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395" windowWidth="14880" windowHeight="5850" firstSheet="1" activeTab="1"/>
  </bookViews>
  <sheets>
    <sheet name="List" sheetId="1" state="hidden" r:id="rId1"/>
    <sheet name="Details" sheetId="2" r:id="rId2"/>
    <sheet name="Plate1" sheetId="3" r:id="rId3"/>
    <sheet name="Plate1_S" sheetId="4" r:id="rId4"/>
    <sheet name="Plate1_G" sheetId="5" r:id="rId5"/>
    <sheet name="Plate1_C" sheetId="6" r:id="rId6"/>
    <sheet name="Plate1_E" sheetId="7" r:id="rId7"/>
    <sheet name="Plate2" sheetId="8" r:id="rId8"/>
    <sheet name="Plate2_S" sheetId="9" r:id="rId9"/>
    <sheet name="Plate2_G" sheetId="10" r:id="rId10"/>
    <sheet name="Plate2_C" sheetId="11" r:id="rId11"/>
    <sheet name="Plate2_E" sheetId="12" r:id="rId12"/>
    <sheet name="Plate3" sheetId="13" state="hidden" r:id="rId13"/>
    <sheet name="Plate3_S" sheetId="14" state="hidden" r:id="rId14"/>
    <sheet name="Plate3_G" sheetId="15" state="hidden" r:id="rId15"/>
    <sheet name="Plate3_C" sheetId="16" state="hidden" r:id="rId16"/>
    <sheet name="Plate3_E" sheetId="17" state="hidden" r:id="rId17"/>
    <sheet name="Data_Chart" sheetId="26" state="hidden" r:id="rId18"/>
    <sheet name="Results" sheetId="19" r:id="rId19"/>
    <sheet name="Data" sheetId="18" r:id="rId20"/>
    <sheet name="Data_Initial" sheetId="24" state="hidden" r:id="rId21"/>
    <sheet name="Data_Noise" sheetId="20" state="hidden" r:id="rId22"/>
    <sheet name="Data_Background" sheetId="21" state="hidden" r:id="rId23"/>
    <sheet name="Data_Baseline" sheetId="22" state="hidden" r:id="rId24"/>
    <sheet name="Data_Amplitude" sheetId="23" state="hidden" r:id="rId25"/>
    <sheet name="Data_Analysis" sheetId="25" state="hidden" r:id="rId26"/>
    <sheet name="Result2" sheetId="28" r:id="rId27"/>
    <sheet name="Result3" sheetId="29" r:id="rId28"/>
    <sheet name="Ref_1" sheetId="30" state="hidden" r:id="rId29"/>
    <sheet name="Ref_2" sheetId="31" state="hidden" r:id="rId30"/>
    <sheet name="Ref_3" sheetId="32" state="hidden" r:id="rId31"/>
    <sheet name="Independent" sheetId="33" state="hidden" r:id="rId32"/>
    <sheet name="Dependent" sheetId="37" state="hidden" r:id="rId33"/>
    <sheet name="Solver" sheetId="38" state="hidden" r:id="rId34"/>
    <sheet name="Statistic" sheetId="39" r:id="rId35"/>
    <sheet name="Plate_Correction" sheetId="40" state="hidden" r:id="rId36"/>
    <sheet name="Print" sheetId="41" r:id="rId37"/>
    <sheet name="RefStability" sheetId="42" state="hidden" r:id="rId38"/>
  </sheets>
  <definedNames>
    <definedName name="blank">List!$A$3</definedName>
    <definedName name="Chart_Number">List!$Y$3:$Y$7</definedName>
    <definedName name="Chart_Singlepoint">Data!$A$1160:$A$2311</definedName>
    <definedName name="Data_Chart">Data_Chart!$E$3:$BC$255</definedName>
    <definedName name="Data_ChartNumber">List!$N$3:$N$8</definedName>
    <definedName name="Data_Code_Raw">Data!$BF$4:$BF$1155</definedName>
    <definedName name="Data_input">List!$L$3:$L$4</definedName>
    <definedName name="Data_Order">Data!$BD$4:$BE$1155</definedName>
    <definedName name="Data_OrderChart">Data_Amplitude!$A$4:$B$1155</definedName>
    <definedName name="Data_qPCR">Data_Amplitude!$B$4:$BH$1155</definedName>
    <definedName name="Data_RAW">Data!$A$4:$AZ$1155</definedName>
    <definedName name="Data_Singlepoint">Data!$A$1160:$A$2312</definedName>
    <definedName name="Data_Wells">List!$Z$3:$Z$387</definedName>
    <definedName name="Dependency">List!$M$3:$M$4</definedName>
    <definedName name="Dependent_Results">Dependent!$B$6:$BE$110</definedName>
    <definedName name="Error_Bar">List!$AA$3:$AA$4</definedName>
    <definedName name="Genes_Color">List!$Q$3:$R$12</definedName>
    <definedName name="Genes_List">List!$Q$3:$Q$13</definedName>
    <definedName name="Genes_Names">Details!$L$7:$L$13</definedName>
    <definedName name="Independent_Position">Independent!$B$6:$B$110</definedName>
    <definedName name="Independent_Results">Independent!$B$6:$BE$110</definedName>
    <definedName name="Log_Chart">List!$AB$3:$AB$11</definedName>
    <definedName name="Noise_BackSub">List!$K$3:$K$28</definedName>
    <definedName name="On_Off">List!$J$3:$J$4</definedName>
    <definedName name="Plate_Compensation">Plate_Correction!$C$15:$C$17</definedName>
    <definedName name="Plates_Number">List!$H$3:$H$6</definedName>
    <definedName name="Plates_Size">List!$I$3:$I$5</definedName>
    <definedName name="Plates_Use">List!$H$9:$H$12</definedName>
    <definedName name="Ref_Names">Details!$L$2:$L$4</definedName>
    <definedName name="Rep_Bio">List!$S$3:$S$6</definedName>
    <definedName name="Rep_Samples">List!$X$3:$X$70</definedName>
    <definedName name="Result_TechRep">Data_Analysis!$BO$4:$BO$1155</definedName>
    <definedName name="Result3_Genes">Result3!$E$20:$K$20</definedName>
    <definedName name="Result3_N">Result3!$E$69:$K$83</definedName>
    <definedName name="Result3_Q">Result3!$E$21:$K$35</definedName>
    <definedName name="Result3_Samples">Result3!$A$21:$A$35</definedName>
    <definedName name="Result3_SD">Result3!$E$37:$K$51</definedName>
    <definedName name="Results">Data_Analysis!$BB$4:$BU$1155</definedName>
    <definedName name="Results_2">Result2!$A$6:$BK$321</definedName>
    <definedName name="Results_Genes_order">Result2!$A$5:$BK$5</definedName>
    <definedName name="Results_R1">Ref_1!$B$5:$AE$68</definedName>
    <definedName name="Results_R1_Gene">Ref_1!$B$3:$AE$3</definedName>
    <definedName name="Results_R2">Ref_2!$B$5:$AE$68</definedName>
    <definedName name="Results_R2_Gene">Ref_2!$B$3:$AE$3</definedName>
    <definedName name="Results_R3">Ref_3!$B$5:$AE$68</definedName>
    <definedName name="Results_R3_Gene">Ref_3!$B$3:$AE$3</definedName>
    <definedName name="Results_TechRep_Well">Data_Analysis!$BR$4:$BS$1155</definedName>
    <definedName name="Sample_Group">List!$B$3:$B$4</definedName>
    <definedName name="Sample_List">List!$AH$3:$AH$18</definedName>
    <definedName name="Samples_Chart_Show">Data_Chart!$C$5:$C$257</definedName>
    <definedName name="Samples_Color">List!$D$3:$D$18</definedName>
    <definedName name="Samples_Names">Details!$F$2:$F$17</definedName>
    <definedName name="Samples_Names_b">Details!$F$2:$H$17</definedName>
    <definedName name="Size_Col">List!$I$9:$I$11</definedName>
    <definedName name="Size_Row">List!$I$14:$I$16</definedName>
    <definedName name="Treatment_link">List!$G$3:$G$18</definedName>
    <definedName name="Treatment_Samples">List!$F$21:$F$36</definedName>
    <definedName name="tTest_result">Statistic!$B$22:$P$139</definedName>
  </definedNames>
  <calcPr calcId="145621"/>
</workbook>
</file>

<file path=xl/calcChain.xml><?xml version="1.0" encoding="utf-8"?>
<calcChain xmlns="http://schemas.openxmlformats.org/spreadsheetml/2006/main">
  <c r="AP20" i="37" l="1"/>
  <c r="AT20" i="37" s="1"/>
  <c r="Z20" i="37"/>
  <c r="AD20" i="37" s="1"/>
  <c r="J20" i="37"/>
  <c r="N20" i="37" s="1"/>
  <c r="A20" i="37"/>
  <c r="A26" i="37" s="1"/>
  <c r="AT13" i="37"/>
  <c r="AP13" i="37"/>
  <c r="AD13" i="37"/>
  <c r="Z13" i="37"/>
  <c r="N13" i="37"/>
  <c r="J13" i="37"/>
  <c r="A13" i="37"/>
  <c r="A19" i="37" s="1"/>
  <c r="AT10" i="37"/>
  <c r="AP10" i="37"/>
  <c r="AP9" i="37"/>
  <c r="AP8" i="37"/>
  <c r="AP7" i="37"/>
  <c r="AP6" i="37"/>
  <c r="AT6" i="37" s="1"/>
  <c r="AW5" i="37"/>
  <c r="AV5" i="37"/>
  <c r="AU5" i="37"/>
  <c r="AP4" i="37"/>
  <c r="AQ4" i="37" s="1"/>
  <c r="AU4" i="37" s="1"/>
  <c r="AL10" i="37"/>
  <c r="AH10" i="37"/>
  <c r="AH9" i="37"/>
  <c r="AH8" i="37"/>
  <c r="AH7" i="37"/>
  <c r="AH6" i="37"/>
  <c r="AL6" i="37" s="1"/>
  <c r="AO5" i="37"/>
  <c r="AN5" i="37"/>
  <c r="AM5" i="37"/>
  <c r="AH4" i="37"/>
  <c r="AI4" i="37" s="1"/>
  <c r="AD10" i="37"/>
  <c r="Z10" i="37"/>
  <c r="Z9" i="37"/>
  <c r="Z8" i="37"/>
  <c r="Z7" i="37"/>
  <c r="Z6" i="37"/>
  <c r="AD6" i="37" s="1"/>
  <c r="AG5" i="37"/>
  <c r="AF5" i="37"/>
  <c r="AE5" i="37"/>
  <c r="Z4" i="37"/>
  <c r="AA4" i="37" s="1"/>
  <c r="AE4" i="37" s="1"/>
  <c r="V10" i="37"/>
  <c r="R10" i="37"/>
  <c r="R9" i="37"/>
  <c r="R8" i="37"/>
  <c r="R7" i="37"/>
  <c r="R6" i="37"/>
  <c r="V6" i="37" s="1"/>
  <c r="Y5" i="37"/>
  <c r="X5" i="37"/>
  <c r="W5" i="37"/>
  <c r="R4" i="37"/>
  <c r="S4" i="37" s="1"/>
  <c r="N10" i="37"/>
  <c r="J10" i="37"/>
  <c r="J6" i="37"/>
  <c r="N6" i="37" s="1"/>
  <c r="Q5" i="37"/>
  <c r="P5" i="37"/>
  <c r="O5" i="37"/>
  <c r="J4" i="37"/>
  <c r="K4" i="37" s="1"/>
  <c r="A20" i="33"/>
  <c r="A26" i="33" s="1"/>
  <c r="A13" i="33"/>
  <c r="A19" i="33" s="1"/>
  <c r="AT10" i="33"/>
  <c r="AP10" i="33"/>
  <c r="AP6" i="33"/>
  <c r="AP9" i="33" s="1"/>
  <c r="AW5" i="33"/>
  <c r="AV5" i="33"/>
  <c r="AU5" i="33"/>
  <c r="AP4" i="33"/>
  <c r="AQ4" i="33" s="1"/>
  <c r="AU4" i="33" s="1"/>
  <c r="AL10" i="33"/>
  <c r="AH10" i="33"/>
  <c r="AH6" i="33"/>
  <c r="AH9" i="33" s="1"/>
  <c r="AO5" i="33"/>
  <c r="AN5" i="33"/>
  <c r="AM5" i="33"/>
  <c r="AI4" i="33"/>
  <c r="AH4" i="33"/>
  <c r="AD10" i="33"/>
  <c r="Z10" i="33"/>
  <c r="Z6" i="33"/>
  <c r="Z9" i="33" s="1"/>
  <c r="AG5" i="33"/>
  <c r="AF5" i="33"/>
  <c r="AE5" i="33"/>
  <c r="AA4" i="33"/>
  <c r="AE4" i="33" s="1"/>
  <c r="Z4" i="33"/>
  <c r="V10" i="33"/>
  <c r="R10" i="33"/>
  <c r="R6" i="33"/>
  <c r="R9" i="33" s="1"/>
  <c r="Y5" i="33"/>
  <c r="X5" i="33"/>
  <c r="W5" i="33"/>
  <c r="R4" i="33"/>
  <c r="S4" i="33" s="1"/>
  <c r="W4" i="33" s="1"/>
  <c r="N10" i="33"/>
  <c r="J10" i="33"/>
  <c r="J6" i="33"/>
  <c r="J9" i="33" s="1"/>
  <c r="Q5" i="33"/>
  <c r="P5" i="33"/>
  <c r="O5" i="33"/>
  <c r="J4" i="33"/>
  <c r="K4" i="33" s="1"/>
  <c r="O4" i="33" s="1"/>
  <c r="BV63" i="28"/>
  <c r="BU63" i="28"/>
  <c r="BT63" i="28"/>
  <c r="BL61" i="28"/>
  <c r="A61" i="28"/>
  <c r="BQ65" i="28" s="1"/>
  <c r="BV58" i="28"/>
  <c r="BU58" i="28"/>
  <c r="BT58" i="28"/>
  <c r="BL56" i="28"/>
  <c r="A56" i="28"/>
  <c r="BQ60" i="28" s="1"/>
  <c r="BV53" i="28"/>
  <c r="BU53" i="28"/>
  <c r="BT53" i="28"/>
  <c r="BL51" i="28"/>
  <c r="A51" i="28"/>
  <c r="BQ55" i="28" s="1"/>
  <c r="BV48" i="28"/>
  <c r="BU48" i="28"/>
  <c r="BT48" i="28"/>
  <c r="BL46" i="28"/>
  <c r="A46" i="28"/>
  <c r="BQ50" i="28" s="1"/>
  <c r="BV43" i="28"/>
  <c r="BU43" i="28"/>
  <c r="BT43" i="28"/>
  <c r="BL41" i="28"/>
  <c r="A41" i="28"/>
  <c r="BQ45" i="28" s="1"/>
  <c r="BV38" i="28"/>
  <c r="BU38" i="28"/>
  <c r="BT38" i="28"/>
  <c r="BL36" i="28"/>
  <c r="A36" i="28"/>
  <c r="BQ40" i="28" s="1"/>
  <c r="BV33" i="28"/>
  <c r="BU33" i="28"/>
  <c r="BT33" i="28"/>
  <c r="BL31" i="28"/>
  <c r="A31" i="28"/>
  <c r="BQ35" i="28" s="1"/>
  <c r="BV28" i="28"/>
  <c r="BU28" i="28"/>
  <c r="BT28" i="28"/>
  <c r="BL26" i="28"/>
  <c r="A26" i="28"/>
  <c r="BQ30" i="28" s="1"/>
  <c r="BV23" i="28"/>
  <c r="BU23" i="28"/>
  <c r="BT23" i="28"/>
  <c r="BL21" i="28"/>
  <c r="A21" i="28"/>
  <c r="BQ25" i="28" s="1"/>
  <c r="BV18" i="28"/>
  <c r="BU18" i="28"/>
  <c r="BT18" i="28"/>
  <c r="BL16" i="28"/>
  <c r="A16" i="28"/>
  <c r="BQ20" i="28" s="1"/>
  <c r="BV13" i="28"/>
  <c r="BU13" i="28"/>
  <c r="BT13" i="28"/>
  <c r="BL11" i="28"/>
  <c r="A11" i="28"/>
  <c r="BQ15" i="28" s="1"/>
  <c r="AN5" i="28"/>
  <c r="AH5" i="28"/>
  <c r="AB5" i="28"/>
  <c r="V5" i="28"/>
  <c r="P5" i="28"/>
  <c r="J5" i="28"/>
  <c r="P147" i="38"/>
  <c r="O147" i="38"/>
  <c r="N147" i="38"/>
  <c r="M147" i="38"/>
  <c r="L147" i="38"/>
  <c r="K147" i="38"/>
  <c r="J147" i="38"/>
  <c r="I147" i="38"/>
  <c r="H147" i="38"/>
  <c r="G147" i="38"/>
  <c r="F147" i="38"/>
  <c r="E147" i="38"/>
  <c r="D147" i="38"/>
  <c r="P146" i="38"/>
  <c r="O146" i="38"/>
  <c r="N146" i="38"/>
  <c r="M146" i="38"/>
  <c r="L146" i="38"/>
  <c r="K146" i="38"/>
  <c r="J146" i="38"/>
  <c r="I146" i="38"/>
  <c r="H146" i="38"/>
  <c r="G146" i="38"/>
  <c r="F146" i="38"/>
  <c r="E146" i="38"/>
  <c r="D146" i="38"/>
  <c r="P145" i="38"/>
  <c r="O145" i="38"/>
  <c r="N145" i="38"/>
  <c r="M145" i="38"/>
  <c r="L145" i="38"/>
  <c r="K145" i="38"/>
  <c r="J145" i="38"/>
  <c r="I145" i="38"/>
  <c r="H145" i="38"/>
  <c r="G145" i="38"/>
  <c r="F145" i="38"/>
  <c r="E145" i="38"/>
  <c r="D145" i="38"/>
  <c r="P144" i="38"/>
  <c r="O144" i="38"/>
  <c r="N144" i="38"/>
  <c r="M144" i="38"/>
  <c r="L144" i="38"/>
  <c r="K144" i="38"/>
  <c r="J144" i="38"/>
  <c r="I144" i="38"/>
  <c r="H144" i="38"/>
  <c r="G144" i="38"/>
  <c r="F144" i="38"/>
  <c r="E144" i="38"/>
  <c r="D144" i="38"/>
  <c r="P143" i="38"/>
  <c r="O143" i="38"/>
  <c r="N143" i="38"/>
  <c r="M143" i="38"/>
  <c r="L143" i="38"/>
  <c r="K143" i="38"/>
  <c r="J143" i="38"/>
  <c r="I143" i="38"/>
  <c r="H143" i="38"/>
  <c r="G143" i="38"/>
  <c r="F143" i="38"/>
  <c r="E143" i="38"/>
  <c r="D143" i="38"/>
  <c r="P142" i="38"/>
  <c r="O142" i="38"/>
  <c r="N142" i="38"/>
  <c r="M142" i="38"/>
  <c r="L142" i="38"/>
  <c r="K142" i="38"/>
  <c r="J142" i="38"/>
  <c r="I142" i="38"/>
  <c r="H142" i="38"/>
  <c r="G142" i="38"/>
  <c r="F142" i="38"/>
  <c r="E142" i="38"/>
  <c r="D142" i="38"/>
  <c r="P141" i="38"/>
  <c r="O141" i="38"/>
  <c r="N141" i="38"/>
  <c r="M141" i="38"/>
  <c r="L141" i="38"/>
  <c r="K141" i="38"/>
  <c r="J141" i="38"/>
  <c r="I141" i="38"/>
  <c r="H141" i="38"/>
  <c r="G141" i="38"/>
  <c r="F141" i="38"/>
  <c r="E141" i="38"/>
  <c r="D141" i="38"/>
  <c r="P140" i="38"/>
  <c r="O140" i="38"/>
  <c r="N140" i="38"/>
  <c r="M140" i="38"/>
  <c r="L140" i="38"/>
  <c r="K140" i="38"/>
  <c r="J140" i="38"/>
  <c r="I140" i="38"/>
  <c r="H140" i="38"/>
  <c r="G140" i="38"/>
  <c r="F140" i="38"/>
  <c r="E140" i="38"/>
  <c r="D140" i="38"/>
  <c r="P139" i="38"/>
  <c r="O139" i="38"/>
  <c r="N139" i="38"/>
  <c r="M139" i="38"/>
  <c r="L139" i="38"/>
  <c r="K139" i="38"/>
  <c r="J139" i="38"/>
  <c r="I139" i="38"/>
  <c r="H139" i="38"/>
  <c r="G139" i="38"/>
  <c r="F139" i="38"/>
  <c r="E139" i="38"/>
  <c r="D139" i="38"/>
  <c r="P138" i="38"/>
  <c r="O138" i="38"/>
  <c r="N138" i="38"/>
  <c r="M138" i="38"/>
  <c r="L138" i="38"/>
  <c r="K138" i="38"/>
  <c r="J138" i="38"/>
  <c r="I138" i="38"/>
  <c r="H138" i="38"/>
  <c r="G138" i="38"/>
  <c r="F138" i="38"/>
  <c r="E138" i="38"/>
  <c r="D138" i="38"/>
  <c r="P137" i="38"/>
  <c r="O137" i="38"/>
  <c r="N137" i="38"/>
  <c r="M137" i="38"/>
  <c r="L137" i="38"/>
  <c r="K137" i="38"/>
  <c r="J137" i="38"/>
  <c r="I137" i="38"/>
  <c r="H137" i="38"/>
  <c r="G137" i="38"/>
  <c r="F137" i="38"/>
  <c r="E137" i="38"/>
  <c r="D137" i="38"/>
  <c r="P136" i="38"/>
  <c r="O136" i="38"/>
  <c r="N136" i="38"/>
  <c r="M136" i="38"/>
  <c r="L136" i="38"/>
  <c r="K136" i="38"/>
  <c r="J136" i="38"/>
  <c r="I136" i="38"/>
  <c r="H136" i="38"/>
  <c r="G136" i="38"/>
  <c r="F136" i="38"/>
  <c r="E136" i="38"/>
  <c r="D136" i="38"/>
  <c r="P135" i="38"/>
  <c r="O135" i="38"/>
  <c r="N135" i="38"/>
  <c r="M135" i="38"/>
  <c r="L135" i="38"/>
  <c r="K135" i="38"/>
  <c r="J135" i="38"/>
  <c r="I135" i="38"/>
  <c r="H135" i="38"/>
  <c r="G135" i="38"/>
  <c r="F135" i="38"/>
  <c r="E135" i="38"/>
  <c r="D135" i="38"/>
  <c r="P134" i="38"/>
  <c r="O134" i="38"/>
  <c r="N134" i="38"/>
  <c r="M134" i="38"/>
  <c r="L134" i="38"/>
  <c r="K134" i="38"/>
  <c r="J134" i="38"/>
  <c r="I134" i="38"/>
  <c r="H134" i="38"/>
  <c r="G134" i="38"/>
  <c r="F134" i="38"/>
  <c r="E134" i="38"/>
  <c r="D134" i="38"/>
  <c r="P133" i="38"/>
  <c r="O133" i="38"/>
  <c r="N133" i="38"/>
  <c r="M133" i="38"/>
  <c r="L133" i="38"/>
  <c r="K133" i="38"/>
  <c r="J133" i="38"/>
  <c r="I133" i="38"/>
  <c r="H133" i="38"/>
  <c r="G133" i="38"/>
  <c r="F133" i="38"/>
  <c r="E133" i="38"/>
  <c r="D133" i="38"/>
  <c r="P132" i="38"/>
  <c r="O132" i="38"/>
  <c r="N132" i="38"/>
  <c r="M132" i="38"/>
  <c r="L132" i="38"/>
  <c r="K132" i="38"/>
  <c r="J132" i="38"/>
  <c r="I132" i="38"/>
  <c r="H132" i="38"/>
  <c r="G132" i="38"/>
  <c r="F132" i="38"/>
  <c r="E132" i="38"/>
  <c r="D132" i="38"/>
  <c r="P131" i="38"/>
  <c r="O131" i="38"/>
  <c r="N131" i="38"/>
  <c r="M131" i="38"/>
  <c r="L131" i="38"/>
  <c r="K131" i="38"/>
  <c r="J131" i="38"/>
  <c r="I131" i="38"/>
  <c r="H131" i="38"/>
  <c r="G131" i="38"/>
  <c r="F131" i="38"/>
  <c r="E131" i="38"/>
  <c r="D131" i="38"/>
  <c r="P130" i="38"/>
  <c r="O130" i="38"/>
  <c r="N130" i="38"/>
  <c r="M130" i="38"/>
  <c r="L130" i="38"/>
  <c r="K130" i="38"/>
  <c r="J130" i="38"/>
  <c r="I130" i="38"/>
  <c r="H130" i="38"/>
  <c r="G130" i="38"/>
  <c r="F130" i="38"/>
  <c r="E130" i="38"/>
  <c r="D130" i="38"/>
  <c r="P129" i="38"/>
  <c r="O129" i="38"/>
  <c r="N129" i="38"/>
  <c r="M129" i="38"/>
  <c r="L129" i="38"/>
  <c r="K129" i="38"/>
  <c r="J129" i="38"/>
  <c r="I129" i="38"/>
  <c r="H129" i="38"/>
  <c r="G129" i="38"/>
  <c r="F129" i="38"/>
  <c r="E129" i="38"/>
  <c r="D129" i="38"/>
  <c r="P128" i="38"/>
  <c r="O128" i="38"/>
  <c r="N128" i="38"/>
  <c r="M128" i="38"/>
  <c r="L128" i="38"/>
  <c r="K128" i="38"/>
  <c r="J128" i="38"/>
  <c r="I128" i="38"/>
  <c r="H128" i="38"/>
  <c r="G128" i="38"/>
  <c r="F128" i="38"/>
  <c r="E128" i="38"/>
  <c r="D128" i="38"/>
  <c r="P127" i="38"/>
  <c r="O127" i="38"/>
  <c r="N127" i="38"/>
  <c r="M127" i="38"/>
  <c r="L127" i="38"/>
  <c r="K127" i="38"/>
  <c r="J127" i="38"/>
  <c r="I127" i="38"/>
  <c r="H127" i="38"/>
  <c r="G127" i="38"/>
  <c r="F127" i="38"/>
  <c r="E127" i="38"/>
  <c r="D127" i="38"/>
  <c r="P126" i="38"/>
  <c r="O126" i="38"/>
  <c r="N126" i="38"/>
  <c r="M126" i="38"/>
  <c r="L126" i="38"/>
  <c r="K126" i="38"/>
  <c r="J126" i="38"/>
  <c r="I126" i="38"/>
  <c r="H126" i="38"/>
  <c r="G126" i="38"/>
  <c r="F126" i="38"/>
  <c r="E126" i="38"/>
  <c r="D126" i="38"/>
  <c r="P125" i="38"/>
  <c r="O125" i="38"/>
  <c r="N125" i="38"/>
  <c r="M125" i="38"/>
  <c r="L125" i="38"/>
  <c r="K125" i="38"/>
  <c r="J125" i="38"/>
  <c r="I125" i="38"/>
  <c r="H125" i="38"/>
  <c r="G125" i="38"/>
  <c r="F125" i="38"/>
  <c r="E125" i="38"/>
  <c r="D125" i="38"/>
  <c r="P124" i="38"/>
  <c r="O124" i="38"/>
  <c r="N124" i="38"/>
  <c r="M124" i="38"/>
  <c r="L124" i="38"/>
  <c r="K124" i="38"/>
  <c r="J124" i="38"/>
  <c r="I124" i="38"/>
  <c r="H124" i="38"/>
  <c r="G124" i="38"/>
  <c r="F124" i="38"/>
  <c r="E124" i="38"/>
  <c r="D124" i="38"/>
  <c r="P123" i="38"/>
  <c r="O123" i="38"/>
  <c r="N123" i="38"/>
  <c r="M123" i="38"/>
  <c r="L123" i="38"/>
  <c r="K123" i="38"/>
  <c r="J123" i="38"/>
  <c r="I123" i="38"/>
  <c r="H123" i="38"/>
  <c r="G123" i="38"/>
  <c r="F123" i="38"/>
  <c r="E123" i="38"/>
  <c r="D123" i="38"/>
  <c r="P122" i="38"/>
  <c r="O122" i="38"/>
  <c r="N122" i="38"/>
  <c r="M122" i="38"/>
  <c r="L122" i="38"/>
  <c r="K122" i="38"/>
  <c r="J122" i="38"/>
  <c r="I122" i="38"/>
  <c r="H122" i="38"/>
  <c r="G122" i="38"/>
  <c r="F122" i="38"/>
  <c r="E122" i="38"/>
  <c r="D122" i="38"/>
  <c r="P121" i="38"/>
  <c r="O121" i="38"/>
  <c r="N121" i="38"/>
  <c r="M121" i="38"/>
  <c r="L121" i="38"/>
  <c r="K121" i="38"/>
  <c r="J121" i="38"/>
  <c r="I121" i="38"/>
  <c r="H121" i="38"/>
  <c r="G121" i="38"/>
  <c r="F121" i="38"/>
  <c r="E121" i="38"/>
  <c r="D121" i="38"/>
  <c r="P120" i="38"/>
  <c r="O120" i="38"/>
  <c r="N120" i="38"/>
  <c r="M120" i="38"/>
  <c r="L120" i="38"/>
  <c r="K120" i="38"/>
  <c r="J120" i="38"/>
  <c r="I120" i="38"/>
  <c r="H120" i="38"/>
  <c r="G120" i="38"/>
  <c r="F120" i="38"/>
  <c r="E120" i="38"/>
  <c r="D120" i="38"/>
  <c r="P119" i="38"/>
  <c r="O119" i="38"/>
  <c r="N119" i="38"/>
  <c r="M119" i="38"/>
  <c r="L119" i="38"/>
  <c r="K119" i="38"/>
  <c r="J119" i="38"/>
  <c r="I119" i="38"/>
  <c r="H119" i="38"/>
  <c r="G119" i="38"/>
  <c r="F119" i="38"/>
  <c r="E119" i="38"/>
  <c r="D119" i="38"/>
  <c r="P118" i="38"/>
  <c r="O118" i="38"/>
  <c r="N118" i="38"/>
  <c r="M118" i="38"/>
  <c r="L118" i="38"/>
  <c r="K118" i="38"/>
  <c r="J118" i="38"/>
  <c r="I118" i="38"/>
  <c r="H118" i="38"/>
  <c r="G118" i="38"/>
  <c r="F118" i="38"/>
  <c r="E118" i="38"/>
  <c r="D118" i="38"/>
  <c r="P117" i="38"/>
  <c r="O117" i="38"/>
  <c r="N117" i="38"/>
  <c r="M117" i="38"/>
  <c r="L117" i="38"/>
  <c r="K117" i="38"/>
  <c r="J117" i="38"/>
  <c r="I117" i="38"/>
  <c r="H117" i="38"/>
  <c r="G117" i="38"/>
  <c r="F117" i="38"/>
  <c r="E117" i="38"/>
  <c r="D117" i="38"/>
  <c r="P116" i="38"/>
  <c r="O116" i="38"/>
  <c r="N116" i="38"/>
  <c r="M116" i="38"/>
  <c r="L116" i="38"/>
  <c r="K116" i="38"/>
  <c r="J116" i="38"/>
  <c r="I116" i="38"/>
  <c r="H116" i="38"/>
  <c r="G116" i="38"/>
  <c r="F116" i="38"/>
  <c r="E116" i="38"/>
  <c r="D116" i="38"/>
  <c r="P115" i="38"/>
  <c r="O115" i="38"/>
  <c r="N115" i="38"/>
  <c r="M115" i="38"/>
  <c r="L115" i="38"/>
  <c r="K115" i="38"/>
  <c r="J115" i="38"/>
  <c r="I115" i="38"/>
  <c r="H115" i="38"/>
  <c r="G115" i="38"/>
  <c r="F115" i="38"/>
  <c r="E115" i="38"/>
  <c r="D115" i="38"/>
  <c r="P114" i="38"/>
  <c r="O114" i="38"/>
  <c r="N114" i="38"/>
  <c r="M114" i="38"/>
  <c r="L114" i="38"/>
  <c r="K114" i="38"/>
  <c r="J114" i="38"/>
  <c r="I114" i="38"/>
  <c r="H114" i="38"/>
  <c r="G114" i="38"/>
  <c r="F114" i="38"/>
  <c r="E114" i="38"/>
  <c r="D114" i="38"/>
  <c r="P113" i="38"/>
  <c r="O113" i="38"/>
  <c r="N113" i="38"/>
  <c r="M113" i="38"/>
  <c r="L113" i="38"/>
  <c r="K113" i="38"/>
  <c r="J113" i="38"/>
  <c r="I113" i="38"/>
  <c r="H113" i="38"/>
  <c r="G113" i="38"/>
  <c r="F113" i="38"/>
  <c r="E113" i="38"/>
  <c r="D113" i="38"/>
  <c r="P112" i="38"/>
  <c r="O112" i="38"/>
  <c r="N112" i="38"/>
  <c r="M112" i="38"/>
  <c r="L112" i="38"/>
  <c r="K112" i="38"/>
  <c r="J112" i="38"/>
  <c r="I112" i="38"/>
  <c r="H112" i="38"/>
  <c r="G112" i="38"/>
  <c r="F112" i="38"/>
  <c r="E112" i="38"/>
  <c r="D112" i="38"/>
  <c r="P111" i="38"/>
  <c r="O111" i="38"/>
  <c r="N111" i="38"/>
  <c r="M111" i="38"/>
  <c r="L111" i="38"/>
  <c r="K111" i="38"/>
  <c r="J111" i="38"/>
  <c r="I111" i="38"/>
  <c r="H111" i="38"/>
  <c r="G111" i="38"/>
  <c r="F111" i="38"/>
  <c r="E111" i="38"/>
  <c r="D111" i="38"/>
  <c r="P110" i="38"/>
  <c r="O110" i="38"/>
  <c r="N110" i="38"/>
  <c r="M110" i="38"/>
  <c r="L110" i="38"/>
  <c r="K110" i="38"/>
  <c r="J110" i="38"/>
  <c r="I110" i="38"/>
  <c r="H110" i="38"/>
  <c r="G110" i="38"/>
  <c r="F110" i="38"/>
  <c r="E110" i="38"/>
  <c r="D110" i="38"/>
  <c r="P109" i="38"/>
  <c r="O109" i="38"/>
  <c r="N109" i="38"/>
  <c r="M109" i="38"/>
  <c r="L109" i="38"/>
  <c r="K109" i="38"/>
  <c r="J109" i="38"/>
  <c r="I109" i="38"/>
  <c r="H109" i="38"/>
  <c r="G109" i="38"/>
  <c r="F109" i="38"/>
  <c r="E109" i="38"/>
  <c r="D109" i="38"/>
  <c r="P108" i="38"/>
  <c r="O108" i="38"/>
  <c r="N108" i="38"/>
  <c r="M108" i="38"/>
  <c r="L108" i="38"/>
  <c r="K108" i="38"/>
  <c r="J108" i="38"/>
  <c r="I108" i="38"/>
  <c r="H108" i="38"/>
  <c r="G108" i="38"/>
  <c r="F108" i="38"/>
  <c r="E108" i="38"/>
  <c r="D108" i="38"/>
  <c r="P107" i="38"/>
  <c r="O107" i="38"/>
  <c r="N107" i="38"/>
  <c r="M107" i="38"/>
  <c r="L107" i="38"/>
  <c r="K107" i="38"/>
  <c r="J107" i="38"/>
  <c r="I107" i="38"/>
  <c r="H107" i="38"/>
  <c r="G107" i="38"/>
  <c r="F107" i="38"/>
  <c r="E107" i="38"/>
  <c r="D107" i="38"/>
  <c r="P106" i="38"/>
  <c r="O106" i="38"/>
  <c r="N106" i="38"/>
  <c r="M106" i="38"/>
  <c r="L106" i="38"/>
  <c r="K106" i="38"/>
  <c r="J106" i="38"/>
  <c r="I106" i="38"/>
  <c r="H106" i="38"/>
  <c r="G106" i="38"/>
  <c r="F106" i="38"/>
  <c r="E106" i="38"/>
  <c r="D106" i="38"/>
  <c r="P105" i="38"/>
  <c r="O105" i="38"/>
  <c r="N105" i="38"/>
  <c r="M105" i="38"/>
  <c r="L105" i="38"/>
  <c r="K105" i="38"/>
  <c r="J105" i="38"/>
  <c r="I105" i="38"/>
  <c r="H105" i="38"/>
  <c r="G105" i="38"/>
  <c r="F105" i="38"/>
  <c r="E105" i="38"/>
  <c r="D105" i="38"/>
  <c r="P104" i="38"/>
  <c r="O104" i="38"/>
  <c r="N104" i="38"/>
  <c r="M104" i="38"/>
  <c r="L104" i="38"/>
  <c r="K104" i="38"/>
  <c r="J104" i="38"/>
  <c r="I104" i="38"/>
  <c r="H104" i="38"/>
  <c r="G104" i="38"/>
  <c r="F104" i="38"/>
  <c r="E104" i="38"/>
  <c r="D104" i="38"/>
  <c r="P103" i="38"/>
  <c r="O103" i="38"/>
  <c r="N103" i="38"/>
  <c r="M103" i="38"/>
  <c r="L103" i="38"/>
  <c r="K103" i="38"/>
  <c r="J103" i="38"/>
  <c r="I103" i="38"/>
  <c r="H103" i="38"/>
  <c r="G103" i="38"/>
  <c r="F103" i="38"/>
  <c r="E103" i="38"/>
  <c r="D103" i="38"/>
  <c r="P102" i="38"/>
  <c r="O102" i="38"/>
  <c r="N102" i="38"/>
  <c r="M102" i="38"/>
  <c r="L102" i="38"/>
  <c r="K102" i="38"/>
  <c r="J102" i="38"/>
  <c r="I102" i="38"/>
  <c r="H102" i="38"/>
  <c r="G102" i="38"/>
  <c r="F102" i="38"/>
  <c r="E102" i="38"/>
  <c r="D102" i="38"/>
  <c r="P101" i="38"/>
  <c r="O101" i="38"/>
  <c r="N101" i="38"/>
  <c r="M101" i="38"/>
  <c r="L101" i="38"/>
  <c r="K101" i="38"/>
  <c r="J101" i="38"/>
  <c r="I101" i="38"/>
  <c r="H101" i="38"/>
  <c r="G101" i="38"/>
  <c r="F101" i="38"/>
  <c r="E101" i="38"/>
  <c r="D101" i="38"/>
  <c r="P100" i="38"/>
  <c r="O100" i="38"/>
  <c r="N100" i="38"/>
  <c r="M100" i="38"/>
  <c r="L100" i="38"/>
  <c r="K100" i="38"/>
  <c r="J100" i="38"/>
  <c r="I100" i="38"/>
  <c r="H100" i="38"/>
  <c r="G100" i="38"/>
  <c r="F100" i="38"/>
  <c r="E100" i="38"/>
  <c r="D100" i="38"/>
  <c r="P99" i="38"/>
  <c r="O99" i="38"/>
  <c r="N99" i="38"/>
  <c r="M99" i="38"/>
  <c r="L99" i="38"/>
  <c r="K99" i="38"/>
  <c r="J99" i="38"/>
  <c r="I99" i="38"/>
  <c r="H99" i="38"/>
  <c r="G99" i="38"/>
  <c r="F99" i="38"/>
  <c r="E99" i="38"/>
  <c r="D99" i="38"/>
  <c r="P98" i="38"/>
  <c r="O98" i="38"/>
  <c r="N98" i="38"/>
  <c r="M98" i="38"/>
  <c r="L98" i="38"/>
  <c r="K98" i="38"/>
  <c r="J98" i="38"/>
  <c r="I98" i="38"/>
  <c r="H98" i="38"/>
  <c r="G98" i="38"/>
  <c r="F98" i="38"/>
  <c r="E98" i="38"/>
  <c r="D98" i="38"/>
  <c r="P97" i="38"/>
  <c r="O97" i="38"/>
  <c r="N97" i="38"/>
  <c r="M97" i="38"/>
  <c r="L97" i="38"/>
  <c r="K97" i="38"/>
  <c r="J97" i="38"/>
  <c r="I97" i="38"/>
  <c r="H97" i="38"/>
  <c r="G97" i="38"/>
  <c r="F97" i="38"/>
  <c r="E97" i="38"/>
  <c r="D97" i="38"/>
  <c r="P96" i="38"/>
  <c r="O96" i="38"/>
  <c r="N96" i="38"/>
  <c r="M96" i="38"/>
  <c r="L96" i="38"/>
  <c r="K96" i="38"/>
  <c r="J96" i="38"/>
  <c r="I96" i="38"/>
  <c r="H96" i="38"/>
  <c r="G96" i="38"/>
  <c r="F96" i="38"/>
  <c r="E96" i="38"/>
  <c r="D96" i="38"/>
  <c r="P95" i="38"/>
  <c r="O95" i="38"/>
  <c r="N95" i="38"/>
  <c r="M95" i="38"/>
  <c r="L95" i="38"/>
  <c r="K95" i="38"/>
  <c r="J95" i="38"/>
  <c r="I95" i="38"/>
  <c r="H95" i="38"/>
  <c r="G95" i="38"/>
  <c r="F95" i="38"/>
  <c r="E95" i="38"/>
  <c r="D95" i="38"/>
  <c r="P94" i="38"/>
  <c r="O94" i="38"/>
  <c r="N94" i="38"/>
  <c r="M94" i="38"/>
  <c r="L94" i="38"/>
  <c r="K94" i="38"/>
  <c r="J94" i="38"/>
  <c r="I94" i="38"/>
  <c r="H94" i="38"/>
  <c r="G94" i="38"/>
  <c r="F94" i="38"/>
  <c r="E94" i="38"/>
  <c r="D94" i="38"/>
  <c r="P93" i="38"/>
  <c r="O93" i="38"/>
  <c r="N93" i="38"/>
  <c r="M93" i="38"/>
  <c r="L93" i="38"/>
  <c r="K93" i="38"/>
  <c r="J93" i="38"/>
  <c r="I93" i="38"/>
  <c r="H93" i="38"/>
  <c r="G93" i="38"/>
  <c r="F93" i="38"/>
  <c r="E93" i="38"/>
  <c r="D93" i="38"/>
  <c r="P92" i="38"/>
  <c r="O92" i="38"/>
  <c r="N92" i="38"/>
  <c r="M92" i="38"/>
  <c r="L92" i="38"/>
  <c r="K92" i="38"/>
  <c r="J92" i="38"/>
  <c r="I92" i="38"/>
  <c r="H92" i="38"/>
  <c r="G92" i="38"/>
  <c r="F92" i="38"/>
  <c r="E92" i="38"/>
  <c r="D92" i="38"/>
  <c r="P91" i="38"/>
  <c r="O91" i="38"/>
  <c r="N91" i="38"/>
  <c r="M91" i="38"/>
  <c r="L91" i="38"/>
  <c r="K91" i="38"/>
  <c r="J91" i="38"/>
  <c r="I91" i="38"/>
  <c r="H91" i="38"/>
  <c r="G91" i="38"/>
  <c r="F91" i="38"/>
  <c r="E91" i="38"/>
  <c r="D91" i="38"/>
  <c r="P90" i="38"/>
  <c r="O90" i="38"/>
  <c r="N90" i="38"/>
  <c r="M90" i="38"/>
  <c r="L90" i="38"/>
  <c r="K90" i="38"/>
  <c r="J90" i="38"/>
  <c r="I90" i="38"/>
  <c r="H90" i="38"/>
  <c r="G90" i="38"/>
  <c r="F90" i="38"/>
  <c r="E90" i="38"/>
  <c r="D90" i="38"/>
  <c r="P89" i="38"/>
  <c r="O89" i="38"/>
  <c r="N89" i="38"/>
  <c r="M89" i="38"/>
  <c r="L89" i="38"/>
  <c r="K89" i="38"/>
  <c r="J89" i="38"/>
  <c r="I89" i="38"/>
  <c r="H89" i="38"/>
  <c r="G89" i="38"/>
  <c r="F89" i="38"/>
  <c r="E89" i="38"/>
  <c r="D89" i="38"/>
  <c r="P88" i="38"/>
  <c r="O88" i="38"/>
  <c r="N88" i="38"/>
  <c r="M88" i="38"/>
  <c r="L88" i="38"/>
  <c r="K88" i="38"/>
  <c r="J88" i="38"/>
  <c r="I88" i="38"/>
  <c r="H88" i="38"/>
  <c r="G88" i="38"/>
  <c r="F88" i="38"/>
  <c r="E88" i="38"/>
  <c r="D88" i="38"/>
  <c r="P87" i="38"/>
  <c r="O87" i="38"/>
  <c r="N87" i="38"/>
  <c r="M87" i="38"/>
  <c r="L87" i="38"/>
  <c r="K87" i="38"/>
  <c r="J87" i="38"/>
  <c r="I87" i="38"/>
  <c r="H87" i="38"/>
  <c r="G87" i="38"/>
  <c r="F87" i="38"/>
  <c r="E87" i="38"/>
  <c r="D87" i="38"/>
  <c r="P86" i="38"/>
  <c r="O86" i="38"/>
  <c r="N86" i="38"/>
  <c r="M86" i="38"/>
  <c r="L86" i="38"/>
  <c r="K86" i="38"/>
  <c r="J86" i="38"/>
  <c r="I86" i="38"/>
  <c r="H86" i="38"/>
  <c r="G86" i="38"/>
  <c r="F86" i="38"/>
  <c r="E86" i="38"/>
  <c r="D86" i="38"/>
  <c r="P85" i="38"/>
  <c r="O85" i="38"/>
  <c r="N85" i="38"/>
  <c r="M85" i="38"/>
  <c r="L85" i="38"/>
  <c r="K85" i="38"/>
  <c r="J85" i="38"/>
  <c r="I85" i="38"/>
  <c r="H85" i="38"/>
  <c r="G85" i="38"/>
  <c r="F85" i="38"/>
  <c r="E85" i="38"/>
  <c r="D85" i="38"/>
  <c r="P84" i="38"/>
  <c r="O84" i="38"/>
  <c r="N84" i="38"/>
  <c r="M84" i="38"/>
  <c r="L84" i="38"/>
  <c r="K84" i="38"/>
  <c r="J84" i="38"/>
  <c r="I84" i="38"/>
  <c r="H84" i="38"/>
  <c r="G84" i="38"/>
  <c r="F84" i="38"/>
  <c r="E84" i="38"/>
  <c r="D84" i="38"/>
  <c r="P83" i="38"/>
  <c r="O83" i="38"/>
  <c r="N83" i="38"/>
  <c r="M83" i="38"/>
  <c r="L83" i="38"/>
  <c r="K83" i="38"/>
  <c r="J83" i="38"/>
  <c r="I83" i="38"/>
  <c r="H83" i="38"/>
  <c r="G83" i="38"/>
  <c r="F83" i="38"/>
  <c r="E83" i="38"/>
  <c r="D83" i="38"/>
  <c r="P82" i="38"/>
  <c r="O82" i="38"/>
  <c r="N82" i="38"/>
  <c r="M82" i="38"/>
  <c r="L82" i="38"/>
  <c r="K82" i="38"/>
  <c r="J82" i="38"/>
  <c r="I82" i="38"/>
  <c r="H82" i="38"/>
  <c r="G82" i="38"/>
  <c r="F82" i="38"/>
  <c r="E82" i="38"/>
  <c r="D82" i="38"/>
  <c r="P81" i="38"/>
  <c r="O81" i="38"/>
  <c r="N81" i="38"/>
  <c r="M81" i="38"/>
  <c r="L81" i="38"/>
  <c r="K81" i="38"/>
  <c r="J81" i="38"/>
  <c r="I81" i="38"/>
  <c r="H81" i="38"/>
  <c r="G81" i="38"/>
  <c r="F81" i="38"/>
  <c r="E81" i="38"/>
  <c r="D81" i="38"/>
  <c r="P80" i="38"/>
  <c r="O80" i="38"/>
  <c r="N80" i="38"/>
  <c r="M80" i="38"/>
  <c r="L80" i="38"/>
  <c r="K80" i="38"/>
  <c r="J80" i="38"/>
  <c r="I80" i="38"/>
  <c r="H80" i="38"/>
  <c r="G80" i="38"/>
  <c r="F80" i="38"/>
  <c r="E80" i="38"/>
  <c r="D80" i="38"/>
  <c r="P79" i="38"/>
  <c r="O79" i="38"/>
  <c r="N79" i="38"/>
  <c r="M79" i="38"/>
  <c r="L79" i="38"/>
  <c r="K79" i="38"/>
  <c r="J79" i="38"/>
  <c r="I79" i="38"/>
  <c r="H79" i="38"/>
  <c r="G79" i="38"/>
  <c r="F79" i="38"/>
  <c r="E79" i="38"/>
  <c r="D79" i="38"/>
  <c r="P78" i="38"/>
  <c r="O78" i="38"/>
  <c r="N78" i="38"/>
  <c r="M78" i="38"/>
  <c r="L78" i="38"/>
  <c r="K78" i="38"/>
  <c r="J78" i="38"/>
  <c r="I78" i="38"/>
  <c r="H78" i="38"/>
  <c r="G78" i="38"/>
  <c r="F78" i="38"/>
  <c r="E78" i="38"/>
  <c r="D78" i="38"/>
  <c r="P77" i="38"/>
  <c r="O77" i="38"/>
  <c r="N77" i="38"/>
  <c r="M77" i="38"/>
  <c r="L77" i="38"/>
  <c r="K77" i="38"/>
  <c r="J77" i="38"/>
  <c r="I77" i="38"/>
  <c r="H77" i="38"/>
  <c r="G77" i="38"/>
  <c r="F77" i="38"/>
  <c r="E77" i="38"/>
  <c r="D77" i="38"/>
  <c r="P76" i="38"/>
  <c r="O76" i="38"/>
  <c r="N76" i="38"/>
  <c r="M76" i="38"/>
  <c r="L76" i="38"/>
  <c r="K76" i="38"/>
  <c r="J76" i="38"/>
  <c r="I76" i="38"/>
  <c r="H76" i="38"/>
  <c r="G76" i="38"/>
  <c r="F76" i="38"/>
  <c r="E76" i="38"/>
  <c r="D76" i="38"/>
  <c r="P75" i="38"/>
  <c r="O75" i="38"/>
  <c r="N75" i="38"/>
  <c r="M75" i="38"/>
  <c r="L75" i="38"/>
  <c r="K75" i="38"/>
  <c r="J75" i="38"/>
  <c r="I75" i="38"/>
  <c r="H75" i="38"/>
  <c r="G75" i="38"/>
  <c r="F75" i="38"/>
  <c r="E75" i="38"/>
  <c r="D75" i="38"/>
  <c r="P74" i="38"/>
  <c r="O74" i="38"/>
  <c r="N74" i="38"/>
  <c r="M74" i="38"/>
  <c r="L74" i="38"/>
  <c r="K74" i="38"/>
  <c r="J74" i="38"/>
  <c r="I74" i="38"/>
  <c r="H74" i="38"/>
  <c r="G74" i="38"/>
  <c r="F74" i="38"/>
  <c r="E74" i="38"/>
  <c r="D74" i="38"/>
  <c r="P73" i="38"/>
  <c r="O73" i="38"/>
  <c r="N73" i="38"/>
  <c r="M73" i="38"/>
  <c r="L73" i="38"/>
  <c r="K73" i="38"/>
  <c r="J73" i="38"/>
  <c r="I73" i="38"/>
  <c r="H73" i="38"/>
  <c r="G73" i="38"/>
  <c r="F73" i="38"/>
  <c r="E73" i="38"/>
  <c r="D73" i="38"/>
  <c r="P72" i="38"/>
  <c r="O72" i="38"/>
  <c r="N72" i="38"/>
  <c r="M72" i="38"/>
  <c r="L72" i="38"/>
  <c r="K72" i="38"/>
  <c r="J72" i="38"/>
  <c r="I72" i="38"/>
  <c r="H72" i="38"/>
  <c r="G72" i="38"/>
  <c r="F72" i="38"/>
  <c r="E72" i="38"/>
  <c r="D72" i="38"/>
  <c r="P71" i="38"/>
  <c r="O71" i="38"/>
  <c r="N71" i="38"/>
  <c r="M71" i="38"/>
  <c r="L71" i="38"/>
  <c r="K71" i="38"/>
  <c r="J71" i="38"/>
  <c r="I71" i="38"/>
  <c r="H71" i="38"/>
  <c r="G71" i="38"/>
  <c r="F71" i="38"/>
  <c r="E71" i="38"/>
  <c r="D71" i="38"/>
  <c r="P70" i="38"/>
  <c r="O70" i="38"/>
  <c r="N70" i="38"/>
  <c r="M70" i="38"/>
  <c r="L70" i="38"/>
  <c r="K70" i="38"/>
  <c r="J70" i="38"/>
  <c r="I70" i="38"/>
  <c r="H70" i="38"/>
  <c r="G70" i="38"/>
  <c r="F70" i="38"/>
  <c r="E70" i="38"/>
  <c r="D70" i="38"/>
  <c r="P69" i="38"/>
  <c r="O69" i="38"/>
  <c r="N69" i="38"/>
  <c r="M69" i="38"/>
  <c r="L69" i="38"/>
  <c r="K69" i="38"/>
  <c r="J69" i="38"/>
  <c r="I69" i="38"/>
  <c r="H69" i="38"/>
  <c r="G69" i="38"/>
  <c r="F69" i="38"/>
  <c r="E69" i="38"/>
  <c r="D69" i="38"/>
  <c r="P68" i="38"/>
  <c r="O68" i="38"/>
  <c r="N68" i="38"/>
  <c r="M68" i="38"/>
  <c r="L68" i="38"/>
  <c r="K68" i="38"/>
  <c r="J68" i="38"/>
  <c r="I68" i="38"/>
  <c r="H68" i="38"/>
  <c r="G68" i="38"/>
  <c r="F68" i="38"/>
  <c r="E68" i="38"/>
  <c r="D68" i="38"/>
  <c r="P67" i="38"/>
  <c r="O67" i="38"/>
  <c r="N67" i="38"/>
  <c r="M67" i="38"/>
  <c r="L67" i="38"/>
  <c r="K67" i="38"/>
  <c r="J67" i="38"/>
  <c r="I67" i="38"/>
  <c r="H67" i="38"/>
  <c r="G67" i="38"/>
  <c r="F67" i="38"/>
  <c r="E67" i="38"/>
  <c r="D67" i="38"/>
  <c r="P66" i="38"/>
  <c r="O66" i="38"/>
  <c r="N66" i="38"/>
  <c r="M66" i="38"/>
  <c r="L66" i="38"/>
  <c r="K66" i="38"/>
  <c r="J66" i="38"/>
  <c r="I66" i="38"/>
  <c r="H66" i="38"/>
  <c r="G66" i="38"/>
  <c r="F66" i="38"/>
  <c r="E66" i="38"/>
  <c r="D66" i="38"/>
  <c r="P65" i="38"/>
  <c r="O65" i="38"/>
  <c r="N65" i="38"/>
  <c r="M65" i="38"/>
  <c r="L65" i="38"/>
  <c r="K65" i="38"/>
  <c r="J65" i="38"/>
  <c r="I65" i="38"/>
  <c r="H65" i="38"/>
  <c r="G65" i="38"/>
  <c r="F65" i="38"/>
  <c r="E65" i="38"/>
  <c r="D65" i="38"/>
  <c r="P64" i="38"/>
  <c r="O64" i="38"/>
  <c r="N64" i="38"/>
  <c r="M64" i="38"/>
  <c r="L64" i="38"/>
  <c r="K64" i="38"/>
  <c r="J64" i="38"/>
  <c r="I64" i="38"/>
  <c r="H64" i="38"/>
  <c r="G64" i="38"/>
  <c r="F64" i="38"/>
  <c r="E64" i="38"/>
  <c r="D64" i="38"/>
  <c r="P63" i="38"/>
  <c r="O63" i="38"/>
  <c r="N63" i="38"/>
  <c r="M63" i="38"/>
  <c r="L63" i="38"/>
  <c r="K63" i="38"/>
  <c r="J63" i="38"/>
  <c r="I63" i="38"/>
  <c r="H63" i="38"/>
  <c r="G63" i="38"/>
  <c r="F63" i="38"/>
  <c r="E63" i="38"/>
  <c r="D63" i="38"/>
  <c r="P62" i="38"/>
  <c r="O62" i="38"/>
  <c r="N62" i="38"/>
  <c r="M62" i="38"/>
  <c r="L62" i="38"/>
  <c r="K62" i="38"/>
  <c r="J62" i="38"/>
  <c r="I62" i="38"/>
  <c r="H62" i="38"/>
  <c r="G62" i="38"/>
  <c r="F62" i="38"/>
  <c r="E62" i="38"/>
  <c r="D62" i="38"/>
  <c r="P61" i="38"/>
  <c r="O61" i="38"/>
  <c r="N61" i="38"/>
  <c r="M61" i="38"/>
  <c r="L61" i="38"/>
  <c r="K61" i="38"/>
  <c r="J61" i="38"/>
  <c r="I61" i="38"/>
  <c r="H61" i="38"/>
  <c r="G61" i="38"/>
  <c r="F61" i="38"/>
  <c r="E61" i="38"/>
  <c r="D61" i="38"/>
  <c r="P60" i="38"/>
  <c r="O60" i="38"/>
  <c r="N60" i="38"/>
  <c r="M60" i="38"/>
  <c r="L60" i="38"/>
  <c r="K60" i="38"/>
  <c r="J60" i="38"/>
  <c r="I60" i="38"/>
  <c r="H60" i="38"/>
  <c r="G60" i="38"/>
  <c r="F60" i="38"/>
  <c r="E60" i="38"/>
  <c r="D60" i="38"/>
  <c r="P59" i="38"/>
  <c r="O59" i="38"/>
  <c r="N59" i="38"/>
  <c r="M59" i="38"/>
  <c r="L59" i="38"/>
  <c r="K59" i="38"/>
  <c r="J59" i="38"/>
  <c r="I59" i="38"/>
  <c r="H59" i="38"/>
  <c r="G59" i="38"/>
  <c r="F59" i="38"/>
  <c r="E59" i="38"/>
  <c r="D59" i="38"/>
  <c r="P58" i="38"/>
  <c r="O58" i="38"/>
  <c r="N58" i="38"/>
  <c r="M58" i="38"/>
  <c r="L58" i="38"/>
  <c r="K58" i="38"/>
  <c r="J58" i="38"/>
  <c r="I58" i="38"/>
  <c r="H58" i="38"/>
  <c r="G58" i="38"/>
  <c r="F58" i="38"/>
  <c r="E58" i="38"/>
  <c r="D58" i="38"/>
  <c r="P57" i="38"/>
  <c r="O57" i="38"/>
  <c r="N57" i="38"/>
  <c r="M57" i="38"/>
  <c r="L57" i="38"/>
  <c r="K57" i="38"/>
  <c r="J57" i="38"/>
  <c r="I57" i="38"/>
  <c r="H57" i="38"/>
  <c r="G57" i="38"/>
  <c r="F57" i="38"/>
  <c r="E57" i="38"/>
  <c r="D57" i="38"/>
  <c r="P56" i="38"/>
  <c r="O56" i="38"/>
  <c r="N56" i="38"/>
  <c r="M56" i="38"/>
  <c r="L56" i="38"/>
  <c r="K56" i="38"/>
  <c r="J56" i="38"/>
  <c r="I56" i="38"/>
  <c r="H56" i="38"/>
  <c r="G56" i="38"/>
  <c r="F56" i="38"/>
  <c r="E56" i="38"/>
  <c r="D56" i="38"/>
  <c r="P55" i="38"/>
  <c r="O55" i="38"/>
  <c r="N55" i="38"/>
  <c r="M55" i="38"/>
  <c r="L55" i="38"/>
  <c r="K55" i="38"/>
  <c r="J55" i="38"/>
  <c r="I55" i="38"/>
  <c r="H55" i="38"/>
  <c r="G55" i="38"/>
  <c r="F55" i="38"/>
  <c r="E55" i="38"/>
  <c r="D55" i="38"/>
  <c r="P54" i="38"/>
  <c r="O54" i="38"/>
  <c r="N54" i="38"/>
  <c r="M54" i="38"/>
  <c r="L54" i="38"/>
  <c r="K54" i="38"/>
  <c r="J54" i="38"/>
  <c r="I54" i="38"/>
  <c r="H54" i="38"/>
  <c r="G54" i="38"/>
  <c r="F54" i="38"/>
  <c r="E54" i="38"/>
  <c r="D54" i="38"/>
  <c r="P53" i="38"/>
  <c r="O53" i="38"/>
  <c r="N53" i="38"/>
  <c r="M53" i="38"/>
  <c r="L53" i="38"/>
  <c r="K53" i="38"/>
  <c r="J53" i="38"/>
  <c r="I53" i="38"/>
  <c r="H53" i="38"/>
  <c r="G53" i="38"/>
  <c r="F53" i="38"/>
  <c r="E53" i="38"/>
  <c r="D53" i="38"/>
  <c r="P52" i="38"/>
  <c r="O52" i="38"/>
  <c r="N52" i="38"/>
  <c r="M52" i="38"/>
  <c r="L52" i="38"/>
  <c r="K52" i="38"/>
  <c r="J52" i="38"/>
  <c r="I52" i="38"/>
  <c r="H52" i="38"/>
  <c r="G52" i="38"/>
  <c r="F52" i="38"/>
  <c r="E52" i="38"/>
  <c r="D52" i="38"/>
  <c r="P51" i="38"/>
  <c r="O51" i="38"/>
  <c r="N51" i="38"/>
  <c r="M51" i="38"/>
  <c r="L51" i="38"/>
  <c r="K51" i="38"/>
  <c r="J51" i="38"/>
  <c r="I51" i="38"/>
  <c r="H51" i="38"/>
  <c r="G51" i="38"/>
  <c r="F51" i="38"/>
  <c r="E51" i="38"/>
  <c r="D51" i="38"/>
  <c r="P50" i="38"/>
  <c r="O50" i="38"/>
  <c r="N50" i="38"/>
  <c r="M50" i="38"/>
  <c r="L50" i="38"/>
  <c r="K50" i="38"/>
  <c r="J50" i="38"/>
  <c r="I50" i="38"/>
  <c r="H50" i="38"/>
  <c r="G50" i="38"/>
  <c r="F50" i="38"/>
  <c r="E50" i="38"/>
  <c r="D50" i="38"/>
  <c r="P49" i="38"/>
  <c r="O49" i="38"/>
  <c r="N49" i="38"/>
  <c r="M49" i="38"/>
  <c r="L49" i="38"/>
  <c r="K49" i="38"/>
  <c r="J49" i="38"/>
  <c r="I49" i="38"/>
  <c r="H49" i="38"/>
  <c r="G49" i="38"/>
  <c r="F49" i="38"/>
  <c r="E49" i="38"/>
  <c r="D49" i="38"/>
  <c r="P48" i="38"/>
  <c r="O48" i="38"/>
  <c r="N48" i="38"/>
  <c r="M48" i="38"/>
  <c r="L48" i="38"/>
  <c r="K48" i="38"/>
  <c r="J48" i="38"/>
  <c r="I48" i="38"/>
  <c r="H48" i="38"/>
  <c r="G48" i="38"/>
  <c r="F48" i="38"/>
  <c r="E48" i="38"/>
  <c r="D48" i="38"/>
  <c r="P47" i="38"/>
  <c r="O47" i="38"/>
  <c r="N47" i="38"/>
  <c r="M47" i="38"/>
  <c r="L47" i="38"/>
  <c r="K47" i="38"/>
  <c r="J47" i="38"/>
  <c r="I47" i="38"/>
  <c r="H47" i="38"/>
  <c r="G47" i="38"/>
  <c r="F47" i="38"/>
  <c r="E47" i="38"/>
  <c r="D47" i="38"/>
  <c r="P46" i="38"/>
  <c r="O46" i="38"/>
  <c r="N46" i="38"/>
  <c r="M46" i="38"/>
  <c r="L46" i="38"/>
  <c r="K46" i="38"/>
  <c r="J46" i="38"/>
  <c r="I46" i="38"/>
  <c r="H46" i="38"/>
  <c r="G46" i="38"/>
  <c r="F46" i="38"/>
  <c r="E46" i="38"/>
  <c r="D46" i="38"/>
  <c r="P45" i="38"/>
  <c r="O45" i="38"/>
  <c r="N45" i="38"/>
  <c r="M45" i="38"/>
  <c r="L45" i="38"/>
  <c r="K45" i="38"/>
  <c r="J45" i="38"/>
  <c r="I45" i="38"/>
  <c r="H45" i="38"/>
  <c r="G45" i="38"/>
  <c r="F45" i="38"/>
  <c r="E45" i="38"/>
  <c r="D45" i="38"/>
  <c r="P44" i="38"/>
  <c r="O44" i="38"/>
  <c r="N44" i="38"/>
  <c r="M44" i="38"/>
  <c r="L44" i="38"/>
  <c r="K44" i="38"/>
  <c r="J44" i="38"/>
  <c r="I44" i="38"/>
  <c r="H44" i="38"/>
  <c r="G44" i="38"/>
  <c r="F44" i="38"/>
  <c r="E44" i="38"/>
  <c r="D44" i="38"/>
  <c r="P43" i="38"/>
  <c r="O43" i="38"/>
  <c r="N43" i="38"/>
  <c r="M43" i="38"/>
  <c r="L43" i="38"/>
  <c r="K43" i="38"/>
  <c r="J43" i="38"/>
  <c r="I43" i="38"/>
  <c r="H43" i="38"/>
  <c r="G43" i="38"/>
  <c r="F43" i="38"/>
  <c r="E43" i="38"/>
  <c r="D43" i="38"/>
  <c r="P42" i="38"/>
  <c r="O42" i="38"/>
  <c r="N42" i="38"/>
  <c r="M42" i="38"/>
  <c r="L42" i="38"/>
  <c r="K42" i="38"/>
  <c r="J42" i="38"/>
  <c r="I42" i="38"/>
  <c r="H42" i="38"/>
  <c r="G42" i="38"/>
  <c r="F42" i="38"/>
  <c r="E42" i="38"/>
  <c r="D42" i="38"/>
  <c r="P41" i="38"/>
  <c r="O41" i="38"/>
  <c r="N41" i="38"/>
  <c r="M41" i="38"/>
  <c r="L41" i="38"/>
  <c r="K41" i="38"/>
  <c r="J41" i="38"/>
  <c r="I41" i="38"/>
  <c r="H41" i="38"/>
  <c r="G41" i="38"/>
  <c r="F41" i="38"/>
  <c r="E41" i="38"/>
  <c r="D41" i="38"/>
  <c r="P40" i="38"/>
  <c r="O40" i="38"/>
  <c r="N40" i="38"/>
  <c r="M40" i="38"/>
  <c r="L40" i="38"/>
  <c r="K40" i="38"/>
  <c r="J40" i="38"/>
  <c r="I40" i="38"/>
  <c r="H40" i="38"/>
  <c r="G40" i="38"/>
  <c r="F40" i="38"/>
  <c r="E40" i="38"/>
  <c r="D40" i="38"/>
  <c r="P39" i="38"/>
  <c r="O39" i="38"/>
  <c r="N39" i="38"/>
  <c r="M39" i="38"/>
  <c r="L39" i="38"/>
  <c r="K39" i="38"/>
  <c r="J39" i="38"/>
  <c r="I39" i="38"/>
  <c r="H39" i="38"/>
  <c r="G39" i="38"/>
  <c r="F39" i="38"/>
  <c r="E39" i="38"/>
  <c r="D39" i="38"/>
  <c r="P38" i="38"/>
  <c r="O38" i="38"/>
  <c r="N38" i="38"/>
  <c r="M38" i="38"/>
  <c r="L38" i="38"/>
  <c r="K38" i="38"/>
  <c r="J38" i="38"/>
  <c r="I38" i="38"/>
  <c r="H38" i="38"/>
  <c r="G38" i="38"/>
  <c r="F38" i="38"/>
  <c r="E38" i="38"/>
  <c r="D38" i="38"/>
  <c r="P37" i="38"/>
  <c r="O37" i="38"/>
  <c r="N37" i="38"/>
  <c r="M37" i="38"/>
  <c r="L37" i="38"/>
  <c r="K37" i="38"/>
  <c r="J37" i="38"/>
  <c r="I37" i="38"/>
  <c r="H37" i="38"/>
  <c r="G37" i="38"/>
  <c r="F37" i="38"/>
  <c r="E37" i="38"/>
  <c r="D37" i="38"/>
  <c r="P36" i="38"/>
  <c r="O36" i="38"/>
  <c r="N36" i="38"/>
  <c r="M36" i="38"/>
  <c r="L36" i="38"/>
  <c r="K36" i="38"/>
  <c r="J36" i="38"/>
  <c r="I36" i="38"/>
  <c r="H36" i="38"/>
  <c r="G36" i="38"/>
  <c r="F36" i="38"/>
  <c r="E36" i="38"/>
  <c r="D36" i="38"/>
  <c r="P35" i="38"/>
  <c r="O35" i="38"/>
  <c r="N35" i="38"/>
  <c r="M35" i="38"/>
  <c r="L35" i="38"/>
  <c r="K35" i="38"/>
  <c r="J35" i="38"/>
  <c r="I35" i="38"/>
  <c r="H35" i="38"/>
  <c r="G35" i="38"/>
  <c r="F35" i="38"/>
  <c r="E35" i="38"/>
  <c r="D35" i="38"/>
  <c r="P34" i="38"/>
  <c r="O34" i="38"/>
  <c r="N34" i="38"/>
  <c r="M34" i="38"/>
  <c r="L34" i="38"/>
  <c r="K34" i="38"/>
  <c r="J34" i="38"/>
  <c r="I34" i="38"/>
  <c r="H34" i="38"/>
  <c r="G34" i="38"/>
  <c r="F34" i="38"/>
  <c r="E34" i="38"/>
  <c r="D34" i="38"/>
  <c r="P33" i="38"/>
  <c r="O33" i="38"/>
  <c r="N33" i="38"/>
  <c r="M33" i="38"/>
  <c r="L33" i="38"/>
  <c r="K33" i="38"/>
  <c r="J33" i="38"/>
  <c r="I33" i="38"/>
  <c r="H33" i="38"/>
  <c r="G33" i="38"/>
  <c r="F33" i="38"/>
  <c r="E33" i="38"/>
  <c r="D33" i="38"/>
  <c r="P32" i="38"/>
  <c r="O32" i="38"/>
  <c r="N32" i="38"/>
  <c r="M32" i="38"/>
  <c r="L32" i="38"/>
  <c r="K32" i="38"/>
  <c r="J32" i="38"/>
  <c r="I32" i="38"/>
  <c r="H32" i="38"/>
  <c r="G32" i="38"/>
  <c r="F32" i="38"/>
  <c r="E32" i="38"/>
  <c r="D32" i="38"/>
  <c r="P31" i="38"/>
  <c r="O31" i="38"/>
  <c r="N31" i="38"/>
  <c r="M31" i="38"/>
  <c r="L31" i="38"/>
  <c r="K31" i="38"/>
  <c r="J31" i="38"/>
  <c r="I31" i="38"/>
  <c r="H31" i="38"/>
  <c r="G31" i="38"/>
  <c r="F31" i="38"/>
  <c r="E31" i="38"/>
  <c r="D31" i="38"/>
  <c r="P30" i="38"/>
  <c r="O30" i="38"/>
  <c r="N30" i="38"/>
  <c r="M30" i="38"/>
  <c r="L30" i="38"/>
  <c r="K30" i="38"/>
  <c r="J30" i="38"/>
  <c r="I30" i="38"/>
  <c r="H30" i="38"/>
  <c r="G30" i="38"/>
  <c r="F30" i="38"/>
  <c r="E30" i="38"/>
  <c r="D30" i="38"/>
  <c r="P29" i="38"/>
  <c r="O29" i="38"/>
  <c r="N29" i="38"/>
  <c r="M29" i="38"/>
  <c r="L29" i="38"/>
  <c r="K29" i="38"/>
  <c r="J29" i="38"/>
  <c r="I29" i="38"/>
  <c r="H29" i="38"/>
  <c r="G29" i="38"/>
  <c r="F29" i="38"/>
  <c r="E29" i="38"/>
  <c r="D29" i="38"/>
  <c r="P28" i="38"/>
  <c r="O28" i="38"/>
  <c r="N28" i="38"/>
  <c r="M28" i="38"/>
  <c r="L28" i="38"/>
  <c r="K28" i="38"/>
  <c r="J28" i="38"/>
  <c r="I28" i="38"/>
  <c r="H28" i="38"/>
  <c r="G28" i="38"/>
  <c r="F28" i="38"/>
  <c r="E28" i="38"/>
  <c r="D28" i="38"/>
  <c r="P27" i="38"/>
  <c r="O27" i="38"/>
  <c r="N27" i="38"/>
  <c r="M27" i="38"/>
  <c r="L27" i="38"/>
  <c r="K27" i="38"/>
  <c r="J27" i="38"/>
  <c r="I27" i="38"/>
  <c r="H27" i="38"/>
  <c r="G27" i="38"/>
  <c r="F27" i="38"/>
  <c r="E27" i="38"/>
  <c r="D27" i="38"/>
  <c r="P26" i="38"/>
  <c r="O26" i="38"/>
  <c r="N26" i="38"/>
  <c r="M26" i="38"/>
  <c r="L26" i="38"/>
  <c r="K26" i="38"/>
  <c r="J26" i="38"/>
  <c r="I26" i="38"/>
  <c r="H26" i="38"/>
  <c r="G26" i="38"/>
  <c r="F26" i="38"/>
  <c r="E26" i="38"/>
  <c r="D26" i="38"/>
  <c r="P25" i="38"/>
  <c r="O25" i="38"/>
  <c r="N25" i="38"/>
  <c r="M25" i="38"/>
  <c r="L25" i="38"/>
  <c r="K25" i="38"/>
  <c r="J25" i="38"/>
  <c r="I25" i="38"/>
  <c r="H25" i="38"/>
  <c r="G25" i="38"/>
  <c r="F25" i="38"/>
  <c r="E25" i="38"/>
  <c r="D25" i="38"/>
  <c r="P24" i="38"/>
  <c r="O24" i="38"/>
  <c r="N24" i="38"/>
  <c r="M24" i="38"/>
  <c r="L24" i="38"/>
  <c r="K24" i="38"/>
  <c r="J24" i="38"/>
  <c r="I24" i="38"/>
  <c r="H24" i="38"/>
  <c r="G24" i="38"/>
  <c r="F24" i="38"/>
  <c r="E24" i="38"/>
  <c r="D24" i="38"/>
  <c r="P23" i="38"/>
  <c r="O23" i="38"/>
  <c r="N23" i="38"/>
  <c r="M23" i="38"/>
  <c r="L23" i="38"/>
  <c r="K23" i="38"/>
  <c r="J23" i="38"/>
  <c r="I23" i="38"/>
  <c r="H23" i="38"/>
  <c r="G23" i="38"/>
  <c r="F23" i="38"/>
  <c r="E23" i="38"/>
  <c r="D23" i="38"/>
  <c r="P22" i="38"/>
  <c r="O22" i="38"/>
  <c r="N22" i="38"/>
  <c r="M22" i="38"/>
  <c r="L22" i="38"/>
  <c r="K22" i="38"/>
  <c r="J22" i="38"/>
  <c r="I22" i="38"/>
  <c r="H22" i="38"/>
  <c r="G22" i="38"/>
  <c r="F22" i="38"/>
  <c r="E22" i="38"/>
  <c r="D22" i="38"/>
  <c r="P21" i="38"/>
  <c r="O21" i="38"/>
  <c r="N21" i="38"/>
  <c r="M21" i="38"/>
  <c r="L21" i="38"/>
  <c r="K21" i="38"/>
  <c r="J21" i="38"/>
  <c r="I21" i="38"/>
  <c r="H21" i="38"/>
  <c r="G21" i="38"/>
  <c r="F21" i="38"/>
  <c r="E21" i="38"/>
  <c r="D21" i="38"/>
  <c r="P20" i="38"/>
  <c r="O20" i="38"/>
  <c r="N20" i="38"/>
  <c r="M20" i="38"/>
  <c r="L20" i="38"/>
  <c r="K20" i="38"/>
  <c r="J20" i="38"/>
  <c r="I20" i="38"/>
  <c r="H20" i="38"/>
  <c r="G20" i="38"/>
  <c r="F20" i="38"/>
  <c r="E20" i="38"/>
  <c r="D20" i="38"/>
  <c r="P19" i="38"/>
  <c r="O19" i="38"/>
  <c r="N19" i="38"/>
  <c r="M19" i="38"/>
  <c r="L19" i="38"/>
  <c r="K19" i="38"/>
  <c r="J19" i="38"/>
  <c r="I19" i="38"/>
  <c r="H19" i="38"/>
  <c r="G19" i="38"/>
  <c r="F19" i="38"/>
  <c r="E19" i="38"/>
  <c r="D19" i="38"/>
  <c r="P18" i="38"/>
  <c r="O18" i="38"/>
  <c r="N18" i="38"/>
  <c r="M18" i="38"/>
  <c r="L18" i="38"/>
  <c r="K18" i="38"/>
  <c r="J18" i="38"/>
  <c r="I18" i="38"/>
  <c r="H18" i="38"/>
  <c r="G18" i="38"/>
  <c r="F18" i="38"/>
  <c r="E18" i="38"/>
  <c r="D18" i="38"/>
  <c r="P17" i="38"/>
  <c r="O17" i="38"/>
  <c r="N17" i="38"/>
  <c r="M17" i="38"/>
  <c r="L17" i="38"/>
  <c r="K17" i="38"/>
  <c r="J17" i="38"/>
  <c r="I17" i="38"/>
  <c r="H17" i="38"/>
  <c r="G17" i="38"/>
  <c r="F17" i="38"/>
  <c r="E17" i="38"/>
  <c r="D17" i="38"/>
  <c r="P16" i="38"/>
  <c r="O16" i="38"/>
  <c r="N16" i="38"/>
  <c r="M16" i="38"/>
  <c r="L16" i="38"/>
  <c r="K16" i="38"/>
  <c r="J16" i="38"/>
  <c r="I16" i="38"/>
  <c r="H16" i="38"/>
  <c r="G16" i="38"/>
  <c r="F16" i="38"/>
  <c r="E16" i="38"/>
  <c r="D16" i="38"/>
  <c r="P15" i="38"/>
  <c r="O15" i="38"/>
  <c r="N15" i="38"/>
  <c r="M15" i="38"/>
  <c r="L15" i="38"/>
  <c r="K15" i="38"/>
  <c r="J15" i="38"/>
  <c r="I15" i="38"/>
  <c r="H15" i="38"/>
  <c r="G15" i="38"/>
  <c r="F15" i="38"/>
  <c r="E15" i="38"/>
  <c r="D15" i="38"/>
  <c r="P14" i="38"/>
  <c r="O14" i="38"/>
  <c r="N14" i="38"/>
  <c r="M14" i="38"/>
  <c r="L14" i="38"/>
  <c r="K14" i="38"/>
  <c r="J14" i="38"/>
  <c r="I14" i="38"/>
  <c r="H14" i="38"/>
  <c r="G14" i="38"/>
  <c r="F14" i="38"/>
  <c r="E14" i="38"/>
  <c r="D14" i="38"/>
  <c r="P13" i="38"/>
  <c r="O13" i="38"/>
  <c r="N13" i="38"/>
  <c r="M13" i="38"/>
  <c r="L13" i="38"/>
  <c r="K13" i="38"/>
  <c r="J13" i="38"/>
  <c r="I13" i="38"/>
  <c r="H13" i="38"/>
  <c r="G13" i="38"/>
  <c r="F13" i="38"/>
  <c r="E13" i="38"/>
  <c r="D13" i="38"/>
  <c r="P12" i="38"/>
  <c r="O12" i="38"/>
  <c r="N12" i="38"/>
  <c r="M12" i="38"/>
  <c r="L12" i="38"/>
  <c r="K12" i="38"/>
  <c r="J12" i="38"/>
  <c r="I12" i="38"/>
  <c r="H12" i="38"/>
  <c r="G12" i="38"/>
  <c r="F12" i="38"/>
  <c r="E12" i="38"/>
  <c r="D12" i="38"/>
  <c r="P11" i="38"/>
  <c r="O11" i="38"/>
  <c r="N11" i="38"/>
  <c r="M11" i="38"/>
  <c r="L11" i="38"/>
  <c r="K11" i="38"/>
  <c r="J11" i="38"/>
  <c r="I11" i="38"/>
  <c r="H11" i="38"/>
  <c r="G11" i="38"/>
  <c r="F11" i="38"/>
  <c r="E11" i="38"/>
  <c r="D11" i="38"/>
  <c r="P10" i="38"/>
  <c r="O10" i="38"/>
  <c r="N10" i="38"/>
  <c r="M10" i="38"/>
  <c r="L10" i="38"/>
  <c r="K10" i="38"/>
  <c r="J10" i="38"/>
  <c r="I10" i="38"/>
  <c r="H10" i="38"/>
  <c r="G10" i="38"/>
  <c r="F10" i="38"/>
  <c r="E10" i="38"/>
  <c r="D10" i="38"/>
  <c r="P9" i="38"/>
  <c r="O9" i="38"/>
  <c r="N9" i="38"/>
  <c r="M9" i="38"/>
  <c r="L9" i="38"/>
  <c r="K9" i="38"/>
  <c r="J9" i="38"/>
  <c r="I9" i="38"/>
  <c r="H9" i="38"/>
  <c r="G9" i="38"/>
  <c r="F9" i="38"/>
  <c r="E9" i="38"/>
  <c r="D9" i="38"/>
  <c r="P8" i="38"/>
  <c r="O8" i="38"/>
  <c r="N8" i="38"/>
  <c r="M8" i="38"/>
  <c r="L8" i="38"/>
  <c r="K8" i="38"/>
  <c r="J8" i="38"/>
  <c r="I8" i="38"/>
  <c r="H8" i="38"/>
  <c r="G8" i="38"/>
  <c r="F8" i="38"/>
  <c r="E8" i="38"/>
  <c r="D8" i="38"/>
  <c r="P7" i="38"/>
  <c r="O7" i="38"/>
  <c r="N7" i="38"/>
  <c r="M7" i="38"/>
  <c r="L7" i="38"/>
  <c r="K7" i="38"/>
  <c r="J7" i="38"/>
  <c r="I7" i="38"/>
  <c r="H7" i="38"/>
  <c r="G7" i="38"/>
  <c r="F7" i="38"/>
  <c r="E7" i="38"/>
  <c r="D7" i="38"/>
  <c r="P6" i="38"/>
  <c r="O6" i="38"/>
  <c r="N6" i="38"/>
  <c r="M6" i="38"/>
  <c r="L6" i="38"/>
  <c r="K6" i="38"/>
  <c r="J6" i="38"/>
  <c r="I6" i="38"/>
  <c r="H6" i="38"/>
  <c r="G6" i="38"/>
  <c r="F6" i="38"/>
  <c r="E6" i="38"/>
  <c r="D6" i="38"/>
  <c r="P5" i="38"/>
  <c r="O5" i="38"/>
  <c r="N5" i="38"/>
  <c r="M5" i="38"/>
  <c r="L5" i="38"/>
  <c r="K5" i="38"/>
  <c r="J5" i="38"/>
  <c r="I5" i="38"/>
  <c r="H5" i="38"/>
  <c r="G5" i="38"/>
  <c r="F5" i="38"/>
  <c r="E5" i="38"/>
  <c r="D5" i="38"/>
  <c r="P4" i="38"/>
  <c r="O4" i="38"/>
  <c r="N4" i="38"/>
  <c r="M4" i="38"/>
  <c r="L4" i="38"/>
  <c r="K4" i="38"/>
  <c r="J4" i="38"/>
  <c r="I4" i="38"/>
  <c r="H4" i="38"/>
  <c r="G4" i="38"/>
  <c r="F4" i="38"/>
  <c r="E4" i="38"/>
  <c r="D4" i="38"/>
  <c r="A4" i="38"/>
  <c r="P147" i="25"/>
  <c r="O147" i="25"/>
  <c r="N147" i="25"/>
  <c r="M147" i="25"/>
  <c r="L147" i="25"/>
  <c r="K147" i="25"/>
  <c r="J147" i="25"/>
  <c r="I147" i="25"/>
  <c r="H147" i="25"/>
  <c r="G147" i="25"/>
  <c r="F147" i="25"/>
  <c r="E147" i="25"/>
  <c r="D147" i="25"/>
  <c r="P146" i="25"/>
  <c r="O146" i="25"/>
  <c r="N146" i="25"/>
  <c r="M146" i="25"/>
  <c r="L146" i="25"/>
  <c r="K146" i="25"/>
  <c r="J146" i="25"/>
  <c r="I146" i="25"/>
  <c r="H146" i="25"/>
  <c r="G146" i="25"/>
  <c r="F146" i="25"/>
  <c r="E146" i="25"/>
  <c r="D146" i="25"/>
  <c r="P145" i="25"/>
  <c r="O145" i="25"/>
  <c r="N145" i="25"/>
  <c r="M145" i="25"/>
  <c r="L145" i="25"/>
  <c r="K145" i="25"/>
  <c r="J145" i="25"/>
  <c r="I145" i="25"/>
  <c r="H145" i="25"/>
  <c r="G145" i="25"/>
  <c r="F145" i="25"/>
  <c r="E145" i="25"/>
  <c r="D145" i="25"/>
  <c r="P144" i="25"/>
  <c r="O144" i="25"/>
  <c r="N144" i="25"/>
  <c r="M144" i="25"/>
  <c r="L144" i="25"/>
  <c r="K144" i="25"/>
  <c r="J144" i="25"/>
  <c r="I144" i="25"/>
  <c r="H144" i="25"/>
  <c r="G144" i="25"/>
  <c r="F144" i="25"/>
  <c r="E144" i="25"/>
  <c r="D144" i="25"/>
  <c r="P143" i="25"/>
  <c r="O143" i="25"/>
  <c r="N143" i="25"/>
  <c r="M143" i="25"/>
  <c r="L143" i="25"/>
  <c r="K143" i="25"/>
  <c r="J143" i="25"/>
  <c r="I143" i="25"/>
  <c r="H143" i="25"/>
  <c r="G143" i="25"/>
  <c r="F143" i="25"/>
  <c r="E143" i="25"/>
  <c r="D143" i="25"/>
  <c r="P142" i="25"/>
  <c r="O142" i="25"/>
  <c r="N142" i="25"/>
  <c r="M142" i="25"/>
  <c r="L142" i="25"/>
  <c r="K142" i="25"/>
  <c r="J142" i="25"/>
  <c r="I142" i="25"/>
  <c r="H142" i="25"/>
  <c r="G142" i="25"/>
  <c r="F142" i="25"/>
  <c r="E142" i="25"/>
  <c r="D142" i="25"/>
  <c r="P141" i="25"/>
  <c r="O141" i="25"/>
  <c r="N141" i="25"/>
  <c r="M141" i="25"/>
  <c r="L141" i="25"/>
  <c r="K141" i="25"/>
  <c r="J141" i="25"/>
  <c r="I141" i="25"/>
  <c r="H141" i="25"/>
  <c r="G141" i="25"/>
  <c r="F141" i="25"/>
  <c r="E141" i="25"/>
  <c r="D141" i="25"/>
  <c r="P140" i="25"/>
  <c r="O140" i="25"/>
  <c r="N140" i="25"/>
  <c r="M140" i="25"/>
  <c r="L140" i="25"/>
  <c r="K140" i="25"/>
  <c r="J140" i="25"/>
  <c r="I140" i="25"/>
  <c r="H140" i="25"/>
  <c r="G140" i="25"/>
  <c r="F140" i="25"/>
  <c r="E140" i="25"/>
  <c r="D140" i="25"/>
  <c r="P139" i="25"/>
  <c r="O139" i="25"/>
  <c r="N139" i="25"/>
  <c r="M139" i="25"/>
  <c r="L139" i="25"/>
  <c r="K139" i="25"/>
  <c r="J139" i="25"/>
  <c r="I139" i="25"/>
  <c r="H139" i="25"/>
  <c r="G139" i="25"/>
  <c r="F139" i="25"/>
  <c r="E139" i="25"/>
  <c r="D139" i="25"/>
  <c r="P138" i="25"/>
  <c r="O138" i="25"/>
  <c r="N138" i="25"/>
  <c r="M138" i="25"/>
  <c r="L138" i="25"/>
  <c r="K138" i="25"/>
  <c r="J138" i="25"/>
  <c r="I138" i="25"/>
  <c r="H138" i="25"/>
  <c r="G138" i="25"/>
  <c r="F138" i="25"/>
  <c r="E138" i="25"/>
  <c r="D138" i="25"/>
  <c r="P137" i="25"/>
  <c r="O137" i="25"/>
  <c r="N137" i="25"/>
  <c r="M137" i="25"/>
  <c r="L137" i="25"/>
  <c r="K137" i="25"/>
  <c r="J137" i="25"/>
  <c r="I137" i="25"/>
  <c r="H137" i="25"/>
  <c r="G137" i="25"/>
  <c r="F137" i="25"/>
  <c r="E137" i="25"/>
  <c r="D137" i="25"/>
  <c r="P136" i="25"/>
  <c r="O136" i="25"/>
  <c r="N136" i="25"/>
  <c r="M136" i="25"/>
  <c r="L136" i="25"/>
  <c r="K136" i="25"/>
  <c r="J136" i="25"/>
  <c r="I136" i="25"/>
  <c r="H136" i="25"/>
  <c r="G136" i="25"/>
  <c r="F136" i="25"/>
  <c r="E136" i="25"/>
  <c r="D136" i="25"/>
  <c r="P135" i="25"/>
  <c r="O135" i="25"/>
  <c r="N135" i="25"/>
  <c r="M135" i="25"/>
  <c r="L135" i="25"/>
  <c r="K135" i="25"/>
  <c r="J135" i="25"/>
  <c r="I135" i="25"/>
  <c r="H135" i="25"/>
  <c r="G135" i="25"/>
  <c r="F135" i="25"/>
  <c r="E135" i="25"/>
  <c r="D135" i="25"/>
  <c r="P134" i="25"/>
  <c r="O134" i="25"/>
  <c r="N134" i="25"/>
  <c r="M134" i="25"/>
  <c r="L134" i="25"/>
  <c r="K134" i="25"/>
  <c r="J134" i="25"/>
  <c r="I134" i="25"/>
  <c r="H134" i="25"/>
  <c r="G134" i="25"/>
  <c r="F134" i="25"/>
  <c r="E134" i="25"/>
  <c r="D134" i="25"/>
  <c r="P133" i="25"/>
  <c r="O133" i="25"/>
  <c r="N133" i="25"/>
  <c r="M133" i="25"/>
  <c r="L133" i="25"/>
  <c r="K133" i="25"/>
  <c r="J133" i="25"/>
  <c r="I133" i="25"/>
  <c r="H133" i="25"/>
  <c r="G133" i="25"/>
  <c r="F133" i="25"/>
  <c r="E133" i="25"/>
  <c r="D133" i="25"/>
  <c r="P132" i="25"/>
  <c r="O132" i="25"/>
  <c r="N132" i="25"/>
  <c r="M132" i="25"/>
  <c r="L132" i="25"/>
  <c r="K132" i="25"/>
  <c r="J132" i="25"/>
  <c r="I132" i="25"/>
  <c r="H132" i="25"/>
  <c r="G132" i="25"/>
  <c r="F132" i="25"/>
  <c r="E132" i="25"/>
  <c r="D132" i="25"/>
  <c r="P131" i="25"/>
  <c r="O131" i="25"/>
  <c r="N131" i="25"/>
  <c r="M131" i="25"/>
  <c r="L131" i="25"/>
  <c r="K131" i="25"/>
  <c r="J131" i="25"/>
  <c r="I131" i="25"/>
  <c r="H131" i="25"/>
  <c r="G131" i="25"/>
  <c r="F131" i="25"/>
  <c r="E131" i="25"/>
  <c r="D131" i="25"/>
  <c r="P130" i="25"/>
  <c r="O130" i="25"/>
  <c r="N130" i="25"/>
  <c r="M130" i="25"/>
  <c r="L130" i="25"/>
  <c r="K130" i="25"/>
  <c r="J130" i="25"/>
  <c r="I130" i="25"/>
  <c r="H130" i="25"/>
  <c r="G130" i="25"/>
  <c r="F130" i="25"/>
  <c r="E130" i="25"/>
  <c r="D130" i="25"/>
  <c r="P129" i="25"/>
  <c r="O129" i="25"/>
  <c r="N129" i="25"/>
  <c r="M129" i="25"/>
  <c r="L129" i="25"/>
  <c r="K129" i="25"/>
  <c r="J129" i="25"/>
  <c r="I129" i="25"/>
  <c r="H129" i="25"/>
  <c r="G129" i="25"/>
  <c r="F129" i="25"/>
  <c r="E129" i="25"/>
  <c r="D129" i="25"/>
  <c r="P128" i="25"/>
  <c r="O128" i="25"/>
  <c r="N128" i="25"/>
  <c r="M128" i="25"/>
  <c r="L128" i="25"/>
  <c r="K128" i="25"/>
  <c r="J128" i="25"/>
  <c r="I128" i="25"/>
  <c r="H128" i="25"/>
  <c r="G128" i="25"/>
  <c r="F128" i="25"/>
  <c r="E128" i="25"/>
  <c r="D128" i="25"/>
  <c r="P127" i="25"/>
  <c r="O127" i="25"/>
  <c r="N127" i="25"/>
  <c r="M127" i="25"/>
  <c r="L127" i="25"/>
  <c r="K127" i="25"/>
  <c r="J127" i="25"/>
  <c r="I127" i="25"/>
  <c r="H127" i="25"/>
  <c r="G127" i="25"/>
  <c r="F127" i="25"/>
  <c r="E127" i="25"/>
  <c r="D127" i="25"/>
  <c r="P126" i="25"/>
  <c r="O126" i="25"/>
  <c r="N126" i="25"/>
  <c r="M126" i="25"/>
  <c r="L126" i="25"/>
  <c r="K126" i="25"/>
  <c r="J126" i="25"/>
  <c r="I126" i="25"/>
  <c r="H126" i="25"/>
  <c r="G126" i="25"/>
  <c r="F126" i="25"/>
  <c r="E126" i="25"/>
  <c r="D126" i="25"/>
  <c r="P125" i="25"/>
  <c r="O125" i="25"/>
  <c r="N125" i="25"/>
  <c r="M125" i="25"/>
  <c r="L125" i="25"/>
  <c r="K125" i="25"/>
  <c r="J125" i="25"/>
  <c r="I125" i="25"/>
  <c r="H125" i="25"/>
  <c r="G125" i="25"/>
  <c r="F125" i="25"/>
  <c r="E125" i="25"/>
  <c r="D125" i="25"/>
  <c r="P124" i="25"/>
  <c r="O124" i="25"/>
  <c r="N124" i="25"/>
  <c r="M124" i="25"/>
  <c r="L124" i="25"/>
  <c r="K124" i="25"/>
  <c r="J124" i="25"/>
  <c r="I124" i="25"/>
  <c r="H124" i="25"/>
  <c r="G124" i="25"/>
  <c r="F124" i="25"/>
  <c r="E124" i="25"/>
  <c r="D124" i="25"/>
  <c r="P123" i="25"/>
  <c r="O123" i="25"/>
  <c r="N123" i="25"/>
  <c r="M123" i="25"/>
  <c r="L123" i="25"/>
  <c r="K123" i="25"/>
  <c r="J123" i="25"/>
  <c r="I123" i="25"/>
  <c r="H123" i="25"/>
  <c r="G123" i="25"/>
  <c r="F123" i="25"/>
  <c r="E123" i="25"/>
  <c r="D123" i="25"/>
  <c r="P122" i="25"/>
  <c r="O122" i="25"/>
  <c r="N122" i="25"/>
  <c r="M122" i="25"/>
  <c r="L122" i="25"/>
  <c r="K122" i="25"/>
  <c r="J122" i="25"/>
  <c r="I122" i="25"/>
  <c r="H122" i="25"/>
  <c r="G122" i="25"/>
  <c r="F122" i="25"/>
  <c r="E122" i="25"/>
  <c r="D122" i="25"/>
  <c r="P121" i="25"/>
  <c r="O121" i="25"/>
  <c r="N121" i="25"/>
  <c r="M121" i="25"/>
  <c r="L121" i="25"/>
  <c r="K121" i="25"/>
  <c r="J121" i="25"/>
  <c r="I121" i="25"/>
  <c r="H121" i="25"/>
  <c r="G121" i="25"/>
  <c r="F121" i="25"/>
  <c r="E121" i="25"/>
  <c r="D121" i="25"/>
  <c r="P120" i="25"/>
  <c r="O120" i="25"/>
  <c r="N120" i="25"/>
  <c r="M120" i="25"/>
  <c r="L120" i="25"/>
  <c r="K120" i="25"/>
  <c r="J120" i="25"/>
  <c r="I120" i="25"/>
  <c r="H120" i="25"/>
  <c r="G120" i="25"/>
  <c r="F120" i="25"/>
  <c r="E120" i="25"/>
  <c r="D120" i="25"/>
  <c r="P119" i="25"/>
  <c r="O119" i="25"/>
  <c r="N119" i="25"/>
  <c r="M119" i="25"/>
  <c r="L119" i="25"/>
  <c r="K119" i="25"/>
  <c r="J119" i="25"/>
  <c r="I119" i="25"/>
  <c r="H119" i="25"/>
  <c r="G119" i="25"/>
  <c r="F119" i="25"/>
  <c r="E119" i="25"/>
  <c r="D119" i="25"/>
  <c r="P118" i="25"/>
  <c r="O118" i="25"/>
  <c r="N118" i="25"/>
  <c r="M118" i="25"/>
  <c r="L118" i="25"/>
  <c r="K118" i="25"/>
  <c r="J118" i="25"/>
  <c r="I118" i="25"/>
  <c r="H118" i="25"/>
  <c r="G118" i="25"/>
  <c r="F118" i="25"/>
  <c r="E118" i="25"/>
  <c r="D118" i="25"/>
  <c r="P117" i="25"/>
  <c r="O117" i="25"/>
  <c r="N117" i="25"/>
  <c r="M117" i="25"/>
  <c r="L117" i="25"/>
  <c r="K117" i="25"/>
  <c r="J117" i="25"/>
  <c r="I117" i="25"/>
  <c r="H117" i="25"/>
  <c r="G117" i="25"/>
  <c r="F117" i="25"/>
  <c r="E117" i="25"/>
  <c r="D117" i="25"/>
  <c r="P116" i="25"/>
  <c r="O116" i="25"/>
  <c r="N116" i="25"/>
  <c r="M116" i="25"/>
  <c r="L116" i="25"/>
  <c r="K116" i="25"/>
  <c r="J116" i="25"/>
  <c r="I116" i="25"/>
  <c r="H116" i="25"/>
  <c r="G116" i="25"/>
  <c r="F116" i="25"/>
  <c r="E116" i="25"/>
  <c r="D116" i="25"/>
  <c r="P115" i="25"/>
  <c r="O115" i="25"/>
  <c r="N115" i="25"/>
  <c r="M115" i="25"/>
  <c r="L115" i="25"/>
  <c r="K115" i="25"/>
  <c r="J115" i="25"/>
  <c r="I115" i="25"/>
  <c r="H115" i="25"/>
  <c r="G115" i="25"/>
  <c r="F115" i="25"/>
  <c r="E115" i="25"/>
  <c r="D115" i="25"/>
  <c r="P114" i="25"/>
  <c r="O114" i="25"/>
  <c r="N114" i="25"/>
  <c r="M114" i="25"/>
  <c r="L114" i="25"/>
  <c r="K114" i="25"/>
  <c r="J114" i="25"/>
  <c r="I114" i="25"/>
  <c r="H114" i="25"/>
  <c r="G114" i="25"/>
  <c r="F114" i="25"/>
  <c r="E114" i="25"/>
  <c r="D114" i="25"/>
  <c r="P113" i="25"/>
  <c r="O113" i="25"/>
  <c r="N113" i="25"/>
  <c r="M113" i="25"/>
  <c r="L113" i="25"/>
  <c r="K113" i="25"/>
  <c r="J113" i="25"/>
  <c r="I113" i="25"/>
  <c r="H113" i="25"/>
  <c r="G113" i="25"/>
  <c r="F113" i="25"/>
  <c r="E113" i="25"/>
  <c r="D113" i="25"/>
  <c r="P112" i="25"/>
  <c r="O112" i="25"/>
  <c r="N112" i="25"/>
  <c r="M112" i="25"/>
  <c r="L112" i="25"/>
  <c r="K112" i="25"/>
  <c r="J112" i="25"/>
  <c r="I112" i="25"/>
  <c r="H112" i="25"/>
  <c r="G112" i="25"/>
  <c r="F112" i="25"/>
  <c r="E112" i="25"/>
  <c r="D112" i="25"/>
  <c r="P111" i="25"/>
  <c r="O111" i="25"/>
  <c r="N111" i="25"/>
  <c r="M111" i="25"/>
  <c r="L111" i="25"/>
  <c r="K111" i="25"/>
  <c r="J111" i="25"/>
  <c r="I111" i="25"/>
  <c r="H111" i="25"/>
  <c r="G111" i="25"/>
  <c r="F111" i="25"/>
  <c r="E111" i="25"/>
  <c r="D111" i="25"/>
  <c r="P110" i="25"/>
  <c r="O110" i="25"/>
  <c r="N110" i="25"/>
  <c r="M110" i="25"/>
  <c r="L110" i="25"/>
  <c r="K110" i="25"/>
  <c r="J110" i="25"/>
  <c r="I110" i="25"/>
  <c r="H110" i="25"/>
  <c r="G110" i="25"/>
  <c r="F110" i="25"/>
  <c r="E110" i="25"/>
  <c r="D110" i="25"/>
  <c r="P109" i="25"/>
  <c r="O109" i="25"/>
  <c r="N109" i="25"/>
  <c r="M109" i="25"/>
  <c r="L109" i="25"/>
  <c r="K109" i="25"/>
  <c r="J109" i="25"/>
  <c r="I109" i="25"/>
  <c r="H109" i="25"/>
  <c r="G109" i="25"/>
  <c r="F109" i="25"/>
  <c r="E109" i="25"/>
  <c r="D109" i="25"/>
  <c r="P108" i="25"/>
  <c r="O108" i="25"/>
  <c r="N108" i="25"/>
  <c r="M108" i="25"/>
  <c r="L108" i="25"/>
  <c r="K108" i="25"/>
  <c r="J108" i="25"/>
  <c r="I108" i="25"/>
  <c r="H108" i="25"/>
  <c r="G108" i="25"/>
  <c r="F108" i="25"/>
  <c r="E108" i="25"/>
  <c r="D108" i="25"/>
  <c r="P107" i="25"/>
  <c r="O107" i="25"/>
  <c r="N107" i="25"/>
  <c r="M107" i="25"/>
  <c r="L107" i="25"/>
  <c r="K107" i="25"/>
  <c r="J107" i="25"/>
  <c r="I107" i="25"/>
  <c r="H107" i="25"/>
  <c r="G107" i="25"/>
  <c r="F107" i="25"/>
  <c r="E107" i="25"/>
  <c r="D107" i="25"/>
  <c r="P106" i="25"/>
  <c r="O106" i="25"/>
  <c r="N106" i="25"/>
  <c r="M106" i="25"/>
  <c r="L106" i="25"/>
  <c r="K106" i="25"/>
  <c r="J106" i="25"/>
  <c r="I106" i="25"/>
  <c r="H106" i="25"/>
  <c r="G106" i="25"/>
  <c r="F106" i="25"/>
  <c r="E106" i="25"/>
  <c r="D106" i="25"/>
  <c r="P105" i="25"/>
  <c r="O105" i="25"/>
  <c r="N105" i="25"/>
  <c r="M105" i="25"/>
  <c r="L105" i="25"/>
  <c r="K105" i="25"/>
  <c r="J105" i="25"/>
  <c r="I105" i="25"/>
  <c r="H105" i="25"/>
  <c r="G105" i="25"/>
  <c r="F105" i="25"/>
  <c r="E105" i="25"/>
  <c r="D105" i="25"/>
  <c r="P104" i="25"/>
  <c r="O104" i="25"/>
  <c r="N104" i="25"/>
  <c r="M104" i="25"/>
  <c r="L104" i="25"/>
  <c r="K104" i="25"/>
  <c r="J104" i="25"/>
  <c r="I104" i="25"/>
  <c r="H104" i="25"/>
  <c r="G104" i="25"/>
  <c r="F104" i="25"/>
  <c r="E104" i="25"/>
  <c r="D104" i="25"/>
  <c r="P103" i="25"/>
  <c r="O103" i="25"/>
  <c r="N103" i="25"/>
  <c r="M103" i="25"/>
  <c r="L103" i="25"/>
  <c r="K103" i="25"/>
  <c r="J103" i="25"/>
  <c r="I103" i="25"/>
  <c r="H103" i="25"/>
  <c r="G103" i="25"/>
  <c r="F103" i="25"/>
  <c r="E103" i="25"/>
  <c r="D103" i="25"/>
  <c r="P102" i="25"/>
  <c r="O102" i="25"/>
  <c r="N102" i="25"/>
  <c r="M102" i="25"/>
  <c r="L102" i="25"/>
  <c r="K102" i="25"/>
  <c r="J102" i="25"/>
  <c r="I102" i="25"/>
  <c r="H102" i="25"/>
  <c r="G102" i="25"/>
  <c r="F102" i="25"/>
  <c r="E102" i="25"/>
  <c r="D102" i="25"/>
  <c r="P101" i="25"/>
  <c r="O101" i="25"/>
  <c r="N101" i="25"/>
  <c r="M101" i="25"/>
  <c r="L101" i="25"/>
  <c r="K101" i="25"/>
  <c r="J101" i="25"/>
  <c r="I101" i="25"/>
  <c r="H101" i="25"/>
  <c r="G101" i="25"/>
  <c r="F101" i="25"/>
  <c r="E101" i="25"/>
  <c r="D101" i="25"/>
  <c r="P100" i="25"/>
  <c r="O100" i="25"/>
  <c r="N100" i="25"/>
  <c r="M100" i="25"/>
  <c r="L100" i="25"/>
  <c r="K100" i="25"/>
  <c r="J100" i="25"/>
  <c r="I100" i="25"/>
  <c r="H100" i="25"/>
  <c r="G100" i="25"/>
  <c r="F100" i="25"/>
  <c r="E100" i="25"/>
  <c r="D100" i="25"/>
  <c r="P99" i="25"/>
  <c r="O99" i="25"/>
  <c r="N99" i="25"/>
  <c r="M99" i="25"/>
  <c r="L99" i="25"/>
  <c r="K99" i="25"/>
  <c r="J99" i="25"/>
  <c r="I99" i="25"/>
  <c r="H99" i="25"/>
  <c r="G99" i="25"/>
  <c r="F99" i="25"/>
  <c r="E99" i="25"/>
  <c r="D99" i="25"/>
  <c r="P98" i="25"/>
  <c r="O98" i="25"/>
  <c r="N98" i="25"/>
  <c r="M98" i="25"/>
  <c r="L98" i="25"/>
  <c r="K98" i="25"/>
  <c r="J98" i="25"/>
  <c r="I98" i="25"/>
  <c r="H98" i="25"/>
  <c r="G98" i="25"/>
  <c r="F98" i="25"/>
  <c r="E98" i="25"/>
  <c r="D98" i="25"/>
  <c r="P97" i="25"/>
  <c r="O97" i="25"/>
  <c r="N97" i="25"/>
  <c r="M97" i="25"/>
  <c r="L97" i="25"/>
  <c r="K97" i="25"/>
  <c r="J97" i="25"/>
  <c r="I97" i="25"/>
  <c r="H97" i="25"/>
  <c r="G97" i="25"/>
  <c r="F97" i="25"/>
  <c r="E97" i="25"/>
  <c r="D97" i="25"/>
  <c r="P96" i="25"/>
  <c r="O96" i="25"/>
  <c r="N96" i="25"/>
  <c r="M96" i="25"/>
  <c r="L96" i="25"/>
  <c r="K96" i="25"/>
  <c r="J96" i="25"/>
  <c r="I96" i="25"/>
  <c r="H96" i="25"/>
  <c r="G96" i="25"/>
  <c r="F96" i="25"/>
  <c r="E96" i="25"/>
  <c r="D96" i="25"/>
  <c r="P95" i="25"/>
  <c r="O95" i="25"/>
  <c r="N95" i="25"/>
  <c r="M95" i="25"/>
  <c r="L95" i="25"/>
  <c r="K95" i="25"/>
  <c r="J95" i="25"/>
  <c r="I95" i="25"/>
  <c r="H95" i="25"/>
  <c r="G95" i="25"/>
  <c r="F95" i="25"/>
  <c r="E95" i="25"/>
  <c r="D95" i="25"/>
  <c r="P94" i="25"/>
  <c r="O94" i="25"/>
  <c r="N94" i="25"/>
  <c r="M94" i="25"/>
  <c r="L94" i="25"/>
  <c r="K94" i="25"/>
  <c r="J94" i="25"/>
  <c r="I94" i="25"/>
  <c r="H94" i="25"/>
  <c r="G94" i="25"/>
  <c r="F94" i="25"/>
  <c r="E94" i="25"/>
  <c r="D94" i="25"/>
  <c r="P93" i="25"/>
  <c r="O93" i="25"/>
  <c r="N93" i="25"/>
  <c r="M93" i="25"/>
  <c r="L93" i="25"/>
  <c r="K93" i="25"/>
  <c r="J93" i="25"/>
  <c r="I93" i="25"/>
  <c r="H93" i="25"/>
  <c r="G93" i="25"/>
  <c r="F93" i="25"/>
  <c r="E93" i="25"/>
  <c r="D93" i="25"/>
  <c r="P92" i="25"/>
  <c r="O92" i="25"/>
  <c r="N92" i="25"/>
  <c r="M92" i="25"/>
  <c r="L92" i="25"/>
  <c r="K92" i="25"/>
  <c r="J92" i="25"/>
  <c r="I92" i="25"/>
  <c r="H92" i="25"/>
  <c r="G92" i="25"/>
  <c r="F92" i="25"/>
  <c r="E92" i="25"/>
  <c r="D92" i="25"/>
  <c r="P91" i="25"/>
  <c r="O91" i="25"/>
  <c r="N91" i="25"/>
  <c r="M91" i="25"/>
  <c r="L91" i="25"/>
  <c r="K91" i="25"/>
  <c r="J91" i="25"/>
  <c r="I91" i="25"/>
  <c r="H91" i="25"/>
  <c r="G91" i="25"/>
  <c r="F91" i="25"/>
  <c r="E91" i="25"/>
  <c r="D91" i="25"/>
  <c r="P90" i="25"/>
  <c r="O90" i="25"/>
  <c r="N90" i="25"/>
  <c r="M90" i="25"/>
  <c r="L90" i="25"/>
  <c r="K90" i="25"/>
  <c r="J90" i="25"/>
  <c r="I90" i="25"/>
  <c r="H90" i="25"/>
  <c r="G90" i="25"/>
  <c r="F90" i="25"/>
  <c r="E90" i="25"/>
  <c r="D90" i="25"/>
  <c r="P89" i="25"/>
  <c r="O89" i="25"/>
  <c r="N89" i="25"/>
  <c r="M89" i="25"/>
  <c r="L89" i="25"/>
  <c r="K89" i="25"/>
  <c r="J89" i="25"/>
  <c r="I89" i="25"/>
  <c r="H89" i="25"/>
  <c r="G89" i="25"/>
  <c r="F89" i="25"/>
  <c r="E89" i="25"/>
  <c r="D89" i="25"/>
  <c r="P88" i="25"/>
  <c r="O88" i="25"/>
  <c r="N88" i="25"/>
  <c r="M88" i="25"/>
  <c r="L88" i="25"/>
  <c r="K88" i="25"/>
  <c r="J88" i="25"/>
  <c r="I88" i="25"/>
  <c r="H88" i="25"/>
  <c r="G88" i="25"/>
  <c r="F88" i="25"/>
  <c r="E88" i="25"/>
  <c r="D88" i="25"/>
  <c r="P87" i="25"/>
  <c r="O87" i="25"/>
  <c r="N87" i="25"/>
  <c r="M87" i="25"/>
  <c r="L87" i="25"/>
  <c r="K87" i="25"/>
  <c r="J87" i="25"/>
  <c r="I87" i="25"/>
  <c r="H87" i="25"/>
  <c r="G87" i="25"/>
  <c r="F87" i="25"/>
  <c r="E87" i="25"/>
  <c r="D87" i="25"/>
  <c r="P86" i="25"/>
  <c r="O86" i="25"/>
  <c r="N86" i="25"/>
  <c r="M86" i="25"/>
  <c r="L86" i="25"/>
  <c r="K86" i="25"/>
  <c r="J86" i="25"/>
  <c r="I86" i="25"/>
  <c r="H86" i="25"/>
  <c r="G86" i="25"/>
  <c r="F86" i="25"/>
  <c r="E86" i="25"/>
  <c r="D86" i="25"/>
  <c r="P85" i="25"/>
  <c r="O85" i="25"/>
  <c r="N85" i="25"/>
  <c r="M85" i="25"/>
  <c r="L85" i="25"/>
  <c r="K85" i="25"/>
  <c r="J85" i="25"/>
  <c r="I85" i="25"/>
  <c r="H85" i="25"/>
  <c r="G85" i="25"/>
  <c r="F85" i="25"/>
  <c r="E85" i="25"/>
  <c r="D85" i="25"/>
  <c r="P84" i="25"/>
  <c r="O84" i="25"/>
  <c r="N84" i="25"/>
  <c r="M84" i="25"/>
  <c r="L84" i="25"/>
  <c r="K84" i="25"/>
  <c r="J84" i="25"/>
  <c r="I84" i="25"/>
  <c r="H84" i="25"/>
  <c r="G84" i="25"/>
  <c r="F84" i="25"/>
  <c r="E84" i="25"/>
  <c r="D84" i="25"/>
  <c r="P83" i="25"/>
  <c r="O83" i="25"/>
  <c r="N83" i="25"/>
  <c r="M83" i="25"/>
  <c r="L83" i="25"/>
  <c r="K83" i="25"/>
  <c r="J83" i="25"/>
  <c r="I83" i="25"/>
  <c r="H83" i="25"/>
  <c r="G83" i="25"/>
  <c r="F83" i="25"/>
  <c r="E83" i="25"/>
  <c r="D83" i="25"/>
  <c r="P82" i="25"/>
  <c r="O82" i="25"/>
  <c r="N82" i="25"/>
  <c r="M82" i="25"/>
  <c r="L82" i="25"/>
  <c r="K82" i="25"/>
  <c r="J82" i="25"/>
  <c r="I82" i="25"/>
  <c r="H82" i="25"/>
  <c r="G82" i="25"/>
  <c r="F82" i="25"/>
  <c r="E82" i="25"/>
  <c r="D82" i="25"/>
  <c r="P81" i="25"/>
  <c r="O81" i="25"/>
  <c r="N81" i="25"/>
  <c r="M81" i="25"/>
  <c r="L81" i="25"/>
  <c r="K81" i="25"/>
  <c r="J81" i="25"/>
  <c r="I81" i="25"/>
  <c r="H81" i="25"/>
  <c r="G81" i="25"/>
  <c r="F81" i="25"/>
  <c r="E81" i="25"/>
  <c r="D81" i="25"/>
  <c r="P80" i="25"/>
  <c r="O80" i="25"/>
  <c r="N80" i="25"/>
  <c r="M80" i="25"/>
  <c r="L80" i="25"/>
  <c r="K80" i="25"/>
  <c r="J80" i="25"/>
  <c r="I80" i="25"/>
  <c r="H80" i="25"/>
  <c r="G80" i="25"/>
  <c r="F80" i="25"/>
  <c r="E80" i="25"/>
  <c r="D80" i="25"/>
  <c r="P79" i="25"/>
  <c r="O79" i="25"/>
  <c r="N79" i="25"/>
  <c r="M79" i="25"/>
  <c r="L79" i="25"/>
  <c r="K79" i="25"/>
  <c r="J79" i="25"/>
  <c r="I79" i="25"/>
  <c r="H79" i="25"/>
  <c r="G79" i="25"/>
  <c r="F79" i="25"/>
  <c r="E79" i="25"/>
  <c r="D79" i="25"/>
  <c r="P78" i="25"/>
  <c r="O78" i="25"/>
  <c r="N78" i="25"/>
  <c r="M78" i="25"/>
  <c r="L78" i="25"/>
  <c r="K78" i="25"/>
  <c r="J78" i="25"/>
  <c r="I78" i="25"/>
  <c r="H78" i="25"/>
  <c r="G78" i="25"/>
  <c r="F78" i="25"/>
  <c r="E78" i="25"/>
  <c r="D78" i="25"/>
  <c r="P77" i="25"/>
  <c r="O77" i="25"/>
  <c r="N77" i="25"/>
  <c r="M77" i="25"/>
  <c r="L77" i="25"/>
  <c r="K77" i="25"/>
  <c r="J77" i="25"/>
  <c r="I77" i="25"/>
  <c r="H77" i="25"/>
  <c r="G77" i="25"/>
  <c r="F77" i="25"/>
  <c r="E77" i="25"/>
  <c r="D77" i="25"/>
  <c r="P76" i="25"/>
  <c r="O76" i="25"/>
  <c r="N76" i="25"/>
  <c r="M76" i="25"/>
  <c r="L76" i="25"/>
  <c r="K76" i="25"/>
  <c r="J76" i="25"/>
  <c r="I76" i="25"/>
  <c r="H76" i="25"/>
  <c r="G76" i="25"/>
  <c r="F76" i="25"/>
  <c r="E76" i="25"/>
  <c r="D76" i="25"/>
  <c r="P75" i="25"/>
  <c r="O75" i="25"/>
  <c r="N75" i="25"/>
  <c r="M75" i="25"/>
  <c r="L75" i="25"/>
  <c r="K75" i="25"/>
  <c r="J75" i="25"/>
  <c r="I75" i="25"/>
  <c r="H75" i="25"/>
  <c r="G75" i="25"/>
  <c r="F75" i="25"/>
  <c r="E75" i="25"/>
  <c r="D75" i="25"/>
  <c r="P74" i="25"/>
  <c r="O74" i="25"/>
  <c r="N74" i="25"/>
  <c r="M74" i="25"/>
  <c r="L74" i="25"/>
  <c r="K74" i="25"/>
  <c r="J74" i="25"/>
  <c r="I74" i="25"/>
  <c r="H74" i="25"/>
  <c r="G74" i="25"/>
  <c r="F74" i="25"/>
  <c r="E74" i="25"/>
  <c r="D74" i="25"/>
  <c r="P73" i="25"/>
  <c r="O73" i="25"/>
  <c r="N73" i="25"/>
  <c r="M73" i="25"/>
  <c r="L73" i="25"/>
  <c r="K73" i="25"/>
  <c r="J73" i="25"/>
  <c r="I73" i="25"/>
  <c r="H73" i="25"/>
  <c r="G73" i="25"/>
  <c r="F73" i="25"/>
  <c r="E73" i="25"/>
  <c r="D73" i="25"/>
  <c r="P72" i="25"/>
  <c r="O72" i="25"/>
  <c r="N72" i="25"/>
  <c r="M72" i="25"/>
  <c r="L72" i="25"/>
  <c r="K72" i="25"/>
  <c r="J72" i="25"/>
  <c r="I72" i="25"/>
  <c r="H72" i="25"/>
  <c r="G72" i="25"/>
  <c r="F72" i="25"/>
  <c r="E72" i="25"/>
  <c r="D72" i="25"/>
  <c r="P71" i="25"/>
  <c r="O71" i="25"/>
  <c r="N71" i="25"/>
  <c r="M71" i="25"/>
  <c r="L71" i="25"/>
  <c r="K71" i="25"/>
  <c r="J71" i="25"/>
  <c r="I71" i="25"/>
  <c r="H71" i="25"/>
  <c r="G71" i="25"/>
  <c r="F71" i="25"/>
  <c r="E71" i="25"/>
  <c r="D71" i="25"/>
  <c r="P70" i="25"/>
  <c r="O70" i="25"/>
  <c r="N70" i="25"/>
  <c r="M70" i="25"/>
  <c r="L70" i="25"/>
  <c r="K70" i="25"/>
  <c r="J70" i="25"/>
  <c r="I70" i="25"/>
  <c r="H70" i="25"/>
  <c r="G70" i="25"/>
  <c r="F70" i="25"/>
  <c r="E70" i="25"/>
  <c r="D70" i="25"/>
  <c r="P69" i="25"/>
  <c r="O69" i="25"/>
  <c r="N69" i="25"/>
  <c r="M69" i="25"/>
  <c r="L69" i="25"/>
  <c r="K69" i="25"/>
  <c r="J69" i="25"/>
  <c r="I69" i="25"/>
  <c r="H69" i="25"/>
  <c r="G69" i="25"/>
  <c r="F69" i="25"/>
  <c r="E69" i="25"/>
  <c r="D69" i="25"/>
  <c r="P68" i="25"/>
  <c r="O68" i="25"/>
  <c r="N68" i="25"/>
  <c r="M68" i="25"/>
  <c r="L68" i="25"/>
  <c r="K68" i="25"/>
  <c r="J68" i="25"/>
  <c r="I68" i="25"/>
  <c r="H68" i="25"/>
  <c r="G68" i="25"/>
  <c r="F68" i="25"/>
  <c r="E68" i="25"/>
  <c r="D68" i="25"/>
  <c r="P67" i="25"/>
  <c r="O67" i="25"/>
  <c r="N67" i="25"/>
  <c r="M67" i="25"/>
  <c r="L67" i="25"/>
  <c r="K67" i="25"/>
  <c r="J67" i="25"/>
  <c r="I67" i="25"/>
  <c r="H67" i="25"/>
  <c r="G67" i="25"/>
  <c r="F67" i="25"/>
  <c r="E67" i="25"/>
  <c r="D67" i="25"/>
  <c r="P66" i="25"/>
  <c r="O66" i="25"/>
  <c r="N66" i="25"/>
  <c r="M66" i="25"/>
  <c r="L66" i="25"/>
  <c r="K66" i="25"/>
  <c r="J66" i="25"/>
  <c r="I66" i="25"/>
  <c r="H66" i="25"/>
  <c r="G66" i="25"/>
  <c r="F66" i="25"/>
  <c r="E66" i="25"/>
  <c r="D66" i="25"/>
  <c r="P65" i="25"/>
  <c r="O65" i="25"/>
  <c r="N65" i="25"/>
  <c r="M65" i="25"/>
  <c r="L65" i="25"/>
  <c r="K65" i="25"/>
  <c r="J65" i="25"/>
  <c r="I65" i="25"/>
  <c r="H65" i="25"/>
  <c r="G65" i="25"/>
  <c r="F65" i="25"/>
  <c r="E65" i="25"/>
  <c r="D65" i="25"/>
  <c r="P64" i="25"/>
  <c r="O64" i="25"/>
  <c r="N64" i="25"/>
  <c r="M64" i="25"/>
  <c r="L64" i="25"/>
  <c r="K64" i="25"/>
  <c r="J64" i="25"/>
  <c r="I64" i="25"/>
  <c r="H64" i="25"/>
  <c r="G64" i="25"/>
  <c r="F64" i="25"/>
  <c r="E64" i="25"/>
  <c r="D64" i="25"/>
  <c r="P63" i="25"/>
  <c r="O63" i="25"/>
  <c r="N63" i="25"/>
  <c r="M63" i="25"/>
  <c r="L63" i="25"/>
  <c r="K63" i="25"/>
  <c r="J63" i="25"/>
  <c r="I63" i="25"/>
  <c r="H63" i="25"/>
  <c r="G63" i="25"/>
  <c r="F63" i="25"/>
  <c r="E63" i="25"/>
  <c r="D63" i="25"/>
  <c r="P62" i="25"/>
  <c r="O62" i="25"/>
  <c r="N62" i="25"/>
  <c r="M62" i="25"/>
  <c r="L62" i="25"/>
  <c r="K62" i="25"/>
  <c r="J62" i="25"/>
  <c r="I62" i="25"/>
  <c r="H62" i="25"/>
  <c r="G62" i="25"/>
  <c r="F62" i="25"/>
  <c r="E62" i="25"/>
  <c r="D62" i="25"/>
  <c r="P61" i="25"/>
  <c r="O61" i="25"/>
  <c r="N61" i="25"/>
  <c r="M61" i="25"/>
  <c r="L61" i="25"/>
  <c r="K61" i="25"/>
  <c r="J61" i="25"/>
  <c r="I61" i="25"/>
  <c r="H61" i="25"/>
  <c r="G61" i="25"/>
  <c r="F61" i="25"/>
  <c r="E61" i="25"/>
  <c r="D61" i="25"/>
  <c r="P60" i="25"/>
  <c r="O60" i="25"/>
  <c r="N60" i="25"/>
  <c r="M60" i="25"/>
  <c r="L60" i="25"/>
  <c r="K60" i="25"/>
  <c r="J60" i="25"/>
  <c r="I60" i="25"/>
  <c r="H60" i="25"/>
  <c r="G60" i="25"/>
  <c r="F60" i="25"/>
  <c r="E60" i="25"/>
  <c r="D60" i="25"/>
  <c r="P59" i="25"/>
  <c r="O59" i="25"/>
  <c r="N59" i="25"/>
  <c r="M59" i="25"/>
  <c r="L59" i="25"/>
  <c r="K59" i="25"/>
  <c r="J59" i="25"/>
  <c r="I59" i="25"/>
  <c r="H59" i="25"/>
  <c r="G59" i="25"/>
  <c r="F59" i="25"/>
  <c r="E59" i="25"/>
  <c r="D59" i="25"/>
  <c r="P58" i="25"/>
  <c r="O58" i="25"/>
  <c r="N58" i="25"/>
  <c r="M58" i="25"/>
  <c r="L58" i="25"/>
  <c r="K58" i="25"/>
  <c r="J58" i="25"/>
  <c r="I58" i="25"/>
  <c r="H58" i="25"/>
  <c r="G58" i="25"/>
  <c r="F58" i="25"/>
  <c r="E58" i="25"/>
  <c r="D58" i="25"/>
  <c r="P57" i="25"/>
  <c r="O57" i="25"/>
  <c r="N57" i="25"/>
  <c r="M57" i="25"/>
  <c r="L57" i="25"/>
  <c r="K57" i="25"/>
  <c r="J57" i="25"/>
  <c r="I57" i="25"/>
  <c r="H57" i="25"/>
  <c r="G57" i="25"/>
  <c r="F57" i="25"/>
  <c r="E57" i="25"/>
  <c r="D57" i="25"/>
  <c r="P56" i="25"/>
  <c r="O56" i="25"/>
  <c r="N56" i="25"/>
  <c r="M56" i="25"/>
  <c r="L56" i="25"/>
  <c r="K56" i="25"/>
  <c r="J56" i="25"/>
  <c r="I56" i="25"/>
  <c r="H56" i="25"/>
  <c r="G56" i="25"/>
  <c r="F56" i="25"/>
  <c r="E56" i="25"/>
  <c r="D56" i="25"/>
  <c r="P55" i="25"/>
  <c r="O55" i="25"/>
  <c r="N55" i="25"/>
  <c r="M55" i="25"/>
  <c r="L55" i="25"/>
  <c r="K55" i="25"/>
  <c r="J55" i="25"/>
  <c r="I55" i="25"/>
  <c r="H55" i="25"/>
  <c r="G55" i="25"/>
  <c r="F55" i="25"/>
  <c r="E55" i="25"/>
  <c r="D55" i="25"/>
  <c r="P54" i="25"/>
  <c r="O54" i="25"/>
  <c r="N54" i="25"/>
  <c r="M54" i="25"/>
  <c r="L54" i="25"/>
  <c r="K54" i="25"/>
  <c r="J54" i="25"/>
  <c r="I54" i="25"/>
  <c r="H54" i="25"/>
  <c r="G54" i="25"/>
  <c r="F54" i="25"/>
  <c r="E54" i="25"/>
  <c r="D54" i="25"/>
  <c r="P53" i="25"/>
  <c r="O53" i="25"/>
  <c r="N53" i="25"/>
  <c r="M53" i="25"/>
  <c r="L53" i="25"/>
  <c r="K53" i="25"/>
  <c r="J53" i="25"/>
  <c r="I53" i="25"/>
  <c r="H53" i="25"/>
  <c r="G53" i="25"/>
  <c r="F53" i="25"/>
  <c r="E53" i="25"/>
  <c r="D53" i="25"/>
  <c r="P52" i="25"/>
  <c r="O52" i="25"/>
  <c r="N52" i="25"/>
  <c r="M52" i="25"/>
  <c r="L52" i="25"/>
  <c r="K52" i="25"/>
  <c r="J52" i="25"/>
  <c r="I52" i="25"/>
  <c r="H52" i="25"/>
  <c r="G52" i="25"/>
  <c r="F52" i="25"/>
  <c r="E52" i="25"/>
  <c r="D52" i="25"/>
  <c r="P51" i="25"/>
  <c r="O51" i="25"/>
  <c r="N51" i="25"/>
  <c r="M51" i="25"/>
  <c r="L51" i="25"/>
  <c r="K51" i="25"/>
  <c r="J51" i="25"/>
  <c r="I51" i="25"/>
  <c r="H51" i="25"/>
  <c r="G51" i="25"/>
  <c r="F51" i="25"/>
  <c r="E51" i="25"/>
  <c r="D51" i="25"/>
  <c r="P50" i="25"/>
  <c r="O50" i="25"/>
  <c r="N50" i="25"/>
  <c r="M50" i="25"/>
  <c r="L50" i="25"/>
  <c r="K50" i="25"/>
  <c r="J50" i="25"/>
  <c r="I50" i="25"/>
  <c r="H50" i="25"/>
  <c r="G50" i="25"/>
  <c r="F50" i="25"/>
  <c r="E50" i="25"/>
  <c r="D50" i="25"/>
  <c r="P49" i="25"/>
  <c r="O49" i="25"/>
  <c r="N49" i="25"/>
  <c r="M49" i="25"/>
  <c r="L49" i="25"/>
  <c r="K49" i="25"/>
  <c r="J49" i="25"/>
  <c r="I49" i="25"/>
  <c r="H49" i="25"/>
  <c r="G49" i="25"/>
  <c r="F49" i="25"/>
  <c r="E49" i="25"/>
  <c r="D49" i="25"/>
  <c r="P48" i="25"/>
  <c r="O48" i="25"/>
  <c r="N48" i="25"/>
  <c r="M48" i="25"/>
  <c r="L48" i="25"/>
  <c r="K48" i="25"/>
  <c r="J48" i="25"/>
  <c r="I48" i="25"/>
  <c r="H48" i="25"/>
  <c r="G48" i="25"/>
  <c r="F48" i="25"/>
  <c r="E48" i="25"/>
  <c r="D48" i="25"/>
  <c r="P47" i="25"/>
  <c r="O47" i="25"/>
  <c r="N47" i="25"/>
  <c r="M47" i="25"/>
  <c r="L47" i="25"/>
  <c r="K47" i="25"/>
  <c r="J47" i="25"/>
  <c r="I47" i="25"/>
  <c r="H47" i="25"/>
  <c r="G47" i="25"/>
  <c r="F47" i="25"/>
  <c r="E47" i="25"/>
  <c r="D47" i="25"/>
  <c r="P46" i="25"/>
  <c r="O46" i="25"/>
  <c r="N46" i="25"/>
  <c r="M46" i="25"/>
  <c r="L46" i="25"/>
  <c r="K46" i="25"/>
  <c r="J46" i="25"/>
  <c r="I46" i="25"/>
  <c r="H46" i="25"/>
  <c r="G46" i="25"/>
  <c r="F46" i="25"/>
  <c r="E46" i="25"/>
  <c r="D46" i="25"/>
  <c r="P45" i="25"/>
  <c r="O45" i="25"/>
  <c r="N45" i="25"/>
  <c r="M45" i="25"/>
  <c r="L45" i="25"/>
  <c r="K45" i="25"/>
  <c r="J45" i="25"/>
  <c r="I45" i="25"/>
  <c r="H45" i="25"/>
  <c r="G45" i="25"/>
  <c r="F45" i="25"/>
  <c r="E45" i="25"/>
  <c r="D45" i="25"/>
  <c r="P44" i="25"/>
  <c r="O44" i="25"/>
  <c r="N44" i="25"/>
  <c r="M44" i="25"/>
  <c r="L44" i="25"/>
  <c r="K44" i="25"/>
  <c r="J44" i="25"/>
  <c r="I44" i="25"/>
  <c r="H44" i="25"/>
  <c r="G44" i="25"/>
  <c r="F44" i="25"/>
  <c r="E44" i="25"/>
  <c r="D44" i="25"/>
  <c r="P43" i="25"/>
  <c r="O43" i="25"/>
  <c r="N43" i="25"/>
  <c r="M43" i="25"/>
  <c r="L43" i="25"/>
  <c r="K43" i="25"/>
  <c r="J43" i="25"/>
  <c r="I43" i="25"/>
  <c r="H43" i="25"/>
  <c r="G43" i="25"/>
  <c r="F43" i="25"/>
  <c r="E43" i="25"/>
  <c r="D43" i="25"/>
  <c r="P42" i="25"/>
  <c r="O42" i="25"/>
  <c r="N42" i="25"/>
  <c r="M42" i="25"/>
  <c r="L42" i="25"/>
  <c r="K42" i="25"/>
  <c r="J42" i="25"/>
  <c r="I42" i="25"/>
  <c r="H42" i="25"/>
  <c r="G42" i="25"/>
  <c r="F42" i="25"/>
  <c r="E42" i="25"/>
  <c r="D42" i="25"/>
  <c r="P41" i="25"/>
  <c r="O41" i="25"/>
  <c r="N41" i="25"/>
  <c r="M41" i="25"/>
  <c r="L41" i="25"/>
  <c r="K41" i="25"/>
  <c r="J41" i="25"/>
  <c r="I41" i="25"/>
  <c r="H41" i="25"/>
  <c r="G41" i="25"/>
  <c r="F41" i="25"/>
  <c r="E41" i="25"/>
  <c r="D41" i="25"/>
  <c r="P40" i="25"/>
  <c r="O40" i="25"/>
  <c r="N40" i="25"/>
  <c r="M40" i="25"/>
  <c r="L40" i="25"/>
  <c r="K40" i="25"/>
  <c r="J40" i="25"/>
  <c r="I40" i="25"/>
  <c r="H40" i="25"/>
  <c r="G40" i="25"/>
  <c r="F40" i="25"/>
  <c r="E40" i="25"/>
  <c r="D40" i="25"/>
  <c r="P39" i="25"/>
  <c r="O39" i="25"/>
  <c r="N39" i="25"/>
  <c r="M39" i="25"/>
  <c r="L39" i="25"/>
  <c r="K39" i="25"/>
  <c r="J39" i="25"/>
  <c r="I39" i="25"/>
  <c r="H39" i="25"/>
  <c r="G39" i="25"/>
  <c r="F39" i="25"/>
  <c r="E39" i="25"/>
  <c r="D39" i="25"/>
  <c r="P38" i="25"/>
  <c r="O38" i="25"/>
  <c r="N38" i="25"/>
  <c r="M38" i="25"/>
  <c r="L38" i="25"/>
  <c r="K38" i="25"/>
  <c r="J38" i="25"/>
  <c r="I38" i="25"/>
  <c r="H38" i="25"/>
  <c r="G38" i="25"/>
  <c r="F38" i="25"/>
  <c r="E38" i="25"/>
  <c r="D38" i="25"/>
  <c r="P37" i="25"/>
  <c r="O37" i="25"/>
  <c r="N37" i="25"/>
  <c r="M37" i="25"/>
  <c r="L37" i="25"/>
  <c r="K37" i="25"/>
  <c r="J37" i="25"/>
  <c r="I37" i="25"/>
  <c r="H37" i="25"/>
  <c r="G37" i="25"/>
  <c r="F37" i="25"/>
  <c r="E37" i="25"/>
  <c r="D37" i="25"/>
  <c r="P36" i="25"/>
  <c r="O36" i="25"/>
  <c r="N36" i="25"/>
  <c r="M36" i="25"/>
  <c r="L36" i="25"/>
  <c r="K36" i="25"/>
  <c r="J36" i="25"/>
  <c r="I36" i="25"/>
  <c r="H36" i="25"/>
  <c r="G36" i="25"/>
  <c r="F36" i="25"/>
  <c r="E36" i="25"/>
  <c r="D36" i="25"/>
  <c r="P35" i="25"/>
  <c r="O35" i="25"/>
  <c r="N35" i="25"/>
  <c r="M35" i="25"/>
  <c r="L35" i="25"/>
  <c r="K35" i="25"/>
  <c r="J35" i="25"/>
  <c r="I35" i="25"/>
  <c r="H35" i="25"/>
  <c r="G35" i="25"/>
  <c r="F35" i="25"/>
  <c r="E35" i="25"/>
  <c r="D35" i="25"/>
  <c r="P34" i="25"/>
  <c r="O34" i="25"/>
  <c r="N34" i="25"/>
  <c r="M34" i="25"/>
  <c r="L34" i="25"/>
  <c r="K34" i="25"/>
  <c r="J34" i="25"/>
  <c r="I34" i="25"/>
  <c r="H34" i="25"/>
  <c r="G34" i="25"/>
  <c r="F34" i="25"/>
  <c r="E34" i="25"/>
  <c r="D34" i="25"/>
  <c r="P33" i="25"/>
  <c r="O33" i="25"/>
  <c r="N33" i="25"/>
  <c r="M33" i="25"/>
  <c r="L33" i="25"/>
  <c r="K33" i="25"/>
  <c r="J33" i="25"/>
  <c r="I33" i="25"/>
  <c r="H33" i="25"/>
  <c r="G33" i="25"/>
  <c r="F33" i="25"/>
  <c r="E33" i="25"/>
  <c r="D33" i="25"/>
  <c r="P32" i="25"/>
  <c r="O32" i="25"/>
  <c r="N32" i="25"/>
  <c r="M32" i="25"/>
  <c r="L32" i="25"/>
  <c r="K32" i="25"/>
  <c r="J32" i="25"/>
  <c r="I32" i="25"/>
  <c r="H32" i="25"/>
  <c r="G32" i="25"/>
  <c r="F32" i="25"/>
  <c r="E32" i="25"/>
  <c r="D32" i="25"/>
  <c r="P31" i="25"/>
  <c r="O31" i="25"/>
  <c r="N31" i="25"/>
  <c r="M31" i="25"/>
  <c r="L31" i="25"/>
  <c r="K31" i="25"/>
  <c r="J31" i="25"/>
  <c r="I31" i="25"/>
  <c r="H31" i="25"/>
  <c r="G31" i="25"/>
  <c r="F31" i="25"/>
  <c r="E31" i="25"/>
  <c r="D31" i="25"/>
  <c r="P30" i="25"/>
  <c r="O30" i="25"/>
  <c r="N30" i="25"/>
  <c r="M30" i="25"/>
  <c r="L30" i="25"/>
  <c r="K30" i="25"/>
  <c r="J30" i="25"/>
  <c r="I30" i="25"/>
  <c r="H30" i="25"/>
  <c r="G30" i="25"/>
  <c r="F30" i="25"/>
  <c r="E30" i="25"/>
  <c r="D30" i="25"/>
  <c r="P29" i="25"/>
  <c r="O29" i="25"/>
  <c r="N29" i="25"/>
  <c r="M29" i="25"/>
  <c r="L29" i="25"/>
  <c r="K29" i="25"/>
  <c r="J29" i="25"/>
  <c r="I29" i="25"/>
  <c r="H29" i="25"/>
  <c r="G29" i="25"/>
  <c r="F29" i="25"/>
  <c r="E29" i="25"/>
  <c r="D29" i="25"/>
  <c r="P28" i="25"/>
  <c r="O28" i="25"/>
  <c r="N28" i="25"/>
  <c r="M28" i="25"/>
  <c r="L28" i="25"/>
  <c r="K28" i="25"/>
  <c r="J28" i="25"/>
  <c r="I28" i="25"/>
  <c r="H28" i="25"/>
  <c r="G28" i="25"/>
  <c r="F28" i="25"/>
  <c r="E28" i="25"/>
  <c r="D28" i="25"/>
  <c r="P27" i="25"/>
  <c r="O27" i="25"/>
  <c r="N27" i="25"/>
  <c r="M27" i="25"/>
  <c r="L27" i="25"/>
  <c r="K27" i="25"/>
  <c r="J27" i="25"/>
  <c r="I27" i="25"/>
  <c r="H27" i="25"/>
  <c r="G27" i="25"/>
  <c r="F27" i="25"/>
  <c r="E27" i="25"/>
  <c r="D27" i="25"/>
  <c r="P26" i="25"/>
  <c r="O26" i="25"/>
  <c r="N26" i="25"/>
  <c r="M26" i="25"/>
  <c r="L26" i="25"/>
  <c r="K26" i="25"/>
  <c r="J26" i="25"/>
  <c r="I26" i="25"/>
  <c r="H26" i="25"/>
  <c r="G26" i="25"/>
  <c r="F26" i="25"/>
  <c r="E26" i="25"/>
  <c r="D26" i="25"/>
  <c r="P25" i="25"/>
  <c r="O25" i="25"/>
  <c r="N25" i="25"/>
  <c r="M25" i="25"/>
  <c r="L25" i="25"/>
  <c r="K25" i="25"/>
  <c r="J25" i="25"/>
  <c r="I25" i="25"/>
  <c r="H25" i="25"/>
  <c r="G25" i="25"/>
  <c r="F25" i="25"/>
  <c r="E25" i="25"/>
  <c r="D25" i="25"/>
  <c r="P24" i="25"/>
  <c r="O24" i="25"/>
  <c r="N24" i="25"/>
  <c r="M24" i="25"/>
  <c r="L24" i="25"/>
  <c r="K24" i="25"/>
  <c r="J24" i="25"/>
  <c r="I24" i="25"/>
  <c r="H24" i="25"/>
  <c r="G24" i="25"/>
  <c r="F24" i="25"/>
  <c r="E24" i="25"/>
  <c r="D24" i="25"/>
  <c r="P23" i="25"/>
  <c r="O23" i="25"/>
  <c r="N23" i="25"/>
  <c r="M23" i="25"/>
  <c r="L23" i="25"/>
  <c r="K23" i="25"/>
  <c r="J23" i="25"/>
  <c r="I23" i="25"/>
  <c r="H23" i="25"/>
  <c r="G23" i="25"/>
  <c r="F23" i="25"/>
  <c r="E23" i="25"/>
  <c r="D23" i="25"/>
  <c r="P22" i="25"/>
  <c r="O22" i="25"/>
  <c r="N22" i="25"/>
  <c r="M22" i="25"/>
  <c r="L22" i="25"/>
  <c r="K22" i="25"/>
  <c r="J22" i="25"/>
  <c r="I22" i="25"/>
  <c r="H22" i="25"/>
  <c r="G22" i="25"/>
  <c r="F22" i="25"/>
  <c r="E22" i="25"/>
  <c r="D22" i="25"/>
  <c r="P21" i="25"/>
  <c r="O21" i="25"/>
  <c r="N21" i="25"/>
  <c r="M21" i="25"/>
  <c r="L21" i="25"/>
  <c r="K21" i="25"/>
  <c r="J21" i="25"/>
  <c r="I21" i="25"/>
  <c r="H21" i="25"/>
  <c r="G21" i="25"/>
  <c r="F21" i="25"/>
  <c r="E21" i="25"/>
  <c r="D21" i="25"/>
  <c r="P20" i="25"/>
  <c r="O20" i="25"/>
  <c r="N20" i="25"/>
  <c r="M20" i="25"/>
  <c r="L20" i="25"/>
  <c r="K20" i="25"/>
  <c r="J20" i="25"/>
  <c r="I20" i="25"/>
  <c r="H20" i="25"/>
  <c r="G20" i="25"/>
  <c r="F20" i="25"/>
  <c r="E20" i="25"/>
  <c r="D20" i="25"/>
  <c r="P19" i="25"/>
  <c r="O19" i="25"/>
  <c r="N19" i="25"/>
  <c r="M19" i="25"/>
  <c r="L19" i="25"/>
  <c r="K19" i="25"/>
  <c r="J19" i="25"/>
  <c r="I19" i="25"/>
  <c r="H19" i="25"/>
  <c r="G19" i="25"/>
  <c r="F19" i="25"/>
  <c r="E19" i="25"/>
  <c r="D19" i="25"/>
  <c r="P18" i="25"/>
  <c r="O18" i="25"/>
  <c r="N18" i="25"/>
  <c r="M18" i="25"/>
  <c r="L18" i="25"/>
  <c r="K18" i="25"/>
  <c r="J18" i="25"/>
  <c r="I18" i="25"/>
  <c r="H18" i="25"/>
  <c r="G18" i="25"/>
  <c r="F18" i="25"/>
  <c r="E18" i="25"/>
  <c r="D18" i="25"/>
  <c r="P17" i="25"/>
  <c r="O17" i="25"/>
  <c r="N17" i="25"/>
  <c r="M17" i="25"/>
  <c r="L17" i="25"/>
  <c r="K17" i="25"/>
  <c r="J17" i="25"/>
  <c r="I17" i="25"/>
  <c r="H17" i="25"/>
  <c r="G17" i="25"/>
  <c r="F17" i="25"/>
  <c r="E17" i="25"/>
  <c r="D17" i="25"/>
  <c r="P16" i="25"/>
  <c r="O16" i="25"/>
  <c r="N16" i="25"/>
  <c r="M16" i="25"/>
  <c r="L16" i="25"/>
  <c r="K16" i="25"/>
  <c r="J16" i="25"/>
  <c r="I16" i="25"/>
  <c r="H16" i="25"/>
  <c r="G16" i="25"/>
  <c r="F16" i="25"/>
  <c r="E16" i="25"/>
  <c r="D16" i="25"/>
  <c r="P15" i="25"/>
  <c r="O15" i="25"/>
  <c r="N15" i="25"/>
  <c r="M15" i="25"/>
  <c r="L15" i="25"/>
  <c r="K15" i="25"/>
  <c r="J15" i="25"/>
  <c r="I15" i="25"/>
  <c r="H15" i="25"/>
  <c r="G15" i="25"/>
  <c r="F15" i="25"/>
  <c r="E15" i="25"/>
  <c r="D15" i="25"/>
  <c r="P14" i="25"/>
  <c r="O14" i="25"/>
  <c r="N14" i="25"/>
  <c r="M14" i="25"/>
  <c r="L14" i="25"/>
  <c r="K14" i="25"/>
  <c r="J14" i="25"/>
  <c r="I14" i="25"/>
  <c r="H14" i="25"/>
  <c r="G14" i="25"/>
  <c r="F14" i="25"/>
  <c r="E14" i="25"/>
  <c r="D14" i="25"/>
  <c r="P13" i="25"/>
  <c r="O13" i="25"/>
  <c r="N13" i="25"/>
  <c r="M13" i="25"/>
  <c r="L13" i="25"/>
  <c r="K13" i="25"/>
  <c r="J13" i="25"/>
  <c r="I13" i="25"/>
  <c r="H13" i="25"/>
  <c r="G13" i="25"/>
  <c r="F13" i="25"/>
  <c r="E13" i="25"/>
  <c r="D13" i="25"/>
  <c r="P12" i="25"/>
  <c r="O12" i="25"/>
  <c r="N12" i="25"/>
  <c r="M12" i="25"/>
  <c r="L12" i="25"/>
  <c r="K12" i="25"/>
  <c r="J12" i="25"/>
  <c r="I12" i="25"/>
  <c r="H12" i="25"/>
  <c r="G12" i="25"/>
  <c r="F12" i="25"/>
  <c r="E12" i="25"/>
  <c r="D12" i="25"/>
  <c r="P11" i="25"/>
  <c r="O11" i="25"/>
  <c r="N11" i="25"/>
  <c r="M11" i="25"/>
  <c r="L11" i="25"/>
  <c r="K11" i="25"/>
  <c r="J11" i="25"/>
  <c r="I11" i="25"/>
  <c r="H11" i="25"/>
  <c r="G11" i="25"/>
  <c r="F11" i="25"/>
  <c r="E11" i="25"/>
  <c r="D11" i="25"/>
  <c r="P10" i="25"/>
  <c r="O10" i="25"/>
  <c r="N10" i="25"/>
  <c r="M10" i="25"/>
  <c r="L10" i="25"/>
  <c r="K10" i="25"/>
  <c r="J10" i="25"/>
  <c r="I10" i="25"/>
  <c r="H10" i="25"/>
  <c r="G10" i="25"/>
  <c r="F10" i="25"/>
  <c r="E10" i="25"/>
  <c r="D10" i="25"/>
  <c r="P9" i="25"/>
  <c r="O9" i="25"/>
  <c r="N9" i="25"/>
  <c r="M9" i="25"/>
  <c r="L9" i="25"/>
  <c r="K9" i="25"/>
  <c r="J9" i="25"/>
  <c r="I9" i="25"/>
  <c r="H9" i="25"/>
  <c r="G9" i="25"/>
  <c r="F9" i="25"/>
  <c r="E9" i="25"/>
  <c r="D9" i="25"/>
  <c r="P8" i="25"/>
  <c r="O8" i="25"/>
  <c r="N8" i="25"/>
  <c r="M8" i="25"/>
  <c r="L8" i="25"/>
  <c r="K8" i="25"/>
  <c r="J8" i="25"/>
  <c r="I8" i="25"/>
  <c r="H8" i="25"/>
  <c r="G8" i="25"/>
  <c r="F8" i="25"/>
  <c r="E8" i="25"/>
  <c r="D8" i="25"/>
  <c r="P7" i="25"/>
  <c r="O7" i="25"/>
  <c r="N7" i="25"/>
  <c r="M7" i="25"/>
  <c r="L7" i="25"/>
  <c r="K7" i="25"/>
  <c r="J7" i="25"/>
  <c r="I7" i="25"/>
  <c r="H7" i="25"/>
  <c r="G7" i="25"/>
  <c r="F7" i="25"/>
  <c r="E7" i="25"/>
  <c r="D7" i="25"/>
  <c r="P6" i="25"/>
  <c r="O6" i="25"/>
  <c r="N6" i="25"/>
  <c r="M6" i="25"/>
  <c r="L6" i="25"/>
  <c r="K6" i="25"/>
  <c r="J6" i="25"/>
  <c r="I6" i="25"/>
  <c r="H6" i="25"/>
  <c r="G6" i="25"/>
  <c r="F6" i="25"/>
  <c r="E6" i="25"/>
  <c r="D6" i="25"/>
  <c r="P5" i="25"/>
  <c r="O5" i="25"/>
  <c r="N5" i="25"/>
  <c r="M5" i="25"/>
  <c r="L5" i="25"/>
  <c r="K5" i="25"/>
  <c r="J5" i="25"/>
  <c r="I5" i="25"/>
  <c r="H5" i="25"/>
  <c r="G5" i="25"/>
  <c r="F5" i="25"/>
  <c r="E5" i="25"/>
  <c r="D5" i="25"/>
  <c r="P4" i="25"/>
  <c r="O4" i="25"/>
  <c r="N4" i="25"/>
  <c r="M4" i="25"/>
  <c r="L4" i="25"/>
  <c r="K4" i="25"/>
  <c r="J4" i="25"/>
  <c r="I4" i="25"/>
  <c r="H4" i="25"/>
  <c r="G4" i="25"/>
  <c r="F4" i="25"/>
  <c r="E4" i="25"/>
  <c r="D4" i="25"/>
  <c r="A4" i="25"/>
  <c r="AX135" i="22"/>
  <c r="AY135" i="23" s="1"/>
  <c r="AZ122" i="22"/>
  <c r="BA122" i="23" s="1"/>
  <c r="AR110" i="22"/>
  <c r="AS110" i="23" s="1"/>
  <c r="AT97" i="22"/>
  <c r="AU97" i="23" s="1"/>
  <c r="AV84" i="22"/>
  <c r="AW84" i="23" s="1"/>
  <c r="AX71" i="22"/>
  <c r="AY71" i="23" s="1"/>
  <c r="BY147" i="21"/>
  <c r="BX147" i="21"/>
  <c r="BW147" i="21"/>
  <c r="BV147" i="21"/>
  <c r="BU147" i="21"/>
  <c r="BT147" i="21"/>
  <c r="BS147" i="21"/>
  <c r="BR147" i="21"/>
  <c r="BQ147" i="21"/>
  <c r="BP147" i="21"/>
  <c r="BO147" i="21"/>
  <c r="BN147" i="21"/>
  <c r="BY146" i="21"/>
  <c r="BX146" i="21"/>
  <c r="BW146" i="21"/>
  <c r="BV146" i="21"/>
  <c r="BU146" i="21"/>
  <c r="BT146" i="21"/>
  <c r="BS146" i="21"/>
  <c r="BR146" i="21"/>
  <c r="BQ146" i="21"/>
  <c r="BP146" i="21"/>
  <c r="BO146" i="21"/>
  <c r="BN146" i="21"/>
  <c r="AX146" i="21"/>
  <c r="AX146" i="22" s="1"/>
  <c r="AY146" i="23" s="1"/>
  <c r="BY145" i="21"/>
  <c r="BX145" i="21"/>
  <c r="BW145" i="21"/>
  <c r="BV145" i="21"/>
  <c r="BU145" i="21"/>
  <c r="BT145" i="21"/>
  <c r="BS145" i="21"/>
  <c r="BR145" i="21"/>
  <c r="BQ145" i="21"/>
  <c r="BP145" i="21"/>
  <c r="BO145" i="21"/>
  <c r="BN145" i="21"/>
  <c r="AR145" i="21"/>
  <c r="AR145" i="22" s="1"/>
  <c r="AS145" i="23" s="1"/>
  <c r="BY144" i="21"/>
  <c r="BX144" i="21"/>
  <c r="BW144" i="21"/>
  <c r="BV144" i="21"/>
  <c r="BU144" i="21"/>
  <c r="BT144" i="21"/>
  <c r="BS144" i="21"/>
  <c r="BR144" i="21"/>
  <c r="BQ144" i="21"/>
  <c r="BP144" i="21"/>
  <c r="BO144" i="21"/>
  <c r="BN144" i="21"/>
  <c r="BY143" i="21"/>
  <c r="BX143" i="21"/>
  <c r="BW143" i="21"/>
  <c r="BV143" i="21"/>
  <c r="BU143" i="21"/>
  <c r="BT143" i="21"/>
  <c r="BS143" i="21"/>
  <c r="BR143" i="21"/>
  <c r="BQ143" i="21"/>
  <c r="BP143" i="21"/>
  <c r="BO143" i="21"/>
  <c r="BN143" i="21"/>
  <c r="AV143" i="21"/>
  <c r="AV143" i="22" s="1"/>
  <c r="AW143" i="23" s="1"/>
  <c r="BY142" i="21"/>
  <c r="BX142" i="21"/>
  <c r="BW142" i="21"/>
  <c r="BV142" i="21"/>
  <c r="BU142" i="21"/>
  <c r="BT142" i="21"/>
  <c r="BS142" i="21"/>
  <c r="BR142" i="21"/>
  <c r="BQ142" i="21"/>
  <c r="BP142" i="21"/>
  <c r="BO142" i="21"/>
  <c r="BN142" i="21"/>
  <c r="BY141" i="21"/>
  <c r="BX141" i="21"/>
  <c r="BW141" i="21"/>
  <c r="BV141" i="21"/>
  <c r="BU141" i="21"/>
  <c r="BT141" i="21"/>
  <c r="BS141" i="21"/>
  <c r="BR141" i="21"/>
  <c r="BQ141" i="21"/>
  <c r="BP141" i="21"/>
  <c r="BO141" i="21"/>
  <c r="BN141" i="21"/>
  <c r="AZ141" i="21"/>
  <c r="AZ141" i="22" s="1"/>
  <c r="BA141" i="23" s="1"/>
  <c r="BY140" i="21"/>
  <c r="BX140" i="21"/>
  <c r="BW140" i="21"/>
  <c r="BV140" i="21"/>
  <c r="BU140" i="21"/>
  <c r="BT140" i="21"/>
  <c r="BS140" i="21"/>
  <c r="BR140" i="21"/>
  <c r="BQ140" i="21"/>
  <c r="BP140" i="21"/>
  <c r="BO140" i="21"/>
  <c r="BN140" i="21"/>
  <c r="AT140" i="21"/>
  <c r="AT140" i="22" s="1"/>
  <c r="AU140" i="23" s="1"/>
  <c r="BY139" i="21"/>
  <c r="BX139" i="21"/>
  <c r="BW139" i="21"/>
  <c r="BV139" i="21"/>
  <c r="BU139" i="21"/>
  <c r="BT139" i="21"/>
  <c r="BS139" i="21"/>
  <c r="BR139" i="21"/>
  <c r="BQ139" i="21"/>
  <c r="BP139" i="21"/>
  <c r="BO139" i="21"/>
  <c r="BN139" i="21"/>
  <c r="BY138" i="21"/>
  <c r="BX138" i="21"/>
  <c r="BW138" i="21"/>
  <c r="BV138" i="21"/>
  <c r="BU138" i="21"/>
  <c r="BT138" i="21"/>
  <c r="BS138" i="21"/>
  <c r="BR138" i="21"/>
  <c r="BQ138" i="21"/>
  <c r="BP138" i="21"/>
  <c r="BO138" i="21"/>
  <c r="BN138" i="21"/>
  <c r="AX138" i="21"/>
  <c r="AX138" i="22" s="1"/>
  <c r="AY138" i="23" s="1"/>
  <c r="BY137" i="21"/>
  <c r="BX137" i="21"/>
  <c r="BW137" i="21"/>
  <c r="BV137" i="21"/>
  <c r="BU137" i="21"/>
  <c r="BT137" i="21"/>
  <c r="BS137" i="21"/>
  <c r="BR137" i="21"/>
  <c r="BQ137" i="21"/>
  <c r="BP137" i="21"/>
  <c r="BO137" i="21"/>
  <c r="BN137" i="21"/>
  <c r="AR137" i="21"/>
  <c r="AR137" i="22" s="1"/>
  <c r="AS137" i="23" s="1"/>
  <c r="BY136" i="21"/>
  <c r="BX136" i="21"/>
  <c r="BW136" i="21"/>
  <c r="BV136" i="21"/>
  <c r="BU136" i="21"/>
  <c r="BT136" i="21"/>
  <c r="BS136" i="21"/>
  <c r="BR136" i="21"/>
  <c r="BQ136" i="21"/>
  <c r="BP136" i="21"/>
  <c r="BO136" i="21"/>
  <c r="BN136" i="21"/>
  <c r="BY135" i="21"/>
  <c r="BX135" i="21"/>
  <c r="BW135" i="21"/>
  <c r="BV135" i="21"/>
  <c r="BU135" i="21"/>
  <c r="BT135" i="21"/>
  <c r="BS135" i="21"/>
  <c r="BR135" i="21"/>
  <c r="BQ135" i="21"/>
  <c r="BP135" i="21"/>
  <c r="BO135" i="21"/>
  <c r="BN135" i="21"/>
  <c r="AV135" i="21"/>
  <c r="AV135" i="22" s="1"/>
  <c r="AW135" i="23" s="1"/>
  <c r="BY134" i="21"/>
  <c r="BX134" i="21"/>
  <c r="BW134" i="21"/>
  <c r="BV134" i="21"/>
  <c r="BU134" i="21"/>
  <c r="BT134" i="21"/>
  <c r="BS134" i="21"/>
  <c r="BR134" i="21"/>
  <c r="BQ134" i="21"/>
  <c r="BP134" i="21"/>
  <c r="BO134" i="21"/>
  <c r="BN134" i="21"/>
  <c r="BY133" i="21"/>
  <c r="BX133" i="21"/>
  <c r="BW133" i="21"/>
  <c r="BV133" i="21"/>
  <c r="BU133" i="21"/>
  <c r="BT133" i="21"/>
  <c r="BS133" i="21"/>
  <c r="BR133" i="21"/>
  <c r="BQ133" i="21"/>
  <c r="BP133" i="21"/>
  <c r="BO133" i="21"/>
  <c r="BN133" i="21"/>
  <c r="AZ133" i="21"/>
  <c r="AZ133" i="22" s="1"/>
  <c r="BA133" i="23" s="1"/>
  <c r="BY132" i="21"/>
  <c r="BX132" i="21"/>
  <c r="BW132" i="21"/>
  <c r="BV132" i="21"/>
  <c r="BU132" i="21"/>
  <c r="BT132" i="21"/>
  <c r="BS132" i="21"/>
  <c r="BR132" i="21"/>
  <c r="BQ132" i="21"/>
  <c r="BP132" i="21"/>
  <c r="BO132" i="21"/>
  <c r="BN132" i="21"/>
  <c r="AT132" i="21"/>
  <c r="AT132" i="22" s="1"/>
  <c r="AU132" i="23" s="1"/>
  <c r="BY131" i="21"/>
  <c r="BX131" i="21"/>
  <c r="BW131" i="21"/>
  <c r="BV131" i="21"/>
  <c r="BU131" i="21"/>
  <c r="BT131" i="21"/>
  <c r="BS131" i="21"/>
  <c r="BR131" i="21"/>
  <c r="BQ131" i="21"/>
  <c r="BP131" i="21"/>
  <c r="BO131" i="21"/>
  <c r="BN131" i="21"/>
  <c r="BY130" i="21"/>
  <c r="BX130" i="21"/>
  <c r="BW130" i="21"/>
  <c r="BV130" i="21"/>
  <c r="BU130" i="21"/>
  <c r="BT130" i="21"/>
  <c r="BS130" i="21"/>
  <c r="BR130" i="21"/>
  <c r="BQ130" i="21"/>
  <c r="BP130" i="21"/>
  <c r="BO130" i="21"/>
  <c r="BN130" i="21"/>
  <c r="AX130" i="21"/>
  <c r="AX130" i="22" s="1"/>
  <c r="AY130" i="23" s="1"/>
  <c r="BY129" i="21"/>
  <c r="BX129" i="21"/>
  <c r="BW129" i="21"/>
  <c r="BV129" i="21"/>
  <c r="BU129" i="21"/>
  <c r="BT129" i="21"/>
  <c r="BS129" i="21"/>
  <c r="BR129" i="21"/>
  <c r="BQ129" i="21"/>
  <c r="BP129" i="21"/>
  <c r="BO129" i="21"/>
  <c r="BN129" i="21"/>
  <c r="AR129" i="21"/>
  <c r="AR129" i="22" s="1"/>
  <c r="AS129" i="23" s="1"/>
  <c r="BY128" i="21"/>
  <c r="BX128" i="21"/>
  <c r="BW128" i="21"/>
  <c r="BV128" i="21"/>
  <c r="BU128" i="21"/>
  <c r="BT128" i="21"/>
  <c r="BS128" i="21"/>
  <c r="BR128" i="21"/>
  <c r="BQ128" i="21"/>
  <c r="BP128" i="21"/>
  <c r="BO128" i="21"/>
  <c r="BN128" i="21"/>
  <c r="BY127" i="21"/>
  <c r="BX127" i="21"/>
  <c r="BW127" i="21"/>
  <c r="BV127" i="21"/>
  <c r="BU127" i="21"/>
  <c r="BT127" i="21"/>
  <c r="BS127" i="21"/>
  <c r="BR127" i="21"/>
  <c r="BQ127" i="21"/>
  <c r="BP127" i="21"/>
  <c r="BO127" i="21"/>
  <c r="BN127" i="21"/>
  <c r="AV127" i="21"/>
  <c r="AV127" i="22" s="1"/>
  <c r="AW127" i="23" s="1"/>
  <c r="BY126" i="21"/>
  <c r="BX126" i="21"/>
  <c r="BW126" i="21"/>
  <c r="BV126" i="21"/>
  <c r="BU126" i="21"/>
  <c r="BT126" i="21"/>
  <c r="BS126" i="21"/>
  <c r="BR126" i="21"/>
  <c r="BQ126" i="21"/>
  <c r="BP126" i="21"/>
  <c r="BO126" i="21"/>
  <c r="BN126" i="21"/>
  <c r="BY125" i="21"/>
  <c r="BX125" i="21"/>
  <c r="BW125" i="21"/>
  <c r="BV125" i="21"/>
  <c r="BU125" i="21"/>
  <c r="BT125" i="21"/>
  <c r="BS125" i="21"/>
  <c r="BR125" i="21"/>
  <c r="BQ125" i="21"/>
  <c r="BP125" i="21"/>
  <c r="BO125" i="21"/>
  <c r="BN125" i="21"/>
  <c r="AZ125" i="21"/>
  <c r="AZ125" i="22" s="1"/>
  <c r="BA125" i="23" s="1"/>
  <c r="BY124" i="21"/>
  <c r="BX124" i="21"/>
  <c r="BW124" i="21"/>
  <c r="BV124" i="21"/>
  <c r="BU124" i="21"/>
  <c r="BT124" i="21"/>
  <c r="BS124" i="21"/>
  <c r="BR124" i="21"/>
  <c r="BQ124" i="21"/>
  <c r="BP124" i="21"/>
  <c r="BO124" i="21"/>
  <c r="BN124" i="21"/>
  <c r="AT124" i="21"/>
  <c r="AT124" i="22" s="1"/>
  <c r="AU124" i="23" s="1"/>
  <c r="BY123" i="21"/>
  <c r="BX123" i="21"/>
  <c r="BW123" i="21"/>
  <c r="BV123" i="21"/>
  <c r="BU123" i="21"/>
  <c r="BT123" i="21"/>
  <c r="BS123" i="21"/>
  <c r="BR123" i="21"/>
  <c r="BQ123" i="21"/>
  <c r="BP123" i="21"/>
  <c r="BO123" i="21"/>
  <c r="BN123" i="21"/>
  <c r="BY122" i="21"/>
  <c r="BX122" i="21"/>
  <c r="BW122" i="21"/>
  <c r="BV122" i="21"/>
  <c r="BU122" i="21"/>
  <c r="BT122" i="21"/>
  <c r="BS122" i="21"/>
  <c r="BR122" i="21"/>
  <c r="BQ122" i="21"/>
  <c r="BP122" i="21"/>
  <c r="BO122" i="21"/>
  <c r="BN122" i="21"/>
  <c r="AX122" i="21"/>
  <c r="AX122" i="22" s="1"/>
  <c r="AY122" i="23" s="1"/>
  <c r="BY121" i="21"/>
  <c r="BX121" i="21"/>
  <c r="BW121" i="21"/>
  <c r="BV121" i="21"/>
  <c r="BU121" i="21"/>
  <c r="BT121" i="21"/>
  <c r="BS121" i="21"/>
  <c r="BR121" i="21"/>
  <c r="BQ121" i="21"/>
  <c r="BP121" i="21"/>
  <c r="BO121" i="21"/>
  <c r="BN121" i="21"/>
  <c r="AR121" i="21"/>
  <c r="AR121" i="22" s="1"/>
  <c r="AS121" i="23" s="1"/>
  <c r="BY120" i="21"/>
  <c r="BX120" i="21"/>
  <c r="BW120" i="21"/>
  <c r="BV120" i="21"/>
  <c r="BU120" i="21"/>
  <c r="BT120" i="21"/>
  <c r="BS120" i="21"/>
  <c r="BR120" i="21"/>
  <c r="BQ120" i="21"/>
  <c r="BP120" i="21"/>
  <c r="BO120" i="21"/>
  <c r="BN120" i="21"/>
  <c r="BY119" i="21"/>
  <c r="BX119" i="21"/>
  <c r="BW119" i="21"/>
  <c r="BV119" i="21"/>
  <c r="BU119" i="21"/>
  <c r="BT119" i="21"/>
  <c r="BS119" i="21"/>
  <c r="BR119" i="21"/>
  <c r="BQ119" i="21"/>
  <c r="BP119" i="21"/>
  <c r="BO119" i="21"/>
  <c r="BN119" i="21"/>
  <c r="AV119" i="21"/>
  <c r="AV119" i="22" s="1"/>
  <c r="AW119" i="23" s="1"/>
  <c r="BY118" i="21"/>
  <c r="BX118" i="21"/>
  <c r="BW118" i="21"/>
  <c r="BV118" i="21"/>
  <c r="BU118" i="21"/>
  <c r="BT118" i="21"/>
  <c r="BS118" i="21"/>
  <c r="BR118" i="21"/>
  <c r="BQ118" i="21"/>
  <c r="BP118" i="21"/>
  <c r="BO118" i="21"/>
  <c r="BN118" i="21"/>
  <c r="BY117" i="21"/>
  <c r="BX117" i="21"/>
  <c r="BW117" i="21"/>
  <c r="BV117" i="21"/>
  <c r="BU117" i="21"/>
  <c r="BT117" i="21"/>
  <c r="BS117" i="21"/>
  <c r="BR117" i="21"/>
  <c r="BQ117" i="21"/>
  <c r="BP117" i="21"/>
  <c r="BO117" i="21"/>
  <c r="BN117" i="21"/>
  <c r="AZ117" i="21"/>
  <c r="AZ117" i="22" s="1"/>
  <c r="BA117" i="23" s="1"/>
  <c r="BY116" i="21"/>
  <c r="BX116" i="21"/>
  <c r="BW116" i="21"/>
  <c r="BV116" i="21"/>
  <c r="BU116" i="21"/>
  <c r="BT116" i="21"/>
  <c r="BS116" i="21"/>
  <c r="BR116" i="21"/>
  <c r="BQ116" i="21"/>
  <c r="BP116" i="21"/>
  <c r="BO116" i="21"/>
  <c r="BN116" i="21"/>
  <c r="AT116" i="21"/>
  <c r="AT116" i="22" s="1"/>
  <c r="AU116" i="23" s="1"/>
  <c r="BY115" i="21"/>
  <c r="BX115" i="21"/>
  <c r="BW115" i="21"/>
  <c r="BV115" i="21"/>
  <c r="BU115" i="21"/>
  <c r="BT115" i="21"/>
  <c r="BS115" i="21"/>
  <c r="BR115" i="21"/>
  <c r="BQ115" i="21"/>
  <c r="BP115" i="21"/>
  <c r="BO115" i="21"/>
  <c r="BN115" i="21"/>
  <c r="BY114" i="21"/>
  <c r="BX114" i="21"/>
  <c r="BW114" i="21"/>
  <c r="BV114" i="21"/>
  <c r="BU114" i="21"/>
  <c r="BT114" i="21"/>
  <c r="BS114" i="21"/>
  <c r="BR114" i="21"/>
  <c r="BQ114" i="21"/>
  <c r="BP114" i="21"/>
  <c r="BO114" i="21"/>
  <c r="BN114" i="21"/>
  <c r="AX114" i="21"/>
  <c r="AX114" i="22" s="1"/>
  <c r="AY114" i="23" s="1"/>
  <c r="BY113" i="21"/>
  <c r="BX113" i="21"/>
  <c r="BW113" i="21"/>
  <c r="BV113" i="21"/>
  <c r="BU113" i="21"/>
  <c r="BT113" i="21"/>
  <c r="BS113" i="21"/>
  <c r="BR113" i="21"/>
  <c r="BQ113" i="21"/>
  <c r="BP113" i="21"/>
  <c r="BO113" i="21"/>
  <c r="BN113" i="21"/>
  <c r="AR113" i="21"/>
  <c r="AR113" i="22" s="1"/>
  <c r="AS113" i="23" s="1"/>
  <c r="BY112" i="21"/>
  <c r="BX112" i="21"/>
  <c r="BW112" i="21"/>
  <c r="BV112" i="21"/>
  <c r="BU112" i="21"/>
  <c r="BT112" i="21"/>
  <c r="BS112" i="21"/>
  <c r="BR112" i="21"/>
  <c r="BQ112" i="21"/>
  <c r="BP112" i="21"/>
  <c r="BO112" i="21"/>
  <c r="BN112" i="21"/>
  <c r="BY111" i="21"/>
  <c r="BX111" i="21"/>
  <c r="BW111" i="21"/>
  <c r="BV111" i="21"/>
  <c r="BU111" i="21"/>
  <c r="BT111" i="21"/>
  <c r="BS111" i="21"/>
  <c r="BR111" i="21"/>
  <c r="BQ111" i="21"/>
  <c r="BP111" i="21"/>
  <c r="BO111" i="21"/>
  <c r="BN111" i="21"/>
  <c r="AV111" i="21"/>
  <c r="AV111" i="22" s="1"/>
  <c r="AW111" i="23" s="1"/>
  <c r="BY110" i="21"/>
  <c r="BX110" i="21"/>
  <c r="BW110" i="21"/>
  <c r="BV110" i="21"/>
  <c r="BU110" i="21"/>
  <c r="BT110" i="21"/>
  <c r="BS110" i="21"/>
  <c r="BR110" i="21"/>
  <c r="BQ110" i="21"/>
  <c r="BP110" i="21"/>
  <c r="BO110" i="21"/>
  <c r="BN110" i="21"/>
  <c r="BY109" i="21"/>
  <c r="BX109" i="21"/>
  <c r="BW109" i="21"/>
  <c r="BV109" i="21"/>
  <c r="BU109" i="21"/>
  <c r="BT109" i="21"/>
  <c r="BS109" i="21"/>
  <c r="BR109" i="21"/>
  <c r="BQ109" i="21"/>
  <c r="BP109" i="21"/>
  <c r="BO109" i="21"/>
  <c r="BN109" i="21"/>
  <c r="AZ109" i="21"/>
  <c r="AZ109" i="22" s="1"/>
  <c r="BA109" i="23" s="1"/>
  <c r="BY108" i="21"/>
  <c r="BX108" i="21"/>
  <c r="BW108" i="21"/>
  <c r="BV108" i="21"/>
  <c r="BU108" i="21"/>
  <c r="BT108" i="21"/>
  <c r="BS108" i="21"/>
  <c r="BR108" i="21"/>
  <c r="BQ108" i="21"/>
  <c r="BP108" i="21"/>
  <c r="BO108" i="21"/>
  <c r="BN108" i="21"/>
  <c r="AT108" i="21"/>
  <c r="AT108" i="22" s="1"/>
  <c r="AU108" i="23" s="1"/>
  <c r="BY107" i="21"/>
  <c r="BX107" i="21"/>
  <c r="BW107" i="21"/>
  <c r="BV107" i="21"/>
  <c r="BU107" i="21"/>
  <c r="BT107" i="21"/>
  <c r="BS107" i="21"/>
  <c r="BR107" i="21"/>
  <c r="BQ107" i="21"/>
  <c r="BP107" i="21"/>
  <c r="BO107" i="21"/>
  <c r="BN107" i="21"/>
  <c r="BY106" i="21"/>
  <c r="BX106" i="21"/>
  <c r="BW106" i="21"/>
  <c r="BV106" i="21"/>
  <c r="BU106" i="21"/>
  <c r="BT106" i="21"/>
  <c r="BS106" i="21"/>
  <c r="BR106" i="21"/>
  <c r="BQ106" i="21"/>
  <c r="BP106" i="21"/>
  <c r="BO106" i="21"/>
  <c r="BN106" i="21"/>
  <c r="AX106" i="21"/>
  <c r="AX106" i="22" s="1"/>
  <c r="AY106" i="23" s="1"/>
  <c r="BY105" i="21"/>
  <c r="BX105" i="21"/>
  <c r="BW105" i="21"/>
  <c r="BV105" i="21"/>
  <c r="BU105" i="21"/>
  <c r="BT105" i="21"/>
  <c r="BS105" i="21"/>
  <c r="BR105" i="21"/>
  <c r="BQ105" i="21"/>
  <c r="BP105" i="21"/>
  <c r="BO105" i="21"/>
  <c r="BN105" i="21"/>
  <c r="AR105" i="21"/>
  <c r="AR105" i="22" s="1"/>
  <c r="AS105" i="23" s="1"/>
  <c r="BY104" i="21"/>
  <c r="BX104" i="21"/>
  <c r="BW104" i="21"/>
  <c r="BV104" i="21"/>
  <c r="BU104" i="21"/>
  <c r="BT104" i="21"/>
  <c r="BS104" i="21"/>
  <c r="BR104" i="21"/>
  <c r="BQ104" i="21"/>
  <c r="BP104" i="21"/>
  <c r="BO104" i="21"/>
  <c r="BN104" i="21"/>
  <c r="BY103" i="21"/>
  <c r="BX103" i="21"/>
  <c r="BW103" i="21"/>
  <c r="BV103" i="21"/>
  <c r="BU103" i="21"/>
  <c r="BT103" i="21"/>
  <c r="BS103" i="21"/>
  <c r="BR103" i="21"/>
  <c r="BQ103" i="21"/>
  <c r="BP103" i="21"/>
  <c r="BO103" i="21"/>
  <c r="BN103" i="21"/>
  <c r="AV103" i="21"/>
  <c r="AV103" i="22" s="1"/>
  <c r="AW103" i="23" s="1"/>
  <c r="BY102" i="21"/>
  <c r="BX102" i="21"/>
  <c r="BW102" i="21"/>
  <c r="BV102" i="21"/>
  <c r="BU102" i="21"/>
  <c r="BT102" i="21"/>
  <c r="BS102" i="21"/>
  <c r="BR102" i="21"/>
  <c r="BQ102" i="21"/>
  <c r="BP102" i="21"/>
  <c r="BO102" i="21"/>
  <c r="BN102" i="21"/>
  <c r="BY101" i="21"/>
  <c r="BX101" i="21"/>
  <c r="BW101" i="21"/>
  <c r="BV101" i="21"/>
  <c r="BU101" i="21"/>
  <c r="BT101" i="21"/>
  <c r="BS101" i="21"/>
  <c r="BR101" i="21"/>
  <c r="BQ101" i="21"/>
  <c r="BP101" i="21"/>
  <c r="BO101" i="21"/>
  <c r="BN101" i="21"/>
  <c r="AZ101" i="21"/>
  <c r="AZ101" i="22" s="1"/>
  <c r="BA101" i="23" s="1"/>
  <c r="BY100" i="21"/>
  <c r="BX100" i="21"/>
  <c r="BW100" i="21"/>
  <c r="BV100" i="21"/>
  <c r="BU100" i="21"/>
  <c r="BT100" i="21"/>
  <c r="BS100" i="21"/>
  <c r="BR100" i="21"/>
  <c r="BQ100" i="21"/>
  <c r="BP100" i="21"/>
  <c r="BO100" i="21"/>
  <c r="BN100" i="21"/>
  <c r="AT100" i="21"/>
  <c r="AT100" i="22" s="1"/>
  <c r="AU100" i="23" s="1"/>
  <c r="BY99" i="21"/>
  <c r="BX99" i="21"/>
  <c r="BW99" i="21"/>
  <c r="BV99" i="21"/>
  <c r="BU99" i="21"/>
  <c r="BT99" i="21"/>
  <c r="BS99" i="21"/>
  <c r="BR99" i="21"/>
  <c r="BQ99" i="21"/>
  <c r="BP99" i="21"/>
  <c r="BO99" i="21"/>
  <c r="BN99" i="21"/>
  <c r="BY98" i="21"/>
  <c r="BX98" i="21"/>
  <c r="BW98" i="21"/>
  <c r="BV98" i="21"/>
  <c r="BU98" i="21"/>
  <c r="BT98" i="21"/>
  <c r="BS98" i="21"/>
  <c r="BR98" i="21"/>
  <c r="BQ98" i="21"/>
  <c r="BP98" i="21"/>
  <c r="BO98" i="21"/>
  <c r="BN98" i="21"/>
  <c r="AX98" i="21"/>
  <c r="AX98" i="22" s="1"/>
  <c r="AY98" i="23" s="1"/>
  <c r="BY97" i="21"/>
  <c r="BX97" i="21"/>
  <c r="BW97" i="21"/>
  <c r="BV97" i="21"/>
  <c r="BU97" i="21"/>
  <c r="BT97" i="21"/>
  <c r="BS97" i="21"/>
  <c r="BR97" i="21"/>
  <c r="BQ97" i="21"/>
  <c r="BP97" i="21"/>
  <c r="BO97" i="21"/>
  <c r="BN97" i="21"/>
  <c r="AR97" i="21"/>
  <c r="AR97" i="22" s="1"/>
  <c r="AS97" i="23" s="1"/>
  <c r="BY96" i="21"/>
  <c r="BX96" i="21"/>
  <c r="BW96" i="21"/>
  <c r="BV96" i="21"/>
  <c r="BU96" i="21"/>
  <c r="BT96" i="21"/>
  <c r="BS96" i="21"/>
  <c r="BR96" i="21"/>
  <c r="BQ96" i="21"/>
  <c r="BP96" i="21"/>
  <c r="BO96" i="21"/>
  <c r="BN96" i="21"/>
  <c r="BY95" i="21"/>
  <c r="BX95" i="21"/>
  <c r="BW95" i="21"/>
  <c r="BV95" i="21"/>
  <c r="BU95" i="21"/>
  <c r="BT95" i="21"/>
  <c r="BS95" i="21"/>
  <c r="BR95" i="21"/>
  <c r="BQ95" i="21"/>
  <c r="BP95" i="21"/>
  <c r="BO95" i="21"/>
  <c r="BN95" i="21"/>
  <c r="AV95" i="21"/>
  <c r="AV95" i="22" s="1"/>
  <c r="AW95" i="23" s="1"/>
  <c r="BY94" i="21"/>
  <c r="BX94" i="21"/>
  <c r="BW94" i="21"/>
  <c r="BV94" i="21"/>
  <c r="BU94" i="21"/>
  <c r="BT94" i="21"/>
  <c r="BS94" i="21"/>
  <c r="BR94" i="21"/>
  <c r="BQ94" i="21"/>
  <c r="BP94" i="21"/>
  <c r="BO94" i="21"/>
  <c r="BN94" i="21"/>
  <c r="BY93" i="21"/>
  <c r="BX93" i="21"/>
  <c r="BW93" i="21"/>
  <c r="BV93" i="21"/>
  <c r="BU93" i="21"/>
  <c r="BT93" i="21"/>
  <c r="BS93" i="21"/>
  <c r="BR93" i="21"/>
  <c r="BQ93" i="21"/>
  <c r="BP93" i="21"/>
  <c r="BO93" i="21"/>
  <c r="BN93" i="21"/>
  <c r="AZ93" i="21"/>
  <c r="AZ93" i="22" s="1"/>
  <c r="BA93" i="23" s="1"/>
  <c r="BY92" i="21"/>
  <c r="BX92" i="21"/>
  <c r="BW92" i="21"/>
  <c r="BV92" i="21"/>
  <c r="BU92" i="21"/>
  <c r="BT92" i="21"/>
  <c r="BS92" i="21"/>
  <c r="BR92" i="21"/>
  <c r="BQ92" i="21"/>
  <c r="BP92" i="21"/>
  <c r="BO92" i="21"/>
  <c r="BN92" i="21"/>
  <c r="AT92" i="21"/>
  <c r="AT92" i="22" s="1"/>
  <c r="AU92" i="23" s="1"/>
  <c r="BY91" i="21"/>
  <c r="BX91" i="21"/>
  <c r="BW91" i="21"/>
  <c r="BV91" i="21"/>
  <c r="BU91" i="21"/>
  <c r="BT91" i="21"/>
  <c r="BS91" i="21"/>
  <c r="BR91" i="21"/>
  <c r="BQ91" i="21"/>
  <c r="BP91" i="21"/>
  <c r="BO91" i="21"/>
  <c r="BN91" i="21"/>
  <c r="BY90" i="21"/>
  <c r="BX90" i="21"/>
  <c r="BW90" i="21"/>
  <c r="BV90" i="21"/>
  <c r="BU90" i="21"/>
  <c r="BT90" i="21"/>
  <c r="BS90" i="21"/>
  <c r="BR90" i="21"/>
  <c r="BQ90" i="21"/>
  <c r="BP90" i="21"/>
  <c r="BO90" i="21"/>
  <c r="BN90" i="21"/>
  <c r="AX90" i="21"/>
  <c r="AX90" i="22" s="1"/>
  <c r="AY90" i="23" s="1"/>
  <c r="BY89" i="21"/>
  <c r="BX89" i="21"/>
  <c r="BW89" i="21"/>
  <c r="BV89" i="21"/>
  <c r="BU89" i="21"/>
  <c r="BT89" i="21"/>
  <c r="BS89" i="21"/>
  <c r="BR89" i="21"/>
  <c r="BQ89" i="21"/>
  <c r="BP89" i="21"/>
  <c r="BO89" i="21"/>
  <c r="BN89" i="21"/>
  <c r="AR89" i="21"/>
  <c r="AR89" i="22" s="1"/>
  <c r="AS89" i="23" s="1"/>
  <c r="BY88" i="21"/>
  <c r="BX88" i="21"/>
  <c r="BW88" i="21"/>
  <c r="BV88" i="21"/>
  <c r="BU88" i="21"/>
  <c r="BT88" i="21"/>
  <c r="BS88" i="21"/>
  <c r="BR88" i="21"/>
  <c r="BQ88" i="21"/>
  <c r="BP88" i="21"/>
  <c r="BO88" i="21"/>
  <c r="BN88" i="21"/>
  <c r="BY87" i="21"/>
  <c r="BX87" i="21"/>
  <c r="BW87" i="21"/>
  <c r="BV87" i="21"/>
  <c r="BU87" i="21"/>
  <c r="BT87" i="21"/>
  <c r="BS87" i="21"/>
  <c r="BR87" i="21"/>
  <c r="BQ87" i="21"/>
  <c r="BP87" i="21"/>
  <c r="BO87" i="21"/>
  <c r="BN87" i="21"/>
  <c r="AV87" i="21"/>
  <c r="AV87" i="22" s="1"/>
  <c r="AW87" i="23" s="1"/>
  <c r="BY86" i="21"/>
  <c r="BX86" i="21"/>
  <c r="BW86" i="21"/>
  <c r="BV86" i="21"/>
  <c r="BU86" i="21"/>
  <c r="BT86" i="21"/>
  <c r="BS86" i="21"/>
  <c r="BR86" i="21"/>
  <c r="BQ86" i="21"/>
  <c r="BP86" i="21"/>
  <c r="BO86" i="21"/>
  <c r="BN86" i="21"/>
  <c r="BY85" i="21"/>
  <c r="BX85" i="21"/>
  <c r="BW85" i="21"/>
  <c r="BV85" i="21"/>
  <c r="BU85" i="21"/>
  <c r="BT85" i="21"/>
  <c r="BS85" i="21"/>
  <c r="BR85" i="21"/>
  <c r="BQ85" i="21"/>
  <c r="BP85" i="21"/>
  <c r="BO85" i="21"/>
  <c r="BN85" i="21"/>
  <c r="AZ85" i="21"/>
  <c r="AZ85" i="22" s="1"/>
  <c r="BA85" i="23" s="1"/>
  <c r="BY84" i="21"/>
  <c r="BX84" i="21"/>
  <c r="BW84" i="21"/>
  <c r="BV84" i="21"/>
  <c r="BU84" i="21"/>
  <c r="BT84" i="21"/>
  <c r="BS84" i="21"/>
  <c r="BR84" i="21"/>
  <c r="BQ84" i="21"/>
  <c r="BP84" i="21"/>
  <c r="BO84" i="21"/>
  <c r="BN84" i="21"/>
  <c r="AT84" i="21"/>
  <c r="AT84" i="22" s="1"/>
  <c r="AU84" i="23" s="1"/>
  <c r="BY83" i="21"/>
  <c r="BX83" i="21"/>
  <c r="BW83" i="21"/>
  <c r="BV83" i="21"/>
  <c r="BU83" i="21"/>
  <c r="BT83" i="21"/>
  <c r="BS83" i="21"/>
  <c r="BR83" i="21"/>
  <c r="BQ83" i="21"/>
  <c r="BP83" i="21"/>
  <c r="BO83" i="21"/>
  <c r="BN83" i="21"/>
  <c r="BY82" i="21"/>
  <c r="BX82" i="21"/>
  <c r="BW82" i="21"/>
  <c r="BV82" i="21"/>
  <c r="BU82" i="21"/>
  <c r="BT82" i="21"/>
  <c r="BS82" i="21"/>
  <c r="BR82" i="21"/>
  <c r="BQ82" i="21"/>
  <c r="BP82" i="21"/>
  <c r="BO82" i="21"/>
  <c r="BN82" i="21"/>
  <c r="AX82" i="21"/>
  <c r="AX82" i="22" s="1"/>
  <c r="AY82" i="23" s="1"/>
  <c r="BY81" i="21"/>
  <c r="BX81" i="21"/>
  <c r="BW81" i="21"/>
  <c r="BV81" i="21"/>
  <c r="BU81" i="21"/>
  <c r="BT81" i="21"/>
  <c r="BS81" i="21"/>
  <c r="BR81" i="21"/>
  <c r="BQ81" i="21"/>
  <c r="BP81" i="21"/>
  <c r="BO81" i="21"/>
  <c r="BN81" i="21"/>
  <c r="BY80" i="21"/>
  <c r="BX80" i="21"/>
  <c r="BW80" i="21"/>
  <c r="BV80" i="21"/>
  <c r="BU80" i="21"/>
  <c r="BT80" i="21"/>
  <c r="BS80" i="21"/>
  <c r="BR80" i="21"/>
  <c r="BQ80" i="21"/>
  <c r="BP80" i="21"/>
  <c r="BO80" i="21"/>
  <c r="BN80" i="21"/>
  <c r="BY79" i="21"/>
  <c r="BX79" i="21"/>
  <c r="BW79" i="21"/>
  <c r="BV79" i="21"/>
  <c r="BU79" i="21"/>
  <c r="BT79" i="21"/>
  <c r="BS79" i="21"/>
  <c r="BR79" i="21"/>
  <c r="BQ79" i="21"/>
  <c r="BP79" i="21"/>
  <c r="BO79" i="21"/>
  <c r="BN79" i="21"/>
  <c r="BY78" i="21"/>
  <c r="BX78" i="21"/>
  <c r="BW78" i="21"/>
  <c r="BV78" i="21"/>
  <c r="BU78" i="21"/>
  <c r="BT78" i="21"/>
  <c r="BS78" i="21"/>
  <c r="BR78" i="21"/>
  <c r="BQ78" i="21"/>
  <c r="BP78" i="21"/>
  <c r="BO78" i="21"/>
  <c r="BN78" i="21"/>
  <c r="BY77" i="21"/>
  <c r="BX77" i="21"/>
  <c r="BW77" i="21"/>
  <c r="BV77" i="21"/>
  <c r="BU77" i="21"/>
  <c r="BT77" i="21"/>
  <c r="BS77" i="21"/>
  <c r="BR77" i="21"/>
  <c r="BQ77" i="21"/>
  <c r="BP77" i="21"/>
  <c r="BO77" i="21"/>
  <c r="BN77" i="21"/>
  <c r="BY76" i="21"/>
  <c r="BX76" i="21"/>
  <c r="BW76" i="21"/>
  <c r="BV76" i="21"/>
  <c r="BU76" i="21"/>
  <c r="BT76" i="21"/>
  <c r="BS76" i="21"/>
  <c r="BR76" i="21"/>
  <c r="BQ76" i="21"/>
  <c r="BP76" i="21"/>
  <c r="BO76" i="21"/>
  <c r="BN76" i="21"/>
  <c r="BY75" i="21"/>
  <c r="BX75" i="21"/>
  <c r="BW75" i="21"/>
  <c r="BV75" i="21"/>
  <c r="BU75" i="21"/>
  <c r="BT75" i="21"/>
  <c r="BS75" i="21"/>
  <c r="BR75" i="21"/>
  <c r="BQ75" i="21"/>
  <c r="BP75" i="21"/>
  <c r="BO75" i="21"/>
  <c r="BN75" i="21"/>
  <c r="BY74" i="21"/>
  <c r="BX74" i="21"/>
  <c r="BW74" i="21"/>
  <c r="BV74" i="21"/>
  <c r="BU74" i="21"/>
  <c r="BT74" i="21"/>
  <c r="BS74" i="21"/>
  <c r="BR74" i="21"/>
  <c r="BQ74" i="21"/>
  <c r="BP74" i="21"/>
  <c r="BO74" i="21"/>
  <c r="BN74" i="21"/>
  <c r="BY73" i="21"/>
  <c r="BX73" i="21"/>
  <c r="BW73" i="21"/>
  <c r="BV73" i="21"/>
  <c r="BU73" i="21"/>
  <c r="BT73" i="21"/>
  <c r="BS73" i="21"/>
  <c r="BR73" i="21"/>
  <c r="BQ73" i="21"/>
  <c r="BP73" i="21"/>
  <c r="BO73" i="21"/>
  <c r="BN73" i="21"/>
  <c r="BY72" i="21"/>
  <c r="BX72" i="21"/>
  <c r="BW72" i="21"/>
  <c r="BV72" i="21"/>
  <c r="BU72" i="21"/>
  <c r="BT72" i="21"/>
  <c r="BS72" i="21"/>
  <c r="BR72" i="21"/>
  <c r="BQ72" i="21"/>
  <c r="BP72" i="21"/>
  <c r="BO72" i="21"/>
  <c r="BN72" i="21"/>
  <c r="BY71" i="21"/>
  <c r="BX71" i="21"/>
  <c r="BW71" i="21"/>
  <c r="BV71" i="21"/>
  <c r="BU71" i="21"/>
  <c r="BT71" i="21"/>
  <c r="BS71" i="21"/>
  <c r="BR71" i="21"/>
  <c r="BQ71" i="21"/>
  <c r="BP71" i="21"/>
  <c r="BO71" i="21"/>
  <c r="BN71" i="21"/>
  <c r="BY70" i="21"/>
  <c r="BX70" i="21"/>
  <c r="BW70" i="21"/>
  <c r="BV70" i="21"/>
  <c r="BU70" i="21"/>
  <c r="BT70" i="21"/>
  <c r="BS70" i="21"/>
  <c r="BR70" i="21"/>
  <c r="BQ70" i="21"/>
  <c r="BP70" i="21"/>
  <c r="BO70" i="21"/>
  <c r="BN70" i="21"/>
  <c r="BY69" i="21"/>
  <c r="BX69" i="21"/>
  <c r="BW69" i="21"/>
  <c r="BV69" i="21"/>
  <c r="BU69" i="21"/>
  <c r="BT69" i="21"/>
  <c r="BS69" i="21"/>
  <c r="BR69" i="21"/>
  <c r="BQ69" i="21"/>
  <c r="BP69" i="21"/>
  <c r="BO69" i="21"/>
  <c r="BN69" i="21"/>
  <c r="BY68" i="21"/>
  <c r="BX68" i="21"/>
  <c r="BW68" i="21"/>
  <c r="BV68" i="21"/>
  <c r="BU68" i="21"/>
  <c r="BT68" i="21"/>
  <c r="BS68" i="21"/>
  <c r="BR68" i="21"/>
  <c r="BQ68" i="21"/>
  <c r="BP68" i="21"/>
  <c r="BO68" i="21"/>
  <c r="BN68" i="21"/>
  <c r="BY67" i="21"/>
  <c r="BX67" i="21"/>
  <c r="BW67" i="21"/>
  <c r="BV67" i="21"/>
  <c r="BU67" i="21"/>
  <c r="BT67" i="21"/>
  <c r="BS67" i="21"/>
  <c r="BR67" i="21"/>
  <c r="BQ67" i="21"/>
  <c r="BP67" i="21"/>
  <c r="BO67" i="21"/>
  <c r="BN67" i="21"/>
  <c r="BY66" i="21"/>
  <c r="BX66" i="21"/>
  <c r="BW66" i="21"/>
  <c r="BV66" i="21"/>
  <c r="BU66" i="21"/>
  <c r="BT66" i="21"/>
  <c r="BS66" i="21"/>
  <c r="BR66" i="21"/>
  <c r="BQ66" i="21"/>
  <c r="BP66" i="21"/>
  <c r="BO66" i="21"/>
  <c r="BN66" i="21"/>
  <c r="BY65" i="21"/>
  <c r="BX65" i="21"/>
  <c r="BW65" i="21"/>
  <c r="BV65" i="21"/>
  <c r="BU65" i="21"/>
  <c r="BT65" i="21"/>
  <c r="BS65" i="21"/>
  <c r="BR65" i="21"/>
  <c r="BQ65" i="21"/>
  <c r="BP65" i="21"/>
  <c r="BO65" i="21"/>
  <c r="BN65" i="21"/>
  <c r="BY64" i="21"/>
  <c r="BX64" i="21"/>
  <c r="BW64" i="21"/>
  <c r="BV64" i="21"/>
  <c r="BU64" i="21"/>
  <c r="BT64" i="21"/>
  <c r="BS64" i="21"/>
  <c r="BR64" i="21"/>
  <c r="BQ64" i="21"/>
  <c r="BP64" i="21"/>
  <c r="BO64" i="21"/>
  <c r="BN64" i="21"/>
  <c r="BY63" i="21"/>
  <c r="BX63" i="21"/>
  <c r="BW63" i="21"/>
  <c r="BV63" i="21"/>
  <c r="BU63" i="21"/>
  <c r="BT63" i="21"/>
  <c r="BS63" i="21"/>
  <c r="BR63" i="21"/>
  <c r="BQ63" i="21"/>
  <c r="BP63" i="21"/>
  <c r="BO63" i="21"/>
  <c r="BN63" i="21"/>
  <c r="BY62" i="21"/>
  <c r="BX62" i="21"/>
  <c r="BW62" i="21"/>
  <c r="BV62" i="21"/>
  <c r="BU62" i="21"/>
  <c r="BT62" i="21"/>
  <c r="BS62" i="21"/>
  <c r="BR62" i="21"/>
  <c r="BQ62" i="21"/>
  <c r="BP62" i="21"/>
  <c r="BO62" i="21"/>
  <c r="BN62" i="21"/>
  <c r="BY61" i="21"/>
  <c r="BX61" i="21"/>
  <c r="BW61" i="21"/>
  <c r="BV61" i="21"/>
  <c r="BU61" i="21"/>
  <c r="BT61" i="21"/>
  <c r="BS61" i="21"/>
  <c r="BR61" i="21"/>
  <c r="BQ61" i="21"/>
  <c r="BP61" i="21"/>
  <c r="BO61" i="21"/>
  <c r="BN61" i="21"/>
  <c r="BY60" i="21"/>
  <c r="BX60" i="21"/>
  <c r="BW60" i="21"/>
  <c r="BV60" i="21"/>
  <c r="BU60" i="21"/>
  <c r="BT60" i="21"/>
  <c r="BS60" i="21"/>
  <c r="BR60" i="21"/>
  <c r="BQ60" i="21"/>
  <c r="BP60" i="21"/>
  <c r="BO60" i="21"/>
  <c r="BN60" i="21"/>
  <c r="AZ60" i="21"/>
  <c r="AZ60" i="22" s="1"/>
  <c r="BA60" i="23" s="1"/>
  <c r="BY59" i="21"/>
  <c r="BX59" i="21"/>
  <c r="BW59" i="21"/>
  <c r="BV59" i="21"/>
  <c r="BU59" i="21"/>
  <c r="BT59" i="21"/>
  <c r="BS59" i="21"/>
  <c r="BR59" i="21"/>
  <c r="BQ59" i="21"/>
  <c r="BP59" i="21"/>
  <c r="BO59" i="21"/>
  <c r="BN59" i="21"/>
  <c r="BY58" i="21"/>
  <c r="BX58" i="21"/>
  <c r="BW58" i="21"/>
  <c r="BV58" i="21"/>
  <c r="BU58" i="21"/>
  <c r="BT58" i="21"/>
  <c r="BS58" i="21"/>
  <c r="BR58" i="21"/>
  <c r="BQ58" i="21"/>
  <c r="BP58" i="21"/>
  <c r="BO58" i="21"/>
  <c r="BN58" i="21"/>
  <c r="BY57" i="21"/>
  <c r="BX57" i="21"/>
  <c r="BW57" i="21"/>
  <c r="BV57" i="21"/>
  <c r="BU57" i="21"/>
  <c r="BT57" i="21"/>
  <c r="BS57" i="21"/>
  <c r="BR57" i="21"/>
  <c r="BQ57" i="21"/>
  <c r="BP57" i="21"/>
  <c r="BO57" i="21"/>
  <c r="BN57" i="21"/>
  <c r="BY56" i="21"/>
  <c r="BX56" i="21"/>
  <c r="BW56" i="21"/>
  <c r="BV56" i="21"/>
  <c r="BU56" i="21"/>
  <c r="BT56" i="21"/>
  <c r="BS56" i="21"/>
  <c r="BR56" i="21"/>
  <c r="BQ56" i="21"/>
  <c r="BP56" i="21"/>
  <c r="BO56" i="21"/>
  <c r="BN56" i="21"/>
  <c r="BY55" i="21"/>
  <c r="BX55" i="21"/>
  <c r="BW55" i="21"/>
  <c r="BV55" i="21"/>
  <c r="BU55" i="21"/>
  <c r="BT55" i="21"/>
  <c r="BS55" i="21"/>
  <c r="BR55" i="21"/>
  <c r="BQ55" i="21"/>
  <c r="BP55" i="21"/>
  <c r="BO55" i="21"/>
  <c r="BN55" i="21"/>
  <c r="BY54" i="21"/>
  <c r="BX54" i="21"/>
  <c r="BW54" i="21"/>
  <c r="BV54" i="21"/>
  <c r="BU54" i="21"/>
  <c r="BT54" i="21"/>
  <c r="BS54" i="21"/>
  <c r="BR54" i="21"/>
  <c r="BQ54" i="21"/>
  <c r="BP54" i="21"/>
  <c r="BO54" i="21"/>
  <c r="BN54" i="21"/>
  <c r="BY53" i="21"/>
  <c r="BX53" i="21"/>
  <c r="BW53" i="21"/>
  <c r="BV53" i="21"/>
  <c r="BU53" i="21"/>
  <c r="BT53" i="21"/>
  <c r="BS53" i="21"/>
  <c r="BR53" i="21"/>
  <c r="BQ53" i="21"/>
  <c r="BP53" i="21"/>
  <c r="BO53" i="21"/>
  <c r="BN53" i="21"/>
  <c r="BY52" i="21"/>
  <c r="BX52" i="21"/>
  <c r="BW52" i="21"/>
  <c r="BV52" i="21"/>
  <c r="BU52" i="21"/>
  <c r="BT52" i="21"/>
  <c r="BS52" i="21"/>
  <c r="BR52" i="21"/>
  <c r="BQ52" i="21"/>
  <c r="BP52" i="21"/>
  <c r="BO52" i="21"/>
  <c r="BN52" i="21"/>
  <c r="BY51" i="21"/>
  <c r="BX51" i="21"/>
  <c r="BW51" i="21"/>
  <c r="BV51" i="21"/>
  <c r="BU51" i="21"/>
  <c r="BT51" i="21"/>
  <c r="BS51" i="21"/>
  <c r="BR51" i="21"/>
  <c r="BQ51" i="21"/>
  <c r="BP51" i="21"/>
  <c r="BO51" i="21"/>
  <c r="BN51" i="21"/>
  <c r="BY50" i="21"/>
  <c r="BX50" i="21"/>
  <c r="BW50" i="21"/>
  <c r="BV50" i="21"/>
  <c r="BU50" i="21"/>
  <c r="BT50" i="21"/>
  <c r="BS50" i="21"/>
  <c r="BR50" i="21"/>
  <c r="BQ50" i="21"/>
  <c r="BP50" i="21"/>
  <c r="BO50" i="21"/>
  <c r="BN50" i="21"/>
  <c r="BY49" i="21"/>
  <c r="BX49" i="21"/>
  <c r="BW49" i="21"/>
  <c r="BV49" i="21"/>
  <c r="BU49" i="21"/>
  <c r="BT49" i="21"/>
  <c r="BS49" i="21"/>
  <c r="BR49" i="21"/>
  <c r="BQ49" i="21"/>
  <c r="BP49" i="21"/>
  <c r="BO49" i="21"/>
  <c r="BN49" i="21"/>
  <c r="BY48" i="21"/>
  <c r="BX48" i="21"/>
  <c r="BW48" i="21"/>
  <c r="BV48" i="21"/>
  <c r="BU48" i="21"/>
  <c r="BT48" i="21"/>
  <c r="BS48" i="21"/>
  <c r="BR48" i="21"/>
  <c r="BQ48" i="21"/>
  <c r="BP48" i="21"/>
  <c r="BO48" i="21"/>
  <c r="BN48" i="21"/>
  <c r="BY47" i="21"/>
  <c r="BX47" i="21"/>
  <c r="BW47" i="21"/>
  <c r="BV47" i="21"/>
  <c r="BU47" i="21"/>
  <c r="BT47" i="21"/>
  <c r="BS47" i="21"/>
  <c r="BR47" i="21"/>
  <c r="BQ47" i="21"/>
  <c r="BP47" i="21"/>
  <c r="BO47" i="21"/>
  <c r="BN47" i="21"/>
  <c r="BY46" i="21"/>
  <c r="BX46" i="21"/>
  <c r="BW46" i="21"/>
  <c r="BV46" i="21"/>
  <c r="BU46" i="21"/>
  <c r="BT46" i="21"/>
  <c r="BS46" i="21"/>
  <c r="BR46" i="21"/>
  <c r="BQ46" i="21"/>
  <c r="BP46" i="21"/>
  <c r="BO46" i="21"/>
  <c r="BN46" i="21"/>
  <c r="BY45" i="21"/>
  <c r="BX45" i="21"/>
  <c r="BW45" i="21"/>
  <c r="BV45" i="21"/>
  <c r="BU45" i="21"/>
  <c r="BT45" i="21"/>
  <c r="BS45" i="21"/>
  <c r="BR45" i="21"/>
  <c r="BQ45" i="21"/>
  <c r="BP45" i="21"/>
  <c r="BO45" i="21"/>
  <c r="BN45" i="21"/>
  <c r="BY44" i="21"/>
  <c r="BX44" i="21"/>
  <c r="BW44" i="21"/>
  <c r="BV44" i="21"/>
  <c r="BU44" i="21"/>
  <c r="BT44" i="21"/>
  <c r="BS44" i="21"/>
  <c r="BR44" i="21"/>
  <c r="BQ44" i="21"/>
  <c r="BP44" i="21"/>
  <c r="BO44" i="21"/>
  <c r="BN44" i="21"/>
  <c r="BY43" i="21"/>
  <c r="BX43" i="21"/>
  <c r="BW43" i="21"/>
  <c r="BV43" i="21"/>
  <c r="BU43" i="21"/>
  <c r="BT43" i="21"/>
  <c r="BS43" i="21"/>
  <c r="BR43" i="21"/>
  <c r="BQ43" i="21"/>
  <c r="BP43" i="21"/>
  <c r="BO43" i="21"/>
  <c r="BN43" i="21"/>
  <c r="BY42" i="21"/>
  <c r="BX42" i="21"/>
  <c r="BW42" i="21"/>
  <c r="BV42" i="21"/>
  <c r="BU42" i="21"/>
  <c r="BT42" i="21"/>
  <c r="BS42" i="21"/>
  <c r="BR42" i="21"/>
  <c r="BQ42" i="21"/>
  <c r="BP42" i="21"/>
  <c r="BO42" i="21"/>
  <c r="BN42" i="21"/>
  <c r="BY41" i="21"/>
  <c r="BX41" i="21"/>
  <c r="BW41" i="21"/>
  <c r="BV41" i="21"/>
  <c r="BU41" i="21"/>
  <c r="BT41" i="21"/>
  <c r="BS41" i="21"/>
  <c r="BR41" i="21"/>
  <c r="BQ41" i="21"/>
  <c r="BP41" i="21"/>
  <c r="BO41" i="21"/>
  <c r="BN41" i="21"/>
  <c r="BY40" i="21"/>
  <c r="BX40" i="21"/>
  <c r="BW40" i="21"/>
  <c r="BV40" i="21"/>
  <c r="BU40" i="21"/>
  <c r="BT40" i="21"/>
  <c r="BS40" i="21"/>
  <c r="BR40" i="21"/>
  <c r="BQ40" i="21"/>
  <c r="BP40" i="21"/>
  <c r="BO40" i="21"/>
  <c r="BN40" i="21"/>
  <c r="BY39" i="21"/>
  <c r="BX39" i="21"/>
  <c r="BW39" i="21"/>
  <c r="BV39" i="21"/>
  <c r="BU39" i="21"/>
  <c r="BT39" i="21"/>
  <c r="BS39" i="21"/>
  <c r="BR39" i="21"/>
  <c r="BQ39" i="21"/>
  <c r="BP39" i="21"/>
  <c r="BO39" i="21"/>
  <c r="BN39" i="21"/>
  <c r="BY38" i="21"/>
  <c r="BX38" i="21"/>
  <c r="BW38" i="21"/>
  <c r="BV38" i="21"/>
  <c r="BU38" i="21"/>
  <c r="BT38" i="21"/>
  <c r="BS38" i="21"/>
  <c r="BR38" i="21"/>
  <c r="BQ38" i="21"/>
  <c r="BP38" i="21"/>
  <c r="BO38" i="21"/>
  <c r="BN38" i="21"/>
  <c r="BY37" i="21"/>
  <c r="BX37" i="21"/>
  <c r="BW37" i="21"/>
  <c r="BV37" i="21"/>
  <c r="BU37" i="21"/>
  <c r="BT37" i="21"/>
  <c r="BS37" i="21"/>
  <c r="BR37" i="21"/>
  <c r="BQ37" i="21"/>
  <c r="BP37" i="21"/>
  <c r="BO37" i="21"/>
  <c r="BN37" i="21"/>
  <c r="BY36" i="21"/>
  <c r="BX36" i="21"/>
  <c r="BW36" i="21"/>
  <c r="BV36" i="21"/>
  <c r="BU36" i="21"/>
  <c r="BT36" i="21"/>
  <c r="BS36" i="21"/>
  <c r="BR36" i="21"/>
  <c r="BQ36" i="21"/>
  <c r="BP36" i="21"/>
  <c r="BO36" i="21"/>
  <c r="BN36" i="21"/>
  <c r="BY35" i="21"/>
  <c r="BX35" i="21"/>
  <c r="BW35" i="21"/>
  <c r="BV35" i="21"/>
  <c r="BU35" i="21"/>
  <c r="BT35" i="21"/>
  <c r="BS35" i="21"/>
  <c r="BR35" i="21"/>
  <c r="BQ35" i="21"/>
  <c r="BP35" i="21"/>
  <c r="BO35" i="21"/>
  <c r="BN35" i="21"/>
  <c r="BY34" i="21"/>
  <c r="BX34" i="21"/>
  <c r="BW34" i="21"/>
  <c r="BV34" i="21"/>
  <c r="BU34" i="21"/>
  <c r="BT34" i="21"/>
  <c r="BS34" i="21"/>
  <c r="BR34" i="21"/>
  <c r="BQ34" i="21"/>
  <c r="BP34" i="21"/>
  <c r="BO34" i="21"/>
  <c r="BN34" i="21"/>
  <c r="BY33" i="21"/>
  <c r="BX33" i="21"/>
  <c r="BW33" i="21"/>
  <c r="BV33" i="21"/>
  <c r="BU33" i="21"/>
  <c r="BT33" i="21"/>
  <c r="BS33" i="21"/>
  <c r="BR33" i="21"/>
  <c r="BQ33" i="21"/>
  <c r="BP33" i="21"/>
  <c r="BO33" i="21"/>
  <c r="BN33" i="21"/>
  <c r="BY32" i="21"/>
  <c r="BX32" i="21"/>
  <c r="BW32" i="21"/>
  <c r="BV32" i="21"/>
  <c r="BU32" i="21"/>
  <c r="BT32" i="21"/>
  <c r="BS32" i="21"/>
  <c r="BR32" i="21"/>
  <c r="BQ32" i="21"/>
  <c r="BP32" i="21"/>
  <c r="BO32" i="21"/>
  <c r="BN32" i="21"/>
  <c r="BY31" i="21"/>
  <c r="BX31" i="21"/>
  <c r="BW31" i="21"/>
  <c r="BV31" i="21"/>
  <c r="BU31" i="21"/>
  <c r="BT31" i="21"/>
  <c r="BS31" i="21"/>
  <c r="BR31" i="21"/>
  <c r="BQ31" i="21"/>
  <c r="BP31" i="21"/>
  <c r="BO31" i="21"/>
  <c r="BN31" i="21"/>
  <c r="BY30" i="21"/>
  <c r="BX30" i="21"/>
  <c r="BW30" i="21"/>
  <c r="BV30" i="21"/>
  <c r="BU30" i="21"/>
  <c r="BT30" i="21"/>
  <c r="BS30" i="21"/>
  <c r="BR30" i="21"/>
  <c r="BQ30" i="21"/>
  <c r="BP30" i="21"/>
  <c r="BO30" i="21"/>
  <c r="BN30" i="21"/>
  <c r="BY29" i="21"/>
  <c r="BX29" i="21"/>
  <c r="BW29" i="21"/>
  <c r="BV29" i="21"/>
  <c r="BU29" i="21"/>
  <c r="BT29" i="21"/>
  <c r="BS29" i="21"/>
  <c r="BR29" i="21"/>
  <c r="BQ29" i="21"/>
  <c r="BP29" i="21"/>
  <c r="BO29" i="21"/>
  <c r="BN29" i="21"/>
  <c r="BY28" i="21"/>
  <c r="BX28" i="21"/>
  <c r="BW28" i="21"/>
  <c r="BV28" i="21"/>
  <c r="BU28" i="21"/>
  <c r="BT28" i="21"/>
  <c r="BS28" i="21"/>
  <c r="BR28" i="21"/>
  <c r="BQ28" i="21"/>
  <c r="BP28" i="21"/>
  <c r="BO28" i="21"/>
  <c r="BN28" i="21"/>
  <c r="BY27" i="21"/>
  <c r="BX27" i="21"/>
  <c r="BW27" i="21"/>
  <c r="BV27" i="21"/>
  <c r="BU27" i="21"/>
  <c r="BT27" i="21"/>
  <c r="BS27" i="21"/>
  <c r="BR27" i="21"/>
  <c r="BQ27" i="21"/>
  <c r="BP27" i="21"/>
  <c r="BO27" i="21"/>
  <c r="BN27" i="21"/>
  <c r="BY26" i="21"/>
  <c r="BX26" i="21"/>
  <c r="BW26" i="21"/>
  <c r="BV26" i="21"/>
  <c r="BU26" i="21"/>
  <c r="BT26" i="21"/>
  <c r="BS26" i="21"/>
  <c r="BR26" i="21"/>
  <c r="BQ26" i="21"/>
  <c r="BP26" i="21"/>
  <c r="BO26" i="21"/>
  <c r="BN26" i="21"/>
  <c r="BY25" i="21"/>
  <c r="BX25" i="21"/>
  <c r="BW25" i="21"/>
  <c r="BV25" i="21"/>
  <c r="BU25" i="21"/>
  <c r="BT25" i="21"/>
  <c r="BS25" i="21"/>
  <c r="BR25" i="21"/>
  <c r="BQ25" i="21"/>
  <c r="BP25" i="21"/>
  <c r="BO25" i="21"/>
  <c r="BN25" i="21"/>
  <c r="BY24" i="21"/>
  <c r="BX24" i="21"/>
  <c r="BW24" i="21"/>
  <c r="BV24" i="21"/>
  <c r="BU24" i="21"/>
  <c r="BT24" i="21"/>
  <c r="BS24" i="21"/>
  <c r="BR24" i="21"/>
  <c r="BQ24" i="21"/>
  <c r="BP24" i="21"/>
  <c r="BO24" i="21"/>
  <c r="BN24" i="21"/>
  <c r="BY23" i="21"/>
  <c r="BX23" i="21"/>
  <c r="BW23" i="21"/>
  <c r="BV23" i="21"/>
  <c r="BU23" i="21"/>
  <c r="BT23" i="21"/>
  <c r="BS23" i="21"/>
  <c r="BR23" i="21"/>
  <c r="BQ23" i="21"/>
  <c r="BP23" i="21"/>
  <c r="BO23" i="21"/>
  <c r="BN23" i="21"/>
  <c r="BY22" i="21"/>
  <c r="BX22" i="21"/>
  <c r="BW22" i="21"/>
  <c r="BV22" i="21"/>
  <c r="BU22" i="21"/>
  <c r="BT22" i="21"/>
  <c r="BS22" i="21"/>
  <c r="BR22" i="21"/>
  <c r="BQ22" i="21"/>
  <c r="BP22" i="21"/>
  <c r="BO22" i="21"/>
  <c r="BN22" i="21"/>
  <c r="BY21" i="21"/>
  <c r="BX21" i="21"/>
  <c r="BW21" i="21"/>
  <c r="BV21" i="21"/>
  <c r="BU21" i="21"/>
  <c r="BT21" i="21"/>
  <c r="BS21" i="21"/>
  <c r="BR21" i="21"/>
  <c r="BQ21" i="21"/>
  <c r="BP21" i="21"/>
  <c r="BO21" i="21"/>
  <c r="BN21" i="21"/>
  <c r="BY20" i="21"/>
  <c r="BX20" i="21"/>
  <c r="BW20" i="21"/>
  <c r="BV20" i="21"/>
  <c r="BU20" i="21"/>
  <c r="BT20" i="21"/>
  <c r="BS20" i="21"/>
  <c r="BR20" i="21"/>
  <c r="BQ20" i="21"/>
  <c r="BP20" i="21"/>
  <c r="BO20" i="21"/>
  <c r="BN20" i="21"/>
  <c r="BY19" i="21"/>
  <c r="BX19" i="21"/>
  <c r="BW19" i="21"/>
  <c r="BV19" i="21"/>
  <c r="BU19" i="21"/>
  <c r="BT19" i="21"/>
  <c r="BS19" i="21"/>
  <c r="BR19" i="21"/>
  <c r="BQ19" i="21"/>
  <c r="BP19" i="21"/>
  <c r="BO19" i="21"/>
  <c r="BN19" i="21"/>
  <c r="BY18" i="21"/>
  <c r="BX18" i="21"/>
  <c r="BW18" i="21"/>
  <c r="BV18" i="21"/>
  <c r="BU18" i="21"/>
  <c r="BT18" i="21"/>
  <c r="BS18" i="21"/>
  <c r="BR18" i="21"/>
  <c r="BQ18" i="21"/>
  <c r="BP18" i="21"/>
  <c r="BO18" i="21"/>
  <c r="BN18" i="21"/>
  <c r="BY17" i="21"/>
  <c r="BX17" i="21"/>
  <c r="BW17" i="21"/>
  <c r="BV17" i="21"/>
  <c r="BU17" i="21"/>
  <c r="BT17" i="21"/>
  <c r="BS17" i="21"/>
  <c r="BR17" i="21"/>
  <c r="BQ17" i="21"/>
  <c r="BP17" i="21"/>
  <c r="BO17" i="21"/>
  <c r="BN17" i="21"/>
  <c r="BY16" i="21"/>
  <c r="BX16" i="21"/>
  <c r="BW16" i="21"/>
  <c r="BV16" i="21"/>
  <c r="BU16" i="21"/>
  <c r="BT16" i="21"/>
  <c r="BS16" i="21"/>
  <c r="BR16" i="21"/>
  <c r="BQ16" i="21"/>
  <c r="BP16" i="21"/>
  <c r="BO16" i="21"/>
  <c r="BN16" i="21"/>
  <c r="BY15" i="21"/>
  <c r="BX15" i="21"/>
  <c r="BW15" i="21"/>
  <c r="BV15" i="21"/>
  <c r="BU15" i="21"/>
  <c r="BT15" i="21"/>
  <c r="BS15" i="21"/>
  <c r="BR15" i="21"/>
  <c r="BQ15" i="21"/>
  <c r="BP15" i="21"/>
  <c r="BO15" i="21"/>
  <c r="BN15" i="21"/>
  <c r="BY14" i="21"/>
  <c r="BX14" i="21"/>
  <c r="BW14" i="21"/>
  <c r="BV14" i="21"/>
  <c r="BU14" i="21"/>
  <c r="BT14" i="21"/>
  <c r="BS14" i="21"/>
  <c r="BR14" i="21"/>
  <c r="BQ14" i="21"/>
  <c r="BP14" i="21"/>
  <c r="BO14" i="21"/>
  <c r="BN14" i="21"/>
  <c r="BY13" i="21"/>
  <c r="BX13" i="21"/>
  <c r="BW13" i="21"/>
  <c r="BV13" i="21"/>
  <c r="BU13" i="21"/>
  <c r="BT13" i="21"/>
  <c r="BS13" i="21"/>
  <c r="BR13" i="21"/>
  <c r="BQ13" i="21"/>
  <c r="BP13" i="21"/>
  <c r="BO13" i="21"/>
  <c r="BN13" i="21"/>
  <c r="BY12" i="21"/>
  <c r="BX12" i="21"/>
  <c r="BW12" i="21"/>
  <c r="BV12" i="21"/>
  <c r="BU12" i="21"/>
  <c r="BT12" i="21"/>
  <c r="BS12" i="21"/>
  <c r="BR12" i="21"/>
  <c r="BQ12" i="21"/>
  <c r="BP12" i="21"/>
  <c r="BO12" i="21"/>
  <c r="BN12" i="21"/>
  <c r="BY11" i="21"/>
  <c r="BX11" i="21"/>
  <c r="BW11" i="21"/>
  <c r="BV11" i="21"/>
  <c r="BU11" i="21"/>
  <c r="BT11" i="21"/>
  <c r="BS11" i="21"/>
  <c r="BR11" i="21"/>
  <c r="BQ11" i="21"/>
  <c r="BP11" i="21"/>
  <c r="BO11" i="21"/>
  <c r="BN11" i="21"/>
  <c r="BY10" i="21"/>
  <c r="BX10" i="21"/>
  <c r="BW10" i="21"/>
  <c r="BV10" i="21"/>
  <c r="BU10" i="21"/>
  <c r="BT10" i="21"/>
  <c r="BS10" i="21"/>
  <c r="BR10" i="21"/>
  <c r="BQ10" i="21"/>
  <c r="BP10" i="21"/>
  <c r="BO10" i="21"/>
  <c r="BN10" i="21"/>
  <c r="BY9" i="21"/>
  <c r="BX9" i="21"/>
  <c r="BW9" i="21"/>
  <c r="BV9" i="21"/>
  <c r="BU9" i="21"/>
  <c r="BT9" i="21"/>
  <c r="BS9" i="21"/>
  <c r="BR9" i="21"/>
  <c r="BQ9" i="21"/>
  <c r="BP9" i="21"/>
  <c r="BO9" i="21"/>
  <c r="BN9" i="21"/>
  <c r="BY8" i="21"/>
  <c r="BX8" i="21"/>
  <c r="BW8" i="21"/>
  <c r="BV8" i="21"/>
  <c r="BU8" i="21"/>
  <c r="BT8" i="21"/>
  <c r="BS8" i="21"/>
  <c r="BR8" i="21"/>
  <c r="BQ8" i="21"/>
  <c r="BP8" i="21"/>
  <c r="BO8" i="21"/>
  <c r="BN8" i="21"/>
  <c r="BY7" i="21"/>
  <c r="BX7" i="21"/>
  <c r="BW7" i="21"/>
  <c r="BV7" i="21"/>
  <c r="BU7" i="21"/>
  <c r="BT7" i="21"/>
  <c r="BS7" i="21"/>
  <c r="BR7" i="21"/>
  <c r="BQ7" i="21"/>
  <c r="BP7" i="21"/>
  <c r="BO7" i="21"/>
  <c r="BN7" i="21"/>
  <c r="BY6" i="21"/>
  <c r="BX6" i="21"/>
  <c r="BW6" i="21"/>
  <c r="BV6" i="21"/>
  <c r="BU6" i="21"/>
  <c r="BT6" i="21"/>
  <c r="BS6" i="21"/>
  <c r="BR6" i="21"/>
  <c r="BQ6" i="21"/>
  <c r="BP6" i="21"/>
  <c r="BO6" i="21"/>
  <c r="BN6" i="21"/>
  <c r="BY5" i="21"/>
  <c r="BX5" i="21"/>
  <c r="BW5" i="21"/>
  <c r="BV5" i="21"/>
  <c r="BU5" i="21"/>
  <c r="BT5" i="21"/>
  <c r="BS5" i="21"/>
  <c r="BR5" i="21"/>
  <c r="BQ5" i="21"/>
  <c r="BP5" i="21"/>
  <c r="BO5" i="21"/>
  <c r="BN5" i="21"/>
  <c r="BY4" i="21"/>
  <c r="BX4" i="21"/>
  <c r="BW4" i="21"/>
  <c r="BV4" i="21"/>
  <c r="BU4" i="21"/>
  <c r="BT4" i="21"/>
  <c r="BS4" i="21"/>
  <c r="BR4" i="21"/>
  <c r="BQ4" i="21"/>
  <c r="BP4" i="21"/>
  <c r="BO4" i="21"/>
  <c r="BN4" i="21"/>
  <c r="AZ147" i="20"/>
  <c r="AZ147" i="21" s="1"/>
  <c r="AZ147" i="22" s="1"/>
  <c r="BA147" i="23" s="1"/>
  <c r="AY147" i="20"/>
  <c r="AY147" i="21" s="1"/>
  <c r="AY147" i="22" s="1"/>
  <c r="AZ147" i="23" s="1"/>
  <c r="AX147" i="20"/>
  <c r="AX147" i="21" s="1"/>
  <c r="AX147" i="22" s="1"/>
  <c r="AY147" i="23" s="1"/>
  <c r="AW147" i="20"/>
  <c r="AW147" i="21" s="1"/>
  <c r="AW147" i="22" s="1"/>
  <c r="AX147" i="23" s="1"/>
  <c r="AV147" i="20"/>
  <c r="AV147" i="21" s="1"/>
  <c r="AV147" i="22" s="1"/>
  <c r="AW147" i="23" s="1"/>
  <c r="AU147" i="20"/>
  <c r="AU147" i="21" s="1"/>
  <c r="AU147" i="22" s="1"/>
  <c r="AV147" i="23" s="1"/>
  <c r="AT147" i="20"/>
  <c r="AT147" i="21" s="1"/>
  <c r="AT147" i="22" s="1"/>
  <c r="AU147" i="23" s="1"/>
  <c r="AS147" i="20"/>
  <c r="AS147" i="21" s="1"/>
  <c r="AS147" i="22" s="1"/>
  <c r="AT147" i="23" s="1"/>
  <c r="AR147" i="20"/>
  <c r="AR147" i="21" s="1"/>
  <c r="AR147" i="22" s="1"/>
  <c r="AS147" i="23" s="1"/>
  <c r="AQ147" i="20"/>
  <c r="AQ147" i="21" s="1"/>
  <c r="AQ147" i="22" s="1"/>
  <c r="AR147" i="23" s="1"/>
  <c r="AZ146" i="20"/>
  <c r="AZ146" i="21" s="1"/>
  <c r="AZ146" i="22" s="1"/>
  <c r="BA146" i="23" s="1"/>
  <c r="AY146" i="20"/>
  <c r="AY146" i="21" s="1"/>
  <c r="AY146" i="22" s="1"/>
  <c r="AZ146" i="23" s="1"/>
  <c r="AX146" i="20"/>
  <c r="AW146" i="20"/>
  <c r="AW146" i="21" s="1"/>
  <c r="AW146" i="22" s="1"/>
  <c r="AX146" i="23" s="1"/>
  <c r="AV146" i="20"/>
  <c r="AV146" i="21" s="1"/>
  <c r="AV146" i="22" s="1"/>
  <c r="AW146" i="23" s="1"/>
  <c r="AU146" i="20"/>
  <c r="AU146" i="21" s="1"/>
  <c r="AU146" i="22" s="1"/>
  <c r="AV146" i="23" s="1"/>
  <c r="AT146" i="20"/>
  <c r="AT146" i="21" s="1"/>
  <c r="AT146" i="22" s="1"/>
  <c r="AU146" i="23" s="1"/>
  <c r="AS146" i="20"/>
  <c r="AS146" i="21" s="1"/>
  <c r="AS146" i="22" s="1"/>
  <c r="AT146" i="23" s="1"/>
  <c r="AR146" i="20"/>
  <c r="AR146" i="21" s="1"/>
  <c r="AR146" i="22" s="1"/>
  <c r="AS146" i="23" s="1"/>
  <c r="AQ146" i="20"/>
  <c r="AQ146" i="21" s="1"/>
  <c r="AQ146" i="22" s="1"/>
  <c r="AR146" i="23" s="1"/>
  <c r="AZ145" i="20"/>
  <c r="AZ145" i="21" s="1"/>
  <c r="AZ145" i="22" s="1"/>
  <c r="BA145" i="23" s="1"/>
  <c r="AY145" i="20"/>
  <c r="AY145" i="21" s="1"/>
  <c r="AY145" i="22" s="1"/>
  <c r="AZ145" i="23" s="1"/>
  <c r="AX145" i="20"/>
  <c r="AX145" i="21" s="1"/>
  <c r="AX145" i="22" s="1"/>
  <c r="AY145" i="23" s="1"/>
  <c r="AW145" i="20"/>
  <c r="AW145" i="21" s="1"/>
  <c r="AW145" i="22" s="1"/>
  <c r="AX145" i="23" s="1"/>
  <c r="AV145" i="20"/>
  <c r="AV145" i="21" s="1"/>
  <c r="AV145" i="22" s="1"/>
  <c r="AW145" i="23" s="1"/>
  <c r="AU145" i="20"/>
  <c r="AU145" i="21" s="1"/>
  <c r="AU145" i="22" s="1"/>
  <c r="AV145" i="23" s="1"/>
  <c r="AT145" i="20"/>
  <c r="AT145" i="21" s="1"/>
  <c r="AT145" i="22" s="1"/>
  <c r="AU145" i="23" s="1"/>
  <c r="AS145" i="20"/>
  <c r="AS145" i="21" s="1"/>
  <c r="AS145" i="22" s="1"/>
  <c r="AT145" i="23" s="1"/>
  <c r="AR145" i="20"/>
  <c r="AQ145" i="20"/>
  <c r="AQ145" i="21" s="1"/>
  <c r="AQ145" i="22" s="1"/>
  <c r="AR145" i="23" s="1"/>
  <c r="AZ144" i="20"/>
  <c r="AZ144" i="21" s="1"/>
  <c r="AZ144" i="22" s="1"/>
  <c r="BA144" i="23" s="1"/>
  <c r="AY144" i="20"/>
  <c r="AY144" i="21" s="1"/>
  <c r="AY144" i="22" s="1"/>
  <c r="AZ144" i="23" s="1"/>
  <c r="AX144" i="20"/>
  <c r="AX144" i="21" s="1"/>
  <c r="AX144" i="22" s="1"/>
  <c r="AY144" i="23" s="1"/>
  <c r="AW144" i="20"/>
  <c r="AW144" i="21" s="1"/>
  <c r="AW144" i="22" s="1"/>
  <c r="AX144" i="23" s="1"/>
  <c r="AV144" i="20"/>
  <c r="AV144" i="21" s="1"/>
  <c r="AV144" i="22" s="1"/>
  <c r="AW144" i="23" s="1"/>
  <c r="AU144" i="20"/>
  <c r="AU144" i="21" s="1"/>
  <c r="AU144" i="22" s="1"/>
  <c r="AV144" i="23" s="1"/>
  <c r="AT144" i="20"/>
  <c r="AT144" i="21" s="1"/>
  <c r="AT144" i="22" s="1"/>
  <c r="AU144" i="23" s="1"/>
  <c r="AS144" i="20"/>
  <c r="AS144" i="21" s="1"/>
  <c r="AS144" i="22" s="1"/>
  <c r="AT144" i="23" s="1"/>
  <c r="AR144" i="20"/>
  <c r="AR144" i="21" s="1"/>
  <c r="AR144" i="22" s="1"/>
  <c r="AS144" i="23" s="1"/>
  <c r="AQ144" i="20"/>
  <c r="AQ144" i="21" s="1"/>
  <c r="AQ144" i="22" s="1"/>
  <c r="AR144" i="23" s="1"/>
  <c r="AZ143" i="20"/>
  <c r="AZ143" i="21" s="1"/>
  <c r="AZ143" i="22" s="1"/>
  <c r="BA143" i="23" s="1"/>
  <c r="AY143" i="20"/>
  <c r="AY143" i="21" s="1"/>
  <c r="AY143" i="22" s="1"/>
  <c r="AZ143" i="23" s="1"/>
  <c r="AX143" i="20"/>
  <c r="AX143" i="21" s="1"/>
  <c r="AX143" i="22" s="1"/>
  <c r="AY143" i="23" s="1"/>
  <c r="AW143" i="20"/>
  <c r="AW143" i="21" s="1"/>
  <c r="AW143" i="22" s="1"/>
  <c r="AX143" i="23" s="1"/>
  <c r="AV143" i="20"/>
  <c r="AU143" i="20"/>
  <c r="AU143" i="21" s="1"/>
  <c r="AU143" i="22" s="1"/>
  <c r="AV143" i="23" s="1"/>
  <c r="AT143" i="20"/>
  <c r="AT143" i="21" s="1"/>
  <c r="AT143" i="22" s="1"/>
  <c r="AU143" i="23" s="1"/>
  <c r="AS143" i="20"/>
  <c r="AS143" i="21" s="1"/>
  <c r="AS143" i="22" s="1"/>
  <c r="AT143" i="23" s="1"/>
  <c r="AR143" i="20"/>
  <c r="AR143" i="21" s="1"/>
  <c r="AR143" i="22" s="1"/>
  <c r="AS143" i="23" s="1"/>
  <c r="AQ143" i="20"/>
  <c r="AQ143" i="21" s="1"/>
  <c r="AQ143" i="22" s="1"/>
  <c r="AR143" i="23" s="1"/>
  <c r="AZ142" i="20"/>
  <c r="AZ142" i="21" s="1"/>
  <c r="AZ142" i="22" s="1"/>
  <c r="BA142" i="23" s="1"/>
  <c r="AY142" i="20"/>
  <c r="AY142" i="21" s="1"/>
  <c r="AY142" i="22" s="1"/>
  <c r="AZ142" i="23" s="1"/>
  <c r="AX142" i="20"/>
  <c r="AX142" i="21" s="1"/>
  <c r="AX142" i="22" s="1"/>
  <c r="AY142" i="23" s="1"/>
  <c r="AW142" i="20"/>
  <c r="AW142" i="21" s="1"/>
  <c r="AW142" i="22" s="1"/>
  <c r="AX142" i="23" s="1"/>
  <c r="AV142" i="20"/>
  <c r="AV142" i="21" s="1"/>
  <c r="AV142" i="22" s="1"/>
  <c r="AW142" i="23" s="1"/>
  <c r="AU142" i="20"/>
  <c r="AU142" i="21" s="1"/>
  <c r="AU142" i="22" s="1"/>
  <c r="AV142" i="23" s="1"/>
  <c r="AT142" i="20"/>
  <c r="AT142" i="21" s="1"/>
  <c r="AT142" i="22" s="1"/>
  <c r="AU142" i="23" s="1"/>
  <c r="AS142" i="20"/>
  <c r="AS142" i="21" s="1"/>
  <c r="AS142" i="22" s="1"/>
  <c r="AT142" i="23" s="1"/>
  <c r="AR142" i="20"/>
  <c r="AR142" i="21" s="1"/>
  <c r="AR142" i="22" s="1"/>
  <c r="AS142" i="23" s="1"/>
  <c r="AQ142" i="20"/>
  <c r="AQ142" i="21" s="1"/>
  <c r="AQ142" i="22" s="1"/>
  <c r="AR142" i="23" s="1"/>
  <c r="AZ141" i="20"/>
  <c r="AY141" i="20"/>
  <c r="AY141" i="21" s="1"/>
  <c r="AY141" i="22" s="1"/>
  <c r="AZ141" i="23" s="1"/>
  <c r="AX141" i="20"/>
  <c r="AX141" i="21" s="1"/>
  <c r="AX141" i="22" s="1"/>
  <c r="AY141" i="23" s="1"/>
  <c r="AW141" i="20"/>
  <c r="AW141" i="21" s="1"/>
  <c r="AW141" i="22" s="1"/>
  <c r="AX141" i="23" s="1"/>
  <c r="AV141" i="20"/>
  <c r="AV141" i="21" s="1"/>
  <c r="AV141" i="22" s="1"/>
  <c r="AW141" i="23" s="1"/>
  <c r="AU141" i="20"/>
  <c r="AU141" i="21" s="1"/>
  <c r="AU141" i="22" s="1"/>
  <c r="AV141" i="23" s="1"/>
  <c r="AT141" i="20"/>
  <c r="AT141" i="21" s="1"/>
  <c r="AT141" i="22" s="1"/>
  <c r="AU141" i="23" s="1"/>
  <c r="AS141" i="20"/>
  <c r="AS141" i="21" s="1"/>
  <c r="AS141" i="22" s="1"/>
  <c r="AT141" i="23" s="1"/>
  <c r="AR141" i="20"/>
  <c r="AR141" i="21" s="1"/>
  <c r="AR141" i="22" s="1"/>
  <c r="AS141" i="23" s="1"/>
  <c r="AQ141" i="20"/>
  <c r="AQ141" i="21" s="1"/>
  <c r="AQ141" i="22" s="1"/>
  <c r="AR141" i="23" s="1"/>
  <c r="AZ140" i="20"/>
  <c r="AZ140" i="21" s="1"/>
  <c r="AZ140" i="22" s="1"/>
  <c r="BA140" i="23" s="1"/>
  <c r="AY140" i="20"/>
  <c r="AY140" i="21" s="1"/>
  <c r="AY140" i="22" s="1"/>
  <c r="AZ140" i="23" s="1"/>
  <c r="AX140" i="20"/>
  <c r="AX140" i="21" s="1"/>
  <c r="AX140" i="22" s="1"/>
  <c r="AY140" i="23" s="1"/>
  <c r="AW140" i="20"/>
  <c r="AW140" i="21" s="1"/>
  <c r="AW140" i="22" s="1"/>
  <c r="AX140" i="23" s="1"/>
  <c r="AV140" i="20"/>
  <c r="AV140" i="21" s="1"/>
  <c r="AV140" i="22" s="1"/>
  <c r="AW140" i="23" s="1"/>
  <c r="AU140" i="20"/>
  <c r="AU140" i="21" s="1"/>
  <c r="AU140" i="22" s="1"/>
  <c r="AV140" i="23" s="1"/>
  <c r="AT140" i="20"/>
  <c r="AS140" i="20"/>
  <c r="AS140" i="21" s="1"/>
  <c r="AS140" i="22" s="1"/>
  <c r="AT140" i="23" s="1"/>
  <c r="AR140" i="20"/>
  <c r="AR140" i="21" s="1"/>
  <c r="AR140" i="22" s="1"/>
  <c r="AS140" i="23" s="1"/>
  <c r="AQ140" i="20"/>
  <c r="AQ140" i="21" s="1"/>
  <c r="AQ140" i="22" s="1"/>
  <c r="AR140" i="23" s="1"/>
  <c r="AZ139" i="20"/>
  <c r="AZ139" i="21" s="1"/>
  <c r="AZ139" i="22" s="1"/>
  <c r="BA139" i="23" s="1"/>
  <c r="AY139" i="20"/>
  <c r="AY139" i="21" s="1"/>
  <c r="AY139" i="22" s="1"/>
  <c r="AZ139" i="23" s="1"/>
  <c r="AX139" i="20"/>
  <c r="AX139" i="21" s="1"/>
  <c r="AX139" i="22" s="1"/>
  <c r="AY139" i="23" s="1"/>
  <c r="AW139" i="20"/>
  <c r="AW139" i="21" s="1"/>
  <c r="AW139" i="22" s="1"/>
  <c r="AX139" i="23" s="1"/>
  <c r="AV139" i="20"/>
  <c r="AV139" i="21" s="1"/>
  <c r="AV139" i="22" s="1"/>
  <c r="AW139" i="23" s="1"/>
  <c r="AU139" i="20"/>
  <c r="AU139" i="21" s="1"/>
  <c r="AU139" i="22" s="1"/>
  <c r="AV139" i="23" s="1"/>
  <c r="AT139" i="20"/>
  <c r="AT139" i="21" s="1"/>
  <c r="AT139" i="22" s="1"/>
  <c r="AU139" i="23" s="1"/>
  <c r="AS139" i="20"/>
  <c r="AS139" i="21" s="1"/>
  <c r="AS139" i="22" s="1"/>
  <c r="AT139" i="23" s="1"/>
  <c r="AR139" i="20"/>
  <c r="AR139" i="21" s="1"/>
  <c r="AR139" i="22" s="1"/>
  <c r="AS139" i="23" s="1"/>
  <c r="AQ139" i="20"/>
  <c r="AQ139" i="21" s="1"/>
  <c r="AQ139" i="22" s="1"/>
  <c r="AR139" i="23" s="1"/>
  <c r="AZ138" i="20"/>
  <c r="AZ138" i="21" s="1"/>
  <c r="AZ138" i="22" s="1"/>
  <c r="BA138" i="23" s="1"/>
  <c r="AY138" i="20"/>
  <c r="AY138" i="21" s="1"/>
  <c r="AY138" i="22" s="1"/>
  <c r="AZ138" i="23" s="1"/>
  <c r="AX138" i="20"/>
  <c r="AW138" i="20"/>
  <c r="AW138" i="21" s="1"/>
  <c r="AW138" i="22" s="1"/>
  <c r="AX138" i="23" s="1"/>
  <c r="AV138" i="20"/>
  <c r="AV138" i="21" s="1"/>
  <c r="AV138" i="22" s="1"/>
  <c r="AW138" i="23" s="1"/>
  <c r="AU138" i="20"/>
  <c r="AU138" i="21" s="1"/>
  <c r="AU138" i="22" s="1"/>
  <c r="AV138" i="23" s="1"/>
  <c r="AT138" i="20"/>
  <c r="AT138" i="21" s="1"/>
  <c r="AT138" i="22" s="1"/>
  <c r="AU138" i="23" s="1"/>
  <c r="AS138" i="20"/>
  <c r="AS138" i="21" s="1"/>
  <c r="AS138" i="22" s="1"/>
  <c r="AT138" i="23" s="1"/>
  <c r="AR138" i="20"/>
  <c r="AR138" i="21" s="1"/>
  <c r="AR138" i="22" s="1"/>
  <c r="AS138" i="23" s="1"/>
  <c r="AQ138" i="20"/>
  <c r="AQ138" i="21" s="1"/>
  <c r="AQ138" i="22" s="1"/>
  <c r="AR138" i="23" s="1"/>
  <c r="AZ137" i="20"/>
  <c r="AZ137" i="21" s="1"/>
  <c r="AZ137" i="22" s="1"/>
  <c r="BA137" i="23" s="1"/>
  <c r="AY137" i="20"/>
  <c r="AY137" i="21" s="1"/>
  <c r="AY137" i="22" s="1"/>
  <c r="AZ137" i="23" s="1"/>
  <c r="AX137" i="20"/>
  <c r="AX137" i="21" s="1"/>
  <c r="AX137" i="22" s="1"/>
  <c r="AY137" i="23" s="1"/>
  <c r="AW137" i="20"/>
  <c r="AW137" i="21" s="1"/>
  <c r="AW137" i="22" s="1"/>
  <c r="AX137" i="23" s="1"/>
  <c r="AV137" i="20"/>
  <c r="AV137" i="21" s="1"/>
  <c r="AV137" i="22" s="1"/>
  <c r="AW137" i="23" s="1"/>
  <c r="AU137" i="20"/>
  <c r="AU137" i="21" s="1"/>
  <c r="AU137" i="22" s="1"/>
  <c r="AV137" i="23" s="1"/>
  <c r="AT137" i="20"/>
  <c r="AT137" i="21" s="1"/>
  <c r="AT137" i="22" s="1"/>
  <c r="AU137" i="23" s="1"/>
  <c r="AS137" i="20"/>
  <c r="AS137" i="21" s="1"/>
  <c r="AS137" i="22" s="1"/>
  <c r="AT137" i="23" s="1"/>
  <c r="AR137" i="20"/>
  <c r="AQ137" i="20"/>
  <c r="AQ137" i="21" s="1"/>
  <c r="AQ137" i="22" s="1"/>
  <c r="AR137" i="23" s="1"/>
  <c r="AZ136" i="20"/>
  <c r="AZ136" i="21" s="1"/>
  <c r="AZ136" i="22" s="1"/>
  <c r="BA136" i="23" s="1"/>
  <c r="AY136" i="20"/>
  <c r="AY136" i="21" s="1"/>
  <c r="AY136" i="22" s="1"/>
  <c r="AZ136" i="23" s="1"/>
  <c r="AX136" i="20"/>
  <c r="AX136" i="21" s="1"/>
  <c r="AX136" i="22" s="1"/>
  <c r="AY136" i="23" s="1"/>
  <c r="AW136" i="20"/>
  <c r="AW136" i="21" s="1"/>
  <c r="AW136" i="22" s="1"/>
  <c r="AX136" i="23" s="1"/>
  <c r="AV136" i="20"/>
  <c r="AV136" i="21" s="1"/>
  <c r="AV136" i="22" s="1"/>
  <c r="AW136" i="23" s="1"/>
  <c r="AU136" i="20"/>
  <c r="AU136" i="21" s="1"/>
  <c r="AU136" i="22" s="1"/>
  <c r="AV136" i="23" s="1"/>
  <c r="AT136" i="20"/>
  <c r="AT136" i="21" s="1"/>
  <c r="AT136" i="22" s="1"/>
  <c r="AU136" i="23" s="1"/>
  <c r="AS136" i="20"/>
  <c r="AS136" i="21" s="1"/>
  <c r="AS136" i="22" s="1"/>
  <c r="AT136" i="23" s="1"/>
  <c r="AR136" i="20"/>
  <c r="AR136" i="21" s="1"/>
  <c r="AR136" i="22" s="1"/>
  <c r="AS136" i="23" s="1"/>
  <c r="AQ136" i="20"/>
  <c r="AQ136" i="21" s="1"/>
  <c r="AQ136" i="22" s="1"/>
  <c r="AR136" i="23" s="1"/>
  <c r="AZ135" i="20"/>
  <c r="AZ135" i="21" s="1"/>
  <c r="AZ135" i="22" s="1"/>
  <c r="BA135" i="23" s="1"/>
  <c r="AY135" i="20"/>
  <c r="AY135" i="21" s="1"/>
  <c r="AY135" i="22" s="1"/>
  <c r="AZ135" i="23" s="1"/>
  <c r="AX135" i="20"/>
  <c r="AX135" i="21" s="1"/>
  <c r="AW135" i="20"/>
  <c r="AW135" i="21" s="1"/>
  <c r="AW135" i="22" s="1"/>
  <c r="AX135" i="23" s="1"/>
  <c r="AV135" i="20"/>
  <c r="AU135" i="20"/>
  <c r="AU135" i="21" s="1"/>
  <c r="AU135" i="22" s="1"/>
  <c r="AV135" i="23" s="1"/>
  <c r="AT135" i="20"/>
  <c r="AT135" i="21" s="1"/>
  <c r="AT135" i="22" s="1"/>
  <c r="AU135" i="23" s="1"/>
  <c r="AS135" i="20"/>
  <c r="AS135" i="21" s="1"/>
  <c r="AS135" i="22" s="1"/>
  <c r="AT135" i="23" s="1"/>
  <c r="AR135" i="20"/>
  <c r="AR135" i="21" s="1"/>
  <c r="AR135" i="22" s="1"/>
  <c r="AS135" i="23" s="1"/>
  <c r="AQ135" i="20"/>
  <c r="AQ135" i="21" s="1"/>
  <c r="AQ135" i="22" s="1"/>
  <c r="AR135" i="23" s="1"/>
  <c r="AZ134" i="20"/>
  <c r="AZ134" i="21" s="1"/>
  <c r="AZ134" i="22" s="1"/>
  <c r="BA134" i="23" s="1"/>
  <c r="AY134" i="20"/>
  <c r="AY134" i="21" s="1"/>
  <c r="AY134" i="22" s="1"/>
  <c r="AZ134" i="23" s="1"/>
  <c r="AX134" i="20"/>
  <c r="AX134" i="21" s="1"/>
  <c r="AX134" i="22" s="1"/>
  <c r="AY134" i="23" s="1"/>
  <c r="AW134" i="20"/>
  <c r="AW134" i="21" s="1"/>
  <c r="AW134" i="22" s="1"/>
  <c r="AX134" i="23" s="1"/>
  <c r="AV134" i="20"/>
  <c r="AV134" i="21" s="1"/>
  <c r="AV134" i="22" s="1"/>
  <c r="AW134" i="23" s="1"/>
  <c r="AU134" i="20"/>
  <c r="AU134" i="21" s="1"/>
  <c r="AU134" i="22" s="1"/>
  <c r="AV134" i="23" s="1"/>
  <c r="AT134" i="20"/>
  <c r="AT134" i="21" s="1"/>
  <c r="AT134" i="22" s="1"/>
  <c r="AU134" i="23" s="1"/>
  <c r="AS134" i="20"/>
  <c r="AS134" i="21" s="1"/>
  <c r="AS134" i="22" s="1"/>
  <c r="AT134" i="23" s="1"/>
  <c r="AR134" i="20"/>
  <c r="AR134" i="21" s="1"/>
  <c r="AR134" i="22" s="1"/>
  <c r="AS134" i="23" s="1"/>
  <c r="AQ134" i="20"/>
  <c r="AQ134" i="21" s="1"/>
  <c r="AQ134" i="22" s="1"/>
  <c r="AR134" i="23" s="1"/>
  <c r="AZ133" i="20"/>
  <c r="AY133" i="20"/>
  <c r="AY133" i="21" s="1"/>
  <c r="AY133" i="22" s="1"/>
  <c r="AZ133" i="23" s="1"/>
  <c r="AX133" i="20"/>
  <c r="AX133" i="21" s="1"/>
  <c r="AX133" i="22" s="1"/>
  <c r="AY133" i="23" s="1"/>
  <c r="AW133" i="20"/>
  <c r="AW133" i="21" s="1"/>
  <c r="AW133" i="22" s="1"/>
  <c r="AX133" i="23" s="1"/>
  <c r="AV133" i="20"/>
  <c r="AV133" i="21" s="1"/>
  <c r="AV133" i="22" s="1"/>
  <c r="AW133" i="23" s="1"/>
  <c r="AU133" i="20"/>
  <c r="AU133" i="21" s="1"/>
  <c r="AU133" i="22" s="1"/>
  <c r="AV133" i="23" s="1"/>
  <c r="AT133" i="20"/>
  <c r="AT133" i="21" s="1"/>
  <c r="AT133" i="22" s="1"/>
  <c r="AU133" i="23" s="1"/>
  <c r="AS133" i="20"/>
  <c r="AS133" i="21" s="1"/>
  <c r="AS133" i="22" s="1"/>
  <c r="AT133" i="23" s="1"/>
  <c r="AR133" i="20"/>
  <c r="AR133" i="21" s="1"/>
  <c r="AR133" i="22" s="1"/>
  <c r="AS133" i="23" s="1"/>
  <c r="AQ133" i="20"/>
  <c r="AQ133" i="21" s="1"/>
  <c r="AQ133" i="22" s="1"/>
  <c r="AR133" i="23" s="1"/>
  <c r="AZ132" i="20"/>
  <c r="AZ132" i="21" s="1"/>
  <c r="AZ132" i="22" s="1"/>
  <c r="BA132" i="23" s="1"/>
  <c r="AY132" i="20"/>
  <c r="AY132" i="21" s="1"/>
  <c r="AY132" i="22" s="1"/>
  <c r="AZ132" i="23" s="1"/>
  <c r="AX132" i="20"/>
  <c r="AX132" i="21" s="1"/>
  <c r="AX132" i="22" s="1"/>
  <c r="AY132" i="23" s="1"/>
  <c r="AW132" i="20"/>
  <c r="AW132" i="21" s="1"/>
  <c r="AW132" i="22" s="1"/>
  <c r="AX132" i="23" s="1"/>
  <c r="AV132" i="20"/>
  <c r="AV132" i="21" s="1"/>
  <c r="AV132" i="22" s="1"/>
  <c r="AW132" i="23" s="1"/>
  <c r="AU132" i="20"/>
  <c r="AU132" i="21" s="1"/>
  <c r="AU132" i="22" s="1"/>
  <c r="AV132" i="23" s="1"/>
  <c r="AT132" i="20"/>
  <c r="AS132" i="20"/>
  <c r="AS132" i="21" s="1"/>
  <c r="AS132" i="22" s="1"/>
  <c r="AT132" i="23" s="1"/>
  <c r="AR132" i="20"/>
  <c r="AR132" i="21" s="1"/>
  <c r="AR132" i="22" s="1"/>
  <c r="AS132" i="23" s="1"/>
  <c r="AQ132" i="20"/>
  <c r="AQ132" i="21" s="1"/>
  <c r="AQ132" i="22" s="1"/>
  <c r="AR132" i="23" s="1"/>
  <c r="AZ131" i="20"/>
  <c r="AZ131" i="21" s="1"/>
  <c r="AZ131" i="22" s="1"/>
  <c r="BA131" i="23" s="1"/>
  <c r="AY131" i="20"/>
  <c r="AY131" i="21" s="1"/>
  <c r="AY131" i="22" s="1"/>
  <c r="AZ131" i="23" s="1"/>
  <c r="AX131" i="20"/>
  <c r="AX131" i="21" s="1"/>
  <c r="AX131" i="22" s="1"/>
  <c r="AY131" i="23" s="1"/>
  <c r="AW131" i="20"/>
  <c r="AW131" i="21" s="1"/>
  <c r="AW131" i="22" s="1"/>
  <c r="AX131" i="23" s="1"/>
  <c r="AV131" i="20"/>
  <c r="AV131" i="21" s="1"/>
  <c r="AV131" i="22" s="1"/>
  <c r="AW131" i="23" s="1"/>
  <c r="AU131" i="20"/>
  <c r="AU131" i="21" s="1"/>
  <c r="AU131" i="22" s="1"/>
  <c r="AV131" i="23" s="1"/>
  <c r="AT131" i="20"/>
  <c r="AT131" i="21" s="1"/>
  <c r="AT131" i="22" s="1"/>
  <c r="AU131" i="23" s="1"/>
  <c r="AS131" i="20"/>
  <c r="AS131" i="21" s="1"/>
  <c r="AS131" i="22" s="1"/>
  <c r="AT131" i="23" s="1"/>
  <c r="AR131" i="20"/>
  <c r="AR131" i="21" s="1"/>
  <c r="AR131" i="22" s="1"/>
  <c r="AS131" i="23" s="1"/>
  <c r="AQ131" i="20"/>
  <c r="AQ131" i="21" s="1"/>
  <c r="AQ131" i="22" s="1"/>
  <c r="AR131" i="23" s="1"/>
  <c r="AZ130" i="20"/>
  <c r="AZ130" i="21" s="1"/>
  <c r="AZ130" i="22" s="1"/>
  <c r="BA130" i="23" s="1"/>
  <c r="AY130" i="20"/>
  <c r="AY130" i="21" s="1"/>
  <c r="AY130" i="22" s="1"/>
  <c r="AZ130" i="23" s="1"/>
  <c r="AX130" i="20"/>
  <c r="AW130" i="20"/>
  <c r="AW130" i="21" s="1"/>
  <c r="AW130" i="22" s="1"/>
  <c r="AX130" i="23" s="1"/>
  <c r="AV130" i="20"/>
  <c r="AV130" i="21" s="1"/>
  <c r="AV130" i="22" s="1"/>
  <c r="AW130" i="23" s="1"/>
  <c r="AU130" i="20"/>
  <c r="AU130" i="21" s="1"/>
  <c r="AU130" i="22" s="1"/>
  <c r="AV130" i="23" s="1"/>
  <c r="AT130" i="20"/>
  <c r="AT130" i="21" s="1"/>
  <c r="AT130" i="22" s="1"/>
  <c r="AU130" i="23" s="1"/>
  <c r="AS130" i="20"/>
  <c r="AS130" i="21" s="1"/>
  <c r="AS130" i="22" s="1"/>
  <c r="AT130" i="23" s="1"/>
  <c r="AR130" i="20"/>
  <c r="AR130" i="21" s="1"/>
  <c r="AR130" i="22" s="1"/>
  <c r="AS130" i="23" s="1"/>
  <c r="AQ130" i="20"/>
  <c r="AQ130" i="21" s="1"/>
  <c r="AQ130" i="22" s="1"/>
  <c r="AR130" i="23" s="1"/>
  <c r="AZ129" i="20"/>
  <c r="AZ129" i="21" s="1"/>
  <c r="AZ129" i="22" s="1"/>
  <c r="BA129" i="23" s="1"/>
  <c r="AY129" i="20"/>
  <c r="AY129" i="21" s="1"/>
  <c r="AY129" i="22" s="1"/>
  <c r="AZ129" i="23" s="1"/>
  <c r="AX129" i="20"/>
  <c r="AX129" i="21" s="1"/>
  <c r="AX129" i="22" s="1"/>
  <c r="AY129" i="23" s="1"/>
  <c r="AW129" i="20"/>
  <c r="AW129" i="21" s="1"/>
  <c r="AW129" i="22" s="1"/>
  <c r="AX129" i="23" s="1"/>
  <c r="AV129" i="20"/>
  <c r="AV129" i="21" s="1"/>
  <c r="AV129" i="22" s="1"/>
  <c r="AW129" i="23" s="1"/>
  <c r="AU129" i="20"/>
  <c r="AU129" i="21" s="1"/>
  <c r="AU129" i="22" s="1"/>
  <c r="AV129" i="23" s="1"/>
  <c r="AT129" i="20"/>
  <c r="AT129" i="21" s="1"/>
  <c r="AT129" i="22" s="1"/>
  <c r="AU129" i="23" s="1"/>
  <c r="AS129" i="20"/>
  <c r="AS129" i="21" s="1"/>
  <c r="AS129" i="22" s="1"/>
  <c r="AT129" i="23" s="1"/>
  <c r="AR129" i="20"/>
  <c r="AQ129" i="20"/>
  <c r="AQ129" i="21" s="1"/>
  <c r="AQ129" i="22" s="1"/>
  <c r="AR129" i="23" s="1"/>
  <c r="AZ128" i="20"/>
  <c r="AZ128" i="21" s="1"/>
  <c r="AZ128" i="22" s="1"/>
  <c r="BA128" i="23" s="1"/>
  <c r="AY128" i="20"/>
  <c r="AY128" i="21" s="1"/>
  <c r="AY128" i="22" s="1"/>
  <c r="AZ128" i="23" s="1"/>
  <c r="AX128" i="20"/>
  <c r="AX128" i="21" s="1"/>
  <c r="AX128" i="22" s="1"/>
  <c r="AY128" i="23" s="1"/>
  <c r="AW128" i="20"/>
  <c r="AW128" i="21" s="1"/>
  <c r="AW128" i="22" s="1"/>
  <c r="AX128" i="23" s="1"/>
  <c r="AV128" i="20"/>
  <c r="AV128" i="21" s="1"/>
  <c r="AV128" i="22" s="1"/>
  <c r="AW128" i="23" s="1"/>
  <c r="AU128" i="20"/>
  <c r="AU128" i="21" s="1"/>
  <c r="AU128" i="22" s="1"/>
  <c r="AV128" i="23" s="1"/>
  <c r="AT128" i="20"/>
  <c r="AT128" i="21" s="1"/>
  <c r="AT128" i="22" s="1"/>
  <c r="AU128" i="23" s="1"/>
  <c r="AS128" i="20"/>
  <c r="AS128" i="21" s="1"/>
  <c r="AS128" i="22" s="1"/>
  <c r="AT128" i="23" s="1"/>
  <c r="AR128" i="20"/>
  <c r="AR128" i="21" s="1"/>
  <c r="AR128" i="22" s="1"/>
  <c r="AS128" i="23" s="1"/>
  <c r="AQ128" i="20"/>
  <c r="AQ128" i="21" s="1"/>
  <c r="AQ128" i="22" s="1"/>
  <c r="AR128" i="23" s="1"/>
  <c r="AZ127" i="20"/>
  <c r="AZ127" i="21" s="1"/>
  <c r="AZ127" i="22" s="1"/>
  <c r="BA127" i="23" s="1"/>
  <c r="AY127" i="20"/>
  <c r="AY127" i="21" s="1"/>
  <c r="AY127" i="22" s="1"/>
  <c r="AZ127" i="23" s="1"/>
  <c r="AX127" i="20"/>
  <c r="AX127" i="21" s="1"/>
  <c r="AX127" i="22" s="1"/>
  <c r="AY127" i="23" s="1"/>
  <c r="AW127" i="20"/>
  <c r="AW127" i="21" s="1"/>
  <c r="AW127" i="22" s="1"/>
  <c r="AX127" i="23" s="1"/>
  <c r="AV127" i="20"/>
  <c r="AU127" i="20"/>
  <c r="AU127" i="21" s="1"/>
  <c r="AU127" i="22" s="1"/>
  <c r="AV127" i="23" s="1"/>
  <c r="AT127" i="20"/>
  <c r="AT127" i="21" s="1"/>
  <c r="AT127" i="22" s="1"/>
  <c r="AU127" i="23" s="1"/>
  <c r="AS127" i="20"/>
  <c r="AS127" i="21" s="1"/>
  <c r="AS127" i="22" s="1"/>
  <c r="AT127" i="23" s="1"/>
  <c r="AR127" i="20"/>
  <c r="AR127" i="21" s="1"/>
  <c r="AR127" i="22" s="1"/>
  <c r="AS127" i="23" s="1"/>
  <c r="AQ127" i="20"/>
  <c r="AQ127" i="21" s="1"/>
  <c r="AQ127" i="22" s="1"/>
  <c r="AR127" i="23" s="1"/>
  <c r="AZ126" i="20"/>
  <c r="AZ126" i="21" s="1"/>
  <c r="AZ126" i="22" s="1"/>
  <c r="BA126" i="23" s="1"/>
  <c r="AY126" i="20"/>
  <c r="AY126" i="21" s="1"/>
  <c r="AY126" i="22" s="1"/>
  <c r="AZ126" i="23" s="1"/>
  <c r="AX126" i="20"/>
  <c r="AX126" i="21" s="1"/>
  <c r="AX126" i="22" s="1"/>
  <c r="AY126" i="23" s="1"/>
  <c r="AW126" i="20"/>
  <c r="AW126" i="21" s="1"/>
  <c r="AW126" i="22" s="1"/>
  <c r="AX126" i="23" s="1"/>
  <c r="AV126" i="20"/>
  <c r="AV126" i="21" s="1"/>
  <c r="AV126" i="22" s="1"/>
  <c r="AW126" i="23" s="1"/>
  <c r="AU126" i="20"/>
  <c r="AU126" i="21" s="1"/>
  <c r="AU126" i="22" s="1"/>
  <c r="AV126" i="23" s="1"/>
  <c r="AT126" i="20"/>
  <c r="AT126" i="21" s="1"/>
  <c r="AT126" i="22" s="1"/>
  <c r="AU126" i="23" s="1"/>
  <c r="AS126" i="20"/>
  <c r="AS126" i="21" s="1"/>
  <c r="AS126" i="22" s="1"/>
  <c r="AT126" i="23" s="1"/>
  <c r="AR126" i="20"/>
  <c r="AR126" i="21" s="1"/>
  <c r="AR126" i="22" s="1"/>
  <c r="AS126" i="23" s="1"/>
  <c r="AQ126" i="20"/>
  <c r="AQ126" i="21" s="1"/>
  <c r="AQ126" i="22" s="1"/>
  <c r="AR126" i="23" s="1"/>
  <c r="AZ125" i="20"/>
  <c r="AY125" i="20"/>
  <c r="AY125" i="21" s="1"/>
  <c r="AY125" i="22" s="1"/>
  <c r="AZ125" i="23" s="1"/>
  <c r="AX125" i="20"/>
  <c r="AX125" i="21" s="1"/>
  <c r="AX125" i="22" s="1"/>
  <c r="AY125" i="23" s="1"/>
  <c r="AW125" i="20"/>
  <c r="AW125" i="21" s="1"/>
  <c r="AW125" i="22" s="1"/>
  <c r="AX125" i="23" s="1"/>
  <c r="AV125" i="20"/>
  <c r="AV125" i="21" s="1"/>
  <c r="AV125" i="22" s="1"/>
  <c r="AW125" i="23" s="1"/>
  <c r="AU125" i="20"/>
  <c r="AU125" i="21" s="1"/>
  <c r="AU125" i="22" s="1"/>
  <c r="AV125" i="23" s="1"/>
  <c r="AT125" i="20"/>
  <c r="AT125" i="21" s="1"/>
  <c r="AT125" i="22" s="1"/>
  <c r="AU125" i="23" s="1"/>
  <c r="AS125" i="20"/>
  <c r="AS125" i="21" s="1"/>
  <c r="AS125" i="22" s="1"/>
  <c r="AT125" i="23" s="1"/>
  <c r="AR125" i="20"/>
  <c r="AR125" i="21" s="1"/>
  <c r="AR125" i="22" s="1"/>
  <c r="AS125" i="23" s="1"/>
  <c r="AQ125" i="20"/>
  <c r="AQ125" i="21" s="1"/>
  <c r="AQ125" i="22" s="1"/>
  <c r="AR125" i="23" s="1"/>
  <c r="AZ124" i="20"/>
  <c r="AZ124" i="21" s="1"/>
  <c r="AZ124" i="22" s="1"/>
  <c r="BA124" i="23" s="1"/>
  <c r="AY124" i="20"/>
  <c r="AY124" i="21" s="1"/>
  <c r="AY124" i="22" s="1"/>
  <c r="AZ124" i="23" s="1"/>
  <c r="AX124" i="20"/>
  <c r="AX124" i="21" s="1"/>
  <c r="AX124" i="22" s="1"/>
  <c r="AY124" i="23" s="1"/>
  <c r="AW124" i="20"/>
  <c r="AW124" i="21" s="1"/>
  <c r="AW124" i="22" s="1"/>
  <c r="AX124" i="23" s="1"/>
  <c r="AV124" i="20"/>
  <c r="AV124" i="21" s="1"/>
  <c r="AV124" i="22" s="1"/>
  <c r="AW124" i="23" s="1"/>
  <c r="AU124" i="20"/>
  <c r="AU124" i="21" s="1"/>
  <c r="AU124" i="22" s="1"/>
  <c r="AV124" i="23" s="1"/>
  <c r="AT124" i="20"/>
  <c r="AS124" i="20"/>
  <c r="AS124" i="21" s="1"/>
  <c r="AS124" i="22" s="1"/>
  <c r="AT124" i="23" s="1"/>
  <c r="AR124" i="20"/>
  <c r="AR124" i="21" s="1"/>
  <c r="AR124" i="22" s="1"/>
  <c r="AS124" i="23" s="1"/>
  <c r="AQ124" i="20"/>
  <c r="AQ124" i="21" s="1"/>
  <c r="AQ124" i="22" s="1"/>
  <c r="AR124" i="23" s="1"/>
  <c r="AZ123" i="20"/>
  <c r="AZ123" i="21" s="1"/>
  <c r="AZ123" i="22" s="1"/>
  <c r="BA123" i="23" s="1"/>
  <c r="AY123" i="20"/>
  <c r="AY123" i="21" s="1"/>
  <c r="AY123" i="22" s="1"/>
  <c r="AZ123" i="23" s="1"/>
  <c r="AX123" i="20"/>
  <c r="AX123" i="21" s="1"/>
  <c r="AX123" i="22" s="1"/>
  <c r="AY123" i="23" s="1"/>
  <c r="AW123" i="20"/>
  <c r="AW123" i="21" s="1"/>
  <c r="AW123" i="22" s="1"/>
  <c r="AX123" i="23" s="1"/>
  <c r="AV123" i="20"/>
  <c r="AV123" i="21" s="1"/>
  <c r="AV123" i="22" s="1"/>
  <c r="AW123" i="23" s="1"/>
  <c r="AU123" i="20"/>
  <c r="AU123" i="21" s="1"/>
  <c r="AU123" i="22" s="1"/>
  <c r="AV123" i="23" s="1"/>
  <c r="AT123" i="20"/>
  <c r="AT123" i="21" s="1"/>
  <c r="AT123" i="22" s="1"/>
  <c r="AU123" i="23" s="1"/>
  <c r="AS123" i="20"/>
  <c r="AS123" i="21" s="1"/>
  <c r="AS123" i="22" s="1"/>
  <c r="AT123" i="23" s="1"/>
  <c r="AR123" i="20"/>
  <c r="AR123" i="21" s="1"/>
  <c r="AR123" i="22" s="1"/>
  <c r="AS123" i="23" s="1"/>
  <c r="AQ123" i="20"/>
  <c r="AQ123" i="21" s="1"/>
  <c r="AQ123" i="22" s="1"/>
  <c r="AR123" i="23" s="1"/>
  <c r="AZ122" i="20"/>
  <c r="AZ122" i="21" s="1"/>
  <c r="AY122" i="20"/>
  <c r="AY122" i="21" s="1"/>
  <c r="AY122" i="22" s="1"/>
  <c r="AZ122" i="23" s="1"/>
  <c r="AX122" i="20"/>
  <c r="AW122" i="20"/>
  <c r="AW122" i="21" s="1"/>
  <c r="AW122" i="22" s="1"/>
  <c r="AX122" i="23" s="1"/>
  <c r="AV122" i="20"/>
  <c r="AV122" i="21" s="1"/>
  <c r="AV122" i="22" s="1"/>
  <c r="AW122" i="23" s="1"/>
  <c r="AU122" i="20"/>
  <c r="AU122" i="21" s="1"/>
  <c r="AU122" i="22" s="1"/>
  <c r="AV122" i="23" s="1"/>
  <c r="AT122" i="20"/>
  <c r="AT122" i="21" s="1"/>
  <c r="AT122" i="22" s="1"/>
  <c r="AU122" i="23" s="1"/>
  <c r="AS122" i="20"/>
  <c r="AS122" i="21" s="1"/>
  <c r="AS122" i="22" s="1"/>
  <c r="AT122" i="23" s="1"/>
  <c r="AR122" i="20"/>
  <c r="AR122" i="21" s="1"/>
  <c r="AR122" i="22" s="1"/>
  <c r="AS122" i="23" s="1"/>
  <c r="AQ122" i="20"/>
  <c r="AQ122" i="21" s="1"/>
  <c r="AQ122" i="22" s="1"/>
  <c r="AR122" i="23" s="1"/>
  <c r="AZ121" i="20"/>
  <c r="AZ121" i="21" s="1"/>
  <c r="AZ121" i="22" s="1"/>
  <c r="BA121" i="23" s="1"/>
  <c r="AY121" i="20"/>
  <c r="AY121" i="21" s="1"/>
  <c r="AY121" i="22" s="1"/>
  <c r="AZ121" i="23" s="1"/>
  <c r="AX121" i="20"/>
  <c r="AX121" i="21" s="1"/>
  <c r="AX121" i="22" s="1"/>
  <c r="AY121" i="23" s="1"/>
  <c r="AW121" i="20"/>
  <c r="AW121" i="21" s="1"/>
  <c r="AW121" i="22" s="1"/>
  <c r="AX121" i="23" s="1"/>
  <c r="AV121" i="20"/>
  <c r="AV121" i="21" s="1"/>
  <c r="AV121" i="22" s="1"/>
  <c r="AW121" i="23" s="1"/>
  <c r="AU121" i="20"/>
  <c r="AU121" i="21" s="1"/>
  <c r="AU121" i="22" s="1"/>
  <c r="AV121" i="23" s="1"/>
  <c r="AT121" i="20"/>
  <c r="AT121" i="21" s="1"/>
  <c r="AT121" i="22" s="1"/>
  <c r="AU121" i="23" s="1"/>
  <c r="AS121" i="20"/>
  <c r="AS121" i="21" s="1"/>
  <c r="AS121" i="22" s="1"/>
  <c r="AT121" i="23" s="1"/>
  <c r="AR121" i="20"/>
  <c r="AQ121" i="20"/>
  <c r="AQ121" i="21" s="1"/>
  <c r="AQ121" i="22" s="1"/>
  <c r="AR121" i="23" s="1"/>
  <c r="AZ120" i="20"/>
  <c r="AZ120" i="21" s="1"/>
  <c r="AZ120" i="22" s="1"/>
  <c r="BA120" i="23" s="1"/>
  <c r="AY120" i="20"/>
  <c r="AY120" i="21" s="1"/>
  <c r="AY120" i="22" s="1"/>
  <c r="AZ120" i="23" s="1"/>
  <c r="AX120" i="20"/>
  <c r="AX120" i="21" s="1"/>
  <c r="AX120" i="22" s="1"/>
  <c r="AY120" i="23" s="1"/>
  <c r="AW120" i="20"/>
  <c r="AW120" i="21" s="1"/>
  <c r="AW120" i="22" s="1"/>
  <c r="AX120" i="23" s="1"/>
  <c r="AV120" i="20"/>
  <c r="AV120" i="21" s="1"/>
  <c r="AV120" i="22" s="1"/>
  <c r="AW120" i="23" s="1"/>
  <c r="AU120" i="20"/>
  <c r="AU120" i="21" s="1"/>
  <c r="AU120" i="22" s="1"/>
  <c r="AV120" i="23" s="1"/>
  <c r="AT120" i="20"/>
  <c r="AT120" i="21" s="1"/>
  <c r="AT120" i="22" s="1"/>
  <c r="AU120" i="23" s="1"/>
  <c r="AS120" i="20"/>
  <c r="AS120" i="21" s="1"/>
  <c r="AS120" i="22" s="1"/>
  <c r="AT120" i="23" s="1"/>
  <c r="AR120" i="20"/>
  <c r="AR120" i="21" s="1"/>
  <c r="AR120" i="22" s="1"/>
  <c r="AS120" i="23" s="1"/>
  <c r="AQ120" i="20"/>
  <c r="AQ120" i="21" s="1"/>
  <c r="AQ120" i="22" s="1"/>
  <c r="AR120" i="23" s="1"/>
  <c r="AZ119" i="20"/>
  <c r="AZ119" i="21" s="1"/>
  <c r="AZ119" i="22" s="1"/>
  <c r="BA119" i="23" s="1"/>
  <c r="AY119" i="20"/>
  <c r="AY119" i="21" s="1"/>
  <c r="AY119" i="22" s="1"/>
  <c r="AZ119" i="23" s="1"/>
  <c r="AX119" i="20"/>
  <c r="AX119" i="21" s="1"/>
  <c r="AX119" i="22" s="1"/>
  <c r="AY119" i="23" s="1"/>
  <c r="AW119" i="20"/>
  <c r="AW119" i="21" s="1"/>
  <c r="AW119" i="22" s="1"/>
  <c r="AX119" i="23" s="1"/>
  <c r="AV119" i="20"/>
  <c r="AU119" i="20"/>
  <c r="AU119" i="21" s="1"/>
  <c r="AU119" i="22" s="1"/>
  <c r="AV119" i="23" s="1"/>
  <c r="AT119" i="20"/>
  <c r="AT119" i="21" s="1"/>
  <c r="AT119" i="22" s="1"/>
  <c r="AU119" i="23" s="1"/>
  <c r="AS119" i="20"/>
  <c r="AS119" i="21" s="1"/>
  <c r="AS119" i="22" s="1"/>
  <c r="AT119" i="23" s="1"/>
  <c r="AR119" i="20"/>
  <c r="AR119" i="21" s="1"/>
  <c r="AR119" i="22" s="1"/>
  <c r="AS119" i="23" s="1"/>
  <c r="AQ119" i="20"/>
  <c r="AQ119" i="21" s="1"/>
  <c r="AQ119" i="22" s="1"/>
  <c r="AR119" i="23" s="1"/>
  <c r="AZ118" i="20"/>
  <c r="AZ118" i="21" s="1"/>
  <c r="AZ118" i="22" s="1"/>
  <c r="BA118" i="23" s="1"/>
  <c r="AY118" i="20"/>
  <c r="AY118" i="21" s="1"/>
  <c r="AY118" i="22" s="1"/>
  <c r="AZ118" i="23" s="1"/>
  <c r="AX118" i="20"/>
  <c r="AX118" i="21" s="1"/>
  <c r="AX118" i="22" s="1"/>
  <c r="AY118" i="23" s="1"/>
  <c r="AW118" i="20"/>
  <c r="AW118" i="21" s="1"/>
  <c r="AW118" i="22" s="1"/>
  <c r="AX118" i="23" s="1"/>
  <c r="AV118" i="20"/>
  <c r="AV118" i="21" s="1"/>
  <c r="AV118" i="22" s="1"/>
  <c r="AW118" i="23" s="1"/>
  <c r="AU118" i="20"/>
  <c r="AU118" i="21" s="1"/>
  <c r="AU118" i="22" s="1"/>
  <c r="AV118" i="23" s="1"/>
  <c r="AT118" i="20"/>
  <c r="AT118" i="21" s="1"/>
  <c r="AT118" i="22" s="1"/>
  <c r="AU118" i="23" s="1"/>
  <c r="AS118" i="20"/>
  <c r="AS118" i="21" s="1"/>
  <c r="AS118" i="22" s="1"/>
  <c r="AT118" i="23" s="1"/>
  <c r="AR118" i="20"/>
  <c r="AR118" i="21" s="1"/>
  <c r="AR118" i="22" s="1"/>
  <c r="AS118" i="23" s="1"/>
  <c r="AQ118" i="20"/>
  <c r="AQ118" i="21" s="1"/>
  <c r="AQ118" i="22" s="1"/>
  <c r="AR118" i="23" s="1"/>
  <c r="AZ117" i="20"/>
  <c r="AY117" i="20"/>
  <c r="AY117" i="21" s="1"/>
  <c r="AY117" i="22" s="1"/>
  <c r="AZ117" i="23" s="1"/>
  <c r="AX117" i="20"/>
  <c r="AX117" i="21" s="1"/>
  <c r="AX117" i="22" s="1"/>
  <c r="AY117" i="23" s="1"/>
  <c r="AW117" i="20"/>
  <c r="AW117" i="21" s="1"/>
  <c r="AW117" i="22" s="1"/>
  <c r="AX117" i="23" s="1"/>
  <c r="AV117" i="20"/>
  <c r="AV117" i="21" s="1"/>
  <c r="AV117" i="22" s="1"/>
  <c r="AW117" i="23" s="1"/>
  <c r="AU117" i="20"/>
  <c r="AU117" i="21" s="1"/>
  <c r="AU117" i="22" s="1"/>
  <c r="AV117" i="23" s="1"/>
  <c r="AT117" i="20"/>
  <c r="AT117" i="21" s="1"/>
  <c r="AT117" i="22" s="1"/>
  <c r="AU117" i="23" s="1"/>
  <c r="AS117" i="20"/>
  <c r="AS117" i="21" s="1"/>
  <c r="AS117" i="22" s="1"/>
  <c r="AT117" i="23" s="1"/>
  <c r="AR117" i="20"/>
  <c r="AR117" i="21" s="1"/>
  <c r="AR117" i="22" s="1"/>
  <c r="AS117" i="23" s="1"/>
  <c r="AQ117" i="20"/>
  <c r="AQ117" i="21" s="1"/>
  <c r="AQ117" i="22" s="1"/>
  <c r="AR117" i="23" s="1"/>
  <c r="AZ116" i="20"/>
  <c r="AZ116" i="21" s="1"/>
  <c r="AZ116" i="22" s="1"/>
  <c r="BA116" i="23" s="1"/>
  <c r="AY116" i="20"/>
  <c r="AY116" i="21" s="1"/>
  <c r="AY116" i="22" s="1"/>
  <c r="AZ116" i="23" s="1"/>
  <c r="AX116" i="20"/>
  <c r="AX116" i="21" s="1"/>
  <c r="AX116" i="22" s="1"/>
  <c r="AY116" i="23" s="1"/>
  <c r="AW116" i="20"/>
  <c r="AW116" i="21" s="1"/>
  <c r="AW116" i="22" s="1"/>
  <c r="AX116" i="23" s="1"/>
  <c r="AV116" i="20"/>
  <c r="AV116" i="21" s="1"/>
  <c r="AV116" i="22" s="1"/>
  <c r="AW116" i="23" s="1"/>
  <c r="AU116" i="20"/>
  <c r="AU116" i="21" s="1"/>
  <c r="AU116" i="22" s="1"/>
  <c r="AV116" i="23" s="1"/>
  <c r="AT116" i="20"/>
  <c r="AS116" i="20"/>
  <c r="AS116" i="21" s="1"/>
  <c r="AS116" i="22" s="1"/>
  <c r="AT116" i="23" s="1"/>
  <c r="AR116" i="20"/>
  <c r="AR116" i="21" s="1"/>
  <c r="AR116" i="22" s="1"/>
  <c r="AS116" i="23" s="1"/>
  <c r="AQ116" i="20"/>
  <c r="AQ116" i="21" s="1"/>
  <c r="AQ116" i="22" s="1"/>
  <c r="AR116" i="23" s="1"/>
  <c r="AZ115" i="20"/>
  <c r="AZ115" i="21" s="1"/>
  <c r="AZ115" i="22" s="1"/>
  <c r="BA115" i="23" s="1"/>
  <c r="AY115" i="20"/>
  <c r="AY115" i="21" s="1"/>
  <c r="AY115" i="22" s="1"/>
  <c r="AZ115" i="23" s="1"/>
  <c r="AX115" i="20"/>
  <c r="AX115" i="21" s="1"/>
  <c r="AX115" i="22" s="1"/>
  <c r="AY115" i="23" s="1"/>
  <c r="AW115" i="20"/>
  <c r="AW115" i="21" s="1"/>
  <c r="AW115" i="22" s="1"/>
  <c r="AX115" i="23" s="1"/>
  <c r="AV115" i="20"/>
  <c r="AV115" i="21" s="1"/>
  <c r="AV115" i="22" s="1"/>
  <c r="AW115" i="23" s="1"/>
  <c r="AU115" i="20"/>
  <c r="AU115" i="21" s="1"/>
  <c r="AU115" i="22" s="1"/>
  <c r="AV115" i="23" s="1"/>
  <c r="AT115" i="20"/>
  <c r="AT115" i="21" s="1"/>
  <c r="AT115" i="22" s="1"/>
  <c r="AU115" i="23" s="1"/>
  <c r="AS115" i="20"/>
  <c r="AS115" i="21" s="1"/>
  <c r="AS115" i="22" s="1"/>
  <c r="AT115" i="23" s="1"/>
  <c r="AR115" i="20"/>
  <c r="AR115" i="21" s="1"/>
  <c r="AR115" i="22" s="1"/>
  <c r="AS115" i="23" s="1"/>
  <c r="AQ115" i="20"/>
  <c r="AQ115" i="21" s="1"/>
  <c r="AQ115" i="22" s="1"/>
  <c r="AR115" i="23" s="1"/>
  <c r="AZ114" i="20"/>
  <c r="AZ114" i="21" s="1"/>
  <c r="AZ114" i="22" s="1"/>
  <c r="BA114" i="23" s="1"/>
  <c r="AY114" i="20"/>
  <c r="AY114" i="21" s="1"/>
  <c r="AY114" i="22" s="1"/>
  <c r="AZ114" i="23" s="1"/>
  <c r="AX114" i="20"/>
  <c r="AW114" i="20"/>
  <c r="AW114" i="21" s="1"/>
  <c r="AW114" i="22" s="1"/>
  <c r="AX114" i="23" s="1"/>
  <c r="AV114" i="20"/>
  <c r="AV114" i="21" s="1"/>
  <c r="AV114" i="22" s="1"/>
  <c r="AW114" i="23" s="1"/>
  <c r="AU114" i="20"/>
  <c r="AU114" i="21" s="1"/>
  <c r="AU114" i="22" s="1"/>
  <c r="AV114" i="23" s="1"/>
  <c r="AT114" i="20"/>
  <c r="AT114" i="21" s="1"/>
  <c r="AT114" i="22" s="1"/>
  <c r="AU114" i="23" s="1"/>
  <c r="AS114" i="20"/>
  <c r="AS114" i="21" s="1"/>
  <c r="AS114" i="22" s="1"/>
  <c r="AT114" i="23" s="1"/>
  <c r="AR114" i="20"/>
  <c r="AR114" i="21" s="1"/>
  <c r="AR114" i="22" s="1"/>
  <c r="AS114" i="23" s="1"/>
  <c r="AQ114" i="20"/>
  <c r="AQ114" i="21" s="1"/>
  <c r="AQ114" i="22" s="1"/>
  <c r="AR114" i="23" s="1"/>
  <c r="AZ113" i="20"/>
  <c r="AZ113" i="21" s="1"/>
  <c r="AZ113" i="22" s="1"/>
  <c r="BA113" i="23" s="1"/>
  <c r="AY113" i="20"/>
  <c r="AY113" i="21" s="1"/>
  <c r="AY113" i="22" s="1"/>
  <c r="AZ113" i="23" s="1"/>
  <c r="AX113" i="20"/>
  <c r="AX113" i="21" s="1"/>
  <c r="AX113" i="22" s="1"/>
  <c r="AY113" i="23" s="1"/>
  <c r="AW113" i="20"/>
  <c r="AW113" i="21" s="1"/>
  <c r="AW113" i="22" s="1"/>
  <c r="AX113" i="23" s="1"/>
  <c r="AV113" i="20"/>
  <c r="AV113" i="21" s="1"/>
  <c r="AV113" i="22" s="1"/>
  <c r="AW113" i="23" s="1"/>
  <c r="AU113" i="20"/>
  <c r="AU113" i="21" s="1"/>
  <c r="AU113" i="22" s="1"/>
  <c r="AV113" i="23" s="1"/>
  <c r="AT113" i="20"/>
  <c r="AT113" i="21" s="1"/>
  <c r="AT113" i="22" s="1"/>
  <c r="AU113" i="23" s="1"/>
  <c r="AS113" i="20"/>
  <c r="AS113" i="21" s="1"/>
  <c r="AS113" i="22" s="1"/>
  <c r="AT113" i="23" s="1"/>
  <c r="AR113" i="20"/>
  <c r="AQ113" i="20"/>
  <c r="AQ113" i="21" s="1"/>
  <c r="AQ113" i="22" s="1"/>
  <c r="AR113" i="23" s="1"/>
  <c r="AZ112" i="20"/>
  <c r="AZ112" i="21" s="1"/>
  <c r="AZ112" i="22" s="1"/>
  <c r="BA112" i="23" s="1"/>
  <c r="AY112" i="20"/>
  <c r="AY112" i="21" s="1"/>
  <c r="AY112" i="22" s="1"/>
  <c r="AZ112" i="23" s="1"/>
  <c r="AX112" i="20"/>
  <c r="AX112" i="21" s="1"/>
  <c r="AX112" i="22" s="1"/>
  <c r="AY112" i="23" s="1"/>
  <c r="AW112" i="20"/>
  <c r="AW112" i="21" s="1"/>
  <c r="AW112" i="22" s="1"/>
  <c r="AX112" i="23" s="1"/>
  <c r="AV112" i="20"/>
  <c r="AV112" i="21" s="1"/>
  <c r="AV112" i="22" s="1"/>
  <c r="AW112" i="23" s="1"/>
  <c r="AU112" i="20"/>
  <c r="AU112" i="21" s="1"/>
  <c r="AU112" i="22" s="1"/>
  <c r="AV112" i="23" s="1"/>
  <c r="AT112" i="20"/>
  <c r="AT112" i="21" s="1"/>
  <c r="AT112" i="22" s="1"/>
  <c r="AU112" i="23" s="1"/>
  <c r="AS112" i="20"/>
  <c r="AS112" i="21" s="1"/>
  <c r="AS112" i="22" s="1"/>
  <c r="AT112" i="23" s="1"/>
  <c r="AR112" i="20"/>
  <c r="AR112" i="21" s="1"/>
  <c r="AR112" i="22" s="1"/>
  <c r="AS112" i="23" s="1"/>
  <c r="AQ112" i="20"/>
  <c r="AQ112" i="21" s="1"/>
  <c r="AQ112" i="22" s="1"/>
  <c r="AR112" i="23" s="1"/>
  <c r="AZ111" i="20"/>
  <c r="AZ111" i="21" s="1"/>
  <c r="AZ111" i="22" s="1"/>
  <c r="BA111" i="23" s="1"/>
  <c r="AY111" i="20"/>
  <c r="AY111" i="21" s="1"/>
  <c r="AY111" i="22" s="1"/>
  <c r="AZ111" i="23" s="1"/>
  <c r="AX111" i="20"/>
  <c r="AX111" i="21" s="1"/>
  <c r="AX111" i="22" s="1"/>
  <c r="AY111" i="23" s="1"/>
  <c r="AW111" i="20"/>
  <c r="AW111" i="21" s="1"/>
  <c r="AW111" i="22" s="1"/>
  <c r="AX111" i="23" s="1"/>
  <c r="AV111" i="20"/>
  <c r="AU111" i="20"/>
  <c r="AU111" i="21" s="1"/>
  <c r="AU111" i="22" s="1"/>
  <c r="AV111" i="23" s="1"/>
  <c r="AT111" i="20"/>
  <c r="AT111" i="21" s="1"/>
  <c r="AT111" i="22" s="1"/>
  <c r="AU111" i="23" s="1"/>
  <c r="AS111" i="20"/>
  <c r="AS111" i="21" s="1"/>
  <c r="AS111" i="22" s="1"/>
  <c r="AT111" i="23" s="1"/>
  <c r="AR111" i="20"/>
  <c r="AR111" i="21" s="1"/>
  <c r="AR111" i="22" s="1"/>
  <c r="AS111" i="23" s="1"/>
  <c r="AQ111" i="20"/>
  <c r="AQ111" i="21" s="1"/>
  <c r="AQ111" i="22" s="1"/>
  <c r="AR111" i="23" s="1"/>
  <c r="AZ110" i="20"/>
  <c r="AZ110" i="21" s="1"/>
  <c r="AZ110" i="22" s="1"/>
  <c r="BA110" i="23" s="1"/>
  <c r="AY110" i="20"/>
  <c r="AY110" i="21" s="1"/>
  <c r="AY110" i="22" s="1"/>
  <c r="AZ110" i="23" s="1"/>
  <c r="AX110" i="20"/>
  <c r="AX110" i="21" s="1"/>
  <c r="AX110" i="22" s="1"/>
  <c r="AY110" i="23" s="1"/>
  <c r="AW110" i="20"/>
  <c r="AW110" i="21" s="1"/>
  <c r="AW110" i="22" s="1"/>
  <c r="AX110" i="23" s="1"/>
  <c r="AV110" i="20"/>
  <c r="AV110" i="21" s="1"/>
  <c r="AV110" i="22" s="1"/>
  <c r="AW110" i="23" s="1"/>
  <c r="AU110" i="20"/>
  <c r="AU110" i="21" s="1"/>
  <c r="AU110" i="22" s="1"/>
  <c r="AV110" i="23" s="1"/>
  <c r="AT110" i="20"/>
  <c r="AT110" i="21" s="1"/>
  <c r="AT110" i="22" s="1"/>
  <c r="AU110" i="23" s="1"/>
  <c r="AS110" i="20"/>
  <c r="AS110" i="21" s="1"/>
  <c r="AS110" i="22" s="1"/>
  <c r="AT110" i="23" s="1"/>
  <c r="AR110" i="20"/>
  <c r="AR110" i="21" s="1"/>
  <c r="AQ110" i="20"/>
  <c r="AQ110" i="21" s="1"/>
  <c r="AQ110" i="22" s="1"/>
  <c r="AR110" i="23" s="1"/>
  <c r="AZ109" i="20"/>
  <c r="AY109" i="20"/>
  <c r="AY109" i="21" s="1"/>
  <c r="AY109" i="22" s="1"/>
  <c r="AZ109" i="23" s="1"/>
  <c r="AX109" i="20"/>
  <c r="AX109" i="21" s="1"/>
  <c r="AX109" i="22" s="1"/>
  <c r="AY109" i="23" s="1"/>
  <c r="AW109" i="20"/>
  <c r="AW109" i="21" s="1"/>
  <c r="AW109" i="22" s="1"/>
  <c r="AX109" i="23" s="1"/>
  <c r="AV109" i="20"/>
  <c r="AV109" i="21" s="1"/>
  <c r="AV109" i="22" s="1"/>
  <c r="AW109" i="23" s="1"/>
  <c r="AU109" i="20"/>
  <c r="AU109" i="21" s="1"/>
  <c r="AU109" i="22" s="1"/>
  <c r="AV109" i="23" s="1"/>
  <c r="AT109" i="20"/>
  <c r="AT109" i="21" s="1"/>
  <c r="AT109" i="22" s="1"/>
  <c r="AU109" i="23" s="1"/>
  <c r="AS109" i="20"/>
  <c r="AS109" i="21" s="1"/>
  <c r="AS109" i="22" s="1"/>
  <c r="AT109" i="23" s="1"/>
  <c r="AR109" i="20"/>
  <c r="AR109" i="21" s="1"/>
  <c r="AR109" i="22" s="1"/>
  <c r="AS109" i="23" s="1"/>
  <c r="AQ109" i="20"/>
  <c r="AQ109" i="21" s="1"/>
  <c r="AQ109" i="22" s="1"/>
  <c r="AR109" i="23" s="1"/>
  <c r="AZ108" i="20"/>
  <c r="AZ108" i="21" s="1"/>
  <c r="AZ108" i="22" s="1"/>
  <c r="BA108" i="23" s="1"/>
  <c r="AY108" i="20"/>
  <c r="AY108" i="21" s="1"/>
  <c r="AY108" i="22" s="1"/>
  <c r="AZ108" i="23" s="1"/>
  <c r="AX108" i="20"/>
  <c r="AX108" i="21" s="1"/>
  <c r="AX108" i="22" s="1"/>
  <c r="AY108" i="23" s="1"/>
  <c r="AW108" i="20"/>
  <c r="AW108" i="21" s="1"/>
  <c r="AW108" i="22" s="1"/>
  <c r="AX108" i="23" s="1"/>
  <c r="AV108" i="20"/>
  <c r="AV108" i="21" s="1"/>
  <c r="AV108" i="22" s="1"/>
  <c r="AW108" i="23" s="1"/>
  <c r="AU108" i="20"/>
  <c r="AU108" i="21" s="1"/>
  <c r="AU108" i="22" s="1"/>
  <c r="AV108" i="23" s="1"/>
  <c r="AT108" i="20"/>
  <c r="AS108" i="20"/>
  <c r="AS108" i="21" s="1"/>
  <c r="AS108" i="22" s="1"/>
  <c r="AT108" i="23" s="1"/>
  <c r="AR108" i="20"/>
  <c r="AR108" i="21" s="1"/>
  <c r="AR108" i="22" s="1"/>
  <c r="AS108" i="23" s="1"/>
  <c r="AQ108" i="20"/>
  <c r="AQ108" i="21" s="1"/>
  <c r="AQ108" i="22" s="1"/>
  <c r="AR108" i="23" s="1"/>
  <c r="AZ107" i="20"/>
  <c r="AZ107" i="21" s="1"/>
  <c r="AZ107" i="22" s="1"/>
  <c r="BA107" i="23" s="1"/>
  <c r="AY107" i="20"/>
  <c r="AY107" i="21" s="1"/>
  <c r="AY107" i="22" s="1"/>
  <c r="AZ107" i="23" s="1"/>
  <c r="AX107" i="20"/>
  <c r="AX107" i="21" s="1"/>
  <c r="AX107" i="22" s="1"/>
  <c r="AY107" i="23" s="1"/>
  <c r="AW107" i="20"/>
  <c r="AW107" i="21" s="1"/>
  <c r="AW107" i="22" s="1"/>
  <c r="AX107" i="23" s="1"/>
  <c r="AV107" i="20"/>
  <c r="AV107" i="21" s="1"/>
  <c r="AV107" i="22" s="1"/>
  <c r="AW107" i="23" s="1"/>
  <c r="AU107" i="20"/>
  <c r="AU107" i="21" s="1"/>
  <c r="AU107" i="22" s="1"/>
  <c r="AV107" i="23" s="1"/>
  <c r="AT107" i="20"/>
  <c r="AT107" i="21" s="1"/>
  <c r="AT107" i="22" s="1"/>
  <c r="AU107" i="23" s="1"/>
  <c r="AS107" i="20"/>
  <c r="AS107" i="21" s="1"/>
  <c r="AS107" i="22" s="1"/>
  <c r="AT107" i="23" s="1"/>
  <c r="AR107" i="20"/>
  <c r="AR107" i="21" s="1"/>
  <c r="AR107" i="22" s="1"/>
  <c r="AS107" i="23" s="1"/>
  <c r="AQ107" i="20"/>
  <c r="AQ107" i="21" s="1"/>
  <c r="AQ107" i="22" s="1"/>
  <c r="AR107" i="23" s="1"/>
  <c r="AZ106" i="20"/>
  <c r="AZ106" i="21" s="1"/>
  <c r="AZ106" i="22" s="1"/>
  <c r="BA106" i="23" s="1"/>
  <c r="AY106" i="20"/>
  <c r="AY106" i="21" s="1"/>
  <c r="AY106" i="22" s="1"/>
  <c r="AZ106" i="23" s="1"/>
  <c r="AX106" i="20"/>
  <c r="AW106" i="20"/>
  <c r="AW106" i="21" s="1"/>
  <c r="AW106" i="22" s="1"/>
  <c r="AX106" i="23" s="1"/>
  <c r="AV106" i="20"/>
  <c r="AV106" i="21" s="1"/>
  <c r="AV106" i="22" s="1"/>
  <c r="AW106" i="23" s="1"/>
  <c r="AU106" i="20"/>
  <c r="AU106" i="21" s="1"/>
  <c r="AU106" i="22" s="1"/>
  <c r="AV106" i="23" s="1"/>
  <c r="AT106" i="20"/>
  <c r="AT106" i="21" s="1"/>
  <c r="AT106" i="22" s="1"/>
  <c r="AU106" i="23" s="1"/>
  <c r="AS106" i="20"/>
  <c r="AS106" i="21" s="1"/>
  <c r="AS106" i="22" s="1"/>
  <c r="AT106" i="23" s="1"/>
  <c r="AR106" i="20"/>
  <c r="AR106" i="21" s="1"/>
  <c r="AR106" i="22" s="1"/>
  <c r="AS106" i="23" s="1"/>
  <c r="AQ106" i="20"/>
  <c r="AQ106" i="21" s="1"/>
  <c r="AQ106" i="22" s="1"/>
  <c r="AR106" i="23" s="1"/>
  <c r="AZ105" i="20"/>
  <c r="AZ105" i="21" s="1"/>
  <c r="AZ105" i="22" s="1"/>
  <c r="BA105" i="23" s="1"/>
  <c r="AY105" i="20"/>
  <c r="AY105" i="21" s="1"/>
  <c r="AY105" i="22" s="1"/>
  <c r="AZ105" i="23" s="1"/>
  <c r="AX105" i="20"/>
  <c r="AX105" i="21" s="1"/>
  <c r="AX105" i="22" s="1"/>
  <c r="AY105" i="23" s="1"/>
  <c r="AW105" i="20"/>
  <c r="AW105" i="21" s="1"/>
  <c r="AW105" i="22" s="1"/>
  <c r="AX105" i="23" s="1"/>
  <c r="AV105" i="20"/>
  <c r="AV105" i="21" s="1"/>
  <c r="AV105" i="22" s="1"/>
  <c r="AW105" i="23" s="1"/>
  <c r="AU105" i="20"/>
  <c r="AU105" i="21" s="1"/>
  <c r="AU105" i="22" s="1"/>
  <c r="AV105" i="23" s="1"/>
  <c r="AT105" i="20"/>
  <c r="AT105" i="21" s="1"/>
  <c r="AT105" i="22" s="1"/>
  <c r="AU105" i="23" s="1"/>
  <c r="AS105" i="20"/>
  <c r="AS105" i="21" s="1"/>
  <c r="AS105" i="22" s="1"/>
  <c r="AT105" i="23" s="1"/>
  <c r="AR105" i="20"/>
  <c r="AQ105" i="20"/>
  <c r="AQ105" i="21" s="1"/>
  <c r="AQ105" i="22" s="1"/>
  <c r="AR105" i="23" s="1"/>
  <c r="AZ104" i="20"/>
  <c r="AZ104" i="21" s="1"/>
  <c r="AZ104" i="22" s="1"/>
  <c r="BA104" i="23" s="1"/>
  <c r="AY104" i="20"/>
  <c r="AY104" i="21" s="1"/>
  <c r="AY104" i="22" s="1"/>
  <c r="AZ104" i="23" s="1"/>
  <c r="AX104" i="20"/>
  <c r="AX104" i="21" s="1"/>
  <c r="AX104" i="22" s="1"/>
  <c r="AY104" i="23" s="1"/>
  <c r="AW104" i="20"/>
  <c r="AW104" i="21" s="1"/>
  <c r="AW104" i="22" s="1"/>
  <c r="AX104" i="23" s="1"/>
  <c r="AV104" i="20"/>
  <c r="AV104" i="21" s="1"/>
  <c r="AV104" i="22" s="1"/>
  <c r="AW104" i="23" s="1"/>
  <c r="AU104" i="20"/>
  <c r="AU104" i="21" s="1"/>
  <c r="AU104" i="22" s="1"/>
  <c r="AV104" i="23" s="1"/>
  <c r="AT104" i="20"/>
  <c r="AT104" i="21" s="1"/>
  <c r="AT104" i="22" s="1"/>
  <c r="AU104" i="23" s="1"/>
  <c r="AS104" i="20"/>
  <c r="AS104" i="21" s="1"/>
  <c r="AS104" i="22" s="1"/>
  <c r="AT104" i="23" s="1"/>
  <c r="AR104" i="20"/>
  <c r="AR104" i="21" s="1"/>
  <c r="AR104" i="22" s="1"/>
  <c r="AS104" i="23" s="1"/>
  <c r="AQ104" i="20"/>
  <c r="AQ104" i="21" s="1"/>
  <c r="AQ104" i="22" s="1"/>
  <c r="AR104" i="23" s="1"/>
  <c r="AZ103" i="20"/>
  <c r="AZ103" i="21" s="1"/>
  <c r="AZ103" i="22" s="1"/>
  <c r="BA103" i="23" s="1"/>
  <c r="AY103" i="20"/>
  <c r="AY103" i="21" s="1"/>
  <c r="AY103" i="22" s="1"/>
  <c r="AZ103" i="23" s="1"/>
  <c r="AX103" i="20"/>
  <c r="AX103" i="21" s="1"/>
  <c r="AX103" i="22" s="1"/>
  <c r="AY103" i="23" s="1"/>
  <c r="AW103" i="20"/>
  <c r="AW103" i="21" s="1"/>
  <c r="AW103" i="22" s="1"/>
  <c r="AX103" i="23" s="1"/>
  <c r="AV103" i="20"/>
  <c r="AU103" i="20"/>
  <c r="AU103" i="21" s="1"/>
  <c r="AU103" i="22" s="1"/>
  <c r="AV103" i="23" s="1"/>
  <c r="AT103" i="20"/>
  <c r="AT103" i="21" s="1"/>
  <c r="AT103" i="22" s="1"/>
  <c r="AU103" i="23" s="1"/>
  <c r="AS103" i="20"/>
  <c r="AS103" i="21" s="1"/>
  <c r="AS103" i="22" s="1"/>
  <c r="AT103" i="23" s="1"/>
  <c r="AR103" i="20"/>
  <c r="AR103" i="21" s="1"/>
  <c r="AR103" i="22" s="1"/>
  <c r="AS103" i="23" s="1"/>
  <c r="AQ103" i="20"/>
  <c r="AQ103" i="21" s="1"/>
  <c r="AQ103" i="22" s="1"/>
  <c r="AR103" i="23" s="1"/>
  <c r="AZ102" i="20"/>
  <c r="AZ102" i="21" s="1"/>
  <c r="AZ102" i="22" s="1"/>
  <c r="BA102" i="23" s="1"/>
  <c r="AY102" i="20"/>
  <c r="AY102" i="21" s="1"/>
  <c r="AY102" i="22" s="1"/>
  <c r="AZ102" i="23" s="1"/>
  <c r="AX102" i="20"/>
  <c r="AX102" i="21" s="1"/>
  <c r="AX102" i="22" s="1"/>
  <c r="AY102" i="23" s="1"/>
  <c r="AW102" i="20"/>
  <c r="AW102" i="21" s="1"/>
  <c r="AW102" i="22" s="1"/>
  <c r="AX102" i="23" s="1"/>
  <c r="AV102" i="20"/>
  <c r="AV102" i="21" s="1"/>
  <c r="AV102" i="22" s="1"/>
  <c r="AW102" i="23" s="1"/>
  <c r="AU102" i="20"/>
  <c r="AU102" i="21" s="1"/>
  <c r="AU102" i="22" s="1"/>
  <c r="AV102" i="23" s="1"/>
  <c r="AT102" i="20"/>
  <c r="AT102" i="21" s="1"/>
  <c r="AT102" i="22" s="1"/>
  <c r="AU102" i="23" s="1"/>
  <c r="AS102" i="20"/>
  <c r="AS102" i="21" s="1"/>
  <c r="AS102" i="22" s="1"/>
  <c r="AT102" i="23" s="1"/>
  <c r="AR102" i="20"/>
  <c r="AR102" i="21" s="1"/>
  <c r="AR102" i="22" s="1"/>
  <c r="AS102" i="23" s="1"/>
  <c r="AQ102" i="20"/>
  <c r="AQ102" i="21" s="1"/>
  <c r="AQ102" i="22" s="1"/>
  <c r="AR102" i="23" s="1"/>
  <c r="AZ101" i="20"/>
  <c r="AY101" i="20"/>
  <c r="AY101" i="21" s="1"/>
  <c r="AY101" i="22" s="1"/>
  <c r="AZ101" i="23" s="1"/>
  <c r="AX101" i="20"/>
  <c r="AX101" i="21" s="1"/>
  <c r="AX101" i="22" s="1"/>
  <c r="AY101" i="23" s="1"/>
  <c r="AW101" i="20"/>
  <c r="AW101" i="21" s="1"/>
  <c r="AW101" i="22" s="1"/>
  <c r="AX101" i="23" s="1"/>
  <c r="AV101" i="20"/>
  <c r="AV101" i="21" s="1"/>
  <c r="AV101" i="22" s="1"/>
  <c r="AW101" i="23" s="1"/>
  <c r="AU101" i="20"/>
  <c r="AU101" i="21" s="1"/>
  <c r="AU101" i="22" s="1"/>
  <c r="AV101" i="23" s="1"/>
  <c r="AT101" i="20"/>
  <c r="AT101" i="21" s="1"/>
  <c r="AT101" i="22" s="1"/>
  <c r="AU101" i="23" s="1"/>
  <c r="AS101" i="20"/>
  <c r="AS101" i="21" s="1"/>
  <c r="AS101" i="22" s="1"/>
  <c r="AT101" i="23" s="1"/>
  <c r="AR101" i="20"/>
  <c r="AR101" i="21" s="1"/>
  <c r="AR101" i="22" s="1"/>
  <c r="AS101" i="23" s="1"/>
  <c r="AQ101" i="20"/>
  <c r="AQ101" i="21" s="1"/>
  <c r="AQ101" i="22" s="1"/>
  <c r="AR101" i="23" s="1"/>
  <c r="AZ100" i="20"/>
  <c r="AZ100" i="21" s="1"/>
  <c r="AZ100" i="22" s="1"/>
  <c r="BA100" i="23" s="1"/>
  <c r="AY100" i="20"/>
  <c r="AY100" i="21" s="1"/>
  <c r="AY100" i="22" s="1"/>
  <c r="AZ100" i="23" s="1"/>
  <c r="AX100" i="20"/>
  <c r="AX100" i="21" s="1"/>
  <c r="AX100" i="22" s="1"/>
  <c r="AY100" i="23" s="1"/>
  <c r="AW100" i="20"/>
  <c r="AW100" i="21" s="1"/>
  <c r="AW100" i="22" s="1"/>
  <c r="AX100" i="23" s="1"/>
  <c r="AV100" i="20"/>
  <c r="AV100" i="21" s="1"/>
  <c r="AV100" i="22" s="1"/>
  <c r="AW100" i="23" s="1"/>
  <c r="AU100" i="20"/>
  <c r="AU100" i="21" s="1"/>
  <c r="AU100" i="22" s="1"/>
  <c r="AV100" i="23" s="1"/>
  <c r="AT100" i="20"/>
  <c r="AS100" i="20"/>
  <c r="AS100" i="21" s="1"/>
  <c r="AS100" i="22" s="1"/>
  <c r="AT100" i="23" s="1"/>
  <c r="AR100" i="20"/>
  <c r="AR100" i="21" s="1"/>
  <c r="AR100" i="22" s="1"/>
  <c r="AS100" i="23" s="1"/>
  <c r="AQ100" i="20"/>
  <c r="AQ100" i="21" s="1"/>
  <c r="AQ100" i="22" s="1"/>
  <c r="AR100" i="23" s="1"/>
  <c r="AZ99" i="20"/>
  <c r="AZ99" i="21" s="1"/>
  <c r="AZ99" i="22" s="1"/>
  <c r="BA99" i="23" s="1"/>
  <c r="AY99" i="20"/>
  <c r="AY99" i="21" s="1"/>
  <c r="AY99" i="22" s="1"/>
  <c r="AZ99" i="23" s="1"/>
  <c r="AX99" i="20"/>
  <c r="AX99" i="21" s="1"/>
  <c r="AX99" i="22" s="1"/>
  <c r="AY99" i="23" s="1"/>
  <c r="AW99" i="20"/>
  <c r="AW99" i="21" s="1"/>
  <c r="AW99" i="22" s="1"/>
  <c r="AX99" i="23" s="1"/>
  <c r="AV99" i="20"/>
  <c r="AV99" i="21" s="1"/>
  <c r="AV99" i="22" s="1"/>
  <c r="AW99" i="23" s="1"/>
  <c r="AU99" i="20"/>
  <c r="AU99" i="21" s="1"/>
  <c r="AU99" i="22" s="1"/>
  <c r="AV99" i="23" s="1"/>
  <c r="AT99" i="20"/>
  <c r="AT99" i="21" s="1"/>
  <c r="AT99" i="22" s="1"/>
  <c r="AU99" i="23" s="1"/>
  <c r="AS99" i="20"/>
  <c r="AS99" i="21" s="1"/>
  <c r="AS99" i="22" s="1"/>
  <c r="AT99" i="23" s="1"/>
  <c r="AR99" i="20"/>
  <c r="AR99" i="21" s="1"/>
  <c r="AR99" i="22" s="1"/>
  <c r="AS99" i="23" s="1"/>
  <c r="AQ99" i="20"/>
  <c r="AQ99" i="21" s="1"/>
  <c r="AQ99" i="22" s="1"/>
  <c r="AR99" i="23" s="1"/>
  <c r="AZ98" i="20"/>
  <c r="AZ98" i="21" s="1"/>
  <c r="AZ98" i="22" s="1"/>
  <c r="BA98" i="23" s="1"/>
  <c r="AY98" i="20"/>
  <c r="AY98" i="21" s="1"/>
  <c r="AY98" i="22" s="1"/>
  <c r="AZ98" i="23" s="1"/>
  <c r="AX98" i="20"/>
  <c r="AW98" i="20"/>
  <c r="AW98" i="21" s="1"/>
  <c r="AW98" i="22" s="1"/>
  <c r="AX98" i="23" s="1"/>
  <c r="AV98" i="20"/>
  <c r="AV98" i="21" s="1"/>
  <c r="AV98" i="22" s="1"/>
  <c r="AW98" i="23" s="1"/>
  <c r="AU98" i="20"/>
  <c r="AU98" i="21" s="1"/>
  <c r="AU98" i="22" s="1"/>
  <c r="AV98" i="23" s="1"/>
  <c r="AT98" i="20"/>
  <c r="AT98" i="21" s="1"/>
  <c r="AT98" i="22" s="1"/>
  <c r="AU98" i="23" s="1"/>
  <c r="AS98" i="20"/>
  <c r="AS98" i="21" s="1"/>
  <c r="AS98" i="22" s="1"/>
  <c r="AT98" i="23" s="1"/>
  <c r="AR98" i="20"/>
  <c r="AR98" i="21" s="1"/>
  <c r="AR98" i="22" s="1"/>
  <c r="AS98" i="23" s="1"/>
  <c r="AQ98" i="20"/>
  <c r="AQ98" i="21" s="1"/>
  <c r="AQ98" i="22" s="1"/>
  <c r="AR98" i="23" s="1"/>
  <c r="AZ97" i="20"/>
  <c r="AZ97" i="21" s="1"/>
  <c r="AZ97" i="22" s="1"/>
  <c r="BA97" i="23" s="1"/>
  <c r="AY97" i="20"/>
  <c r="AY97" i="21" s="1"/>
  <c r="AY97" i="22" s="1"/>
  <c r="AZ97" i="23" s="1"/>
  <c r="AX97" i="20"/>
  <c r="AX97" i="21" s="1"/>
  <c r="AX97" i="22" s="1"/>
  <c r="AY97" i="23" s="1"/>
  <c r="AW97" i="20"/>
  <c r="AW97" i="21" s="1"/>
  <c r="AW97" i="22" s="1"/>
  <c r="AX97" i="23" s="1"/>
  <c r="AV97" i="20"/>
  <c r="AV97" i="21" s="1"/>
  <c r="AV97" i="22" s="1"/>
  <c r="AW97" i="23" s="1"/>
  <c r="AU97" i="20"/>
  <c r="AU97" i="21" s="1"/>
  <c r="AU97" i="22" s="1"/>
  <c r="AV97" i="23" s="1"/>
  <c r="AT97" i="20"/>
  <c r="AT97" i="21" s="1"/>
  <c r="AS97" i="20"/>
  <c r="AS97" i="21" s="1"/>
  <c r="AS97" i="22" s="1"/>
  <c r="AT97" i="23" s="1"/>
  <c r="AR97" i="20"/>
  <c r="AQ97" i="20"/>
  <c r="AQ97" i="21" s="1"/>
  <c r="AQ97" i="22" s="1"/>
  <c r="AR97" i="23" s="1"/>
  <c r="AZ96" i="20"/>
  <c r="AZ96" i="21" s="1"/>
  <c r="AZ96" i="22" s="1"/>
  <c r="BA96" i="23" s="1"/>
  <c r="AY96" i="20"/>
  <c r="AY96" i="21" s="1"/>
  <c r="AY96" i="22" s="1"/>
  <c r="AZ96" i="23" s="1"/>
  <c r="AX96" i="20"/>
  <c r="AX96" i="21" s="1"/>
  <c r="AX96" i="22" s="1"/>
  <c r="AY96" i="23" s="1"/>
  <c r="AW96" i="20"/>
  <c r="AW96" i="21" s="1"/>
  <c r="AW96" i="22" s="1"/>
  <c r="AX96" i="23" s="1"/>
  <c r="AV96" i="20"/>
  <c r="AV96" i="21" s="1"/>
  <c r="AV96" i="22" s="1"/>
  <c r="AW96" i="23" s="1"/>
  <c r="AU96" i="20"/>
  <c r="AU96" i="21" s="1"/>
  <c r="AU96" i="22" s="1"/>
  <c r="AV96" i="23" s="1"/>
  <c r="AT96" i="20"/>
  <c r="AT96" i="21" s="1"/>
  <c r="AT96" i="22" s="1"/>
  <c r="AU96" i="23" s="1"/>
  <c r="AS96" i="20"/>
  <c r="AS96" i="21" s="1"/>
  <c r="AS96" i="22" s="1"/>
  <c r="AT96" i="23" s="1"/>
  <c r="AR96" i="20"/>
  <c r="AR96" i="21" s="1"/>
  <c r="AR96" i="22" s="1"/>
  <c r="AS96" i="23" s="1"/>
  <c r="AQ96" i="20"/>
  <c r="AQ96" i="21" s="1"/>
  <c r="AQ96" i="22" s="1"/>
  <c r="AR96" i="23" s="1"/>
  <c r="AZ95" i="20"/>
  <c r="AZ95" i="21" s="1"/>
  <c r="AZ95" i="22" s="1"/>
  <c r="BA95" i="23" s="1"/>
  <c r="AY95" i="20"/>
  <c r="AY95" i="21" s="1"/>
  <c r="AY95" i="22" s="1"/>
  <c r="AZ95" i="23" s="1"/>
  <c r="AX95" i="20"/>
  <c r="AX95" i="21" s="1"/>
  <c r="AX95" i="22" s="1"/>
  <c r="AY95" i="23" s="1"/>
  <c r="AW95" i="20"/>
  <c r="AW95" i="21" s="1"/>
  <c r="AW95" i="22" s="1"/>
  <c r="AX95" i="23" s="1"/>
  <c r="AV95" i="20"/>
  <c r="AU95" i="20"/>
  <c r="AU95" i="21" s="1"/>
  <c r="AU95" i="22" s="1"/>
  <c r="AV95" i="23" s="1"/>
  <c r="AT95" i="20"/>
  <c r="AT95" i="21" s="1"/>
  <c r="AT95" i="22" s="1"/>
  <c r="AU95" i="23" s="1"/>
  <c r="AS95" i="20"/>
  <c r="AS95" i="21" s="1"/>
  <c r="AS95" i="22" s="1"/>
  <c r="AT95" i="23" s="1"/>
  <c r="AR95" i="20"/>
  <c r="AR95" i="21" s="1"/>
  <c r="AR95" i="22" s="1"/>
  <c r="AS95" i="23" s="1"/>
  <c r="AQ95" i="20"/>
  <c r="AQ95" i="21" s="1"/>
  <c r="AQ95" i="22" s="1"/>
  <c r="AR95" i="23" s="1"/>
  <c r="AZ94" i="20"/>
  <c r="AZ94" i="21" s="1"/>
  <c r="AZ94" i="22" s="1"/>
  <c r="BA94" i="23" s="1"/>
  <c r="AY94" i="20"/>
  <c r="AY94" i="21" s="1"/>
  <c r="AY94" i="22" s="1"/>
  <c r="AZ94" i="23" s="1"/>
  <c r="AX94" i="20"/>
  <c r="AX94" i="21" s="1"/>
  <c r="AX94" i="22" s="1"/>
  <c r="AY94" i="23" s="1"/>
  <c r="AW94" i="20"/>
  <c r="AW94" i="21" s="1"/>
  <c r="AW94" i="22" s="1"/>
  <c r="AX94" i="23" s="1"/>
  <c r="AV94" i="20"/>
  <c r="AV94" i="21" s="1"/>
  <c r="AV94" i="22" s="1"/>
  <c r="AW94" i="23" s="1"/>
  <c r="AU94" i="20"/>
  <c r="AU94" i="21" s="1"/>
  <c r="AU94" i="22" s="1"/>
  <c r="AV94" i="23" s="1"/>
  <c r="AT94" i="20"/>
  <c r="AT94" i="21" s="1"/>
  <c r="AT94" i="22" s="1"/>
  <c r="AU94" i="23" s="1"/>
  <c r="AS94" i="20"/>
  <c r="AS94" i="21" s="1"/>
  <c r="AS94" i="22" s="1"/>
  <c r="AT94" i="23" s="1"/>
  <c r="AR94" i="20"/>
  <c r="AR94" i="21" s="1"/>
  <c r="AR94" i="22" s="1"/>
  <c r="AS94" i="23" s="1"/>
  <c r="AQ94" i="20"/>
  <c r="AQ94" i="21" s="1"/>
  <c r="AQ94" i="22" s="1"/>
  <c r="AR94" i="23" s="1"/>
  <c r="AZ93" i="20"/>
  <c r="AY93" i="20"/>
  <c r="AY93" i="21" s="1"/>
  <c r="AY93" i="22" s="1"/>
  <c r="AZ93" i="23" s="1"/>
  <c r="AX93" i="20"/>
  <c r="AX93" i="21" s="1"/>
  <c r="AX93" i="22" s="1"/>
  <c r="AY93" i="23" s="1"/>
  <c r="AW93" i="20"/>
  <c r="AW93" i="21" s="1"/>
  <c r="AW93" i="22" s="1"/>
  <c r="AX93" i="23" s="1"/>
  <c r="AV93" i="20"/>
  <c r="AV93" i="21" s="1"/>
  <c r="AV93" i="22" s="1"/>
  <c r="AW93" i="23" s="1"/>
  <c r="AU93" i="20"/>
  <c r="AU93" i="21" s="1"/>
  <c r="AU93" i="22" s="1"/>
  <c r="AV93" i="23" s="1"/>
  <c r="AT93" i="20"/>
  <c r="AT93" i="21" s="1"/>
  <c r="AT93" i="22" s="1"/>
  <c r="AU93" i="23" s="1"/>
  <c r="AS93" i="20"/>
  <c r="AS93" i="21" s="1"/>
  <c r="AS93" i="22" s="1"/>
  <c r="AT93" i="23" s="1"/>
  <c r="AR93" i="20"/>
  <c r="AR93" i="21" s="1"/>
  <c r="AR93" i="22" s="1"/>
  <c r="AS93" i="23" s="1"/>
  <c r="AQ93" i="20"/>
  <c r="AQ93" i="21" s="1"/>
  <c r="AQ93" i="22" s="1"/>
  <c r="AR93" i="23" s="1"/>
  <c r="AZ92" i="20"/>
  <c r="AZ92" i="21" s="1"/>
  <c r="AZ92" i="22" s="1"/>
  <c r="BA92" i="23" s="1"/>
  <c r="AY92" i="20"/>
  <c r="AY92" i="21" s="1"/>
  <c r="AY92" i="22" s="1"/>
  <c r="AZ92" i="23" s="1"/>
  <c r="AX92" i="20"/>
  <c r="AX92" i="21" s="1"/>
  <c r="AX92" i="22" s="1"/>
  <c r="AY92" i="23" s="1"/>
  <c r="AW92" i="20"/>
  <c r="AW92" i="21" s="1"/>
  <c r="AW92" i="22" s="1"/>
  <c r="AX92" i="23" s="1"/>
  <c r="AV92" i="20"/>
  <c r="AV92" i="21" s="1"/>
  <c r="AV92" i="22" s="1"/>
  <c r="AW92" i="23" s="1"/>
  <c r="AU92" i="20"/>
  <c r="AU92" i="21" s="1"/>
  <c r="AU92" i="22" s="1"/>
  <c r="AV92" i="23" s="1"/>
  <c r="AT92" i="20"/>
  <c r="AS92" i="20"/>
  <c r="AS92" i="21" s="1"/>
  <c r="AS92" i="22" s="1"/>
  <c r="AT92" i="23" s="1"/>
  <c r="AR92" i="20"/>
  <c r="AR92" i="21" s="1"/>
  <c r="AR92" i="22" s="1"/>
  <c r="AS92" i="23" s="1"/>
  <c r="AQ92" i="20"/>
  <c r="AQ92" i="21" s="1"/>
  <c r="AQ92" i="22" s="1"/>
  <c r="AR92" i="23" s="1"/>
  <c r="AZ91" i="20"/>
  <c r="AZ91" i="21" s="1"/>
  <c r="AZ91" i="22" s="1"/>
  <c r="BA91" i="23" s="1"/>
  <c r="AY91" i="20"/>
  <c r="AY91" i="21" s="1"/>
  <c r="AY91" i="22" s="1"/>
  <c r="AZ91" i="23" s="1"/>
  <c r="AX91" i="20"/>
  <c r="AX91" i="21" s="1"/>
  <c r="AX91" i="22" s="1"/>
  <c r="AY91" i="23" s="1"/>
  <c r="AW91" i="20"/>
  <c r="AW91" i="21" s="1"/>
  <c r="AW91" i="22" s="1"/>
  <c r="AX91" i="23" s="1"/>
  <c r="AV91" i="20"/>
  <c r="AV91" i="21" s="1"/>
  <c r="AV91" i="22" s="1"/>
  <c r="AW91" i="23" s="1"/>
  <c r="AU91" i="20"/>
  <c r="AU91" i="21" s="1"/>
  <c r="AU91" i="22" s="1"/>
  <c r="AV91" i="23" s="1"/>
  <c r="AT91" i="20"/>
  <c r="AT91" i="21" s="1"/>
  <c r="AT91" i="22" s="1"/>
  <c r="AU91" i="23" s="1"/>
  <c r="AS91" i="20"/>
  <c r="AS91" i="21" s="1"/>
  <c r="AS91" i="22" s="1"/>
  <c r="AT91" i="23" s="1"/>
  <c r="AR91" i="20"/>
  <c r="AR91" i="21" s="1"/>
  <c r="AR91" i="22" s="1"/>
  <c r="AS91" i="23" s="1"/>
  <c r="AQ91" i="20"/>
  <c r="AQ91" i="21" s="1"/>
  <c r="AQ91" i="22" s="1"/>
  <c r="AR91" i="23" s="1"/>
  <c r="AZ90" i="20"/>
  <c r="AZ90" i="21" s="1"/>
  <c r="AZ90" i="22" s="1"/>
  <c r="BA90" i="23" s="1"/>
  <c r="AY90" i="20"/>
  <c r="AY90" i="21" s="1"/>
  <c r="AY90" i="22" s="1"/>
  <c r="AZ90" i="23" s="1"/>
  <c r="AX90" i="20"/>
  <c r="AW90" i="20"/>
  <c r="AW90" i="21" s="1"/>
  <c r="AW90" i="22" s="1"/>
  <c r="AX90" i="23" s="1"/>
  <c r="AV90" i="20"/>
  <c r="AV90" i="21" s="1"/>
  <c r="AV90" i="22" s="1"/>
  <c r="AW90" i="23" s="1"/>
  <c r="AU90" i="20"/>
  <c r="AU90" i="21" s="1"/>
  <c r="AU90" i="22" s="1"/>
  <c r="AV90" i="23" s="1"/>
  <c r="AT90" i="20"/>
  <c r="AT90" i="21" s="1"/>
  <c r="AT90" i="22" s="1"/>
  <c r="AU90" i="23" s="1"/>
  <c r="AS90" i="20"/>
  <c r="AS90" i="21" s="1"/>
  <c r="AS90" i="22" s="1"/>
  <c r="AT90" i="23" s="1"/>
  <c r="AR90" i="20"/>
  <c r="AR90" i="21" s="1"/>
  <c r="AR90" i="22" s="1"/>
  <c r="AS90" i="23" s="1"/>
  <c r="AQ90" i="20"/>
  <c r="AQ90" i="21" s="1"/>
  <c r="AQ90" i="22" s="1"/>
  <c r="AR90" i="23" s="1"/>
  <c r="AZ89" i="20"/>
  <c r="AZ89" i="21" s="1"/>
  <c r="AZ89" i="22" s="1"/>
  <c r="BA89" i="23" s="1"/>
  <c r="AY89" i="20"/>
  <c r="AY89" i="21" s="1"/>
  <c r="AY89" i="22" s="1"/>
  <c r="AZ89" i="23" s="1"/>
  <c r="AX89" i="20"/>
  <c r="AX89" i="21" s="1"/>
  <c r="AX89" i="22" s="1"/>
  <c r="AY89" i="23" s="1"/>
  <c r="AW89" i="20"/>
  <c r="AW89" i="21" s="1"/>
  <c r="AW89" i="22" s="1"/>
  <c r="AX89" i="23" s="1"/>
  <c r="AV89" i="20"/>
  <c r="AV89" i="21" s="1"/>
  <c r="AV89" i="22" s="1"/>
  <c r="AW89" i="23" s="1"/>
  <c r="AU89" i="20"/>
  <c r="AU89" i="21" s="1"/>
  <c r="AU89" i="22" s="1"/>
  <c r="AV89" i="23" s="1"/>
  <c r="AT89" i="20"/>
  <c r="AT89" i="21" s="1"/>
  <c r="AT89" i="22" s="1"/>
  <c r="AU89" i="23" s="1"/>
  <c r="AS89" i="20"/>
  <c r="AS89" i="21" s="1"/>
  <c r="AS89" i="22" s="1"/>
  <c r="AT89" i="23" s="1"/>
  <c r="AR89" i="20"/>
  <c r="AQ89" i="20"/>
  <c r="AQ89" i="21" s="1"/>
  <c r="AQ89" i="22" s="1"/>
  <c r="AR89" i="23" s="1"/>
  <c r="AZ88" i="20"/>
  <c r="AZ88" i="21" s="1"/>
  <c r="AZ88" i="22" s="1"/>
  <c r="BA88" i="23" s="1"/>
  <c r="AY88" i="20"/>
  <c r="AY88" i="21" s="1"/>
  <c r="AY88" i="22" s="1"/>
  <c r="AZ88" i="23" s="1"/>
  <c r="AX88" i="20"/>
  <c r="AX88" i="21" s="1"/>
  <c r="AX88" i="22" s="1"/>
  <c r="AY88" i="23" s="1"/>
  <c r="AW88" i="20"/>
  <c r="AW88" i="21" s="1"/>
  <c r="AW88" i="22" s="1"/>
  <c r="AX88" i="23" s="1"/>
  <c r="AV88" i="20"/>
  <c r="AV88" i="21" s="1"/>
  <c r="AV88" i="22" s="1"/>
  <c r="AW88" i="23" s="1"/>
  <c r="AU88" i="20"/>
  <c r="AU88" i="21" s="1"/>
  <c r="AU88" i="22" s="1"/>
  <c r="AV88" i="23" s="1"/>
  <c r="AT88" i="20"/>
  <c r="AT88" i="21" s="1"/>
  <c r="AT88" i="22" s="1"/>
  <c r="AU88" i="23" s="1"/>
  <c r="AS88" i="20"/>
  <c r="AS88" i="21" s="1"/>
  <c r="AS88" i="22" s="1"/>
  <c r="AT88" i="23" s="1"/>
  <c r="AR88" i="20"/>
  <c r="AR88" i="21" s="1"/>
  <c r="AR88" i="22" s="1"/>
  <c r="AS88" i="23" s="1"/>
  <c r="AQ88" i="20"/>
  <c r="AQ88" i="21" s="1"/>
  <c r="AQ88" i="22" s="1"/>
  <c r="AR88" i="23" s="1"/>
  <c r="AZ87" i="20"/>
  <c r="AZ87" i="21" s="1"/>
  <c r="AZ87" i="22" s="1"/>
  <c r="BA87" i="23" s="1"/>
  <c r="AY87" i="20"/>
  <c r="AY87" i="21" s="1"/>
  <c r="AY87" i="22" s="1"/>
  <c r="AZ87" i="23" s="1"/>
  <c r="AX87" i="20"/>
  <c r="AX87" i="21" s="1"/>
  <c r="AX87" i="22" s="1"/>
  <c r="AY87" i="23" s="1"/>
  <c r="AW87" i="20"/>
  <c r="AW87" i="21" s="1"/>
  <c r="AW87" i="22" s="1"/>
  <c r="AX87" i="23" s="1"/>
  <c r="AV87" i="20"/>
  <c r="AU87" i="20"/>
  <c r="AU87" i="21" s="1"/>
  <c r="AU87" i="22" s="1"/>
  <c r="AV87" i="23" s="1"/>
  <c r="AT87" i="20"/>
  <c r="AT87" i="21" s="1"/>
  <c r="AT87" i="22" s="1"/>
  <c r="AU87" i="23" s="1"/>
  <c r="AS87" i="20"/>
  <c r="AS87" i="21" s="1"/>
  <c r="AS87" i="22" s="1"/>
  <c r="AT87" i="23" s="1"/>
  <c r="AR87" i="20"/>
  <c r="AR87" i="21" s="1"/>
  <c r="AR87" i="22" s="1"/>
  <c r="AS87" i="23" s="1"/>
  <c r="AQ87" i="20"/>
  <c r="AQ87" i="21" s="1"/>
  <c r="AQ87" i="22" s="1"/>
  <c r="AR87" i="23" s="1"/>
  <c r="AZ86" i="20"/>
  <c r="AZ86" i="21" s="1"/>
  <c r="AZ86" i="22" s="1"/>
  <c r="BA86" i="23" s="1"/>
  <c r="AY86" i="20"/>
  <c r="AY86" i="21" s="1"/>
  <c r="AY86" i="22" s="1"/>
  <c r="AZ86" i="23" s="1"/>
  <c r="AX86" i="20"/>
  <c r="AX86" i="21" s="1"/>
  <c r="AX86" i="22" s="1"/>
  <c r="AY86" i="23" s="1"/>
  <c r="AW86" i="20"/>
  <c r="AW86" i="21" s="1"/>
  <c r="AW86" i="22" s="1"/>
  <c r="AX86" i="23" s="1"/>
  <c r="AV86" i="20"/>
  <c r="AV86" i="21" s="1"/>
  <c r="AV86" i="22" s="1"/>
  <c r="AW86" i="23" s="1"/>
  <c r="AU86" i="20"/>
  <c r="AU86" i="21" s="1"/>
  <c r="AU86" i="22" s="1"/>
  <c r="AV86" i="23" s="1"/>
  <c r="AT86" i="20"/>
  <c r="AT86" i="21" s="1"/>
  <c r="AT86" i="22" s="1"/>
  <c r="AU86" i="23" s="1"/>
  <c r="AS86" i="20"/>
  <c r="AS86" i="21" s="1"/>
  <c r="AS86" i="22" s="1"/>
  <c r="AT86" i="23" s="1"/>
  <c r="AR86" i="20"/>
  <c r="AR86" i="21" s="1"/>
  <c r="AR86" i="22" s="1"/>
  <c r="AS86" i="23" s="1"/>
  <c r="AQ86" i="20"/>
  <c r="AQ86" i="21" s="1"/>
  <c r="AQ86" i="22" s="1"/>
  <c r="AR86" i="23" s="1"/>
  <c r="AZ85" i="20"/>
  <c r="AY85" i="20"/>
  <c r="AY85" i="21" s="1"/>
  <c r="AY85" i="22" s="1"/>
  <c r="AZ85" i="23" s="1"/>
  <c r="AX85" i="20"/>
  <c r="AX85" i="21" s="1"/>
  <c r="AX85" i="22" s="1"/>
  <c r="AY85" i="23" s="1"/>
  <c r="AW85" i="20"/>
  <c r="AW85" i="21" s="1"/>
  <c r="AW85" i="22" s="1"/>
  <c r="AX85" i="23" s="1"/>
  <c r="AV85" i="20"/>
  <c r="AV85" i="21" s="1"/>
  <c r="AV85" i="22" s="1"/>
  <c r="AW85" i="23" s="1"/>
  <c r="AU85" i="20"/>
  <c r="AU85" i="21" s="1"/>
  <c r="AU85" i="22" s="1"/>
  <c r="AV85" i="23" s="1"/>
  <c r="AT85" i="20"/>
  <c r="AT85" i="21" s="1"/>
  <c r="AT85" i="22" s="1"/>
  <c r="AU85" i="23" s="1"/>
  <c r="AS85" i="20"/>
  <c r="AS85" i="21" s="1"/>
  <c r="AS85" i="22" s="1"/>
  <c r="AT85" i="23" s="1"/>
  <c r="AR85" i="20"/>
  <c r="AR85" i="21" s="1"/>
  <c r="AR85" i="22" s="1"/>
  <c r="AS85" i="23" s="1"/>
  <c r="AQ85" i="20"/>
  <c r="AQ85" i="21" s="1"/>
  <c r="AQ85" i="22" s="1"/>
  <c r="AR85" i="23" s="1"/>
  <c r="AZ84" i="20"/>
  <c r="AZ84" i="21" s="1"/>
  <c r="AZ84" i="22" s="1"/>
  <c r="BA84" i="23" s="1"/>
  <c r="AY84" i="20"/>
  <c r="AY84" i="21" s="1"/>
  <c r="AY84" i="22" s="1"/>
  <c r="AZ84" i="23" s="1"/>
  <c r="AX84" i="20"/>
  <c r="AX84" i="21" s="1"/>
  <c r="AX84" i="22" s="1"/>
  <c r="AY84" i="23" s="1"/>
  <c r="AW84" i="20"/>
  <c r="AW84" i="21" s="1"/>
  <c r="AW84" i="22" s="1"/>
  <c r="AX84" i="23" s="1"/>
  <c r="AV84" i="20"/>
  <c r="AV84" i="21" s="1"/>
  <c r="AU84" i="20"/>
  <c r="AU84" i="21" s="1"/>
  <c r="AU84" i="22" s="1"/>
  <c r="AV84" i="23" s="1"/>
  <c r="AT84" i="20"/>
  <c r="AS84" i="20"/>
  <c r="AS84" i="21" s="1"/>
  <c r="AS84" i="22" s="1"/>
  <c r="AT84" i="23" s="1"/>
  <c r="AR84" i="20"/>
  <c r="AR84" i="21" s="1"/>
  <c r="AR84" i="22" s="1"/>
  <c r="AS84" i="23" s="1"/>
  <c r="AQ84" i="20"/>
  <c r="AQ84" i="21" s="1"/>
  <c r="AQ84" i="22" s="1"/>
  <c r="AR84" i="23" s="1"/>
  <c r="AZ83" i="20"/>
  <c r="AZ83" i="21" s="1"/>
  <c r="AZ83" i="22" s="1"/>
  <c r="BA83" i="23" s="1"/>
  <c r="AY83" i="20"/>
  <c r="AY83" i="21" s="1"/>
  <c r="AY83" i="22" s="1"/>
  <c r="AZ83" i="23" s="1"/>
  <c r="AX83" i="20"/>
  <c r="AX83" i="21" s="1"/>
  <c r="AX83" i="22" s="1"/>
  <c r="AY83" i="23" s="1"/>
  <c r="AW83" i="20"/>
  <c r="AW83" i="21" s="1"/>
  <c r="AW83" i="22" s="1"/>
  <c r="AX83" i="23" s="1"/>
  <c r="AV83" i="20"/>
  <c r="AV83" i="21" s="1"/>
  <c r="AV83" i="22" s="1"/>
  <c r="AW83" i="23" s="1"/>
  <c r="AU83" i="20"/>
  <c r="AU83" i="21" s="1"/>
  <c r="AU83" i="22" s="1"/>
  <c r="AV83" i="23" s="1"/>
  <c r="AT83" i="20"/>
  <c r="AT83" i="21" s="1"/>
  <c r="AT83" i="22" s="1"/>
  <c r="AU83" i="23" s="1"/>
  <c r="AS83" i="20"/>
  <c r="AS83" i="21" s="1"/>
  <c r="AS83" i="22" s="1"/>
  <c r="AT83" i="23" s="1"/>
  <c r="AR83" i="20"/>
  <c r="AR83" i="21" s="1"/>
  <c r="AR83" i="22" s="1"/>
  <c r="AS83" i="23" s="1"/>
  <c r="AQ83" i="20"/>
  <c r="AQ83" i="21" s="1"/>
  <c r="AQ83" i="22" s="1"/>
  <c r="AR83" i="23" s="1"/>
  <c r="AZ82" i="20"/>
  <c r="AZ82" i="21" s="1"/>
  <c r="AZ82" i="22" s="1"/>
  <c r="BA82" i="23" s="1"/>
  <c r="AY82" i="20"/>
  <c r="AY82" i="21" s="1"/>
  <c r="AY82" i="22" s="1"/>
  <c r="AZ82" i="23" s="1"/>
  <c r="AX82" i="20"/>
  <c r="AW82" i="20"/>
  <c r="AW82" i="21" s="1"/>
  <c r="AW82" i="22" s="1"/>
  <c r="AX82" i="23" s="1"/>
  <c r="AV82" i="20"/>
  <c r="AV82" i="21" s="1"/>
  <c r="AV82" i="22" s="1"/>
  <c r="AW82" i="23" s="1"/>
  <c r="AU82" i="20"/>
  <c r="AU82" i="21" s="1"/>
  <c r="AU82" i="22" s="1"/>
  <c r="AV82" i="23" s="1"/>
  <c r="AT82" i="20"/>
  <c r="AT82" i="21" s="1"/>
  <c r="AT82" i="22" s="1"/>
  <c r="AU82" i="23" s="1"/>
  <c r="AS82" i="20"/>
  <c r="AS82" i="21" s="1"/>
  <c r="AS82" i="22" s="1"/>
  <c r="AT82" i="23" s="1"/>
  <c r="AR82" i="20"/>
  <c r="AR82" i="21" s="1"/>
  <c r="AR82" i="22" s="1"/>
  <c r="AS82" i="23" s="1"/>
  <c r="AQ82" i="20"/>
  <c r="AQ82" i="21" s="1"/>
  <c r="AQ82" i="22" s="1"/>
  <c r="AR82" i="23" s="1"/>
  <c r="AZ81" i="20"/>
  <c r="AZ81" i="21" s="1"/>
  <c r="AZ81" i="22" s="1"/>
  <c r="BA81" i="23" s="1"/>
  <c r="AY81" i="20"/>
  <c r="AY81" i="21" s="1"/>
  <c r="AY81" i="22" s="1"/>
  <c r="AZ81" i="23" s="1"/>
  <c r="AX81" i="20"/>
  <c r="AX81" i="21" s="1"/>
  <c r="AX81" i="22" s="1"/>
  <c r="AY81" i="23" s="1"/>
  <c r="AW81" i="20"/>
  <c r="AW81" i="21" s="1"/>
  <c r="AW81" i="22" s="1"/>
  <c r="AX81" i="23" s="1"/>
  <c r="AV81" i="20"/>
  <c r="AV81" i="21" s="1"/>
  <c r="AV81" i="22" s="1"/>
  <c r="AW81" i="23" s="1"/>
  <c r="AU81" i="20"/>
  <c r="AU81" i="21" s="1"/>
  <c r="AU81" i="22" s="1"/>
  <c r="AV81" i="23" s="1"/>
  <c r="AT81" i="20"/>
  <c r="AT81" i="21" s="1"/>
  <c r="AT81" i="22" s="1"/>
  <c r="AU81" i="23" s="1"/>
  <c r="AS81" i="20"/>
  <c r="AS81" i="21" s="1"/>
  <c r="AS81" i="22" s="1"/>
  <c r="AT81" i="23" s="1"/>
  <c r="AR81" i="20"/>
  <c r="AR81" i="21" s="1"/>
  <c r="AR81" i="22" s="1"/>
  <c r="AS81" i="23" s="1"/>
  <c r="AQ81" i="20"/>
  <c r="AQ81" i="21" s="1"/>
  <c r="AQ81" i="22" s="1"/>
  <c r="AR81" i="23" s="1"/>
  <c r="AZ80" i="20"/>
  <c r="AZ80" i="21" s="1"/>
  <c r="AZ80" i="22" s="1"/>
  <c r="BA80" i="23" s="1"/>
  <c r="AY80" i="20"/>
  <c r="AY80" i="21" s="1"/>
  <c r="AY80" i="22" s="1"/>
  <c r="AZ80" i="23" s="1"/>
  <c r="AX80" i="20"/>
  <c r="AX80" i="21" s="1"/>
  <c r="AX80" i="22" s="1"/>
  <c r="AY80" i="23" s="1"/>
  <c r="AW80" i="20"/>
  <c r="AW80" i="21" s="1"/>
  <c r="AW80" i="22" s="1"/>
  <c r="AX80" i="23" s="1"/>
  <c r="AV80" i="20"/>
  <c r="AV80" i="21" s="1"/>
  <c r="AV80" i="22" s="1"/>
  <c r="AW80" i="23" s="1"/>
  <c r="AU80" i="20"/>
  <c r="AU80" i="21" s="1"/>
  <c r="AU80" i="22" s="1"/>
  <c r="AV80" i="23" s="1"/>
  <c r="AT80" i="20"/>
  <c r="AT80" i="21" s="1"/>
  <c r="AT80" i="22" s="1"/>
  <c r="AU80" i="23" s="1"/>
  <c r="AS80" i="20"/>
  <c r="AS80" i="21" s="1"/>
  <c r="AS80" i="22" s="1"/>
  <c r="AT80" i="23" s="1"/>
  <c r="AR80" i="20"/>
  <c r="AR80" i="21" s="1"/>
  <c r="AR80" i="22" s="1"/>
  <c r="AS80" i="23" s="1"/>
  <c r="AQ80" i="20"/>
  <c r="AQ80" i="21" s="1"/>
  <c r="AQ80" i="22" s="1"/>
  <c r="AR80" i="23" s="1"/>
  <c r="AZ79" i="20"/>
  <c r="AZ79" i="21" s="1"/>
  <c r="AZ79" i="22" s="1"/>
  <c r="BA79" i="23" s="1"/>
  <c r="AY79" i="20"/>
  <c r="AY79" i="21" s="1"/>
  <c r="AY79" i="22" s="1"/>
  <c r="AZ79" i="23" s="1"/>
  <c r="AX79" i="20"/>
  <c r="AX79" i="21" s="1"/>
  <c r="AX79" i="22" s="1"/>
  <c r="AY79" i="23" s="1"/>
  <c r="AW79" i="20"/>
  <c r="AW79" i="21" s="1"/>
  <c r="AW79" i="22" s="1"/>
  <c r="AX79" i="23" s="1"/>
  <c r="AV79" i="20"/>
  <c r="AV79" i="21" s="1"/>
  <c r="AV79" i="22" s="1"/>
  <c r="AW79" i="23" s="1"/>
  <c r="AU79" i="20"/>
  <c r="AU79" i="21" s="1"/>
  <c r="AU79" i="22" s="1"/>
  <c r="AV79" i="23" s="1"/>
  <c r="AT79" i="20"/>
  <c r="AT79" i="21" s="1"/>
  <c r="AT79" i="22" s="1"/>
  <c r="AU79" i="23" s="1"/>
  <c r="AS79" i="20"/>
  <c r="AS79" i="21" s="1"/>
  <c r="AS79" i="22" s="1"/>
  <c r="AT79" i="23" s="1"/>
  <c r="AR79" i="20"/>
  <c r="AR79" i="21" s="1"/>
  <c r="AR79" i="22" s="1"/>
  <c r="AS79" i="23" s="1"/>
  <c r="AQ79" i="20"/>
  <c r="AQ79" i="21" s="1"/>
  <c r="AQ79" i="22" s="1"/>
  <c r="AR79" i="23" s="1"/>
  <c r="AZ78" i="20"/>
  <c r="AZ78" i="21" s="1"/>
  <c r="AZ78" i="22" s="1"/>
  <c r="BA78" i="23" s="1"/>
  <c r="AY78" i="20"/>
  <c r="AY78" i="21" s="1"/>
  <c r="AY78" i="22" s="1"/>
  <c r="AZ78" i="23" s="1"/>
  <c r="AX78" i="20"/>
  <c r="AX78" i="21" s="1"/>
  <c r="AX78" i="22" s="1"/>
  <c r="AY78" i="23" s="1"/>
  <c r="AW78" i="20"/>
  <c r="AW78" i="21" s="1"/>
  <c r="AW78" i="22" s="1"/>
  <c r="AX78" i="23" s="1"/>
  <c r="AV78" i="20"/>
  <c r="AV78" i="21" s="1"/>
  <c r="AV78" i="22" s="1"/>
  <c r="AW78" i="23" s="1"/>
  <c r="AU78" i="20"/>
  <c r="AU78" i="21" s="1"/>
  <c r="AU78" i="22" s="1"/>
  <c r="AV78" i="23" s="1"/>
  <c r="AT78" i="20"/>
  <c r="AT78" i="21" s="1"/>
  <c r="AT78" i="22" s="1"/>
  <c r="AU78" i="23" s="1"/>
  <c r="AS78" i="20"/>
  <c r="AS78" i="21" s="1"/>
  <c r="AS78" i="22" s="1"/>
  <c r="AT78" i="23" s="1"/>
  <c r="AR78" i="20"/>
  <c r="AR78" i="21" s="1"/>
  <c r="AR78" i="22" s="1"/>
  <c r="AS78" i="23" s="1"/>
  <c r="AQ78" i="20"/>
  <c r="AQ78" i="21" s="1"/>
  <c r="AQ78" i="22" s="1"/>
  <c r="AR78" i="23" s="1"/>
  <c r="AZ77" i="20"/>
  <c r="AZ77" i="21" s="1"/>
  <c r="AZ77" i="22" s="1"/>
  <c r="BA77" i="23" s="1"/>
  <c r="AY77" i="20"/>
  <c r="AY77" i="21" s="1"/>
  <c r="AY77" i="22" s="1"/>
  <c r="AZ77" i="23" s="1"/>
  <c r="AX77" i="20"/>
  <c r="AX77" i="21" s="1"/>
  <c r="AX77" i="22" s="1"/>
  <c r="AY77" i="23" s="1"/>
  <c r="AW77" i="20"/>
  <c r="AW77" i="21" s="1"/>
  <c r="AW77" i="22" s="1"/>
  <c r="AX77" i="23" s="1"/>
  <c r="AV77" i="20"/>
  <c r="AV77" i="21" s="1"/>
  <c r="AV77" i="22" s="1"/>
  <c r="AW77" i="23" s="1"/>
  <c r="AU77" i="20"/>
  <c r="AU77" i="21" s="1"/>
  <c r="AU77" i="22" s="1"/>
  <c r="AV77" i="23" s="1"/>
  <c r="AT77" i="20"/>
  <c r="AT77" i="21" s="1"/>
  <c r="AT77" i="22" s="1"/>
  <c r="AU77" i="23" s="1"/>
  <c r="AS77" i="20"/>
  <c r="AS77" i="21" s="1"/>
  <c r="AS77" i="22" s="1"/>
  <c r="AT77" i="23" s="1"/>
  <c r="AR77" i="20"/>
  <c r="AR77" i="21" s="1"/>
  <c r="AR77" i="22" s="1"/>
  <c r="AS77" i="23" s="1"/>
  <c r="AQ77" i="20"/>
  <c r="AQ77" i="21" s="1"/>
  <c r="AQ77" i="22" s="1"/>
  <c r="AR77" i="23" s="1"/>
  <c r="AZ76" i="20"/>
  <c r="AZ76" i="21" s="1"/>
  <c r="AZ76" i="22" s="1"/>
  <c r="BA76" i="23" s="1"/>
  <c r="AY76" i="20"/>
  <c r="AY76" i="21" s="1"/>
  <c r="AY76" i="22" s="1"/>
  <c r="AZ76" i="23" s="1"/>
  <c r="AX76" i="20"/>
  <c r="AX76" i="21" s="1"/>
  <c r="AX76" i="22" s="1"/>
  <c r="AY76" i="23" s="1"/>
  <c r="AW76" i="20"/>
  <c r="AW76" i="21" s="1"/>
  <c r="AW76" i="22" s="1"/>
  <c r="AX76" i="23" s="1"/>
  <c r="AV76" i="20"/>
  <c r="AV76" i="21" s="1"/>
  <c r="AV76" i="22" s="1"/>
  <c r="AW76" i="23" s="1"/>
  <c r="AU76" i="20"/>
  <c r="AU76" i="21" s="1"/>
  <c r="AU76" i="22" s="1"/>
  <c r="AV76" i="23" s="1"/>
  <c r="AT76" i="20"/>
  <c r="AT76" i="21" s="1"/>
  <c r="AT76" i="22" s="1"/>
  <c r="AU76" i="23" s="1"/>
  <c r="AS76" i="20"/>
  <c r="AS76" i="21" s="1"/>
  <c r="AS76" i="22" s="1"/>
  <c r="AT76" i="23" s="1"/>
  <c r="AR76" i="20"/>
  <c r="AR76" i="21" s="1"/>
  <c r="AR76" i="22" s="1"/>
  <c r="AS76" i="23" s="1"/>
  <c r="AQ76" i="20"/>
  <c r="AQ76" i="21" s="1"/>
  <c r="AQ76" i="22" s="1"/>
  <c r="AR76" i="23" s="1"/>
  <c r="AZ75" i="20"/>
  <c r="AZ75" i="21" s="1"/>
  <c r="AZ75" i="22" s="1"/>
  <c r="BA75" i="23" s="1"/>
  <c r="AY75" i="20"/>
  <c r="AY75" i="21" s="1"/>
  <c r="AY75" i="22" s="1"/>
  <c r="AZ75" i="23" s="1"/>
  <c r="AX75" i="20"/>
  <c r="AX75" i="21" s="1"/>
  <c r="AX75" i="22" s="1"/>
  <c r="AY75" i="23" s="1"/>
  <c r="AW75" i="20"/>
  <c r="AW75" i="21" s="1"/>
  <c r="AW75" i="22" s="1"/>
  <c r="AX75" i="23" s="1"/>
  <c r="AV75" i="20"/>
  <c r="AV75" i="21" s="1"/>
  <c r="AV75" i="22" s="1"/>
  <c r="AW75" i="23" s="1"/>
  <c r="AU75" i="20"/>
  <c r="AU75" i="21" s="1"/>
  <c r="AU75" i="22" s="1"/>
  <c r="AV75" i="23" s="1"/>
  <c r="AT75" i="20"/>
  <c r="AT75" i="21" s="1"/>
  <c r="AT75" i="22" s="1"/>
  <c r="AU75" i="23" s="1"/>
  <c r="AS75" i="20"/>
  <c r="AS75" i="21" s="1"/>
  <c r="AS75" i="22" s="1"/>
  <c r="AT75" i="23" s="1"/>
  <c r="AR75" i="20"/>
  <c r="AR75" i="21" s="1"/>
  <c r="AR75" i="22" s="1"/>
  <c r="AS75" i="23" s="1"/>
  <c r="AQ75" i="20"/>
  <c r="AQ75" i="21" s="1"/>
  <c r="AQ75" i="22" s="1"/>
  <c r="AR75" i="23" s="1"/>
  <c r="AZ74" i="20"/>
  <c r="AZ74" i="21" s="1"/>
  <c r="AZ74" i="22" s="1"/>
  <c r="BA74" i="23" s="1"/>
  <c r="AY74" i="20"/>
  <c r="AY74" i="21" s="1"/>
  <c r="AY74" i="22" s="1"/>
  <c r="AZ74" i="23" s="1"/>
  <c r="AX74" i="20"/>
  <c r="AX74" i="21" s="1"/>
  <c r="AX74" i="22" s="1"/>
  <c r="AY74" i="23" s="1"/>
  <c r="AW74" i="20"/>
  <c r="AW74" i="21" s="1"/>
  <c r="AW74" i="22" s="1"/>
  <c r="AX74" i="23" s="1"/>
  <c r="AV74" i="20"/>
  <c r="AV74" i="21" s="1"/>
  <c r="AV74" i="22" s="1"/>
  <c r="AW74" i="23" s="1"/>
  <c r="AU74" i="20"/>
  <c r="AU74" i="21" s="1"/>
  <c r="AU74" i="22" s="1"/>
  <c r="AV74" i="23" s="1"/>
  <c r="AT74" i="20"/>
  <c r="AT74" i="21" s="1"/>
  <c r="AT74" i="22" s="1"/>
  <c r="AU74" i="23" s="1"/>
  <c r="AS74" i="20"/>
  <c r="AS74" i="21" s="1"/>
  <c r="AS74" i="22" s="1"/>
  <c r="AT74" i="23" s="1"/>
  <c r="AR74" i="20"/>
  <c r="AR74" i="21" s="1"/>
  <c r="AR74" i="22" s="1"/>
  <c r="AS74" i="23" s="1"/>
  <c r="AQ74" i="20"/>
  <c r="AQ74" i="21" s="1"/>
  <c r="AQ74" i="22" s="1"/>
  <c r="AR74" i="23" s="1"/>
  <c r="AZ73" i="20"/>
  <c r="AZ73" i="21" s="1"/>
  <c r="AZ73" i="22" s="1"/>
  <c r="BA73" i="23" s="1"/>
  <c r="AY73" i="20"/>
  <c r="AY73" i="21" s="1"/>
  <c r="AY73" i="22" s="1"/>
  <c r="AZ73" i="23" s="1"/>
  <c r="AX73" i="20"/>
  <c r="AX73" i="21" s="1"/>
  <c r="AX73" i="22" s="1"/>
  <c r="AY73" i="23" s="1"/>
  <c r="AW73" i="20"/>
  <c r="AW73" i="21" s="1"/>
  <c r="AW73" i="22" s="1"/>
  <c r="AX73" i="23" s="1"/>
  <c r="AV73" i="20"/>
  <c r="AV73" i="21" s="1"/>
  <c r="AV73" i="22" s="1"/>
  <c r="AW73" i="23" s="1"/>
  <c r="AU73" i="20"/>
  <c r="AU73" i="21" s="1"/>
  <c r="AU73" i="22" s="1"/>
  <c r="AV73" i="23" s="1"/>
  <c r="AT73" i="20"/>
  <c r="AT73" i="21" s="1"/>
  <c r="AT73" i="22" s="1"/>
  <c r="AU73" i="23" s="1"/>
  <c r="AS73" i="20"/>
  <c r="AS73" i="21" s="1"/>
  <c r="AS73" i="22" s="1"/>
  <c r="AT73" i="23" s="1"/>
  <c r="AR73" i="20"/>
  <c r="AR73" i="21" s="1"/>
  <c r="AR73" i="22" s="1"/>
  <c r="AS73" i="23" s="1"/>
  <c r="AQ73" i="20"/>
  <c r="AQ73" i="21" s="1"/>
  <c r="AQ73" i="22" s="1"/>
  <c r="AR73" i="23" s="1"/>
  <c r="AZ72" i="20"/>
  <c r="AZ72" i="21" s="1"/>
  <c r="AZ72" i="22" s="1"/>
  <c r="BA72" i="23" s="1"/>
  <c r="AY72" i="20"/>
  <c r="AY72" i="21" s="1"/>
  <c r="AY72" i="22" s="1"/>
  <c r="AZ72" i="23" s="1"/>
  <c r="AX72" i="20"/>
  <c r="AX72" i="21" s="1"/>
  <c r="AX72" i="22" s="1"/>
  <c r="AY72" i="23" s="1"/>
  <c r="AW72" i="20"/>
  <c r="AW72" i="21" s="1"/>
  <c r="AW72" i="22" s="1"/>
  <c r="AX72" i="23" s="1"/>
  <c r="AV72" i="20"/>
  <c r="AV72" i="21" s="1"/>
  <c r="AV72" i="22" s="1"/>
  <c r="AW72" i="23" s="1"/>
  <c r="AU72" i="20"/>
  <c r="AU72" i="21" s="1"/>
  <c r="AU72" i="22" s="1"/>
  <c r="AV72" i="23" s="1"/>
  <c r="AT72" i="20"/>
  <c r="AT72" i="21" s="1"/>
  <c r="AT72" i="22" s="1"/>
  <c r="AU72" i="23" s="1"/>
  <c r="AS72" i="20"/>
  <c r="AS72" i="21" s="1"/>
  <c r="AS72" i="22" s="1"/>
  <c r="AT72" i="23" s="1"/>
  <c r="AR72" i="20"/>
  <c r="AR72" i="21" s="1"/>
  <c r="AR72" i="22" s="1"/>
  <c r="AS72" i="23" s="1"/>
  <c r="AQ72" i="20"/>
  <c r="AQ72" i="21" s="1"/>
  <c r="AQ72" i="22" s="1"/>
  <c r="AR72" i="23" s="1"/>
  <c r="AZ71" i="20"/>
  <c r="AZ71" i="21" s="1"/>
  <c r="AZ71" i="22" s="1"/>
  <c r="BA71" i="23" s="1"/>
  <c r="AY71" i="20"/>
  <c r="AY71" i="21" s="1"/>
  <c r="AY71" i="22" s="1"/>
  <c r="AZ71" i="23" s="1"/>
  <c r="AX71" i="20"/>
  <c r="AX71" i="21" s="1"/>
  <c r="AW71" i="20"/>
  <c r="AW71" i="21" s="1"/>
  <c r="AW71" i="22" s="1"/>
  <c r="AX71" i="23" s="1"/>
  <c r="AV71" i="20"/>
  <c r="AV71" i="21" s="1"/>
  <c r="AV71" i="22" s="1"/>
  <c r="AW71" i="23" s="1"/>
  <c r="AU71" i="20"/>
  <c r="AU71" i="21" s="1"/>
  <c r="AU71" i="22" s="1"/>
  <c r="AV71" i="23" s="1"/>
  <c r="AT71" i="20"/>
  <c r="AT71" i="21" s="1"/>
  <c r="AT71" i="22" s="1"/>
  <c r="AU71" i="23" s="1"/>
  <c r="AS71" i="20"/>
  <c r="AS71" i="21" s="1"/>
  <c r="AS71" i="22" s="1"/>
  <c r="AT71" i="23" s="1"/>
  <c r="AR71" i="20"/>
  <c r="AR71" i="21" s="1"/>
  <c r="AR71" i="22" s="1"/>
  <c r="AS71" i="23" s="1"/>
  <c r="AQ71" i="20"/>
  <c r="AQ71" i="21" s="1"/>
  <c r="AQ71" i="22" s="1"/>
  <c r="AR71" i="23" s="1"/>
  <c r="AZ70" i="20"/>
  <c r="AZ70" i="21" s="1"/>
  <c r="AZ70" i="22" s="1"/>
  <c r="BA70" i="23" s="1"/>
  <c r="AY70" i="20"/>
  <c r="AY70" i="21" s="1"/>
  <c r="AY70" i="22" s="1"/>
  <c r="AZ70" i="23" s="1"/>
  <c r="AX70" i="20"/>
  <c r="AX70" i="21" s="1"/>
  <c r="AX70" i="22" s="1"/>
  <c r="AY70" i="23" s="1"/>
  <c r="AW70" i="20"/>
  <c r="AW70" i="21" s="1"/>
  <c r="AW70" i="22" s="1"/>
  <c r="AX70" i="23" s="1"/>
  <c r="AV70" i="20"/>
  <c r="AV70" i="21" s="1"/>
  <c r="AV70" i="22" s="1"/>
  <c r="AW70" i="23" s="1"/>
  <c r="AU70" i="20"/>
  <c r="AU70" i="21" s="1"/>
  <c r="AU70" i="22" s="1"/>
  <c r="AV70" i="23" s="1"/>
  <c r="AT70" i="20"/>
  <c r="AT70" i="21" s="1"/>
  <c r="AT70" i="22" s="1"/>
  <c r="AU70" i="23" s="1"/>
  <c r="AS70" i="20"/>
  <c r="AS70" i="21" s="1"/>
  <c r="AS70" i="22" s="1"/>
  <c r="AT70" i="23" s="1"/>
  <c r="AR70" i="20"/>
  <c r="AR70" i="21" s="1"/>
  <c r="AR70" i="22" s="1"/>
  <c r="AS70" i="23" s="1"/>
  <c r="AQ70" i="20"/>
  <c r="AQ70" i="21" s="1"/>
  <c r="AQ70" i="22" s="1"/>
  <c r="AR70" i="23" s="1"/>
  <c r="AZ69" i="20"/>
  <c r="AZ69" i="21" s="1"/>
  <c r="AZ69" i="22" s="1"/>
  <c r="BA69" i="23" s="1"/>
  <c r="AY69" i="20"/>
  <c r="AY69" i="21" s="1"/>
  <c r="AY69" i="22" s="1"/>
  <c r="AZ69" i="23" s="1"/>
  <c r="AX69" i="20"/>
  <c r="AX69" i="21" s="1"/>
  <c r="AX69" i="22" s="1"/>
  <c r="AY69" i="23" s="1"/>
  <c r="AW69" i="20"/>
  <c r="AW69" i="21" s="1"/>
  <c r="AW69" i="22" s="1"/>
  <c r="AX69" i="23" s="1"/>
  <c r="AV69" i="20"/>
  <c r="AV69" i="21" s="1"/>
  <c r="AV69" i="22" s="1"/>
  <c r="AW69" i="23" s="1"/>
  <c r="AU69" i="20"/>
  <c r="AU69" i="21" s="1"/>
  <c r="AU69" i="22" s="1"/>
  <c r="AV69" i="23" s="1"/>
  <c r="AT69" i="20"/>
  <c r="AT69" i="21" s="1"/>
  <c r="AT69" i="22" s="1"/>
  <c r="AU69" i="23" s="1"/>
  <c r="AS69" i="20"/>
  <c r="AS69" i="21" s="1"/>
  <c r="AS69" i="22" s="1"/>
  <c r="AT69" i="23" s="1"/>
  <c r="AR69" i="20"/>
  <c r="AR69" i="21" s="1"/>
  <c r="AR69" i="22" s="1"/>
  <c r="AS69" i="23" s="1"/>
  <c r="AQ69" i="20"/>
  <c r="AQ69" i="21" s="1"/>
  <c r="AQ69" i="22" s="1"/>
  <c r="AR69" i="23" s="1"/>
  <c r="AZ68" i="20"/>
  <c r="AZ68" i="21" s="1"/>
  <c r="AZ68" i="22" s="1"/>
  <c r="BA68" i="23" s="1"/>
  <c r="AY68" i="20"/>
  <c r="AY68" i="21" s="1"/>
  <c r="AY68" i="22" s="1"/>
  <c r="AZ68" i="23" s="1"/>
  <c r="AX68" i="20"/>
  <c r="AX68" i="21" s="1"/>
  <c r="AX68" i="22" s="1"/>
  <c r="AY68" i="23" s="1"/>
  <c r="AW68" i="20"/>
  <c r="AW68" i="21" s="1"/>
  <c r="AW68" i="22" s="1"/>
  <c r="AX68" i="23" s="1"/>
  <c r="AV68" i="20"/>
  <c r="AV68" i="21" s="1"/>
  <c r="AV68" i="22" s="1"/>
  <c r="AW68" i="23" s="1"/>
  <c r="AU68" i="20"/>
  <c r="AU68" i="21" s="1"/>
  <c r="AU68" i="22" s="1"/>
  <c r="AV68" i="23" s="1"/>
  <c r="AT68" i="20"/>
  <c r="AT68" i="21" s="1"/>
  <c r="AT68" i="22" s="1"/>
  <c r="AU68" i="23" s="1"/>
  <c r="AS68" i="20"/>
  <c r="AS68" i="21" s="1"/>
  <c r="AS68" i="22" s="1"/>
  <c r="AT68" i="23" s="1"/>
  <c r="AR68" i="20"/>
  <c r="AR68" i="21" s="1"/>
  <c r="AR68" i="22" s="1"/>
  <c r="AS68" i="23" s="1"/>
  <c r="AQ68" i="20"/>
  <c r="AQ68" i="21" s="1"/>
  <c r="AQ68" i="22" s="1"/>
  <c r="AR68" i="23" s="1"/>
  <c r="AZ67" i="20"/>
  <c r="AZ67" i="21" s="1"/>
  <c r="AZ67" i="22" s="1"/>
  <c r="BA67" i="23" s="1"/>
  <c r="AY67" i="20"/>
  <c r="AY67" i="21" s="1"/>
  <c r="AY67" i="22" s="1"/>
  <c r="AZ67" i="23" s="1"/>
  <c r="AX67" i="20"/>
  <c r="AX67" i="21" s="1"/>
  <c r="AX67" i="22" s="1"/>
  <c r="AY67" i="23" s="1"/>
  <c r="AW67" i="20"/>
  <c r="AW67" i="21" s="1"/>
  <c r="AW67" i="22" s="1"/>
  <c r="AX67" i="23" s="1"/>
  <c r="AV67" i="20"/>
  <c r="AV67" i="21" s="1"/>
  <c r="AV67" i="22" s="1"/>
  <c r="AW67" i="23" s="1"/>
  <c r="AU67" i="20"/>
  <c r="AU67" i="21" s="1"/>
  <c r="AU67" i="22" s="1"/>
  <c r="AV67" i="23" s="1"/>
  <c r="AT67" i="20"/>
  <c r="AT67" i="21" s="1"/>
  <c r="AT67" i="22" s="1"/>
  <c r="AU67" i="23" s="1"/>
  <c r="AS67" i="20"/>
  <c r="AS67" i="21" s="1"/>
  <c r="AS67" i="22" s="1"/>
  <c r="AT67" i="23" s="1"/>
  <c r="AR67" i="20"/>
  <c r="AR67" i="21" s="1"/>
  <c r="AR67" i="22" s="1"/>
  <c r="AS67" i="23" s="1"/>
  <c r="AQ67" i="20"/>
  <c r="AQ67" i="21" s="1"/>
  <c r="AQ67" i="22" s="1"/>
  <c r="AR67" i="23" s="1"/>
  <c r="AZ66" i="20"/>
  <c r="AZ66" i="21" s="1"/>
  <c r="AZ66" i="22" s="1"/>
  <c r="BA66" i="23" s="1"/>
  <c r="AY66" i="20"/>
  <c r="AY66" i="21" s="1"/>
  <c r="AY66" i="22" s="1"/>
  <c r="AZ66" i="23" s="1"/>
  <c r="AX66" i="20"/>
  <c r="AX66" i="21" s="1"/>
  <c r="AX66" i="22" s="1"/>
  <c r="AY66" i="23" s="1"/>
  <c r="AW66" i="20"/>
  <c r="AW66" i="21" s="1"/>
  <c r="AW66" i="22" s="1"/>
  <c r="AX66" i="23" s="1"/>
  <c r="AV66" i="20"/>
  <c r="AV66" i="21" s="1"/>
  <c r="AV66" i="22" s="1"/>
  <c r="AW66" i="23" s="1"/>
  <c r="AU66" i="20"/>
  <c r="AU66" i="21" s="1"/>
  <c r="AU66" i="22" s="1"/>
  <c r="AV66" i="23" s="1"/>
  <c r="AT66" i="20"/>
  <c r="AT66" i="21" s="1"/>
  <c r="AT66" i="22" s="1"/>
  <c r="AU66" i="23" s="1"/>
  <c r="AS66" i="20"/>
  <c r="AS66" i="21" s="1"/>
  <c r="AS66" i="22" s="1"/>
  <c r="AT66" i="23" s="1"/>
  <c r="AR66" i="20"/>
  <c r="AR66" i="21" s="1"/>
  <c r="AR66" i="22" s="1"/>
  <c r="AS66" i="23" s="1"/>
  <c r="AQ66" i="20"/>
  <c r="AQ66" i="21" s="1"/>
  <c r="AQ66" i="22" s="1"/>
  <c r="AR66" i="23" s="1"/>
  <c r="AZ65" i="20"/>
  <c r="AZ65" i="21" s="1"/>
  <c r="AZ65" i="22" s="1"/>
  <c r="BA65" i="23" s="1"/>
  <c r="AY65" i="20"/>
  <c r="AY65" i="21" s="1"/>
  <c r="AY65" i="22" s="1"/>
  <c r="AZ65" i="23" s="1"/>
  <c r="AX65" i="20"/>
  <c r="AX65" i="21" s="1"/>
  <c r="AX65" i="22" s="1"/>
  <c r="AY65" i="23" s="1"/>
  <c r="AW65" i="20"/>
  <c r="AW65" i="21" s="1"/>
  <c r="AW65" i="22" s="1"/>
  <c r="AX65" i="23" s="1"/>
  <c r="AV65" i="20"/>
  <c r="AV65" i="21" s="1"/>
  <c r="AV65" i="22" s="1"/>
  <c r="AW65" i="23" s="1"/>
  <c r="AU65" i="20"/>
  <c r="AU65" i="21" s="1"/>
  <c r="AU65" i="22" s="1"/>
  <c r="AV65" i="23" s="1"/>
  <c r="AT65" i="20"/>
  <c r="AT65" i="21" s="1"/>
  <c r="AT65" i="22" s="1"/>
  <c r="AU65" i="23" s="1"/>
  <c r="AS65" i="20"/>
  <c r="AS65" i="21" s="1"/>
  <c r="AS65" i="22" s="1"/>
  <c r="AT65" i="23" s="1"/>
  <c r="AR65" i="20"/>
  <c r="AR65" i="21" s="1"/>
  <c r="AR65" i="22" s="1"/>
  <c r="AS65" i="23" s="1"/>
  <c r="AQ65" i="20"/>
  <c r="AQ65" i="21" s="1"/>
  <c r="AQ65" i="22" s="1"/>
  <c r="AR65" i="23" s="1"/>
  <c r="AZ64" i="20"/>
  <c r="AZ64" i="21" s="1"/>
  <c r="AZ64" i="22" s="1"/>
  <c r="BA64" i="23" s="1"/>
  <c r="AY64" i="20"/>
  <c r="AY64" i="21" s="1"/>
  <c r="AY64" i="22" s="1"/>
  <c r="AZ64" i="23" s="1"/>
  <c r="AX64" i="20"/>
  <c r="AX64" i="21" s="1"/>
  <c r="AX64" i="22" s="1"/>
  <c r="AY64" i="23" s="1"/>
  <c r="AW64" i="20"/>
  <c r="AW64" i="21" s="1"/>
  <c r="AW64" i="22" s="1"/>
  <c r="AX64" i="23" s="1"/>
  <c r="AV64" i="20"/>
  <c r="AV64" i="21" s="1"/>
  <c r="AV64" i="22" s="1"/>
  <c r="AW64" i="23" s="1"/>
  <c r="AU64" i="20"/>
  <c r="AU64" i="21" s="1"/>
  <c r="AU64" i="22" s="1"/>
  <c r="AV64" i="23" s="1"/>
  <c r="AT64" i="20"/>
  <c r="AT64" i="21" s="1"/>
  <c r="AT64" i="22" s="1"/>
  <c r="AU64" i="23" s="1"/>
  <c r="AS64" i="20"/>
  <c r="AS64" i="21" s="1"/>
  <c r="AS64" i="22" s="1"/>
  <c r="AT64" i="23" s="1"/>
  <c r="AR64" i="20"/>
  <c r="AR64" i="21" s="1"/>
  <c r="AR64" i="22" s="1"/>
  <c r="AS64" i="23" s="1"/>
  <c r="AQ64" i="20"/>
  <c r="AQ64" i="21" s="1"/>
  <c r="AQ64" i="22" s="1"/>
  <c r="AR64" i="23" s="1"/>
  <c r="AZ63" i="20"/>
  <c r="AZ63" i="21" s="1"/>
  <c r="AZ63" i="22" s="1"/>
  <c r="BA63" i="23" s="1"/>
  <c r="AY63" i="20"/>
  <c r="AY63" i="21" s="1"/>
  <c r="AY63" i="22" s="1"/>
  <c r="AZ63" i="23" s="1"/>
  <c r="AX63" i="20"/>
  <c r="AX63" i="21" s="1"/>
  <c r="AX63" i="22" s="1"/>
  <c r="AY63" i="23" s="1"/>
  <c r="AW63" i="20"/>
  <c r="AW63" i="21" s="1"/>
  <c r="AW63" i="22" s="1"/>
  <c r="AX63" i="23" s="1"/>
  <c r="AV63" i="20"/>
  <c r="AV63" i="21" s="1"/>
  <c r="AV63" i="22" s="1"/>
  <c r="AW63" i="23" s="1"/>
  <c r="AU63" i="20"/>
  <c r="AU63" i="21" s="1"/>
  <c r="AU63" i="22" s="1"/>
  <c r="AV63" i="23" s="1"/>
  <c r="AT63" i="20"/>
  <c r="AT63" i="21" s="1"/>
  <c r="AT63" i="22" s="1"/>
  <c r="AU63" i="23" s="1"/>
  <c r="AS63" i="20"/>
  <c r="AS63" i="21" s="1"/>
  <c r="AS63" i="22" s="1"/>
  <c r="AT63" i="23" s="1"/>
  <c r="AR63" i="20"/>
  <c r="AR63" i="21" s="1"/>
  <c r="AR63" i="22" s="1"/>
  <c r="AS63" i="23" s="1"/>
  <c r="AQ63" i="20"/>
  <c r="AQ63" i="21" s="1"/>
  <c r="AQ63" i="22" s="1"/>
  <c r="AR63" i="23" s="1"/>
  <c r="AZ62" i="20"/>
  <c r="AZ62" i="21" s="1"/>
  <c r="AZ62" i="22" s="1"/>
  <c r="BA62" i="23" s="1"/>
  <c r="AY62" i="20"/>
  <c r="AY62" i="21" s="1"/>
  <c r="AY62" i="22" s="1"/>
  <c r="AZ62" i="23" s="1"/>
  <c r="AX62" i="20"/>
  <c r="AX62" i="21" s="1"/>
  <c r="AX62" i="22" s="1"/>
  <c r="AY62" i="23" s="1"/>
  <c r="AW62" i="20"/>
  <c r="AW62" i="21" s="1"/>
  <c r="AW62" i="22" s="1"/>
  <c r="AX62" i="23" s="1"/>
  <c r="AV62" i="20"/>
  <c r="AV62" i="21" s="1"/>
  <c r="AV62" i="22" s="1"/>
  <c r="AW62" i="23" s="1"/>
  <c r="AU62" i="20"/>
  <c r="AU62" i="21" s="1"/>
  <c r="AU62" i="22" s="1"/>
  <c r="AV62" i="23" s="1"/>
  <c r="AT62" i="20"/>
  <c r="AT62" i="21" s="1"/>
  <c r="AT62" i="22" s="1"/>
  <c r="AU62" i="23" s="1"/>
  <c r="AS62" i="20"/>
  <c r="AS62" i="21" s="1"/>
  <c r="AS62" i="22" s="1"/>
  <c r="AT62" i="23" s="1"/>
  <c r="AR62" i="20"/>
  <c r="AR62" i="21" s="1"/>
  <c r="AR62" i="22" s="1"/>
  <c r="AS62" i="23" s="1"/>
  <c r="AQ62" i="20"/>
  <c r="AQ62" i="21" s="1"/>
  <c r="AQ62" i="22" s="1"/>
  <c r="AR62" i="23" s="1"/>
  <c r="AZ61" i="20"/>
  <c r="AZ61" i="21" s="1"/>
  <c r="AZ61" i="22" s="1"/>
  <c r="BA61" i="23" s="1"/>
  <c r="AY61" i="20"/>
  <c r="AY61" i="21" s="1"/>
  <c r="AY61" i="22" s="1"/>
  <c r="AZ61" i="23" s="1"/>
  <c r="AX61" i="20"/>
  <c r="AX61" i="21" s="1"/>
  <c r="AX61" i="22" s="1"/>
  <c r="AY61" i="23" s="1"/>
  <c r="AW61" i="20"/>
  <c r="AW61" i="21" s="1"/>
  <c r="AW61" i="22" s="1"/>
  <c r="AX61" i="23" s="1"/>
  <c r="AV61" i="20"/>
  <c r="AV61" i="21" s="1"/>
  <c r="AV61" i="22" s="1"/>
  <c r="AW61" i="23" s="1"/>
  <c r="AU61" i="20"/>
  <c r="AU61" i="21" s="1"/>
  <c r="AU61" i="22" s="1"/>
  <c r="AV61" i="23" s="1"/>
  <c r="AT61" i="20"/>
  <c r="AT61" i="21" s="1"/>
  <c r="AT61" i="22" s="1"/>
  <c r="AU61" i="23" s="1"/>
  <c r="AS61" i="20"/>
  <c r="AS61" i="21" s="1"/>
  <c r="AS61" i="22" s="1"/>
  <c r="AT61" i="23" s="1"/>
  <c r="AR61" i="20"/>
  <c r="AR61" i="21" s="1"/>
  <c r="AR61" i="22" s="1"/>
  <c r="AS61" i="23" s="1"/>
  <c r="AQ61" i="20"/>
  <c r="AQ61" i="21" s="1"/>
  <c r="AQ61" i="22" s="1"/>
  <c r="AR61" i="23" s="1"/>
  <c r="AZ60" i="20"/>
  <c r="AY60" i="20"/>
  <c r="AY60" i="21" s="1"/>
  <c r="AY60" i="22" s="1"/>
  <c r="AZ60" i="23" s="1"/>
  <c r="AX60" i="20"/>
  <c r="AX60" i="21" s="1"/>
  <c r="AX60" i="22" s="1"/>
  <c r="AY60" i="23" s="1"/>
  <c r="AW60" i="20"/>
  <c r="AW60" i="21" s="1"/>
  <c r="AW60" i="22" s="1"/>
  <c r="AX60" i="23" s="1"/>
  <c r="AV60" i="20"/>
  <c r="AV60" i="21" s="1"/>
  <c r="AV60" i="22" s="1"/>
  <c r="AW60" i="23" s="1"/>
  <c r="AU60" i="20"/>
  <c r="AU60" i="21" s="1"/>
  <c r="AU60" i="22" s="1"/>
  <c r="AV60" i="23" s="1"/>
  <c r="AT60" i="20"/>
  <c r="AT60" i="21" s="1"/>
  <c r="AT60" i="22" s="1"/>
  <c r="AU60" i="23" s="1"/>
  <c r="AS60" i="20"/>
  <c r="AS60" i="21" s="1"/>
  <c r="AS60" i="22" s="1"/>
  <c r="AT60" i="23" s="1"/>
  <c r="AR60" i="20"/>
  <c r="AR60" i="21" s="1"/>
  <c r="AR60" i="22" s="1"/>
  <c r="AS60" i="23" s="1"/>
  <c r="AQ60" i="20"/>
  <c r="AQ60" i="21" s="1"/>
  <c r="AQ60" i="22" s="1"/>
  <c r="AR60" i="23" s="1"/>
  <c r="AZ59" i="20"/>
  <c r="AZ59" i="21" s="1"/>
  <c r="AZ59" i="22" s="1"/>
  <c r="BA59" i="23" s="1"/>
  <c r="AY59" i="20"/>
  <c r="AY59" i="21" s="1"/>
  <c r="AY59" i="22" s="1"/>
  <c r="AZ59" i="23" s="1"/>
  <c r="AX59" i="20"/>
  <c r="AX59" i="21" s="1"/>
  <c r="AX59" i="22" s="1"/>
  <c r="AY59" i="23" s="1"/>
  <c r="AW59" i="20"/>
  <c r="AW59" i="21" s="1"/>
  <c r="AW59" i="22" s="1"/>
  <c r="AX59" i="23" s="1"/>
  <c r="AV59" i="20"/>
  <c r="AV59" i="21" s="1"/>
  <c r="AV59" i="22" s="1"/>
  <c r="AW59" i="23" s="1"/>
  <c r="AU59" i="20"/>
  <c r="AU59" i="21" s="1"/>
  <c r="AU59" i="22" s="1"/>
  <c r="AV59" i="23" s="1"/>
  <c r="AT59" i="20"/>
  <c r="AT59" i="21" s="1"/>
  <c r="AT59" i="22" s="1"/>
  <c r="AU59" i="23" s="1"/>
  <c r="AS59" i="20"/>
  <c r="AS59" i="21" s="1"/>
  <c r="AS59" i="22" s="1"/>
  <c r="AT59" i="23" s="1"/>
  <c r="AR59" i="20"/>
  <c r="AR59" i="21" s="1"/>
  <c r="AR59" i="22" s="1"/>
  <c r="AS59" i="23" s="1"/>
  <c r="AQ59" i="20"/>
  <c r="AQ59" i="21" s="1"/>
  <c r="AQ59" i="22" s="1"/>
  <c r="AR59" i="23" s="1"/>
  <c r="AZ58" i="20"/>
  <c r="AZ58" i="21" s="1"/>
  <c r="AZ58" i="22" s="1"/>
  <c r="BA58" i="23" s="1"/>
  <c r="AY58" i="20"/>
  <c r="AY58" i="21" s="1"/>
  <c r="AY58" i="22" s="1"/>
  <c r="AZ58" i="23" s="1"/>
  <c r="AX58" i="20"/>
  <c r="AX58" i="21" s="1"/>
  <c r="AX58" i="22" s="1"/>
  <c r="AY58" i="23" s="1"/>
  <c r="AW58" i="20"/>
  <c r="AW58" i="21" s="1"/>
  <c r="AW58" i="22" s="1"/>
  <c r="AX58" i="23" s="1"/>
  <c r="AV58" i="20"/>
  <c r="AV58" i="21" s="1"/>
  <c r="AV58" i="22" s="1"/>
  <c r="AW58" i="23" s="1"/>
  <c r="AU58" i="20"/>
  <c r="AU58" i="21" s="1"/>
  <c r="AU58" i="22" s="1"/>
  <c r="AV58" i="23" s="1"/>
  <c r="AT58" i="20"/>
  <c r="AT58" i="21" s="1"/>
  <c r="AT58" i="22" s="1"/>
  <c r="AU58" i="23" s="1"/>
  <c r="AS58" i="20"/>
  <c r="AS58" i="21" s="1"/>
  <c r="AS58" i="22" s="1"/>
  <c r="AT58" i="23" s="1"/>
  <c r="AR58" i="20"/>
  <c r="AR58" i="21" s="1"/>
  <c r="AR58" i="22" s="1"/>
  <c r="AS58" i="23" s="1"/>
  <c r="AQ58" i="20"/>
  <c r="AQ58" i="21" s="1"/>
  <c r="AQ58" i="22" s="1"/>
  <c r="AR58" i="23" s="1"/>
  <c r="AZ57" i="20"/>
  <c r="AZ57" i="21" s="1"/>
  <c r="AZ57" i="22" s="1"/>
  <c r="BA57" i="23" s="1"/>
  <c r="AY57" i="20"/>
  <c r="AY57" i="21" s="1"/>
  <c r="AY57" i="22" s="1"/>
  <c r="AZ57" i="23" s="1"/>
  <c r="AX57" i="20"/>
  <c r="AX57" i="21" s="1"/>
  <c r="AX57" i="22" s="1"/>
  <c r="AY57" i="23" s="1"/>
  <c r="AW57" i="20"/>
  <c r="AW57" i="21" s="1"/>
  <c r="AW57" i="22" s="1"/>
  <c r="AX57" i="23" s="1"/>
  <c r="AV57" i="20"/>
  <c r="AV57" i="21" s="1"/>
  <c r="AV57" i="22" s="1"/>
  <c r="AW57" i="23" s="1"/>
  <c r="AU57" i="20"/>
  <c r="AU57" i="21" s="1"/>
  <c r="AU57" i="22" s="1"/>
  <c r="AV57" i="23" s="1"/>
  <c r="AT57" i="20"/>
  <c r="AT57" i="21" s="1"/>
  <c r="AT57" i="22" s="1"/>
  <c r="AU57" i="23" s="1"/>
  <c r="AS57" i="20"/>
  <c r="AS57" i="21" s="1"/>
  <c r="AS57" i="22" s="1"/>
  <c r="AT57" i="23" s="1"/>
  <c r="AR57" i="20"/>
  <c r="AR57" i="21" s="1"/>
  <c r="AR57" i="22" s="1"/>
  <c r="AS57" i="23" s="1"/>
  <c r="AQ57" i="20"/>
  <c r="AQ57" i="21" s="1"/>
  <c r="AQ57" i="22" s="1"/>
  <c r="AR57" i="23" s="1"/>
  <c r="AZ56" i="20"/>
  <c r="AZ56" i="21" s="1"/>
  <c r="AZ56" i="22" s="1"/>
  <c r="BA56" i="23" s="1"/>
  <c r="AY56" i="20"/>
  <c r="AY56" i="21" s="1"/>
  <c r="AY56" i="22" s="1"/>
  <c r="AZ56" i="23" s="1"/>
  <c r="AX56" i="20"/>
  <c r="AX56" i="21" s="1"/>
  <c r="AX56" i="22" s="1"/>
  <c r="AY56" i="23" s="1"/>
  <c r="AW56" i="20"/>
  <c r="AW56" i="21" s="1"/>
  <c r="AW56" i="22" s="1"/>
  <c r="AX56" i="23" s="1"/>
  <c r="AV56" i="20"/>
  <c r="AV56" i="21" s="1"/>
  <c r="AV56" i="22" s="1"/>
  <c r="AW56" i="23" s="1"/>
  <c r="AU56" i="20"/>
  <c r="AU56" i="21" s="1"/>
  <c r="AU56" i="22" s="1"/>
  <c r="AV56" i="23" s="1"/>
  <c r="AT56" i="20"/>
  <c r="AT56" i="21" s="1"/>
  <c r="AT56" i="22" s="1"/>
  <c r="AU56" i="23" s="1"/>
  <c r="AS56" i="20"/>
  <c r="AS56" i="21" s="1"/>
  <c r="AS56" i="22" s="1"/>
  <c r="AT56" i="23" s="1"/>
  <c r="AR56" i="20"/>
  <c r="AR56" i="21" s="1"/>
  <c r="AR56" i="22" s="1"/>
  <c r="AS56" i="23" s="1"/>
  <c r="AQ56" i="20"/>
  <c r="AQ56" i="21" s="1"/>
  <c r="AQ56" i="22" s="1"/>
  <c r="AR56" i="23" s="1"/>
  <c r="AZ55" i="20"/>
  <c r="AZ55" i="21" s="1"/>
  <c r="AZ55" i="22" s="1"/>
  <c r="BA55" i="23" s="1"/>
  <c r="AY55" i="20"/>
  <c r="AY55" i="21" s="1"/>
  <c r="AY55" i="22" s="1"/>
  <c r="AZ55" i="23" s="1"/>
  <c r="AX55" i="20"/>
  <c r="AX55" i="21" s="1"/>
  <c r="AX55" i="22" s="1"/>
  <c r="AY55" i="23" s="1"/>
  <c r="AW55" i="20"/>
  <c r="AW55" i="21" s="1"/>
  <c r="AW55" i="22" s="1"/>
  <c r="AX55" i="23" s="1"/>
  <c r="AV55" i="20"/>
  <c r="AV55" i="21" s="1"/>
  <c r="AV55" i="22" s="1"/>
  <c r="AW55" i="23" s="1"/>
  <c r="AU55" i="20"/>
  <c r="AU55" i="21" s="1"/>
  <c r="AU55" i="22" s="1"/>
  <c r="AV55" i="23" s="1"/>
  <c r="AT55" i="20"/>
  <c r="AT55" i="21" s="1"/>
  <c r="AT55" i="22" s="1"/>
  <c r="AU55" i="23" s="1"/>
  <c r="AS55" i="20"/>
  <c r="AS55" i="21" s="1"/>
  <c r="AS55" i="22" s="1"/>
  <c r="AT55" i="23" s="1"/>
  <c r="AR55" i="20"/>
  <c r="AR55" i="21" s="1"/>
  <c r="AR55" i="22" s="1"/>
  <c r="AS55" i="23" s="1"/>
  <c r="AQ55" i="20"/>
  <c r="AQ55" i="21" s="1"/>
  <c r="AQ55" i="22" s="1"/>
  <c r="AR55" i="23" s="1"/>
  <c r="AZ54" i="20"/>
  <c r="AZ54" i="21" s="1"/>
  <c r="AZ54" i="22" s="1"/>
  <c r="BA54" i="23" s="1"/>
  <c r="AY54" i="20"/>
  <c r="AY54" i="21" s="1"/>
  <c r="AY54" i="22" s="1"/>
  <c r="AZ54" i="23" s="1"/>
  <c r="AX54" i="20"/>
  <c r="AX54" i="21" s="1"/>
  <c r="AX54" i="22" s="1"/>
  <c r="AY54" i="23" s="1"/>
  <c r="AW54" i="20"/>
  <c r="AW54" i="21" s="1"/>
  <c r="AW54" i="22" s="1"/>
  <c r="AX54" i="23" s="1"/>
  <c r="AV54" i="20"/>
  <c r="AV54" i="21" s="1"/>
  <c r="AV54" i="22" s="1"/>
  <c r="AW54" i="23" s="1"/>
  <c r="AU54" i="20"/>
  <c r="AU54" i="21" s="1"/>
  <c r="AU54" i="22" s="1"/>
  <c r="AV54" i="23" s="1"/>
  <c r="AT54" i="20"/>
  <c r="AT54" i="21" s="1"/>
  <c r="AT54" i="22" s="1"/>
  <c r="AU54" i="23" s="1"/>
  <c r="AS54" i="20"/>
  <c r="AS54" i="21" s="1"/>
  <c r="AS54" i="22" s="1"/>
  <c r="AT54" i="23" s="1"/>
  <c r="AR54" i="20"/>
  <c r="AR54" i="21" s="1"/>
  <c r="AR54" i="22" s="1"/>
  <c r="AS54" i="23" s="1"/>
  <c r="AQ54" i="20"/>
  <c r="AQ54" i="21" s="1"/>
  <c r="AQ54" i="22" s="1"/>
  <c r="AR54" i="23" s="1"/>
  <c r="AZ53" i="20"/>
  <c r="AZ53" i="21" s="1"/>
  <c r="AZ53" i="22" s="1"/>
  <c r="BA53" i="23" s="1"/>
  <c r="AY53" i="20"/>
  <c r="AY53" i="21" s="1"/>
  <c r="AY53" i="22" s="1"/>
  <c r="AZ53" i="23" s="1"/>
  <c r="AX53" i="20"/>
  <c r="AX53" i="21" s="1"/>
  <c r="AX53" i="22" s="1"/>
  <c r="AY53" i="23" s="1"/>
  <c r="AW53" i="20"/>
  <c r="AW53" i="21" s="1"/>
  <c r="AW53" i="22" s="1"/>
  <c r="AX53" i="23" s="1"/>
  <c r="AV53" i="20"/>
  <c r="AV53" i="21" s="1"/>
  <c r="AV53" i="22" s="1"/>
  <c r="AW53" i="23" s="1"/>
  <c r="AU53" i="20"/>
  <c r="AU53" i="21" s="1"/>
  <c r="AU53" i="22" s="1"/>
  <c r="AV53" i="23" s="1"/>
  <c r="AT53" i="20"/>
  <c r="AT53" i="21" s="1"/>
  <c r="AT53" i="22" s="1"/>
  <c r="AU53" i="23" s="1"/>
  <c r="AS53" i="20"/>
  <c r="AS53" i="21" s="1"/>
  <c r="AS53" i="22" s="1"/>
  <c r="AT53" i="23" s="1"/>
  <c r="AR53" i="20"/>
  <c r="AR53" i="21" s="1"/>
  <c r="AR53" i="22" s="1"/>
  <c r="AS53" i="23" s="1"/>
  <c r="AQ53" i="20"/>
  <c r="AQ53" i="21" s="1"/>
  <c r="AQ53" i="22" s="1"/>
  <c r="AR53" i="23" s="1"/>
  <c r="AZ52" i="20"/>
  <c r="AZ52" i="21" s="1"/>
  <c r="AZ52" i="22" s="1"/>
  <c r="BA52" i="23" s="1"/>
  <c r="AY52" i="20"/>
  <c r="AY52" i="21" s="1"/>
  <c r="AY52" i="22" s="1"/>
  <c r="AZ52" i="23" s="1"/>
  <c r="AX52" i="20"/>
  <c r="AX52" i="21" s="1"/>
  <c r="AX52" i="22" s="1"/>
  <c r="AY52" i="23" s="1"/>
  <c r="AW52" i="20"/>
  <c r="AW52" i="21" s="1"/>
  <c r="AW52" i="22" s="1"/>
  <c r="AX52" i="23" s="1"/>
  <c r="AV52" i="20"/>
  <c r="AV52" i="21" s="1"/>
  <c r="AV52" i="22" s="1"/>
  <c r="AW52" i="23" s="1"/>
  <c r="AU52" i="20"/>
  <c r="AU52" i="21" s="1"/>
  <c r="AU52" i="22" s="1"/>
  <c r="AV52" i="23" s="1"/>
  <c r="AT52" i="20"/>
  <c r="AT52" i="21" s="1"/>
  <c r="AT52" i="22" s="1"/>
  <c r="AU52" i="23" s="1"/>
  <c r="AS52" i="20"/>
  <c r="AS52" i="21" s="1"/>
  <c r="AS52" i="22" s="1"/>
  <c r="AT52" i="23" s="1"/>
  <c r="AR52" i="20"/>
  <c r="AR52" i="21" s="1"/>
  <c r="AR52" i="22" s="1"/>
  <c r="AS52" i="23" s="1"/>
  <c r="AQ52" i="20"/>
  <c r="AQ52" i="21" s="1"/>
  <c r="AQ52" i="22" s="1"/>
  <c r="AR52" i="23" s="1"/>
  <c r="AZ51" i="20"/>
  <c r="AZ51" i="21" s="1"/>
  <c r="AZ51" i="22" s="1"/>
  <c r="BA51" i="23" s="1"/>
  <c r="AY51" i="20"/>
  <c r="AY51" i="21" s="1"/>
  <c r="AY51" i="22" s="1"/>
  <c r="AZ51" i="23" s="1"/>
  <c r="AX51" i="20"/>
  <c r="AX51" i="21" s="1"/>
  <c r="AX51" i="22" s="1"/>
  <c r="AY51" i="23" s="1"/>
  <c r="AW51" i="20"/>
  <c r="AW51" i="21" s="1"/>
  <c r="AW51" i="22" s="1"/>
  <c r="AX51" i="23" s="1"/>
  <c r="AV51" i="20"/>
  <c r="AV51" i="21" s="1"/>
  <c r="AV51" i="22" s="1"/>
  <c r="AW51" i="23" s="1"/>
  <c r="AU51" i="20"/>
  <c r="AU51" i="21" s="1"/>
  <c r="AU51" i="22" s="1"/>
  <c r="AV51" i="23" s="1"/>
  <c r="AT51" i="20"/>
  <c r="AT51" i="21" s="1"/>
  <c r="AT51" i="22" s="1"/>
  <c r="AU51" i="23" s="1"/>
  <c r="AS51" i="20"/>
  <c r="AS51" i="21" s="1"/>
  <c r="AS51" i="22" s="1"/>
  <c r="AT51" i="23" s="1"/>
  <c r="AR51" i="20"/>
  <c r="AR51" i="21" s="1"/>
  <c r="AR51" i="22" s="1"/>
  <c r="AS51" i="23" s="1"/>
  <c r="AQ51" i="20"/>
  <c r="AQ51" i="21" s="1"/>
  <c r="AQ51" i="22" s="1"/>
  <c r="AR51" i="23" s="1"/>
  <c r="AZ50" i="20"/>
  <c r="AZ50" i="21" s="1"/>
  <c r="AZ50" i="22" s="1"/>
  <c r="BA50" i="23" s="1"/>
  <c r="AY50" i="20"/>
  <c r="AY50" i="21" s="1"/>
  <c r="AY50" i="22" s="1"/>
  <c r="AZ50" i="23" s="1"/>
  <c r="AX50" i="20"/>
  <c r="AX50" i="21" s="1"/>
  <c r="AX50" i="22" s="1"/>
  <c r="AY50" i="23" s="1"/>
  <c r="AW50" i="20"/>
  <c r="AW50" i="21" s="1"/>
  <c r="AW50" i="22" s="1"/>
  <c r="AX50" i="23" s="1"/>
  <c r="AV50" i="20"/>
  <c r="AV50" i="21" s="1"/>
  <c r="AV50" i="22" s="1"/>
  <c r="AW50" i="23" s="1"/>
  <c r="AU50" i="20"/>
  <c r="AU50" i="21" s="1"/>
  <c r="AU50" i="22" s="1"/>
  <c r="AV50" i="23" s="1"/>
  <c r="AT50" i="20"/>
  <c r="AT50" i="21" s="1"/>
  <c r="AT50" i="22" s="1"/>
  <c r="AU50" i="23" s="1"/>
  <c r="AS50" i="20"/>
  <c r="AS50" i="21" s="1"/>
  <c r="AS50" i="22" s="1"/>
  <c r="AT50" i="23" s="1"/>
  <c r="AR50" i="20"/>
  <c r="AR50" i="21" s="1"/>
  <c r="AR50" i="22" s="1"/>
  <c r="AS50" i="23" s="1"/>
  <c r="AQ50" i="20"/>
  <c r="AQ50" i="21" s="1"/>
  <c r="AQ50" i="22" s="1"/>
  <c r="AR50" i="23" s="1"/>
  <c r="AZ49" i="20"/>
  <c r="AZ49" i="21" s="1"/>
  <c r="AZ49" i="22" s="1"/>
  <c r="BA49" i="23" s="1"/>
  <c r="AY49" i="20"/>
  <c r="AY49" i="21" s="1"/>
  <c r="AY49" i="22" s="1"/>
  <c r="AZ49" i="23" s="1"/>
  <c r="AX49" i="20"/>
  <c r="AX49" i="21" s="1"/>
  <c r="AX49" i="22" s="1"/>
  <c r="AY49" i="23" s="1"/>
  <c r="AW49" i="20"/>
  <c r="AW49" i="21" s="1"/>
  <c r="AW49" i="22" s="1"/>
  <c r="AX49" i="23" s="1"/>
  <c r="AV49" i="20"/>
  <c r="AV49" i="21" s="1"/>
  <c r="AV49" i="22" s="1"/>
  <c r="AW49" i="23" s="1"/>
  <c r="AU49" i="20"/>
  <c r="AU49" i="21" s="1"/>
  <c r="AU49" i="22" s="1"/>
  <c r="AV49" i="23" s="1"/>
  <c r="AT49" i="20"/>
  <c r="AT49" i="21" s="1"/>
  <c r="AT49" i="22" s="1"/>
  <c r="AU49" i="23" s="1"/>
  <c r="AS49" i="20"/>
  <c r="AS49" i="21" s="1"/>
  <c r="AS49" i="22" s="1"/>
  <c r="AT49" i="23" s="1"/>
  <c r="AR49" i="20"/>
  <c r="AR49" i="21" s="1"/>
  <c r="AR49" i="22" s="1"/>
  <c r="AS49" i="23" s="1"/>
  <c r="AQ49" i="20"/>
  <c r="AQ49" i="21" s="1"/>
  <c r="AQ49" i="22" s="1"/>
  <c r="AR49" i="23" s="1"/>
  <c r="AZ48" i="20"/>
  <c r="AZ48" i="21" s="1"/>
  <c r="AZ48" i="22" s="1"/>
  <c r="BA48" i="23" s="1"/>
  <c r="AY48" i="20"/>
  <c r="AY48" i="21" s="1"/>
  <c r="AY48" i="22" s="1"/>
  <c r="AZ48" i="23" s="1"/>
  <c r="AX48" i="20"/>
  <c r="AX48" i="21" s="1"/>
  <c r="AX48" i="22" s="1"/>
  <c r="AY48" i="23" s="1"/>
  <c r="AW48" i="20"/>
  <c r="AW48" i="21" s="1"/>
  <c r="AW48" i="22" s="1"/>
  <c r="AX48" i="23" s="1"/>
  <c r="AV48" i="20"/>
  <c r="AV48" i="21" s="1"/>
  <c r="AV48" i="22" s="1"/>
  <c r="AW48" i="23" s="1"/>
  <c r="AU48" i="20"/>
  <c r="AU48" i="21" s="1"/>
  <c r="AU48" i="22" s="1"/>
  <c r="AV48" i="23" s="1"/>
  <c r="AT48" i="20"/>
  <c r="AT48" i="21" s="1"/>
  <c r="AT48" i="22" s="1"/>
  <c r="AU48" i="23" s="1"/>
  <c r="AS48" i="20"/>
  <c r="AS48" i="21" s="1"/>
  <c r="AS48" i="22" s="1"/>
  <c r="AT48" i="23" s="1"/>
  <c r="AR48" i="20"/>
  <c r="AR48" i="21" s="1"/>
  <c r="AR48" i="22" s="1"/>
  <c r="AS48" i="23" s="1"/>
  <c r="AQ48" i="20"/>
  <c r="AQ48" i="21" s="1"/>
  <c r="AQ48" i="22" s="1"/>
  <c r="AR48" i="23" s="1"/>
  <c r="AZ47" i="20"/>
  <c r="AZ47" i="21" s="1"/>
  <c r="AZ47" i="22" s="1"/>
  <c r="BA47" i="23" s="1"/>
  <c r="AY47" i="20"/>
  <c r="AY47" i="21" s="1"/>
  <c r="AY47" i="22" s="1"/>
  <c r="AZ47" i="23" s="1"/>
  <c r="AX47" i="20"/>
  <c r="AX47" i="21" s="1"/>
  <c r="AX47" i="22" s="1"/>
  <c r="AY47" i="23" s="1"/>
  <c r="AW47" i="20"/>
  <c r="AW47" i="21" s="1"/>
  <c r="AW47" i="22" s="1"/>
  <c r="AX47" i="23" s="1"/>
  <c r="AV47" i="20"/>
  <c r="AV47" i="21" s="1"/>
  <c r="AV47" i="22" s="1"/>
  <c r="AW47" i="23" s="1"/>
  <c r="AU47" i="20"/>
  <c r="AU47" i="21" s="1"/>
  <c r="AU47" i="22" s="1"/>
  <c r="AV47" i="23" s="1"/>
  <c r="AT47" i="20"/>
  <c r="AT47" i="21" s="1"/>
  <c r="AT47" i="22" s="1"/>
  <c r="AU47" i="23" s="1"/>
  <c r="AS47" i="20"/>
  <c r="AS47" i="21" s="1"/>
  <c r="AS47" i="22" s="1"/>
  <c r="AT47" i="23" s="1"/>
  <c r="AR47" i="20"/>
  <c r="AR47" i="21" s="1"/>
  <c r="AR47" i="22" s="1"/>
  <c r="AS47" i="23" s="1"/>
  <c r="AQ47" i="20"/>
  <c r="AQ47" i="21" s="1"/>
  <c r="AQ47" i="22" s="1"/>
  <c r="AR47" i="23" s="1"/>
  <c r="AZ46" i="20"/>
  <c r="AZ46" i="21" s="1"/>
  <c r="AZ46" i="22" s="1"/>
  <c r="BA46" i="23" s="1"/>
  <c r="AY46" i="20"/>
  <c r="AY46" i="21" s="1"/>
  <c r="AY46" i="22" s="1"/>
  <c r="AZ46" i="23" s="1"/>
  <c r="AX46" i="20"/>
  <c r="AX46" i="21" s="1"/>
  <c r="AX46" i="22" s="1"/>
  <c r="AY46" i="23" s="1"/>
  <c r="AW46" i="20"/>
  <c r="AW46" i="21" s="1"/>
  <c r="AW46" i="22" s="1"/>
  <c r="AX46" i="23" s="1"/>
  <c r="AV46" i="20"/>
  <c r="AV46" i="21" s="1"/>
  <c r="AV46" i="22" s="1"/>
  <c r="AW46" i="23" s="1"/>
  <c r="AU46" i="20"/>
  <c r="AU46" i="21" s="1"/>
  <c r="AU46" i="22" s="1"/>
  <c r="AV46" i="23" s="1"/>
  <c r="AT46" i="20"/>
  <c r="AT46" i="21" s="1"/>
  <c r="AT46" i="22" s="1"/>
  <c r="AU46" i="23" s="1"/>
  <c r="AS46" i="20"/>
  <c r="AS46" i="21" s="1"/>
  <c r="AS46" i="22" s="1"/>
  <c r="AT46" i="23" s="1"/>
  <c r="AR46" i="20"/>
  <c r="AR46" i="21" s="1"/>
  <c r="AR46" i="22" s="1"/>
  <c r="AS46" i="23" s="1"/>
  <c r="AQ46" i="20"/>
  <c r="AQ46" i="21" s="1"/>
  <c r="AQ46" i="22" s="1"/>
  <c r="AR46" i="23" s="1"/>
  <c r="AZ45" i="20"/>
  <c r="AZ45" i="21" s="1"/>
  <c r="AZ45" i="22" s="1"/>
  <c r="BA45" i="23" s="1"/>
  <c r="AY45" i="20"/>
  <c r="AY45" i="21" s="1"/>
  <c r="AY45" i="22" s="1"/>
  <c r="AZ45" i="23" s="1"/>
  <c r="AX45" i="20"/>
  <c r="AX45" i="21" s="1"/>
  <c r="AX45" i="22" s="1"/>
  <c r="AY45" i="23" s="1"/>
  <c r="AW45" i="20"/>
  <c r="AW45" i="21" s="1"/>
  <c r="AW45" i="22" s="1"/>
  <c r="AX45" i="23" s="1"/>
  <c r="AV45" i="20"/>
  <c r="AV45" i="21" s="1"/>
  <c r="AV45" i="22" s="1"/>
  <c r="AW45" i="23" s="1"/>
  <c r="AU45" i="20"/>
  <c r="AU45" i="21" s="1"/>
  <c r="AU45" i="22" s="1"/>
  <c r="AV45" i="23" s="1"/>
  <c r="AT45" i="20"/>
  <c r="AT45" i="21" s="1"/>
  <c r="AT45" i="22" s="1"/>
  <c r="AU45" i="23" s="1"/>
  <c r="AS45" i="20"/>
  <c r="AS45" i="21" s="1"/>
  <c r="AS45" i="22" s="1"/>
  <c r="AT45" i="23" s="1"/>
  <c r="AR45" i="20"/>
  <c r="AR45" i="21" s="1"/>
  <c r="AR45" i="22" s="1"/>
  <c r="AS45" i="23" s="1"/>
  <c r="AQ45" i="20"/>
  <c r="AQ45" i="21" s="1"/>
  <c r="AQ45" i="22" s="1"/>
  <c r="AR45" i="23" s="1"/>
  <c r="AZ44" i="20"/>
  <c r="AZ44" i="21" s="1"/>
  <c r="AZ44" i="22" s="1"/>
  <c r="BA44" i="23" s="1"/>
  <c r="AY44" i="20"/>
  <c r="AY44" i="21" s="1"/>
  <c r="AY44" i="22" s="1"/>
  <c r="AZ44" i="23" s="1"/>
  <c r="AX44" i="20"/>
  <c r="AX44" i="21" s="1"/>
  <c r="AX44" i="22" s="1"/>
  <c r="AY44" i="23" s="1"/>
  <c r="AW44" i="20"/>
  <c r="AW44" i="21" s="1"/>
  <c r="AW44" i="22" s="1"/>
  <c r="AX44" i="23" s="1"/>
  <c r="AV44" i="20"/>
  <c r="AV44" i="21" s="1"/>
  <c r="AV44" i="22" s="1"/>
  <c r="AW44" i="23" s="1"/>
  <c r="AU44" i="20"/>
  <c r="AU44" i="21" s="1"/>
  <c r="AU44" i="22" s="1"/>
  <c r="AV44" i="23" s="1"/>
  <c r="AT44" i="20"/>
  <c r="AT44" i="21" s="1"/>
  <c r="AT44" i="22" s="1"/>
  <c r="AU44" i="23" s="1"/>
  <c r="AS44" i="20"/>
  <c r="AS44" i="21" s="1"/>
  <c r="AS44" i="22" s="1"/>
  <c r="AT44" i="23" s="1"/>
  <c r="AR44" i="20"/>
  <c r="AR44" i="21" s="1"/>
  <c r="AR44" i="22" s="1"/>
  <c r="AS44" i="23" s="1"/>
  <c r="AQ44" i="20"/>
  <c r="AQ44" i="21" s="1"/>
  <c r="AQ44" i="22" s="1"/>
  <c r="AR44" i="23" s="1"/>
  <c r="AZ43" i="20"/>
  <c r="AZ43" i="21" s="1"/>
  <c r="AZ43" i="22" s="1"/>
  <c r="BA43" i="23" s="1"/>
  <c r="AY43" i="20"/>
  <c r="AY43" i="21" s="1"/>
  <c r="AY43" i="22" s="1"/>
  <c r="AZ43" i="23" s="1"/>
  <c r="AX43" i="20"/>
  <c r="AX43" i="21" s="1"/>
  <c r="AX43" i="22" s="1"/>
  <c r="AY43" i="23" s="1"/>
  <c r="AW43" i="20"/>
  <c r="AW43" i="21" s="1"/>
  <c r="AW43" i="22" s="1"/>
  <c r="AX43" i="23" s="1"/>
  <c r="AV43" i="20"/>
  <c r="AV43" i="21" s="1"/>
  <c r="AV43" i="22" s="1"/>
  <c r="AW43" i="23" s="1"/>
  <c r="AU43" i="20"/>
  <c r="AU43" i="21" s="1"/>
  <c r="AU43" i="22" s="1"/>
  <c r="AV43" i="23" s="1"/>
  <c r="AT43" i="20"/>
  <c r="AT43" i="21" s="1"/>
  <c r="AT43" i="22" s="1"/>
  <c r="AU43" i="23" s="1"/>
  <c r="AS43" i="20"/>
  <c r="AS43" i="21" s="1"/>
  <c r="AS43" i="22" s="1"/>
  <c r="AT43" i="23" s="1"/>
  <c r="AR43" i="20"/>
  <c r="AR43" i="21" s="1"/>
  <c r="AR43" i="22" s="1"/>
  <c r="AS43" i="23" s="1"/>
  <c r="AQ43" i="20"/>
  <c r="AQ43" i="21" s="1"/>
  <c r="AQ43" i="22" s="1"/>
  <c r="AR43" i="23" s="1"/>
  <c r="AZ42" i="20"/>
  <c r="AZ42" i="21" s="1"/>
  <c r="AZ42" i="22" s="1"/>
  <c r="BA42" i="23" s="1"/>
  <c r="AY42" i="20"/>
  <c r="AY42" i="21" s="1"/>
  <c r="AY42" i="22" s="1"/>
  <c r="AZ42" i="23" s="1"/>
  <c r="AX42" i="20"/>
  <c r="AX42" i="21" s="1"/>
  <c r="AX42" i="22" s="1"/>
  <c r="AY42" i="23" s="1"/>
  <c r="AW42" i="20"/>
  <c r="AW42" i="21" s="1"/>
  <c r="AW42" i="22" s="1"/>
  <c r="AX42" i="23" s="1"/>
  <c r="AV42" i="20"/>
  <c r="AV42" i="21" s="1"/>
  <c r="AV42" i="22" s="1"/>
  <c r="AW42" i="23" s="1"/>
  <c r="AU42" i="20"/>
  <c r="AU42" i="21" s="1"/>
  <c r="AU42" i="22" s="1"/>
  <c r="AV42" i="23" s="1"/>
  <c r="AT42" i="20"/>
  <c r="AT42" i="21" s="1"/>
  <c r="AT42" i="22" s="1"/>
  <c r="AU42" i="23" s="1"/>
  <c r="AS42" i="20"/>
  <c r="AS42" i="21" s="1"/>
  <c r="AS42" i="22" s="1"/>
  <c r="AT42" i="23" s="1"/>
  <c r="AR42" i="20"/>
  <c r="AR42" i="21" s="1"/>
  <c r="AR42" i="22" s="1"/>
  <c r="AS42" i="23" s="1"/>
  <c r="AQ42" i="20"/>
  <c r="AQ42" i="21" s="1"/>
  <c r="AQ42" i="22" s="1"/>
  <c r="AR42" i="23" s="1"/>
  <c r="AZ41" i="20"/>
  <c r="AZ41" i="21" s="1"/>
  <c r="AZ41" i="22" s="1"/>
  <c r="BA41" i="23" s="1"/>
  <c r="AY41" i="20"/>
  <c r="AY41" i="21" s="1"/>
  <c r="AY41" i="22" s="1"/>
  <c r="AZ41" i="23" s="1"/>
  <c r="AX41" i="20"/>
  <c r="AX41" i="21" s="1"/>
  <c r="AX41" i="22" s="1"/>
  <c r="AY41" i="23" s="1"/>
  <c r="AW41" i="20"/>
  <c r="AW41" i="21" s="1"/>
  <c r="AW41" i="22" s="1"/>
  <c r="AX41" i="23" s="1"/>
  <c r="AV41" i="20"/>
  <c r="AV41" i="21" s="1"/>
  <c r="AV41" i="22" s="1"/>
  <c r="AW41" i="23" s="1"/>
  <c r="AU41" i="20"/>
  <c r="AU41" i="21" s="1"/>
  <c r="AU41" i="22" s="1"/>
  <c r="AV41" i="23" s="1"/>
  <c r="AT41" i="20"/>
  <c r="AT41" i="21" s="1"/>
  <c r="AT41" i="22" s="1"/>
  <c r="AU41" i="23" s="1"/>
  <c r="AS41" i="20"/>
  <c r="AS41" i="21" s="1"/>
  <c r="AS41" i="22" s="1"/>
  <c r="AT41" i="23" s="1"/>
  <c r="AR41" i="20"/>
  <c r="AR41" i="21" s="1"/>
  <c r="AR41" i="22" s="1"/>
  <c r="AS41" i="23" s="1"/>
  <c r="AQ41" i="20"/>
  <c r="AQ41" i="21" s="1"/>
  <c r="AQ41" i="22" s="1"/>
  <c r="AR41" i="23" s="1"/>
  <c r="AZ40" i="20"/>
  <c r="AZ40" i="21" s="1"/>
  <c r="AZ40" i="22" s="1"/>
  <c r="BA40" i="23" s="1"/>
  <c r="AY40" i="20"/>
  <c r="AY40" i="21" s="1"/>
  <c r="AY40" i="22" s="1"/>
  <c r="AZ40" i="23" s="1"/>
  <c r="AX40" i="20"/>
  <c r="AX40" i="21" s="1"/>
  <c r="AX40" i="22" s="1"/>
  <c r="AY40" i="23" s="1"/>
  <c r="AW40" i="20"/>
  <c r="AW40" i="21" s="1"/>
  <c r="AW40" i="22" s="1"/>
  <c r="AX40" i="23" s="1"/>
  <c r="AV40" i="20"/>
  <c r="AV40" i="21" s="1"/>
  <c r="AV40" i="22" s="1"/>
  <c r="AW40" i="23" s="1"/>
  <c r="AU40" i="20"/>
  <c r="AU40" i="21" s="1"/>
  <c r="AU40" i="22" s="1"/>
  <c r="AV40" i="23" s="1"/>
  <c r="AT40" i="20"/>
  <c r="AT40" i="21" s="1"/>
  <c r="AT40" i="22" s="1"/>
  <c r="AU40" i="23" s="1"/>
  <c r="AS40" i="20"/>
  <c r="AS40" i="21" s="1"/>
  <c r="AS40" i="22" s="1"/>
  <c r="AT40" i="23" s="1"/>
  <c r="AR40" i="20"/>
  <c r="AR40" i="21" s="1"/>
  <c r="AR40" i="22" s="1"/>
  <c r="AS40" i="23" s="1"/>
  <c r="AQ40" i="20"/>
  <c r="AQ40" i="21" s="1"/>
  <c r="AQ40" i="22" s="1"/>
  <c r="AR40" i="23" s="1"/>
  <c r="AZ39" i="20"/>
  <c r="AZ39" i="21" s="1"/>
  <c r="AZ39" i="22" s="1"/>
  <c r="BA39" i="23" s="1"/>
  <c r="AY39" i="20"/>
  <c r="AY39" i="21" s="1"/>
  <c r="AY39" i="22" s="1"/>
  <c r="AZ39" i="23" s="1"/>
  <c r="AX39" i="20"/>
  <c r="AX39" i="21" s="1"/>
  <c r="AX39" i="22" s="1"/>
  <c r="AY39" i="23" s="1"/>
  <c r="AW39" i="20"/>
  <c r="AW39" i="21" s="1"/>
  <c r="AW39" i="22" s="1"/>
  <c r="AX39" i="23" s="1"/>
  <c r="AV39" i="20"/>
  <c r="AV39" i="21" s="1"/>
  <c r="AV39" i="22" s="1"/>
  <c r="AW39" i="23" s="1"/>
  <c r="AU39" i="20"/>
  <c r="AU39" i="21" s="1"/>
  <c r="AU39" i="22" s="1"/>
  <c r="AV39" i="23" s="1"/>
  <c r="AT39" i="20"/>
  <c r="AT39" i="21" s="1"/>
  <c r="AT39" i="22" s="1"/>
  <c r="AU39" i="23" s="1"/>
  <c r="AS39" i="20"/>
  <c r="AS39" i="21" s="1"/>
  <c r="AS39" i="22" s="1"/>
  <c r="AT39" i="23" s="1"/>
  <c r="AR39" i="20"/>
  <c r="AR39" i="21" s="1"/>
  <c r="AR39" i="22" s="1"/>
  <c r="AS39" i="23" s="1"/>
  <c r="AQ39" i="20"/>
  <c r="AQ39" i="21" s="1"/>
  <c r="AQ39" i="22" s="1"/>
  <c r="AR39" i="23" s="1"/>
  <c r="AZ38" i="20"/>
  <c r="AZ38" i="21" s="1"/>
  <c r="AZ38" i="22" s="1"/>
  <c r="BA38" i="23" s="1"/>
  <c r="AY38" i="20"/>
  <c r="AY38" i="21" s="1"/>
  <c r="AY38" i="22" s="1"/>
  <c r="AZ38" i="23" s="1"/>
  <c r="AX38" i="20"/>
  <c r="AX38" i="21" s="1"/>
  <c r="AX38" i="22" s="1"/>
  <c r="AY38" i="23" s="1"/>
  <c r="AW38" i="20"/>
  <c r="AW38" i="21" s="1"/>
  <c r="AW38" i="22" s="1"/>
  <c r="AX38" i="23" s="1"/>
  <c r="AV38" i="20"/>
  <c r="AV38" i="21" s="1"/>
  <c r="AV38" i="22" s="1"/>
  <c r="AW38" i="23" s="1"/>
  <c r="AU38" i="20"/>
  <c r="AU38" i="21" s="1"/>
  <c r="AU38" i="22" s="1"/>
  <c r="AV38" i="23" s="1"/>
  <c r="AT38" i="20"/>
  <c r="AT38" i="21" s="1"/>
  <c r="AT38" i="22" s="1"/>
  <c r="AU38" i="23" s="1"/>
  <c r="AS38" i="20"/>
  <c r="AS38" i="21" s="1"/>
  <c r="AS38" i="22" s="1"/>
  <c r="AT38" i="23" s="1"/>
  <c r="AR38" i="20"/>
  <c r="AR38" i="21" s="1"/>
  <c r="AR38" i="22" s="1"/>
  <c r="AS38" i="23" s="1"/>
  <c r="AQ38" i="20"/>
  <c r="AQ38" i="21" s="1"/>
  <c r="AQ38" i="22" s="1"/>
  <c r="AR38" i="23" s="1"/>
  <c r="AZ37" i="20"/>
  <c r="AZ37" i="21" s="1"/>
  <c r="AZ37" i="22" s="1"/>
  <c r="BA37" i="23" s="1"/>
  <c r="AY37" i="20"/>
  <c r="AY37" i="21" s="1"/>
  <c r="AY37" i="22" s="1"/>
  <c r="AZ37" i="23" s="1"/>
  <c r="AX37" i="20"/>
  <c r="AX37" i="21" s="1"/>
  <c r="AX37" i="22" s="1"/>
  <c r="AY37" i="23" s="1"/>
  <c r="AW37" i="20"/>
  <c r="AW37" i="21" s="1"/>
  <c r="AW37" i="22" s="1"/>
  <c r="AX37" i="23" s="1"/>
  <c r="AV37" i="20"/>
  <c r="AV37" i="21" s="1"/>
  <c r="AV37" i="22" s="1"/>
  <c r="AW37" i="23" s="1"/>
  <c r="AU37" i="20"/>
  <c r="AU37" i="21" s="1"/>
  <c r="AU37" i="22" s="1"/>
  <c r="AV37" i="23" s="1"/>
  <c r="AT37" i="20"/>
  <c r="AT37" i="21" s="1"/>
  <c r="AT37" i="22" s="1"/>
  <c r="AU37" i="23" s="1"/>
  <c r="AS37" i="20"/>
  <c r="AS37" i="21" s="1"/>
  <c r="AS37" i="22" s="1"/>
  <c r="AT37" i="23" s="1"/>
  <c r="AR37" i="20"/>
  <c r="AR37" i="21" s="1"/>
  <c r="AR37" i="22" s="1"/>
  <c r="AS37" i="23" s="1"/>
  <c r="AQ37" i="20"/>
  <c r="AQ37" i="21" s="1"/>
  <c r="AQ37" i="22" s="1"/>
  <c r="AR37" i="23" s="1"/>
  <c r="AZ36" i="20"/>
  <c r="AZ36" i="21" s="1"/>
  <c r="AZ36" i="22" s="1"/>
  <c r="BA36" i="23" s="1"/>
  <c r="AY36" i="20"/>
  <c r="AY36" i="21" s="1"/>
  <c r="AY36" i="22" s="1"/>
  <c r="AZ36" i="23" s="1"/>
  <c r="AX36" i="20"/>
  <c r="AX36" i="21" s="1"/>
  <c r="AX36" i="22" s="1"/>
  <c r="AY36" i="23" s="1"/>
  <c r="AW36" i="20"/>
  <c r="AW36" i="21" s="1"/>
  <c r="AW36" i="22" s="1"/>
  <c r="AX36" i="23" s="1"/>
  <c r="AV36" i="20"/>
  <c r="AV36" i="21" s="1"/>
  <c r="AV36" i="22" s="1"/>
  <c r="AW36" i="23" s="1"/>
  <c r="AU36" i="20"/>
  <c r="AU36" i="21" s="1"/>
  <c r="AU36" i="22" s="1"/>
  <c r="AV36" i="23" s="1"/>
  <c r="AT36" i="20"/>
  <c r="AT36" i="21" s="1"/>
  <c r="AT36" i="22" s="1"/>
  <c r="AU36" i="23" s="1"/>
  <c r="AS36" i="20"/>
  <c r="AS36" i="21" s="1"/>
  <c r="AS36" i="22" s="1"/>
  <c r="AT36" i="23" s="1"/>
  <c r="AR36" i="20"/>
  <c r="AR36" i="21" s="1"/>
  <c r="AR36" i="22" s="1"/>
  <c r="AS36" i="23" s="1"/>
  <c r="AQ36" i="20"/>
  <c r="AQ36" i="21" s="1"/>
  <c r="AQ36" i="22" s="1"/>
  <c r="AR36" i="23" s="1"/>
  <c r="AZ35" i="20"/>
  <c r="AZ35" i="21" s="1"/>
  <c r="AZ35" i="22" s="1"/>
  <c r="BA35" i="23" s="1"/>
  <c r="AY35" i="20"/>
  <c r="AY35" i="21" s="1"/>
  <c r="AY35" i="22" s="1"/>
  <c r="AZ35" i="23" s="1"/>
  <c r="AX35" i="20"/>
  <c r="AX35" i="21" s="1"/>
  <c r="AX35" i="22" s="1"/>
  <c r="AY35" i="23" s="1"/>
  <c r="AW35" i="20"/>
  <c r="AW35" i="21" s="1"/>
  <c r="AW35" i="22" s="1"/>
  <c r="AX35" i="23" s="1"/>
  <c r="AV35" i="20"/>
  <c r="AV35" i="21" s="1"/>
  <c r="AV35" i="22" s="1"/>
  <c r="AW35" i="23" s="1"/>
  <c r="AU35" i="20"/>
  <c r="AU35" i="21" s="1"/>
  <c r="AU35" i="22" s="1"/>
  <c r="AV35" i="23" s="1"/>
  <c r="AT35" i="20"/>
  <c r="AT35" i="21" s="1"/>
  <c r="AT35" i="22" s="1"/>
  <c r="AU35" i="23" s="1"/>
  <c r="AS35" i="20"/>
  <c r="AS35" i="21" s="1"/>
  <c r="AS35" i="22" s="1"/>
  <c r="AT35" i="23" s="1"/>
  <c r="AR35" i="20"/>
  <c r="AR35" i="21" s="1"/>
  <c r="AR35" i="22" s="1"/>
  <c r="AS35" i="23" s="1"/>
  <c r="AQ35" i="20"/>
  <c r="AQ35" i="21" s="1"/>
  <c r="AQ35" i="22" s="1"/>
  <c r="AR35" i="23" s="1"/>
  <c r="AZ34" i="20"/>
  <c r="AZ34" i="21" s="1"/>
  <c r="AZ34" i="22" s="1"/>
  <c r="BA34" i="23" s="1"/>
  <c r="AY34" i="20"/>
  <c r="AY34" i="21" s="1"/>
  <c r="AY34" i="22" s="1"/>
  <c r="AZ34" i="23" s="1"/>
  <c r="AX34" i="20"/>
  <c r="AX34" i="21" s="1"/>
  <c r="AX34" i="22" s="1"/>
  <c r="AY34" i="23" s="1"/>
  <c r="AW34" i="20"/>
  <c r="AW34" i="21" s="1"/>
  <c r="AW34" i="22" s="1"/>
  <c r="AX34" i="23" s="1"/>
  <c r="AV34" i="20"/>
  <c r="AV34" i="21" s="1"/>
  <c r="AV34" i="22" s="1"/>
  <c r="AW34" i="23" s="1"/>
  <c r="AU34" i="20"/>
  <c r="AU34" i="21" s="1"/>
  <c r="AU34" i="22" s="1"/>
  <c r="AV34" i="23" s="1"/>
  <c r="AT34" i="20"/>
  <c r="AT34" i="21" s="1"/>
  <c r="AT34" i="22" s="1"/>
  <c r="AU34" i="23" s="1"/>
  <c r="AS34" i="20"/>
  <c r="AS34" i="21" s="1"/>
  <c r="AS34" i="22" s="1"/>
  <c r="AT34" i="23" s="1"/>
  <c r="AR34" i="20"/>
  <c r="AR34" i="21" s="1"/>
  <c r="AR34" i="22" s="1"/>
  <c r="AS34" i="23" s="1"/>
  <c r="AQ34" i="20"/>
  <c r="AQ34" i="21" s="1"/>
  <c r="AQ34" i="22" s="1"/>
  <c r="AR34" i="23" s="1"/>
  <c r="AZ33" i="20"/>
  <c r="AZ33" i="21" s="1"/>
  <c r="AZ33" i="22" s="1"/>
  <c r="BA33" i="23" s="1"/>
  <c r="AY33" i="20"/>
  <c r="AY33" i="21" s="1"/>
  <c r="AY33" i="22" s="1"/>
  <c r="AZ33" i="23" s="1"/>
  <c r="AX33" i="20"/>
  <c r="AX33" i="21" s="1"/>
  <c r="AX33" i="22" s="1"/>
  <c r="AY33" i="23" s="1"/>
  <c r="AW33" i="20"/>
  <c r="AW33" i="21" s="1"/>
  <c r="AW33" i="22" s="1"/>
  <c r="AX33" i="23" s="1"/>
  <c r="AV33" i="20"/>
  <c r="AV33" i="21" s="1"/>
  <c r="AV33" i="22" s="1"/>
  <c r="AW33" i="23" s="1"/>
  <c r="AU33" i="20"/>
  <c r="AU33" i="21" s="1"/>
  <c r="AU33" i="22" s="1"/>
  <c r="AV33" i="23" s="1"/>
  <c r="AT33" i="20"/>
  <c r="AT33" i="21" s="1"/>
  <c r="AT33" i="22" s="1"/>
  <c r="AU33" i="23" s="1"/>
  <c r="AS33" i="20"/>
  <c r="AS33" i="21" s="1"/>
  <c r="AS33" i="22" s="1"/>
  <c r="AT33" i="23" s="1"/>
  <c r="AR33" i="20"/>
  <c r="AR33" i="21" s="1"/>
  <c r="AR33" i="22" s="1"/>
  <c r="AS33" i="23" s="1"/>
  <c r="AQ33" i="20"/>
  <c r="AQ33" i="21" s="1"/>
  <c r="AQ33" i="22" s="1"/>
  <c r="AR33" i="23" s="1"/>
  <c r="AZ32" i="20"/>
  <c r="AZ32" i="21" s="1"/>
  <c r="AZ32" i="22" s="1"/>
  <c r="BA32" i="23" s="1"/>
  <c r="AY32" i="20"/>
  <c r="AY32" i="21" s="1"/>
  <c r="AY32" i="22" s="1"/>
  <c r="AZ32" i="23" s="1"/>
  <c r="AX32" i="20"/>
  <c r="AX32" i="21" s="1"/>
  <c r="AX32" i="22" s="1"/>
  <c r="AY32" i="23" s="1"/>
  <c r="AW32" i="20"/>
  <c r="AW32" i="21" s="1"/>
  <c r="AW32" i="22" s="1"/>
  <c r="AX32" i="23" s="1"/>
  <c r="AV32" i="20"/>
  <c r="AV32" i="21" s="1"/>
  <c r="AV32" i="22" s="1"/>
  <c r="AW32" i="23" s="1"/>
  <c r="AU32" i="20"/>
  <c r="AU32" i="21" s="1"/>
  <c r="AU32" i="22" s="1"/>
  <c r="AV32" i="23" s="1"/>
  <c r="AT32" i="20"/>
  <c r="AT32" i="21" s="1"/>
  <c r="AT32" i="22" s="1"/>
  <c r="AU32" i="23" s="1"/>
  <c r="AS32" i="20"/>
  <c r="AS32" i="21" s="1"/>
  <c r="AS32" i="22" s="1"/>
  <c r="AT32" i="23" s="1"/>
  <c r="AR32" i="20"/>
  <c r="AR32" i="21" s="1"/>
  <c r="AR32" i="22" s="1"/>
  <c r="AS32" i="23" s="1"/>
  <c r="AQ32" i="20"/>
  <c r="AQ32" i="21" s="1"/>
  <c r="AQ32" i="22" s="1"/>
  <c r="AR32" i="23" s="1"/>
  <c r="AZ31" i="20"/>
  <c r="AZ31" i="21" s="1"/>
  <c r="AZ31" i="22" s="1"/>
  <c r="BA31" i="23" s="1"/>
  <c r="AY31" i="20"/>
  <c r="AY31" i="21" s="1"/>
  <c r="AY31" i="22" s="1"/>
  <c r="AZ31" i="23" s="1"/>
  <c r="AX31" i="20"/>
  <c r="AX31" i="21" s="1"/>
  <c r="AX31" i="22" s="1"/>
  <c r="AY31" i="23" s="1"/>
  <c r="AW31" i="20"/>
  <c r="AW31" i="21" s="1"/>
  <c r="AW31" i="22" s="1"/>
  <c r="AX31" i="23" s="1"/>
  <c r="AV31" i="20"/>
  <c r="AV31" i="21" s="1"/>
  <c r="AV31" i="22" s="1"/>
  <c r="AW31" i="23" s="1"/>
  <c r="AU31" i="20"/>
  <c r="AU31" i="21" s="1"/>
  <c r="AU31" i="22" s="1"/>
  <c r="AV31" i="23" s="1"/>
  <c r="AT31" i="20"/>
  <c r="AT31" i="21" s="1"/>
  <c r="AT31" i="22" s="1"/>
  <c r="AU31" i="23" s="1"/>
  <c r="AS31" i="20"/>
  <c r="AS31" i="21" s="1"/>
  <c r="AS31" i="22" s="1"/>
  <c r="AT31" i="23" s="1"/>
  <c r="AR31" i="20"/>
  <c r="AR31" i="21" s="1"/>
  <c r="AR31" i="22" s="1"/>
  <c r="AS31" i="23" s="1"/>
  <c r="AQ31" i="20"/>
  <c r="AQ31" i="21" s="1"/>
  <c r="AQ31" i="22" s="1"/>
  <c r="AR31" i="23" s="1"/>
  <c r="AZ30" i="20"/>
  <c r="AZ30" i="21" s="1"/>
  <c r="AZ30" i="22" s="1"/>
  <c r="BA30" i="23" s="1"/>
  <c r="AY30" i="20"/>
  <c r="AY30" i="21" s="1"/>
  <c r="AY30" i="22" s="1"/>
  <c r="AZ30" i="23" s="1"/>
  <c r="AX30" i="20"/>
  <c r="AX30" i="21" s="1"/>
  <c r="AX30" i="22" s="1"/>
  <c r="AY30" i="23" s="1"/>
  <c r="AW30" i="20"/>
  <c r="AW30" i="21" s="1"/>
  <c r="AW30" i="22" s="1"/>
  <c r="AX30" i="23" s="1"/>
  <c r="AV30" i="20"/>
  <c r="AV30" i="21" s="1"/>
  <c r="AV30" i="22" s="1"/>
  <c r="AW30" i="23" s="1"/>
  <c r="AU30" i="20"/>
  <c r="AU30" i="21" s="1"/>
  <c r="AU30" i="22" s="1"/>
  <c r="AV30" i="23" s="1"/>
  <c r="AT30" i="20"/>
  <c r="AT30" i="21" s="1"/>
  <c r="AT30" i="22" s="1"/>
  <c r="AU30" i="23" s="1"/>
  <c r="AS30" i="20"/>
  <c r="AS30" i="21" s="1"/>
  <c r="AS30" i="22" s="1"/>
  <c r="AT30" i="23" s="1"/>
  <c r="AR30" i="20"/>
  <c r="AR30" i="21" s="1"/>
  <c r="AR30" i="22" s="1"/>
  <c r="AS30" i="23" s="1"/>
  <c r="AQ30" i="20"/>
  <c r="AQ30" i="21" s="1"/>
  <c r="AQ30" i="22" s="1"/>
  <c r="AR30" i="23" s="1"/>
  <c r="AZ29" i="20"/>
  <c r="AZ29" i="21" s="1"/>
  <c r="AZ29" i="22" s="1"/>
  <c r="BA29" i="23" s="1"/>
  <c r="AY29" i="20"/>
  <c r="AY29" i="21" s="1"/>
  <c r="AY29" i="22" s="1"/>
  <c r="AZ29" i="23" s="1"/>
  <c r="AX29" i="20"/>
  <c r="AX29" i="21" s="1"/>
  <c r="AX29" i="22" s="1"/>
  <c r="AY29" i="23" s="1"/>
  <c r="AW29" i="20"/>
  <c r="AW29" i="21" s="1"/>
  <c r="AW29" i="22" s="1"/>
  <c r="AX29" i="23" s="1"/>
  <c r="AV29" i="20"/>
  <c r="AV29" i="21" s="1"/>
  <c r="AV29" i="22" s="1"/>
  <c r="AW29" i="23" s="1"/>
  <c r="AU29" i="20"/>
  <c r="AU29" i="21" s="1"/>
  <c r="AU29" i="22" s="1"/>
  <c r="AV29" i="23" s="1"/>
  <c r="AT29" i="20"/>
  <c r="AT29" i="21" s="1"/>
  <c r="AT29" i="22" s="1"/>
  <c r="AU29" i="23" s="1"/>
  <c r="AS29" i="20"/>
  <c r="AS29" i="21" s="1"/>
  <c r="AS29" i="22" s="1"/>
  <c r="AT29" i="23" s="1"/>
  <c r="AR29" i="20"/>
  <c r="AR29" i="21" s="1"/>
  <c r="AR29" i="22" s="1"/>
  <c r="AS29" i="23" s="1"/>
  <c r="AQ29" i="20"/>
  <c r="AQ29" i="21" s="1"/>
  <c r="AQ29" i="22" s="1"/>
  <c r="AR29" i="23" s="1"/>
  <c r="AZ28" i="20"/>
  <c r="AZ28" i="21" s="1"/>
  <c r="AZ28" i="22" s="1"/>
  <c r="BA28" i="23" s="1"/>
  <c r="AY28" i="20"/>
  <c r="AY28" i="21" s="1"/>
  <c r="AY28" i="22" s="1"/>
  <c r="AZ28" i="23" s="1"/>
  <c r="AX28" i="20"/>
  <c r="AX28" i="21" s="1"/>
  <c r="AX28" i="22" s="1"/>
  <c r="AY28" i="23" s="1"/>
  <c r="AW28" i="20"/>
  <c r="AW28" i="21" s="1"/>
  <c r="AW28" i="22" s="1"/>
  <c r="AX28" i="23" s="1"/>
  <c r="AV28" i="20"/>
  <c r="AV28" i="21" s="1"/>
  <c r="AV28" i="22" s="1"/>
  <c r="AW28" i="23" s="1"/>
  <c r="AU28" i="20"/>
  <c r="AU28" i="21" s="1"/>
  <c r="AU28" i="22" s="1"/>
  <c r="AV28" i="23" s="1"/>
  <c r="AT28" i="20"/>
  <c r="AT28" i="21" s="1"/>
  <c r="AT28" i="22" s="1"/>
  <c r="AU28" i="23" s="1"/>
  <c r="AS28" i="20"/>
  <c r="AS28" i="21" s="1"/>
  <c r="AS28" i="22" s="1"/>
  <c r="AT28" i="23" s="1"/>
  <c r="AR28" i="20"/>
  <c r="AR28" i="21" s="1"/>
  <c r="AR28" i="22" s="1"/>
  <c r="AS28" i="23" s="1"/>
  <c r="AQ28" i="20"/>
  <c r="AQ28" i="21" s="1"/>
  <c r="AQ28" i="22" s="1"/>
  <c r="AR28" i="23" s="1"/>
  <c r="AZ27" i="20"/>
  <c r="AZ27" i="21" s="1"/>
  <c r="AZ27" i="22" s="1"/>
  <c r="BA27" i="23" s="1"/>
  <c r="AY27" i="20"/>
  <c r="AY27" i="21" s="1"/>
  <c r="AY27" i="22" s="1"/>
  <c r="AZ27" i="23" s="1"/>
  <c r="AX27" i="20"/>
  <c r="AX27" i="21" s="1"/>
  <c r="AX27" i="22" s="1"/>
  <c r="AY27" i="23" s="1"/>
  <c r="AW27" i="20"/>
  <c r="AW27" i="21" s="1"/>
  <c r="AW27" i="22" s="1"/>
  <c r="AX27" i="23" s="1"/>
  <c r="AV27" i="20"/>
  <c r="AV27" i="21" s="1"/>
  <c r="AV27" i="22" s="1"/>
  <c r="AW27" i="23" s="1"/>
  <c r="AU27" i="20"/>
  <c r="AU27" i="21" s="1"/>
  <c r="AU27" i="22" s="1"/>
  <c r="AV27" i="23" s="1"/>
  <c r="AT27" i="20"/>
  <c r="AT27" i="21" s="1"/>
  <c r="AT27" i="22" s="1"/>
  <c r="AU27" i="23" s="1"/>
  <c r="AS27" i="20"/>
  <c r="AS27" i="21" s="1"/>
  <c r="AS27" i="22" s="1"/>
  <c r="AT27" i="23" s="1"/>
  <c r="AR27" i="20"/>
  <c r="AR27" i="21" s="1"/>
  <c r="AR27" i="22" s="1"/>
  <c r="AS27" i="23" s="1"/>
  <c r="AQ27" i="20"/>
  <c r="AQ27" i="21" s="1"/>
  <c r="AQ27" i="22" s="1"/>
  <c r="AR27" i="23" s="1"/>
  <c r="AZ26" i="20"/>
  <c r="AZ26" i="21" s="1"/>
  <c r="AZ26" i="22" s="1"/>
  <c r="BA26" i="23" s="1"/>
  <c r="AY26" i="20"/>
  <c r="AY26" i="21" s="1"/>
  <c r="AY26" i="22" s="1"/>
  <c r="AZ26" i="23" s="1"/>
  <c r="AX26" i="20"/>
  <c r="AX26" i="21" s="1"/>
  <c r="AX26" i="22" s="1"/>
  <c r="AY26" i="23" s="1"/>
  <c r="AW26" i="20"/>
  <c r="AW26" i="21" s="1"/>
  <c r="AW26" i="22" s="1"/>
  <c r="AX26" i="23" s="1"/>
  <c r="AV26" i="20"/>
  <c r="AV26" i="21" s="1"/>
  <c r="AV26" i="22" s="1"/>
  <c r="AW26" i="23" s="1"/>
  <c r="AU26" i="20"/>
  <c r="AU26" i="21" s="1"/>
  <c r="AU26" i="22" s="1"/>
  <c r="AV26" i="23" s="1"/>
  <c r="AT26" i="20"/>
  <c r="AT26" i="21" s="1"/>
  <c r="AT26" i="22" s="1"/>
  <c r="AU26" i="23" s="1"/>
  <c r="AS26" i="20"/>
  <c r="AS26" i="21" s="1"/>
  <c r="AS26" i="22" s="1"/>
  <c r="AT26" i="23" s="1"/>
  <c r="AR26" i="20"/>
  <c r="AR26" i="21" s="1"/>
  <c r="AR26" i="22" s="1"/>
  <c r="AS26" i="23" s="1"/>
  <c r="AQ26" i="20"/>
  <c r="AQ26" i="21" s="1"/>
  <c r="AQ26" i="22" s="1"/>
  <c r="AR26" i="23" s="1"/>
  <c r="AZ25" i="20"/>
  <c r="AZ25" i="21" s="1"/>
  <c r="AZ25" i="22" s="1"/>
  <c r="BA25" i="23" s="1"/>
  <c r="AY25" i="20"/>
  <c r="AY25" i="21" s="1"/>
  <c r="AY25" i="22" s="1"/>
  <c r="AZ25" i="23" s="1"/>
  <c r="AX25" i="20"/>
  <c r="AX25" i="21" s="1"/>
  <c r="AX25" i="22" s="1"/>
  <c r="AY25" i="23" s="1"/>
  <c r="AW25" i="20"/>
  <c r="AW25" i="21" s="1"/>
  <c r="AW25" i="22" s="1"/>
  <c r="AX25" i="23" s="1"/>
  <c r="AV25" i="20"/>
  <c r="AV25" i="21" s="1"/>
  <c r="AV25" i="22" s="1"/>
  <c r="AW25" i="23" s="1"/>
  <c r="AU25" i="20"/>
  <c r="AU25" i="21" s="1"/>
  <c r="AU25" i="22" s="1"/>
  <c r="AV25" i="23" s="1"/>
  <c r="AT25" i="20"/>
  <c r="AT25" i="21" s="1"/>
  <c r="AT25" i="22" s="1"/>
  <c r="AU25" i="23" s="1"/>
  <c r="AS25" i="20"/>
  <c r="AS25" i="21" s="1"/>
  <c r="AS25" i="22" s="1"/>
  <c r="AT25" i="23" s="1"/>
  <c r="AR25" i="20"/>
  <c r="AR25" i="21" s="1"/>
  <c r="AR25" i="22" s="1"/>
  <c r="AS25" i="23" s="1"/>
  <c r="AQ25" i="20"/>
  <c r="AQ25" i="21" s="1"/>
  <c r="AQ25" i="22" s="1"/>
  <c r="AR25" i="23" s="1"/>
  <c r="AZ24" i="20"/>
  <c r="AZ24" i="21" s="1"/>
  <c r="AZ24" i="22" s="1"/>
  <c r="BA24" i="23" s="1"/>
  <c r="AY24" i="20"/>
  <c r="AY24" i="21" s="1"/>
  <c r="AY24" i="22" s="1"/>
  <c r="AZ24" i="23" s="1"/>
  <c r="AX24" i="20"/>
  <c r="AX24" i="21" s="1"/>
  <c r="AX24" i="22" s="1"/>
  <c r="AY24" i="23" s="1"/>
  <c r="AW24" i="20"/>
  <c r="AW24" i="21" s="1"/>
  <c r="AW24" i="22" s="1"/>
  <c r="AX24" i="23" s="1"/>
  <c r="AV24" i="20"/>
  <c r="AV24" i="21" s="1"/>
  <c r="AV24" i="22" s="1"/>
  <c r="AW24" i="23" s="1"/>
  <c r="AU24" i="20"/>
  <c r="AU24" i="21" s="1"/>
  <c r="AU24" i="22" s="1"/>
  <c r="AV24" i="23" s="1"/>
  <c r="AT24" i="20"/>
  <c r="AT24" i="21" s="1"/>
  <c r="AT24" i="22" s="1"/>
  <c r="AU24" i="23" s="1"/>
  <c r="AS24" i="20"/>
  <c r="AS24" i="21" s="1"/>
  <c r="AS24" i="22" s="1"/>
  <c r="AT24" i="23" s="1"/>
  <c r="AR24" i="20"/>
  <c r="AR24" i="21" s="1"/>
  <c r="AR24" i="22" s="1"/>
  <c r="AS24" i="23" s="1"/>
  <c r="AQ24" i="20"/>
  <c r="AQ24" i="21" s="1"/>
  <c r="AQ24" i="22" s="1"/>
  <c r="AR24" i="23" s="1"/>
  <c r="AZ23" i="20"/>
  <c r="AZ23" i="21" s="1"/>
  <c r="AZ23" i="22" s="1"/>
  <c r="BA23" i="23" s="1"/>
  <c r="AY23" i="20"/>
  <c r="AY23" i="21" s="1"/>
  <c r="AY23" i="22" s="1"/>
  <c r="AZ23" i="23" s="1"/>
  <c r="AX23" i="20"/>
  <c r="AX23" i="21" s="1"/>
  <c r="AX23" i="22" s="1"/>
  <c r="AY23" i="23" s="1"/>
  <c r="AW23" i="20"/>
  <c r="AW23" i="21" s="1"/>
  <c r="AW23" i="22" s="1"/>
  <c r="AX23" i="23" s="1"/>
  <c r="AV23" i="20"/>
  <c r="AV23" i="21" s="1"/>
  <c r="AV23" i="22" s="1"/>
  <c r="AW23" i="23" s="1"/>
  <c r="AU23" i="20"/>
  <c r="AU23" i="21" s="1"/>
  <c r="AU23" i="22" s="1"/>
  <c r="AV23" i="23" s="1"/>
  <c r="AT23" i="20"/>
  <c r="AT23" i="21" s="1"/>
  <c r="AT23" i="22" s="1"/>
  <c r="AU23" i="23" s="1"/>
  <c r="AS23" i="20"/>
  <c r="AS23" i="21" s="1"/>
  <c r="AS23" i="22" s="1"/>
  <c r="AT23" i="23" s="1"/>
  <c r="AR23" i="20"/>
  <c r="AR23" i="21" s="1"/>
  <c r="AR23" i="22" s="1"/>
  <c r="AS23" i="23" s="1"/>
  <c r="AQ23" i="20"/>
  <c r="AQ23" i="21" s="1"/>
  <c r="AQ23" i="22" s="1"/>
  <c r="AR23" i="23" s="1"/>
  <c r="AZ22" i="20"/>
  <c r="AZ22" i="21" s="1"/>
  <c r="AZ22" i="22" s="1"/>
  <c r="BA22" i="23" s="1"/>
  <c r="AY22" i="20"/>
  <c r="AY22" i="21" s="1"/>
  <c r="AY22" i="22" s="1"/>
  <c r="AZ22" i="23" s="1"/>
  <c r="AX22" i="20"/>
  <c r="AX22" i="21" s="1"/>
  <c r="AX22" i="22" s="1"/>
  <c r="AY22" i="23" s="1"/>
  <c r="AW22" i="20"/>
  <c r="AW22" i="21" s="1"/>
  <c r="AW22" i="22" s="1"/>
  <c r="AX22" i="23" s="1"/>
  <c r="AV22" i="20"/>
  <c r="AV22" i="21" s="1"/>
  <c r="AV22" i="22" s="1"/>
  <c r="AW22" i="23" s="1"/>
  <c r="AU22" i="20"/>
  <c r="AU22" i="21" s="1"/>
  <c r="AU22" i="22" s="1"/>
  <c r="AV22" i="23" s="1"/>
  <c r="AT22" i="20"/>
  <c r="AT22" i="21" s="1"/>
  <c r="AT22" i="22" s="1"/>
  <c r="AU22" i="23" s="1"/>
  <c r="AS22" i="20"/>
  <c r="AS22" i="21" s="1"/>
  <c r="AS22" i="22" s="1"/>
  <c r="AT22" i="23" s="1"/>
  <c r="AR22" i="20"/>
  <c r="AR22" i="21" s="1"/>
  <c r="AR22" i="22" s="1"/>
  <c r="AS22" i="23" s="1"/>
  <c r="AQ22" i="20"/>
  <c r="AQ22" i="21" s="1"/>
  <c r="AQ22" i="22" s="1"/>
  <c r="AR22" i="23" s="1"/>
  <c r="AZ21" i="20"/>
  <c r="AZ21" i="21" s="1"/>
  <c r="AZ21" i="22" s="1"/>
  <c r="BA21" i="23" s="1"/>
  <c r="AY21" i="20"/>
  <c r="AY21" i="21" s="1"/>
  <c r="AY21" i="22" s="1"/>
  <c r="AZ21" i="23" s="1"/>
  <c r="AX21" i="20"/>
  <c r="AX21" i="21" s="1"/>
  <c r="AX21" i="22" s="1"/>
  <c r="AY21" i="23" s="1"/>
  <c r="AW21" i="20"/>
  <c r="AW21" i="21" s="1"/>
  <c r="AW21" i="22" s="1"/>
  <c r="AX21" i="23" s="1"/>
  <c r="AV21" i="20"/>
  <c r="AV21" i="21" s="1"/>
  <c r="AV21" i="22" s="1"/>
  <c r="AW21" i="23" s="1"/>
  <c r="AU21" i="20"/>
  <c r="AU21" i="21" s="1"/>
  <c r="AU21" i="22" s="1"/>
  <c r="AV21" i="23" s="1"/>
  <c r="AT21" i="20"/>
  <c r="AT21" i="21" s="1"/>
  <c r="AT21" i="22" s="1"/>
  <c r="AU21" i="23" s="1"/>
  <c r="AS21" i="20"/>
  <c r="AS21" i="21" s="1"/>
  <c r="AS21" i="22" s="1"/>
  <c r="AT21" i="23" s="1"/>
  <c r="AR21" i="20"/>
  <c r="AR21" i="21" s="1"/>
  <c r="AR21" i="22" s="1"/>
  <c r="AS21" i="23" s="1"/>
  <c r="AQ21" i="20"/>
  <c r="AQ21" i="21" s="1"/>
  <c r="AQ21" i="22" s="1"/>
  <c r="AR21" i="23" s="1"/>
  <c r="AZ20" i="20"/>
  <c r="AZ20" i="21" s="1"/>
  <c r="AZ20" i="22" s="1"/>
  <c r="BA20" i="23" s="1"/>
  <c r="AY20" i="20"/>
  <c r="AY20" i="21" s="1"/>
  <c r="AY20" i="22" s="1"/>
  <c r="AZ20" i="23" s="1"/>
  <c r="AX20" i="20"/>
  <c r="AX20" i="21" s="1"/>
  <c r="AX20" i="22" s="1"/>
  <c r="AY20" i="23" s="1"/>
  <c r="AW20" i="20"/>
  <c r="AW20" i="21" s="1"/>
  <c r="AW20" i="22" s="1"/>
  <c r="AX20" i="23" s="1"/>
  <c r="AV20" i="20"/>
  <c r="AV20" i="21" s="1"/>
  <c r="AV20" i="22" s="1"/>
  <c r="AW20" i="23" s="1"/>
  <c r="AU20" i="20"/>
  <c r="AU20" i="21" s="1"/>
  <c r="AU20" i="22" s="1"/>
  <c r="AV20" i="23" s="1"/>
  <c r="AT20" i="20"/>
  <c r="AT20" i="21" s="1"/>
  <c r="AT20" i="22" s="1"/>
  <c r="AU20" i="23" s="1"/>
  <c r="AS20" i="20"/>
  <c r="AS20" i="21" s="1"/>
  <c r="AS20" i="22" s="1"/>
  <c r="AT20" i="23" s="1"/>
  <c r="AR20" i="20"/>
  <c r="AR20" i="21" s="1"/>
  <c r="AR20" i="22" s="1"/>
  <c r="AS20" i="23" s="1"/>
  <c r="AQ20" i="20"/>
  <c r="AQ20" i="21" s="1"/>
  <c r="AQ20" i="22" s="1"/>
  <c r="AR20" i="23" s="1"/>
  <c r="AZ19" i="20"/>
  <c r="AZ19" i="21" s="1"/>
  <c r="AZ19" i="22" s="1"/>
  <c r="BA19" i="23" s="1"/>
  <c r="AY19" i="20"/>
  <c r="AY19" i="21" s="1"/>
  <c r="AY19" i="22" s="1"/>
  <c r="AZ19" i="23" s="1"/>
  <c r="AX19" i="20"/>
  <c r="AX19" i="21" s="1"/>
  <c r="AX19" i="22" s="1"/>
  <c r="AY19" i="23" s="1"/>
  <c r="AW19" i="20"/>
  <c r="AW19" i="21" s="1"/>
  <c r="AW19" i="22" s="1"/>
  <c r="AX19" i="23" s="1"/>
  <c r="AV19" i="20"/>
  <c r="AV19" i="21" s="1"/>
  <c r="AV19" i="22" s="1"/>
  <c r="AW19" i="23" s="1"/>
  <c r="AU19" i="20"/>
  <c r="AU19" i="21" s="1"/>
  <c r="AU19" i="22" s="1"/>
  <c r="AV19" i="23" s="1"/>
  <c r="AT19" i="20"/>
  <c r="AT19" i="21" s="1"/>
  <c r="AT19" i="22" s="1"/>
  <c r="AU19" i="23" s="1"/>
  <c r="AS19" i="20"/>
  <c r="AS19" i="21" s="1"/>
  <c r="AS19" i="22" s="1"/>
  <c r="AT19" i="23" s="1"/>
  <c r="AR19" i="20"/>
  <c r="AR19" i="21" s="1"/>
  <c r="AR19" i="22" s="1"/>
  <c r="AS19" i="23" s="1"/>
  <c r="AQ19" i="20"/>
  <c r="AQ19" i="21" s="1"/>
  <c r="AQ19" i="22" s="1"/>
  <c r="AR19" i="23" s="1"/>
  <c r="AZ18" i="20"/>
  <c r="AZ18" i="21" s="1"/>
  <c r="AZ18" i="22" s="1"/>
  <c r="BA18" i="23" s="1"/>
  <c r="AY18" i="20"/>
  <c r="AY18" i="21" s="1"/>
  <c r="AY18" i="22" s="1"/>
  <c r="AZ18" i="23" s="1"/>
  <c r="AX18" i="20"/>
  <c r="AX18" i="21" s="1"/>
  <c r="AX18" i="22" s="1"/>
  <c r="AY18" i="23" s="1"/>
  <c r="AW18" i="20"/>
  <c r="AW18" i="21" s="1"/>
  <c r="AW18" i="22" s="1"/>
  <c r="AX18" i="23" s="1"/>
  <c r="AV18" i="20"/>
  <c r="AV18" i="21" s="1"/>
  <c r="AV18" i="22" s="1"/>
  <c r="AW18" i="23" s="1"/>
  <c r="AU18" i="20"/>
  <c r="AU18" i="21" s="1"/>
  <c r="AU18" i="22" s="1"/>
  <c r="AV18" i="23" s="1"/>
  <c r="AT18" i="20"/>
  <c r="AT18" i="21" s="1"/>
  <c r="AT18" i="22" s="1"/>
  <c r="AU18" i="23" s="1"/>
  <c r="AS18" i="20"/>
  <c r="AS18" i="21" s="1"/>
  <c r="AS18" i="22" s="1"/>
  <c r="AT18" i="23" s="1"/>
  <c r="AR18" i="20"/>
  <c r="AR18" i="21" s="1"/>
  <c r="AR18" i="22" s="1"/>
  <c r="AS18" i="23" s="1"/>
  <c r="AQ18" i="20"/>
  <c r="AQ18" i="21" s="1"/>
  <c r="AQ18" i="22" s="1"/>
  <c r="AR18" i="23" s="1"/>
  <c r="AZ17" i="20"/>
  <c r="AZ17" i="21" s="1"/>
  <c r="AZ17" i="22" s="1"/>
  <c r="BA17" i="23" s="1"/>
  <c r="AY17" i="20"/>
  <c r="AY17" i="21" s="1"/>
  <c r="AY17" i="22" s="1"/>
  <c r="AZ17" i="23" s="1"/>
  <c r="AX17" i="20"/>
  <c r="AX17" i="21" s="1"/>
  <c r="AX17" i="22" s="1"/>
  <c r="AY17" i="23" s="1"/>
  <c r="AW17" i="20"/>
  <c r="AW17" i="21" s="1"/>
  <c r="AW17" i="22" s="1"/>
  <c r="AX17" i="23" s="1"/>
  <c r="AV17" i="20"/>
  <c r="AV17" i="21" s="1"/>
  <c r="AV17" i="22" s="1"/>
  <c r="AW17" i="23" s="1"/>
  <c r="AU17" i="20"/>
  <c r="AU17" i="21" s="1"/>
  <c r="AU17" i="22" s="1"/>
  <c r="AV17" i="23" s="1"/>
  <c r="AT17" i="20"/>
  <c r="AT17" i="21" s="1"/>
  <c r="AT17" i="22" s="1"/>
  <c r="AU17" i="23" s="1"/>
  <c r="AS17" i="20"/>
  <c r="AS17" i="21" s="1"/>
  <c r="AS17" i="22" s="1"/>
  <c r="AT17" i="23" s="1"/>
  <c r="AR17" i="20"/>
  <c r="AR17" i="21" s="1"/>
  <c r="AR17" i="22" s="1"/>
  <c r="AS17" i="23" s="1"/>
  <c r="AQ17" i="20"/>
  <c r="AQ17" i="21" s="1"/>
  <c r="AQ17" i="22" s="1"/>
  <c r="AR17" i="23" s="1"/>
  <c r="AZ16" i="20"/>
  <c r="AZ16" i="21" s="1"/>
  <c r="AZ16" i="22" s="1"/>
  <c r="BA16" i="23" s="1"/>
  <c r="AY16" i="20"/>
  <c r="AY16" i="21" s="1"/>
  <c r="AY16" i="22" s="1"/>
  <c r="AZ16" i="23" s="1"/>
  <c r="AX16" i="20"/>
  <c r="AX16" i="21" s="1"/>
  <c r="AX16" i="22" s="1"/>
  <c r="AY16" i="23" s="1"/>
  <c r="AW16" i="20"/>
  <c r="AW16" i="21" s="1"/>
  <c r="AW16" i="22" s="1"/>
  <c r="AX16" i="23" s="1"/>
  <c r="AV16" i="20"/>
  <c r="AV16" i="21" s="1"/>
  <c r="AV16" i="22" s="1"/>
  <c r="AW16" i="23" s="1"/>
  <c r="AU16" i="20"/>
  <c r="AU16" i="21" s="1"/>
  <c r="AU16" i="22" s="1"/>
  <c r="AV16" i="23" s="1"/>
  <c r="AT16" i="20"/>
  <c r="AT16" i="21" s="1"/>
  <c r="AT16" i="22" s="1"/>
  <c r="AU16" i="23" s="1"/>
  <c r="AS16" i="20"/>
  <c r="AS16" i="21" s="1"/>
  <c r="AS16" i="22" s="1"/>
  <c r="AT16" i="23" s="1"/>
  <c r="AR16" i="20"/>
  <c r="AR16" i="21" s="1"/>
  <c r="AR16" i="22" s="1"/>
  <c r="AS16" i="23" s="1"/>
  <c r="AQ16" i="20"/>
  <c r="AQ16" i="21" s="1"/>
  <c r="AQ16" i="22" s="1"/>
  <c r="AR16" i="23" s="1"/>
  <c r="AZ15" i="20"/>
  <c r="AZ15" i="21" s="1"/>
  <c r="AZ15" i="22" s="1"/>
  <c r="BA15" i="23" s="1"/>
  <c r="AY15" i="20"/>
  <c r="AY15" i="21" s="1"/>
  <c r="AY15" i="22" s="1"/>
  <c r="AZ15" i="23" s="1"/>
  <c r="AX15" i="20"/>
  <c r="AX15" i="21" s="1"/>
  <c r="AX15" i="22" s="1"/>
  <c r="AY15" i="23" s="1"/>
  <c r="AW15" i="20"/>
  <c r="AW15" i="21" s="1"/>
  <c r="AW15" i="22" s="1"/>
  <c r="AX15" i="23" s="1"/>
  <c r="AV15" i="20"/>
  <c r="AV15" i="21" s="1"/>
  <c r="AV15" i="22" s="1"/>
  <c r="AW15" i="23" s="1"/>
  <c r="AU15" i="20"/>
  <c r="AU15" i="21" s="1"/>
  <c r="AU15" i="22" s="1"/>
  <c r="AV15" i="23" s="1"/>
  <c r="AT15" i="20"/>
  <c r="AT15" i="21" s="1"/>
  <c r="AT15" i="22" s="1"/>
  <c r="AU15" i="23" s="1"/>
  <c r="AS15" i="20"/>
  <c r="AS15" i="21" s="1"/>
  <c r="AS15" i="22" s="1"/>
  <c r="AT15" i="23" s="1"/>
  <c r="AR15" i="20"/>
  <c r="AR15" i="21" s="1"/>
  <c r="AR15" i="22" s="1"/>
  <c r="AS15" i="23" s="1"/>
  <c r="AQ15" i="20"/>
  <c r="AQ15" i="21" s="1"/>
  <c r="AQ15" i="22" s="1"/>
  <c r="AR15" i="23" s="1"/>
  <c r="AZ14" i="20"/>
  <c r="AZ14" i="21" s="1"/>
  <c r="AZ14" i="22" s="1"/>
  <c r="BA14" i="23" s="1"/>
  <c r="AY14" i="20"/>
  <c r="AY14" i="21" s="1"/>
  <c r="AY14" i="22" s="1"/>
  <c r="AZ14" i="23" s="1"/>
  <c r="AX14" i="20"/>
  <c r="AX14" i="21" s="1"/>
  <c r="AX14" i="22" s="1"/>
  <c r="AY14" i="23" s="1"/>
  <c r="AW14" i="20"/>
  <c r="AW14" i="21" s="1"/>
  <c r="AW14" i="22" s="1"/>
  <c r="AX14" i="23" s="1"/>
  <c r="AV14" i="20"/>
  <c r="AV14" i="21" s="1"/>
  <c r="AV14" i="22" s="1"/>
  <c r="AW14" i="23" s="1"/>
  <c r="AU14" i="20"/>
  <c r="AU14" i="21" s="1"/>
  <c r="AU14" i="22" s="1"/>
  <c r="AV14" i="23" s="1"/>
  <c r="AT14" i="20"/>
  <c r="AT14" i="21" s="1"/>
  <c r="AT14" i="22" s="1"/>
  <c r="AU14" i="23" s="1"/>
  <c r="AS14" i="20"/>
  <c r="AS14" i="21" s="1"/>
  <c r="AS14" i="22" s="1"/>
  <c r="AT14" i="23" s="1"/>
  <c r="AR14" i="20"/>
  <c r="AR14" i="21" s="1"/>
  <c r="AR14" i="22" s="1"/>
  <c r="AS14" i="23" s="1"/>
  <c r="AQ14" i="20"/>
  <c r="AQ14" i="21" s="1"/>
  <c r="AQ14" i="22" s="1"/>
  <c r="AR14" i="23" s="1"/>
  <c r="AZ13" i="20"/>
  <c r="AZ13" i="21" s="1"/>
  <c r="AZ13" i="22" s="1"/>
  <c r="BA13" i="23" s="1"/>
  <c r="AY13" i="20"/>
  <c r="AY13" i="21" s="1"/>
  <c r="AY13" i="22" s="1"/>
  <c r="AZ13" i="23" s="1"/>
  <c r="AX13" i="20"/>
  <c r="AX13" i="21" s="1"/>
  <c r="AX13" i="22" s="1"/>
  <c r="AY13" i="23" s="1"/>
  <c r="AW13" i="20"/>
  <c r="AW13" i="21" s="1"/>
  <c r="AW13" i="22" s="1"/>
  <c r="AX13" i="23" s="1"/>
  <c r="AV13" i="20"/>
  <c r="AV13" i="21" s="1"/>
  <c r="AV13" i="22" s="1"/>
  <c r="AW13" i="23" s="1"/>
  <c r="AU13" i="20"/>
  <c r="AU13" i="21" s="1"/>
  <c r="AU13" i="22" s="1"/>
  <c r="AV13" i="23" s="1"/>
  <c r="AT13" i="20"/>
  <c r="AT13" i="21" s="1"/>
  <c r="AT13" i="22" s="1"/>
  <c r="AU13" i="23" s="1"/>
  <c r="AS13" i="20"/>
  <c r="AS13" i="21" s="1"/>
  <c r="AS13" i="22" s="1"/>
  <c r="AT13" i="23" s="1"/>
  <c r="AR13" i="20"/>
  <c r="AR13" i="21" s="1"/>
  <c r="AR13" i="22" s="1"/>
  <c r="AS13" i="23" s="1"/>
  <c r="AQ13" i="20"/>
  <c r="AQ13" i="21" s="1"/>
  <c r="AQ13" i="22" s="1"/>
  <c r="AR13" i="23" s="1"/>
  <c r="AZ12" i="20"/>
  <c r="AZ12" i="21" s="1"/>
  <c r="AZ12" i="22" s="1"/>
  <c r="BA12" i="23" s="1"/>
  <c r="AY12" i="20"/>
  <c r="AY12" i="21" s="1"/>
  <c r="AY12" i="22" s="1"/>
  <c r="AZ12" i="23" s="1"/>
  <c r="AX12" i="20"/>
  <c r="AX12" i="21" s="1"/>
  <c r="AX12" i="22" s="1"/>
  <c r="AY12" i="23" s="1"/>
  <c r="AW12" i="20"/>
  <c r="AW12" i="21" s="1"/>
  <c r="AW12" i="22" s="1"/>
  <c r="AX12" i="23" s="1"/>
  <c r="AV12" i="20"/>
  <c r="AV12" i="21" s="1"/>
  <c r="AV12" i="22" s="1"/>
  <c r="AW12" i="23" s="1"/>
  <c r="AU12" i="20"/>
  <c r="AU12" i="21" s="1"/>
  <c r="AU12" i="22" s="1"/>
  <c r="AV12" i="23" s="1"/>
  <c r="AT12" i="20"/>
  <c r="AT12" i="21" s="1"/>
  <c r="AT12" i="22" s="1"/>
  <c r="AU12" i="23" s="1"/>
  <c r="AS12" i="20"/>
  <c r="AS12" i="21" s="1"/>
  <c r="AS12" i="22" s="1"/>
  <c r="AT12" i="23" s="1"/>
  <c r="AR12" i="20"/>
  <c r="AR12" i="21" s="1"/>
  <c r="AR12" i="22" s="1"/>
  <c r="AS12" i="23" s="1"/>
  <c r="AQ12" i="20"/>
  <c r="AQ12" i="21" s="1"/>
  <c r="AQ12" i="22" s="1"/>
  <c r="AR12" i="23" s="1"/>
  <c r="AZ11" i="20"/>
  <c r="AZ11" i="21" s="1"/>
  <c r="AZ11" i="22" s="1"/>
  <c r="BA11" i="23" s="1"/>
  <c r="AY11" i="20"/>
  <c r="AY11" i="21" s="1"/>
  <c r="AY11" i="22" s="1"/>
  <c r="AZ11" i="23" s="1"/>
  <c r="AX11" i="20"/>
  <c r="AX11" i="21" s="1"/>
  <c r="AX11" i="22" s="1"/>
  <c r="AY11" i="23" s="1"/>
  <c r="AW11" i="20"/>
  <c r="AW11" i="21" s="1"/>
  <c r="AW11" i="22" s="1"/>
  <c r="AX11" i="23" s="1"/>
  <c r="AV11" i="20"/>
  <c r="AV11" i="21" s="1"/>
  <c r="AV11" i="22" s="1"/>
  <c r="AW11" i="23" s="1"/>
  <c r="AU11" i="20"/>
  <c r="AU11" i="21" s="1"/>
  <c r="AU11" i="22" s="1"/>
  <c r="AV11" i="23" s="1"/>
  <c r="AT11" i="20"/>
  <c r="AT11" i="21" s="1"/>
  <c r="AT11" i="22" s="1"/>
  <c r="AU11" i="23" s="1"/>
  <c r="AS11" i="20"/>
  <c r="AS11" i="21" s="1"/>
  <c r="AS11" i="22" s="1"/>
  <c r="AT11" i="23" s="1"/>
  <c r="AR11" i="20"/>
  <c r="AR11" i="21" s="1"/>
  <c r="AR11" i="22" s="1"/>
  <c r="AS11" i="23" s="1"/>
  <c r="AQ11" i="20"/>
  <c r="AQ11" i="21" s="1"/>
  <c r="AQ11" i="22" s="1"/>
  <c r="AR11" i="23" s="1"/>
  <c r="AZ10" i="20"/>
  <c r="AZ10" i="21" s="1"/>
  <c r="AZ10" i="22" s="1"/>
  <c r="BA10" i="23" s="1"/>
  <c r="AY10" i="20"/>
  <c r="AY10" i="21" s="1"/>
  <c r="AY10" i="22" s="1"/>
  <c r="AZ10" i="23" s="1"/>
  <c r="AX10" i="20"/>
  <c r="AX10" i="21" s="1"/>
  <c r="AX10" i="22" s="1"/>
  <c r="AY10" i="23" s="1"/>
  <c r="AW10" i="20"/>
  <c r="AW10" i="21" s="1"/>
  <c r="AW10" i="22" s="1"/>
  <c r="AX10" i="23" s="1"/>
  <c r="AV10" i="20"/>
  <c r="AV10" i="21" s="1"/>
  <c r="AV10" i="22" s="1"/>
  <c r="AW10" i="23" s="1"/>
  <c r="AU10" i="20"/>
  <c r="AU10" i="21" s="1"/>
  <c r="AU10" i="22" s="1"/>
  <c r="AV10" i="23" s="1"/>
  <c r="AT10" i="20"/>
  <c r="AT10" i="21" s="1"/>
  <c r="AT10" i="22" s="1"/>
  <c r="AU10" i="23" s="1"/>
  <c r="AS10" i="20"/>
  <c r="AS10" i="21" s="1"/>
  <c r="AS10" i="22" s="1"/>
  <c r="AT10" i="23" s="1"/>
  <c r="AR10" i="20"/>
  <c r="AR10" i="21" s="1"/>
  <c r="AR10" i="22" s="1"/>
  <c r="AS10" i="23" s="1"/>
  <c r="AQ10" i="20"/>
  <c r="AQ10" i="21" s="1"/>
  <c r="AQ10" i="22" s="1"/>
  <c r="AR10" i="23" s="1"/>
  <c r="AZ9" i="20"/>
  <c r="AZ9" i="21" s="1"/>
  <c r="AZ9" i="22" s="1"/>
  <c r="BA9" i="23" s="1"/>
  <c r="AY9" i="20"/>
  <c r="AY9" i="21" s="1"/>
  <c r="AY9" i="22" s="1"/>
  <c r="AZ9" i="23" s="1"/>
  <c r="AX9" i="20"/>
  <c r="AX9" i="21" s="1"/>
  <c r="AX9" i="22" s="1"/>
  <c r="AY9" i="23" s="1"/>
  <c r="AW9" i="20"/>
  <c r="AW9" i="21" s="1"/>
  <c r="AW9" i="22" s="1"/>
  <c r="AX9" i="23" s="1"/>
  <c r="AV9" i="20"/>
  <c r="AV9" i="21" s="1"/>
  <c r="AV9" i="22" s="1"/>
  <c r="AW9" i="23" s="1"/>
  <c r="AU9" i="20"/>
  <c r="AU9" i="21" s="1"/>
  <c r="AU9" i="22" s="1"/>
  <c r="AV9" i="23" s="1"/>
  <c r="AT9" i="20"/>
  <c r="AT9" i="21" s="1"/>
  <c r="AT9" i="22" s="1"/>
  <c r="AU9" i="23" s="1"/>
  <c r="AS9" i="20"/>
  <c r="AS9" i="21" s="1"/>
  <c r="AS9" i="22" s="1"/>
  <c r="AT9" i="23" s="1"/>
  <c r="AR9" i="20"/>
  <c r="AR9" i="21" s="1"/>
  <c r="AR9" i="22" s="1"/>
  <c r="AS9" i="23" s="1"/>
  <c r="AQ9" i="20"/>
  <c r="AQ9" i="21" s="1"/>
  <c r="AQ9" i="22" s="1"/>
  <c r="AR9" i="23" s="1"/>
  <c r="AZ8" i="20"/>
  <c r="AZ8" i="21" s="1"/>
  <c r="AZ8" i="22" s="1"/>
  <c r="BA8" i="23" s="1"/>
  <c r="AY8" i="20"/>
  <c r="AY8" i="21" s="1"/>
  <c r="AY8" i="22" s="1"/>
  <c r="AZ8" i="23" s="1"/>
  <c r="AX8" i="20"/>
  <c r="AX8" i="21" s="1"/>
  <c r="AX8" i="22" s="1"/>
  <c r="AY8" i="23" s="1"/>
  <c r="AW8" i="20"/>
  <c r="AW8" i="21" s="1"/>
  <c r="AW8" i="22" s="1"/>
  <c r="AX8" i="23" s="1"/>
  <c r="AV8" i="20"/>
  <c r="AV8" i="21" s="1"/>
  <c r="AV8" i="22" s="1"/>
  <c r="AW8" i="23" s="1"/>
  <c r="AU8" i="20"/>
  <c r="AU8" i="21" s="1"/>
  <c r="AU8" i="22" s="1"/>
  <c r="AV8" i="23" s="1"/>
  <c r="AT8" i="20"/>
  <c r="AT8" i="21" s="1"/>
  <c r="AT8" i="22" s="1"/>
  <c r="AU8" i="23" s="1"/>
  <c r="AS8" i="20"/>
  <c r="AS8" i="21" s="1"/>
  <c r="AS8" i="22" s="1"/>
  <c r="AT8" i="23" s="1"/>
  <c r="AR8" i="20"/>
  <c r="AR8" i="21" s="1"/>
  <c r="AR8" i="22" s="1"/>
  <c r="AS8" i="23" s="1"/>
  <c r="AQ8" i="20"/>
  <c r="AQ8" i="21" s="1"/>
  <c r="AQ8" i="22" s="1"/>
  <c r="AR8" i="23" s="1"/>
  <c r="AZ7" i="20"/>
  <c r="AZ7" i="21" s="1"/>
  <c r="AZ7" i="22" s="1"/>
  <c r="BA7" i="23" s="1"/>
  <c r="AY7" i="20"/>
  <c r="AY7" i="21" s="1"/>
  <c r="AY7" i="22" s="1"/>
  <c r="AZ7" i="23" s="1"/>
  <c r="AX7" i="20"/>
  <c r="AX7" i="21" s="1"/>
  <c r="AX7" i="22" s="1"/>
  <c r="AY7" i="23" s="1"/>
  <c r="AW7" i="20"/>
  <c r="AW7" i="21" s="1"/>
  <c r="AW7" i="22" s="1"/>
  <c r="AX7" i="23" s="1"/>
  <c r="AV7" i="20"/>
  <c r="AV7" i="21" s="1"/>
  <c r="AV7" i="22" s="1"/>
  <c r="AW7" i="23" s="1"/>
  <c r="AU7" i="20"/>
  <c r="AU7" i="21" s="1"/>
  <c r="AU7" i="22" s="1"/>
  <c r="AV7" i="23" s="1"/>
  <c r="AT7" i="20"/>
  <c r="AT7" i="21" s="1"/>
  <c r="AT7" i="22" s="1"/>
  <c r="AU7" i="23" s="1"/>
  <c r="AS7" i="20"/>
  <c r="AS7" i="21" s="1"/>
  <c r="AS7" i="22" s="1"/>
  <c r="AT7" i="23" s="1"/>
  <c r="AR7" i="20"/>
  <c r="AR7" i="21" s="1"/>
  <c r="AR7" i="22" s="1"/>
  <c r="AS7" i="23" s="1"/>
  <c r="AQ7" i="20"/>
  <c r="AQ7" i="21" s="1"/>
  <c r="AQ7" i="22" s="1"/>
  <c r="AR7" i="23" s="1"/>
  <c r="AZ6" i="20"/>
  <c r="AZ6" i="21" s="1"/>
  <c r="AZ6" i="22" s="1"/>
  <c r="BA6" i="23" s="1"/>
  <c r="AY6" i="20"/>
  <c r="AY6" i="21" s="1"/>
  <c r="AY6" i="22" s="1"/>
  <c r="AZ6" i="23" s="1"/>
  <c r="AX6" i="20"/>
  <c r="AX6" i="21" s="1"/>
  <c r="AX6" i="22" s="1"/>
  <c r="AY6" i="23" s="1"/>
  <c r="AW6" i="20"/>
  <c r="AW6" i="21" s="1"/>
  <c r="AW6" i="22" s="1"/>
  <c r="AX6" i="23" s="1"/>
  <c r="AV6" i="20"/>
  <c r="AV6" i="21" s="1"/>
  <c r="AV6" i="22" s="1"/>
  <c r="AW6" i="23" s="1"/>
  <c r="AU6" i="20"/>
  <c r="AU6" i="21" s="1"/>
  <c r="AU6" i="22" s="1"/>
  <c r="AV6" i="23" s="1"/>
  <c r="AT6" i="20"/>
  <c r="AT6" i="21" s="1"/>
  <c r="AT6" i="22" s="1"/>
  <c r="AU6" i="23" s="1"/>
  <c r="AS6" i="20"/>
  <c r="AS6" i="21" s="1"/>
  <c r="AS6" i="22" s="1"/>
  <c r="AT6" i="23" s="1"/>
  <c r="AR6" i="20"/>
  <c r="AR6" i="21" s="1"/>
  <c r="AR6" i="22" s="1"/>
  <c r="AS6" i="23" s="1"/>
  <c r="AQ6" i="20"/>
  <c r="AQ6" i="21" s="1"/>
  <c r="AQ6" i="22" s="1"/>
  <c r="AR6" i="23" s="1"/>
  <c r="AZ5" i="20"/>
  <c r="AZ5" i="21" s="1"/>
  <c r="AZ5" i="22" s="1"/>
  <c r="BA5" i="23" s="1"/>
  <c r="AY5" i="20"/>
  <c r="AY5" i="21" s="1"/>
  <c r="AY5" i="22" s="1"/>
  <c r="AZ5" i="23" s="1"/>
  <c r="AX5" i="20"/>
  <c r="AX5" i="21" s="1"/>
  <c r="AX5" i="22" s="1"/>
  <c r="AY5" i="23" s="1"/>
  <c r="AW5" i="20"/>
  <c r="AW5" i="21" s="1"/>
  <c r="AW5" i="22" s="1"/>
  <c r="AX5" i="23" s="1"/>
  <c r="AV5" i="20"/>
  <c r="AV5" i="21" s="1"/>
  <c r="AV5" i="22" s="1"/>
  <c r="AW5" i="23" s="1"/>
  <c r="AU5" i="20"/>
  <c r="AU5" i="21" s="1"/>
  <c r="AU5" i="22" s="1"/>
  <c r="AV5" i="23" s="1"/>
  <c r="AT5" i="20"/>
  <c r="AT5" i="21" s="1"/>
  <c r="AT5" i="22" s="1"/>
  <c r="AU5" i="23" s="1"/>
  <c r="AS5" i="20"/>
  <c r="AS5" i="21" s="1"/>
  <c r="AS5" i="22" s="1"/>
  <c r="AT5" i="23" s="1"/>
  <c r="AR5" i="20"/>
  <c r="AR5" i="21" s="1"/>
  <c r="AR5" i="22" s="1"/>
  <c r="AS5" i="23" s="1"/>
  <c r="AQ5" i="20"/>
  <c r="AQ5" i="21" s="1"/>
  <c r="AQ5" i="22" s="1"/>
  <c r="AR5" i="23" s="1"/>
  <c r="AZ4" i="20"/>
  <c r="AZ4" i="21" s="1"/>
  <c r="AZ4" i="22" s="1"/>
  <c r="BA4" i="23" s="1"/>
  <c r="AY4" i="20"/>
  <c r="AY4" i="21" s="1"/>
  <c r="AY4" i="22" s="1"/>
  <c r="AZ4" i="23" s="1"/>
  <c r="AX4" i="20"/>
  <c r="AX4" i="21" s="1"/>
  <c r="AX4" i="22" s="1"/>
  <c r="AY4" i="23" s="1"/>
  <c r="AW4" i="20"/>
  <c r="AW4" i="21" s="1"/>
  <c r="AW4" i="22" s="1"/>
  <c r="AX4" i="23" s="1"/>
  <c r="AV4" i="20"/>
  <c r="AV4" i="21" s="1"/>
  <c r="AV4" i="22" s="1"/>
  <c r="AW4" i="23" s="1"/>
  <c r="AU4" i="20"/>
  <c r="AU4" i="21" s="1"/>
  <c r="AU4" i="22" s="1"/>
  <c r="AV4" i="23" s="1"/>
  <c r="AT4" i="20"/>
  <c r="AT4" i="21" s="1"/>
  <c r="AT4" i="22" s="1"/>
  <c r="AU4" i="23" s="1"/>
  <c r="AS4" i="20"/>
  <c r="AS4" i="21" s="1"/>
  <c r="AS4" i="22" s="1"/>
  <c r="AT4" i="23" s="1"/>
  <c r="AR4" i="20"/>
  <c r="AR4" i="21" s="1"/>
  <c r="AR4" i="22" s="1"/>
  <c r="AS4" i="23" s="1"/>
  <c r="AQ4" i="20"/>
  <c r="AQ4" i="21" s="1"/>
  <c r="AQ4" i="22" s="1"/>
  <c r="AR4" i="23" s="1"/>
  <c r="BD4" i="24"/>
  <c r="BG146" i="23"/>
  <c r="BG145" i="23"/>
  <c r="BG138" i="23"/>
  <c r="BG135" i="23"/>
  <c r="BG127" i="23"/>
  <c r="BG130" i="23"/>
  <c r="BG122" i="23"/>
  <c r="BG117" i="23"/>
  <c r="BG114" i="23"/>
  <c r="BG109" i="23"/>
  <c r="BG113" i="23"/>
  <c r="BG99" i="23"/>
  <c r="BG106" i="23"/>
  <c r="BG98" i="23"/>
  <c r="BG90" i="23"/>
  <c r="BG82" i="23"/>
  <c r="BG87" i="23"/>
  <c r="BG78" i="23"/>
  <c r="BG70" i="23"/>
  <c r="BG62" i="23"/>
  <c r="BG75" i="23"/>
  <c r="BG67" i="23"/>
  <c r="BG59" i="23"/>
  <c r="BG55" i="23"/>
  <c r="BG48" i="23"/>
  <c r="BG40" i="23"/>
  <c r="BG32" i="23"/>
  <c r="BG47" i="23"/>
  <c r="BG33" i="23"/>
  <c r="BG23" i="23"/>
  <c r="BG15" i="23"/>
  <c r="BG43" i="23"/>
  <c r="BG30" i="23"/>
  <c r="BG22" i="23"/>
  <c r="BG14" i="23"/>
  <c r="BG5" i="23"/>
  <c r="AS9" i="37"/>
  <c r="BG144" i="23"/>
  <c r="BG136" i="23"/>
  <c r="BG125" i="23"/>
  <c r="BG139" i="23"/>
  <c r="BG118" i="23"/>
  <c r="BG110" i="23"/>
  <c r="BG104" i="23"/>
  <c r="BG88" i="23"/>
  <c r="BG85" i="23"/>
  <c r="BG68" i="23"/>
  <c r="BG73" i="23"/>
  <c r="BG58" i="23"/>
  <c r="BG46" i="23"/>
  <c r="BG53" i="23"/>
  <c r="BG29" i="23"/>
  <c r="BG13" i="23"/>
  <c r="BG28" i="23"/>
  <c r="BG12" i="23"/>
  <c r="AK10" i="33"/>
  <c r="BG142" i="23"/>
  <c r="BG134" i="23"/>
  <c r="BG123" i="23"/>
  <c r="BG121" i="23"/>
  <c r="BG112" i="23"/>
  <c r="BG108" i="23"/>
  <c r="BG102" i="23"/>
  <c r="BG86" i="23"/>
  <c r="BG81" i="23"/>
  <c r="BG66" i="23"/>
  <c r="BG71" i="23"/>
  <c r="BG57" i="23"/>
  <c r="BG44" i="23"/>
  <c r="BG51" i="23"/>
  <c r="BG27" i="23"/>
  <c r="BG11" i="23"/>
  <c r="BG26" i="23"/>
  <c r="BG10" i="23"/>
  <c r="AC9" i="37"/>
  <c r="AC10" i="33"/>
  <c r="BG147" i="23"/>
  <c r="BG140" i="23"/>
  <c r="BG137" i="23"/>
  <c r="BG129" i="23"/>
  <c r="BG131" i="23"/>
  <c r="BG124" i="23"/>
  <c r="BG119" i="23"/>
  <c r="BG116" i="23"/>
  <c r="BG111" i="23"/>
  <c r="BG103" i="23"/>
  <c r="BG101" i="23"/>
  <c r="BG93" i="23"/>
  <c r="BG100" i="23"/>
  <c r="BG92" i="23"/>
  <c r="BG84" i="23"/>
  <c r="BG89" i="23"/>
  <c r="BG79" i="23"/>
  <c r="BG72" i="23"/>
  <c r="BG64" i="23"/>
  <c r="BG77" i="23"/>
  <c r="BG69" i="23"/>
  <c r="BG61" i="23"/>
  <c r="BG56" i="23"/>
  <c r="BG50" i="23"/>
  <c r="BG42" i="23"/>
  <c r="BG34" i="23"/>
  <c r="BG49" i="23"/>
  <c r="BG37" i="23"/>
  <c r="BG25" i="23"/>
  <c r="BG17" i="23"/>
  <c r="BG9" i="23"/>
  <c r="BG31" i="23"/>
  <c r="BG24" i="23"/>
  <c r="BG16" i="23"/>
  <c r="BG6" i="23"/>
  <c r="BG4" i="23"/>
  <c r="BG143" i="23"/>
  <c r="BG133" i="23"/>
  <c r="BG128" i="23"/>
  <c r="BG115" i="23"/>
  <c r="BG107" i="23"/>
  <c r="BG97" i="23"/>
  <c r="BG96" i="23"/>
  <c r="BG80" i="23"/>
  <c r="BG76" i="23"/>
  <c r="BG60" i="23"/>
  <c r="BG65" i="23"/>
  <c r="BG54" i="23"/>
  <c r="BG38" i="23"/>
  <c r="BG45" i="23"/>
  <c r="BG21" i="23"/>
  <c r="BG39" i="23"/>
  <c r="BG20" i="23"/>
  <c r="BG8" i="23"/>
  <c r="BG141" i="23"/>
  <c r="BG132" i="23"/>
  <c r="BG126" i="23"/>
  <c r="BG120" i="23"/>
  <c r="BG105" i="23"/>
  <c r="BG95" i="23"/>
  <c r="BG94" i="23"/>
  <c r="BG91" i="23"/>
  <c r="BG74" i="23"/>
  <c r="BG83" i="23"/>
  <c r="BG63" i="23"/>
  <c r="BG52" i="23"/>
  <c r="BG36" i="23"/>
  <c r="BG41" i="23"/>
  <c r="BG19" i="23"/>
  <c r="BG35" i="23"/>
  <c r="BG18" i="23"/>
  <c r="BG7" i="23"/>
  <c r="B20" i="37" l="1"/>
  <c r="F20" i="37" s="1"/>
  <c r="R20" i="37"/>
  <c r="V20" i="37" s="1"/>
  <c r="AH20" i="37"/>
  <c r="AL20" i="37" s="1"/>
  <c r="A21" i="37"/>
  <c r="B13" i="37"/>
  <c r="F13" i="37" s="1"/>
  <c r="R13" i="37"/>
  <c r="V13" i="37" s="1"/>
  <c r="AH13" i="37"/>
  <c r="AL13" i="37" s="1"/>
  <c r="A14" i="37"/>
  <c r="AT9" i="37"/>
  <c r="AT8" i="37"/>
  <c r="AT7" i="37"/>
  <c r="AM4" i="37"/>
  <c r="AL9" i="37"/>
  <c r="AL8" i="37"/>
  <c r="AL7" i="37"/>
  <c r="AD9" i="37"/>
  <c r="AD8" i="37"/>
  <c r="AD7" i="37"/>
  <c r="W4" i="37"/>
  <c r="V9" i="37"/>
  <c r="V8" i="37"/>
  <c r="V7" i="37"/>
  <c r="O4" i="37"/>
  <c r="N9" i="37"/>
  <c r="N8" i="37"/>
  <c r="N7" i="37"/>
  <c r="J7" i="37"/>
  <c r="J8" i="37"/>
  <c r="J9" i="37"/>
  <c r="B20" i="33"/>
  <c r="F20" i="33" s="1"/>
  <c r="J20" i="33"/>
  <c r="N20" i="33" s="1"/>
  <c r="R20" i="33"/>
  <c r="V20" i="33" s="1"/>
  <c r="Z20" i="33"/>
  <c r="AD20" i="33" s="1"/>
  <c r="AH20" i="33"/>
  <c r="AL20" i="33" s="1"/>
  <c r="AP20" i="33"/>
  <c r="AT20" i="33" s="1"/>
  <c r="A21" i="33"/>
  <c r="B13" i="33"/>
  <c r="F13" i="33" s="1"/>
  <c r="J13" i="33"/>
  <c r="N13" i="33" s="1"/>
  <c r="R13" i="33"/>
  <c r="V13" i="33" s="1"/>
  <c r="Z13" i="33"/>
  <c r="AD13" i="33" s="1"/>
  <c r="AH13" i="33"/>
  <c r="AL13" i="33" s="1"/>
  <c r="AP13" i="33"/>
  <c r="AT13" i="33" s="1"/>
  <c r="A14" i="33"/>
  <c r="AT6" i="33"/>
  <c r="AP7" i="33"/>
  <c r="AP8" i="33"/>
  <c r="AM4" i="33"/>
  <c r="AL6" i="33"/>
  <c r="AH7" i="33"/>
  <c r="AH8" i="33"/>
  <c r="AD6" i="33"/>
  <c r="Z7" i="33"/>
  <c r="Z8" i="33"/>
  <c r="V6" i="33"/>
  <c r="R7" i="33"/>
  <c r="R8" i="33"/>
  <c r="N6" i="33"/>
  <c r="J7" i="33"/>
  <c r="J8" i="33"/>
  <c r="B61" i="28"/>
  <c r="BQ62" i="28"/>
  <c r="BQ63" i="28"/>
  <c r="BQ64" i="28"/>
  <c r="B56" i="28"/>
  <c r="BQ57" i="28"/>
  <c r="BQ58" i="28"/>
  <c r="BQ59" i="28"/>
  <c r="B51" i="28"/>
  <c r="BQ52" i="28"/>
  <c r="BQ53" i="28"/>
  <c r="BQ54" i="28"/>
  <c r="B46" i="28"/>
  <c r="BQ47" i="28"/>
  <c r="BQ48" i="28"/>
  <c r="BQ49" i="28"/>
  <c r="B41" i="28"/>
  <c r="BQ42" i="28"/>
  <c r="BQ43" i="28"/>
  <c r="BQ44" i="28"/>
  <c r="B36" i="28"/>
  <c r="BQ37" i="28"/>
  <c r="BQ38" i="28"/>
  <c r="BQ39" i="28"/>
  <c r="B31" i="28"/>
  <c r="BQ32" i="28"/>
  <c r="BQ33" i="28"/>
  <c r="BQ34" i="28"/>
  <c r="B26" i="28"/>
  <c r="BQ27" i="28"/>
  <c r="BQ28" i="28"/>
  <c r="BQ29" i="28"/>
  <c r="B21" i="28"/>
  <c r="BQ22" i="28"/>
  <c r="BQ23" i="28"/>
  <c r="BQ24" i="28"/>
  <c r="B16" i="28"/>
  <c r="BQ17" i="28"/>
  <c r="BQ18" i="28"/>
  <c r="BQ19" i="28"/>
  <c r="B11" i="28"/>
  <c r="BQ12" i="28"/>
  <c r="BQ13" i="28"/>
  <c r="BQ14" i="28"/>
  <c r="BD5" i="24"/>
  <c r="AS8" i="37"/>
  <c r="AS7" i="37"/>
  <c r="AK9" i="37"/>
  <c r="U7" i="37"/>
  <c r="U9" i="37"/>
  <c r="AS9" i="33"/>
  <c r="M9" i="33"/>
  <c r="AS10" i="37"/>
  <c r="AK10" i="37"/>
  <c r="AG10" i="37"/>
  <c r="U10" i="37"/>
  <c r="U8" i="37"/>
  <c r="AW10" i="33"/>
  <c r="AS10" i="33"/>
  <c r="AC9" i="33"/>
  <c r="U10" i="33"/>
  <c r="Q10" i="33"/>
  <c r="M10" i="33"/>
  <c r="AO10" i="37"/>
  <c r="AK7" i="37"/>
  <c r="AC8" i="37"/>
  <c r="AC7" i="37"/>
  <c r="Y10" i="37"/>
  <c r="M10" i="37"/>
  <c r="AK9" i="33"/>
  <c r="AG10" i="33"/>
  <c r="U9" i="33"/>
  <c r="AW10" i="37"/>
  <c r="AK8" i="37"/>
  <c r="AC10" i="37"/>
  <c r="Q10" i="37"/>
  <c r="Y10" i="33"/>
  <c r="A22" i="37" l="1"/>
  <c r="AT21" i="37"/>
  <c r="AP21" i="37"/>
  <c r="AL21" i="37"/>
  <c r="AH21" i="37"/>
  <c r="AD21" i="37"/>
  <c r="Z21" i="37"/>
  <c r="V21" i="37"/>
  <c r="R21" i="37"/>
  <c r="N21" i="37"/>
  <c r="J21" i="37"/>
  <c r="F21" i="37"/>
  <c r="B21" i="37"/>
  <c r="AP14" i="37"/>
  <c r="Z14" i="37"/>
  <c r="J14" i="37"/>
  <c r="AL14" i="37"/>
  <c r="V14" i="37"/>
  <c r="F14" i="37"/>
  <c r="A15" i="37"/>
  <c r="AH14" i="37"/>
  <c r="R14" i="37"/>
  <c r="B14" i="37"/>
  <c r="AT14" i="37"/>
  <c r="AD14" i="37"/>
  <c r="N14" i="37"/>
  <c r="A22" i="33"/>
  <c r="AT21" i="33"/>
  <c r="AP21" i="33"/>
  <c r="AL21" i="33"/>
  <c r="AH21" i="33"/>
  <c r="AD21" i="33"/>
  <c r="Z21" i="33"/>
  <c r="V21" i="33"/>
  <c r="R21" i="33"/>
  <c r="N21" i="33"/>
  <c r="J21" i="33"/>
  <c r="F21" i="33"/>
  <c r="B21" i="33"/>
  <c r="A15" i="33"/>
  <c r="AT14" i="33"/>
  <c r="AP14" i="33"/>
  <c r="AL14" i="33"/>
  <c r="AH14" i="33"/>
  <c r="AD14" i="33"/>
  <c r="Z14" i="33"/>
  <c r="V14" i="33"/>
  <c r="R14" i="33"/>
  <c r="N14" i="33"/>
  <c r="J14" i="33"/>
  <c r="F14" i="33"/>
  <c r="B14" i="33"/>
  <c r="AT9" i="33"/>
  <c r="AT8" i="33"/>
  <c r="AT7" i="33"/>
  <c r="AL9" i="33"/>
  <c r="AL8" i="33"/>
  <c r="AL7" i="33"/>
  <c r="AD9" i="33"/>
  <c r="AD8" i="33"/>
  <c r="AD7" i="33"/>
  <c r="V9" i="33"/>
  <c r="V8" i="33"/>
  <c r="V7" i="33"/>
  <c r="N9" i="33"/>
  <c r="N8" i="33"/>
  <c r="N7" i="33"/>
  <c r="BD6" i="24"/>
  <c r="AW7" i="37"/>
  <c r="AO7" i="37"/>
  <c r="AG9" i="37"/>
  <c r="AS8" i="33"/>
  <c r="AC7" i="33"/>
  <c r="U8" i="33"/>
  <c r="M8" i="33"/>
  <c r="AO8" i="37"/>
  <c r="AO9" i="37"/>
  <c r="AG8" i="37"/>
  <c r="Y9" i="37"/>
  <c r="M8" i="37"/>
  <c r="M7" i="37"/>
  <c r="AK7" i="33"/>
  <c r="AW9" i="37"/>
  <c r="AG7" i="37"/>
  <c r="Y8" i="37"/>
  <c r="Q8" i="37"/>
  <c r="Q7" i="37"/>
  <c r="AS7" i="33"/>
  <c r="AO10" i="33"/>
  <c r="AC8" i="33"/>
  <c r="U7" i="33"/>
  <c r="M7" i="33"/>
  <c r="AW8" i="37"/>
  <c r="Y7" i="37"/>
  <c r="Q9" i="37"/>
  <c r="M9" i="37"/>
  <c r="AK8" i="33"/>
  <c r="A23" i="37" l="1"/>
  <c r="AT22" i="37"/>
  <c r="AP22" i="37"/>
  <c r="AL22" i="37"/>
  <c r="AH22" i="37"/>
  <c r="AD22" i="37"/>
  <c r="Z22" i="37"/>
  <c r="V22" i="37"/>
  <c r="R22" i="37"/>
  <c r="N22" i="37"/>
  <c r="J22" i="37"/>
  <c r="F22" i="37"/>
  <c r="B22" i="37"/>
  <c r="A16" i="37"/>
  <c r="AT15" i="37"/>
  <c r="AP15" i="37"/>
  <c r="AL15" i="37"/>
  <c r="AH15" i="37"/>
  <c r="AD15" i="37"/>
  <c r="Z15" i="37"/>
  <c r="V15" i="37"/>
  <c r="R15" i="37"/>
  <c r="N15" i="37"/>
  <c r="J15" i="37"/>
  <c r="F15" i="37"/>
  <c r="B15" i="37"/>
  <c r="AS11" i="37"/>
  <c r="AS12" i="37" s="1"/>
  <c r="AW11" i="37"/>
  <c r="AW12" i="37" s="1"/>
  <c r="AK11" i="37"/>
  <c r="AK12" i="37" s="1"/>
  <c r="AO11" i="37"/>
  <c r="AO12" i="37" s="1"/>
  <c r="AG11" i="37"/>
  <c r="AG12" i="37" s="1"/>
  <c r="AC11" i="37"/>
  <c r="AC12" i="37" s="1"/>
  <c r="U11" i="37"/>
  <c r="U12" i="37" s="1"/>
  <c r="Y11" i="37"/>
  <c r="Y12" i="37" s="1"/>
  <c r="M11" i="37"/>
  <c r="M12" i="37" s="1"/>
  <c r="Q11" i="37"/>
  <c r="Q12" i="37" s="1"/>
  <c r="A23" i="33"/>
  <c r="AT22" i="33"/>
  <c r="AP22" i="33"/>
  <c r="AL22" i="33"/>
  <c r="AH22" i="33"/>
  <c r="AD22" i="33"/>
  <c r="Z22" i="33"/>
  <c r="V22" i="33"/>
  <c r="R22" i="33"/>
  <c r="N22" i="33"/>
  <c r="J22" i="33"/>
  <c r="F22" i="33"/>
  <c r="B22" i="33"/>
  <c r="A16" i="33"/>
  <c r="AT15" i="33"/>
  <c r="AP15" i="33"/>
  <c r="AL15" i="33"/>
  <c r="AH15" i="33"/>
  <c r="AD15" i="33"/>
  <c r="Z15" i="33"/>
  <c r="V15" i="33"/>
  <c r="R15" i="33"/>
  <c r="N15" i="33"/>
  <c r="J15" i="33"/>
  <c r="F15" i="33"/>
  <c r="B15" i="33"/>
  <c r="BD7" i="24"/>
  <c r="AW21" i="33"/>
  <c r="Q14" i="33"/>
  <c r="AO7" i="33"/>
  <c r="Y8" i="33"/>
  <c r="AC21" i="37"/>
  <c r="M21" i="37"/>
  <c r="Y21" i="37"/>
  <c r="U21" i="37"/>
  <c r="Q21" i="37"/>
  <c r="AK14" i="37"/>
  <c r="U14" i="37"/>
  <c r="AC21" i="33"/>
  <c r="M14" i="33"/>
  <c r="U14" i="33"/>
  <c r="AW7" i="33"/>
  <c r="AO8" i="33"/>
  <c r="Q7" i="33"/>
  <c r="AW21" i="37"/>
  <c r="M14" i="37"/>
  <c r="AS14" i="37"/>
  <c r="AO21" i="33"/>
  <c r="I21" i="33"/>
  <c r="AO14" i="33"/>
  <c r="E14" i="33"/>
  <c r="AW8" i="33"/>
  <c r="AG9" i="33"/>
  <c r="AS21" i="37"/>
  <c r="AG21" i="37"/>
  <c r="I21" i="37"/>
  <c r="E21" i="37"/>
  <c r="I14" i="37"/>
  <c r="AG14" i="37"/>
  <c r="Q14" i="37"/>
  <c r="AO14" i="37"/>
  <c r="Y14" i="37"/>
  <c r="AS21" i="33"/>
  <c r="Y21" i="33"/>
  <c r="AS14" i="33"/>
  <c r="Y14" i="33"/>
  <c r="AO9" i="33"/>
  <c r="AG7" i="33"/>
  <c r="Q9" i="33"/>
  <c r="AO21" i="37"/>
  <c r="AK21" i="37"/>
  <c r="AW14" i="37"/>
  <c r="AG21" i="33"/>
  <c r="Q21" i="33"/>
  <c r="AW14" i="33"/>
  <c r="AG14" i="33"/>
  <c r="Y9" i="33"/>
  <c r="E14" i="37"/>
  <c r="AC14" i="37"/>
  <c r="M21" i="33"/>
  <c r="U21" i="33"/>
  <c r="AC14" i="33"/>
  <c r="AG8" i="33"/>
  <c r="Q8" i="33"/>
  <c r="AK21" i="33"/>
  <c r="E21" i="33"/>
  <c r="AK14" i="33"/>
  <c r="I14" i="33"/>
  <c r="AW9" i="33"/>
  <c r="Y7" i="33"/>
  <c r="A24" i="37" l="1"/>
  <c r="AT23" i="37"/>
  <c r="AP23" i="37"/>
  <c r="AL23" i="37"/>
  <c r="AH23" i="37"/>
  <c r="AD23" i="37"/>
  <c r="Z23" i="37"/>
  <c r="V23" i="37"/>
  <c r="R23" i="37"/>
  <c r="N23" i="37"/>
  <c r="J23" i="37"/>
  <c r="F23" i="37"/>
  <c r="B23" i="37"/>
  <c r="A17" i="37"/>
  <c r="AT16" i="37"/>
  <c r="AP16" i="37"/>
  <c r="AL16" i="37"/>
  <c r="AH16" i="37"/>
  <c r="AD16" i="37"/>
  <c r="Z16" i="37"/>
  <c r="V16" i="37"/>
  <c r="R16" i="37"/>
  <c r="N16" i="37"/>
  <c r="J16" i="37"/>
  <c r="F16" i="37"/>
  <c r="B16" i="37"/>
  <c r="A24" i="33"/>
  <c r="AT23" i="33"/>
  <c r="AP23" i="33"/>
  <c r="AL23" i="33"/>
  <c r="AH23" i="33"/>
  <c r="AD23" i="33"/>
  <c r="Z23" i="33"/>
  <c r="V23" i="33"/>
  <c r="R23" i="33"/>
  <c r="N23" i="33"/>
  <c r="J23" i="33"/>
  <c r="F23" i="33"/>
  <c r="B23" i="33"/>
  <c r="A17" i="33"/>
  <c r="AT16" i="33"/>
  <c r="AP16" i="33"/>
  <c r="AL16" i="33"/>
  <c r="AH16" i="33"/>
  <c r="AD16" i="33"/>
  <c r="Z16" i="33"/>
  <c r="V16" i="33"/>
  <c r="R16" i="33"/>
  <c r="N16" i="33"/>
  <c r="J16" i="33"/>
  <c r="F16" i="33"/>
  <c r="B16" i="33"/>
  <c r="AS11" i="33"/>
  <c r="AK11" i="33"/>
  <c r="AC11" i="33"/>
  <c r="U11" i="33"/>
  <c r="M11" i="33"/>
  <c r="BD8" i="24"/>
  <c r="AG22" i="33"/>
  <c r="Y22" i="37"/>
  <c r="E22" i="37"/>
  <c r="AC22" i="37"/>
  <c r="AK15" i="37"/>
  <c r="M15" i="37"/>
  <c r="I15" i="37"/>
  <c r="AW15" i="37"/>
  <c r="E22" i="33"/>
  <c r="M22" i="33"/>
  <c r="E15" i="33"/>
  <c r="AS15" i="33"/>
  <c r="Q15" i="37"/>
  <c r="E15" i="37"/>
  <c r="Q22" i="33"/>
  <c r="AK22" i="33"/>
  <c r="AK15" i="33"/>
  <c r="AS22" i="37"/>
  <c r="I22" i="37"/>
  <c r="AW22" i="37"/>
  <c r="AG15" i="37"/>
  <c r="AC15" i="37"/>
  <c r="AS22" i="33"/>
  <c r="AC22" i="33"/>
  <c r="AW22" i="33"/>
  <c r="AC15" i="33"/>
  <c r="M15" i="33"/>
  <c r="AW15" i="33"/>
  <c r="AO22" i="37"/>
  <c r="U22" i="37"/>
  <c r="AG22" i="37"/>
  <c r="AO15" i="37"/>
  <c r="U15" i="37"/>
  <c r="AS15" i="37"/>
  <c r="I22" i="33"/>
  <c r="U22" i="33"/>
  <c r="I15" i="33"/>
  <c r="U15" i="33"/>
  <c r="AG15" i="33"/>
  <c r="AO22" i="33"/>
  <c r="AO15" i="33"/>
  <c r="Q22" i="37"/>
  <c r="M22" i="37"/>
  <c r="AK22" i="37"/>
  <c r="Y15" i="37"/>
  <c r="Y22" i="33"/>
  <c r="Q15" i="33"/>
  <c r="Y15" i="33"/>
  <c r="AT24" i="37" l="1"/>
  <c r="AP24" i="37"/>
  <c r="AL24" i="37"/>
  <c r="AH24" i="37"/>
  <c r="AD24" i="37"/>
  <c r="Z24" i="37"/>
  <c r="V24" i="37"/>
  <c r="R24" i="37"/>
  <c r="N24" i="37"/>
  <c r="J24" i="37"/>
  <c r="F24" i="37"/>
  <c r="B24" i="37"/>
  <c r="AT17" i="37"/>
  <c r="AP17" i="37"/>
  <c r="AL17" i="37"/>
  <c r="AH17" i="37"/>
  <c r="AD17" i="37"/>
  <c r="Z17" i="37"/>
  <c r="V17" i="37"/>
  <c r="R17" i="37"/>
  <c r="N17" i="37"/>
  <c r="J17" i="37"/>
  <c r="F17" i="37"/>
  <c r="B17" i="37"/>
  <c r="AT24" i="33"/>
  <c r="AP24" i="33"/>
  <c r="AL24" i="33"/>
  <c r="AH24" i="33"/>
  <c r="AD24" i="33"/>
  <c r="Z24" i="33"/>
  <c r="V24" i="33"/>
  <c r="R24" i="33"/>
  <c r="N24" i="33"/>
  <c r="J24" i="33"/>
  <c r="F24" i="33"/>
  <c r="B24" i="33"/>
  <c r="AT17" i="33"/>
  <c r="AP17" i="33"/>
  <c r="AL17" i="33"/>
  <c r="AH17" i="33"/>
  <c r="AD17" i="33"/>
  <c r="Z17" i="33"/>
  <c r="V17" i="33"/>
  <c r="R17" i="33"/>
  <c r="N17" i="33"/>
  <c r="J17" i="33"/>
  <c r="F17" i="33"/>
  <c r="B17" i="33"/>
  <c r="AW11" i="33"/>
  <c r="AW12" i="33" s="1"/>
  <c r="AS12" i="33"/>
  <c r="AO11" i="33"/>
  <c r="AO12" i="33" s="1"/>
  <c r="AK12" i="33"/>
  <c r="AG11" i="33"/>
  <c r="AG12" i="33" s="1"/>
  <c r="AC12" i="33"/>
  <c r="Y11" i="33"/>
  <c r="Y12" i="33" s="1"/>
  <c r="U12" i="33"/>
  <c r="Q11" i="33"/>
  <c r="Q12" i="33" s="1"/>
  <c r="M12" i="33"/>
  <c r="BD9" i="24"/>
  <c r="Y23" i="37"/>
  <c r="Q23" i="37"/>
  <c r="E16" i="37"/>
  <c r="Y23" i="33"/>
  <c r="AC23" i="33"/>
  <c r="E16" i="33"/>
  <c r="Q16" i="33"/>
  <c r="AK23" i="37"/>
  <c r="AK16" i="37"/>
  <c r="M16" i="33"/>
  <c r="AS23" i="37"/>
  <c r="I23" i="37"/>
  <c r="AW23" i="37"/>
  <c r="AO23" i="37"/>
  <c r="U23" i="37"/>
  <c r="Q16" i="37"/>
  <c r="M16" i="37"/>
  <c r="Y16" i="37"/>
  <c r="AS16" i="37"/>
  <c r="U16" i="37"/>
  <c r="AS23" i="33"/>
  <c r="I23" i="33"/>
  <c r="AW23" i="33"/>
  <c r="AO23" i="33"/>
  <c r="U23" i="33"/>
  <c r="AS16" i="33"/>
  <c r="I16" i="33"/>
  <c r="AW16" i="33"/>
  <c r="AO16" i="33"/>
  <c r="U16" i="33"/>
  <c r="AG23" i="37"/>
  <c r="AW16" i="37"/>
  <c r="AG23" i="33"/>
  <c r="AG16" i="33"/>
  <c r="E23" i="37"/>
  <c r="AC23" i="37"/>
  <c r="AC16" i="37"/>
  <c r="AO16" i="37"/>
  <c r="AG16" i="37"/>
  <c r="E23" i="33"/>
  <c r="Q23" i="33"/>
  <c r="Y16" i="33"/>
  <c r="AC16" i="33"/>
  <c r="M23" i="37"/>
  <c r="I16" i="37"/>
  <c r="M23" i="33"/>
  <c r="AK23" i="33"/>
  <c r="AK16" i="33"/>
  <c r="BD10" i="24" l="1"/>
  <c r="Y17" i="37"/>
  <c r="AW24" i="33"/>
  <c r="AS17" i="33"/>
  <c r="AK17" i="33"/>
  <c r="AO17" i="33"/>
  <c r="AO24" i="37"/>
  <c r="AO24" i="33"/>
  <c r="AC17" i="33"/>
  <c r="Y24" i="37"/>
  <c r="I17" i="37"/>
  <c r="M17" i="37"/>
  <c r="E17" i="37"/>
  <c r="Q17" i="37"/>
  <c r="Y24" i="33"/>
  <c r="AC24" i="33"/>
  <c r="M24" i="33"/>
  <c r="Y17" i="33"/>
  <c r="M17" i="33"/>
  <c r="U17" i="33"/>
  <c r="Q17" i="33"/>
  <c r="I24" i="37"/>
  <c r="AW24" i="37"/>
  <c r="U24" i="37"/>
  <c r="Q24" i="37"/>
  <c r="AG24" i="37"/>
  <c r="AK17" i="37"/>
  <c r="AW17" i="37"/>
  <c r="U24" i="33"/>
  <c r="Q24" i="33"/>
  <c r="AG24" i="33"/>
  <c r="I17" i="33"/>
  <c r="AW17" i="33"/>
  <c r="E24" i="37"/>
  <c r="AS24" i="37"/>
  <c r="AS17" i="37"/>
  <c r="U17" i="37"/>
  <c r="AG17" i="37"/>
  <c r="AO17" i="37"/>
  <c r="E24" i="33"/>
  <c r="AS24" i="33"/>
  <c r="I24" i="33"/>
  <c r="E17" i="33"/>
  <c r="AG17" i="33"/>
  <c r="AC24" i="37"/>
  <c r="M24" i="37"/>
  <c r="AK24" i="37"/>
  <c r="AC17" i="37"/>
  <c r="AK24" i="33"/>
  <c r="AK25" i="37" l="1"/>
  <c r="AK26" i="37" s="1"/>
  <c r="AO25" i="37"/>
  <c r="AO26" i="37" s="1"/>
  <c r="U25" i="37"/>
  <c r="U26" i="37" s="1"/>
  <c r="Y25" i="37"/>
  <c r="Y26" i="37" s="1"/>
  <c r="Q25" i="37"/>
  <c r="Q26" i="37" s="1"/>
  <c r="M25" i="37"/>
  <c r="M26" i="37" s="1"/>
  <c r="AC25" i="37"/>
  <c r="AC26" i="37" s="1"/>
  <c r="AG25" i="37"/>
  <c r="AG26" i="37" s="1"/>
  <c r="AW25" i="37"/>
  <c r="AW26" i="37" s="1"/>
  <c r="AS25" i="37"/>
  <c r="AS26" i="37" s="1"/>
  <c r="E25" i="37"/>
  <c r="E26" i="37" s="1"/>
  <c r="I25" i="37"/>
  <c r="I26" i="37" s="1"/>
  <c r="E18" i="37"/>
  <c r="E19" i="37" s="1"/>
  <c r="I18" i="37"/>
  <c r="I19" i="37" s="1"/>
  <c r="Q18" i="37"/>
  <c r="Q19" i="37" s="1"/>
  <c r="M18" i="37"/>
  <c r="M19" i="37" s="1"/>
  <c r="U18" i="37"/>
  <c r="U19" i="37" s="1"/>
  <c r="Y18" i="37"/>
  <c r="Y19" i="37" s="1"/>
  <c r="AG18" i="37"/>
  <c r="AG19" i="37" s="1"/>
  <c r="AC18" i="37"/>
  <c r="AC19" i="37" s="1"/>
  <c r="AK18" i="37"/>
  <c r="AK19" i="37" s="1"/>
  <c r="AO18" i="37"/>
  <c r="AO19" i="37" s="1"/>
  <c r="AW18" i="37"/>
  <c r="AW19" i="37" s="1"/>
  <c r="AS18" i="37"/>
  <c r="AS19" i="37" s="1"/>
  <c r="AC25" i="33"/>
  <c r="M25" i="33"/>
  <c r="AK25" i="33"/>
  <c r="AS25" i="33"/>
  <c r="E25" i="33"/>
  <c r="U25" i="33"/>
  <c r="M18" i="33"/>
  <c r="AK18" i="33"/>
  <c r="AC18" i="33"/>
  <c r="AS18" i="33"/>
  <c r="E18" i="33"/>
  <c r="U18" i="33"/>
  <c r="BD11" i="24"/>
  <c r="U26" i="33" l="1"/>
  <c r="Y25" i="33"/>
  <c r="Y26" i="33" s="1"/>
  <c r="E26" i="33"/>
  <c r="I25" i="33"/>
  <c r="I26" i="33" s="1"/>
  <c r="Q25" i="33"/>
  <c r="Q26" i="33" s="1"/>
  <c r="M26" i="33"/>
  <c r="AW25" i="33"/>
  <c r="AW26" i="33" s="1"/>
  <c r="AS26" i="33"/>
  <c r="AK26" i="33"/>
  <c r="AO25" i="33"/>
  <c r="AO26" i="33" s="1"/>
  <c r="AG25" i="33"/>
  <c r="AG26" i="33" s="1"/>
  <c r="AC26" i="33"/>
  <c r="U19" i="33"/>
  <c r="Y18" i="33"/>
  <c r="Y19" i="33" s="1"/>
  <c r="AW18" i="33"/>
  <c r="AW19" i="33" s="1"/>
  <c r="AS19" i="33"/>
  <c r="AK19" i="33"/>
  <c r="AO18" i="33"/>
  <c r="AO19" i="33" s="1"/>
  <c r="Q18" i="33"/>
  <c r="Q19" i="33" s="1"/>
  <c r="M19" i="33"/>
  <c r="E19" i="33"/>
  <c r="I18" i="33"/>
  <c r="I19" i="33" s="1"/>
  <c r="AG18" i="33"/>
  <c r="AG19" i="33" s="1"/>
  <c r="AC19" i="33"/>
  <c r="BD12" i="24"/>
  <c r="BD13" i="24" l="1"/>
  <c r="BD14" i="24" l="1"/>
  <c r="BD15" i="24" l="1"/>
  <c r="BD16" i="24" l="1"/>
  <c r="BD17" i="24" l="1"/>
  <c r="BD18" i="24" l="1"/>
  <c r="BD19" i="24" l="1"/>
  <c r="BD20" i="24" l="1"/>
  <c r="BD21" i="24" l="1"/>
  <c r="BD22" i="24" l="1"/>
  <c r="BD23" i="24" l="1"/>
  <c r="BD24" i="24" l="1"/>
  <c r="BD25" i="24" l="1"/>
  <c r="CR4" i="41"/>
  <c r="DA4" i="41" s="1"/>
  <c r="BZ4" i="41"/>
  <c r="CI4" i="41" s="1"/>
  <c r="CS3" i="41"/>
  <c r="DB3" i="41" s="1"/>
  <c r="CT3" i="41"/>
  <c r="DC3" i="41" s="1"/>
  <c r="BZ5" i="41"/>
  <c r="CI5" i="41" s="1"/>
  <c r="BZ3" i="41"/>
  <c r="CI3" i="41" s="1"/>
  <c r="BD26" i="24" l="1"/>
  <c r="Z6" i="42"/>
  <c r="Y6" i="42"/>
  <c r="X6" i="42"/>
  <c r="W6" i="42"/>
  <c r="V6" i="42"/>
  <c r="U6" i="42"/>
  <c r="N1" i="42"/>
  <c r="M1" i="42"/>
  <c r="J1" i="42"/>
  <c r="I1" i="42"/>
  <c r="L1" i="42"/>
  <c r="K1" i="42"/>
  <c r="BD27" i="24" l="1"/>
  <c r="P4" i="42"/>
  <c r="O4" i="42"/>
  <c r="T4" i="42"/>
  <c r="G5" i="42" s="1"/>
  <c r="CF4" i="41" s="1"/>
  <c r="CO4" i="41" s="1"/>
  <c r="R4" i="42"/>
  <c r="E5" i="42" s="1"/>
  <c r="CD4" i="41" s="1"/>
  <c r="CM4" i="41" s="1"/>
  <c r="Q4" i="42"/>
  <c r="D5" i="42" s="1"/>
  <c r="CC4" i="41" s="1"/>
  <c r="CL4" i="41" s="1"/>
  <c r="S4" i="42"/>
  <c r="F5" i="42" s="1"/>
  <c r="CE4" i="41" s="1"/>
  <c r="CN4" i="41" s="1"/>
  <c r="P3" i="42"/>
  <c r="T3" i="42"/>
  <c r="R3" i="42"/>
  <c r="Q3" i="42"/>
  <c r="S3" i="42"/>
  <c r="O3" i="42"/>
  <c r="BD28" i="24" l="1"/>
  <c r="B5" i="42"/>
  <c r="CA4" i="41" s="1"/>
  <c r="CJ4" i="41" s="1"/>
  <c r="C5" i="42"/>
  <c r="CB4" i="41" s="1"/>
  <c r="CK4" i="41" s="1"/>
  <c r="G4" i="42"/>
  <c r="CF3" i="41" s="1"/>
  <c r="CO3" i="41" s="1"/>
  <c r="T6" i="42"/>
  <c r="F4" i="42"/>
  <c r="CE3" i="41" s="1"/>
  <c r="CN3" i="41" s="1"/>
  <c r="S6" i="42"/>
  <c r="C4" i="42"/>
  <c r="CB3" i="41" s="1"/>
  <c r="CK3" i="41" s="1"/>
  <c r="P6" i="42"/>
  <c r="D4" i="42"/>
  <c r="CC3" i="41" s="1"/>
  <c r="CL3" i="41" s="1"/>
  <c r="Q6" i="42"/>
  <c r="E4" i="42"/>
  <c r="CD3" i="41" s="1"/>
  <c r="CM3" i="41" s="1"/>
  <c r="R6" i="42"/>
  <c r="B4" i="42"/>
  <c r="CA3" i="41" s="1"/>
  <c r="CJ3" i="41" s="1"/>
  <c r="O6" i="42"/>
  <c r="BD29" i="24" l="1"/>
  <c r="D6" i="42"/>
  <c r="F6" i="42"/>
  <c r="CE5" i="41" s="1"/>
  <c r="CN5" i="41" s="1"/>
  <c r="M6" i="42"/>
  <c r="CW4" i="41" s="1"/>
  <c r="DF4" i="41" s="1"/>
  <c r="E6" i="42"/>
  <c r="CD5" i="41" s="1"/>
  <c r="CM5" i="41" s="1"/>
  <c r="L6" i="42"/>
  <c r="CV4" i="41" s="1"/>
  <c r="DE4" i="41" s="1"/>
  <c r="C6" i="42"/>
  <c r="CB5" i="41" s="1"/>
  <c r="CK5" i="41" s="1"/>
  <c r="J6" i="42"/>
  <c r="CT4" i="41" s="1"/>
  <c r="DC4" i="41" s="1"/>
  <c r="G6" i="42"/>
  <c r="CF5" i="41" s="1"/>
  <c r="CO5" i="41" s="1"/>
  <c r="N6" i="42"/>
  <c r="CX4" i="41" s="1"/>
  <c r="DG4" i="41" s="1"/>
  <c r="B6" i="42"/>
  <c r="BD30" i="24" l="1"/>
  <c r="I6" i="42"/>
  <c r="CS4" i="41" s="1"/>
  <c r="DB4" i="41" s="1"/>
  <c r="CA5" i="41"/>
  <c r="CJ5" i="41" s="1"/>
  <c r="K6" i="42"/>
  <c r="CU4" i="41" s="1"/>
  <c r="DD4" i="41" s="1"/>
  <c r="CC5" i="41"/>
  <c r="CL5" i="41" s="1"/>
  <c r="BD31" i="24" l="1"/>
  <c r="N16" i="2"/>
  <c r="BD32" i="24" l="1"/>
  <c r="BG1156" i="18"/>
  <c r="BD33" i="24" l="1"/>
  <c r="T27" i="19"/>
  <c r="T26" i="19"/>
  <c r="T25" i="19"/>
  <c r="BW1" i="25"/>
  <c r="AN4" i="19"/>
  <c r="AM4" i="19"/>
  <c r="BD34" i="24" l="1"/>
  <c r="D25" i="41"/>
  <c r="E25" i="41" s="1"/>
  <c r="D26" i="41"/>
  <c r="E26" i="41" s="1"/>
  <c r="D27" i="41"/>
  <c r="E27" i="41" s="1"/>
  <c r="D28" i="41"/>
  <c r="E28" i="41" s="1"/>
  <c r="D29" i="41"/>
  <c r="E29" i="41" s="1"/>
  <c r="D30" i="41"/>
  <c r="E30" i="41" s="1"/>
  <c r="D31" i="41"/>
  <c r="E31" i="41" s="1"/>
  <c r="D32" i="41"/>
  <c r="E32" i="41" s="1"/>
  <c r="D33" i="41"/>
  <c r="E33" i="41" s="1"/>
  <c r="D34" i="41"/>
  <c r="E34" i="41" s="1"/>
  <c r="D35" i="41"/>
  <c r="E35" i="41" s="1"/>
  <c r="D36" i="41"/>
  <c r="E36" i="41" s="1"/>
  <c r="D37" i="41"/>
  <c r="E37" i="41" s="1"/>
  <c r="D38" i="41"/>
  <c r="E38" i="41" s="1"/>
  <c r="D39" i="41"/>
  <c r="E39" i="41" s="1"/>
  <c r="D24" i="41"/>
  <c r="E24" i="41" s="1"/>
  <c r="BD35" i="24" l="1"/>
  <c r="A1161" i="24"/>
  <c r="A1160" i="24"/>
  <c r="B1158" i="24"/>
  <c r="A1159" i="24"/>
  <c r="BF5" i="18"/>
  <c r="BF6" i="18"/>
  <c r="BF7" i="18"/>
  <c r="BF8" i="18"/>
  <c r="BF9" i="18"/>
  <c r="BF10" i="18"/>
  <c r="BF11" i="18"/>
  <c r="BF12" i="18"/>
  <c r="BF13" i="18"/>
  <c r="BF14" i="18"/>
  <c r="BF15" i="18"/>
  <c r="BF16" i="18"/>
  <c r="BF17" i="18"/>
  <c r="BF18" i="18"/>
  <c r="BF19" i="18"/>
  <c r="BF20" i="18"/>
  <c r="BF21" i="18"/>
  <c r="BF22" i="18"/>
  <c r="BF23" i="18"/>
  <c r="BF24" i="18"/>
  <c r="BF25" i="18"/>
  <c r="BF26" i="18"/>
  <c r="BF27" i="18"/>
  <c r="BF28" i="18"/>
  <c r="BF29" i="18"/>
  <c r="BF30" i="18"/>
  <c r="BF31" i="18"/>
  <c r="BF32" i="18"/>
  <c r="BF33" i="18"/>
  <c r="BF34" i="18"/>
  <c r="BF35" i="18"/>
  <c r="BF36" i="18"/>
  <c r="BF37" i="18"/>
  <c r="BF38" i="18"/>
  <c r="BF39" i="18"/>
  <c r="BF40" i="18"/>
  <c r="BF41" i="18"/>
  <c r="BF42" i="18"/>
  <c r="BF43" i="18"/>
  <c r="BF44" i="18"/>
  <c r="BF45" i="18"/>
  <c r="BF46" i="18"/>
  <c r="BF47" i="18"/>
  <c r="BF48" i="18"/>
  <c r="BF49" i="18"/>
  <c r="BF50" i="18"/>
  <c r="BF51" i="18"/>
  <c r="BF52" i="18"/>
  <c r="BF53" i="18"/>
  <c r="BF54" i="18"/>
  <c r="BF55" i="18"/>
  <c r="BF56" i="18"/>
  <c r="BF57" i="18"/>
  <c r="BF58" i="18"/>
  <c r="BF59" i="18"/>
  <c r="BF60" i="18"/>
  <c r="BF61" i="18"/>
  <c r="BF62" i="18"/>
  <c r="BF63" i="18"/>
  <c r="BF64" i="18"/>
  <c r="BF65" i="18"/>
  <c r="BF66" i="18"/>
  <c r="BF67" i="18"/>
  <c r="BF68" i="18"/>
  <c r="BF69" i="18"/>
  <c r="BF70" i="18"/>
  <c r="BF71" i="18"/>
  <c r="BF72" i="18"/>
  <c r="BF73" i="18"/>
  <c r="BF74" i="18"/>
  <c r="BF75" i="18"/>
  <c r="BF76" i="18"/>
  <c r="BF77" i="18"/>
  <c r="BF78" i="18"/>
  <c r="BF79" i="18"/>
  <c r="BF80" i="18"/>
  <c r="BF81" i="18"/>
  <c r="BF82" i="18"/>
  <c r="BF83" i="18"/>
  <c r="BF84" i="18"/>
  <c r="BF85" i="18"/>
  <c r="BF86" i="18"/>
  <c r="BF87" i="18"/>
  <c r="BF88" i="18"/>
  <c r="BF89" i="18"/>
  <c r="BF90" i="18"/>
  <c r="BF91" i="18"/>
  <c r="BF92" i="18"/>
  <c r="BF93" i="18"/>
  <c r="BF94" i="18"/>
  <c r="BF95" i="18"/>
  <c r="BF96" i="18"/>
  <c r="BF97" i="18"/>
  <c r="BF98" i="18"/>
  <c r="BF99" i="18"/>
  <c r="BF100" i="18"/>
  <c r="BF101" i="18"/>
  <c r="BF102" i="18"/>
  <c r="BF103" i="18"/>
  <c r="BF104" i="18"/>
  <c r="BF105" i="18"/>
  <c r="BF106" i="18"/>
  <c r="BF107" i="18"/>
  <c r="BF108" i="18"/>
  <c r="BF109" i="18"/>
  <c r="BF110" i="18"/>
  <c r="BF111" i="18"/>
  <c r="BF112" i="18"/>
  <c r="BF113" i="18"/>
  <c r="BF114" i="18"/>
  <c r="BF115" i="18"/>
  <c r="BF116" i="18"/>
  <c r="BF117" i="18"/>
  <c r="BF118" i="18"/>
  <c r="BF119" i="18"/>
  <c r="BF120" i="18"/>
  <c r="BF121" i="18"/>
  <c r="BF122" i="18"/>
  <c r="BF123" i="18"/>
  <c r="BF124" i="18"/>
  <c r="BF125" i="18"/>
  <c r="BF126" i="18"/>
  <c r="BF127" i="18"/>
  <c r="BF128" i="18"/>
  <c r="BF129" i="18"/>
  <c r="BF130" i="18"/>
  <c r="BF131" i="18"/>
  <c r="BF132" i="18"/>
  <c r="BF133" i="18"/>
  <c r="BF134" i="18"/>
  <c r="BF135" i="18"/>
  <c r="BF136" i="18"/>
  <c r="BF137" i="18"/>
  <c r="BF138" i="18"/>
  <c r="BF139" i="18"/>
  <c r="BF140" i="18"/>
  <c r="BF141" i="18"/>
  <c r="BF142" i="18"/>
  <c r="BF143" i="18"/>
  <c r="BF144" i="18"/>
  <c r="BF145" i="18"/>
  <c r="BF146" i="18"/>
  <c r="BF147" i="18"/>
  <c r="BF148" i="18"/>
  <c r="BF149" i="18"/>
  <c r="BF150" i="18"/>
  <c r="BF151" i="18"/>
  <c r="BF152" i="18"/>
  <c r="BF153" i="18"/>
  <c r="BF154" i="18"/>
  <c r="BF155" i="18"/>
  <c r="BF156" i="18"/>
  <c r="BF157" i="18"/>
  <c r="BF158" i="18"/>
  <c r="BF159" i="18"/>
  <c r="BF160" i="18"/>
  <c r="BF161" i="18"/>
  <c r="BF162" i="18"/>
  <c r="BF163" i="18"/>
  <c r="BF164" i="18"/>
  <c r="BF165" i="18"/>
  <c r="BF166" i="18"/>
  <c r="BF167" i="18"/>
  <c r="BF168" i="18"/>
  <c r="BF169" i="18"/>
  <c r="BF170" i="18"/>
  <c r="BF171" i="18"/>
  <c r="BF172" i="18"/>
  <c r="BF173" i="18"/>
  <c r="BF174" i="18"/>
  <c r="BF175" i="18"/>
  <c r="BF176" i="18"/>
  <c r="BF177" i="18"/>
  <c r="BF178" i="18"/>
  <c r="BF179" i="18"/>
  <c r="BF180" i="18"/>
  <c r="BF181" i="18"/>
  <c r="BF182" i="18"/>
  <c r="BF183" i="18"/>
  <c r="BF184" i="18"/>
  <c r="BF185" i="18"/>
  <c r="BF186" i="18"/>
  <c r="BF187" i="18"/>
  <c r="BF188" i="18"/>
  <c r="BF189" i="18"/>
  <c r="BF190" i="18"/>
  <c r="BF191" i="18"/>
  <c r="BF192" i="18"/>
  <c r="BF193" i="18"/>
  <c r="BF194" i="18"/>
  <c r="BF195" i="18"/>
  <c r="BF196" i="18"/>
  <c r="BF197" i="18"/>
  <c r="BF198" i="18"/>
  <c r="BF199" i="18"/>
  <c r="BF200" i="18"/>
  <c r="BF201" i="18"/>
  <c r="BF202" i="18"/>
  <c r="BF203" i="18"/>
  <c r="BF204" i="18"/>
  <c r="BF205" i="18"/>
  <c r="BF206" i="18"/>
  <c r="BF207" i="18"/>
  <c r="BF208" i="18"/>
  <c r="BF209" i="18"/>
  <c r="BF210" i="18"/>
  <c r="BF211" i="18"/>
  <c r="BF212" i="18"/>
  <c r="BF213" i="18"/>
  <c r="BF214" i="18"/>
  <c r="BF215" i="18"/>
  <c r="BF216" i="18"/>
  <c r="BF217" i="18"/>
  <c r="BF218" i="18"/>
  <c r="BF219" i="18"/>
  <c r="BF220" i="18"/>
  <c r="BF221" i="18"/>
  <c r="BF222" i="18"/>
  <c r="BF223" i="18"/>
  <c r="BF224" i="18"/>
  <c r="BF225" i="18"/>
  <c r="BF226" i="18"/>
  <c r="BF227" i="18"/>
  <c r="BF228" i="18"/>
  <c r="BF229" i="18"/>
  <c r="BF230" i="18"/>
  <c r="BF231" i="18"/>
  <c r="BF232" i="18"/>
  <c r="BF233" i="18"/>
  <c r="BF234" i="18"/>
  <c r="BF235" i="18"/>
  <c r="BF236" i="18"/>
  <c r="BF237" i="18"/>
  <c r="BF238" i="18"/>
  <c r="BF239" i="18"/>
  <c r="BF240" i="18"/>
  <c r="BF241" i="18"/>
  <c r="BF242" i="18"/>
  <c r="BF243" i="18"/>
  <c r="BF244" i="18"/>
  <c r="BF245" i="18"/>
  <c r="BF246" i="18"/>
  <c r="BF247" i="18"/>
  <c r="BF248" i="18"/>
  <c r="BF249" i="18"/>
  <c r="BF250" i="18"/>
  <c r="BF251" i="18"/>
  <c r="BF252" i="18"/>
  <c r="BF253" i="18"/>
  <c r="BF254" i="18"/>
  <c r="BF255" i="18"/>
  <c r="BF256" i="18"/>
  <c r="BF257" i="18"/>
  <c r="BF258" i="18"/>
  <c r="BF259" i="18"/>
  <c r="BF260" i="18"/>
  <c r="BF261" i="18"/>
  <c r="BF262" i="18"/>
  <c r="BF263" i="18"/>
  <c r="BF264" i="18"/>
  <c r="BF265" i="18"/>
  <c r="BF266" i="18"/>
  <c r="BF267" i="18"/>
  <c r="BF268" i="18"/>
  <c r="BF269" i="18"/>
  <c r="BF270" i="18"/>
  <c r="BF271" i="18"/>
  <c r="BF272" i="18"/>
  <c r="BF273" i="18"/>
  <c r="BF274" i="18"/>
  <c r="BF275" i="18"/>
  <c r="BF276" i="18"/>
  <c r="BF277" i="18"/>
  <c r="BF278" i="18"/>
  <c r="BF279" i="18"/>
  <c r="BF280" i="18"/>
  <c r="BF281" i="18"/>
  <c r="BF282" i="18"/>
  <c r="BF283" i="18"/>
  <c r="BF284" i="18"/>
  <c r="BF285" i="18"/>
  <c r="BF286" i="18"/>
  <c r="BF287" i="18"/>
  <c r="BF288" i="18"/>
  <c r="BF289" i="18"/>
  <c r="BF290" i="18"/>
  <c r="BF291" i="18"/>
  <c r="BF292" i="18"/>
  <c r="BF293" i="18"/>
  <c r="BF294" i="18"/>
  <c r="BF295" i="18"/>
  <c r="BF296" i="18"/>
  <c r="BF297" i="18"/>
  <c r="BF298" i="18"/>
  <c r="BF299" i="18"/>
  <c r="BF300" i="18"/>
  <c r="BF301" i="18"/>
  <c r="BF302" i="18"/>
  <c r="BF303" i="18"/>
  <c r="BF304" i="18"/>
  <c r="BF305" i="18"/>
  <c r="BF306" i="18"/>
  <c r="BF307" i="18"/>
  <c r="BF308" i="18"/>
  <c r="BF309" i="18"/>
  <c r="BF310" i="18"/>
  <c r="BF311" i="18"/>
  <c r="BF312" i="18"/>
  <c r="BF313" i="18"/>
  <c r="BF314" i="18"/>
  <c r="BF315" i="18"/>
  <c r="BF316" i="18"/>
  <c r="BF317" i="18"/>
  <c r="BF318" i="18"/>
  <c r="BF319" i="18"/>
  <c r="BF320" i="18"/>
  <c r="BF321" i="18"/>
  <c r="BF322" i="18"/>
  <c r="BF323" i="18"/>
  <c r="BF324" i="18"/>
  <c r="BF325" i="18"/>
  <c r="BF326" i="18"/>
  <c r="BF327" i="18"/>
  <c r="BF328" i="18"/>
  <c r="BF329" i="18"/>
  <c r="BF330" i="18"/>
  <c r="BF331" i="18"/>
  <c r="BF332" i="18"/>
  <c r="BF333" i="18"/>
  <c r="BF334" i="18"/>
  <c r="BF335" i="18"/>
  <c r="BF336" i="18"/>
  <c r="BF337" i="18"/>
  <c r="BF338" i="18"/>
  <c r="BF339" i="18"/>
  <c r="BF340" i="18"/>
  <c r="BF341" i="18"/>
  <c r="BF342" i="18"/>
  <c r="BF343" i="18"/>
  <c r="BF344" i="18"/>
  <c r="BF345" i="18"/>
  <c r="BF346" i="18"/>
  <c r="BF347" i="18"/>
  <c r="BF348" i="18"/>
  <c r="BF349" i="18"/>
  <c r="BF350" i="18"/>
  <c r="BF351" i="18"/>
  <c r="BF352" i="18"/>
  <c r="BF353" i="18"/>
  <c r="BF354" i="18"/>
  <c r="BF355" i="18"/>
  <c r="BF356" i="18"/>
  <c r="BF357" i="18"/>
  <c r="BF358" i="18"/>
  <c r="BF359" i="18"/>
  <c r="BF360" i="18"/>
  <c r="BF361" i="18"/>
  <c r="BF362" i="18"/>
  <c r="BF363" i="18"/>
  <c r="BF364" i="18"/>
  <c r="BF365" i="18"/>
  <c r="BF366" i="18"/>
  <c r="BF367" i="18"/>
  <c r="BF368" i="18"/>
  <c r="BF369" i="18"/>
  <c r="BF370" i="18"/>
  <c r="BF371" i="18"/>
  <c r="BF372" i="18"/>
  <c r="BF373" i="18"/>
  <c r="BF374" i="18"/>
  <c r="BF375" i="18"/>
  <c r="BF376" i="18"/>
  <c r="BF377" i="18"/>
  <c r="BF378" i="18"/>
  <c r="BF379" i="18"/>
  <c r="BF380" i="18"/>
  <c r="BF381" i="18"/>
  <c r="BF382" i="18"/>
  <c r="BF383" i="18"/>
  <c r="BF384" i="18"/>
  <c r="BF385" i="18"/>
  <c r="BF386" i="18"/>
  <c r="BF387" i="18"/>
  <c r="BF388" i="18"/>
  <c r="BF389" i="18"/>
  <c r="BF390" i="18"/>
  <c r="BF391" i="18"/>
  <c r="BF392" i="18"/>
  <c r="BF393" i="18"/>
  <c r="BF394" i="18"/>
  <c r="BF395" i="18"/>
  <c r="BF396" i="18"/>
  <c r="BF397" i="18"/>
  <c r="BF398" i="18"/>
  <c r="BF399" i="18"/>
  <c r="BF400" i="18"/>
  <c r="BF401" i="18"/>
  <c r="BF402" i="18"/>
  <c r="BF403" i="18"/>
  <c r="BF404" i="18"/>
  <c r="BF405" i="18"/>
  <c r="BF406" i="18"/>
  <c r="BF407" i="18"/>
  <c r="BF408" i="18"/>
  <c r="BF409" i="18"/>
  <c r="BF410" i="18"/>
  <c r="BF411" i="18"/>
  <c r="BF412" i="18"/>
  <c r="BF413" i="18"/>
  <c r="BF414" i="18"/>
  <c r="BF415" i="18"/>
  <c r="BF416" i="18"/>
  <c r="BF417" i="18"/>
  <c r="BF418" i="18"/>
  <c r="BF419" i="18"/>
  <c r="BF420" i="18"/>
  <c r="BF421" i="18"/>
  <c r="BF422" i="18"/>
  <c r="BF423" i="18"/>
  <c r="BF424" i="18"/>
  <c r="BF425" i="18"/>
  <c r="BF426" i="18"/>
  <c r="BF427" i="18"/>
  <c r="BF428" i="18"/>
  <c r="BF429" i="18"/>
  <c r="BF430" i="18"/>
  <c r="BF431" i="18"/>
  <c r="BF432" i="18"/>
  <c r="BF433" i="18"/>
  <c r="BF434" i="18"/>
  <c r="BF435" i="18"/>
  <c r="BF436" i="18"/>
  <c r="BF437" i="18"/>
  <c r="BF438" i="18"/>
  <c r="BF439" i="18"/>
  <c r="BF440" i="18"/>
  <c r="BF441" i="18"/>
  <c r="BF442" i="18"/>
  <c r="BF443" i="18"/>
  <c r="BF444" i="18"/>
  <c r="BF445" i="18"/>
  <c r="BF446" i="18"/>
  <c r="BF447" i="18"/>
  <c r="BF448" i="18"/>
  <c r="BF449" i="18"/>
  <c r="BF450" i="18"/>
  <c r="BF451" i="18"/>
  <c r="BF452" i="18"/>
  <c r="BF453" i="18"/>
  <c r="BF454" i="18"/>
  <c r="BF455" i="18"/>
  <c r="BF456" i="18"/>
  <c r="BF457" i="18"/>
  <c r="BF458" i="18"/>
  <c r="BF459" i="18"/>
  <c r="BF460" i="18"/>
  <c r="BF461" i="18"/>
  <c r="BF462" i="18"/>
  <c r="BF463" i="18"/>
  <c r="BF464" i="18"/>
  <c r="BF465" i="18"/>
  <c r="BF466" i="18"/>
  <c r="BF467" i="18"/>
  <c r="BF468" i="18"/>
  <c r="BF469" i="18"/>
  <c r="BF470" i="18"/>
  <c r="BF471" i="18"/>
  <c r="BF472" i="18"/>
  <c r="BF473" i="18"/>
  <c r="BF474" i="18"/>
  <c r="BF475" i="18"/>
  <c r="BF476" i="18"/>
  <c r="BF477" i="18"/>
  <c r="BF478" i="18"/>
  <c r="BF479" i="18"/>
  <c r="BF480" i="18"/>
  <c r="BF481" i="18"/>
  <c r="BF482" i="18"/>
  <c r="BF483" i="18"/>
  <c r="BF484" i="18"/>
  <c r="BF485" i="18"/>
  <c r="BF486" i="18"/>
  <c r="BF487" i="18"/>
  <c r="BF488" i="18"/>
  <c r="BF489" i="18"/>
  <c r="BF490" i="18"/>
  <c r="BF491" i="18"/>
  <c r="BF492" i="18"/>
  <c r="BF493" i="18"/>
  <c r="BF494" i="18"/>
  <c r="BF495" i="18"/>
  <c r="BF496" i="18"/>
  <c r="BF497" i="18"/>
  <c r="BF498" i="18"/>
  <c r="BF499" i="18"/>
  <c r="BF500" i="18"/>
  <c r="BF501" i="18"/>
  <c r="BF502" i="18"/>
  <c r="BF503" i="18"/>
  <c r="BF504" i="18"/>
  <c r="BF505" i="18"/>
  <c r="BF506" i="18"/>
  <c r="BF507" i="18"/>
  <c r="BF508" i="18"/>
  <c r="BF509" i="18"/>
  <c r="BF510" i="18"/>
  <c r="BF511" i="18"/>
  <c r="BF512" i="18"/>
  <c r="BF513" i="18"/>
  <c r="BF514" i="18"/>
  <c r="BF515" i="18"/>
  <c r="BF516" i="18"/>
  <c r="BF517" i="18"/>
  <c r="BF518" i="18"/>
  <c r="BF519" i="18"/>
  <c r="BF520" i="18"/>
  <c r="BF521" i="18"/>
  <c r="BF522" i="18"/>
  <c r="BF523" i="18"/>
  <c r="BF524" i="18"/>
  <c r="BF525" i="18"/>
  <c r="BF526" i="18"/>
  <c r="BF527" i="18"/>
  <c r="BF528" i="18"/>
  <c r="BF529" i="18"/>
  <c r="BF530" i="18"/>
  <c r="BF531" i="18"/>
  <c r="BF532" i="18"/>
  <c r="BF533" i="18"/>
  <c r="BF534" i="18"/>
  <c r="BF535" i="18"/>
  <c r="BF536" i="18"/>
  <c r="BF537" i="18"/>
  <c r="BF538" i="18"/>
  <c r="BF539" i="18"/>
  <c r="BF540" i="18"/>
  <c r="BF541" i="18"/>
  <c r="BF542" i="18"/>
  <c r="BF543" i="18"/>
  <c r="BF544" i="18"/>
  <c r="BF545" i="18"/>
  <c r="BF546" i="18"/>
  <c r="BF547" i="18"/>
  <c r="BF548" i="18"/>
  <c r="BF549" i="18"/>
  <c r="BF550" i="18"/>
  <c r="BF551" i="18"/>
  <c r="BF552" i="18"/>
  <c r="BF553" i="18"/>
  <c r="BF554" i="18"/>
  <c r="BF555" i="18"/>
  <c r="BF556" i="18"/>
  <c r="BF557" i="18"/>
  <c r="BF558" i="18"/>
  <c r="BF559" i="18"/>
  <c r="BF560" i="18"/>
  <c r="BF561" i="18"/>
  <c r="BF562" i="18"/>
  <c r="BF563" i="18"/>
  <c r="BF564" i="18"/>
  <c r="BF565" i="18"/>
  <c r="BF566" i="18"/>
  <c r="BF567" i="18"/>
  <c r="BF568" i="18"/>
  <c r="BF569" i="18"/>
  <c r="BF570" i="18"/>
  <c r="BF571" i="18"/>
  <c r="BF572" i="18"/>
  <c r="BF573" i="18"/>
  <c r="BF574" i="18"/>
  <c r="BF575" i="18"/>
  <c r="BF576" i="18"/>
  <c r="BF577" i="18"/>
  <c r="BF578" i="18"/>
  <c r="BF579" i="18"/>
  <c r="BF580" i="18"/>
  <c r="BF581" i="18"/>
  <c r="BF582" i="18"/>
  <c r="BF583" i="18"/>
  <c r="BF584" i="18"/>
  <c r="BF585" i="18"/>
  <c r="BF586" i="18"/>
  <c r="BF587" i="18"/>
  <c r="BF588" i="18"/>
  <c r="BF589" i="18"/>
  <c r="BF590" i="18"/>
  <c r="BF591" i="18"/>
  <c r="BF592" i="18"/>
  <c r="BF593" i="18"/>
  <c r="BF594" i="18"/>
  <c r="BF595" i="18"/>
  <c r="BF596" i="18"/>
  <c r="BF597" i="18"/>
  <c r="BF598" i="18"/>
  <c r="BF599" i="18"/>
  <c r="BF600" i="18"/>
  <c r="BF601" i="18"/>
  <c r="BF602" i="18"/>
  <c r="BF603" i="18"/>
  <c r="BF604" i="18"/>
  <c r="BF605" i="18"/>
  <c r="BF606" i="18"/>
  <c r="BF607" i="18"/>
  <c r="BF608" i="18"/>
  <c r="BF609" i="18"/>
  <c r="BF610" i="18"/>
  <c r="BF611" i="18"/>
  <c r="BF612" i="18"/>
  <c r="BF613" i="18"/>
  <c r="BF614" i="18"/>
  <c r="BF615" i="18"/>
  <c r="BF616" i="18"/>
  <c r="BF617" i="18"/>
  <c r="BF618" i="18"/>
  <c r="BF619" i="18"/>
  <c r="BF620" i="18"/>
  <c r="BF621" i="18"/>
  <c r="BF622" i="18"/>
  <c r="BF623" i="18"/>
  <c r="BF624" i="18"/>
  <c r="BF625" i="18"/>
  <c r="BF626" i="18"/>
  <c r="BF627" i="18"/>
  <c r="BF628" i="18"/>
  <c r="BF629" i="18"/>
  <c r="BF630" i="18"/>
  <c r="BF631" i="18"/>
  <c r="BF632" i="18"/>
  <c r="BF633" i="18"/>
  <c r="BF634" i="18"/>
  <c r="BF635" i="18"/>
  <c r="BF636" i="18"/>
  <c r="BF637" i="18"/>
  <c r="BF638" i="18"/>
  <c r="BF639" i="18"/>
  <c r="BF640" i="18"/>
  <c r="BF641" i="18"/>
  <c r="BF642" i="18"/>
  <c r="BF643" i="18"/>
  <c r="BF644" i="18"/>
  <c r="BF645" i="18"/>
  <c r="BF646" i="18"/>
  <c r="BF647" i="18"/>
  <c r="BF648" i="18"/>
  <c r="BF649" i="18"/>
  <c r="BF650" i="18"/>
  <c r="BF651" i="18"/>
  <c r="BF652" i="18"/>
  <c r="BF653" i="18"/>
  <c r="BF654" i="18"/>
  <c r="BF655" i="18"/>
  <c r="BF656" i="18"/>
  <c r="BF657" i="18"/>
  <c r="BF658" i="18"/>
  <c r="BF659" i="18"/>
  <c r="BF660" i="18"/>
  <c r="BF661" i="18"/>
  <c r="BF662" i="18"/>
  <c r="BF663" i="18"/>
  <c r="BF664" i="18"/>
  <c r="BF665" i="18"/>
  <c r="BF666" i="18"/>
  <c r="BF667" i="18"/>
  <c r="BF668" i="18"/>
  <c r="BF669" i="18"/>
  <c r="BF670" i="18"/>
  <c r="BF671" i="18"/>
  <c r="BF672" i="18"/>
  <c r="BF673" i="18"/>
  <c r="BF674" i="18"/>
  <c r="BF675" i="18"/>
  <c r="BF676" i="18"/>
  <c r="BF677" i="18"/>
  <c r="BF678" i="18"/>
  <c r="BF679" i="18"/>
  <c r="BF680" i="18"/>
  <c r="BF681" i="18"/>
  <c r="BF682" i="18"/>
  <c r="BF683" i="18"/>
  <c r="BF684" i="18"/>
  <c r="BF685" i="18"/>
  <c r="BF686" i="18"/>
  <c r="BF687" i="18"/>
  <c r="BF688" i="18"/>
  <c r="BF689" i="18"/>
  <c r="BF690" i="18"/>
  <c r="BF691" i="18"/>
  <c r="BF692" i="18"/>
  <c r="BF693" i="18"/>
  <c r="BF694" i="18"/>
  <c r="BF695" i="18"/>
  <c r="BF696" i="18"/>
  <c r="BF697" i="18"/>
  <c r="BF698" i="18"/>
  <c r="BF699" i="18"/>
  <c r="BF700" i="18"/>
  <c r="BF701" i="18"/>
  <c r="BF702" i="18"/>
  <c r="BF703" i="18"/>
  <c r="BF704" i="18"/>
  <c r="BF705" i="18"/>
  <c r="BF706" i="18"/>
  <c r="BF707" i="18"/>
  <c r="BF708" i="18"/>
  <c r="BF709" i="18"/>
  <c r="BF710" i="18"/>
  <c r="BF711" i="18"/>
  <c r="BF712" i="18"/>
  <c r="BF713" i="18"/>
  <c r="BF714" i="18"/>
  <c r="BF715" i="18"/>
  <c r="BF716" i="18"/>
  <c r="BF717" i="18"/>
  <c r="BF718" i="18"/>
  <c r="BF719" i="18"/>
  <c r="BF720" i="18"/>
  <c r="BF721" i="18"/>
  <c r="BF722" i="18"/>
  <c r="BF723" i="18"/>
  <c r="BF724" i="18"/>
  <c r="BF725" i="18"/>
  <c r="BF726" i="18"/>
  <c r="BF727" i="18"/>
  <c r="BF728" i="18"/>
  <c r="BF729" i="18"/>
  <c r="BF730" i="18"/>
  <c r="BF731" i="18"/>
  <c r="BF732" i="18"/>
  <c r="BF733" i="18"/>
  <c r="BF734" i="18"/>
  <c r="BF735" i="18"/>
  <c r="BF736" i="18"/>
  <c r="BF737" i="18"/>
  <c r="BF738" i="18"/>
  <c r="BF739" i="18"/>
  <c r="BF740" i="18"/>
  <c r="BF741" i="18"/>
  <c r="BF742" i="18"/>
  <c r="BF743" i="18"/>
  <c r="BF744" i="18"/>
  <c r="BF745" i="18"/>
  <c r="BF746" i="18"/>
  <c r="BF747" i="18"/>
  <c r="BF748" i="18"/>
  <c r="BF749" i="18"/>
  <c r="BF750" i="18"/>
  <c r="BF751" i="18"/>
  <c r="BF752" i="18"/>
  <c r="BF753" i="18"/>
  <c r="BF754" i="18"/>
  <c r="BF755" i="18"/>
  <c r="BF756" i="18"/>
  <c r="BF757" i="18"/>
  <c r="BF758" i="18"/>
  <c r="BF759" i="18"/>
  <c r="BF760" i="18"/>
  <c r="BF761" i="18"/>
  <c r="BF762" i="18"/>
  <c r="BF763" i="18"/>
  <c r="BF764" i="18"/>
  <c r="BF765" i="18"/>
  <c r="BF766" i="18"/>
  <c r="BF767" i="18"/>
  <c r="BF768" i="18"/>
  <c r="BF769" i="18"/>
  <c r="BF770" i="18"/>
  <c r="BF771" i="18"/>
  <c r="BF772" i="18"/>
  <c r="BF773" i="18"/>
  <c r="BF774" i="18"/>
  <c r="BF775" i="18"/>
  <c r="BF776" i="18"/>
  <c r="BF777" i="18"/>
  <c r="BF778" i="18"/>
  <c r="BF779" i="18"/>
  <c r="BF780" i="18"/>
  <c r="BF781" i="18"/>
  <c r="BF782" i="18"/>
  <c r="BF783" i="18"/>
  <c r="BF784" i="18"/>
  <c r="BF785" i="18"/>
  <c r="BF786" i="18"/>
  <c r="BF787" i="18"/>
  <c r="BF788" i="18"/>
  <c r="BF789" i="18"/>
  <c r="BF790" i="18"/>
  <c r="BF791" i="18"/>
  <c r="BF792" i="18"/>
  <c r="BF793" i="18"/>
  <c r="BF794" i="18"/>
  <c r="BF795" i="18"/>
  <c r="BF796" i="18"/>
  <c r="BF797" i="18"/>
  <c r="BF798" i="18"/>
  <c r="BF799" i="18"/>
  <c r="BF800" i="18"/>
  <c r="BF801" i="18"/>
  <c r="BF802" i="18"/>
  <c r="BF803" i="18"/>
  <c r="BF804" i="18"/>
  <c r="BF805" i="18"/>
  <c r="BF806" i="18"/>
  <c r="BF807" i="18"/>
  <c r="BF808" i="18"/>
  <c r="BF809" i="18"/>
  <c r="BF810" i="18"/>
  <c r="BF811" i="18"/>
  <c r="BF812" i="18"/>
  <c r="BF813" i="18"/>
  <c r="BF814" i="18"/>
  <c r="BF815" i="18"/>
  <c r="BF816" i="18"/>
  <c r="BF817" i="18"/>
  <c r="BF818" i="18"/>
  <c r="BF819" i="18"/>
  <c r="BF820" i="18"/>
  <c r="BF821" i="18"/>
  <c r="BF822" i="18"/>
  <c r="BF823" i="18"/>
  <c r="BF824" i="18"/>
  <c r="BF825" i="18"/>
  <c r="BF826" i="18"/>
  <c r="BF827" i="18"/>
  <c r="BF828" i="18"/>
  <c r="BF829" i="18"/>
  <c r="BF830" i="18"/>
  <c r="BF831" i="18"/>
  <c r="BF832" i="18"/>
  <c r="BF833" i="18"/>
  <c r="BF834" i="18"/>
  <c r="BF835" i="18"/>
  <c r="BF836" i="18"/>
  <c r="BF837" i="18"/>
  <c r="BF838" i="18"/>
  <c r="BF839" i="18"/>
  <c r="BF840" i="18"/>
  <c r="BF841" i="18"/>
  <c r="BF842" i="18"/>
  <c r="BF843" i="18"/>
  <c r="BF844" i="18"/>
  <c r="BF845" i="18"/>
  <c r="BF846" i="18"/>
  <c r="BF847" i="18"/>
  <c r="BF848" i="18"/>
  <c r="BF849" i="18"/>
  <c r="BF850" i="18"/>
  <c r="BF851" i="18"/>
  <c r="BF852" i="18"/>
  <c r="BF853" i="18"/>
  <c r="BF854" i="18"/>
  <c r="BF855" i="18"/>
  <c r="BF856" i="18"/>
  <c r="BF857" i="18"/>
  <c r="BF858" i="18"/>
  <c r="BF859" i="18"/>
  <c r="BF860" i="18"/>
  <c r="BF861" i="18"/>
  <c r="BF862" i="18"/>
  <c r="BF863" i="18"/>
  <c r="BF864" i="18"/>
  <c r="BF865" i="18"/>
  <c r="BF866" i="18"/>
  <c r="BF867" i="18"/>
  <c r="BF868" i="18"/>
  <c r="BF869" i="18"/>
  <c r="BF870" i="18"/>
  <c r="BF871" i="18"/>
  <c r="BF872" i="18"/>
  <c r="BF873" i="18"/>
  <c r="BF874" i="18"/>
  <c r="BF875" i="18"/>
  <c r="BF876" i="18"/>
  <c r="BF877" i="18"/>
  <c r="BF878" i="18"/>
  <c r="BF879" i="18"/>
  <c r="BF880" i="18"/>
  <c r="BF881" i="18"/>
  <c r="BF882" i="18"/>
  <c r="BF883" i="18"/>
  <c r="BF884" i="18"/>
  <c r="BF885" i="18"/>
  <c r="BF886" i="18"/>
  <c r="BF887" i="18"/>
  <c r="BF888" i="18"/>
  <c r="BF889" i="18"/>
  <c r="BF890" i="18"/>
  <c r="BF891" i="18"/>
  <c r="BF892" i="18"/>
  <c r="BF893" i="18"/>
  <c r="BF894" i="18"/>
  <c r="BF895" i="18"/>
  <c r="BF896" i="18"/>
  <c r="BF897" i="18"/>
  <c r="BF898" i="18"/>
  <c r="BF899" i="18"/>
  <c r="BF900" i="18"/>
  <c r="BF901" i="18"/>
  <c r="BF902" i="18"/>
  <c r="BF903" i="18"/>
  <c r="BF904" i="18"/>
  <c r="BF905" i="18"/>
  <c r="BF906" i="18"/>
  <c r="BF907" i="18"/>
  <c r="BF908" i="18"/>
  <c r="BF909" i="18"/>
  <c r="BF910" i="18"/>
  <c r="BF911" i="18"/>
  <c r="BF912" i="18"/>
  <c r="BF913" i="18"/>
  <c r="BF914" i="18"/>
  <c r="BF915" i="18"/>
  <c r="BF916" i="18"/>
  <c r="BF917" i="18"/>
  <c r="BF918" i="18"/>
  <c r="BF919" i="18"/>
  <c r="BF920" i="18"/>
  <c r="BF921" i="18"/>
  <c r="BF922" i="18"/>
  <c r="BF923" i="18"/>
  <c r="BF924" i="18"/>
  <c r="BF925" i="18"/>
  <c r="BF926" i="18"/>
  <c r="BF927" i="18"/>
  <c r="BF928" i="18"/>
  <c r="BF929" i="18"/>
  <c r="BF930" i="18"/>
  <c r="BF931" i="18"/>
  <c r="BF932" i="18"/>
  <c r="BF933" i="18"/>
  <c r="BF934" i="18"/>
  <c r="BF935" i="18"/>
  <c r="BF936" i="18"/>
  <c r="BF937" i="18"/>
  <c r="BF938" i="18"/>
  <c r="BF939" i="18"/>
  <c r="BF940" i="18"/>
  <c r="BF941" i="18"/>
  <c r="BF942" i="18"/>
  <c r="BF943" i="18"/>
  <c r="BF944" i="18"/>
  <c r="BF945" i="18"/>
  <c r="BF946" i="18"/>
  <c r="BF947" i="18"/>
  <c r="BF948" i="18"/>
  <c r="BF949" i="18"/>
  <c r="BF950" i="18"/>
  <c r="BF951" i="18"/>
  <c r="BF952" i="18"/>
  <c r="BF953" i="18"/>
  <c r="BF954" i="18"/>
  <c r="BF955" i="18"/>
  <c r="BF956" i="18"/>
  <c r="BF957" i="18"/>
  <c r="BF958" i="18"/>
  <c r="BF959" i="18"/>
  <c r="BF960" i="18"/>
  <c r="BF961" i="18"/>
  <c r="BF962" i="18"/>
  <c r="BF963" i="18"/>
  <c r="BF964" i="18"/>
  <c r="BF965" i="18"/>
  <c r="BF966" i="18"/>
  <c r="BF967" i="18"/>
  <c r="BF968" i="18"/>
  <c r="BF969" i="18"/>
  <c r="BF970" i="18"/>
  <c r="BF971" i="18"/>
  <c r="BF972" i="18"/>
  <c r="BF973" i="18"/>
  <c r="BF974" i="18"/>
  <c r="BF975" i="18"/>
  <c r="BF976" i="18"/>
  <c r="BF977" i="18"/>
  <c r="BF978" i="18"/>
  <c r="BF979" i="18"/>
  <c r="BF980" i="18"/>
  <c r="BF981" i="18"/>
  <c r="BF982" i="18"/>
  <c r="BF983" i="18"/>
  <c r="BF984" i="18"/>
  <c r="BF985" i="18"/>
  <c r="BF986" i="18"/>
  <c r="BF987" i="18"/>
  <c r="BF988" i="18"/>
  <c r="BF989" i="18"/>
  <c r="BF990" i="18"/>
  <c r="BF991" i="18"/>
  <c r="BF992" i="18"/>
  <c r="BF993" i="18"/>
  <c r="BF994" i="18"/>
  <c r="BF995" i="18"/>
  <c r="BF996" i="18"/>
  <c r="BF997" i="18"/>
  <c r="BF998" i="18"/>
  <c r="BF999" i="18"/>
  <c r="BF1000" i="18"/>
  <c r="BF1001" i="18"/>
  <c r="BF1002" i="18"/>
  <c r="BF1003" i="18"/>
  <c r="BF1004" i="18"/>
  <c r="BF1005" i="18"/>
  <c r="BF1006" i="18"/>
  <c r="BF1007" i="18"/>
  <c r="BF1008" i="18"/>
  <c r="BF1009" i="18"/>
  <c r="BF1010" i="18"/>
  <c r="BF1011" i="18"/>
  <c r="BF1012" i="18"/>
  <c r="BF1013" i="18"/>
  <c r="BF1014" i="18"/>
  <c r="BF1015" i="18"/>
  <c r="BF1016" i="18"/>
  <c r="BF1017" i="18"/>
  <c r="BF1018" i="18"/>
  <c r="BF1019" i="18"/>
  <c r="BF1020" i="18"/>
  <c r="BF1021" i="18"/>
  <c r="BF1022" i="18"/>
  <c r="BF1023" i="18"/>
  <c r="BF1024" i="18"/>
  <c r="BF1025" i="18"/>
  <c r="BF1026" i="18"/>
  <c r="BF1027" i="18"/>
  <c r="BF1028" i="18"/>
  <c r="BF1029" i="18"/>
  <c r="BF1030" i="18"/>
  <c r="BF1031" i="18"/>
  <c r="BF1032" i="18"/>
  <c r="BF1033" i="18"/>
  <c r="BF1034" i="18"/>
  <c r="BF1035" i="18"/>
  <c r="BF1036" i="18"/>
  <c r="BF1037" i="18"/>
  <c r="BF1038" i="18"/>
  <c r="BF1039" i="18"/>
  <c r="BF1040" i="18"/>
  <c r="BF1041" i="18"/>
  <c r="BF1042" i="18"/>
  <c r="BF1043" i="18"/>
  <c r="BF1044" i="18"/>
  <c r="BF1045" i="18"/>
  <c r="BF1046" i="18"/>
  <c r="BF1047" i="18"/>
  <c r="BF1048" i="18"/>
  <c r="BF1049" i="18"/>
  <c r="BF1050" i="18"/>
  <c r="BF1051" i="18"/>
  <c r="BF1052" i="18"/>
  <c r="BF1053" i="18"/>
  <c r="BF1054" i="18"/>
  <c r="BF1055" i="18"/>
  <c r="BF1056" i="18"/>
  <c r="BF1057" i="18"/>
  <c r="BF1058" i="18"/>
  <c r="BF1059" i="18"/>
  <c r="BF1060" i="18"/>
  <c r="BF1061" i="18"/>
  <c r="BF1062" i="18"/>
  <c r="BF1063" i="18"/>
  <c r="BF1064" i="18"/>
  <c r="BF1065" i="18"/>
  <c r="BF1066" i="18"/>
  <c r="BF1067" i="18"/>
  <c r="BF1068" i="18"/>
  <c r="BF1069" i="18"/>
  <c r="BF1070" i="18"/>
  <c r="BF1071" i="18"/>
  <c r="BF1072" i="18"/>
  <c r="BF1073" i="18"/>
  <c r="BF1074" i="18"/>
  <c r="BF1075" i="18"/>
  <c r="BF1076" i="18"/>
  <c r="BF1077" i="18"/>
  <c r="BF1078" i="18"/>
  <c r="BF1079" i="18"/>
  <c r="BF1080" i="18"/>
  <c r="BF1081" i="18"/>
  <c r="BF1082" i="18"/>
  <c r="BF1083" i="18"/>
  <c r="BF1084" i="18"/>
  <c r="BF1085" i="18"/>
  <c r="BF1086" i="18"/>
  <c r="BF1087" i="18"/>
  <c r="BF1088" i="18"/>
  <c r="BF1089" i="18"/>
  <c r="BF1090" i="18"/>
  <c r="BF1091" i="18"/>
  <c r="BF1092" i="18"/>
  <c r="BF1093" i="18"/>
  <c r="BF1094" i="18"/>
  <c r="BF1095" i="18"/>
  <c r="BF1096" i="18"/>
  <c r="BF1097" i="18"/>
  <c r="BF1098" i="18"/>
  <c r="BF1099" i="18"/>
  <c r="BF1100" i="18"/>
  <c r="BF1101" i="18"/>
  <c r="BF1102" i="18"/>
  <c r="BF1103" i="18"/>
  <c r="BF1104" i="18"/>
  <c r="BF1105" i="18"/>
  <c r="BF1106" i="18"/>
  <c r="BF1107" i="18"/>
  <c r="BF1108" i="18"/>
  <c r="BF1109" i="18"/>
  <c r="BF1110" i="18"/>
  <c r="BF1111" i="18"/>
  <c r="BF1112" i="18"/>
  <c r="BF1113" i="18"/>
  <c r="BF1114" i="18"/>
  <c r="BF1115" i="18"/>
  <c r="BF1116" i="18"/>
  <c r="BF1117" i="18"/>
  <c r="BF1118" i="18"/>
  <c r="BF1119" i="18"/>
  <c r="BF1120" i="18"/>
  <c r="BF1121" i="18"/>
  <c r="BF1122" i="18"/>
  <c r="BF1123" i="18"/>
  <c r="BF1124" i="18"/>
  <c r="BF1125" i="18"/>
  <c r="BF1126" i="18"/>
  <c r="BF1127" i="18"/>
  <c r="BF1128" i="18"/>
  <c r="BF1129" i="18"/>
  <c r="BF1130" i="18"/>
  <c r="BF1131" i="18"/>
  <c r="BF1132" i="18"/>
  <c r="BF1133" i="18"/>
  <c r="BF1134" i="18"/>
  <c r="BF1135" i="18"/>
  <c r="BF1136" i="18"/>
  <c r="BF1137" i="18"/>
  <c r="BF1138" i="18"/>
  <c r="BF1139" i="18"/>
  <c r="BF1140" i="18"/>
  <c r="BF1141" i="18"/>
  <c r="BF1142" i="18"/>
  <c r="BF1143" i="18"/>
  <c r="BF1144" i="18"/>
  <c r="BF1145" i="18"/>
  <c r="BF1146" i="18"/>
  <c r="BF1147" i="18"/>
  <c r="BF1148" i="18"/>
  <c r="BF1149" i="18"/>
  <c r="BF1150" i="18"/>
  <c r="BF1151" i="18"/>
  <c r="BF1152" i="18"/>
  <c r="BF1153" i="18"/>
  <c r="BF1154" i="18"/>
  <c r="BF1155" i="18"/>
  <c r="BF4" i="18"/>
  <c r="BD1157" i="24"/>
  <c r="I1" i="18"/>
  <c r="H2" i="18" s="1"/>
  <c r="BD290" i="18"/>
  <c r="BE290" i="18" s="1"/>
  <c r="BD291" i="18"/>
  <c r="BE291" i="18" s="1"/>
  <c r="BD380" i="18"/>
  <c r="BE380" i="18" s="1"/>
  <c r="BD381" i="18"/>
  <c r="BE381" i="18" s="1"/>
  <c r="BD382" i="18"/>
  <c r="BE382" i="18" s="1"/>
  <c r="BD383" i="18"/>
  <c r="BE383" i="18" s="1"/>
  <c r="BD384" i="18"/>
  <c r="BE384" i="18" s="1"/>
  <c r="BD385" i="18"/>
  <c r="BE385" i="18" s="1"/>
  <c r="BD386" i="18"/>
  <c r="BE386" i="18" s="1"/>
  <c r="BD387" i="18"/>
  <c r="BE387" i="18" s="1"/>
  <c r="BD388" i="18"/>
  <c r="BE388" i="18" s="1"/>
  <c r="BD389" i="18"/>
  <c r="BE389" i="18" s="1"/>
  <c r="BD390" i="18"/>
  <c r="BE390" i="18" s="1"/>
  <c r="BD391" i="18"/>
  <c r="BE391" i="18" s="1"/>
  <c r="BD392" i="18"/>
  <c r="BE392" i="18" s="1"/>
  <c r="BD393" i="18"/>
  <c r="BE393" i="18" s="1"/>
  <c r="BD394" i="18"/>
  <c r="BE394" i="18" s="1"/>
  <c r="BD395" i="18"/>
  <c r="BE395" i="18" s="1"/>
  <c r="BD396" i="18"/>
  <c r="BE396" i="18" s="1"/>
  <c r="BD397" i="18"/>
  <c r="BE397" i="18" s="1"/>
  <c r="BD398" i="18"/>
  <c r="BE398" i="18" s="1"/>
  <c r="BD399" i="18"/>
  <c r="BE399" i="18" s="1"/>
  <c r="BD400" i="18"/>
  <c r="BE400" i="18" s="1"/>
  <c r="BD401" i="18"/>
  <c r="BE401" i="18" s="1"/>
  <c r="BD402" i="18"/>
  <c r="BE402" i="18" s="1"/>
  <c r="BD403" i="18"/>
  <c r="BE403" i="18" s="1"/>
  <c r="BD404" i="18"/>
  <c r="BE404" i="18" s="1"/>
  <c r="BD405" i="18"/>
  <c r="BE405" i="18" s="1"/>
  <c r="BD406" i="18"/>
  <c r="BE406" i="18" s="1"/>
  <c r="BD407" i="18"/>
  <c r="BE407" i="18" s="1"/>
  <c r="BD408" i="18"/>
  <c r="BE408" i="18" s="1"/>
  <c r="BD409" i="18"/>
  <c r="BE409" i="18" s="1"/>
  <c r="BD410" i="18"/>
  <c r="BE410" i="18" s="1"/>
  <c r="BD411" i="18"/>
  <c r="BE411" i="18" s="1"/>
  <c r="BD412" i="18"/>
  <c r="BE412" i="18" s="1"/>
  <c r="BD413" i="18"/>
  <c r="BE413" i="18" s="1"/>
  <c r="BD414" i="18"/>
  <c r="BE414" i="18" s="1"/>
  <c r="BD415" i="18"/>
  <c r="BE415" i="18" s="1"/>
  <c r="BD416" i="18"/>
  <c r="BE416" i="18" s="1"/>
  <c r="BD417" i="18"/>
  <c r="BE417" i="18" s="1"/>
  <c r="BD418" i="18"/>
  <c r="BE418" i="18" s="1"/>
  <c r="BD419" i="18"/>
  <c r="BE419" i="18" s="1"/>
  <c r="BD420" i="18"/>
  <c r="BE420" i="18" s="1"/>
  <c r="BD421" i="18"/>
  <c r="BE421" i="18" s="1"/>
  <c r="BD422" i="18"/>
  <c r="BE422" i="18" s="1"/>
  <c r="BD423" i="18"/>
  <c r="BE423" i="18" s="1"/>
  <c r="BD424" i="18"/>
  <c r="BE424" i="18" s="1"/>
  <c r="BD425" i="18"/>
  <c r="BE425" i="18" s="1"/>
  <c r="BD426" i="18"/>
  <c r="BE426" i="18" s="1"/>
  <c r="BD427" i="18"/>
  <c r="BE427" i="18" s="1"/>
  <c r="BD428" i="18"/>
  <c r="BE428" i="18" s="1"/>
  <c r="BD429" i="18"/>
  <c r="BE429" i="18" s="1"/>
  <c r="BD430" i="18"/>
  <c r="BE430" i="18" s="1"/>
  <c r="BD431" i="18"/>
  <c r="BE431" i="18" s="1"/>
  <c r="BD432" i="18"/>
  <c r="BE432" i="18" s="1"/>
  <c r="BD433" i="18"/>
  <c r="BE433" i="18" s="1"/>
  <c r="BD434" i="18"/>
  <c r="BE434" i="18" s="1"/>
  <c r="BD435" i="18"/>
  <c r="BE435" i="18" s="1"/>
  <c r="BD436" i="18"/>
  <c r="BE436" i="18" s="1"/>
  <c r="BD437" i="18"/>
  <c r="BE437" i="18" s="1"/>
  <c r="BD438" i="18"/>
  <c r="BE438" i="18" s="1"/>
  <c r="BD439" i="18"/>
  <c r="BE439" i="18" s="1"/>
  <c r="BD440" i="18"/>
  <c r="BE440" i="18" s="1"/>
  <c r="BD441" i="18"/>
  <c r="BE441" i="18" s="1"/>
  <c r="BD442" i="18"/>
  <c r="BE442" i="18" s="1"/>
  <c r="BD443" i="18"/>
  <c r="BE443" i="18" s="1"/>
  <c r="BD444" i="18"/>
  <c r="BE444" i="18" s="1"/>
  <c r="BD445" i="18"/>
  <c r="BE445" i="18" s="1"/>
  <c r="BD446" i="18"/>
  <c r="BE446" i="18" s="1"/>
  <c r="BD447" i="18"/>
  <c r="BE447" i="18" s="1"/>
  <c r="BD448" i="18"/>
  <c r="BE448" i="18" s="1"/>
  <c r="BD449" i="18"/>
  <c r="BE449" i="18" s="1"/>
  <c r="BD450" i="18"/>
  <c r="BE450" i="18" s="1"/>
  <c r="BD451" i="18"/>
  <c r="BE451" i="18" s="1"/>
  <c r="BD452" i="18"/>
  <c r="BE452" i="18" s="1"/>
  <c r="BD453" i="18"/>
  <c r="BE453" i="18" s="1"/>
  <c r="BD454" i="18"/>
  <c r="BE454" i="18" s="1"/>
  <c r="BD455" i="18"/>
  <c r="BE455" i="18" s="1"/>
  <c r="BD456" i="18"/>
  <c r="BE456" i="18" s="1"/>
  <c r="BD457" i="18"/>
  <c r="BE457" i="18" s="1"/>
  <c r="BD458" i="18"/>
  <c r="BE458" i="18" s="1"/>
  <c r="BD459" i="18"/>
  <c r="BE459" i="18" s="1"/>
  <c r="BD460" i="18"/>
  <c r="BE460" i="18" s="1"/>
  <c r="BD461" i="18"/>
  <c r="BE461" i="18" s="1"/>
  <c r="BD462" i="18"/>
  <c r="BE462" i="18" s="1"/>
  <c r="BD463" i="18"/>
  <c r="BE463" i="18" s="1"/>
  <c r="BD464" i="18"/>
  <c r="BE464" i="18" s="1"/>
  <c r="BD465" i="18"/>
  <c r="BE465" i="18" s="1"/>
  <c r="BD466" i="18"/>
  <c r="BE466" i="18" s="1"/>
  <c r="BD467" i="18"/>
  <c r="BE467" i="18" s="1"/>
  <c r="BD468" i="18"/>
  <c r="BE468" i="18" s="1"/>
  <c r="BD469" i="18"/>
  <c r="BE469" i="18" s="1"/>
  <c r="BD470" i="18"/>
  <c r="BE470" i="18" s="1"/>
  <c r="BD471" i="18"/>
  <c r="BE471" i="18" s="1"/>
  <c r="BD472" i="18"/>
  <c r="BE472" i="18" s="1"/>
  <c r="BD473" i="18"/>
  <c r="BE473" i="18" s="1"/>
  <c r="BD474" i="18"/>
  <c r="BE474" i="18" s="1"/>
  <c r="BD475" i="18"/>
  <c r="BE475" i="18" s="1"/>
  <c r="BD476" i="18"/>
  <c r="BE476" i="18" s="1"/>
  <c r="BD477" i="18"/>
  <c r="BE477" i="18" s="1"/>
  <c r="BD478" i="18"/>
  <c r="BE478" i="18" s="1"/>
  <c r="BD479" i="18"/>
  <c r="BE479" i="18" s="1"/>
  <c r="BD480" i="18"/>
  <c r="BE480" i="18" s="1"/>
  <c r="BD481" i="18"/>
  <c r="BE481" i="18" s="1"/>
  <c r="BD482" i="18"/>
  <c r="BE482" i="18" s="1"/>
  <c r="BD483" i="18"/>
  <c r="BE483" i="18" s="1"/>
  <c r="BD484" i="18"/>
  <c r="BE484" i="18" s="1"/>
  <c r="BD485" i="18"/>
  <c r="BE485" i="18" s="1"/>
  <c r="BD486" i="18"/>
  <c r="BE486" i="18" s="1"/>
  <c r="BD487" i="18"/>
  <c r="BE487" i="18" s="1"/>
  <c r="BD488" i="18"/>
  <c r="BE488" i="18" s="1"/>
  <c r="BD489" i="18"/>
  <c r="BE489" i="18" s="1"/>
  <c r="BD490" i="18"/>
  <c r="BE490" i="18" s="1"/>
  <c r="BD491" i="18"/>
  <c r="BE491" i="18" s="1"/>
  <c r="BD492" i="18"/>
  <c r="BE492" i="18" s="1"/>
  <c r="BD493" i="18"/>
  <c r="BE493" i="18" s="1"/>
  <c r="BD494" i="18"/>
  <c r="BE494" i="18" s="1"/>
  <c r="BD495" i="18"/>
  <c r="BE495" i="18" s="1"/>
  <c r="BD496" i="18"/>
  <c r="BE496" i="18" s="1"/>
  <c r="BD497" i="18"/>
  <c r="BE497" i="18" s="1"/>
  <c r="BD498" i="18"/>
  <c r="BE498" i="18" s="1"/>
  <c r="BD499" i="18"/>
  <c r="BE499" i="18" s="1"/>
  <c r="BD500" i="18"/>
  <c r="BE500" i="18" s="1"/>
  <c r="BD501" i="18"/>
  <c r="BE501" i="18" s="1"/>
  <c r="BD502" i="18"/>
  <c r="BE502" i="18" s="1"/>
  <c r="BD503" i="18"/>
  <c r="BE503" i="18" s="1"/>
  <c r="BD504" i="18"/>
  <c r="BE504" i="18" s="1"/>
  <c r="BD505" i="18"/>
  <c r="BE505" i="18" s="1"/>
  <c r="BD506" i="18"/>
  <c r="BE506" i="18" s="1"/>
  <c r="BD507" i="18"/>
  <c r="BE507" i="18" s="1"/>
  <c r="BD508" i="18"/>
  <c r="BE508" i="18" s="1"/>
  <c r="BD509" i="18"/>
  <c r="BE509" i="18" s="1"/>
  <c r="BD510" i="18"/>
  <c r="BE510" i="18" s="1"/>
  <c r="BD511" i="18"/>
  <c r="BE511" i="18" s="1"/>
  <c r="BD512" i="18"/>
  <c r="BE512" i="18" s="1"/>
  <c r="BD513" i="18"/>
  <c r="BE513" i="18" s="1"/>
  <c r="BD514" i="18"/>
  <c r="BE514" i="18" s="1"/>
  <c r="BD515" i="18"/>
  <c r="BE515" i="18" s="1"/>
  <c r="BD516" i="18"/>
  <c r="BE516" i="18" s="1"/>
  <c r="BD517" i="18"/>
  <c r="BE517" i="18" s="1"/>
  <c r="BD518" i="18"/>
  <c r="BE518" i="18" s="1"/>
  <c r="BD519" i="18"/>
  <c r="BE519" i="18" s="1"/>
  <c r="BD520" i="18"/>
  <c r="BE520" i="18" s="1"/>
  <c r="BD521" i="18"/>
  <c r="BE521" i="18" s="1"/>
  <c r="BD522" i="18"/>
  <c r="BE522" i="18" s="1"/>
  <c r="BD523" i="18"/>
  <c r="BE523" i="18" s="1"/>
  <c r="BD524" i="18"/>
  <c r="BE524" i="18" s="1"/>
  <c r="BD525" i="18"/>
  <c r="BE525" i="18" s="1"/>
  <c r="BD526" i="18"/>
  <c r="BE526" i="18" s="1"/>
  <c r="BD527" i="18"/>
  <c r="BE527" i="18" s="1"/>
  <c r="BD528" i="18"/>
  <c r="BE528" i="18" s="1"/>
  <c r="BD529" i="18"/>
  <c r="BE529" i="18" s="1"/>
  <c r="BD530" i="18"/>
  <c r="BE530" i="18" s="1"/>
  <c r="BD531" i="18"/>
  <c r="BE531" i="18" s="1"/>
  <c r="BD532" i="18"/>
  <c r="BE532" i="18" s="1"/>
  <c r="BD533" i="18"/>
  <c r="BE533" i="18" s="1"/>
  <c r="BD534" i="18"/>
  <c r="BE534" i="18" s="1"/>
  <c r="BD535" i="18"/>
  <c r="BE535" i="18" s="1"/>
  <c r="BD536" i="18"/>
  <c r="BE536" i="18" s="1"/>
  <c r="BD537" i="18"/>
  <c r="BE537" i="18" s="1"/>
  <c r="BD538" i="18"/>
  <c r="BE538" i="18" s="1"/>
  <c r="BD539" i="18"/>
  <c r="BE539" i="18" s="1"/>
  <c r="BD540" i="18"/>
  <c r="BE540" i="18" s="1"/>
  <c r="BD541" i="18"/>
  <c r="BE541" i="18" s="1"/>
  <c r="BD542" i="18"/>
  <c r="BE542" i="18" s="1"/>
  <c r="BD543" i="18"/>
  <c r="BE543" i="18" s="1"/>
  <c r="BD544" i="18"/>
  <c r="BE544" i="18" s="1"/>
  <c r="BD545" i="18"/>
  <c r="BE545" i="18" s="1"/>
  <c r="BD546" i="18"/>
  <c r="BE546" i="18" s="1"/>
  <c r="BD547" i="18"/>
  <c r="BE547" i="18" s="1"/>
  <c r="BD548" i="18"/>
  <c r="BE548" i="18" s="1"/>
  <c r="BD549" i="18"/>
  <c r="BE549" i="18" s="1"/>
  <c r="BD550" i="18"/>
  <c r="BE550" i="18" s="1"/>
  <c r="BD551" i="18"/>
  <c r="BE551" i="18" s="1"/>
  <c r="BD552" i="18"/>
  <c r="BE552" i="18" s="1"/>
  <c r="BD553" i="18"/>
  <c r="BE553" i="18" s="1"/>
  <c r="BD554" i="18"/>
  <c r="BE554" i="18" s="1"/>
  <c r="BD555" i="18"/>
  <c r="BE555" i="18" s="1"/>
  <c r="BD556" i="18"/>
  <c r="BE556" i="18" s="1"/>
  <c r="BD557" i="18"/>
  <c r="BE557" i="18" s="1"/>
  <c r="BD558" i="18"/>
  <c r="BE558" i="18" s="1"/>
  <c r="BD559" i="18"/>
  <c r="BE559" i="18" s="1"/>
  <c r="BD560" i="18"/>
  <c r="BE560" i="18" s="1"/>
  <c r="BD561" i="18"/>
  <c r="BE561" i="18" s="1"/>
  <c r="BD562" i="18"/>
  <c r="BE562" i="18" s="1"/>
  <c r="BD563" i="18"/>
  <c r="BE563" i="18" s="1"/>
  <c r="BD564" i="18"/>
  <c r="BE564" i="18" s="1"/>
  <c r="BD565" i="18"/>
  <c r="BE565" i="18" s="1"/>
  <c r="BD566" i="18"/>
  <c r="BE566" i="18" s="1"/>
  <c r="BD567" i="18"/>
  <c r="BE567" i="18" s="1"/>
  <c r="BD568" i="18"/>
  <c r="BE568" i="18" s="1"/>
  <c r="BD569" i="18"/>
  <c r="BE569" i="18" s="1"/>
  <c r="BD570" i="18"/>
  <c r="BE570" i="18" s="1"/>
  <c r="BD571" i="18"/>
  <c r="BE571" i="18" s="1"/>
  <c r="BD572" i="18"/>
  <c r="BE572" i="18" s="1"/>
  <c r="BD573" i="18"/>
  <c r="BE573" i="18" s="1"/>
  <c r="BD574" i="18"/>
  <c r="BE574" i="18" s="1"/>
  <c r="BD575" i="18"/>
  <c r="BE575" i="18" s="1"/>
  <c r="BD576" i="18"/>
  <c r="BE576" i="18" s="1"/>
  <c r="BD577" i="18"/>
  <c r="BE577" i="18" s="1"/>
  <c r="BD578" i="18"/>
  <c r="BE578" i="18" s="1"/>
  <c r="BD579" i="18"/>
  <c r="BE579" i="18" s="1"/>
  <c r="BD580" i="18"/>
  <c r="BE580" i="18" s="1"/>
  <c r="BD581" i="18"/>
  <c r="BE581" i="18" s="1"/>
  <c r="BD582" i="18"/>
  <c r="BE582" i="18" s="1"/>
  <c r="BD583" i="18"/>
  <c r="BE583" i="18" s="1"/>
  <c r="BD584" i="18"/>
  <c r="BE584" i="18" s="1"/>
  <c r="BD585" i="18"/>
  <c r="BE585" i="18" s="1"/>
  <c r="BD586" i="18"/>
  <c r="BE586" i="18" s="1"/>
  <c r="BD587" i="18"/>
  <c r="BE587" i="18" s="1"/>
  <c r="BD588" i="18"/>
  <c r="BE588" i="18" s="1"/>
  <c r="BD589" i="18"/>
  <c r="BE589" i="18" s="1"/>
  <c r="BD590" i="18"/>
  <c r="BE590" i="18" s="1"/>
  <c r="BD591" i="18"/>
  <c r="BE591" i="18" s="1"/>
  <c r="BD592" i="18"/>
  <c r="BE592" i="18" s="1"/>
  <c r="BD593" i="18"/>
  <c r="BE593" i="18" s="1"/>
  <c r="BD594" i="18"/>
  <c r="BE594" i="18" s="1"/>
  <c r="BD595" i="18"/>
  <c r="BE595" i="18" s="1"/>
  <c r="BD596" i="18"/>
  <c r="BE596" i="18" s="1"/>
  <c r="BD597" i="18"/>
  <c r="BE597" i="18" s="1"/>
  <c r="BD598" i="18"/>
  <c r="BE598" i="18" s="1"/>
  <c r="BD599" i="18"/>
  <c r="BE599" i="18" s="1"/>
  <c r="BD600" i="18"/>
  <c r="BE600" i="18" s="1"/>
  <c r="BD601" i="18"/>
  <c r="BE601" i="18" s="1"/>
  <c r="BD602" i="18"/>
  <c r="BE602" i="18" s="1"/>
  <c r="BD603" i="18"/>
  <c r="BE603" i="18" s="1"/>
  <c r="BD604" i="18"/>
  <c r="BE604" i="18" s="1"/>
  <c r="BD605" i="18"/>
  <c r="BE605" i="18" s="1"/>
  <c r="BD606" i="18"/>
  <c r="BE606" i="18" s="1"/>
  <c r="BD607" i="18"/>
  <c r="BE607" i="18" s="1"/>
  <c r="BD608" i="18"/>
  <c r="BE608" i="18" s="1"/>
  <c r="BD609" i="18"/>
  <c r="BE609" i="18" s="1"/>
  <c r="BD610" i="18"/>
  <c r="BE610" i="18" s="1"/>
  <c r="BD611" i="18"/>
  <c r="BE611" i="18" s="1"/>
  <c r="BD612" i="18"/>
  <c r="BE612" i="18" s="1"/>
  <c r="BD613" i="18"/>
  <c r="BE613" i="18" s="1"/>
  <c r="BD614" i="18"/>
  <c r="BE614" i="18" s="1"/>
  <c r="BD615" i="18"/>
  <c r="BE615" i="18" s="1"/>
  <c r="BD616" i="18"/>
  <c r="BE616" i="18" s="1"/>
  <c r="BD617" i="18"/>
  <c r="BE617" i="18" s="1"/>
  <c r="BD618" i="18"/>
  <c r="BE618" i="18" s="1"/>
  <c r="BD619" i="18"/>
  <c r="BE619" i="18" s="1"/>
  <c r="BD620" i="18"/>
  <c r="BE620" i="18" s="1"/>
  <c r="BD621" i="18"/>
  <c r="BE621" i="18" s="1"/>
  <c r="BD622" i="18"/>
  <c r="BE622" i="18" s="1"/>
  <c r="BD623" i="18"/>
  <c r="BE623" i="18" s="1"/>
  <c r="BD624" i="18"/>
  <c r="BE624" i="18" s="1"/>
  <c r="BD625" i="18"/>
  <c r="BE625" i="18" s="1"/>
  <c r="BD626" i="18"/>
  <c r="BE626" i="18" s="1"/>
  <c r="BD627" i="18"/>
  <c r="BE627" i="18" s="1"/>
  <c r="BD628" i="18"/>
  <c r="BE628" i="18" s="1"/>
  <c r="BD629" i="18"/>
  <c r="BE629" i="18" s="1"/>
  <c r="BD630" i="18"/>
  <c r="BE630" i="18" s="1"/>
  <c r="BD631" i="18"/>
  <c r="BE631" i="18" s="1"/>
  <c r="BD632" i="18"/>
  <c r="BE632" i="18" s="1"/>
  <c r="BD633" i="18"/>
  <c r="BE633" i="18" s="1"/>
  <c r="BD634" i="18"/>
  <c r="BE634" i="18" s="1"/>
  <c r="BD635" i="18"/>
  <c r="BE635" i="18" s="1"/>
  <c r="BD636" i="18"/>
  <c r="BE636" i="18" s="1"/>
  <c r="BD637" i="18"/>
  <c r="BE637" i="18" s="1"/>
  <c r="BD638" i="18"/>
  <c r="BE638" i="18" s="1"/>
  <c r="BD639" i="18"/>
  <c r="BE639" i="18" s="1"/>
  <c r="BD640" i="18"/>
  <c r="BE640" i="18" s="1"/>
  <c r="BD641" i="18"/>
  <c r="BE641" i="18" s="1"/>
  <c r="BD642" i="18"/>
  <c r="BE642" i="18" s="1"/>
  <c r="BD643" i="18"/>
  <c r="BE643" i="18" s="1"/>
  <c r="BD644" i="18"/>
  <c r="BE644" i="18" s="1"/>
  <c r="BD645" i="18"/>
  <c r="BE645" i="18" s="1"/>
  <c r="BD646" i="18"/>
  <c r="BE646" i="18" s="1"/>
  <c r="BD647" i="18"/>
  <c r="BE647" i="18" s="1"/>
  <c r="BD648" i="18"/>
  <c r="BE648" i="18" s="1"/>
  <c r="BD649" i="18"/>
  <c r="BE649" i="18" s="1"/>
  <c r="BD650" i="18"/>
  <c r="BE650" i="18" s="1"/>
  <c r="BD651" i="18"/>
  <c r="BE651" i="18" s="1"/>
  <c r="BD652" i="18"/>
  <c r="BE652" i="18" s="1"/>
  <c r="BD653" i="18"/>
  <c r="BE653" i="18" s="1"/>
  <c r="BD654" i="18"/>
  <c r="BE654" i="18" s="1"/>
  <c r="BD655" i="18"/>
  <c r="BE655" i="18" s="1"/>
  <c r="BD656" i="18"/>
  <c r="BE656" i="18" s="1"/>
  <c r="BD657" i="18"/>
  <c r="BE657" i="18" s="1"/>
  <c r="BD658" i="18"/>
  <c r="BE658" i="18" s="1"/>
  <c r="BD659" i="18"/>
  <c r="BE659" i="18" s="1"/>
  <c r="BD660" i="18"/>
  <c r="BE660" i="18" s="1"/>
  <c r="BD661" i="18"/>
  <c r="BE661" i="18" s="1"/>
  <c r="BD662" i="18"/>
  <c r="BE662" i="18" s="1"/>
  <c r="BD663" i="18"/>
  <c r="BE663" i="18" s="1"/>
  <c r="BD664" i="18"/>
  <c r="BE664" i="18" s="1"/>
  <c r="BD665" i="18"/>
  <c r="BE665" i="18" s="1"/>
  <c r="BD666" i="18"/>
  <c r="BE666" i="18" s="1"/>
  <c r="BD667" i="18"/>
  <c r="BE667" i="18" s="1"/>
  <c r="BD668" i="18"/>
  <c r="BE668" i="18" s="1"/>
  <c r="BD669" i="18"/>
  <c r="BE669" i="18" s="1"/>
  <c r="BD670" i="18"/>
  <c r="BE670" i="18" s="1"/>
  <c r="BD671" i="18"/>
  <c r="BE671" i="18" s="1"/>
  <c r="BD672" i="18"/>
  <c r="BE672" i="18" s="1"/>
  <c r="BD673" i="18"/>
  <c r="BE673" i="18" s="1"/>
  <c r="BD674" i="18"/>
  <c r="BE674" i="18" s="1"/>
  <c r="BD675" i="18"/>
  <c r="BE675" i="18" s="1"/>
  <c r="BD676" i="18"/>
  <c r="BE676" i="18" s="1"/>
  <c r="BD677" i="18"/>
  <c r="BE677" i="18" s="1"/>
  <c r="BD678" i="18"/>
  <c r="BE678" i="18" s="1"/>
  <c r="BD679" i="18"/>
  <c r="BE679" i="18" s="1"/>
  <c r="BD680" i="18"/>
  <c r="BE680" i="18" s="1"/>
  <c r="BD681" i="18"/>
  <c r="BE681" i="18" s="1"/>
  <c r="BD682" i="18"/>
  <c r="BE682" i="18" s="1"/>
  <c r="BD683" i="18"/>
  <c r="BE683" i="18" s="1"/>
  <c r="BD684" i="18"/>
  <c r="BE684" i="18" s="1"/>
  <c r="BD685" i="18"/>
  <c r="BE685" i="18" s="1"/>
  <c r="BD686" i="18"/>
  <c r="BE686" i="18" s="1"/>
  <c r="BD687" i="18"/>
  <c r="BE687" i="18" s="1"/>
  <c r="BD688" i="18"/>
  <c r="BE688" i="18" s="1"/>
  <c r="BD689" i="18"/>
  <c r="BE689" i="18" s="1"/>
  <c r="BD690" i="18"/>
  <c r="BE690" i="18" s="1"/>
  <c r="BD691" i="18"/>
  <c r="BE691" i="18" s="1"/>
  <c r="BD692" i="18"/>
  <c r="BE692" i="18" s="1"/>
  <c r="BD693" i="18"/>
  <c r="BE693" i="18" s="1"/>
  <c r="BD694" i="18"/>
  <c r="BE694" i="18" s="1"/>
  <c r="BD695" i="18"/>
  <c r="BE695" i="18" s="1"/>
  <c r="BD696" i="18"/>
  <c r="BE696" i="18" s="1"/>
  <c r="BD697" i="18"/>
  <c r="BE697" i="18" s="1"/>
  <c r="BD698" i="18"/>
  <c r="BE698" i="18" s="1"/>
  <c r="BD699" i="18"/>
  <c r="BE699" i="18" s="1"/>
  <c r="BD700" i="18"/>
  <c r="BE700" i="18" s="1"/>
  <c r="BD701" i="18"/>
  <c r="BE701" i="18" s="1"/>
  <c r="BD702" i="18"/>
  <c r="BE702" i="18" s="1"/>
  <c r="BD703" i="18"/>
  <c r="BE703" i="18" s="1"/>
  <c r="BD704" i="18"/>
  <c r="BE704" i="18" s="1"/>
  <c r="BD705" i="18"/>
  <c r="BE705" i="18" s="1"/>
  <c r="BD706" i="18"/>
  <c r="BE706" i="18" s="1"/>
  <c r="BD707" i="18"/>
  <c r="BE707" i="18" s="1"/>
  <c r="BD708" i="18"/>
  <c r="BE708" i="18" s="1"/>
  <c r="BD709" i="18"/>
  <c r="BE709" i="18" s="1"/>
  <c r="BD710" i="18"/>
  <c r="BE710" i="18" s="1"/>
  <c r="BD711" i="18"/>
  <c r="BE711" i="18" s="1"/>
  <c r="BD712" i="18"/>
  <c r="BE712" i="18" s="1"/>
  <c r="BD713" i="18"/>
  <c r="BE713" i="18" s="1"/>
  <c r="BD714" i="18"/>
  <c r="BE714" i="18" s="1"/>
  <c r="BD715" i="18"/>
  <c r="BE715" i="18" s="1"/>
  <c r="BD716" i="18"/>
  <c r="BE716" i="18" s="1"/>
  <c r="BD717" i="18"/>
  <c r="BE717" i="18" s="1"/>
  <c r="BD718" i="18"/>
  <c r="BE718" i="18" s="1"/>
  <c r="BD719" i="18"/>
  <c r="BE719" i="18" s="1"/>
  <c r="BD720" i="18"/>
  <c r="BE720" i="18" s="1"/>
  <c r="BD721" i="18"/>
  <c r="BE721" i="18" s="1"/>
  <c r="BD722" i="18"/>
  <c r="BE722" i="18" s="1"/>
  <c r="BD723" i="18"/>
  <c r="BE723" i="18" s="1"/>
  <c r="BD724" i="18"/>
  <c r="BE724" i="18" s="1"/>
  <c r="BD725" i="18"/>
  <c r="BE725" i="18" s="1"/>
  <c r="BD726" i="18"/>
  <c r="BE726" i="18" s="1"/>
  <c r="BD727" i="18"/>
  <c r="BE727" i="18" s="1"/>
  <c r="BD728" i="18"/>
  <c r="BE728" i="18" s="1"/>
  <c r="BD729" i="18"/>
  <c r="BE729" i="18" s="1"/>
  <c r="BD730" i="18"/>
  <c r="BE730" i="18" s="1"/>
  <c r="BD731" i="18"/>
  <c r="BE731" i="18" s="1"/>
  <c r="BD732" i="18"/>
  <c r="BE732" i="18" s="1"/>
  <c r="BD733" i="18"/>
  <c r="BE733" i="18" s="1"/>
  <c r="BD734" i="18"/>
  <c r="BE734" i="18" s="1"/>
  <c r="BD735" i="18"/>
  <c r="BE735" i="18" s="1"/>
  <c r="BD736" i="18"/>
  <c r="BE736" i="18" s="1"/>
  <c r="BD737" i="18"/>
  <c r="BE737" i="18" s="1"/>
  <c r="BD738" i="18"/>
  <c r="BE738" i="18" s="1"/>
  <c r="BD739" i="18"/>
  <c r="BE739" i="18" s="1"/>
  <c r="BD740" i="18"/>
  <c r="BE740" i="18" s="1"/>
  <c r="BD741" i="18"/>
  <c r="BE741" i="18" s="1"/>
  <c r="BD742" i="18"/>
  <c r="BE742" i="18" s="1"/>
  <c r="BD743" i="18"/>
  <c r="BE743" i="18" s="1"/>
  <c r="BD744" i="18"/>
  <c r="BE744" i="18" s="1"/>
  <c r="BD745" i="18"/>
  <c r="BE745" i="18" s="1"/>
  <c r="BD746" i="18"/>
  <c r="BE746" i="18" s="1"/>
  <c r="BD747" i="18"/>
  <c r="BE747" i="18" s="1"/>
  <c r="BD748" i="18"/>
  <c r="BE748" i="18" s="1"/>
  <c r="BD749" i="18"/>
  <c r="BE749" i="18" s="1"/>
  <c r="BD750" i="18"/>
  <c r="BE750" i="18" s="1"/>
  <c r="BD751" i="18"/>
  <c r="BE751" i="18" s="1"/>
  <c r="BD752" i="18"/>
  <c r="BE752" i="18" s="1"/>
  <c r="BD753" i="18"/>
  <c r="BE753" i="18" s="1"/>
  <c r="BD754" i="18"/>
  <c r="BE754" i="18" s="1"/>
  <c r="BD755" i="18"/>
  <c r="BE755" i="18" s="1"/>
  <c r="BD756" i="18"/>
  <c r="BE756" i="18" s="1"/>
  <c r="BD757" i="18"/>
  <c r="BE757" i="18" s="1"/>
  <c r="BD758" i="18"/>
  <c r="BE758" i="18" s="1"/>
  <c r="BD759" i="18"/>
  <c r="BE759" i="18" s="1"/>
  <c r="BD760" i="18"/>
  <c r="BE760" i="18" s="1"/>
  <c r="BD761" i="18"/>
  <c r="BE761" i="18" s="1"/>
  <c r="BD762" i="18"/>
  <c r="BE762" i="18" s="1"/>
  <c r="BD763" i="18"/>
  <c r="BE763" i="18" s="1"/>
  <c r="BD764" i="18"/>
  <c r="BE764" i="18" s="1"/>
  <c r="BD765" i="18"/>
  <c r="BE765" i="18" s="1"/>
  <c r="BD766" i="18"/>
  <c r="BE766" i="18" s="1"/>
  <c r="BD767" i="18"/>
  <c r="BE767" i="18" s="1"/>
  <c r="BD768" i="18"/>
  <c r="BE768" i="18" s="1"/>
  <c r="BD769" i="18"/>
  <c r="BE769" i="18" s="1"/>
  <c r="BD770" i="18"/>
  <c r="BE770" i="18" s="1"/>
  <c r="BD771" i="18"/>
  <c r="BE771" i="18" s="1"/>
  <c r="BD772" i="18"/>
  <c r="BE772" i="18" s="1"/>
  <c r="BD773" i="18"/>
  <c r="BE773" i="18" s="1"/>
  <c r="BD774" i="18"/>
  <c r="BE774" i="18" s="1"/>
  <c r="BD775" i="18"/>
  <c r="BE775" i="18" s="1"/>
  <c r="BD776" i="18"/>
  <c r="BE776" i="18" s="1"/>
  <c r="BD777" i="18"/>
  <c r="BE777" i="18" s="1"/>
  <c r="BD778" i="18"/>
  <c r="BE778" i="18" s="1"/>
  <c r="BD779" i="18"/>
  <c r="BE779" i="18" s="1"/>
  <c r="BD780" i="18"/>
  <c r="BE780" i="18" s="1"/>
  <c r="BD781" i="18"/>
  <c r="BE781" i="18" s="1"/>
  <c r="BD782" i="18"/>
  <c r="BE782" i="18" s="1"/>
  <c r="BD783" i="18"/>
  <c r="BE783" i="18" s="1"/>
  <c r="BD784" i="18"/>
  <c r="BE784" i="18" s="1"/>
  <c r="BD785" i="18"/>
  <c r="BE785" i="18" s="1"/>
  <c r="BD786" i="18"/>
  <c r="BE786" i="18" s="1"/>
  <c r="BD787" i="18"/>
  <c r="BE787" i="18" s="1"/>
  <c r="BD788" i="18"/>
  <c r="BE788" i="18" s="1"/>
  <c r="BD789" i="18"/>
  <c r="BE789" i="18" s="1"/>
  <c r="BD790" i="18"/>
  <c r="BE790" i="18" s="1"/>
  <c r="BD791" i="18"/>
  <c r="BE791" i="18" s="1"/>
  <c r="BD792" i="18"/>
  <c r="BE792" i="18" s="1"/>
  <c r="BD793" i="18"/>
  <c r="BE793" i="18" s="1"/>
  <c r="BD794" i="18"/>
  <c r="BE794" i="18" s="1"/>
  <c r="BD795" i="18"/>
  <c r="BE795" i="18" s="1"/>
  <c r="BD796" i="18"/>
  <c r="BE796" i="18" s="1"/>
  <c r="BD797" i="18"/>
  <c r="BE797" i="18" s="1"/>
  <c r="BD798" i="18"/>
  <c r="BE798" i="18" s="1"/>
  <c r="BD799" i="18"/>
  <c r="BE799" i="18" s="1"/>
  <c r="BD800" i="18"/>
  <c r="BE800" i="18" s="1"/>
  <c r="BD801" i="18"/>
  <c r="BE801" i="18" s="1"/>
  <c r="BD802" i="18"/>
  <c r="BE802" i="18" s="1"/>
  <c r="BD803" i="18"/>
  <c r="BE803" i="18" s="1"/>
  <c r="BD804" i="18"/>
  <c r="BE804" i="18" s="1"/>
  <c r="BD805" i="18"/>
  <c r="BE805" i="18" s="1"/>
  <c r="BD806" i="18"/>
  <c r="BE806" i="18" s="1"/>
  <c r="BD807" i="18"/>
  <c r="BE807" i="18" s="1"/>
  <c r="BD808" i="18"/>
  <c r="BE808" i="18" s="1"/>
  <c r="BD809" i="18"/>
  <c r="BE809" i="18" s="1"/>
  <c r="BD810" i="18"/>
  <c r="BE810" i="18" s="1"/>
  <c r="BD811" i="18"/>
  <c r="BE811" i="18" s="1"/>
  <c r="BD812" i="18"/>
  <c r="BE812" i="18" s="1"/>
  <c r="BD813" i="18"/>
  <c r="BE813" i="18" s="1"/>
  <c r="BD814" i="18"/>
  <c r="BE814" i="18" s="1"/>
  <c r="BD815" i="18"/>
  <c r="BE815" i="18" s="1"/>
  <c r="BD816" i="18"/>
  <c r="BE816" i="18" s="1"/>
  <c r="BD817" i="18"/>
  <c r="BE817" i="18" s="1"/>
  <c r="BD818" i="18"/>
  <c r="BE818" i="18" s="1"/>
  <c r="BD819" i="18"/>
  <c r="BE819" i="18" s="1"/>
  <c r="BD820" i="18"/>
  <c r="BE820" i="18" s="1"/>
  <c r="BD821" i="18"/>
  <c r="BE821" i="18" s="1"/>
  <c r="BD822" i="18"/>
  <c r="BE822" i="18" s="1"/>
  <c r="BD823" i="18"/>
  <c r="BE823" i="18" s="1"/>
  <c r="BD824" i="18"/>
  <c r="BE824" i="18" s="1"/>
  <c r="BD825" i="18"/>
  <c r="BE825" i="18" s="1"/>
  <c r="BD826" i="18"/>
  <c r="BE826" i="18" s="1"/>
  <c r="BD827" i="18"/>
  <c r="BE827" i="18" s="1"/>
  <c r="BD828" i="18"/>
  <c r="BE828" i="18" s="1"/>
  <c r="BD829" i="18"/>
  <c r="BE829" i="18" s="1"/>
  <c r="BD830" i="18"/>
  <c r="BE830" i="18" s="1"/>
  <c r="BD831" i="18"/>
  <c r="BE831" i="18" s="1"/>
  <c r="BD832" i="18"/>
  <c r="BE832" i="18" s="1"/>
  <c r="BD833" i="18"/>
  <c r="BE833" i="18" s="1"/>
  <c r="BD834" i="18"/>
  <c r="BE834" i="18" s="1"/>
  <c r="BD835" i="18"/>
  <c r="BE835" i="18" s="1"/>
  <c r="BD836" i="18"/>
  <c r="BE836" i="18" s="1"/>
  <c r="BD837" i="18"/>
  <c r="BE837" i="18" s="1"/>
  <c r="BD838" i="18"/>
  <c r="BE838" i="18" s="1"/>
  <c r="BD839" i="18"/>
  <c r="BE839" i="18" s="1"/>
  <c r="BD840" i="18"/>
  <c r="BE840" i="18" s="1"/>
  <c r="BD841" i="18"/>
  <c r="BE841" i="18" s="1"/>
  <c r="BD842" i="18"/>
  <c r="BE842" i="18" s="1"/>
  <c r="BD843" i="18"/>
  <c r="BE843" i="18" s="1"/>
  <c r="BD844" i="18"/>
  <c r="BE844" i="18" s="1"/>
  <c r="BD845" i="18"/>
  <c r="BE845" i="18" s="1"/>
  <c r="BD846" i="18"/>
  <c r="BE846" i="18" s="1"/>
  <c r="BD847" i="18"/>
  <c r="BE847" i="18" s="1"/>
  <c r="BD848" i="18"/>
  <c r="BE848" i="18" s="1"/>
  <c r="BD849" i="18"/>
  <c r="BE849" i="18" s="1"/>
  <c r="BD850" i="18"/>
  <c r="BE850" i="18" s="1"/>
  <c r="BD851" i="18"/>
  <c r="BE851" i="18" s="1"/>
  <c r="BD852" i="18"/>
  <c r="BE852" i="18" s="1"/>
  <c r="BD853" i="18"/>
  <c r="BE853" i="18" s="1"/>
  <c r="BD854" i="18"/>
  <c r="BE854" i="18" s="1"/>
  <c r="BD855" i="18"/>
  <c r="BE855" i="18" s="1"/>
  <c r="BD856" i="18"/>
  <c r="BE856" i="18" s="1"/>
  <c r="BD857" i="18"/>
  <c r="BE857" i="18" s="1"/>
  <c r="BD858" i="18"/>
  <c r="BE858" i="18" s="1"/>
  <c r="BD859" i="18"/>
  <c r="BE859" i="18" s="1"/>
  <c r="BD860" i="18"/>
  <c r="BE860" i="18" s="1"/>
  <c r="BD861" i="18"/>
  <c r="BE861" i="18" s="1"/>
  <c r="BD862" i="18"/>
  <c r="BE862" i="18" s="1"/>
  <c r="BD863" i="18"/>
  <c r="BE863" i="18" s="1"/>
  <c r="BD864" i="18"/>
  <c r="BE864" i="18" s="1"/>
  <c r="BD865" i="18"/>
  <c r="BE865" i="18" s="1"/>
  <c r="BD866" i="18"/>
  <c r="BE866" i="18" s="1"/>
  <c r="BD867" i="18"/>
  <c r="BE867" i="18" s="1"/>
  <c r="BD868" i="18"/>
  <c r="BE868" i="18" s="1"/>
  <c r="BD869" i="18"/>
  <c r="BE869" i="18" s="1"/>
  <c r="BD870" i="18"/>
  <c r="BE870" i="18" s="1"/>
  <c r="BD871" i="18"/>
  <c r="BE871" i="18" s="1"/>
  <c r="BD872" i="18"/>
  <c r="BE872" i="18" s="1"/>
  <c r="BD873" i="18"/>
  <c r="BE873" i="18" s="1"/>
  <c r="BD874" i="18"/>
  <c r="BE874" i="18" s="1"/>
  <c r="BD875" i="18"/>
  <c r="BE875" i="18" s="1"/>
  <c r="BD876" i="18"/>
  <c r="BE876" i="18" s="1"/>
  <c r="BD877" i="18"/>
  <c r="BE877" i="18" s="1"/>
  <c r="BD878" i="18"/>
  <c r="BE878" i="18" s="1"/>
  <c r="BD879" i="18"/>
  <c r="BE879" i="18" s="1"/>
  <c r="BD880" i="18"/>
  <c r="BE880" i="18" s="1"/>
  <c r="BD881" i="18"/>
  <c r="BE881" i="18" s="1"/>
  <c r="BD882" i="18"/>
  <c r="BE882" i="18" s="1"/>
  <c r="BD883" i="18"/>
  <c r="BE883" i="18" s="1"/>
  <c r="BD884" i="18"/>
  <c r="BE884" i="18" s="1"/>
  <c r="BD885" i="18"/>
  <c r="BE885" i="18" s="1"/>
  <c r="BD886" i="18"/>
  <c r="BE886" i="18" s="1"/>
  <c r="BD887" i="18"/>
  <c r="BE887" i="18" s="1"/>
  <c r="BD888" i="18"/>
  <c r="BE888" i="18" s="1"/>
  <c r="BD889" i="18"/>
  <c r="BE889" i="18" s="1"/>
  <c r="BD890" i="18"/>
  <c r="BE890" i="18" s="1"/>
  <c r="BD891" i="18"/>
  <c r="BE891" i="18" s="1"/>
  <c r="BD892" i="18"/>
  <c r="BE892" i="18" s="1"/>
  <c r="BD893" i="18"/>
  <c r="BE893" i="18" s="1"/>
  <c r="BD894" i="18"/>
  <c r="BE894" i="18" s="1"/>
  <c r="BD895" i="18"/>
  <c r="BE895" i="18" s="1"/>
  <c r="BD896" i="18"/>
  <c r="BE896" i="18" s="1"/>
  <c r="BD897" i="18"/>
  <c r="BE897" i="18" s="1"/>
  <c r="BD898" i="18"/>
  <c r="BE898" i="18" s="1"/>
  <c r="BD899" i="18"/>
  <c r="BE899" i="18" s="1"/>
  <c r="BD900" i="18"/>
  <c r="BE900" i="18" s="1"/>
  <c r="BD901" i="18"/>
  <c r="BE901" i="18" s="1"/>
  <c r="BD902" i="18"/>
  <c r="BE902" i="18" s="1"/>
  <c r="BD903" i="18"/>
  <c r="BE903" i="18" s="1"/>
  <c r="BD904" i="18"/>
  <c r="BE904" i="18" s="1"/>
  <c r="BD905" i="18"/>
  <c r="BE905" i="18" s="1"/>
  <c r="BD906" i="18"/>
  <c r="BE906" i="18" s="1"/>
  <c r="BD907" i="18"/>
  <c r="BE907" i="18" s="1"/>
  <c r="BD908" i="18"/>
  <c r="BE908" i="18" s="1"/>
  <c r="BD909" i="18"/>
  <c r="BE909" i="18" s="1"/>
  <c r="BD910" i="18"/>
  <c r="BE910" i="18" s="1"/>
  <c r="BD911" i="18"/>
  <c r="BE911" i="18" s="1"/>
  <c r="BD912" i="18"/>
  <c r="BE912" i="18" s="1"/>
  <c r="BD913" i="18"/>
  <c r="BE913" i="18" s="1"/>
  <c r="BD914" i="18"/>
  <c r="BE914" i="18" s="1"/>
  <c r="BD915" i="18"/>
  <c r="BE915" i="18" s="1"/>
  <c r="BD916" i="18"/>
  <c r="BE916" i="18" s="1"/>
  <c r="BD917" i="18"/>
  <c r="BE917" i="18" s="1"/>
  <c r="BD918" i="18"/>
  <c r="BE918" i="18" s="1"/>
  <c r="BD919" i="18"/>
  <c r="BE919" i="18" s="1"/>
  <c r="BD920" i="18"/>
  <c r="BE920" i="18" s="1"/>
  <c r="BD921" i="18"/>
  <c r="BE921" i="18" s="1"/>
  <c r="BD922" i="18"/>
  <c r="BE922" i="18" s="1"/>
  <c r="BD923" i="18"/>
  <c r="BE923" i="18" s="1"/>
  <c r="BD924" i="18"/>
  <c r="BE924" i="18" s="1"/>
  <c r="BD925" i="18"/>
  <c r="BE925" i="18" s="1"/>
  <c r="BD926" i="18"/>
  <c r="BE926" i="18" s="1"/>
  <c r="BD927" i="18"/>
  <c r="BE927" i="18" s="1"/>
  <c r="BD928" i="18"/>
  <c r="BE928" i="18" s="1"/>
  <c r="BD929" i="18"/>
  <c r="BE929" i="18" s="1"/>
  <c r="BD930" i="18"/>
  <c r="BE930" i="18" s="1"/>
  <c r="BD931" i="18"/>
  <c r="BE931" i="18" s="1"/>
  <c r="BD932" i="18"/>
  <c r="BE932" i="18" s="1"/>
  <c r="BD933" i="18"/>
  <c r="BE933" i="18" s="1"/>
  <c r="BD934" i="18"/>
  <c r="BE934" i="18" s="1"/>
  <c r="BD935" i="18"/>
  <c r="BE935" i="18" s="1"/>
  <c r="BD936" i="18"/>
  <c r="BE936" i="18" s="1"/>
  <c r="BD937" i="18"/>
  <c r="BE937" i="18" s="1"/>
  <c r="BD938" i="18"/>
  <c r="BE938" i="18" s="1"/>
  <c r="BD939" i="18"/>
  <c r="BE939" i="18" s="1"/>
  <c r="BD940" i="18"/>
  <c r="BE940" i="18" s="1"/>
  <c r="BD941" i="18"/>
  <c r="BE941" i="18" s="1"/>
  <c r="BD942" i="18"/>
  <c r="BE942" i="18" s="1"/>
  <c r="BD943" i="18"/>
  <c r="BE943" i="18" s="1"/>
  <c r="BD944" i="18"/>
  <c r="BE944" i="18" s="1"/>
  <c r="BD945" i="18"/>
  <c r="BE945" i="18" s="1"/>
  <c r="BD946" i="18"/>
  <c r="BE946" i="18" s="1"/>
  <c r="BD947" i="18"/>
  <c r="BE947" i="18" s="1"/>
  <c r="BD948" i="18"/>
  <c r="BE948" i="18" s="1"/>
  <c r="BD949" i="18"/>
  <c r="BE949" i="18" s="1"/>
  <c r="BD950" i="18"/>
  <c r="BE950" i="18" s="1"/>
  <c r="BD951" i="18"/>
  <c r="BE951" i="18" s="1"/>
  <c r="BD952" i="18"/>
  <c r="BE952" i="18" s="1"/>
  <c r="BD953" i="18"/>
  <c r="BE953" i="18" s="1"/>
  <c r="BD954" i="18"/>
  <c r="BE954" i="18" s="1"/>
  <c r="BD955" i="18"/>
  <c r="BE955" i="18" s="1"/>
  <c r="BD956" i="18"/>
  <c r="BE956" i="18" s="1"/>
  <c r="BD957" i="18"/>
  <c r="BE957" i="18" s="1"/>
  <c r="BD958" i="18"/>
  <c r="BE958" i="18" s="1"/>
  <c r="BD959" i="18"/>
  <c r="BE959" i="18" s="1"/>
  <c r="BD960" i="18"/>
  <c r="BE960" i="18" s="1"/>
  <c r="BD961" i="18"/>
  <c r="BE961" i="18" s="1"/>
  <c r="BD962" i="18"/>
  <c r="BE962" i="18" s="1"/>
  <c r="BD963" i="18"/>
  <c r="BE963" i="18" s="1"/>
  <c r="BD964" i="18"/>
  <c r="BE964" i="18" s="1"/>
  <c r="BD965" i="18"/>
  <c r="BE965" i="18" s="1"/>
  <c r="BD966" i="18"/>
  <c r="BE966" i="18" s="1"/>
  <c r="BD967" i="18"/>
  <c r="BE967" i="18" s="1"/>
  <c r="BD968" i="18"/>
  <c r="BE968" i="18" s="1"/>
  <c r="BD969" i="18"/>
  <c r="BE969" i="18" s="1"/>
  <c r="BD970" i="18"/>
  <c r="BE970" i="18" s="1"/>
  <c r="BD971" i="18"/>
  <c r="BE971" i="18" s="1"/>
  <c r="BD972" i="18"/>
  <c r="BE972" i="18" s="1"/>
  <c r="BD973" i="18"/>
  <c r="BE973" i="18" s="1"/>
  <c r="BD974" i="18"/>
  <c r="BE974" i="18" s="1"/>
  <c r="BD975" i="18"/>
  <c r="BE975" i="18" s="1"/>
  <c r="BD976" i="18"/>
  <c r="BE976" i="18" s="1"/>
  <c r="BD977" i="18"/>
  <c r="BE977" i="18" s="1"/>
  <c r="BD978" i="18"/>
  <c r="BE978" i="18" s="1"/>
  <c r="BD979" i="18"/>
  <c r="BE979" i="18" s="1"/>
  <c r="BD980" i="18"/>
  <c r="BE980" i="18" s="1"/>
  <c r="BD981" i="18"/>
  <c r="BE981" i="18" s="1"/>
  <c r="BD982" i="18"/>
  <c r="BE982" i="18" s="1"/>
  <c r="BD983" i="18"/>
  <c r="BE983" i="18" s="1"/>
  <c r="BD984" i="18"/>
  <c r="BE984" i="18" s="1"/>
  <c r="BD985" i="18"/>
  <c r="BE985" i="18" s="1"/>
  <c r="BD986" i="18"/>
  <c r="BE986" i="18" s="1"/>
  <c r="BD987" i="18"/>
  <c r="BE987" i="18" s="1"/>
  <c r="BD988" i="18"/>
  <c r="BE988" i="18" s="1"/>
  <c r="BD989" i="18"/>
  <c r="BE989" i="18" s="1"/>
  <c r="BD990" i="18"/>
  <c r="BE990" i="18" s="1"/>
  <c r="BD991" i="18"/>
  <c r="BE991" i="18" s="1"/>
  <c r="BD992" i="18"/>
  <c r="BE992" i="18" s="1"/>
  <c r="BD993" i="18"/>
  <c r="BE993" i="18" s="1"/>
  <c r="BD994" i="18"/>
  <c r="BE994" i="18" s="1"/>
  <c r="BD995" i="18"/>
  <c r="BE995" i="18" s="1"/>
  <c r="BD996" i="18"/>
  <c r="BE996" i="18" s="1"/>
  <c r="BD997" i="18"/>
  <c r="BE997" i="18" s="1"/>
  <c r="BD998" i="18"/>
  <c r="BE998" i="18" s="1"/>
  <c r="BD999" i="18"/>
  <c r="BE999" i="18" s="1"/>
  <c r="BD1000" i="18"/>
  <c r="BE1000" i="18" s="1"/>
  <c r="BD1001" i="18"/>
  <c r="BE1001" i="18" s="1"/>
  <c r="BD1002" i="18"/>
  <c r="BE1002" i="18" s="1"/>
  <c r="BD1003" i="18"/>
  <c r="BE1003" i="18" s="1"/>
  <c r="BD1004" i="18"/>
  <c r="BE1004" i="18" s="1"/>
  <c r="BD1005" i="18"/>
  <c r="BE1005" i="18" s="1"/>
  <c r="BD1006" i="18"/>
  <c r="BE1006" i="18" s="1"/>
  <c r="BD1007" i="18"/>
  <c r="BE1007" i="18" s="1"/>
  <c r="BD1008" i="18"/>
  <c r="BE1008" i="18" s="1"/>
  <c r="BD1009" i="18"/>
  <c r="BE1009" i="18" s="1"/>
  <c r="BD1010" i="18"/>
  <c r="BE1010" i="18" s="1"/>
  <c r="BD1011" i="18"/>
  <c r="BE1011" i="18" s="1"/>
  <c r="BD1012" i="18"/>
  <c r="BE1012" i="18" s="1"/>
  <c r="BD1013" i="18"/>
  <c r="BE1013" i="18" s="1"/>
  <c r="BD1014" i="18"/>
  <c r="BE1014" i="18" s="1"/>
  <c r="BD1015" i="18"/>
  <c r="BE1015" i="18" s="1"/>
  <c r="BD1016" i="18"/>
  <c r="BE1016" i="18" s="1"/>
  <c r="BD1017" i="18"/>
  <c r="BE1017" i="18" s="1"/>
  <c r="BD1018" i="18"/>
  <c r="BE1018" i="18" s="1"/>
  <c r="BD1019" i="18"/>
  <c r="BE1019" i="18" s="1"/>
  <c r="BD1020" i="18"/>
  <c r="BE1020" i="18" s="1"/>
  <c r="BD1021" i="18"/>
  <c r="BE1021" i="18" s="1"/>
  <c r="BD1022" i="18"/>
  <c r="BE1022" i="18" s="1"/>
  <c r="BD1023" i="18"/>
  <c r="BE1023" i="18" s="1"/>
  <c r="BD1024" i="18"/>
  <c r="BE1024" i="18" s="1"/>
  <c r="BD1025" i="18"/>
  <c r="BE1025" i="18" s="1"/>
  <c r="BD1026" i="18"/>
  <c r="BE1026" i="18" s="1"/>
  <c r="BD1027" i="18"/>
  <c r="BE1027" i="18" s="1"/>
  <c r="BD1028" i="18"/>
  <c r="BE1028" i="18" s="1"/>
  <c r="BD1029" i="18"/>
  <c r="BE1029" i="18" s="1"/>
  <c r="BD1030" i="18"/>
  <c r="BE1030" i="18" s="1"/>
  <c r="BD1031" i="18"/>
  <c r="BE1031" i="18" s="1"/>
  <c r="BD1032" i="18"/>
  <c r="BE1032" i="18" s="1"/>
  <c r="BD1033" i="18"/>
  <c r="BE1033" i="18" s="1"/>
  <c r="BD1034" i="18"/>
  <c r="BE1034" i="18" s="1"/>
  <c r="BD1035" i="18"/>
  <c r="BE1035" i="18" s="1"/>
  <c r="BD1036" i="18"/>
  <c r="BE1036" i="18" s="1"/>
  <c r="BD1037" i="18"/>
  <c r="BE1037" i="18" s="1"/>
  <c r="BD1038" i="18"/>
  <c r="BE1038" i="18" s="1"/>
  <c r="BD1039" i="18"/>
  <c r="BE1039" i="18" s="1"/>
  <c r="BD1040" i="18"/>
  <c r="BE1040" i="18" s="1"/>
  <c r="BD1041" i="18"/>
  <c r="BE1041" i="18" s="1"/>
  <c r="BD1042" i="18"/>
  <c r="BE1042" i="18" s="1"/>
  <c r="BD1043" i="18"/>
  <c r="BE1043" i="18" s="1"/>
  <c r="BD1044" i="18"/>
  <c r="BE1044" i="18" s="1"/>
  <c r="BD1045" i="18"/>
  <c r="BE1045" i="18" s="1"/>
  <c r="BD1046" i="18"/>
  <c r="BE1046" i="18" s="1"/>
  <c r="BD1047" i="18"/>
  <c r="BE1047" i="18" s="1"/>
  <c r="BD1048" i="18"/>
  <c r="BE1048" i="18" s="1"/>
  <c r="BD1049" i="18"/>
  <c r="BE1049" i="18" s="1"/>
  <c r="BD1050" i="18"/>
  <c r="BE1050" i="18" s="1"/>
  <c r="BD1051" i="18"/>
  <c r="BE1051" i="18" s="1"/>
  <c r="BD1052" i="18"/>
  <c r="BE1052" i="18" s="1"/>
  <c r="BD1053" i="18"/>
  <c r="BE1053" i="18" s="1"/>
  <c r="BD1054" i="18"/>
  <c r="BE1054" i="18" s="1"/>
  <c r="BD1055" i="18"/>
  <c r="BE1055" i="18" s="1"/>
  <c r="BD1056" i="18"/>
  <c r="BE1056" i="18" s="1"/>
  <c r="BD1057" i="18"/>
  <c r="BE1057" i="18" s="1"/>
  <c r="BD1058" i="18"/>
  <c r="BE1058" i="18" s="1"/>
  <c r="BD1059" i="18"/>
  <c r="BE1059" i="18" s="1"/>
  <c r="BD1060" i="18"/>
  <c r="BE1060" i="18" s="1"/>
  <c r="BD1061" i="18"/>
  <c r="BE1061" i="18" s="1"/>
  <c r="BD1062" i="18"/>
  <c r="BE1062" i="18" s="1"/>
  <c r="BD1063" i="18"/>
  <c r="BE1063" i="18" s="1"/>
  <c r="BD1064" i="18"/>
  <c r="BE1064" i="18" s="1"/>
  <c r="BD1065" i="18"/>
  <c r="BE1065" i="18" s="1"/>
  <c r="BD1066" i="18"/>
  <c r="BE1066" i="18" s="1"/>
  <c r="BD1067" i="18"/>
  <c r="BE1067" i="18" s="1"/>
  <c r="BD1068" i="18"/>
  <c r="BE1068" i="18" s="1"/>
  <c r="BD1069" i="18"/>
  <c r="BE1069" i="18" s="1"/>
  <c r="BD1070" i="18"/>
  <c r="BE1070" i="18" s="1"/>
  <c r="BD1071" i="18"/>
  <c r="BE1071" i="18" s="1"/>
  <c r="BD1072" i="18"/>
  <c r="BE1072" i="18" s="1"/>
  <c r="BD1073" i="18"/>
  <c r="BE1073" i="18" s="1"/>
  <c r="BD1074" i="18"/>
  <c r="BE1074" i="18" s="1"/>
  <c r="BD1075" i="18"/>
  <c r="BE1075" i="18" s="1"/>
  <c r="BD1076" i="18"/>
  <c r="BE1076" i="18" s="1"/>
  <c r="BD1077" i="18"/>
  <c r="BE1077" i="18" s="1"/>
  <c r="BD1078" i="18"/>
  <c r="BE1078" i="18" s="1"/>
  <c r="BD1079" i="18"/>
  <c r="BE1079" i="18" s="1"/>
  <c r="BD1080" i="18"/>
  <c r="BE1080" i="18" s="1"/>
  <c r="BD1081" i="18"/>
  <c r="BE1081" i="18" s="1"/>
  <c r="BD1082" i="18"/>
  <c r="BE1082" i="18" s="1"/>
  <c r="BD1083" i="18"/>
  <c r="BE1083" i="18" s="1"/>
  <c r="BD1084" i="18"/>
  <c r="BE1084" i="18" s="1"/>
  <c r="BD1085" i="18"/>
  <c r="BE1085" i="18" s="1"/>
  <c r="BD1086" i="18"/>
  <c r="BE1086" i="18" s="1"/>
  <c r="BD1087" i="18"/>
  <c r="BE1087" i="18" s="1"/>
  <c r="BD1088" i="18"/>
  <c r="BE1088" i="18" s="1"/>
  <c r="BD1089" i="18"/>
  <c r="BE1089" i="18" s="1"/>
  <c r="BD1090" i="18"/>
  <c r="BE1090" i="18" s="1"/>
  <c r="BD1091" i="18"/>
  <c r="BE1091" i="18" s="1"/>
  <c r="BD1092" i="18"/>
  <c r="BE1092" i="18" s="1"/>
  <c r="BD1093" i="18"/>
  <c r="BE1093" i="18" s="1"/>
  <c r="BD1094" i="18"/>
  <c r="BE1094" i="18" s="1"/>
  <c r="BD1095" i="18"/>
  <c r="BE1095" i="18" s="1"/>
  <c r="BD1096" i="18"/>
  <c r="BE1096" i="18" s="1"/>
  <c r="BD1097" i="18"/>
  <c r="BE1097" i="18" s="1"/>
  <c r="BD1098" i="18"/>
  <c r="BE1098" i="18" s="1"/>
  <c r="BD1099" i="18"/>
  <c r="BE1099" i="18" s="1"/>
  <c r="BD1100" i="18"/>
  <c r="BE1100" i="18" s="1"/>
  <c r="BD1101" i="18"/>
  <c r="BE1101" i="18" s="1"/>
  <c r="BD1102" i="18"/>
  <c r="BE1102" i="18" s="1"/>
  <c r="BD1103" i="18"/>
  <c r="BE1103" i="18" s="1"/>
  <c r="BD1104" i="18"/>
  <c r="BE1104" i="18" s="1"/>
  <c r="BD1105" i="18"/>
  <c r="BE1105" i="18" s="1"/>
  <c r="BD1106" i="18"/>
  <c r="BE1106" i="18" s="1"/>
  <c r="BD1107" i="18"/>
  <c r="BE1107" i="18" s="1"/>
  <c r="BD1108" i="18"/>
  <c r="BE1108" i="18" s="1"/>
  <c r="BD1109" i="18"/>
  <c r="BE1109" i="18" s="1"/>
  <c r="BD1110" i="18"/>
  <c r="BE1110" i="18" s="1"/>
  <c r="BD1111" i="18"/>
  <c r="BE1111" i="18" s="1"/>
  <c r="BD1112" i="18"/>
  <c r="BE1112" i="18" s="1"/>
  <c r="BD1113" i="18"/>
  <c r="BE1113" i="18" s="1"/>
  <c r="BD1114" i="18"/>
  <c r="BE1114" i="18" s="1"/>
  <c r="BD1115" i="18"/>
  <c r="BE1115" i="18" s="1"/>
  <c r="BD1116" i="18"/>
  <c r="BE1116" i="18" s="1"/>
  <c r="BD1117" i="18"/>
  <c r="BE1117" i="18" s="1"/>
  <c r="BD1118" i="18"/>
  <c r="BE1118" i="18" s="1"/>
  <c r="BD1119" i="18"/>
  <c r="BE1119" i="18" s="1"/>
  <c r="BD1120" i="18"/>
  <c r="BE1120" i="18" s="1"/>
  <c r="BD1121" i="18"/>
  <c r="BE1121" i="18" s="1"/>
  <c r="BD1122" i="18"/>
  <c r="BE1122" i="18" s="1"/>
  <c r="BD1123" i="18"/>
  <c r="BE1123" i="18" s="1"/>
  <c r="BD1124" i="18"/>
  <c r="BE1124" i="18" s="1"/>
  <c r="BD1125" i="18"/>
  <c r="BE1125" i="18" s="1"/>
  <c r="BD1126" i="18"/>
  <c r="BE1126" i="18" s="1"/>
  <c r="BD1127" i="18"/>
  <c r="BE1127" i="18" s="1"/>
  <c r="BD1128" i="18"/>
  <c r="BE1128" i="18" s="1"/>
  <c r="BD1129" i="18"/>
  <c r="BE1129" i="18" s="1"/>
  <c r="BD1130" i="18"/>
  <c r="BE1130" i="18" s="1"/>
  <c r="BD1131" i="18"/>
  <c r="BE1131" i="18" s="1"/>
  <c r="BD1132" i="18"/>
  <c r="BE1132" i="18" s="1"/>
  <c r="BD1133" i="18"/>
  <c r="BE1133" i="18" s="1"/>
  <c r="BD1134" i="18"/>
  <c r="BE1134" i="18" s="1"/>
  <c r="BD1135" i="18"/>
  <c r="BE1135" i="18" s="1"/>
  <c r="BD1136" i="18"/>
  <c r="BE1136" i="18" s="1"/>
  <c r="BD1137" i="18"/>
  <c r="BE1137" i="18" s="1"/>
  <c r="BD1138" i="18"/>
  <c r="BE1138" i="18" s="1"/>
  <c r="BD1139" i="18"/>
  <c r="BE1139" i="18" s="1"/>
  <c r="BD1140" i="18"/>
  <c r="BE1140" i="18" s="1"/>
  <c r="BD1141" i="18"/>
  <c r="BE1141" i="18" s="1"/>
  <c r="BD1142" i="18"/>
  <c r="BE1142" i="18" s="1"/>
  <c r="BD1143" i="18"/>
  <c r="BE1143" i="18" s="1"/>
  <c r="BD1144" i="18"/>
  <c r="BE1144" i="18" s="1"/>
  <c r="BD1145" i="18"/>
  <c r="BE1145" i="18" s="1"/>
  <c r="BD1146" i="18"/>
  <c r="BE1146" i="18" s="1"/>
  <c r="BD1147" i="18"/>
  <c r="BE1147" i="18" s="1"/>
  <c r="BD1148" i="18"/>
  <c r="BE1148" i="18" s="1"/>
  <c r="BD1149" i="18"/>
  <c r="BE1149" i="18" s="1"/>
  <c r="BD1150" i="18"/>
  <c r="BE1150" i="18" s="1"/>
  <c r="BD1151" i="18"/>
  <c r="BE1151" i="18" s="1"/>
  <c r="BD1152" i="18"/>
  <c r="BE1152" i="18" s="1"/>
  <c r="BD1153" i="18"/>
  <c r="BE1153" i="18" s="1"/>
  <c r="BD1154" i="18"/>
  <c r="BE1154" i="18" s="1"/>
  <c r="BD1155" i="18"/>
  <c r="BE1155" i="18" s="1"/>
  <c r="BD4" i="18"/>
  <c r="B25" i="14"/>
  <c r="C25" i="14"/>
  <c r="D25" i="14"/>
  <c r="E25" i="14"/>
  <c r="F25" i="14"/>
  <c r="G25" i="14"/>
  <c r="H25" i="14"/>
  <c r="I25" i="14"/>
  <c r="J25" i="14"/>
  <c r="K25" i="14"/>
  <c r="L25" i="14"/>
  <c r="M25" i="14"/>
  <c r="N25" i="14"/>
  <c r="O25" i="14"/>
  <c r="P25" i="14"/>
  <c r="Q25" i="14"/>
  <c r="R25" i="14"/>
  <c r="S25" i="14"/>
  <c r="T25" i="14"/>
  <c r="U25" i="14"/>
  <c r="V25" i="14"/>
  <c r="W25" i="14"/>
  <c r="X25" i="14"/>
  <c r="Y25" i="14"/>
  <c r="B26" i="14"/>
  <c r="C26" i="14"/>
  <c r="D26" i="14"/>
  <c r="E26" i="14"/>
  <c r="F26" i="14"/>
  <c r="G26" i="14"/>
  <c r="H26" i="14"/>
  <c r="I26" i="14"/>
  <c r="J26" i="14"/>
  <c r="K26" i="14"/>
  <c r="L26" i="14"/>
  <c r="M26" i="14"/>
  <c r="N26" i="14"/>
  <c r="O26" i="14"/>
  <c r="P26" i="14"/>
  <c r="Q26" i="14"/>
  <c r="R26" i="14"/>
  <c r="S26" i="14"/>
  <c r="T26" i="14"/>
  <c r="U26" i="14"/>
  <c r="V26" i="14"/>
  <c r="W26" i="14"/>
  <c r="X26" i="14"/>
  <c r="Y26" i="14"/>
  <c r="B27" i="14"/>
  <c r="C27" i="14"/>
  <c r="D27" i="14"/>
  <c r="E27" i="14"/>
  <c r="F27" i="14"/>
  <c r="G27" i="14"/>
  <c r="H27" i="14"/>
  <c r="I27" i="14"/>
  <c r="J27" i="14"/>
  <c r="K27" i="14"/>
  <c r="L27" i="14"/>
  <c r="M27" i="14"/>
  <c r="N27" i="14"/>
  <c r="O27" i="14"/>
  <c r="P27" i="14"/>
  <c r="Q27" i="14"/>
  <c r="R27" i="14"/>
  <c r="S27" i="14"/>
  <c r="T27" i="14"/>
  <c r="U27" i="14"/>
  <c r="V27" i="14"/>
  <c r="W27" i="14"/>
  <c r="X27" i="14"/>
  <c r="Y27" i="14"/>
  <c r="B28" i="14"/>
  <c r="C28" i="14"/>
  <c r="D28" i="14"/>
  <c r="E28" i="14"/>
  <c r="F28" i="14"/>
  <c r="G28" i="14"/>
  <c r="H28" i="14"/>
  <c r="I28" i="14"/>
  <c r="J28" i="14"/>
  <c r="K28" i="14"/>
  <c r="L28" i="14"/>
  <c r="M28" i="14"/>
  <c r="N28" i="14"/>
  <c r="O28" i="14"/>
  <c r="P28" i="14"/>
  <c r="Q28" i="14"/>
  <c r="R28" i="14"/>
  <c r="S28" i="14"/>
  <c r="T28" i="14"/>
  <c r="U28" i="14"/>
  <c r="V28" i="14"/>
  <c r="W28" i="14"/>
  <c r="X28" i="14"/>
  <c r="Y28" i="14"/>
  <c r="B29" i="14"/>
  <c r="C29" i="14"/>
  <c r="D29" i="14"/>
  <c r="E29" i="14"/>
  <c r="F29" i="14"/>
  <c r="G29" i="14"/>
  <c r="H29" i="14"/>
  <c r="I29" i="14"/>
  <c r="J29" i="14"/>
  <c r="K29" i="14"/>
  <c r="L29" i="14"/>
  <c r="M29" i="14"/>
  <c r="N29" i="14"/>
  <c r="O29" i="14"/>
  <c r="P29" i="14"/>
  <c r="Q29" i="14"/>
  <c r="R29" i="14"/>
  <c r="S29" i="14"/>
  <c r="T29" i="14"/>
  <c r="U29" i="14"/>
  <c r="V29" i="14"/>
  <c r="W29" i="14"/>
  <c r="X29" i="14"/>
  <c r="Y29" i="14"/>
  <c r="B30" i="14"/>
  <c r="C30" i="14"/>
  <c r="D30" i="14"/>
  <c r="E30" i="14"/>
  <c r="F30" i="14"/>
  <c r="G30" i="14"/>
  <c r="H30" i="14"/>
  <c r="I30" i="14"/>
  <c r="J30" i="14"/>
  <c r="K30" i="14"/>
  <c r="L30" i="14"/>
  <c r="M30" i="14"/>
  <c r="N30" i="14"/>
  <c r="O30" i="14"/>
  <c r="P30" i="14"/>
  <c r="Q30" i="14"/>
  <c r="R30" i="14"/>
  <c r="S30" i="14"/>
  <c r="T30" i="14"/>
  <c r="U30" i="14"/>
  <c r="V30" i="14"/>
  <c r="W30" i="14"/>
  <c r="X30" i="14"/>
  <c r="Y30" i="14"/>
  <c r="B31" i="14"/>
  <c r="C31" i="14"/>
  <c r="D31" i="14"/>
  <c r="E31" i="14"/>
  <c r="F31" i="14"/>
  <c r="G31" i="14"/>
  <c r="H31" i="14"/>
  <c r="I31" i="14"/>
  <c r="J31" i="14"/>
  <c r="K31" i="14"/>
  <c r="L31" i="14"/>
  <c r="M31" i="14"/>
  <c r="N31" i="14"/>
  <c r="O31" i="14"/>
  <c r="P31" i="14"/>
  <c r="Q31" i="14"/>
  <c r="R31" i="14"/>
  <c r="S31" i="14"/>
  <c r="T31" i="14"/>
  <c r="U31" i="14"/>
  <c r="V31" i="14"/>
  <c r="W31" i="14"/>
  <c r="X31" i="14"/>
  <c r="Y31" i="14"/>
  <c r="B32" i="14"/>
  <c r="C32" i="14"/>
  <c r="D32" i="14"/>
  <c r="E32" i="14"/>
  <c r="F32" i="14"/>
  <c r="G32" i="14"/>
  <c r="H32" i="14"/>
  <c r="I32" i="14"/>
  <c r="J32" i="14"/>
  <c r="K32" i="14"/>
  <c r="L32" i="14"/>
  <c r="M32" i="14"/>
  <c r="N32" i="14"/>
  <c r="O32" i="14"/>
  <c r="P32" i="14"/>
  <c r="Q32" i="14"/>
  <c r="R32" i="14"/>
  <c r="S32" i="14"/>
  <c r="T32" i="14"/>
  <c r="U32" i="14"/>
  <c r="V32" i="14"/>
  <c r="W32" i="14"/>
  <c r="X32" i="14"/>
  <c r="Y32" i="14"/>
  <c r="B33" i="14"/>
  <c r="C33" i="14"/>
  <c r="D33" i="14"/>
  <c r="E33" i="14"/>
  <c r="F33" i="14"/>
  <c r="G33" i="14"/>
  <c r="H33" i="14"/>
  <c r="I33" i="14"/>
  <c r="J33" i="14"/>
  <c r="K33" i="14"/>
  <c r="L33" i="14"/>
  <c r="M33" i="14"/>
  <c r="N33" i="14"/>
  <c r="O33" i="14"/>
  <c r="P33" i="14"/>
  <c r="Q33" i="14"/>
  <c r="R33" i="14"/>
  <c r="S33" i="14"/>
  <c r="T33" i="14"/>
  <c r="U33" i="14"/>
  <c r="V33" i="14"/>
  <c r="W33" i="14"/>
  <c r="X33" i="14"/>
  <c r="Y33" i="14"/>
  <c r="B34" i="14"/>
  <c r="C34" i="14"/>
  <c r="D34" i="14"/>
  <c r="E34" i="14"/>
  <c r="F34" i="14"/>
  <c r="G34" i="14"/>
  <c r="H34" i="14"/>
  <c r="I34" i="14"/>
  <c r="J34" i="14"/>
  <c r="K34" i="14"/>
  <c r="L34" i="14"/>
  <c r="M34" i="14"/>
  <c r="N34" i="14"/>
  <c r="O34" i="14"/>
  <c r="P34" i="14"/>
  <c r="Q34" i="14"/>
  <c r="R34" i="14"/>
  <c r="S34" i="14"/>
  <c r="T34" i="14"/>
  <c r="U34" i="14"/>
  <c r="V34" i="14"/>
  <c r="W34" i="14"/>
  <c r="X34" i="14"/>
  <c r="Y34" i="14"/>
  <c r="B35" i="14"/>
  <c r="C35" i="14"/>
  <c r="D35" i="14"/>
  <c r="E35" i="14"/>
  <c r="F35" i="14"/>
  <c r="G35" i="14"/>
  <c r="H35" i="14"/>
  <c r="I35" i="14"/>
  <c r="J35" i="14"/>
  <c r="K35" i="14"/>
  <c r="L35" i="14"/>
  <c r="M35" i="14"/>
  <c r="N35" i="14"/>
  <c r="O35" i="14"/>
  <c r="P35" i="14"/>
  <c r="Q35" i="14"/>
  <c r="R35" i="14"/>
  <c r="S35" i="14"/>
  <c r="T35" i="14"/>
  <c r="U35" i="14"/>
  <c r="V35" i="14"/>
  <c r="W35" i="14"/>
  <c r="X35" i="14"/>
  <c r="Y35" i="14"/>
  <c r="B36" i="14"/>
  <c r="C36" i="14"/>
  <c r="D36" i="14"/>
  <c r="E36" i="14"/>
  <c r="F36" i="14"/>
  <c r="G36" i="14"/>
  <c r="H36" i="14"/>
  <c r="I36" i="14"/>
  <c r="J36" i="14"/>
  <c r="K36" i="14"/>
  <c r="L36" i="14"/>
  <c r="M36" i="14"/>
  <c r="N36" i="14"/>
  <c r="O36" i="14"/>
  <c r="P36" i="14"/>
  <c r="Q36" i="14"/>
  <c r="R36" i="14"/>
  <c r="S36" i="14"/>
  <c r="T36" i="14"/>
  <c r="U36" i="14"/>
  <c r="V36" i="14"/>
  <c r="W36" i="14"/>
  <c r="X36" i="14"/>
  <c r="Y36" i="14"/>
  <c r="B37" i="14"/>
  <c r="C37" i="14"/>
  <c r="D37" i="14"/>
  <c r="E37" i="14"/>
  <c r="F37" i="14"/>
  <c r="G37" i="14"/>
  <c r="H37" i="14"/>
  <c r="I37" i="14"/>
  <c r="J37" i="14"/>
  <c r="K37" i="14"/>
  <c r="L37" i="14"/>
  <c r="M37" i="14"/>
  <c r="N37" i="14"/>
  <c r="O37" i="14"/>
  <c r="P37" i="14"/>
  <c r="Q37" i="14"/>
  <c r="R37" i="14"/>
  <c r="S37" i="14"/>
  <c r="T37" i="14"/>
  <c r="U37" i="14"/>
  <c r="V37" i="14"/>
  <c r="W37" i="14"/>
  <c r="X37" i="14"/>
  <c r="Y37" i="14"/>
  <c r="B38" i="14"/>
  <c r="C38" i="14"/>
  <c r="D38" i="14"/>
  <c r="E38" i="14"/>
  <c r="F38" i="14"/>
  <c r="G38" i="14"/>
  <c r="H38" i="14"/>
  <c r="I38" i="14"/>
  <c r="J38" i="14"/>
  <c r="K38" i="14"/>
  <c r="L38" i="14"/>
  <c r="M38" i="14"/>
  <c r="N38" i="14"/>
  <c r="O38" i="14"/>
  <c r="P38" i="14"/>
  <c r="Q38" i="14"/>
  <c r="R38" i="14"/>
  <c r="S38" i="14"/>
  <c r="T38" i="14"/>
  <c r="U38" i="14"/>
  <c r="V38" i="14"/>
  <c r="W38" i="14"/>
  <c r="X38" i="14"/>
  <c r="Y38" i="14"/>
  <c r="B39" i="14"/>
  <c r="C39" i="14"/>
  <c r="D39" i="14"/>
  <c r="E39" i="14"/>
  <c r="F39" i="14"/>
  <c r="G39" i="14"/>
  <c r="H39" i="14"/>
  <c r="I39" i="14"/>
  <c r="J39" i="14"/>
  <c r="K39" i="14"/>
  <c r="L39" i="14"/>
  <c r="M39" i="14"/>
  <c r="N39" i="14"/>
  <c r="O39" i="14"/>
  <c r="P39" i="14"/>
  <c r="Q39" i="14"/>
  <c r="R39" i="14"/>
  <c r="S39" i="14"/>
  <c r="T39" i="14"/>
  <c r="U39" i="14"/>
  <c r="V39" i="14"/>
  <c r="W39" i="14"/>
  <c r="X39" i="14"/>
  <c r="Y39" i="14"/>
  <c r="C24" i="14"/>
  <c r="D24" i="14"/>
  <c r="E24" i="14"/>
  <c r="F24" i="14"/>
  <c r="G24" i="14"/>
  <c r="H24" i="14"/>
  <c r="I24" i="14"/>
  <c r="J24" i="14"/>
  <c r="K24" i="14"/>
  <c r="L24" i="14"/>
  <c r="M24" i="14"/>
  <c r="N24" i="14"/>
  <c r="O24" i="14"/>
  <c r="P24" i="14"/>
  <c r="Q24" i="14"/>
  <c r="R24" i="14"/>
  <c r="S24" i="14"/>
  <c r="T24" i="14"/>
  <c r="U24" i="14"/>
  <c r="V24" i="14"/>
  <c r="W24" i="14"/>
  <c r="X24" i="14"/>
  <c r="Y24" i="14"/>
  <c r="B24" i="14"/>
  <c r="B25" i="9"/>
  <c r="C25" i="9"/>
  <c r="D25" i="9"/>
  <c r="E25" i="9"/>
  <c r="F25" i="9"/>
  <c r="G25" i="9"/>
  <c r="H25" i="9"/>
  <c r="I25" i="9"/>
  <c r="J25" i="9"/>
  <c r="K25" i="9"/>
  <c r="L25" i="9"/>
  <c r="M25" i="9"/>
  <c r="N25" i="9"/>
  <c r="O25" i="9"/>
  <c r="P25" i="9"/>
  <c r="Q25" i="9"/>
  <c r="R25" i="9"/>
  <c r="S25" i="9"/>
  <c r="T25" i="9"/>
  <c r="U25" i="9"/>
  <c r="V25" i="9"/>
  <c r="W25" i="9"/>
  <c r="X25" i="9"/>
  <c r="Y25" i="9"/>
  <c r="B26" i="9"/>
  <c r="C26" i="9"/>
  <c r="D26" i="9"/>
  <c r="E26" i="9"/>
  <c r="F26" i="9"/>
  <c r="G26" i="9"/>
  <c r="H26" i="9"/>
  <c r="I26" i="9"/>
  <c r="J26" i="9"/>
  <c r="K26" i="9"/>
  <c r="L26" i="9"/>
  <c r="M26" i="9"/>
  <c r="N26" i="9"/>
  <c r="O26" i="9"/>
  <c r="P26" i="9"/>
  <c r="Q26" i="9"/>
  <c r="R26" i="9"/>
  <c r="S26" i="9"/>
  <c r="T26" i="9"/>
  <c r="U26" i="9"/>
  <c r="V26" i="9"/>
  <c r="W26" i="9"/>
  <c r="X26" i="9"/>
  <c r="Y26" i="9"/>
  <c r="B27" i="9"/>
  <c r="C27" i="9"/>
  <c r="D27" i="9"/>
  <c r="E27" i="9"/>
  <c r="F27" i="9"/>
  <c r="G27" i="9"/>
  <c r="H27" i="9"/>
  <c r="I27" i="9"/>
  <c r="J27" i="9"/>
  <c r="K27" i="9"/>
  <c r="L27" i="9"/>
  <c r="M27" i="9"/>
  <c r="N27" i="9"/>
  <c r="O27" i="9"/>
  <c r="P27" i="9"/>
  <c r="Q27" i="9"/>
  <c r="R27" i="9"/>
  <c r="S27" i="9"/>
  <c r="T27" i="9"/>
  <c r="U27" i="9"/>
  <c r="V27" i="9"/>
  <c r="W27" i="9"/>
  <c r="X27" i="9"/>
  <c r="Y27" i="9"/>
  <c r="B28" i="9"/>
  <c r="C28" i="9"/>
  <c r="D28" i="9"/>
  <c r="E28" i="9"/>
  <c r="F28" i="9"/>
  <c r="G28" i="9"/>
  <c r="H28" i="9"/>
  <c r="I28" i="9"/>
  <c r="J28" i="9"/>
  <c r="K28" i="9"/>
  <c r="L28" i="9"/>
  <c r="M28" i="9"/>
  <c r="N28" i="9"/>
  <c r="O28" i="9"/>
  <c r="P28" i="9"/>
  <c r="Q28" i="9"/>
  <c r="R28" i="9"/>
  <c r="S28" i="9"/>
  <c r="T28" i="9"/>
  <c r="U28" i="9"/>
  <c r="V28" i="9"/>
  <c r="W28" i="9"/>
  <c r="X28" i="9"/>
  <c r="Y28" i="9"/>
  <c r="B29" i="9"/>
  <c r="C29" i="9"/>
  <c r="D29" i="9"/>
  <c r="E29" i="9"/>
  <c r="F29" i="9"/>
  <c r="G29" i="9"/>
  <c r="H29" i="9"/>
  <c r="I29" i="9"/>
  <c r="J29" i="9"/>
  <c r="K29" i="9"/>
  <c r="L29" i="9"/>
  <c r="M29" i="9"/>
  <c r="N29" i="9"/>
  <c r="O29" i="9"/>
  <c r="P29" i="9"/>
  <c r="Q29" i="9"/>
  <c r="R29" i="9"/>
  <c r="S29" i="9"/>
  <c r="T29" i="9"/>
  <c r="U29" i="9"/>
  <c r="V29" i="9"/>
  <c r="W29" i="9"/>
  <c r="X29" i="9"/>
  <c r="Y29" i="9"/>
  <c r="B30" i="9"/>
  <c r="C30" i="9"/>
  <c r="D30" i="9"/>
  <c r="E30" i="9"/>
  <c r="F30" i="9"/>
  <c r="G30" i="9"/>
  <c r="H30" i="9"/>
  <c r="I30" i="9"/>
  <c r="J30" i="9"/>
  <c r="K30" i="9"/>
  <c r="L30" i="9"/>
  <c r="M30" i="9"/>
  <c r="N30" i="9"/>
  <c r="O30" i="9"/>
  <c r="P30" i="9"/>
  <c r="Q30" i="9"/>
  <c r="R30" i="9"/>
  <c r="S30" i="9"/>
  <c r="T30" i="9"/>
  <c r="U30" i="9"/>
  <c r="V30" i="9"/>
  <c r="W30" i="9"/>
  <c r="X30" i="9"/>
  <c r="Y30" i="9"/>
  <c r="B31" i="9"/>
  <c r="C31" i="9"/>
  <c r="D31" i="9"/>
  <c r="E31" i="9"/>
  <c r="F31" i="9"/>
  <c r="G31" i="9"/>
  <c r="H31" i="9"/>
  <c r="I31" i="9"/>
  <c r="J31" i="9"/>
  <c r="K31" i="9"/>
  <c r="L31" i="9"/>
  <c r="M31" i="9"/>
  <c r="N31" i="9"/>
  <c r="O31" i="9"/>
  <c r="P31" i="9"/>
  <c r="Q31" i="9"/>
  <c r="R31" i="9"/>
  <c r="S31" i="9"/>
  <c r="T31" i="9"/>
  <c r="U31" i="9"/>
  <c r="V31" i="9"/>
  <c r="W31" i="9"/>
  <c r="X31" i="9"/>
  <c r="Y31" i="9"/>
  <c r="B32" i="9"/>
  <c r="C32" i="9"/>
  <c r="D32" i="9"/>
  <c r="E32" i="9"/>
  <c r="F32" i="9"/>
  <c r="G32" i="9"/>
  <c r="H32" i="9"/>
  <c r="I32" i="9"/>
  <c r="J32" i="9"/>
  <c r="K32" i="9"/>
  <c r="L32" i="9"/>
  <c r="M32" i="9"/>
  <c r="N32" i="9"/>
  <c r="O32" i="9"/>
  <c r="P32" i="9"/>
  <c r="Q32" i="9"/>
  <c r="R32" i="9"/>
  <c r="S32" i="9"/>
  <c r="T32" i="9"/>
  <c r="U32" i="9"/>
  <c r="V32" i="9"/>
  <c r="W32" i="9"/>
  <c r="X32" i="9"/>
  <c r="Y32" i="9"/>
  <c r="B33" i="9"/>
  <c r="C33" i="9"/>
  <c r="D33" i="9"/>
  <c r="E33" i="9"/>
  <c r="F33" i="9"/>
  <c r="G33" i="9"/>
  <c r="H33" i="9"/>
  <c r="I33" i="9"/>
  <c r="J33" i="9"/>
  <c r="K33" i="9"/>
  <c r="L33" i="9"/>
  <c r="M33" i="9"/>
  <c r="N33" i="9"/>
  <c r="O33" i="9"/>
  <c r="P33" i="9"/>
  <c r="Q33" i="9"/>
  <c r="R33" i="9"/>
  <c r="S33" i="9"/>
  <c r="T33" i="9"/>
  <c r="U33" i="9"/>
  <c r="V33" i="9"/>
  <c r="W33" i="9"/>
  <c r="X33" i="9"/>
  <c r="Y33" i="9"/>
  <c r="B34" i="9"/>
  <c r="C34" i="9"/>
  <c r="D34" i="9"/>
  <c r="E34" i="9"/>
  <c r="F34" i="9"/>
  <c r="G34" i="9"/>
  <c r="H34" i="9"/>
  <c r="I34" i="9"/>
  <c r="J34" i="9"/>
  <c r="K34" i="9"/>
  <c r="L34" i="9"/>
  <c r="M34" i="9"/>
  <c r="N34" i="9"/>
  <c r="O34" i="9"/>
  <c r="P34" i="9"/>
  <c r="Q34" i="9"/>
  <c r="R34" i="9"/>
  <c r="S34" i="9"/>
  <c r="T34" i="9"/>
  <c r="U34" i="9"/>
  <c r="V34" i="9"/>
  <c r="W34" i="9"/>
  <c r="X34" i="9"/>
  <c r="Y34" i="9"/>
  <c r="B35" i="9"/>
  <c r="C35" i="9"/>
  <c r="D35" i="9"/>
  <c r="E35" i="9"/>
  <c r="F35" i="9"/>
  <c r="G35" i="9"/>
  <c r="H35" i="9"/>
  <c r="I35" i="9"/>
  <c r="J35" i="9"/>
  <c r="K35" i="9"/>
  <c r="L35" i="9"/>
  <c r="M35" i="9"/>
  <c r="N35" i="9"/>
  <c r="O35" i="9"/>
  <c r="P35" i="9"/>
  <c r="Q35" i="9"/>
  <c r="R35" i="9"/>
  <c r="S35" i="9"/>
  <c r="T35" i="9"/>
  <c r="U35" i="9"/>
  <c r="V35" i="9"/>
  <c r="W35" i="9"/>
  <c r="X35" i="9"/>
  <c r="Y35" i="9"/>
  <c r="B36" i="9"/>
  <c r="C36" i="9"/>
  <c r="D36" i="9"/>
  <c r="E36" i="9"/>
  <c r="F36" i="9"/>
  <c r="G36" i="9"/>
  <c r="H36" i="9"/>
  <c r="I36" i="9"/>
  <c r="J36" i="9"/>
  <c r="K36" i="9"/>
  <c r="L36" i="9"/>
  <c r="M36" i="9"/>
  <c r="N36" i="9"/>
  <c r="O36" i="9"/>
  <c r="P36" i="9"/>
  <c r="Q36" i="9"/>
  <c r="R36" i="9"/>
  <c r="S36" i="9"/>
  <c r="T36" i="9"/>
  <c r="U36" i="9"/>
  <c r="V36" i="9"/>
  <c r="W36" i="9"/>
  <c r="X36" i="9"/>
  <c r="Y36" i="9"/>
  <c r="B37" i="9"/>
  <c r="C37" i="9"/>
  <c r="D37" i="9"/>
  <c r="E37" i="9"/>
  <c r="F37" i="9"/>
  <c r="G37" i="9"/>
  <c r="H37" i="9"/>
  <c r="I37" i="9"/>
  <c r="J37" i="9"/>
  <c r="K37" i="9"/>
  <c r="L37" i="9"/>
  <c r="M37" i="9"/>
  <c r="N37" i="9"/>
  <c r="O37" i="9"/>
  <c r="P37" i="9"/>
  <c r="Q37" i="9"/>
  <c r="R37" i="9"/>
  <c r="S37" i="9"/>
  <c r="T37" i="9"/>
  <c r="U37" i="9"/>
  <c r="V37" i="9"/>
  <c r="W37" i="9"/>
  <c r="X37" i="9"/>
  <c r="Y37" i="9"/>
  <c r="B38" i="9"/>
  <c r="C38" i="9"/>
  <c r="D38" i="9"/>
  <c r="E38" i="9"/>
  <c r="F38" i="9"/>
  <c r="G38" i="9"/>
  <c r="H38" i="9"/>
  <c r="I38" i="9"/>
  <c r="J38" i="9"/>
  <c r="K38" i="9"/>
  <c r="L38" i="9"/>
  <c r="M38" i="9"/>
  <c r="N38" i="9"/>
  <c r="O38" i="9"/>
  <c r="P38" i="9"/>
  <c r="Q38" i="9"/>
  <c r="R38" i="9"/>
  <c r="S38" i="9"/>
  <c r="T38" i="9"/>
  <c r="U38" i="9"/>
  <c r="V38" i="9"/>
  <c r="W38" i="9"/>
  <c r="X38" i="9"/>
  <c r="Y38" i="9"/>
  <c r="B39" i="9"/>
  <c r="C39" i="9"/>
  <c r="D39" i="9"/>
  <c r="E39" i="9"/>
  <c r="F39" i="9"/>
  <c r="G39" i="9"/>
  <c r="H39" i="9"/>
  <c r="I39" i="9"/>
  <c r="J39" i="9"/>
  <c r="K39" i="9"/>
  <c r="L39" i="9"/>
  <c r="M39" i="9"/>
  <c r="N39" i="9"/>
  <c r="O39" i="9"/>
  <c r="P39" i="9"/>
  <c r="Q39" i="9"/>
  <c r="R39" i="9"/>
  <c r="S39" i="9"/>
  <c r="T39" i="9"/>
  <c r="U39" i="9"/>
  <c r="V39" i="9"/>
  <c r="W39" i="9"/>
  <c r="X39" i="9"/>
  <c r="Y39" i="9"/>
  <c r="C24" i="9"/>
  <c r="D24" i="9"/>
  <c r="E24" i="9"/>
  <c r="F24" i="9"/>
  <c r="G24" i="9"/>
  <c r="H24" i="9"/>
  <c r="I24" i="9"/>
  <c r="J24" i="9"/>
  <c r="K24" i="9"/>
  <c r="L24" i="9"/>
  <c r="M24" i="9"/>
  <c r="N24" i="9"/>
  <c r="O24" i="9"/>
  <c r="P24" i="9"/>
  <c r="Q24" i="9"/>
  <c r="R24" i="9"/>
  <c r="S24" i="9"/>
  <c r="T24" i="9"/>
  <c r="U24" i="9"/>
  <c r="V24" i="9"/>
  <c r="W24" i="9"/>
  <c r="X24" i="9"/>
  <c r="Y24" i="9"/>
  <c r="B24" i="9"/>
  <c r="E1" i="13"/>
  <c r="I1" i="13" s="1"/>
  <c r="E1" i="8"/>
  <c r="I2" i="8" s="1"/>
  <c r="BD36" i="24" l="1"/>
  <c r="A1158" i="24"/>
  <c r="I1" i="8"/>
  <c r="BD5" i="18"/>
  <c r="BE4" i="18"/>
  <c r="BE4" i="24" s="1"/>
  <c r="I2" i="13"/>
  <c r="Y39" i="4"/>
  <c r="X39" i="4"/>
  <c r="W39" i="4"/>
  <c r="V39" i="4"/>
  <c r="U39" i="4"/>
  <c r="T39" i="4"/>
  <c r="S39" i="4"/>
  <c r="R39" i="4"/>
  <c r="Q39" i="4"/>
  <c r="P39" i="4"/>
  <c r="O39" i="4"/>
  <c r="N39" i="4"/>
  <c r="M39" i="4"/>
  <c r="L39" i="4"/>
  <c r="K39" i="4"/>
  <c r="J39" i="4"/>
  <c r="I39" i="4"/>
  <c r="H39" i="4"/>
  <c r="G39" i="4"/>
  <c r="F39" i="4"/>
  <c r="E39" i="4"/>
  <c r="D39" i="4"/>
  <c r="C39" i="4"/>
  <c r="B39" i="4"/>
  <c r="Y38" i="4"/>
  <c r="X38" i="4"/>
  <c r="W38" i="4"/>
  <c r="V38" i="4"/>
  <c r="U38" i="4"/>
  <c r="T38" i="4"/>
  <c r="S38" i="4"/>
  <c r="R38" i="4"/>
  <c r="Q38" i="4"/>
  <c r="P38" i="4"/>
  <c r="O38" i="4"/>
  <c r="N38" i="4"/>
  <c r="M38" i="4"/>
  <c r="L38" i="4"/>
  <c r="K38" i="4"/>
  <c r="J38" i="4"/>
  <c r="I38" i="4"/>
  <c r="H38" i="4"/>
  <c r="G38" i="4"/>
  <c r="F38" i="4"/>
  <c r="E38" i="4"/>
  <c r="D38" i="4"/>
  <c r="C38" i="4"/>
  <c r="B38" i="4"/>
  <c r="Y37" i="4"/>
  <c r="X37" i="4"/>
  <c r="W37" i="4"/>
  <c r="V37" i="4"/>
  <c r="U37" i="4"/>
  <c r="T37" i="4"/>
  <c r="S37" i="4"/>
  <c r="R37" i="4"/>
  <c r="Q37" i="4"/>
  <c r="P37" i="4"/>
  <c r="O37" i="4"/>
  <c r="N37" i="4"/>
  <c r="M37" i="4"/>
  <c r="L37" i="4"/>
  <c r="K37" i="4"/>
  <c r="J37" i="4"/>
  <c r="I37" i="4"/>
  <c r="H37" i="4"/>
  <c r="G37" i="4"/>
  <c r="F37" i="4"/>
  <c r="E37" i="4"/>
  <c r="D37" i="4"/>
  <c r="C37" i="4"/>
  <c r="B37" i="4"/>
  <c r="Y36" i="4"/>
  <c r="X36" i="4"/>
  <c r="W36" i="4"/>
  <c r="V36" i="4"/>
  <c r="U36" i="4"/>
  <c r="T36" i="4"/>
  <c r="S36" i="4"/>
  <c r="R36" i="4"/>
  <c r="Q36" i="4"/>
  <c r="P36" i="4"/>
  <c r="O36" i="4"/>
  <c r="N36" i="4"/>
  <c r="M36" i="4"/>
  <c r="L36" i="4"/>
  <c r="K36" i="4"/>
  <c r="J36" i="4"/>
  <c r="I36" i="4"/>
  <c r="H36" i="4"/>
  <c r="G36" i="4"/>
  <c r="F36" i="4"/>
  <c r="E36" i="4"/>
  <c r="D36" i="4"/>
  <c r="C36" i="4"/>
  <c r="B36" i="4"/>
  <c r="Y35" i="4"/>
  <c r="X35" i="4"/>
  <c r="W35" i="4"/>
  <c r="V35" i="4"/>
  <c r="U35" i="4"/>
  <c r="T35" i="4"/>
  <c r="S35" i="4"/>
  <c r="R35" i="4"/>
  <c r="Q35" i="4"/>
  <c r="P35" i="4"/>
  <c r="O35" i="4"/>
  <c r="N35" i="4"/>
  <c r="M35" i="4"/>
  <c r="L35" i="4"/>
  <c r="K35" i="4"/>
  <c r="J35" i="4"/>
  <c r="I35" i="4"/>
  <c r="H35" i="4"/>
  <c r="G35" i="4"/>
  <c r="F35" i="4"/>
  <c r="E35" i="4"/>
  <c r="D35" i="4"/>
  <c r="C35" i="4"/>
  <c r="B35" i="4"/>
  <c r="Y34" i="4"/>
  <c r="X34" i="4"/>
  <c r="W34" i="4"/>
  <c r="V34" i="4"/>
  <c r="U34" i="4"/>
  <c r="T34" i="4"/>
  <c r="S34" i="4"/>
  <c r="R34" i="4"/>
  <c r="Q34" i="4"/>
  <c r="P34" i="4"/>
  <c r="O34" i="4"/>
  <c r="N34" i="4"/>
  <c r="M34" i="4"/>
  <c r="L34" i="4"/>
  <c r="K34" i="4"/>
  <c r="J34" i="4"/>
  <c r="I34" i="4"/>
  <c r="H34" i="4"/>
  <c r="G34" i="4"/>
  <c r="F34" i="4"/>
  <c r="E34" i="4"/>
  <c r="D34" i="4"/>
  <c r="C34" i="4"/>
  <c r="B34" i="4"/>
  <c r="Y33" i="4"/>
  <c r="X33" i="4"/>
  <c r="W33" i="4"/>
  <c r="V33" i="4"/>
  <c r="U33" i="4"/>
  <c r="T33" i="4"/>
  <c r="S33" i="4"/>
  <c r="R33" i="4"/>
  <c r="Q33" i="4"/>
  <c r="P33" i="4"/>
  <c r="O33" i="4"/>
  <c r="N33" i="4"/>
  <c r="M33" i="4"/>
  <c r="L33" i="4"/>
  <c r="K33" i="4"/>
  <c r="J33" i="4"/>
  <c r="I33" i="4"/>
  <c r="H33" i="4"/>
  <c r="G33" i="4"/>
  <c r="F33" i="4"/>
  <c r="E33" i="4"/>
  <c r="D33" i="4"/>
  <c r="C33" i="4"/>
  <c r="B33" i="4"/>
  <c r="Y32" i="4"/>
  <c r="X32" i="4"/>
  <c r="W32" i="4"/>
  <c r="V32" i="4"/>
  <c r="U32" i="4"/>
  <c r="T32" i="4"/>
  <c r="S32" i="4"/>
  <c r="R32" i="4"/>
  <c r="Q32" i="4"/>
  <c r="P32" i="4"/>
  <c r="O32" i="4"/>
  <c r="N32" i="4"/>
  <c r="M32" i="4"/>
  <c r="L32" i="4"/>
  <c r="K32" i="4"/>
  <c r="J32" i="4"/>
  <c r="I32" i="4"/>
  <c r="H32" i="4"/>
  <c r="G32" i="4"/>
  <c r="F32" i="4"/>
  <c r="E32" i="4"/>
  <c r="D32" i="4"/>
  <c r="C32" i="4"/>
  <c r="B32" i="4"/>
  <c r="Y31" i="4"/>
  <c r="X31" i="4"/>
  <c r="W31" i="4"/>
  <c r="V31" i="4"/>
  <c r="U31" i="4"/>
  <c r="T31" i="4"/>
  <c r="S31" i="4"/>
  <c r="R31" i="4"/>
  <c r="Q31" i="4"/>
  <c r="P31" i="4"/>
  <c r="O31" i="4"/>
  <c r="N31" i="4"/>
  <c r="M31" i="4"/>
  <c r="L31" i="4"/>
  <c r="K31" i="4"/>
  <c r="J31" i="4"/>
  <c r="I31" i="4"/>
  <c r="H31" i="4"/>
  <c r="G31" i="4"/>
  <c r="F31" i="4"/>
  <c r="E31" i="4"/>
  <c r="D31" i="4"/>
  <c r="C31" i="4"/>
  <c r="B31" i="4"/>
  <c r="Y30" i="4"/>
  <c r="X30" i="4"/>
  <c r="W30" i="4"/>
  <c r="V30" i="4"/>
  <c r="U30" i="4"/>
  <c r="T30" i="4"/>
  <c r="S30" i="4"/>
  <c r="R30" i="4"/>
  <c r="Q30" i="4"/>
  <c r="P30" i="4"/>
  <c r="O30" i="4"/>
  <c r="N30" i="4"/>
  <c r="M30" i="4"/>
  <c r="L30" i="4"/>
  <c r="K30" i="4"/>
  <c r="J30" i="4"/>
  <c r="I30" i="4"/>
  <c r="H30" i="4"/>
  <c r="G30" i="4"/>
  <c r="F30" i="4"/>
  <c r="E30" i="4"/>
  <c r="D30" i="4"/>
  <c r="C30" i="4"/>
  <c r="B30" i="4"/>
  <c r="Y29" i="4"/>
  <c r="X29" i="4"/>
  <c r="W29" i="4"/>
  <c r="V29" i="4"/>
  <c r="U29" i="4"/>
  <c r="T29" i="4"/>
  <c r="S29" i="4"/>
  <c r="R29" i="4"/>
  <c r="Q29" i="4"/>
  <c r="P29" i="4"/>
  <c r="O29" i="4"/>
  <c r="N29" i="4"/>
  <c r="M29" i="4"/>
  <c r="L29" i="4"/>
  <c r="K29" i="4"/>
  <c r="J29" i="4"/>
  <c r="I29" i="4"/>
  <c r="H29" i="4"/>
  <c r="G29" i="4"/>
  <c r="F29" i="4"/>
  <c r="E29" i="4"/>
  <c r="D29" i="4"/>
  <c r="C29" i="4"/>
  <c r="B29" i="4"/>
  <c r="Y28" i="4"/>
  <c r="X28" i="4"/>
  <c r="W28" i="4"/>
  <c r="V28" i="4"/>
  <c r="U28" i="4"/>
  <c r="T28" i="4"/>
  <c r="S28" i="4"/>
  <c r="R28" i="4"/>
  <c r="Q28" i="4"/>
  <c r="P28" i="4"/>
  <c r="O28" i="4"/>
  <c r="N28" i="4"/>
  <c r="M28" i="4"/>
  <c r="L28" i="4"/>
  <c r="K28" i="4"/>
  <c r="J28" i="4"/>
  <c r="I28" i="4"/>
  <c r="H28" i="4"/>
  <c r="G28" i="4"/>
  <c r="F28" i="4"/>
  <c r="E28" i="4"/>
  <c r="D28" i="4"/>
  <c r="C28" i="4"/>
  <c r="B28" i="4"/>
  <c r="Y27" i="4"/>
  <c r="X27" i="4"/>
  <c r="W27" i="4"/>
  <c r="V27" i="4"/>
  <c r="U27" i="4"/>
  <c r="T27" i="4"/>
  <c r="S27" i="4"/>
  <c r="R27" i="4"/>
  <c r="Q27" i="4"/>
  <c r="P27" i="4"/>
  <c r="O27" i="4"/>
  <c r="N27" i="4"/>
  <c r="M27" i="4"/>
  <c r="L27" i="4"/>
  <c r="K27" i="4"/>
  <c r="J27" i="4"/>
  <c r="I27" i="4"/>
  <c r="H27" i="4"/>
  <c r="G27" i="4"/>
  <c r="F27" i="4"/>
  <c r="E27" i="4"/>
  <c r="D27" i="4"/>
  <c r="C27" i="4"/>
  <c r="B27" i="4"/>
  <c r="Y26" i="4"/>
  <c r="X26" i="4"/>
  <c r="W26" i="4"/>
  <c r="V26" i="4"/>
  <c r="U26" i="4"/>
  <c r="T26" i="4"/>
  <c r="S26" i="4"/>
  <c r="R26" i="4"/>
  <c r="Q26" i="4"/>
  <c r="P26" i="4"/>
  <c r="O26" i="4"/>
  <c r="N26" i="4"/>
  <c r="M26" i="4"/>
  <c r="L26" i="4"/>
  <c r="K26" i="4"/>
  <c r="J26" i="4"/>
  <c r="I26" i="4"/>
  <c r="H26" i="4"/>
  <c r="G26" i="4"/>
  <c r="F26" i="4"/>
  <c r="E26" i="4"/>
  <c r="D26" i="4"/>
  <c r="C26" i="4"/>
  <c r="B26" i="4"/>
  <c r="Y25" i="4"/>
  <c r="X25" i="4"/>
  <c r="W25" i="4"/>
  <c r="V25" i="4"/>
  <c r="U25" i="4"/>
  <c r="T25" i="4"/>
  <c r="S25" i="4"/>
  <c r="R25" i="4"/>
  <c r="Q25" i="4"/>
  <c r="P25" i="4"/>
  <c r="O25" i="4"/>
  <c r="N25" i="4"/>
  <c r="M25" i="4"/>
  <c r="L25" i="4"/>
  <c r="K25" i="4"/>
  <c r="J25" i="4"/>
  <c r="I25" i="4"/>
  <c r="H25" i="4"/>
  <c r="G25" i="4"/>
  <c r="F25" i="4"/>
  <c r="E25" i="4"/>
  <c r="D25" i="4"/>
  <c r="C25" i="4"/>
  <c r="B25" i="4"/>
  <c r="Y24" i="4"/>
  <c r="X24" i="4"/>
  <c r="W24" i="4"/>
  <c r="V24" i="4"/>
  <c r="U24" i="4"/>
  <c r="T24" i="4"/>
  <c r="S24" i="4"/>
  <c r="R24" i="4"/>
  <c r="Q24" i="4"/>
  <c r="P24" i="4"/>
  <c r="O24" i="4"/>
  <c r="N24" i="4"/>
  <c r="M24" i="4"/>
  <c r="L24" i="4"/>
  <c r="K24" i="4"/>
  <c r="J24" i="4"/>
  <c r="I24" i="4"/>
  <c r="H24" i="4"/>
  <c r="G24" i="4"/>
  <c r="F24" i="4"/>
  <c r="E24" i="4"/>
  <c r="D24" i="4"/>
  <c r="C24" i="4"/>
  <c r="B24" i="4"/>
  <c r="M1" i="2"/>
  <c r="BD37" i="24" l="1"/>
  <c r="BE5" i="18"/>
  <c r="BE5" i="24" s="1"/>
  <c r="BD6" i="18"/>
  <c r="K4" i="29"/>
  <c r="AW4" i="24"/>
  <c r="G4" i="24"/>
  <c r="J4" i="24"/>
  <c r="P4" i="24"/>
  <c r="B4" i="24"/>
  <c r="AQ4" i="24"/>
  <c r="AT4" i="24"/>
  <c r="AR4" i="24"/>
  <c r="AY4" i="24"/>
  <c r="E4" i="24"/>
  <c r="M4" i="24"/>
  <c r="AU4" i="24"/>
  <c r="A4" i="24"/>
  <c r="AZ4" i="24"/>
  <c r="AD4" i="24"/>
  <c r="AI4" i="24"/>
  <c r="L4" i="24"/>
  <c r="AV4" i="24"/>
  <c r="AP4" i="24"/>
  <c r="AB4" i="24"/>
  <c r="X4" i="24"/>
  <c r="N4" i="24"/>
  <c r="S4" i="24"/>
  <c r="D4" i="24"/>
  <c r="AF4" i="24"/>
  <c r="Z4" i="24"/>
  <c r="R4" i="24"/>
  <c r="AC4" i="24"/>
  <c r="AK4" i="24"/>
  <c r="F4" i="24"/>
  <c r="AH4" i="24"/>
  <c r="I4" i="24"/>
  <c r="Q4" i="24"/>
  <c r="Y4" i="24"/>
  <c r="AE4" i="24"/>
  <c r="AA4" i="24"/>
  <c r="AJ4" i="24"/>
  <c r="AL4" i="24"/>
  <c r="O4" i="24"/>
  <c r="AM4" i="24"/>
  <c r="AX4" i="24"/>
  <c r="K4" i="24"/>
  <c r="H4" i="24"/>
  <c r="V4" i="24"/>
  <c r="AS4" i="24"/>
  <c r="W4" i="24"/>
  <c r="T4" i="24"/>
  <c r="U4" i="24"/>
  <c r="AO4" i="24"/>
  <c r="C4" i="24"/>
  <c r="AN4" i="24"/>
  <c r="AG4" i="24"/>
  <c r="C4" i="23" l="1"/>
  <c r="B4" i="23" s="1"/>
  <c r="A4" i="22"/>
  <c r="B4" i="22"/>
  <c r="A4" i="21"/>
  <c r="B4" i="21"/>
  <c r="A4" i="20"/>
  <c r="B4" i="20"/>
  <c r="BD38" i="24"/>
  <c r="BD7" i="18"/>
  <c r="BE6" i="18"/>
  <c r="BE6" i="24" s="1"/>
  <c r="AY5" i="24"/>
  <c r="F5" i="24"/>
  <c r="U5" i="24"/>
  <c r="BB4" i="24"/>
  <c r="AH5" i="24"/>
  <c r="AW5" i="24"/>
  <c r="H5" i="24"/>
  <c r="AE5" i="24"/>
  <c r="AV5" i="24"/>
  <c r="M5" i="24"/>
  <c r="AZ5" i="24"/>
  <c r="Z5" i="24"/>
  <c r="AO5" i="24"/>
  <c r="AI5" i="24"/>
  <c r="AL5" i="24"/>
  <c r="O5" i="24"/>
  <c r="T5" i="24"/>
  <c r="B5" i="24"/>
  <c r="Q5" i="24"/>
  <c r="AD5" i="24"/>
  <c r="AS5" i="24"/>
  <c r="AU5" i="24"/>
  <c r="S5" i="24"/>
  <c r="AJ5" i="24"/>
  <c r="I5" i="24"/>
  <c r="V5" i="24"/>
  <c r="W5" i="24"/>
  <c r="L5" i="24"/>
  <c r="P5" i="24"/>
  <c r="AC5" i="24"/>
  <c r="AP5" i="24"/>
  <c r="AF5" i="24"/>
  <c r="K5" i="24"/>
  <c r="X5" i="24"/>
  <c r="E5" i="24"/>
  <c r="AB5" i="24"/>
  <c r="R5" i="24"/>
  <c r="AG5" i="24"/>
  <c r="C5" i="24"/>
  <c r="AT5" i="24"/>
  <c r="AM5" i="24"/>
  <c r="AR5" i="24"/>
  <c r="D5" i="24"/>
  <c r="J5" i="24"/>
  <c r="Y5" i="24"/>
  <c r="BC4" i="24"/>
  <c r="AQ5" i="24"/>
  <c r="BA4" i="24"/>
  <c r="AN5" i="24"/>
  <c r="AK5" i="24"/>
  <c r="AX5" i="24"/>
  <c r="A5" i="24"/>
  <c r="N5" i="24"/>
  <c r="G5" i="24"/>
  <c r="AA5" i="24"/>
  <c r="BB4" i="23" l="1"/>
  <c r="BH4" i="23"/>
  <c r="C5" i="23"/>
  <c r="B5" i="23" s="1"/>
  <c r="BF4" i="23"/>
  <c r="BD4" i="23" s="1"/>
  <c r="BE4" i="23"/>
  <c r="A5" i="22"/>
  <c r="B5" i="22"/>
  <c r="A5" i="21"/>
  <c r="B5" i="21"/>
  <c r="A5" i="20"/>
  <c r="B5" i="20"/>
  <c r="BD39" i="24"/>
  <c r="BD8" i="18"/>
  <c r="BE7" i="18"/>
  <c r="BE7" i="24" s="1"/>
  <c r="AD19" i="41"/>
  <c r="AC20" i="41"/>
  <c r="AJ20" i="41"/>
  <c r="AK20" i="41"/>
  <c r="AL20" i="41"/>
  <c r="AM20" i="41"/>
  <c r="AN20" i="41"/>
  <c r="AO20" i="41"/>
  <c r="AP20" i="41"/>
  <c r="AQ20" i="41"/>
  <c r="AR20" i="41"/>
  <c r="AJ21" i="41"/>
  <c r="AK21" i="41"/>
  <c r="AL21" i="41"/>
  <c r="AM21" i="41"/>
  <c r="AN21" i="41"/>
  <c r="AO21" i="41"/>
  <c r="AP21" i="41"/>
  <c r="AQ21" i="41"/>
  <c r="AR21" i="41"/>
  <c r="AJ22" i="41"/>
  <c r="AK22" i="41"/>
  <c r="AL22" i="41"/>
  <c r="AM22" i="41"/>
  <c r="AN22" i="41"/>
  <c r="AO22" i="41"/>
  <c r="AP22" i="41"/>
  <c r="AQ22" i="41"/>
  <c r="AR22" i="41"/>
  <c r="AJ23" i="41"/>
  <c r="AK23" i="41"/>
  <c r="AL23" i="41"/>
  <c r="AM23" i="41"/>
  <c r="AN23" i="41"/>
  <c r="AO23" i="41"/>
  <c r="AP23" i="41"/>
  <c r="AQ23" i="41"/>
  <c r="AR23" i="41"/>
  <c r="AJ24" i="41"/>
  <c r="AK24" i="41"/>
  <c r="AL24" i="41"/>
  <c r="AM24" i="41"/>
  <c r="AN24" i="41"/>
  <c r="AO24" i="41"/>
  <c r="AP24" i="41"/>
  <c r="AQ24" i="41"/>
  <c r="AR24" i="41"/>
  <c r="AJ25" i="41"/>
  <c r="AK25" i="41"/>
  <c r="AL25" i="41"/>
  <c r="AM25" i="41"/>
  <c r="AN25" i="41"/>
  <c r="AO25" i="41"/>
  <c r="AP25" i="41"/>
  <c r="AQ25" i="41"/>
  <c r="AR25" i="41"/>
  <c r="AK26" i="41"/>
  <c r="AL26" i="41"/>
  <c r="AM26" i="41"/>
  <c r="AN26" i="41"/>
  <c r="AO26" i="41"/>
  <c r="AP26" i="41"/>
  <c r="AQ26" i="41"/>
  <c r="AR26" i="41"/>
  <c r="AL27" i="41"/>
  <c r="AM27" i="41"/>
  <c r="AN27" i="41"/>
  <c r="AO27" i="41"/>
  <c r="AP27" i="41"/>
  <c r="AQ27" i="41"/>
  <c r="AR27" i="41"/>
  <c r="AM28" i="41"/>
  <c r="AN28" i="41"/>
  <c r="AO28" i="41"/>
  <c r="AP28" i="41"/>
  <c r="AQ28" i="41"/>
  <c r="AR28" i="41"/>
  <c r="AN29" i="41"/>
  <c r="AO29" i="41"/>
  <c r="AP29" i="41"/>
  <c r="AQ29" i="41"/>
  <c r="AR29" i="41"/>
  <c r="AO30" i="41"/>
  <c r="AP30" i="41"/>
  <c r="AQ30" i="41"/>
  <c r="AR30" i="41"/>
  <c r="AP31" i="41"/>
  <c r="AQ31" i="41"/>
  <c r="AR31" i="41"/>
  <c r="AQ32" i="41"/>
  <c r="AR32" i="41"/>
  <c r="AR33" i="41"/>
  <c r="AD35" i="41"/>
  <c r="AC36" i="41"/>
  <c r="AJ36" i="41"/>
  <c r="AK36" i="41"/>
  <c r="AL36" i="41"/>
  <c r="AM36" i="41"/>
  <c r="AN36" i="41"/>
  <c r="AO36" i="41"/>
  <c r="AP36" i="41"/>
  <c r="AQ36" i="41"/>
  <c r="AR36" i="41"/>
  <c r="AJ37" i="41"/>
  <c r="AK37" i="41"/>
  <c r="AL37" i="41"/>
  <c r="AM37" i="41"/>
  <c r="AN37" i="41"/>
  <c r="AO37" i="41"/>
  <c r="AP37" i="41"/>
  <c r="AQ37" i="41"/>
  <c r="AR37" i="41"/>
  <c r="AJ38" i="41"/>
  <c r="AK38" i="41"/>
  <c r="AL38" i="41"/>
  <c r="AM38" i="41"/>
  <c r="AN38" i="41"/>
  <c r="AO38" i="41"/>
  <c r="AP38" i="41"/>
  <c r="AQ38" i="41"/>
  <c r="AR38" i="41"/>
  <c r="AJ39" i="41"/>
  <c r="AK39" i="41"/>
  <c r="AL39" i="41"/>
  <c r="AM39" i="41"/>
  <c r="AN39" i="41"/>
  <c r="AO39" i="41"/>
  <c r="AP39" i="41"/>
  <c r="AQ39" i="41"/>
  <c r="AR39" i="41"/>
  <c r="AJ40" i="41"/>
  <c r="AK40" i="41"/>
  <c r="AL40" i="41"/>
  <c r="AM40" i="41"/>
  <c r="AN40" i="41"/>
  <c r="AO40" i="41"/>
  <c r="AP40" i="41"/>
  <c r="AQ40" i="41"/>
  <c r="AR40" i="41"/>
  <c r="AJ41" i="41"/>
  <c r="AK41" i="41"/>
  <c r="AL41" i="41"/>
  <c r="AM41" i="41"/>
  <c r="AN41" i="41"/>
  <c r="AO41" i="41"/>
  <c r="AP41" i="41"/>
  <c r="AQ41" i="41"/>
  <c r="AR41" i="41"/>
  <c r="AK42" i="41"/>
  <c r="AL42" i="41"/>
  <c r="AM42" i="41"/>
  <c r="AN42" i="41"/>
  <c r="AO42" i="41"/>
  <c r="AP42" i="41"/>
  <c r="AQ42" i="41"/>
  <c r="AR42" i="41"/>
  <c r="AL43" i="41"/>
  <c r="AM43" i="41"/>
  <c r="AN43" i="41"/>
  <c r="AO43" i="41"/>
  <c r="AP43" i="41"/>
  <c r="AQ43" i="41"/>
  <c r="AR43" i="41"/>
  <c r="AM44" i="41"/>
  <c r="AN44" i="41"/>
  <c r="AO44" i="41"/>
  <c r="AP44" i="41"/>
  <c r="AQ44" i="41"/>
  <c r="AR44" i="41"/>
  <c r="AN45" i="41"/>
  <c r="AO45" i="41"/>
  <c r="AP45" i="41"/>
  <c r="AQ45" i="41"/>
  <c r="AR45" i="41"/>
  <c r="AO46" i="41"/>
  <c r="AP46" i="41"/>
  <c r="AQ46" i="41"/>
  <c r="AR46" i="41"/>
  <c r="AP47" i="41"/>
  <c r="AQ47" i="41"/>
  <c r="AR47" i="41"/>
  <c r="AQ48" i="41"/>
  <c r="AR48" i="41"/>
  <c r="AR49" i="41"/>
  <c r="AT3" i="41"/>
  <c r="AS4" i="41"/>
  <c r="AZ4" i="41"/>
  <c r="BA4" i="41"/>
  <c r="BB4" i="41"/>
  <c r="BC4" i="41"/>
  <c r="BD4" i="41"/>
  <c r="BE4" i="41"/>
  <c r="BF4" i="41"/>
  <c r="BG4" i="41"/>
  <c r="BH4" i="41"/>
  <c r="AZ5" i="41"/>
  <c r="BA5" i="41"/>
  <c r="BB5" i="41"/>
  <c r="BC5" i="41"/>
  <c r="BD5" i="41"/>
  <c r="BE5" i="41"/>
  <c r="BF5" i="41"/>
  <c r="BG5" i="41"/>
  <c r="BH5" i="41"/>
  <c r="AZ6" i="41"/>
  <c r="BA6" i="41"/>
  <c r="BB6" i="41"/>
  <c r="BC6" i="41"/>
  <c r="BD6" i="41"/>
  <c r="BE6" i="41"/>
  <c r="BF6" i="41"/>
  <c r="BG6" i="41"/>
  <c r="BH6" i="41"/>
  <c r="AZ7" i="41"/>
  <c r="BA7" i="41"/>
  <c r="BB7" i="41"/>
  <c r="BC7" i="41"/>
  <c r="BD7" i="41"/>
  <c r="BE7" i="41"/>
  <c r="BF7" i="41"/>
  <c r="BG7" i="41"/>
  <c r="BH7" i="41"/>
  <c r="AZ8" i="41"/>
  <c r="BA8" i="41"/>
  <c r="BB8" i="41"/>
  <c r="BC8" i="41"/>
  <c r="BD8" i="41"/>
  <c r="BE8" i="41"/>
  <c r="BF8" i="41"/>
  <c r="BG8" i="41"/>
  <c r="BH8" i="41"/>
  <c r="AZ9" i="41"/>
  <c r="BA9" i="41"/>
  <c r="BB9" i="41"/>
  <c r="BC9" i="41"/>
  <c r="BD9" i="41"/>
  <c r="BE9" i="41"/>
  <c r="BF9" i="41"/>
  <c r="BG9" i="41"/>
  <c r="BH9" i="41"/>
  <c r="BA10" i="41"/>
  <c r="BB10" i="41"/>
  <c r="BC10" i="41"/>
  <c r="BD10" i="41"/>
  <c r="BE10" i="41"/>
  <c r="BF10" i="41"/>
  <c r="BG10" i="41"/>
  <c r="BH10" i="41"/>
  <c r="BB11" i="41"/>
  <c r="BC11" i="41"/>
  <c r="BD11" i="41"/>
  <c r="BE11" i="41"/>
  <c r="BF11" i="41"/>
  <c r="BG11" i="41"/>
  <c r="BH11" i="41"/>
  <c r="BC12" i="41"/>
  <c r="BD12" i="41"/>
  <c r="BE12" i="41"/>
  <c r="BF12" i="41"/>
  <c r="BG12" i="41"/>
  <c r="BH12" i="41"/>
  <c r="BD13" i="41"/>
  <c r="BE13" i="41"/>
  <c r="BF13" i="41"/>
  <c r="BG13" i="41"/>
  <c r="BH13" i="41"/>
  <c r="BE14" i="41"/>
  <c r="BF14" i="41"/>
  <c r="BG14" i="41"/>
  <c r="BH14" i="41"/>
  <c r="BF15" i="41"/>
  <c r="BG15" i="41"/>
  <c r="BH15" i="41"/>
  <c r="BG16" i="41"/>
  <c r="BH16" i="41"/>
  <c r="BH17" i="41"/>
  <c r="AT19" i="41"/>
  <c r="AS20" i="41"/>
  <c r="AZ20" i="41"/>
  <c r="BA20" i="41"/>
  <c r="BB20" i="41"/>
  <c r="BC20" i="41"/>
  <c r="BD20" i="41"/>
  <c r="BE20" i="41"/>
  <c r="BF20" i="41"/>
  <c r="BG20" i="41"/>
  <c r="BH20" i="41"/>
  <c r="AZ21" i="41"/>
  <c r="BA21" i="41"/>
  <c r="BB21" i="41"/>
  <c r="BC21" i="41"/>
  <c r="BD21" i="41"/>
  <c r="BE21" i="41"/>
  <c r="BF21" i="41"/>
  <c r="BG21" i="41"/>
  <c r="BH21" i="41"/>
  <c r="AZ22" i="41"/>
  <c r="BA22" i="41"/>
  <c r="BB22" i="41"/>
  <c r="BC22" i="41"/>
  <c r="BD22" i="41"/>
  <c r="BE22" i="41"/>
  <c r="BF22" i="41"/>
  <c r="BG22" i="41"/>
  <c r="BH22" i="41"/>
  <c r="AZ23" i="41"/>
  <c r="BA23" i="41"/>
  <c r="BB23" i="41"/>
  <c r="BC23" i="41"/>
  <c r="BD23" i="41"/>
  <c r="BE23" i="41"/>
  <c r="BF23" i="41"/>
  <c r="BG23" i="41"/>
  <c r="BH23" i="41"/>
  <c r="AZ24" i="41"/>
  <c r="BA24" i="41"/>
  <c r="BB24" i="41"/>
  <c r="BC24" i="41"/>
  <c r="BD24" i="41"/>
  <c r="BE24" i="41"/>
  <c r="BF24" i="41"/>
  <c r="BG24" i="41"/>
  <c r="BH24" i="41"/>
  <c r="AZ25" i="41"/>
  <c r="BA25" i="41"/>
  <c r="BB25" i="41"/>
  <c r="BC25" i="41"/>
  <c r="BD25" i="41"/>
  <c r="BE25" i="41"/>
  <c r="BF25" i="41"/>
  <c r="BG25" i="41"/>
  <c r="BH25" i="41"/>
  <c r="BA26" i="41"/>
  <c r="BB26" i="41"/>
  <c r="BC26" i="41"/>
  <c r="BD26" i="41"/>
  <c r="BE26" i="41"/>
  <c r="BF26" i="41"/>
  <c r="BG26" i="41"/>
  <c r="BH26" i="41"/>
  <c r="BB27" i="41"/>
  <c r="BC27" i="41"/>
  <c r="BD27" i="41"/>
  <c r="BE27" i="41"/>
  <c r="BF27" i="41"/>
  <c r="BG27" i="41"/>
  <c r="BH27" i="41"/>
  <c r="BC28" i="41"/>
  <c r="BD28" i="41"/>
  <c r="BE28" i="41"/>
  <c r="BF28" i="41"/>
  <c r="BG28" i="41"/>
  <c r="BH28" i="41"/>
  <c r="BD29" i="41"/>
  <c r="BE29" i="41"/>
  <c r="BF29" i="41"/>
  <c r="BG29" i="41"/>
  <c r="BH29" i="41"/>
  <c r="BE30" i="41"/>
  <c r="BF30" i="41"/>
  <c r="BG30" i="41"/>
  <c r="BH30" i="41"/>
  <c r="BF31" i="41"/>
  <c r="BG31" i="41"/>
  <c r="BH31" i="41"/>
  <c r="BG32" i="41"/>
  <c r="BH32" i="41"/>
  <c r="BH33" i="41"/>
  <c r="AT35" i="41"/>
  <c r="AS36" i="41"/>
  <c r="AZ36" i="41"/>
  <c r="BA36" i="41"/>
  <c r="BB36" i="41"/>
  <c r="BC36" i="41"/>
  <c r="BD36" i="41"/>
  <c r="BE36" i="41"/>
  <c r="BF36" i="41"/>
  <c r="BG36" i="41"/>
  <c r="BH36" i="41"/>
  <c r="AZ37" i="41"/>
  <c r="BA37" i="41"/>
  <c r="BB37" i="41"/>
  <c r="BC37" i="41"/>
  <c r="BD37" i="41"/>
  <c r="BE37" i="41"/>
  <c r="BF37" i="41"/>
  <c r="BG37" i="41"/>
  <c r="BH37" i="41"/>
  <c r="AZ38" i="41"/>
  <c r="BA38" i="41"/>
  <c r="BB38" i="41"/>
  <c r="BC38" i="41"/>
  <c r="BD38" i="41"/>
  <c r="BE38" i="41"/>
  <c r="BF38" i="41"/>
  <c r="BG38" i="41"/>
  <c r="BH38" i="41"/>
  <c r="AZ39" i="41"/>
  <c r="BA39" i="41"/>
  <c r="BB39" i="41"/>
  <c r="BC39" i="41"/>
  <c r="BD39" i="41"/>
  <c r="BE39" i="41"/>
  <c r="BF39" i="41"/>
  <c r="BG39" i="41"/>
  <c r="BH39" i="41"/>
  <c r="AZ40" i="41"/>
  <c r="BA40" i="41"/>
  <c r="BB40" i="41"/>
  <c r="BC40" i="41"/>
  <c r="BD40" i="41"/>
  <c r="BE40" i="41"/>
  <c r="BF40" i="41"/>
  <c r="BG40" i="41"/>
  <c r="BH40" i="41"/>
  <c r="AZ41" i="41"/>
  <c r="BA41" i="41"/>
  <c r="BB41" i="41"/>
  <c r="BC41" i="41"/>
  <c r="BD41" i="41"/>
  <c r="BE41" i="41"/>
  <c r="BF41" i="41"/>
  <c r="BG41" i="41"/>
  <c r="BH41" i="41"/>
  <c r="BA42" i="41"/>
  <c r="BB42" i="41"/>
  <c r="BC42" i="41"/>
  <c r="BD42" i="41"/>
  <c r="BE42" i="41"/>
  <c r="BF42" i="41"/>
  <c r="BG42" i="41"/>
  <c r="BH42" i="41"/>
  <c r="BB43" i="41"/>
  <c r="BC43" i="41"/>
  <c r="BD43" i="41"/>
  <c r="BE43" i="41"/>
  <c r="BF43" i="41"/>
  <c r="BG43" i="41"/>
  <c r="BH43" i="41"/>
  <c r="BC44" i="41"/>
  <c r="BD44" i="41"/>
  <c r="BE44" i="41"/>
  <c r="BF44" i="41"/>
  <c r="BG44" i="41"/>
  <c r="BH44" i="41"/>
  <c r="BD45" i="41"/>
  <c r="BE45" i="41"/>
  <c r="BF45" i="41"/>
  <c r="BG45" i="41"/>
  <c r="BH45" i="41"/>
  <c r="BE46" i="41"/>
  <c r="BF46" i="41"/>
  <c r="BG46" i="41"/>
  <c r="BH46" i="41"/>
  <c r="BF47" i="41"/>
  <c r="BG47" i="41"/>
  <c r="BH47" i="41"/>
  <c r="BG48" i="41"/>
  <c r="BH48" i="41"/>
  <c r="BH49" i="41"/>
  <c r="BJ3" i="41"/>
  <c r="BI4" i="41"/>
  <c r="BP4" i="41"/>
  <c r="BQ4" i="41"/>
  <c r="BR4" i="41"/>
  <c r="BS4" i="41"/>
  <c r="BT4" i="41"/>
  <c r="BU4" i="41"/>
  <c r="BV4" i="41"/>
  <c r="BW4" i="41"/>
  <c r="BX4" i="41"/>
  <c r="BP5" i="41"/>
  <c r="BQ5" i="41"/>
  <c r="BR5" i="41"/>
  <c r="BS5" i="41"/>
  <c r="BT5" i="41"/>
  <c r="BU5" i="41"/>
  <c r="BV5" i="41"/>
  <c r="BW5" i="41"/>
  <c r="BX5" i="41"/>
  <c r="BP6" i="41"/>
  <c r="BQ6" i="41"/>
  <c r="BR6" i="41"/>
  <c r="BS6" i="41"/>
  <c r="BT6" i="41"/>
  <c r="BU6" i="41"/>
  <c r="BV6" i="41"/>
  <c r="BW6" i="41"/>
  <c r="BX6" i="41"/>
  <c r="BP7" i="41"/>
  <c r="BQ7" i="41"/>
  <c r="BR7" i="41"/>
  <c r="BS7" i="41"/>
  <c r="BT7" i="41"/>
  <c r="BU7" i="41"/>
  <c r="BV7" i="41"/>
  <c r="BW7" i="41"/>
  <c r="BX7" i="41"/>
  <c r="BP8" i="41"/>
  <c r="BQ8" i="41"/>
  <c r="BR8" i="41"/>
  <c r="BS8" i="41"/>
  <c r="BT8" i="41"/>
  <c r="BU8" i="41"/>
  <c r="BV8" i="41"/>
  <c r="BW8" i="41"/>
  <c r="BX8" i="41"/>
  <c r="BP9" i="41"/>
  <c r="BQ9" i="41"/>
  <c r="BR9" i="41"/>
  <c r="BS9" i="41"/>
  <c r="BT9" i="41"/>
  <c r="BU9" i="41"/>
  <c r="BV9" i="41"/>
  <c r="BW9" i="41"/>
  <c r="BX9" i="41"/>
  <c r="BQ10" i="41"/>
  <c r="BR10" i="41"/>
  <c r="BS10" i="41"/>
  <c r="BT10" i="41"/>
  <c r="BU10" i="41"/>
  <c r="BV10" i="41"/>
  <c r="BW10" i="41"/>
  <c r="BX10" i="41"/>
  <c r="BR11" i="41"/>
  <c r="BS11" i="41"/>
  <c r="BT11" i="41"/>
  <c r="BU11" i="41"/>
  <c r="BV11" i="41"/>
  <c r="BW11" i="41"/>
  <c r="BX11" i="41"/>
  <c r="BS12" i="41"/>
  <c r="BT12" i="41"/>
  <c r="BU12" i="41"/>
  <c r="BV12" i="41"/>
  <c r="BW12" i="41"/>
  <c r="BX12" i="41"/>
  <c r="BT13" i="41"/>
  <c r="BU13" i="41"/>
  <c r="BV13" i="41"/>
  <c r="BW13" i="41"/>
  <c r="BX13" i="41"/>
  <c r="BU14" i="41"/>
  <c r="BV14" i="41"/>
  <c r="BW14" i="41"/>
  <c r="BX14" i="41"/>
  <c r="BV15" i="41"/>
  <c r="BW15" i="41"/>
  <c r="BX15" i="41"/>
  <c r="BW16" i="41"/>
  <c r="BX16" i="41"/>
  <c r="BX17" i="41"/>
  <c r="AC4" i="41"/>
  <c r="AD3" i="41"/>
  <c r="BB5" i="24"/>
  <c r="AC6" i="24"/>
  <c r="AV6" i="24"/>
  <c r="C6" i="24"/>
  <c r="G6" i="24"/>
  <c r="I6" i="24"/>
  <c r="AB6" i="24"/>
  <c r="BA5" i="24"/>
  <c r="AK6" i="24"/>
  <c r="J6" i="24"/>
  <c r="AA6" i="24"/>
  <c r="AW6" i="24"/>
  <c r="AT6" i="24"/>
  <c r="D6" i="24"/>
  <c r="AD6" i="24"/>
  <c r="P6" i="24"/>
  <c r="AO6" i="24"/>
  <c r="V6" i="24"/>
  <c r="AM6" i="24"/>
  <c r="AX6" i="24"/>
  <c r="E6" i="24"/>
  <c r="X6" i="24"/>
  <c r="W6" i="24"/>
  <c r="Q6" i="24"/>
  <c r="N6" i="24"/>
  <c r="AH6" i="24"/>
  <c r="F6" i="24"/>
  <c r="AP6" i="24"/>
  <c r="T6" i="24"/>
  <c r="O6" i="24"/>
  <c r="M6" i="24"/>
  <c r="AF6" i="24"/>
  <c r="B6" i="24"/>
  <c r="R6" i="24"/>
  <c r="AE6" i="24"/>
  <c r="L6" i="24"/>
  <c r="AI6" i="24"/>
  <c r="U6" i="24"/>
  <c r="AN6" i="24"/>
  <c r="Z6" i="24"/>
  <c r="AG6" i="24"/>
  <c r="AZ6" i="24"/>
  <c r="S6" i="24"/>
  <c r="AQ6" i="24"/>
  <c r="BC5" i="24"/>
  <c r="AJ6" i="24"/>
  <c r="AS6" i="24"/>
  <c r="AY6" i="24"/>
  <c r="AU6" i="24"/>
  <c r="Y6" i="24"/>
  <c r="AR6" i="24"/>
  <c r="AL6" i="24"/>
  <c r="K6" i="24"/>
  <c r="H6" i="24"/>
  <c r="A6" i="24"/>
  <c r="BC4" i="23" l="1"/>
  <c r="BH5" i="23"/>
  <c r="BB5" i="23"/>
  <c r="BE5" i="23"/>
  <c r="C6" i="23"/>
  <c r="B6" i="23" s="1"/>
  <c r="BF5" i="23"/>
  <c r="BD5" i="23" s="1"/>
  <c r="BJ4" i="23"/>
  <c r="A4" i="23"/>
  <c r="A6" i="22"/>
  <c r="B6" i="22"/>
  <c r="A6" i="21"/>
  <c r="B6" i="21"/>
  <c r="E6" i="20"/>
  <c r="U6" i="20"/>
  <c r="U6" i="21" s="1"/>
  <c r="U6" i="22" s="1"/>
  <c r="A6" i="20"/>
  <c r="R6" i="20"/>
  <c r="R6" i="21" s="1"/>
  <c r="R6" i="22" s="1"/>
  <c r="AH6" i="20"/>
  <c r="AB6" i="20"/>
  <c r="I6" i="20"/>
  <c r="K6" i="20"/>
  <c r="L6" i="20"/>
  <c r="AL6" i="20"/>
  <c r="G6" i="20"/>
  <c r="AN6" i="20"/>
  <c r="M6" i="20"/>
  <c r="AF6" i="20"/>
  <c r="J6" i="20"/>
  <c r="S6" i="20"/>
  <c r="S6" i="21" s="1"/>
  <c r="S6" i="22" s="1"/>
  <c r="H6" i="20"/>
  <c r="B6" i="20"/>
  <c r="C6" i="20"/>
  <c r="Q6" i="20"/>
  <c r="Q6" i="21" s="1"/>
  <c r="Q6" i="22" s="1"/>
  <c r="N6" i="20"/>
  <c r="AD6" i="20"/>
  <c r="BD40" i="24"/>
  <c r="BE8" i="18"/>
  <c r="BE8" i="24" s="1"/>
  <c r="BD9" i="18"/>
  <c r="K48" i="41"/>
  <c r="K47" i="41"/>
  <c r="T35" i="41"/>
  <c r="Q23" i="41"/>
  <c r="L23" i="41"/>
  <c r="K23" i="41"/>
  <c r="J23" i="41"/>
  <c r="Q22" i="41"/>
  <c r="P22" i="41"/>
  <c r="Q21" i="41"/>
  <c r="P21" i="41"/>
  <c r="Q20" i="41"/>
  <c r="P20" i="41"/>
  <c r="T19" i="41"/>
  <c r="Q19" i="41"/>
  <c r="P19" i="41"/>
  <c r="Q18" i="41"/>
  <c r="P18" i="41"/>
  <c r="N18" i="41"/>
  <c r="M18" i="41"/>
  <c r="L18" i="41"/>
  <c r="K18" i="41"/>
  <c r="J18" i="41"/>
  <c r="F8" i="41"/>
  <c r="C7" i="41"/>
  <c r="F6" i="41"/>
  <c r="F5" i="41"/>
  <c r="B4" i="41"/>
  <c r="T3" i="41"/>
  <c r="S3" i="41"/>
  <c r="C3" i="41"/>
  <c r="B3" i="41"/>
  <c r="B4" i="40"/>
  <c r="B3" i="40"/>
  <c r="B2" i="40"/>
  <c r="F5" i="39"/>
  <c r="G2" i="39" s="1"/>
  <c r="E2" i="29" s="1"/>
  <c r="A1157" i="38"/>
  <c r="BW2" i="38"/>
  <c r="BV2" i="38"/>
  <c r="BU2" i="38"/>
  <c r="BT2" i="38"/>
  <c r="BS2" i="38"/>
  <c r="BR2" i="38"/>
  <c r="BP2" i="38"/>
  <c r="M2" i="38"/>
  <c r="BY1" i="38"/>
  <c r="BZ1" i="38" s="1"/>
  <c r="BR1" i="38"/>
  <c r="BP1" i="38"/>
  <c r="M1" i="38"/>
  <c r="I5" i="37"/>
  <c r="H5" i="37"/>
  <c r="G5" i="37"/>
  <c r="B4" i="37"/>
  <c r="C4" i="37" s="1"/>
  <c r="G4" i="37" s="1"/>
  <c r="D2" i="37"/>
  <c r="A6" i="37" s="1"/>
  <c r="B2" i="37"/>
  <c r="M1" i="37"/>
  <c r="L1" i="37"/>
  <c r="I5" i="33"/>
  <c r="M1" i="33" s="1"/>
  <c r="H5" i="33"/>
  <c r="G5" i="33"/>
  <c r="B4" i="33"/>
  <c r="C4" i="33" s="1"/>
  <c r="G4" i="33" s="1"/>
  <c r="B2" i="33"/>
  <c r="L1" i="33"/>
  <c r="D1" i="32"/>
  <c r="D1" i="31"/>
  <c r="D1" i="30"/>
  <c r="E20" i="29"/>
  <c r="A19" i="29"/>
  <c r="D6" i="29"/>
  <c r="D5" i="29"/>
  <c r="M48" i="41" s="1"/>
  <c r="C5" i="29"/>
  <c r="L19" i="29" s="1"/>
  <c r="C4" i="29"/>
  <c r="F3" i="29"/>
  <c r="F2" i="29"/>
  <c r="F1" i="29"/>
  <c r="BV8" i="28"/>
  <c r="BL6" i="28"/>
  <c r="A1157" i="25"/>
  <c r="BW2" i="25"/>
  <c r="BV2" i="25"/>
  <c r="BU2" i="25"/>
  <c r="BT2" i="25"/>
  <c r="BS2" i="25"/>
  <c r="BO2" i="25"/>
  <c r="C3" i="23"/>
  <c r="B3" i="22"/>
  <c r="B3" i="21"/>
  <c r="B2" i="21"/>
  <c r="B3" i="20"/>
  <c r="A2311" i="18"/>
  <c r="A2310" i="18"/>
  <c r="A2309" i="18"/>
  <c r="A2308" i="18"/>
  <c r="A2307" i="18"/>
  <c r="A2306" i="18"/>
  <c r="A2305" i="18"/>
  <c r="A2304" i="18"/>
  <c r="A2303" i="18"/>
  <c r="A2302" i="18"/>
  <c r="A2301" i="18"/>
  <c r="A2300" i="18"/>
  <c r="A2299" i="18"/>
  <c r="A2298" i="18"/>
  <c r="A2297" i="18"/>
  <c r="A2296" i="18"/>
  <c r="A2295" i="18"/>
  <c r="A2294" i="18"/>
  <c r="A2293" i="18"/>
  <c r="A2292" i="18"/>
  <c r="A2291" i="18"/>
  <c r="A2290" i="18"/>
  <c r="A2289" i="18"/>
  <c r="A2288" i="18"/>
  <c r="A2287" i="18"/>
  <c r="A2286" i="18"/>
  <c r="A2285" i="18"/>
  <c r="A2284" i="18"/>
  <c r="A2283" i="18"/>
  <c r="A2282" i="18"/>
  <c r="A2281" i="18"/>
  <c r="A2280" i="18"/>
  <c r="A2279" i="18"/>
  <c r="A2278" i="18"/>
  <c r="A2277" i="18"/>
  <c r="A2276" i="18"/>
  <c r="A2275" i="18"/>
  <c r="A2274" i="18"/>
  <c r="A2273" i="18"/>
  <c r="A2272" i="18"/>
  <c r="A2271" i="18"/>
  <c r="A2270" i="18"/>
  <c r="A2269" i="18"/>
  <c r="A2268" i="18"/>
  <c r="A2267" i="18"/>
  <c r="A2266" i="18"/>
  <c r="A2265" i="18"/>
  <c r="A2264" i="18"/>
  <c r="A2263" i="18"/>
  <c r="A2262" i="18"/>
  <c r="A2261" i="18"/>
  <c r="A2260" i="18"/>
  <c r="A2259" i="18"/>
  <c r="A2258" i="18"/>
  <c r="A2257" i="18"/>
  <c r="A2256" i="18"/>
  <c r="A2255" i="18"/>
  <c r="A2254" i="18"/>
  <c r="A2253" i="18"/>
  <c r="A2252" i="18"/>
  <c r="A2251" i="18"/>
  <c r="A2250" i="18"/>
  <c r="A2249" i="18"/>
  <c r="A2248" i="18"/>
  <c r="A2247" i="18"/>
  <c r="A2246" i="18"/>
  <c r="A2245" i="18"/>
  <c r="A2244" i="18"/>
  <c r="A2243" i="18"/>
  <c r="A2242" i="18"/>
  <c r="A2241" i="18"/>
  <c r="A2240" i="18"/>
  <c r="A2239" i="18"/>
  <c r="A2238" i="18"/>
  <c r="A2237" i="18"/>
  <c r="A2236" i="18"/>
  <c r="A2235" i="18"/>
  <c r="A2234" i="18"/>
  <c r="A2233" i="18"/>
  <c r="A2232" i="18"/>
  <c r="A2231" i="18"/>
  <c r="A2230" i="18"/>
  <c r="A2229" i="18"/>
  <c r="A2228" i="18"/>
  <c r="A2227" i="18"/>
  <c r="A2226" i="18"/>
  <c r="A2225" i="18"/>
  <c r="A2224" i="18"/>
  <c r="A2223" i="18"/>
  <c r="A2222" i="18"/>
  <c r="A2221" i="18"/>
  <c r="A2220" i="18"/>
  <c r="A2219" i="18"/>
  <c r="A2218" i="18"/>
  <c r="A2217" i="18"/>
  <c r="A2216" i="18"/>
  <c r="A2215" i="18"/>
  <c r="A2214" i="18"/>
  <c r="A2213" i="18"/>
  <c r="A2212" i="18"/>
  <c r="A2211" i="18"/>
  <c r="A2210" i="18"/>
  <c r="A2209" i="18"/>
  <c r="A2208" i="18"/>
  <c r="A2207" i="18"/>
  <c r="A2206" i="18"/>
  <c r="A2205" i="18"/>
  <c r="A2204" i="18"/>
  <c r="A2203" i="18"/>
  <c r="A2202" i="18"/>
  <c r="A2201" i="18"/>
  <c r="A2200" i="18"/>
  <c r="A2199" i="18"/>
  <c r="A2198" i="18"/>
  <c r="A2197" i="18"/>
  <c r="A2196" i="18"/>
  <c r="A2195" i="18"/>
  <c r="A2194" i="18"/>
  <c r="A2193" i="18"/>
  <c r="A2192" i="18"/>
  <c r="A2191" i="18"/>
  <c r="A2190" i="18"/>
  <c r="A2189" i="18"/>
  <c r="A2188" i="18"/>
  <c r="A2187" i="18"/>
  <c r="A2186" i="18"/>
  <c r="A2185" i="18"/>
  <c r="A2184" i="18"/>
  <c r="A2183" i="18"/>
  <c r="A2182" i="18"/>
  <c r="A2181" i="18"/>
  <c r="A2180" i="18"/>
  <c r="A2179" i="18"/>
  <c r="A2178" i="18"/>
  <c r="A2177" i="18"/>
  <c r="A2176" i="18"/>
  <c r="A2175" i="18"/>
  <c r="A2174" i="18"/>
  <c r="A2173" i="18"/>
  <c r="A2172" i="18"/>
  <c r="A2171" i="18"/>
  <c r="A2170" i="18"/>
  <c r="A2169" i="18"/>
  <c r="A2168" i="18"/>
  <c r="A2167" i="18"/>
  <c r="A2166" i="18"/>
  <c r="A2165" i="18"/>
  <c r="A2164" i="18"/>
  <c r="A2163" i="18"/>
  <c r="A2162" i="18"/>
  <c r="A2161" i="18"/>
  <c r="A2160" i="18"/>
  <c r="A2159" i="18"/>
  <c r="A2158" i="18"/>
  <c r="A2157" i="18"/>
  <c r="A2156" i="18"/>
  <c r="A2155" i="18"/>
  <c r="A2154" i="18"/>
  <c r="A2153" i="18"/>
  <c r="A2152" i="18"/>
  <c r="A2151" i="18"/>
  <c r="A2150" i="18"/>
  <c r="A2149" i="18"/>
  <c r="A2148" i="18"/>
  <c r="A2147" i="18"/>
  <c r="A2146" i="18"/>
  <c r="A2145" i="18"/>
  <c r="A2144" i="18"/>
  <c r="A2143" i="18"/>
  <c r="A2142" i="18"/>
  <c r="A2141" i="18"/>
  <c r="A2140" i="18"/>
  <c r="A2139" i="18"/>
  <c r="A2138" i="18"/>
  <c r="A2137" i="18"/>
  <c r="A2136" i="18"/>
  <c r="A2135" i="18"/>
  <c r="A2134" i="18"/>
  <c r="A2133" i="18"/>
  <c r="A2132" i="18"/>
  <c r="A2131" i="18"/>
  <c r="A2130" i="18"/>
  <c r="A2129" i="18"/>
  <c r="A2128" i="18"/>
  <c r="A2127" i="18"/>
  <c r="A2126" i="18"/>
  <c r="A2125" i="18"/>
  <c r="A2124" i="18"/>
  <c r="A2123" i="18"/>
  <c r="A2122" i="18"/>
  <c r="A2121" i="18"/>
  <c r="A2120" i="18"/>
  <c r="A2119" i="18"/>
  <c r="A2118" i="18"/>
  <c r="A2117" i="18"/>
  <c r="A2116" i="18"/>
  <c r="A2115" i="18"/>
  <c r="A2114" i="18"/>
  <c r="A2113" i="18"/>
  <c r="A2112" i="18"/>
  <c r="A2111" i="18"/>
  <c r="A2110" i="18"/>
  <c r="A2109" i="18"/>
  <c r="A2108" i="18"/>
  <c r="A2107" i="18"/>
  <c r="A2106" i="18"/>
  <c r="A2105" i="18"/>
  <c r="A2104" i="18"/>
  <c r="A2103" i="18"/>
  <c r="A2102" i="18"/>
  <c r="A2101" i="18"/>
  <c r="A2100" i="18"/>
  <c r="A2099" i="18"/>
  <c r="A2098" i="18"/>
  <c r="A2097" i="18"/>
  <c r="A2096" i="18"/>
  <c r="A2095" i="18"/>
  <c r="A2094" i="18"/>
  <c r="A2093" i="18"/>
  <c r="A2092" i="18"/>
  <c r="A2091" i="18"/>
  <c r="A2090" i="18"/>
  <c r="A2089" i="18"/>
  <c r="A2088" i="18"/>
  <c r="A2087" i="18"/>
  <c r="A2086" i="18"/>
  <c r="A2085" i="18"/>
  <c r="A2084" i="18"/>
  <c r="A2083" i="18"/>
  <c r="A2082" i="18"/>
  <c r="A2081" i="18"/>
  <c r="A2080" i="18"/>
  <c r="A2079" i="18"/>
  <c r="A2078" i="18"/>
  <c r="A2077" i="18"/>
  <c r="A2076" i="18"/>
  <c r="A2075" i="18"/>
  <c r="A2074" i="18"/>
  <c r="A2073" i="18"/>
  <c r="A2072" i="18"/>
  <c r="A2071" i="18"/>
  <c r="A2070" i="18"/>
  <c r="A2069" i="18"/>
  <c r="A2068" i="18"/>
  <c r="A2067" i="18"/>
  <c r="A2066" i="18"/>
  <c r="A2065" i="18"/>
  <c r="A2064" i="18"/>
  <c r="A2063" i="18"/>
  <c r="A2062" i="18"/>
  <c r="A2061" i="18"/>
  <c r="A2060" i="18"/>
  <c r="A2059" i="18"/>
  <c r="A2058" i="18"/>
  <c r="A2057" i="18"/>
  <c r="A2056" i="18"/>
  <c r="A2055" i="18"/>
  <c r="A2054" i="18"/>
  <c r="A2053" i="18"/>
  <c r="A2052" i="18"/>
  <c r="A2051" i="18"/>
  <c r="A2050" i="18"/>
  <c r="A2049" i="18"/>
  <c r="A2048" i="18"/>
  <c r="A2047" i="18"/>
  <c r="A2046" i="18"/>
  <c r="A2045" i="18"/>
  <c r="A2044" i="18"/>
  <c r="A2043" i="18"/>
  <c r="A2042" i="18"/>
  <c r="A2041" i="18"/>
  <c r="A2040" i="18"/>
  <c r="A2039" i="18"/>
  <c r="A2038" i="18"/>
  <c r="A2037" i="18"/>
  <c r="A2036" i="18"/>
  <c r="A2035" i="18"/>
  <c r="A2034" i="18"/>
  <c r="A2033" i="18"/>
  <c r="A2032" i="18"/>
  <c r="A2031" i="18"/>
  <c r="A2030" i="18"/>
  <c r="A2029" i="18"/>
  <c r="A2028" i="18"/>
  <c r="A2027" i="18"/>
  <c r="A2026" i="18"/>
  <c r="A2025" i="18"/>
  <c r="A2024" i="18"/>
  <c r="A2023" i="18"/>
  <c r="A2022" i="18"/>
  <c r="A2021" i="18"/>
  <c r="A2020" i="18"/>
  <c r="A2019" i="18"/>
  <c r="A2018" i="18"/>
  <c r="A2017" i="18"/>
  <c r="A2016" i="18"/>
  <c r="A2015" i="18"/>
  <c r="A2014" i="18"/>
  <c r="A2013" i="18"/>
  <c r="A2012" i="18"/>
  <c r="A2011" i="18"/>
  <c r="A2010" i="18"/>
  <c r="A2009" i="18"/>
  <c r="A2008" i="18"/>
  <c r="A2007" i="18"/>
  <c r="A2006" i="18"/>
  <c r="A2005" i="18"/>
  <c r="A2004" i="18"/>
  <c r="A2003" i="18"/>
  <c r="A2002" i="18"/>
  <c r="A2001" i="18"/>
  <c r="A2000" i="18"/>
  <c r="A1999" i="18"/>
  <c r="A1998" i="18"/>
  <c r="A1997" i="18"/>
  <c r="A1996" i="18"/>
  <c r="A1995" i="18"/>
  <c r="A1994" i="18"/>
  <c r="A1993" i="18"/>
  <c r="A1992" i="18"/>
  <c r="A1991" i="18"/>
  <c r="A1990" i="18"/>
  <c r="A1989" i="18"/>
  <c r="A1988" i="18"/>
  <c r="A1987" i="18"/>
  <c r="A1986" i="18"/>
  <c r="A1985" i="18"/>
  <c r="A1984" i="18"/>
  <c r="A1983" i="18"/>
  <c r="A1982" i="18"/>
  <c r="A1981" i="18"/>
  <c r="A1980" i="18"/>
  <c r="A1979" i="18"/>
  <c r="A1978" i="18"/>
  <c r="A1977" i="18"/>
  <c r="A1976" i="18"/>
  <c r="A1975" i="18"/>
  <c r="A1974" i="18"/>
  <c r="A1973" i="18"/>
  <c r="A1972" i="18"/>
  <c r="A1971" i="18"/>
  <c r="A1970" i="18"/>
  <c r="A1969" i="18"/>
  <c r="A1968" i="18"/>
  <c r="A1967" i="18"/>
  <c r="A1966" i="18"/>
  <c r="A1965" i="18"/>
  <c r="A1964" i="18"/>
  <c r="A1963" i="18"/>
  <c r="A1962" i="18"/>
  <c r="A1961" i="18"/>
  <c r="A1960" i="18"/>
  <c r="A1959" i="18"/>
  <c r="A1958" i="18"/>
  <c r="A1957" i="18"/>
  <c r="A1956" i="18"/>
  <c r="A1955" i="18"/>
  <c r="A1954" i="18"/>
  <c r="A1953" i="18"/>
  <c r="A1952" i="18"/>
  <c r="A1951" i="18"/>
  <c r="A1950" i="18"/>
  <c r="A1949" i="18"/>
  <c r="A1948" i="18"/>
  <c r="A1947" i="18"/>
  <c r="A1946" i="18"/>
  <c r="A1945" i="18"/>
  <c r="A1944" i="18"/>
  <c r="A1943" i="18"/>
  <c r="A1942" i="18"/>
  <c r="A1941" i="18"/>
  <c r="A1940" i="18"/>
  <c r="A1939" i="18"/>
  <c r="A1938" i="18"/>
  <c r="A1937" i="18"/>
  <c r="A1936" i="18"/>
  <c r="A1935" i="18"/>
  <c r="A1934" i="18"/>
  <c r="A1933" i="18"/>
  <c r="A1932" i="18"/>
  <c r="A1931" i="18"/>
  <c r="A1930" i="18"/>
  <c r="A1929" i="18"/>
  <c r="A1928" i="18"/>
  <c r="A1927" i="18"/>
  <c r="A1926" i="18"/>
  <c r="A1925" i="18"/>
  <c r="A1924" i="18"/>
  <c r="A1923" i="18"/>
  <c r="A1922" i="18"/>
  <c r="A1921" i="18"/>
  <c r="A1920" i="18"/>
  <c r="A1919" i="18"/>
  <c r="A1918" i="18"/>
  <c r="A1917" i="18"/>
  <c r="A1916" i="18"/>
  <c r="A1915" i="18"/>
  <c r="A1914" i="18"/>
  <c r="A1913" i="18"/>
  <c r="A1912" i="18"/>
  <c r="A1911" i="18"/>
  <c r="A1910" i="18"/>
  <c r="A1909" i="18"/>
  <c r="A1908" i="18"/>
  <c r="A1907" i="18"/>
  <c r="A1906" i="18"/>
  <c r="A1905" i="18"/>
  <c r="A1904" i="18"/>
  <c r="A1903" i="18"/>
  <c r="A1902" i="18"/>
  <c r="A1901" i="18"/>
  <c r="A1900" i="18"/>
  <c r="A1899" i="18"/>
  <c r="A1898" i="18"/>
  <c r="A1897" i="18"/>
  <c r="A1896" i="18"/>
  <c r="A1895" i="18"/>
  <c r="A1894" i="18"/>
  <c r="A1893" i="18"/>
  <c r="A1892" i="18"/>
  <c r="A1891" i="18"/>
  <c r="A1890" i="18"/>
  <c r="A1889" i="18"/>
  <c r="A1888" i="18"/>
  <c r="A1887" i="18"/>
  <c r="A1886" i="18"/>
  <c r="A1885" i="18"/>
  <c r="A1884" i="18"/>
  <c r="A1883" i="18"/>
  <c r="A1882" i="18"/>
  <c r="A1881" i="18"/>
  <c r="A1880" i="18"/>
  <c r="A1879" i="18"/>
  <c r="A1878" i="18"/>
  <c r="A1877" i="18"/>
  <c r="A1876" i="18"/>
  <c r="A1875" i="18"/>
  <c r="A1874" i="18"/>
  <c r="A1873" i="18"/>
  <c r="A1872" i="18"/>
  <c r="A1871" i="18"/>
  <c r="A1870" i="18"/>
  <c r="A1869" i="18"/>
  <c r="A1868" i="18"/>
  <c r="A1867" i="18"/>
  <c r="A1866" i="18"/>
  <c r="A1865" i="18"/>
  <c r="A1864" i="18"/>
  <c r="A1863" i="18"/>
  <c r="A1862" i="18"/>
  <c r="A1861" i="18"/>
  <c r="A1860" i="18"/>
  <c r="A1859" i="18"/>
  <c r="A1858" i="18"/>
  <c r="A1857" i="18"/>
  <c r="A1856" i="18"/>
  <c r="A1855" i="18"/>
  <c r="A1854" i="18"/>
  <c r="A1853" i="18"/>
  <c r="A1852" i="18"/>
  <c r="A1851" i="18"/>
  <c r="A1850" i="18"/>
  <c r="A1849" i="18"/>
  <c r="A1848" i="18"/>
  <c r="A1847" i="18"/>
  <c r="A1846" i="18"/>
  <c r="A1845" i="18"/>
  <c r="A1844" i="18"/>
  <c r="A1843" i="18"/>
  <c r="A1842" i="18"/>
  <c r="A1841" i="18"/>
  <c r="A1840" i="18"/>
  <c r="A1839" i="18"/>
  <c r="A1838" i="18"/>
  <c r="A1837" i="18"/>
  <c r="A1836" i="18"/>
  <c r="A1835" i="18"/>
  <c r="A1834" i="18"/>
  <c r="A1833" i="18"/>
  <c r="A1832" i="18"/>
  <c r="A1831" i="18"/>
  <c r="A1830" i="18"/>
  <c r="A1829" i="18"/>
  <c r="A1828" i="18"/>
  <c r="A1827" i="18"/>
  <c r="A1826" i="18"/>
  <c r="A1825" i="18"/>
  <c r="A1824" i="18"/>
  <c r="A1823" i="18"/>
  <c r="A1822" i="18"/>
  <c r="A1821" i="18"/>
  <c r="A1820" i="18"/>
  <c r="A1819" i="18"/>
  <c r="A1818" i="18"/>
  <c r="A1817" i="18"/>
  <c r="A1816" i="18"/>
  <c r="A1815" i="18"/>
  <c r="A1814" i="18"/>
  <c r="A1813" i="18"/>
  <c r="A1812" i="18"/>
  <c r="A1811" i="18"/>
  <c r="A1810" i="18"/>
  <c r="A1809" i="18"/>
  <c r="A1808" i="18"/>
  <c r="A1807" i="18"/>
  <c r="A1806" i="18"/>
  <c r="A1805" i="18"/>
  <c r="A1804" i="18"/>
  <c r="A1803" i="18"/>
  <c r="A1802" i="18"/>
  <c r="A1801" i="18"/>
  <c r="A1800" i="18"/>
  <c r="A1799" i="18"/>
  <c r="A1798" i="18"/>
  <c r="A1797" i="18"/>
  <c r="A1796" i="18"/>
  <c r="A1795" i="18"/>
  <c r="A1794" i="18"/>
  <c r="A1793" i="18"/>
  <c r="A1792" i="18"/>
  <c r="A1791" i="18"/>
  <c r="A1790" i="18"/>
  <c r="A1789" i="18"/>
  <c r="A1788" i="18"/>
  <c r="A1787" i="18"/>
  <c r="A1786" i="18"/>
  <c r="A1785" i="18"/>
  <c r="A1784" i="18"/>
  <c r="A1783" i="18"/>
  <c r="A1782" i="18"/>
  <c r="A1781" i="18"/>
  <c r="A1780" i="18"/>
  <c r="A1779" i="18"/>
  <c r="A1778" i="18"/>
  <c r="A1777" i="18"/>
  <c r="A1776" i="18"/>
  <c r="A1775" i="18"/>
  <c r="A1774" i="18"/>
  <c r="A1773" i="18"/>
  <c r="A1772" i="18"/>
  <c r="A1771" i="18"/>
  <c r="A1770" i="18"/>
  <c r="A1769" i="18"/>
  <c r="A1768" i="18"/>
  <c r="A1767" i="18"/>
  <c r="A1766" i="18"/>
  <c r="A1765" i="18"/>
  <c r="A1764" i="18"/>
  <c r="A1763" i="18"/>
  <c r="A1762" i="18"/>
  <c r="A1761" i="18"/>
  <c r="A1760" i="18"/>
  <c r="A1759" i="18"/>
  <c r="A1758" i="18"/>
  <c r="A1757" i="18"/>
  <c r="A1756" i="18"/>
  <c r="A1755" i="18"/>
  <c r="A1754" i="18"/>
  <c r="A1753" i="18"/>
  <c r="A1752" i="18"/>
  <c r="A1751" i="18"/>
  <c r="A1750" i="18"/>
  <c r="A1749" i="18"/>
  <c r="A1748" i="18"/>
  <c r="A1747" i="18"/>
  <c r="A1746" i="18"/>
  <c r="A1745" i="18"/>
  <c r="A1744" i="18"/>
  <c r="A1743" i="18"/>
  <c r="A1742" i="18"/>
  <c r="A1741" i="18"/>
  <c r="A1740" i="18"/>
  <c r="A1739" i="18"/>
  <c r="A1738" i="18"/>
  <c r="A1737" i="18"/>
  <c r="A1736" i="18"/>
  <c r="A1735" i="18"/>
  <c r="A1734" i="18"/>
  <c r="A1733" i="18"/>
  <c r="A1732" i="18"/>
  <c r="A1731" i="18"/>
  <c r="A1730" i="18"/>
  <c r="A1729" i="18"/>
  <c r="A1728" i="18"/>
  <c r="A1727" i="18"/>
  <c r="A1726" i="18"/>
  <c r="A1725" i="18"/>
  <c r="A1724" i="18"/>
  <c r="A1723" i="18"/>
  <c r="A1722" i="18"/>
  <c r="A1721" i="18"/>
  <c r="A1720" i="18"/>
  <c r="A1719" i="18"/>
  <c r="A1718" i="18"/>
  <c r="A1717" i="18"/>
  <c r="A1716" i="18"/>
  <c r="A1715" i="18"/>
  <c r="A1714" i="18"/>
  <c r="A1713" i="18"/>
  <c r="A1712" i="18"/>
  <c r="A1711" i="18"/>
  <c r="A1710" i="18"/>
  <c r="A1709" i="18"/>
  <c r="A1708" i="18"/>
  <c r="A1707" i="18"/>
  <c r="A1706" i="18"/>
  <c r="A1705" i="18"/>
  <c r="A1704" i="18"/>
  <c r="A1703" i="18"/>
  <c r="A1702" i="18"/>
  <c r="A1701" i="18"/>
  <c r="A1700" i="18"/>
  <c r="A1699" i="18"/>
  <c r="A1698" i="18"/>
  <c r="A1697" i="18"/>
  <c r="A1696" i="18"/>
  <c r="A1695" i="18"/>
  <c r="A1694" i="18"/>
  <c r="A1693" i="18"/>
  <c r="A1692" i="18"/>
  <c r="A1691" i="18"/>
  <c r="A1690" i="18"/>
  <c r="A1689" i="18"/>
  <c r="A1688" i="18"/>
  <c r="A1687" i="18"/>
  <c r="A1686" i="18"/>
  <c r="A1685" i="18"/>
  <c r="A1684" i="18"/>
  <c r="A1683" i="18"/>
  <c r="A1682" i="18"/>
  <c r="A1681" i="18"/>
  <c r="A1680" i="18"/>
  <c r="A1679" i="18"/>
  <c r="A1678" i="18"/>
  <c r="A1677" i="18"/>
  <c r="A1676" i="18"/>
  <c r="A1675" i="18"/>
  <c r="A1674" i="18"/>
  <c r="A1673" i="18"/>
  <c r="A1672" i="18"/>
  <c r="A1671" i="18"/>
  <c r="A1670" i="18"/>
  <c r="A1669" i="18"/>
  <c r="A1668" i="18"/>
  <c r="A1667" i="18"/>
  <c r="A1666" i="18"/>
  <c r="A1665" i="18"/>
  <c r="A1664" i="18"/>
  <c r="A1663" i="18"/>
  <c r="A1662" i="18"/>
  <c r="A1661" i="18"/>
  <c r="A1660" i="18"/>
  <c r="A1659" i="18"/>
  <c r="A1658" i="18"/>
  <c r="A1657" i="18"/>
  <c r="A1656" i="18"/>
  <c r="A1655" i="18"/>
  <c r="A1654" i="18"/>
  <c r="A1653" i="18"/>
  <c r="A1652" i="18"/>
  <c r="A1651" i="18"/>
  <c r="A1650" i="18"/>
  <c r="A1649" i="18"/>
  <c r="A1648" i="18"/>
  <c r="A1647" i="18"/>
  <c r="A1646" i="18"/>
  <c r="A1645" i="18"/>
  <c r="A1644" i="18"/>
  <c r="A1643" i="18"/>
  <c r="A1642" i="18"/>
  <c r="A1641" i="18"/>
  <c r="A1640" i="18"/>
  <c r="A1639" i="18"/>
  <c r="A1638" i="18"/>
  <c r="A1637" i="18"/>
  <c r="A1636" i="18"/>
  <c r="A1635" i="18"/>
  <c r="A1634" i="18"/>
  <c r="A1633" i="18"/>
  <c r="A1632" i="18"/>
  <c r="A1631" i="18"/>
  <c r="A1630" i="18"/>
  <c r="A1629" i="18"/>
  <c r="A1628" i="18"/>
  <c r="A1627" i="18"/>
  <c r="A1626" i="18"/>
  <c r="A1625" i="18"/>
  <c r="A1624" i="18"/>
  <c r="A1623" i="18"/>
  <c r="A1622" i="18"/>
  <c r="A1621" i="18"/>
  <c r="A1620" i="18"/>
  <c r="A1619" i="18"/>
  <c r="A1618" i="18"/>
  <c r="A1617" i="18"/>
  <c r="A1616" i="18"/>
  <c r="A1615" i="18"/>
  <c r="A1614" i="18"/>
  <c r="A1613" i="18"/>
  <c r="A1612" i="18"/>
  <c r="A1611" i="18"/>
  <c r="A1610" i="18"/>
  <c r="A1609" i="18"/>
  <c r="A1608" i="18"/>
  <c r="A1607" i="18"/>
  <c r="A1606" i="18"/>
  <c r="A1605" i="18"/>
  <c r="A1604" i="18"/>
  <c r="A1603" i="18"/>
  <c r="A1602" i="18"/>
  <c r="A1601" i="18"/>
  <c r="A1600" i="18"/>
  <c r="A1599" i="18"/>
  <c r="A1598" i="18"/>
  <c r="A1597" i="18"/>
  <c r="A1596" i="18"/>
  <c r="A1595" i="18"/>
  <c r="A1594" i="18"/>
  <c r="A1593" i="18"/>
  <c r="A1592" i="18"/>
  <c r="A1591" i="18"/>
  <c r="A1590" i="18"/>
  <c r="A1589" i="18"/>
  <c r="A1588" i="18"/>
  <c r="A1587" i="18"/>
  <c r="A1586" i="18"/>
  <c r="A1585" i="18"/>
  <c r="A1584" i="18"/>
  <c r="A1583" i="18"/>
  <c r="A1582" i="18"/>
  <c r="A1581" i="18"/>
  <c r="A1580" i="18"/>
  <c r="A1579" i="18"/>
  <c r="A1578" i="18"/>
  <c r="A1577" i="18"/>
  <c r="A1576" i="18"/>
  <c r="A1575" i="18"/>
  <c r="A1574" i="18"/>
  <c r="A1573" i="18"/>
  <c r="A1572" i="18"/>
  <c r="A1571" i="18"/>
  <c r="A1570" i="18"/>
  <c r="A1569" i="18"/>
  <c r="A1568" i="18"/>
  <c r="A1567" i="18"/>
  <c r="A1566" i="18"/>
  <c r="A1565" i="18"/>
  <c r="A1564" i="18"/>
  <c r="A1563" i="18"/>
  <c r="A1562" i="18"/>
  <c r="A1561" i="18"/>
  <c r="A1560" i="18"/>
  <c r="A1559" i="18"/>
  <c r="A1558" i="18"/>
  <c r="A1557" i="18"/>
  <c r="A1556" i="18"/>
  <c r="A1555" i="18"/>
  <c r="A1554" i="18"/>
  <c r="A1553" i="18"/>
  <c r="A1552" i="18"/>
  <c r="A1551" i="18"/>
  <c r="A1550" i="18"/>
  <c r="A1549" i="18"/>
  <c r="A1548" i="18"/>
  <c r="A1547" i="18"/>
  <c r="A1546" i="18"/>
  <c r="A1545" i="18"/>
  <c r="A1544" i="18"/>
  <c r="A1543" i="18"/>
  <c r="A1542" i="18"/>
  <c r="A1541" i="18"/>
  <c r="A1540" i="18"/>
  <c r="A1539" i="18"/>
  <c r="A1538" i="18"/>
  <c r="A1537" i="18"/>
  <c r="A1536" i="18"/>
  <c r="A1535" i="18"/>
  <c r="A1534" i="18"/>
  <c r="A1533" i="18"/>
  <c r="A1532" i="18"/>
  <c r="A1531" i="18"/>
  <c r="A1530" i="18"/>
  <c r="A1529" i="18"/>
  <c r="A1528" i="18"/>
  <c r="A1527" i="18"/>
  <c r="A1526" i="18"/>
  <c r="A1525" i="18"/>
  <c r="A1524" i="18"/>
  <c r="A1523" i="18"/>
  <c r="A1522" i="18"/>
  <c r="A1521" i="18"/>
  <c r="A1520" i="18"/>
  <c r="A1519" i="18"/>
  <c r="A1518" i="18"/>
  <c r="A1517" i="18"/>
  <c r="A1516" i="18"/>
  <c r="A1515" i="18"/>
  <c r="A1514" i="18"/>
  <c r="A1513" i="18"/>
  <c r="A1512" i="18"/>
  <c r="A1511" i="18"/>
  <c r="A1510" i="18"/>
  <c r="A1509" i="18"/>
  <c r="A1508" i="18"/>
  <c r="A1507" i="18"/>
  <c r="A1506" i="18"/>
  <c r="A1505" i="18"/>
  <c r="A1504" i="18"/>
  <c r="A1503" i="18"/>
  <c r="A1502" i="18"/>
  <c r="A1501" i="18"/>
  <c r="A1500" i="18"/>
  <c r="A1499" i="18"/>
  <c r="A1498" i="18"/>
  <c r="A1497" i="18"/>
  <c r="A1496" i="18"/>
  <c r="A1495" i="18"/>
  <c r="A1494" i="18"/>
  <c r="A1493" i="18"/>
  <c r="A1492" i="18"/>
  <c r="A1491" i="18"/>
  <c r="A1490" i="18"/>
  <c r="A1489" i="18"/>
  <c r="A1488" i="18"/>
  <c r="A1487" i="18"/>
  <c r="A1486" i="18"/>
  <c r="A1485" i="18"/>
  <c r="A1484" i="18"/>
  <c r="A1483" i="18"/>
  <c r="A1482" i="18"/>
  <c r="A1481" i="18"/>
  <c r="A1480" i="18"/>
  <c r="A1479" i="18"/>
  <c r="A1478" i="18"/>
  <c r="A1477" i="18"/>
  <c r="A1476" i="18"/>
  <c r="A1475" i="18"/>
  <c r="A1474" i="18"/>
  <c r="A1473" i="18"/>
  <c r="A1472" i="18"/>
  <c r="A1471" i="18"/>
  <c r="A1470" i="18"/>
  <c r="A1469" i="18"/>
  <c r="A1468" i="18"/>
  <c r="A1467" i="18"/>
  <c r="A1466" i="18"/>
  <c r="A1465" i="18"/>
  <c r="A1464" i="18"/>
  <c r="A1463" i="18"/>
  <c r="A1462" i="18"/>
  <c r="A1461" i="18"/>
  <c r="A1460" i="18"/>
  <c r="A1459" i="18"/>
  <c r="A1458" i="18"/>
  <c r="A1457" i="18"/>
  <c r="A1456" i="18"/>
  <c r="A1455" i="18"/>
  <c r="A1454" i="18"/>
  <c r="A1453" i="18"/>
  <c r="A1452" i="18"/>
  <c r="A1451" i="18"/>
  <c r="A1450" i="18"/>
  <c r="A1449" i="18"/>
  <c r="A1448" i="18"/>
  <c r="A1447" i="18"/>
  <c r="A1446" i="18"/>
  <c r="A1445" i="18"/>
  <c r="A1444" i="18"/>
  <c r="A1443" i="18"/>
  <c r="A1442" i="18"/>
  <c r="A1441" i="18"/>
  <c r="A1440" i="18"/>
  <c r="A1439" i="18"/>
  <c r="A1438" i="18"/>
  <c r="A1437" i="18"/>
  <c r="A1436" i="18"/>
  <c r="A1435" i="18"/>
  <c r="A1434" i="18"/>
  <c r="A1433" i="18"/>
  <c r="A1432" i="18"/>
  <c r="A1431" i="18"/>
  <c r="A1430" i="18"/>
  <c r="A1429" i="18"/>
  <c r="A1428" i="18"/>
  <c r="A1427" i="18"/>
  <c r="A1426" i="18"/>
  <c r="A1425" i="18"/>
  <c r="A1424" i="18"/>
  <c r="A1423" i="18"/>
  <c r="A1422" i="18"/>
  <c r="A1421" i="18"/>
  <c r="A1420" i="18"/>
  <c r="A1419" i="18"/>
  <c r="A1418" i="18"/>
  <c r="A1417" i="18"/>
  <c r="A1416" i="18"/>
  <c r="A1415" i="18"/>
  <c r="A1414" i="18"/>
  <c r="A1413" i="18"/>
  <c r="A1412" i="18"/>
  <c r="A1411" i="18"/>
  <c r="A1410" i="18"/>
  <c r="A1409" i="18"/>
  <c r="A1408" i="18"/>
  <c r="A1407" i="18"/>
  <c r="A1406" i="18"/>
  <c r="A1405" i="18"/>
  <c r="A1404" i="18"/>
  <c r="A1403" i="18"/>
  <c r="A1402" i="18"/>
  <c r="A1401" i="18"/>
  <c r="A1400" i="18"/>
  <c r="A1399" i="18"/>
  <c r="A1398" i="18"/>
  <c r="A1397" i="18"/>
  <c r="A1396" i="18"/>
  <c r="A1395" i="18"/>
  <c r="A1394" i="18"/>
  <c r="A1393" i="18"/>
  <c r="A1392" i="18"/>
  <c r="A1391" i="18"/>
  <c r="A1390" i="18"/>
  <c r="A1389" i="18"/>
  <c r="A1388" i="18"/>
  <c r="A1387" i="18"/>
  <c r="A1386" i="18"/>
  <c r="A1385" i="18"/>
  <c r="A1384" i="18"/>
  <c r="A1383" i="18"/>
  <c r="A1382" i="18"/>
  <c r="A1381" i="18"/>
  <c r="A1380" i="18"/>
  <c r="A1379" i="18"/>
  <c r="A1378" i="18"/>
  <c r="A1377" i="18"/>
  <c r="A1376" i="18"/>
  <c r="A1375" i="18"/>
  <c r="A1374" i="18"/>
  <c r="A1373" i="18"/>
  <c r="A1372" i="18"/>
  <c r="A1371" i="18"/>
  <c r="A1370" i="18"/>
  <c r="A1369" i="18"/>
  <c r="A1368" i="18"/>
  <c r="A1367" i="18"/>
  <c r="A1366" i="18"/>
  <c r="A1365" i="18"/>
  <c r="A1364" i="18"/>
  <c r="A1363" i="18"/>
  <c r="A1362" i="18"/>
  <c r="A1361" i="18"/>
  <c r="A1360" i="18"/>
  <c r="A1359" i="18"/>
  <c r="A1358" i="18"/>
  <c r="A1357" i="18"/>
  <c r="A1356" i="18"/>
  <c r="A1355" i="18"/>
  <c r="A1354" i="18"/>
  <c r="A1353" i="18"/>
  <c r="A1352" i="18"/>
  <c r="A1351" i="18"/>
  <c r="A1350" i="18"/>
  <c r="A1349" i="18"/>
  <c r="A1348" i="18"/>
  <c r="A1347" i="18"/>
  <c r="A1346" i="18"/>
  <c r="A1345" i="18"/>
  <c r="A1344" i="18"/>
  <c r="A1343" i="18"/>
  <c r="A1342" i="18"/>
  <c r="A1341" i="18"/>
  <c r="A1340" i="18"/>
  <c r="A1339" i="18"/>
  <c r="A1338" i="18"/>
  <c r="A1337" i="18"/>
  <c r="A1336" i="18"/>
  <c r="A1335" i="18"/>
  <c r="A1334" i="18"/>
  <c r="A1333" i="18"/>
  <c r="A1332" i="18"/>
  <c r="A1331" i="18"/>
  <c r="A1330" i="18"/>
  <c r="A1329" i="18"/>
  <c r="A1328" i="18"/>
  <c r="A1327" i="18"/>
  <c r="A1326" i="18"/>
  <c r="A1325" i="18"/>
  <c r="A1324" i="18"/>
  <c r="A1323" i="18"/>
  <c r="A1322" i="18"/>
  <c r="A1321" i="18"/>
  <c r="A1320" i="18"/>
  <c r="A1319" i="18"/>
  <c r="A1318" i="18"/>
  <c r="A1317" i="18"/>
  <c r="A1316" i="18"/>
  <c r="A1315" i="18"/>
  <c r="A1314" i="18"/>
  <c r="A1313" i="18"/>
  <c r="A1312" i="18"/>
  <c r="A1311" i="18"/>
  <c r="A1310" i="18"/>
  <c r="A1309" i="18"/>
  <c r="A1308" i="18"/>
  <c r="A1307" i="18"/>
  <c r="A1306" i="18"/>
  <c r="A1305" i="18"/>
  <c r="A1304" i="18"/>
  <c r="A1303" i="18"/>
  <c r="A1302" i="18"/>
  <c r="A1301" i="18"/>
  <c r="A1300" i="18"/>
  <c r="A1299" i="18"/>
  <c r="A1298" i="18"/>
  <c r="A1297" i="18"/>
  <c r="A1296" i="18"/>
  <c r="A1295" i="18"/>
  <c r="A1294" i="18"/>
  <c r="A1293" i="18"/>
  <c r="A1292" i="18"/>
  <c r="A1291" i="18"/>
  <c r="A1290" i="18"/>
  <c r="A1289" i="18"/>
  <c r="A1288" i="18"/>
  <c r="A1287" i="18"/>
  <c r="A1286" i="18"/>
  <c r="A1285" i="18"/>
  <c r="A1284" i="18"/>
  <c r="A1283" i="18"/>
  <c r="A1282" i="18"/>
  <c r="A1281" i="18"/>
  <c r="A1280" i="18"/>
  <c r="A1279" i="18"/>
  <c r="A1278" i="18"/>
  <c r="A1277" i="18"/>
  <c r="A1276" i="18"/>
  <c r="A1275" i="18"/>
  <c r="A1274" i="18"/>
  <c r="A1273" i="18"/>
  <c r="A1272" i="18"/>
  <c r="A1271" i="18"/>
  <c r="A1270" i="18"/>
  <c r="A1269" i="18"/>
  <c r="A1268" i="18"/>
  <c r="A1267" i="18"/>
  <c r="A1266" i="18"/>
  <c r="A1265" i="18"/>
  <c r="A1264" i="18"/>
  <c r="A1263" i="18"/>
  <c r="A1262" i="18"/>
  <c r="A1261" i="18"/>
  <c r="A1260" i="18"/>
  <c r="A1259" i="18"/>
  <c r="A1258" i="18"/>
  <c r="A1257" i="18"/>
  <c r="A1256" i="18"/>
  <c r="A1255" i="18"/>
  <c r="A1254" i="18"/>
  <c r="A1253" i="18"/>
  <c r="A1252" i="18"/>
  <c r="A1251" i="18"/>
  <c r="A1250" i="18"/>
  <c r="A1249" i="18"/>
  <c r="A1248" i="18"/>
  <c r="A1247" i="18"/>
  <c r="A1246" i="18"/>
  <c r="A1245" i="18"/>
  <c r="A1244" i="18"/>
  <c r="A1243" i="18"/>
  <c r="A1242" i="18"/>
  <c r="A1241" i="18"/>
  <c r="A1240" i="18"/>
  <c r="A1239" i="18"/>
  <c r="A1238" i="18"/>
  <c r="A1237" i="18"/>
  <c r="A1236" i="18"/>
  <c r="A1235" i="18"/>
  <c r="A1234" i="18"/>
  <c r="A1233" i="18"/>
  <c r="A1232" i="18"/>
  <c r="A1231" i="18"/>
  <c r="A1230" i="18"/>
  <c r="A1229" i="18"/>
  <c r="A1228" i="18"/>
  <c r="A1227" i="18"/>
  <c r="A1226" i="18"/>
  <c r="A1225" i="18"/>
  <c r="A1224" i="18"/>
  <c r="A1223" i="18"/>
  <c r="A1222" i="18"/>
  <c r="A1221" i="18"/>
  <c r="A1220" i="18"/>
  <c r="A1219" i="18"/>
  <c r="A1218" i="18"/>
  <c r="A1217" i="18"/>
  <c r="A1216" i="18"/>
  <c r="A1215" i="18"/>
  <c r="A1214" i="18"/>
  <c r="A1213" i="18"/>
  <c r="A1212" i="18"/>
  <c r="A1211" i="18"/>
  <c r="A1210" i="18"/>
  <c r="A1209" i="18"/>
  <c r="A1208" i="18"/>
  <c r="A1207" i="18"/>
  <c r="A1206" i="18"/>
  <c r="A1205" i="18"/>
  <c r="A1204" i="18"/>
  <c r="A1203" i="18"/>
  <c r="A1202" i="18"/>
  <c r="A1201" i="18"/>
  <c r="A1200" i="18"/>
  <c r="A1199" i="18"/>
  <c r="A1198" i="18"/>
  <c r="A1197" i="18"/>
  <c r="A1196" i="18"/>
  <c r="A1195" i="18"/>
  <c r="A1194" i="18"/>
  <c r="A1193" i="18"/>
  <c r="A1192" i="18"/>
  <c r="A1191" i="18"/>
  <c r="A1190" i="18"/>
  <c r="A1189" i="18"/>
  <c r="A1188" i="18"/>
  <c r="A1187" i="18"/>
  <c r="A1186" i="18"/>
  <c r="A1185" i="18"/>
  <c r="A1184" i="18"/>
  <c r="A1183" i="18"/>
  <c r="A1182" i="18"/>
  <c r="A1181" i="18"/>
  <c r="A1180" i="18"/>
  <c r="A1179" i="18"/>
  <c r="A1178" i="18"/>
  <c r="A1177" i="18"/>
  <c r="A1176" i="18"/>
  <c r="A1175" i="18"/>
  <c r="A1174" i="18"/>
  <c r="A1173" i="18"/>
  <c r="A1172" i="18"/>
  <c r="A1171" i="18"/>
  <c r="A1170" i="18"/>
  <c r="A1169" i="18"/>
  <c r="A1168" i="18"/>
  <c r="A1167" i="18"/>
  <c r="A1166" i="18"/>
  <c r="A1165" i="18"/>
  <c r="A1164" i="18"/>
  <c r="A1163" i="18"/>
  <c r="A1162" i="18"/>
  <c r="A1161" i="18"/>
  <c r="A1160" i="18"/>
  <c r="C3" i="18"/>
  <c r="C3" i="24" s="1"/>
  <c r="C1158" i="24" s="1"/>
  <c r="F2" i="18"/>
  <c r="E2" i="18"/>
  <c r="AL7" i="19"/>
  <c r="AL5" i="19"/>
  <c r="AL4" i="19"/>
  <c r="BH7" i="19" s="1"/>
  <c r="K4" i="19"/>
  <c r="C4" i="19"/>
  <c r="AN2" i="19"/>
  <c r="M2" i="19"/>
  <c r="E2" i="19"/>
  <c r="M1" i="19"/>
  <c r="H1" i="19"/>
  <c r="F1" i="38" s="1"/>
  <c r="E1" i="19"/>
  <c r="F1" i="26"/>
  <c r="C1" i="26"/>
  <c r="E1" i="17"/>
  <c r="E1" i="16"/>
  <c r="E1" i="15"/>
  <c r="I2" i="15" s="1"/>
  <c r="E1" i="14"/>
  <c r="I1" i="14" s="1"/>
  <c r="E1" i="12"/>
  <c r="E1" i="11"/>
  <c r="E1" i="10"/>
  <c r="I1" i="10" s="1"/>
  <c r="E1" i="9"/>
  <c r="I1" i="9" s="1"/>
  <c r="E1" i="7"/>
  <c r="BU22" i="6"/>
  <c r="BT22" i="6"/>
  <c r="BS22" i="6"/>
  <c r="BR22" i="6"/>
  <c r="BQ22" i="6"/>
  <c r="BP22" i="6"/>
  <c r="BO22" i="6"/>
  <c r="BN22" i="6"/>
  <c r="BM22" i="6"/>
  <c r="BL22" i="6"/>
  <c r="BK22" i="6"/>
  <c r="BJ22" i="6"/>
  <c r="BI22" i="6"/>
  <c r="BH22" i="6"/>
  <c r="BG22" i="6"/>
  <c r="BF22" i="6"/>
  <c r="BE22" i="6"/>
  <c r="BD22" i="6"/>
  <c r="BC22" i="6"/>
  <c r="BB22" i="6"/>
  <c r="BA22" i="6"/>
  <c r="AZ22" i="6"/>
  <c r="AY22" i="6"/>
  <c r="AX22" i="6"/>
  <c r="AW22" i="6"/>
  <c r="AV22" i="6"/>
  <c r="AU22" i="6"/>
  <c r="AT22" i="6"/>
  <c r="AS22" i="6"/>
  <c r="AR22" i="6"/>
  <c r="AQ22" i="6"/>
  <c r="AP22" i="6"/>
  <c r="AO22" i="6"/>
  <c r="AN22" i="6"/>
  <c r="AM22" i="6"/>
  <c r="AL22" i="6"/>
  <c r="AK22" i="6"/>
  <c r="AJ22" i="6"/>
  <c r="AI22" i="6"/>
  <c r="AH22" i="6"/>
  <c r="AG22" i="6"/>
  <c r="AF22" i="6"/>
  <c r="AE22" i="6"/>
  <c r="AD22" i="6"/>
  <c r="AC22" i="6"/>
  <c r="AB22" i="6"/>
  <c r="AA22" i="6"/>
  <c r="Z22" i="6"/>
  <c r="BU21" i="6"/>
  <c r="BT21" i="6"/>
  <c r="BS21" i="6"/>
  <c r="BR21" i="6"/>
  <c r="BQ21" i="6"/>
  <c r="BP21" i="6"/>
  <c r="BO21" i="6"/>
  <c r="BN21" i="6"/>
  <c r="BM21" i="6"/>
  <c r="BL21" i="6"/>
  <c r="BK21" i="6"/>
  <c r="BJ21" i="6"/>
  <c r="BI21" i="6"/>
  <c r="BH21" i="6"/>
  <c r="BG21" i="6"/>
  <c r="BF21" i="6"/>
  <c r="BE21" i="6"/>
  <c r="BD21" i="6"/>
  <c r="BC21" i="6"/>
  <c r="BB21" i="6"/>
  <c r="BA21" i="6"/>
  <c r="AZ21" i="6"/>
  <c r="AY21" i="6"/>
  <c r="AX21" i="6"/>
  <c r="AW21" i="6"/>
  <c r="AV21" i="6"/>
  <c r="AU21" i="6"/>
  <c r="AT21" i="6"/>
  <c r="AS21" i="6"/>
  <c r="AR21" i="6"/>
  <c r="AQ21" i="6"/>
  <c r="AP21" i="6"/>
  <c r="AO21" i="6"/>
  <c r="AN21" i="6"/>
  <c r="AM21" i="6"/>
  <c r="AL21" i="6"/>
  <c r="AK21" i="6"/>
  <c r="AJ21" i="6"/>
  <c r="AI21" i="6"/>
  <c r="AH21" i="6"/>
  <c r="AG21" i="6"/>
  <c r="AF21" i="6"/>
  <c r="AE21" i="6"/>
  <c r="AD21" i="6"/>
  <c r="AC21" i="6"/>
  <c r="AB21" i="6"/>
  <c r="AA21" i="6"/>
  <c r="Z21" i="6"/>
  <c r="BU20" i="6"/>
  <c r="BT20" i="6"/>
  <c r="BS20" i="6"/>
  <c r="BR20" i="6"/>
  <c r="BQ20" i="6"/>
  <c r="BP20" i="6"/>
  <c r="BO20" i="6"/>
  <c r="BN20" i="6"/>
  <c r="BM20" i="6"/>
  <c r="BL20" i="6"/>
  <c r="BK20" i="6"/>
  <c r="BJ20" i="6"/>
  <c r="BI20" i="6"/>
  <c r="BH20" i="6"/>
  <c r="BG20" i="6"/>
  <c r="BF20" i="6"/>
  <c r="BE20" i="6"/>
  <c r="BD20" i="6"/>
  <c r="BC20" i="6"/>
  <c r="BB20" i="6"/>
  <c r="BA20" i="6"/>
  <c r="AZ20" i="6"/>
  <c r="AY20" i="6"/>
  <c r="AX20" i="6"/>
  <c r="AW20" i="6"/>
  <c r="AV20" i="6"/>
  <c r="AU20" i="6"/>
  <c r="AT20" i="6"/>
  <c r="AS20" i="6"/>
  <c r="AR20" i="6"/>
  <c r="AQ20" i="6"/>
  <c r="AP20" i="6"/>
  <c r="AO20" i="6"/>
  <c r="AN20" i="6"/>
  <c r="AM20" i="6"/>
  <c r="AL20" i="6"/>
  <c r="AK20" i="6"/>
  <c r="AJ20" i="6"/>
  <c r="AI20" i="6"/>
  <c r="AH20" i="6"/>
  <c r="AG20" i="6"/>
  <c r="AF20" i="6"/>
  <c r="AE20" i="6"/>
  <c r="AD20" i="6"/>
  <c r="AC20" i="6"/>
  <c r="AB20" i="6"/>
  <c r="AA20" i="6"/>
  <c r="Z20" i="6"/>
  <c r="BU19" i="6"/>
  <c r="BT19" i="6"/>
  <c r="BS19" i="6"/>
  <c r="BR19" i="6"/>
  <c r="BQ19" i="6"/>
  <c r="BP19" i="6"/>
  <c r="BO19" i="6"/>
  <c r="BN19" i="6"/>
  <c r="BM19" i="6"/>
  <c r="BL19" i="6"/>
  <c r="BK19" i="6"/>
  <c r="BJ19" i="6"/>
  <c r="BI19" i="6"/>
  <c r="BH19" i="6"/>
  <c r="BG19" i="6"/>
  <c r="BF19" i="6"/>
  <c r="BE19" i="6"/>
  <c r="BD19" i="6"/>
  <c r="BC19" i="6"/>
  <c r="BB19" i="6"/>
  <c r="BA19" i="6"/>
  <c r="AZ19" i="6"/>
  <c r="AY19" i="6"/>
  <c r="AX19" i="6"/>
  <c r="AW19" i="6"/>
  <c r="AV19" i="6"/>
  <c r="AU19" i="6"/>
  <c r="AT19" i="6"/>
  <c r="AS19" i="6"/>
  <c r="AR19" i="6"/>
  <c r="AQ19" i="6"/>
  <c r="AP19" i="6"/>
  <c r="AO19" i="6"/>
  <c r="AN19" i="6"/>
  <c r="AM19" i="6"/>
  <c r="AL19" i="6"/>
  <c r="AK19" i="6"/>
  <c r="AJ19" i="6"/>
  <c r="AI19" i="6"/>
  <c r="AH19" i="6"/>
  <c r="AG19" i="6"/>
  <c r="AF19" i="6"/>
  <c r="AE19" i="6"/>
  <c r="AD19" i="6"/>
  <c r="AC19" i="6"/>
  <c r="AB19" i="6"/>
  <c r="AA19" i="6"/>
  <c r="Z19" i="6"/>
  <c r="BU18" i="6"/>
  <c r="BT18" i="6"/>
  <c r="BS18" i="6"/>
  <c r="BR18" i="6"/>
  <c r="BQ18" i="6"/>
  <c r="BP18" i="6"/>
  <c r="BO18" i="6"/>
  <c r="BN18" i="6"/>
  <c r="BM18" i="6"/>
  <c r="BL18" i="6"/>
  <c r="BK18" i="6"/>
  <c r="BJ18" i="6"/>
  <c r="BI18" i="6"/>
  <c r="BH18" i="6"/>
  <c r="BG18" i="6"/>
  <c r="BF18" i="6"/>
  <c r="BE18" i="6"/>
  <c r="BD18" i="6"/>
  <c r="BC18" i="6"/>
  <c r="BB18" i="6"/>
  <c r="BA18" i="6"/>
  <c r="AZ18" i="6"/>
  <c r="AY18" i="6"/>
  <c r="AX18" i="6"/>
  <c r="AW18" i="6"/>
  <c r="AV18" i="6"/>
  <c r="AU18" i="6"/>
  <c r="AT18" i="6"/>
  <c r="AS18" i="6"/>
  <c r="AR18" i="6"/>
  <c r="AQ18" i="6"/>
  <c r="AP18" i="6"/>
  <c r="AO18" i="6"/>
  <c r="AN18" i="6"/>
  <c r="AM18" i="6"/>
  <c r="AL18" i="6"/>
  <c r="AK18" i="6"/>
  <c r="AJ18" i="6"/>
  <c r="AI18" i="6"/>
  <c r="AH18" i="6"/>
  <c r="AG18" i="6"/>
  <c r="AF18" i="6"/>
  <c r="AE18" i="6"/>
  <c r="AD18" i="6"/>
  <c r="AC18" i="6"/>
  <c r="AB18" i="6"/>
  <c r="AA18" i="6"/>
  <c r="Z18" i="6"/>
  <c r="BU17" i="6"/>
  <c r="BT17" i="6"/>
  <c r="BS17" i="6"/>
  <c r="BR17" i="6"/>
  <c r="BQ17" i="6"/>
  <c r="BP17" i="6"/>
  <c r="BO17" i="6"/>
  <c r="BN17" i="6"/>
  <c r="BM17" i="6"/>
  <c r="BL17" i="6"/>
  <c r="BK17" i="6"/>
  <c r="BJ17" i="6"/>
  <c r="BI17" i="6"/>
  <c r="BH17" i="6"/>
  <c r="BG17" i="6"/>
  <c r="BF17" i="6"/>
  <c r="BE17" i="6"/>
  <c r="BD17" i="6"/>
  <c r="BC17" i="6"/>
  <c r="BB17" i="6"/>
  <c r="BA17" i="6"/>
  <c r="AZ17" i="6"/>
  <c r="AY17" i="6"/>
  <c r="AX17" i="6"/>
  <c r="AW17" i="6"/>
  <c r="AV17" i="6"/>
  <c r="AU17" i="6"/>
  <c r="AT17" i="6"/>
  <c r="AS17" i="6"/>
  <c r="AR17" i="6"/>
  <c r="AQ17" i="6"/>
  <c r="AP17" i="6"/>
  <c r="AO17" i="6"/>
  <c r="AN17" i="6"/>
  <c r="AM17" i="6"/>
  <c r="AL17" i="6"/>
  <c r="AK17" i="6"/>
  <c r="AJ17" i="6"/>
  <c r="AI17" i="6"/>
  <c r="AH17" i="6"/>
  <c r="AG17" i="6"/>
  <c r="AF17" i="6"/>
  <c r="AE17" i="6"/>
  <c r="AD17" i="6"/>
  <c r="AC17" i="6"/>
  <c r="AB17" i="6"/>
  <c r="AA17" i="6"/>
  <c r="Z17" i="6"/>
  <c r="BU16" i="6"/>
  <c r="BT16" i="6"/>
  <c r="BS16" i="6"/>
  <c r="BR16" i="6"/>
  <c r="BQ16" i="6"/>
  <c r="BP16" i="6"/>
  <c r="BO16" i="6"/>
  <c r="BN16" i="6"/>
  <c r="BM16" i="6"/>
  <c r="BL16" i="6"/>
  <c r="BK16" i="6"/>
  <c r="BJ16" i="6"/>
  <c r="BI16" i="6"/>
  <c r="BH16" i="6"/>
  <c r="BG16" i="6"/>
  <c r="BF16" i="6"/>
  <c r="BE16" i="6"/>
  <c r="BD16" i="6"/>
  <c r="BC16" i="6"/>
  <c r="BB16" i="6"/>
  <c r="BA16" i="6"/>
  <c r="AZ16" i="6"/>
  <c r="AY16" i="6"/>
  <c r="AX16" i="6"/>
  <c r="AW16" i="6"/>
  <c r="AV16" i="6"/>
  <c r="AU16" i="6"/>
  <c r="AT16" i="6"/>
  <c r="AS16" i="6"/>
  <c r="AR16" i="6"/>
  <c r="AQ16" i="6"/>
  <c r="AP16" i="6"/>
  <c r="AO16" i="6"/>
  <c r="AN16" i="6"/>
  <c r="AM16" i="6"/>
  <c r="AL16" i="6"/>
  <c r="AK16" i="6"/>
  <c r="AJ16" i="6"/>
  <c r="AI16" i="6"/>
  <c r="AH16" i="6"/>
  <c r="AG16" i="6"/>
  <c r="AF16" i="6"/>
  <c r="AE16" i="6"/>
  <c r="AD16" i="6"/>
  <c r="AC16" i="6"/>
  <c r="AB16" i="6"/>
  <c r="AA16" i="6"/>
  <c r="Z16" i="6"/>
  <c r="BU15" i="6"/>
  <c r="BT15" i="6"/>
  <c r="BS15" i="6"/>
  <c r="BR15" i="6"/>
  <c r="BQ15" i="6"/>
  <c r="BP15" i="6"/>
  <c r="BO15" i="6"/>
  <c r="BN15" i="6"/>
  <c r="BM15" i="6"/>
  <c r="BL15" i="6"/>
  <c r="BK15" i="6"/>
  <c r="BJ15" i="6"/>
  <c r="BI15" i="6"/>
  <c r="BH15" i="6"/>
  <c r="BG15" i="6"/>
  <c r="BF15" i="6"/>
  <c r="BE15" i="6"/>
  <c r="BD15" i="6"/>
  <c r="BC15" i="6"/>
  <c r="BB15" i="6"/>
  <c r="BA15" i="6"/>
  <c r="AZ15" i="6"/>
  <c r="AY15" i="6"/>
  <c r="AX15" i="6"/>
  <c r="AW15" i="6"/>
  <c r="AV15" i="6"/>
  <c r="AU15" i="6"/>
  <c r="AT15" i="6"/>
  <c r="AS15" i="6"/>
  <c r="AR15" i="6"/>
  <c r="AQ15" i="6"/>
  <c r="AP15" i="6"/>
  <c r="AO15" i="6"/>
  <c r="AN15" i="6"/>
  <c r="AM15" i="6"/>
  <c r="AL15" i="6"/>
  <c r="AK15" i="6"/>
  <c r="AJ15" i="6"/>
  <c r="AI15" i="6"/>
  <c r="AH15" i="6"/>
  <c r="AG15" i="6"/>
  <c r="AF15" i="6"/>
  <c r="AE15" i="6"/>
  <c r="AD15" i="6"/>
  <c r="AC15" i="6"/>
  <c r="AB15" i="6"/>
  <c r="AA15" i="6"/>
  <c r="Z15" i="6"/>
  <c r="BU14" i="6"/>
  <c r="BT14" i="6"/>
  <c r="BS14" i="6"/>
  <c r="BR14" i="6"/>
  <c r="BQ14" i="6"/>
  <c r="BP14" i="6"/>
  <c r="BO14" i="6"/>
  <c r="BN14" i="6"/>
  <c r="BM14" i="6"/>
  <c r="BL14" i="6"/>
  <c r="BK14" i="6"/>
  <c r="BJ14" i="6"/>
  <c r="BI14" i="6"/>
  <c r="BH14" i="6"/>
  <c r="BG14" i="6"/>
  <c r="BF14" i="6"/>
  <c r="BE14" i="6"/>
  <c r="BD14" i="6"/>
  <c r="BC14" i="6"/>
  <c r="BB14" i="6"/>
  <c r="BA14" i="6"/>
  <c r="AZ14" i="6"/>
  <c r="AY14" i="6"/>
  <c r="AX14" i="6"/>
  <c r="AW14" i="6"/>
  <c r="AV14" i="6"/>
  <c r="AU14" i="6"/>
  <c r="AT14" i="6"/>
  <c r="AS14" i="6"/>
  <c r="AR14" i="6"/>
  <c r="AQ14" i="6"/>
  <c r="AP14" i="6"/>
  <c r="AO14" i="6"/>
  <c r="AN14" i="6"/>
  <c r="AM14" i="6"/>
  <c r="AL14" i="6"/>
  <c r="AK14" i="6"/>
  <c r="AJ14" i="6"/>
  <c r="AI14" i="6"/>
  <c r="AH14" i="6"/>
  <c r="AG14" i="6"/>
  <c r="AF14" i="6"/>
  <c r="AE14" i="6"/>
  <c r="AD14" i="6"/>
  <c r="AC14" i="6"/>
  <c r="AB14" i="6"/>
  <c r="AA14" i="6"/>
  <c r="Z14" i="6"/>
  <c r="BU13" i="6"/>
  <c r="BT13" i="6"/>
  <c r="BS13" i="6"/>
  <c r="BR13" i="6"/>
  <c r="BQ13" i="6"/>
  <c r="BP13" i="6"/>
  <c r="BO13" i="6"/>
  <c r="BN13" i="6"/>
  <c r="BM13" i="6"/>
  <c r="BL13" i="6"/>
  <c r="BK13" i="6"/>
  <c r="BJ13" i="6"/>
  <c r="BI13" i="6"/>
  <c r="BH13" i="6"/>
  <c r="BG13" i="6"/>
  <c r="BF13" i="6"/>
  <c r="BE13" i="6"/>
  <c r="BD13" i="6"/>
  <c r="BC13" i="6"/>
  <c r="BB13" i="6"/>
  <c r="BA13" i="6"/>
  <c r="AZ13" i="6"/>
  <c r="AY13" i="6"/>
  <c r="AX13" i="6"/>
  <c r="AW13" i="6"/>
  <c r="AV13" i="6"/>
  <c r="AU13" i="6"/>
  <c r="AT13" i="6"/>
  <c r="AS13" i="6"/>
  <c r="AR13" i="6"/>
  <c r="AQ13" i="6"/>
  <c r="AP13" i="6"/>
  <c r="AO13" i="6"/>
  <c r="AN13" i="6"/>
  <c r="AM13" i="6"/>
  <c r="AL13" i="6"/>
  <c r="AK13" i="6"/>
  <c r="AJ13" i="6"/>
  <c r="AI13" i="6"/>
  <c r="AH13" i="6"/>
  <c r="AG13" i="6"/>
  <c r="AF13" i="6"/>
  <c r="AE13" i="6"/>
  <c r="AD13" i="6"/>
  <c r="AC13" i="6"/>
  <c r="AB13" i="6"/>
  <c r="AA13" i="6"/>
  <c r="Z13"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N12" i="6"/>
  <c r="AM12" i="6"/>
  <c r="AL12" i="6"/>
  <c r="AK12" i="6"/>
  <c r="AJ12" i="6"/>
  <c r="AI12" i="6"/>
  <c r="AH12" i="6"/>
  <c r="AG12" i="6"/>
  <c r="AF12" i="6"/>
  <c r="AE12" i="6"/>
  <c r="AD12" i="6"/>
  <c r="AC12" i="6"/>
  <c r="AB12" i="6"/>
  <c r="AA12" i="6"/>
  <c r="Z12" i="6"/>
  <c r="BU11" i="6"/>
  <c r="BT11" i="6"/>
  <c r="BS11" i="6"/>
  <c r="BR11" i="6"/>
  <c r="BQ11" i="6"/>
  <c r="BP11" i="6"/>
  <c r="BO11" i="6"/>
  <c r="BN11" i="6"/>
  <c r="BM11" i="6"/>
  <c r="BL11" i="6"/>
  <c r="BK11" i="6"/>
  <c r="BJ11" i="6"/>
  <c r="BI11" i="6"/>
  <c r="BH11" i="6"/>
  <c r="BG11" i="6"/>
  <c r="BF11" i="6"/>
  <c r="BE11" i="6"/>
  <c r="BD11" i="6"/>
  <c r="BC11" i="6"/>
  <c r="BB11" i="6"/>
  <c r="BA11" i="6"/>
  <c r="AZ11" i="6"/>
  <c r="AY11" i="6"/>
  <c r="AX11" i="6"/>
  <c r="AW11" i="6"/>
  <c r="AV11" i="6"/>
  <c r="AU11" i="6"/>
  <c r="AT11" i="6"/>
  <c r="AS11" i="6"/>
  <c r="AR11" i="6"/>
  <c r="AQ11" i="6"/>
  <c r="AP11" i="6"/>
  <c r="AO11" i="6"/>
  <c r="AN11" i="6"/>
  <c r="AM11" i="6"/>
  <c r="AL11" i="6"/>
  <c r="AK11" i="6"/>
  <c r="AJ11" i="6"/>
  <c r="AI11" i="6"/>
  <c r="AH11" i="6"/>
  <c r="AG11" i="6"/>
  <c r="AF11" i="6"/>
  <c r="AE11" i="6"/>
  <c r="AD11" i="6"/>
  <c r="AC11" i="6"/>
  <c r="AB11" i="6"/>
  <c r="AA11" i="6"/>
  <c r="Z11" i="6"/>
  <c r="BU10" i="6"/>
  <c r="BT10" i="6"/>
  <c r="BS10" i="6"/>
  <c r="BR10" i="6"/>
  <c r="BQ10"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BU9" i="6"/>
  <c r="BT9" i="6"/>
  <c r="BS9" i="6"/>
  <c r="BR9" i="6"/>
  <c r="BQ9" i="6"/>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BU8" i="6"/>
  <c r="BT8" i="6"/>
  <c r="BS8" i="6"/>
  <c r="BR8" i="6"/>
  <c r="BQ8" i="6"/>
  <c r="BP8" i="6"/>
  <c r="BO8" i="6"/>
  <c r="BN8" i="6"/>
  <c r="BM8" i="6"/>
  <c r="BL8" i="6"/>
  <c r="BK8" i="6"/>
  <c r="BJ8" i="6"/>
  <c r="BI8" i="6"/>
  <c r="BH8" i="6"/>
  <c r="BG8" i="6"/>
  <c r="BF8" i="6"/>
  <c r="BE8" i="6"/>
  <c r="BD8" i="6"/>
  <c r="BC8" i="6"/>
  <c r="BB8" i="6"/>
  <c r="BA8" i="6"/>
  <c r="AZ8" i="6"/>
  <c r="AY8" i="6"/>
  <c r="AX8" i="6"/>
  <c r="AW8" i="6"/>
  <c r="AV8" i="6"/>
  <c r="AU8" i="6"/>
  <c r="AT8" i="6"/>
  <c r="AS8" i="6"/>
  <c r="AR8" i="6"/>
  <c r="AQ8" i="6"/>
  <c r="AP8" i="6"/>
  <c r="AO8" i="6"/>
  <c r="AN8" i="6"/>
  <c r="AM8" i="6"/>
  <c r="AL8" i="6"/>
  <c r="AK8" i="6"/>
  <c r="AJ8" i="6"/>
  <c r="AI8" i="6"/>
  <c r="AH8" i="6"/>
  <c r="AG8" i="6"/>
  <c r="AF8" i="6"/>
  <c r="AE8" i="6"/>
  <c r="AD8" i="6"/>
  <c r="AC8" i="6"/>
  <c r="AB8" i="6"/>
  <c r="AA8" i="6"/>
  <c r="Z8" i="6"/>
  <c r="BU7" i="6"/>
  <c r="BT7" i="6"/>
  <c r="BS7" i="6"/>
  <c r="BR7" i="6"/>
  <c r="BQ7" i="6"/>
  <c r="BP7" i="6"/>
  <c r="BO7" i="6"/>
  <c r="BN7" i="6"/>
  <c r="BM7" i="6"/>
  <c r="BL7" i="6"/>
  <c r="BK7" i="6"/>
  <c r="BJ7" i="6"/>
  <c r="BI7" i="6"/>
  <c r="BH7" i="6"/>
  <c r="BG7" i="6"/>
  <c r="BF7" i="6"/>
  <c r="BE7" i="6"/>
  <c r="BD7" i="6"/>
  <c r="BC7" i="6"/>
  <c r="BB7" i="6"/>
  <c r="BA7" i="6"/>
  <c r="AZ7" i="6"/>
  <c r="AY7" i="6"/>
  <c r="AX7" i="6"/>
  <c r="AW7" i="6"/>
  <c r="AV7" i="6"/>
  <c r="AU7" i="6"/>
  <c r="AT7" i="6"/>
  <c r="AS7" i="6"/>
  <c r="AR7" i="6"/>
  <c r="AQ7" i="6"/>
  <c r="AP7" i="6"/>
  <c r="AO7" i="6"/>
  <c r="AN7" i="6"/>
  <c r="AM7" i="6"/>
  <c r="AL7" i="6"/>
  <c r="AK7" i="6"/>
  <c r="AJ7" i="6"/>
  <c r="AI7" i="6"/>
  <c r="AH7" i="6"/>
  <c r="AG7" i="6"/>
  <c r="AF7" i="6"/>
  <c r="AE7" i="6"/>
  <c r="AD7" i="6"/>
  <c r="AC7" i="6"/>
  <c r="AB7" i="6"/>
  <c r="AA7" i="6"/>
  <c r="Z7" i="6"/>
  <c r="E1" i="6"/>
  <c r="E1" i="5"/>
  <c r="I2" i="5" s="1"/>
  <c r="I2" i="4"/>
  <c r="I1" i="4"/>
  <c r="E1" i="3"/>
  <c r="I2" i="3" s="1"/>
  <c r="I17" i="2"/>
  <c r="I16" i="2"/>
  <c r="I15" i="2"/>
  <c r="I14" i="2"/>
  <c r="I13" i="2"/>
  <c r="I12" i="2"/>
  <c r="I11" i="2"/>
  <c r="I10" i="2"/>
  <c r="I9" i="2"/>
  <c r="I8" i="2"/>
  <c r="K7" i="2"/>
  <c r="I7" i="2"/>
  <c r="C7" i="2"/>
  <c r="M6" i="2"/>
  <c r="F3" i="39" s="1"/>
  <c r="I6" i="2"/>
  <c r="I5" i="2"/>
  <c r="P4" i="2"/>
  <c r="K4" i="2"/>
  <c r="M4" i="2" s="1"/>
  <c r="I4" i="2"/>
  <c r="P3" i="2"/>
  <c r="I3" i="2"/>
  <c r="P2" i="2"/>
  <c r="AG1" i="1" s="1"/>
  <c r="K2" i="2"/>
  <c r="J2" i="2"/>
  <c r="I2" i="2"/>
  <c r="E2" i="2"/>
  <c r="V69" i="1"/>
  <c r="V68" i="1"/>
  <c r="V67" i="1"/>
  <c r="B44" i="1"/>
  <c r="O12" i="1"/>
  <c r="O11" i="1"/>
  <c r="H11" i="1"/>
  <c r="O10" i="1"/>
  <c r="H10" i="1"/>
  <c r="O9" i="1"/>
  <c r="H9" i="1"/>
  <c r="O8" i="1"/>
  <c r="O7" i="1"/>
  <c r="O6" i="1"/>
  <c r="O5" i="1"/>
  <c r="P5" i="1" s="1"/>
  <c r="O4" i="1"/>
  <c r="AF3" i="1"/>
  <c r="AF5" i="1" s="1"/>
  <c r="O3" i="1"/>
  <c r="P3" i="1" s="1"/>
  <c r="S1" i="1"/>
  <c r="AN7" i="24"/>
  <c r="AY7" i="24"/>
  <c r="F7" i="24"/>
  <c r="V7" i="24"/>
  <c r="T7" i="24"/>
  <c r="AE7" i="24"/>
  <c r="BB6" i="24"/>
  <c r="AV7" i="24"/>
  <c r="U7" i="24"/>
  <c r="Z7" i="24"/>
  <c r="M7" i="24"/>
  <c r="J7" i="24"/>
  <c r="G7" i="24"/>
  <c r="H7" i="24"/>
  <c r="BC6" i="24"/>
  <c r="AH7" i="24"/>
  <c r="AM7" i="24"/>
  <c r="C7" i="24"/>
  <c r="AU7" i="24"/>
  <c r="Y7" i="24"/>
  <c r="K7" i="24"/>
  <c r="L7" i="24"/>
  <c r="BA6" i="24"/>
  <c r="AD7" i="24"/>
  <c r="X7" i="24"/>
  <c r="AI7" i="24"/>
  <c r="I7" i="24"/>
  <c r="AG7" i="24"/>
  <c r="D7" i="24"/>
  <c r="O7" i="24"/>
  <c r="AT7" i="24"/>
  <c r="AF7" i="24"/>
  <c r="AQ7" i="24"/>
  <c r="AC7" i="24"/>
  <c r="AR7" i="24"/>
  <c r="E7" i="24"/>
  <c r="R7" i="24"/>
  <c r="AO7" i="24"/>
  <c r="S7" i="24"/>
  <c r="AZ7" i="24"/>
  <c r="AK7" i="24"/>
  <c r="AL7" i="24"/>
  <c r="N7" i="24"/>
  <c r="P7" i="24"/>
  <c r="AA7" i="24"/>
  <c r="AB7" i="24"/>
  <c r="Q7" i="24"/>
  <c r="A7" i="24"/>
  <c r="AW7" i="24"/>
  <c r="AX7" i="24"/>
  <c r="AJ7" i="24"/>
  <c r="AS7" i="24"/>
  <c r="AP7" i="24"/>
  <c r="B7" i="24"/>
  <c r="W7" i="24"/>
  <c r="AI4" i="20" l="1"/>
  <c r="AD4" i="20"/>
  <c r="X4" i="20"/>
  <c r="AH4" i="20"/>
  <c r="P4" i="20"/>
  <c r="P4" i="21" s="1"/>
  <c r="P4" i="22" s="1"/>
  <c r="AJ4" i="20"/>
  <c r="AP4" i="20"/>
  <c r="AG4" i="20"/>
  <c r="AO4" i="20"/>
  <c r="G4" i="20"/>
  <c r="BE4" i="21" s="1"/>
  <c r="AL4" i="20"/>
  <c r="AB4" i="20"/>
  <c r="AC4" i="20"/>
  <c r="J4" i="20"/>
  <c r="E4" i="20"/>
  <c r="BC4" i="21" s="1"/>
  <c r="W4" i="20"/>
  <c r="D4" i="20"/>
  <c r="BB4" i="21" s="1"/>
  <c r="I4" i="20"/>
  <c r="AE4" i="20"/>
  <c r="V4" i="20"/>
  <c r="AF4" i="20"/>
  <c r="Z4" i="20"/>
  <c r="H4" i="20"/>
  <c r="BF4" i="21" s="1"/>
  <c r="M4" i="20"/>
  <c r="AM4" i="20"/>
  <c r="T4" i="20"/>
  <c r="T4" i="21" s="1"/>
  <c r="T4" i="22" s="1"/>
  <c r="AK4" i="20"/>
  <c r="Y4" i="20"/>
  <c r="Q4" i="20"/>
  <c r="Q4" i="21" s="1"/>
  <c r="Q4" i="22" s="1"/>
  <c r="K4" i="20"/>
  <c r="BI4" i="21" s="1"/>
  <c r="N4" i="20"/>
  <c r="F4" i="20"/>
  <c r="BD4" i="21" s="1"/>
  <c r="L4" i="20"/>
  <c r="U4" i="20"/>
  <c r="AA4" i="20"/>
  <c r="AN4" i="20"/>
  <c r="C4" i="20"/>
  <c r="BA4" i="21" s="1"/>
  <c r="O4" i="20"/>
  <c r="S4" i="20"/>
  <c r="S4" i="21" s="1"/>
  <c r="S4" i="22" s="1"/>
  <c r="R4" i="20"/>
  <c r="R4" i="21" s="1"/>
  <c r="R4" i="22" s="1"/>
  <c r="J5" i="20"/>
  <c r="AK5" i="20"/>
  <c r="E5" i="20"/>
  <c r="BC5" i="21" s="1"/>
  <c r="AN5" i="20"/>
  <c r="Q5" i="20"/>
  <c r="Q5" i="21" s="1"/>
  <c r="Q5" i="22" s="1"/>
  <c r="X5" i="20"/>
  <c r="AL5" i="20"/>
  <c r="W5" i="20"/>
  <c r="Z5" i="20"/>
  <c r="O5" i="20"/>
  <c r="R5" i="20"/>
  <c r="R5" i="21" s="1"/>
  <c r="R5" i="22" s="1"/>
  <c r="U5" i="20"/>
  <c r="AM5" i="20"/>
  <c r="AA5" i="20"/>
  <c r="N5" i="20"/>
  <c r="C5" i="20"/>
  <c r="BA5" i="21" s="1"/>
  <c r="AI5" i="20"/>
  <c r="Y5" i="20"/>
  <c r="AP5" i="20"/>
  <c r="AE5" i="20"/>
  <c r="AH5" i="20"/>
  <c r="AG5" i="20"/>
  <c r="AB5" i="20"/>
  <c r="T5" i="20"/>
  <c r="T5" i="21" s="1"/>
  <c r="T5" i="22" s="1"/>
  <c r="AD5" i="20"/>
  <c r="AF5" i="20"/>
  <c r="I5" i="20"/>
  <c r="BG5" i="21" s="1"/>
  <c r="M5" i="20"/>
  <c r="AC5" i="20"/>
  <c r="V5" i="20"/>
  <c r="G5" i="20"/>
  <c r="BE5" i="21" s="1"/>
  <c r="AO5" i="20"/>
  <c r="K5" i="20"/>
  <c r="H5" i="20"/>
  <c r="BF5" i="21" s="1"/>
  <c r="D5" i="20"/>
  <c r="BB5" i="21" s="1"/>
  <c r="S5" i="20"/>
  <c r="S5" i="21" s="1"/>
  <c r="S5" i="22" s="1"/>
  <c r="P5" i="20"/>
  <c r="P5" i="21" s="1"/>
  <c r="P5" i="22" s="1"/>
  <c r="AJ5" i="20"/>
  <c r="F5" i="20"/>
  <c r="BD5" i="21" s="1"/>
  <c r="L5" i="20"/>
  <c r="P6" i="20"/>
  <c r="P6" i="21" s="1"/>
  <c r="P6" i="22" s="1"/>
  <c r="AI6" i="20"/>
  <c r="D6" i="20"/>
  <c r="AP6" i="20"/>
  <c r="W6" i="20"/>
  <c r="W6" i="21" s="1"/>
  <c r="W6" i="22" s="1"/>
  <c r="AM6" i="20"/>
  <c r="V6" i="20"/>
  <c r="V6" i="21" s="1"/>
  <c r="V6" i="22" s="1"/>
  <c r="AO6" i="20"/>
  <c r="AA6" i="20"/>
  <c r="T6" i="20"/>
  <c r="T6" i="21" s="1"/>
  <c r="T6" i="22" s="1"/>
  <c r="AE6" i="20"/>
  <c r="AG6" i="20"/>
  <c r="Z6" i="20"/>
  <c r="AC6" i="20"/>
  <c r="AJ6" i="20"/>
  <c r="F6" i="20"/>
  <c r="BD6" i="21" s="1"/>
  <c r="Y6" i="20"/>
  <c r="X6" i="20"/>
  <c r="AK6" i="20"/>
  <c r="O6" i="20"/>
  <c r="O6" i="21" s="1"/>
  <c r="O6" i="22" s="1"/>
  <c r="BC5" i="23"/>
  <c r="BB6" i="23"/>
  <c r="BH6" i="23"/>
  <c r="C7" i="23"/>
  <c r="B7" i="23" s="1"/>
  <c r="BF6" i="23"/>
  <c r="BD6" i="23" s="1"/>
  <c r="BE6" i="23"/>
  <c r="BJ5" i="23"/>
  <c r="A5" i="23"/>
  <c r="B7" i="22"/>
  <c r="A7" i="22"/>
  <c r="B7" i="21"/>
  <c r="A7" i="21"/>
  <c r="BF6" i="21"/>
  <c r="BH6" i="21"/>
  <c r="BK6" i="21"/>
  <c r="M6" i="21"/>
  <c r="M6" i="22" s="1"/>
  <c r="BE6" i="21"/>
  <c r="L6" i="21"/>
  <c r="L6" i="22" s="1"/>
  <c r="BJ6" i="21"/>
  <c r="BG6" i="21"/>
  <c r="BL6" i="21"/>
  <c r="N6" i="21"/>
  <c r="N6" i="22" s="1"/>
  <c r="BA6" i="21"/>
  <c r="K6" i="21"/>
  <c r="K6" i="22" s="1"/>
  <c r="BI6" i="21"/>
  <c r="BC6" i="21"/>
  <c r="BB6" i="21"/>
  <c r="R7" i="20"/>
  <c r="S7" i="20"/>
  <c r="S7" i="21" s="1"/>
  <c r="S7" i="22" s="1"/>
  <c r="H7" i="20"/>
  <c r="X7" i="20"/>
  <c r="AN7" i="20"/>
  <c r="F7" i="20"/>
  <c r="K7" i="20"/>
  <c r="M7" i="20"/>
  <c r="AC7" i="20"/>
  <c r="N7" i="20"/>
  <c r="B7" i="20"/>
  <c r="AI7" i="20"/>
  <c r="AD7" i="20"/>
  <c r="AA7" i="20"/>
  <c r="L7" i="20"/>
  <c r="AB7" i="20"/>
  <c r="V7" i="20"/>
  <c r="Q7" i="20"/>
  <c r="Q7" i="21" s="1"/>
  <c r="Q7" i="22" s="1"/>
  <c r="AG7" i="20"/>
  <c r="Z7" i="20"/>
  <c r="O7" i="20"/>
  <c r="AM7" i="20"/>
  <c r="P7" i="20"/>
  <c r="P7" i="21" s="1"/>
  <c r="P7" i="22" s="1"/>
  <c r="AF7" i="20"/>
  <c r="AL7" i="20"/>
  <c r="E7" i="20"/>
  <c r="U7" i="20"/>
  <c r="U7" i="21" s="1"/>
  <c r="U7" i="22" s="1"/>
  <c r="AK7" i="20"/>
  <c r="AH7" i="20"/>
  <c r="W7" i="20"/>
  <c r="W7" i="21" s="1"/>
  <c r="W7" i="22" s="1"/>
  <c r="J7" i="20"/>
  <c r="G7" i="20"/>
  <c r="D7" i="20"/>
  <c r="C7" i="20"/>
  <c r="T7" i="20"/>
  <c r="T7" i="21" s="1"/>
  <c r="T7" i="22" s="1"/>
  <c r="AJ7" i="20"/>
  <c r="I7" i="20"/>
  <c r="Y7" i="20"/>
  <c r="AO7" i="20"/>
  <c r="A7" i="20"/>
  <c r="AP7" i="20"/>
  <c r="AE7" i="20"/>
  <c r="BD41" i="24"/>
  <c r="BH12" i="19"/>
  <c r="BH13" i="19"/>
  <c r="BH16" i="19"/>
  <c r="BH17" i="19"/>
  <c r="BH21" i="19"/>
  <c r="BH8" i="19"/>
  <c r="AL20" i="19"/>
  <c r="BH20" i="19" s="1"/>
  <c r="AL8" i="19"/>
  <c r="U3" i="41"/>
  <c r="I4" i="39"/>
  <c r="H1" i="29"/>
  <c r="AB1" i="42"/>
  <c r="I3" i="29"/>
  <c r="AB3" i="42"/>
  <c r="I2" i="29"/>
  <c r="AB2" i="42"/>
  <c r="A7" i="19"/>
  <c r="J19" i="41" s="1"/>
  <c r="BD10" i="18"/>
  <c r="BE9" i="18"/>
  <c r="BE9" i="24" s="1"/>
  <c r="I2" i="9"/>
  <c r="A15" i="41"/>
  <c r="B15" i="41" s="1"/>
  <c r="M7" i="2"/>
  <c r="A11" i="41"/>
  <c r="B11" i="41" s="1"/>
  <c r="M2" i="2"/>
  <c r="A24" i="41"/>
  <c r="C24" i="41" s="1"/>
  <c r="D2" i="2"/>
  <c r="A13" i="41"/>
  <c r="B13" i="41" s="1"/>
  <c r="AP7" i="19"/>
  <c r="BA7" i="19"/>
  <c r="AL9" i="19"/>
  <c r="BH9" i="19" s="1"/>
  <c r="AL17" i="19"/>
  <c r="AQ7" i="19"/>
  <c r="BB7" i="19"/>
  <c r="AL10" i="19"/>
  <c r="BH10" i="19" s="1"/>
  <c r="AL22" i="19"/>
  <c r="BH22" i="19" s="1"/>
  <c r="P4" i="1"/>
  <c r="AU7" i="19"/>
  <c r="BF7" i="19"/>
  <c r="AL11" i="19"/>
  <c r="BH11" i="19" s="1"/>
  <c r="P7" i="1"/>
  <c r="AW7" i="19"/>
  <c r="BG7" i="19"/>
  <c r="AL15" i="19"/>
  <c r="BH15" i="19" s="1"/>
  <c r="P12" i="1"/>
  <c r="I2" i="10"/>
  <c r="AM7" i="19"/>
  <c r="AU6" i="19" s="1"/>
  <c r="AS7" i="19"/>
  <c r="AX7" i="19"/>
  <c r="BC7" i="19"/>
  <c r="BI7" i="19"/>
  <c r="AL13" i="19"/>
  <c r="AL18" i="19"/>
  <c r="BH18" i="19" s="1"/>
  <c r="I1" i="3"/>
  <c r="AO7" i="19"/>
  <c r="AT7" i="19"/>
  <c r="AY7" i="19"/>
  <c r="BE7" i="19"/>
  <c r="BJ7" i="19"/>
  <c r="AL14" i="19"/>
  <c r="BH14" i="19" s="1"/>
  <c r="AL21" i="19"/>
  <c r="P8" i="1"/>
  <c r="P9" i="1"/>
  <c r="P10" i="1"/>
  <c r="P11" i="1"/>
  <c r="K8" i="2"/>
  <c r="M8" i="2" s="1"/>
  <c r="K3" i="2"/>
  <c r="P5" i="2"/>
  <c r="M3" i="19"/>
  <c r="J1" i="6" a="1"/>
  <c r="J1" i="6" s="1"/>
  <c r="B10" i="2" s="1"/>
  <c r="P6" i="1"/>
  <c r="AH16" i="1"/>
  <c r="AH14" i="1"/>
  <c r="AH7" i="1"/>
  <c r="AH5" i="1"/>
  <c r="AH6" i="1"/>
  <c r="AF7" i="1"/>
  <c r="AD380" i="1" s="1"/>
  <c r="AH8" i="1"/>
  <c r="AH9" i="1"/>
  <c r="AH10" i="1"/>
  <c r="AH11" i="1"/>
  <c r="AH15" i="1"/>
  <c r="E3" i="2"/>
  <c r="D3" i="2" s="1"/>
  <c r="I2" i="14"/>
  <c r="F4" i="39"/>
  <c r="D2" i="33"/>
  <c r="A6" i="33" s="1"/>
  <c r="K1" i="29"/>
  <c r="AH13" i="1"/>
  <c r="AH17" i="1"/>
  <c r="I1" i="5"/>
  <c r="I1" i="15"/>
  <c r="AH3" i="1"/>
  <c r="AH4" i="1"/>
  <c r="AH12" i="1"/>
  <c r="AL19" i="19"/>
  <c r="BH19" i="19" s="1"/>
  <c r="AL23" i="19"/>
  <c r="BH23" i="19" s="1"/>
  <c r="D3" i="38"/>
  <c r="D3" i="25"/>
  <c r="D3" i="23"/>
  <c r="F3" i="26" s="1"/>
  <c r="C3" i="21"/>
  <c r="BA3" i="21" s="1"/>
  <c r="C3" i="22"/>
  <c r="C3" i="20"/>
  <c r="AN7" i="19"/>
  <c r="AR7" i="19"/>
  <c r="AV7" i="19"/>
  <c r="AZ7" i="19"/>
  <c r="BD7" i="19"/>
  <c r="AL12" i="19"/>
  <c r="AL16" i="19"/>
  <c r="D3" i="18"/>
  <c r="D2" i="38"/>
  <c r="D2" i="25"/>
  <c r="B2" i="23"/>
  <c r="L20" i="29"/>
  <c r="F1" i="37"/>
  <c r="F1" i="33"/>
  <c r="E36" i="29"/>
  <c r="E52" i="29" s="1"/>
  <c r="E68" i="29" s="1"/>
  <c r="I1" i="29"/>
  <c r="H2" i="29"/>
  <c r="H3" i="29"/>
  <c r="A7" i="37"/>
  <c r="A12" i="37"/>
  <c r="CB1" i="38"/>
  <c r="CA1" i="38"/>
  <c r="B1" i="40"/>
  <c r="AC8" i="24"/>
  <c r="AI8" i="24"/>
  <c r="AL8" i="24"/>
  <c r="AJ8" i="24"/>
  <c r="AV8" i="24"/>
  <c r="B8" i="24"/>
  <c r="U8" i="24"/>
  <c r="AA8" i="24"/>
  <c r="AD8" i="24"/>
  <c r="AW8" i="24"/>
  <c r="L8" i="24"/>
  <c r="T8" i="24"/>
  <c r="AR8" i="24"/>
  <c r="BB7" i="24"/>
  <c r="BA7" i="24" s="1"/>
  <c r="AH8" i="24"/>
  <c r="X8" i="24"/>
  <c r="AF8" i="24"/>
  <c r="A8" i="24"/>
  <c r="Q8" i="24"/>
  <c r="W8" i="24"/>
  <c r="Z8" i="24"/>
  <c r="AS8" i="24"/>
  <c r="H8" i="24"/>
  <c r="I8" i="24"/>
  <c r="R8" i="24"/>
  <c r="AQ8" i="24"/>
  <c r="D8" i="24"/>
  <c r="G8" i="24"/>
  <c r="M8" i="24"/>
  <c r="S8" i="24"/>
  <c r="V8" i="24"/>
  <c r="AO8" i="24"/>
  <c r="AU8" i="24"/>
  <c r="AX8" i="24"/>
  <c r="P8" i="24"/>
  <c r="E8" i="24"/>
  <c r="K8" i="24"/>
  <c r="N8" i="24"/>
  <c r="AG8" i="24"/>
  <c r="AM8" i="24"/>
  <c r="AP8" i="24"/>
  <c r="AN8" i="24"/>
  <c r="C8" i="24"/>
  <c r="F8" i="24"/>
  <c r="Y8" i="24"/>
  <c r="AE8" i="24"/>
  <c r="BC7" i="24"/>
  <c r="AY8" i="24"/>
  <c r="AB8" i="24"/>
  <c r="O8" i="24"/>
  <c r="AK8" i="24"/>
  <c r="AT8" i="24"/>
  <c r="AZ8" i="24"/>
  <c r="J8" i="24"/>
  <c r="BM6" i="21" l="1"/>
  <c r="BZ6" i="21" s="1"/>
  <c r="BJ5" i="21"/>
  <c r="L5" i="21"/>
  <c r="L5" i="22" s="1"/>
  <c r="BK5" i="21"/>
  <c r="M5" i="21"/>
  <c r="M5" i="22" s="1"/>
  <c r="M4" i="21"/>
  <c r="M4" i="22" s="1"/>
  <c r="BK4" i="21"/>
  <c r="N5" i="21"/>
  <c r="N5" i="22" s="1"/>
  <c r="BL5" i="21"/>
  <c r="N4" i="21"/>
  <c r="N4" i="22" s="1"/>
  <c r="BL4" i="21"/>
  <c r="BM5" i="21"/>
  <c r="O5" i="21"/>
  <c r="O5" i="22" s="1"/>
  <c r="O4" i="21"/>
  <c r="O4" i="22" s="1"/>
  <c r="BM4" i="21"/>
  <c r="BG4" i="21"/>
  <c r="I4" i="21"/>
  <c r="I4" i="22" s="1"/>
  <c r="J4" i="21"/>
  <c r="J4" i="22" s="1"/>
  <c r="BH4" i="21"/>
  <c r="K5" i="21"/>
  <c r="K5" i="22" s="1"/>
  <c r="BI5" i="21"/>
  <c r="J5" i="21"/>
  <c r="J5" i="22" s="1"/>
  <c r="BH5" i="21"/>
  <c r="BJ4" i="21"/>
  <c r="L4" i="21"/>
  <c r="L4" i="22" s="1"/>
  <c r="BC6" i="23"/>
  <c r="BE7" i="23"/>
  <c r="C8" i="23"/>
  <c r="B8" i="23" s="1"/>
  <c r="BH7" i="23"/>
  <c r="BB7" i="23"/>
  <c r="BF7" i="23"/>
  <c r="BD7" i="23" s="1"/>
  <c r="BC7" i="23" s="1"/>
  <c r="BJ6" i="23"/>
  <c r="A6" i="23"/>
  <c r="A8" i="22"/>
  <c r="B8" i="22"/>
  <c r="A8" i="21"/>
  <c r="B8" i="21"/>
  <c r="BA7" i="21"/>
  <c r="BC7" i="21"/>
  <c r="N7" i="21"/>
  <c r="N7" i="22" s="1"/>
  <c r="BL7" i="21"/>
  <c r="BK7" i="21"/>
  <c r="J7" i="21"/>
  <c r="J7" i="22" s="1"/>
  <c r="BH7" i="21"/>
  <c r="BJ7" i="21"/>
  <c r="BI7" i="21"/>
  <c r="K7" i="21"/>
  <c r="K7" i="22" s="1"/>
  <c r="BF7" i="21"/>
  <c r="BG7" i="21"/>
  <c r="BB7" i="21"/>
  <c r="BM7" i="21"/>
  <c r="O7" i="21"/>
  <c r="O7" i="22" s="1"/>
  <c r="V7" i="21"/>
  <c r="V7" i="22" s="1"/>
  <c r="R7" i="21"/>
  <c r="R7" i="22" s="1"/>
  <c r="BD7" i="21"/>
  <c r="BE7" i="21"/>
  <c r="K8" i="20"/>
  <c r="AA8" i="20"/>
  <c r="U8" i="20"/>
  <c r="U8" i="21" s="1"/>
  <c r="U8" i="22" s="1"/>
  <c r="H8" i="20"/>
  <c r="X8" i="20"/>
  <c r="AN8" i="20"/>
  <c r="M8" i="20"/>
  <c r="R8" i="20"/>
  <c r="R8" i="21" s="1"/>
  <c r="R8" i="22" s="1"/>
  <c r="AH8" i="20"/>
  <c r="E8" i="20"/>
  <c r="A8" i="20"/>
  <c r="O8" i="20"/>
  <c r="AE8" i="20"/>
  <c r="AG8" i="20"/>
  <c r="L8" i="20"/>
  <c r="AB8" i="20"/>
  <c r="Y8" i="20"/>
  <c r="F8" i="20"/>
  <c r="V8" i="20"/>
  <c r="V8" i="21" s="1"/>
  <c r="V8" i="22" s="1"/>
  <c r="AL8" i="20"/>
  <c r="Q8" i="20"/>
  <c r="Q8" i="21" s="1"/>
  <c r="Q8" i="22" s="1"/>
  <c r="B8" i="20"/>
  <c r="S8" i="20"/>
  <c r="S8" i="21" s="1"/>
  <c r="S8" i="22" s="1"/>
  <c r="AI8" i="20"/>
  <c r="P8" i="20"/>
  <c r="P8" i="21" s="1"/>
  <c r="P8" i="22" s="1"/>
  <c r="AF8" i="20"/>
  <c r="AK8" i="20"/>
  <c r="J8" i="20"/>
  <c r="Z8" i="20"/>
  <c r="AP8" i="20"/>
  <c r="AC8" i="20"/>
  <c r="G8" i="20"/>
  <c r="W8" i="20"/>
  <c r="W8" i="21" s="1"/>
  <c r="W8" i="22" s="1"/>
  <c r="AM8" i="20"/>
  <c r="I8" i="20"/>
  <c r="D8" i="20"/>
  <c r="C8" i="20"/>
  <c r="T8" i="20"/>
  <c r="T8" i="21" s="1"/>
  <c r="T8" i="22" s="1"/>
  <c r="AJ8" i="20"/>
  <c r="AO8" i="20"/>
  <c r="N8" i="20"/>
  <c r="AD8" i="20"/>
  <c r="BD42" i="24"/>
  <c r="AO16" i="19"/>
  <c r="AO17" i="19"/>
  <c r="AO18" i="19"/>
  <c r="AO19" i="19"/>
  <c r="AO20" i="19"/>
  <c r="AO21" i="19"/>
  <c r="AO22" i="19"/>
  <c r="AO23" i="19"/>
  <c r="AY9" i="19"/>
  <c r="AY10" i="19"/>
  <c r="AY11" i="19"/>
  <c r="AY12" i="19"/>
  <c r="AY13" i="19"/>
  <c r="AY14" i="19"/>
  <c r="AY15" i="19"/>
  <c r="AY16" i="19"/>
  <c r="AY17" i="19"/>
  <c r="AY18" i="19"/>
  <c r="AY19" i="19"/>
  <c r="AY20" i="19"/>
  <c r="AY21" i="19"/>
  <c r="AY22" i="19"/>
  <c r="AY23" i="19"/>
  <c r="AY8" i="19"/>
  <c r="AX16" i="19"/>
  <c r="AX17" i="19"/>
  <c r="AX18" i="19"/>
  <c r="AX19" i="19"/>
  <c r="AX20" i="19"/>
  <c r="AX21" i="19"/>
  <c r="AX22" i="19"/>
  <c r="AX23" i="19"/>
  <c r="AQ16" i="19"/>
  <c r="AQ17" i="19"/>
  <c r="AQ18" i="19"/>
  <c r="AQ19" i="19"/>
  <c r="AQ20" i="19"/>
  <c r="AQ21" i="19"/>
  <c r="AQ22" i="19"/>
  <c r="AQ23" i="19"/>
  <c r="AP16" i="19"/>
  <c r="AP17" i="19"/>
  <c r="AP18" i="19"/>
  <c r="AP19" i="19"/>
  <c r="AP20" i="19"/>
  <c r="AP21" i="19"/>
  <c r="AP22" i="19"/>
  <c r="AP23" i="19"/>
  <c r="BD9" i="19"/>
  <c r="BD10" i="19"/>
  <c r="BD11" i="19"/>
  <c r="BD12" i="19"/>
  <c r="BD13" i="19"/>
  <c r="BD14" i="19"/>
  <c r="BD15" i="19"/>
  <c r="BD16" i="19"/>
  <c r="BD17" i="19"/>
  <c r="BD18" i="19"/>
  <c r="BD19" i="19"/>
  <c r="BD20" i="19"/>
  <c r="BD21" i="19"/>
  <c r="BD22" i="19"/>
  <c r="BD23" i="19"/>
  <c r="BD8" i="19"/>
  <c r="AN16" i="19"/>
  <c r="AN17" i="19"/>
  <c r="AN18" i="19"/>
  <c r="AN19" i="19"/>
  <c r="AN20" i="19"/>
  <c r="AN21" i="19"/>
  <c r="AN22" i="19"/>
  <c r="AN23" i="19"/>
  <c r="BJ11" i="19"/>
  <c r="BJ12" i="19"/>
  <c r="BJ13" i="19"/>
  <c r="BJ15" i="19"/>
  <c r="BJ16" i="19"/>
  <c r="BJ17" i="19"/>
  <c r="BJ18" i="19"/>
  <c r="BJ19" i="19"/>
  <c r="BJ20" i="19"/>
  <c r="BJ21" i="19"/>
  <c r="BJ22" i="19"/>
  <c r="BJ23" i="19"/>
  <c r="BJ10" i="19"/>
  <c r="BJ9" i="19"/>
  <c r="BJ14" i="19"/>
  <c r="BJ8" i="19"/>
  <c r="BI9" i="19"/>
  <c r="BI10" i="19"/>
  <c r="BI11" i="19"/>
  <c r="BI12" i="19"/>
  <c r="BI20" i="19"/>
  <c r="BI21" i="19"/>
  <c r="BI23" i="19"/>
  <c r="BI14" i="19"/>
  <c r="BI8" i="19"/>
  <c r="BI13" i="19"/>
  <c r="BI15" i="19"/>
  <c r="BI16" i="19"/>
  <c r="BI17" i="19"/>
  <c r="BI18" i="19"/>
  <c r="BI19" i="19"/>
  <c r="BI22" i="19"/>
  <c r="AM16" i="19"/>
  <c r="AM17" i="19"/>
  <c r="AM18" i="19"/>
  <c r="AM19" i="19"/>
  <c r="AM20" i="19"/>
  <c r="AM21" i="19"/>
  <c r="AM22" i="19"/>
  <c r="AM23" i="19"/>
  <c r="BG9" i="19"/>
  <c r="BG10" i="19"/>
  <c r="BG11" i="19"/>
  <c r="BG12" i="19"/>
  <c r="BG13" i="19"/>
  <c r="BG14" i="19"/>
  <c r="BG15" i="19"/>
  <c r="BG16" i="19"/>
  <c r="BG17" i="19"/>
  <c r="BG18" i="19"/>
  <c r="BG19" i="19"/>
  <c r="BG20" i="19"/>
  <c r="BG21" i="19"/>
  <c r="BG22" i="19"/>
  <c r="BG23" i="19"/>
  <c r="BG8" i="19"/>
  <c r="BF10" i="19"/>
  <c r="BF14" i="19"/>
  <c r="BF8" i="19"/>
  <c r="BF11" i="19"/>
  <c r="BF9" i="19"/>
  <c r="BF13" i="19"/>
  <c r="BF15" i="19"/>
  <c r="BF16" i="19"/>
  <c r="BF17" i="19"/>
  <c r="BF18" i="19"/>
  <c r="BF19" i="19"/>
  <c r="BF20" i="19"/>
  <c r="BF21" i="19"/>
  <c r="BF22" i="19"/>
  <c r="BF23" i="19"/>
  <c r="BF12" i="19"/>
  <c r="AZ9" i="19"/>
  <c r="AZ10" i="19"/>
  <c r="AZ11" i="19"/>
  <c r="AZ12" i="19"/>
  <c r="AZ13" i="19"/>
  <c r="AZ14" i="19"/>
  <c r="AZ15" i="19"/>
  <c r="AZ16" i="19"/>
  <c r="AZ17" i="19"/>
  <c r="AZ18" i="19"/>
  <c r="AZ19" i="19"/>
  <c r="AZ20" i="19"/>
  <c r="AZ21" i="19"/>
  <c r="AZ22" i="19"/>
  <c r="AZ23" i="19"/>
  <c r="AZ8" i="19"/>
  <c r="BE9" i="19"/>
  <c r="BE10" i="19"/>
  <c r="BE11" i="19"/>
  <c r="BE13" i="19"/>
  <c r="BE15" i="19"/>
  <c r="BE16" i="19"/>
  <c r="BE17" i="19"/>
  <c r="BE18" i="19"/>
  <c r="BE19" i="19"/>
  <c r="BE20" i="19"/>
  <c r="BE21" i="19"/>
  <c r="BE22" i="19"/>
  <c r="BE23" i="19"/>
  <c r="BE12" i="19"/>
  <c r="BE14" i="19"/>
  <c r="BE8" i="19"/>
  <c r="BC9" i="19"/>
  <c r="BC10" i="19"/>
  <c r="BC11" i="19"/>
  <c r="BC12" i="19"/>
  <c r="BC13" i="19"/>
  <c r="BC14" i="19"/>
  <c r="BC15" i="19"/>
  <c r="BC16" i="19"/>
  <c r="BC17" i="19"/>
  <c r="BC18" i="19"/>
  <c r="BC19" i="19"/>
  <c r="BC20" i="19"/>
  <c r="BC21" i="19"/>
  <c r="BC22" i="19"/>
  <c r="BC23" i="19"/>
  <c r="BC8" i="19"/>
  <c r="AW16" i="19"/>
  <c r="AW17" i="19"/>
  <c r="AW18" i="19"/>
  <c r="AW19" i="19"/>
  <c r="AW20" i="19"/>
  <c r="AW21" i="19"/>
  <c r="AW22" i="19"/>
  <c r="AW23" i="19"/>
  <c r="AU16" i="19"/>
  <c r="AU17" i="19"/>
  <c r="AU18" i="19"/>
  <c r="AU19" i="19"/>
  <c r="AU20" i="19"/>
  <c r="AU21" i="19"/>
  <c r="AU22" i="19"/>
  <c r="AU23" i="19"/>
  <c r="BB9" i="19"/>
  <c r="BB15" i="19"/>
  <c r="BB16" i="19"/>
  <c r="BB17" i="19"/>
  <c r="BB18" i="19"/>
  <c r="BB19" i="19"/>
  <c r="BB20" i="19"/>
  <c r="BB21" i="19"/>
  <c r="BB22" i="19"/>
  <c r="BB23" i="19"/>
  <c r="BB12" i="19"/>
  <c r="BB13" i="19"/>
  <c r="BB11" i="19"/>
  <c r="BB14" i="19"/>
  <c r="BB8" i="19"/>
  <c r="BB10" i="19"/>
  <c r="BA9" i="19"/>
  <c r="BA10" i="19"/>
  <c r="BA11" i="19"/>
  <c r="BA12" i="19"/>
  <c r="BA13" i="19"/>
  <c r="BA16" i="19"/>
  <c r="BA17" i="19"/>
  <c r="BA22" i="19"/>
  <c r="BA14" i="19"/>
  <c r="BA8" i="19"/>
  <c r="BA15" i="19"/>
  <c r="BA18" i="19"/>
  <c r="BA19" i="19"/>
  <c r="BA20" i="19"/>
  <c r="BA21" i="19"/>
  <c r="BA23" i="19"/>
  <c r="AV16" i="19"/>
  <c r="AV17" i="19"/>
  <c r="AV18" i="19"/>
  <c r="AV19" i="19"/>
  <c r="AV20" i="19"/>
  <c r="AV21" i="19"/>
  <c r="AV22" i="19"/>
  <c r="AV23" i="19"/>
  <c r="AR16" i="19"/>
  <c r="AR17" i="19"/>
  <c r="AR18" i="19"/>
  <c r="AR19" i="19"/>
  <c r="AR20" i="19"/>
  <c r="AR21" i="19"/>
  <c r="AR22" i="19"/>
  <c r="AR23" i="19"/>
  <c r="AT16" i="19"/>
  <c r="AT17" i="19"/>
  <c r="AT18" i="19"/>
  <c r="AT19" i="19"/>
  <c r="AT20" i="19"/>
  <c r="AT21" i="19"/>
  <c r="AT22" i="19"/>
  <c r="AT23" i="19"/>
  <c r="AS18" i="19"/>
  <c r="AS19" i="19"/>
  <c r="AS20" i="19"/>
  <c r="AS23" i="19"/>
  <c r="AS16" i="19"/>
  <c r="AS17" i="19"/>
  <c r="AS21" i="19"/>
  <c r="AS22" i="19"/>
  <c r="D38" i="39"/>
  <c r="E38" i="39" s="1"/>
  <c r="F38" i="39" s="1"/>
  <c r="G38" i="39" s="1"/>
  <c r="H38" i="39" s="1"/>
  <c r="I38" i="39" s="1"/>
  <c r="J38" i="39" s="1"/>
  <c r="K38" i="39" s="1"/>
  <c r="L38" i="39" s="1"/>
  <c r="M38" i="39" s="1"/>
  <c r="N38" i="39" s="1"/>
  <c r="O38" i="39" s="1"/>
  <c r="P38" i="39" s="1"/>
  <c r="A108" i="39"/>
  <c r="A109" i="39" s="1"/>
  <c r="A110" i="39" s="1"/>
  <c r="A111" i="39" s="1"/>
  <c r="A112" i="39" s="1"/>
  <c r="A113" i="39" s="1"/>
  <c r="A114" i="39" s="1"/>
  <c r="A115" i="39" s="1"/>
  <c r="A116" i="39" s="1"/>
  <c r="A117" i="39" s="1"/>
  <c r="A118" i="39" s="1"/>
  <c r="A119" i="39" s="1"/>
  <c r="A120" i="39" s="1"/>
  <c r="A121" i="39" s="1"/>
  <c r="D89" i="39"/>
  <c r="E89" i="39" s="1"/>
  <c r="F89" i="39" s="1"/>
  <c r="G89" i="39" s="1"/>
  <c r="H89" i="39" s="1"/>
  <c r="I89" i="39" s="1"/>
  <c r="J89" i="39" s="1"/>
  <c r="K89" i="39" s="1"/>
  <c r="L89" i="39" s="1"/>
  <c r="M89" i="39" s="1"/>
  <c r="N89" i="39" s="1"/>
  <c r="O89" i="39" s="1"/>
  <c r="P89" i="39" s="1"/>
  <c r="A125" i="39"/>
  <c r="A126" i="39" s="1"/>
  <c r="A127" i="39" s="1"/>
  <c r="A128" i="39" s="1"/>
  <c r="A129" i="39" s="1"/>
  <c r="A130" i="39" s="1"/>
  <c r="A131" i="39" s="1"/>
  <c r="A132" i="39" s="1"/>
  <c r="A133" i="39" s="1"/>
  <c r="A134" i="39" s="1"/>
  <c r="A135" i="39" s="1"/>
  <c r="A136" i="39" s="1"/>
  <c r="A137" i="39" s="1"/>
  <c r="A138" i="39" s="1"/>
  <c r="A57" i="39"/>
  <c r="A58" i="39" s="1"/>
  <c r="A59" i="39" s="1"/>
  <c r="A60" i="39" s="1"/>
  <c r="A61" i="39" s="1"/>
  <c r="A62" i="39" s="1"/>
  <c r="A63" i="39" s="1"/>
  <c r="A64" i="39" s="1"/>
  <c r="A65" i="39" s="1"/>
  <c r="A66" i="39" s="1"/>
  <c r="A67" i="39" s="1"/>
  <c r="A68" i="39" s="1"/>
  <c r="A69" i="39" s="1"/>
  <c r="A70" i="39" s="1"/>
  <c r="D106" i="39"/>
  <c r="E106" i="39" s="1"/>
  <c r="F106" i="39" s="1"/>
  <c r="G106" i="39" s="1"/>
  <c r="H106" i="39" s="1"/>
  <c r="I106" i="39" s="1"/>
  <c r="J106" i="39" s="1"/>
  <c r="K106" i="39" s="1"/>
  <c r="L106" i="39" s="1"/>
  <c r="M106" i="39" s="1"/>
  <c r="N106" i="39" s="1"/>
  <c r="O106" i="39" s="1"/>
  <c r="P106" i="39" s="1"/>
  <c r="D55" i="39"/>
  <c r="E55" i="39" s="1"/>
  <c r="F55" i="39" s="1"/>
  <c r="G55" i="39" s="1"/>
  <c r="H55" i="39" s="1"/>
  <c r="I55" i="39" s="1"/>
  <c r="J55" i="39" s="1"/>
  <c r="K55" i="39" s="1"/>
  <c r="L55" i="39" s="1"/>
  <c r="M55" i="39" s="1"/>
  <c r="N55" i="39" s="1"/>
  <c r="O55" i="39" s="1"/>
  <c r="P55" i="39" s="1"/>
  <c r="A91" i="39"/>
  <c r="A92" i="39" s="1"/>
  <c r="A93" i="39" s="1"/>
  <c r="A94" i="39" s="1"/>
  <c r="A95" i="39" s="1"/>
  <c r="A96" i="39" s="1"/>
  <c r="A97" i="39" s="1"/>
  <c r="A98" i="39" s="1"/>
  <c r="A99" i="39" s="1"/>
  <c r="A100" i="39" s="1"/>
  <c r="A101" i="39" s="1"/>
  <c r="A102" i="39" s="1"/>
  <c r="A103" i="39" s="1"/>
  <c r="A104" i="39" s="1"/>
  <c r="D123" i="39"/>
  <c r="E123" i="39" s="1"/>
  <c r="F123" i="39" s="1"/>
  <c r="G123" i="39" s="1"/>
  <c r="H123" i="39" s="1"/>
  <c r="I123" i="39" s="1"/>
  <c r="J123" i="39" s="1"/>
  <c r="K123" i="39" s="1"/>
  <c r="L123" i="39" s="1"/>
  <c r="M123" i="39" s="1"/>
  <c r="N123" i="39" s="1"/>
  <c r="O123" i="39" s="1"/>
  <c r="P123" i="39" s="1"/>
  <c r="D72" i="39"/>
  <c r="E72" i="39" s="1"/>
  <c r="F72" i="39" s="1"/>
  <c r="G72" i="39" s="1"/>
  <c r="H72" i="39" s="1"/>
  <c r="I72" i="39" s="1"/>
  <c r="J72" i="39" s="1"/>
  <c r="K72" i="39" s="1"/>
  <c r="L72" i="39" s="1"/>
  <c r="M72" i="39" s="1"/>
  <c r="N72" i="39" s="1"/>
  <c r="O72" i="39" s="1"/>
  <c r="P72" i="39" s="1"/>
  <c r="A74" i="39"/>
  <c r="A75" i="39" s="1"/>
  <c r="A76" i="39" s="1"/>
  <c r="A77" i="39" s="1"/>
  <c r="A78" i="39" s="1"/>
  <c r="A79" i="39" s="1"/>
  <c r="A80" i="39" s="1"/>
  <c r="A81" i="39" s="1"/>
  <c r="A82" i="39" s="1"/>
  <c r="A83" i="39" s="1"/>
  <c r="A84" i="39" s="1"/>
  <c r="A85" i="39" s="1"/>
  <c r="A86" i="39" s="1"/>
  <c r="A87" i="39" s="1"/>
  <c r="B24" i="41"/>
  <c r="BD11" i="18"/>
  <c r="BD12" i="18" s="1"/>
  <c r="BE12" i="18" s="1"/>
  <c r="BE12" i="24" s="1"/>
  <c r="BE10" i="18"/>
  <c r="BE10" i="24" s="1"/>
  <c r="A12" i="41"/>
  <c r="B12" i="41" s="1"/>
  <c r="M3" i="2"/>
  <c r="Q6" i="1"/>
  <c r="A16" i="41"/>
  <c r="B16" i="41" s="1"/>
  <c r="K9" i="2"/>
  <c r="M9" i="2" s="1"/>
  <c r="B4" i="2"/>
  <c r="Q9" i="1"/>
  <c r="Q3" i="1"/>
  <c r="Q11" i="1"/>
  <c r="Q7" i="1"/>
  <c r="Q8" i="1"/>
  <c r="Q4" i="1"/>
  <c r="Q12" i="1"/>
  <c r="Q5" i="1"/>
  <c r="Q10" i="1"/>
  <c r="AD90" i="1"/>
  <c r="AD170" i="1"/>
  <c r="AD17" i="1"/>
  <c r="AD50" i="1"/>
  <c r="AD58" i="1"/>
  <c r="AD66" i="1"/>
  <c r="AD79" i="1"/>
  <c r="AD95" i="1"/>
  <c r="AD111" i="1"/>
  <c r="AD127" i="1"/>
  <c r="AD143" i="1"/>
  <c r="AD159" i="1"/>
  <c r="AD175" i="1"/>
  <c r="AD191" i="1"/>
  <c r="AD207" i="1"/>
  <c r="AD223" i="1"/>
  <c r="AD239" i="1"/>
  <c r="AD255" i="1"/>
  <c r="AD271" i="1"/>
  <c r="AD287" i="1"/>
  <c r="AD303" i="1"/>
  <c r="AD319" i="1"/>
  <c r="AD335" i="1"/>
  <c r="AD351" i="1"/>
  <c r="AD367" i="1"/>
  <c r="AD383" i="1"/>
  <c r="AD114" i="1"/>
  <c r="AD166" i="1"/>
  <c r="AD198" i="1"/>
  <c r="AD214" i="1"/>
  <c r="AD230" i="1"/>
  <c r="AD246" i="1"/>
  <c r="AD262" i="1"/>
  <c r="AD278" i="1"/>
  <c r="AD294" i="1"/>
  <c r="AD310" i="1"/>
  <c r="AD326" i="1"/>
  <c r="AD342" i="1"/>
  <c r="AD358" i="1"/>
  <c r="AD374" i="1"/>
  <c r="AD12" i="1"/>
  <c r="AD82" i="1"/>
  <c r="AD178" i="1"/>
  <c r="AD9" i="1"/>
  <c r="AD45" i="1"/>
  <c r="AD53" i="1"/>
  <c r="AD61" i="1"/>
  <c r="AD69" i="1"/>
  <c r="AD85" i="1"/>
  <c r="AD101" i="1"/>
  <c r="AD117" i="1"/>
  <c r="AD133" i="1"/>
  <c r="AD149" i="1"/>
  <c r="AD165" i="1"/>
  <c r="AD181" i="1"/>
  <c r="AD197" i="1"/>
  <c r="AD213" i="1"/>
  <c r="AD229" i="1"/>
  <c r="AD245" i="1"/>
  <c r="AD261" i="1"/>
  <c r="AD277" i="1"/>
  <c r="AD293" i="1"/>
  <c r="AD309" i="1"/>
  <c r="AD325" i="1"/>
  <c r="AD341" i="1"/>
  <c r="AD357" i="1"/>
  <c r="AD373" i="1"/>
  <c r="AD4" i="1"/>
  <c r="AD106" i="1"/>
  <c r="AD146" i="1"/>
  <c r="AD14" i="1"/>
  <c r="AD22" i="1"/>
  <c r="AD26" i="1"/>
  <c r="AD30" i="1"/>
  <c r="AD34" i="1"/>
  <c r="AD40" i="1"/>
  <c r="AD80" i="1"/>
  <c r="AD96" i="1"/>
  <c r="AD112" i="1"/>
  <c r="AD128" i="1"/>
  <c r="AD144" i="1"/>
  <c r="AD160" i="1"/>
  <c r="AD176" i="1"/>
  <c r="AD192" i="1"/>
  <c r="AD208" i="1"/>
  <c r="AD224" i="1"/>
  <c r="AD240" i="1"/>
  <c r="AD256" i="1"/>
  <c r="AD272" i="1"/>
  <c r="AD288" i="1"/>
  <c r="AD304" i="1"/>
  <c r="AD320" i="1"/>
  <c r="AD336" i="1"/>
  <c r="AD352" i="1"/>
  <c r="AD368" i="1"/>
  <c r="AD384" i="1"/>
  <c r="C53" i="29"/>
  <c r="C69" i="29"/>
  <c r="C21" i="29"/>
  <c r="C37" i="29"/>
  <c r="A25" i="41"/>
  <c r="E4" i="2"/>
  <c r="D4" i="2" s="1"/>
  <c r="AD43" i="1"/>
  <c r="AD102" i="1"/>
  <c r="AD174" i="1"/>
  <c r="AD44" i="1"/>
  <c r="AD52" i="1"/>
  <c r="AD60" i="1"/>
  <c r="AD68" i="1"/>
  <c r="AD83" i="1"/>
  <c r="AD99" i="1"/>
  <c r="AD115" i="1"/>
  <c r="AD131" i="1"/>
  <c r="AD147" i="1"/>
  <c r="AD163" i="1"/>
  <c r="AD179" i="1"/>
  <c r="AD195" i="1"/>
  <c r="AD211" i="1"/>
  <c r="AD227" i="1"/>
  <c r="AD243" i="1"/>
  <c r="AD259" i="1"/>
  <c r="AD275" i="1"/>
  <c r="AD291" i="1"/>
  <c r="AD307" i="1"/>
  <c r="AD323" i="1"/>
  <c r="AD339" i="1"/>
  <c r="AD355" i="1"/>
  <c r="AD371" i="1"/>
  <c r="AD39" i="1"/>
  <c r="AD130" i="1"/>
  <c r="AD182" i="1"/>
  <c r="AD202" i="1"/>
  <c r="AD218" i="1"/>
  <c r="AD234" i="1"/>
  <c r="AD250" i="1"/>
  <c r="AD266" i="1"/>
  <c r="AD282" i="1"/>
  <c r="AD298" i="1"/>
  <c r="AD314" i="1"/>
  <c r="AD330" i="1"/>
  <c r="AD346" i="1"/>
  <c r="AD362" i="1"/>
  <c r="AD378" i="1"/>
  <c r="AD19" i="1"/>
  <c r="AD98" i="1"/>
  <c r="AD6" i="1"/>
  <c r="AD10" i="1"/>
  <c r="AD47" i="1"/>
  <c r="AD55" i="1"/>
  <c r="AD63" i="1"/>
  <c r="AD73" i="1"/>
  <c r="AD89" i="1"/>
  <c r="AD105" i="1"/>
  <c r="AD121" i="1"/>
  <c r="AD137" i="1"/>
  <c r="AD153" i="1"/>
  <c r="AD169" i="1"/>
  <c r="AD185" i="1"/>
  <c r="AD201" i="1"/>
  <c r="AD217" i="1"/>
  <c r="AD233" i="1"/>
  <c r="AD249" i="1"/>
  <c r="AD265" i="1"/>
  <c r="AD281" i="1"/>
  <c r="AD297" i="1"/>
  <c r="AD313" i="1"/>
  <c r="AD329" i="1"/>
  <c r="AD345" i="1"/>
  <c r="AD361" i="1"/>
  <c r="AD377" i="1"/>
  <c r="AD5" i="1"/>
  <c r="AD110" i="1"/>
  <c r="AD158" i="1"/>
  <c r="AD18" i="1"/>
  <c r="AD23" i="1"/>
  <c r="AD27" i="1"/>
  <c r="AD31" i="1"/>
  <c r="AD35" i="1"/>
  <c r="AD42" i="1"/>
  <c r="AD84" i="1"/>
  <c r="AD100" i="1"/>
  <c r="AD116" i="1"/>
  <c r="AD132" i="1"/>
  <c r="AD148" i="1"/>
  <c r="AD164" i="1"/>
  <c r="AD180" i="1"/>
  <c r="AD196" i="1"/>
  <c r="AD212" i="1"/>
  <c r="AD228" i="1"/>
  <c r="AD244" i="1"/>
  <c r="AD260" i="1"/>
  <c r="AD276" i="1"/>
  <c r="AD292" i="1"/>
  <c r="AD308" i="1"/>
  <c r="AD324" i="1"/>
  <c r="AD340" i="1"/>
  <c r="AD356" i="1"/>
  <c r="AD372" i="1"/>
  <c r="U19" i="41"/>
  <c r="U35" i="41"/>
  <c r="A12" i="33"/>
  <c r="A7" i="33"/>
  <c r="AD74" i="1"/>
  <c r="AD118" i="1"/>
  <c r="AD3" i="1"/>
  <c r="AE3" i="1" s="1"/>
  <c r="AD46" i="1"/>
  <c r="AD54" i="1"/>
  <c r="AD62" i="1"/>
  <c r="AD71" i="1"/>
  <c r="AD87" i="1"/>
  <c r="AD103" i="1"/>
  <c r="AD119" i="1"/>
  <c r="AD135" i="1"/>
  <c r="AD151" i="1"/>
  <c r="AD167" i="1"/>
  <c r="AD183" i="1"/>
  <c r="AD199" i="1"/>
  <c r="AD215" i="1"/>
  <c r="AD231" i="1"/>
  <c r="AD247" i="1"/>
  <c r="AD263" i="1"/>
  <c r="AD279" i="1"/>
  <c r="AD295" i="1"/>
  <c r="AD311" i="1"/>
  <c r="AD327" i="1"/>
  <c r="AD343" i="1"/>
  <c r="AD359" i="1"/>
  <c r="AD375" i="1"/>
  <c r="AD41" i="1"/>
  <c r="AD138" i="1"/>
  <c r="AD186" i="1"/>
  <c r="AD206" i="1"/>
  <c r="AD222" i="1"/>
  <c r="AD238" i="1"/>
  <c r="AD254" i="1"/>
  <c r="AD270" i="1"/>
  <c r="AD286" i="1"/>
  <c r="AD302" i="1"/>
  <c r="AD318" i="1"/>
  <c r="AD334" i="1"/>
  <c r="AD350" i="1"/>
  <c r="AD366" i="1"/>
  <c r="AD382" i="1"/>
  <c r="AD37" i="1"/>
  <c r="AD134" i="1"/>
  <c r="AD7" i="1"/>
  <c r="AD11" i="1"/>
  <c r="AD49" i="1"/>
  <c r="AD57" i="1"/>
  <c r="AD65" i="1"/>
  <c r="AD77" i="1"/>
  <c r="AD93" i="1"/>
  <c r="AD109" i="1"/>
  <c r="AD125" i="1"/>
  <c r="AD141" i="1"/>
  <c r="AD157" i="1"/>
  <c r="AD173" i="1"/>
  <c r="AD189" i="1"/>
  <c r="AD205" i="1"/>
  <c r="AD221" i="1"/>
  <c r="AD237" i="1"/>
  <c r="AD253" i="1"/>
  <c r="AD269" i="1"/>
  <c r="AD285" i="1"/>
  <c r="AD301" i="1"/>
  <c r="AD317" i="1"/>
  <c r="AD333" i="1"/>
  <c r="AD349" i="1"/>
  <c r="AD365" i="1"/>
  <c r="AD381" i="1"/>
  <c r="AD16" i="1"/>
  <c r="AD122" i="1"/>
  <c r="AD162" i="1"/>
  <c r="AD20" i="1"/>
  <c r="AD24" i="1"/>
  <c r="AD28" i="1"/>
  <c r="AD32" i="1"/>
  <c r="AD36" i="1"/>
  <c r="AD72" i="1"/>
  <c r="AD88" i="1"/>
  <c r="AD104" i="1"/>
  <c r="AD120" i="1"/>
  <c r="AD136" i="1"/>
  <c r="AD152" i="1"/>
  <c r="AD168" i="1"/>
  <c r="AD184" i="1"/>
  <c r="AD200" i="1"/>
  <c r="AD216" i="1"/>
  <c r="AD232" i="1"/>
  <c r="AD248" i="1"/>
  <c r="AD264" i="1"/>
  <c r="AD280" i="1"/>
  <c r="AD296" i="1"/>
  <c r="AD312" i="1"/>
  <c r="AD328" i="1"/>
  <c r="AD344" i="1"/>
  <c r="AD360" i="1"/>
  <c r="AD376" i="1"/>
  <c r="A8" i="37"/>
  <c r="E3" i="38"/>
  <c r="E3" i="25"/>
  <c r="E3" i="23"/>
  <c r="G3" i="26" s="1"/>
  <c r="D3" i="22"/>
  <c r="D3" i="21"/>
  <c r="BB3" i="21" s="1"/>
  <c r="D3" i="20"/>
  <c r="D3" i="24"/>
  <c r="D1158" i="24" s="1"/>
  <c r="E3" i="18"/>
  <c r="A40" i="39"/>
  <c r="A23" i="39"/>
  <c r="AC5" i="41" s="1"/>
  <c r="A5" i="39"/>
  <c r="A6" i="39" s="1"/>
  <c r="A7" i="39" s="1"/>
  <c r="A8" i="39" s="1"/>
  <c r="A9" i="39" s="1"/>
  <c r="A10" i="39" s="1"/>
  <c r="A11" i="39" s="1"/>
  <c r="A12" i="39" s="1"/>
  <c r="A13" i="39" s="1"/>
  <c r="A14" i="39" s="1"/>
  <c r="A15" i="39" s="1"/>
  <c r="A16" i="39" s="1"/>
  <c r="A17" i="39" s="1"/>
  <c r="A18" i="39" s="1"/>
  <c r="A19" i="39" s="1"/>
  <c r="AD78" i="1"/>
  <c r="AD154" i="1"/>
  <c r="AD13" i="1"/>
  <c r="AD48" i="1"/>
  <c r="AD56" i="1"/>
  <c r="AD64" i="1"/>
  <c r="AD75" i="1"/>
  <c r="AD91" i="1"/>
  <c r="AD107" i="1"/>
  <c r="AD123" i="1"/>
  <c r="AD139" i="1"/>
  <c r="AD155" i="1"/>
  <c r="AD171" i="1"/>
  <c r="AD187" i="1"/>
  <c r="AD203" i="1"/>
  <c r="AD219" i="1"/>
  <c r="AD235" i="1"/>
  <c r="AD251" i="1"/>
  <c r="AD267" i="1"/>
  <c r="AD283" i="1"/>
  <c r="AD299" i="1"/>
  <c r="AD315" i="1"/>
  <c r="AD331" i="1"/>
  <c r="AD347" i="1"/>
  <c r="AD363" i="1"/>
  <c r="AD379" i="1"/>
  <c r="AD86" i="1"/>
  <c r="AD150" i="1"/>
  <c r="AD194" i="1"/>
  <c r="AD210" i="1"/>
  <c r="AD226" i="1"/>
  <c r="AD242" i="1"/>
  <c r="AD258" i="1"/>
  <c r="AD274" i="1"/>
  <c r="AD290" i="1"/>
  <c r="AD306" i="1"/>
  <c r="AD322" i="1"/>
  <c r="AD338" i="1"/>
  <c r="AD354" i="1"/>
  <c r="AD370" i="1"/>
  <c r="AD386" i="1"/>
  <c r="AD70" i="1"/>
  <c r="AD142" i="1"/>
  <c r="AD8" i="1"/>
  <c r="AD15" i="1"/>
  <c r="AD51" i="1"/>
  <c r="AD59" i="1"/>
  <c r="AD67" i="1"/>
  <c r="AD81" i="1"/>
  <c r="AD97" i="1"/>
  <c r="AD113" i="1"/>
  <c r="AD129" i="1"/>
  <c r="AD145" i="1"/>
  <c r="AD161" i="1"/>
  <c r="AD177" i="1"/>
  <c r="AD193" i="1"/>
  <c r="AD209" i="1"/>
  <c r="AD225" i="1"/>
  <c r="AD241" i="1"/>
  <c r="AD257" i="1"/>
  <c r="AD273" i="1"/>
  <c r="AD289" i="1"/>
  <c r="AD305" i="1"/>
  <c r="AD321" i="1"/>
  <c r="AD337" i="1"/>
  <c r="AD353" i="1"/>
  <c r="AD369" i="1"/>
  <c r="AD385" i="1"/>
  <c r="AD94" i="1"/>
  <c r="AD126" i="1"/>
  <c r="AD190" i="1"/>
  <c r="AD21" i="1"/>
  <c r="AD25" i="1"/>
  <c r="AD29" i="1"/>
  <c r="AD33" i="1"/>
  <c r="AD38" i="1"/>
  <c r="AD76" i="1"/>
  <c r="AD92" i="1"/>
  <c r="AD108" i="1"/>
  <c r="AD124" i="1"/>
  <c r="AD140" i="1"/>
  <c r="AD156" i="1"/>
  <c r="AD172" i="1"/>
  <c r="AD188" i="1"/>
  <c r="AD204" i="1"/>
  <c r="AD220" i="1"/>
  <c r="AD236" i="1"/>
  <c r="AD252" i="1"/>
  <c r="AD268" i="1"/>
  <c r="AD284" i="1"/>
  <c r="AD300" i="1"/>
  <c r="AD316" i="1"/>
  <c r="AD332" i="1"/>
  <c r="AD348" i="1"/>
  <c r="AD364" i="1"/>
  <c r="W9" i="24"/>
  <c r="AQ9" i="24"/>
  <c r="A9" i="24"/>
  <c r="AJ9" i="24"/>
  <c r="AP9" i="24"/>
  <c r="AS9" i="24"/>
  <c r="BB8" i="24"/>
  <c r="AU9" i="24"/>
  <c r="F9" i="24"/>
  <c r="I9" i="24"/>
  <c r="L9" i="24"/>
  <c r="R9" i="24"/>
  <c r="U9" i="24"/>
  <c r="AT9" i="24"/>
  <c r="K9" i="24"/>
  <c r="Z9" i="24"/>
  <c r="AV9" i="24"/>
  <c r="S9" i="24"/>
  <c r="AI9" i="24"/>
  <c r="E9" i="24"/>
  <c r="AD9" i="24"/>
  <c r="AG9" i="24"/>
  <c r="D9" i="24"/>
  <c r="J9" i="24"/>
  <c r="M9" i="24"/>
  <c r="AF9" i="24"/>
  <c r="AL9" i="24"/>
  <c r="AO9" i="24"/>
  <c r="AX9" i="24"/>
  <c r="AA9" i="24"/>
  <c r="H9" i="24"/>
  <c r="N9" i="24"/>
  <c r="Q9" i="24"/>
  <c r="AZ9" i="24"/>
  <c r="O9" i="24"/>
  <c r="AE9" i="24"/>
  <c r="AY9" i="24"/>
  <c r="P9" i="24"/>
  <c r="V9" i="24"/>
  <c r="Y9" i="24"/>
  <c r="AB9" i="24"/>
  <c r="AH9" i="24"/>
  <c r="AK9" i="24"/>
  <c r="BA8" i="24"/>
  <c r="AN9" i="24"/>
  <c r="AW9" i="24"/>
  <c r="T9" i="24"/>
  <c r="AC9" i="24"/>
  <c r="G9" i="24"/>
  <c r="AM9" i="24"/>
  <c r="B9" i="24"/>
  <c r="X9" i="24"/>
  <c r="BC8" i="24"/>
  <c r="AR9" i="24"/>
  <c r="C9" i="24"/>
  <c r="BZ4" i="21" l="1"/>
  <c r="AO4" i="21" s="1"/>
  <c r="BZ5" i="21"/>
  <c r="BB8" i="23"/>
  <c r="BH8" i="23"/>
  <c r="C9" i="23"/>
  <c r="B9" i="23" s="1"/>
  <c r="BF8" i="23"/>
  <c r="BD8" i="23" s="1"/>
  <c r="BE8" i="23"/>
  <c r="BJ7" i="23"/>
  <c r="A7" i="23"/>
  <c r="B9" i="22"/>
  <c r="A9" i="22"/>
  <c r="B9" i="21"/>
  <c r="A9" i="21"/>
  <c r="BG8" i="21"/>
  <c r="L8" i="21"/>
  <c r="L8" i="22" s="1"/>
  <c r="BJ8" i="21"/>
  <c r="BK8" i="21"/>
  <c r="M8" i="21"/>
  <c r="M8" i="22" s="1"/>
  <c r="BZ7" i="21"/>
  <c r="BD8" i="21"/>
  <c r="BC8" i="21"/>
  <c r="BL8" i="21"/>
  <c r="N8" i="21"/>
  <c r="N8" i="22" s="1"/>
  <c r="BA8" i="21"/>
  <c r="K8" i="21"/>
  <c r="K8" i="22" s="1"/>
  <c r="BI8" i="21"/>
  <c r="BB8" i="21"/>
  <c r="BE8" i="21"/>
  <c r="BH8" i="21"/>
  <c r="J8" i="21"/>
  <c r="J8" i="22" s="1"/>
  <c r="O8" i="21"/>
  <c r="O8" i="22" s="1"/>
  <c r="BM8" i="21"/>
  <c r="BF8" i="21"/>
  <c r="Z6" i="21"/>
  <c r="F6" i="21"/>
  <c r="AP6" i="21"/>
  <c r="AO6" i="21"/>
  <c r="AC6" i="21"/>
  <c r="Y6" i="21"/>
  <c r="G6" i="21"/>
  <c r="AF6" i="21"/>
  <c r="AI6" i="21"/>
  <c r="AM6" i="21"/>
  <c r="AE6" i="21"/>
  <c r="AJ6" i="21"/>
  <c r="X6" i="21"/>
  <c r="X6" i="22" s="1"/>
  <c r="AD6" i="21"/>
  <c r="J6" i="21"/>
  <c r="J6" i="22" s="1"/>
  <c r="I6" i="21"/>
  <c r="I6" i="22" s="1"/>
  <c r="AN6" i="21"/>
  <c r="AB6" i="21"/>
  <c r="AG6" i="21"/>
  <c r="AK6" i="21"/>
  <c r="H6" i="21"/>
  <c r="AH6" i="21"/>
  <c r="C6" i="21"/>
  <c r="AL6" i="21"/>
  <c r="AA6" i="21"/>
  <c r="E6" i="21"/>
  <c r="D6" i="21"/>
  <c r="AB9" i="20"/>
  <c r="F9" i="20"/>
  <c r="V9" i="20"/>
  <c r="V9" i="21" s="1"/>
  <c r="V9" i="22" s="1"/>
  <c r="AL9" i="20"/>
  <c r="D9" i="20"/>
  <c r="C9" i="20"/>
  <c r="B9" i="20"/>
  <c r="S9" i="20"/>
  <c r="S9" i="21" s="1"/>
  <c r="S9" i="22" s="1"/>
  <c r="AI9" i="20"/>
  <c r="AJ9" i="20"/>
  <c r="M9" i="20"/>
  <c r="AC9" i="20"/>
  <c r="AN9" i="20"/>
  <c r="J9" i="20"/>
  <c r="Z9" i="20"/>
  <c r="AP9" i="20"/>
  <c r="T9" i="20"/>
  <c r="T9" i="21" s="1"/>
  <c r="T9" i="22" s="1"/>
  <c r="G9" i="20"/>
  <c r="W9" i="20"/>
  <c r="W9" i="21" s="1"/>
  <c r="W9" i="22" s="1"/>
  <c r="AM9" i="20"/>
  <c r="H9" i="20"/>
  <c r="Q9" i="20"/>
  <c r="Q9" i="21" s="1"/>
  <c r="Q9" i="22" s="1"/>
  <c r="AG9" i="20"/>
  <c r="N9" i="20"/>
  <c r="AD9" i="20"/>
  <c r="AF9" i="20"/>
  <c r="K9" i="20"/>
  <c r="AA9" i="20"/>
  <c r="P9" i="20"/>
  <c r="P9" i="21" s="1"/>
  <c r="P9" i="22" s="1"/>
  <c r="E9" i="20"/>
  <c r="U9" i="20"/>
  <c r="U9" i="21" s="1"/>
  <c r="U9" i="22" s="1"/>
  <c r="AK9" i="20"/>
  <c r="L9" i="20"/>
  <c r="A9" i="20"/>
  <c r="R9" i="20"/>
  <c r="R9" i="21" s="1"/>
  <c r="R9" i="22" s="1"/>
  <c r="AH9" i="20"/>
  <c r="O9" i="20"/>
  <c r="AE9" i="20"/>
  <c r="X9" i="20"/>
  <c r="I9" i="20"/>
  <c r="Y9" i="20"/>
  <c r="AO9" i="20"/>
  <c r="BD43" i="24"/>
  <c r="BE11" i="18"/>
  <c r="BE11" i="24" s="1"/>
  <c r="BD13" i="18"/>
  <c r="C25" i="41"/>
  <c r="B25" i="41"/>
  <c r="AE21" i="1"/>
  <c r="AE8" i="1"/>
  <c r="AE348" i="1"/>
  <c r="AE284" i="1"/>
  <c r="AE220" i="1"/>
  <c r="AE92" i="1"/>
  <c r="AE316" i="1"/>
  <c r="AE252" i="1"/>
  <c r="AE188" i="1"/>
  <c r="AE385" i="1"/>
  <c r="AE321" i="1"/>
  <c r="AE257" i="1"/>
  <c r="AE193" i="1"/>
  <c r="AE67" i="1"/>
  <c r="AE370" i="1"/>
  <c r="AE306" i="1"/>
  <c r="AE242" i="1"/>
  <c r="AE347" i="1"/>
  <c r="AE283" i="1"/>
  <c r="AE219" i="1"/>
  <c r="AE91" i="1"/>
  <c r="AE48" i="1"/>
  <c r="AE344" i="1"/>
  <c r="AE280" i="1"/>
  <c r="AE216" i="1"/>
  <c r="AE88" i="1"/>
  <c r="AE122" i="1"/>
  <c r="AE349" i="1"/>
  <c r="AE285" i="1"/>
  <c r="AE221" i="1"/>
  <c r="AE93" i="1"/>
  <c r="AE49" i="1"/>
  <c r="AE334" i="1"/>
  <c r="AE270" i="1"/>
  <c r="AE206" i="1"/>
  <c r="AE375" i="1"/>
  <c r="AE311" i="1"/>
  <c r="AE247" i="1"/>
  <c r="AE183" i="1"/>
  <c r="AE119" i="1"/>
  <c r="AE118" i="1"/>
  <c r="AE324" i="1"/>
  <c r="AE260" i="1"/>
  <c r="AE196" i="1"/>
  <c r="AE42" i="1"/>
  <c r="AE23" i="1"/>
  <c r="AE329" i="1"/>
  <c r="AE265" i="1"/>
  <c r="AE201" i="1"/>
  <c r="AE137" i="1"/>
  <c r="AE73" i="1"/>
  <c r="AE378" i="1"/>
  <c r="AE314" i="1"/>
  <c r="AE250" i="1"/>
  <c r="AE355" i="1"/>
  <c r="AE291" i="1"/>
  <c r="AE227" i="1"/>
  <c r="AE163" i="1"/>
  <c r="AE43" i="1"/>
  <c r="AE352" i="1"/>
  <c r="AE288" i="1"/>
  <c r="AE224" i="1"/>
  <c r="AE160" i="1"/>
  <c r="AE96" i="1"/>
  <c r="AE146" i="1"/>
  <c r="AE357" i="1"/>
  <c r="AE353" i="1"/>
  <c r="AE289" i="1"/>
  <c r="AE225" i="1"/>
  <c r="AE161" i="1"/>
  <c r="AE97" i="1"/>
  <c r="AE70" i="1"/>
  <c r="AE338" i="1"/>
  <c r="AE274" i="1"/>
  <c r="AE210" i="1"/>
  <c r="AE379" i="1"/>
  <c r="AE315" i="1"/>
  <c r="AE251" i="1"/>
  <c r="AE187" i="1"/>
  <c r="AE64" i="1"/>
  <c r="AE376" i="1"/>
  <c r="AE312" i="1"/>
  <c r="AE248" i="1"/>
  <c r="AE184" i="1"/>
  <c r="AE120" i="1"/>
  <c r="AE20" i="1"/>
  <c r="AE381" i="1"/>
  <c r="AE317" i="1"/>
  <c r="AE253" i="1"/>
  <c r="AE189" i="1"/>
  <c r="AE65" i="1"/>
  <c r="AE366" i="1"/>
  <c r="AE302" i="1"/>
  <c r="AE238" i="1"/>
  <c r="AE138" i="1"/>
  <c r="AE343" i="1"/>
  <c r="AE279" i="1"/>
  <c r="AE215" i="1"/>
  <c r="AE87" i="1"/>
  <c r="AE46" i="1"/>
  <c r="AE356" i="1"/>
  <c r="AE292" i="1"/>
  <c r="AE228" i="1"/>
  <c r="AE164" i="1"/>
  <c r="AE361" i="1"/>
  <c r="AE297" i="1"/>
  <c r="AE233" i="1"/>
  <c r="AE169" i="1"/>
  <c r="AE98" i="1"/>
  <c r="AE346" i="1"/>
  <c r="AE282" i="1"/>
  <c r="AE218" i="1"/>
  <c r="AE39" i="1"/>
  <c r="AE323" i="1"/>
  <c r="AE259" i="1"/>
  <c r="AE195" i="1"/>
  <c r="AE68" i="1"/>
  <c r="AE384" i="1"/>
  <c r="AE320" i="1"/>
  <c r="AE256" i="1"/>
  <c r="AE192" i="1"/>
  <c r="AE40" i="1"/>
  <c r="AE22" i="1"/>
  <c r="AE325" i="1"/>
  <c r="AE261" i="1"/>
  <c r="AE197" i="1"/>
  <c r="AE293" i="1"/>
  <c r="AE229" i="1"/>
  <c r="AE165" i="1"/>
  <c r="AE342" i="1"/>
  <c r="AE278" i="1"/>
  <c r="AE214" i="1"/>
  <c r="AE383" i="1"/>
  <c r="AE319" i="1"/>
  <c r="AE255" i="1"/>
  <c r="AE191" i="1"/>
  <c r="AE66" i="1"/>
  <c r="AE170" i="1"/>
  <c r="AE364" i="1"/>
  <c r="AE300" i="1"/>
  <c r="AE236" i="1"/>
  <c r="AE190" i="1"/>
  <c r="AE369" i="1"/>
  <c r="AE305" i="1"/>
  <c r="AE241" i="1"/>
  <c r="AE113" i="1"/>
  <c r="AE142" i="1"/>
  <c r="AE354" i="1"/>
  <c r="AE290" i="1"/>
  <c r="AE226" i="1"/>
  <c r="AE331" i="1"/>
  <c r="AE267" i="1"/>
  <c r="AE203" i="1"/>
  <c r="AE139" i="1"/>
  <c r="AE13" i="1"/>
  <c r="AE328" i="1"/>
  <c r="AE264" i="1"/>
  <c r="AE200" i="1"/>
  <c r="AE136" i="1"/>
  <c r="AE72" i="1"/>
  <c r="AE24" i="1"/>
  <c r="AE16" i="1"/>
  <c r="AE333" i="1"/>
  <c r="AE269" i="1"/>
  <c r="AE205" i="1"/>
  <c r="AE141" i="1"/>
  <c r="AE382" i="1"/>
  <c r="AE318" i="1"/>
  <c r="AE254" i="1"/>
  <c r="AE186" i="1"/>
  <c r="AE359" i="1"/>
  <c r="AE295" i="1"/>
  <c r="AE231" i="1"/>
  <c r="AE167" i="1"/>
  <c r="AE74" i="1"/>
  <c r="AE372" i="1"/>
  <c r="AE308" i="1"/>
  <c r="AE244" i="1"/>
  <c r="AE116" i="1"/>
  <c r="AE18" i="1"/>
  <c r="AE377" i="1"/>
  <c r="AE313" i="1"/>
  <c r="AE249" i="1"/>
  <c r="AE185" i="1"/>
  <c r="AE121" i="1"/>
  <c r="AE63" i="1"/>
  <c r="AE362" i="1"/>
  <c r="AE298" i="1"/>
  <c r="AE234" i="1"/>
  <c r="AE339" i="1"/>
  <c r="AE275" i="1"/>
  <c r="AE211" i="1"/>
  <c r="AE44" i="1"/>
  <c r="AE336" i="1"/>
  <c r="AE272" i="1"/>
  <c r="AE208" i="1"/>
  <c r="AE144" i="1"/>
  <c r="AE26" i="1"/>
  <c r="AE341" i="1"/>
  <c r="AE277" i="1"/>
  <c r="AE213" i="1"/>
  <c r="AE45" i="1"/>
  <c r="AE326" i="1"/>
  <c r="AE262" i="1"/>
  <c r="AE198" i="1"/>
  <c r="AE367" i="1"/>
  <c r="AE303" i="1"/>
  <c r="AE239" i="1"/>
  <c r="AE111" i="1"/>
  <c r="AE90" i="1"/>
  <c r="AE380" i="1"/>
  <c r="AE69" i="1"/>
  <c r="AE374" i="1"/>
  <c r="AE310" i="1"/>
  <c r="AE246" i="1"/>
  <c r="AE166" i="1"/>
  <c r="AE351" i="1"/>
  <c r="AE287" i="1"/>
  <c r="AE223" i="1"/>
  <c r="AE159" i="1"/>
  <c r="AE95" i="1"/>
  <c r="AE50" i="1"/>
  <c r="AE332" i="1"/>
  <c r="AE268" i="1"/>
  <c r="AE204" i="1"/>
  <c r="AE140" i="1"/>
  <c r="AE76" i="1"/>
  <c r="AE25" i="1"/>
  <c r="AE94" i="1"/>
  <c r="AE337" i="1"/>
  <c r="AE273" i="1"/>
  <c r="AE209" i="1"/>
  <c r="AE145" i="1"/>
  <c r="AE15" i="1"/>
  <c r="AE386" i="1"/>
  <c r="AE322" i="1"/>
  <c r="AE258" i="1"/>
  <c r="AE194" i="1"/>
  <c r="AE363" i="1"/>
  <c r="AE299" i="1"/>
  <c r="AE235" i="1"/>
  <c r="AE360" i="1"/>
  <c r="AE296" i="1"/>
  <c r="AE232" i="1"/>
  <c r="AE168" i="1"/>
  <c r="AE162" i="1"/>
  <c r="AE365" i="1"/>
  <c r="AE301" i="1"/>
  <c r="AE237" i="1"/>
  <c r="AE350" i="1"/>
  <c r="AE286" i="1"/>
  <c r="AE222" i="1"/>
  <c r="AE41" i="1"/>
  <c r="AE327" i="1"/>
  <c r="AE263" i="1"/>
  <c r="AE199" i="1"/>
  <c r="AE135" i="1"/>
  <c r="AE71" i="1"/>
  <c r="AE340" i="1"/>
  <c r="AE276" i="1"/>
  <c r="AE212" i="1"/>
  <c r="AE345" i="1"/>
  <c r="AE281" i="1"/>
  <c r="AE217" i="1"/>
  <c r="AE89" i="1"/>
  <c r="AE47" i="1"/>
  <c r="AE19" i="1"/>
  <c r="AE330" i="1"/>
  <c r="AE266" i="1"/>
  <c r="AE202" i="1"/>
  <c r="AE371" i="1"/>
  <c r="AE307" i="1"/>
  <c r="AE243" i="1"/>
  <c r="AE115" i="1"/>
  <c r="AE368" i="1"/>
  <c r="AE304" i="1"/>
  <c r="AE240" i="1"/>
  <c r="AE112" i="1"/>
  <c r="AE373" i="1"/>
  <c r="AE309" i="1"/>
  <c r="AE245" i="1"/>
  <c r="AE117" i="1"/>
  <c r="AE358" i="1"/>
  <c r="AE294" i="1"/>
  <c r="AE230" i="1"/>
  <c r="AE114" i="1"/>
  <c r="AE335" i="1"/>
  <c r="AE271" i="1"/>
  <c r="AE207" i="1"/>
  <c r="AE143" i="1"/>
  <c r="AE17" i="1"/>
  <c r="A17" i="41"/>
  <c r="B17" i="41" s="1"/>
  <c r="K10" i="2"/>
  <c r="M10" i="2" s="1"/>
  <c r="C5" i="41"/>
  <c r="B1" i="32"/>
  <c r="B1" i="31"/>
  <c r="B1" i="30"/>
  <c r="C25" i="5"/>
  <c r="B25" i="5"/>
  <c r="F39" i="5"/>
  <c r="H33" i="5"/>
  <c r="M37" i="10"/>
  <c r="O32" i="10"/>
  <c r="R35" i="5"/>
  <c r="Y33" i="10"/>
  <c r="X35" i="15"/>
  <c r="T30" i="15"/>
  <c r="N28" i="5"/>
  <c r="U26" i="10"/>
  <c r="K25" i="15"/>
  <c r="C34" i="5"/>
  <c r="I27" i="5"/>
  <c r="B32" i="5"/>
  <c r="M30" i="10"/>
  <c r="C30" i="15"/>
  <c r="V30" i="10"/>
  <c r="B24" i="5"/>
  <c r="R27" i="5"/>
  <c r="F31" i="5"/>
  <c r="R34" i="5"/>
  <c r="J38" i="5"/>
  <c r="Y25" i="10"/>
  <c r="M29" i="10"/>
  <c r="E33" i="10"/>
  <c r="Q36" i="10"/>
  <c r="C24" i="15"/>
  <c r="X28" i="15"/>
  <c r="H34" i="15"/>
  <c r="C24" i="5"/>
  <c r="K31" i="5"/>
  <c r="F27" i="10"/>
  <c r="D26" i="15"/>
  <c r="T29" i="5"/>
  <c r="K28" i="15"/>
  <c r="V25" i="5"/>
  <c r="J29" i="5"/>
  <c r="B33" i="5"/>
  <c r="N36" i="5"/>
  <c r="E24" i="10"/>
  <c r="U27" i="10"/>
  <c r="I31" i="10"/>
  <c r="U34" i="10"/>
  <c r="M38" i="10"/>
  <c r="N26" i="15"/>
  <c r="F31" i="15"/>
  <c r="X37" i="15"/>
  <c r="C26" i="5"/>
  <c r="S36" i="5"/>
  <c r="J34" i="10"/>
  <c r="B37" i="15"/>
  <c r="X37" i="5"/>
  <c r="H24" i="10"/>
  <c r="R26" i="5"/>
  <c r="J30" i="5"/>
  <c r="V33" i="5"/>
  <c r="J37" i="5"/>
  <c r="E25" i="10"/>
  <c r="Q28" i="10"/>
  <c r="E32" i="10"/>
  <c r="U35" i="10"/>
  <c r="I39" i="10"/>
  <c r="P27" i="15"/>
  <c r="P32" i="15"/>
  <c r="P39" i="15"/>
  <c r="S28" i="5"/>
  <c r="S39" i="5"/>
  <c r="V37" i="10"/>
  <c r="H26" i="5"/>
  <c r="J31" i="15"/>
  <c r="R24" i="5"/>
  <c r="R25" i="5"/>
  <c r="N26" i="5"/>
  <c r="J27" i="5"/>
  <c r="J28" i="5"/>
  <c r="F29" i="5"/>
  <c r="B30" i="5"/>
  <c r="B31" i="5"/>
  <c r="V31" i="5"/>
  <c r="R32" i="5"/>
  <c r="R33" i="5"/>
  <c r="N34" i="5"/>
  <c r="J35" i="5"/>
  <c r="J36" i="5"/>
  <c r="F37" i="5"/>
  <c r="B38" i="5"/>
  <c r="B39" i="5"/>
  <c r="V39" i="5"/>
  <c r="U24" i="10"/>
  <c r="U25" i="10"/>
  <c r="Q26" i="10"/>
  <c r="M27" i="10"/>
  <c r="M28" i="10"/>
  <c r="I29" i="10"/>
  <c r="E30" i="10"/>
  <c r="E31" i="10"/>
  <c r="Y31" i="10"/>
  <c r="U32" i="10"/>
  <c r="U33" i="10"/>
  <c r="Q34" i="10"/>
  <c r="M35" i="10"/>
  <c r="M36" i="10"/>
  <c r="I37" i="10"/>
  <c r="E38" i="10"/>
  <c r="E39" i="10"/>
  <c r="Y39" i="10"/>
  <c r="X24" i="15"/>
  <c r="H26" i="15"/>
  <c r="K27" i="15"/>
  <c r="N28" i="15"/>
  <c r="V29" i="15"/>
  <c r="X30" i="15"/>
  <c r="C32" i="15"/>
  <c r="X33" i="15"/>
  <c r="P35" i="15"/>
  <c r="H37" i="15"/>
  <c r="H39" i="15"/>
  <c r="S24" i="5"/>
  <c r="S25" i="5"/>
  <c r="C28" i="5"/>
  <c r="S30" i="5"/>
  <c r="K33" i="5"/>
  <c r="C36" i="5"/>
  <c r="W38" i="5"/>
  <c r="J26" i="10"/>
  <c r="V29" i="10"/>
  <c r="N33" i="10"/>
  <c r="B37" i="10"/>
  <c r="T24" i="15"/>
  <c r="R29" i="15"/>
  <c r="J35" i="15"/>
  <c r="H25" i="5"/>
  <c r="X28" i="5"/>
  <c r="L32" i="5"/>
  <c r="X35" i="5"/>
  <c r="W29" i="10"/>
  <c r="V24" i="15"/>
  <c r="Q24" i="5"/>
  <c r="Y35" i="5"/>
  <c r="K38" i="15"/>
  <c r="J24" i="5"/>
  <c r="F25" i="5"/>
  <c r="B26" i="5"/>
  <c r="B27" i="5"/>
  <c r="V27" i="5"/>
  <c r="R28" i="5"/>
  <c r="R29" i="5"/>
  <c r="N30" i="5"/>
  <c r="J31" i="5"/>
  <c r="J32" i="5"/>
  <c r="F33" i="5"/>
  <c r="B34" i="5"/>
  <c r="B35" i="5"/>
  <c r="V35" i="5"/>
  <c r="R36" i="5"/>
  <c r="R37" i="5"/>
  <c r="N38" i="5"/>
  <c r="J39" i="5"/>
  <c r="M24" i="10"/>
  <c r="I25" i="10"/>
  <c r="E26" i="10"/>
  <c r="E27" i="10"/>
  <c r="Y27" i="10"/>
  <c r="U28" i="10"/>
  <c r="U29" i="10"/>
  <c r="Q30" i="10"/>
  <c r="M31" i="10"/>
  <c r="M32" i="10"/>
  <c r="I33" i="10"/>
  <c r="E34" i="10"/>
  <c r="E35" i="10"/>
  <c r="Y35" i="10"/>
  <c r="U36" i="10"/>
  <c r="U37" i="10"/>
  <c r="Q38" i="10"/>
  <c r="M39" i="10"/>
  <c r="N24" i="15"/>
  <c r="P25" i="15"/>
  <c r="S26" i="15"/>
  <c r="C28" i="15"/>
  <c r="F29" i="15"/>
  <c r="H30" i="15"/>
  <c r="P31" i="15"/>
  <c r="X32" i="15"/>
  <c r="P34" i="15"/>
  <c r="P36" i="15"/>
  <c r="H38" i="15"/>
  <c r="X39" i="15"/>
  <c r="K24" i="5"/>
  <c r="G25" i="5"/>
  <c r="S26" i="5"/>
  <c r="K29" i="5"/>
  <c r="C32" i="5"/>
  <c r="S34" i="5"/>
  <c r="K37" i="5"/>
  <c r="N24" i="10"/>
  <c r="F28" i="10"/>
  <c r="R31" i="10"/>
  <c r="F35" i="10"/>
  <c r="V38" i="10"/>
  <c r="G27" i="15"/>
  <c r="W31" i="15"/>
  <c r="B39" i="15"/>
  <c r="D27" i="5"/>
  <c r="P30" i="5"/>
  <c r="H34" i="5"/>
  <c r="O24" i="10"/>
  <c r="G35" i="10"/>
  <c r="X31" i="15"/>
  <c r="Y29" i="5"/>
  <c r="X34" i="10"/>
  <c r="N24" i="5"/>
  <c r="J25" i="5"/>
  <c r="J26" i="5"/>
  <c r="F27" i="5"/>
  <c r="B28" i="5"/>
  <c r="B29" i="5"/>
  <c r="V29" i="5"/>
  <c r="R30" i="5"/>
  <c r="R31" i="5"/>
  <c r="N32" i="5"/>
  <c r="J33" i="5"/>
  <c r="J34" i="5"/>
  <c r="F35" i="5"/>
  <c r="B36" i="5"/>
  <c r="B37" i="5"/>
  <c r="V37" i="5"/>
  <c r="R38" i="5"/>
  <c r="R39" i="5"/>
  <c r="Q24" i="10"/>
  <c r="M25" i="10"/>
  <c r="M26" i="10"/>
  <c r="I27" i="10"/>
  <c r="E28" i="10"/>
  <c r="E29" i="10"/>
  <c r="Y29" i="10"/>
  <c r="U30" i="10"/>
  <c r="U31" i="10"/>
  <c r="Q32" i="10"/>
  <c r="M33" i="10"/>
  <c r="M34" i="10"/>
  <c r="I35" i="10"/>
  <c r="E36" i="10"/>
  <c r="E37" i="10"/>
  <c r="Y37" i="10"/>
  <c r="U38" i="10"/>
  <c r="U39" i="10"/>
  <c r="S24" i="15"/>
  <c r="V25" i="15"/>
  <c r="F27" i="15"/>
  <c r="H28" i="15"/>
  <c r="K29" i="15"/>
  <c r="S30" i="15"/>
  <c r="V31" i="15"/>
  <c r="H33" i="15"/>
  <c r="H35" i="15"/>
  <c r="X36" i="15"/>
  <c r="P38" i="15"/>
  <c r="O24" i="5"/>
  <c r="K25" i="5"/>
  <c r="K27" i="5"/>
  <c r="C30" i="5"/>
  <c r="S32" i="5"/>
  <c r="K35" i="5"/>
  <c r="C38" i="5"/>
  <c r="N25" i="10"/>
  <c r="B29" i="10"/>
  <c r="N32" i="10"/>
  <c r="F36" i="10"/>
  <c r="R39" i="10"/>
  <c r="J28" i="15"/>
  <c r="R33" i="15"/>
  <c r="L24" i="5"/>
  <c r="X27" i="5"/>
  <c r="P31" i="5"/>
  <c r="D35" i="5"/>
  <c r="G27" i="10"/>
  <c r="W37" i="10"/>
  <c r="D37" i="15"/>
  <c r="Q32" i="5"/>
  <c r="E33" i="15"/>
  <c r="Y39" i="15"/>
  <c r="I39" i="15"/>
  <c r="Q38" i="15"/>
  <c r="Y37" i="15"/>
  <c r="I37" i="15"/>
  <c r="Q36" i="15"/>
  <c r="Y35" i="15"/>
  <c r="I35" i="15"/>
  <c r="Q34" i="15"/>
  <c r="Y33" i="15"/>
  <c r="I33" i="15"/>
  <c r="Q32" i="15"/>
  <c r="Y31" i="15"/>
  <c r="I31" i="15"/>
  <c r="Q30" i="15"/>
  <c r="Y29" i="15"/>
  <c r="I29" i="15"/>
  <c r="Q28" i="15"/>
  <c r="Y27" i="15"/>
  <c r="I27" i="15"/>
  <c r="Q26" i="15"/>
  <c r="Y25" i="15"/>
  <c r="I25" i="15"/>
  <c r="Q24" i="15"/>
  <c r="W39" i="15"/>
  <c r="G39" i="15"/>
  <c r="O38" i="15"/>
  <c r="W37" i="15"/>
  <c r="G37" i="15"/>
  <c r="O36" i="15"/>
  <c r="W35" i="15"/>
  <c r="G35" i="15"/>
  <c r="O34" i="15"/>
  <c r="W33" i="15"/>
  <c r="G33" i="15"/>
  <c r="O32" i="15"/>
  <c r="F39" i="15"/>
  <c r="V37" i="15"/>
  <c r="N36" i="15"/>
  <c r="F35" i="15"/>
  <c r="V33" i="15"/>
  <c r="N32" i="15"/>
  <c r="O31" i="15"/>
  <c r="R30" i="15"/>
  <c r="T29" i="15"/>
  <c r="W28" i="15"/>
  <c r="B28" i="15"/>
  <c r="D27" i="15"/>
  <c r="G26" i="15"/>
  <c r="J25" i="15"/>
  <c r="L24" i="15"/>
  <c r="T39" i="10"/>
  <c r="D39" i="10"/>
  <c r="L38" i="10"/>
  <c r="T37" i="10"/>
  <c r="D37" i="10"/>
  <c r="L36" i="10"/>
  <c r="T35" i="10"/>
  <c r="D35" i="10"/>
  <c r="L34" i="10"/>
  <c r="T33" i="10"/>
  <c r="D33" i="10"/>
  <c r="L32" i="10"/>
  <c r="T31" i="10"/>
  <c r="D31" i="10"/>
  <c r="L30" i="10"/>
  <c r="T29" i="10"/>
  <c r="D29" i="10"/>
  <c r="L28" i="10"/>
  <c r="T27" i="10"/>
  <c r="D27" i="10"/>
  <c r="L26" i="10"/>
  <c r="T25" i="10"/>
  <c r="D25" i="10"/>
  <c r="L24" i="10"/>
  <c r="U39" i="5"/>
  <c r="E39" i="5"/>
  <c r="M38" i="5"/>
  <c r="U37" i="5"/>
  <c r="E37" i="5"/>
  <c r="M36" i="5"/>
  <c r="U35" i="5"/>
  <c r="E35" i="5"/>
  <c r="M34" i="5"/>
  <c r="U33" i="5"/>
  <c r="Q39" i="15"/>
  <c r="Y38" i="15"/>
  <c r="I38" i="15"/>
  <c r="Q37" i="15"/>
  <c r="Y36" i="15"/>
  <c r="I36" i="15"/>
  <c r="Q35" i="15"/>
  <c r="Y34" i="15"/>
  <c r="I34" i="15"/>
  <c r="Q33" i="15"/>
  <c r="Y32" i="15"/>
  <c r="I32" i="15"/>
  <c r="Q31" i="15"/>
  <c r="Y30" i="15"/>
  <c r="I30" i="15"/>
  <c r="Q29" i="15"/>
  <c r="Y28" i="15"/>
  <c r="I28" i="15"/>
  <c r="Q27" i="15"/>
  <c r="Y26" i="15"/>
  <c r="I26" i="15"/>
  <c r="Q25" i="15"/>
  <c r="Y24" i="15"/>
  <c r="I24" i="15"/>
  <c r="O39" i="15"/>
  <c r="W38" i="15"/>
  <c r="G38" i="15"/>
  <c r="O37" i="15"/>
  <c r="W36" i="15"/>
  <c r="G36" i="15"/>
  <c r="O35" i="15"/>
  <c r="W34" i="15"/>
  <c r="G34" i="15"/>
  <c r="O33" i="15"/>
  <c r="W32" i="15"/>
  <c r="V39" i="15"/>
  <c r="N38" i="15"/>
  <c r="F37" i="15"/>
  <c r="V35" i="15"/>
  <c r="N34" i="15"/>
  <c r="F33" i="15"/>
  <c r="B32" i="15"/>
  <c r="D31" i="15"/>
  <c r="G30" i="15"/>
  <c r="J29" i="15"/>
  <c r="L28" i="15"/>
  <c r="O27" i="15"/>
  <c r="R26" i="15"/>
  <c r="T25" i="15"/>
  <c r="W24" i="15"/>
  <c r="B24" i="15"/>
  <c r="L39" i="10"/>
  <c r="T38" i="10"/>
  <c r="D38" i="10"/>
  <c r="L37" i="10"/>
  <c r="T36" i="10"/>
  <c r="D36" i="10"/>
  <c r="L35" i="10"/>
  <c r="T34" i="10"/>
  <c r="D34" i="10"/>
  <c r="L33" i="10"/>
  <c r="T32" i="10"/>
  <c r="D32" i="10"/>
  <c r="L31" i="10"/>
  <c r="T30" i="10"/>
  <c r="D30" i="10"/>
  <c r="L29" i="10"/>
  <c r="T28" i="10"/>
  <c r="D28" i="10"/>
  <c r="L27" i="10"/>
  <c r="T26" i="10"/>
  <c r="D26" i="10"/>
  <c r="L25" i="10"/>
  <c r="T24" i="10"/>
  <c r="D24" i="10"/>
  <c r="M39" i="5"/>
  <c r="D5" i="28"/>
  <c r="M39" i="15"/>
  <c r="U38" i="15"/>
  <c r="E38" i="15"/>
  <c r="M37" i="15"/>
  <c r="U36" i="15"/>
  <c r="E36" i="15"/>
  <c r="M35" i="15"/>
  <c r="U34" i="15"/>
  <c r="E34" i="15"/>
  <c r="M33" i="15"/>
  <c r="U32" i="15"/>
  <c r="E32" i="15"/>
  <c r="M31" i="15"/>
  <c r="U30" i="15"/>
  <c r="E30" i="15"/>
  <c r="M29" i="15"/>
  <c r="U28" i="15"/>
  <c r="E28" i="15"/>
  <c r="M27" i="15"/>
  <c r="U26" i="15"/>
  <c r="E26" i="15"/>
  <c r="M25" i="15"/>
  <c r="U24" i="15"/>
  <c r="E24" i="15"/>
  <c r="K39" i="15"/>
  <c r="S38" i="15"/>
  <c r="C38" i="15"/>
  <c r="K37" i="15"/>
  <c r="S36" i="15"/>
  <c r="C36" i="15"/>
  <c r="K35" i="15"/>
  <c r="S34" i="15"/>
  <c r="C34" i="15"/>
  <c r="K33" i="15"/>
  <c r="S32" i="15"/>
  <c r="N39" i="15"/>
  <c r="F38" i="15"/>
  <c r="V36" i="15"/>
  <c r="N35" i="15"/>
  <c r="F34" i="15"/>
  <c r="V32" i="15"/>
  <c r="T31" i="15"/>
  <c r="W30" i="15"/>
  <c r="B30" i="15"/>
  <c r="D29" i="15"/>
  <c r="G28" i="15"/>
  <c r="J27" i="15"/>
  <c r="L26" i="15"/>
  <c r="O25" i="15"/>
  <c r="R24" i="15"/>
  <c r="X39" i="10"/>
  <c r="H39" i="10"/>
  <c r="P38" i="10"/>
  <c r="X37" i="10"/>
  <c r="H37" i="10"/>
  <c r="P36" i="10"/>
  <c r="X35" i="10"/>
  <c r="H35" i="10"/>
  <c r="P34" i="10"/>
  <c r="X33" i="10"/>
  <c r="H33" i="10"/>
  <c r="P32" i="10"/>
  <c r="X31" i="10"/>
  <c r="H31" i="10"/>
  <c r="P30" i="10"/>
  <c r="X29" i="10"/>
  <c r="H29" i="10"/>
  <c r="P28" i="10"/>
  <c r="X27" i="10"/>
  <c r="H27" i="10"/>
  <c r="P26" i="10"/>
  <c r="X25" i="10"/>
  <c r="H25" i="10"/>
  <c r="P24" i="10"/>
  <c r="Y39" i="5"/>
  <c r="I39" i="5"/>
  <c r="E39" i="15"/>
  <c r="M36" i="15"/>
  <c r="U33" i="15"/>
  <c r="E31" i="15"/>
  <c r="M28" i="15"/>
  <c r="U25" i="15"/>
  <c r="C39" i="15"/>
  <c r="K36" i="15"/>
  <c r="S33" i="15"/>
  <c r="N37" i="15"/>
  <c r="G32" i="15"/>
  <c r="R28" i="15"/>
  <c r="D25" i="15"/>
  <c r="H38" i="10"/>
  <c r="P35" i="10"/>
  <c r="X32" i="10"/>
  <c r="H30" i="10"/>
  <c r="P27" i="10"/>
  <c r="X24" i="10"/>
  <c r="U38" i="5"/>
  <c r="Y37" i="5"/>
  <c r="Y36" i="5"/>
  <c r="E36" i="5"/>
  <c r="I35" i="5"/>
  <c r="I34" i="5"/>
  <c r="M33" i="5"/>
  <c r="U32" i="5"/>
  <c r="E32" i="5"/>
  <c r="M31" i="5"/>
  <c r="U30" i="5"/>
  <c r="E30" i="5"/>
  <c r="M29" i="5"/>
  <c r="U28" i="5"/>
  <c r="E28" i="5"/>
  <c r="M27" i="5"/>
  <c r="U26" i="5"/>
  <c r="E26" i="5"/>
  <c r="M25" i="5"/>
  <c r="U24" i="5"/>
  <c r="E24" i="5"/>
  <c r="T38" i="15"/>
  <c r="L37" i="15"/>
  <c r="D36" i="15"/>
  <c r="T34" i="15"/>
  <c r="L33" i="15"/>
  <c r="F32" i="15"/>
  <c r="H31" i="15"/>
  <c r="K30" i="15"/>
  <c r="N29" i="15"/>
  <c r="P28" i="15"/>
  <c r="S27" i="15"/>
  <c r="V26" i="15"/>
  <c r="X25" i="15"/>
  <c r="C25" i="15"/>
  <c r="F24" i="15"/>
  <c r="K39" i="10"/>
  <c r="S38" i="10"/>
  <c r="C38" i="10"/>
  <c r="K37" i="10"/>
  <c r="S36" i="10"/>
  <c r="C36" i="10"/>
  <c r="K35" i="10"/>
  <c r="S34" i="10"/>
  <c r="C34" i="10"/>
  <c r="K33" i="10"/>
  <c r="S32" i="10"/>
  <c r="C32" i="10"/>
  <c r="K31" i="10"/>
  <c r="S30" i="10"/>
  <c r="C30" i="10"/>
  <c r="K29" i="10"/>
  <c r="S28" i="10"/>
  <c r="C28" i="10"/>
  <c r="K27" i="10"/>
  <c r="S26" i="10"/>
  <c r="C26" i="10"/>
  <c r="K25" i="10"/>
  <c r="S24" i="10"/>
  <c r="C24" i="10"/>
  <c r="L39" i="5"/>
  <c r="T38" i="5"/>
  <c r="D38" i="5"/>
  <c r="L37" i="5"/>
  <c r="T36" i="5"/>
  <c r="D36" i="5"/>
  <c r="L35" i="5"/>
  <c r="T34" i="5"/>
  <c r="D34" i="5"/>
  <c r="L33" i="5"/>
  <c r="T32" i="5"/>
  <c r="D32" i="5"/>
  <c r="L31" i="5"/>
  <c r="T30" i="5"/>
  <c r="D30" i="5"/>
  <c r="L29" i="5"/>
  <c r="T28" i="5"/>
  <c r="D28" i="5"/>
  <c r="L27" i="5"/>
  <c r="T26" i="5"/>
  <c r="D26" i="5"/>
  <c r="L25" i="5"/>
  <c r="T24" i="5"/>
  <c r="D24" i="5"/>
  <c r="R38" i="15"/>
  <c r="J37" i="15"/>
  <c r="B36" i="15"/>
  <c r="R34" i="15"/>
  <c r="J33" i="15"/>
  <c r="D32" i="15"/>
  <c r="G31" i="15"/>
  <c r="J30" i="15"/>
  <c r="L29" i="15"/>
  <c r="O28" i="15"/>
  <c r="R27" i="15"/>
  <c r="T26" i="15"/>
  <c r="W25" i="15"/>
  <c r="B25" i="15"/>
  <c r="D24" i="15"/>
  <c r="J39" i="10"/>
  <c r="R38" i="10"/>
  <c r="B38" i="10"/>
  <c r="J37" i="10"/>
  <c r="R36" i="10"/>
  <c r="B36" i="10"/>
  <c r="J35" i="10"/>
  <c r="R34" i="10"/>
  <c r="B34" i="10"/>
  <c r="J33" i="10"/>
  <c r="R32" i="10"/>
  <c r="B32" i="10"/>
  <c r="J31" i="10"/>
  <c r="R30" i="10"/>
  <c r="B30" i="10"/>
  <c r="J29" i="10"/>
  <c r="R28" i="10"/>
  <c r="B28" i="10"/>
  <c r="J27" i="10"/>
  <c r="R26" i="10"/>
  <c r="B26" i="10"/>
  <c r="J25" i="10"/>
  <c r="R24" i="10"/>
  <c r="B24" i="10"/>
  <c r="K39" i="5"/>
  <c r="S38" i="5"/>
  <c r="U37" i="15"/>
  <c r="E35" i="15"/>
  <c r="M32" i="15"/>
  <c r="U29" i="15"/>
  <c r="E27" i="15"/>
  <c r="M24" i="15"/>
  <c r="S37" i="15"/>
  <c r="C35" i="15"/>
  <c r="K32" i="15"/>
  <c r="V34" i="15"/>
  <c r="L30" i="15"/>
  <c r="W26" i="15"/>
  <c r="P39" i="10"/>
  <c r="X36" i="10"/>
  <c r="H34" i="10"/>
  <c r="P31" i="10"/>
  <c r="X28" i="10"/>
  <c r="H26" i="10"/>
  <c r="Q39" i="5"/>
  <c r="I38" i="5"/>
  <c r="M37" i="5"/>
  <c r="Q36" i="5"/>
  <c r="Q35" i="5"/>
  <c r="U34" i="5"/>
  <c r="Y33" i="5"/>
  <c r="E33" i="5"/>
  <c r="M32" i="5"/>
  <c r="U31" i="5"/>
  <c r="E31" i="5"/>
  <c r="M30" i="5"/>
  <c r="U29" i="5"/>
  <c r="E29" i="5"/>
  <c r="M28" i="5"/>
  <c r="U27" i="5"/>
  <c r="E27" i="5"/>
  <c r="M26" i="5"/>
  <c r="U25" i="5"/>
  <c r="E25" i="5"/>
  <c r="M24" i="5"/>
  <c r="L39" i="15"/>
  <c r="D38" i="15"/>
  <c r="T36" i="15"/>
  <c r="L35" i="15"/>
  <c r="D34" i="15"/>
  <c r="T32" i="15"/>
  <c r="S31" i="15"/>
  <c r="V30" i="15"/>
  <c r="X29" i="15"/>
  <c r="C29" i="15"/>
  <c r="F28" i="15"/>
  <c r="H27" i="15"/>
  <c r="K26" i="15"/>
  <c r="N25" i="15"/>
  <c r="P24" i="15"/>
  <c r="S39" i="10"/>
  <c r="C39" i="10"/>
  <c r="K38" i="10"/>
  <c r="S37" i="10"/>
  <c r="C37" i="10"/>
  <c r="K36" i="10"/>
  <c r="S35" i="10"/>
  <c r="C35" i="10"/>
  <c r="K34" i="10"/>
  <c r="S33" i="10"/>
  <c r="C33" i="10"/>
  <c r="K32" i="10"/>
  <c r="S31" i="10"/>
  <c r="C31" i="10"/>
  <c r="K30" i="10"/>
  <c r="S29" i="10"/>
  <c r="C29" i="10"/>
  <c r="K28" i="10"/>
  <c r="S27" i="10"/>
  <c r="C27" i="10"/>
  <c r="K26" i="10"/>
  <c r="S25" i="10"/>
  <c r="C25" i="10"/>
  <c r="K24" i="10"/>
  <c r="T39" i="5"/>
  <c r="D39" i="5"/>
  <c r="L38" i="5"/>
  <c r="T37" i="5"/>
  <c r="D37" i="5"/>
  <c r="L36" i="5"/>
  <c r="U39" i="15"/>
  <c r="E37" i="15"/>
  <c r="M34" i="15"/>
  <c r="U31" i="15"/>
  <c r="E29" i="15"/>
  <c r="M26" i="15"/>
  <c r="S39" i="15"/>
  <c r="C37" i="15"/>
  <c r="K34" i="15"/>
  <c r="V38" i="15"/>
  <c r="N33" i="15"/>
  <c r="O29" i="15"/>
  <c r="B26" i="15"/>
  <c r="X38" i="10"/>
  <c r="H36" i="10"/>
  <c r="P33" i="10"/>
  <c r="X30" i="10"/>
  <c r="H28" i="10"/>
  <c r="P25" i="10"/>
  <c r="Y38" i="5"/>
  <c r="E38" i="5"/>
  <c r="I37" i="5"/>
  <c r="I36" i="5"/>
  <c r="M35" i="5"/>
  <c r="Q34" i="5"/>
  <c r="Q33" i="5"/>
  <c r="Y32" i="5"/>
  <c r="I32" i="5"/>
  <c r="Q31" i="5"/>
  <c r="Y30" i="5"/>
  <c r="I30" i="5"/>
  <c r="Q29" i="5"/>
  <c r="Y28" i="5"/>
  <c r="I28" i="5"/>
  <c r="Q27" i="5"/>
  <c r="Y26" i="5"/>
  <c r="I26" i="5"/>
  <c r="Q25" i="5"/>
  <c r="Y24" i="5"/>
  <c r="I24" i="5"/>
  <c r="D39" i="15"/>
  <c r="T37" i="15"/>
  <c r="L36" i="15"/>
  <c r="D35" i="15"/>
  <c r="T33" i="15"/>
  <c r="L32" i="15"/>
  <c r="N31" i="15"/>
  <c r="P30" i="15"/>
  <c r="S29" i="15"/>
  <c r="V28" i="15"/>
  <c r="X27" i="15"/>
  <c r="C27" i="15"/>
  <c r="F26" i="15"/>
  <c r="H25" i="15"/>
  <c r="K24" i="15"/>
  <c r="O39" i="10"/>
  <c r="W38" i="10"/>
  <c r="G38" i="10"/>
  <c r="O37" i="10"/>
  <c r="W36" i="10"/>
  <c r="G36" i="10"/>
  <c r="O35" i="10"/>
  <c r="W34" i="10"/>
  <c r="G34" i="10"/>
  <c r="O33" i="10"/>
  <c r="W32" i="10"/>
  <c r="G32" i="10"/>
  <c r="O31" i="10"/>
  <c r="W30" i="10"/>
  <c r="G30" i="10"/>
  <c r="O29" i="10"/>
  <c r="W28" i="10"/>
  <c r="G28" i="10"/>
  <c r="O27" i="10"/>
  <c r="W26" i="10"/>
  <c r="G26" i="10"/>
  <c r="O25" i="10"/>
  <c r="W24" i="10"/>
  <c r="G24" i="10"/>
  <c r="P39" i="5"/>
  <c r="X38" i="5"/>
  <c r="H38" i="5"/>
  <c r="P37" i="5"/>
  <c r="X36" i="5"/>
  <c r="U35" i="15"/>
  <c r="E25" i="15"/>
  <c r="F36" i="15"/>
  <c r="P37" i="10"/>
  <c r="X26" i="10"/>
  <c r="U36" i="5"/>
  <c r="I33" i="5"/>
  <c r="Q30" i="5"/>
  <c r="Y27" i="5"/>
  <c r="I25" i="5"/>
  <c r="L38" i="15"/>
  <c r="D33" i="15"/>
  <c r="H29" i="15"/>
  <c r="S25" i="15"/>
  <c r="O38" i="10"/>
  <c r="W35" i="10"/>
  <c r="G33" i="10"/>
  <c r="O30" i="10"/>
  <c r="W27" i="10"/>
  <c r="G25" i="10"/>
  <c r="P38" i="5"/>
  <c r="H36" i="5"/>
  <c r="H35" i="5"/>
  <c r="L34" i="5"/>
  <c r="P33" i="5"/>
  <c r="P32" i="5"/>
  <c r="T31" i="5"/>
  <c r="X30" i="5"/>
  <c r="X29" i="5"/>
  <c r="D29" i="5"/>
  <c r="H28" i="5"/>
  <c r="H27" i="5"/>
  <c r="L26" i="5"/>
  <c r="P25" i="5"/>
  <c r="P24" i="5"/>
  <c r="J39" i="15"/>
  <c r="R37" i="15"/>
  <c r="R35" i="15"/>
  <c r="B34" i="15"/>
  <c r="J32" i="15"/>
  <c r="B31" i="15"/>
  <c r="W29" i="15"/>
  <c r="T28" i="15"/>
  <c r="L27" i="15"/>
  <c r="J26" i="15"/>
  <c r="G25" i="15"/>
  <c r="V39" i="10"/>
  <c r="B39" i="10"/>
  <c r="F38" i="10"/>
  <c r="F37" i="10"/>
  <c r="J36" i="10"/>
  <c r="N35" i="10"/>
  <c r="N34" i="10"/>
  <c r="R33" i="10"/>
  <c r="V32" i="10"/>
  <c r="V31" i="10"/>
  <c r="B31" i="10"/>
  <c r="F30" i="10"/>
  <c r="F29" i="10"/>
  <c r="J28" i="10"/>
  <c r="N27" i="10"/>
  <c r="N26" i="10"/>
  <c r="R25" i="10"/>
  <c r="V24" i="10"/>
  <c r="W39" i="5"/>
  <c r="C39" i="5"/>
  <c r="G38" i="5"/>
  <c r="O37" i="5"/>
  <c r="W36" i="5"/>
  <c r="G36" i="5"/>
  <c r="O35" i="5"/>
  <c r="W34" i="5"/>
  <c r="G34" i="5"/>
  <c r="O33" i="5"/>
  <c r="W32" i="5"/>
  <c r="G32" i="5"/>
  <c r="O31" i="5"/>
  <c r="W30" i="5"/>
  <c r="G30" i="5"/>
  <c r="O29" i="5"/>
  <c r="W28" i="5"/>
  <c r="G28" i="5"/>
  <c r="O27" i="5"/>
  <c r="W26" i="5"/>
  <c r="G26" i="5"/>
  <c r="O25" i="5"/>
  <c r="W24" i="5"/>
  <c r="G24" i="5"/>
  <c r="X38" i="15"/>
  <c r="P37" i="15"/>
  <c r="H36" i="15"/>
  <c r="X34" i="15"/>
  <c r="P33" i="15"/>
  <c r="H32" i="15"/>
  <c r="K31" i="15"/>
  <c r="N30" i="15"/>
  <c r="P29" i="15"/>
  <c r="S28" i="15"/>
  <c r="V27" i="15"/>
  <c r="X26" i="15"/>
  <c r="C26" i="15"/>
  <c r="F25" i="15"/>
  <c r="H24" i="15"/>
  <c r="Q39" i="10"/>
  <c r="Y38" i="10"/>
  <c r="I38" i="10"/>
  <c r="Q37" i="10"/>
  <c r="Y36" i="10"/>
  <c r="I36" i="10"/>
  <c r="Q35" i="10"/>
  <c r="Y34" i="10"/>
  <c r="I34" i="10"/>
  <c r="Q33" i="10"/>
  <c r="Y32" i="10"/>
  <c r="I32" i="10"/>
  <c r="Q31" i="10"/>
  <c r="Y30" i="10"/>
  <c r="I30" i="10"/>
  <c r="Q29" i="10"/>
  <c r="Y28" i="10"/>
  <c r="I28" i="10"/>
  <c r="Q27" i="10"/>
  <c r="Y26" i="10"/>
  <c r="I26" i="10"/>
  <c r="Q25" i="10"/>
  <c r="Y24" i="10"/>
  <c r="I24" i="10"/>
  <c r="N39" i="5"/>
  <c r="V38" i="5"/>
  <c r="F38" i="5"/>
  <c r="N37" i="5"/>
  <c r="V36" i="5"/>
  <c r="F36" i="5"/>
  <c r="N35" i="5"/>
  <c r="V34" i="5"/>
  <c r="F34" i="5"/>
  <c r="N33" i="5"/>
  <c r="V32" i="5"/>
  <c r="F32" i="5"/>
  <c r="N31" i="5"/>
  <c r="V30" i="5"/>
  <c r="F30" i="5"/>
  <c r="N29" i="5"/>
  <c r="V28" i="5"/>
  <c r="F28" i="5"/>
  <c r="N27" i="5"/>
  <c r="V26" i="5"/>
  <c r="F26" i="5"/>
  <c r="N25" i="5"/>
  <c r="V24" i="5"/>
  <c r="F24" i="5"/>
  <c r="M30" i="15"/>
  <c r="S35" i="15"/>
  <c r="T27" i="15"/>
  <c r="H32" i="10"/>
  <c r="Q38" i="5"/>
  <c r="Y34" i="5"/>
  <c r="Y31" i="5"/>
  <c r="I29" i="5"/>
  <c r="Q26" i="5"/>
  <c r="N17" i="2"/>
  <c r="T35" i="15"/>
  <c r="C31" i="15"/>
  <c r="N27" i="15"/>
  <c r="W39" i="10"/>
  <c r="G37" i="10"/>
  <c r="O34" i="10"/>
  <c r="W31" i="10"/>
  <c r="G29" i="10"/>
  <c r="O26" i="10"/>
  <c r="X39" i="5"/>
  <c r="H37" i="5"/>
  <c r="T35" i="5"/>
  <c r="X34" i="5"/>
  <c r="X33" i="5"/>
  <c r="D33" i="5"/>
  <c r="H32" i="5"/>
  <c r="H31" i="5"/>
  <c r="L30" i="5"/>
  <c r="P29" i="5"/>
  <c r="P28" i="5"/>
  <c r="T27" i="5"/>
  <c r="X26" i="5"/>
  <c r="X25" i="5"/>
  <c r="D25" i="5"/>
  <c r="H24" i="5"/>
  <c r="J38" i="15"/>
  <c r="R36" i="15"/>
  <c r="B35" i="15"/>
  <c r="B33" i="15"/>
  <c r="R31" i="15"/>
  <c r="O30" i="15"/>
  <c r="G29" i="15"/>
  <c r="D28" i="15"/>
  <c r="B27" i="15"/>
  <c r="R25" i="15"/>
  <c r="O24" i="15"/>
  <c r="N39" i="10"/>
  <c r="N38" i="10"/>
  <c r="R37" i="10"/>
  <c r="V36" i="10"/>
  <c r="V35" i="10"/>
  <c r="B35" i="10"/>
  <c r="F34" i="10"/>
  <c r="F33" i="10"/>
  <c r="J32" i="10"/>
  <c r="N31" i="10"/>
  <c r="N30" i="10"/>
  <c r="R29" i="10"/>
  <c r="V28" i="10"/>
  <c r="V27" i="10"/>
  <c r="B27" i="10"/>
  <c r="F26" i="10"/>
  <c r="F25" i="10"/>
  <c r="J24" i="10"/>
  <c r="O39" i="5"/>
  <c r="O38" i="5"/>
  <c r="W37" i="5"/>
  <c r="G37" i="5"/>
  <c r="O36" i="5"/>
  <c r="W35" i="5"/>
  <c r="G35" i="5"/>
  <c r="O34" i="5"/>
  <c r="W33" i="5"/>
  <c r="G33" i="5"/>
  <c r="O32" i="5"/>
  <c r="W31" i="5"/>
  <c r="G31" i="5"/>
  <c r="O30" i="5"/>
  <c r="W29" i="5"/>
  <c r="G29" i="5"/>
  <c r="O28" i="5"/>
  <c r="W27" i="5"/>
  <c r="G27" i="5"/>
  <c r="O26" i="5"/>
  <c r="W25" i="5"/>
  <c r="M38" i="15"/>
  <c r="U27" i="15"/>
  <c r="C33" i="15"/>
  <c r="G24" i="15"/>
  <c r="P29" i="10"/>
  <c r="Q37" i="5"/>
  <c r="E34" i="5"/>
  <c r="I31" i="5"/>
  <c r="Q28" i="5"/>
  <c r="Y25" i="5"/>
  <c r="T39" i="15"/>
  <c r="L34" i="15"/>
  <c r="F30" i="15"/>
  <c r="P26" i="15"/>
  <c r="G39" i="10"/>
  <c r="O36" i="10"/>
  <c r="W33" i="10"/>
  <c r="G31" i="10"/>
  <c r="O28" i="10"/>
  <c r="W25" i="10"/>
  <c r="H39" i="5"/>
  <c r="P36" i="5"/>
  <c r="P35" i="5"/>
  <c r="P34" i="5"/>
  <c r="T33" i="5"/>
  <c r="X32" i="5"/>
  <c r="X31" i="5"/>
  <c r="D31" i="5"/>
  <c r="H30" i="5"/>
  <c r="H29" i="5"/>
  <c r="L28" i="5"/>
  <c r="P27" i="5"/>
  <c r="P26" i="5"/>
  <c r="T25" i="5"/>
  <c r="X24" i="5"/>
  <c r="R39" i="15"/>
  <c r="B38" i="15"/>
  <c r="J36" i="15"/>
  <c r="J34" i="15"/>
  <c r="R32" i="15"/>
  <c r="L31" i="15"/>
  <c r="D30" i="15"/>
  <c r="B29" i="15"/>
  <c r="W27" i="15"/>
  <c r="O26" i="15"/>
  <c r="L25" i="15"/>
  <c r="J24" i="15"/>
  <c r="F39" i="10"/>
  <c r="J38" i="10"/>
  <c r="N37" i="10"/>
  <c r="N36" i="10"/>
  <c r="R35" i="10"/>
  <c r="V34" i="10"/>
  <c r="V33" i="10"/>
  <c r="B33" i="10"/>
  <c r="F32" i="10"/>
  <c r="F31" i="10"/>
  <c r="J30" i="10"/>
  <c r="N29" i="10"/>
  <c r="N28" i="10"/>
  <c r="R27" i="10"/>
  <c r="V26" i="10"/>
  <c r="V25" i="10"/>
  <c r="B25" i="10"/>
  <c r="F24" i="10"/>
  <c r="G39" i="5"/>
  <c r="K38" i="5"/>
  <c r="S37" i="5"/>
  <c r="C37" i="5"/>
  <c r="K36" i="5"/>
  <c r="S35" i="5"/>
  <c r="C35" i="5"/>
  <c r="K34" i="5"/>
  <c r="S33" i="5"/>
  <c r="C33" i="5"/>
  <c r="K32" i="5"/>
  <c r="S31" i="5"/>
  <c r="C31" i="5"/>
  <c r="K30" i="5"/>
  <c r="S29" i="5"/>
  <c r="C29" i="5"/>
  <c r="K28" i="5"/>
  <c r="S27" i="5"/>
  <c r="C27" i="5"/>
  <c r="K26" i="5"/>
  <c r="AC37" i="41"/>
  <c r="AS21" i="41"/>
  <c r="AU3" i="41"/>
  <c r="AU35" i="41"/>
  <c r="A41" i="39"/>
  <c r="AC21" i="41"/>
  <c r="AS5" i="41"/>
  <c r="AS37" i="41"/>
  <c r="AU19" i="41"/>
  <c r="BI5" i="41"/>
  <c r="D21" i="39"/>
  <c r="AE3" i="41"/>
  <c r="AE19" i="41"/>
  <c r="AE35" i="41"/>
  <c r="BK3" i="41"/>
  <c r="AE156" i="1"/>
  <c r="AE29" i="1"/>
  <c r="AE126" i="1"/>
  <c r="AE51" i="1"/>
  <c r="AE123" i="1"/>
  <c r="AE154" i="1"/>
  <c r="A9" i="37"/>
  <c r="AE152" i="1"/>
  <c r="AE28" i="1"/>
  <c r="AE157" i="1"/>
  <c r="AE37" i="1"/>
  <c r="AE62" i="1"/>
  <c r="AE132" i="1"/>
  <c r="AE5" i="1"/>
  <c r="AE10" i="1"/>
  <c r="AE182" i="1"/>
  <c r="AE99" i="1"/>
  <c r="AE52" i="1"/>
  <c r="C38" i="29"/>
  <c r="AE30" i="1"/>
  <c r="AE101" i="1"/>
  <c r="AE53" i="1"/>
  <c r="AE82" i="1"/>
  <c r="AE127" i="1"/>
  <c r="AE107" i="1"/>
  <c r="AE56" i="1"/>
  <c r="AE78" i="1"/>
  <c r="AE77" i="1"/>
  <c r="AE11" i="1"/>
  <c r="AE103" i="1"/>
  <c r="AE54" i="1"/>
  <c r="AE180" i="1"/>
  <c r="AE35" i="1"/>
  <c r="AE6" i="1"/>
  <c r="AE130" i="1"/>
  <c r="AE147" i="1"/>
  <c r="AE83" i="1"/>
  <c r="A26" i="41"/>
  <c r="E5" i="2"/>
  <c r="D5" i="2" s="1"/>
  <c r="C70" i="29"/>
  <c r="C22" i="29"/>
  <c r="AE80" i="1"/>
  <c r="AE106" i="1"/>
  <c r="AE149" i="1"/>
  <c r="AE85" i="1"/>
  <c r="AE12" i="1"/>
  <c r="AE175" i="1"/>
  <c r="AE58" i="1"/>
  <c r="AE81" i="1"/>
  <c r="AE171" i="1"/>
  <c r="AE124" i="1"/>
  <c r="AE38" i="1"/>
  <c r="AE129" i="1"/>
  <c r="AE150" i="1"/>
  <c r="AE155" i="1"/>
  <c r="AE36" i="1"/>
  <c r="AE125" i="1"/>
  <c r="AE7" i="1"/>
  <c r="AE151" i="1"/>
  <c r="A8" i="33"/>
  <c r="AE100" i="1"/>
  <c r="AE31" i="1"/>
  <c r="AE158" i="1"/>
  <c r="AE105" i="1"/>
  <c r="AE55" i="1"/>
  <c r="AE131" i="1"/>
  <c r="AE174" i="1"/>
  <c r="AE128" i="1"/>
  <c r="AE4" i="1"/>
  <c r="AE133" i="1"/>
  <c r="AE9" i="1"/>
  <c r="AE172" i="1"/>
  <c r="AE108" i="1"/>
  <c r="AE33" i="1"/>
  <c r="AE177" i="1"/>
  <c r="AE59" i="1"/>
  <c r="AE86" i="1"/>
  <c r="AE75" i="1"/>
  <c r="A24" i="39"/>
  <c r="AC6" i="41" s="1"/>
  <c r="F3" i="38"/>
  <c r="F3" i="25"/>
  <c r="F3" i="23"/>
  <c r="H3" i="26" s="1"/>
  <c r="E3" i="22"/>
  <c r="E3" i="20"/>
  <c r="E3" i="21"/>
  <c r="BC3" i="21" s="1"/>
  <c r="E3" i="24"/>
  <c r="E1158" i="24" s="1"/>
  <c r="F3" i="18"/>
  <c r="AE104" i="1"/>
  <c r="AE32" i="1"/>
  <c r="AE173" i="1"/>
  <c r="AE109" i="1"/>
  <c r="AE57" i="1"/>
  <c r="AE134" i="1"/>
  <c r="AE148" i="1"/>
  <c r="AE84" i="1"/>
  <c r="AE27" i="1"/>
  <c r="AE110" i="1"/>
  <c r="AE153" i="1"/>
  <c r="AE179" i="1"/>
  <c r="AE60" i="1"/>
  <c r="AE102" i="1"/>
  <c r="C54" i="29"/>
  <c r="AE176" i="1"/>
  <c r="AE34" i="1"/>
  <c r="AE14" i="1"/>
  <c r="AE181" i="1"/>
  <c r="AE61" i="1"/>
  <c r="AE178" i="1"/>
  <c r="AE79" i="1"/>
  <c r="W10" i="24"/>
  <c r="Y10" i="24"/>
  <c r="AJ10" i="24"/>
  <c r="AK12" i="24"/>
  <c r="AU12" i="24"/>
  <c r="AX12" i="24"/>
  <c r="L12" i="24"/>
  <c r="S10" i="24"/>
  <c r="U10" i="24"/>
  <c r="AF10" i="24"/>
  <c r="AG12" i="24"/>
  <c r="AQ12" i="24"/>
  <c r="AT12" i="24"/>
  <c r="AP10" i="24"/>
  <c r="A10" i="24"/>
  <c r="L10" i="24"/>
  <c r="M12" i="24"/>
  <c r="W12" i="24"/>
  <c r="Z12" i="24"/>
  <c r="AA10" i="24"/>
  <c r="AN10" i="24"/>
  <c r="AY12" i="24"/>
  <c r="X12" i="24"/>
  <c r="I10" i="24"/>
  <c r="U12" i="24"/>
  <c r="AE12" i="24"/>
  <c r="BB9" i="24"/>
  <c r="BA9" i="24" s="1"/>
  <c r="AD12" i="24"/>
  <c r="AW10" i="24"/>
  <c r="AH10" i="24"/>
  <c r="G12" i="24"/>
  <c r="K10" i="24"/>
  <c r="Y12" i="24"/>
  <c r="AL12" i="24"/>
  <c r="R10" i="24"/>
  <c r="AL10" i="24"/>
  <c r="D10" i="24"/>
  <c r="E12" i="24"/>
  <c r="O12" i="24"/>
  <c r="R12" i="24"/>
  <c r="AY10" i="24"/>
  <c r="Z10" i="24"/>
  <c r="AT10" i="24"/>
  <c r="A12" i="24"/>
  <c r="N12" i="24"/>
  <c r="AG10" i="24"/>
  <c r="AS12" i="24"/>
  <c r="T12" i="24"/>
  <c r="AD10" i="24"/>
  <c r="H10" i="24"/>
  <c r="S12" i="24"/>
  <c r="AM10" i="24"/>
  <c r="AO10" i="24"/>
  <c r="AZ10" i="24"/>
  <c r="F10" i="24"/>
  <c r="AB12" i="24"/>
  <c r="AR12" i="24"/>
  <c r="B12" i="24"/>
  <c r="AI10" i="24"/>
  <c r="AK10" i="24"/>
  <c r="AV10" i="24"/>
  <c r="AW12" i="24"/>
  <c r="P12" i="24"/>
  <c r="AF12" i="24"/>
  <c r="AV12" i="24"/>
  <c r="O10" i="24"/>
  <c r="Q10" i="24"/>
  <c r="AB10" i="24"/>
  <c r="AC12" i="24"/>
  <c r="AM12" i="24"/>
  <c r="AP12" i="24"/>
  <c r="AQ10" i="24"/>
  <c r="AS10" i="24"/>
  <c r="B10" i="24"/>
  <c r="V10" i="24"/>
  <c r="AN12" i="24"/>
  <c r="C12" i="24"/>
  <c r="F12" i="24"/>
  <c r="AC10" i="24"/>
  <c r="AO12" i="24"/>
  <c r="H12" i="24"/>
  <c r="G10" i="24"/>
  <c r="T10" i="24"/>
  <c r="AH12" i="24"/>
  <c r="C10" i="24"/>
  <c r="E10" i="24"/>
  <c r="P10" i="24"/>
  <c r="Q12" i="24"/>
  <c r="AA12" i="24"/>
  <c r="AU10" i="24"/>
  <c r="N10" i="24"/>
  <c r="AZ12" i="24"/>
  <c r="J12" i="24"/>
  <c r="M10" i="24"/>
  <c r="X10" i="24"/>
  <c r="AI12" i="24"/>
  <c r="BC9" i="24"/>
  <c r="J10" i="24"/>
  <c r="K12" i="24"/>
  <c r="AE10" i="24"/>
  <c r="AR10" i="24"/>
  <c r="D12" i="24"/>
  <c r="AJ12" i="24"/>
  <c r="AX10" i="24"/>
  <c r="I12" i="24"/>
  <c r="V12" i="24"/>
  <c r="AP4" i="21" l="1"/>
  <c r="H4" i="21"/>
  <c r="H4" i="22" s="1"/>
  <c r="AB4" i="21"/>
  <c r="D4" i="21"/>
  <c r="AD4" i="21"/>
  <c r="X4" i="21"/>
  <c r="AE4" i="21"/>
  <c r="AL4" i="21"/>
  <c r="C4" i="21"/>
  <c r="AF4" i="21"/>
  <c r="AN4" i="21"/>
  <c r="G4" i="21"/>
  <c r="AJ4" i="21"/>
  <c r="AK4" i="21"/>
  <c r="AA4" i="21"/>
  <c r="V4" i="21"/>
  <c r="AI4" i="21"/>
  <c r="AG4" i="21"/>
  <c r="U4" i="21"/>
  <c r="U4" i="22" s="1"/>
  <c r="F4" i="21"/>
  <c r="AM4" i="21"/>
  <c r="AH4" i="21"/>
  <c r="E4" i="21"/>
  <c r="W4" i="21"/>
  <c r="AC4" i="21"/>
  <c r="Z4" i="21"/>
  <c r="K4" i="21"/>
  <c r="K4" i="22" s="1"/>
  <c r="Y4" i="21"/>
  <c r="AD5" i="21"/>
  <c r="AN5" i="21"/>
  <c r="AJ5" i="21"/>
  <c r="W5" i="21"/>
  <c r="F5" i="21"/>
  <c r="Y5" i="21"/>
  <c r="AF5" i="21"/>
  <c r="AK5" i="21"/>
  <c r="I5" i="21"/>
  <c r="I5" i="22" s="1"/>
  <c r="AC5" i="21"/>
  <c r="E5" i="21"/>
  <c r="AH5" i="21"/>
  <c r="V5" i="21"/>
  <c r="AE5" i="21"/>
  <c r="AO5" i="21"/>
  <c r="AP5" i="21"/>
  <c r="AL5" i="21"/>
  <c r="AM5" i="21"/>
  <c r="U5" i="21"/>
  <c r="U5" i="22" s="1"/>
  <c r="Z5" i="21"/>
  <c r="D5" i="21"/>
  <c r="AI5" i="21"/>
  <c r="AA5" i="21"/>
  <c r="AB5" i="21"/>
  <c r="C5" i="21"/>
  <c r="AG5" i="21"/>
  <c r="H5" i="21"/>
  <c r="G5" i="21"/>
  <c r="X5" i="21"/>
  <c r="BC8" i="23"/>
  <c r="E6" i="22"/>
  <c r="C10" i="23"/>
  <c r="B10" i="23" s="1"/>
  <c r="BH9" i="23"/>
  <c r="BB9" i="23"/>
  <c r="BF9" i="23"/>
  <c r="BD9" i="23" s="1"/>
  <c r="C12" i="23"/>
  <c r="B12" i="23" s="1"/>
  <c r="BE9" i="23"/>
  <c r="BJ8" i="23"/>
  <c r="A8" i="23"/>
  <c r="B10" i="22"/>
  <c r="A10" i="22"/>
  <c r="A12" i="22"/>
  <c r="B12" i="22"/>
  <c r="AH6" i="22"/>
  <c r="F6" i="22"/>
  <c r="AL6" i="22"/>
  <c r="AK6" i="22"/>
  <c r="AJ6" i="22"/>
  <c r="AF6" i="22"/>
  <c r="AO6" i="22"/>
  <c r="AD6" i="22"/>
  <c r="AM6" i="22"/>
  <c r="D6" i="22"/>
  <c r="C6" i="22"/>
  <c r="AG6" i="22"/>
  <c r="AE6" i="22"/>
  <c r="G6" i="22"/>
  <c r="AP6" i="22"/>
  <c r="AB6" i="22"/>
  <c r="Y6" i="22"/>
  <c r="AA6" i="22"/>
  <c r="H6" i="22"/>
  <c r="AN6" i="22"/>
  <c r="AI6" i="22"/>
  <c r="AC6" i="22"/>
  <c r="Z6" i="22"/>
  <c r="B10" i="21"/>
  <c r="A10" i="21"/>
  <c r="A12" i="21"/>
  <c r="B12" i="21"/>
  <c r="BM9" i="21"/>
  <c r="O9" i="21"/>
  <c r="O9" i="22" s="1"/>
  <c r="BJ9" i="21"/>
  <c r="L9" i="21"/>
  <c r="L9" i="22" s="1"/>
  <c r="BF9" i="21"/>
  <c r="BB9" i="21"/>
  <c r="C7" i="21"/>
  <c r="AI7" i="21"/>
  <c r="AG7" i="21"/>
  <c r="AM7" i="21"/>
  <c r="AD7" i="21"/>
  <c r="X7" i="21"/>
  <c r="E7" i="21"/>
  <c r="AJ7" i="21"/>
  <c r="M7" i="21"/>
  <c r="M7" i="22" s="1"/>
  <c r="AO7" i="21"/>
  <c r="AP7" i="21"/>
  <c r="D7" i="21"/>
  <c r="AC7" i="21"/>
  <c r="AA7" i="21"/>
  <c r="G7" i="21"/>
  <c r="Y7" i="21"/>
  <c r="AK7" i="21"/>
  <c r="L7" i="21"/>
  <c r="L7" i="22" s="1"/>
  <c r="H7" i="21"/>
  <c r="I7" i="21"/>
  <c r="I7" i="22" s="1"/>
  <c r="AH7" i="21"/>
  <c r="AN7" i="21"/>
  <c r="F7" i="21"/>
  <c r="F7" i="22" s="1"/>
  <c r="AF7" i="21"/>
  <c r="Z7" i="21"/>
  <c r="AE7" i="21"/>
  <c r="AL7" i="21"/>
  <c r="AB7" i="21"/>
  <c r="BG9" i="21"/>
  <c r="N9" i="21"/>
  <c r="N9" i="22" s="1"/>
  <c r="BL9" i="21"/>
  <c r="BZ8" i="21"/>
  <c r="BI9" i="21"/>
  <c r="K9" i="21"/>
  <c r="K9" i="22" s="1"/>
  <c r="M9" i="21"/>
  <c r="M9" i="22" s="1"/>
  <c r="BK9" i="21"/>
  <c r="BC9" i="21"/>
  <c r="BE9" i="21"/>
  <c r="J9" i="21"/>
  <c r="J9" i="22" s="1"/>
  <c r="BH9" i="21"/>
  <c r="BA9" i="21"/>
  <c r="BD9" i="21"/>
  <c r="Y12" i="20"/>
  <c r="G12" i="20"/>
  <c r="W12" i="20"/>
  <c r="AM12" i="20"/>
  <c r="I12" i="20"/>
  <c r="D12" i="20"/>
  <c r="C12" i="20"/>
  <c r="T12" i="20"/>
  <c r="T12" i="21" s="1"/>
  <c r="T12" i="22" s="1"/>
  <c r="AJ12" i="20"/>
  <c r="AO12" i="20"/>
  <c r="J12" i="20"/>
  <c r="Z12" i="20"/>
  <c r="AP12" i="20"/>
  <c r="W10" i="20"/>
  <c r="I10" i="20"/>
  <c r="Y10" i="20"/>
  <c r="AO10" i="20"/>
  <c r="B10" i="20"/>
  <c r="N10" i="20"/>
  <c r="AD10" i="20"/>
  <c r="AE10" i="20"/>
  <c r="L10" i="20"/>
  <c r="AB10" i="20"/>
  <c r="AK12" i="20"/>
  <c r="K12" i="20"/>
  <c r="AA12" i="20"/>
  <c r="U12" i="20"/>
  <c r="U12" i="21" s="1"/>
  <c r="U12" i="22" s="1"/>
  <c r="H12" i="20"/>
  <c r="X12" i="20"/>
  <c r="AN12" i="20"/>
  <c r="E12" i="20"/>
  <c r="N12" i="20"/>
  <c r="AD12" i="20"/>
  <c r="AI10" i="20"/>
  <c r="M10" i="20"/>
  <c r="AC10" i="20"/>
  <c r="O10" i="20"/>
  <c r="A10" i="20"/>
  <c r="R10" i="20"/>
  <c r="R10" i="21" s="1"/>
  <c r="R10" i="22" s="1"/>
  <c r="AH10" i="20"/>
  <c r="P10" i="20"/>
  <c r="P10" i="21" s="1"/>
  <c r="P10" i="22" s="1"/>
  <c r="AF10" i="20"/>
  <c r="O12" i="20"/>
  <c r="AE12" i="20"/>
  <c r="AG12" i="20"/>
  <c r="L12" i="20"/>
  <c r="AB12" i="20"/>
  <c r="Q12" i="20"/>
  <c r="Q12" i="21" s="1"/>
  <c r="Q12" i="22" s="1"/>
  <c r="A12" i="20"/>
  <c r="R12" i="20"/>
  <c r="R12" i="21" s="1"/>
  <c r="R12" i="22" s="1"/>
  <c r="AH12" i="20"/>
  <c r="Q10" i="20"/>
  <c r="Q10" i="21" s="1"/>
  <c r="Q10" i="22" s="1"/>
  <c r="AG10" i="20"/>
  <c r="AA10" i="20"/>
  <c r="F10" i="20"/>
  <c r="V10" i="20"/>
  <c r="AL10" i="20"/>
  <c r="K10" i="20"/>
  <c r="D10" i="20"/>
  <c r="C10" i="20"/>
  <c r="T10" i="20"/>
  <c r="T10" i="21" s="1"/>
  <c r="T10" i="22" s="1"/>
  <c r="AJ10" i="20"/>
  <c r="M12" i="20"/>
  <c r="B12" i="20"/>
  <c r="S12" i="20"/>
  <c r="S12" i="21" s="1"/>
  <c r="S12" i="22" s="1"/>
  <c r="AI12" i="20"/>
  <c r="P12" i="20"/>
  <c r="P12" i="21" s="1"/>
  <c r="P12" i="22" s="1"/>
  <c r="AF12" i="20"/>
  <c r="AC12" i="20"/>
  <c r="F12" i="20"/>
  <c r="V12" i="20"/>
  <c r="AL12" i="20"/>
  <c r="G10" i="20"/>
  <c r="E10" i="20"/>
  <c r="U10" i="20"/>
  <c r="U10" i="21" s="1"/>
  <c r="U10" i="22" s="1"/>
  <c r="AK10" i="20"/>
  <c r="AM10" i="20"/>
  <c r="J10" i="20"/>
  <c r="Z10" i="20"/>
  <c r="AP10" i="20"/>
  <c r="S10" i="20"/>
  <c r="S10" i="21" s="1"/>
  <c r="S10" i="22" s="1"/>
  <c r="H10" i="20"/>
  <c r="X10" i="20"/>
  <c r="AN10" i="20"/>
  <c r="BD44" i="24"/>
  <c r="BE13" i="18"/>
  <c r="BE13" i="24" s="1"/>
  <c r="BD14" i="18"/>
  <c r="C26" i="41"/>
  <c r="B26" i="41"/>
  <c r="Z379" i="1"/>
  <c r="A18" i="41"/>
  <c r="B18" i="41" s="1"/>
  <c r="K11" i="2"/>
  <c r="M11" i="2" s="1"/>
  <c r="AC2" i="31"/>
  <c r="C1" i="31"/>
  <c r="C3" i="31" s="1"/>
  <c r="Z2" i="31"/>
  <c r="Z2" i="32"/>
  <c r="C1" i="32"/>
  <c r="C3" i="32" s="1"/>
  <c r="AC2" i="32"/>
  <c r="AC2" i="30"/>
  <c r="C1" i="30"/>
  <c r="C3" i="30" s="1"/>
  <c r="Z2" i="30"/>
  <c r="AF35" i="41"/>
  <c r="E21" i="39"/>
  <c r="AF3" i="41"/>
  <c r="AV19" i="41"/>
  <c r="AS6" i="41"/>
  <c r="AV35" i="41"/>
  <c r="AS22" i="41"/>
  <c r="BL3" i="41"/>
  <c r="AF19" i="41"/>
  <c r="BI6" i="41"/>
  <c r="AS38" i="41"/>
  <c r="A42" i="39"/>
  <c r="AC22" i="41"/>
  <c r="AV3" i="41"/>
  <c r="AC38" i="41"/>
  <c r="Z137" i="1"/>
  <c r="Z19" i="1"/>
  <c r="Z82" i="1"/>
  <c r="Z98" i="1"/>
  <c r="Z130" i="1"/>
  <c r="Z162" i="1"/>
  <c r="Z194" i="1"/>
  <c r="Z226" i="1"/>
  <c r="Z258" i="1"/>
  <c r="Z290" i="1"/>
  <c r="Z322" i="1"/>
  <c r="Z354" i="1"/>
  <c r="Z386" i="1"/>
  <c r="Z69" i="1"/>
  <c r="Z205" i="1"/>
  <c r="Z237" i="1"/>
  <c r="Z269" i="1"/>
  <c r="Z301" i="1"/>
  <c r="Z333" i="1"/>
  <c r="Z381" i="1"/>
  <c r="C55" i="29"/>
  <c r="Z85" i="1"/>
  <c r="Z145" i="1"/>
  <c r="Z5" i="1"/>
  <c r="Z37" i="1"/>
  <c r="Z70" i="1"/>
  <c r="Z86" i="1"/>
  <c r="Z102" i="1"/>
  <c r="Z118" i="1"/>
  <c r="Z134" i="1"/>
  <c r="Z150" i="1"/>
  <c r="Z166" i="1"/>
  <c r="Z182" i="1"/>
  <c r="Z198" i="1"/>
  <c r="Z214" i="1"/>
  <c r="Z230" i="1"/>
  <c r="Z246" i="1"/>
  <c r="Z262" i="1"/>
  <c r="Z278" i="1"/>
  <c r="Z294" i="1"/>
  <c r="Z310" i="1"/>
  <c r="Z326" i="1"/>
  <c r="Z342" i="1"/>
  <c r="Z358" i="1"/>
  <c r="Z374" i="1"/>
  <c r="Z6" i="1"/>
  <c r="Z53" i="1"/>
  <c r="Z97" i="1"/>
  <c r="Z189" i="1"/>
  <c r="Z209" i="1"/>
  <c r="Z225" i="1"/>
  <c r="Z241" i="1"/>
  <c r="Z257" i="1"/>
  <c r="Z273" i="1"/>
  <c r="Z289" i="1"/>
  <c r="Z305" i="1"/>
  <c r="Z321" i="1"/>
  <c r="Z337" i="1"/>
  <c r="Z353" i="1"/>
  <c r="Z369" i="1"/>
  <c r="Z385" i="1"/>
  <c r="Z57" i="1"/>
  <c r="Z113" i="1"/>
  <c r="Z157" i="1"/>
  <c r="Z18" i="1"/>
  <c r="Z23" i="1"/>
  <c r="Z27" i="1"/>
  <c r="Z31" i="1"/>
  <c r="Z35" i="1"/>
  <c r="Z42" i="1"/>
  <c r="Z84" i="1"/>
  <c r="Z100" i="1"/>
  <c r="Z116" i="1"/>
  <c r="Z132" i="1"/>
  <c r="Z148" i="1"/>
  <c r="Z164" i="1"/>
  <c r="Z180" i="1"/>
  <c r="Z196" i="1"/>
  <c r="Z212" i="1"/>
  <c r="Z228" i="1"/>
  <c r="Z244" i="1"/>
  <c r="Z260" i="1"/>
  <c r="Z276" i="1"/>
  <c r="Z292" i="1"/>
  <c r="Z308" i="1"/>
  <c r="Z324" i="1"/>
  <c r="Z340" i="1"/>
  <c r="Z356" i="1"/>
  <c r="Z372" i="1"/>
  <c r="Z10" i="1"/>
  <c r="Z67" i="1"/>
  <c r="Z101" i="1"/>
  <c r="Z153" i="1"/>
  <c r="Z17" i="1"/>
  <c r="Z50" i="1"/>
  <c r="Z58" i="1"/>
  <c r="Z66" i="1"/>
  <c r="Z79" i="1"/>
  <c r="Z95" i="1"/>
  <c r="Z111" i="1"/>
  <c r="Z127" i="1"/>
  <c r="Z143" i="1"/>
  <c r="Z159" i="1"/>
  <c r="Z175" i="1"/>
  <c r="Z191" i="1"/>
  <c r="Z207" i="1"/>
  <c r="Z223" i="1"/>
  <c r="Z239" i="1"/>
  <c r="Z255" i="1"/>
  <c r="Z271" i="1"/>
  <c r="Z287" i="1"/>
  <c r="Z303" i="1"/>
  <c r="Z319" i="1"/>
  <c r="Z335" i="1"/>
  <c r="Z351" i="1"/>
  <c r="Z367" i="1"/>
  <c r="Z383" i="1"/>
  <c r="C39" i="29"/>
  <c r="Z9" i="1"/>
  <c r="Z161" i="1"/>
  <c r="Z39" i="1"/>
  <c r="Z90" i="1"/>
  <c r="Z122" i="1"/>
  <c r="Z154" i="1"/>
  <c r="Z186" i="1"/>
  <c r="Z202" i="1"/>
  <c r="Z218" i="1"/>
  <c r="Z234" i="1"/>
  <c r="Z250" i="1"/>
  <c r="Z266" i="1"/>
  <c r="Z282" i="1"/>
  <c r="Z298" i="1"/>
  <c r="Z314" i="1"/>
  <c r="Z330" i="1"/>
  <c r="Z346" i="1"/>
  <c r="Z362" i="1"/>
  <c r="Z378" i="1"/>
  <c r="Z7" i="1"/>
  <c r="Z59" i="1"/>
  <c r="Z177" i="1"/>
  <c r="Z197" i="1"/>
  <c r="Z213" i="1"/>
  <c r="Z229" i="1"/>
  <c r="Z245" i="1"/>
  <c r="Z261" i="1"/>
  <c r="Z277" i="1"/>
  <c r="Z293" i="1"/>
  <c r="Z309" i="1"/>
  <c r="Z325" i="1"/>
  <c r="Z341" i="1"/>
  <c r="Z357" i="1"/>
  <c r="Z373" i="1"/>
  <c r="Z15" i="1"/>
  <c r="Z77" i="1"/>
  <c r="Z121" i="1"/>
  <c r="Z165" i="1"/>
  <c r="Z20" i="1"/>
  <c r="Z24" i="1"/>
  <c r="Z28" i="1"/>
  <c r="Z32" i="1"/>
  <c r="Z36" i="1"/>
  <c r="Z72" i="1"/>
  <c r="Z88" i="1"/>
  <c r="Z104" i="1"/>
  <c r="Z120" i="1"/>
  <c r="Z136" i="1"/>
  <c r="Z152" i="1"/>
  <c r="Z168" i="1"/>
  <c r="Z184" i="1"/>
  <c r="Z200" i="1"/>
  <c r="Z216" i="1"/>
  <c r="Z232" i="1"/>
  <c r="Z248" i="1"/>
  <c r="Z264" i="1"/>
  <c r="Z280" i="1"/>
  <c r="Z296" i="1"/>
  <c r="Z312" i="1"/>
  <c r="Z328" i="1"/>
  <c r="Z344" i="1"/>
  <c r="Z360" i="1"/>
  <c r="Z376" i="1"/>
  <c r="Z45" i="1"/>
  <c r="Z73" i="1"/>
  <c r="Z117" i="1"/>
  <c r="Z169" i="1"/>
  <c r="Z44" i="1"/>
  <c r="Z52" i="1"/>
  <c r="Z60" i="1"/>
  <c r="Z68" i="1"/>
  <c r="Z83" i="1"/>
  <c r="Z99" i="1"/>
  <c r="Z115" i="1"/>
  <c r="Z131" i="1"/>
  <c r="Z147" i="1"/>
  <c r="Z163" i="1"/>
  <c r="Z179" i="1"/>
  <c r="Z195" i="1"/>
  <c r="Z211" i="1"/>
  <c r="Z227" i="1"/>
  <c r="Z243" i="1"/>
  <c r="Z259" i="1"/>
  <c r="Z275" i="1"/>
  <c r="Z291" i="1"/>
  <c r="Z307" i="1"/>
  <c r="Z323" i="1"/>
  <c r="Z339" i="1"/>
  <c r="Z355" i="1"/>
  <c r="Z371" i="1"/>
  <c r="C71" i="29"/>
  <c r="C23" i="29"/>
  <c r="A27" i="41"/>
  <c r="E6" i="2"/>
  <c r="D6" i="2" s="1"/>
  <c r="Z109" i="1"/>
  <c r="Z12" i="1"/>
  <c r="Z74" i="1"/>
  <c r="Z106" i="1"/>
  <c r="Z138" i="1"/>
  <c r="Z170" i="1"/>
  <c r="Z55" i="1"/>
  <c r="Z125" i="1"/>
  <c r="Z193" i="1"/>
  <c r="Z16" i="1"/>
  <c r="Z41" i="1"/>
  <c r="Z78" i="1"/>
  <c r="Z94" i="1"/>
  <c r="Z110" i="1"/>
  <c r="Z126" i="1"/>
  <c r="Z142" i="1"/>
  <c r="Z158" i="1"/>
  <c r="Z174" i="1"/>
  <c r="Z190" i="1"/>
  <c r="Z206" i="1"/>
  <c r="Z222" i="1"/>
  <c r="Z238" i="1"/>
  <c r="Z254" i="1"/>
  <c r="Z270" i="1"/>
  <c r="Z286" i="1"/>
  <c r="Z302" i="1"/>
  <c r="Z318" i="1"/>
  <c r="Z334" i="1"/>
  <c r="Z350" i="1"/>
  <c r="Z366" i="1"/>
  <c r="Z382" i="1"/>
  <c r="Z8" i="1"/>
  <c r="Z65" i="1"/>
  <c r="Z181" i="1"/>
  <c r="Z201" i="1"/>
  <c r="Z217" i="1"/>
  <c r="Z233" i="1"/>
  <c r="Z249" i="1"/>
  <c r="Z265" i="1"/>
  <c r="Z281" i="1"/>
  <c r="Z297" i="1"/>
  <c r="Z313" i="1"/>
  <c r="Z329" i="1"/>
  <c r="Z345" i="1"/>
  <c r="Z361" i="1"/>
  <c r="Z377" i="1"/>
  <c r="Z47" i="1"/>
  <c r="Z93" i="1"/>
  <c r="Z129" i="1"/>
  <c r="Z173" i="1"/>
  <c r="Z21" i="1"/>
  <c r="Z25" i="1"/>
  <c r="Z29" i="1"/>
  <c r="Z33" i="1"/>
  <c r="Z38" i="1"/>
  <c r="Z76" i="1"/>
  <c r="Z92" i="1"/>
  <c r="Z108" i="1"/>
  <c r="Z124" i="1"/>
  <c r="Z140" i="1"/>
  <c r="Z156" i="1"/>
  <c r="Z172" i="1"/>
  <c r="Z188" i="1"/>
  <c r="Z204" i="1"/>
  <c r="Z220" i="1"/>
  <c r="Z236" i="1"/>
  <c r="Z252" i="1"/>
  <c r="Z268" i="1"/>
  <c r="Z284" i="1"/>
  <c r="Z300" i="1"/>
  <c r="Z316" i="1"/>
  <c r="Z332" i="1"/>
  <c r="Z348" i="1"/>
  <c r="Z364" i="1"/>
  <c r="Z380" i="1"/>
  <c r="Z49" i="1"/>
  <c r="Z81" i="1"/>
  <c r="Z133" i="1"/>
  <c r="Z3" i="1"/>
  <c r="Z46" i="1"/>
  <c r="Z54" i="1"/>
  <c r="Z62" i="1"/>
  <c r="Z71" i="1"/>
  <c r="Z87" i="1"/>
  <c r="Z103" i="1"/>
  <c r="Z119" i="1"/>
  <c r="Z135" i="1"/>
  <c r="Z151" i="1"/>
  <c r="Z167" i="1"/>
  <c r="Z183" i="1"/>
  <c r="Z199" i="1"/>
  <c r="Z215" i="1"/>
  <c r="Z231" i="1"/>
  <c r="Z247" i="1"/>
  <c r="Z263" i="1"/>
  <c r="Z279" i="1"/>
  <c r="Z295" i="1"/>
  <c r="Z311" i="1"/>
  <c r="Z327" i="1"/>
  <c r="Z343" i="1"/>
  <c r="Z359" i="1"/>
  <c r="Z375" i="1"/>
  <c r="A25" i="39"/>
  <c r="AC7" i="41" s="1"/>
  <c r="A9" i="33"/>
  <c r="Z63" i="1"/>
  <c r="Z4" i="1"/>
  <c r="Z43" i="1"/>
  <c r="Z114" i="1"/>
  <c r="Z146" i="1"/>
  <c r="Z178" i="1"/>
  <c r="Z210" i="1"/>
  <c r="Z242" i="1"/>
  <c r="Z274" i="1"/>
  <c r="Z306" i="1"/>
  <c r="Z338" i="1"/>
  <c r="Z370" i="1"/>
  <c r="Z11" i="1"/>
  <c r="Z185" i="1"/>
  <c r="Z221" i="1"/>
  <c r="Z253" i="1"/>
  <c r="Z285" i="1"/>
  <c r="Z317" i="1"/>
  <c r="Z349" i="1"/>
  <c r="Z365" i="1"/>
  <c r="Z51" i="1"/>
  <c r="Z105" i="1"/>
  <c r="Z149" i="1"/>
  <c r="Z14" i="1"/>
  <c r="Z22" i="1"/>
  <c r="Z26" i="1"/>
  <c r="Z30" i="1"/>
  <c r="Z34" i="1"/>
  <c r="Z40" i="1"/>
  <c r="Z80" i="1"/>
  <c r="Z96" i="1"/>
  <c r="Z112" i="1"/>
  <c r="Z128" i="1"/>
  <c r="Z144" i="1"/>
  <c r="Z160" i="1"/>
  <c r="Z176" i="1"/>
  <c r="Z192" i="1"/>
  <c r="Z208" i="1"/>
  <c r="Z224" i="1"/>
  <c r="Z240" i="1"/>
  <c r="Z256" i="1"/>
  <c r="Z272" i="1"/>
  <c r="Z288" i="1"/>
  <c r="Z304" i="1"/>
  <c r="Z320" i="1"/>
  <c r="Z336" i="1"/>
  <c r="Z352" i="1"/>
  <c r="Z368" i="1"/>
  <c r="Z384" i="1"/>
  <c r="Z61" i="1"/>
  <c r="Z89" i="1"/>
  <c r="Z141" i="1"/>
  <c r="Z13" i="1"/>
  <c r="Z48" i="1"/>
  <c r="Z56" i="1"/>
  <c r="Z64" i="1"/>
  <c r="Z75" i="1"/>
  <c r="Z91" i="1"/>
  <c r="Z107" i="1"/>
  <c r="Z123" i="1"/>
  <c r="Z139" i="1"/>
  <c r="Z155" i="1"/>
  <c r="Z171" i="1"/>
  <c r="Z187" i="1"/>
  <c r="Z203" i="1"/>
  <c r="Z219" i="1"/>
  <c r="Z235" i="1"/>
  <c r="Z251" i="1"/>
  <c r="Z267" i="1"/>
  <c r="Z283" i="1"/>
  <c r="Z299" i="1"/>
  <c r="Z315" i="1"/>
  <c r="Z331" i="1"/>
  <c r="Z347" i="1"/>
  <c r="Z363" i="1"/>
  <c r="G3" i="38"/>
  <c r="G3" i="25"/>
  <c r="G3" i="23"/>
  <c r="I3" i="26" s="1"/>
  <c r="F3" i="22"/>
  <c r="F3" i="20"/>
  <c r="F3" i="21"/>
  <c r="BD3" i="21" s="1"/>
  <c r="F3" i="24"/>
  <c r="F1158" i="24" s="1"/>
  <c r="G3" i="18"/>
  <c r="A10" i="37"/>
  <c r="AX11" i="24"/>
  <c r="Q11" i="24"/>
  <c r="Y11" i="24"/>
  <c r="AG11" i="24"/>
  <c r="AD11" i="24"/>
  <c r="AN11" i="24"/>
  <c r="AM11" i="24"/>
  <c r="AK11" i="24"/>
  <c r="D11" i="24"/>
  <c r="C11" i="24"/>
  <c r="V11" i="24"/>
  <c r="AF11" i="24"/>
  <c r="AE11" i="24"/>
  <c r="BC10" i="24"/>
  <c r="AA11" i="24"/>
  <c r="AS11" i="24"/>
  <c r="H11" i="24"/>
  <c r="G11" i="24"/>
  <c r="Z11" i="24"/>
  <c r="AJ11" i="24"/>
  <c r="BC12" i="24"/>
  <c r="L11" i="24"/>
  <c r="K11" i="24"/>
  <c r="E11" i="24"/>
  <c r="U11" i="24"/>
  <c r="T11" i="24"/>
  <c r="AL11" i="24"/>
  <c r="AU11" i="24"/>
  <c r="AH11" i="24"/>
  <c r="AR11" i="24"/>
  <c r="AQ11" i="24"/>
  <c r="BB10" i="24"/>
  <c r="BA10" i="24" s="1"/>
  <c r="N11" i="24"/>
  <c r="X11" i="24"/>
  <c r="W11" i="24"/>
  <c r="AP11" i="24"/>
  <c r="AZ11" i="24"/>
  <c r="AY11" i="24"/>
  <c r="M11" i="24"/>
  <c r="F11" i="24"/>
  <c r="P11" i="24"/>
  <c r="O11" i="24"/>
  <c r="R11" i="24"/>
  <c r="AB11" i="24"/>
  <c r="BB12" i="24"/>
  <c r="BA12" i="24" s="1"/>
  <c r="AI11" i="24"/>
  <c r="AC11" i="24"/>
  <c r="AO11" i="24"/>
  <c r="AW11" i="24"/>
  <c r="B11" i="24"/>
  <c r="AT11" i="24"/>
  <c r="I11" i="24"/>
  <c r="J11" i="24"/>
  <c r="S11" i="24"/>
  <c r="AV11" i="24"/>
  <c r="A11" i="24"/>
  <c r="AI4" i="22" l="1"/>
  <c r="E4" i="22"/>
  <c r="X4" i="22"/>
  <c r="AG4" i="22"/>
  <c r="AK4" i="22"/>
  <c r="AF4" i="22"/>
  <c r="AH4" i="22"/>
  <c r="AO4" i="22"/>
  <c r="AP4" i="22"/>
  <c r="Y4" i="22"/>
  <c r="AL4" i="22"/>
  <c r="AJ4" i="22"/>
  <c r="W4" i="22"/>
  <c r="D4" i="22"/>
  <c r="Z4" i="22"/>
  <c r="AM4" i="22"/>
  <c r="V4" i="22"/>
  <c r="AN4" i="22"/>
  <c r="AB4" i="22"/>
  <c r="C4" i="22"/>
  <c r="AC4" i="22"/>
  <c r="G4" i="22"/>
  <c r="F4" i="22"/>
  <c r="AA4" i="22"/>
  <c r="AE4" i="22"/>
  <c r="AD4" i="22"/>
  <c r="X5" i="22"/>
  <c r="C5" i="22"/>
  <c r="D5" i="22"/>
  <c r="AG5" i="22"/>
  <c r="AI5" i="22"/>
  <c r="AM5" i="22"/>
  <c r="AE5" i="22"/>
  <c r="AC5" i="22"/>
  <c r="Y5" i="22"/>
  <c r="AN5" i="22"/>
  <c r="AL5" i="22"/>
  <c r="AD5" i="22"/>
  <c r="G5" i="22"/>
  <c r="AB5" i="22"/>
  <c r="Z5" i="22"/>
  <c r="AP5" i="22"/>
  <c r="AH5" i="22"/>
  <c r="AK5" i="22"/>
  <c r="W5" i="22"/>
  <c r="V5" i="22"/>
  <c r="F5" i="22"/>
  <c r="H5" i="22"/>
  <c r="AA5" i="22"/>
  <c r="AO5" i="22"/>
  <c r="E5" i="22"/>
  <c r="AF5" i="22"/>
  <c r="AJ5" i="22"/>
  <c r="BC9" i="23"/>
  <c r="AD6" i="23"/>
  <c r="BB12" i="23"/>
  <c r="BH12" i="23"/>
  <c r="BB10" i="23"/>
  <c r="BH10" i="23"/>
  <c r="BF12" i="23"/>
  <c r="BD12" i="23" s="1"/>
  <c r="BF10" i="23"/>
  <c r="BD10" i="23" s="1"/>
  <c r="C11" i="23"/>
  <c r="B11" i="23" s="1"/>
  <c r="BE12" i="23"/>
  <c r="BE10" i="23"/>
  <c r="AO6" i="23"/>
  <c r="AC6" i="23"/>
  <c r="AH6" i="23"/>
  <c r="AE6" i="23"/>
  <c r="AL6" i="23"/>
  <c r="AA6" i="23"/>
  <c r="I6" i="23"/>
  <c r="AQ6" i="23"/>
  <c r="D6" i="23"/>
  <c r="U6" i="23"/>
  <c r="R6" i="23"/>
  <c r="Q6" i="23"/>
  <c r="V6" i="23"/>
  <c r="T6" i="23"/>
  <c r="X6" i="23"/>
  <c r="S6" i="23"/>
  <c r="W6" i="23"/>
  <c r="P6" i="23"/>
  <c r="N6" i="23"/>
  <c r="L6" i="23"/>
  <c r="O6" i="23"/>
  <c r="M6" i="23"/>
  <c r="AP6" i="23"/>
  <c r="AM6" i="23"/>
  <c r="J6" i="23"/>
  <c r="Y6" i="23"/>
  <c r="BJ9" i="23"/>
  <c r="A9" i="23"/>
  <c r="AB6" i="23"/>
  <c r="H6" i="23"/>
  <c r="E6" i="23"/>
  <c r="AG6" i="23"/>
  <c r="G6" i="23"/>
  <c r="F6" i="23"/>
  <c r="AJ6" i="23"/>
  <c r="Z6" i="23"/>
  <c r="AF6" i="23"/>
  <c r="AN6" i="23"/>
  <c r="AK6" i="23"/>
  <c r="AI6" i="23"/>
  <c r="K6" i="23"/>
  <c r="Z7" i="22"/>
  <c r="AH7" i="22"/>
  <c r="A11" i="22"/>
  <c r="B11" i="22"/>
  <c r="AD7" i="22"/>
  <c r="AL7" i="22"/>
  <c r="H7" i="22"/>
  <c r="G7" i="22"/>
  <c r="AP7" i="22"/>
  <c r="E7" i="22"/>
  <c r="AG7" i="22"/>
  <c r="AK7" i="22"/>
  <c r="C7" i="22"/>
  <c r="AE7" i="22"/>
  <c r="AN7" i="22"/>
  <c r="AA7" i="22"/>
  <c r="AO7" i="22"/>
  <c r="X7" i="22"/>
  <c r="AI7" i="22"/>
  <c r="AC7" i="22"/>
  <c r="AB7" i="22"/>
  <c r="AF7" i="22"/>
  <c r="Y7" i="22"/>
  <c r="D7" i="22"/>
  <c r="AJ7" i="22"/>
  <c r="AM7" i="22"/>
  <c r="A11" i="21"/>
  <c r="B11" i="21"/>
  <c r="BF10" i="21"/>
  <c r="BH10" i="21"/>
  <c r="J10" i="21"/>
  <c r="J10" i="22" s="1"/>
  <c r="BC10" i="21"/>
  <c r="BD12" i="21"/>
  <c r="K10" i="21"/>
  <c r="K10" i="22" s="1"/>
  <c r="BI10" i="21"/>
  <c r="L12" i="21"/>
  <c r="L12" i="22" s="1"/>
  <c r="BJ12" i="21"/>
  <c r="L10" i="21"/>
  <c r="L10" i="22" s="1"/>
  <c r="BJ10" i="21"/>
  <c r="BB12" i="21"/>
  <c r="BE12" i="21"/>
  <c r="BE10" i="21"/>
  <c r="O10" i="21"/>
  <c r="O10" i="22" s="1"/>
  <c r="BM10" i="21"/>
  <c r="K12" i="21"/>
  <c r="K12" i="22" s="1"/>
  <c r="BI12" i="21"/>
  <c r="BG12" i="21"/>
  <c r="BZ9" i="21"/>
  <c r="BA10" i="21"/>
  <c r="BL12" i="21"/>
  <c r="N12" i="21"/>
  <c r="N12" i="22" s="1"/>
  <c r="BF12" i="21"/>
  <c r="BK12" i="21"/>
  <c r="M12" i="21"/>
  <c r="M12" i="22" s="1"/>
  <c r="BB10" i="21"/>
  <c r="BD10" i="21"/>
  <c r="O12" i="21"/>
  <c r="O12" i="22" s="1"/>
  <c r="BM12" i="21"/>
  <c r="BK10" i="21"/>
  <c r="M10" i="21"/>
  <c r="M10" i="22" s="1"/>
  <c r="BC12" i="21"/>
  <c r="BL10" i="21"/>
  <c r="N10" i="21"/>
  <c r="N10" i="22" s="1"/>
  <c r="BG10" i="21"/>
  <c r="BH12" i="21"/>
  <c r="J12" i="21"/>
  <c r="J12" i="22" s="1"/>
  <c r="BA12" i="21"/>
  <c r="I8" i="21"/>
  <c r="I8" i="22" s="1"/>
  <c r="AD8" i="21"/>
  <c r="E8" i="21"/>
  <c r="Y8" i="21"/>
  <c r="AC8" i="21"/>
  <c r="AM8" i="21"/>
  <c r="F8" i="21"/>
  <c r="AN8" i="21"/>
  <c r="C8" i="21"/>
  <c r="AE8" i="21"/>
  <c r="G8" i="21"/>
  <c r="G8" i="22" s="1"/>
  <c r="AI8" i="21"/>
  <c r="AJ8" i="21"/>
  <c r="AK8" i="21"/>
  <c r="AP8" i="21"/>
  <c r="AG8" i="21"/>
  <c r="AA8" i="21"/>
  <c r="AH8" i="21"/>
  <c r="AO8" i="21"/>
  <c r="AL8" i="21"/>
  <c r="H8" i="21"/>
  <c r="H8" i="22" s="1"/>
  <c r="AF8" i="21"/>
  <c r="Z8" i="21"/>
  <c r="X8" i="21"/>
  <c r="X8" i="22" s="1"/>
  <c r="D8" i="21"/>
  <c r="AB8" i="21"/>
  <c r="A11" i="20"/>
  <c r="P11" i="20"/>
  <c r="P11" i="21" s="1"/>
  <c r="P11" i="22" s="1"/>
  <c r="AF11" i="20"/>
  <c r="AP11" i="20"/>
  <c r="Q11" i="20"/>
  <c r="Q11" i="21" s="1"/>
  <c r="Q11" i="22" s="1"/>
  <c r="AG11" i="20"/>
  <c r="AD11" i="20"/>
  <c r="G11" i="20"/>
  <c r="W11" i="20"/>
  <c r="AM11" i="20"/>
  <c r="N11" i="20"/>
  <c r="D11" i="20"/>
  <c r="C11" i="20"/>
  <c r="T11" i="20"/>
  <c r="T11" i="21" s="1"/>
  <c r="T11" i="22" s="1"/>
  <c r="AJ11" i="20"/>
  <c r="E11" i="20"/>
  <c r="U11" i="20"/>
  <c r="U11" i="21" s="1"/>
  <c r="U11" i="22" s="1"/>
  <c r="AK11" i="20"/>
  <c r="AL11" i="20"/>
  <c r="K11" i="20"/>
  <c r="AA11" i="20"/>
  <c r="V11" i="20"/>
  <c r="H11" i="20"/>
  <c r="X11" i="20"/>
  <c r="AN11" i="20"/>
  <c r="J11" i="20"/>
  <c r="I11" i="20"/>
  <c r="Y11" i="20"/>
  <c r="AO11" i="20"/>
  <c r="F11" i="20"/>
  <c r="O11" i="20"/>
  <c r="AE11" i="20"/>
  <c r="AH11" i="20"/>
  <c r="L11" i="20"/>
  <c r="AB11" i="20"/>
  <c r="Z11" i="20"/>
  <c r="M11" i="20"/>
  <c r="AC11" i="20"/>
  <c r="R11" i="20"/>
  <c r="R11" i="21" s="1"/>
  <c r="R11" i="22" s="1"/>
  <c r="B11" i="20"/>
  <c r="S11" i="20"/>
  <c r="S11" i="21" s="1"/>
  <c r="S11" i="22" s="1"/>
  <c r="AI11" i="20"/>
  <c r="BD45" i="24"/>
  <c r="BD15" i="18"/>
  <c r="D3" i="30"/>
  <c r="BE14" i="18"/>
  <c r="BE14" i="24" s="1"/>
  <c r="C27" i="41"/>
  <c r="B27" i="41"/>
  <c r="D3" i="32"/>
  <c r="D3" i="31"/>
  <c r="A19" i="41"/>
  <c r="B19" i="41" s="1"/>
  <c r="K12" i="2"/>
  <c r="M12" i="2" s="1"/>
  <c r="AD4" i="30"/>
  <c r="AC4" i="30"/>
  <c r="AE4" i="30"/>
  <c r="AC3" i="30"/>
  <c r="AD3" i="30" s="1"/>
  <c r="AD4" i="32"/>
  <c r="AC3" i="32"/>
  <c r="AD3" i="32" s="1"/>
  <c r="AE4" i="32"/>
  <c r="AC4" i="32"/>
  <c r="AB4" i="31"/>
  <c r="AA4" i="31"/>
  <c r="Z4" i="31"/>
  <c r="Z3" i="31"/>
  <c r="AA3" i="31" s="1"/>
  <c r="AB4" i="30"/>
  <c r="Z4" i="30"/>
  <c r="Z3" i="30"/>
  <c r="AA3" i="30" s="1"/>
  <c r="AA4" i="30"/>
  <c r="A67" i="32"/>
  <c r="B67" i="32" s="1"/>
  <c r="A51" i="32"/>
  <c r="B51" i="32" s="1"/>
  <c r="A35" i="32"/>
  <c r="B35" i="32" s="1"/>
  <c r="A19" i="32"/>
  <c r="B19" i="32" s="1"/>
  <c r="B4" i="32"/>
  <c r="A56" i="32"/>
  <c r="B56" i="32" s="1"/>
  <c r="A40" i="32"/>
  <c r="B40" i="32" s="1"/>
  <c r="A65" i="32"/>
  <c r="B65" i="32" s="1"/>
  <c r="A49" i="32"/>
  <c r="B49" i="32" s="1"/>
  <c r="A33" i="32"/>
  <c r="B33" i="32" s="1"/>
  <c r="A17" i="32"/>
  <c r="B17" i="32" s="1"/>
  <c r="D4" i="32"/>
  <c r="A26" i="32"/>
  <c r="B26" i="32" s="1"/>
  <c r="A54" i="32"/>
  <c r="B54" i="32" s="1"/>
  <c r="A58" i="32"/>
  <c r="B58" i="32" s="1"/>
  <c r="A6" i="32"/>
  <c r="B6" i="32" s="1"/>
  <c r="A24" i="32"/>
  <c r="B24" i="32" s="1"/>
  <c r="A63" i="32"/>
  <c r="B63" i="32" s="1"/>
  <c r="A47" i="32"/>
  <c r="B47" i="32" s="1"/>
  <c r="A31" i="32"/>
  <c r="B31" i="32" s="1"/>
  <c r="A15" i="32"/>
  <c r="B15" i="32" s="1"/>
  <c r="A68" i="32"/>
  <c r="B68" i="32" s="1"/>
  <c r="A52" i="32"/>
  <c r="B52" i="32" s="1"/>
  <c r="A36" i="32"/>
  <c r="B36" i="32" s="1"/>
  <c r="A61" i="32"/>
  <c r="B61" i="32" s="1"/>
  <c r="A45" i="32"/>
  <c r="B45" i="32" s="1"/>
  <c r="A29" i="32"/>
  <c r="B29" i="32" s="1"/>
  <c r="A13" i="32"/>
  <c r="B13" i="32" s="1"/>
  <c r="A66" i="32"/>
  <c r="B66" i="32" s="1"/>
  <c r="A18" i="32"/>
  <c r="B18" i="32" s="1"/>
  <c r="A38" i="32"/>
  <c r="B38" i="32" s="1"/>
  <c r="A42" i="32"/>
  <c r="B42" i="32" s="1"/>
  <c r="A30" i="32"/>
  <c r="B30" i="32" s="1"/>
  <c r="A62" i="32"/>
  <c r="B62" i="32" s="1"/>
  <c r="A59" i="32"/>
  <c r="B59" i="32" s="1"/>
  <c r="A43" i="32"/>
  <c r="B43" i="32" s="1"/>
  <c r="A27" i="32"/>
  <c r="B27" i="32" s="1"/>
  <c r="A11" i="32"/>
  <c r="B11" i="32" s="1"/>
  <c r="A64" i="32"/>
  <c r="B64" i="32" s="1"/>
  <c r="A48" i="32"/>
  <c r="B48" i="32" s="1"/>
  <c r="A32" i="32"/>
  <c r="B32" i="32" s="1"/>
  <c r="A57" i="32"/>
  <c r="B57" i="32" s="1"/>
  <c r="A41" i="32"/>
  <c r="B41" i="32" s="1"/>
  <c r="A25" i="32"/>
  <c r="B25" i="32" s="1"/>
  <c r="A9" i="32"/>
  <c r="B9" i="32" s="1"/>
  <c r="A50" i="32"/>
  <c r="B50" i="32" s="1"/>
  <c r="A10" i="32"/>
  <c r="B10" i="32" s="1"/>
  <c r="A20" i="32"/>
  <c r="B20" i="32" s="1"/>
  <c r="A22" i="32"/>
  <c r="B22" i="32" s="1"/>
  <c r="A16" i="32"/>
  <c r="B16" i="32" s="1"/>
  <c r="E2" i="32"/>
  <c r="A23" i="32"/>
  <c r="B23" i="32" s="1"/>
  <c r="A28" i="32"/>
  <c r="B28" i="32" s="1"/>
  <c r="A5" i="32"/>
  <c r="B5" i="32" s="1"/>
  <c r="A14" i="32"/>
  <c r="B14" i="32" s="1"/>
  <c r="A7" i="32"/>
  <c r="B7" i="32" s="1"/>
  <c r="A53" i="32"/>
  <c r="B53" i="32" s="1"/>
  <c r="A34" i="32"/>
  <c r="B34" i="32" s="1"/>
  <c r="A46" i="32"/>
  <c r="B46" i="32" s="1"/>
  <c r="A55" i="32"/>
  <c r="B55" i="32" s="1"/>
  <c r="A60" i="32"/>
  <c r="B60" i="32" s="1"/>
  <c r="A37" i="32"/>
  <c r="B37" i="32" s="1"/>
  <c r="C4" i="32"/>
  <c r="A8" i="32"/>
  <c r="B8" i="32" s="1"/>
  <c r="A39" i="32"/>
  <c r="B39" i="32" s="1"/>
  <c r="A44" i="32"/>
  <c r="B44" i="32" s="1"/>
  <c r="A21" i="32"/>
  <c r="B21" i="32" s="1"/>
  <c r="A12" i="32"/>
  <c r="B12" i="32" s="1"/>
  <c r="E2" i="31"/>
  <c r="D4" i="31"/>
  <c r="C4" i="31"/>
  <c r="B4" i="31"/>
  <c r="B4" i="30"/>
  <c r="E2" i="30"/>
  <c r="C4" i="30"/>
  <c r="D4" i="30"/>
  <c r="AA4" i="32"/>
  <c r="Z4" i="32"/>
  <c r="Z3" i="32"/>
  <c r="AA3" i="32" s="1"/>
  <c r="AB4" i="32"/>
  <c r="AE4" i="31"/>
  <c r="AD4" i="31"/>
  <c r="AC4" i="31"/>
  <c r="AC3" i="31"/>
  <c r="AD3" i="31" s="1"/>
  <c r="AW3" i="41"/>
  <c r="AS39" i="41"/>
  <c r="AG19" i="41"/>
  <c r="AS23" i="41"/>
  <c r="AS7" i="41"/>
  <c r="F21" i="39"/>
  <c r="AG3" i="41"/>
  <c r="AC39" i="41"/>
  <c r="A43" i="39"/>
  <c r="AC23" i="41"/>
  <c r="BI7" i="41"/>
  <c r="BM3" i="41"/>
  <c r="AW35" i="41"/>
  <c r="AW19" i="41"/>
  <c r="AG35" i="41"/>
  <c r="A10" i="33"/>
  <c r="C40" i="29"/>
  <c r="F10" i="37"/>
  <c r="B10" i="37"/>
  <c r="H3" i="38"/>
  <c r="H3" i="25"/>
  <c r="H3" i="23"/>
  <c r="J3" i="26" s="1"/>
  <c r="G3" i="21"/>
  <c r="BE3" i="21" s="1"/>
  <c r="G3" i="22"/>
  <c r="G3" i="20"/>
  <c r="H3" i="18"/>
  <c r="G3" i="24"/>
  <c r="G1158" i="24" s="1"/>
  <c r="A26" i="39"/>
  <c r="AC8" i="41" s="1"/>
  <c r="A28" i="41"/>
  <c r="E7" i="2"/>
  <c r="D7" i="2" s="1"/>
  <c r="C24" i="29"/>
  <c r="D72" i="29" s="1"/>
  <c r="C72" i="29"/>
  <c r="C56" i="29"/>
  <c r="AV13" i="24"/>
  <c r="C13" i="24"/>
  <c r="AA13" i="24"/>
  <c r="AE13" i="24"/>
  <c r="L13" i="24"/>
  <c r="R13" i="24"/>
  <c r="U13" i="24"/>
  <c r="AN13" i="24"/>
  <c r="AT13" i="24"/>
  <c r="AW13" i="24"/>
  <c r="G13" i="24"/>
  <c r="D13" i="24"/>
  <c r="J13" i="24"/>
  <c r="M13" i="24"/>
  <c r="AF13" i="24"/>
  <c r="AO13" i="24"/>
  <c r="AI13" i="24"/>
  <c r="B13" i="24"/>
  <c r="E13" i="24"/>
  <c r="X13" i="24"/>
  <c r="AD13" i="24"/>
  <c r="AG13" i="24"/>
  <c r="K13" i="24"/>
  <c r="AM13" i="24"/>
  <c r="Y13" i="24"/>
  <c r="AX13" i="24"/>
  <c r="S13" i="24"/>
  <c r="N13" i="24"/>
  <c r="AJ13" i="24"/>
  <c r="AS13" i="24"/>
  <c r="BB11" i="24"/>
  <c r="AU13" i="24"/>
  <c r="F13" i="24"/>
  <c r="I13" i="24"/>
  <c r="AB13" i="24"/>
  <c r="AH13" i="24"/>
  <c r="AK13" i="24"/>
  <c r="BC11" i="24"/>
  <c r="W13" i="24"/>
  <c r="AY13" i="24"/>
  <c r="A13" i="24"/>
  <c r="T13" i="24"/>
  <c r="Z13" i="24"/>
  <c r="AC13" i="24"/>
  <c r="AL13" i="24"/>
  <c r="BA11" i="24"/>
  <c r="AZ13" i="24"/>
  <c r="AQ13" i="24"/>
  <c r="P13" i="24"/>
  <c r="V13" i="24"/>
  <c r="AR13" i="24"/>
  <c r="O13" i="24"/>
  <c r="H13" i="24"/>
  <c r="Q13" i="24"/>
  <c r="AP13" i="24"/>
  <c r="X4" i="23" l="1"/>
  <c r="S4" i="23"/>
  <c r="Y4" i="23"/>
  <c r="AK4" i="23"/>
  <c r="AC4" i="23"/>
  <c r="W4" i="23"/>
  <c r="AN4" i="23"/>
  <c r="L4" i="23"/>
  <c r="AP4" i="23"/>
  <c r="M4" i="23"/>
  <c r="AQ4" i="23"/>
  <c r="Z4" i="23"/>
  <c r="T4" i="23"/>
  <c r="N4" i="23"/>
  <c r="I4" i="23"/>
  <c r="AG4" i="23"/>
  <c r="P4" i="23"/>
  <c r="E4" i="23"/>
  <c r="G4" i="23"/>
  <c r="AL4" i="23"/>
  <c r="AF4" i="23"/>
  <c r="AD4" i="23"/>
  <c r="AA4" i="23"/>
  <c r="D4" i="23"/>
  <c r="AO4" i="23"/>
  <c r="AM4" i="23"/>
  <c r="H4" i="23"/>
  <c r="AJ4" i="23"/>
  <c r="AH4" i="23"/>
  <c r="AE4" i="23"/>
  <c r="O4" i="23"/>
  <c r="AB4" i="23"/>
  <c r="F4" i="23"/>
  <c r="K4" i="23"/>
  <c r="R4" i="23"/>
  <c r="V4" i="23"/>
  <c r="Q4" i="23"/>
  <c r="U4" i="23"/>
  <c r="AI4" i="23"/>
  <c r="J4" i="23"/>
  <c r="P5" i="23"/>
  <c r="AG5" i="23"/>
  <c r="I5" i="23"/>
  <c r="AC5" i="23"/>
  <c r="AN5" i="23"/>
  <c r="D5" i="23"/>
  <c r="F5" i="23"/>
  <c r="AK5" i="23"/>
  <c r="AB5" i="23"/>
  <c r="L5" i="23"/>
  <c r="X5" i="23"/>
  <c r="AA5" i="23"/>
  <c r="AF5" i="23"/>
  <c r="AL5" i="23"/>
  <c r="AO5" i="23"/>
  <c r="E5" i="23"/>
  <c r="R5" i="23"/>
  <c r="M5" i="23"/>
  <c r="N5" i="23"/>
  <c r="W5" i="23"/>
  <c r="AI5" i="23"/>
  <c r="H5" i="23"/>
  <c r="Q5" i="23"/>
  <c r="AE5" i="23"/>
  <c r="Z5" i="23"/>
  <c r="AJ5" i="23"/>
  <c r="T5" i="23"/>
  <c r="U5" i="23"/>
  <c r="G5" i="23"/>
  <c r="V5" i="23"/>
  <c r="J5" i="23"/>
  <c r="AP5" i="23"/>
  <c r="S5" i="23"/>
  <c r="AQ5" i="23"/>
  <c r="O5" i="23"/>
  <c r="AM5" i="23"/>
  <c r="AD5" i="23"/>
  <c r="AH5" i="23"/>
  <c r="K5" i="23"/>
  <c r="Y5" i="23"/>
  <c r="BC10" i="23"/>
  <c r="AK7" i="23"/>
  <c r="BC12" i="23"/>
  <c r="J7" i="23"/>
  <c r="BE11" i="23"/>
  <c r="C13" i="23"/>
  <c r="B13" i="23" s="1"/>
  <c r="BH11" i="23"/>
  <c r="BB11" i="23"/>
  <c r="BF11" i="23"/>
  <c r="BD11" i="23" s="1"/>
  <c r="BC11" i="23" s="1"/>
  <c r="AN7" i="23"/>
  <c r="AG7" i="23"/>
  <c r="Y7" i="23"/>
  <c r="AF7" i="23"/>
  <c r="F7" i="23"/>
  <c r="AM7" i="23"/>
  <c r="AI7" i="23"/>
  <c r="M7" i="23"/>
  <c r="AP7" i="23"/>
  <c r="AE7" i="23"/>
  <c r="AA7" i="23"/>
  <c r="BJ12" i="23"/>
  <c r="AQ7" i="23"/>
  <c r="E7" i="23"/>
  <c r="AD7" i="23"/>
  <c r="AB7" i="23"/>
  <c r="AL7" i="23"/>
  <c r="H7" i="23"/>
  <c r="AC7" i="23"/>
  <c r="D7" i="23"/>
  <c r="R7" i="23"/>
  <c r="V7" i="23"/>
  <c r="U7" i="23"/>
  <c r="T7" i="23"/>
  <c r="X7" i="23"/>
  <c r="Q7" i="23"/>
  <c r="O7" i="23"/>
  <c r="W7" i="23"/>
  <c r="S7" i="23"/>
  <c r="L7" i="23"/>
  <c r="P7" i="23"/>
  <c r="K7" i="23"/>
  <c r="Z7" i="23"/>
  <c r="AJ7" i="23"/>
  <c r="AO7" i="23"/>
  <c r="AH7" i="23"/>
  <c r="I7" i="23"/>
  <c r="N7" i="23"/>
  <c r="BI6" i="23"/>
  <c r="G7" i="23"/>
  <c r="BJ10" i="23"/>
  <c r="A10" i="23"/>
  <c r="D8" i="22"/>
  <c r="AA8" i="22"/>
  <c r="A13" i="22"/>
  <c r="B13" i="22"/>
  <c r="AC8" i="22"/>
  <c r="Z8" i="22"/>
  <c r="AO8" i="22"/>
  <c r="AP8" i="22"/>
  <c r="F8" i="22"/>
  <c r="E8" i="22"/>
  <c r="C8" i="22"/>
  <c r="AB8" i="22"/>
  <c r="AF8" i="22"/>
  <c r="AH8" i="22"/>
  <c r="AK8" i="22"/>
  <c r="AE8" i="22"/>
  <c r="AM8" i="22"/>
  <c r="AD8" i="22"/>
  <c r="AJ8" i="22"/>
  <c r="AL8" i="22"/>
  <c r="AG8" i="22"/>
  <c r="AI8" i="22"/>
  <c r="AN8" i="22"/>
  <c r="Y8" i="22"/>
  <c r="BZ12" i="21"/>
  <c r="AA12" i="21" s="1"/>
  <c r="A13" i="21"/>
  <c r="B13" i="21"/>
  <c r="M11" i="21"/>
  <c r="M11" i="22" s="1"/>
  <c r="BK11" i="21"/>
  <c r="BA11" i="21"/>
  <c r="BI11" i="21"/>
  <c r="K11" i="21"/>
  <c r="K11" i="22" s="1"/>
  <c r="BC11" i="21"/>
  <c r="BB11" i="21"/>
  <c r="BE11" i="21"/>
  <c r="BM11" i="21"/>
  <c r="O11" i="21"/>
  <c r="O11" i="22" s="1"/>
  <c r="I11" i="21"/>
  <c r="I11" i="22" s="1"/>
  <c r="BG11" i="21"/>
  <c r="BF11" i="21"/>
  <c r="N11" i="21"/>
  <c r="N11" i="22" s="1"/>
  <c r="BL11" i="21"/>
  <c r="Y9" i="21"/>
  <c r="AN9" i="21"/>
  <c r="AB9" i="21"/>
  <c r="AK9" i="21"/>
  <c r="AM9" i="21"/>
  <c r="AG9" i="21"/>
  <c r="AO9" i="21"/>
  <c r="AF9" i="21"/>
  <c r="F9" i="21"/>
  <c r="AD9" i="21"/>
  <c r="AI9" i="21"/>
  <c r="I9" i="21"/>
  <c r="I9" i="22" s="1"/>
  <c r="AA9" i="21"/>
  <c r="AP9" i="21"/>
  <c r="X9" i="21"/>
  <c r="X9" i="22" s="1"/>
  <c r="Z9" i="21"/>
  <c r="AE9" i="21"/>
  <c r="AJ9" i="21"/>
  <c r="AC9" i="21"/>
  <c r="E9" i="21"/>
  <c r="G9" i="21"/>
  <c r="H9" i="21"/>
  <c r="H9" i="22" s="1"/>
  <c r="D9" i="21"/>
  <c r="AH9" i="21"/>
  <c r="AL9" i="21"/>
  <c r="C9" i="21"/>
  <c r="BJ11" i="21"/>
  <c r="L11" i="21"/>
  <c r="L11" i="22" s="1"/>
  <c r="BD11" i="21"/>
  <c r="J11" i="21"/>
  <c r="J11" i="22" s="1"/>
  <c r="BH11" i="21"/>
  <c r="BZ10" i="21"/>
  <c r="N13" i="20"/>
  <c r="AD13" i="20"/>
  <c r="AN13" i="20"/>
  <c r="K13" i="20"/>
  <c r="AA13" i="20"/>
  <c r="L13" i="20"/>
  <c r="E13" i="20"/>
  <c r="U13" i="20"/>
  <c r="AK13" i="20"/>
  <c r="H13" i="20"/>
  <c r="A13" i="20"/>
  <c r="R13" i="20"/>
  <c r="R13" i="21" s="1"/>
  <c r="R13" i="22" s="1"/>
  <c r="AH13" i="20"/>
  <c r="O13" i="20"/>
  <c r="AE13" i="20"/>
  <c r="X13" i="20"/>
  <c r="I13" i="20"/>
  <c r="Y13" i="20"/>
  <c r="AO13" i="20"/>
  <c r="T13" i="20"/>
  <c r="T13" i="21" s="1"/>
  <c r="T13" i="22" s="1"/>
  <c r="F13" i="20"/>
  <c r="V13" i="20"/>
  <c r="AL13" i="20"/>
  <c r="P13" i="20"/>
  <c r="P13" i="21" s="1"/>
  <c r="P13" i="22" s="1"/>
  <c r="B13" i="20"/>
  <c r="S13" i="20"/>
  <c r="S13" i="21" s="1"/>
  <c r="S13" i="22" s="1"/>
  <c r="AI13" i="20"/>
  <c r="AJ13" i="20"/>
  <c r="M13" i="20"/>
  <c r="AC13" i="20"/>
  <c r="AF13" i="20"/>
  <c r="J13" i="20"/>
  <c r="Z13" i="20"/>
  <c r="AP13" i="20"/>
  <c r="AB13" i="20"/>
  <c r="G13" i="20"/>
  <c r="W13" i="20"/>
  <c r="AM13" i="20"/>
  <c r="D13" i="20"/>
  <c r="C13" i="20"/>
  <c r="Q13" i="20"/>
  <c r="Q13" i="21" s="1"/>
  <c r="Q13" i="22" s="1"/>
  <c r="AG13" i="20"/>
  <c r="BD46" i="24"/>
  <c r="BD16" i="18"/>
  <c r="BE16" i="18" s="1"/>
  <c r="BE16" i="24" s="1"/>
  <c r="BE15" i="18"/>
  <c r="BE15" i="24" s="1"/>
  <c r="C28" i="41"/>
  <c r="B28" i="41"/>
  <c r="A20" i="41"/>
  <c r="B20" i="41" s="1"/>
  <c r="K13" i="2"/>
  <c r="M13" i="2" s="1"/>
  <c r="F4" i="32"/>
  <c r="E4" i="32"/>
  <c r="E3" i="32"/>
  <c r="G4" i="32"/>
  <c r="F4" i="30"/>
  <c r="E3" i="30"/>
  <c r="E4" i="30"/>
  <c r="G4" i="30"/>
  <c r="F4" i="31"/>
  <c r="E4" i="31"/>
  <c r="E3" i="31"/>
  <c r="G4" i="31"/>
  <c r="AX19" i="41"/>
  <c r="BN3" i="41"/>
  <c r="A44" i="39"/>
  <c r="AC24" i="41"/>
  <c r="G21" i="39"/>
  <c r="AH3" i="41"/>
  <c r="AS24" i="41"/>
  <c r="AS40" i="41"/>
  <c r="AH35" i="41"/>
  <c r="AX35" i="41"/>
  <c r="BI8" i="41"/>
  <c r="AC40" i="41"/>
  <c r="AS8" i="41"/>
  <c r="AH19" i="41"/>
  <c r="AX3" i="41"/>
  <c r="A29" i="41"/>
  <c r="E8" i="2"/>
  <c r="D8" i="2" s="1"/>
  <c r="A27" i="39"/>
  <c r="AC9" i="41" s="1"/>
  <c r="F10" i="33"/>
  <c r="B10" i="33"/>
  <c r="C57" i="29"/>
  <c r="I3" i="38"/>
  <c r="I3" i="25"/>
  <c r="I3" i="23"/>
  <c r="K3" i="26" s="1"/>
  <c r="H3" i="22"/>
  <c r="H3" i="21"/>
  <c r="BF3" i="21" s="1"/>
  <c r="H3" i="20"/>
  <c r="H3" i="24"/>
  <c r="H1158" i="24" s="1"/>
  <c r="I3" i="18"/>
  <c r="C73" i="29"/>
  <c r="C25" i="29"/>
  <c r="D73" i="29" s="1"/>
  <c r="C41" i="29"/>
  <c r="J14" i="2"/>
  <c r="J12" i="2"/>
  <c r="J16" i="2"/>
  <c r="J15" i="2"/>
  <c r="J10" i="2"/>
  <c r="J13" i="2"/>
  <c r="J17" i="2"/>
  <c r="J7" i="2"/>
  <c r="AO14" i="24"/>
  <c r="R14" i="24"/>
  <c r="Y14" i="24"/>
  <c r="AQ14" i="24"/>
  <c r="N14" i="24"/>
  <c r="G14" i="24"/>
  <c r="Q14" i="24"/>
  <c r="AI14" i="24"/>
  <c r="AV14" i="24"/>
  <c r="AX14" i="24"/>
  <c r="I14" i="24"/>
  <c r="L14" i="24"/>
  <c r="AA14" i="24"/>
  <c r="AK14" i="24"/>
  <c r="AN14" i="24"/>
  <c r="BC13" i="24"/>
  <c r="AC14" i="24"/>
  <c r="AU14" i="24"/>
  <c r="F14" i="24"/>
  <c r="Z14" i="24"/>
  <c r="AH14" i="24"/>
  <c r="K14" i="24"/>
  <c r="U14" i="24"/>
  <c r="X14" i="24"/>
  <c r="AM14" i="24"/>
  <c r="AW14" i="24"/>
  <c r="AZ14" i="24"/>
  <c r="J14" i="24"/>
  <c r="C14" i="24"/>
  <c r="M14" i="24"/>
  <c r="P14" i="24"/>
  <c r="AE14" i="24"/>
  <c r="AR14" i="24"/>
  <c r="AP14" i="24"/>
  <c r="E14" i="24"/>
  <c r="H14" i="24"/>
  <c r="W14" i="24"/>
  <c r="AG14" i="24"/>
  <c r="AJ14" i="24"/>
  <c r="AY14" i="24"/>
  <c r="AL14" i="24"/>
  <c r="AT14" i="24"/>
  <c r="O14" i="24"/>
  <c r="AB14" i="24"/>
  <c r="B14" i="24"/>
  <c r="V14" i="24"/>
  <c r="T14" i="24"/>
  <c r="AS14" i="24"/>
  <c r="J5" i="2"/>
  <c r="BB13" i="24"/>
  <c r="BA13" i="24" s="1"/>
  <c r="AD14" i="24"/>
  <c r="A14" i="24"/>
  <c r="D14" i="24"/>
  <c r="S14" i="24"/>
  <c r="AF14" i="24"/>
  <c r="BI4" i="23" l="1"/>
  <c r="BI5" i="23"/>
  <c r="I8" i="23"/>
  <c r="AH8" i="23"/>
  <c r="AN8" i="23"/>
  <c r="J8" i="23"/>
  <c r="BE13" i="23"/>
  <c r="C14" i="23"/>
  <c r="B14" i="23" s="1"/>
  <c r="BH13" i="23"/>
  <c r="BB13" i="23"/>
  <c r="BF13" i="23"/>
  <c r="BD13" i="23" s="1"/>
  <c r="BC13" i="23" s="1"/>
  <c r="G8" i="23"/>
  <c r="BJ11" i="23"/>
  <c r="A11" i="23"/>
  <c r="A12" i="23" s="1"/>
  <c r="Z8" i="23"/>
  <c r="AM8" i="23"/>
  <c r="AF8" i="23"/>
  <c r="AC8" i="23"/>
  <c r="AQ8" i="23"/>
  <c r="AD8" i="23"/>
  <c r="Y12" i="21"/>
  <c r="AO8" i="23"/>
  <c r="AK8" i="23"/>
  <c r="AL8" i="23"/>
  <c r="D8" i="23"/>
  <c r="T8" i="23"/>
  <c r="V8" i="23"/>
  <c r="X8" i="23"/>
  <c r="W8" i="23"/>
  <c r="U8" i="23"/>
  <c r="Q8" i="23"/>
  <c r="S8" i="23"/>
  <c r="R8" i="23"/>
  <c r="N8" i="23"/>
  <c r="P8" i="23"/>
  <c r="O8" i="23"/>
  <c r="M8" i="23"/>
  <c r="K8" i="23"/>
  <c r="L8" i="23"/>
  <c r="AP8" i="23"/>
  <c r="BI7" i="23"/>
  <c r="H8" i="23"/>
  <c r="AG8" i="23"/>
  <c r="E8" i="23"/>
  <c r="AJ8" i="23"/>
  <c r="AE8" i="23"/>
  <c r="AI8" i="23"/>
  <c r="F8" i="23"/>
  <c r="AA8" i="23"/>
  <c r="AB8" i="23"/>
  <c r="Y8" i="23"/>
  <c r="D12" i="21"/>
  <c r="AL12" i="21"/>
  <c r="X12" i="21"/>
  <c r="AB12" i="21"/>
  <c r="AJ12" i="21"/>
  <c r="D9" i="22"/>
  <c r="AK12" i="21"/>
  <c r="AD12" i="21"/>
  <c r="I12" i="21"/>
  <c r="I12" i="22" s="1"/>
  <c r="AO12" i="21"/>
  <c r="W12" i="21"/>
  <c r="C12" i="21"/>
  <c r="A14" i="22"/>
  <c r="B14" i="22"/>
  <c r="AO9" i="22"/>
  <c r="AP12" i="21"/>
  <c r="V12" i="21"/>
  <c r="V12" i="22" s="1"/>
  <c r="F12" i="21"/>
  <c r="AL9" i="22"/>
  <c r="G9" i="22"/>
  <c r="AE9" i="22"/>
  <c r="AA9" i="22"/>
  <c r="F9" i="22"/>
  <c r="AM9" i="22"/>
  <c r="Y9" i="22"/>
  <c r="AE12" i="21"/>
  <c r="AG12" i="21"/>
  <c r="AH9" i="22"/>
  <c r="E9" i="22"/>
  <c r="Z9" i="22"/>
  <c r="AF9" i="22"/>
  <c r="AK9" i="22"/>
  <c r="AC9" i="22"/>
  <c r="AI9" i="22"/>
  <c r="AB9" i="22"/>
  <c r="AC12" i="21"/>
  <c r="Z12" i="21"/>
  <c r="C9" i="22"/>
  <c r="AJ9" i="22"/>
  <c r="AP9" i="22"/>
  <c r="AD9" i="22"/>
  <c r="AG9" i="22"/>
  <c r="AN9" i="22"/>
  <c r="AF12" i="21"/>
  <c r="AN12" i="21"/>
  <c r="AH12" i="21"/>
  <c r="AM12" i="21"/>
  <c r="AI12" i="21"/>
  <c r="E12" i="21"/>
  <c r="G12" i="21"/>
  <c r="H12" i="21"/>
  <c r="H12" i="22" s="1"/>
  <c r="A14" i="21"/>
  <c r="B14" i="21"/>
  <c r="M13" i="21"/>
  <c r="M13" i="22" s="1"/>
  <c r="BK13" i="21"/>
  <c r="BD13" i="21"/>
  <c r="I13" i="21"/>
  <c r="I13" i="22" s="1"/>
  <c r="BG13" i="21"/>
  <c r="N13" i="21"/>
  <c r="N13" i="22" s="1"/>
  <c r="BL13" i="21"/>
  <c r="BA13" i="21"/>
  <c r="BE13" i="21"/>
  <c r="J13" i="21"/>
  <c r="J13" i="22" s="1"/>
  <c r="BH13" i="21"/>
  <c r="BI13" i="21"/>
  <c r="K13" i="21"/>
  <c r="K13" i="22" s="1"/>
  <c r="AK10" i="21"/>
  <c r="AC10" i="21"/>
  <c r="AF10" i="21"/>
  <c r="AM10" i="21"/>
  <c r="AL10" i="21"/>
  <c r="V10" i="21"/>
  <c r="V10" i="22" s="1"/>
  <c r="H10" i="21"/>
  <c r="H10" i="22" s="1"/>
  <c r="AA10" i="21"/>
  <c r="AI10" i="21"/>
  <c r="G10" i="21"/>
  <c r="G10" i="22" s="1"/>
  <c r="AG10" i="21"/>
  <c r="AE10" i="21"/>
  <c r="AN10" i="21"/>
  <c r="AD10" i="21"/>
  <c r="X10" i="21"/>
  <c r="F10" i="21"/>
  <c r="E10" i="21"/>
  <c r="AJ10" i="21"/>
  <c r="W10" i="21"/>
  <c r="AO10" i="21"/>
  <c r="AP10" i="21"/>
  <c r="C10" i="21"/>
  <c r="AH10" i="21"/>
  <c r="Y10" i="21"/>
  <c r="Z10" i="21"/>
  <c r="D10" i="21"/>
  <c r="AB10" i="21"/>
  <c r="I10" i="21"/>
  <c r="I10" i="22" s="1"/>
  <c r="BB13" i="21"/>
  <c r="BC13" i="21"/>
  <c r="BM13" i="21"/>
  <c r="O13" i="21"/>
  <c r="O13" i="22" s="1"/>
  <c r="BF13" i="21"/>
  <c r="H13" i="21"/>
  <c r="H13" i="22" s="1"/>
  <c r="BJ13" i="21"/>
  <c r="L13" i="21"/>
  <c r="L13" i="22" s="1"/>
  <c r="BZ11" i="21"/>
  <c r="Q14" i="20"/>
  <c r="Q14" i="21" s="1"/>
  <c r="Q14" i="22" s="1"/>
  <c r="AG14" i="20"/>
  <c r="AM14" i="20"/>
  <c r="N14" i="20"/>
  <c r="AD14" i="20"/>
  <c r="S14" i="20"/>
  <c r="S14" i="21" s="1"/>
  <c r="S14" i="22" s="1"/>
  <c r="D14" i="20"/>
  <c r="C14" i="20"/>
  <c r="T14" i="20"/>
  <c r="T14" i="21" s="1"/>
  <c r="T14" i="22" s="1"/>
  <c r="AJ14" i="20"/>
  <c r="K14" i="20"/>
  <c r="E14" i="20"/>
  <c r="U14" i="20"/>
  <c r="U14" i="21" s="1"/>
  <c r="U14" i="22" s="1"/>
  <c r="AK14" i="20"/>
  <c r="A14" i="20"/>
  <c r="R14" i="20"/>
  <c r="R14" i="21" s="1"/>
  <c r="R14" i="22" s="1"/>
  <c r="AH14" i="20"/>
  <c r="AE14" i="20"/>
  <c r="H14" i="20"/>
  <c r="X14" i="20"/>
  <c r="AN14" i="20"/>
  <c r="W14" i="20"/>
  <c r="W14" i="21" s="1"/>
  <c r="W14" i="22" s="1"/>
  <c r="I14" i="20"/>
  <c r="Y14" i="20"/>
  <c r="AO14" i="20"/>
  <c r="O14" i="20"/>
  <c r="F14" i="20"/>
  <c r="V14" i="20"/>
  <c r="V14" i="21" s="1"/>
  <c r="V14" i="22" s="1"/>
  <c r="AL14" i="20"/>
  <c r="B14" i="20"/>
  <c r="L14" i="20"/>
  <c r="AB14" i="20"/>
  <c r="AI14" i="20"/>
  <c r="M14" i="20"/>
  <c r="AC14" i="20"/>
  <c r="AA14" i="20"/>
  <c r="J14" i="20"/>
  <c r="Z14" i="20"/>
  <c r="AP14" i="20"/>
  <c r="G14" i="20"/>
  <c r="P14" i="20"/>
  <c r="P14" i="21" s="1"/>
  <c r="P14" i="22" s="1"/>
  <c r="AF14" i="20"/>
  <c r="BD47" i="24"/>
  <c r="BD17" i="18"/>
  <c r="C29" i="41"/>
  <c r="B29" i="41"/>
  <c r="F3" i="32"/>
  <c r="F3" i="30"/>
  <c r="F3" i="31"/>
  <c r="A21" i="41"/>
  <c r="B21" i="41" s="1"/>
  <c r="B5" i="2"/>
  <c r="AI19" i="41"/>
  <c r="AC41" i="41"/>
  <c r="AY35" i="41"/>
  <c r="AS41" i="41"/>
  <c r="H21" i="39"/>
  <c r="AI3" i="41"/>
  <c r="BO3" i="41"/>
  <c r="AY3" i="41"/>
  <c r="AS9" i="41"/>
  <c r="BI9" i="41"/>
  <c r="AI35" i="41"/>
  <c r="AS25" i="41"/>
  <c r="A45" i="39"/>
  <c r="AC25" i="41"/>
  <c r="AY19" i="41"/>
  <c r="A30" i="41"/>
  <c r="E9" i="2"/>
  <c r="D9" i="2" s="1"/>
  <c r="C42" i="29"/>
  <c r="J3" i="38"/>
  <c r="J3" i="25"/>
  <c r="J3" i="23"/>
  <c r="L3" i="26" s="1"/>
  <c r="I3" i="22"/>
  <c r="I3" i="21"/>
  <c r="BG3" i="21" s="1"/>
  <c r="I3" i="20"/>
  <c r="I3" i="24"/>
  <c r="I1158" i="24" s="1"/>
  <c r="J3" i="18"/>
  <c r="A28" i="39"/>
  <c r="AC10" i="41" s="1"/>
  <c r="C74" i="29"/>
  <c r="C26" i="29"/>
  <c r="D74" i="29" s="1"/>
  <c r="C58" i="29"/>
  <c r="AT15" i="24"/>
  <c r="E15" i="24"/>
  <c r="U15" i="24"/>
  <c r="AC15" i="24"/>
  <c r="AB16" i="24"/>
  <c r="AR16" i="24"/>
  <c r="B16" i="24"/>
  <c r="J15" i="24"/>
  <c r="T15" i="24"/>
  <c r="W15" i="24"/>
  <c r="AG16" i="24"/>
  <c r="AQ16" i="24"/>
  <c r="AT16" i="24"/>
  <c r="BB14" i="24"/>
  <c r="Y15" i="24"/>
  <c r="AW15" i="24"/>
  <c r="C15" i="24"/>
  <c r="M16" i="24"/>
  <c r="W16" i="24"/>
  <c r="Z16" i="24"/>
  <c r="AH15" i="24"/>
  <c r="AR15" i="24"/>
  <c r="AU15" i="24"/>
  <c r="AO16" i="24"/>
  <c r="AY16" i="24"/>
  <c r="D16" i="24"/>
  <c r="X16" i="24"/>
  <c r="AN15" i="24"/>
  <c r="AK16" i="24"/>
  <c r="AX16" i="24"/>
  <c r="D15" i="24"/>
  <c r="Q16" i="24"/>
  <c r="AD16" i="24"/>
  <c r="AV15" i="24"/>
  <c r="A15" i="24"/>
  <c r="G16" i="24"/>
  <c r="R15" i="24"/>
  <c r="AE15" i="24"/>
  <c r="AI16" i="24"/>
  <c r="BA14" i="24"/>
  <c r="U16" i="24"/>
  <c r="AZ15" i="24"/>
  <c r="Q15" i="24"/>
  <c r="K16" i="24"/>
  <c r="V15" i="24"/>
  <c r="AI15" i="24"/>
  <c r="H16" i="24"/>
  <c r="AN16" i="24"/>
  <c r="L15" i="24"/>
  <c r="I16" i="24"/>
  <c r="V16" i="24"/>
  <c r="BC14" i="24"/>
  <c r="AS15" i="24"/>
  <c r="H15" i="24"/>
  <c r="K15" i="24"/>
  <c r="E16" i="24"/>
  <c r="O16" i="24"/>
  <c r="R16" i="24"/>
  <c r="Z15" i="24"/>
  <c r="AJ15" i="24"/>
  <c r="AM15" i="24"/>
  <c r="AW16" i="24"/>
  <c r="T16" i="24"/>
  <c r="AF16" i="24"/>
  <c r="AZ16" i="24"/>
  <c r="F15" i="24"/>
  <c r="P15" i="24"/>
  <c r="S15" i="24"/>
  <c r="AC16" i="24"/>
  <c r="AM16" i="24"/>
  <c r="AP16" i="24"/>
  <c r="AX15" i="24"/>
  <c r="M15" i="24"/>
  <c r="AG15" i="24"/>
  <c r="AO15" i="24"/>
  <c r="AJ16" i="24"/>
  <c r="C16" i="24"/>
  <c r="F16" i="24"/>
  <c r="AD15" i="24"/>
  <c r="AQ15" i="24"/>
  <c r="AU16" i="24"/>
  <c r="L16" i="24"/>
  <c r="AK15" i="24"/>
  <c r="G15" i="24"/>
  <c r="AA16" i="24"/>
  <c r="AL15" i="24"/>
  <c r="AY15" i="24"/>
  <c r="AV16" i="24"/>
  <c r="J16" i="24"/>
  <c r="AB15" i="24"/>
  <c r="Y16" i="24"/>
  <c r="AL16" i="24"/>
  <c r="N15" i="24"/>
  <c r="X15" i="24"/>
  <c r="AA15" i="24"/>
  <c r="AE16" i="24"/>
  <c r="AH16" i="24"/>
  <c r="AP15" i="24"/>
  <c r="I15" i="24"/>
  <c r="A16" i="24"/>
  <c r="N16" i="24"/>
  <c r="AF15" i="24"/>
  <c r="AS16" i="24"/>
  <c r="P16" i="24"/>
  <c r="B15" i="24"/>
  <c r="O15" i="24"/>
  <c r="S16" i="24"/>
  <c r="AO9" i="23" l="1"/>
  <c r="BB14" i="23"/>
  <c r="BH14" i="23"/>
  <c r="C15" i="23"/>
  <c r="B15" i="23" s="1"/>
  <c r="BF14" i="23"/>
  <c r="BD14" i="23" s="1"/>
  <c r="C16" i="23"/>
  <c r="B16" i="23" s="1"/>
  <c r="BE14" i="23"/>
  <c r="AK9" i="23"/>
  <c r="AC9" i="23"/>
  <c r="AG9" i="23"/>
  <c r="G9" i="23"/>
  <c r="AM9" i="23"/>
  <c r="AP9" i="23"/>
  <c r="BJ13" i="23"/>
  <c r="A13" i="23"/>
  <c r="AH9" i="23"/>
  <c r="D9" i="23"/>
  <c r="V9" i="23"/>
  <c r="S9" i="23"/>
  <c r="Q9" i="23"/>
  <c r="X9" i="23"/>
  <c r="R9" i="23"/>
  <c r="U9" i="23"/>
  <c r="W9" i="23"/>
  <c r="T9" i="23"/>
  <c r="M9" i="23"/>
  <c r="L9" i="23"/>
  <c r="K9" i="23"/>
  <c r="O9" i="23"/>
  <c r="P9" i="23"/>
  <c r="N9" i="23"/>
  <c r="AJ9" i="23"/>
  <c r="AA9" i="23"/>
  <c r="AB9" i="23"/>
  <c r="E9" i="23"/>
  <c r="Y9" i="23"/>
  <c r="AE9" i="23"/>
  <c r="AD9" i="23"/>
  <c r="F9" i="23"/>
  <c r="Z9" i="23"/>
  <c r="AF9" i="23"/>
  <c r="BI8" i="23"/>
  <c r="I9" i="23"/>
  <c r="AQ9" i="23"/>
  <c r="AL9" i="23"/>
  <c r="AI9" i="23"/>
  <c r="AN9" i="23"/>
  <c r="H9" i="23"/>
  <c r="J9" i="23"/>
  <c r="Y10" i="22"/>
  <c r="G12" i="22"/>
  <c r="AK12" i="22"/>
  <c r="B15" i="22"/>
  <c r="A15" i="22"/>
  <c r="A16" i="22"/>
  <c r="B16" i="22"/>
  <c r="F10" i="22"/>
  <c r="AA10" i="22"/>
  <c r="W12" i="22"/>
  <c r="C12" i="22"/>
  <c r="D10" i="22"/>
  <c r="C10" i="22"/>
  <c r="AJ10" i="22"/>
  <c r="AD10" i="22"/>
  <c r="AC10" i="22"/>
  <c r="AI12" i="22"/>
  <c r="AF12" i="22"/>
  <c r="AC12" i="22"/>
  <c r="AA12" i="22"/>
  <c r="AG12" i="22"/>
  <c r="Z10" i="22"/>
  <c r="AP10" i="22"/>
  <c r="E10" i="22"/>
  <c r="AN10" i="22"/>
  <c r="AI10" i="22"/>
  <c r="AL10" i="22"/>
  <c r="AK10" i="22"/>
  <c r="AM12" i="22"/>
  <c r="AD12" i="22"/>
  <c r="AJ12" i="22"/>
  <c r="X12" i="22"/>
  <c r="D12" i="22"/>
  <c r="AE12" i="22"/>
  <c r="F12" i="22"/>
  <c r="AO10" i="22"/>
  <c r="AE10" i="22"/>
  <c r="AM10" i="22"/>
  <c r="AH12" i="22"/>
  <c r="AB12" i="22"/>
  <c r="AB10" i="22"/>
  <c r="AH10" i="22"/>
  <c r="W10" i="22"/>
  <c r="X10" i="22"/>
  <c r="AG10" i="22"/>
  <c r="AF10" i="22"/>
  <c r="E12" i="22"/>
  <c r="AN12" i="22"/>
  <c r="Z12" i="22"/>
  <c r="AO12" i="22"/>
  <c r="AL12" i="22"/>
  <c r="Y12" i="22"/>
  <c r="AP12" i="22"/>
  <c r="B15" i="21"/>
  <c r="A15" i="21"/>
  <c r="A16" i="21"/>
  <c r="B16" i="21"/>
  <c r="BH14" i="21"/>
  <c r="J14" i="21"/>
  <c r="J14" i="22" s="1"/>
  <c r="BZ13" i="21"/>
  <c r="BE14" i="21"/>
  <c r="BC14" i="21"/>
  <c r="BA14" i="21"/>
  <c r="BL14" i="21"/>
  <c r="N14" i="21"/>
  <c r="N14" i="22" s="1"/>
  <c r="AH11" i="21"/>
  <c r="Y11" i="21"/>
  <c r="E11" i="21"/>
  <c r="AL11" i="21"/>
  <c r="AD11" i="21"/>
  <c r="AM11" i="21"/>
  <c r="AO11" i="21"/>
  <c r="C11" i="21"/>
  <c r="X11" i="21"/>
  <c r="G11" i="21"/>
  <c r="AB11" i="21"/>
  <c r="AJ11" i="21"/>
  <c r="AF11" i="21"/>
  <c r="AG11" i="21"/>
  <c r="AN11" i="21"/>
  <c r="W11" i="21"/>
  <c r="Z11" i="21"/>
  <c r="AP11" i="21"/>
  <c r="AI11" i="21"/>
  <c r="F11" i="21"/>
  <c r="V11" i="21"/>
  <c r="V11" i="22" s="1"/>
  <c r="AA11" i="21"/>
  <c r="AE11" i="21"/>
  <c r="D11" i="21"/>
  <c r="H11" i="21"/>
  <c r="H11" i="22" s="1"/>
  <c r="AC11" i="21"/>
  <c r="AK11" i="21"/>
  <c r="L14" i="21"/>
  <c r="L14" i="22" s="1"/>
  <c r="BJ14" i="21"/>
  <c r="BD14" i="21"/>
  <c r="BG14" i="21"/>
  <c r="BF14" i="21"/>
  <c r="BI14" i="21"/>
  <c r="BB14" i="21"/>
  <c r="BK14" i="21"/>
  <c r="M14" i="21"/>
  <c r="M14" i="22" s="1"/>
  <c r="O14" i="21"/>
  <c r="O14" i="22" s="1"/>
  <c r="BM14" i="21"/>
  <c r="Y16" i="20"/>
  <c r="Y16" i="21" s="1"/>
  <c r="Y16" i="22" s="1"/>
  <c r="G16" i="20"/>
  <c r="W16" i="20"/>
  <c r="W16" i="21" s="1"/>
  <c r="W16" i="22" s="1"/>
  <c r="AM16" i="20"/>
  <c r="E16" i="20"/>
  <c r="D16" i="20"/>
  <c r="C16" i="20"/>
  <c r="T16" i="20"/>
  <c r="T16" i="21" s="1"/>
  <c r="T16" i="22" s="1"/>
  <c r="AJ16" i="20"/>
  <c r="AK16" i="20"/>
  <c r="J16" i="20"/>
  <c r="Z16" i="20"/>
  <c r="AP16" i="20"/>
  <c r="AP15" i="20"/>
  <c r="P15" i="20"/>
  <c r="P15" i="21" s="1"/>
  <c r="P15" i="22" s="1"/>
  <c r="AF15" i="20"/>
  <c r="AH15" i="20"/>
  <c r="M15" i="20"/>
  <c r="AC15" i="20"/>
  <c r="N15" i="20"/>
  <c r="B15" i="20"/>
  <c r="S15" i="20"/>
  <c r="S15" i="21" s="1"/>
  <c r="S15" i="22" s="1"/>
  <c r="AI15" i="20"/>
  <c r="AO16" i="20"/>
  <c r="K16" i="20"/>
  <c r="AA16" i="20"/>
  <c r="Q16" i="20"/>
  <c r="Q16" i="21" s="1"/>
  <c r="Q16" i="22" s="1"/>
  <c r="H16" i="20"/>
  <c r="X16" i="20"/>
  <c r="X16" i="21" s="1"/>
  <c r="X16" i="22" s="1"/>
  <c r="AN16" i="20"/>
  <c r="I16" i="20"/>
  <c r="N16" i="20"/>
  <c r="AD16" i="20"/>
  <c r="A15" i="20"/>
  <c r="D15" i="20"/>
  <c r="C15" i="20"/>
  <c r="T15" i="20"/>
  <c r="T15" i="21" s="1"/>
  <c r="T15" i="22" s="1"/>
  <c r="AJ15" i="20"/>
  <c r="Q15" i="20"/>
  <c r="Q15" i="21" s="1"/>
  <c r="Q15" i="22" s="1"/>
  <c r="AG15" i="20"/>
  <c r="Z15" i="20"/>
  <c r="G15" i="20"/>
  <c r="W15" i="20"/>
  <c r="W15" i="21" s="1"/>
  <c r="W15" i="22" s="1"/>
  <c r="AM15" i="20"/>
  <c r="O16" i="20"/>
  <c r="AE16" i="20"/>
  <c r="AG16" i="20"/>
  <c r="L16" i="20"/>
  <c r="AB16" i="20"/>
  <c r="U16" i="20"/>
  <c r="U16" i="21" s="1"/>
  <c r="U16" i="22" s="1"/>
  <c r="A16" i="20"/>
  <c r="R16" i="20"/>
  <c r="R16" i="21" s="1"/>
  <c r="R16" i="22" s="1"/>
  <c r="AH16" i="20"/>
  <c r="R15" i="20"/>
  <c r="R15" i="21" s="1"/>
  <c r="R15" i="22" s="1"/>
  <c r="H15" i="20"/>
  <c r="X15" i="20"/>
  <c r="AN15" i="20"/>
  <c r="J15" i="20"/>
  <c r="E15" i="20"/>
  <c r="U15" i="20"/>
  <c r="U15" i="21" s="1"/>
  <c r="U15" i="22" s="1"/>
  <c r="AK15" i="20"/>
  <c r="AL15" i="20"/>
  <c r="K15" i="20"/>
  <c r="AA15" i="20"/>
  <c r="M16" i="20"/>
  <c r="B16" i="20"/>
  <c r="S16" i="20"/>
  <c r="S16" i="21" s="1"/>
  <c r="S16" i="22" s="1"/>
  <c r="AI16" i="20"/>
  <c r="P16" i="20"/>
  <c r="P16" i="21" s="1"/>
  <c r="P16" i="22" s="1"/>
  <c r="AF16" i="20"/>
  <c r="AC16" i="20"/>
  <c r="F16" i="20"/>
  <c r="V16" i="20"/>
  <c r="V16" i="21" s="1"/>
  <c r="V16" i="22" s="1"/>
  <c r="AL16" i="20"/>
  <c r="AD15" i="20"/>
  <c r="L15" i="20"/>
  <c r="AB15" i="20"/>
  <c r="V15" i="20"/>
  <c r="V15" i="21" s="1"/>
  <c r="V15" i="22" s="1"/>
  <c r="I15" i="20"/>
  <c r="Y15" i="20"/>
  <c r="AO15" i="20"/>
  <c r="F15" i="20"/>
  <c r="O15" i="20"/>
  <c r="AE15" i="20"/>
  <c r="BD48" i="24"/>
  <c r="BE17" i="18"/>
  <c r="BE17" i="24" s="1"/>
  <c r="BD18" i="18"/>
  <c r="C30" i="41"/>
  <c r="B30" i="41"/>
  <c r="B3" i="33"/>
  <c r="C6" i="41"/>
  <c r="G1" i="31"/>
  <c r="H2" i="31" s="1"/>
  <c r="B3" i="37"/>
  <c r="G1" i="30"/>
  <c r="H2" i="30" s="1"/>
  <c r="G1" i="32"/>
  <c r="H2" i="32" s="1"/>
  <c r="K2" i="29"/>
  <c r="D19" i="29" s="1"/>
  <c r="Q1" i="1"/>
  <c r="G2" i="18" s="1"/>
  <c r="AZ19" i="41"/>
  <c r="AS26" i="41"/>
  <c r="BI10" i="41"/>
  <c r="AZ3" i="41"/>
  <c r="BP3" i="41"/>
  <c r="AS42" i="41"/>
  <c r="AC42" i="41"/>
  <c r="A46" i="39"/>
  <c r="AC26" i="41"/>
  <c r="AJ35" i="41"/>
  <c r="AS10" i="41"/>
  <c r="I21" i="39"/>
  <c r="AJ3" i="41"/>
  <c r="AZ35" i="41"/>
  <c r="AJ19" i="41"/>
  <c r="C59" i="29"/>
  <c r="C43" i="29"/>
  <c r="A31" i="41"/>
  <c r="E10" i="2"/>
  <c r="D10" i="2" s="1"/>
  <c r="A29" i="39"/>
  <c r="AC11" i="41" s="1"/>
  <c r="K3" i="38"/>
  <c r="K3" i="25"/>
  <c r="K3" i="23"/>
  <c r="M3" i="26" s="1"/>
  <c r="J3" i="22"/>
  <c r="J3" i="20"/>
  <c r="J3" i="24"/>
  <c r="J1158" i="24" s="1"/>
  <c r="K3" i="18"/>
  <c r="J3" i="21"/>
  <c r="BH3" i="21" s="1"/>
  <c r="C75" i="29"/>
  <c r="C27" i="29"/>
  <c r="D75" i="29" s="1"/>
  <c r="J8" i="2"/>
  <c r="J6" i="2"/>
  <c r="J9" i="2"/>
  <c r="J11" i="2"/>
  <c r="BC16" i="24"/>
  <c r="BB15" i="24"/>
  <c r="BA15" i="24" s="1"/>
  <c r="BC15" i="24"/>
  <c r="BB16" i="24"/>
  <c r="BA16" i="24" s="1"/>
  <c r="BC14" i="23" l="1"/>
  <c r="AQ12" i="23"/>
  <c r="AH10" i="23"/>
  <c r="I12" i="23"/>
  <c r="W10" i="23"/>
  <c r="BB16" i="23"/>
  <c r="BH16" i="23"/>
  <c r="BE15" i="23"/>
  <c r="BF16" i="23"/>
  <c r="BD16" i="23" s="1"/>
  <c r="BH15" i="23"/>
  <c r="BB15" i="23"/>
  <c r="BE16" i="23"/>
  <c r="BF15" i="23"/>
  <c r="BD15" i="23" s="1"/>
  <c r="AM12" i="23"/>
  <c r="F12" i="23"/>
  <c r="X10" i="23"/>
  <c r="AI12" i="23"/>
  <c r="G12" i="23"/>
  <c r="AK12" i="23"/>
  <c r="AM10" i="23"/>
  <c r="AQ10" i="23"/>
  <c r="AD12" i="23"/>
  <c r="AE10" i="23"/>
  <c r="D12" i="23"/>
  <c r="U12" i="23"/>
  <c r="S12" i="23"/>
  <c r="Q12" i="23"/>
  <c r="T12" i="23"/>
  <c r="R12" i="23"/>
  <c r="V12" i="23"/>
  <c r="M12" i="23"/>
  <c r="P12" i="23"/>
  <c r="K12" i="23"/>
  <c r="L12" i="23"/>
  <c r="O12" i="23"/>
  <c r="N12" i="23"/>
  <c r="AL12" i="23"/>
  <c r="AP12" i="23"/>
  <c r="AG10" i="23"/>
  <c r="AI10" i="23"/>
  <c r="AN10" i="23"/>
  <c r="AF12" i="23"/>
  <c r="AE12" i="23"/>
  <c r="AJ10" i="23"/>
  <c r="AA10" i="23"/>
  <c r="AG12" i="23"/>
  <c r="AK10" i="23"/>
  <c r="X12" i="23"/>
  <c r="H12" i="23"/>
  <c r="AA12" i="23"/>
  <c r="AC10" i="23"/>
  <c r="AF10" i="23"/>
  <c r="E12" i="23"/>
  <c r="AN12" i="23"/>
  <c r="AO10" i="23"/>
  <c r="AH12" i="23"/>
  <c r="AJ12" i="23"/>
  <c r="D10" i="23"/>
  <c r="U10" i="23"/>
  <c r="V10" i="23"/>
  <c r="Q10" i="23"/>
  <c r="T10" i="23"/>
  <c r="R10" i="23"/>
  <c r="S10" i="23"/>
  <c r="M10" i="23"/>
  <c r="N10" i="23"/>
  <c r="K10" i="23"/>
  <c r="P10" i="23"/>
  <c r="L10" i="23"/>
  <c r="O10" i="23"/>
  <c r="AB10" i="23"/>
  <c r="Z10" i="23"/>
  <c r="H10" i="23"/>
  <c r="J12" i="23"/>
  <c r="I10" i="23"/>
  <c r="BI9" i="23"/>
  <c r="J10" i="23"/>
  <c r="BJ14" i="23"/>
  <c r="A14" i="23"/>
  <c r="Z12" i="23"/>
  <c r="AO12" i="23"/>
  <c r="Y10" i="23"/>
  <c r="AC12" i="23"/>
  <c r="AP10" i="23"/>
  <c r="Y12" i="23"/>
  <c r="AL10" i="23"/>
  <c r="F10" i="23"/>
  <c r="AB12" i="23"/>
  <c r="AD10" i="23"/>
  <c r="E10" i="23"/>
  <c r="G10" i="23"/>
  <c r="W12" i="23"/>
  <c r="AK11" i="22"/>
  <c r="AE11" i="22"/>
  <c r="AB11" i="22"/>
  <c r="E11" i="22"/>
  <c r="AC11" i="22"/>
  <c r="AA11" i="22"/>
  <c r="AP11" i="22"/>
  <c r="AG11" i="22"/>
  <c r="G11" i="22"/>
  <c r="AM11" i="22"/>
  <c r="Y11" i="22"/>
  <c r="AI11" i="22"/>
  <c r="AO11" i="22"/>
  <c r="Z11" i="22"/>
  <c r="AF11" i="22"/>
  <c r="X11" i="22"/>
  <c r="AD11" i="22"/>
  <c r="AH11" i="22"/>
  <c r="AN11" i="22"/>
  <c r="D11" i="22"/>
  <c r="F11" i="22"/>
  <c r="W11" i="22"/>
  <c r="AJ11" i="22"/>
  <c r="C11" i="22"/>
  <c r="AL11" i="22"/>
  <c r="BM15" i="21"/>
  <c r="O15" i="21"/>
  <c r="O15" i="22" s="1"/>
  <c r="BG15" i="21"/>
  <c r="BI15" i="21"/>
  <c r="BC15" i="21"/>
  <c r="BF15" i="21"/>
  <c r="BB15" i="21"/>
  <c r="BG16" i="21"/>
  <c r="BH16" i="21"/>
  <c r="J16" i="21"/>
  <c r="J16" i="22" s="1"/>
  <c r="BA16" i="21"/>
  <c r="BD15" i="21"/>
  <c r="BH15" i="21"/>
  <c r="BE15" i="21"/>
  <c r="BK15" i="21"/>
  <c r="BB16" i="21"/>
  <c r="BE16" i="21"/>
  <c r="BZ14" i="21"/>
  <c r="BK16" i="21"/>
  <c r="M16" i="21"/>
  <c r="M16" i="22" s="1"/>
  <c r="BM16" i="21"/>
  <c r="O16" i="21"/>
  <c r="O16" i="22" s="1"/>
  <c r="BI16" i="21"/>
  <c r="K16" i="21"/>
  <c r="K16" i="22" s="1"/>
  <c r="BC16" i="21"/>
  <c r="BJ15" i="21"/>
  <c r="BD16" i="21"/>
  <c r="L16" i="21"/>
  <c r="L16" i="22" s="1"/>
  <c r="BJ16" i="21"/>
  <c r="BA15" i="21"/>
  <c r="BL16" i="21"/>
  <c r="N16" i="21"/>
  <c r="N16" i="22" s="1"/>
  <c r="BF16" i="21"/>
  <c r="N15" i="21"/>
  <c r="N15" i="22" s="1"/>
  <c r="BL15" i="21"/>
  <c r="AA13" i="21"/>
  <c r="C13" i="21"/>
  <c r="AB13" i="21"/>
  <c r="AO13" i="21"/>
  <c r="AN13" i="21"/>
  <c r="AC13" i="21"/>
  <c r="AJ13" i="21"/>
  <c r="AF13" i="21"/>
  <c r="AE13" i="21"/>
  <c r="AG13" i="21"/>
  <c r="V13" i="21"/>
  <c r="AD13" i="21"/>
  <c r="W13" i="21"/>
  <c r="F13" i="21"/>
  <c r="AH13" i="21"/>
  <c r="G13" i="21"/>
  <c r="G13" i="22" s="1"/>
  <c r="X13" i="21"/>
  <c r="AI13" i="21"/>
  <c r="E13" i="21"/>
  <c r="AM13" i="21"/>
  <c r="Y13" i="21"/>
  <c r="Z13" i="21"/>
  <c r="AK13" i="21"/>
  <c r="U13" i="21"/>
  <c r="D13" i="21"/>
  <c r="AL13" i="21"/>
  <c r="AP13" i="21"/>
  <c r="BD49" i="24"/>
  <c r="BE18" i="18"/>
  <c r="BE18" i="24" s="1"/>
  <c r="BD19" i="18"/>
  <c r="C31" i="41"/>
  <c r="B31" i="41"/>
  <c r="F20" i="29"/>
  <c r="E19" i="29"/>
  <c r="J4" i="31"/>
  <c r="H4" i="31"/>
  <c r="H3" i="31"/>
  <c r="K2" i="31"/>
  <c r="I4" i="31"/>
  <c r="J4" i="32"/>
  <c r="H4" i="32"/>
  <c r="H3" i="32"/>
  <c r="I4" i="32"/>
  <c r="K2" i="32"/>
  <c r="I4" i="30"/>
  <c r="J4" i="30"/>
  <c r="H3" i="30"/>
  <c r="H4" i="30"/>
  <c r="K2" i="30"/>
  <c r="AS11" i="41"/>
  <c r="AC43" i="41"/>
  <c r="BQ3" i="41"/>
  <c r="BI11" i="41"/>
  <c r="BA19" i="41"/>
  <c r="BA35" i="41"/>
  <c r="A47" i="39"/>
  <c r="AC27" i="41"/>
  <c r="AK19" i="41"/>
  <c r="J21" i="39"/>
  <c r="AK3" i="41"/>
  <c r="AK35" i="41"/>
  <c r="AS43" i="41"/>
  <c r="BA3" i="41"/>
  <c r="AS27" i="41"/>
  <c r="C76" i="29"/>
  <c r="C28" i="29"/>
  <c r="D76" i="29" s="1"/>
  <c r="A32" i="41"/>
  <c r="E11" i="2"/>
  <c r="D11" i="2" s="1"/>
  <c r="C44" i="29"/>
  <c r="L3" i="38"/>
  <c r="L3" i="25"/>
  <c r="L3" i="23"/>
  <c r="N3" i="26" s="1"/>
  <c r="K3" i="21"/>
  <c r="BI3" i="21" s="1"/>
  <c r="K3" i="22"/>
  <c r="L3" i="18"/>
  <c r="K3" i="20"/>
  <c r="K3" i="24"/>
  <c r="K1158" i="24" s="1"/>
  <c r="A30" i="39"/>
  <c r="AC12" i="41" s="1"/>
  <c r="C60" i="29"/>
  <c r="AJ17" i="24"/>
  <c r="AT17" i="24"/>
  <c r="AS17" i="24"/>
  <c r="AV17" i="24"/>
  <c r="K17" i="24"/>
  <c r="AA17" i="24"/>
  <c r="AE17" i="24"/>
  <c r="AQ17" i="24"/>
  <c r="F17" i="24"/>
  <c r="E17" i="24"/>
  <c r="H17" i="24"/>
  <c r="R17" i="24"/>
  <c r="Q17" i="24"/>
  <c r="N17" i="24"/>
  <c r="Z17" i="24"/>
  <c r="AB17" i="24"/>
  <c r="AK17" i="24"/>
  <c r="AN17" i="24"/>
  <c r="AW17" i="24"/>
  <c r="AZ17" i="24"/>
  <c r="AU17" i="24"/>
  <c r="AY17" i="24"/>
  <c r="I17" i="24"/>
  <c r="V17" i="24"/>
  <c r="X17" i="24"/>
  <c r="AG17" i="24"/>
  <c r="T17" i="24"/>
  <c r="AD17" i="24"/>
  <c r="AC17" i="24"/>
  <c r="AF17" i="24"/>
  <c r="AP17" i="24"/>
  <c r="AO17" i="24"/>
  <c r="AR17" i="24"/>
  <c r="C17" i="24"/>
  <c r="O17" i="24"/>
  <c r="S17" i="24"/>
  <c r="AI17" i="24"/>
  <c r="B17" i="24"/>
  <c r="A17" i="24"/>
  <c r="D17" i="24"/>
  <c r="M17" i="24"/>
  <c r="P17" i="24"/>
  <c r="Y17" i="24"/>
  <c r="AL17" i="24"/>
  <c r="AX17" i="24"/>
  <c r="G17" i="24"/>
  <c r="W17" i="24"/>
  <c r="AM17" i="24"/>
  <c r="J17" i="24"/>
  <c r="L17" i="24"/>
  <c r="U17" i="24"/>
  <c r="AH17" i="24"/>
  <c r="BC15" i="23" l="1"/>
  <c r="BC16" i="23"/>
  <c r="AK11" i="23"/>
  <c r="AO11" i="23"/>
  <c r="C17" i="23"/>
  <c r="B17" i="23" s="1"/>
  <c r="AI11" i="23"/>
  <c r="U13" i="22"/>
  <c r="AM13" i="22"/>
  <c r="D11" i="23"/>
  <c r="R11" i="23"/>
  <c r="S11" i="23"/>
  <c r="T11" i="23"/>
  <c r="U11" i="23"/>
  <c r="V11" i="23"/>
  <c r="Q11" i="23"/>
  <c r="K11" i="23"/>
  <c r="J11" i="23"/>
  <c r="L11" i="23"/>
  <c r="O11" i="23"/>
  <c r="P11" i="23"/>
  <c r="N11" i="23"/>
  <c r="M11" i="23"/>
  <c r="E11" i="23"/>
  <c r="Y11" i="23"/>
  <c r="AJ11" i="23"/>
  <c r="AH11" i="23"/>
  <c r="F11" i="23"/>
  <c r="AG11" i="23"/>
  <c r="Z11" i="23"/>
  <c r="AQ11" i="23"/>
  <c r="AC11" i="23"/>
  <c r="W11" i="23"/>
  <c r="BI12" i="23"/>
  <c r="AA11" i="23"/>
  <c r="AN11" i="23"/>
  <c r="AB11" i="23"/>
  <c r="AF11" i="23"/>
  <c r="BI10" i="23"/>
  <c r="I11" i="23"/>
  <c r="BJ16" i="23"/>
  <c r="X11" i="23"/>
  <c r="AM11" i="23"/>
  <c r="G11" i="23"/>
  <c r="AE11" i="23"/>
  <c r="AP11" i="23"/>
  <c r="H11" i="23"/>
  <c r="AD11" i="23"/>
  <c r="AL11" i="23"/>
  <c r="BJ15" i="23"/>
  <c r="A15" i="23"/>
  <c r="A16" i="23" s="1"/>
  <c r="A17" i="22"/>
  <c r="B17" i="22"/>
  <c r="AD13" i="22"/>
  <c r="AL13" i="22"/>
  <c r="Z13" i="22"/>
  <c r="AI13" i="22"/>
  <c r="F13" i="22"/>
  <c r="AG13" i="22"/>
  <c r="AC13" i="22"/>
  <c r="C13" i="22"/>
  <c r="AF13" i="22"/>
  <c r="D13" i="22"/>
  <c r="Y13" i="22"/>
  <c r="X13" i="22"/>
  <c r="W13" i="22"/>
  <c r="AE13" i="22"/>
  <c r="AN13" i="22"/>
  <c r="AA13" i="22"/>
  <c r="AO13" i="22"/>
  <c r="AP13" i="22"/>
  <c r="AK13" i="22"/>
  <c r="E13" i="22"/>
  <c r="AH13" i="22"/>
  <c r="V13" i="22"/>
  <c r="AJ13" i="22"/>
  <c r="AB13" i="22"/>
  <c r="A17" i="21"/>
  <c r="B17" i="21"/>
  <c r="BZ15" i="21"/>
  <c r="BZ16" i="21"/>
  <c r="AO14" i="21"/>
  <c r="AB14" i="21"/>
  <c r="E14" i="21"/>
  <c r="AP14" i="21"/>
  <c r="H14" i="21"/>
  <c r="D14" i="21"/>
  <c r="Z14" i="21"/>
  <c r="AG14" i="21"/>
  <c r="AN14" i="21"/>
  <c r="G14" i="21"/>
  <c r="Y14" i="21"/>
  <c r="C14" i="21"/>
  <c r="AC14" i="21"/>
  <c r="F14" i="21"/>
  <c r="AE14" i="21"/>
  <c r="AI14" i="21"/>
  <c r="AH14" i="21"/>
  <c r="X14" i="21"/>
  <c r="X14" i="22" s="1"/>
  <c r="K14" i="21"/>
  <c r="K14" i="22" s="1"/>
  <c r="AM14" i="21"/>
  <c r="AK14" i="21"/>
  <c r="AL14" i="21"/>
  <c r="AD14" i="21"/>
  <c r="AA14" i="21"/>
  <c r="I14" i="21"/>
  <c r="I14" i="22" s="1"/>
  <c r="AF14" i="21"/>
  <c r="AJ14" i="21"/>
  <c r="H17" i="20"/>
  <c r="A17" i="20"/>
  <c r="R17" i="20"/>
  <c r="R17" i="21" s="1"/>
  <c r="R17" i="22" s="1"/>
  <c r="AH17" i="20"/>
  <c r="B17" i="20"/>
  <c r="S17" i="20"/>
  <c r="S17" i="21" s="1"/>
  <c r="S17" i="22" s="1"/>
  <c r="AI17" i="20"/>
  <c r="AJ17" i="20"/>
  <c r="I17" i="20"/>
  <c r="Y17" i="20"/>
  <c r="Y17" i="21" s="1"/>
  <c r="Y17" i="22" s="1"/>
  <c r="AO17" i="20"/>
  <c r="T17" i="20"/>
  <c r="T17" i="21" s="1"/>
  <c r="T17" i="22" s="1"/>
  <c r="F17" i="20"/>
  <c r="V17" i="20"/>
  <c r="V17" i="21" s="1"/>
  <c r="V17" i="22" s="1"/>
  <c r="AL17" i="20"/>
  <c r="P17" i="20"/>
  <c r="P17" i="21" s="1"/>
  <c r="P17" i="22" s="1"/>
  <c r="G17" i="20"/>
  <c r="W17" i="20"/>
  <c r="W17" i="21" s="1"/>
  <c r="W17" i="22" s="1"/>
  <c r="AM17" i="20"/>
  <c r="D17" i="20"/>
  <c r="C17" i="20"/>
  <c r="M17" i="20"/>
  <c r="AC17" i="20"/>
  <c r="AF17" i="20"/>
  <c r="J17" i="20"/>
  <c r="Z17" i="20"/>
  <c r="AP17" i="20"/>
  <c r="AB17" i="20"/>
  <c r="K17" i="20"/>
  <c r="AA17" i="20"/>
  <c r="L17" i="20"/>
  <c r="Q17" i="20"/>
  <c r="Q17" i="21" s="1"/>
  <c r="Q17" i="22" s="1"/>
  <c r="AG17" i="20"/>
  <c r="AN17" i="20"/>
  <c r="N17" i="20"/>
  <c r="AD17" i="20"/>
  <c r="O17" i="20"/>
  <c r="AE17" i="20"/>
  <c r="X17" i="20"/>
  <c r="X17" i="21" s="1"/>
  <c r="X17" i="22" s="1"/>
  <c r="E17" i="20"/>
  <c r="U17" i="20"/>
  <c r="U17" i="21" s="1"/>
  <c r="U17" i="22" s="1"/>
  <c r="AK17" i="20"/>
  <c r="BD50" i="24"/>
  <c r="BE19" i="18"/>
  <c r="BE19" i="24" s="1"/>
  <c r="BD20" i="18"/>
  <c r="I5" i="39"/>
  <c r="C32" i="41"/>
  <c r="B32" i="41"/>
  <c r="I3" i="32"/>
  <c r="I3" i="30"/>
  <c r="I3" i="31"/>
  <c r="K3" i="31"/>
  <c r="L3" i="31" s="1"/>
  <c r="L4" i="31"/>
  <c r="M4" i="31"/>
  <c r="K4" i="31"/>
  <c r="N2" i="31"/>
  <c r="K3" i="32"/>
  <c r="L3" i="32" s="1"/>
  <c r="L4" i="32"/>
  <c r="M4" i="32"/>
  <c r="K4" i="32"/>
  <c r="N2" i="32"/>
  <c r="G20" i="29"/>
  <c r="I6" i="39" s="1"/>
  <c r="F19" i="29"/>
  <c r="N2" i="30"/>
  <c r="K4" i="30"/>
  <c r="M4" i="30"/>
  <c r="L4" i="30"/>
  <c r="K3" i="30"/>
  <c r="L3" i="30" s="1"/>
  <c r="M20" i="29"/>
  <c r="F36" i="29"/>
  <c r="F52" i="29" s="1"/>
  <c r="F68" i="29" s="1"/>
  <c r="V3" i="41"/>
  <c r="A48" i="39"/>
  <c r="AC28" i="41"/>
  <c r="BR3" i="41"/>
  <c r="BB3" i="41"/>
  <c r="AL35" i="41"/>
  <c r="AL19" i="41"/>
  <c r="BB19" i="41"/>
  <c r="BB35" i="41"/>
  <c r="BI12" i="41"/>
  <c r="AC44" i="41"/>
  <c r="AS28" i="41"/>
  <c r="AS44" i="41"/>
  <c r="K21" i="39"/>
  <c r="AL3" i="41"/>
  <c r="AS12" i="41"/>
  <c r="A33" i="41"/>
  <c r="E12" i="2"/>
  <c r="D12" i="2" s="1"/>
  <c r="C77" i="29"/>
  <c r="C29" i="29"/>
  <c r="D77" i="29" s="1"/>
  <c r="M3" i="38"/>
  <c r="M3" i="25"/>
  <c r="M3" i="23"/>
  <c r="O3" i="26" s="1"/>
  <c r="L3" i="22"/>
  <c r="L3" i="21"/>
  <c r="BJ3" i="21" s="1"/>
  <c r="L3" i="20"/>
  <c r="L3" i="24"/>
  <c r="L1158" i="24" s="1"/>
  <c r="M3" i="18"/>
  <c r="C61" i="29"/>
  <c r="A31" i="39"/>
  <c r="AC13" i="41" s="1"/>
  <c r="C45" i="29"/>
  <c r="BB17" i="24"/>
  <c r="AT18" i="24"/>
  <c r="E18" i="24"/>
  <c r="L18" i="24"/>
  <c r="AA18" i="24"/>
  <c r="AG18" i="24"/>
  <c r="AN18" i="24"/>
  <c r="BC17" i="24"/>
  <c r="Z18" i="24"/>
  <c r="AP18" i="24"/>
  <c r="D18" i="24"/>
  <c r="S18" i="24"/>
  <c r="Y18" i="24"/>
  <c r="AF18" i="24"/>
  <c r="AE18" i="24"/>
  <c r="AK18" i="24"/>
  <c r="AR18" i="24"/>
  <c r="BA17" i="24"/>
  <c r="A18" i="24"/>
  <c r="H18" i="24"/>
  <c r="AC18" i="24"/>
  <c r="AY18" i="24"/>
  <c r="AD18" i="24"/>
  <c r="O18" i="24"/>
  <c r="U18" i="24"/>
  <c r="AQ18" i="24"/>
  <c r="AW18" i="24"/>
  <c r="B18" i="24"/>
  <c r="G18" i="24"/>
  <c r="T18" i="24"/>
  <c r="AO18" i="24"/>
  <c r="AU18" i="24"/>
  <c r="F18" i="24"/>
  <c r="N18" i="24"/>
  <c r="AH18" i="24"/>
  <c r="K18" i="24"/>
  <c r="Q18" i="24"/>
  <c r="X18" i="24"/>
  <c r="AM18" i="24"/>
  <c r="AS18" i="24"/>
  <c r="AZ18" i="24"/>
  <c r="J18" i="24"/>
  <c r="C18" i="24"/>
  <c r="I18" i="24"/>
  <c r="P18" i="24"/>
  <c r="AL18" i="24"/>
  <c r="W18" i="24"/>
  <c r="AJ18" i="24"/>
  <c r="R18" i="24"/>
  <c r="AX18" i="24"/>
  <c r="AB18" i="24"/>
  <c r="V18" i="24"/>
  <c r="M18" i="24"/>
  <c r="AI18" i="24"/>
  <c r="AV18" i="24"/>
  <c r="AI13" i="23" l="1"/>
  <c r="AP13" i="23"/>
  <c r="X13" i="23"/>
  <c r="BE17" i="23"/>
  <c r="C18" i="23"/>
  <c r="B18" i="23" s="1"/>
  <c r="BH17" i="23"/>
  <c r="BB17" i="23"/>
  <c r="BF17" i="23"/>
  <c r="BD17" i="23" s="1"/>
  <c r="BC17" i="23" s="1"/>
  <c r="AG13" i="23"/>
  <c r="AN13" i="23"/>
  <c r="AC13" i="23"/>
  <c r="F13" i="23"/>
  <c r="AB13" i="23"/>
  <c r="Y13" i="23"/>
  <c r="D13" i="23"/>
  <c r="U13" i="23"/>
  <c r="T13" i="23"/>
  <c r="Q13" i="23"/>
  <c r="S13" i="23"/>
  <c r="R13" i="23"/>
  <c r="P13" i="23"/>
  <c r="I13" i="23"/>
  <c r="K13" i="23"/>
  <c r="O13" i="23"/>
  <c r="L13" i="23"/>
  <c r="J13" i="23"/>
  <c r="M13" i="23"/>
  <c r="N13" i="23"/>
  <c r="AJ13" i="23"/>
  <c r="V13" i="23"/>
  <c r="AE13" i="23"/>
  <c r="AK13" i="23"/>
  <c r="AL13" i="23"/>
  <c r="AO13" i="23"/>
  <c r="Z13" i="23"/>
  <c r="AD13" i="23"/>
  <c r="AA13" i="23"/>
  <c r="BI11" i="23"/>
  <c r="G13" i="23"/>
  <c r="W13" i="23"/>
  <c r="AQ13" i="23"/>
  <c r="AF13" i="23"/>
  <c r="E13" i="23"/>
  <c r="AH13" i="23"/>
  <c r="AM13" i="23"/>
  <c r="H13" i="23"/>
  <c r="AA14" i="22"/>
  <c r="AM14" i="22"/>
  <c r="B18" i="22"/>
  <c r="A18" i="22"/>
  <c r="AG14" i="22"/>
  <c r="AF14" i="22"/>
  <c r="AL14" i="22"/>
  <c r="F14" i="22"/>
  <c r="G14" i="22"/>
  <c r="D14" i="22"/>
  <c r="AB14" i="22"/>
  <c r="C14" i="22"/>
  <c r="AK14" i="22"/>
  <c r="AH14" i="22"/>
  <c r="AC14" i="22"/>
  <c r="AN14" i="22"/>
  <c r="H14" i="22"/>
  <c r="AO14" i="22"/>
  <c r="AI14" i="22"/>
  <c r="AP14" i="22"/>
  <c r="AJ14" i="22"/>
  <c r="AD14" i="22"/>
  <c r="AE14" i="22"/>
  <c r="Y14" i="22"/>
  <c r="Z14" i="22"/>
  <c r="E14" i="22"/>
  <c r="B18" i="21"/>
  <c r="A18" i="21"/>
  <c r="BM17" i="21"/>
  <c r="O17" i="21"/>
  <c r="O17" i="22" s="1"/>
  <c r="BI17" i="21"/>
  <c r="K17" i="21"/>
  <c r="K17" i="22" s="1"/>
  <c r="J17" i="21"/>
  <c r="J17" i="22" s="1"/>
  <c r="BH17" i="21"/>
  <c r="BA17" i="21"/>
  <c r="BE17" i="21"/>
  <c r="BD17" i="21"/>
  <c r="BG17" i="21"/>
  <c r="BF17" i="21"/>
  <c r="AG16" i="21"/>
  <c r="I16" i="21"/>
  <c r="I16" i="22" s="1"/>
  <c r="D16" i="21"/>
  <c r="AB16" i="21"/>
  <c r="AD16" i="21"/>
  <c r="AP16" i="21"/>
  <c r="AM16" i="21"/>
  <c r="AC16" i="21"/>
  <c r="AL16" i="21"/>
  <c r="AJ16" i="21"/>
  <c r="F16" i="21"/>
  <c r="H16" i="21"/>
  <c r="H16" i="22" s="1"/>
  <c r="C16" i="21"/>
  <c r="AF16" i="21"/>
  <c r="AE16" i="21"/>
  <c r="AN16" i="21"/>
  <c r="AI16" i="21"/>
  <c r="AA16" i="21"/>
  <c r="AK16" i="21"/>
  <c r="G16" i="21"/>
  <c r="AH16" i="21"/>
  <c r="E16" i="21"/>
  <c r="AO16" i="21"/>
  <c r="Z16" i="21"/>
  <c r="Z16" i="22" s="1"/>
  <c r="BC17" i="21"/>
  <c r="BB17" i="21"/>
  <c r="AD15" i="21"/>
  <c r="E15" i="21"/>
  <c r="J15" i="21"/>
  <c r="J15" i="22" s="1"/>
  <c r="G15" i="21"/>
  <c r="M15" i="21"/>
  <c r="M15" i="22" s="1"/>
  <c r="AE15" i="21"/>
  <c r="X15" i="21"/>
  <c r="X15" i="22" s="1"/>
  <c r="AG15" i="21"/>
  <c r="AI15" i="21"/>
  <c r="AJ15" i="21"/>
  <c r="AO15" i="21"/>
  <c r="AK15" i="21"/>
  <c r="Y15" i="21"/>
  <c r="I15" i="21"/>
  <c r="I15" i="22" s="1"/>
  <c r="D15" i="21"/>
  <c r="AC15" i="21"/>
  <c r="AP15" i="21"/>
  <c r="AB15" i="21"/>
  <c r="AN15" i="21"/>
  <c r="C15" i="21"/>
  <c r="AF15" i="21"/>
  <c r="K15" i="21"/>
  <c r="K15" i="22" s="1"/>
  <c r="H15" i="21"/>
  <c r="F15" i="21"/>
  <c r="AL15" i="21"/>
  <c r="Z15" i="21"/>
  <c r="AH15" i="21"/>
  <c r="L15" i="21"/>
  <c r="L15" i="22" s="1"/>
  <c r="AA15" i="21"/>
  <c r="AM15" i="21"/>
  <c r="N17" i="21"/>
  <c r="N17" i="22" s="1"/>
  <c r="BL17" i="21"/>
  <c r="BJ17" i="21"/>
  <c r="L17" i="21"/>
  <c r="L17" i="22" s="1"/>
  <c r="M17" i="21"/>
  <c r="M17" i="22" s="1"/>
  <c r="BK17" i="21"/>
  <c r="Q18" i="20"/>
  <c r="Q18" i="21" s="1"/>
  <c r="Q18" i="22" s="1"/>
  <c r="AG18" i="20"/>
  <c r="AE18" i="20"/>
  <c r="J18" i="20"/>
  <c r="Z18" i="20"/>
  <c r="AP18" i="20"/>
  <c r="S18" i="20"/>
  <c r="S18" i="21" s="1"/>
  <c r="S18" i="22" s="1"/>
  <c r="D18" i="20"/>
  <c r="C18" i="20"/>
  <c r="T18" i="20"/>
  <c r="T18" i="21" s="1"/>
  <c r="T18" i="22" s="1"/>
  <c r="AJ18" i="20"/>
  <c r="K18" i="20"/>
  <c r="E18" i="20"/>
  <c r="U18" i="20"/>
  <c r="U18" i="21" s="1"/>
  <c r="U18" i="22" s="1"/>
  <c r="AK18" i="20"/>
  <c r="N18" i="20"/>
  <c r="AD18" i="20"/>
  <c r="AA18" i="20"/>
  <c r="H18" i="20"/>
  <c r="X18" i="20"/>
  <c r="AN18" i="20"/>
  <c r="W18" i="20"/>
  <c r="I18" i="20"/>
  <c r="Y18" i="20"/>
  <c r="AO18" i="20"/>
  <c r="B18" i="20"/>
  <c r="A18" i="20"/>
  <c r="R18" i="20"/>
  <c r="R18" i="21" s="1"/>
  <c r="R18" i="22" s="1"/>
  <c r="AH18" i="20"/>
  <c r="AM18" i="20"/>
  <c r="L18" i="20"/>
  <c r="AB18" i="20"/>
  <c r="AI18" i="20"/>
  <c r="M18" i="20"/>
  <c r="AC18" i="20"/>
  <c r="O18" i="20"/>
  <c r="F18" i="20"/>
  <c r="V18" i="20"/>
  <c r="V18" i="21" s="1"/>
  <c r="V18" i="22" s="1"/>
  <c r="AL18" i="20"/>
  <c r="G18" i="20"/>
  <c r="P18" i="20"/>
  <c r="P18" i="21" s="1"/>
  <c r="P18" i="22" s="1"/>
  <c r="AF18" i="20"/>
  <c r="BD51" i="24"/>
  <c r="BE20" i="18"/>
  <c r="BE20" i="24" s="1"/>
  <c r="BD21" i="18"/>
  <c r="C33" i="41"/>
  <c r="B33" i="41"/>
  <c r="G19" i="29"/>
  <c r="H20" i="29"/>
  <c r="O4" i="32"/>
  <c r="P4" i="32"/>
  <c r="N4" i="32"/>
  <c r="Q2" i="32"/>
  <c r="N3" i="32"/>
  <c r="V35" i="41"/>
  <c r="V19" i="41"/>
  <c r="G36" i="29"/>
  <c r="G52" i="29" s="1"/>
  <c r="G68" i="29" s="1"/>
  <c r="N20" i="29"/>
  <c r="W3" i="41"/>
  <c r="O4" i="30"/>
  <c r="N3" i="30"/>
  <c r="Q2" i="30"/>
  <c r="N4" i="30"/>
  <c r="P4" i="30"/>
  <c r="Q2" i="31"/>
  <c r="N3" i="31"/>
  <c r="P4" i="31"/>
  <c r="O4" i="31"/>
  <c r="N4" i="31"/>
  <c r="BI13" i="41"/>
  <c r="BC19" i="41"/>
  <c r="L21" i="39"/>
  <c r="AM3" i="41"/>
  <c r="AS29" i="41"/>
  <c r="BS3" i="41"/>
  <c r="AM35" i="41"/>
  <c r="AC45" i="41"/>
  <c r="BC35" i="41"/>
  <c r="AM19" i="41"/>
  <c r="BC3" i="41"/>
  <c r="AS13" i="41"/>
  <c r="AS45" i="41"/>
  <c r="A49" i="39"/>
  <c r="AC29" i="41"/>
  <c r="A34" i="41"/>
  <c r="E13" i="2"/>
  <c r="D13" i="2" s="1"/>
  <c r="A32" i="39"/>
  <c r="AC14" i="41" s="1"/>
  <c r="N3" i="38"/>
  <c r="N3" i="25"/>
  <c r="N3" i="23"/>
  <c r="P3" i="26" s="1"/>
  <c r="M3" i="22"/>
  <c r="M3" i="20"/>
  <c r="M3" i="21"/>
  <c r="BK3" i="21" s="1"/>
  <c r="M3" i="24"/>
  <c r="M1158" i="24" s="1"/>
  <c r="N3" i="18"/>
  <c r="C78" i="29"/>
  <c r="C30" i="29"/>
  <c r="D78" i="29" s="1"/>
  <c r="C62" i="29"/>
  <c r="C46" i="29"/>
  <c r="AD19" i="24"/>
  <c r="AN19" i="24"/>
  <c r="AQ19" i="24"/>
  <c r="AP19" i="24"/>
  <c r="AZ19" i="24"/>
  <c r="I19" i="24"/>
  <c r="Q19" i="24"/>
  <c r="F19" i="24"/>
  <c r="P19" i="24"/>
  <c r="S19" i="24"/>
  <c r="AH19" i="24"/>
  <c r="AR19" i="24"/>
  <c r="AU19" i="24"/>
  <c r="K19" i="24"/>
  <c r="AV19" i="24"/>
  <c r="E19" i="24"/>
  <c r="L19" i="24"/>
  <c r="Y19" i="24"/>
  <c r="V19" i="24"/>
  <c r="AI19" i="24"/>
  <c r="M19" i="24"/>
  <c r="AS19" i="24"/>
  <c r="N19" i="24"/>
  <c r="X19" i="24"/>
  <c r="AA19" i="24"/>
  <c r="Z19" i="24"/>
  <c r="AJ19" i="24"/>
  <c r="AM19" i="24"/>
  <c r="BB18" i="24"/>
  <c r="BA18" i="24" s="1"/>
  <c r="U19" i="24"/>
  <c r="AW19" i="24"/>
  <c r="C19" i="24"/>
  <c r="R19" i="24"/>
  <c r="AB19" i="24"/>
  <c r="AE19" i="24"/>
  <c r="BC18" i="24"/>
  <c r="AO19" i="24"/>
  <c r="H19" i="24"/>
  <c r="J19" i="24"/>
  <c r="T19" i="24"/>
  <c r="W19" i="24"/>
  <c r="AL19" i="24"/>
  <c r="AY19" i="24"/>
  <c r="B19" i="24"/>
  <c r="O19" i="24"/>
  <c r="AT19" i="24"/>
  <c r="A19" i="24"/>
  <c r="AG19" i="24"/>
  <c r="AC19" i="24"/>
  <c r="D19" i="24"/>
  <c r="G19" i="24"/>
  <c r="AF19" i="24"/>
  <c r="AX19" i="24"/>
  <c r="AK19" i="24"/>
  <c r="F14" i="23" l="1"/>
  <c r="Y14" i="23"/>
  <c r="BB18" i="23"/>
  <c r="BH18" i="23"/>
  <c r="C19" i="23"/>
  <c r="B19" i="23" s="1"/>
  <c r="BF18" i="23"/>
  <c r="BD18" i="23" s="1"/>
  <c r="BE18" i="23"/>
  <c r="AF14" i="23"/>
  <c r="AJ14" i="23"/>
  <c r="AD14" i="23"/>
  <c r="AC14" i="23"/>
  <c r="AM14" i="23"/>
  <c r="BI13" i="23"/>
  <c r="J14" i="23"/>
  <c r="BJ17" i="23"/>
  <c r="A17" i="23"/>
  <c r="AE14" i="23"/>
  <c r="AP14" i="23"/>
  <c r="AI14" i="23"/>
  <c r="E14" i="23"/>
  <c r="AG14" i="23"/>
  <c r="AN14" i="23"/>
  <c r="AA14" i="23"/>
  <c r="AK14" i="23"/>
  <c r="I14" i="23"/>
  <c r="AL14" i="23"/>
  <c r="H14" i="23"/>
  <c r="AH14" i="23"/>
  <c r="AB14" i="23"/>
  <c r="Z14" i="23"/>
  <c r="AQ14" i="23"/>
  <c r="AO14" i="23"/>
  <c r="D14" i="23"/>
  <c r="W14" i="23"/>
  <c r="T14" i="23"/>
  <c r="Q14" i="23"/>
  <c r="S14" i="23"/>
  <c r="V14" i="23"/>
  <c r="U14" i="23"/>
  <c r="X14" i="23"/>
  <c r="R14" i="23"/>
  <c r="P14" i="23"/>
  <c r="M14" i="23"/>
  <c r="N14" i="23"/>
  <c r="O14" i="23"/>
  <c r="K14" i="23"/>
  <c r="G14" i="23"/>
  <c r="L14" i="23"/>
  <c r="AH15" i="22"/>
  <c r="H15" i="22"/>
  <c r="AN15" i="22"/>
  <c r="AH16" i="22"/>
  <c r="AI16" i="22"/>
  <c r="C16" i="22"/>
  <c r="B19" i="22"/>
  <c r="A19" i="22"/>
  <c r="AG16" i="22"/>
  <c r="AA15" i="22"/>
  <c r="AL15" i="22"/>
  <c r="AF15" i="22"/>
  <c r="AP15" i="22"/>
  <c r="Y15" i="22"/>
  <c r="AI15" i="22"/>
  <c r="AD15" i="22"/>
  <c r="AO16" i="22"/>
  <c r="AK16" i="22"/>
  <c r="AE16" i="22"/>
  <c r="F16" i="22"/>
  <c r="AM16" i="22"/>
  <c r="D16" i="22"/>
  <c r="D15" i="22"/>
  <c r="AL16" i="22"/>
  <c r="F15" i="22"/>
  <c r="C15" i="22"/>
  <c r="AC15" i="22"/>
  <c r="AK15" i="22"/>
  <c r="AG15" i="22"/>
  <c r="G15" i="22"/>
  <c r="E16" i="22"/>
  <c r="AA16" i="22"/>
  <c r="AF16" i="22"/>
  <c r="AJ16" i="22"/>
  <c r="AP16" i="22"/>
  <c r="AO15" i="22"/>
  <c r="AD16" i="22"/>
  <c r="AM15" i="22"/>
  <c r="Z15" i="22"/>
  <c r="AB15" i="22"/>
  <c r="AJ15" i="22"/>
  <c r="AE15" i="22"/>
  <c r="E15" i="22"/>
  <c r="G16" i="22"/>
  <c r="AN16" i="22"/>
  <c r="AC16" i="22"/>
  <c r="AB16" i="22"/>
  <c r="B19" i="21"/>
  <c r="A19" i="21"/>
  <c r="BD18" i="21"/>
  <c r="BC18" i="21"/>
  <c r="BA18" i="21"/>
  <c r="BE18" i="21"/>
  <c r="O18" i="21"/>
  <c r="O18" i="22" s="1"/>
  <c r="BM18" i="21"/>
  <c r="BL18" i="21"/>
  <c r="N18" i="21"/>
  <c r="N18" i="22" s="1"/>
  <c r="K18" i="21"/>
  <c r="K18" i="22" s="1"/>
  <c r="BI18" i="21"/>
  <c r="BB18" i="21"/>
  <c r="BH18" i="21"/>
  <c r="J18" i="21"/>
  <c r="J18" i="22" s="1"/>
  <c r="L18" i="21"/>
  <c r="L18" i="22" s="1"/>
  <c r="BJ18" i="21"/>
  <c r="BG18" i="21"/>
  <c r="BF18" i="21"/>
  <c r="BZ17" i="21"/>
  <c r="BK18" i="21"/>
  <c r="M18" i="21"/>
  <c r="M18" i="22" s="1"/>
  <c r="P19" i="20"/>
  <c r="P19" i="21" s="1"/>
  <c r="P19" i="22" s="1"/>
  <c r="AF19" i="20"/>
  <c r="AL19" i="20"/>
  <c r="M19" i="20"/>
  <c r="AC19" i="20"/>
  <c r="N19" i="20"/>
  <c r="B19" i="20"/>
  <c r="S19" i="20"/>
  <c r="S19" i="21" s="1"/>
  <c r="S19" i="22" s="1"/>
  <c r="AI19" i="20"/>
  <c r="F19" i="20"/>
  <c r="D19" i="20"/>
  <c r="C19" i="20"/>
  <c r="T19" i="20"/>
  <c r="T19" i="21" s="1"/>
  <c r="T19" i="22" s="1"/>
  <c r="AJ19" i="20"/>
  <c r="Q19" i="20"/>
  <c r="Q19" i="21" s="1"/>
  <c r="Q19" i="22" s="1"/>
  <c r="AG19" i="20"/>
  <c r="V19" i="20"/>
  <c r="V19" i="21" s="1"/>
  <c r="V19" i="22" s="1"/>
  <c r="G19" i="20"/>
  <c r="W19" i="20"/>
  <c r="AM19" i="20"/>
  <c r="R19" i="20"/>
  <c r="R19" i="21" s="1"/>
  <c r="R19" i="22" s="1"/>
  <c r="H19" i="20"/>
  <c r="X19" i="20"/>
  <c r="AN19" i="20"/>
  <c r="J19" i="20"/>
  <c r="E19" i="20"/>
  <c r="U19" i="20"/>
  <c r="U19" i="21" s="1"/>
  <c r="U19" i="22" s="1"/>
  <c r="AK19" i="20"/>
  <c r="AD19" i="20"/>
  <c r="K19" i="20"/>
  <c r="AA19" i="20"/>
  <c r="AH19" i="20"/>
  <c r="L19" i="20"/>
  <c r="AB19" i="20"/>
  <c r="Z19" i="20"/>
  <c r="I19" i="20"/>
  <c r="Y19" i="20"/>
  <c r="AO19" i="20"/>
  <c r="A19" i="20"/>
  <c r="AP19" i="20"/>
  <c r="O19" i="20"/>
  <c r="AE19" i="20"/>
  <c r="BD52" i="24"/>
  <c r="BD22" i="18"/>
  <c r="BE22" i="18" s="1"/>
  <c r="BE22" i="24" s="1"/>
  <c r="BE21" i="18"/>
  <c r="BE21" i="24" s="1"/>
  <c r="I7" i="39"/>
  <c r="C34" i="41"/>
  <c r="B34" i="41"/>
  <c r="O3" i="32"/>
  <c r="O3" i="30"/>
  <c r="O3" i="31"/>
  <c r="S4" i="30"/>
  <c r="T2" i="30"/>
  <c r="Q3" i="30"/>
  <c r="R3" i="30" s="1"/>
  <c r="Q4" i="30"/>
  <c r="R4" i="30"/>
  <c r="S4" i="31"/>
  <c r="R4" i="31"/>
  <c r="Q3" i="31"/>
  <c r="R3" i="31" s="1"/>
  <c r="Q4" i="31"/>
  <c r="T2" i="31"/>
  <c r="W35" i="41"/>
  <c r="W19" i="41"/>
  <c r="R4" i="32"/>
  <c r="T2" i="32"/>
  <c r="S4" i="32"/>
  <c r="Q3" i="32"/>
  <c r="R3" i="32" s="1"/>
  <c r="Q4" i="32"/>
  <c r="O20" i="29"/>
  <c r="X3" i="41"/>
  <c r="H36" i="29"/>
  <c r="H52" i="29" s="1"/>
  <c r="H68" i="29" s="1"/>
  <c r="I20" i="29"/>
  <c r="H19" i="29"/>
  <c r="AS46" i="41"/>
  <c r="BD3" i="41"/>
  <c r="BD35" i="41"/>
  <c r="AN35" i="41"/>
  <c r="AS30" i="41"/>
  <c r="BD19" i="41"/>
  <c r="A50" i="39"/>
  <c r="AC30" i="41"/>
  <c r="AS14" i="41"/>
  <c r="AN19" i="41"/>
  <c r="AC46" i="41"/>
  <c r="BT3" i="41"/>
  <c r="M21" i="39"/>
  <c r="AN3" i="41"/>
  <c r="BI14" i="41"/>
  <c r="O3" i="38"/>
  <c r="O3" i="25"/>
  <c r="O3" i="23"/>
  <c r="Q3" i="26" s="1"/>
  <c r="N3" i="22"/>
  <c r="N3" i="20"/>
  <c r="N3" i="21"/>
  <c r="BL3" i="21" s="1"/>
  <c r="N3" i="24"/>
  <c r="N1158" i="24" s="1"/>
  <c r="O3" i="18"/>
  <c r="A33" i="39"/>
  <c r="AC15" i="41" s="1"/>
  <c r="C79" i="29"/>
  <c r="C31" i="29"/>
  <c r="D79" i="29" s="1"/>
  <c r="C47" i="29"/>
  <c r="A35" i="41"/>
  <c r="E14" i="2"/>
  <c r="D14" i="2" s="1"/>
  <c r="C63" i="29"/>
  <c r="BB19" i="24"/>
  <c r="AJ20" i="24"/>
  <c r="C20" i="24"/>
  <c r="F20" i="24"/>
  <c r="AG20" i="24"/>
  <c r="AU20" i="24"/>
  <c r="AX20" i="24"/>
  <c r="BC19" i="24"/>
  <c r="AZ20" i="24"/>
  <c r="K20" i="24"/>
  <c r="N20" i="24"/>
  <c r="I20" i="24"/>
  <c r="W20" i="24"/>
  <c r="Z20" i="24"/>
  <c r="U20" i="24"/>
  <c r="AL20" i="24"/>
  <c r="A20" i="24"/>
  <c r="O20" i="24"/>
  <c r="R20" i="24"/>
  <c r="AC20" i="24"/>
  <c r="AQ20" i="24"/>
  <c r="AT20" i="24"/>
  <c r="AO20" i="24"/>
  <c r="T20" i="24"/>
  <c r="AB20" i="24"/>
  <c r="E20" i="24"/>
  <c r="V20" i="24"/>
  <c r="X20" i="24"/>
  <c r="B20" i="24"/>
  <c r="AA20" i="24"/>
  <c r="Y20" i="24"/>
  <c r="AP20" i="24"/>
  <c r="AK20" i="24"/>
  <c r="AY20" i="24"/>
  <c r="H20" i="24"/>
  <c r="P20" i="24"/>
  <c r="Q20" i="24"/>
  <c r="AE20" i="24"/>
  <c r="AH20" i="24"/>
  <c r="AS20" i="24"/>
  <c r="L20" i="24"/>
  <c r="AF20" i="24"/>
  <c r="AN20" i="24"/>
  <c r="AR20" i="24"/>
  <c r="G20" i="24"/>
  <c r="J20" i="24"/>
  <c r="AI20" i="24"/>
  <c r="BA19" i="24"/>
  <c r="D20" i="24"/>
  <c r="S20" i="24"/>
  <c r="AW20" i="24"/>
  <c r="AV20" i="24"/>
  <c r="M20" i="24"/>
  <c r="AD20" i="24"/>
  <c r="AM20" i="24"/>
  <c r="BC18" i="23" l="1"/>
  <c r="AC16" i="23"/>
  <c r="F15" i="23"/>
  <c r="AA15" i="23"/>
  <c r="N15" i="23"/>
  <c r="AA16" i="23"/>
  <c r="BE19" i="23"/>
  <c r="C20" i="23"/>
  <c r="B20" i="23" s="1"/>
  <c r="BH19" i="23"/>
  <c r="BB19" i="23"/>
  <c r="BF19" i="23"/>
  <c r="BD19" i="23" s="1"/>
  <c r="BC19" i="23" s="1"/>
  <c r="AQ16" i="23"/>
  <c r="F16" i="23"/>
  <c r="AD15" i="23"/>
  <c r="E15" i="23"/>
  <c r="AF16" i="23"/>
  <c r="AJ15" i="23"/>
  <c r="AM15" i="23"/>
  <c r="AO15" i="23"/>
  <c r="Y15" i="23"/>
  <c r="AD16" i="23"/>
  <c r="AN15" i="23"/>
  <c r="AK16" i="23"/>
  <c r="H15" i="23"/>
  <c r="D15" i="23"/>
  <c r="V15" i="23"/>
  <c r="R15" i="23"/>
  <c r="W15" i="23"/>
  <c r="U15" i="23"/>
  <c r="S15" i="23"/>
  <c r="T15" i="23"/>
  <c r="Q15" i="23"/>
  <c r="X15" i="23"/>
  <c r="O15" i="23"/>
  <c r="P15" i="23"/>
  <c r="E16" i="23"/>
  <c r="AL16" i="23"/>
  <c r="Z15" i="23"/>
  <c r="AB15" i="23"/>
  <c r="D16" i="23"/>
  <c r="T16" i="23"/>
  <c r="S16" i="23"/>
  <c r="R16" i="23"/>
  <c r="Y16" i="23"/>
  <c r="U16" i="23"/>
  <c r="W16" i="23"/>
  <c r="Z16" i="23"/>
  <c r="X16" i="23"/>
  <c r="V16" i="23"/>
  <c r="Q16" i="23"/>
  <c r="M16" i="23"/>
  <c r="O16" i="23"/>
  <c r="N16" i="23"/>
  <c r="P16" i="23"/>
  <c r="L16" i="23"/>
  <c r="K16" i="23"/>
  <c r="I15" i="23"/>
  <c r="J16" i="23"/>
  <c r="J15" i="23"/>
  <c r="AF15" i="23"/>
  <c r="AO16" i="23"/>
  <c r="AK15" i="23"/>
  <c r="AE16" i="23"/>
  <c r="AG16" i="23"/>
  <c r="AH15" i="23"/>
  <c r="G15" i="23"/>
  <c r="AN16" i="23"/>
  <c r="AP16" i="23"/>
  <c r="AQ15" i="23"/>
  <c r="AH16" i="23"/>
  <c r="AJ16" i="23"/>
  <c r="AI15" i="23"/>
  <c r="BI14" i="23"/>
  <c r="M15" i="23"/>
  <c r="L15" i="23"/>
  <c r="BJ18" i="23"/>
  <c r="A18" i="23"/>
  <c r="H16" i="23"/>
  <c r="AC15" i="23"/>
  <c r="AP15" i="23"/>
  <c r="AB16" i="23"/>
  <c r="AL15" i="23"/>
  <c r="AM16" i="23"/>
  <c r="G16" i="23"/>
  <c r="AE15" i="23"/>
  <c r="AG15" i="23"/>
  <c r="AI16" i="23"/>
  <c r="K15" i="23"/>
  <c r="I16" i="23"/>
  <c r="B20" i="22"/>
  <c r="A20" i="22"/>
  <c r="B20" i="21"/>
  <c r="A20" i="21"/>
  <c r="BB19" i="21"/>
  <c r="BI19" i="21"/>
  <c r="K19" i="21"/>
  <c r="K19" i="22" s="1"/>
  <c r="BC19" i="21"/>
  <c r="BF19" i="21"/>
  <c r="BE19" i="21"/>
  <c r="BD19" i="21"/>
  <c r="N19" i="21"/>
  <c r="N19" i="22" s="1"/>
  <c r="BL19" i="21"/>
  <c r="BM19" i="21"/>
  <c r="O19" i="21"/>
  <c r="O19" i="22" s="1"/>
  <c r="BJ19" i="21"/>
  <c r="L19" i="21"/>
  <c r="L19" i="22" s="1"/>
  <c r="BH19" i="21"/>
  <c r="BG19" i="21"/>
  <c r="BA19" i="21"/>
  <c r="M19" i="21"/>
  <c r="M19" i="22" s="1"/>
  <c r="BK19" i="21"/>
  <c r="AG17" i="21"/>
  <c r="G17" i="21"/>
  <c r="AM17" i="21"/>
  <c r="AK17" i="21"/>
  <c r="Z17" i="21"/>
  <c r="Z17" i="22" s="1"/>
  <c r="F17" i="21"/>
  <c r="AD17" i="21"/>
  <c r="D17" i="21"/>
  <c r="AL17" i="21"/>
  <c r="AE17" i="21"/>
  <c r="C17" i="21"/>
  <c r="H17" i="21"/>
  <c r="H17" i="22" s="1"/>
  <c r="AB17" i="21"/>
  <c r="AJ17" i="21"/>
  <c r="AP17" i="21"/>
  <c r="AO17" i="21"/>
  <c r="AN17" i="21"/>
  <c r="I17" i="21"/>
  <c r="I17" i="22" s="1"/>
  <c r="E17" i="21"/>
  <c r="AF17" i="21"/>
  <c r="AH17" i="21"/>
  <c r="AC17" i="21"/>
  <c r="AI17" i="21"/>
  <c r="AA17" i="21"/>
  <c r="BZ18" i="21"/>
  <c r="AC20" i="20"/>
  <c r="K20" i="20"/>
  <c r="AA20" i="20"/>
  <c r="U20" i="20"/>
  <c r="U20" i="21" s="1"/>
  <c r="U20" i="22" s="1"/>
  <c r="H20" i="20"/>
  <c r="X20" i="20"/>
  <c r="AN20" i="20"/>
  <c r="E20" i="20"/>
  <c r="J20" i="20"/>
  <c r="Z20" i="20"/>
  <c r="AP20" i="20"/>
  <c r="AO20" i="20"/>
  <c r="O20" i="20"/>
  <c r="AE20" i="20"/>
  <c r="AG20" i="20"/>
  <c r="L20" i="20"/>
  <c r="AB20" i="20"/>
  <c r="M20" i="20"/>
  <c r="N20" i="20"/>
  <c r="AD20" i="20"/>
  <c r="B20" i="20"/>
  <c r="S20" i="20"/>
  <c r="S20" i="21" s="1"/>
  <c r="S20" i="22" s="1"/>
  <c r="AI20" i="20"/>
  <c r="P20" i="20"/>
  <c r="P20" i="21" s="1"/>
  <c r="P20" i="22" s="1"/>
  <c r="AF20" i="20"/>
  <c r="Y20" i="20"/>
  <c r="A20" i="20"/>
  <c r="R20" i="20"/>
  <c r="R20" i="21" s="1"/>
  <c r="R20" i="22" s="1"/>
  <c r="AH20" i="20"/>
  <c r="Q20" i="20"/>
  <c r="Q20" i="21" s="1"/>
  <c r="Q20" i="22" s="1"/>
  <c r="G20" i="20"/>
  <c r="W20" i="20"/>
  <c r="AM20" i="20"/>
  <c r="I20" i="20"/>
  <c r="D20" i="20"/>
  <c r="C20" i="20"/>
  <c r="T20" i="20"/>
  <c r="T20" i="21" s="1"/>
  <c r="T20" i="22" s="1"/>
  <c r="AJ20" i="20"/>
  <c r="AK20" i="20"/>
  <c r="F20" i="20"/>
  <c r="V20" i="20"/>
  <c r="AL20" i="20"/>
  <c r="BD53" i="24"/>
  <c r="BD23" i="18"/>
  <c r="I8" i="39"/>
  <c r="C35" i="41"/>
  <c r="B35" i="41"/>
  <c r="P20" i="29"/>
  <c r="Y3" i="41"/>
  <c r="I36" i="29"/>
  <c r="I52" i="29" s="1"/>
  <c r="I68" i="29" s="1"/>
  <c r="J20" i="29"/>
  <c r="I19" i="29"/>
  <c r="K20" i="29" s="1"/>
  <c r="V4" i="32"/>
  <c r="T3" i="32"/>
  <c r="U4" i="32"/>
  <c r="W2" i="32"/>
  <c r="T4" i="32"/>
  <c r="T3" i="31"/>
  <c r="V4" i="31"/>
  <c r="U4" i="31"/>
  <c r="W2" i="31"/>
  <c r="T4" i="31"/>
  <c r="T3" i="30"/>
  <c r="T4" i="30"/>
  <c r="W2" i="30"/>
  <c r="U4" i="30"/>
  <c r="V4" i="30"/>
  <c r="X19" i="41"/>
  <c r="X35" i="41"/>
  <c r="BI15" i="41"/>
  <c r="BU3" i="41"/>
  <c r="AO19" i="41"/>
  <c r="A51" i="39"/>
  <c r="AC31" i="41"/>
  <c r="AS31" i="41"/>
  <c r="BE35" i="41"/>
  <c r="AS47" i="41"/>
  <c r="N21" i="39"/>
  <c r="AO3" i="41"/>
  <c r="AC47" i="41"/>
  <c r="AS15" i="41"/>
  <c r="BE19" i="41"/>
  <c r="AO35" i="41"/>
  <c r="BE3" i="41"/>
  <c r="C64" i="29"/>
  <c r="A36" i="41"/>
  <c r="E15" i="2"/>
  <c r="D15" i="2" s="1"/>
  <c r="C80" i="29"/>
  <c r="C32" i="29"/>
  <c r="D80" i="29" s="1"/>
  <c r="A34" i="39"/>
  <c r="AC16" i="41" s="1"/>
  <c r="C48" i="29"/>
  <c r="P3" i="38"/>
  <c r="P3" i="25"/>
  <c r="P3" i="23"/>
  <c r="R3" i="26" s="1"/>
  <c r="O3" i="21"/>
  <c r="BM3" i="21" s="1"/>
  <c r="O3" i="22"/>
  <c r="P3" i="18"/>
  <c r="O3" i="20"/>
  <c r="O3" i="24"/>
  <c r="O1158" i="24" s="1"/>
  <c r="AE22" i="24"/>
  <c r="AK22" i="24"/>
  <c r="AR22" i="24"/>
  <c r="AN21" i="24"/>
  <c r="AT21" i="24"/>
  <c r="AW21" i="24"/>
  <c r="K21" i="24"/>
  <c r="K22" i="24"/>
  <c r="Q22" i="24"/>
  <c r="X22" i="24"/>
  <c r="AJ21" i="24"/>
  <c r="AP21" i="24"/>
  <c r="AS21" i="24"/>
  <c r="BB20" i="24"/>
  <c r="Z22" i="24"/>
  <c r="AX22" i="24"/>
  <c r="D22" i="24"/>
  <c r="P21" i="24"/>
  <c r="V21" i="24"/>
  <c r="Y21" i="24"/>
  <c r="AI22" i="24"/>
  <c r="AO22" i="24"/>
  <c r="AV22" i="24"/>
  <c r="AR21" i="24"/>
  <c r="AX21" i="24"/>
  <c r="C21" i="24"/>
  <c r="W21" i="24"/>
  <c r="AT22" i="24"/>
  <c r="L22" i="24"/>
  <c r="N21" i="24"/>
  <c r="AQ22" i="24"/>
  <c r="J22" i="24"/>
  <c r="D21" i="24"/>
  <c r="M21" i="24"/>
  <c r="AC22" i="24"/>
  <c r="AV21" i="24"/>
  <c r="O21" i="24"/>
  <c r="C22" i="24"/>
  <c r="P22" i="24"/>
  <c r="R21" i="24"/>
  <c r="AU22" i="24"/>
  <c r="V22" i="24"/>
  <c r="AA21" i="24"/>
  <c r="A21" i="24"/>
  <c r="AN22" i="24"/>
  <c r="S21" i="24"/>
  <c r="AU21" i="24"/>
  <c r="M22" i="24"/>
  <c r="AF21" i="24"/>
  <c r="AO21" i="24"/>
  <c r="N22" i="24"/>
  <c r="AP22" i="24"/>
  <c r="B21" i="24"/>
  <c r="O22" i="24"/>
  <c r="U22" i="24"/>
  <c r="AB22" i="24"/>
  <c r="X21" i="24"/>
  <c r="AD21" i="24"/>
  <c r="AG21" i="24"/>
  <c r="BC20" i="24"/>
  <c r="AL22" i="24"/>
  <c r="A22" i="24"/>
  <c r="H22" i="24"/>
  <c r="T21" i="24"/>
  <c r="Z21" i="24"/>
  <c r="AC21" i="24"/>
  <c r="AM22" i="24"/>
  <c r="AS22" i="24"/>
  <c r="AZ22" i="24"/>
  <c r="F22" i="24"/>
  <c r="AY21" i="24"/>
  <c r="F21" i="24"/>
  <c r="I21" i="24"/>
  <c r="S22" i="24"/>
  <c r="Y22" i="24"/>
  <c r="AF22" i="24"/>
  <c r="AB21" i="24"/>
  <c r="AH21" i="24"/>
  <c r="AK21" i="24"/>
  <c r="BA20" i="24"/>
  <c r="E22" i="24"/>
  <c r="H21" i="24"/>
  <c r="Q21" i="24"/>
  <c r="AW22" i="24"/>
  <c r="R22" i="24"/>
  <c r="J21" i="24"/>
  <c r="W22" i="24"/>
  <c r="AJ22" i="24"/>
  <c r="G21" i="24"/>
  <c r="AI21" i="24"/>
  <c r="I22" i="24"/>
  <c r="L21" i="24"/>
  <c r="U21" i="24"/>
  <c r="B22" i="24"/>
  <c r="AD22" i="24"/>
  <c r="AQ21" i="24"/>
  <c r="AA22" i="24"/>
  <c r="AG22" i="24"/>
  <c r="AZ21" i="24"/>
  <c r="AE21" i="24"/>
  <c r="G22" i="24"/>
  <c r="T22" i="24"/>
  <c r="AL21" i="24"/>
  <c r="AY22" i="24"/>
  <c r="AH22" i="24"/>
  <c r="AM21" i="24"/>
  <c r="E21" i="24"/>
  <c r="BB20" i="23" l="1"/>
  <c r="BH20" i="23"/>
  <c r="C21" i="23"/>
  <c r="B21" i="23" s="1"/>
  <c r="BF20" i="23"/>
  <c r="BD20" i="23" s="1"/>
  <c r="BE20" i="23"/>
  <c r="C22" i="23"/>
  <c r="B22" i="23" s="1"/>
  <c r="BJ19" i="23"/>
  <c r="A19" i="23"/>
  <c r="BI15" i="23"/>
  <c r="BI16" i="23"/>
  <c r="AH17" i="22"/>
  <c r="AI17" i="22"/>
  <c r="B21" i="22"/>
  <c r="A22" i="22"/>
  <c r="A21" i="22"/>
  <c r="B22" i="22"/>
  <c r="AC17" i="22"/>
  <c r="AJ17" i="22"/>
  <c r="AE17" i="22"/>
  <c r="F17" i="22"/>
  <c r="G17" i="22"/>
  <c r="AN17" i="22"/>
  <c r="AB17" i="22"/>
  <c r="AL17" i="22"/>
  <c r="AG17" i="22"/>
  <c r="AA17" i="22"/>
  <c r="AF17" i="22"/>
  <c r="AO17" i="22"/>
  <c r="D17" i="22"/>
  <c r="AK17" i="22"/>
  <c r="E17" i="22"/>
  <c r="AP17" i="22"/>
  <c r="C17" i="22"/>
  <c r="AD17" i="22"/>
  <c r="AM17" i="22"/>
  <c r="BZ19" i="21"/>
  <c r="X19" i="21" s="1"/>
  <c r="B21" i="21"/>
  <c r="A22" i="21"/>
  <c r="A21" i="21"/>
  <c r="B22" i="21"/>
  <c r="BB20" i="21"/>
  <c r="BE20" i="21"/>
  <c r="BL20" i="21"/>
  <c r="N20" i="21"/>
  <c r="N20" i="22" s="1"/>
  <c r="BG20" i="21"/>
  <c r="BK20" i="21"/>
  <c r="M20" i="21"/>
  <c r="M20" i="22" s="1"/>
  <c r="K20" i="21"/>
  <c r="K20" i="22" s="1"/>
  <c r="BI20" i="21"/>
  <c r="O20" i="21"/>
  <c r="O20" i="22" s="1"/>
  <c r="BM20" i="21"/>
  <c r="BH20" i="21"/>
  <c r="J20" i="21"/>
  <c r="J20" i="22" s="1"/>
  <c r="BF20" i="21"/>
  <c r="BD20" i="21"/>
  <c r="BA20" i="21"/>
  <c r="L20" i="21"/>
  <c r="L20" i="22" s="1"/>
  <c r="BJ20" i="21"/>
  <c r="BC20" i="21"/>
  <c r="AI18" i="21"/>
  <c r="AD18" i="21"/>
  <c r="X18" i="21"/>
  <c r="AM18" i="21"/>
  <c r="AG18" i="21"/>
  <c r="AH18" i="21"/>
  <c r="Z18" i="21"/>
  <c r="D18" i="21"/>
  <c r="AL18" i="21"/>
  <c r="AK18" i="21"/>
  <c r="AF18" i="21"/>
  <c r="W18" i="21"/>
  <c r="W18" i="22" s="1"/>
  <c r="AO18" i="21"/>
  <c r="E18" i="21"/>
  <c r="G18" i="21"/>
  <c r="G18" i="22" s="1"/>
  <c r="AB18" i="21"/>
  <c r="AC18" i="21"/>
  <c r="I18" i="21"/>
  <c r="I18" i="22" s="1"/>
  <c r="AJ18" i="21"/>
  <c r="AA18" i="21"/>
  <c r="F18" i="21"/>
  <c r="AN18" i="21"/>
  <c r="C18" i="21"/>
  <c r="Y18" i="21"/>
  <c r="H18" i="21"/>
  <c r="H18" i="22" s="1"/>
  <c r="AE18" i="21"/>
  <c r="AP18" i="21"/>
  <c r="X21" i="20"/>
  <c r="F21" i="20"/>
  <c r="V21" i="20"/>
  <c r="AL21" i="20"/>
  <c r="D21" i="20"/>
  <c r="C21" i="20"/>
  <c r="B21" i="20"/>
  <c r="S21" i="20"/>
  <c r="S21" i="21" s="1"/>
  <c r="S21" i="22" s="1"/>
  <c r="AI21" i="20"/>
  <c r="AN21" i="20"/>
  <c r="M21" i="20"/>
  <c r="AC21" i="20"/>
  <c r="Q22" i="20"/>
  <c r="Q22" i="21" s="1"/>
  <c r="Q22" i="22" s="1"/>
  <c r="AG22" i="20"/>
  <c r="AI22" i="20"/>
  <c r="J22" i="20"/>
  <c r="Z22" i="20"/>
  <c r="AP22" i="20"/>
  <c r="O22" i="20"/>
  <c r="D22" i="20"/>
  <c r="C22" i="20"/>
  <c r="T22" i="20"/>
  <c r="T22" i="21" s="1"/>
  <c r="T22" i="22" s="1"/>
  <c r="AJ22" i="20"/>
  <c r="AJ21" i="20"/>
  <c r="J21" i="20"/>
  <c r="Z21" i="20"/>
  <c r="AP21" i="20"/>
  <c r="P21" i="20"/>
  <c r="P21" i="21" s="1"/>
  <c r="P21" i="22" s="1"/>
  <c r="G21" i="20"/>
  <c r="W21" i="20"/>
  <c r="AM21" i="20"/>
  <c r="H21" i="20"/>
  <c r="Q21" i="20"/>
  <c r="Q21" i="21" s="1"/>
  <c r="Q21" i="22" s="1"/>
  <c r="AG21" i="20"/>
  <c r="G22" i="20"/>
  <c r="E22" i="20"/>
  <c r="U22" i="20"/>
  <c r="U22" i="21" s="1"/>
  <c r="U22" i="22" s="1"/>
  <c r="AK22" i="20"/>
  <c r="N22" i="20"/>
  <c r="AD22" i="20"/>
  <c r="AA22" i="20"/>
  <c r="H22" i="20"/>
  <c r="X22" i="20"/>
  <c r="X22" i="21" s="1"/>
  <c r="X22" i="22" s="1"/>
  <c r="AN22" i="20"/>
  <c r="N21" i="20"/>
  <c r="AD21" i="20"/>
  <c r="AF21" i="20"/>
  <c r="K21" i="20"/>
  <c r="AA21" i="20"/>
  <c r="T21" i="20"/>
  <c r="T21" i="21" s="1"/>
  <c r="T21" i="22" s="1"/>
  <c r="E21" i="20"/>
  <c r="U21" i="20"/>
  <c r="U21" i="21" s="1"/>
  <c r="U21" i="22" s="1"/>
  <c r="AK21" i="20"/>
  <c r="S22" i="20"/>
  <c r="S22" i="21" s="1"/>
  <c r="S22" i="22" s="1"/>
  <c r="I22" i="20"/>
  <c r="Y22" i="20"/>
  <c r="AO22" i="20"/>
  <c r="K22" i="20"/>
  <c r="A22" i="20"/>
  <c r="R22" i="20"/>
  <c r="R22" i="21" s="1"/>
  <c r="R22" i="22" s="1"/>
  <c r="AH22" i="20"/>
  <c r="AM22" i="20"/>
  <c r="L22" i="20"/>
  <c r="AB22" i="20"/>
  <c r="L21" i="20"/>
  <c r="A21" i="20"/>
  <c r="R21" i="20"/>
  <c r="R21" i="21" s="1"/>
  <c r="R21" i="22" s="1"/>
  <c r="AH21" i="20"/>
  <c r="O21" i="20"/>
  <c r="AE21" i="20"/>
  <c r="AB21" i="20"/>
  <c r="I21" i="20"/>
  <c r="Y21" i="20"/>
  <c r="AO21" i="20"/>
  <c r="AE22" i="20"/>
  <c r="M22" i="20"/>
  <c r="AC22" i="20"/>
  <c r="W22" i="20"/>
  <c r="W22" i="21" s="1"/>
  <c r="W22" i="22" s="1"/>
  <c r="F22" i="20"/>
  <c r="V22" i="20"/>
  <c r="V22" i="21" s="1"/>
  <c r="V22" i="22" s="1"/>
  <c r="AL22" i="20"/>
  <c r="B22" i="20"/>
  <c r="P22" i="20"/>
  <c r="P22" i="21" s="1"/>
  <c r="P22" i="22" s="1"/>
  <c r="AF22" i="20"/>
  <c r="BD54" i="24"/>
  <c r="BE23" i="18"/>
  <c r="BE23" i="24" s="1"/>
  <c r="BD24" i="18"/>
  <c r="Q89" i="39"/>
  <c r="Q90" i="39" s="1"/>
  <c r="R89" i="39"/>
  <c r="R90" i="39" s="1"/>
  <c r="R91" i="39" s="1"/>
  <c r="R92" i="39" s="1"/>
  <c r="R93" i="39" s="1"/>
  <c r="R94" i="39" s="1"/>
  <c r="R95" i="39" s="1"/>
  <c r="R96" i="39" s="1"/>
  <c r="R97" i="39" s="1"/>
  <c r="R98" i="39" s="1"/>
  <c r="R99" i="39" s="1"/>
  <c r="R100" i="39" s="1"/>
  <c r="R101" i="39" s="1"/>
  <c r="R102" i="39" s="1"/>
  <c r="R103" i="39" s="1"/>
  <c r="R104" i="39" s="1"/>
  <c r="R21" i="39"/>
  <c r="R22" i="39" s="1"/>
  <c r="R23" i="39" s="1"/>
  <c r="R24" i="39" s="1"/>
  <c r="R25" i="39" s="1"/>
  <c r="R26" i="39" s="1"/>
  <c r="R27" i="39" s="1"/>
  <c r="R28" i="39" s="1"/>
  <c r="R29" i="39" s="1"/>
  <c r="R30" i="39" s="1"/>
  <c r="R31" i="39" s="1"/>
  <c r="R32" i="39" s="1"/>
  <c r="R33" i="39" s="1"/>
  <c r="R34" i="39" s="1"/>
  <c r="R35" i="39" s="1"/>
  <c r="R36" i="39" s="1"/>
  <c r="R123" i="39"/>
  <c r="R124" i="39" s="1"/>
  <c r="R125" i="39" s="1"/>
  <c r="R126" i="39" s="1"/>
  <c r="R127" i="39" s="1"/>
  <c r="R128" i="39" s="1"/>
  <c r="R129" i="39" s="1"/>
  <c r="R130" i="39" s="1"/>
  <c r="R131" i="39" s="1"/>
  <c r="R132" i="39" s="1"/>
  <c r="R133" i="39" s="1"/>
  <c r="R134" i="39" s="1"/>
  <c r="R135" i="39" s="1"/>
  <c r="R136" i="39" s="1"/>
  <c r="R137" i="39" s="1"/>
  <c r="R138" i="39" s="1"/>
  <c r="Q106" i="39"/>
  <c r="Q107" i="39" s="1"/>
  <c r="R72" i="39"/>
  <c r="R73" i="39" s="1"/>
  <c r="R74" i="39" s="1"/>
  <c r="R75" i="39" s="1"/>
  <c r="R76" i="39" s="1"/>
  <c r="R77" i="39" s="1"/>
  <c r="R78" i="39" s="1"/>
  <c r="R79" i="39" s="1"/>
  <c r="R80" i="39" s="1"/>
  <c r="R81" i="39" s="1"/>
  <c r="R82" i="39" s="1"/>
  <c r="R83" i="39" s="1"/>
  <c r="R84" i="39" s="1"/>
  <c r="R85" i="39" s="1"/>
  <c r="R86" i="39" s="1"/>
  <c r="R87" i="39" s="1"/>
  <c r="Q123" i="39"/>
  <c r="Q124" i="39" s="1"/>
  <c r="Q125" i="39" s="1"/>
  <c r="Q126" i="39" s="1"/>
  <c r="Q127" i="39" s="1"/>
  <c r="Q128" i="39" s="1"/>
  <c r="Q129" i="39" s="1"/>
  <c r="Q130" i="39" s="1"/>
  <c r="Q131" i="39" s="1"/>
  <c r="Q132" i="39" s="1"/>
  <c r="Q133" i="39" s="1"/>
  <c r="Q134" i="39" s="1"/>
  <c r="Q135" i="39" s="1"/>
  <c r="Q136" i="39" s="1"/>
  <c r="Q137" i="39" s="1"/>
  <c r="Q138" i="39" s="1"/>
  <c r="R106" i="39"/>
  <c r="R107" i="39" s="1"/>
  <c r="R108" i="39" s="1"/>
  <c r="R109" i="39" s="1"/>
  <c r="R110" i="39" s="1"/>
  <c r="R111" i="39" s="1"/>
  <c r="R112" i="39" s="1"/>
  <c r="R113" i="39" s="1"/>
  <c r="R114" i="39" s="1"/>
  <c r="R115" i="39" s="1"/>
  <c r="R116" i="39" s="1"/>
  <c r="R117" i="39" s="1"/>
  <c r="R118" i="39" s="1"/>
  <c r="R119" i="39" s="1"/>
  <c r="R120" i="39" s="1"/>
  <c r="R121" i="39" s="1"/>
  <c r="Q72" i="39"/>
  <c r="Q73" i="39" s="1"/>
  <c r="I9" i="39"/>
  <c r="L5" i="29"/>
  <c r="R55" i="39"/>
  <c r="R56" i="39" s="1"/>
  <c r="R57" i="39" s="1"/>
  <c r="R58" i="39" s="1"/>
  <c r="R59" i="39" s="1"/>
  <c r="R60" i="39" s="1"/>
  <c r="R61" i="39" s="1"/>
  <c r="R62" i="39" s="1"/>
  <c r="R63" i="39" s="1"/>
  <c r="R64" i="39" s="1"/>
  <c r="R65" i="39" s="1"/>
  <c r="R66" i="39" s="1"/>
  <c r="R67" i="39" s="1"/>
  <c r="R68" i="39" s="1"/>
  <c r="R69" i="39" s="1"/>
  <c r="R70" i="39" s="1"/>
  <c r="R38" i="39"/>
  <c r="R39" i="39" s="1"/>
  <c r="R40" i="39" s="1"/>
  <c r="R41" i="39" s="1"/>
  <c r="R42" i="39" s="1"/>
  <c r="R43" i="39" s="1"/>
  <c r="R44" i="39" s="1"/>
  <c r="R45" i="39" s="1"/>
  <c r="R46" i="39" s="1"/>
  <c r="R47" i="39" s="1"/>
  <c r="R48" i="39" s="1"/>
  <c r="R49" i="39" s="1"/>
  <c r="R50" i="39" s="1"/>
  <c r="R51" i="39" s="1"/>
  <c r="R52" i="39" s="1"/>
  <c r="R53" i="39" s="1"/>
  <c r="I10" i="39"/>
  <c r="Q55" i="39"/>
  <c r="Q56" i="39" s="1"/>
  <c r="L6" i="29"/>
  <c r="C36" i="41"/>
  <c r="B36" i="41"/>
  <c r="U3" i="30"/>
  <c r="U3" i="31"/>
  <c r="K36" i="29"/>
  <c r="K52" i="29" s="1"/>
  <c r="K68" i="29" s="1"/>
  <c r="R20" i="29"/>
  <c r="AA3" i="41"/>
  <c r="U3" i="32"/>
  <c r="Y35" i="41"/>
  <c r="Y19" i="41"/>
  <c r="Y4" i="30"/>
  <c r="W3" i="30"/>
  <c r="X3" i="30" s="1"/>
  <c r="W4" i="30"/>
  <c r="X4" i="30"/>
  <c r="Y4" i="31"/>
  <c r="W4" i="31"/>
  <c r="W3" i="31"/>
  <c r="X3" i="31" s="1"/>
  <c r="X4" i="31"/>
  <c r="W4" i="32"/>
  <c r="W3" i="32"/>
  <c r="X3" i="32" s="1"/>
  <c r="Y4" i="32"/>
  <c r="X4" i="32"/>
  <c r="J36" i="29"/>
  <c r="J52" i="29" s="1"/>
  <c r="J68" i="29" s="1"/>
  <c r="Z3" i="41"/>
  <c r="Q20" i="29"/>
  <c r="AP35" i="41"/>
  <c r="AS16" i="41"/>
  <c r="O21" i="39"/>
  <c r="AP3" i="41"/>
  <c r="BF35" i="41"/>
  <c r="A52" i="39"/>
  <c r="AC32" i="41"/>
  <c r="BV3" i="41"/>
  <c r="BF3" i="41"/>
  <c r="BF19" i="41"/>
  <c r="AC48" i="41"/>
  <c r="AS48" i="41"/>
  <c r="AS32" i="41"/>
  <c r="AP19" i="41"/>
  <c r="BI16" i="41"/>
  <c r="Q3" i="38"/>
  <c r="Q3" i="25"/>
  <c r="Q3" i="23"/>
  <c r="S3" i="26" s="1"/>
  <c r="P3" i="22"/>
  <c r="P3" i="21"/>
  <c r="BN3" i="21" s="1"/>
  <c r="P3" i="20"/>
  <c r="P3" i="24"/>
  <c r="P1158" i="24" s="1"/>
  <c r="Q3" i="18"/>
  <c r="A35" i="39"/>
  <c r="AC17" i="41" s="1"/>
  <c r="C81" i="29"/>
  <c r="C33" i="29"/>
  <c r="D81" i="29" s="1"/>
  <c r="A37" i="41"/>
  <c r="E16" i="2"/>
  <c r="D16" i="2" s="1"/>
  <c r="C49" i="29"/>
  <c r="C65" i="29"/>
  <c r="T9" i="37"/>
  <c r="AJ10" i="33"/>
  <c r="AJ9" i="37"/>
  <c r="AR9" i="37"/>
  <c r="AJ7" i="37"/>
  <c r="AB7" i="37"/>
  <c r="AB10" i="37"/>
  <c r="L10" i="37"/>
  <c r="AR10" i="33"/>
  <c r="AN10" i="33"/>
  <c r="AB9" i="33"/>
  <c r="T9" i="33"/>
  <c r="L9" i="33"/>
  <c r="P10" i="33"/>
  <c r="AR8" i="37"/>
  <c r="AJ8" i="37"/>
  <c r="AN10" i="37"/>
  <c r="AF10" i="37"/>
  <c r="P10" i="37"/>
  <c r="AF10" i="33"/>
  <c r="AR7" i="37"/>
  <c r="AR10" i="37"/>
  <c r="AB9" i="37"/>
  <c r="X10" i="37"/>
  <c r="AR9" i="33"/>
  <c r="X10" i="33"/>
  <c r="L10" i="33"/>
  <c r="AV10" i="37"/>
  <c r="AJ10" i="37"/>
  <c r="AB8" i="37"/>
  <c r="T8" i="37"/>
  <c r="T10" i="37"/>
  <c r="T7" i="37"/>
  <c r="AV10" i="33"/>
  <c r="AJ9" i="33"/>
  <c r="AB10" i="33"/>
  <c r="T10" i="33"/>
  <c r="AJ7" i="33"/>
  <c r="AV8" i="37"/>
  <c r="AV9" i="37"/>
  <c r="AF9" i="37"/>
  <c r="X9" i="37"/>
  <c r="L7" i="37"/>
  <c r="P9" i="37"/>
  <c r="P8" i="37"/>
  <c r="AJ8" i="33"/>
  <c r="AV7" i="37"/>
  <c r="X8" i="37"/>
  <c r="L8" i="37"/>
  <c r="AR8" i="33"/>
  <c r="AB7" i="33"/>
  <c r="T8" i="33"/>
  <c r="L7" i="33"/>
  <c r="AN9" i="37"/>
  <c r="AN7" i="37"/>
  <c r="X7" i="37"/>
  <c r="P7" i="37"/>
  <c r="AN8" i="37"/>
  <c r="AF8" i="37"/>
  <c r="AF7" i="37"/>
  <c r="L9" i="37"/>
  <c r="AR7" i="33"/>
  <c r="AB8" i="33"/>
  <c r="T7" i="33"/>
  <c r="L8" i="33"/>
  <c r="T14" i="37"/>
  <c r="AN21" i="33"/>
  <c r="AV14" i="33"/>
  <c r="AV9" i="33"/>
  <c r="AR21" i="37"/>
  <c r="AF14" i="37"/>
  <c r="P14" i="37"/>
  <c r="L21" i="33"/>
  <c r="AF21" i="33"/>
  <c r="AF7" i="33"/>
  <c r="H21" i="37"/>
  <c r="D21" i="37"/>
  <c r="AN21" i="37"/>
  <c r="AJ21" i="37"/>
  <c r="AF21" i="37"/>
  <c r="AN14" i="37"/>
  <c r="X14" i="37"/>
  <c r="H21" i="33"/>
  <c r="H14" i="33"/>
  <c r="P9" i="33"/>
  <c r="AB21" i="37"/>
  <c r="L21" i="37"/>
  <c r="D14" i="37"/>
  <c r="AV21" i="33"/>
  <c r="AR21" i="33"/>
  <c r="X21" i="33"/>
  <c r="T21" i="33"/>
  <c r="AR14" i="33"/>
  <c r="AN14" i="33"/>
  <c r="X14" i="33"/>
  <c r="T14" i="33"/>
  <c r="AV7" i="33"/>
  <c r="AN7" i="33"/>
  <c r="X9" i="33"/>
  <c r="X7" i="33"/>
  <c r="P21" i="37"/>
  <c r="AV21" i="37"/>
  <c r="X21" i="37"/>
  <c r="T21" i="37"/>
  <c r="AB14" i="37"/>
  <c r="AJ14" i="37"/>
  <c r="L14" i="37"/>
  <c r="AR14" i="37"/>
  <c r="P21" i="33"/>
  <c r="AJ21" i="33"/>
  <c r="P14" i="33"/>
  <c r="AJ14" i="33"/>
  <c r="AN8" i="33"/>
  <c r="AF8" i="33"/>
  <c r="P7" i="33"/>
  <c r="AB21" i="33"/>
  <c r="AB14" i="33"/>
  <c r="L14" i="33"/>
  <c r="AF14" i="33"/>
  <c r="AV8" i="33"/>
  <c r="X8" i="33"/>
  <c r="H14" i="37"/>
  <c r="AV14" i="37"/>
  <c r="D21" i="33"/>
  <c r="D14" i="33"/>
  <c r="AN9" i="33"/>
  <c r="AF9" i="33"/>
  <c r="P8" i="33"/>
  <c r="AB22" i="37"/>
  <c r="X22" i="37"/>
  <c r="D22" i="37"/>
  <c r="AB15" i="37"/>
  <c r="AF15" i="37"/>
  <c r="AN22" i="33"/>
  <c r="D22" i="33"/>
  <c r="L22" i="33"/>
  <c r="D15" i="33"/>
  <c r="L22" i="37"/>
  <c r="P22" i="37"/>
  <c r="AN15" i="37"/>
  <c r="P22" i="33"/>
  <c r="X15" i="33"/>
  <c r="P15" i="33"/>
  <c r="H22" i="37"/>
  <c r="AV22" i="37"/>
  <c r="AR22" i="37"/>
  <c r="H15" i="37"/>
  <c r="AV15" i="37"/>
  <c r="L15" i="37"/>
  <c r="AJ15" i="37"/>
  <c r="AB22" i="33"/>
  <c r="AV22" i="33"/>
  <c r="AR22" i="33"/>
  <c r="L15" i="33"/>
  <c r="AV15" i="33"/>
  <c r="AB15" i="33"/>
  <c r="AF22" i="37"/>
  <c r="AN22" i="37"/>
  <c r="T22" i="37"/>
  <c r="X15" i="37"/>
  <c r="D15" i="37"/>
  <c r="P15" i="37"/>
  <c r="AF22" i="33"/>
  <c r="H22" i="33"/>
  <c r="T22" i="33"/>
  <c r="AF15" i="33"/>
  <c r="H15" i="33"/>
  <c r="T15" i="33"/>
  <c r="AN15" i="33"/>
  <c r="AR15" i="33"/>
  <c r="AJ22" i="37"/>
  <c r="AR15" i="37"/>
  <c r="T15" i="37"/>
  <c r="X22" i="33"/>
  <c r="AJ22" i="33"/>
  <c r="AJ15" i="33"/>
  <c r="AJ16" i="37"/>
  <c r="X16" i="33"/>
  <c r="AJ16" i="33"/>
  <c r="H23" i="37"/>
  <c r="X16" i="37"/>
  <c r="AV23" i="33"/>
  <c r="H16" i="33"/>
  <c r="AN23" i="37"/>
  <c r="AR23" i="37"/>
  <c r="AR16" i="37"/>
  <c r="P16" i="37"/>
  <c r="AN23" i="33"/>
  <c r="AR23" i="33"/>
  <c r="AF23" i="33"/>
  <c r="T16" i="33"/>
  <c r="AB23" i="37"/>
  <c r="AN16" i="37"/>
  <c r="AB23" i="33"/>
  <c r="AB16" i="33"/>
  <c r="P23" i="37"/>
  <c r="X23" i="37"/>
  <c r="D23" i="37"/>
  <c r="L23" i="37"/>
  <c r="AJ23" i="37"/>
  <c r="AF16" i="37"/>
  <c r="AB16" i="37"/>
  <c r="D16" i="37"/>
  <c r="H16" i="37"/>
  <c r="P23" i="33"/>
  <c r="X23" i="33"/>
  <c r="D23" i="33"/>
  <c r="L23" i="33"/>
  <c r="AJ23" i="33"/>
  <c r="P16" i="33"/>
  <c r="D16" i="33"/>
  <c r="L16" i="33"/>
  <c r="AV23" i="37"/>
  <c r="L16" i="37"/>
  <c r="H23" i="33"/>
  <c r="AV16" i="33"/>
  <c r="T23" i="37"/>
  <c r="AF23" i="37"/>
  <c r="T16" i="37"/>
  <c r="AV16" i="37"/>
  <c r="T23" i="33"/>
  <c r="AN16" i="33"/>
  <c r="AR16" i="33"/>
  <c r="AF16" i="33"/>
  <c r="P24" i="37"/>
  <c r="P17" i="37"/>
  <c r="AJ17" i="37"/>
  <c r="L17" i="37"/>
  <c r="P24" i="33"/>
  <c r="T17" i="33"/>
  <c r="AV17" i="33"/>
  <c r="D24" i="37"/>
  <c r="AR24" i="37"/>
  <c r="AV24" i="37"/>
  <c r="L24" i="37"/>
  <c r="AB24" i="37"/>
  <c r="X17" i="37"/>
  <c r="AR17" i="37"/>
  <c r="AV24" i="33"/>
  <c r="AB24" i="33"/>
  <c r="L24" i="33"/>
  <c r="D17" i="33"/>
  <c r="AR17" i="33"/>
  <c r="AN24" i="37"/>
  <c r="AN17" i="37"/>
  <c r="AB17" i="37"/>
  <c r="T17" i="37"/>
  <c r="AF17" i="37"/>
  <c r="AN24" i="33"/>
  <c r="D24" i="33"/>
  <c r="AR24" i="33"/>
  <c r="AN17" i="33"/>
  <c r="AB17" i="33"/>
  <c r="AJ17" i="33"/>
  <c r="AF17" i="33"/>
  <c r="X24" i="37"/>
  <c r="H24" i="37"/>
  <c r="AJ24" i="37"/>
  <c r="AF24" i="37"/>
  <c r="H17" i="37"/>
  <c r="AJ24" i="33"/>
  <c r="AF24" i="33"/>
  <c r="X17" i="33"/>
  <c r="T24" i="37"/>
  <c r="D17" i="37"/>
  <c r="AV17" i="37"/>
  <c r="T24" i="33"/>
  <c r="X24" i="33"/>
  <c r="H24" i="33"/>
  <c r="P17" i="33"/>
  <c r="H17" i="33"/>
  <c r="L17" i="33"/>
  <c r="BC22" i="24"/>
  <c r="BC21" i="24"/>
  <c r="BB22" i="24"/>
  <c r="BA22" i="24" s="1"/>
  <c r="BB21" i="24"/>
  <c r="BA21" i="24" s="1"/>
  <c r="D18" i="33" l="1"/>
  <c r="D25" i="33"/>
  <c r="L18" i="33"/>
  <c r="AB18" i="33"/>
  <c r="AB25" i="33"/>
  <c r="AJ18" i="33"/>
  <c r="AJ25" i="33"/>
  <c r="AR18" i="37"/>
  <c r="AR19" i="37" s="1"/>
  <c r="AV18" i="37"/>
  <c r="AV19" i="37" s="1"/>
  <c r="L18" i="37"/>
  <c r="L19" i="37" s="1"/>
  <c r="P18" i="37"/>
  <c r="P19" i="37" s="1"/>
  <c r="AN18" i="37"/>
  <c r="AN19" i="37" s="1"/>
  <c r="AJ18" i="37"/>
  <c r="AJ19" i="37" s="1"/>
  <c r="AB18" i="37"/>
  <c r="AB19" i="37" s="1"/>
  <c r="AF18" i="37"/>
  <c r="AF19" i="37" s="1"/>
  <c r="X25" i="37"/>
  <c r="X26" i="37" s="1"/>
  <c r="T25" i="37"/>
  <c r="T26" i="37" s="1"/>
  <c r="T18" i="33"/>
  <c r="AR18" i="33"/>
  <c r="T25" i="33"/>
  <c r="AR25" i="33"/>
  <c r="H18" i="37"/>
  <c r="H19" i="37" s="1"/>
  <c r="D18" i="37"/>
  <c r="D19" i="37" s="1"/>
  <c r="L25" i="37"/>
  <c r="L26" i="37" s="1"/>
  <c r="P25" i="37"/>
  <c r="P26" i="37" s="1"/>
  <c r="AB25" i="37"/>
  <c r="AB26" i="37" s="1"/>
  <c r="AF25" i="37"/>
  <c r="AF26" i="37" s="1"/>
  <c r="AN25" i="37"/>
  <c r="AN26" i="37" s="1"/>
  <c r="AJ25" i="37"/>
  <c r="AJ26" i="37" s="1"/>
  <c r="H25" i="37"/>
  <c r="H26" i="37" s="1"/>
  <c r="D25" i="37"/>
  <c r="D26" i="37" s="1"/>
  <c r="L25" i="33"/>
  <c r="AV25" i="37"/>
  <c r="AV26" i="37" s="1"/>
  <c r="AR25" i="37"/>
  <c r="AR26" i="37" s="1"/>
  <c r="X18" i="37"/>
  <c r="X19" i="37" s="1"/>
  <c r="T18" i="37"/>
  <c r="T19" i="37" s="1"/>
  <c r="T11" i="33"/>
  <c r="AR11" i="33"/>
  <c r="L11" i="33"/>
  <c r="AB11" i="33"/>
  <c r="L11" i="37"/>
  <c r="L12" i="37" s="1"/>
  <c r="P11" i="37"/>
  <c r="P12" i="37" s="1"/>
  <c r="AJ11" i="33"/>
  <c r="T11" i="37"/>
  <c r="T12" i="37" s="1"/>
  <c r="X11" i="37"/>
  <c r="X12" i="37" s="1"/>
  <c r="AV11" i="37"/>
  <c r="AV12" i="37" s="1"/>
  <c r="AR11" i="37"/>
  <c r="AR12" i="37" s="1"/>
  <c r="AF11" i="37"/>
  <c r="AF12" i="37" s="1"/>
  <c r="AB11" i="37"/>
  <c r="AB12" i="37" s="1"/>
  <c r="AJ11" i="37"/>
  <c r="AJ12" i="37" s="1"/>
  <c r="AN11" i="37"/>
  <c r="AN12" i="37" s="1"/>
  <c r="J19" i="21"/>
  <c r="J19" i="22" s="1"/>
  <c r="BC20" i="23"/>
  <c r="I19" i="21"/>
  <c r="I19" i="22" s="1"/>
  <c r="AJ19" i="21"/>
  <c r="AM19" i="21"/>
  <c r="AK19" i="21"/>
  <c r="AL19" i="21"/>
  <c r="AP19" i="21"/>
  <c r="C19" i="21"/>
  <c r="AN17" i="23"/>
  <c r="AA19" i="21"/>
  <c r="Y19" i="21"/>
  <c r="F19" i="21"/>
  <c r="Z19" i="21"/>
  <c r="AD19" i="21"/>
  <c r="AA17" i="23"/>
  <c r="BH21" i="23"/>
  <c r="BB21" i="23"/>
  <c r="BB22" i="23"/>
  <c r="BH22" i="23"/>
  <c r="BF21" i="23"/>
  <c r="BD21" i="23" s="1"/>
  <c r="BF22" i="23"/>
  <c r="BD22" i="23" s="1"/>
  <c r="BE21" i="23"/>
  <c r="BE22" i="23"/>
  <c r="AQ17" i="23"/>
  <c r="AP17" i="23"/>
  <c r="AM17" i="23"/>
  <c r="G17" i="23"/>
  <c r="AJ17" i="23"/>
  <c r="J17" i="23"/>
  <c r="I17" i="23"/>
  <c r="F17" i="23"/>
  <c r="AG17" i="23"/>
  <c r="AC17" i="23"/>
  <c r="AF17" i="23"/>
  <c r="AI17" i="23"/>
  <c r="AE17" i="23"/>
  <c r="AL17" i="23"/>
  <c r="AB17" i="23"/>
  <c r="AO17" i="23"/>
  <c r="AK17" i="23"/>
  <c r="BJ20" i="23"/>
  <c r="A20" i="23"/>
  <c r="D17" i="23"/>
  <c r="W17" i="23"/>
  <c r="S17" i="23"/>
  <c r="R17" i="23"/>
  <c r="X17" i="23"/>
  <c r="Z17" i="23"/>
  <c r="Q17" i="23"/>
  <c r="V17" i="23"/>
  <c r="T17" i="23"/>
  <c r="U17" i="23"/>
  <c r="Y17" i="23"/>
  <c r="M17" i="23"/>
  <c r="N17" i="23"/>
  <c r="L17" i="23"/>
  <c r="O17" i="23"/>
  <c r="P17" i="23"/>
  <c r="K17" i="23"/>
  <c r="E17" i="23"/>
  <c r="AH17" i="23"/>
  <c r="H17" i="23"/>
  <c r="AD17" i="23"/>
  <c r="E19" i="21"/>
  <c r="AB19" i="21"/>
  <c r="Y18" i="22"/>
  <c r="AA18" i="22"/>
  <c r="AB18" i="22"/>
  <c r="AM18" i="22"/>
  <c r="AE18" i="22"/>
  <c r="AN18" i="22"/>
  <c r="E18" i="22"/>
  <c r="AK18" i="22"/>
  <c r="AH18" i="22"/>
  <c r="AD18" i="22"/>
  <c r="F18" i="22"/>
  <c r="AC18" i="22"/>
  <c r="AO18" i="22"/>
  <c r="AL18" i="22"/>
  <c r="AG18" i="22"/>
  <c r="AI18" i="22"/>
  <c r="D18" i="22"/>
  <c r="AP18" i="22"/>
  <c r="C18" i="22"/>
  <c r="AJ18" i="22"/>
  <c r="AF18" i="22"/>
  <c r="Z18" i="22"/>
  <c r="X18" i="22"/>
  <c r="AE19" i="21"/>
  <c r="AH19" i="21"/>
  <c r="W19" i="21"/>
  <c r="W19" i="22" s="1"/>
  <c r="AF19" i="21"/>
  <c r="AI19" i="21"/>
  <c r="D19" i="21"/>
  <c r="AC19" i="21"/>
  <c r="H19" i="21"/>
  <c r="H19" i="22" s="1"/>
  <c r="AN19" i="21"/>
  <c r="AO19" i="21"/>
  <c r="G19" i="21"/>
  <c r="G19" i="22" s="1"/>
  <c r="AG19" i="21"/>
  <c r="BD22" i="21"/>
  <c r="L22" i="21"/>
  <c r="L22" i="22" s="1"/>
  <c r="BJ22" i="21"/>
  <c r="BG22" i="21"/>
  <c r="BC21" i="21"/>
  <c r="BL22" i="21"/>
  <c r="BE22" i="21"/>
  <c r="O22" i="21"/>
  <c r="O22" i="22" s="1"/>
  <c r="BM22" i="21"/>
  <c r="M21" i="21"/>
  <c r="M21" i="22" s="1"/>
  <c r="BK21" i="21"/>
  <c r="K22" i="21"/>
  <c r="K22" i="22" s="1"/>
  <c r="BI22" i="21"/>
  <c r="BF22" i="21"/>
  <c r="BA21" i="21"/>
  <c r="BD21" i="21"/>
  <c r="BM21" i="21"/>
  <c r="O21" i="21"/>
  <c r="O21" i="22" s="1"/>
  <c r="N21" i="21"/>
  <c r="N21" i="22" s="1"/>
  <c r="BL21" i="21"/>
  <c r="BE21" i="21"/>
  <c r="J21" i="21"/>
  <c r="J21" i="22" s="1"/>
  <c r="BH21" i="21"/>
  <c r="BA22" i="21"/>
  <c r="BB21" i="21"/>
  <c r="BJ21" i="21"/>
  <c r="L21" i="21"/>
  <c r="L21" i="22" s="1"/>
  <c r="BK22" i="21"/>
  <c r="M22" i="21"/>
  <c r="M22" i="22" s="1"/>
  <c r="BG21" i="21"/>
  <c r="BI21" i="21"/>
  <c r="K21" i="21"/>
  <c r="K21" i="22" s="1"/>
  <c r="BC22" i="21"/>
  <c r="BF21" i="21"/>
  <c r="BB22" i="21"/>
  <c r="BH22" i="21"/>
  <c r="BZ20" i="21"/>
  <c r="BD55" i="24"/>
  <c r="Q108" i="39"/>
  <c r="Q91" i="39"/>
  <c r="Q74" i="39"/>
  <c r="Q57" i="39"/>
  <c r="BE24" i="18"/>
  <c r="BE24" i="24" s="1"/>
  <c r="BD25" i="18"/>
  <c r="BN1159" i="21"/>
  <c r="C37" i="41"/>
  <c r="B37" i="41"/>
  <c r="Z19" i="41"/>
  <c r="Z35" i="41"/>
  <c r="AA19" i="41"/>
  <c r="AA35" i="41"/>
  <c r="BH19" i="41"/>
  <c r="BG19" i="41"/>
  <c r="BX3" i="41"/>
  <c r="BW3" i="41"/>
  <c r="BH35" i="41"/>
  <c r="BG35" i="41"/>
  <c r="AS18" i="41"/>
  <c r="AS17" i="41"/>
  <c r="BI18" i="41"/>
  <c r="BI17" i="41"/>
  <c r="AS34" i="41"/>
  <c r="AS33" i="41"/>
  <c r="AC50" i="41"/>
  <c r="AC49" i="41"/>
  <c r="BH3" i="41"/>
  <c r="BG3" i="41"/>
  <c r="AR19" i="41"/>
  <c r="AQ19" i="41"/>
  <c r="AS50" i="41"/>
  <c r="AS49" i="41"/>
  <c r="A53" i="39"/>
  <c r="AC34" i="41" s="1"/>
  <c r="AC33" i="41"/>
  <c r="P21" i="39"/>
  <c r="AR3" i="41" s="1"/>
  <c r="AQ3" i="41"/>
  <c r="AR35" i="41"/>
  <c r="AQ35" i="41"/>
  <c r="A38" i="41"/>
  <c r="E17" i="2"/>
  <c r="D17" i="2" s="1"/>
  <c r="A36" i="39"/>
  <c r="AC18" i="41" s="1"/>
  <c r="BN1157" i="21"/>
  <c r="R3" i="38"/>
  <c r="R3" i="25"/>
  <c r="R3" i="23"/>
  <c r="T3" i="26" s="1"/>
  <c r="Q3" i="22"/>
  <c r="Q3" i="21"/>
  <c r="BO3" i="21" s="1"/>
  <c r="Q3" i="20"/>
  <c r="Q3" i="24"/>
  <c r="Q1158" i="24" s="1"/>
  <c r="R3" i="18"/>
  <c r="C66" i="29"/>
  <c r="C50" i="29"/>
  <c r="C82" i="29"/>
  <c r="C34" i="29"/>
  <c r="D82" i="29" s="1"/>
  <c r="J23" i="24"/>
  <c r="T23" i="24"/>
  <c r="W23" i="24"/>
  <c r="V23" i="24"/>
  <c r="AF23" i="24"/>
  <c r="AI23" i="24"/>
  <c r="AX23" i="24"/>
  <c r="I23" i="24"/>
  <c r="AC23" i="24"/>
  <c r="AS23" i="24"/>
  <c r="AO23" i="24"/>
  <c r="H23" i="24"/>
  <c r="K23" i="24"/>
  <c r="AZ23" i="24"/>
  <c r="Y23" i="24"/>
  <c r="AW23" i="24"/>
  <c r="R23" i="24"/>
  <c r="AE23" i="24"/>
  <c r="AN23" i="24"/>
  <c r="L23" i="24"/>
  <c r="AG23" i="24"/>
  <c r="D23" i="24"/>
  <c r="G23" i="24"/>
  <c r="F23" i="24"/>
  <c r="P23" i="24"/>
  <c r="S23" i="24"/>
  <c r="AH23" i="24"/>
  <c r="AR23" i="24"/>
  <c r="AU23" i="24"/>
  <c r="AT23" i="24"/>
  <c r="A23" i="24"/>
  <c r="Q23" i="24"/>
  <c r="AK23" i="24"/>
  <c r="AP23" i="24"/>
  <c r="E23" i="24"/>
  <c r="U23" i="24"/>
  <c r="C23" i="24"/>
  <c r="AB23" i="24"/>
  <c r="AD23" i="24"/>
  <c r="AQ23" i="24"/>
  <c r="Z23" i="24"/>
  <c r="AJ23" i="24"/>
  <c r="AM23" i="24"/>
  <c r="AL23" i="24"/>
  <c r="AV23" i="24"/>
  <c r="AY23" i="24"/>
  <c r="M23" i="24"/>
  <c r="B23" i="24"/>
  <c r="O23" i="24"/>
  <c r="N23" i="24"/>
  <c r="X23" i="24"/>
  <c r="AA23" i="24"/>
  <c r="AB12" i="33" l="1"/>
  <c r="AF11" i="33"/>
  <c r="AF12" i="33" s="1"/>
  <c r="L12" i="33"/>
  <c r="P11" i="33"/>
  <c r="P12" i="33" s="1"/>
  <c r="AR19" i="33"/>
  <c r="AV18" i="33"/>
  <c r="AV19" i="33" s="1"/>
  <c r="AJ26" i="33"/>
  <c r="AN25" i="33"/>
  <c r="AN26" i="33" s="1"/>
  <c r="L19" i="33"/>
  <c r="P18" i="33"/>
  <c r="P19" i="33" s="1"/>
  <c r="AR12" i="33"/>
  <c r="AV11" i="33"/>
  <c r="AV12" i="33" s="1"/>
  <c r="T19" i="33"/>
  <c r="X18" i="33"/>
  <c r="X19" i="33" s="1"/>
  <c r="AJ19" i="33"/>
  <c r="AN18" i="33"/>
  <c r="AN19" i="33" s="1"/>
  <c r="H25" i="33"/>
  <c r="H26" i="33" s="1"/>
  <c r="D26" i="33"/>
  <c r="L26" i="33"/>
  <c r="P25" i="33"/>
  <c r="P26" i="33" s="1"/>
  <c r="X25" i="33"/>
  <c r="X26" i="33" s="1"/>
  <c r="T26" i="33"/>
  <c r="AB19" i="33"/>
  <c r="AF18" i="33"/>
  <c r="AF19" i="33" s="1"/>
  <c r="AN11" i="33"/>
  <c r="AN12" i="33" s="1"/>
  <c r="AJ12" i="33"/>
  <c r="T12" i="33"/>
  <c r="X11" i="33"/>
  <c r="X12" i="33" s="1"/>
  <c r="AR26" i="33"/>
  <c r="AV25" i="33"/>
  <c r="AV26" i="33" s="1"/>
  <c r="AF25" i="33"/>
  <c r="AF26" i="33" s="1"/>
  <c r="AB26" i="33"/>
  <c r="H18" i="33"/>
  <c r="H19" i="33" s="1"/>
  <c r="D19" i="33"/>
  <c r="Y18" i="23"/>
  <c r="BC21" i="23"/>
  <c r="C23" i="23"/>
  <c r="B23" i="23" s="1"/>
  <c r="D18" i="23"/>
  <c r="S18" i="23"/>
  <c r="T18" i="23"/>
  <c r="V18" i="23"/>
  <c r="Q18" i="23"/>
  <c r="W18" i="23"/>
  <c r="U18" i="23"/>
  <c r="R18" i="23"/>
  <c r="M18" i="23"/>
  <c r="N18" i="23"/>
  <c r="L18" i="23"/>
  <c r="K18" i="23"/>
  <c r="O18" i="23"/>
  <c r="P18" i="23"/>
  <c r="AC18" i="23"/>
  <c r="H18" i="23"/>
  <c r="BJ22" i="23"/>
  <c r="G18" i="23"/>
  <c r="AM18" i="23"/>
  <c r="BI17" i="23"/>
  <c r="I18" i="23"/>
  <c r="J18" i="23"/>
  <c r="F18" i="23"/>
  <c r="AA18" i="23"/>
  <c r="AE18" i="23"/>
  <c r="AB18" i="23"/>
  <c r="AG18" i="23"/>
  <c r="E18" i="23"/>
  <c r="AP18" i="23"/>
  <c r="AI18" i="23"/>
  <c r="AF18" i="23"/>
  <c r="Z18" i="23"/>
  <c r="BC22" i="23"/>
  <c r="AH18" i="23"/>
  <c r="AQ18" i="23"/>
  <c r="AO18" i="23"/>
  <c r="AK18" i="23"/>
  <c r="AJ18" i="23"/>
  <c r="AD18" i="23"/>
  <c r="AL18" i="23"/>
  <c r="AN18" i="23"/>
  <c r="X18" i="23"/>
  <c r="BJ21" i="23"/>
  <c r="A21" i="23"/>
  <c r="A22" i="23" s="1"/>
  <c r="AG19" i="22"/>
  <c r="A23" i="22"/>
  <c r="B23" i="22"/>
  <c r="AF19" i="22"/>
  <c r="AO19" i="22"/>
  <c r="D19" i="22"/>
  <c r="AH19" i="22"/>
  <c r="Y19" i="22"/>
  <c r="X19" i="22"/>
  <c r="AM19" i="22"/>
  <c r="AN19" i="22"/>
  <c r="AI19" i="22"/>
  <c r="AE19" i="22"/>
  <c r="AD19" i="22"/>
  <c r="AJ19" i="22"/>
  <c r="AA19" i="22"/>
  <c r="AB19" i="22"/>
  <c r="AP19" i="22"/>
  <c r="Z19" i="22"/>
  <c r="AC19" i="22"/>
  <c r="C19" i="22"/>
  <c r="E19" i="22"/>
  <c r="AL19" i="22"/>
  <c r="F19" i="22"/>
  <c r="AK19" i="22"/>
  <c r="A23" i="21"/>
  <c r="B23" i="21"/>
  <c r="AK20" i="21"/>
  <c r="AG20" i="21"/>
  <c r="AL20" i="21"/>
  <c r="Y20" i="21"/>
  <c r="Z20" i="21"/>
  <c r="AF20" i="21"/>
  <c r="AC20" i="21"/>
  <c r="D20" i="21"/>
  <c r="AI20" i="21"/>
  <c r="AP20" i="21"/>
  <c r="AJ20" i="21"/>
  <c r="X20" i="21"/>
  <c r="V20" i="21"/>
  <c r="V20" i="22" s="1"/>
  <c r="AB20" i="21"/>
  <c r="W20" i="21"/>
  <c r="AO20" i="21"/>
  <c r="AN20" i="21"/>
  <c r="AM20" i="21"/>
  <c r="H20" i="21"/>
  <c r="H20" i="22" s="1"/>
  <c r="F20" i="21"/>
  <c r="AD20" i="21"/>
  <c r="G20" i="21"/>
  <c r="AA20" i="21"/>
  <c r="I20" i="21"/>
  <c r="I20" i="22" s="1"/>
  <c r="AE20" i="21"/>
  <c r="AH20" i="21"/>
  <c r="C20" i="21"/>
  <c r="E20" i="21"/>
  <c r="BZ22" i="21"/>
  <c r="BZ21" i="21"/>
  <c r="AL23" i="20"/>
  <c r="L23" i="20"/>
  <c r="AB23" i="20"/>
  <c r="R23" i="20"/>
  <c r="R23" i="21" s="1"/>
  <c r="R23" i="22" s="1"/>
  <c r="I23" i="20"/>
  <c r="Y23" i="20"/>
  <c r="AO23" i="20"/>
  <c r="A23" i="20"/>
  <c r="AP23" i="20"/>
  <c r="O23" i="20"/>
  <c r="AE23" i="20"/>
  <c r="P23" i="20"/>
  <c r="P23" i="21" s="1"/>
  <c r="P23" i="22" s="1"/>
  <c r="AF23" i="20"/>
  <c r="AD23" i="20"/>
  <c r="M23" i="20"/>
  <c r="AC23" i="20"/>
  <c r="J23" i="20"/>
  <c r="B23" i="20"/>
  <c r="S23" i="20"/>
  <c r="S23" i="21" s="1"/>
  <c r="S23" i="22" s="1"/>
  <c r="AI23" i="20"/>
  <c r="N23" i="20"/>
  <c r="D23" i="20"/>
  <c r="C23" i="20"/>
  <c r="T23" i="20"/>
  <c r="T23" i="21" s="1"/>
  <c r="T23" i="22" s="1"/>
  <c r="AJ23" i="20"/>
  <c r="Q23" i="20"/>
  <c r="Q23" i="21" s="1"/>
  <c r="Q23" i="22" s="1"/>
  <c r="AG23" i="20"/>
  <c r="V23" i="20"/>
  <c r="V23" i="21" s="1"/>
  <c r="V23" i="22" s="1"/>
  <c r="G23" i="20"/>
  <c r="W23" i="20"/>
  <c r="W23" i="21" s="1"/>
  <c r="W23" i="22" s="1"/>
  <c r="AM23" i="20"/>
  <c r="Z23" i="20"/>
  <c r="H23" i="20"/>
  <c r="X23" i="20"/>
  <c r="X23" i="21" s="1"/>
  <c r="X23" i="22" s="1"/>
  <c r="AN23" i="20"/>
  <c r="F23" i="20"/>
  <c r="E23" i="20"/>
  <c r="U23" i="20"/>
  <c r="U23" i="21" s="1"/>
  <c r="U23" i="22" s="1"/>
  <c r="AK23" i="20"/>
  <c r="AH23" i="20"/>
  <c r="K23" i="20"/>
  <c r="AA23" i="20"/>
  <c r="BD56" i="24"/>
  <c r="Q109" i="39"/>
  <c r="Q110" i="39" s="1"/>
  <c r="Q111" i="39" s="1"/>
  <c r="Q112" i="39" s="1"/>
  <c r="Q113" i="39" s="1"/>
  <c r="Q114" i="39" s="1"/>
  <c r="Q115" i="39" s="1"/>
  <c r="Q116" i="39" s="1"/>
  <c r="Q117" i="39" s="1"/>
  <c r="Q118" i="39" s="1"/>
  <c r="Q119" i="39" s="1"/>
  <c r="Q120" i="39" s="1"/>
  <c r="Q121" i="39" s="1"/>
  <c r="Q92" i="39"/>
  <c r="Q93" i="39" s="1"/>
  <c r="Q94" i="39" s="1"/>
  <c r="Q95" i="39" s="1"/>
  <c r="Q96" i="39" s="1"/>
  <c r="Q97" i="39" s="1"/>
  <c r="Q98" i="39" s="1"/>
  <c r="Q99" i="39" s="1"/>
  <c r="Q100" i="39" s="1"/>
  <c r="Q101" i="39" s="1"/>
  <c r="Q102" i="39" s="1"/>
  <c r="Q103" i="39" s="1"/>
  <c r="Q104" i="39" s="1"/>
  <c r="Q75" i="39"/>
  <c r="Q76" i="39" s="1"/>
  <c r="Q77" i="39" s="1"/>
  <c r="Q78" i="39" s="1"/>
  <c r="Q79" i="39" s="1"/>
  <c r="Q80" i="39" s="1"/>
  <c r="Q81" i="39" s="1"/>
  <c r="Q82" i="39" s="1"/>
  <c r="Q83" i="39" s="1"/>
  <c r="Q84" i="39" s="1"/>
  <c r="Q85" i="39" s="1"/>
  <c r="Q86" i="39" s="1"/>
  <c r="Q87" i="39" s="1"/>
  <c r="Q58" i="39"/>
  <c r="Q59" i="39" s="1"/>
  <c r="Q60" i="39" s="1"/>
  <c r="Q61" i="39" s="1"/>
  <c r="Q62" i="39" s="1"/>
  <c r="Q63" i="39" s="1"/>
  <c r="Q64" i="39" s="1"/>
  <c r="Q65" i="39" s="1"/>
  <c r="Q66" i="39" s="1"/>
  <c r="Q67" i="39" s="1"/>
  <c r="Q68" i="39" s="1"/>
  <c r="Q69" i="39" s="1"/>
  <c r="Q70" i="39" s="1"/>
  <c r="BE25" i="18"/>
  <c r="BE25" i="24" s="1"/>
  <c r="BD26" i="18"/>
  <c r="BD27" i="18"/>
  <c r="BE27" i="18" s="1"/>
  <c r="BE27" i="24" s="1"/>
  <c r="BO1159" i="21"/>
  <c r="C38" i="41"/>
  <c r="B38" i="41"/>
  <c r="C51" i="29"/>
  <c r="BO1157" i="21"/>
  <c r="A39" i="41"/>
  <c r="B3" i="2"/>
  <c r="C83" i="29"/>
  <c r="C35" i="29"/>
  <c r="D83" i="29" s="1"/>
  <c r="S3" i="38"/>
  <c r="S3" i="25"/>
  <c r="S3" i="23"/>
  <c r="U3" i="26" s="1"/>
  <c r="R3" i="22"/>
  <c r="R3" i="20"/>
  <c r="R3" i="24"/>
  <c r="R1158" i="24" s="1"/>
  <c r="S3" i="18"/>
  <c r="R3" i="21"/>
  <c r="BP3" i="21" s="1"/>
  <c r="C67" i="29"/>
  <c r="BB23" i="24"/>
  <c r="AZ24" i="24"/>
  <c r="G24" i="24"/>
  <c r="J24" i="24"/>
  <c r="Y24" i="24"/>
  <c r="AI24" i="24"/>
  <c r="AL24" i="24"/>
  <c r="BC23" i="24"/>
  <c r="AF24" i="24"/>
  <c r="AV24" i="24"/>
  <c r="B24" i="24"/>
  <c r="Q24" i="24"/>
  <c r="AA24" i="24"/>
  <c r="AD24" i="24"/>
  <c r="AC24" i="24"/>
  <c r="AP24" i="24"/>
  <c r="AR24" i="24"/>
  <c r="C24" i="24"/>
  <c r="F24" i="24"/>
  <c r="U24" i="24"/>
  <c r="AE24" i="24"/>
  <c r="AH24" i="24"/>
  <c r="AW24" i="24"/>
  <c r="X24" i="24"/>
  <c r="AN24" i="24"/>
  <c r="AG24" i="24"/>
  <c r="AS24" i="24"/>
  <c r="L24" i="24"/>
  <c r="T24" i="24"/>
  <c r="AB24" i="24"/>
  <c r="I24" i="24"/>
  <c r="S24" i="24"/>
  <c r="V24" i="24"/>
  <c r="AK24" i="24"/>
  <c r="AU24" i="24"/>
  <c r="AX24" i="24"/>
  <c r="D24" i="24"/>
  <c r="A24" i="24"/>
  <c r="K24" i="24"/>
  <c r="N24" i="24"/>
  <c r="AM24" i="24"/>
  <c r="BA23" i="24"/>
  <c r="AJ24" i="24"/>
  <c r="M24" i="24"/>
  <c r="W24" i="24"/>
  <c r="Z24" i="24"/>
  <c r="AO24" i="24"/>
  <c r="AY24" i="24"/>
  <c r="H24" i="24"/>
  <c r="P24" i="24"/>
  <c r="E24" i="24"/>
  <c r="O24" i="24"/>
  <c r="R24" i="24"/>
  <c r="AQ24" i="24"/>
  <c r="AT24" i="24"/>
  <c r="AM19" i="23" l="1"/>
  <c r="I19" i="23"/>
  <c r="C24" i="23"/>
  <c r="B24" i="23" s="1"/>
  <c r="BE23" i="23"/>
  <c r="BH23" i="23"/>
  <c r="BB23" i="23"/>
  <c r="BF23" i="23"/>
  <c r="BD23" i="23" s="1"/>
  <c r="G19" i="23"/>
  <c r="AD19" i="23"/>
  <c r="AB19" i="23"/>
  <c r="AJ19" i="23"/>
  <c r="Z19" i="23"/>
  <c r="AG19" i="23"/>
  <c r="H19" i="23"/>
  <c r="AK19" i="23"/>
  <c r="AO19" i="23"/>
  <c r="AI19" i="23"/>
  <c r="BI18" i="23"/>
  <c r="AA19" i="23"/>
  <c r="F19" i="23"/>
  <c r="AQ19" i="23"/>
  <c r="AE19" i="23"/>
  <c r="AN19" i="23"/>
  <c r="E19" i="23"/>
  <c r="AL19" i="23"/>
  <c r="D19" i="23"/>
  <c r="Q19" i="23"/>
  <c r="T19" i="23"/>
  <c r="U19" i="23"/>
  <c r="R19" i="23"/>
  <c r="W19" i="23"/>
  <c r="S19" i="23"/>
  <c r="V19" i="23"/>
  <c r="M19" i="23"/>
  <c r="O19" i="23"/>
  <c r="P19" i="23"/>
  <c r="L19" i="23"/>
  <c r="N19" i="23"/>
  <c r="J19" i="23"/>
  <c r="K19" i="23"/>
  <c r="AC19" i="23"/>
  <c r="AF19" i="23"/>
  <c r="Y19" i="23"/>
  <c r="AP19" i="23"/>
  <c r="AH19" i="23"/>
  <c r="X19" i="23"/>
  <c r="E20" i="22"/>
  <c r="F20" i="22"/>
  <c r="A24" i="22"/>
  <c r="B24" i="22"/>
  <c r="AH20" i="22"/>
  <c r="G20" i="22"/>
  <c r="AM20" i="22"/>
  <c r="AB20" i="22"/>
  <c r="AP20" i="22"/>
  <c r="AF20" i="22"/>
  <c r="AG20" i="22"/>
  <c r="X20" i="22"/>
  <c r="Y20" i="22"/>
  <c r="AE20" i="22"/>
  <c r="AD20" i="22"/>
  <c r="AN20" i="22"/>
  <c r="AI20" i="22"/>
  <c r="Z20" i="22"/>
  <c r="AK20" i="22"/>
  <c r="AO20" i="22"/>
  <c r="D20" i="22"/>
  <c r="C20" i="22"/>
  <c r="AA20" i="22"/>
  <c r="W20" i="22"/>
  <c r="AJ20" i="22"/>
  <c r="AC20" i="22"/>
  <c r="AL20" i="22"/>
  <c r="A24" i="21"/>
  <c r="B24" i="21"/>
  <c r="BD23" i="21"/>
  <c r="AF21" i="21"/>
  <c r="W21" i="21"/>
  <c r="AN21" i="21"/>
  <c r="X21" i="21"/>
  <c r="AJ21" i="21"/>
  <c r="AB21" i="21"/>
  <c r="AM21" i="21"/>
  <c r="V21" i="21"/>
  <c r="Z21" i="21"/>
  <c r="AK21" i="21"/>
  <c r="AI21" i="21"/>
  <c r="Y21" i="21"/>
  <c r="AH21" i="21"/>
  <c r="AC21" i="21"/>
  <c r="E21" i="21"/>
  <c r="AP21" i="21"/>
  <c r="AO21" i="21"/>
  <c r="C21" i="21"/>
  <c r="AA21" i="21"/>
  <c r="AL21" i="21"/>
  <c r="AE21" i="21"/>
  <c r="AD21" i="21"/>
  <c r="AG21" i="21"/>
  <c r="F21" i="21"/>
  <c r="G21" i="21"/>
  <c r="D21" i="21"/>
  <c r="I21" i="21"/>
  <c r="I21" i="22" s="1"/>
  <c r="H21" i="21"/>
  <c r="BA23" i="21"/>
  <c r="BK23" i="21"/>
  <c r="AC22" i="21"/>
  <c r="AE22" i="21"/>
  <c r="AM22" i="21"/>
  <c r="H22" i="21"/>
  <c r="H22" i="22" s="1"/>
  <c r="AO22" i="21"/>
  <c r="Z22" i="21"/>
  <c r="AF22" i="21"/>
  <c r="J22" i="21"/>
  <c r="J22" i="22" s="1"/>
  <c r="AH22" i="21"/>
  <c r="I22" i="21"/>
  <c r="I22" i="22" s="1"/>
  <c r="AL22" i="21"/>
  <c r="AA22" i="21"/>
  <c r="E22" i="21"/>
  <c r="D22" i="21"/>
  <c r="N22" i="21"/>
  <c r="N22" i="22" s="1"/>
  <c r="AI22" i="21"/>
  <c r="AK22" i="21"/>
  <c r="AP22" i="21"/>
  <c r="C22" i="21"/>
  <c r="AB22" i="21"/>
  <c r="AN22" i="21"/>
  <c r="F22" i="21"/>
  <c r="G22" i="21"/>
  <c r="AJ22" i="21"/>
  <c r="AG22" i="21"/>
  <c r="Y22" i="21"/>
  <c r="Y22" i="22" s="1"/>
  <c r="AD22" i="21"/>
  <c r="BB23" i="21"/>
  <c r="BM23" i="21"/>
  <c r="O23" i="21"/>
  <c r="O23" i="22" s="1"/>
  <c r="BJ23" i="21"/>
  <c r="BI23" i="21"/>
  <c r="BC23" i="21"/>
  <c r="BF23" i="21"/>
  <c r="BE23" i="21"/>
  <c r="N23" i="21"/>
  <c r="N23" i="22" s="1"/>
  <c r="BL23" i="21"/>
  <c r="BH23" i="21"/>
  <c r="BG23" i="21"/>
  <c r="AO24" i="20"/>
  <c r="O24" i="20"/>
  <c r="AE24" i="20"/>
  <c r="AK24" i="20"/>
  <c r="L24" i="20"/>
  <c r="AB24" i="20"/>
  <c r="Y24" i="20"/>
  <c r="A24" i="20"/>
  <c r="R24" i="20"/>
  <c r="R24" i="21" s="1"/>
  <c r="R24" i="22" s="1"/>
  <c r="AH24" i="20"/>
  <c r="E24" i="20"/>
  <c r="B24" i="20"/>
  <c r="S24" i="20"/>
  <c r="S24" i="21" s="1"/>
  <c r="S24" i="22" s="1"/>
  <c r="AI24" i="20"/>
  <c r="P24" i="20"/>
  <c r="P24" i="21" s="1"/>
  <c r="P24" i="22" s="1"/>
  <c r="AF24" i="20"/>
  <c r="AG24" i="20"/>
  <c r="F24" i="20"/>
  <c r="V24" i="20"/>
  <c r="V24" i="21" s="1"/>
  <c r="V24" i="22" s="1"/>
  <c r="AL24" i="20"/>
  <c r="Q24" i="20"/>
  <c r="Q24" i="21" s="1"/>
  <c r="Q24" i="22" s="1"/>
  <c r="G24" i="20"/>
  <c r="W24" i="20"/>
  <c r="W24" i="21" s="1"/>
  <c r="W24" i="22" s="1"/>
  <c r="AM24" i="20"/>
  <c r="I24" i="20"/>
  <c r="D24" i="20"/>
  <c r="C24" i="20"/>
  <c r="T24" i="20"/>
  <c r="T24" i="21" s="1"/>
  <c r="T24" i="22" s="1"/>
  <c r="AJ24" i="20"/>
  <c r="J24" i="20"/>
  <c r="Z24" i="20"/>
  <c r="AP24" i="20"/>
  <c r="AC24" i="20"/>
  <c r="K24" i="20"/>
  <c r="AA24" i="20"/>
  <c r="U24" i="20"/>
  <c r="U24" i="21" s="1"/>
  <c r="U24" i="22" s="1"/>
  <c r="H24" i="20"/>
  <c r="X24" i="20"/>
  <c r="X24" i="21" s="1"/>
  <c r="X24" i="22" s="1"/>
  <c r="AN24" i="20"/>
  <c r="M24" i="20"/>
  <c r="N24" i="20"/>
  <c r="AD24" i="20"/>
  <c r="BD57" i="24"/>
  <c r="BD28" i="18"/>
  <c r="BE28" i="18" s="1"/>
  <c r="BE28" i="24" s="1"/>
  <c r="BE26" i="18"/>
  <c r="BE26" i="24" s="1"/>
  <c r="BD29" i="18"/>
  <c r="BE29" i="18" s="1"/>
  <c r="BE29" i="24" s="1"/>
  <c r="BP1159" i="21"/>
  <c r="C39" i="41"/>
  <c r="B39" i="41"/>
  <c r="BP1157" i="21"/>
  <c r="C4" i="41"/>
  <c r="B1" i="37"/>
  <c r="D1" i="37" s="1"/>
  <c r="B1" i="33"/>
  <c r="D1" i="33" s="1"/>
  <c r="I1" i="32"/>
  <c r="I1" i="31"/>
  <c r="A5" i="31" s="1"/>
  <c r="I1" i="30"/>
  <c r="A5" i="30" s="1"/>
  <c r="E1" i="1"/>
  <c r="X1" i="1"/>
  <c r="G1" i="18" s="1"/>
  <c r="J1" i="28" s="1"/>
  <c r="T3" i="38"/>
  <c r="T3" i="25"/>
  <c r="T3" i="23"/>
  <c r="V3" i="26" s="1"/>
  <c r="S3" i="21"/>
  <c r="BQ3" i="21" s="1"/>
  <c r="S3" i="22"/>
  <c r="T3" i="18"/>
  <c r="S3" i="20"/>
  <c r="S3" i="24"/>
  <c r="S1158" i="24" s="1"/>
  <c r="AF25" i="24"/>
  <c r="AL25" i="24"/>
  <c r="AO25" i="24"/>
  <c r="AL27" i="24"/>
  <c r="AR27" i="24"/>
  <c r="AY27" i="24"/>
  <c r="E27" i="24"/>
  <c r="L25" i="24"/>
  <c r="R25" i="24"/>
  <c r="U25" i="24"/>
  <c r="AH27" i="24"/>
  <c r="AN27" i="24"/>
  <c r="AU27" i="24"/>
  <c r="BB24" i="24"/>
  <c r="AA25" i="24"/>
  <c r="AQ25" i="24"/>
  <c r="A25" i="24"/>
  <c r="N27" i="24"/>
  <c r="T27" i="24"/>
  <c r="AA27" i="24"/>
  <c r="AJ25" i="24"/>
  <c r="AP25" i="24"/>
  <c r="AS25" i="24"/>
  <c r="AP27" i="24"/>
  <c r="AV27" i="24"/>
  <c r="A27" i="24"/>
  <c r="Q27" i="24"/>
  <c r="P25" i="24"/>
  <c r="V25" i="24"/>
  <c r="Y25" i="24"/>
  <c r="V27" i="24"/>
  <c r="AB27" i="24"/>
  <c r="AI27" i="24"/>
  <c r="BC24" i="24"/>
  <c r="AM25" i="24"/>
  <c r="B25" i="24"/>
  <c r="E25" i="24"/>
  <c r="R27" i="24"/>
  <c r="X27" i="24"/>
  <c r="AE27" i="24"/>
  <c r="AN25" i="24"/>
  <c r="AT25" i="24"/>
  <c r="AW25" i="24"/>
  <c r="K25" i="24"/>
  <c r="AS27" i="24"/>
  <c r="D27" i="24"/>
  <c r="K27" i="24"/>
  <c r="T25" i="24"/>
  <c r="Z25" i="24"/>
  <c r="AC25" i="24"/>
  <c r="Z27" i="24"/>
  <c r="AF27" i="24"/>
  <c r="AM27" i="24"/>
  <c r="BA24" i="24"/>
  <c r="AY25" i="24"/>
  <c r="F25" i="24"/>
  <c r="I25" i="24"/>
  <c r="F27" i="24"/>
  <c r="L27" i="24"/>
  <c r="S27" i="24"/>
  <c r="AR25" i="24"/>
  <c r="AX25" i="24"/>
  <c r="C25" i="24"/>
  <c r="W25" i="24"/>
  <c r="B27" i="24"/>
  <c r="H27" i="24"/>
  <c r="O27" i="24"/>
  <c r="X25" i="24"/>
  <c r="AD25" i="24"/>
  <c r="AG25" i="24"/>
  <c r="AT27" i="24"/>
  <c r="AZ27" i="24"/>
  <c r="M27" i="24"/>
  <c r="AC27" i="24"/>
  <c r="D25" i="24"/>
  <c r="J25" i="24"/>
  <c r="M25" i="24"/>
  <c r="J27" i="24"/>
  <c r="P27" i="24"/>
  <c r="W27" i="24"/>
  <c r="AV25" i="24"/>
  <c r="G25" i="24"/>
  <c r="O25" i="24"/>
  <c r="AI25" i="24"/>
  <c r="U27" i="24"/>
  <c r="AK27" i="24"/>
  <c r="C27" i="24"/>
  <c r="AB25" i="24"/>
  <c r="AH25" i="24"/>
  <c r="AK25" i="24"/>
  <c r="AX27" i="24"/>
  <c r="I27" i="24"/>
  <c r="Y27" i="24"/>
  <c r="AO27" i="24"/>
  <c r="H25" i="24"/>
  <c r="N25" i="24"/>
  <c r="Q25" i="24"/>
  <c r="AD27" i="24"/>
  <c r="AJ27" i="24"/>
  <c r="AQ27" i="24"/>
  <c r="AZ25" i="24"/>
  <c r="S25" i="24"/>
  <c r="AE25" i="24"/>
  <c r="AU25" i="24"/>
  <c r="AG27" i="24"/>
  <c r="AW27" i="24"/>
  <c r="G27" i="24"/>
  <c r="BC23" i="23" l="1"/>
  <c r="AK20" i="23"/>
  <c r="BB24" i="23"/>
  <c r="BH24" i="23"/>
  <c r="BF24" i="23"/>
  <c r="BD24" i="23" s="1"/>
  <c r="C27" i="23"/>
  <c r="B27" i="23" s="1"/>
  <c r="C25" i="23"/>
  <c r="B25" i="23" s="1"/>
  <c r="BE24" i="23"/>
  <c r="AM20" i="23"/>
  <c r="AB20" i="23"/>
  <c r="AL20" i="23"/>
  <c r="AE20" i="23"/>
  <c r="AH20" i="23"/>
  <c r="AN20" i="23"/>
  <c r="BJ23" i="23"/>
  <c r="A23" i="23"/>
  <c r="AD20" i="23"/>
  <c r="D20" i="23"/>
  <c r="V20" i="23"/>
  <c r="S20" i="23"/>
  <c r="R20" i="23"/>
  <c r="Q20" i="23"/>
  <c r="T20" i="23"/>
  <c r="U20" i="23"/>
  <c r="K20" i="23"/>
  <c r="O20" i="23"/>
  <c r="P20" i="23"/>
  <c r="N20" i="23"/>
  <c r="L20" i="23"/>
  <c r="M20" i="23"/>
  <c r="AA20" i="23"/>
  <c r="AF20" i="23"/>
  <c r="AG20" i="23"/>
  <c r="H20" i="23"/>
  <c r="G20" i="23"/>
  <c r="J20" i="23"/>
  <c r="E20" i="23"/>
  <c r="AJ20" i="23"/>
  <c r="Z20" i="23"/>
  <c r="AQ20" i="23"/>
  <c r="AI20" i="23"/>
  <c r="F20" i="23"/>
  <c r="X20" i="23"/>
  <c r="AP20" i="23"/>
  <c r="AO20" i="23"/>
  <c r="Y20" i="23"/>
  <c r="AC20" i="23"/>
  <c r="BI19" i="23"/>
  <c r="I20" i="23"/>
  <c r="W20" i="23"/>
  <c r="AJ22" i="22"/>
  <c r="AB22" i="22"/>
  <c r="AI22" i="22"/>
  <c r="D21" i="22"/>
  <c r="AD21" i="22"/>
  <c r="A27" i="22"/>
  <c r="A25" i="22"/>
  <c r="B27" i="22"/>
  <c r="B25" i="22"/>
  <c r="AK21" i="22"/>
  <c r="F22" i="22"/>
  <c r="AP22" i="22"/>
  <c r="D22" i="22"/>
  <c r="Z22" i="22"/>
  <c r="AE22" i="22"/>
  <c r="H21" i="22"/>
  <c r="F21" i="22"/>
  <c r="AL21" i="22"/>
  <c r="AP21" i="22"/>
  <c r="Y21" i="22"/>
  <c r="V21" i="22"/>
  <c r="X21" i="22"/>
  <c r="AA22" i="22"/>
  <c r="AC21" i="22"/>
  <c r="W21" i="22"/>
  <c r="AG22" i="22"/>
  <c r="AN22" i="22"/>
  <c r="AK22" i="22"/>
  <c r="E22" i="22"/>
  <c r="AH22" i="22"/>
  <c r="AO22" i="22"/>
  <c r="AC22" i="22"/>
  <c r="AG21" i="22"/>
  <c r="AA21" i="22"/>
  <c r="E21" i="22"/>
  <c r="AI21" i="22"/>
  <c r="AM21" i="22"/>
  <c r="AN21" i="22"/>
  <c r="C21" i="22"/>
  <c r="AB21" i="22"/>
  <c r="AD22" i="22"/>
  <c r="G22" i="22"/>
  <c r="C22" i="22"/>
  <c r="AL22" i="22"/>
  <c r="AF22" i="22"/>
  <c r="AM22" i="22"/>
  <c r="G21" i="22"/>
  <c r="AE21" i="22"/>
  <c r="AO21" i="22"/>
  <c r="AH21" i="22"/>
  <c r="Z21" i="22"/>
  <c r="AJ21" i="22"/>
  <c r="AF21" i="22"/>
  <c r="A27" i="21"/>
  <c r="A25" i="21"/>
  <c r="B27" i="21"/>
  <c r="B25" i="21"/>
  <c r="BA24" i="21"/>
  <c r="BC24" i="21"/>
  <c r="K24" i="21"/>
  <c r="K24" i="22" s="1"/>
  <c r="BI24" i="21"/>
  <c r="BH24" i="21"/>
  <c r="J24" i="21"/>
  <c r="J24" i="22" s="1"/>
  <c r="BB24" i="21"/>
  <c r="BE24" i="21"/>
  <c r="BD24" i="21"/>
  <c r="O24" i="21"/>
  <c r="O24" i="22" s="1"/>
  <c r="BM24" i="21"/>
  <c r="BL24" i="21"/>
  <c r="N24" i="21"/>
  <c r="N24" i="22" s="1"/>
  <c r="BF24" i="21"/>
  <c r="BG24" i="21"/>
  <c r="L24" i="21"/>
  <c r="L24" i="22" s="1"/>
  <c r="BJ24" i="21"/>
  <c r="BK24" i="21"/>
  <c r="M24" i="21"/>
  <c r="M24" i="22" s="1"/>
  <c r="BZ23" i="21"/>
  <c r="R27" i="20"/>
  <c r="R27" i="21" s="1"/>
  <c r="R27" i="22" s="1"/>
  <c r="H27" i="20"/>
  <c r="X27" i="20"/>
  <c r="AN27" i="20"/>
  <c r="A27" i="20"/>
  <c r="Q27" i="20"/>
  <c r="Q27" i="21" s="1"/>
  <c r="Q27" i="22" s="1"/>
  <c r="AG27" i="20"/>
  <c r="AH27" i="20"/>
  <c r="K27" i="20"/>
  <c r="AA27" i="20"/>
  <c r="N25" i="20"/>
  <c r="AD25" i="20"/>
  <c r="AF25" i="20"/>
  <c r="K25" i="20"/>
  <c r="AA25" i="20"/>
  <c r="T25" i="20"/>
  <c r="T25" i="21" s="1"/>
  <c r="T25" i="22" s="1"/>
  <c r="E25" i="20"/>
  <c r="U25" i="20"/>
  <c r="U25" i="21" s="1"/>
  <c r="U25" i="22" s="1"/>
  <c r="AK25" i="20"/>
  <c r="AD27" i="20"/>
  <c r="L27" i="20"/>
  <c r="AB27" i="20"/>
  <c r="N27" i="20"/>
  <c r="E27" i="20"/>
  <c r="U27" i="20"/>
  <c r="U27" i="21" s="1"/>
  <c r="U27" i="22" s="1"/>
  <c r="AK27" i="20"/>
  <c r="O27" i="20"/>
  <c r="AE27" i="20"/>
  <c r="L25" i="20"/>
  <c r="A25" i="20"/>
  <c r="R25" i="20"/>
  <c r="R25" i="21" s="1"/>
  <c r="R25" i="22" s="1"/>
  <c r="AH25" i="20"/>
  <c r="O25" i="20"/>
  <c r="AE25" i="20"/>
  <c r="AB25" i="20"/>
  <c r="I25" i="20"/>
  <c r="Y25" i="20"/>
  <c r="AO25" i="20"/>
  <c r="AP27" i="20"/>
  <c r="P27" i="20"/>
  <c r="P27" i="21" s="1"/>
  <c r="P27" i="22" s="1"/>
  <c r="AF27" i="20"/>
  <c r="Z27" i="20"/>
  <c r="I27" i="20"/>
  <c r="Y27" i="20"/>
  <c r="AO27" i="20"/>
  <c r="J27" i="20"/>
  <c r="B27" i="20"/>
  <c r="S27" i="20"/>
  <c r="S27" i="21" s="1"/>
  <c r="S27" i="22" s="1"/>
  <c r="AI27" i="20"/>
  <c r="X25" i="20"/>
  <c r="X25" i="21" s="1"/>
  <c r="X25" i="22" s="1"/>
  <c r="F25" i="20"/>
  <c r="V25" i="20"/>
  <c r="V25" i="21" s="1"/>
  <c r="V25" i="22" s="1"/>
  <c r="AL25" i="20"/>
  <c r="D25" i="20"/>
  <c r="C25" i="20"/>
  <c r="B25" i="20"/>
  <c r="S25" i="20"/>
  <c r="S25" i="21" s="1"/>
  <c r="S25" i="22" s="1"/>
  <c r="AI25" i="20"/>
  <c r="AN25" i="20"/>
  <c r="M25" i="20"/>
  <c r="AC25" i="20"/>
  <c r="F27" i="20"/>
  <c r="D27" i="20"/>
  <c r="C27" i="20"/>
  <c r="T27" i="20"/>
  <c r="T27" i="21" s="1"/>
  <c r="T27" i="22" s="1"/>
  <c r="AJ27" i="20"/>
  <c r="AL27" i="20"/>
  <c r="M27" i="20"/>
  <c r="AC27" i="20"/>
  <c r="V27" i="20"/>
  <c r="V27" i="21" s="1"/>
  <c r="V27" i="22" s="1"/>
  <c r="G27" i="20"/>
  <c r="W27" i="20"/>
  <c r="W27" i="21" s="1"/>
  <c r="W27" i="22" s="1"/>
  <c r="AM27" i="20"/>
  <c r="AJ25" i="20"/>
  <c r="J25" i="20"/>
  <c r="Z25" i="20"/>
  <c r="AP25" i="20"/>
  <c r="P25" i="20"/>
  <c r="P25" i="21" s="1"/>
  <c r="P25" i="22" s="1"/>
  <c r="G25" i="20"/>
  <c r="W25" i="20"/>
  <c r="W25" i="21" s="1"/>
  <c r="W25" i="22" s="1"/>
  <c r="AM25" i="20"/>
  <c r="H25" i="20"/>
  <c r="Q25" i="20"/>
  <c r="Q25" i="21" s="1"/>
  <c r="Q25" i="22" s="1"/>
  <c r="AG25" i="20"/>
  <c r="BD58" i="24"/>
  <c r="BD30" i="18"/>
  <c r="BE30" i="18" s="1"/>
  <c r="BE30" i="24" s="1"/>
  <c r="BQ1159" i="21"/>
  <c r="A6" i="31"/>
  <c r="U3" i="38"/>
  <c r="U3" i="25"/>
  <c r="U3" i="23"/>
  <c r="W3" i="26" s="1"/>
  <c r="T3" i="22"/>
  <c r="T3" i="21"/>
  <c r="BR3" i="21" s="1"/>
  <c r="T3" i="20"/>
  <c r="T3" i="24"/>
  <c r="T1158" i="24" s="1"/>
  <c r="U3" i="18"/>
  <c r="V42" i="1"/>
  <c r="W42" i="1" s="1"/>
  <c r="V40" i="1"/>
  <c r="V38" i="1"/>
  <c r="W38" i="1" s="1"/>
  <c r="V36" i="1"/>
  <c r="V35" i="1"/>
  <c r="V34" i="1"/>
  <c r="W34" i="1" s="1"/>
  <c r="V33" i="1"/>
  <c r="V32" i="1"/>
  <c r="V31" i="1"/>
  <c r="V30" i="1"/>
  <c r="W30" i="1" s="1"/>
  <c r="V29" i="1"/>
  <c r="V28" i="1"/>
  <c r="V27" i="1"/>
  <c r="V26" i="1"/>
  <c r="W26" i="1" s="1"/>
  <c r="V25" i="1"/>
  <c r="V24" i="1"/>
  <c r="V23" i="1"/>
  <c r="V22" i="1"/>
  <c r="W22" i="1" s="1"/>
  <c r="V21" i="1"/>
  <c r="V20" i="1"/>
  <c r="V18" i="1"/>
  <c r="W18" i="1" s="1"/>
  <c r="C18" i="1"/>
  <c r="F16" i="1"/>
  <c r="V14" i="1"/>
  <c r="W14" i="1" s="1"/>
  <c r="C14" i="1"/>
  <c r="F12" i="1"/>
  <c r="F11" i="1"/>
  <c r="F10" i="1"/>
  <c r="F9" i="1"/>
  <c r="F7" i="1"/>
  <c r="F6" i="1"/>
  <c r="V3" i="1"/>
  <c r="C3" i="1"/>
  <c r="E36" i="1"/>
  <c r="E33" i="1"/>
  <c r="E29" i="1"/>
  <c r="F14" i="1"/>
  <c r="V65" i="1"/>
  <c r="V63" i="1"/>
  <c r="V61" i="1"/>
  <c r="V59" i="1"/>
  <c r="V57" i="1"/>
  <c r="V55" i="1"/>
  <c r="V53" i="1"/>
  <c r="V51" i="1"/>
  <c r="V49" i="1"/>
  <c r="V47" i="1"/>
  <c r="V45" i="1"/>
  <c r="F17" i="1"/>
  <c r="V15" i="1"/>
  <c r="C15" i="1"/>
  <c r="F13" i="1"/>
  <c r="V11" i="1"/>
  <c r="V10" i="1"/>
  <c r="W10" i="1" s="1"/>
  <c r="V9" i="1"/>
  <c r="V8" i="1"/>
  <c r="C8" i="1"/>
  <c r="F5" i="1"/>
  <c r="V43" i="1"/>
  <c r="E30" i="1"/>
  <c r="E26" i="1"/>
  <c r="E25" i="1"/>
  <c r="E24" i="1"/>
  <c r="F18" i="1"/>
  <c r="V16" i="1"/>
  <c r="C12" i="1"/>
  <c r="F3" i="1"/>
  <c r="E34" i="1"/>
  <c r="E32" i="1"/>
  <c r="E28" i="1"/>
  <c r="C16" i="1"/>
  <c r="V12" i="1"/>
  <c r="C11" i="1"/>
  <c r="C10" i="1"/>
  <c r="C9" i="1"/>
  <c r="V66" i="1"/>
  <c r="W66" i="1" s="1"/>
  <c r="V64" i="1"/>
  <c r="V62" i="1"/>
  <c r="W62" i="1" s="1"/>
  <c r="V60" i="1"/>
  <c r="V58" i="1"/>
  <c r="W58" i="1" s="1"/>
  <c r="V56" i="1"/>
  <c r="V54" i="1"/>
  <c r="W54" i="1" s="1"/>
  <c r="V52" i="1"/>
  <c r="V50" i="1"/>
  <c r="W50" i="1" s="1"/>
  <c r="V48" i="1"/>
  <c r="V46" i="1"/>
  <c r="W46" i="1" s="1"/>
  <c r="V44" i="1"/>
  <c r="V17" i="1"/>
  <c r="C17" i="1"/>
  <c r="F15" i="1"/>
  <c r="V13" i="1"/>
  <c r="C13" i="1"/>
  <c r="F8" i="1"/>
  <c r="V5" i="1"/>
  <c r="C5" i="1"/>
  <c r="V4" i="1"/>
  <c r="W4" i="1" s="1"/>
  <c r="C4" i="1"/>
  <c r="F4" i="1"/>
  <c r="V41" i="1"/>
  <c r="V39" i="1"/>
  <c r="V37" i="1"/>
  <c r="E35" i="1"/>
  <c r="E31" i="1"/>
  <c r="E27" i="1"/>
  <c r="E23" i="1"/>
  <c r="E22" i="1"/>
  <c r="E21" i="1"/>
  <c r="V19" i="1"/>
  <c r="V7" i="1"/>
  <c r="C7" i="1"/>
  <c r="V6" i="1"/>
  <c r="W6" i="1" s="1"/>
  <c r="C6" i="1"/>
  <c r="BQ1157" i="21"/>
  <c r="A6" i="30"/>
  <c r="Y28" i="24"/>
  <c r="AI28" i="24"/>
  <c r="AL28" i="24"/>
  <c r="AZ29" i="24"/>
  <c r="S29" i="24"/>
  <c r="AI29" i="24"/>
  <c r="AQ29" i="24"/>
  <c r="C26" i="24"/>
  <c r="I26" i="24"/>
  <c r="L26" i="24"/>
  <c r="U28" i="24"/>
  <c r="AE28" i="24"/>
  <c r="AH28" i="24"/>
  <c r="AV29" i="24"/>
  <c r="K29" i="24"/>
  <c r="W29" i="24"/>
  <c r="AE29" i="24"/>
  <c r="AT26" i="24"/>
  <c r="E26" i="24"/>
  <c r="H26" i="24"/>
  <c r="AG28" i="24"/>
  <c r="AQ28" i="24"/>
  <c r="AT28" i="24"/>
  <c r="AR29" i="24"/>
  <c r="AX29" i="24"/>
  <c r="G29" i="24"/>
  <c r="O29" i="24"/>
  <c r="AH26" i="24"/>
  <c r="A26" i="24"/>
  <c r="D26" i="24"/>
  <c r="AC28" i="24"/>
  <c r="AM28" i="24"/>
  <c r="AP28" i="24"/>
  <c r="AN29" i="24"/>
  <c r="AT29" i="24"/>
  <c r="AW29" i="24"/>
  <c r="C29" i="24"/>
  <c r="V26" i="24"/>
  <c r="AP26" i="24"/>
  <c r="AX26" i="24"/>
  <c r="AJ28" i="24"/>
  <c r="C28" i="24"/>
  <c r="F28" i="24"/>
  <c r="T29" i="24"/>
  <c r="Z29" i="24"/>
  <c r="AC29" i="24"/>
  <c r="AI26" i="24"/>
  <c r="AO26" i="24"/>
  <c r="AR26" i="24"/>
  <c r="Y29" i="24"/>
  <c r="AN26" i="24"/>
  <c r="A28" i="24"/>
  <c r="K28" i="24"/>
  <c r="N28" i="24"/>
  <c r="L29" i="24"/>
  <c r="R29" i="24"/>
  <c r="AA26" i="24"/>
  <c r="AJ26" i="24"/>
  <c r="BB25" i="24"/>
  <c r="W26" i="24"/>
  <c r="AF26" i="24"/>
  <c r="AY28" i="24"/>
  <c r="T28" i="24"/>
  <c r="J29" i="24"/>
  <c r="S26" i="24"/>
  <c r="AB26" i="24"/>
  <c r="AU28" i="24"/>
  <c r="L28" i="24"/>
  <c r="F29" i="24"/>
  <c r="O26" i="24"/>
  <c r="X26" i="24"/>
  <c r="P28" i="24"/>
  <c r="AV28" i="24"/>
  <c r="B29" i="24"/>
  <c r="K26" i="24"/>
  <c r="T26" i="24"/>
  <c r="D28" i="24"/>
  <c r="AF28" i="24"/>
  <c r="AU29" i="24"/>
  <c r="G26" i="24"/>
  <c r="P26" i="24"/>
  <c r="BB27" i="24"/>
  <c r="BA27" i="24" s="1"/>
  <c r="I28" i="24"/>
  <c r="S28" i="24"/>
  <c r="V28" i="24"/>
  <c r="AJ29" i="24"/>
  <c r="AP29" i="24"/>
  <c r="AS29" i="24"/>
  <c r="AY26" i="24"/>
  <c r="R26" i="24"/>
  <c r="AD26" i="24"/>
  <c r="AL26" i="24"/>
  <c r="E28" i="24"/>
  <c r="O28" i="24"/>
  <c r="R28" i="24"/>
  <c r="AF29" i="24"/>
  <c r="AL29" i="24"/>
  <c r="AO29" i="24"/>
  <c r="AU26" i="24"/>
  <c r="F26" i="24"/>
  <c r="J26" i="24"/>
  <c r="Z26" i="24"/>
  <c r="Q28" i="24"/>
  <c r="AA28" i="24"/>
  <c r="AD28" i="24"/>
  <c r="AB29" i="24"/>
  <c r="AH29" i="24"/>
  <c r="AK29" i="24"/>
  <c r="AQ26" i="24"/>
  <c r="AW26" i="24"/>
  <c r="AZ26" i="24"/>
  <c r="N26" i="24"/>
  <c r="M28" i="24"/>
  <c r="W28" i="24"/>
  <c r="Z28" i="24"/>
  <c r="X29" i="24"/>
  <c r="AD29" i="24"/>
  <c r="AG29" i="24"/>
  <c r="AM26" i="24"/>
  <c r="AS26" i="24"/>
  <c r="AV26" i="24"/>
  <c r="B26" i="24"/>
  <c r="BC25" i="24"/>
  <c r="AB28" i="24"/>
  <c r="AZ28" i="24"/>
  <c r="B28" i="24"/>
  <c r="P29" i="24"/>
  <c r="V29" i="24"/>
  <c r="AE26" i="24"/>
  <c r="AK26" i="24"/>
  <c r="BC27" i="24"/>
  <c r="U29" i="24"/>
  <c r="AG26" i="24"/>
  <c r="AR28" i="24"/>
  <c r="G28" i="24"/>
  <c r="J28" i="24"/>
  <c r="H29" i="24"/>
  <c r="N29" i="24"/>
  <c r="Q29" i="24"/>
  <c r="AC26" i="24"/>
  <c r="BA25" i="24"/>
  <c r="AO28" i="24"/>
  <c r="H28" i="24"/>
  <c r="D29" i="24"/>
  <c r="M29" i="24"/>
  <c r="Y26" i="24"/>
  <c r="AK28" i="24"/>
  <c r="AX28" i="24"/>
  <c r="AY29" i="24"/>
  <c r="I29" i="24"/>
  <c r="U26" i="24"/>
  <c r="AW28" i="24"/>
  <c r="AN28" i="24"/>
  <c r="AM29" i="24"/>
  <c r="E29" i="24"/>
  <c r="Q26" i="24"/>
  <c r="AS28" i="24"/>
  <c r="X28" i="24"/>
  <c r="AA29" i="24"/>
  <c r="A29" i="24"/>
  <c r="M26" i="24"/>
  <c r="AK21" i="23" l="1"/>
  <c r="AM22" i="23"/>
  <c r="I22" i="23"/>
  <c r="BC24" i="23"/>
  <c r="BH25" i="23"/>
  <c r="BB25" i="23"/>
  <c r="C26" i="23"/>
  <c r="B26" i="23" s="1"/>
  <c r="BF25" i="23"/>
  <c r="BD25" i="23" s="1"/>
  <c r="C29" i="23"/>
  <c r="B29" i="23" s="1"/>
  <c r="BE27" i="23"/>
  <c r="C28" i="23"/>
  <c r="B28" i="23" s="1"/>
  <c r="BH27" i="23"/>
  <c r="BB27" i="23"/>
  <c r="BE25" i="23"/>
  <c r="BF27" i="23"/>
  <c r="BD27" i="23" s="1"/>
  <c r="AG21" i="23"/>
  <c r="AP21" i="23"/>
  <c r="AG22" i="23"/>
  <c r="AE22" i="23"/>
  <c r="AN21" i="23"/>
  <c r="AH21" i="23"/>
  <c r="F22" i="23"/>
  <c r="X21" i="23"/>
  <c r="W21" i="23"/>
  <c r="G21" i="23"/>
  <c r="E22" i="23"/>
  <c r="AE21" i="23"/>
  <c r="AK22" i="23"/>
  <c r="BI20" i="23"/>
  <c r="O22" i="23"/>
  <c r="AF21" i="23"/>
  <c r="AC21" i="23"/>
  <c r="AJ21" i="23"/>
  <c r="AD22" i="23"/>
  <c r="AL22" i="23"/>
  <c r="AD21" i="23"/>
  <c r="Z21" i="23"/>
  <c r="I21" i="23"/>
  <c r="AQ22" i="23"/>
  <c r="E21" i="23"/>
  <c r="AA21" i="23"/>
  <c r="H21" i="23"/>
  <c r="D22" i="23"/>
  <c r="R22" i="23"/>
  <c r="U22" i="23"/>
  <c r="S22" i="23"/>
  <c r="Q22" i="23"/>
  <c r="X22" i="23"/>
  <c r="V22" i="23"/>
  <c r="W22" i="23"/>
  <c r="T22" i="23"/>
  <c r="Y22" i="23"/>
  <c r="M22" i="23"/>
  <c r="L22" i="23"/>
  <c r="P22" i="23"/>
  <c r="N22" i="23"/>
  <c r="D21" i="23"/>
  <c r="V21" i="23"/>
  <c r="U21" i="23"/>
  <c r="T21" i="23"/>
  <c r="S21" i="23"/>
  <c r="R21" i="23"/>
  <c r="Q21" i="23"/>
  <c r="L21" i="23"/>
  <c r="O21" i="23"/>
  <c r="P21" i="23"/>
  <c r="K21" i="23"/>
  <c r="M21" i="23"/>
  <c r="N21" i="23"/>
  <c r="F21" i="23"/>
  <c r="AP22" i="23"/>
  <c r="AO22" i="23"/>
  <c r="AB22" i="23"/>
  <c r="AQ21" i="23"/>
  <c r="AF22" i="23"/>
  <c r="G22" i="23"/>
  <c r="AJ22" i="23"/>
  <c r="K22" i="23"/>
  <c r="J22" i="23"/>
  <c r="BJ24" i="23"/>
  <c r="A24" i="23"/>
  <c r="AI21" i="23"/>
  <c r="AN22" i="23"/>
  <c r="H22" i="23"/>
  <c r="AO21" i="23"/>
  <c r="AB21" i="23"/>
  <c r="AI22" i="23"/>
  <c r="AH22" i="23"/>
  <c r="Y21" i="23"/>
  <c r="AM21" i="23"/>
  <c r="AA22" i="23"/>
  <c r="AL21" i="23"/>
  <c r="AC22" i="23"/>
  <c r="J21" i="23"/>
  <c r="Z22" i="23"/>
  <c r="B26" i="22"/>
  <c r="A29" i="22"/>
  <c r="A26" i="22"/>
  <c r="B29" i="22"/>
  <c r="A28" i="22"/>
  <c r="B28" i="22"/>
  <c r="B26" i="21"/>
  <c r="A29" i="21"/>
  <c r="A26" i="21"/>
  <c r="B29" i="21"/>
  <c r="A28" i="21"/>
  <c r="B28" i="21"/>
  <c r="BE25" i="21"/>
  <c r="BH25" i="21"/>
  <c r="BE27" i="21"/>
  <c r="BB27" i="21"/>
  <c r="BA25" i="21"/>
  <c r="BD25" i="21"/>
  <c r="BG27" i="21"/>
  <c r="BM27" i="21"/>
  <c r="O27" i="21"/>
  <c r="O27" i="22" s="1"/>
  <c r="N27" i="21"/>
  <c r="N27" i="22" s="1"/>
  <c r="BL27" i="21"/>
  <c r="N25" i="21"/>
  <c r="N25" i="22" s="1"/>
  <c r="BL25" i="21"/>
  <c r="BF25" i="21"/>
  <c r="BD27" i="21"/>
  <c r="BB25" i="21"/>
  <c r="BH27" i="21"/>
  <c r="BI25" i="21"/>
  <c r="K25" i="21"/>
  <c r="K25" i="22" s="1"/>
  <c r="BF27" i="21"/>
  <c r="BM25" i="21"/>
  <c r="O25" i="21"/>
  <c r="O25" i="22" s="1"/>
  <c r="BJ25" i="21"/>
  <c r="BJ27" i="21"/>
  <c r="BC25" i="21"/>
  <c r="BI27" i="21"/>
  <c r="K27" i="21"/>
  <c r="K27" i="22" s="1"/>
  <c r="M27" i="21"/>
  <c r="M27" i="22" s="1"/>
  <c r="BK27" i="21"/>
  <c r="BA27" i="21"/>
  <c r="M25" i="21"/>
  <c r="M25" i="22" s="1"/>
  <c r="BK25" i="21"/>
  <c r="BG25" i="21"/>
  <c r="BC27" i="21"/>
  <c r="AK23" i="21"/>
  <c r="AE23" i="21"/>
  <c r="D23" i="21"/>
  <c r="Y23" i="21"/>
  <c r="Y23" i="22" s="1"/>
  <c r="K23" i="21"/>
  <c r="K23" i="22" s="1"/>
  <c r="H23" i="21"/>
  <c r="H23" i="22" s="1"/>
  <c r="AF23" i="21"/>
  <c r="AL23" i="21"/>
  <c r="Z23" i="21"/>
  <c r="AN23" i="21"/>
  <c r="C23" i="21"/>
  <c r="AO23" i="21"/>
  <c r="AD23" i="21"/>
  <c r="E23" i="21"/>
  <c r="AP23" i="21"/>
  <c r="AH23" i="21"/>
  <c r="AI23" i="21"/>
  <c r="AM23" i="21"/>
  <c r="M23" i="21"/>
  <c r="M23" i="22" s="1"/>
  <c r="AB23" i="21"/>
  <c r="AA23" i="21"/>
  <c r="L23" i="21"/>
  <c r="L23" i="22" s="1"/>
  <c r="G23" i="21"/>
  <c r="G23" i="22" s="1"/>
  <c r="J23" i="21"/>
  <c r="J23" i="22" s="1"/>
  <c r="I23" i="21"/>
  <c r="I23" i="22" s="1"/>
  <c r="F23" i="21"/>
  <c r="AC23" i="21"/>
  <c r="AG23" i="21"/>
  <c r="AJ23" i="21"/>
  <c r="BZ24" i="21"/>
  <c r="B26" i="20"/>
  <c r="Q26" i="20"/>
  <c r="Q26" i="21" s="1"/>
  <c r="Q26" i="22" s="1"/>
  <c r="AG26" i="20"/>
  <c r="N26" i="20"/>
  <c r="AD26" i="20"/>
  <c r="W26" i="20"/>
  <c r="W26" i="21" s="1"/>
  <c r="W26" i="22" s="1"/>
  <c r="H26" i="20"/>
  <c r="X26" i="20"/>
  <c r="AN26" i="20"/>
  <c r="D29" i="20"/>
  <c r="C29" i="20"/>
  <c r="A29" i="20"/>
  <c r="R29" i="20"/>
  <c r="R29" i="21" s="1"/>
  <c r="R29" i="22" s="1"/>
  <c r="AH29" i="20"/>
  <c r="O29" i="20"/>
  <c r="AE29" i="20"/>
  <c r="AB29" i="20"/>
  <c r="I29" i="20"/>
  <c r="Y29" i="20"/>
  <c r="AO29" i="20"/>
  <c r="AG28" i="20"/>
  <c r="K28" i="20"/>
  <c r="AA28" i="20"/>
  <c r="Y28" i="20"/>
  <c r="H28" i="20"/>
  <c r="X28" i="20"/>
  <c r="AN28" i="20"/>
  <c r="E28" i="20"/>
  <c r="N28" i="20"/>
  <c r="AD28" i="20"/>
  <c r="O26" i="20"/>
  <c r="E26" i="20"/>
  <c r="U26" i="20"/>
  <c r="U26" i="21" s="1"/>
  <c r="U26" i="22" s="1"/>
  <c r="AK26" i="20"/>
  <c r="A26" i="20"/>
  <c r="R26" i="20"/>
  <c r="R26" i="21" s="1"/>
  <c r="R26" i="22" s="1"/>
  <c r="AH26" i="20"/>
  <c r="AI26" i="20"/>
  <c r="L26" i="20"/>
  <c r="AB26" i="20"/>
  <c r="P29" i="20"/>
  <c r="P29" i="21" s="1"/>
  <c r="P29" i="22" s="1"/>
  <c r="F29" i="20"/>
  <c r="V29" i="20"/>
  <c r="AL29" i="20"/>
  <c r="H29" i="20"/>
  <c r="B29" i="20"/>
  <c r="S29" i="20"/>
  <c r="S29" i="21" s="1"/>
  <c r="S29" i="22" s="1"/>
  <c r="AI29" i="20"/>
  <c r="AN29" i="20"/>
  <c r="M29" i="20"/>
  <c r="AC29" i="20"/>
  <c r="O28" i="20"/>
  <c r="AE28" i="20"/>
  <c r="AO28" i="20"/>
  <c r="L28" i="20"/>
  <c r="AB28" i="20"/>
  <c r="Q28" i="20"/>
  <c r="Q28" i="21" s="1"/>
  <c r="Q28" i="22" s="1"/>
  <c r="A28" i="20"/>
  <c r="R28" i="20"/>
  <c r="R28" i="21" s="1"/>
  <c r="R28" i="22" s="1"/>
  <c r="AH28" i="20"/>
  <c r="AA26" i="20"/>
  <c r="I26" i="20"/>
  <c r="Y26" i="20"/>
  <c r="AO26" i="20"/>
  <c r="K26" i="20"/>
  <c r="F26" i="20"/>
  <c r="V26" i="20"/>
  <c r="V26" i="21" s="1"/>
  <c r="V26" i="22" s="1"/>
  <c r="AL26" i="20"/>
  <c r="G26" i="20"/>
  <c r="P26" i="20"/>
  <c r="P26" i="21" s="1"/>
  <c r="P26" i="22" s="1"/>
  <c r="AF26" i="20"/>
  <c r="AF29" i="20"/>
  <c r="J29" i="20"/>
  <c r="Z29" i="20"/>
  <c r="AP29" i="20"/>
  <c r="X29" i="20"/>
  <c r="G29" i="20"/>
  <c r="W29" i="20"/>
  <c r="AM29" i="20"/>
  <c r="L29" i="20"/>
  <c r="Q29" i="20"/>
  <c r="Q29" i="21" s="1"/>
  <c r="Q29" i="22" s="1"/>
  <c r="AG29" i="20"/>
  <c r="M28" i="20"/>
  <c r="B28" i="20"/>
  <c r="S28" i="20"/>
  <c r="S28" i="21" s="1"/>
  <c r="S28" i="22" s="1"/>
  <c r="AI28" i="20"/>
  <c r="P28" i="20"/>
  <c r="P28" i="21" s="1"/>
  <c r="P28" i="22" s="1"/>
  <c r="AF28" i="20"/>
  <c r="AC28" i="20"/>
  <c r="F28" i="20"/>
  <c r="V28" i="20"/>
  <c r="AL28" i="20"/>
  <c r="AM26" i="20"/>
  <c r="M26" i="20"/>
  <c r="AC26" i="20"/>
  <c r="AE26" i="20"/>
  <c r="J26" i="20"/>
  <c r="Z26" i="20"/>
  <c r="AP26" i="20"/>
  <c r="S26" i="20"/>
  <c r="S26" i="21" s="1"/>
  <c r="S26" i="22" s="1"/>
  <c r="D26" i="20"/>
  <c r="C26" i="20"/>
  <c r="T26" i="20"/>
  <c r="T26" i="21" s="1"/>
  <c r="T26" i="22" s="1"/>
  <c r="AJ26" i="20"/>
  <c r="N29" i="20"/>
  <c r="AD29" i="20"/>
  <c r="AJ29" i="20"/>
  <c r="K29" i="20"/>
  <c r="AA29" i="20"/>
  <c r="T29" i="20"/>
  <c r="T29" i="21" s="1"/>
  <c r="T29" i="22" s="1"/>
  <c r="E29" i="20"/>
  <c r="U29" i="20"/>
  <c r="U29" i="21" s="1"/>
  <c r="U29" i="22" s="1"/>
  <c r="AK29" i="20"/>
  <c r="U28" i="20"/>
  <c r="U28" i="21" s="1"/>
  <c r="U28" i="22" s="1"/>
  <c r="G28" i="20"/>
  <c r="W28" i="20"/>
  <c r="AM28" i="20"/>
  <c r="I28" i="20"/>
  <c r="D28" i="20"/>
  <c r="C28" i="20"/>
  <c r="T28" i="20"/>
  <c r="T28" i="21" s="1"/>
  <c r="T28" i="22" s="1"/>
  <c r="AJ28" i="20"/>
  <c r="AK28" i="20"/>
  <c r="J28" i="20"/>
  <c r="Z28" i="20"/>
  <c r="AP28" i="20"/>
  <c r="BD59" i="24"/>
  <c r="BD31" i="18"/>
  <c r="BR1159" i="21"/>
  <c r="W5" i="1"/>
  <c r="A7" i="31"/>
  <c r="W15" i="1"/>
  <c r="A7" i="30"/>
  <c r="F36" i="1"/>
  <c r="F35" i="1"/>
  <c r="F34" i="1"/>
  <c r="F33" i="1"/>
  <c r="F32" i="1"/>
  <c r="F31" i="1"/>
  <c r="F30" i="1"/>
  <c r="F29" i="1"/>
  <c r="F28" i="1"/>
  <c r="F27" i="1"/>
  <c r="F26" i="1"/>
  <c r="F25" i="1"/>
  <c r="F24" i="1"/>
  <c r="F23" i="1"/>
  <c r="D71" i="29" s="1"/>
  <c r="F22" i="1"/>
  <c r="D70" i="29" s="1"/>
  <c r="F21" i="1"/>
  <c r="D69" i="29" s="1"/>
  <c r="W41" i="1"/>
  <c r="W13" i="1"/>
  <c r="W44" i="1"/>
  <c r="W52" i="1"/>
  <c r="W60" i="1"/>
  <c r="G17" i="1"/>
  <c r="G13" i="1"/>
  <c r="G5" i="1"/>
  <c r="G4" i="1"/>
  <c r="G3" i="1"/>
  <c r="G15" i="1"/>
  <c r="G8" i="1"/>
  <c r="G18" i="1"/>
  <c r="G14" i="1"/>
  <c r="G16" i="1"/>
  <c r="G12" i="1"/>
  <c r="G11" i="1"/>
  <c r="G10" i="1"/>
  <c r="G9" i="1"/>
  <c r="G7" i="1"/>
  <c r="G6" i="1"/>
  <c r="W43" i="1"/>
  <c r="W9" i="1"/>
  <c r="W47" i="1"/>
  <c r="W55" i="1"/>
  <c r="W63" i="1"/>
  <c r="W21" i="1"/>
  <c r="W25" i="1"/>
  <c r="W29" i="1"/>
  <c r="W33" i="1"/>
  <c r="W65" i="1"/>
  <c r="W40" i="1"/>
  <c r="W57" i="1"/>
  <c r="W7" i="1"/>
  <c r="W37" i="1"/>
  <c r="W48" i="1"/>
  <c r="W56" i="1"/>
  <c r="W64" i="1"/>
  <c r="W16" i="1"/>
  <c r="W11" i="1"/>
  <c r="W51" i="1"/>
  <c r="W59" i="1"/>
  <c r="W23" i="1"/>
  <c r="W27" i="1"/>
  <c r="W31" i="1"/>
  <c r="W35" i="1"/>
  <c r="BR1157" i="21"/>
  <c r="W49" i="1"/>
  <c r="W19" i="1"/>
  <c r="W39" i="1"/>
  <c r="W17" i="1"/>
  <c r="W12" i="1"/>
  <c r="W8" i="1"/>
  <c r="W45" i="1"/>
  <c r="W53" i="1"/>
  <c r="W61" i="1"/>
  <c r="W68" i="1"/>
  <c r="W3" i="1"/>
  <c r="W69" i="1"/>
  <c r="W67" i="1"/>
  <c r="W20" i="1"/>
  <c r="W24" i="1"/>
  <c r="W28" i="1"/>
  <c r="W32" i="1"/>
  <c r="W36" i="1"/>
  <c r="V3" i="38"/>
  <c r="V3" i="25"/>
  <c r="V3" i="23"/>
  <c r="X3" i="26" s="1"/>
  <c r="U3" i="22"/>
  <c r="U3" i="20"/>
  <c r="U3" i="21"/>
  <c r="BS3" i="21" s="1"/>
  <c r="U3" i="24"/>
  <c r="U1158" i="24" s="1"/>
  <c r="V3" i="18"/>
  <c r="AW30" i="24"/>
  <c r="BC29" i="24"/>
  <c r="W30" i="24"/>
  <c r="AG30" i="24"/>
  <c r="AN30" i="24"/>
  <c r="AX30" i="24"/>
  <c r="I30" i="24"/>
  <c r="P30" i="24"/>
  <c r="F30" i="24"/>
  <c r="Z30" i="24"/>
  <c r="G30" i="24"/>
  <c r="Q30" i="24"/>
  <c r="X30" i="24"/>
  <c r="AD30" i="24"/>
  <c r="AK30" i="24"/>
  <c r="BB28" i="24"/>
  <c r="AH30" i="24"/>
  <c r="A30" i="24"/>
  <c r="H30" i="24"/>
  <c r="AY30" i="24"/>
  <c r="V30" i="24"/>
  <c r="AP30" i="24"/>
  <c r="D30" i="24"/>
  <c r="AE30" i="24"/>
  <c r="AO30" i="24"/>
  <c r="AV30" i="24"/>
  <c r="BC26" i="24"/>
  <c r="K30" i="24"/>
  <c r="U30" i="24"/>
  <c r="AB30" i="24"/>
  <c r="AM30" i="24"/>
  <c r="B30" i="24"/>
  <c r="J30" i="24"/>
  <c r="AI30" i="24"/>
  <c r="AS30" i="24"/>
  <c r="AZ30" i="24"/>
  <c r="O30" i="24"/>
  <c r="Y30" i="24"/>
  <c r="AF30" i="24"/>
  <c r="BC28" i="24"/>
  <c r="AT30" i="24"/>
  <c r="E30" i="24"/>
  <c r="L30" i="24"/>
  <c r="BB29" i="24"/>
  <c r="BA29" i="24" s="1"/>
  <c r="S30" i="24"/>
  <c r="AC30" i="24"/>
  <c r="AJ30" i="24"/>
  <c r="BA28" i="24"/>
  <c r="AQ30" i="24"/>
  <c r="R30" i="24"/>
  <c r="BB26" i="24"/>
  <c r="BA26" i="24" s="1"/>
  <c r="C30" i="24"/>
  <c r="M30" i="24"/>
  <c r="T30" i="24"/>
  <c r="AU30" i="24"/>
  <c r="N30" i="24"/>
  <c r="AL30" i="24"/>
  <c r="AA30" i="24"/>
  <c r="AR30" i="24"/>
  <c r="BE28" i="23" l="1"/>
  <c r="BE26" i="23"/>
  <c r="BB28" i="23"/>
  <c r="BH28" i="23"/>
  <c r="BE29" i="23"/>
  <c r="BB26" i="23"/>
  <c r="BH26" i="23"/>
  <c r="BH29" i="23"/>
  <c r="BB29" i="23"/>
  <c r="C30" i="23"/>
  <c r="B30" i="23" s="1"/>
  <c r="BF28" i="23"/>
  <c r="BD28" i="23" s="1"/>
  <c r="BF26" i="23"/>
  <c r="BD26" i="23" s="1"/>
  <c r="BF29" i="23"/>
  <c r="BD29" i="23" s="1"/>
  <c r="BI22" i="23"/>
  <c r="BJ27" i="23"/>
  <c r="BI21" i="23"/>
  <c r="BC27" i="23"/>
  <c r="BC25" i="23"/>
  <c r="BJ25" i="23"/>
  <c r="A25" i="23"/>
  <c r="AG23" i="22"/>
  <c r="B30" i="22"/>
  <c r="A30" i="22"/>
  <c r="AO23" i="22"/>
  <c r="F23" i="22"/>
  <c r="AM23" i="22"/>
  <c r="E23" i="22"/>
  <c r="AN23" i="22"/>
  <c r="AE23" i="22"/>
  <c r="AH23" i="22"/>
  <c r="AJ23" i="22"/>
  <c r="AA23" i="22"/>
  <c r="AI23" i="22"/>
  <c r="AD23" i="22"/>
  <c r="Z23" i="22"/>
  <c r="AK23" i="22"/>
  <c r="AB23" i="22"/>
  <c r="AL23" i="22"/>
  <c r="AC23" i="22"/>
  <c r="AP23" i="22"/>
  <c r="C23" i="22"/>
  <c r="AF23" i="22"/>
  <c r="D23" i="22"/>
  <c r="B30" i="21"/>
  <c r="A30" i="21"/>
  <c r="BB28" i="21"/>
  <c r="BE28" i="21"/>
  <c r="BC29" i="21"/>
  <c r="BK28" i="21"/>
  <c r="M28" i="21"/>
  <c r="M28" i="22" s="1"/>
  <c r="L28" i="21"/>
  <c r="L28" i="22" s="1"/>
  <c r="BJ28" i="21"/>
  <c r="L26" i="21"/>
  <c r="L26" i="22" s="1"/>
  <c r="BJ26" i="21"/>
  <c r="O26" i="21"/>
  <c r="O26" i="22" s="1"/>
  <c r="BM26" i="21"/>
  <c r="BM29" i="21"/>
  <c r="O29" i="21"/>
  <c r="O29" i="22" s="1"/>
  <c r="BA29" i="21"/>
  <c r="BF26" i="21"/>
  <c r="BG28" i="21"/>
  <c r="BA26" i="21"/>
  <c r="BK26" i="21"/>
  <c r="M26" i="21"/>
  <c r="M26" i="22" s="1"/>
  <c r="BD28" i="21"/>
  <c r="BD26" i="21"/>
  <c r="BG26" i="21"/>
  <c r="M29" i="21"/>
  <c r="M29" i="22" s="1"/>
  <c r="BK29" i="21"/>
  <c r="BD29" i="21"/>
  <c r="K28" i="21"/>
  <c r="K28" i="22" s="1"/>
  <c r="BI28" i="21"/>
  <c r="BG29" i="21"/>
  <c r="BB29" i="21"/>
  <c r="N29" i="21"/>
  <c r="N29" i="22" s="1"/>
  <c r="BL29" i="21"/>
  <c r="BB26" i="21"/>
  <c r="BH26" i="21"/>
  <c r="J26" i="21"/>
  <c r="J26" i="22" s="1"/>
  <c r="BE29" i="21"/>
  <c r="J29" i="21"/>
  <c r="J29" i="22" s="1"/>
  <c r="BH29" i="21"/>
  <c r="BE26" i="21"/>
  <c r="K26" i="21"/>
  <c r="K26" i="22" s="1"/>
  <c r="BI26" i="21"/>
  <c r="BF29" i="21"/>
  <c r="BL28" i="21"/>
  <c r="N28" i="21"/>
  <c r="N28" i="22" s="1"/>
  <c r="BF28" i="21"/>
  <c r="BH28" i="21"/>
  <c r="J28" i="21"/>
  <c r="J28" i="22" s="1"/>
  <c r="BA28" i="21"/>
  <c r="BI29" i="21"/>
  <c r="K29" i="21"/>
  <c r="K29" i="22" s="1"/>
  <c r="BJ29" i="21"/>
  <c r="L29" i="21"/>
  <c r="L29" i="22" s="1"/>
  <c r="O28" i="21"/>
  <c r="O28" i="22" s="1"/>
  <c r="BM28" i="21"/>
  <c r="BC26" i="21"/>
  <c r="BC28" i="21"/>
  <c r="BL26" i="21"/>
  <c r="N26" i="21"/>
  <c r="N26" i="22" s="1"/>
  <c r="AN24" i="21"/>
  <c r="AE24" i="21"/>
  <c r="G24" i="21"/>
  <c r="AI24" i="21"/>
  <c r="I24" i="21"/>
  <c r="I24" i="22" s="1"/>
  <c r="AO24" i="21"/>
  <c r="AM24" i="21"/>
  <c r="AA24" i="21"/>
  <c r="AD24" i="21"/>
  <c r="AH24" i="21"/>
  <c r="AC24" i="21"/>
  <c r="AG24" i="21"/>
  <c r="AL24" i="21"/>
  <c r="Z24" i="21"/>
  <c r="E24" i="21"/>
  <c r="D24" i="21"/>
  <c r="AB24" i="21"/>
  <c r="AJ24" i="21"/>
  <c r="AF24" i="21"/>
  <c r="C24" i="21"/>
  <c r="Y24" i="21"/>
  <c r="Y24" i="22" s="1"/>
  <c r="F24" i="21"/>
  <c r="H24" i="21"/>
  <c r="H24" i="22" s="1"/>
  <c r="AP24" i="21"/>
  <c r="AK24" i="21"/>
  <c r="BZ27" i="21"/>
  <c r="BZ25" i="21"/>
  <c r="AA30" i="20"/>
  <c r="M30" i="20"/>
  <c r="AC30" i="20"/>
  <c r="S30" i="20"/>
  <c r="S30" i="21" s="1"/>
  <c r="S30" i="22" s="1"/>
  <c r="F30" i="20"/>
  <c r="V30" i="20"/>
  <c r="V30" i="21" s="1"/>
  <c r="V30" i="22" s="1"/>
  <c r="AL30" i="20"/>
  <c r="G30" i="20"/>
  <c r="L30" i="20"/>
  <c r="AB30" i="20"/>
  <c r="AM30" i="20"/>
  <c r="Q30" i="20"/>
  <c r="Q30" i="21" s="1"/>
  <c r="Q30" i="22" s="1"/>
  <c r="AG30" i="20"/>
  <c r="AE30" i="20"/>
  <c r="J30" i="20"/>
  <c r="Z30" i="20"/>
  <c r="AP30" i="20"/>
  <c r="O30" i="20"/>
  <c r="P30" i="20"/>
  <c r="P30" i="21" s="1"/>
  <c r="P30" i="22" s="1"/>
  <c r="AF30" i="20"/>
  <c r="E30" i="20"/>
  <c r="U30" i="20"/>
  <c r="U30" i="21" s="1"/>
  <c r="U30" i="22" s="1"/>
  <c r="AK30" i="20"/>
  <c r="N30" i="20"/>
  <c r="AD30" i="20"/>
  <c r="W30" i="20"/>
  <c r="W30" i="21" s="1"/>
  <c r="W30" i="22" s="1"/>
  <c r="D30" i="20"/>
  <c r="C30" i="20"/>
  <c r="T30" i="20"/>
  <c r="T30" i="21" s="1"/>
  <c r="T30" i="22" s="1"/>
  <c r="AJ30" i="20"/>
  <c r="K30" i="20"/>
  <c r="I30" i="20"/>
  <c r="Y30" i="20"/>
  <c r="AO30" i="20"/>
  <c r="B30" i="20"/>
  <c r="A30" i="20"/>
  <c r="R30" i="20"/>
  <c r="R30" i="21" s="1"/>
  <c r="R30" i="22" s="1"/>
  <c r="AH30" i="20"/>
  <c r="AI30" i="20"/>
  <c r="H30" i="20"/>
  <c r="X30" i="20"/>
  <c r="X30" i="21" s="1"/>
  <c r="X30" i="22" s="1"/>
  <c r="AN30" i="20"/>
  <c r="BD60" i="24"/>
  <c r="BE31" i="18"/>
  <c r="BE31" i="24" s="1"/>
  <c r="BD32" i="18"/>
  <c r="BS1159" i="21"/>
  <c r="A8" i="31"/>
  <c r="D38" i="29"/>
  <c r="D22" i="29"/>
  <c r="D54" i="29"/>
  <c r="D26" i="29"/>
  <c r="D58" i="29"/>
  <c r="D42" i="29"/>
  <c r="D62" i="29"/>
  <c r="D46" i="29"/>
  <c r="D30" i="29"/>
  <c r="D50" i="29"/>
  <c r="D66" i="29"/>
  <c r="D34" i="29"/>
  <c r="D55" i="29"/>
  <c r="D39" i="29"/>
  <c r="D23" i="29"/>
  <c r="D27" i="29"/>
  <c r="D43" i="29"/>
  <c r="D59" i="29"/>
  <c r="D63" i="29"/>
  <c r="D47" i="29"/>
  <c r="D31" i="29"/>
  <c r="D67" i="29"/>
  <c r="D35" i="29"/>
  <c r="D51" i="29"/>
  <c r="A8" i="30"/>
  <c r="BS1157" i="21"/>
  <c r="W3" i="38"/>
  <c r="W3" i="25"/>
  <c r="W3" i="23"/>
  <c r="Y3" i="26" s="1"/>
  <c r="V3" i="22"/>
  <c r="V3" i="20"/>
  <c r="V3" i="21"/>
  <c r="BT3" i="21" s="1"/>
  <c r="V3" i="24"/>
  <c r="V1158" i="24" s="1"/>
  <c r="W3" i="18"/>
  <c r="D40" i="29"/>
  <c r="D56" i="29"/>
  <c r="D24" i="29"/>
  <c r="D44" i="29"/>
  <c r="D60" i="29"/>
  <c r="D28" i="29"/>
  <c r="D32" i="29"/>
  <c r="D64" i="29"/>
  <c r="D48" i="29"/>
  <c r="X43" i="1"/>
  <c r="X41" i="1"/>
  <c r="X39" i="1"/>
  <c r="X37" i="1"/>
  <c r="X19" i="1"/>
  <c r="X16" i="1"/>
  <c r="X12" i="1"/>
  <c r="X7" i="1"/>
  <c r="X6" i="1"/>
  <c r="X4" i="1"/>
  <c r="X42" i="1"/>
  <c r="X38" i="1"/>
  <c r="X34" i="1"/>
  <c r="X31" i="1"/>
  <c r="X27" i="1"/>
  <c r="X24" i="1"/>
  <c r="X21" i="1"/>
  <c r="X18" i="1"/>
  <c r="X68" i="1"/>
  <c r="X66" i="1"/>
  <c r="X64" i="1"/>
  <c r="X62" i="1"/>
  <c r="X60" i="1"/>
  <c r="X58" i="1"/>
  <c r="X56" i="1"/>
  <c r="X54" i="1"/>
  <c r="X52" i="1"/>
  <c r="X50" i="1"/>
  <c r="X48" i="1"/>
  <c r="X46" i="1"/>
  <c r="X44" i="1"/>
  <c r="X17" i="1"/>
  <c r="X13" i="1"/>
  <c r="X5" i="1"/>
  <c r="X40" i="1"/>
  <c r="X35" i="1"/>
  <c r="X32" i="1"/>
  <c r="X28" i="1"/>
  <c r="X22" i="1"/>
  <c r="X36" i="1"/>
  <c r="X30" i="1"/>
  <c r="X26" i="1"/>
  <c r="X23" i="1"/>
  <c r="X20" i="1"/>
  <c r="X14" i="1"/>
  <c r="X3" i="1"/>
  <c r="B5" i="31" s="1"/>
  <c r="X69" i="1"/>
  <c r="X67" i="1"/>
  <c r="X65" i="1"/>
  <c r="X63" i="1"/>
  <c r="X61" i="1"/>
  <c r="X59" i="1"/>
  <c r="X57" i="1"/>
  <c r="X55" i="1"/>
  <c r="X53" i="1"/>
  <c r="X51" i="1"/>
  <c r="X49" i="1"/>
  <c r="X47" i="1"/>
  <c r="X45" i="1"/>
  <c r="X15" i="1"/>
  <c r="X11" i="1"/>
  <c r="X10" i="1"/>
  <c r="X9" i="1"/>
  <c r="X8" i="1"/>
  <c r="X33" i="1"/>
  <c r="X29" i="1"/>
  <c r="X25" i="1"/>
  <c r="B6" i="37"/>
  <c r="B6" i="33"/>
  <c r="D37" i="29"/>
  <c r="D21" i="29"/>
  <c r="D53" i="29"/>
  <c r="D41" i="29"/>
  <c r="D25" i="29"/>
  <c r="D57" i="29"/>
  <c r="D61" i="29"/>
  <c r="D45" i="29"/>
  <c r="D29" i="29"/>
  <c r="D65" i="29"/>
  <c r="D33" i="29"/>
  <c r="D49" i="29"/>
  <c r="BC30" i="24"/>
  <c r="S81" i="8"/>
  <c r="D93" i="8"/>
  <c r="V78" i="8"/>
  <c r="F58" i="13"/>
  <c r="D101" i="3"/>
  <c r="D90" i="13"/>
  <c r="BB706" i="18"/>
  <c r="Q94" i="3"/>
  <c r="Y85" i="13"/>
  <c r="R87" i="13"/>
  <c r="G72" i="13"/>
  <c r="P91" i="13"/>
  <c r="P85" i="8"/>
  <c r="Q82" i="13"/>
  <c r="L72" i="8"/>
  <c r="I64" i="13"/>
  <c r="B96" i="13"/>
  <c r="E80" i="13"/>
  <c r="L90" i="13"/>
  <c r="F89" i="13"/>
  <c r="M93" i="8"/>
  <c r="O95" i="13"/>
  <c r="T44" i="13"/>
  <c r="F102" i="3"/>
  <c r="BB744" i="18"/>
  <c r="S86" i="13"/>
  <c r="H58" i="8"/>
  <c r="T102" i="8"/>
  <c r="X97" i="13"/>
  <c r="D66" i="13"/>
  <c r="Y77" i="13"/>
  <c r="R78" i="13"/>
  <c r="R50" i="13"/>
  <c r="W86" i="13"/>
  <c r="F44" i="3"/>
  <c r="G86" i="13"/>
  <c r="P101" i="13"/>
  <c r="G102" i="8"/>
  <c r="Y44" i="3"/>
  <c r="N91" i="13"/>
  <c r="D97" i="13"/>
  <c r="B85" i="13"/>
  <c r="V58" i="13"/>
  <c r="H82" i="3"/>
  <c r="P96" i="13"/>
  <c r="F79" i="13"/>
  <c r="B101" i="13"/>
  <c r="N56" i="3"/>
  <c r="H100" i="3"/>
  <c r="R93" i="3"/>
  <c r="J58" i="13"/>
  <c r="L85" i="13"/>
  <c r="O94" i="8"/>
  <c r="Q97" i="8"/>
  <c r="B81" i="13"/>
  <c r="M86" i="13"/>
  <c r="W97" i="13"/>
  <c r="H83" i="13"/>
  <c r="K103" i="13"/>
  <c r="E50" i="3"/>
  <c r="G85" i="13"/>
  <c r="Y70" i="13"/>
  <c r="T82" i="8"/>
  <c r="F46" i="3"/>
  <c r="G74" i="8"/>
  <c r="H80" i="13"/>
  <c r="BB782" i="18"/>
  <c r="S56" i="8"/>
  <c r="D103" i="13"/>
  <c r="C83" i="3"/>
  <c r="I66" i="13"/>
  <c r="B56" i="8"/>
  <c r="Q103" i="3"/>
  <c r="Q58" i="8"/>
  <c r="S93" i="8"/>
  <c r="D91" i="13"/>
  <c r="O42" i="8"/>
  <c r="D86" i="8"/>
  <c r="BC64" i="18"/>
  <c r="H99" i="3"/>
  <c r="T77" i="13"/>
  <c r="H42" i="8"/>
  <c r="E98" i="13"/>
  <c r="R73" i="8"/>
  <c r="H103" i="13"/>
  <c r="P56" i="13"/>
  <c r="L97" i="13"/>
  <c r="N72" i="8"/>
  <c r="F88" i="13"/>
  <c r="W74" i="8"/>
  <c r="Q99" i="3"/>
  <c r="N77" i="13"/>
  <c r="U100" i="13"/>
  <c r="V62" i="13"/>
  <c r="M66" i="13"/>
  <c r="L70" i="13"/>
  <c r="L50" i="13"/>
  <c r="M100" i="8"/>
  <c r="O50" i="8"/>
  <c r="O89" i="13"/>
  <c r="Y62" i="3"/>
  <c r="H96" i="3"/>
  <c r="W56" i="13"/>
  <c r="P75" i="13"/>
  <c r="C50" i="8"/>
  <c r="L54" i="8"/>
  <c r="N66" i="8"/>
  <c r="G78" i="8"/>
  <c r="S70" i="13"/>
  <c r="C75" i="3"/>
  <c r="W82" i="3"/>
  <c r="P96" i="3"/>
  <c r="Q97" i="13"/>
  <c r="P80" i="3"/>
  <c r="N87" i="3"/>
  <c r="BC655" i="18"/>
  <c r="H64" i="8"/>
  <c r="U97" i="13"/>
  <c r="B81" i="3"/>
  <c r="M89" i="8"/>
  <c r="X73" i="13"/>
  <c r="U48" i="3"/>
  <c r="B80" i="13"/>
  <c r="K79" i="13"/>
  <c r="E84" i="8"/>
  <c r="L95" i="3"/>
  <c r="L72" i="13"/>
  <c r="Q91" i="8"/>
  <c r="X62" i="13"/>
  <c r="U82" i="13"/>
  <c r="Y99" i="13"/>
  <c r="U56" i="13"/>
  <c r="C98" i="13"/>
  <c r="O74" i="13"/>
  <c r="W102" i="8"/>
  <c r="L42" i="3"/>
  <c r="M97" i="13"/>
  <c r="B89" i="13"/>
  <c r="U80" i="13"/>
  <c r="U76" i="3"/>
  <c r="T75" i="3"/>
  <c r="S84" i="8"/>
  <c r="B97" i="13"/>
  <c r="BB205" i="18"/>
  <c r="E77" i="13"/>
  <c r="F86" i="13"/>
  <c r="R94" i="13"/>
  <c r="S88" i="13"/>
  <c r="O103" i="13"/>
  <c r="L40" i="13"/>
  <c r="H102" i="13"/>
  <c r="L94" i="3"/>
  <c r="D81" i="3"/>
  <c r="M48" i="8"/>
  <c r="E99" i="8"/>
  <c r="Q48" i="13"/>
  <c r="N88" i="8"/>
  <c r="N46" i="3"/>
  <c r="S101" i="13"/>
  <c r="C77" i="3"/>
  <c r="S56" i="3"/>
  <c r="R102" i="8"/>
  <c r="Q44" i="13"/>
  <c r="I78" i="8"/>
  <c r="S100" i="3"/>
  <c r="P92" i="13"/>
  <c r="W88" i="8"/>
  <c r="Y52" i="13"/>
  <c r="U66" i="13"/>
  <c r="W103" i="3"/>
  <c r="Q93" i="8"/>
  <c r="P73" i="3"/>
  <c r="B52" i="3"/>
  <c r="M96" i="8"/>
  <c r="L78" i="13"/>
  <c r="T73" i="8"/>
  <c r="E102" i="8"/>
  <c r="I83" i="3"/>
  <c r="N42" i="13"/>
  <c r="K78" i="13"/>
  <c r="T77" i="8"/>
  <c r="R48" i="8"/>
  <c r="F76" i="8"/>
  <c r="Y101" i="13"/>
  <c r="B50" i="13"/>
  <c r="J86" i="13"/>
  <c r="W48" i="13"/>
  <c r="D94" i="13"/>
  <c r="B88" i="13"/>
  <c r="Y98" i="3"/>
  <c r="M96" i="3"/>
  <c r="R72" i="13"/>
  <c r="V64" i="13"/>
  <c r="L66" i="3"/>
  <c r="Y86" i="13"/>
  <c r="I84" i="8"/>
  <c r="P83" i="13"/>
  <c r="O100" i="3"/>
  <c r="BC528" i="18"/>
  <c r="C75" i="8"/>
  <c r="U83" i="3"/>
  <c r="F87" i="3"/>
  <c r="S58" i="13"/>
  <c r="E44" i="3"/>
  <c r="I48" i="8"/>
  <c r="U101" i="13"/>
  <c r="R95" i="13"/>
  <c r="B98" i="13"/>
  <c r="W66" i="13"/>
  <c r="H93" i="8"/>
  <c r="B56" i="13"/>
  <c r="K99" i="3"/>
  <c r="Y86" i="8"/>
  <c r="K93" i="3"/>
  <c r="P98" i="13"/>
  <c r="BB617" i="18"/>
  <c r="BB413" i="18"/>
  <c r="X48" i="3"/>
  <c r="J50" i="13"/>
  <c r="O40" i="3"/>
  <c r="P102" i="3"/>
  <c r="C83" i="13"/>
  <c r="D86" i="13"/>
  <c r="C72" i="13"/>
  <c r="BC60" i="18"/>
  <c r="N92" i="13"/>
  <c r="H44" i="13"/>
  <c r="I52" i="13"/>
  <c r="T96" i="13"/>
  <c r="BB343" i="18"/>
  <c r="W77" i="13"/>
  <c r="U101" i="8"/>
  <c r="T92" i="13"/>
  <c r="BA1158" i="24"/>
  <c r="BB109" i="18"/>
  <c r="W100" i="13"/>
  <c r="F72" i="13"/>
  <c r="M100" i="13"/>
  <c r="G96" i="13"/>
  <c r="E81" i="8"/>
  <c r="U64" i="8"/>
  <c r="BB428" i="18"/>
  <c r="D48" i="13"/>
  <c r="X58" i="3"/>
  <c r="T74" i="3"/>
  <c r="S84" i="13"/>
  <c r="BB224" i="18"/>
  <c r="W92" i="13"/>
  <c r="BB4" i="18"/>
  <c r="F74" i="8"/>
  <c r="J74" i="3"/>
  <c r="C82" i="13"/>
  <c r="J82" i="13"/>
  <c r="H85" i="8"/>
  <c r="K86" i="13"/>
  <c r="Y92" i="13"/>
  <c r="D54" i="13"/>
  <c r="S77" i="8"/>
  <c r="K96" i="13"/>
  <c r="S74" i="13"/>
  <c r="G60" i="3"/>
  <c r="F98" i="13"/>
  <c r="O85" i="13"/>
  <c r="L64" i="8"/>
  <c r="M77" i="3"/>
  <c r="C90" i="8"/>
  <c r="O86" i="8"/>
  <c r="I76" i="8"/>
  <c r="D52" i="13"/>
  <c r="U81" i="8"/>
  <c r="E103" i="8"/>
  <c r="Q77" i="8"/>
  <c r="R75" i="13"/>
  <c r="V83" i="13"/>
  <c r="M78" i="3"/>
  <c r="F101" i="8"/>
  <c r="B54" i="13"/>
  <c r="M90" i="13"/>
  <c r="H79" i="3"/>
  <c r="N54" i="3"/>
  <c r="B42" i="13"/>
  <c r="Q74" i="3"/>
  <c r="P89" i="8"/>
  <c r="U79" i="13"/>
  <c r="M102" i="8"/>
  <c r="B102" i="13"/>
  <c r="S85" i="8"/>
  <c r="M100" i="3"/>
  <c r="G77" i="3"/>
  <c r="K99" i="8"/>
  <c r="B73" i="8"/>
  <c r="C96" i="13"/>
  <c r="G94" i="13"/>
  <c r="X62" i="8"/>
  <c r="I70" i="8"/>
  <c r="D54" i="3"/>
  <c r="P50" i="3"/>
  <c r="D75" i="8"/>
  <c r="J60" i="3"/>
  <c r="P87" i="13"/>
  <c r="K93" i="8"/>
  <c r="B58" i="3"/>
  <c r="D44" i="3"/>
  <c r="M77" i="8"/>
  <c r="BB365" i="18"/>
  <c r="BB825" i="18"/>
  <c r="Q89" i="3"/>
  <c r="N54" i="8"/>
  <c r="W84" i="13"/>
  <c r="F103" i="8"/>
  <c r="N70" i="13"/>
  <c r="R40" i="3"/>
  <c r="P90" i="13"/>
  <c r="BB992" i="18"/>
  <c r="G97" i="13"/>
  <c r="P83" i="3"/>
  <c r="W80" i="13"/>
  <c r="J48" i="13"/>
  <c r="J92" i="13"/>
  <c r="B52" i="13"/>
  <c r="S81" i="3"/>
  <c r="O98" i="3"/>
  <c r="C88" i="13"/>
  <c r="F76" i="3"/>
  <c r="T70" i="8"/>
  <c r="F85" i="13"/>
  <c r="Q77" i="13"/>
  <c r="D80" i="13"/>
  <c r="W70" i="13"/>
  <c r="C72" i="8"/>
  <c r="J60" i="13"/>
  <c r="H91" i="3"/>
  <c r="X66" i="13"/>
  <c r="BC393" i="18"/>
  <c r="T58" i="3"/>
  <c r="Q84" i="8"/>
  <c r="E96" i="13"/>
  <c r="S94" i="13"/>
  <c r="K99" i="13"/>
  <c r="O86" i="3"/>
  <c r="B91" i="3"/>
  <c r="C90" i="13"/>
  <c r="BB578" i="18"/>
  <c r="T81" i="13"/>
  <c r="X56" i="13"/>
  <c r="Q70" i="8"/>
  <c r="R86" i="3"/>
  <c r="R68" i="13"/>
  <c r="J40" i="13"/>
  <c r="C64" i="13"/>
  <c r="R96" i="13"/>
  <c r="S77" i="13"/>
  <c r="M46" i="13"/>
  <c r="I50" i="8"/>
  <c r="G79" i="3"/>
  <c r="BC474" i="18"/>
  <c r="L40" i="8"/>
  <c r="W54" i="3"/>
  <c r="P73" i="13"/>
  <c r="C84" i="13"/>
  <c r="G87" i="3"/>
  <c r="I90" i="13"/>
  <c r="G73" i="8"/>
  <c r="D88" i="13"/>
  <c r="D82" i="8"/>
  <c r="M76" i="8"/>
  <c r="C62" i="3"/>
  <c r="Q80" i="8"/>
  <c r="BB562" i="18"/>
  <c r="G48" i="8"/>
  <c r="D98" i="13"/>
  <c r="L54" i="13"/>
  <c r="P85" i="13"/>
  <c r="O100" i="13"/>
  <c r="D40" i="3"/>
  <c r="W94" i="3"/>
  <c r="J84" i="8"/>
  <c r="P103" i="3"/>
  <c r="BC451" i="18"/>
  <c r="Q40" i="8"/>
  <c r="Q64" i="8"/>
  <c r="Y42" i="13"/>
  <c r="M79" i="13"/>
  <c r="C54" i="13"/>
  <c r="K98" i="13"/>
  <c r="F83" i="13"/>
  <c r="H73" i="8"/>
  <c r="J66" i="8"/>
  <c r="J74" i="13"/>
  <c r="O58" i="13"/>
  <c r="S91" i="8"/>
  <c r="BB210" i="18"/>
  <c r="S46" i="13"/>
  <c r="E89" i="8"/>
  <c r="S97" i="8"/>
  <c r="V79" i="3"/>
  <c r="BB740" i="18"/>
  <c r="W83" i="13"/>
  <c r="P79" i="13"/>
  <c r="T90" i="13"/>
  <c r="L100" i="13"/>
  <c r="X96" i="8"/>
  <c r="I60" i="13"/>
  <c r="B74" i="3"/>
  <c r="P60" i="3"/>
  <c r="Q78" i="13"/>
  <c r="W84" i="3"/>
  <c r="X45" i="8"/>
  <c r="N90" i="13"/>
  <c r="X95" i="8"/>
  <c r="H94" i="8"/>
  <c r="C96" i="3"/>
  <c r="O97" i="13"/>
  <c r="X85" i="3"/>
  <c r="P40" i="13"/>
  <c r="V98" i="13"/>
  <c r="N97" i="13"/>
  <c r="H76" i="8"/>
  <c r="V66" i="13"/>
  <c r="G70" i="13"/>
  <c r="V56" i="3"/>
  <c r="R88" i="13"/>
  <c r="I85" i="13"/>
  <c r="C89" i="13"/>
  <c r="B88" i="3"/>
  <c r="F74" i="13"/>
  <c r="C103" i="13"/>
  <c r="J87" i="3"/>
  <c r="T93" i="3"/>
  <c r="O52" i="13"/>
  <c r="D68" i="13"/>
  <c r="U99" i="8"/>
  <c r="BC482" i="18"/>
  <c r="V81" i="8"/>
  <c r="L101" i="13"/>
  <c r="L87" i="3"/>
  <c r="BB1076" i="18"/>
  <c r="U95" i="13"/>
  <c r="O90" i="8"/>
  <c r="W77" i="8"/>
  <c r="W96" i="8"/>
  <c r="L73" i="13"/>
  <c r="F56" i="8"/>
  <c r="Q78" i="3"/>
  <c r="BC770" i="18"/>
  <c r="L70" i="8"/>
  <c r="Y64" i="8"/>
  <c r="O60" i="13"/>
  <c r="K72" i="3"/>
  <c r="N81" i="13"/>
  <c r="F75" i="3"/>
  <c r="S42" i="8"/>
  <c r="I73" i="8"/>
  <c r="M60" i="8"/>
  <c r="H83" i="8"/>
  <c r="V70" i="3"/>
  <c r="J80" i="8"/>
  <c r="E86" i="13"/>
  <c r="H101" i="13"/>
  <c r="B83" i="13"/>
  <c r="V93" i="13"/>
  <c r="F50" i="13"/>
  <c r="S88" i="8"/>
  <c r="Y50" i="13"/>
  <c r="E48" i="13"/>
  <c r="J54" i="13"/>
  <c r="N40" i="13"/>
  <c r="F91" i="3"/>
  <c r="E96" i="8"/>
  <c r="B48" i="8"/>
  <c r="S86" i="3"/>
  <c r="N99" i="13"/>
  <c r="X90" i="13"/>
  <c r="S94" i="8"/>
  <c r="S48" i="13"/>
  <c r="X84" i="13"/>
  <c r="O96" i="3"/>
  <c r="B87" i="8"/>
  <c r="J96" i="13"/>
  <c r="P62" i="8"/>
  <c r="X56" i="3"/>
  <c r="K86" i="3"/>
  <c r="BC242" i="18"/>
  <c r="E86" i="8"/>
  <c r="F91" i="8"/>
  <c r="BB950" i="18"/>
  <c r="X84" i="3"/>
  <c r="E76" i="13"/>
  <c r="G46" i="8"/>
  <c r="E73" i="13"/>
  <c r="P101" i="3"/>
  <c r="Q74" i="13"/>
  <c r="Q91" i="3"/>
  <c r="O87" i="8"/>
  <c r="T72" i="3"/>
  <c r="Y95" i="13"/>
  <c r="I48" i="13"/>
  <c r="H87" i="8"/>
  <c r="U74" i="13"/>
  <c r="L81" i="8"/>
  <c r="D60" i="13"/>
  <c r="T46" i="13"/>
  <c r="B93" i="8"/>
  <c r="F62" i="13"/>
  <c r="V101" i="13"/>
  <c r="F44" i="8"/>
  <c r="H56" i="13"/>
  <c r="S87" i="8"/>
  <c r="V98" i="8"/>
  <c r="O50" i="13"/>
  <c r="P74" i="13"/>
  <c r="X77" i="8"/>
  <c r="S72" i="13"/>
  <c r="G54" i="13"/>
  <c r="D82" i="13"/>
  <c r="R97" i="13"/>
  <c r="W60" i="3"/>
  <c r="P62" i="3"/>
  <c r="G86" i="8"/>
  <c r="U75" i="3"/>
  <c r="N85" i="8"/>
  <c r="P54" i="8"/>
  <c r="R98" i="13"/>
  <c r="Q95" i="8"/>
  <c r="T70" i="3"/>
  <c r="S60" i="8"/>
  <c r="J62" i="13"/>
  <c r="W58" i="3"/>
  <c r="L85" i="3"/>
  <c r="O62" i="13"/>
  <c r="H82" i="13"/>
  <c r="E78" i="8"/>
  <c r="Y93" i="3"/>
  <c r="L87" i="13"/>
  <c r="Y91" i="13"/>
  <c r="J62" i="8"/>
  <c r="Q94" i="13"/>
  <c r="P84" i="8"/>
  <c r="I54" i="8"/>
  <c r="C83" i="8"/>
  <c r="T92" i="8"/>
  <c r="K88" i="13"/>
  <c r="BB512" i="18"/>
  <c r="C77" i="8"/>
  <c r="BB1003" i="18"/>
  <c r="M103" i="3"/>
  <c r="D74" i="3"/>
  <c r="BC134" i="18"/>
  <c r="Q86" i="3"/>
  <c r="H54" i="3"/>
  <c r="I100" i="13"/>
  <c r="R91" i="3"/>
  <c r="T100" i="3"/>
  <c r="I77" i="13"/>
  <c r="F101" i="13"/>
  <c r="L58" i="13"/>
  <c r="U64" i="3"/>
  <c r="BB1077" i="18"/>
  <c r="BC695" i="18"/>
  <c r="U77" i="13"/>
  <c r="C42" i="13"/>
  <c r="I86" i="13"/>
  <c r="BB220" i="18"/>
  <c r="R58" i="3"/>
  <c r="E76" i="3"/>
  <c r="L95" i="13"/>
  <c r="J94" i="13"/>
  <c r="P75" i="3"/>
  <c r="W90" i="3"/>
  <c r="L88" i="13"/>
  <c r="Q88" i="13"/>
  <c r="W89" i="3"/>
  <c r="T80" i="13"/>
  <c r="BB105" i="18"/>
  <c r="S89" i="8"/>
  <c r="C48" i="13"/>
  <c r="P66" i="3"/>
  <c r="U84" i="13"/>
  <c r="C101" i="13"/>
  <c r="Y48" i="13"/>
  <c r="BC412" i="18"/>
  <c r="BC129" i="18"/>
  <c r="X95" i="13"/>
  <c r="V40" i="13"/>
  <c r="E100" i="3"/>
  <c r="BB997" i="18"/>
  <c r="E46" i="13"/>
  <c r="W76" i="8"/>
  <c r="U95" i="3"/>
  <c r="BC403" i="18"/>
  <c r="E94" i="13"/>
  <c r="V90" i="13"/>
  <c r="S95" i="13"/>
  <c r="Y72" i="8"/>
  <c r="X91" i="13"/>
  <c r="BB496" i="18"/>
  <c r="F58" i="3"/>
  <c r="E81" i="13"/>
  <c r="R46" i="13"/>
  <c r="BC174" i="18"/>
  <c r="O87" i="13"/>
  <c r="S87" i="3"/>
  <c r="BC353" i="18"/>
  <c r="U89" i="13"/>
  <c r="BB604" i="18"/>
  <c r="Y89" i="3"/>
  <c r="T90" i="8"/>
  <c r="D87" i="13"/>
  <c r="D74" i="13"/>
  <c r="K100" i="8"/>
  <c r="N97" i="3"/>
  <c r="N85" i="3"/>
  <c r="B48" i="13"/>
  <c r="BC664" i="18"/>
  <c r="W102" i="13"/>
  <c r="R97" i="8"/>
  <c r="K74" i="13"/>
  <c r="C98" i="3"/>
  <c r="J79" i="8"/>
  <c r="BC987" i="18"/>
  <c r="F48" i="13"/>
  <c r="Y89" i="13"/>
  <c r="X103" i="3"/>
  <c r="Q52" i="13"/>
  <c r="M83" i="13"/>
  <c r="R100" i="13"/>
  <c r="M91" i="8"/>
  <c r="N94" i="13"/>
  <c r="BB957" i="18"/>
  <c r="R99" i="13"/>
  <c r="O93" i="13"/>
  <c r="O96" i="8"/>
  <c r="U83" i="13"/>
  <c r="J87" i="13"/>
  <c r="R75" i="8"/>
  <c r="N64" i="13"/>
  <c r="C74" i="13"/>
  <c r="R83" i="8"/>
  <c r="M54" i="13"/>
  <c r="F87" i="13"/>
  <c r="C66" i="8"/>
  <c r="J46" i="13"/>
  <c r="Q87" i="13"/>
  <c r="U99" i="3"/>
  <c r="I101" i="8"/>
  <c r="J89" i="3"/>
  <c r="D93" i="3"/>
  <c r="S103" i="13"/>
  <c r="R89" i="13"/>
  <c r="J93" i="13"/>
  <c r="I58" i="3"/>
  <c r="W92" i="8"/>
  <c r="L77" i="3"/>
  <c r="E83" i="13"/>
  <c r="W74" i="3"/>
  <c r="E101" i="8"/>
  <c r="Y81" i="13"/>
  <c r="S60" i="13"/>
  <c r="N68" i="3"/>
  <c r="Y88" i="3"/>
  <c r="Q56" i="13"/>
  <c r="N60" i="13"/>
  <c r="M80" i="8"/>
  <c r="K75" i="3"/>
  <c r="Q74" i="8"/>
  <c r="W84" i="8"/>
  <c r="R95" i="3"/>
  <c r="Y56" i="3"/>
  <c r="H81" i="8"/>
  <c r="O58" i="8"/>
  <c r="I85" i="3"/>
  <c r="BC677" i="18"/>
  <c r="R72" i="8"/>
  <c r="O72" i="13"/>
  <c r="N103" i="13"/>
  <c r="X79" i="13"/>
  <c r="BC355" i="18"/>
  <c r="T82" i="13"/>
  <c r="BB348" i="18"/>
  <c r="O46" i="13"/>
  <c r="U72" i="13"/>
  <c r="C86" i="13"/>
  <c r="L91" i="8"/>
  <c r="J74" i="8"/>
  <c r="L81" i="13"/>
  <c r="G90" i="13"/>
  <c r="BC95" i="18"/>
  <c r="X101" i="8"/>
  <c r="D50" i="3"/>
  <c r="H87" i="3"/>
  <c r="R83" i="13"/>
  <c r="X64" i="13"/>
  <c r="W44" i="3"/>
  <c r="P74" i="3"/>
  <c r="BB1087" i="18"/>
  <c r="W94" i="8"/>
  <c r="Y54" i="8"/>
  <c r="G90" i="8"/>
  <c r="Y73" i="13"/>
  <c r="M66" i="8"/>
  <c r="BC931" i="18"/>
  <c r="C103" i="3"/>
  <c r="R99" i="3"/>
  <c r="U79" i="8"/>
  <c r="E42" i="3"/>
  <c r="BC628" i="18"/>
  <c r="M56" i="13"/>
  <c r="N84" i="3"/>
  <c r="S82" i="8"/>
  <c r="N58" i="3"/>
  <c r="T97" i="3"/>
  <c r="D79" i="13"/>
  <c r="M51" i="13"/>
  <c r="U77" i="3"/>
  <c r="X83" i="8"/>
  <c r="Q68" i="13"/>
  <c r="N68" i="8"/>
  <c r="J52" i="13"/>
  <c r="O92" i="8"/>
  <c r="V50" i="13"/>
  <c r="P52" i="13"/>
  <c r="BC747" i="18"/>
  <c r="BC238" i="18"/>
  <c r="W81" i="13"/>
  <c r="K84" i="8"/>
  <c r="B78" i="3"/>
  <c r="X75" i="13"/>
  <c r="U75" i="13"/>
  <c r="BB837" i="18"/>
  <c r="BC534" i="18"/>
  <c r="N70" i="3"/>
  <c r="C80" i="3"/>
  <c r="I80" i="8"/>
  <c r="O99" i="3"/>
  <c r="BC842" i="18"/>
  <c r="Y100" i="13"/>
  <c r="W78" i="13"/>
  <c r="S74" i="8"/>
  <c r="U76" i="8"/>
  <c r="BB324" i="18"/>
  <c r="J75" i="8"/>
  <c r="X94" i="13"/>
  <c r="K83" i="13"/>
  <c r="D81" i="8"/>
  <c r="K77" i="13"/>
  <c r="E40" i="8"/>
  <c r="X98" i="13"/>
  <c r="BC9" i="18"/>
  <c r="K87" i="13"/>
  <c r="K97" i="13"/>
  <c r="BC91" i="18"/>
  <c r="C85" i="3"/>
  <c r="BB367" i="18"/>
  <c r="F76" i="13"/>
  <c r="K66" i="13"/>
  <c r="T79" i="3"/>
  <c r="Y90" i="8"/>
  <c r="E103" i="13"/>
  <c r="M70" i="8"/>
  <c r="R76" i="8"/>
  <c r="Q62" i="3"/>
  <c r="M101" i="8"/>
  <c r="P94" i="3"/>
  <c r="M58" i="13"/>
  <c r="BB609" i="18"/>
  <c r="U81" i="3"/>
  <c r="J70" i="13"/>
  <c r="V102" i="8"/>
  <c r="BC633" i="18"/>
  <c r="V46" i="8"/>
  <c r="J96" i="3"/>
  <c r="E88" i="3"/>
  <c r="W98" i="13"/>
  <c r="BB7" i="18"/>
  <c r="BB1079" i="18"/>
  <c r="G64" i="8"/>
  <c r="S75" i="8"/>
  <c r="K94" i="13"/>
  <c r="S83" i="13"/>
  <c r="U93" i="13"/>
  <c r="J50" i="8"/>
  <c r="E74" i="3"/>
  <c r="X60" i="13"/>
  <c r="B82" i="3"/>
  <c r="R98" i="8"/>
  <c r="BC604" i="18"/>
  <c r="BB632" i="18"/>
  <c r="Y40" i="3"/>
  <c r="W94" i="13"/>
  <c r="W40" i="13"/>
  <c r="J101" i="8"/>
  <c r="K78" i="8"/>
  <c r="K93" i="13"/>
  <c r="R76" i="13"/>
  <c r="O64" i="13"/>
  <c r="C88" i="3"/>
  <c r="U44" i="13"/>
  <c r="F96" i="8"/>
  <c r="K101" i="8"/>
  <c r="BB1018" i="18"/>
  <c r="V99" i="3"/>
  <c r="K102" i="3"/>
  <c r="BB942" i="18"/>
  <c r="M56" i="3"/>
  <c r="S93" i="13"/>
  <c r="J54" i="3"/>
  <c r="U84" i="3"/>
  <c r="S97" i="13"/>
  <c r="BC1082" i="18"/>
  <c r="Q95" i="13"/>
  <c r="X72" i="3"/>
  <c r="M92" i="8"/>
  <c r="X54" i="3"/>
  <c r="Q100" i="8"/>
  <c r="V70" i="13"/>
  <c r="H72" i="8"/>
  <c r="D56" i="13"/>
  <c r="N66" i="13"/>
  <c r="H95" i="13"/>
  <c r="BC1034" i="18"/>
  <c r="C44" i="13"/>
  <c r="BC345" i="18"/>
  <c r="Q66" i="3"/>
  <c r="W95" i="8"/>
  <c r="W87" i="13"/>
  <c r="R102" i="13"/>
  <c r="C70" i="3"/>
  <c r="N42" i="8"/>
  <c r="D95" i="13"/>
  <c r="BC821" i="18"/>
  <c r="Q99" i="13"/>
  <c r="I73" i="13"/>
  <c r="BB1110" i="18"/>
  <c r="S54" i="3"/>
  <c r="T52" i="3"/>
  <c r="Y68" i="8"/>
  <c r="V74" i="8"/>
  <c r="J82" i="3"/>
  <c r="N86" i="13"/>
  <c r="G94" i="3"/>
  <c r="E100" i="13"/>
  <c r="H58" i="13"/>
  <c r="V96" i="13"/>
  <c r="BC503" i="18"/>
  <c r="S78" i="8"/>
  <c r="O68" i="8"/>
  <c r="BC999" i="18"/>
  <c r="F99" i="13"/>
  <c r="BC495" i="18"/>
  <c r="BB596" i="18"/>
  <c r="H68" i="8"/>
  <c r="W40" i="8"/>
  <c r="BC940" i="18"/>
  <c r="BC141" i="18"/>
  <c r="Y64" i="13"/>
  <c r="BB658" i="18"/>
  <c r="F73" i="13"/>
  <c r="D66" i="3"/>
  <c r="K84" i="3"/>
  <c r="F66" i="13"/>
  <c r="BB91" i="18"/>
  <c r="P98" i="8"/>
  <c r="Y48" i="8"/>
  <c r="L75" i="8"/>
  <c r="U78" i="3"/>
  <c r="M64" i="3"/>
  <c r="R90" i="8"/>
  <c r="I77" i="3"/>
  <c r="BC27" i="18"/>
  <c r="P77" i="13"/>
  <c r="BC692" i="18"/>
  <c r="Q98" i="3"/>
  <c r="BB572" i="18"/>
  <c r="V103" i="3"/>
  <c r="Y96" i="13"/>
  <c r="C89" i="8"/>
  <c r="R62" i="13"/>
  <c r="S71" i="3"/>
  <c r="L99" i="13"/>
  <c r="W92" i="3"/>
  <c r="P91" i="8"/>
  <c r="K52" i="8"/>
  <c r="B64" i="8"/>
  <c r="C103" i="8"/>
  <c r="D87" i="8"/>
  <c r="T98" i="3"/>
  <c r="K76" i="13"/>
  <c r="M86" i="8"/>
  <c r="BB648" i="18"/>
  <c r="J80" i="13"/>
  <c r="BB1158" i="24"/>
  <c r="F52" i="8"/>
  <c r="Y58" i="3"/>
  <c r="H64" i="13"/>
  <c r="E96" i="3"/>
  <c r="BC1118" i="18"/>
  <c r="BC15" i="18"/>
  <c r="G91" i="3"/>
  <c r="K45" i="13"/>
  <c r="BB507" i="18"/>
  <c r="C41" i="13"/>
  <c r="BC34" i="18"/>
  <c r="O68" i="13"/>
  <c r="F77" i="3"/>
  <c r="BC459" i="18"/>
  <c r="S81" i="13"/>
  <c r="C79" i="8"/>
  <c r="R103" i="8"/>
  <c r="E101" i="13"/>
  <c r="M88" i="8"/>
  <c r="S52" i="13"/>
  <c r="BB703" i="18"/>
  <c r="M41" i="13"/>
  <c r="G100" i="3"/>
  <c r="F64" i="8"/>
  <c r="J97" i="3"/>
  <c r="J88" i="8"/>
  <c r="BB1044" i="18"/>
  <c r="Y47" i="3"/>
  <c r="E75" i="3"/>
  <c r="T50" i="13"/>
  <c r="B46" i="13"/>
  <c r="K40" i="3"/>
  <c r="G103" i="3"/>
  <c r="U101" i="3"/>
  <c r="T102" i="13"/>
  <c r="P82" i="13"/>
  <c r="C87" i="3"/>
  <c r="D74" i="8"/>
  <c r="C64" i="3"/>
  <c r="Y92" i="8"/>
  <c r="Q78" i="8"/>
  <c r="BC533" i="18"/>
  <c r="B87" i="3"/>
  <c r="N81" i="3"/>
  <c r="I81" i="8"/>
  <c r="BB137" i="18"/>
  <c r="E40" i="13"/>
  <c r="BC288" i="18"/>
  <c r="F62" i="8"/>
  <c r="R60" i="13"/>
  <c r="M73" i="3"/>
  <c r="N40" i="8"/>
  <c r="L99" i="3"/>
  <c r="K79" i="3"/>
  <c r="BC837" i="18"/>
  <c r="Y90" i="3"/>
  <c r="K95" i="8"/>
  <c r="P90" i="8"/>
  <c r="U78" i="13"/>
  <c r="BB597" i="18"/>
  <c r="M98" i="13"/>
  <c r="O73" i="8"/>
  <c r="D92" i="13"/>
  <c r="K40" i="13"/>
  <c r="B103" i="13"/>
  <c r="V68" i="13"/>
  <c r="D61" i="3"/>
  <c r="I76" i="13"/>
  <c r="BB722" i="18"/>
  <c r="X66" i="3"/>
  <c r="B89" i="8"/>
  <c r="S49" i="3"/>
  <c r="BB1014" i="18"/>
  <c r="BC831" i="18"/>
  <c r="K87" i="8"/>
  <c r="V49" i="13"/>
  <c r="I54" i="3"/>
  <c r="B66" i="8"/>
  <c r="Y66" i="13"/>
  <c r="BC1061" i="18"/>
  <c r="G50" i="3"/>
  <c r="W52" i="3"/>
  <c r="BB807" i="18"/>
  <c r="E46" i="8"/>
  <c r="Q67" i="3"/>
  <c r="V60" i="8"/>
  <c r="BC1032" i="18"/>
  <c r="BC1049" i="18"/>
  <c r="W58" i="13"/>
  <c r="BG1157" i="23"/>
  <c r="BB536" i="18"/>
  <c r="BC371" i="18"/>
  <c r="H62" i="13"/>
  <c r="BB736" i="18"/>
  <c r="Q79" i="13"/>
  <c r="G86" i="3"/>
  <c r="E75" i="8"/>
  <c r="P95" i="8"/>
  <c r="R88" i="3"/>
  <c r="K82" i="8"/>
  <c r="R101" i="13"/>
  <c r="U96" i="8"/>
  <c r="L96" i="13"/>
  <c r="M87" i="13"/>
  <c r="N80" i="3"/>
  <c r="P87" i="8"/>
  <c r="P44" i="13"/>
  <c r="D62" i="3"/>
  <c r="S68" i="13"/>
  <c r="I84" i="3"/>
  <c r="BB406" i="18"/>
  <c r="BB213" i="18"/>
  <c r="V93" i="8"/>
  <c r="Q96" i="8"/>
  <c r="Y79" i="13"/>
  <c r="L96" i="3"/>
  <c r="BC795" i="18"/>
  <c r="O82" i="3"/>
  <c r="K52" i="3"/>
  <c r="BC621" i="18"/>
  <c r="BC1057" i="18"/>
  <c r="R85" i="13"/>
  <c r="C65" i="8"/>
  <c r="BC47" i="18"/>
  <c r="M64" i="8"/>
  <c r="BC823" i="18"/>
  <c r="BB976" i="18"/>
  <c r="R85" i="8"/>
  <c r="N75" i="13"/>
  <c r="BC489" i="18"/>
  <c r="C53" i="13"/>
  <c r="X70" i="13"/>
  <c r="BB845" i="18"/>
  <c r="BB87" i="18"/>
  <c r="U92" i="3"/>
  <c r="I102" i="13"/>
  <c r="BC826" i="18"/>
  <c r="BB745" i="18"/>
  <c r="J72" i="3"/>
  <c r="U87" i="13"/>
  <c r="U102" i="13"/>
  <c r="H43" i="3"/>
  <c r="V79" i="8"/>
  <c r="I50" i="13"/>
  <c r="X69" i="13"/>
  <c r="V99" i="13"/>
  <c r="P43" i="3"/>
  <c r="X56" i="8"/>
  <c r="H58" i="3"/>
  <c r="M50" i="13"/>
  <c r="BB30" i="24"/>
  <c r="I97" i="13"/>
  <c r="H94" i="3"/>
  <c r="E70" i="13"/>
  <c r="G74" i="13"/>
  <c r="N56" i="8"/>
  <c r="W99" i="3"/>
  <c r="U44" i="8"/>
  <c r="V72" i="13"/>
  <c r="C97" i="8"/>
  <c r="C102" i="13"/>
  <c r="Y66" i="3"/>
  <c r="L102" i="8"/>
  <c r="Q40" i="13"/>
  <c r="F54" i="8"/>
  <c r="T95" i="13"/>
  <c r="BB339" i="18"/>
  <c r="N96" i="13"/>
  <c r="C92" i="8"/>
  <c r="F96" i="3"/>
  <c r="T95" i="3"/>
  <c r="BC1058" i="18"/>
  <c r="P75" i="8"/>
  <c r="G78" i="13"/>
  <c r="N73" i="8"/>
  <c r="X83" i="13"/>
  <c r="Y81" i="8"/>
  <c r="S95" i="8"/>
  <c r="Q85" i="3"/>
  <c r="N89" i="13"/>
  <c r="P90" i="3"/>
  <c r="V93" i="3"/>
  <c r="BB727" i="18"/>
  <c r="W52" i="13"/>
  <c r="D89" i="13"/>
  <c r="R81" i="13"/>
  <c r="BC879" i="18"/>
  <c r="I97" i="8"/>
  <c r="B70" i="13"/>
  <c r="L93" i="13"/>
  <c r="U68" i="8"/>
  <c r="X58" i="13"/>
  <c r="P44" i="3"/>
  <c r="J83" i="13"/>
  <c r="BB534" i="18"/>
  <c r="BB167" i="18"/>
  <c r="M74" i="13"/>
  <c r="E64" i="13"/>
  <c r="C84" i="8"/>
  <c r="K96" i="8"/>
  <c r="BB254" i="18"/>
  <c r="T78" i="13"/>
  <c r="T85" i="13"/>
  <c r="X88" i="3"/>
  <c r="L56" i="3"/>
  <c r="P89" i="13"/>
  <c r="BC193" i="18"/>
  <c r="I52" i="3"/>
  <c r="U98" i="3"/>
  <c r="Q73" i="3"/>
  <c r="U52" i="8"/>
  <c r="BC590" i="18"/>
  <c r="W81" i="8"/>
  <c r="Y102" i="3"/>
  <c r="L76" i="13"/>
  <c r="J84" i="13"/>
  <c r="Q92" i="13"/>
  <c r="B46" i="8"/>
  <c r="O76" i="8"/>
  <c r="H40" i="8"/>
  <c r="O91" i="13"/>
  <c r="L88" i="3"/>
  <c r="U60" i="3"/>
  <c r="Y58" i="8"/>
  <c r="G68" i="3"/>
  <c r="Y78" i="13"/>
  <c r="R94" i="3"/>
  <c r="T97" i="13"/>
  <c r="BB57" i="18"/>
  <c r="M42" i="8"/>
  <c r="O85" i="8"/>
  <c r="M70" i="13"/>
  <c r="BC333" i="18"/>
  <c r="U94" i="3"/>
  <c r="F60" i="8"/>
  <c r="V75" i="8"/>
  <c r="I78" i="13"/>
  <c r="I73" i="3"/>
  <c r="BC215" i="18"/>
  <c r="V46" i="3"/>
  <c r="N62" i="3"/>
  <c r="BC627" i="18"/>
  <c r="I93" i="8"/>
  <c r="H99" i="8"/>
  <c r="X84" i="8"/>
  <c r="BB79" i="18"/>
  <c r="N72" i="13"/>
  <c r="U89" i="8"/>
  <c r="BB480" i="18"/>
  <c r="H88" i="13"/>
  <c r="BB433" i="18"/>
  <c r="Y75" i="13"/>
  <c r="J76" i="3"/>
  <c r="B72" i="8"/>
  <c r="BB280" i="18"/>
  <c r="Y46" i="3"/>
  <c r="O99" i="13"/>
  <c r="BB228" i="18"/>
  <c r="O84" i="13"/>
  <c r="BC1093" i="18"/>
  <c r="X94" i="3"/>
  <c r="H82" i="8"/>
  <c r="K96" i="3"/>
  <c r="BB113" i="18"/>
  <c r="BB193" i="18"/>
  <c r="L95" i="8"/>
  <c r="X96" i="3"/>
  <c r="F90" i="3"/>
  <c r="E84" i="13"/>
  <c r="Y101" i="8"/>
  <c r="BB958" i="18"/>
  <c r="R48" i="13"/>
  <c r="Q92" i="8"/>
  <c r="BB523" i="18"/>
  <c r="C77" i="13"/>
  <c r="K54" i="3"/>
  <c r="B62" i="13"/>
  <c r="F92" i="3"/>
  <c r="BC639" i="18"/>
  <c r="G92" i="13"/>
  <c r="N82" i="13"/>
  <c r="K48" i="13"/>
  <c r="BB795" i="18"/>
  <c r="N87" i="13"/>
  <c r="BB375" i="18"/>
  <c r="L83" i="3"/>
  <c r="F88" i="8"/>
  <c r="S58" i="3"/>
  <c r="I90" i="8"/>
  <c r="U97" i="8"/>
  <c r="N102" i="3"/>
  <c r="X66" i="8"/>
  <c r="C90" i="3"/>
  <c r="U91" i="3"/>
  <c r="M89" i="13"/>
  <c r="D85" i="8"/>
  <c r="BB554" i="18"/>
  <c r="BB705" i="18"/>
  <c r="BB924" i="18"/>
  <c r="O102" i="3"/>
  <c r="L40" i="3"/>
  <c r="S83" i="8"/>
  <c r="P89" i="3"/>
  <c r="C80" i="13"/>
  <c r="L44" i="3"/>
  <c r="Y56" i="13"/>
  <c r="Y100" i="3"/>
  <c r="BC901" i="18"/>
  <c r="N100" i="13"/>
  <c r="U65" i="3"/>
  <c r="S96" i="3"/>
  <c r="G62" i="13"/>
  <c r="F52" i="3"/>
  <c r="D98" i="3"/>
  <c r="BC352" i="18"/>
  <c r="BC922" i="18"/>
  <c r="BC1097" i="18"/>
  <c r="C81" i="8"/>
  <c r="BB49" i="18"/>
  <c r="N84" i="13"/>
  <c r="G56" i="8"/>
  <c r="S90" i="3"/>
  <c r="E83" i="3"/>
  <c r="BB553" i="18"/>
  <c r="T44" i="8"/>
  <c r="C49" i="13"/>
  <c r="BC1055" i="18"/>
  <c r="BB618" i="18"/>
  <c r="BB811" i="18"/>
  <c r="C46" i="8"/>
  <c r="W48" i="3"/>
  <c r="I53" i="3"/>
  <c r="BC1148" i="18"/>
  <c r="BC201" i="18"/>
  <c r="S85" i="3"/>
  <c r="P84" i="3"/>
  <c r="J90" i="3"/>
  <c r="S41" i="8"/>
  <c r="T90" i="3"/>
  <c r="BB84" i="18"/>
  <c r="BC268" i="18"/>
  <c r="BB70" i="18"/>
  <c r="BB985" i="18"/>
  <c r="F51" i="3"/>
  <c r="P60" i="13"/>
  <c r="P53" i="13"/>
  <c r="R88" i="8"/>
  <c r="B99" i="13"/>
  <c r="W97" i="3"/>
  <c r="H72" i="3"/>
  <c r="H78" i="3"/>
  <c r="O70" i="8"/>
  <c r="C93" i="13"/>
  <c r="F94" i="13"/>
  <c r="BC822" i="18"/>
  <c r="B62" i="3"/>
  <c r="Y60" i="13"/>
  <c r="R84" i="13"/>
  <c r="BB126" i="18"/>
  <c r="L86" i="8"/>
  <c r="BB222" i="18"/>
  <c r="I80" i="3"/>
  <c r="B61" i="13"/>
  <c r="B98" i="3"/>
  <c r="H84" i="8"/>
  <c r="BC858" i="18"/>
  <c r="P88" i="3"/>
  <c r="BB1148" i="18"/>
  <c r="I95" i="8"/>
  <c r="O94" i="13"/>
  <c r="BB689" i="18"/>
  <c r="S52" i="8"/>
  <c r="BC178" i="18"/>
  <c r="N101" i="13"/>
  <c r="BC189" i="18"/>
  <c r="W72" i="13"/>
  <c r="C79" i="13"/>
  <c r="BC990" i="18"/>
  <c r="Q97" i="3"/>
  <c r="J66" i="13"/>
  <c r="B95" i="8"/>
  <c r="BC169" i="18"/>
  <c r="Y87" i="3"/>
  <c r="R60" i="3"/>
  <c r="K90" i="8"/>
  <c r="N83" i="3"/>
  <c r="BB750" i="18"/>
  <c r="BC349" i="18"/>
  <c r="BB395" i="18"/>
  <c r="P86" i="8"/>
  <c r="G73" i="13"/>
  <c r="K78" i="3"/>
  <c r="C46" i="13"/>
  <c r="P102" i="8"/>
  <c r="N89" i="3"/>
  <c r="B99" i="8"/>
  <c r="E77" i="8"/>
  <c r="U61" i="13"/>
  <c r="BC1023" i="18"/>
  <c r="BC667" i="18"/>
  <c r="G40" i="13"/>
  <c r="I56" i="3"/>
  <c r="F42" i="13"/>
  <c r="G93" i="3"/>
  <c r="X76" i="8"/>
  <c r="T86" i="13"/>
  <c r="T83" i="8"/>
  <c r="R89" i="8"/>
  <c r="R78" i="8"/>
  <c r="P84" i="13"/>
  <c r="S73" i="13"/>
  <c r="BC566" i="18"/>
  <c r="R103" i="13"/>
  <c r="L93" i="8"/>
  <c r="M92" i="13"/>
  <c r="R82" i="8"/>
  <c r="I54" i="13"/>
  <c r="Y81" i="3"/>
  <c r="Q83" i="8"/>
  <c r="Q64" i="13"/>
  <c r="C60" i="3"/>
  <c r="S50" i="3"/>
  <c r="G50" i="13"/>
  <c r="J88" i="13"/>
  <c r="N46" i="13"/>
  <c r="B102" i="8"/>
  <c r="Y54" i="13"/>
  <c r="Y73" i="8"/>
  <c r="C40" i="3"/>
  <c r="R86" i="13"/>
  <c r="P78" i="3"/>
  <c r="J77" i="3"/>
  <c r="C62" i="8"/>
  <c r="V68" i="3"/>
  <c r="W91" i="3"/>
  <c r="N75" i="3"/>
  <c r="C99" i="8"/>
  <c r="N92" i="8"/>
  <c r="N101" i="3"/>
  <c r="S86" i="8"/>
  <c r="H89" i="13"/>
  <c r="BB63" i="18"/>
  <c r="B78" i="13"/>
  <c r="BB454" i="18"/>
  <c r="S62" i="13"/>
  <c r="I42" i="3"/>
  <c r="T91" i="3"/>
  <c r="E66" i="8"/>
  <c r="P92" i="8"/>
  <c r="N82" i="3"/>
  <c r="V44" i="13"/>
  <c r="BC257" i="18"/>
  <c r="Y76" i="8"/>
  <c r="P64" i="13"/>
  <c r="BC10" i="18"/>
  <c r="E90" i="8"/>
  <c r="P54" i="13"/>
  <c r="F81" i="3"/>
  <c r="D64" i="13"/>
  <c r="BB1048" i="18"/>
  <c r="BB1071" i="18"/>
  <c r="V88" i="13"/>
  <c r="P78" i="8"/>
  <c r="B70" i="3"/>
  <c r="W95" i="3"/>
  <c r="R79" i="13"/>
  <c r="I58" i="8"/>
  <c r="E78" i="3"/>
  <c r="H96" i="13"/>
  <c r="F64" i="13"/>
  <c r="V78" i="13"/>
  <c r="BB355" i="18"/>
  <c r="BB9" i="18"/>
  <c r="BB176" i="18"/>
  <c r="H87" i="13"/>
  <c r="D84" i="13"/>
  <c r="K83" i="3"/>
  <c r="L77" i="8"/>
  <c r="X72" i="13"/>
  <c r="Y80" i="3"/>
  <c r="BB200" i="18"/>
  <c r="U86" i="3"/>
  <c r="BB1049" i="18"/>
  <c r="E64" i="3"/>
  <c r="BC447" i="18"/>
  <c r="BB231" i="18"/>
  <c r="BB1136" i="18"/>
  <c r="T75" i="13"/>
  <c r="D90" i="8"/>
  <c r="V48" i="8"/>
  <c r="H79" i="8"/>
  <c r="H77" i="3"/>
  <c r="P42" i="13"/>
  <c r="E60" i="8"/>
  <c r="BC441" i="18"/>
  <c r="P80" i="13"/>
  <c r="R75" i="3"/>
  <c r="L80" i="13"/>
  <c r="BC961" i="18"/>
  <c r="BB315" i="18"/>
  <c r="K54" i="13"/>
  <c r="G78" i="3"/>
  <c r="J64" i="3"/>
  <c r="V64" i="3"/>
  <c r="R90" i="3"/>
  <c r="V92" i="13"/>
  <c r="N73" i="13"/>
  <c r="BC133" i="18"/>
  <c r="B64" i="13"/>
  <c r="S60" i="3"/>
  <c r="K89" i="13"/>
  <c r="H42" i="3"/>
  <c r="P88" i="8"/>
  <c r="N90" i="3"/>
  <c r="BC1056" i="18"/>
  <c r="BB796" i="18"/>
  <c r="BC67" i="18"/>
  <c r="BB683" i="18"/>
  <c r="P96" i="8"/>
  <c r="N62" i="8"/>
  <c r="I40" i="13"/>
  <c r="BC90" i="18"/>
  <c r="C70" i="8"/>
  <c r="B100" i="8"/>
  <c r="BB253" i="18"/>
  <c r="R56" i="3"/>
  <c r="P48" i="13"/>
  <c r="BC509" i="18"/>
  <c r="B54" i="3"/>
  <c r="E42" i="8"/>
  <c r="I98" i="3"/>
  <c r="D52" i="3"/>
  <c r="D70" i="13"/>
  <c r="R45" i="13"/>
  <c r="BC540" i="18"/>
  <c r="O56" i="8"/>
  <c r="D102" i="8"/>
  <c r="K48" i="3"/>
  <c r="Y95" i="3"/>
  <c r="V77" i="13"/>
  <c r="W68" i="3"/>
  <c r="BB938" i="18"/>
  <c r="Y96" i="8"/>
  <c r="D58" i="8"/>
  <c r="BB1070" i="18"/>
  <c r="BB161" i="18"/>
  <c r="BC277" i="18"/>
  <c r="W82" i="13"/>
  <c r="X80" i="13"/>
  <c r="BC270" i="18"/>
  <c r="V89" i="8"/>
  <c r="H70" i="8"/>
  <c r="V63" i="3"/>
  <c r="BB170" i="18"/>
  <c r="BC1008" i="18"/>
  <c r="Y103" i="8"/>
  <c r="N88" i="3"/>
  <c r="Y75" i="3"/>
  <c r="D80" i="8"/>
  <c r="J77" i="13"/>
  <c r="U46" i="3"/>
  <c r="V44" i="3"/>
  <c r="BC417" i="18"/>
  <c r="D49" i="13"/>
  <c r="S54" i="13"/>
  <c r="Y94" i="3"/>
  <c r="X61" i="3"/>
  <c r="BB306" i="18"/>
  <c r="BC740" i="18"/>
  <c r="BB178" i="18"/>
  <c r="T63" i="8"/>
  <c r="BB773" i="18"/>
  <c r="D89" i="3"/>
  <c r="X100" i="8"/>
  <c r="M55" i="13"/>
  <c r="F97" i="13"/>
  <c r="BC915" i="18"/>
  <c r="E45" i="3"/>
  <c r="U64" i="13"/>
  <c r="O70" i="13"/>
  <c r="P102" i="13"/>
  <c r="BB595" i="18"/>
  <c r="BC1001" i="18"/>
  <c r="K81" i="8"/>
  <c r="M75" i="8"/>
  <c r="H46" i="13"/>
  <c r="G56" i="13"/>
  <c r="BC360" i="18"/>
  <c r="BC600" i="18"/>
  <c r="E57" i="3"/>
  <c r="BB225" i="18"/>
  <c r="BB376" i="18"/>
  <c r="D42" i="3"/>
  <c r="BB927" i="18"/>
  <c r="Q64" i="3"/>
  <c r="H98" i="8"/>
  <c r="Q99" i="8"/>
  <c r="E55" i="8"/>
  <c r="V62" i="8"/>
  <c r="BB631" i="18"/>
  <c r="BB573" i="18"/>
  <c r="B84" i="8"/>
  <c r="H86" i="3"/>
  <c r="X76" i="13"/>
  <c r="J68" i="13"/>
  <c r="BB961" i="18"/>
  <c r="Q103" i="13"/>
  <c r="I89" i="13"/>
  <c r="Q102" i="3"/>
  <c r="G68" i="13"/>
  <c r="W93" i="3"/>
  <c r="BB856" i="18"/>
  <c r="L60" i="3"/>
  <c r="X73" i="8"/>
  <c r="K58" i="13"/>
  <c r="BC340" i="18"/>
  <c r="M88" i="3"/>
  <c r="L94" i="13"/>
  <c r="Y74" i="8"/>
  <c r="BB16" i="18"/>
  <c r="Y42" i="3"/>
  <c r="Y68" i="13"/>
  <c r="M91" i="13"/>
  <c r="M78" i="13"/>
  <c r="BC77" i="18"/>
  <c r="BC1070" i="18"/>
  <c r="BC68" i="18"/>
  <c r="W53" i="13"/>
  <c r="V87" i="3"/>
  <c r="BC835" i="18"/>
  <c r="H79" i="13"/>
  <c r="U76" i="13"/>
  <c r="M80" i="3"/>
  <c r="BB960" i="18"/>
  <c r="H52" i="13"/>
  <c r="I74" i="8"/>
  <c r="J97" i="8"/>
  <c r="I95" i="13"/>
  <c r="B43" i="13"/>
  <c r="L103" i="13"/>
  <c r="BB60" i="18"/>
  <c r="BC358" i="18"/>
  <c r="BC757" i="18"/>
  <c r="V84" i="13"/>
  <c r="J93" i="8"/>
  <c r="L91" i="13"/>
  <c r="BB920" i="18"/>
  <c r="BC368" i="18"/>
  <c r="Q88" i="3"/>
  <c r="O98" i="8"/>
  <c r="BB982" i="18"/>
  <c r="BC110" i="18"/>
  <c r="B65" i="13"/>
  <c r="BB677" i="18"/>
  <c r="BC593" i="18"/>
  <c r="B79" i="3"/>
  <c r="V71" i="13"/>
  <c r="BB937" i="18"/>
  <c r="O92" i="13"/>
  <c r="BB871" i="18"/>
  <c r="V52" i="13"/>
  <c r="J97" i="13"/>
  <c r="Q103" i="8"/>
  <c r="X77" i="13"/>
  <c r="C68" i="3"/>
  <c r="Q62" i="13"/>
  <c r="P93" i="8"/>
  <c r="B100" i="13"/>
  <c r="BB838" i="18"/>
  <c r="G44" i="8"/>
  <c r="K90" i="13"/>
  <c r="G58" i="13"/>
  <c r="Q79" i="8"/>
  <c r="D77" i="13"/>
  <c r="C94" i="13"/>
  <c r="O44" i="3"/>
  <c r="D56" i="3"/>
  <c r="K52" i="13"/>
  <c r="J42" i="8"/>
  <c r="H42" i="13"/>
  <c r="U85" i="3"/>
  <c r="P100" i="13"/>
  <c r="G101" i="13"/>
  <c r="W100" i="3"/>
  <c r="N95" i="8"/>
  <c r="BB806" i="18"/>
  <c r="E85" i="8"/>
  <c r="S50" i="13"/>
  <c r="B76" i="13"/>
  <c r="S48" i="3"/>
  <c r="K92" i="8"/>
  <c r="L66" i="8"/>
  <c r="X52" i="3"/>
  <c r="V80" i="13"/>
  <c r="O85" i="3"/>
  <c r="N98" i="13"/>
  <c r="W99" i="13"/>
  <c r="S82" i="13"/>
  <c r="F70" i="13"/>
  <c r="Y88" i="13"/>
  <c r="BB483" i="18"/>
  <c r="P56" i="3"/>
  <c r="L102" i="13"/>
  <c r="H91" i="13"/>
  <c r="BB1122" i="18"/>
  <c r="P82" i="3"/>
  <c r="O103" i="8"/>
  <c r="BC880" i="18"/>
  <c r="X92" i="13"/>
  <c r="B82" i="8"/>
  <c r="X78" i="13"/>
  <c r="S70" i="3"/>
  <c r="V96" i="8"/>
  <c r="BB418" i="18"/>
  <c r="BB238" i="18"/>
  <c r="R96" i="8"/>
  <c r="BC1065" i="18"/>
  <c r="S68" i="8"/>
  <c r="B40" i="3"/>
  <c r="Q42" i="8"/>
  <c r="U42" i="13"/>
  <c r="BC229" i="18"/>
  <c r="BC558" i="18"/>
  <c r="U87" i="8"/>
  <c r="BB212" i="18"/>
  <c r="D101" i="13"/>
  <c r="J91" i="13"/>
  <c r="B91" i="13"/>
  <c r="BC1081" i="18"/>
  <c r="E74" i="8"/>
  <c r="T103" i="8"/>
  <c r="K56" i="13"/>
  <c r="BB518" i="18"/>
  <c r="U40" i="13"/>
  <c r="L68" i="3"/>
  <c r="U83" i="8"/>
  <c r="BB50" i="18"/>
  <c r="I97" i="3"/>
  <c r="C46" i="3"/>
  <c r="C95" i="13"/>
  <c r="K97" i="3"/>
  <c r="L89" i="13"/>
  <c r="H78" i="13"/>
  <c r="BC486" i="18"/>
  <c r="T46" i="3"/>
  <c r="H56" i="8"/>
  <c r="V43" i="3"/>
  <c r="BC399" i="18"/>
  <c r="BC423" i="18"/>
  <c r="Y103" i="13"/>
  <c r="BB54" i="18"/>
  <c r="BC487" i="18"/>
  <c r="T79" i="8"/>
  <c r="S72" i="8"/>
  <c r="P74" i="8"/>
  <c r="BB233" i="18"/>
  <c r="T91" i="8"/>
  <c r="BC339" i="18"/>
  <c r="BC681" i="18"/>
  <c r="I99" i="3"/>
  <c r="S96" i="8"/>
  <c r="Q76" i="13"/>
  <c r="U60" i="8"/>
  <c r="BB129" i="18"/>
  <c r="J44" i="8"/>
  <c r="S102" i="3"/>
  <c r="K91" i="3"/>
  <c r="BC348" i="18"/>
  <c r="H48" i="8"/>
  <c r="V56" i="8"/>
  <c r="K80" i="8"/>
  <c r="X68" i="13"/>
  <c r="BB592" i="18"/>
  <c r="BB767" i="18"/>
  <c r="X93" i="13"/>
  <c r="BC33" i="18"/>
  <c r="E85" i="13"/>
  <c r="R100" i="3"/>
  <c r="BC762" i="18"/>
  <c r="Q57" i="3"/>
  <c r="BC580" i="18"/>
  <c r="B60" i="13"/>
  <c r="B84" i="13"/>
  <c r="G80" i="8"/>
  <c r="B85" i="3"/>
  <c r="N84" i="8"/>
  <c r="F102" i="8"/>
  <c r="S42" i="13"/>
  <c r="BC873" i="18"/>
  <c r="I70" i="13"/>
  <c r="Q91" i="13"/>
  <c r="C79" i="3"/>
  <c r="N60" i="8"/>
  <c r="D99" i="8"/>
  <c r="H100" i="13"/>
  <c r="K73" i="3"/>
  <c r="Y78" i="3"/>
  <c r="C78" i="13"/>
  <c r="M95" i="13"/>
  <c r="M76" i="13"/>
  <c r="D96" i="13"/>
  <c r="G82" i="13"/>
  <c r="W72" i="3"/>
  <c r="U75" i="8"/>
  <c r="E94" i="8"/>
  <c r="H74" i="13"/>
  <c r="I75" i="3"/>
  <c r="B97" i="3"/>
  <c r="C87" i="8"/>
  <c r="D60" i="3"/>
  <c r="BB829" i="18"/>
  <c r="K89" i="8"/>
  <c r="Q54" i="13"/>
  <c r="G75" i="8"/>
  <c r="G56" i="3"/>
  <c r="BC756" i="18"/>
  <c r="T76" i="13"/>
  <c r="BC1150" i="18"/>
  <c r="BB725" i="18"/>
  <c r="T98" i="13"/>
  <c r="H70" i="3"/>
  <c r="V82" i="13"/>
  <c r="M69" i="3"/>
  <c r="BB1064" i="18"/>
  <c r="X81" i="8"/>
  <c r="Y69" i="8"/>
  <c r="J101" i="3"/>
  <c r="K68" i="13"/>
  <c r="BB769" i="18"/>
  <c r="BC407" i="18"/>
  <c r="BB21" i="18"/>
  <c r="J88" i="3"/>
  <c r="BC262" i="18"/>
  <c r="BC175" i="18"/>
  <c r="BB582" i="18"/>
  <c r="K94" i="8"/>
  <c r="B58" i="13"/>
  <c r="BB563" i="18"/>
  <c r="M87" i="8"/>
  <c r="BB414" i="18"/>
  <c r="C93" i="8"/>
  <c r="P71" i="13"/>
  <c r="L56" i="8"/>
  <c r="Y60" i="3"/>
  <c r="BB936" i="18"/>
  <c r="E84" i="3"/>
  <c r="T81" i="3"/>
  <c r="G71" i="8"/>
  <c r="I48" i="3"/>
  <c r="V83" i="8"/>
  <c r="W75" i="8"/>
  <c r="B88" i="8"/>
  <c r="Y83" i="8"/>
  <c r="BC917" i="18"/>
  <c r="D58" i="3"/>
  <c r="BC673" i="18"/>
  <c r="Q98" i="8"/>
  <c r="B81" i="8"/>
  <c r="H62" i="3"/>
  <c r="BB841" i="18"/>
  <c r="BC414" i="18"/>
  <c r="H44" i="8"/>
  <c r="E56" i="13"/>
  <c r="BC1011" i="18"/>
  <c r="BB209" i="18"/>
  <c r="BB215" i="18"/>
  <c r="BB195" i="18"/>
  <c r="BC965" i="18"/>
  <c r="BB713" i="18"/>
  <c r="BB569" i="18"/>
  <c r="BB381" i="18"/>
  <c r="V48" i="3"/>
  <c r="F95" i="3"/>
  <c r="C100" i="8"/>
  <c r="BB269" i="18"/>
  <c r="BB688" i="18"/>
  <c r="BC949" i="18"/>
  <c r="G59" i="8"/>
  <c r="O60" i="3"/>
  <c r="BC1068" i="18"/>
  <c r="P77" i="8"/>
  <c r="BB250" i="18"/>
  <c r="D73" i="8"/>
  <c r="K60" i="8"/>
  <c r="E89" i="3"/>
  <c r="Q63" i="3"/>
  <c r="H84" i="3"/>
  <c r="J48" i="8"/>
  <c r="J52" i="8"/>
  <c r="G94" i="8"/>
  <c r="BC776" i="18"/>
  <c r="R80" i="3"/>
  <c r="B76" i="3"/>
  <c r="U47" i="3"/>
  <c r="BC151" i="18"/>
  <c r="K73" i="13"/>
  <c r="P47" i="8"/>
  <c r="BB1043" i="18"/>
  <c r="BB1069" i="18"/>
  <c r="K43" i="8"/>
  <c r="W82" i="8"/>
  <c r="W62" i="3"/>
  <c r="BC245" i="18"/>
  <c r="BB921" i="18"/>
  <c r="BB1100" i="18"/>
  <c r="BC149" i="18"/>
  <c r="D44" i="13"/>
  <c r="P87" i="3"/>
  <c r="R94" i="8"/>
  <c r="P68" i="8"/>
  <c r="BB1116" i="18"/>
  <c r="B63" i="13"/>
  <c r="X90" i="8"/>
  <c r="H84" i="13"/>
  <c r="E77" i="3"/>
  <c r="D70" i="8"/>
  <c r="Y87" i="8"/>
  <c r="G79" i="13"/>
  <c r="F100" i="13"/>
  <c r="K58" i="3"/>
  <c r="T84" i="13"/>
  <c r="Y102" i="13"/>
  <c r="I82" i="13"/>
  <c r="F100" i="8"/>
  <c r="C86" i="8"/>
  <c r="K92" i="13"/>
  <c r="M102" i="3"/>
  <c r="BB423" i="18"/>
  <c r="L56" i="13"/>
  <c r="M76" i="3"/>
  <c r="Y103" i="3"/>
  <c r="P78" i="13"/>
  <c r="O79" i="8"/>
  <c r="I72" i="3"/>
  <c r="U94" i="13"/>
  <c r="O101" i="8"/>
  <c r="I91" i="3"/>
  <c r="Y82" i="13"/>
  <c r="N64" i="8"/>
  <c r="V89" i="3"/>
  <c r="BC1066" i="18"/>
  <c r="BB551" i="18"/>
  <c r="V47" i="13"/>
  <c r="Q55" i="3"/>
  <c r="BB933" i="18"/>
  <c r="T54" i="13"/>
  <c r="U58" i="8"/>
  <c r="BB970" i="18"/>
  <c r="Y69" i="3"/>
  <c r="C68" i="13"/>
  <c r="Q60" i="8"/>
  <c r="Y73" i="3"/>
  <c r="W91" i="8"/>
  <c r="E97" i="13"/>
  <c r="BB56" i="18"/>
  <c r="B44" i="3"/>
  <c r="BB299" i="18"/>
  <c r="T80" i="3"/>
  <c r="BC553" i="18"/>
  <c r="BC588" i="18"/>
  <c r="BC684" i="18"/>
  <c r="BB883" i="18"/>
  <c r="I87" i="13"/>
  <c r="BC40" i="18"/>
  <c r="M77" i="13"/>
  <c r="R80" i="13"/>
  <c r="K75" i="13"/>
  <c r="O74" i="8"/>
  <c r="G95" i="3"/>
  <c r="BC904" i="18"/>
  <c r="U73" i="13"/>
  <c r="B44" i="13"/>
  <c r="BB1017" i="18"/>
  <c r="X74" i="8"/>
  <c r="V97" i="3"/>
  <c r="F54" i="3"/>
  <c r="BB862" i="18"/>
  <c r="BB121" i="18"/>
  <c r="J56" i="8"/>
  <c r="BC506" i="18"/>
  <c r="L81" i="3"/>
  <c r="G83" i="13"/>
  <c r="F84" i="13"/>
  <c r="BC737" i="18"/>
  <c r="I95" i="3"/>
  <c r="P70" i="13"/>
  <c r="G85" i="8"/>
  <c r="BB463" i="18"/>
  <c r="BB570" i="18"/>
  <c r="C61" i="13"/>
  <c r="T60" i="3"/>
  <c r="BB340" i="18"/>
  <c r="BB296" i="18"/>
  <c r="BC808" i="18"/>
  <c r="S56" i="13"/>
  <c r="G60" i="8"/>
  <c r="J79" i="3"/>
  <c r="L41" i="8"/>
  <c r="I98" i="8"/>
  <c r="N90" i="8"/>
  <c r="BB778" i="18"/>
  <c r="BB11" i="18"/>
  <c r="BC1054" i="18"/>
  <c r="U47" i="13"/>
  <c r="F48" i="3"/>
  <c r="BC1110" i="18"/>
  <c r="J99" i="13"/>
  <c r="BC923" i="18"/>
  <c r="H77" i="13"/>
  <c r="R59" i="8"/>
  <c r="T89" i="13"/>
  <c r="X92" i="8"/>
  <c r="G101" i="3"/>
  <c r="BC529" i="18"/>
  <c r="M99" i="8"/>
  <c r="BB199" i="18"/>
  <c r="X44" i="3"/>
  <c r="P81" i="8"/>
  <c r="S100" i="8"/>
  <c r="BB565" i="18"/>
  <c r="G77" i="8"/>
  <c r="BB411" i="18"/>
  <c r="D48" i="8"/>
  <c r="R99" i="8"/>
  <c r="M78" i="8"/>
  <c r="BC617" i="18"/>
  <c r="BC508" i="18"/>
  <c r="X40" i="3"/>
  <c r="K66" i="8"/>
  <c r="V80" i="8"/>
  <c r="BC187" i="18"/>
  <c r="J71" i="3"/>
  <c r="T94" i="13"/>
  <c r="H40" i="13"/>
  <c r="R66" i="8"/>
  <c r="BC266" i="18"/>
  <c r="BC466" i="18"/>
  <c r="BC19" i="18"/>
  <c r="Y83" i="3"/>
  <c r="S57" i="13"/>
  <c r="BB824" i="18"/>
  <c r="C57" i="13"/>
  <c r="BB547" i="18"/>
  <c r="BB260" i="18"/>
  <c r="BC968" i="18"/>
  <c r="R100" i="8"/>
  <c r="Y77" i="3"/>
  <c r="BB789" i="18"/>
  <c r="F44" i="13"/>
  <c r="H99" i="13"/>
  <c r="D48" i="3"/>
  <c r="M62" i="13"/>
  <c r="BC748" i="18"/>
  <c r="BB1066" i="18"/>
  <c r="BB83" i="18"/>
  <c r="I91" i="8"/>
  <c r="F85" i="3"/>
  <c r="BC702" i="18"/>
  <c r="K91" i="8"/>
  <c r="M99" i="13"/>
  <c r="U62" i="3"/>
  <c r="BC49" i="18"/>
  <c r="T97" i="8"/>
  <c r="B80" i="3"/>
  <c r="H101" i="3"/>
  <c r="T93" i="13"/>
  <c r="X82" i="13"/>
  <c r="P97" i="8"/>
  <c r="BC877" i="18"/>
  <c r="BC490" i="18"/>
  <c r="V100" i="8"/>
  <c r="Y91" i="3"/>
  <c r="C85" i="13"/>
  <c r="J54" i="8"/>
  <c r="BC717" i="18"/>
  <c r="BB90" i="18"/>
  <c r="E73" i="3"/>
  <c r="BC872" i="18"/>
  <c r="BC606" i="18"/>
  <c r="BB611" i="18"/>
  <c r="V79" i="13"/>
  <c r="U96" i="13"/>
  <c r="L100" i="3"/>
  <c r="K42" i="13"/>
  <c r="N71" i="8"/>
  <c r="X48" i="8"/>
  <c r="F93" i="8"/>
  <c r="BB864" i="18"/>
  <c r="X74" i="3"/>
  <c r="C72" i="3"/>
  <c r="L42" i="13"/>
  <c r="BB71" i="18"/>
  <c r="U65" i="13"/>
  <c r="T81" i="8"/>
  <c r="R93" i="8"/>
  <c r="N82" i="8"/>
  <c r="B74" i="13"/>
  <c r="BB564" i="18"/>
  <c r="M94" i="8"/>
  <c r="BB743" i="18"/>
  <c r="D90" i="3"/>
  <c r="BB133" i="18"/>
  <c r="T54" i="3"/>
  <c r="K69" i="3"/>
  <c r="BC254" i="18"/>
  <c r="U90" i="3"/>
  <c r="I83" i="13"/>
  <c r="S90" i="13"/>
  <c r="L85" i="8"/>
  <c r="M54" i="3"/>
  <c r="N48" i="3"/>
  <c r="K47" i="3"/>
  <c r="L90" i="8"/>
  <c r="Q89" i="13"/>
  <c r="G96" i="8"/>
  <c r="W99" i="8"/>
  <c r="BC334" i="18"/>
  <c r="BC1145" i="18"/>
  <c r="O101" i="13"/>
  <c r="K86" i="8"/>
  <c r="BB265" i="18"/>
  <c r="BC421" i="18"/>
  <c r="G41" i="13"/>
  <c r="BB813" i="18"/>
  <c r="Y42" i="8"/>
  <c r="S76" i="13"/>
  <c r="L43" i="13"/>
  <c r="BB586" i="18"/>
  <c r="Y78" i="8"/>
  <c r="BC250" i="18"/>
  <c r="O67" i="8"/>
  <c r="E47" i="3"/>
  <c r="B53" i="13"/>
  <c r="D102" i="13"/>
  <c r="BC361" i="18"/>
  <c r="W50" i="3"/>
  <c r="BC384" i="18"/>
  <c r="K77" i="8"/>
  <c r="J89" i="13"/>
  <c r="W64" i="8"/>
  <c r="BB948" i="18"/>
  <c r="X89" i="8"/>
  <c r="K70" i="13"/>
  <c r="Y43" i="13"/>
  <c r="M52" i="13"/>
  <c r="BC844" i="18"/>
  <c r="O54" i="13"/>
  <c r="BC832" i="18"/>
  <c r="BC793" i="18"/>
  <c r="P72" i="13"/>
  <c r="O43" i="13"/>
  <c r="M48" i="13"/>
  <c r="BB680" i="18"/>
  <c r="P97" i="13"/>
  <c r="T45" i="3"/>
  <c r="BC653" i="18"/>
  <c r="I45" i="13"/>
  <c r="Q81" i="13"/>
  <c r="BC579" i="18"/>
  <c r="F66" i="8"/>
  <c r="Y80" i="8"/>
  <c r="Y50" i="3"/>
  <c r="O46" i="3"/>
  <c r="L66" i="13"/>
  <c r="E66" i="13"/>
  <c r="W66" i="8"/>
  <c r="D57" i="3"/>
  <c r="BB272" i="18"/>
  <c r="B57" i="13"/>
  <c r="F102" i="13"/>
  <c r="M94" i="13"/>
  <c r="M89" i="3"/>
  <c r="D95" i="3"/>
  <c r="BB293" i="18"/>
  <c r="W42" i="13"/>
  <c r="P88" i="13"/>
  <c r="BB35" i="18"/>
  <c r="J87" i="8"/>
  <c r="Y84" i="13"/>
  <c r="J101" i="13"/>
  <c r="M83" i="8"/>
  <c r="S97" i="3"/>
  <c r="X68" i="3"/>
  <c r="Q93" i="13"/>
  <c r="U49" i="13"/>
  <c r="R58" i="13"/>
  <c r="BC1009" i="18"/>
  <c r="BB626" i="18"/>
  <c r="P65" i="8"/>
  <c r="N46" i="8"/>
  <c r="P57" i="3"/>
  <c r="W70" i="8"/>
  <c r="BB1072" i="18"/>
  <c r="K75" i="8"/>
  <c r="Y87" i="13"/>
  <c r="K44" i="3"/>
  <c r="B50" i="8"/>
  <c r="M47" i="13"/>
  <c r="C44" i="3"/>
  <c r="W64" i="13"/>
  <c r="L84" i="8"/>
  <c r="W95" i="13"/>
  <c r="BC1087" i="18"/>
  <c r="B96" i="8"/>
  <c r="C53" i="3"/>
  <c r="BC862" i="18"/>
  <c r="Q98" i="13"/>
  <c r="P66" i="8"/>
  <c r="O93" i="3"/>
  <c r="BC497" i="18"/>
  <c r="BB887" i="18"/>
  <c r="B61" i="3"/>
  <c r="Y48" i="3"/>
  <c r="BC1000" i="18"/>
  <c r="BB494" i="18"/>
  <c r="BB5" i="18"/>
  <c r="BB319" i="18"/>
  <c r="BB323" i="18"/>
  <c r="BC977" i="18"/>
  <c r="BB19" i="18"/>
  <c r="G84" i="3"/>
  <c r="T56" i="3"/>
  <c r="BB389" i="18"/>
  <c r="O56" i="13"/>
  <c r="Q59" i="13"/>
  <c r="BB321" i="18"/>
  <c r="K65" i="13"/>
  <c r="BC555" i="18"/>
  <c r="X43" i="3"/>
  <c r="BB473" i="18"/>
  <c r="BB814" i="18"/>
  <c r="BB435" i="18"/>
  <c r="BC908" i="18"/>
  <c r="X83" i="3"/>
  <c r="E10" i="37"/>
  <c r="I43" i="3"/>
  <c r="BB944" i="18"/>
  <c r="BB471" i="18"/>
  <c r="K85" i="13"/>
  <c r="BC1138" i="18"/>
  <c r="O99" i="8"/>
  <c r="S40" i="3"/>
  <c r="L68" i="13"/>
  <c r="M92" i="3"/>
  <c r="S71" i="13"/>
  <c r="U59" i="13"/>
  <c r="BC548" i="18"/>
  <c r="W44" i="8"/>
  <c r="S50" i="8"/>
  <c r="E48" i="3"/>
  <c r="Q102" i="8"/>
  <c r="BB1056" i="18"/>
  <c r="P70" i="8"/>
  <c r="B53" i="3"/>
  <c r="X82" i="3"/>
  <c r="F50" i="3"/>
  <c r="P61" i="8"/>
  <c r="V53" i="13"/>
  <c r="W60" i="13"/>
  <c r="I67" i="3"/>
  <c r="BC289" i="18"/>
  <c r="W88" i="3"/>
  <c r="T42" i="3"/>
  <c r="N62" i="13"/>
  <c r="M98" i="3"/>
  <c r="T89" i="3"/>
  <c r="I93" i="3"/>
  <c r="W43" i="3"/>
  <c r="V61" i="13"/>
  <c r="G92" i="8"/>
  <c r="N79" i="13"/>
  <c r="X102" i="8"/>
  <c r="C71" i="3"/>
  <c r="BB735" i="18"/>
  <c r="BB152" i="18"/>
  <c r="J75" i="13"/>
  <c r="BC380" i="18"/>
  <c r="H86" i="8"/>
  <c r="G54" i="3"/>
  <c r="BC750" i="18"/>
  <c r="BB771" i="18"/>
  <c r="BB963" i="18"/>
  <c r="BB686" i="18"/>
  <c r="K59" i="13"/>
  <c r="BB842" i="18"/>
  <c r="BC610" i="18"/>
  <c r="L54" i="3"/>
  <c r="BC274" i="18"/>
  <c r="BB612" i="18"/>
  <c r="BB449" i="18"/>
  <c r="BB234" i="18"/>
  <c r="H73" i="13"/>
  <c r="J61" i="13"/>
  <c r="B92" i="13"/>
  <c r="Q94" i="8"/>
  <c r="BB1073" i="18"/>
  <c r="T42" i="8"/>
  <c r="U62" i="13"/>
  <c r="X81" i="3"/>
  <c r="H76" i="3"/>
  <c r="BB762" i="18"/>
  <c r="D78" i="8"/>
  <c r="T68" i="13"/>
  <c r="BB685" i="18"/>
  <c r="BB1065" i="18"/>
  <c r="BC918" i="18"/>
  <c r="C50" i="3"/>
  <c r="BC119" i="18"/>
  <c r="BB1130" i="18"/>
  <c r="I66" i="3"/>
  <c r="L67" i="13"/>
  <c r="BB656" i="18"/>
  <c r="F82" i="13"/>
  <c r="J48" i="3"/>
  <c r="G51" i="13"/>
  <c r="R43" i="8"/>
  <c r="T55" i="13"/>
  <c r="BC1010" i="18"/>
  <c r="I89" i="3"/>
  <c r="H69" i="13"/>
  <c r="U52" i="13"/>
  <c r="BC1101" i="18"/>
  <c r="BB747" i="18"/>
  <c r="T101" i="3"/>
  <c r="BB386" i="18"/>
  <c r="S41" i="13"/>
  <c r="L90" i="3"/>
  <c r="L44" i="8"/>
  <c r="V97" i="13"/>
  <c r="BC777" i="18"/>
  <c r="BC978" i="18"/>
  <c r="BB645" i="18"/>
  <c r="I86" i="8"/>
  <c r="D83" i="8"/>
  <c r="M53" i="3"/>
  <c r="U67" i="13"/>
  <c r="T67" i="8"/>
  <c r="L84" i="3"/>
  <c r="L46" i="8"/>
  <c r="M47" i="3"/>
  <c r="M69" i="8"/>
  <c r="C63" i="13"/>
  <c r="S62" i="8"/>
  <c r="BB330" i="18"/>
  <c r="X49" i="13"/>
  <c r="BB1060" i="18"/>
  <c r="O64" i="3"/>
  <c r="J85" i="8"/>
  <c r="E54" i="13"/>
  <c r="G63" i="13"/>
  <c r="I56" i="8"/>
  <c r="BB1153" i="18"/>
  <c r="BB393" i="18"/>
  <c r="BB1031" i="18"/>
  <c r="M85" i="13"/>
  <c r="BB387" i="18"/>
  <c r="BC863" i="18"/>
  <c r="BB826" i="18"/>
  <c r="BC591" i="18"/>
  <c r="BB103" i="18"/>
  <c r="BC291" i="18"/>
  <c r="B69" i="8"/>
  <c r="Y40" i="8"/>
  <c r="J70" i="8"/>
  <c r="BB602" i="18"/>
  <c r="N100" i="8"/>
  <c r="E53" i="3"/>
  <c r="BB853" i="18"/>
  <c r="BC158" i="18"/>
  <c r="BC954" i="18"/>
  <c r="Q85" i="13"/>
  <c r="Q52" i="3"/>
  <c r="Y98" i="13"/>
  <c r="BC397" i="18"/>
  <c r="L76" i="8"/>
  <c r="BC439" i="18"/>
  <c r="W43" i="13"/>
  <c r="BC496" i="18"/>
  <c r="F45" i="8"/>
  <c r="T78" i="3"/>
  <c r="BC657" i="18"/>
  <c r="BC88" i="18"/>
  <c r="U49" i="8"/>
  <c r="B67" i="3"/>
  <c r="I98" i="13"/>
  <c r="BB124" i="18"/>
  <c r="X80" i="3"/>
  <c r="U53" i="13"/>
  <c r="BB613" i="18"/>
  <c r="BC905" i="18"/>
  <c r="BC1085" i="18"/>
  <c r="X81" i="13"/>
  <c r="G98" i="8"/>
  <c r="W75" i="3"/>
  <c r="BC976" i="18"/>
  <c r="U51" i="3"/>
  <c r="BC331" i="18"/>
  <c r="B59" i="13"/>
  <c r="H91" i="8"/>
  <c r="W47" i="8"/>
  <c r="BB116" i="18"/>
  <c r="Q73" i="8"/>
  <c r="T62" i="13"/>
  <c r="W65" i="13"/>
  <c r="BC913" i="18"/>
  <c r="E63" i="3"/>
  <c r="BB1145" i="18"/>
  <c r="BB207" i="18"/>
  <c r="G65" i="3"/>
  <c r="BC183" i="18"/>
  <c r="M68" i="13"/>
  <c r="U96" i="3"/>
  <c r="BC595" i="18"/>
  <c r="V42" i="3"/>
  <c r="W71" i="3"/>
  <c r="D67" i="8"/>
  <c r="BB803" i="18"/>
  <c r="J78" i="13"/>
  <c r="Q57" i="8"/>
  <c r="G75" i="3"/>
  <c r="G55" i="3"/>
  <c r="BC144" i="18"/>
  <c r="S45" i="3"/>
  <c r="BC463" i="18"/>
  <c r="Y45" i="8"/>
  <c r="BC287" i="18"/>
  <c r="O83" i="13"/>
  <c r="I94" i="13"/>
  <c r="O48" i="13"/>
  <c r="BB792" i="18"/>
  <c r="BB539" i="18"/>
  <c r="S79" i="8"/>
  <c r="R79" i="8"/>
  <c r="BB64" i="18"/>
  <c r="J102" i="13"/>
  <c r="BC564" i="18"/>
  <c r="X100" i="13"/>
  <c r="G52" i="13"/>
  <c r="P99" i="13"/>
  <c r="O76" i="3"/>
  <c r="BB987" i="18"/>
  <c r="L62" i="13"/>
  <c r="I60" i="8"/>
  <c r="X44" i="13"/>
  <c r="Q72" i="8"/>
  <c r="V92" i="8"/>
  <c r="P66" i="13"/>
  <c r="T58" i="13"/>
  <c r="K60" i="13"/>
  <c r="BB40" i="18"/>
  <c r="U73" i="3"/>
  <c r="B95" i="13"/>
  <c r="BC574" i="18"/>
  <c r="G72" i="3"/>
  <c r="Y102" i="8"/>
  <c r="BC252" i="18"/>
  <c r="G75" i="13"/>
  <c r="Q86" i="8"/>
  <c r="H44" i="3"/>
  <c r="T48" i="3"/>
  <c r="V73" i="3"/>
  <c r="E80" i="3"/>
  <c r="BC636" i="18"/>
  <c r="BC651" i="18"/>
  <c r="T46" i="8"/>
  <c r="Y46" i="8"/>
  <c r="BC765" i="18"/>
  <c r="W90" i="8"/>
  <c r="BB403" i="18"/>
  <c r="B58" i="8"/>
  <c r="H92" i="3"/>
  <c r="M44" i="13"/>
  <c r="P40" i="8"/>
  <c r="X98" i="8"/>
  <c r="BC342" i="18"/>
  <c r="BB301" i="18"/>
  <c r="M44" i="3"/>
  <c r="E76" i="8"/>
  <c r="V64" i="8"/>
  <c r="P42" i="3"/>
  <c r="BC284" i="18"/>
  <c r="BC168" i="18"/>
  <c r="BC87" i="18"/>
  <c r="V60" i="13"/>
  <c r="L64" i="13"/>
  <c r="L102" i="3"/>
  <c r="S98" i="8"/>
  <c r="O40" i="13"/>
  <c r="BC1104" i="18"/>
  <c r="BC1071" i="18"/>
  <c r="BB816" i="18"/>
  <c r="BB1084" i="18"/>
  <c r="C86" i="3"/>
  <c r="BC1045" i="18"/>
  <c r="BC58" i="18"/>
  <c r="W98" i="8"/>
  <c r="Q56" i="3"/>
  <c r="D42" i="8"/>
  <c r="BC992" i="18"/>
  <c r="BB249" i="18"/>
  <c r="F50" i="8"/>
  <c r="W40" i="3"/>
  <c r="V95" i="8"/>
  <c r="BC145" i="18"/>
  <c r="Q53" i="3"/>
  <c r="C69" i="3"/>
  <c r="T40" i="8"/>
  <c r="N60" i="3"/>
  <c r="BC709" i="18"/>
  <c r="BC256" i="18"/>
  <c r="V102" i="3"/>
  <c r="K63" i="3"/>
  <c r="U103" i="3"/>
  <c r="BC1060" i="18"/>
  <c r="BB262" i="18"/>
  <c r="N80" i="13"/>
  <c r="V54" i="13"/>
  <c r="F89" i="8"/>
  <c r="BB1124" i="18"/>
  <c r="BB870" i="18"/>
  <c r="V49" i="8"/>
  <c r="O82" i="13"/>
  <c r="G102" i="3"/>
  <c r="BB538" i="18"/>
  <c r="BC1004" i="18"/>
  <c r="K64" i="13"/>
  <c r="E98" i="3"/>
  <c r="E91" i="13"/>
  <c r="BC1050" i="18"/>
  <c r="BC446" i="18"/>
  <c r="J58" i="8"/>
  <c r="G40" i="8"/>
  <c r="K56" i="8"/>
  <c r="BC282" i="18"/>
  <c r="H103" i="8"/>
  <c r="H60" i="8"/>
  <c r="V102" i="13"/>
  <c r="X65" i="3"/>
  <c r="U95" i="8"/>
  <c r="N101" i="8"/>
  <c r="BC51" i="18"/>
  <c r="U61" i="3"/>
  <c r="B103" i="8"/>
  <c r="BC561" i="18"/>
  <c r="D78" i="3"/>
  <c r="K62" i="13"/>
  <c r="Y94" i="13"/>
  <c r="BB568" i="18"/>
  <c r="BC643" i="18"/>
  <c r="BB426" i="18"/>
  <c r="BC886" i="18"/>
  <c r="Y99" i="8"/>
  <c r="BC859" i="18"/>
  <c r="I81" i="3"/>
  <c r="R68" i="8"/>
  <c r="BB1155" i="18"/>
  <c r="G90" i="3"/>
  <c r="BC957" i="18"/>
  <c r="BB605" i="18"/>
  <c r="I96" i="8"/>
  <c r="I62" i="13"/>
  <c r="M52" i="3"/>
  <c r="M62" i="8"/>
  <c r="F93" i="13"/>
  <c r="M102" i="13"/>
  <c r="I100" i="3"/>
  <c r="W76" i="13"/>
  <c r="H67" i="8"/>
  <c r="Y95" i="8"/>
  <c r="BC674" i="18"/>
  <c r="F75" i="13"/>
  <c r="BC478" i="18"/>
  <c r="K48" i="8"/>
  <c r="BC1155" i="18"/>
  <c r="S64" i="13"/>
  <c r="K70" i="8"/>
  <c r="BB843" i="18"/>
  <c r="E87" i="3"/>
  <c r="C93" i="3"/>
  <c r="BC767" i="18"/>
  <c r="K81" i="13"/>
  <c r="BB169" i="18"/>
  <c r="X89" i="13"/>
  <c r="BC473" i="18"/>
  <c r="BB14" i="18"/>
  <c r="W73" i="3"/>
  <c r="Q60" i="3"/>
  <c r="L103" i="8"/>
  <c r="BB128" i="18"/>
  <c r="S44" i="13"/>
  <c r="N94" i="8"/>
  <c r="P99" i="3"/>
  <c r="H63" i="8"/>
  <c r="D94" i="3"/>
  <c r="R71" i="8"/>
  <c r="BC386" i="18"/>
  <c r="BB333" i="18"/>
  <c r="BC164" i="18"/>
  <c r="BC309" i="18"/>
  <c r="T45" i="13"/>
  <c r="U102" i="8"/>
  <c r="M94" i="3"/>
  <c r="BC246" i="18"/>
  <c r="C102" i="3"/>
  <c r="D42" i="13"/>
  <c r="B73" i="13"/>
  <c r="BC1059" i="18"/>
  <c r="BB68" i="18"/>
  <c r="H97" i="8"/>
  <c r="H63" i="3"/>
  <c r="BB519" i="18"/>
  <c r="G45" i="3"/>
  <c r="U87" i="3"/>
  <c r="O41" i="8"/>
  <c r="BB186" i="18"/>
  <c r="W87" i="3"/>
  <c r="I77" i="8"/>
  <c r="U70" i="8"/>
  <c r="BC816" i="18"/>
  <c r="BC188" i="18"/>
  <c r="N65" i="13"/>
  <c r="BB624" i="18"/>
  <c r="R66" i="3"/>
  <c r="F48" i="8"/>
  <c r="C75" i="13"/>
  <c r="BB239" i="18"/>
  <c r="M75" i="3"/>
  <c r="BB141" i="18"/>
  <c r="B86" i="8"/>
  <c r="T54" i="8"/>
  <c r="E71" i="8"/>
  <c r="BB41" i="18"/>
  <c r="BC322" i="18"/>
  <c r="Q101" i="8"/>
  <c r="U79" i="3"/>
  <c r="BC364" i="18"/>
  <c r="BB529" i="18"/>
  <c r="C58" i="3"/>
  <c r="S80" i="8"/>
  <c r="W75" i="13"/>
  <c r="Y59" i="13"/>
  <c r="BB172" i="18"/>
  <c r="BC798" i="18"/>
  <c r="C92" i="13"/>
  <c r="O72" i="8"/>
  <c r="I94" i="8"/>
  <c r="V103" i="13"/>
  <c r="BC952" i="18"/>
  <c r="Y70" i="8"/>
  <c r="R48" i="3"/>
  <c r="BB962" i="18"/>
  <c r="BC271" i="18"/>
  <c r="D77" i="8"/>
  <c r="X91" i="3"/>
  <c r="N99" i="3"/>
  <c r="D87" i="3"/>
  <c r="Y97" i="8"/>
  <c r="BC989" i="18"/>
  <c r="Q75" i="13"/>
  <c r="BC258" i="18"/>
  <c r="BC206" i="18"/>
  <c r="R77" i="8"/>
  <c r="BC437" i="18"/>
  <c r="C40" i="8"/>
  <c r="T56" i="8"/>
  <c r="BB462" i="18"/>
  <c r="BC818" i="18"/>
  <c r="T91" i="13"/>
  <c r="BB164" i="18"/>
  <c r="N102" i="13"/>
  <c r="T76" i="8"/>
  <c r="K81" i="3"/>
  <c r="F56" i="13"/>
  <c r="N51" i="3"/>
  <c r="N94" i="3"/>
  <c r="BB646" i="18"/>
  <c r="C98" i="8"/>
  <c r="O65" i="13"/>
  <c r="BC54" i="18"/>
  <c r="G77" i="13"/>
  <c r="M101" i="13"/>
  <c r="C102" i="8"/>
  <c r="C81" i="3"/>
  <c r="D78" i="13"/>
  <c r="W79" i="13"/>
  <c r="BC955" i="18"/>
  <c r="BC456" i="18"/>
  <c r="H40" i="3"/>
  <c r="N49" i="8"/>
  <c r="BC99" i="18"/>
  <c r="H52" i="3"/>
  <c r="BB1051" i="18"/>
  <c r="T86" i="3"/>
  <c r="U58" i="13"/>
  <c r="BC530" i="18"/>
  <c r="B101" i="8"/>
  <c r="BC427" i="18"/>
  <c r="T63" i="13"/>
  <c r="BB702" i="18"/>
  <c r="BC438" i="18"/>
  <c r="R50" i="8"/>
  <c r="U90" i="8"/>
  <c r="X103" i="8"/>
  <c r="P53" i="8"/>
  <c r="BB244" i="18"/>
  <c r="S89" i="13"/>
  <c r="P52" i="8"/>
  <c r="B77" i="13"/>
  <c r="I92" i="3"/>
  <c r="Y68" i="3"/>
  <c r="T100" i="8"/>
  <c r="U86" i="8"/>
  <c r="M64" i="13"/>
  <c r="P50" i="8"/>
  <c r="BC983" i="18"/>
  <c r="Y61" i="3"/>
  <c r="D100" i="3"/>
  <c r="BB510" i="18"/>
  <c r="O86" i="13"/>
  <c r="V80" i="3"/>
  <c r="Y85" i="3"/>
  <c r="W53" i="3"/>
  <c r="BB802" i="18"/>
  <c r="Q40" i="3"/>
  <c r="BB756" i="18"/>
  <c r="F53" i="3"/>
  <c r="BB1061" i="18"/>
  <c r="I81" i="13"/>
  <c r="P65" i="13"/>
  <c r="U42" i="3"/>
  <c r="E61" i="3"/>
  <c r="G99" i="13"/>
  <c r="BC359" i="18"/>
  <c r="V81" i="3"/>
  <c r="J43" i="8"/>
  <c r="BC689" i="18"/>
  <c r="C91" i="13"/>
  <c r="N53" i="8"/>
  <c r="K101" i="3"/>
  <c r="R101" i="8"/>
  <c r="BC966" i="18"/>
  <c r="X67" i="3"/>
  <c r="V40" i="3"/>
  <c r="W63" i="8"/>
  <c r="BB1131" i="18"/>
  <c r="BC507" i="18"/>
  <c r="BB965" i="18"/>
  <c r="BB527" i="18"/>
  <c r="F101" i="3"/>
  <c r="BB341" i="18"/>
  <c r="D41" i="3"/>
  <c r="N93" i="3"/>
  <c r="M59" i="3"/>
  <c r="V74" i="13"/>
  <c r="N78" i="3"/>
  <c r="O57" i="3"/>
  <c r="BC853" i="18"/>
  <c r="BC457" i="18"/>
  <c r="BB1023" i="18"/>
  <c r="BC293" i="18"/>
  <c r="BC552" i="18"/>
  <c r="B93" i="13"/>
  <c r="S66" i="3"/>
  <c r="E67" i="3"/>
  <c r="BC36" i="18"/>
  <c r="V76" i="8"/>
  <c r="T64" i="13"/>
  <c r="R67" i="8"/>
  <c r="J62" i="3"/>
  <c r="BB561" i="18"/>
  <c r="W78" i="3"/>
  <c r="K46" i="3"/>
  <c r="V59" i="13"/>
  <c r="BC212" i="18"/>
  <c r="S53" i="8"/>
  <c r="BC1120" i="18"/>
  <c r="I68" i="13"/>
  <c r="F60" i="3"/>
  <c r="BC44" i="18"/>
  <c r="O40" i="8"/>
  <c r="BB81" i="18"/>
  <c r="I88" i="13"/>
  <c r="H57" i="8"/>
  <c r="G60" i="13"/>
  <c r="O66" i="8"/>
  <c r="G99" i="3"/>
  <c r="BB332" i="18"/>
  <c r="BC878" i="18"/>
  <c r="I72" i="8"/>
  <c r="F59" i="3"/>
  <c r="C57" i="3"/>
  <c r="J85" i="13"/>
  <c r="O48" i="3"/>
  <c r="W68" i="13"/>
  <c r="BB783" i="18"/>
  <c r="S68" i="3"/>
  <c r="BB734" i="18"/>
  <c r="O78" i="13"/>
  <c r="B67" i="8"/>
  <c r="BC618" i="18"/>
  <c r="B50" i="3"/>
  <c r="BB787" i="18"/>
  <c r="N48" i="8"/>
  <c r="D68" i="8"/>
  <c r="W61" i="8"/>
  <c r="Y52" i="3"/>
  <c r="M45" i="3"/>
  <c r="D82" i="3"/>
  <c r="O79" i="13"/>
  <c r="BC583" i="18"/>
  <c r="I63" i="13"/>
  <c r="BC843" i="18"/>
  <c r="B52" i="8"/>
  <c r="M49" i="13"/>
  <c r="P99" i="8"/>
  <c r="X43" i="8"/>
  <c r="O45" i="3"/>
  <c r="BC847" i="18"/>
  <c r="U61" i="8"/>
  <c r="F103" i="13"/>
  <c r="P61" i="3"/>
  <c r="X48" i="13"/>
  <c r="BB575" i="18"/>
  <c r="BB969" i="18"/>
  <c r="Q42" i="3"/>
  <c r="P43" i="8"/>
  <c r="V62" i="3"/>
  <c r="BB1053" i="18"/>
  <c r="BB972" i="18"/>
  <c r="D59" i="3"/>
  <c r="Y53" i="13"/>
  <c r="Q68" i="3"/>
  <c r="K67" i="8"/>
  <c r="I66" i="8"/>
  <c r="BC629" i="18"/>
  <c r="BB781" i="18"/>
  <c r="Q44" i="8"/>
  <c r="BB852" i="18"/>
  <c r="BC1103" i="18"/>
  <c r="K65" i="3"/>
  <c r="E88" i="8"/>
  <c r="V82" i="3"/>
  <c r="BB175" i="18"/>
  <c r="BC932" i="18"/>
  <c r="BB558" i="18"/>
  <c r="D100" i="8"/>
  <c r="E95" i="13"/>
  <c r="Y43" i="3"/>
  <c r="BB419" i="18"/>
  <c r="C66" i="3"/>
  <c r="K65" i="8"/>
  <c r="S71" i="8"/>
  <c r="BC697" i="18"/>
  <c r="BB1037" i="18"/>
  <c r="BC502" i="18"/>
  <c r="BB623" i="18"/>
  <c r="BB851" i="18"/>
  <c r="H72" i="13"/>
  <c r="BC389" i="18"/>
  <c r="P86" i="13"/>
  <c r="G59" i="3"/>
  <c r="BC491" i="18"/>
  <c r="BC1139" i="18"/>
  <c r="N86" i="3"/>
  <c r="K57" i="3"/>
  <c r="J84" i="3"/>
  <c r="M81" i="3"/>
  <c r="M71" i="13"/>
  <c r="W69" i="13"/>
  <c r="BB236" i="18"/>
  <c r="Y50" i="8"/>
  <c r="U77" i="8"/>
  <c r="R55" i="13"/>
  <c r="U60" i="13"/>
  <c r="J86" i="8"/>
  <c r="BC1040" i="18"/>
  <c r="E69" i="13"/>
  <c r="R76" i="3"/>
  <c r="BC531" i="18"/>
  <c r="BC526" i="18"/>
  <c r="W73" i="8"/>
  <c r="BC140" i="18"/>
  <c r="M74" i="3"/>
  <c r="BB1118" i="18"/>
  <c r="BC551" i="18"/>
  <c r="D95" i="8"/>
  <c r="T80" i="8"/>
  <c r="Y79" i="3"/>
  <c r="R53" i="8"/>
  <c r="N59" i="13"/>
  <c r="H48" i="13"/>
  <c r="H43" i="13"/>
  <c r="BB443" i="18"/>
  <c r="E88" i="13"/>
  <c r="E10" i="33"/>
  <c r="L49" i="8"/>
  <c r="BC12" i="18"/>
  <c r="E51" i="8"/>
  <c r="X103" i="13"/>
  <c r="V84" i="3"/>
  <c r="F64" i="3"/>
  <c r="W61" i="13"/>
  <c r="BC727" i="18"/>
  <c r="R69" i="13"/>
  <c r="BC758" i="18"/>
  <c r="J90" i="13"/>
  <c r="Y82" i="3"/>
  <c r="X59" i="13"/>
  <c r="BB850" i="18"/>
  <c r="K68" i="8"/>
  <c r="O41" i="3"/>
  <c r="G87" i="8"/>
  <c r="V75" i="3"/>
  <c r="S100" i="13"/>
  <c r="D47" i="3"/>
  <c r="BC988" i="18"/>
  <c r="V76" i="13"/>
  <c r="BC230" i="18"/>
  <c r="N95" i="3"/>
  <c r="Q57" i="13"/>
  <c r="BB127" i="18"/>
  <c r="BB150" i="18"/>
  <c r="Q61" i="3"/>
  <c r="BB1020" i="18"/>
  <c r="R92" i="13"/>
  <c r="BB785" i="18"/>
  <c r="BB151" i="18"/>
  <c r="U68" i="13"/>
  <c r="V51" i="13"/>
  <c r="BB268" i="18"/>
  <c r="P101" i="8"/>
  <c r="K50" i="3"/>
  <c r="BC944" i="18"/>
  <c r="BC720" i="18"/>
  <c r="BC484" i="18"/>
  <c r="J44" i="13"/>
  <c r="O97" i="3"/>
  <c r="T85" i="8"/>
  <c r="I72" i="13"/>
  <c r="H102" i="3"/>
  <c r="L82" i="3"/>
  <c r="I101" i="13"/>
  <c r="S66" i="13"/>
  <c r="U90" i="13"/>
  <c r="B62" i="8"/>
  <c r="H88" i="3"/>
  <c r="F79" i="3"/>
  <c r="P62" i="13"/>
  <c r="S96" i="13"/>
  <c r="O102" i="8"/>
  <c r="V90" i="8"/>
  <c r="BC805" i="18"/>
  <c r="I85" i="8"/>
  <c r="Y98" i="8"/>
  <c r="BC663" i="18"/>
  <c r="N91" i="8"/>
  <c r="N58" i="13"/>
  <c r="E62" i="3"/>
  <c r="BB808" i="18"/>
  <c r="BB583" i="18"/>
  <c r="T82" i="3"/>
  <c r="N98" i="3"/>
  <c r="P48" i="3"/>
  <c r="T66" i="13"/>
  <c r="B90" i="3"/>
  <c r="T96" i="8"/>
  <c r="E94" i="3"/>
  <c r="N70" i="8"/>
  <c r="BB1143" i="18"/>
  <c r="L50" i="3"/>
  <c r="J81" i="3"/>
  <c r="N74" i="13"/>
  <c r="H68" i="13"/>
  <c r="Q83" i="3"/>
  <c r="Q92" i="3"/>
  <c r="R74" i="3"/>
  <c r="BC366" i="18"/>
  <c r="BB998" i="18"/>
  <c r="B93" i="3"/>
  <c r="BB445" i="18"/>
  <c r="D86" i="3"/>
  <c r="BB797" i="18"/>
  <c r="BC24" i="18"/>
  <c r="U41" i="13"/>
  <c r="P46" i="13"/>
  <c r="U41" i="8"/>
  <c r="I44" i="13"/>
  <c r="H56" i="3"/>
  <c r="BB283" i="18"/>
  <c r="BB221" i="18"/>
  <c r="V87" i="13"/>
  <c r="BC678" i="18"/>
  <c r="BB1055" i="18"/>
  <c r="Y58" i="13"/>
  <c r="BB828" i="18"/>
  <c r="BB712" i="18"/>
  <c r="H74" i="3"/>
  <c r="R87" i="3"/>
  <c r="E102" i="13"/>
  <c r="BB660" i="18"/>
  <c r="V77" i="3"/>
  <c r="U66" i="8"/>
  <c r="D70" i="3"/>
  <c r="Q62" i="8"/>
  <c r="Q46" i="8"/>
  <c r="U92" i="13"/>
  <c r="BB1107" i="18"/>
  <c r="C60" i="8"/>
  <c r="K50" i="8"/>
  <c r="Q50" i="3"/>
  <c r="BC1153" i="18"/>
  <c r="D76" i="13"/>
  <c r="BC146" i="18"/>
  <c r="BB1137" i="18"/>
  <c r="X46" i="3"/>
  <c r="T40" i="13"/>
  <c r="R64" i="3"/>
  <c r="BC335" i="18"/>
  <c r="O100" i="8"/>
  <c r="R89" i="3"/>
  <c r="T41" i="3"/>
  <c r="BB667" i="18"/>
  <c r="F40" i="13"/>
  <c r="S53" i="3"/>
  <c r="BB1146" i="18"/>
  <c r="C96" i="8"/>
  <c r="I102" i="3"/>
  <c r="BB76" i="18"/>
  <c r="BC318" i="18"/>
  <c r="K95" i="13"/>
  <c r="BC354" i="18"/>
  <c r="D99" i="3"/>
  <c r="S62" i="3"/>
  <c r="BC900" i="18"/>
  <c r="U74" i="3"/>
  <c r="BC856" i="18"/>
  <c r="BC1052" i="18"/>
  <c r="I82" i="3"/>
  <c r="BB707" i="18"/>
  <c r="Q73" i="13"/>
  <c r="N71" i="3"/>
  <c r="BC973" i="18"/>
  <c r="V71" i="3"/>
  <c r="Q75" i="8"/>
  <c r="S61" i="3"/>
  <c r="Y56" i="8"/>
  <c r="O55" i="13"/>
  <c r="L80" i="3"/>
  <c r="V82" i="8"/>
  <c r="G101" i="8"/>
  <c r="M79" i="8"/>
  <c r="R54" i="8"/>
  <c r="I41" i="8"/>
  <c r="Y93" i="8"/>
  <c r="BB977" i="18"/>
  <c r="U74" i="8"/>
  <c r="P76" i="8"/>
  <c r="BB619" i="18"/>
  <c r="C84" i="3"/>
  <c r="B77" i="3"/>
  <c r="I93" i="13"/>
  <c r="V88" i="3"/>
  <c r="Y61" i="13"/>
  <c r="R71" i="3"/>
  <c r="BB956" i="18"/>
  <c r="T73" i="3"/>
  <c r="H78" i="8"/>
  <c r="BC928" i="18"/>
  <c r="K42" i="3"/>
  <c r="W93" i="8"/>
  <c r="BB819" i="18"/>
  <c r="BB869" i="18"/>
  <c r="BB914" i="18"/>
  <c r="I87" i="8"/>
  <c r="BC979" i="18"/>
  <c r="D84" i="3"/>
  <c r="C58" i="8"/>
  <c r="BB514" i="18"/>
  <c r="BC577" i="18"/>
  <c r="BC524" i="18"/>
  <c r="BB168" i="18"/>
  <c r="BB786" i="18"/>
  <c r="W83" i="8"/>
  <c r="BB1062" i="18"/>
  <c r="BC1095" i="18"/>
  <c r="O88" i="8"/>
  <c r="X45" i="13"/>
  <c r="M93" i="3"/>
  <c r="M95" i="8"/>
  <c r="BC1088" i="18"/>
  <c r="BB180" i="18"/>
  <c r="S46" i="8"/>
  <c r="Y72" i="13"/>
  <c r="BC82" i="18"/>
  <c r="F49" i="3"/>
  <c r="BB284" i="18"/>
  <c r="H74" i="8"/>
  <c r="J67" i="13"/>
  <c r="G95" i="8"/>
  <c r="I62" i="3"/>
  <c r="F69" i="8"/>
  <c r="G85" i="3"/>
  <c r="Q101" i="13"/>
  <c r="BB92" i="18"/>
  <c r="K102" i="13"/>
  <c r="V61" i="8"/>
  <c r="Q77" i="3"/>
  <c r="S46" i="3"/>
  <c r="BB486" i="18"/>
  <c r="BC432" i="18"/>
  <c r="BC123" i="18"/>
  <c r="BB723" i="18"/>
  <c r="M71" i="3"/>
  <c r="BC244" i="18"/>
  <c r="O77" i="8"/>
  <c r="J78" i="3"/>
  <c r="U85" i="8"/>
  <c r="K98" i="3"/>
  <c r="BC500" i="18"/>
  <c r="J63" i="3"/>
  <c r="X61" i="8"/>
  <c r="BC532" i="18"/>
  <c r="J94" i="8"/>
  <c r="BC725" i="18"/>
  <c r="S98" i="3"/>
  <c r="F67" i="3"/>
  <c r="BC378" i="18"/>
  <c r="BB285" i="18"/>
  <c r="R69" i="3"/>
  <c r="X90" i="3"/>
  <c r="BB1140" i="18"/>
  <c r="X59" i="3"/>
  <c r="BB33" i="18"/>
  <c r="M55" i="3"/>
  <c r="BB8" i="18"/>
  <c r="E44" i="8"/>
  <c r="BB954" i="18"/>
  <c r="D102" i="3"/>
  <c r="L70" i="3"/>
  <c r="L97" i="8"/>
  <c r="BB216" i="18"/>
  <c r="I55" i="8"/>
  <c r="G76" i="3"/>
  <c r="F81" i="8"/>
  <c r="BB655" i="18"/>
  <c r="P42" i="8"/>
  <c r="F53" i="13"/>
  <c r="BC934" i="18"/>
  <c r="BC213" i="18"/>
  <c r="M40" i="3"/>
  <c r="L53" i="3"/>
  <c r="BB884" i="18"/>
  <c r="O98" i="13"/>
  <c r="Q61" i="13"/>
  <c r="M95" i="3"/>
  <c r="BB890" i="18"/>
  <c r="BC337" i="18"/>
  <c r="K69" i="8"/>
  <c r="BC1048" i="18"/>
  <c r="Y45" i="3"/>
  <c r="Q90" i="8"/>
  <c r="BC98" i="18"/>
  <c r="Q71" i="8"/>
  <c r="F78" i="3"/>
  <c r="R61" i="13"/>
  <c r="BB634" i="18"/>
  <c r="J56" i="3"/>
  <c r="F99" i="8"/>
  <c r="BB69" i="18"/>
  <c r="K64" i="3"/>
  <c r="BC179" i="18"/>
  <c r="S84" i="3"/>
  <c r="BC1136" i="18"/>
  <c r="F95" i="8"/>
  <c r="N40" i="3"/>
  <c r="BC120" i="18"/>
  <c r="BB1117" i="18"/>
  <c r="BC280" i="18"/>
  <c r="L79" i="3"/>
  <c r="S91" i="13"/>
  <c r="T59" i="3"/>
  <c r="P85" i="3"/>
  <c r="BC1135" i="18"/>
  <c r="Q51" i="8"/>
  <c r="H95" i="8"/>
  <c r="BB80" i="18"/>
  <c r="BC914" i="18"/>
  <c r="BB256" i="18"/>
  <c r="J94" i="3"/>
  <c r="R49" i="13"/>
  <c r="Q49" i="3"/>
  <c r="O53" i="13"/>
  <c r="P103" i="13"/>
  <c r="BC841" i="18"/>
  <c r="BC950" i="18"/>
  <c r="BC549" i="18"/>
  <c r="B55" i="13"/>
  <c r="P98" i="3"/>
  <c r="BC728" i="18"/>
  <c r="BB608" i="18"/>
  <c r="BB533" i="18"/>
  <c r="BB839" i="18"/>
  <c r="T61" i="3"/>
  <c r="BC153" i="18"/>
  <c r="S98" i="13"/>
  <c r="V47" i="8"/>
  <c r="BC406" i="18"/>
  <c r="G61" i="8"/>
  <c r="D64" i="8"/>
  <c r="M84" i="8"/>
  <c r="G64" i="13"/>
  <c r="J44" i="3"/>
  <c r="G59" i="13"/>
  <c r="F94" i="8"/>
  <c r="I42" i="13"/>
  <c r="BC460" i="18"/>
  <c r="BC166" i="18"/>
  <c r="V54" i="8"/>
  <c r="L46" i="13"/>
  <c r="BC786" i="18"/>
  <c r="U57" i="13"/>
  <c r="BC1016" i="18"/>
  <c r="C51" i="13"/>
  <c r="W51" i="8"/>
  <c r="P69" i="13"/>
  <c r="BB390" i="18"/>
  <c r="BB774" i="18"/>
  <c r="L96" i="8"/>
  <c r="C61" i="3"/>
  <c r="BC967" i="18"/>
  <c r="BB999" i="18"/>
  <c r="BC698" i="18"/>
  <c r="BC852" i="18"/>
  <c r="H47" i="13"/>
  <c r="BC1003" i="18"/>
  <c r="F61" i="3"/>
  <c r="I103" i="3"/>
  <c r="BC705" i="18"/>
  <c r="W58" i="8"/>
  <c r="Q76" i="8"/>
  <c r="BC559" i="18"/>
  <c r="V69" i="3"/>
  <c r="W89" i="8"/>
  <c r="BB868" i="18"/>
  <c r="BB166" i="18"/>
  <c r="O47" i="3"/>
  <c r="O43" i="8"/>
  <c r="BC596" i="18"/>
  <c r="I92" i="13"/>
  <c r="G53" i="3"/>
  <c r="H61" i="13"/>
  <c r="BB46" i="18"/>
  <c r="Q50" i="13"/>
  <c r="N49" i="3"/>
  <c r="BC221" i="18"/>
  <c r="X60" i="3"/>
  <c r="P55" i="8"/>
  <c r="BB488" i="18"/>
  <c r="BB675" i="18"/>
  <c r="Y62" i="13"/>
  <c r="BC516" i="18"/>
  <c r="M86" i="3"/>
  <c r="D65" i="13"/>
  <c r="P41" i="8"/>
  <c r="BC631" i="18"/>
  <c r="BB979" i="18"/>
  <c r="X41" i="8"/>
  <c r="BB1104" i="18"/>
  <c r="E100" i="8"/>
  <c r="BB461" i="18"/>
  <c r="E43" i="3"/>
  <c r="K72" i="13"/>
  <c r="BC303" i="18"/>
  <c r="BB44" i="18"/>
  <c r="K82" i="3"/>
  <c r="F78" i="8"/>
  <c r="Q63" i="13"/>
  <c r="BC330" i="18"/>
  <c r="K45" i="3"/>
  <c r="BC1134" i="18"/>
  <c r="Q41" i="3"/>
  <c r="D97" i="3"/>
  <c r="BC13" i="18"/>
  <c r="O49" i="8"/>
  <c r="U41" i="3"/>
  <c r="BB388" i="18"/>
  <c r="Y76" i="13"/>
  <c r="N53" i="3"/>
  <c r="V87" i="8"/>
  <c r="BB134" i="18"/>
  <c r="M72" i="8"/>
  <c r="BB640" i="18"/>
  <c r="D73" i="13"/>
  <c r="G63" i="3"/>
  <c r="B43" i="8"/>
  <c r="BC184" i="18"/>
  <c r="BC79" i="18"/>
  <c r="S51" i="13"/>
  <c r="J68" i="8"/>
  <c r="S61" i="8"/>
  <c r="W49" i="8"/>
  <c r="E82" i="3"/>
  <c r="T99" i="8"/>
  <c r="C94" i="8"/>
  <c r="BC771" i="18"/>
  <c r="Y51" i="3"/>
  <c r="BB931" i="18"/>
  <c r="BB1024" i="18"/>
  <c r="W83" i="3"/>
  <c r="U99" i="13"/>
  <c r="B55" i="8"/>
  <c r="X52" i="13"/>
  <c r="BB444" i="18"/>
  <c r="M82" i="3"/>
  <c r="X40" i="8"/>
  <c r="BC373" i="18"/>
  <c r="G95" i="13"/>
  <c r="E86" i="3"/>
  <c r="BC48" i="18"/>
  <c r="BC488" i="18"/>
  <c r="BC196" i="18"/>
  <c r="BC430" i="18"/>
  <c r="F45" i="13"/>
  <c r="G46" i="3"/>
  <c r="BB567" i="18"/>
  <c r="P76" i="13"/>
  <c r="R91" i="8"/>
  <c r="C56" i="13"/>
  <c r="BC207" i="18"/>
  <c r="S61" i="13"/>
  <c r="T84" i="8"/>
  <c r="N87" i="8"/>
  <c r="T68" i="3"/>
  <c r="F53" i="8"/>
  <c r="H54" i="13"/>
  <c r="BB923" i="18"/>
  <c r="B69" i="13"/>
  <c r="BB282" i="18"/>
  <c r="BC1129" i="18"/>
  <c r="W100" i="8"/>
  <c r="BB446" i="18"/>
  <c r="BB835" i="18"/>
  <c r="BB873" i="18"/>
  <c r="B96" i="3"/>
  <c r="E97" i="3"/>
  <c r="E65" i="3"/>
  <c r="BB1028" i="18"/>
  <c r="O61" i="13"/>
  <c r="O88" i="13"/>
  <c r="Q54" i="3"/>
  <c r="O90" i="13"/>
  <c r="W65" i="8"/>
  <c r="T48" i="13"/>
  <c r="BB302" i="18"/>
  <c r="L97" i="3"/>
  <c r="BC806" i="18"/>
  <c r="BC53" i="18"/>
  <c r="BC1140" i="18"/>
  <c r="U80" i="3"/>
  <c r="BB241" i="18"/>
  <c r="D69" i="13"/>
  <c r="BB693" i="18"/>
  <c r="BB163" i="18"/>
  <c r="BB415" i="18"/>
  <c r="BC111" i="18"/>
  <c r="BB422" i="18"/>
  <c r="Q53" i="13"/>
  <c r="X46" i="8"/>
  <c r="BB971" i="18"/>
  <c r="N55" i="3"/>
  <c r="R57" i="3"/>
  <c r="P103" i="8"/>
  <c r="BC232" i="18"/>
  <c r="N52" i="13"/>
  <c r="BB880" i="18"/>
  <c r="O82" i="8"/>
  <c r="B43" i="3"/>
  <c r="Y65" i="3"/>
  <c r="BC96" i="18"/>
  <c r="BB61" i="18"/>
  <c r="M59" i="8"/>
  <c r="BB758" i="18"/>
  <c r="BB1081" i="18"/>
  <c r="Y65" i="8"/>
  <c r="BB522" i="18"/>
  <c r="G64" i="3"/>
  <c r="Y71" i="8"/>
  <c r="BC676" i="18"/>
  <c r="BC991" i="18"/>
  <c r="D79" i="3"/>
  <c r="BB585" i="18"/>
  <c r="D43" i="8"/>
  <c r="BB600" i="18"/>
  <c r="H52" i="8"/>
  <c r="S67" i="13"/>
  <c r="BB1088" i="18"/>
  <c r="BB620" i="18"/>
  <c r="BC114" i="18"/>
  <c r="J73" i="3"/>
  <c r="BC203" i="18"/>
  <c r="BC656" i="18"/>
  <c r="M69" i="13"/>
  <c r="O81" i="3"/>
  <c r="BB190" i="18"/>
  <c r="J98" i="8"/>
  <c r="D92" i="8"/>
  <c r="BC1125" i="18"/>
  <c r="T64" i="8"/>
  <c r="BB1151" i="18"/>
  <c r="P51" i="13"/>
  <c r="O81" i="8"/>
  <c r="T49" i="8"/>
  <c r="J4" i="2"/>
  <c r="J89" i="8"/>
  <c r="N69" i="13"/>
  <c r="BC16" i="18"/>
  <c r="U71" i="3"/>
  <c r="O69" i="3"/>
  <c r="W62" i="8"/>
  <c r="BB335" i="18"/>
  <c r="BB506" i="18"/>
  <c r="E56" i="8"/>
  <c r="BC708" i="18"/>
  <c r="O80" i="3"/>
  <c r="C67" i="8"/>
  <c r="BB579" i="18"/>
  <c r="C97" i="13"/>
  <c r="BC131" i="18"/>
  <c r="BB472" i="18"/>
  <c r="T43" i="3"/>
  <c r="BC321" i="18"/>
  <c r="BC995" i="18"/>
  <c r="I99" i="13"/>
  <c r="BC763" i="18"/>
  <c r="F45" i="3"/>
  <c r="W74" i="13"/>
  <c r="BB336" i="18"/>
  <c r="BC314" i="18"/>
  <c r="S66" i="8"/>
  <c r="C42" i="3"/>
  <c r="D41" i="8"/>
  <c r="BB654" i="18"/>
  <c r="BB968" i="18"/>
  <c r="BC320" i="18"/>
  <c r="B94" i="3"/>
  <c r="BC170" i="18"/>
  <c r="C100" i="13"/>
  <c r="E98" i="8"/>
  <c r="R73" i="3"/>
  <c r="E92" i="13"/>
  <c r="P81" i="13"/>
  <c r="R46" i="3"/>
  <c r="N48" i="13"/>
  <c r="P93" i="13"/>
  <c r="BB1006" i="18"/>
  <c r="L75" i="13"/>
  <c r="BC953" i="18"/>
  <c r="B86" i="3"/>
  <c r="J99" i="8"/>
  <c r="H93" i="13"/>
  <c r="V90" i="3"/>
  <c r="BC626" i="18"/>
  <c r="V58" i="3"/>
  <c r="W70" i="3"/>
  <c r="E72" i="8"/>
  <c r="E93" i="8"/>
  <c r="O54" i="3"/>
  <c r="X60" i="8"/>
  <c r="BC316" i="18"/>
  <c r="C45" i="13"/>
  <c r="C40" i="13"/>
  <c r="C74" i="3"/>
  <c r="S54" i="8"/>
  <c r="BB325" i="18"/>
  <c r="BC712" i="18"/>
  <c r="G44" i="13"/>
  <c r="M70" i="3"/>
  <c r="BB291" i="18"/>
  <c r="BC220" i="18"/>
  <c r="R92" i="3"/>
  <c r="BB953" i="18"/>
  <c r="U82" i="3"/>
  <c r="I74" i="13"/>
  <c r="N75" i="8"/>
  <c r="V81" i="13"/>
  <c r="D64" i="3"/>
  <c r="BB58" i="18"/>
  <c r="O44" i="13"/>
  <c r="Y66" i="8"/>
  <c r="BB62" i="18"/>
  <c r="R40" i="8"/>
  <c r="D46" i="8"/>
  <c r="BB834" i="18"/>
  <c r="BC650" i="18"/>
  <c r="Y64" i="3"/>
  <c r="R62" i="3"/>
  <c r="I51" i="8"/>
  <c r="F40" i="3"/>
  <c r="K59" i="3"/>
  <c r="W54" i="8"/>
  <c r="V86" i="8"/>
  <c r="K91" i="13"/>
  <c r="BB591" i="18"/>
  <c r="M58" i="8"/>
  <c r="Y40" i="13"/>
  <c r="D103" i="3"/>
  <c r="V91" i="3"/>
  <c r="BB752" i="18"/>
  <c r="U46" i="8"/>
  <c r="K74" i="8"/>
  <c r="P67" i="3"/>
  <c r="BB73" i="18"/>
  <c r="R86" i="8"/>
  <c r="BC865" i="18"/>
  <c r="Y97" i="3"/>
  <c r="B68" i="13"/>
  <c r="E93" i="13"/>
  <c r="BB817" i="18"/>
  <c r="BC715" i="18"/>
  <c r="M82" i="13"/>
  <c r="S79" i="13"/>
  <c r="BB36" i="18"/>
  <c r="X74" i="13"/>
  <c r="E92" i="8"/>
  <c r="H60" i="13"/>
  <c r="D67" i="13"/>
  <c r="W76" i="3"/>
  <c r="BC100" i="18"/>
  <c r="J66" i="3"/>
  <c r="U68" i="3"/>
  <c r="V65" i="3"/>
  <c r="G50" i="8"/>
  <c r="BB481" i="18"/>
  <c r="T93" i="8"/>
  <c r="H90" i="3"/>
  <c r="G83" i="8"/>
  <c r="R49" i="3"/>
  <c r="S101" i="3"/>
  <c r="BC1121" i="18"/>
  <c r="I69" i="3"/>
  <c r="BB908" i="18"/>
  <c r="BC887" i="18"/>
  <c r="R98" i="3"/>
  <c r="BC514" i="18"/>
  <c r="H100" i="8"/>
  <c r="BB603" i="18"/>
  <c r="F96" i="13"/>
  <c r="BB208" i="18"/>
  <c r="Q93" i="3"/>
  <c r="BC332" i="18"/>
  <c r="BB823" i="18"/>
  <c r="W96" i="13"/>
  <c r="V42" i="8"/>
  <c r="B97" i="8"/>
  <c r="F86" i="8"/>
  <c r="R87" i="8"/>
  <c r="BC300" i="18"/>
  <c r="Q58" i="13"/>
  <c r="BB849" i="18"/>
  <c r="Y74" i="13"/>
  <c r="S43" i="8"/>
  <c r="BC453" i="18"/>
  <c r="BB155" i="18"/>
  <c r="BB171" i="18"/>
  <c r="O62" i="8"/>
  <c r="BC22" i="18"/>
  <c r="BB681" i="18"/>
  <c r="Q59" i="3"/>
  <c r="J95" i="8"/>
  <c r="Q42" i="13"/>
  <c r="V43" i="8"/>
  <c r="K80" i="13"/>
  <c r="BB10" i="18"/>
  <c r="BB1036" i="18"/>
  <c r="M84" i="13"/>
  <c r="S77" i="3"/>
  <c r="BB751" i="18"/>
  <c r="S89" i="3"/>
  <c r="Q84" i="13"/>
  <c r="O89" i="8"/>
  <c r="L74" i="13"/>
  <c r="G82" i="3"/>
  <c r="X97" i="3"/>
  <c r="Y60" i="8"/>
  <c r="U50" i="8"/>
  <c r="BC911" i="18"/>
  <c r="BC854" i="18"/>
  <c r="BB711" i="18"/>
  <c r="BC37" i="18"/>
  <c r="W85" i="13"/>
  <c r="U52" i="3"/>
  <c r="J73" i="13"/>
  <c r="N73" i="3"/>
  <c r="BC41" i="18"/>
  <c r="S45" i="8"/>
  <c r="BB23" i="18"/>
  <c r="G91" i="13"/>
  <c r="K50" i="13"/>
  <c r="BC648" i="18"/>
  <c r="BC186" i="18"/>
  <c r="BB502" i="18"/>
  <c r="BC454" i="18"/>
  <c r="P82" i="8"/>
  <c r="BB295" i="18"/>
  <c r="K89" i="3"/>
  <c r="BB351" i="18"/>
  <c r="W80" i="8"/>
  <c r="BC511" i="18"/>
  <c r="P83" i="8"/>
  <c r="P79" i="8"/>
  <c r="J45" i="13"/>
  <c r="G66" i="3"/>
  <c r="BB995" i="18"/>
  <c r="O80" i="13"/>
  <c r="Q80" i="13"/>
  <c r="P46" i="8"/>
  <c r="T65" i="13"/>
  <c r="L67" i="3"/>
  <c r="H68" i="3"/>
  <c r="O46" i="8"/>
  <c r="C43" i="8"/>
  <c r="BB356" i="18"/>
  <c r="BC936" i="18"/>
  <c r="BC616" i="18"/>
  <c r="X99" i="13"/>
  <c r="L61" i="3"/>
  <c r="C63" i="3"/>
  <c r="W41" i="8"/>
  <c r="BB158" i="18"/>
  <c r="BB1154" i="18"/>
  <c r="BB637" i="18"/>
  <c r="BC1012" i="18"/>
  <c r="J73" i="8"/>
  <c r="T88" i="3"/>
  <c r="BC501" i="18"/>
  <c r="F47" i="13"/>
  <c r="BC299" i="18"/>
  <c r="D55" i="3"/>
  <c r="G89" i="3"/>
  <c r="BB710" i="18"/>
  <c r="D52" i="8"/>
  <c r="J55" i="3"/>
  <c r="BB919" i="18"/>
  <c r="H46" i="8"/>
  <c r="D63" i="13"/>
  <c r="BC993" i="18"/>
  <c r="X76" i="3"/>
  <c r="BC688" i="18"/>
  <c r="J72" i="13"/>
  <c r="U55" i="3"/>
  <c r="U70" i="3"/>
  <c r="BC181" i="18"/>
  <c r="T89" i="8"/>
  <c r="X78" i="8"/>
  <c r="T53" i="13"/>
  <c r="M58" i="3"/>
  <c r="X42" i="8"/>
  <c r="BC1033" i="18"/>
  <c r="M103" i="13"/>
  <c r="G42" i="8"/>
  <c r="Y47" i="8"/>
  <c r="BB1134" i="18"/>
  <c r="I89" i="8"/>
  <c r="I103" i="13"/>
  <c r="BB37" i="18"/>
  <c r="J90" i="8"/>
  <c r="B47" i="8"/>
  <c r="W79" i="3"/>
  <c r="G40" i="3"/>
  <c r="BC157" i="18"/>
  <c r="BC159" i="18"/>
  <c r="BB922" i="18"/>
  <c r="B65" i="3"/>
  <c r="V98" i="3"/>
  <c r="Y45" i="13"/>
  <c r="T67" i="3"/>
  <c r="W80" i="3"/>
  <c r="T71" i="8"/>
  <c r="Q87" i="8"/>
  <c r="BB709" i="18"/>
  <c r="F99" i="3"/>
  <c r="M60" i="13"/>
  <c r="BC598" i="18"/>
  <c r="BB160" i="18"/>
  <c r="G80" i="13"/>
  <c r="BB504" i="18"/>
  <c r="U70" i="13"/>
  <c r="S70" i="8"/>
  <c r="BC660" i="18"/>
  <c r="BB918" i="18"/>
  <c r="BC960" i="18"/>
  <c r="BC377" i="18"/>
  <c r="BC730" i="18"/>
  <c r="BC1037" i="18"/>
  <c r="BB508" i="18"/>
  <c r="BB913" i="18"/>
  <c r="O55" i="3"/>
  <c r="BB242" i="18"/>
  <c r="X85" i="8"/>
  <c r="N77" i="3"/>
  <c r="J85" i="3"/>
  <c r="BC520" i="18"/>
  <c r="O77" i="13"/>
  <c r="BC395" i="18"/>
  <c r="BC1051" i="18"/>
  <c r="BC910" i="18"/>
  <c r="R58" i="8"/>
  <c r="BC356" i="18"/>
  <c r="R55" i="3"/>
  <c r="BC479" i="18"/>
  <c r="BB812" i="18"/>
  <c r="P76" i="3"/>
  <c r="BB404" i="18"/>
  <c r="BB1144" i="18"/>
  <c r="G53" i="8"/>
  <c r="C42" i="8"/>
  <c r="U43" i="3"/>
  <c r="BB528" i="18"/>
  <c r="B41" i="3"/>
  <c r="V42" i="13"/>
  <c r="M43" i="3"/>
  <c r="Y70" i="3"/>
  <c r="BB218" i="18"/>
  <c r="R53" i="3"/>
  <c r="BB102" i="18"/>
  <c r="S65" i="13"/>
  <c r="X50" i="8"/>
  <c r="BB439" i="18"/>
  <c r="I82" i="8"/>
  <c r="BC405" i="18"/>
  <c r="BB125" i="18"/>
  <c r="L58" i="3"/>
  <c r="BB588" i="18"/>
  <c r="H57" i="13"/>
  <c r="F73" i="8"/>
  <c r="BB668" i="18"/>
  <c r="P67" i="13"/>
  <c r="BC317" i="18"/>
  <c r="BC137" i="18"/>
  <c r="U55" i="13"/>
  <c r="E55" i="13"/>
  <c r="BC404" i="18"/>
  <c r="B47" i="3"/>
  <c r="BB177" i="18"/>
  <c r="BC751" i="18"/>
  <c r="J50" i="3"/>
  <c r="Y67" i="3"/>
  <c r="BB935" i="18"/>
  <c r="R59" i="13"/>
  <c r="W59" i="3"/>
  <c r="P58" i="3"/>
  <c r="BC622" i="18"/>
  <c r="U51" i="8"/>
  <c r="H71" i="8"/>
  <c r="BB571" i="18"/>
  <c r="BB793" i="18"/>
  <c r="S92" i="13"/>
  <c r="BB26" i="18"/>
  <c r="N65" i="3"/>
  <c r="Q90" i="13"/>
  <c r="BB267" i="18"/>
  <c r="M50" i="3"/>
  <c r="V52" i="8"/>
  <c r="T51" i="3"/>
  <c r="S51" i="8"/>
  <c r="BB994" i="18"/>
  <c r="R85" i="3"/>
  <c r="BB670" i="18"/>
  <c r="BB550" i="18"/>
  <c r="BC69" i="18"/>
  <c r="BC135" i="18"/>
  <c r="BB827" i="18"/>
  <c r="B48" i="3"/>
  <c r="BB731" i="18"/>
  <c r="J98" i="13"/>
  <c r="BC576" i="18"/>
  <c r="B45" i="13"/>
  <c r="U66" i="3"/>
  <c r="D50" i="13"/>
  <c r="S88" i="3"/>
  <c r="M41" i="3"/>
  <c r="E82" i="8"/>
  <c r="T57" i="3"/>
  <c r="X82" i="8"/>
  <c r="BC560" i="18"/>
  <c r="BB397" i="18"/>
  <c r="BB45" i="18"/>
  <c r="W79" i="8"/>
  <c r="BB484" i="18"/>
  <c r="R54" i="3"/>
  <c r="Q82" i="3"/>
  <c r="E56" i="3"/>
  <c r="L79" i="13"/>
  <c r="J42" i="13"/>
  <c r="BC567" i="18"/>
  <c r="BC275" i="18"/>
  <c r="S49" i="13"/>
  <c r="I99" i="8"/>
  <c r="L67" i="8"/>
  <c r="N63" i="13"/>
  <c r="L86" i="3"/>
  <c r="M62" i="3"/>
  <c r="T99" i="13"/>
  <c r="BC738" i="18"/>
  <c r="M74" i="8"/>
  <c r="U48" i="8"/>
  <c r="N61" i="3"/>
  <c r="D43" i="13"/>
  <c r="C66" i="13"/>
  <c r="S63" i="3"/>
  <c r="D55" i="8"/>
  <c r="BC307" i="18"/>
  <c r="N47" i="13"/>
  <c r="U57" i="8"/>
  <c r="BB1030" i="18"/>
  <c r="BB39" i="18"/>
  <c r="Y84" i="8"/>
  <c r="W56" i="3"/>
  <c r="G81" i="13"/>
  <c r="M88" i="13"/>
  <c r="BB847" i="18"/>
  <c r="T64" i="3"/>
  <c r="N69" i="8"/>
  <c r="BB900" i="18"/>
  <c r="U54" i="3"/>
  <c r="M72" i="3"/>
  <c r="H65" i="13"/>
  <c r="J59" i="3"/>
  <c r="G83" i="3"/>
  <c r="BB1075" i="18"/>
  <c r="C82" i="8"/>
  <c r="X98" i="3"/>
  <c r="X92" i="3"/>
  <c r="BB1011" i="18"/>
  <c r="H41" i="13"/>
  <c r="BC1089" i="18"/>
  <c r="I63" i="8"/>
  <c r="BC362" i="18"/>
  <c r="X78" i="3"/>
  <c r="O62" i="3"/>
  <c r="BB524" i="18"/>
  <c r="K76" i="3"/>
  <c r="P63" i="3"/>
  <c r="BB374" i="18"/>
  <c r="BB328" i="18"/>
  <c r="C47" i="3"/>
  <c r="G69" i="13"/>
  <c r="BC130" i="18"/>
  <c r="X86" i="13"/>
  <c r="BC415" i="18"/>
  <c r="D72" i="8"/>
  <c r="S75" i="13"/>
  <c r="H53" i="8"/>
  <c r="H75" i="13"/>
  <c r="BC1002" i="18"/>
  <c r="BB378" i="18"/>
  <c r="E97" i="8"/>
  <c r="BB188" i="18"/>
  <c r="BC185" i="18"/>
  <c r="BC265" i="18"/>
  <c r="M40" i="8"/>
  <c r="BB211" i="18"/>
  <c r="BC390" i="18"/>
  <c r="Y55" i="8"/>
  <c r="I64" i="8"/>
  <c r="BC121" i="18"/>
  <c r="N64" i="3"/>
  <c r="BB1099" i="18"/>
  <c r="BC434" i="18"/>
  <c r="Q67" i="13"/>
  <c r="BC889" i="18"/>
  <c r="H101" i="8"/>
  <c r="L52" i="13"/>
  <c r="BB746" i="18"/>
  <c r="BB194" i="18"/>
  <c r="O64" i="8"/>
  <c r="E53" i="13"/>
  <c r="BC895" i="18"/>
  <c r="S90" i="8"/>
  <c r="BB821" i="18"/>
  <c r="BB1138" i="18"/>
  <c r="BC784" i="18"/>
  <c r="B56" i="3"/>
  <c r="BB455" i="18"/>
  <c r="X87" i="8"/>
  <c r="I71" i="13"/>
  <c r="U50" i="13"/>
  <c r="L71" i="13"/>
  <c r="J103" i="13"/>
  <c r="BC846" i="18"/>
  <c r="BB664" i="18"/>
  <c r="B82" i="13"/>
  <c r="O71" i="13"/>
  <c r="G76" i="13"/>
  <c r="BC499" i="18"/>
  <c r="L71" i="3"/>
  <c r="S48" i="8"/>
  <c r="N79" i="3"/>
  <c r="B47" i="13"/>
  <c r="W90" i="13"/>
  <c r="C55" i="3"/>
  <c r="X55" i="8"/>
  <c r="B73" i="3"/>
  <c r="BC223" i="18"/>
  <c r="B49" i="8"/>
  <c r="J53" i="8"/>
  <c r="BB545" i="18"/>
  <c r="Y69" i="13"/>
  <c r="BB465" i="18"/>
  <c r="O43" i="3"/>
  <c r="B66" i="3"/>
  <c r="BC1105" i="18"/>
  <c r="BC409" i="18"/>
  <c r="BB917" i="18"/>
  <c r="E41" i="8"/>
  <c r="BC809" i="18"/>
  <c r="BB537" i="18"/>
  <c r="BC1107" i="18"/>
  <c r="BB548" i="18"/>
  <c r="T78" i="8"/>
  <c r="BB714" i="18"/>
  <c r="BC136" i="18"/>
  <c r="BC263" i="18"/>
  <c r="BB916" i="18"/>
  <c r="T51" i="13"/>
  <c r="N79" i="8"/>
  <c r="J76" i="8"/>
  <c r="F71" i="8"/>
  <c r="BC890" i="18"/>
  <c r="I45" i="8"/>
  <c r="BC804" i="18"/>
  <c r="H102" i="8"/>
  <c r="BC471" i="18"/>
  <c r="W54" i="13"/>
  <c r="U67" i="3"/>
  <c r="BC445" i="18"/>
  <c r="BB111" i="18"/>
  <c r="C55" i="8"/>
  <c r="BB154" i="18"/>
  <c r="F51" i="8"/>
  <c r="V43" i="13"/>
  <c r="R45" i="8"/>
  <c r="E87" i="13"/>
  <c r="BC675" i="18"/>
  <c r="BB831" i="18"/>
  <c r="BB326" i="18"/>
  <c r="G42" i="3"/>
  <c r="X79" i="3"/>
  <c r="BB779" i="18"/>
  <c r="BB718" i="18"/>
  <c r="Y65" i="13"/>
  <c r="M57" i="13"/>
  <c r="F97" i="8"/>
  <c r="BC644" i="18"/>
  <c r="BC305" i="18"/>
  <c r="BB448" i="18"/>
  <c r="G103" i="13"/>
  <c r="J65" i="8"/>
  <c r="BB932" i="18"/>
  <c r="Y80" i="13"/>
  <c r="BC86" i="18"/>
  <c r="I46" i="8"/>
  <c r="T58" i="8"/>
  <c r="N83" i="13"/>
  <c r="R93" i="13"/>
  <c r="E60" i="13"/>
  <c r="H92" i="13"/>
  <c r="BC838" i="18"/>
  <c r="W86" i="8"/>
  <c r="P64" i="3"/>
  <c r="P95" i="3"/>
  <c r="P91" i="3"/>
  <c r="F77" i="8"/>
  <c r="D76" i="3"/>
  <c r="BB1096" i="18"/>
  <c r="W46" i="3"/>
  <c r="V56" i="13"/>
  <c r="Y89" i="8"/>
  <c r="W50" i="13"/>
  <c r="L44" i="13"/>
  <c r="BC470" i="18"/>
  <c r="T69" i="8"/>
  <c r="I44" i="3"/>
  <c r="H96" i="8"/>
  <c r="O91" i="8"/>
  <c r="W101" i="8"/>
  <c r="Q46" i="13"/>
  <c r="BB67" i="18"/>
  <c r="T74" i="8"/>
  <c r="N59" i="8"/>
  <c r="O70" i="3"/>
  <c r="BB865" i="18"/>
  <c r="O97" i="8"/>
  <c r="C81" i="13"/>
  <c r="Y85" i="8"/>
  <c r="D89" i="8"/>
  <c r="BC742" i="18"/>
  <c r="BB790" i="18"/>
  <c r="BC202" i="18"/>
  <c r="BB580" i="18"/>
  <c r="BB896" i="18"/>
  <c r="BC787" i="18"/>
  <c r="M68" i="3"/>
  <c r="BC916" i="18"/>
  <c r="G74" i="3"/>
  <c r="L63" i="3"/>
  <c r="S99" i="8"/>
  <c r="B42" i="8"/>
  <c r="BC634" i="18"/>
  <c r="F85" i="8"/>
  <c r="BC433" i="18"/>
  <c r="BC592" i="18"/>
  <c r="BC982" i="18"/>
  <c r="P60" i="8"/>
  <c r="BB174" i="18"/>
  <c r="M93" i="13"/>
  <c r="X69" i="3"/>
  <c r="BC1006" i="18"/>
  <c r="BB1000" i="18"/>
  <c r="F84" i="3"/>
  <c r="BC585" i="18"/>
  <c r="L43" i="8"/>
  <c r="T40" i="3"/>
  <c r="J52" i="3"/>
  <c r="H59" i="8"/>
  <c r="E95" i="3"/>
  <c r="BB47" i="18"/>
  <c r="BB1004" i="18"/>
  <c r="M99" i="3"/>
  <c r="I83" i="8"/>
  <c r="BB495" i="18"/>
  <c r="G58" i="3"/>
  <c r="BB964" i="18"/>
  <c r="H67" i="3"/>
  <c r="O44" i="8"/>
  <c r="BC746" i="18"/>
  <c r="Q47" i="8"/>
  <c r="L89" i="3"/>
  <c r="BC888" i="18"/>
  <c r="J61" i="8"/>
  <c r="C43" i="13"/>
  <c r="O63" i="3"/>
  <c r="BB674" i="18"/>
  <c r="BB581" i="18"/>
  <c r="R67" i="3"/>
  <c r="N72" i="3"/>
  <c r="T87" i="13"/>
  <c r="X50" i="13"/>
  <c r="BB574" i="18"/>
  <c r="BB629" i="18"/>
  <c r="L73" i="3"/>
  <c r="O54" i="8"/>
  <c r="L91" i="3"/>
  <c r="W67" i="13"/>
  <c r="G88" i="13"/>
  <c r="L98" i="8"/>
  <c r="BB28" i="18"/>
  <c r="BC814" i="18"/>
  <c r="I75" i="8"/>
  <c r="V57" i="8"/>
  <c r="BB830" i="18"/>
  <c r="B60" i="8"/>
  <c r="BB24" i="18"/>
  <c r="P54" i="3"/>
  <c r="L76" i="3"/>
  <c r="S53" i="13"/>
  <c r="L74" i="8"/>
  <c r="T100" i="13"/>
  <c r="X101" i="3"/>
  <c r="BC743" i="18"/>
  <c r="X47" i="3"/>
  <c r="N61" i="13"/>
  <c r="Q45" i="3"/>
  <c r="BB726" i="18"/>
  <c r="H103" i="3"/>
  <c r="Q84" i="3"/>
  <c r="I79" i="3"/>
  <c r="BB593" i="18"/>
  <c r="M51" i="3"/>
  <c r="F68" i="13"/>
  <c r="F69" i="3"/>
  <c r="B90" i="13"/>
  <c r="E59" i="3"/>
  <c r="BB144" i="18"/>
  <c r="BC828" i="18"/>
  <c r="F42" i="8"/>
  <c r="O67" i="13"/>
  <c r="BB1047" i="18"/>
  <c r="BC260" i="18"/>
  <c r="BC195" i="18"/>
  <c r="Q72" i="3"/>
  <c r="BB270" i="18"/>
  <c r="BB650" i="18"/>
  <c r="X65" i="13"/>
  <c r="BB776" i="18"/>
  <c r="BB521" i="18"/>
  <c r="BB1147" i="18"/>
  <c r="B68" i="3"/>
  <c r="E62" i="13"/>
  <c r="T101" i="13"/>
  <c r="J42" i="3"/>
  <c r="BC807" i="18"/>
  <c r="BC74" i="18"/>
  <c r="BB237" i="18"/>
  <c r="M79" i="3"/>
  <c r="J69" i="13"/>
  <c r="Y97" i="13"/>
  <c r="H53" i="13"/>
  <c r="BC109" i="18"/>
  <c r="R82" i="3"/>
  <c r="T69" i="13"/>
  <c r="K62" i="3"/>
  <c r="C101" i="3"/>
  <c r="BC1132" i="18"/>
  <c r="H83" i="3"/>
  <c r="W47" i="3"/>
  <c r="V74" i="3"/>
  <c r="BB501" i="18"/>
  <c r="F65" i="3"/>
  <c r="BB185" i="18"/>
  <c r="J99" i="3"/>
  <c r="R96" i="3"/>
  <c r="C61" i="8"/>
  <c r="L74" i="3"/>
  <c r="C64" i="8"/>
  <c r="BB108" i="18"/>
  <c r="BB973" i="18"/>
  <c r="BB589" i="18"/>
  <c r="BB577" i="18"/>
  <c r="C91" i="3"/>
  <c r="J102" i="8"/>
  <c r="BC25" i="18"/>
  <c r="BC1074" i="18"/>
  <c r="M90" i="8"/>
  <c r="F92" i="13"/>
  <c r="BB149" i="18"/>
  <c r="G46" i="13"/>
  <c r="T85" i="3"/>
  <c r="J98" i="3"/>
  <c r="F57" i="3"/>
  <c r="R43" i="13"/>
  <c r="I47" i="3"/>
  <c r="L78" i="3"/>
  <c r="BC383" i="18"/>
  <c r="BB482" i="18"/>
  <c r="Q55" i="13"/>
  <c r="V40" i="8"/>
  <c r="BC296" i="18"/>
  <c r="BC431" i="18"/>
  <c r="U44" i="3"/>
  <c r="BB266" i="18"/>
  <c r="I67" i="8"/>
  <c r="B59" i="8"/>
  <c r="BB633" i="18"/>
  <c r="E51" i="3"/>
  <c r="BC544" i="18"/>
  <c r="W50" i="8"/>
  <c r="BB203" i="18"/>
  <c r="BB240" i="18"/>
  <c r="M47" i="8"/>
  <c r="B87" i="13"/>
  <c r="BC921" i="18"/>
  <c r="Q71" i="13"/>
  <c r="BB877" i="18"/>
  <c r="BB82" i="18"/>
  <c r="U93" i="8"/>
  <c r="BB757" i="18"/>
  <c r="P58" i="13"/>
  <c r="BC228" i="18"/>
  <c r="E69" i="3"/>
  <c r="H69" i="3"/>
  <c r="V67" i="3"/>
  <c r="V65" i="13"/>
  <c r="U71" i="8"/>
  <c r="G73" i="3"/>
  <c r="BC691" i="18"/>
  <c r="BC428" i="18"/>
  <c r="V73" i="13"/>
  <c r="X43" i="13"/>
  <c r="BC418" i="18"/>
  <c r="BC868" i="18"/>
  <c r="U57" i="3"/>
  <c r="J102" i="3"/>
  <c r="E59" i="13"/>
  <c r="M66" i="3"/>
  <c r="D100" i="13"/>
  <c r="D75" i="13"/>
  <c r="C89" i="3"/>
  <c r="U40" i="8"/>
  <c r="F83" i="8"/>
  <c r="V100" i="13"/>
  <c r="W69" i="8"/>
  <c r="BC422" i="18"/>
  <c r="Q51" i="3"/>
  <c r="F57" i="8"/>
  <c r="BC539" i="18"/>
  <c r="X64" i="3"/>
  <c r="BC465" i="18"/>
  <c r="L65" i="8"/>
  <c r="K62" i="8"/>
  <c r="D63" i="8"/>
  <c r="K84" i="13"/>
  <c r="R81" i="8"/>
  <c r="BB1127" i="18"/>
  <c r="BB118" i="18"/>
  <c r="BC477" i="18"/>
  <c r="BB559" i="18"/>
  <c r="E61" i="13"/>
  <c r="BB1032" i="18"/>
  <c r="S103" i="8"/>
  <c r="BB75" i="18"/>
  <c r="U91" i="8"/>
  <c r="I55" i="13"/>
  <c r="D65" i="8"/>
  <c r="BB12" i="18"/>
  <c r="E46" i="3"/>
  <c r="S99" i="3"/>
  <c r="BB761" i="18"/>
  <c r="BB499" i="18"/>
  <c r="V101" i="3"/>
  <c r="V53" i="3"/>
  <c r="BC279" i="18"/>
  <c r="BC1143" i="18"/>
  <c r="BC1020" i="18"/>
  <c r="Q51" i="13"/>
  <c r="M45" i="8"/>
  <c r="BC505" i="18"/>
  <c r="BC283" i="18"/>
  <c r="BC394" i="18"/>
  <c r="P72" i="3"/>
  <c r="BB460" i="18"/>
  <c r="BC442" i="18"/>
  <c r="G62" i="8"/>
  <c r="U103" i="13"/>
  <c r="BB966" i="18"/>
  <c r="O88" i="3"/>
  <c r="T47" i="3"/>
  <c r="BB476" i="18"/>
  <c r="Q66" i="13"/>
  <c r="G103" i="8"/>
  <c r="K60" i="3"/>
  <c r="BB878" i="18"/>
  <c r="BC830" i="18"/>
  <c r="D68" i="3"/>
  <c r="G72" i="8"/>
  <c r="Y51" i="8"/>
  <c r="T59" i="8"/>
  <c r="BC704" i="18"/>
  <c r="L82" i="13"/>
  <c r="BC236" i="18"/>
  <c r="K87" i="3"/>
  <c r="H55" i="8"/>
  <c r="BB15" i="18"/>
  <c r="K54" i="8"/>
  <c r="Y44" i="13"/>
  <c r="BB800" i="18"/>
  <c r="V51" i="8"/>
  <c r="F69" i="13"/>
  <c r="BB294" i="18"/>
  <c r="BB94" i="18"/>
  <c r="R59" i="3"/>
  <c r="W101" i="13"/>
  <c r="BB1091" i="18"/>
  <c r="BB425" i="18"/>
  <c r="BB1094" i="18"/>
  <c r="P95" i="13"/>
  <c r="BC924" i="18"/>
  <c r="H89" i="8"/>
  <c r="BB475" i="18"/>
  <c r="BB429" i="18"/>
  <c r="P71" i="3"/>
  <c r="F80" i="3"/>
  <c r="S72" i="3"/>
  <c r="BC467" i="18"/>
  <c r="W68" i="8"/>
  <c r="D66" i="8"/>
  <c r="BB412" i="18"/>
  <c r="F74" i="3"/>
  <c r="F67" i="8"/>
  <c r="BC946" i="18"/>
  <c r="BB822" i="18"/>
  <c r="X50" i="3"/>
  <c r="K100" i="13"/>
  <c r="BC903" i="18"/>
  <c r="R47" i="3"/>
  <c r="BB277" i="18"/>
  <c r="R55" i="8"/>
  <c r="BB431" i="18"/>
  <c r="BC172" i="18"/>
  <c r="S67" i="3"/>
  <c r="M65" i="13"/>
  <c r="BC542" i="18"/>
  <c r="N45" i="3"/>
  <c r="BB6" i="18"/>
  <c r="N61" i="8"/>
  <c r="BC351" i="18"/>
  <c r="X63" i="8"/>
  <c r="B41" i="13"/>
  <c r="BB694" i="18"/>
  <c r="K61" i="13"/>
  <c r="G61" i="3"/>
  <c r="BC970" i="18"/>
  <c r="C47" i="13"/>
  <c r="X96" i="13"/>
  <c r="O45" i="13"/>
  <c r="BC1044" i="18"/>
  <c r="U81" i="13"/>
  <c r="BC964" i="18"/>
  <c r="T65" i="3"/>
  <c r="G79" i="8"/>
  <c r="X65" i="8"/>
  <c r="BC839" i="18"/>
  <c r="BB227" i="18"/>
  <c r="BC789" i="18"/>
  <c r="Q81" i="8"/>
  <c r="BB1109" i="18"/>
  <c r="I46" i="13"/>
  <c r="BC104" i="18"/>
  <c r="T73" i="13"/>
  <c r="BB196" i="18"/>
  <c r="BC382" i="18"/>
  <c r="BB360" i="18"/>
  <c r="BB691" i="18"/>
  <c r="BB183" i="18"/>
  <c r="BB214" i="18"/>
  <c r="G57" i="8"/>
  <c r="Q85" i="8"/>
  <c r="K100" i="3"/>
  <c r="M53" i="8"/>
  <c r="V96" i="3"/>
  <c r="BC867" i="18"/>
  <c r="J63" i="13"/>
  <c r="E53" i="8"/>
  <c r="J67" i="3"/>
  <c r="D103" i="8"/>
  <c r="BC941" i="18"/>
  <c r="F55" i="3"/>
  <c r="V85" i="8"/>
  <c r="Y71" i="13"/>
  <c r="G98" i="13"/>
  <c r="S63" i="8"/>
  <c r="L59" i="8"/>
  <c r="BB820" i="18"/>
  <c r="BC115" i="18"/>
  <c r="N59" i="3"/>
  <c r="S101" i="8"/>
  <c r="N43" i="13"/>
  <c r="M50" i="8"/>
  <c r="L48" i="13"/>
  <c r="E69" i="8"/>
  <c r="BC994" i="18"/>
  <c r="BC799" i="18"/>
  <c r="BB742" i="18"/>
  <c r="BC298" i="18"/>
  <c r="BB187" i="18"/>
  <c r="BC658" i="18"/>
  <c r="BC794" i="18"/>
  <c r="BB874" i="18"/>
  <c r="Q75" i="3"/>
  <c r="BC160" i="18"/>
  <c r="BB106" i="18"/>
  <c r="BB184" i="18"/>
  <c r="BB349" i="18"/>
  <c r="BB939" i="18"/>
  <c r="BB487" i="18"/>
  <c r="BC290" i="18"/>
  <c r="R71" i="13"/>
  <c r="N43" i="3"/>
  <c r="N57" i="8"/>
  <c r="BC1102" i="18"/>
  <c r="W65" i="3"/>
  <c r="G65" i="13"/>
  <c r="P68" i="13"/>
  <c r="M60" i="3"/>
  <c r="BB259" i="18"/>
  <c r="N67" i="13"/>
  <c r="F72" i="8"/>
  <c r="I69" i="8"/>
  <c r="N95" i="13"/>
  <c r="L50" i="8"/>
  <c r="C49" i="3"/>
  <c r="BB557" i="18"/>
  <c r="BB1106" i="18"/>
  <c r="S47" i="8"/>
  <c r="BB447" i="18"/>
  <c r="BC662" i="18"/>
  <c r="T68" i="8"/>
  <c r="BC929" i="18"/>
  <c r="I96" i="13"/>
  <c r="P72" i="8"/>
  <c r="Q100" i="3"/>
  <c r="C59" i="13"/>
  <c r="F46" i="13"/>
  <c r="H47" i="3"/>
  <c r="BB665" i="18"/>
  <c r="BC295" i="18"/>
  <c r="BC1117" i="18"/>
  <c r="BC504" i="18"/>
  <c r="BB226" i="18"/>
  <c r="B65" i="8"/>
  <c r="E55" i="3"/>
  <c r="BC570" i="18"/>
  <c r="M84" i="3"/>
  <c r="BB1114" i="18"/>
  <c r="BB409" i="18"/>
  <c r="BB1046" i="18"/>
  <c r="BC408" i="18"/>
  <c r="D40" i="8"/>
  <c r="O51" i="3"/>
  <c r="R92" i="8"/>
  <c r="BB911" i="18"/>
  <c r="F77" i="13"/>
  <c r="F51" i="13"/>
  <c r="R63" i="13"/>
  <c r="H61" i="3"/>
  <c r="BB273" i="18"/>
  <c r="BB621" i="18"/>
  <c r="T75" i="8"/>
  <c r="BC666" i="18"/>
  <c r="F86" i="3"/>
  <c r="BC1116" i="18"/>
  <c r="BB331" i="18"/>
  <c r="E70" i="8"/>
  <c r="R51" i="3"/>
  <c r="K55" i="13"/>
  <c r="E57" i="8"/>
  <c r="S74" i="3"/>
  <c r="D67" i="3"/>
  <c r="J81" i="13"/>
  <c r="Y44" i="8"/>
  <c r="BC525" i="18"/>
  <c r="Y49" i="8"/>
  <c r="BB485" i="18"/>
  <c r="G93" i="8"/>
  <c r="BC435" i="18"/>
  <c r="I57" i="3"/>
  <c r="BB905" i="18"/>
  <c r="Q53" i="8"/>
  <c r="O95" i="8"/>
  <c r="Y47" i="13"/>
  <c r="G63" i="8"/>
  <c r="D62" i="13"/>
  <c r="BC670" i="18"/>
  <c r="L41" i="13"/>
  <c r="BC584" i="18"/>
  <c r="BC883" i="18"/>
  <c r="C67" i="13"/>
  <c r="G55" i="13"/>
  <c r="BC1091" i="18"/>
  <c r="I102" i="8"/>
  <c r="BB928" i="18"/>
  <c r="M45" i="13"/>
  <c r="O103" i="3"/>
  <c r="BC899" i="18"/>
  <c r="BB653" i="18"/>
  <c r="BB863" i="18"/>
  <c r="X40" i="13"/>
  <c r="O84" i="8"/>
  <c r="S47" i="3"/>
  <c r="L103" i="3"/>
  <c r="BB1010" i="18"/>
  <c r="BC768" i="18"/>
  <c r="P48" i="8"/>
  <c r="X75" i="3"/>
  <c r="BB459" i="18"/>
  <c r="N81" i="8"/>
  <c r="K79" i="8"/>
  <c r="BC413" i="18"/>
  <c r="BB441" i="18"/>
  <c r="BC801" i="18"/>
  <c r="BC665" i="18"/>
  <c r="BC308" i="18"/>
  <c r="I62" i="8"/>
  <c r="C52" i="13"/>
  <c r="Q65" i="8"/>
  <c r="S102" i="13"/>
  <c r="U59" i="8"/>
  <c r="R77" i="13"/>
  <c r="T87" i="3"/>
  <c r="BB100" i="18"/>
  <c r="K55" i="3"/>
  <c r="BC62" i="18"/>
  <c r="BB901" i="18"/>
  <c r="Q76" i="3"/>
  <c r="U88" i="3"/>
  <c r="R102" i="3"/>
  <c r="BB854" i="18"/>
  <c r="P63" i="8"/>
  <c r="BB498" i="18"/>
  <c r="I67" i="13"/>
  <c r="E72" i="3"/>
  <c r="I61" i="13"/>
  <c r="L69" i="13"/>
  <c r="P40" i="3"/>
  <c r="X47" i="13"/>
  <c r="B44" i="8"/>
  <c r="F49" i="13"/>
  <c r="I90" i="3"/>
  <c r="BB1102" i="18"/>
  <c r="BB505" i="18"/>
  <c r="X51" i="3"/>
  <c r="L63" i="13"/>
  <c r="V99" i="8"/>
  <c r="BC50" i="18"/>
  <c r="T71" i="13"/>
  <c r="B51" i="13"/>
  <c r="W64" i="3"/>
  <c r="BC59" i="18"/>
  <c r="N91" i="3"/>
  <c r="BC1026" i="18"/>
  <c r="BB38" i="18"/>
  <c r="Y67" i="13"/>
  <c r="D85" i="3"/>
  <c r="BC986" i="18"/>
  <c r="T95" i="8"/>
  <c r="BB327" i="18"/>
  <c r="B78" i="8"/>
  <c r="G84" i="8"/>
  <c r="Q41" i="8"/>
  <c r="Y63" i="13"/>
  <c r="BB989" i="18"/>
  <c r="BC722" i="18"/>
  <c r="BB672" i="18"/>
  <c r="BC319" i="18"/>
  <c r="BB275" i="18"/>
  <c r="K63" i="13"/>
  <c r="G82" i="8"/>
  <c r="P79" i="3"/>
  <c r="L59" i="13"/>
  <c r="I40" i="3"/>
  <c r="BB42" i="18"/>
  <c r="M97" i="3"/>
  <c r="O60" i="8"/>
  <c r="BB889" i="18"/>
  <c r="BB373" i="18"/>
  <c r="BB801" i="18"/>
  <c r="BC569" i="18"/>
  <c r="BB1113" i="18"/>
  <c r="O51" i="13"/>
  <c r="BC609" i="18"/>
  <c r="S67" i="8"/>
  <c r="K51" i="13"/>
  <c r="I79" i="8"/>
  <c r="D53" i="8"/>
  <c r="D60" i="8"/>
  <c r="J57" i="8"/>
  <c r="B45" i="3"/>
  <c r="R62" i="8"/>
  <c r="S102" i="8"/>
  <c r="U91" i="13"/>
  <c r="F63" i="13"/>
  <c r="C54" i="8"/>
  <c r="L62" i="3"/>
  <c r="M83" i="3"/>
  <c r="BB1086" i="18"/>
  <c r="BC85" i="18"/>
  <c r="BC199" i="18"/>
  <c r="Y55" i="3"/>
  <c r="BB556" i="18"/>
  <c r="BC235" i="18"/>
  <c r="J55" i="8"/>
  <c r="J47" i="3"/>
  <c r="L68" i="8"/>
  <c r="BB43" i="18"/>
  <c r="O67" i="3"/>
  <c r="O61" i="3"/>
  <c r="BC538" i="18"/>
  <c r="U69" i="13"/>
  <c r="Y41" i="3"/>
  <c r="H86" i="13"/>
  <c r="Y41" i="13"/>
  <c r="BB1015" i="18"/>
  <c r="R56" i="13"/>
  <c r="S75" i="3"/>
  <c r="E82" i="13"/>
  <c r="BC1078" i="18"/>
  <c r="B57" i="3"/>
  <c r="S73" i="8"/>
  <c r="X53" i="13"/>
  <c r="BC909" i="18"/>
  <c r="I100" i="8"/>
  <c r="BB748" i="18"/>
  <c r="BB644" i="18"/>
  <c r="BC780" i="18"/>
  <c r="BB117" i="18"/>
  <c r="BB791" i="18"/>
  <c r="X51" i="13"/>
  <c r="F89" i="3"/>
  <c r="BB197" i="18"/>
  <c r="BC241" i="18"/>
  <c r="N74" i="8"/>
  <c r="BC824" i="18"/>
  <c r="BB198" i="18"/>
  <c r="X70" i="3"/>
  <c r="BC167" i="18"/>
  <c r="I51" i="13"/>
  <c r="H45" i="3"/>
  <c r="Y84" i="3"/>
  <c r="N55" i="8"/>
  <c r="P94" i="13"/>
  <c r="P81" i="3"/>
  <c r="BC143" i="18"/>
  <c r="U55" i="8"/>
  <c r="D77" i="3"/>
  <c r="BC469" i="18"/>
  <c r="BC1027" i="18"/>
  <c r="BB350" i="18"/>
  <c r="BC744" i="18"/>
  <c r="X61" i="13"/>
  <c r="BB384" i="18"/>
  <c r="Q47" i="13"/>
  <c r="R74" i="13"/>
  <c r="B42" i="3"/>
  <c r="X67" i="8"/>
  <c r="E47" i="13"/>
  <c r="BB1038" i="18"/>
  <c r="K97" i="8"/>
  <c r="BB552" i="18"/>
  <c r="D94" i="8"/>
  <c r="K43" i="13"/>
  <c r="M54" i="8"/>
  <c r="T60" i="8"/>
  <c r="BB1115" i="18"/>
  <c r="BB763" i="18"/>
  <c r="E89" i="13"/>
  <c r="Q43" i="13"/>
  <c r="S85" i="13"/>
  <c r="F80" i="13"/>
  <c r="T57" i="13"/>
  <c r="I64" i="3"/>
  <c r="K92" i="3"/>
  <c r="BB357" i="18"/>
  <c r="BB907" i="18"/>
  <c r="X47" i="8"/>
  <c r="BC937" i="18"/>
  <c r="BB263" i="18"/>
  <c r="S47" i="13"/>
  <c r="C53" i="8"/>
  <c r="J51" i="8"/>
  <c r="H81" i="3"/>
  <c r="K41" i="13"/>
  <c r="BB1012" i="18"/>
  <c r="BC881" i="18"/>
  <c r="W51" i="13"/>
  <c r="N44" i="13"/>
  <c r="BB947" i="18"/>
  <c r="V69" i="13"/>
  <c r="H65" i="3"/>
  <c r="BB490" i="18"/>
  <c r="BB391" i="18"/>
  <c r="BC190" i="18"/>
  <c r="E62" i="8"/>
  <c r="BC297" i="18"/>
  <c r="BB1089" i="18"/>
  <c r="W46" i="13"/>
  <c r="BB610" i="18"/>
  <c r="BC1080" i="18"/>
  <c r="B67" i="13"/>
  <c r="BC224" i="18"/>
  <c r="N42" i="3"/>
  <c r="N53" i="13"/>
  <c r="K41" i="8"/>
  <c r="BB458" i="18"/>
  <c r="BC716" i="18"/>
  <c r="BC30" i="18"/>
  <c r="W41" i="13"/>
  <c r="V75" i="13"/>
  <c r="BB543" i="18"/>
  <c r="BB182" i="18"/>
  <c r="Y49" i="3"/>
  <c r="D92" i="3"/>
  <c r="BB66" i="18"/>
  <c r="R65" i="8"/>
  <c r="Y86" i="3"/>
  <c r="BC836" i="18"/>
  <c r="BB135" i="18"/>
  <c r="B71" i="8"/>
  <c r="W43" i="8"/>
  <c r="T101" i="8"/>
  <c r="BC1047" i="18"/>
  <c r="E58" i="8"/>
  <c r="E91" i="3"/>
  <c r="BC5" i="18"/>
  <c r="BB818" i="18"/>
  <c r="BC42" i="18"/>
  <c r="X79" i="8"/>
  <c r="BB651" i="18"/>
  <c r="BB255" i="18"/>
  <c r="I47" i="8"/>
  <c r="N50" i="13"/>
  <c r="Q44" i="3"/>
  <c r="M61" i="3"/>
  <c r="BC938" i="18"/>
  <c r="O49" i="3"/>
  <c r="X75" i="8"/>
  <c r="P45" i="8"/>
  <c r="Q43" i="3"/>
  <c r="M96" i="13"/>
  <c r="BC1130" i="18"/>
  <c r="BB303" i="18"/>
  <c r="BC586" i="18"/>
  <c r="X59" i="8"/>
  <c r="BC480" i="18"/>
  <c r="F61" i="8"/>
  <c r="X73" i="3"/>
  <c r="B72" i="3"/>
  <c r="M73" i="8"/>
  <c r="S59" i="8"/>
  <c r="U71" i="13"/>
  <c r="F87" i="8"/>
  <c r="BB18" i="18"/>
  <c r="X93" i="3"/>
  <c r="N76" i="8"/>
  <c r="BB1080" i="18"/>
  <c r="BB491" i="18"/>
  <c r="BB139" i="18"/>
  <c r="V65" i="8"/>
  <c r="T45" i="8"/>
  <c r="BB881" i="18"/>
  <c r="O42" i="3"/>
  <c r="R44" i="13"/>
  <c r="L61" i="8"/>
  <c r="BB530" i="18"/>
  <c r="BB687" i="18"/>
  <c r="F72" i="3"/>
  <c r="BB836" i="18"/>
  <c r="H59" i="13"/>
  <c r="J64" i="13"/>
  <c r="L88" i="8"/>
  <c r="O95" i="3"/>
  <c r="BC974" i="18"/>
  <c r="M97" i="8"/>
  <c r="X87" i="3"/>
  <c r="R66" i="13"/>
  <c r="N52" i="3"/>
  <c r="C73" i="8"/>
  <c r="F97" i="3"/>
  <c r="B45" i="8"/>
  <c r="F68" i="8"/>
  <c r="E90" i="13"/>
  <c r="Q48" i="8"/>
  <c r="J46" i="8"/>
  <c r="BC1154" i="18"/>
  <c r="P46" i="3"/>
  <c r="S83" i="3"/>
  <c r="BB544" i="18"/>
  <c r="BB729" i="18"/>
  <c r="J51" i="13"/>
  <c r="D79" i="8"/>
  <c r="B100" i="3"/>
  <c r="BC849" i="18"/>
  <c r="C76" i="3"/>
  <c r="BC1035" i="18"/>
  <c r="BB1021" i="18"/>
  <c r="BB53" i="18"/>
  <c r="BC963" i="18"/>
  <c r="L75" i="3"/>
  <c r="L52" i="3"/>
  <c r="BB659" i="18"/>
  <c r="L84" i="13"/>
  <c r="X71" i="13"/>
  <c r="K77" i="3"/>
  <c r="F68" i="3"/>
  <c r="M55" i="8"/>
  <c r="H90" i="8"/>
  <c r="R41" i="13"/>
  <c r="BB361" i="18"/>
  <c r="H48" i="3"/>
  <c r="H88" i="8"/>
  <c r="BC117" i="18"/>
  <c r="BC1108" i="18"/>
  <c r="BB542" i="18"/>
  <c r="BB420" i="18"/>
  <c r="I10" i="37"/>
  <c r="BC945" i="18"/>
  <c r="F93" i="3"/>
  <c r="U51" i="13"/>
  <c r="O94" i="3"/>
  <c r="P58" i="8"/>
  <c r="R50" i="3"/>
  <c r="V91" i="8"/>
  <c r="U46" i="13"/>
  <c r="G44" i="3"/>
  <c r="BB305" i="18"/>
  <c r="E80" i="8"/>
  <c r="BB358" i="18"/>
  <c r="G102" i="13"/>
  <c r="BB984" i="18"/>
  <c r="N50" i="3"/>
  <c r="R51" i="8"/>
  <c r="BC452" i="18"/>
  <c r="Q60" i="13"/>
  <c r="L69" i="8"/>
  <c r="S51" i="3"/>
  <c r="F43" i="3"/>
  <c r="I86" i="3"/>
  <c r="BC416" i="18"/>
  <c r="S55" i="8"/>
  <c r="N99" i="8"/>
  <c r="BC682" i="18"/>
  <c r="BC1092" i="18"/>
  <c r="W42" i="8"/>
  <c r="BC365" i="18"/>
  <c r="N97" i="8"/>
  <c r="D55" i="13"/>
  <c r="BC237" i="18"/>
  <c r="BB925" i="18"/>
  <c r="W67" i="8"/>
  <c r="L77" i="13"/>
  <c r="X54" i="13"/>
  <c r="C41" i="3"/>
  <c r="C48" i="3"/>
  <c r="X53" i="8"/>
  <c r="D51" i="8"/>
  <c r="S82" i="3"/>
  <c r="C49" i="8"/>
  <c r="BC761" i="18"/>
  <c r="E75" i="13"/>
  <c r="B55" i="3"/>
  <c r="H45" i="8"/>
  <c r="BC734" i="18"/>
  <c r="I79" i="13"/>
  <c r="H41" i="3"/>
  <c r="T49" i="3"/>
  <c r="G70" i="8"/>
  <c r="BC930" i="18"/>
  <c r="V49" i="3"/>
  <c r="BC411" i="18"/>
  <c r="BC519" i="18"/>
  <c r="F71" i="3"/>
  <c r="I68" i="8"/>
  <c r="BB717" i="18"/>
  <c r="K44" i="13"/>
  <c r="P71" i="8"/>
  <c r="J47" i="13"/>
  <c r="K70" i="3"/>
  <c r="BB424" i="18"/>
  <c r="BC227" i="18"/>
  <c r="Q54" i="8"/>
  <c r="F59" i="13"/>
  <c r="BC448" i="18"/>
  <c r="X41" i="3"/>
  <c r="Q65" i="3"/>
  <c r="H50" i="13"/>
  <c r="H93" i="3"/>
  <c r="M46" i="8"/>
  <c r="BB860" i="18"/>
  <c r="C94" i="3"/>
  <c r="BC124" i="18"/>
  <c r="BC920" i="18"/>
  <c r="BC820" i="18"/>
  <c r="BB437" i="18"/>
  <c r="J100" i="3"/>
  <c r="D59" i="8"/>
  <c r="H80" i="3"/>
  <c r="BC106" i="18"/>
  <c r="BB840" i="18"/>
  <c r="BC703" i="18"/>
  <c r="R78" i="3"/>
  <c r="BB309" i="18"/>
  <c r="D47" i="13"/>
  <c r="O74" i="3"/>
  <c r="BC325" i="18"/>
  <c r="BB366" i="18"/>
  <c r="BC83" i="18"/>
  <c r="BB755" i="18"/>
  <c r="N65" i="8"/>
  <c r="M65" i="3"/>
  <c r="BC1122" i="18"/>
  <c r="BB274" i="18"/>
  <c r="BC625" i="18"/>
  <c r="Q70" i="13"/>
  <c r="H51" i="13"/>
  <c r="G99" i="8"/>
  <c r="H54" i="8"/>
  <c r="J95" i="3"/>
  <c r="S63" i="13"/>
  <c r="D93" i="13"/>
  <c r="B63" i="8"/>
  <c r="H50" i="3"/>
  <c r="C91" i="8"/>
  <c r="BC449" i="18"/>
  <c r="K55" i="8"/>
  <c r="BB788" i="18"/>
  <c r="BB657" i="18"/>
  <c r="BB442" i="18"/>
  <c r="G88" i="8"/>
  <c r="W101" i="3"/>
  <c r="X52" i="8"/>
  <c r="BB833" i="18"/>
  <c r="R64" i="8"/>
  <c r="BB271" i="18"/>
  <c r="BC1123" i="18"/>
  <c r="C43" i="3"/>
  <c r="T41" i="8"/>
  <c r="T51" i="8"/>
  <c r="BC222" i="18"/>
  <c r="BC866" i="18"/>
  <c r="BC535" i="18"/>
  <c r="BB663" i="18"/>
  <c r="G51" i="3"/>
  <c r="U59" i="3"/>
  <c r="BB662" i="18"/>
  <c r="BC392" i="18"/>
  <c r="N96" i="8"/>
  <c r="BB996" i="18"/>
  <c r="S55" i="3"/>
  <c r="BB1067" i="18"/>
  <c r="L98" i="13"/>
  <c r="BC825" i="18"/>
  <c r="V97" i="8"/>
  <c r="N85" i="13"/>
  <c r="BB245" i="18"/>
  <c r="W72" i="8"/>
  <c r="G96" i="3"/>
  <c r="U97" i="3"/>
  <c r="I101" i="3"/>
  <c r="X67" i="13"/>
  <c r="BB652" i="18"/>
  <c r="U103" i="8"/>
  <c r="D41" i="13"/>
  <c r="BB1083" i="18"/>
  <c r="G45" i="8"/>
  <c r="BC718" i="18"/>
  <c r="BB337" i="18"/>
  <c r="BC1018" i="18"/>
  <c r="BB549" i="18"/>
  <c r="BC357" i="18"/>
  <c r="Q61" i="8"/>
  <c r="W87" i="8"/>
  <c r="BC191" i="18"/>
  <c r="X51" i="8"/>
  <c r="J53" i="3"/>
  <c r="BB535" i="18"/>
  <c r="BB157" i="18"/>
  <c r="BC420" i="18"/>
  <c r="BC94" i="18"/>
  <c r="V83" i="3"/>
  <c r="J86" i="3"/>
  <c r="C71" i="13"/>
  <c r="K90" i="3"/>
  <c r="BC796" i="18"/>
  <c r="BC113" i="18"/>
  <c r="BC919" i="18"/>
  <c r="D57" i="13"/>
  <c r="E45" i="8"/>
  <c r="M101" i="3"/>
  <c r="BB1149" i="18"/>
  <c r="O71" i="3"/>
  <c r="C45" i="3"/>
  <c r="L48" i="3"/>
  <c r="P73" i="8"/>
  <c r="BC1151" i="18"/>
  <c r="I59" i="13"/>
  <c r="BC951" i="18"/>
  <c r="O80" i="8"/>
  <c r="BC192" i="18"/>
  <c r="BC253" i="18"/>
  <c r="BC286" i="18"/>
  <c r="N54" i="13"/>
  <c r="P92" i="3"/>
  <c r="O92" i="3"/>
  <c r="W61" i="3"/>
  <c r="BC1115" i="18"/>
  <c r="BC594" i="18"/>
  <c r="B79" i="8"/>
  <c r="BB1022" i="18"/>
  <c r="X57" i="3"/>
  <c r="BC874" i="18"/>
  <c r="BC1053" i="18"/>
  <c r="Q95" i="3"/>
  <c r="BC654" i="18"/>
  <c r="BB639" i="18"/>
  <c r="BB89" i="18"/>
  <c r="M42" i="3"/>
  <c r="U72" i="3"/>
  <c r="BB410" i="18"/>
  <c r="S43" i="3"/>
  <c r="O77" i="3"/>
  <c r="BB904" i="18"/>
  <c r="BB72" i="18"/>
  <c r="C52" i="3"/>
  <c r="R82" i="13"/>
  <c r="G81" i="8"/>
  <c r="W44" i="13"/>
  <c r="W97" i="8"/>
  <c r="F70" i="3"/>
  <c r="T62" i="3"/>
  <c r="I60" i="3"/>
  <c r="BC783" i="18"/>
  <c r="I57" i="13"/>
  <c r="X93" i="8"/>
  <c r="E54" i="3"/>
  <c r="BB857" i="18"/>
  <c r="T42" i="13"/>
  <c r="X97" i="8"/>
  <c r="W66" i="3"/>
  <c r="I61" i="3"/>
  <c r="I74" i="3"/>
  <c r="K103" i="8"/>
  <c r="Y96" i="3"/>
  <c r="E99" i="13"/>
  <c r="L101" i="8"/>
  <c r="F103" i="3"/>
  <c r="BC1021" i="18"/>
  <c r="BB101" i="18"/>
  <c r="F58" i="8"/>
  <c r="M85" i="3"/>
  <c r="E72" i="13"/>
  <c r="C44" i="8"/>
  <c r="F56" i="3"/>
  <c r="BC827" i="18"/>
  <c r="BB1125" i="18"/>
  <c r="BC1141" i="18"/>
  <c r="BC400" i="18"/>
  <c r="D65" i="3"/>
  <c r="X77" i="3"/>
  <c r="O101" i="3"/>
  <c r="Y82" i="8"/>
  <c r="G89" i="13"/>
  <c r="C76" i="8"/>
  <c r="O81" i="13"/>
  <c r="G70" i="3"/>
  <c r="M68" i="8"/>
  <c r="BC753" i="18"/>
  <c r="I59" i="3"/>
  <c r="BC112" i="18"/>
  <c r="K95" i="3"/>
  <c r="BB526" i="18"/>
  <c r="BC46" i="18"/>
  <c r="BB247" i="18"/>
  <c r="BC554" i="18"/>
  <c r="W81" i="3"/>
  <c r="D45" i="3"/>
  <c r="BB858" i="18"/>
  <c r="BC714" i="18"/>
  <c r="BC440" i="18"/>
  <c r="V68" i="8"/>
  <c r="L100" i="8"/>
  <c r="K98" i="8"/>
  <c r="D85" i="13"/>
  <c r="F81" i="13"/>
  <c r="BC211" i="18"/>
  <c r="B75" i="3"/>
  <c r="BC522" i="18"/>
  <c r="M80" i="13"/>
  <c r="D69" i="8"/>
  <c r="O73" i="13"/>
  <c r="BC444" i="18"/>
  <c r="U56" i="3"/>
  <c r="BB872" i="18"/>
  <c r="L83" i="13"/>
  <c r="BB699" i="18"/>
  <c r="BC942" i="18"/>
  <c r="R42" i="3"/>
  <c r="T48" i="8"/>
  <c r="O68" i="3"/>
  <c r="G89" i="8"/>
  <c r="BC701" i="18"/>
  <c r="BB352" i="18"/>
  <c r="L92" i="3"/>
  <c r="BB493" i="18"/>
  <c r="I103" i="8"/>
  <c r="J71" i="13"/>
  <c r="D75" i="3"/>
  <c r="U63" i="13"/>
  <c r="H71" i="3"/>
  <c r="U69" i="8"/>
  <c r="R52" i="8"/>
  <c r="E60" i="3"/>
  <c r="S80" i="3"/>
  <c r="W85" i="3"/>
  <c r="BC205" i="18"/>
  <c r="BB622" i="18"/>
  <c r="I57" i="8"/>
  <c r="BC850" i="18"/>
  <c r="G71" i="13"/>
  <c r="BB338" i="18"/>
  <c r="BB614" i="18"/>
  <c r="BB478" i="18"/>
  <c r="P43" i="13"/>
  <c r="X57" i="8"/>
  <c r="BC1131" i="18"/>
  <c r="Y63" i="3"/>
  <c r="I49" i="13"/>
  <c r="Y91" i="8"/>
  <c r="H97" i="13"/>
  <c r="BC632" i="18"/>
  <c r="BC810" i="18"/>
  <c r="BC272" i="18"/>
  <c r="BB720" i="18"/>
  <c r="BB636" i="18"/>
  <c r="B95" i="3"/>
  <c r="BC536" i="18"/>
  <c r="K85" i="3"/>
  <c r="I75" i="13"/>
  <c r="E102" i="3"/>
  <c r="BB601" i="18"/>
  <c r="F98" i="8"/>
  <c r="BB246" i="18"/>
  <c r="BC547" i="18"/>
  <c r="N71" i="13"/>
  <c r="S45" i="13"/>
  <c r="P63" i="13"/>
  <c r="BB764" i="18"/>
  <c r="Q59" i="8"/>
  <c r="F63" i="3"/>
  <c r="BB243" i="18"/>
  <c r="BB88" i="18"/>
  <c r="BB721" i="18"/>
  <c r="H43" i="8"/>
  <c r="V55" i="3"/>
  <c r="X88" i="8"/>
  <c r="D61" i="8"/>
  <c r="U72" i="8"/>
  <c r="BB866" i="18"/>
  <c r="BB678" i="18"/>
  <c r="BC902" i="18"/>
  <c r="B89" i="3"/>
  <c r="N58" i="8"/>
  <c r="BC35" i="18"/>
  <c r="U43" i="13"/>
  <c r="C88" i="8"/>
  <c r="R46" i="8"/>
  <c r="BC759" i="18"/>
  <c r="BC1114" i="18"/>
  <c r="X99" i="3"/>
  <c r="C59" i="8"/>
  <c r="BC118" i="18"/>
  <c r="K51" i="3"/>
  <c r="BC537" i="18"/>
  <c r="H66" i="8"/>
  <c r="L55" i="13"/>
  <c r="BC401" i="18"/>
  <c r="BC800" i="18"/>
  <c r="BC225" i="18"/>
  <c r="H92" i="8"/>
  <c r="J71" i="8"/>
  <c r="D98" i="8"/>
  <c r="V48" i="13"/>
  <c r="BC1126" i="18"/>
  <c r="F43" i="13"/>
  <c r="I43" i="13"/>
  <c r="F82" i="8"/>
  <c r="C56" i="8"/>
  <c r="B92" i="8"/>
  <c r="L53" i="8"/>
  <c r="T47" i="8"/>
  <c r="H62" i="8"/>
  <c r="BB369" i="18"/>
  <c r="BB500" i="18"/>
  <c r="BB520" i="18"/>
  <c r="L78" i="8"/>
  <c r="BB754" i="18"/>
  <c r="R81" i="3"/>
  <c r="W62" i="13"/>
  <c r="X101" i="13"/>
  <c r="G49" i="3"/>
  <c r="BB456" i="18"/>
  <c r="BC981" i="18"/>
  <c r="Q58" i="3"/>
  <c r="L51" i="13"/>
  <c r="BC259" i="18"/>
  <c r="BC713" i="18"/>
  <c r="V46" i="13"/>
  <c r="BC276" i="18"/>
  <c r="D40" i="13"/>
  <c r="O83" i="3"/>
  <c r="W93" i="13"/>
  <c r="X58" i="8"/>
  <c r="BB861" i="18"/>
  <c r="BC142" i="18"/>
  <c r="BC61" i="18"/>
  <c r="BC116" i="18"/>
  <c r="K69" i="13"/>
  <c r="G84" i="13"/>
  <c r="P94" i="8"/>
  <c r="BC745" i="18"/>
  <c r="BC896" i="18"/>
  <c r="BB30" i="18"/>
  <c r="BB625" i="18"/>
  <c r="BC176" i="18"/>
  <c r="BB555" i="18"/>
  <c r="BC243" i="18"/>
  <c r="B101" i="3"/>
  <c r="C73" i="13"/>
  <c r="BC425" i="18"/>
  <c r="V45" i="3"/>
  <c r="D83" i="13"/>
  <c r="B94" i="13"/>
  <c r="V53" i="8"/>
  <c r="T52" i="13"/>
  <c r="S64" i="3"/>
  <c r="BB20" i="18"/>
  <c r="T56" i="13"/>
  <c r="T47" i="13"/>
  <c r="F55" i="13"/>
  <c r="P59" i="13"/>
  <c r="P51" i="8"/>
  <c r="Q48" i="3"/>
  <c r="X80" i="8"/>
  <c r="BC493" i="18"/>
  <c r="G47" i="3"/>
  <c r="BC1028" i="18"/>
  <c r="Q71" i="3"/>
  <c r="G49" i="13"/>
  <c r="U100" i="8"/>
  <c r="J51" i="3"/>
  <c r="BB95" i="18"/>
  <c r="BC396" i="18"/>
  <c r="BC294" i="18"/>
  <c r="B63" i="3"/>
  <c r="H55" i="3"/>
  <c r="B49" i="13"/>
  <c r="T86" i="8"/>
  <c r="BC545" i="18"/>
  <c r="BB110" i="18"/>
  <c r="BB312" i="18"/>
  <c r="BC240" i="18"/>
  <c r="E103" i="3"/>
  <c r="R53" i="13"/>
  <c r="BC668" i="18"/>
  <c r="S78" i="3"/>
  <c r="D69" i="3"/>
  <c r="I92" i="8"/>
  <c r="U62" i="8"/>
  <c r="H75" i="3"/>
  <c r="BB615" i="18"/>
  <c r="W60" i="8"/>
  <c r="R57" i="13"/>
  <c r="D81" i="13"/>
  <c r="Y61" i="8"/>
  <c r="BC1152" i="18"/>
  <c r="T61" i="13"/>
  <c r="B69" i="3"/>
  <c r="S92" i="3"/>
  <c r="BB671" i="18"/>
  <c r="I70" i="3"/>
  <c r="BB708" i="18"/>
  <c r="E79" i="3"/>
  <c r="V63" i="13"/>
  <c r="BC498" i="18"/>
  <c r="U100" i="3"/>
  <c r="BB148" i="18"/>
  <c r="E68" i="8"/>
  <c r="BC1029" i="18"/>
  <c r="BB1132" i="18"/>
  <c r="BC515" i="18"/>
  <c r="W56" i="8"/>
  <c r="L60" i="13"/>
  <c r="BB120" i="18"/>
  <c r="BC78" i="18"/>
  <c r="BC476" i="18"/>
  <c r="H45" i="13"/>
  <c r="BC788" i="18"/>
  <c r="S93" i="3"/>
  <c r="H47" i="8"/>
  <c r="BC419" i="18"/>
  <c r="BC645" i="18"/>
  <c r="BC177" i="18"/>
  <c r="P64" i="8"/>
  <c r="J53" i="13"/>
  <c r="BB867" i="18"/>
  <c r="H95" i="3"/>
  <c r="BC790" i="18"/>
  <c r="BB317" i="18"/>
  <c r="M72" i="13"/>
  <c r="B91" i="8"/>
  <c r="BC571" i="18"/>
  <c r="BC640" i="18"/>
  <c r="BC802" i="18"/>
  <c r="S95" i="3"/>
  <c r="BB886" i="18"/>
  <c r="V78" i="3"/>
  <c r="G43" i="13"/>
  <c r="R77" i="3"/>
  <c r="BC834" i="18"/>
  <c r="BC381" i="18"/>
  <c r="U58" i="3"/>
  <c r="BB119" i="18"/>
  <c r="BC605" i="18"/>
  <c r="I96" i="3"/>
  <c r="W96" i="3"/>
  <c r="Y99" i="3"/>
  <c r="N52" i="8"/>
  <c r="G87" i="13"/>
  <c r="BB899" i="18"/>
  <c r="BC871" i="18"/>
  <c r="W47" i="13"/>
  <c r="BB531" i="18"/>
  <c r="R70" i="3"/>
  <c r="I40" i="8"/>
  <c r="BC128" i="18"/>
  <c r="E87" i="8"/>
  <c r="BC803" i="18"/>
  <c r="F40" i="8"/>
  <c r="BC679" i="18"/>
  <c r="BB1085" i="18"/>
  <c r="BB380" i="18"/>
  <c r="BB353" i="18"/>
  <c r="BB1141" i="18"/>
  <c r="M42" i="13"/>
  <c r="BB292" i="18"/>
  <c r="K42" i="8"/>
  <c r="O72" i="3"/>
  <c r="BB739" i="18"/>
  <c r="BC1084" i="18"/>
  <c r="Q69" i="3"/>
  <c r="W73" i="13"/>
  <c r="BC791" i="18"/>
  <c r="C50" i="13"/>
  <c r="O47" i="13"/>
  <c r="BC424" i="18"/>
  <c r="Q83" i="13"/>
  <c r="BB1119" i="18"/>
  <c r="BC969" i="18"/>
  <c r="BB276" i="18"/>
  <c r="E90" i="3"/>
  <c r="L53" i="13"/>
  <c r="M67" i="13"/>
  <c r="X69" i="8"/>
  <c r="BB1105" i="18"/>
  <c r="BC687" i="18"/>
  <c r="BC766" i="18"/>
  <c r="Y94" i="8"/>
  <c r="R101" i="3"/>
  <c r="BC935" i="18"/>
  <c r="F100" i="3"/>
  <c r="BC1064" i="18"/>
  <c r="BC603" i="18"/>
  <c r="Q41" i="13"/>
  <c r="BB179" i="18"/>
  <c r="L101" i="3"/>
  <c r="BB737" i="18"/>
  <c r="BC75" i="18"/>
  <c r="E41" i="3"/>
  <c r="BB322" i="18"/>
  <c r="R69" i="8"/>
  <c r="BC264" i="18"/>
  <c r="H55" i="13"/>
  <c r="BB1074" i="18"/>
  <c r="BB65" i="18"/>
  <c r="V88" i="8"/>
  <c r="BC313" i="18"/>
  <c r="BB724" i="18"/>
  <c r="R52" i="3"/>
  <c r="BB396" i="18"/>
  <c r="O57" i="8"/>
  <c r="U45" i="8"/>
  <c r="Y93" i="13"/>
  <c r="BB967" i="18"/>
  <c r="V94" i="3"/>
  <c r="BB1120" i="18"/>
  <c r="BC350" i="18"/>
  <c r="E43" i="13"/>
  <c r="N67" i="3"/>
  <c r="Q52" i="8"/>
  <c r="BC226" i="18"/>
  <c r="Q65" i="13"/>
  <c r="F41" i="13"/>
  <c r="L45" i="13"/>
  <c r="BC1025" i="18"/>
  <c r="BB345" i="18"/>
  <c r="M48" i="3"/>
  <c r="BB298" i="18"/>
  <c r="N63" i="8"/>
  <c r="D88" i="8"/>
  <c r="BB1133" i="18"/>
  <c r="R42" i="8"/>
  <c r="BB516" i="18"/>
  <c r="BB181" i="18"/>
  <c r="S41" i="3"/>
  <c r="R70" i="8"/>
  <c r="BB401" i="18"/>
  <c r="BB229" i="18"/>
  <c r="H98" i="3"/>
  <c r="Y53" i="8"/>
  <c r="Q79" i="3"/>
  <c r="E95" i="8"/>
  <c r="BC485" i="18"/>
  <c r="E41" i="13"/>
  <c r="BC893" i="18"/>
  <c r="O50" i="3"/>
  <c r="U53" i="3"/>
  <c r="BC198" i="18"/>
  <c r="U98" i="13"/>
  <c r="BC812" i="18"/>
  <c r="R61" i="8"/>
  <c r="B94" i="8"/>
  <c r="BC773" i="18"/>
  <c r="BC329" i="18"/>
  <c r="F65" i="8"/>
  <c r="Y83" i="13"/>
  <c r="BC562" i="18"/>
  <c r="H94" i="13"/>
  <c r="O45" i="8"/>
  <c r="BB252" i="18"/>
  <c r="D49" i="3"/>
  <c r="J92" i="3"/>
  <c r="Y71" i="3"/>
  <c r="Q82" i="8"/>
  <c r="BC582" i="18"/>
  <c r="BC1015" i="18"/>
  <c r="BB909" i="18"/>
  <c r="U86" i="13"/>
  <c r="BB192" i="18"/>
  <c r="J58" i="3"/>
  <c r="BC385" i="18"/>
  <c r="Q70" i="3"/>
  <c r="BB895" i="18"/>
  <c r="W103" i="8"/>
  <c r="BC829" i="18"/>
  <c r="BB991" i="18"/>
  <c r="BB479" i="18"/>
  <c r="BC1133" i="18"/>
  <c r="T55" i="8"/>
  <c r="BC948" i="18"/>
  <c r="BC301" i="18"/>
  <c r="P70" i="3"/>
  <c r="BC233" i="18"/>
  <c r="B46" i="3"/>
  <c r="P51" i="3"/>
  <c r="F75" i="8"/>
  <c r="BC312" i="18"/>
  <c r="B70" i="8"/>
  <c r="BB417" i="18"/>
  <c r="BB1103" i="18"/>
  <c r="BC20" i="18"/>
  <c r="BB1013" i="18"/>
  <c r="BC927" i="18"/>
  <c r="I44" i="8"/>
  <c r="BC57" i="18"/>
  <c r="BB398" i="18"/>
  <c r="Q50" i="8"/>
  <c r="J60" i="8"/>
  <c r="V86" i="13"/>
  <c r="BB22" i="18"/>
  <c r="BB607" i="18"/>
  <c r="BB1054" i="18"/>
  <c r="I71" i="3"/>
  <c r="E64" i="8"/>
  <c r="BC81" i="18"/>
  <c r="BB676" i="18"/>
  <c r="BC147" i="18"/>
  <c r="R90" i="13"/>
  <c r="K73" i="8"/>
  <c r="X100" i="3"/>
  <c r="P47" i="3"/>
  <c r="J49" i="13"/>
  <c r="N47" i="3"/>
  <c r="Y53" i="3"/>
  <c r="BB438" i="18"/>
  <c r="BB1063" i="18"/>
  <c r="W45" i="8"/>
  <c r="H80" i="8"/>
  <c r="BB1142" i="18"/>
  <c r="BC1063" i="18"/>
  <c r="BC939" i="18"/>
  <c r="BC464" i="18"/>
  <c r="R49" i="8"/>
  <c r="J65" i="3"/>
  <c r="D53" i="3"/>
  <c r="W89" i="13"/>
  <c r="E49" i="3"/>
  <c r="BB25" i="18"/>
  <c r="J64" i="8"/>
  <c r="BB464" i="18"/>
  <c r="BC869" i="18"/>
  <c r="W88" i="13"/>
  <c r="T92" i="3"/>
  <c r="L57" i="8"/>
  <c r="E59" i="8"/>
  <c r="BC760" i="18"/>
  <c r="BC521" i="18"/>
  <c r="M67" i="8"/>
  <c r="BC214" i="18"/>
  <c r="V57" i="3"/>
  <c r="O84" i="3"/>
  <c r="BC429" i="18"/>
  <c r="P47" i="13"/>
  <c r="R72" i="3"/>
  <c r="D97" i="8"/>
  <c r="BC492" i="18"/>
  <c r="G43" i="8"/>
  <c r="B51" i="8"/>
  <c r="C70" i="13"/>
  <c r="BB692" i="18"/>
  <c r="T88" i="13"/>
  <c r="BB1101" i="18"/>
  <c r="R44" i="3"/>
  <c r="BB1041" i="18"/>
  <c r="BB371" i="18"/>
  <c r="BB497" i="18"/>
  <c r="BC875" i="18"/>
  <c r="J100" i="13"/>
  <c r="BB894" i="18"/>
  <c r="J95" i="13"/>
  <c r="T96" i="3"/>
  <c r="R80" i="8"/>
  <c r="BC1067" i="18"/>
  <c r="BC461" i="18"/>
  <c r="BC138" i="18"/>
  <c r="BC344" i="18"/>
  <c r="D71" i="3"/>
  <c r="BB382" i="18"/>
  <c r="BB983" i="18"/>
  <c r="C71" i="8"/>
  <c r="N41" i="8"/>
  <c r="W85" i="8"/>
  <c r="BC494" i="18"/>
  <c r="BB940" i="18"/>
  <c r="J82" i="8"/>
  <c r="BC1106" i="18"/>
  <c r="F41" i="8"/>
  <c r="X94" i="8"/>
  <c r="P100" i="8"/>
  <c r="V72" i="8"/>
  <c r="Y90" i="13"/>
  <c r="BB29" i="18"/>
  <c r="D71" i="8"/>
  <c r="BC218" i="18"/>
  <c r="BC458" i="18"/>
  <c r="B80" i="8"/>
  <c r="BC611" i="18"/>
  <c r="E44" i="13"/>
  <c r="S44" i="8"/>
  <c r="BC694" i="18"/>
  <c r="BB354" i="18"/>
  <c r="Y75" i="8"/>
  <c r="D83" i="3"/>
  <c r="BB217" i="18"/>
  <c r="X42" i="13"/>
  <c r="BC575" i="18"/>
  <c r="M41" i="8"/>
  <c r="BC122" i="18"/>
  <c r="O75" i="13"/>
  <c r="BB17" i="18"/>
  <c r="BB131" i="18"/>
  <c r="I45" i="3"/>
  <c r="J83" i="8"/>
  <c r="BB469" i="18"/>
  <c r="BB509" i="18"/>
  <c r="E67" i="13"/>
  <c r="BB598" i="18"/>
  <c r="BC541" i="18"/>
  <c r="E52" i="13"/>
  <c r="BB86" i="18"/>
  <c r="BB421" i="18"/>
  <c r="F46" i="8"/>
  <c r="BB1123" i="18"/>
  <c r="BB943" i="18"/>
  <c r="S58" i="8"/>
  <c r="Y79" i="8"/>
  <c r="BC615" i="18"/>
  <c r="BC1017" i="18"/>
  <c r="O59" i="13"/>
  <c r="P57" i="13"/>
  <c r="BC315" i="18"/>
  <c r="F80" i="8"/>
  <c r="Q55" i="8"/>
  <c r="BB642" i="18"/>
  <c r="P55" i="3"/>
  <c r="BB915" i="18"/>
  <c r="N86" i="8"/>
  <c r="N66" i="3"/>
  <c r="L45" i="8"/>
  <c r="T77" i="3"/>
  <c r="J41" i="13"/>
  <c r="N76" i="13"/>
  <c r="G49" i="8"/>
  <c r="BC180" i="18"/>
  <c r="M61" i="8"/>
  <c r="BC891" i="18"/>
  <c r="BB48" i="18"/>
  <c r="BC73" i="18"/>
  <c r="N68" i="13"/>
  <c r="C56" i="3"/>
  <c r="F59" i="8"/>
  <c r="BB1111" i="18"/>
  <c r="H69" i="8"/>
  <c r="M65" i="8"/>
  <c r="BB278" i="18"/>
  <c r="M82" i="8"/>
  <c r="BC1113" i="18"/>
  <c r="B102" i="3"/>
  <c r="BC247" i="18"/>
  <c r="BC239" i="18"/>
  <c r="V73" i="8"/>
  <c r="BB452" i="18"/>
  <c r="H67" i="13"/>
  <c r="G67" i="3"/>
  <c r="BC1099" i="18"/>
  <c r="L57" i="3"/>
  <c r="K74" i="3"/>
  <c r="BC661" i="18"/>
  <c r="BB77" i="18"/>
  <c r="K56" i="3"/>
  <c r="BB1057" i="18"/>
  <c r="K64" i="8"/>
  <c r="N63" i="3"/>
  <c r="BB541" i="18"/>
  <c r="BB879" i="18"/>
  <c r="BC975" i="18"/>
  <c r="BC638" i="18"/>
  <c r="T59" i="13"/>
  <c r="T103" i="13"/>
  <c r="M87" i="3"/>
  <c r="P55" i="13"/>
  <c r="B40" i="8"/>
  <c r="BC642" i="18"/>
  <c r="U50" i="3"/>
  <c r="I10" i="33"/>
  <c r="M49" i="3"/>
  <c r="S76" i="3"/>
  <c r="R64" i="13"/>
  <c r="BB191" i="18"/>
  <c r="Y59" i="3"/>
  <c r="BB1108" i="18"/>
  <c r="M90" i="3"/>
  <c r="BB368" i="18"/>
  <c r="V72" i="3"/>
  <c r="X46" i="13"/>
  <c r="R73" i="13"/>
  <c r="BC870" i="18"/>
  <c r="BC63" i="18"/>
  <c r="B71" i="3"/>
  <c r="I42" i="8"/>
  <c r="O59" i="3"/>
  <c r="BB52" i="18"/>
  <c r="B61" i="8"/>
  <c r="M53" i="13"/>
  <c r="BB765" i="18"/>
  <c r="B41" i="8"/>
  <c r="G62" i="3"/>
  <c r="G92" i="3"/>
  <c r="BC683" i="18"/>
  <c r="P49" i="8"/>
  <c r="BC481" i="18"/>
  <c r="E67" i="8"/>
  <c r="BC996" i="18"/>
  <c r="V67" i="8"/>
  <c r="M44" i="8"/>
  <c r="I49" i="8"/>
  <c r="E99" i="3"/>
  <c r="BB910" i="18"/>
  <c r="BB1035" i="18"/>
  <c r="E81" i="3"/>
  <c r="S76" i="8"/>
  <c r="E52" i="8"/>
  <c r="L45" i="3"/>
  <c r="BB297" i="18"/>
  <c r="U93" i="3"/>
  <c r="BB372" i="18"/>
  <c r="BB466" i="18"/>
  <c r="BB316" i="18"/>
  <c r="M52" i="8"/>
  <c r="BC208" i="18"/>
  <c r="S78" i="13"/>
  <c r="BB235" i="18"/>
  <c r="X45" i="3"/>
  <c r="BB784" i="18"/>
  <c r="F90" i="8"/>
  <c r="S69" i="3"/>
  <c r="I47" i="13"/>
  <c r="BC231" i="18"/>
  <c r="BB156" i="18"/>
  <c r="V51" i="3"/>
  <c r="G100" i="8"/>
  <c r="N51" i="8"/>
  <c r="D72" i="13"/>
  <c r="R43" i="3"/>
  <c r="V47" i="3"/>
  <c r="BC8" i="18"/>
  <c r="X57" i="13"/>
  <c r="W59" i="8"/>
  <c r="BB945" i="18"/>
  <c r="K61" i="8"/>
  <c r="K102" i="8"/>
  <c r="BB489" i="18"/>
  <c r="H51" i="8"/>
  <c r="C68" i="8"/>
  <c r="T66" i="8"/>
  <c r="T44" i="3"/>
  <c r="BC1137" i="18"/>
  <c r="BC972" i="18"/>
  <c r="BC546" i="18"/>
  <c r="O63" i="8"/>
  <c r="L52" i="8"/>
  <c r="C65" i="13"/>
  <c r="X85" i="13"/>
  <c r="BC455" i="18"/>
  <c r="BC273" i="18"/>
  <c r="BC1073" i="18"/>
  <c r="M61" i="13"/>
  <c r="U40" i="3"/>
  <c r="E73" i="8"/>
  <c r="BC848" i="18"/>
  <c r="BB759" i="18"/>
  <c r="P57" i="8"/>
  <c r="Q63" i="8"/>
  <c r="BB288" i="18"/>
  <c r="BC1038" i="18"/>
  <c r="S59" i="13"/>
  <c r="V89" i="13"/>
  <c r="F41" i="3"/>
  <c r="B60" i="3"/>
  <c r="C74" i="8"/>
  <c r="BC512" i="18"/>
  <c r="BB1139" i="18"/>
  <c r="BB1097" i="18"/>
  <c r="C95" i="8"/>
  <c r="P44" i="8"/>
  <c r="Q49" i="13"/>
  <c r="M81" i="13"/>
  <c r="E52" i="3"/>
  <c r="BB627" i="18"/>
  <c r="W86" i="3"/>
  <c r="BC251" i="18"/>
  <c r="J43" i="13"/>
  <c r="BC216" i="18"/>
  <c r="BC14" i="18"/>
  <c r="K85" i="8"/>
  <c r="P53" i="3"/>
  <c r="BB468" i="18"/>
  <c r="BC182" i="18"/>
  <c r="T50" i="3"/>
  <c r="BB832" i="18"/>
  <c r="BC369" i="18"/>
  <c r="J65" i="13"/>
  <c r="K66" i="3"/>
  <c r="BB810" i="18"/>
  <c r="J70" i="3"/>
  <c r="T61" i="8"/>
  <c r="BC785" i="18"/>
  <c r="J78" i="8"/>
  <c r="M57" i="3"/>
  <c r="N44" i="3"/>
  <c r="U49" i="3"/>
  <c r="H41" i="8"/>
  <c r="D72" i="3"/>
  <c r="E65" i="8"/>
  <c r="BB27" i="18"/>
  <c r="BC375" i="18"/>
  <c r="P45" i="13"/>
  <c r="Q100" i="13"/>
  <c r="BB892" i="18"/>
  <c r="BB1008" i="18"/>
  <c r="Q72" i="13"/>
  <c r="C78" i="3"/>
  <c r="W55" i="3"/>
  <c r="BB142" i="18"/>
  <c r="Y72" i="3"/>
  <c r="C85" i="8"/>
  <c r="Q81" i="3"/>
  <c r="BC572" i="18"/>
  <c r="J46" i="3"/>
  <c r="D50" i="8"/>
  <c r="BC659" i="18"/>
  <c r="U89" i="3"/>
  <c r="O58" i="3"/>
  <c r="L87" i="8"/>
  <c r="S44" i="3"/>
  <c r="BB643" i="18"/>
  <c r="V86" i="3"/>
  <c r="W78" i="8"/>
  <c r="BC126" i="18"/>
  <c r="E93" i="3"/>
  <c r="V66" i="3"/>
  <c r="G80" i="3"/>
  <c r="BC483" i="18"/>
  <c r="BB584" i="18"/>
  <c r="Y59" i="8"/>
  <c r="BC150" i="18"/>
  <c r="J67" i="8"/>
  <c r="BC855" i="18"/>
  <c r="BB1058" i="18"/>
  <c r="H66" i="13"/>
  <c r="D61" i="13"/>
  <c r="Y100" i="8"/>
  <c r="V85" i="13"/>
  <c r="S99" i="13"/>
  <c r="BB772" i="18"/>
  <c r="E68" i="13"/>
  <c r="O66" i="3"/>
  <c r="E50" i="13"/>
  <c r="F91" i="13"/>
  <c r="BC93" i="18"/>
  <c r="V59" i="8"/>
  <c r="T99" i="3"/>
  <c r="J56" i="13"/>
  <c r="B40" i="13"/>
  <c r="BB59" i="18"/>
  <c r="U67" i="8"/>
  <c r="L71" i="8"/>
  <c r="BC108" i="18"/>
  <c r="H57" i="3"/>
  <c r="W45" i="3"/>
  <c r="J45" i="8"/>
  <c r="C51" i="8"/>
  <c r="BB1082" i="18"/>
  <c r="C76" i="13"/>
  <c r="O76" i="13"/>
  <c r="D62" i="8"/>
  <c r="BC267" i="18"/>
  <c r="Y57" i="3"/>
  <c r="BB906" i="18"/>
  <c r="L60" i="8"/>
  <c r="BB346" i="18"/>
  <c r="BB532" i="18"/>
  <c r="BB342" i="18"/>
  <c r="BC1005" i="18"/>
  <c r="T98" i="8"/>
  <c r="M57" i="8"/>
  <c r="E58" i="13"/>
  <c r="O91" i="3"/>
  <c r="Y46" i="13"/>
  <c r="N51" i="13"/>
  <c r="BC884" i="18"/>
  <c r="B75" i="13"/>
  <c r="N93" i="8"/>
  <c r="BB912" i="18"/>
  <c r="BC630" i="18"/>
  <c r="BC637" i="18"/>
  <c r="F60" i="13"/>
  <c r="R57" i="8"/>
  <c r="BC56" i="18"/>
  <c r="BC573" i="18"/>
  <c r="X55" i="13"/>
  <c r="O53" i="8"/>
  <c r="L86" i="13"/>
  <c r="T67" i="13"/>
  <c r="G57" i="3"/>
  <c r="BB281" i="18"/>
  <c r="BB492" i="18"/>
  <c r="T83" i="3"/>
  <c r="J68" i="3"/>
  <c r="G97" i="3"/>
  <c r="B103" i="3"/>
  <c r="D71" i="13"/>
  <c r="BC578" i="18"/>
  <c r="BC510" i="18"/>
  <c r="U88" i="13"/>
  <c r="P67" i="8"/>
  <c r="BB949" i="18"/>
  <c r="BB715" i="18"/>
  <c r="BB383" i="18"/>
  <c r="BB416" i="18"/>
  <c r="R42" i="13"/>
  <c r="W49" i="13"/>
  <c r="BC31" i="18"/>
  <c r="BC443" i="18"/>
  <c r="R63" i="3"/>
  <c r="BB635" i="18"/>
  <c r="BC1147" i="18"/>
  <c r="W98" i="3"/>
  <c r="R79" i="3"/>
  <c r="BC1158" i="24"/>
  <c r="BB74" i="18"/>
  <c r="BC1146" i="18"/>
  <c r="M71" i="8"/>
  <c r="O78" i="3"/>
  <c r="R68" i="3"/>
  <c r="N83" i="8"/>
  <c r="BC998" i="18"/>
  <c r="S49" i="8"/>
  <c r="BC374" i="18"/>
  <c r="H70" i="13"/>
  <c r="BC699" i="18"/>
  <c r="BC845" i="18"/>
  <c r="BC635" i="18"/>
  <c r="V100" i="3"/>
  <c r="BB107" i="18"/>
  <c r="BB93" i="18"/>
  <c r="BB287" i="18"/>
  <c r="BC55" i="18"/>
  <c r="X71" i="3"/>
  <c r="V55" i="8"/>
  <c r="W91" i="13"/>
  <c r="BB780" i="18"/>
  <c r="V59" i="3"/>
  <c r="BB951" i="18"/>
  <c r="BB31" i="18"/>
  <c r="BB576" i="18"/>
  <c r="Q80" i="3"/>
  <c r="N93" i="13"/>
  <c r="P45" i="3"/>
  <c r="BC1007" i="18"/>
  <c r="BB359" i="18"/>
  <c r="L55" i="8"/>
  <c r="R45" i="3"/>
  <c r="BC163" i="18"/>
  <c r="BB599" i="18"/>
  <c r="F73" i="3"/>
  <c r="BB313" i="18"/>
  <c r="E50" i="8"/>
  <c r="BB503" i="18"/>
  <c r="D46" i="3"/>
  <c r="BB986" i="18"/>
  <c r="BC680" i="18"/>
  <c r="BC472" i="18"/>
  <c r="BB1026" i="18"/>
  <c r="O87" i="3"/>
  <c r="L41" i="3"/>
  <c r="BB308" i="18"/>
  <c r="K41" i="3"/>
  <c r="W57" i="13"/>
  <c r="BC292" i="18"/>
  <c r="BB363" i="18"/>
  <c r="BC892" i="18"/>
  <c r="W49" i="3"/>
  <c r="BC39" i="18"/>
  <c r="BC1042" i="18"/>
  <c r="BC754" i="18"/>
  <c r="I76" i="3"/>
  <c r="P69" i="3"/>
  <c r="Y52" i="8"/>
  <c r="L82" i="8"/>
  <c r="K67" i="3"/>
  <c r="BB400" i="18"/>
  <c r="Q49" i="8"/>
  <c r="BB641" i="18"/>
  <c r="BC749" i="18"/>
  <c r="W67" i="3"/>
  <c r="BB697" i="18"/>
  <c r="K80" i="3"/>
  <c r="BB477" i="18"/>
  <c r="E57" i="13"/>
  <c r="W46" i="8"/>
  <c r="BC557" i="18"/>
  <c r="K45" i="8"/>
  <c r="K71" i="13"/>
  <c r="BB307" i="18"/>
  <c r="S80" i="13"/>
  <c r="R41" i="3"/>
  <c r="BB97" i="18"/>
  <c r="B54" i="8"/>
  <c r="BB1095" i="18"/>
  <c r="BB1045" i="18"/>
  <c r="J49" i="3"/>
  <c r="E71" i="3"/>
  <c r="L64" i="3"/>
  <c r="BB1025" i="18"/>
  <c r="K40" i="8"/>
  <c r="BC608" i="18"/>
  <c r="BC685" i="18"/>
  <c r="F49" i="8"/>
  <c r="BB470" i="18"/>
  <c r="E42" i="13"/>
  <c r="BC696" i="18"/>
  <c r="BB1040" i="18"/>
  <c r="V45" i="8"/>
  <c r="D44" i="8"/>
  <c r="BC819" i="18"/>
  <c r="BC17" i="18"/>
  <c r="BC962" i="18"/>
  <c r="N78" i="13"/>
  <c r="BB649" i="18"/>
  <c r="D73" i="3"/>
  <c r="T41" i="13"/>
  <c r="F62" i="3"/>
  <c r="BB457" i="18"/>
  <c r="V84" i="8"/>
  <c r="BC623" i="18"/>
  <c r="BB1128" i="18"/>
  <c r="R97" i="3"/>
  <c r="BB362" i="18"/>
  <c r="BC907" i="18"/>
  <c r="X55" i="3"/>
  <c r="T66" i="3"/>
  <c r="N102" i="8"/>
  <c r="F63" i="8"/>
  <c r="I41" i="3"/>
  <c r="BB701" i="18"/>
  <c r="BB1092" i="18"/>
  <c r="BB1093" i="18"/>
  <c r="E45" i="13"/>
  <c r="H97" i="3"/>
  <c r="BC792" i="18"/>
  <c r="X72" i="8"/>
  <c r="B71" i="13"/>
  <c r="M81" i="8"/>
  <c r="O83" i="8"/>
  <c r="W55" i="8"/>
  <c r="BC1076" i="18"/>
  <c r="F98" i="3"/>
  <c r="BB941" i="18"/>
  <c r="G47" i="13"/>
  <c r="V69" i="8"/>
  <c r="BB1001" i="18"/>
  <c r="N55" i="13"/>
  <c r="BC1079" i="18"/>
  <c r="X63" i="13"/>
  <c r="BB206" i="18"/>
  <c r="S103" i="3"/>
  <c r="T74" i="13"/>
  <c r="F42" i="3"/>
  <c r="D88" i="3"/>
  <c r="BC156" i="18"/>
  <c r="J47" i="8"/>
  <c r="BC152" i="18"/>
  <c r="H85" i="13"/>
  <c r="BC733" i="18"/>
  <c r="E92" i="3"/>
  <c r="BB290" i="18"/>
  <c r="BB123" i="18"/>
  <c r="T79" i="13"/>
  <c r="T60" i="13"/>
  <c r="BC84" i="18"/>
  <c r="L58" i="8"/>
  <c r="G100" i="13"/>
  <c r="H75" i="8"/>
  <c r="BB55" i="18"/>
  <c r="BC65" i="18"/>
  <c r="BC324" i="18"/>
  <c r="P41" i="3"/>
  <c r="BB379" i="18"/>
  <c r="G55" i="8"/>
  <c r="BC1127" i="18"/>
  <c r="F78" i="13"/>
  <c r="X86" i="8"/>
  <c r="S43" i="13"/>
  <c r="BC103" i="18"/>
  <c r="BB204" i="18"/>
  <c r="H73" i="3"/>
  <c r="Q96" i="13"/>
  <c r="H50" i="8"/>
  <c r="O55" i="8"/>
  <c r="O47" i="8"/>
  <c r="T103" i="3"/>
  <c r="O52" i="8"/>
  <c r="D51" i="13"/>
  <c r="BC76" i="18"/>
  <c r="BC52" i="18"/>
  <c r="T69" i="3"/>
  <c r="D80" i="3"/>
  <c r="U53" i="8"/>
  <c r="BC614" i="18"/>
  <c r="BB934" i="18"/>
  <c r="N57" i="13"/>
  <c r="D76" i="8"/>
  <c r="S91" i="3"/>
  <c r="C52" i="8"/>
  <c r="BC148" i="18"/>
  <c r="BC646" i="18"/>
  <c r="S87" i="13"/>
  <c r="D54" i="8"/>
  <c r="BB647" i="18"/>
  <c r="BC66" i="18"/>
  <c r="I50" i="3"/>
  <c r="L99" i="8"/>
  <c r="X54" i="8"/>
  <c r="N103" i="3"/>
  <c r="BB882" i="18"/>
  <c r="BC249" i="18"/>
  <c r="BB1078" i="18"/>
  <c r="H64" i="3"/>
  <c r="BC947" i="18"/>
  <c r="BC707" i="18"/>
  <c r="BC102" i="18"/>
  <c r="U45" i="3"/>
  <c r="O73" i="3"/>
  <c r="I49" i="3"/>
  <c r="R65" i="3"/>
  <c r="J96" i="8"/>
  <c r="F43" i="8"/>
  <c r="J103" i="3"/>
  <c r="BB402" i="18"/>
  <c r="V41" i="8"/>
  <c r="X42" i="3"/>
  <c r="I94" i="3"/>
  <c r="Q86" i="13"/>
  <c r="BC649" i="18"/>
  <c r="B83" i="3"/>
  <c r="V94" i="8"/>
  <c r="X49" i="8"/>
  <c r="BC997" i="18"/>
  <c r="BC563" i="18"/>
  <c r="R60" i="8"/>
  <c r="K57" i="8"/>
  <c r="I78" i="3"/>
  <c r="BC894" i="18"/>
  <c r="W53" i="8"/>
  <c r="R56" i="8"/>
  <c r="BC132" i="18"/>
  <c r="BC38" i="18"/>
  <c r="P93" i="3"/>
  <c r="BB286" i="18"/>
  <c r="BB690" i="18"/>
  <c r="G48" i="3"/>
  <c r="BB673" i="18"/>
  <c r="K71" i="3"/>
  <c r="BB988" i="18"/>
  <c r="R67" i="13"/>
  <c r="BB700" i="18"/>
  <c r="BB407" i="18"/>
  <c r="BB432" i="18"/>
  <c r="C58" i="13"/>
  <c r="BB450" i="18"/>
  <c r="BB399" i="18"/>
  <c r="BC311" i="18"/>
  <c r="BB730" i="18"/>
  <c r="G98" i="3"/>
  <c r="M46" i="3"/>
  <c r="R70" i="13"/>
  <c r="BC127" i="18"/>
  <c r="B83" i="8"/>
  <c r="BB993" i="18"/>
  <c r="O63" i="13"/>
  <c r="I56" i="13"/>
  <c r="G67" i="13"/>
  <c r="BB85" i="18"/>
  <c r="BC706" i="18"/>
  <c r="C69" i="13"/>
  <c r="H49" i="13"/>
  <c r="F79" i="8"/>
  <c r="O78" i="8"/>
  <c r="BC726" i="18"/>
  <c r="BB392" i="18"/>
  <c r="J69" i="3"/>
  <c r="K47" i="8"/>
  <c r="L55" i="3"/>
  <c r="BB716" i="18"/>
  <c r="BB974" i="18"/>
  <c r="BB594" i="18"/>
  <c r="G43" i="3"/>
  <c r="BC612" i="18"/>
  <c r="BC1090" i="18"/>
  <c r="Q67" i="8"/>
  <c r="BC984" i="18"/>
  <c r="BC125" i="18"/>
  <c r="S55" i="13"/>
  <c r="BC363" i="18"/>
  <c r="BB798" i="18"/>
  <c r="I87" i="3"/>
  <c r="BB696" i="18"/>
  <c r="J3" i="2"/>
  <c r="BC817" i="18"/>
  <c r="BB844" i="18"/>
  <c r="T57" i="8"/>
  <c r="BB669" i="18"/>
  <c r="BC105" i="18"/>
  <c r="R40" i="13"/>
  <c r="J41" i="8"/>
  <c r="BC764" i="18"/>
  <c r="O69" i="8"/>
  <c r="G41" i="8"/>
  <c r="B53" i="8"/>
  <c r="BC346" i="18"/>
  <c r="BC1075" i="18"/>
  <c r="B99" i="3"/>
  <c r="J59" i="13"/>
  <c r="BC80" i="18"/>
  <c r="E70" i="3"/>
  <c r="L42" i="8"/>
  <c r="BB223" i="18"/>
  <c r="BB334" i="18"/>
  <c r="I59" i="8"/>
  <c r="BC1036" i="18"/>
  <c r="BC200" i="18"/>
  <c r="BB809" i="18"/>
  <c r="BB1126" i="18"/>
  <c r="S65" i="8"/>
  <c r="U82" i="8"/>
  <c r="X53" i="3"/>
  <c r="BC1119" i="18"/>
  <c r="BC926" i="18"/>
  <c r="E91" i="8"/>
  <c r="BB926" i="18"/>
  <c r="O65" i="3"/>
  <c r="H81" i="13"/>
  <c r="M103" i="8"/>
  <c r="BB1068" i="18"/>
  <c r="BC285" i="18"/>
  <c r="M49" i="8"/>
  <c r="V91" i="13"/>
  <c r="O41" i="13"/>
  <c r="Q69" i="8"/>
  <c r="E68" i="3"/>
  <c r="T70" i="13"/>
  <c r="L49" i="3"/>
  <c r="BB628" i="18"/>
  <c r="V58" i="8"/>
  <c r="S57" i="8"/>
  <c r="BC669" i="18"/>
  <c r="F61" i="13"/>
  <c r="I65" i="13"/>
  <c r="D51" i="3"/>
  <c r="BC248" i="18"/>
  <c r="O56" i="3"/>
  <c r="B59" i="3"/>
  <c r="L63" i="8"/>
  <c r="B85" i="8"/>
  <c r="L79" i="8"/>
  <c r="BC517" i="18"/>
  <c r="BB394" i="18"/>
  <c r="H49" i="8"/>
  <c r="F66" i="3"/>
  <c r="G48" i="13"/>
  <c r="BC797" i="18"/>
  <c r="F54" i="13"/>
  <c r="BB201" i="18"/>
  <c r="K44" i="8"/>
  <c r="BC101" i="18"/>
  <c r="H66" i="3"/>
  <c r="F55" i="8"/>
  <c r="F70" i="8"/>
  <c r="H90" i="13"/>
  <c r="T53" i="8"/>
  <c r="BC97" i="18"/>
  <c r="BB146" i="18"/>
  <c r="G66" i="8"/>
  <c r="Y77" i="8"/>
  <c r="J77" i="8"/>
  <c r="E79" i="13"/>
  <c r="V45" i="13"/>
  <c r="V95" i="13"/>
  <c r="BC347" i="18"/>
  <c r="I52" i="8"/>
  <c r="U85" i="13"/>
  <c r="N89" i="8"/>
  <c r="L51" i="3"/>
  <c r="S92" i="8"/>
  <c r="BB815" i="18"/>
  <c r="V71" i="8"/>
  <c r="T53" i="3"/>
  <c r="M40" i="13"/>
  <c r="V103" i="8"/>
  <c r="V52" i="3"/>
  <c r="O57" i="13"/>
  <c r="BC700" i="18"/>
  <c r="BB1005" i="18"/>
  <c r="BC89" i="18"/>
  <c r="BC370" i="18"/>
  <c r="BC1086" i="18"/>
  <c r="BB451" i="18"/>
  <c r="R83" i="3"/>
  <c r="G91" i="8"/>
  <c r="BB587" i="18"/>
  <c r="N45" i="13"/>
  <c r="BB525" i="18"/>
  <c r="R84" i="3"/>
  <c r="BC18" i="18"/>
  <c r="BC1083" i="18"/>
  <c r="H51" i="3"/>
  <c r="O79" i="3"/>
  <c r="BB385" i="18"/>
  <c r="BB517" i="18"/>
  <c r="E85" i="3"/>
  <c r="BB230" i="18"/>
  <c r="M43" i="8"/>
  <c r="BB264" i="18"/>
  <c r="D43" i="3"/>
  <c r="C101" i="8"/>
  <c r="BB364" i="18"/>
  <c r="BC462" i="18"/>
  <c r="C82" i="3"/>
  <c r="BB855" i="18"/>
  <c r="J72" i="8"/>
  <c r="BC1024" i="18"/>
  <c r="BC338" i="18"/>
  <c r="F95" i="13"/>
  <c r="E83" i="8"/>
  <c r="C95" i="3"/>
  <c r="I88" i="8"/>
  <c r="Q56" i="8"/>
  <c r="R44" i="8"/>
  <c r="C60" i="13"/>
  <c r="R54" i="13"/>
  <c r="BC162" i="18"/>
  <c r="BC769" i="18"/>
  <c r="T83" i="13"/>
  <c r="Y49" i="13"/>
  <c r="BB1129" i="18"/>
  <c r="BC32" i="18"/>
  <c r="H63" i="13"/>
  <c r="Y63" i="8"/>
  <c r="W77" i="3"/>
  <c r="K46" i="8"/>
  <c r="BC327" i="18"/>
  <c r="G67" i="8"/>
  <c r="T84" i="3"/>
  <c r="BC1041" i="18"/>
  <c r="BB959" i="18"/>
  <c r="J45" i="3"/>
  <c r="BC4" i="18"/>
  <c r="BB799" i="18"/>
  <c r="L92" i="13"/>
  <c r="I63" i="3"/>
  <c r="BB114" i="18"/>
  <c r="D101" i="8"/>
  <c r="D84" i="8"/>
  <c r="BC269" i="18"/>
  <c r="BB733" i="18"/>
  <c r="N44" i="8"/>
  <c r="J55" i="13"/>
  <c r="L72" i="3"/>
  <c r="Q88" i="8"/>
  <c r="J79" i="13"/>
  <c r="Q66" i="8"/>
  <c r="W42" i="3"/>
  <c r="Q90" i="3"/>
  <c r="R63" i="8"/>
  <c r="K68" i="3"/>
  <c r="BC326" i="18"/>
  <c r="E49" i="13"/>
  <c r="BB898" i="18"/>
  <c r="BC379" i="18"/>
  <c r="BB300" i="18"/>
  <c r="BB728" i="18"/>
  <c r="I43" i="8"/>
  <c r="BB1027" i="18"/>
  <c r="O42" i="13"/>
  <c r="S57" i="3"/>
  <c r="G69" i="3"/>
  <c r="N47" i="8"/>
  <c r="BC194" i="18"/>
  <c r="BB929" i="18"/>
  <c r="BB893" i="18"/>
  <c r="BB903" i="18"/>
  <c r="K83" i="8"/>
  <c r="P49" i="3"/>
  <c r="E101" i="3"/>
  <c r="BC1069" i="18"/>
  <c r="BC255" i="18"/>
  <c r="C62" i="13"/>
  <c r="C54" i="3"/>
  <c r="V85" i="3"/>
  <c r="BC29" i="18"/>
  <c r="K67" i="13"/>
  <c r="BC210" i="18"/>
  <c r="E71" i="13"/>
  <c r="BB202" i="18"/>
  <c r="BB96" i="18"/>
  <c r="BC234" i="18"/>
  <c r="M73" i="13"/>
  <c r="F84" i="8"/>
  <c r="BB1019" i="18"/>
  <c r="E61" i="8"/>
  <c r="B49" i="3"/>
  <c r="D99" i="13"/>
  <c r="BB630" i="18"/>
  <c r="K53" i="8"/>
  <c r="Y92" i="3"/>
  <c r="BB257" i="18"/>
  <c r="BB1121" i="18"/>
  <c r="BC161" i="18"/>
  <c r="B98" i="8"/>
  <c r="BB682" i="18"/>
  <c r="BB606" i="18"/>
  <c r="BB990" i="18"/>
  <c r="BC985" i="18"/>
  <c r="BC281" i="18"/>
  <c r="L59" i="3"/>
  <c r="BB32" i="18"/>
  <c r="P77" i="3"/>
  <c r="H65" i="8"/>
  <c r="C51" i="3"/>
  <c r="BB427" i="18"/>
  <c r="BC1022" i="18"/>
  <c r="BB766" i="18"/>
  <c r="BC581" i="18"/>
  <c r="Q87" i="3"/>
  <c r="X99" i="8"/>
  <c r="BB261" i="18"/>
  <c r="C55" i="13"/>
  <c r="BC851" i="18"/>
  <c r="BB78" i="18"/>
  <c r="BC1096" i="18"/>
  <c r="BB753" i="18"/>
  <c r="L47" i="3"/>
  <c r="BC7" i="18"/>
  <c r="S69" i="13"/>
  <c r="R103" i="3"/>
  <c r="E74" i="13"/>
  <c r="I88" i="3"/>
  <c r="J49" i="8"/>
  <c r="BB980" i="18"/>
  <c r="C97" i="3"/>
  <c r="N100" i="3"/>
  <c r="E43" i="8"/>
  <c r="K43" i="3"/>
  <c r="BA30" i="24"/>
  <c r="BC1142" i="18"/>
  <c r="Q46" i="3"/>
  <c r="H85" i="3"/>
  <c r="X70" i="8"/>
  <c r="J91" i="8"/>
  <c r="P80" i="8"/>
  <c r="BB347" i="18"/>
  <c r="BB304" i="18"/>
  <c r="BC410" i="18"/>
  <c r="BB130" i="18"/>
  <c r="BB732" i="18"/>
  <c r="BC139" i="18"/>
  <c r="BC343" i="18"/>
  <c r="W59" i="13"/>
  <c r="BC426" i="18"/>
  <c r="Y43" i="8"/>
  <c r="BC388" i="18"/>
  <c r="BC1072" i="18"/>
  <c r="D96" i="3"/>
  <c r="BC302" i="18"/>
  <c r="V94" i="13"/>
  <c r="BB1033" i="18"/>
  <c r="BC613" i="18"/>
  <c r="C59" i="3"/>
  <c r="F82" i="3"/>
  <c r="T87" i="8"/>
  <c r="Y55" i="13"/>
  <c r="U43" i="8"/>
  <c r="I51" i="3"/>
  <c r="X63" i="3"/>
  <c r="I84" i="13"/>
  <c r="M67" i="3"/>
  <c r="C65" i="3"/>
  <c r="BB695" i="18"/>
  <c r="BB946" i="18"/>
  <c r="E65" i="13"/>
  <c r="BB251" i="18"/>
  <c r="BB434" i="18"/>
  <c r="W71" i="13"/>
  <c r="L49" i="13"/>
  <c r="BC958" i="18"/>
  <c r="BC217" i="18"/>
  <c r="BB952" i="18"/>
  <c r="BB34" i="18"/>
  <c r="BC278" i="18"/>
  <c r="BB955" i="18"/>
  <c r="D91" i="8"/>
  <c r="J61" i="3"/>
  <c r="M85" i="8"/>
  <c r="R47" i="13"/>
  <c r="U42" i="8"/>
  <c r="P50" i="13"/>
  <c r="BC840" i="18"/>
  <c r="BC690" i="18"/>
  <c r="BC980" i="18"/>
  <c r="BB888" i="18"/>
  <c r="R61" i="3"/>
  <c r="BC1098" i="18"/>
  <c r="BC475" i="18"/>
  <c r="W102" i="3"/>
  <c r="BB661" i="18"/>
  <c r="U78" i="8"/>
  <c r="B51" i="3"/>
  <c r="BB104" i="18"/>
  <c r="X102" i="3"/>
  <c r="BB13" i="18"/>
  <c r="BC1109" i="18"/>
  <c r="P69" i="8"/>
  <c r="I68" i="3"/>
  <c r="BB289" i="18"/>
  <c r="T62" i="8"/>
  <c r="BB162" i="18"/>
  <c r="L89" i="8"/>
  <c r="U65" i="8"/>
  <c r="T94" i="3"/>
  <c r="BB344" i="18"/>
  <c r="O75" i="8"/>
  <c r="BB749" i="18"/>
  <c r="BC173" i="18"/>
  <c r="X102" i="13"/>
  <c r="P41" i="13"/>
  <c r="N67" i="8"/>
  <c r="BC550" i="18"/>
  <c r="BC732" i="18"/>
  <c r="BB370" i="18"/>
  <c r="BB1042" i="18"/>
  <c r="H98" i="13"/>
  <c r="BC1062" i="18"/>
  <c r="BB189" i="18"/>
  <c r="I65" i="8"/>
  <c r="C87" i="13"/>
  <c r="W57" i="3"/>
  <c r="W57" i="8"/>
  <c r="H61" i="8"/>
  <c r="BB590" i="18"/>
  <c r="U48" i="13"/>
  <c r="BC1094" i="18"/>
  <c r="BC906" i="18"/>
  <c r="BC925" i="18"/>
  <c r="H53" i="3"/>
  <c r="M59" i="13"/>
  <c r="L61" i="13"/>
  <c r="G61" i="13"/>
  <c r="X62" i="3"/>
  <c r="BC21" i="18"/>
  <c r="BC601" i="18"/>
  <c r="C67" i="3"/>
  <c r="BB1029" i="18"/>
  <c r="O61" i="8"/>
  <c r="BB1016" i="18"/>
  <c r="N96" i="3"/>
  <c r="X87" i="13"/>
  <c r="BB804" i="18"/>
  <c r="BB679" i="18"/>
  <c r="BC1030" i="18"/>
  <c r="BB902" i="18"/>
  <c r="BB173" i="18"/>
  <c r="K51" i="8"/>
  <c r="U63" i="8"/>
  <c r="L46" i="3"/>
  <c r="L80" i="8"/>
  <c r="BC372" i="18"/>
  <c r="R65" i="13"/>
  <c r="O59" i="8"/>
  <c r="BC341" i="18"/>
  <c r="BC45" i="18"/>
  <c r="BB430" i="18"/>
  <c r="P86" i="3"/>
  <c r="BB1007" i="18"/>
  <c r="P68" i="3"/>
  <c r="U94" i="8"/>
  <c r="V50" i="3"/>
  <c r="B74" i="8"/>
  <c r="BB560" i="18"/>
  <c r="P97" i="3"/>
  <c r="O89" i="3"/>
  <c r="BC197" i="18"/>
  <c r="G88" i="3"/>
  <c r="C99" i="13"/>
  <c r="BB132" i="18"/>
  <c r="K94" i="3"/>
  <c r="L93" i="3"/>
  <c r="X91" i="8"/>
  <c r="O75" i="3"/>
  <c r="J41" i="3"/>
  <c r="BB320" i="18"/>
  <c r="R84" i="8"/>
  <c r="BC1111" i="18"/>
  <c r="Y57" i="8"/>
  <c r="U88" i="8"/>
  <c r="G66" i="13"/>
  <c r="I46" i="3"/>
  <c r="H89" i="3"/>
  <c r="BC391" i="18"/>
  <c r="BC778" i="18"/>
  <c r="N43" i="8"/>
  <c r="BC1144" i="18"/>
  <c r="BC310" i="18"/>
  <c r="BB930" i="18"/>
  <c r="I41" i="13"/>
  <c r="V70" i="8"/>
  <c r="K82" i="13"/>
  <c r="O51" i="8"/>
  <c r="X71" i="8"/>
  <c r="J92" i="8"/>
  <c r="K57" i="13"/>
  <c r="V50" i="8"/>
  <c r="BB436" i="18"/>
  <c r="Q43" i="8"/>
  <c r="T63" i="3"/>
  <c r="BB760" i="18"/>
  <c r="D56" i="8"/>
  <c r="O90" i="3"/>
  <c r="T88" i="8"/>
  <c r="BB698" i="18"/>
  <c r="J93" i="3"/>
  <c r="BB51" i="18"/>
  <c r="B86" i="13"/>
  <c r="L94" i="8"/>
  <c r="BB777" i="18"/>
  <c r="G58" i="8"/>
  <c r="J103" i="8"/>
  <c r="C73" i="3"/>
  <c r="F90" i="13"/>
  <c r="V54" i="3"/>
  <c r="R52" i="13"/>
  <c r="BB738" i="18"/>
  <c r="BB140" i="18"/>
  <c r="N98" i="8"/>
  <c r="BB511" i="18"/>
  <c r="BC518" i="18"/>
  <c r="F47" i="8"/>
  <c r="BC755" i="18"/>
  <c r="F65" i="13"/>
  <c r="BC736" i="18"/>
  <c r="BC1014" i="18"/>
  <c r="X89" i="3"/>
  <c r="BB1150" i="18"/>
  <c r="BB805" i="18"/>
  <c r="V95" i="3"/>
  <c r="BB513" i="18"/>
  <c r="BC587" i="18"/>
  <c r="M51" i="8"/>
  <c r="BC1019" i="18"/>
  <c r="BC781" i="18"/>
  <c r="BB405" i="18"/>
  <c r="K71" i="8"/>
  <c r="BB566" i="18"/>
  <c r="BC721" i="18"/>
  <c r="E47" i="8"/>
  <c r="F57" i="13"/>
  <c r="E54" i="8"/>
  <c r="Y54" i="3"/>
  <c r="K88" i="8"/>
  <c r="G97" i="8"/>
  <c r="BC367" i="18"/>
  <c r="L47" i="13"/>
  <c r="BC719" i="18"/>
  <c r="K53" i="3"/>
  <c r="U73" i="8"/>
  <c r="N92" i="3"/>
  <c r="BC693" i="18"/>
  <c r="U63" i="3"/>
  <c r="B76" i="8"/>
  <c r="N103" i="8"/>
  <c r="BC885" i="18"/>
  <c r="BB848" i="18"/>
  <c r="BC710" i="18"/>
  <c r="M91" i="3"/>
  <c r="BC1128" i="18"/>
  <c r="U45" i="13"/>
  <c r="BB153" i="18"/>
  <c r="R41" i="8"/>
  <c r="U80" i="8"/>
  <c r="L47" i="8"/>
  <c r="G68" i="8"/>
  <c r="BC671" i="18"/>
  <c r="BB638" i="18"/>
  <c r="BB1034" i="18"/>
  <c r="S79" i="3"/>
  <c r="BC672" i="18"/>
  <c r="H59" i="3"/>
  <c r="E63" i="8"/>
  <c r="S73" i="3"/>
  <c r="L65" i="13"/>
  <c r="BC943" i="18"/>
  <c r="BB1152" i="18"/>
  <c r="BB122" i="18"/>
  <c r="J43" i="3"/>
  <c r="S69" i="8"/>
  <c r="BC1077" i="18"/>
  <c r="BB453" i="18"/>
  <c r="D58" i="13"/>
  <c r="L51" i="8"/>
  <c r="J69" i="8"/>
  <c r="V60" i="3"/>
  <c r="G52" i="3"/>
  <c r="BC543" i="18"/>
  <c r="BB768" i="18"/>
  <c r="B64" i="3"/>
  <c r="S64" i="8"/>
  <c r="U54" i="13"/>
  <c r="O66" i="13"/>
  <c r="BB248" i="18"/>
  <c r="K58" i="8"/>
  <c r="BB318" i="18"/>
  <c r="C80" i="8"/>
  <c r="B57" i="8"/>
  <c r="C45" i="8"/>
  <c r="G54" i="8"/>
  <c r="BB875" i="18"/>
  <c r="F94" i="3"/>
  <c r="C47" i="8"/>
  <c r="D63" i="3"/>
  <c r="Y74" i="3"/>
  <c r="T94" i="8"/>
  <c r="BB311" i="18"/>
  <c r="BC813" i="18"/>
  <c r="BB467" i="18"/>
  <c r="Q45" i="8"/>
  <c r="E48" i="8"/>
  <c r="BC860" i="18"/>
  <c r="BB1059" i="18"/>
  <c r="BC71" i="18"/>
  <c r="D96" i="8"/>
  <c r="Q45" i="13"/>
  <c r="O65" i="8"/>
  <c r="R95" i="8"/>
  <c r="BC933" i="18"/>
  <c r="O71" i="8"/>
  <c r="E51" i="13"/>
  <c r="N74" i="3"/>
  <c r="BC815" i="18"/>
  <c r="K49" i="3"/>
  <c r="BB794" i="18"/>
  <c r="BB770" i="18"/>
  <c r="O48" i="8"/>
  <c r="G42" i="13"/>
  <c r="V63" i="8"/>
  <c r="BB684" i="18"/>
  <c r="K103" i="3"/>
  <c r="V57" i="13"/>
  <c r="F92" i="8"/>
  <c r="BC154" i="18"/>
  <c r="I55" i="3"/>
  <c r="N41" i="13"/>
  <c r="O53" i="3"/>
  <c r="N56" i="13"/>
  <c r="BC723" i="18"/>
  <c r="BC864" i="18"/>
  <c r="BC782" i="18"/>
  <c r="L83" i="8"/>
  <c r="D49" i="8"/>
  <c r="N76" i="3"/>
  <c r="G53" i="13"/>
  <c r="K63" i="8"/>
  <c r="BB616" i="18"/>
  <c r="H60" i="3"/>
  <c r="BB666" i="18"/>
  <c r="BB112" i="18"/>
  <c r="BC1043" i="18"/>
  <c r="BC811" i="18"/>
  <c r="L43" i="3"/>
  <c r="J81" i="8"/>
  <c r="BC774" i="18"/>
  <c r="O52" i="3"/>
  <c r="BB143" i="18"/>
  <c r="BB138" i="18"/>
  <c r="G47" i="8"/>
  <c r="V92" i="3"/>
  <c r="BC779" i="18"/>
  <c r="BB115" i="18"/>
  <c r="BC165" i="18"/>
  <c r="U47" i="8"/>
  <c r="L73" i="8"/>
  <c r="G57" i="13"/>
  <c r="N45" i="8"/>
  <c r="BC155" i="18"/>
  <c r="G45" i="13"/>
  <c r="O96" i="13"/>
  <c r="W69" i="3"/>
  <c r="BC956" i="18"/>
  <c r="I61" i="8"/>
  <c r="J63" i="8"/>
  <c r="N50" i="8"/>
  <c r="B75" i="8"/>
  <c r="N41" i="3"/>
  <c r="BB846" i="18"/>
  <c r="S59" i="3"/>
  <c r="N49" i="13"/>
  <c r="Y88" i="8"/>
  <c r="X86" i="3"/>
  <c r="BC731" i="18"/>
  <c r="I58" i="13"/>
  <c r="T43" i="13"/>
  <c r="E78" i="13"/>
  <c r="L62" i="8"/>
  <c r="BC1039" i="18"/>
  <c r="BC323" i="18"/>
  <c r="J57" i="13"/>
  <c r="F88" i="3"/>
  <c r="BB1098" i="18"/>
  <c r="C63" i="8"/>
  <c r="BC306" i="18"/>
  <c r="BC336" i="18"/>
  <c r="BC43" i="18"/>
  <c r="BC772" i="18"/>
  <c r="X95" i="3"/>
  <c r="BC1046" i="18"/>
  <c r="N57" i="3"/>
  <c r="BC861" i="18"/>
  <c r="J75" i="3"/>
  <c r="Y76" i="3"/>
  <c r="F52" i="13"/>
  <c r="C100" i="3"/>
  <c r="BB310" i="18"/>
  <c r="BC436" i="18"/>
  <c r="BC1013" i="18"/>
  <c r="BC219" i="18"/>
  <c r="M56" i="8"/>
  <c r="BC602" i="18"/>
  <c r="I80" i="13"/>
  <c r="BB540" i="18"/>
  <c r="BC775" i="18"/>
  <c r="BC1112" i="18"/>
  <c r="T52" i="8"/>
  <c r="W103" i="13"/>
  <c r="V77" i="8"/>
  <c r="BB897" i="18"/>
  <c r="BC209" i="18"/>
  <c r="X64" i="8"/>
  <c r="O49" i="13"/>
  <c r="Y62" i="8"/>
  <c r="T50" i="8"/>
  <c r="V66" i="8"/>
  <c r="BC398" i="18"/>
  <c r="K101" i="13"/>
  <c r="S40" i="13"/>
  <c r="BB719" i="18"/>
  <c r="N88" i="13"/>
  <c r="P100" i="3"/>
  <c r="BC28" i="18"/>
  <c r="U56" i="8"/>
  <c r="BB775" i="18"/>
  <c r="U69" i="3"/>
  <c r="BC556" i="18"/>
  <c r="BC741" i="18"/>
  <c r="K72" i="8"/>
  <c r="G93" i="13"/>
  <c r="S94" i="3"/>
  <c r="T55" i="3"/>
  <c r="G69" i="8"/>
  <c r="BB258" i="18"/>
  <c r="X44" i="8"/>
  <c r="Q68" i="8"/>
  <c r="I53" i="8"/>
  <c r="K59" i="8"/>
  <c r="R47" i="8"/>
  <c r="D45" i="8"/>
  <c r="K88" i="3"/>
  <c r="BC876" i="18"/>
  <c r="BC971" i="18"/>
  <c r="O93" i="8"/>
  <c r="N80" i="8"/>
  <c r="BC641" i="18"/>
  <c r="H77" i="8"/>
  <c r="Q47" i="3"/>
  <c r="G76" i="8"/>
  <c r="BC752" i="18"/>
  <c r="BB440" i="18"/>
  <c r="BC304" i="18"/>
  <c r="C48" i="8"/>
  <c r="J83" i="3"/>
  <c r="B92" i="3"/>
  <c r="BB314" i="18"/>
  <c r="N77" i="8"/>
  <c r="BC607" i="18"/>
  <c r="Y67" i="8"/>
  <c r="B79" i="13"/>
  <c r="B90" i="8"/>
  <c r="N78" i="8"/>
  <c r="S40" i="8"/>
  <c r="M98" i="8"/>
  <c r="J57" i="3"/>
  <c r="F47" i="3"/>
  <c r="BB147" i="18"/>
  <c r="BB885" i="18"/>
  <c r="S42" i="3"/>
  <c r="BC647" i="18"/>
  <c r="BB975" i="18"/>
  <c r="BB1009" i="18"/>
  <c r="BC527" i="18"/>
  <c r="BB329" i="18"/>
  <c r="BC70" i="18"/>
  <c r="U84" i="8"/>
  <c r="BC565" i="18"/>
  <c r="BC92" i="18"/>
  <c r="J76" i="13"/>
  <c r="B66" i="13"/>
  <c r="S65" i="3"/>
  <c r="H49" i="3"/>
  <c r="C41" i="8"/>
  <c r="BB1039" i="18"/>
  <c r="BB1052" i="18"/>
  <c r="T72" i="13"/>
  <c r="T102" i="3"/>
  <c r="W48" i="8"/>
  <c r="P59" i="3"/>
  <c r="T72" i="8"/>
  <c r="D59" i="13"/>
  <c r="BB1112" i="18"/>
  <c r="BC23" i="18"/>
  <c r="I69" i="13"/>
  <c r="I71" i="8"/>
  <c r="W55" i="13"/>
  <c r="BC1031" i="18"/>
  <c r="BC882" i="18"/>
  <c r="V55" i="13"/>
  <c r="L57" i="13"/>
  <c r="J80" i="3"/>
  <c r="BC959" i="18"/>
  <c r="BC624" i="18"/>
  <c r="BC1124" i="18"/>
  <c r="F67" i="13"/>
  <c r="G52" i="8"/>
  <c r="V61" i="3"/>
  <c r="B68" i="8"/>
  <c r="BC686" i="18"/>
  <c r="C69" i="8"/>
  <c r="P52" i="3"/>
  <c r="U98" i="8"/>
  <c r="BB219" i="18"/>
  <c r="BC376" i="18"/>
  <c r="C57" i="8"/>
  <c r="T43" i="8"/>
  <c r="H76" i="13"/>
  <c r="BC328" i="18"/>
  <c r="E49" i="8"/>
  <c r="T65" i="8"/>
  <c r="B84" i="3"/>
  <c r="O102" i="13"/>
  <c r="P61" i="13"/>
  <c r="BB1050" i="18"/>
  <c r="E63" i="13"/>
  <c r="BC523" i="18"/>
  <c r="I53" i="13"/>
  <c r="V67" i="13"/>
  <c r="K53" i="13"/>
  <c r="L65" i="3"/>
  <c r="V44" i="8"/>
  <c r="I65" i="3"/>
  <c r="C78" i="8"/>
  <c r="BC597" i="18"/>
  <c r="BB1002" i="18"/>
  <c r="T76" i="3"/>
  <c r="W41" i="3"/>
  <c r="H46" i="3"/>
  <c r="L98" i="3"/>
  <c r="B77" i="8"/>
  <c r="M75" i="13"/>
  <c r="X88" i="13"/>
  <c r="BC912" i="18"/>
  <c r="U54" i="8"/>
  <c r="G71" i="3"/>
  <c r="L69" i="3"/>
  <c r="M63" i="8"/>
  <c r="G51" i="8"/>
  <c r="W51" i="3"/>
  <c r="K46" i="13"/>
  <c r="W45" i="13"/>
  <c r="E40" i="3"/>
  <c r="BC450" i="18"/>
  <c r="F71" i="13"/>
  <c r="Q69" i="13"/>
  <c r="BC589" i="18"/>
  <c r="BB876" i="18"/>
  <c r="D47" i="8"/>
  <c r="X41" i="13"/>
  <c r="BB99" i="18"/>
  <c r="W63" i="3"/>
  <c r="L92" i="8"/>
  <c r="K49" i="13"/>
  <c r="BB741" i="18"/>
  <c r="F83" i="3"/>
  <c r="J40" i="8"/>
  <c r="BC26" i="18"/>
  <c r="Q96" i="3"/>
  <c r="H71" i="13"/>
  <c r="L48" i="8"/>
  <c r="G41" i="3"/>
  <c r="V76" i="3"/>
  <c r="BC72" i="18"/>
  <c r="M63" i="13"/>
  <c r="V41" i="3"/>
  <c r="N69" i="3"/>
  <c r="R74" i="8"/>
  <c r="J59" i="8"/>
  <c r="BC11" i="18"/>
  <c r="J100" i="8"/>
  <c r="BC652" i="18"/>
  <c r="Y57" i="13"/>
  <c r="BC107" i="18"/>
  <c r="BC620" i="18"/>
  <c r="D53" i="13"/>
  <c r="J91" i="3"/>
  <c r="C92" i="3"/>
  <c r="W63" i="13"/>
  <c r="BB859" i="18"/>
  <c r="V41" i="13"/>
  <c r="K61" i="3"/>
  <c r="K76" i="8"/>
  <c r="D46" i="13"/>
  <c r="BC204" i="18"/>
  <c r="BB377" i="18"/>
  <c r="G65" i="8"/>
  <c r="BB232" i="18"/>
  <c r="BB98" i="18"/>
  <c r="BB981" i="18"/>
  <c r="BC171" i="18"/>
  <c r="U102" i="3"/>
  <c r="BC739" i="18"/>
  <c r="BC468" i="18"/>
  <c r="G81" i="3"/>
  <c r="D91" i="3"/>
  <c r="D57" i="8"/>
  <c r="BC711" i="18"/>
  <c r="BB515" i="18"/>
  <c r="P49" i="13"/>
  <c r="BB546" i="18"/>
  <c r="BC857" i="18"/>
  <c r="B72" i="13"/>
  <c r="E79" i="8"/>
  <c r="BB408" i="18"/>
  <c r="BB978" i="18"/>
  <c r="Q101" i="3"/>
  <c r="BC729" i="18"/>
  <c r="J40" i="3"/>
  <c r="BC897" i="18"/>
  <c r="BC387" i="18"/>
  <c r="BB1135" i="18"/>
  <c r="E58" i="3"/>
  <c r="M43" i="13"/>
  <c r="BC619" i="18"/>
  <c r="BB165" i="18"/>
  <c r="M63" i="3"/>
  <c r="X49" i="3"/>
  <c r="V101" i="8"/>
  <c r="BB145" i="18"/>
  <c r="Y41" i="8"/>
  <c r="U92" i="8"/>
  <c r="BB136" i="18"/>
  <c r="I91" i="13"/>
  <c r="D45" i="13"/>
  <c r="BB474" i="18"/>
  <c r="K49" i="8"/>
  <c r="BC6" i="18"/>
  <c r="BC599" i="18"/>
  <c r="C99" i="3"/>
  <c r="BB279" i="18"/>
  <c r="P59" i="8"/>
  <c r="Q89" i="8"/>
  <c r="BC568" i="18"/>
  <c r="Q102" i="13"/>
  <c r="BC833" i="18"/>
  <c r="S52" i="3"/>
  <c r="T49" i="13"/>
  <c r="BC735" i="18"/>
  <c r="BB1090" i="18"/>
  <c r="BC261" i="18"/>
  <c r="BC1149" i="18"/>
  <c r="R51" i="13"/>
  <c r="BB159" i="18"/>
  <c r="Y101" i="3"/>
  <c r="O69" i="13"/>
  <c r="E66" i="3"/>
  <c r="R91" i="13"/>
  <c r="K47" i="13"/>
  <c r="P56" i="8"/>
  <c r="T71" i="3"/>
  <c r="BB704" i="18"/>
  <c r="BC402" i="18"/>
  <c r="BC1100" i="18"/>
  <c r="Y51" i="13"/>
  <c r="P65" i="3"/>
  <c r="BB891" i="18"/>
  <c r="W71" i="8"/>
  <c r="BC513" i="18"/>
  <c r="X68" i="8"/>
  <c r="BC898" i="18"/>
  <c r="BC724" i="18"/>
  <c r="W52" i="8"/>
  <c r="BC26" i="23" l="1"/>
  <c r="BC28" i="23"/>
  <c r="BC29" i="23"/>
  <c r="H23" i="23"/>
  <c r="BB30" i="23"/>
  <c r="BH30" i="23"/>
  <c r="BF30" i="23"/>
  <c r="BD30" i="23" s="1"/>
  <c r="BE30" i="23"/>
  <c r="AG23" i="23"/>
  <c r="AM23" i="23"/>
  <c r="AE23" i="23"/>
  <c r="AI23" i="23"/>
  <c r="AN23" i="23"/>
  <c r="M23" i="23"/>
  <c r="BJ29" i="23"/>
  <c r="BJ28" i="23"/>
  <c r="D23" i="23"/>
  <c r="R23" i="23"/>
  <c r="U23" i="23"/>
  <c r="Y23" i="23"/>
  <c r="Q23" i="23"/>
  <c r="X23" i="23"/>
  <c r="V23" i="23"/>
  <c r="S23" i="23"/>
  <c r="T23" i="23"/>
  <c r="W23" i="23"/>
  <c r="O23" i="23"/>
  <c r="P23" i="23"/>
  <c r="AC23" i="23"/>
  <c r="AJ23" i="23"/>
  <c r="AF23" i="23"/>
  <c r="G23" i="23"/>
  <c r="AH23" i="23"/>
  <c r="BJ26" i="23"/>
  <c r="A26" i="23"/>
  <c r="A27" i="23" s="1"/>
  <c r="AQ23" i="23"/>
  <c r="AL23" i="23"/>
  <c r="AB23" i="23"/>
  <c r="AO23" i="23"/>
  <c r="AP23" i="23"/>
  <c r="Z23" i="23"/>
  <c r="L23" i="23"/>
  <c r="E23" i="23"/>
  <c r="AD23" i="23"/>
  <c r="AA23" i="23"/>
  <c r="AK23" i="23"/>
  <c r="F23" i="23"/>
  <c r="I23" i="23"/>
  <c r="N23" i="23"/>
  <c r="K23" i="23"/>
  <c r="J23" i="23"/>
  <c r="AB24" i="22"/>
  <c r="AK24" i="22"/>
  <c r="AN24" i="22"/>
  <c r="AF24" i="22"/>
  <c r="E24" i="22"/>
  <c r="AC24" i="22"/>
  <c r="AM24" i="22"/>
  <c r="G24" i="22"/>
  <c r="AL24" i="22"/>
  <c r="F24" i="22"/>
  <c r="AJ24" i="22"/>
  <c r="Z24" i="22"/>
  <c r="AH24" i="22"/>
  <c r="AO24" i="22"/>
  <c r="AE24" i="22"/>
  <c r="AD24" i="22"/>
  <c r="AP24" i="22"/>
  <c r="C24" i="22"/>
  <c r="D24" i="22"/>
  <c r="AG24" i="22"/>
  <c r="AA24" i="22"/>
  <c r="AI24" i="22"/>
  <c r="BZ28" i="21"/>
  <c r="W28" i="21" s="1"/>
  <c r="BF30" i="21"/>
  <c r="BG30" i="21"/>
  <c r="BA30" i="21"/>
  <c r="BL30" i="21"/>
  <c r="N30" i="21"/>
  <c r="N30" i="22" s="1"/>
  <c r="BE30" i="21"/>
  <c r="J25" i="21"/>
  <c r="J25" i="22" s="1"/>
  <c r="AK25" i="21"/>
  <c r="AJ25" i="21"/>
  <c r="AI25" i="21"/>
  <c r="AP25" i="21"/>
  <c r="AL25" i="21"/>
  <c r="Y25" i="21"/>
  <c r="L25" i="21"/>
  <c r="L25" i="22" s="1"/>
  <c r="AG25" i="21"/>
  <c r="AD25" i="21"/>
  <c r="C25" i="21"/>
  <c r="C25" i="22" s="1"/>
  <c r="AA25" i="21"/>
  <c r="AF25" i="21"/>
  <c r="Z25" i="21"/>
  <c r="I25" i="21"/>
  <c r="F25" i="21"/>
  <c r="D25" i="21"/>
  <c r="AO25" i="21"/>
  <c r="G25" i="21"/>
  <c r="AN25" i="21"/>
  <c r="AB25" i="21"/>
  <c r="H25" i="21"/>
  <c r="AE25" i="21"/>
  <c r="AM25" i="21"/>
  <c r="AC25" i="21"/>
  <c r="E25" i="21"/>
  <c r="AH25" i="21"/>
  <c r="BZ26" i="21"/>
  <c r="K30" i="21"/>
  <c r="K30" i="22" s="1"/>
  <c r="BI30" i="21"/>
  <c r="BB30" i="21"/>
  <c r="BH30" i="21"/>
  <c r="AL27" i="21"/>
  <c r="I27" i="21"/>
  <c r="I27" i="22" s="1"/>
  <c r="AG27" i="21"/>
  <c r="AK27" i="21"/>
  <c r="AA27" i="21"/>
  <c r="Y27" i="21"/>
  <c r="AE27" i="21"/>
  <c r="X27" i="21"/>
  <c r="X27" i="22" s="1"/>
  <c r="AJ27" i="21"/>
  <c r="Z27" i="21"/>
  <c r="AB27" i="21"/>
  <c r="AM27" i="21"/>
  <c r="AI27" i="21"/>
  <c r="C27" i="21"/>
  <c r="E27" i="21"/>
  <c r="AH27" i="21"/>
  <c r="D27" i="21"/>
  <c r="AP27" i="21"/>
  <c r="F27" i="21"/>
  <c r="H27" i="21"/>
  <c r="AC27" i="21"/>
  <c r="AO27" i="21"/>
  <c r="L27" i="21"/>
  <c r="L27" i="22" s="1"/>
  <c r="AN27" i="21"/>
  <c r="G27" i="21"/>
  <c r="G27" i="22" s="1"/>
  <c r="J27" i="21"/>
  <c r="J27" i="22" s="1"/>
  <c r="AF27" i="21"/>
  <c r="AD27" i="21"/>
  <c r="O30" i="21"/>
  <c r="O30" i="22" s="1"/>
  <c r="BM30" i="21"/>
  <c r="BK30" i="21"/>
  <c r="M30" i="21"/>
  <c r="M30" i="22" s="1"/>
  <c r="BC30" i="21"/>
  <c r="L30" i="21"/>
  <c r="L30" i="22" s="1"/>
  <c r="BJ30" i="21"/>
  <c r="BD30" i="21"/>
  <c r="BZ29" i="21"/>
  <c r="BD61" i="24"/>
  <c r="BG142" i="18"/>
  <c r="BG770" i="18"/>
  <c r="BG765" i="18"/>
  <c r="BG804" i="18"/>
  <c r="BG836" i="18"/>
  <c r="BG794" i="18"/>
  <c r="BG32" i="18"/>
  <c r="BG879" i="18"/>
  <c r="BG926" i="18"/>
  <c r="BG350" i="18"/>
  <c r="BG78" i="18"/>
  <c r="BG541" i="18"/>
  <c r="BG458" i="18"/>
  <c r="BG855" i="18"/>
  <c r="BG687" i="18"/>
  <c r="BG1050" i="18"/>
  <c r="BG430" i="18"/>
  <c r="BG1008" i="18"/>
  <c r="BG52" i="18"/>
  <c r="BG474" i="18"/>
  <c r="BG530" i="18"/>
  <c r="BG540" i="18"/>
  <c r="BG892" i="18"/>
  <c r="BG627" i="18"/>
  <c r="BG1019" i="18"/>
  <c r="BG915" i="18"/>
  <c r="BG1057" i="18"/>
  <c r="BG815" i="18"/>
  <c r="BG1113" i="18"/>
  <c r="BG165" i="18"/>
  <c r="BG610" i="18"/>
  <c r="BG642" i="18"/>
  <c r="BG489" i="18"/>
  <c r="BG525" i="18"/>
  <c r="BG801" i="18"/>
  <c r="BG1089" i="18"/>
  <c r="BG1112" i="18"/>
  <c r="BG1016" i="18"/>
  <c r="BG628" i="18"/>
  <c r="BG373" i="18"/>
  <c r="BG77" i="18"/>
  <c r="BG846" i="18"/>
  <c r="BG889" i="18"/>
  <c r="BG945" i="18"/>
  <c r="BG1015" i="18"/>
  <c r="BG189" i="18"/>
  <c r="BG159" i="18"/>
  <c r="BG881" i="18"/>
  <c r="BG394" i="18"/>
  <c r="BG1126" i="18"/>
  <c r="BG364" i="18"/>
  <c r="BG255" i="18"/>
  <c r="BG391" i="18"/>
  <c r="BG27" i="18"/>
  <c r="BG279" i="18"/>
  <c r="BG261" i="18"/>
  <c r="BG42" i="18"/>
  <c r="BG490" i="18"/>
  <c r="BG809" i="18"/>
  <c r="BG651" i="18"/>
  <c r="BG1121" i="18"/>
  <c r="BG587" i="18"/>
  <c r="BG749" i="18"/>
  <c r="BG1097" i="18"/>
  <c r="BG947" i="18"/>
  <c r="BG1029" i="18"/>
  <c r="BG943" i="18"/>
  <c r="BG139" i="18"/>
  <c r="BG173" i="18"/>
  <c r="BG1123" i="18"/>
  <c r="BG1139" i="18"/>
  <c r="BG112" i="18"/>
  <c r="BG275" i="18"/>
  <c r="BG491" i="18"/>
  <c r="BG368" i="18"/>
  <c r="BG421" i="18"/>
  <c r="BG156" i="18"/>
  <c r="BG1012" i="18"/>
  <c r="BG86" i="18"/>
  <c r="BG672" i="18"/>
  <c r="BG1059" i="18"/>
  <c r="BG476" i="18"/>
  <c r="BG1080" i="18"/>
  <c r="BG818" i="18"/>
  <c r="BG334" i="18"/>
  <c r="BG487" i="18"/>
  <c r="BG377" i="18"/>
  <c r="BG257" i="18"/>
  <c r="BG157" i="18"/>
  <c r="BG1135" i="18"/>
  <c r="BG939" i="18"/>
  <c r="BG96" i="18"/>
  <c r="BG452" i="18"/>
  <c r="BG359" i="18"/>
  <c r="BG666" i="18"/>
  <c r="BG349" i="18"/>
  <c r="BG989" i="18"/>
  <c r="BG966" i="18"/>
  <c r="BG408" i="18"/>
  <c r="BG535" i="18"/>
  <c r="BG184" i="18"/>
  <c r="BG498" i="18"/>
  <c r="BG730" i="18"/>
  <c r="BG318" i="18"/>
  <c r="BG106" i="18"/>
  <c r="BG223" i="18"/>
  <c r="BG940" i="18"/>
  <c r="BG598" i="18"/>
  <c r="BG854" i="18"/>
  <c r="BG898" i="18"/>
  <c r="BG1108" i="18"/>
  <c r="BG470" i="18"/>
  <c r="BG844" i="18"/>
  <c r="BG755" i="18"/>
  <c r="BG848" i="18"/>
  <c r="BG460" i="18"/>
  <c r="BG874" i="18"/>
  <c r="BG344" i="18"/>
  <c r="BG264" i="18"/>
  <c r="BG248" i="18"/>
  <c r="BG901" i="18"/>
  <c r="BG590" i="18"/>
  <c r="BG576" i="18"/>
  <c r="BG983" i="18"/>
  <c r="BG187" i="18"/>
  <c r="BG120" i="18"/>
  <c r="BG13" i="18"/>
  <c r="BG366" i="18"/>
  <c r="BG784" i="18"/>
  <c r="BG382" i="18"/>
  <c r="BG399" i="18"/>
  <c r="BG402" i="18"/>
  <c r="BG43" i="18"/>
  <c r="BG696" i="18"/>
  <c r="BG742" i="18"/>
  <c r="BG100" i="18"/>
  <c r="BG902" i="18"/>
  <c r="BG31" i="18"/>
  <c r="BG509" i="18"/>
  <c r="BG114" i="18"/>
  <c r="BG136" i="18"/>
  <c r="BG229" i="18"/>
  <c r="BG1132" i="18"/>
  <c r="BG401" i="18"/>
  <c r="BG951" i="18"/>
  <c r="BG450" i="18"/>
  <c r="BG1025" i="18"/>
  <c r="BG798" i="18"/>
  <c r="BG263" i="18"/>
  <c r="BG198" i="18"/>
  <c r="BG546" i="18"/>
  <c r="BG549" i="18"/>
  <c r="BG1090" i="18"/>
  <c r="BG148" i="18"/>
  <c r="BG469" i="18"/>
  <c r="BG768" i="18"/>
  <c r="BG181" i="18"/>
  <c r="BG309" i="18"/>
  <c r="BG499" i="18"/>
  <c r="BG18" i="18"/>
  <c r="BG516" i="18"/>
  <c r="BG235" i="18"/>
  <c r="BG761" i="18"/>
  <c r="BG1098" i="18"/>
  <c r="BG780" i="18"/>
  <c r="BG894" i="18"/>
  <c r="BG955" i="18"/>
  <c r="BG104" i="18"/>
  <c r="BG337" i="18"/>
  <c r="BG1133" i="18"/>
  <c r="BG191" i="18"/>
  <c r="BG820" i="18"/>
  <c r="BG708" i="18"/>
  <c r="BG327" i="18"/>
  <c r="BG12" i="18"/>
  <c r="BG451" i="18"/>
  <c r="BG497" i="18"/>
  <c r="BG932" i="18"/>
  <c r="BG441" i="18"/>
  <c r="BG432" i="18"/>
  <c r="BG1045" i="18"/>
  <c r="BG298" i="18"/>
  <c r="BG371" i="18"/>
  <c r="BG202" i="18"/>
  <c r="BG515" i="18"/>
  <c r="BG329" i="18"/>
  <c r="BG840" i="18"/>
  <c r="BG1041" i="18"/>
  <c r="BG1095" i="18"/>
  <c r="BG671" i="18"/>
  <c r="BG345" i="18"/>
  <c r="BG766" i="18"/>
  <c r="BG448" i="18"/>
  <c r="BG1083" i="18"/>
  <c r="BG903" i="18"/>
  <c r="BG1101" i="18"/>
  <c r="BG467" i="18"/>
  <c r="BG459" i="18"/>
  <c r="BG407" i="18"/>
  <c r="BG907" i="18"/>
  <c r="BG968" i="18"/>
  <c r="BG692" i="18"/>
  <c r="BG131" i="18"/>
  <c r="BG654" i="18"/>
  <c r="BG704" i="18"/>
  <c r="BG75" i="18"/>
  <c r="BG97" i="18"/>
  <c r="BG511" i="18"/>
  <c r="BG1010" i="18"/>
  <c r="BG700" i="18"/>
  <c r="BG661" i="18"/>
  <c r="BG357" i="18"/>
  <c r="BG718" i="18"/>
  <c r="BG1052" i="18"/>
  <c r="BG893" i="18"/>
  <c r="BG652" i="18"/>
  <c r="BG72" i="18"/>
  <c r="BG779" i="18"/>
  <c r="BG17" i="18"/>
  <c r="BG314" i="18"/>
  <c r="BG616" i="18"/>
  <c r="BG453" i="18"/>
  <c r="BG1032" i="18"/>
  <c r="BG336" i="18"/>
  <c r="BG287" i="18"/>
  <c r="BG316" i="18"/>
  <c r="BG904" i="18"/>
  <c r="BG1120" i="18"/>
  <c r="BG326" i="18"/>
  <c r="BG863" i="18"/>
  <c r="BG310" i="18"/>
  <c r="BG1009" i="18"/>
  <c r="BG307" i="18"/>
  <c r="BG831" i="18"/>
  <c r="BG653" i="18"/>
  <c r="BG967" i="18"/>
  <c r="BG559" i="18"/>
  <c r="BG146" i="18"/>
  <c r="BG230" i="18"/>
  <c r="BG594" i="18"/>
  <c r="BG466" i="18"/>
  <c r="BG988" i="18"/>
  <c r="BG214" i="18"/>
  <c r="BG34" i="18"/>
  <c r="BG929" i="18"/>
  <c r="BG93" i="18"/>
  <c r="BG183" i="18"/>
  <c r="BG928" i="18"/>
  <c r="BG410" i="18"/>
  <c r="BG396" i="18"/>
  <c r="BG118" i="18"/>
  <c r="BG691" i="18"/>
  <c r="BG38" i="18"/>
  <c r="BG472" i="18"/>
  <c r="BG974" i="18"/>
  <c r="BG245" i="18"/>
  <c r="BG206" i="18"/>
  <c r="BG437" i="18"/>
  <c r="BG372" i="18"/>
  <c r="BG360" i="18"/>
  <c r="BG154" i="18"/>
  <c r="BG311" i="18"/>
  <c r="BG990" i="18"/>
  <c r="BG615" i="18"/>
  <c r="BG724" i="18"/>
  <c r="BG1127" i="18"/>
  <c r="BG859" i="18"/>
  <c r="BG975" i="18"/>
  <c r="BG107" i="18"/>
  <c r="BG196" i="18"/>
  <c r="BG111" i="18"/>
  <c r="BG579" i="18"/>
  <c r="BG1042" i="18"/>
  <c r="BG716" i="18"/>
  <c r="BG140" i="18"/>
  <c r="BG65" i="18"/>
  <c r="BG673" i="18"/>
  <c r="BG810" i="18"/>
  <c r="BG1074" i="18"/>
  <c r="BG1039" i="18"/>
  <c r="BG197" i="18"/>
  <c r="BG89" i="18"/>
  <c r="BG464" i="18"/>
  <c r="BG1109" i="18"/>
  <c r="BG122" i="18"/>
  <c r="BG288" i="18"/>
  <c r="BG1001" i="18"/>
  <c r="BG506" i="18"/>
  <c r="BG477" i="18"/>
  <c r="BG556" i="18"/>
  <c r="BG639" i="18"/>
  <c r="BG297" i="18"/>
  <c r="BG25" i="18"/>
  <c r="BG335" i="18"/>
  <c r="BG322" i="18"/>
  <c r="BG227" i="18"/>
  <c r="BG952" i="18"/>
  <c r="BG1067" i="18"/>
  <c r="BG799" i="18"/>
  <c r="BG1152" i="18"/>
  <c r="BG697" i="18"/>
  <c r="BG738" i="18"/>
  <c r="BG737" i="18"/>
  <c r="BG905" i="18"/>
  <c r="BG690" i="18"/>
  <c r="BG941" i="18"/>
  <c r="BG996" i="18"/>
  <c r="BG278" i="18"/>
  <c r="BG179" i="18"/>
  <c r="BG217" i="18"/>
  <c r="BG916" i="18"/>
  <c r="BG485" i="18"/>
  <c r="BG286" i="18"/>
  <c r="BG135" i="18"/>
  <c r="BG1142" i="18"/>
  <c r="BG980" i="18"/>
  <c r="BG641" i="18"/>
  <c r="BG714" i="18"/>
  <c r="BG662" i="18"/>
  <c r="BG1151" i="18"/>
  <c r="BG392" i="18"/>
  <c r="BG860" i="18"/>
  <c r="BG1063" i="18"/>
  <c r="BG548" i="18"/>
  <c r="BG162" i="18"/>
  <c r="BG312" i="18"/>
  <c r="BG1022" i="18"/>
  <c r="BG438" i="18"/>
  <c r="BG400" i="18"/>
  <c r="BG763" i="18"/>
  <c r="BG537" i="18"/>
  <c r="BG110" i="18"/>
  <c r="BG694" i="18"/>
  <c r="BG1105" i="18"/>
  <c r="BG427" i="18"/>
  <c r="BG190" i="18"/>
  <c r="BG917" i="18"/>
  <c r="BG517" i="18"/>
  <c r="BG663" i="18"/>
  <c r="BG684" i="18"/>
  <c r="BG1115" i="18"/>
  <c r="BG354" i="18"/>
  <c r="BG331" i="18"/>
  <c r="BG6" i="18"/>
  <c r="BG276" i="18"/>
  <c r="BG1035" i="18"/>
  <c r="BG885" i="18"/>
  <c r="BG676" i="18"/>
  <c r="BG465" i="18"/>
  <c r="BG759" i="18"/>
  <c r="BG1119" i="18"/>
  <c r="BG620" i="18"/>
  <c r="BG791" i="18"/>
  <c r="BG545" i="18"/>
  <c r="BG621" i="18"/>
  <c r="BG1088" i="18"/>
  <c r="BG888" i="18"/>
  <c r="BG910" i="18"/>
  <c r="BG273" i="18"/>
  <c r="BC2" i="18"/>
  <c r="BC1" i="18" s="1"/>
  <c r="BG1093" i="18"/>
  <c r="BG1054" i="18"/>
  <c r="BG431" i="18"/>
  <c r="BG440" i="18"/>
  <c r="BG832" i="18"/>
  <c r="BG370" i="18"/>
  <c r="BG115" i="18"/>
  <c r="BG607" i="18"/>
  <c r="BG600" i="18"/>
  <c r="BG606" i="18"/>
  <c r="BG1092" i="18"/>
  <c r="BG22" i="18"/>
  <c r="BG277" i="18"/>
  <c r="BG753" i="18"/>
  <c r="BG585" i="18"/>
  <c r="BG1027" i="18"/>
  <c r="BG1111" i="18"/>
  <c r="BG701" i="18"/>
  <c r="BG911" i="18"/>
  <c r="BG95" i="18"/>
  <c r="BG566" i="18"/>
  <c r="BG385" i="18"/>
  <c r="BG739" i="18"/>
  <c r="BG219" i="18"/>
  <c r="BG398" i="18"/>
  <c r="BG117" i="18"/>
  <c r="BG271" i="18"/>
  <c r="BG1086" i="18"/>
  <c r="BG822" i="18"/>
  <c r="BG147" i="18"/>
  <c r="BG1034" i="18"/>
  <c r="BG292" i="18"/>
  <c r="BG505" i="18"/>
  <c r="BG1046" i="18"/>
  <c r="BG522" i="18"/>
  <c r="BG363" i="18"/>
  <c r="BG1068" i="18"/>
  <c r="BG1013" i="18"/>
  <c r="BG409" i="18"/>
  <c r="BG981" i="18"/>
  <c r="BG833" i="18"/>
  <c r="BG1005" i="18"/>
  <c r="BG1141" i="18"/>
  <c r="BG412" i="18"/>
  <c r="BG1114" i="18"/>
  <c r="BG1081" i="18"/>
  <c r="BG353" i="18"/>
  <c r="BG552" i="18"/>
  <c r="BG1103" i="18"/>
  <c r="BG758" i="18"/>
  <c r="BG891" i="18"/>
  <c r="BG638" i="18"/>
  <c r="BG380" i="18"/>
  <c r="BG417" i="18"/>
  <c r="BG1102" i="18"/>
  <c r="BG405" i="18"/>
  <c r="BG85" i="18"/>
  <c r="BG1085" i="18"/>
  <c r="BG664" i="18"/>
  <c r="BG875" i="18"/>
  <c r="BG61" i="18"/>
  <c r="BG1002" i="18"/>
  <c r="BG66" i="18"/>
  <c r="BG434" i="18"/>
  <c r="BG145" i="18"/>
  <c r="BG226" i="18"/>
  <c r="BG679" i="18"/>
  <c r="BG362" i="18"/>
  <c r="BG308" i="18"/>
  <c r="BG429" i="18"/>
  <c r="BG289" i="18"/>
  <c r="BG98" i="18"/>
  <c r="BG442" i="18"/>
  <c r="BG630" i="18"/>
  <c r="BG475" i="18"/>
  <c r="BG880" i="18"/>
  <c r="BG1078" i="18"/>
  <c r="BG1038" i="18"/>
  <c r="BG665" i="18"/>
  <c r="BG657" i="18"/>
  <c r="BG455" i="18"/>
  <c r="BG644" i="18"/>
  <c r="BG1128" i="18"/>
  <c r="BG531" i="18"/>
  <c r="BG788" i="18"/>
  <c r="BG1094" i="18"/>
  <c r="BG251" i="18"/>
  <c r="BG728" i="18"/>
  <c r="BG1026" i="18"/>
  <c r="BG424" i="18"/>
  <c r="BG425" i="18"/>
  <c r="BG1138" i="18"/>
  <c r="BG468" i="18"/>
  <c r="BG1149" i="18"/>
  <c r="BG899" i="18"/>
  <c r="BG479" i="18"/>
  <c r="BG1091" i="18"/>
  <c r="BG821" i="18"/>
  <c r="BG971" i="18"/>
  <c r="BG991" i="18"/>
  <c r="BG303" i="18"/>
  <c r="BG457" i="18"/>
  <c r="BG74" i="18"/>
  <c r="BG94" i="18"/>
  <c r="BG29" i="18"/>
  <c r="BG733" i="18"/>
  <c r="BG422" i="18"/>
  <c r="BG895" i="18"/>
  <c r="BG294" i="18"/>
  <c r="BG748" i="18"/>
  <c r="BG993" i="18"/>
  <c r="BG194" i="18"/>
  <c r="BG447" i="18"/>
  <c r="BG415" i="18"/>
  <c r="BG232" i="18"/>
  <c r="BG986" i="18"/>
  <c r="BG746" i="18"/>
  <c r="BG163" i="18"/>
  <c r="BG300" i="18"/>
  <c r="BG959" i="18"/>
  <c r="BG119" i="18"/>
  <c r="BG800" i="18"/>
  <c r="BG1106" i="18"/>
  <c r="BG693" i="18"/>
  <c r="BG138" i="18"/>
  <c r="BG754" i="18"/>
  <c r="BG192" i="18"/>
  <c r="BG557" i="18"/>
  <c r="BG873" i="18"/>
  <c r="BG513" i="18"/>
  <c r="BG682" i="18"/>
  <c r="BG635" i="18"/>
  <c r="BG777" i="18"/>
  <c r="BG484" i="18"/>
  <c r="BG835" i="18"/>
  <c r="BG201" i="18"/>
  <c r="BG577" i="18"/>
  <c r="BG978" i="18"/>
  <c r="BG446" i="18"/>
  <c r="BG241" i="18"/>
  <c r="BG20" i="18"/>
  <c r="BG45" i="18"/>
  <c r="BG649" i="18"/>
  <c r="BG520" i="18"/>
  <c r="BG909" i="18"/>
  <c r="BG589" i="18"/>
  <c r="BG15" i="18"/>
  <c r="BG397" i="18"/>
  <c r="BG258" i="18"/>
  <c r="BG282" i="18"/>
  <c r="BG44" i="18"/>
  <c r="BG102" i="18"/>
  <c r="BG555" i="18"/>
  <c r="BG500" i="18"/>
  <c r="BG240" i="18"/>
  <c r="BG973" i="18"/>
  <c r="BG503" i="18"/>
  <c r="BG1147" i="18"/>
  <c r="BG882" i="18"/>
  <c r="BG51" i="18"/>
  <c r="BG923" i="18"/>
  <c r="BG218" i="18"/>
  <c r="BG369" i="18"/>
  <c r="BG203" i="18"/>
  <c r="BG108" i="18"/>
  <c r="BG521" i="18"/>
  <c r="BG328" i="18"/>
  <c r="BG461" i="18"/>
  <c r="BG625" i="18"/>
  <c r="BG153" i="18"/>
  <c r="BG374" i="18"/>
  <c r="BG776" i="18"/>
  <c r="BG912" i="18"/>
  <c r="BG1104" i="18"/>
  <c r="BG30" i="18"/>
  <c r="BG1099" i="18"/>
  <c r="BG528" i="18"/>
  <c r="BG524" i="18"/>
  <c r="BG979" i="18"/>
  <c r="BG678" i="18"/>
  <c r="BG650" i="18"/>
  <c r="BG436" i="18"/>
  <c r="BG717" i="18"/>
  <c r="BG633" i="18"/>
  <c r="BG866" i="18"/>
  <c r="BG731" i="18"/>
  <c r="BG270" i="18"/>
  <c r="BG1144" i="18"/>
  <c r="BG492" i="18"/>
  <c r="BG775" i="18"/>
  <c r="BG404" i="18"/>
  <c r="BG839" i="18"/>
  <c r="BG827" i="18"/>
  <c r="BG567" i="18"/>
  <c r="BG182" i="18"/>
  <c r="BG741" i="18"/>
  <c r="BG533" i="18"/>
  <c r="BG925" i="18"/>
  <c r="BG886" i="18"/>
  <c r="BG812" i="18"/>
  <c r="BG608" i="18"/>
  <c r="BG185" i="18"/>
  <c r="BG1011" i="18"/>
  <c r="BG675" i="18"/>
  <c r="BG281" i="18"/>
  <c r="BG946" i="18"/>
  <c r="BG550" i="18"/>
  <c r="BG488" i="18"/>
  <c r="BG266" i="18"/>
  <c r="BG670" i="18"/>
  <c r="BG698" i="18"/>
  <c r="BG99" i="18"/>
  <c r="BG501" i="18"/>
  <c r="BG1075" i="18"/>
  <c r="BG994" i="18"/>
  <c r="BG1047" i="18"/>
  <c r="BG259" i="18"/>
  <c r="BG1129" i="18"/>
  <c r="BG302" i="18"/>
  <c r="BG313" i="18"/>
  <c r="BG1033" i="18"/>
  <c r="BG416" i="18"/>
  <c r="BG930" i="18"/>
  <c r="BG757" i="18"/>
  <c r="BG46" i="18"/>
  <c r="BG143" i="18"/>
  <c r="BG721" i="18"/>
  <c r="BG805" i="18"/>
  <c r="BG267" i="18"/>
  <c r="BG861" i="18"/>
  <c r="BG900" i="18"/>
  <c r="BG444" i="18"/>
  <c r="BG383" i="18"/>
  <c r="BG252" i="18"/>
  <c r="BG26" i="18"/>
  <c r="BG647" i="18"/>
  <c r="BG88" i="18"/>
  <c r="BG847" i="18"/>
  <c r="BG482" i="18"/>
  <c r="BG793" i="18"/>
  <c r="BG268" i="18"/>
  <c r="BG166" i="18"/>
  <c r="BG571" i="18"/>
  <c r="BG1024" i="18"/>
  <c r="BG868" i="18"/>
  <c r="BG931" i="18"/>
  <c r="BG211" i="18"/>
  <c r="BG803" i="18"/>
  <c r="BG256" i="18"/>
  <c r="BG715" i="18"/>
  <c r="BG243" i="18"/>
  <c r="BG151" i="18"/>
  <c r="BG144" i="18"/>
  <c r="BG242" i="18"/>
  <c r="BG39" i="18"/>
  <c r="BG785" i="18"/>
  <c r="BG48" i="18"/>
  <c r="BG1030" i="18"/>
  <c r="BG384" i="18"/>
  <c r="BG1020" i="18"/>
  <c r="BG934" i="18"/>
  <c r="BG80" i="18"/>
  <c r="BG949" i="18"/>
  <c r="BG913" i="18"/>
  <c r="BG599" i="18"/>
  <c r="BG935" i="18"/>
  <c r="BG150" i="18"/>
  <c r="BG127" i="18"/>
  <c r="BG82" i="18"/>
  <c r="BG984" i="18"/>
  <c r="BG508" i="18"/>
  <c r="BG1150" i="18"/>
  <c r="BG207" i="18"/>
  <c r="BG177" i="18"/>
  <c r="BG1145" i="18"/>
  <c r="BG358" i="18"/>
  <c r="BG317" i="18"/>
  <c r="BG356" i="18"/>
  <c r="BG613" i="18"/>
  <c r="BG160" i="18"/>
  <c r="BG878" i="18"/>
  <c r="BG781" i="18"/>
  <c r="BG386" i="18"/>
  <c r="BG124" i="18"/>
  <c r="BG999" i="18"/>
  <c r="BG830" i="18"/>
  <c r="BG747" i="18"/>
  <c r="BG561" i="18"/>
  <c r="BG216" i="18"/>
  <c r="BG246" i="18"/>
  <c r="BG486" i="18"/>
  <c r="BG130" i="18"/>
  <c r="BG764" i="18"/>
  <c r="BG443" i="18"/>
  <c r="BG581" i="18"/>
  <c r="BG972" i="18"/>
  <c r="BG709" i="18"/>
  <c r="BG1053" i="18"/>
  <c r="BG69" i="18"/>
  <c r="BG305" i="18"/>
  <c r="BG1056" i="18"/>
  <c r="BG674" i="18"/>
  <c r="BG954" i="18"/>
  <c r="BG601" i="18"/>
  <c r="BG726" i="18"/>
  <c r="BG969" i="18"/>
  <c r="BG640" i="18"/>
  <c r="BG92" i="18"/>
  <c r="BG877" i="18"/>
  <c r="BG575" i="18"/>
  <c r="BG656" i="18"/>
  <c r="BG1023" i="18"/>
  <c r="BG342" i="18"/>
  <c r="BG1118" i="18"/>
  <c r="BG634" i="18"/>
  <c r="BG8" i="18"/>
  <c r="BG149" i="18"/>
  <c r="BG237" i="18"/>
  <c r="BG995" i="18"/>
  <c r="BG1130" i="18"/>
  <c r="BG188" i="18"/>
  <c r="BG774" i="18"/>
  <c r="BG116" i="18"/>
  <c r="BG28" i="18"/>
  <c r="BG669" i="18"/>
  <c r="BG33" i="18"/>
  <c r="BG853" i="18"/>
  <c r="BG919" i="18"/>
  <c r="BG361" i="18"/>
  <c r="BG695" i="18"/>
  <c r="BG1065" i="18"/>
  <c r="BG134" i="18"/>
  <c r="BG478" i="18"/>
  <c r="BG1028" i="18"/>
  <c r="BG390" i="18"/>
  <c r="BG685" i="18"/>
  <c r="BG532" i="18"/>
  <c r="BG456" i="18"/>
  <c r="BG602" i="18"/>
  <c r="BG341" i="18"/>
  <c r="BG1140" i="18"/>
  <c r="BG918" i="18"/>
  <c r="BG471" i="18"/>
  <c r="BG922" i="18"/>
  <c r="BG668" i="18"/>
  <c r="BG762" i="18"/>
  <c r="BG527" i="18"/>
  <c r="BG944" i="18"/>
  <c r="BG614" i="18"/>
  <c r="BG965" i="18"/>
  <c r="BG760" i="18"/>
  <c r="BG710" i="18"/>
  <c r="BG543" i="18"/>
  <c r="BG103" i="18"/>
  <c r="BG1131" i="18"/>
  <c r="BG236" i="18"/>
  <c r="BG850" i="18"/>
  <c r="BG285" i="18"/>
  <c r="BG338" i="18"/>
  <c r="BG284" i="18"/>
  <c r="BG493" i="18"/>
  <c r="BG826" i="18"/>
  <c r="BG1073" i="18"/>
  <c r="BG435" i="18"/>
  <c r="BG351" i="18"/>
  <c r="BG814" i="18"/>
  <c r="BG387" i="18"/>
  <c r="BG420" i="18"/>
  <c r="BG473" i="18"/>
  <c r="BG876" i="18"/>
  <c r="BG1031" i="18"/>
  <c r="BG346" i="18"/>
  <c r="BG787" i="18"/>
  <c r="BG295" i="18"/>
  <c r="BG393" i="18"/>
  <c r="BG234" i="18"/>
  <c r="BG890" i="18"/>
  <c r="BG636" i="18"/>
  <c r="BG732" i="18"/>
  <c r="BG1153" i="18"/>
  <c r="BG449" i="18"/>
  <c r="BG1082" i="18"/>
  <c r="BG321" i="18"/>
  <c r="BG59" i="18"/>
  <c r="BG588" i="18"/>
  <c r="BG612" i="18"/>
  <c r="BG388" i="18"/>
  <c r="BG352" i="18"/>
  <c r="BG37" i="18"/>
  <c r="BG389" i="18"/>
  <c r="BG720" i="18"/>
  <c r="BG719" i="18"/>
  <c r="BG180" i="18"/>
  <c r="BG734" i="18"/>
  <c r="BG542" i="18"/>
  <c r="BG274" i="18"/>
  <c r="BG502" i="18"/>
  <c r="BG842" i="18"/>
  <c r="BG851" i="18"/>
  <c r="BG783" i="18"/>
  <c r="BG1060" i="18"/>
  <c r="BG19" i="18"/>
  <c r="BG623" i="18"/>
  <c r="BG686" i="18"/>
  <c r="BG884" i="18"/>
  <c r="BG1117" i="18"/>
  <c r="BG320" i="18"/>
  <c r="BG330" i="18"/>
  <c r="BG963" i="18"/>
  <c r="BG323" i="18"/>
  <c r="BG1134" i="18"/>
  <c r="BG637" i="18"/>
  <c r="BG1037" i="18"/>
  <c r="BG867" i="18"/>
  <c r="BG125" i="18"/>
  <c r="BG771" i="18"/>
  <c r="BG319" i="18"/>
  <c r="BG622" i="18"/>
  <c r="BG1061" i="18"/>
  <c r="BG629" i="18"/>
  <c r="BG5" i="18"/>
  <c r="BG1154" i="18"/>
  <c r="BG494" i="18"/>
  <c r="BG204" i="18"/>
  <c r="BG756" i="18"/>
  <c r="BG158" i="18"/>
  <c r="BG419" i="18"/>
  <c r="BG378" i="18"/>
  <c r="BG332" i="18"/>
  <c r="BG802" i="18"/>
  <c r="BG574" i="18"/>
  <c r="BG964" i="18"/>
  <c r="BG23" i="18"/>
  <c r="BG152" i="18"/>
  <c r="BG887" i="18"/>
  <c r="BG735" i="18"/>
  <c r="BG272" i="18"/>
  <c r="BG1036" i="18"/>
  <c r="BG379" i="18"/>
  <c r="BG1062" i="18"/>
  <c r="BG558" i="18"/>
  <c r="BG10" i="18"/>
  <c r="BG514" i="18"/>
  <c r="BG646" i="18"/>
  <c r="BG906" i="18"/>
  <c r="BG699" i="18"/>
  <c r="BG711" i="18"/>
  <c r="BG510" i="18"/>
  <c r="BG593" i="18"/>
  <c r="BG244" i="18"/>
  <c r="BG1021" i="18"/>
  <c r="BG849" i="18"/>
  <c r="BG1072" i="18"/>
  <c r="BG175" i="18"/>
  <c r="BG81" i="18"/>
  <c r="BG645" i="18"/>
  <c r="BG1004" i="18"/>
  <c r="BG24" i="18"/>
  <c r="BG504" i="18"/>
  <c r="BG164" i="18"/>
  <c r="BG872" i="18"/>
  <c r="BG702" i="18"/>
  <c r="BG619" i="18"/>
  <c r="BG626" i="18"/>
  <c r="BG47" i="18"/>
  <c r="BG439" i="18"/>
  <c r="BG172" i="18"/>
  <c r="BG1000" i="18"/>
  <c r="BG655" i="18"/>
  <c r="BG914" i="18"/>
  <c r="BG462" i="18"/>
  <c r="BG659" i="18"/>
  <c r="BG786" i="18"/>
  <c r="BG605" i="18"/>
  <c r="BG789" i="18"/>
  <c r="BG681" i="18"/>
  <c r="BG603" i="18"/>
  <c r="BG865" i="18"/>
  <c r="BG624" i="18"/>
  <c r="BG573" i="18"/>
  <c r="BG869" i="18"/>
  <c r="BG631" i="18"/>
  <c r="BG538" i="18"/>
  <c r="BG680" i="18"/>
  <c r="BG586" i="18"/>
  <c r="BG1155" i="18"/>
  <c r="BG247" i="18"/>
  <c r="BG260" i="18"/>
  <c r="BG73" i="18"/>
  <c r="BG871" i="18"/>
  <c r="BG547" i="18"/>
  <c r="BG937" i="18"/>
  <c r="BG186" i="18"/>
  <c r="BG927" i="18"/>
  <c r="BG819" i="18"/>
  <c r="BG1116" i="18"/>
  <c r="BG55" i="18"/>
  <c r="BG529" i="18"/>
  <c r="BG376" i="18"/>
  <c r="BG133" i="18"/>
  <c r="BG824" i="18"/>
  <c r="BG870" i="18"/>
  <c r="BG1058" i="18"/>
  <c r="BG908" i="18"/>
  <c r="BG660" i="18"/>
  <c r="BG225" i="18"/>
  <c r="BG101" i="18"/>
  <c r="BG977" i="18"/>
  <c r="BG526" i="18"/>
  <c r="BG677" i="18"/>
  <c r="BG936" i="18"/>
  <c r="BG519" i="18"/>
  <c r="BG743" i="18"/>
  <c r="BG1124" i="18"/>
  <c r="BG426" i="18"/>
  <c r="BG564" i="18"/>
  <c r="BG982" i="18"/>
  <c r="BG68" i="18"/>
  <c r="BG1051" i="18"/>
  <c r="BG495" i="18"/>
  <c r="BG76" i="18"/>
  <c r="BG1100" i="18"/>
  <c r="BG53" i="18"/>
  <c r="BG921" i="18"/>
  <c r="BG414" i="18"/>
  <c r="BG858" i="18"/>
  <c r="BG834" i="18"/>
  <c r="BG568" i="18"/>
  <c r="BG920" i="18"/>
  <c r="BG563" i="18"/>
  <c r="BG813" i="18"/>
  <c r="BG1125" i="18"/>
  <c r="BG797" i="18"/>
  <c r="BG595" i="18"/>
  <c r="BG71" i="18"/>
  <c r="BG262" i="18"/>
  <c r="BG752" i="18"/>
  <c r="BG1146" i="18"/>
  <c r="BG1069" i="18"/>
  <c r="BG582" i="18"/>
  <c r="BG1043" i="18"/>
  <c r="BG864" i="18"/>
  <c r="BG11" i="18"/>
  <c r="BG171" i="18"/>
  <c r="BG60" i="18"/>
  <c r="BG132" i="18"/>
  <c r="BG21" i="18"/>
  <c r="BG333" i="18"/>
  <c r="BG304" i="18"/>
  <c r="BG778" i="18"/>
  <c r="BG481" i="18"/>
  <c r="BG712" i="18"/>
  <c r="BG445" i="18"/>
  <c r="BG667" i="18"/>
  <c r="BG769" i="18"/>
  <c r="BG896" i="18"/>
  <c r="BG347" i="18"/>
  <c r="BG823" i="18"/>
  <c r="BG67" i="18"/>
  <c r="BG62" i="18"/>
  <c r="BG41" i="18"/>
  <c r="BG773" i="18"/>
  <c r="BG729" i="18"/>
  <c r="BG265" i="18"/>
  <c r="BG828" i="18"/>
  <c r="BG168" i="18"/>
  <c r="BG772" i="18"/>
  <c r="BG960" i="18"/>
  <c r="BG178" i="18"/>
  <c r="BG35" i="18"/>
  <c r="BG611" i="18"/>
  <c r="BG580" i="18"/>
  <c r="BG155" i="18"/>
  <c r="BG1064" i="18"/>
  <c r="BG1040" i="18"/>
  <c r="BG128" i="18"/>
  <c r="BG306" i="18"/>
  <c r="BG998" i="18"/>
  <c r="BG90" i="18"/>
  <c r="BG725" i="18"/>
  <c r="BG14" i="18"/>
  <c r="BG544" i="18"/>
  <c r="BG250" i="18"/>
  <c r="BG1055" i="18"/>
  <c r="BG560" i="18"/>
  <c r="BG707" i="18"/>
  <c r="BG790" i="18"/>
  <c r="BG169" i="18"/>
  <c r="BG591" i="18"/>
  <c r="BG58" i="18"/>
  <c r="BG296" i="18"/>
  <c r="BG1137" i="18"/>
  <c r="BG293" i="18"/>
  <c r="BG688" i="18"/>
  <c r="BG340" i="18"/>
  <c r="BG269" i="18"/>
  <c r="BG16" i="18"/>
  <c r="BG829" i="18"/>
  <c r="BG141" i="18"/>
  <c r="BG843" i="18"/>
  <c r="BG751" i="18"/>
  <c r="BG9" i="18"/>
  <c r="BG375" i="18"/>
  <c r="BG123" i="18"/>
  <c r="BG953" i="18"/>
  <c r="BG301" i="18"/>
  <c r="BG355" i="18"/>
  <c r="BG795" i="18"/>
  <c r="BG170" i="18"/>
  <c r="BG1084" i="18"/>
  <c r="BG411" i="18"/>
  <c r="BG536" i="18"/>
  <c r="BG1044" i="18"/>
  <c r="BG852" i="18"/>
  <c r="BG816" i="18"/>
  <c r="BG36" i="18"/>
  <c r="BG212" i="18"/>
  <c r="BG1096" i="18"/>
  <c r="BG985" i="18"/>
  <c r="BG233" i="18"/>
  <c r="BG970" i="18"/>
  <c r="BG70" i="18"/>
  <c r="BG643" i="18"/>
  <c r="BG381" i="18"/>
  <c r="BG84" i="18"/>
  <c r="BG1143" i="18"/>
  <c r="BG315" i="18"/>
  <c r="BG703" i="18"/>
  <c r="BG807" i="18"/>
  <c r="BG523" i="18"/>
  <c r="BG249" i="18"/>
  <c r="BG569" i="18"/>
  <c r="BG121" i="18"/>
  <c r="BG570" i="18"/>
  <c r="BG948" i="18"/>
  <c r="BG1007" i="18"/>
  <c r="BG221" i="18"/>
  <c r="BG958" i="18"/>
  <c r="BG883" i="18"/>
  <c r="BG713" i="18"/>
  <c r="BG862" i="18"/>
  <c r="BG54" i="18"/>
  <c r="BG745" i="18"/>
  <c r="BG933" i="18"/>
  <c r="BG565" i="18"/>
  <c r="BG583" i="18"/>
  <c r="BG811" i="18"/>
  <c r="BG193" i="18"/>
  <c r="BG463" i="18"/>
  <c r="BG857" i="18"/>
  <c r="BG618" i="18"/>
  <c r="BG253" i="18"/>
  <c r="BG1014" i="18"/>
  <c r="BG113" i="18"/>
  <c r="BG507" i="18"/>
  <c r="BG208" i="18"/>
  <c r="BG395" i="18"/>
  <c r="BG87" i="18"/>
  <c r="BG291" i="18"/>
  <c r="BG845" i="18"/>
  <c r="BG750" i="18"/>
  <c r="BG1071" i="18"/>
  <c r="BG195" i="18"/>
  <c r="BG962" i="18"/>
  <c r="BG553" i="18"/>
  <c r="BG238" i="18"/>
  <c r="BG856" i="18"/>
  <c r="BG722" i="18"/>
  <c r="BG239" i="18"/>
  <c r="BG1048" i="18"/>
  <c r="BG290" i="18"/>
  <c r="BG418" i="18"/>
  <c r="BG228" i="18"/>
  <c r="BG808" i="18"/>
  <c r="BG584" i="18"/>
  <c r="BG215" i="18"/>
  <c r="BG976" i="18"/>
  <c r="BG403" i="18"/>
  <c r="BG49" i="18"/>
  <c r="BG283" i="18"/>
  <c r="BG280" i="18"/>
  <c r="BG551" i="18"/>
  <c r="BG209" i="18"/>
  <c r="BG1017" i="18"/>
  <c r="BG767" i="18"/>
  <c r="BG648" i="18"/>
  <c r="BG174" i="18"/>
  <c r="BG597" i="18"/>
  <c r="BG433" i="18"/>
  <c r="BG161" i="18"/>
  <c r="BG592" i="18"/>
  <c r="BG299" i="18"/>
  <c r="BG683" i="18"/>
  <c r="BG1136" i="18"/>
  <c r="BG480" i="18"/>
  <c r="BG817" i="18"/>
  <c r="BG231" i="18"/>
  <c r="BG1070" i="18"/>
  <c r="BG956" i="18"/>
  <c r="BG83" i="18"/>
  <c r="BG796" i="18"/>
  <c r="BG79" i="18"/>
  <c r="BG689" i="18"/>
  <c r="BG1107" i="18"/>
  <c r="BG40" i="18"/>
  <c r="BG56" i="18"/>
  <c r="BG1148" i="18"/>
  <c r="BG632" i="18"/>
  <c r="BG1066" i="18"/>
  <c r="BG1049" i="18"/>
  <c r="BG723" i="18"/>
  <c r="BG213" i="18"/>
  <c r="BG50" i="18"/>
  <c r="BG406" i="18"/>
  <c r="BG1122" i="18"/>
  <c r="BG200" i="18"/>
  <c r="BG137" i="18"/>
  <c r="BG961" i="18"/>
  <c r="BG222" i="18"/>
  <c r="BG924" i="18"/>
  <c r="BG938" i="18"/>
  <c r="BG572" i="18"/>
  <c r="BG705" i="18"/>
  <c r="BG199" i="18"/>
  <c r="BG126" i="18"/>
  <c r="BG554" i="18"/>
  <c r="BG841" i="18"/>
  <c r="BG129" i="18"/>
  <c r="BG518" i="18"/>
  <c r="BG454" i="18"/>
  <c r="BG604" i="18"/>
  <c r="BG325" i="18"/>
  <c r="BG609" i="18"/>
  <c r="BG1079" i="18"/>
  <c r="BG1006" i="18"/>
  <c r="BG91" i="18"/>
  <c r="BG837" i="18"/>
  <c r="BG63" i="18"/>
  <c r="BG1087" i="18"/>
  <c r="BG7" i="18"/>
  <c r="BG806" i="18"/>
  <c r="BG483" i="18"/>
  <c r="BG496" i="18"/>
  <c r="BG658" i="18"/>
  <c r="BG254" i="18"/>
  <c r="BG220" i="18"/>
  <c r="BG367" i="18"/>
  <c r="BG423" i="18"/>
  <c r="BG727" i="18"/>
  <c r="BG897" i="18"/>
  <c r="BG1077" i="18"/>
  <c r="BG596" i="18"/>
  <c r="BG1110" i="18"/>
  <c r="BG997" i="18"/>
  <c r="BG167" i="18"/>
  <c r="BG534" i="18"/>
  <c r="BG562" i="18"/>
  <c r="BG64" i="18"/>
  <c r="BG348" i="18"/>
  <c r="BG324" i="18"/>
  <c r="BG57" i="18"/>
  <c r="BG825" i="18"/>
  <c r="BG343" i="18"/>
  <c r="BG365" i="18"/>
  <c r="BG1018" i="18"/>
  <c r="BG838" i="18"/>
  <c r="BG1003" i="18"/>
  <c r="BG176" i="18"/>
  <c r="BG792" i="18"/>
  <c r="BG539" i="18"/>
  <c r="BG512" i="18"/>
  <c r="BG339" i="18"/>
  <c r="BG942" i="18"/>
  <c r="BG736" i="18"/>
  <c r="BG578" i="18"/>
  <c r="BB2" i="18"/>
  <c r="BB1" i="18" s="1"/>
  <c r="BG4" i="18"/>
  <c r="BH4" i="18" s="1"/>
  <c r="BH5" i="18" s="1"/>
  <c r="BG413" i="18"/>
  <c r="BG992" i="18"/>
  <c r="BG224" i="18"/>
  <c r="BG987" i="18"/>
  <c r="BG617" i="18"/>
  <c r="BG105" i="18"/>
  <c r="BG428" i="18"/>
  <c r="BG1076" i="18"/>
  <c r="BG950" i="18"/>
  <c r="BG205" i="18"/>
  <c r="BG782" i="18"/>
  <c r="BG740" i="18"/>
  <c r="BG706" i="18"/>
  <c r="BG109" i="18"/>
  <c r="BG957" i="18"/>
  <c r="BG744" i="18"/>
  <c r="BG210" i="18"/>
  <c r="BE32" i="18"/>
  <c r="BE32" i="24" s="1"/>
  <c r="BD33" i="18"/>
  <c r="BT1159" i="21"/>
  <c r="B6" i="31"/>
  <c r="B8" i="31"/>
  <c r="A9" i="31"/>
  <c r="B7" i="31"/>
  <c r="T31" i="41"/>
  <c r="T7" i="41"/>
  <c r="A24" i="29"/>
  <c r="T26" i="41"/>
  <c r="T38" i="41"/>
  <c r="T17" i="41"/>
  <c r="A34" i="29"/>
  <c r="T45" i="41"/>
  <c r="T21" i="41"/>
  <c r="T28" i="41"/>
  <c r="T4" i="41"/>
  <c r="A21" i="29"/>
  <c r="T11" i="41"/>
  <c r="A28" i="29"/>
  <c r="T39" i="41"/>
  <c r="BT1157" i="21"/>
  <c r="T34" i="41"/>
  <c r="T14" i="41"/>
  <c r="A31" i="29"/>
  <c r="T6" i="41"/>
  <c r="A23" i="29"/>
  <c r="T49" i="41"/>
  <c r="T13" i="41"/>
  <c r="A30" i="29"/>
  <c r="T41" i="41"/>
  <c r="F6" i="37"/>
  <c r="B7" i="37"/>
  <c r="B8" i="37"/>
  <c r="B9" i="37"/>
  <c r="T32" i="41"/>
  <c r="T40" i="41"/>
  <c r="T20" i="41"/>
  <c r="A6" i="28"/>
  <c r="B5" i="30"/>
  <c r="B6" i="30"/>
  <c r="A8" i="42" s="1"/>
  <c r="BZ7" i="41" s="1"/>
  <c r="CR6" i="41" s="1"/>
  <c r="T47" i="41"/>
  <c r="T43" i="41"/>
  <c r="T23" i="41"/>
  <c r="B8" i="30"/>
  <c r="A10" i="42" s="1"/>
  <c r="BZ9" i="41" s="1"/>
  <c r="CR8" i="41" s="1"/>
  <c r="A9" i="30"/>
  <c r="T18" i="41"/>
  <c r="A35" i="29"/>
  <c r="T30" i="41"/>
  <c r="T10" i="41"/>
  <c r="A27" i="29"/>
  <c r="T33" i="41"/>
  <c r="T29" i="41"/>
  <c r="T9" i="41"/>
  <c r="A26" i="29"/>
  <c r="T37" i="41"/>
  <c r="T48" i="41"/>
  <c r="T24" i="41"/>
  <c r="T44" i="41"/>
  <c r="T16" i="41"/>
  <c r="A33" i="29"/>
  <c r="T12" i="41"/>
  <c r="A29" i="29"/>
  <c r="T8" i="41"/>
  <c r="A25" i="29"/>
  <c r="T36" i="41"/>
  <c r="F6" i="33"/>
  <c r="B7" i="33"/>
  <c r="B8" i="33"/>
  <c r="B9" i="33"/>
  <c r="T15" i="41"/>
  <c r="A32" i="29"/>
  <c r="T27" i="41"/>
  <c r="X3" i="38"/>
  <c r="X3" i="25"/>
  <c r="X3" i="23"/>
  <c r="Z3" i="26" s="1"/>
  <c r="W3" i="21"/>
  <c r="BU3" i="21" s="1"/>
  <c r="W3" i="22"/>
  <c r="W3" i="20"/>
  <c r="X3" i="18"/>
  <c r="W3" i="24"/>
  <c r="W1158" i="24" s="1"/>
  <c r="B7" i="30"/>
  <c r="A9" i="42" s="1"/>
  <c r="BZ8" i="41" s="1"/>
  <c r="CR7" i="41" s="1"/>
  <c r="T50" i="41"/>
  <c r="T46" i="41"/>
  <c r="T42" i="41"/>
  <c r="T22" i="41"/>
  <c r="T25" i="41"/>
  <c r="T5" i="41"/>
  <c r="A22" i="29"/>
  <c r="J31" i="24"/>
  <c r="T31" i="24"/>
  <c r="W31" i="24"/>
  <c r="V31" i="24"/>
  <c r="AF31" i="24"/>
  <c r="AI31" i="24"/>
  <c r="AX31" i="24"/>
  <c r="Q31" i="24"/>
  <c r="AC31" i="24"/>
  <c r="AW31" i="24"/>
  <c r="AS31" i="24"/>
  <c r="H31" i="24"/>
  <c r="K31" i="24"/>
  <c r="I57" i="29"/>
  <c r="K40" i="29"/>
  <c r="I63" i="29"/>
  <c r="K49" i="29"/>
  <c r="I64" i="29"/>
  <c r="K51" i="29"/>
  <c r="H67" i="29"/>
  <c r="K55" i="29"/>
  <c r="K60" i="29"/>
  <c r="K67" i="29"/>
  <c r="J62" i="29"/>
  <c r="K48" i="29"/>
  <c r="J58" i="29"/>
  <c r="K42" i="29"/>
  <c r="H65" i="29"/>
  <c r="J65" i="29"/>
  <c r="D31" i="24"/>
  <c r="G31" i="24"/>
  <c r="P31" i="24"/>
  <c r="AH31" i="24"/>
  <c r="AU31" i="24"/>
  <c r="AT31" i="24"/>
  <c r="M31" i="24"/>
  <c r="I58" i="29"/>
  <c r="K38" i="29"/>
  <c r="K47" i="29"/>
  <c r="I59" i="29"/>
  <c r="K46" i="29"/>
  <c r="K57" i="29"/>
  <c r="K59" i="29"/>
  <c r="H66" i="29"/>
  <c r="K65" i="29"/>
  <c r="K54" i="29"/>
  <c r="AZ31" i="24"/>
  <c r="Y31" i="24"/>
  <c r="C31" i="24"/>
  <c r="AB31" i="24"/>
  <c r="AD31" i="24"/>
  <c r="AQ31" i="24"/>
  <c r="K41" i="29"/>
  <c r="H60" i="29"/>
  <c r="K50" i="29"/>
  <c r="H56" i="29"/>
  <c r="K43" i="29"/>
  <c r="K45" i="29"/>
  <c r="J66" i="29"/>
  <c r="K63" i="29"/>
  <c r="AJ31" i="24"/>
  <c r="AM31" i="24"/>
  <c r="AV31" i="24"/>
  <c r="I31" i="24"/>
  <c r="L31" i="24"/>
  <c r="N31" i="24"/>
  <c r="AA31" i="24"/>
  <c r="I62" i="29"/>
  <c r="I61" i="29"/>
  <c r="I67" i="29"/>
  <c r="K66" i="29"/>
  <c r="I66" i="29"/>
  <c r="J63" i="29"/>
  <c r="J59" i="29"/>
  <c r="H64" i="29"/>
  <c r="H58" i="29"/>
  <c r="AG31" i="24"/>
  <c r="F31" i="24"/>
  <c r="S31" i="24"/>
  <c r="AR31" i="24"/>
  <c r="E31" i="24"/>
  <c r="AK31" i="24"/>
  <c r="K61" i="29"/>
  <c r="H62" i="29"/>
  <c r="K62" i="29"/>
  <c r="K64" i="29"/>
  <c r="J57" i="29"/>
  <c r="J61" i="29"/>
  <c r="AP31" i="24"/>
  <c r="A31" i="24"/>
  <c r="U31" i="24"/>
  <c r="AO31" i="24"/>
  <c r="R31" i="24"/>
  <c r="AE31" i="24"/>
  <c r="AN31" i="24"/>
  <c r="K37" i="29"/>
  <c r="J60" i="29"/>
  <c r="K44" i="29"/>
  <c r="K56" i="29"/>
  <c r="I56" i="29"/>
  <c r="H59" i="29"/>
  <c r="I60" i="29"/>
  <c r="H61" i="29"/>
  <c r="H57" i="29"/>
  <c r="Z31" i="24"/>
  <c r="AL31" i="24"/>
  <c r="AY31" i="24"/>
  <c r="B31" i="24"/>
  <c r="O31" i="24"/>
  <c r="X31" i="24"/>
  <c r="K39" i="29"/>
  <c r="J67" i="29"/>
  <c r="H63" i="29"/>
  <c r="K58" i="29"/>
  <c r="I65" i="29"/>
  <c r="J56" i="29"/>
  <c r="K53" i="29"/>
  <c r="J64" i="29"/>
  <c r="AC28" i="21" l="1"/>
  <c r="AE28" i="21"/>
  <c r="AB28" i="21"/>
  <c r="AP28" i="21"/>
  <c r="Z28" i="21"/>
  <c r="Y28" i="21"/>
  <c r="AB24" i="23"/>
  <c r="BC30" i="23"/>
  <c r="Z24" i="23"/>
  <c r="C31" i="23"/>
  <c r="B31" i="23" s="1"/>
  <c r="A28" i="23"/>
  <c r="A29" i="23" s="1"/>
  <c r="AH28" i="21"/>
  <c r="C28" i="21"/>
  <c r="AN28" i="21"/>
  <c r="AH24" i="23"/>
  <c r="AE24" i="23"/>
  <c r="AA24" i="23"/>
  <c r="H24" i="23"/>
  <c r="AG24" i="23"/>
  <c r="E24" i="23"/>
  <c r="AF24" i="23"/>
  <c r="AK24" i="23"/>
  <c r="AN24" i="23"/>
  <c r="AO24" i="23"/>
  <c r="F28" i="21"/>
  <c r="AO28" i="21"/>
  <c r="AJ28" i="21"/>
  <c r="AG28" i="21"/>
  <c r="AJ24" i="23"/>
  <c r="D24" i="23"/>
  <c r="Y24" i="23"/>
  <c r="X24" i="23"/>
  <c r="V24" i="23"/>
  <c r="W24" i="23"/>
  <c r="R24" i="23"/>
  <c r="U24" i="23"/>
  <c r="Q24" i="23"/>
  <c r="T24" i="23"/>
  <c r="S24" i="23"/>
  <c r="M24" i="23"/>
  <c r="K24" i="23"/>
  <c r="N24" i="23"/>
  <c r="O24" i="23"/>
  <c r="L24" i="23"/>
  <c r="P24" i="23"/>
  <c r="AP24" i="23"/>
  <c r="G24" i="23"/>
  <c r="AD24" i="23"/>
  <c r="AL24" i="23"/>
  <c r="BI23" i="23"/>
  <c r="I24" i="23"/>
  <c r="BJ30" i="23"/>
  <c r="AQ24" i="23"/>
  <c r="AI24" i="23"/>
  <c r="AM24" i="23"/>
  <c r="F24" i="23"/>
  <c r="AC24" i="23"/>
  <c r="J24" i="23"/>
  <c r="AA28" i="21"/>
  <c r="AD28" i="21"/>
  <c r="G28" i="21"/>
  <c r="X28" i="21"/>
  <c r="AF28" i="21"/>
  <c r="AM28" i="21"/>
  <c r="AH25" i="22"/>
  <c r="I28" i="21"/>
  <c r="I28" i="22" s="1"/>
  <c r="AL28" i="21"/>
  <c r="AI28" i="21"/>
  <c r="H28" i="21"/>
  <c r="H28" i="22" s="1"/>
  <c r="AK28" i="21"/>
  <c r="D28" i="21"/>
  <c r="B31" i="22"/>
  <c r="A31" i="22"/>
  <c r="AD27" i="22"/>
  <c r="AN27" i="22"/>
  <c r="H27" i="22"/>
  <c r="AH27" i="22"/>
  <c r="AM27" i="22"/>
  <c r="AK27" i="22"/>
  <c r="AC25" i="22"/>
  <c r="AB25" i="22"/>
  <c r="D25" i="22"/>
  <c r="AF25" i="22"/>
  <c r="AG25" i="22"/>
  <c r="AP25" i="22"/>
  <c r="AF27" i="22"/>
  <c r="F27" i="22"/>
  <c r="E27" i="22"/>
  <c r="AB27" i="22"/>
  <c r="AE27" i="22"/>
  <c r="AG27" i="22"/>
  <c r="AM25" i="22"/>
  <c r="AN25" i="22"/>
  <c r="F25" i="22"/>
  <c r="AA25" i="22"/>
  <c r="AI25" i="22"/>
  <c r="AO27" i="22"/>
  <c r="AP27" i="22"/>
  <c r="C27" i="22"/>
  <c r="Z27" i="22"/>
  <c r="Y27" i="22"/>
  <c r="AE25" i="22"/>
  <c r="G25" i="22"/>
  <c r="I25" i="22"/>
  <c r="Y25" i="22"/>
  <c r="AJ25" i="22"/>
  <c r="AC27" i="22"/>
  <c r="D27" i="22"/>
  <c r="AI27" i="22"/>
  <c r="AJ27" i="22"/>
  <c r="AA27" i="22"/>
  <c r="AL27" i="22"/>
  <c r="E25" i="22"/>
  <c r="H25" i="22"/>
  <c r="AO25" i="22"/>
  <c r="Z25" i="22"/>
  <c r="AD25" i="22"/>
  <c r="AL25" i="22"/>
  <c r="AK25" i="22"/>
  <c r="V28" i="21"/>
  <c r="V28" i="22" s="1"/>
  <c r="E28" i="21"/>
  <c r="B31" i="21"/>
  <c r="A31" i="21"/>
  <c r="AG26" i="21"/>
  <c r="Z26" i="21"/>
  <c r="I26" i="21"/>
  <c r="I26" i="22" s="1"/>
  <c r="E26" i="21"/>
  <c r="AF26" i="21"/>
  <c r="G26" i="21"/>
  <c r="AA26" i="21"/>
  <c r="AN26" i="21"/>
  <c r="AP26" i="21"/>
  <c r="Y26" i="21"/>
  <c r="H26" i="21"/>
  <c r="H26" i="22" s="1"/>
  <c r="C26" i="21"/>
  <c r="F26" i="21"/>
  <c r="AI26" i="21"/>
  <c r="AH26" i="21"/>
  <c r="AD26" i="21"/>
  <c r="AJ26" i="21"/>
  <c r="AL26" i="21"/>
  <c r="AB26" i="21"/>
  <c r="X26" i="21"/>
  <c r="X26" i="22" s="1"/>
  <c r="AC26" i="21"/>
  <c r="AK26" i="21"/>
  <c r="D26" i="21"/>
  <c r="AM26" i="21"/>
  <c r="AE26" i="21"/>
  <c r="AO26" i="21"/>
  <c r="AP29" i="21"/>
  <c r="Z29" i="21"/>
  <c r="F29" i="21"/>
  <c r="I29" i="21"/>
  <c r="D29" i="21"/>
  <c r="AA29" i="21"/>
  <c r="AB29" i="21"/>
  <c r="X29" i="21"/>
  <c r="AI29" i="21"/>
  <c r="AO29" i="21"/>
  <c r="AJ29" i="21"/>
  <c r="AC29" i="21"/>
  <c r="Y29" i="21"/>
  <c r="C29" i="21"/>
  <c r="AD29" i="21"/>
  <c r="H29" i="21"/>
  <c r="AF29" i="21"/>
  <c r="AL29" i="21"/>
  <c r="AE29" i="21"/>
  <c r="V29" i="21"/>
  <c r="AG29" i="21"/>
  <c r="AH29" i="21"/>
  <c r="G29" i="21"/>
  <c r="E29" i="21"/>
  <c r="AM29" i="21"/>
  <c r="W29" i="21"/>
  <c r="AK29" i="21"/>
  <c r="AN29" i="21"/>
  <c r="BZ30" i="21"/>
  <c r="AL31" i="20"/>
  <c r="L31" i="20"/>
  <c r="AB31" i="20"/>
  <c r="N31" i="20"/>
  <c r="I31" i="20"/>
  <c r="Y31" i="20"/>
  <c r="AO31" i="20"/>
  <c r="F31" i="20"/>
  <c r="O31" i="20"/>
  <c r="AE31" i="20"/>
  <c r="P31" i="20"/>
  <c r="P31" i="21" s="1"/>
  <c r="P31" i="22" s="1"/>
  <c r="AF31" i="20"/>
  <c r="AD31" i="20"/>
  <c r="M31" i="20"/>
  <c r="AC31" i="20"/>
  <c r="R31" i="20"/>
  <c r="R31" i="21" s="1"/>
  <c r="R31" i="22" s="1"/>
  <c r="B31" i="20"/>
  <c r="S31" i="20"/>
  <c r="S31" i="21" s="1"/>
  <c r="S31" i="22" s="1"/>
  <c r="AI31" i="20"/>
  <c r="J31" i="20"/>
  <c r="D31" i="20"/>
  <c r="C31" i="20"/>
  <c r="T31" i="20"/>
  <c r="T31" i="21" s="1"/>
  <c r="T31" i="22" s="1"/>
  <c r="AJ31" i="20"/>
  <c r="AP31" i="20"/>
  <c r="Q31" i="20"/>
  <c r="Q31" i="21" s="1"/>
  <c r="Q31" i="22" s="1"/>
  <c r="AG31" i="20"/>
  <c r="V31" i="20"/>
  <c r="V31" i="21" s="1"/>
  <c r="V31" i="22" s="1"/>
  <c r="G31" i="20"/>
  <c r="W31" i="20"/>
  <c r="W31" i="21" s="1"/>
  <c r="W31" i="22" s="1"/>
  <c r="AM31" i="20"/>
  <c r="Z31" i="20"/>
  <c r="H31" i="20"/>
  <c r="X31" i="20"/>
  <c r="X31" i="21" s="1"/>
  <c r="X31" i="22" s="1"/>
  <c r="AN31" i="20"/>
  <c r="A31" i="20"/>
  <c r="E31" i="20"/>
  <c r="U31" i="20"/>
  <c r="U31" i="21" s="1"/>
  <c r="U31" i="22" s="1"/>
  <c r="AK31" i="20"/>
  <c r="AH31" i="20"/>
  <c r="K31" i="20"/>
  <c r="AA31" i="20"/>
  <c r="BD62" i="24"/>
  <c r="BH6" i="18"/>
  <c r="BH7" i="18" s="1"/>
  <c r="BH8" i="18" s="1"/>
  <c r="BH9" i="18" s="1"/>
  <c r="BH10" i="18" s="1"/>
  <c r="BH11" i="18" s="1"/>
  <c r="BH12" i="18" s="1"/>
  <c r="BH13" i="18" s="1"/>
  <c r="BH14" i="18" s="1"/>
  <c r="BH15" i="18" s="1"/>
  <c r="BH16" i="18" s="1"/>
  <c r="BH17" i="18" s="1"/>
  <c r="BH18" i="18" s="1"/>
  <c r="BH19" i="18" s="1"/>
  <c r="BH20" i="18" s="1"/>
  <c r="BH21" i="18" s="1"/>
  <c r="BH22" i="18" s="1"/>
  <c r="BH23" i="18" s="1"/>
  <c r="BH24" i="18" s="1"/>
  <c r="BH25" i="18" s="1"/>
  <c r="BH26" i="18" s="1"/>
  <c r="BH27" i="18" s="1"/>
  <c r="BH28" i="18" s="1"/>
  <c r="BH29" i="18" s="1"/>
  <c r="BH30" i="18" s="1"/>
  <c r="BH31" i="18" s="1"/>
  <c r="BH32" i="18" s="1"/>
  <c r="BH33" i="18" s="1"/>
  <c r="BH34" i="18" s="1"/>
  <c r="BH35" i="18" s="1"/>
  <c r="BH36" i="18" s="1"/>
  <c r="BH37" i="18" s="1"/>
  <c r="BH38" i="18" s="1"/>
  <c r="BH39" i="18" s="1"/>
  <c r="BH40" i="18" s="1"/>
  <c r="BH41" i="18" s="1"/>
  <c r="BH42" i="18" s="1"/>
  <c r="BH43" i="18" s="1"/>
  <c r="BH44" i="18" s="1"/>
  <c r="BH45" i="18" s="1"/>
  <c r="BH46" i="18" s="1"/>
  <c r="BH47" i="18" s="1"/>
  <c r="BH48" i="18" s="1"/>
  <c r="BH49" i="18" s="1"/>
  <c r="BH50" i="18" s="1"/>
  <c r="BH51" i="18" s="1"/>
  <c r="BH52" i="18" s="1"/>
  <c r="BH53" i="18" s="1"/>
  <c r="BH54" i="18" s="1"/>
  <c r="BH55" i="18" s="1"/>
  <c r="BH56" i="18" s="1"/>
  <c r="BH57" i="18" s="1"/>
  <c r="BH58" i="18" s="1"/>
  <c r="BH59" i="18" s="1"/>
  <c r="BH60" i="18" s="1"/>
  <c r="BH61" i="18" s="1"/>
  <c r="BH62" i="18" s="1"/>
  <c r="BH63" i="18" s="1"/>
  <c r="BH64" i="18" s="1"/>
  <c r="BH65" i="18" s="1"/>
  <c r="BH66" i="18" s="1"/>
  <c r="BH67" i="18" s="1"/>
  <c r="BH68" i="18" s="1"/>
  <c r="BH69" i="18" s="1"/>
  <c r="BH70" i="18" s="1"/>
  <c r="BH71" i="18" s="1"/>
  <c r="BH72" i="18" s="1"/>
  <c r="BH73" i="18" s="1"/>
  <c r="BH74" i="18" s="1"/>
  <c r="BH75" i="18" s="1"/>
  <c r="BH76" i="18" s="1"/>
  <c r="BH77" i="18" s="1"/>
  <c r="BH78" i="18" s="1"/>
  <c r="BH79" i="18" s="1"/>
  <c r="BH80" i="18" s="1"/>
  <c r="BH81" i="18" s="1"/>
  <c r="BH82" i="18" s="1"/>
  <c r="BH83" i="18" s="1"/>
  <c r="BH84" i="18" s="1"/>
  <c r="BH85" i="18" s="1"/>
  <c r="BH86" i="18" s="1"/>
  <c r="BH87" i="18" s="1"/>
  <c r="BH88" i="18" s="1"/>
  <c r="BH89" i="18" s="1"/>
  <c r="BH90" i="18" s="1"/>
  <c r="BH91" i="18" s="1"/>
  <c r="BH92" i="18" s="1"/>
  <c r="BH93" i="18" s="1"/>
  <c r="BH94" i="18" s="1"/>
  <c r="BH95" i="18" s="1"/>
  <c r="BH96" i="18" s="1"/>
  <c r="BH97" i="18" s="1"/>
  <c r="BH98" i="18" s="1"/>
  <c r="BH99" i="18" s="1"/>
  <c r="BH100" i="18" s="1"/>
  <c r="BH101" i="18" s="1"/>
  <c r="BH102" i="18" s="1"/>
  <c r="BH103" i="18" s="1"/>
  <c r="BH104" i="18" s="1"/>
  <c r="BH105" i="18" s="1"/>
  <c r="BH106" i="18" s="1"/>
  <c r="BH107" i="18" s="1"/>
  <c r="BH108" i="18" s="1"/>
  <c r="BH109" i="18" s="1"/>
  <c r="BH110" i="18" s="1"/>
  <c r="BH111" i="18" s="1"/>
  <c r="BH112" i="18" s="1"/>
  <c r="BH113" i="18" s="1"/>
  <c r="BH114" i="18" s="1"/>
  <c r="BH115" i="18" s="1"/>
  <c r="BH116" i="18" s="1"/>
  <c r="BH117" i="18" s="1"/>
  <c r="BH118" i="18" s="1"/>
  <c r="BH119" i="18" s="1"/>
  <c r="BH120" i="18" s="1"/>
  <c r="BH121" i="18" s="1"/>
  <c r="BH122" i="18" s="1"/>
  <c r="BH123" i="18" s="1"/>
  <c r="BH124" i="18" s="1"/>
  <c r="BH125" i="18" s="1"/>
  <c r="BH126" i="18" s="1"/>
  <c r="BH127" i="18" s="1"/>
  <c r="BH128" i="18" s="1"/>
  <c r="BH129" i="18" s="1"/>
  <c r="BH130" i="18" s="1"/>
  <c r="BH131" i="18" s="1"/>
  <c r="BH132" i="18" s="1"/>
  <c r="BH133" i="18" s="1"/>
  <c r="BH134" i="18" s="1"/>
  <c r="BH135" i="18" s="1"/>
  <c r="BH136" i="18" s="1"/>
  <c r="BH137" i="18" s="1"/>
  <c r="BH138" i="18" s="1"/>
  <c r="BH139" i="18" s="1"/>
  <c r="BH140" i="18" s="1"/>
  <c r="BH141" i="18" s="1"/>
  <c r="BH142" i="18" s="1"/>
  <c r="BH143" i="18" s="1"/>
  <c r="BH144" i="18" s="1"/>
  <c r="BH145" i="18" s="1"/>
  <c r="BH146" i="18" s="1"/>
  <c r="BH147" i="18" s="1"/>
  <c r="BH148" i="18" s="1"/>
  <c r="BH149" i="18" s="1"/>
  <c r="BH150" i="18" s="1"/>
  <c r="BH151" i="18" s="1"/>
  <c r="BH152" i="18" s="1"/>
  <c r="BH153" i="18" s="1"/>
  <c r="BH154" i="18" s="1"/>
  <c r="BH155" i="18" s="1"/>
  <c r="BH156" i="18" s="1"/>
  <c r="BH157" i="18" s="1"/>
  <c r="BH158" i="18" s="1"/>
  <c r="BH159" i="18" s="1"/>
  <c r="BH160" i="18" s="1"/>
  <c r="BH161" i="18" s="1"/>
  <c r="BH162" i="18" s="1"/>
  <c r="BH163" i="18" s="1"/>
  <c r="BH164" i="18" s="1"/>
  <c r="BH165" i="18" s="1"/>
  <c r="BH166" i="18" s="1"/>
  <c r="BH167" i="18" s="1"/>
  <c r="BH168" i="18" s="1"/>
  <c r="BH169" i="18" s="1"/>
  <c r="BH170" i="18" s="1"/>
  <c r="BH171" i="18" s="1"/>
  <c r="BH172" i="18" s="1"/>
  <c r="BH173" i="18" s="1"/>
  <c r="BH174" i="18" s="1"/>
  <c r="BH175" i="18" s="1"/>
  <c r="BH176" i="18" s="1"/>
  <c r="BH177" i="18" s="1"/>
  <c r="BH178" i="18" s="1"/>
  <c r="BH179" i="18" s="1"/>
  <c r="BH180" i="18" s="1"/>
  <c r="BH181" i="18" s="1"/>
  <c r="BH182" i="18" s="1"/>
  <c r="BH183" i="18" s="1"/>
  <c r="BH184" i="18" s="1"/>
  <c r="BH185" i="18" s="1"/>
  <c r="BH186" i="18" s="1"/>
  <c r="BH187" i="18" s="1"/>
  <c r="BH188" i="18" s="1"/>
  <c r="BH189" i="18" s="1"/>
  <c r="BH190" i="18" s="1"/>
  <c r="BH191" i="18" s="1"/>
  <c r="BH192" i="18" s="1"/>
  <c r="BH193" i="18" s="1"/>
  <c r="BH194" i="18" s="1"/>
  <c r="BH195" i="18" s="1"/>
  <c r="BH196" i="18" s="1"/>
  <c r="BH197" i="18" s="1"/>
  <c r="BH198" i="18" s="1"/>
  <c r="BH199" i="18" s="1"/>
  <c r="BH200" i="18" s="1"/>
  <c r="BH201" i="18" s="1"/>
  <c r="BH202" i="18" s="1"/>
  <c r="BH203" i="18" s="1"/>
  <c r="BH204" i="18" s="1"/>
  <c r="BH205" i="18" s="1"/>
  <c r="BH206" i="18" s="1"/>
  <c r="BH207" i="18" s="1"/>
  <c r="BH208" i="18" s="1"/>
  <c r="BH209" i="18" s="1"/>
  <c r="BH210" i="18" s="1"/>
  <c r="BH211" i="18" s="1"/>
  <c r="BH212" i="18" s="1"/>
  <c r="BH213" i="18" s="1"/>
  <c r="BH214" i="18" s="1"/>
  <c r="BH215" i="18" s="1"/>
  <c r="BH216" i="18" s="1"/>
  <c r="BH217" i="18" s="1"/>
  <c r="BH218" i="18" s="1"/>
  <c r="BH219" i="18" s="1"/>
  <c r="BH220" i="18" s="1"/>
  <c r="BH221" i="18" s="1"/>
  <c r="BH222" i="18" s="1"/>
  <c r="BH223" i="18" s="1"/>
  <c r="BH224" i="18" s="1"/>
  <c r="BH225" i="18" s="1"/>
  <c r="BH226" i="18" s="1"/>
  <c r="BH227" i="18" s="1"/>
  <c r="BH228" i="18" s="1"/>
  <c r="BH229" i="18" s="1"/>
  <c r="BH230" i="18" s="1"/>
  <c r="BH231" i="18" s="1"/>
  <c r="BH232" i="18" s="1"/>
  <c r="BH233" i="18" s="1"/>
  <c r="BH234" i="18" s="1"/>
  <c r="BH235" i="18" s="1"/>
  <c r="BH236" i="18" s="1"/>
  <c r="BH237" i="18" s="1"/>
  <c r="BH238" i="18" s="1"/>
  <c r="BH239" i="18" s="1"/>
  <c r="BH240" i="18" s="1"/>
  <c r="BH241" i="18" s="1"/>
  <c r="BH242" i="18" s="1"/>
  <c r="BH243" i="18" s="1"/>
  <c r="BH244" i="18" s="1"/>
  <c r="BH245" i="18" s="1"/>
  <c r="BH246" i="18" s="1"/>
  <c r="BH247" i="18" s="1"/>
  <c r="BH248" i="18" s="1"/>
  <c r="BH249" i="18" s="1"/>
  <c r="BH250" i="18" s="1"/>
  <c r="BH251" i="18" s="1"/>
  <c r="BH252" i="18" s="1"/>
  <c r="BH253" i="18" s="1"/>
  <c r="BH254" i="18" s="1"/>
  <c r="BH255" i="18" s="1"/>
  <c r="BH256" i="18" s="1"/>
  <c r="BH257" i="18" s="1"/>
  <c r="BH258" i="18" s="1"/>
  <c r="BH259" i="18" s="1"/>
  <c r="BH260" i="18" s="1"/>
  <c r="BH261" i="18" s="1"/>
  <c r="BH262" i="18" s="1"/>
  <c r="BH263" i="18" s="1"/>
  <c r="BH264" i="18" s="1"/>
  <c r="BH265" i="18" s="1"/>
  <c r="BH266" i="18" s="1"/>
  <c r="BH267" i="18" s="1"/>
  <c r="BH268" i="18" s="1"/>
  <c r="BH269" i="18" s="1"/>
  <c r="BH270" i="18" s="1"/>
  <c r="BH271" i="18" s="1"/>
  <c r="BH272" i="18" s="1"/>
  <c r="BH273" i="18" s="1"/>
  <c r="BH274" i="18" s="1"/>
  <c r="BH275" i="18" s="1"/>
  <c r="BH276" i="18" s="1"/>
  <c r="BH277" i="18" s="1"/>
  <c r="BH278" i="18" s="1"/>
  <c r="BH279" i="18" s="1"/>
  <c r="BH280" i="18" s="1"/>
  <c r="BH281" i="18" s="1"/>
  <c r="BH282" i="18" s="1"/>
  <c r="BH283" i="18" s="1"/>
  <c r="BH284" i="18" s="1"/>
  <c r="BH285" i="18" s="1"/>
  <c r="BH286" i="18" s="1"/>
  <c r="BH287" i="18" s="1"/>
  <c r="BH288" i="18" s="1"/>
  <c r="BH289" i="18" s="1"/>
  <c r="BH290" i="18" s="1"/>
  <c r="BH291" i="18" s="1"/>
  <c r="BH292" i="18" s="1"/>
  <c r="BH293" i="18" s="1"/>
  <c r="BH294" i="18" s="1"/>
  <c r="BH295" i="18" s="1"/>
  <c r="BH296" i="18" s="1"/>
  <c r="BH297" i="18" s="1"/>
  <c r="BH298" i="18" s="1"/>
  <c r="BH299" i="18" s="1"/>
  <c r="BH300" i="18" s="1"/>
  <c r="BH301" i="18" s="1"/>
  <c r="BH302" i="18" s="1"/>
  <c r="BH303" i="18" s="1"/>
  <c r="BH304" i="18" s="1"/>
  <c r="BH305" i="18" s="1"/>
  <c r="BH306" i="18" s="1"/>
  <c r="BH307" i="18" s="1"/>
  <c r="BH308" i="18" s="1"/>
  <c r="BH309" i="18" s="1"/>
  <c r="BH310" i="18" s="1"/>
  <c r="BH311" i="18" s="1"/>
  <c r="BH312" i="18" s="1"/>
  <c r="BH313" i="18" s="1"/>
  <c r="BH314" i="18" s="1"/>
  <c r="BH315" i="18" s="1"/>
  <c r="BH316" i="18" s="1"/>
  <c r="BH317" i="18" s="1"/>
  <c r="BH318" i="18" s="1"/>
  <c r="BH319" i="18" s="1"/>
  <c r="BH320" i="18" s="1"/>
  <c r="BH321" i="18" s="1"/>
  <c r="BH322" i="18" s="1"/>
  <c r="BH323" i="18" s="1"/>
  <c r="BH324" i="18" s="1"/>
  <c r="BH325" i="18" s="1"/>
  <c r="BH326" i="18" s="1"/>
  <c r="BH327" i="18" s="1"/>
  <c r="BH328" i="18" s="1"/>
  <c r="BH329" i="18" s="1"/>
  <c r="BH330" i="18" s="1"/>
  <c r="BH331" i="18" s="1"/>
  <c r="BH332" i="18" s="1"/>
  <c r="BH333" i="18" s="1"/>
  <c r="BH334" i="18" s="1"/>
  <c r="BH335" i="18" s="1"/>
  <c r="BH336" i="18" s="1"/>
  <c r="BH337" i="18" s="1"/>
  <c r="BH338" i="18" s="1"/>
  <c r="BH339" i="18" s="1"/>
  <c r="BH340" i="18" s="1"/>
  <c r="BH341" i="18" s="1"/>
  <c r="BH342" i="18" s="1"/>
  <c r="BH343" i="18" s="1"/>
  <c r="BH344" i="18" s="1"/>
  <c r="BH345" i="18" s="1"/>
  <c r="BH346" i="18" s="1"/>
  <c r="BH347" i="18" s="1"/>
  <c r="BH348" i="18" s="1"/>
  <c r="BH349" i="18" s="1"/>
  <c r="BH350" i="18" s="1"/>
  <c r="BH351" i="18" s="1"/>
  <c r="BH352" i="18" s="1"/>
  <c r="BH353" i="18" s="1"/>
  <c r="BH354" i="18" s="1"/>
  <c r="BH355" i="18" s="1"/>
  <c r="BH356" i="18" s="1"/>
  <c r="BH357" i="18" s="1"/>
  <c r="BH358" i="18" s="1"/>
  <c r="BH359" i="18" s="1"/>
  <c r="BH360" i="18" s="1"/>
  <c r="BH361" i="18" s="1"/>
  <c r="BH362" i="18" s="1"/>
  <c r="BH363" i="18" s="1"/>
  <c r="BH364" i="18" s="1"/>
  <c r="BH365" i="18" s="1"/>
  <c r="BH366" i="18" s="1"/>
  <c r="BH367" i="18" s="1"/>
  <c r="BH368" i="18" s="1"/>
  <c r="BH369" i="18" s="1"/>
  <c r="BH370" i="18" s="1"/>
  <c r="BH371" i="18" s="1"/>
  <c r="BH372" i="18" s="1"/>
  <c r="BH373" i="18" s="1"/>
  <c r="BH374" i="18" s="1"/>
  <c r="BH375" i="18" s="1"/>
  <c r="BH376" i="18" s="1"/>
  <c r="BH377" i="18" s="1"/>
  <c r="BH378" i="18" s="1"/>
  <c r="BH379" i="18" s="1"/>
  <c r="BH380" i="18" s="1"/>
  <c r="BH381" i="18" s="1"/>
  <c r="BH382" i="18" s="1"/>
  <c r="BH383" i="18" s="1"/>
  <c r="BH384" i="18" s="1"/>
  <c r="BH385" i="18" s="1"/>
  <c r="BH386" i="18" s="1"/>
  <c r="BH387" i="18" s="1"/>
  <c r="BH388" i="18" s="1"/>
  <c r="BH389" i="18" s="1"/>
  <c r="BH390" i="18" s="1"/>
  <c r="BH391" i="18" s="1"/>
  <c r="BH392" i="18" s="1"/>
  <c r="BH393" i="18" s="1"/>
  <c r="BH394" i="18" s="1"/>
  <c r="BH395" i="18" s="1"/>
  <c r="BH396" i="18" s="1"/>
  <c r="BH397" i="18" s="1"/>
  <c r="BH398" i="18" s="1"/>
  <c r="BH399" i="18" s="1"/>
  <c r="BH400" i="18" s="1"/>
  <c r="BH401" i="18" s="1"/>
  <c r="BH402" i="18" s="1"/>
  <c r="BH403" i="18" s="1"/>
  <c r="BH404" i="18" s="1"/>
  <c r="BH405" i="18" s="1"/>
  <c r="BH406" i="18" s="1"/>
  <c r="BH407" i="18" s="1"/>
  <c r="BH408" i="18" s="1"/>
  <c r="BH409" i="18" s="1"/>
  <c r="BH410" i="18" s="1"/>
  <c r="BH411" i="18" s="1"/>
  <c r="BH412" i="18" s="1"/>
  <c r="BH413" i="18" s="1"/>
  <c r="BH414" i="18" s="1"/>
  <c r="BH415" i="18" s="1"/>
  <c r="BH416" i="18" s="1"/>
  <c r="BH417" i="18" s="1"/>
  <c r="BH418" i="18" s="1"/>
  <c r="BH419" i="18" s="1"/>
  <c r="BH420" i="18" s="1"/>
  <c r="BH421" i="18" s="1"/>
  <c r="BH422" i="18" s="1"/>
  <c r="BH423" i="18" s="1"/>
  <c r="BH424" i="18" s="1"/>
  <c r="BH425" i="18" s="1"/>
  <c r="BH426" i="18" s="1"/>
  <c r="BH427" i="18" s="1"/>
  <c r="BH428" i="18" s="1"/>
  <c r="BH429" i="18" s="1"/>
  <c r="BH430" i="18" s="1"/>
  <c r="BH431" i="18" s="1"/>
  <c r="BH432" i="18" s="1"/>
  <c r="BH433" i="18" s="1"/>
  <c r="BH434" i="18" s="1"/>
  <c r="BH435" i="18" s="1"/>
  <c r="BH436" i="18" s="1"/>
  <c r="BH437" i="18" s="1"/>
  <c r="BH438" i="18" s="1"/>
  <c r="BH439" i="18" s="1"/>
  <c r="BH440" i="18" s="1"/>
  <c r="BH441" i="18" s="1"/>
  <c r="BH442" i="18" s="1"/>
  <c r="BH443" i="18" s="1"/>
  <c r="BH444" i="18" s="1"/>
  <c r="BH445" i="18" s="1"/>
  <c r="BH446" i="18" s="1"/>
  <c r="BH447" i="18" s="1"/>
  <c r="BH448" i="18" s="1"/>
  <c r="BH449" i="18" s="1"/>
  <c r="BH450" i="18" s="1"/>
  <c r="BH451" i="18" s="1"/>
  <c r="BH452" i="18" s="1"/>
  <c r="BH453" i="18" s="1"/>
  <c r="BH454" i="18" s="1"/>
  <c r="BH455" i="18" s="1"/>
  <c r="BH456" i="18" s="1"/>
  <c r="BH457" i="18" s="1"/>
  <c r="BH458" i="18" s="1"/>
  <c r="BH459" i="18" s="1"/>
  <c r="BH460" i="18" s="1"/>
  <c r="BH461" i="18" s="1"/>
  <c r="BH462" i="18" s="1"/>
  <c r="BH463" i="18" s="1"/>
  <c r="BH464" i="18" s="1"/>
  <c r="BH465" i="18" s="1"/>
  <c r="BH466" i="18" s="1"/>
  <c r="BH467" i="18" s="1"/>
  <c r="BH468" i="18" s="1"/>
  <c r="BH469" i="18" s="1"/>
  <c r="BH470" i="18" s="1"/>
  <c r="BH471" i="18" s="1"/>
  <c r="BH472" i="18" s="1"/>
  <c r="BH473" i="18" s="1"/>
  <c r="BH474" i="18" s="1"/>
  <c r="BH475" i="18" s="1"/>
  <c r="BH476" i="18" s="1"/>
  <c r="BH477" i="18" s="1"/>
  <c r="BH478" i="18" s="1"/>
  <c r="BH479" i="18" s="1"/>
  <c r="BH480" i="18" s="1"/>
  <c r="BH481" i="18" s="1"/>
  <c r="BH482" i="18" s="1"/>
  <c r="BH483" i="18" s="1"/>
  <c r="BH484" i="18" s="1"/>
  <c r="BH485" i="18" s="1"/>
  <c r="BH486" i="18" s="1"/>
  <c r="BH487" i="18" s="1"/>
  <c r="BH488" i="18" s="1"/>
  <c r="BH489" i="18" s="1"/>
  <c r="BH490" i="18" s="1"/>
  <c r="BH491" i="18" s="1"/>
  <c r="BH492" i="18" s="1"/>
  <c r="BH493" i="18" s="1"/>
  <c r="BH494" i="18" s="1"/>
  <c r="BH495" i="18" s="1"/>
  <c r="BH496" i="18" s="1"/>
  <c r="BH497" i="18" s="1"/>
  <c r="BH498" i="18" s="1"/>
  <c r="BH499" i="18" s="1"/>
  <c r="BH500" i="18" s="1"/>
  <c r="BH501" i="18" s="1"/>
  <c r="BH502" i="18" s="1"/>
  <c r="BH503" i="18" s="1"/>
  <c r="BH504" i="18" s="1"/>
  <c r="BH505" i="18" s="1"/>
  <c r="BH506" i="18" s="1"/>
  <c r="BH507" i="18" s="1"/>
  <c r="BH508" i="18" s="1"/>
  <c r="BH509" i="18" s="1"/>
  <c r="BH510" i="18" s="1"/>
  <c r="BH511" i="18" s="1"/>
  <c r="BH512" i="18" s="1"/>
  <c r="BH513" i="18" s="1"/>
  <c r="BH514" i="18" s="1"/>
  <c r="BH515" i="18" s="1"/>
  <c r="BH516" i="18" s="1"/>
  <c r="BH517" i="18" s="1"/>
  <c r="BH518" i="18" s="1"/>
  <c r="BH519" i="18" s="1"/>
  <c r="BH520" i="18" s="1"/>
  <c r="BH521" i="18" s="1"/>
  <c r="BH522" i="18" s="1"/>
  <c r="BH523" i="18" s="1"/>
  <c r="BH524" i="18" s="1"/>
  <c r="BH525" i="18" s="1"/>
  <c r="BH526" i="18" s="1"/>
  <c r="BH527" i="18" s="1"/>
  <c r="BH528" i="18" s="1"/>
  <c r="BH529" i="18" s="1"/>
  <c r="BH530" i="18" s="1"/>
  <c r="BH531" i="18" s="1"/>
  <c r="BH532" i="18" s="1"/>
  <c r="BH533" i="18" s="1"/>
  <c r="BH534" i="18" s="1"/>
  <c r="BH535" i="18" s="1"/>
  <c r="BH536" i="18" s="1"/>
  <c r="BH537" i="18" s="1"/>
  <c r="BH538" i="18" s="1"/>
  <c r="BH539" i="18" s="1"/>
  <c r="BH540" i="18" s="1"/>
  <c r="BH541" i="18" s="1"/>
  <c r="BH542" i="18" s="1"/>
  <c r="BH543" i="18" s="1"/>
  <c r="BH544" i="18" s="1"/>
  <c r="BH545" i="18" s="1"/>
  <c r="BH546" i="18" s="1"/>
  <c r="BH547" i="18" s="1"/>
  <c r="BH548" i="18" s="1"/>
  <c r="BH549" i="18" s="1"/>
  <c r="BH550" i="18" s="1"/>
  <c r="BH551" i="18" s="1"/>
  <c r="BH552" i="18" s="1"/>
  <c r="BH553" i="18" s="1"/>
  <c r="BH554" i="18" s="1"/>
  <c r="BH555" i="18" s="1"/>
  <c r="BH556" i="18" s="1"/>
  <c r="BH557" i="18" s="1"/>
  <c r="BH558" i="18" s="1"/>
  <c r="BH559" i="18" s="1"/>
  <c r="BH560" i="18" s="1"/>
  <c r="BH561" i="18" s="1"/>
  <c r="BH562" i="18" s="1"/>
  <c r="BH563" i="18" s="1"/>
  <c r="BH564" i="18" s="1"/>
  <c r="BH565" i="18" s="1"/>
  <c r="BH566" i="18" s="1"/>
  <c r="BH567" i="18" s="1"/>
  <c r="BH568" i="18" s="1"/>
  <c r="BH569" i="18" s="1"/>
  <c r="BH570" i="18" s="1"/>
  <c r="BH571" i="18" s="1"/>
  <c r="BH572" i="18" s="1"/>
  <c r="BH573" i="18" s="1"/>
  <c r="BH574" i="18" s="1"/>
  <c r="BH575" i="18" s="1"/>
  <c r="BH576" i="18" s="1"/>
  <c r="BH577" i="18" s="1"/>
  <c r="BH578" i="18" s="1"/>
  <c r="BH579" i="18" s="1"/>
  <c r="BH580" i="18" s="1"/>
  <c r="BH581" i="18" s="1"/>
  <c r="BH582" i="18" s="1"/>
  <c r="BH583" i="18" s="1"/>
  <c r="BH584" i="18" s="1"/>
  <c r="BH585" i="18" s="1"/>
  <c r="BH586" i="18" s="1"/>
  <c r="BH587" i="18" s="1"/>
  <c r="BH588" i="18" s="1"/>
  <c r="BH589" i="18" s="1"/>
  <c r="BH590" i="18" s="1"/>
  <c r="BH591" i="18" s="1"/>
  <c r="BH592" i="18" s="1"/>
  <c r="BH593" i="18" s="1"/>
  <c r="BH594" i="18" s="1"/>
  <c r="BH595" i="18" s="1"/>
  <c r="BH596" i="18" s="1"/>
  <c r="BH597" i="18" s="1"/>
  <c r="BH598" i="18" s="1"/>
  <c r="BH599" i="18" s="1"/>
  <c r="BH600" i="18" s="1"/>
  <c r="BH601" i="18" s="1"/>
  <c r="BH602" i="18" s="1"/>
  <c r="BH603" i="18" s="1"/>
  <c r="BH604" i="18" s="1"/>
  <c r="BH605" i="18" s="1"/>
  <c r="BH606" i="18" s="1"/>
  <c r="BH607" i="18" s="1"/>
  <c r="BH608" i="18" s="1"/>
  <c r="BH609" i="18" s="1"/>
  <c r="BH610" i="18" s="1"/>
  <c r="BH611" i="18" s="1"/>
  <c r="BH612" i="18" s="1"/>
  <c r="BH613" i="18" s="1"/>
  <c r="BH614" i="18" s="1"/>
  <c r="BH615" i="18" s="1"/>
  <c r="BH616" i="18" s="1"/>
  <c r="BH617" i="18" s="1"/>
  <c r="BH618" i="18" s="1"/>
  <c r="BH619" i="18" s="1"/>
  <c r="BH620" i="18" s="1"/>
  <c r="BH621" i="18" s="1"/>
  <c r="BH622" i="18" s="1"/>
  <c r="BH623" i="18" s="1"/>
  <c r="BH624" i="18" s="1"/>
  <c r="BH625" i="18" s="1"/>
  <c r="BH626" i="18" s="1"/>
  <c r="BH627" i="18" s="1"/>
  <c r="BH628" i="18" s="1"/>
  <c r="BH629" i="18" s="1"/>
  <c r="BH630" i="18" s="1"/>
  <c r="BH631" i="18" s="1"/>
  <c r="BH632" i="18" s="1"/>
  <c r="BH633" i="18" s="1"/>
  <c r="BH634" i="18" s="1"/>
  <c r="BH635" i="18" s="1"/>
  <c r="BH636" i="18" s="1"/>
  <c r="BH637" i="18" s="1"/>
  <c r="BH638" i="18" s="1"/>
  <c r="BH639" i="18" s="1"/>
  <c r="BH640" i="18" s="1"/>
  <c r="BH641" i="18" s="1"/>
  <c r="BH642" i="18" s="1"/>
  <c r="BH643" i="18" s="1"/>
  <c r="BH644" i="18" s="1"/>
  <c r="BH645" i="18" s="1"/>
  <c r="BH646" i="18" s="1"/>
  <c r="BH647" i="18" s="1"/>
  <c r="BH648" i="18" s="1"/>
  <c r="BH649" i="18" s="1"/>
  <c r="BH650" i="18" s="1"/>
  <c r="BH651" i="18" s="1"/>
  <c r="BH652" i="18" s="1"/>
  <c r="BH653" i="18" s="1"/>
  <c r="BH654" i="18" s="1"/>
  <c r="BH655" i="18" s="1"/>
  <c r="BH656" i="18" s="1"/>
  <c r="BH657" i="18" s="1"/>
  <c r="BH658" i="18" s="1"/>
  <c r="BH659" i="18" s="1"/>
  <c r="BH660" i="18" s="1"/>
  <c r="BH661" i="18" s="1"/>
  <c r="BH662" i="18" s="1"/>
  <c r="BH663" i="18" s="1"/>
  <c r="BH664" i="18" s="1"/>
  <c r="BH665" i="18" s="1"/>
  <c r="BH666" i="18" s="1"/>
  <c r="BH667" i="18" s="1"/>
  <c r="BH668" i="18" s="1"/>
  <c r="BH669" i="18" s="1"/>
  <c r="BH670" i="18" s="1"/>
  <c r="BH671" i="18" s="1"/>
  <c r="BH672" i="18" s="1"/>
  <c r="BH673" i="18" s="1"/>
  <c r="BH674" i="18" s="1"/>
  <c r="BH675" i="18" s="1"/>
  <c r="BH676" i="18" s="1"/>
  <c r="BH677" i="18" s="1"/>
  <c r="BH678" i="18" s="1"/>
  <c r="BH679" i="18" s="1"/>
  <c r="BH680" i="18" s="1"/>
  <c r="BH681" i="18" s="1"/>
  <c r="BH682" i="18" s="1"/>
  <c r="BH683" i="18" s="1"/>
  <c r="BH684" i="18" s="1"/>
  <c r="BH685" i="18" s="1"/>
  <c r="BH686" i="18" s="1"/>
  <c r="BH687" i="18" s="1"/>
  <c r="BH688" i="18" s="1"/>
  <c r="BH689" i="18" s="1"/>
  <c r="BH690" i="18" s="1"/>
  <c r="BH691" i="18" s="1"/>
  <c r="BH692" i="18" s="1"/>
  <c r="BH693" i="18" s="1"/>
  <c r="BH694" i="18" s="1"/>
  <c r="BH695" i="18" s="1"/>
  <c r="BH696" i="18" s="1"/>
  <c r="BH697" i="18" s="1"/>
  <c r="BH698" i="18" s="1"/>
  <c r="BH699" i="18" s="1"/>
  <c r="BH700" i="18" s="1"/>
  <c r="BH701" i="18" s="1"/>
  <c r="BH702" i="18" s="1"/>
  <c r="BH703" i="18" s="1"/>
  <c r="BH704" i="18" s="1"/>
  <c r="BH705" i="18" s="1"/>
  <c r="BH706" i="18" s="1"/>
  <c r="BH707" i="18" s="1"/>
  <c r="BH708" i="18" s="1"/>
  <c r="BH709" i="18" s="1"/>
  <c r="BH710" i="18" s="1"/>
  <c r="BH711" i="18" s="1"/>
  <c r="BH712" i="18" s="1"/>
  <c r="BH713" i="18" s="1"/>
  <c r="BH714" i="18" s="1"/>
  <c r="BH715" i="18" s="1"/>
  <c r="BH716" i="18" s="1"/>
  <c r="BH717" i="18" s="1"/>
  <c r="BH718" i="18" s="1"/>
  <c r="BH719" i="18" s="1"/>
  <c r="BH720" i="18" s="1"/>
  <c r="BH721" i="18" s="1"/>
  <c r="BH722" i="18" s="1"/>
  <c r="BH723" i="18" s="1"/>
  <c r="BH724" i="18" s="1"/>
  <c r="BH725" i="18" s="1"/>
  <c r="BH726" i="18" s="1"/>
  <c r="BH727" i="18" s="1"/>
  <c r="BH728" i="18" s="1"/>
  <c r="BH729" i="18" s="1"/>
  <c r="BH730" i="18" s="1"/>
  <c r="BH731" i="18" s="1"/>
  <c r="BH732" i="18" s="1"/>
  <c r="BH733" i="18" s="1"/>
  <c r="BH734" i="18" s="1"/>
  <c r="BH735" i="18" s="1"/>
  <c r="BH736" i="18" s="1"/>
  <c r="BH737" i="18" s="1"/>
  <c r="BH738" i="18" s="1"/>
  <c r="BH739" i="18" s="1"/>
  <c r="BH740" i="18" s="1"/>
  <c r="BH741" i="18" s="1"/>
  <c r="BH742" i="18" s="1"/>
  <c r="BH743" i="18" s="1"/>
  <c r="BH744" i="18" s="1"/>
  <c r="BH745" i="18" s="1"/>
  <c r="BH746" i="18" s="1"/>
  <c r="BH747" i="18" s="1"/>
  <c r="BH748" i="18" s="1"/>
  <c r="BH749" i="18" s="1"/>
  <c r="BH750" i="18" s="1"/>
  <c r="BH751" i="18" s="1"/>
  <c r="BH752" i="18" s="1"/>
  <c r="BH753" i="18" s="1"/>
  <c r="BH754" i="18" s="1"/>
  <c r="BH755" i="18" s="1"/>
  <c r="BH756" i="18" s="1"/>
  <c r="BH757" i="18" s="1"/>
  <c r="BH758" i="18" s="1"/>
  <c r="BH759" i="18" s="1"/>
  <c r="BH760" i="18" s="1"/>
  <c r="BH761" i="18" s="1"/>
  <c r="BH762" i="18" s="1"/>
  <c r="BH763" i="18" s="1"/>
  <c r="BH764" i="18" s="1"/>
  <c r="BH765" i="18" s="1"/>
  <c r="BH766" i="18" s="1"/>
  <c r="BH767" i="18" s="1"/>
  <c r="BH768" i="18" s="1"/>
  <c r="BH769" i="18" s="1"/>
  <c r="BH770" i="18" s="1"/>
  <c r="BH771" i="18" s="1"/>
  <c r="BH772" i="18" s="1"/>
  <c r="BH773" i="18" s="1"/>
  <c r="BH774" i="18" s="1"/>
  <c r="BH775" i="18" s="1"/>
  <c r="BH776" i="18" s="1"/>
  <c r="BH777" i="18" s="1"/>
  <c r="BH778" i="18" s="1"/>
  <c r="BH779" i="18" s="1"/>
  <c r="BH780" i="18" s="1"/>
  <c r="BH781" i="18" s="1"/>
  <c r="BH782" i="18" s="1"/>
  <c r="BH783" i="18" s="1"/>
  <c r="BH784" i="18" s="1"/>
  <c r="BH785" i="18" s="1"/>
  <c r="BH786" i="18" s="1"/>
  <c r="BH787" i="18" s="1"/>
  <c r="BH788" i="18" s="1"/>
  <c r="BH789" i="18" s="1"/>
  <c r="BH790" i="18" s="1"/>
  <c r="BH791" i="18" s="1"/>
  <c r="BH792" i="18" s="1"/>
  <c r="BH793" i="18" s="1"/>
  <c r="BH794" i="18" s="1"/>
  <c r="BH795" i="18" s="1"/>
  <c r="BH796" i="18" s="1"/>
  <c r="BH797" i="18" s="1"/>
  <c r="BH798" i="18" s="1"/>
  <c r="BH799" i="18" s="1"/>
  <c r="BH800" i="18" s="1"/>
  <c r="BH801" i="18" s="1"/>
  <c r="BH802" i="18" s="1"/>
  <c r="BH803" i="18" s="1"/>
  <c r="BH804" i="18" s="1"/>
  <c r="BH805" i="18" s="1"/>
  <c r="BH806" i="18" s="1"/>
  <c r="BH807" i="18" s="1"/>
  <c r="BH808" i="18" s="1"/>
  <c r="BH809" i="18" s="1"/>
  <c r="BH810" i="18" s="1"/>
  <c r="BH811" i="18" s="1"/>
  <c r="BH812" i="18" s="1"/>
  <c r="BH813" i="18" s="1"/>
  <c r="BH814" i="18" s="1"/>
  <c r="BH815" i="18" s="1"/>
  <c r="BH816" i="18" s="1"/>
  <c r="BH817" i="18" s="1"/>
  <c r="BH818" i="18" s="1"/>
  <c r="BH819" i="18" s="1"/>
  <c r="BH820" i="18" s="1"/>
  <c r="BH821" i="18" s="1"/>
  <c r="BH822" i="18" s="1"/>
  <c r="BH823" i="18" s="1"/>
  <c r="BH824" i="18" s="1"/>
  <c r="BH825" i="18" s="1"/>
  <c r="BH826" i="18" s="1"/>
  <c r="BH827" i="18" s="1"/>
  <c r="BH828" i="18" s="1"/>
  <c r="BH829" i="18" s="1"/>
  <c r="BH830" i="18" s="1"/>
  <c r="BH831" i="18" s="1"/>
  <c r="BH832" i="18" s="1"/>
  <c r="BH833" i="18" s="1"/>
  <c r="BH834" i="18" s="1"/>
  <c r="BH835" i="18" s="1"/>
  <c r="BH836" i="18" s="1"/>
  <c r="BH837" i="18" s="1"/>
  <c r="BH838" i="18" s="1"/>
  <c r="BH839" i="18" s="1"/>
  <c r="BH840" i="18" s="1"/>
  <c r="BH841" i="18" s="1"/>
  <c r="BH842" i="18" s="1"/>
  <c r="BH843" i="18" s="1"/>
  <c r="BH844" i="18" s="1"/>
  <c r="BH845" i="18" s="1"/>
  <c r="BH846" i="18" s="1"/>
  <c r="BH847" i="18" s="1"/>
  <c r="BH848" i="18" s="1"/>
  <c r="BH849" i="18" s="1"/>
  <c r="BH850" i="18" s="1"/>
  <c r="BH851" i="18" s="1"/>
  <c r="BH852" i="18" s="1"/>
  <c r="BH853" i="18" s="1"/>
  <c r="BH854" i="18" s="1"/>
  <c r="BH855" i="18" s="1"/>
  <c r="BH856" i="18" s="1"/>
  <c r="BH857" i="18" s="1"/>
  <c r="BH858" i="18" s="1"/>
  <c r="BH859" i="18" s="1"/>
  <c r="BH860" i="18" s="1"/>
  <c r="BH861" i="18" s="1"/>
  <c r="BH862" i="18" s="1"/>
  <c r="BH863" i="18" s="1"/>
  <c r="BH864" i="18" s="1"/>
  <c r="BH865" i="18" s="1"/>
  <c r="BH866" i="18" s="1"/>
  <c r="BH867" i="18" s="1"/>
  <c r="BH868" i="18" s="1"/>
  <c r="BH869" i="18" s="1"/>
  <c r="BH870" i="18" s="1"/>
  <c r="BH871" i="18" s="1"/>
  <c r="BH872" i="18" s="1"/>
  <c r="BH873" i="18" s="1"/>
  <c r="BH874" i="18" s="1"/>
  <c r="BH875" i="18" s="1"/>
  <c r="BH876" i="18" s="1"/>
  <c r="BH877" i="18" s="1"/>
  <c r="BH878" i="18" s="1"/>
  <c r="BH879" i="18" s="1"/>
  <c r="BH880" i="18" s="1"/>
  <c r="BH881" i="18" s="1"/>
  <c r="BH882" i="18" s="1"/>
  <c r="BH883" i="18" s="1"/>
  <c r="BH884" i="18" s="1"/>
  <c r="BH885" i="18" s="1"/>
  <c r="BH886" i="18" s="1"/>
  <c r="BH887" i="18" s="1"/>
  <c r="BH888" i="18" s="1"/>
  <c r="BH889" i="18" s="1"/>
  <c r="BH890" i="18" s="1"/>
  <c r="BH891" i="18" s="1"/>
  <c r="BH892" i="18" s="1"/>
  <c r="BH893" i="18" s="1"/>
  <c r="BH894" i="18" s="1"/>
  <c r="BH895" i="18" s="1"/>
  <c r="BH896" i="18" s="1"/>
  <c r="BH897" i="18" s="1"/>
  <c r="BH898" i="18" s="1"/>
  <c r="BH899" i="18" s="1"/>
  <c r="BH900" i="18" s="1"/>
  <c r="BH901" i="18" s="1"/>
  <c r="BH902" i="18" s="1"/>
  <c r="BH903" i="18" s="1"/>
  <c r="BH904" i="18" s="1"/>
  <c r="BH905" i="18" s="1"/>
  <c r="BH906" i="18" s="1"/>
  <c r="BH907" i="18" s="1"/>
  <c r="BH908" i="18" s="1"/>
  <c r="BH909" i="18" s="1"/>
  <c r="BH910" i="18" s="1"/>
  <c r="BH911" i="18" s="1"/>
  <c r="BH912" i="18" s="1"/>
  <c r="BH913" i="18" s="1"/>
  <c r="BH914" i="18" s="1"/>
  <c r="BH915" i="18" s="1"/>
  <c r="BH916" i="18" s="1"/>
  <c r="BH917" i="18" s="1"/>
  <c r="BH918" i="18" s="1"/>
  <c r="BH919" i="18" s="1"/>
  <c r="BH920" i="18" s="1"/>
  <c r="BH921" i="18" s="1"/>
  <c r="BH922" i="18" s="1"/>
  <c r="BH923" i="18" s="1"/>
  <c r="BH924" i="18" s="1"/>
  <c r="BH925" i="18" s="1"/>
  <c r="BH926" i="18" s="1"/>
  <c r="BH927" i="18" s="1"/>
  <c r="BH928" i="18" s="1"/>
  <c r="BH929" i="18" s="1"/>
  <c r="BH930" i="18" s="1"/>
  <c r="BH931" i="18" s="1"/>
  <c r="BH932" i="18" s="1"/>
  <c r="BH933" i="18" s="1"/>
  <c r="BH934" i="18" s="1"/>
  <c r="BH935" i="18" s="1"/>
  <c r="BH936" i="18" s="1"/>
  <c r="BH937" i="18" s="1"/>
  <c r="BH938" i="18" s="1"/>
  <c r="BH939" i="18" s="1"/>
  <c r="BH940" i="18" s="1"/>
  <c r="BH941" i="18" s="1"/>
  <c r="BH942" i="18" s="1"/>
  <c r="BH943" i="18" s="1"/>
  <c r="BH944" i="18" s="1"/>
  <c r="BH945" i="18" s="1"/>
  <c r="BH946" i="18" s="1"/>
  <c r="BH947" i="18" s="1"/>
  <c r="BH948" i="18" s="1"/>
  <c r="BH949" i="18" s="1"/>
  <c r="BH950" i="18" s="1"/>
  <c r="BH951" i="18" s="1"/>
  <c r="BH952" i="18" s="1"/>
  <c r="BH953" i="18" s="1"/>
  <c r="BH954" i="18" s="1"/>
  <c r="BH955" i="18" s="1"/>
  <c r="BH956" i="18" s="1"/>
  <c r="BH957" i="18" s="1"/>
  <c r="BH958" i="18" s="1"/>
  <c r="BH959" i="18" s="1"/>
  <c r="BH960" i="18" s="1"/>
  <c r="BH961" i="18" s="1"/>
  <c r="BH962" i="18" s="1"/>
  <c r="BH963" i="18" s="1"/>
  <c r="BH964" i="18" s="1"/>
  <c r="BH965" i="18" s="1"/>
  <c r="BH966" i="18" s="1"/>
  <c r="BH967" i="18" s="1"/>
  <c r="BH968" i="18" s="1"/>
  <c r="BH969" i="18" s="1"/>
  <c r="BH970" i="18" s="1"/>
  <c r="BH971" i="18" s="1"/>
  <c r="BH972" i="18" s="1"/>
  <c r="BH973" i="18" s="1"/>
  <c r="BH974" i="18" s="1"/>
  <c r="BH975" i="18" s="1"/>
  <c r="BH976" i="18" s="1"/>
  <c r="BH977" i="18" s="1"/>
  <c r="BH978" i="18" s="1"/>
  <c r="BH979" i="18" s="1"/>
  <c r="BH980" i="18" s="1"/>
  <c r="BH981" i="18" s="1"/>
  <c r="BH982" i="18" s="1"/>
  <c r="BH983" i="18" s="1"/>
  <c r="BH984" i="18" s="1"/>
  <c r="BH985" i="18" s="1"/>
  <c r="BH986" i="18" s="1"/>
  <c r="BH987" i="18" s="1"/>
  <c r="BH988" i="18" s="1"/>
  <c r="BH989" i="18" s="1"/>
  <c r="BH990" i="18" s="1"/>
  <c r="BH991" i="18" s="1"/>
  <c r="BH992" i="18" s="1"/>
  <c r="BH993" i="18" s="1"/>
  <c r="BH994" i="18" s="1"/>
  <c r="BH995" i="18" s="1"/>
  <c r="BH996" i="18" s="1"/>
  <c r="BH997" i="18" s="1"/>
  <c r="BH998" i="18" s="1"/>
  <c r="BH999" i="18" s="1"/>
  <c r="BH1000" i="18" s="1"/>
  <c r="BH1001" i="18" s="1"/>
  <c r="BH1002" i="18" s="1"/>
  <c r="BH1003" i="18" s="1"/>
  <c r="BH1004" i="18" s="1"/>
  <c r="BH1005" i="18" s="1"/>
  <c r="BH1006" i="18" s="1"/>
  <c r="BH1007" i="18" s="1"/>
  <c r="BH1008" i="18" s="1"/>
  <c r="BH1009" i="18" s="1"/>
  <c r="BH1010" i="18" s="1"/>
  <c r="BH1011" i="18" s="1"/>
  <c r="BH1012" i="18" s="1"/>
  <c r="BH1013" i="18" s="1"/>
  <c r="BH1014" i="18" s="1"/>
  <c r="BH1015" i="18" s="1"/>
  <c r="BH1016" i="18" s="1"/>
  <c r="BH1017" i="18" s="1"/>
  <c r="BH1018" i="18" s="1"/>
  <c r="BH1019" i="18" s="1"/>
  <c r="BH1020" i="18" s="1"/>
  <c r="BH1021" i="18" s="1"/>
  <c r="BH1022" i="18" s="1"/>
  <c r="BH1023" i="18" s="1"/>
  <c r="BH1024" i="18" s="1"/>
  <c r="BH1025" i="18" s="1"/>
  <c r="BH1026" i="18" s="1"/>
  <c r="BH1027" i="18" s="1"/>
  <c r="BH1028" i="18" s="1"/>
  <c r="BH1029" i="18" s="1"/>
  <c r="BH1030" i="18" s="1"/>
  <c r="BH1031" i="18" s="1"/>
  <c r="BH1032" i="18" s="1"/>
  <c r="BH1033" i="18" s="1"/>
  <c r="BH1034" i="18" s="1"/>
  <c r="BH1035" i="18" s="1"/>
  <c r="BH1036" i="18" s="1"/>
  <c r="BH1037" i="18" s="1"/>
  <c r="BH1038" i="18" s="1"/>
  <c r="BH1039" i="18" s="1"/>
  <c r="BH1040" i="18" s="1"/>
  <c r="BH1041" i="18" s="1"/>
  <c r="BH1042" i="18" s="1"/>
  <c r="BH1043" i="18" s="1"/>
  <c r="BH1044" i="18" s="1"/>
  <c r="BH1045" i="18" s="1"/>
  <c r="BH1046" i="18" s="1"/>
  <c r="BH1047" i="18" s="1"/>
  <c r="BH1048" i="18" s="1"/>
  <c r="BH1049" i="18" s="1"/>
  <c r="BH1050" i="18" s="1"/>
  <c r="BH1051" i="18" s="1"/>
  <c r="BH1052" i="18" s="1"/>
  <c r="BH1053" i="18" s="1"/>
  <c r="BH1054" i="18" s="1"/>
  <c r="BH1055" i="18" s="1"/>
  <c r="BH1056" i="18" s="1"/>
  <c r="BH1057" i="18" s="1"/>
  <c r="BH1058" i="18" s="1"/>
  <c r="BH1059" i="18" s="1"/>
  <c r="BH1060" i="18" s="1"/>
  <c r="BH1061" i="18" s="1"/>
  <c r="BH1062" i="18" s="1"/>
  <c r="BH1063" i="18" s="1"/>
  <c r="BH1064" i="18" s="1"/>
  <c r="BH1065" i="18" s="1"/>
  <c r="BH1066" i="18" s="1"/>
  <c r="BH1067" i="18" s="1"/>
  <c r="BH1068" i="18" s="1"/>
  <c r="BH1069" i="18" s="1"/>
  <c r="BH1070" i="18" s="1"/>
  <c r="BH1071" i="18" s="1"/>
  <c r="BH1072" i="18" s="1"/>
  <c r="BH1073" i="18" s="1"/>
  <c r="BH1074" i="18" s="1"/>
  <c r="BH1075" i="18" s="1"/>
  <c r="BH1076" i="18" s="1"/>
  <c r="BH1077" i="18" s="1"/>
  <c r="BH1078" i="18" s="1"/>
  <c r="BH1079" i="18" s="1"/>
  <c r="BH1080" i="18" s="1"/>
  <c r="BH1081" i="18" s="1"/>
  <c r="BH1082" i="18" s="1"/>
  <c r="BH1083" i="18" s="1"/>
  <c r="BH1084" i="18" s="1"/>
  <c r="BH1085" i="18" s="1"/>
  <c r="BH1086" i="18" s="1"/>
  <c r="BH1087" i="18" s="1"/>
  <c r="BH1088" i="18" s="1"/>
  <c r="BH1089" i="18" s="1"/>
  <c r="BH1090" i="18" s="1"/>
  <c r="BH1091" i="18" s="1"/>
  <c r="BH1092" i="18" s="1"/>
  <c r="BH1093" i="18" s="1"/>
  <c r="BH1094" i="18" s="1"/>
  <c r="BH1095" i="18" s="1"/>
  <c r="BH1096" i="18" s="1"/>
  <c r="BH1097" i="18" s="1"/>
  <c r="BH1098" i="18" s="1"/>
  <c r="BH1099" i="18" s="1"/>
  <c r="BH1100" i="18" s="1"/>
  <c r="BH1101" i="18" s="1"/>
  <c r="BH1102" i="18" s="1"/>
  <c r="BH1103" i="18" s="1"/>
  <c r="BH1104" i="18" s="1"/>
  <c r="BH1105" i="18" s="1"/>
  <c r="BH1106" i="18" s="1"/>
  <c r="BH1107" i="18" s="1"/>
  <c r="BH1108" i="18" s="1"/>
  <c r="BH1109" i="18" s="1"/>
  <c r="BH1110" i="18" s="1"/>
  <c r="BH1111" i="18" s="1"/>
  <c r="BH1112" i="18" s="1"/>
  <c r="BH1113" i="18" s="1"/>
  <c r="BH1114" i="18" s="1"/>
  <c r="BH1115" i="18" s="1"/>
  <c r="BH1116" i="18" s="1"/>
  <c r="BH1117" i="18" s="1"/>
  <c r="BH1118" i="18" s="1"/>
  <c r="BH1119" i="18" s="1"/>
  <c r="BH1120" i="18" s="1"/>
  <c r="BH1121" i="18" s="1"/>
  <c r="BH1122" i="18" s="1"/>
  <c r="BH1123" i="18" s="1"/>
  <c r="BH1124" i="18" s="1"/>
  <c r="BH1125" i="18" s="1"/>
  <c r="BH1126" i="18" s="1"/>
  <c r="BH1127" i="18" s="1"/>
  <c r="BH1128" i="18" s="1"/>
  <c r="BH1129" i="18" s="1"/>
  <c r="BH1130" i="18" s="1"/>
  <c r="BH1131" i="18" s="1"/>
  <c r="BH1132" i="18" s="1"/>
  <c r="BH1133" i="18" s="1"/>
  <c r="BH1134" i="18" s="1"/>
  <c r="BH1135" i="18" s="1"/>
  <c r="BH1136" i="18" s="1"/>
  <c r="BH1137" i="18" s="1"/>
  <c r="BH1138" i="18" s="1"/>
  <c r="BH1139" i="18" s="1"/>
  <c r="BH1140" i="18" s="1"/>
  <c r="BH1141" i="18" s="1"/>
  <c r="BH1142" i="18" s="1"/>
  <c r="BH1143" i="18" s="1"/>
  <c r="BH1144" i="18" s="1"/>
  <c r="BH1145" i="18" s="1"/>
  <c r="BH1146" i="18" s="1"/>
  <c r="BH1147" i="18" s="1"/>
  <c r="BH1148" i="18" s="1"/>
  <c r="BH1149" i="18" s="1"/>
  <c r="BH1150" i="18" s="1"/>
  <c r="BH1151" i="18" s="1"/>
  <c r="BH1152" i="18" s="1"/>
  <c r="BH1153" i="18" s="1"/>
  <c r="BH1154" i="18" s="1"/>
  <c r="BH1155" i="18" s="1"/>
  <c r="BH1156" i="18" s="1"/>
  <c r="BD34" i="18"/>
  <c r="BE34" i="18" s="1"/>
  <c r="BE34" i="24" s="1"/>
  <c r="BE33" i="18"/>
  <c r="BE33" i="24" s="1"/>
  <c r="J6" i="29"/>
  <c r="M6" i="29" s="1"/>
  <c r="I5" i="29"/>
  <c r="A7" i="42"/>
  <c r="BZ6" i="41" s="1"/>
  <c r="CR5" i="41" s="1"/>
  <c r="I6" i="29"/>
  <c r="J5" i="29"/>
  <c r="M5" i="29" s="1"/>
  <c r="BU1159" i="21"/>
  <c r="B9" i="31"/>
  <c r="A10" i="31"/>
  <c r="Y3" i="38"/>
  <c r="Y3" i="25"/>
  <c r="Y3" i="23"/>
  <c r="AA3" i="26" s="1"/>
  <c r="X3" i="22"/>
  <c r="X3" i="21"/>
  <c r="BV3" i="21" s="1"/>
  <c r="X3" i="20"/>
  <c r="X3" i="24"/>
  <c r="X1158" i="24" s="1"/>
  <c r="Y3" i="18"/>
  <c r="S9" i="41"/>
  <c r="S25" i="41" s="1"/>
  <c r="S41" i="41" s="1"/>
  <c r="B10" i="39"/>
  <c r="S10" i="41"/>
  <c r="S26" i="41" s="1"/>
  <c r="S42" i="41" s="1"/>
  <c r="B11" i="39"/>
  <c r="S18" i="41"/>
  <c r="S34" i="41" s="1"/>
  <c r="S50" i="41" s="1"/>
  <c r="B19" i="39"/>
  <c r="S13" i="41"/>
  <c r="S29" i="41" s="1"/>
  <c r="S45" i="41" s="1"/>
  <c r="B14" i="39"/>
  <c r="S4" i="41"/>
  <c r="S20" i="41" s="1"/>
  <c r="S36" i="41" s="1"/>
  <c r="B5" i="39"/>
  <c r="J4" i="29"/>
  <c r="S17" i="41"/>
  <c r="S33" i="41" s="1"/>
  <c r="S49" i="41" s="1"/>
  <c r="B18" i="39"/>
  <c r="S7" i="41"/>
  <c r="S23" i="41" s="1"/>
  <c r="S39" i="41" s="1"/>
  <c r="B8" i="39"/>
  <c r="S5" i="41"/>
  <c r="S21" i="41" s="1"/>
  <c r="S37" i="41" s="1"/>
  <c r="B6" i="39"/>
  <c r="S15" i="41"/>
  <c r="S31" i="41" s="1"/>
  <c r="S47" i="41" s="1"/>
  <c r="B16" i="39"/>
  <c r="F7" i="37"/>
  <c r="F8" i="37"/>
  <c r="F9" i="37"/>
  <c r="S11" i="41"/>
  <c r="S27" i="41" s="1"/>
  <c r="S43" i="41" s="1"/>
  <c r="B12" i="39"/>
  <c r="S8" i="41"/>
  <c r="S24" i="41" s="1"/>
  <c r="S40" i="41" s="1"/>
  <c r="B9" i="39"/>
  <c r="S12" i="41"/>
  <c r="S28" i="41" s="1"/>
  <c r="S44" i="41" s="1"/>
  <c r="B13" i="39"/>
  <c r="S16" i="41"/>
  <c r="S32" i="41" s="1"/>
  <c r="S48" i="41" s="1"/>
  <c r="B17" i="39"/>
  <c r="B9" i="30"/>
  <c r="A10" i="30"/>
  <c r="S6" i="41"/>
  <c r="S22" i="41" s="1"/>
  <c r="S38" i="41" s="1"/>
  <c r="B7" i="39"/>
  <c r="S14" i="41"/>
  <c r="S30" i="41" s="1"/>
  <c r="S46" i="41" s="1"/>
  <c r="B15" i="39"/>
  <c r="BU1157" i="21"/>
  <c r="F7" i="33"/>
  <c r="F8" i="33"/>
  <c r="F9" i="33"/>
  <c r="BQ8" i="28"/>
  <c r="BQ10" i="28"/>
  <c r="BQ9" i="28"/>
  <c r="BQ7" i="28"/>
  <c r="B6" i="28"/>
  <c r="M32" i="24"/>
  <c r="W32" i="24"/>
  <c r="Z32" i="24"/>
  <c r="AO32" i="24"/>
  <c r="AY32" i="24"/>
  <c r="L32" i="24"/>
  <c r="T32" i="24"/>
  <c r="E32" i="24"/>
  <c r="O32" i="24"/>
  <c r="R32" i="24"/>
  <c r="AG32" i="24"/>
  <c r="AQ32" i="24"/>
  <c r="AT32" i="24"/>
  <c r="E9" i="33"/>
  <c r="E7" i="33"/>
  <c r="BB31" i="24"/>
  <c r="AZ32" i="24"/>
  <c r="G32" i="24"/>
  <c r="J32" i="24"/>
  <c r="Y32" i="24"/>
  <c r="AI32" i="24"/>
  <c r="AL32" i="24"/>
  <c r="BC31" i="24"/>
  <c r="AB32" i="24"/>
  <c r="AV32" i="24"/>
  <c r="B32" i="24"/>
  <c r="Q32" i="24"/>
  <c r="AA32" i="24"/>
  <c r="AD32" i="24"/>
  <c r="E8" i="37"/>
  <c r="E9" i="37"/>
  <c r="AS32" i="24"/>
  <c r="H32" i="24"/>
  <c r="X32" i="24"/>
  <c r="AF32" i="24"/>
  <c r="I32" i="24"/>
  <c r="S32" i="24"/>
  <c r="V32" i="24"/>
  <c r="AK32" i="24"/>
  <c r="AU32" i="24"/>
  <c r="AX32" i="24"/>
  <c r="D32" i="24"/>
  <c r="A32" i="24"/>
  <c r="K32" i="24"/>
  <c r="N32" i="24"/>
  <c r="E8" i="33"/>
  <c r="AC32" i="24"/>
  <c r="AM32" i="24"/>
  <c r="AP32" i="24"/>
  <c r="BA31" i="24"/>
  <c r="AN32" i="24"/>
  <c r="C32" i="24"/>
  <c r="F32" i="24"/>
  <c r="U32" i="24"/>
  <c r="AE32" i="24"/>
  <c r="AH32" i="24"/>
  <c r="AW32" i="24"/>
  <c r="P32" i="24"/>
  <c r="AJ32" i="24"/>
  <c r="AR32" i="24"/>
  <c r="E7" i="37"/>
  <c r="A30" i="23" l="1"/>
  <c r="AL25" i="23"/>
  <c r="AB27" i="23"/>
  <c r="K27" i="23"/>
  <c r="R25" i="23"/>
  <c r="C32" i="23"/>
  <c r="B32" i="23" s="1"/>
  <c r="BE31" i="23"/>
  <c r="BB31" i="23"/>
  <c r="BH31" i="23"/>
  <c r="BF31" i="23"/>
  <c r="BD31" i="23" s="1"/>
  <c r="AA25" i="23"/>
  <c r="AM27" i="23"/>
  <c r="E27" i="23"/>
  <c r="J25" i="23"/>
  <c r="AA27" i="23"/>
  <c r="AJ25" i="23"/>
  <c r="AN25" i="23"/>
  <c r="F27" i="23"/>
  <c r="AH25" i="23"/>
  <c r="AD25" i="23"/>
  <c r="I27" i="23"/>
  <c r="M25" i="23"/>
  <c r="N25" i="23"/>
  <c r="Q25" i="23"/>
  <c r="Y25" i="23"/>
  <c r="AP25" i="23"/>
  <c r="AD27" i="23"/>
  <c r="H25" i="23"/>
  <c r="D27" i="23"/>
  <c r="V27" i="23"/>
  <c r="T27" i="23"/>
  <c r="S27" i="23"/>
  <c r="Q27" i="23"/>
  <c r="R27" i="23"/>
  <c r="U27" i="23"/>
  <c r="X27" i="23"/>
  <c r="W27" i="23"/>
  <c r="P27" i="23"/>
  <c r="N27" i="23"/>
  <c r="L27" i="23"/>
  <c r="O27" i="23"/>
  <c r="AB25" i="23"/>
  <c r="AH27" i="23"/>
  <c r="G27" i="23"/>
  <c r="AG25" i="23"/>
  <c r="AL27" i="23"/>
  <c r="AO27" i="23"/>
  <c r="K25" i="23"/>
  <c r="L25" i="23"/>
  <c r="X25" i="23"/>
  <c r="Y27" i="23"/>
  <c r="AM25" i="23"/>
  <c r="I25" i="23"/>
  <c r="AK27" i="23"/>
  <c r="AK25" i="23"/>
  <c r="AF25" i="23"/>
  <c r="AQ27" i="23"/>
  <c r="G25" i="23"/>
  <c r="AF27" i="23"/>
  <c r="AG27" i="23"/>
  <c r="E25" i="23"/>
  <c r="AN27" i="23"/>
  <c r="AE27" i="23"/>
  <c r="H27" i="23"/>
  <c r="M27" i="23"/>
  <c r="O25" i="23"/>
  <c r="T25" i="23"/>
  <c r="V25" i="23"/>
  <c r="W25" i="23"/>
  <c r="E28" i="22"/>
  <c r="AE25" i="23"/>
  <c r="F25" i="23"/>
  <c r="AJ27" i="23"/>
  <c r="Z25" i="23"/>
  <c r="Z27" i="23"/>
  <c r="AP27" i="23"/>
  <c r="AO25" i="23"/>
  <c r="AC27" i="23"/>
  <c r="AQ25" i="23"/>
  <c r="AC25" i="23"/>
  <c r="AI27" i="23"/>
  <c r="AI25" i="23"/>
  <c r="BI24" i="23"/>
  <c r="J27" i="23"/>
  <c r="P25" i="23"/>
  <c r="U25" i="23"/>
  <c r="S25" i="23"/>
  <c r="D25" i="23"/>
  <c r="AN29" i="22"/>
  <c r="AO26" i="22"/>
  <c r="A32" i="22"/>
  <c r="B32" i="22"/>
  <c r="W29" i="22"/>
  <c r="AH29" i="22"/>
  <c r="AL29" i="22"/>
  <c r="C29" i="22"/>
  <c r="AO29" i="22"/>
  <c r="AA29" i="22"/>
  <c r="Z29" i="22"/>
  <c r="AM26" i="22"/>
  <c r="AD26" i="22"/>
  <c r="C26" i="22"/>
  <c r="AN26" i="22"/>
  <c r="E26" i="22"/>
  <c r="Z28" i="22"/>
  <c r="G28" i="22"/>
  <c r="Y28" i="22"/>
  <c r="AJ28" i="22"/>
  <c r="F28" i="22"/>
  <c r="D28" i="22"/>
  <c r="AI28" i="22"/>
  <c r="AM29" i="22"/>
  <c r="AG29" i="22"/>
  <c r="AF29" i="22"/>
  <c r="Y29" i="22"/>
  <c r="AI29" i="22"/>
  <c r="D29" i="22"/>
  <c r="AP29" i="22"/>
  <c r="D26" i="22"/>
  <c r="AB26" i="22"/>
  <c r="AH26" i="22"/>
  <c r="AA26" i="22"/>
  <c r="AP28" i="22"/>
  <c r="AM28" i="22"/>
  <c r="AD28" i="22"/>
  <c r="AN28" i="22"/>
  <c r="C28" i="22"/>
  <c r="AL28" i="22"/>
  <c r="E29" i="22"/>
  <c r="V29" i="22"/>
  <c r="H29" i="22"/>
  <c r="AC29" i="22"/>
  <c r="X29" i="22"/>
  <c r="I29" i="22"/>
  <c r="AK26" i="22"/>
  <c r="AL26" i="22"/>
  <c r="AI26" i="22"/>
  <c r="Y26" i="22"/>
  <c r="G26" i="22"/>
  <c r="Z26" i="22"/>
  <c r="AE28" i="22"/>
  <c r="AC28" i="22"/>
  <c r="AF28" i="22"/>
  <c r="AA28" i="22"/>
  <c r="AO28" i="22"/>
  <c r="AK29" i="22"/>
  <c r="G29" i="22"/>
  <c r="AE29" i="22"/>
  <c r="AD29" i="22"/>
  <c r="AJ29" i="22"/>
  <c r="AB29" i="22"/>
  <c r="F29" i="22"/>
  <c r="AE26" i="22"/>
  <c r="AC26" i="22"/>
  <c r="AJ26" i="22"/>
  <c r="F26" i="22"/>
  <c r="AP26" i="22"/>
  <c r="AF26" i="22"/>
  <c r="AG26" i="22"/>
  <c r="AG28" i="22"/>
  <c r="AB28" i="22"/>
  <c r="X28" i="22"/>
  <c r="AH28" i="22"/>
  <c r="W28" i="22"/>
  <c r="AK28" i="22"/>
  <c r="A32" i="21"/>
  <c r="B32" i="21"/>
  <c r="BA31" i="21"/>
  <c r="BK31" i="21"/>
  <c r="M31" i="21"/>
  <c r="M31" i="22" s="1"/>
  <c r="BJ31" i="21"/>
  <c r="L31" i="21"/>
  <c r="L31" i="22" s="1"/>
  <c r="BI31" i="21"/>
  <c r="BC31" i="21"/>
  <c r="BF31" i="21"/>
  <c r="BE31" i="21"/>
  <c r="BB31" i="21"/>
  <c r="BM31" i="21"/>
  <c r="O31" i="21"/>
  <c r="O31" i="22" s="1"/>
  <c r="BG31" i="21"/>
  <c r="BH31" i="21"/>
  <c r="BD31" i="21"/>
  <c r="N31" i="21"/>
  <c r="N31" i="22" s="1"/>
  <c r="BL31" i="21"/>
  <c r="H30" i="21"/>
  <c r="C30" i="21"/>
  <c r="AF30" i="21"/>
  <c r="D30" i="21"/>
  <c r="J30" i="21"/>
  <c r="J30" i="22" s="1"/>
  <c r="AN30" i="21"/>
  <c r="Y30" i="21"/>
  <c r="AP30" i="21"/>
  <c r="Z30" i="21"/>
  <c r="AI30" i="21"/>
  <c r="AM30" i="21"/>
  <c r="AH30" i="21"/>
  <c r="AD30" i="21"/>
  <c r="AG30" i="21"/>
  <c r="F30" i="21"/>
  <c r="G30" i="21"/>
  <c r="AK30" i="21"/>
  <c r="AL30" i="21"/>
  <c r="AO30" i="21"/>
  <c r="AE30" i="21"/>
  <c r="AA30" i="21"/>
  <c r="I30" i="21"/>
  <c r="AC30" i="21"/>
  <c r="AJ30" i="21"/>
  <c r="AB30" i="21"/>
  <c r="E30" i="21"/>
  <c r="O32" i="20"/>
  <c r="AE32" i="20"/>
  <c r="AK32" i="20"/>
  <c r="L32" i="20"/>
  <c r="AB32" i="20"/>
  <c r="Q32" i="20"/>
  <c r="Q32" i="21" s="1"/>
  <c r="Q32" i="22" s="1"/>
  <c r="A32" i="20"/>
  <c r="R32" i="20"/>
  <c r="R32" i="21" s="1"/>
  <c r="R32" i="22" s="1"/>
  <c r="AH32" i="20"/>
  <c r="E32" i="20"/>
  <c r="B32" i="20"/>
  <c r="S32" i="20"/>
  <c r="S32" i="21" s="1"/>
  <c r="S32" i="22" s="1"/>
  <c r="AI32" i="20"/>
  <c r="P32" i="20"/>
  <c r="P32" i="21" s="1"/>
  <c r="P32" i="22" s="1"/>
  <c r="AF32" i="20"/>
  <c r="AC32" i="20"/>
  <c r="F32" i="20"/>
  <c r="V32" i="20"/>
  <c r="V32" i="21" s="1"/>
  <c r="V32" i="22" s="1"/>
  <c r="AL32" i="20"/>
  <c r="U32" i="20"/>
  <c r="U32" i="21" s="1"/>
  <c r="U32" i="22" s="1"/>
  <c r="G32" i="20"/>
  <c r="W32" i="20"/>
  <c r="W32" i="21" s="1"/>
  <c r="W32" i="22" s="1"/>
  <c r="AM32" i="20"/>
  <c r="M32" i="20"/>
  <c r="C32" i="20"/>
  <c r="D32" i="20"/>
  <c r="T32" i="20"/>
  <c r="T32" i="21" s="1"/>
  <c r="T32" i="22" s="1"/>
  <c r="AJ32" i="20"/>
  <c r="AO32" i="20"/>
  <c r="J32" i="20"/>
  <c r="Z32" i="20"/>
  <c r="AP32" i="20"/>
  <c r="AG32" i="20"/>
  <c r="K32" i="20"/>
  <c r="AA32" i="20"/>
  <c r="Y32" i="20"/>
  <c r="Y32" i="21" s="1"/>
  <c r="Y32" i="22" s="1"/>
  <c r="H32" i="20"/>
  <c r="X32" i="20"/>
  <c r="X32" i="21" s="1"/>
  <c r="X32" i="22" s="1"/>
  <c r="AN32" i="20"/>
  <c r="I32" i="20"/>
  <c r="N32" i="20"/>
  <c r="AD32" i="20"/>
  <c r="BD63" i="24"/>
  <c r="BD35" i="18"/>
  <c r="BE35" i="18" s="1"/>
  <c r="BE35" i="24" s="1"/>
  <c r="A11" i="42"/>
  <c r="BZ10" i="41" s="1"/>
  <c r="CR9" i="41" s="1"/>
  <c r="BV1159" i="21"/>
  <c r="A11" i="31"/>
  <c r="B10" i="31"/>
  <c r="Z3" i="38"/>
  <c r="Z3" i="25"/>
  <c r="Z3" i="23"/>
  <c r="AB3" i="26" s="1"/>
  <c r="Y3" i="22"/>
  <c r="Y3" i="21"/>
  <c r="BW3" i="21" s="1"/>
  <c r="Y3" i="20"/>
  <c r="Y3" i="24"/>
  <c r="Y1158" i="24" s="1"/>
  <c r="Z3" i="18"/>
  <c r="B10" i="30"/>
  <c r="A11" i="30"/>
  <c r="BV1157" i="21"/>
  <c r="Z34" i="24"/>
  <c r="AY34" i="24"/>
  <c r="AP34" i="24"/>
  <c r="M33" i="24"/>
  <c r="AR34" i="24"/>
  <c r="C33" i="24"/>
  <c r="AM33" i="24"/>
  <c r="A34" i="24"/>
  <c r="L33" i="24"/>
  <c r="U33" i="24"/>
  <c r="I7" i="37"/>
  <c r="AM34" i="24"/>
  <c r="AS34" i="24"/>
  <c r="AZ34" i="24"/>
  <c r="F34" i="24"/>
  <c r="AA33" i="24"/>
  <c r="AU33" i="24"/>
  <c r="AI34" i="24"/>
  <c r="AO34" i="24"/>
  <c r="AV34" i="24"/>
  <c r="O33" i="24"/>
  <c r="AY33" i="24"/>
  <c r="U34" i="24"/>
  <c r="AF33" i="24"/>
  <c r="AO33" i="24"/>
  <c r="AW34" i="24"/>
  <c r="V34" i="24"/>
  <c r="AI33" i="24"/>
  <c r="I8" i="33"/>
  <c r="AC34" i="24"/>
  <c r="AN33" i="24"/>
  <c r="AW33" i="24"/>
  <c r="S34" i="24"/>
  <c r="AF34" i="24"/>
  <c r="AP33" i="24"/>
  <c r="BB32" i="24"/>
  <c r="I8" i="37"/>
  <c r="G34" i="24"/>
  <c r="M34" i="24"/>
  <c r="T34" i="24"/>
  <c r="X33" i="24"/>
  <c r="AD33" i="24"/>
  <c r="AG33" i="24"/>
  <c r="BC32" i="24"/>
  <c r="C34" i="24"/>
  <c r="I34" i="24"/>
  <c r="P34" i="24"/>
  <c r="T33" i="24"/>
  <c r="Z33" i="24"/>
  <c r="AC33" i="24"/>
  <c r="AU34" i="24"/>
  <c r="J34" i="24"/>
  <c r="N34" i="24"/>
  <c r="AH34" i="24"/>
  <c r="AQ33" i="24"/>
  <c r="F33" i="24"/>
  <c r="I33" i="24"/>
  <c r="K34" i="24"/>
  <c r="Q34" i="24"/>
  <c r="X34" i="24"/>
  <c r="AB33" i="24"/>
  <c r="AH33" i="24"/>
  <c r="AK33" i="24"/>
  <c r="I7" i="33"/>
  <c r="I9" i="37"/>
  <c r="AT34" i="24"/>
  <c r="D34" i="24"/>
  <c r="H33" i="24"/>
  <c r="N33" i="24"/>
  <c r="Q33" i="24"/>
  <c r="R34" i="24"/>
  <c r="AD34" i="24"/>
  <c r="D33" i="24"/>
  <c r="J33" i="24"/>
  <c r="AE34" i="24"/>
  <c r="AK34" i="24"/>
  <c r="AV33" i="24"/>
  <c r="S33" i="24"/>
  <c r="AL34" i="24"/>
  <c r="H34" i="24"/>
  <c r="R33" i="24"/>
  <c r="I9" i="33"/>
  <c r="A33" i="24"/>
  <c r="AZ33" i="24"/>
  <c r="AE33" i="24"/>
  <c r="O34" i="24"/>
  <c r="AB34" i="24"/>
  <c r="AL33" i="24"/>
  <c r="AQ34" i="24"/>
  <c r="B34" i="24"/>
  <c r="B33" i="24"/>
  <c r="E33" i="24"/>
  <c r="BA32" i="24"/>
  <c r="W34" i="24"/>
  <c r="AJ34" i="24"/>
  <c r="AT33" i="24"/>
  <c r="K33" i="24"/>
  <c r="Y34" i="24"/>
  <c r="AJ33" i="24"/>
  <c r="AS33" i="24"/>
  <c r="AX34" i="24"/>
  <c r="E34" i="24"/>
  <c r="L34" i="24"/>
  <c r="P33" i="24"/>
  <c r="V33" i="24"/>
  <c r="Y33" i="24"/>
  <c r="AA34" i="24"/>
  <c r="AG34" i="24"/>
  <c r="AN34" i="24"/>
  <c r="AR33" i="24"/>
  <c r="AX33" i="24"/>
  <c r="G33" i="24"/>
  <c r="W33" i="24"/>
  <c r="BC31" i="23" l="1"/>
  <c r="AL28" i="23"/>
  <c r="AQ26" i="23"/>
  <c r="AE29" i="23"/>
  <c r="BI25" i="23"/>
  <c r="W28" i="23"/>
  <c r="I26" i="23"/>
  <c r="BH32" i="23"/>
  <c r="BB32" i="23"/>
  <c r="C33" i="23"/>
  <c r="B33" i="23" s="1"/>
  <c r="C34" i="23"/>
  <c r="B34" i="23" s="1"/>
  <c r="BF32" i="23"/>
  <c r="BD32" i="23" s="1"/>
  <c r="BE32" i="23"/>
  <c r="AF26" i="23"/>
  <c r="AP28" i="23"/>
  <c r="AF28" i="23"/>
  <c r="AJ26" i="23"/>
  <c r="Y29" i="23"/>
  <c r="F29" i="23"/>
  <c r="AE28" i="23"/>
  <c r="AI26" i="23"/>
  <c r="E29" i="23"/>
  <c r="AH29" i="23"/>
  <c r="G28" i="23"/>
  <c r="AA28" i="23"/>
  <c r="AE26" i="23"/>
  <c r="AP29" i="23"/>
  <c r="X29" i="23"/>
  <c r="AO29" i="23"/>
  <c r="I28" i="23"/>
  <c r="F28" i="23"/>
  <c r="J26" i="23"/>
  <c r="G26" i="23"/>
  <c r="AF29" i="23"/>
  <c r="AA26" i="23"/>
  <c r="AM26" i="23"/>
  <c r="AD29" i="23"/>
  <c r="AM28" i="23"/>
  <c r="AN28" i="23"/>
  <c r="AC26" i="23"/>
  <c r="AJ29" i="23"/>
  <c r="AN29" i="23"/>
  <c r="AK28" i="23"/>
  <c r="F26" i="23"/>
  <c r="AN26" i="23"/>
  <c r="D29" i="23"/>
  <c r="Q29" i="23"/>
  <c r="U29" i="23"/>
  <c r="V29" i="23"/>
  <c r="R29" i="23"/>
  <c r="S29" i="23"/>
  <c r="T29" i="23"/>
  <c r="L29" i="23"/>
  <c r="P29" i="23"/>
  <c r="N29" i="23"/>
  <c r="K29" i="23"/>
  <c r="M29" i="23"/>
  <c r="O29" i="23"/>
  <c r="AC28" i="23"/>
  <c r="AH28" i="23"/>
  <c r="AB28" i="23"/>
  <c r="AI28" i="23"/>
  <c r="AH26" i="23"/>
  <c r="AK26" i="23"/>
  <c r="AC29" i="23"/>
  <c r="H29" i="23"/>
  <c r="AG28" i="23"/>
  <c r="H26" i="23"/>
  <c r="AL26" i="23"/>
  <c r="I29" i="23"/>
  <c r="D28" i="23"/>
  <c r="Q28" i="23"/>
  <c r="U28" i="23"/>
  <c r="T28" i="23"/>
  <c r="S28" i="23"/>
  <c r="V28" i="23"/>
  <c r="R28" i="23"/>
  <c r="O28" i="23"/>
  <c r="L28" i="23"/>
  <c r="K28" i="23"/>
  <c r="N28" i="23"/>
  <c r="P28" i="23"/>
  <c r="M28" i="23"/>
  <c r="AQ28" i="23"/>
  <c r="E26" i="23"/>
  <c r="Z29" i="23"/>
  <c r="AJ28" i="23"/>
  <c r="Z28" i="23"/>
  <c r="AO26" i="23"/>
  <c r="AA29" i="23"/>
  <c r="AM29" i="23"/>
  <c r="BI27" i="23"/>
  <c r="X28" i="23"/>
  <c r="G29" i="23"/>
  <c r="Y28" i="23"/>
  <c r="AG26" i="23"/>
  <c r="AD26" i="23"/>
  <c r="AK29" i="23"/>
  <c r="AL29" i="23"/>
  <c r="AD28" i="23"/>
  <c r="Z26" i="23"/>
  <c r="J29" i="23"/>
  <c r="W29" i="23"/>
  <c r="AO28" i="23"/>
  <c r="AB26" i="23"/>
  <c r="AQ29" i="23"/>
  <c r="AG29" i="23"/>
  <c r="E28" i="23"/>
  <c r="H28" i="23"/>
  <c r="D26" i="23"/>
  <c r="W26" i="23"/>
  <c r="Q26" i="23"/>
  <c r="V26" i="23"/>
  <c r="T26" i="23"/>
  <c r="R26" i="23"/>
  <c r="S26" i="23"/>
  <c r="U26" i="23"/>
  <c r="X26" i="23"/>
  <c r="M26" i="23"/>
  <c r="L26" i="23"/>
  <c r="P26" i="23"/>
  <c r="K26" i="23"/>
  <c r="O26" i="23"/>
  <c r="N26" i="23"/>
  <c r="AB29" i="23"/>
  <c r="AI29" i="23"/>
  <c r="AP26" i="23"/>
  <c r="Y26" i="23"/>
  <c r="J28" i="23"/>
  <c r="BJ31" i="23"/>
  <c r="A31" i="23"/>
  <c r="AB30" i="22"/>
  <c r="AA30" i="22"/>
  <c r="AK30" i="22"/>
  <c r="B33" i="22"/>
  <c r="B34" i="22"/>
  <c r="A34" i="22"/>
  <c r="A33" i="22"/>
  <c r="AD30" i="22"/>
  <c r="E30" i="22"/>
  <c r="I30" i="22"/>
  <c r="AL30" i="22"/>
  <c r="AG30" i="22"/>
  <c r="AI30" i="22"/>
  <c r="AN30" i="22"/>
  <c r="C30" i="22"/>
  <c r="Z30" i="22"/>
  <c r="AJ30" i="22"/>
  <c r="AE30" i="22"/>
  <c r="G30" i="22"/>
  <c r="AH30" i="22"/>
  <c r="AP30" i="22"/>
  <c r="D30" i="22"/>
  <c r="H30" i="22"/>
  <c r="AC30" i="22"/>
  <c r="AO30" i="22"/>
  <c r="F30" i="22"/>
  <c r="AM30" i="22"/>
  <c r="Y30" i="22"/>
  <c r="AF30" i="22"/>
  <c r="B33" i="21"/>
  <c r="B34" i="21"/>
  <c r="A34" i="21"/>
  <c r="A33" i="21"/>
  <c r="BG32" i="21"/>
  <c r="M32" i="21"/>
  <c r="M32" i="22" s="1"/>
  <c r="BK32" i="21"/>
  <c r="BJ32" i="21"/>
  <c r="L32" i="21"/>
  <c r="L32" i="22" s="1"/>
  <c r="BZ31" i="21"/>
  <c r="BI32" i="21"/>
  <c r="K32" i="21"/>
  <c r="K32" i="22" s="1"/>
  <c r="BH32" i="21"/>
  <c r="BB32" i="21"/>
  <c r="BC32" i="21"/>
  <c r="N32" i="21"/>
  <c r="N32" i="22" s="1"/>
  <c r="BL32" i="21"/>
  <c r="BF32" i="21"/>
  <c r="BA32" i="21"/>
  <c r="BE32" i="21"/>
  <c r="BD32" i="21"/>
  <c r="BM32" i="21"/>
  <c r="O32" i="21"/>
  <c r="O32" i="22" s="1"/>
  <c r="X33" i="20"/>
  <c r="X33" i="21" s="1"/>
  <c r="X33" i="22" s="1"/>
  <c r="F33" i="20"/>
  <c r="V33" i="20"/>
  <c r="V33" i="21" s="1"/>
  <c r="V33" i="22" s="1"/>
  <c r="AL33" i="20"/>
  <c r="H33" i="20"/>
  <c r="B33" i="20"/>
  <c r="S33" i="20"/>
  <c r="S33" i="21" s="1"/>
  <c r="S33" i="22" s="1"/>
  <c r="AI33" i="20"/>
  <c r="AJ33" i="20"/>
  <c r="M33" i="20"/>
  <c r="AC33" i="20"/>
  <c r="W34" i="20"/>
  <c r="W34" i="21" s="1"/>
  <c r="W34" i="22" s="1"/>
  <c r="I34" i="20"/>
  <c r="Y34" i="20"/>
  <c r="AO34" i="20"/>
  <c r="B34" i="20"/>
  <c r="A34" i="20"/>
  <c r="R34" i="20"/>
  <c r="R34" i="21" s="1"/>
  <c r="R34" i="22" s="1"/>
  <c r="AH34" i="20"/>
  <c r="AM34" i="20"/>
  <c r="L34" i="20"/>
  <c r="AB34" i="20"/>
  <c r="AN33" i="20"/>
  <c r="J33" i="20"/>
  <c r="Z33" i="20"/>
  <c r="AP33" i="20"/>
  <c r="T33" i="20"/>
  <c r="T33" i="21" s="1"/>
  <c r="T33" i="22" s="1"/>
  <c r="G33" i="20"/>
  <c r="W33" i="20"/>
  <c r="W33" i="21" s="1"/>
  <c r="W33" i="22" s="1"/>
  <c r="AM33" i="20"/>
  <c r="D33" i="20"/>
  <c r="C33" i="20"/>
  <c r="Q33" i="20"/>
  <c r="Q33" i="21" s="1"/>
  <c r="Q33" i="22" s="1"/>
  <c r="AG33" i="20"/>
  <c r="AI34" i="20"/>
  <c r="M34" i="20"/>
  <c r="AC34" i="20"/>
  <c r="O34" i="20"/>
  <c r="F34" i="20"/>
  <c r="V34" i="20"/>
  <c r="V34" i="21" s="1"/>
  <c r="V34" i="22" s="1"/>
  <c r="AL34" i="20"/>
  <c r="K34" i="20"/>
  <c r="P34" i="20"/>
  <c r="P34" i="21" s="1"/>
  <c r="P34" i="22" s="1"/>
  <c r="AF34" i="20"/>
  <c r="N33" i="20"/>
  <c r="AD33" i="20"/>
  <c r="AF33" i="20"/>
  <c r="K33" i="20"/>
  <c r="AA33" i="20"/>
  <c r="P33" i="20"/>
  <c r="P33" i="21" s="1"/>
  <c r="P33" i="22" s="1"/>
  <c r="E33" i="20"/>
  <c r="U33" i="20"/>
  <c r="U33" i="21" s="1"/>
  <c r="U33" i="22" s="1"/>
  <c r="AK33" i="20"/>
  <c r="Q34" i="20"/>
  <c r="Q34" i="21" s="1"/>
  <c r="Q34" i="22" s="1"/>
  <c r="AG34" i="20"/>
  <c r="AE34" i="20"/>
  <c r="J34" i="20"/>
  <c r="Z34" i="20"/>
  <c r="AP34" i="20"/>
  <c r="S34" i="20"/>
  <c r="S34" i="21" s="1"/>
  <c r="S34" i="22" s="1"/>
  <c r="D34" i="20"/>
  <c r="C34" i="20"/>
  <c r="T34" i="20"/>
  <c r="T34" i="21" s="1"/>
  <c r="T34" i="22" s="1"/>
  <c r="AJ34" i="20"/>
  <c r="L33" i="20"/>
  <c r="A33" i="20"/>
  <c r="R33" i="20"/>
  <c r="R33" i="21" s="1"/>
  <c r="R33" i="22" s="1"/>
  <c r="AH33" i="20"/>
  <c r="O33" i="20"/>
  <c r="AE33" i="20"/>
  <c r="AB33" i="20"/>
  <c r="I33" i="20"/>
  <c r="Y33" i="20"/>
  <c r="Y33" i="21" s="1"/>
  <c r="Y33" i="22" s="1"/>
  <c r="AO33" i="20"/>
  <c r="G34" i="20"/>
  <c r="E34" i="20"/>
  <c r="U34" i="20"/>
  <c r="U34" i="21" s="1"/>
  <c r="U34" i="22" s="1"/>
  <c r="AK34" i="20"/>
  <c r="N34" i="20"/>
  <c r="AD34" i="20"/>
  <c r="AA34" i="20"/>
  <c r="H34" i="20"/>
  <c r="X34" i="20"/>
  <c r="AN34" i="20"/>
  <c r="BD64" i="24"/>
  <c r="BD36" i="18"/>
  <c r="BD37" i="18" s="1"/>
  <c r="BE37" i="18" s="1"/>
  <c r="BE37" i="24" s="1"/>
  <c r="BD38" i="18"/>
  <c r="BD39" i="18" s="1"/>
  <c r="A12" i="42"/>
  <c r="BZ11" i="41" s="1"/>
  <c r="CR10" i="41" s="1"/>
  <c r="BW1159" i="21"/>
  <c r="A12" i="31"/>
  <c r="B11" i="31"/>
  <c r="E11" i="33"/>
  <c r="E11" i="37"/>
  <c r="E12" i="37" s="1"/>
  <c r="I11" i="37"/>
  <c r="I12" i="37" s="1"/>
  <c r="BW1157" i="21"/>
  <c r="B11" i="30"/>
  <c r="A12" i="30"/>
  <c r="AA3" i="38"/>
  <c r="AA3" i="25"/>
  <c r="AA3" i="23"/>
  <c r="AC3" i="26" s="1"/>
  <c r="Z3" i="22"/>
  <c r="Z3" i="20"/>
  <c r="Z3" i="24"/>
  <c r="Z1158" i="24" s="1"/>
  <c r="Z3" i="21"/>
  <c r="BX3" i="21" s="1"/>
  <c r="AA3" i="18"/>
  <c r="AL35" i="24"/>
  <c r="B35" i="24"/>
  <c r="L35" i="24"/>
  <c r="O35" i="24"/>
  <c r="AD35" i="24"/>
  <c r="AN35" i="24"/>
  <c r="BB34" i="24"/>
  <c r="AH35" i="24"/>
  <c r="AR35" i="24"/>
  <c r="AU35" i="24"/>
  <c r="AO35" i="24"/>
  <c r="H35" i="24"/>
  <c r="K35" i="24"/>
  <c r="Z35" i="24"/>
  <c r="AJ35" i="24"/>
  <c r="AM35" i="24"/>
  <c r="BC33" i="24"/>
  <c r="U35" i="24"/>
  <c r="AS35" i="24"/>
  <c r="C35" i="24"/>
  <c r="BC34" i="24"/>
  <c r="R35" i="24"/>
  <c r="AB35" i="24"/>
  <c r="AE35" i="24"/>
  <c r="AT35" i="24"/>
  <c r="A35" i="24"/>
  <c r="Q35" i="24"/>
  <c r="AK35" i="24"/>
  <c r="J35" i="24"/>
  <c r="T35" i="24"/>
  <c r="W35" i="24"/>
  <c r="AV35" i="24"/>
  <c r="AY35" i="24"/>
  <c r="M35" i="24"/>
  <c r="BB33" i="24"/>
  <c r="BA33" i="24" s="1"/>
  <c r="AQ35" i="24"/>
  <c r="AG35" i="24"/>
  <c r="D35" i="24"/>
  <c r="G35" i="24"/>
  <c r="V35" i="24"/>
  <c r="AF35" i="24"/>
  <c r="AI35" i="24"/>
  <c r="BA34" i="24"/>
  <c r="AX35" i="24"/>
  <c r="I35" i="24"/>
  <c r="AC35" i="24"/>
  <c r="AW35" i="24"/>
  <c r="N35" i="24"/>
  <c r="X35" i="24"/>
  <c r="AA35" i="24"/>
  <c r="AP35" i="24"/>
  <c r="AZ35" i="24"/>
  <c r="E35" i="24"/>
  <c r="Y35" i="24"/>
  <c r="F35" i="24"/>
  <c r="P35" i="24"/>
  <c r="S35" i="24"/>
  <c r="G30" i="23" l="1"/>
  <c r="BC32" i="23"/>
  <c r="BH34" i="23"/>
  <c r="BB34" i="23"/>
  <c r="BE33" i="23"/>
  <c r="BF34" i="23"/>
  <c r="BD34" i="23" s="1"/>
  <c r="BB33" i="23"/>
  <c r="BH33" i="23"/>
  <c r="C35" i="23"/>
  <c r="B35" i="23" s="1"/>
  <c r="BF33" i="23"/>
  <c r="BD33" i="23" s="1"/>
  <c r="BE34" i="23"/>
  <c r="AF30" i="23"/>
  <c r="AB30" i="23"/>
  <c r="AN30" i="23"/>
  <c r="I30" i="23"/>
  <c r="H30" i="23"/>
  <c r="D30" i="23"/>
  <c r="S30" i="23"/>
  <c r="X30" i="23"/>
  <c r="Y30" i="23"/>
  <c r="T30" i="23"/>
  <c r="V30" i="23"/>
  <c r="U30" i="23"/>
  <c r="Q30" i="23"/>
  <c r="W30" i="23"/>
  <c r="R30" i="23"/>
  <c r="P30" i="23"/>
  <c r="M30" i="23"/>
  <c r="N30" i="23"/>
  <c r="O30" i="23"/>
  <c r="L30" i="23"/>
  <c r="AM30" i="23"/>
  <c r="AL30" i="23"/>
  <c r="BI26" i="23"/>
  <c r="BI29" i="23"/>
  <c r="J30" i="23"/>
  <c r="AG30" i="23"/>
  <c r="AP30" i="23"/>
  <c r="AQ30" i="23"/>
  <c r="AK30" i="23"/>
  <c r="AJ30" i="23"/>
  <c r="F30" i="23"/>
  <c r="AC30" i="23"/>
  <c r="BI28" i="23"/>
  <c r="E30" i="23"/>
  <c r="AO30" i="23"/>
  <c r="Z30" i="23"/>
  <c r="AD30" i="23"/>
  <c r="AI30" i="23"/>
  <c r="AA30" i="23"/>
  <c r="AH30" i="23"/>
  <c r="AE30" i="23"/>
  <c r="K30" i="23"/>
  <c r="BJ32" i="23"/>
  <c r="A32" i="23"/>
  <c r="A35" i="22"/>
  <c r="B35" i="22"/>
  <c r="A35" i="21"/>
  <c r="B35" i="21"/>
  <c r="BC34" i="21"/>
  <c r="BG33" i="21"/>
  <c r="K33" i="21"/>
  <c r="K33" i="22" s="1"/>
  <c r="BI33" i="21"/>
  <c r="M34" i="21"/>
  <c r="M34" i="22" s="1"/>
  <c r="BK34" i="21"/>
  <c r="BA33" i="21"/>
  <c r="BE33" i="21"/>
  <c r="BH33" i="21"/>
  <c r="N34" i="21"/>
  <c r="N34" i="22" s="1"/>
  <c r="BL34" i="21"/>
  <c r="BE34" i="21"/>
  <c r="BC33" i="21"/>
  <c r="BD34" i="21"/>
  <c r="BB33" i="21"/>
  <c r="BF34" i="21"/>
  <c r="BA34" i="21"/>
  <c r="BI34" i="21"/>
  <c r="K34" i="21"/>
  <c r="K34" i="22" s="1"/>
  <c r="BM34" i="21"/>
  <c r="O34" i="21"/>
  <c r="O34" i="22" s="1"/>
  <c r="BK33" i="21"/>
  <c r="M33" i="21"/>
  <c r="M33" i="22" s="1"/>
  <c r="BD33" i="21"/>
  <c r="BZ32" i="21"/>
  <c r="C31" i="21"/>
  <c r="Y31" i="21"/>
  <c r="Y31" i="22" s="1"/>
  <c r="K31" i="21"/>
  <c r="K31" i="22" s="1"/>
  <c r="H31" i="21"/>
  <c r="H31" i="22" s="1"/>
  <c r="AH31" i="21"/>
  <c r="AM31" i="21"/>
  <c r="AO31" i="21"/>
  <c r="D31" i="21"/>
  <c r="Z31" i="21"/>
  <c r="AF31" i="21"/>
  <c r="AG31" i="21"/>
  <c r="AB31" i="21"/>
  <c r="AA31" i="21"/>
  <c r="E31" i="21"/>
  <c r="G31" i="21"/>
  <c r="AD31" i="21"/>
  <c r="I31" i="21"/>
  <c r="AJ31" i="21"/>
  <c r="F31" i="21"/>
  <c r="AK31" i="21"/>
  <c r="AI31" i="21"/>
  <c r="AE31" i="21"/>
  <c r="AP31" i="21"/>
  <c r="AL31" i="21"/>
  <c r="J31" i="21"/>
  <c r="AN31" i="21"/>
  <c r="AC31" i="21"/>
  <c r="O33" i="21"/>
  <c r="O33" i="22" s="1"/>
  <c r="BM33" i="21"/>
  <c r="L33" i="21"/>
  <c r="L33" i="22" s="1"/>
  <c r="BJ33" i="21"/>
  <c r="BB34" i="21"/>
  <c r="BH34" i="21"/>
  <c r="J34" i="21"/>
  <c r="J34" i="22" s="1"/>
  <c r="BL33" i="21"/>
  <c r="N33" i="21"/>
  <c r="N33" i="22" s="1"/>
  <c r="BJ34" i="21"/>
  <c r="L34" i="21"/>
  <c r="L34" i="22" s="1"/>
  <c r="I34" i="21"/>
  <c r="I34" i="22" s="1"/>
  <c r="BG34" i="21"/>
  <c r="BF33" i="21"/>
  <c r="N35" i="20"/>
  <c r="D35" i="20"/>
  <c r="C35" i="20"/>
  <c r="T35" i="20"/>
  <c r="T35" i="21" s="1"/>
  <c r="T35" i="22" s="1"/>
  <c r="AJ35" i="20"/>
  <c r="Q35" i="20"/>
  <c r="Q35" i="21" s="1"/>
  <c r="Q35" i="22" s="1"/>
  <c r="AG35" i="20"/>
  <c r="V35" i="20"/>
  <c r="V35" i="21" s="1"/>
  <c r="V35" i="22" s="1"/>
  <c r="G35" i="20"/>
  <c r="W35" i="20"/>
  <c r="W35" i="21" s="1"/>
  <c r="W35" i="22" s="1"/>
  <c r="AM35" i="20"/>
  <c r="Z35" i="20"/>
  <c r="H35" i="20"/>
  <c r="X35" i="20"/>
  <c r="X35" i="21" s="1"/>
  <c r="X35" i="22" s="1"/>
  <c r="AN35" i="20"/>
  <c r="F35" i="20"/>
  <c r="E35" i="20"/>
  <c r="U35" i="20"/>
  <c r="U35" i="21" s="1"/>
  <c r="U35" i="22" s="1"/>
  <c r="AK35" i="20"/>
  <c r="AH35" i="20"/>
  <c r="K35" i="20"/>
  <c r="AA35" i="20"/>
  <c r="AL35" i="20"/>
  <c r="L35" i="20"/>
  <c r="AB35" i="20"/>
  <c r="R35" i="20"/>
  <c r="R35" i="21" s="1"/>
  <c r="R35" i="22" s="1"/>
  <c r="I35" i="20"/>
  <c r="Y35" i="20"/>
  <c r="AO35" i="20"/>
  <c r="A35" i="20"/>
  <c r="AP35" i="20"/>
  <c r="O35" i="20"/>
  <c r="AE35" i="20"/>
  <c r="P35" i="20"/>
  <c r="P35" i="21" s="1"/>
  <c r="P35" i="22" s="1"/>
  <c r="AF35" i="20"/>
  <c r="AD35" i="20"/>
  <c r="M35" i="20"/>
  <c r="AC35" i="20"/>
  <c r="J35" i="20"/>
  <c r="B35" i="20"/>
  <c r="S35" i="20"/>
  <c r="S35" i="21" s="1"/>
  <c r="S35" i="22" s="1"/>
  <c r="AI35" i="20"/>
  <c r="BD65" i="24"/>
  <c r="BE36" i="18"/>
  <c r="BE36" i="24" s="1"/>
  <c r="BE38" i="18"/>
  <c r="BE38" i="24" s="1"/>
  <c r="A13" i="42"/>
  <c r="BZ12" i="41" s="1"/>
  <c r="CR11" i="41" s="1"/>
  <c r="BE39" i="18"/>
  <c r="BE39" i="24" s="1"/>
  <c r="BD40" i="18"/>
  <c r="BX1159" i="21"/>
  <c r="B12" i="31"/>
  <c r="A13" i="31"/>
  <c r="AB3" i="38"/>
  <c r="AB3" i="25"/>
  <c r="AB3" i="23"/>
  <c r="AD3" i="26" s="1"/>
  <c r="AA3" i="21"/>
  <c r="BY3" i="21" s="1"/>
  <c r="AA3" i="22"/>
  <c r="AB3" i="18"/>
  <c r="AA3" i="20"/>
  <c r="AA3" i="24"/>
  <c r="AA1158" i="24" s="1"/>
  <c r="B12" i="30"/>
  <c r="A13" i="30"/>
  <c r="E12" i="33"/>
  <c r="I11" i="33"/>
  <c r="I12" i="33" s="1"/>
  <c r="BX1157" i="21"/>
  <c r="H37" i="24"/>
  <c r="Q37" i="24"/>
  <c r="AZ37" i="24"/>
  <c r="AQ37" i="24"/>
  <c r="V37" i="24"/>
  <c r="AB37" i="24"/>
  <c r="AK37" i="24"/>
  <c r="BB35" i="24"/>
  <c r="AY37" i="24"/>
  <c r="F37" i="24"/>
  <c r="I37" i="24"/>
  <c r="R37" i="24"/>
  <c r="AN37" i="24"/>
  <c r="AT37" i="24"/>
  <c r="AW37" i="24"/>
  <c r="T37" i="24"/>
  <c r="Z37" i="24"/>
  <c r="AV37" i="24"/>
  <c r="W37" i="24"/>
  <c r="AE37" i="24"/>
  <c r="B37" i="24"/>
  <c r="X37" i="24"/>
  <c r="AD37" i="24"/>
  <c r="AG37" i="24"/>
  <c r="BA35" i="24"/>
  <c r="D37" i="24"/>
  <c r="J37" i="24"/>
  <c r="M37" i="24"/>
  <c r="AF37" i="24"/>
  <c r="AL37" i="24"/>
  <c r="AO37" i="24"/>
  <c r="AR37" i="24"/>
  <c r="AX37" i="24"/>
  <c r="G37" i="24"/>
  <c r="O37" i="24"/>
  <c r="N37" i="24"/>
  <c r="S37" i="24"/>
  <c r="AI37" i="24"/>
  <c r="P37" i="24"/>
  <c r="Y37" i="24"/>
  <c r="AH37" i="24"/>
  <c r="AA37" i="24"/>
  <c r="AU37" i="24"/>
  <c r="A37" i="24"/>
  <c r="AJ37" i="24"/>
  <c r="AP37" i="24"/>
  <c r="AS37" i="24"/>
  <c r="BC35" i="24"/>
  <c r="L37" i="24"/>
  <c r="U37" i="24"/>
  <c r="C37" i="24"/>
  <c r="AC37" i="24"/>
  <c r="K37" i="24"/>
  <c r="AM37" i="24"/>
  <c r="E37" i="24"/>
  <c r="BC33" i="23" l="1"/>
  <c r="BC34" i="23"/>
  <c r="C37" i="23"/>
  <c r="B37" i="23" s="1"/>
  <c r="BE35" i="23"/>
  <c r="BB35" i="23"/>
  <c r="BH35" i="23"/>
  <c r="BF35" i="23"/>
  <c r="BD35" i="23" s="1"/>
  <c r="BI30" i="23"/>
  <c r="BJ33" i="23"/>
  <c r="A33" i="23"/>
  <c r="A34" i="23" s="1"/>
  <c r="BJ34" i="23"/>
  <c r="AC31" i="22"/>
  <c r="B37" i="22"/>
  <c r="A37" i="22"/>
  <c r="AP31" i="22"/>
  <c r="F31" i="22"/>
  <c r="G31" i="22"/>
  <c r="AG31" i="22"/>
  <c r="AO31" i="22"/>
  <c r="AN31" i="22"/>
  <c r="AE31" i="22"/>
  <c r="AJ31" i="22"/>
  <c r="E31" i="22"/>
  <c r="AF31" i="22"/>
  <c r="AM31" i="22"/>
  <c r="J31" i="22"/>
  <c r="AI31" i="22"/>
  <c r="I31" i="22"/>
  <c r="AA31" i="22"/>
  <c r="Z31" i="22"/>
  <c r="AH31" i="22"/>
  <c r="C31" i="22"/>
  <c r="AL31" i="22"/>
  <c r="AK31" i="22"/>
  <c r="AD31" i="22"/>
  <c r="AB31" i="22"/>
  <c r="D31" i="22"/>
  <c r="B37" i="21"/>
  <c r="A37" i="21"/>
  <c r="BB35" i="21"/>
  <c r="I32" i="21"/>
  <c r="I32" i="22" s="1"/>
  <c r="Z32" i="21"/>
  <c r="AK32" i="21"/>
  <c r="E32" i="21"/>
  <c r="AO32" i="21"/>
  <c r="G32" i="21"/>
  <c r="AH32" i="21"/>
  <c r="AM32" i="21"/>
  <c r="AD32" i="21"/>
  <c r="J32" i="21"/>
  <c r="J32" i="22" s="1"/>
  <c r="H32" i="21"/>
  <c r="F32" i="21"/>
  <c r="AB32" i="21"/>
  <c r="AP32" i="21"/>
  <c r="AC32" i="21"/>
  <c r="AN32" i="21"/>
  <c r="AL32" i="21"/>
  <c r="AE32" i="21"/>
  <c r="C32" i="21"/>
  <c r="AJ32" i="21"/>
  <c r="AA32" i="21"/>
  <c r="AF32" i="21"/>
  <c r="D32" i="21"/>
  <c r="AG32" i="21"/>
  <c r="AI32" i="21"/>
  <c r="BK35" i="21"/>
  <c r="M35" i="21"/>
  <c r="M35" i="22" s="1"/>
  <c r="BI35" i="21"/>
  <c r="BC35" i="21"/>
  <c r="BF35" i="21"/>
  <c r="BE35" i="21"/>
  <c r="BL35" i="21"/>
  <c r="N35" i="21"/>
  <c r="N35" i="22" s="1"/>
  <c r="BZ34" i="21"/>
  <c r="O35" i="21"/>
  <c r="O35" i="22" s="1"/>
  <c r="BM35" i="21"/>
  <c r="L35" i="21"/>
  <c r="L35" i="22" s="1"/>
  <c r="BJ35" i="21"/>
  <c r="BD35" i="21"/>
  <c r="BZ33" i="21"/>
  <c r="BH35" i="21"/>
  <c r="BG35" i="21"/>
  <c r="BA35" i="21"/>
  <c r="P37" i="20"/>
  <c r="P37" i="21" s="1"/>
  <c r="P37" i="22" s="1"/>
  <c r="F37" i="20"/>
  <c r="V37" i="20"/>
  <c r="AL37" i="20"/>
  <c r="H37" i="20"/>
  <c r="B37" i="20"/>
  <c r="S37" i="20"/>
  <c r="S37" i="21" s="1"/>
  <c r="S37" i="22" s="1"/>
  <c r="AI37" i="20"/>
  <c r="AN37" i="20"/>
  <c r="M37" i="20"/>
  <c r="AC37" i="20"/>
  <c r="AF37" i="20"/>
  <c r="J37" i="20"/>
  <c r="Z37" i="20"/>
  <c r="AP37" i="20"/>
  <c r="X37" i="20"/>
  <c r="G37" i="20"/>
  <c r="W37" i="20"/>
  <c r="AM37" i="20"/>
  <c r="L37" i="20"/>
  <c r="Q37" i="20"/>
  <c r="Q37" i="21" s="1"/>
  <c r="Q37" i="22" s="1"/>
  <c r="AG37" i="20"/>
  <c r="N37" i="20"/>
  <c r="AD37" i="20"/>
  <c r="AJ37" i="20"/>
  <c r="K37" i="20"/>
  <c r="AA37" i="20"/>
  <c r="T37" i="20"/>
  <c r="T37" i="21" s="1"/>
  <c r="T37" i="22" s="1"/>
  <c r="E37" i="20"/>
  <c r="U37" i="20"/>
  <c r="U37" i="21" s="1"/>
  <c r="U37" i="22" s="1"/>
  <c r="AK37" i="20"/>
  <c r="D37" i="20"/>
  <c r="C37" i="20"/>
  <c r="A37" i="20"/>
  <c r="R37" i="20"/>
  <c r="R37" i="21" s="1"/>
  <c r="R37" i="22" s="1"/>
  <c r="AH37" i="20"/>
  <c r="O37" i="20"/>
  <c r="AE37" i="20"/>
  <c r="AB37" i="20"/>
  <c r="I37" i="20"/>
  <c r="Y37" i="20"/>
  <c r="AO37" i="20"/>
  <c r="BD66" i="24"/>
  <c r="A14" i="42"/>
  <c r="BZ13" i="41" s="1"/>
  <c r="CR12" i="41" s="1"/>
  <c r="BE40" i="18"/>
  <c r="BE40" i="24" s="1"/>
  <c r="BD41" i="18"/>
  <c r="BY1159" i="21"/>
  <c r="B13" i="31"/>
  <c r="A14" i="31"/>
  <c r="B13" i="30"/>
  <c r="A14" i="30"/>
  <c r="AC3" i="38"/>
  <c r="AC3" i="25"/>
  <c r="AC3" i="23"/>
  <c r="AE3" i="26" s="1"/>
  <c r="AB3" i="22"/>
  <c r="AB3" i="21"/>
  <c r="AB3" i="20"/>
  <c r="AB3" i="24"/>
  <c r="AB1158" i="24" s="1"/>
  <c r="AC3" i="18"/>
  <c r="BY1157" i="21"/>
  <c r="AU38" i="24"/>
  <c r="AZ36" i="24"/>
  <c r="S39" i="24"/>
  <c r="F38" i="24"/>
  <c r="K36" i="24"/>
  <c r="AV39" i="24"/>
  <c r="AK39" i="24"/>
  <c r="AS38" i="24"/>
  <c r="J38" i="24"/>
  <c r="G36" i="24"/>
  <c r="Y39" i="24"/>
  <c r="AI38" i="24"/>
  <c r="AV38" i="24"/>
  <c r="AY36" i="24"/>
  <c r="AY39" i="24"/>
  <c r="G39" i="24"/>
  <c r="AK38" i="24"/>
  <c r="AX36" i="24"/>
  <c r="X39" i="24"/>
  <c r="AA38" i="24"/>
  <c r="AN38" i="24"/>
  <c r="P36" i="24"/>
  <c r="AV36" i="24"/>
  <c r="AU39" i="24"/>
  <c r="W38" i="24"/>
  <c r="AJ38" i="24"/>
  <c r="D36" i="24"/>
  <c r="AJ36" i="24"/>
  <c r="AM39" i="24"/>
  <c r="S38" i="24"/>
  <c r="AF38" i="24"/>
  <c r="AL36" i="24"/>
  <c r="V39" i="24"/>
  <c r="M39" i="24"/>
  <c r="U38" i="24"/>
  <c r="AE36" i="24"/>
  <c r="AL39" i="24"/>
  <c r="H39" i="24"/>
  <c r="K38" i="24"/>
  <c r="X38" i="24"/>
  <c r="AG36" i="24"/>
  <c r="AT36" i="24"/>
  <c r="AI39" i="24"/>
  <c r="AG39" i="24"/>
  <c r="M38" i="24"/>
  <c r="AC36" i="24"/>
  <c r="AP36" i="24"/>
  <c r="AA39" i="24"/>
  <c r="U39" i="24"/>
  <c r="I38" i="24"/>
  <c r="I36" i="24"/>
  <c r="V36" i="24"/>
  <c r="Z39" i="24"/>
  <c r="I39" i="24"/>
  <c r="BB37" i="24"/>
  <c r="AP38" i="24"/>
  <c r="E38" i="24"/>
  <c r="L38" i="24"/>
  <c r="E36" i="24"/>
  <c r="O36" i="24"/>
  <c r="R36" i="24"/>
  <c r="AZ39" i="24"/>
  <c r="B39" i="24"/>
  <c r="AS39" i="24"/>
  <c r="BA37" i="24"/>
  <c r="AD38" i="24"/>
  <c r="A38" i="24"/>
  <c r="H38" i="24"/>
  <c r="Q36" i="24"/>
  <c r="AA36" i="24"/>
  <c r="AD36" i="24"/>
  <c r="AH39" i="24"/>
  <c r="N39" i="24"/>
  <c r="D39" i="24"/>
  <c r="BC37" i="24"/>
  <c r="V38" i="24"/>
  <c r="AX38" i="24"/>
  <c r="D38" i="24"/>
  <c r="M36" i="24"/>
  <c r="W36" i="24"/>
  <c r="Z36" i="24"/>
  <c r="AD39" i="24"/>
  <c r="J39" i="24"/>
  <c r="AO39" i="24"/>
  <c r="AY38" i="24"/>
  <c r="N38" i="24"/>
  <c r="AH38" i="24"/>
  <c r="AT38" i="24"/>
  <c r="AF36" i="24"/>
  <c r="C36" i="24"/>
  <c r="F36" i="24"/>
  <c r="AN39" i="24"/>
  <c r="Q39" i="24"/>
  <c r="W39" i="24"/>
  <c r="B38" i="24"/>
  <c r="R38" i="24"/>
  <c r="AL38" i="24"/>
  <c r="AB36" i="24"/>
  <c r="B36" i="24"/>
  <c r="AJ39" i="24"/>
  <c r="E39" i="24"/>
  <c r="AQ38" i="24"/>
  <c r="AW38" i="24"/>
  <c r="Z38" i="24"/>
  <c r="A36" i="24"/>
  <c r="N36" i="24"/>
  <c r="AW39" i="24"/>
  <c r="AM38" i="24"/>
  <c r="AZ38" i="24"/>
  <c r="AR36" i="24"/>
  <c r="J36" i="24"/>
  <c r="AR39" i="24"/>
  <c r="AC39" i="24"/>
  <c r="AO38" i="24"/>
  <c r="AO36" i="24"/>
  <c r="L36" i="24"/>
  <c r="T36" i="24"/>
  <c r="AE39" i="24"/>
  <c r="AE38" i="24"/>
  <c r="AR38" i="24"/>
  <c r="AK36" i="24"/>
  <c r="AU36" i="24"/>
  <c r="H36" i="24"/>
  <c r="AQ39" i="24"/>
  <c r="C39" i="24"/>
  <c r="AG38" i="24"/>
  <c r="AW36" i="24"/>
  <c r="AN36" i="24"/>
  <c r="AF39" i="24"/>
  <c r="O39" i="24"/>
  <c r="AC38" i="24"/>
  <c r="AS36" i="24"/>
  <c r="X36" i="24"/>
  <c r="AB39" i="24"/>
  <c r="K39" i="24"/>
  <c r="Y38" i="24"/>
  <c r="Y36" i="24"/>
  <c r="AI36" i="24"/>
  <c r="AP39" i="24"/>
  <c r="L39" i="24"/>
  <c r="O38" i="24"/>
  <c r="AB38" i="24"/>
  <c r="U36" i="24"/>
  <c r="AH36" i="24"/>
  <c r="R39" i="24"/>
  <c r="A39" i="24"/>
  <c r="Q38" i="24"/>
  <c r="AQ36" i="24"/>
  <c r="AX39" i="24"/>
  <c r="T39" i="24"/>
  <c r="G38" i="24"/>
  <c r="T38" i="24"/>
  <c r="AM36" i="24"/>
  <c r="AT39" i="24"/>
  <c r="P39" i="24"/>
  <c r="C38" i="24"/>
  <c r="P38" i="24"/>
  <c r="S36" i="24"/>
  <c r="F39" i="24"/>
  <c r="BC35" i="23" l="1"/>
  <c r="AC31" i="23"/>
  <c r="BE37" i="23"/>
  <c r="BB37" i="23"/>
  <c r="BH37" i="23"/>
  <c r="C39" i="23"/>
  <c r="B39" i="23" s="1"/>
  <c r="C36" i="23"/>
  <c r="B36" i="23" s="1"/>
  <c r="C38" i="23"/>
  <c r="B38" i="23" s="1"/>
  <c r="BF37" i="23"/>
  <c r="BD37" i="23" s="1"/>
  <c r="D31" i="23"/>
  <c r="R31" i="23"/>
  <c r="W31" i="23"/>
  <c r="T31" i="23"/>
  <c r="S31" i="23"/>
  <c r="U31" i="23"/>
  <c r="Y31" i="23"/>
  <c r="Q31" i="23"/>
  <c r="X31" i="23"/>
  <c r="V31" i="23"/>
  <c r="O31" i="23"/>
  <c r="M31" i="23"/>
  <c r="P31" i="23"/>
  <c r="N31" i="23"/>
  <c r="J31" i="23"/>
  <c r="AG31" i="23"/>
  <c r="AO31" i="23"/>
  <c r="G31" i="23"/>
  <c r="AD31" i="23"/>
  <c r="Z31" i="23"/>
  <c r="I31" i="23"/>
  <c r="BJ35" i="23"/>
  <c r="A35" i="23"/>
  <c r="AI31" i="23"/>
  <c r="AJ31" i="23"/>
  <c r="F31" i="23"/>
  <c r="AP31" i="23"/>
  <c r="AQ31" i="23"/>
  <c r="AE31" i="23"/>
  <c r="AL31" i="23"/>
  <c r="AA31" i="23"/>
  <c r="K31" i="23"/>
  <c r="AK31" i="23"/>
  <c r="AH31" i="23"/>
  <c r="AI32" i="22"/>
  <c r="E31" i="23"/>
  <c r="AM31" i="23"/>
  <c r="AB31" i="23"/>
  <c r="AN31" i="23"/>
  <c r="AF31" i="23"/>
  <c r="H31" i="23"/>
  <c r="L31" i="23"/>
  <c r="D32" i="22"/>
  <c r="AG32" i="22"/>
  <c r="A36" i="22"/>
  <c r="A38" i="22"/>
  <c r="A39" i="22"/>
  <c r="B39" i="22"/>
  <c r="B36" i="22"/>
  <c r="B38" i="22"/>
  <c r="AJ32" i="22"/>
  <c r="AN32" i="22"/>
  <c r="F32" i="22"/>
  <c r="AM32" i="22"/>
  <c r="E32" i="22"/>
  <c r="C32" i="22"/>
  <c r="AC32" i="22"/>
  <c r="H32" i="22"/>
  <c r="AH32" i="22"/>
  <c r="AK32" i="22"/>
  <c r="AF32" i="22"/>
  <c r="AE32" i="22"/>
  <c r="AP32" i="22"/>
  <c r="G32" i="22"/>
  <c r="Z32" i="22"/>
  <c r="AA32" i="22"/>
  <c r="AL32" i="22"/>
  <c r="AB32" i="22"/>
  <c r="AD32" i="22"/>
  <c r="AO32" i="22"/>
  <c r="A36" i="21"/>
  <c r="A38" i="21"/>
  <c r="A39" i="21"/>
  <c r="B39" i="21"/>
  <c r="B36" i="21"/>
  <c r="B38" i="21"/>
  <c r="BK37" i="21"/>
  <c r="M37" i="21"/>
  <c r="M37" i="22" s="1"/>
  <c r="BL37" i="21"/>
  <c r="N37" i="21"/>
  <c r="N37" i="22" s="1"/>
  <c r="AH33" i="21"/>
  <c r="C33" i="21"/>
  <c r="J33" i="21"/>
  <c r="J33" i="22" s="1"/>
  <c r="AL33" i="21"/>
  <c r="AC33" i="21"/>
  <c r="AO33" i="21"/>
  <c r="AP33" i="21"/>
  <c r="AK33" i="21"/>
  <c r="AN33" i="21"/>
  <c r="AE33" i="21"/>
  <c r="AD33" i="21"/>
  <c r="AA33" i="21"/>
  <c r="H33" i="21"/>
  <c r="H33" i="22" s="1"/>
  <c r="G33" i="21"/>
  <c r="AB33" i="21"/>
  <c r="E33" i="21"/>
  <c r="AG33" i="21"/>
  <c r="F33" i="21"/>
  <c r="Z33" i="21"/>
  <c r="I33" i="21"/>
  <c r="I33" i="22" s="1"/>
  <c r="AI33" i="21"/>
  <c r="AF33" i="21"/>
  <c r="D33" i="21"/>
  <c r="AM33" i="21"/>
  <c r="AJ33" i="21"/>
  <c r="BI37" i="21"/>
  <c r="O37" i="21"/>
  <c r="O37" i="22" s="1"/>
  <c r="BM37" i="21"/>
  <c r="BA37" i="21"/>
  <c r="BC37" i="21"/>
  <c r="BE37" i="21"/>
  <c r="BH37" i="21"/>
  <c r="BF37" i="21"/>
  <c r="BD37" i="21"/>
  <c r="BG37" i="21"/>
  <c r="BB37" i="21"/>
  <c r="L37" i="21"/>
  <c r="L37" i="22" s="1"/>
  <c r="BJ37" i="21"/>
  <c r="BZ35" i="21"/>
  <c r="E34" i="21"/>
  <c r="AG34" i="21"/>
  <c r="F34" i="21"/>
  <c r="Z34" i="21"/>
  <c r="AL34" i="21"/>
  <c r="AJ34" i="21"/>
  <c r="AF34" i="21"/>
  <c r="X34" i="21"/>
  <c r="X34" i="22" s="1"/>
  <c r="G34" i="21"/>
  <c r="H34" i="21"/>
  <c r="AB34" i="21"/>
  <c r="D34" i="21"/>
  <c r="AC34" i="21"/>
  <c r="AN34" i="21"/>
  <c r="AE34" i="21"/>
  <c r="AM34" i="21"/>
  <c r="AI34" i="21"/>
  <c r="AH34" i="21"/>
  <c r="Y34" i="21"/>
  <c r="AD34" i="21"/>
  <c r="AP34" i="21"/>
  <c r="AO34" i="21"/>
  <c r="AK34" i="21"/>
  <c r="C34" i="21"/>
  <c r="AA34" i="21"/>
  <c r="N39" i="20"/>
  <c r="H39" i="20"/>
  <c r="X39" i="20"/>
  <c r="J39" i="20"/>
  <c r="M39" i="20"/>
  <c r="AF39" i="20"/>
  <c r="R39" i="20"/>
  <c r="R39" i="21" s="1"/>
  <c r="R39" i="22" s="1"/>
  <c r="G39" i="20"/>
  <c r="W39" i="20"/>
  <c r="W39" i="21" s="1"/>
  <c r="W39" i="22" s="1"/>
  <c r="AO39" i="20"/>
  <c r="AA39" i="20"/>
  <c r="U36" i="20"/>
  <c r="U36" i="21" s="1"/>
  <c r="U36" i="22" s="1"/>
  <c r="G36" i="20"/>
  <c r="W36" i="20"/>
  <c r="AM36" i="20"/>
  <c r="M36" i="20"/>
  <c r="D36" i="20"/>
  <c r="C36" i="20"/>
  <c r="T36" i="20"/>
  <c r="T36" i="21" s="1"/>
  <c r="T36" i="22" s="1"/>
  <c r="AJ36" i="20"/>
  <c r="AG36" i="20"/>
  <c r="J36" i="20"/>
  <c r="Z36" i="20"/>
  <c r="AP36" i="20"/>
  <c r="Q38" i="20"/>
  <c r="Q38" i="21" s="1"/>
  <c r="Q38" i="22" s="1"/>
  <c r="AG38" i="20"/>
  <c r="AI38" i="20"/>
  <c r="J38" i="20"/>
  <c r="Z38" i="20"/>
  <c r="AP38" i="20"/>
  <c r="O38" i="20"/>
  <c r="D38" i="20"/>
  <c r="C38" i="20"/>
  <c r="T38" i="20"/>
  <c r="T38" i="21" s="1"/>
  <c r="T38" i="22" s="1"/>
  <c r="AJ38" i="20"/>
  <c r="V39" i="20"/>
  <c r="V39" i="21" s="1"/>
  <c r="V39" i="22" s="1"/>
  <c r="L39" i="20"/>
  <c r="AD39" i="20"/>
  <c r="AP39" i="20"/>
  <c r="Q39" i="20"/>
  <c r="Q39" i="21" s="1"/>
  <c r="Q39" i="22" s="1"/>
  <c r="AN39" i="20"/>
  <c r="Z39" i="20"/>
  <c r="K39" i="20"/>
  <c r="AB39" i="20"/>
  <c r="AC39" i="20"/>
  <c r="AE39" i="20"/>
  <c r="AK36" i="20"/>
  <c r="K36" i="20"/>
  <c r="AA36" i="20"/>
  <c r="Y36" i="20"/>
  <c r="H36" i="20"/>
  <c r="X36" i="20"/>
  <c r="AN36" i="20"/>
  <c r="E36" i="20"/>
  <c r="N36" i="20"/>
  <c r="AD36" i="20"/>
  <c r="K38" i="20"/>
  <c r="E38" i="20"/>
  <c r="U38" i="20"/>
  <c r="U38" i="21" s="1"/>
  <c r="U38" i="22" s="1"/>
  <c r="AK38" i="20"/>
  <c r="N38" i="20"/>
  <c r="AD38" i="20"/>
  <c r="W38" i="20"/>
  <c r="W38" i="21" s="1"/>
  <c r="W38" i="22" s="1"/>
  <c r="H38" i="20"/>
  <c r="X38" i="20"/>
  <c r="X38" i="21" s="1"/>
  <c r="X38" i="22" s="1"/>
  <c r="AN38" i="20"/>
  <c r="AH39" i="20"/>
  <c r="P39" i="20"/>
  <c r="P39" i="21" s="1"/>
  <c r="P39" i="22" s="1"/>
  <c r="AL39" i="20"/>
  <c r="E39" i="20"/>
  <c r="U39" i="20"/>
  <c r="U39" i="21" s="1"/>
  <c r="U39" i="22" s="1"/>
  <c r="O39" i="20"/>
  <c r="AJ39" i="20"/>
  <c r="AG39" i="20"/>
  <c r="AI39" i="20"/>
  <c r="O36" i="20"/>
  <c r="AE36" i="20"/>
  <c r="AO36" i="20"/>
  <c r="L36" i="20"/>
  <c r="AB36" i="20"/>
  <c r="Q36" i="20"/>
  <c r="Q36" i="21" s="1"/>
  <c r="Q36" i="22" s="1"/>
  <c r="A36" i="20"/>
  <c r="R36" i="20"/>
  <c r="R36" i="21" s="1"/>
  <c r="R36" i="22" s="1"/>
  <c r="AH36" i="20"/>
  <c r="AA38" i="20"/>
  <c r="I38" i="20"/>
  <c r="Y38" i="20"/>
  <c r="AO38" i="20"/>
  <c r="G38" i="20"/>
  <c r="A38" i="20"/>
  <c r="R38" i="20"/>
  <c r="R38" i="21" s="1"/>
  <c r="R38" i="22" s="1"/>
  <c r="AH38" i="20"/>
  <c r="AE38" i="20"/>
  <c r="L38" i="20"/>
  <c r="AB38" i="20"/>
  <c r="A39" i="20"/>
  <c r="D39" i="20"/>
  <c r="C39" i="20"/>
  <c r="T39" i="20"/>
  <c r="T39" i="21" s="1"/>
  <c r="T39" i="22" s="1"/>
  <c r="I39" i="20"/>
  <c r="Y39" i="20"/>
  <c r="F39" i="20"/>
  <c r="B39" i="20"/>
  <c r="S39" i="20"/>
  <c r="S39" i="21" s="1"/>
  <c r="S39" i="22" s="1"/>
  <c r="AK39" i="20"/>
  <c r="AM39" i="20"/>
  <c r="I36" i="20"/>
  <c r="B36" i="20"/>
  <c r="S36" i="20"/>
  <c r="S36" i="21" s="1"/>
  <c r="S36" i="22" s="1"/>
  <c r="AI36" i="20"/>
  <c r="P36" i="20"/>
  <c r="P36" i="21" s="1"/>
  <c r="P36" i="22" s="1"/>
  <c r="AF36" i="20"/>
  <c r="AC36" i="20"/>
  <c r="F36" i="20"/>
  <c r="V36" i="20"/>
  <c r="AL36" i="20"/>
  <c r="AM38" i="20"/>
  <c r="M38" i="20"/>
  <c r="AC38" i="20"/>
  <c r="S38" i="20"/>
  <c r="S38" i="21" s="1"/>
  <c r="S38" i="22" s="1"/>
  <c r="F38" i="20"/>
  <c r="V38" i="20"/>
  <c r="V38" i="21" s="1"/>
  <c r="V38" i="22" s="1"/>
  <c r="AL38" i="20"/>
  <c r="B38" i="20"/>
  <c r="P38" i="20"/>
  <c r="P38" i="21" s="1"/>
  <c r="P38" i="22" s="1"/>
  <c r="AF38" i="20"/>
  <c r="BD67" i="24"/>
  <c r="A15" i="42"/>
  <c r="BZ14" i="41" s="1"/>
  <c r="CR13" i="41" s="1"/>
  <c r="BE41" i="18"/>
  <c r="BE41" i="24" s="1"/>
  <c r="BD42" i="18"/>
  <c r="B14" i="31"/>
  <c r="A15" i="31"/>
  <c r="AD3" i="38"/>
  <c r="AD3" i="25"/>
  <c r="AD3" i="23"/>
  <c r="AF3" i="26" s="1"/>
  <c r="AC3" i="22"/>
  <c r="AC3" i="20"/>
  <c r="AC3" i="21"/>
  <c r="AC3" i="24"/>
  <c r="AC1158" i="24" s="1"/>
  <c r="AD3" i="18"/>
  <c r="B14" i="30"/>
  <c r="A15" i="30"/>
  <c r="J40" i="24"/>
  <c r="E40" i="24"/>
  <c r="AU40" i="24"/>
  <c r="BC39" i="24"/>
  <c r="I40" i="24"/>
  <c r="AY40" i="24"/>
  <c r="BB39" i="24"/>
  <c r="D40" i="24"/>
  <c r="AV40" i="24"/>
  <c r="AI40" i="24"/>
  <c r="V40" i="24"/>
  <c r="AK40" i="24"/>
  <c r="O40" i="24"/>
  <c r="B40" i="24"/>
  <c r="X40" i="24"/>
  <c r="BB38" i="24"/>
  <c r="AZ40" i="24"/>
  <c r="AM40" i="24"/>
  <c r="Z40" i="24"/>
  <c r="AO40" i="24"/>
  <c r="AF40" i="24"/>
  <c r="S40" i="24"/>
  <c r="F40" i="24"/>
  <c r="U40" i="24"/>
  <c r="L40" i="24"/>
  <c r="AX40" i="24"/>
  <c r="BC38" i="24"/>
  <c r="Q40" i="24"/>
  <c r="H40" i="24"/>
  <c r="AT40" i="24"/>
  <c r="BA39" i="24"/>
  <c r="AS40" i="24"/>
  <c r="AJ40" i="24"/>
  <c r="W40" i="24"/>
  <c r="Y40" i="24"/>
  <c r="P40" i="24"/>
  <c r="C40" i="24"/>
  <c r="BB36" i="24"/>
  <c r="BA36" i="24" s="1"/>
  <c r="AH40" i="24"/>
  <c r="A40" i="24"/>
  <c r="AQ40" i="24"/>
  <c r="AD40" i="24"/>
  <c r="AC40" i="24"/>
  <c r="T40" i="24"/>
  <c r="G40" i="24"/>
  <c r="BC36" i="24"/>
  <c r="AL40" i="24"/>
  <c r="AR40" i="24"/>
  <c r="AE40" i="24"/>
  <c r="R40" i="24"/>
  <c r="AW40" i="24"/>
  <c r="AN40" i="24"/>
  <c r="AA40" i="24"/>
  <c r="N40" i="24"/>
  <c r="M40" i="24"/>
  <c r="AP40" i="24"/>
  <c r="BA38" i="24"/>
  <c r="AB40" i="24"/>
  <c r="AG40" i="24"/>
  <c r="K40" i="24"/>
  <c r="BC37" i="23" l="1"/>
  <c r="AE32" i="23"/>
  <c r="AA32" i="23"/>
  <c r="BB39" i="23"/>
  <c r="BH39" i="23"/>
  <c r="BH36" i="23"/>
  <c r="BB36" i="23"/>
  <c r="BE39" i="23"/>
  <c r="BE38" i="23"/>
  <c r="C40" i="23"/>
  <c r="B40" i="23" s="1"/>
  <c r="BF39" i="23"/>
  <c r="BD39" i="23" s="1"/>
  <c r="BF36" i="23"/>
  <c r="BD36" i="23" s="1"/>
  <c r="BH38" i="23"/>
  <c r="BB38" i="23"/>
  <c r="BE36" i="23"/>
  <c r="BF38" i="23"/>
  <c r="BD38" i="23" s="1"/>
  <c r="AG32" i="23"/>
  <c r="AP32" i="23"/>
  <c r="AB32" i="23"/>
  <c r="AF32" i="23"/>
  <c r="I32" i="23"/>
  <c r="AN32" i="23"/>
  <c r="AJ32" i="23"/>
  <c r="BI31" i="23"/>
  <c r="AD32" i="23"/>
  <c r="AC32" i="23"/>
  <c r="H32" i="23"/>
  <c r="AL32" i="23"/>
  <c r="D32" i="23"/>
  <c r="Y32" i="23"/>
  <c r="W32" i="23"/>
  <c r="V32" i="23"/>
  <c r="Q32" i="23"/>
  <c r="X32" i="23"/>
  <c r="T32" i="23"/>
  <c r="R32" i="23"/>
  <c r="S32" i="23"/>
  <c r="U32" i="23"/>
  <c r="Z32" i="23"/>
  <c r="L32" i="23"/>
  <c r="M32" i="23"/>
  <c r="O32" i="23"/>
  <c r="N32" i="23"/>
  <c r="P32" i="23"/>
  <c r="AO32" i="23"/>
  <c r="AH32" i="23"/>
  <c r="G32" i="23"/>
  <c r="AM32" i="23"/>
  <c r="AQ32" i="23"/>
  <c r="AI32" i="23"/>
  <c r="F32" i="23"/>
  <c r="AK32" i="23"/>
  <c r="E32" i="23"/>
  <c r="J32" i="23"/>
  <c r="K32" i="23"/>
  <c r="BJ37" i="23"/>
  <c r="AK34" i="22"/>
  <c r="AF33" i="22"/>
  <c r="AO34" i="22"/>
  <c r="AJ33" i="22"/>
  <c r="A40" i="22"/>
  <c r="B40" i="22"/>
  <c r="AA34" i="22"/>
  <c r="AP34" i="22"/>
  <c r="AI34" i="22"/>
  <c r="AC34" i="22"/>
  <c r="G34" i="22"/>
  <c r="AL34" i="22"/>
  <c r="E34" i="22"/>
  <c r="AM33" i="22"/>
  <c r="E33" i="22"/>
  <c r="AA33" i="22"/>
  <c r="AK33" i="22"/>
  <c r="AL33" i="22"/>
  <c r="C34" i="22"/>
  <c r="AD34" i="22"/>
  <c r="AM34" i="22"/>
  <c r="D34" i="22"/>
  <c r="Z34" i="22"/>
  <c r="D33" i="22"/>
  <c r="Z33" i="22"/>
  <c r="AB33" i="22"/>
  <c r="AD33" i="22"/>
  <c r="AP33" i="22"/>
  <c r="Y34" i="22"/>
  <c r="AE34" i="22"/>
  <c r="AB34" i="22"/>
  <c r="AF34" i="22"/>
  <c r="F34" i="22"/>
  <c r="F33" i="22"/>
  <c r="G33" i="22"/>
  <c r="AE33" i="22"/>
  <c r="AO33" i="22"/>
  <c r="C33" i="22"/>
  <c r="AH34" i="22"/>
  <c r="AN34" i="22"/>
  <c r="H34" i="22"/>
  <c r="AJ34" i="22"/>
  <c r="AG34" i="22"/>
  <c r="AI33" i="22"/>
  <c r="AG33" i="22"/>
  <c r="AN33" i="22"/>
  <c r="AC33" i="22"/>
  <c r="AH33" i="22"/>
  <c r="A40" i="21"/>
  <c r="B40" i="21"/>
  <c r="BG39" i="21"/>
  <c r="BM36" i="21"/>
  <c r="O36" i="21"/>
  <c r="O36" i="22" s="1"/>
  <c r="O39" i="21"/>
  <c r="O39" i="22" s="1"/>
  <c r="BM39" i="21"/>
  <c r="BF38" i="21"/>
  <c r="BI36" i="21"/>
  <c r="BB38" i="21"/>
  <c r="BH38" i="21"/>
  <c r="J38" i="21"/>
  <c r="J38" i="22" s="1"/>
  <c r="M36" i="21"/>
  <c r="M36" i="22" s="1"/>
  <c r="BK36" i="21"/>
  <c r="BE39" i="21"/>
  <c r="BH39" i="21"/>
  <c r="BZ37" i="21"/>
  <c r="BG36" i="21"/>
  <c r="BJ36" i="21"/>
  <c r="L36" i="21"/>
  <c r="L36" i="22" s="1"/>
  <c r="N36" i="21"/>
  <c r="N36" i="22" s="1"/>
  <c r="BL36" i="21"/>
  <c r="BF36" i="21"/>
  <c r="BI39" i="21"/>
  <c r="BM38" i="21"/>
  <c r="O38" i="21"/>
  <c r="O38" i="22" s="1"/>
  <c r="AA35" i="21"/>
  <c r="AB35" i="21"/>
  <c r="E35" i="21"/>
  <c r="Y35" i="21"/>
  <c r="Y35" i="22" s="1"/>
  <c r="J35" i="21"/>
  <c r="J35" i="22" s="1"/>
  <c r="AN35" i="21"/>
  <c r="D35" i="21"/>
  <c r="K35" i="21"/>
  <c r="K35" i="22" s="1"/>
  <c r="AJ35" i="21"/>
  <c r="AD35" i="21"/>
  <c r="F35" i="21"/>
  <c r="I35" i="21"/>
  <c r="I35" i="22" s="1"/>
  <c r="AM35" i="21"/>
  <c r="AF35" i="21"/>
  <c r="AI35" i="21"/>
  <c r="AE35" i="21"/>
  <c r="H35" i="21"/>
  <c r="H35" i="22" s="1"/>
  <c r="Z35" i="21"/>
  <c r="AL35" i="21"/>
  <c r="AC35" i="21"/>
  <c r="AO35" i="21"/>
  <c r="G35" i="21"/>
  <c r="AH35" i="21"/>
  <c r="AP35" i="21"/>
  <c r="AK35" i="21"/>
  <c r="C35" i="21"/>
  <c r="AG35" i="21"/>
  <c r="M38" i="21"/>
  <c r="M38" i="22" s="1"/>
  <c r="BK38" i="21"/>
  <c r="BD36" i="21"/>
  <c r="BD39" i="21"/>
  <c r="BA39" i="21"/>
  <c r="BJ38" i="21"/>
  <c r="L38" i="21"/>
  <c r="L38" i="22" s="1"/>
  <c r="I38" i="21"/>
  <c r="I38" i="22" s="1"/>
  <c r="BG38" i="21"/>
  <c r="BC39" i="21"/>
  <c r="BC38" i="21"/>
  <c r="BC36" i="21"/>
  <c r="BH36" i="21"/>
  <c r="BA36" i="21"/>
  <c r="BF39" i="21"/>
  <c r="BD38" i="21"/>
  <c r="BB39" i="21"/>
  <c r="BE38" i="21"/>
  <c r="N38" i="21"/>
  <c r="N38" i="22" s="1"/>
  <c r="BL38" i="21"/>
  <c r="BI38" i="21"/>
  <c r="L39" i="21"/>
  <c r="L39" i="22" s="1"/>
  <c r="BJ39" i="21"/>
  <c r="BA38" i="21"/>
  <c r="BB36" i="21"/>
  <c r="BE36" i="21"/>
  <c r="BK39" i="21"/>
  <c r="M39" i="21"/>
  <c r="M39" i="22" s="1"/>
  <c r="BL39" i="21"/>
  <c r="N39" i="21"/>
  <c r="N39" i="22" s="1"/>
  <c r="O40" i="20"/>
  <c r="AE40" i="20"/>
  <c r="L40" i="20"/>
  <c r="AB40" i="20"/>
  <c r="I40" i="20"/>
  <c r="Y40" i="20"/>
  <c r="Y40" i="21" s="1"/>
  <c r="Y40" i="22" s="1"/>
  <c r="AO40" i="20"/>
  <c r="A40" i="20"/>
  <c r="R40" i="20"/>
  <c r="R40" i="21" s="1"/>
  <c r="R40" i="22" s="1"/>
  <c r="AH40" i="20"/>
  <c r="B40" i="20"/>
  <c r="S40" i="20"/>
  <c r="S40" i="21" s="1"/>
  <c r="S40" i="22" s="1"/>
  <c r="AI40" i="20"/>
  <c r="P40" i="20"/>
  <c r="P40" i="21" s="1"/>
  <c r="P40" i="22" s="1"/>
  <c r="AF40" i="20"/>
  <c r="M40" i="20"/>
  <c r="AC40" i="20"/>
  <c r="F40" i="20"/>
  <c r="V40" i="20"/>
  <c r="V40" i="21" s="1"/>
  <c r="V40" i="22" s="1"/>
  <c r="AL40" i="20"/>
  <c r="G40" i="20"/>
  <c r="W40" i="20"/>
  <c r="W40" i="21" s="1"/>
  <c r="W40" i="22" s="1"/>
  <c r="AM40" i="20"/>
  <c r="D40" i="20"/>
  <c r="C40" i="20"/>
  <c r="T40" i="20"/>
  <c r="T40" i="21" s="1"/>
  <c r="T40" i="22" s="1"/>
  <c r="AJ40" i="20"/>
  <c r="Q40" i="20"/>
  <c r="Q40" i="21" s="1"/>
  <c r="Q40" i="22" s="1"/>
  <c r="AG40" i="20"/>
  <c r="J40" i="20"/>
  <c r="Z40" i="20"/>
  <c r="AP40" i="20"/>
  <c r="K40" i="20"/>
  <c r="AA40" i="20"/>
  <c r="H40" i="20"/>
  <c r="X40" i="20"/>
  <c r="X40" i="21" s="1"/>
  <c r="X40" i="22" s="1"/>
  <c r="AN40" i="20"/>
  <c r="E40" i="20"/>
  <c r="U40" i="20"/>
  <c r="U40" i="21" s="1"/>
  <c r="U40" i="22" s="1"/>
  <c r="AK40" i="20"/>
  <c r="N40" i="20"/>
  <c r="AD40" i="20"/>
  <c r="BD68" i="24"/>
  <c r="A16" i="42"/>
  <c r="BZ15" i="41" s="1"/>
  <c r="CR14" i="41" s="1"/>
  <c r="BE42" i="18"/>
  <c r="BE42" i="24" s="1"/>
  <c r="BD43" i="18"/>
  <c r="BD44" i="18" s="1"/>
  <c r="BE44" i="18" s="1"/>
  <c r="BE44" i="24" s="1"/>
  <c r="A16" i="31"/>
  <c r="B15" i="31"/>
  <c r="B15" i="30"/>
  <c r="A16" i="30"/>
  <c r="AE3" i="38"/>
  <c r="AE3" i="25"/>
  <c r="AE3" i="23"/>
  <c r="AG3" i="26" s="1"/>
  <c r="AD3" i="22"/>
  <c r="AD3" i="20"/>
  <c r="AD3" i="21"/>
  <c r="AD3" i="24"/>
  <c r="AD1158" i="24" s="1"/>
  <c r="AE3" i="18"/>
  <c r="AY41" i="24"/>
  <c r="Y41" i="24"/>
  <c r="O41" i="24"/>
  <c r="AQ41" i="24"/>
  <c r="AD41" i="24"/>
  <c r="Q41" i="24"/>
  <c r="T41" i="24"/>
  <c r="AS41" i="24"/>
  <c r="I41" i="24"/>
  <c r="AN41" i="24"/>
  <c r="N41" i="24"/>
  <c r="D41" i="24"/>
  <c r="AC41" i="24"/>
  <c r="AF41" i="24"/>
  <c r="F41" i="24"/>
  <c r="AU41" i="24"/>
  <c r="AH41" i="24"/>
  <c r="U41" i="24"/>
  <c r="X41" i="24"/>
  <c r="K41" i="24"/>
  <c r="AZ41" i="24"/>
  <c r="AM41" i="24"/>
  <c r="M41" i="24"/>
  <c r="P41" i="24"/>
  <c r="C41" i="24"/>
  <c r="AO41" i="24"/>
  <c r="AR41" i="24"/>
  <c r="AE41" i="24"/>
  <c r="R41" i="24"/>
  <c r="E41" i="24"/>
  <c r="H41" i="24"/>
  <c r="AT41" i="24"/>
  <c r="AG41" i="24"/>
  <c r="AJ41" i="24"/>
  <c r="W41" i="24"/>
  <c r="J41" i="24"/>
  <c r="AL41" i="24"/>
  <c r="AB41" i="24"/>
  <c r="B41" i="24"/>
  <c r="BB40" i="24"/>
  <c r="BA40" i="24" s="1"/>
  <c r="G41" i="24"/>
  <c r="AV41" i="24"/>
  <c r="AI41" i="24"/>
  <c r="V41" i="24"/>
  <c r="L41" i="24"/>
  <c r="AX41" i="24"/>
  <c r="AK41" i="24"/>
  <c r="AA41" i="24"/>
  <c r="A41" i="24"/>
  <c r="AP41" i="24"/>
  <c r="S41" i="24"/>
  <c r="BC40" i="24"/>
  <c r="AW41" i="24"/>
  <c r="Z41" i="24"/>
  <c r="A17" i="42" l="1"/>
  <c r="BZ16" i="41" s="1"/>
  <c r="CR15" i="41" s="1"/>
  <c r="AH33" i="23"/>
  <c r="I34" i="23"/>
  <c r="AH34" i="23"/>
  <c r="Y34" i="23"/>
  <c r="BC39" i="23"/>
  <c r="BH40" i="23"/>
  <c r="BB40" i="23"/>
  <c r="BF40" i="23"/>
  <c r="BD40" i="23" s="1"/>
  <c r="C41" i="23"/>
  <c r="B41" i="23" s="1"/>
  <c r="BE40" i="23"/>
  <c r="AD33" i="23"/>
  <c r="AI34" i="23"/>
  <c r="AC34" i="23"/>
  <c r="AO33" i="23"/>
  <c r="AK34" i="23"/>
  <c r="D33" i="23"/>
  <c r="S33" i="23"/>
  <c r="T33" i="23"/>
  <c r="Y33" i="23"/>
  <c r="V33" i="23"/>
  <c r="X33" i="23"/>
  <c r="W33" i="23"/>
  <c r="Q33" i="23"/>
  <c r="U33" i="23"/>
  <c r="Z33" i="23"/>
  <c r="R33" i="23"/>
  <c r="L33" i="23"/>
  <c r="O33" i="23"/>
  <c r="M33" i="23"/>
  <c r="P33" i="23"/>
  <c r="N33" i="23"/>
  <c r="G33" i="23"/>
  <c r="AF34" i="23"/>
  <c r="AC33" i="23"/>
  <c r="E34" i="23"/>
  <c r="AM33" i="23"/>
  <c r="AN33" i="23"/>
  <c r="AD34" i="23"/>
  <c r="AG33" i="23"/>
  <c r="K33" i="23"/>
  <c r="I33" i="23"/>
  <c r="BI32" i="23"/>
  <c r="G34" i="23"/>
  <c r="Z34" i="23"/>
  <c r="AA33" i="23"/>
  <c r="AN34" i="23"/>
  <c r="AL33" i="23"/>
  <c r="F34" i="23"/>
  <c r="AJ34" i="23"/>
  <c r="AL34" i="23"/>
  <c r="J33" i="23"/>
  <c r="BJ38" i="23"/>
  <c r="BJ36" i="23"/>
  <c r="A36" i="23"/>
  <c r="A37" i="23" s="1"/>
  <c r="AP33" i="23"/>
  <c r="AI33" i="23"/>
  <c r="AJ33" i="23"/>
  <c r="AO34" i="23"/>
  <c r="AF33" i="23"/>
  <c r="AG34" i="23"/>
  <c r="AQ33" i="23"/>
  <c r="E33" i="23"/>
  <c r="AE34" i="23"/>
  <c r="AB33" i="23"/>
  <c r="AM34" i="23"/>
  <c r="AQ34" i="23"/>
  <c r="AK33" i="23"/>
  <c r="BC38" i="23"/>
  <c r="BC36" i="23"/>
  <c r="BJ39" i="23"/>
  <c r="H33" i="23"/>
  <c r="AE33" i="23"/>
  <c r="AA34" i="23"/>
  <c r="D34" i="23"/>
  <c r="U34" i="23"/>
  <c r="V34" i="23"/>
  <c r="W34" i="23"/>
  <c r="S34" i="23"/>
  <c r="Q34" i="23"/>
  <c r="R34" i="23"/>
  <c r="X34" i="23"/>
  <c r="T34" i="23"/>
  <c r="P34" i="23"/>
  <c r="O34" i="23"/>
  <c r="N34" i="23"/>
  <c r="K34" i="23"/>
  <c r="M34" i="23"/>
  <c r="L34" i="23"/>
  <c r="J34" i="23"/>
  <c r="F33" i="23"/>
  <c r="H34" i="23"/>
  <c r="AB34" i="23"/>
  <c r="AP34" i="23"/>
  <c r="AG35" i="22"/>
  <c r="A41" i="22"/>
  <c r="B41" i="22"/>
  <c r="AH35" i="22"/>
  <c r="F35" i="22"/>
  <c r="C35" i="22"/>
  <c r="G35" i="22"/>
  <c r="Z35" i="22"/>
  <c r="AF35" i="22"/>
  <c r="AD35" i="22"/>
  <c r="AN35" i="22"/>
  <c r="AB35" i="22"/>
  <c r="AL35" i="22"/>
  <c r="D35" i="22"/>
  <c r="AK35" i="22"/>
  <c r="AO35" i="22"/>
  <c r="AM35" i="22"/>
  <c r="AJ35" i="22"/>
  <c r="AA35" i="22"/>
  <c r="AI35" i="22"/>
  <c r="E35" i="22"/>
  <c r="AP35" i="22"/>
  <c r="AC35" i="22"/>
  <c r="AE35" i="22"/>
  <c r="BZ38" i="21"/>
  <c r="AK38" i="21" s="1"/>
  <c r="A41" i="21"/>
  <c r="B41" i="21"/>
  <c r="BC40" i="21"/>
  <c r="BH40" i="21"/>
  <c r="BD40" i="21"/>
  <c r="BZ39" i="21"/>
  <c r="N40" i="21"/>
  <c r="N40" i="22" s="1"/>
  <c r="BL40" i="21"/>
  <c r="BI40" i="21"/>
  <c r="K40" i="21"/>
  <c r="K40" i="22" s="1"/>
  <c r="BA40" i="21"/>
  <c r="BE40" i="21"/>
  <c r="BG40" i="21"/>
  <c r="BM40" i="21"/>
  <c r="O40" i="21"/>
  <c r="O40" i="22" s="1"/>
  <c r="BZ36" i="21"/>
  <c r="AA37" i="21"/>
  <c r="AP37" i="21"/>
  <c r="K37" i="21"/>
  <c r="K37" i="22" s="1"/>
  <c r="AH37" i="21"/>
  <c r="AI37" i="21"/>
  <c r="AC37" i="21"/>
  <c r="E37" i="21"/>
  <c r="J37" i="21"/>
  <c r="H37" i="21"/>
  <c r="H37" i="22" s="1"/>
  <c r="F37" i="21"/>
  <c r="D37" i="21"/>
  <c r="AL37" i="21"/>
  <c r="AE37" i="21"/>
  <c r="AB37" i="21"/>
  <c r="V37" i="21"/>
  <c r="V37" i="22" s="1"/>
  <c r="Z37" i="21"/>
  <c r="C37" i="21"/>
  <c r="AJ37" i="21"/>
  <c r="AO37" i="21"/>
  <c r="X37" i="21"/>
  <c r="AG37" i="21"/>
  <c r="AK37" i="21"/>
  <c r="AM37" i="21"/>
  <c r="Y37" i="21"/>
  <c r="G37" i="21"/>
  <c r="AN37" i="21"/>
  <c r="W37" i="21"/>
  <c r="I37" i="21"/>
  <c r="I37" i="22" s="1"/>
  <c r="AD37" i="21"/>
  <c r="AF37" i="21"/>
  <c r="BB40" i="21"/>
  <c r="M40" i="21"/>
  <c r="M40" i="22" s="1"/>
  <c r="BK40" i="21"/>
  <c r="BF40" i="21"/>
  <c r="BJ40" i="21"/>
  <c r="L40" i="21"/>
  <c r="L40" i="22" s="1"/>
  <c r="N41" i="20"/>
  <c r="AD41" i="20"/>
  <c r="K41" i="20"/>
  <c r="AA41" i="20"/>
  <c r="H41" i="20"/>
  <c r="X41" i="20"/>
  <c r="X41" i="21" s="1"/>
  <c r="X41" i="22" s="1"/>
  <c r="AN41" i="20"/>
  <c r="E41" i="20"/>
  <c r="U41" i="20"/>
  <c r="U41" i="21" s="1"/>
  <c r="U41" i="22" s="1"/>
  <c r="AK41" i="20"/>
  <c r="A41" i="20"/>
  <c r="R41" i="20"/>
  <c r="R41" i="21" s="1"/>
  <c r="R41" i="22" s="1"/>
  <c r="AH41" i="20"/>
  <c r="O41" i="20"/>
  <c r="AE41" i="20"/>
  <c r="L41" i="20"/>
  <c r="AB41" i="20"/>
  <c r="I41" i="20"/>
  <c r="Y41" i="20"/>
  <c r="Y41" i="21" s="1"/>
  <c r="Y41" i="22" s="1"/>
  <c r="AO41" i="20"/>
  <c r="F41" i="20"/>
  <c r="V41" i="20"/>
  <c r="V41" i="21" s="1"/>
  <c r="V41" i="22" s="1"/>
  <c r="AL41" i="20"/>
  <c r="B41" i="20"/>
  <c r="S41" i="20"/>
  <c r="S41" i="21" s="1"/>
  <c r="S41" i="22" s="1"/>
  <c r="AI41" i="20"/>
  <c r="P41" i="20"/>
  <c r="P41" i="21" s="1"/>
  <c r="P41" i="22" s="1"/>
  <c r="AF41" i="20"/>
  <c r="M41" i="20"/>
  <c r="AC41" i="20"/>
  <c r="J41" i="20"/>
  <c r="Z41" i="20"/>
  <c r="AP41" i="20"/>
  <c r="G41" i="20"/>
  <c r="W41" i="20"/>
  <c r="W41" i="21" s="1"/>
  <c r="W41" i="22" s="1"/>
  <c r="AM41" i="20"/>
  <c r="D41" i="20"/>
  <c r="C41" i="20"/>
  <c r="T41" i="20"/>
  <c r="T41" i="21" s="1"/>
  <c r="T41" i="22" s="1"/>
  <c r="AJ41" i="20"/>
  <c r="Q41" i="20"/>
  <c r="Q41" i="21" s="1"/>
  <c r="Q41" i="22" s="1"/>
  <c r="AG41" i="20"/>
  <c r="BD69" i="24"/>
  <c r="BD45" i="18"/>
  <c r="BE45" i="18" s="1"/>
  <c r="BE45" i="24" s="1"/>
  <c r="BE43" i="18"/>
  <c r="BE43" i="24" s="1"/>
  <c r="A17" i="31"/>
  <c r="B16" i="31"/>
  <c r="B16" i="30"/>
  <c r="A17" i="30"/>
  <c r="AF3" i="38"/>
  <c r="AF3" i="25"/>
  <c r="AF3" i="23"/>
  <c r="AH3" i="26" s="1"/>
  <c r="AE3" i="21"/>
  <c r="AE3" i="22"/>
  <c r="AF3" i="18"/>
  <c r="AE3" i="20"/>
  <c r="AE3" i="24"/>
  <c r="AE1158" i="24" s="1"/>
  <c r="BC41" i="24"/>
  <c r="X42" i="24"/>
  <c r="Z42" i="24"/>
  <c r="D42" i="24"/>
  <c r="AD44" i="24"/>
  <c r="F42" i="24"/>
  <c r="AJ44" i="24"/>
  <c r="AX42" i="24"/>
  <c r="AB42" i="24"/>
  <c r="P44" i="24"/>
  <c r="AQ42" i="24"/>
  <c r="Q42" i="24"/>
  <c r="E44" i="24"/>
  <c r="AH44" i="24"/>
  <c r="J42" i="24"/>
  <c r="AW44" i="24"/>
  <c r="AA44" i="24"/>
  <c r="AO42" i="24"/>
  <c r="AA42" i="24"/>
  <c r="AR44" i="24"/>
  <c r="AE44" i="24"/>
  <c r="R44" i="24"/>
  <c r="G42" i="24"/>
  <c r="AS42" i="24"/>
  <c r="AJ42" i="24"/>
  <c r="X44" i="24"/>
  <c r="AY42" i="24"/>
  <c r="Y42" i="24"/>
  <c r="P42" i="24"/>
  <c r="M44" i="24"/>
  <c r="D44" i="24"/>
  <c r="AP44" i="24"/>
  <c r="AE42" i="24"/>
  <c r="R42" i="24"/>
  <c r="E42" i="24"/>
  <c r="BB41" i="24"/>
  <c r="AV44" i="24"/>
  <c r="AI44" i="24"/>
  <c r="V44" i="24"/>
  <c r="K42" i="24"/>
  <c r="AW42" i="24"/>
  <c r="AN42" i="24"/>
  <c r="AK44" i="24"/>
  <c r="AB44" i="24"/>
  <c r="O44" i="24"/>
  <c r="B44" i="24"/>
  <c r="AP42" i="24"/>
  <c r="AC42" i="24"/>
  <c r="T42" i="24"/>
  <c r="Q44" i="24"/>
  <c r="H44" i="24"/>
  <c r="AT44" i="24"/>
  <c r="AI42" i="24"/>
  <c r="V42" i="24"/>
  <c r="I42" i="24"/>
  <c r="AZ44" i="24"/>
  <c r="AM44" i="24"/>
  <c r="Z44" i="24"/>
  <c r="O42" i="24"/>
  <c r="B42" i="24"/>
  <c r="AR42" i="24"/>
  <c r="AO44" i="24"/>
  <c r="AF44" i="24"/>
  <c r="S44" i="24"/>
  <c r="F44" i="24"/>
  <c r="AT42" i="24"/>
  <c r="AG42" i="24"/>
  <c r="U44" i="24"/>
  <c r="L44" i="24"/>
  <c r="AX44" i="24"/>
  <c r="AM42" i="24"/>
  <c r="M42" i="24"/>
  <c r="A44" i="24"/>
  <c r="AQ44" i="24"/>
  <c r="S42" i="24"/>
  <c r="AV42" i="24"/>
  <c r="AS44" i="24"/>
  <c r="W44" i="24"/>
  <c r="J44" i="24"/>
  <c r="AK42" i="24"/>
  <c r="Y44" i="24"/>
  <c r="C44" i="24"/>
  <c r="AD42" i="24"/>
  <c r="H42" i="24"/>
  <c r="AU44" i="24"/>
  <c r="W42" i="24"/>
  <c r="AZ42" i="24"/>
  <c r="AN44" i="24"/>
  <c r="N44" i="24"/>
  <c r="C42" i="24"/>
  <c r="AF42" i="24"/>
  <c r="AC44" i="24"/>
  <c r="T44" i="24"/>
  <c r="G44" i="24"/>
  <c r="AU42" i="24"/>
  <c r="AH42" i="24"/>
  <c r="U42" i="24"/>
  <c r="L42" i="24"/>
  <c r="I44" i="24"/>
  <c r="AY44" i="24"/>
  <c r="AL44" i="24"/>
  <c r="N42" i="24"/>
  <c r="A42" i="24"/>
  <c r="BA41" i="24"/>
  <c r="AG44" i="24"/>
  <c r="K44" i="24"/>
  <c r="AL42" i="24"/>
  <c r="A18" i="42" l="1"/>
  <c r="BZ17" i="41" s="1"/>
  <c r="CR16" i="41" s="1"/>
  <c r="BC40" i="23"/>
  <c r="AN38" i="21"/>
  <c r="F38" i="21"/>
  <c r="F35" i="23"/>
  <c r="AO38" i="21"/>
  <c r="Z38" i="21"/>
  <c r="AE38" i="21"/>
  <c r="E38" i="21"/>
  <c r="AC38" i="21"/>
  <c r="AI38" i="21"/>
  <c r="H38" i="21"/>
  <c r="H38" i="22" s="1"/>
  <c r="G38" i="21"/>
  <c r="Y38" i="21"/>
  <c r="Y38" i="22" s="1"/>
  <c r="AH38" i="21"/>
  <c r="AB38" i="21"/>
  <c r="AF38" i="21"/>
  <c r="I35" i="23"/>
  <c r="A38" i="23"/>
  <c r="A39" i="23" s="1"/>
  <c r="C44" i="23"/>
  <c r="B44" i="23" s="1"/>
  <c r="BB41" i="23"/>
  <c r="BH41" i="23"/>
  <c r="BF41" i="23"/>
  <c r="BD41" i="23" s="1"/>
  <c r="C42" i="23"/>
  <c r="B42" i="23" s="1"/>
  <c r="BE41" i="23"/>
  <c r="AA38" i="21"/>
  <c r="AD38" i="21"/>
  <c r="AP38" i="21"/>
  <c r="D38" i="21"/>
  <c r="K38" i="21"/>
  <c r="K38" i="22" s="1"/>
  <c r="AF35" i="23"/>
  <c r="AJ35" i="23"/>
  <c r="AP35" i="23"/>
  <c r="AC35" i="23"/>
  <c r="AA35" i="23"/>
  <c r="AI35" i="23"/>
  <c r="L35" i="23"/>
  <c r="K35" i="23"/>
  <c r="AL38" i="21"/>
  <c r="C38" i="21"/>
  <c r="AD35" i="23"/>
  <c r="AB35" i="23"/>
  <c r="AL35" i="23"/>
  <c r="AO35" i="23"/>
  <c r="H35" i="23"/>
  <c r="J35" i="23"/>
  <c r="AJ38" i="21"/>
  <c r="AQ35" i="23"/>
  <c r="AK35" i="23"/>
  <c r="E35" i="23"/>
  <c r="AE35" i="23"/>
  <c r="D35" i="23"/>
  <c r="U35" i="23"/>
  <c r="W35" i="23"/>
  <c r="Y35" i="23"/>
  <c r="T35" i="23"/>
  <c r="Q35" i="23"/>
  <c r="X35" i="23"/>
  <c r="S35" i="23"/>
  <c r="R35" i="23"/>
  <c r="V35" i="23"/>
  <c r="P35" i="23"/>
  <c r="M35" i="23"/>
  <c r="O35" i="23"/>
  <c r="N35" i="23"/>
  <c r="BI33" i="23"/>
  <c r="AN35" i="23"/>
  <c r="AM35" i="23"/>
  <c r="AG35" i="23"/>
  <c r="G35" i="23"/>
  <c r="AH35" i="23"/>
  <c r="BI34" i="23"/>
  <c r="Z35" i="23"/>
  <c r="BJ40" i="23"/>
  <c r="AG38" i="21"/>
  <c r="A44" i="22"/>
  <c r="B44" i="22"/>
  <c r="A42" i="22"/>
  <c r="B42" i="22"/>
  <c r="AD37" i="22"/>
  <c r="G37" i="22"/>
  <c r="AG37" i="22"/>
  <c r="C37" i="22"/>
  <c r="AE37" i="22"/>
  <c r="AI37" i="22"/>
  <c r="AA37" i="22"/>
  <c r="Y37" i="22"/>
  <c r="X37" i="22"/>
  <c r="Z37" i="22"/>
  <c r="AL37" i="22"/>
  <c r="J37" i="22"/>
  <c r="AH37" i="22"/>
  <c r="W37" i="22"/>
  <c r="AM37" i="22"/>
  <c r="AO37" i="22"/>
  <c r="D37" i="22"/>
  <c r="E37" i="22"/>
  <c r="AF37" i="22"/>
  <c r="AN37" i="22"/>
  <c r="AK37" i="22"/>
  <c r="AJ37" i="22"/>
  <c r="AB37" i="22"/>
  <c r="F37" i="22"/>
  <c r="AC37" i="22"/>
  <c r="AP37" i="22"/>
  <c r="AM38" i="21"/>
  <c r="A44" i="21"/>
  <c r="B44" i="21"/>
  <c r="A42" i="21"/>
  <c r="B42" i="21"/>
  <c r="J41" i="21"/>
  <c r="J41" i="22" s="1"/>
  <c r="BH41" i="21"/>
  <c r="K41" i="21"/>
  <c r="K41" i="22" s="1"/>
  <c r="BI41" i="21"/>
  <c r="BZ40" i="21"/>
  <c r="BA41" i="21"/>
  <c r="BE41" i="21"/>
  <c r="BG41" i="21"/>
  <c r="O41" i="21"/>
  <c r="O41" i="22" s="1"/>
  <c r="BM41" i="21"/>
  <c r="BB41" i="21"/>
  <c r="BK41" i="21"/>
  <c r="M41" i="21"/>
  <c r="M41" i="22" s="1"/>
  <c r="BD41" i="21"/>
  <c r="BF41" i="21"/>
  <c r="BL41" i="21"/>
  <c r="N41" i="21"/>
  <c r="N41" i="22" s="1"/>
  <c r="AH36" i="21"/>
  <c r="K36" i="21"/>
  <c r="K36" i="22" s="1"/>
  <c r="H36" i="21"/>
  <c r="H36" i="22" s="1"/>
  <c r="F36" i="21"/>
  <c r="AO36" i="21"/>
  <c r="E36" i="21"/>
  <c r="W36" i="21"/>
  <c r="AC36" i="21"/>
  <c r="AN36" i="21"/>
  <c r="AB36" i="21"/>
  <c r="AD36" i="21"/>
  <c r="V36" i="21"/>
  <c r="V36" i="22" s="1"/>
  <c r="J36" i="21"/>
  <c r="J36" i="22" s="1"/>
  <c r="AE36" i="21"/>
  <c r="AA36" i="21"/>
  <c r="AG36" i="21"/>
  <c r="G36" i="21"/>
  <c r="G36" i="22" s="1"/>
  <c r="AL36" i="21"/>
  <c r="X36" i="21"/>
  <c r="AP36" i="21"/>
  <c r="I36" i="21"/>
  <c r="I36" i="22" s="1"/>
  <c r="AK36" i="21"/>
  <c r="Z36" i="21"/>
  <c r="AI36" i="21"/>
  <c r="Y36" i="21"/>
  <c r="AF36" i="21"/>
  <c r="AJ36" i="21"/>
  <c r="AM36" i="21"/>
  <c r="C36" i="21"/>
  <c r="D36" i="21"/>
  <c r="J39" i="21"/>
  <c r="AI39" i="21"/>
  <c r="AA39" i="21"/>
  <c r="Z39" i="21"/>
  <c r="H39" i="21"/>
  <c r="H39" i="22" s="1"/>
  <c r="I39" i="21"/>
  <c r="I39" i="22" s="1"/>
  <c r="AB39" i="21"/>
  <c r="AH39" i="21"/>
  <c r="AP39" i="21"/>
  <c r="X39" i="21"/>
  <c r="X39" i="22" s="1"/>
  <c r="F39" i="21"/>
  <c r="AG39" i="21"/>
  <c r="AD39" i="21"/>
  <c r="AO39" i="21"/>
  <c r="AK39" i="21"/>
  <c r="G39" i="21"/>
  <c r="C39" i="21"/>
  <c r="AF39" i="21"/>
  <c r="Y39" i="21"/>
  <c r="AJ39" i="21"/>
  <c r="AC39" i="21"/>
  <c r="K39" i="21"/>
  <c r="K39" i="22" s="1"/>
  <c r="AM39" i="21"/>
  <c r="E39" i="21"/>
  <c r="AE39" i="21"/>
  <c r="D39" i="21"/>
  <c r="AL39" i="21"/>
  <c r="AN39" i="21"/>
  <c r="L41" i="21"/>
  <c r="L41" i="22" s="1"/>
  <c r="BJ41" i="21"/>
  <c r="BC41" i="21"/>
  <c r="Q42" i="20"/>
  <c r="Q42" i="21" s="1"/>
  <c r="Q42" i="22" s="1"/>
  <c r="AG42" i="20"/>
  <c r="J42" i="20"/>
  <c r="Z42" i="20"/>
  <c r="AP42" i="20"/>
  <c r="G42" i="20"/>
  <c r="W42" i="20"/>
  <c r="W42" i="21" s="1"/>
  <c r="W42" i="22" s="1"/>
  <c r="AM42" i="20"/>
  <c r="D42" i="20"/>
  <c r="C42" i="20"/>
  <c r="T42" i="20"/>
  <c r="T42" i="21" s="1"/>
  <c r="T42" i="22" s="1"/>
  <c r="AJ42" i="20"/>
  <c r="O44" i="20"/>
  <c r="AE44" i="20"/>
  <c r="L44" i="20"/>
  <c r="AB44" i="20"/>
  <c r="I44" i="20"/>
  <c r="Y44" i="20"/>
  <c r="AO44" i="20"/>
  <c r="A44" i="20"/>
  <c r="R44" i="20"/>
  <c r="R44" i="21" s="1"/>
  <c r="R44" i="22" s="1"/>
  <c r="AH44" i="20"/>
  <c r="E42" i="20"/>
  <c r="U42" i="20"/>
  <c r="U42" i="21" s="1"/>
  <c r="U42" i="22" s="1"/>
  <c r="AK42" i="20"/>
  <c r="N42" i="20"/>
  <c r="AD42" i="20"/>
  <c r="K42" i="20"/>
  <c r="AA42" i="20"/>
  <c r="H42" i="20"/>
  <c r="X42" i="20"/>
  <c r="AN42" i="20"/>
  <c r="B44" i="20"/>
  <c r="S44" i="20"/>
  <c r="S44" i="21" s="1"/>
  <c r="S44" i="22" s="1"/>
  <c r="AI44" i="20"/>
  <c r="P44" i="20"/>
  <c r="P44" i="21" s="1"/>
  <c r="P44" i="22" s="1"/>
  <c r="AF44" i="20"/>
  <c r="M44" i="20"/>
  <c r="AC44" i="20"/>
  <c r="F44" i="20"/>
  <c r="V44" i="20"/>
  <c r="AL44" i="20"/>
  <c r="I42" i="20"/>
  <c r="Y42" i="20"/>
  <c r="AO42" i="20"/>
  <c r="A42" i="20"/>
  <c r="R42" i="20"/>
  <c r="R42" i="21" s="1"/>
  <c r="R42" i="22" s="1"/>
  <c r="AH42" i="20"/>
  <c r="O42" i="20"/>
  <c r="AE42" i="20"/>
  <c r="L42" i="20"/>
  <c r="AB42" i="20"/>
  <c r="G44" i="20"/>
  <c r="W44" i="20"/>
  <c r="AM44" i="20"/>
  <c r="D44" i="20"/>
  <c r="C44" i="20"/>
  <c r="T44" i="20"/>
  <c r="T44" i="21" s="1"/>
  <c r="T44" i="22" s="1"/>
  <c r="AJ44" i="20"/>
  <c r="Q44" i="20"/>
  <c r="Q44" i="21" s="1"/>
  <c r="Q44" i="22" s="1"/>
  <c r="AG44" i="20"/>
  <c r="J44" i="20"/>
  <c r="Z44" i="20"/>
  <c r="AP44" i="20"/>
  <c r="M42" i="20"/>
  <c r="AC42" i="20"/>
  <c r="F42" i="20"/>
  <c r="V42" i="20"/>
  <c r="V42" i="21" s="1"/>
  <c r="V42" i="22" s="1"/>
  <c r="AL42" i="20"/>
  <c r="B42" i="20"/>
  <c r="S42" i="20"/>
  <c r="S42" i="21" s="1"/>
  <c r="S42" i="22" s="1"/>
  <c r="AI42" i="20"/>
  <c r="P42" i="20"/>
  <c r="P42" i="21" s="1"/>
  <c r="P42" i="22" s="1"/>
  <c r="AF42" i="20"/>
  <c r="K44" i="20"/>
  <c r="AA44" i="20"/>
  <c r="H44" i="20"/>
  <c r="X44" i="20"/>
  <c r="AN44" i="20"/>
  <c r="E44" i="20"/>
  <c r="U44" i="20"/>
  <c r="U44" i="21" s="1"/>
  <c r="U44" i="22" s="1"/>
  <c r="AK44" i="20"/>
  <c r="N44" i="20"/>
  <c r="AD44" i="20"/>
  <c r="BD70" i="24"/>
  <c r="BD46" i="18"/>
  <c r="B17" i="31"/>
  <c r="A18" i="31"/>
  <c r="AG3" i="38"/>
  <c r="AG3" i="25"/>
  <c r="AG3" i="23"/>
  <c r="AI3" i="26" s="1"/>
  <c r="AF3" i="22"/>
  <c r="AF3" i="21"/>
  <c r="AF3" i="20"/>
  <c r="AF3" i="24"/>
  <c r="AF1158" i="24" s="1"/>
  <c r="AG3" i="18"/>
  <c r="B17" i="30"/>
  <c r="A18" i="30"/>
  <c r="D43" i="24"/>
  <c r="AN45" i="24"/>
  <c r="R43" i="24"/>
  <c r="AU43" i="24"/>
  <c r="W45" i="24"/>
  <c r="BC42" i="24"/>
  <c r="J43" i="24"/>
  <c r="AM43" i="24"/>
  <c r="AB45" i="24"/>
  <c r="B45" i="24"/>
  <c r="F43" i="24"/>
  <c r="AV43" i="24"/>
  <c r="AI43" i="24"/>
  <c r="X45" i="24"/>
  <c r="K45" i="24"/>
  <c r="BB44" i="24"/>
  <c r="AT43" i="24"/>
  <c r="X43" i="24"/>
  <c r="AY45" i="24"/>
  <c r="AS43" i="24"/>
  <c r="AJ43" i="24"/>
  <c r="W43" i="24"/>
  <c r="L45" i="24"/>
  <c r="AX45" i="24"/>
  <c r="AK45" i="24"/>
  <c r="AO43" i="24"/>
  <c r="AF43" i="24"/>
  <c r="S43" i="24"/>
  <c r="H45" i="24"/>
  <c r="AT45" i="24"/>
  <c r="AX43" i="24"/>
  <c r="AK43" i="24"/>
  <c r="O43" i="24"/>
  <c r="AP45" i="24"/>
  <c r="AD43" i="24"/>
  <c r="H43" i="24"/>
  <c r="AI45" i="24"/>
  <c r="I45" i="24"/>
  <c r="AP43" i="24"/>
  <c r="AC43" i="24"/>
  <c r="T43" i="24"/>
  <c r="G43" i="24"/>
  <c r="AU45" i="24"/>
  <c r="AH45" i="24"/>
  <c r="U45" i="24"/>
  <c r="AL43" i="24"/>
  <c r="Y43" i="24"/>
  <c r="P43" i="24"/>
  <c r="C43" i="24"/>
  <c r="AQ45" i="24"/>
  <c r="AD45" i="24"/>
  <c r="Q45" i="24"/>
  <c r="AH43" i="24"/>
  <c r="U43" i="24"/>
  <c r="L43" i="24"/>
  <c r="AZ45" i="24"/>
  <c r="AM45" i="24"/>
  <c r="Z45" i="24"/>
  <c r="M45" i="24"/>
  <c r="N43" i="24"/>
  <c r="A43" i="24"/>
  <c r="AQ43" i="24"/>
  <c r="AF45" i="24"/>
  <c r="S45" i="24"/>
  <c r="F45" i="24"/>
  <c r="BA44" i="24"/>
  <c r="Z43" i="24"/>
  <c r="M43" i="24"/>
  <c r="AR45" i="24"/>
  <c r="AE45" i="24"/>
  <c r="R45" i="24"/>
  <c r="E45" i="24"/>
  <c r="V43" i="24"/>
  <c r="I43" i="24"/>
  <c r="AY43" i="24"/>
  <c r="AA45" i="24"/>
  <c r="N45" i="24"/>
  <c r="A45" i="24"/>
  <c r="E43" i="24"/>
  <c r="AJ45" i="24"/>
  <c r="J45" i="24"/>
  <c r="AW43" i="24"/>
  <c r="AN43" i="24"/>
  <c r="AA43" i="24"/>
  <c r="P45" i="24"/>
  <c r="C45" i="24"/>
  <c r="AO45" i="24"/>
  <c r="AZ43" i="24"/>
  <c r="O45" i="24"/>
  <c r="BC44" i="24"/>
  <c r="AW45" i="24"/>
  <c r="B43" i="24"/>
  <c r="AR43" i="24"/>
  <c r="AE43" i="24"/>
  <c r="T45" i="24"/>
  <c r="G45" i="24"/>
  <c r="AS45" i="24"/>
  <c r="AG43" i="24"/>
  <c r="K43" i="24"/>
  <c r="AL45" i="24"/>
  <c r="Y45" i="24"/>
  <c r="BB42" i="24"/>
  <c r="BA42" i="24"/>
  <c r="AG45" i="24"/>
  <c r="AB43" i="24"/>
  <c r="D45" i="24"/>
  <c r="AC45" i="24"/>
  <c r="Q43" i="24"/>
  <c r="AV45" i="24"/>
  <c r="V45" i="24"/>
  <c r="A19" i="42" l="1"/>
  <c r="BZ18" i="41" s="1"/>
  <c r="CR17" i="41" s="1"/>
  <c r="AM38" i="22"/>
  <c r="A40" i="23"/>
  <c r="A41" i="23" s="1"/>
  <c r="G37" i="23"/>
  <c r="BH44" i="23"/>
  <c r="BB44" i="23"/>
  <c r="BE42" i="23"/>
  <c r="C43" i="23"/>
  <c r="B43" i="23" s="1"/>
  <c r="BF44" i="23"/>
  <c r="BD44" i="23" s="1"/>
  <c r="BH42" i="23"/>
  <c r="BB42" i="23"/>
  <c r="BE44" i="23"/>
  <c r="C45" i="23"/>
  <c r="B45" i="23" s="1"/>
  <c r="BF42" i="23"/>
  <c r="BD42" i="23" s="1"/>
  <c r="AO37" i="23"/>
  <c r="AP37" i="23"/>
  <c r="K37" i="23"/>
  <c r="Z37" i="23"/>
  <c r="D37" i="23"/>
  <c r="V37" i="23"/>
  <c r="R37" i="23"/>
  <c r="U37" i="23"/>
  <c r="T37" i="23"/>
  <c r="S37" i="23"/>
  <c r="Q37" i="23"/>
  <c r="N37" i="23"/>
  <c r="M37" i="23"/>
  <c r="P37" i="23"/>
  <c r="O37" i="23"/>
  <c r="W37" i="23"/>
  <c r="BJ41" i="23"/>
  <c r="AP38" i="22"/>
  <c r="AC37" i="23"/>
  <c r="AG37" i="23"/>
  <c r="AN37" i="23"/>
  <c r="AM37" i="23"/>
  <c r="AB37" i="23"/>
  <c r="AH37" i="23"/>
  <c r="BI35" i="23"/>
  <c r="J37" i="23"/>
  <c r="AL39" i="22"/>
  <c r="C36" i="22"/>
  <c r="AQ37" i="23"/>
  <c r="AK37" i="23"/>
  <c r="F37" i="23"/>
  <c r="X37" i="23"/>
  <c r="AA37" i="23"/>
  <c r="AJ37" i="23"/>
  <c r="H37" i="23"/>
  <c r="BC41" i="23"/>
  <c r="AD37" i="23"/>
  <c r="AL37" i="23"/>
  <c r="E37" i="23"/>
  <c r="AI37" i="23"/>
  <c r="Y37" i="23"/>
  <c r="AF37" i="23"/>
  <c r="AE37" i="23"/>
  <c r="L37" i="23"/>
  <c r="I37" i="23"/>
  <c r="AN39" i="22"/>
  <c r="D36" i="22"/>
  <c r="D38" i="22"/>
  <c r="A43" i="22"/>
  <c r="B43" i="22"/>
  <c r="A45" i="22"/>
  <c r="B45" i="22"/>
  <c r="AE39" i="22"/>
  <c r="AC39" i="22"/>
  <c r="C39" i="22"/>
  <c r="AD39" i="22"/>
  <c r="AP39" i="22"/>
  <c r="J39" i="22"/>
  <c r="AJ36" i="22"/>
  <c r="Z36" i="22"/>
  <c r="X36" i="22"/>
  <c r="AA36" i="22"/>
  <c r="AD36" i="22"/>
  <c r="W36" i="22"/>
  <c r="AA38" i="22"/>
  <c r="E38" i="22"/>
  <c r="AJ38" i="22"/>
  <c r="AE38" i="22"/>
  <c r="G38" i="22"/>
  <c r="E39" i="22"/>
  <c r="AJ39" i="22"/>
  <c r="G39" i="22"/>
  <c r="AG39" i="22"/>
  <c r="AH39" i="22"/>
  <c r="Z39" i="22"/>
  <c r="AF36" i="22"/>
  <c r="AK36" i="22"/>
  <c r="AL36" i="22"/>
  <c r="AE36" i="22"/>
  <c r="AB36" i="22"/>
  <c r="E36" i="22"/>
  <c r="C38" i="22"/>
  <c r="AI38" i="22"/>
  <c r="AL38" i="22"/>
  <c r="F38" i="22"/>
  <c r="AM39" i="22"/>
  <c r="Y39" i="22"/>
  <c r="AK39" i="22"/>
  <c r="F39" i="22"/>
  <c r="AB39" i="22"/>
  <c r="AA39" i="22"/>
  <c r="Y36" i="22"/>
  <c r="AN36" i="22"/>
  <c r="AO36" i="22"/>
  <c r="AH36" i="22"/>
  <c r="AG38" i="22"/>
  <c r="AF38" i="22"/>
  <c r="AB38" i="22"/>
  <c r="Z38" i="22"/>
  <c r="D39" i="22"/>
  <c r="AF39" i="22"/>
  <c r="AO39" i="22"/>
  <c r="AI39" i="22"/>
  <c r="AM36" i="22"/>
  <c r="AI36" i="22"/>
  <c r="AP36" i="22"/>
  <c r="AG36" i="22"/>
  <c r="AC36" i="22"/>
  <c r="F36" i="22"/>
  <c r="AD38" i="22"/>
  <c r="AO38" i="22"/>
  <c r="AN38" i="22"/>
  <c r="AH38" i="22"/>
  <c r="AK38" i="22"/>
  <c r="AC38" i="22"/>
  <c r="A43" i="21"/>
  <c r="B43" i="21"/>
  <c r="A45" i="21"/>
  <c r="B45" i="21"/>
  <c r="BH44" i="21"/>
  <c r="J44" i="21"/>
  <c r="J44" i="22" s="1"/>
  <c r="M44" i="21"/>
  <c r="M44" i="22" s="1"/>
  <c r="BK44" i="21"/>
  <c r="BF42" i="21"/>
  <c r="N42" i="21"/>
  <c r="N42" i="22" s="1"/>
  <c r="BL42" i="21"/>
  <c r="BA42" i="21"/>
  <c r="BE42" i="21"/>
  <c r="F40" i="21"/>
  <c r="C40" i="21"/>
  <c r="AI40" i="21"/>
  <c r="D40" i="21"/>
  <c r="AB40" i="21"/>
  <c r="AF40" i="21"/>
  <c r="AA40" i="21"/>
  <c r="I40" i="21"/>
  <c r="I40" i="22" s="1"/>
  <c r="AK40" i="21"/>
  <c r="AL40" i="21"/>
  <c r="Z40" i="21"/>
  <c r="AO40" i="21"/>
  <c r="AD40" i="21"/>
  <c r="AH40" i="21"/>
  <c r="AG40" i="21"/>
  <c r="G40" i="21"/>
  <c r="AP40" i="21"/>
  <c r="AJ40" i="21"/>
  <c r="E40" i="21"/>
  <c r="J40" i="21"/>
  <c r="J40" i="22" s="1"/>
  <c r="AE40" i="21"/>
  <c r="AN40" i="21"/>
  <c r="AC40" i="21"/>
  <c r="H40" i="21"/>
  <c r="AM40" i="21"/>
  <c r="BM42" i="21"/>
  <c r="O42" i="21"/>
  <c r="O42" i="22" s="1"/>
  <c r="BG44" i="21"/>
  <c r="BM44" i="21"/>
  <c r="O44" i="21"/>
  <c r="O44" i="22" s="1"/>
  <c r="BB42" i="21"/>
  <c r="BZ41" i="21"/>
  <c r="BF44" i="21"/>
  <c r="BA44" i="21"/>
  <c r="BC44" i="21"/>
  <c r="BB44" i="21"/>
  <c r="BD44" i="21"/>
  <c r="BI42" i="21"/>
  <c r="K42" i="21"/>
  <c r="K42" i="22" s="1"/>
  <c r="M42" i="21"/>
  <c r="M42" i="22" s="1"/>
  <c r="BK42" i="21"/>
  <c r="BE44" i="21"/>
  <c r="N44" i="21"/>
  <c r="N44" i="22" s="1"/>
  <c r="BL44" i="21"/>
  <c r="BI44" i="21"/>
  <c r="K44" i="21"/>
  <c r="K44" i="22" s="1"/>
  <c r="BD42" i="21"/>
  <c r="BJ42" i="21"/>
  <c r="L42" i="21"/>
  <c r="L42" i="22" s="1"/>
  <c r="BG42" i="21"/>
  <c r="BC42" i="21"/>
  <c r="BJ44" i="21"/>
  <c r="L44" i="21"/>
  <c r="L44" i="22" s="1"/>
  <c r="BH42" i="21"/>
  <c r="J45" i="20"/>
  <c r="Z45" i="20"/>
  <c r="AP45" i="20"/>
  <c r="G45" i="20"/>
  <c r="W45" i="20"/>
  <c r="AM45" i="20"/>
  <c r="D45" i="20"/>
  <c r="C45" i="20"/>
  <c r="T45" i="20"/>
  <c r="T45" i="21" s="1"/>
  <c r="T45" i="22" s="1"/>
  <c r="AJ45" i="20"/>
  <c r="Q45" i="20"/>
  <c r="Q45" i="21" s="1"/>
  <c r="Q45" i="22" s="1"/>
  <c r="AG45" i="20"/>
  <c r="L43" i="20"/>
  <c r="AB43" i="20"/>
  <c r="I43" i="20"/>
  <c r="Y43" i="20"/>
  <c r="AO43" i="20"/>
  <c r="A43" i="20"/>
  <c r="R43" i="20"/>
  <c r="R43" i="21" s="1"/>
  <c r="R43" i="22" s="1"/>
  <c r="AH43" i="20"/>
  <c r="O43" i="20"/>
  <c r="AE43" i="20"/>
  <c r="N45" i="20"/>
  <c r="AD45" i="20"/>
  <c r="K45" i="20"/>
  <c r="AA45" i="20"/>
  <c r="H45" i="20"/>
  <c r="X45" i="20"/>
  <c r="AN45" i="20"/>
  <c r="E45" i="20"/>
  <c r="U45" i="20"/>
  <c r="U45" i="21" s="1"/>
  <c r="U45" i="22" s="1"/>
  <c r="AK45" i="20"/>
  <c r="P43" i="20"/>
  <c r="P43" i="21" s="1"/>
  <c r="P43" i="22" s="1"/>
  <c r="AF43" i="20"/>
  <c r="M43" i="20"/>
  <c r="AC43" i="20"/>
  <c r="F43" i="20"/>
  <c r="V43" i="20"/>
  <c r="V43" i="21" s="1"/>
  <c r="V43" i="22" s="1"/>
  <c r="AL43" i="20"/>
  <c r="B43" i="20"/>
  <c r="S43" i="20"/>
  <c r="S43" i="21" s="1"/>
  <c r="S43" i="22" s="1"/>
  <c r="AI43" i="20"/>
  <c r="A45" i="20"/>
  <c r="R45" i="20"/>
  <c r="R45" i="21" s="1"/>
  <c r="R45" i="22" s="1"/>
  <c r="AH45" i="20"/>
  <c r="O45" i="20"/>
  <c r="AE45" i="20"/>
  <c r="L45" i="20"/>
  <c r="AB45" i="20"/>
  <c r="I45" i="20"/>
  <c r="Y45" i="20"/>
  <c r="AO45" i="20"/>
  <c r="D43" i="20"/>
  <c r="C43" i="20"/>
  <c r="T43" i="20"/>
  <c r="T43" i="21" s="1"/>
  <c r="T43" i="22" s="1"/>
  <c r="AJ43" i="20"/>
  <c r="Q43" i="20"/>
  <c r="Q43" i="21" s="1"/>
  <c r="Q43" i="22" s="1"/>
  <c r="AG43" i="20"/>
  <c r="J43" i="20"/>
  <c r="Z43" i="20"/>
  <c r="AP43" i="20"/>
  <c r="G43" i="20"/>
  <c r="W43" i="20"/>
  <c r="W43" i="21" s="1"/>
  <c r="W43" i="22" s="1"/>
  <c r="AM43" i="20"/>
  <c r="F45" i="20"/>
  <c r="V45" i="20"/>
  <c r="AL45" i="20"/>
  <c r="B45" i="20"/>
  <c r="S45" i="20"/>
  <c r="S45" i="21" s="1"/>
  <c r="S45" i="22" s="1"/>
  <c r="AI45" i="20"/>
  <c r="P45" i="20"/>
  <c r="P45" i="21" s="1"/>
  <c r="P45" i="22" s="1"/>
  <c r="AF45" i="20"/>
  <c r="M45" i="20"/>
  <c r="AC45" i="20"/>
  <c r="H43" i="20"/>
  <c r="X43" i="20"/>
  <c r="AN43" i="20"/>
  <c r="E43" i="20"/>
  <c r="U43" i="20"/>
  <c r="U43" i="21" s="1"/>
  <c r="U43" i="22" s="1"/>
  <c r="AK43" i="20"/>
  <c r="N43" i="20"/>
  <c r="AD43" i="20"/>
  <c r="K43" i="20"/>
  <c r="AA43" i="20"/>
  <c r="BD71" i="24"/>
  <c r="BE46" i="18"/>
  <c r="BE46" i="24" s="1"/>
  <c r="BD47" i="18"/>
  <c r="BD48" i="18" s="1"/>
  <c r="BE48" i="18" s="1"/>
  <c r="BE48" i="24" s="1"/>
  <c r="A19" i="31"/>
  <c r="B18" i="31"/>
  <c r="AH3" i="38"/>
  <c r="AH3" i="25"/>
  <c r="AH3" i="23"/>
  <c r="AJ3" i="26" s="1"/>
  <c r="AG3" i="22"/>
  <c r="AG3" i="21"/>
  <c r="AG3" i="20"/>
  <c r="AG3" i="24"/>
  <c r="AG1158" i="24" s="1"/>
  <c r="AH3" i="18"/>
  <c r="B18" i="30"/>
  <c r="A20" i="42" s="1"/>
  <c r="BZ19" i="41" s="1"/>
  <c r="CR18" i="41" s="1"/>
  <c r="A19" i="30"/>
  <c r="BB45" i="24"/>
  <c r="BB43" i="24"/>
  <c r="BC43" i="24"/>
  <c r="BC45" i="24"/>
  <c r="BA43" i="24"/>
  <c r="BA45" i="24"/>
  <c r="AD38" i="23" l="1"/>
  <c r="AP38" i="23"/>
  <c r="AH36" i="23"/>
  <c r="AJ39" i="23"/>
  <c r="BC42" i="23"/>
  <c r="BE45" i="23"/>
  <c r="BE43" i="23"/>
  <c r="BB45" i="23"/>
  <c r="BH45" i="23"/>
  <c r="BB43" i="23"/>
  <c r="BH43" i="23"/>
  <c r="BF45" i="23"/>
  <c r="BD45" i="23" s="1"/>
  <c r="BF43" i="23"/>
  <c r="BD43" i="23" s="1"/>
  <c r="AA38" i="23"/>
  <c r="AI36" i="23"/>
  <c r="AB39" i="23"/>
  <c r="Z39" i="23"/>
  <c r="AJ38" i="23"/>
  <c r="AF36" i="23"/>
  <c r="AA39" i="23"/>
  <c r="AK39" i="23"/>
  <c r="AK38" i="23"/>
  <c r="AE36" i="23"/>
  <c r="AK36" i="23"/>
  <c r="D39" i="23"/>
  <c r="W39" i="23"/>
  <c r="V39" i="23"/>
  <c r="S39" i="23"/>
  <c r="T39" i="23"/>
  <c r="U39" i="23"/>
  <c r="Q39" i="23"/>
  <c r="X39" i="23"/>
  <c r="R39" i="23"/>
  <c r="M39" i="23"/>
  <c r="O39" i="23"/>
  <c r="N39" i="23"/>
  <c r="P39" i="23"/>
  <c r="E36" i="23"/>
  <c r="J39" i="23"/>
  <c r="J36" i="23"/>
  <c r="I36" i="23"/>
  <c r="BJ42" i="23"/>
  <c r="A42" i="23"/>
  <c r="AQ36" i="23"/>
  <c r="AP39" i="23"/>
  <c r="AC38" i="23"/>
  <c r="AP36" i="23"/>
  <c r="AC39" i="23"/>
  <c r="AN39" i="23"/>
  <c r="D38" i="23"/>
  <c r="R38" i="23"/>
  <c r="U38" i="23"/>
  <c r="T38" i="23"/>
  <c r="Y38" i="23"/>
  <c r="X38" i="23"/>
  <c r="Q38" i="23"/>
  <c r="S38" i="23"/>
  <c r="V38" i="23"/>
  <c r="W38" i="23"/>
  <c r="M38" i="23"/>
  <c r="N38" i="23"/>
  <c r="P38" i="23"/>
  <c r="K38" i="23"/>
  <c r="J38" i="23"/>
  <c r="O38" i="23"/>
  <c r="I38" i="23"/>
  <c r="Z38" i="23"/>
  <c r="AM36" i="23"/>
  <c r="AI39" i="23"/>
  <c r="F39" i="23"/>
  <c r="F38" i="23"/>
  <c r="AB36" i="23"/>
  <c r="K39" i="23"/>
  <c r="AD39" i="23"/>
  <c r="AO39" i="23"/>
  <c r="Y39" i="23"/>
  <c r="D36" i="23"/>
  <c r="V36" i="23"/>
  <c r="T36" i="23"/>
  <c r="Q36" i="23"/>
  <c r="R36" i="23"/>
  <c r="S36" i="23"/>
  <c r="U36" i="23"/>
  <c r="P36" i="23"/>
  <c r="M36" i="23"/>
  <c r="O36" i="23"/>
  <c r="N36" i="23"/>
  <c r="L36" i="23"/>
  <c r="I39" i="23"/>
  <c r="AE38" i="23"/>
  <c r="AI38" i="23"/>
  <c r="G36" i="23"/>
  <c r="AJ36" i="23"/>
  <c r="AG39" i="23"/>
  <c r="AG38" i="23"/>
  <c r="AO36" i="23"/>
  <c r="G39" i="23"/>
  <c r="G38" i="23"/>
  <c r="F36" i="23"/>
  <c r="AL36" i="23"/>
  <c r="AH39" i="23"/>
  <c r="H38" i="23"/>
  <c r="AB38" i="23"/>
  <c r="Y36" i="23"/>
  <c r="AQ39" i="23"/>
  <c r="AF39" i="23"/>
  <c r="L39" i="23"/>
  <c r="L38" i="23"/>
  <c r="K36" i="23"/>
  <c r="AM39" i="23"/>
  <c r="BI37" i="23"/>
  <c r="BC44" i="23"/>
  <c r="AN40" i="22"/>
  <c r="AL38" i="23"/>
  <c r="AO38" i="23"/>
  <c r="AD36" i="23"/>
  <c r="AN36" i="23"/>
  <c r="E39" i="23"/>
  <c r="AH38" i="23"/>
  <c r="Z36" i="23"/>
  <c r="AL39" i="23"/>
  <c r="AM38" i="23"/>
  <c r="AC36" i="23"/>
  <c r="AG36" i="23"/>
  <c r="H39" i="23"/>
  <c r="AF38" i="23"/>
  <c r="X36" i="23"/>
  <c r="AA36" i="23"/>
  <c r="AE39" i="23"/>
  <c r="E38" i="23"/>
  <c r="W36" i="23"/>
  <c r="H36" i="23"/>
  <c r="AQ38" i="23"/>
  <c r="AN38" i="23"/>
  <c r="BJ44" i="23"/>
  <c r="H40" i="22"/>
  <c r="G40" i="22"/>
  <c r="AO40" i="22"/>
  <c r="D40" i="22"/>
  <c r="AC40" i="22"/>
  <c r="E40" i="22"/>
  <c r="AG40" i="22"/>
  <c r="Z40" i="22"/>
  <c r="AA40" i="22"/>
  <c r="AI40" i="22"/>
  <c r="AJ40" i="22"/>
  <c r="AH40" i="22"/>
  <c r="AL40" i="22"/>
  <c r="AF40" i="22"/>
  <c r="C40" i="22"/>
  <c r="AM40" i="22"/>
  <c r="AE40" i="22"/>
  <c r="AP40" i="22"/>
  <c r="AD40" i="22"/>
  <c r="AK40" i="22"/>
  <c r="AB40" i="22"/>
  <c r="F40" i="22"/>
  <c r="BC43" i="21"/>
  <c r="BE43" i="21"/>
  <c r="BA43" i="21"/>
  <c r="BG45" i="21"/>
  <c r="O45" i="21"/>
  <c r="O45" i="22" s="1"/>
  <c r="BM45" i="21"/>
  <c r="BC45" i="21"/>
  <c r="BZ44" i="21"/>
  <c r="BL43" i="21"/>
  <c r="N43" i="21"/>
  <c r="N43" i="22" s="1"/>
  <c r="BK45" i="21"/>
  <c r="M45" i="21"/>
  <c r="M45" i="22" s="1"/>
  <c r="BD45" i="21"/>
  <c r="BB43" i="21"/>
  <c r="BD43" i="21"/>
  <c r="BI45" i="21"/>
  <c r="O43" i="21"/>
  <c r="O43" i="22" s="1"/>
  <c r="BM43" i="21"/>
  <c r="L43" i="21"/>
  <c r="L43" i="22" s="1"/>
  <c r="BJ43" i="21"/>
  <c r="BH45" i="21"/>
  <c r="AN41" i="21"/>
  <c r="AG41" i="21"/>
  <c r="I41" i="21"/>
  <c r="I41" i="22" s="1"/>
  <c r="AD41" i="21"/>
  <c r="AB41" i="21"/>
  <c r="AJ41" i="21"/>
  <c r="AO41" i="21"/>
  <c r="E41" i="21"/>
  <c r="C41" i="21"/>
  <c r="AC41" i="21"/>
  <c r="D41" i="21"/>
  <c r="AH41" i="21"/>
  <c r="AM41" i="21"/>
  <c r="AA41" i="21"/>
  <c r="AL41" i="21"/>
  <c r="AI41" i="21"/>
  <c r="Z41" i="21"/>
  <c r="Z41" i="22" s="1"/>
  <c r="AE41" i="21"/>
  <c r="G41" i="21"/>
  <c r="AK41" i="21"/>
  <c r="AP41" i="21"/>
  <c r="F41" i="21"/>
  <c r="H41" i="21"/>
  <c r="H41" i="22" s="1"/>
  <c r="AF41" i="21"/>
  <c r="BZ42" i="21"/>
  <c r="BJ45" i="21"/>
  <c r="L45" i="21"/>
  <c r="L45" i="22" s="1"/>
  <c r="BA45" i="21"/>
  <c r="BE45" i="21"/>
  <c r="K43" i="21"/>
  <c r="K43" i="22" s="1"/>
  <c r="BI43" i="21"/>
  <c r="BF43" i="21"/>
  <c r="J43" i="21"/>
  <c r="J43" i="22" s="1"/>
  <c r="BH43" i="21"/>
  <c r="BK43" i="21"/>
  <c r="M43" i="21"/>
  <c r="M43" i="22" s="1"/>
  <c r="BF45" i="21"/>
  <c r="BL45" i="21"/>
  <c r="N45" i="21"/>
  <c r="N45" i="22" s="1"/>
  <c r="BG43" i="21"/>
  <c r="I43" i="21"/>
  <c r="I43" i="22" s="1"/>
  <c r="BB45" i="21"/>
  <c r="BD72" i="24"/>
  <c r="BD49" i="18"/>
  <c r="BD50" i="18"/>
  <c r="BE47" i="18"/>
  <c r="BE47" i="24" s="1"/>
  <c r="B19" i="31"/>
  <c r="A20" i="31"/>
  <c r="B19" i="30"/>
  <c r="A21" i="42" s="1"/>
  <c r="BZ20" i="41" s="1"/>
  <c r="CR19" i="41" s="1"/>
  <c r="A20" i="30"/>
  <c r="AI3" i="38"/>
  <c r="AI3" i="25"/>
  <c r="AI3" i="23"/>
  <c r="AK3" i="26" s="1"/>
  <c r="AH3" i="22"/>
  <c r="AH3" i="20"/>
  <c r="AH3" i="21"/>
  <c r="AH3" i="24"/>
  <c r="AH1158" i="24" s="1"/>
  <c r="AI3" i="18"/>
  <c r="AO48" i="24"/>
  <c r="AG46" i="24"/>
  <c r="AU48" i="24"/>
  <c r="J46" i="24"/>
  <c r="AW48" i="24"/>
  <c r="AA48" i="24"/>
  <c r="C46" i="24"/>
  <c r="AF46" i="24"/>
  <c r="D48" i="24"/>
  <c r="AE46" i="24"/>
  <c r="E46" i="24"/>
  <c r="C48" i="24"/>
  <c r="Q46" i="24"/>
  <c r="AR48" i="24"/>
  <c r="R48" i="24"/>
  <c r="AS46" i="24"/>
  <c r="AG48" i="24"/>
  <c r="K48" i="24"/>
  <c r="AL46" i="24"/>
  <c r="P46" i="24"/>
  <c r="AM48" i="24"/>
  <c r="O46" i="24"/>
  <c r="AR46" i="24"/>
  <c r="AY48" i="24"/>
  <c r="AA46" i="24"/>
  <c r="A46" i="24"/>
  <c r="AB48" i="24"/>
  <c r="B48" i="24"/>
  <c r="AC46" i="24"/>
  <c r="Q48" i="24"/>
  <c r="AT48" i="24"/>
  <c r="V46" i="24"/>
  <c r="AS48" i="24"/>
  <c r="W48" i="24"/>
  <c r="AX46" i="24"/>
  <c r="AB46" i="24"/>
  <c r="AV48" i="24"/>
  <c r="AI48" i="24"/>
  <c r="V48" i="24"/>
  <c r="K46" i="24"/>
  <c r="AW46" i="24"/>
  <c r="AN46" i="24"/>
  <c r="U48" i="24"/>
  <c r="L48" i="24"/>
  <c r="AX48" i="24"/>
  <c r="AM46" i="24"/>
  <c r="Z46" i="24"/>
  <c r="M46" i="24"/>
  <c r="D46" i="24"/>
  <c r="A48" i="24"/>
  <c r="AQ48" i="24"/>
  <c r="AD48" i="24"/>
  <c r="S46" i="24"/>
  <c r="F46" i="24"/>
  <c r="AV46" i="24"/>
  <c r="AC48" i="24"/>
  <c r="T48" i="24"/>
  <c r="G48" i="24"/>
  <c r="AU46" i="24"/>
  <c r="AH46" i="24"/>
  <c r="U46" i="24"/>
  <c r="L46" i="24"/>
  <c r="AF48" i="24"/>
  <c r="S48" i="24"/>
  <c r="F48" i="24"/>
  <c r="AT46" i="24"/>
  <c r="X46" i="24"/>
  <c r="E48" i="24"/>
  <c r="AH48" i="24"/>
  <c r="W46" i="24"/>
  <c r="AZ46" i="24"/>
  <c r="AN48" i="24"/>
  <c r="N48" i="24"/>
  <c r="AO46" i="24"/>
  <c r="M48" i="24"/>
  <c r="AP48" i="24"/>
  <c r="R46" i="24"/>
  <c r="Y48" i="24"/>
  <c r="P48" i="24"/>
  <c r="AQ46" i="24"/>
  <c r="AD46" i="24"/>
  <c r="H46" i="24"/>
  <c r="AE48" i="24"/>
  <c r="G46" i="24"/>
  <c r="AJ46" i="24"/>
  <c r="X48" i="24"/>
  <c r="AY46" i="24"/>
  <c r="Y46" i="24"/>
  <c r="AZ48" i="24"/>
  <c r="Z48" i="24"/>
  <c r="B46" i="24"/>
  <c r="I48" i="24"/>
  <c r="AL48" i="24"/>
  <c r="N46" i="24"/>
  <c r="AK48" i="24"/>
  <c r="O48" i="24"/>
  <c r="AP46" i="24"/>
  <c r="T46" i="24"/>
  <c r="H48" i="24"/>
  <c r="AI46" i="24"/>
  <c r="I46" i="24"/>
  <c r="AJ48" i="24"/>
  <c r="J48" i="24"/>
  <c r="AK46" i="24"/>
  <c r="BC45" i="23" l="1"/>
  <c r="BC43" i="23"/>
  <c r="G40" i="23"/>
  <c r="AQ40" i="23"/>
  <c r="K40" i="23"/>
  <c r="C46" i="23"/>
  <c r="B46" i="23" s="1"/>
  <c r="C48" i="23"/>
  <c r="B48" i="23" s="1"/>
  <c r="H40" i="23"/>
  <c r="BJ45" i="23"/>
  <c r="AJ40" i="23"/>
  <c r="J40" i="23"/>
  <c r="AM40" i="23"/>
  <c r="I40" i="23"/>
  <c r="BI38" i="23"/>
  <c r="F40" i="23"/>
  <c r="AC40" i="23"/>
  <c r="AB40" i="23"/>
  <c r="AL40" i="23"/>
  <c r="AN40" i="23"/>
  <c r="AI40" i="23"/>
  <c r="AA40" i="23"/>
  <c r="E40" i="23"/>
  <c r="AO40" i="23"/>
  <c r="BI36" i="23"/>
  <c r="BI39" i="23"/>
  <c r="BJ43" i="23"/>
  <c r="A43" i="23"/>
  <c r="A44" i="23" s="1"/>
  <c r="AG40" i="23"/>
  <c r="AF40" i="23"/>
  <c r="AD40" i="23"/>
  <c r="AE40" i="23"/>
  <c r="D40" i="23"/>
  <c r="T40" i="23"/>
  <c r="W40" i="23"/>
  <c r="Q40" i="23"/>
  <c r="U40" i="23"/>
  <c r="X40" i="23"/>
  <c r="Z40" i="23"/>
  <c r="S40" i="23"/>
  <c r="R40" i="23"/>
  <c r="V40" i="23"/>
  <c r="Y40" i="23"/>
  <c r="P40" i="23"/>
  <c r="M40" i="23"/>
  <c r="O40" i="23"/>
  <c r="L40" i="23"/>
  <c r="N40" i="23"/>
  <c r="AK40" i="23"/>
  <c r="AH40" i="23"/>
  <c r="AP40" i="23"/>
  <c r="F41" i="22"/>
  <c r="B46" i="22"/>
  <c r="A48" i="22"/>
  <c r="B48" i="22"/>
  <c r="A46" i="22"/>
  <c r="AP41" i="22"/>
  <c r="AM41" i="22"/>
  <c r="C41" i="22"/>
  <c r="AB41" i="22"/>
  <c r="AN41" i="22"/>
  <c r="AF41" i="22"/>
  <c r="AK41" i="22"/>
  <c r="AI41" i="22"/>
  <c r="AH41" i="22"/>
  <c r="E41" i="22"/>
  <c r="AD41" i="22"/>
  <c r="G41" i="22"/>
  <c r="AL41" i="22"/>
  <c r="D41" i="22"/>
  <c r="AO41" i="22"/>
  <c r="AE41" i="22"/>
  <c r="AA41" i="22"/>
  <c r="AC41" i="22"/>
  <c r="AJ41" i="22"/>
  <c r="AG41" i="22"/>
  <c r="BZ45" i="21"/>
  <c r="D45" i="21" s="1"/>
  <c r="B46" i="21"/>
  <c r="A48" i="21"/>
  <c r="B48" i="21"/>
  <c r="A46" i="21"/>
  <c r="D42" i="21"/>
  <c r="Z42" i="21"/>
  <c r="G42" i="21"/>
  <c r="AA42" i="21"/>
  <c r="AP42" i="21"/>
  <c r="AL42" i="21"/>
  <c r="AI42" i="21"/>
  <c r="AB42" i="21"/>
  <c r="I42" i="21"/>
  <c r="X42" i="21"/>
  <c r="X42" i="22" s="1"/>
  <c r="J42" i="21"/>
  <c r="J42" i="22" s="1"/>
  <c r="AF42" i="21"/>
  <c r="AG42" i="21"/>
  <c r="AO42" i="21"/>
  <c r="AK42" i="21"/>
  <c r="AH42" i="21"/>
  <c r="AN42" i="21"/>
  <c r="AJ42" i="21"/>
  <c r="F42" i="21"/>
  <c r="AD42" i="21"/>
  <c r="AC42" i="21"/>
  <c r="AE42" i="21"/>
  <c r="H42" i="21"/>
  <c r="C42" i="21"/>
  <c r="Y42" i="21"/>
  <c r="AM42" i="21"/>
  <c r="E42" i="21"/>
  <c r="BZ43" i="21"/>
  <c r="AK44" i="21"/>
  <c r="AL44" i="21"/>
  <c r="Y44" i="21"/>
  <c r="AF44" i="21"/>
  <c r="C44" i="21"/>
  <c r="AA44" i="21"/>
  <c r="D44" i="21"/>
  <c r="F44" i="21"/>
  <c r="G44" i="21"/>
  <c r="Z44" i="21"/>
  <c r="AI44" i="21"/>
  <c r="X44" i="21"/>
  <c r="AE44" i="21"/>
  <c r="AD44" i="21"/>
  <c r="AB44" i="21"/>
  <c r="AJ44" i="21"/>
  <c r="AO44" i="21"/>
  <c r="W44" i="21"/>
  <c r="AG44" i="21"/>
  <c r="E44" i="21"/>
  <c r="AP44" i="21"/>
  <c r="AM44" i="21"/>
  <c r="AH44" i="21"/>
  <c r="V44" i="21"/>
  <c r="I44" i="21"/>
  <c r="H44" i="21"/>
  <c r="AN44" i="21"/>
  <c r="AC44" i="21"/>
  <c r="M46" i="20"/>
  <c r="AC46" i="20"/>
  <c r="F46" i="20"/>
  <c r="V46" i="20"/>
  <c r="V46" i="21" s="1"/>
  <c r="V46" i="22" s="1"/>
  <c r="AL46" i="20"/>
  <c r="B46" i="20"/>
  <c r="S46" i="20"/>
  <c r="S46" i="21" s="1"/>
  <c r="S46" i="22" s="1"/>
  <c r="AI46" i="20"/>
  <c r="P46" i="20"/>
  <c r="P46" i="21" s="1"/>
  <c r="P46" i="22" s="1"/>
  <c r="AF46" i="20"/>
  <c r="K48" i="20"/>
  <c r="AA48" i="20"/>
  <c r="H48" i="20"/>
  <c r="X48" i="20"/>
  <c r="X48" i="21" s="1"/>
  <c r="X48" i="22" s="1"/>
  <c r="AN48" i="20"/>
  <c r="E48" i="20"/>
  <c r="U48" i="20"/>
  <c r="U48" i="21" s="1"/>
  <c r="U48" i="22" s="1"/>
  <c r="AK48" i="20"/>
  <c r="N48" i="20"/>
  <c r="AD48" i="20"/>
  <c r="Q46" i="20"/>
  <c r="Q46" i="21" s="1"/>
  <c r="Q46" i="22" s="1"/>
  <c r="AG46" i="20"/>
  <c r="J46" i="20"/>
  <c r="Z46" i="20"/>
  <c r="AP46" i="20"/>
  <c r="G46" i="20"/>
  <c r="W46" i="20"/>
  <c r="W46" i="21" s="1"/>
  <c r="W46" i="22" s="1"/>
  <c r="AM46" i="20"/>
  <c r="D46" i="20"/>
  <c r="C46" i="20"/>
  <c r="T46" i="20"/>
  <c r="T46" i="21" s="1"/>
  <c r="T46" i="22" s="1"/>
  <c r="AJ46" i="20"/>
  <c r="O48" i="20"/>
  <c r="AE48" i="20"/>
  <c r="L48" i="20"/>
  <c r="AB48" i="20"/>
  <c r="I48" i="20"/>
  <c r="Y48" i="20"/>
  <c r="AO48" i="20"/>
  <c r="A48" i="20"/>
  <c r="R48" i="20"/>
  <c r="R48" i="21" s="1"/>
  <c r="R48" i="22" s="1"/>
  <c r="AH48" i="20"/>
  <c r="E46" i="20"/>
  <c r="U46" i="20"/>
  <c r="U46" i="21" s="1"/>
  <c r="U46" i="22" s="1"/>
  <c r="AK46" i="20"/>
  <c r="N46" i="20"/>
  <c r="AD46" i="20"/>
  <c r="K46" i="20"/>
  <c r="AA46" i="20"/>
  <c r="H46" i="20"/>
  <c r="X46" i="20"/>
  <c r="X46" i="21" s="1"/>
  <c r="X46" i="22" s="1"/>
  <c r="AN46" i="20"/>
  <c r="B48" i="20"/>
  <c r="S48" i="20"/>
  <c r="S48" i="21" s="1"/>
  <c r="S48" i="22" s="1"/>
  <c r="AI48" i="20"/>
  <c r="P48" i="20"/>
  <c r="P48" i="21" s="1"/>
  <c r="P48" i="22" s="1"/>
  <c r="AF48" i="20"/>
  <c r="M48" i="20"/>
  <c r="AC48" i="20"/>
  <c r="F48" i="20"/>
  <c r="V48" i="20"/>
  <c r="V48" i="21" s="1"/>
  <c r="V48" i="22" s="1"/>
  <c r="AL48" i="20"/>
  <c r="I46" i="20"/>
  <c r="Y46" i="20"/>
  <c r="AO46" i="20"/>
  <c r="A46" i="20"/>
  <c r="R46" i="20"/>
  <c r="R46" i="21" s="1"/>
  <c r="R46" i="22" s="1"/>
  <c r="AH46" i="20"/>
  <c r="O46" i="20"/>
  <c r="AE46" i="20"/>
  <c r="L46" i="20"/>
  <c r="AB46" i="20"/>
  <c r="G48" i="20"/>
  <c r="W48" i="20"/>
  <c r="W48" i="21" s="1"/>
  <c r="W48" i="22" s="1"/>
  <c r="AM48" i="20"/>
  <c r="D48" i="20"/>
  <c r="C48" i="20"/>
  <c r="T48" i="20"/>
  <c r="T48" i="21" s="1"/>
  <c r="T48" i="22" s="1"/>
  <c r="AJ48" i="20"/>
  <c r="Q48" i="20"/>
  <c r="Q48" i="21" s="1"/>
  <c r="Q48" i="22" s="1"/>
  <c r="AG48" i="20"/>
  <c r="J48" i="20"/>
  <c r="Z48" i="20"/>
  <c r="AP48" i="20"/>
  <c r="BD73" i="24"/>
  <c r="BE49" i="18"/>
  <c r="BE49" i="24" s="1"/>
  <c r="BD51" i="18"/>
  <c r="BE50" i="18"/>
  <c r="BE50" i="24" s="1"/>
  <c r="A21" i="31"/>
  <c r="B20" i="31"/>
  <c r="AJ3" i="38"/>
  <c r="AJ3" i="25"/>
  <c r="AJ3" i="23"/>
  <c r="AL3" i="26" s="1"/>
  <c r="AI3" i="21"/>
  <c r="AI3" i="22"/>
  <c r="AJ3" i="18"/>
  <c r="AI3" i="20"/>
  <c r="AI3" i="24"/>
  <c r="AI1158" i="24" s="1"/>
  <c r="B20" i="30"/>
  <c r="A22" i="42" s="1"/>
  <c r="BZ21" i="41" s="1"/>
  <c r="CR20" i="41" s="1"/>
  <c r="A21" i="30"/>
  <c r="AS47" i="24"/>
  <c r="W47" i="24"/>
  <c r="P47" i="24"/>
  <c r="R47" i="24"/>
  <c r="AU47" i="24"/>
  <c r="AG47" i="24"/>
  <c r="AP47" i="24"/>
  <c r="AC47" i="24"/>
  <c r="T47" i="24"/>
  <c r="G47" i="24"/>
  <c r="I47" i="24"/>
  <c r="AY47" i="24"/>
  <c r="B47" i="24"/>
  <c r="AR47" i="24"/>
  <c r="AE47" i="24"/>
  <c r="AD47" i="24"/>
  <c r="Q47" i="24"/>
  <c r="Z47" i="24"/>
  <c r="BC48" i="24"/>
  <c r="O47" i="24"/>
  <c r="AQ47" i="24"/>
  <c r="J47" i="24"/>
  <c r="AZ47" i="24"/>
  <c r="AM47" i="24"/>
  <c r="AO47" i="24"/>
  <c r="AF47" i="24"/>
  <c r="S47" i="24"/>
  <c r="AH47" i="24"/>
  <c r="U47" i="24"/>
  <c r="L47" i="24"/>
  <c r="BC46" i="24"/>
  <c r="AW47" i="24"/>
  <c r="AN47" i="24"/>
  <c r="AA47" i="24"/>
  <c r="BB46" i="24"/>
  <c r="BA46" i="24" s="1"/>
  <c r="AJ47" i="24"/>
  <c r="AL47" i="24"/>
  <c r="Y47" i="24"/>
  <c r="C47" i="24"/>
  <c r="E47" i="24"/>
  <c r="AT47" i="24"/>
  <c r="X47" i="24"/>
  <c r="K47" i="24"/>
  <c r="V47" i="24"/>
  <c r="BB48" i="24"/>
  <c r="BA48" i="24" s="1"/>
  <c r="H47" i="24"/>
  <c r="M47" i="24"/>
  <c r="D47" i="24"/>
  <c r="F47" i="24"/>
  <c r="AV47" i="24"/>
  <c r="AI47" i="24"/>
  <c r="AX47" i="24"/>
  <c r="AK47" i="24"/>
  <c r="AB47" i="24"/>
  <c r="N47" i="24"/>
  <c r="A47" i="24"/>
  <c r="F45" i="21" l="1"/>
  <c r="AN45" i="21"/>
  <c r="Y45" i="21"/>
  <c r="AD45" i="21"/>
  <c r="AK41" i="23"/>
  <c r="AA45" i="21"/>
  <c r="AO45" i="21"/>
  <c r="I45" i="21"/>
  <c r="AH45" i="21"/>
  <c r="E45" i="21"/>
  <c r="AP45" i="21"/>
  <c r="G45" i="21"/>
  <c r="AD41" i="23"/>
  <c r="I44" i="22"/>
  <c r="AA41" i="23"/>
  <c r="BH48" i="23"/>
  <c r="BB48" i="23"/>
  <c r="BE46" i="23"/>
  <c r="C47" i="23"/>
  <c r="B47" i="23" s="1"/>
  <c r="BF48" i="23"/>
  <c r="BD48" i="23" s="1"/>
  <c r="BH46" i="23"/>
  <c r="BB46" i="23"/>
  <c r="BE48" i="23"/>
  <c r="BF46" i="23"/>
  <c r="BD46" i="23" s="1"/>
  <c r="X45" i="21"/>
  <c r="AL45" i="21"/>
  <c r="J45" i="21"/>
  <c r="AH41" i="23"/>
  <c r="AF41" i="23"/>
  <c r="H41" i="23"/>
  <c r="AJ41" i="23"/>
  <c r="AC41" i="23"/>
  <c r="G41" i="23"/>
  <c r="C42" i="22"/>
  <c r="AD42" i="22"/>
  <c r="AP41" i="23"/>
  <c r="AE41" i="23"/>
  <c r="AL41" i="23"/>
  <c r="D41" i="23"/>
  <c r="W41" i="23"/>
  <c r="Z41" i="23"/>
  <c r="R41" i="23"/>
  <c r="U41" i="23"/>
  <c r="Y41" i="23"/>
  <c r="T41" i="23"/>
  <c r="S41" i="23"/>
  <c r="X41" i="23"/>
  <c r="V41" i="23"/>
  <c r="Q41" i="23"/>
  <c r="K41" i="23"/>
  <c r="M41" i="23"/>
  <c r="O41" i="23"/>
  <c r="N41" i="23"/>
  <c r="L41" i="23"/>
  <c r="P41" i="23"/>
  <c r="J41" i="23"/>
  <c r="E41" i="23"/>
  <c r="F41" i="23"/>
  <c r="AG41" i="23"/>
  <c r="AN41" i="23"/>
  <c r="I41" i="23"/>
  <c r="AB41" i="23"/>
  <c r="AM41" i="23"/>
  <c r="AI41" i="23"/>
  <c r="AO41" i="23"/>
  <c r="AQ41" i="23"/>
  <c r="BI40" i="23"/>
  <c r="A45" i="23"/>
  <c r="AP44" i="22"/>
  <c r="AH42" i="22"/>
  <c r="AO44" i="22"/>
  <c r="A47" i="22"/>
  <c r="B47" i="22"/>
  <c r="C44" i="22"/>
  <c r="AB42" i="22"/>
  <c r="H44" i="22"/>
  <c r="AM44" i="22"/>
  <c r="W44" i="22"/>
  <c r="AD44" i="22"/>
  <c r="Z44" i="22"/>
  <c r="AA44" i="22"/>
  <c r="AL44" i="22"/>
  <c r="Y42" i="22"/>
  <c r="AC42" i="22"/>
  <c r="AN42" i="22"/>
  <c r="AG42" i="22"/>
  <c r="I42" i="22"/>
  <c r="AP42" i="22"/>
  <c r="D42" i="22"/>
  <c r="G44" i="22"/>
  <c r="AF42" i="22"/>
  <c r="AC44" i="22"/>
  <c r="V44" i="22"/>
  <c r="E44" i="22"/>
  <c r="AJ44" i="22"/>
  <c r="X44" i="22"/>
  <c r="F44" i="22"/>
  <c r="AF44" i="22"/>
  <c r="E42" i="22"/>
  <c r="H42" i="22"/>
  <c r="F42" i="22"/>
  <c r="AK42" i="22"/>
  <c r="AI42" i="22"/>
  <c r="G42" i="22"/>
  <c r="AE44" i="22"/>
  <c r="AK44" i="22"/>
  <c r="AA42" i="22"/>
  <c r="AN44" i="22"/>
  <c r="AH44" i="22"/>
  <c r="AG44" i="22"/>
  <c r="AB44" i="22"/>
  <c r="AI44" i="22"/>
  <c r="D44" i="22"/>
  <c r="Y44" i="22"/>
  <c r="AM42" i="22"/>
  <c r="AE42" i="22"/>
  <c r="AJ42" i="22"/>
  <c r="AO42" i="22"/>
  <c r="AL42" i="22"/>
  <c r="Z42" i="22"/>
  <c r="Z45" i="21"/>
  <c r="W45" i="21"/>
  <c r="V45" i="21"/>
  <c r="C45" i="21"/>
  <c r="C45" i="22" s="1"/>
  <c r="AC45" i="21"/>
  <c r="AK45" i="21"/>
  <c r="AB45" i="21"/>
  <c r="AG45" i="21"/>
  <c r="K45" i="21"/>
  <c r="K45" i="22" s="1"/>
  <c r="AE45" i="21"/>
  <c r="AJ45" i="21"/>
  <c r="AM45" i="21"/>
  <c r="AF45" i="21"/>
  <c r="AI45" i="21"/>
  <c r="H45" i="21"/>
  <c r="A47" i="21"/>
  <c r="B47" i="21"/>
  <c r="BB48" i="21"/>
  <c r="BD48" i="21"/>
  <c r="BI46" i="21"/>
  <c r="K46" i="21"/>
  <c r="K46" i="22" s="1"/>
  <c r="BC48" i="21"/>
  <c r="BJ46" i="21"/>
  <c r="BG46" i="21"/>
  <c r="BC46" i="21"/>
  <c r="BJ48" i="21"/>
  <c r="L48" i="21"/>
  <c r="L48" i="22" s="1"/>
  <c r="BH46" i="21"/>
  <c r="N48" i="21"/>
  <c r="N48" i="22" s="1"/>
  <c r="BL48" i="21"/>
  <c r="BI48" i="21"/>
  <c r="K48" i="21"/>
  <c r="K48" i="22" s="1"/>
  <c r="BD46" i="21"/>
  <c r="AD43" i="21"/>
  <c r="AG43" i="21"/>
  <c r="AF43" i="21"/>
  <c r="AE43" i="21"/>
  <c r="AN43" i="21"/>
  <c r="AA43" i="21"/>
  <c r="AM43" i="21"/>
  <c r="H43" i="21"/>
  <c r="H43" i="22" s="1"/>
  <c r="C43" i="21"/>
  <c r="AB43" i="21"/>
  <c r="AP43" i="21"/>
  <c r="AO43" i="21"/>
  <c r="AK43" i="21"/>
  <c r="Z43" i="21"/>
  <c r="E43" i="21"/>
  <c r="G43" i="21"/>
  <c r="G43" i="22" s="1"/>
  <c r="D43" i="21"/>
  <c r="X43" i="21"/>
  <c r="X43" i="22" s="1"/>
  <c r="AJ43" i="21"/>
  <c r="AC43" i="21"/>
  <c r="AH43" i="21"/>
  <c r="AL43" i="21"/>
  <c r="AI43" i="21"/>
  <c r="F43" i="21"/>
  <c r="Y43" i="21"/>
  <c r="J48" i="21"/>
  <c r="J48" i="22" s="1"/>
  <c r="BH48" i="21"/>
  <c r="M48" i="21"/>
  <c r="M48" i="22" s="1"/>
  <c r="BK48" i="21"/>
  <c r="BF46" i="21"/>
  <c r="BL46" i="21"/>
  <c r="BA46" i="21"/>
  <c r="BE46" i="21"/>
  <c r="BA48" i="21"/>
  <c r="BE48" i="21"/>
  <c r="BM46" i="21"/>
  <c r="I48" i="21"/>
  <c r="I48" i="22" s="1"/>
  <c r="BG48" i="21"/>
  <c r="BM48" i="21"/>
  <c r="O48" i="21"/>
  <c r="O48" i="22" s="1"/>
  <c r="BB46" i="21"/>
  <c r="BF48" i="21"/>
  <c r="BK46" i="21"/>
  <c r="L47" i="20"/>
  <c r="AB47" i="20"/>
  <c r="I47" i="20"/>
  <c r="Y47" i="20"/>
  <c r="AO47" i="20"/>
  <c r="A47" i="20"/>
  <c r="R47" i="20"/>
  <c r="R47" i="21" s="1"/>
  <c r="R47" i="22" s="1"/>
  <c r="AH47" i="20"/>
  <c r="O47" i="20"/>
  <c r="AE47" i="20"/>
  <c r="P47" i="20"/>
  <c r="P47" i="21" s="1"/>
  <c r="P47" i="22" s="1"/>
  <c r="AF47" i="20"/>
  <c r="M47" i="20"/>
  <c r="AC47" i="20"/>
  <c r="F47" i="20"/>
  <c r="V47" i="20"/>
  <c r="V47" i="21" s="1"/>
  <c r="V47" i="22" s="1"/>
  <c r="AL47" i="20"/>
  <c r="B47" i="20"/>
  <c r="S47" i="20"/>
  <c r="S47" i="21" s="1"/>
  <c r="S47" i="22" s="1"/>
  <c r="AI47" i="20"/>
  <c r="D47" i="20"/>
  <c r="C47" i="20"/>
  <c r="T47" i="20"/>
  <c r="T47" i="21" s="1"/>
  <c r="T47" i="22" s="1"/>
  <c r="AJ47" i="20"/>
  <c r="Q47" i="20"/>
  <c r="Q47" i="21" s="1"/>
  <c r="Q47" i="22" s="1"/>
  <c r="AG47" i="20"/>
  <c r="J47" i="20"/>
  <c r="Z47" i="20"/>
  <c r="AP47" i="20"/>
  <c r="G47" i="20"/>
  <c r="W47" i="20"/>
  <c r="W47" i="21" s="1"/>
  <c r="W47" i="22" s="1"/>
  <c r="AM47" i="20"/>
  <c r="H47" i="20"/>
  <c r="X47" i="20"/>
  <c r="AN47" i="20"/>
  <c r="E47" i="20"/>
  <c r="U47" i="20"/>
  <c r="U47" i="21" s="1"/>
  <c r="U47" i="22" s="1"/>
  <c r="AK47" i="20"/>
  <c r="N47" i="20"/>
  <c r="AD47" i="20"/>
  <c r="K47" i="20"/>
  <c r="AA47" i="20"/>
  <c r="BD74" i="24"/>
  <c r="BD52" i="18"/>
  <c r="BE51" i="18"/>
  <c r="BE51" i="24" s="1"/>
  <c r="B21" i="31"/>
  <c r="A22" i="31"/>
  <c r="AK3" i="38"/>
  <c r="AK3" i="25"/>
  <c r="AK3" i="23"/>
  <c r="AM3" i="26" s="1"/>
  <c r="AJ3" i="22"/>
  <c r="AJ3" i="21"/>
  <c r="AJ3" i="20"/>
  <c r="AJ3" i="24"/>
  <c r="AJ1158" i="24" s="1"/>
  <c r="AK3" i="18"/>
  <c r="B21" i="30"/>
  <c r="A23" i="42" s="1"/>
  <c r="BZ22" i="41" s="1"/>
  <c r="CR21" i="41" s="1"/>
  <c r="A22" i="30"/>
  <c r="AT50" i="24"/>
  <c r="AM50" i="24"/>
  <c r="D50" i="24"/>
  <c r="AL49" i="24"/>
  <c r="F50" i="24"/>
  <c r="AB49" i="24"/>
  <c r="B49" i="24"/>
  <c r="BB47" i="24"/>
  <c r="AC49" i="24"/>
  <c r="AV49" i="24"/>
  <c r="V49" i="24"/>
  <c r="C50" i="24"/>
  <c r="L49" i="24"/>
  <c r="AK49" i="24"/>
  <c r="AU50" i="24"/>
  <c r="L50" i="24"/>
  <c r="AD49" i="24"/>
  <c r="AA50" i="24"/>
  <c r="A50" i="24"/>
  <c r="AM49" i="24"/>
  <c r="M49" i="24"/>
  <c r="AS50" i="24"/>
  <c r="AF49" i="24"/>
  <c r="F49" i="24"/>
  <c r="AL50" i="24"/>
  <c r="P50" i="24"/>
  <c r="AH49" i="24"/>
  <c r="AE50" i="24"/>
  <c r="R50" i="24"/>
  <c r="E50" i="24"/>
  <c r="AN49" i="24"/>
  <c r="AA49" i="24"/>
  <c r="N49" i="24"/>
  <c r="A49" i="24"/>
  <c r="K50" i="24"/>
  <c r="AW50" i="24"/>
  <c r="AN50" i="24"/>
  <c r="AJ49" i="24"/>
  <c r="W49" i="24"/>
  <c r="J49" i="24"/>
  <c r="BC47" i="24"/>
  <c r="AP50" i="24"/>
  <c r="AC50" i="24"/>
  <c r="T50" i="24"/>
  <c r="P49" i="24"/>
  <c r="C49" i="24"/>
  <c r="AO49" i="24"/>
  <c r="AI50" i="24"/>
  <c r="V50" i="24"/>
  <c r="I50" i="24"/>
  <c r="AR49" i="24"/>
  <c r="AE49" i="24"/>
  <c r="R49" i="24"/>
  <c r="E49" i="24"/>
  <c r="O50" i="24"/>
  <c r="B50" i="24"/>
  <c r="AR50" i="24"/>
  <c r="X49" i="24"/>
  <c r="K49" i="24"/>
  <c r="AW49" i="24"/>
  <c r="BA47" i="24"/>
  <c r="AG50" i="24"/>
  <c r="X50" i="24"/>
  <c r="T49" i="24"/>
  <c r="G49" i="24"/>
  <c r="AS49" i="24"/>
  <c r="Z50" i="24"/>
  <c r="M50" i="24"/>
  <c r="AY49" i="24"/>
  <c r="Y49" i="24"/>
  <c r="S50" i="24"/>
  <c r="AV50" i="24"/>
  <c r="O49" i="24"/>
  <c r="AX50" i="24"/>
  <c r="AK50" i="24"/>
  <c r="AB50" i="24"/>
  <c r="H49" i="24"/>
  <c r="AT49" i="24"/>
  <c r="AG49" i="24"/>
  <c r="AQ50" i="24"/>
  <c r="AD50" i="24"/>
  <c r="Q50" i="24"/>
  <c r="H50" i="24"/>
  <c r="D49" i="24"/>
  <c r="AP49" i="24"/>
  <c r="W50" i="24"/>
  <c r="J50" i="24"/>
  <c r="AZ50" i="24"/>
  <c r="AI49" i="24"/>
  <c r="I49" i="24"/>
  <c r="AO50" i="24"/>
  <c r="AF50" i="24"/>
  <c r="AX49" i="24"/>
  <c r="AH50" i="24"/>
  <c r="U50" i="24"/>
  <c r="AQ49" i="24"/>
  <c r="Q49" i="24"/>
  <c r="N50" i="24"/>
  <c r="AZ49" i="24"/>
  <c r="Z49" i="24"/>
  <c r="G50" i="24"/>
  <c r="AJ50" i="24"/>
  <c r="S49" i="24"/>
  <c r="AY50" i="24"/>
  <c r="Y50" i="24"/>
  <c r="AU49" i="24"/>
  <c r="U49" i="24"/>
  <c r="BC46" i="23" l="1"/>
  <c r="BC48" i="23"/>
  <c r="AM42" i="23"/>
  <c r="AC44" i="23"/>
  <c r="C49" i="23"/>
  <c r="BE47" i="23"/>
  <c r="BB47" i="23"/>
  <c r="BH47" i="23"/>
  <c r="B49" i="23"/>
  <c r="C50" i="23"/>
  <c r="B50" i="23" s="1"/>
  <c r="BF47" i="23"/>
  <c r="BD47" i="23" s="1"/>
  <c r="F42" i="23"/>
  <c r="J42" i="23"/>
  <c r="AP44" i="23"/>
  <c r="AK42" i="23"/>
  <c r="E44" i="23"/>
  <c r="AI44" i="23"/>
  <c r="AF44" i="23"/>
  <c r="G42" i="23"/>
  <c r="G44" i="23"/>
  <c r="W44" i="23"/>
  <c r="E42" i="23"/>
  <c r="AO42" i="23"/>
  <c r="AB44" i="23"/>
  <c r="AN44" i="23"/>
  <c r="AQ44" i="23"/>
  <c r="Y42" i="23"/>
  <c r="BI41" i="23"/>
  <c r="AE42" i="23"/>
  <c r="AN42" i="23"/>
  <c r="AJ42" i="23"/>
  <c r="AG42" i="23"/>
  <c r="AE44" i="23"/>
  <c r="AA42" i="23"/>
  <c r="AF42" i="23"/>
  <c r="AJ44" i="23"/>
  <c r="AO44" i="23"/>
  <c r="H42" i="23"/>
  <c r="I42" i="23"/>
  <c r="Y44" i="23"/>
  <c r="AD44" i="23"/>
  <c r="AQ42" i="23"/>
  <c r="AD42" i="23"/>
  <c r="AA44" i="23"/>
  <c r="I44" i="23"/>
  <c r="D42" i="23"/>
  <c r="V42" i="23"/>
  <c r="X42" i="23"/>
  <c r="R42" i="23"/>
  <c r="W42" i="23"/>
  <c r="T42" i="23"/>
  <c r="S42" i="23"/>
  <c r="Q42" i="23"/>
  <c r="U42" i="23"/>
  <c r="O42" i="23"/>
  <c r="P42" i="23"/>
  <c r="N42" i="23"/>
  <c r="L42" i="23"/>
  <c r="M42" i="23"/>
  <c r="BJ46" i="23"/>
  <c r="A46" i="23"/>
  <c r="AB42" i="23"/>
  <c r="AK44" i="23"/>
  <c r="Z42" i="23"/>
  <c r="AC42" i="23"/>
  <c r="J44" i="23"/>
  <c r="AP42" i="23"/>
  <c r="Z44" i="23"/>
  <c r="AH44" i="23"/>
  <c r="AL44" i="23"/>
  <c r="AL42" i="23"/>
  <c r="AG44" i="23"/>
  <c r="F44" i="23"/>
  <c r="H44" i="23"/>
  <c r="AH42" i="23"/>
  <c r="AM44" i="23"/>
  <c r="X44" i="23"/>
  <c r="D44" i="23"/>
  <c r="U44" i="23"/>
  <c r="S44" i="23"/>
  <c r="V44" i="23"/>
  <c r="R44" i="23"/>
  <c r="Q44" i="23"/>
  <c r="T44" i="23"/>
  <c r="L44" i="23"/>
  <c r="O44" i="23"/>
  <c r="K44" i="23"/>
  <c r="P44" i="23"/>
  <c r="M44" i="23"/>
  <c r="N44" i="23"/>
  <c r="AI42" i="23"/>
  <c r="K42" i="23"/>
  <c r="BJ48" i="23"/>
  <c r="Y43" i="22"/>
  <c r="AI45" i="22"/>
  <c r="B49" i="22"/>
  <c r="A50" i="22"/>
  <c r="A49" i="22"/>
  <c r="B50" i="22"/>
  <c r="AI43" i="22"/>
  <c r="AJ43" i="22"/>
  <c r="E43" i="22"/>
  <c r="AP43" i="22"/>
  <c r="AM43" i="22"/>
  <c r="AF43" i="22"/>
  <c r="AM45" i="22"/>
  <c r="AG45" i="22"/>
  <c r="D45" i="22"/>
  <c r="AD45" i="22"/>
  <c r="AN45" i="22"/>
  <c r="G45" i="22"/>
  <c r="AL45" i="22"/>
  <c r="X45" i="22"/>
  <c r="AL43" i="22"/>
  <c r="Z43" i="22"/>
  <c r="AB43" i="22"/>
  <c r="AA43" i="22"/>
  <c r="AG43" i="22"/>
  <c r="H45" i="22"/>
  <c r="AJ45" i="22"/>
  <c r="AB45" i="22"/>
  <c r="V45" i="22"/>
  <c r="AP45" i="22"/>
  <c r="AO45" i="22"/>
  <c r="I45" i="22"/>
  <c r="AH43" i="22"/>
  <c r="D43" i="22"/>
  <c r="AK43" i="22"/>
  <c r="C43" i="22"/>
  <c r="AN43" i="22"/>
  <c r="AD43" i="22"/>
  <c r="AE45" i="22"/>
  <c r="AK45" i="22"/>
  <c r="W45" i="22"/>
  <c r="F43" i="22"/>
  <c r="AC43" i="22"/>
  <c r="AO43" i="22"/>
  <c r="AE43" i="22"/>
  <c r="AF45" i="22"/>
  <c r="AC45" i="22"/>
  <c r="Z45" i="22"/>
  <c r="E45" i="22"/>
  <c r="AH45" i="22"/>
  <c r="F45" i="22"/>
  <c r="Y45" i="22"/>
  <c r="J45" i="22"/>
  <c r="AA45" i="22"/>
  <c r="B49" i="21"/>
  <c r="A50" i="21"/>
  <c r="A49" i="21"/>
  <c r="B50" i="21"/>
  <c r="BI47" i="21"/>
  <c r="BF47" i="21"/>
  <c r="BB47" i="21"/>
  <c r="BK47" i="21"/>
  <c r="O47" i="21"/>
  <c r="O47" i="22" s="1"/>
  <c r="BM47" i="21"/>
  <c r="BJ47" i="21"/>
  <c r="BC47" i="21"/>
  <c r="BL47" i="21"/>
  <c r="N47" i="21"/>
  <c r="N47" i="22" s="1"/>
  <c r="BH47" i="21"/>
  <c r="BD47" i="21"/>
  <c r="BG47" i="21"/>
  <c r="BZ48" i="21"/>
  <c r="BE47" i="21"/>
  <c r="BA47" i="21"/>
  <c r="BZ46" i="21"/>
  <c r="F49" i="20"/>
  <c r="V49" i="20"/>
  <c r="V49" i="21" s="1"/>
  <c r="V49" i="22" s="1"/>
  <c r="AL49" i="20"/>
  <c r="B49" i="20"/>
  <c r="S49" i="20"/>
  <c r="S49" i="21" s="1"/>
  <c r="S49" i="22" s="1"/>
  <c r="AI49" i="20"/>
  <c r="P49" i="20"/>
  <c r="P49" i="21" s="1"/>
  <c r="P49" i="22" s="1"/>
  <c r="AF49" i="20"/>
  <c r="M49" i="20"/>
  <c r="AC49" i="20"/>
  <c r="Q50" i="20"/>
  <c r="Q50" i="21" s="1"/>
  <c r="Q50" i="22" s="1"/>
  <c r="AG50" i="20"/>
  <c r="J50" i="20"/>
  <c r="Z50" i="20"/>
  <c r="AP50" i="20"/>
  <c r="G50" i="20"/>
  <c r="W50" i="20"/>
  <c r="W50" i="21" s="1"/>
  <c r="W50" i="22" s="1"/>
  <c r="AM50" i="20"/>
  <c r="D50" i="20"/>
  <c r="C50" i="20"/>
  <c r="T50" i="20"/>
  <c r="T50" i="21" s="1"/>
  <c r="T50" i="22" s="1"/>
  <c r="AJ50" i="20"/>
  <c r="J49" i="20"/>
  <c r="Z49" i="20"/>
  <c r="AP49" i="20"/>
  <c r="G49" i="20"/>
  <c r="W49" i="20"/>
  <c r="W49" i="21" s="1"/>
  <c r="W49" i="22" s="1"/>
  <c r="AM49" i="20"/>
  <c r="D49" i="20"/>
  <c r="C49" i="20"/>
  <c r="T49" i="20"/>
  <c r="T49" i="21" s="1"/>
  <c r="T49" i="22" s="1"/>
  <c r="AJ49" i="20"/>
  <c r="Q49" i="20"/>
  <c r="Q49" i="21" s="1"/>
  <c r="Q49" i="22" s="1"/>
  <c r="AG49" i="20"/>
  <c r="E50" i="20"/>
  <c r="U50" i="20"/>
  <c r="U50" i="21" s="1"/>
  <c r="U50" i="22" s="1"/>
  <c r="AK50" i="20"/>
  <c r="N50" i="20"/>
  <c r="AD50" i="20"/>
  <c r="K50" i="20"/>
  <c r="AA50" i="20"/>
  <c r="H50" i="20"/>
  <c r="X50" i="20"/>
  <c r="AN50" i="20"/>
  <c r="N49" i="20"/>
  <c r="AD49" i="20"/>
  <c r="K49" i="20"/>
  <c r="AA49" i="20"/>
  <c r="H49" i="20"/>
  <c r="X49" i="20"/>
  <c r="X49" i="21" s="1"/>
  <c r="X49" i="22" s="1"/>
  <c r="AN49" i="20"/>
  <c r="E49" i="20"/>
  <c r="U49" i="20"/>
  <c r="U49" i="21" s="1"/>
  <c r="U49" i="22" s="1"/>
  <c r="AK49" i="20"/>
  <c r="I50" i="20"/>
  <c r="Y50" i="20"/>
  <c r="AO50" i="20"/>
  <c r="A50" i="20"/>
  <c r="R50" i="20"/>
  <c r="R50" i="21" s="1"/>
  <c r="R50" i="22" s="1"/>
  <c r="AH50" i="20"/>
  <c r="O50" i="20"/>
  <c r="AE50" i="20"/>
  <c r="L50" i="20"/>
  <c r="AB50" i="20"/>
  <c r="A49" i="20"/>
  <c r="R49" i="20"/>
  <c r="R49" i="21" s="1"/>
  <c r="R49" i="22" s="1"/>
  <c r="AH49" i="20"/>
  <c r="O49" i="20"/>
  <c r="AE49" i="20"/>
  <c r="L49" i="20"/>
  <c r="AB49" i="20"/>
  <c r="I49" i="20"/>
  <c r="Y49" i="20"/>
  <c r="AO49" i="20"/>
  <c r="M50" i="20"/>
  <c r="AC50" i="20"/>
  <c r="F50" i="20"/>
  <c r="V50" i="20"/>
  <c r="V50" i="21" s="1"/>
  <c r="V50" i="22" s="1"/>
  <c r="AL50" i="20"/>
  <c r="B50" i="20"/>
  <c r="S50" i="20"/>
  <c r="S50" i="21" s="1"/>
  <c r="S50" i="22" s="1"/>
  <c r="AI50" i="20"/>
  <c r="P50" i="20"/>
  <c r="P50" i="21" s="1"/>
  <c r="P50" i="22" s="1"/>
  <c r="AF50" i="20"/>
  <c r="BD75" i="24"/>
  <c r="BE52" i="18"/>
  <c r="BE52" i="24" s="1"/>
  <c r="BD53" i="18"/>
  <c r="BE53" i="18" s="1"/>
  <c r="BE53" i="24" s="1"/>
  <c r="B22" i="31"/>
  <c r="A23" i="31"/>
  <c r="B22" i="30"/>
  <c r="A24" i="42" s="1"/>
  <c r="BZ23" i="41" s="1"/>
  <c r="CR22" i="41" s="1"/>
  <c r="A23" i="30"/>
  <c r="AL3" i="38"/>
  <c r="AL3" i="25"/>
  <c r="AL3" i="23"/>
  <c r="AN3" i="26" s="1"/>
  <c r="AK3" i="22"/>
  <c r="AK3" i="20"/>
  <c r="AK3" i="21"/>
  <c r="AK3" i="24"/>
  <c r="AK1158" i="24" s="1"/>
  <c r="AL3" i="18"/>
  <c r="B51" i="24"/>
  <c r="K51" i="24"/>
  <c r="AM51" i="24"/>
  <c r="Y51" i="24"/>
  <c r="AS51" i="24"/>
  <c r="AJ51" i="24"/>
  <c r="V51" i="24"/>
  <c r="AY51" i="24"/>
  <c r="AH51" i="24"/>
  <c r="U51" i="24"/>
  <c r="BB50" i="24"/>
  <c r="G51" i="24"/>
  <c r="AI51" i="24"/>
  <c r="BC50" i="24"/>
  <c r="R51" i="24"/>
  <c r="E51" i="24"/>
  <c r="AU51" i="24"/>
  <c r="AW51" i="24"/>
  <c r="AN51" i="24"/>
  <c r="AA51" i="24"/>
  <c r="Z51" i="24"/>
  <c r="M51" i="24"/>
  <c r="D51" i="24"/>
  <c r="BC49" i="24"/>
  <c r="AO51" i="24"/>
  <c r="AF51" i="24"/>
  <c r="S51" i="24"/>
  <c r="BB49" i="24"/>
  <c r="BA49" i="24" s="1"/>
  <c r="AR51" i="24"/>
  <c r="AE51" i="24"/>
  <c r="AT51" i="24"/>
  <c r="AG51" i="24"/>
  <c r="X51" i="24"/>
  <c r="J51" i="24"/>
  <c r="AZ51" i="24"/>
  <c r="AL51" i="24"/>
  <c r="P51" i="24"/>
  <c r="C51" i="24"/>
  <c r="AX51" i="24"/>
  <c r="AK51" i="24"/>
  <c r="AB51" i="24"/>
  <c r="O51" i="24"/>
  <c r="AD51" i="24"/>
  <c r="Q51" i="24"/>
  <c r="H51" i="24"/>
  <c r="BA50" i="24"/>
  <c r="W51" i="24"/>
  <c r="I51" i="24"/>
  <c r="L51" i="24"/>
  <c r="N51" i="24"/>
  <c r="A51" i="24"/>
  <c r="AQ51" i="24"/>
  <c r="AP51" i="24"/>
  <c r="AC51" i="24"/>
  <c r="T51" i="24"/>
  <c r="F51" i="24"/>
  <c r="AV51" i="24"/>
  <c r="BC47" i="23" l="1"/>
  <c r="AB45" i="23"/>
  <c r="Y43" i="23"/>
  <c r="L45" i="23"/>
  <c r="G43" i="23"/>
  <c r="V45" i="23"/>
  <c r="BE49" i="23"/>
  <c r="BH50" i="23"/>
  <c r="BB50" i="23"/>
  <c r="BB49" i="23"/>
  <c r="BH49" i="23"/>
  <c r="BF50" i="23"/>
  <c r="BD50" i="23" s="1"/>
  <c r="C51" i="23"/>
  <c r="B51" i="23" s="1"/>
  <c r="BF49" i="23"/>
  <c r="BD49" i="23" s="1"/>
  <c r="BE50" i="23"/>
  <c r="I45" i="23"/>
  <c r="AQ43" i="23"/>
  <c r="T45" i="23"/>
  <c r="AE43" i="23"/>
  <c r="AA43" i="23"/>
  <c r="AJ45" i="23"/>
  <c r="K45" i="23"/>
  <c r="F45" i="23"/>
  <c r="AF43" i="23"/>
  <c r="X45" i="23"/>
  <c r="AO43" i="23"/>
  <c r="AI43" i="23"/>
  <c r="W45" i="23"/>
  <c r="AH43" i="23"/>
  <c r="AM43" i="23"/>
  <c r="AO45" i="23"/>
  <c r="AN45" i="23"/>
  <c r="F43" i="23"/>
  <c r="Z43" i="23"/>
  <c r="M45" i="23"/>
  <c r="U45" i="23"/>
  <c r="D45" i="23"/>
  <c r="I43" i="23"/>
  <c r="AG45" i="23"/>
  <c r="E43" i="23"/>
  <c r="H45" i="23"/>
  <c r="N45" i="23"/>
  <c r="Z45" i="23"/>
  <c r="AA45" i="23"/>
  <c r="AP43" i="23"/>
  <c r="AL45" i="23"/>
  <c r="D43" i="23"/>
  <c r="Q43" i="23"/>
  <c r="T43" i="23"/>
  <c r="V43" i="23"/>
  <c r="S43" i="23"/>
  <c r="R43" i="23"/>
  <c r="W43" i="23"/>
  <c r="X43" i="23"/>
  <c r="U43" i="23"/>
  <c r="N43" i="23"/>
  <c r="M43" i="23"/>
  <c r="K43" i="23"/>
  <c r="P43" i="23"/>
  <c r="L43" i="23"/>
  <c r="O43" i="23"/>
  <c r="J43" i="23"/>
  <c r="J45" i="23"/>
  <c r="AC45" i="23"/>
  <c r="AB43" i="23"/>
  <c r="Y45" i="23"/>
  <c r="AE45" i="23"/>
  <c r="AG43" i="23"/>
  <c r="AK43" i="23"/>
  <c r="BI44" i="23"/>
  <c r="BI42" i="23"/>
  <c r="O45" i="23"/>
  <c r="R45" i="23"/>
  <c r="H43" i="23"/>
  <c r="AI45" i="23"/>
  <c r="AQ45" i="23"/>
  <c r="AH45" i="23"/>
  <c r="G45" i="23"/>
  <c r="AD45" i="23"/>
  <c r="AD43" i="23"/>
  <c r="AF45" i="23"/>
  <c r="AL43" i="23"/>
  <c r="AP45" i="23"/>
  <c r="AK45" i="23"/>
  <c r="AC43" i="23"/>
  <c r="AM45" i="23"/>
  <c r="E45" i="23"/>
  <c r="AN43" i="23"/>
  <c r="AJ43" i="23"/>
  <c r="P45" i="23"/>
  <c r="S45" i="23"/>
  <c r="Q45" i="23"/>
  <c r="BJ47" i="23"/>
  <c r="A47" i="23"/>
  <c r="A48" i="23" s="1"/>
  <c r="A51" i="22"/>
  <c r="B51" i="22"/>
  <c r="A51" i="21"/>
  <c r="B51" i="21"/>
  <c r="BD50" i="21"/>
  <c r="BM50" i="21"/>
  <c r="O50" i="21"/>
  <c r="O50" i="22" s="1"/>
  <c r="BF49" i="21"/>
  <c r="BL49" i="21"/>
  <c r="N49" i="21"/>
  <c r="N49" i="22" s="1"/>
  <c r="BB49" i="21"/>
  <c r="BH50" i="21"/>
  <c r="BK49" i="21"/>
  <c r="M49" i="21"/>
  <c r="M49" i="22" s="1"/>
  <c r="BD49" i="21"/>
  <c r="BG49" i="21"/>
  <c r="O49" i="21"/>
  <c r="O49" i="22" s="1"/>
  <c r="BM49" i="21"/>
  <c r="BC49" i="21"/>
  <c r="BI50" i="21"/>
  <c r="K50" i="21"/>
  <c r="K50" i="22" s="1"/>
  <c r="BA50" i="21"/>
  <c r="BE50" i="21"/>
  <c r="Z46" i="21"/>
  <c r="E46" i="21"/>
  <c r="F46" i="21"/>
  <c r="F46" i="22" s="1"/>
  <c r="AG46" i="21"/>
  <c r="D46" i="21"/>
  <c r="AL46" i="21"/>
  <c r="AB46" i="21"/>
  <c r="AI46" i="21"/>
  <c r="J46" i="21"/>
  <c r="J46" i="22" s="1"/>
  <c r="AE46" i="21"/>
  <c r="C46" i="21"/>
  <c r="AA46" i="21"/>
  <c r="AP46" i="21"/>
  <c r="M46" i="21"/>
  <c r="M46" i="22" s="1"/>
  <c r="AH46" i="21"/>
  <c r="AN46" i="21"/>
  <c r="AJ46" i="21"/>
  <c r="L46" i="21"/>
  <c r="L46" i="22" s="1"/>
  <c r="H46" i="21"/>
  <c r="H46" i="22" s="1"/>
  <c r="AF46" i="21"/>
  <c r="O46" i="21"/>
  <c r="O46" i="22" s="1"/>
  <c r="AK46" i="21"/>
  <c r="Y46" i="21"/>
  <c r="AM46" i="21"/>
  <c r="I46" i="21"/>
  <c r="I46" i="22" s="1"/>
  <c r="AD46" i="21"/>
  <c r="N46" i="21"/>
  <c r="N46" i="22" s="1"/>
  <c r="G46" i="21"/>
  <c r="G46" i="22" s="1"/>
  <c r="AC46" i="21"/>
  <c r="AO46" i="21"/>
  <c r="BZ47" i="21"/>
  <c r="D48" i="21"/>
  <c r="F48" i="21"/>
  <c r="AA48" i="21"/>
  <c r="AM48" i="21"/>
  <c r="AG48" i="21"/>
  <c r="G48" i="21"/>
  <c r="AF48" i="21"/>
  <c r="AB48" i="21"/>
  <c r="AD48" i="21"/>
  <c r="AC48" i="21"/>
  <c r="AN48" i="21"/>
  <c r="AH48" i="21"/>
  <c r="AK48" i="21"/>
  <c r="AP48" i="21"/>
  <c r="E48" i="21"/>
  <c r="Z48" i="21"/>
  <c r="AI48" i="21"/>
  <c r="AO48" i="21"/>
  <c r="AL48" i="21"/>
  <c r="Y48" i="21"/>
  <c r="C48" i="21"/>
  <c r="AJ48" i="21"/>
  <c r="AE48" i="21"/>
  <c r="H48" i="21"/>
  <c r="H48" i="22" s="1"/>
  <c r="M50" i="21"/>
  <c r="M50" i="22" s="1"/>
  <c r="BK50" i="21"/>
  <c r="BJ50" i="21"/>
  <c r="L50" i="21"/>
  <c r="L50" i="22" s="1"/>
  <c r="BG50" i="21"/>
  <c r="K49" i="21"/>
  <c r="K49" i="22" s="1"/>
  <c r="BI49" i="21"/>
  <c r="BC50" i="21"/>
  <c r="BH49" i="21"/>
  <c r="J49" i="21"/>
  <c r="J49" i="22" s="1"/>
  <c r="BB50" i="21"/>
  <c r="L49" i="21"/>
  <c r="L49" i="22" s="1"/>
  <c r="BJ49" i="21"/>
  <c r="BF50" i="21"/>
  <c r="N50" i="21"/>
  <c r="N50" i="22" s="1"/>
  <c r="BL50" i="21"/>
  <c r="BA49" i="21"/>
  <c r="BE49" i="21"/>
  <c r="D51" i="20"/>
  <c r="C51" i="20"/>
  <c r="T51" i="20"/>
  <c r="T51" i="21" s="1"/>
  <c r="T51" i="22" s="1"/>
  <c r="AJ51" i="20"/>
  <c r="Q51" i="20"/>
  <c r="Q51" i="21" s="1"/>
  <c r="Q51" i="22" s="1"/>
  <c r="AG51" i="20"/>
  <c r="J51" i="20"/>
  <c r="Z51" i="20"/>
  <c r="AP51" i="20"/>
  <c r="G51" i="20"/>
  <c r="W51" i="20"/>
  <c r="W51" i="21" s="1"/>
  <c r="W51" i="22" s="1"/>
  <c r="AM51" i="20"/>
  <c r="H51" i="20"/>
  <c r="X51" i="20"/>
  <c r="AN51" i="20"/>
  <c r="E51" i="20"/>
  <c r="U51" i="20"/>
  <c r="U51" i="21" s="1"/>
  <c r="U51" i="22" s="1"/>
  <c r="AK51" i="20"/>
  <c r="N51" i="20"/>
  <c r="AD51" i="20"/>
  <c r="K51" i="20"/>
  <c r="AA51" i="20"/>
  <c r="L51" i="20"/>
  <c r="AB51" i="20"/>
  <c r="I51" i="20"/>
  <c r="Y51" i="20"/>
  <c r="AO51" i="20"/>
  <c r="A51" i="20"/>
  <c r="R51" i="20"/>
  <c r="R51" i="21" s="1"/>
  <c r="R51" i="22" s="1"/>
  <c r="AH51" i="20"/>
  <c r="O51" i="20"/>
  <c r="AE51" i="20"/>
  <c r="P51" i="20"/>
  <c r="P51" i="21" s="1"/>
  <c r="P51" i="22" s="1"/>
  <c r="AF51" i="20"/>
  <c r="M51" i="20"/>
  <c r="AC51" i="20"/>
  <c r="F51" i="20"/>
  <c r="V51" i="20"/>
  <c r="V51" i="21" s="1"/>
  <c r="V51" i="22" s="1"/>
  <c r="AL51" i="20"/>
  <c r="B51" i="20"/>
  <c r="S51" i="20"/>
  <c r="S51" i="21" s="1"/>
  <c r="S51" i="22" s="1"/>
  <c r="AI51" i="20"/>
  <c r="BD76" i="24"/>
  <c r="BD54" i="18"/>
  <c r="BE54" i="18" s="1"/>
  <c r="BE54" i="24" s="1"/>
  <c r="BD55" i="18"/>
  <c r="BE55" i="18" s="1"/>
  <c r="BE55" i="24" s="1"/>
  <c r="B23" i="31"/>
  <c r="A24" i="31"/>
  <c r="AM3" i="38"/>
  <c r="AM3" i="25"/>
  <c r="AM3" i="23"/>
  <c r="AO3" i="26" s="1"/>
  <c r="AL3" i="22"/>
  <c r="AL3" i="20"/>
  <c r="AL3" i="21"/>
  <c r="AL3" i="24"/>
  <c r="AL1158" i="24" s="1"/>
  <c r="AM3" i="18"/>
  <c r="B23" i="30"/>
  <c r="A25" i="42" s="1"/>
  <c r="BZ24" i="41" s="1"/>
  <c r="CR23" i="41" s="1"/>
  <c r="A24" i="30"/>
  <c r="N52" i="24"/>
  <c r="AR52" i="24"/>
  <c r="AK53" i="24"/>
  <c r="AT52" i="24"/>
  <c r="AP52" i="24"/>
  <c r="J53" i="24"/>
  <c r="AW52" i="24"/>
  <c r="AQ52" i="24"/>
  <c r="AU53" i="24"/>
  <c r="AJ53" i="24"/>
  <c r="X52" i="24"/>
  <c r="AV52" i="24"/>
  <c r="T52" i="24"/>
  <c r="P53" i="24"/>
  <c r="B53" i="24"/>
  <c r="AG52" i="24"/>
  <c r="V52" i="24"/>
  <c r="Z53" i="24"/>
  <c r="F53" i="24"/>
  <c r="BB51" i="24"/>
  <c r="AI52" i="24"/>
  <c r="H52" i="24"/>
  <c r="AE52" i="24"/>
  <c r="H53" i="24"/>
  <c r="Y53" i="24"/>
  <c r="AQ53" i="24"/>
  <c r="AO52" i="24"/>
  <c r="I52" i="24"/>
  <c r="AF52" i="24"/>
  <c r="F52" i="24"/>
  <c r="D53" i="24"/>
  <c r="S53" i="24"/>
  <c r="AL53" i="24"/>
  <c r="U52" i="24"/>
  <c r="AM52" i="24"/>
  <c r="G52" i="24"/>
  <c r="AV53" i="24"/>
  <c r="AE53" i="24"/>
  <c r="AS53" i="24"/>
  <c r="K53" i="24"/>
  <c r="AN52" i="24"/>
  <c r="L52" i="24"/>
  <c r="AJ52" i="24"/>
  <c r="L53" i="24"/>
  <c r="AD53" i="24"/>
  <c r="AX53" i="24"/>
  <c r="AS52" i="24"/>
  <c r="AL52" i="24"/>
  <c r="J52" i="24"/>
  <c r="AP53" i="24"/>
  <c r="C53" i="24"/>
  <c r="V53" i="24"/>
  <c r="Y52" i="24"/>
  <c r="K52" i="24"/>
  <c r="AZ53" i="24"/>
  <c r="AY53" i="24"/>
  <c r="Q53" i="24"/>
  <c r="R52" i="24"/>
  <c r="AF53" i="24"/>
  <c r="W53" i="24"/>
  <c r="S52" i="24"/>
  <c r="O52" i="24"/>
  <c r="I53" i="24"/>
  <c r="AA53" i="24"/>
  <c r="AC52" i="24"/>
  <c r="AX52" i="24"/>
  <c r="P52" i="24"/>
  <c r="AN53" i="24"/>
  <c r="U53" i="24"/>
  <c r="AH53" i="24"/>
  <c r="A53" i="24"/>
  <c r="AY52" i="24"/>
  <c r="W52" i="24"/>
  <c r="AU52" i="24"/>
  <c r="O53" i="24"/>
  <c r="AC53" i="24"/>
  <c r="BC51" i="24"/>
  <c r="AI53" i="24"/>
  <c r="A52" i="24"/>
  <c r="AR53" i="24"/>
  <c r="AM53" i="24"/>
  <c r="M52" i="24"/>
  <c r="AB52" i="24"/>
  <c r="AZ52" i="24"/>
  <c r="X53" i="24"/>
  <c r="AT53" i="24"/>
  <c r="M53" i="24"/>
  <c r="BA51" i="24"/>
  <c r="AD52" i="24"/>
  <c r="D52" i="24"/>
  <c r="Z52" i="24"/>
  <c r="T53" i="24"/>
  <c r="AO53" i="24"/>
  <c r="G53" i="24"/>
  <c r="AK52" i="24"/>
  <c r="E52" i="24"/>
  <c r="AA52" i="24"/>
  <c r="B52" i="24"/>
  <c r="AW53" i="24"/>
  <c r="N53" i="24"/>
  <c r="AG53" i="24"/>
  <c r="Q52" i="24"/>
  <c r="AH52" i="24"/>
  <c r="C52" i="24"/>
  <c r="AB53" i="24"/>
  <c r="E53" i="24"/>
  <c r="R53" i="24"/>
  <c r="BC50" i="23" l="1"/>
  <c r="BC49" i="23"/>
  <c r="C53" i="23"/>
  <c r="B53" i="23" s="1"/>
  <c r="C52" i="23"/>
  <c r="B52" i="23" s="1"/>
  <c r="BE51" i="23"/>
  <c r="BB51" i="23"/>
  <c r="BH51" i="23"/>
  <c r="BF51" i="23"/>
  <c r="BD51" i="23" s="1"/>
  <c r="BI43" i="23"/>
  <c r="BI45" i="23"/>
  <c r="BJ49" i="23"/>
  <c r="A49" i="23"/>
  <c r="A50" i="23" s="1"/>
  <c r="BJ50" i="23"/>
  <c r="AJ48" i="22"/>
  <c r="AC46" i="22"/>
  <c r="A52" i="22"/>
  <c r="B53" i="22"/>
  <c r="B52" i="22"/>
  <c r="A53" i="22"/>
  <c r="AO48" i="22"/>
  <c r="AP48" i="22"/>
  <c r="AC48" i="22"/>
  <c r="G48" i="22"/>
  <c r="F48" i="22"/>
  <c r="AJ46" i="22"/>
  <c r="AP46" i="22"/>
  <c r="D46" i="22"/>
  <c r="Z46" i="22"/>
  <c r="C48" i="22"/>
  <c r="AI48" i="22"/>
  <c r="AK48" i="22"/>
  <c r="AD48" i="22"/>
  <c r="AG48" i="22"/>
  <c r="D48" i="22"/>
  <c r="AM46" i="22"/>
  <c r="AF46" i="22"/>
  <c r="AN46" i="22"/>
  <c r="AA46" i="22"/>
  <c r="AI46" i="22"/>
  <c r="AG46" i="22"/>
  <c r="Y48" i="22"/>
  <c r="Z48" i="22"/>
  <c r="AH48" i="22"/>
  <c r="AB48" i="22"/>
  <c r="AM48" i="22"/>
  <c r="Y46" i="22"/>
  <c r="AH46" i="22"/>
  <c r="C46" i="22"/>
  <c r="AB46" i="22"/>
  <c r="AE48" i="22"/>
  <c r="AL48" i="22"/>
  <c r="E48" i="22"/>
  <c r="AN48" i="22"/>
  <c r="AF48" i="22"/>
  <c r="AA48" i="22"/>
  <c r="AO46" i="22"/>
  <c r="AD46" i="22"/>
  <c r="AK46" i="22"/>
  <c r="AE46" i="22"/>
  <c r="AL46" i="22"/>
  <c r="E46" i="22"/>
  <c r="BZ49" i="21"/>
  <c r="Y49" i="21" s="1"/>
  <c r="Y49" i="22" s="1"/>
  <c r="A52" i="21"/>
  <c r="B53" i="21"/>
  <c r="B52" i="21"/>
  <c r="A53" i="21"/>
  <c r="BE51" i="21"/>
  <c r="BA51" i="21"/>
  <c r="BD51" i="21"/>
  <c r="BG51" i="21"/>
  <c r="K51" i="21"/>
  <c r="K51" i="22" s="1"/>
  <c r="BI51" i="21"/>
  <c r="BF51" i="21"/>
  <c r="BB51" i="21"/>
  <c r="K47" i="21"/>
  <c r="K47" i="22" s="1"/>
  <c r="AP47" i="21"/>
  <c r="AO47" i="21"/>
  <c r="AJ47" i="21"/>
  <c r="Y47" i="21"/>
  <c r="AK47" i="21"/>
  <c r="AG47" i="21"/>
  <c r="AE47" i="21"/>
  <c r="D47" i="21"/>
  <c r="M47" i="21"/>
  <c r="M47" i="22" s="1"/>
  <c r="L47" i="21"/>
  <c r="L47" i="22" s="1"/>
  <c r="E47" i="21"/>
  <c r="AI47" i="21"/>
  <c r="J47" i="21"/>
  <c r="J47" i="22" s="1"/>
  <c r="I47" i="21"/>
  <c r="I47" i="22" s="1"/>
  <c r="X47" i="21"/>
  <c r="X47" i="22" s="1"/>
  <c r="C47" i="21"/>
  <c r="AB47" i="21"/>
  <c r="H47" i="21"/>
  <c r="H47" i="22" s="1"/>
  <c r="AM47" i="21"/>
  <c r="AF47" i="21"/>
  <c r="G47" i="21"/>
  <c r="AL47" i="21"/>
  <c r="AD47" i="21"/>
  <c r="Z47" i="21"/>
  <c r="AH47" i="21"/>
  <c r="AN47" i="21"/>
  <c r="F47" i="21"/>
  <c r="AA47" i="21"/>
  <c r="AC47" i="21"/>
  <c r="BZ50" i="21"/>
  <c r="BC51" i="21"/>
  <c r="BK51" i="21"/>
  <c r="M51" i="21"/>
  <c r="M51" i="22" s="1"/>
  <c r="O51" i="21"/>
  <c r="O51" i="22" s="1"/>
  <c r="BM51" i="21"/>
  <c r="L51" i="21"/>
  <c r="L51" i="22" s="1"/>
  <c r="BJ51" i="21"/>
  <c r="BL51" i="21"/>
  <c r="N51" i="21"/>
  <c r="N51" i="22" s="1"/>
  <c r="BH51" i="21"/>
  <c r="J51" i="21"/>
  <c r="J51" i="22" s="1"/>
  <c r="G53" i="20"/>
  <c r="AB53" i="20"/>
  <c r="S53" i="20"/>
  <c r="S53" i="21" s="1"/>
  <c r="S53" i="22" s="1"/>
  <c r="AN53" i="20"/>
  <c r="J53" i="20"/>
  <c r="AE53" i="20"/>
  <c r="F53" i="20"/>
  <c r="AA53" i="20"/>
  <c r="M53" i="20"/>
  <c r="AC53" i="20"/>
  <c r="P52" i="20"/>
  <c r="P52" i="21" s="1"/>
  <c r="P52" i="22" s="1"/>
  <c r="AK52" i="20"/>
  <c r="D52" i="20"/>
  <c r="C52" i="20"/>
  <c r="W52" i="20"/>
  <c r="W52" i="21" s="1"/>
  <c r="W52" i="22" s="1"/>
  <c r="M52" i="20"/>
  <c r="AI52" i="20"/>
  <c r="A52" i="20"/>
  <c r="T52" i="20"/>
  <c r="T52" i="21" s="1"/>
  <c r="T52" i="22" s="1"/>
  <c r="AO52" i="20"/>
  <c r="R52" i="20"/>
  <c r="R52" i="21" s="1"/>
  <c r="R52" i="22" s="1"/>
  <c r="AH52" i="20"/>
  <c r="L53" i="20"/>
  <c r="AH53" i="20"/>
  <c r="B53" i="20"/>
  <c r="X53" i="20"/>
  <c r="O53" i="20"/>
  <c r="AJ53" i="20"/>
  <c r="K53" i="20"/>
  <c r="AF53" i="20"/>
  <c r="Q53" i="20"/>
  <c r="Q53" i="21" s="1"/>
  <c r="Q53" i="22" s="1"/>
  <c r="AG53" i="20"/>
  <c r="B52" i="20"/>
  <c r="U52" i="20"/>
  <c r="U52" i="21" s="1"/>
  <c r="U52" i="22" s="1"/>
  <c r="H52" i="20"/>
  <c r="AB52" i="20"/>
  <c r="S52" i="20"/>
  <c r="S52" i="21" s="1"/>
  <c r="S52" i="22" s="1"/>
  <c r="AN52" i="20"/>
  <c r="F52" i="20"/>
  <c r="Y52" i="20"/>
  <c r="V52" i="20"/>
  <c r="V52" i="21" s="1"/>
  <c r="V52" i="22" s="1"/>
  <c r="AL52" i="20"/>
  <c r="R53" i="20"/>
  <c r="R53" i="21" s="1"/>
  <c r="R53" i="22" s="1"/>
  <c r="AM53" i="20"/>
  <c r="H53" i="20"/>
  <c r="AD53" i="20"/>
  <c r="T53" i="20"/>
  <c r="T53" i="21" s="1"/>
  <c r="T53" i="22" s="1"/>
  <c r="AP53" i="20"/>
  <c r="P53" i="20"/>
  <c r="P53" i="21" s="1"/>
  <c r="P53" i="22" s="1"/>
  <c r="AL53" i="20"/>
  <c r="E53" i="20"/>
  <c r="U53" i="20"/>
  <c r="U53" i="21" s="1"/>
  <c r="U53" i="22" s="1"/>
  <c r="AK53" i="20"/>
  <c r="G52" i="20"/>
  <c r="AA52" i="20"/>
  <c r="L52" i="20"/>
  <c r="AG52" i="20"/>
  <c r="E52" i="20"/>
  <c r="X52" i="20"/>
  <c r="J52" i="20"/>
  <c r="AE52" i="20"/>
  <c r="Z52" i="20"/>
  <c r="AP52" i="20"/>
  <c r="A53" i="20"/>
  <c r="W53" i="20"/>
  <c r="N53" i="20"/>
  <c r="AI53" i="20"/>
  <c r="D53" i="20"/>
  <c r="C53" i="20"/>
  <c r="Z53" i="20"/>
  <c r="V53" i="20"/>
  <c r="V53" i="21" s="1"/>
  <c r="V53" i="22" s="1"/>
  <c r="I53" i="20"/>
  <c r="Y53" i="20"/>
  <c r="AO53" i="20"/>
  <c r="K52" i="20"/>
  <c r="AF52" i="20"/>
  <c r="Q52" i="20"/>
  <c r="Q52" i="21" s="1"/>
  <c r="Q52" i="22" s="1"/>
  <c r="AM52" i="20"/>
  <c r="I52" i="20"/>
  <c r="AC52" i="20"/>
  <c r="O52" i="20"/>
  <c r="AJ52" i="20"/>
  <c r="N52" i="20"/>
  <c r="AD52" i="20"/>
  <c r="BD77" i="24"/>
  <c r="BD56" i="18"/>
  <c r="BE56" i="18" s="1"/>
  <c r="BE56" i="24" s="1"/>
  <c r="B24" i="31"/>
  <c r="A25" i="31"/>
  <c r="B24" i="30"/>
  <c r="A26" i="42" s="1"/>
  <c r="BZ25" i="41" s="1"/>
  <c r="CR24" i="41" s="1"/>
  <c r="A25" i="30"/>
  <c r="AN3" i="38"/>
  <c r="AN3" i="25"/>
  <c r="AN3" i="23"/>
  <c r="AP3" i="26" s="1"/>
  <c r="AM3" i="21"/>
  <c r="AM3" i="22"/>
  <c r="AM3" i="20"/>
  <c r="AN3" i="18"/>
  <c r="AM3" i="24"/>
  <c r="AM1158" i="24" s="1"/>
  <c r="Z55" i="24"/>
  <c r="O55" i="24"/>
  <c r="D55" i="24"/>
  <c r="AY54" i="24"/>
  <c r="AN54" i="24"/>
  <c r="AS54" i="24"/>
  <c r="Y54" i="24"/>
  <c r="V55" i="24"/>
  <c r="K55" i="24"/>
  <c r="AW55" i="24"/>
  <c r="AU54" i="24"/>
  <c r="AJ54" i="24"/>
  <c r="AK54" i="24"/>
  <c r="Q54" i="24"/>
  <c r="R55" i="24"/>
  <c r="G55" i="24"/>
  <c r="AO55" i="24"/>
  <c r="AA54" i="24"/>
  <c r="P54" i="24"/>
  <c r="AX54" i="24"/>
  <c r="AY55" i="24"/>
  <c r="U55" i="24"/>
  <c r="A55" i="24"/>
  <c r="G54" i="24"/>
  <c r="AL54" i="24"/>
  <c r="J54" i="24"/>
  <c r="J55" i="24"/>
  <c r="AS55" i="24"/>
  <c r="Y55" i="24"/>
  <c r="AI54" i="24"/>
  <c r="X54" i="24"/>
  <c r="M54" i="24"/>
  <c r="BC52" i="24"/>
  <c r="AK55" i="24"/>
  <c r="Q55" i="24"/>
  <c r="AE54" i="24"/>
  <c r="T54" i="24"/>
  <c r="E54" i="24"/>
  <c r="BB52" i="24"/>
  <c r="B55" i="24"/>
  <c r="AC55" i="24"/>
  <c r="I55" i="24"/>
  <c r="K54" i="24"/>
  <c r="AT54" i="24"/>
  <c r="R54" i="24"/>
  <c r="AT55" i="24"/>
  <c r="AI55" i="24"/>
  <c r="AR55" i="24"/>
  <c r="X55" i="24"/>
  <c r="F54" i="24"/>
  <c r="AG54" i="24"/>
  <c r="AU55" i="24"/>
  <c r="M55" i="24"/>
  <c r="AV55" i="24"/>
  <c r="S54" i="24"/>
  <c r="H54" i="24"/>
  <c r="AH54" i="24"/>
  <c r="BB53" i="24"/>
  <c r="BA53" i="24" s="1"/>
  <c r="AQ55" i="24"/>
  <c r="E55" i="24"/>
  <c r="O54" i="24"/>
  <c r="D54" i="24"/>
  <c r="Z54" i="24"/>
  <c r="AM55" i="24"/>
  <c r="AF55" i="24"/>
  <c r="N54" i="24"/>
  <c r="AD55" i="24"/>
  <c r="L55" i="24"/>
  <c r="AM54" i="24"/>
  <c r="U54" i="24"/>
  <c r="AE55" i="24"/>
  <c r="P55" i="24"/>
  <c r="AD54" i="24"/>
  <c r="AL55" i="24"/>
  <c r="AB55" i="24"/>
  <c r="AZ54" i="24"/>
  <c r="AW54" i="24"/>
  <c r="W55" i="24"/>
  <c r="AQ54" i="24"/>
  <c r="AC54" i="24"/>
  <c r="N55" i="24"/>
  <c r="AG55" i="24"/>
  <c r="L54" i="24"/>
  <c r="BA52" i="24"/>
  <c r="F55" i="24"/>
  <c r="AR54" i="24"/>
  <c r="BC53" i="24"/>
  <c r="AN55" i="24"/>
  <c r="AX55" i="24"/>
  <c r="AZ55" i="24"/>
  <c r="AV54" i="24"/>
  <c r="AO54" i="24"/>
  <c r="S55" i="24"/>
  <c r="AB54" i="24"/>
  <c r="A54" i="24"/>
  <c r="AP55" i="24"/>
  <c r="AJ55" i="24"/>
  <c r="C54" i="24"/>
  <c r="B54" i="24"/>
  <c r="AA55" i="24"/>
  <c r="H55" i="24"/>
  <c r="V54" i="24"/>
  <c r="AH55" i="24"/>
  <c r="T55" i="24"/>
  <c r="AF54" i="24"/>
  <c r="I54" i="24"/>
  <c r="C55" i="24"/>
  <c r="W54" i="24"/>
  <c r="AP54" i="24"/>
  <c r="AC49" i="21" l="1"/>
  <c r="Z49" i="21"/>
  <c r="AF49" i="21"/>
  <c r="AM49" i="21"/>
  <c r="AL49" i="21"/>
  <c r="H49" i="21"/>
  <c r="H49" i="22" s="1"/>
  <c r="E49" i="21"/>
  <c r="AB49" i="21"/>
  <c r="AD49" i="21"/>
  <c r="BC51" i="23"/>
  <c r="F49" i="21"/>
  <c r="AI49" i="21"/>
  <c r="AM46" i="23"/>
  <c r="F48" i="23"/>
  <c r="H46" i="23"/>
  <c r="BH52" i="23"/>
  <c r="BB52" i="23"/>
  <c r="BB53" i="23"/>
  <c r="BH53" i="23"/>
  <c r="C55" i="23"/>
  <c r="B55" i="23" s="1"/>
  <c r="BF52" i="23"/>
  <c r="BD52" i="23" s="1"/>
  <c r="BF53" i="23"/>
  <c r="BD53" i="23" s="1"/>
  <c r="BE52" i="23"/>
  <c r="C54" i="23"/>
  <c r="B54" i="23" s="1"/>
  <c r="BE53" i="23"/>
  <c r="AC47" i="22"/>
  <c r="AL46" i="23"/>
  <c r="AG48" i="23"/>
  <c r="AF48" i="23"/>
  <c r="Z46" i="23"/>
  <c r="AA48" i="23"/>
  <c r="AB46" i="23"/>
  <c r="E48" i="23"/>
  <c r="AJ48" i="23"/>
  <c r="AQ46" i="23"/>
  <c r="AD48" i="23"/>
  <c r="AK48" i="23"/>
  <c r="O46" i="23"/>
  <c r="J46" i="23"/>
  <c r="F46" i="23"/>
  <c r="AE46" i="23"/>
  <c r="AO48" i="23"/>
  <c r="AC46" i="23"/>
  <c r="AN48" i="23"/>
  <c r="Z48" i="23"/>
  <c r="AO46" i="23"/>
  <c r="AH48" i="23"/>
  <c r="D48" i="23"/>
  <c r="X48" i="23"/>
  <c r="V48" i="23"/>
  <c r="U48" i="23"/>
  <c r="W48" i="23"/>
  <c r="T48" i="23"/>
  <c r="S48" i="23"/>
  <c r="Y48" i="23"/>
  <c r="R48" i="23"/>
  <c r="Q48" i="23"/>
  <c r="N48" i="23"/>
  <c r="L48" i="23"/>
  <c r="J48" i="23"/>
  <c r="M48" i="23"/>
  <c r="P48" i="23"/>
  <c r="O48" i="23"/>
  <c r="K48" i="23"/>
  <c r="AK46" i="23"/>
  <c r="AQ48" i="23"/>
  <c r="M46" i="23"/>
  <c r="I48" i="23"/>
  <c r="N46" i="23"/>
  <c r="AP46" i="23"/>
  <c r="D46" i="23"/>
  <c r="W46" i="23"/>
  <c r="Q46" i="23"/>
  <c r="V46" i="23"/>
  <c r="S46" i="23"/>
  <c r="Y46" i="23"/>
  <c r="U46" i="23"/>
  <c r="R46" i="23"/>
  <c r="X46" i="23"/>
  <c r="T46" i="23"/>
  <c r="L46" i="23"/>
  <c r="AC48" i="23"/>
  <c r="AH46" i="23"/>
  <c r="AG46" i="23"/>
  <c r="AE48" i="23"/>
  <c r="AA46" i="23"/>
  <c r="G48" i="23"/>
  <c r="AP48" i="23"/>
  <c r="G46" i="23"/>
  <c r="K46" i="23"/>
  <c r="BJ51" i="23"/>
  <c r="A51" i="23"/>
  <c r="AK49" i="21"/>
  <c r="AA49" i="21"/>
  <c r="AF46" i="23"/>
  <c r="AB48" i="23"/>
  <c r="AM48" i="23"/>
  <c r="AI46" i="23"/>
  <c r="AI48" i="23"/>
  <c r="AJ46" i="23"/>
  <c r="AN46" i="23"/>
  <c r="AL48" i="23"/>
  <c r="E46" i="23"/>
  <c r="H48" i="23"/>
  <c r="AD46" i="23"/>
  <c r="I46" i="23"/>
  <c r="P46" i="23"/>
  <c r="AG49" i="21"/>
  <c r="AE49" i="21"/>
  <c r="C49" i="21"/>
  <c r="AN47" i="22"/>
  <c r="AO49" i="21"/>
  <c r="D49" i="21"/>
  <c r="AJ49" i="21"/>
  <c r="G49" i="21"/>
  <c r="AN49" i="21"/>
  <c r="AP49" i="21"/>
  <c r="I49" i="21"/>
  <c r="I49" i="22" s="1"/>
  <c r="AH49" i="21"/>
  <c r="A54" i="22"/>
  <c r="A55" i="22"/>
  <c r="B55" i="22"/>
  <c r="B54" i="22"/>
  <c r="AA47" i="22"/>
  <c r="Z47" i="22"/>
  <c r="AF47" i="22"/>
  <c r="C47" i="22"/>
  <c r="AI47" i="22"/>
  <c r="D47" i="22"/>
  <c r="Y47" i="22"/>
  <c r="F47" i="22"/>
  <c r="AD47" i="22"/>
  <c r="AM47" i="22"/>
  <c r="E47" i="22"/>
  <c r="AE47" i="22"/>
  <c r="AJ47" i="22"/>
  <c r="AL47" i="22"/>
  <c r="AG47" i="22"/>
  <c r="AO47" i="22"/>
  <c r="AH47" i="22"/>
  <c r="G47" i="22"/>
  <c r="AB47" i="22"/>
  <c r="AK47" i="22"/>
  <c r="AP47" i="22"/>
  <c r="A54" i="21"/>
  <c r="A55" i="21"/>
  <c r="B55" i="21"/>
  <c r="B54" i="21"/>
  <c r="BG53" i="21"/>
  <c r="BB53" i="21"/>
  <c r="BH52" i="21"/>
  <c r="BJ52" i="21"/>
  <c r="L52" i="21"/>
  <c r="L52" i="22" s="1"/>
  <c r="M52" i="21"/>
  <c r="M52" i="22" s="1"/>
  <c r="BK52" i="21"/>
  <c r="BZ51" i="21"/>
  <c r="N52" i="21"/>
  <c r="N52" i="22" s="1"/>
  <c r="BL52" i="21"/>
  <c r="BG52" i="21"/>
  <c r="BI52" i="21"/>
  <c r="K52" i="21"/>
  <c r="K52" i="22" s="1"/>
  <c r="BC53" i="21"/>
  <c r="BD52" i="21"/>
  <c r="BF52" i="21"/>
  <c r="O53" i="21"/>
  <c r="O53" i="22" s="1"/>
  <c r="BM53" i="21"/>
  <c r="L53" i="21"/>
  <c r="L53" i="22" s="1"/>
  <c r="BJ53" i="21"/>
  <c r="BD53" i="21"/>
  <c r="BL53" i="21"/>
  <c r="N53" i="21"/>
  <c r="N53" i="22" s="1"/>
  <c r="BC52" i="21"/>
  <c r="BE52" i="21"/>
  <c r="BA52" i="21"/>
  <c r="AO50" i="21"/>
  <c r="AF50" i="21"/>
  <c r="Y50" i="21"/>
  <c r="AN50" i="21"/>
  <c r="AD50" i="21"/>
  <c r="AA50" i="21"/>
  <c r="AC50" i="21"/>
  <c r="G50" i="21"/>
  <c r="E50" i="21"/>
  <c r="AI50" i="21"/>
  <c r="AE50" i="21"/>
  <c r="H50" i="21"/>
  <c r="H50" i="22" s="1"/>
  <c r="AJ50" i="21"/>
  <c r="F50" i="21"/>
  <c r="AK50" i="21"/>
  <c r="J50" i="21"/>
  <c r="J50" i="22" s="1"/>
  <c r="AB50" i="21"/>
  <c r="AG50" i="21"/>
  <c r="I50" i="21"/>
  <c r="I50" i="22" s="1"/>
  <c r="D50" i="21"/>
  <c r="AM50" i="21"/>
  <c r="AH50" i="21"/>
  <c r="C50" i="21"/>
  <c r="AL50" i="21"/>
  <c r="X50" i="21"/>
  <c r="X50" i="22" s="1"/>
  <c r="AP50" i="21"/>
  <c r="Z50" i="21"/>
  <c r="BM52" i="21"/>
  <c r="O52" i="21"/>
  <c r="O52" i="22" s="1"/>
  <c r="BA53" i="21"/>
  <c r="BF53" i="21"/>
  <c r="K53" i="21"/>
  <c r="K53" i="22" s="1"/>
  <c r="BI53" i="21"/>
  <c r="BB52" i="21"/>
  <c r="BK53" i="21"/>
  <c r="M53" i="21"/>
  <c r="M53" i="22" s="1"/>
  <c r="BH53" i="21"/>
  <c r="BE53" i="21"/>
  <c r="A54" i="20"/>
  <c r="AH54" i="20"/>
  <c r="K54" i="20"/>
  <c r="V54" i="20"/>
  <c r="V54" i="21" s="1"/>
  <c r="V54" i="22" s="1"/>
  <c r="G54" i="20"/>
  <c r="AM54" i="20"/>
  <c r="M54" i="20"/>
  <c r="AC54" i="20"/>
  <c r="H54" i="20"/>
  <c r="X54" i="20"/>
  <c r="X54" i="21" s="1"/>
  <c r="X54" i="22" s="1"/>
  <c r="AN54" i="20"/>
  <c r="Y55" i="20"/>
  <c r="A55" i="20"/>
  <c r="AH55" i="20"/>
  <c r="M55" i="20"/>
  <c r="V55" i="20"/>
  <c r="V55" i="21" s="1"/>
  <c r="V55" i="22" s="1"/>
  <c r="D55" i="20"/>
  <c r="C55" i="20"/>
  <c r="T55" i="20"/>
  <c r="T55" i="21" s="1"/>
  <c r="T55" i="22" s="1"/>
  <c r="AJ55" i="20"/>
  <c r="O55" i="20"/>
  <c r="AE55" i="20"/>
  <c r="J54" i="20"/>
  <c r="AP54" i="20"/>
  <c r="S54" i="20"/>
  <c r="S54" i="21" s="1"/>
  <c r="S54" i="22" s="1"/>
  <c r="AD54" i="20"/>
  <c r="O54" i="20"/>
  <c r="Q54" i="20"/>
  <c r="Q54" i="21" s="1"/>
  <c r="Q54" i="22" s="1"/>
  <c r="AG54" i="20"/>
  <c r="L54" i="20"/>
  <c r="AB54" i="20"/>
  <c r="AG55" i="20"/>
  <c r="J55" i="20"/>
  <c r="AP55" i="20"/>
  <c r="U55" i="20"/>
  <c r="U55" i="21" s="1"/>
  <c r="U55" i="22" s="1"/>
  <c r="AD55" i="20"/>
  <c r="H55" i="20"/>
  <c r="X55" i="20"/>
  <c r="X55" i="21" s="1"/>
  <c r="X55" i="22" s="1"/>
  <c r="AN55" i="20"/>
  <c r="B55" i="20"/>
  <c r="S55" i="20"/>
  <c r="S55" i="21" s="1"/>
  <c r="S55" i="22" s="1"/>
  <c r="AI55" i="20"/>
  <c r="R54" i="20"/>
  <c r="R54" i="21" s="1"/>
  <c r="R54" i="22" s="1"/>
  <c r="AA54" i="20"/>
  <c r="F54" i="20"/>
  <c r="AL54" i="20"/>
  <c r="W54" i="20"/>
  <c r="W54" i="21" s="1"/>
  <c r="W54" i="22" s="1"/>
  <c r="E54" i="20"/>
  <c r="U54" i="20"/>
  <c r="U54" i="21" s="1"/>
  <c r="U54" i="22" s="1"/>
  <c r="AK54" i="20"/>
  <c r="P54" i="20"/>
  <c r="P54" i="21" s="1"/>
  <c r="P54" i="22" s="1"/>
  <c r="AF54" i="20"/>
  <c r="I55" i="20"/>
  <c r="AO55" i="20"/>
  <c r="R55" i="20"/>
  <c r="R55" i="21" s="1"/>
  <c r="R55" i="22" s="1"/>
  <c r="AC55" i="20"/>
  <c r="F55" i="20"/>
  <c r="AL55" i="20"/>
  <c r="L55" i="20"/>
  <c r="AB55" i="20"/>
  <c r="G55" i="20"/>
  <c r="W55" i="20"/>
  <c r="W55" i="21" s="1"/>
  <c r="W55" i="22" s="1"/>
  <c r="AM55" i="20"/>
  <c r="Z54" i="20"/>
  <c r="B54" i="20"/>
  <c r="AI54" i="20"/>
  <c r="N54" i="20"/>
  <c r="AE54" i="20"/>
  <c r="I54" i="20"/>
  <c r="Y54" i="20"/>
  <c r="AO54" i="20"/>
  <c r="D54" i="20"/>
  <c r="C54" i="20"/>
  <c r="T54" i="20"/>
  <c r="T54" i="21" s="1"/>
  <c r="T54" i="22" s="1"/>
  <c r="AJ54" i="20"/>
  <c r="Q55" i="20"/>
  <c r="Q55" i="21" s="1"/>
  <c r="Q55" i="22" s="1"/>
  <c r="Z55" i="20"/>
  <c r="E55" i="20"/>
  <c r="AK55" i="20"/>
  <c r="N55" i="20"/>
  <c r="P55" i="20"/>
  <c r="P55" i="21" s="1"/>
  <c r="P55" i="22" s="1"/>
  <c r="AF55" i="20"/>
  <c r="K55" i="20"/>
  <c r="AA55" i="20"/>
  <c r="BD78" i="24"/>
  <c r="BD57" i="18"/>
  <c r="B25" i="31"/>
  <c r="A26" i="31"/>
  <c r="B25" i="30"/>
  <c r="A27" i="42" s="1"/>
  <c r="BZ26" i="41" s="1"/>
  <c r="CR25" i="41" s="1"/>
  <c r="A26" i="30"/>
  <c r="AO3" i="38"/>
  <c r="AO3" i="25"/>
  <c r="AO3" i="23"/>
  <c r="AQ3" i="26" s="1"/>
  <c r="AN3" i="22"/>
  <c r="AN3" i="21"/>
  <c r="AN3" i="20"/>
  <c r="AN3" i="24"/>
  <c r="AN1158" i="24" s="1"/>
  <c r="AO3" i="18"/>
  <c r="AW56" i="24"/>
  <c r="AL56" i="24"/>
  <c r="D56" i="24"/>
  <c r="AE56" i="24"/>
  <c r="M56" i="24"/>
  <c r="B56" i="24"/>
  <c r="AN56" i="24"/>
  <c r="AO56" i="24"/>
  <c r="AD56" i="24"/>
  <c r="AQ56" i="24"/>
  <c r="O56" i="24"/>
  <c r="E56" i="24"/>
  <c r="AR56" i="24"/>
  <c r="X56" i="24"/>
  <c r="Q56" i="24"/>
  <c r="F56" i="24"/>
  <c r="AV56" i="24"/>
  <c r="AS56" i="24"/>
  <c r="AY56" i="24"/>
  <c r="W56" i="24"/>
  <c r="AZ56" i="24"/>
  <c r="AF56" i="24"/>
  <c r="Z56" i="24"/>
  <c r="G56" i="24"/>
  <c r="BC55" i="24"/>
  <c r="AT56" i="24"/>
  <c r="T56" i="24"/>
  <c r="U56" i="24"/>
  <c r="J56" i="24"/>
  <c r="AG56" i="24"/>
  <c r="V56" i="24"/>
  <c r="AA56" i="24"/>
  <c r="BB54" i="24"/>
  <c r="AX56" i="24"/>
  <c r="AB56" i="24"/>
  <c r="H56" i="24"/>
  <c r="Y56" i="24"/>
  <c r="N56" i="24"/>
  <c r="K56" i="24"/>
  <c r="BB55" i="24"/>
  <c r="BA55" i="24" s="1"/>
  <c r="AP56" i="24"/>
  <c r="L56" i="24"/>
  <c r="AM56" i="24"/>
  <c r="BC54" i="24"/>
  <c r="AH56" i="24"/>
  <c r="I56" i="24"/>
  <c r="AK56" i="24"/>
  <c r="AI56" i="24"/>
  <c r="A56" i="24"/>
  <c r="AJ56" i="24"/>
  <c r="P56" i="24"/>
  <c r="AC56" i="24"/>
  <c r="R56" i="24"/>
  <c r="S56" i="24"/>
  <c r="BA54" i="24"/>
  <c r="AU56" i="24"/>
  <c r="C56" i="24"/>
  <c r="AB49" i="22" l="1"/>
  <c r="AC49" i="22"/>
  <c r="AF49" i="22"/>
  <c r="F49" i="22"/>
  <c r="Z49" i="22"/>
  <c r="AC47" i="23"/>
  <c r="AE49" i="22"/>
  <c r="C49" i="22"/>
  <c r="BC52" i="23"/>
  <c r="AI49" i="22"/>
  <c r="BB55" i="23"/>
  <c r="BH55" i="23"/>
  <c r="BF55" i="23"/>
  <c r="BD55" i="23" s="1"/>
  <c r="BH54" i="23"/>
  <c r="BB54" i="23"/>
  <c r="C56" i="23"/>
  <c r="B56" i="23" s="1"/>
  <c r="BF54" i="23"/>
  <c r="BD54" i="23" s="1"/>
  <c r="BE55" i="23"/>
  <c r="BE54" i="23"/>
  <c r="AL47" i="23"/>
  <c r="AP47" i="23"/>
  <c r="F47" i="23"/>
  <c r="D47" i="23"/>
  <c r="U47" i="23"/>
  <c r="W47" i="23"/>
  <c r="S47" i="23"/>
  <c r="T47" i="23"/>
  <c r="X47" i="23"/>
  <c r="V47" i="23"/>
  <c r="Q47" i="23"/>
  <c r="R47" i="23"/>
  <c r="O47" i="23"/>
  <c r="P47" i="23"/>
  <c r="AM49" i="22"/>
  <c r="AN49" i="22"/>
  <c r="AO47" i="23"/>
  <c r="M47" i="23"/>
  <c r="N47" i="23"/>
  <c r="AH47" i="23"/>
  <c r="AN47" i="23"/>
  <c r="Z47" i="23"/>
  <c r="AG47" i="23"/>
  <c r="J47" i="23"/>
  <c r="Y47" i="23"/>
  <c r="BI48" i="23"/>
  <c r="K47" i="23"/>
  <c r="AK49" i="22"/>
  <c r="H47" i="23"/>
  <c r="G49" i="22"/>
  <c r="AM47" i="23"/>
  <c r="AK47" i="23"/>
  <c r="AE47" i="23"/>
  <c r="E47" i="23"/>
  <c r="AA47" i="23"/>
  <c r="I47" i="23"/>
  <c r="L47" i="23"/>
  <c r="AD47" i="23"/>
  <c r="BJ53" i="23"/>
  <c r="AQ47" i="23"/>
  <c r="AI47" i="23"/>
  <c r="AO49" i="22"/>
  <c r="AF47" i="23"/>
  <c r="G47" i="23"/>
  <c r="AJ47" i="23"/>
  <c r="AB47" i="23"/>
  <c r="E49" i="22"/>
  <c r="BI46" i="23"/>
  <c r="BC53" i="23"/>
  <c r="BJ52" i="23"/>
  <c r="A52" i="23"/>
  <c r="A53" i="23" s="1"/>
  <c r="AL50" i="22"/>
  <c r="AL49" i="22"/>
  <c r="AJ49" i="22"/>
  <c r="AD49" i="22"/>
  <c r="AH49" i="22"/>
  <c r="AP49" i="22"/>
  <c r="D49" i="22"/>
  <c r="AA49" i="22"/>
  <c r="AG49" i="22"/>
  <c r="B56" i="22"/>
  <c r="A56" i="22"/>
  <c r="AM50" i="22"/>
  <c r="AB50" i="22"/>
  <c r="AJ50" i="22"/>
  <c r="E50" i="22"/>
  <c r="AD50" i="22"/>
  <c r="AO50" i="22"/>
  <c r="D50" i="22"/>
  <c r="G50" i="22"/>
  <c r="AN50" i="22"/>
  <c r="Z50" i="22"/>
  <c r="C50" i="22"/>
  <c r="AK50" i="22"/>
  <c r="AE50" i="22"/>
  <c r="AC50" i="22"/>
  <c r="Y50" i="22"/>
  <c r="AP50" i="22"/>
  <c r="AH50" i="22"/>
  <c r="AG50" i="22"/>
  <c r="F50" i="22"/>
  <c r="AI50" i="22"/>
  <c r="AA50" i="22"/>
  <c r="AF50" i="22"/>
  <c r="B56" i="21"/>
  <c r="A56" i="21"/>
  <c r="BA54" i="21"/>
  <c r="BG54" i="21"/>
  <c r="BE55" i="21"/>
  <c r="BD55" i="21"/>
  <c r="BG55" i="21"/>
  <c r="BD54" i="21"/>
  <c r="BF55" i="21"/>
  <c r="BH55" i="21"/>
  <c r="BM55" i="21"/>
  <c r="O55" i="21"/>
  <c r="O55" i="22" s="1"/>
  <c r="BB55" i="21"/>
  <c r="BF54" i="21"/>
  <c r="BE54" i="21"/>
  <c r="N55" i="21"/>
  <c r="N55" i="22" s="1"/>
  <c r="BL55" i="21"/>
  <c r="BB54" i="21"/>
  <c r="BC54" i="21"/>
  <c r="BI55" i="21"/>
  <c r="BL54" i="21"/>
  <c r="N54" i="21"/>
  <c r="N54" i="22" s="1"/>
  <c r="BJ55" i="21"/>
  <c r="L55" i="21"/>
  <c r="L55" i="22" s="1"/>
  <c r="O54" i="21"/>
  <c r="O54" i="22" s="1"/>
  <c r="BM54" i="21"/>
  <c r="BH54" i="21"/>
  <c r="M55" i="21"/>
  <c r="M55" i="22" s="1"/>
  <c r="BK55" i="21"/>
  <c r="BK54" i="21"/>
  <c r="M54" i="21"/>
  <c r="M54" i="22" s="1"/>
  <c r="BI54" i="21"/>
  <c r="BZ53" i="21"/>
  <c r="BZ52" i="21"/>
  <c r="BC55" i="21"/>
  <c r="L54" i="21"/>
  <c r="L54" i="22" s="1"/>
  <c r="BJ54" i="21"/>
  <c r="BA55" i="21"/>
  <c r="AI51" i="21"/>
  <c r="AA51" i="21"/>
  <c r="I51" i="21"/>
  <c r="I51" i="22" s="1"/>
  <c r="AE51" i="21"/>
  <c r="E51" i="21"/>
  <c r="AN51" i="21"/>
  <c r="AF51" i="21"/>
  <c r="AK51" i="21"/>
  <c r="AG51" i="21"/>
  <c r="AP51" i="21"/>
  <c r="AB51" i="21"/>
  <c r="AM51" i="21"/>
  <c r="AH51" i="21"/>
  <c r="X51" i="21"/>
  <c r="X51" i="22" s="1"/>
  <c r="C51" i="21"/>
  <c r="F51" i="21"/>
  <c r="D51" i="21"/>
  <c r="AD51" i="21"/>
  <c r="Z51" i="21"/>
  <c r="AL51" i="21"/>
  <c r="Y51" i="21"/>
  <c r="G51" i="21"/>
  <c r="G51" i="22" s="1"/>
  <c r="H51" i="21"/>
  <c r="H51" i="22" s="1"/>
  <c r="AC51" i="21"/>
  <c r="AJ51" i="21"/>
  <c r="AO51" i="21"/>
  <c r="H56" i="20"/>
  <c r="AN56" i="20"/>
  <c r="Y56" i="20"/>
  <c r="Y56" i="21" s="1"/>
  <c r="Y56" i="22" s="1"/>
  <c r="D56" i="20"/>
  <c r="C56" i="20"/>
  <c r="AJ56" i="20"/>
  <c r="M56" i="20"/>
  <c r="K56" i="20"/>
  <c r="AA56" i="20"/>
  <c r="F56" i="20"/>
  <c r="V56" i="20"/>
  <c r="V56" i="21" s="1"/>
  <c r="V56" i="22" s="1"/>
  <c r="AL56" i="20"/>
  <c r="P56" i="20"/>
  <c r="P56" i="21" s="1"/>
  <c r="P56" i="22" s="1"/>
  <c r="AG56" i="20"/>
  <c r="L56" i="20"/>
  <c r="U56" i="20"/>
  <c r="U56" i="21" s="1"/>
  <c r="U56" i="22" s="1"/>
  <c r="O56" i="20"/>
  <c r="AE56" i="20"/>
  <c r="J56" i="20"/>
  <c r="Z56" i="20"/>
  <c r="Z56" i="21" s="1"/>
  <c r="Z56" i="22" s="1"/>
  <c r="AP56" i="20"/>
  <c r="X56" i="20"/>
  <c r="X56" i="21" s="1"/>
  <c r="X56" i="22" s="1"/>
  <c r="I56" i="20"/>
  <c r="AO56" i="20"/>
  <c r="T56" i="20"/>
  <c r="T56" i="21" s="1"/>
  <c r="T56" i="22" s="1"/>
  <c r="AC56" i="20"/>
  <c r="B56" i="20"/>
  <c r="S56" i="20"/>
  <c r="S56" i="21" s="1"/>
  <c r="S56" i="22" s="1"/>
  <c r="AI56" i="20"/>
  <c r="N56" i="20"/>
  <c r="AD56" i="20"/>
  <c r="AF56" i="20"/>
  <c r="Q56" i="20"/>
  <c r="Q56" i="21" s="1"/>
  <c r="Q56" i="22" s="1"/>
  <c r="AB56" i="20"/>
  <c r="E56" i="20"/>
  <c r="AK56" i="20"/>
  <c r="G56" i="20"/>
  <c r="W56" i="20"/>
  <c r="W56" i="21" s="1"/>
  <c r="W56" i="22" s="1"/>
  <c r="AM56" i="20"/>
  <c r="A56" i="20"/>
  <c r="R56" i="20"/>
  <c r="R56" i="21" s="1"/>
  <c r="R56" i="22" s="1"/>
  <c r="AH56" i="20"/>
  <c r="BD79" i="24"/>
  <c r="BD58" i="18"/>
  <c r="BE57" i="18"/>
  <c r="BE57" i="24" s="1"/>
  <c r="B26" i="31"/>
  <c r="A27" i="31"/>
  <c r="B26" i="30"/>
  <c r="A28" i="42" s="1"/>
  <c r="BZ27" i="41" s="1"/>
  <c r="CR26" i="41" s="1"/>
  <c r="A27" i="30"/>
  <c r="AP3" i="38"/>
  <c r="AP3" i="25"/>
  <c r="AP3" i="23"/>
  <c r="AR3" i="26" s="1"/>
  <c r="AO3" i="22"/>
  <c r="AO3" i="21"/>
  <c r="AO3" i="20"/>
  <c r="AO3" i="24"/>
  <c r="AO1158" i="24" s="1"/>
  <c r="AP3" i="18"/>
  <c r="AQ3" i="18" s="1"/>
  <c r="BB56" i="24"/>
  <c r="BC56" i="24"/>
  <c r="BA56" i="24"/>
  <c r="Y50" i="23" l="1"/>
  <c r="BC54" i="23"/>
  <c r="AB50" i="23"/>
  <c r="AI50" i="23"/>
  <c r="F49" i="23"/>
  <c r="Y49" i="23"/>
  <c r="BH56" i="23"/>
  <c r="BB56" i="23"/>
  <c r="BE56" i="23"/>
  <c r="BF56" i="23"/>
  <c r="BD56" i="23" s="1"/>
  <c r="J50" i="23"/>
  <c r="K50" i="23"/>
  <c r="AD49" i="23"/>
  <c r="AF49" i="23"/>
  <c r="AG49" i="23"/>
  <c r="I49" i="23"/>
  <c r="L49" i="23"/>
  <c r="V49" i="23"/>
  <c r="U49" i="23"/>
  <c r="BJ54" i="23"/>
  <c r="A54" i="23"/>
  <c r="A55" i="23" s="1"/>
  <c r="AF50" i="23"/>
  <c r="AE50" i="23"/>
  <c r="AB49" i="23"/>
  <c r="AJ50" i="23"/>
  <c r="AQ50" i="23"/>
  <c r="AL50" i="23"/>
  <c r="H50" i="23"/>
  <c r="F50" i="23"/>
  <c r="E49" i="23"/>
  <c r="AK49" i="23"/>
  <c r="AP49" i="23"/>
  <c r="AL49" i="23"/>
  <c r="G49" i="23"/>
  <c r="AO49" i="23"/>
  <c r="BI47" i="23"/>
  <c r="Z49" i="23"/>
  <c r="K49" i="23"/>
  <c r="T49" i="23"/>
  <c r="R49" i="23"/>
  <c r="D49" i="23"/>
  <c r="BC55" i="23"/>
  <c r="AO50" i="23"/>
  <c r="AN50" i="23"/>
  <c r="AE49" i="23"/>
  <c r="G50" i="23"/>
  <c r="Z50" i="23"/>
  <c r="D50" i="23"/>
  <c r="T50" i="23"/>
  <c r="Q50" i="23"/>
  <c r="V50" i="23"/>
  <c r="S50" i="23"/>
  <c r="W50" i="23"/>
  <c r="X50" i="23"/>
  <c r="U50" i="23"/>
  <c r="R50" i="23"/>
  <c r="N50" i="23"/>
  <c r="M50" i="23"/>
  <c r="O50" i="23"/>
  <c r="P50" i="23"/>
  <c r="L50" i="23"/>
  <c r="E50" i="23"/>
  <c r="AK50" i="23"/>
  <c r="AQ49" i="23"/>
  <c r="AM49" i="23"/>
  <c r="J49" i="23"/>
  <c r="AC49" i="23"/>
  <c r="AN49" i="23"/>
  <c r="AA49" i="23"/>
  <c r="AJ49" i="23"/>
  <c r="O49" i="23"/>
  <c r="M49" i="23"/>
  <c r="X49" i="23"/>
  <c r="W49" i="23"/>
  <c r="BJ55" i="23"/>
  <c r="AG50" i="23"/>
  <c r="AH50" i="23"/>
  <c r="AD50" i="23"/>
  <c r="AA50" i="23"/>
  <c r="AP50" i="23"/>
  <c r="AC50" i="23"/>
  <c r="AH49" i="23"/>
  <c r="AI49" i="23"/>
  <c r="AM50" i="23"/>
  <c r="H49" i="23"/>
  <c r="I50" i="23"/>
  <c r="N49" i="23"/>
  <c r="P49" i="23"/>
  <c r="S49" i="23"/>
  <c r="Q49" i="23"/>
  <c r="AO51" i="22"/>
  <c r="AD51" i="22"/>
  <c r="AP51" i="22"/>
  <c r="AN51" i="22"/>
  <c r="AA51" i="22"/>
  <c r="AJ51" i="22"/>
  <c r="Y51" i="22"/>
  <c r="D51" i="22"/>
  <c r="AH51" i="22"/>
  <c r="AG51" i="22"/>
  <c r="E51" i="22"/>
  <c r="AI51" i="22"/>
  <c r="AC51" i="22"/>
  <c r="AL51" i="22"/>
  <c r="F51" i="22"/>
  <c r="AM51" i="22"/>
  <c r="AK51" i="22"/>
  <c r="AE51" i="22"/>
  <c r="Z51" i="22"/>
  <c r="C51" i="22"/>
  <c r="AB51" i="22"/>
  <c r="AF51" i="22"/>
  <c r="BL56" i="21"/>
  <c r="N56" i="21"/>
  <c r="N56" i="22" s="1"/>
  <c r="BD56" i="21"/>
  <c r="BZ55" i="21"/>
  <c r="AD52" i="21"/>
  <c r="AP52" i="21"/>
  <c r="H52" i="21"/>
  <c r="AM52" i="21"/>
  <c r="AL52" i="21"/>
  <c r="AH52" i="21"/>
  <c r="AG52" i="21"/>
  <c r="D52" i="21"/>
  <c r="AC52" i="21"/>
  <c r="Y52" i="21"/>
  <c r="AK52" i="21"/>
  <c r="X52" i="21"/>
  <c r="F52" i="21"/>
  <c r="Z52" i="21"/>
  <c r="G52" i="21"/>
  <c r="AN52" i="21"/>
  <c r="AF52" i="21"/>
  <c r="AB52" i="21"/>
  <c r="AO52" i="21"/>
  <c r="AA52" i="21"/>
  <c r="E52" i="21"/>
  <c r="C52" i="21"/>
  <c r="AI52" i="21"/>
  <c r="J52" i="21"/>
  <c r="J52" i="22" s="1"/>
  <c r="I52" i="21"/>
  <c r="I52" i="22" s="1"/>
  <c r="AJ52" i="21"/>
  <c r="AE52" i="21"/>
  <c r="BZ54" i="21"/>
  <c r="BE56" i="21"/>
  <c r="O56" i="21"/>
  <c r="O56" i="22" s="1"/>
  <c r="BM56" i="21"/>
  <c r="BA56" i="21"/>
  <c r="BF56" i="21"/>
  <c r="I53" i="21"/>
  <c r="I53" i="22" s="1"/>
  <c r="AM53" i="21"/>
  <c r="AJ53" i="21"/>
  <c r="E53" i="21"/>
  <c r="AE53" i="21"/>
  <c r="C53" i="21"/>
  <c r="J53" i="21"/>
  <c r="J53" i="22" s="1"/>
  <c r="D53" i="21"/>
  <c r="AH53" i="21"/>
  <c r="AO53" i="21"/>
  <c r="AB53" i="21"/>
  <c r="AK53" i="21"/>
  <c r="G53" i="21"/>
  <c r="AA53" i="21"/>
  <c r="F53" i="21"/>
  <c r="Z53" i="21"/>
  <c r="AL53" i="21"/>
  <c r="AF53" i="21"/>
  <c r="W53" i="21"/>
  <c r="W53" i="22" s="1"/>
  <c r="H53" i="21"/>
  <c r="H53" i="22" s="1"/>
  <c r="AP53" i="21"/>
  <c r="AG53" i="21"/>
  <c r="AN53" i="21"/>
  <c r="AI53" i="21"/>
  <c r="AD53" i="21"/>
  <c r="X53" i="21"/>
  <c r="AC53" i="21"/>
  <c r="Y53" i="21"/>
  <c r="K56" i="21"/>
  <c r="K56" i="22" s="1"/>
  <c r="BI56" i="21"/>
  <c r="BB56" i="21"/>
  <c r="BC56" i="21"/>
  <c r="BG56" i="21"/>
  <c r="BH56" i="21"/>
  <c r="J56" i="21"/>
  <c r="J56" i="22" s="1"/>
  <c r="L56" i="21"/>
  <c r="L56" i="22" s="1"/>
  <c r="BJ56" i="21"/>
  <c r="BK56" i="21"/>
  <c r="M56" i="21"/>
  <c r="M56" i="22" s="1"/>
  <c r="BD80" i="24"/>
  <c r="BD59" i="18"/>
  <c r="BE58" i="18"/>
  <c r="BE58" i="24" s="1"/>
  <c r="B27" i="31"/>
  <c r="A28" i="31"/>
  <c r="AQ3" i="20"/>
  <c r="AR3" i="18"/>
  <c r="AR3" i="38"/>
  <c r="AQ3" i="22"/>
  <c r="AR3" i="25"/>
  <c r="AR3" i="23"/>
  <c r="AT3" i="26" s="1"/>
  <c r="AQ3" i="24"/>
  <c r="AQ1158" i="24" s="1"/>
  <c r="AQ3" i="21"/>
  <c r="B27" i="30"/>
  <c r="A29" i="42" s="1"/>
  <c r="BZ28" i="41" s="1"/>
  <c r="CR27" i="41" s="1"/>
  <c r="A28" i="30"/>
  <c r="AQ3" i="38"/>
  <c r="AQ3" i="25"/>
  <c r="AQ3" i="23"/>
  <c r="AS3" i="26" s="1"/>
  <c r="AP3" i="22"/>
  <c r="AP3" i="20"/>
  <c r="AP3" i="24"/>
  <c r="AP1158" i="24" s="1"/>
  <c r="AP3" i="21"/>
  <c r="T57" i="24"/>
  <c r="E57" i="24"/>
  <c r="AU57" i="24"/>
  <c r="AF57" i="24"/>
  <c r="Q57" i="24"/>
  <c r="R57" i="24"/>
  <c r="AR57" i="24"/>
  <c r="AC57" i="24"/>
  <c r="AP57" i="24"/>
  <c r="N57" i="24"/>
  <c r="AO57" i="24"/>
  <c r="K57" i="24"/>
  <c r="AL57" i="24"/>
  <c r="I57" i="24"/>
  <c r="AJ57" i="24"/>
  <c r="Z57" i="24"/>
  <c r="AG57" i="24"/>
  <c r="V57" i="24"/>
  <c r="S57" i="24"/>
  <c r="H57" i="24"/>
  <c r="D57" i="24"/>
  <c r="AI57" i="24"/>
  <c r="O57" i="24"/>
  <c r="P57" i="24"/>
  <c r="A57" i="24"/>
  <c r="AM57" i="24"/>
  <c r="AB57" i="24"/>
  <c r="M57" i="24"/>
  <c r="J57" i="24"/>
  <c r="AN57" i="24"/>
  <c r="Y57" i="24"/>
  <c r="AH57" i="24"/>
  <c r="F57" i="24"/>
  <c r="AZ57" i="24"/>
  <c r="AK57" i="24"/>
  <c r="C57" i="24"/>
  <c r="AD57" i="24"/>
  <c r="AW57" i="24"/>
  <c r="AA57" i="24"/>
  <c r="G57" i="24"/>
  <c r="L57" i="24"/>
  <c r="AY57" i="24"/>
  <c r="AE57" i="24"/>
  <c r="X57" i="24"/>
  <c r="B57" i="24"/>
  <c r="U57" i="24"/>
  <c r="AV57" i="24"/>
  <c r="AX57" i="24"/>
  <c r="AS57" i="24"/>
  <c r="AT57" i="24"/>
  <c r="AQ57" i="24"/>
  <c r="W57" i="24"/>
  <c r="AG51" i="23" l="1"/>
  <c r="AA51" i="23"/>
  <c r="BC56" i="23"/>
  <c r="C57" i="23"/>
  <c r="B57" i="23" s="1"/>
  <c r="D51" i="23"/>
  <c r="X51" i="23"/>
  <c r="S51" i="23"/>
  <c r="V51" i="23"/>
  <c r="R51" i="23"/>
  <c r="U51" i="23"/>
  <c r="T51" i="23"/>
  <c r="W51" i="23"/>
  <c r="Q51" i="23"/>
  <c r="N51" i="23"/>
  <c r="M51" i="23"/>
  <c r="P51" i="23"/>
  <c r="O51" i="23"/>
  <c r="L51" i="23"/>
  <c r="K51" i="23"/>
  <c r="AN51" i="23"/>
  <c r="AJ51" i="23"/>
  <c r="E51" i="23"/>
  <c r="AO51" i="23"/>
  <c r="Y51" i="23"/>
  <c r="I51" i="23"/>
  <c r="G51" i="23"/>
  <c r="F51" i="23"/>
  <c r="Z51" i="23"/>
  <c r="AQ51" i="23"/>
  <c r="H51" i="23"/>
  <c r="AF51" i="23"/>
  <c r="AM51" i="23"/>
  <c r="AH51" i="23"/>
  <c r="AK51" i="23"/>
  <c r="AE51" i="23"/>
  <c r="BI49" i="23"/>
  <c r="AC51" i="23"/>
  <c r="AL51" i="23"/>
  <c r="AD51" i="23"/>
  <c r="AI51" i="23"/>
  <c r="AB51" i="23"/>
  <c r="AP51" i="23"/>
  <c r="BI50" i="23"/>
  <c r="J51" i="23"/>
  <c r="BJ56" i="23"/>
  <c r="A56" i="23"/>
  <c r="X53" i="22"/>
  <c r="AE52" i="22"/>
  <c r="B57" i="22"/>
  <c r="A57" i="22"/>
  <c r="AG53" i="22"/>
  <c r="AF53" i="22"/>
  <c r="AA53" i="22"/>
  <c r="AO53" i="22"/>
  <c r="C53" i="22"/>
  <c r="AM53" i="22"/>
  <c r="AI52" i="22"/>
  <c r="AO52" i="22"/>
  <c r="G52" i="22"/>
  <c r="AK52" i="22"/>
  <c r="AG52" i="22"/>
  <c r="H52" i="22"/>
  <c r="AD53" i="22"/>
  <c r="AP53" i="22"/>
  <c r="AL53" i="22"/>
  <c r="G53" i="22"/>
  <c r="AH53" i="22"/>
  <c r="AE53" i="22"/>
  <c r="AJ52" i="22"/>
  <c r="C52" i="22"/>
  <c r="AB52" i="22"/>
  <c r="Z52" i="22"/>
  <c r="Y52" i="22"/>
  <c r="AH52" i="22"/>
  <c r="AP52" i="22"/>
  <c r="Y53" i="22"/>
  <c r="AI53" i="22"/>
  <c r="Z53" i="22"/>
  <c r="AK53" i="22"/>
  <c r="D53" i="22"/>
  <c r="E53" i="22"/>
  <c r="E52" i="22"/>
  <c r="AF52" i="22"/>
  <c r="F52" i="22"/>
  <c r="AC52" i="22"/>
  <c r="AL52" i="22"/>
  <c r="AD52" i="22"/>
  <c r="AC53" i="22"/>
  <c r="AN53" i="22"/>
  <c r="F53" i="22"/>
  <c r="AB53" i="22"/>
  <c r="AJ53" i="22"/>
  <c r="AA52" i="22"/>
  <c r="AN52" i="22"/>
  <c r="X52" i="22"/>
  <c r="D52" i="22"/>
  <c r="AM52" i="22"/>
  <c r="B57" i="21"/>
  <c r="A57" i="21"/>
  <c r="C54" i="21"/>
  <c r="C54" i="22" s="1"/>
  <c r="H54" i="21"/>
  <c r="D54" i="21"/>
  <c r="AA54" i="21"/>
  <c r="K54" i="21"/>
  <c r="K54" i="22" s="1"/>
  <c r="AI54" i="21"/>
  <c r="AL54" i="21"/>
  <c r="AE54" i="21"/>
  <c r="AF54" i="21"/>
  <c r="AN54" i="21"/>
  <c r="AD54" i="21"/>
  <c r="I54" i="21"/>
  <c r="F54" i="21"/>
  <c r="Z54" i="21"/>
  <c r="AC54" i="21"/>
  <c r="AJ54" i="21"/>
  <c r="AB54" i="21"/>
  <c r="J54" i="21"/>
  <c r="J54" i="22" s="1"/>
  <c r="AM54" i="21"/>
  <c r="AG54" i="21"/>
  <c r="G54" i="21"/>
  <c r="E54" i="21"/>
  <c r="AP54" i="21"/>
  <c r="AO54" i="21"/>
  <c r="Y54" i="21"/>
  <c r="Y54" i="22" s="1"/>
  <c r="AK54" i="21"/>
  <c r="AH54" i="21"/>
  <c r="G55" i="21"/>
  <c r="H55" i="21"/>
  <c r="AA55" i="21"/>
  <c r="AC55" i="21"/>
  <c r="AJ55" i="21"/>
  <c r="K55" i="21"/>
  <c r="AF55" i="21"/>
  <c r="C55" i="21"/>
  <c r="F55" i="21"/>
  <c r="J55" i="21"/>
  <c r="AD55" i="21"/>
  <c r="Y55" i="21"/>
  <c r="AK55" i="21"/>
  <c r="AN55" i="21"/>
  <c r="E55" i="21"/>
  <c r="AL55" i="21"/>
  <c r="AI55" i="21"/>
  <c r="AH55" i="21"/>
  <c r="Z55" i="21"/>
  <c r="AG55" i="21"/>
  <c r="AM55" i="21"/>
  <c r="AO55" i="21"/>
  <c r="AP55" i="21"/>
  <c r="AE55" i="21"/>
  <c r="I55" i="21"/>
  <c r="D55" i="21"/>
  <c r="AB55" i="21"/>
  <c r="BZ56" i="21"/>
  <c r="G57" i="20"/>
  <c r="AM57" i="20"/>
  <c r="X57" i="20"/>
  <c r="X57" i="21" s="1"/>
  <c r="X57" i="22" s="1"/>
  <c r="B57" i="20"/>
  <c r="AI57" i="20"/>
  <c r="L57" i="20"/>
  <c r="J57" i="20"/>
  <c r="Z57" i="20"/>
  <c r="Z57" i="21" s="1"/>
  <c r="Z57" i="22" s="1"/>
  <c r="AP57" i="20"/>
  <c r="I57" i="20"/>
  <c r="Y57" i="20"/>
  <c r="Y57" i="21" s="1"/>
  <c r="Y57" i="22" s="1"/>
  <c r="AO57" i="20"/>
  <c r="O57" i="20"/>
  <c r="AF57" i="20"/>
  <c r="K57" i="20"/>
  <c r="T57" i="20"/>
  <c r="T57" i="21" s="1"/>
  <c r="T57" i="22" s="1"/>
  <c r="N57" i="20"/>
  <c r="AD57" i="20"/>
  <c r="M57" i="20"/>
  <c r="AC57" i="20"/>
  <c r="W57" i="20"/>
  <c r="W57" i="21" s="1"/>
  <c r="W57" i="22" s="1"/>
  <c r="H57" i="20"/>
  <c r="AN57" i="20"/>
  <c r="S57" i="20"/>
  <c r="S57" i="21" s="1"/>
  <c r="S57" i="22" s="1"/>
  <c r="AB57" i="20"/>
  <c r="A57" i="20"/>
  <c r="R57" i="20"/>
  <c r="R57" i="21" s="1"/>
  <c r="R57" i="22" s="1"/>
  <c r="AH57" i="20"/>
  <c r="Q57" i="20"/>
  <c r="Q57" i="21" s="1"/>
  <c r="Q57" i="22" s="1"/>
  <c r="AG57" i="20"/>
  <c r="AE57" i="20"/>
  <c r="P57" i="20"/>
  <c r="P57" i="21" s="1"/>
  <c r="P57" i="22" s="1"/>
  <c r="AA57" i="20"/>
  <c r="D57" i="20"/>
  <c r="C57" i="20"/>
  <c r="AJ57" i="20"/>
  <c r="F57" i="20"/>
  <c r="V57" i="20"/>
  <c r="V57" i="21" s="1"/>
  <c r="V57" i="22" s="1"/>
  <c r="AL57" i="20"/>
  <c r="E57" i="20"/>
  <c r="U57" i="20"/>
  <c r="U57" i="21" s="1"/>
  <c r="U57" i="22" s="1"/>
  <c r="AK57" i="20"/>
  <c r="BD81" i="24"/>
  <c r="BD60" i="18"/>
  <c r="BE59" i="18"/>
  <c r="BE59" i="24" s="1"/>
  <c r="A29" i="31"/>
  <c r="B28" i="31"/>
  <c r="AR3" i="24"/>
  <c r="AR1158" i="24" s="1"/>
  <c r="AS3" i="18"/>
  <c r="AR3" i="22"/>
  <c r="AS3" i="38"/>
  <c r="AR3" i="21"/>
  <c r="AS3" i="25"/>
  <c r="AR3" i="20"/>
  <c r="AS3" i="23"/>
  <c r="AU3" i="26" s="1"/>
  <c r="B28" i="30"/>
  <c r="A30" i="42" s="1"/>
  <c r="BZ29" i="41" s="1"/>
  <c r="CR28" i="41" s="1"/>
  <c r="A29" i="30"/>
  <c r="AE58" i="24"/>
  <c r="T58" i="24"/>
  <c r="Q58" i="24"/>
  <c r="BC57" i="24"/>
  <c r="AV58" i="24"/>
  <c r="R58" i="24"/>
  <c r="AS58" i="24"/>
  <c r="W58" i="24"/>
  <c r="L58" i="24"/>
  <c r="A58" i="24"/>
  <c r="AY58" i="24"/>
  <c r="AN58" i="24"/>
  <c r="B58" i="24"/>
  <c r="AC58" i="24"/>
  <c r="AZ58" i="24"/>
  <c r="Z58" i="24"/>
  <c r="F58" i="24"/>
  <c r="AA58" i="24"/>
  <c r="P58" i="24"/>
  <c r="I58" i="24"/>
  <c r="BB57" i="24"/>
  <c r="S58" i="24"/>
  <c r="AT58" i="24"/>
  <c r="AU58" i="24"/>
  <c r="AJ58" i="24"/>
  <c r="U58" i="24"/>
  <c r="K58" i="24"/>
  <c r="AD58" i="24"/>
  <c r="AB58" i="24"/>
  <c r="E58" i="24"/>
  <c r="AH58" i="24"/>
  <c r="O58" i="24"/>
  <c r="D58" i="24"/>
  <c r="AL58" i="24"/>
  <c r="AQ58" i="24"/>
  <c r="AF58" i="24"/>
  <c r="AO58" i="24"/>
  <c r="M58" i="24"/>
  <c r="G58" i="24"/>
  <c r="AP58" i="24"/>
  <c r="V58" i="24"/>
  <c r="AI58" i="24"/>
  <c r="X58" i="24"/>
  <c r="Y58" i="24"/>
  <c r="BA57" i="24"/>
  <c r="AR58" i="24"/>
  <c r="J58" i="24"/>
  <c r="AK58" i="24"/>
  <c r="H58" i="24"/>
  <c r="AW58" i="24"/>
  <c r="AX58" i="24"/>
  <c r="AM58" i="24"/>
  <c r="AG58" i="24"/>
  <c r="C58" i="24"/>
  <c r="N58" i="24"/>
  <c r="AN52" i="23" l="1"/>
  <c r="AO53" i="23"/>
  <c r="J53" i="23"/>
  <c r="BB57" i="23"/>
  <c r="BH57" i="23"/>
  <c r="C58" i="23"/>
  <c r="B58" i="23" s="1"/>
  <c r="BF57" i="23"/>
  <c r="BD57" i="23" s="1"/>
  <c r="BE57" i="23"/>
  <c r="Y52" i="23"/>
  <c r="AO52" i="23"/>
  <c r="G53" i="23"/>
  <c r="AM52" i="23"/>
  <c r="F52" i="23"/>
  <c r="AA53" i="23"/>
  <c r="AI52" i="23"/>
  <c r="D52" i="23"/>
  <c r="W52" i="23"/>
  <c r="U52" i="23"/>
  <c r="T52" i="23"/>
  <c r="Q52" i="23"/>
  <c r="R52" i="23"/>
  <c r="S52" i="23"/>
  <c r="X52" i="23"/>
  <c r="V52" i="23"/>
  <c r="P52" i="23"/>
  <c r="N52" i="23"/>
  <c r="L52" i="23"/>
  <c r="O52" i="23"/>
  <c r="M52" i="23"/>
  <c r="H53" i="23"/>
  <c r="I52" i="23"/>
  <c r="AP52" i="23"/>
  <c r="AP53" i="23"/>
  <c r="K53" i="23"/>
  <c r="AB52" i="23"/>
  <c r="F53" i="23"/>
  <c r="AJ53" i="23"/>
  <c r="AK52" i="23"/>
  <c r="AH52" i="23"/>
  <c r="AJ52" i="23"/>
  <c r="AB53" i="23"/>
  <c r="K52" i="23"/>
  <c r="J52" i="23"/>
  <c r="AD52" i="23"/>
  <c r="Z52" i="23"/>
  <c r="AM53" i="23"/>
  <c r="E52" i="23"/>
  <c r="AK53" i="23"/>
  <c r="AD53" i="23"/>
  <c r="G52" i="23"/>
  <c r="E53" i="23"/>
  <c r="Z53" i="23"/>
  <c r="AA52" i="23"/>
  <c r="AF53" i="23"/>
  <c r="AQ53" i="23"/>
  <c r="AL52" i="23"/>
  <c r="AN53" i="23"/>
  <c r="AG53" i="23"/>
  <c r="AF52" i="23"/>
  <c r="X53" i="23"/>
  <c r="I53" i="23"/>
  <c r="AC53" i="23"/>
  <c r="AE52" i="23"/>
  <c r="AG52" i="23"/>
  <c r="AL53" i="23"/>
  <c r="AQ52" i="23"/>
  <c r="AC52" i="23"/>
  <c r="AI53" i="23"/>
  <c r="AE53" i="23"/>
  <c r="H52" i="23"/>
  <c r="D53" i="23"/>
  <c r="W53" i="23"/>
  <c r="T53" i="23"/>
  <c r="S53" i="23"/>
  <c r="R53" i="23"/>
  <c r="U53" i="23"/>
  <c r="Q53" i="23"/>
  <c r="V53" i="23"/>
  <c r="O53" i="23"/>
  <c r="P53" i="23"/>
  <c r="N53" i="23"/>
  <c r="L53" i="23"/>
  <c r="M53" i="23"/>
  <c r="AH53" i="23"/>
  <c r="Y53" i="23"/>
  <c r="BI51" i="23"/>
  <c r="D55" i="22"/>
  <c r="AO55" i="22"/>
  <c r="G54" i="22"/>
  <c r="B58" i="22"/>
  <c r="A58" i="22"/>
  <c r="AB54" i="22"/>
  <c r="I55" i="22"/>
  <c r="AM55" i="22"/>
  <c r="AI55" i="22"/>
  <c r="AK55" i="22"/>
  <c r="F55" i="22"/>
  <c r="AJ55" i="22"/>
  <c r="G55" i="22"/>
  <c r="AO54" i="22"/>
  <c r="AG54" i="22"/>
  <c r="AJ54" i="22"/>
  <c r="I54" i="22"/>
  <c r="AE54" i="22"/>
  <c r="AA54" i="22"/>
  <c r="AH55" i="22"/>
  <c r="J55" i="22"/>
  <c r="H55" i="22"/>
  <c r="AF54" i="22"/>
  <c r="AE55" i="22"/>
  <c r="AG55" i="22"/>
  <c r="AL55" i="22"/>
  <c r="Y55" i="22"/>
  <c r="C55" i="22"/>
  <c r="AC55" i="22"/>
  <c r="AH54" i="22"/>
  <c r="AP54" i="22"/>
  <c r="AM54" i="22"/>
  <c r="AC54" i="22"/>
  <c r="AD54" i="22"/>
  <c r="AL54" i="22"/>
  <c r="D54" i="22"/>
  <c r="AN55" i="22"/>
  <c r="K55" i="22"/>
  <c r="F54" i="22"/>
  <c r="AB55" i="22"/>
  <c r="AP55" i="22"/>
  <c r="Z55" i="22"/>
  <c r="E55" i="22"/>
  <c r="AD55" i="22"/>
  <c r="AF55" i="22"/>
  <c r="AA55" i="22"/>
  <c r="AK54" i="22"/>
  <c r="E54" i="22"/>
  <c r="Z54" i="22"/>
  <c r="AN54" i="22"/>
  <c r="AI54" i="22"/>
  <c r="H54" i="22"/>
  <c r="B58" i="21"/>
  <c r="A58" i="21"/>
  <c r="BA57" i="21"/>
  <c r="M57" i="21"/>
  <c r="M57" i="22" s="1"/>
  <c r="BK57" i="21"/>
  <c r="BI57" i="21"/>
  <c r="K57" i="21"/>
  <c r="K57" i="22" s="1"/>
  <c r="BH57" i="21"/>
  <c r="BB57" i="21"/>
  <c r="BF57" i="21"/>
  <c r="BG57" i="21"/>
  <c r="BJ57" i="21"/>
  <c r="L57" i="21"/>
  <c r="L57" i="22" s="1"/>
  <c r="BD57" i="21"/>
  <c r="BL57" i="21"/>
  <c r="N57" i="21"/>
  <c r="N57" i="22" s="1"/>
  <c r="BM57" i="21"/>
  <c r="O57" i="21"/>
  <c r="O57" i="22" s="1"/>
  <c r="BE57" i="21"/>
  <c r="BC57" i="21"/>
  <c r="AH56" i="21"/>
  <c r="AC56" i="21"/>
  <c r="F56" i="21"/>
  <c r="G56" i="21"/>
  <c r="AF56" i="21"/>
  <c r="I56" i="21"/>
  <c r="I56" i="22" s="1"/>
  <c r="AB56" i="21"/>
  <c r="AE56" i="21"/>
  <c r="AJ56" i="21"/>
  <c r="H56" i="21"/>
  <c r="H56" i="22" s="1"/>
  <c r="AO56" i="21"/>
  <c r="D56" i="21"/>
  <c r="E56" i="21"/>
  <c r="AG56" i="21"/>
  <c r="AN56" i="21"/>
  <c r="AI56" i="21"/>
  <c r="AA56" i="21"/>
  <c r="AL56" i="21"/>
  <c r="AD56" i="21"/>
  <c r="AP56" i="21"/>
  <c r="C56" i="21"/>
  <c r="AK56" i="21"/>
  <c r="AM56" i="21"/>
  <c r="AD58" i="20"/>
  <c r="O58" i="20"/>
  <c r="Z58" i="20"/>
  <c r="B58" i="20"/>
  <c r="AI58" i="20"/>
  <c r="I58" i="20"/>
  <c r="Y58" i="20"/>
  <c r="AO58" i="20"/>
  <c r="D58" i="20"/>
  <c r="C58" i="20"/>
  <c r="T58" i="20"/>
  <c r="T58" i="21" s="1"/>
  <c r="T58" i="22" s="1"/>
  <c r="AJ58" i="20"/>
  <c r="F58" i="20"/>
  <c r="AL58" i="20"/>
  <c r="W58" i="20"/>
  <c r="W58" i="21" s="1"/>
  <c r="W58" i="22" s="1"/>
  <c r="A58" i="20"/>
  <c r="AH58" i="20"/>
  <c r="K58" i="20"/>
  <c r="M58" i="20"/>
  <c r="AC58" i="20"/>
  <c r="H58" i="20"/>
  <c r="X58" i="20"/>
  <c r="X58" i="21" s="1"/>
  <c r="X58" i="22" s="1"/>
  <c r="AN58" i="20"/>
  <c r="N58" i="20"/>
  <c r="AE58" i="20"/>
  <c r="J58" i="20"/>
  <c r="AP58" i="20"/>
  <c r="S58" i="20"/>
  <c r="S58" i="21" s="1"/>
  <c r="S58" i="22" s="1"/>
  <c r="Q58" i="20"/>
  <c r="Q58" i="21" s="1"/>
  <c r="Q58" i="22" s="1"/>
  <c r="AG58" i="20"/>
  <c r="L58" i="20"/>
  <c r="AB58" i="20"/>
  <c r="V58" i="20"/>
  <c r="V58" i="21" s="1"/>
  <c r="V58" i="22" s="1"/>
  <c r="G58" i="20"/>
  <c r="AM58" i="20"/>
  <c r="R58" i="20"/>
  <c r="R58" i="21" s="1"/>
  <c r="R58" i="22" s="1"/>
  <c r="AA58" i="20"/>
  <c r="E58" i="20"/>
  <c r="U58" i="20"/>
  <c r="U58" i="21" s="1"/>
  <c r="U58" i="22" s="1"/>
  <c r="AK58" i="20"/>
  <c r="P58" i="20"/>
  <c r="P58" i="21" s="1"/>
  <c r="P58" i="22" s="1"/>
  <c r="AF58" i="20"/>
  <c r="BD82" i="24"/>
  <c r="BD61" i="18"/>
  <c r="BE60" i="18"/>
  <c r="BE60" i="24" s="1"/>
  <c r="A30" i="31"/>
  <c r="B29" i="31"/>
  <c r="AT3" i="18"/>
  <c r="AT3" i="25"/>
  <c r="AS3" i="21"/>
  <c r="AT3" i="23"/>
  <c r="AV3" i="26" s="1"/>
  <c r="AS3" i="22"/>
  <c r="AT3" i="38"/>
  <c r="AS3" i="20"/>
  <c r="AS3" i="24"/>
  <c r="AS1158" i="24" s="1"/>
  <c r="B29" i="30"/>
  <c r="A31" i="42" s="1"/>
  <c r="BZ30" i="41" s="1"/>
  <c r="CR29" i="41" s="1"/>
  <c r="A30" i="30"/>
  <c r="V59" i="24"/>
  <c r="K59" i="24"/>
  <c r="AS59" i="24"/>
  <c r="BB58" i="24"/>
  <c r="B59" i="24"/>
  <c r="AG59" i="24"/>
  <c r="E59" i="24"/>
  <c r="AD59" i="24"/>
  <c r="S59" i="24"/>
  <c r="P59" i="24"/>
  <c r="AP59" i="24"/>
  <c r="AE59" i="24"/>
  <c r="AN59" i="24"/>
  <c r="L59" i="24"/>
  <c r="BC58" i="24"/>
  <c r="BA58" i="24"/>
  <c r="AL59" i="24"/>
  <c r="AA59" i="24"/>
  <c r="D59" i="24"/>
  <c r="R59" i="24"/>
  <c r="AK59" i="24"/>
  <c r="AI59" i="24"/>
  <c r="T59" i="24"/>
  <c r="Q59" i="24"/>
  <c r="F59" i="24"/>
  <c r="AO59" i="24"/>
  <c r="M59" i="24"/>
  <c r="AX59" i="24"/>
  <c r="AM59" i="24"/>
  <c r="A59" i="24"/>
  <c r="AB59" i="24"/>
  <c r="N59" i="24"/>
  <c r="C59" i="24"/>
  <c r="AC59" i="24"/>
  <c r="Z59" i="24"/>
  <c r="O59" i="24"/>
  <c r="H59" i="24"/>
  <c r="AQ59" i="24"/>
  <c r="I59" i="24"/>
  <c r="AJ59" i="24"/>
  <c r="AH59" i="24"/>
  <c r="W59" i="24"/>
  <c r="X59" i="24"/>
  <c r="AY59" i="24"/>
  <c r="Y59" i="24"/>
  <c r="AZ59" i="24"/>
  <c r="J59" i="24"/>
  <c r="AW59" i="24"/>
  <c r="U59" i="24"/>
  <c r="AF59" i="24"/>
  <c r="G59" i="24"/>
  <c r="AT59" i="24"/>
  <c r="AV59" i="24"/>
  <c r="AU59" i="24"/>
  <c r="AR59" i="24"/>
  <c r="BC57" i="23" l="1"/>
  <c r="AJ54" i="23"/>
  <c r="AO54" i="23"/>
  <c r="AB55" i="23"/>
  <c r="BH58" i="23"/>
  <c r="BB58" i="23"/>
  <c r="C59" i="23"/>
  <c r="B59" i="23" s="1"/>
  <c r="BF58" i="23"/>
  <c r="BD58" i="23" s="1"/>
  <c r="BE58" i="23"/>
  <c r="I54" i="23"/>
  <c r="F54" i="23"/>
  <c r="AE55" i="23"/>
  <c r="AC55" i="23"/>
  <c r="E54" i="23"/>
  <c r="AN54" i="23"/>
  <c r="D55" i="23"/>
  <c r="R55" i="23"/>
  <c r="V55" i="23"/>
  <c r="W55" i="23"/>
  <c r="U55" i="23"/>
  <c r="T55" i="23"/>
  <c r="X55" i="23"/>
  <c r="Y55" i="23"/>
  <c r="S55" i="23"/>
  <c r="Q55" i="23"/>
  <c r="P55" i="23"/>
  <c r="N55" i="23"/>
  <c r="M55" i="23"/>
  <c r="O55" i="23"/>
  <c r="AF55" i="23"/>
  <c r="AI55" i="23"/>
  <c r="AK54" i="23"/>
  <c r="AK55" i="23"/>
  <c r="AN55" i="23"/>
  <c r="P54" i="23"/>
  <c r="T54" i="23"/>
  <c r="U54" i="23"/>
  <c r="D54" i="23"/>
  <c r="BI52" i="23"/>
  <c r="AM56" i="22"/>
  <c r="AL54" i="23"/>
  <c r="F55" i="23"/>
  <c r="G54" i="23"/>
  <c r="AM54" i="23"/>
  <c r="AQ54" i="23"/>
  <c r="Z55" i="23"/>
  <c r="AG54" i="23"/>
  <c r="AB54" i="23"/>
  <c r="AH54" i="23"/>
  <c r="G55" i="23"/>
  <c r="J55" i="23"/>
  <c r="H54" i="23"/>
  <c r="N54" i="23"/>
  <c r="X54" i="23"/>
  <c r="V54" i="23"/>
  <c r="L54" i="23"/>
  <c r="AA55" i="23"/>
  <c r="L55" i="23"/>
  <c r="AE54" i="23"/>
  <c r="AI54" i="23"/>
  <c r="AM55" i="23"/>
  <c r="I55" i="23"/>
  <c r="AF54" i="23"/>
  <c r="AP54" i="23"/>
  <c r="AL55" i="23"/>
  <c r="AC54" i="23"/>
  <c r="AP55" i="23"/>
  <c r="M54" i="23"/>
  <c r="R54" i="23"/>
  <c r="S54" i="23"/>
  <c r="Z54" i="23"/>
  <c r="BJ57" i="23"/>
  <c r="A57" i="23"/>
  <c r="AA54" i="23"/>
  <c r="AG55" i="23"/>
  <c r="AQ55" i="23"/>
  <c r="AO55" i="23"/>
  <c r="AD54" i="23"/>
  <c r="AD55" i="23"/>
  <c r="AH55" i="23"/>
  <c r="K55" i="23"/>
  <c r="J54" i="23"/>
  <c r="H55" i="23"/>
  <c r="AJ55" i="23"/>
  <c r="E55" i="23"/>
  <c r="BI53" i="23"/>
  <c r="O54" i="23"/>
  <c r="Q54" i="23"/>
  <c r="W54" i="23"/>
  <c r="Y54" i="23"/>
  <c r="K54" i="23"/>
  <c r="C56" i="22"/>
  <c r="AK56" i="22"/>
  <c r="A59" i="22"/>
  <c r="B59" i="22"/>
  <c r="AD56" i="22"/>
  <c r="AN56" i="22"/>
  <c r="AO56" i="22"/>
  <c r="AB56" i="22"/>
  <c r="F56" i="22"/>
  <c r="AL56" i="22"/>
  <c r="AG56" i="22"/>
  <c r="AC56" i="22"/>
  <c r="AA56" i="22"/>
  <c r="E56" i="22"/>
  <c r="AJ56" i="22"/>
  <c r="AF56" i="22"/>
  <c r="AH56" i="22"/>
  <c r="AP56" i="22"/>
  <c r="AI56" i="22"/>
  <c r="D56" i="22"/>
  <c r="AE56" i="22"/>
  <c r="G56" i="22"/>
  <c r="A59" i="21"/>
  <c r="B59" i="21"/>
  <c r="BF58" i="21"/>
  <c r="H58" i="21"/>
  <c r="H58" i="22" s="1"/>
  <c r="BD58" i="21"/>
  <c r="BB58" i="21"/>
  <c r="BZ57" i="21"/>
  <c r="BL58" i="21"/>
  <c r="BJ58" i="21"/>
  <c r="BK58" i="21"/>
  <c r="BC58" i="21"/>
  <c r="BE58" i="21"/>
  <c r="BH58" i="21"/>
  <c r="BI58" i="21"/>
  <c r="BA58" i="21"/>
  <c r="BG58" i="21"/>
  <c r="O58" i="21"/>
  <c r="O58" i="22" s="1"/>
  <c r="BM58" i="21"/>
  <c r="M59" i="20"/>
  <c r="V59" i="20"/>
  <c r="V59" i="21" s="1"/>
  <c r="V59" i="22" s="1"/>
  <c r="I59" i="20"/>
  <c r="AO59" i="20"/>
  <c r="R59" i="20"/>
  <c r="R59" i="21" s="1"/>
  <c r="R59" i="22" s="1"/>
  <c r="P59" i="20"/>
  <c r="P59" i="21" s="1"/>
  <c r="P59" i="22" s="1"/>
  <c r="AF59" i="20"/>
  <c r="K59" i="20"/>
  <c r="AA59" i="20"/>
  <c r="U59" i="20"/>
  <c r="U59" i="21" s="1"/>
  <c r="U59" i="22" s="1"/>
  <c r="AD59" i="20"/>
  <c r="Q59" i="20"/>
  <c r="Q59" i="21" s="1"/>
  <c r="Q59" i="22" s="1"/>
  <c r="Z59" i="20"/>
  <c r="D59" i="20"/>
  <c r="C59" i="20"/>
  <c r="T59" i="20"/>
  <c r="T59" i="21" s="1"/>
  <c r="T59" i="22" s="1"/>
  <c r="AJ59" i="20"/>
  <c r="O59" i="20"/>
  <c r="AE59" i="20"/>
  <c r="AC59" i="20"/>
  <c r="F59" i="20"/>
  <c r="AL59" i="20"/>
  <c r="Y59" i="20"/>
  <c r="A59" i="20"/>
  <c r="AH59" i="20"/>
  <c r="H59" i="20"/>
  <c r="X59" i="20"/>
  <c r="X59" i="21" s="1"/>
  <c r="X59" i="22" s="1"/>
  <c r="AN59" i="20"/>
  <c r="B59" i="20"/>
  <c r="S59" i="20"/>
  <c r="S59" i="21" s="1"/>
  <c r="S59" i="22" s="1"/>
  <c r="AI59" i="20"/>
  <c r="E59" i="20"/>
  <c r="AK59" i="20"/>
  <c r="N59" i="20"/>
  <c r="AG59" i="20"/>
  <c r="J59" i="20"/>
  <c r="AP59" i="20"/>
  <c r="L59" i="20"/>
  <c r="AB59" i="20"/>
  <c r="G59" i="20"/>
  <c r="W59" i="20"/>
  <c r="W59" i="21" s="1"/>
  <c r="W59" i="22" s="1"/>
  <c r="AM59" i="20"/>
  <c r="BD83" i="24"/>
  <c r="BD62" i="18"/>
  <c r="BE61" i="18"/>
  <c r="BE61" i="24" s="1"/>
  <c r="B30" i="31"/>
  <c r="A31" i="31"/>
  <c r="AU3" i="18"/>
  <c r="AT3" i="22"/>
  <c r="AU3" i="38"/>
  <c r="AT3" i="20"/>
  <c r="AU3" i="25"/>
  <c r="AT3" i="21"/>
  <c r="AU3" i="23"/>
  <c r="AW3" i="26" s="1"/>
  <c r="AT3" i="24"/>
  <c r="AT1158" i="24" s="1"/>
  <c r="B30" i="30"/>
  <c r="A32" i="42" s="1"/>
  <c r="BZ31" i="41" s="1"/>
  <c r="CR30" i="41" s="1"/>
  <c r="A31" i="30"/>
  <c r="BB59" i="24"/>
  <c r="AP60" i="24"/>
  <c r="H60" i="24"/>
  <c r="AI60" i="24"/>
  <c r="AG60" i="24"/>
  <c r="V60" i="24"/>
  <c r="O60" i="24"/>
  <c r="BA59" i="24"/>
  <c r="AX60" i="24"/>
  <c r="X60" i="24"/>
  <c r="AY60" i="24"/>
  <c r="I60" i="24"/>
  <c r="AV60" i="24"/>
  <c r="T60" i="24"/>
  <c r="U60" i="24"/>
  <c r="AR60" i="24"/>
  <c r="A60" i="24"/>
  <c r="AF60" i="24"/>
  <c r="D60" i="24"/>
  <c r="AC60" i="24"/>
  <c r="R60" i="24"/>
  <c r="G60" i="24"/>
  <c r="AD60" i="24"/>
  <c r="AE60" i="24"/>
  <c r="E60" i="24"/>
  <c r="AN60" i="24"/>
  <c r="L60" i="24"/>
  <c r="AL60" i="24"/>
  <c r="AU60" i="24"/>
  <c r="M60" i="24"/>
  <c r="B60" i="24"/>
  <c r="Y60" i="24"/>
  <c r="AZ60" i="24"/>
  <c r="AK60" i="24"/>
  <c r="Z60" i="24"/>
  <c r="W60" i="24"/>
  <c r="C60" i="24"/>
  <c r="Q60" i="24"/>
  <c r="F60" i="24"/>
  <c r="AJ60" i="24"/>
  <c r="AS60" i="24"/>
  <c r="AH60" i="24"/>
  <c r="AM60" i="24"/>
  <c r="S60" i="24"/>
  <c r="AT60" i="24"/>
  <c r="P60" i="24"/>
  <c r="AQ60" i="24"/>
  <c r="J60" i="24"/>
  <c r="BC59" i="24"/>
  <c r="AO60" i="24"/>
  <c r="K60" i="24"/>
  <c r="AW60" i="24"/>
  <c r="AA60" i="24"/>
  <c r="AB60" i="24"/>
  <c r="N60" i="24"/>
  <c r="H56" i="23" l="1"/>
  <c r="C60" i="23"/>
  <c r="B60" i="23" s="1"/>
  <c r="BB59" i="23"/>
  <c r="BH59" i="23"/>
  <c r="BE59" i="23"/>
  <c r="BF59" i="23"/>
  <c r="BD59" i="23" s="1"/>
  <c r="AM56" i="23"/>
  <c r="E56" i="23"/>
  <c r="AG56" i="23"/>
  <c r="AD56" i="23"/>
  <c r="AC56" i="23"/>
  <c r="AN56" i="23"/>
  <c r="BI54" i="23"/>
  <c r="AJ56" i="23"/>
  <c r="AK56" i="23"/>
  <c r="AH56" i="23"/>
  <c r="AP56" i="23"/>
  <c r="F56" i="23"/>
  <c r="AO56" i="23"/>
  <c r="AL56" i="23"/>
  <c r="J56" i="23"/>
  <c r="BI55" i="23"/>
  <c r="AQ56" i="23"/>
  <c r="AF56" i="23"/>
  <c r="AI56" i="23"/>
  <c r="AB56" i="23"/>
  <c r="G56" i="23"/>
  <c r="AE56" i="23"/>
  <c r="D56" i="23"/>
  <c r="Z56" i="23"/>
  <c r="Y56" i="23"/>
  <c r="W56" i="23"/>
  <c r="R56" i="23"/>
  <c r="X56" i="23"/>
  <c r="U56" i="23"/>
  <c r="T56" i="23"/>
  <c r="Q56" i="23"/>
  <c r="AA56" i="23"/>
  <c r="V56" i="23"/>
  <c r="S56" i="23"/>
  <c r="L56" i="23"/>
  <c r="M56" i="23"/>
  <c r="N56" i="23"/>
  <c r="K56" i="23"/>
  <c r="P56" i="23"/>
  <c r="O56" i="23"/>
  <c r="I56" i="23"/>
  <c r="BC58" i="23"/>
  <c r="BJ58" i="23"/>
  <c r="A58" i="23"/>
  <c r="B60" i="22"/>
  <c r="A60" i="22"/>
  <c r="B60" i="21"/>
  <c r="A60" i="21"/>
  <c r="BD59" i="21"/>
  <c r="M59" i="21"/>
  <c r="M59" i="22" s="1"/>
  <c r="BK59" i="21"/>
  <c r="BE59" i="21"/>
  <c r="BH59" i="21"/>
  <c r="J59" i="21"/>
  <c r="J59" i="22" s="1"/>
  <c r="BC59" i="21"/>
  <c r="BI59" i="21"/>
  <c r="K59" i="21"/>
  <c r="K59" i="22" s="1"/>
  <c r="BZ58" i="21"/>
  <c r="BA59" i="21"/>
  <c r="BG59" i="21"/>
  <c r="C57" i="21"/>
  <c r="J57" i="21"/>
  <c r="J57" i="22" s="1"/>
  <c r="AG57" i="21"/>
  <c r="AF57" i="21"/>
  <c r="AA57" i="21"/>
  <c r="AA57" i="22" s="1"/>
  <c r="AJ57" i="21"/>
  <c r="AE57" i="21"/>
  <c r="AK57" i="21"/>
  <c r="I57" i="21"/>
  <c r="I57" i="22" s="1"/>
  <c r="AM57" i="21"/>
  <c r="AB57" i="21"/>
  <c r="G57" i="21"/>
  <c r="G57" i="22" s="1"/>
  <c r="AH57" i="21"/>
  <c r="AL57" i="21"/>
  <c r="AN57" i="21"/>
  <c r="H57" i="21"/>
  <c r="H57" i="22" s="1"/>
  <c r="AP57" i="21"/>
  <c r="E57" i="21"/>
  <c r="AC57" i="21"/>
  <c r="D57" i="21"/>
  <c r="AD57" i="21"/>
  <c r="F57" i="21"/>
  <c r="AI57" i="21"/>
  <c r="AO57" i="21"/>
  <c r="L59" i="21"/>
  <c r="L59" i="22" s="1"/>
  <c r="BJ59" i="21"/>
  <c r="BL59" i="21"/>
  <c r="N59" i="21"/>
  <c r="N59" i="22" s="1"/>
  <c r="BF59" i="21"/>
  <c r="BM59" i="21"/>
  <c r="O59" i="21"/>
  <c r="O59" i="22" s="1"/>
  <c r="BB59" i="21"/>
  <c r="L60" i="20"/>
  <c r="U60" i="20"/>
  <c r="U60" i="21" s="1"/>
  <c r="U60" i="22" s="1"/>
  <c r="AF60" i="20"/>
  <c r="Q60" i="20"/>
  <c r="Q60" i="21" s="1"/>
  <c r="Q60" i="22" s="1"/>
  <c r="O60" i="20"/>
  <c r="AE60" i="20"/>
  <c r="J60" i="20"/>
  <c r="Z60" i="20"/>
  <c r="AP60" i="20"/>
  <c r="T60" i="20"/>
  <c r="T60" i="21" s="1"/>
  <c r="T60" i="22" s="1"/>
  <c r="AC60" i="20"/>
  <c r="H60" i="20"/>
  <c r="AN60" i="20"/>
  <c r="Y60" i="20"/>
  <c r="B60" i="20"/>
  <c r="S60" i="20"/>
  <c r="S60" i="21" s="1"/>
  <c r="S60" i="22" s="1"/>
  <c r="AI60" i="20"/>
  <c r="N60" i="20"/>
  <c r="AD60" i="20"/>
  <c r="AB60" i="20"/>
  <c r="E60" i="20"/>
  <c r="AK60" i="20"/>
  <c r="P60" i="20"/>
  <c r="P60" i="21" s="1"/>
  <c r="P60" i="22" s="1"/>
  <c r="AG60" i="20"/>
  <c r="G60" i="20"/>
  <c r="W60" i="20"/>
  <c r="AM60" i="20"/>
  <c r="A60" i="20"/>
  <c r="R60" i="20"/>
  <c r="R60" i="21" s="1"/>
  <c r="R60" i="22" s="1"/>
  <c r="AH60" i="20"/>
  <c r="D60" i="20"/>
  <c r="C60" i="20"/>
  <c r="AJ60" i="20"/>
  <c r="M60" i="20"/>
  <c r="X60" i="20"/>
  <c r="I60" i="20"/>
  <c r="AO60" i="20"/>
  <c r="K60" i="20"/>
  <c r="AA60" i="20"/>
  <c r="F60" i="20"/>
  <c r="V60" i="20"/>
  <c r="AL60" i="20"/>
  <c r="BD84" i="24"/>
  <c r="BD63" i="18"/>
  <c r="BE62" i="18"/>
  <c r="BE62" i="24" s="1"/>
  <c r="B31" i="31"/>
  <c r="A32" i="31"/>
  <c r="AU3" i="20"/>
  <c r="AV3" i="18"/>
  <c r="AU3" i="24"/>
  <c r="AU1158" i="24" s="1"/>
  <c r="AU3" i="21"/>
  <c r="AV3" i="38"/>
  <c r="AU3" i="22"/>
  <c r="AV3" i="25"/>
  <c r="AV3" i="23"/>
  <c r="AX3" i="26" s="1"/>
  <c r="B31" i="30"/>
  <c r="A33" i="42" s="1"/>
  <c r="BZ32" i="41" s="1"/>
  <c r="CR31" i="41" s="1"/>
  <c r="A32" i="30"/>
  <c r="AF61" i="24"/>
  <c r="Q61" i="24"/>
  <c r="F61" i="24"/>
  <c r="BB60" i="24"/>
  <c r="AS61" i="24"/>
  <c r="O61" i="24"/>
  <c r="AP61" i="24"/>
  <c r="X61" i="24"/>
  <c r="I61" i="24"/>
  <c r="AQ61" i="24"/>
  <c r="AZ61" i="24"/>
  <c r="AK61" i="24"/>
  <c r="AT61" i="24"/>
  <c r="Z61" i="24"/>
  <c r="AW61" i="24"/>
  <c r="W61" i="24"/>
  <c r="AX61" i="24"/>
  <c r="AB61" i="24"/>
  <c r="M61" i="24"/>
  <c r="AY61" i="24"/>
  <c r="BC60" i="24"/>
  <c r="E61" i="24"/>
  <c r="AG61" i="24"/>
  <c r="R61" i="24"/>
  <c r="AU61" i="24"/>
  <c r="AN61" i="24"/>
  <c r="B61" i="24"/>
  <c r="AE61" i="24"/>
  <c r="P61" i="24"/>
  <c r="A61" i="24"/>
  <c r="AA61" i="24"/>
  <c r="AR61" i="24"/>
  <c r="AC61" i="24"/>
  <c r="AD61" i="24"/>
  <c r="J61" i="24"/>
  <c r="H61" i="24"/>
  <c r="AM61" i="24"/>
  <c r="K61" i="24"/>
  <c r="AJ61" i="24"/>
  <c r="U61" i="24"/>
  <c r="N61" i="24"/>
  <c r="BA60" i="24"/>
  <c r="AO61" i="24"/>
  <c r="G61" i="24"/>
  <c r="AH61" i="24"/>
  <c r="T61" i="24"/>
  <c r="AI61" i="24"/>
  <c r="AV61" i="24"/>
  <c r="AL61" i="24"/>
  <c r="L61" i="24"/>
  <c r="S61" i="24"/>
  <c r="Y61" i="24"/>
  <c r="V61" i="24"/>
  <c r="D61" i="24"/>
  <c r="C61" i="24"/>
  <c r="BC59" i="23" l="1"/>
  <c r="BH60" i="23"/>
  <c r="BB60" i="23"/>
  <c r="C61" i="23"/>
  <c r="B61" i="23" s="1"/>
  <c r="BE60" i="23"/>
  <c r="BF60" i="23"/>
  <c r="BD60" i="23" s="1"/>
  <c r="BI56" i="23"/>
  <c r="BJ59" i="23"/>
  <c r="A59" i="23"/>
  <c r="AI57" i="22"/>
  <c r="B61" i="22"/>
  <c r="A61" i="22"/>
  <c r="AO57" i="22"/>
  <c r="D57" i="22"/>
  <c r="AK57" i="22"/>
  <c r="AF57" i="22"/>
  <c r="AC57" i="22"/>
  <c r="AN57" i="22"/>
  <c r="AB57" i="22"/>
  <c r="AE57" i="22"/>
  <c r="AG57" i="22"/>
  <c r="F57" i="22"/>
  <c r="E57" i="22"/>
  <c r="AL57" i="22"/>
  <c r="AM57" i="22"/>
  <c r="AJ57" i="22"/>
  <c r="AD57" i="22"/>
  <c r="AP57" i="22"/>
  <c r="AH57" i="22"/>
  <c r="C57" i="22"/>
  <c r="B61" i="21"/>
  <c r="A61" i="21"/>
  <c r="BE60" i="21"/>
  <c r="BC60" i="21"/>
  <c r="O60" i="21"/>
  <c r="O60" i="22" s="1"/>
  <c r="BM60" i="21"/>
  <c r="BJ60" i="21"/>
  <c r="L60" i="21"/>
  <c r="L60" i="22" s="1"/>
  <c r="AD58" i="21"/>
  <c r="N58" i="21"/>
  <c r="N58" i="22" s="1"/>
  <c r="AO58" i="21"/>
  <c r="AP58" i="21"/>
  <c r="Y58" i="21"/>
  <c r="Y58" i="22" s="1"/>
  <c r="E58" i="21"/>
  <c r="J58" i="21"/>
  <c r="J58" i="22" s="1"/>
  <c r="AL58" i="21"/>
  <c r="I58" i="21"/>
  <c r="I58" i="22" s="1"/>
  <c r="AM58" i="21"/>
  <c r="AN58" i="21"/>
  <c r="Z58" i="21"/>
  <c r="G58" i="21"/>
  <c r="G58" i="22" s="1"/>
  <c r="C58" i="21"/>
  <c r="AA58" i="21"/>
  <c r="AH58" i="21"/>
  <c r="D58" i="21"/>
  <c r="AK58" i="21"/>
  <c r="AC58" i="21"/>
  <c r="AF58" i="21"/>
  <c r="K58" i="21"/>
  <c r="K58" i="22" s="1"/>
  <c r="AE58" i="21"/>
  <c r="F58" i="21"/>
  <c r="F58" i="22" s="1"/>
  <c r="AI58" i="21"/>
  <c r="AB58" i="21"/>
  <c r="AJ58" i="21"/>
  <c r="L58" i="21"/>
  <c r="M58" i="21"/>
  <c r="AG58" i="21"/>
  <c r="BD60" i="21"/>
  <c r="BG60" i="21"/>
  <c r="BA60" i="21"/>
  <c r="BF60" i="21"/>
  <c r="BB60" i="21"/>
  <c r="J60" i="21"/>
  <c r="J60" i="22" s="1"/>
  <c r="BH60" i="21"/>
  <c r="BZ59" i="21"/>
  <c r="K60" i="21"/>
  <c r="K60" i="22" s="1"/>
  <c r="BI60" i="21"/>
  <c r="BK60" i="21"/>
  <c r="M60" i="21"/>
  <c r="M60" i="22" s="1"/>
  <c r="N60" i="21"/>
  <c r="N60" i="22" s="1"/>
  <c r="BL60" i="21"/>
  <c r="AA61" i="20"/>
  <c r="D61" i="20"/>
  <c r="C61" i="20"/>
  <c r="AJ61" i="20"/>
  <c r="O61" i="20"/>
  <c r="AF61" i="20"/>
  <c r="F61" i="20"/>
  <c r="V61" i="20"/>
  <c r="AL61" i="20"/>
  <c r="E61" i="20"/>
  <c r="U61" i="20"/>
  <c r="U61" i="21" s="1"/>
  <c r="U61" i="22" s="1"/>
  <c r="AK61" i="20"/>
  <c r="B61" i="20"/>
  <c r="AI61" i="20"/>
  <c r="L61" i="20"/>
  <c r="W61" i="20"/>
  <c r="H61" i="20"/>
  <c r="AN61" i="20"/>
  <c r="J61" i="20"/>
  <c r="Z61" i="20"/>
  <c r="AP61" i="20"/>
  <c r="I61" i="20"/>
  <c r="Y61" i="20"/>
  <c r="AO61" i="20"/>
  <c r="K61" i="20"/>
  <c r="T61" i="20"/>
  <c r="T61" i="21" s="1"/>
  <c r="T61" i="22" s="1"/>
  <c r="AE61" i="20"/>
  <c r="P61" i="20"/>
  <c r="P61" i="21" s="1"/>
  <c r="P61" i="22" s="1"/>
  <c r="N61" i="20"/>
  <c r="AD61" i="20"/>
  <c r="M61" i="20"/>
  <c r="AC61" i="20"/>
  <c r="S61" i="20"/>
  <c r="S61" i="21" s="1"/>
  <c r="S61" i="22" s="1"/>
  <c r="AB61" i="20"/>
  <c r="G61" i="20"/>
  <c r="AM61" i="20"/>
  <c r="X61" i="20"/>
  <c r="A61" i="20"/>
  <c r="R61" i="20"/>
  <c r="R61" i="21" s="1"/>
  <c r="R61" i="22" s="1"/>
  <c r="AH61" i="20"/>
  <c r="Q61" i="20"/>
  <c r="Q61" i="21" s="1"/>
  <c r="Q61" i="22" s="1"/>
  <c r="AG61" i="20"/>
  <c r="BD85" i="24"/>
  <c r="BE63" i="18"/>
  <c r="BE63" i="24" s="1"/>
  <c r="BD64" i="18"/>
  <c r="B32" i="31"/>
  <c r="A33" i="31"/>
  <c r="AV3" i="24"/>
  <c r="AV1158" i="24" s="1"/>
  <c r="AW3" i="18"/>
  <c r="AW3" i="25"/>
  <c r="AV3" i="20"/>
  <c r="AW3" i="23"/>
  <c r="AY3" i="26" s="1"/>
  <c r="AV3" i="22"/>
  <c r="AW3" i="38"/>
  <c r="AV3" i="21"/>
  <c r="B32" i="30"/>
  <c r="A34" i="42" s="1"/>
  <c r="BZ33" i="41" s="1"/>
  <c r="CR32" i="41" s="1"/>
  <c r="A33" i="30"/>
  <c r="O62" i="24"/>
  <c r="D62" i="24"/>
  <c r="Z62" i="24"/>
  <c r="AQ62" i="24"/>
  <c r="AF62" i="24"/>
  <c r="AC62" i="24"/>
  <c r="I62" i="24"/>
  <c r="G62" i="24"/>
  <c r="AL62" i="24"/>
  <c r="J62" i="24"/>
  <c r="AI62" i="24"/>
  <c r="X62" i="24"/>
  <c r="M62" i="24"/>
  <c r="AK62" i="24"/>
  <c r="K62" i="24"/>
  <c r="R62" i="24"/>
  <c r="U62" i="24"/>
  <c r="C62" i="24"/>
  <c r="B62" i="24"/>
  <c r="BC61" i="24"/>
  <c r="AS62" i="24"/>
  <c r="AZ62" i="24"/>
  <c r="V62" i="24"/>
  <c r="AW62" i="24"/>
  <c r="AA62" i="24"/>
  <c r="P62" i="24"/>
  <c r="AX62" i="24"/>
  <c r="BB61" i="24"/>
  <c r="BA61" i="24" s="1"/>
  <c r="AR62" i="24"/>
  <c r="F62" i="24"/>
  <c r="AG62" i="24"/>
  <c r="S62" i="24"/>
  <c r="H62" i="24"/>
  <c r="AH62" i="24"/>
  <c r="AU62" i="24"/>
  <c r="AJ62" i="24"/>
  <c r="Q62" i="24"/>
  <c r="AT62" i="24"/>
  <c r="AM62" i="24"/>
  <c r="AB62" i="24"/>
  <c r="A62" i="24"/>
  <c r="AD62" i="24"/>
  <c r="AE62" i="24"/>
  <c r="T62" i="24"/>
  <c r="E62" i="24"/>
  <c r="AV62" i="24"/>
  <c r="N62" i="24"/>
  <c r="AO62" i="24"/>
  <c r="W62" i="24"/>
  <c r="L62" i="24"/>
  <c r="AP62" i="24"/>
  <c r="AY62" i="24"/>
  <c r="AN62" i="24"/>
  <c r="Y62" i="24"/>
  <c r="AE57" i="23" l="1"/>
  <c r="K57" i="23"/>
  <c r="BB61" i="23"/>
  <c r="BH61" i="23"/>
  <c r="C62" i="23"/>
  <c r="B62" i="23" s="1"/>
  <c r="BF61" i="23"/>
  <c r="BD61" i="23" s="1"/>
  <c r="BE61" i="23"/>
  <c r="AL57" i="23"/>
  <c r="D57" i="23"/>
  <c r="AA57" i="23"/>
  <c r="W57" i="23"/>
  <c r="Z57" i="23"/>
  <c r="Q57" i="23"/>
  <c r="V57" i="23"/>
  <c r="Y57" i="23"/>
  <c r="T57" i="23"/>
  <c r="X57" i="23"/>
  <c r="R57" i="23"/>
  <c r="U57" i="23"/>
  <c r="S57" i="23"/>
  <c r="L57" i="23"/>
  <c r="O57" i="23"/>
  <c r="M57" i="23"/>
  <c r="N57" i="23"/>
  <c r="P57" i="23"/>
  <c r="AK57" i="23"/>
  <c r="G57" i="23"/>
  <c r="AO57" i="23"/>
  <c r="E57" i="23"/>
  <c r="AJ57" i="23"/>
  <c r="AB57" i="23"/>
  <c r="AC57" i="23"/>
  <c r="AI57" i="23"/>
  <c r="AN57" i="23"/>
  <c r="AH57" i="23"/>
  <c r="AD57" i="23"/>
  <c r="AP57" i="23"/>
  <c r="H57" i="23"/>
  <c r="J57" i="23"/>
  <c r="F57" i="23"/>
  <c r="AQ57" i="23"/>
  <c r="AM57" i="23"/>
  <c r="AF57" i="23"/>
  <c r="AG57" i="23"/>
  <c r="I57" i="23"/>
  <c r="BC60" i="23"/>
  <c r="BJ60" i="23"/>
  <c r="A60" i="23"/>
  <c r="M58" i="22"/>
  <c r="B62" i="22"/>
  <c r="A62" i="22"/>
  <c r="AI58" i="22"/>
  <c r="AF58" i="22"/>
  <c r="AH58" i="22"/>
  <c r="Z58" i="22"/>
  <c r="AL58" i="22"/>
  <c r="AP58" i="22"/>
  <c r="L58" i="22"/>
  <c r="AC58" i="22"/>
  <c r="AA58" i="22"/>
  <c r="AN58" i="22"/>
  <c r="AO58" i="22"/>
  <c r="AJ58" i="22"/>
  <c r="AE58" i="22"/>
  <c r="AK58" i="22"/>
  <c r="C58" i="22"/>
  <c r="AM58" i="22"/>
  <c r="E58" i="22"/>
  <c r="AG58" i="22"/>
  <c r="AB58" i="22"/>
  <c r="D58" i="22"/>
  <c r="AD58" i="22"/>
  <c r="B62" i="21"/>
  <c r="A62" i="21"/>
  <c r="BL61" i="21"/>
  <c r="N61" i="21"/>
  <c r="N61" i="22" s="1"/>
  <c r="BI61" i="21"/>
  <c r="K61" i="21"/>
  <c r="K61" i="22" s="1"/>
  <c r="BF61" i="21"/>
  <c r="BM61" i="21"/>
  <c r="O61" i="21"/>
  <c r="O61" i="22" s="1"/>
  <c r="AH59" i="21"/>
  <c r="Z59" i="21"/>
  <c r="E59" i="21"/>
  <c r="AB59" i="21"/>
  <c r="AE59" i="21"/>
  <c r="AF59" i="21"/>
  <c r="H59" i="21"/>
  <c r="H59" i="22" s="1"/>
  <c r="AA59" i="21"/>
  <c r="G59" i="21"/>
  <c r="AG59" i="21"/>
  <c r="I59" i="21"/>
  <c r="I59" i="22" s="1"/>
  <c r="D59" i="21"/>
  <c r="AP59" i="21"/>
  <c r="F59" i="21"/>
  <c r="AN59" i="21"/>
  <c r="AO59" i="21"/>
  <c r="AI59" i="21"/>
  <c r="C59" i="21"/>
  <c r="AL59" i="21"/>
  <c r="AK59" i="21"/>
  <c r="AJ59" i="21"/>
  <c r="AC59" i="21"/>
  <c r="Y59" i="21"/>
  <c r="Y59" i="22" s="1"/>
  <c r="AD59" i="21"/>
  <c r="AM59" i="21"/>
  <c r="BZ60" i="21"/>
  <c r="BE61" i="21"/>
  <c r="M61" i="21"/>
  <c r="M61" i="22" s="1"/>
  <c r="BK61" i="21"/>
  <c r="BH61" i="21"/>
  <c r="J61" i="21"/>
  <c r="J61" i="22" s="1"/>
  <c r="L61" i="21"/>
  <c r="L61" i="22" s="1"/>
  <c r="BJ61" i="21"/>
  <c r="BD61" i="21"/>
  <c r="BA61" i="21"/>
  <c r="I61" i="21"/>
  <c r="I61" i="22" s="1"/>
  <c r="BG61" i="21"/>
  <c r="BC61" i="21"/>
  <c r="BB61" i="21"/>
  <c r="Z62" i="20"/>
  <c r="B62" i="20"/>
  <c r="AI62" i="20"/>
  <c r="N62" i="20"/>
  <c r="AE62" i="20"/>
  <c r="I62" i="20"/>
  <c r="Y62" i="20"/>
  <c r="AO62" i="20"/>
  <c r="D62" i="20"/>
  <c r="C62" i="20"/>
  <c r="T62" i="20"/>
  <c r="T62" i="21" s="1"/>
  <c r="T62" i="22" s="1"/>
  <c r="AJ62" i="20"/>
  <c r="A62" i="20"/>
  <c r="AH62" i="20"/>
  <c r="K62" i="20"/>
  <c r="V62" i="20"/>
  <c r="V62" i="21" s="1"/>
  <c r="V62" i="22" s="1"/>
  <c r="G62" i="20"/>
  <c r="AM62" i="20"/>
  <c r="M62" i="20"/>
  <c r="AC62" i="20"/>
  <c r="H62" i="20"/>
  <c r="X62" i="20"/>
  <c r="X62" i="21" s="1"/>
  <c r="X62" i="22" s="1"/>
  <c r="AN62" i="20"/>
  <c r="J62" i="20"/>
  <c r="AP62" i="20"/>
  <c r="S62" i="20"/>
  <c r="S62" i="21" s="1"/>
  <c r="S62" i="22" s="1"/>
  <c r="AD62" i="20"/>
  <c r="O62" i="20"/>
  <c r="Q62" i="20"/>
  <c r="Q62" i="21" s="1"/>
  <c r="Q62" i="22" s="1"/>
  <c r="AG62" i="20"/>
  <c r="L62" i="20"/>
  <c r="AB62" i="20"/>
  <c r="R62" i="20"/>
  <c r="R62" i="21" s="1"/>
  <c r="R62" i="22" s="1"/>
  <c r="AA62" i="20"/>
  <c r="F62" i="20"/>
  <c r="AL62" i="20"/>
  <c r="W62" i="20"/>
  <c r="W62" i="21" s="1"/>
  <c r="W62" i="22" s="1"/>
  <c r="E62" i="20"/>
  <c r="U62" i="20"/>
  <c r="U62" i="21" s="1"/>
  <c r="U62" i="22" s="1"/>
  <c r="AK62" i="20"/>
  <c r="P62" i="20"/>
  <c r="P62" i="21" s="1"/>
  <c r="P62" i="22" s="1"/>
  <c r="AF62" i="20"/>
  <c r="BD86" i="24"/>
  <c r="BE64" i="18"/>
  <c r="BE64" i="24" s="1"/>
  <c r="BD65" i="18"/>
  <c r="A34" i="31"/>
  <c r="B33" i="31"/>
  <c r="AX3" i="18"/>
  <c r="AW3" i="22"/>
  <c r="AW3" i="24"/>
  <c r="AW1158" i="24" s="1"/>
  <c r="AX3" i="38"/>
  <c r="AW3" i="21"/>
  <c r="AX3" i="25"/>
  <c r="AW3" i="20"/>
  <c r="AX3" i="23"/>
  <c r="AZ3" i="26" s="1"/>
  <c r="B33" i="30"/>
  <c r="A35" i="42" s="1"/>
  <c r="BZ34" i="41" s="1"/>
  <c r="CR33" i="41" s="1"/>
  <c r="A34" i="30"/>
  <c r="F63" i="24"/>
  <c r="AK63" i="24"/>
  <c r="Q63" i="24"/>
  <c r="AX63" i="24"/>
  <c r="AM63" i="24"/>
  <c r="AZ63" i="24"/>
  <c r="AF63" i="24"/>
  <c r="N63" i="24"/>
  <c r="C63" i="24"/>
  <c r="AG63" i="24"/>
  <c r="Z63" i="24"/>
  <c r="O63" i="24"/>
  <c r="D63" i="24"/>
  <c r="H63" i="24"/>
  <c r="AO63" i="24"/>
  <c r="AI63" i="24"/>
  <c r="X63" i="24"/>
  <c r="M63" i="24"/>
  <c r="I63" i="24"/>
  <c r="AP63" i="24"/>
  <c r="AJ63" i="24"/>
  <c r="BC62" i="24"/>
  <c r="AQ63" i="24"/>
  <c r="E63" i="24"/>
  <c r="AN63" i="24"/>
  <c r="AH63" i="24"/>
  <c r="W63" i="24"/>
  <c r="T63" i="24"/>
  <c r="AY63" i="24"/>
  <c r="U63" i="24"/>
  <c r="A63" i="24"/>
  <c r="J63" i="24"/>
  <c r="AS63" i="24"/>
  <c r="Y63" i="24"/>
  <c r="AL63" i="24"/>
  <c r="AA63" i="24"/>
  <c r="AB63" i="24"/>
  <c r="R63" i="24"/>
  <c r="G63" i="24"/>
  <c r="AT63" i="24"/>
  <c r="AR63" i="24"/>
  <c r="AU63" i="24"/>
  <c r="AV63" i="24"/>
  <c r="V63" i="24"/>
  <c r="K63" i="24"/>
  <c r="AW63" i="24"/>
  <c r="BB62" i="24"/>
  <c r="BA62" i="24" s="1"/>
  <c r="B63" i="24"/>
  <c r="AC63" i="24"/>
  <c r="AD63" i="24"/>
  <c r="S63" i="24"/>
  <c r="L63" i="24"/>
  <c r="AE63" i="24"/>
  <c r="P63" i="24"/>
  <c r="G58" i="23" l="1"/>
  <c r="AH58" i="23"/>
  <c r="BH62" i="23"/>
  <c r="BB62" i="23"/>
  <c r="C63" i="23"/>
  <c r="B63" i="23" s="1"/>
  <c r="BF62" i="23"/>
  <c r="BD62" i="23" s="1"/>
  <c r="BE62" i="23"/>
  <c r="AC58" i="23"/>
  <c r="D58" i="23"/>
  <c r="R58" i="23"/>
  <c r="Y58" i="23"/>
  <c r="S58" i="23"/>
  <c r="V58" i="23"/>
  <c r="Q58" i="23"/>
  <c r="T58" i="23"/>
  <c r="X58" i="23"/>
  <c r="W58" i="23"/>
  <c r="U58" i="23"/>
  <c r="P58" i="23"/>
  <c r="I58" i="23"/>
  <c r="AP58" i="23"/>
  <c r="M58" i="23"/>
  <c r="AI58" i="23"/>
  <c r="Z58" i="23"/>
  <c r="H58" i="23"/>
  <c r="AL58" i="23"/>
  <c r="AO58" i="23"/>
  <c r="AQ58" i="23"/>
  <c r="AG58" i="23"/>
  <c r="N58" i="23"/>
  <c r="L58" i="23"/>
  <c r="K58" i="23"/>
  <c r="F58" i="23"/>
  <c r="AF58" i="23"/>
  <c r="AB58" i="23"/>
  <c r="AM58" i="23"/>
  <c r="AJ58" i="23"/>
  <c r="O58" i="23"/>
  <c r="BJ61" i="23"/>
  <c r="A61" i="23"/>
  <c r="AE58" i="23"/>
  <c r="E58" i="23"/>
  <c r="AN58" i="23"/>
  <c r="AK58" i="23"/>
  <c r="AD58" i="23"/>
  <c r="AA58" i="23"/>
  <c r="J58" i="23"/>
  <c r="BI57" i="23"/>
  <c r="BC61" i="23"/>
  <c r="AC59" i="22"/>
  <c r="C59" i="22"/>
  <c r="A63" i="22"/>
  <c r="B63" i="22"/>
  <c r="AF59" i="22"/>
  <c r="AD59" i="22"/>
  <c r="AK59" i="22"/>
  <c r="AO59" i="22"/>
  <c r="D59" i="22"/>
  <c r="AA59" i="22"/>
  <c r="AB59" i="22"/>
  <c r="AG59" i="22"/>
  <c r="AL59" i="22"/>
  <c r="AN59" i="22"/>
  <c r="E59" i="22"/>
  <c r="F59" i="22"/>
  <c r="Z59" i="22"/>
  <c r="AM59" i="22"/>
  <c r="AJ59" i="22"/>
  <c r="AI59" i="22"/>
  <c r="AP59" i="22"/>
  <c r="G59" i="22"/>
  <c r="AE59" i="22"/>
  <c r="AH59" i="22"/>
  <c r="A63" i="21"/>
  <c r="B63" i="21"/>
  <c r="BF62" i="21"/>
  <c r="BE62" i="21"/>
  <c r="BB62" i="21"/>
  <c r="O62" i="21"/>
  <c r="O62" i="22" s="1"/>
  <c r="BM62" i="21"/>
  <c r="J62" i="21"/>
  <c r="J62" i="22" s="1"/>
  <c r="BH62" i="21"/>
  <c r="N62" i="21"/>
  <c r="N62" i="22" s="1"/>
  <c r="BL62" i="21"/>
  <c r="BD62" i="21"/>
  <c r="BJ62" i="21"/>
  <c r="L62" i="21"/>
  <c r="L62" i="22" s="1"/>
  <c r="BK62" i="21"/>
  <c r="M62" i="21"/>
  <c r="M62" i="22" s="1"/>
  <c r="K62" i="21"/>
  <c r="K62" i="22" s="1"/>
  <c r="BI62" i="21"/>
  <c r="BZ61" i="21"/>
  <c r="BC62" i="21"/>
  <c r="BA62" i="21"/>
  <c r="BG62" i="21"/>
  <c r="AJ60" i="21"/>
  <c r="E60" i="21"/>
  <c r="I60" i="21"/>
  <c r="I60" i="22" s="1"/>
  <c r="AB60" i="21"/>
  <c r="AA60" i="21"/>
  <c r="AM60" i="21"/>
  <c r="AH60" i="21"/>
  <c r="G60" i="21"/>
  <c r="AI60" i="21"/>
  <c r="F60" i="21"/>
  <c r="C60" i="21"/>
  <c r="X60" i="21"/>
  <c r="AD60" i="21"/>
  <c r="AF60" i="21"/>
  <c r="W60" i="21"/>
  <c r="Y60" i="21"/>
  <c r="V60" i="21"/>
  <c r="AN60" i="21"/>
  <c r="H60" i="21"/>
  <c r="AC60" i="21"/>
  <c r="AK60" i="21"/>
  <c r="AE60" i="21"/>
  <c r="AO60" i="21"/>
  <c r="AP60" i="21"/>
  <c r="AG60" i="21"/>
  <c r="Z60" i="21"/>
  <c r="D60" i="21"/>
  <c r="AL60" i="21"/>
  <c r="Q63" i="20"/>
  <c r="Q63" i="21" s="1"/>
  <c r="Q63" i="22" s="1"/>
  <c r="Z63" i="20"/>
  <c r="E63" i="20"/>
  <c r="AK63" i="20"/>
  <c r="N63" i="20"/>
  <c r="P63" i="20"/>
  <c r="P63" i="21" s="1"/>
  <c r="P63" i="22" s="1"/>
  <c r="AF63" i="20"/>
  <c r="K63" i="20"/>
  <c r="AA63" i="20"/>
  <c r="Y63" i="20"/>
  <c r="A63" i="20"/>
  <c r="AH63" i="20"/>
  <c r="M63" i="20"/>
  <c r="V63" i="20"/>
  <c r="V63" i="21" s="1"/>
  <c r="V63" i="22" s="1"/>
  <c r="D63" i="20"/>
  <c r="C63" i="20"/>
  <c r="T63" i="20"/>
  <c r="T63" i="21" s="1"/>
  <c r="T63" i="22" s="1"/>
  <c r="AJ63" i="20"/>
  <c r="O63" i="20"/>
  <c r="AE63" i="20"/>
  <c r="AG63" i="20"/>
  <c r="J63" i="20"/>
  <c r="AP63" i="20"/>
  <c r="U63" i="20"/>
  <c r="U63" i="21" s="1"/>
  <c r="U63" i="22" s="1"/>
  <c r="AD63" i="20"/>
  <c r="H63" i="20"/>
  <c r="X63" i="20"/>
  <c r="X63" i="21" s="1"/>
  <c r="X63" i="22" s="1"/>
  <c r="AN63" i="20"/>
  <c r="B63" i="20"/>
  <c r="S63" i="20"/>
  <c r="S63" i="21" s="1"/>
  <c r="S63" i="22" s="1"/>
  <c r="AI63" i="20"/>
  <c r="I63" i="20"/>
  <c r="AO63" i="20"/>
  <c r="R63" i="20"/>
  <c r="R63" i="21" s="1"/>
  <c r="R63" i="22" s="1"/>
  <c r="AC63" i="20"/>
  <c r="F63" i="20"/>
  <c r="AL63" i="20"/>
  <c r="L63" i="20"/>
  <c r="AB63" i="20"/>
  <c r="G63" i="20"/>
  <c r="W63" i="20"/>
  <c r="W63" i="21" s="1"/>
  <c r="W63" i="22" s="1"/>
  <c r="AM63" i="20"/>
  <c r="BD87" i="24"/>
  <c r="BD66" i="18"/>
  <c r="BE66" i="18" s="1"/>
  <c r="BE66" i="24" s="1"/>
  <c r="BE65" i="18"/>
  <c r="BE65" i="24" s="1"/>
  <c r="B34" i="31"/>
  <c r="A35" i="31"/>
  <c r="AY3" i="18"/>
  <c r="AY3" i="25"/>
  <c r="AX3" i="21"/>
  <c r="AX3" i="24"/>
  <c r="AX1158" i="24" s="1"/>
  <c r="AY3" i="23"/>
  <c r="BA3" i="26" s="1"/>
  <c r="AX3" i="22"/>
  <c r="AY3" i="38"/>
  <c r="AX3" i="20"/>
  <c r="B34" i="30"/>
  <c r="A36" i="42" s="1"/>
  <c r="BZ35" i="41" s="1"/>
  <c r="CR34" i="41" s="1"/>
  <c r="A35" i="30"/>
  <c r="BB63" i="24"/>
  <c r="AX64" i="24"/>
  <c r="AB64" i="24"/>
  <c r="H64" i="24"/>
  <c r="Y64" i="24"/>
  <c r="N64" i="24"/>
  <c r="K64" i="24"/>
  <c r="BA63" i="24"/>
  <c r="AP64" i="24"/>
  <c r="L64" i="24"/>
  <c r="AM64" i="24"/>
  <c r="Q64" i="24"/>
  <c r="F64" i="24"/>
  <c r="AV64" i="24"/>
  <c r="AU64" i="24"/>
  <c r="C64" i="24"/>
  <c r="D64" i="24"/>
  <c r="AO64" i="24"/>
  <c r="E64" i="24"/>
  <c r="X64" i="24"/>
  <c r="V64" i="24"/>
  <c r="AS64" i="24"/>
  <c r="AH64" i="24"/>
  <c r="AY64" i="24"/>
  <c r="W64" i="24"/>
  <c r="I64" i="24"/>
  <c r="AZ64" i="24"/>
  <c r="AF64" i="24"/>
  <c r="AK64" i="24"/>
  <c r="Z64" i="24"/>
  <c r="AI64" i="24"/>
  <c r="G64" i="24"/>
  <c r="A64" i="24"/>
  <c r="AJ64" i="24"/>
  <c r="P64" i="24"/>
  <c r="AC64" i="24"/>
  <c r="R64" i="24"/>
  <c r="S64" i="24"/>
  <c r="BC63" i="24"/>
  <c r="AT64" i="24"/>
  <c r="T64" i="24"/>
  <c r="U64" i="24"/>
  <c r="J64" i="24"/>
  <c r="AW64" i="24"/>
  <c r="AL64" i="24"/>
  <c r="AE64" i="24"/>
  <c r="M64" i="24"/>
  <c r="B64" i="24"/>
  <c r="AN64" i="24"/>
  <c r="AD64" i="24"/>
  <c r="AQ64" i="24"/>
  <c r="O64" i="24"/>
  <c r="AR64" i="24"/>
  <c r="AG64" i="24"/>
  <c r="AA64" i="24"/>
  <c r="Z59" i="23" l="1"/>
  <c r="AI59" i="23"/>
  <c r="BB63" i="23"/>
  <c r="BH63" i="23"/>
  <c r="BE63" i="23"/>
  <c r="C64" i="23"/>
  <c r="B64" i="23" s="1"/>
  <c r="BF63" i="23"/>
  <c r="BD63" i="23" s="1"/>
  <c r="AQ59" i="23"/>
  <c r="AA59" i="23"/>
  <c r="AM59" i="23"/>
  <c r="E59" i="23"/>
  <c r="AG59" i="23"/>
  <c r="AD59" i="23"/>
  <c r="AJ59" i="23"/>
  <c r="G59" i="23"/>
  <c r="AH59" i="23"/>
  <c r="AP59" i="23"/>
  <c r="BI58" i="23"/>
  <c r="AF59" i="23"/>
  <c r="AK59" i="23"/>
  <c r="F59" i="23"/>
  <c r="AC59" i="23"/>
  <c r="AL59" i="23"/>
  <c r="BJ62" i="23"/>
  <c r="A62" i="23"/>
  <c r="H59" i="23"/>
  <c r="AN59" i="23"/>
  <c r="AO59" i="23"/>
  <c r="AB59" i="23"/>
  <c r="AE59" i="23"/>
  <c r="D59" i="23"/>
  <c r="U59" i="23"/>
  <c r="Y59" i="23"/>
  <c r="R59" i="23"/>
  <c r="T59" i="23"/>
  <c r="S59" i="23"/>
  <c r="Q59" i="23"/>
  <c r="V59" i="23"/>
  <c r="X59" i="23"/>
  <c r="W59" i="23"/>
  <c r="K59" i="23"/>
  <c r="M59" i="23"/>
  <c r="N59" i="23"/>
  <c r="L59" i="23"/>
  <c r="P59" i="23"/>
  <c r="O59" i="23"/>
  <c r="I59" i="23"/>
  <c r="J59" i="23"/>
  <c r="BC62" i="23"/>
  <c r="Z60" i="22"/>
  <c r="AL60" i="22"/>
  <c r="A64" i="22"/>
  <c r="B64" i="22"/>
  <c r="AP60" i="22"/>
  <c r="AC60" i="22"/>
  <c r="Y60" i="22"/>
  <c r="X60" i="22"/>
  <c r="G60" i="22"/>
  <c r="AB60" i="22"/>
  <c r="D60" i="22"/>
  <c r="AO60" i="22"/>
  <c r="H60" i="22"/>
  <c r="W60" i="22"/>
  <c r="C60" i="22"/>
  <c r="AH60" i="22"/>
  <c r="AE60" i="22"/>
  <c r="AN60" i="22"/>
  <c r="AF60" i="22"/>
  <c r="F60" i="22"/>
  <c r="AM60" i="22"/>
  <c r="E60" i="22"/>
  <c r="AG60" i="22"/>
  <c r="AK60" i="22"/>
  <c r="V60" i="22"/>
  <c r="AD60" i="22"/>
  <c r="AI60" i="22"/>
  <c r="AA60" i="22"/>
  <c r="AJ60" i="22"/>
  <c r="A64" i="21"/>
  <c r="B64" i="21"/>
  <c r="BK63" i="21"/>
  <c r="BL63" i="21"/>
  <c r="N63" i="21"/>
  <c r="N63" i="22" s="1"/>
  <c r="H61" i="21"/>
  <c r="Z61" i="21"/>
  <c r="AK61" i="21"/>
  <c r="F61" i="21"/>
  <c r="AB61" i="21"/>
  <c r="AN61" i="21"/>
  <c r="AF61" i="21"/>
  <c r="AA61" i="21"/>
  <c r="AM61" i="21"/>
  <c r="V61" i="21"/>
  <c r="AE61" i="21"/>
  <c r="AD61" i="21"/>
  <c r="AI61" i="21"/>
  <c r="D61" i="21"/>
  <c r="X61" i="21"/>
  <c r="AL61" i="21"/>
  <c r="AH61" i="21"/>
  <c r="AO61" i="21"/>
  <c r="AJ61" i="21"/>
  <c r="G61" i="21"/>
  <c r="Y61" i="21"/>
  <c r="C61" i="21"/>
  <c r="E61" i="21"/>
  <c r="AP61" i="21"/>
  <c r="AC61" i="21"/>
  <c r="W61" i="21"/>
  <c r="AG61" i="21"/>
  <c r="BE63" i="21"/>
  <c r="BD63" i="21"/>
  <c r="BG63" i="21"/>
  <c r="BA63" i="21"/>
  <c r="BI63" i="21"/>
  <c r="BM63" i="21"/>
  <c r="O63" i="21"/>
  <c r="O63" i="22" s="1"/>
  <c r="BB63" i="21"/>
  <c r="BC63" i="21"/>
  <c r="BJ63" i="21"/>
  <c r="BF63" i="21"/>
  <c r="BH63" i="21"/>
  <c r="BZ62" i="21"/>
  <c r="AF64" i="20"/>
  <c r="Q64" i="20"/>
  <c r="Q64" i="21" s="1"/>
  <c r="Q64" i="22" s="1"/>
  <c r="AB64" i="20"/>
  <c r="E64" i="20"/>
  <c r="AK64" i="20"/>
  <c r="G64" i="20"/>
  <c r="W64" i="20"/>
  <c r="W64" i="21" s="1"/>
  <c r="W64" i="22" s="1"/>
  <c r="AM64" i="20"/>
  <c r="A64" i="20"/>
  <c r="R64" i="20"/>
  <c r="R64" i="21" s="1"/>
  <c r="R64" i="22" s="1"/>
  <c r="AH64" i="20"/>
  <c r="H64" i="20"/>
  <c r="AN64" i="20"/>
  <c r="Y64" i="20"/>
  <c r="Y64" i="21" s="1"/>
  <c r="Y64" i="22" s="1"/>
  <c r="D64" i="20"/>
  <c r="C64" i="20"/>
  <c r="AJ64" i="20"/>
  <c r="M64" i="20"/>
  <c r="K64" i="20"/>
  <c r="AA64" i="20"/>
  <c r="F64" i="20"/>
  <c r="V64" i="20"/>
  <c r="V64" i="21" s="1"/>
  <c r="V64" i="22" s="1"/>
  <c r="AL64" i="20"/>
  <c r="P64" i="20"/>
  <c r="P64" i="21" s="1"/>
  <c r="P64" i="22" s="1"/>
  <c r="AG64" i="20"/>
  <c r="L64" i="20"/>
  <c r="U64" i="20"/>
  <c r="U64" i="21" s="1"/>
  <c r="U64" i="22" s="1"/>
  <c r="O64" i="20"/>
  <c r="AE64" i="20"/>
  <c r="J64" i="20"/>
  <c r="Z64" i="20"/>
  <c r="AP64" i="20"/>
  <c r="X64" i="20"/>
  <c r="X64" i="21" s="1"/>
  <c r="X64" i="22" s="1"/>
  <c r="I64" i="20"/>
  <c r="AO64" i="20"/>
  <c r="T64" i="20"/>
  <c r="T64" i="21" s="1"/>
  <c r="T64" i="22" s="1"/>
  <c r="AC64" i="20"/>
  <c r="B64" i="20"/>
  <c r="S64" i="20"/>
  <c r="S64" i="21" s="1"/>
  <c r="S64" i="22" s="1"/>
  <c r="AI64" i="20"/>
  <c r="N64" i="20"/>
  <c r="AD64" i="20"/>
  <c r="BD88" i="24"/>
  <c r="BD67" i="18"/>
  <c r="B35" i="31"/>
  <c r="A36" i="31"/>
  <c r="AY3" i="24"/>
  <c r="AY1158" i="24" s="1"/>
  <c r="AZ3" i="18"/>
  <c r="AZ3" i="23"/>
  <c r="BB3" i="26" s="1"/>
  <c r="AY3" i="21"/>
  <c r="AZ3" i="38"/>
  <c r="AY3" i="22"/>
  <c r="AY3" i="20"/>
  <c r="AZ3" i="25"/>
  <c r="B35" i="30"/>
  <c r="A37" i="42" s="1"/>
  <c r="BZ36" i="41" s="1"/>
  <c r="CR35" i="41" s="1"/>
  <c r="A36" i="30"/>
  <c r="X65" i="24"/>
  <c r="I65" i="24"/>
  <c r="B65" i="24"/>
  <c r="AM66" i="24"/>
  <c r="AB66" i="24"/>
  <c r="AG66" i="24"/>
  <c r="E66" i="24"/>
  <c r="AY65" i="24"/>
  <c r="AF66" i="24"/>
  <c r="AZ65" i="24"/>
  <c r="AK65" i="24"/>
  <c r="C65" i="24"/>
  <c r="AD65" i="24"/>
  <c r="C66" i="24"/>
  <c r="AH66" i="24"/>
  <c r="N66" i="24"/>
  <c r="AQ66" i="24"/>
  <c r="M66" i="24"/>
  <c r="P65" i="24"/>
  <c r="A65" i="24"/>
  <c r="AM65" i="24"/>
  <c r="AE66" i="24"/>
  <c r="T66" i="24"/>
  <c r="Q66" i="24"/>
  <c r="AR65" i="24"/>
  <c r="N65" i="24"/>
  <c r="AS66" i="24"/>
  <c r="AL65" i="24"/>
  <c r="AP66" i="24"/>
  <c r="AT65" i="24"/>
  <c r="T65" i="24"/>
  <c r="AU65" i="24"/>
  <c r="X66" i="24"/>
  <c r="AC65" i="24"/>
  <c r="AV65" i="24"/>
  <c r="AX65" i="24"/>
  <c r="AZ66" i="24"/>
  <c r="F66" i="24"/>
  <c r="P66" i="24"/>
  <c r="Y65" i="24"/>
  <c r="AH65" i="24"/>
  <c r="AR66" i="24"/>
  <c r="AK66" i="24"/>
  <c r="AA66" i="24"/>
  <c r="D65" i="24"/>
  <c r="AI65" i="24"/>
  <c r="O65" i="24"/>
  <c r="S66" i="24"/>
  <c r="H66" i="24"/>
  <c r="AT66" i="24"/>
  <c r="I66" i="24"/>
  <c r="AF65" i="24"/>
  <c r="R65" i="24"/>
  <c r="AJ66" i="24"/>
  <c r="U66" i="24"/>
  <c r="AO66" i="24"/>
  <c r="H65" i="24"/>
  <c r="AQ65" i="24"/>
  <c r="W65" i="24"/>
  <c r="W66" i="24"/>
  <c r="L66" i="24"/>
  <c r="A66" i="24"/>
  <c r="AB65" i="24"/>
  <c r="AP65" i="24"/>
  <c r="R66" i="24"/>
  <c r="AJ65" i="24"/>
  <c r="U65" i="24"/>
  <c r="Z65" i="24"/>
  <c r="AY66" i="24"/>
  <c r="AN66" i="24"/>
  <c r="B66" i="24"/>
  <c r="AC66" i="24"/>
  <c r="AV66" i="24"/>
  <c r="BC64" i="24"/>
  <c r="AW65" i="24"/>
  <c r="AA65" i="24"/>
  <c r="G65" i="24"/>
  <c r="O66" i="24"/>
  <c r="D66" i="24"/>
  <c r="AL66" i="24"/>
  <c r="M65" i="24"/>
  <c r="K66" i="24"/>
  <c r="AO65" i="24"/>
  <c r="K65" i="24"/>
  <c r="G66" i="24"/>
  <c r="V66" i="24"/>
  <c r="L65" i="24"/>
  <c r="AD66" i="24"/>
  <c r="E65" i="24"/>
  <c r="AI66" i="24"/>
  <c r="Y66" i="24"/>
  <c r="AX66" i="24"/>
  <c r="AG65" i="24"/>
  <c r="V65" i="24"/>
  <c r="Z66" i="24"/>
  <c r="S65" i="24"/>
  <c r="AN65" i="24"/>
  <c r="F65" i="24"/>
  <c r="J66" i="24"/>
  <c r="AS65" i="24"/>
  <c r="BB64" i="24"/>
  <c r="BA64" i="24" s="1"/>
  <c r="AE65" i="24"/>
  <c r="Q65" i="24"/>
  <c r="AU66" i="24"/>
  <c r="AW66" i="24"/>
  <c r="J65" i="24"/>
  <c r="BC63" i="23" l="1"/>
  <c r="AK60" i="23"/>
  <c r="BH64" i="23"/>
  <c r="BB64" i="23"/>
  <c r="BE64" i="23"/>
  <c r="C66" i="23"/>
  <c r="B66" i="23" s="1"/>
  <c r="BF64" i="23"/>
  <c r="BD64" i="23" s="1"/>
  <c r="C65" i="23"/>
  <c r="B65" i="23" s="1"/>
  <c r="AB60" i="23"/>
  <c r="AL60" i="23"/>
  <c r="G60" i="23"/>
  <c r="AI60" i="23"/>
  <c r="AP60" i="23"/>
  <c r="Y60" i="23"/>
  <c r="AC61" i="22"/>
  <c r="AJ60" i="23"/>
  <c r="AH60" i="23"/>
  <c r="AG60" i="23"/>
  <c r="D60" i="23"/>
  <c r="S60" i="23"/>
  <c r="U60" i="23"/>
  <c r="T60" i="23"/>
  <c r="Q60" i="23"/>
  <c r="V60" i="23"/>
  <c r="R60" i="23"/>
  <c r="K60" i="23"/>
  <c r="L60" i="23"/>
  <c r="P60" i="23"/>
  <c r="N60" i="23"/>
  <c r="M60" i="23"/>
  <c r="O60" i="23"/>
  <c r="E60" i="23"/>
  <c r="Z60" i="23"/>
  <c r="BJ63" i="23"/>
  <c r="A63" i="23"/>
  <c r="AE60" i="23"/>
  <c r="F60" i="23"/>
  <c r="AO60" i="23"/>
  <c r="X60" i="23"/>
  <c r="AC60" i="23"/>
  <c r="AD60" i="23"/>
  <c r="AM60" i="23"/>
  <c r="BI59" i="23"/>
  <c r="J60" i="23"/>
  <c r="W60" i="23"/>
  <c r="AN60" i="23"/>
  <c r="AF60" i="23"/>
  <c r="I60" i="23"/>
  <c r="H60" i="23"/>
  <c r="AQ60" i="23"/>
  <c r="AA60" i="23"/>
  <c r="W61" i="22"/>
  <c r="AG61" i="22"/>
  <c r="A65" i="22"/>
  <c r="B66" i="22"/>
  <c r="A66" i="22"/>
  <c r="B65" i="22"/>
  <c r="AP61" i="22"/>
  <c r="G61" i="22"/>
  <c r="AL61" i="22"/>
  <c r="AD61" i="22"/>
  <c r="AA61" i="22"/>
  <c r="F61" i="22"/>
  <c r="E61" i="22"/>
  <c r="AJ61" i="22"/>
  <c r="X61" i="22"/>
  <c r="AE61" i="22"/>
  <c r="AF61" i="22"/>
  <c r="AK61" i="22"/>
  <c r="C61" i="22"/>
  <c r="AO61" i="22"/>
  <c r="D61" i="22"/>
  <c r="V61" i="22"/>
  <c r="AN61" i="22"/>
  <c r="Z61" i="22"/>
  <c r="Y61" i="22"/>
  <c r="AH61" i="22"/>
  <c r="AI61" i="22"/>
  <c r="AM61" i="22"/>
  <c r="AB61" i="22"/>
  <c r="H61" i="22"/>
  <c r="A65" i="21"/>
  <c r="B66" i="21"/>
  <c r="A66" i="21"/>
  <c r="B65" i="21"/>
  <c r="BG64" i="21"/>
  <c r="BH64" i="21"/>
  <c r="BJ64" i="21"/>
  <c r="L64" i="21"/>
  <c r="L64" i="22" s="1"/>
  <c r="BK64" i="21"/>
  <c r="M64" i="21"/>
  <c r="M64" i="22" s="1"/>
  <c r="BE64" i="21"/>
  <c r="N64" i="21"/>
  <c r="N64" i="22" s="1"/>
  <c r="BL64" i="21"/>
  <c r="BD64" i="21"/>
  <c r="BZ63" i="21"/>
  <c r="O64" i="21"/>
  <c r="O64" i="22" s="1"/>
  <c r="BM64" i="21"/>
  <c r="BA64" i="21"/>
  <c r="BF64" i="21"/>
  <c r="BC64" i="21"/>
  <c r="H62" i="21"/>
  <c r="D62" i="21"/>
  <c r="AL62" i="21"/>
  <c r="AO62" i="21"/>
  <c r="AN62" i="21"/>
  <c r="AF62" i="21"/>
  <c r="AG62" i="21"/>
  <c r="G62" i="21"/>
  <c r="AE62" i="21"/>
  <c r="AB62" i="21"/>
  <c r="Y62" i="21"/>
  <c r="AM62" i="21"/>
  <c r="AP62" i="21"/>
  <c r="Z62" i="21"/>
  <c r="AC62" i="21"/>
  <c r="AI62" i="21"/>
  <c r="E62" i="21"/>
  <c r="AH62" i="21"/>
  <c r="I62" i="21"/>
  <c r="I62" i="22" s="1"/>
  <c r="AK62" i="21"/>
  <c r="AJ62" i="21"/>
  <c r="F62" i="21"/>
  <c r="AD62" i="21"/>
  <c r="AA62" i="21"/>
  <c r="C62" i="21"/>
  <c r="K64" i="21"/>
  <c r="K64" i="22" s="1"/>
  <c r="BI64" i="21"/>
  <c r="BB64" i="21"/>
  <c r="AP66" i="20"/>
  <c r="Q66" i="20"/>
  <c r="Q66" i="21" s="1"/>
  <c r="Q66" i="22" s="1"/>
  <c r="L66" i="20"/>
  <c r="O65" i="20"/>
  <c r="K65" i="20"/>
  <c r="T65" i="20"/>
  <c r="T65" i="21" s="1"/>
  <c r="T65" i="22" s="1"/>
  <c r="N65" i="20"/>
  <c r="V66" i="20"/>
  <c r="V66" i="21" s="1"/>
  <c r="V66" i="22" s="1"/>
  <c r="G66" i="20"/>
  <c r="AM66" i="20"/>
  <c r="R66" i="20"/>
  <c r="R66" i="21" s="1"/>
  <c r="R66" i="22" s="1"/>
  <c r="AA66" i="20"/>
  <c r="E66" i="20"/>
  <c r="U66" i="20"/>
  <c r="U66" i="21" s="1"/>
  <c r="U66" i="22" s="1"/>
  <c r="AK66" i="20"/>
  <c r="P66" i="20"/>
  <c r="P66" i="21" s="1"/>
  <c r="P66" i="22" s="1"/>
  <c r="AF66" i="20"/>
  <c r="W65" i="20"/>
  <c r="W65" i="21" s="1"/>
  <c r="W65" i="22" s="1"/>
  <c r="H65" i="20"/>
  <c r="AN65" i="20"/>
  <c r="S65" i="20"/>
  <c r="S65" i="21" s="1"/>
  <c r="S65" i="22" s="1"/>
  <c r="AB65" i="20"/>
  <c r="A65" i="20"/>
  <c r="R65" i="20"/>
  <c r="R65" i="21" s="1"/>
  <c r="R65" i="22" s="1"/>
  <c r="AH65" i="20"/>
  <c r="Q65" i="20"/>
  <c r="Q65" i="21" s="1"/>
  <c r="Q65" i="22" s="1"/>
  <c r="AG65" i="20"/>
  <c r="N66" i="20"/>
  <c r="J66" i="20"/>
  <c r="AF65" i="20"/>
  <c r="AD65" i="20"/>
  <c r="AD66" i="20"/>
  <c r="O66" i="20"/>
  <c r="Z66" i="20"/>
  <c r="B66" i="20"/>
  <c r="AI66" i="20"/>
  <c r="I66" i="20"/>
  <c r="Y66" i="20"/>
  <c r="AO66" i="20"/>
  <c r="D66" i="20"/>
  <c r="C66" i="20"/>
  <c r="T66" i="20"/>
  <c r="T66" i="21" s="1"/>
  <c r="T66" i="22" s="1"/>
  <c r="AJ66" i="20"/>
  <c r="AE65" i="20"/>
  <c r="P65" i="20"/>
  <c r="P65" i="21" s="1"/>
  <c r="P65" i="22" s="1"/>
  <c r="AA65" i="20"/>
  <c r="D65" i="20"/>
  <c r="C65" i="20"/>
  <c r="AJ65" i="20"/>
  <c r="F65" i="20"/>
  <c r="V65" i="20"/>
  <c r="V65" i="21" s="1"/>
  <c r="V65" i="22" s="1"/>
  <c r="AL65" i="20"/>
  <c r="E65" i="20"/>
  <c r="U65" i="20"/>
  <c r="U65" i="21" s="1"/>
  <c r="U65" i="22" s="1"/>
  <c r="AK65" i="20"/>
  <c r="AE66" i="20"/>
  <c r="S66" i="20"/>
  <c r="S66" i="21" s="1"/>
  <c r="S66" i="22" s="1"/>
  <c r="AG66" i="20"/>
  <c r="AB66" i="20"/>
  <c r="M65" i="20"/>
  <c r="AC65" i="20"/>
  <c r="F66" i="20"/>
  <c r="AL66" i="20"/>
  <c r="W66" i="20"/>
  <c r="A66" i="20"/>
  <c r="AH66" i="20"/>
  <c r="K66" i="20"/>
  <c r="M66" i="20"/>
  <c r="AC66" i="20"/>
  <c r="H66" i="20"/>
  <c r="X66" i="20"/>
  <c r="AN66" i="20"/>
  <c r="G65" i="20"/>
  <c r="AM65" i="20"/>
  <c r="X65" i="20"/>
  <c r="X65" i="21" s="1"/>
  <c r="X65" i="22" s="1"/>
  <c r="B65" i="20"/>
  <c r="AI65" i="20"/>
  <c r="L65" i="20"/>
  <c r="J65" i="20"/>
  <c r="Z65" i="20"/>
  <c r="AP65" i="20"/>
  <c r="I65" i="20"/>
  <c r="Y65" i="20"/>
  <c r="AO65" i="20"/>
  <c r="BD89" i="24"/>
  <c r="BE67" i="18"/>
  <c r="BE67" i="24" s="1"/>
  <c r="BD68" i="18"/>
  <c r="BD69" i="18" s="1"/>
  <c r="BE69" i="18" s="1"/>
  <c r="BE69" i="24" s="1"/>
  <c r="B36" i="31"/>
  <c r="A37" i="31"/>
  <c r="AZ3" i="24"/>
  <c r="AZ1158" i="24" s="1"/>
  <c r="AZ3" i="22"/>
  <c r="BA3" i="38"/>
  <c r="AZ3" i="21"/>
  <c r="BA3" i="25"/>
  <c r="AZ3" i="20"/>
  <c r="BA3" i="23"/>
  <c r="BC3" i="26" s="1"/>
  <c r="D2" i="18"/>
  <c r="B36" i="30"/>
  <c r="A38" i="42" s="1"/>
  <c r="BZ37" i="41" s="1"/>
  <c r="CR36" i="41" s="1"/>
  <c r="A37" i="30"/>
  <c r="BB66" i="24"/>
  <c r="BC66" i="24"/>
  <c r="BC65" i="24"/>
  <c r="BA66" i="24"/>
  <c r="BB65" i="24"/>
  <c r="BA65" i="24" s="1"/>
  <c r="BC64" i="23" l="1"/>
  <c r="AJ61" i="23"/>
  <c r="BB65" i="23"/>
  <c r="BH65" i="23"/>
  <c r="BE66" i="23"/>
  <c r="BF65" i="23"/>
  <c r="BD65" i="23" s="1"/>
  <c r="BH66" i="23"/>
  <c r="BB66" i="23"/>
  <c r="BE65" i="23"/>
  <c r="BF66" i="23"/>
  <c r="BD66" i="23" s="1"/>
  <c r="AC61" i="23"/>
  <c r="Z61" i="23"/>
  <c r="E61" i="23"/>
  <c r="AG61" i="23"/>
  <c r="F61" i="23"/>
  <c r="AM61" i="23"/>
  <c r="X61" i="23"/>
  <c r="AN61" i="23"/>
  <c r="AA61" i="23"/>
  <c r="AP61" i="23"/>
  <c r="AF61" i="23"/>
  <c r="G61" i="23"/>
  <c r="H61" i="23"/>
  <c r="AO61" i="23"/>
  <c r="D61" i="23"/>
  <c r="R61" i="23"/>
  <c r="S61" i="23"/>
  <c r="T61" i="23"/>
  <c r="V61" i="23"/>
  <c r="U61" i="23"/>
  <c r="Q61" i="23"/>
  <c r="O61" i="23"/>
  <c r="L61" i="23"/>
  <c r="N61" i="23"/>
  <c r="P61" i="23"/>
  <c r="J61" i="23"/>
  <c r="M61" i="23"/>
  <c r="K61" i="23"/>
  <c r="Y61" i="23"/>
  <c r="AB61" i="23"/>
  <c r="AQ61" i="23"/>
  <c r="BI60" i="23"/>
  <c r="AD61" i="23"/>
  <c r="I61" i="23"/>
  <c r="AI61" i="23"/>
  <c r="W61" i="23"/>
  <c r="AL61" i="23"/>
  <c r="AK61" i="23"/>
  <c r="AE61" i="23"/>
  <c r="AH61" i="23"/>
  <c r="BJ64" i="23"/>
  <c r="A64" i="23"/>
  <c r="AA62" i="22"/>
  <c r="AK62" i="22"/>
  <c r="AI62" i="22"/>
  <c r="AM62" i="22"/>
  <c r="G62" i="22"/>
  <c r="AO62" i="22"/>
  <c r="AD62" i="22"/>
  <c r="AC62" i="22"/>
  <c r="Y62" i="22"/>
  <c r="AG62" i="22"/>
  <c r="AL62" i="22"/>
  <c r="F62" i="22"/>
  <c r="AH62" i="22"/>
  <c r="Z62" i="22"/>
  <c r="AB62" i="22"/>
  <c r="AF62" i="22"/>
  <c r="D62" i="22"/>
  <c r="C62" i="22"/>
  <c r="AJ62" i="22"/>
  <c r="E62" i="22"/>
  <c r="AP62" i="22"/>
  <c r="AE62" i="22"/>
  <c r="AN62" i="22"/>
  <c r="H62" i="22"/>
  <c r="BE65" i="21"/>
  <c r="BC65" i="21"/>
  <c r="BG66" i="21"/>
  <c r="BH66" i="21"/>
  <c r="BE66" i="21"/>
  <c r="BH65" i="21"/>
  <c r="K66" i="21"/>
  <c r="K66" i="22" s="1"/>
  <c r="BI66" i="21"/>
  <c r="BB65" i="21"/>
  <c r="BF65" i="21"/>
  <c r="BL65" i="21"/>
  <c r="N65" i="21"/>
  <c r="N65" i="22" s="1"/>
  <c r="BJ66" i="21"/>
  <c r="L66" i="21"/>
  <c r="L66" i="22" s="1"/>
  <c r="O66" i="21"/>
  <c r="O66" i="22" s="1"/>
  <c r="BM66" i="21"/>
  <c r="BZ64" i="21"/>
  <c r="BG65" i="21"/>
  <c r="L65" i="21"/>
  <c r="L65" i="22" s="1"/>
  <c r="BJ65" i="21"/>
  <c r="BF66" i="21"/>
  <c r="BD66" i="21"/>
  <c r="BD65" i="21"/>
  <c r="AD63" i="21"/>
  <c r="AA63" i="21"/>
  <c r="AN63" i="21"/>
  <c r="AH63" i="21"/>
  <c r="AB63" i="21"/>
  <c r="AF63" i="21"/>
  <c r="L63" i="21"/>
  <c r="L63" i="22" s="1"/>
  <c r="Z63" i="21"/>
  <c r="AG63" i="21"/>
  <c r="F63" i="21"/>
  <c r="AE63" i="21"/>
  <c r="AC63" i="21"/>
  <c r="E63" i="21"/>
  <c r="J63" i="21"/>
  <c r="J63" i="22" s="1"/>
  <c r="AL63" i="21"/>
  <c r="M63" i="21"/>
  <c r="M63" i="22" s="1"/>
  <c r="I63" i="21"/>
  <c r="I63" i="22" s="1"/>
  <c r="K63" i="21"/>
  <c r="K63" i="22" s="1"/>
  <c r="AI63" i="21"/>
  <c r="D63" i="21"/>
  <c r="H63" i="21"/>
  <c r="AJ63" i="21"/>
  <c r="AO63" i="21"/>
  <c r="G63" i="21"/>
  <c r="C63" i="21"/>
  <c r="AK63" i="21"/>
  <c r="AP63" i="21"/>
  <c r="AM63" i="21"/>
  <c r="Y63" i="21"/>
  <c r="Y63" i="22" s="1"/>
  <c r="BA66" i="21"/>
  <c r="BC66" i="21"/>
  <c r="BI65" i="21"/>
  <c r="K65" i="21"/>
  <c r="K65" i="22" s="1"/>
  <c r="BK66" i="21"/>
  <c r="M66" i="21"/>
  <c r="M66" i="22" s="1"/>
  <c r="M65" i="21"/>
  <c r="M65" i="22" s="1"/>
  <c r="BK65" i="21"/>
  <c r="BA65" i="21"/>
  <c r="BB66" i="21"/>
  <c r="N66" i="21"/>
  <c r="N66" i="22" s="1"/>
  <c r="BL66" i="21"/>
  <c r="BM65" i="21"/>
  <c r="O65" i="21"/>
  <c r="O65" i="22" s="1"/>
  <c r="BD90" i="24"/>
  <c r="BE68" i="18"/>
  <c r="BE68" i="24" s="1"/>
  <c r="BD70" i="18"/>
  <c r="BE70" i="18" s="1"/>
  <c r="BE70" i="24" s="1"/>
  <c r="BD71" i="18"/>
  <c r="BD72" i="18" s="1"/>
  <c r="E4" i="19"/>
  <c r="J8" i="19"/>
  <c r="P4" i="19"/>
  <c r="I2" i="19"/>
  <c r="B37" i="31"/>
  <c r="A38" i="31"/>
  <c r="F4" i="41"/>
  <c r="B37" i="30"/>
  <c r="A39" i="42" s="1"/>
  <c r="BZ38" i="41" s="1"/>
  <c r="CR37" i="41" s="1"/>
  <c r="A38" i="30"/>
  <c r="AH67" i="24"/>
  <c r="W67" i="24"/>
  <c r="X67" i="24"/>
  <c r="AP69" i="24"/>
  <c r="U69" i="24"/>
  <c r="Y69" i="24"/>
  <c r="S69" i="24"/>
  <c r="AY67" i="24"/>
  <c r="Y67" i="24"/>
  <c r="AZ67" i="24"/>
  <c r="F69" i="24"/>
  <c r="W69" i="24"/>
  <c r="AO69" i="24"/>
  <c r="Z67" i="24"/>
  <c r="O67" i="24"/>
  <c r="H67" i="24"/>
  <c r="AX69" i="24"/>
  <c r="AF69" i="24"/>
  <c r="AU69" i="24"/>
  <c r="AN69" i="24"/>
  <c r="AQ67" i="24"/>
  <c r="I67" i="24"/>
  <c r="AJ67" i="24"/>
  <c r="N69" i="24"/>
  <c r="AG69" i="24"/>
  <c r="C69" i="24"/>
  <c r="B67" i="24"/>
  <c r="E67" i="24"/>
  <c r="AB69" i="24"/>
  <c r="AD67" i="24"/>
  <c r="P67" i="24"/>
  <c r="AL69" i="24"/>
  <c r="O69" i="24"/>
  <c r="AU67" i="24"/>
  <c r="AR67" i="24"/>
  <c r="AM69" i="24"/>
  <c r="V67" i="24"/>
  <c r="AS67" i="24"/>
  <c r="AA69" i="24"/>
  <c r="AC69" i="24"/>
  <c r="I69" i="24"/>
  <c r="AC67" i="24"/>
  <c r="X69" i="24"/>
  <c r="AE67" i="24"/>
  <c r="L67" i="24"/>
  <c r="Q69" i="24"/>
  <c r="F67" i="24"/>
  <c r="M67" i="24"/>
  <c r="E69" i="24"/>
  <c r="R67" i="24"/>
  <c r="G67" i="24"/>
  <c r="AK67" i="24"/>
  <c r="Z69" i="24"/>
  <c r="AW69" i="24"/>
  <c r="AI69" i="24"/>
  <c r="AT67" i="24"/>
  <c r="AI67" i="24"/>
  <c r="AV67" i="24"/>
  <c r="T67" i="24"/>
  <c r="AK69" i="24"/>
  <c r="A69" i="24"/>
  <c r="AY69" i="24"/>
  <c r="J67" i="24"/>
  <c r="AW67" i="24"/>
  <c r="U67" i="24"/>
  <c r="AH69" i="24"/>
  <c r="K69" i="24"/>
  <c r="D69" i="24"/>
  <c r="AL67" i="24"/>
  <c r="AA67" i="24"/>
  <c r="AF67" i="24"/>
  <c r="D67" i="24"/>
  <c r="AV69" i="24"/>
  <c r="L69" i="24"/>
  <c r="T69" i="24"/>
  <c r="AG67" i="24"/>
  <c r="J69" i="24"/>
  <c r="AZ69" i="24"/>
  <c r="S67" i="24"/>
  <c r="P69" i="24"/>
  <c r="H69" i="24"/>
  <c r="Q67" i="24"/>
  <c r="R69" i="24"/>
  <c r="M69" i="24"/>
  <c r="K67" i="24"/>
  <c r="AT69" i="24"/>
  <c r="AJ69" i="24"/>
  <c r="AX67" i="24"/>
  <c r="AM67" i="24"/>
  <c r="A67" i="24"/>
  <c r="AB67" i="24"/>
  <c r="AQ69" i="24"/>
  <c r="G69" i="24"/>
  <c r="N67" i="24"/>
  <c r="C67" i="24"/>
  <c r="V69" i="24"/>
  <c r="AR69" i="24"/>
  <c r="AP67" i="24"/>
  <c r="AN67" i="24"/>
  <c r="B69" i="24"/>
  <c r="AE69" i="24"/>
  <c r="AO67" i="24"/>
  <c r="AD69" i="24"/>
  <c r="AS69" i="24"/>
  <c r="AO62" i="23" l="1"/>
  <c r="AK62" i="23"/>
  <c r="C69" i="23"/>
  <c r="B69" i="23" s="1"/>
  <c r="C67" i="23"/>
  <c r="B67" i="23" s="1"/>
  <c r="I62" i="23"/>
  <c r="F62" i="23"/>
  <c r="AG62" i="23"/>
  <c r="G62" i="23"/>
  <c r="AD62" i="23"/>
  <c r="AN62" i="23"/>
  <c r="BC66" i="23"/>
  <c r="BC65" i="23"/>
  <c r="AM62" i="23"/>
  <c r="AJ62" i="23"/>
  <c r="AF62" i="23"/>
  <c r="D62" i="23"/>
  <c r="V62" i="23"/>
  <c r="S62" i="23"/>
  <c r="R62" i="23"/>
  <c r="Q62" i="23"/>
  <c r="T62" i="23"/>
  <c r="U62" i="23"/>
  <c r="Y62" i="23"/>
  <c r="X62" i="23"/>
  <c r="W62" i="23"/>
  <c r="M62" i="23"/>
  <c r="L62" i="23"/>
  <c r="K62" i="23"/>
  <c r="O62" i="23"/>
  <c r="N62" i="23"/>
  <c r="P62" i="23"/>
  <c r="AA62" i="23"/>
  <c r="AH62" i="23"/>
  <c r="AP62" i="23"/>
  <c r="AL62" i="23"/>
  <c r="BJ65" i="23"/>
  <c r="A65" i="23"/>
  <c r="AC62" i="23"/>
  <c r="AE62" i="23"/>
  <c r="AQ62" i="23"/>
  <c r="E62" i="23"/>
  <c r="AI62" i="23"/>
  <c r="Z62" i="23"/>
  <c r="H62" i="23"/>
  <c r="AB62" i="23"/>
  <c r="BI61" i="23"/>
  <c r="J62" i="23"/>
  <c r="BJ66" i="23"/>
  <c r="A66" i="23"/>
  <c r="B69" i="22"/>
  <c r="A69" i="22"/>
  <c r="A67" i="22"/>
  <c r="B67" i="22"/>
  <c r="AK63" i="22"/>
  <c r="AJ63" i="22"/>
  <c r="F63" i="22"/>
  <c r="AF63" i="22"/>
  <c r="AA63" i="22"/>
  <c r="C63" i="22"/>
  <c r="H63" i="22"/>
  <c r="E63" i="22"/>
  <c r="AG63" i="22"/>
  <c r="AB63" i="22"/>
  <c r="AD63" i="22"/>
  <c r="AM63" i="22"/>
  <c r="G63" i="22"/>
  <c r="D63" i="22"/>
  <c r="AC63" i="22"/>
  <c r="Z63" i="22"/>
  <c r="AH63" i="22"/>
  <c r="AP63" i="22"/>
  <c r="AO63" i="22"/>
  <c r="AI63" i="22"/>
  <c r="AL63" i="22"/>
  <c r="AE63" i="22"/>
  <c r="AN63" i="22"/>
  <c r="B69" i="21"/>
  <c r="A69" i="21"/>
  <c r="A67" i="21"/>
  <c r="B67" i="21"/>
  <c r="BZ65" i="21"/>
  <c r="BZ66" i="21"/>
  <c r="AD64" i="21"/>
  <c r="F64" i="21"/>
  <c r="AK64" i="21"/>
  <c r="AP64" i="21"/>
  <c r="C64" i="21"/>
  <c r="AM64" i="21"/>
  <c r="AO64" i="21"/>
  <c r="AB64" i="21"/>
  <c r="G64" i="21"/>
  <c r="Z64" i="21"/>
  <c r="I64" i="21"/>
  <c r="I64" i="22" s="1"/>
  <c r="AE64" i="21"/>
  <c r="AJ64" i="21"/>
  <c r="E64" i="21"/>
  <c r="AL64" i="21"/>
  <c r="D64" i="21"/>
  <c r="AF64" i="21"/>
  <c r="J64" i="21"/>
  <c r="J64" i="22" s="1"/>
  <c r="AG64" i="21"/>
  <c r="AN64" i="21"/>
  <c r="AI64" i="21"/>
  <c r="AA64" i="21"/>
  <c r="H64" i="21"/>
  <c r="H64" i="22" s="1"/>
  <c r="AH64" i="21"/>
  <c r="AC64" i="21"/>
  <c r="AD69" i="20"/>
  <c r="AD69" i="21" s="1"/>
  <c r="AD69" i="22" s="1"/>
  <c r="U69" i="20"/>
  <c r="U69" i="21" s="1"/>
  <c r="U69" i="22" s="1"/>
  <c r="D69" i="20"/>
  <c r="C69" i="20"/>
  <c r="AK69" i="20"/>
  <c r="AK69" i="21" s="1"/>
  <c r="AK69" i="22" s="1"/>
  <c r="M69" i="20"/>
  <c r="AH69" i="20"/>
  <c r="AH69" i="21" s="1"/>
  <c r="AH69" i="22" s="1"/>
  <c r="F69" i="20"/>
  <c r="AB69" i="20"/>
  <c r="AB69" i="21" s="1"/>
  <c r="AB69" i="22" s="1"/>
  <c r="O69" i="20"/>
  <c r="AE69" i="20"/>
  <c r="AE69" i="21" s="1"/>
  <c r="AE69" i="22" s="1"/>
  <c r="E67" i="20"/>
  <c r="AK67" i="20"/>
  <c r="N67" i="20"/>
  <c r="AG67" i="20"/>
  <c r="J67" i="20"/>
  <c r="AP67" i="20"/>
  <c r="L67" i="20"/>
  <c r="AB67" i="20"/>
  <c r="G67" i="20"/>
  <c r="W67" i="20"/>
  <c r="W67" i="21" s="1"/>
  <c r="W67" i="22" s="1"/>
  <c r="AM67" i="20"/>
  <c r="AO69" i="20"/>
  <c r="AF69" i="20"/>
  <c r="AF69" i="21" s="1"/>
  <c r="AF69" i="22" s="1"/>
  <c r="N69" i="20"/>
  <c r="E69" i="20"/>
  <c r="R69" i="20"/>
  <c r="R69" i="21" s="1"/>
  <c r="R69" i="22" s="1"/>
  <c r="AN69" i="20"/>
  <c r="L69" i="20"/>
  <c r="AG69" i="20"/>
  <c r="AG69" i="21" s="1"/>
  <c r="AG69" i="22" s="1"/>
  <c r="B69" i="20"/>
  <c r="S69" i="20"/>
  <c r="S69" i="21" s="1"/>
  <c r="S69" i="22" s="1"/>
  <c r="AI69" i="20"/>
  <c r="AI69" i="21" s="1"/>
  <c r="AI69" i="22" s="1"/>
  <c r="M67" i="20"/>
  <c r="V67" i="20"/>
  <c r="V67" i="21" s="1"/>
  <c r="V67" i="22" s="1"/>
  <c r="I67" i="20"/>
  <c r="AO67" i="20"/>
  <c r="R67" i="20"/>
  <c r="R67" i="21" s="1"/>
  <c r="R67" i="22" s="1"/>
  <c r="P67" i="20"/>
  <c r="P67" i="21" s="1"/>
  <c r="P67" i="22" s="1"/>
  <c r="AF67" i="20"/>
  <c r="K67" i="20"/>
  <c r="AA67" i="20"/>
  <c r="I69" i="20"/>
  <c r="AP69" i="20"/>
  <c r="Y69" i="20"/>
  <c r="Y69" i="21" s="1"/>
  <c r="Y69" i="22" s="1"/>
  <c r="P69" i="20"/>
  <c r="P69" i="21" s="1"/>
  <c r="P69" i="22" s="1"/>
  <c r="A69" i="20"/>
  <c r="X69" i="20"/>
  <c r="X69" i="21" s="1"/>
  <c r="X69" i="22" s="1"/>
  <c r="Q69" i="20"/>
  <c r="Q69" i="21" s="1"/>
  <c r="Q69" i="22" s="1"/>
  <c r="AL69" i="20"/>
  <c r="AL69" i="21" s="1"/>
  <c r="AL69" i="22" s="1"/>
  <c r="G69" i="20"/>
  <c r="W69" i="20"/>
  <c r="W69" i="21" s="1"/>
  <c r="W69" i="22" s="1"/>
  <c r="AM69" i="20"/>
  <c r="AM69" i="21" s="1"/>
  <c r="AM69" i="22" s="1"/>
  <c r="U67" i="20"/>
  <c r="U67" i="21" s="1"/>
  <c r="U67" i="22" s="1"/>
  <c r="AD67" i="20"/>
  <c r="Q67" i="20"/>
  <c r="Q67" i="21" s="1"/>
  <c r="Q67" i="22" s="1"/>
  <c r="Z67" i="20"/>
  <c r="D67" i="20"/>
  <c r="C67" i="20"/>
  <c r="T67" i="20"/>
  <c r="T67" i="21" s="1"/>
  <c r="T67" i="22" s="1"/>
  <c r="AJ67" i="20"/>
  <c r="O67" i="20"/>
  <c r="AE67" i="20"/>
  <c r="T69" i="20"/>
  <c r="T69" i="21" s="1"/>
  <c r="T69" i="22" s="1"/>
  <c r="J69" i="20"/>
  <c r="AJ69" i="20"/>
  <c r="AJ69" i="21" s="1"/>
  <c r="AJ69" i="22" s="1"/>
  <c r="Z69" i="20"/>
  <c r="H69" i="20"/>
  <c r="AC69" i="20"/>
  <c r="AC69" i="21" s="1"/>
  <c r="AC69" i="22" s="1"/>
  <c r="V69" i="20"/>
  <c r="V69" i="21" s="1"/>
  <c r="V69" i="22" s="1"/>
  <c r="K69" i="20"/>
  <c r="AA69" i="20"/>
  <c r="AA69" i="21" s="1"/>
  <c r="AA69" i="22" s="1"/>
  <c r="AC67" i="20"/>
  <c r="F67" i="20"/>
  <c r="AL67" i="20"/>
  <c r="Y67" i="20"/>
  <c r="A67" i="20"/>
  <c r="AH67" i="20"/>
  <c r="H67" i="20"/>
  <c r="X67" i="20"/>
  <c r="AN67" i="20"/>
  <c r="B67" i="20"/>
  <c r="S67" i="20"/>
  <c r="S67" i="21" s="1"/>
  <c r="S67" i="22" s="1"/>
  <c r="AI67" i="20"/>
  <c r="BD91" i="24"/>
  <c r="BE71" i="18"/>
  <c r="BE71" i="24" s="1"/>
  <c r="BE72" i="18"/>
  <c r="BE72" i="24" s="1"/>
  <c r="BD73" i="18"/>
  <c r="B38" i="31"/>
  <c r="A39" i="31"/>
  <c r="B38" i="30"/>
  <c r="A40" i="42" s="1"/>
  <c r="BZ39" i="41" s="1"/>
  <c r="CR38" i="41" s="1"/>
  <c r="A39" i="30"/>
  <c r="BC67" i="24"/>
  <c r="E68" i="24"/>
  <c r="AF68" i="24"/>
  <c r="AR68" i="24"/>
  <c r="I70" i="24"/>
  <c r="AI70" i="24"/>
  <c r="AV70" i="24"/>
  <c r="AZ68" i="24"/>
  <c r="AH68" i="24"/>
  <c r="AM68" i="24"/>
  <c r="C68" i="24"/>
  <c r="AM70" i="24"/>
  <c r="H70" i="24"/>
  <c r="AU70" i="24"/>
  <c r="AT68" i="24"/>
  <c r="AD68" i="24"/>
  <c r="AE68" i="24"/>
  <c r="AW70" i="24"/>
  <c r="AH70" i="24"/>
  <c r="C70" i="24"/>
  <c r="AJ70" i="24"/>
  <c r="Y68" i="24"/>
  <c r="J68" i="24"/>
  <c r="AJ68" i="24"/>
  <c r="AC70" i="24"/>
  <c r="G70" i="24"/>
  <c r="AZ70" i="24"/>
  <c r="AK68" i="24"/>
  <c r="O68" i="24"/>
  <c r="W70" i="24"/>
  <c r="O70" i="24"/>
  <c r="B68" i="24"/>
  <c r="U70" i="24"/>
  <c r="AE70" i="24"/>
  <c r="M68" i="24"/>
  <c r="AX68" i="24"/>
  <c r="L68" i="24"/>
  <c r="Q70" i="24"/>
  <c r="AT70" i="24"/>
  <c r="T70" i="24"/>
  <c r="AU68" i="24"/>
  <c r="H68" i="24"/>
  <c r="AX70" i="24"/>
  <c r="P70" i="24"/>
  <c r="BB69" i="24"/>
  <c r="AP70" i="24"/>
  <c r="A68" i="24"/>
  <c r="X68" i="24"/>
  <c r="AI68" i="24"/>
  <c r="E70" i="24"/>
  <c r="AD70" i="24"/>
  <c r="AY68" i="24"/>
  <c r="AV68" i="24"/>
  <c r="AA68" i="24"/>
  <c r="X70" i="24"/>
  <c r="Z68" i="24"/>
  <c r="AS70" i="24"/>
  <c r="AQ70" i="24"/>
  <c r="AQ68" i="24"/>
  <c r="AL68" i="24"/>
  <c r="AW68" i="24"/>
  <c r="K68" i="24"/>
  <c r="AR70" i="24"/>
  <c r="N70" i="24"/>
  <c r="F70" i="24"/>
  <c r="AG68" i="24"/>
  <c r="R68" i="24"/>
  <c r="G68" i="24"/>
  <c r="AK70" i="24"/>
  <c r="R70" i="24"/>
  <c r="V70" i="24"/>
  <c r="D70" i="24"/>
  <c r="AC68" i="24"/>
  <c r="N68" i="24"/>
  <c r="AS68" i="24"/>
  <c r="AG70" i="24"/>
  <c r="L70" i="24"/>
  <c r="K70" i="24"/>
  <c r="BB67" i="24"/>
  <c r="BA67" i="24" s="1"/>
  <c r="I68" i="24"/>
  <c r="AN68" i="24"/>
  <c r="D68" i="24"/>
  <c r="M70" i="24"/>
  <c r="AN70" i="24"/>
  <c r="J70" i="24"/>
  <c r="V68" i="24"/>
  <c r="AO70" i="24"/>
  <c r="AF70" i="24"/>
  <c r="Q68" i="24"/>
  <c r="T68" i="24"/>
  <c r="AY70" i="24"/>
  <c r="BC69" i="24"/>
  <c r="AP68" i="24"/>
  <c r="S68" i="24"/>
  <c r="S70" i="24"/>
  <c r="U68" i="24"/>
  <c r="F68" i="24"/>
  <c r="AB68" i="24"/>
  <c r="Y70" i="24"/>
  <c r="B70" i="24"/>
  <c r="BA69" i="24"/>
  <c r="AL70" i="24"/>
  <c r="P68" i="24"/>
  <c r="A70" i="24"/>
  <c r="AA70" i="24"/>
  <c r="AO68" i="24"/>
  <c r="W68" i="24"/>
  <c r="AB70" i="24"/>
  <c r="Z70" i="24"/>
  <c r="AK63" i="23" l="1"/>
  <c r="BB67" i="23"/>
  <c r="BH67" i="23"/>
  <c r="BF67" i="23"/>
  <c r="BD67" i="23" s="1"/>
  <c r="BE69" i="23"/>
  <c r="C68" i="23"/>
  <c r="B68" i="23" s="1"/>
  <c r="BB69" i="23"/>
  <c r="BH69" i="23"/>
  <c r="C70" i="23"/>
  <c r="B70" i="23" s="1"/>
  <c r="BE67" i="23"/>
  <c r="BF69" i="23"/>
  <c r="BD69" i="23" s="1"/>
  <c r="E63" i="23"/>
  <c r="D63" i="23"/>
  <c r="Y63" i="23"/>
  <c r="U63" i="23"/>
  <c r="V63" i="23"/>
  <c r="Q63" i="23"/>
  <c r="R63" i="23"/>
  <c r="W63" i="23"/>
  <c r="T63" i="23"/>
  <c r="S63" i="23"/>
  <c r="X63" i="23"/>
  <c r="P63" i="23"/>
  <c r="O63" i="23"/>
  <c r="K63" i="23"/>
  <c r="AA64" i="22"/>
  <c r="AO63" i="23"/>
  <c r="AP63" i="23"/>
  <c r="AD63" i="23"/>
  <c r="AE63" i="23"/>
  <c r="I63" i="23"/>
  <c r="G63" i="23"/>
  <c r="BI62" i="23"/>
  <c r="J63" i="23"/>
  <c r="AF63" i="23"/>
  <c r="Z63" i="23"/>
  <c r="AM63" i="23"/>
  <c r="AI63" i="23"/>
  <c r="H63" i="23"/>
  <c r="AH63" i="23"/>
  <c r="AB63" i="23"/>
  <c r="AL63" i="23"/>
  <c r="L63" i="23"/>
  <c r="N63" i="23"/>
  <c r="AQ63" i="23"/>
  <c r="AC63" i="23"/>
  <c r="AJ63" i="23"/>
  <c r="AA63" i="23"/>
  <c r="AN63" i="23"/>
  <c r="F63" i="23"/>
  <c r="AG63" i="23"/>
  <c r="M63" i="23"/>
  <c r="AC64" i="22"/>
  <c r="AH64" i="22"/>
  <c r="A70" i="22"/>
  <c r="B68" i="22"/>
  <c r="A68" i="22"/>
  <c r="B70" i="22"/>
  <c r="AG64" i="22"/>
  <c r="AL64" i="22"/>
  <c r="AO64" i="22"/>
  <c r="AK64" i="22"/>
  <c r="E64" i="22"/>
  <c r="Z64" i="22"/>
  <c r="AM64" i="22"/>
  <c r="F64" i="22"/>
  <c r="AI64" i="22"/>
  <c r="AF64" i="22"/>
  <c r="AJ64" i="22"/>
  <c r="G64" i="22"/>
  <c r="C64" i="22"/>
  <c r="AD64" i="22"/>
  <c r="AN64" i="22"/>
  <c r="D64" i="22"/>
  <c r="AE64" i="22"/>
  <c r="AB64" i="22"/>
  <c r="AP64" i="22"/>
  <c r="A70" i="21"/>
  <c r="B68" i="21"/>
  <c r="A68" i="21"/>
  <c r="B70" i="21"/>
  <c r="BH69" i="21"/>
  <c r="BI67" i="21"/>
  <c r="K67" i="21"/>
  <c r="K67" i="22" s="1"/>
  <c r="BJ69" i="21"/>
  <c r="BL69" i="21"/>
  <c r="N69" i="21"/>
  <c r="N69" i="22" s="1"/>
  <c r="H69" i="21"/>
  <c r="H69" i="22" s="1"/>
  <c r="BF69" i="21"/>
  <c r="BG67" i="21"/>
  <c r="BE67" i="21"/>
  <c r="BH67" i="21"/>
  <c r="J67" i="21"/>
  <c r="J67" i="22" s="1"/>
  <c r="BC67" i="21"/>
  <c r="BD69" i="21"/>
  <c r="BA69" i="21"/>
  <c r="BF67" i="21"/>
  <c r="BI69" i="21"/>
  <c r="Z69" i="21"/>
  <c r="Z69" i="22" s="1"/>
  <c r="BA67" i="21"/>
  <c r="BE69" i="21"/>
  <c r="I69" i="21"/>
  <c r="I69" i="22" s="1"/>
  <c r="BG69" i="21"/>
  <c r="BB69" i="21"/>
  <c r="AF66" i="21"/>
  <c r="AK66" i="21"/>
  <c r="AI66" i="21"/>
  <c r="C66" i="21"/>
  <c r="W66" i="21"/>
  <c r="W66" i="22" s="1"/>
  <c r="I66" i="21"/>
  <c r="I66" i="22" s="1"/>
  <c r="G66" i="21"/>
  <c r="AL66" i="21"/>
  <c r="AP66" i="21"/>
  <c r="H66" i="21"/>
  <c r="H66" i="22" s="1"/>
  <c r="AG66" i="21"/>
  <c r="Y66" i="21"/>
  <c r="AM66" i="21"/>
  <c r="AE66" i="21"/>
  <c r="AD66" i="21"/>
  <c r="AA66" i="21"/>
  <c r="J66" i="21"/>
  <c r="J66" i="22" s="1"/>
  <c r="X66" i="21"/>
  <c r="AB66" i="21"/>
  <c r="AJ66" i="21"/>
  <c r="AC66" i="21"/>
  <c r="AH66" i="21"/>
  <c r="Z66" i="21"/>
  <c r="E66" i="21"/>
  <c r="AO66" i="21"/>
  <c r="F66" i="21"/>
  <c r="AN66" i="21"/>
  <c r="D66" i="21"/>
  <c r="BD67" i="21"/>
  <c r="BM67" i="21"/>
  <c r="O67" i="21"/>
  <c r="O67" i="22" s="1"/>
  <c r="BB67" i="21"/>
  <c r="M67" i="21"/>
  <c r="M67" i="22" s="1"/>
  <c r="BK67" i="21"/>
  <c r="BC69" i="21"/>
  <c r="L67" i="21"/>
  <c r="L67" i="22" s="1"/>
  <c r="BJ67" i="21"/>
  <c r="BL67" i="21"/>
  <c r="N67" i="21"/>
  <c r="N67" i="22" s="1"/>
  <c r="BM69" i="21"/>
  <c r="O69" i="21"/>
  <c r="O69" i="22" s="1"/>
  <c r="BK69" i="21"/>
  <c r="D65" i="21"/>
  <c r="AD65" i="21"/>
  <c r="AA65" i="21"/>
  <c r="AB65" i="21"/>
  <c r="AC65" i="21"/>
  <c r="AH65" i="21"/>
  <c r="C65" i="21"/>
  <c r="AN65" i="21"/>
  <c r="G65" i="21"/>
  <c r="J65" i="21"/>
  <c r="J65" i="22" s="1"/>
  <c r="AG65" i="21"/>
  <c r="AP65" i="21"/>
  <c r="AJ65" i="21"/>
  <c r="AO65" i="21"/>
  <c r="AE65" i="21"/>
  <c r="E65" i="21"/>
  <c r="H65" i="21"/>
  <c r="Z65" i="21"/>
  <c r="Y65" i="21"/>
  <c r="Y65" i="22" s="1"/>
  <c r="AK65" i="21"/>
  <c r="I65" i="21"/>
  <c r="AM65" i="21"/>
  <c r="F65" i="21"/>
  <c r="AF65" i="21"/>
  <c r="AI65" i="21"/>
  <c r="AL65" i="21"/>
  <c r="AA70" i="20"/>
  <c r="Q70" i="20"/>
  <c r="Q70" i="21" s="1"/>
  <c r="Q70" i="22" s="1"/>
  <c r="K70" i="20"/>
  <c r="T70" i="20"/>
  <c r="AO70" i="20"/>
  <c r="H70" i="20"/>
  <c r="AC70" i="20"/>
  <c r="N70" i="20"/>
  <c r="AD70" i="20"/>
  <c r="T68" i="20"/>
  <c r="T68" i="21" s="1"/>
  <c r="T68" i="22" s="1"/>
  <c r="E68" i="20"/>
  <c r="AK68" i="20"/>
  <c r="X68" i="20"/>
  <c r="X68" i="21" s="1"/>
  <c r="X68" i="22" s="1"/>
  <c r="I68" i="20"/>
  <c r="AO68" i="20"/>
  <c r="K68" i="20"/>
  <c r="AA68" i="20"/>
  <c r="AA68" i="21" s="1"/>
  <c r="AA68" i="22" s="1"/>
  <c r="J68" i="20"/>
  <c r="Z68" i="20"/>
  <c r="Z68" i="21" s="1"/>
  <c r="Z68" i="22" s="1"/>
  <c r="AP68" i="20"/>
  <c r="AK70" i="20"/>
  <c r="AB70" i="20"/>
  <c r="U70" i="20"/>
  <c r="L70" i="20"/>
  <c r="D70" i="20"/>
  <c r="C70" i="20"/>
  <c r="Y70" i="20"/>
  <c r="Y70" i="21" s="1"/>
  <c r="Y70" i="22" s="1"/>
  <c r="M70" i="20"/>
  <c r="AI70" i="20"/>
  <c r="AI70" i="21" s="1"/>
  <c r="AI70" i="22" s="1"/>
  <c r="A70" i="20"/>
  <c r="R70" i="20"/>
  <c r="R70" i="21" s="1"/>
  <c r="R70" i="22" s="1"/>
  <c r="AH70" i="20"/>
  <c r="AH70" i="21" s="1"/>
  <c r="AH70" i="22" s="1"/>
  <c r="AB68" i="20"/>
  <c r="AB68" i="21" s="1"/>
  <c r="AB68" i="22" s="1"/>
  <c r="M68" i="20"/>
  <c r="AF68" i="20"/>
  <c r="AF68" i="21" s="1"/>
  <c r="AF68" i="22" s="1"/>
  <c r="Q68" i="20"/>
  <c r="Q68" i="21" s="1"/>
  <c r="Q68" i="22" s="1"/>
  <c r="O68" i="20"/>
  <c r="AE68" i="20"/>
  <c r="AE68" i="21" s="1"/>
  <c r="AE68" i="22" s="1"/>
  <c r="N68" i="20"/>
  <c r="AD68" i="20"/>
  <c r="AD68" i="21" s="1"/>
  <c r="AD68" i="22" s="1"/>
  <c r="E70" i="20"/>
  <c r="AM70" i="20"/>
  <c r="AF70" i="20"/>
  <c r="AF70" i="21" s="1"/>
  <c r="AF70" i="22" s="1"/>
  <c r="W70" i="20"/>
  <c r="W70" i="21" s="1"/>
  <c r="W70" i="22" s="1"/>
  <c r="I70" i="20"/>
  <c r="AE70" i="20"/>
  <c r="S70" i="20"/>
  <c r="AN70" i="20"/>
  <c r="F70" i="20"/>
  <c r="V70" i="20"/>
  <c r="V70" i="21" s="1"/>
  <c r="V70" i="22" s="1"/>
  <c r="AL70" i="20"/>
  <c r="D68" i="20"/>
  <c r="C68" i="20"/>
  <c r="AJ68" i="20"/>
  <c r="U68" i="20"/>
  <c r="U68" i="21" s="1"/>
  <c r="U68" i="22" s="1"/>
  <c r="H68" i="20"/>
  <c r="AN68" i="20"/>
  <c r="Y68" i="20"/>
  <c r="Y68" i="21" s="1"/>
  <c r="Y68" i="22" s="1"/>
  <c r="B68" i="20"/>
  <c r="S68" i="20"/>
  <c r="S68" i="21" s="1"/>
  <c r="S68" i="22" s="1"/>
  <c r="AI68" i="20"/>
  <c r="A68" i="20"/>
  <c r="R68" i="20"/>
  <c r="R68" i="21" s="1"/>
  <c r="R68" i="22" s="1"/>
  <c r="AH68" i="20"/>
  <c r="P70" i="20"/>
  <c r="P70" i="21" s="1"/>
  <c r="P70" i="22" s="1"/>
  <c r="G70" i="20"/>
  <c r="AG70" i="20"/>
  <c r="AG70" i="21" s="1"/>
  <c r="AG70" i="22" s="1"/>
  <c r="O70" i="20"/>
  <c r="AJ70" i="20"/>
  <c r="B70" i="20"/>
  <c r="X70" i="20"/>
  <c r="X70" i="21" s="1"/>
  <c r="X70" i="22" s="1"/>
  <c r="J70" i="20"/>
  <c r="Z70" i="20"/>
  <c r="AP70" i="20"/>
  <c r="L68" i="20"/>
  <c r="AC68" i="20"/>
  <c r="AC68" i="21" s="1"/>
  <c r="AC68" i="22" s="1"/>
  <c r="P68" i="20"/>
  <c r="P68" i="21" s="1"/>
  <c r="P68" i="22" s="1"/>
  <c r="AG68" i="20"/>
  <c r="AG68" i="21" s="1"/>
  <c r="AG68" i="22" s="1"/>
  <c r="G68" i="20"/>
  <c r="W68" i="20"/>
  <c r="W68" i="21" s="1"/>
  <c r="W68" i="22" s="1"/>
  <c r="AM68" i="20"/>
  <c r="F68" i="20"/>
  <c r="V68" i="20"/>
  <c r="V68" i="21" s="1"/>
  <c r="V68" i="22" s="1"/>
  <c r="AL68" i="20"/>
  <c r="BD92" i="24"/>
  <c r="BE73" i="18"/>
  <c r="BE73" i="24" s="1"/>
  <c r="BD74" i="18"/>
  <c r="B39" i="31"/>
  <c r="A40" i="31"/>
  <c r="B39" i="30"/>
  <c r="A41" i="42" s="1"/>
  <c r="CI6" i="41" s="1"/>
  <c r="DA5" i="41" s="1"/>
  <c r="A40" i="30"/>
  <c r="BA68" i="24"/>
  <c r="AR71" i="24"/>
  <c r="I71" i="24"/>
  <c r="M71" i="24"/>
  <c r="R72" i="24"/>
  <c r="E72" i="24"/>
  <c r="X72" i="24"/>
  <c r="BB68" i="24"/>
  <c r="AN71" i="24"/>
  <c r="C71" i="24"/>
  <c r="B71" i="24"/>
  <c r="N72" i="24"/>
  <c r="A72" i="24"/>
  <c r="H72" i="24"/>
  <c r="AY71" i="24"/>
  <c r="AJ71" i="24"/>
  <c r="AK71" i="24"/>
  <c r="AO71" i="24"/>
  <c r="AS72" i="24"/>
  <c r="AI72" i="24"/>
  <c r="D72" i="24"/>
  <c r="AX71" i="24"/>
  <c r="P71" i="24"/>
  <c r="E71" i="24"/>
  <c r="AL72" i="24"/>
  <c r="Y72" i="24"/>
  <c r="O72" i="24"/>
  <c r="P72" i="24"/>
  <c r="AT71" i="24"/>
  <c r="L71" i="24"/>
  <c r="AE71" i="24"/>
  <c r="AK72" i="24"/>
  <c r="AA72" i="24"/>
  <c r="AZ72" i="24"/>
  <c r="H71" i="24"/>
  <c r="AT72" i="24"/>
  <c r="W72" i="24"/>
  <c r="AL71" i="24"/>
  <c r="G71" i="24"/>
  <c r="M72" i="24"/>
  <c r="BC68" i="24"/>
  <c r="BA70" i="24"/>
  <c r="BC70" i="24"/>
  <c r="G72" i="24"/>
  <c r="AZ71" i="24"/>
  <c r="S71" i="24"/>
  <c r="AS71" i="24"/>
  <c r="J72" i="24"/>
  <c r="AY72" i="24"/>
  <c r="AU71" i="24"/>
  <c r="AF71" i="24"/>
  <c r="V71" i="24"/>
  <c r="AE72" i="24"/>
  <c r="AQ71" i="24"/>
  <c r="AB71" i="24"/>
  <c r="U71" i="24"/>
  <c r="K71" i="24"/>
  <c r="B72" i="24"/>
  <c r="AQ72" i="24"/>
  <c r="L72" i="24"/>
  <c r="AM71" i="24"/>
  <c r="X71" i="24"/>
  <c r="O71" i="24"/>
  <c r="A71" i="24"/>
  <c r="AW72" i="24"/>
  <c r="AM72" i="24"/>
  <c r="AJ72" i="24"/>
  <c r="AI71" i="24"/>
  <c r="T71" i="24"/>
  <c r="J71" i="24"/>
  <c r="AP72" i="24"/>
  <c r="AC72" i="24"/>
  <c r="S72" i="24"/>
  <c r="AV72" i="24"/>
  <c r="AH71" i="24"/>
  <c r="AW71" i="24"/>
  <c r="AC71" i="24"/>
  <c r="V72" i="24"/>
  <c r="I72" i="24"/>
  <c r="AN72" i="24"/>
  <c r="AX72" i="24"/>
  <c r="AP71" i="24"/>
  <c r="R71" i="24"/>
  <c r="AG72" i="24"/>
  <c r="T72" i="24"/>
  <c r="D71" i="24"/>
  <c r="Z72" i="24"/>
  <c r="C72" i="24"/>
  <c r="AV71" i="24"/>
  <c r="N71" i="24"/>
  <c r="W71" i="24"/>
  <c r="F72" i="24"/>
  <c r="AU72" i="24"/>
  <c r="AB72" i="24"/>
  <c r="AD71" i="24"/>
  <c r="AG71" i="24"/>
  <c r="Q71" i="24"/>
  <c r="AH72" i="24"/>
  <c r="U72" i="24"/>
  <c r="K72" i="24"/>
  <c r="Z71" i="24"/>
  <c r="Y71" i="24"/>
  <c r="F71" i="24"/>
  <c r="AD72" i="24"/>
  <c r="Q72" i="24"/>
  <c r="BB70" i="24"/>
  <c r="AR72" i="24"/>
  <c r="AA71" i="24"/>
  <c r="AO72" i="24"/>
  <c r="AF72" i="24"/>
  <c r="AC64" i="23" l="1"/>
  <c r="K64" i="23"/>
  <c r="BE68" i="23"/>
  <c r="BF70" i="23"/>
  <c r="BD70" i="23" s="1"/>
  <c r="C71" i="23"/>
  <c r="B71" i="23" s="1"/>
  <c r="BF68" i="23"/>
  <c r="BD68" i="23" s="1"/>
  <c r="BE70" i="23"/>
  <c r="C72" i="23"/>
  <c r="B72" i="23" s="1"/>
  <c r="BH68" i="23"/>
  <c r="BB68" i="23"/>
  <c r="BH70" i="23"/>
  <c r="BB70" i="23"/>
  <c r="E64" i="23"/>
  <c r="G64" i="23"/>
  <c r="AI64" i="23"/>
  <c r="AQ64" i="23"/>
  <c r="AO64" i="23"/>
  <c r="AK64" i="23"/>
  <c r="AN64" i="23"/>
  <c r="AP64" i="23"/>
  <c r="AD64" i="23"/>
  <c r="I64" i="23"/>
  <c r="BC69" i="23"/>
  <c r="AG64" i="23"/>
  <c r="AM64" i="23"/>
  <c r="AB64" i="23"/>
  <c r="BC67" i="23"/>
  <c r="AE64" i="23"/>
  <c r="AA64" i="23"/>
  <c r="AF64" i="23"/>
  <c r="D64" i="23"/>
  <c r="W64" i="23"/>
  <c r="Y64" i="23"/>
  <c r="Z64" i="23"/>
  <c r="S64" i="23"/>
  <c r="U64" i="23"/>
  <c r="V64" i="23"/>
  <c r="R64" i="23"/>
  <c r="T64" i="23"/>
  <c r="Q64" i="23"/>
  <c r="X64" i="23"/>
  <c r="P64" i="23"/>
  <c r="L64" i="23"/>
  <c r="O64" i="23"/>
  <c r="N64" i="23"/>
  <c r="M64" i="23"/>
  <c r="AJ64" i="23"/>
  <c r="F64" i="23"/>
  <c r="AH64" i="23"/>
  <c r="BJ67" i="23"/>
  <c r="A67" i="23"/>
  <c r="H64" i="23"/>
  <c r="AL64" i="23"/>
  <c r="J64" i="23"/>
  <c r="BI63" i="23"/>
  <c r="BJ69" i="23"/>
  <c r="A69" i="23"/>
  <c r="AI65" i="22"/>
  <c r="AN66" i="22"/>
  <c r="A72" i="22"/>
  <c r="A71" i="22"/>
  <c r="B71" i="22"/>
  <c r="B72" i="22"/>
  <c r="AF65" i="22"/>
  <c r="AK65" i="22"/>
  <c r="E65" i="22"/>
  <c r="AP65" i="22"/>
  <c r="AN65" i="22"/>
  <c r="AB65" i="22"/>
  <c r="F66" i="22"/>
  <c r="AH66" i="22"/>
  <c r="X66" i="22"/>
  <c r="AE66" i="22"/>
  <c r="AK66" i="22"/>
  <c r="F65" i="22"/>
  <c r="AE65" i="22"/>
  <c r="AG65" i="22"/>
  <c r="C65" i="22"/>
  <c r="AA65" i="22"/>
  <c r="AO66" i="22"/>
  <c r="AC66" i="22"/>
  <c r="AM66" i="22"/>
  <c r="AP66" i="22"/>
  <c r="AF66" i="22"/>
  <c r="AL65" i="22"/>
  <c r="AM65" i="22"/>
  <c r="Z65" i="22"/>
  <c r="AO65" i="22"/>
  <c r="AH65" i="22"/>
  <c r="AD65" i="22"/>
  <c r="D66" i="22"/>
  <c r="E66" i="22"/>
  <c r="AJ66" i="22"/>
  <c r="AA66" i="22"/>
  <c r="Y66" i="22"/>
  <c r="AL66" i="22"/>
  <c r="C66" i="22"/>
  <c r="I65" i="22"/>
  <c r="H65" i="22"/>
  <c r="AJ65" i="22"/>
  <c r="G65" i="22"/>
  <c r="AC65" i="22"/>
  <c r="D65" i="22"/>
  <c r="Z66" i="22"/>
  <c r="AB66" i="22"/>
  <c r="AD66" i="22"/>
  <c r="AG66" i="22"/>
  <c r="G66" i="22"/>
  <c r="AI66" i="22"/>
  <c r="A72" i="21"/>
  <c r="A71" i="21"/>
  <c r="B71" i="21"/>
  <c r="B72" i="21"/>
  <c r="BD68" i="21"/>
  <c r="BE70" i="21"/>
  <c r="BK68" i="21"/>
  <c r="M68" i="21"/>
  <c r="M68" i="22" s="1"/>
  <c r="BA70" i="21"/>
  <c r="BH68" i="21"/>
  <c r="BG68" i="21"/>
  <c r="BF70" i="21"/>
  <c r="BZ67" i="21"/>
  <c r="BA68" i="21"/>
  <c r="BD70" i="21"/>
  <c r="BG70" i="21"/>
  <c r="I70" i="21"/>
  <c r="I70" i="22" s="1"/>
  <c r="BC70" i="21"/>
  <c r="O68" i="21"/>
  <c r="O68" i="22" s="1"/>
  <c r="BM68" i="21"/>
  <c r="BB70" i="21"/>
  <c r="J70" i="21"/>
  <c r="J70" i="22" s="1"/>
  <c r="BH70" i="21"/>
  <c r="O70" i="21"/>
  <c r="O70" i="22" s="1"/>
  <c r="BM70" i="21"/>
  <c r="BF68" i="21"/>
  <c r="BB68" i="21"/>
  <c r="BK70" i="21"/>
  <c r="BJ70" i="21"/>
  <c r="BI68" i="21"/>
  <c r="N70" i="21"/>
  <c r="N70" i="22" s="1"/>
  <c r="BL70" i="21"/>
  <c r="BZ69" i="21"/>
  <c r="BE68" i="21"/>
  <c r="BJ68" i="21"/>
  <c r="L68" i="21"/>
  <c r="L68" i="22" s="1"/>
  <c r="N68" i="21"/>
  <c r="N68" i="22" s="1"/>
  <c r="BL68" i="21"/>
  <c r="BC68" i="21"/>
  <c r="BI70" i="21"/>
  <c r="Q72" i="20"/>
  <c r="AG72" i="20"/>
  <c r="AC72" i="20"/>
  <c r="AO72" i="20"/>
  <c r="P72" i="20"/>
  <c r="AF72" i="20"/>
  <c r="J72" i="20"/>
  <c r="Z72" i="20"/>
  <c r="AP72" i="20"/>
  <c r="G72" i="20"/>
  <c r="W72" i="20"/>
  <c r="AM72" i="20"/>
  <c r="W71" i="20"/>
  <c r="W71" i="21" s="1"/>
  <c r="W71" i="22" s="1"/>
  <c r="X71" i="20"/>
  <c r="X71" i="21" s="1"/>
  <c r="X71" i="22" s="1"/>
  <c r="AD71" i="20"/>
  <c r="AD71" i="21" s="1"/>
  <c r="AD71" i="22" s="1"/>
  <c r="F71" i="20"/>
  <c r="AB71" i="20"/>
  <c r="AB71" i="21" s="1"/>
  <c r="AB71" i="22" s="1"/>
  <c r="O71" i="20"/>
  <c r="Q71" i="20"/>
  <c r="Q71" i="21" s="1"/>
  <c r="Q71" i="22" s="1"/>
  <c r="AG71" i="20"/>
  <c r="AG71" i="21" s="1"/>
  <c r="AG71" i="22" s="1"/>
  <c r="AI71" i="20"/>
  <c r="AI71" i="21" s="1"/>
  <c r="AI71" i="22" s="1"/>
  <c r="E72" i="20"/>
  <c r="D72" i="20"/>
  <c r="C72" i="20"/>
  <c r="T72" i="20"/>
  <c r="AJ72" i="20"/>
  <c r="N72" i="20"/>
  <c r="AD72" i="20"/>
  <c r="K72" i="20"/>
  <c r="AA72" i="20"/>
  <c r="AP71" i="20"/>
  <c r="H71" i="20"/>
  <c r="K71" i="20"/>
  <c r="AL71" i="20"/>
  <c r="T71" i="20"/>
  <c r="T71" i="21" s="1"/>
  <c r="T71" i="22" s="1"/>
  <c r="E71" i="20"/>
  <c r="U71" i="20"/>
  <c r="U71" i="21" s="1"/>
  <c r="U71" i="22" s="1"/>
  <c r="AK71" i="20"/>
  <c r="AK71" i="21" s="1"/>
  <c r="AK71" i="22" s="1"/>
  <c r="AM71" i="20"/>
  <c r="AJ71" i="20"/>
  <c r="AJ71" i="21" s="1"/>
  <c r="AJ71" i="22" s="1"/>
  <c r="U72" i="20"/>
  <c r="AK72" i="20"/>
  <c r="I72" i="20"/>
  <c r="H72" i="20"/>
  <c r="X72" i="20"/>
  <c r="AN72" i="20"/>
  <c r="A72" i="20"/>
  <c r="R72" i="20"/>
  <c r="AH72" i="20"/>
  <c r="O72" i="20"/>
  <c r="AE72" i="20"/>
  <c r="A71" i="20"/>
  <c r="B71" i="20"/>
  <c r="G71" i="20"/>
  <c r="S71" i="20"/>
  <c r="S71" i="21" s="1"/>
  <c r="S71" i="22" s="1"/>
  <c r="P71" i="20"/>
  <c r="D71" i="20"/>
  <c r="C71" i="20"/>
  <c r="Z71" i="20"/>
  <c r="Z71" i="21" s="1"/>
  <c r="Z71" i="22" s="1"/>
  <c r="I71" i="20"/>
  <c r="Y71" i="20"/>
  <c r="Y71" i="21" s="1"/>
  <c r="Y71" i="22" s="1"/>
  <c r="AO71" i="20"/>
  <c r="AA71" i="20"/>
  <c r="AA71" i="21" s="1"/>
  <c r="AA71" i="22" s="1"/>
  <c r="AN71" i="20"/>
  <c r="M72" i="20"/>
  <c r="Y72" i="20"/>
  <c r="L72" i="20"/>
  <c r="AB72" i="20"/>
  <c r="F72" i="20"/>
  <c r="V72" i="20"/>
  <c r="AL72" i="20"/>
  <c r="B72" i="20"/>
  <c r="S72" i="20"/>
  <c r="AI72" i="20"/>
  <c r="L71" i="20"/>
  <c r="N71" i="20"/>
  <c r="R71" i="20"/>
  <c r="R71" i="21" s="1"/>
  <c r="R71" i="22" s="1"/>
  <c r="AF71" i="20"/>
  <c r="AF71" i="21" s="1"/>
  <c r="AF71" i="22" s="1"/>
  <c r="V71" i="20"/>
  <c r="V71" i="21" s="1"/>
  <c r="V71" i="22" s="1"/>
  <c r="J71" i="20"/>
  <c r="AH71" i="20"/>
  <c r="AH71" i="21" s="1"/>
  <c r="AH71" i="22" s="1"/>
  <c r="M71" i="20"/>
  <c r="AC71" i="20"/>
  <c r="AC71" i="21" s="1"/>
  <c r="AC71" i="22" s="1"/>
  <c r="AE71" i="20"/>
  <c r="AE71" i="21" s="1"/>
  <c r="AE71" i="22" s="1"/>
  <c r="BD93" i="24"/>
  <c r="BE74" i="18"/>
  <c r="BE74" i="24" s="1"/>
  <c r="BD75" i="18"/>
  <c r="B40" i="31"/>
  <c r="A41" i="31"/>
  <c r="B40" i="30"/>
  <c r="A42" i="42" s="1"/>
  <c r="CI7" i="41" s="1"/>
  <c r="DA6" i="41" s="1"/>
  <c r="A41" i="30"/>
  <c r="BB72" i="24"/>
  <c r="I73" i="24"/>
  <c r="AX73" i="24"/>
  <c r="AY73" i="24"/>
  <c r="BA71" i="24"/>
  <c r="AR73" i="24"/>
  <c r="AD73" i="24"/>
  <c r="K73" i="24"/>
  <c r="AG73" i="24"/>
  <c r="X73" i="24"/>
  <c r="J73" i="24"/>
  <c r="BC71" i="24"/>
  <c r="AZ73" i="24"/>
  <c r="AL73" i="24"/>
  <c r="C73" i="24"/>
  <c r="AO73" i="24"/>
  <c r="AF73" i="24"/>
  <c r="R73" i="24"/>
  <c r="AA73" i="24"/>
  <c r="U73" i="24"/>
  <c r="AU73" i="24"/>
  <c r="BC72" i="24"/>
  <c r="F73" i="24"/>
  <c r="P73" i="24"/>
  <c r="BA72" i="24"/>
  <c r="AM73" i="24"/>
  <c r="D73" i="24"/>
  <c r="BB71" i="24"/>
  <c r="AV73" i="24"/>
  <c r="AH73" i="24"/>
  <c r="AQ73" i="24"/>
  <c r="AK73" i="24"/>
  <c r="AB73" i="24"/>
  <c r="N73" i="24"/>
  <c r="W73" i="24"/>
  <c r="Q73" i="24"/>
  <c r="H73" i="24"/>
  <c r="AE73" i="24"/>
  <c r="AS73" i="24"/>
  <c r="AJ73" i="24"/>
  <c r="V73" i="24"/>
  <c r="G73" i="24"/>
  <c r="L73" i="24"/>
  <c r="A73" i="24"/>
  <c r="AP73" i="24"/>
  <c r="S73" i="24"/>
  <c r="AC73" i="24"/>
  <c r="T73" i="24"/>
  <c r="Y73" i="24"/>
  <c r="B73" i="24"/>
  <c r="E73" i="24"/>
  <c r="AT73" i="24"/>
  <c r="AI73" i="24"/>
  <c r="AW73" i="24"/>
  <c r="AN73" i="24"/>
  <c r="Z73" i="24"/>
  <c r="M73" i="24"/>
  <c r="O73" i="24"/>
  <c r="BC68" i="23" l="1"/>
  <c r="BC70" i="23"/>
  <c r="AJ66" i="23"/>
  <c r="AC66" i="23"/>
  <c r="H65" i="23"/>
  <c r="X66" i="23"/>
  <c r="BE71" i="23"/>
  <c r="BE72" i="23"/>
  <c r="BB71" i="23"/>
  <c r="BH71" i="23"/>
  <c r="BH72" i="23"/>
  <c r="BB72" i="23"/>
  <c r="C73" i="23"/>
  <c r="B73" i="23" s="1"/>
  <c r="BF71" i="23"/>
  <c r="BD71" i="23" s="1"/>
  <c r="BF72" i="23"/>
  <c r="BD72" i="23" s="1"/>
  <c r="AE66" i="23"/>
  <c r="AD65" i="23"/>
  <c r="J65" i="23"/>
  <c r="AB66" i="23"/>
  <c r="AE65" i="23"/>
  <c r="AN65" i="23"/>
  <c r="AN66" i="23"/>
  <c r="D65" i="23"/>
  <c r="V65" i="23"/>
  <c r="T65" i="23"/>
  <c r="Y65" i="23"/>
  <c r="X65" i="23"/>
  <c r="R65" i="23"/>
  <c r="S65" i="23"/>
  <c r="W65" i="23"/>
  <c r="Q65" i="23"/>
  <c r="U65" i="23"/>
  <c r="O65" i="23"/>
  <c r="M65" i="23"/>
  <c r="P65" i="23"/>
  <c r="L65" i="23"/>
  <c r="N65" i="23"/>
  <c r="AL66" i="23"/>
  <c r="G66" i="23"/>
  <c r="F65" i="23"/>
  <c r="AJ65" i="23"/>
  <c r="I66" i="23"/>
  <c r="K65" i="23"/>
  <c r="Z65" i="23"/>
  <c r="D66" i="23"/>
  <c r="U66" i="23"/>
  <c r="R66" i="23"/>
  <c r="Q66" i="23"/>
  <c r="V66" i="23"/>
  <c r="S66" i="23"/>
  <c r="T66" i="23"/>
  <c r="W66" i="23"/>
  <c r="O66" i="23"/>
  <c r="P66" i="23"/>
  <c r="M66" i="23"/>
  <c r="L66" i="23"/>
  <c r="N66" i="23"/>
  <c r="AK66" i="23"/>
  <c r="AI65" i="23"/>
  <c r="AM65" i="23"/>
  <c r="AD66" i="23"/>
  <c r="AH65" i="23"/>
  <c r="AF66" i="23"/>
  <c r="AC65" i="23"/>
  <c r="AL65" i="23"/>
  <c r="BI64" i="23"/>
  <c r="K66" i="23"/>
  <c r="BJ70" i="23"/>
  <c r="A70" i="23"/>
  <c r="H66" i="23"/>
  <c r="AA66" i="23"/>
  <c r="AK65" i="23"/>
  <c r="AM66" i="23"/>
  <c r="F66" i="23"/>
  <c r="AP65" i="23"/>
  <c r="AG66" i="23"/>
  <c r="AP66" i="23"/>
  <c r="AF65" i="23"/>
  <c r="Y66" i="23"/>
  <c r="AO65" i="23"/>
  <c r="AG65" i="23"/>
  <c r="J66" i="23"/>
  <c r="AH66" i="23"/>
  <c r="E65" i="23"/>
  <c r="I65" i="23"/>
  <c r="Z66" i="23"/>
  <c r="E66" i="23"/>
  <c r="AA65" i="23"/>
  <c r="AQ66" i="23"/>
  <c r="AB65" i="23"/>
  <c r="G65" i="23"/>
  <c r="AI66" i="23"/>
  <c r="AQ65" i="23"/>
  <c r="AO66" i="23"/>
  <c r="BJ68" i="23"/>
  <c r="A68" i="23"/>
  <c r="A73" i="22"/>
  <c r="B73" i="22"/>
  <c r="A73" i="21"/>
  <c r="B73" i="21"/>
  <c r="BD72" i="21"/>
  <c r="BK72" i="21"/>
  <c r="M72" i="21"/>
  <c r="M72" i="22" s="1"/>
  <c r="BB71" i="21"/>
  <c r="BI71" i="21"/>
  <c r="K71" i="21"/>
  <c r="K71" i="22" s="1"/>
  <c r="K72" i="21"/>
  <c r="K72" i="22" s="1"/>
  <c r="BI72" i="21"/>
  <c r="AP69" i="21"/>
  <c r="AN69" i="21"/>
  <c r="F69" i="21"/>
  <c r="L69" i="21"/>
  <c r="D69" i="21"/>
  <c r="E69" i="21"/>
  <c r="C69" i="21"/>
  <c r="AO69" i="21"/>
  <c r="M69" i="21"/>
  <c r="M69" i="22" s="1"/>
  <c r="J69" i="21"/>
  <c r="J69" i="22" s="1"/>
  <c r="K69" i="21"/>
  <c r="K69" i="22" s="1"/>
  <c r="G69" i="21"/>
  <c r="AN67" i="21"/>
  <c r="AJ67" i="21"/>
  <c r="AO67" i="21"/>
  <c r="X67" i="21"/>
  <c r="X67" i="22" s="1"/>
  <c r="C67" i="21"/>
  <c r="AG67" i="21"/>
  <c r="D67" i="21"/>
  <c r="AC67" i="21"/>
  <c r="Z67" i="21"/>
  <c r="AP67" i="21"/>
  <c r="Y67" i="21"/>
  <c r="AF67" i="21"/>
  <c r="E67" i="21"/>
  <c r="AL67" i="21"/>
  <c r="AD67" i="21"/>
  <c r="F67" i="21"/>
  <c r="AK67" i="21"/>
  <c r="I67" i="21"/>
  <c r="I67" i="22" s="1"/>
  <c r="G67" i="21"/>
  <c r="G67" i="22" s="1"/>
  <c r="AE67" i="21"/>
  <c r="AA67" i="21"/>
  <c r="AI67" i="21"/>
  <c r="H67" i="21"/>
  <c r="H67" i="22" s="1"/>
  <c r="AB67" i="21"/>
  <c r="AH67" i="21"/>
  <c r="AM67" i="21"/>
  <c r="BZ70" i="21"/>
  <c r="BH71" i="21"/>
  <c r="J71" i="21"/>
  <c r="J71" i="22" s="1"/>
  <c r="BL71" i="21"/>
  <c r="I71" i="21"/>
  <c r="I71" i="22" s="1"/>
  <c r="BG71" i="21"/>
  <c r="BF72" i="21"/>
  <c r="H72" i="21"/>
  <c r="H72" i="22" s="1"/>
  <c r="BC71" i="21"/>
  <c r="BF71" i="21"/>
  <c r="BA72" i="21"/>
  <c r="BD71" i="21"/>
  <c r="BZ68" i="21"/>
  <c r="L71" i="21"/>
  <c r="L71" i="22" s="1"/>
  <c r="BJ71" i="21"/>
  <c r="BJ72" i="21"/>
  <c r="L72" i="21"/>
  <c r="L72" i="22" s="1"/>
  <c r="BG72" i="21"/>
  <c r="I72" i="21"/>
  <c r="I72" i="22" s="1"/>
  <c r="N72" i="21"/>
  <c r="N72" i="22" s="1"/>
  <c r="BL72" i="21"/>
  <c r="BB72" i="21"/>
  <c r="J72" i="21"/>
  <c r="J72" i="22" s="1"/>
  <c r="BH72" i="21"/>
  <c r="M71" i="21"/>
  <c r="M71" i="22" s="1"/>
  <c r="BK71" i="21"/>
  <c r="BA71" i="21"/>
  <c r="BE71" i="21"/>
  <c r="BM72" i="21"/>
  <c r="BC72" i="21"/>
  <c r="BM71" i="21"/>
  <c r="BE72" i="21"/>
  <c r="H73" i="20"/>
  <c r="D73" i="20"/>
  <c r="C73" i="20"/>
  <c r="P73" i="20"/>
  <c r="P73" i="21" s="1"/>
  <c r="P73" i="22" s="1"/>
  <c r="G73" i="20"/>
  <c r="W73" i="20"/>
  <c r="W73" i="21" s="1"/>
  <c r="W73" i="22" s="1"/>
  <c r="AM73" i="20"/>
  <c r="E73" i="20"/>
  <c r="U73" i="20"/>
  <c r="U73" i="21" s="1"/>
  <c r="U73" i="22" s="1"/>
  <c r="AK73" i="20"/>
  <c r="AK73" i="21" s="1"/>
  <c r="AK73" i="22" s="1"/>
  <c r="N73" i="20"/>
  <c r="AD73" i="20"/>
  <c r="AD73" i="21" s="1"/>
  <c r="AD73" i="22" s="1"/>
  <c r="AN73" i="20"/>
  <c r="T73" i="20"/>
  <c r="T73" i="21" s="1"/>
  <c r="T73" i="22" s="1"/>
  <c r="AF73" i="20"/>
  <c r="AF73" i="21" s="1"/>
  <c r="AF73" i="22" s="1"/>
  <c r="K73" i="20"/>
  <c r="AA73" i="20"/>
  <c r="AA73" i="21" s="1"/>
  <c r="AA73" i="22" s="1"/>
  <c r="I73" i="20"/>
  <c r="Y73" i="20"/>
  <c r="Y73" i="21" s="1"/>
  <c r="Y73" i="22" s="1"/>
  <c r="AO73" i="20"/>
  <c r="A73" i="20"/>
  <c r="R73" i="20"/>
  <c r="R73" i="21" s="1"/>
  <c r="R73" i="22" s="1"/>
  <c r="AH73" i="20"/>
  <c r="AH73" i="21" s="1"/>
  <c r="AH73" i="22" s="1"/>
  <c r="X73" i="20"/>
  <c r="X73" i="21" s="1"/>
  <c r="X73" i="22" s="1"/>
  <c r="L73" i="20"/>
  <c r="AJ73" i="20"/>
  <c r="O73" i="20"/>
  <c r="AE73" i="20"/>
  <c r="AE73" i="21" s="1"/>
  <c r="AE73" i="22" s="1"/>
  <c r="M73" i="20"/>
  <c r="AC73" i="20"/>
  <c r="AC73" i="21" s="1"/>
  <c r="AC73" i="22" s="1"/>
  <c r="F73" i="20"/>
  <c r="V73" i="20"/>
  <c r="V73" i="21" s="1"/>
  <c r="V73" i="22" s="1"/>
  <c r="AL73" i="20"/>
  <c r="AB73" i="20"/>
  <c r="AB73" i="21" s="1"/>
  <c r="AB73" i="22" s="1"/>
  <c r="B73" i="20"/>
  <c r="S73" i="20"/>
  <c r="S73" i="21" s="1"/>
  <c r="S73" i="22" s="1"/>
  <c r="AI73" i="20"/>
  <c r="Q73" i="20"/>
  <c r="Q73" i="21" s="1"/>
  <c r="Q73" i="22" s="1"/>
  <c r="AG73" i="20"/>
  <c r="AG73" i="21" s="1"/>
  <c r="AG73" i="22" s="1"/>
  <c r="J73" i="20"/>
  <c r="Z73" i="20"/>
  <c r="Z73" i="21" s="1"/>
  <c r="Z73" i="22" s="1"/>
  <c r="AP73" i="20"/>
  <c r="BD94" i="24"/>
  <c r="BE75" i="18"/>
  <c r="BE75" i="24" s="1"/>
  <c r="BD76" i="18"/>
  <c r="A42" i="31"/>
  <c r="B41" i="31"/>
  <c r="B41" i="30"/>
  <c r="A43" i="42" s="1"/>
  <c r="CI8" i="41" s="1"/>
  <c r="DA7" i="41" s="1"/>
  <c r="A42" i="30"/>
  <c r="AV74" i="24"/>
  <c r="AI74" i="24"/>
  <c r="U74" i="24"/>
  <c r="R74" i="24"/>
  <c r="L74" i="24"/>
  <c r="AW74" i="24"/>
  <c r="AT74" i="24"/>
  <c r="AN74" i="24"/>
  <c r="AA74" i="24"/>
  <c r="M74" i="24"/>
  <c r="AX74" i="24"/>
  <c r="D74" i="24"/>
  <c r="AO74" i="24"/>
  <c r="N74" i="24"/>
  <c r="AR74" i="24"/>
  <c r="B74" i="24"/>
  <c r="AD74" i="24"/>
  <c r="W74" i="24"/>
  <c r="AY74" i="24"/>
  <c r="AK74" i="24"/>
  <c r="AP74" i="24"/>
  <c r="AB74" i="24"/>
  <c r="O74" i="24"/>
  <c r="BC73" i="24"/>
  <c r="AF74" i="24"/>
  <c r="S74" i="24"/>
  <c r="E74" i="24"/>
  <c r="BB73" i="24"/>
  <c r="AU74" i="24"/>
  <c r="AG74" i="24"/>
  <c r="Z74" i="24"/>
  <c r="X74" i="24"/>
  <c r="K74" i="24"/>
  <c r="AL74" i="24"/>
  <c r="AZ74" i="24"/>
  <c r="AM74" i="24"/>
  <c r="Y74" i="24"/>
  <c r="AH74" i="24"/>
  <c r="P74" i="24"/>
  <c r="C74" i="24"/>
  <c r="F74" i="24"/>
  <c r="AE74" i="24"/>
  <c r="Q74" i="24"/>
  <c r="H74" i="24"/>
  <c r="AS74" i="24"/>
  <c r="AJ74" i="24"/>
  <c r="I74" i="24"/>
  <c r="BA73" i="24"/>
  <c r="A74" i="24"/>
  <c r="AQ74" i="24"/>
  <c r="AC74" i="24"/>
  <c r="J74" i="24"/>
  <c r="T74" i="24"/>
  <c r="G74" i="24"/>
  <c r="V74" i="24"/>
  <c r="BC71" i="23" l="1"/>
  <c r="BC72" i="23"/>
  <c r="BE73" i="23"/>
  <c r="C74" i="23"/>
  <c r="B74" i="23" s="1"/>
  <c r="BF73" i="23"/>
  <c r="BD73" i="23" s="1"/>
  <c r="BB73" i="23"/>
  <c r="BH73" i="23"/>
  <c r="BI66" i="23"/>
  <c r="BI65" i="23"/>
  <c r="BJ72" i="23"/>
  <c r="A72" i="23"/>
  <c r="BJ71" i="23"/>
  <c r="A71" i="23"/>
  <c r="B74" i="22"/>
  <c r="A74" i="22"/>
  <c r="AB67" i="22"/>
  <c r="AE67" i="22"/>
  <c r="F67" i="22"/>
  <c r="AF67" i="22"/>
  <c r="AC67" i="22"/>
  <c r="G69" i="22"/>
  <c r="AO69" i="22"/>
  <c r="L69" i="22"/>
  <c r="AD67" i="22"/>
  <c r="Y67" i="22"/>
  <c r="D67" i="22"/>
  <c r="AO67" i="22"/>
  <c r="C69" i="22"/>
  <c r="F69" i="22"/>
  <c r="AM67" i="22"/>
  <c r="AI67" i="22"/>
  <c r="AL67" i="22"/>
  <c r="AP67" i="22"/>
  <c r="AG67" i="22"/>
  <c r="AJ67" i="22"/>
  <c r="E69" i="22"/>
  <c r="AN69" i="22"/>
  <c r="AH67" i="22"/>
  <c r="AA67" i="22"/>
  <c r="AK67" i="22"/>
  <c r="E67" i="22"/>
  <c r="Z67" i="22"/>
  <c r="C67" i="22"/>
  <c r="AN67" i="22"/>
  <c r="D69" i="22"/>
  <c r="AP69" i="22"/>
  <c r="B74" i="21"/>
  <c r="A74" i="21"/>
  <c r="M73" i="21"/>
  <c r="M73" i="22" s="1"/>
  <c r="BK73" i="21"/>
  <c r="L73" i="21"/>
  <c r="L73" i="22" s="1"/>
  <c r="BJ73" i="21"/>
  <c r="BE73" i="21"/>
  <c r="BF73" i="21"/>
  <c r="F68" i="21"/>
  <c r="I68" i="21"/>
  <c r="I68" i="22" s="1"/>
  <c r="AM68" i="21"/>
  <c r="AN68" i="21"/>
  <c r="H68" i="21"/>
  <c r="H68" i="22" s="1"/>
  <c r="AP68" i="21"/>
  <c r="G68" i="21"/>
  <c r="AJ68" i="21"/>
  <c r="J68" i="21"/>
  <c r="J68" i="22" s="1"/>
  <c r="C68" i="21"/>
  <c r="AL68" i="21"/>
  <c r="K68" i="21"/>
  <c r="K68" i="22" s="1"/>
  <c r="AO68" i="21"/>
  <c r="AH68" i="21"/>
  <c r="AH68" i="22" s="1"/>
  <c r="D68" i="21"/>
  <c r="AI68" i="21"/>
  <c r="AK68" i="21"/>
  <c r="E68" i="21"/>
  <c r="BH73" i="21"/>
  <c r="BI73" i="21"/>
  <c r="K73" i="21"/>
  <c r="K73" i="22" s="1"/>
  <c r="BC73" i="21"/>
  <c r="AB70" i="21"/>
  <c r="E70" i="21"/>
  <c r="D70" i="21"/>
  <c r="AA70" i="21"/>
  <c r="AA70" i="22" s="1"/>
  <c r="AL70" i="21"/>
  <c r="U70" i="21"/>
  <c r="U70" i="22" s="1"/>
  <c r="AC70" i="21"/>
  <c r="Z70" i="21"/>
  <c r="Z70" i="22" s="1"/>
  <c r="AK70" i="21"/>
  <c r="AK70" i="22" s="1"/>
  <c r="M70" i="21"/>
  <c r="S70" i="21"/>
  <c r="K70" i="21"/>
  <c r="K70" i="22" s="1"/>
  <c r="AP70" i="21"/>
  <c r="AE70" i="21"/>
  <c r="C70" i="21"/>
  <c r="H70" i="21"/>
  <c r="H70" i="22" s="1"/>
  <c r="AJ70" i="21"/>
  <c r="AJ70" i="22" s="1"/>
  <c r="AD70" i="21"/>
  <c r="AD70" i="22" s="1"/>
  <c r="T70" i="21"/>
  <c r="T70" i="22" s="1"/>
  <c r="G70" i="21"/>
  <c r="AM70" i="21"/>
  <c r="F70" i="21"/>
  <c r="AO70" i="21"/>
  <c r="AN70" i="21"/>
  <c r="L70" i="21"/>
  <c r="BD73" i="21"/>
  <c r="BM73" i="21"/>
  <c r="O73" i="21"/>
  <c r="O73" i="22" s="1"/>
  <c r="BL73" i="21"/>
  <c r="N73" i="21"/>
  <c r="N73" i="22" s="1"/>
  <c r="BA73" i="21"/>
  <c r="BZ72" i="21"/>
  <c r="BG73" i="21"/>
  <c r="BB73" i="21"/>
  <c r="BZ71" i="21"/>
  <c r="AI74" i="20"/>
  <c r="O74" i="20"/>
  <c r="W74" i="20"/>
  <c r="J74" i="20"/>
  <c r="Z74" i="20"/>
  <c r="AP74" i="20"/>
  <c r="H74" i="20"/>
  <c r="X74" i="20"/>
  <c r="AN74" i="20"/>
  <c r="E74" i="20"/>
  <c r="U74" i="20"/>
  <c r="AK74" i="20"/>
  <c r="K74" i="20"/>
  <c r="AE74" i="20"/>
  <c r="AM74" i="20"/>
  <c r="N74" i="20"/>
  <c r="AD74" i="20"/>
  <c r="L74" i="20"/>
  <c r="AB74" i="20"/>
  <c r="I74" i="20"/>
  <c r="Y74" i="20"/>
  <c r="AO74" i="20"/>
  <c r="B74" i="20"/>
  <c r="AA74" i="20"/>
  <c r="A74" i="20"/>
  <c r="R74" i="20"/>
  <c r="AH74" i="20"/>
  <c r="P74" i="20"/>
  <c r="AF74" i="20"/>
  <c r="M74" i="20"/>
  <c r="AC74" i="20"/>
  <c r="S74" i="20"/>
  <c r="G74" i="20"/>
  <c r="F74" i="20"/>
  <c r="V74" i="20"/>
  <c r="AL74" i="20"/>
  <c r="D74" i="20"/>
  <c r="C74" i="20"/>
  <c r="T74" i="20"/>
  <c r="AJ74" i="20"/>
  <c r="Q74" i="20"/>
  <c r="AG74" i="20"/>
  <c r="BD95" i="24"/>
  <c r="BE76" i="18"/>
  <c r="BE76" i="24" s="1"/>
  <c r="BD77" i="18"/>
  <c r="A43" i="31"/>
  <c r="B42" i="31"/>
  <c r="B42" i="30"/>
  <c r="A44" i="42" s="1"/>
  <c r="CI9" i="41" s="1"/>
  <c r="DA8" i="41" s="1"/>
  <c r="A43" i="30"/>
  <c r="BC74" i="24"/>
  <c r="AU75" i="24"/>
  <c r="AO75" i="24"/>
  <c r="AJ75" i="24"/>
  <c r="W75" i="24"/>
  <c r="AS75" i="24"/>
  <c r="AL75" i="24"/>
  <c r="A75" i="24"/>
  <c r="AI75" i="24"/>
  <c r="O75" i="24"/>
  <c r="B75" i="24"/>
  <c r="M75" i="24"/>
  <c r="AA75" i="24"/>
  <c r="N75" i="24"/>
  <c r="D75" i="24"/>
  <c r="BB74" i="24"/>
  <c r="AP75" i="24"/>
  <c r="AF75" i="24"/>
  <c r="Q75" i="24"/>
  <c r="S75" i="24"/>
  <c r="F75" i="24"/>
  <c r="AC75" i="24"/>
  <c r="AX75" i="24"/>
  <c r="AN75" i="24"/>
  <c r="AW75" i="24"/>
  <c r="K75" i="24"/>
  <c r="AZ75" i="24"/>
  <c r="AK75" i="24"/>
  <c r="AM75" i="24"/>
  <c r="Z75" i="24"/>
  <c r="P75" i="24"/>
  <c r="I75" i="24"/>
  <c r="C75" i="24"/>
  <c r="AR75" i="24"/>
  <c r="E75" i="24"/>
  <c r="AH75" i="24"/>
  <c r="X75" i="24"/>
  <c r="AT75" i="24"/>
  <c r="AG75" i="24"/>
  <c r="J75" i="24"/>
  <c r="AY75" i="24"/>
  <c r="AB75" i="24"/>
  <c r="AE75" i="24"/>
  <c r="R75" i="24"/>
  <c r="H75" i="24"/>
  <c r="AQ75" i="24"/>
  <c r="AD75" i="24"/>
  <c r="T75" i="24"/>
  <c r="Y75" i="24"/>
  <c r="G75" i="24"/>
  <c r="AV75" i="24"/>
  <c r="U75" i="24"/>
  <c r="V75" i="24"/>
  <c r="L75" i="24"/>
  <c r="BA74" i="24"/>
  <c r="BC73" i="23" l="1"/>
  <c r="I67" i="23"/>
  <c r="AQ69" i="23"/>
  <c r="AA67" i="23"/>
  <c r="BH74" i="23"/>
  <c r="BB74" i="23"/>
  <c r="BF74" i="23"/>
  <c r="BD74" i="23" s="1"/>
  <c r="C75" i="23"/>
  <c r="B75" i="23" s="1"/>
  <c r="BE74" i="23"/>
  <c r="AI67" i="23"/>
  <c r="E67" i="23"/>
  <c r="E69" i="23"/>
  <c r="F67" i="23"/>
  <c r="AO69" i="23"/>
  <c r="AQ67" i="23"/>
  <c r="G69" i="23"/>
  <c r="Z67" i="23"/>
  <c r="H69" i="23"/>
  <c r="AF67" i="23"/>
  <c r="H67" i="23"/>
  <c r="Y67" i="23"/>
  <c r="AN67" i="23"/>
  <c r="AP69" i="23"/>
  <c r="J67" i="23"/>
  <c r="L69" i="23"/>
  <c r="AO67" i="23"/>
  <c r="AL67" i="23"/>
  <c r="F69" i="23"/>
  <c r="AM67" i="23"/>
  <c r="D69" i="23"/>
  <c r="AB69" i="23"/>
  <c r="Z69" i="23"/>
  <c r="AL69" i="23"/>
  <c r="AF69" i="23"/>
  <c r="AG69" i="23"/>
  <c r="AK69" i="23"/>
  <c r="AD69" i="23"/>
  <c r="AJ69" i="23"/>
  <c r="AE69" i="23"/>
  <c r="Y69" i="23"/>
  <c r="AI69" i="23"/>
  <c r="AH69" i="23"/>
  <c r="V69" i="23"/>
  <c r="T69" i="23"/>
  <c r="AN69" i="23"/>
  <c r="U69" i="23"/>
  <c r="AM69" i="23"/>
  <c r="R69" i="23"/>
  <c r="AC69" i="23"/>
  <c r="S69" i="23"/>
  <c r="X69" i="23"/>
  <c r="W69" i="23"/>
  <c r="Q69" i="23"/>
  <c r="P69" i="23"/>
  <c r="O69" i="23"/>
  <c r="J69" i="23"/>
  <c r="I69" i="23"/>
  <c r="AA69" i="23"/>
  <c r="AE67" i="23"/>
  <c r="AD67" i="23"/>
  <c r="AC67" i="23"/>
  <c r="BJ73" i="23"/>
  <c r="A73" i="23"/>
  <c r="AH67" i="23"/>
  <c r="G67" i="23"/>
  <c r="D67" i="23"/>
  <c r="U67" i="23"/>
  <c r="T67" i="23"/>
  <c r="S67" i="23"/>
  <c r="R67" i="23"/>
  <c r="Q67" i="23"/>
  <c r="V67" i="23"/>
  <c r="W67" i="23"/>
  <c r="X67" i="23"/>
  <c r="K67" i="23"/>
  <c r="L67" i="23"/>
  <c r="N67" i="23"/>
  <c r="O67" i="23"/>
  <c r="M67" i="23"/>
  <c r="P67" i="23"/>
  <c r="AB67" i="23"/>
  <c r="AK67" i="23"/>
  <c r="AJ67" i="23"/>
  <c r="AP67" i="23"/>
  <c r="M69" i="23"/>
  <c r="AG67" i="23"/>
  <c r="N69" i="23"/>
  <c r="K69" i="23"/>
  <c r="AN70" i="22"/>
  <c r="G70" i="22"/>
  <c r="E68" i="22"/>
  <c r="A75" i="22"/>
  <c r="B75" i="22"/>
  <c r="L70" i="22"/>
  <c r="AM70" i="22"/>
  <c r="AP70" i="22"/>
  <c r="AL70" i="22"/>
  <c r="AB70" i="22"/>
  <c r="D68" i="22"/>
  <c r="AL68" i="22"/>
  <c r="G68" i="22"/>
  <c r="AM68" i="22"/>
  <c r="C68" i="22"/>
  <c r="AP68" i="22"/>
  <c r="AO70" i="22"/>
  <c r="C70" i="22"/>
  <c r="S70" i="22"/>
  <c r="AC70" i="22"/>
  <c r="D70" i="22"/>
  <c r="AK68" i="22"/>
  <c r="AO68" i="22"/>
  <c r="F68" i="22"/>
  <c r="F70" i="22"/>
  <c r="AE70" i="22"/>
  <c r="M70" i="22"/>
  <c r="E70" i="22"/>
  <c r="AI68" i="22"/>
  <c r="AJ68" i="22"/>
  <c r="AN68" i="22"/>
  <c r="A75" i="21"/>
  <c r="B75" i="21"/>
  <c r="BG74" i="21"/>
  <c r="I74" i="21"/>
  <c r="I74" i="22" s="1"/>
  <c r="BL74" i="21"/>
  <c r="J74" i="21"/>
  <c r="J74" i="22" s="1"/>
  <c r="BH74" i="21"/>
  <c r="AN71" i="21"/>
  <c r="AN71" i="22" s="1"/>
  <c r="AM71" i="21"/>
  <c r="AM71" i="22" s="1"/>
  <c r="AL71" i="21"/>
  <c r="AL71" i="22" s="1"/>
  <c r="H71" i="21"/>
  <c r="H71" i="22" s="1"/>
  <c r="AP71" i="21"/>
  <c r="C71" i="21"/>
  <c r="N71" i="21"/>
  <c r="N71" i="22" s="1"/>
  <c r="O71" i="21"/>
  <c r="O71" i="22" s="1"/>
  <c r="D71" i="21"/>
  <c r="P71" i="21"/>
  <c r="P71" i="22" s="1"/>
  <c r="E71" i="21"/>
  <c r="F71" i="21"/>
  <c r="AO71" i="21"/>
  <c r="G71" i="21"/>
  <c r="BF74" i="21"/>
  <c r="H74" i="21"/>
  <c r="H74" i="22" s="1"/>
  <c r="BZ73" i="21"/>
  <c r="BA74" i="21"/>
  <c r="BD74" i="21"/>
  <c r="BK74" i="21"/>
  <c r="M74" i="21"/>
  <c r="M74" i="22" s="1"/>
  <c r="BJ74" i="21"/>
  <c r="L74" i="21"/>
  <c r="L74" i="22" s="1"/>
  <c r="BC74" i="21"/>
  <c r="BM74" i="21"/>
  <c r="BB74" i="21"/>
  <c r="BE74" i="21"/>
  <c r="K74" i="21"/>
  <c r="K74" i="22" s="1"/>
  <c r="BI74" i="21"/>
  <c r="T72" i="21"/>
  <c r="R72" i="21"/>
  <c r="C72" i="21"/>
  <c r="AM72" i="21"/>
  <c r="AI72" i="21"/>
  <c r="O72" i="21"/>
  <c r="E72" i="21"/>
  <c r="AH72" i="21"/>
  <c r="AP72" i="21"/>
  <c r="Z72" i="21"/>
  <c r="AE72" i="21"/>
  <c r="D72" i="21"/>
  <c r="AC72" i="21"/>
  <c r="V72" i="21"/>
  <c r="AA72" i="21"/>
  <c r="AF72" i="21"/>
  <c r="S72" i="21"/>
  <c r="X72" i="21"/>
  <c r="P72" i="21"/>
  <c r="AO72" i="21"/>
  <c r="AL72" i="21"/>
  <c r="W72" i="21"/>
  <c r="Y72" i="21"/>
  <c r="AN72" i="21"/>
  <c r="AJ72" i="21"/>
  <c r="AG72" i="21"/>
  <c r="F72" i="21"/>
  <c r="U72" i="21"/>
  <c r="Q72" i="21"/>
  <c r="AB72" i="21"/>
  <c r="AD72" i="21"/>
  <c r="AK72" i="21"/>
  <c r="G72" i="21"/>
  <c r="A75" i="20"/>
  <c r="F75" i="20"/>
  <c r="AD75" i="20"/>
  <c r="AD75" i="21" s="1"/>
  <c r="AD75" i="22" s="1"/>
  <c r="M75" i="20"/>
  <c r="AC75" i="20"/>
  <c r="AC75" i="21" s="1"/>
  <c r="AC75" i="22" s="1"/>
  <c r="G75" i="20"/>
  <c r="W75" i="20"/>
  <c r="W75" i="21" s="1"/>
  <c r="W75" i="22" s="1"/>
  <c r="AM75" i="20"/>
  <c r="D75" i="20"/>
  <c r="C75" i="20"/>
  <c r="T75" i="20"/>
  <c r="T75" i="21" s="1"/>
  <c r="T75" i="22" s="1"/>
  <c r="AJ75" i="20"/>
  <c r="J75" i="20"/>
  <c r="R75" i="20"/>
  <c r="R75" i="21" s="1"/>
  <c r="R75" i="22" s="1"/>
  <c r="V75" i="20"/>
  <c r="V75" i="21" s="1"/>
  <c r="V75" i="22" s="1"/>
  <c r="Q75" i="20"/>
  <c r="Q75" i="21" s="1"/>
  <c r="Q75" i="22" s="1"/>
  <c r="AG75" i="20"/>
  <c r="AG75" i="21" s="1"/>
  <c r="AG75" i="22" s="1"/>
  <c r="K75" i="20"/>
  <c r="AA75" i="20"/>
  <c r="AA75" i="21" s="1"/>
  <c r="AA75" i="22" s="1"/>
  <c r="H75" i="20"/>
  <c r="X75" i="20"/>
  <c r="X75" i="21" s="1"/>
  <c r="X75" i="22" s="1"/>
  <c r="AN75" i="20"/>
  <c r="Z75" i="20"/>
  <c r="Z75" i="21" s="1"/>
  <c r="Z75" i="22" s="1"/>
  <c r="AH75" i="20"/>
  <c r="AL75" i="20"/>
  <c r="E75" i="20"/>
  <c r="U75" i="20"/>
  <c r="U75" i="21" s="1"/>
  <c r="U75" i="22" s="1"/>
  <c r="AK75" i="20"/>
  <c r="O75" i="20"/>
  <c r="AE75" i="20"/>
  <c r="AE75" i="21" s="1"/>
  <c r="AE75" i="22" s="1"/>
  <c r="L75" i="20"/>
  <c r="AB75" i="20"/>
  <c r="AB75" i="21" s="1"/>
  <c r="AB75" i="22" s="1"/>
  <c r="AP75" i="20"/>
  <c r="N75" i="20"/>
  <c r="I75" i="20"/>
  <c r="Y75" i="20"/>
  <c r="Y75" i="21" s="1"/>
  <c r="Y75" i="22" s="1"/>
  <c r="AO75" i="20"/>
  <c r="B75" i="20"/>
  <c r="S75" i="20"/>
  <c r="S75" i="21" s="1"/>
  <c r="S75" i="22" s="1"/>
  <c r="AI75" i="20"/>
  <c r="P75" i="20"/>
  <c r="P75" i="21" s="1"/>
  <c r="P75" i="22" s="1"/>
  <c r="AF75" i="20"/>
  <c r="AF75" i="21" s="1"/>
  <c r="AF75" i="22" s="1"/>
  <c r="BD96" i="24"/>
  <c r="BE77" i="18"/>
  <c r="BE77" i="24" s="1"/>
  <c r="BD78" i="18"/>
  <c r="B43" i="31"/>
  <c r="A44" i="31"/>
  <c r="B43" i="30"/>
  <c r="A45" i="42" s="1"/>
  <c r="CI10" i="41" s="1"/>
  <c r="DA9" i="41" s="1"/>
  <c r="A44" i="30"/>
  <c r="F76" i="24"/>
  <c r="AU76" i="24"/>
  <c r="AR76" i="24"/>
  <c r="AX76" i="24"/>
  <c r="AK76" i="24"/>
  <c r="AA76" i="24"/>
  <c r="H76" i="24"/>
  <c r="N76" i="24"/>
  <c r="A76" i="24"/>
  <c r="T76" i="24"/>
  <c r="Z76" i="24"/>
  <c r="M76" i="24"/>
  <c r="C76" i="24"/>
  <c r="AL76" i="24"/>
  <c r="Y76" i="24"/>
  <c r="O76" i="24"/>
  <c r="R76" i="24"/>
  <c r="E76" i="24"/>
  <c r="AT76" i="24"/>
  <c r="AG76" i="24"/>
  <c r="AV76" i="24"/>
  <c r="AI76" i="24"/>
  <c r="AB76" i="24"/>
  <c r="G76" i="24"/>
  <c r="AC76" i="24"/>
  <c r="AF76" i="24"/>
  <c r="BC75" i="24"/>
  <c r="AO76" i="24"/>
  <c r="AE76" i="24"/>
  <c r="X76" i="24"/>
  <c r="AH76" i="24"/>
  <c r="U76" i="24"/>
  <c r="K76" i="24"/>
  <c r="BA75" i="24"/>
  <c r="AW76" i="24"/>
  <c r="AM76" i="24"/>
  <c r="L76" i="24"/>
  <c r="J76" i="24"/>
  <c r="AY76" i="24"/>
  <c r="D76" i="24"/>
  <c r="P76" i="24"/>
  <c r="AJ76" i="24"/>
  <c r="W76" i="24"/>
  <c r="AS76" i="24"/>
  <c r="AN76" i="24"/>
  <c r="V76" i="24"/>
  <c r="I76" i="24"/>
  <c r="AZ76" i="24"/>
  <c r="BB75" i="24"/>
  <c r="B76" i="24"/>
  <c r="AQ76" i="24"/>
  <c r="AD76" i="24"/>
  <c r="Q76" i="24"/>
  <c r="AP76" i="24"/>
  <c r="S76" i="24"/>
  <c r="G68" i="23" l="1"/>
  <c r="F70" i="23"/>
  <c r="L68" i="23"/>
  <c r="BC74" i="23"/>
  <c r="AE70" i="23"/>
  <c r="BB75" i="23"/>
  <c r="BH75" i="23"/>
  <c r="C76" i="23"/>
  <c r="B76" i="23" s="1"/>
  <c r="BF75" i="23"/>
  <c r="BD75" i="23" s="1"/>
  <c r="BE75" i="23"/>
  <c r="AQ70" i="23"/>
  <c r="I68" i="23"/>
  <c r="J68" i="23"/>
  <c r="L70" i="23"/>
  <c r="AL70" i="23"/>
  <c r="AQ68" i="23"/>
  <c r="AO68" i="23"/>
  <c r="N70" i="23"/>
  <c r="AP68" i="23"/>
  <c r="T70" i="23"/>
  <c r="D68" i="23"/>
  <c r="T68" i="23"/>
  <c r="X68" i="23"/>
  <c r="AA68" i="23"/>
  <c r="Z68" i="23"/>
  <c r="Q68" i="23"/>
  <c r="AB68" i="23"/>
  <c r="AD68" i="23"/>
  <c r="R68" i="23"/>
  <c r="AG68" i="23"/>
  <c r="AF68" i="23"/>
  <c r="AH68" i="23"/>
  <c r="Y68" i="23"/>
  <c r="AE68" i="23"/>
  <c r="S68" i="23"/>
  <c r="U68" i="23"/>
  <c r="AC68" i="23"/>
  <c r="W68" i="23"/>
  <c r="V68" i="23"/>
  <c r="O68" i="23"/>
  <c r="M68" i="23"/>
  <c r="N68" i="23"/>
  <c r="P68" i="23"/>
  <c r="E68" i="23"/>
  <c r="AN70" i="23"/>
  <c r="F68" i="23"/>
  <c r="K68" i="23"/>
  <c r="AI68" i="23"/>
  <c r="I70" i="23"/>
  <c r="AK70" i="23"/>
  <c r="AM68" i="23"/>
  <c r="AK68" i="23"/>
  <c r="AF70" i="23"/>
  <c r="AL68" i="23"/>
  <c r="D70" i="23"/>
  <c r="R70" i="23"/>
  <c r="AJ70" i="23"/>
  <c r="Y70" i="23"/>
  <c r="AG70" i="23"/>
  <c r="AI70" i="23"/>
  <c r="AH70" i="23"/>
  <c r="Q70" i="23"/>
  <c r="S70" i="23"/>
  <c r="W70" i="23"/>
  <c r="Z70" i="23"/>
  <c r="X70" i="23"/>
  <c r="O70" i="23"/>
  <c r="P70" i="23"/>
  <c r="J70" i="23"/>
  <c r="K70" i="23"/>
  <c r="AN68" i="23"/>
  <c r="AC70" i="23"/>
  <c r="M70" i="23"/>
  <c r="H70" i="23"/>
  <c r="BI67" i="23"/>
  <c r="AB70" i="23"/>
  <c r="AD70" i="23"/>
  <c r="AJ68" i="23"/>
  <c r="G70" i="23"/>
  <c r="E70" i="23"/>
  <c r="AP70" i="23"/>
  <c r="H68" i="23"/>
  <c r="AM70" i="23"/>
  <c r="AO70" i="23"/>
  <c r="U70" i="23"/>
  <c r="BI69" i="23"/>
  <c r="AA70" i="23"/>
  <c r="V70" i="23"/>
  <c r="BJ74" i="23"/>
  <c r="A74" i="23"/>
  <c r="AD72" i="22"/>
  <c r="F71" i="22"/>
  <c r="A76" i="22"/>
  <c r="B76" i="22"/>
  <c r="AK72" i="22"/>
  <c r="U72" i="22"/>
  <c r="AN72" i="22"/>
  <c r="AO72" i="22"/>
  <c r="AF72" i="22"/>
  <c r="D72" i="22"/>
  <c r="AH72" i="22"/>
  <c r="AM72" i="22"/>
  <c r="AO71" i="22"/>
  <c r="D71" i="22"/>
  <c r="AP71" i="22"/>
  <c r="F72" i="22"/>
  <c r="Y72" i="22"/>
  <c r="P72" i="22"/>
  <c r="AA72" i="22"/>
  <c r="AE72" i="22"/>
  <c r="E72" i="22"/>
  <c r="C72" i="22"/>
  <c r="AB72" i="22"/>
  <c r="AG72" i="22"/>
  <c r="W72" i="22"/>
  <c r="X72" i="22"/>
  <c r="V72" i="22"/>
  <c r="Z72" i="22"/>
  <c r="O72" i="22"/>
  <c r="R72" i="22"/>
  <c r="E71" i="22"/>
  <c r="G72" i="22"/>
  <c r="Q72" i="22"/>
  <c r="AJ72" i="22"/>
  <c r="AL72" i="22"/>
  <c r="S72" i="22"/>
  <c r="AC72" i="22"/>
  <c r="AP72" i="22"/>
  <c r="AI72" i="22"/>
  <c r="T72" i="22"/>
  <c r="G71" i="22"/>
  <c r="C71" i="22"/>
  <c r="A76" i="21"/>
  <c r="B76" i="21"/>
  <c r="BM75" i="21"/>
  <c r="O75" i="21"/>
  <c r="O75" i="22" s="1"/>
  <c r="BH75" i="21"/>
  <c r="BB75" i="21"/>
  <c r="AN73" i="21"/>
  <c r="J73" i="21"/>
  <c r="J73" i="22" s="1"/>
  <c r="E73" i="21"/>
  <c r="F73" i="21"/>
  <c r="AO73" i="21"/>
  <c r="AM73" i="21"/>
  <c r="AM73" i="22" s="1"/>
  <c r="AP73" i="21"/>
  <c r="D73" i="21"/>
  <c r="AI73" i="21"/>
  <c r="AI73" i="22" s="1"/>
  <c r="G73" i="21"/>
  <c r="AJ73" i="21"/>
  <c r="AJ73" i="22" s="1"/>
  <c r="AL73" i="21"/>
  <c r="AL73" i="22" s="1"/>
  <c r="H73" i="21"/>
  <c r="H73" i="22" s="1"/>
  <c r="C73" i="21"/>
  <c r="I73" i="21"/>
  <c r="I73" i="22" s="1"/>
  <c r="BF75" i="21"/>
  <c r="M75" i="21"/>
  <c r="M75" i="22" s="1"/>
  <c r="BK75" i="21"/>
  <c r="BZ74" i="21"/>
  <c r="BG75" i="21"/>
  <c r="L75" i="21"/>
  <c r="L75" i="22" s="1"/>
  <c r="BJ75" i="21"/>
  <c r="BL75" i="21"/>
  <c r="N75" i="21"/>
  <c r="N75" i="22" s="1"/>
  <c r="BC75" i="21"/>
  <c r="BI75" i="21"/>
  <c r="K75" i="21"/>
  <c r="K75" i="22" s="1"/>
  <c r="BA75" i="21"/>
  <c r="BE75" i="21"/>
  <c r="BD75" i="21"/>
  <c r="AG76" i="20"/>
  <c r="AO76" i="20"/>
  <c r="E76" i="20"/>
  <c r="D76" i="20"/>
  <c r="C76" i="20"/>
  <c r="T76" i="20"/>
  <c r="T76" i="21" s="1"/>
  <c r="T76" i="22" s="1"/>
  <c r="AJ76" i="20"/>
  <c r="N76" i="20"/>
  <c r="AD76" i="20"/>
  <c r="K76" i="20"/>
  <c r="AA76" i="20"/>
  <c r="M76" i="20"/>
  <c r="U76" i="20"/>
  <c r="U76" i="21" s="1"/>
  <c r="U76" i="22" s="1"/>
  <c r="H76" i="20"/>
  <c r="X76" i="20"/>
  <c r="X76" i="21" s="1"/>
  <c r="X76" i="22" s="1"/>
  <c r="AN76" i="20"/>
  <c r="A76" i="20"/>
  <c r="R76" i="20"/>
  <c r="R76" i="21" s="1"/>
  <c r="R76" i="22" s="1"/>
  <c r="AH76" i="20"/>
  <c r="O76" i="20"/>
  <c r="AE76" i="20"/>
  <c r="I76" i="20"/>
  <c r="AC76" i="20"/>
  <c r="AK76" i="20"/>
  <c r="L76" i="20"/>
  <c r="AB76" i="20"/>
  <c r="F76" i="20"/>
  <c r="V76" i="20"/>
  <c r="V76" i="21" s="1"/>
  <c r="V76" i="22" s="1"/>
  <c r="AL76" i="20"/>
  <c r="B76" i="20"/>
  <c r="S76" i="20"/>
  <c r="S76" i="21" s="1"/>
  <c r="S76" i="22" s="1"/>
  <c r="AI76" i="20"/>
  <c r="Q76" i="20"/>
  <c r="Q76" i="21" s="1"/>
  <c r="Q76" i="22" s="1"/>
  <c r="Y76" i="20"/>
  <c r="P76" i="20"/>
  <c r="P76" i="21" s="1"/>
  <c r="P76" i="22" s="1"/>
  <c r="AF76" i="20"/>
  <c r="J76" i="20"/>
  <c r="Z76" i="20"/>
  <c r="AP76" i="20"/>
  <c r="G76" i="20"/>
  <c r="W76" i="20"/>
  <c r="W76" i="21" s="1"/>
  <c r="W76" i="22" s="1"/>
  <c r="AM76" i="20"/>
  <c r="BD97" i="24"/>
  <c r="BE78" i="18"/>
  <c r="BE78" i="24" s="1"/>
  <c r="BD79" i="18"/>
  <c r="B44" i="31"/>
  <c r="A45" i="31"/>
  <c r="B44" i="30"/>
  <c r="A46" i="42" s="1"/>
  <c r="CI11" i="41" s="1"/>
  <c r="DA10" i="41" s="1"/>
  <c r="A45" i="30"/>
  <c r="M77" i="24"/>
  <c r="D77" i="24"/>
  <c r="K77" i="24"/>
  <c r="AO77" i="24"/>
  <c r="AF77" i="24"/>
  <c r="R77" i="24"/>
  <c r="W77" i="24"/>
  <c r="E77" i="24"/>
  <c r="AT77" i="24"/>
  <c r="AI77" i="24"/>
  <c r="AG77" i="24"/>
  <c r="X77" i="24"/>
  <c r="J77" i="24"/>
  <c r="AS77" i="24"/>
  <c r="V77" i="24"/>
  <c r="AM77" i="24"/>
  <c r="AX77" i="24"/>
  <c r="AK77" i="24"/>
  <c r="N77" i="24"/>
  <c r="A77" i="24"/>
  <c r="S77" i="24"/>
  <c r="AC77" i="24"/>
  <c r="T77" i="24"/>
  <c r="F77" i="24"/>
  <c r="AQ77" i="24"/>
  <c r="Z77" i="24"/>
  <c r="BB76" i="24"/>
  <c r="BA76" i="24" s="1"/>
  <c r="AZ77" i="24"/>
  <c r="AL77" i="24"/>
  <c r="C77" i="24"/>
  <c r="Y77" i="24"/>
  <c r="P77" i="24"/>
  <c r="B77" i="24"/>
  <c r="BC76" i="24"/>
  <c r="AR77" i="24"/>
  <c r="AD77" i="24"/>
  <c r="AE77" i="24"/>
  <c r="Q77" i="24"/>
  <c r="H77" i="24"/>
  <c r="AA77" i="24"/>
  <c r="AJ77" i="24"/>
  <c r="I77" i="24"/>
  <c r="AY77" i="24"/>
  <c r="AB77" i="24"/>
  <c r="G77" i="24"/>
  <c r="AP77" i="24"/>
  <c r="AV77" i="24"/>
  <c r="AH77" i="24"/>
  <c r="AU77" i="24"/>
  <c r="U77" i="24"/>
  <c r="L77" i="24"/>
  <c r="AW77" i="24"/>
  <c r="AN77" i="24"/>
  <c r="O77" i="24"/>
  <c r="BC75" i="23" l="1"/>
  <c r="H71" i="23"/>
  <c r="AJ72" i="23"/>
  <c r="AD72" i="23"/>
  <c r="AN71" i="23"/>
  <c r="BE76" i="23"/>
  <c r="C77" i="23"/>
  <c r="B77" i="23" s="1"/>
  <c r="BH76" i="23"/>
  <c r="BB76" i="23"/>
  <c r="BF76" i="23"/>
  <c r="BD76" i="23" s="1"/>
  <c r="BC76" i="23" s="1"/>
  <c r="AM72" i="23"/>
  <c r="F71" i="23"/>
  <c r="W72" i="23"/>
  <c r="AC72" i="23"/>
  <c r="AB72" i="23"/>
  <c r="AQ71" i="23"/>
  <c r="AI72" i="23"/>
  <c r="AO72" i="23"/>
  <c r="D71" i="23"/>
  <c r="V71" i="23"/>
  <c r="AK71" i="23"/>
  <c r="T71" i="23"/>
  <c r="Y71" i="23"/>
  <c r="AJ71" i="23"/>
  <c r="W71" i="23"/>
  <c r="U71" i="23"/>
  <c r="AD71" i="23"/>
  <c r="S71" i="23"/>
  <c r="AC71" i="23"/>
  <c r="AB71" i="23"/>
  <c r="R71" i="23"/>
  <c r="AG71" i="23"/>
  <c r="Z71" i="23"/>
  <c r="X71" i="23"/>
  <c r="AF71" i="23"/>
  <c r="AH71" i="23"/>
  <c r="AA71" i="23"/>
  <c r="AE71" i="23"/>
  <c r="AI71" i="23"/>
  <c r="AL71" i="23"/>
  <c r="J71" i="23"/>
  <c r="K71" i="23"/>
  <c r="M71" i="23"/>
  <c r="L71" i="23"/>
  <c r="N71" i="23"/>
  <c r="AQ72" i="23"/>
  <c r="AK72" i="23"/>
  <c r="S72" i="23"/>
  <c r="Y72" i="23"/>
  <c r="D72" i="23"/>
  <c r="L72" i="23"/>
  <c r="N72" i="23"/>
  <c r="O72" i="23"/>
  <c r="K72" i="23"/>
  <c r="M72" i="23"/>
  <c r="I72" i="23"/>
  <c r="J72" i="23"/>
  <c r="Q72" i="23"/>
  <c r="E71" i="23"/>
  <c r="E72" i="23"/>
  <c r="V72" i="23"/>
  <c r="G71" i="23"/>
  <c r="AM71" i="23"/>
  <c r="AO71" i="23"/>
  <c r="BJ75" i="23"/>
  <c r="A75" i="23"/>
  <c r="R72" i="23"/>
  <c r="P72" i="23"/>
  <c r="X72" i="23"/>
  <c r="F72" i="23"/>
  <c r="Z72" i="23"/>
  <c r="AP71" i="23"/>
  <c r="AG72" i="23"/>
  <c r="AL72" i="23"/>
  <c r="AE72" i="23"/>
  <c r="O71" i="23"/>
  <c r="BI70" i="23"/>
  <c r="I71" i="23"/>
  <c r="U72" i="23"/>
  <c r="T72" i="23"/>
  <c r="H72" i="23"/>
  <c r="AA72" i="23"/>
  <c r="AH72" i="23"/>
  <c r="AF72" i="23"/>
  <c r="G72" i="23"/>
  <c r="AN72" i="23"/>
  <c r="AP72" i="23"/>
  <c r="Q71" i="23"/>
  <c r="P71" i="23"/>
  <c r="BI68" i="23"/>
  <c r="C73" i="22"/>
  <c r="A77" i="22"/>
  <c r="B77" i="22"/>
  <c r="G73" i="22"/>
  <c r="AO73" i="22"/>
  <c r="AN73" i="22"/>
  <c r="D73" i="22"/>
  <c r="F73" i="22"/>
  <c r="AP73" i="22"/>
  <c r="E73" i="22"/>
  <c r="A77" i="21"/>
  <c r="B77" i="21"/>
  <c r="BD76" i="21"/>
  <c r="BC76" i="21"/>
  <c r="BZ75" i="21"/>
  <c r="S74" i="21"/>
  <c r="X74" i="21"/>
  <c r="AH74" i="21"/>
  <c r="AG74" i="21"/>
  <c r="AO74" i="21"/>
  <c r="G74" i="21"/>
  <c r="G74" i="22" s="1"/>
  <c r="AD74" i="21"/>
  <c r="Z74" i="21"/>
  <c r="P74" i="21"/>
  <c r="N74" i="21"/>
  <c r="T74" i="21"/>
  <c r="AB74" i="21"/>
  <c r="C74" i="21"/>
  <c r="E74" i="21"/>
  <c r="Q74" i="21"/>
  <c r="AI74" i="21"/>
  <c r="AJ74" i="21"/>
  <c r="AA74" i="21"/>
  <c r="V74" i="21"/>
  <c r="AM74" i="21"/>
  <c r="W74" i="21"/>
  <c r="AP74" i="21"/>
  <c r="AF74" i="21"/>
  <c r="AL74" i="21"/>
  <c r="AK74" i="21"/>
  <c r="AC74" i="21"/>
  <c r="U74" i="21"/>
  <c r="F74" i="21"/>
  <c r="R74" i="21"/>
  <c r="AE74" i="21"/>
  <c r="O74" i="21"/>
  <c r="D74" i="21"/>
  <c r="Y74" i="21"/>
  <c r="AN74" i="21"/>
  <c r="BG76" i="21"/>
  <c r="I76" i="21"/>
  <c r="I76" i="22" s="1"/>
  <c r="BF76" i="21"/>
  <c r="BI76" i="21"/>
  <c r="K76" i="21"/>
  <c r="K76" i="22" s="1"/>
  <c r="BH76" i="21"/>
  <c r="J76" i="21"/>
  <c r="J76" i="22" s="1"/>
  <c r="BJ76" i="21"/>
  <c r="BA76" i="21"/>
  <c r="BE76" i="21"/>
  <c r="BM76" i="21"/>
  <c r="O76" i="21"/>
  <c r="O76" i="22" s="1"/>
  <c r="BK76" i="21"/>
  <c r="BL76" i="21"/>
  <c r="BB76" i="21"/>
  <c r="P77" i="20"/>
  <c r="P77" i="21" s="1"/>
  <c r="P77" i="22" s="1"/>
  <c r="T77" i="20"/>
  <c r="T77" i="21" s="1"/>
  <c r="T77" i="22" s="1"/>
  <c r="AB77" i="20"/>
  <c r="K77" i="20"/>
  <c r="AA77" i="20"/>
  <c r="I77" i="20"/>
  <c r="Y77" i="20"/>
  <c r="AO77" i="20"/>
  <c r="A77" i="20"/>
  <c r="R77" i="20"/>
  <c r="R77" i="21" s="1"/>
  <c r="R77" i="22" s="1"/>
  <c r="AH77" i="20"/>
  <c r="H77" i="20"/>
  <c r="AF77" i="20"/>
  <c r="AJ77" i="20"/>
  <c r="O77" i="20"/>
  <c r="AE77" i="20"/>
  <c r="M77" i="20"/>
  <c r="AC77" i="20"/>
  <c r="F77" i="20"/>
  <c r="V77" i="20"/>
  <c r="V77" i="21" s="1"/>
  <c r="V77" i="22" s="1"/>
  <c r="AL77" i="20"/>
  <c r="X77" i="20"/>
  <c r="X77" i="21" s="1"/>
  <c r="X77" i="22" s="1"/>
  <c r="B77" i="20"/>
  <c r="S77" i="20"/>
  <c r="S77" i="21" s="1"/>
  <c r="S77" i="22" s="1"/>
  <c r="AI77" i="20"/>
  <c r="Q77" i="20"/>
  <c r="Q77" i="21" s="1"/>
  <c r="Q77" i="22" s="1"/>
  <c r="AG77" i="20"/>
  <c r="J77" i="20"/>
  <c r="Z77" i="20"/>
  <c r="AP77" i="20"/>
  <c r="AN77" i="20"/>
  <c r="D77" i="20"/>
  <c r="C77" i="20"/>
  <c r="L77" i="20"/>
  <c r="G77" i="20"/>
  <c r="W77" i="20"/>
  <c r="W77" i="21" s="1"/>
  <c r="W77" i="22" s="1"/>
  <c r="AM77" i="20"/>
  <c r="E77" i="20"/>
  <c r="U77" i="20"/>
  <c r="U77" i="21" s="1"/>
  <c r="U77" i="22" s="1"/>
  <c r="AK77" i="20"/>
  <c r="N77" i="20"/>
  <c r="AD77" i="20"/>
  <c r="BD98" i="24"/>
  <c r="BE79" i="18"/>
  <c r="BE79" i="24" s="1"/>
  <c r="BD80" i="18"/>
  <c r="A46" i="31"/>
  <c r="B45" i="31"/>
  <c r="B45" i="30"/>
  <c r="A47" i="42" s="1"/>
  <c r="CI12" i="41" s="1"/>
  <c r="DA11" i="41" s="1"/>
  <c r="A46" i="30"/>
  <c r="AF78" i="24"/>
  <c r="S78" i="24"/>
  <c r="E78" i="24"/>
  <c r="BB77" i="24"/>
  <c r="AU78" i="24"/>
  <c r="AG78" i="24"/>
  <c r="AL78" i="24"/>
  <c r="X78" i="24"/>
  <c r="K78" i="24"/>
  <c r="AX78" i="24"/>
  <c r="AZ78" i="24"/>
  <c r="AM78" i="24"/>
  <c r="Y78" i="24"/>
  <c r="F78" i="24"/>
  <c r="AY78" i="24"/>
  <c r="J78" i="24"/>
  <c r="O78" i="24"/>
  <c r="BC77" i="24"/>
  <c r="AV78" i="24"/>
  <c r="AT78" i="24"/>
  <c r="AW78" i="24"/>
  <c r="AN78" i="24"/>
  <c r="M78" i="24"/>
  <c r="D78" i="24"/>
  <c r="Z78" i="24"/>
  <c r="P78" i="24"/>
  <c r="C78" i="24"/>
  <c r="R78" i="24"/>
  <c r="AR78" i="24"/>
  <c r="AE78" i="24"/>
  <c r="Q78" i="24"/>
  <c r="AD78" i="24"/>
  <c r="H78" i="24"/>
  <c r="AS78" i="24"/>
  <c r="AP78" i="24"/>
  <c r="AJ78" i="24"/>
  <c r="W78" i="24"/>
  <c r="I78" i="24"/>
  <c r="BA77" i="24"/>
  <c r="AK78" i="24"/>
  <c r="AB78" i="24"/>
  <c r="A78" i="24"/>
  <c r="AQ78" i="24"/>
  <c r="AC78" i="24"/>
  <c r="V78" i="24"/>
  <c r="T78" i="24"/>
  <c r="G78" i="24"/>
  <c r="AH78" i="24"/>
  <c r="AI78" i="24"/>
  <c r="U78" i="24"/>
  <c r="L78" i="24"/>
  <c r="B78" i="24"/>
  <c r="AA78" i="24"/>
  <c r="N78" i="24"/>
  <c r="AO78" i="24"/>
  <c r="AQ73" i="23" l="1"/>
  <c r="AP73" i="23"/>
  <c r="AJ73" i="23"/>
  <c r="BB77" i="23"/>
  <c r="BH77" i="23"/>
  <c r="BE77" i="23"/>
  <c r="C78" i="23"/>
  <c r="B78" i="23" s="1"/>
  <c r="BF77" i="23"/>
  <c r="BD77" i="23" s="1"/>
  <c r="AK73" i="23"/>
  <c r="BJ76" i="23"/>
  <c r="A76" i="23"/>
  <c r="G73" i="23"/>
  <c r="H73" i="23"/>
  <c r="AM73" i="23"/>
  <c r="AN73" i="23"/>
  <c r="J73" i="23"/>
  <c r="E73" i="23"/>
  <c r="BI71" i="23"/>
  <c r="D73" i="23"/>
  <c r="X73" i="23"/>
  <c r="U73" i="23"/>
  <c r="W73" i="23"/>
  <c r="Q73" i="23"/>
  <c r="T73" i="23"/>
  <c r="AG73" i="23"/>
  <c r="V73" i="23"/>
  <c r="AF73" i="23"/>
  <c r="AC73" i="23"/>
  <c r="AH73" i="23"/>
  <c r="AL73" i="23"/>
  <c r="R73" i="23"/>
  <c r="S73" i="23"/>
  <c r="AE73" i="23"/>
  <c r="AB73" i="23"/>
  <c r="AD73" i="23"/>
  <c r="Y73" i="23"/>
  <c r="AA73" i="23"/>
  <c r="AI73" i="23"/>
  <c r="Z73" i="23"/>
  <c r="N73" i="23"/>
  <c r="M73" i="23"/>
  <c r="P73" i="23"/>
  <c r="L73" i="23"/>
  <c r="O73" i="23"/>
  <c r="K73" i="23"/>
  <c r="F73" i="23"/>
  <c r="AO73" i="23"/>
  <c r="I73" i="23"/>
  <c r="BI72" i="23"/>
  <c r="Y74" i="22"/>
  <c r="B78" i="22"/>
  <c r="A78" i="22"/>
  <c r="AN74" i="22"/>
  <c r="AE74" i="22"/>
  <c r="AC74" i="22"/>
  <c r="AP74" i="22"/>
  <c r="AA74" i="22"/>
  <c r="E74" i="22"/>
  <c r="N74" i="22"/>
  <c r="X74" i="22"/>
  <c r="R74" i="22"/>
  <c r="AK74" i="22"/>
  <c r="W74" i="22"/>
  <c r="AJ74" i="22"/>
  <c r="C74" i="22"/>
  <c r="P74" i="22"/>
  <c r="AO74" i="22"/>
  <c r="S74" i="22"/>
  <c r="D74" i="22"/>
  <c r="F74" i="22"/>
  <c r="AL74" i="22"/>
  <c r="AM74" i="22"/>
  <c r="AI74" i="22"/>
  <c r="AB74" i="22"/>
  <c r="Z74" i="22"/>
  <c r="AG74" i="22"/>
  <c r="O74" i="22"/>
  <c r="U74" i="22"/>
  <c r="AF74" i="22"/>
  <c r="V74" i="22"/>
  <c r="Q74" i="22"/>
  <c r="T74" i="22"/>
  <c r="AD74" i="22"/>
  <c r="AH74" i="22"/>
  <c r="B78" i="21"/>
  <c r="A78" i="21"/>
  <c r="BE77" i="21"/>
  <c r="BD77" i="21"/>
  <c r="O77" i="21"/>
  <c r="O77" i="22" s="1"/>
  <c r="BM77" i="21"/>
  <c r="J75" i="21"/>
  <c r="J75" i="22" s="1"/>
  <c r="AH75" i="21"/>
  <c r="AH75" i="22" s="1"/>
  <c r="AM75" i="21"/>
  <c r="AM75" i="22" s="1"/>
  <c r="I75" i="21"/>
  <c r="I75" i="22" s="1"/>
  <c r="AN75" i="21"/>
  <c r="AN75" i="22" s="1"/>
  <c r="C75" i="21"/>
  <c r="F75" i="21"/>
  <c r="D75" i="21"/>
  <c r="H75" i="21"/>
  <c r="AO75" i="21"/>
  <c r="AO75" i="22" s="1"/>
  <c r="AL75" i="21"/>
  <c r="AL75" i="22" s="1"/>
  <c r="AI75" i="21"/>
  <c r="AI75" i="22" s="1"/>
  <c r="E75" i="21"/>
  <c r="G75" i="21"/>
  <c r="AP75" i="21"/>
  <c r="AP75" i="22" s="1"/>
  <c r="AK75" i="21"/>
  <c r="AJ75" i="21"/>
  <c r="AJ75" i="22" s="1"/>
  <c r="BC77" i="21"/>
  <c r="BJ77" i="21"/>
  <c r="BG77" i="21"/>
  <c r="BL77" i="21"/>
  <c r="N77" i="21"/>
  <c r="N77" i="22" s="1"/>
  <c r="BA77" i="21"/>
  <c r="BK77" i="21"/>
  <c r="M77" i="21"/>
  <c r="M77" i="22" s="1"/>
  <c r="BB77" i="21"/>
  <c r="BH77" i="21"/>
  <c r="BF77" i="21"/>
  <c r="BI77" i="21"/>
  <c r="BZ76" i="21"/>
  <c r="G78" i="20"/>
  <c r="AA78" i="20"/>
  <c r="AI78" i="20"/>
  <c r="J78" i="20"/>
  <c r="Z78" i="20"/>
  <c r="AP78" i="20"/>
  <c r="H78" i="20"/>
  <c r="X78" i="20"/>
  <c r="X78" i="21" s="1"/>
  <c r="X78" i="22" s="1"/>
  <c r="AN78" i="20"/>
  <c r="E78" i="20"/>
  <c r="U78" i="20"/>
  <c r="U78" i="21" s="1"/>
  <c r="U78" i="22" s="1"/>
  <c r="AK78" i="20"/>
  <c r="O78" i="20"/>
  <c r="W78" i="20"/>
  <c r="W78" i="21" s="1"/>
  <c r="W78" i="22" s="1"/>
  <c r="N78" i="20"/>
  <c r="AD78" i="20"/>
  <c r="L78" i="20"/>
  <c r="AB78" i="20"/>
  <c r="I78" i="20"/>
  <c r="Y78" i="20"/>
  <c r="AO78" i="20"/>
  <c r="AE78" i="20"/>
  <c r="AM78" i="20"/>
  <c r="B78" i="20"/>
  <c r="A78" i="20"/>
  <c r="R78" i="20"/>
  <c r="R78" i="21" s="1"/>
  <c r="R78" i="22" s="1"/>
  <c r="AH78" i="20"/>
  <c r="P78" i="20"/>
  <c r="P78" i="21" s="1"/>
  <c r="P78" i="22" s="1"/>
  <c r="AF78" i="20"/>
  <c r="M78" i="20"/>
  <c r="AC78" i="20"/>
  <c r="K78" i="20"/>
  <c r="S78" i="20"/>
  <c r="S78" i="21" s="1"/>
  <c r="S78" i="22" s="1"/>
  <c r="F78" i="20"/>
  <c r="V78" i="20"/>
  <c r="V78" i="21" s="1"/>
  <c r="V78" i="22" s="1"/>
  <c r="AL78" i="20"/>
  <c r="C78" i="20"/>
  <c r="D78" i="20"/>
  <c r="T78" i="20"/>
  <c r="T78" i="21" s="1"/>
  <c r="T78" i="22" s="1"/>
  <c r="AJ78" i="20"/>
  <c r="Q78" i="20"/>
  <c r="Q78" i="21" s="1"/>
  <c r="Q78" i="22" s="1"/>
  <c r="AG78" i="20"/>
  <c r="BD99" i="24"/>
  <c r="BE80" i="18"/>
  <c r="BE80" i="24" s="1"/>
  <c r="BD81" i="18"/>
  <c r="B46" i="31"/>
  <c r="A47" i="31"/>
  <c r="B46" i="30"/>
  <c r="A48" i="42" s="1"/>
  <c r="CI13" i="41" s="1"/>
  <c r="DA12" i="41" s="1"/>
  <c r="A47" i="30"/>
  <c r="G79" i="24"/>
  <c r="AV79" i="24"/>
  <c r="AG79" i="24"/>
  <c r="AI79" i="24"/>
  <c r="V79" i="24"/>
  <c r="L79" i="24"/>
  <c r="BB78" i="24"/>
  <c r="AX79" i="24"/>
  <c r="AN79" i="24"/>
  <c r="A79" i="24"/>
  <c r="K79" i="24"/>
  <c r="AZ79" i="24"/>
  <c r="AW79" i="24"/>
  <c r="AM79" i="24"/>
  <c r="P79" i="24"/>
  <c r="C79" i="24"/>
  <c r="Q79" i="24"/>
  <c r="R79" i="24"/>
  <c r="AQ79" i="24"/>
  <c r="T79" i="24"/>
  <c r="BA78" i="24"/>
  <c r="BC78" i="24"/>
  <c r="AP79" i="24"/>
  <c r="AF79" i="24"/>
  <c r="AC79" i="24"/>
  <c r="S79" i="24"/>
  <c r="F79" i="24"/>
  <c r="Y79" i="24"/>
  <c r="AU79" i="24"/>
  <c r="AH79" i="24"/>
  <c r="X79" i="24"/>
  <c r="E79" i="24"/>
  <c r="AT79" i="24"/>
  <c r="AJ79" i="24"/>
  <c r="AS79" i="24"/>
  <c r="Z79" i="24"/>
  <c r="U79" i="24"/>
  <c r="AR79" i="24"/>
  <c r="AE79" i="24"/>
  <c r="H79" i="24"/>
  <c r="AD79" i="24"/>
  <c r="AK79" i="24"/>
  <c r="W79" i="24"/>
  <c r="J79" i="24"/>
  <c r="AO79" i="24"/>
  <c r="AY79" i="24"/>
  <c r="AL79" i="24"/>
  <c r="AB79" i="24"/>
  <c r="M79" i="24"/>
  <c r="O79" i="24"/>
  <c r="B79" i="24"/>
  <c r="I79" i="24"/>
  <c r="AA79" i="24"/>
  <c r="N79" i="24"/>
  <c r="D79" i="24"/>
  <c r="BC77" i="23" l="1"/>
  <c r="U74" i="23"/>
  <c r="H74" i="23"/>
  <c r="BH78" i="23"/>
  <c r="BB78" i="23"/>
  <c r="C79" i="23"/>
  <c r="B79" i="23" s="1"/>
  <c r="BF78" i="23"/>
  <c r="BD78" i="23" s="1"/>
  <c r="BE78" i="23"/>
  <c r="V74" i="23"/>
  <c r="Q74" i="23"/>
  <c r="AF74" i="23"/>
  <c r="AI74" i="23"/>
  <c r="W74" i="23"/>
  <c r="AH74" i="23"/>
  <c r="AN74" i="23"/>
  <c r="T74" i="23"/>
  <c r="AK74" i="23"/>
  <c r="Y74" i="23"/>
  <c r="AQ74" i="23"/>
  <c r="BI73" i="23"/>
  <c r="AE74" i="23"/>
  <c r="AG74" i="23"/>
  <c r="AA74" i="23"/>
  <c r="AM74" i="23"/>
  <c r="AP74" i="23"/>
  <c r="X74" i="23"/>
  <c r="O74" i="23"/>
  <c r="AD74" i="23"/>
  <c r="AC74" i="23"/>
  <c r="AL74" i="23"/>
  <c r="Z74" i="23"/>
  <c r="BJ77" i="23"/>
  <c r="A77" i="23"/>
  <c r="G74" i="23"/>
  <c r="F74" i="23"/>
  <c r="R74" i="23"/>
  <c r="P74" i="23"/>
  <c r="AJ74" i="23"/>
  <c r="E74" i="23"/>
  <c r="D74" i="23"/>
  <c r="M74" i="23"/>
  <c r="N74" i="23"/>
  <c r="L74" i="23"/>
  <c r="J74" i="23"/>
  <c r="I74" i="23"/>
  <c r="K74" i="23"/>
  <c r="S74" i="23"/>
  <c r="AB74" i="23"/>
  <c r="AO74" i="23"/>
  <c r="A79" i="22"/>
  <c r="B79" i="22"/>
  <c r="AK75" i="22"/>
  <c r="D75" i="22"/>
  <c r="F75" i="22"/>
  <c r="G75" i="22"/>
  <c r="C75" i="22"/>
  <c r="E75" i="22"/>
  <c r="H75" i="22"/>
  <c r="A79" i="21"/>
  <c r="B79" i="21"/>
  <c r="BI78" i="21"/>
  <c r="BH78" i="21"/>
  <c r="F76" i="21"/>
  <c r="AJ76" i="21"/>
  <c r="Y76" i="21"/>
  <c r="Y76" i="22" s="1"/>
  <c r="AO76" i="21"/>
  <c r="G76" i="21"/>
  <c r="M76" i="21"/>
  <c r="M76" i="22" s="1"/>
  <c r="D76" i="21"/>
  <c r="AC76" i="21"/>
  <c r="AB76" i="21"/>
  <c r="H76" i="21"/>
  <c r="H76" i="22" s="1"/>
  <c r="L76" i="21"/>
  <c r="L76" i="22" s="1"/>
  <c r="C76" i="21"/>
  <c r="AF76" i="21"/>
  <c r="N76" i="21"/>
  <c r="N76" i="22" s="1"/>
  <c r="AP76" i="21"/>
  <c r="AH76" i="21"/>
  <c r="E76" i="21"/>
  <c r="AM76" i="21"/>
  <c r="AE76" i="21"/>
  <c r="AG76" i="21"/>
  <c r="AI76" i="21"/>
  <c r="AN76" i="21"/>
  <c r="AA76" i="21"/>
  <c r="Z76" i="21"/>
  <c r="AL76" i="21"/>
  <c r="AD76" i="21"/>
  <c r="AK76" i="21"/>
  <c r="BG78" i="21"/>
  <c r="BL78" i="21"/>
  <c r="N78" i="21"/>
  <c r="N78" i="22" s="1"/>
  <c r="BF78" i="21"/>
  <c r="BB78" i="21"/>
  <c r="BD78" i="21"/>
  <c r="M78" i="21"/>
  <c r="M78" i="22" s="1"/>
  <c r="BK78" i="21"/>
  <c r="BC78" i="21"/>
  <c r="BA78" i="21"/>
  <c r="L78" i="21"/>
  <c r="L78" i="22" s="1"/>
  <c r="BJ78" i="21"/>
  <c r="BM78" i="21"/>
  <c r="O78" i="21"/>
  <c r="O78" i="22" s="1"/>
  <c r="BE78" i="21"/>
  <c r="BZ77" i="21"/>
  <c r="AL79" i="20"/>
  <c r="E79" i="20"/>
  <c r="U79" i="20"/>
  <c r="U79" i="21" s="1"/>
  <c r="U79" i="22" s="1"/>
  <c r="AK79" i="20"/>
  <c r="O79" i="20"/>
  <c r="AE79" i="20"/>
  <c r="L79" i="20"/>
  <c r="AB79" i="20"/>
  <c r="F79" i="20"/>
  <c r="A79" i="20"/>
  <c r="J79" i="20"/>
  <c r="I79" i="20"/>
  <c r="Y79" i="20"/>
  <c r="AO79" i="20"/>
  <c r="B79" i="20"/>
  <c r="S79" i="20"/>
  <c r="S79" i="21" s="1"/>
  <c r="S79" i="22" s="1"/>
  <c r="AI79" i="20"/>
  <c r="P79" i="20"/>
  <c r="P79" i="21" s="1"/>
  <c r="P79" i="22" s="1"/>
  <c r="AF79" i="20"/>
  <c r="N79" i="20"/>
  <c r="R79" i="20"/>
  <c r="R79" i="21" s="1"/>
  <c r="R79" i="22" s="1"/>
  <c r="Z79" i="20"/>
  <c r="M79" i="20"/>
  <c r="AC79" i="20"/>
  <c r="G79" i="20"/>
  <c r="W79" i="20"/>
  <c r="W79" i="21" s="1"/>
  <c r="W79" i="22" s="1"/>
  <c r="AM79" i="20"/>
  <c r="D79" i="20"/>
  <c r="C79" i="20"/>
  <c r="T79" i="20"/>
  <c r="T79" i="21" s="1"/>
  <c r="T79" i="22" s="1"/>
  <c r="AJ79" i="20"/>
  <c r="V79" i="20"/>
  <c r="V79" i="21" s="1"/>
  <c r="V79" i="22" s="1"/>
  <c r="AD79" i="20"/>
  <c r="AH79" i="20"/>
  <c r="AP79" i="20"/>
  <c r="Q79" i="20"/>
  <c r="Q79" i="21" s="1"/>
  <c r="Q79" i="22" s="1"/>
  <c r="AG79" i="20"/>
  <c r="K79" i="20"/>
  <c r="AA79" i="20"/>
  <c r="H79" i="20"/>
  <c r="X79" i="20"/>
  <c r="AN79" i="20"/>
  <c r="BD100" i="24"/>
  <c r="BE81" i="18"/>
  <c r="BE81" i="24" s="1"/>
  <c r="BD82" i="18"/>
  <c r="B47" i="31"/>
  <c r="A48" i="31"/>
  <c r="B47" i="30"/>
  <c r="A49" i="42" s="1"/>
  <c r="CI14" i="41" s="1"/>
  <c r="DA13" i="41" s="1"/>
  <c r="A48" i="30"/>
  <c r="AD80" i="24"/>
  <c r="F80" i="24"/>
  <c r="X80" i="24"/>
  <c r="AK80" i="24"/>
  <c r="D80" i="24"/>
  <c r="A80" i="24"/>
  <c r="Z80" i="24"/>
  <c r="C80" i="24"/>
  <c r="BC79" i="24"/>
  <c r="AW80" i="24"/>
  <c r="AM80" i="24"/>
  <c r="AZ80" i="24"/>
  <c r="AY80" i="24"/>
  <c r="AN80" i="24"/>
  <c r="AL80" i="24"/>
  <c r="Y80" i="24"/>
  <c r="O80" i="24"/>
  <c r="AB80" i="24"/>
  <c r="R80" i="24"/>
  <c r="E80" i="24"/>
  <c r="AF80" i="24"/>
  <c r="AT80" i="24"/>
  <c r="AG80" i="24"/>
  <c r="W80" i="24"/>
  <c r="L80" i="24"/>
  <c r="AS80" i="24"/>
  <c r="AI80" i="24"/>
  <c r="AJ80" i="24"/>
  <c r="V80" i="24"/>
  <c r="I80" i="24"/>
  <c r="AV80" i="24"/>
  <c r="BB79" i="24"/>
  <c r="B80" i="24"/>
  <c r="AQ80" i="24"/>
  <c r="H80" i="24"/>
  <c r="Q80" i="24"/>
  <c r="G80" i="24"/>
  <c r="AP80" i="24"/>
  <c r="AC80" i="24"/>
  <c r="S80" i="24"/>
  <c r="AR80" i="24"/>
  <c r="AU80" i="24"/>
  <c r="AX80" i="24"/>
  <c r="AA80" i="24"/>
  <c r="N80" i="24"/>
  <c r="P80" i="24"/>
  <c r="M80" i="24"/>
  <c r="AO80" i="24"/>
  <c r="AE80" i="24"/>
  <c r="T80" i="24"/>
  <c r="AH80" i="24"/>
  <c r="U80" i="24"/>
  <c r="K80" i="24"/>
  <c r="BA79" i="24"/>
  <c r="J80" i="24"/>
  <c r="I75" i="23" l="1"/>
  <c r="BB79" i="23"/>
  <c r="BH79" i="23"/>
  <c r="C80" i="23"/>
  <c r="B80" i="23" s="1"/>
  <c r="BF79" i="23"/>
  <c r="BD79" i="23" s="1"/>
  <c r="BE79" i="23"/>
  <c r="D75" i="23"/>
  <c r="AE75" i="23"/>
  <c r="AF75" i="23"/>
  <c r="Q75" i="23"/>
  <c r="AA75" i="23"/>
  <c r="V75" i="23"/>
  <c r="S75" i="23"/>
  <c r="Y75" i="23"/>
  <c r="AC75" i="23"/>
  <c r="W75" i="23"/>
  <c r="R75" i="23"/>
  <c r="U75" i="23"/>
  <c r="T75" i="23"/>
  <c r="AH75" i="23"/>
  <c r="X75" i="23"/>
  <c r="AG75" i="23"/>
  <c r="Z75" i="23"/>
  <c r="AB75" i="23"/>
  <c r="AD75" i="23"/>
  <c r="P75" i="23"/>
  <c r="L75" i="23"/>
  <c r="O75" i="23"/>
  <c r="N75" i="23"/>
  <c r="M75" i="23"/>
  <c r="AL75" i="23"/>
  <c r="BI74" i="23"/>
  <c r="AQ75" i="23"/>
  <c r="K75" i="23"/>
  <c r="H75" i="23"/>
  <c r="AO75" i="23"/>
  <c r="AI75" i="23"/>
  <c r="AJ75" i="23"/>
  <c r="G75" i="23"/>
  <c r="AN75" i="23"/>
  <c r="AK75" i="23"/>
  <c r="AP75" i="23"/>
  <c r="F75" i="23"/>
  <c r="E75" i="23"/>
  <c r="AM75" i="23"/>
  <c r="J75" i="23"/>
  <c r="BC78" i="23"/>
  <c r="BJ78" i="23"/>
  <c r="A78" i="23"/>
  <c r="AD76" i="22"/>
  <c r="A80" i="22"/>
  <c r="B80" i="22"/>
  <c r="AK76" i="22"/>
  <c r="AA76" i="22"/>
  <c r="AE76" i="22"/>
  <c r="AP76" i="22"/>
  <c r="D76" i="22"/>
  <c r="AN76" i="22"/>
  <c r="AM76" i="22"/>
  <c r="AJ76" i="22"/>
  <c r="AL76" i="22"/>
  <c r="AI76" i="22"/>
  <c r="E76" i="22"/>
  <c r="AF76" i="22"/>
  <c r="AB76" i="22"/>
  <c r="G76" i="22"/>
  <c r="F76" i="22"/>
  <c r="Z76" i="22"/>
  <c r="AG76" i="22"/>
  <c r="AH76" i="22"/>
  <c r="C76" i="22"/>
  <c r="AC76" i="22"/>
  <c r="AO76" i="22"/>
  <c r="A80" i="21"/>
  <c r="B80" i="21"/>
  <c r="K79" i="21"/>
  <c r="K79" i="22" s="1"/>
  <c r="BI79" i="21"/>
  <c r="BC79" i="21"/>
  <c r="BA79" i="21"/>
  <c r="BE79" i="21"/>
  <c r="BD79" i="21"/>
  <c r="O79" i="21"/>
  <c r="O79" i="22" s="1"/>
  <c r="BM79" i="21"/>
  <c r="BF79" i="21"/>
  <c r="BB79" i="21"/>
  <c r="N79" i="21"/>
  <c r="N79" i="22" s="1"/>
  <c r="BL79" i="21"/>
  <c r="BG79" i="21"/>
  <c r="AN77" i="21"/>
  <c r="AB77" i="21"/>
  <c r="E77" i="21"/>
  <c r="E77" i="22" s="1"/>
  <c r="AC77" i="21"/>
  <c r="AK77" i="21"/>
  <c r="J77" i="21"/>
  <c r="AO77" i="21"/>
  <c r="AG77" i="21"/>
  <c r="AJ77" i="21"/>
  <c r="Z77" i="21"/>
  <c r="D77" i="21"/>
  <c r="AE77" i="21"/>
  <c r="K77" i="21"/>
  <c r="K77" i="22" s="1"/>
  <c r="G77" i="21"/>
  <c r="AH77" i="21"/>
  <c r="AD77" i="21"/>
  <c r="L77" i="21"/>
  <c r="L77" i="22" s="1"/>
  <c r="AM77" i="21"/>
  <c r="AI77" i="21"/>
  <c r="AF77" i="21"/>
  <c r="F77" i="21"/>
  <c r="F77" i="22" s="1"/>
  <c r="Y77" i="21"/>
  <c r="Y77" i="22" s="1"/>
  <c r="AP77" i="21"/>
  <c r="I77" i="21"/>
  <c r="C77" i="21"/>
  <c r="AL77" i="21"/>
  <c r="AA77" i="21"/>
  <c r="H77" i="21"/>
  <c r="BZ78" i="21"/>
  <c r="BK79" i="21"/>
  <c r="M79" i="21"/>
  <c r="M79" i="22" s="1"/>
  <c r="J79" i="21"/>
  <c r="J79" i="22" s="1"/>
  <c r="BH79" i="21"/>
  <c r="BJ79" i="21"/>
  <c r="L79" i="21"/>
  <c r="L79" i="22" s="1"/>
  <c r="AK80" i="20"/>
  <c r="AO80" i="20"/>
  <c r="C80" i="20"/>
  <c r="D80" i="20"/>
  <c r="T80" i="20"/>
  <c r="AJ80" i="20"/>
  <c r="N80" i="20"/>
  <c r="AD80" i="20"/>
  <c r="K80" i="20"/>
  <c r="AA80" i="20"/>
  <c r="M80" i="20"/>
  <c r="Q80" i="20"/>
  <c r="Q80" i="21" s="1"/>
  <c r="Q80" i="22" s="1"/>
  <c r="H80" i="20"/>
  <c r="X80" i="20"/>
  <c r="AN80" i="20"/>
  <c r="A80" i="20"/>
  <c r="R80" i="20"/>
  <c r="R80" i="21" s="1"/>
  <c r="R80" i="22" s="1"/>
  <c r="AH80" i="20"/>
  <c r="O80" i="20"/>
  <c r="AE80" i="20"/>
  <c r="E80" i="20"/>
  <c r="I80" i="20"/>
  <c r="AG80" i="20"/>
  <c r="L80" i="20"/>
  <c r="AB80" i="20"/>
  <c r="F80" i="20"/>
  <c r="V80" i="20"/>
  <c r="AL80" i="20"/>
  <c r="B80" i="20"/>
  <c r="S80" i="20"/>
  <c r="S80" i="21" s="1"/>
  <c r="S80" i="22" s="1"/>
  <c r="AI80" i="20"/>
  <c r="AC80" i="20"/>
  <c r="U80" i="20"/>
  <c r="Y80" i="20"/>
  <c r="P80" i="20"/>
  <c r="P80" i="21" s="1"/>
  <c r="P80" i="22" s="1"/>
  <c r="AF80" i="20"/>
  <c r="J80" i="20"/>
  <c r="Z80" i="20"/>
  <c r="AP80" i="20"/>
  <c r="G80" i="20"/>
  <c r="W80" i="20"/>
  <c r="AM80" i="20"/>
  <c r="BD101" i="24"/>
  <c r="BE82" i="18"/>
  <c r="BE82" i="24" s="1"/>
  <c r="BD83" i="18"/>
  <c r="B48" i="31"/>
  <c r="A49" i="31"/>
  <c r="B48" i="30"/>
  <c r="A50" i="42" s="1"/>
  <c r="CI15" i="41" s="1"/>
  <c r="DA14" i="41" s="1"/>
  <c r="A49" i="30"/>
  <c r="BB80" i="24"/>
  <c r="AR81" i="24"/>
  <c r="Q81" i="24"/>
  <c r="W81" i="24"/>
  <c r="V81" i="24"/>
  <c r="AX81" i="24"/>
  <c r="AB81" i="24"/>
  <c r="AI81" i="24"/>
  <c r="AP81" i="24"/>
  <c r="AA81" i="24"/>
  <c r="AM81" i="24"/>
  <c r="Z81" i="24"/>
  <c r="M81" i="24"/>
  <c r="D81" i="24"/>
  <c r="G81" i="24"/>
  <c r="AO81" i="24"/>
  <c r="AF81" i="24"/>
  <c r="R81" i="24"/>
  <c r="AY81" i="24"/>
  <c r="E81" i="24"/>
  <c r="AT81" i="24"/>
  <c r="AE81" i="24"/>
  <c r="AG81" i="24"/>
  <c r="X81" i="24"/>
  <c r="J81" i="24"/>
  <c r="AZ81" i="24"/>
  <c r="AL81" i="24"/>
  <c r="AQ81" i="24"/>
  <c r="Y81" i="24"/>
  <c r="P81" i="24"/>
  <c r="B81" i="24"/>
  <c r="BC80" i="24"/>
  <c r="AD81" i="24"/>
  <c r="K81" i="24"/>
  <c r="H81" i="24"/>
  <c r="AS81" i="24"/>
  <c r="AJ81" i="24"/>
  <c r="C81" i="24"/>
  <c r="I81" i="24"/>
  <c r="AU81" i="24"/>
  <c r="AK81" i="24"/>
  <c r="N81" i="24"/>
  <c r="A81" i="24"/>
  <c r="O81" i="24"/>
  <c r="AC81" i="24"/>
  <c r="T81" i="24"/>
  <c r="F81" i="24"/>
  <c r="BA80" i="24"/>
  <c r="AV81" i="24"/>
  <c r="AH81" i="24"/>
  <c r="U81" i="24"/>
  <c r="L81" i="24"/>
  <c r="AW81" i="24"/>
  <c r="AN81" i="24"/>
  <c r="S81" i="24"/>
  <c r="AP76" i="23" l="1"/>
  <c r="BE80" i="23"/>
  <c r="C81" i="23"/>
  <c r="B81" i="23" s="1"/>
  <c r="BH80" i="23"/>
  <c r="BB80" i="23"/>
  <c r="BF80" i="23"/>
  <c r="BD80" i="23" s="1"/>
  <c r="BC80" i="23" s="1"/>
  <c r="AH76" i="23"/>
  <c r="D76" i="23"/>
  <c r="V76" i="23"/>
  <c r="X76" i="23"/>
  <c r="U76" i="23"/>
  <c r="W76" i="23"/>
  <c r="Y76" i="23"/>
  <c r="R76" i="23"/>
  <c r="T76" i="23"/>
  <c r="Q76" i="23"/>
  <c r="S76" i="23"/>
  <c r="K76" i="23"/>
  <c r="L76" i="23"/>
  <c r="P76" i="23"/>
  <c r="J76" i="23"/>
  <c r="G76" i="23"/>
  <c r="F76" i="23"/>
  <c r="AN76" i="23"/>
  <c r="AF76" i="23"/>
  <c r="O76" i="23"/>
  <c r="AI76" i="23"/>
  <c r="H76" i="23"/>
  <c r="AJ76" i="23"/>
  <c r="AO76" i="23"/>
  <c r="AB76" i="23"/>
  <c r="AE76" i="23"/>
  <c r="Z76" i="23"/>
  <c r="BI75" i="23"/>
  <c r="BJ79" i="23"/>
  <c r="A79" i="23"/>
  <c r="AM76" i="23"/>
  <c r="E76" i="23"/>
  <c r="AL76" i="23"/>
  <c r="M76" i="23"/>
  <c r="N76" i="23"/>
  <c r="AC76" i="23"/>
  <c r="AD76" i="23"/>
  <c r="AA76" i="23"/>
  <c r="AG76" i="23"/>
  <c r="AK76" i="23"/>
  <c r="AQ76" i="23"/>
  <c r="I76" i="23"/>
  <c r="BC79" i="23"/>
  <c r="H77" i="22"/>
  <c r="AL77" i="22"/>
  <c r="A81" i="22"/>
  <c r="B81" i="22"/>
  <c r="AM77" i="22"/>
  <c r="G77" i="22"/>
  <c r="Z77" i="22"/>
  <c r="J77" i="22"/>
  <c r="AB77" i="22"/>
  <c r="C77" i="22"/>
  <c r="AJ77" i="22"/>
  <c r="AK77" i="22"/>
  <c r="AN77" i="22"/>
  <c r="I77" i="22"/>
  <c r="AF77" i="22"/>
  <c r="AD77" i="22"/>
  <c r="AE77" i="22"/>
  <c r="AG77" i="22"/>
  <c r="AC77" i="22"/>
  <c r="AA77" i="22"/>
  <c r="AP77" i="22"/>
  <c r="AI77" i="22"/>
  <c r="AH77" i="22"/>
  <c r="D77" i="22"/>
  <c r="AO77" i="22"/>
  <c r="A81" i="21"/>
  <c r="B81" i="21"/>
  <c r="BE80" i="21"/>
  <c r="L80" i="21"/>
  <c r="L80" i="22" s="1"/>
  <c r="BJ80" i="21"/>
  <c r="BB80" i="21"/>
  <c r="BZ79" i="21"/>
  <c r="BM80" i="21"/>
  <c r="O80" i="21"/>
  <c r="O80" i="22" s="1"/>
  <c r="M80" i="21"/>
  <c r="M80" i="22" s="1"/>
  <c r="BK80" i="21"/>
  <c r="BL80" i="21"/>
  <c r="N80" i="21"/>
  <c r="N80" i="22" s="1"/>
  <c r="BA80" i="21"/>
  <c r="BD80" i="21"/>
  <c r="BG80" i="21"/>
  <c r="BH80" i="21"/>
  <c r="J80" i="21"/>
  <c r="J80" i="22" s="1"/>
  <c r="BC80" i="21"/>
  <c r="BF80" i="21"/>
  <c r="BI80" i="21"/>
  <c r="K80" i="21"/>
  <c r="K80" i="22" s="1"/>
  <c r="AK78" i="21"/>
  <c r="AM78" i="21"/>
  <c r="AG78" i="21"/>
  <c r="F78" i="21"/>
  <c r="AB78" i="21"/>
  <c r="AA78" i="21"/>
  <c r="AO78" i="21"/>
  <c r="G78" i="21"/>
  <c r="G78" i="22" s="1"/>
  <c r="K78" i="21"/>
  <c r="K78" i="22" s="1"/>
  <c r="I78" i="21"/>
  <c r="I78" i="22" s="1"/>
  <c r="H78" i="21"/>
  <c r="H78" i="22" s="1"/>
  <c r="D78" i="21"/>
  <c r="E78" i="21"/>
  <c r="AN78" i="21"/>
  <c r="AJ78" i="21"/>
  <c r="Y78" i="21"/>
  <c r="Y78" i="22" s="1"/>
  <c r="J78" i="21"/>
  <c r="J78" i="22" s="1"/>
  <c r="AC78" i="21"/>
  <c r="C78" i="21"/>
  <c r="Z78" i="21"/>
  <c r="AL78" i="21"/>
  <c r="AD78" i="21"/>
  <c r="AH78" i="21"/>
  <c r="AI78" i="21"/>
  <c r="AE78" i="21"/>
  <c r="AP78" i="21"/>
  <c r="AF78" i="21"/>
  <c r="T81" i="20"/>
  <c r="P81" i="20"/>
  <c r="P81" i="21" s="1"/>
  <c r="P81" i="22" s="1"/>
  <c r="X81" i="20"/>
  <c r="K81" i="20"/>
  <c r="AA81" i="20"/>
  <c r="I81" i="20"/>
  <c r="Y81" i="20"/>
  <c r="AO81" i="20"/>
  <c r="A81" i="20"/>
  <c r="R81" i="20"/>
  <c r="R81" i="21" s="1"/>
  <c r="R81" i="22" s="1"/>
  <c r="AH81" i="20"/>
  <c r="AJ81" i="20"/>
  <c r="L81" i="20"/>
  <c r="AF81" i="20"/>
  <c r="AN81" i="20"/>
  <c r="O81" i="20"/>
  <c r="AE81" i="20"/>
  <c r="M81" i="20"/>
  <c r="AC81" i="20"/>
  <c r="F81" i="20"/>
  <c r="V81" i="20"/>
  <c r="AL81" i="20"/>
  <c r="AB81" i="20"/>
  <c r="B81" i="20"/>
  <c r="S81" i="20"/>
  <c r="S81" i="21" s="1"/>
  <c r="S81" i="22" s="1"/>
  <c r="AI81" i="20"/>
  <c r="Q81" i="20"/>
  <c r="Q81" i="21" s="1"/>
  <c r="Q81" i="22" s="1"/>
  <c r="AG81" i="20"/>
  <c r="J81" i="20"/>
  <c r="Z81" i="20"/>
  <c r="AP81" i="20"/>
  <c r="D81" i="20"/>
  <c r="C81" i="20"/>
  <c r="H81" i="20"/>
  <c r="G81" i="20"/>
  <c r="W81" i="20"/>
  <c r="AM81" i="20"/>
  <c r="E81" i="20"/>
  <c r="U81" i="20"/>
  <c r="AK81" i="20"/>
  <c r="N81" i="20"/>
  <c r="AD81" i="20"/>
  <c r="BD102" i="24"/>
  <c r="BE83" i="18"/>
  <c r="BE83" i="24" s="1"/>
  <c r="BD84" i="18"/>
  <c r="A50" i="31"/>
  <c r="B49" i="31"/>
  <c r="B49" i="30"/>
  <c r="A51" i="42" s="1"/>
  <c r="CI16" i="41" s="1"/>
  <c r="DA15" i="41" s="1"/>
  <c r="A50" i="30"/>
  <c r="AN82" i="24"/>
  <c r="G82" i="24"/>
  <c r="AI82" i="24"/>
  <c r="AU82" i="24"/>
  <c r="AH82" i="24"/>
  <c r="K82" i="24"/>
  <c r="BB81" i="24"/>
  <c r="Q82" i="24"/>
  <c r="AB82" i="24"/>
  <c r="AQ82" i="24"/>
  <c r="AC82" i="24"/>
  <c r="R82" i="24"/>
  <c r="AJ82" i="24"/>
  <c r="W82" i="24"/>
  <c r="I82" i="24"/>
  <c r="BC81" i="24"/>
  <c r="AY82" i="24"/>
  <c r="AK82" i="24"/>
  <c r="AX82" i="24"/>
  <c r="L82" i="24"/>
  <c r="AW82" i="24"/>
  <c r="AL82" i="24"/>
  <c r="AA82" i="24"/>
  <c r="M82" i="24"/>
  <c r="AP82" i="24"/>
  <c r="T82" i="24"/>
  <c r="AD82" i="24"/>
  <c r="AV82" i="24"/>
  <c r="U82" i="24"/>
  <c r="Z82" i="24"/>
  <c r="AG82" i="24"/>
  <c r="X82" i="24"/>
  <c r="AT82" i="24"/>
  <c r="D82" i="24"/>
  <c r="AO82" i="24"/>
  <c r="F82" i="24"/>
  <c r="AF82" i="24"/>
  <c r="S82" i="24"/>
  <c r="E82" i="24"/>
  <c r="AR82" i="24"/>
  <c r="AE82" i="24"/>
  <c r="J82" i="24"/>
  <c r="H82" i="24"/>
  <c r="AS82" i="24"/>
  <c r="V82" i="24"/>
  <c r="AZ82" i="24"/>
  <c r="AM82" i="24"/>
  <c r="Y82" i="24"/>
  <c r="B82" i="24"/>
  <c r="P82" i="24"/>
  <c r="C82" i="24"/>
  <c r="N82" i="24"/>
  <c r="O82" i="24"/>
  <c r="A82" i="24"/>
  <c r="BA81" i="24"/>
  <c r="AI77" i="23" l="1"/>
  <c r="G77" i="23"/>
  <c r="BB81" i="23"/>
  <c r="BH81" i="23"/>
  <c r="BE81" i="23"/>
  <c r="C82" i="23"/>
  <c r="B82" i="23" s="1"/>
  <c r="BF81" i="23"/>
  <c r="BD81" i="23" s="1"/>
  <c r="E77" i="23"/>
  <c r="AB77" i="23"/>
  <c r="AE77" i="23"/>
  <c r="AL77" i="23"/>
  <c r="K77" i="23"/>
  <c r="M77" i="23"/>
  <c r="BJ80" i="23"/>
  <c r="A80" i="23"/>
  <c r="AD77" i="23"/>
  <c r="AG77" i="23"/>
  <c r="AK77" i="23"/>
  <c r="AA77" i="23"/>
  <c r="AJ77" i="23"/>
  <c r="AH77" i="23"/>
  <c r="J77" i="23"/>
  <c r="D77" i="23"/>
  <c r="R77" i="23"/>
  <c r="Y77" i="23"/>
  <c r="X77" i="23"/>
  <c r="Q77" i="23"/>
  <c r="T77" i="23"/>
  <c r="V77" i="23"/>
  <c r="S77" i="23"/>
  <c r="W77" i="23"/>
  <c r="U77" i="23"/>
  <c r="O77" i="23"/>
  <c r="N77" i="23"/>
  <c r="P77" i="23"/>
  <c r="H77" i="23"/>
  <c r="AM77" i="23"/>
  <c r="BI76" i="23"/>
  <c r="AP77" i="23"/>
  <c r="AQ77" i="23"/>
  <c r="AF77" i="23"/>
  <c r="AO77" i="23"/>
  <c r="AC77" i="23"/>
  <c r="AN77" i="23"/>
  <c r="I77" i="23"/>
  <c r="L77" i="23"/>
  <c r="Z77" i="23"/>
  <c r="F77" i="23"/>
  <c r="AF78" i="22"/>
  <c r="A82" i="22"/>
  <c r="B82" i="22"/>
  <c r="AJ78" i="22"/>
  <c r="AO78" i="22"/>
  <c r="AP78" i="22"/>
  <c r="AD78" i="22"/>
  <c r="AC78" i="22"/>
  <c r="AN78" i="22"/>
  <c r="AA78" i="22"/>
  <c r="AM78" i="22"/>
  <c r="AH78" i="22"/>
  <c r="AG78" i="22"/>
  <c r="AE78" i="22"/>
  <c r="AL78" i="22"/>
  <c r="E78" i="22"/>
  <c r="AB78" i="22"/>
  <c r="AK78" i="22"/>
  <c r="C78" i="22"/>
  <c r="AI78" i="22"/>
  <c r="Z78" i="22"/>
  <c r="D78" i="22"/>
  <c r="F78" i="22"/>
  <c r="A82" i="21"/>
  <c r="B82" i="21"/>
  <c r="N81" i="21"/>
  <c r="N81" i="22" s="1"/>
  <c r="BL81" i="21"/>
  <c r="BA81" i="21"/>
  <c r="J81" i="21"/>
  <c r="J81" i="22" s="1"/>
  <c r="BH81" i="21"/>
  <c r="BJ81" i="21"/>
  <c r="L81" i="21"/>
  <c r="L81" i="22" s="1"/>
  <c r="BB81" i="21"/>
  <c r="BD81" i="21"/>
  <c r="O81" i="21"/>
  <c r="O81" i="22" s="1"/>
  <c r="BM81" i="21"/>
  <c r="K81" i="21"/>
  <c r="K81" i="22" s="1"/>
  <c r="BI81" i="21"/>
  <c r="BE81" i="21"/>
  <c r="BZ80" i="21"/>
  <c r="AE79" i="21"/>
  <c r="AG79" i="21"/>
  <c r="G79" i="21"/>
  <c r="F79" i="21"/>
  <c r="AL79" i="21"/>
  <c r="D79" i="21"/>
  <c r="AM79" i="21"/>
  <c r="AH79" i="21"/>
  <c r="AD79" i="21"/>
  <c r="AC79" i="21"/>
  <c r="I79" i="21"/>
  <c r="I79" i="22" s="1"/>
  <c r="AA79" i="21"/>
  <c r="AN79" i="21"/>
  <c r="Z79" i="21"/>
  <c r="E79" i="21"/>
  <c r="C79" i="21"/>
  <c r="AI79" i="21"/>
  <c r="H79" i="21"/>
  <c r="H79" i="22" s="1"/>
  <c r="AB79" i="21"/>
  <c r="AP79" i="21"/>
  <c r="AO79" i="21"/>
  <c r="X79" i="21"/>
  <c r="X79" i="22" s="1"/>
  <c r="Y79" i="21"/>
  <c r="AK79" i="21"/>
  <c r="AJ79" i="21"/>
  <c r="AF79" i="21"/>
  <c r="BC81" i="21"/>
  <c r="BF81" i="21"/>
  <c r="BK81" i="21"/>
  <c r="M81" i="21"/>
  <c r="M81" i="22" s="1"/>
  <c r="BG81" i="21"/>
  <c r="I81" i="21"/>
  <c r="I81" i="22" s="1"/>
  <c r="K82" i="20"/>
  <c r="AI82" i="20"/>
  <c r="AM82" i="20"/>
  <c r="A82" i="20"/>
  <c r="R82" i="20"/>
  <c r="R82" i="21" s="1"/>
  <c r="R82" i="22" s="1"/>
  <c r="AH82" i="20"/>
  <c r="P82" i="20"/>
  <c r="P82" i="21" s="1"/>
  <c r="P82" i="22" s="1"/>
  <c r="AF82" i="20"/>
  <c r="M82" i="20"/>
  <c r="AC82" i="20"/>
  <c r="AA82" i="20"/>
  <c r="O82" i="20"/>
  <c r="F82" i="20"/>
  <c r="V82" i="20"/>
  <c r="AL82" i="20"/>
  <c r="D82" i="20"/>
  <c r="C82" i="20"/>
  <c r="T82" i="20"/>
  <c r="T82" i="21" s="1"/>
  <c r="T82" i="22" s="1"/>
  <c r="AJ82" i="20"/>
  <c r="Q82" i="20"/>
  <c r="Q82" i="21" s="1"/>
  <c r="Q82" i="22" s="1"/>
  <c r="AG82" i="20"/>
  <c r="B82" i="20"/>
  <c r="G82" i="20"/>
  <c r="AE82" i="20"/>
  <c r="J82" i="20"/>
  <c r="Z82" i="20"/>
  <c r="AP82" i="20"/>
  <c r="H82" i="20"/>
  <c r="X82" i="20"/>
  <c r="AN82" i="20"/>
  <c r="E82" i="20"/>
  <c r="U82" i="20"/>
  <c r="U82" i="21" s="1"/>
  <c r="U82" i="22" s="1"/>
  <c r="AK82" i="20"/>
  <c r="S82" i="20"/>
  <c r="S82" i="21" s="1"/>
  <c r="S82" i="22" s="1"/>
  <c r="W82" i="20"/>
  <c r="N82" i="20"/>
  <c r="AD82" i="20"/>
  <c r="L82" i="20"/>
  <c r="AB82" i="20"/>
  <c r="I82" i="20"/>
  <c r="Y82" i="20"/>
  <c r="AO82" i="20"/>
  <c r="BD103" i="24"/>
  <c r="BE84" i="18"/>
  <c r="BE84" i="24" s="1"/>
  <c r="BD85" i="18"/>
  <c r="A51" i="31"/>
  <c r="B50" i="31"/>
  <c r="B50" i="30"/>
  <c r="A52" i="42" s="1"/>
  <c r="CI17" i="41" s="1"/>
  <c r="DA16" i="41" s="1"/>
  <c r="A51" i="30"/>
  <c r="G83" i="24"/>
  <c r="AV83" i="24"/>
  <c r="AC83" i="24"/>
  <c r="AI83" i="24"/>
  <c r="V83" i="24"/>
  <c r="L83" i="24"/>
  <c r="BB82" i="24"/>
  <c r="AX83" i="24"/>
  <c r="AN83" i="24"/>
  <c r="AO83" i="24"/>
  <c r="K83" i="24"/>
  <c r="AZ83" i="24"/>
  <c r="AS83" i="24"/>
  <c r="Z83" i="24"/>
  <c r="AW83" i="24"/>
  <c r="AR83" i="24"/>
  <c r="AE83" i="24"/>
  <c r="H83" i="24"/>
  <c r="AD83" i="24"/>
  <c r="A83" i="24"/>
  <c r="W83" i="24"/>
  <c r="J83" i="24"/>
  <c r="AK83" i="24"/>
  <c r="AY83" i="24"/>
  <c r="AL83" i="24"/>
  <c r="AB83" i="24"/>
  <c r="AG83" i="24"/>
  <c r="B83" i="24"/>
  <c r="E83" i="24"/>
  <c r="N83" i="24"/>
  <c r="D83" i="24"/>
  <c r="BC82" i="24"/>
  <c r="AP83" i="24"/>
  <c r="AF83" i="24"/>
  <c r="I83" i="24"/>
  <c r="S83" i="24"/>
  <c r="F83" i="24"/>
  <c r="U83" i="24"/>
  <c r="AU83" i="24"/>
  <c r="AH83" i="24"/>
  <c r="X83" i="24"/>
  <c r="Q83" i="24"/>
  <c r="AT83" i="24"/>
  <c r="AJ83" i="24"/>
  <c r="Y83" i="24"/>
  <c r="AM83" i="24"/>
  <c r="P83" i="24"/>
  <c r="C83" i="24"/>
  <c r="M83" i="24"/>
  <c r="R83" i="24"/>
  <c r="AQ83" i="24"/>
  <c r="T83" i="24"/>
  <c r="O83" i="24"/>
  <c r="AA83" i="24"/>
  <c r="BA82" i="24"/>
  <c r="BC81" i="23" l="1"/>
  <c r="AJ78" i="23"/>
  <c r="H78" i="23"/>
  <c r="BH82" i="23"/>
  <c r="BB82" i="23"/>
  <c r="C83" i="23"/>
  <c r="B83" i="23" s="1"/>
  <c r="BF82" i="23"/>
  <c r="BD82" i="23" s="1"/>
  <c r="BE82" i="23"/>
  <c r="AA78" i="23"/>
  <c r="AC78" i="23"/>
  <c r="AH78" i="23"/>
  <c r="AO78" i="23"/>
  <c r="AP78" i="23"/>
  <c r="AG78" i="23"/>
  <c r="J78" i="23"/>
  <c r="Z78" i="23"/>
  <c r="BI77" i="23"/>
  <c r="K78" i="23"/>
  <c r="F78" i="23"/>
  <c r="AI78" i="23"/>
  <c r="AD78" i="23"/>
  <c r="AK78" i="23"/>
  <c r="G78" i="23"/>
  <c r="D78" i="23"/>
  <c r="S78" i="23"/>
  <c r="U78" i="23"/>
  <c r="R78" i="23"/>
  <c r="Q78" i="23"/>
  <c r="W78" i="23"/>
  <c r="X78" i="23"/>
  <c r="T78" i="23"/>
  <c r="Y78" i="23"/>
  <c r="V78" i="23"/>
  <c r="M78" i="23"/>
  <c r="N78" i="23"/>
  <c r="P78" i="23"/>
  <c r="O78" i="23"/>
  <c r="AM78" i="23"/>
  <c r="AN78" i="23"/>
  <c r="AE78" i="23"/>
  <c r="BJ81" i="23"/>
  <c r="A81" i="23"/>
  <c r="E78" i="23"/>
  <c r="AL78" i="23"/>
  <c r="AF78" i="23"/>
  <c r="AB78" i="23"/>
  <c r="AQ78" i="23"/>
  <c r="L78" i="23"/>
  <c r="I78" i="23"/>
  <c r="AF79" i="22"/>
  <c r="Z79" i="22"/>
  <c r="A83" i="22"/>
  <c r="B83" i="22"/>
  <c r="AC79" i="22"/>
  <c r="AJ79" i="22"/>
  <c r="AO79" i="22"/>
  <c r="AI79" i="22"/>
  <c r="AN79" i="22"/>
  <c r="AD79" i="22"/>
  <c r="AL79" i="22"/>
  <c r="AE79" i="22"/>
  <c r="AK79" i="22"/>
  <c r="AP79" i="22"/>
  <c r="C79" i="22"/>
  <c r="AA79" i="22"/>
  <c r="AH79" i="22"/>
  <c r="F79" i="22"/>
  <c r="D79" i="22"/>
  <c r="Y79" i="22"/>
  <c r="AB79" i="22"/>
  <c r="E79" i="22"/>
  <c r="AM79" i="22"/>
  <c r="G79" i="22"/>
  <c r="AG79" i="22"/>
  <c r="A83" i="21"/>
  <c r="B83" i="21"/>
  <c r="BJ82" i="21"/>
  <c r="L82" i="21"/>
  <c r="L82" i="22" s="1"/>
  <c r="J82" i="21"/>
  <c r="J82" i="22" s="1"/>
  <c r="BH82" i="21"/>
  <c r="BA82" i="21"/>
  <c r="BD82" i="21"/>
  <c r="BK82" i="21"/>
  <c r="M82" i="21"/>
  <c r="M82" i="22" s="1"/>
  <c r="BI82" i="21"/>
  <c r="K82" i="21"/>
  <c r="K82" i="22" s="1"/>
  <c r="AF80" i="21"/>
  <c r="V80" i="21"/>
  <c r="AN80" i="21"/>
  <c r="Z80" i="21"/>
  <c r="I80" i="21"/>
  <c r="I80" i="22" s="1"/>
  <c r="AA80" i="21"/>
  <c r="E80" i="21"/>
  <c r="AC80" i="21"/>
  <c r="AE80" i="21"/>
  <c r="AG80" i="21"/>
  <c r="Y80" i="21"/>
  <c r="AJ80" i="21"/>
  <c r="AL80" i="21"/>
  <c r="AD80" i="21"/>
  <c r="AP80" i="21"/>
  <c r="C80" i="21"/>
  <c r="AH80" i="21"/>
  <c r="AO80" i="21"/>
  <c r="U80" i="21"/>
  <c r="H80" i="21"/>
  <c r="H80" i="22" s="1"/>
  <c r="T80" i="21"/>
  <c r="T80" i="22" s="1"/>
  <c r="G80" i="21"/>
  <c r="D80" i="21"/>
  <c r="AI80" i="21"/>
  <c r="AM80" i="21"/>
  <c r="F80" i="21"/>
  <c r="X80" i="21"/>
  <c r="W80" i="21"/>
  <c r="AB80" i="21"/>
  <c r="AK80" i="21"/>
  <c r="BZ81" i="21"/>
  <c r="BG82" i="21"/>
  <c r="I82" i="21"/>
  <c r="I82" i="22" s="1"/>
  <c r="BL82" i="21"/>
  <c r="N82" i="21"/>
  <c r="N82" i="22" s="1"/>
  <c r="BF82" i="21"/>
  <c r="BB82" i="21"/>
  <c r="O82" i="21"/>
  <c r="O82" i="22" s="1"/>
  <c r="BM82" i="21"/>
  <c r="BC82" i="21"/>
  <c r="BE82" i="21"/>
  <c r="A83" i="20"/>
  <c r="Z83" i="20"/>
  <c r="E83" i="20"/>
  <c r="U83" i="20"/>
  <c r="U83" i="21" s="1"/>
  <c r="U83" i="22" s="1"/>
  <c r="AK83" i="20"/>
  <c r="O83" i="20"/>
  <c r="AE83" i="20"/>
  <c r="L83" i="20"/>
  <c r="AB83" i="20"/>
  <c r="R83" i="20"/>
  <c r="R83" i="21" s="1"/>
  <c r="R83" i="22" s="1"/>
  <c r="AP83" i="20"/>
  <c r="F83" i="20"/>
  <c r="I83" i="20"/>
  <c r="Y83" i="20"/>
  <c r="AO83" i="20"/>
  <c r="B83" i="20"/>
  <c r="S83" i="20"/>
  <c r="S83" i="21" s="1"/>
  <c r="S83" i="22" s="1"/>
  <c r="AI83" i="20"/>
  <c r="P83" i="20"/>
  <c r="P83" i="21" s="1"/>
  <c r="P83" i="22" s="1"/>
  <c r="AF83" i="20"/>
  <c r="AH83" i="20"/>
  <c r="N83" i="20"/>
  <c r="V83" i="20"/>
  <c r="M83" i="20"/>
  <c r="AC83" i="20"/>
  <c r="G83" i="20"/>
  <c r="W83" i="20"/>
  <c r="AM83" i="20"/>
  <c r="D83" i="20"/>
  <c r="C83" i="20"/>
  <c r="T83" i="20"/>
  <c r="T83" i="21" s="1"/>
  <c r="T83" i="22" s="1"/>
  <c r="AJ83" i="20"/>
  <c r="J83" i="20"/>
  <c r="AD83" i="20"/>
  <c r="AL83" i="20"/>
  <c r="Q83" i="20"/>
  <c r="Q83" i="21" s="1"/>
  <c r="Q83" i="22" s="1"/>
  <c r="AG83" i="20"/>
  <c r="K83" i="20"/>
  <c r="AA83" i="20"/>
  <c r="H83" i="20"/>
  <c r="X83" i="20"/>
  <c r="AN83" i="20"/>
  <c r="BD104" i="24"/>
  <c r="BE85" i="18"/>
  <c r="BE85" i="24" s="1"/>
  <c r="BD86" i="18"/>
  <c r="B51" i="31"/>
  <c r="A52" i="31"/>
  <c r="B51" i="30"/>
  <c r="A53" i="42" s="1"/>
  <c r="CI18" i="41" s="1"/>
  <c r="DA17" i="41" s="1"/>
  <c r="A52" i="30"/>
  <c r="AW84" i="24"/>
  <c r="AM84" i="24"/>
  <c r="Z84" i="24"/>
  <c r="C84" i="24"/>
  <c r="AO84" i="24"/>
  <c r="AE84" i="24"/>
  <c r="AF84" i="24"/>
  <c r="R84" i="24"/>
  <c r="E84" i="24"/>
  <c r="AT84" i="24"/>
  <c r="W84" i="24"/>
  <c r="AY84" i="24"/>
  <c r="AL84" i="24"/>
  <c r="O84" i="24"/>
  <c r="B84" i="24"/>
  <c r="T84" i="24"/>
  <c r="AS84" i="24"/>
  <c r="V84" i="24"/>
  <c r="AX84" i="24"/>
  <c r="AA84" i="24"/>
  <c r="N84" i="24"/>
  <c r="A84" i="24"/>
  <c r="L84" i="24"/>
  <c r="AP84" i="24"/>
  <c r="AC84" i="24"/>
  <c r="S84" i="24"/>
  <c r="X84" i="24"/>
  <c r="F84" i="24"/>
  <c r="AU84" i="24"/>
  <c r="AJ84" i="24"/>
  <c r="AH84" i="24"/>
  <c r="U84" i="24"/>
  <c r="K84" i="24"/>
  <c r="BC83" i="24"/>
  <c r="D84" i="24"/>
  <c r="M84" i="24"/>
  <c r="AB84" i="24"/>
  <c r="AG84" i="24"/>
  <c r="AN84" i="24"/>
  <c r="J84" i="24"/>
  <c r="AZ84" i="24"/>
  <c r="Y84" i="24"/>
  <c r="H84" i="24"/>
  <c r="AQ84" i="24"/>
  <c r="AD84" i="24"/>
  <c r="Q84" i="24"/>
  <c r="G84" i="24"/>
  <c r="BB83" i="24"/>
  <c r="BA83" i="24" s="1"/>
  <c r="AI84" i="24"/>
  <c r="AV84" i="24"/>
  <c r="I84" i="24"/>
  <c r="AR84" i="24"/>
  <c r="AK84" i="24"/>
  <c r="P84" i="24"/>
  <c r="BC82" i="23" l="1"/>
  <c r="H79" i="23"/>
  <c r="Z79" i="23"/>
  <c r="C84" i="23"/>
  <c r="B84" i="23" s="1"/>
  <c r="BB83" i="23"/>
  <c r="BH83" i="23"/>
  <c r="BF83" i="23"/>
  <c r="BD83" i="23" s="1"/>
  <c r="BE83" i="23"/>
  <c r="AJ79" i="23"/>
  <c r="F79" i="23"/>
  <c r="W80" i="22"/>
  <c r="AH79" i="23"/>
  <c r="AC79" i="23"/>
  <c r="AI79" i="23"/>
  <c r="AL79" i="23"/>
  <c r="AO79" i="23"/>
  <c r="AD79" i="23"/>
  <c r="AG79" i="23"/>
  <c r="AF79" i="23"/>
  <c r="I79" i="23"/>
  <c r="BI78" i="23"/>
  <c r="AN79" i="23"/>
  <c r="E79" i="23"/>
  <c r="D79" i="23"/>
  <c r="Q79" i="23"/>
  <c r="T79" i="23"/>
  <c r="S79" i="23"/>
  <c r="U79" i="23"/>
  <c r="R79" i="23"/>
  <c r="V79" i="23"/>
  <c r="X79" i="23"/>
  <c r="W79" i="23"/>
  <c r="L79" i="23"/>
  <c r="O79" i="23"/>
  <c r="M79" i="23"/>
  <c r="P79" i="23"/>
  <c r="N79" i="23"/>
  <c r="K79" i="23"/>
  <c r="AM79" i="23"/>
  <c r="AP79" i="23"/>
  <c r="Y79" i="23"/>
  <c r="AB79" i="23"/>
  <c r="G79" i="23"/>
  <c r="AQ79" i="23"/>
  <c r="AE79" i="23"/>
  <c r="AK79" i="23"/>
  <c r="AA79" i="23"/>
  <c r="J79" i="23"/>
  <c r="BJ82" i="23"/>
  <c r="A82" i="23"/>
  <c r="AK80" i="22"/>
  <c r="AB80" i="22"/>
  <c r="B84" i="22"/>
  <c r="A84" i="22"/>
  <c r="AM80" i="22"/>
  <c r="AH80" i="22"/>
  <c r="AL80" i="22"/>
  <c r="AE80" i="22"/>
  <c r="AF80" i="22"/>
  <c r="AI80" i="22"/>
  <c r="C80" i="22"/>
  <c r="AJ80" i="22"/>
  <c r="AC80" i="22"/>
  <c r="Z80" i="22"/>
  <c r="X80" i="22"/>
  <c r="D80" i="22"/>
  <c r="U80" i="22"/>
  <c r="AP80" i="22"/>
  <c r="Y80" i="22"/>
  <c r="E80" i="22"/>
  <c r="AN80" i="22"/>
  <c r="F80" i="22"/>
  <c r="G80" i="22"/>
  <c r="AO80" i="22"/>
  <c r="AD80" i="22"/>
  <c r="AG80" i="22"/>
  <c r="AA80" i="22"/>
  <c r="V80" i="22"/>
  <c r="B84" i="21"/>
  <c r="A84" i="21"/>
  <c r="BF83" i="21"/>
  <c r="H83" i="21"/>
  <c r="H83" i="22" s="1"/>
  <c r="M83" i="21"/>
  <c r="M83" i="22" s="1"/>
  <c r="BK83" i="21"/>
  <c r="BD83" i="21"/>
  <c r="L83" i="21"/>
  <c r="L83" i="22" s="1"/>
  <c r="BJ83" i="21"/>
  <c r="BC83" i="21"/>
  <c r="BZ82" i="21"/>
  <c r="BI83" i="21"/>
  <c r="K83" i="21"/>
  <c r="K83" i="22" s="1"/>
  <c r="BA83" i="21"/>
  <c r="BE83" i="21"/>
  <c r="N83" i="21"/>
  <c r="N83" i="22" s="1"/>
  <c r="BL83" i="21"/>
  <c r="BM83" i="21"/>
  <c r="O83" i="21"/>
  <c r="O83" i="22" s="1"/>
  <c r="BH83" i="21"/>
  <c r="J83" i="21"/>
  <c r="J83" i="22" s="1"/>
  <c r="BB83" i="21"/>
  <c r="I83" i="21"/>
  <c r="I83" i="22" s="1"/>
  <c r="BG83" i="21"/>
  <c r="AM81" i="21"/>
  <c r="W81" i="21"/>
  <c r="F81" i="21"/>
  <c r="AJ81" i="21"/>
  <c r="U81" i="21"/>
  <c r="AB81" i="21"/>
  <c r="Y81" i="21"/>
  <c r="AL81" i="21"/>
  <c r="C81" i="21"/>
  <c r="V81" i="21"/>
  <c r="AA81" i="21"/>
  <c r="AO81" i="21"/>
  <c r="G81" i="21"/>
  <c r="G81" i="22" s="1"/>
  <c r="AC81" i="21"/>
  <c r="X81" i="21"/>
  <c r="AD81" i="21"/>
  <c r="H81" i="21"/>
  <c r="H81" i="22" s="1"/>
  <c r="AE81" i="21"/>
  <c r="T81" i="21"/>
  <c r="T81" i="22" s="1"/>
  <c r="D81" i="21"/>
  <c r="AN81" i="21"/>
  <c r="Z81" i="21"/>
  <c r="AK81" i="21"/>
  <c r="AG81" i="21"/>
  <c r="AP81" i="21"/>
  <c r="AH81" i="21"/>
  <c r="E81" i="21"/>
  <c r="AI81" i="21"/>
  <c r="AF81" i="21"/>
  <c r="Q84" i="20"/>
  <c r="Q84" i="21" s="1"/>
  <c r="Q84" i="22" s="1"/>
  <c r="U84" i="20"/>
  <c r="U84" i="21" s="1"/>
  <c r="U84" i="22" s="1"/>
  <c r="AC84" i="20"/>
  <c r="L84" i="20"/>
  <c r="AB84" i="20"/>
  <c r="F84" i="20"/>
  <c r="V84" i="20"/>
  <c r="V84" i="21" s="1"/>
  <c r="V84" i="22" s="1"/>
  <c r="AL84" i="20"/>
  <c r="B84" i="20"/>
  <c r="S84" i="20"/>
  <c r="S84" i="21" s="1"/>
  <c r="S84" i="22" s="1"/>
  <c r="AI84" i="20"/>
  <c r="I84" i="20"/>
  <c r="AG84" i="20"/>
  <c r="AK84" i="20"/>
  <c r="P84" i="20"/>
  <c r="P84" i="21" s="1"/>
  <c r="P84" i="22" s="1"/>
  <c r="AF84" i="20"/>
  <c r="J84" i="20"/>
  <c r="Z84" i="20"/>
  <c r="AP84" i="20"/>
  <c r="G84" i="20"/>
  <c r="W84" i="20"/>
  <c r="W84" i="21" s="1"/>
  <c r="W84" i="22" s="1"/>
  <c r="AM84" i="20"/>
  <c r="Y84" i="20"/>
  <c r="Y84" i="21" s="1"/>
  <c r="Y84" i="22" s="1"/>
  <c r="D84" i="20"/>
  <c r="C84" i="20"/>
  <c r="T84" i="20"/>
  <c r="T84" i="21" s="1"/>
  <c r="T84" i="22" s="1"/>
  <c r="AJ84" i="20"/>
  <c r="N84" i="20"/>
  <c r="AD84" i="20"/>
  <c r="K84" i="20"/>
  <c r="AA84" i="20"/>
  <c r="AO84" i="20"/>
  <c r="E84" i="20"/>
  <c r="M84" i="20"/>
  <c r="H84" i="20"/>
  <c r="X84" i="20"/>
  <c r="X84" i="21" s="1"/>
  <c r="X84" i="22" s="1"/>
  <c r="AN84" i="20"/>
  <c r="A84" i="20"/>
  <c r="R84" i="20"/>
  <c r="R84" i="21" s="1"/>
  <c r="R84" i="22" s="1"/>
  <c r="AH84" i="20"/>
  <c r="O84" i="20"/>
  <c r="AE84" i="20"/>
  <c r="BD105" i="24"/>
  <c r="BE86" i="18"/>
  <c r="BE86" i="24" s="1"/>
  <c r="BD87" i="18"/>
  <c r="B52" i="31"/>
  <c r="A53" i="31"/>
  <c r="B52" i="30"/>
  <c r="A54" i="42" s="1"/>
  <c r="CI19" i="41" s="1"/>
  <c r="DA18" i="41" s="1"/>
  <c r="A53" i="30"/>
  <c r="BB84" i="24"/>
  <c r="W85" i="24"/>
  <c r="I85" i="24"/>
  <c r="AK85" i="24"/>
  <c r="O85" i="24"/>
  <c r="AP85" i="24"/>
  <c r="AH85" i="24"/>
  <c r="L85" i="24"/>
  <c r="AW85" i="24"/>
  <c r="Z85" i="24"/>
  <c r="M85" i="24"/>
  <c r="D85" i="24"/>
  <c r="S85" i="24"/>
  <c r="AO85" i="24"/>
  <c r="AF85" i="24"/>
  <c r="R85" i="24"/>
  <c r="AE85" i="24"/>
  <c r="E85" i="24"/>
  <c r="AT85" i="24"/>
  <c r="AQ85" i="24"/>
  <c r="AG85" i="24"/>
  <c r="X85" i="24"/>
  <c r="J85" i="24"/>
  <c r="AZ85" i="24"/>
  <c r="AL85" i="24"/>
  <c r="K85" i="24"/>
  <c r="Y85" i="24"/>
  <c r="P85" i="24"/>
  <c r="B85" i="24"/>
  <c r="BC84" i="24"/>
  <c r="AR85" i="24"/>
  <c r="AD85" i="24"/>
  <c r="Q85" i="24"/>
  <c r="H85" i="24"/>
  <c r="AI85" i="24"/>
  <c r="AS85" i="24"/>
  <c r="AJ85" i="24"/>
  <c r="V85" i="24"/>
  <c r="AU85" i="24"/>
  <c r="AX85" i="24"/>
  <c r="C85" i="24"/>
  <c r="AB85" i="24"/>
  <c r="N85" i="24"/>
  <c r="A85" i="24"/>
  <c r="AA85" i="24"/>
  <c r="AC85" i="24"/>
  <c r="T85" i="24"/>
  <c r="F85" i="24"/>
  <c r="BA84" i="24"/>
  <c r="AV85" i="24"/>
  <c r="AM85" i="24"/>
  <c r="U85" i="24"/>
  <c r="AY85" i="24"/>
  <c r="AN85" i="24"/>
  <c r="G85" i="24"/>
  <c r="BC83" i="23" l="1"/>
  <c r="W80" i="23"/>
  <c r="AP80" i="23"/>
  <c r="BE84" i="23"/>
  <c r="C85" i="23"/>
  <c r="B85" i="23" s="1"/>
  <c r="BH84" i="23"/>
  <c r="BB84" i="23"/>
  <c r="BF84" i="23"/>
  <c r="BD84" i="23" s="1"/>
  <c r="BC84" i="23" s="1"/>
  <c r="F80" i="23"/>
  <c r="AF80" i="23"/>
  <c r="H80" i="23"/>
  <c r="Y80" i="23"/>
  <c r="D80" i="23"/>
  <c r="R80" i="23"/>
  <c r="Q80" i="23"/>
  <c r="T80" i="23"/>
  <c r="S80" i="23"/>
  <c r="L80" i="23"/>
  <c r="M80" i="23"/>
  <c r="K80" i="23"/>
  <c r="O80" i="23"/>
  <c r="N80" i="23"/>
  <c r="P80" i="23"/>
  <c r="AM80" i="23"/>
  <c r="J80" i="23"/>
  <c r="I80" i="23"/>
  <c r="BJ83" i="23"/>
  <c r="A83" i="23"/>
  <c r="E80" i="23"/>
  <c r="AB80" i="23"/>
  <c r="Z80" i="23"/>
  <c r="AH80" i="23"/>
  <c r="G80" i="23"/>
  <c r="AQ80" i="23"/>
  <c r="AA80" i="23"/>
  <c r="AJ80" i="23"/>
  <c r="AI80" i="23"/>
  <c r="AC80" i="23"/>
  <c r="U80" i="23"/>
  <c r="BI79" i="23"/>
  <c r="X80" i="23"/>
  <c r="AK80" i="23"/>
  <c r="AE80" i="23"/>
  <c r="AO80" i="23"/>
  <c r="V80" i="23"/>
  <c r="AD80" i="23"/>
  <c r="AG80" i="23"/>
  <c r="AN80" i="23"/>
  <c r="AL80" i="23"/>
  <c r="E81" i="22"/>
  <c r="AF81" i="22"/>
  <c r="A85" i="22"/>
  <c r="B85" i="22"/>
  <c r="AH81" i="22"/>
  <c r="Z81" i="22"/>
  <c r="AE81" i="22"/>
  <c r="AC81" i="22"/>
  <c r="V81" i="22"/>
  <c r="AB81" i="22"/>
  <c r="W81" i="22"/>
  <c r="AP81" i="22"/>
  <c r="AN81" i="22"/>
  <c r="C81" i="22"/>
  <c r="U81" i="22"/>
  <c r="AM81" i="22"/>
  <c r="AI81" i="22"/>
  <c r="AG81" i="22"/>
  <c r="D81" i="22"/>
  <c r="AD81" i="22"/>
  <c r="AO81" i="22"/>
  <c r="AL81" i="22"/>
  <c r="AJ81" i="22"/>
  <c r="AK81" i="22"/>
  <c r="X81" i="22"/>
  <c r="AA81" i="22"/>
  <c r="Y81" i="22"/>
  <c r="F81" i="22"/>
  <c r="A85" i="21"/>
  <c r="B85" i="21"/>
  <c r="O84" i="21"/>
  <c r="O84" i="22" s="1"/>
  <c r="BM84" i="21"/>
  <c r="BC84" i="21"/>
  <c r="BA84" i="21"/>
  <c r="BH84" i="21"/>
  <c r="BZ83" i="21"/>
  <c r="BL84" i="21"/>
  <c r="N84" i="21"/>
  <c r="N84" i="22" s="1"/>
  <c r="BB84" i="21"/>
  <c r="BE84" i="21"/>
  <c r="BG84" i="21"/>
  <c r="BJ84" i="21"/>
  <c r="AC82" i="21"/>
  <c r="AD82" i="21"/>
  <c r="AF82" i="21"/>
  <c r="E82" i="21"/>
  <c r="AJ82" i="21"/>
  <c r="AN82" i="21"/>
  <c r="AH82" i="21"/>
  <c r="AK82" i="21"/>
  <c r="AG82" i="21"/>
  <c r="F82" i="21"/>
  <c r="H82" i="21"/>
  <c r="H82" i="22" s="1"/>
  <c r="D82" i="21"/>
  <c r="AB82" i="21"/>
  <c r="AP82" i="21"/>
  <c r="AL82" i="21"/>
  <c r="AO82" i="21"/>
  <c r="Z82" i="21"/>
  <c r="AI82" i="21"/>
  <c r="X82" i="21"/>
  <c r="W82" i="21"/>
  <c r="AA82" i="21"/>
  <c r="V82" i="21"/>
  <c r="V82" i="22" s="1"/>
  <c r="Y82" i="21"/>
  <c r="C82" i="21"/>
  <c r="AE82" i="21"/>
  <c r="G82" i="21"/>
  <c r="AM82" i="21"/>
  <c r="BF84" i="21"/>
  <c r="BK84" i="21"/>
  <c r="M84" i="21"/>
  <c r="M84" i="22" s="1"/>
  <c r="BI84" i="21"/>
  <c r="BD84" i="21"/>
  <c r="H85" i="20"/>
  <c r="AB85" i="20"/>
  <c r="AJ85" i="20"/>
  <c r="K85" i="20"/>
  <c r="AA85" i="20"/>
  <c r="I85" i="20"/>
  <c r="Y85" i="20"/>
  <c r="Y85" i="21" s="1"/>
  <c r="Y85" i="22" s="1"/>
  <c r="AO85" i="20"/>
  <c r="A85" i="20"/>
  <c r="R85" i="20"/>
  <c r="R85" i="21" s="1"/>
  <c r="R85" i="22" s="1"/>
  <c r="AH85" i="20"/>
  <c r="P85" i="20"/>
  <c r="P85" i="21" s="1"/>
  <c r="P85" i="22" s="1"/>
  <c r="X85" i="20"/>
  <c r="X85" i="21" s="1"/>
  <c r="X85" i="22" s="1"/>
  <c r="O85" i="20"/>
  <c r="AE85" i="20"/>
  <c r="M85" i="20"/>
  <c r="AC85" i="20"/>
  <c r="F85" i="20"/>
  <c r="V85" i="20"/>
  <c r="V85" i="21" s="1"/>
  <c r="V85" i="22" s="1"/>
  <c r="AL85" i="20"/>
  <c r="AF85" i="20"/>
  <c r="AN85" i="20"/>
  <c r="D85" i="20"/>
  <c r="C85" i="20"/>
  <c r="B85" i="20"/>
  <c r="S85" i="20"/>
  <c r="S85" i="21" s="1"/>
  <c r="S85" i="22" s="1"/>
  <c r="AI85" i="20"/>
  <c r="Q85" i="20"/>
  <c r="Q85" i="21" s="1"/>
  <c r="Q85" i="22" s="1"/>
  <c r="AG85" i="20"/>
  <c r="J85" i="20"/>
  <c r="Z85" i="20"/>
  <c r="AP85" i="20"/>
  <c r="L85" i="20"/>
  <c r="T85" i="20"/>
  <c r="T85" i="21" s="1"/>
  <c r="T85" i="22" s="1"/>
  <c r="G85" i="20"/>
  <c r="W85" i="20"/>
  <c r="W85" i="21" s="1"/>
  <c r="W85" i="22" s="1"/>
  <c r="AM85" i="20"/>
  <c r="E85" i="20"/>
  <c r="U85" i="20"/>
  <c r="U85" i="21" s="1"/>
  <c r="U85" i="22" s="1"/>
  <c r="AK85" i="20"/>
  <c r="N85" i="20"/>
  <c r="AD85" i="20"/>
  <c r="BD106" i="24"/>
  <c r="BE87" i="18"/>
  <c r="BE87" i="24" s="1"/>
  <c r="BD88" i="18"/>
  <c r="A54" i="31"/>
  <c r="B53" i="31"/>
  <c r="B53" i="30"/>
  <c r="A55" i="42" s="1"/>
  <c r="CI20" i="41" s="1"/>
  <c r="DA19" i="41" s="1"/>
  <c r="A54" i="30"/>
  <c r="AI86" i="24"/>
  <c r="AX86" i="24"/>
  <c r="M86" i="24"/>
  <c r="AO86" i="24"/>
  <c r="BB85" i="24"/>
  <c r="I86" i="24"/>
  <c r="AY86" i="24"/>
  <c r="AK86" i="24"/>
  <c r="B86" i="24"/>
  <c r="AB86" i="24"/>
  <c r="O86" i="24"/>
  <c r="A86" i="24"/>
  <c r="BC85" i="24"/>
  <c r="AQ86" i="24"/>
  <c r="AC86" i="24"/>
  <c r="AD86" i="24"/>
  <c r="T86" i="24"/>
  <c r="G86" i="24"/>
  <c r="Z86" i="24"/>
  <c r="AV86" i="24"/>
  <c r="U86" i="24"/>
  <c r="AL86" i="24"/>
  <c r="L86" i="24"/>
  <c r="AW86" i="24"/>
  <c r="AN86" i="24"/>
  <c r="AA86" i="24"/>
  <c r="F86" i="24"/>
  <c r="D86" i="24"/>
  <c r="R86" i="24"/>
  <c r="AF86" i="24"/>
  <c r="S86" i="24"/>
  <c r="E86" i="24"/>
  <c r="AU86" i="24"/>
  <c r="AG86" i="24"/>
  <c r="AT86" i="24"/>
  <c r="X86" i="24"/>
  <c r="K86" i="24"/>
  <c r="AP86" i="24"/>
  <c r="AZ86" i="24"/>
  <c r="AM86" i="24"/>
  <c r="Y86" i="24"/>
  <c r="N86" i="24"/>
  <c r="P86" i="24"/>
  <c r="C86" i="24"/>
  <c r="J86" i="24"/>
  <c r="AR86" i="24"/>
  <c r="AE86" i="24"/>
  <c r="Q86" i="24"/>
  <c r="V86" i="24"/>
  <c r="H86" i="24"/>
  <c r="AS86" i="24"/>
  <c r="AH86" i="24"/>
  <c r="AJ86" i="24"/>
  <c r="W86" i="24"/>
  <c r="BA85" i="24"/>
  <c r="G81" i="23" l="1"/>
  <c r="AL81" i="23"/>
  <c r="AE81" i="23"/>
  <c r="BB85" i="23"/>
  <c r="BH85" i="23"/>
  <c r="BE85" i="23"/>
  <c r="BF85" i="23"/>
  <c r="BD85" i="23" s="1"/>
  <c r="C86" i="23"/>
  <c r="B86" i="23" s="1"/>
  <c r="AD81" i="23"/>
  <c r="BJ84" i="23"/>
  <c r="A84" i="23"/>
  <c r="Z81" i="23"/>
  <c r="AK81" i="23"/>
  <c r="E81" i="23"/>
  <c r="V81" i="23"/>
  <c r="X81" i="23"/>
  <c r="AF81" i="23"/>
  <c r="BI80" i="23"/>
  <c r="AN81" i="23"/>
  <c r="U81" i="23"/>
  <c r="AB81" i="23"/>
  <c r="AM81" i="23"/>
  <c r="AH81" i="23"/>
  <c r="D81" i="23"/>
  <c r="S81" i="23"/>
  <c r="T81" i="23"/>
  <c r="Q81" i="23"/>
  <c r="R81" i="23"/>
  <c r="P81" i="23"/>
  <c r="N81" i="23"/>
  <c r="J81" i="23"/>
  <c r="L81" i="23"/>
  <c r="M81" i="23"/>
  <c r="K81" i="23"/>
  <c r="O81" i="23"/>
  <c r="AC81" i="23"/>
  <c r="AA81" i="23"/>
  <c r="AG81" i="23"/>
  <c r="H81" i="23"/>
  <c r="AQ81" i="23"/>
  <c r="Y81" i="23"/>
  <c r="AP81" i="23"/>
  <c r="AJ81" i="23"/>
  <c r="AO81" i="23"/>
  <c r="W81" i="23"/>
  <c r="AI81" i="23"/>
  <c r="F81" i="23"/>
  <c r="I81" i="23"/>
  <c r="G82" i="22"/>
  <c r="A86" i="22"/>
  <c r="B86" i="22"/>
  <c r="C82" i="22"/>
  <c r="W82" i="22"/>
  <c r="AO82" i="22"/>
  <c r="D82" i="22"/>
  <c r="AK82" i="22"/>
  <c r="E82" i="22"/>
  <c r="AM82" i="22"/>
  <c r="Y82" i="22"/>
  <c r="X82" i="22"/>
  <c r="AL82" i="22"/>
  <c r="AH82" i="22"/>
  <c r="AF82" i="22"/>
  <c r="AI82" i="22"/>
  <c r="AP82" i="22"/>
  <c r="F82" i="22"/>
  <c r="AN82" i="22"/>
  <c r="AD82" i="22"/>
  <c r="AE82" i="22"/>
  <c r="AA82" i="22"/>
  <c r="Z82" i="22"/>
  <c r="AB82" i="22"/>
  <c r="AG82" i="22"/>
  <c r="AJ82" i="22"/>
  <c r="AC82" i="22"/>
  <c r="A86" i="21"/>
  <c r="B86" i="21"/>
  <c r="BE85" i="21"/>
  <c r="BB85" i="21"/>
  <c r="BC85" i="21"/>
  <c r="BH85" i="21"/>
  <c r="BD85" i="21"/>
  <c r="BM85" i="21"/>
  <c r="O85" i="21"/>
  <c r="O85" i="22" s="1"/>
  <c r="BG85" i="21"/>
  <c r="AJ83" i="21"/>
  <c r="AF83" i="21"/>
  <c r="V83" i="21"/>
  <c r="V83" i="22" s="1"/>
  <c r="E83" i="21"/>
  <c r="C83" i="21"/>
  <c r="AC83" i="21"/>
  <c r="AB83" i="21"/>
  <c r="AM83" i="21"/>
  <c r="F83" i="21"/>
  <c r="AA83" i="21"/>
  <c r="AO83" i="21"/>
  <c r="AI83" i="21"/>
  <c r="Z83" i="21"/>
  <c r="AH83" i="21"/>
  <c r="AK83" i="21"/>
  <c r="AL83" i="21"/>
  <c r="AP83" i="21"/>
  <c r="AD83" i="21"/>
  <c r="G83" i="21"/>
  <c r="G83" i="22" s="1"/>
  <c r="Y83" i="21"/>
  <c r="X83" i="21"/>
  <c r="D83" i="21"/>
  <c r="W83" i="21"/>
  <c r="AE83" i="21"/>
  <c r="AN83" i="21"/>
  <c r="AG83" i="21"/>
  <c r="N85" i="21"/>
  <c r="N85" i="22" s="1"/>
  <c r="BL85" i="21"/>
  <c r="L85" i="21"/>
  <c r="L85" i="22" s="1"/>
  <c r="BJ85" i="21"/>
  <c r="BF85" i="21"/>
  <c r="BZ84" i="21"/>
  <c r="BA85" i="21"/>
  <c r="M85" i="21"/>
  <c r="M85" i="22" s="1"/>
  <c r="BK85" i="21"/>
  <c r="BI85" i="21"/>
  <c r="O86" i="20"/>
  <c r="S86" i="20"/>
  <c r="S86" i="21" s="1"/>
  <c r="S86" i="22" s="1"/>
  <c r="AA86" i="20"/>
  <c r="J86" i="20"/>
  <c r="Z86" i="20"/>
  <c r="AP86" i="20"/>
  <c r="H86" i="20"/>
  <c r="X86" i="20"/>
  <c r="X86" i="21" s="1"/>
  <c r="X86" i="22" s="1"/>
  <c r="AN86" i="20"/>
  <c r="E86" i="20"/>
  <c r="U86" i="20"/>
  <c r="U86" i="21" s="1"/>
  <c r="U86" i="22" s="1"/>
  <c r="AK86" i="20"/>
  <c r="G86" i="20"/>
  <c r="AE86" i="20"/>
  <c r="AI86" i="20"/>
  <c r="N86" i="20"/>
  <c r="AD86" i="20"/>
  <c r="L86" i="20"/>
  <c r="AB86" i="20"/>
  <c r="I86" i="20"/>
  <c r="Y86" i="20"/>
  <c r="AO86" i="20"/>
  <c r="W86" i="20"/>
  <c r="W86" i="21" s="1"/>
  <c r="W86" i="22" s="1"/>
  <c r="A86" i="20"/>
  <c r="R86" i="20"/>
  <c r="R86" i="21" s="1"/>
  <c r="R86" i="22" s="1"/>
  <c r="AH86" i="20"/>
  <c r="P86" i="20"/>
  <c r="P86" i="21" s="1"/>
  <c r="P86" i="22" s="1"/>
  <c r="AF86" i="20"/>
  <c r="M86" i="20"/>
  <c r="AC86" i="20"/>
  <c r="AM86" i="20"/>
  <c r="B86" i="20"/>
  <c r="K86" i="20"/>
  <c r="F86" i="20"/>
  <c r="V86" i="20"/>
  <c r="V86" i="21" s="1"/>
  <c r="V86" i="22" s="1"/>
  <c r="AL86" i="20"/>
  <c r="D86" i="20"/>
  <c r="C86" i="20"/>
  <c r="T86" i="20"/>
  <c r="T86" i="21" s="1"/>
  <c r="T86" i="22" s="1"/>
  <c r="AJ86" i="20"/>
  <c r="Q86" i="20"/>
  <c r="Q86" i="21" s="1"/>
  <c r="Q86" i="22" s="1"/>
  <c r="AG86" i="20"/>
  <c r="BD107" i="24"/>
  <c r="BE88" i="18"/>
  <c r="BE88" i="24" s="1"/>
  <c r="BD89" i="18"/>
  <c r="B54" i="31"/>
  <c r="A55" i="31"/>
  <c r="B54" i="30"/>
  <c r="A56" i="42" s="1"/>
  <c r="CI21" i="41" s="1"/>
  <c r="DA20" i="41" s="1"/>
  <c r="A55" i="30"/>
  <c r="AE87" i="24"/>
  <c r="R87" i="24"/>
  <c r="H87" i="24"/>
  <c r="AQ87" i="24"/>
  <c r="AD87" i="24"/>
  <c r="T87" i="24"/>
  <c r="AC87" i="24"/>
  <c r="G87" i="24"/>
  <c r="AV87" i="24"/>
  <c r="AO87" i="24"/>
  <c r="AI87" i="24"/>
  <c r="V87" i="24"/>
  <c r="L87" i="24"/>
  <c r="BC86" i="24"/>
  <c r="AZ87" i="24"/>
  <c r="Z87" i="24"/>
  <c r="C87" i="24"/>
  <c r="Y87" i="24"/>
  <c r="AU87" i="24"/>
  <c r="X87" i="24"/>
  <c r="AT87" i="24"/>
  <c r="AK87" i="24"/>
  <c r="J87" i="24"/>
  <c r="AY87" i="24"/>
  <c r="AB87" i="24"/>
  <c r="O87" i="24"/>
  <c r="B87" i="24"/>
  <c r="Q87" i="24"/>
  <c r="AA87" i="24"/>
  <c r="N87" i="24"/>
  <c r="D87" i="24"/>
  <c r="BB86" i="24"/>
  <c r="BA86" i="24" s="1"/>
  <c r="AP87" i="24"/>
  <c r="AF87" i="24"/>
  <c r="U87" i="24"/>
  <c r="S87" i="24"/>
  <c r="F87" i="24"/>
  <c r="AG87" i="24"/>
  <c r="AX87" i="24"/>
  <c r="AN87" i="24"/>
  <c r="I87" i="24"/>
  <c r="K87" i="24"/>
  <c r="A87" i="24"/>
  <c r="AM87" i="24"/>
  <c r="P87" i="24"/>
  <c r="M87" i="24"/>
  <c r="AR87" i="24"/>
  <c r="AH87" i="24"/>
  <c r="AS87" i="24"/>
  <c r="AJ87" i="24"/>
  <c r="W87" i="24"/>
  <c r="AW87" i="24"/>
  <c r="AL87" i="24"/>
  <c r="E87" i="24"/>
  <c r="AK82" i="23" l="1"/>
  <c r="AB82" i="23"/>
  <c r="G82" i="23"/>
  <c r="BH86" i="23"/>
  <c r="BB86" i="23"/>
  <c r="BF86" i="23"/>
  <c r="BD86" i="23" s="1"/>
  <c r="C87" i="23"/>
  <c r="B87" i="23" s="1"/>
  <c r="BE86" i="23"/>
  <c r="AI82" i="23"/>
  <c r="AG83" i="22"/>
  <c r="AD82" i="23"/>
  <c r="AA82" i="23"/>
  <c r="AO82" i="23"/>
  <c r="AG82" i="23"/>
  <c r="Z82" i="23"/>
  <c r="E82" i="23"/>
  <c r="AN82" i="23"/>
  <c r="BI81" i="23"/>
  <c r="AH82" i="23"/>
  <c r="AF82" i="23"/>
  <c r="AQ82" i="23"/>
  <c r="AM82" i="23"/>
  <c r="F82" i="23"/>
  <c r="X82" i="23"/>
  <c r="H82" i="23"/>
  <c r="BJ85" i="23"/>
  <c r="A85" i="23"/>
  <c r="AP82" i="23"/>
  <c r="AC82" i="23"/>
  <c r="AE82" i="23"/>
  <c r="AJ82" i="23"/>
  <c r="Y82" i="23"/>
  <c r="AL82" i="23"/>
  <c r="D82" i="23"/>
  <c r="S82" i="23"/>
  <c r="R82" i="23"/>
  <c r="V82" i="23"/>
  <c r="T82" i="23"/>
  <c r="Q82" i="23"/>
  <c r="U82" i="23"/>
  <c r="M82" i="23"/>
  <c r="L82" i="23"/>
  <c r="J82" i="23"/>
  <c r="P82" i="23"/>
  <c r="K82" i="23"/>
  <c r="O82" i="23"/>
  <c r="N82" i="23"/>
  <c r="I82" i="23"/>
  <c r="W82" i="23"/>
  <c r="BC85" i="23"/>
  <c r="AN83" i="22"/>
  <c r="A87" i="22"/>
  <c r="B87" i="22"/>
  <c r="AE83" i="22"/>
  <c r="Y83" i="22"/>
  <c r="AL83" i="22"/>
  <c r="AI83" i="22"/>
  <c r="AM83" i="22"/>
  <c r="E83" i="22"/>
  <c r="W83" i="22"/>
  <c r="AK83" i="22"/>
  <c r="AO83" i="22"/>
  <c r="AB83" i="22"/>
  <c r="D83" i="22"/>
  <c r="AD83" i="22"/>
  <c r="AH83" i="22"/>
  <c r="AA83" i="22"/>
  <c r="AC83" i="22"/>
  <c r="AF83" i="22"/>
  <c r="X83" i="22"/>
  <c r="AP83" i="22"/>
  <c r="Z83" i="22"/>
  <c r="F83" i="22"/>
  <c r="C83" i="22"/>
  <c r="AJ83" i="22"/>
  <c r="A87" i="21"/>
  <c r="B87" i="21"/>
  <c r="BG86" i="21"/>
  <c r="BL86" i="21"/>
  <c r="N86" i="21"/>
  <c r="N86" i="22" s="1"/>
  <c r="BH86" i="21"/>
  <c r="BF86" i="21"/>
  <c r="BA86" i="21"/>
  <c r="BD86" i="21"/>
  <c r="BJ86" i="21"/>
  <c r="L86" i="21"/>
  <c r="L86" i="22" s="1"/>
  <c r="BC86" i="21"/>
  <c r="AN84" i="21"/>
  <c r="C84" i="21"/>
  <c r="AG84" i="21"/>
  <c r="AO84" i="21"/>
  <c r="D84" i="21"/>
  <c r="L84" i="21"/>
  <c r="L84" i="22" s="1"/>
  <c r="H84" i="21"/>
  <c r="H84" i="22" s="1"/>
  <c r="AP84" i="21"/>
  <c r="AM84" i="21"/>
  <c r="F84" i="21"/>
  <c r="AB84" i="21"/>
  <c r="G84" i="21"/>
  <c r="G84" i="22" s="1"/>
  <c r="I84" i="21"/>
  <c r="I84" i="22" s="1"/>
  <c r="AI84" i="21"/>
  <c r="Z84" i="21"/>
  <c r="Z84" i="22" s="1"/>
  <c r="E84" i="21"/>
  <c r="J84" i="21"/>
  <c r="J84" i="22" s="1"/>
  <c r="AL84" i="21"/>
  <c r="AA84" i="21"/>
  <c r="AC84" i="21"/>
  <c r="K84" i="21"/>
  <c r="K84" i="22" s="1"/>
  <c r="AK84" i="21"/>
  <c r="AD84" i="21"/>
  <c r="AH84" i="21"/>
  <c r="AF84" i="21"/>
  <c r="AJ84" i="21"/>
  <c r="AE84" i="21"/>
  <c r="BB86" i="21"/>
  <c r="BI86" i="21"/>
  <c r="BK86" i="21"/>
  <c r="M86" i="21"/>
  <c r="M86" i="22" s="1"/>
  <c r="BE86" i="21"/>
  <c r="O86" i="21"/>
  <c r="O86" i="22" s="1"/>
  <c r="BM86" i="21"/>
  <c r="BZ85" i="21"/>
  <c r="F87" i="20"/>
  <c r="Z87" i="20"/>
  <c r="AH87" i="20"/>
  <c r="M87" i="20"/>
  <c r="AC87" i="20"/>
  <c r="G87" i="20"/>
  <c r="W87" i="20"/>
  <c r="W87" i="21" s="1"/>
  <c r="W87" i="22" s="1"/>
  <c r="AM87" i="20"/>
  <c r="D87" i="20"/>
  <c r="C87" i="20"/>
  <c r="T87" i="20"/>
  <c r="T87" i="21" s="1"/>
  <c r="T87" i="22" s="1"/>
  <c r="AJ87" i="20"/>
  <c r="N87" i="20"/>
  <c r="V87" i="20"/>
  <c r="V87" i="21" s="1"/>
  <c r="V87" i="22" s="1"/>
  <c r="AP87" i="20"/>
  <c r="Q87" i="20"/>
  <c r="Q87" i="21" s="1"/>
  <c r="Q87" i="22" s="1"/>
  <c r="AG87" i="20"/>
  <c r="K87" i="20"/>
  <c r="AA87" i="20"/>
  <c r="H87" i="20"/>
  <c r="X87" i="20"/>
  <c r="X87" i="21" s="1"/>
  <c r="X87" i="22" s="1"/>
  <c r="AN87" i="20"/>
  <c r="AD87" i="20"/>
  <c r="AL87" i="20"/>
  <c r="A87" i="20"/>
  <c r="E87" i="20"/>
  <c r="U87" i="20"/>
  <c r="U87" i="21" s="1"/>
  <c r="U87" i="22" s="1"/>
  <c r="AK87" i="20"/>
  <c r="O87" i="20"/>
  <c r="AE87" i="20"/>
  <c r="L87" i="20"/>
  <c r="AB87" i="20"/>
  <c r="J87" i="20"/>
  <c r="R87" i="20"/>
  <c r="R87" i="21" s="1"/>
  <c r="R87" i="22" s="1"/>
  <c r="I87" i="20"/>
  <c r="Y87" i="20"/>
  <c r="AO87" i="20"/>
  <c r="B87" i="20"/>
  <c r="S87" i="20"/>
  <c r="S87" i="21" s="1"/>
  <c r="S87" i="22" s="1"/>
  <c r="AI87" i="20"/>
  <c r="P87" i="20"/>
  <c r="P87" i="21" s="1"/>
  <c r="P87" i="22" s="1"/>
  <c r="AF87" i="20"/>
  <c r="BD108" i="24"/>
  <c r="BE89" i="18"/>
  <c r="BE89" i="24" s="1"/>
  <c r="BD90" i="18"/>
  <c r="B55" i="31"/>
  <c r="A56" i="31"/>
  <c r="B55" i="30"/>
  <c r="A57" i="42" s="1"/>
  <c r="CI22" i="41" s="1"/>
  <c r="DA21" i="41" s="1"/>
  <c r="A56" i="30"/>
  <c r="AK88" i="24"/>
  <c r="J88" i="24"/>
  <c r="AC88" i="24"/>
  <c r="T88" i="24"/>
  <c r="AJ88" i="24"/>
  <c r="AE88" i="24"/>
  <c r="G88" i="24"/>
  <c r="AS88" i="24"/>
  <c r="R88" i="24"/>
  <c r="AP88" i="24"/>
  <c r="D88" i="24"/>
  <c r="AG88" i="24"/>
  <c r="E88" i="24"/>
  <c r="P88" i="24"/>
  <c r="X88" i="24"/>
  <c r="Q88" i="24"/>
  <c r="Y88" i="24"/>
  <c r="AW88" i="24"/>
  <c r="AX88" i="24"/>
  <c r="L88" i="24"/>
  <c r="Z88" i="24"/>
  <c r="AR88" i="24"/>
  <c r="O88" i="24"/>
  <c r="BC87" i="24"/>
  <c r="AI88" i="24"/>
  <c r="AN88" i="24"/>
  <c r="AL88" i="24"/>
  <c r="K88" i="24"/>
  <c r="BB87" i="24"/>
  <c r="AU88" i="24"/>
  <c r="M88" i="24"/>
  <c r="H88" i="24"/>
  <c r="AV88" i="24"/>
  <c r="B88" i="24"/>
  <c r="S88" i="24"/>
  <c r="AO88" i="24"/>
  <c r="N88" i="24"/>
  <c r="AH88" i="24"/>
  <c r="AQ88" i="24"/>
  <c r="V88" i="24"/>
  <c r="AF88" i="24"/>
  <c r="C88" i="24"/>
  <c r="AT88" i="24"/>
  <c r="AA88" i="24"/>
  <c r="A88" i="24"/>
  <c r="AD88" i="24"/>
  <c r="AZ88" i="24"/>
  <c r="F88" i="24"/>
  <c r="W88" i="24"/>
  <c r="BA87" i="24"/>
  <c r="AM88" i="24"/>
  <c r="I88" i="24"/>
  <c r="AB88" i="24"/>
  <c r="U88" i="24"/>
  <c r="AY88" i="24"/>
  <c r="AE84" i="22" l="1"/>
  <c r="W83" i="23"/>
  <c r="C88" i="23"/>
  <c r="B88" i="23" s="1"/>
  <c r="BB87" i="23"/>
  <c r="BH87" i="23"/>
  <c r="BF87" i="23"/>
  <c r="BD87" i="23" s="1"/>
  <c r="BE87" i="23"/>
  <c r="AK83" i="23"/>
  <c r="AQ83" i="23"/>
  <c r="AB83" i="23"/>
  <c r="AC83" i="23"/>
  <c r="F83" i="23"/>
  <c r="Z83" i="23"/>
  <c r="AO83" i="23"/>
  <c r="D83" i="23"/>
  <c r="R83" i="23"/>
  <c r="Q83" i="23"/>
  <c r="S83" i="23"/>
  <c r="T83" i="23"/>
  <c r="V83" i="23"/>
  <c r="U83" i="23"/>
  <c r="O83" i="23"/>
  <c r="N83" i="23"/>
  <c r="M83" i="23"/>
  <c r="L83" i="23"/>
  <c r="P83" i="23"/>
  <c r="K83" i="23"/>
  <c r="I83" i="23"/>
  <c r="J83" i="23"/>
  <c r="Y83" i="23"/>
  <c r="AI83" i="23"/>
  <c r="AP83" i="23"/>
  <c r="AN83" i="23"/>
  <c r="AF83" i="23"/>
  <c r="BI82" i="23"/>
  <c r="H83" i="23"/>
  <c r="BC86" i="23"/>
  <c r="G83" i="23"/>
  <c r="AE83" i="23"/>
  <c r="AL83" i="23"/>
  <c r="AJ83" i="23"/>
  <c r="AH83" i="23"/>
  <c r="AG83" i="23"/>
  <c r="AA83" i="23"/>
  <c r="AD83" i="23"/>
  <c r="E83" i="23"/>
  <c r="X83" i="23"/>
  <c r="AM83" i="23"/>
  <c r="BJ86" i="23"/>
  <c r="A86" i="23"/>
  <c r="B88" i="22"/>
  <c r="A88" i="22"/>
  <c r="AH84" i="22"/>
  <c r="AC84" i="22"/>
  <c r="E84" i="22"/>
  <c r="AP84" i="22"/>
  <c r="AO84" i="22"/>
  <c r="AD84" i="22"/>
  <c r="AA84" i="22"/>
  <c r="AB84" i="22"/>
  <c r="AG84" i="22"/>
  <c r="AJ84" i="22"/>
  <c r="AK84" i="22"/>
  <c r="AL84" i="22"/>
  <c r="AI84" i="22"/>
  <c r="F84" i="22"/>
  <c r="C84" i="22"/>
  <c r="AF84" i="22"/>
  <c r="AM84" i="22"/>
  <c r="D84" i="22"/>
  <c r="AN84" i="22"/>
  <c r="B88" i="21"/>
  <c r="A88" i="21"/>
  <c r="BC87" i="21"/>
  <c r="BI87" i="21"/>
  <c r="BA87" i="21"/>
  <c r="BE87" i="21"/>
  <c r="BH87" i="21"/>
  <c r="BM87" i="21"/>
  <c r="O87" i="21"/>
  <c r="O87" i="22" s="1"/>
  <c r="N87" i="21"/>
  <c r="N87" i="22" s="1"/>
  <c r="BL87" i="21"/>
  <c r="BB87" i="21"/>
  <c r="BD87" i="21"/>
  <c r="BF87" i="21"/>
  <c r="M87" i="21"/>
  <c r="M87" i="22" s="1"/>
  <c r="BK87" i="21"/>
  <c r="Z85" i="21"/>
  <c r="Z85" i="22" s="1"/>
  <c r="AE85" i="21"/>
  <c r="E85" i="21"/>
  <c r="AN85" i="21"/>
  <c r="AM85" i="21"/>
  <c r="AF85" i="21"/>
  <c r="H85" i="21"/>
  <c r="H85" i="22" s="1"/>
  <c r="AI85" i="21"/>
  <c r="AH85" i="21"/>
  <c r="F85" i="21"/>
  <c r="I85" i="21"/>
  <c r="I85" i="22" s="1"/>
  <c r="AC85" i="21"/>
  <c r="C85" i="21"/>
  <c r="AO85" i="21"/>
  <c r="D85" i="21"/>
  <c r="AJ85" i="21"/>
  <c r="AA85" i="21"/>
  <c r="AK85" i="21"/>
  <c r="AL85" i="21"/>
  <c r="G85" i="21"/>
  <c r="G85" i="22" s="1"/>
  <c r="AD85" i="21"/>
  <c r="J85" i="21"/>
  <c r="J85" i="22" s="1"/>
  <c r="AB85" i="21"/>
  <c r="AG85" i="21"/>
  <c r="AP85" i="21"/>
  <c r="K85" i="21"/>
  <c r="K85" i="22" s="1"/>
  <c r="BG87" i="21"/>
  <c r="BJ87" i="21"/>
  <c r="BZ86" i="21"/>
  <c r="Q88" i="20"/>
  <c r="Q88" i="21" s="1"/>
  <c r="Q88" i="22" s="1"/>
  <c r="P88" i="20"/>
  <c r="P88" i="21" s="1"/>
  <c r="P88" i="22" s="1"/>
  <c r="AI88" i="20"/>
  <c r="F88" i="20"/>
  <c r="V88" i="20"/>
  <c r="O88" i="20"/>
  <c r="AH88" i="20"/>
  <c r="AC88" i="20"/>
  <c r="AP88" i="20"/>
  <c r="E88" i="20"/>
  <c r="AJ88" i="20"/>
  <c r="D88" i="20"/>
  <c r="C88" i="20"/>
  <c r="T88" i="20"/>
  <c r="T88" i="21" s="1"/>
  <c r="T88" i="22" s="1"/>
  <c r="J88" i="20"/>
  <c r="AA88" i="20"/>
  <c r="B88" i="20"/>
  <c r="S88" i="20"/>
  <c r="S88" i="21" s="1"/>
  <c r="S88" i="22" s="1"/>
  <c r="AN88" i="20"/>
  <c r="AG88" i="20"/>
  <c r="M88" i="20"/>
  <c r="I88" i="20"/>
  <c r="H88" i="20"/>
  <c r="X88" i="20"/>
  <c r="N88" i="20"/>
  <c r="AF88" i="20"/>
  <c r="G88" i="20"/>
  <c r="W88" i="20"/>
  <c r="AK88" i="20"/>
  <c r="U88" i="20"/>
  <c r="U88" i="21" s="1"/>
  <c r="U88" i="22" s="1"/>
  <c r="AE88" i="20"/>
  <c r="Z88" i="20"/>
  <c r="L88" i="20"/>
  <c r="AD88" i="20"/>
  <c r="A88" i="20"/>
  <c r="R88" i="20"/>
  <c r="R88" i="21" s="1"/>
  <c r="R88" i="22" s="1"/>
  <c r="AM88" i="20"/>
  <c r="K88" i="20"/>
  <c r="AB88" i="20"/>
  <c r="Y88" i="20"/>
  <c r="AO88" i="20"/>
  <c r="AL88" i="20"/>
  <c r="BD109" i="24"/>
  <c r="BE90" i="18"/>
  <c r="BE90" i="24" s="1"/>
  <c r="BD91" i="18"/>
  <c r="B56" i="31"/>
  <c r="A57" i="31"/>
  <c r="B56" i="30"/>
  <c r="A58" i="42" s="1"/>
  <c r="CI23" i="41" s="1"/>
  <c r="DA22" i="41" s="1"/>
  <c r="A57" i="30"/>
  <c r="AQ89" i="24"/>
  <c r="F89" i="24"/>
  <c r="J89" i="24"/>
  <c r="AJ89" i="24"/>
  <c r="W89" i="24"/>
  <c r="M89" i="24"/>
  <c r="BB88" i="24"/>
  <c r="AY89" i="24"/>
  <c r="V89" i="24"/>
  <c r="Z89" i="24"/>
  <c r="L89" i="24"/>
  <c r="AT89" i="24"/>
  <c r="Q89" i="24"/>
  <c r="K89" i="24"/>
  <c r="BC88" i="24"/>
  <c r="AE89" i="24"/>
  <c r="O89" i="24"/>
  <c r="AN89" i="24"/>
  <c r="AA89" i="24"/>
  <c r="U89" i="24"/>
  <c r="R89" i="24"/>
  <c r="T89" i="24"/>
  <c r="G89" i="24"/>
  <c r="AG89" i="24"/>
  <c r="AV89" i="24"/>
  <c r="AI89" i="24"/>
  <c r="AK89" i="24"/>
  <c r="B89" i="24"/>
  <c r="AU89" i="24"/>
  <c r="N89" i="24"/>
  <c r="AP89" i="24"/>
  <c r="X89" i="24"/>
  <c r="AO89" i="24"/>
  <c r="D89" i="24"/>
  <c r="AD89" i="24"/>
  <c r="A89" i="24"/>
  <c r="AF89" i="24"/>
  <c r="S89" i="24"/>
  <c r="E89" i="24"/>
  <c r="AR89" i="24"/>
  <c r="AC89" i="24"/>
  <c r="AX89" i="24"/>
  <c r="H89" i="24"/>
  <c r="AL89" i="24"/>
  <c r="I89" i="24"/>
  <c r="AZ89" i="24"/>
  <c r="AM89" i="24"/>
  <c r="AS89" i="24"/>
  <c r="AH89" i="24"/>
  <c r="P89" i="24"/>
  <c r="C89" i="24"/>
  <c r="Y89" i="24"/>
  <c r="AB89" i="24"/>
  <c r="AW89" i="24"/>
  <c r="BA88" i="24"/>
  <c r="I84" i="23" l="1"/>
  <c r="AL84" i="23"/>
  <c r="BC87" i="23"/>
  <c r="BH88" i="23"/>
  <c r="BB88" i="23"/>
  <c r="C89" i="23"/>
  <c r="B89" i="23" s="1"/>
  <c r="BF88" i="23"/>
  <c r="BD88" i="23" s="1"/>
  <c r="BE88" i="23"/>
  <c r="AM84" i="23"/>
  <c r="AC84" i="23"/>
  <c r="AQ84" i="23"/>
  <c r="L84" i="23"/>
  <c r="BI83" i="23"/>
  <c r="H84" i="23"/>
  <c r="F84" i="23"/>
  <c r="AA84" i="23"/>
  <c r="BJ87" i="23"/>
  <c r="A87" i="23"/>
  <c r="AG84" i="23"/>
  <c r="AB84" i="23"/>
  <c r="E84" i="23"/>
  <c r="G84" i="23"/>
  <c r="AK84" i="23"/>
  <c r="AE84" i="23"/>
  <c r="AD84" i="23"/>
  <c r="J84" i="23"/>
  <c r="AF84" i="23"/>
  <c r="AO84" i="23"/>
  <c r="D84" i="23"/>
  <c r="R84" i="23"/>
  <c r="V84" i="23"/>
  <c r="Z84" i="23"/>
  <c r="U84" i="23"/>
  <c r="S84" i="23"/>
  <c r="T84" i="23"/>
  <c r="X84" i="23"/>
  <c r="W84" i="23"/>
  <c r="Q84" i="23"/>
  <c r="Y84" i="23"/>
  <c r="O84" i="23"/>
  <c r="P84" i="23"/>
  <c r="N84" i="23"/>
  <c r="AN84" i="23"/>
  <c r="AJ84" i="23"/>
  <c r="AH84" i="23"/>
  <c r="AP84" i="23"/>
  <c r="AI84" i="23"/>
  <c r="K84" i="23"/>
  <c r="M84" i="23"/>
  <c r="B89" i="22"/>
  <c r="A89" i="22"/>
  <c r="AB85" i="22"/>
  <c r="AL85" i="22"/>
  <c r="D85" i="22"/>
  <c r="E85" i="22"/>
  <c r="AK85" i="22"/>
  <c r="AO85" i="22"/>
  <c r="F85" i="22"/>
  <c r="AF85" i="22"/>
  <c r="AE85" i="22"/>
  <c r="AP85" i="22"/>
  <c r="AD85" i="22"/>
  <c r="AA85" i="22"/>
  <c r="C85" i="22"/>
  <c r="AH85" i="22"/>
  <c r="AM85" i="22"/>
  <c r="AG85" i="22"/>
  <c r="AJ85" i="22"/>
  <c r="AC85" i="22"/>
  <c r="AI85" i="22"/>
  <c r="AN85" i="22"/>
  <c r="B89" i="21"/>
  <c r="A89" i="21"/>
  <c r="BE88" i="21"/>
  <c r="BF88" i="21"/>
  <c r="J88" i="21"/>
  <c r="J88" i="22" s="1"/>
  <c r="BH88" i="21"/>
  <c r="K88" i="21"/>
  <c r="K88" i="22" s="1"/>
  <c r="BI88" i="21"/>
  <c r="BG88" i="21"/>
  <c r="BC88" i="21"/>
  <c r="O88" i="21"/>
  <c r="O88" i="22" s="1"/>
  <c r="BM88" i="21"/>
  <c r="BJ88" i="21"/>
  <c r="L88" i="21"/>
  <c r="L88" i="22" s="1"/>
  <c r="BL88" i="21"/>
  <c r="N88" i="21"/>
  <c r="N88" i="22" s="1"/>
  <c r="BK88" i="21"/>
  <c r="M88" i="21"/>
  <c r="M88" i="22" s="1"/>
  <c r="BA88" i="21"/>
  <c r="BZ87" i="21"/>
  <c r="BB88" i="21"/>
  <c r="BD88" i="21"/>
  <c r="AF86" i="21"/>
  <c r="AM86" i="21"/>
  <c r="AH86" i="21"/>
  <c r="AE86" i="21"/>
  <c r="D86" i="21"/>
  <c r="AK86" i="21"/>
  <c r="AB86" i="21"/>
  <c r="AA86" i="21"/>
  <c r="AO86" i="21"/>
  <c r="K86" i="21"/>
  <c r="K86" i="22" s="1"/>
  <c r="Y86" i="21"/>
  <c r="Y86" i="22" s="1"/>
  <c r="AN86" i="21"/>
  <c r="AJ86" i="21"/>
  <c r="I86" i="21"/>
  <c r="I86" i="22" s="1"/>
  <c r="J86" i="21"/>
  <c r="J86" i="22" s="1"/>
  <c r="AI86" i="21"/>
  <c r="AG86" i="21"/>
  <c r="F86" i="21"/>
  <c r="E86" i="21"/>
  <c r="AD86" i="21"/>
  <c r="Z86" i="21"/>
  <c r="AL86" i="21"/>
  <c r="H86" i="21"/>
  <c r="H86" i="22" s="1"/>
  <c r="C86" i="21"/>
  <c r="AC86" i="21"/>
  <c r="AP86" i="21"/>
  <c r="G86" i="21"/>
  <c r="R89" i="20"/>
  <c r="R89" i="21" s="1"/>
  <c r="R89" i="22" s="1"/>
  <c r="AD89" i="20"/>
  <c r="O89" i="20"/>
  <c r="P89" i="20"/>
  <c r="P89" i="21" s="1"/>
  <c r="P89" i="22" s="1"/>
  <c r="AF89" i="20"/>
  <c r="M89" i="20"/>
  <c r="AC89" i="20"/>
  <c r="B89" i="20"/>
  <c r="AA89" i="20"/>
  <c r="Z89" i="20"/>
  <c r="F89" i="20"/>
  <c r="AL89" i="20"/>
  <c r="W89" i="20"/>
  <c r="D89" i="20"/>
  <c r="C89" i="20"/>
  <c r="T89" i="20"/>
  <c r="T89" i="21" s="1"/>
  <c r="T89" i="22" s="1"/>
  <c r="AJ89" i="20"/>
  <c r="Q89" i="20"/>
  <c r="Q89" i="21" s="1"/>
  <c r="Q89" i="22" s="1"/>
  <c r="AG89" i="20"/>
  <c r="AI89" i="20"/>
  <c r="A89" i="20"/>
  <c r="AH89" i="20"/>
  <c r="N89" i="20"/>
  <c r="AE89" i="20"/>
  <c r="H89" i="20"/>
  <c r="X89" i="20"/>
  <c r="AN89" i="20"/>
  <c r="E89" i="20"/>
  <c r="U89" i="20"/>
  <c r="U89" i="21" s="1"/>
  <c r="U89" i="22" s="1"/>
  <c r="AK89" i="20"/>
  <c r="S89" i="20"/>
  <c r="S89" i="21" s="1"/>
  <c r="S89" i="22" s="1"/>
  <c r="K89" i="20"/>
  <c r="J89" i="20"/>
  <c r="AP89" i="20"/>
  <c r="V89" i="20"/>
  <c r="G89" i="20"/>
  <c r="AM89" i="20"/>
  <c r="L89" i="20"/>
  <c r="AB89" i="20"/>
  <c r="I89" i="20"/>
  <c r="Y89" i="20"/>
  <c r="AO89" i="20"/>
  <c r="BD110" i="24"/>
  <c r="BE91" i="18"/>
  <c r="BE91" i="24" s="1"/>
  <c r="BD92" i="18"/>
  <c r="A58" i="31"/>
  <c r="B57" i="31"/>
  <c r="B57" i="30"/>
  <c r="A59" i="42" s="1"/>
  <c r="CI24" i="41" s="1"/>
  <c r="DA23" i="41" s="1"/>
  <c r="A58" i="30"/>
  <c r="AK90" i="24"/>
  <c r="O90" i="24"/>
  <c r="N90" i="24"/>
  <c r="BC89" i="24"/>
  <c r="U90" i="24"/>
  <c r="X90" i="24"/>
  <c r="Z90" i="24"/>
  <c r="S90" i="24"/>
  <c r="AN90" i="24"/>
  <c r="AH90" i="24"/>
  <c r="AO90" i="24"/>
  <c r="A90" i="24"/>
  <c r="W90" i="24"/>
  <c r="J90" i="24"/>
  <c r="AV90" i="24"/>
  <c r="BB89" i="24"/>
  <c r="C90" i="24"/>
  <c r="AC90" i="24"/>
  <c r="H90" i="24"/>
  <c r="AE90" i="24"/>
  <c r="R90" i="24"/>
  <c r="L90" i="24"/>
  <c r="AQ90" i="24"/>
  <c r="AD90" i="24"/>
  <c r="AJ90" i="24"/>
  <c r="I90" i="24"/>
  <c r="G90" i="24"/>
  <c r="P90" i="24"/>
  <c r="AY90" i="24"/>
  <c r="AL90" i="24"/>
  <c r="AZ90" i="24"/>
  <c r="Q90" i="24"/>
  <c r="B90" i="24"/>
  <c r="AF90" i="24"/>
  <c r="AA90" i="24"/>
  <c r="D90" i="24"/>
  <c r="AP90" i="24"/>
  <c r="E90" i="24"/>
  <c r="AW90" i="24"/>
  <c r="AI90" i="24"/>
  <c r="V90" i="24"/>
  <c r="T90" i="24"/>
  <c r="BA89" i="24"/>
  <c r="AX90" i="24"/>
  <c r="AG90" i="24"/>
  <c r="K90" i="24"/>
  <c r="AS90" i="24"/>
  <c r="AM90" i="24"/>
  <c r="AB90" i="24"/>
  <c r="Y90" i="24"/>
  <c r="F90" i="24"/>
  <c r="AU90" i="24"/>
  <c r="AR90" i="24"/>
  <c r="AT90" i="24"/>
  <c r="M90" i="24"/>
  <c r="J85" i="23" l="1"/>
  <c r="AJ85" i="23"/>
  <c r="C90" i="23"/>
  <c r="B90" i="23" s="1"/>
  <c r="BB89" i="23"/>
  <c r="BH89" i="23"/>
  <c r="BF89" i="23"/>
  <c r="BD89" i="23" s="1"/>
  <c r="BE89" i="23"/>
  <c r="AO85" i="23"/>
  <c r="AH85" i="23"/>
  <c r="AB85" i="23"/>
  <c r="AG85" i="23"/>
  <c r="F85" i="23"/>
  <c r="AA85" i="23"/>
  <c r="H85" i="23"/>
  <c r="BC88" i="23"/>
  <c r="AN85" i="23"/>
  <c r="AE85" i="23"/>
  <c r="G85" i="23"/>
  <c r="E85" i="23"/>
  <c r="I85" i="23"/>
  <c r="AD85" i="23"/>
  <c r="AI85" i="23"/>
  <c r="AQ85" i="23"/>
  <c r="AP85" i="23"/>
  <c r="AM85" i="23"/>
  <c r="K85" i="23"/>
  <c r="BI84" i="23"/>
  <c r="G86" i="22"/>
  <c r="AK85" i="23"/>
  <c r="D85" i="23"/>
  <c r="R85" i="23"/>
  <c r="Q85" i="23"/>
  <c r="V85" i="23"/>
  <c r="U85" i="23"/>
  <c r="Y85" i="23"/>
  <c r="T85" i="23"/>
  <c r="W85" i="23"/>
  <c r="S85" i="23"/>
  <c r="X85" i="23"/>
  <c r="Z85" i="23"/>
  <c r="N85" i="23"/>
  <c r="P85" i="23"/>
  <c r="M85" i="23"/>
  <c r="O85" i="23"/>
  <c r="AF85" i="23"/>
  <c r="AL85" i="23"/>
  <c r="AC85" i="23"/>
  <c r="L85" i="23"/>
  <c r="BJ88" i="23"/>
  <c r="A88" i="23"/>
  <c r="A90" i="22"/>
  <c r="B90" i="22"/>
  <c r="C86" i="22"/>
  <c r="AD86" i="22"/>
  <c r="AI86" i="22"/>
  <c r="AN86" i="22"/>
  <c r="AA86" i="22"/>
  <c r="AE86" i="22"/>
  <c r="E86" i="22"/>
  <c r="AB86" i="22"/>
  <c r="AH86" i="22"/>
  <c r="AP86" i="22"/>
  <c r="AL86" i="22"/>
  <c r="F86" i="22"/>
  <c r="AK86" i="22"/>
  <c r="AM86" i="22"/>
  <c r="AC86" i="22"/>
  <c r="Z86" i="22"/>
  <c r="AG86" i="22"/>
  <c r="AJ86" i="22"/>
  <c r="AO86" i="22"/>
  <c r="D86" i="22"/>
  <c r="AF86" i="22"/>
  <c r="A90" i="21"/>
  <c r="B90" i="21"/>
  <c r="N89" i="21"/>
  <c r="N89" i="22" s="1"/>
  <c r="BL89" i="21"/>
  <c r="BA89" i="21"/>
  <c r="BD89" i="21"/>
  <c r="BM89" i="21"/>
  <c r="O89" i="21"/>
  <c r="O89" i="22" s="1"/>
  <c r="BZ88" i="21"/>
  <c r="BJ89" i="21"/>
  <c r="L89" i="21"/>
  <c r="L89" i="22" s="1"/>
  <c r="BB89" i="21"/>
  <c r="M89" i="21"/>
  <c r="M89" i="22" s="1"/>
  <c r="BK89" i="21"/>
  <c r="E87" i="21"/>
  <c r="K87" i="21"/>
  <c r="K87" i="22" s="1"/>
  <c r="G87" i="21"/>
  <c r="J87" i="21"/>
  <c r="AC87" i="21"/>
  <c r="Y87" i="21"/>
  <c r="I87" i="21"/>
  <c r="AD87" i="21"/>
  <c r="Z87" i="21"/>
  <c r="F87" i="21"/>
  <c r="AB87" i="21"/>
  <c r="H87" i="21"/>
  <c r="AA87" i="21"/>
  <c r="AF87" i="21"/>
  <c r="AN87" i="21"/>
  <c r="C87" i="21"/>
  <c r="AO87" i="21"/>
  <c r="D87" i="21"/>
  <c r="AK87" i="21"/>
  <c r="AJ87" i="21"/>
  <c r="L87" i="21"/>
  <c r="L87" i="22" s="1"/>
  <c r="AP87" i="21"/>
  <c r="AE87" i="21"/>
  <c r="AG87" i="21"/>
  <c r="AI87" i="21"/>
  <c r="AL87" i="21"/>
  <c r="AM87" i="21"/>
  <c r="AH87" i="21"/>
  <c r="BH89" i="21"/>
  <c r="J89" i="21"/>
  <c r="J89" i="22" s="1"/>
  <c r="BF89" i="21"/>
  <c r="BG89" i="21"/>
  <c r="BE89" i="21"/>
  <c r="BI89" i="21"/>
  <c r="K89" i="21"/>
  <c r="K89" i="22" s="1"/>
  <c r="BC89" i="21"/>
  <c r="J90" i="20"/>
  <c r="A90" i="20"/>
  <c r="Y90" i="20"/>
  <c r="E90" i="20"/>
  <c r="AK90" i="20"/>
  <c r="N90" i="20"/>
  <c r="O90" i="20"/>
  <c r="AE90" i="20"/>
  <c r="L90" i="20"/>
  <c r="AB90" i="20"/>
  <c r="AP90" i="20"/>
  <c r="AH90" i="20"/>
  <c r="AG90" i="20"/>
  <c r="M90" i="20"/>
  <c r="V90" i="20"/>
  <c r="V90" i="21" s="1"/>
  <c r="V90" i="22" s="1"/>
  <c r="B90" i="20"/>
  <c r="S90" i="20"/>
  <c r="S90" i="21" s="1"/>
  <c r="S90" i="22" s="1"/>
  <c r="AI90" i="20"/>
  <c r="P90" i="20"/>
  <c r="P90" i="21" s="1"/>
  <c r="P90" i="22" s="1"/>
  <c r="AF90" i="20"/>
  <c r="R90" i="20"/>
  <c r="R90" i="21" s="1"/>
  <c r="R90" i="22" s="1"/>
  <c r="I90" i="20"/>
  <c r="AO90" i="20"/>
  <c r="U90" i="20"/>
  <c r="U90" i="21" s="1"/>
  <c r="U90" i="22" s="1"/>
  <c r="AD90" i="20"/>
  <c r="G90" i="20"/>
  <c r="W90" i="20"/>
  <c r="AM90" i="20"/>
  <c r="D90" i="20"/>
  <c r="C90" i="20"/>
  <c r="T90" i="20"/>
  <c r="T90" i="21" s="1"/>
  <c r="T90" i="22" s="1"/>
  <c r="AJ90" i="20"/>
  <c r="Z90" i="20"/>
  <c r="Q90" i="20"/>
  <c r="Q90" i="21" s="1"/>
  <c r="Q90" i="22" s="1"/>
  <c r="AC90" i="20"/>
  <c r="F90" i="20"/>
  <c r="AL90" i="20"/>
  <c r="K90" i="20"/>
  <c r="AA90" i="20"/>
  <c r="H90" i="20"/>
  <c r="X90" i="20"/>
  <c r="AN90" i="20"/>
  <c r="BD111" i="24"/>
  <c r="BE92" i="18"/>
  <c r="BE92" i="24" s="1"/>
  <c r="BD93" i="18"/>
  <c r="B58" i="31"/>
  <c r="A59" i="31"/>
  <c r="B58" i="30"/>
  <c r="A60" i="42" s="1"/>
  <c r="CI25" i="41" s="1"/>
  <c r="DA24" i="41" s="1"/>
  <c r="A59" i="30"/>
  <c r="AO91" i="24"/>
  <c r="H91" i="24"/>
  <c r="U91" i="24"/>
  <c r="AW91" i="24"/>
  <c r="AB91" i="24"/>
  <c r="G91" i="24"/>
  <c r="J91" i="24"/>
  <c r="AZ91" i="24"/>
  <c r="Y91" i="24"/>
  <c r="R91" i="24"/>
  <c r="AU91" i="24"/>
  <c r="AG91" i="24"/>
  <c r="AV91" i="24"/>
  <c r="T91" i="24"/>
  <c r="V91" i="24"/>
  <c r="I91" i="24"/>
  <c r="C91" i="24"/>
  <c r="BB90" i="24"/>
  <c r="P91" i="24"/>
  <c r="F91" i="24"/>
  <c r="AR91" i="24"/>
  <c r="W91" i="24"/>
  <c r="AX91" i="24"/>
  <c r="AK91" i="24"/>
  <c r="D91" i="24"/>
  <c r="X91" i="24"/>
  <c r="N91" i="24"/>
  <c r="A91" i="24"/>
  <c r="AM91" i="24"/>
  <c r="Z91" i="24"/>
  <c r="M91" i="24"/>
  <c r="K91" i="24"/>
  <c r="BC90" i="24"/>
  <c r="L91" i="24"/>
  <c r="AH91" i="24"/>
  <c r="AA91" i="24"/>
  <c r="BA90" i="24"/>
  <c r="AE91" i="24"/>
  <c r="AL91" i="24"/>
  <c r="AI91" i="24"/>
  <c r="AF91" i="24"/>
  <c r="E91" i="24"/>
  <c r="AT91" i="24"/>
  <c r="AY91" i="24"/>
  <c r="AS91" i="24"/>
  <c r="AN91" i="24"/>
  <c r="B91" i="24"/>
  <c r="AJ91" i="24"/>
  <c r="O91" i="24"/>
  <c r="AD91" i="24"/>
  <c r="Q91" i="24"/>
  <c r="S91" i="24"/>
  <c r="AP91" i="24"/>
  <c r="AC91" i="24"/>
  <c r="AQ91" i="24"/>
  <c r="E86" i="23" l="1"/>
  <c r="AA86" i="23"/>
  <c r="BC89" i="23"/>
  <c r="J86" i="23"/>
  <c r="BH90" i="23"/>
  <c r="BB90" i="23"/>
  <c r="C91" i="23"/>
  <c r="B91" i="23" s="1"/>
  <c r="BF90" i="23"/>
  <c r="BD90" i="23" s="1"/>
  <c r="BE90" i="23"/>
  <c r="AO86" i="23"/>
  <c r="BJ89" i="23"/>
  <c r="A89" i="23"/>
  <c r="AD86" i="23"/>
  <c r="AM86" i="23"/>
  <c r="F86" i="23"/>
  <c r="AJ86" i="23"/>
  <c r="Z86" i="23"/>
  <c r="L86" i="23"/>
  <c r="G86" i="23"/>
  <c r="AK86" i="23"/>
  <c r="AN86" i="23"/>
  <c r="AQ86" i="23"/>
  <c r="AF86" i="23"/>
  <c r="AE86" i="23"/>
  <c r="BI85" i="23"/>
  <c r="K86" i="23"/>
  <c r="AC86" i="23"/>
  <c r="H86" i="23"/>
  <c r="AP86" i="23"/>
  <c r="AG86" i="23"/>
  <c r="AH86" i="23"/>
  <c r="AL86" i="23"/>
  <c r="AI86" i="23"/>
  <c r="AB86" i="23"/>
  <c r="D86" i="23"/>
  <c r="W86" i="23"/>
  <c r="S86" i="23"/>
  <c r="Y86" i="23"/>
  <c r="Q86" i="23"/>
  <c r="X86" i="23"/>
  <c r="V86" i="23"/>
  <c r="R86" i="23"/>
  <c r="T86" i="23"/>
  <c r="U86" i="23"/>
  <c r="N86" i="23"/>
  <c r="M86" i="23"/>
  <c r="P86" i="23"/>
  <c r="O86" i="23"/>
  <c r="I86" i="23"/>
  <c r="AM87" i="22"/>
  <c r="AE87" i="22"/>
  <c r="AK87" i="22"/>
  <c r="A91" i="22"/>
  <c r="B91" i="22"/>
  <c r="AB87" i="22"/>
  <c r="AL87" i="22"/>
  <c r="AP87" i="22"/>
  <c r="D87" i="22"/>
  <c r="AF87" i="22"/>
  <c r="F87" i="22"/>
  <c r="Y87" i="22"/>
  <c r="I87" i="22"/>
  <c r="AI87" i="22"/>
  <c r="AO87" i="22"/>
  <c r="AA87" i="22"/>
  <c r="Z87" i="22"/>
  <c r="AC87" i="22"/>
  <c r="E87" i="22"/>
  <c r="AN87" i="22"/>
  <c r="G87" i="22"/>
  <c r="AH87" i="22"/>
  <c r="AG87" i="22"/>
  <c r="AJ87" i="22"/>
  <c r="C87" i="22"/>
  <c r="H87" i="22"/>
  <c r="AD87" i="22"/>
  <c r="J87" i="22"/>
  <c r="A91" i="21"/>
  <c r="B91" i="21"/>
  <c r="K90" i="21"/>
  <c r="K90" i="22" s="1"/>
  <c r="BI90" i="21"/>
  <c r="BA90" i="21"/>
  <c r="BE90" i="21"/>
  <c r="BG90" i="21"/>
  <c r="BK90" i="21"/>
  <c r="M90" i="21"/>
  <c r="M90" i="22" s="1"/>
  <c r="BL90" i="21"/>
  <c r="N90" i="21"/>
  <c r="N90" i="22" s="1"/>
  <c r="G88" i="21"/>
  <c r="G88" i="22" s="1"/>
  <c r="AN88" i="21"/>
  <c r="AH88" i="21"/>
  <c r="I88" i="21"/>
  <c r="I88" i="22" s="1"/>
  <c r="AP88" i="21"/>
  <c r="Z88" i="21"/>
  <c r="AA88" i="21"/>
  <c r="AI88" i="21"/>
  <c r="AD88" i="21"/>
  <c r="AO88" i="21"/>
  <c r="AK88" i="21"/>
  <c r="V88" i="21"/>
  <c r="V88" i="22" s="1"/>
  <c r="W88" i="21"/>
  <c r="F88" i="21"/>
  <c r="AB88" i="21"/>
  <c r="H88" i="21"/>
  <c r="H88" i="22" s="1"/>
  <c r="AL88" i="21"/>
  <c r="AF88" i="21"/>
  <c r="E88" i="21"/>
  <c r="AM88" i="21"/>
  <c r="C88" i="21"/>
  <c r="X88" i="21"/>
  <c r="D88" i="21"/>
  <c r="AE88" i="21"/>
  <c r="AJ88" i="21"/>
  <c r="Y88" i="21"/>
  <c r="AG88" i="21"/>
  <c r="AC88" i="21"/>
  <c r="BB90" i="21"/>
  <c r="L90" i="21"/>
  <c r="L90" i="22" s="1"/>
  <c r="BJ90" i="21"/>
  <c r="BH90" i="21"/>
  <c r="BF90" i="21"/>
  <c r="BD90" i="21"/>
  <c r="BC90" i="21"/>
  <c r="O90" i="21"/>
  <c r="O90" i="22" s="1"/>
  <c r="BM90" i="21"/>
  <c r="BZ89" i="21"/>
  <c r="Q91" i="20"/>
  <c r="Q91" i="21" s="1"/>
  <c r="Q91" i="22" s="1"/>
  <c r="AO91" i="20"/>
  <c r="AF91" i="20"/>
  <c r="L91" i="20"/>
  <c r="U91" i="20"/>
  <c r="U91" i="21" s="1"/>
  <c r="U91" i="22" s="1"/>
  <c r="N91" i="20"/>
  <c r="AD91" i="20"/>
  <c r="K91" i="20"/>
  <c r="AA91" i="20"/>
  <c r="H91" i="20"/>
  <c r="AN91" i="20"/>
  <c r="T91" i="20"/>
  <c r="T91" i="21" s="1"/>
  <c r="T91" i="22" s="1"/>
  <c r="AC91" i="20"/>
  <c r="A91" i="20"/>
  <c r="R91" i="20"/>
  <c r="R91" i="21" s="1"/>
  <c r="R91" i="22" s="1"/>
  <c r="AH91" i="20"/>
  <c r="O91" i="20"/>
  <c r="AE91" i="20"/>
  <c r="Y91" i="20"/>
  <c r="P91" i="20"/>
  <c r="P91" i="21" s="1"/>
  <c r="P91" i="22" s="1"/>
  <c r="AB91" i="20"/>
  <c r="E91" i="20"/>
  <c r="AK91" i="20"/>
  <c r="F91" i="20"/>
  <c r="V91" i="20"/>
  <c r="V91" i="21" s="1"/>
  <c r="V91" i="22" s="1"/>
  <c r="AL91" i="20"/>
  <c r="B91" i="20"/>
  <c r="S91" i="20"/>
  <c r="S91" i="21" s="1"/>
  <c r="S91" i="22" s="1"/>
  <c r="AI91" i="20"/>
  <c r="AG91" i="20"/>
  <c r="I91" i="20"/>
  <c r="X91" i="20"/>
  <c r="D91" i="20"/>
  <c r="C91" i="20"/>
  <c r="AJ91" i="20"/>
  <c r="M91" i="20"/>
  <c r="J91" i="20"/>
  <c r="Z91" i="20"/>
  <c r="AP91" i="20"/>
  <c r="G91" i="20"/>
  <c r="W91" i="20"/>
  <c r="AM91" i="20"/>
  <c r="BD112" i="24"/>
  <c r="BE93" i="18"/>
  <c r="BE93" i="24" s="1"/>
  <c r="BD94" i="18"/>
  <c r="B59" i="31"/>
  <c r="A60" i="31"/>
  <c r="B59" i="30"/>
  <c r="A61" i="42" s="1"/>
  <c r="CI26" i="41" s="1"/>
  <c r="DA25" i="41" s="1"/>
  <c r="A60" i="30"/>
  <c r="AB92" i="24"/>
  <c r="AJ92" i="24"/>
  <c r="AV92" i="24"/>
  <c r="AU92" i="24"/>
  <c r="U92" i="24"/>
  <c r="L92" i="24"/>
  <c r="B92" i="24"/>
  <c r="E92" i="24"/>
  <c r="V92" i="24"/>
  <c r="AN92" i="24"/>
  <c r="AE92" i="24"/>
  <c r="D92" i="24"/>
  <c r="Y92" i="24"/>
  <c r="J92" i="24"/>
  <c r="BB91" i="24"/>
  <c r="BA91" i="24" s="1"/>
  <c r="AR92" i="24"/>
  <c r="K92" i="24"/>
  <c r="O92" i="24"/>
  <c r="AG92" i="24"/>
  <c r="X92" i="24"/>
  <c r="Z92" i="24"/>
  <c r="BC91" i="24"/>
  <c r="AZ92" i="24"/>
  <c r="AA92" i="24"/>
  <c r="F92" i="24"/>
  <c r="I92" i="24"/>
  <c r="AY92" i="24"/>
  <c r="AD92" i="24"/>
  <c r="AK92" i="24"/>
  <c r="AH92" i="24"/>
  <c r="AM92" i="24"/>
  <c r="Q92" i="24"/>
  <c r="H92" i="24"/>
  <c r="AT92" i="24"/>
  <c r="AS92" i="24"/>
  <c r="AX92" i="24"/>
  <c r="W92" i="24"/>
  <c r="S92" i="24"/>
  <c r="A92" i="24"/>
  <c r="AI92" i="24"/>
  <c r="N92" i="24"/>
  <c r="AC92" i="24"/>
  <c r="T92" i="24"/>
  <c r="R92" i="24"/>
  <c r="AO92" i="24"/>
  <c r="AF92" i="24"/>
  <c r="AP92" i="24"/>
  <c r="G92" i="24"/>
  <c r="AQ92" i="24"/>
  <c r="AW92" i="24"/>
  <c r="C92" i="24"/>
  <c r="M92" i="24"/>
  <c r="AL92" i="24"/>
  <c r="P92" i="24"/>
  <c r="BC90" i="23" l="1"/>
  <c r="AE87" i="23"/>
  <c r="L87" i="23"/>
  <c r="BE91" i="23"/>
  <c r="BB91" i="23"/>
  <c r="BH91" i="23"/>
  <c r="C92" i="23"/>
  <c r="B92" i="23" s="1"/>
  <c r="BF91" i="23"/>
  <c r="BD91" i="23" s="1"/>
  <c r="AH87" i="23"/>
  <c r="F87" i="23"/>
  <c r="AP87" i="23"/>
  <c r="G87" i="23"/>
  <c r="AM87" i="23"/>
  <c r="AL87" i="23"/>
  <c r="I87" i="23"/>
  <c r="AJ87" i="23"/>
  <c r="AG87" i="23"/>
  <c r="AC87" i="23"/>
  <c r="AF87" i="23"/>
  <c r="BI86" i="23"/>
  <c r="AI87" i="23"/>
  <c r="D87" i="23"/>
  <c r="S87" i="23"/>
  <c r="Q87" i="23"/>
  <c r="W87" i="23"/>
  <c r="Y87" i="23"/>
  <c r="T87" i="23"/>
  <c r="X87" i="23"/>
  <c r="V87" i="23"/>
  <c r="R87" i="23"/>
  <c r="U87" i="23"/>
  <c r="O87" i="23"/>
  <c r="P87" i="23"/>
  <c r="N87" i="23"/>
  <c r="H87" i="23"/>
  <c r="AA87" i="23"/>
  <c r="J87" i="23"/>
  <c r="E87" i="23"/>
  <c r="AN87" i="23"/>
  <c r="M87" i="23"/>
  <c r="BJ90" i="23"/>
  <c r="A90" i="23"/>
  <c r="AD87" i="23"/>
  <c r="K87" i="23"/>
  <c r="AK87" i="23"/>
  <c r="AO87" i="23"/>
  <c r="AB87" i="23"/>
  <c r="Z87" i="23"/>
  <c r="AQ87" i="23"/>
  <c r="AG88" i="22"/>
  <c r="A92" i="22"/>
  <c r="B92" i="22"/>
  <c r="AC88" i="22"/>
  <c r="AE88" i="22"/>
  <c r="AM88" i="22"/>
  <c r="AI88" i="22"/>
  <c r="D88" i="22"/>
  <c r="E88" i="22"/>
  <c r="AB88" i="22"/>
  <c r="AK88" i="22"/>
  <c r="AA88" i="22"/>
  <c r="AH88" i="22"/>
  <c r="Y88" i="22"/>
  <c r="X88" i="22"/>
  <c r="AF88" i="22"/>
  <c r="F88" i="22"/>
  <c r="AO88" i="22"/>
  <c r="Z88" i="22"/>
  <c r="AN88" i="22"/>
  <c r="AJ88" i="22"/>
  <c r="C88" i="22"/>
  <c r="AL88" i="22"/>
  <c r="W88" i="22"/>
  <c r="AD88" i="22"/>
  <c r="AP88" i="22"/>
  <c r="A92" i="21"/>
  <c r="B92" i="21"/>
  <c r="I91" i="21"/>
  <c r="I91" i="22" s="1"/>
  <c r="BG91" i="21"/>
  <c r="BA91" i="21"/>
  <c r="BC91" i="21"/>
  <c r="BF91" i="21"/>
  <c r="N91" i="21"/>
  <c r="N91" i="22" s="1"/>
  <c r="BL91" i="21"/>
  <c r="BZ90" i="21"/>
  <c r="J91" i="21"/>
  <c r="J91" i="22" s="1"/>
  <c r="BH91" i="21"/>
  <c r="BB91" i="21"/>
  <c r="BM91" i="21"/>
  <c r="O91" i="21"/>
  <c r="O91" i="22" s="1"/>
  <c r="BE91" i="21"/>
  <c r="M91" i="21"/>
  <c r="M91" i="22" s="1"/>
  <c r="BK91" i="21"/>
  <c r="BD91" i="21"/>
  <c r="BI91" i="21"/>
  <c r="K91" i="21"/>
  <c r="K91" i="22" s="1"/>
  <c r="BJ91" i="21"/>
  <c r="L91" i="21"/>
  <c r="L91" i="22" s="1"/>
  <c r="AN89" i="21"/>
  <c r="AC89" i="21"/>
  <c r="AO89" i="21"/>
  <c r="AK89" i="21"/>
  <c r="AD89" i="21"/>
  <c r="W89" i="21"/>
  <c r="AI89" i="21"/>
  <c r="C89" i="21"/>
  <c r="X89" i="21"/>
  <c r="Z89" i="21"/>
  <c r="Y89" i="21"/>
  <c r="AA89" i="21"/>
  <c r="E89" i="21"/>
  <c r="AL89" i="21"/>
  <c r="AB89" i="21"/>
  <c r="F89" i="21"/>
  <c r="AH89" i="21"/>
  <c r="AM89" i="21"/>
  <c r="H89" i="21"/>
  <c r="H89" i="22" s="1"/>
  <c r="AF89" i="21"/>
  <c r="G89" i="21"/>
  <c r="V89" i="21"/>
  <c r="V89" i="22" s="1"/>
  <c r="AG89" i="21"/>
  <c r="AP89" i="21"/>
  <c r="D89" i="21"/>
  <c r="AJ89" i="21"/>
  <c r="I89" i="21"/>
  <c r="I89" i="22" s="1"/>
  <c r="AE89" i="21"/>
  <c r="H92" i="20"/>
  <c r="AE92" i="20"/>
  <c r="K92" i="20"/>
  <c r="T92" i="20"/>
  <c r="T92" i="21" s="1"/>
  <c r="T92" i="22" s="1"/>
  <c r="Q92" i="20"/>
  <c r="Q92" i="21" s="1"/>
  <c r="Q92" i="22" s="1"/>
  <c r="AG92" i="20"/>
  <c r="J92" i="20"/>
  <c r="Z92" i="20"/>
  <c r="AP92" i="20"/>
  <c r="X92" i="20"/>
  <c r="X92" i="21" s="1"/>
  <c r="X92" i="22" s="1"/>
  <c r="G92" i="20"/>
  <c r="AM92" i="20"/>
  <c r="S92" i="20"/>
  <c r="S92" i="21" s="1"/>
  <c r="S92" i="22" s="1"/>
  <c r="AB92" i="20"/>
  <c r="E92" i="20"/>
  <c r="U92" i="20"/>
  <c r="U92" i="21" s="1"/>
  <c r="U92" i="22" s="1"/>
  <c r="AK92" i="20"/>
  <c r="N92" i="20"/>
  <c r="AD92" i="20"/>
  <c r="AF92" i="20"/>
  <c r="O92" i="20"/>
  <c r="AA92" i="20"/>
  <c r="D92" i="20"/>
  <c r="C92" i="20"/>
  <c r="AJ92" i="20"/>
  <c r="I92" i="20"/>
  <c r="Y92" i="20"/>
  <c r="AO92" i="20"/>
  <c r="A92" i="20"/>
  <c r="R92" i="20"/>
  <c r="R92" i="21" s="1"/>
  <c r="R92" i="22" s="1"/>
  <c r="AH92" i="20"/>
  <c r="AN92" i="20"/>
  <c r="P92" i="20"/>
  <c r="P92" i="21" s="1"/>
  <c r="P92" i="22" s="1"/>
  <c r="W92" i="20"/>
  <c r="W92" i="21" s="1"/>
  <c r="W92" i="22" s="1"/>
  <c r="B92" i="20"/>
  <c r="AI92" i="20"/>
  <c r="L92" i="20"/>
  <c r="M92" i="20"/>
  <c r="AC92" i="20"/>
  <c r="F92" i="20"/>
  <c r="V92" i="20"/>
  <c r="V92" i="21" s="1"/>
  <c r="V92" i="22" s="1"/>
  <c r="AL92" i="20"/>
  <c r="BD113" i="24"/>
  <c r="BE94" i="18"/>
  <c r="BE94" i="24" s="1"/>
  <c r="BD95" i="18"/>
  <c r="A61" i="31"/>
  <c r="B60" i="31"/>
  <c r="B60" i="30"/>
  <c r="A62" i="42" s="1"/>
  <c r="CI27" i="41" s="1"/>
  <c r="DA26" i="41" s="1"/>
  <c r="A61" i="30"/>
  <c r="D93" i="24"/>
  <c r="AV93" i="24"/>
  <c r="AI93" i="24"/>
  <c r="AD93" i="24"/>
  <c r="AP93" i="24"/>
  <c r="K93" i="24"/>
  <c r="AZ93" i="24"/>
  <c r="AM93" i="24"/>
  <c r="I93" i="24"/>
  <c r="AX93" i="24"/>
  <c r="AF93" i="24"/>
  <c r="E93" i="24"/>
  <c r="N93" i="24"/>
  <c r="AU93" i="24"/>
  <c r="Z93" i="24"/>
  <c r="AC93" i="24"/>
  <c r="AJ93" i="24"/>
  <c r="W93" i="24"/>
  <c r="AH93" i="24"/>
  <c r="P93" i="24"/>
  <c r="BC92" i="24"/>
  <c r="AL93" i="24"/>
  <c r="T93" i="24"/>
  <c r="G93" i="24"/>
  <c r="U93" i="24"/>
  <c r="R93" i="24"/>
  <c r="AY93" i="24"/>
  <c r="B93" i="24"/>
  <c r="AT93" i="24"/>
  <c r="AB93" i="24"/>
  <c r="O93" i="24"/>
  <c r="AK93" i="24"/>
  <c r="AN93" i="24"/>
  <c r="AA93" i="24"/>
  <c r="AG93" i="24"/>
  <c r="V93" i="24"/>
  <c r="M93" i="24"/>
  <c r="BB92" i="24"/>
  <c r="A93" i="24"/>
  <c r="L93" i="24"/>
  <c r="AS93" i="24"/>
  <c r="X93" i="24"/>
  <c r="F93" i="24"/>
  <c r="S93" i="24"/>
  <c r="AO93" i="24"/>
  <c r="H93" i="24"/>
  <c r="BA92" i="24"/>
  <c r="Q93" i="24"/>
  <c r="C93" i="24"/>
  <c r="AR93" i="24"/>
  <c r="AE93" i="24"/>
  <c r="AW93" i="24"/>
  <c r="J93" i="24"/>
  <c r="AQ93" i="24"/>
  <c r="Y93" i="24"/>
  <c r="BC91" i="23" l="1"/>
  <c r="AM88" i="23"/>
  <c r="W88" i="23"/>
  <c r="BB92" i="23"/>
  <c r="BH92" i="23"/>
  <c r="BE92" i="23"/>
  <c r="C93" i="23"/>
  <c r="B93" i="23" s="1"/>
  <c r="BF92" i="23"/>
  <c r="BD92" i="23" s="1"/>
  <c r="AE88" i="23"/>
  <c r="AK88" i="23"/>
  <c r="G88" i="23"/>
  <c r="AI88" i="23"/>
  <c r="F88" i="23"/>
  <c r="AF88" i="23"/>
  <c r="AH88" i="23"/>
  <c r="BI87" i="23"/>
  <c r="BJ91" i="23"/>
  <c r="A91" i="23"/>
  <c r="X88" i="23"/>
  <c r="AO88" i="23"/>
  <c r="AG88" i="23"/>
  <c r="AB88" i="23"/>
  <c r="E88" i="23"/>
  <c r="AD88" i="23"/>
  <c r="J88" i="23"/>
  <c r="I88" i="23"/>
  <c r="AA88" i="23"/>
  <c r="Y88" i="23"/>
  <c r="AL88" i="23"/>
  <c r="AJ88" i="23"/>
  <c r="AQ88" i="23"/>
  <c r="D88" i="23"/>
  <c r="Q88" i="23"/>
  <c r="V88" i="23"/>
  <c r="S88" i="23"/>
  <c r="T88" i="23"/>
  <c r="U88" i="23"/>
  <c r="R88" i="23"/>
  <c r="M88" i="23"/>
  <c r="P88" i="23"/>
  <c r="N88" i="23"/>
  <c r="L88" i="23"/>
  <c r="O88" i="23"/>
  <c r="K88" i="23"/>
  <c r="AP88" i="23"/>
  <c r="Z88" i="23"/>
  <c r="AC88" i="23"/>
  <c r="AN88" i="23"/>
  <c r="H88" i="23"/>
  <c r="D89" i="22"/>
  <c r="AE89" i="22"/>
  <c r="A93" i="22"/>
  <c r="B93" i="22"/>
  <c r="AP89" i="22"/>
  <c r="AF89" i="22"/>
  <c r="F89" i="22"/>
  <c r="AA89" i="22"/>
  <c r="C89" i="22"/>
  <c r="AK89" i="22"/>
  <c r="AG89" i="22"/>
  <c r="AB89" i="22"/>
  <c r="Y89" i="22"/>
  <c r="AI89" i="22"/>
  <c r="AO89" i="22"/>
  <c r="AJ89" i="22"/>
  <c r="AM89" i="22"/>
  <c r="AL89" i="22"/>
  <c r="Z89" i="22"/>
  <c r="W89" i="22"/>
  <c r="AC89" i="22"/>
  <c r="G89" i="22"/>
  <c r="AH89" i="22"/>
  <c r="E89" i="22"/>
  <c r="X89" i="22"/>
  <c r="AD89" i="22"/>
  <c r="AN89" i="22"/>
  <c r="A93" i="21"/>
  <c r="B93" i="21"/>
  <c r="BB92" i="21"/>
  <c r="BC92" i="21"/>
  <c r="BE92" i="21"/>
  <c r="BH92" i="21"/>
  <c r="BI92" i="21"/>
  <c r="BK92" i="21"/>
  <c r="M92" i="21"/>
  <c r="M92" i="22" s="1"/>
  <c r="BG92" i="21"/>
  <c r="BL92" i="21"/>
  <c r="N92" i="21"/>
  <c r="N92" i="22" s="1"/>
  <c r="L92" i="21"/>
  <c r="L92" i="22" s="1"/>
  <c r="BJ92" i="21"/>
  <c r="O92" i="21"/>
  <c r="O92" i="22" s="1"/>
  <c r="BM92" i="21"/>
  <c r="BF92" i="21"/>
  <c r="D90" i="21"/>
  <c r="J90" i="21"/>
  <c r="J90" i="22" s="1"/>
  <c r="F90" i="21"/>
  <c r="AH90" i="21"/>
  <c r="AA90" i="21"/>
  <c r="AP90" i="21"/>
  <c r="C90" i="21"/>
  <c r="X90" i="21"/>
  <c r="H90" i="21"/>
  <c r="H90" i="22" s="1"/>
  <c r="AJ90" i="21"/>
  <c r="AE90" i="21"/>
  <c r="AC90" i="21"/>
  <c r="AN90" i="21"/>
  <c r="I90" i="21"/>
  <c r="I90" i="22" s="1"/>
  <c r="AB90" i="21"/>
  <c r="AL90" i="21"/>
  <c r="AD90" i="21"/>
  <c r="AK90" i="21"/>
  <c r="AM90" i="21"/>
  <c r="W90" i="21"/>
  <c r="W90" i="22" s="1"/>
  <c r="G90" i="21"/>
  <c r="G90" i="22" s="1"/>
  <c r="AI90" i="21"/>
  <c r="Z90" i="21"/>
  <c r="AG90" i="21"/>
  <c r="AF90" i="21"/>
  <c r="E90" i="21"/>
  <c r="AO90" i="21"/>
  <c r="Y90" i="21"/>
  <c r="BZ91" i="21"/>
  <c r="BD92" i="21"/>
  <c r="BA92" i="21"/>
  <c r="G93" i="20"/>
  <c r="AH93" i="20"/>
  <c r="Z93" i="20"/>
  <c r="AD93" i="20"/>
  <c r="L93" i="20"/>
  <c r="AB93" i="20"/>
  <c r="I93" i="20"/>
  <c r="Y93" i="20"/>
  <c r="AO93" i="20"/>
  <c r="K93" i="20"/>
  <c r="AA93" i="20"/>
  <c r="AL93" i="20"/>
  <c r="AP93" i="20"/>
  <c r="P93" i="20"/>
  <c r="P93" i="21" s="1"/>
  <c r="P93" i="22" s="1"/>
  <c r="AF93" i="20"/>
  <c r="M93" i="20"/>
  <c r="AC93" i="20"/>
  <c r="O93" i="20"/>
  <c r="AE93" i="20"/>
  <c r="F93" i="20"/>
  <c r="A93" i="20"/>
  <c r="B93" i="20"/>
  <c r="D93" i="20"/>
  <c r="C93" i="20"/>
  <c r="T93" i="20"/>
  <c r="T93" i="21" s="1"/>
  <c r="T93" i="22" s="1"/>
  <c r="AJ93" i="20"/>
  <c r="Q93" i="20"/>
  <c r="Q93" i="21" s="1"/>
  <c r="Q93" i="22" s="1"/>
  <c r="AG93" i="20"/>
  <c r="S93" i="20"/>
  <c r="S93" i="21" s="1"/>
  <c r="S93" i="22" s="1"/>
  <c r="AI93" i="20"/>
  <c r="V93" i="20"/>
  <c r="V93" i="21" s="1"/>
  <c r="V93" i="22" s="1"/>
  <c r="R93" i="20"/>
  <c r="R93" i="21" s="1"/>
  <c r="R93" i="22" s="1"/>
  <c r="J93" i="20"/>
  <c r="N93" i="20"/>
  <c r="H93" i="20"/>
  <c r="X93" i="20"/>
  <c r="AN93" i="20"/>
  <c r="E93" i="20"/>
  <c r="U93" i="20"/>
  <c r="U93" i="21" s="1"/>
  <c r="U93" i="22" s="1"/>
  <c r="AK93" i="20"/>
  <c r="W93" i="20"/>
  <c r="W93" i="21" s="1"/>
  <c r="W93" i="22" s="1"/>
  <c r="AM93" i="20"/>
  <c r="BD114" i="24"/>
  <c r="BE95" i="18"/>
  <c r="BE95" i="24" s="1"/>
  <c r="BD96" i="18"/>
  <c r="B61" i="31"/>
  <c r="A62" i="31"/>
  <c r="B61" i="30"/>
  <c r="A63" i="42" s="1"/>
  <c r="CI28" i="41" s="1"/>
  <c r="DA27" i="41" s="1"/>
  <c r="A62" i="30"/>
  <c r="E94" i="24"/>
  <c r="AV94" i="24"/>
  <c r="AM94" i="24"/>
  <c r="H94" i="24"/>
  <c r="C94" i="24"/>
  <c r="O94" i="24"/>
  <c r="AQ94" i="24"/>
  <c r="AD94" i="24"/>
  <c r="X94" i="24"/>
  <c r="AG94" i="24"/>
  <c r="W94" i="24"/>
  <c r="AK94" i="24"/>
  <c r="AA94" i="24"/>
  <c r="N94" i="24"/>
  <c r="AB94" i="24"/>
  <c r="G94" i="24"/>
  <c r="AJ94" i="24"/>
  <c r="AI94" i="24"/>
  <c r="AR94" i="24"/>
  <c r="AH94" i="24"/>
  <c r="U94" i="24"/>
  <c r="K94" i="24"/>
  <c r="AZ94" i="24"/>
  <c r="BC93" i="24"/>
  <c r="A94" i="24"/>
  <c r="AP94" i="24"/>
  <c r="AF94" i="24"/>
  <c r="AC94" i="24"/>
  <c r="S94" i="24"/>
  <c r="F94" i="24"/>
  <c r="AO94" i="24"/>
  <c r="AE94" i="24"/>
  <c r="R94" i="24"/>
  <c r="L94" i="24"/>
  <c r="AT94" i="24"/>
  <c r="AW94" i="24"/>
  <c r="Z94" i="24"/>
  <c r="M94" i="24"/>
  <c r="T94" i="24"/>
  <c r="Y94" i="24"/>
  <c r="B94" i="24"/>
  <c r="BB93" i="24"/>
  <c r="BA93" i="24" s="1"/>
  <c r="J94" i="24"/>
  <c r="AY94" i="24"/>
  <c r="AL94" i="24"/>
  <c r="P94" i="24"/>
  <c r="I94" i="24"/>
  <c r="AX94" i="24"/>
  <c r="D94" i="24"/>
  <c r="Q94" i="24"/>
  <c r="AS94" i="24"/>
  <c r="V94" i="24"/>
  <c r="AU94" i="24"/>
  <c r="AN94" i="24"/>
  <c r="BC92" i="23" l="1"/>
  <c r="AE89" i="23"/>
  <c r="C94" i="23"/>
  <c r="B94" i="23" s="1"/>
  <c r="BH93" i="23"/>
  <c r="BB93" i="23"/>
  <c r="BE93" i="23"/>
  <c r="BF93" i="23"/>
  <c r="BD93" i="23" s="1"/>
  <c r="AM89" i="23"/>
  <c r="AF89" i="23"/>
  <c r="AF90" i="22"/>
  <c r="Y89" i="23"/>
  <c r="AD89" i="23"/>
  <c r="AN89" i="23"/>
  <c r="Z89" i="23"/>
  <c r="D89" i="23"/>
  <c r="T89" i="23"/>
  <c r="R89" i="23"/>
  <c r="U89" i="23"/>
  <c r="V89" i="23"/>
  <c r="Q89" i="23"/>
  <c r="S89" i="23"/>
  <c r="M89" i="23"/>
  <c r="N89" i="23"/>
  <c r="P89" i="23"/>
  <c r="O89" i="23"/>
  <c r="K89" i="23"/>
  <c r="L89" i="23"/>
  <c r="AQ89" i="23"/>
  <c r="E89" i="23"/>
  <c r="I89" i="23"/>
  <c r="H89" i="23"/>
  <c r="AL89" i="23"/>
  <c r="F89" i="23"/>
  <c r="X89" i="23"/>
  <c r="AK89" i="23"/>
  <c r="AC89" i="23"/>
  <c r="AB89" i="23"/>
  <c r="W89" i="23"/>
  <c r="J89" i="23"/>
  <c r="BJ92" i="23"/>
  <c r="A92" i="23"/>
  <c r="AJ89" i="23"/>
  <c r="AG89" i="23"/>
  <c r="AO89" i="23"/>
  <c r="AI89" i="23"/>
  <c r="AA89" i="23"/>
  <c r="AP89" i="23"/>
  <c r="AH89" i="23"/>
  <c r="G89" i="23"/>
  <c r="BI88" i="23"/>
  <c r="B94" i="22"/>
  <c r="A94" i="22"/>
  <c r="E90" i="22"/>
  <c r="AI90" i="22"/>
  <c r="AK90" i="22"/>
  <c r="AJ90" i="22"/>
  <c r="AP90" i="22"/>
  <c r="AD90" i="22"/>
  <c r="AN90" i="22"/>
  <c r="AA90" i="22"/>
  <c r="D90" i="22"/>
  <c r="Y90" i="22"/>
  <c r="AG90" i="22"/>
  <c r="AL90" i="22"/>
  <c r="AC90" i="22"/>
  <c r="X90" i="22"/>
  <c r="AH90" i="22"/>
  <c r="AO90" i="22"/>
  <c r="Z90" i="22"/>
  <c r="AM90" i="22"/>
  <c r="AB90" i="22"/>
  <c r="AE90" i="22"/>
  <c r="C90" i="22"/>
  <c r="F90" i="22"/>
  <c r="BZ92" i="21"/>
  <c r="Y92" i="21" s="1"/>
  <c r="B94" i="21"/>
  <c r="A94" i="21"/>
  <c r="BH93" i="21"/>
  <c r="BJ93" i="21"/>
  <c r="L93" i="21"/>
  <c r="L93" i="22" s="1"/>
  <c r="BE93" i="21"/>
  <c r="BA93" i="21"/>
  <c r="BD93" i="21"/>
  <c r="BK93" i="21"/>
  <c r="BF93" i="21"/>
  <c r="BB93" i="21"/>
  <c r="I93" i="21"/>
  <c r="I93" i="22" s="1"/>
  <c r="BG93" i="21"/>
  <c r="BC93" i="21"/>
  <c r="N93" i="21"/>
  <c r="N93" i="22" s="1"/>
  <c r="BL93" i="21"/>
  <c r="BM93" i="21"/>
  <c r="O93" i="21"/>
  <c r="O93" i="22" s="1"/>
  <c r="BI93" i="21"/>
  <c r="K93" i="21"/>
  <c r="K93" i="22" s="1"/>
  <c r="AN91" i="21"/>
  <c r="Z91" i="21"/>
  <c r="AL91" i="21"/>
  <c r="AO91" i="21"/>
  <c r="AB91" i="21"/>
  <c r="AA91" i="21"/>
  <c r="AH91" i="21"/>
  <c r="AD91" i="21"/>
  <c r="E91" i="21"/>
  <c r="H91" i="21"/>
  <c r="H91" i="22" s="1"/>
  <c r="X91" i="21"/>
  <c r="AP91" i="21"/>
  <c r="AK91" i="21"/>
  <c r="AF91" i="21"/>
  <c r="C91" i="21"/>
  <c r="W91" i="21"/>
  <c r="W91" i="22" s="1"/>
  <c r="D91" i="21"/>
  <c r="G91" i="21"/>
  <c r="G91" i="22" s="1"/>
  <c r="F91" i="21"/>
  <c r="AJ91" i="21"/>
  <c r="Y91" i="21"/>
  <c r="AM91" i="21"/>
  <c r="AG91" i="21"/>
  <c r="AE91" i="21"/>
  <c r="AI91" i="21"/>
  <c r="AC91" i="21"/>
  <c r="M94" i="20"/>
  <c r="AO94" i="20"/>
  <c r="E94" i="20"/>
  <c r="B94" i="20"/>
  <c r="S94" i="20"/>
  <c r="S94" i="21" s="1"/>
  <c r="S94" i="22" s="1"/>
  <c r="AI94" i="20"/>
  <c r="P94" i="20"/>
  <c r="P94" i="21" s="1"/>
  <c r="P94" i="22" s="1"/>
  <c r="AF94" i="20"/>
  <c r="J94" i="20"/>
  <c r="Z94" i="20"/>
  <c r="AP94" i="20"/>
  <c r="Q94" i="20"/>
  <c r="Q94" i="21" s="1"/>
  <c r="Q94" i="22" s="1"/>
  <c r="U94" i="20"/>
  <c r="U94" i="21" s="1"/>
  <c r="U94" i="22" s="1"/>
  <c r="G94" i="20"/>
  <c r="W94" i="20"/>
  <c r="W94" i="21" s="1"/>
  <c r="W94" i="22" s="1"/>
  <c r="AM94" i="20"/>
  <c r="D94" i="20"/>
  <c r="C94" i="20"/>
  <c r="T94" i="20"/>
  <c r="T94" i="21" s="1"/>
  <c r="T94" i="22" s="1"/>
  <c r="AJ94" i="20"/>
  <c r="N94" i="20"/>
  <c r="AD94" i="20"/>
  <c r="I94" i="20"/>
  <c r="AG94" i="20"/>
  <c r="AK94" i="20"/>
  <c r="K94" i="20"/>
  <c r="AA94" i="20"/>
  <c r="H94" i="20"/>
  <c r="X94" i="20"/>
  <c r="X94" i="21" s="1"/>
  <c r="X94" i="22" s="1"/>
  <c r="AN94" i="20"/>
  <c r="A94" i="20"/>
  <c r="R94" i="20"/>
  <c r="R94" i="21" s="1"/>
  <c r="R94" i="22" s="1"/>
  <c r="AH94" i="20"/>
  <c r="AC94" i="20"/>
  <c r="Y94" i="20"/>
  <c r="O94" i="20"/>
  <c r="AE94" i="20"/>
  <c r="L94" i="20"/>
  <c r="AB94" i="20"/>
  <c r="F94" i="20"/>
  <c r="V94" i="20"/>
  <c r="V94" i="21" s="1"/>
  <c r="V94" i="22" s="1"/>
  <c r="AL94" i="20"/>
  <c r="BD115" i="24"/>
  <c r="BE96" i="18"/>
  <c r="BE96" i="24" s="1"/>
  <c r="BD97" i="18"/>
  <c r="A63" i="31"/>
  <c r="B62" i="31"/>
  <c r="B62" i="30"/>
  <c r="A64" i="42" s="1"/>
  <c r="CI29" i="41" s="1"/>
  <c r="DA28" i="41" s="1"/>
  <c r="A63" i="30"/>
  <c r="AX95" i="24"/>
  <c r="AU95" i="24"/>
  <c r="N95" i="24"/>
  <c r="BB94" i="24"/>
  <c r="AH95" i="24"/>
  <c r="U95" i="24"/>
  <c r="L95" i="24"/>
  <c r="AM95" i="24"/>
  <c r="Z95" i="24"/>
  <c r="D95" i="24"/>
  <c r="G95" i="24"/>
  <c r="AF95" i="24"/>
  <c r="R95" i="24"/>
  <c r="E95" i="24"/>
  <c r="BC94" i="24"/>
  <c r="AT95" i="24"/>
  <c r="AG95" i="24"/>
  <c r="AE95" i="24"/>
  <c r="X95" i="24"/>
  <c r="J95" i="24"/>
  <c r="AQ95" i="24"/>
  <c r="AZ95" i="24"/>
  <c r="AL95" i="24"/>
  <c r="Y95" i="24"/>
  <c r="AY95" i="24"/>
  <c r="P95" i="24"/>
  <c r="B95" i="24"/>
  <c r="K95" i="24"/>
  <c r="AR95" i="24"/>
  <c r="AD95" i="24"/>
  <c r="Q95" i="24"/>
  <c r="C95" i="24"/>
  <c r="H95" i="24"/>
  <c r="AS95" i="24"/>
  <c r="W95" i="24"/>
  <c r="AJ95" i="24"/>
  <c r="V95" i="24"/>
  <c r="I95" i="24"/>
  <c r="BA94" i="24"/>
  <c r="AK95" i="24"/>
  <c r="AB95" i="24"/>
  <c r="A95" i="24"/>
  <c r="AP95" i="24"/>
  <c r="AC95" i="24"/>
  <c r="O95" i="24"/>
  <c r="T95" i="24"/>
  <c r="F95" i="24"/>
  <c r="AA95" i="24"/>
  <c r="AV95" i="24"/>
  <c r="S95" i="24"/>
  <c r="AW95" i="24"/>
  <c r="AN95" i="24"/>
  <c r="M95" i="24"/>
  <c r="AI95" i="24"/>
  <c r="AO95" i="24"/>
  <c r="BC93" i="23" l="1"/>
  <c r="I92" i="21"/>
  <c r="I92" i="22" s="1"/>
  <c r="AJ92" i="21"/>
  <c r="AO92" i="21"/>
  <c r="AF90" i="23"/>
  <c r="AP90" i="23"/>
  <c r="AM90" i="23"/>
  <c r="H90" i="23"/>
  <c r="E92" i="21"/>
  <c r="K92" i="21"/>
  <c r="K92" i="22" s="1"/>
  <c r="AL92" i="21"/>
  <c r="J92" i="21"/>
  <c r="J92" i="22" s="1"/>
  <c r="H92" i="21"/>
  <c r="H92" i="22" s="1"/>
  <c r="J90" i="23"/>
  <c r="BB94" i="23"/>
  <c r="BH94" i="23"/>
  <c r="BF94" i="23"/>
  <c r="BD94" i="23" s="1"/>
  <c r="BE94" i="23"/>
  <c r="C95" i="23"/>
  <c r="B95" i="23" s="1"/>
  <c r="AC90" i="23"/>
  <c r="AI90" i="23"/>
  <c r="AH90" i="23"/>
  <c r="AO90" i="23"/>
  <c r="AL90" i="23"/>
  <c r="K90" i="23"/>
  <c r="AG90" i="23"/>
  <c r="AK90" i="23"/>
  <c r="AI91" i="22"/>
  <c r="AB92" i="21"/>
  <c r="AN92" i="21"/>
  <c r="AA92" i="21"/>
  <c r="AM92" i="21"/>
  <c r="C92" i="21"/>
  <c r="AD92" i="21"/>
  <c r="G90" i="23"/>
  <c r="AN90" i="23"/>
  <c r="Y90" i="23"/>
  <c r="Z90" i="23"/>
  <c r="AE90" i="23"/>
  <c r="AJ90" i="23"/>
  <c r="BI89" i="23"/>
  <c r="BJ93" i="23"/>
  <c r="A93" i="23"/>
  <c r="AB90" i="23"/>
  <c r="AK92" i="21"/>
  <c r="AG91" i="22"/>
  <c r="AF92" i="21"/>
  <c r="D92" i="21"/>
  <c r="AG92" i="21"/>
  <c r="AC92" i="21"/>
  <c r="D90" i="23"/>
  <c r="U90" i="23"/>
  <c r="T90" i="23"/>
  <c r="Q90" i="23"/>
  <c r="R90" i="23"/>
  <c r="W90" i="23"/>
  <c r="S90" i="23"/>
  <c r="V90" i="23"/>
  <c r="P90" i="23"/>
  <c r="M90" i="23"/>
  <c r="N90" i="23"/>
  <c r="L90" i="23"/>
  <c r="O90" i="23"/>
  <c r="AA90" i="23"/>
  <c r="AD90" i="23"/>
  <c r="E90" i="23"/>
  <c r="AQ90" i="23"/>
  <c r="F90" i="23"/>
  <c r="X90" i="23"/>
  <c r="I90" i="23"/>
  <c r="AE91" i="22"/>
  <c r="AC91" i="22"/>
  <c r="A95" i="22"/>
  <c r="B95" i="22"/>
  <c r="AJ91" i="22"/>
  <c r="AP91" i="22"/>
  <c r="AD91" i="22"/>
  <c r="AO91" i="22"/>
  <c r="F91" i="22"/>
  <c r="C91" i="22"/>
  <c r="X91" i="22"/>
  <c r="AH91" i="22"/>
  <c r="AL91" i="22"/>
  <c r="AM91" i="22"/>
  <c r="AF91" i="22"/>
  <c r="AA91" i="22"/>
  <c r="Z91" i="22"/>
  <c r="Y91" i="22"/>
  <c r="D91" i="22"/>
  <c r="AK91" i="22"/>
  <c r="E91" i="22"/>
  <c r="AB91" i="22"/>
  <c r="AN91" i="22"/>
  <c r="AP92" i="21"/>
  <c r="G92" i="21"/>
  <c r="F92" i="21"/>
  <c r="AI92" i="21"/>
  <c r="AE92" i="21"/>
  <c r="Z92" i="21"/>
  <c r="AH92" i="21"/>
  <c r="A95" i="21"/>
  <c r="B95" i="21"/>
  <c r="BL94" i="21"/>
  <c r="N94" i="21"/>
  <c r="N94" i="22" s="1"/>
  <c r="BB94" i="21"/>
  <c r="BH94" i="21"/>
  <c r="BK94" i="21"/>
  <c r="BD94" i="21"/>
  <c r="O94" i="21"/>
  <c r="O94" i="22" s="1"/>
  <c r="BM94" i="21"/>
  <c r="BF94" i="21"/>
  <c r="BZ93" i="21"/>
  <c r="BG94" i="21"/>
  <c r="BC94" i="21"/>
  <c r="BJ94" i="21"/>
  <c r="BI94" i="21"/>
  <c r="BA94" i="21"/>
  <c r="BE94" i="21"/>
  <c r="H95" i="20"/>
  <c r="AB95" i="20"/>
  <c r="J95" i="20"/>
  <c r="Z95" i="20"/>
  <c r="AP95" i="20"/>
  <c r="G95" i="20"/>
  <c r="W95" i="20"/>
  <c r="W95" i="21" s="1"/>
  <c r="W95" i="22" s="1"/>
  <c r="AM95" i="20"/>
  <c r="E95" i="20"/>
  <c r="U95" i="20"/>
  <c r="U95" i="21" s="1"/>
  <c r="U95" i="22" s="1"/>
  <c r="AK95" i="20"/>
  <c r="AJ95" i="20"/>
  <c r="P95" i="20"/>
  <c r="P95" i="21" s="1"/>
  <c r="P95" i="22" s="1"/>
  <c r="X95" i="20"/>
  <c r="X95" i="21" s="1"/>
  <c r="X95" i="22" s="1"/>
  <c r="N95" i="20"/>
  <c r="AD95" i="20"/>
  <c r="K95" i="20"/>
  <c r="AA95" i="20"/>
  <c r="I95" i="20"/>
  <c r="Y95" i="20"/>
  <c r="AO95" i="20"/>
  <c r="D95" i="20"/>
  <c r="C95" i="20"/>
  <c r="AF95" i="20"/>
  <c r="AN95" i="20"/>
  <c r="A95" i="20"/>
  <c r="R95" i="20"/>
  <c r="R95" i="21" s="1"/>
  <c r="R95" i="22" s="1"/>
  <c r="AH95" i="20"/>
  <c r="O95" i="20"/>
  <c r="AE95" i="20"/>
  <c r="M95" i="20"/>
  <c r="AC95" i="20"/>
  <c r="T95" i="20"/>
  <c r="T95" i="21" s="1"/>
  <c r="T95" i="22" s="1"/>
  <c r="L95" i="20"/>
  <c r="F95" i="20"/>
  <c r="V95" i="20"/>
  <c r="V95" i="21" s="1"/>
  <c r="V95" i="22" s="1"/>
  <c r="AL95" i="20"/>
  <c r="B95" i="20"/>
  <c r="S95" i="20"/>
  <c r="S95" i="21" s="1"/>
  <c r="S95" i="22" s="1"/>
  <c r="AI95" i="20"/>
  <c r="Q95" i="20"/>
  <c r="Q95" i="21" s="1"/>
  <c r="Q95" i="22" s="1"/>
  <c r="AG95" i="20"/>
  <c r="BD116" i="24"/>
  <c r="BE97" i="18"/>
  <c r="BE97" i="24" s="1"/>
  <c r="BD98" i="18"/>
  <c r="B63" i="31"/>
  <c r="A64" i="31"/>
  <c r="B63" i="30"/>
  <c r="A65" i="42" s="1"/>
  <c r="CI30" i="41" s="1"/>
  <c r="DA29" i="41" s="1"/>
  <c r="A64" i="30"/>
  <c r="AT96" i="24"/>
  <c r="Z96" i="24"/>
  <c r="AO96" i="24"/>
  <c r="AP96" i="24"/>
  <c r="U96" i="24"/>
  <c r="D96" i="24"/>
  <c r="S96" i="24"/>
  <c r="A96" i="24"/>
  <c r="AD96" i="24"/>
  <c r="AE96" i="24"/>
  <c r="AC96" i="24"/>
  <c r="L96" i="24"/>
  <c r="AQ96" i="24"/>
  <c r="AS96" i="24"/>
  <c r="X96" i="24"/>
  <c r="J96" i="24"/>
  <c r="E96" i="24"/>
  <c r="AZ96" i="24"/>
  <c r="C96" i="24"/>
  <c r="F96" i="24"/>
  <c r="M96" i="24"/>
  <c r="AV96" i="24"/>
  <c r="H96" i="24"/>
  <c r="BB95" i="24"/>
  <c r="BA95" i="24" s="1"/>
  <c r="G96" i="24"/>
  <c r="AL96" i="24"/>
  <c r="V96" i="24"/>
  <c r="AI96" i="24"/>
  <c r="AH96" i="24"/>
  <c r="P96" i="24"/>
  <c r="BC95" i="24"/>
  <c r="O96" i="24"/>
  <c r="AW96" i="24"/>
  <c r="N96" i="24"/>
  <c r="AA96" i="24"/>
  <c r="I96" i="24"/>
  <c r="B96" i="24"/>
  <c r="AM96" i="24"/>
  <c r="AN96" i="24"/>
  <c r="T96" i="24"/>
  <c r="AK96" i="24"/>
  <c r="Q96" i="24"/>
  <c r="AJ96" i="24"/>
  <c r="AU96" i="24"/>
  <c r="AX96" i="24"/>
  <c r="AB96" i="24"/>
  <c r="K96" i="24"/>
  <c r="AR96" i="24"/>
  <c r="W96" i="24"/>
  <c r="AY96" i="24"/>
  <c r="AG96" i="24"/>
  <c r="AF96" i="24"/>
  <c r="R96" i="24"/>
  <c r="Y96" i="24"/>
  <c r="BC94" i="23" l="1"/>
  <c r="F91" i="23"/>
  <c r="AA91" i="23"/>
  <c r="C96" i="23"/>
  <c r="B96" i="23" s="1"/>
  <c r="BE95" i="23"/>
  <c r="BH95" i="23"/>
  <c r="BB95" i="23"/>
  <c r="BF95" i="23"/>
  <c r="BD95" i="23" s="1"/>
  <c r="AM91" i="23"/>
  <c r="AB91" i="23"/>
  <c r="AC91" i="23"/>
  <c r="Z91" i="23"/>
  <c r="AN91" i="23"/>
  <c r="D91" i="23"/>
  <c r="V91" i="23"/>
  <c r="U91" i="23"/>
  <c r="R91" i="23"/>
  <c r="T91" i="23"/>
  <c r="W91" i="23"/>
  <c r="Q91" i="23"/>
  <c r="S91" i="23"/>
  <c r="K91" i="23"/>
  <c r="J91" i="23"/>
  <c r="L91" i="23"/>
  <c r="N91" i="23"/>
  <c r="M91" i="23"/>
  <c r="O91" i="23"/>
  <c r="P91" i="23"/>
  <c r="AQ91" i="23"/>
  <c r="AD91" i="23"/>
  <c r="X91" i="23"/>
  <c r="I91" i="23"/>
  <c r="G91" i="23"/>
  <c r="AK91" i="23"/>
  <c r="AF91" i="23"/>
  <c r="BI90" i="23"/>
  <c r="AI91" i="23"/>
  <c r="AP91" i="23"/>
  <c r="AH91" i="23"/>
  <c r="BJ94" i="23"/>
  <c r="A94" i="23"/>
  <c r="AL91" i="23"/>
  <c r="AO91" i="23"/>
  <c r="E91" i="23"/>
  <c r="AG91" i="23"/>
  <c r="Y91" i="23"/>
  <c r="AE91" i="23"/>
  <c r="AJ91" i="23"/>
  <c r="H91" i="23"/>
  <c r="AE92" i="22"/>
  <c r="B96" i="22"/>
  <c r="A96" i="22"/>
  <c r="AH92" i="22"/>
  <c r="F92" i="22"/>
  <c r="AO92" i="22"/>
  <c r="E92" i="22"/>
  <c r="D92" i="22"/>
  <c r="AD92" i="22"/>
  <c r="AN92" i="22"/>
  <c r="Z92" i="22"/>
  <c r="G92" i="22"/>
  <c r="AL92" i="22"/>
  <c r="AF92" i="22"/>
  <c r="C92" i="22"/>
  <c r="AB92" i="22"/>
  <c r="AP92" i="22"/>
  <c r="AC92" i="22"/>
  <c r="AM92" i="22"/>
  <c r="AI92" i="22"/>
  <c r="Y92" i="22"/>
  <c r="AJ92" i="22"/>
  <c r="AG92" i="22"/>
  <c r="AK92" i="22"/>
  <c r="AA92" i="22"/>
  <c r="B96" i="21"/>
  <c r="A96" i="21"/>
  <c r="BM95" i="21"/>
  <c r="O95" i="21"/>
  <c r="O95" i="22" s="1"/>
  <c r="BI95" i="21"/>
  <c r="BC95" i="21"/>
  <c r="BF95" i="21"/>
  <c r="X93" i="21"/>
  <c r="X93" i="22" s="1"/>
  <c r="F93" i="21"/>
  <c r="AL93" i="21"/>
  <c r="H93" i="21"/>
  <c r="H93" i="22" s="1"/>
  <c r="AF93" i="21"/>
  <c r="Z93" i="21"/>
  <c r="AJ93" i="21"/>
  <c r="AC93" i="21"/>
  <c r="AG93" i="21"/>
  <c r="Y93" i="21"/>
  <c r="AA93" i="21"/>
  <c r="AB93" i="21"/>
  <c r="AN93" i="21"/>
  <c r="AP93" i="21"/>
  <c r="M93" i="21"/>
  <c r="M93" i="22" s="1"/>
  <c r="AD93" i="21"/>
  <c r="D93" i="21"/>
  <c r="AM93" i="21"/>
  <c r="AH93" i="21"/>
  <c r="J93" i="21"/>
  <c r="J93" i="22" s="1"/>
  <c r="AO93" i="21"/>
  <c r="G93" i="21"/>
  <c r="G93" i="22" s="1"/>
  <c r="AK93" i="21"/>
  <c r="C93" i="21"/>
  <c r="AE93" i="21"/>
  <c r="E93" i="21"/>
  <c r="AI93" i="21"/>
  <c r="BD95" i="21"/>
  <c r="M95" i="21"/>
  <c r="M95" i="22" s="1"/>
  <c r="BK95" i="21"/>
  <c r="BA95" i="21"/>
  <c r="BG95" i="21"/>
  <c r="N95" i="21"/>
  <c r="N95" i="22" s="1"/>
  <c r="BL95" i="21"/>
  <c r="BH95" i="21"/>
  <c r="BZ94" i="21"/>
  <c r="BJ95" i="21"/>
  <c r="BB95" i="21"/>
  <c r="BE95" i="21"/>
  <c r="K96" i="20"/>
  <c r="AP96" i="20"/>
  <c r="B96" i="20"/>
  <c r="I96" i="20"/>
  <c r="Y96" i="20"/>
  <c r="J96" i="20"/>
  <c r="Z96" i="20"/>
  <c r="L96" i="20"/>
  <c r="AB96" i="20"/>
  <c r="AA96" i="20"/>
  <c r="O96" i="20"/>
  <c r="S96" i="20"/>
  <c r="S96" i="21" s="1"/>
  <c r="S96" i="22" s="1"/>
  <c r="M96" i="20"/>
  <c r="AC96" i="20"/>
  <c r="N96" i="20"/>
  <c r="AD96" i="20"/>
  <c r="P96" i="20"/>
  <c r="P96" i="21" s="1"/>
  <c r="P96" i="22" s="1"/>
  <c r="AG96" i="20"/>
  <c r="AF96" i="20"/>
  <c r="G96" i="20"/>
  <c r="AE96" i="20"/>
  <c r="AK96" i="20"/>
  <c r="Q96" i="20"/>
  <c r="Q96" i="21" s="1"/>
  <c r="Q96" i="22" s="1"/>
  <c r="AH96" i="20"/>
  <c r="A96" i="20"/>
  <c r="R96" i="20"/>
  <c r="R96" i="21" s="1"/>
  <c r="R96" i="22" s="1"/>
  <c r="AI96" i="20"/>
  <c r="D96" i="20"/>
  <c r="C96" i="20"/>
  <c r="T96" i="20"/>
  <c r="T96" i="21" s="1"/>
  <c r="T96" i="22" s="1"/>
  <c r="AL96" i="20"/>
  <c r="AJ96" i="20"/>
  <c r="W96" i="20"/>
  <c r="E96" i="20"/>
  <c r="U96" i="20"/>
  <c r="U96" i="21" s="1"/>
  <c r="U96" i="22" s="1"/>
  <c r="AM96" i="20"/>
  <c r="F96" i="20"/>
  <c r="V96" i="20"/>
  <c r="AO96" i="20"/>
  <c r="H96" i="20"/>
  <c r="X96" i="20"/>
  <c r="AN96" i="20"/>
  <c r="BD117" i="24"/>
  <c r="BE98" i="18"/>
  <c r="BE98" i="24" s="1"/>
  <c r="BD99" i="18"/>
  <c r="B64" i="31"/>
  <c r="A65" i="31"/>
  <c r="B64" i="30"/>
  <c r="A66" i="42" s="1"/>
  <c r="CI31" i="41" s="1"/>
  <c r="DA30" i="41" s="1"/>
  <c r="A65" i="30"/>
  <c r="AH97" i="24"/>
  <c r="G97" i="24"/>
  <c r="M97" i="24"/>
  <c r="AT97" i="24"/>
  <c r="W97" i="24"/>
  <c r="AC97" i="24"/>
  <c r="BB96" i="24"/>
  <c r="J97" i="24"/>
  <c r="T97" i="24"/>
  <c r="P97" i="24"/>
  <c r="AL97" i="24"/>
  <c r="L97" i="24"/>
  <c r="S97" i="24"/>
  <c r="R97" i="24"/>
  <c r="AE97" i="24"/>
  <c r="U97" i="24"/>
  <c r="AD97" i="24"/>
  <c r="H97" i="24"/>
  <c r="AN97" i="24"/>
  <c r="AY97" i="24"/>
  <c r="AF97" i="24"/>
  <c r="AK97" i="24"/>
  <c r="I97" i="24"/>
  <c r="Y97" i="24"/>
  <c r="AP97" i="24"/>
  <c r="X97" i="24"/>
  <c r="F97" i="24"/>
  <c r="AA97" i="24"/>
  <c r="AX97" i="24"/>
  <c r="AB97" i="24"/>
  <c r="AI97" i="24"/>
  <c r="AR97" i="24"/>
  <c r="AW97" i="24"/>
  <c r="D97" i="24"/>
  <c r="K97" i="24"/>
  <c r="Z97" i="24"/>
  <c r="AS97" i="24"/>
  <c r="C97" i="24"/>
  <c r="AG97" i="24"/>
  <c r="AQ97" i="24"/>
  <c r="BA96" i="24"/>
  <c r="BC96" i="24"/>
  <c r="A97" i="24"/>
  <c r="AO97" i="24"/>
  <c r="V97" i="24"/>
  <c r="AU97" i="24"/>
  <c r="AV97" i="24"/>
  <c r="B97" i="24"/>
  <c r="E97" i="24"/>
  <c r="N97" i="24"/>
  <c r="AM97" i="24"/>
  <c r="Q97" i="24"/>
  <c r="AZ97" i="24"/>
  <c r="O97" i="24"/>
  <c r="AJ97" i="24"/>
  <c r="BC95" i="23" l="1"/>
  <c r="AH92" i="23"/>
  <c r="BB96" i="23"/>
  <c r="BH96" i="23"/>
  <c r="BF96" i="23"/>
  <c r="BD96" i="23" s="1"/>
  <c r="C97" i="23"/>
  <c r="B97" i="23" s="1"/>
  <c r="BE96" i="23"/>
  <c r="AK92" i="23"/>
  <c r="AD92" i="23"/>
  <c r="AG92" i="23"/>
  <c r="AO92" i="23"/>
  <c r="AP92" i="23"/>
  <c r="BI91" i="23"/>
  <c r="BJ95" i="23"/>
  <c r="A95" i="23"/>
  <c r="AB92" i="23"/>
  <c r="Z92" i="23"/>
  <c r="AQ92" i="23"/>
  <c r="AM92" i="23"/>
  <c r="AE92" i="23"/>
  <c r="G92" i="23"/>
  <c r="AF92" i="23"/>
  <c r="AL92" i="23"/>
  <c r="AJ92" i="23"/>
  <c r="AC92" i="23"/>
  <c r="H92" i="23"/>
  <c r="E92" i="23"/>
  <c r="AI92" i="23"/>
  <c r="AN92" i="23"/>
  <c r="D92" i="23"/>
  <c r="V92" i="23"/>
  <c r="Y92" i="23"/>
  <c r="S92" i="23"/>
  <c r="T92" i="23"/>
  <c r="Q92" i="23"/>
  <c r="U92" i="23"/>
  <c r="R92" i="23"/>
  <c r="X92" i="23"/>
  <c r="W92" i="23"/>
  <c r="M92" i="23"/>
  <c r="N92" i="23"/>
  <c r="P92" i="23"/>
  <c r="O92" i="23"/>
  <c r="I92" i="23"/>
  <c r="L92" i="23"/>
  <c r="K92" i="23"/>
  <c r="J92" i="23"/>
  <c r="AA92" i="23"/>
  <c r="F92" i="23"/>
  <c r="AE93" i="22"/>
  <c r="A97" i="22"/>
  <c r="B97" i="22"/>
  <c r="AO93" i="22"/>
  <c r="D93" i="22"/>
  <c r="AN93" i="22"/>
  <c r="AG93" i="22"/>
  <c r="AF93" i="22"/>
  <c r="C93" i="22"/>
  <c r="AD93" i="22"/>
  <c r="AB93" i="22"/>
  <c r="AC93" i="22"/>
  <c r="AI93" i="22"/>
  <c r="AK93" i="22"/>
  <c r="AH93" i="22"/>
  <c r="AA93" i="22"/>
  <c r="AJ93" i="22"/>
  <c r="AL93" i="22"/>
  <c r="E93" i="22"/>
  <c r="AM93" i="22"/>
  <c r="AP93" i="22"/>
  <c r="Y93" i="22"/>
  <c r="Z93" i="22"/>
  <c r="F93" i="22"/>
  <c r="A97" i="21"/>
  <c r="B97" i="21"/>
  <c r="BC96" i="21"/>
  <c r="BH96" i="21"/>
  <c r="AK94" i="21"/>
  <c r="M94" i="21"/>
  <c r="M94" i="22" s="1"/>
  <c r="AJ94" i="21"/>
  <c r="AB94" i="21"/>
  <c r="I94" i="21"/>
  <c r="I94" i="22" s="1"/>
  <c r="AL94" i="21"/>
  <c r="AN94" i="21"/>
  <c r="C94" i="21"/>
  <c r="Z94" i="21"/>
  <c r="H94" i="21"/>
  <c r="AM94" i="21"/>
  <c r="Y94" i="21"/>
  <c r="AP94" i="21"/>
  <c r="L94" i="21"/>
  <c r="L94" i="22" s="1"/>
  <c r="K94" i="21"/>
  <c r="K94" i="22" s="1"/>
  <c r="AI94" i="21"/>
  <c r="AE94" i="21"/>
  <c r="J94" i="21"/>
  <c r="F94" i="21"/>
  <c r="AF94" i="21"/>
  <c r="AA94" i="21"/>
  <c r="G94" i="21"/>
  <c r="AO94" i="21"/>
  <c r="AH94" i="21"/>
  <c r="D94" i="21"/>
  <c r="AG94" i="21"/>
  <c r="E94" i="21"/>
  <c r="AC94" i="21"/>
  <c r="AD94" i="21"/>
  <c r="BD96" i="21"/>
  <c r="BA96" i="21"/>
  <c r="BK96" i="21"/>
  <c r="M96" i="21"/>
  <c r="M96" i="22" s="1"/>
  <c r="K96" i="21"/>
  <c r="K96" i="22" s="1"/>
  <c r="BI96" i="21"/>
  <c r="BZ95" i="21"/>
  <c r="BF96" i="21"/>
  <c r="BB96" i="21"/>
  <c r="BE96" i="21"/>
  <c r="L96" i="21"/>
  <c r="L96" i="22" s="1"/>
  <c r="BJ96" i="21"/>
  <c r="BG96" i="21"/>
  <c r="BL96" i="21"/>
  <c r="N96" i="21"/>
  <c r="N96" i="22" s="1"/>
  <c r="O96" i="21"/>
  <c r="O96" i="22" s="1"/>
  <c r="BM96" i="21"/>
  <c r="AB97" i="20"/>
  <c r="T97" i="20"/>
  <c r="T97" i="21" s="1"/>
  <c r="T97" i="22" s="1"/>
  <c r="P97" i="20"/>
  <c r="P97" i="21" s="1"/>
  <c r="P97" i="22" s="1"/>
  <c r="AL97" i="20"/>
  <c r="M97" i="20"/>
  <c r="AH97" i="20"/>
  <c r="G97" i="20"/>
  <c r="W97" i="20"/>
  <c r="AM97" i="20"/>
  <c r="AK97" i="20"/>
  <c r="AG97" i="20"/>
  <c r="Q97" i="20"/>
  <c r="Q97" i="21" s="1"/>
  <c r="Q97" i="22" s="1"/>
  <c r="D97" i="20"/>
  <c r="C97" i="20"/>
  <c r="Y97" i="20"/>
  <c r="U97" i="20"/>
  <c r="U97" i="21" s="1"/>
  <c r="U97" i="22" s="1"/>
  <c r="R97" i="20"/>
  <c r="R97" i="21" s="1"/>
  <c r="R97" i="22" s="1"/>
  <c r="AP97" i="20"/>
  <c r="K97" i="20"/>
  <c r="AA97" i="20"/>
  <c r="AO97" i="20"/>
  <c r="L97" i="20"/>
  <c r="AN97" i="20"/>
  <c r="I97" i="20"/>
  <c r="AD97" i="20"/>
  <c r="E97" i="20"/>
  <c r="Z97" i="20"/>
  <c r="A97" i="20"/>
  <c r="X97" i="20"/>
  <c r="O97" i="20"/>
  <c r="AE97" i="20"/>
  <c r="F97" i="20"/>
  <c r="V97" i="20"/>
  <c r="N97" i="20"/>
  <c r="AJ97" i="20"/>
  <c r="J97" i="20"/>
  <c r="AF97" i="20"/>
  <c r="H97" i="20"/>
  <c r="AC97" i="20"/>
  <c r="B97" i="20"/>
  <c r="S97" i="20"/>
  <c r="S97" i="21" s="1"/>
  <c r="S97" i="22" s="1"/>
  <c r="AI97" i="20"/>
  <c r="BD118" i="24"/>
  <c r="BE99" i="18"/>
  <c r="BE99" i="24" s="1"/>
  <c r="BD100" i="18"/>
  <c r="B65" i="31"/>
  <c r="A66" i="31"/>
  <c r="B65" i="30"/>
  <c r="A67" i="42" s="1"/>
  <c r="CI32" i="41" s="1"/>
  <c r="DA31" i="41" s="1"/>
  <c r="A66" i="30"/>
  <c r="BB97" i="24"/>
  <c r="K98" i="24"/>
  <c r="AT98" i="24"/>
  <c r="V98" i="24"/>
  <c r="AJ98" i="24"/>
  <c r="AO98" i="24"/>
  <c r="AL98" i="24"/>
  <c r="BC97" i="24"/>
  <c r="S98" i="24"/>
  <c r="E98" i="24"/>
  <c r="J98" i="24"/>
  <c r="AE98" i="24"/>
  <c r="Q98" i="24"/>
  <c r="AH98" i="24"/>
  <c r="AQ98" i="24"/>
  <c r="AC98" i="24"/>
  <c r="L98" i="24"/>
  <c r="BA97" i="24"/>
  <c r="W98" i="24"/>
  <c r="R98" i="24"/>
  <c r="AY98" i="24"/>
  <c r="AK98" i="24"/>
  <c r="AR98" i="24"/>
  <c r="P98" i="24"/>
  <c r="AZ98" i="24"/>
  <c r="AI98" i="24"/>
  <c r="AX98" i="24"/>
  <c r="AG98" i="24"/>
  <c r="AN98" i="24"/>
  <c r="AS98" i="24"/>
  <c r="H98" i="24"/>
  <c r="AP98" i="24"/>
  <c r="AM98" i="24"/>
  <c r="Y98" i="24"/>
  <c r="D98" i="24"/>
  <c r="AV98" i="24"/>
  <c r="C98" i="24"/>
  <c r="X98" i="24"/>
  <c r="AD98" i="24"/>
  <c r="O98" i="24"/>
  <c r="A98" i="24"/>
  <c r="B98" i="24"/>
  <c r="I98" i="24"/>
  <c r="AB98" i="24"/>
  <c r="AW98" i="24"/>
  <c r="F98" i="24"/>
  <c r="AA98" i="24"/>
  <c r="M98" i="24"/>
  <c r="Z98" i="24"/>
  <c r="G98" i="24"/>
  <c r="AF98" i="24"/>
  <c r="N98" i="24"/>
  <c r="U98" i="24"/>
  <c r="AU98" i="24"/>
  <c r="T98" i="24"/>
  <c r="Z93" i="23" l="1"/>
  <c r="C98" i="23"/>
  <c r="B98" i="23" s="1"/>
  <c r="BE97" i="23"/>
  <c r="BH97" i="23"/>
  <c r="BB97" i="23"/>
  <c r="BF97" i="23"/>
  <c r="BD97" i="23" s="1"/>
  <c r="AE93" i="23"/>
  <c r="AD94" i="22"/>
  <c r="D94" i="22"/>
  <c r="AQ93" i="23"/>
  <c r="AK93" i="23"/>
  <c r="AJ93" i="23"/>
  <c r="D93" i="23"/>
  <c r="R93" i="23"/>
  <c r="Q93" i="23"/>
  <c r="V93" i="23"/>
  <c r="X93" i="23"/>
  <c r="S93" i="23"/>
  <c r="U93" i="23"/>
  <c r="W93" i="23"/>
  <c r="T93" i="23"/>
  <c r="M93" i="23"/>
  <c r="L93" i="23"/>
  <c r="P93" i="23"/>
  <c r="J93" i="23"/>
  <c r="O93" i="23"/>
  <c r="E93" i="23"/>
  <c r="AF93" i="23"/>
  <c r="BI92" i="23"/>
  <c r="BC96" i="23"/>
  <c r="AL93" i="23"/>
  <c r="G93" i="23"/>
  <c r="AN93" i="23"/>
  <c r="AB93" i="23"/>
  <c r="AD93" i="23"/>
  <c r="AG93" i="23"/>
  <c r="AP93" i="23"/>
  <c r="I93" i="23"/>
  <c r="Y93" i="23"/>
  <c r="BJ96" i="23"/>
  <c r="A96" i="23"/>
  <c r="AM93" i="23"/>
  <c r="AO93" i="23"/>
  <c r="AA93" i="23"/>
  <c r="F93" i="23"/>
  <c r="AI93" i="23"/>
  <c r="AC93" i="23"/>
  <c r="AH93" i="23"/>
  <c r="N93" i="23"/>
  <c r="K93" i="23"/>
  <c r="H93" i="23"/>
  <c r="B98" i="22"/>
  <c r="A98" i="22"/>
  <c r="AE94" i="22"/>
  <c r="Z94" i="22"/>
  <c r="AC94" i="22"/>
  <c r="AH94" i="22"/>
  <c r="AF94" i="22"/>
  <c r="AI94" i="22"/>
  <c r="Y94" i="22"/>
  <c r="C94" i="22"/>
  <c r="AB94" i="22"/>
  <c r="E94" i="22"/>
  <c r="AO94" i="22"/>
  <c r="F94" i="22"/>
  <c r="AM94" i="22"/>
  <c r="AN94" i="22"/>
  <c r="AJ94" i="22"/>
  <c r="AA94" i="22"/>
  <c r="AP94" i="22"/>
  <c r="AK94" i="22"/>
  <c r="AG94" i="22"/>
  <c r="G94" i="22"/>
  <c r="J94" i="22"/>
  <c r="H94" i="22"/>
  <c r="AL94" i="22"/>
  <c r="B98" i="21"/>
  <c r="A98" i="21"/>
  <c r="BB97" i="21"/>
  <c r="M97" i="21"/>
  <c r="M97" i="22" s="1"/>
  <c r="BK97" i="21"/>
  <c r="K95" i="21"/>
  <c r="K95" i="22" s="1"/>
  <c r="AF95" i="21"/>
  <c r="AM95" i="21"/>
  <c r="I95" i="21"/>
  <c r="I95" i="22" s="1"/>
  <c r="AK95" i="21"/>
  <c r="AG95" i="21"/>
  <c r="G95" i="21"/>
  <c r="G95" i="22" s="1"/>
  <c r="AN95" i="21"/>
  <c r="E95" i="21"/>
  <c r="H95" i="21"/>
  <c r="H95" i="22" s="1"/>
  <c r="AI95" i="21"/>
  <c r="Y95" i="21"/>
  <c r="Y95" i="22" s="1"/>
  <c r="Z95" i="21"/>
  <c r="J95" i="21"/>
  <c r="J95" i="22" s="1"/>
  <c r="D95" i="21"/>
  <c r="AB95" i="21"/>
  <c r="AL95" i="21"/>
  <c r="AO95" i="21"/>
  <c r="AC95" i="21"/>
  <c r="AD95" i="21"/>
  <c r="F95" i="21"/>
  <c r="L95" i="21"/>
  <c r="L95" i="22" s="1"/>
  <c r="AA95" i="21"/>
  <c r="AP95" i="21"/>
  <c r="AH95" i="21"/>
  <c r="AJ95" i="21"/>
  <c r="C95" i="21"/>
  <c r="AE95" i="21"/>
  <c r="BZ96" i="21"/>
  <c r="BH97" i="21"/>
  <c r="BD97" i="21"/>
  <c r="BG97" i="21"/>
  <c r="BI97" i="21"/>
  <c r="K97" i="21"/>
  <c r="K97" i="22" s="1"/>
  <c r="BE97" i="21"/>
  <c r="BF97" i="21"/>
  <c r="N97" i="21"/>
  <c r="N97" i="22" s="1"/>
  <c r="BL97" i="21"/>
  <c r="BM97" i="21"/>
  <c r="O97" i="21"/>
  <c r="O97" i="22" s="1"/>
  <c r="BC97" i="21"/>
  <c r="BJ97" i="21"/>
  <c r="L97" i="21"/>
  <c r="L97" i="22" s="1"/>
  <c r="BA97" i="21"/>
  <c r="C97" i="21"/>
  <c r="C97" i="22" s="1"/>
  <c r="G98" i="20"/>
  <c r="B98" i="20"/>
  <c r="AI98" i="20"/>
  <c r="U98" i="20"/>
  <c r="U98" i="21" s="1"/>
  <c r="U98" i="22" s="1"/>
  <c r="Q98" i="20"/>
  <c r="Q98" i="21" s="1"/>
  <c r="Q98" i="22" s="1"/>
  <c r="A98" i="20"/>
  <c r="R98" i="20"/>
  <c r="R98" i="21" s="1"/>
  <c r="R98" i="22" s="1"/>
  <c r="AH98" i="20"/>
  <c r="P98" i="20"/>
  <c r="P98" i="21" s="1"/>
  <c r="P98" i="22" s="1"/>
  <c r="AF98" i="20"/>
  <c r="AE98" i="20"/>
  <c r="K98" i="20"/>
  <c r="AC98" i="20"/>
  <c r="Y98" i="20"/>
  <c r="F98" i="20"/>
  <c r="V98" i="20"/>
  <c r="V98" i="21" s="1"/>
  <c r="V98" i="22" s="1"/>
  <c r="AL98" i="20"/>
  <c r="D98" i="20"/>
  <c r="C98" i="20"/>
  <c r="T98" i="20"/>
  <c r="T98" i="21" s="1"/>
  <c r="T98" i="22" s="1"/>
  <c r="AJ98" i="20"/>
  <c r="O98" i="20"/>
  <c r="S98" i="20"/>
  <c r="S98" i="21" s="1"/>
  <c r="S98" i="22" s="1"/>
  <c r="E98" i="20"/>
  <c r="AM98" i="20"/>
  <c r="AG98" i="20"/>
  <c r="J98" i="20"/>
  <c r="Z98" i="20"/>
  <c r="AP98" i="20"/>
  <c r="H98" i="20"/>
  <c r="X98" i="20"/>
  <c r="AN98" i="20"/>
  <c r="AK98" i="20"/>
  <c r="W98" i="20"/>
  <c r="W98" i="21" s="1"/>
  <c r="W98" i="22" s="1"/>
  <c r="AA98" i="20"/>
  <c r="M98" i="20"/>
  <c r="I98" i="20"/>
  <c r="N98" i="20"/>
  <c r="AD98" i="20"/>
  <c r="L98" i="20"/>
  <c r="AB98" i="20"/>
  <c r="AO98" i="20"/>
  <c r="BD119" i="24"/>
  <c r="BE100" i="18"/>
  <c r="BE100" i="24" s="1"/>
  <c r="BD101" i="18"/>
  <c r="B66" i="31"/>
  <c r="A67" i="31"/>
  <c r="B66" i="30"/>
  <c r="A68" i="42" s="1"/>
  <c r="CI33" i="41" s="1"/>
  <c r="DA32" i="41" s="1"/>
  <c r="A67" i="30"/>
  <c r="AM99" i="24"/>
  <c r="Z99" i="24"/>
  <c r="P99" i="24"/>
  <c r="AW99" i="24"/>
  <c r="C99" i="24"/>
  <c r="AR99" i="24"/>
  <c r="M99" i="24"/>
  <c r="AE99" i="24"/>
  <c r="R99" i="24"/>
  <c r="H99" i="24"/>
  <c r="AQ99" i="24"/>
  <c r="AD99" i="24"/>
  <c r="T99" i="24"/>
  <c r="AG99" i="24"/>
  <c r="W99" i="24"/>
  <c r="J99" i="24"/>
  <c r="AK99" i="24"/>
  <c r="AY99" i="24"/>
  <c r="AL99" i="24"/>
  <c r="AB99" i="24"/>
  <c r="Q99" i="24"/>
  <c r="O99" i="24"/>
  <c r="B99" i="24"/>
  <c r="E99" i="24"/>
  <c r="AA99" i="24"/>
  <c r="D99" i="24"/>
  <c r="AV99" i="24"/>
  <c r="AI99" i="24"/>
  <c r="L99" i="24"/>
  <c r="BB98" i="24"/>
  <c r="BA98" i="24" s="1"/>
  <c r="BC98" i="24"/>
  <c r="F99" i="24"/>
  <c r="AH99" i="24"/>
  <c r="A99" i="24"/>
  <c r="AJ99" i="24"/>
  <c r="N99" i="24"/>
  <c r="G99" i="24"/>
  <c r="AC99" i="24"/>
  <c r="V99" i="24"/>
  <c r="AX99" i="24"/>
  <c r="AN99" i="24"/>
  <c r="AO99" i="24"/>
  <c r="K99" i="24"/>
  <c r="AZ99" i="24"/>
  <c r="AS99" i="24"/>
  <c r="AP99" i="24"/>
  <c r="AF99" i="24"/>
  <c r="I99" i="24"/>
  <c r="S99" i="24"/>
  <c r="U99" i="24"/>
  <c r="AU99" i="24"/>
  <c r="X99" i="24"/>
  <c r="AT99" i="24"/>
  <c r="Y99" i="24"/>
  <c r="C95" i="22" l="1"/>
  <c r="AM94" i="23"/>
  <c r="BC97" i="23"/>
  <c r="BB98" i="23"/>
  <c r="BH98" i="23"/>
  <c r="C99" i="23"/>
  <c r="B99" i="23" s="1"/>
  <c r="BF98" i="23"/>
  <c r="BD98" i="23" s="1"/>
  <c r="BE98" i="23"/>
  <c r="H94" i="23"/>
  <c r="AB94" i="23"/>
  <c r="G94" i="23"/>
  <c r="D94" i="23"/>
  <c r="W94" i="23"/>
  <c r="U94" i="23"/>
  <c r="Y94" i="23"/>
  <c r="R94" i="23"/>
  <c r="V94" i="23"/>
  <c r="Q94" i="23"/>
  <c r="S94" i="23"/>
  <c r="X94" i="23"/>
  <c r="T94" i="23"/>
  <c r="P94" i="23"/>
  <c r="O94" i="23"/>
  <c r="AI94" i="23"/>
  <c r="M94" i="23"/>
  <c r="AE94" i="23"/>
  <c r="BJ97" i="23"/>
  <c r="A97" i="23"/>
  <c r="AH94" i="23"/>
  <c r="AK94" i="23"/>
  <c r="AP94" i="23"/>
  <c r="Z94" i="23"/>
  <c r="AD94" i="23"/>
  <c r="I94" i="23"/>
  <c r="AL94" i="23"/>
  <c r="AO94" i="23"/>
  <c r="F94" i="23"/>
  <c r="AJ94" i="23"/>
  <c r="AA94" i="23"/>
  <c r="L94" i="23"/>
  <c r="BI93" i="23"/>
  <c r="J94" i="23"/>
  <c r="K94" i="23"/>
  <c r="AQ94" i="23"/>
  <c r="AN94" i="23"/>
  <c r="AC94" i="23"/>
  <c r="AG94" i="23"/>
  <c r="AF94" i="23"/>
  <c r="N94" i="23"/>
  <c r="E94" i="23"/>
  <c r="A99" i="22"/>
  <c r="B99" i="22"/>
  <c r="AJ95" i="22"/>
  <c r="AO95" i="22"/>
  <c r="AG95" i="22"/>
  <c r="AF95" i="22"/>
  <c r="AH95" i="22"/>
  <c r="F95" i="22"/>
  <c r="AL95" i="22"/>
  <c r="Z95" i="22"/>
  <c r="E95" i="22"/>
  <c r="AK95" i="22"/>
  <c r="AE95" i="22"/>
  <c r="AP95" i="22"/>
  <c r="AD95" i="22"/>
  <c r="AB95" i="22"/>
  <c r="AN95" i="22"/>
  <c r="AA95" i="22"/>
  <c r="AC95" i="22"/>
  <c r="D95" i="22"/>
  <c r="AI95" i="22"/>
  <c r="AM95" i="22"/>
  <c r="BZ97" i="21"/>
  <c r="X97" i="21" s="1"/>
  <c r="A99" i="21"/>
  <c r="B99" i="21"/>
  <c r="BL98" i="21"/>
  <c r="N98" i="21"/>
  <c r="N98" i="22" s="1"/>
  <c r="BF98" i="21"/>
  <c r="O98" i="21"/>
  <c r="O98" i="22" s="1"/>
  <c r="BM98" i="21"/>
  <c r="BB98" i="21"/>
  <c r="BE98" i="21"/>
  <c r="BG98" i="21"/>
  <c r="L98" i="21"/>
  <c r="L98" i="22" s="1"/>
  <c r="BJ98" i="21"/>
  <c r="BK98" i="21"/>
  <c r="M98" i="21"/>
  <c r="M98" i="22" s="1"/>
  <c r="BC98" i="21"/>
  <c r="BI98" i="21"/>
  <c r="AC96" i="21"/>
  <c r="AP96" i="21"/>
  <c r="F96" i="21"/>
  <c r="AE96" i="21"/>
  <c r="Y96" i="21"/>
  <c r="H96" i="21"/>
  <c r="D96" i="21"/>
  <c r="AI96" i="21"/>
  <c r="E96" i="21"/>
  <c r="AA96" i="21"/>
  <c r="W96" i="21"/>
  <c r="AD96" i="21"/>
  <c r="I96" i="21"/>
  <c r="AF96" i="21"/>
  <c r="AN96" i="21"/>
  <c r="AK96" i="21"/>
  <c r="X96" i="21"/>
  <c r="C96" i="21"/>
  <c r="AM96" i="21"/>
  <c r="AH96" i="21"/>
  <c r="AO96" i="21"/>
  <c r="Z96" i="21"/>
  <c r="V96" i="21"/>
  <c r="V96" i="22" s="1"/>
  <c r="AG96" i="21"/>
  <c r="J96" i="21"/>
  <c r="J96" i="22" s="1"/>
  <c r="AB96" i="21"/>
  <c r="AJ96" i="21"/>
  <c r="G96" i="21"/>
  <c r="AL96" i="21"/>
  <c r="BH98" i="21"/>
  <c r="BA98" i="21"/>
  <c r="BD98" i="21"/>
  <c r="AH99" i="20"/>
  <c r="Z99" i="20"/>
  <c r="E99" i="20"/>
  <c r="U99" i="20"/>
  <c r="AK99" i="20"/>
  <c r="O99" i="20"/>
  <c r="AE99" i="20"/>
  <c r="L99" i="20"/>
  <c r="AB99" i="20"/>
  <c r="A99" i="20"/>
  <c r="AP99" i="20"/>
  <c r="F99" i="20"/>
  <c r="I99" i="20"/>
  <c r="Y99" i="20"/>
  <c r="AO99" i="20"/>
  <c r="B99" i="20"/>
  <c r="S99" i="20"/>
  <c r="S99" i="21" s="1"/>
  <c r="S99" i="22" s="1"/>
  <c r="AI99" i="20"/>
  <c r="P99" i="20"/>
  <c r="P99" i="21" s="1"/>
  <c r="P99" i="22" s="1"/>
  <c r="AF99" i="20"/>
  <c r="R99" i="20"/>
  <c r="R99" i="21" s="1"/>
  <c r="R99" i="22" s="1"/>
  <c r="N99" i="20"/>
  <c r="V99" i="20"/>
  <c r="V99" i="21" s="1"/>
  <c r="V99" i="22" s="1"/>
  <c r="M99" i="20"/>
  <c r="AC99" i="20"/>
  <c r="G99" i="20"/>
  <c r="W99" i="20"/>
  <c r="W99" i="21" s="1"/>
  <c r="W99" i="22" s="1"/>
  <c r="AM99" i="20"/>
  <c r="D99" i="20"/>
  <c r="C99" i="20"/>
  <c r="T99" i="20"/>
  <c r="T99" i="21" s="1"/>
  <c r="T99" i="22" s="1"/>
  <c r="AJ99" i="20"/>
  <c r="J99" i="20"/>
  <c r="AD99" i="20"/>
  <c r="AL99" i="20"/>
  <c r="Q99" i="20"/>
  <c r="AG99" i="20"/>
  <c r="K99" i="20"/>
  <c r="AA99" i="20"/>
  <c r="H99" i="20"/>
  <c r="X99" i="20"/>
  <c r="AN99" i="20"/>
  <c r="BD120" i="24"/>
  <c r="BE101" i="18"/>
  <c r="BE101" i="24" s="1"/>
  <c r="BD102" i="18"/>
  <c r="B67" i="31"/>
  <c r="A68" i="31"/>
  <c r="B68" i="31" s="1"/>
  <c r="B67" i="30"/>
  <c r="A69" i="42" s="1"/>
  <c r="CI34" i="41" s="1"/>
  <c r="DA33" i="41" s="1"/>
  <c r="A68" i="30"/>
  <c r="B68" i="30" s="1"/>
  <c r="A70" i="42" s="1"/>
  <c r="CI35" i="41" s="1"/>
  <c r="DA34" i="41" s="1"/>
  <c r="AL100" i="24"/>
  <c r="Y100" i="24"/>
  <c r="O100" i="24"/>
  <c r="AN100" i="24"/>
  <c r="R100" i="24"/>
  <c r="E100" i="24"/>
  <c r="AB100" i="24"/>
  <c r="AT100" i="24"/>
  <c r="AG100" i="24"/>
  <c r="W100" i="24"/>
  <c r="X100" i="24"/>
  <c r="AS100" i="24"/>
  <c r="AI100" i="24"/>
  <c r="AV100" i="24"/>
  <c r="V100" i="24"/>
  <c r="I100" i="24"/>
  <c r="AR100" i="24"/>
  <c r="BB99" i="24"/>
  <c r="B100" i="24"/>
  <c r="AQ100" i="24"/>
  <c r="T100" i="24"/>
  <c r="AD100" i="24"/>
  <c r="Q100" i="24"/>
  <c r="G100" i="24"/>
  <c r="AP100" i="24"/>
  <c r="AC100" i="24"/>
  <c r="S100" i="24"/>
  <c r="H100" i="24"/>
  <c r="F100" i="24"/>
  <c r="AU100" i="24"/>
  <c r="AJ100" i="24"/>
  <c r="AX100" i="24"/>
  <c r="AK100" i="24"/>
  <c r="AA100" i="24"/>
  <c r="P100" i="24"/>
  <c r="N100" i="24"/>
  <c r="A100" i="24"/>
  <c r="L100" i="24"/>
  <c r="Z100" i="24"/>
  <c r="M100" i="24"/>
  <c r="C100" i="24"/>
  <c r="BC99" i="24"/>
  <c r="AO100" i="24"/>
  <c r="AE100" i="24"/>
  <c r="AF100" i="24"/>
  <c r="AH100" i="24"/>
  <c r="U100" i="24"/>
  <c r="K100" i="24"/>
  <c r="BA99" i="24"/>
  <c r="AW100" i="24"/>
  <c r="AM100" i="24"/>
  <c r="D100" i="24"/>
  <c r="J100" i="24"/>
  <c r="AY100" i="24"/>
  <c r="AZ100" i="24"/>
  <c r="AJ97" i="21" l="1"/>
  <c r="AK97" i="21"/>
  <c r="AD97" i="21"/>
  <c r="AB97" i="21"/>
  <c r="E97" i="21"/>
  <c r="BC98" i="23"/>
  <c r="F97" i="21"/>
  <c r="AO97" i="21"/>
  <c r="D97" i="21"/>
  <c r="H97" i="21"/>
  <c r="AA97" i="21"/>
  <c r="AM97" i="21"/>
  <c r="AH97" i="21"/>
  <c r="Z97" i="21"/>
  <c r="AE97" i="21"/>
  <c r="AD95" i="23"/>
  <c r="BH99" i="23"/>
  <c r="BB99" i="23"/>
  <c r="C100" i="23"/>
  <c r="B100" i="23" s="1"/>
  <c r="BF99" i="23"/>
  <c r="BD99" i="23" s="1"/>
  <c r="BE99" i="23"/>
  <c r="W97" i="21"/>
  <c r="AP97" i="21"/>
  <c r="AF97" i="21"/>
  <c r="AL97" i="21"/>
  <c r="AN97" i="21"/>
  <c r="E95" i="23"/>
  <c r="AC95" i="23"/>
  <c r="AL95" i="23"/>
  <c r="G95" i="23"/>
  <c r="AP95" i="23"/>
  <c r="M95" i="23"/>
  <c r="H95" i="23"/>
  <c r="N95" i="23"/>
  <c r="U95" i="23"/>
  <c r="S95" i="23"/>
  <c r="AE95" i="23"/>
  <c r="F95" i="23"/>
  <c r="AI95" i="23"/>
  <c r="AK95" i="23"/>
  <c r="T95" i="23"/>
  <c r="X95" i="23"/>
  <c r="R95" i="23"/>
  <c r="BI94" i="23"/>
  <c r="J95" i="23"/>
  <c r="AB96" i="22"/>
  <c r="G97" i="21"/>
  <c r="J97" i="21"/>
  <c r="J97" i="22" s="1"/>
  <c r="Y97" i="21"/>
  <c r="V97" i="21"/>
  <c r="V97" i="22" s="1"/>
  <c r="AN95" i="23"/>
  <c r="AB95" i="23"/>
  <c r="AQ95" i="23"/>
  <c r="AA95" i="23"/>
  <c r="AG95" i="23"/>
  <c r="L95" i="23"/>
  <c r="I95" i="23"/>
  <c r="O95" i="23"/>
  <c r="Q95" i="23"/>
  <c r="W95" i="23"/>
  <c r="D95" i="23"/>
  <c r="Z95" i="23"/>
  <c r="BJ98" i="23"/>
  <c r="A98" i="23"/>
  <c r="I97" i="21"/>
  <c r="AI97" i="21"/>
  <c r="AC97" i="21"/>
  <c r="AJ95" i="23"/>
  <c r="AO95" i="23"/>
  <c r="AF95" i="23"/>
  <c r="AM95" i="23"/>
  <c r="AH95" i="23"/>
  <c r="K95" i="23"/>
  <c r="P95" i="23"/>
  <c r="V95" i="23"/>
  <c r="Y95" i="23"/>
  <c r="G96" i="22"/>
  <c r="A100" i="22"/>
  <c r="B100" i="22"/>
  <c r="AJ96" i="22"/>
  <c r="AM96" i="22"/>
  <c r="AN96" i="22"/>
  <c r="W96" i="22"/>
  <c r="D96" i="22"/>
  <c r="F96" i="22"/>
  <c r="AG97" i="21"/>
  <c r="Z96" i="22"/>
  <c r="C96" i="22"/>
  <c r="AF96" i="22"/>
  <c r="AA96" i="22"/>
  <c r="H96" i="22"/>
  <c r="AP96" i="22"/>
  <c r="AL96" i="22"/>
  <c r="AO96" i="22"/>
  <c r="X96" i="22"/>
  <c r="I96" i="22"/>
  <c r="E96" i="22"/>
  <c r="Y96" i="22"/>
  <c r="AC96" i="22"/>
  <c r="AG96" i="22"/>
  <c r="AH96" i="22"/>
  <c r="AK96" i="22"/>
  <c r="AD96" i="22"/>
  <c r="AI96" i="22"/>
  <c r="AE96" i="22"/>
  <c r="A100" i="21"/>
  <c r="B100" i="21"/>
  <c r="J99" i="21"/>
  <c r="J99" i="22" s="1"/>
  <c r="BH99" i="21"/>
  <c r="BB99" i="21"/>
  <c r="BG99" i="21"/>
  <c r="BZ98" i="21"/>
  <c r="BF99" i="21"/>
  <c r="Q99" i="21"/>
  <c r="Q99" i="22" s="1"/>
  <c r="M99" i="21"/>
  <c r="M99" i="22" s="1"/>
  <c r="BK99" i="21"/>
  <c r="BD99" i="21"/>
  <c r="BJ99" i="21"/>
  <c r="L99" i="21"/>
  <c r="L99" i="22" s="1"/>
  <c r="U99" i="21"/>
  <c r="U99" i="22" s="1"/>
  <c r="BC99" i="21"/>
  <c r="BI99" i="21"/>
  <c r="K99" i="21"/>
  <c r="K99" i="22" s="1"/>
  <c r="BA99" i="21"/>
  <c r="BE99" i="21"/>
  <c r="N99" i="21"/>
  <c r="N99" i="22" s="1"/>
  <c r="BL99" i="21"/>
  <c r="BM99" i="21"/>
  <c r="O99" i="21"/>
  <c r="O99" i="22" s="1"/>
  <c r="I100" i="20"/>
  <c r="C100" i="20"/>
  <c r="D100" i="20"/>
  <c r="T100" i="20"/>
  <c r="AJ100" i="20"/>
  <c r="N100" i="20"/>
  <c r="AD100" i="20"/>
  <c r="K100" i="20"/>
  <c r="AA100" i="20"/>
  <c r="Y100" i="20"/>
  <c r="E100" i="20"/>
  <c r="M100" i="20"/>
  <c r="H100" i="20"/>
  <c r="X100" i="20"/>
  <c r="AN100" i="20"/>
  <c r="A100" i="20"/>
  <c r="R100" i="20"/>
  <c r="R100" i="21" s="1"/>
  <c r="R100" i="22" s="1"/>
  <c r="AH100" i="20"/>
  <c r="O100" i="20"/>
  <c r="AE100" i="20"/>
  <c r="Q100" i="20"/>
  <c r="Q100" i="21" s="1"/>
  <c r="Q100" i="22" s="1"/>
  <c r="U100" i="20"/>
  <c r="AC100" i="20"/>
  <c r="L100" i="20"/>
  <c r="AB100" i="20"/>
  <c r="F100" i="20"/>
  <c r="V100" i="20"/>
  <c r="AL100" i="20"/>
  <c r="B100" i="20"/>
  <c r="S100" i="20"/>
  <c r="S100" i="21" s="1"/>
  <c r="S100" i="22" s="1"/>
  <c r="AI100" i="20"/>
  <c r="AO100" i="20"/>
  <c r="AG100" i="20"/>
  <c r="AK100" i="20"/>
  <c r="P100" i="20"/>
  <c r="P100" i="21" s="1"/>
  <c r="P100" i="22" s="1"/>
  <c r="AF100" i="20"/>
  <c r="J100" i="20"/>
  <c r="Z100" i="20"/>
  <c r="AP100" i="20"/>
  <c r="G100" i="20"/>
  <c r="W100" i="20"/>
  <c r="AM100" i="20"/>
  <c r="BD121" i="24"/>
  <c r="BE102" i="18"/>
  <c r="BE102" i="24" s="1"/>
  <c r="BD103" i="18"/>
  <c r="U101" i="24"/>
  <c r="L101" i="24"/>
  <c r="AY101" i="24"/>
  <c r="E101" i="24"/>
  <c r="AQ101" i="24"/>
  <c r="AN101" i="24"/>
  <c r="G101" i="24"/>
  <c r="D101" i="24"/>
  <c r="Y101" i="24"/>
  <c r="B101" i="24"/>
  <c r="AR101" i="24"/>
  <c r="AD101" i="24"/>
  <c r="W101" i="24"/>
  <c r="AG101" i="24"/>
  <c r="X101" i="24"/>
  <c r="J101" i="24"/>
  <c r="BC100" i="24"/>
  <c r="AK101" i="24"/>
  <c r="AB101" i="24"/>
  <c r="N101" i="24"/>
  <c r="AU101" i="24"/>
  <c r="Q101" i="24"/>
  <c r="H101" i="24"/>
  <c r="AI101" i="24"/>
  <c r="AS101" i="24"/>
  <c r="AJ101" i="24"/>
  <c r="V101" i="24"/>
  <c r="AE101" i="24"/>
  <c r="AV101" i="24"/>
  <c r="AH101" i="24"/>
  <c r="AM101" i="24"/>
  <c r="A101" i="24"/>
  <c r="AP101" i="24"/>
  <c r="AA101" i="24"/>
  <c r="AC101" i="24"/>
  <c r="T101" i="24"/>
  <c r="F101" i="24"/>
  <c r="AO101" i="24"/>
  <c r="AF101" i="24"/>
  <c r="R101" i="24"/>
  <c r="O101" i="24"/>
  <c r="AT101" i="24"/>
  <c r="AW101" i="24"/>
  <c r="Z101" i="24"/>
  <c r="M101" i="24"/>
  <c r="S101" i="24"/>
  <c r="P101" i="24"/>
  <c r="BB100" i="24"/>
  <c r="BA100" i="24" s="1"/>
  <c r="AZ101" i="24"/>
  <c r="AL101" i="24"/>
  <c r="K101" i="24"/>
  <c r="I101" i="24"/>
  <c r="AX101" i="24"/>
  <c r="C101" i="24"/>
  <c r="AF97" i="22" l="1"/>
  <c r="H97" i="22"/>
  <c r="BC99" i="23"/>
  <c r="AL97" i="22"/>
  <c r="AP97" i="22"/>
  <c r="I97" i="22"/>
  <c r="X97" i="22"/>
  <c r="AI97" i="22"/>
  <c r="AJ96" i="23"/>
  <c r="Z97" i="22"/>
  <c r="AH96" i="23"/>
  <c r="AA97" i="22"/>
  <c r="Z96" i="23"/>
  <c r="AN97" i="22"/>
  <c r="W97" i="22"/>
  <c r="K96" i="23"/>
  <c r="G97" i="22"/>
  <c r="C101" i="23"/>
  <c r="B101" i="23" s="1"/>
  <c r="BE100" i="23"/>
  <c r="BB100" i="23"/>
  <c r="BH100" i="23"/>
  <c r="BF100" i="23"/>
  <c r="BD100" i="23" s="1"/>
  <c r="AF96" i="23"/>
  <c r="AI96" i="23"/>
  <c r="AC97" i="22"/>
  <c r="AD96" i="23"/>
  <c r="Y96" i="23"/>
  <c r="D97" i="22"/>
  <c r="AQ96" i="23"/>
  <c r="D96" i="23"/>
  <c r="Q96" i="23"/>
  <c r="U96" i="23"/>
  <c r="T96" i="23"/>
  <c r="S96" i="23"/>
  <c r="V96" i="23"/>
  <c r="R96" i="23"/>
  <c r="P96" i="23"/>
  <c r="N96" i="23"/>
  <c r="O96" i="23"/>
  <c r="L96" i="23"/>
  <c r="M96" i="23"/>
  <c r="AG97" i="22"/>
  <c r="X96" i="23"/>
  <c r="AC96" i="23"/>
  <c r="AP96" i="23"/>
  <c r="I96" i="23"/>
  <c r="AA96" i="23"/>
  <c r="AO96" i="23"/>
  <c r="BI95" i="23"/>
  <c r="W96" i="23"/>
  <c r="AE96" i="23"/>
  <c r="F96" i="23"/>
  <c r="AM96" i="23"/>
  <c r="Y97" i="22"/>
  <c r="AB96" i="23"/>
  <c r="AM97" i="22"/>
  <c r="G96" i="23"/>
  <c r="AN96" i="23"/>
  <c r="H96" i="23"/>
  <c r="BJ99" i="23"/>
  <c r="A99" i="23"/>
  <c r="AL96" i="23"/>
  <c r="AB97" i="22"/>
  <c r="E97" i="22"/>
  <c r="J96" i="23"/>
  <c r="AJ97" i="22"/>
  <c r="AG96" i="23"/>
  <c r="E96" i="23"/>
  <c r="AK96" i="23"/>
  <c r="AO97" i="22"/>
  <c r="B101" i="22"/>
  <c r="A101" i="22"/>
  <c r="AE97" i="22"/>
  <c r="AK97" i="22"/>
  <c r="F97" i="22"/>
  <c r="AH97" i="22"/>
  <c r="AD97" i="22"/>
  <c r="B101" i="21"/>
  <c r="A101" i="21"/>
  <c r="BE100" i="21"/>
  <c r="L100" i="21"/>
  <c r="L100" i="22" s="1"/>
  <c r="BJ100" i="21"/>
  <c r="BK100" i="21"/>
  <c r="M100" i="21"/>
  <c r="M100" i="22" s="1"/>
  <c r="K100" i="21"/>
  <c r="K100" i="22" s="1"/>
  <c r="BI100" i="21"/>
  <c r="O100" i="21"/>
  <c r="O100" i="22" s="1"/>
  <c r="BM100" i="21"/>
  <c r="BC100" i="21"/>
  <c r="BB100" i="21"/>
  <c r="Y98" i="21"/>
  <c r="AJ98" i="21"/>
  <c r="AL98" i="21"/>
  <c r="E98" i="21"/>
  <c r="H98" i="21"/>
  <c r="H98" i="22" s="1"/>
  <c r="AF98" i="21"/>
  <c r="AC98" i="21"/>
  <c r="I98" i="21"/>
  <c r="I98" i="22" s="1"/>
  <c r="AN98" i="21"/>
  <c r="K98" i="21"/>
  <c r="K98" i="22" s="1"/>
  <c r="AD98" i="21"/>
  <c r="J98" i="21"/>
  <c r="J98" i="22" s="1"/>
  <c r="F98" i="21"/>
  <c r="AO98" i="21"/>
  <c r="D98" i="21"/>
  <c r="AB98" i="21"/>
  <c r="G98" i="21"/>
  <c r="G98" i="22" s="1"/>
  <c r="AK98" i="21"/>
  <c r="Z98" i="21"/>
  <c r="AA98" i="21"/>
  <c r="C98" i="21"/>
  <c r="AE98" i="21"/>
  <c r="AG98" i="21"/>
  <c r="AP98" i="21"/>
  <c r="AM98" i="21"/>
  <c r="AH98" i="21"/>
  <c r="X98" i="21"/>
  <c r="X98" i="22" s="1"/>
  <c r="AI98" i="21"/>
  <c r="BD100" i="21"/>
  <c r="BL100" i="21"/>
  <c r="N100" i="21"/>
  <c r="N100" i="22" s="1"/>
  <c r="BA100" i="21"/>
  <c r="BZ99" i="21"/>
  <c r="BH100" i="21"/>
  <c r="J100" i="21"/>
  <c r="J100" i="22" s="1"/>
  <c r="BF100" i="21"/>
  <c r="BG100" i="21"/>
  <c r="P101" i="20"/>
  <c r="P101" i="21" s="1"/>
  <c r="P101" i="22" s="1"/>
  <c r="AN101" i="20"/>
  <c r="C101" i="20"/>
  <c r="D101" i="20"/>
  <c r="B101" i="20"/>
  <c r="S101" i="20"/>
  <c r="S101" i="21" s="1"/>
  <c r="S101" i="22" s="1"/>
  <c r="AI101" i="20"/>
  <c r="Q101" i="20"/>
  <c r="Q101" i="21" s="1"/>
  <c r="Q101" i="22" s="1"/>
  <c r="AG101" i="20"/>
  <c r="J101" i="20"/>
  <c r="Z101" i="20"/>
  <c r="AP101" i="20"/>
  <c r="AF101" i="20"/>
  <c r="L101" i="20"/>
  <c r="T101" i="20"/>
  <c r="G101" i="20"/>
  <c r="W101" i="20"/>
  <c r="AM101" i="20"/>
  <c r="E101" i="20"/>
  <c r="U101" i="20"/>
  <c r="AK101" i="20"/>
  <c r="N101" i="20"/>
  <c r="AD101" i="20"/>
  <c r="H101" i="20"/>
  <c r="AB101" i="20"/>
  <c r="AJ101" i="20"/>
  <c r="K101" i="20"/>
  <c r="AA101" i="20"/>
  <c r="I101" i="20"/>
  <c r="Y101" i="20"/>
  <c r="AO101" i="20"/>
  <c r="A101" i="20"/>
  <c r="R101" i="20"/>
  <c r="R101" i="21" s="1"/>
  <c r="R101" i="22" s="1"/>
  <c r="AH101" i="20"/>
  <c r="X101" i="20"/>
  <c r="O101" i="20"/>
  <c r="AE101" i="20"/>
  <c r="M101" i="20"/>
  <c r="AC101" i="20"/>
  <c r="F101" i="20"/>
  <c r="V101" i="20"/>
  <c r="AL101" i="20"/>
  <c r="BD122" i="24"/>
  <c r="BE103" i="18"/>
  <c r="BE103" i="24" s="1"/>
  <c r="BD104" i="18"/>
  <c r="AV102" i="24"/>
  <c r="AW102" i="24"/>
  <c r="AA102" i="24"/>
  <c r="D102" i="24"/>
  <c r="R102" i="24"/>
  <c r="S102" i="24"/>
  <c r="BB101" i="24"/>
  <c r="Y102" i="24"/>
  <c r="P102" i="24"/>
  <c r="C102" i="24"/>
  <c r="J102" i="24"/>
  <c r="AR102" i="24"/>
  <c r="AE102" i="24"/>
  <c r="Q102" i="24"/>
  <c r="V102" i="24"/>
  <c r="H102" i="24"/>
  <c r="AS102" i="24"/>
  <c r="AJ102" i="24"/>
  <c r="W102" i="24"/>
  <c r="I102" i="24"/>
  <c r="AY102" i="24"/>
  <c r="AK102" i="24"/>
  <c r="B102" i="24"/>
  <c r="AB102" i="24"/>
  <c r="O102" i="24"/>
  <c r="A102" i="24"/>
  <c r="BC101" i="24"/>
  <c r="AQ102" i="24"/>
  <c r="AC102" i="24"/>
  <c r="AD102" i="24"/>
  <c r="T102" i="24"/>
  <c r="G102" i="24"/>
  <c r="Z102" i="24"/>
  <c r="AI102" i="24"/>
  <c r="U102" i="24"/>
  <c r="AL102" i="24"/>
  <c r="L102" i="24"/>
  <c r="AX102" i="24"/>
  <c r="AN102" i="24"/>
  <c r="M102" i="24"/>
  <c r="F102" i="24"/>
  <c r="AO102" i="24"/>
  <c r="AF102" i="24"/>
  <c r="E102" i="24"/>
  <c r="AU102" i="24"/>
  <c r="AG102" i="24"/>
  <c r="AT102" i="24"/>
  <c r="X102" i="24"/>
  <c r="K102" i="24"/>
  <c r="AP102" i="24"/>
  <c r="AZ102" i="24"/>
  <c r="AM102" i="24"/>
  <c r="N102" i="24"/>
  <c r="AH102" i="24"/>
  <c r="BA101" i="24"/>
  <c r="AL97" i="23" l="1"/>
  <c r="BC100" i="23"/>
  <c r="AP97" i="23"/>
  <c r="J97" i="23"/>
  <c r="H97" i="23"/>
  <c r="AK97" i="23"/>
  <c r="BH101" i="23"/>
  <c r="BB101" i="23"/>
  <c r="BE101" i="23"/>
  <c r="BF101" i="23"/>
  <c r="BD101" i="23" s="1"/>
  <c r="C102" i="23"/>
  <c r="B102" i="23" s="1"/>
  <c r="AJ97" i="23"/>
  <c r="K97" i="23"/>
  <c r="AQ97" i="23"/>
  <c r="AB97" i="23"/>
  <c r="AE97" i="23"/>
  <c r="AF97" i="23"/>
  <c r="X97" i="23"/>
  <c r="AG97" i="23"/>
  <c r="AH97" i="23"/>
  <c r="BI96" i="23"/>
  <c r="AM97" i="23"/>
  <c r="AN97" i="23"/>
  <c r="AI97" i="23"/>
  <c r="F97" i="23"/>
  <c r="AO97" i="23"/>
  <c r="Z97" i="23"/>
  <c r="I97" i="23"/>
  <c r="Y97" i="23"/>
  <c r="AD97" i="23"/>
  <c r="G97" i="23"/>
  <c r="AC97" i="23"/>
  <c r="AA97" i="23"/>
  <c r="W97" i="23"/>
  <c r="E97" i="23"/>
  <c r="P97" i="23"/>
  <c r="V97" i="23"/>
  <c r="O97" i="23"/>
  <c r="S97" i="23"/>
  <c r="U97" i="23"/>
  <c r="R97" i="23"/>
  <c r="N97" i="23"/>
  <c r="M97" i="23"/>
  <c r="L97" i="23"/>
  <c r="T97" i="23"/>
  <c r="D97" i="23"/>
  <c r="Q97" i="23"/>
  <c r="BJ100" i="23"/>
  <c r="A100" i="23"/>
  <c r="A102" i="22"/>
  <c r="B102" i="22"/>
  <c r="AI98" i="22"/>
  <c r="AP98" i="22"/>
  <c r="AA98" i="22"/>
  <c r="AB98" i="22"/>
  <c r="E98" i="22"/>
  <c r="AG98" i="22"/>
  <c r="Z98" i="22"/>
  <c r="D98" i="22"/>
  <c r="AD98" i="22"/>
  <c r="AC98" i="22"/>
  <c r="AL98" i="22"/>
  <c r="AH98" i="22"/>
  <c r="AE98" i="22"/>
  <c r="AK98" i="22"/>
  <c r="AO98" i="22"/>
  <c r="AF98" i="22"/>
  <c r="AJ98" i="22"/>
  <c r="AM98" i="22"/>
  <c r="C98" i="22"/>
  <c r="F98" i="22"/>
  <c r="AN98" i="22"/>
  <c r="Y98" i="22"/>
  <c r="A102" i="21"/>
  <c r="B102" i="21"/>
  <c r="BD101" i="21"/>
  <c r="BM101" i="21"/>
  <c r="O101" i="21"/>
  <c r="O101" i="22" s="1"/>
  <c r="BF101" i="21"/>
  <c r="BE101" i="21"/>
  <c r="BB101" i="21"/>
  <c r="BZ100" i="21"/>
  <c r="BI101" i="21"/>
  <c r="K101" i="21"/>
  <c r="K101" i="22" s="1"/>
  <c r="BC101" i="21"/>
  <c r="BA101" i="21"/>
  <c r="BK101" i="21"/>
  <c r="M101" i="21"/>
  <c r="M101" i="22" s="1"/>
  <c r="BL101" i="21"/>
  <c r="N101" i="21"/>
  <c r="N101" i="22" s="1"/>
  <c r="L101" i="21"/>
  <c r="L101" i="22" s="1"/>
  <c r="BJ101" i="21"/>
  <c r="BH101" i="21"/>
  <c r="BG101" i="21"/>
  <c r="AC99" i="21"/>
  <c r="AK99" i="21"/>
  <c r="H99" i="21"/>
  <c r="H99" i="22" s="1"/>
  <c r="AM99" i="21"/>
  <c r="F99" i="21"/>
  <c r="AO99" i="21"/>
  <c r="AD99" i="21"/>
  <c r="G99" i="21"/>
  <c r="Y99" i="21"/>
  <c r="I99" i="21"/>
  <c r="I99" i="22" s="1"/>
  <c r="AH99" i="21"/>
  <c r="AP99" i="21"/>
  <c r="AN99" i="21"/>
  <c r="X99" i="21"/>
  <c r="X99" i="22" s="1"/>
  <c r="AA99" i="21"/>
  <c r="AE99" i="21"/>
  <c r="C99" i="21"/>
  <c r="AG99" i="21"/>
  <c r="D99" i="21"/>
  <c r="AB99" i="21"/>
  <c r="AJ99" i="21"/>
  <c r="AF99" i="21"/>
  <c r="AL99" i="21"/>
  <c r="E99" i="21"/>
  <c r="AI99" i="21"/>
  <c r="Z99" i="21"/>
  <c r="O102" i="20"/>
  <c r="S102" i="20"/>
  <c r="S102" i="21" s="1"/>
  <c r="S102" i="22" s="1"/>
  <c r="AA102" i="20"/>
  <c r="J102" i="20"/>
  <c r="Z102" i="20"/>
  <c r="AP102" i="20"/>
  <c r="H102" i="20"/>
  <c r="X102" i="20"/>
  <c r="X102" i="21" s="1"/>
  <c r="X102" i="22" s="1"/>
  <c r="AN102" i="20"/>
  <c r="E102" i="20"/>
  <c r="U102" i="20"/>
  <c r="U102" i="21" s="1"/>
  <c r="U102" i="22" s="1"/>
  <c r="AK102" i="20"/>
  <c r="G102" i="20"/>
  <c r="AE102" i="20"/>
  <c r="AI102" i="20"/>
  <c r="N102" i="20"/>
  <c r="AD102" i="20"/>
  <c r="L102" i="20"/>
  <c r="AB102" i="20"/>
  <c r="I102" i="20"/>
  <c r="Y102" i="20"/>
  <c r="Y102" i="21" s="1"/>
  <c r="Y102" i="22" s="1"/>
  <c r="AO102" i="20"/>
  <c r="W102" i="20"/>
  <c r="W102" i="21" s="1"/>
  <c r="W102" i="22" s="1"/>
  <c r="A102" i="20"/>
  <c r="R102" i="20"/>
  <c r="R102" i="21" s="1"/>
  <c r="R102" i="22" s="1"/>
  <c r="AH102" i="20"/>
  <c r="P102" i="20"/>
  <c r="P102" i="21" s="1"/>
  <c r="P102" i="22" s="1"/>
  <c r="AF102" i="20"/>
  <c r="M102" i="20"/>
  <c r="AC102" i="20"/>
  <c r="AM102" i="20"/>
  <c r="B102" i="20"/>
  <c r="K102" i="20"/>
  <c r="F102" i="20"/>
  <c r="V102" i="20"/>
  <c r="V102" i="21" s="1"/>
  <c r="V102" i="22" s="1"/>
  <c r="AL102" i="20"/>
  <c r="C102" i="20"/>
  <c r="D102" i="20"/>
  <c r="T102" i="20"/>
  <c r="T102" i="21" s="1"/>
  <c r="T102" i="22" s="1"/>
  <c r="AJ102" i="20"/>
  <c r="Q102" i="20"/>
  <c r="Q102" i="21" s="1"/>
  <c r="Q102" i="22" s="1"/>
  <c r="AG102" i="20"/>
  <c r="BD123" i="24"/>
  <c r="BE104" i="18"/>
  <c r="BE104" i="24" s="1"/>
  <c r="BD105" i="18"/>
  <c r="G103" i="24"/>
  <c r="AV103" i="24"/>
  <c r="AO103" i="24"/>
  <c r="AI103" i="24"/>
  <c r="V103" i="24"/>
  <c r="L103" i="24"/>
  <c r="BB102" i="24"/>
  <c r="AX103" i="24"/>
  <c r="AN103" i="24"/>
  <c r="I103" i="24"/>
  <c r="K103" i="24"/>
  <c r="AZ103" i="24"/>
  <c r="A103" i="24"/>
  <c r="Z103" i="24"/>
  <c r="M103" i="24"/>
  <c r="AR103" i="24"/>
  <c r="AE103" i="24"/>
  <c r="H103" i="24"/>
  <c r="AD103" i="24"/>
  <c r="AC103" i="24"/>
  <c r="BA102" i="24"/>
  <c r="BC102" i="24"/>
  <c r="AP103" i="24"/>
  <c r="AF103" i="24"/>
  <c r="U103" i="24"/>
  <c r="S103" i="24"/>
  <c r="F103" i="24"/>
  <c r="AG103" i="24"/>
  <c r="AU103" i="24"/>
  <c r="AH103" i="24"/>
  <c r="X103" i="24"/>
  <c r="AS103" i="24"/>
  <c r="AT103" i="24"/>
  <c r="AJ103" i="24"/>
  <c r="AK103" i="24"/>
  <c r="AM103" i="24"/>
  <c r="P103" i="24"/>
  <c r="C103" i="24"/>
  <c r="Y103" i="24"/>
  <c r="R103" i="24"/>
  <c r="AQ103" i="24"/>
  <c r="T103" i="24"/>
  <c r="W103" i="24"/>
  <c r="J103" i="24"/>
  <c r="AW103" i="24"/>
  <c r="AY103" i="24"/>
  <c r="AL103" i="24"/>
  <c r="AB103" i="24"/>
  <c r="E103" i="24"/>
  <c r="O103" i="24"/>
  <c r="B103" i="24"/>
  <c r="Q103" i="24"/>
  <c r="AA103" i="24"/>
  <c r="N103" i="24"/>
  <c r="D103" i="24"/>
  <c r="Z98" i="23" l="1"/>
  <c r="K98" i="23"/>
  <c r="BC101" i="23"/>
  <c r="BB102" i="23"/>
  <c r="BH102" i="23"/>
  <c r="C103" i="23"/>
  <c r="B103" i="23" s="1"/>
  <c r="BF102" i="23"/>
  <c r="BD102" i="23" s="1"/>
  <c r="BE102" i="23"/>
  <c r="AL98" i="23"/>
  <c r="I98" i="23"/>
  <c r="AN98" i="23"/>
  <c r="AQ98" i="23"/>
  <c r="AF98" i="23"/>
  <c r="AE98" i="23"/>
  <c r="F98" i="23"/>
  <c r="AJ98" i="23"/>
  <c r="H98" i="23"/>
  <c r="Y98" i="23"/>
  <c r="AD98" i="23"/>
  <c r="AO98" i="23"/>
  <c r="G98" i="23"/>
  <c r="AG98" i="23"/>
  <c r="AI98" i="23"/>
  <c r="E98" i="23"/>
  <c r="AC98" i="23"/>
  <c r="AH98" i="23"/>
  <c r="AK98" i="23"/>
  <c r="D98" i="23"/>
  <c r="X98" i="23"/>
  <c r="Q98" i="23"/>
  <c r="U98" i="23"/>
  <c r="R98" i="23"/>
  <c r="W98" i="23"/>
  <c r="V98" i="23"/>
  <c r="S98" i="23"/>
  <c r="T98" i="23"/>
  <c r="N98" i="23"/>
  <c r="O98" i="23"/>
  <c r="M98" i="23"/>
  <c r="P98" i="23"/>
  <c r="AP98" i="23"/>
  <c r="AM98" i="23"/>
  <c r="AA98" i="23"/>
  <c r="AB98" i="23"/>
  <c r="BI97" i="23"/>
  <c r="L98" i="23"/>
  <c r="J98" i="23"/>
  <c r="BJ101" i="23"/>
  <c r="A101" i="23"/>
  <c r="E99" i="22"/>
  <c r="A103" i="22"/>
  <c r="B103" i="22"/>
  <c r="AL99" i="22"/>
  <c r="D99" i="22"/>
  <c r="AA99" i="22"/>
  <c r="AH99" i="22"/>
  <c r="AD99" i="22"/>
  <c r="Z99" i="22"/>
  <c r="AF99" i="22"/>
  <c r="AG99" i="22"/>
  <c r="AO99" i="22"/>
  <c r="AK99" i="22"/>
  <c r="AI99" i="22"/>
  <c r="AJ99" i="22"/>
  <c r="C99" i="22"/>
  <c r="AN99" i="22"/>
  <c r="Y99" i="22"/>
  <c r="F99" i="22"/>
  <c r="AC99" i="22"/>
  <c r="AB99" i="22"/>
  <c r="AE99" i="22"/>
  <c r="AP99" i="22"/>
  <c r="G99" i="22"/>
  <c r="AM99" i="22"/>
  <c r="A103" i="21"/>
  <c r="B103" i="21"/>
  <c r="BB102" i="21"/>
  <c r="BD102" i="21"/>
  <c r="BJ102" i="21"/>
  <c r="BC102" i="21"/>
  <c r="BZ101" i="21"/>
  <c r="AF100" i="21"/>
  <c r="AI100" i="21"/>
  <c r="AD100" i="21"/>
  <c r="Z100" i="21"/>
  <c r="U100" i="21"/>
  <c r="AG100" i="21"/>
  <c r="AA100" i="21"/>
  <c r="AO100" i="21"/>
  <c r="AE100" i="21"/>
  <c r="V100" i="21"/>
  <c r="AN100" i="21"/>
  <c r="D100" i="21"/>
  <c r="AK100" i="21"/>
  <c r="AH100" i="21"/>
  <c r="W100" i="21"/>
  <c r="AB100" i="21"/>
  <c r="AJ100" i="21"/>
  <c r="G100" i="21"/>
  <c r="AL100" i="21"/>
  <c r="T100" i="21"/>
  <c r="T100" i="22" s="1"/>
  <c r="AC100" i="21"/>
  <c r="X100" i="21"/>
  <c r="C100" i="21"/>
  <c r="H100" i="21"/>
  <c r="AP100" i="21"/>
  <c r="E100" i="21"/>
  <c r="AM100" i="21"/>
  <c r="F100" i="21"/>
  <c r="Y100" i="21"/>
  <c r="I100" i="21"/>
  <c r="I100" i="22" s="1"/>
  <c r="BA102" i="21"/>
  <c r="BI102" i="21"/>
  <c r="BK102" i="21"/>
  <c r="BE102" i="21"/>
  <c r="BM102" i="21"/>
  <c r="O102" i="21"/>
  <c r="O102" i="22" s="1"/>
  <c r="BG102" i="21"/>
  <c r="N102" i="21"/>
  <c r="N102" i="22" s="1"/>
  <c r="BL102" i="21"/>
  <c r="BH102" i="21"/>
  <c r="BF102" i="21"/>
  <c r="AD103" i="20"/>
  <c r="AL103" i="20"/>
  <c r="A103" i="20"/>
  <c r="E103" i="20"/>
  <c r="U103" i="20"/>
  <c r="U103" i="21" s="1"/>
  <c r="U103" i="22" s="1"/>
  <c r="AK103" i="20"/>
  <c r="O103" i="20"/>
  <c r="AE103" i="20"/>
  <c r="L103" i="20"/>
  <c r="AB103" i="20"/>
  <c r="J103" i="20"/>
  <c r="R103" i="20"/>
  <c r="I103" i="20"/>
  <c r="Y103" i="20"/>
  <c r="Y103" i="21" s="1"/>
  <c r="Y103" i="22" s="1"/>
  <c r="AO103" i="20"/>
  <c r="B103" i="20"/>
  <c r="S103" i="20"/>
  <c r="S103" i="21" s="1"/>
  <c r="S103" i="22" s="1"/>
  <c r="AI103" i="20"/>
  <c r="P103" i="20"/>
  <c r="P103" i="21" s="1"/>
  <c r="P103" i="22" s="1"/>
  <c r="AF103" i="20"/>
  <c r="F103" i="20"/>
  <c r="Z103" i="20"/>
  <c r="AH103" i="20"/>
  <c r="M103" i="20"/>
  <c r="AC103" i="20"/>
  <c r="G103" i="20"/>
  <c r="W103" i="20"/>
  <c r="W103" i="21" s="1"/>
  <c r="W103" i="22" s="1"/>
  <c r="AM103" i="20"/>
  <c r="C103" i="20"/>
  <c r="D103" i="20"/>
  <c r="T103" i="20"/>
  <c r="T103" i="21" s="1"/>
  <c r="T103" i="22" s="1"/>
  <c r="AJ103" i="20"/>
  <c r="N103" i="20"/>
  <c r="V103" i="20"/>
  <c r="V103" i="21" s="1"/>
  <c r="V103" i="22" s="1"/>
  <c r="AP103" i="20"/>
  <c r="Q103" i="20"/>
  <c r="Q103" i="21" s="1"/>
  <c r="Q103" i="22" s="1"/>
  <c r="AG103" i="20"/>
  <c r="K103" i="20"/>
  <c r="AA103" i="20"/>
  <c r="H103" i="20"/>
  <c r="X103" i="20"/>
  <c r="X103" i="21" s="1"/>
  <c r="X103" i="22" s="1"/>
  <c r="AN103" i="20"/>
  <c r="BD124" i="24"/>
  <c r="BE105" i="18"/>
  <c r="BE105" i="24" s="1"/>
  <c r="BD106" i="18"/>
  <c r="Y104" i="24"/>
  <c r="AG104" i="24"/>
  <c r="AS104" i="24"/>
  <c r="AB104" i="24"/>
  <c r="AD104" i="24"/>
  <c r="AP104" i="24"/>
  <c r="S104" i="24"/>
  <c r="AK104" i="24"/>
  <c r="N104" i="24"/>
  <c r="Z104" i="24"/>
  <c r="C104" i="24"/>
  <c r="BC103" i="24"/>
  <c r="AO104" i="24"/>
  <c r="AE104" i="24"/>
  <c r="L104" i="24"/>
  <c r="AH104" i="24"/>
  <c r="U104" i="24"/>
  <c r="K104" i="24"/>
  <c r="AW104" i="24"/>
  <c r="AM104" i="24"/>
  <c r="AR104" i="24"/>
  <c r="J104" i="24"/>
  <c r="AY104" i="24"/>
  <c r="AV104" i="24"/>
  <c r="AL104" i="24"/>
  <c r="O104" i="24"/>
  <c r="T104" i="24"/>
  <c r="R104" i="24"/>
  <c r="E104" i="24"/>
  <c r="X104" i="24"/>
  <c r="AT104" i="24"/>
  <c r="W104" i="24"/>
  <c r="AJ104" i="24"/>
  <c r="AI104" i="24"/>
  <c r="V104" i="24"/>
  <c r="I104" i="24"/>
  <c r="AN104" i="24"/>
  <c r="BB103" i="24"/>
  <c r="BA103" i="24" s="1"/>
  <c r="B104" i="24"/>
  <c r="AQ104" i="24"/>
  <c r="P104" i="24"/>
  <c r="Q104" i="24"/>
  <c r="G104" i="24"/>
  <c r="AC104" i="24"/>
  <c r="D104" i="24"/>
  <c r="F104" i="24"/>
  <c r="AU104" i="24"/>
  <c r="AF104" i="24"/>
  <c r="AX104" i="24"/>
  <c r="AA104" i="24"/>
  <c r="AZ104" i="24"/>
  <c r="A104" i="24"/>
  <c r="H104" i="24"/>
  <c r="M104" i="24"/>
  <c r="H99" i="23" l="1"/>
  <c r="Y99" i="23"/>
  <c r="BC102" i="23"/>
  <c r="BH103" i="23"/>
  <c r="BB103" i="23"/>
  <c r="C104" i="23"/>
  <c r="B104" i="23" s="1"/>
  <c r="BF103" i="23"/>
  <c r="BD103" i="23" s="1"/>
  <c r="BE103" i="23"/>
  <c r="AQ99" i="23"/>
  <c r="G99" i="23"/>
  <c r="AK99" i="23"/>
  <c r="AH99" i="23"/>
  <c r="AI99" i="23"/>
  <c r="BI98" i="23"/>
  <c r="AF99" i="23"/>
  <c r="Z99" i="23"/>
  <c r="AJ99" i="23"/>
  <c r="AG99" i="23"/>
  <c r="AB99" i="23"/>
  <c r="I99" i="23"/>
  <c r="AN99" i="23"/>
  <c r="AC99" i="23"/>
  <c r="AO99" i="23"/>
  <c r="AL99" i="23"/>
  <c r="AA99" i="23"/>
  <c r="E99" i="23"/>
  <c r="F99" i="23"/>
  <c r="BJ102" i="23"/>
  <c r="A102" i="23"/>
  <c r="AD99" i="23"/>
  <c r="D99" i="23"/>
  <c r="W99" i="23"/>
  <c r="Q99" i="23"/>
  <c r="S99" i="23"/>
  <c r="U99" i="23"/>
  <c r="T99" i="23"/>
  <c r="X99" i="23"/>
  <c r="M99" i="23"/>
  <c r="V99" i="23"/>
  <c r="N99" i="23"/>
  <c r="P99" i="23"/>
  <c r="K99" i="23"/>
  <c r="O99" i="23"/>
  <c r="R99" i="23"/>
  <c r="L99" i="23"/>
  <c r="AP99" i="23"/>
  <c r="AE99" i="23"/>
  <c r="AM99" i="23"/>
  <c r="J99" i="23"/>
  <c r="F100" i="22"/>
  <c r="A104" i="22"/>
  <c r="B104" i="22"/>
  <c r="Y100" i="22"/>
  <c r="AP100" i="22"/>
  <c r="AC100" i="22"/>
  <c r="AJ100" i="22"/>
  <c r="AK100" i="22"/>
  <c r="AE100" i="22"/>
  <c r="U100" i="22"/>
  <c r="AF100" i="22"/>
  <c r="H100" i="22"/>
  <c r="AB100" i="22"/>
  <c r="D100" i="22"/>
  <c r="AO100" i="22"/>
  <c r="Z100" i="22"/>
  <c r="AM100" i="22"/>
  <c r="C100" i="22"/>
  <c r="AL100" i="22"/>
  <c r="W100" i="22"/>
  <c r="AN100" i="22"/>
  <c r="AA100" i="22"/>
  <c r="AD100" i="22"/>
  <c r="E100" i="22"/>
  <c r="X100" i="22"/>
  <c r="G100" i="22"/>
  <c r="AH100" i="22"/>
  <c r="V100" i="22"/>
  <c r="AG100" i="22"/>
  <c r="AI100" i="22"/>
  <c r="A104" i="21"/>
  <c r="B104" i="21"/>
  <c r="BF103" i="21"/>
  <c r="BK103" i="21"/>
  <c r="M103" i="21"/>
  <c r="M103" i="22" s="1"/>
  <c r="BC103" i="21"/>
  <c r="BH103" i="21"/>
  <c r="J103" i="21"/>
  <c r="J103" i="22" s="1"/>
  <c r="O103" i="21"/>
  <c r="O103" i="22" s="1"/>
  <c r="BM103" i="21"/>
  <c r="BI103" i="21"/>
  <c r="K103" i="21"/>
  <c r="K103" i="22" s="1"/>
  <c r="BB103" i="21"/>
  <c r="BE103" i="21"/>
  <c r="BL103" i="21"/>
  <c r="N103" i="21"/>
  <c r="N103" i="22" s="1"/>
  <c r="BA103" i="21"/>
  <c r="BD103" i="21"/>
  <c r="BG103" i="21"/>
  <c r="L103" i="21"/>
  <c r="L103" i="22" s="1"/>
  <c r="BJ103" i="21"/>
  <c r="BZ102" i="21"/>
  <c r="H101" i="21"/>
  <c r="AP101" i="21"/>
  <c r="AC101" i="21"/>
  <c r="T101" i="21"/>
  <c r="T101" i="22" s="1"/>
  <c r="C101" i="21"/>
  <c r="AH101" i="21"/>
  <c r="AE101" i="21"/>
  <c r="AK101" i="21"/>
  <c r="U101" i="21"/>
  <c r="X101" i="21"/>
  <c r="AD101" i="21"/>
  <c r="Z101" i="21"/>
  <c r="AL101" i="21"/>
  <c r="Y101" i="21"/>
  <c r="AM101" i="21"/>
  <c r="J101" i="21"/>
  <c r="W101" i="21"/>
  <c r="AA101" i="21"/>
  <c r="G101" i="21"/>
  <c r="D101" i="21"/>
  <c r="AO101" i="21"/>
  <c r="E101" i="21"/>
  <c r="AI101" i="21"/>
  <c r="AJ101" i="21"/>
  <c r="AN101" i="21"/>
  <c r="I101" i="21"/>
  <c r="AF101" i="21"/>
  <c r="F101" i="21"/>
  <c r="V101" i="21"/>
  <c r="AB101" i="21"/>
  <c r="AG101" i="21"/>
  <c r="E104" i="20"/>
  <c r="AC104" i="20"/>
  <c r="C104" i="20"/>
  <c r="D104" i="20"/>
  <c r="T104" i="20"/>
  <c r="T104" i="21" s="1"/>
  <c r="T104" i="22" s="1"/>
  <c r="AJ104" i="20"/>
  <c r="N104" i="20"/>
  <c r="AD104" i="20"/>
  <c r="K104" i="20"/>
  <c r="AA104" i="20"/>
  <c r="AK104" i="20"/>
  <c r="I104" i="20"/>
  <c r="H104" i="20"/>
  <c r="X104" i="20"/>
  <c r="X104" i="21" s="1"/>
  <c r="X104" i="22" s="1"/>
  <c r="AN104" i="20"/>
  <c r="A104" i="20"/>
  <c r="R104" i="20"/>
  <c r="R104" i="21" s="1"/>
  <c r="R104" i="22" s="1"/>
  <c r="AH104" i="20"/>
  <c r="O104" i="20"/>
  <c r="AE104" i="20"/>
  <c r="Q104" i="20"/>
  <c r="Q104" i="21" s="1"/>
  <c r="Q104" i="22" s="1"/>
  <c r="Y104" i="20"/>
  <c r="L104" i="20"/>
  <c r="AB104" i="20"/>
  <c r="F104" i="20"/>
  <c r="V104" i="20"/>
  <c r="V104" i="21" s="1"/>
  <c r="V104" i="22" s="1"/>
  <c r="AL104" i="20"/>
  <c r="B104" i="20"/>
  <c r="S104" i="20"/>
  <c r="S104" i="21" s="1"/>
  <c r="S104" i="22" s="1"/>
  <c r="AI104" i="20"/>
  <c r="U104" i="20"/>
  <c r="U104" i="21" s="1"/>
  <c r="U104" i="22" s="1"/>
  <c r="M104" i="20"/>
  <c r="AG104" i="20"/>
  <c r="AO104" i="20"/>
  <c r="P104" i="20"/>
  <c r="P104" i="21" s="1"/>
  <c r="P104" i="22" s="1"/>
  <c r="AF104" i="20"/>
  <c r="J104" i="20"/>
  <c r="Z104" i="20"/>
  <c r="AP104" i="20"/>
  <c r="G104" i="20"/>
  <c r="W104" i="20"/>
  <c r="W104" i="21" s="1"/>
  <c r="W104" i="22" s="1"/>
  <c r="AM104" i="20"/>
  <c r="BD125" i="24"/>
  <c r="BE106" i="18"/>
  <c r="BE106" i="24" s="1"/>
  <c r="BD107" i="18"/>
  <c r="AP105" i="24"/>
  <c r="B105" i="24"/>
  <c r="L105" i="24"/>
  <c r="AX105" i="24"/>
  <c r="J105" i="24"/>
  <c r="Q105" i="24"/>
  <c r="K35" i="29"/>
  <c r="BB104" i="24"/>
  <c r="AH105" i="24"/>
  <c r="A105" i="24"/>
  <c r="K30" i="29"/>
  <c r="AM105" i="24"/>
  <c r="AZ105" i="24"/>
  <c r="S105" i="24"/>
  <c r="N105" i="24"/>
  <c r="H105" i="24"/>
  <c r="AD105" i="24"/>
  <c r="AC105" i="24"/>
  <c r="K33" i="29"/>
  <c r="W105" i="24"/>
  <c r="M105" i="24"/>
  <c r="T105" i="24"/>
  <c r="BA104" i="24"/>
  <c r="AL105" i="24"/>
  <c r="AN105" i="24"/>
  <c r="AS105" i="24"/>
  <c r="AE105" i="24"/>
  <c r="Y105" i="24"/>
  <c r="AJ105" i="24"/>
  <c r="AQ105" i="24"/>
  <c r="AW105" i="24"/>
  <c r="D105" i="24"/>
  <c r="K105" i="24"/>
  <c r="K34" i="29"/>
  <c r="K31" i="29"/>
  <c r="AV105" i="24"/>
  <c r="AY105" i="24"/>
  <c r="V105" i="24"/>
  <c r="U105" i="24"/>
  <c r="E105" i="24"/>
  <c r="AA105" i="24"/>
  <c r="AB105" i="24"/>
  <c r="K29" i="29"/>
  <c r="K32" i="29"/>
  <c r="Z105" i="24"/>
  <c r="P105" i="24"/>
  <c r="G105" i="24"/>
  <c r="AI105" i="24"/>
  <c r="AG105" i="24"/>
  <c r="AR105" i="24"/>
  <c r="BC104" i="24"/>
  <c r="AF105" i="24"/>
  <c r="O105" i="24"/>
  <c r="AT105" i="24"/>
  <c r="F105" i="24"/>
  <c r="K28" i="29"/>
  <c r="AO105" i="24"/>
  <c r="AK105" i="24"/>
  <c r="I105" i="24"/>
  <c r="AU105" i="24"/>
  <c r="R105" i="24"/>
  <c r="C105" i="24"/>
  <c r="X105" i="24"/>
  <c r="K27" i="29"/>
  <c r="U100" i="23" l="1"/>
  <c r="W100" i="23"/>
  <c r="F100" i="23"/>
  <c r="X100" i="23"/>
  <c r="BE104" i="23"/>
  <c r="BB104" i="23"/>
  <c r="BH104" i="23"/>
  <c r="C105" i="23"/>
  <c r="B105" i="23" s="1"/>
  <c r="BF104" i="23"/>
  <c r="BD104" i="23" s="1"/>
  <c r="BC104" i="23" s="1"/>
  <c r="AA100" i="23"/>
  <c r="I100" i="23"/>
  <c r="AL100" i="23"/>
  <c r="Z100" i="23"/>
  <c r="AI100" i="23"/>
  <c r="AE100" i="23"/>
  <c r="AM100" i="23"/>
  <c r="AP100" i="23"/>
  <c r="AG100" i="23"/>
  <c r="AK100" i="23"/>
  <c r="AJ100" i="23"/>
  <c r="H100" i="23"/>
  <c r="AB100" i="23"/>
  <c r="D100" i="23"/>
  <c r="Q100" i="23"/>
  <c r="R100" i="23"/>
  <c r="S100" i="23"/>
  <c r="T100" i="23"/>
  <c r="K100" i="23"/>
  <c r="M100" i="23"/>
  <c r="P100" i="23"/>
  <c r="O100" i="23"/>
  <c r="N100" i="23"/>
  <c r="L100" i="23"/>
  <c r="E100" i="23"/>
  <c r="V100" i="23"/>
  <c r="AD100" i="23"/>
  <c r="BI99" i="23"/>
  <c r="J100" i="23"/>
  <c r="BJ103" i="23"/>
  <c r="A103" i="23"/>
  <c r="AH100" i="23"/>
  <c r="Y100" i="23"/>
  <c r="AO100" i="23"/>
  <c r="AN100" i="23"/>
  <c r="AC100" i="23"/>
  <c r="AF100" i="23"/>
  <c r="AQ100" i="23"/>
  <c r="G100" i="23"/>
  <c r="BC103" i="23"/>
  <c r="AB101" i="22"/>
  <c r="A105" i="22"/>
  <c r="B105" i="22"/>
  <c r="V101" i="22"/>
  <c r="AN101" i="22"/>
  <c r="AO101" i="22"/>
  <c r="W101" i="22"/>
  <c r="AL101" i="22"/>
  <c r="U101" i="22"/>
  <c r="C101" i="22"/>
  <c r="H101" i="22"/>
  <c r="F101" i="22"/>
  <c r="AJ101" i="22"/>
  <c r="D101" i="22"/>
  <c r="J101" i="22"/>
  <c r="Z101" i="22"/>
  <c r="AK101" i="22"/>
  <c r="AG101" i="22"/>
  <c r="AF101" i="22"/>
  <c r="AI101" i="22"/>
  <c r="G101" i="22"/>
  <c r="AM101" i="22"/>
  <c r="AD101" i="22"/>
  <c r="AE101" i="22"/>
  <c r="AC101" i="22"/>
  <c r="I101" i="22"/>
  <c r="E101" i="22"/>
  <c r="AA101" i="22"/>
  <c r="Y101" i="22"/>
  <c r="X101" i="22"/>
  <c r="AH101" i="22"/>
  <c r="AP101" i="22"/>
  <c r="A105" i="21"/>
  <c r="B105" i="21"/>
  <c r="J104" i="21"/>
  <c r="J104" i="22" s="1"/>
  <c r="BH104" i="21"/>
  <c r="BD104" i="21"/>
  <c r="BF104" i="21"/>
  <c r="K104" i="21"/>
  <c r="K104" i="22" s="1"/>
  <c r="BI104" i="21"/>
  <c r="BC104" i="21"/>
  <c r="D102" i="21"/>
  <c r="AH102" i="21"/>
  <c r="AE102" i="21"/>
  <c r="AN102" i="21"/>
  <c r="AJ102" i="21"/>
  <c r="I102" i="21"/>
  <c r="I102" i="22" s="1"/>
  <c r="J102" i="21"/>
  <c r="AI102" i="21"/>
  <c r="F102" i="21"/>
  <c r="AO102" i="21"/>
  <c r="E102" i="21"/>
  <c r="K102" i="21"/>
  <c r="AD102" i="21"/>
  <c r="Z102" i="21"/>
  <c r="AL102" i="21"/>
  <c r="AG102" i="21"/>
  <c r="AF102" i="21"/>
  <c r="AM102" i="21"/>
  <c r="H102" i="21"/>
  <c r="H102" i="22" s="1"/>
  <c r="AC102" i="21"/>
  <c r="L102" i="21"/>
  <c r="L102" i="22" s="1"/>
  <c r="AP102" i="21"/>
  <c r="C102" i="21"/>
  <c r="M102" i="21"/>
  <c r="M102" i="22" s="1"/>
  <c r="G102" i="21"/>
  <c r="G102" i="22" s="1"/>
  <c r="AK102" i="21"/>
  <c r="AB102" i="21"/>
  <c r="AA102" i="21"/>
  <c r="BE104" i="21"/>
  <c r="M104" i="21"/>
  <c r="M104" i="22" s="1"/>
  <c r="BK104" i="21"/>
  <c r="BG104" i="21"/>
  <c r="BB104" i="21"/>
  <c r="BJ104" i="21"/>
  <c r="L104" i="21"/>
  <c r="L104" i="22" s="1"/>
  <c r="BM104" i="21"/>
  <c r="O104" i="21"/>
  <c r="O104" i="22" s="1"/>
  <c r="N104" i="21"/>
  <c r="N104" i="22" s="1"/>
  <c r="BL104" i="21"/>
  <c r="BA104" i="21"/>
  <c r="BZ103" i="21"/>
  <c r="L105" i="20"/>
  <c r="AD105" i="20"/>
  <c r="G105" i="20"/>
  <c r="AC105" i="20"/>
  <c r="E105" i="20"/>
  <c r="Y105" i="20"/>
  <c r="A105" i="20"/>
  <c r="R105" i="20"/>
  <c r="R105" i="21" s="1"/>
  <c r="R105" i="22" s="1"/>
  <c r="AE105" i="20"/>
  <c r="AB105" i="20"/>
  <c r="C105" i="20"/>
  <c r="D105" i="20"/>
  <c r="P105" i="20"/>
  <c r="P105" i="21" s="1"/>
  <c r="P105" i="22" s="1"/>
  <c r="K105" i="20"/>
  <c r="AK105" i="20"/>
  <c r="I105" i="20"/>
  <c r="AG105" i="20"/>
  <c r="F105" i="20"/>
  <c r="Z105" i="20"/>
  <c r="S105" i="20"/>
  <c r="S105" i="21" s="1"/>
  <c r="S105" i="22" s="1"/>
  <c r="AI105" i="20"/>
  <c r="AF105" i="20"/>
  <c r="V105" i="20"/>
  <c r="V105" i="21" s="1"/>
  <c r="V105" i="22" s="1"/>
  <c r="O105" i="20"/>
  <c r="M105" i="20"/>
  <c r="AO105" i="20"/>
  <c r="J105" i="20"/>
  <c r="AH105" i="20"/>
  <c r="W105" i="20"/>
  <c r="W105" i="21" s="1"/>
  <c r="W105" i="22" s="1"/>
  <c r="AM105" i="20"/>
  <c r="T105" i="20"/>
  <c r="T105" i="21" s="1"/>
  <c r="T105" i="22" s="1"/>
  <c r="AJ105" i="20"/>
  <c r="AL105" i="20"/>
  <c r="H105" i="20"/>
  <c r="B105" i="20"/>
  <c r="U105" i="20"/>
  <c r="U105" i="21" s="1"/>
  <c r="U105" i="22" s="1"/>
  <c r="Q105" i="20"/>
  <c r="Q105" i="21" s="1"/>
  <c r="Q105" i="22" s="1"/>
  <c r="N105" i="20"/>
  <c r="AP105" i="20"/>
  <c r="AA105" i="20"/>
  <c r="X105" i="20"/>
  <c r="X105" i="21" s="1"/>
  <c r="X105" i="22" s="1"/>
  <c r="AN105" i="20"/>
  <c r="BD126" i="24"/>
  <c r="K75" i="29"/>
  <c r="K81" i="29"/>
  <c r="K80" i="29"/>
  <c r="K82" i="29"/>
  <c r="K79" i="29"/>
  <c r="K78" i="29"/>
  <c r="K83" i="29"/>
  <c r="K76" i="29"/>
  <c r="K77" i="29"/>
  <c r="BE107" i="18"/>
  <c r="BE107" i="24" s="1"/>
  <c r="BD108" i="18"/>
  <c r="AA32" i="41"/>
  <c r="AA33" i="41"/>
  <c r="AA30" i="41"/>
  <c r="AA26" i="41"/>
  <c r="AA34" i="41"/>
  <c r="AA31" i="41"/>
  <c r="AA27" i="41"/>
  <c r="AA29" i="41"/>
  <c r="AA28" i="41"/>
  <c r="AA17" i="41"/>
  <c r="R34" i="29"/>
  <c r="AA13" i="41"/>
  <c r="R30" i="29"/>
  <c r="AA15" i="41"/>
  <c r="R32" i="29"/>
  <c r="AA14" i="41"/>
  <c r="R31" i="29"/>
  <c r="AA11" i="41"/>
  <c r="R28" i="29"/>
  <c r="R29" i="29"/>
  <c r="AA12" i="41"/>
  <c r="R35" i="29"/>
  <c r="AA18" i="41"/>
  <c r="AA10" i="41"/>
  <c r="R27" i="29"/>
  <c r="AA16" i="41"/>
  <c r="R33" i="29"/>
  <c r="BC105" i="24"/>
  <c r="AW106" i="24"/>
  <c r="AZ106" i="24"/>
  <c r="AV106" i="24"/>
  <c r="W106" i="24"/>
  <c r="E106" i="24"/>
  <c r="AG106" i="24"/>
  <c r="AB106" i="24"/>
  <c r="P106" i="24"/>
  <c r="AQ106" i="24"/>
  <c r="B106" i="24"/>
  <c r="AF106" i="24"/>
  <c r="C106" i="24"/>
  <c r="AD106" i="24"/>
  <c r="G106" i="24"/>
  <c r="AP106" i="24"/>
  <c r="AE106" i="24"/>
  <c r="F106" i="24"/>
  <c r="AN106" i="24"/>
  <c r="K106" i="24"/>
  <c r="AX106" i="24"/>
  <c r="AK106" i="24"/>
  <c r="AU106" i="24"/>
  <c r="D106" i="24"/>
  <c r="N106" i="24"/>
  <c r="A106" i="24"/>
  <c r="AA106" i="24"/>
  <c r="Z106" i="24"/>
  <c r="M106" i="24"/>
  <c r="AY106" i="24"/>
  <c r="AO106" i="24"/>
  <c r="H106" i="24"/>
  <c r="AJ106" i="24"/>
  <c r="AH106" i="24"/>
  <c r="U106" i="24"/>
  <c r="O106" i="24"/>
  <c r="X106" i="24"/>
  <c r="J106" i="24"/>
  <c r="S106" i="24"/>
  <c r="AL106" i="24"/>
  <c r="Y106" i="24"/>
  <c r="L106" i="24"/>
  <c r="R106" i="24"/>
  <c r="AI106" i="24"/>
  <c r="AT106" i="24"/>
  <c r="AM106" i="24"/>
  <c r="AS106" i="24"/>
  <c r="T106" i="24"/>
  <c r="V106" i="24"/>
  <c r="I106" i="24"/>
  <c r="BB105" i="24"/>
  <c r="BA105" i="24" s="1"/>
  <c r="Q106" i="24"/>
  <c r="AC106" i="24"/>
  <c r="AR106" i="24"/>
  <c r="Y101" i="23" l="1"/>
  <c r="J101" i="23"/>
  <c r="U101" i="23"/>
  <c r="BH105" i="23"/>
  <c r="BB105" i="23"/>
  <c r="C106" i="23"/>
  <c r="B106" i="23" s="1"/>
  <c r="BF105" i="23"/>
  <c r="BD105" i="23" s="1"/>
  <c r="BE105" i="23"/>
  <c r="AN101" i="23"/>
  <c r="AP101" i="23"/>
  <c r="Z101" i="23"/>
  <c r="AD101" i="23"/>
  <c r="H101" i="23"/>
  <c r="AL101" i="23"/>
  <c r="AK101" i="23"/>
  <c r="V101" i="23"/>
  <c r="AO101" i="23"/>
  <c r="AC101" i="23"/>
  <c r="BI100" i="23"/>
  <c r="E101" i="23"/>
  <c r="BJ104" i="23"/>
  <c r="A104" i="23"/>
  <c r="AQ101" i="23"/>
  <c r="AB101" i="23"/>
  <c r="AF101" i="23"/>
  <c r="AJ101" i="23"/>
  <c r="AA101" i="23"/>
  <c r="G101" i="23"/>
  <c r="AM101" i="23"/>
  <c r="W101" i="23"/>
  <c r="AH101" i="23"/>
  <c r="D101" i="23"/>
  <c r="R101" i="23"/>
  <c r="S101" i="23"/>
  <c r="T101" i="23"/>
  <c r="Q101" i="23"/>
  <c r="M101" i="23"/>
  <c r="N101" i="23"/>
  <c r="O101" i="23"/>
  <c r="L101" i="23"/>
  <c r="P101" i="23"/>
  <c r="AI101" i="23"/>
  <c r="F101" i="23"/>
  <c r="AE101" i="23"/>
  <c r="AG101" i="23"/>
  <c r="K101" i="23"/>
  <c r="I101" i="23"/>
  <c r="X101" i="23"/>
  <c r="AB102" i="22"/>
  <c r="A106" i="22"/>
  <c r="B106" i="22"/>
  <c r="AA102" i="22"/>
  <c r="AC102" i="22"/>
  <c r="AG102" i="22"/>
  <c r="K102" i="22"/>
  <c r="AI102" i="22"/>
  <c r="AN102" i="22"/>
  <c r="C102" i="22"/>
  <c r="AL102" i="22"/>
  <c r="E102" i="22"/>
  <c r="J102" i="22"/>
  <c r="AE102" i="22"/>
  <c r="AK102" i="22"/>
  <c r="AP102" i="22"/>
  <c r="AM102" i="22"/>
  <c r="Z102" i="22"/>
  <c r="AO102" i="22"/>
  <c r="AH102" i="22"/>
  <c r="AF102" i="22"/>
  <c r="AD102" i="22"/>
  <c r="F102" i="22"/>
  <c r="AJ102" i="22"/>
  <c r="D102" i="22"/>
  <c r="A106" i="21"/>
  <c r="B106" i="21"/>
  <c r="BK105" i="21"/>
  <c r="M105" i="21"/>
  <c r="M105" i="22" s="1"/>
  <c r="BC105" i="21"/>
  <c r="BJ105" i="21"/>
  <c r="O105" i="21"/>
  <c r="O105" i="22" s="1"/>
  <c r="BM105" i="21"/>
  <c r="BG105" i="21"/>
  <c r="BB105" i="21"/>
  <c r="AJ103" i="21"/>
  <c r="AF103" i="21"/>
  <c r="E103" i="21"/>
  <c r="AO103" i="21"/>
  <c r="D103" i="21"/>
  <c r="Z103" i="21"/>
  <c r="Z103" i="22" s="1"/>
  <c r="AL103" i="21"/>
  <c r="F103" i="21"/>
  <c r="AM103" i="21"/>
  <c r="R103" i="21"/>
  <c r="R103" i="22" s="1"/>
  <c r="AA103" i="21"/>
  <c r="AN103" i="21"/>
  <c r="AI103" i="21"/>
  <c r="AG103" i="21"/>
  <c r="C103" i="21"/>
  <c r="I103" i="21"/>
  <c r="I103" i="22" s="1"/>
  <c r="AD103" i="21"/>
  <c r="H103" i="21"/>
  <c r="AE103" i="21"/>
  <c r="AP103" i="21"/>
  <c r="G103" i="21"/>
  <c r="AB103" i="21"/>
  <c r="AC103" i="21"/>
  <c r="AH103" i="21"/>
  <c r="AK103" i="21"/>
  <c r="BH105" i="21"/>
  <c r="BA105" i="21"/>
  <c r="BE105" i="21"/>
  <c r="BZ104" i="21"/>
  <c r="BL105" i="21"/>
  <c r="N105" i="21"/>
  <c r="N105" i="22" s="1"/>
  <c r="BF105" i="21"/>
  <c r="BD105" i="21"/>
  <c r="BI105" i="21"/>
  <c r="U106" i="20"/>
  <c r="U106" i="21" s="1"/>
  <c r="U106" i="22" s="1"/>
  <c r="T106" i="20"/>
  <c r="T106" i="21" s="1"/>
  <c r="T106" i="22" s="1"/>
  <c r="AF106" i="20"/>
  <c r="Q106" i="20"/>
  <c r="Q106" i="21" s="1"/>
  <c r="Q106" i="22" s="1"/>
  <c r="N106" i="20"/>
  <c r="AD106" i="20"/>
  <c r="K106" i="20"/>
  <c r="AA106" i="20"/>
  <c r="AC106" i="20"/>
  <c r="AB106" i="20"/>
  <c r="H106" i="20"/>
  <c r="AN106" i="20"/>
  <c r="Y106" i="20"/>
  <c r="A106" i="20"/>
  <c r="R106" i="20"/>
  <c r="R106" i="21" s="1"/>
  <c r="R106" i="22" s="1"/>
  <c r="AH106" i="20"/>
  <c r="O106" i="20"/>
  <c r="AE106" i="20"/>
  <c r="E106" i="20"/>
  <c r="C106" i="20"/>
  <c r="D106" i="20"/>
  <c r="AJ106" i="20"/>
  <c r="P106" i="20"/>
  <c r="P106" i="21" s="1"/>
  <c r="P106" i="22" s="1"/>
  <c r="AG106" i="20"/>
  <c r="F106" i="20"/>
  <c r="V106" i="20"/>
  <c r="V106" i="21" s="1"/>
  <c r="V106" i="22" s="1"/>
  <c r="AL106" i="20"/>
  <c r="B106" i="20"/>
  <c r="S106" i="20"/>
  <c r="S106" i="21" s="1"/>
  <c r="S106" i="22" s="1"/>
  <c r="AI106" i="20"/>
  <c r="M106" i="20"/>
  <c r="AK106" i="20"/>
  <c r="L106" i="20"/>
  <c r="X106" i="20"/>
  <c r="X106" i="21" s="1"/>
  <c r="X106" i="22" s="1"/>
  <c r="I106" i="20"/>
  <c r="AO106" i="20"/>
  <c r="J106" i="20"/>
  <c r="Z106" i="20"/>
  <c r="AP106" i="20"/>
  <c r="G106" i="20"/>
  <c r="W106" i="20"/>
  <c r="W106" i="21" s="1"/>
  <c r="W106" i="22" s="1"/>
  <c r="AM106" i="20"/>
  <c r="BD127" i="24"/>
  <c r="BE108" i="18"/>
  <c r="BE108" i="24" s="1"/>
  <c r="BD109" i="18"/>
  <c r="AR7" i="41"/>
  <c r="AP7" i="41"/>
  <c r="AK7" i="41"/>
  <c r="AL7" i="41"/>
  <c r="AO7" i="41"/>
  <c r="AQ7" i="41"/>
  <c r="AJ7" i="41"/>
  <c r="AM7" i="41"/>
  <c r="AN7" i="41"/>
  <c r="AR17" i="41"/>
  <c r="AP11" i="41"/>
  <c r="AM11" i="41"/>
  <c r="AR11" i="41"/>
  <c r="AO11" i="41"/>
  <c r="AQ11" i="41"/>
  <c r="AN11" i="41"/>
  <c r="AL11" i="41"/>
  <c r="AN12" i="41"/>
  <c r="AQ12" i="41"/>
  <c r="AR12" i="41"/>
  <c r="AP12" i="41"/>
  <c r="AO12" i="41"/>
  <c r="AM12" i="41"/>
  <c r="AO8" i="41"/>
  <c r="AK8" i="41"/>
  <c r="AJ8" i="41"/>
  <c r="AM8" i="41"/>
  <c r="AN8" i="41"/>
  <c r="AQ8" i="41"/>
  <c r="AP8" i="41"/>
  <c r="AL8" i="41"/>
  <c r="AR8" i="41"/>
  <c r="AJ4" i="41"/>
  <c r="AO4" i="41"/>
  <c r="AL4" i="41"/>
  <c r="AR4" i="41"/>
  <c r="AN4" i="41"/>
  <c r="AK4" i="41"/>
  <c r="AP4" i="41"/>
  <c r="AQ4" i="41"/>
  <c r="AM4" i="41"/>
  <c r="AR16" i="41"/>
  <c r="AQ16" i="41"/>
  <c r="AR5" i="41"/>
  <c r="AN5" i="41"/>
  <c r="AQ5" i="41"/>
  <c r="AM5" i="41"/>
  <c r="AL5" i="41"/>
  <c r="AK5" i="41"/>
  <c r="AJ5" i="41"/>
  <c r="AO5" i="41"/>
  <c r="AP5" i="41"/>
  <c r="AP6" i="41"/>
  <c r="AQ6" i="41"/>
  <c r="AO6" i="41"/>
  <c r="AK6" i="41"/>
  <c r="AM6" i="41"/>
  <c r="AJ6" i="41"/>
  <c r="AR6" i="41"/>
  <c r="AL6" i="41"/>
  <c r="AN6" i="41"/>
  <c r="AK9" i="41"/>
  <c r="AN9" i="41"/>
  <c r="AM9" i="41"/>
  <c r="AL9" i="41"/>
  <c r="AR9" i="41"/>
  <c r="AJ9" i="41"/>
  <c r="AQ9" i="41"/>
  <c r="AP9" i="41"/>
  <c r="AO9" i="41"/>
  <c r="AQ15" i="41"/>
  <c r="AR15" i="41"/>
  <c r="AP15" i="41"/>
  <c r="AP14" i="41"/>
  <c r="AO14" i="41"/>
  <c r="AR14" i="41"/>
  <c r="AQ14" i="41"/>
  <c r="AR13" i="41"/>
  <c r="AO13" i="41"/>
  <c r="AQ13" i="41"/>
  <c r="AN13" i="41"/>
  <c r="AP13" i="41"/>
  <c r="AK10" i="41"/>
  <c r="AO10" i="41"/>
  <c r="AR10" i="41"/>
  <c r="AQ10" i="41"/>
  <c r="AP10" i="41"/>
  <c r="AL10" i="41"/>
  <c r="AM10" i="41"/>
  <c r="AN10" i="41"/>
  <c r="BB106" i="24"/>
  <c r="AZ107" i="24"/>
  <c r="AA107" i="24"/>
  <c r="AU107" i="24"/>
  <c r="AY107" i="24"/>
  <c r="AS107" i="24"/>
  <c r="C107" i="24"/>
  <c r="O107" i="24"/>
  <c r="L107" i="24"/>
  <c r="BA106" i="24"/>
  <c r="AF107" i="24"/>
  <c r="E107" i="24"/>
  <c r="AM107" i="24"/>
  <c r="J107" i="24"/>
  <c r="AW107" i="24"/>
  <c r="AN107" i="24"/>
  <c r="AT107" i="24"/>
  <c r="AI107" i="24"/>
  <c r="M107" i="24"/>
  <c r="D107" i="24"/>
  <c r="Z107" i="24"/>
  <c r="Y107" i="24"/>
  <c r="P107" i="24"/>
  <c r="AX107" i="24"/>
  <c r="AR107" i="24"/>
  <c r="G107" i="24"/>
  <c r="K107" i="24"/>
  <c r="AG107" i="24"/>
  <c r="X107" i="24"/>
  <c r="N107" i="24"/>
  <c r="BC106" i="24"/>
  <c r="W107" i="24"/>
  <c r="I107" i="24"/>
  <c r="R107" i="24"/>
  <c r="AK107" i="24"/>
  <c r="AB107" i="24"/>
  <c r="V107" i="24"/>
  <c r="Q107" i="24"/>
  <c r="H107" i="24"/>
  <c r="AH107" i="24"/>
  <c r="AJ107" i="24"/>
  <c r="AL107" i="24"/>
  <c r="AV107" i="24"/>
  <c r="AQ107" i="24"/>
  <c r="U107" i="24"/>
  <c r="AP107" i="24"/>
  <c r="A107" i="24"/>
  <c r="AE107" i="24"/>
  <c r="B107" i="24"/>
  <c r="AC107" i="24"/>
  <c r="T107" i="24"/>
  <c r="F107" i="24"/>
  <c r="AO107" i="24"/>
  <c r="AD107" i="24"/>
  <c r="S107" i="24"/>
  <c r="AK102" i="23" l="1"/>
  <c r="AI102" i="23"/>
  <c r="BE106" i="23"/>
  <c r="C107" i="23"/>
  <c r="B107" i="23" s="1"/>
  <c r="BB106" i="23"/>
  <c r="BH106" i="23"/>
  <c r="BF106" i="23"/>
  <c r="BD106" i="23" s="1"/>
  <c r="BC106" i="23" s="1"/>
  <c r="F102" i="23"/>
  <c r="AE102" i="23"/>
  <c r="AA102" i="23"/>
  <c r="AF102" i="23"/>
  <c r="D102" i="23"/>
  <c r="Z102" i="23"/>
  <c r="Y102" i="23"/>
  <c r="U102" i="23"/>
  <c r="T102" i="23"/>
  <c r="S102" i="23"/>
  <c r="Q102" i="23"/>
  <c r="X102" i="23"/>
  <c r="R102" i="23"/>
  <c r="V102" i="23"/>
  <c r="W102" i="23"/>
  <c r="P102" i="23"/>
  <c r="O102" i="23"/>
  <c r="AH102" i="23"/>
  <c r="I102" i="23"/>
  <c r="N102" i="23"/>
  <c r="M102" i="23"/>
  <c r="AQ102" i="23"/>
  <c r="AB102" i="23"/>
  <c r="E102" i="23"/>
  <c r="AG102" i="23"/>
  <c r="AN102" i="23"/>
  <c r="K102" i="23"/>
  <c r="AO102" i="23"/>
  <c r="AD102" i="23"/>
  <c r="AC102" i="23"/>
  <c r="H102" i="23"/>
  <c r="AJ102" i="23"/>
  <c r="BJ105" i="23"/>
  <c r="A105" i="23"/>
  <c r="G102" i="23"/>
  <c r="AP102" i="23"/>
  <c r="AL102" i="23"/>
  <c r="AM102" i="23"/>
  <c r="L102" i="23"/>
  <c r="J102" i="23"/>
  <c r="BI101" i="23"/>
  <c r="BC105" i="23"/>
  <c r="AK103" i="22"/>
  <c r="B107" i="22"/>
  <c r="A107" i="22"/>
  <c r="AB103" i="22"/>
  <c r="H103" i="22"/>
  <c r="AG103" i="22"/>
  <c r="AF103" i="22"/>
  <c r="G103" i="22"/>
  <c r="AD103" i="22"/>
  <c r="AI103" i="22"/>
  <c r="AM103" i="22"/>
  <c r="D103" i="22"/>
  <c r="AJ103" i="22"/>
  <c r="AH103" i="22"/>
  <c r="AP103" i="22"/>
  <c r="AN103" i="22"/>
  <c r="F103" i="22"/>
  <c r="AO103" i="22"/>
  <c r="AC103" i="22"/>
  <c r="AE103" i="22"/>
  <c r="C103" i="22"/>
  <c r="AA103" i="22"/>
  <c r="AL103" i="22"/>
  <c r="E103" i="22"/>
  <c r="BZ105" i="21"/>
  <c r="AD105" i="21" s="1"/>
  <c r="B107" i="21"/>
  <c r="A107" i="21"/>
  <c r="BE106" i="21"/>
  <c r="BA106" i="21"/>
  <c r="BG106" i="21"/>
  <c r="M106" i="21"/>
  <c r="M106" i="22" s="1"/>
  <c r="BK106" i="21"/>
  <c r="BC106" i="21"/>
  <c r="BF106" i="21"/>
  <c r="BI106" i="21"/>
  <c r="BH106" i="21"/>
  <c r="BJ106" i="21"/>
  <c r="L106" i="21"/>
  <c r="L106" i="22" s="1"/>
  <c r="BD106" i="21"/>
  <c r="BB106" i="21"/>
  <c r="BM106" i="21"/>
  <c r="O106" i="21"/>
  <c r="O106" i="22" s="1"/>
  <c r="N106" i="21"/>
  <c r="N106" i="22" s="1"/>
  <c r="BL106" i="21"/>
  <c r="AO104" i="21"/>
  <c r="AA104" i="21"/>
  <c r="E104" i="21"/>
  <c r="AF104" i="21"/>
  <c r="AE104" i="21"/>
  <c r="AN104" i="21"/>
  <c r="C104" i="21"/>
  <c r="AI104" i="21"/>
  <c r="AJ104" i="21"/>
  <c r="AG104" i="21"/>
  <c r="H104" i="21"/>
  <c r="D104" i="21"/>
  <c r="AK104" i="21"/>
  <c r="AM104" i="21"/>
  <c r="Y104" i="21"/>
  <c r="AC104" i="21"/>
  <c r="F104" i="21"/>
  <c r="I104" i="21"/>
  <c r="AP104" i="21"/>
  <c r="Z104" i="21"/>
  <c r="AH104" i="21"/>
  <c r="G104" i="21"/>
  <c r="AB104" i="21"/>
  <c r="AD104" i="21"/>
  <c r="AL104" i="21"/>
  <c r="T107" i="20"/>
  <c r="T107" i="21" s="1"/>
  <c r="T107" i="22" s="1"/>
  <c r="S107" i="20"/>
  <c r="S107" i="21" s="1"/>
  <c r="S107" i="22" s="1"/>
  <c r="AE107" i="20"/>
  <c r="P107" i="20"/>
  <c r="P107" i="21" s="1"/>
  <c r="P107" i="22" s="1"/>
  <c r="Q107" i="20"/>
  <c r="Q107" i="21" s="1"/>
  <c r="Q107" i="22" s="1"/>
  <c r="AG107" i="20"/>
  <c r="J107" i="20"/>
  <c r="Z107" i="20"/>
  <c r="AP107" i="20"/>
  <c r="C107" i="20"/>
  <c r="D107" i="20"/>
  <c r="AB107" i="20"/>
  <c r="AA107" i="20"/>
  <c r="G107" i="20"/>
  <c r="AM107" i="20"/>
  <c r="X107" i="20"/>
  <c r="X107" i="21" s="1"/>
  <c r="X107" i="22" s="1"/>
  <c r="E107" i="20"/>
  <c r="U107" i="20"/>
  <c r="U107" i="21" s="1"/>
  <c r="U107" i="22" s="1"/>
  <c r="AK107" i="20"/>
  <c r="N107" i="20"/>
  <c r="AD107" i="20"/>
  <c r="AJ107" i="20"/>
  <c r="B107" i="20"/>
  <c r="AI107" i="20"/>
  <c r="O107" i="20"/>
  <c r="AF107" i="20"/>
  <c r="I107" i="20"/>
  <c r="Y107" i="20"/>
  <c r="AO107" i="20"/>
  <c r="A107" i="20"/>
  <c r="R107" i="20"/>
  <c r="R107" i="21" s="1"/>
  <c r="R107" i="22" s="1"/>
  <c r="AH107" i="20"/>
  <c r="L107" i="20"/>
  <c r="K107" i="20"/>
  <c r="W107" i="20"/>
  <c r="W107" i="21" s="1"/>
  <c r="W107" i="22" s="1"/>
  <c r="H107" i="20"/>
  <c r="AN107" i="20"/>
  <c r="M107" i="20"/>
  <c r="AC107" i="20"/>
  <c r="F107" i="20"/>
  <c r="V107" i="20"/>
  <c r="V107" i="21" s="1"/>
  <c r="V107" i="22" s="1"/>
  <c r="AL107" i="20"/>
  <c r="BD128" i="24"/>
  <c r="BE109" i="18"/>
  <c r="BE109" i="24" s="1"/>
  <c r="BD110" i="18"/>
  <c r="K108" i="24"/>
  <c r="D108" i="24"/>
  <c r="AD108" i="24"/>
  <c r="A108" i="24"/>
  <c r="S108" i="24"/>
  <c r="AR108" i="24"/>
  <c r="AC108" i="24"/>
  <c r="AW108" i="24"/>
  <c r="AQ108" i="24"/>
  <c r="F108" i="24"/>
  <c r="AJ108" i="24"/>
  <c r="W108" i="24"/>
  <c r="BB107" i="24"/>
  <c r="AN108" i="24"/>
  <c r="AA108" i="24"/>
  <c r="U108" i="24"/>
  <c r="Z108" i="24"/>
  <c r="T108" i="24"/>
  <c r="G108" i="24"/>
  <c r="AG108" i="24"/>
  <c r="AV108" i="24"/>
  <c r="AI108" i="24"/>
  <c r="AK108" i="24"/>
  <c r="AP108" i="24"/>
  <c r="AU108" i="24"/>
  <c r="N108" i="24"/>
  <c r="B108" i="24"/>
  <c r="X108" i="24"/>
  <c r="AO108" i="24"/>
  <c r="BC107" i="24"/>
  <c r="AF108" i="24"/>
  <c r="E108" i="24"/>
  <c r="AE108" i="24"/>
  <c r="J108" i="24"/>
  <c r="H108" i="24"/>
  <c r="AL108" i="24"/>
  <c r="I108" i="24"/>
  <c r="AZ108" i="24"/>
  <c r="AM108" i="24"/>
  <c r="AS108" i="24"/>
  <c r="R108" i="24"/>
  <c r="P108" i="24"/>
  <c r="C108" i="24"/>
  <c r="Y108" i="24"/>
  <c r="AB108" i="24"/>
  <c r="O108" i="24"/>
  <c r="BA107" i="24"/>
  <c r="AX108" i="24"/>
  <c r="M108" i="24"/>
  <c r="AY108" i="24"/>
  <c r="V108" i="24"/>
  <c r="AH108" i="24"/>
  <c r="L108" i="24"/>
  <c r="AT108" i="24"/>
  <c r="Q108" i="24"/>
  <c r="AG105" i="21" l="1"/>
  <c r="F103" i="23"/>
  <c r="BH107" i="23"/>
  <c r="BB107" i="23"/>
  <c r="C108" i="23"/>
  <c r="B108" i="23" s="1"/>
  <c r="BF107" i="23"/>
  <c r="BD107" i="23" s="1"/>
  <c r="BE107" i="23"/>
  <c r="D103" i="23"/>
  <c r="Z103" i="23"/>
  <c r="R103" i="23"/>
  <c r="Y103" i="23"/>
  <c r="Q103" i="23"/>
  <c r="T103" i="23"/>
  <c r="U103" i="23"/>
  <c r="W103" i="23"/>
  <c r="X103" i="23"/>
  <c r="V103" i="23"/>
  <c r="N103" i="23"/>
  <c r="O103" i="23"/>
  <c r="L103" i="23"/>
  <c r="P103" i="23"/>
  <c r="M103" i="23"/>
  <c r="K103" i="23"/>
  <c r="G103" i="23"/>
  <c r="AK103" i="23"/>
  <c r="AE103" i="23"/>
  <c r="I103" i="23"/>
  <c r="AL103" i="23"/>
  <c r="BI102" i="23"/>
  <c r="AF103" i="23"/>
  <c r="AO103" i="23"/>
  <c r="E103" i="23"/>
  <c r="H103" i="23"/>
  <c r="AC103" i="23"/>
  <c r="J103" i="23"/>
  <c r="AA103" i="23"/>
  <c r="AM103" i="23"/>
  <c r="AD103" i="23"/>
  <c r="AQ103" i="23"/>
  <c r="AN103" i="23"/>
  <c r="AG103" i="23"/>
  <c r="S103" i="23"/>
  <c r="AL104" i="22"/>
  <c r="AB103" i="23"/>
  <c r="AP103" i="23"/>
  <c r="AI103" i="23"/>
  <c r="AJ103" i="23"/>
  <c r="AH103" i="23"/>
  <c r="BJ106" i="23"/>
  <c r="A106" i="23"/>
  <c r="AD104" i="22"/>
  <c r="G105" i="21"/>
  <c r="AB104" i="22"/>
  <c r="AJ105" i="21"/>
  <c r="C105" i="21"/>
  <c r="C105" i="22" s="1"/>
  <c r="B108" i="22"/>
  <c r="A108" i="22"/>
  <c r="Z104" i="22"/>
  <c r="AC104" i="22"/>
  <c r="D104" i="22"/>
  <c r="AI104" i="22"/>
  <c r="AF104" i="22"/>
  <c r="AP104" i="22"/>
  <c r="Y104" i="22"/>
  <c r="H104" i="22"/>
  <c r="C104" i="22"/>
  <c r="E104" i="22"/>
  <c r="G104" i="22"/>
  <c r="I104" i="22"/>
  <c r="AM104" i="22"/>
  <c r="AG104" i="22"/>
  <c r="AN104" i="22"/>
  <c r="AA104" i="22"/>
  <c r="AH104" i="22"/>
  <c r="F104" i="22"/>
  <c r="AK104" i="22"/>
  <c r="AJ104" i="22"/>
  <c r="AE104" i="22"/>
  <c r="AO104" i="22"/>
  <c r="AP105" i="21"/>
  <c r="I105" i="21"/>
  <c r="AN105" i="21"/>
  <c r="L105" i="21"/>
  <c r="L105" i="22" s="1"/>
  <c r="AM105" i="21"/>
  <c r="AK105" i="21"/>
  <c r="AI105" i="21"/>
  <c r="AC105" i="21"/>
  <c r="AB105" i="21"/>
  <c r="AH105" i="21"/>
  <c r="F105" i="21"/>
  <c r="AE105" i="21"/>
  <c r="AO105" i="21"/>
  <c r="E105" i="21"/>
  <c r="J105" i="21"/>
  <c r="J105" i="22" s="1"/>
  <c r="AL105" i="21"/>
  <c r="Z105" i="21"/>
  <c r="Y105" i="21"/>
  <c r="D105" i="21"/>
  <c r="AA105" i="21"/>
  <c r="H105" i="21"/>
  <c r="K105" i="21"/>
  <c r="K105" i="22" s="1"/>
  <c r="AF105" i="21"/>
  <c r="B108" i="21"/>
  <c r="A108" i="21"/>
  <c r="L107" i="21"/>
  <c r="L107" i="22" s="1"/>
  <c r="BJ107" i="21"/>
  <c r="BM107" i="21"/>
  <c r="O107" i="21"/>
  <c r="O107" i="22" s="1"/>
  <c r="BC107" i="21"/>
  <c r="BD107" i="21"/>
  <c r="BF107" i="21"/>
  <c r="BL107" i="21"/>
  <c r="N107" i="21"/>
  <c r="N107" i="22" s="1"/>
  <c r="BG107" i="21"/>
  <c r="BB107" i="21"/>
  <c r="BH107" i="21"/>
  <c r="BK107" i="21"/>
  <c r="M107" i="21"/>
  <c r="M107" i="22" s="1"/>
  <c r="BI107" i="21"/>
  <c r="BE107" i="21"/>
  <c r="BA107" i="21"/>
  <c r="BZ106" i="21"/>
  <c r="K108" i="20"/>
  <c r="B108" i="20"/>
  <c r="R108" i="20"/>
  <c r="R108" i="21" s="1"/>
  <c r="R108" i="22" s="1"/>
  <c r="AD108" i="20"/>
  <c r="O108" i="20"/>
  <c r="P108" i="20"/>
  <c r="P108" i="21" s="1"/>
  <c r="P108" i="22" s="1"/>
  <c r="AF108" i="20"/>
  <c r="M108" i="20"/>
  <c r="AC108" i="20"/>
  <c r="AI108" i="20"/>
  <c r="Z108" i="20"/>
  <c r="F108" i="20"/>
  <c r="AL108" i="20"/>
  <c r="W108" i="20"/>
  <c r="D108" i="20"/>
  <c r="C108" i="20"/>
  <c r="T108" i="20"/>
  <c r="AJ108" i="20"/>
  <c r="Q108" i="20"/>
  <c r="Q108" i="21" s="1"/>
  <c r="Q108" i="22" s="1"/>
  <c r="AG108" i="20"/>
  <c r="S108" i="20"/>
  <c r="S108" i="21" s="1"/>
  <c r="S108" i="22" s="1"/>
  <c r="A108" i="20"/>
  <c r="AH108" i="20"/>
  <c r="N108" i="20"/>
  <c r="AE108" i="20"/>
  <c r="H108" i="20"/>
  <c r="X108" i="20"/>
  <c r="AN108" i="20"/>
  <c r="E108" i="20"/>
  <c r="U108" i="20"/>
  <c r="AK108" i="20"/>
  <c r="AA108" i="20"/>
  <c r="J108" i="20"/>
  <c r="AP108" i="20"/>
  <c r="V108" i="20"/>
  <c r="G108" i="20"/>
  <c r="AM108" i="20"/>
  <c r="L108" i="20"/>
  <c r="AB108" i="20"/>
  <c r="I108" i="20"/>
  <c r="Y108" i="20"/>
  <c r="AO108" i="20"/>
  <c r="BD129" i="24"/>
  <c r="BE110" i="18"/>
  <c r="BE110" i="24" s="1"/>
  <c r="BD111" i="18"/>
  <c r="AM109" i="24"/>
  <c r="F109" i="24"/>
  <c r="AH109" i="24"/>
  <c r="Q109" i="24"/>
  <c r="I109" i="24"/>
  <c r="W109" i="24"/>
  <c r="J109" i="24"/>
  <c r="AV109" i="24"/>
  <c r="BB108" i="24"/>
  <c r="H109" i="24"/>
  <c r="L109" i="24"/>
  <c r="AD109" i="24"/>
  <c r="A109" i="24"/>
  <c r="AK109" i="24"/>
  <c r="AL109" i="24"/>
  <c r="AW109" i="24"/>
  <c r="B109" i="24"/>
  <c r="AA109" i="24"/>
  <c r="D109" i="24"/>
  <c r="BC108" i="24"/>
  <c r="AP109" i="24"/>
  <c r="E109" i="24"/>
  <c r="Y109" i="24"/>
  <c r="AI109" i="24"/>
  <c r="V109" i="24"/>
  <c r="T109" i="24"/>
  <c r="BA108" i="24"/>
  <c r="AX109" i="24"/>
  <c r="U109" i="24"/>
  <c r="AO109" i="24"/>
  <c r="K109" i="24"/>
  <c r="AS109" i="24"/>
  <c r="X109" i="24"/>
  <c r="Z109" i="24"/>
  <c r="AB109" i="24"/>
  <c r="AG109" i="24"/>
  <c r="S109" i="24"/>
  <c r="AN109" i="24"/>
  <c r="AU109" i="24"/>
  <c r="AR109" i="24"/>
  <c r="AT109" i="24"/>
  <c r="M109" i="24"/>
  <c r="C109" i="24"/>
  <c r="AC109" i="24"/>
  <c r="AE109" i="24"/>
  <c r="R109" i="24"/>
  <c r="AQ109" i="24"/>
  <c r="AJ109" i="24"/>
  <c r="G109" i="24"/>
  <c r="P109" i="24"/>
  <c r="AY109" i="24"/>
  <c r="AZ109" i="24"/>
  <c r="O109" i="24"/>
  <c r="AF109" i="24"/>
  <c r="N109" i="24"/>
  <c r="BC107" i="23" l="1"/>
  <c r="AK104" i="23"/>
  <c r="C109" i="23"/>
  <c r="B109" i="23" s="1"/>
  <c r="BB108" i="23"/>
  <c r="BH108" i="23"/>
  <c r="BF108" i="23"/>
  <c r="BD108" i="23" s="1"/>
  <c r="BE108" i="23"/>
  <c r="AL104" i="23"/>
  <c r="AO104" i="23"/>
  <c r="H104" i="23"/>
  <c r="Z104" i="23"/>
  <c r="E104" i="23"/>
  <c r="AP104" i="23"/>
  <c r="G104" i="23"/>
  <c r="AH104" i="23"/>
  <c r="F104" i="23"/>
  <c r="AQ104" i="23"/>
  <c r="AD104" i="23"/>
  <c r="AE104" i="23"/>
  <c r="AM104" i="23"/>
  <c r="AF104" i="23"/>
  <c r="AI104" i="23"/>
  <c r="AN104" i="23"/>
  <c r="D104" i="23"/>
  <c r="R104" i="23"/>
  <c r="T104" i="23"/>
  <c r="Y104" i="23"/>
  <c r="S104" i="23"/>
  <c r="U104" i="23"/>
  <c r="Q104" i="23"/>
  <c r="V104" i="23"/>
  <c r="X104" i="23"/>
  <c r="W104" i="23"/>
  <c r="L104" i="23"/>
  <c r="P104" i="23"/>
  <c r="M104" i="23"/>
  <c r="O104" i="23"/>
  <c r="K104" i="23"/>
  <c r="N104" i="23"/>
  <c r="AG104" i="23"/>
  <c r="AA104" i="23"/>
  <c r="BI103" i="23"/>
  <c r="AB104" i="23"/>
  <c r="J104" i="23"/>
  <c r="I104" i="23"/>
  <c r="AJ104" i="23"/>
  <c r="AC104" i="23"/>
  <c r="BJ107" i="23"/>
  <c r="A107" i="23"/>
  <c r="AF105" i="22"/>
  <c r="G105" i="22"/>
  <c r="A109" i="22"/>
  <c r="B109" i="22"/>
  <c r="AA105" i="22"/>
  <c r="AL105" i="22"/>
  <c r="AE105" i="22"/>
  <c r="AC105" i="22"/>
  <c r="AG105" i="22"/>
  <c r="D105" i="22"/>
  <c r="F105" i="22"/>
  <c r="AI105" i="22"/>
  <c r="AN105" i="22"/>
  <c r="AJ105" i="22"/>
  <c r="Y105" i="22"/>
  <c r="E105" i="22"/>
  <c r="AH105" i="22"/>
  <c r="AK105" i="22"/>
  <c r="I105" i="22"/>
  <c r="H105" i="22"/>
  <c r="Z105" i="22"/>
  <c r="AO105" i="22"/>
  <c r="AB105" i="22"/>
  <c r="AM105" i="22"/>
  <c r="AP105" i="22"/>
  <c r="AD105" i="22"/>
  <c r="A109" i="21"/>
  <c r="B109" i="21"/>
  <c r="J108" i="21"/>
  <c r="J108" i="22" s="1"/>
  <c r="BH108" i="21"/>
  <c r="BC108" i="21"/>
  <c r="O108" i="21"/>
  <c r="O108" i="22" s="1"/>
  <c r="BM108" i="21"/>
  <c r="K108" i="21"/>
  <c r="K108" i="22" s="1"/>
  <c r="BI108" i="21"/>
  <c r="BZ107" i="21"/>
  <c r="BG108" i="21"/>
  <c r="I108" i="21"/>
  <c r="I108" i="22" s="1"/>
  <c r="BE108" i="21"/>
  <c r="BL108" i="21"/>
  <c r="N108" i="21"/>
  <c r="N108" i="22" s="1"/>
  <c r="BA108" i="21"/>
  <c r="BD108" i="21"/>
  <c r="BK108" i="21"/>
  <c r="M108" i="21"/>
  <c r="M108" i="22" s="1"/>
  <c r="AO106" i="21"/>
  <c r="I106" i="21"/>
  <c r="E106" i="21"/>
  <c r="K106" i="21"/>
  <c r="K106" i="22" s="1"/>
  <c r="AM106" i="21"/>
  <c r="AE106" i="21"/>
  <c r="J106" i="21"/>
  <c r="F106" i="21"/>
  <c r="AK106" i="21"/>
  <c r="AH106" i="21"/>
  <c r="Z106" i="21"/>
  <c r="AB106" i="21"/>
  <c r="AG106" i="21"/>
  <c r="AN106" i="21"/>
  <c r="AP106" i="21"/>
  <c r="AF106" i="21"/>
  <c r="AI106" i="21"/>
  <c r="AD106" i="21"/>
  <c r="Y106" i="21"/>
  <c r="Y106" i="22" s="1"/>
  <c r="G106" i="21"/>
  <c r="C106" i="21"/>
  <c r="AA106" i="21"/>
  <c r="AL106" i="21"/>
  <c r="H106" i="21"/>
  <c r="AJ106" i="21"/>
  <c r="D106" i="21"/>
  <c r="AC106" i="21"/>
  <c r="BB108" i="21"/>
  <c r="BJ108" i="21"/>
  <c r="L108" i="21"/>
  <c r="L108" i="22" s="1"/>
  <c r="BF108" i="21"/>
  <c r="A109" i="20"/>
  <c r="J109" i="20"/>
  <c r="Y109" i="20"/>
  <c r="E109" i="20"/>
  <c r="AK109" i="20"/>
  <c r="N109" i="20"/>
  <c r="O109" i="20"/>
  <c r="AE109" i="20"/>
  <c r="L109" i="20"/>
  <c r="AB109" i="20"/>
  <c r="R109" i="20"/>
  <c r="R109" i="21" s="1"/>
  <c r="R109" i="22" s="1"/>
  <c r="AP109" i="20"/>
  <c r="AG109" i="20"/>
  <c r="M109" i="20"/>
  <c r="V109" i="20"/>
  <c r="B109" i="20"/>
  <c r="S109" i="20"/>
  <c r="S109" i="21" s="1"/>
  <c r="S109" i="22" s="1"/>
  <c r="AI109" i="20"/>
  <c r="P109" i="20"/>
  <c r="P109" i="21" s="1"/>
  <c r="P109" i="22" s="1"/>
  <c r="AF109" i="20"/>
  <c r="I109" i="20"/>
  <c r="AO109" i="20"/>
  <c r="U109" i="20"/>
  <c r="AD109" i="20"/>
  <c r="G109" i="20"/>
  <c r="W109" i="20"/>
  <c r="AM109" i="20"/>
  <c r="D109" i="20"/>
  <c r="C109" i="20"/>
  <c r="T109" i="20"/>
  <c r="AJ109" i="20"/>
  <c r="AH109" i="20"/>
  <c r="Z109" i="20"/>
  <c r="Q109" i="20"/>
  <c r="Q109" i="21" s="1"/>
  <c r="Q109" i="22" s="1"/>
  <c r="AC109" i="20"/>
  <c r="F109" i="20"/>
  <c r="AL109" i="20"/>
  <c r="K109" i="20"/>
  <c r="AA109" i="20"/>
  <c r="H109" i="20"/>
  <c r="X109" i="20"/>
  <c r="AN109" i="20"/>
  <c r="BD130" i="24"/>
  <c r="BE111" i="18"/>
  <c r="BE111" i="24" s="1"/>
  <c r="BD112" i="18"/>
  <c r="V110" i="24"/>
  <c r="N110" i="24"/>
  <c r="S110" i="24"/>
  <c r="AC110" i="24"/>
  <c r="AE110" i="24"/>
  <c r="AV110" i="24"/>
  <c r="AH110" i="24"/>
  <c r="W110" i="24"/>
  <c r="BC109" i="24"/>
  <c r="AO110" i="24"/>
  <c r="AF110" i="24"/>
  <c r="G110" i="24"/>
  <c r="E110" i="24"/>
  <c r="AT110" i="24"/>
  <c r="AG110" i="24"/>
  <c r="X110" i="24"/>
  <c r="AU110" i="24"/>
  <c r="J110" i="24"/>
  <c r="AZ110" i="24"/>
  <c r="K110" i="24"/>
  <c r="AL110" i="24"/>
  <c r="Y110" i="24"/>
  <c r="AM110" i="24"/>
  <c r="H110" i="24"/>
  <c r="B110" i="24"/>
  <c r="AR110" i="24"/>
  <c r="AQ110" i="24"/>
  <c r="AD110" i="24"/>
  <c r="Q110" i="24"/>
  <c r="L110" i="24"/>
  <c r="BB109" i="24"/>
  <c r="AS110" i="24"/>
  <c r="AJ110" i="24"/>
  <c r="O110" i="24"/>
  <c r="I110" i="24"/>
  <c r="AY110" i="24"/>
  <c r="AX110" i="24"/>
  <c r="AK110" i="24"/>
  <c r="AB110" i="24"/>
  <c r="P110" i="24"/>
  <c r="A110" i="24"/>
  <c r="AP110" i="24"/>
  <c r="T110" i="24"/>
  <c r="F110" i="24"/>
  <c r="C110" i="24"/>
  <c r="U110" i="24"/>
  <c r="AW110" i="24"/>
  <c r="AN110" i="24"/>
  <c r="AA110" i="24"/>
  <c r="Z110" i="24"/>
  <c r="M110" i="24"/>
  <c r="D110" i="24"/>
  <c r="BA109" i="24"/>
  <c r="R110" i="24"/>
  <c r="AI110" i="24"/>
  <c r="AJ106" i="22" l="1"/>
  <c r="AE105" i="23"/>
  <c r="X105" i="23"/>
  <c r="C110" i="23"/>
  <c r="B110" i="23" s="1"/>
  <c r="BH109" i="23"/>
  <c r="BB109" i="23"/>
  <c r="BF109" i="23"/>
  <c r="BD109" i="23" s="1"/>
  <c r="BE109" i="23"/>
  <c r="AN105" i="23"/>
  <c r="I105" i="23"/>
  <c r="F105" i="23"/>
  <c r="AJ105" i="23"/>
  <c r="AD105" i="23"/>
  <c r="O105" i="23"/>
  <c r="R105" i="23"/>
  <c r="U105" i="23"/>
  <c r="L105" i="23"/>
  <c r="BJ108" i="23"/>
  <c r="A108" i="23"/>
  <c r="AC105" i="23"/>
  <c r="J105" i="23"/>
  <c r="Z105" i="23"/>
  <c r="G105" i="23"/>
  <c r="AF105" i="23"/>
  <c r="P105" i="23"/>
  <c r="Q105" i="23"/>
  <c r="AP105" i="23"/>
  <c r="AL105" i="23"/>
  <c r="AK105" i="23"/>
  <c r="E105" i="23"/>
  <c r="AM105" i="23"/>
  <c r="H105" i="23"/>
  <c r="BI104" i="23"/>
  <c r="K105" i="23"/>
  <c r="S105" i="23"/>
  <c r="Y105" i="23"/>
  <c r="V105" i="23"/>
  <c r="M105" i="23"/>
  <c r="AQ105" i="23"/>
  <c r="AA105" i="23"/>
  <c r="AI105" i="23"/>
  <c r="AO105" i="23"/>
  <c r="AH105" i="23"/>
  <c r="AB105" i="23"/>
  <c r="AG105" i="23"/>
  <c r="N105" i="23"/>
  <c r="T105" i="23"/>
  <c r="W105" i="23"/>
  <c r="D105" i="23"/>
  <c r="BC108" i="23"/>
  <c r="B110" i="22"/>
  <c r="A110" i="22"/>
  <c r="C106" i="22"/>
  <c r="AI106" i="22"/>
  <c r="AG106" i="22"/>
  <c r="AK106" i="22"/>
  <c r="AM106" i="22"/>
  <c r="AO106" i="22"/>
  <c r="H106" i="22"/>
  <c r="G106" i="22"/>
  <c r="AF106" i="22"/>
  <c r="AB106" i="22"/>
  <c r="F106" i="22"/>
  <c r="AC106" i="22"/>
  <c r="AL106" i="22"/>
  <c r="AP106" i="22"/>
  <c r="Z106" i="22"/>
  <c r="J106" i="22"/>
  <c r="E106" i="22"/>
  <c r="D106" i="22"/>
  <c r="AA106" i="22"/>
  <c r="AD106" i="22"/>
  <c r="AN106" i="22"/>
  <c r="AH106" i="22"/>
  <c r="AE106" i="22"/>
  <c r="I106" i="22"/>
  <c r="B110" i="21"/>
  <c r="A110" i="21"/>
  <c r="BA109" i="21"/>
  <c r="BE109" i="21"/>
  <c r="BG109" i="21"/>
  <c r="L109" i="21"/>
  <c r="L109" i="22" s="1"/>
  <c r="BJ109" i="21"/>
  <c r="BZ108" i="21"/>
  <c r="BF109" i="21"/>
  <c r="BD109" i="21"/>
  <c r="BB109" i="21"/>
  <c r="BC109" i="21"/>
  <c r="BM109" i="21"/>
  <c r="O109" i="21"/>
  <c r="O109" i="22" s="1"/>
  <c r="BI109" i="21"/>
  <c r="BK109" i="21"/>
  <c r="M109" i="21"/>
  <c r="M109" i="22" s="1"/>
  <c r="BL109" i="21"/>
  <c r="N109" i="21"/>
  <c r="N109" i="22" s="1"/>
  <c r="BH109" i="21"/>
  <c r="AD107" i="21"/>
  <c r="AP107" i="21"/>
  <c r="AC107" i="21"/>
  <c r="AM107" i="21"/>
  <c r="J107" i="21"/>
  <c r="J107" i="22" s="1"/>
  <c r="AJ107" i="21"/>
  <c r="C107" i="21"/>
  <c r="AO107" i="21"/>
  <c r="AH107" i="21"/>
  <c r="D107" i="21"/>
  <c r="AE107" i="21"/>
  <c r="AG107" i="21"/>
  <c r="AN107" i="21"/>
  <c r="E107" i="21"/>
  <c r="F107" i="21"/>
  <c r="Y107" i="21"/>
  <c r="Y107" i="22" s="1"/>
  <c r="AB107" i="21"/>
  <c r="I107" i="21"/>
  <c r="I107" i="22" s="1"/>
  <c r="AL107" i="21"/>
  <c r="K107" i="21"/>
  <c r="K107" i="22" s="1"/>
  <c r="G107" i="21"/>
  <c r="AA107" i="21"/>
  <c r="H107" i="21"/>
  <c r="H107" i="22" s="1"/>
  <c r="AI107" i="21"/>
  <c r="Z107" i="21"/>
  <c r="AK107" i="21"/>
  <c r="AF107" i="21"/>
  <c r="Q110" i="20"/>
  <c r="Q110" i="21" s="1"/>
  <c r="Q110" i="22" s="1"/>
  <c r="AJ110" i="20"/>
  <c r="X110" i="20"/>
  <c r="X110" i="21" s="1"/>
  <c r="X110" i="22" s="1"/>
  <c r="AC110" i="20"/>
  <c r="F110" i="20"/>
  <c r="V110" i="20"/>
  <c r="V110" i="21" s="1"/>
  <c r="V110" i="22" s="1"/>
  <c r="AL110" i="20"/>
  <c r="B110" i="20"/>
  <c r="S110" i="20"/>
  <c r="S110" i="21" s="1"/>
  <c r="S110" i="22" s="1"/>
  <c r="AI110" i="20"/>
  <c r="I110" i="20"/>
  <c r="H110" i="20"/>
  <c r="D110" i="20"/>
  <c r="C110" i="20"/>
  <c r="AN110" i="20"/>
  <c r="AG110" i="20"/>
  <c r="J110" i="20"/>
  <c r="Z110" i="20"/>
  <c r="AP110" i="20"/>
  <c r="G110" i="20"/>
  <c r="W110" i="20"/>
  <c r="W110" i="21" s="1"/>
  <c r="W110" i="22" s="1"/>
  <c r="AM110" i="20"/>
  <c r="AF110" i="20"/>
  <c r="P110" i="20"/>
  <c r="P110" i="21" s="1"/>
  <c r="P110" i="22" s="1"/>
  <c r="L110" i="20"/>
  <c r="E110" i="20"/>
  <c r="U110" i="20"/>
  <c r="U110" i="21" s="1"/>
  <c r="U110" i="22" s="1"/>
  <c r="AK110" i="20"/>
  <c r="N110" i="20"/>
  <c r="AD110" i="20"/>
  <c r="K110" i="20"/>
  <c r="AA110" i="20"/>
  <c r="AB110" i="20"/>
  <c r="T110" i="20"/>
  <c r="T110" i="21" s="1"/>
  <c r="T110" i="22" s="1"/>
  <c r="M110" i="20"/>
  <c r="Y110" i="20"/>
  <c r="Y110" i="21" s="1"/>
  <c r="Y110" i="22" s="1"/>
  <c r="AO110" i="20"/>
  <c r="A110" i="20"/>
  <c r="R110" i="20"/>
  <c r="R110" i="21" s="1"/>
  <c r="R110" i="22" s="1"/>
  <c r="AH110" i="20"/>
  <c r="O110" i="20"/>
  <c r="AE110" i="20"/>
  <c r="BD131" i="24"/>
  <c r="BE112" i="18"/>
  <c r="BE112" i="24" s="1"/>
  <c r="BD113" i="18"/>
  <c r="BB110" i="24"/>
  <c r="AY111" i="24"/>
  <c r="AK111" i="24"/>
  <c r="AB111" i="24"/>
  <c r="F111" i="24"/>
  <c r="Q111" i="24"/>
  <c r="AD111" i="24"/>
  <c r="AJ111" i="24"/>
  <c r="V111" i="24"/>
  <c r="AI111" i="24"/>
  <c r="AC111" i="24"/>
  <c r="AF111" i="24"/>
  <c r="AL111" i="24"/>
  <c r="E111" i="24"/>
  <c r="AU111" i="24"/>
  <c r="Z111" i="24"/>
  <c r="AW111" i="24"/>
  <c r="AN111" i="24"/>
  <c r="AA111" i="24"/>
  <c r="B111" i="24"/>
  <c r="M111" i="24"/>
  <c r="D111" i="24"/>
  <c r="N111" i="24"/>
  <c r="Y111" i="24"/>
  <c r="P111" i="24"/>
  <c r="C111" i="24"/>
  <c r="AR111" i="24"/>
  <c r="AE111" i="24"/>
  <c r="R111" i="24"/>
  <c r="AG111" i="24"/>
  <c r="X111" i="24"/>
  <c r="K111" i="24"/>
  <c r="BC110" i="24"/>
  <c r="AZ111" i="24"/>
  <c r="AM111" i="24"/>
  <c r="AX111" i="24"/>
  <c r="I111" i="24"/>
  <c r="AP111" i="24"/>
  <c r="O111" i="24"/>
  <c r="H111" i="24"/>
  <c r="AS111" i="24"/>
  <c r="W111" i="24"/>
  <c r="AV111" i="24"/>
  <c r="AH111" i="24"/>
  <c r="U111" i="24"/>
  <c r="L111" i="24"/>
  <c r="AT111" i="24"/>
  <c r="BA110" i="24"/>
  <c r="A111" i="24"/>
  <c r="AQ111" i="24"/>
  <c r="J111" i="24"/>
  <c r="T111" i="24"/>
  <c r="G111" i="24"/>
  <c r="AO111" i="24"/>
  <c r="S111" i="24"/>
  <c r="AF106" i="23" l="1"/>
  <c r="AK106" i="23"/>
  <c r="BE110" i="23"/>
  <c r="C111" i="23"/>
  <c r="B111" i="23" s="1"/>
  <c r="BB110" i="23"/>
  <c r="BH110" i="23"/>
  <c r="BF110" i="23"/>
  <c r="BD110" i="23" s="1"/>
  <c r="BC110" i="23" s="1"/>
  <c r="AA106" i="23"/>
  <c r="J106" i="23"/>
  <c r="AE106" i="23"/>
  <c r="K106" i="23"/>
  <c r="AD106" i="23"/>
  <c r="H106" i="23"/>
  <c r="AL106" i="23"/>
  <c r="BC109" i="23"/>
  <c r="G106" i="23"/>
  <c r="I106" i="23"/>
  <c r="AH106" i="23"/>
  <c r="L106" i="23"/>
  <c r="Z106" i="23"/>
  <c r="AK107" i="22"/>
  <c r="AI106" i="23"/>
  <c r="E106" i="23"/>
  <c r="AQ106" i="23"/>
  <c r="AC106" i="23"/>
  <c r="AP106" i="23"/>
  <c r="AJ106" i="23"/>
  <c r="BJ109" i="23"/>
  <c r="A109" i="23"/>
  <c r="AB106" i="23"/>
  <c r="AO106" i="23"/>
  <c r="F106" i="23"/>
  <c r="AM106" i="23"/>
  <c r="AG106" i="23"/>
  <c r="AN106" i="23"/>
  <c r="D106" i="23"/>
  <c r="X106" i="23"/>
  <c r="Q106" i="23"/>
  <c r="R106" i="23"/>
  <c r="S106" i="23"/>
  <c r="W106" i="23"/>
  <c r="T106" i="23"/>
  <c r="U106" i="23"/>
  <c r="V106" i="23"/>
  <c r="Y106" i="23"/>
  <c r="O106" i="23"/>
  <c r="P106" i="23"/>
  <c r="N106" i="23"/>
  <c r="M106" i="23"/>
  <c r="BI105" i="23"/>
  <c r="Z107" i="22"/>
  <c r="AF107" i="22"/>
  <c r="B111" i="22"/>
  <c r="A111" i="22"/>
  <c r="AA107" i="22"/>
  <c r="E107" i="22"/>
  <c r="D107" i="22"/>
  <c r="AJ107" i="22"/>
  <c r="AP107" i="22"/>
  <c r="G107" i="22"/>
  <c r="AB107" i="22"/>
  <c r="AN107" i="22"/>
  <c r="AH107" i="22"/>
  <c r="AD107" i="22"/>
  <c r="AI107" i="22"/>
  <c r="AG107" i="22"/>
  <c r="AO107" i="22"/>
  <c r="AM107" i="22"/>
  <c r="AL107" i="22"/>
  <c r="F107" i="22"/>
  <c r="AE107" i="22"/>
  <c r="C107" i="22"/>
  <c r="AC107" i="22"/>
  <c r="B111" i="21"/>
  <c r="A111" i="21"/>
  <c r="BM110" i="21"/>
  <c r="O110" i="21"/>
  <c r="O110" i="22" s="1"/>
  <c r="N110" i="21"/>
  <c r="N110" i="22" s="1"/>
  <c r="BL110" i="21"/>
  <c r="BJ110" i="21"/>
  <c r="L110" i="21"/>
  <c r="L110" i="22" s="1"/>
  <c r="BH110" i="21"/>
  <c r="BB110" i="21"/>
  <c r="BD110" i="21"/>
  <c r="AE108" i="21"/>
  <c r="F108" i="21"/>
  <c r="AD108" i="21"/>
  <c r="AB108" i="21"/>
  <c r="AH108" i="21"/>
  <c r="AF108" i="21"/>
  <c r="AP108" i="21"/>
  <c r="AJ108" i="21"/>
  <c r="T108" i="21"/>
  <c r="T108" i="22" s="1"/>
  <c r="AA108" i="21"/>
  <c r="AG108" i="21"/>
  <c r="V108" i="21"/>
  <c r="AO108" i="21"/>
  <c r="U108" i="21"/>
  <c r="W108" i="21"/>
  <c r="Y108" i="21"/>
  <c r="AL108" i="21"/>
  <c r="AN108" i="21"/>
  <c r="C108" i="21"/>
  <c r="AK108" i="21"/>
  <c r="D108" i="21"/>
  <c r="AI108" i="21"/>
  <c r="AM108" i="21"/>
  <c r="E108" i="21"/>
  <c r="AC108" i="21"/>
  <c r="G108" i="21"/>
  <c r="X108" i="21"/>
  <c r="Z108" i="21"/>
  <c r="H108" i="21"/>
  <c r="BE110" i="21"/>
  <c r="BF110" i="21"/>
  <c r="M110" i="21"/>
  <c r="M110" i="22" s="1"/>
  <c r="BK110" i="21"/>
  <c r="BI110" i="21"/>
  <c r="BG110" i="21"/>
  <c r="BZ109" i="21"/>
  <c r="BC110" i="21"/>
  <c r="BA110" i="21"/>
  <c r="AM111" i="20"/>
  <c r="AI111" i="20"/>
  <c r="D111" i="20"/>
  <c r="C111" i="20"/>
  <c r="T111" i="20"/>
  <c r="T111" i="21" s="1"/>
  <c r="T111" i="22" s="1"/>
  <c r="AJ111" i="20"/>
  <c r="Q111" i="20"/>
  <c r="Q111" i="21" s="1"/>
  <c r="Q111" i="22" s="1"/>
  <c r="AG111" i="20"/>
  <c r="J111" i="20"/>
  <c r="Z111" i="20"/>
  <c r="AP111" i="20"/>
  <c r="W111" i="20"/>
  <c r="W111" i="21" s="1"/>
  <c r="W111" i="22" s="1"/>
  <c r="O111" i="20"/>
  <c r="H111" i="20"/>
  <c r="X111" i="20"/>
  <c r="X111" i="21" s="1"/>
  <c r="X111" i="22" s="1"/>
  <c r="AN111" i="20"/>
  <c r="E111" i="20"/>
  <c r="U111" i="20"/>
  <c r="U111" i="21" s="1"/>
  <c r="U111" i="22" s="1"/>
  <c r="AK111" i="20"/>
  <c r="N111" i="20"/>
  <c r="AD111" i="20"/>
  <c r="B111" i="20"/>
  <c r="K111" i="20"/>
  <c r="AE111" i="20"/>
  <c r="L111" i="20"/>
  <c r="AB111" i="20"/>
  <c r="I111" i="20"/>
  <c r="Y111" i="20"/>
  <c r="AO111" i="20"/>
  <c r="A111" i="20"/>
  <c r="R111" i="20"/>
  <c r="R111" i="21" s="1"/>
  <c r="R111" i="22" s="1"/>
  <c r="AH111" i="20"/>
  <c r="G111" i="20"/>
  <c r="S111" i="20"/>
  <c r="S111" i="21" s="1"/>
  <c r="S111" i="22" s="1"/>
  <c r="AA111" i="20"/>
  <c r="P111" i="20"/>
  <c r="P111" i="21" s="1"/>
  <c r="P111" i="22" s="1"/>
  <c r="AF111" i="20"/>
  <c r="M111" i="20"/>
  <c r="AC111" i="20"/>
  <c r="F111" i="20"/>
  <c r="V111" i="20"/>
  <c r="V111" i="21" s="1"/>
  <c r="V111" i="22" s="1"/>
  <c r="AL111" i="20"/>
  <c r="BD132" i="24"/>
  <c r="BE113" i="18"/>
  <c r="BE113" i="24" s="1"/>
  <c r="BD114" i="18"/>
  <c r="K112" i="24"/>
  <c r="D112" i="24"/>
  <c r="AP112" i="24"/>
  <c r="Q112" i="24"/>
  <c r="AF112" i="24"/>
  <c r="F112" i="24"/>
  <c r="AE112" i="24"/>
  <c r="AS112" i="24"/>
  <c r="H112" i="24"/>
  <c r="AT112" i="24"/>
  <c r="AG112" i="24"/>
  <c r="AZ112" i="24"/>
  <c r="AM112" i="24"/>
  <c r="Z112" i="24"/>
  <c r="P112" i="24"/>
  <c r="C112" i="24"/>
  <c r="AB112" i="24"/>
  <c r="B112" i="24"/>
  <c r="AQ112" i="24"/>
  <c r="AD112" i="24"/>
  <c r="Y112" i="24"/>
  <c r="W112" i="24"/>
  <c r="J112" i="24"/>
  <c r="AY112" i="24"/>
  <c r="AL112" i="24"/>
  <c r="A112" i="24"/>
  <c r="L112" i="24"/>
  <c r="AX112" i="24"/>
  <c r="AN112" i="24"/>
  <c r="AA112" i="24"/>
  <c r="N112" i="24"/>
  <c r="M112" i="24"/>
  <c r="T112" i="24"/>
  <c r="G112" i="24"/>
  <c r="U112" i="24"/>
  <c r="AV112" i="24"/>
  <c r="AI112" i="24"/>
  <c r="V112" i="24"/>
  <c r="AC112" i="24"/>
  <c r="AU112" i="24"/>
  <c r="AH112" i="24"/>
  <c r="AO112" i="24"/>
  <c r="X112" i="24"/>
  <c r="AK112" i="24"/>
  <c r="BC111" i="24"/>
  <c r="S112" i="24"/>
  <c r="AR112" i="24"/>
  <c r="R112" i="24"/>
  <c r="I112" i="24"/>
  <c r="E112" i="24"/>
  <c r="O112" i="24"/>
  <c r="AJ112" i="24"/>
  <c r="BB111" i="24"/>
  <c r="BA111" i="24" s="1"/>
  <c r="AW112" i="24"/>
  <c r="AD107" i="23" l="1"/>
  <c r="Z107" i="23"/>
  <c r="BH111" i="23"/>
  <c r="BB111" i="23"/>
  <c r="C112" i="23"/>
  <c r="B112" i="23" s="1"/>
  <c r="BF111" i="23"/>
  <c r="BD111" i="23" s="1"/>
  <c r="BE111" i="23"/>
  <c r="AN107" i="23"/>
  <c r="F107" i="23"/>
  <c r="G107" i="23"/>
  <c r="AH107" i="23"/>
  <c r="AO107" i="23"/>
  <c r="AK107" i="23"/>
  <c r="J107" i="23"/>
  <c r="I107" i="23"/>
  <c r="AM107" i="23"/>
  <c r="AJ107" i="23"/>
  <c r="AC107" i="23"/>
  <c r="E107" i="23"/>
  <c r="K107" i="23"/>
  <c r="AL107" i="23"/>
  <c r="AE107" i="23"/>
  <c r="AG107" i="23"/>
  <c r="BI106" i="23"/>
  <c r="D107" i="23"/>
  <c r="S107" i="23"/>
  <c r="T107" i="23"/>
  <c r="Y107" i="23"/>
  <c r="U107" i="23"/>
  <c r="Q107" i="23"/>
  <c r="W107" i="23"/>
  <c r="R107" i="23"/>
  <c r="X107" i="23"/>
  <c r="V107" i="23"/>
  <c r="N107" i="23"/>
  <c r="M107" i="23"/>
  <c r="P107" i="23"/>
  <c r="O107" i="23"/>
  <c r="H107" i="23"/>
  <c r="AF107" i="23"/>
  <c r="AP107" i="23"/>
  <c r="AI107" i="23"/>
  <c r="AQ107" i="23"/>
  <c r="AB107" i="23"/>
  <c r="AA107" i="23"/>
  <c r="L107" i="23"/>
  <c r="BJ110" i="23"/>
  <c r="A110" i="23"/>
  <c r="H108" i="22"/>
  <c r="B112" i="22"/>
  <c r="A112" i="22"/>
  <c r="Z108" i="22"/>
  <c r="E108" i="22"/>
  <c r="AK108" i="22"/>
  <c r="Y108" i="22"/>
  <c r="V108" i="22"/>
  <c r="AJ108" i="22"/>
  <c r="AB108" i="22"/>
  <c r="X108" i="22"/>
  <c r="AM108" i="22"/>
  <c r="C108" i="22"/>
  <c r="W108" i="22"/>
  <c r="AG108" i="22"/>
  <c r="AP108" i="22"/>
  <c r="AD108" i="22"/>
  <c r="G108" i="22"/>
  <c r="AI108" i="22"/>
  <c r="AN108" i="22"/>
  <c r="U108" i="22"/>
  <c r="AA108" i="22"/>
  <c r="AF108" i="22"/>
  <c r="F108" i="22"/>
  <c r="AC108" i="22"/>
  <c r="D108" i="22"/>
  <c r="AL108" i="22"/>
  <c r="AO108" i="22"/>
  <c r="AH108" i="22"/>
  <c r="AE108" i="22"/>
  <c r="BZ110" i="21"/>
  <c r="AK110" i="21" s="1"/>
  <c r="B112" i="21"/>
  <c r="A112" i="21"/>
  <c r="BE111" i="21"/>
  <c r="BJ111" i="21"/>
  <c r="BC111" i="21"/>
  <c r="BM111" i="21"/>
  <c r="BH111" i="21"/>
  <c r="BD111" i="21"/>
  <c r="BL111" i="21"/>
  <c r="BA111" i="21"/>
  <c r="BG111" i="21"/>
  <c r="BI111" i="21"/>
  <c r="BB111" i="21"/>
  <c r="BK111" i="21"/>
  <c r="BF111" i="21"/>
  <c r="Z109" i="21"/>
  <c r="G109" i="21"/>
  <c r="H109" i="21"/>
  <c r="AH109" i="21"/>
  <c r="AF109" i="21"/>
  <c r="AM109" i="21"/>
  <c r="AI109" i="21"/>
  <c r="I109" i="21"/>
  <c r="D109" i="21"/>
  <c r="AP109" i="21"/>
  <c r="AA109" i="21"/>
  <c r="U109" i="21"/>
  <c r="Y109" i="21"/>
  <c r="T109" i="21"/>
  <c r="T109" i="22" s="1"/>
  <c r="X109" i="21"/>
  <c r="C109" i="21"/>
  <c r="AK109" i="21"/>
  <c r="AE109" i="21"/>
  <c r="AC109" i="21"/>
  <c r="V109" i="21"/>
  <c r="AN109" i="21"/>
  <c r="W109" i="21"/>
  <c r="AL109" i="21"/>
  <c r="AG109" i="21"/>
  <c r="F109" i="21"/>
  <c r="AD109" i="21"/>
  <c r="E109" i="21"/>
  <c r="AJ109" i="21"/>
  <c r="K109" i="21"/>
  <c r="K109" i="22" s="1"/>
  <c r="AO109" i="21"/>
  <c r="AB109" i="21"/>
  <c r="J109" i="21"/>
  <c r="AP112" i="20"/>
  <c r="B112" i="20"/>
  <c r="S112" i="20"/>
  <c r="S112" i="21" s="1"/>
  <c r="S112" i="22" s="1"/>
  <c r="AI112" i="20"/>
  <c r="P112" i="20"/>
  <c r="P112" i="21" s="1"/>
  <c r="P112" i="22" s="1"/>
  <c r="AF112" i="20"/>
  <c r="M112" i="20"/>
  <c r="AC112" i="20"/>
  <c r="AD112" i="20"/>
  <c r="A112" i="20"/>
  <c r="F112" i="20"/>
  <c r="G112" i="20"/>
  <c r="W112" i="20"/>
  <c r="W112" i="21" s="1"/>
  <c r="W112" i="22" s="1"/>
  <c r="AM112" i="20"/>
  <c r="D112" i="20"/>
  <c r="C112" i="20"/>
  <c r="T112" i="20"/>
  <c r="T112" i="21" s="1"/>
  <c r="T112" i="22" s="1"/>
  <c r="AJ112" i="20"/>
  <c r="Q112" i="20"/>
  <c r="Q112" i="21" s="1"/>
  <c r="Q112" i="22" s="1"/>
  <c r="AG112" i="20"/>
  <c r="J112" i="20"/>
  <c r="R112" i="20"/>
  <c r="R112" i="21" s="1"/>
  <c r="R112" i="22" s="1"/>
  <c r="V112" i="20"/>
  <c r="V112" i="21" s="1"/>
  <c r="V112" i="22" s="1"/>
  <c r="K112" i="20"/>
  <c r="AA112" i="20"/>
  <c r="H112" i="20"/>
  <c r="X112" i="20"/>
  <c r="X112" i="21" s="1"/>
  <c r="X112" i="22" s="1"/>
  <c r="AN112" i="20"/>
  <c r="E112" i="20"/>
  <c r="U112" i="20"/>
  <c r="U112" i="21" s="1"/>
  <c r="U112" i="22" s="1"/>
  <c r="AK112" i="20"/>
  <c r="N112" i="20"/>
  <c r="Z112" i="20"/>
  <c r="AH112" i="20"/>
  <c r="AL112" i="20"/>
  <c r="O112" i="20"/>
  <c r="AE112" i="20"/>
  <c r="L112" i="20"/>
  <c r="AB112" i="20"/>
  <c r="I112" i="20"/>
  <c r="Y112" i="20"/>
  <c r="AO112" i="20"/>
  <c r="BD133" i="24"/>
  <c r="BE114" i="18"/>
  <c r="BE114" i="24" s="1"/>
  <c r="BD115" i="18"/>
  <c r="AH113" i="24"/>
  <c r="AN113" i="24"/>
  <c r="M113" i="24"/>
  <c r="C113" i="24"/>
  <c r="AR113" i="24"/>
  <c r="AJ113" i="24"/>
  <c r="B113" i="24"/>
  <c r="AQ113" i="24"/>
  <c r="Q113" i="24"/>
  <c r="G113" i="24"/>
  <c r="X113" i="24"/>
  <c r="V113" i="24"/>
  <c r="BC112" i="24"/>
  <c r="AX113" i="24"/>
  <c r="AK113" i="24"/>
  <c r="AV113" i="24"/>
  <c r="AA113" i="24"/>
  <c r="N113" i="24"/>
  <c r="A113" i="24"/>
  <c r="AP113" i="24"/>
  <c r="AC113" i="24"/>
  <c r="P113" i="24"/>
  <c r="S113" i="24"/>
  <c r="F113" i="24"/>
  <c r="AB113" i="24"/>
  <c r="AU113" i="24"/>
  <c r="U113" i="24"/>
  <c r="D113" i="24"/>
  <c r="K113" i="24"/>
  <c r="AW113" i="24"/>
  <c r="AM113" i="24"/>
  <c r="Z113" i="24"/>
  <c r="T113" i="24"/>
  <c r="AO113" i="24"/>
  <c r="H113" i="24"/>
  <c r="AE113" i="24"/>
  <c r="R113" i="24"/>
  <c r="E113" i="24"/>
  <c r="BB112" i="24"/>
  <c r="BA112" i="24" s="1"/>
  <c r="AT113" i="24"/>
  <c r="AG113" i="24"/>
  <c r="AF113" i="24"/>
  <c r="W113" i="24"/>
  <c r="J113" i="24"/>
  <c r="AY113" i="24"/>
  <c r="AL113" i="24"/>
  <c r="Y113" i="24"/>
  <c r="O113" i="24"/>
  <c r="L113" i="24"/>
  <c r="AD113" i="24"/>
  <c r="AZ113" i="24"/>
  <c r="AS113" i="24"/>
  <c r="AI113" i="24"/>
  <c r="I113" i="24"/>
  <c r="AL110" i="21" l="1"/>
  <c r="AH110" i="21"/>
  <c r="BC111" i="23"/>
  <c r="H110" i="21"/>
  <c r="H110" i="22" s="1"/>
  <c r="AM110" i="21"/>
  <c r="AF108" i="23"/>
  <c r="U108" i="23"/>
  <c r="E108" i="23"/>
  <c r="BB112" i="23"/>
  <c r="BH112" i="23"/>
  <c r="BF112" i="23"/>
  <c r="BD112" i="23" s="1"/>
  <c r="C113" i="23"/>
  <c r="B113" i="23" s="1"/>
  <c r="BE112" i="23"/>
  <c r="AB108" i="23"/>
  <c r="G108" i="23"/>
  <c r="AO108" i="23"/>
  <c r="AQ108" i="23"/>
  <c r="AM108" i="23"/>
  <c r="AG108" i="23"/>
  <c r="AJ108" i="23"/>
  <c r="AH108" i="23"/>
  <c r="Y108" i="23"/>
  <c r="Z108" i="23"/>
  <c r="BI107" i="23"/>
  <c r="H108" i="23"/>
  <c r="AC108" i="23"/>
  <c r="X108" i="23"/>
  <c r="AL108" i="23"/>
  <c r="AI108" i="23"/>
  <c r="AD108" i="23"/>
  <c r="V108" i="23"/>
  <c r="AE108" i="23"/>
  <c r="D108" i="23"/>
  <c r="Q108" i="23"/>
  <c r="T108" i="23"/>
  <c r="R108" i="23"/>
  <c r="S108" i="23"/>
  <c r="O108" i="23"/>
  <c r="M108" i="23"/>
  <c r="K108" i="23"/>
  <c r="J108" i="23"/>
  <c r="P108" i="23"/>
  <c r="L108" i="23"/>
  <c r="N108" i="23"/>
  <c r="AK108" i="23"/>
  <c r="F108" i="23"/>
  <c r="I108" i="23"/>
  <c r="AP108" i="23"/>
  <c r="AN108" i="23"/>
  <c r="W108" i="23"/>
  <c r="AA108" i="23"/>
  <c r="BJ111" i="23"/>
  <c r="A111" i="23"/>
  <c r="J109" i="22"/>
  <c r="E110" i="21"/>
  <c r="D110" i="21"/>
  <c r="AE110" i="21"/>
  <c r="AP110" i="21"/>
  <c r="K110" i="21"/>
  <c r="K110" i="22" s="1"/>
  <c r="G110" i="21"/>
  <c r="G110" i="22" s="1"/>
  <c r="AI110" i="21"/>
  <c r="J110" i="21"/>
  <c r="AN110" i="21"/>
  <c r="AB110" i="21"/>
  <c r="AC110" i="21"/>
  <c r="F110" i="21"/>
  <c r="A113" i="22"/>
  <c r="B113" i="22"/>
  <c r="F109" i="22"/>
  <c r="AN109" i="22"/>
  <c r="AK109" i="22"/>
  <c r="Y109" i="22"/>
  <c r="D109" i="22"/>
  <c r="AF109" i="22"/>
  <c r="Z109" i="22"/>
  <c r="AJ109" i="22"/>
  <c r="AG109" i="22"/>
  <c r="V109" i="22"/>
  <c r="C109" i="22"/>
  <c r="U109" i="22"/>
  <c r="I109" i="22"/>
  <c r="AH109" i="22"/>
  <c r="AB109" i="22"/>
  <c r="E109" i="22"/>
  <c r="AL109" i="22"/>
  <c r="AC109" i="22"/>
  <c r="X109" i="22"/>
  <c r="AA109" i="22"/>
  <c r="AI109" i="22"/>
  <c r="H109" i="22"/>
  <c r="AO109" i="22"/>
  <c r="AD109" i="22"/>
  <c r="W109" i="22"/>
  <c r="AE109" i="22"/>
  <c r="AP109" i="22"/>
  <c r="AM109" i="22"/>
  <c r="G109" i="22"/>
  <c r="AO110" i="21"/>
  <c r="AA110" i="21"/>
  <c r="AJ110" i="21"/>
  <c r="I110" i="21"/>
  <c r="I110" i="22" s="1"/>
  <c r="Z110" i="21"/>
  <c r="AG110" i="21"/>
  <c r="AF110" i="21"/>
  <c r="AD110" i="21"/>
  <c r="C110" i="21"/>
  <c r="A113" i="21"/>
  <c r="B113" i="21"/>
  <c r="BC112" i="21"/>
  <c r="BH112" i="21"/>
  <c r="BG112" i="21"/>
  <c r="BM112" i="21"/>
  <c r="O112" i="21"/>
  <c r="O112" i="22" s="1"/>
  <c r="N112" i="21"/>
  <c r="N112" i="22" s="1"/>
  <c r="BL112" i="21"/>
  <c r="BI112" i="21"/>
  <c r="C112" i="21"/>
  <c r="C112" i="22" s="1"/>
  <c r="BA112" i="21"/>
  <c r="BE112" i="21"/>
  <c r="BB112" i="21"/>
  <c r="BD112" i="21"/>
  <c r="BK112" i="21"/>
  <c r="M112" i="21"/>
  <c r="M112" i="22" s="1"/>
  <c r="BJ112" i="21"/>
  <c r="BF112" i="21"/>
  <c r="BZ111" i="21"/>
  <c r="AK113" i="20"/>
  <c r="I113" i="20"/>
  <c r="AC113" i="20"/>
  <c r="J113" i="20"/>
  <c r="Z113" i="20"/>
  <c r="AP113" i="20"/>
  <c r="G113" i="20"/>
  <c r="W113" i="20"/>
  <c r="W113" i="21" s="1"/>
  <c r="W113" i="22" s="1"/>
  <c r="AM113" i="20"/>
  <c r="D113" i="20"/>
  <c r="C113" i="20"/>
  <c r="T113" i="20"/>
  <c r="T113" i="21" s="1"/>
  <c r="T113" i="22" s="1"/>
  <c r="AJ113" i="20"/>
  <c r="U113" i="20"/>
  <c r="U113" i="21" s="1"/>
  <c r="U113" i="22" s="1"/>
  <c r="Q113" i="20"/>
  <c r="Q113" i="21" s="1"/>
  <c r="Q113" i="22" s="1"/>
  <c r="Y113" i="20"/>
  <c r="N113" i="20"/>
  <c r="AD113" i="20"/>
  <c r="K113" i="20"/>
  <c r="AA113" i="20"/>
  <c r="H113" i="20"/>
  <c r="X113" i="20"/>
  <c r="X113" i="21" s="1"/>
  <c r="X113" i="22" s="1"/>
  <c r="AN113" i="20"/>
  <c r="AG113" i="20"/>
  <c r="AO113" i="20"/>
  <c r="A113" i="20"/>
  <c r="R113" i="20"/>
  <c r="R113" i="21" s="1"/>
  <c r="R113" i="22" s="1"/>
  <c r="AH113" i="20"/>
  <c r="O113" i="20"/>
  <c r="AE113" i="20"/>
  <c r="L113" i="20"/>
  <c r="AB113" i="20"/>
  <c r="E113" i="20"/>
  <c r="M113" i="20"/>
  <c r="F113" i="20"/>
  <c r="V113" i="20"/>
  <c r="V113" i="21" s="1"/>
  <c r="V113" i="22" s="1"/>
  <c r="AL113" i="20"/>
  <c r="B113" i="20"/>
  <c r="S113" i="20"/>
  <c r="S113" i="21" s="1"/>
  <c r="S113" i="22" s="1"/>
  <c r="AI113" i="20"/>
  <c r="P113" i="20"/>
  <c r="P113" i="21" s="1"/>
  <c r="P113" i="22" s="1"/>
  <c r="AF113" i="20"/>
  <c r="BD134" i="24"/>
  <c r="BE115" i="18"/>
  <c r="BE115" i="24" s="1"/>
  <c r="BD116" i="18"/>
  <c r="AL114" i="24"/>
  <c r="AA114" i="24"/>
  <c r="AI114" i="24"/>
  <c r="AG114" i="24"/>
  <c r="AQ114" i="24"/>
  <c r="AJ114" i="24"/>
  <c r="V114" i="24"/>
  <c r="I114" i="24"/>
  <c r="AY114" i="24"/>
  <c r="BB113" i="24"/>
  <c r="K114" i="24"/>
  <c r="F114" i="24"/>
  <c r="AV114" i="24"/>
  <c r="AU114" i="24"/>
  <c r="AX114" i="24"/>
  <c r="AB114" i="24"/>
  <c r="G114" i="24"/>
  <c r="A114" i="24"/>
  <c r="Z114" i="24"/>
  <c r="D114" i="24"/>
  <c r="BC113" i="24"/>
  <c r="AO114" i="24"/>
  <c r="AF114" i="24"/>
  <c r="W114" i="24"/>
  <c r="AH114" i="24"/>
  <c r="U114" i="24"/>
  <c r="L114" i="24"/>
  <c r="BA113" i="24"/>
  <c r="AW114" i="24"/>
  <c r="AN114" i="24"/>
  <c r="O114" i="24"/>
  <c r="J114" i="24"/>
  <c r="AZ114" i="24"/>
  <c r="C114" i="24"/>
  <c r="Y114" i="24"/>
  <c r="P114" i="24"/>
  <c r="R114" i="24"/>
  <c r="E114" i="24"/>
  <c r="AT114" i="24"/>
  <c r="X114" i="24"/>
  <c r="AS114" i="24"/>
  <c r="AM114" i="24"/>
  <c r="B114" i="24"/>
  <c r="AR114" i="24"/>
  <c r="AE114" i="24"/>
  <c r="AD114" i="24"/>
  <c r="Q114" i="24"/>
  <c r="H114" i="24"/>
  <c r="AP114" i="24"/>
  <c r="AC114" i="24"/>
  <c r="T114" i="24"/>
  <c r="AK114" i="24"/>
  <c r="N114" i="24"/>
  <c r="S114" i="24"/>
  <c r="M114" i="24"/>
  <c r="H109" i="23" l="1"/>
  <c r="BH113" i="23"/>
  <c r="BB113" i="23"/>
  <c r="C114" i="23"/>
  <c r="B114" i="23" s="1"/>
  <c r="BF113" i="23"/>
  <c r="BD113" i="23" s="1"/>
  <c r="BE113" i="23"/>
  <c r="AQ109" i="23"/>
  <c r="AP109" i="23"/>
  <c r="Y109" i="23"/>
  <c r="AC109" i="23"/>
  <c r="D109" i="23"/>
  <c r="S109" i="23"/>
  <c r="R109" i="23"/>
  <c r="T109" i="23"/>
  <c r="Q109" i="23"/>
  <c r="M109" i="23"/>
  <c r="O109" i="23"/>
  <c r="P109" i="23"/>
  <c r="N109" i="23"/>
  <c r="AA109" i="23"/>
  <c r="AL109" i="23"/>
  <c r="BC112" i="23"/>
  <c r="AF109" i="23"/>
  <c r="I109" i="23"/>
  <c r="AD109" i="23"/>
  <c r="AI109" i="23"/>
  <c r="W109" i="23"/>
  <c r="AG109" i="23"/>
  <c r="AO109" i="23"/>
  <c r="K109" i="23"/>
  <c r="U109" i="23"/>
  <c r="X109" i="23"/>
  <c r="AJ109" i="23"/>
  <c r="AM109" i="23"/>
  <c r="J109" i="23"/>
  <c r="AH109" i="23"/>
  <c r="E109" i="23"/>
  <c r="G109" i="23"/>
  <c r="L109" i="23"/>
  <c r="BJ112" i="23"/>
  <c r="A112" i="23"/>
  <c r="AN109" i="23"/>
  <c r="AE109" i="23"/>
  <c r="AB109" i="23"/>
  <c r="F109" i="23"/>
  <c r="V109" i="23"/>
  <c r="AK109" i="23"/>
  <c r="Z109" i="23"/>
  <c r="BI108" i="23"/>
  <c r="AD110" i="22"/>
  <c r="C110" i="22"/>
  <c r="A114" i="22"/>
  <c r="B114" i="22"/>
  <c r="AF110" i="22"/>
  <c r="AJ110" i="22"/>
  <c r="AI110" i="22"/>
  <c r="AL110" i="22"/>
  <c r="AE110" i="22"/>
  <c r="AC110" i="22"/>
  <c r="AG110" i="22"/>
  <c r="AA110" i="22"/>
  <c r="AM110" i="22"/>
  <c r="D110" i="22"/>
  <c r="AB110" i="22"/>
  <c r="AN110" i="22"/>
  <c r="Z110" i="22"/>
  <c r="AO110" i="22"/>
  <c r="AH110" i="22"/>
  <c r="E110" i="22"/>
  <c r="AK110" i="22"/>
  <c r="J110" i="22"/>
  <c r="AP110" i="22"/>
  <c r="F110" i="22"/>
  <c r="A114" i="21"/>
  <c r="B114" i="21"/>
  <c r="BC113" i="21"/>
  <c r="BM113" i="21"/>
  <c r="O113" i="21"/>
  <c r="O113" i="22" s="1"/>
  <c r="BF113" i="21"/>
  <c r="BL113" i="21"/>
  <c r="N113" i="21"/>
  <c r="N113" i="22" s="1"/>
  <c r="BZ112" i="21"/>
  <c r="BH113" i="21"/>
  <c r="G111" i="21"/>
  <c r="AD111" i="21"/>
  <c r="O111" i="21"/>
  <c r="O111" i="22" s="1"/>
  <c r="F111" i="21"/>
  <c r="F111" i="22" s="1"/>
  <c r="AC111" i="21"/>
  <c r="K111" i="21"/>
  <c r="K111" i="22" s="1"/>
  <c r="D111" i="21"/>
  <c r="D111" i="22" s="1"/>
  <c r="M111" i="21"/>
  <c r="Z111" i="21"/>
  <c r="AO111" i="21"/>
  <c r="E111" i="21"/>
  <c r="E111" i="22" s="1"/>
  <c r="AH111" i="21"/>
  <c r="N111" i="21"/>
  <c r="C111" i="21"/>
  <c r="C111" i="22" s="1"/>
  <c r="AA111" i="21"/>
  <c r="AB111" i="21"/>
  <c r="AJ111" i="21"/>
  <c r="AF111" i="21"/>
  <c r="L111" i="21"/>
  <c r="L111" i="22" s="1"/>
  <c r="J111" i="21"/>
  <c r="J111" i="22" s="1"/>
  <c r="Y111" i="21"/>
  <c r="Y111" i="22" s="1"/>
  <c r="AN111" i="21"/>
  <c r="I111" i="21"/>
  <c r="AK111" i="21"/>
  <c r="AL111" i="21"/>
  <c r="H111" i="21"/>
  <c r="AI111" i="21"/>
  <c r="AM111" i="21"/>
  <c r="AE111" i="21"/>
  <c r="AG111" i="21"/>
  <c r="AP111" i="21"/>
  <c r="BD113" i="21"/>
  <c r="L113" i="21"/>
  <c r="L113" i="22" s="1"/>
  <c r="BJ113" i="21"/>
  <c r="BI113" i="21"/>
  <c r="K113" i="21"/>
  <c r="K113" i="22" s="1"/>
  <c r="BA113" i="21"/>
  <c r="BE113" i="21"/>
  <c r="M113" i="21"/>
  <c r="M113" i="22" s="1"/>
  <c r="BK113" i="21"/>
  <c r="BB113" i="21"/>
  <c r="BG113" i="21"/>
  <c r="L114" i="20"/>
  <c r="AN114" i="20"/>
  <c r="D114" i="20"/>
  <c r="C114" i="20"/>
  <c r="E114" i="20"/>
  <c r="U114" i="20"/>
  <c r="U114" i="21" s="1"/>
  <c r="U114" i="22" s="1"/>
  <c r="AK114" i="20"/>
  <c r="N114" i="20"/>
  <c r="AD114" i="20"/>
  <c r="K114" i="20"/>
  <c r="AA114" i="20"/>
  <c r="P114" i="20"/>
  <c r="P114" i="21" s="1"/>
  <c r="P114" i="22" s="1"/>
  <c r="T114" i="20"/>
  <c r="T114" i="21" s="1"/>
  <c r="T114" i="22" s="1"/>
  <c r="I114" i="20"/>
  <c r="Y114" i="20"/>
  <c r="AO114" i="20"/>
  <c r="A114" i="20"/>
  <c r="R114" i="20"/>
  <c r="R114" i="21" s="1"/>
  <c r="R114" i="22" s="1"/>
  <c r="AH114" i="20"/>
  <c r="O114" i="20"/>
  <c r="AE114" i="20"/>
  <c r="H114" i="20"/>
  <c r="AF114" i="20"/>
  <c r="AJ114" i="20"/>
  <c r="M114" i="20"/>
  <c r="AC114" i="20"/>
  <c r="F114" i="20"/>
  <c r="V114" i="20"/>
  <c r="V114" i="21" s="1"/>
  <c r="V114" i="22" s="1"/>
  <c r="AL114" i="20"/>
  <c r="B114" i="20"/>
  <c r="S114" i="20"/>
  <c r="S114" i="21" s="1"/>
  <c r="S114" i="22" s="1"/>
  <c r="AI114" i="20"/>
  <c r="AB114" i="20"/>
  <c r="X114" i="20"/>
  <c r="Q114" i="20"/>
  <c r="Q114" i="21" s="1"/>
  <c r="Q114" i="22" s="1"/>
  <c r="AG114" i="20"/>
  <c r="J114" i="20"/>
  <c r="Z114" i="20"/>
  <c r="AP114" i="20"/>
  <c r="G114" i="20"/>
  <c r="W114" i="20"/>
  <c r="W114" i="21" s="1"/>
  <c r="W114" i="22" s="1"/>
  <c r="AM114" i="20"/>
  <c r="BD135" i="24"/>
  <c r="BE116" i="18"/>
  <c r="BE116" i="24" s="1"/>
  <c r="BD117" i="18"/>
  <c r="AO115" i="24"/>
  <c r="AB115" i="24"/>
  <c r="K115" i="24"/>
  <c r="N115" i="24"/>
  <c r="AW115" i="24"/>
  <c r="Q115" i="24"/>
  <c r="AL115" i="24"/>
  <c r="AF115" i="24"/>
  <c r="BB114" i="24"/>
  <c r="BA114" i="24" s="1"/>
  <c r="BC114" i="24"/>
  <c r="AP115" i="24"/>
  <c r="AV115" i="24"/>
  <c r="AR115" i="24"/>
  <c r="AA115" i="24"/>
  <c r="R115" i="24"/>
  <c r="U115" i="24"/>
  <c r="H115" i="24"/>
  <c r="J115" i="24"/>
  <c r="AS115" i="24"/>
  <c r="AJ115" i="24"/>
  <c r="S115" i="24"/>
  <c r="AH115" i="24"/>
  <c r="M115" i="24"/>
  <c r="AX115" i="24"/>
  <c r="V115" i="24"/>
  <c r="E115" i="24"/>
  <c r="AM115" i="24"/>
  <c r="AU115" i="24"/>
  <c r="AG115" i="24"/>
  <c r="T115" i="24"/>
  <c r="C115" i="24"/>
  <c r="AZ115" i="24"/>
  <c r="AY115" i="24"/>
  <c r="AE115" i="24"/>
  <c r="Y115" i="24"/>
  <c r="L115" i="24"/>
  <c r="Z115" i="24"/>
  <c r="AN115" i="24"/>
  <c r="W115" i="24"/>
  <c r="B115" i="24"/>
  <c r="D115" i="24"/>
  <c r="AT115" i="24"/>
  <c r="O115" i="24"/>
  <c r="I115" i="24"/>
  <c r="AQ115" i="24"/>
  <c r="F115" i="24"/>
  <c r="AK115" i="24"/>
  <c r="X115" i="24"/>
  <c r="G115" i="24"/>
  <c r="A115" i="24"/>
  <c r="AI115" i="24"/>
  <c r="AD115" i="24"/>
  <c r="AC115" i="24"/>
  <c r="P115" i="24"/>
  <c r="BC113" i="23" l="1"/>
  <c r="K110" i="23"/>
  <c r="AP110" i="23"/>
  <c r="L110" i="23"/>
  <c r="BE114" i="23"/>
  <c r="C115" i="23"/>
  <c r="B115" i="23" s="1"/>
  <c r="BB114" i="23"/>
  <c r="BH114" i="23"/>
  <c r="BF114" i="23"/>
  <c r="BD114" i="23" s="1"/>
  <c r="BC114" i="23" s="1"/>
  <c r="AK110" i="23"/>
  <c r="BI109" i="23"/>
  <c r="AL110" i="23"/>
  <c r="AA110" i="23"/>
  <c r="AN110" i="23"/>
  <c r="AF110" i="23"/>
  <c r="AG110" i="23"/>
  <c r="AE110" i="23"/>
  <c r="H110" i="23"/>
  <c r="AD110" i="23"/>
  <c r="G110" i="23"/>
  <c r="F110" i="23"/>
  <c r="AO110" i="23"/>
  <c r="AB110" i="23"/>
  <c r="AM110" i="23"/>
  <c r="BJ113" i="23"/>
  <c r="A113" i="23"/>
  <c r="E110" i="23"/>
  <c r="D110" i="23"/>
  <c r="S110" i="23"/>
  <c r="U110" i="23"/>
  <c r="X110" i="23"/>
  <c r="Y110" i="23"/>
  <c r="W110" i="23"/>
  <c r="Q110" i="23"/>
  <c r="T110" i="23"/>
  <c r="V110" i="23"/>
  <c r="R110" i="23"/>
  <c r="Z110" i="23"/>
  <c r="M110" i="23"/>
  <c r="N110" i="23"/>
  <c r="O110" i="23"/>
  <c r="P110" i="23"/>
  <c r="I110" i="23"/>
  <c r="AQ110" i="23"/>
  <c r="AI110" i="23"/>
  <c r="AC110" i="23"/>
  <c r="AH110" i="23"/>
  <c r="AJ110" i="23"/>
  <c r="J110" i="23"/>
  <c r="AP111" i="22"/>
  <c r="A115" i="22"/>
  <c r="B115" i="22"/>
  <c r="AM111" i="22"/>
  <c r="AK111" i="22"/>
  <c r="AB111" i="22"/>
  <c r="AH111" i="22"/>
  <c r="M111" i="22"/>
  <c r="AI111" i="22"/>
  <c r="I111" i="22"/>
  <c r="AA111" i="22"/>
  <c r="AG111" i="22"/>
  <c r="H111" i="22"/>
  <c r="AN111" i="22"/>
  <c r="AF111" i="22"/>
  <c r="AO111" i="22"/>
  <c r="AD111" i="22"/>
  <c r="AE111" i="22"/>
  <c r="AL111" i="22"/>
  <c r="AJ111" i="22"/>
  <c r="N111" i="22"/>
  <c r="Z111" i="22"/>
  <c r="AC111" i="22"/>
  <c r="G111" i="22"/>
  <c r="A115" i="21"/>
  <c r="B115" i="21"/>
  <c r="BF114" i="21"/>
  <c r="BG114" i="21"/>
  <c r="BI114" i="21"/>
  <c r="BZ113" i="21"/>
  <c r="BH114" i="21"/>
  <c r="BK114" i="21"/>
  <c r="M114" i="21"/>
  <c r="M114" i="22" s="1"/>
  <c r="BC114" i="21"/>
  <c r="BJ114" i="21"/>
  <c r="L114" i="21"/>
  <c r="L114" i="22" s="1"/>
  <c r="BE114" i="21"/>
  <c r="O114" i="21"/>
  <c r="O114" i="22" s="1"/>
  <c r="BM114" i="21"/>
  <c r="N114" i="21"/>
  <c r="N114" i="22" s="1"/>
  <c r="BL114" i="21"/>
  <c r="BA114" i="21"/>
  <c r="BD114" i="21"/>
  <c r="BB114" i="21"/>
  <c r="Z112" i="21"/>
  <c r="J112" i="21"/>
  <c r="AB112" i="21"/>
  <c r="D112" i="21"/>
  <c r="AH112" i="21"/>
  <c r="AM112" i="21"/>
  <c r="I112" i="21"/>
  <c r="AG112" i="21"/>
  <c r="G112" i="21"/>
  <c r="AL112" i="21"/>
  <c r="F112" i="21"/>
  <c r="AO112" i="21"/>
  <c r="AF112" i="21"/>
  <c r="Y112" i="21"/>
  <c r="E112" i="21"/>
  <c r="AD112" i="21"/>
  <c r="AN112" i="21"/>
  <c r="AC112" i="21"/>
  <c r="AK112" i="21"/>
  <c r="H112" i="21"/>
  <c r="AE112" i="21"/>
  <c r="AA112" i="21"/>
  <c r="AP112" i="21"/>
  <c r="K112" i="21"/>
  <c r="K112" i="22" s="1"/>
  <c r="AI112" i="21"/>
  <c r="L112" i="21"/>
  <c r="L112" i="22" s="1"/>
  <c r="AJ112" i="21"/>
  <c r="O115" i="20"/>
  <c r="W115" i="20"/>
  <c r="W115" i="21" s="1"/>
  <c r="W115" i="22" s="1"/>
  <c r="P115" i="20"/>
  <c r="P115" i="21" s="1"/>
  <c r="P115" i="22" s="1"/>
  <c r="AF115" i="20"/>
  <c r="Q115" i="20"/>
  <c r="Q115" i="21" s="1"/>
  <c r="Q115" i="22" s="1"/>
  <c r="AG115" i="20"/>
  <c r="N115" i="20"/>
  <c r="AD115" i="20"/>
  <c r="AI115" i="20"/>
  <c r="AE115" i="20"/>
  <c r="AM115" i="20"/>
  <c r="D115" i="20"/>
  <c r="C115" i="20"/>
  <c r="T115" i="20"/>
  <c r="T115" i="21" s="1"/>
  <c r="T115" i="22" s="1"/>
  <c r="AJ115" i="20"/>
  <c r="E115" i="20"/>
  <c r="U115" i="20"/>
  <c r="U115" i="21" s="1"/>
  <c r="U115" i="22" s="1"/>
  <c r="AK115" i="20"/>
  <c r="A115" i="20"/>
  <c r="R115" i="20"/>
  <c r="R115" i="21" s="1"/>
  <c r="R115" i="22" s="1"/>
  <c r="AH115" i="20"/>
  <c r="B115" i="20"/>
  <c r="K115" i="20"/>
  <c r="H115" i="20"/>
  <c r="X115" i="20"/>
  <c r="AN115" i="20"/>
  <c r="I115" i="20"/>
  <c r="Y115" i="20"/>
  <c r="AO115" i="20"/>
  <c r="F115" i="20"/>
  <c r="V115" i="20"/>
  <c r="V115" i="21" s="1"/>
  <c r="V115" i="22" s="1"/>
  <c r="AL115" i="20"/>
  <c r="S115" i="20"/>
  <c r="S115" i="21" s="1"/>
  <c r="S115" i="22" s="1"/>
  <c r="G115" i="20"/>
  <c r="AA115" i="20"/>
  <c r="L115" i="20"/>
  <c r="AB115" i="20"/>
  <c r="M115" i="20"/>
  <c r="AC115" i="20"/>
  <c r="J115" i="20"/>
  <c r="Z115" i="20"/>
  <c r="AP115" i="20"/>
  <c r="BD136" i="24"/>
  <c r="BE117" i="18"/>
  <c r="BE117" i="24" s="1"/>
  <c r="BD118" i="18"/>
  <c r="AF116" i="24"/>
  <c r="AP116" i="24"/>
  <c r="X116" i="24"/>
  <c r="I116" i="24"/>
  <c r="S116" i="24"/>
  <c r="E116" i="24"/>
  <c r="AH116" i="24"/>
  <c r="K116" i="24"/>
  <c r="AC116" i="24"/>
  <c r="Z116" i="24"/>
  <c r="AK116" i="24"/>
  <c r="AJ116" i="24"/>
  <c r="AE116" i="24"/>
  <c r="AW116" i="24"/>
  <c r="BB115" i="24"/>
  <c r="AY116" i="24"/>
  <c r="T116" i="24"/>
  <c r="O116" i="24"/>
  <c r="AV116" i="24"/>
  <c r="AS116" i="24"/>
  <c r="AQ116" i="24"/>
  <c r="AD116" i="24"/>
  <c r="L116" i="24"/>
  <c r="F116" i="24"/>
  <c r="G116" i="24"/>
  <c r="AN116" i="24"/>
  <c r="M116" i="24"/>
  <c r="AI116" i="24"/>
  <c r="V116" i="24"/>
  <c r="D116" i="24"/>
  <c r="BA115" i="24"/>
  <c r="AX116" i="24"/>
  <c r="AO116" i="24"/>
  <c r="AA116" i="24"/>
  <c r="N116" i="24"/>
  <c r="AG116" i="24"/>
  <c r="BC115" i="24"/>
  <c r="AZ116" i="24"/>
  <c r="AU116" i="24"/>
  <c r="P116" i="24"/>
  <c r="U116" i="24"/>
  <c r="AR116" i="24"/>
  <c r="AM116" i="24"/>
  <c r="H116" i="24"/>
  <c r="C116" i="24"/>
  <c r="B116" i="24"/>
  <c r="R116" i="24"/>
  <c r="AT116" i="24"/>
  <c r="AB116" i="24"/>
  <c r="Y116" i="24"/>
  <c r="W116" i="24"/>
  <c r="J116" i="24"/>
  <c r="Q116" i="24"/>
  <c r="AL116" i="24"/>
  <c r="A116" i="24"/>
  <c r="H111" i="23" l="1"/>
  <c r="BH115" i="23"/>
  <c r="BB115" i="23"/>
  <c r="C116" i="23"/>
  <c r="B116" i="23" s="1"/>
  <c r="BE115" i="23"/>
  <c r="BF115" i="23"/>
  <c r="BD115" i="23" s="1"/>
  <c r="AD111" i="23"/>
  <c r="AM111" i="23"/>
  <c r="AG111" i="23"/>
  <c r="AB111" i="23"/>
  <c r="AI111" i="23"/>
  <c r="BI110" i="23"/>
  <c r="Y111" i="23"/>
  <c r="X111" i="23"/>
  <c r="P111" i="23"/>
  <c r="AA111" i="23"/>
  <c r="AO111" i="23"/>
  <c r="J111" i="23"/>
  <c r="AC111" i="23"/>
  <c r="Z111" i="23"/>
  <c r="E111" i="23"/>
  <c r="L111" i="23"/>
  <c r="S111" i="23"/>
  <c r="Q111" i="23"/>
  <c r="F111" i="23"/>
  <c r="AF111" i="23"/>
  <c r="O111" i="23"/>
  <c r="AE111" i="23"/>
  <c r="I111" i="23"/>
  <c r="AJ111" i="23"/>
  <c r="AL111" i="23"/>
  <c r="AQ111" i="23"/>
  <c r="M111" i="23"/>
  <c r="G111" i="23"/>
  <c r="U111" i="23"/>
  <c r="V111" i="23"/>
  <c r="T111" i="23"/>
  <c r="AK111" i="23"/>
  <c r="AP111" i="23"/>
  <c r="AH111" i="23"/>
  <c r="N111" i="23"/>
  <c r="AN111" i="23"/>
  <c r="W111" i="23"/>
  <c r="R111" i="23"/>
  <c r="D111" i="23"/>
  <c r="K111" i="23"/>
  <c r="BJ114" i="23"/>
  <c r="A114" i="23"/>
  <c r="A116" i="22"/>
  <c r="B116" i="22"/>
  <c r="AI112" i="22"/>
  <c r="AE112" i="22"/>
  <c r="AN112" i="22"/>
  <c r="AF112" i="22"/>
  <c r="G112" i="22"/>
  <c r="AH112" i="22"/>
  <c r="Z112" i="22"/>
  <c r="H112" i="22"/>
  <c r="AD112" i="22"/>
  <c r="AO112" i="22"/>
  <c r="AG112" i="22"/>
  <c r="D112" i="22"/>
  <c r="AJ112" i="22"/>
  <c r="AP112" i="22"/>
  <c r="AK112" i="22"/>
  <c r="E112" i="22"/>
  <c r="F112" i="22"/>
  <c r="I112" i="22"/>
  <c r="AB112" i="22"/>
  <c r="AA112" i="22"/>
  <c r="AC112" i="22"/>
  <c r="Y112" i="22"/>
  <c r="AL112" i="22"/>
  <c r="AM112" i="22"/>
  <c r="J112" i="22"/>
  <c r="A116" i="21"/>
  <c r="B116" i="21"/>
  <c r="BA115" i="21"/>
  <c r="BM115" i="21"/>
  <c r="O115" i="21"/>
  <c r="O115" i="22" s="1"/>
  <c r="BH115" i="21"/>
  <c r="J115" i="21"/>
  <c r="J115" i="22" s="1"/>
  <c r="L115" i="21"/>
  <c r="L115" i="22" s="1"/>
  <c r="BJ115" i="21"/>
  <c r="BF115" i="21"/>
  <c r="BC115" i="21"/>
  <c r="BB115" i="21"/>
  <c r="I115" i="21"/>
  <c r="I115" i="22" s="1"/>
  <c r="BG115" i="21"/>
  <c r="BI115" i="21"/>
  <c r="K115" i="21"/>
  <c r="K115" i="22" s="1"/>
  <c r="BL115" i="21"/>
  <c r="N115" i="21"/>
  <c r="N115" i="22" s="1"/>
  <c r="BZ114" i="21"/>
  <c r="H113" i="21"/>
  <c r="AJ113" i="21"/>
  <c r="AG113" i="21"/>
  <c r="J113" i="21"/>
  <c r="J113" i="22" s="1"/>
  <c r="AN113" i="21"/>
  <c r="C113" i="21"/>
  <c r="AF113" i="21"/>
  <c r="AD113" i="21"/>
  <c r="I113" i="21"/>
  <c r="AM113" i="21"/>
  <c r="AI113" i="21"/>
  <c r="AA113" i="21"/>
  <c r="F113" i="21"/>
  <c r="D113" i="21"/>
  <c r="AL113" i="21"/>
  <c r="Z113" i="21"/>
  <c r="AB113" i="21"/>
  <c r="Y113" i="21"/>
  <c r="G113" i="21"/>
  <c r="E113" i="21"/>
  <c r="AO113" i="21"/>
  <c r="AK113" i="21"/>
  <c r="AH113" i="21"/>
  <c r="AC113" i="21"/>
  <c r="AE113" i="21"/>
  <c r="AP113" i="21"/>
  <c r="M115" i="21"/>
  <c r="M115" i="22" s="1"/>
  <c r="BK115" i="21"/>
  <c r="BE115" i="21"/>
  <c r="BD115" i="21"/>
  <c r="A116" i="20"/>
  <c r="B116" i="20"/>
  <c r="F116" i="20"/>
  <c r="E116" i="20"/>
  <c r="U116" i="20"/>
  <c r="AK116" i="20"/>
  <c r="W116" i="20"/>
  <c r="AM116" i="20"/>
  <c r="D116" i="20"/>
  <c r="C116" i="20"/>
  <c r="T116" i="20"/>
  <c r="AJ116" i="20"/>
  <c r="AL116" i="20"/>
  <c r="J116" i="20"/>
  <c r="N116" i="20"/>
  <c r="R116" i="20"/>
  <c r="R116" i="21" s="1"/>
  <c r="R116" i="22" s="1"/>
  <c r="I116" i="20"/>
  <c r="Y116" i="20"/>
  <c r="AO116" i="20"/>
  <c r="K116" i="20"/>
  <c r="AA116" i="20"/>
  <c r="H116" i="20"/>
  <c r="X116" i="20"/>
  <c r="AN116" i="20"/>
  <c r="G116" i="20"/>
  <c r="Z116" i="20"/>
  <c r="AD116" i="20"/>
  <c r="AH116" i="20"/>
  <c r="M116" i="20"/>
  <c r="AC116" i="20"/>
  <c r="O116" i="20"/>
  <c r="AE116" i="20"/>
  <c r="L116" i="20"/>
  <c r="AB116" i="20"/>
  <c r="V116" i="20"/>
  <c r="AP116" i="20"/>
  <c r="Q116" i="20"/>
  <c r="Q116" i="21" s="1"/>
  <c r="Q116" i="22" s="1"/>
  <c r="AG116" i="20"/>
  <c r="S116" i="20"/>
  <c r="S116" i="21" s="1"/>
  <c r="S116" i="22" s="1"/>
  <c r="AI116" i="20"/>
  <c r="P116" i="20"/>
  <c r="P116" i="21" s="1"/>
  <c r="P116" i="22" s="1"/>
  <c r="AF116" i="20"/>
  <c r="BD137" i="24"/>
  <c r="BE118" i="18"/>
  <c r="BE118" i="24" s="1"/>
  <c r="BD119" i="18"/>
  <c r="A117" i="24"/>
  <c r="F117" i="24"/>
  <c r="AH117" i="24"/>
  <c r="BC116" i="24"/>
  <c r="AO117" i="24"/>
  <c r="AE117" i="24"/>
  <c r="AF117" i="24"/>
  <c r="R117" i="24"/>
  <c r="X117" i="24"/>
  <c r="J117" i="24"/>
  <c r="AZ117" i="24"/>
  <c r="O117" i="24"/>
  <c r="B117" i="24"/>
  <c r="T117" i="24"/>
  <c r="AD117" i="24"/>
  <c r="Q117" i="24"/>
  <c r="G117" i="24"/>
  <c r="BB116" i="24"/>
  <c r="AS117" i="24"/>
  <c r="AI117" i="24"/>
  <c r="AV117" i="24"/>
  <c r="V117" i="24"/>
  <c r="I117" i="24"/>
  <c r="AN117" i="24"/>
  <c r="AX117" i="24"/>
  <c r="AK117" i="24"/>
  <c r="AA117" i="24"/>
  <c r="P117" i="24"/>
  <c r="N117" i="24"/>
  <c r="H117" i="24"/>
  <c r="AP117" i="24"/>
  <c r="AC117" i="24"/>
  <c r="S117" i="24"/>
  <c r="L117" i="24"/>
  <c r="AU117" i="24"/>
  <c r="AJ117" i="24"/>
  <c r="U117" i="24"/>
  <c r="K117" i="24"/>
  <c r="AW117" i="24"/>
  <c r="AM117" i="24"/>
  <c r="D117" i="24"/>
  <c r="Z117" i="24"/>
  <c r="M117" i="24"/>
  <c r="C117" i="24"/>
  <c r="BA116" i="24"/>
  <c r="E117" i="24"/>
  <c r="AT117" i="24"/>
  <c r="AG117" i="24"/>
  <c r="W117" i="24"/>
  <c r="AB117" i="24"/>
  <c r="AY117" i="24"/>
  <c r="AL117" i="24"/>
  <c r="Y117" i="24"/>
  <c r="AR117" i="24"/>
  <c r="AQ117" i="24"/>
  <c r="BC115" i="23" l="1"/>
  <c r="AM112" i="23"/>
  <c r="BI111" i="23"/>
  <c r="C117" i="23"/>
  <c r="B117" i="23" s="1"/>
  <c r="BB116" i="23"/>
  <c r="BH116" i="23"/>
  <c r="BF116" i="23"/>
  <c r="BD116" i="23" s="1"/>
  <c r="BE116" i="23"/>
  <c r="AN112" i="23"/>
  <c r="AB112" i="23"/>
  <c r="F112" i="23"/>
  <c r="E112" i="23"/>
  <c r="P112" i="23"/>
  <c r="T112" i="23"/>
  <c r="R112" i="23"/>
  <c r="Y112" i="23"/>
  <c r="V112" i="23"/>
  <c r="D112" i="23"/>
  <c r="U112" i="23"/>
  <c r="X112" i="23"/>
  <c r="Q112" i="23"/>
  <c r="N112" i="23"/>
  <c r="S112" i="23"/>
  <c r="W112" i="23"/>
  <c r="O112" i="23"/>
  <c r="I112" i="23"/>
  <c r="AG112" i="23"/>
  <c r="M112" i="23"/>
  <c r="L112" i="23"/>
  <c r="AC112" i="23"/>
  <c r="AL112" i="23"/>
  <c r="AH112" i="23"/>
  <c r="AA112" i="23"/>
  <c r="AO112" i="23"/>
  <c r="Z112" i="23"/>
  <c r="J112" i="23"/>
  <c r="AQ112" i="23"/>
  <c r="AP112" i="23"/>
  <c r="AI112" i="23"/>
  <c r="AF112" i="23"/>
  <c r="K112" i="23"/>
  <c r="AD112" i="23"/>
  <c r="G112" i="23"/>
  <c r="AK112" i="23"/>
  <c r="AE112" i="23"/>
  <c r="H112" i="23"/>
  <c r="AJ112" i="23"/>
  <c r="BJ115" i="23"/>
  <c r="A115" i="23"/>
  <c r="AE113" i="22"/>
  <c r="AO113" i="22"/>
  <c r="B117" i="22"/>
  <c r="A117" i="22"/>
  <c r="F113" i="22"/>
  <c r="H113" i="22"/>
  <c r="AP113" i="22"/>
  <c r="AK113" i="22"/>
  <c r="Y113" i="22"/>
  <c r="D113" i="22"/>
  <c r="AM113" i="22"/>
  <c r="C113" i="22"/>
  <c r="AJ113" i="22"/>
  <c r="I113" i="22"/>
  <c r="AC113" i="22"/>
  <c r="E113" i="22"/>
  <c r="Z113" i="22"/>
  <c r="AA113" i="22"/>
  <c r="AD113" i="22"/>
  <c r="AB113" i="22"/>
  <c r="AN113" i="22"/>
  <c r="AH113" i="22"/>
  <c r="G113" i="22"/>
  <c r="AL113" i="22"/>
  <c r="AI113" i="22"/>
  <c r="AF113" i="22"/>
  <c r="AG113" i="22"/>
  <c r="B117" i="21"/>
  <c r="A117" i="21"/>
  <c r="BF116" i="21"/>
  <c r="J116" i="21"/>
  <c r="J116" i="22" s="1"/>
  <c r="BH116" i="21"/>
  <c r="BA116" i="21"/>
  <c r="BZ115" i="21"/>
  <c r="BJ116" i="21"/>
  <c r="L116" i="21"/>
  <c r="L116" i="22" s="1"/>
  <c r="BK116" i="21"/>
  <c r="M116" i="21"/>
  <c r="M116" i="22" s="1"/>
  <c r="BE116" i="21"/>
  <c r="BG116" i="21"/>
  <c r="BB116" i="21"/>
  <c r="K116" i="21"/>
  <c r="K116" i="22" s="1"/>
  <c r="BI116" i="21"/>
  <c r="BC116" i="21"/>
  <c r="O116" i="21"/>
  <c r="O116" i="22" s="1"/>
  <c r="BM116" i="21"/>
  <c r="N116" i="21"/>
  <c r="N116" i="22" s="1"/>
  <c r="BL116" i="21"/>
  <c r="BD116" i="21"/>
  <c r="X114" i="21"/>
  <c r="X114" i="22" s="1"/>
  <c r="AN114" i="21"/>
  <c r="AB114" i="21"/>
  <c r="AE114" i="21"/>
  <c r="AG114" i="21"/>
  <c r="C114" i="21"/>
  <c r="AA114" i="21"/>
  <c r="AC114" i="21"/>
  <c r="I114" i="21"/>
  <c r="I114" i="22" s="1"/>
  <c r="AL114" i="21"/>
  <c r="AD114" i="21"/>
  <c r="AI114" i="21"/>
  <c r="AO114" i="21"/>
  <c r="AF114" i="21"/>
  <c r="AK114" i="21"/>
  <c r="AM114" i="21"/>
  <c r="K114" i="21"/>
  <c r="K114" i="22" s="1"/>
  <c r="J114" i="21"/>
  <c r="J114" i="22" s="1"/>
  <c r="G114" i="21"/>
  <c r="AJ114" i="21"/>
  <c r="AP114" i="21"/>
  <c r="AH114" i="21"/>
  <c r="Z114" i="21"/>
  <c r="H114" i="21"/>
  <c r="H114" i="22" s="1"/>
  <c r="E114" i="21"/>
  <c r="F114" i="21"/>
  <c r="Y114" i="21"/>
  <c r="D114" i="21"/>
  <c r="Q117" i="20"/>
  <c r="Q117" i="21" s="1"/>
  <c r="Q117" i="22" s="1"/>
  <c r="U117" i="20"/>
  <c r="Y117" i="20"/>
  <c r="L117" i="20"/>
  <c r="AB117" i="20"/>
  <c r="F117" i="20"/>
  <c r="V117" i="20"/>
  <c r="AL117" i="20"/>
  <c r="B117" i="20"/>
  <c r="S117" i="20"/>
  <c r="AI117" i="20"/>
  <c r="AG117" i="20"/>
  <c r="AK117" i="20"/>
  <c r="AO117" i="20"/>
  <c r="P117" i="20"/>
  <c r="P117" i="21" s="1"/>
  <c r="P117" i="22" s="1"/>
  <c r="AF117" i="20"/>
  <c r="J117" i="20"/>
  <c r="Z117" i="20"/>
  <c r="AP117" i="20"/>
  <c r="G117" i="20"/>
  <c r="W117" i="20"/>
  <c r="AM117" i="20"/>
  <c r="M117" i="20"/>
  <c r="D117" i="20"/>
  <c r="C117" i="20"/>
  <c r="T117" i="20"/>
  <c r="AJ117" i="20"/>
  <c r="N117" i="20"/>
  <c r="AD117" i="20"/>
  <c r="K117" i="20"/>
  <c r="AA117" i="20"/>
  <c r="AC117" i="20"/>
  <c r="E117" i="20"/>
  <c r="I117" i="20"/>
  <c r="H117" i="20"/>
  <c r="X117" i="20"/>
  <c r="AN117" i="20"/>
  <c r="A117" i="20"/>
  <c r="R117" i="20"/>
  <c r="R117" i="21" s="1"/>
  <c r="R117" i="22" s="1"/>
  <c r="AH117" i="20"/>
  <c r="O117" i="20"/>
  <c r="AE117" i="20"/>
  <c r="BD138" i="24"/>
  <c r="BE119" i="18"/>
  <c r="BE119" i="24" s="1"/>
  <c r="BD120" i="18"/>
  <c r="AK118" i="24"/>
  <c r="N118" i="24"/>
  <c r="H118" i="24"/>
  <c r="AS118" i="24"/>
  <c r="V118" i="24"/>
  <c r="AV118" i="24"/>
  <c r="W118" i="24"/>
  <c r="F118" i="24"/>
  <c r="AY118" i="24"/>
  <c r="E118" i="24"/>
  <c r="AA118" i="24"/>
  <c r="Z118" i="24"/>
  <c r="M118" i="24"/>
  <c r="O118" i="24"/>
  <c r="P118" i="24"/>
  <c r="BB117" i="24"/>
  <c r="AR118" i="24"/>
  <c r="AD118" i="24"/>
  <c r="G118" i="24"/>
  <c r="AG118" i="24"/>
  <c r="X118" i="24"/>
  <c r="J118" i="24"/>
  <c r="BC117" i="24"/>
  <c r="AZ118" i="24"/>
  <c r="AL118" i="24"/>
  <c r="AM118" i="24"/>
  <c r="I118" i="24"/>
  <c r="AX118" i="24"/>
  <c r="AQ118" i="24"/>
  <c r="AB118" i="24"/>
  <c r="C118" i="24"/>
  <c r="Q118" i="24"/>
  <c r="AE118" i="24"/>
  <c r="AJ118" i="24"/>
  <c r="S118" i="24"/>
  <c r="AH118" i="24"/>
  <c r="U118" i="24"/>
  <c r="L118" i="24"/>
  <c r="AU118" i="24"/>
  <c r="BA117" i="24"/>
  <c r="A118" i="24"/>
  <c r="AP118" i="24"/>
  <c r="K118" i="24"/>
  <c r="AC118" i="24"/>
  <c r="T118" i="24"/>
  <c r="AO118" i="24"/>
  <c r="AF118" i="24"/>
  <c r="R118" i="24"/>
  <c r="AT118" i="24"/>
  <c r="AW118" i="24"/>
  <c r="AN118" i="24"/>
  <c r="AI118" i="24"/>
  <c r="D118" i="24"/>
  <c r="Y118" i="24"/>
  <c r="B118" i="24"/>
  <c r="BC116" i="23" l="1"/>
  <c r="AM113" i="23"/>
  <c r="C118" i="23"/>
  <c r="B118" i="23" s="1"/>
  <c r="BE117" i="23"/>
  <c r="BH117" i="23"/>
  <c r="BB117" i="23"/>
  <c r="BF117" i="23"/>
  <c r="BD117" i="23" s="1"/>
  <c r="AJ113" i="23"/>
  <c r="AO113" i="23"/>
  <c r="AA113" i="23"/>
  <c r="AK113" i="23"/>
  <c r="Z113" i="23"/>
  <c r="G113" i="23"/>
  <c r="AF113" i="23"/>
  <c r="BI112" i="23"/>
  <c r="AC113" i="23"/>
  <c r="D113" i="23"/>
  <c r="W113" i="23"/>
  <c r="Q113" i="23"/>
  <c r="U113" i="23"/>
  <c r="Y113" i="23"/>
  <c r="R113" i="23"/>
  <c r="X113" i="23"/>
  <c r="S113" i="23"/>
  <c r="T113" i="23"/>
  <c r="V113" i="23"/>
  <c r="P113" i="23"/>
  <c r="L113" i="23"/>
  <c r="N113" i="23"/>
  <c r="M113" i="23"/>
  <c r="O113" i="23"/>
  <c r="A116" i="23"/>
  <c r="BJ116" i="23"/>
  <c r="F113" i="23"/>
  <c r="AL113" i="23"/>
  <c r="AH113" i="23"/>
  <c r="H113" i="23"/>
  <c r="AE113" i="23"/>
  <c r="AD113" i="23"/>
  <c r="AN113" i="23"/>
  <c r="AQ113" i="23"/>
  <c r="AG113" i="23"/>
  <c r="AI113" i="23"/>
  <c r="AB113" i="23"/>
  <c r="J113" i="23"/>
  <c r="E113" i="23"/>
  <c r="I113" i="23"/>
  <c r="AP113" i="23"/>
  <c r="K113" i="23"/>
  <c r="D114" i="22"/>
  <c r="B118" i="22"/>
  <c r="A118" i="22"/>
  <c r="E114" i="22"/>
  <c r="AP114" i="22"/>
  <c r="AO114" i="22"/>
  <c r="AG114" i="22"/>
  <c r="AJ114" i="22"/>
  <c r="AM114" i="22"/>
  <c r="AI114" i="22"/>
  <c r="AC114" i="22"/>
  <c r="AE114" i="22"/>
  <c r="Y114" i="22"/>
  <c r="Z114" i="22"/>
  <c r="G114" i="22"/>
  <c r="AK114" i="22"/>
  <c r="AD114" i="22"/>
  <c r="AA114" i="22"/>
  <c r="AB114" i="22"/>
  <c r="F114" i="22"/>
  <c r="AH114" i="22"/>
  <c r="AF114" i="22"/>
  <c r="AL114" i="22"/>
  <c r="C114" i="22"/>
  <c r="AN114" i="22"/>
  <c r="B118" i="21"/>
  <c r="A118" i="21"/>
  <c r="BL117" i="21"/>
  <c r="N117" i="21"/>
  <c r="N117" i="22" s="1"/>
  <c r="BB117" i="21"/>
  <c r="BE117" i="21"/>
  <c r="L117" i="21"/>
  <c r="L117" i="22" s="1"/>
  <c r="BJ117" i="21"/>
  <c r="AO115" i="21"/>
  <c r="C115" i="21"/>
  <c r="AL115" i="21"/>
  <c r="E115" i="21"/>
  <c r="AD115" i="21"/>
  <c r="AJ115" i="21"/>
  <c r="AE115" i="21"/>
  <c r="X115" i="21"/>
  <c r="X115" i="22" s="1"/>
  <c r="AI115" i="21"/>
  <c r="Y115" i="21"/>
  <c r="AF115" i="21"/>
  <c r="AM115" i="21"/>
  <c r="F115" i="21"/>
  <c r="AG115" i="21"/>
  <c r="Z115" i="21"/>
  <c r="AH115" i="21"/>
  <c r="H115" i="21"/>
  <c r="H115" i="22" s="1"/>
  <c r="D115" i="21"/>
  <c r="AC115" i="21"/>
  <c r="AN115" i="21"/>
  <c r="AB115" i="21"/>
  <c r="AA115" i="21"/>
  <c r="AP115" i="21"/>
  <c r="G115" i="21"/>
  <c r="AK115" i="21"/>
  <c r="BF117" i="21"/>
  <c r="M117" i="21"/>
  <c r="M117" i="22" s="1"/>
  <c r="BK117" i="21"/>
  <c r="I117" i="21"/>
  <c r="I117" i="22" s="1"/>
  <c r="BG117" i="21"/>
  <c r="BI117" i="21"/>
  <c r="K117" i="21"/>
  <c r="K117" i="22" s="1"/>
  <c r="BD117" i="21"/>
  <c r="BZ116" i="21"/>
  <c r="BM117" i="21"/>
  <c r="O117" i="21"/>
  <c r="O117" i="22" s="1"/>
  <c r="BC117" i="21"/>
  <c r="BA117" i="21"/>
  <c r="BH117" i="21"/>
  <c r="J117" i="21"/>
  <c r="J117" i="22" s="1"/>
  <c r="X118" i="20"/>
  <c r="B118" i="20"/>
  <c r="S118" i="20"/>
  <c r="S118" i="21" s="1"/>
  <c r="S118" i="22" s="1"/>
  <c r="AI118" i="20"/>
  <c r="Q118" i="20"/>
  <c r="Q118" i="21" s="1"/>
  <c r="Q118" i="22" s="1"/>
  <c r="AG118" i="20"/>
  <c r="J118" i="20"/>
  <c r="Z118" i="20"/>
  <c r="AP118" i="20"/>
  <c r="T118" i="20"/>
  <c r="T118" i="21" s="1"/>
  <c r="T118" i="22" s="1"/>
  <c r="AN118" i="20"/>
  <c r="P118" i="20"/>
  <c r="P118" i="21" s="1"/>
  <c r="P118" i="22" s="1"/>
  <c r="G118" i="20"/>
  <c r="W118" i="20"/>
  <c r="W118" i="21" s="1"/>
  <c r="W118" i="22" s="1"/>
  <c r="AM118" i="20"/>
  <c r="E118" i="20"/>
  <c r="U118" i="20"/>
  <c r="U118" i="21" s="1"/>
  <c r="U118" i="22" s="1"/>
  <c r="AK118" i="20"/>
  <c r="N118" i="20"/>
  <c r="AD118" i="20"/>
  <c r="AJ118" i="20"/>
  <c r="L118" i="20"/>
  <c r="AF118" i="20"/>
  <c r="K118" i="20"/>
  <c r="AA118" i="20"/>
  <c r="I118" i="20"/>
  <c r="Y118" i="20"/>
  <c r="AO118" i="20"/>
  <c r="A118" i="20"/>
  <c r="R118" i="20"/>
  <c r="R118" i="21" s="1"/>
  <c r="R118" i="22" s="1"/>
  <c r="AH118" i="20"/>
  <c r="D118" i="20"/>
  <c r="C118" i="20"/>
  <c r="H118" i="20"/>
  <c r="AB118" i="20"/>
  <c r="O118" i="20"/>
  <c r="AE118" i="20"/>
  <c r="M118" i="20"/>
  <c r="AC118" i="20"/>
  <c r="F118" i="20"/>
  <c r="V118" i="20"/>
  <c r="V118" i="21" s="1"/>
  <c r="V118" i="22" s="1"/>
  <c r="AL118" i="20"/>
  <c r="BD139" i="24"/>
  <c r="BE120" i="18"/>
  <c r="BE120" i="24" s="1"/>
  <c r="BD121" i="18"/>
  <c r="K119" i="24"/>
  <c r="D119" i="24"/>
  <c r="AO119" i="24"/>
  <c r="R119" i="24"/>
  <c r="S119" i="24"/>
  <c r="AR119" i="24"/>
  <c r="Q119" i="24"/>
  <c r="W119" i="24"/>
  <c r="AY119" i="24"/>
  <c r="AK119" i="24"/>
  <c r="B119" i="24"/>
  <c r="L119" i="24"/>
  <c r="AW119" i="24"/>
  <c r="AN119" i="24"/>
  <c r="AA119" i="24"/>
  <c r="M119" i="24"/>
  <c r="J119" i="24"/>
  <c r="T119" i="24"/>
  <c r="G119" i="24"/>
  <c r="V119" i="24"/>
  <c r="AV119" i="24"/>
  <c r="AI119" i="24"/>
  <c r="U119" i="24"/>
  <c r="AP119" i="24"/>
  <c r="AU119" i="24"/>
  <c r="AG119" i="24"/>
  <c r="AT119" i="24"/>
  <c r="X119" i="24"/>
  <c r="AL119" i="24"/>
  <c r="BB118" i="24"/>
  <c r="AF119" i="24"/>
  <c r="E119" i="24"/>
  <c r="AE119" i="24"/>
  <c r="Z119" i="24"/>
  <c r="H119" i="24"/>
  <c r="AS119" i="24"/>
  <c r="AH119" i="24"/>
  <c r="AZ119" i="24"/>
  <c r="AM119" i="24"/>
  <c r="Y119" i="24"/>
  <c r="N119" i="24"/>
  <c r="P119" i="24"/>
  <c r="C119" i="24"/>
  <c r="F119" i="24"/>
  <c r="AB119" i="24"/>
  <c r="O119" i="24"/>
  <c r="A119" i="24"/>
  <c r="BA118" i="24"/>
  <c r="AQ119" i="24"/>
  <c r="AC119" i="24"/>
  <c r="AD119" i="24"/>
  <c r="AJ119" i="24"/>
  <c r="I119" i="24"/>
  <c r="BC118" i="24"/>
  <c r="AX119" i="24"/>
  <c r="BC117" i="23" l="1"/>
  <c r="AO114" i="23"/>
  <c r="K114" i="23"/>
  <c r="BH118" i="23"/>
  <c r="BB118" i="23"/>
  <c r="C119" i="23"/>
  <c r="B119" i="23" s="1"/>
  <c r="BE118" i="23"/>
  <c r="BF118" i="23"/>
  <c r="BD118" i="23" s="1"/>
  <c r="AG114" i="23"/>
  <c r="AB114" i="23"/>
  <c r="AA114" i="23"/>
  <c r="AJ114" i="23"/>
  <c r="AP114" i="23"/>
  <c r="L114" i="23"/>
  <c r="Y114" i="23"/>
  <c r="BJ117" i="23"/>
  <c r="A117" i="23"/>
  <c r="AI114" i="23"/>
  <c r="AE114" i="23"/>
  <c r="Z114" i="23"/>
  <c r="AN114" i="23"/>
  <c r="AQ114" i="23"/>
  <c r="E114" i="23"/>
  <c r="BI113" i="23"/>
  <c r="D114" i="23"/>
  <c r="U114" i="23"/>
  <c r="T114" i="23"/>
  <c r="V114" i="23"/>
  <c r="W114" i="23"/>
  <c r="Q114" i="23"/>
  <c r="S114" i="23"/>
  <c r="X114" i="23"/>
  <c r="R114" i="23"/>
  <c r="O114" i="23"/>
  <c r="M114" i="23"/>
  <c r="P114" i="23"/>
  <c r="N114" i="23"/>
  <c r="G114" i="23"/>
  <c r="AL114" i="23"/>
  <c r="AF114" i="23"/>
  <c r="AK114" i="23"/>
  <c r="F114" i="23"/>
  <c r="I114" i="23"/>
  <c r="AM114" i="23"/>
  <c r="AC114" i="23"/>
  <c r="H114" i="23"/>
  <c r="AD114" i="23"/>
  <c r="AH114" i="23"/>
  <c r="J114" i="23"/>
  <c r="AK115" i="22"/>
  <c r="A119" i="22"/>
  <c r="B119" i="22"/>
  <c r="G115" i="22"/>
  <c r="AN115" i="22"/>
  <c r="AH115" i="22"/>
  <c r="AM115" i="22"/>
  <c r="E115" i="22"/>
  <c r="AP115" i="22"/>
  <c r="AC115" i="22"/>
  <c r="Z115" i="22"/>
  <c r="AF115" i="22"/>
  <c r="AE115" i="22"/>
  <c r="AL115" i="22"/>
  <c r="AA115" i="22"/>
  <c r="D115" i="22"/>
  <c r="AG115" i="22"/>
  <c r="Y115" i="22"/>
  <c r="AJ115" i="22"/>
  <c r="C115" i="22"/>
  <c r="AB115" i="22"/>
  <c r="F115" i="22"/>
  <c r="AI115" i="22"/>
  <c r="AD115" i="22"/>
  <c r="AO115" i="22"/>
  <c r="A119" i="21"/>
  <c r="B119" i="21"/>
  <c r="BK118" i="21"/>
  <c r="BF118" i="21"/>
  <c r="BG118" i="21"/>
  <c r="BJ118" i="21"/>
  <c r="BZ117" i="21"/>
  <c r="BL118" i="21"/>
  <c r="BA118" i="21"/>
  <c r="BE118" i="21"/>
  <c r="BD118" i="21"/>
  <c r="O118" i="21"/>
  <c r="O118" i="22" s="1"/>
  <c r="BM118" i="21"/>
  <c r="BB118" i="21"/>
  <c r="BI118" i="21"/>
  <c r="BC118" i="21"/>
  <c r="BH118" i="21"/>
  <c r="AB116" i="21"/>
  <c r="H116" i="21"/>
  <c r="C116" i="21"/>
  <c r="G116" i="21"/>
  <c r="I116" i="21"/>
  <c r="I116" i="22" s="1"/>
  <c r="U116" i="21"/>
  <c r="AH116" i="21"/>
  <c r="AJ116" i="21"/>
  <c r="V116" i="21"/>
  <c r="X116" i="21"/>
  <c r="T116" i="21"/>
  <c r="T116" i="22" s="1"/>
  <c r="AC116" i="21"/>
  <c r="Y116" i="21"/>
  <c r="AL116" i="21"/>
  <c r="AI116" i="21"/>
  <c r="AN116" i="21"/>
  <c r="AM116" i="21"/>
  <c r="AO116" i="21"/>
  <c r="W116" i="21"/>
  <c r="AF116" i="21"/>
  <c r="Z116" i="21"/>
  <c r="AK116" i="21"/>
  <c r="AA116" i="21"/>
  <c r="AP116" i="21"/>
  <c r="F116" i="21"/>
  <c r="AG116" i="21"/>
  <c r="D116" i="21"/>
  <c r="AE116" i="21"/>
  <c r="E116" i="21"/>
  <c r="AD116" i="21"/>
  <c r="AA119" i="20"/>
  <c r="A119" i="20"/>
  <c r="R119" i="20"/>
  <c r="R119" i="21" s="1"/>
  <c r="R119" i="22" s="1"/>
  <c r="AH119" i="20"/>
  <c r="P119" i="20"/>
  <c r="P119" i="21" s="1"/>
  <c r="P119" i="22" s="1"/>
  <c r="AF119" i="20"/>
  <c r="M119" i="20"/>
  <c r="AC119" i="20"/>
  <c r="B119" i="20"/>
  <c r="G119" i="20"/>
  <c r="F119" i="20"/>
  <c r="V119" i="20"/>
  <c r="V119" i="21" s="1"/>
  <c r="V119" i="22" s="1"/>
  <c r="AL119" i="20"/>
  <c r="D119" i="20"/>
  <c r="C119" i="20"/>
  <c r="T119" i="20"/>
  <c r="T119" i="21" s="1"/>
  <c r="T119" i="22" s="1"/>
  <c r="AJ119" i="20"/>
  <c r="Q119" i="20"/>
  <c r="Q119" i="21" s="1"/>
  <c r="Q119" i="22" s="1"/>
  <c r="AG119" i="20"/>
  <c r="O119" i="20"/>
  <c r="S119" i="20"/>
  <c r="S119" i="21" s="1"/>
  <c r="S119" i="22" s="1"/>
  <c r="W119" i="20"/>
  <c r="W119" i="21" s="1"/>
  <c r="W119" i="22" s="1"/>
  <c r="J119" i="20"/>
  <c r="Z119" i="20"/>
  <c r="AP119" i="20"/>
  <c r="H119" i="20"/>
  <c r="X119" i="20"/>
  <c r="X119" i="21" s="1"/>
  <c r="X119" i="22" s="1"/>
  <c r="AN119" i="20"/>
  <c r="E119" i="20"/>
  <c r="U119" i="20"/>
  <c r="U119" i="21" s="1"/>
  <c r="U119" i="22" s="1"/>
  <c r="AK119" i="20"/>
  <c r="K119" i="20"/>
  <c r="AE119" i="20"/>
  <c r="AI119" i="20"/>
  <c r="AM119" i="20"/>
  <c r="N119" i="20"/>
  <c r="AD119" i="20"/>
  <c r="L119" i="20"/>
  <c r="AB119" i="20"/>
  <c r="I119" i="20"/>
  <c r="Y119" i="20"/>
  <c r="AO119" i="20"/>
  <c r="BD140" i="24"/>
  <c r="BE121" i="18"/>
  <c r="BE121" i="24" s="1"/>
  <c r="BD122" i="18"/>
  <c r="O120" i="24"/>
  <c r="AA120" i="24"/>
  <c r="D120" i="24"/>
  <c r="AP120" i="24"/>
  <c r="AF120" i="24"/>
  <c r="E120" i="24"/>
  <c r="S120" i="24"/>
  <c r="F120" i="24"/>
  <c r="AX120" i="24"/>
  <c r="AN120" i="24"/>
  <c r="AK120" i="24"/>
  <c r="K120" i="24"/>
  <c r="AZ120" i="24"/>
  <c r="AM120" i="24"/>
  <c r="P120" i="24"/>
  <c r="C120" i="24"/>
  <c r="I120" i="24"/>
  <c r="AU120" i="24"/>
  <c r="AH120" i="24"/>
  <c r="X120" i="24"/>
  <c r="AG120" i="24"/>
  <c r="AT120" i="24"/>
  <c r="AJ120" i="24"/>
  <c r="U120" i="24"/>
  <c r="W120" i="24"/>
  <c r="J120" i="24"/>
  <c r="AS120" i="24"/>
  <c r="AY120" i="24"/>
  <c r="AL120" i="24"/>
  <c r="AB120" i="24"/>
  <c r="AW120" i="24"/>
  <c r="AE120" i="24"/>
  <c r="R120" i="24"/>
  <c r="H120" i="24"/>
  <c r="AQ120" i="24"/>
  <c r="AD120" i="24"/>
  <c r="T120" i="24"/>
  <c r="A120" i="24"/>
  <c r="G120" i="24"/>
  <c r="AV120" i="24"/>
  <c r="Y120" i="24"/>
  <c r="AI120" i="24"/>
  <c r="V120" i="24"/>
  <c r="L120" i="24"/>
  <c r="B120" i="24"/>
  <c r="M120" i="24"/>
  <c r="N120" i="24"/>
  <c r="BB119" i="24"/>
  <c r="BA119" i="24" s="1"/>
  <c r="AC120" i="24"/>
  <c r="BC119" i="24"/>
  <c r="AO120" i="24"/>
  <c r="Z120" i="24"/>
  <c r="Q120" i="24"/>
  <c r="AR120" i="24"/>
  <c r="BC118" i="23" l="1"/>
  <c r="AJ115" i="23"/>
  <c r="BB119" i="23"/>
  <c r="BH119" i="23"/>
  <c r="BF119" i="23"/>
  <c r="BD119" i="23" s="1"/>
  <c r="C120" i="23"/>
  <c r="B120" i="23" s="1"/>
  <c r="BE119" i="23"/>
  <c r="AE115" i="23"/>
  <c r="D115" i="23"/>
  <c r="S115" i="23"/>
  <c r="R115" i="23"/>
  <c r="U115" i="23"/>
  <c r="V115" i="23"/>
  <c r="Q115" i="23"/>
  <c r="W115" i="23"/>
  <c r="X115" i="23"/>
  <c r="T115" i="23"/>
  <c r="L115" i="23"/>
  <c r="K115" i="23"/>
  <c r="M115" i="23"/>
  <c r="J115" i="23"/>
  <c r="O115" i="23"/>
  <c r="P115" i="23"/>
  <c r="N115" i="23"/>
  <c r="E115" i="23"/>
  <c r="AG115" i="23"/>
  <c r="F115" i="23"/>
  <c r="H115" i="23"/>
  <c r="Y115" i="23"/>
  <c r="AK115" i="23"/>
  <c r="AB115" i="23"/>
  <c r="AA115" i="23"/>
  <c r="AN115" i="23"/>
  <c r="BI114" i="23"/>
  <c r="G115" i="23"/>
  <c r="Z115" i="23"/>
  <c r="AM115" i="23"/>
  <c r="AD115" i="23"/>
  <c r="AI115" i="23"/>
  <c r="AP115" i="23"/>
  <c r="AC115" i="23"/>
  <c r="AH115" i="23"/>
  <c r="AF115" i="23"/>
  <c r="AQ115" i="23"/>
  <c r="AO115" i="23"/>
  <c r="AL115" i="23"/>
  <c r="I115" i="23"/>
  <c r="A118" i="23"/>
  <c r="BJ118" i="23"/>
  <c r="AD116" i="22"/>
  <c r="A120" i="22"/>
  <c r="B120" i="22"/>
  <c r="D116" i="22"/>
  <c r="AA116" i="22"/>
  <c r="W116" i="22"/>
  <c r="AI116" i="22"/>
  <c r="AH116" i="22"/>
  <c r="C116" i="22"/>
  <c r="AG116" i="22"/>
  <c r="AK116" i="22"/>
  <c r="AO116" i="22"/>
  <c r="AL116" i="22"/>
  <c r="X116" i="22"/>
  <c r="U116" i="22"/>
  <c r="H116" i="22"/>
  <c r="E116" i="22"/>
  <c r="F116" i="22"/>
  <c r="Z116" i="22"/>
  <c r="AM116" i="22"/>
  <c r="Y116" i="22"/>
  <c r="V116" i="22"/>
  <c r="AB116" i="22"/>
  <c r="AE116" i="22"/>
  <c r="AP116" i="22"/>
  <c r="AF116" i="22"/>
  <c r="AN116" i="22"/>
  <c r="AC116" i="22"/>
  <c r="AJ116" i="22"/>
  <c r="G116" i="22"/>
  <c r="A120" i="21"/>
  <c r="B120" i="21"/>
  <c r="BJ119" i="21"/>
  <c r="BF119" i="21"/>
  <c r="BB119" i="21"/>
  <c r="BC119" i="21"/>
  <c r="BE119" i="21"/>
  <c r="BG119" i="21"/>
  <c r="BL119" i="21"/>
  <c r="N119" i="21"/>
  <c r="N119" i="22" s="1"/>
  <c r="BI119" i="21"/>
  <c r="O119" i="21"/>
  <c r="O119" i="22" s="1"/>
  <c r="BM119" i="21"/>
  <c r="BZ118" i="21"/>
  <c r="BH119" i="21"/>
  <c r="BA119" i="21"/>
  <c r="BD119" i="21"/>
  <c r="BK119" i="21"/>
  <c r="M119" i="21"/>
  <c r="M119" i="22" s="1"/>
  <c r="AC117" i="21"/>
  <c r="AG117" i="21"/>
  <c r="AJ117" i="21"/>
  <c r="AI117" i="21"/>
  <c r="T117" i="21"/>
  <c r="S117" i="21"/>
  <c r="E117" i="21"/>
  <c r="C117" i="21"/>
  <c r="AK117" i="21"/>
  <c r="AL117" i="21"/>
  <c r="H117" i="21"/>
  <c r="V117" i="21"/>
  <c r="AM117" i="21"/>
  <c r="W117" i="21"/>
  <c r="AB117" i="21"/>
  <c r="AH117" i="21"/>
  <c r="G117" i="21"/>
  <c r="Y117" i="21"/>
  <c r="Z117" i="21"/>
  <c r="F117" i="21"/>
  <c r="AD117" i="21"/>
  <c r="X117" i="21"/>
  <c r="D117" i="21"/>
  <c r="AF117" i="21"/>
  <c r="AA117" i="21"/>
  <c r="AP117" i="21"/>
  <c r="AE117" i="21"/>
  <c r="AO117" i="21"/>
  <c r="U117" i="21"/>
  <c r="AN117" i="21"/>
  <c r="J120" i="20"/>
  <c r="AD120" i="20"/>
  <c r="M120" i="20"/>
  <c r="AC120" i="20"/>
  <c r="G120" i="20"/>
  <c r="W120" i="20"/>
  <c r="W120" i="21" s="1"/>
  <c r="W120" i="22" s="1"/>
  <c r="AM120" i="20"/>
  <c r="D120" i="20"/>
  <c r="C120" i="20"/>
  <c r="T120" i="20"/>
  <c r="T120" i="21" s="1"/>
  <c r="T120" i="22" s="1"/>
  <c r="AJ120" i="20"/>
  <c r="R120" i="20"/>
  <c r="R120" i="21" s="1"/>
  <c r="R120" i="22" s="1"/>
  <c r="F120" i="20"/>
  <c r="Z120" i="20"/>
  <c r="Q120" i="20"/>
  <c r="Q120" i="21" s="1"/>
  <c r="Q120" i="22" s="1"/>
  <c r="AG120" i="20"/>
  <c r="K120" i="20"/>
  <c r="AA120" i="20"/>
  <c r="H120" i="20"/>
  <c r="X120" i="20"/>
  <c r="X120" i="21" s="1"/>
  <c r="X120" i="22" s="1"/>
  <c r="AN120" i="20"/>
  <c r="A120" i="20"/>
  <c r="V120" i="20"/>
  <c r="V120" i="21" s="1"/>
  <c r="V120" i="22" s="1"/>
  <c r="AP120" i="20"/>
  <c r="E120" i="20"/>
  <c r="U120" i="20"/>
  <c r="U120" i="21" s="1"/>
  <c r="U120" i="22" s="1"/>
  <c r="AK120" i="20"/>
  <c r="O120" i="20"/>
  <c r="AE120" i="20"/>
  <c r="L120" i="20"/>
  <c r="AB120" i="20"/>
  <c r="AH120" i="20"/>
  <c r="AL120" i="20"/>
  <c r="N120" i="20"/>
  <c r="I120" i="20"/>
  <c r="Y120" i="20"/>
  <c r="AO120" i="20"/>
  <c r="B120" i="20"/>
  <c r="S120" i="20"/>
  <c r="S120" i="21" s="1"/>
  <c r="S120" i="22" s="1"/>
  <c r="AI120" i="20"/>
  <c r="P120" i="20"/>
  <c r="P120" i="21" s="1"/>
  <c r="P120" i="22" s="1"/>
  <c r="AF120" i="20"/>
  <c r="BD141" i="24"/>
  <c r="BE122" i="18"/>
  <c r="BE122" i="24" s="1"/>
  <c r="BD123" i="18"/>
  <c r="F121" i="24"/>
  <c r="AE121" i="24"/>
  <c r="AK121" i="24"/>
  <c r="K121" i="24"/>
  <c r="A121" i="24"/>
  <c r="Z121" i="24"/>
  <c r="AY121" i="24"/>
  <c r="BC120" i="24"/>
  <c r="AW121" i="24"/>
  <c r="AN121" i="24"/>
  <c r="W121" i="24"/>
  <c r="AZ121" i="24"/>
  <c r="AI121" i="24"/>
  <c r="D121" i="24"/>
  <c r="AQ121" i="24"/>
  <c r="X121" i="24"/>
  <c r="AS121" i="24"/>
  <c r="S121" i="24"/>
  <c r="V121" i="24"/>
  <c r="I121" i="24"/>
  <c r="AU121" i="24"/>
  <c r="BB120" i="24"/>
  <c r="B121" i="24"/>
  <c r="AR121" i="24"/>
  <c r="AA121" i="24"/>
  <c r="AD121" i="24"/>
  <c r="Q121" i="24"/>
  <c r="H121" i="24"/>
  <c r="AP121" i="24"/>
  <c r="AC121" i="24"/>
  <c r="T121" i="24"/>
  <c r="C121" i="24"/>
  <c r="AV121" i="24"/>
  <c r="AX121" i="24"/>
  <c r="AB121" i="24"/>
  <c r="N121" i="24"/>
  <c r="AM121" i="24"/>
  <c r="M121" i="24"/>
  <c r="AO121" i="24"/>
  <c r="AF121" i="24"/>
  <c r="O121" i="24"/>
  <c r="AH121" i="24"/>
  <c r="U121" i="24"/>
  <c r="L121" i="24"/>
  <c r="BA120" i="24"/>
  <c r="J121" i="24"/>
  <c r="AL121" i="24"/>
  <c r="Y121" i="24"/>
  <c r="P121" i="24"/>
  <c r="R121" i="24"/>
  <c r="E121" i="24"/>
  <c r="AT121" i="24"/>
  <c r="AG121" i="24"/>
  <c r="G121" i="24"/>
  <c r="AJ121" i="24"/>
  <c r="BC119" i="23" l="1"/>
  <c r="J116" i="23"/>
  <c r="AE117" i="22"/>
  <c r="AD116" i="23"/>
  <c r="AF116" i="23"/>
  <c r="AN116" i="23"/>
  <c r="BH120" i="23"/>
  <c r="BB120" i="23"/>
  <c r="C121" i="23"/>
  <c r="B121" i="23" s="1"/>
  <c r="BF120" i="23"/>
  <c r="BD120" i="23" s="1"/>
  <c r="BE120" i="23"/>
  <c r="I116" i="23"/>
  <c r="E116" i="23"/>
  <c r="AP116" i="23"/>
  <c r="AO116" i="23"/>
  <c r="AC116" i="23"/>
  <c r="AA116" i="23"/>
  <c r="V116" i="23"/>
  <c r="AL116" i="23"/>
  <c r="AJ116" i="23"/>
  <c r="BI115" i="23"/>
  <c r="AI116" i="23"/>
  <c r="H116" i="23"/>
  <c r="AG116" i="23"/>
  <c r="W116" i="23"/>
  <c r="G116" i="23"/>
  <c r="Y116" i="23"/>
  <c r="AH116" i="23"/>
  <c r="X116" i="23"/>
  <c r="BJ119" i="23"/>
  <c r="A119" i="23"/>
  <c r="AK116" i="23"/>
  <c r="AQ116" i="23"/>
  <c r="Z116" i="23"/>
  <c r="F116" i="23"/>
  <c r="AM116" i="23"/>
  <c r="D116" i="23"/>
  <c r="S116" i="23"/>
  <c r="Q116" i="23"/>
  <c r="R116" i="23"/>
  <c r="T116" i="23"/>
  <c r="L116" i="23"/>
  <c r="M116" i="23"/>
  <c r="K116" i="23"/>
  <c r="N116" i="23"/>
  <c r="P116" i="23"/>
  <c r="O116" i="23"/>
  <c r="AB116" i="23"/>
  <c r="AE116" i="23"/>
  <c r="U116" i="23"/>
  <c r="U117" i="22"/>
  <c r="A121" i="22"/>
  <c r="B121" i="22"/>
  <c r="AO117" i="22"/>
  <c r="AF117" i="22"/>
  <c r="F117" i="22"/>
  <c r="AH117" i="22"/>
  <c r="V117" i="22"/>
  <c r="C117" i="22"/>
  <c r="AI117" i="22"/>
  <c r="D117" i="22"/>
  <c r="Z117" i="22"/>
  <c r="AB117" i="22"/>
  <c r="H117" i="22"/>
  <c r="E117" i="22"/>
  <c r="AJ117" i="22"/>
  <c r="AN117" i="22"/>
  <c r="AP117" i="22"/>
  <c r="X117" i="22"/>
  <c r="Y117" i="22"/>
  <c r="W117" i="22"/>
  <c r="AL117" i="22"/>
  <c r="S117" i="22"/>
  <c r="AG117" i="22"/>
  <c r="AA117" i="22"/>
  <c r="AD117" i="22"/>
  <c r="G117" i="22"/>
  <c r="AM117" i="22"/>
  <c r="AK117" i="22"/>
  <c r="T117" i="22"/>
  <c r="AC117" i="22"/>
  <c r="A121" i="21"/>
  <c r="B121" i="21"/>
  <c r="BG120" i="21"/>
  <c r="BF120" i="21"/>
  <c r="M120" i="21"/>
  <c r="M120" i="22" s="1"/>
  <c r="BK120" i="21"/>
  <c r="BL120" i="21"/>
  <c r="N120" i="21"/>
  <c r="N120" i="22" s="1"/>
  <c r="L120" i="21"/>
  <c r="L120" i="22" s="1"/>
  <c r="BJ120" i="21"/>
  <c r="BZ119" i="21"/>
  <c r="AN118" i="21"/>
  <c r="AA118" i="21"/>
  <c r="AP118" i="21"/>
  <c r="F118" i="21"/>
  <c r="F118" i="22" s="1"/>
  <c r="Z118" i="21"/>
  <c r="M118" i="21"/>
  <c r="M118" i="22" s="1"/>
  <c r="I118" i="21"/>
  <c r="AM118" i="21"/>
  <c r="E118" i="21"/>
  <c r="AL118" i="21"/>
  <c r="H118" i="21"/>
  <c r="L118" i="21"/>
  <c r="AB118" i="21"/>
  <c r="AE118" i="21"/>
  <c r="AJ118" i="21"/>
  <c r="X118" i="21"/>
  <c r="X118" i="22" s="1"/>
  <c r="D118" i="21"/>
  <c r="AD118" i="21"/>
  <c r="AI118" i="21"/>
  <c r="Y118" i="21"/>
  <c r="AG118" i="21"/>
  <c r="N118" i="21"/>
  <c r="N118" i="22" s="1"/>
  <c r="K118" i="21"/>
  <c r="K118" i="22" s="1"/>
  <c r="AC118" i="21"/>
  <c r="AK118" i="21"/>
  <c r="AF118" i="21"/>
  <c r="C118" i="21"/>
  <c r="G118" i="21"/>
  <c r="G118" i="22" s="1"/>
  <c r="AH118" i="21"/>
  <c r="AO118" i="21"/>
  <c r="J118" i="21"/>
  <c r="BC120" i="21"/>
  <c r="BI120" i="21"/>
  <c r="BD120" i="21"/>
  <c r="BA120" i="21"/>
  <c r="BE120" i="21"/>
  <c r="BH120" i="21"/>
  <c r="BM120" i="21"/>
  <c r="O120" i="21"/>
  <c r="O120" i="22" s="1"/>
  <c r="BB120" i="21"/>
  <c r="D121" i="20"/>
  <c r="C121" i="20"/>
  <c r="T121" i="20"/>
  <c r="T121" i="21" s="1"/>
  <c r="T121" i="22" s="1"/>
  <c r="AJ121" i="20"/>
  <c r="U121" i="20"/>
  <c r="U121" i="21" s="1"/>
  <c r="U121" i="22" s="1"/>
  <c r="AK121" i="20"/>
  <c r="N121" i="20"/>
  <c r="AD121" i="20"/>
  <c r="K121" i="20"/>
  <c r="AA121" i="20"/>
  <c r="H121" i="20"/>
  <c r="X121" i="20"/>
  <c r="AN121" i="20"/>
  <c r="I121" i="20"/>
  <c r="Y121" i="20"/>
  <c r="AO121" i="20"/>
  <c r="A121" i="20"/>
  <c r="R121" i="20"/>
  <c r="R121" i="21" s="1"/>
  <c r="R121" i="22" s="1"/>
  <c r="AH121" i="20"/>
  <c r="O121" i="20"/>
  <c r="AE121" i="20"/>
  <c r="L121" i="20"/>
  <c r="AB121" i="20"/>
  <c r="M121" i="20"/>
  <c r="AC121" i="20"/>
  <c r="F121" i="20"/>
  <c r="V121" i="20"/>
  <c r="V121" i="21" s="1"/>
  <c r="V121" i="22" s="1"/>
  <c r="AL121" i="20"/>
  <c r="B121" i="20"/>
  <c r="S121" i="20"/>
  <c r="S121" i="21" s="1"/>
  <c r="S121" i="22" s="1"/>
  <c r="AI121" i="20"/>
  <c r="E121" i="20"/>
  <c r="P121" i="20"/>
  <c r="P121" i="21" s="1"/>
  <c r="P121" i="22" s="1"/>
  <c r="AF121" i="20"/>
  <c r="Q121" i="20"/>
  <c r="Q121" i="21" s="1"/>
  <c r="Q121" i="22" s="1"/>
  <c r="AG121" i="20"/>
  <c r="J121" i="20"/>
  <c r="Z121" i="20"/>
  <c r="AP121" i="20"/>
  <c r="G121" i="20"/>
  <c r="W121" i="20"/>
  <c r="W121" i="21" s="1"/>
  <c r="W121" i="22" s="1"/>
  <c r="AM121" i="20"/>
  <c r="BD142" i="24"/>
  <c r="BE123" i="18"/>
  <c r="BE123" i="24" s="1"/>
  <c r="BD124" i="18"/>
  <c r="AF122" i="24"/>
  <c r="AG122" i="24"/>
  <c r="K122" i="24"/>
  <c r="AZ122" i="24"/>
  <c r="AM122" i="24"/>
  <c r="Z122" i="24"/>
  <c r="Y122" i="24"/>
  <c r="C122" i="24"/>
  <c r="AR122" i="24"/>
  <c r="AE122" i="24"/>
  <c r="R122" i="24"/>
  <c r="Q122" i="24"/>
  <c r="H122" i="24"/>
  <c r="AJ122" i="24"/>
  <c r="W122" i="24"/>
  <c r="I122" i="24"/>
  <c r="AL122" i="24"/>
  <c r="AB122" i="24"/>
  <c r="B122" i="24"/>
  <c r="AQ122" i="24"/>
  <c r="AC122" i="24"/>
  <c r="T122" i="24"/>
  <c r="G122" i="24"/>
  <c r="AV122" i="24"/>
  <c r="AI122" i="24"/>
  <c r="V122" i="24"/>
  <c r="U122" i="24"/>
  <c r="L122" i="24"/>
  <c r="AX122" i="24"/>
  <c r="AW122" i="24"/>
  <c r="AN122" i="24"/>
  <c r="AA122" i="24"/>
  <c r="N122" i="24"/>
  <c r="M122" i="24"/>
  <c r="D122" i="24"/>
  <c r="AP122" i="24"/>
  <c r="AO122" i="24"/>
  <c r="S122" i="24"/>
  <c r="F122" i="24"/>
  <c r="E122" i="24"/>
  <c r="AU122" i="24"/>
  <c r="AH122" i="24"/>
  <c r="X122" i="24"/>
  <c r="BB121" i="24"/>
  <c r="BA121" i="24" s="1"/>
  <c r="P122" i="24"/>
  <c r="BC121" i="24"/>
  <c r="AT122" i="24"/>
  <c r="AS122" i="24"/>
  <c r="J122" i="24"/>
  <c r="AY122" i="24"/>
  <c r="AK122" i="24"/>
  <c r="O122" i="24"/>
  <c r="A122" i="24"/>
  <c r="AD122" i="24"/>
  <c r="BC120" i="23" l="1"/>
  <c r="AL117" i="23"/>
  <c r="AB117" i="23"/>
  <c r="AF117" i="23"/>
  <c r="C122" i="23"/>
  <c r="B122" i="23" s="1"/>
  <c r="BE121" i="23"/>
  <c r="BB121" i="23"/>
  <c r="BH121" i="23"/>
  <c r="BF121" i="23"/>
  <c r="BD121" i="23" s="1"/>
  <c r="X117" i="23"/>
  <c r="AG117" i="23"/>
  <c r="U117" i="23"/>
  <c r="AE117" i="23"/>
  <c r="AM117" i="23"/>
  <c r="AQ117" i="23"/>
  <c r="I117" i="23"/>
  <c r="AJ117" i="23"/>
  <c r="G117" i="23"/>
  <c r="AO117" i="23"/>
  <c r="D117" i="23"/>
  <c r="R117" i="23"/>
  <c r="S117" i="23"/>
  <c r="Q117" i="23"/>
  <c r="N117" i="23"/>
  <c r="M117" i="23"/>
  <c r="P117" i="23"/>
  <c r="L117" i="23"/>
  <c r="K117" i="23"/>
  <c r="O117" i="23"/>
  <c r="J117" i="23"/>
  <c r="AN117" i="23"/>
  <c r="AH117" i="23"/>
  <c r="Z117" i="23"/>
  <c r="AK117" i="23"/>
  <c r="AA117" i="23"/>
  <c r="W117" i="23"/>
  <c r="AP117" i="23"/>
  <c r="A120" i="23"/>
  <c r="BJ120" i="23"/>
  <c r="AC117" i="23"/>
  <c r="V117" i="23"/>
  <c r="AH118" i="22"/>
  <c r="AD117" i="23"/>
  <c r="H117" i="23"/>
  <c r="T117" i="23"/>
  <c r="Y117" i="23"/>
  <c r="F117" i="23"/>
  <c r="E117" i="23"/>
  <c r="AI117" i="23"/>
  <c r="BI116" i="23"/>
  <c r="AO118" i="22"/>
  <c r="J118" i="22"/>
  <c r="A122" i="22"/>
  <c r="B122" i="22"/>
  <c r="C118" i="22"/>
  <c r="AI118" i="22"/>
  <c r="AJ118" i="22"/>
  <c r="H118" i="22"/>
  <c r="I118" i="22"/>
  <c r="AP118" i="22"/>
  <c r="AF118" i="22"/>
  <c r="AD118" i="22"/>
  <c r="AE118" i="22"/>
  <c r="AL118" i="22"/>
  <c r="AA118" i="22"/>
  <c r="AK118" i="22"/>
  <c r="AG118" i="22"/>
  <c r="D118" i="22"/>
  <c r="AB118" i="22"/>
  <c r="E118" i="22"/>
  <c r="Z118" i="22"/>
  <c r="AN118" i="22"/>
  <c r="AC118" i="22"/>
  <c r="Y118" i="22"/>
  <c r="L118" i="22"/>
  <c r="AM118" i="22"/>
  <c r="A122" i="21"/>
  <c r="B122" i="21"/>
  <c r="BD121" i="21"/>
  <c r="BJ121" i="21"/>
  <c r="L121" i="21"/>
  <c r="L121" i="22" s="1"/>
  <c r="BG121" i="21"/>
  <c r="BA121" i="21"/>
  <c r="J121" i="21"/>
  <c r="J121" i="22" s="1"/>
  <c r="BH121" i="21"/>
  <c r="BI121" i="21"/>
  <c r="BB121" i="21"/>
  <c r="BZ120" i="21"/>
  <c r="BE121" i="21"/>
  <c r="BC121" i="21"/>
  <c r="BK121" i="21"/>
  <c r="M121" i="21"/>
  <c r="M121" i="22" s="1"/>
  <c r="O121" i="21"/>
  <c r="O121" i="22" s="1"/>
  <c r="BM121" i="21"/>
  <c r="X121" i="21"/>
  <c r="X121" i="22" s="1"/>
  <c r="BF121" i="21"/>
  <c r="N121" i="21"/>
  <c r="N121" i="22" s="1"/>
  <c r="BL121" i="21"/>
  <c r="H119" i="21"/>
  <c r="Y119" i="21"/>
  <c r="E119" i="21"/>
  <c r="AA119" i="21"/>
  <c r="K119" i="21"/>
  <c r="K119" i="22" s="1"/>
  <c r="AI119" i="21"/>
  <c r="AM119" i="21"/>
  <c r="AG119" i="21"/>
  <c r="F119" i="21"/>
  <c r="AD119" i="21"/>
  <c r="AP119" i="21"/>
  <c r="AO119" i="21"/>
  <c r="I119" i="21"/>
  <c r="AF119" i="21"/>
  <c r="AK119" i="21"/>
  <c r="C119" i="21"/>
  <c r="C119" i="22" s="1"/>
  <c r="L119" i="21"/>
  <c r="L119" i="22" s="1"/>
  <c r="AE119" i="21"/>
  <c r="AJ119" i="21"/>
  <c r="G119" i="21"/>
  <c r="AN119" i="21"/>
  <c r="AC119" i="21"/>
  <c r="D119" i="21"/>
  <c r="AL119" i="21"/>
  <c r="Z119" i="21"/>
  <c r="AH119" i="21"/>
  <c r="AB119" i="21"/>
  <c r="J119" i="21"/>
  <c r="O122" i="20"/>
  <c r="AE122" i="20"/>
  <c r="L122" i="20"/>
  <c r="AB122" i="20"/>
  <c r="I122" i="20"/>
  <c r="Y122" i="20"/>
  <c r="AO122" i="20"/>
  <c r="A122" i="20"/>
  <c r="R122" i="20"/>
  <c r="R122" i="21" s="1"/>
  <c r="R122" i="22" s="1"/>
  <c r="AH122" i="20"/>
  <c r="B122" i="20"/>
  <c r="S122" i="20"/>
  <c r="S122" i="21" s="1"/>
  <c r="S122" i="22" s="1"/>
  <c r="AI122" i="20"/>
  <c r="P122" i="20"/>
  <c r="P122" i="21" s="1"/>
  <c r="P122" i="22" s="1"/>
  <c r="AF122" i="20"/>
  <c r="M122" i="20"/>
  <c r="AC122" i="20"/>
  <c r="F122" i="20"/>
  <c r="V122" i="20"/>
  <c r="V122" i="21" s="1"/>
  <c r="V122" i="22" s="1"/>
  <c r="AL122" i="20"/>
  <c r="G122" i="20"/>
  <c r="W122" i="20"/>
  <c r="W122" i="21" s="1"/>
  <c r="W122" i="22" s="1"/>
  <c r="AM122" i="20"/>
  <c r="D122" i="20"/>
  <c r="C122" i="20"/>
  <c r="T122" i="20"/>
  <c r="T122" i="21" s="1"/>
  <c r="T122" i="22" s="1"/>
  <c r="AJ122" i="20"/>
  <c r="Q122" i="20"/>
  <c r="Q122" i="21" s="1"/>
  <c r="Q122" i="22" s="1"/>
  <c r="AG122" i="20"/>
  <c r="J122" i="20"/>
  <c r="Z122" i="20"/>
  <c r="AP122" i="20"/>
  <c r="K122" i="20"/>
  <c r="AA122" i="20"/>
  <c r="H122" i="20"/>
  <c r="X122" i="20"/>
  <c r="AN122" i="20"/>
  <c r="E122" i="20"/>
  <c r="U122" i="20"/>
  <c r="U122" i="21" s="1"/>
  <c r="U122" i="22" s="1"/>
  <c r="AK122" i="20"/>
  <c r="N122" i="20"/>
  <c r="AD122" i="20"/>
  <c r="BD143" i="24"/>
  <c r="BE124" i="18"/>
  <c r="BE124" i="24" s="1"/>
  <c r="BD125" i="18"/>
  <c r="AN123" i="24"/>
  <c r="F123" i="24"/>
  <c r="D123" i="24"/>
  <c r="AH123" i="24"/>
  <c r="U123" i="24"/>
  <c r="AF123" i="24"/>
  <c r="O123" i="24"/>
  <c r="AZ123" i="24"/>
  <c r="AR123" i="24"/>
  <c r="Z123" i="24"/>
  <c r="J123" i="24"/>
  <c r="H123" i="24"/>
  <c r="Y123" i="24"/>
  <c r="AJ123" i="24"/>
  <c r="B123" i="24"/>
  <c r="AX123" i="24"/>
  <c r="AD123" i="24"/>
  <c r="Q123" i="24"/>
  <c r="AB123" i="24"/>
  <c r="K123" i="24"/>
  <c r="AS123" i="24"/>
  <c r="AM123" i="24"/>
  <c r="V123" i="24"/>
  <c r="I123" i="24"/>
  <c r="T123" i="24"/>
  <c r="C123" i="24"/>
  <c r="AK123" i="24"/>
  <c r="AY123" i="24"/>
  <c r="AE123" i="24"/>
  <c r="N123" i="24"/>
  <c r="A123" i="24"/>
  <c r="L123" i="24"/>
  <c r="AQ123" i="24"/>
  <c r="AC123" i="24"/>
  <c r="W123" i="24"/>
  <c r="BC122" i="24"/>
  <c r="AW123" i="24"/>
  <c r="M123" i="24"/>
  <c r="X123" i="24"/>
  <c r="G123" i="24"/>
  <c r="AP123" i="24"/>
  <c r="AO123" i="24"/>
  <c r="AI123" i="24"/>
  <c r="R123" i="24"/>
  <c r="E123" i="24"/>
  <c r="P123" i="24"/>
  <c r="AV123" i="24"/>
  <c r="AG123" i="24"/>
  <c r="AT123" i="24"/>
  <c r="AA123" i="24"/>
  <c r="AL123" i="24"/>
  <c r="S123" i="24"/>
  <c r="BB122" i="24"/>
  <c r="BA122" i="24" s="1"/>
  <c r="AU123" i="24"/>
  <c r="AH119" i="22" l="1"/>
  <c r="AN118" i="23"/>
  <c r="AO118" i="23"/>
  <c r="E118" i="23"/>
  <c r="H118" i="23"/>
  <c r="BH122" i="23"/>
  <c r="BB122" i="23"/>
  <c r="BF122" i="23"/>
  <c r="BD122" i="23" s="1"/>
  <c r="C123" i="23"/>
  <c r="B123" i="23" s="1"/>
  <c r="BE122" i="23"/>
  <c r="AJ118" i="23"/>
  <c r="AD118" i="23"/>
  <c r="AC118" i="23"/>
  <c r="AB118" i="23"/>
  <c r="AG118" i="23"/>
  <c r="AK118" i="23"/>
  <c r="AI118" i="23"/>
  <c r="L118" i="23"/>
  <c r="BI117" i="23"/>
  <c r="AQ118" i="23"/>
  <c r="N118" i="23"/>
  <c r="M118" i="23"/>
  <c r="AA118" i="23"/>
  <c r="AH118" i="23"/>
  <c r="AF118" i="23"/>
  <c r="J118" i="23"/>
  <c r="D118" i="23"/>
  <c r="W118" i="23"/>
  <c r="X118" i="23"/>
  <c r="V118" i="23"/>
  <c r="U118" i="23"/>
  <c r="Q118" i="23"/>
  <c r="R118" i="23"/>
  <c r="T118" i="23"/>
  <c r="S118" i="23"/>
  <c r="P118" i="23"/>
  <c r="AP118" i="23"/>
  <c r="G118" i="23"/>
  <c r="BC121" i="23"/>
  <c r="AM118" i="23"/>
  <c r="K118" i="23"/>
  <c r="Z118" i="23"/>
  <c r="F118" i="23"/>
  <c r="AL118" i="23"/>
  <c r="AE118" i="23"/>
  <c r="I118" i="23"/>
  <c r="O118" i="23"/>
  <c r="Y118" i="23"/>
  <c r="BJ121" i="23"/>
  <c r="A121" i="23"/>
  <c r="A123" i="22"/>
  <c r="B123" i="22"/>
  <c r="AC119" i="22"/>
  <c r="AE119" i="22"/>
  <c r="AF119" i="22"/>
  <c r="AD119" i="22"/>
  <c r="AI119" i="22"/>
  <c r="Y119" i="22"/>
  <c r="Z119" i="22"/>
  <c r="AN119" i="22"/>
  <c r="I119" i="22"/>
  <c r="F119" i="22"/>
  <c r="H119" i="22"/>
  <c r="J119" i="22"/>
  <c r="AL119" i="22"/>
  <c r="G119" i="22"/>
  <c r="AO119" i="22"/>
  <c r="AG119" i="22"/>
  <c r="AA119" i="22"/>
  <c r="AB119" i="22"/>
  <c r="D119" i="22"/>
  <c r="AJ119" i="22"/>
  <c r="AK119" i="22"/>
  <c r="AP119" i="22"/>
  <c r="AM119" i="22"/>
  <c r="E119" i="22"/>
  <c r="A123" i="21"/>
  <c r="B123" i="21"/>
  <c r="BF122" i="21"/>
  <c r="L122" i="21"/>
  <c r="L122" i="22" s="1"/>
  <c r="BJ122" i="21"/>
  <c r="BC122" i="21"/>
  <c r="BH122" i="21"/>
  <c r="J122" i="21"/>
  <c r="J122" i="22" s="1"/>
  <c r="BD122" i="21"/>
  <c r="BZ121" i="21"/>
  <c r="BL122" i="21"/>
  <c r="N122" i="21"/>
  <c r="N122" i="22" s="1"/>
  <c r="BI122" i="21"/>
  <c r="K122" i="21"/>
  <c r="K122" i="22" s="1"/>
  <c r="BA122" i="21"/>
  <c r="BE122" i="21"/>
  <c r="BG122" i="21"/>
  <c r="BM122" i="21"/>
  <c r="O122" i="21"/>
  <c r="O122" i="22" s="1"/>
  <c r="BB122" i="21"/>
  <c r="M122" i="21"/>
  <c r="M122" i="22" s="1"/>
  <c r="BK122" i="21"/>
  <c r="AB120" i="21"/>
  <c r="AJ120" i="21"/>
  <c r="AF120" i="21"/>
  <c r="AO120" i="21"/>
  <c r="AI120" i="21"/>
  <c r="AK120" i="21"/>
  <c r="AM120" i="21"/>
  <c r="AA120" i="21"/>
  <c r="AL120" i="21"/>
  <c r="AN120" i="21"/>
  <c r="F120" i="21"/>
  <c r="G120" i="21"/>
  <c r="Y120" i="21"/>
  <c r="AP120" i="21"/>
  <c r="AC120" i="21"/>
  <c r="I120" i="21"/>
  <c r="Z120" i="21"/>
  <c r="AE120" i="21"/>
  <c r="AH120" i="21"/>
  <c r="AG120" i="21"/>
  <c r="H120" i="21"/>
  <c r="AD120" i="21"/>
  <c r="E120" i="21"/>
  <c r="K120" i="21"/>
  <c r="K120" i="22" s="1"/>
  <c r="C120" i="21"/>
  <c r="J120" i="21"/>
  <c r="J120" i="22" s="1"/>
  <c r="D120" i="21"/>
  <c r="N123" i="20"/>
  <c r="AD123" i="20"/>
  <c r="K123" i="20"/>
  <c r="AA123" i="20"/>
  <c r="L123" i="20"/>
  <c r="AB123" i="20"/>
  <c r="M123" i="20"/>
  <c r="AC123" i="20"/>
  <c r="A123" i="20"/>
  <c r="R123" i="20"/>
  <c r="R123" i="21" s="1"/>
  <c r="R123" i="22" s="1"/>
  <c r="AH123" i="20"/>
  <c r="O123" i="20"/>
  <c r="AE123" i="20"/>
  <c r="P123" i="20"/>
  <c r="P123" i="21" s="1"/>
  <c r="P123" i="22" s="1"/>
  <c r="AF123" i="20"/>
  <c r="Q123" i="20"/>
  <c r="Q123" i="21" s="1"/>
  <c r="Q123" i="22" s="1"/>
  <c r="AG123" i="20"/>
  <c r="F123" i="20"/>
  <c r="V123" i="20"/>
  <c r="V123" i="21" s="1"/>
  <c r="V123" i="22" s="1"/>
  <c r="AL123" i="20"/>
  <c r="B123" i="20"/>
  <c r="S123" i="20"/>
  <c r="S123" i="21" s="1"/>
  <c r="S123" i="22" s="1"/>
  <c r="AI123" i="20"/>
  <c r="D123" i="20"/>
  <c r="C123" i="20"/>
  <c r="T123" i="20"/>
  <c r="T123" i="21" s="1"/>
  <c r="T123" i="22" s="1"/>
  <c r="AJ123" i="20"/>
  <c r="E123" i="20"/>
  <c r="U123" i="20"/>
  <c r="U123" i="21" s="1"/>
  <c r="U123" i="22" s="1"/>
  <c r="AK123" i="20"/>
  <c r="AP123" i="20"/>
  <c r="J123" i="20"/>
  <c r="Z123" i="20"/>
  <c r="G123" i="20"/>
  <c r="W123" i="20"/>
  <c r="W123" i="21" s="1"/>
  <c r="W123" i="22" s="1"/>
  <c r="AM123" i="20"/>
  <c r="H123" i="20"/>
  <c r="X123" i="20"/>
  <c r="AN123" i="20"/>
  <c r="I123" i="20"/>
  <c r="Y123" i="20"/>
  <c r="AO123" i="20"/>
  <c r="BD144" i="24"/>
  <c r="BE125" i="18"/>
  <c r="BE125" i="24" s="1"/>
  <c r="BD126" i="18"/>
  <c r="V124" i="24"/>
  <c r="P124" i="24"/>
  <c r="BB123" i="24"/>
  <c r="BA123" i="24" s="1"/>
  <c r="AJ124" i="24"/>
  <c r="Q124" i="24"/>
  <c r="AT124" i="24"/>
  <c r="AM124" i="24"/>
  <c r="U124" i="24"/>
  <c r="C124" i="24"/>
  <c r="B124" i="24"/>
  <c r="AE124" i="24"/>
  <c r="T124" i="24"/>
  <c r="E124" i="24"/>
  <c r="BC123" i="24"/>
  <c r="AV124" i="24"/>
  <c r="N124" i="24"/>
  <c r="AO124" i="24"/>
  <c r="W124" i="24"/>
  <c r="L124" i="24"/>
  <c r="AP124" i="24"/>
  <c r="AY124" i="24"/>
  <c r="AN124" i="24"/>
  <c r="AS124" i="24"/>
  <c r="Y124" i="24"/>
  <c r="O124" i="24"/>
  <c r="D124" i="24"/>
  <c r="Z124" i="24"/>
  <c r="AQ124" i="24"/>
  <c r="AF124" i="24"/>
  <c r="AC124" i="24"/>
  <c r="I124" i="24"/>
  <c r="G124" i="24"/>
  <c r="AL124" i="24"/>
  <c r="J124" i="24"/>
  <c r="AI124" i="24"/>
  <c r="X124" i="24"/>
  <c r="M124" i="24"/>
  <c r="AZ124" i="24"/>
  <c r="AW124" i="24"/>
  <c r="AA124" i="24"/>
  <c r="AX124" i="24"/>
  <c r="AR124" i="24"/>
  <c r="F124" i="24"/>
  <c r="AG124" i="24"/>
  <c r="S124" i="24"/>
  <c r="H124" i="24"/>
  <c r="AH124" i="24"/>
  <c r="AU124" i="24"/>
  <c r="AK124" i="24"/>
  <c r="K124" i="24"/>
  <c r="R124" i="24"/>
  <c r="AB124" i="24"/>
  <c r="A124" i="24"/>
  <c r="AD124" i="24"/>
  <c r="BC122" i="23" l="1"/>
  <c r="D120" i="22"/>
  <c r="AL119" i="23"/>
  <c r="AB119" i="23"/>
  <c r="Y119" i="23"/>
  <c r="BB123" i="23"/>
  <c r="BH123" i="23"/>
  <c r="C124" i="23"/>
  <c r="B124" i="23" s="1"/>
  <c r="BF123" i="23"/>
  <c r="BD123" i="23" s="1"/>
  <c r="BE123" i="23"/>
  <c r="J119" i="23"/>
  <c r="AD119" i="23"/>
  <c r="O119" i="23"/>
  <c r="AQ119" i="23"/>
  <c r="AC119" i="23"/>
  <c r="H119" i="23"/>
  <c r="G119" i="23"/>
  <c r="Z119" i="23"/>
  <c r="AF119" i="23"/>
  <c r="Q119" i="23"/>
  <c r="T119" i="23"/>
  <c r="W119" i="23"/>
  <c r="BI118" i="23"/>
  <c r="M119" i="23"/>
  <c r="AM119" i="23"/>
  <c r="AJ119" i="23"/>
  <c r="X119" i="23"/>
  <c r="F119" i="23"/>
  <c r="AK119" i="23"/>
  <c r="AH119" i="23"/>
  <c r="K119" i="23"/>
  <c r="AO119" i="23"/>
  <c r="AE119" i="23"/>
  <c r="P119" i="23"/>
  <c r="S119" i="23"/>
  <c r="V119" i="23"/>
  <c r="D119" i="23"/>
  <c r="AN119" i="23"/>
  <c r="E119" i="23"/>
  <c r="AP119" i="23"/>
  <c r="I119" i="23"/>
  <c r="AA119" i="23"/>
  <c r="AG119" i="23"/>
  <c r="N119" i="23"/>
  <c r="U119" i="23"/>
  <c r="R119" i="23"/>
  <c r="AI119" i="23"/>
  <c r="L119" i="23"/>
  <c r="A122" i="23"/>
  <c r="BJ122" i="23"/>
  <c r="C120" i="22"/>
  <c r="B124" i="22"/>
  <c r="A124" i="22"/>
  <c r="AG120" i="22"/>
  <c r="I120" i="22"/>
  <c r="G120" i="22"/>
  <c r="AA120" i="22"/>
  <c r="AO120" i="22"/>
  <c r="E120" i="22"/>
  <c r="AH120" i="22"/>
  <c r="AC120" i="22"/>
  <c r="F120" i="22"/>
  <c r="AM120" i="22"/>
  <c r="AF120" i="22"/>
  <c r="AD120" i="22"/>
  <c r="AE120" i="22"/>
  <c r="AP120" i="22"/>
  <c r="AN120" i="22"/>
  <c r="AK120" i="22"/>
  <c r="AJ120" i="22"/>
  <c r="H120" i="22"/>
  <c r="Z120" i="22"/>
  <c r="Y120" i="22"/>
  <c r="AL120" i="22"/>
  <c r="AI120" i="22"/>
  <c r="AB120" i="22"/>
  <c r="B124" i="21"/>
  <c r="A124" i="21"/>
  <c r="BF123" i="21"/>
  <c r="BA123" i="21"/>
  <c r="BJ123" i="21"/>
  <c r="L123" i="21"/>
  <c r="L123" i="22" s="1"/>
  <c r="N123" i="21"/>
  <c r="N123" i="22" s="1"/>
  <c r="BL123" i="21"/>
  <c r="BG123" i="21"/>
  <c r="BH123" i="21"/>
  <c r="BC123" i="21"/>
  <c r="BB123" i="21"/>
  <c r="O123" i="21"/>
  <c r="O123" i="22" s="1"/>
  <c r="BM123" i="21"/>
  <c r="AF121" i="21"/>
  <c r="AK121" i="21"/>
  <c r="K121" i="21"/>
  <c r="K121" i="22" s="1"/>
  <c r="AP121" i="21"/>
  <c r="Y121" i="21"/>
  <c r="F121" i="21"/>
  <c r="C121" i="21"/>
  <c r="AC121" i="21"/>
  <c r="G121" i="21"/>
  <c r="E121" i="21"/>
  <c r="AI121" i="21"/>
  <c r="AM121" i="21"/>
  <c r="I121" i="21"/>
  <c r="I121" i="22" s="1"/>
  <c r="AE121" i="21"/>
  <c r="AL121" i="21"/>
  <c r="AD121" i="21"/>
  <c r="AB121" i="21"/>
  <c r="H121" i="21"/>
  <c r="Z121" i="21"/>
  <c r="AA121" i="21"/>
  <c r="AN121" i="21"/>
  <c r="D121" i="21"/>
  <c r="AG121" i="21"/>
  <c r="AO121" i="21"/>
  <c r="AJ121" i="21"/>
  <c r="AH121" i="21"/>
  <c r="BK123" i="21"/>
  <c r="M123" i="21"/>
  <c r="M123" i="22" s="1"/>
  <c r="K123" i="21"/>
  <c r="K123" i="22" s="1"/>
  <c r="BI123" i="21"/>
  <c r="BZ122" i="21"/>
  <c r="BE123" i="21"/>
  <c r="BD123" i="21"/>
  <c r="Z124" i="20"/>
  <c r="B124" i="20"/>
  <c r="AI124" i="20"/>
  <c r="N124" i="20"/>
  <c r="AE124" i="20"/>
  <c r="I124" i="20"/>
  <c r="Y124" i="20"/>
  <c r="Y124" i="21" s="1"/>
  <c r="Y124" i="22" s="1"/>
  <c r="AO124" i="20"/>
  <c r="D124" i="20"/>
  <c r="C124" i="20"/>
  <c r="T124" i="20"/>
  <c r="T124" i="21" s="1"/>
  <c r="T124" i="22" s="1"/>
  <c r="AJ124" i="20"/>
  <c r="A124" i="20"/>
  <c r="AH124" i="20"/>
  <c r="K124" i="20"/>
  <c r="V124" i="20"/>
  <c r="V124" i="21" s="1"/>
  <c r="V124" i="22" s="1"/>
  <c r="G124" i="20"/>
  <c r="AM124" i="20"/>
  <c r="M124" i="20"/>
  <c r="AC124" i="20"/>
  <c r="H124" i="20"/>
  <c r="X124" i="20"/>
  <c r="X124" i="21" s="1"/>
  <c r="X124" i="22" s="1"/>
  <c r="AN124" i="20"/>
  <c r="J124" i="20"/>
  <c r="AP124" i="20"/>
  <c r="S124" i="20"/>
  <c r="S124" i="21" s="1"/>
  <c r="S124" i="22" s="1"/>
  <c r="AD124" i="20"/>
  <c r="O124" i="20"/>
  <c r="Q124" i="20"/>
  <c r="Q124" i="21" s="1"/>
  <c r="Q124" i="22" s="1"/>
  <c r="AG124" i="20"/>
  <c r="L124" i="20"/>
  <c r="AB124" i="20"/>
  <c r="R124" i="20"/>
  <c r="R124" i="21" s="1"/>
  <c r="R124" i="22" s="1"/>
  <c r="AA124" i="20"/>
  <c r="F124" i="20"/>
  <c r="AL124" i="20"/>
  <c r="W124" i="20"/>
  <c r="W124" i="21" s="1"/>
  <c r="W124" i="22" s="1"/>
  <c r="E124" i="20"/>
  <c r="U124" i="20"/>
  <c r="U124" i="21" s="1"/>
  <c r="U124" i="22" s="1"/>
  <c r="AK124" i="20"/>
  <c r="P124" i="20"/>
  <c r="P124" i="21" s="1"/>
  <c r="P124" i="22" s="1"/>
  <c r="AF124" i="20"/>
  <c r="BD145" i="24"/>
  <c r="BE126" i="18"/>
  <c r="BE126" i="24" s="1"/>
  <c r="BD127" i="18"/>
  <c r="BC124" i="24"/>
  <c r="AW125" i="24"/>
  <c r="J125" i="24"/>
  <c r="AN125" i="24"/>
  <c r="R125" i="24"/>
  <c r="AT125" i="24"/>
  <c r="W125" i="24"/>
  <c r="AS125" i="24"/>
  <c r="AJ125" i="24"/>
  <c r="AD125" i="24"/>
  <c r="AP125" i="24"/>
  <c r="S125" i="24"/>
  <c r="F125" i="24"/>
  <c r="AU125" i="24"/>
  <c r="X125" i="24"/>
  <c r="AX125" i="24"/>
  <c r="AK125" i="24"/>
  <c r="AA125" i="24"/>
  <c r="D125" i="24"/>
  <c r="N125" i="24"/>
  <c r="A125" i="24"/>
  <c r="L125" i="24"/>
  <c r="Z125" i="24"/>
  <c r="M125" i="24"/>
  <c r="C125" i="24"/>
  <c r="AO125" i="24"/>
  <c r="AE125" i="24"/>
  <c r="T125" i="24"/>
  <c r="AH125" i="24"/>
  <c r="U125" i="24"/>
  <c r="K125" i="24"/>
  <c r="AM125" i="24"/>
  <c r="AZ125" i="24"/>
  <c r="AY125" i="24"/>
  <c r="AL125" i="24"/>
  <c r="Y125" i="24"/>
  <c r="O125" i="24"/>
  <c r="P125" i="24"/>
  <c r="E125" i="24"/>
  <c r="AB125" i="24"/>
  <c r="AG125" i="24"/>
  <c r="AV125" i="24"/>
  <c r="AI125" i="24"/>
  <c r="V125" i="24"/>
  <c r="I125" i="24"/>
  <c r="AR125" i="24"/>
  <c r="BB124" i="24"/>
  <c r="BA124" i="24" s="1"/>
  <c r="B125" i="24"/>
  <c r="AQ125" i="24"/>
  <c r="H125" i="24"/>
  <c r="Q125" i="24"/>
  <c r="G125" i="24"/>
  <c r="AC125" i="24"/>
  <c r="AF125" i="24"/>
  <c r="BC123" i="23" l="1"/>
  <c r="AM120" i="23"/>
  <c r="K120" i="23"/>
  <c r="BB124" i="23"/>
  <c r="BH124" i="23"/>
  <c r="C125" i="23"/>
  <c r="B125" i="23" s="1"/>
  <c r="BF124" i="23"/>
  <c r="BD124" i="23" s="1"/>
  <c r="BE124" i="23"/>
  <c r="AK120" i="23"/>
  <c r="AH120" i="23"/>
  <c r="AJ120" i="23"/>
  <c r="I120" i="23"/>
  <c r="AQ120" i="23"/>
  <c r="AN120" i="23"/>
  <c r="F120" i="23"/>
  <c r="J120" i="23"/>
  <c r="D120" i="23"/>
  <c r="Y120" i="23"/>
  <c r="R120" i="23"/>
  <c r="U120" i="23"/>
  <c r="T120" i="23"/>
  <c r="S120" i="23"/>
  <c r="X120" i="23"/>
  <c r="Q120" i="23"/>
  <c r="W120" i="23"/>
  <c r="V120" i="23"/>
  <c r="O120" i="23"/>
  <c r="P120" i="23"/>
  <c r="M120" i="23"/>
  <c r="N120" i="23"/>
  <c r="BI119" i="23"/>
  <c r="E120" i="23"/>
  <c r="AP120" i="23"/>
  <c r="AF120" i="23"/>
  <c r="Z120" i="23"/>
  <c r="AL120" i="23"/>
  <c r="AE120" i="23"/>
  <c r="AD120" i="23"/>
  <c r="AB120" i="23"/>
  <c r="A123" i="23"/>
  <c r="BJ123" i="23"/>
  <c r="G120" i="23"/>
  <c r="L120" i="23"/>
  <c r="AC120" i="23"/>
  <c r="AA120" i="23"/>
  <c r="AO120" i="23"/>
  <c r="AG120" i="23"/>
  <c r="AI120" i="23"/>
  <c r="H120" i="23"/>
  <c r="AH121" i="22"/>
  <c r="AJ121" i="22"/>
  <c r="A125" i="22"/>
  <c r="B125" i="22"/>
  <c r="AN121" i="22"/>
  <c r="AB121" i="22"/>
  <c r="G121" i="22"/>
  <c r="Y121" i="22"/>
  <c r="AF121" i="22"/>
  <c r="AO121" i="22"/>
  <c r="AA121" i="22"/>
  <c r="AD121" i="22"/>
  <c r="AM121" i="22"/>
  <c r="AC121" i="22"/>
  <c r="AP121" i="22"/>
  <c r="AG121" i="22"/>
  <c r="Z121" i="22"/>
  <c r="AL121" i="22"/>
  <c r="AI121" i="22"/>
  <c r="C121" i="22"/>
  <c r="D121" i="22"/>
  <c r="H121" i="22"/>
  <c r="AE121" i="22"/>
  <c r="E121" i="22"/>
  <c r="F121" i="22"/>
  <c r="AK121" i="22"/>
  <c r="A125" i="21"/>
  <c r="B125" i="21"/>
  <c r="BC124" i="21"/>
  <c r="BA124" i="21"/>
  <c r="BG124" i="21"/>
  <c r="BZ123" i="21"/>
  <c r="BF124" i="21"/>
  <c r="BE124" i="21"/>
  <c r="BB124" i="21"/>
  <c r="BM124" i="21"/>
  <c r="BH124" i="21"/>
  <c r="BL124" i="21"/>
  <c r="BD124" i="21"/>
  <c r="BJ124" i="21"/>
  <c r="BK124" i="21"/>
  <c r="BI124" i="21"/>
  <c r="Z122" i="21"/>
  <c r="AO122" i="21"/>
  <c r="E122" i="21"/>
  <c r="Y122" i="21"/>
  <c r="AG122" i="21"/>
  <c r="G122" i="21"/>
  <c r="X122" i="21"/>
  <c r="X122" i="22" s="1"/>
  <c r="AL122" i="21"/>
  <c r="AJ122" i="21"/>
  <c r="AE122" i="21"/>
  <c r="AN122" i="21"/>
  <c r="AC122" i="21"/>
  <c r="AP122" i="21"/>
  <c r="H122" i="21"/>
  <c r="AM122" i="21"/>
  <c r="AA122" i="21"/>
  <c r="F122" i="21"/>
  <c r="C122" i="21"/>
  <c r="AI122" i="21"/>
  <c r="D122" i="21"/>
  <c r="AF122" i="21"/>
  <c r="AD122" i="21"/>
  <c r="AH122" i="21"/>
  <c r="I122" i="21"/>
  <c r="I122" i="22" s="1"/>
  <c r="AK122" i="21"/>
  <c r="AB122" i="21"/>
  <c r="AG125" i="20"/>
  <c r="AK125" i="20"/>
  <c r="AO125" i="20"/>
  <c r="D125" i="20"/>
  <c r="C125" i="20"/>
  <c r="T125" i="20"/>
  <c r="T125" i="21" s="1"/>
  <c r="T125" i="22" s="1"/>
  <c r="AJ125" i="20"/>
  <c r="N125" i="20"/>
  <c r="AD125" i="20"/>
  <c r="K125" i="20"/>
  <c r="AA125" i="20"/>
  <c r="M125" i="20"/>
  <c r="H125" i="20"/>
  <c r="X125" i="20"/>
  <c r="X125" i="21" s="1"/>
  <c r="X125" i="22" s="1"/>
  <c r="AN125" i="20"/>
  <c r="A125" i="20"/>
  <c r="R125" i="20"/>
  <c r="R125" i="21" s="1"/>
  <c r="R125" i="22" s="1"/>
  <c r="AH125" i="20"/>
  <c r="O125" i="20"/>
  <c r="AE125" i="20"/>
  <c r="E125" i="20"/>
  <c r="I125" i="20"/>
  <c r="AC125" i="20"/>
  <c r="L125" i="20"/>
  <c r="AB125" i="20"/>
  <c r="F125" i="20"/>
  <c r="V125" i="20"/>
  <c r="V125" i="21" s="1"/>
  <c r="V125" i="22" s="1"/>
  <c r="AL125" i="20"/>
  <c r="B125" i="20"/>
  <c r="S125" i="20"/>
  <c r="S125" i="21" s="1"/>
  <c r="S125" i="22" s="1"/>
  <c r="AI125" i="20"/>
  <c r="Q125" i="20"/>
  <c r="Q125" i="21" s="1"/>
  <c r="Q125" i="22" s="1"/>
  <c r="U125" i="20"/>
  <c r="U125" i="21" s="1"/>
  <c r="U125" i="22" s="1"/>
  <c r="Y125" i="20"/>
  <c r="P125" i="20"/>
  <c r="P125" i="21" s="1"/>
  <c r="P125" i="22" s="1"/>
  <c r="AF125" i="20"/>
  <c r="J125" i="20"/>
  <c r="Z125" i="20"/>
  <c r="AP125" i="20"/>
  <c r="G125" i="20"/>
  <c r="W125" i="20"/>
  <c r="W125" i="21" s="1"/>
  <c r="W125" i="22" s="1"/>
  <c r="AM125" i="20"/>
  <c r="BD146" i="24"/>
  <c r="BE127" i="18"/>
  <c r="BE127" i="24" s="1"/>
  <c r="BD128" i="18"/>
  <c r="U126" i="24"/>
  <c r="L126" i="24"/>
  <c r="AY126" i="24"/>
  <c r="AU126" i="24"/>
  <c r="Z126" i="24"/>
  <c r="M126" i="24"/>
  <c r="Y126" i="24"/>
  <c r="B126" i="24"/>
  <c r="BB125" i="24"/>
  <c r="BA125" i="24" s="1"/>
  <c r="J126" i="24"/>
  <c r="AZ126" i="24"/>
  <c r="AL126" i="24"/>
  <c r="O126" i="24"/>
  <c r="I126" i="24"/>
  <c r="AX126" i="24"/>
  <c r="C126" i="24"/>
  <c r="AK126" i="24"/>
  <c r="AB126" i="24"/>
  <c r="N126" i="24"/>
  <c r="G126" i="24"/>
  <c r="Q126" i="24"/>
  <c r="H126" i="24"/>
  <c r="AI126" i="24"/>
  <c r="AS126" i="24"/>
  <c r="AJ126" i="24"/>
  <c r="V126" i="24"/>
  <c r="AM126" i="24"/>
  <c r="AV126" i="24"/>
  <c r="AH126" i="24"/>
  <c r="AQ126" i="24"/>
  <c r="A126" i="24"/>
  <c r="AP126" i="24"/>
  <c r="AE126" i="24"/>
  <c r="AC126" i="24"/>
  <c r="T126" i="24"/>
  <c r="F126" i="24"/>
  <c r="AO126" i="24"/>
  <c r="AF126" i="24"/>
  <c r="R126" i="24"/>
  <c r="W126" i="24"/>
  <c r="E126" i="24"/>
  <c r="AT126" i="24"/>
  <c r="AW126" i="24"/>
  <c r="AN126" i="24"/>
  <c r="K126" i="24"/>
  <c r="D126" i="24"/>
  <c r="S126" i="24"/>
  <c r="P126" i="24"/>
  <c r="AR126" i="24"/>
  <c r="AD126" i="24"/>
  <c r="AA126" i="24"/>
  <c r="AG126" i="24"/>
  <c r="X126" i="24"/>
  <c r="BC125" i="24"/>
  <c r="BC124" i="23" l="1"/>
  <c r="F121" i="23"/>
  <c r="C126" i="23"/>
  <c r="B126" i="23" s="1"/>
  <c r="BE125" i="23"/>
  <c r="BH125" i="23"/>
  <c r="BB125" i="23"/>
  <c r="BF125" i="23"/>
  <c r="BD125" i="23" s="1"/>
  <c r="D121" i="23"/>
  <c r="X121" i="23"/>
  <c r="V121" i="23"/>
  <c r="S121" i="23"/>
  <c r="U121" i="23"/>
  <c r="Q121" i="23"/>
  <c r="W121" i="23"/>
  <c r="T121" i="23"/>
  <c r="R121" i="23"/>
  <c r="M121" i="23"/>
  <c r="Y121" i="23"/>
  <c r="N121" i="23"/>
  <c r="O121" i="23"/>
  <c r="P121" i="23"/>
  <c r="K121" i="23"/>
  <c r="AH121" i="23"/>
  <c r="AE121" i="23"/>
  <c r="Z121" i="23"/>
  <c r="BI120" i="23"/>
  <c r="J121" i="23"/>
  <c r="AF121" i="23"/>
  <c r="AJ121" i="23"/>
  <c r="AQ121" i="23"/>
  <c r="AB121" i="23"/>
  <c r="H121" i="23"/>
  <c r="A124" i="23"/>
  <c r="BJ124" i="23"/>
  <c r="AL121" i="23"/>
  <c r="I121" i="23"/>
  <c r="AM121" i="23"/>
  <c r="AD121" i="23"/>
  <c r="AP121" i="23"/>
  <c r="AC121" i="23"/>
  <c r="AK121" i="23"/>
  <c r="G121" i="23"/>
  <c r="E121" i="23"/>
  <c r="AA121" i="23"/>
  <c r="AN121" i="23"/>
  <c r="AG121" i="23"/>
  <c r="AO121" i="23"/>
  <c r="AI121" i="23"/>
  <c r="L121" i="23"/>
  <c r="AB122" i="22"/>
  <c r="B126" i="22"/>
  <c r="A126" i="22"/>
  <c r="D122" i="22"/>
  <c r="AA122" i="22"/>
  <c r="AC122" i="22"/>
  <c r="AL122" i="22"/>
  <c r="Y122" i="22"/>
  <c r="AH122" i="22"/>
  <c r="AI122" i="22"/>
  <c r="AM122" i="22"/>
  <c r="AN122" i="22"/>
  <c r="E122" i="22"/>
  <c r="AD122" i="22"/>
  <c r="C122" i="22"/>
  <c r="H122" i="22"/>
  <c r="AE122" i="22"/>
  <c r="G122" i="22"/>
  <c r="AO122" i="22"/>
  <c r="AK122" i="22"/>
  <c r="AF122" i="22"/>
  <c r="F122" i="22"/>
  <c r="AP122" i="22"/>
  <c r="AJ122" i="22"/>
  <c r="AG122" i="22"/>
  <c r="Z122" i="22"/>
  <c r="B126" i="21"/>
  <c r="A126" i="21"/>
  <c r="BE125" i="21"/>
  <c r="BJ125" i="21"/>
  <c r="L125" i="21"/>
  <c r="L125" i="22" s="1"/>
  <c r="BK125" i="21"/>
  <c r="M125" i="21"/>
  <c r="M125" i="22" s="1"/>
  <c r="N125" i="21"/>
  <c r="N125" i="22" s="1"/>
  <c r="BL125" i="21"/>
  <c r="BB125" i="21"/>
  <c r="O125" i="21"/>
  <c r="O125" i="22" s="1"/>
  <c r="BM125" i="21"/>
  <c r="BD125" i="21"/>
  <c r="BG125" i="21"/>
  <c r="BI125" i="21"/>
  <c r="H123" i="21"/>
  <c r="H123" i="22" s="1"/>
  <c r="AG123" i="21"/>
  <c r="AM123" i="21"/>
  <c r="E123" i="21"/>
  <c r="AJ123" i="21"/>
  <c r="AB123" i="21"/>
  <c r="Z123" i="21"/>
  <c r="AE123" i="21"/>
  <c r="J123" i="21"/>
  <c r="J123" i="22" s="1"/>
  <c r="AI123" i="21"/>
  <c r="AO123" i="21"/>
  <c r="AK123" i="21"/>
  <c r="AD123" i="21"/>
  <c r="Y123" i="21"/>
  <c r="C123" i="21"/>
  <c r="D123" i="21"/>
  <c r="AC123" i="21"/>
  <c r="AN123" i="21"/>
  <c r="AF123" i="21"/>
  <c r="X123" i="21"/>
  <c r="X123" i="22" s="1"/>
  <c r="F123" i="21"/>
  <c r="I123" i="21"/>
  <c r="I123" i="22" s="1"/>
  <c r="AL123" i="21"/>
  <c r="AA123" i="21"/>
  <c r="AP123" i="21"/>
  <c r="AH123" i="21"/>
  <c r="G123" i="21"/>
  <c r="G123" i="22" s="1"/>
  <c r="BZ124" i="21"/>
  <c r="BH125" i="21"/>
  <c r="BC125" i="21"/>
  <c r="BF125" i="21"/>
  <c r="C125" i="21"/>
  <c r="C125" i="22" s="1"/>
  <c r="BA125" i="21"/>
  <c r="X126" i="20"/>
  <c r="X126" i="21" s="1"/>
  <c r="X126" i="22" s="1"/>
  <c r="D126" i="20"/>
  <c r="C126" i="20"/>
  <c r="B126" i="20"/>
  <c r="S126" i="20"/>
  <c r="S126" i="21" s="1"/>
  <c r="S126" i="22" s="1"/>
  <c r="AI126" i="20"/>
  <c r="Q126" i="20"/>
  <c r="AG126" i="20"/>
  <c r="J126" i="20"/>
  <c r="Z126" i="20"/>
  <c r="AP126" i="20"/>
  <c r="AN126" i="20"/>
  <c r="P126" i="20"/>
  <c r="T126" i="20"/>
  <c r="T126" i="21" s="1"/>
  <c r="T126" i="22" s="1"/>
  <c r="G126" i="20"/>
  <c r="W126" i="20"/>
  <c r="W126" i="21" s="1"/>
  <c r="W126" i="22" s="1"/>
  <c r="AM126" i="20"/>
  <c r="E126" i="20"/>
  <c r="U126" i="20"/>
  <c r="U126" i="21" s="1"/>
  <c r="U126" i="22" s="1"/>
  <c r="AK126" i="20"/>
  <c r="N126" i="20"/>
  <c r="AD126" i="20"/>
  <c r="L126" i="20"/>
  <c r="AF126" i="20"/>
  <c r="AJ126" i="20"/>
  <c r="K126" i="20"/>
  <c r="AA126" i="20"/>
  <c r="I126" i="20"/>
  <c r="Y126" i="20"/>
  <c r="Y126" i="21" s="1"/>
  <c r="Y126" i="22" s="1"/>
  <c r="AO126" i="20"/>
  <c r="A126" i="20"/>
  <c r="R126" i="20"/>
  <c r="AH126" i="20"/>
  <c r="H126" i="20"/>
  <c r="AB126" i="20"/>
  <c r="O126" i="20"/>
  <c r="AE126" i="20"/>
  <c r="M126" i="20"/>
  <c r="AC126" i="20"/>
  <c r="F126" i="20"/>
  <c r="V126" i="20"/>
  <c r="V126" i="21" s="1"/>
  <c r="V126" i="22" s="1"/>
  <c r="AL126" i="20"/>
  <c r="BD147" i="24"/>
  <c r="BE128" i="18"/>
  <c r="BE128" i="24" s="1"/>
  <c r="BD129" i="18"/>
  <c r="AN127" i="24"/>
  <c r="T127" i="24"/>
  <c r="AV127" i="24"/>
  <c r="AT127" i="24"/>
  <c r="AG127" i="24"/>
  <c r="X127" i="24"/>
  <c r="AP127" i="24"/>
  <c r="D127" i="24"/>
  <c r="AO127" i="24"/>
  <c r="F127" i="24"/>
  <c r="AF127" i="24"/>
  <c r="S127" i="24"/>
  <c r="AR127" i="24"/>
  <c r="Q127" i="24"/>
  <c r="AQ127" i="24"/>
  <c r="AC127" i="24"/>
  <c r="R127" i="24"/>
  <c r="AJ127" i="24"/>
  <c r="W127" i="24"/>
  <c r="I127" i="24"/>
  <c r="BC126" i="24"/>
  <c r="AY127" i="24"/>
  <c r="AK127" i="24"/>
  <c r="AX127" i="24"/>
  <c r="L127" i="24"/>
  <c r="AW127" i="24"/>
  <c r="AL127" i="24"/>
  <c r="AA127" i="24"/>
  <c r="M127" i="24"/>
  <c r="N127" i="24"/>
  <c r="G127" i="24"/>
  <c r="Z127" i="24"/>
  <c r="AI127" i="24"/>
  <c r="U127" i="24"/>
  <c r="AU127" i="24"/>
  <c r="AH127" i="24"/>
  <c r="K127" i="24"/>
  <c r="BB126" i="24"/>
  <c r="E127" i="24"/>
  <c r="AE127" i="24"/>
  <c r="AD127" i="24"/>
  <c r="H127" i="24"/>
  <c r="AS127" i="24"/>
  <c r="V127" i="24"/>
  <c r="AZ127" i="24"/>
  <c r="AM127" i="24"/>
  <c r="Y127" i="24"/>
  <c r="B127" i="24"/>
  <c r="P127" i="24"/>
  <c r="C127" i="24"/>
  <c r="J127" i="24"/>
  <c r="AB127" i="24"/>
  <c r="O127" i="24"/>
  <c r="A127" i="24"/>
  <c r="BA126" i="24"/>
  <c r="BC125" i="23" l="1"/>
  <c r="AK122" i="23"/>
  <c r="BB126" i="23"/>
  <c r="BH126" i="23"/>
  <c r="BE126" i="23"/>
  <c r="C127" i="23"/>
  <c r="B127" i="23" s="1"/>
  <c r="BF126" i="23"/>
  <c r="BD126" i="23" s="1"/>
  <c r="I122" i="23"/>
  <c r="E122" i="23"/>
  <c r="J122" i="23"/>
  <c r="AH122" i="23"/>
  <c r="AG122" i="23"/>
  <c r="AF122" i="23"/>
  <c r="F122" i="23"/>
  <c r="AI122" i="23"/>
  <c r="AB122" i="23"/>
  <c r="AC122" i="23"/>
  <c r="A125" i="23"/>
  <c r="BJ125" i="23"/>
  <c r="AO122" i="23"/>
  <c r="Y122" i="23"/>
  <c r="BI121" i="23"/>
  <c r="AQ122" i="23"/>
  <c r="AP122" i="23"/>
  <c r="D122" i="23"/>
  <c r="V122" i="23"/>
  <c r="R122" i="23"/>
  <c r="W122" i="23"/>
  <c r="U122" i="23"/>
  <c r="T122" i="23"/>
  <c r="X122" i="23"/>
  <c r="Q122" i="23"/>
  <c r="S122" i="23"/>
  <c r="P122" i="23"/>
  <c r="K122" i="23"/>
  <c r="N122" i="23"/>
  <c r="M122" i="23"/>
  <c r="L122" i="23"/>
  <c r="O122" i="23"/>
  <c r="AN122" i="23"/>
  <c r="AM122" i="23"/>
  <c r="AL122" i="23"/>
  <c r="Z122" i="23"/>
  <c r="AA122" i="23"/>
  <c r="G122" i="23"/>
  <c r="H122" i="23"/>
  <c r="AE122" i="23"/>
  <c r="AJ122" i="23"/>
  <c r="AD122" i="23"/>
  <c r="AP123" i="22"/>
  <c r="A127" i="22"/>
  <c r="B127" i="22"/>
  <c r="AA123" i="22"/>
  <c r="D123" i="22"/>
  <c r="AK123" i="22"/>
  <c r="AE123" i="22"/>
  <c r="E123" i="22"/>
  <c r="AL123" i="22"/>
  <c r="AF123" i="22"/>
  <c r="C123" i="22"/>
  <c r="AO123" i="22"/>
  <c r="Z123" i="22"/>
  <c r="AM123" i="22"/>
  <c r="AH123" i="22"/>
  <c r="AN123" i="22"/>
  <c r="Y123" i="22"/>
  <c r="AI123" i="22"/>
  <c r="AB123" i="22"/>
  <c r="AG123" i="22"/>
  <c r="F123" i="22"/>
  <c r="AC123" i="22"/>
  <c r="AD123" i="22"/>
  <c r="AJ123" i="22"/>
  <c r="A127" i="21"/>
  <c r="B127" i="21"/>
  <c r="BK126" i="21"/>
  <c r="BF126" i="21"/>
  <c r="BI126" i="21"/>
  <c r="E126" i="21"/>
  <c r="E126" i="22" s="1"/>
  <c r="BC126" i="21"/>
  <c r="D126" i="21"/>
  <c r="D126" i="22" s="1"/>
  <c r="BB126" i="21"/>
  <c r="BL126" i="21"/>
  <c r="BH126" i="21"/>
  <c r="AH124" i="21"/>
  <c r="AL124" i="21"/>
  <c r="AO124" i="21"/>
  <c r="F124" i="21"/>
  <c r="AN124" i="21"/>
  <c r="K124" i="21"/>
  <c r="K124" i="22" s="1"/>
  <c r="AA124" i="21"/>
  <c r="AE124" i="21"/>
  <c r="AB124" i="21"/>
  <c r="J124" i="21"/>
  <c r="J124" i="22" s="1"/>
  <c r="L124" i="21"/>
  <c r="L124" i="22" s="1"/>
  <c r="M124" i="21"/>
  <c r="M124" i="22" s="1"/>
  <c r="AI124" i="21"/>
  <c r="AF124" i="21"/>
  <c r="AG124" i="21"/>
  <c r="C124" i="21"/>
  <c r="AP124" i="21"/>
  <c r="G124" i="21"/>
  <c r="Z124" i="21"/>
  <c r="Z124" i="22" s="1"/>
  <c r="AC124" i="21"/>
  <c r="N124" i="21"/>
  <c r="N124" i="22" s="1"/>
  <c r="E124" i="21"/>
  <c r="AM124" i="21"/>
  <c r="I124" i="21"/>
  <c r="H124" i="21"/>
  <c r="D124" i="21"/>
  <c r="AK124" i="21"/>
  <c r="O124" i="21"/>
  <c r="O124" i="22" s="1"/>
  <c r="AJ124" i="21"/>
  <c r="AD124" i="21"/>
  <c r="BD126" i="21"/>
  <c r="F126" i="21"/>
  <c r="F126" i="22" s="1"/>
  <c r="BM126" i="21"/>
  <c r="BG126" i="21"/>
  <c r="BJ126" i="21"/>
  <c r="BE126" i="21"/>
  <c r="G126" i="21"/>
  <c r="G126" i="22" s="1"/>
  <c r="BA126" i="21"/>
  <c r="C126" i="21"/>
  <c r="C126" i="22" s="1"/>
  <c r="BZ125" i="21"/>
  <c r="AE127" i="20"/>
  <c r="AI127" i="20"/>
  <c r="AM127" i="20"/>
  <c r="A127" i="20"/>
  <c r="R127" i="20"/>
  <c r="R127" i="21" s="1"/>
  <c r="R127" i="22" s="1"/>
  <c r="AH127" i="20"/>
  <c r="P127" i="20"/>
  <c r="P127" i="21" s="1"/>
  <c r="P127" i="22" s="1"/>
  <c r="AF127" i="20"/>
  <c r="M127" i="20"/>
  <c r="AC127" i="20"/>
  <c r="K127" i="20"/>
  <c r="F127" i="20"/>
  <c r="V127" i="20"/>
  <c r="V127" i="21" s="1"/>
  <c r="V127" i="22" s="1"/>
  <c r="AL127" i="20"/>
  <c r="D127" i="20"/>
  <c r="C127" i="20"/>
  <c r="T127" i="20"/>
  <c r="T127" i="21" s="1"/>
  <c r="T127" i="22" s="1"/>
  <c r="AJ127" i="20"/>
  <c r="Q127" i="20"/>
  <c r="Q127" i="21" s="1"/>
  <c r="Q127" i="22" s="1"/>
  <c r="AG127" i="20"/>
  <c r="B127" i="20"/>
  <c r="G127" i="20"/>
  <c r="AA127" i="20"/>
  <c r="J127" i="20"/>
  <c r="Z127" i="20"/>
  <c r="AP127" i="20"/>
  <c r="H127" i="20"/>
  <c r="X127" i="20"/>
  <c r="X127" i="21" s="1"/>
  <c r="X127" i="22" s="1"/>
  <c r="AN127" i="20"/>
  <c r="E127" i="20"/>
  <c r="U127" i="20"/>
  <c r="U127" i="21" s="1"/>
  <c r="U127" i="22" s="1"/>
  <c r="AK127" i="20"/>
  <c r="O127" i="20"/>
  <c r="S127" i="20"/>
  <c r="S127" i="21" s="1"/>
  <c r="S127" i="22" s="1"/>
  <c r="W127" i="20"/>
  <c r="W127" i="21" s="1"/>
  <c r="W127" i="22" s="1"/>
  <c r="N127" i="20"/>
  <c r="AD127" i="20"/>
  <c r="L127" i="20"/>
  <c r="AB127" i="20"/>
  <c r="I127" i="20"/>
  <c r="Y127" i="20"/>
  <c r="Y127" i="21" s="1"/>
  <c r="Y127" i="22" s="1"/>
  <c r="AO127" i="20"/>
  <c r="BE129" i="18"/>
  <c r="BE129" i="24" s="1"/>
  <c r="BD130" i="18"/>
  <c r="BC127" i="24"/>
  <c r="C128" i="24"/>
  <c r="AR128" i="24"/>
  <c r="AC128" i="24"/>
  <c r="O128" i="24"/>
  <c r="B128" i="24"/>
  <c r="Q128" i="24"/>
  <c r="AQ128" i="24"/>
  <c r="AD128" i="24"/>
  <c r="T128" i="24"/>
  <c r="U128" i="24"/>
  <c r="AP128" i="24"/>
  <c r="AF128" i="24"/>
  <c r="Y128" i="24"/>
  <c r="S128" i="24"/>
  <c r="AG128" i="24"/>
  <c r="R128" i="24"/>
  <c r="AT128" i="24"/>
  <c r="AJ128" i="24"/>
  <c r="AO128" i="24"/>
  <c r="G128" i="24"/>
  <c r="AV128" i="24"/>
  <c r="AS128" i="24"/>
  <c r="AY128" i="24"/>
  <c r="AL128" i="24"/>
  <c r="AB128" i="24"/>
  <c r="I128" i="24"/>
  <c r="AX128" i="24"/>
  <c r="AN128" i="24"/>
  <c r="M128" i="24"/>
  <c r="AA128" i="24"/>
  <c r="N128" i="24"/>
  <c r="D128" i="24"/>
  <c r="AM128" i="24"/>
  <c r="Z128" i="24"/>
  <c r="P128" i="24"/>
  <c r="E128" i="24"/>
  <c r="AI128" i="24"/>
  <c r="V128" i="24"/>
  <c r="L128" i="24"/>
  <c r="AU128" i="24"/>
  <c r="AH128" i="24"/>
  <c r="X128" i="24"/>
  <c r="AK128" i="24"/>
  <c r="K128" i="24"/>
  <c r="AZ128" i="24"/>
  <c r="A128" i="24"/>
  <c r="W128" i="24"/>
  <c r="J128" i="24"/>
  <c r="AW128" i="24"/>
  <c r="F128" i="24"/>
  <c r="AE128" i="24"/>
  <c r="H128" i="24"/>
  <c r="BB127" i="24"/>
  <c r="BA127" i="24" s="1"/>
  <c r="AK123" i="23" l="1"/>
  <c r="K123" i="23"/>
  <c r="BC126" i="23"/>
  <c r="BH127" i="23"/>
  <c r="BB127" i="23"/>
  <c r="BF127" i="23"/>
  <c r="BD127" i="23" s="1"/>
  <c r="C128" i="23"/>
  <c r="B128" i="23" s="1"/>
  <c r="BE127" i="23"/>
  <c r="AD124" i="22"/>
  <c r="G123" i="23"/>
  <c r="Z123" i="23"/>
  <c r="AA123" i="23"/>
  <c r="AM123" i="23"/>
  <c r="E123" i="23"/>
  <c r="AQ123" i="23"/>
  <c r="Y123" i="23"/>
  <c r="I123" i="23"/>
  <c r="AH123" i="23"/>
  <c r="AO123" i="23"/>
  <c r="AP123" i="23"/>
  <c r="F123" i="23"/>
  <c r="AB123" i="23"/>
  <c r="AE123" i="23"/>
  <c r="AC123" i="23"/>
  <c r="AI123" i="23"/>
  <c r="D123" i="23"/>
  <c r="R123" i="23"/>
  <c r="X123" i="23"/>
  <c r="T123" i="23"/>
  <c r="U123" i="23"/>
  <c r="V123" i="23"/>
  <c r="W123" i="23"/>
  <c r="S123" i="23"/>
  <c r="Q123" i="23"/>
  <c r="O123" i="23"/>
  <c r="P123" i="23"/>
  <c r="N123" i="23"/>
  <c r="L123" i="23"/>
  <c r="M123" i="23"/>
  <c r="AF123" i="23"/>
  <c r="BI122" i="23"/>
  <c r="J123" i="23"/>
  <c r="BJ126" i="23"/>
  <c r="A126" i="23"/>
  <c r="AD123" i="23"/>
  <c r="AJ123" i="23"/>
  <c r="AN123" i="23"/>
  <c r="AG123" i="23"/>
  <c r="AL123" i="23"/>
  <c r="H123" i="23"/>
  <c r="AJ124" i="22"/>
  <c r="A128" i="22"/>
  <c r="B128" i="22"/>
  <c r="D124" i="22"/>
  <c r="E124" i="22"/>
  <c r="G124" i="22"/>
  <c r="AF124" i="22"/>
  <c r="AL124" i="22"/>
  <c r="H124" i="22"/>
  <c r="AP124" i="22"/>
  <c r="AI124" i="22"/>
  <c r="AB124" i="22"/>
  <c r="AN124" i="22"/>
  <c r="AH124" i="22"/>
  <c r="I124" i="22"/>
  <c r="AC124" i="22"/>
  <c r="C124" i="22"/>
  <c r="AE124" i="22"/>
  <c r="F124" i="22"/>
  <c r="AK124" i="22"/>
  <c r="AM124" i="22"/>
  <c r="AG124" i="22"/>
  <c r="AA124" i="22"/>
  <c r="AO124" i="22"/>
  <c r="A128" i="21"/>
  <c r="B128" i="21"/>
  <c r="O127" i="21"/>
  <c r="O127" i="22" s="1"/>
  <c r="BM127" i="21"/>
  <c r="BK127" i="21"/>
  <c r="M127" i="21"/>
  <c r="M127" i="22" s="1"/>
  <c r="BG127" i="21"/>
  <c r="N127" i="21"/>
  <c r="N127" i="22" s="1"/>
  <c r="BL127" i="21"/>
  <c r="BH127" i="21"/>
  <c r="BA127" i="21"/>
  <c r="BD127" i="21"/>
  <c r="AF125" i="21"/>
  <c r="AE125" i="21"/>
  <c r="AI125" i="21"/>
  <c r="AN125" i="21"/>
  <c r="AM125" i="21"/>
  <c r="K125" i="21"/>
  <c r="K125" i="22" s="1"/>
  <c r="AL125" i="21"/>
  <c r="AC125" i="21"/>
  <c r="AA125" i="21"/>
  <c r="Z125" i="21"/>
  <c r="AB125" i="21"/>
  <c r="H125" i="21"/>
  <c r="AG125" i="21"/>
  <c r="G125" i="21"/>
  <c r="D125" i="21"/>
  <c r="AJ125" i="21"/>
  <c r="Y125" i="21"/>
  <c r="Y125" i="22" s="1"/>
  <c r="I125" i="21"/>
  <c r="AK125" i="21"/>
  <c r="AD125" i="21"/>
  <c r="AP125" i="21"/>
  <c r="AO125" i="21"/>
  <c r="F125" i="21"/>
  <c r="AH125" i="21"/>
  <c r="J125" i="21"/>
  <c r="J125" i="22" s="1"/>
  <c r="E125" i="21"/>
  <c r="BF127" i="21"/>
  <c r="BB127" i="21"/>
  <c r="K127" i="21"/>
  <c r="K127" i="22" s="1"/>
  <c r="BI127" i="21"/>
  <c r="BJ127" i="21"/>
  <c r="BC127" i="21"/>
  <c r="BE127" i="21"/>
  <c r="BZ126" i="21"/>
  <c r="F128" i="20"/>
  <c r="Z128" i="20"/>
  <c r="Z128" i="21" s="1"/>
  <c r="Z128" i="22" s="1"/>
  <c r="Q128" i="20"/>
  <c r="Q128" i="21" s="1"/>
  <c r="Q128" i="22" s="1"/>
  <c r="AG128" i="20"/>
  <c r="K128" i="20"/>
  <c r="AA128" i="20"/>
  <c r="H128" i="20"/>
  <c r="X128" i="20"/>
  <c r="X128" i="21" s="1"/>
  <c r="X128" i="22" s="1"/>
  <c r="AN128" i="20"/>
  <c r="V128" i="20"/>
  <c r="V128" i="21" s="1"/>
  <c r="V128" i="22" s="1"/>
  <c r="AP128" i="20"/>
  <c r="A128" i="20"/>
  <c r="E128" i="20"/>
  <c r="U128" i="20"/>
  <c r="U128" i="21" s="1"/>
  <c r="U128" i="22" s="1"/>
  <c r="AK128" i="20"/>
  <c r="O128" i="20"/>
  <c r="AE128" i="20"/>
  <c r="L128" i="20"/>
  <c r="AB128" i="20"/>
  <c r="AL128" i="20"/>
  <c r="N128" i="20"/>
  <c r="R128" i="20"/>
  <c r="R128" i="21" s="1"/>
  <c r="R128" i="22" s="1"/>
  <c r="I128" i="20"/>
  <c r="Y128" i="20"/>
  <c r="Y128" i="21" s="1"/>
  <c r="Y128" i="22" s="1"/>
  <c r="AO128" i="20"/>
  <c r="B128" i="20"/>
  <c r="S128" i="20"/>
  <c r="S128" i="21" s="1"/>
  <c r="S128" i="22" s="1"/>
  <c r="AI128" i="20"/>
  <c r="P128" i="20"/>
  <c r="P128" i="21" s="1"/>
  <c r="P128" i="22" s="1"/>
  <c r="AF128" i="20"/>
  <c r="J128" i="20"/>
  <c r="AD128" i="20"/>
  <c r="AH128" i="20"/>
  <c r="M128" i="20"/>
  <c r="AC128" i="20"/>
  <c r="G128" i="20"/>
  <c r="W128" i="20"/>
  <c r="W128" i="21" s="1"/>
  <c r="W128" i="22" s="1"/>
  <c r="AM128" i="20"/>
  <c r="D128" i="20"/>
  <c r="C128" i="20"/>
  <c r="T128" i="20"/>
  <c r="T128" i="21" s="1"/>
  <c r="T128" i="22" s="1"/>
  <c r="AJ128" i="20"/>
  <c r="BE130" i="18"/>
  <c r="BE130" i="24" s="1"/>
  <c r="BD131" i="18"/>
  <c r="BC128" i="24"/>
  <c r="AW129" i="24"/>
  <c r="AM129" i="24"/>
  <c r="D129" i="24"/>
  <c r="Z129" i="24"/>
  <c r="M129" i="24"/>
  <c r="C129" i="24"/>
  <c r="AO129" i="24"/>
  <c r="AE129" i="24"/>
  <c r="AF129" i="24"/>
  <c r="R129" i="24"/>
  <c r="E129" i="24"/>
  <c r="X129" i="24"/>
  <c r="AD129" i="24"/>
  <c r="Q129" i="24"/>
  <c r="G129" i="24"/>
  <c r="BB128" i="24"/>
  <c r="BA128" i="24" s="1"/>
  <c r="AS129" i="24"/>
  <c r="AI129" i="24"/>
  <c r="V129" i="24"/>
  <c r="I129" i="24"/>
  <c r="AN129" i="24"/>
  <c r="AK129" i="24"/>
  <c r="P129" i="24"/>
  <c r="N129" i="24"/>
  <c r="H129" i="24"/>
  <c r="AC129" i="24"/>
  <c r="AB129" i="24"/>
  <c r="AU129" i="24"/>
  <c r="AH129" i="24"/>
  <c r="K129" i="24"/>
  <c r="AT129" i="24"/>
  <c r="AG129" i="24"/>
  <c r="W129" i="24"/>
  <c r="AR129" i="24"/>
  <c r="J129" i="24"/>
  <c r="AY129" i="24"/>
  <c r="AZ129" i="24"/>
  <c r="AL129" i="24"/>
  <c r="Y129" i="24"/>
  <c r="O129" i="24"/>
  <c r="L129" i="24"/>
  <c r="B129" i="24"/>
  <c r="AQ129" i="24"/>
  <c r="T129" i="24"/>
  <c r="AV129" i="24"/>
  <c r="AX129" i="24"/>
  <c r="AA129" i="24"/>
  <c r="A129" i="24"/>
  <c r="AP129" i="24"/>
  <c r="S129" i="24"/>
  <c r="F129" i="24"/>
  <c r="AJ129" i="24"/>
  <c r="U129" i="24"/>
  <c r="AN124" i="23" l="1"/>
  <c r="K124" i="23"/>
  <c r="C129" i="23"/>
  <c r="B129" i="23" s="1"/>
  <c r="BB128" i="23"/>
  <c r="BH128" i="23"/>
  <c r="BF128" i="23"/>
  <c r="BD128" i="23" s="1"/>
  <c r="BE128" i="23"/>
  <c r="AO124" i="23"/>
  <c r="AB124" i="23"/>
  <c r="G124" i="23"/>
  <c r="J124" i="23"/>
  <c r="AJ124" i="23"/>
  <c r="AG124" i="23"/>
  <c r="AA124" i="23"/>
  <c r="BI123" i="23"/>
  <c r="N124" i="23"/>
  <c r="O124" i="23"/>
  <c r="BC127" i="23"/>
  <c r="D124" i="23"/>
  <c r="Z124" i="23"/>
  <c r="S124" i="23"/>
  <c r="W124" i="23"/>
  <c r="V124" i="23"/>
  <c r="R124" i="23"/>
  <c r="T124" i="23"/>
  <c r="U124" i="23"/>
  <c r="Q124" i="23"/>
  <c r="Y124" i="23"/>
  <c r="X124" i="23"/>
  <c r="AK124" i="23"/>
  <c r="AH124" i="23"/>
  <c r="AF124" i="23"/>
  <c r="AI124" i="23"/>
  <c r="AQ124" i="23"/>
  <c r="H124" i="23"/>
  <c r="P124" i="23"/>
  <c r="AE124" i="23"/>
  <c r="I124" i="23"/>
  <c r="F124" i="23"/>
  <c r="AP124" i="23"/>
  <c r="AL124" i="23"/>
  <c r="AD124" i="23"/>
  <c r="AC124" i="23"/>
  <c r="AM124" i="23"/>
  <c r="E124" i="23"/>
  <c r="M124" i="23"/>
  <c r="L124" i="23"/>
  <c r="A127" i="23"/>
  <c r="BJ127" i="23"/>
  <c r="E125" i="22"/>
  <c r="B129" i="22"/>
  <c r="A129" i="22"/>
  <c r="AP125" i="22"/>
  <c r="AG125" i="22"/>
  <c r="AA125" i="22"/>
  <c r="AM125" i="22"/>
  <c r="AF125" i="22"/>
  <c r="AH125" i="22"/>
  <c r="AD125" i="22"/>
  <c r="AJ125" i="22"/>
  <c r="H125" i="22"/>
  <c r="AC125" i="22"/>
  <c r="AN125" i="22"/>
  <c r="F125" i="22"/>
  <c r="AK125" i="22"/>
  <c r="D125" i="22"/>
  <c r="AB125" i="22"/>
  <c r="AL125" i="22"/>
  <c r="AI125" i="22"/>
  <c r="AO125" i="22"/>
  <c r="I125" i="22"/>
  <c r="G125" i="22"/>
  <c r="Z125" i="22"/>
  <c r="AE125" i="22"/>
  <c r="B129" i="21"/>
  <c r="A129" i="21"/>
  <c r="BA128" i="21"/>
  <c r="BE128" i="21"/>
  <c r="BM128" i="21"/>
  <c r="O128" i="21"/>
  <c r="O128" i="22" s="1"/>
  <c r="R126" i="21"/>
  <c r="AK126" i="21"/>
  <c r="AB126" i="21"/>
  <c r="H126" i="21"/>
  <c r="K126" i="21"/>
  <c r="Z126" i="21"/>
  <c r="AE126" i="21"/>
  <c r="N126" i="21"/>
  <c r="J126" i="21"/>
  <c r="I126" i="21"/>
  <c r="AN126" i="21"/>
  <c r="AA126" i="21"/>
  <c r="AL126" i="21"/>
  <c r="AD126" i="21"/>
  <c r="AI126" i="21"/>
  <c r="AH126" i="21"/>
  <c r="AM126" i="21"/>
  <c r="AG126" i="21"/>
  <c r="L126" i="21"/>
  <c r="AP126" i="21"/>
  <c r="M126" i="21"/>
  <c r="AO126" i="21"/>
  <c r="AJ126" i="21"/>
  <c r="P126" i="21"/>
  <c r="O126" i="21"/>
  <c r="AF126" i="21"/>
  <c r="AC126" i="21"/>
  <c r="Q126" i="21"/>
  <c r="BZ127" i="21"/>
  <c r="BB128" i="21"/>
  <c r="BH128" i="21"/>
  <c r="J128" i="21"/>
  <c r="J128" i="22" s="1"/>
  <c r="BG128" i="21"/>
  <c r="BF128" i="21"/>
  <c r="BK128" i="21"/>
  <c r="M128" i="21"/>
  <c r="M128" i="22" s="1"/>
  <c r="L128" i="21"/>
  <c r="L128" i="22" s="1"/>
  <c r="BJ128" i="21"/>
  <c r="BL128" i="21"/>
  <c r="N128" i="21"/>
  <c r="N128" i="22" s="1"/>
  <c r="BC128" i="21"/>
  <c r="BI128" i="21"/>
  <c r="K128" i="21"/>
  <c r="K128" i="22" s="1"/>
  <c r="BD128" i="21"/>
  <c r="Q129" i="20"/>
  <c r="Q129" i="21" s="1"/>
  <c r="Q129" i="22" s="1"/>
  <c r="U129" i="20"/>
  <c r="U129" i="21" s="1"/>
  <c r="U129" i="22" s="1"/>
  <c r="Y129" i="20"/>
  <c r="Y129" i="21" s="1"/>
  <c r="Y129" i="22" s="1"/>
  <c r="L129" i="20"/>
  <c r="AB129" i="20"/>
  <c r="F129" i="20"/>
  <c r="V129" i="20"/>
  <c r="V129" i="21" s="1"/>
  <c r="V129" i="22" s="1"/>
  <c r="AL129" i="20"/>
  <c r="B129" i="20"/>
  <c r="S129" i="20"/>
  <c r="S129" i="21" s="1"/>
  <c r="S129" i="22" s="1"/>
  <c r="AI129" i="20"/>
  <c r="M129" i="20"/>
  <c r="AG129" i="20"/>
  <c r="AK129" i="20"/>
  <c r="AO129" i="20"/>
  <c r="P129" i="20"/>
  <c r="P129" i="21" s="1"/>
  <c r="P129" i="22" s="1"/>
  <c r="AF129" i="20"/>
  <c r="J129" i="20"/>
  <c r="Z129" i="20"/>
  <c r="AP129" i="20"/>
  <c r="G129" i="20"/>
  <c r="W129" i="20"/>
  <c r="W129" i="21" s="1"/>
  <c r="W129" i="22" s="1"/>
  <c r="AM129" i="20"/>
  <c r="AC129" i="20"/>
  <c r="D129" i="20"/>
  <c r="C129" i="20"/>
  <c r="T129" i="20"/>
  <c r="T129" i="21" s="1"/>
  <c r="T129" i="22" s="1"/>
  <c r="AJ129" i="20"/>
  <c r="N129" i="20"/>
  <c r="AD129" i="20"/>
  <c r="K129" i="20"/>
  <c r="AA129" i="20"/>
  <c r="E129" i="20"/>
  <c r="I129" i="20"/>
  <c r="H129" i="20"/>
  <c r="X129" i="20"/>
  <c r="X129" i="21" s="1"/>
  <c r="X129" i="22" s="1"/>
  <c r="AN129" i="20"/>
  <c r="A129" i="20"/>
  <c r="R129" i="20"/>
  <c r="R129" i="21" s="1"/>
  <c r="R129" i="22" s="1"/>
  <c r="AH129" i="20"/>
  <c r="O129" i="20"/>
  <c r="AE129" i="20"/>
  <c r="BE131" i="18"/>
  <c r="BE131" i="24" s="1"/>
  <c r="BD132" i="18"/>
  <c r="BB129" i="24"/>
  <c r="AZ130" i="24"/>
  <c r="AL130" i="24"/>
  <c r="AM130" i="24"/>
  <c r="Y130" i="24"/>
  <c r="P130" i="24"/>
  <c r="B130" i="24"/>
  <c r="BC129" i="24"/>
  <c r="AR130" i="24"/>
  <c r="AD130" i="24"/>
  <c r="G130" i="24"/>
  <c r="Q130" i="24"/>
  <c r="H130" i="24"/>
  <c r="AE130" i="24"/>
  <c r="AH130" i="24"/>
  <c r="AU130" i="24"/>
  <c r="AN130" i="24"/>
  <c r="AY130" i="24"/>
  <c r="O130" i="24"/>
  <c r="AF130" i="24"/>
  <c r="E130" i="24"/>
  <c r="AA130" i="24"/>
  <c r="X130" i="24"/>
  <c r="AS130" i="24"/>
  <c r="AJ130" i="24"/>
  <c r="V130" i="24"/>
  <c r="AI130" i="24"/>
  <c r="I130" i="24"/>
  <c r="AX130" i="24"/>
  <c r="AQ130" i="24"/>
  <c r="AK130" i="24"/>
  <c r="AB130" i="24"/>
  <c r="N130" i="24"/>
  <c r="C130" i="24"/>
  <c r="A130" i="24"/>
  <c r="AP130" i="24"/>
  <c r="K130" i="24"/>
  <c r="AC130" i="24"/>
  <c r="T130" i="24"/>
  <c r="F130" i="24"/>
  <c r="BA129" i="24"/>
  <c r="AV130" i="24"/>
  <c r="W130" i="24"/>
  <c r="U130" i="24"/>
  <c r="L130" i="24"/>
  <c r="AW130" i="24"/>
  <c r="Z130" i="24"/>
  <c r="M130" i="24"/>
  <c r="D130" i="24"/>
  <c r="AO130" i="24"/>
  <c r="R130" i="24"/>
  <c r="S130" i="24"/>
  <c r="AT130" i="24"/>
  <c r="AG130" i="24"/>
  <c r="J130" i="24"/>
  <c r="BC128" i="23" l="1"/>
  <c r="J125" i="23"/>
  <c r="AC125" i="23"/>
  <c r="AO125" i="23"/>
  <c r="Z125" i="23"/>
  <c r="BE129" i="23"/>
  <c r="C130" i="23"/>
  <c r="B130" i="23" s="1"/>
  <c r="BH129" i="23"/>
  <c r="BB129" i="23"/>
  <c r="BF129" i="23"/>
  <c r="BD129" i="23" s="1"/>
  <c r="BC129" i="23" s="1"/>
  <c r="AE125" i="23"/>
  <c r="AB125" i="23"/>
  <c r="L125" i="23"/>
  <c r="AF125" i="23"/>
  <c r="AP125" i="23"/>
  <c r="E125" i="23"/>
  <c r="W125" i="23"/>
  <c r="Q125" i="23"/>
  <c r="R125" i="23"/>
  <c r="O125" i="23"/>
  <c r="P125" i="23"/>
  <c r="N125" i="23"/>
  <c r="X125" i="23"/>
  <c r="V125" i="23"/>
  <c r="D125" i="23"/>
  <c r="T125" i="23"/>
  <c r="M125" i="23"/>
  <c r="S125" i="23"/>
  <c r="Y125" i="23"/>
  <c r="U125" i="23"/>
  <c r="AD125" i="23"/>
  <c r="AI125" i="23"/>
  <c r="AH125" i="23"/>
  <c r="F125" i="23"/>
  <c r="BJ128" i="23"/>
  <c r="A128" i="23"/>
  <c r="AA125" i="23"/>
  <c r="AJ125" i="23"/>
  <c r="AL125" i="23"/>
  <c r="I125" i="23"/>
  <c r="AG125" i="23"/>
  <c r="AQ125" i="23"/>
  <c r="BI124" i="23"/>
  <c r="H125" i="23"/>
  <c r="AM125" i="23"/>
  <c r="G125" i="23"/>
  <c r="AK125" i="23"/>
  <c r="AN125" i="23"/>
  <c r="K125" i="23"/>
  <c r="AF126" i="22"/>
  <c r="A130" i="22"/>
  <c r="B130" i="22"/>
  <c r="AO126" i="22"/>
  <c r="AG126" i="22"/>
  <c r="AD126" i="22"/>
  <c r="I126" i="22"/>
  <c r="Z126" i="22"/>
  <c r="AK126" i="22"/>
  <c r="O126" i="22"/>
  <c r="M126" i="22"/>
  <c r="AM126" i="22"/>
  <c r="AL126" i="22"/>
  <c r="J126" i="22"/>
  <c r="K126" i="22"/>
  <c r="R126" i="22"/>
  <c r="Q126" i="22"/>
  <c r="P126" i="22"/>
  <c r="AP126" i="22"/>
  <c r="AH126" i="22"/>
  <c r="AA126" i="22"/>
  <c r="N126" i="22"/>
  <c r="H126" i="22"/>
  <c r="AC126" i="22"/>
  <c r="AJ126" i="22"/>
  <c r="L126" i="22"/>
  <c r="AI126" i="22"/>
  <c r="AN126" i="22"/>
  <c r="AE126" i="22"/>
  <c r="AB126" i="22"/>
  <c r="A130" i="21"/>
  <c r="B130" i="21"/>
  <c r="BF129" i="21"/>
  <c r="BI129" i="21"/>
  <c r="BG129" i="21"/>
  <c r="BA129" i="21"/>
  <c r="BH129" i="21"/>
  <c r="BD129" i="21"/>
  <c r="BZ128" i="21"/>
  <c r="BM129" i="21"/>
  <c r="O129" i="21"/>
  <c r="O129" i="22" s="1"/>
  <c r="BC129" i="21"/>
  <c r="N129" i="21"/>
  <c r="N129" i="22" s="1"/>
  <c r="BL129" i="21"/>
  <c r="BB129" i="21"/>
  <c r="BE129" i="21"/>
  <c r="M129" i="21"/>
  <c r="M129" i="22" s="1"/>
  <c r="BK129" i="21"/>
  <c r="BJ129" i="21"/>
  <c r="L129" i="21"/>
  <c r="L129" i="22" s="1"/>
  <c r="F127" i="21"/>
  <c r="AA127" i="21"/>
  <c r="L127" i="21"/>
  <c r="L127" i="22" s="1"/>
  <c r="G127" i="21"/>
  <c r="AC127" i="21"/>
  <c r="AN127" i="21"/>
  <c r="AE127" i="21"/>
  <c r="AG127" i="21"/>
  <c r="AB127" i="21"/>
  <c r="AM127" i="21"/>
  <c r="AH127" i="21"/>
  <c r="AD127" i="21"/>
  <c r="Z127" i="21"/>
  <c r="Z127" i="22" s="1"/>
  <c r="AK127" i="21"/>
  <c r="C127" i="21"/>
  <c r="AF127" i="21"/>
  <c r="D127" i="21"/>
  <c r="AO127" i="21"/>
  <c r="E127" i="21"/>
  <c r="AJ127" i="21"/>
  <c r="AI127" i="21"/>
  <c r="I127" i="21"/>
  <c r="J127" i="21"/>
  <c r="H127" i="21"/>
  <c r="AP127" i="21"/>
  <c r="AL127" i="21"/>
  <c r="L130" i="20"/>
  <c r="AF130" i="20"/>
  <c r="K130" i="20"/>
  <c r="AA130" i="20"/>
  <c r="I130" i="20"/>
  <c r="Y130" i="20"/>
  <c r="AO130" i="20"/>
  <c r="A130" i="20"/>
  <c r="R130" i="20"/>
  <c r="R130" i="21" s="1"/>
  <c r="R130" i="22" s="1"/>
  <c r="AH130" i="20"/>
  <c r="C130" i="20"/>
  <c r="D130" i="20"/>
  <c r="H130" i="20"/>
  <c r="AB130" i="20"/>
  <c r="O130" i="20"/>
  <c r="AE130" i="20"/>
  <c r="M130" i="20"/>
  <c r="AC130" i="20"/>
  <c r="F130" i="20"/>
  <c r="V130" i="20"/>
  <c r="V130" i="21" s="1"/>
  <c r="V130" i="22" s="1"/>
  <c r="AL130" i="20"/>
  <c r="T130" i="20"/>
  <c r="T130" i="21" s="1"/>
  <c r="T130" i="22" s="1"/>
  <c r="X130" i="20"/>
  <c r="X130" i="21" s="1"/>
  <c r="X130" i="22" s="1"/>
  <c r="B130" i="20"/>
  <c r="S130" i="20"/>
  <c r="S130" i="21" s="1"/>
  <c r="S130" i="22" s="1"/>
  <c r="AI130" i="20"/>
  <c r="Q130" i="20"/>
  <c r="Q130" i="21" s="1"/>
  <c r="Q130" i="22" s="1"/>
  <c r="AG130" i="20"/>
  <c r="J130" i="20"/>
  <c r="Z130" i="20"/>
  <c r="AP130" i="20"/>
  <c r="AJ130" i="20"/>
  <c r="AN130" i="20"/>
  <c r="P130" i="20"/>
  <c r="P130" i="21" s="1"/>
  <c r="P130" i="22" s="1"/>
  <c r="G130" i="20"/>
  <c r="W130" i="20"/>
  <c r="W130" i="21" s="1"/>
  <c r="W130" i="22" s="1"/>
  <c r="AM130" i="20"/>
  <c r="E130" i="20"/>
  <c r="U130" i="20"/>
  <c r="U130" i="21" s="1"/>
  <c r="U130" i="22" s="1"/>
  <c r="AK130" i="20"/>
  <c r="N130" i="20"/>
  <c r="AD130" i="20"/>
  <c r="BE132" i="18"/>
  <c r="BE132" i="24" s="1"/>
  <c r="BD133" i="18"/>
  <c r="AY131" i="24"/>
  <c r="AK131" i="24"/>
  <c r="B131" i="24"/>
  <c r="AB131" i="24"/>
  <c r="O131" i="24"/>
  <c r="A131" i="24"/>
  <c r="BC130" i="24"/>
  <c r="AQ131" i="24"/>
  <c r="AC131" i="24"/>
  <c r="AD131" i="24"/>
  <c r="T131" i="24"/>
  <c r="G131" i="24"/>
  <c r="V131" i="24"/>
  <c r="S131" i="24"/>
  <c r="BB130" i="24"/>
  <c r="AZ131" i="24"/>
  <c r="N131" i="24"/>
  <c r="W131" i="24"/>
  <c r="AV131" i="24"/>
  <c r="AI131" i="24"/>
  <c r="U131" i="24"/>
  <c r="AP131" i="24"/>
  <c r="L131" i="24"/>
  <c r="AW131" i="24"/>
  <c r="AX131" i="24"/>
  <c r="AN131" i="24"/>
  <c r="AA131" i="24"/>
  <c r="M131" i="24"/>
  <c r="J131" i="24"/>
  <c r="D131" i="24"/>
  <c r="AO131" i="24"/>
  <c r="R131" i="24"/>
  <c r="AF131" i="24"/>
  <c r="E131" i="24"/>
  <c r="AU131" i="24"/>
  <c r="AG131" i="24"/>
  <c r="AT131" i="24"/>
  <c r="X131" i="24"/>
  <c r="K131" i="24"/>
  <c r="AL131" i="24"/>
  <c r="AM131" i="24"/>
  <c r="Y131" i="24"/>
  <c r="P131" i="24"/>
  <c r="C131" i="24"/>
  <c r="F131" i="24"/>
  <c r="AR131" i="24"/>
  <c r="AE131" i="24"/>
  <c r="Q131" i="24"/>
  <c r="Z131" i="24"/>
  <c r="H131" i="24"/>
  <c r="AS131" i="24"/>
  <c r="AH131" i="24"/>
  <c r="AJ131" i="24"/>
  <c r="I131" i="24"/>
  <c r="BA130" i="24"/>
  <c r="AJ126" i="23" l="1"/>
  <c r="AQ126" i="23"/>
  <c r="BB130" i="23"/>
  <c r="BH130" i="23"/>
  <c r="BE130" i="23"/>
  <c r="BF130" i="23"/>
  <c r="BD130" i="23" s="1"/>
  <c r="C131" i="23"/>
  <c r="B131" i="23" s="1"/>
  <c r="L126" i="23"/>
  <c r="N126" i="23"/>
  <c r="J126" i="23"/>
  <c r="BI125" i="23"/>
  <c r="A129" i="23"/>
  <c r="BJ129" i="23"/>
  <c r="I126" i="23"/>
  <c r="E126" i="23"/>
  <c r="Z126" i="23"/>
  <c r="W126" i="23"/>
  <c r="Y126" i="23"/>
  <c r="F126" i="23"/>
  <c r="U126" i="23"/>
  <c r="X126" i="23"/>
  <c r="H126" i="23"/>
  <c r="V126" i="23"/>
  <c r="D126" i="23"/>
  <c r="T126" i="23"/>
  <c r="G126" i="23"/>
  <c r="AC126" i="23"/>
  <c r="M126" i="23"/>
  <c r="O126" i="23"/>
  <c r="Q126" i="23"/>
  <c r="K126" i="23"/>
  <c r="P126" i="23"/>
  <c r="AE126" i="23"/>
  <c r="AF126" i="23"/>
  <c r="AK126" i="23"/>
  <c r="AB126" i="23"/>
  <c r="R126" i="23"/>
  <c r="AM126" i="23"/>
  <c r="AL126" i="23"/>
  <c r="AH126" i="23"/>
  <c r="AG126" i="23"/>
  <c r="AO126" i="23"/>
  <c r="AD126" i="23"/>
  <c r="AI126" i="23"/>
  <c r="S126" i="23"/>
  <c r="AN126" i="23"/>
  <c r="AA126" i="23"/>
  <c r="AP126" i="23"/>
  <c r="AL127" i="22"/>
  <c r="AP127" i="22"/>
  <c r="A131" i="22"/>
  <c r="B131" i="22"/>
  <c r="J127" i="22"/>
  <c r="E127" i="22"/>
  <c r="C127" i="22"/>
  <c r="AH127" i="22"/>
  <c r="AE127" i="22"/>
  <c r="I127" i="22"/>
  <c r="AO127" i="22"/>
  <c r="AK127" i="22"/>
  <c r="AM127" i="22"/>
  <c r="AN127" i="22"/>
  <c r="AA127" i="22"/>
  <c r="AI127" i="22"/>
  <c r="D127" i="22"/>
  <c r="AB127" i="22"/>
  <c r="AC127" i="22"/>
  <c r="F127" i="22"/>
  <c r="H127" i="22"/>
  <c r="AJ127" i="22"/>
  <c r="AF127" i="22"/>
  <c r="AD127" i="22"/>
  <c r="AG127" i="22"/>
  <c r="G127" i="22"/>
  <c r="A131" i="21"/>
  <c r="B131" i="21"/>
  <c r="BB130" i="21"/>
  <c r="BE130" i="21"/>
  <c r="BD130" i="21"/>
  <c r="O130" i="21"/>
  <c r="O130" i="22" s="1"/>
  <c r="BM130" i="21"/>
  <c r="BA130" i="21"/>
  <c r="BI130" i="21"/>
  <c r="BZ129" i="21"/>
  <c r="BC130" i="21"/>
  <c r="AL128" i="21"/>
  <c r="AB128" i="21"/>
  <c r="H128" i="21"/>
  <c r="H128" i="22" s="1"/>
  <c r="AA128" i="21"/>
  <c r="AA128" i="22" s="1"/>
  <c r="AN128" i="21"/>
  <c r="F128" i="21"/>
  <c r="G128" i="21"/>
  <c r="D128" i="21"/>
  <c r="AK128" i="21"/>
  <c r="AJ128" i="21"/>
  <c r="AF128" i="21"/>
  <c r="AH128" i="21"/>
  <c r="AE128" i="21"/>
  <c r="AD128" i="21"/>
  <c r="AP128" i="21"/>
  <c r="AM128" i="21"/>
  <c r="AO128" i="21"/>
  <c r="C128" i="21"/>
  <c r="AI128" i="21"/>
  <c r="AG128" i="21"/>
  <c r="AC128" i="21"/>
  <c r="I128" i="21"/>
  <c r="I128" i="22" s="1"/>
  <c r="E128" i="21"/>
  <c r="BL130" i="21"/>
  <c r="N130" i="21"/>
  <c r="N130" i="22" s="1"/>
  <c r="BH130" i="21"/>
  <c r="BK130" i="21"/>
  <c r="M130" i="21"/>
  <c r="M130" i="22" s="1"/>
  <c r="BF130" i="21"/>
  <c r="I130" i="21"/>
  <c r="I130" i="22" s="1"/>
  <c r="BG130" i="21"/>
  <c r="BJ130" i="21"/>
  <c r="L130" i="21"/>
  <c r="L130" i="22" s="1"/>
  <c r="O131" i="20"/>
  <c r="S131" i="20"/>
  <c r="S131" i="21" s="1"/>
  <c r="S131" i="22" s="1"/>
  <c r="W131" i="20"/>
  <c r="W131" i="21" s="1"/>
  <c r="W131" i="22" s="1"/>
  <c r="J131" i="20"/>
  <c r="Z131" i="20"/>
  <c r="AP131" i="20"/>
  <c r="H131" i="20"/>
  <c r="X131" i="20"/>
  <c r="X131" i="21" s="1"/>
  <c r="X131" i="22" s="1"/>
  <c r="AN131" i="20"/>
  <c r="E131" i="20"/>
  <c r="U131" i="20"/>
  <c r="U131" i="21" s="1"/>
  <c r="U131" i="22" s="1"/>
  <c r="AK131" i="20"/>
  <c r="K131" i="20"/>
  <c r="AE131" i="20"/>
  <c r="AI131" i="20"/>
  <c r="AM131" i="20"/>
  <c r="N131" i="20"/>
  <c r="AD131" i="20"/>
  <c r="L131" i="20"/>
  <c r="AB131" i="20"/>
  <c r="I131" i="20"/>
  <c r="Y131" i="20"/>
  <c r="Y131" i="21" s="1"/>
  <c r="Y131" i="22" s="1"/>
  <c r="AO131" i="20"/>
  <c r="AA131" i="20"/>
  <c r="A131" i="20"/>
  <c r="R131" i="20"/>
  <c r="R131" i="21" s="1"/>
  <c r="R131" i="22" s="1"/>
  <c r="AH131" i="20"/>
  <c r="P131" i="20"/>
  <c r="P131" i="21" s="1"/>
  <c r="P131" i="22" s="1"/>
  <c r="AF131" i="20"/>
  <c r="M131" i="20"/>
  <c r="AC131" i="20"/>
  <c r="B131" i="20"/>
  <c r="G131" i="20"/>
  <c r="F131" i="20"/>
  <c r="V131" i="20"/>
  <c r="V131" i="21" s="1"/>
  <c r="V131" i="22" s="1"/>
  <c r="AL131" i="20"/>
  <c r="C131" i="20"/>
  <c r="D131" i="20"/>
  <c r="T131" i="20"/>
  <c r="T131" i="21" s="1"/>
  <c r="T131" i="22" s="1"/>
  <c r="AJ131" i="20"/>
  <c r="Q131" i="20"/>
  <c r="Q131" i="21" s="1"/>
  <c r="Q131" i="22" s="1"/>
  <c r="AG131" i="20"/>
  <c r="BE133" i="18"/>
  <c r="BE133" i="24" s="1"/>
  <c r="BD134" i="18"/>
  <c r="O132" i="24"/>
  <c r="N132" i="24"/>
  <c r="AP132" i="24"/>
  <c r="AF132" i="24"/>
  <c r="E132" i="24"/>
  <c r="S132" i="24"/>
  <c r="F132" i="24"/>
  <c r="BC131" i="24"/>
  <c r="AR132" i="24"/>
  <c r="AU132" i="24"/>
  <c r="AH132" i="24"/>
  <c r="X132" i="24"/>
  <c r="AG132" i="24"/>
  <c r="AT132" i="24"/>
  <c r="AJ132" i="24"/>
  <c r="U132" i="24"/>
  <c r="W132" i="24"/>
  <c r="J132" i="24"/>
  <c r="AS132" i="24"/>
  <c r="AY132" i="24"/>
  <c r="AL132" i="24"/>
  <c r="AB132" i="24"/>
  <c r="AW132" i="24"/>
  <c r="AE132" i="24"/>
  <c r="R132" i="24"/>
  <c r="H132" i="24"/>
  <c r="AQ132" i="24"/>
  <c r="AD132" i="24"/>
  <c r="T132" i="24"/>
  <c r="Q132" i="24"/>
  <c r="G132" i="24"/>
  <c r="AV132" i="24"/>
  <c r="Y132" i="24"/>
  <c r="AI132" i="24"/>
  <c r="V132" i="24"/>
  <c r="L132" i="24"/>
  <c r="B132" i="24"/>
  <c r="M132" i="24"/>
  <c r="AA132" i="24"/>
  <c r="D132" i="24"/>
  <c r="BB131" i="24"/>
  <c r="BA131" i="24" s="1"/>
  <c r="AC132" i="24"/>
  <c r="AX132" i="24"/>
  <c r="AN132" i="24"/>
  <c r="AK132" i="24"/>
  <c r="K132" i="24"/>
  <c r="AZ132" i="24"/>
  <c r="AO132" i="24"/>
  <c r="AM132" i="24"/>
  <c r="Z132" i="24"/>
  <c r="P132" i="24"/>
  <c r="A132" i="24"/>
  <c r="C132" i="24"/>
  <c r="I132" i="24"/>
  <c r="AH127" i="23" l="1"/>
  <c r="BB131" i="23"/>
  <c r="BH131" i="23"/>
  <c r="BF131" i="23"/>
  <c r="BD131" i="23" s="1"/>
  <c r="C132" i="23"/>
  <c r="B132" i="23" s="1"/>
  <c r="BE131" i="23"/>
  <c r="I127" i="23"/>
  <c r="K127" i="23"/>
  <c r="H127" i="23"/>
  <c r="AK127" i="23"/>
  <c r="AC127" i="23"/>
  <c r="AO127" i="23"/>
  <c r="J127" i="23"/>
  <c r="F127" i="23"/>
  <c r="AQ127" i="23"/>
  <c r="AN127" i="23"/>
  <c r="AM127" i="23"/>
  <c r="E127" i="23"/>
  <c r="AF127" i="23"/>
  <c r="AE127" i="23"/>
  <c r="G127" i="23"/>
  <c r="AJ127" i="23"/>
  <c r="AL127" i="23"/>
  <c r="AI127" i="23"/>
  <c r="BJ130" i="23"/>
  <c r="A130" i="23"/>
  <c r="AG127" i="23"/>
  <c r="AD127" i="23"/>
  <c r="AB127" i="23"/>
  <c r="AP127" i="23"/>
  <c r="D127" i="23"/>
  <c r="Y127" i="23"/>
  <c r="R127" i="23"/>
  <c r="W127" i="23"/>
  <c r="Q127" i="23"/>
  <c r="S127" i="23"/>
  <c r="X127" i="23"/>
  <c r="U127" i="23"/>
  <c r="V127" i="23"/>
  <c r="T127" i="23"/>
  <c r="Z127" i="23"/>
  <c r="P127" i="23"/>
  <c r="L127" i="23"/>
  <c r="N127" i="23"/>
  <c r="O127" i="23"/>
  <c r="M127" i="23"/>
  <c r="AA127" i="23"/>
  <c r="BI126" i="23"/>
  <c r="BC130" i="23"/>
  <c r="E128" i="22"/>
  <c r="AC128" i="22"/>
  <c r="A132" i="22"/>
  <c r="B132" i="22"/>
  <c r="AO128" i="22"/>
  <c r="AE128" i="22"/>
  <c r="AK128" i="22"/>
  <c r="AN128" i="22"/>
  <c r="AL128" i="22"/>
  <c r="AG128" i="22"/>
  <c r="AM128" i="22"/>
  <c r="AH128" i="22"/>
  <c r="D128" i="22"/>
  <c r="AI128" i="22"/>
  <c r="AP128" i="22"/>
  <c r="AF128" i="22"/>
  <c r="G128" i="22"/>
  <c r="C128" i="22"/>
  <c r="AD128" i="22"/>
  <c r="AJ128" i="22"/>
  <c r="F128" i="22"/>
  <c r="AB128" i="22"/>
  <c r="A132" i="21"/>
  <c r="B132" i="21"/>
  <c r="BB131" i="21"/>
  <c r="BD131" i="21"/>
  <c r="BK131" i="21"/>
  <c r="M131" i="21"/>
  <c r="M131" i="22" s="1"/>
  <c r="BC131" i="21"/>
  <c r="BA131" i="21"/>
  <c r="BE131" i="21"/>
  <c r="BG131" i="21"/>
  <c r="N131" i="21"/>
  <c r="N131" i="22" s="1"/>
  <c r="BL131" i="21"/>
  <c r="BI131" i="21"/>
  <c r="O131" i="21"/>
  <c r="O131" i="22" s="1"/>
  <c r="BM131" i="21"/>
  <c r="BH131" i="21"/>
  <c r="AO129" i="21"/>
  <c r="J129" i="21"/>
  <c r="J129" i="22" s="1"/>
  <c r="AN129" i="21"/>
  <c r="G129" i="21"/>
  <c r="AH129" i="21"/>
  <c r="AP129" i="21"/>
  <c r="K129" i="21"/>
  <c r="K129" i="22" s="1"/>
  <c r="AI129" i="21"/>
  <c r="AD129" i="21"/>
  <c r="E129" i="21"/>
  <c r="AF129" i="21"/>
  <c r="AA129" i="21"/>
  <c r="AM129" i="21"/>
  <c r="AE129" i="21"/>
  <c r="AK129" i="21"/>
  <c r="D129" i="21"/>
  <c r="AG129" i="21"/>
  <c r="AJ129" i="21"/>
  <c r="H129" i="21"/>
  <c r="H129" i="22" s="1"/>
  <c r="Z129" i="21"/>
  <c r="Z129" i="22" s="1"/>
  <c r="I129" i="21"/>
  <c r="I129" i="22" s="1"/>
  <c r="C129" i="21"/>
  <c r="F129" i="21"/>
  <c r="AB129" i="21"/>
  <c r="AC129" i="21"/>
  <c r="AL129" i="21"/>
  <c r="BZ130" i="21"/>
  <c r="BJ131" i="21"/>
  <c r="L131" i="21"/>
  <c r="L131" i="22" s="1"/>
  <c r="BF131" i="21"/>
  <c r="J132" i="20"/>
  <c r="AD132" i="20"/>
  <c r="M132" i="20"/>
  <c r="AC132" i="20"/>
  <c r="G132" i="20"/>
  <c r="W132" i="20"/>
  <c r="W132" i="21" s="1"/>
  <c r="W132" i="22" s="1"/>
  <c r="AM132" i="20"/>
  <c r="C132" i="20"/>
  <c r="D132" i="20"/>
  <c r="T132" i="20"/>
  <c r="T132" i="21" s="1"/>
  <c r="T132" i="22" s="1"/>
  <c r="AJ132" i="20"/>
  <c r="A132" i="20"/>
  <c r="F132" i="20"/>
  <c r="Z132" i="20"/>
  <c r="Q132" i="20"/>
  <c r="Q132" i="21" s="1"/>
  <c r="Q132" i="22" s="1"/>
  <c r="AG132" i="20"/>
  <c r="K132" i="20"/>
  <c r="AA132" i="20"/>
  <c r="H132" i="20"/>
  <c r="X132" i="20"/>
  <c r="X132" i="21" s="1"/>
  <c r="X132" i="22" s="1"/>
  <c r="AN132" i="20"/>
  <c r="R132" i="20"/>
  <c r="R132" i="21" s="1"/>
  <c r="R132" i="22" s="1"/>
  <c r="V132" i="20"/>
  <c r="V132" i="21" s="1"/>
  <c r="V132" i="22" s="1"/>
  <c r="AP132" i="20"/>
  <c r="E132" i="20"/>
  <c r="U132" i="20"/>
  <c r="U132" i="21" s="1"/>
  <c r="U132" i="22" s="1"/>
  <c r="AK132" i="20"/>
  <c r="O132" i="20"/>
  <c r="AE132" i="20"/>
  <c r="L132" i="20"/>
  <c r="AB132" i="20"/>
  <c r="AH132" i="20"/>
  <c r="AL132" i="20"/>
  <c r="N132" i="20"/>
  <c r="I132" i="20"/>
  <c r="Y132" i="20"/>
  <c r="AO132" i="20"/>
  <c r="B132" i="20"/>
  <c r="S132" i="20"/>
  <c r="S132" i="21" s="1"/>
  <c r="S132" i="22" s="1"/>
  <c r="AI132" i="20"/>
  <c r="P132" i="20"/>
  <c r="P132" i="21" s="1"/>
  <c r="P132" i="22" s="1"/>
  <c r="AF132" i="20"/>
  <c r="BE134" i="18"/>
  <c r="BE134" i="24" s="1"/>
  <c r="BD135" i="18"/>
  <c r="Q133" i="24"/>
  <c r="Y133" i="24"/>
  <c r="D133" i="24"/>
  <c r="AQ133" i="24"/>
  <c r="BC132" i="24"/>
  <c r="N133" i="24"/>
  <c r="AS133" i="24"/>
  <c r="AW133" i="24"/>
  <c r="C133" i="24"/>
  <c r="AT133" i="24"/>
  <c r="AI133" i="24"/>
  <c r="AM133" i="24"/>
  <c r="T133" i="24"/>
  <c r="AV133" i="24"/>
  <c r="H133" i="24"/>
  <c r="E133" i="24"/>
  <c r="AD133" i="24"/>
  <c r="AK133" i="24"/>
  <c r="O133" i="24"/>
  <c r="BB132" i="24"/>
  <c r="R133" i="24"/>
  <c r="AY133" i="24"/>
  <c r="AZ133" i="24"/>
  <c r="V133" i="24"/>
  <c r="AA133" i="24"/>
  <c r="G133" i="24"/>
  <c r="AX133" i="24"/>
  <c r="J133" i="24"/>
  <c r="AN133" i="24"/>
  <c r="L133" i="24"/>
  <c r="AR133" i="24"/>
  <c r="AO133" i="24"/>
  <c r="AP133" i="24"/>
  <c r="B133" i="24"/>
  <c r="AC133" i="24"/>
  <c r="AG133" i="24"/>
  <c r="I133" i="24"/>
  <c r="AH133" i="24"/>
  <c r="S133" i="24"/>
  <c r="W133" i="24"/>
  <c r="A133" i="24"/>
  <c r="P133" i="24"/>
  <c r="Z133" i="24"/>
  <c r="AF133" i="24"/>
  <c r="K133" i="24"/>
  <c r="BA132" i="24"/>
  <c r="AE133" i="24"/>
  <c r="U133" i="24"/>
  <c r="F133" i="24"/>
  <c r="AU133" i="24"/>
  <c r="M133" i="24"/>
  <c r="AL133" i="24"/>
  <c r="X133" i="24"/>
  <c r="AB133" i="24"/>
  <c r="AJ133" i="24"/>
  <c r="BC131" i="23" l="1"/>
  <c r="AC128" i="23"/>
  <c r="I128" i="23"/>
  <c r="BH132" i="23"/>
  <c r="BB132" i="23"/>
  <c r="C133" i="23"/>
  <c r="B133" i="23" s="1"/>
  <c r="BF132" i="23"/>
  <c r="BD132" i="23" s="1"/>
  <c r="BE132" i="23"/>
  <c r="G128" i="23"/>
  <c r="H128" i="23"/>
  <c r="E128" i="23"/>
  <c r="AM128" i="23"/>
  <c r="AP128" i="23"/>
  <c r="F128" i="23"/>
  <c r="AB128" i="23"/>
  <c r="AK128" i="23"/>
  <c r="AG128" i="23"/>
  <c r="AI128" i="23"/>
  <c r="AO128" i="23"/>
  <c r="AE128" i="23"/>
  <c r="AQ128" i="23"/>
  <c r="AN128" i="23"/>
  <c r="AL128" i="23"/>
  <c r="BJ131" i="23"/>
  <c r="A131" i="23"/>
  <c r="D128" i="23"/>
  <c r="V128" i="23"/>
  <c r="U128" i="23"/>
  <c r="Z128" i="23"/>
  <c r="W128" i="23"/>
  <c r="R128" i="23"/>
  <c r="X128" i="23"/>
  <c r="Y128" i="23"/>
  <c r="AA128" i="23"/>
  <c r="Q128" i="23"/>
  <c r="T128" i="23"/>
  <c r="S128" i="23"/>
  <c r="M128" i="23"/>
  <c r="L128" i="23"/>
  <c r="N128" i="23"/>
  <c r="K128" i="23"/>
  <c r="P128" i="23"/>
  <c r="O128" i="23"/>
  <c r="AJ128" i="23"/>
  <c r="AH128" i="23"/>
  <c r="AF128" i="23"/>
  <c r="AD128" i="23"/>
  <c r="BI127" i="23"/>
  <c r="J128" i="23"/>
  <c r="AL129" i="22"/>
  <c r="AB129" i="22"/>
  <c r="B133" i="22"/>
  <c r="A133" i="22"/>
  <c r="D129" i="22"/>
  <c r="AA129" i="22"/>
  <c r="AI129" i="22"/>
  <c r="G129" i="22"/>
  <c r="F129" i="22"/>
  <c r="AK129" i="22"/>
  <c r="AF129" i="22"/>
  <c r="AN129" i="22"/>
  <c r="C129" i="22"/>
  <c r="AJ129" i="22"/>
  <c r="AE129" i="22"/>
  <c r="E129" i="22"/>
  <c r="AP129" i="22"/>
  <c r="AC129" i="22"/>
  <c r="AG129" i="22"/>
  <c r="AM129" i="22"/>
  <c r="AD129" i="22"/>
  <c r="AH129" i="22"/>
  <c r="AO129" i="22"/>
  <c r="B133" i="21"/>
  <c r="A133" i="21"/>
  <c r="BM132" i="21"/>
  <c r="BA132" i="21"/>
  <c r="AG130" i="21"/>
  <c r="AA130" i="21"/>
  <c r="C130" i="21"/>
  <c r="K130" i="21"/>
  <c r="K130" i="22" s="1"/>
  <c r="E130" i="21"/>
  <c r="AB130" i="21"/>
  <c r="J130" i="21"/>
  <c r="J130" i="22" s="1"/>
  <c r="H130" i="21"/>
  <c r="AE130" i="21"/>
  <c r="G130" i="21"/>
  <c r="F130" i="21"/>
  <c r="Z130" i="21"/>
  <c r="AH130" i="21"/>
  <c r="AM130" i="21"/>
  <c r="AL130" i="21"/>
  <c r="AK130" i="21"/>
  <c r="D130" i="21"/>
  <c r="AO130" i="21"/>
  <c r="AD130" i="21"/>
  <c r="AI130" i="21"/>
  <c r="Y130" i="21"/>
  <c r="AN130" i="21"/>
  <c r="AJ130" i="21"/>
  <c r="AP130" i="21"/>
  <c r="AC130" i="21"/>
  <c r="AF130" i="21"/>
  <c r="BG132" i="21"/>
  <c r="BF132" i="21"/>
  <c r="BK132" i="21"/>
  <c r="M132" i="21"/>
  <c r="M132" i="22" s="1"/>
  <c r="BZ131" i="21"/>
  <c r="BL132" i="21"/>
  <c r="N132" i="21"/>
  <c r="N132" i="22" s="1"/>
  <c r="L132" i="21"/>
  <c r="L132" i="22" s="1"/>
  <c r="BJ132" i="21"/>
  <c r="BC132" i="21"/>
  <c r="K132" i="21"/>
  <c r="K132" i="22" s="1"/>
  <c r="BI132" i="21"/>
  <c r="BD132" i="21"/>
  <c r="BB132" i="21"/>
  <c r="BE132" i="21"/>
  <c r="BH132" i="21"/>
  <c r="M133" i="20"/>
  <c r="AK133" i="20"/>
  <c r="C133" i="20"/>
  <c r="D133" i="20"/>
  <c r="T133" i="20"/>
  <c r="T133" i="21" s="1"/>
  <c r="T133" i="22" s="1"/>
  <c r="AO133" i="20"/>
  <c r="F133" i="20"/>
  <c r="V133" i="20"/>
  <c r="V133" i="21" s="1"/>
  <c r="V133" i="22" s="1"/>
  <c r="K133" i="20"/>
  <c r="AC133" i="20"/>
  <c r="AI133" i="20"/>
  <c r="I133" i="20"/>
  <c r="AF133" i="20"/>
  <c r="E133" i="20"/>
  <c r="H133" i="20"/>
  <c r="Y133" i="20"/>
  <c r="J133" i="20"/>
  <c r="AB133" i="20"/>
  <c r="O133" i="20"/>
  <c r="AH133" i="20"/>
  <c r="W133" i="20"/>
  <c r="W133" i="21" s="1"/>
  <c r="W133" i="22" s="1"/>
  <c r="AM133" i="20"/>
  <c r="Z133" i="20"/>
  <c r="U133" i="20"/>
  <c r="U133" i="21" s="1"/>
  <c r="U133" i="22" s="1"/>
  <c r="L133" i="20"/>
  <c r="AD133" i="20"/>
  <c r="N133" i="20"/>
  <c r="AG133" i="20"/>
  <c r="B133" i="20"/>
  <c r="S133" i="20"/>
  <c r="S133" i="21" s="1"/>
  <c r="S133" i="22" s="1"/>
  <c r="AN133" i="20"/>
  <c r="AA133" i="20"/>
  <c r="Q133" i="20"/>
  <c r="Q133" i="21" s="1"/>
  <c r="Q133" i="22" s="1"/>
  <c r="AP133" i="20"/>
  <c r="P133" i="20"/>
  <c r="P133" i="21" s="1"/>
  <c r="P133" i="22" s="1"/>
  <c r="AJ133" i="20"/>
  <c r="A133" i="20"/>
  <c r="R133" i="20"/>
  <c r="R133" i="21" s="1"/>
  <c r="R133" i="22" s="1"/>
  <c r="AL133" i="20"/>
  <c r="G133" i="20"/>
  <c r="X133" i="20"/>
  <c r="X133" i="21" s="1"/>
  <c r="X133" i="22" s="1"/>
  <c r="AE133" i="20"/>
  <c r="BE135" i="18"/>
  <c r="BE135" i="24" s="1"/>
  <c r="BD136" i="18"/>
  <c r="AE134" i="24"/>
  <c r="I134" i="24"/>
  <c r="B134" i="24"/>
  <c r="AK134" i="24"/>
  <c r="C134" i="24"/>
  <c r="F134" i="24"/>
  <c r="W134" i="24"/>
  <c r="A134" i="24"/>
  <c r="AP134" i="24"/>
  <c r="AY134" i="24"/>
  <c r="AC134" i="24"/>
  <c r="AZ134" i="24"/>
  <c r="O134" i="24"/>
  <c r="Z134" i="24"/>
  <c r="U134" i="24"/>
  <c r="AR134" i="24"/>
  <c r="X134" i="24"/>
  <c r="AI134" i="24"/>
  <c r="G134" i="24"/>
  <c r="AO134" i="24"/>
  <c r="H134" i="24"/>
  <c r="AJ134" i="24"/>
  <c r="AA134" i="24"/>
  <c r="E134" i="24"/>
  <c r="AU134" i="24"/>
  <c r="Y134" i="24"/>
  <c r="AD134" i="24"/>
  <c r="T134" i="24"/>
  <c r="K134" i="24"/>
  <c r="AF134" i="24"/>
  <c r="R134" i="24"/>
  <c r="AM134" i="24"/>
  <c r="Q134" i="24"/>
  <c r="N134" i="24"/>
  <c r="L134" i="24"/>
  <c r="AS134" i="24"/>
  <c r="P134" i="24"/>
  <c r="D134" i="24"/>
  <c r="BC133" i="24"/>
  <c r="AL134" i="24"/>
  <c r="AN134" i="24"/>
  <c r="AQ134" i="24"/>
  <c r="V134" i="24"/>
  <c r="AW134" i="24"/>
  <c r="J134" i="24"/>
  <c r="M134" i="24"/>
  <c r="BB133" i="24"/>
  <c r="BA133" i="24" s="1"/>
  <c r="AX134" i="24"/>
  <c r="AG134" i="24"/>
  <c r="AT134" i="24"/>
  <c r="AB134" i="24"/>
  <c r="S134" i="24"/>
  <c r="AV134" i="24"/>
  <c r="AH134" i="24"/>
  <c r="AI129" i="23" l="1"/>
  <c r="AD129" i="23"/>
  <c r="BB133" i="23"/>
  <c r="BH133" i="23"/>
  <c r="BE133" i="23"/>
  <c r="C134" i="23"/>
  <c r="B134" i="23" s="1"/>
  <c r="BF133" i="23"/>
  <c r="BD133" i="23" s="1"/>
  <c r="AP129" i="23"/>
  <c r="AH129" i="23"/>
  <c r="AF129" i="23"/>
  <c r="AG129" i="23"/>
  <c r="AJ129" i="23"/>
  <c r="BC132" i="23"/>
  <c r="AK129" i="23"/>
  <c r="AL129" i="23"/>
  <c r="AB129" i="23"/>
  <c r="AC129" i="23"/>
  <c r="AE129" i="23"/>
  <c r="AQ129" i="23"/>
  <c r="D129" i="23"/>
  <c r="W129" i="23"/>
  <c r="X129" i="23"/>
  <c r="Y129" i="23"/>
  <c r="U129" i="23"/>
  <c r="Z129" i="23"/>
  <c r="T129" i="23"/>
  <c r="Q129" i="23"/>
  <c r="V129" i="23"/>
  <c r="S129" i="23"/>
  <c r="R129" i="23"/>
  <c r="N129" i="23"/>
  <c r="P129" i="23"/>
  <c r="M129" i="23"/>
  <c r="O129" i="23"/>
  <c r="G129" i="23"/>
  <c r="E129" i="23"/>
  <c r="AM129" i="23"/>
  <c r="BI128" i="23"/>
  <c r="K129" i="23"/>
  <c r="L129" i="23"/>
  <c r="AN129" i="23"/>
  <c r="F129" i="23"/>
  <c r="AO129" i="23"/>
  <c r="H129" i="23"/>
  <c r="AA129" i="23"/>
  <c r="J129" i="23"/>
  <c r="I129" i="23"/>
  <c r="A132" i="23"/>
  <c r="BJ132" i="23"/>
  <c r="AF130" i="22"/>
  <c r="AJ130" i="22"/>
  <c r="A134" i="22"/>
  <c r="B134" i="22"/>
  <c r="AD130" i="22"/>
  <c r="AL130" i="22"/>
  <c r="F130" i="22"/>
  <c r="C130" i="22"/>
  <c r="AN130" i="22"/>
  <c r="AO130" i="22"/>
  <c r="AM130" i="22"/>
  <c r="G130" i="22"/>
  <c r="AB130" i="22"/>
  <c r="AA130" i="22"/>
  <c r="AC130" i="22"/>
  <c r="Y130" i="22"/>
  <c r="D130" i="22"/>
  <c r="AH130" i="22"/>
  <c r="AE130" i="22"/>
  <c r="E130" i="22"/>
  <c r="AG130" i="22"/>
  <c r="AP130" i="22"/>
  <c r="AI130" i="22"/>
  <c r="AK130" i="22"/>
  <c r="Z130" i="22"/>
  <c r="H130" i="22"/>
  <c r="A134" i="21"/>
  <c r="B134" i="21"/>
  <c r="N133" i="21"/>
  <c r="N133" i="22" s="1"/>
  <c r="BL133" i="21"/>
  <c r="BM133" i="21"/>
  <c r="O133" i="21"/>
  <c r="O133" i="22" s="1"/>
  <c r="BF133" i="21"/>
  <c r="BD133" i="21"/>
  <c r="BA133" i="21"/>
  <c r="BC133" i="21"/>
  <c r="BJ133" i="21"/>
  <c r="L133" i="21"/>
  <c r="L133" i="22" s="1"/>
  <c r="BH133" i="21"/>
  <c r="BI133" i="21"/>
  <c r="M133" i="21"/>
  <c r="M133" i="22" s="1"/>
  <c r="BK133" i="21"/>
  <c r="BZ132" i="21"/>
  <c r="BE133" i="21"/>
  <c r="BG133" i="21"/>
  <c r="BB133" i="21"/>
  <c r="D131" i="21"/>
  <c r="I131" i="21"/>
  <c r="I131" i="22" s="1"/>
  <c r="K131" i="21"/>
  <c r="K131" i="22" s="1"/>
  <c r="AB131" i="21"/>
  <c r="AC131" i="21"/>
  <c r="F131" i="21"/>
  <c r="AD131" i="21"/>
  <c r="AP131" i="21"/>
  <c r="G131" i="21"/>
  <c r="G131" i="22" s="1"/>
  <c r="AN131" i="21"/>
  <c r="AJ131" i="21"/>
  <c r="AM131" i="21"/>
  <c r="AH131" i="21"/>
  <c r="AI131" i="21"/>
  <c r="AG131" i="21"/>
  <c r="AE131" i="21"/>
  <c r="AF131" i="21"/>
  <c r="Z131" i="21"/>
  <c r="Z131" i="22" s="1"/>
  <c r="AL131" i="21"/>
  <c r="AK131" i="21"/>
  <c r="AO131" i="21"/>
  <c r="E131" i="21"/>
  <c r="C131" i="21"/>
  <c r="AA131" i="21"/>
  <c r="J131" i="21"/>
  <c r="J131" i="22" s="1"/>
  <c r="H131" i="21"/>
  <c r="H131" i="22" s="1"/>
  <c r="E134" i="20"/>
  <c r="AI134" i="20"/>
  <c r="H134" i="20"/>
  <c r="AM134" i="20"/>
  <c r="Q134" i="20"/>
  <c r="Q134" i="21" s="1"/>
  <c r="Q134" i="22" s="1"/>
  <c r="N134" i="20"/>
  <c r="AD134" i="20"/>
  <c r="T134" i="20"/>
  <c r="T134" i="21" s="1"/>
  <c r="T134" i="22" s="1"/>
  <c r="AJ134" i="20"/>
  <c r="M134" i="20"/>
  <c r="AC134" i="20"/>
  <c r="K134" i="20"/>
  <c r="O134" i="20"/>
  <c r="Y134" i="20"/>
  <c r="A134" i="20"/>
  <c r="R134" i="20"/>
  <c r="R134" i="21" s="1"/>
  <c r="R134" i="22" s="1"/>
  <c r="AH134" i="20"/>
  <c r="X134" i="20"/>
  <c r="X134" i="21" s="1"/>
  <c r="X134" i="22" s="1"/>
  <c r="AN134" i="20"/>
  <c r="G134" i="20"/>
  <c r="S134" i="20"/>
  <c r="S134" i="21" s="1"/>
  <c r="S134" i="22" s="1"/>
  <c r="W134" i="20"/>
  <c r="W134" i="21" s="1"/>
  <c r="W134" i="22" s="1"/>
  <c r="C134" i="20"/>
  <c r="D134" i="20"/>
  <c r="AG134" i="20"/>
  <c r="F134" i="20"/>
  <c r="V134" i="20"/>
  <c r="V134" i="21" s="1"/>
  <c r="V134" i="22" s="1"/>
  <c r="AL134" i="20"/>
  <c r="L134" i="20"/>
  <c r="AB134" i="20"/>
  <c r="U134" i="20"/>
  <c r="U134" i="21" s="1"/>
  <c r="U134" i="22" s="1"/>
  <c r="AK134" i="20"/>
  <c r="AA134" i="20"/>
  <c r="B134" i="20"/>
  <c r="AE134" i="20"/>
  <c r="I134" i="20"/>
  <c r="AO134" i="20"/>
  <c r="J134" i="20"/>
  <c r="Z134" i="20"/>
  <c r="AP134" i="20"/>
  <c r="P134" i="20"/>
  <c r="P134" i="21" s="1"/>
  <c r="P134" i="22" s="1"/>
  <c r="AF134" i="20"/>
  <c r="BE136" i="18"/>
  <c r="BE136" i="24" s="1"/>
  <c r="BD137" i="18"/>
  <c r="O135" i="24"/>
  <c r="BB134" i="24"/>
  <c r="AX135" i="24"/>
  <c r="M135" i="24"/>
  <c r="AZ135" i="24"/>
  <c r="AM135" i="24"/>
  <c r="P135" i="24"/>
  <c r="C135" i="24"/>
  <c r="AC135" i="24"/>
  <c r="AH135" i="24"/>
  <c r="X135" i="24"/>
  <c r="AT135" i="24"/>
  <c r="AK135" i="24"/>
  <c r="J135" i="24"/>
  <c r="AY135" i="24"/>
  <c r="AB135" i="24"/>
  <c r="AE135" i="24"/>
  <c r="R135" i="24"/>
  <c r="H135" i="24"/>
  <c r="AQ135" i="24"/>
  <c r="AD135" i="24"/>
  <c r="T135" i="24"/>
  <c r="I135" i="24"/>
  <c r="G135" i="24"/>
  <c r="AV135" i="24"/>
  <c r="AS135" i="24"/>
  <c r="AI135" i="24"/>
  <c r="V135" i="24"/>
  <c r="L135" i="24"/>
  <c r="BA134" i="24"/>
  <c r="B135" i="24"/>
  <c r="Q135" i="24"/>
  <c r="AA135" i="24"/>
  <c r="N135" i="24"/>
  <c r="D135" i="24"/>
  <c r="AP135" i="24"/>
  <c r="AF135" i="24"/>
  <c r="U135" i="24"/>
  <c r="S135" i="24"/>
  <c r="F135" i="24"/>
  <c r="AG135" i="24"/>
  <c r="BC134" i="24"/>
  <c r="AN135" i="24"/>
  <c r="K135" i="24"/>
  <c r="A135" i="24"/>
  <c r="Z135" i="24"/>
  <c r="AO135" i="24"/>
  <c r="AR135" i="24"/>
  <c r="AU135" i="24"/>
  <c r="Y135" i="24"/>
  <c r="AJ135" i="24"/>
  <c r="W135" i="24"/>
  <c r="AW135" i="24"/>
  <c r="AL135" i="24"/>
  <c r="E135" i="24"/>
  <c r="BC133" i="23" l="1"/>
  <c r="AL130" i="23"/>
  <c r="F130" i="23"/>
  <c r="K130" i="23"/>
  <c r="BH134" i="23"/>
  <c r="BB134" i="23"/>
  <c r="BF134" i="23"/>
  <c r="BD134" i="23" s="1"/>
  <c r="C135" i="23"/>
  <c r="B135" i="23" s="1"/>
  <c r="BE134" i="23"/>
  <c r="H130" i="23"/>
  <c r="AA130" i="23"/>
  <c r="AH130" i="23"/>
  <c r="E130" i="23"/>
  <c r="AC130" i="23"/>
  <c r="AO130" i="23"/>
  <c r="AE130" i="23"/>
  <c r="AG130" i="23"/>
  <c r="L130" i="23"/>
  <c r="D130" i="23"/>
  <c r="Y130" i="23"/>
  <c r="Q130" i="23"/>
  <c r="U130" i="23"/>
  <c r="X130" i="23"/>
  <c r="R130" i="23"/>
  <c r="T130" i="23"/>
  <c r="W130" i="23"/>
  <c r="V130" i="23"/>
  <c r="S130" i="23"/>
  <c r="O130" i="23"/>
  <c r="P130" i="23"/>
  <c r="N130" i="23"/>
  <c r="J130" i="23"/>
  <c r="M130" i="23"/>
  <c r="A133" i="23"/>
  <c r="BJ133" i="23"/>
  <c r="AJ130" i="23"/>
  <c r="AF130" i="23"/>
  <c r="AD130" i="23"/>
  <c r="AN130" i="23"/>
  <c r="G130" i="23"/>
  <c r="BI129" i="23"/>
  <c r="Z130" i="23"/>
  <c r="I130" i="23"/>
  <c r="AQ130" i="23"/>
  <c r="AI130" i="23"/>
  <c r="AB130" i="23"/>
  <c r="AP130" i="23"/>
  <c r="AM130" i="23"/>
  <c r="AK130" i="23"/>
  <c r="C131" i="22"/>
  <c r="AA131" i="22"/>
  <c r="A135" i="22"/>
  <c r="B135" i="22"/>
  <c r="AK131" i="22"/>
  <c r="AE131" i="22"/>
  <c r="AM131" i="22"/>
  <c r="AP131" i="22"/>
  <c r="AB131" i="22"/>
  <c r="AL131" i="22"/>
  <c r="AG131" i="22"/>
  <c r="AJ131" i="22"/>
  <c r="AD131" i="22"/>
  <c r="E131" i="22"/>
  <c r="AI131" i="22"/>
  <c r="AN131" i="22"/>
  <c r="F131" i="22"/>
  <c r="AO131" i="22"/>
  <c r="AF131" i="22"/>
  <c r="AH131" i="22"/>
  <c r="AC131" i="22"/>
  <c r="D131" i="22"/>
  <c r="A135" i="21"/>
  <c r="B135" i="21"/>
  <c r="BA134" i="21"/>
  <c r="BF134" i="21"/>
  <c r="AH132" i="21"/>
  <c r="AG132" i="21"/>
  <c r="AB132" i="21"/>
  <c r="AJ132" i="21"/>
  <c r="AD132" i="21"/>
  <c r="J132" i="21"/>
  <c r="J132" i="22" s="1"/>
  <c r="O132" i="21"/>
  <c r="O132" i="22" s="1"/>
  <c r="AK132" i="21"/>
  <c r="AM132" i="21"/>
  <c r="AF132" i="21"/>
  <c r="AO132" i="21"/>
  <c r="E132" i="21"/>
  <c r="AI132" i="21"/>
  <c r="C132" i="21"/>
  <c r="H132" i="21"/>
  <c r="AA132" i="21"/>
  <c r="AL132" i="21"/>
  <c r="AN132" i="21"/>
  <c r="F132" i="21"/>
  <c r="G132" i="21"/>
  <c r="Y132" i="21"/>
  <c r="Y132" i="22" s="1"/>
  <c r="AP132" i="21"/>
  <c r="AC132" i="21"/>
  <c r="I132" i="21"/>
  <c r="I132" i="22" s="1"/>
  <c r="Z132" i="21"/>
  <c r="AE132" i="21"/>
  <c r="D132" i="21"/>
  <c r="BH134" i="21"/>
  <c r="BD134" i="21"/>
  <c r="BK134" i="21"/>
  <c r="M134" i="21"/>
  <c r="M134" i="22" s="1"/>
  <c r="BL134" i="21"/>
  <c r="N134" i="21"/>
  <c r="N134" i="22" s="1"/>
  <c r="BZ133" i="21"/>
  <c r="L134" i="21"/>
  <c r="L134" i="22" s="1"/>
  <c r="BJ134" i="21"/>
  <c r="O134" i="21"/>
  <c r="O134" i="22" s="1"/>
  <c r="BM134" i="21"/>
  <c r="BC134" i="21"/>
  <c r="BG134" i="21"/>
  <c r="BB134" i="21"/>
  <c r="BE134" i="21"/>
  <c r="BI134" i="21"/>
  <c r="F135" i="20"/>
  <c r="AD135" i="20"/>
  <c r="AH135" i="20"/>
  <c r="M135" i="20"/>
  <c r="AC135" i="20"/>
  <c r="G135" i="20"/>
  <c r="W135" i="20"/>
  <c r="W135" i="21" s="1"/>
  <c r="W135" i="22" s="1"/>
  <c r="AM135" i="20"/>
  <c r="C135" i="20"/>
  <c r="D135" i="20"/>
  <c r="T135" i="20"/>
  <c r="T135" i="21" s="1"/>
  <c r="T135" i="22" s="1"/>
  <c r="AJ135" i="20"/>
  <c r="AP135" i="20"/>
  <c r="V135" i="20"/>
  <c r="V135" i="21" s="1"/>
  <c r="V135" i="22" s="1"/>
  <c r="Q135" i="20"/>
  <c r="Q135" i="21" s="1"/>
  <c r="Q135" i="22" s="1"/>
  <c r="AG135" i="20"/>
  <c r="K135" i="20"/>
  <c r="AA135" i="20"/>
  <c r="H135" i="20"/>
  <c r="X135" i="20"/>
  <c r="X135" i="21" s="1"/>
  <c r="X135" i="22" s="1"/>
  <c r="AN135" i="20"/>
  <c r="J135" i="20"/>
  <c r="AL135" i="20"/>
  <c r="A135" i="20"/>
  <c r="E135" i="20"/>
  <c r="U135" i="20"/>
  <c r="U135" i="21" s="1"/>
  <c r="U135" i="22" s="1"/>
  <c r="AK135" i="20"/>
  <c r="O135" i="20"/>
  <c r="AE135" i="20"/>
  <c r="L135" i="20"/>
  <c r="AB135" i="20"/>
  <c r="Z135" i="20"/>
  <c r="N135" i="20"/>
  <c r="R135" i="20"/>
  <c r="R135" i="21" s="1"/>
  <c r="R135" i="22" s="1"/>
  <c r="I135" i="20"/>
  <c r="Y135" i="20"/>
  <c r="AO135" i="20"/>
  <c r="B135" i="20"/>
  <c r="S135" i="20"/>
  <c r="S135" i="21" s="1"/>
  <c r="S135" i="22" s="1"/>
  <c r="AI135" i="20"/>
  <c r="P135" i="20"/>
  <c r="P135" i="21" s="1"/>
  <c r="P135" i="22" s="1"/>
  <c r="AF135" i="20"/>
  <c r="BE137" i="18"/>
  <c r="BE137" i="24" s="1"/>
  <c r="BD138" i="18"/>
  <c r="AI136" i="24"/>
  <c r="AA136" i="24"/>
  <c r="N136" i="24"/>
  <c r="H136" i="24"/>
  <c r="AC136" i="24"/>
  <c r="P136" i="24"/>
  <c r="AU136" i="24"/>
  <c r="AH136" i="24"/>
  <c r="K136" i="24"/>
  <c r="BC135" i="24"/>
  <c r="C136" i="24"/>
  <c r="AO136" i="24"/>
  <c r="AE136" i="24"/>
  <c r="AB136" i="24"/>
  <c r="R136" i="24"/>
  <c r="E136" i="24"/>
  <c r="AT136" i="24"/>
  <c r="AG136" i="24"/>
  <c r="W136" i="24"/>
  <c r="AF136" i="24"/>
  <c r="J136" i="24"/>
  <c r="AY136" i="24"/>
  <c r="AZ136" i="24"/>
  <c r="AL136" i="24"/>
  <c r="Y136" i="24"/>
  <c r="O136" i="24"/>
  <c r="AV136" i="24"/>
  <c r="B136" i="24"/>
  <c r="AQ136" i="24"/>
  <c r="T136" i="24"/>
  <c r="AD136" i="24"/>
  <c r="Q136" i="24"/>
  <c r="G136" i="24"/>
  <c r="BB135" i="24"/>
  <c r="AS136" i="24"/>
  <c r="AR136" i="24"/>
  <c r="V136" i="24"/>
  <c r="I136" i="24"/>
  <c r="AN136" i="24"/>
  <c r="AX136" i="24"/>
  <c r="AK136" i="24"/>
  <c r="L136" i="24"/>
  <c r="A136" i="24"/>
  <c r="AP136" i="24"/>
  <c r="S136" i="24"/>
  <c r="F136" i="24"/>
  <c r="AJ136" i="24"/>
  <c r="U136" i="24"/>
  <c r="AW136" i="24"/>
  <c r="AM136" i="24"/>
  <c r="D136" i="24"/>
  <c r="Z136" i="24"/>
  <c r="M136" i="24"/>
  <c r="BA135" i="24"/>
  <c r="X136" i="24"/>
  <c r="BC134" i="23" l="1"/>
  <c r="I131" i="23"/>
  <c r="E131" i="23"/>
  <c r="C136" i="23"/>
  <c r="B136" i="23" s="1"/>
  <c r="BB135" i="23"/>
  <c r="BH135" i="23"/>
  <c r="BF135" i="23"/>
  <c r="BD135" i="23" s="1"/>
  <c r="BE135" i="23"/>
  <c r="AF131" i="23"/>
  <c r="AG131" i="23"/>
  <c r="AJ131" i="23"/>
  <c r="AH131" i="23"/>
  <c r="AN131" i="23"/>
  <c r="F131" i="23"/>
  <c r="AP131" i="23"/>
  <c r="AB131" i="23"/>
  <c r="AD131" i="23"/>
  <c r="G131" i="23"/>
  <c r="AE131" i="23"/>
  <c r="AC131" i="23"/>
  <c r="AL131" i="23"/>
  <c r="D131" i="23"/>
  <c r="T131" i="23"/>
  <c r="Q131" i="23"/>
  <c r="U131" i="23"/>
  <c r="R131" i="23"/>
  <c r="Y131" i="23"/>
  <c r="W131" i="23"/>
  <c r="S131" i="23"/>
  <c r="V131" i="23"/>
  <c r="X131" i="23"/>
  <c r="Z131" i="23"/>
  <c r="O131" i="23"/>
  <c r="P131" i="23"/>
  <c r="N131" i="23"/>
  <c r="M131" i="23"/>
  <c r="H131" i="23"/>
  <c r="BI130" i="23"/>
  <c r="L131" i="23"/>
  <c r="AM131" i="23"/>
  <c r="AI131" i="23"/>
  <c r="AO131" i="23"/>
  <c r="AK131" i="23"/>
  <c r="AQ131" i="23"/>
  <c r="AA131" i="23"/>
  <c r="K131" i="23"/>
  <c r="J131" i="23"/>
  <c r="BJ134" i="23"/>
  <c r="A134" i="23"/>
  <c r="B136" i="22"/>
  <c r="A136" i="22"/>
  <c r="G132" i="22"/>
  <c r="AA132" i="22"/>
  <c r="E132" i="22"/>
  <c r="AK132" i="22"/>
  <c r="AJ132" i="22"/>
  <c r="D132" i="22"/>
  <c r="AC132" i="22"/>
  <c r="F132" i="22"/>
  <c r="H132" i="22"/>
  <c r="AO132" i="22"/>
  <c r="AB132" i="22"/>
  <c r="AE132" i="22"/>
  <c r="AP132" i="22"/>
  <c r="AN132" i="22"/>
  <c r="C132" i="22"/>
  <c r="AF132" i="22"/>
  <c r="AG132" i="22"/>
  <c r="Z132" i="22"/>
  <c r="AL132" i="22"/>
  <c r="AI132" i="22"/>
  <c r="AM132" i="22"/>
  <c r="AD132" i="22"/>
  <c r="AH132" i="22"/>
  <c r="B136" i="21"/>
  <c r="A136" i="21"/>
  <c r="BJ135" i="21"/>
  <c r="J135" i="21"/>
  <c r="J135" i="22" s="1"/>
  <c r="BH135" i="21"/>
  <c r="BB135" i="21"/>
  <c r="D135" i="21"/>
  <c r="D135" i="22" s="1"/>
  <c r="BE135" i="21"/>
  <c r="BL135" i="21"/>
  <c r="BC135" i="21"/>
  <c r="BI135" i="21"/>
  <c r="BA135" i="21"/>
  <c r="C135" i="21"/>
  <c r="C135" i="22" s="1"/>
  <c r="BD135" i="21"/>
  <c r="F133" i="21"/>
  <c r="AE133" i="21"/>
  <c r="AB133" i="21"/>
  <c r="AO133" i="21"/>
  <c r="J133" i="21"/>
  <c r="J133" i="22" s="1"/>
  <c r="K133" i="21"/>
  <c r="K133" i="22" s="1"/>
  <c r="AG133" i="21"/>
  <c r="AP133" i="21"/>
  <c r="E133" i="21"/>
  <c r="AK133" i="21"/>
  <c r="G133" i="21"/>
  <c r="AH133" i="21"/>
  <c r="AL133" i="21"/>
  <c r="Z133" i="21"/>
  <c r="H133" i="21"/>
  <c r="AD133" i="21"/>
  <c r="AF133" i="21"/>
  <c r="AJ133" i="21"/>
  <c r="Y133" i="21"/>
  <c r="Y133" i="22" s="1"/>
  <c r="D133" i="21"/>
  <c r="AN133" i="21"/>
  <c r="AI133" i="21"/>
  <c r="C133" i="21"/>
  <c r="C133" i="22" s="1"/>
  <c r="AM133" i="21"/>
  <c r="AC133" i="21"/>
  <c r="AA133" i="21"/>
  <c r="I133" i="21"/>
  <c r="BM135" i="21"/>
  <c r="O135" i="21"/>
  <c r="O135" i="22" s="1"/>
  <c r="BK135" i="21"/>
  <c r="BZ134" i="21"/>
  <c r="I135" i="21"/>
  <c r="I135" i="22" s="1"/>
  <c r="BG135" i="21"/>
  <c r="BF135" i="21"/>
  <c r="M136" i="20"/>
  <c r="U136" i="20"/>
  <c r="U136" i="21" s="1"/>
  <c r="U136" i="22" s="1"/>
  <c r="Y136" i="20"/>
  <c r="Y136" i="21" s="1"/>
  <c r="Y136" i="22" s="1"/>
  <c r="L136" i="20"/>
  <c r="AB136" i="20"/>
  <c r="F136" i="20"/>
  <c r="V136" i="20"/>
  <c r="V136" i="21" s="1"/>
  <c r="V136" i="22" s="1"/>
  <c r="AL136" i="20"/>
  <c r="B136" i="20"/>
  <c r="S136" i="20"/>
  <c r="S136" i="21" s="1"/>
  <c r="S136" i="22" s="1"/>
  <c r="AI136" i="20"/>
  <c r="AC136" i="20"/>
  <c r="AK136" i="20"/>
  <c r="AO136" i="20"/>
  <c r="P136" i="20"/>
  <c r="P136" i="21" s="1"/>
  <c r="P136" i="22" s="1"/>
  <c r="AF136" i="20"/>
  <c r="J136" i="20"/>
  <c r="Z136" i="20"/>
  <c r="AP136" i="20"/>
  <c r="G136" i="20"/>
  <c r="W136" i="20"/>
  <c r="W136" i="21" s="1"/>
  <c r="W136" i="22" s="1"/>
  <c r="AM136" i="20"/>
  <c r="Q136" i="20"/>
  <c r="Q136" i="21" s="1"/>
  <c r="Q136" i="22" s="1"/>
  <c r="C136" i="20"/>
  <c r="D136" i="20"/>
  <c r="T136" i="20"/>
  <c r="T136" i="21" s="1"/>
  <c r="T136" i="22" s="1"/>
  <c r="AJ136" i="20"/>
  <c r="N136" i="20"/>
  <c r="AD136" i="20"/>
  <c r="K136" i="20"/>
  <c r="AA136" i="20"/>
  <c r="AG136" i="20"/>
  <c r="E136" i="20"/>
  <c r="I136" i="20"/>
  <c r="H136" i="20"/>
  <c r="X136" i="20"/>
  <c r="X136" i="21" s="1"/>
  <c r="X136" i="22" s="1"/>
  <c r="AN136" i="20"/>
  <c r="A136" i="20"/>
  <c r="R136" i="20"/>
  <c r="R136" i="21" s="1"/>
  <c r="R136" i="22" s="1"/>
  <c r="AH136" i="20"/>
  <c r="O136" i="20"/>
  <c r="AE136" i="20"/>
  <c r="BE138" i="18"/>
  <c r="BE138" i="24" s="1"/>
  <c r="BD139" i="18"/>
  <c r="AJ137" i="24"/>
  <c r="C137" i="24"/>
  <c r="AT137" i="24"/>
  <c r="T137" i="24"/>
  <c r="AQ137" i="24"/>
  <c r="E137" i="24"/>
  <c r="W137" i="24"/>
  <c r="AG137" i="24"/>
  <c r="AX137" i="24"/>
  <c r="AS137" i="24"/>
  <c r="Y137" i="24"/>
  <c r="D137" i="24"/>
  <c r="K137" i="24"/>
  <c r="AV137" i="24"/>
  <c r="AF137" i="24"/>
  <c r="J137" i="24"/>
  <c r="Q137" i="24"/>
  <c r="AO137" i="24"/>
  <c r="S137" i="24"/>
  <c r="AN137" i="24"/>
  <c r="X137" i="24"/>
  <c r="B137" i="24"/>
  <c r="AU137" i="24"/>
  <c r="I137" i="24"/>
  <c r="AD137" i="24"/>
  <c r="AP137" i="24"/>
  <c r="AL137" i="24"/>
  <c r="P137" i="24"/>
  <c r="O137" i="24"/>
  <c r="AM137" i="24"/>
  <c r="A137" i="24"/>
  <c r="V137" i="24"/>
  <c r="G137" i="24"/>
  <c r="AC137" i="24"/>
  <c r="H137" i="24"/>
  <c r="AA137" i="24"/>
  <c r="AZ137" i="24"/>
  <c r="AK137" i="24"/>
  <c r="N137" i="24"/>
  <c r="U137" i="24"/>
  <c r="AW137" i="24"/>
  <c r="AR137" i="24"/>
  <c r="AB137" i="24"/>
  <c r="F137" i="24"/>
  <c r="AY137" i="24"/>
  <c r="M137" i="24"/>
  <c r="AH137" i="24"/>
  <c r="AE137" i="24"/>
  <c r="Z137" i="24"/>
  <c r="L137" i="24"/>
  <c r="AI137" i="24"/>
  <c r="R137" i="24"/>
  <c r="BB136" i="24"/>
  <c r="BA136" i="24" s="1"/>
  <c r="BC136" i="24"/>
  <c r="BC135" i="23" l="1"/>
  <c r="AE132" i="23"/>
  <c r="Z132" i="23"/>
  <c r="C137" i="23"/>
  <c r="B137" i="23" s="1"/>
  <c r="BE136" i="23"/>
  <c r="BH136" i="23"/>
  <c r="BB136" i="23"/>
  <c r="BF136" i="23"/>
  <c r="BD136" i="23" s="1"/>
  <c r="AO132" i="23"/>
  <c r="E132" i="23"/>
  <c r="AH132" i="23"/>
  <c r="AQ132" i="23"/>
  <c r="I132" i="23"/>
  <c r="AK132" i="23"/>
  <c r="H132" i="23"/>
  <c r="K132" i="23"/>
  <c r="J132" i="23"/>
  <c r="A135" i="23"/>
  <c r="BJ135" i="23"/>
  <c r="AP132" i="23"/>
  <c r="AB132" i="23"/>
  <c r="BI131" i="23"/>
  <c r="AN132" i="23"/>
  <c r="AJ132" i="23"/>
  <c r="AG132" i="23"/>
  <c r="AF132" i="23"/>
  <c r="G132" i="23"/>
  <c r="AL132" i="23"/>
  <c r="P132" i="23"/>
  <c r="AA132" i="23"/>
  <c r="AI132" i="23"/>
  <c r="AM132" i="23"/>
  <c r="D132" i="23"/>
  <c r="Y132" i="23"/>
  <c r="T132" i="23"/>
  <c r="W132" i="23"/>
  <c r="S132" i="23"/>
  <c r="U132" i="23"/>
  <c r="R132" i="23"/>
  <c r="X132" i="23"/>
  <c r="Q132" i="23"/>
  <c r="V132" i="23"/>
  <c r="L132" i="23"/>
  <c r="M132" i="23"/>
  <c r="O132" i="23"/>
  <c r="N132" i="23"/>
  <c r="AC132" i="23"/>
  <c r="AD132" i="23"/>
  <c r="F132" i="23"/>
  <c r="AM133" i="22"/>
  <c r="B137" i="22"/>
  <c r="A137" i="22"/>
  <c r="AC133" i="22"/>
  <c r="AN133" i="22"/>
  <c r="AF133" i="22"/>
  <c r="AL133" i="22"/>
  <c r="E133" i="22"/>
  <c r="F133" i="22"/>
  <c r="D133" i="22"/>
  <c r="AD133" i="22"/>
  <c r="AH133" i="22"/>
  <c r="AP133" i="22"/>
  <c r="AO133" i="22"/>
  <c r="I133" i="22"/>
  <c r="H133" i="22"/>
  <c r="G133" i="22"/>
  <c r="AG133" i="22"/>
  <c r="AB133" i="22"/>
  <c r="AA133" i="22"/>
  <c r="AI133" i="22"/>
  <c r="AJ133" i="22"/>
  <c r="Z133" i="22"/>
  <c r="AK133" i="22"/>
  <c r="AE133" i="22"/>
  <c r="B137" i="21"/>
  <c r="A137" i="21"/>
  <c r="BG136" i="21"/>
  <c r="K136" i="21"/>
  <c r="K136" i="22" s="1"/>
  <c r="BI136" i="21"/>
  <c r="BD136" i="21"/>
  <c r="BZ135" i="21"/>
  <c r="O136" i="21"/>
  <c r="O136" i="22" s="1"/>
  <c r="BM136" i="21"/>
  <c r="BC136" i="21"/>
  <c r="BB136" i="21"/>
  <c r="BH136" i="21"/>
  <c r="BK136" i="21"/>
  <c r="M136" i="21"/>
  <c r="M136" i="22" s="1"/>
  <c r="BL136" i="21"/>
  <c r="N136" i="21"/>
  <c r="N136" i="22" s="1"/>
  <c r="BA136" i="21"/>
  <c r="BE136" i="21"/>
  <c r="L136" i="21"/>
  <c r="L136" i="22" s="1"/>
  <c r="BJ136" i="21"/>
  <c r="C134" i="21"/>
  <c r="AD134" i="21"/>
  <c r="J134" i="21"/>
  <c r="J134" i="22" s="1"/>
  <c r="Y134" i="21"/>
  <c r="Y134" i="22" s="1"/>
  <c r="AA134" i="21"/>
  <c r="AH134" i="21"/>
  <c r="I134" i="21"/>
  <c r="I134" i="22" s="1"/>
  <c r="H134" i="21"/>
  <c r="H134" i="22" s="1"/>
  <c r="AB134" i="21"/>
  <c r="AI134" i="21"/>
  <c r="E134" i="21"/>
  <c r="AK134" i="21"/>
  <c r="G134" i="21"/>
  <c r="G134" i="22" s="1"/>
  <c r="AM134" i="21"/>
  <c r="Z134" i="21"/>
  <c r="AN134" i="21"/>
  <c r="AF134" i="21"/>
  <c r="AP134" i="21"/>
  <c r="AL134" i="21"/>
  <c r="AE134" i="21"/>
  <c r="AC134" i="21"/>
  <c r="F134" i="21"/>
  <c r="AO134" i="21"/>
  <c r="AG134" i="21"/>
  <c r="AJ134" i="21"/>
  <c r="D134" i="21"/>
  <c r="K134" i="21"/>
  <c r="K134" i="22" s="1"/>
  <c r="BF136" i="21"/>
  <c r="C137" i="20"/>
  <c r="D137" i="20"/>
  <c r="AB137" i="20"/>
  <c r="B137" i="20"/>
  <c r="S137" i="20"/>
  <c r="S137" i="21" s="1"/>
  <c r="S137" i="22" s="1"/>
  <c r="AI137" i="20"/>
  <c r="I137" i="20"/>
  <c r="Y137" i="20"/>
  <c r="Y137" i="21" s="1"/>
  <c r="Y137" i="22" s="1"/>
  <c r="N137" i="20"/>
  <c r="AD137" i="20"/>
  <c r="AO137" i="20"/>
  <c r="AJ137" i="20"/>
  <c r="H137" i="20"/>
  <c r="T137" i="20"/>
  <c r="T137" i="21" s="1"/>
  <c r="T137" i="22" s="1"/>
  <c r="G137" i="20"/>
  <c r="W137" i="20"/>
  <c r="W137" i="21" s="1"/>
  <c r="W137" i="22" s="1"/>
  <c r="AP137" i="20"/>
  <c r="M137" i="20"/>
  <c r="AC137" i="20"/>
  <c r="A137" i="20"/>
  <c r="R137" i="20"/>
  <c r="R137" i="21" s="1"/>
  <c r="R137" i="22" s="1"/>
  <c r="AH137" i="20"/>
  <c r="AN137" i="20"/>
  <c r="X137" i="20"/>
  <c r="X137" i="21" s="1"/>
  <c r="X137" i="22" s="1"/>
  <c r="AK137" i="20"/>
  <c r="P137" i="20"/>
  <c r="P137" i="21" s="1"/>
  <c r="P137" i="22" s="1"/>
  <c r="K137" i="20"/>
  <c r="AA137" i="20"/>
  <c r="Q137" i="20"/>
  <c r="Q137" i="21" s="1"/>
  <c r="Q137" i="22" s="1"/>
  <c r="AG137" i="20"/>
  <c r="F137" i="20"/>
  <c r="V137" i="20"/>
  <c r="V137" i="21" s="1"/>
  <c r="V137" i="22" s="1"/>
  <c r="AM137" i="20"/>
  <c r="L137" i="20"/>
  <c r="AF137" i="20"/>
  <c r="O137" i="20"/>
  <c r="AE137" i="20"/>
  <c r="E137" i="20"/>
  <c r="U137" i="20"/>
  <c r="U137" i="21" s="1"/>
  <c r="U137" i="22" s="1"/>
  <c r="AL137" i="20"/>
  <c r="J137" i="20"/>
  <c r="Z137" i="20"/>
  <c r="BE139" i="18"/>
  <c r="BE139" i="24" s="1"/>
  <c r="BD140" i="18"/>
  <c r="V138" i="24"/>
  <c r="C138" i="24"/>
  <c r="AP138" i="24"/>
  <c r="AJ138" i="24"/>
  <c r="F138" i="24"/>
  <c r="P138" i="24"/>
  <c r="W138" i="24"/>
  <c r="AY138" i="24"/>
  <c r="U138" i="24"/>
  <c r="AG138" i="24"/>
  <c r="Z138" i="24"/>
  <c r="O138" i="24"/>
  <c r="AT138" i="24"/>
  <c r="AI138" i="24"/>
  <c r="AR138" i="24"/>
  <c r="I138" i="24"/>
  <c r="J138" i="24"/>
  <c r="AS138" i="24"/>
  <c r="X138" i="24"/>
  <c r="AL138" i="24"/>
  <c r="AA138" i="24"/>
  <c r="AB138" i="24"/>
  <c r="Q138" i="24"/>
  <c r="B138" i="24"/>
  <c r="AC138" i="24"/>
  <c r="H138" i="24"/>
  <c r="AD138" i="24"/>
  <c r="S138" i="24"/>
  <c r="L138" i="24"/>
  <c r="BB137" i="24"/>
  <c r="BA137" i="24" s="1"/>
  <c r="AU138" i="24"/>
  <c r="M138" i="24"/>
  <c r="A138" i="24"/>
  <c r="K138" i="24"/>
  <c r="AV138" i="24"/>
  <c r="AX138" i="24"/>
  <c r="AM138" i="24"/>
  <c r="AZ138" i="24"/>
  <c r="AO138" i="24"/>
  <c r="N138" i="24"/>
  <c r="AF138" i="24"/>
  <c r="AE138" i="24"/>
  <c r="AW138" i="24"/>
  <c r="AK138" i="24"/>
  <c r="AH138" i="24"/>
  <c r="T138" i="24"/>
  <c r="BC137" i="24"/>
  <c r="D138" i="24"/>
  <c r="AQ138" i="24"/>
  <c r="E138" i="24"/>
  <c r="Y138" i="24"/>
  <c r="R138" i="24"/>
  <c r="G138" i="24"/>
  <c r="AN138" i="24"/>
  <c r="AG134" i="22" l="1"/>
  <c r="AF133" i="23"/>
  <c r="BC136" i="23"/>
  <c r="D133" i="23"/>
  <c r="C138" i="23"/>
  <c r="B138" i="23" s="1"/>
  <c r="BH137" i="23"/>
  <c r="BB137" i="23"/>
  <c r="BF137" i="23"/>
  <c r="BD137" i="23" s="1"/>
  <c r="BE137" i="23"/>
  <c r="AL133" i="23"/>
  <c r="AB133" i="23"/>
  <c r="I133" i="23"/>
  <c r="AI133" i="23"/>
  <c r="F133" i="23"/>
  <c r="AD133" i="23"/>
  <c r="O133" i="23"/>
  <c r="Y133" i="23"/>
  <c r="X133" i="23"/>
  <c r="V133" i="23"/>
  <c r="BJ136" i="23"/>
  <c r="A136" i="23"/>
  <c r="AA133" i="23"/>
  <c r="AC133" i="23"/>
  <c r="J133" i="23"/>
  <c r="AE133" i="23"/>
  <c r="AM133" i="23"/>
  <c r="N133" i="23"/>
  <c r="R133" i="23"/>
  <c r="U133" i="23"/>
  <c r="AK133" i="23"/>
  <c r="AH133" i="23"/>
  <c r="AP133" i="23"/>
  <c r="E133" i="23"/>
  <c r="AG133" i="23"/>
  <c r="BI132" i="23"/>
  <c r="L133" i="23"/>
  <c r="M133" i="23"/>
  <c r="T133" i="23"/>
  <c r="S133" i="23"/>
  <c r="AJ133" i="23"/>
  <c r="H133" i="23"/>
  <c r="AQ133" i="23"/>
  <c r="G133" i="23"/>
  <c r="AO133" i="23"/>
  <c r="AN133" i="23"/>
  <c r="K133" i="23"/>
  <c r="Z133" i="23"/>
  <c r="P133" i="23"/>
  <c r="Q133" i="23"/>
  <c r="W133" i="23"/>
  <c r="B138" i="22"/>
  <c r="A138" i="22"/>
  <c r="AE134" i="22"/>
  <c r="AN134" i="22"/>
  <c r="AK134" i="22"/>
  <c r="AO134" i="22"/>
  <c r="AL134" i="22"/>
  <c r="Z134" i="22"/>
  <c r="E134" i="22"/>
  <c r="D134" i="22"/>
  <c r="F134" i="22"/>
  <c r="AP134" i="22"/>
  <c r="AM134" i="22"/>
  <c r="AI134" i="22"/>
  <c r="AH134" i="22"/>
  <c r="AD134" i="22"/>
  <c r="AJ134" i="22"/>
  <c r="AC134" i="22"/>
  <c r="AF134" i="22"/>
  <c r="AB134" i="22"/>
  <c r="AA134" i="22"/>
  <c r="C134" i="22"/>
  <c r="B138" i="21"/>
  <c r="A138" i="21"/>
  <c r="BD137" i="21"/>
  <c r="BI137" i="21"/>
  <c r="BE137" i="21"/>
  <c r="BG137" i="21"/>
  <c r="BC137" i="21"/>
  <c r="BJ137" i="21"/>
  <c r="BK137" i="21"/>
  <c r="BB137" i="21"/>
  <c r="BH137" i="21"/>
  <c r="BF137" i="21"/>
  <c r="BL137" i="21"/>
  <c r="N137" i="21"/>
  <c r="N137" i="22" s="1"/>
  <c r="BA137" i="21"/>
  <c r="BM137" i="21"/>
  <c r="O137" i="21"/>
  <c r="O137" i="22" s="1"/>
  <c r="BZ136" i="21"/>
  <c r="L135" i="21"/>
  <c r="AD135" i="21"/>
  <c r="AE135" i="21"/>
  <c r="Y135" i="21"/>
  <c r="Y135" i="22" s="1"/>
  <c r="AG135" i="21"/>
  <c r="AB135" i="21"/>
  <c r="H135" i="21"/>
  <c r="AO135" i="21"/>
  <c r="E135" i="21"/>
  <c r="K135" i="21"/>
  <c r="K135" i="22" s="1"/>
  <c r="AC135" i="21"/>
  <c r="Z135" i="21"/>
  <c r="AJ135" i="21"/>
  <c r="AK135" i="21"/>
  <c r="AH135" i="21"/>
  <c r="AF135" i="21"/>
  <c r="N135" i="21"/>
  <c r="N135" i="22" s="1"/>
  <c r="AP135" i="21"/>
  <c r="F135" i="21"/>
  <c r="AM135" i="21"/>
  <c r="AL135" i="21"/>
  <c r="AA135" i="21"/>
  <c r="G135" i="21"/>
  <c r="AN135" i="21"/>
  <c r="AI135" i="21"/>
  <c r="M135" i="21"/>
  <c r="M135" i="22" s="1"/>
  <c r="AP138" i="20"/>
  <c r="I138" i="20"/>
  <c r="AO138" i="20"/>
  <c r="U138" i="20"/>
  <c r="U138" i="21" s="1"/>
  <c r="U138" i="22" s="1"/>
  <c r="AD138" i="20"/>
  <c r="H138" i="20"/>
  <c r="X138" i="20"/>
  <c r="AN138" i="20"/>
  <c r="B138" i="20"/>
  <c r="S138" i="20"/>
  <c r="S138" i="21" s="1"/>
  <c r="S138" i="22" s="1"/>
  <c r="AI138" i="20"/>
  <c r="R138" i="20"/>
  <c r="R138" i="21" s="1"/>
  <c r="R138" i="22" s="1"/>
  <c r="Z138" i="20"/>
  <c r="Q138" i="20"/>
  <c r="Q138" i="21" s="1"/>
  <c r="Q138" i="22" s="1"/>
  <c r="AC138" i="20"/>
  <c r="F138" i="20"/>
  <c r="AL138" i="20"/>
  <c r="L138" i="20"/>
  <c r="AB138" i="20"/>
  <c r="G138" i="20"/>
  <c r="W138" i="20"/>
  <c r="W138" i="21" s="1"/>
  <c r="W138" i="22" s="1"/>
  <c r="AM138" i="20"/>
  <c r="A138" i="20"/>
  <c r="Y138" i="20"/>
  <c r="E138" i="20"/>
  <c r="AK138" i="20"/>
  <c r="N138" i="20"/>
  <c r="P138" i="20"/>
  <c r="P138" i="21" s="1"/>
  <c r="P138" i="22" s="1"/>
  <c r="AF138" i="20"/>
  <c r="K138" i="20"/>
  <c r="AA138" i="20"/>
  <c r="J138" i="20"/>
  <c r="AH138" i="20"/>
  <c r="AG138" i="20"/>
  <c r="M138" i="20"/>
  <c r="V138" i="20"/>
  <c r="V138" i="21" s="1"/>
  <c r="V138" i="22" s="1"/>
  <c r="C138" i="20"/>
  <c r="D138" i="20"/>
  <c r="T138" i="20"/>
  <c r="T138" i="21" s="1"/>
  <c r="T138" i="22" s="1"/>
  <c r="AJ138" i="20"/>
  <c r="O138" i="20"/>
  <c r="AE138" i="20"/>
  <c r="BE140" i="18"/>
  <c r="BE140" i="24" s="1"/>
  <c r="BD141" i="18"/>
  <c r="BB138" i="24"/>
  <c r="AX139" i="24"/>
  <c r="AB139" i="24"/>
  <c r="G139" i="24"/>
  <c r="Y139" i="24"/>
  <c r="N139" i="24"/>
  <c r="K139" i="24"/>
  <c r="BA138" i="24"/>
  <c r="AP139" i="24"/>
  <c r="L139" i="24"/>
  <c r="H139" i="24"/>
  <c r="Q139" i="24"/>
  <c r="F139" i="24"/>
  <c r="AU139" i="24"/>
  <c r="AT139" i="24"/>
  <c r="J139" i="24"/>
  <c r="AW139" i="24"/>
  <c r="D139" i="24"/>
  <c r="B139" i="24"/>
  <c r="AO139" i="24"/>
  <c r="AQ139" i="24"/>
  <c r="E139" i="24"/>
  <c r="W139" i="24"/>
  <c r="V139" i="24"/>
  <c r="AS139" i="24"/>
  <c r="AH139" i="24"/>
  <c r="AY139" i="24"/>
  <c r="AV139" i="24"/>
  <c r="I139" i="24"/>
  <c r="AZ139" i="24"/>
  <c r="AE139" i="24"/>
  <c r="AK139" i="24"/>
  <c r="Z139" i="24"/>
  <c r="AI139" i="24"/>
  <c r="X139" i="24"/>
  <c r="A139" i="24"/>
  <c r="AJ139" i="24"/>
  <c r="O139" i="24"/>
  <c r="AC139" i="24"/>
  <c r="R139" i="24"/>
  <c r="S139" i="24"/>
  <c r="BC138" i="24"/>
  <c r="T139" i="24"/>
  <c r="AN139" i="24"/>
  <c r="U139" i="24"/>
  <c r="C139" i="24"/>
  <c r="AL139" i="24"/>
  <c r="AF139" i="24"/>
  <c r="M139" i="24"/>
  <c r="AM139" i="24"/>
  <c r="AD139" i="24"/>
  <c r="P139" i="24"/>
  <c r="AR139" i="24"/>
  <c r="AG139" i="24"/>
  <c r="AA139" i="24"/>
  <c r="BC137" i="23" l="1"/>
  <c r="AB134" i="23"/>
  <c r="BI133" i="23"/>
  <c r="BH138" i="23"/>
  <c r="BB138" i="23"/>
  <c r="BE138" i="23"/>
  <c r="C139" i="23"/>
  <c r="B139" i="23" s="1"/>
  <c r="BF138" i="23"/>
  <c r="BD138" i="23" s="1"/>
  <c r="D134" i="23"/>
  <c r="R134" i="23"/>
  <c r="U134" i="23"/>
  <c r="Y134" i="23"/>
  <c r="S134" i="23"/>
  <c r="Q134" i="23"/>
  <c r="V134" i="23"/>
  <c r="T134" i="23"/>
  <c r="W134" i="23"/>
  <c r="X134" i="23"/>
  <c r="O134" i="23"/>
  <c r="N134" i="23"/>
  <c r="P134" i="23"/>
  <c r="M134" i="23"/>
  <c r="AD134" i="23"/>
  <c r="AJ134" i="23"/>
  <c r="E134" i="23"/>
  <c r="AP134" i="23"/>
  <c r="Z134" i="23"/>
  <c r="K134" i="23"/>
  <c r="AK134" i="23"/>
  <c r="AN134" i="23"/>
  <c r="F134" i="23"/>
  <c r="AL134" i="23"/>
  <c r="I134" i="23"/>
  <c r="H134" i="23"/>
  <c r="J134" i="23"/>
  <c r="AC134" i="23"/>
  <c r="AE134" i="23"/>
  <c r="AQ134" i="23"/>
  <c r="AA134" i="23"/>
  <c r="AO134" i="23"/>
  <c r="AH134" i="23"/>
  <c r="L134" i="23"/>
  <c r="BJ137" i="23"/>
  <c r="A137" i="23"/>
  <c r="AG134" i="23"/>
  <c r="AI134" i="23"/>
  <c r="G134" i="23"/>
  <c r="AM134" i="23"/>
  <c r="AF134" i="23"/>
  <c r="A139" i="22"/>
  <c r="B139" i="22"/>
  <c r="AK135" i="22"/>
  <c r="AN135" i="22"/>
  <c r="AM135" i="22"/>
  <c r="AF135" i="22"/>
  <c r="Z135" i="22"/>
  <c r="AO135" i="22"/>
  <c r="AA135" i="22"/>
  <c r="AD135" i="22"/>
  <c r="G135" i="22"/>
  <c r="F135" i="22"/>
  <c r="AH135" i="22"/>
  <c r="AC135" i="22"/>
  <c r="H135" i="22"/>
  <c r="AE135" i="22"/>
  <c r="AP135" i="22"/>
  <c r="AB135" i="22"/>
  <c r="AI135" i="22"/>
  <c r="AL135" i="22"/>
  <c r="AJ135" i="22"/>
  <c r="E135" i="22"/>
  <c r="AG135" i="22"/>
  <c r="L135" i="22"/>
  <c r="BZ137" i="21"/>
  <c r="AC137" i="21" s="1"/>
  <c r="A139" i="21"/>
  <c r="B139" i="21"/>
  <c r="BH138" i="21"/>
  <c r="BE138" i="21"/>
  <c r="BD138" i="21"/>
  <c r="BK138" i="21"/>
  <c r="M138" i="21"/>
  <c r="M138" i="22" s="1"/>
  <c r="BL138" i="21"/>
  <c r="N138" i="21"/>
  <c r="N138" i="22" s="1"/>
  <c r="BB138" i="21"/>
  <c r="K138" i="21"/>
  <c r="K138" i="22" s="1"/>
  <c r="BI138" i="21"/>
  <c r="BJ138" i="21"/>
  <c r="L138" i="21"/>
  <c r="L138" i="22" s="1"/>
  <c r="BF138" i="21"/>
  <c r="BG138" i="21"/>
  <c r="I136" i="21"/>
  <c r="I136" i="22" s="1"/>
  <c r="Z136" i="21"/>
  <c r="Z136" i="22" s="1"/>
  <c r="AB136" i="21"/>
  <c r="AG136" i="21"/>
  <c r="AC136" i="21"/>
  <c r="AI136" i="21"/>
  <c r="AO136" i="21"/>
  <c r="E136" i="21"/>
  <c r="G136" i="21"/>
  <c r="AL136" i="21"/>
  <c r="AA136" i="21"/>
  <c r="AE136" i="21"/>
  <c r="AD136" i="21"/>
  <c r="J136" i="21"/>
  <c r="J136" i="22" s="1"/>
  <c r="AJ136" i="21"/>
  <c r="AM136" i="21"/>
  <c r="F136" i="21"/>
  <c r="AN136" i="21"/>
  <c r="D136" i="21"/>
  <c r="AK136" i="21"/>
  <c r="AH136" i="21"/>
  <c r="C136" i="21"/>
  <c r="AF136" i="21"/>
  <c r="H136" i="21"/>
  <c r="AP136" i="21"/>
  <c r="O138" i="21"/>
  <c r="O138" i="22" s="1"/>
  <c r="BM138" i="21"/>
  <c r="BA138" i="21"/>
  <c r="BC138" i="21"/>
  <c r="AG139" i="20"/>
  <c r="P139" i="20"/>
  <c r="P139" i="21" s="1"/>
  <c r="P139" i="22" s="1"/>
  <c r="AB139" i="20"/>
  <c r="E139" i="20"/>
  <c r="AK139" i="20"/>
  <c r="G139" i="20"/>
  <c r="W139" i="20"/>
  <c r="W139" i="21" s="1"/>
  <c r="W139" i="22" s="1"/>
  <c r="AM139" i="20"/>
  <c r="A139" i="20"/>
  <c r="R139" i="20"/>
  <c r="R139" i="21" s="1"/>
  <c r="R139" i="22" s="1"/>
  <c r="AH139" i="20"/>
  <c r="Y139" i="20"/>
  <c r="I139" i="20"/>
  <c r="X139" i="20"/>
  <c r="C139" i="20"/>
  <c r="D139" i="20"/>
  <c r="AJ139" i="20"/>
  <c r="M139" i="20"/>
  <c r="K139" i="20"/>
  <c r="AA139" i="20"/>
  <c r="F139" i="20"/>
  <c r="V139" i="20"/>
  <c r="V139" i="21" s="1"/>
  <c r="V139" i="22" s="1"/>
  <c r="AL139" i="20"/>
  <c r="Q139" i="20"/>
  <c r="Q139" i="21" s="1"/>
  <c r="Q139" i="22" s="1"/>
  <c r="AO139" i="20"/>
  <c r="AF139" i="20"/>
  <c r="L139" i="20"/>
  <c r="U139" i="20"/>
  <c r="U139" i="21" s="1"/>
  <c r="U139" i="22" s="1"/>
  <c r="O139" i="20"/>
  <c r="AE139" i="20"/>
  <c r="J139" i="20"/>
  <c r="Z139" i="20"/>
  <c r="AP139" i="20"/>
  <c r="H139" i="20"/>
  <c r="AN139" i="20"/>
  <c r="T139" i="20"/>
  <c r="T139" i="21" s="1"/>
  <c r="T139" i="22" s="1"/>
  <c r="AC139" i="20"/>
  <c r="B139" i="20"/>
  <c r="S139" i="20"/>
  <c r="S139" i="21" s="1"/>
  <c r="S139" i="22" s="1"/>
  <c r="AI139" i="20"/>
  <c r="N139" i="20"/>
  <c r="AD139" i="20"/>
  <c r="BE141" i="18"/>
  <c r="BE141" i="24" s="1"/>
  <c r="BD142" i="18"/>
  <c r="AF140" i="24"/>
  <c r="Q140" i="24"/>
  <c r="R140" i="24"/>
  <c r="BB139" i="24"/>
  <c r="AS140" i="24"/>
  <c r="S140" i="24"/>
  <c r="AU140" i="24"/>
  <c r="X140" i="24"/>
  <c r="I140" i="24"/>
  <c r="B140" i="24"/>
  <c r="AZ140" i="24"/>
  <c r="AK140" i="24"/>
  <c r="C140" i="24"/>
  <c r="AM140" i="24"/>
  <c r="U140" i="24"/>
  <c r="AW140" i="24"/>
  <c r="AA140" i="24"/>
  <c r="F140" i="24"/>
  <c r="AB140" i="24"/>
  <c r="M140" i="24"/>
  <c r="J140" i="24"/>
  <c r="BC139" i="24"/>
  <c r="AO140" i="24"/>
  <c r="K140" i="24"/>
  <c r="O140" i="24"/>
  <c r="T140" i="24"/>
  <c r="E140" i="24"/>
  <c r="AT140" i="24"/>
  <c r="AV140" i="24"/>
  <c r="AG140" i="24"/>
  <c r="AX140" i="24"/>
  <c r="G140" i="24"/>
  <c r="L140" i="24"/>
  <c r="AY140" i="24"/>
  <c r="AD140" i="24"/>
  <c r="AN140" i="24"/>
  <c r="Y140" i="24"/>
  <c r="AH140" i="24"/>
  <c r="AE140" i="24"/>
  <c r="D140" i="24"/>
  <c r="AI140" i="24"/>
  <c r="N140" i="24"/>
  <c r="P140" i="24"/>
  <c r="A140" i="24"/>
  <c r="AL140" i="24"/>
  <c r="AR140" i="24"/>
  <c r="AC140" i="24"/>
  <c r="AP140" i="24"/>
  <c r="W140" i="24"/>
  <c r="H140" i="24"/>
  <c r="AQ140" i="24"/>
  <c r="V140" i="24"/>
  <c r="AJ140" i="24"/>
  <c r="Z140" i="24"/>
  <c r="BA139" i="24"/>
  <c r="E137" i="21" l="1"/>
  <c r="AH137" i="21"/>
  <c r="AK137" i="21"/>
  <c r="K137" i="21"/>
  <c r="K137" i="22" s="1"/>
  <c r="L135" i="23"/>
  <c r="F137" i="21"/>
  <c r="AK135" i="23"/>
  <c r="L137" i="21"/>
  <c r="L137" i="22" s="1"/>
  <c r="H137" i="21"/>
  <c r="BC138" i="23"/>
  <c r="BB139" i="23"/>
  <c r="BH139" i="23"/>
  <c r="C140" i="23"/>
  <c r="B140" i="23" s="1"/>
  <c r="BE139" i="23"/>
  <c r="BF139" i="23"/>
  <c r="BD139" i="23" s="1"/>
  <c r="AD137" i="21"/>
  <c r="AJ137" i="21"/>
  <c r="AP137" i="21"/>
  <c r="C136" i="22"/>
  <c r="AB137" i="21"/>
  <c r="AO137" i="21"/>
  <c r="D137" i="21"/>
  <c r="AA137" i="21"/>
  <c r="AH135" i="23"/>
  <c r="AJ135" i="23"/>
  <c r="I135" i="23"/>
  <c r="H135" i="23"/>
  <c r="AA135" i="23"/>
  <c r="AL135" i="23"/>
  <c r="Z135" i="23"/>
  <c r="J137" i="21"/>
  <c r="J137" i="22" s="1"/>
  <c r="I137" i="21"/>
  <c r="AF137" i="21"/>
  <c r="AE137" i="21"/>
  <c r="Z137" i="21"/>
  <c r="AM137" i="21"/>
  <c r="F135" i="23"/>
  <c r="P135" i="23"/>
  <c r="R135" i="23"/>
  <c r="W135" i="23"/>
  <c r="D135" i="23"/>
  <c r="V135" i="23"/>
  <c r="Q135" i="23"/>
  <c r="E135" i="23"/>
  <c r="T135" i="23"/>
  <c r="K135" i="23"/>
  <c r="U135" i="23"/>
  <c r="Y135" i="23"/>
  <c r="X135" i="23"/>
  <c r="J135" i="23"/>
  <c r="S135" i="23"/>
  <c r="AC135" i="23"/>
  <c r="AD135" i="23"/>
  <c r="AE135" i="23"/>
  <c r="AG135" i="23"/>
  <c r="N135" i="23"/>
  <c r="AQ135" i="23"/>
  <c r="AI135" i="23"/>
  <c r="AB135" i="23"/>
  <c r="AN135" i="23"/>
  <c r="O135" i="23"/>
  <c r="BJ138" i="23"/>
  <c r="A138" i="23"/>
  <c r="AG137" i="21"/>
  <c r="AL137" i="21"/>
  <c r="AI137" i="21"/>
  <c r="G137" i="21"/>
  <c r="AN137" i="21"/>
  <c r="M137" i="21"/>
  <c r="M137" i="22" s="1"/>
  <c r="C137" i="21"/>
  <c r="M135" i="23"/>
  <c r="AM135" i="23"/>
  <c r="AF135" i="23"/>
  <c r="G135" i="23"/>
  <c r="AP135" i="23"/>
  <c r="AO135" i="23"/>
  <c r="BI134" i="23"/>
  <c r="AF136" i="22"/>
  <c r="B140" i="22"/>
  <c r="A140" i="22"/>
  <c r="D136" i="22"/>
  <c r="AJ136" i="22"/>
  <c r="AA136" i="22"/>
  <c r="AO136" i="22"/>
  <c r="AB136" i="22"/>
  <c r="AN136" i="22"/>
  <c r="AL136" i="22"/>
  <c r="AI136" i="22"/>
  <c r="AP136" i="22"/>
  <c r="AH136" i="22"/>
  <c r="F136" i="22"/>
  <c r="AD136" i="22"/>
  <c r="G136" i="22"/>
  <c r="AC136" i="22"/>
  <c r="H136" i="22"/>
  <c r="AK136" i="22"/>
  <c r="AM136" i="22"/>
  <c r="AE136" i="22"/>
  <c r="E136" i="22"/>
  <c r="AG136" i="22"/>
  <c r="B140" i="21"/>
  <c r="A140" i="21"/>
  <c r="N139" i="21"/>
  <c r="N139" i="22" s="1"/>
  <c r="BL139" i="21"/>
  <c r="BM139" i="21"/>
  <c r="O139" i="21"/>
  <c r="O139" i="22" s="1"/>
  <c r="BD139" i="21"/>
  <c r="BG139" i="21"/>
  <c r="BZ138" i="21"/>
  <c r="BB139" i="21"/>
  <c r="BC139" i="21"/>
  <c r="BH139" i="21"/>
  <c r="BJ139" i="21"/>
  <c r="L139" i="21"/>
  <c r="L139" i="22" s="1"/>
  <c r="BI139" i="21"/>
  <c r="BA139" i="21"/>
  <c r="BF139" i="21"/>
  <c r="M139" i="21"/>
  <c r="M139" i="22" s="1"/>
  <c r="BK139" i="21"/>
  <c r="BE139" i="21"/>
  <c r="AN140" i="20"/>
  <c r="O140" i="20"/>
  <c r="AA140" i="20"/>
  <c r="AA140" i="21" s="1"/>
  <c r="AA140" i="22" s="1"/>
  <c r="D140" i="20"/>
  <c r="C140" i="20"/>
  <c r="AJ140" i="20"/>
  <c r="F140" i="20"/>
  <c r="V140" i="20"/>
  <c r="AL140" i="20"/>
  <c r="AL140" i="21" s="1"/>
  <c r="AL140" i="22" s="1"/>
  <c r="E140" i="20"/>
  <c r="U140" i="20"/>
  <c r="AK140" i="20"/>
  <c r="AK140" i="21" s="1"/>
  <c r="AK140" i="22" s="1"/>
  <c r="AF140" i="20"/>
  <c r="AF140" i="21" s="1"/>
  <c r="AF140" i="22" s="1"/>
  <c r="P140" i="20"/>
  <c r="W140" i="20"/>
  <c r="B140" i="20"/>
  <c r="AI140" i="20"/>
  <c r="AI140" i="21" s="1"/>
  <c r="AI140" i="22" s="1"/>
  <c r="L140" i="20"/>
  <c r="J140" i="20"/>
  <c r="Z140" i="20"/>
  <c r="AP140" i="20"/>
  <c r="I140" i="20"/>
  <c r="Y140" i="20"/>
  <c r="Y140" i="21" s="1"/>
  <c r="Y140" i="22" s="1"/>
  <c r="AO140" i="20"/>
  <c r="X140" i="20"/>
  <c r="AE140" i="20"/>
  <c r="AE140" i="21" s="1"/>
  <c r="AE140" i="22" s="1"/>
  <c r="K140" i="20"/>
  <c r="T140" i="20"/>
  <c r="N140" i="20"/>
  <c r="AD140" i="20"/>
  <c r="AD140" i="21" s="1"/>
  <c r="AD140" i="22" s="1"/>
  <c r="M140" i="20"/>
  <c r="AC140" i="20"/>
  <c r="H140" i="20"/>
  <c r="G140" i="20"/>
  <c r="AM140" i="20"/>
  <c r="AM140" i="21" s="1"/>
  <c r="AM140" i="22" s="1"/>
  <c r="S140" i="20"/>
  <c r="AB140" i="20"/>
  <c r="AB140" i="21" s="1"/>
  <c r="AB140" i="22" s="1"/>
  <c r="A140" i="20"/>
  <c r="R140" i="20"/>
  <c r="AH140" i="20"/>
  <c r="Q140" i="20"/>
  <c r="AG140" i="20"/>
  <c r="AG140" i="21" s="1"/>
  <c r="AG140" i="22" s="1"/>
  <c r="BE142" i="18"/>
  <c r="BE142" i="24" s="1"/>
  <c r="BD143" i="18"/>
  <c r="BA140" i="24"/>
  <c r="AO141" i="24"/>
  <c r="AB141" i="24"/>
  <c r="AD141" i="24"/>
  <c r="AP141" i="24"/>
  <c r="B141" i="24"/>
  <c r="C141" i="24"/>
  <c r="U141" i="24"/>
  <c r="AF141" i="24"/>
  <c r="Z141" i="24"/>
  <c r="O141" i="24"/>
  <c r="X141" i="24"/>
  <c r="A141" i="24"/>
  <c r="AQ141" i="24"/>
  <c r="AZ141" i="24"/>
  <c r="J141" i="24"/>
  <c r="AT141" i="24"/>
  <c r="G141" i="24"/>
  <c r="P141" i="24"/>
  <c r="AC141" i="24"/>
  <c r="AI141" i="24"/>
  <c r="AR141" i="24"/>
  <c r="AX141" i="24"/>
  <c r="AW141" i="24"/>
  <c r="H141" i="24"/>
  <c r="M141" i="24"/>
  <c r="AA141" i="24"/>
  <c r="AJ141" i="24"/>
  <c r="Y141" i="24"/>
  <c r="BC140" i="24"/>
  <c r="AL141" i="24"/>
  <c r="V141" i="24"/>
  <c r="S141" i="24"/>
  <c r="I141" i="24"/>
  <c r="AU141" i="24"/>
  <c r="AG141" i="24"/>
  <c r="R141" i="24"/>
  <c r="K141" i="24"/>
  <c r="T141" i="24"/>
  <c r="AM141" i="24"/>
  <c r="AV141" i="24"/>
  <c r="F141" i="24"/>
  <c r="L141" i="24"/>
  <c r="AE141" i="24"/>
  <c r="AN141" i="24"/>
  <c r="AH141" i="24"/>
  <c r="BB140" i="24"/>
  <c r="AS141" i="24"/>
  <c r="D141" i="24"/>
  <c r="E141" i="24"/>
  <c r="W141" i="24"/>
  <c r="Q141" i="24"/>
  <c r="AY141" i="24"/>
  <c r="AK141" i="24"/>
  <c r="N141" i="24"/>
  <c r="AK137" i="22" l="1"/>
  <c r="AL137" i="22"/>
  <c r="AG137" i="22"/>
  <c r="I137" i="22"/>
  <c r="F137" i="22"/>
  <c r="AE137" i="22"/>
  <c r="BC139" i="23"/>
  <c r="G137" i="22"/>
  <c r="AD137" i="22"/>
  <c r="D137" i="22"/>
  <c r="AN136" i="23"/>
  <c r="AB137" i="22"/>
  <c r="AP137" i="22"/>
  <c r="AN137" i="22"/>
  <c r="AM137" i="22"/>
  <c r="C141" i="23"/>
  <c r="B141" i="23" s="1"/>
  <c r="BE140" i="23"/>
  <c r="BF140" i="23"/>
  <c r="BD140" i="23" s="1"/>
  <c r="BH140" i="23"/>
  <c r="BB140" i="23"/>
  <c r="AE136" i="23"/>
  <c r="H137" i="22"/>
  <c r="AF136" i="23"/>
  <c r="AH137" i="22"/>
  <c r="Z137" i="22"/>
  <c r="H136" i="23"/>
  <c r="AQ136" i="23"/>
  <c r="AO137" i="22"/>
  <c r="AO136" i="23"/>
  <c r="C137" i="22"/>
  <c r="AP136" i="23"/>
  <c r="AI137" i="22"/>
  <c r="AG136" i="23"/>
  <c r="BI135" i="23"/>
  <c r="D136" i="23"/>
  <c r="Q136" i="23"/>
  <c r="W136" i="23"/>
  <c r="Y136" i="23"/>
  <c r="X136" i="23"/>
  <c r="U136" i="23"/>
  <c r="R136" i="23"/>
  <c r="T136" i="23"/>
  <c r="S136" i="23"/>
  <c r="V136" i="23"/>
  <c r="Z136" i="23"/>
  <c r="M136" i="23"/>
  <c r="O136" i="23"/>
  <c r="N136" i="23"/>
  <c r="P136" i="23"/>
  <c r="L136" i="23"/>
  <c r="AB136" i="23"/>
  <c r="J136" i="23"/>
  <c r="AH136" i="23"/>
  <c r="AL136" i="23"/>
  <c r="E137" i="22"/>
  <c r="AF137" i="22"/>
  <c r="G136" i="23"/>
  <c r="AA137" i="22"/>
  <c r="AJ136" i="23"/>
  <c r="AJ137" i="22"/>
  <c r="AK136" i="23"/>
  <c r="AA136" i="23"/>
  <c r="BJ139" i="23"/>
  <c r="A139" i="23"/>
  <c r="AC137" i="22"/>
  <c r="F136" i="23"/>
  <c r="I136" i="23"/>
  <c r="AD136" i="23"/>
  <c r="AI136" i="23"/>
  <c r="AM136" i="23"/>
  <c r="AC136" i="23"/>
  <c r="E136" i="23"/>
  <c r="K136" i="23"/>
  <c r="B141" i="22"/>
  <c r="A141" i="22"/>
  <c r="B141" i="21"/>
  <c r="A141" i="21"/>
  <c r="G140" i="21"/>
  <c r="G140" i="22" s="1"/>
  <c r="BE140" i="21"/>
  <c r="BM140" i="21"/>
  <c r="AH140" i="21"/>
  <c r="AH140" i="22" s="1"/>
  <c r="AC140" i="21"/>
  <c r="AC140" i="22" s="1"/>
  <c r="Z140" i="21"/>
  <c r="Z140" i="22" s="1"/>
  <c r="D140" i="21"/>
  <c r="D140" i="22" s="1"/>
  <c r="BB140" i="21"/>
  <c r="BK140" i="21"/>
  <c r="M140" i="21"/>
  <c r="M140" i="22" s="1"/>
  <c r="K140" i="21"/>
  <c r="K140" i="22" s="1"/>
  <c r="BI140" i="21"/>
  <c r="BH140" i="21"/>
  <c r="BD140" i="21"/>
  <c r="F140" i="21"/>
  <c r="F140" i="22" s="1"/>
  <c r="BZ139" i="21"/>
  <c r="BG140" i="21"/>
  <c r="BJ140" i="21"/>
  <c r="BC140" i="21"/>
  <c r="E140" i="21"/>
  <c r="E140" i="22" s="1"/>
  <c r="BF140" i="21"/>
  <c r="H140" i="21"/>
  <c r="H140" i="22" s="1"/>
  <c r="BL140" i="21"/>
  <c r="C140" i="21"/>
  <c r="C140" i="22" s="1"/>
  <c r="BA140" i="21"/>
  <c r="AA138" i="21"/>
  <c r="AC138" i="21"/>
  <c r="AG138" i="21"/>
  <c r="AM138" i="21"/>
  <c r="H138" i="21"/>
  <c r="AH138" i="21"/>
  <c r="AL138" i="21"/>
  <c r="Y138" i="21"/>
  <c r="F138" i="21"/>
  <c r="AI138" i="21"/>
  <c r="AE138" i="21"/>
  <c r="AF138" i="21"/>
  <c r="Z138" i="21"/>
  <c r="AJ138" i="21"/>
  <c r="G138" i="21"/>
  <c r="AN138" i="21"/>
  <c r="X138" i="21"/>
  <c r="X138" i="22" s="1"/>
  <c r="D138" i="21"/>
  <c r="I138" i="21"/>
  <c r="I138" i="22" s="1"/>
  <c r="C138" i="21"/>
  <c r="AD138" i="21"/>
  <c r="J138" i="21"/>
  <c r="J138" i="22" s="1"/>
  <c r="AB138" i="21"/>
  <c r="AO138" i="21"/>
  <c r="AK138" i="21"/>
  <c r="E138" i="21"/>
  <c r="AP138" i="21"/>
  <c r="O141" i="20"/>
  <c r="V141" i="20"/>
  <c r="V141" i="21" s="1"/>
  <c r="V141" i="22" s="1"/>
  <c r="J141" i="20"/>
  <c r="AA141" i="20"/>
  <c r="M141" i="20"/>
  <c r="AC141" i="20"/>
  <c r="AL141" i="20"/>
  <c r="AL141" i="21" s="1"/>
  <c r="AL141" i="22" s="1"/>
  <c r="D141" i="20"/>
  <c r="C141" i="20"/>
  <c r="T141" i="20"/>
  <c r="AJ141" i="20"/>
  <c r="G141" i="20"/>
  <c r="W141" i="20"/>
  <c r="AD141" i="20"/>
  <c r="AD141" i="21" s="1"/>
  <c r="AD141" i="22" s="1"/>
  <c r="R141" i="20"/>
  <c r="B141" i="20"/>
  <c r="AM141" i="20"/>
  <c r="AM141" i="21" s="1"/>
  <c r="AM141" i="22" s="1"/>
  <c r="Q141" i="20"/>
  <c r="AG141" i="20"/>
  <c r="AG141" i="21" s="1"/>
  <c r="AG141" i="22" s="1"/>
  <c r="AP141" i="20"/>
  <c r="AP141" i="21" s="1"/>
  <c r="AP141" i="22" s="1"/>
  <c r="H141" i="20"/>
  <c r="X141" i="20"/>
  <c r="AN141" i="20"/>
  <c r="AN141" i="21" s="1"/>
  <c r="AN141" i="22" s="1"/>
  <c r="F141" i="20"/>
  <c r="Z141" i="20"/>
  <c r="K141" i="20"/>
  <c r="E141" i="20"/>
  <c r="U141" i="20"/>
  <c r="U141" i="21" s="1"/>
  <c r="U141" i="22" s="1"/>
  <c r="AK141" i="20"/>
  <c r="L141" i="20"/>
  <c r="AB141" i="20"/>
  <c r="AE141" i="20"/>
  <c r="AE141" i="21" s="1"/>
  <c r="AE141" i="22" s="1"/>
  <c r="N141" i="20"/>
  <c r="A141" i="20"/>
  <c r="AI141" i="20"/>
  <c r="S141" i="20"/>
  <c r="I141" i="20"/>
  <c r="Y141" i="20"/>
  <c r="AO141" i="20"/>
  <c r="AO141" i="21" s="1"/>
  <c r="AO141" i="22" s="1"/>
  <c r="AH141" i="20"/>
  <c r="AH141" i="21" s="1"/>
  <c r="AH141" i="22" s="1"/>
  <c r="P141" i="20"/>
  <c r="AF141" i="20"/>
  <c r="AF141" i="21" s="1"/>
  <c r="AF141" i="22" s="1"/>
  <c r="BE143" i="18"/>
  <c r="BE143" i="24" s="1"/>
  <c r="BD144" i="18"/>
  <c r="N142" i="24"/>
  <c r="AB142" i="24"/>
  <c r="F142" i="24"/>
  <c r="S142" i="24"/>
  <c r="T142" i="24"/>
  <c r="AV142" i="24"/>
  <c r="AI142" i="24"/>
  <c r="C142" i="24"/>
  <c r="Z142" i="24"/>
  <c r="U142" i="24"/>
  <c r="BB141" i="24"/>
  <c r="AT142" i="24"/>
  <c r="AF142" i="24"/>
  <c r="Q142" i="24"/>
  <c r="A142" i="24"/>
  <c r="AU142" i="24"/>
  <c r="AL142" i="24"/>
  <c r="B142" i="24"/>
  <c r="AZ142" i="24"/>
  <c r="K142" i="24"/>
  <c r="AD142" i="24"/>
  <c r="P142" i="24"/>
  <c r="AC142" i="24"/>
  <c r="BA141" i="24"/>
  <c r="AR142" i="24"/>
  <c r="AE142" i="24"/>
  <c r="W142" i="24"/>
  <c r="V142" i="24"/>
  <c r="H142" i="24"/>
  <c r="M142" i="24"/>
  <c r="AX142" i="24"/>
  <c r="AJ142" i="24"/>
  <c r="Y142" i="24"/>
  <c r="AG142" i="24"/>
  <c r="AY142" i="24"/>
  <c r="AO142" i="24"/>
  <c r="AP142" i="24"/>
  <c r="I142" i="24"/>
  <c r="AW142" i="24"/>
  <c r="AQ142" i="24"/>
  <c r="AH142" i="24"/>
  <c r="AS142" i="24"/>
  <c r="BC141" i="24"/>
  <c r="L142" i="24"/>
  <c r="AN142" i="24"/>
  <c r="AK142" i="24"/>
  <c r="O142" i="24"/>
  <c r="R142" i="24"/>
  <c r="D142" i="24"/>
  <c r="E142" i="24"/>
  <c r="J142" i="24"/>
  <c r="AA142" i="24"/>
  <c r="X142" i="24"/>
  <c r="G142" i="24"/>
  <c r="AM142" i="24"/>
  <c r="AH137" i="23" l="1"/>
  <c r="F137" i="23"/>
  <c r="C142" i="23"/>
  <c r="B142" i="23" s="1"/>
  <c r="BF141" i="23"/>
  <c r="BD141" i="23" s="1"/>
  <c r="BB141" i="23"/>
  <c r="BH141" i="23"/>
  <c r="BE141" i="23"/>
  <c r="K137" i="23"/>
  <c r="AD137" i="23"/>
  <c r="J137" i="23"/>
  <c r="D137" i="23"/>
  <c r="V137" i="23"/>
  <c r="U137" i="23"/>
  <c r="S137" i="23"/>
  <c r="W137" i="23"/>
  <c r="T137" i="23"/>
  <c r="Z137" i="23"/>
  <c r="Y137" i="23"/>
  <c r="X137" i="23"/>
  <c r="Q137" i="23"/>
  <c r="R137" i="23"/>
  <c r="O137" i="23"/>
  <c r="P137" i="23"/>
  <c r="M137" i="23"/>
  <c r="L137" i="23"/>
  <c r="I137" i="23"/>
  <c r="E137" i="23"/>
  <c r="AK137" i="23"/>
  <c r="AG137" i="23"/>
  <c r="AF137" i="23"/>
  <c r="AA137" i="23"/>
  <c r="AM137" i="23"/>
  <c r="AL137" i="23"/>
  <c r="AN137" i="23"/>
  <c r="BC140" i="23"/>
  <c r="AJ137" i="23"/>
  <c r="AP137" i="23"/>
  <c r="AI137" i="23"/>
  <c r="AO137" i="23"/>
  <c r="G137" i="23"/>
  <c r="H137" i="23"/>
  <c r="N137" i="23"/>
  <c r="AB137" i="23"/>
  <c r="AQ137" i="23"/>
  <c r="BI136" i="23"/>
  <c r="AC137" i="23"/>
  <c r="AE137" i="23"/>
  <c r="BJ140" i="23"/>
  <c r="A140" i="23"/>
  <c r="AP138" i="22"/>
  <c r="AK138" i="22"/>
  <c r="B142" i="22"/>
  <c r="A142" i="22"/>
  <c r="AB138" i="22"/>
  <c r="G138" i="22"/>
  <c r="AE138" i="22"/>
  <c r="AL138" i="22"/>
  <c r="AG138" i="22"/>
  <c r="E138" i="22"/>
  <c r="D138" i="22"/>
  <c r="AJ138" i="22"/>
  <c r="AI138" i="22"/>
  <c r="AH138" i="22"/>
  <c r="AC138" i="22"/>
  <c r="AD138" i="22"/>
  <c r="Z138" i="22"/>
  <c r="F138" i="22"/>
  <c r="H138" i="22"/>
  <c r="AA138" i="22"/>
  <c r="AO138" i="22"/>
  <c r="C138" i="22"/>
  <c r="AN138" i="22"/>
  <c r="AF138" i="22"/>
  <c r="Y138" i="22"/>
  <c r="AM138" i="22"/>
  <c r="BZ140" i="21"/>
  <c r="P140" i="21" s="1"/>
  <c r="B142" i="21"/>
  <c r="A142" i="21"/>
  <c r="I141" i="21"/>
  <c r="I141" i="22" s="1"/>
  <c r="BG141" i="21"/>
  <c r="BL141" i="21"/>
  <c r="N141" i="21"/>
  <c r="N141" i="22" s="1"/>
  <c r="H141" i="21"/>
  <c r="H141" i="22" s="1"/>
  <c r="BF141" i="21"/>
  <c r="BA141" i="21"/>
  <c r="C141" i="21"/>
  <c r="C141" i="22" s="1"/>
  <c r="BK141" i="21"/>
  <c r="BM141" i="21"/>
  <c r="O141" i="21"/>
  <c r="O141" i="22" s="1"/>
  <c r="F141" i="21"/>
  <c r="F141" i="22" s="1"/>
  <c r="BD141" i="21"/>
  <c r="BE141" i="21"/>
  <c r="G141" i="21"/>
  <c r="G141" i="22" s="1"/>
  <c r="BB141" i="21"/>
  <c r="D141" i="21"/>
  <c r="D141" i="22" s="1"/>
  <c r="AC139" i="21"/>
  <c r="AO139" i="21"/>
  <c r="I139" i="21"/>
  <c r="I139" i="22" s="1"/>
  <c r="E139" i="21"/>
  <c r="J139" i="21"/>
  <c r="J139" i="22" s="1"/>
  <c r="AH139" i="21"/>
  <c r="AP139" i="21"/>
  <c r="F139" i="21"/>
  <c r="AI139" i="21"/>
  <c r="D139" i="21"/>
  <c r="K139" i="21"/>
  <c r="K139" i="22" s="1"/>
  <c r="AB139" i="21"/>
  <c r="AE139" i="21"/>
  <c r="X139" i="21"/>
  <c r="X139" i="22" s="1"/>
  <c r="AK139" i="21"/>
  <c r="Z139" i="21"/>
  <c r="Y139" i="21"/>
  <c r="AN139" i="21"/>
  <c r="AD139" i="21"/>
  <c r="AF139" i="21"/>
  <c r="AJ139" i="21"/>
  <c r="AG139" i="21"/>
  <c r="AA139" i="21"/>
  <c r="AM139" i="21"/>
  <c r="AL139" i="21"/>
  <c r="C139" i="21"/>
  <c r="H139" i="21"/>
  <c r="H139" i="22" s="1"/>
  <c r="G139" i="21"/>
  <c r="E141" i="21"/>
  <c r="E141" i="22" s="1"/>
  <c r="BC141" i="21"/>
  <c r="BH141" i="21"/>
  <c r="J141" i="21"/>
  <c r="J141" i="22" s="1"/>
  <c r="AJ140" i="21"/>
  <c r="BJ141" i="21"/>
  <c r="BI141" i="21"/>
  <c r="AH142" i="20"/>
  <c r="L142" i="20"/>
  <c r="F142" i="20"/>
  <c r="Z142" i="20"/>
  <c r="Z142" i="21" s="1"/>
  <c r="Z142" i="22" s="1"/>
  <c r="AN142" i="20"/>
  <c r="AN142" i="21" s="1"/>
  <c r="AN142" i="22" s="1"/>
  <c r="E142" i="20"/>
  <c r="U142" i="20"/>
  <c r="U142" i="21" s="1"/>
  <c r="U142" i="22" s="1"/>
  <c r="AK142" i="20"/>
  <c r="S142" i="20"/>
  <c r="AI142" i="20"/>
  <c r="H142" i="20"/>
  <c r="P142" i="20"/>
  <c r="T142" i="20"/>
  <c r="T142" i="21" s="1"/>
  <c r="T142" i="22" s="1"/>
  <c r="N142" i="20"/>
  <c r="B142" i="20"/>
  <c r="AL142" i="20"/>
  <c r="I142" i="20"/>
  <c r="Y142" i="20"/>
  <c r="Y142" i="21" s="1"/>
  <c r="Y142" i="22" s="1"/>
  <c r="AO142" i="20"/>
  <c r="AO142" i="21" s="1"/>
  <c r="AO142" i="22" s="1"/>
  <c r="G142" i="20"/>
  <c r="W142" i="20"/>
  <c r="W142" i="21" s="1"/>
  <c r="W142" i="22" s="1"/>
  <c r="AM142" i="20"/>
  <c r="X142" i="20"/>
  <c r="X142" i="21" s="1"/>
  <c r="X142" i="22" s="1"/>
  <c r="AB142" i="20"/>
  <c r="AB142" i="21" s="1"/>
  <c r="AB142" i="22" s="1"/>
  <c r="V142" i="20"/>
  <c r="V142" i="21" s="1"/>
  <c r="V142" i="22" s="1"/>
  <c r="J142" i="20"/>
  <c r="AF142" i="20"/>
  <c r="AF142" i="21" s="1"/>
  <c r="AF142" i="22" s="1"/>
  <c r="M142" i="20"/>
  <c r="AC142" i="20"/>
  <c r="AC142" i="21" s="1"/>
  <c r="AC142" i="22" s="1"/>
  <c r="K142" i="20"/>
  <c r="AA142" i="20"/>
  <c r="AA142" i="21" s="1"/>
  <c r="AA142" i="22" s="1"/>
  <c r="A142" i="20"/>
  <c r="D142" i="20"/>
  <c r="C142" i="20"/>
  <c r="AP142" i="20"/>
  <c r="AD142" i="20"/>
  <c r="AD142" i="21" s="1"/>
  <c r="AD142" i="22" s="1"/>
  <c r="R142" i="20"/>
  <c r="AJ142" i="20"/>
  <c r="AJ142" i="21" s="1"/>
  <c r="AJ142" i="22" s="1"/>
  <c r="Q142" i="20"/>
  <c r="AG142" i="20"/>
  <c r="O142" i="20"/>
  <c r="AE142" i="20"/>
  <c r="AE142" i="21" s="1"/>
  <c r="AE142" i="22" s="1"/>
  <c r="BE144" i="18"/>
  <c r="BE144" i="24" s="1"/>
  <c r="BD145" i="18"/>
  <c r="AC143" i="24"/>
  <c r="S143" i="24"/>
  <c r="F143" i="24"/>
  <c r="BC142" i="24"/>
  <c r="C143" i="24"/>
  <c r="AO143" i="24"/>
  <c r="H143" i="24"/>
  <c r="AT143" i="24"/>
  <c r="AG143" i="24"/>
  <c r="J143" i="24"/>
  <c r="AY143" i="24"/>
  <c r="AL143" i="24"/>
  <c r="D143" i="24"/>
  <c r="Y143" i="24"/>
  <c r="O143" i="24"/>
  <c r="B143" i="24"/>
  <c r="AQ143" i="24"/>
  <c r="AD143" i="24"/>
  <c r="AF143" i="24"/>
  <c r="Q143" i="24"/>
  <c r="G143" i="24"/>
  <c r="AS143" i="24"/>
  <c r="AI143" i="24"/>
  <c r="V143" i="24"/>
  <c r="X143" i="24"/>
  <c r="I143" i="24"/>
  <c r="AX143" i="24"/>
  <c r="AZ143" i="24"/>
  <c r="AK143" i="24"/>
  <c r="AA143" i="24"/>
  <c r="N143" i="24"/>
  <c r="AN143" i="24"/>
  <c r="A143" i="24"/>
  <c r="AP143" i="24"/>
  <c r="T143" i="24"/>
  <c r="AU143" i="24"/>
  <c r="AH143" i="24"/>
  <c r="AV143" i="24"/>
  <c r="U143" i="24"/>
  <c r="K143" i="24"/>
  <c r="AR143" i="24"/>
  <c r="AW143" i="24"/>
  <c r="AM143" i="24"/>
  <c r="Z143" i="24"/>
  <c r="P143" i="24"/>
  <c r="M143" i="24"/>
  <c r="L143" i="24"/>
  <c r="AE143" i="24"/>
  <c r="R143" i="24"/>
  <c r="E143" i="24"/>
  <c r="AJ143" i="24"/>
  <c r="W143" i="24"/>
  <c r="BB142" i="24"/>
  <c r="BA142" i="24"/>
  <c r="AB143" i="24"/>
  <c r="AP140" i="21" l="1"/>
  <c r="J140" i="21"/>
  <c r="S140" i="21"/>
  <c r="I140" i="21"/>
  <c r="O140" i="21"/>
  <c r="W140" i="21"/>
  <c r="U140" i="21"/>
  <c r="AN138" i="23"/>
  <c r="N140" i="21"/>
  <c r="AN140" i="21"/>
  <c r="T140" i="21"/>
  <c r="L140" i="21"/>
  <c r="AL139" i="22"/>
  <c r="BB142" i="23"/>
  <c r="BH142" i="23"/>
  <c r="C143" i="23"/>
  <c r="B143" i="23" s="1"/>
  <c r="BE142" i="23"/>
  <c r="BF142" i="23"/>
  <c r="BD142" i="23" s="1"/>
  <c r="AO138" i="23"/>
  <c r="I138" i="23"/>
  <c r="AD138" i="23"/>
  <c r="E138" i="23"/>
  <c r="AF138" i="23"/>
  <c r="A141" i="23"/>
  <c r="BJ141" i="23"/>
  <c r="D138" i="23"/>
  <c r="S138" i="23"/>
  <c r="U138" i="23"/>
  <c r="V138" i="23"/>
  <c r="R138" i="23"/>
  <c r="W138" i="23"/>
  <c r="T138" i="23"/>
  <c r="X138" i="23"/>
  <c r="Q138" i="23"/>
  <c r="N138" i="23"/>
  <c r="L138" i="23"/>
  <c r="P138" i="23"/>
  <c r="M138" i="23"/>
  <c r="O138" i="23"/>
  <c r="G138" i="23"/>
  <c r="AI138" i="23"/>
  <c r="F138" i="23"/>
  <c r="H138" i="23"/>
  <c r="AL138" i="23"/>
  <c r="Z138" i="23"/>
  <c r="AP138" i="23"/>
  <c r="AA138" i="23"/>
  <c r="AJ138" i="23"/>
  <c r="AH138" i="23"/>
  <c r="AC138" i="23"/>
  <c r="AQ138" i="23"/>
  <c r="J138" i="23"/>
  <c r="BI137" i="23"/>
  <c r="K138" i="23"/>
  <c r="BC141" i="23"/>
  <c r="AG138" i="23"/>
  <c r="AB138" i="23"/>
  <c r="AE138" i="23"/>
  <c r="AK138" i="23"/>
  <c r="AM138" i="23"/>
  <c r="Y138" i="23"/>
  <c r="V140" i="21"/>
  <c r="AO140" i="21"/>
  <c r="G139" i="22"/>
  <c r="Q140" i="21"/>
  <c r="R140" i="21"/>
  <c r="C139" i="22"/>
  <c r="X140" i="21"/>
  <c r="A143" i="22"/>
  <c r="B143" i="22"/>
  <c r="AG139" i="22"/>
  <c r="AN139" i="22"/>
  <c r="D139" i="22"/>
  <c r="AH139" i="22"/>
  <c r="AO139" i="22"/>
  <c r="AJ139" i="22"/>
  <c r="Y139" i="22"/>
  <c r="AE139" i="22"/>
  <c r="AI139" i="22"/>
  <c r="AC139" i="22"/>
  <c r="AM139" i="22"/>
  <c r="AF139" i="22"/>
  <c r="Z139" i="22"/>
  <c r="AB139" i="22"/>
  <c r="F139" i="22"/>
  <c r="E139" i="22"/>
  <c r="AA139" i="22"/>
  <c r="AD139" i="22"/>
  <c r="AK139" i="22"/>
  <c r="AP139" i="22"/>
  <c r="A143" i="21"/>
  <c r="B143" i="21"/>
  <c r="BK142" i="21"/>
  <c r="G142" i="21"/>
  <c r="G142" i="22" s="1"/>
  <c r="BE142" i="21"/>
  <c r="BF142" i="21"/>
  <c r="BD142" i="21"/>
  <c r="F142" i="21"/>
  <c r="F142" i="22" s="1"/>
  <c r="BA142" i="21"/>
  <c r="BI142" i="21"/>
  <c r="BH142" i="21"/>
  <c r="BL142" i="21"/>
  <c r="N142" i="21"/>
  <c r="N142" i="22" s="1"/>
  <c r="BC142" i="21"/>
  <c r="BJ142" i="21"/>
  <c r="O142" i="21"/>
  <c r="O142" i="22" s="1"/>
  <c r="BM142" i="21"/>
  <c r="BB142" i="21"/>
  <c r="BG142" i="21"/>
  <c r="BZ141" i="21"/>
  <c r="Q143" i="20"/>
  <c r="Q143" i="21" s="1"/>
  <c r="Q143" i="22" s="1"/>
  <c r="U143" i="20"/>
  <c r="U143" i="21" s="1"/>
  <c r="U143" i="22" s="1"/>
  <c r="AC143" i="20"/>
  <c r="K143" i="20"/>
  <c r="AA143" i="20"/>
  <c r="AA143" i="21" s="1"/>
  <c r="AA143" i="22" s="1"/>
  <c r="H143" i="20"/>
  <c r="X143" i="20"/>
  <c r="X143" i="21" s="1"/>
  <c r="X143" i="22" s="1"/>
  <c r="AN143" i="20"/>
  <c r="AN143" i="21" s="1"/>
  <c r="AN143" i="22" s="1"/>
  <c r="A143" i="20"/>
  <c r="R143" i="20"/>
  <c r="R143" i="21" s="1"/>
  <c r="R143" i="22" s="1"/>
  <c r="AH143" i="20"/>
  <c r="AO143" i="20"/>
  <c r="AO143" i="21" s="1"/>
  <c r="AO143" i="22" s="1"/>
  <c r="AG143" i="20"/>
  <c r="AK143" i="20"/>
  <c r="O143" i="20"/>
  <c r="AE143" i="20"/>
  <c r="L143" i="20"/>
  <c r="AB143" i="20"/>
  <c r="AB143" i="21" s="1"/>
  <c r="AB143" i="22" s="1"/>
  <c r="F143" i="20"/>
  <c r="V143" i="20"/>
  <c r="V143" i="21" s="1"/>
  <c r="V143" i="22" s="1"/>
  <c r="AL143" i="20"/>
  <c r="I143" i="20"/>
  <c r="B143" i="20"/>
  <c r="S143" i="20"/>
  <c r="S143" i="21" s="1"/>
  <c r="S143" i="22" s="1"/>
  <c r="AI143" i="20"/>
  <c r="P143" i="20"/>
  <c r="AF143" i="20"/>
  <c r="J143" i="20"/>
  <c r="Z143" i="20"/>
  <c r="Z143" i="21" s="1"/>
  <c r="Z143" i="22" s="1"/>
  <c r="AP143" i="20"/>
  <c r="AP143" i="21" s="1"/>
  <c r="AP143" i="22" s="1"/>
  <c r="Y143" i="20"/>
  <c r="Y143" i="21" s="1"/>
  <c r="Y143" i="22" s="1"/>
  <c r="E143" i="20"/>
  <c r="M143" i="20"/>
  <c r="G143" i="20"/>
  <c r="W143" i="20"/>
  <c r="W143" i="21" s="1"/>
  <c r="W143" i="22" s="1"/>
  <c r="AM143" i="20"/>
  <c r="AM143" i="21" s="1"/>
  <c r="AM143" i="22" s="1"/>
  <c r="D143" i="20"/>
  <c r="C143" i="20"/>
  <c r="T143" i="20"/>
  <c r="T143" i="21" s="1"/>
  <c r="T143" i="22" s="1"/>
  <c r="AJ143" i="20"/>
  <c r="N143" i="20"/>
  <c r="AD143" i="20"/>
  <c r="BE145" i="18"/>
  <c r="BE145" i="24" s="1"/>
  <c r="BD146" i="18"/>
  <c r="J144" i="24"/>
  <c r="S144" i="24"/>
  <c r="O144" i="24"/>
  <c r="AS144" i="24"/>
  <c r="AJ144" i="24"/>
  <c r="I144" i="24"/>
  <c r="AX144" i="24"/>
  <c r="AK144" i="24"/>
  <c r="K144" i="24"/>
  <c r="AB144" i="24"/>
  <c r="N144" i="24"/>
  <c r="BB143" i="24"/>
  <c r="AV144" i="24"/>
  <c r="AH144" i="24"/>
  <c r="U144" i="24"/>
  <c r="AE144" i="24"/>
  <c r="L144" i="24"/>
  <c r="AW144" i="24"/>
  <c r="C144" i="24"/>
  <c r="AN144" i="24"/>
  <c r="Z144" i="24"/>
  <c r="M144" i="24"/>
  <c r="AU144" i="24"/>
  <c r="D144" i="24"/>
  <c r="AO144" i="24"/>
  <c r="AA144" i="24"/>
  <c r="AF144" i="24"/>
  <c r="R144" i="24"/>
  <c r="E144" i="24"/>
  <c r="BC143" i="24"/>
  <c r="AT144" i="24"/>
  <c r="AG144" i="24"/>
  <c r="AM144" i="24"/>
  <c r="X144" i="24"/>
  <c r="AY144" i="24"/>
  <c r="AZ144" i="24"/>
  <c r="AL144" i="24"/>
  <c r="Y144" i="24"/>
  <c r="G144" i="24"/>
  <c r="P144" i="24"/>
  <c r="B144" i="24"/>
  <c r="AR144" i="24"/>
  <c r="AD144" i="24"/>
  <c r="Q144" i="24"/>
  <c r="H144" i="24"/>
  <c r="AQ144" i="24"/>
  <c r="V144" i="24"/>
  <c r="BA143" i="24"/>
  <c r="A144" i="24"/>
  <c r="AP144" i="24"/>
  <c r="AC144" i="24"/>
  <c r="W144" i="24"/>
  <c r="T144" i="24"/>
  <c r="F144" i="24"/>
  <c r="AI144" i="24"/>
  <c r="P140" i="22" l="1"/>
  <c r="N140" i="22"/>
  <c r="L140" i="22"/>
  <c r="Q140" i="22"/>
  <c r="V140" i="22"/>
  <c r="AJ140" i="22"/>
  <c r="AB139" i="23"/>
  <c r="I140" i="22"/>
  <c r="I139" i="23"/>
  <c r="AO140" i="22"/>
  <c r="BC142" i="23"/>
  <c r="BF143" i="23"/>
  <c r="BD143" i="23" s="1"/>
  <c r="BE143" i="23"/>
  <c r="C144" i="23"/>
  <c r="B144" i="23" s="1"/>
  <c r="BB143" i="23"/>
  <c r="BH143" i="23"/>
  <c r="AA139" i="23"/>
  <c r="Z139" i="23"/>
  <c r="AP139" i="23"/>
  <c r="AH139" i="23"/>
  <c r="H139" i="23"/>
  <c r="AQ139" i="23"/>
  <c r="AG139" i="23"/>
  <c r="AD139" i="23"/>
  <c r="AK139" i="23"/>
  <c r="AI139" i="23"/>
  <c r="D139" i="23"/>
  <c r="W139" i="23"/>
  <c r="R139" i="23"/>
  <c r="X139" i="23"/>
  <c r="S139" i="23"/>
  <c r="U139" i="23"/>
  <c r="Q139" i="23"/>
  <c r="T139" i="23"/>
  <c r="V139" i="23"/>
  <c r="P139" i="23"/>
  <c r="M139" i="23"/>
  <c r="O139" i="23"/>
  <c r="N139" i="23"/>
  <c r="Y139" i="23"/>
  <c r="A142" i="23"/>
  <c r="BJ142" i="23"/>
  <c r="AL139" i="23"/>
  <c r="J140" i="22"/>
  <c r="G139" i="23"/>
  <c r="AN139" i="23"/>
  <c r="AJ139" i="23"/>
  <c r="S140" i="22"/>
  <c r="E139" i="23"/>
  <c r="J139" i="23"/>
  <c r="BI138" i="23"/>
  <c r="K139" i="23"/>
  <c r="F139" i="23"/>
  <c r="U140" i="22"/>
  <c r="AE139" i="23"/>
  <c r="R140" i="22"/>
  <c r="AC139" i="23"/>
  <c r="AF139" i="23"/>
  <c r="X140" i="22"/>
  <c r="AO139" i="23"/>
  <c r="L139" i="23"/>
  <c r="AM139" i="23"/>
  <c r="AN140" i="22"/>
  <c r="AP140" i="22"/>
  <c r="O140" i="22"/>
  <c r="T140" i="22"/>
  <c r="W140" i="22"/>
  <c r="A144" i="22"/>
  <c r="B144" i="22"/>
  <c r="A144" i="21"/>
  <c r="B144" i="21"/>
  <c r="BC143" i="21"/>
  <c r="BH143" i="21"/>
  <c r="J143" i="21"/>
  <c r="J143" i="22" s="1"/>
  <c r="BI143" i="21"/>
  <c r="K143" i="21"/>
  <c r="K143" i="22" s="1"/>
  <c r="Z141" i="21"/>
  <c r="L141" i="21"/>
  <c r="Q141" i="21"/>
  <c r="AA141" i="21"/>
  <c r="AI141" i="21"/>
  <c r="R141" i="21"/>
  <c r="T141" i="21"/>
  <c r="P141" i="21"/>
  <c r="S141" i="21"/>
  <c r="AB141" i="21"/>
  <c r="AJ141" i="21"/>
  <c r="Y141" i="21"/>
  <c r="K141" i="21"/>
  <c r="AC141" i="21"/>
  <c r="AK141" i="21"/>
  <c r="W141" i="21"/>
  <c r="M141" i="21"/>
  <c r="X141" i="21"/>
  <c r="BD143" i="21"/>
  <c r="BM143" i="21"/>
  <c r="BA143" i="21"/>
  <c r="BE143" i="21"/>
  <c r="I143" i="21"/>
  <c r="I143" i="22" s="1"/>
  <c r="BG143" i="21"/>
  <c r="BF143" i="21"/>
  <c r="BZ142" i="21"/>
  <c r="BL143" i="21"/>
  <c r="BB143" i="21"/>
  <c r="BK143" i="21"/>
  <c r="BJ143" i="21"/>
  <c r="H144" i="20"/>
  <c r="AB144" i="20"/>
  <c r="AJ144" i="20"/>
  <c r="J144" i="20"/>
  <c r="Z144" i="20"/>
  <c r="Z144" i="21" s="1"/>
  <c r="Z144" i="22" s="1"/>
  <c r="AP144" i="20"/>
  <c r="G144" i="20"/>
  <c r="W144" i="20"/>
  <c r="W144" i="21" s="1"/>
  <c r="W144" i="22" s="1"/>
  <c r="AM144" i="20"/>
  <c r="E144" i="20"/>
  <c r="U144" i="20"/>
  <c r="U144" i="21" s="1"/>
  <c r="U144" i="22" s="1"/>
  <c r="AK144" i="20"/>
  <c r="X144" i="20"/>
  <c r="X144" i="21" s="1"/>
  <c r="X144" i="22" s="1"/>
  <c r="N144" i="20"/>
  <c r="AD144" i="20"/>
  <c r="K144" i="20"/>
  <c r="AA144" i="20"/>
  <c r="AA144" i="21" s="1"/>
  <c r="AA144" i="22" s="1"/>
  <c r="I144" i="20"/>
  <c r="Y144" i="20"/>
  <c r="Y144" i="21" s="1"/>
  <c r="Y144" i="22" s="1"/>
  <c r="AO144" i="20"/>
  <c r="P144" i="20"/>
  <c r="P144" i="21" s="1"/>
  <c r="P144" i="22" s="1"/>
  <c r="AN144" i="20"/>
  <c r="D144" i="20"/>
  <c r="C144" i="20"/>
  <c r="A144" i="20"/>
  <c r="R144" i="20"/>
  <c r="R144" i="21" s="1"/>
  <c r="R144" i="22" s="1"/>
  <c r="AH144" i="20"/>
  <c r="O144" i="20"/>
  <c r="AE144" i="20"/>
  <c r="M144" i="20"/>
  <c r="AC144" i="20"/>
  <c r="AF144" i="20"/>
  <c r="L144" i="20"/>
  <c r="T144" i="20"/>
  <c r="T144" i="21" s="1"/>
  <c r="T144" i="22" s="1"/>
  <c r="F144" i="20"/>
  <c r="V144" i="20"/>
  <c r="V144" i="21" s="1"/>
  <c r="V144" i="22" s="1"/>
  <c r="AL144" i="20"/>
  <c r="B144" i="20"/>
  <c r="S144" i="20"/>
  <c r="S144" i="21" s="1"/>
  <c r="S144" i="22" s="1"/>
  <c r="AI144" i="20"/>
  <c r="Q144" i="20"/>
  <c r="Q144" i="21" s="1"/>
  <c r="Q144" i="22" s="1"/>
  <c r="AG144" i="20"/>
  <c r="BE146" i="18"/>
  <c r="BE146" i="24" s="1"/>
  <c r="BD147" i="18"/>
  <c r="AE145" i="24"/>
  <c r="Q145" i="24"/>
  <c r="H145" i="24"/>
  <c r="BA144" i="24"/>
  <c r="AS145" i="24"/>
  <c r="AJ145" i="24"/>
  <c r="AT145" i="24"/>
  <c r="W145" i="24"/>
  <c r="I145" i="24"/>
  <c r="AP145" i="24"/>
  <c r="AY145" i="24"/>
  <c r="AK145" i="24"/>
  <c r="AB145" i="24"/>
  <c r="N145" i="24"/>
  <c r="AW145" i="24"/>
  <c r="AN145" i="24"/>
  <c r="B145" i="24"/>
  <c r="AA145" i="24"/>
  <c r="D145" i="24"/>
  <c r="BC144" i="24"/>
  <c r="Z145" i="24"/>
  <c r="AG145" i="24"/>
  <c r="K145" i="24"/>
  <c r="AX145" i="24"/>
  <c r="Y145" i="24"/>
  <c r="F145" i="24"/>
  <c r="AR145" i="24"/>
  <c r="O145" i="24"/>
  <c r="A145" i="24"/>
  <c r="J145" i="24"/>
  <c r="AQ145" i="24"/>
  <c r="AC145" i="24"/>
  <c r="T145" i="24"/>
  <c r="V145" i="24"/>
  <c r="G145" i="24"/>
  <c r="AV145" i="24"/>
  <c r="AH145" i="24"/>
  <c r="AI145" i="24"/>
  <c r="U145" i="24"/>
  <c r="L145" i="24"/>
  <c r="BB144" i="24"/>
  <c r="M145" i="24"/>
  <c r="AO145" i="24"/>
  <c r="AF145" i="24"/>
  <c r="AD145" i="24"/>
  <c r="S145" i="24"/>
  <c r="E145" i="24"/>
  <c r="AU145" i="24"/>
  <c r="X145" i="24"/>
  <c r="AL145" i="24"/>
  <c r="AZ145" i="24"/>
  <c r="AM145" i="24"/>
  <c r="P145" i="24"/>
  <c r="C145" i="24"/>
  <c r="R145" i="24"/>
  <c r="X140" i="23" l="1"/>
  <c r="BE144" i="23"/>
  <c r="BB144" i="23"/>
  <c r="BH144" i="23"/>
  <c r="C145" i="23"/>
  <c r="B145" i="23" s="1"/>
  <c r="BF144" i="23"/>
  <c r="BD144" i="23" s="1"/>
  <c r="BC144" i="23" s="1"/>
  <c r="K140" i="23"/>
  <c r="AQ140" i="23"/>
  <c r="S140" i="23"/>
  <c r="O140" i="23"/>
  <c r="AD140" i="23"/>
  <c r="L140" i="23"/>
  <c r="AM140" i="23"/>
  <c r="AF140" i="23"/>
  <c r="AJ140" i="23"/>
  <c r="J140" i="23"/>
  <c r="AO140" i="23"/>
  <c r="BI139" i="23"/>
  <c r="AH140" i="23"/>
  <c r="AL140" i="23"/>
  <c r="N140" i="23"/>
  <c r="I140" i="23"/>
  <c r="AI140" i="23"/>
  <c r="AK140" i="23"/>
  <c r="W140" i="23"/>
  <c r="AP140" i="23"/>
  <c r="X141" i="22"/>
  <c r="U140" i="23"/>
  <c r="V140" i="23"/>
  <c r="M140" i="23"/>
  <c r="F140" i="23"/>
  <c r="AA140" i="23"/>
  <c r="AE140" i="23"/>
  <c r="G140" i="23"/>
  <c r="AN140" i="23"/>
  <c r="AG140" i="23"/>
  <c r="A143" i="23"/>
  <c r="BJ143" i="23"/>
  <c r="Y140" i="23"/>
  <c r="T140" i="23"/>
  <c r="P140" i="23"/>
  <c r="Q140" i="23"/>
  <c r="H140" i="23"/>
  <c r="AC140" i="23"/>
  <c r="D140" i="23"/>
  <c r="AB140" i="23"/>
  <c r="Z140" i="23"/>
  <c r="E140" i="23"/>
  <c r="R140" i="23"/>
  <c r="BC143" i="23"/>
  <c r="M141" i="22"/>
  <c r="B145" i="22"/>
  <c r="A145" i="22"/>
  <c r="AK141" i="22"/>
  <c r="AJ141" i="22"/>
  <c r="T141" i="22"/>
  <c r="Q141" i="22"/>
  <c r="AC141" i="22"/>
  <c r="AB141" i="22"/>
  <c r="R141" i="22"/>
  <c r="L141" i="22"/>
  <c r="K141" i="22"/>
  <c r="S141" i="22"/>
  <c r="AI141" i="22"/>
  <c r="Z141" i="22"/>
  <c r="W141" i="22"/>
  <c r="Y141" i="22"/>
  <c r="P141" i="22"/>
  <c r="AA141" i="22"/>
  <c r="B145" i="21"/>
  <c r="A145" i="21"/>
  <c r="BK144" i="21"/>
  <c r="BG144" i="21"/>
  <c r="N144" i="21"/>
  <c r="N144" i="22" s="1"/>
  <c r="BL144" i="21"/>
  <c r="BC144" i="21"/>
  <c r="BJ144" i="21"/>
  <c r="BF144" i="21"/>
  <c r="H144" i="21"/>
  <c r="H144" i="22" s="1"/>
  <c r="M142" i="21"/>
  <c r="P142" i="21"/>
  <c r="C142" i="21"/>
  <c r="J142" i="21"/>
  <c r="R142" i="21"/>
  <c r="I142" i="21"/>
  <c r="AK142" i="21"/>
  <c r="H142" i="21"/>
  <c r="H142" i="22" s="1"/>
  <c r="AI142" i="21"/>
  <c r="L142" i="21"/>
  <c r="S142" i="21"/>
  <c r="S142" i="22" s="1"/>
  <c r="AG142" i="21"/>
  <c r="Q142" i="21"/>
  <c r="K142" i="21"/>
  <c r="AM142" i="21"/>
  <c r="AM142" i="22" s="1"/>
  <c r="D142" i="21"/>
  <c r="AH142" i="21"/>
  <c r="AL142" i="21"/>
  <c r="AP142" i="21"/>
  <c r="E142" i="21"/>
  <c r="O144" i="21"/>
  <c r="O144" i="22" s="1"/>
  <c r="BM144" i="21"/>
  <c r="C144" i="21"/>
  <c r="C144" i="22" s="1"/>
  <c r="BA144" i="21"/>
  <c r="BI144" i="21"/>
  <c r="BH144" i="21"/>
  <c r="BD144" i="21"/>
  <c r="BB144" i="21"/>
  <c r="D144" i="21"/>
  <c r="D144" i="22" s="1"/>
  <c r="BE144" i="21"/>
  <c r="BZ143" i="21"/>
  <c r="O145" i="20"/>
  <c r="S145" i="20"/>
  <c r="AA145" i="20"/>
  <c r="M145" i="20"/>
  <c r="AC145" i="20"/>
  <c r="F145" i="20"/>
  <c r="V145" i="20"/>
  <c r="AL145" i="20"/>
  <c r="D145" i="20"/>
  <c r="C145" i="20"/>
  <c r="T145" i="20"/>
  <c r="AJ145" i="20"/>
  <c r="G145" i="20"/>
  <c r="AE145" i="20"/>
  <c r="AI145" i="20"/>
  <c r="Q145" i="20"/>
  <c r="AG145" i="20"/>
  <c r="J145" i="20"/>
  <c r="Z145" i="20"/>
  <c r="AP145" i="20"/>
  <c r="H145" i="20"/>
  <c r="X145" i="20"/>
  <c r="AN145" i="20"/>
  <c r="W145" i="20"/>
  <c r="E145" i="20"/>
  <c r="U145" i="20"/>
  <c r="AK145" i="20"/>
  <c r="N145" i="20"/>
  <c r="AD145" i="20"/>
  <c r="L145" i="20"/>
  <c r="AB145" i="20"/>
  <c r="AM145" i="20"/>
  <c r="B145" i="20"/>
  <c r="K145" i="20"/>
  <c r="I145" i="20"/>
  <c r="Y145" i="20"/>
  <c r="AO145" i="20"/>
  <c r="A145" i="20"/>
  <c r="R145" i="20"/>
  <c r="AH145" i="20"/>
  <c r="P145" i="20"/>
  <c r="AF145" i="20"/>
  <c r="BE147" i="18"/>
  <c r="BE147" i="24" s="1"/>
  <c r="BD148" i="18"/>
  <c r="AD146" i="24"/>
  <c r="T146" i="24"/>
  <c r="G146" i="24"/>
  <c r="BA145" i="24"/>
  <c r="AV146" i="24"/>
  <c r="AI146" i="24"/>
  <c r="AK146" i="24"/>
  <c r="V146" i="24"/>
  <c r="L146" i="24"/>
  <c r="AW146" i="24"/>
  <c r="AX146" i="24"/>
  <c r="AN146" i="24"/>
  <c r="AA146" i="24"/>
  <c r="E146" i="24"/>
  <c r="BC145" i="24"/>
  <c r="BB145" i="24"/>
  <c r="AJ146" i="24"/>
  <c r="J146" i="24"/>
  <c r="A146" i="24"/>
  <c r="AB146" i="24"/>
  <c r="B146" i="24"/>
  <c r="Y146" i="24"/>
  <c r="N146" i="24"/>
  <c r="D146" i="24"/>
  <c r="Q146" i="24"/>
  <c r="AP146" i="24"/>
  <c r="AF146" i="24"/>
  <c r="S146" i="24"/>
  <c r="AC146" i="24"/>
  <c r="F146" i="24"/>
  <c r="AU146" i="24"/>
  <c r="AO146" i="24"/>
  <c r="AH146" i="24"/>
  <c r="X146" i="24"/>
  <c r="K146" i="24"/>
  <c r="AZ146" i="24"/>
  <c r="AM146" i="24"/>
  <c r="I146" i="24"/>
  <c r="Z146" i="24"/>
  <c r="P146" i="24"/>
  <c r="C146" i="24"/>
  <c r="AR146" i="24"/>
  <c r="AE146" i="24"/>
  <c r="U146" i="24"/>
  <c r="R146" i="24"/>
  <c r="H146" i="24"/>
  <c r="AG146" i="24"/>
  <c r="AT146" i="24"/>
  <c r="W146" i="24"/>
  <c r="AS146" i="24"/>
  <c r="AY146" i="24"/>
  <c r="AL146" i="24"/>
  <c r="O146" i="24"/>
  <c r="M146" i="24"/>
  <c r="AQ146" i="24"/>
  <c r="X141" i="23" l="1"/>
  <c r="C146" i="23"/>
  <c r="B146" i="23" s="1"/>
  <c r="BF145" i="23"/>
  <c r="BD145" i="23" s="1"/>
  <c r="BB145" i="23"/>
  <c r="BH145" i="23"/>
  <c r="BE145" i="23"/>
  <c r="L141" i="23"/>
  <c r="J141" i="23"/>
  <c r="AF141" i="23"/>
  <c r="D141" i="23"/>
  <c r="AG141" i="23"/>
  <c r="F141" i="23"/>
  <c r="V141" i="23"/>
  <c r="AN141" i="23"/>
  <c r="O141" i="23"/>
  <c r="AP141" i="23"/>
  <c r="AQ141" i="23"/>
  <c r="AO141" i="23"/>
  <c r="W141" i="23"/>
  <c r="H141" i="23"/>
  <c r="AE141" i="23"/>
  <c r="AI141" i="23"/>
  <c r="E141" i="23"/>
  <c r="G141" i="23"/>
  <c r="AH141" i="23"/>
  <c r="K141" i="23"/>
  <c r="I141" i="23"/>
  <c r="P141" i="23"/>
  <c r="AM141" i="23"/>
  <c r="AL142" i="22"/>
  <c r="AB141" i="23"/>
  <c r="AA141" i="23"/>
  <c r="M141" i="23"/>
  <c r="R141" i="23"/>
  <c r="BI140" i="23"/>
  <c r="Q141" i="23"/>
  <c r="AJ141" i="23"/>
  <c r="S141" i="23"/>
  <c r="U141" i="23"/>
  <c r="A144" i="23"/>
  <c r="BJ144" i="23"/>
  <c r="Z141" i="23"/>
  <c r="T141" i="23"/>
  <c r="AC141" i="23"/>
  <c r="AK141" i="23"/>
  <c r="N141" i="23"/>
  <c r="AD141" i="23"/>
  <c r="AL141" i="23"/>
  <c r="Y141" i="23"/>
  <c r="AP142" i="22"/>
  <c r="AH142" i="22"/>
  <c r="E142" i="22"/>
  <c r="B146" i="22"/>
  <c r="A146" i="22"/>
  <c r="D142" i="22"/>
  <c r="AG142" i="22"/>
  <c r="J142" i="22"/>
  <c r="AK142" i="22"/>
  <c r="C142" i="22"/>
  <c r="K142" i="22"/>
  <c r="L142" i="22"/>
  <c r="I142" i="22"/>
  <c r="P142" i="22"/>
  <c r="Q142" i="22"/>
  <c r="AI142" i="22"/>
  <c r="R142" i="22"/>
  <c r="M142" i="22"/>
  <c r="B146" i="21"/>
  <c r="A146" i="21"/>
  <c r="BL145" i="21"/>
  <c r="N145" i="21"/>
  <c r="N145" i="22" s="1"/>
  <c r="M145" i="21"/>
  <c r="M145" i="22" s="1"/>
  <c r="BK145" i="21"/>
  <c r="AF143" i="21"/>
  <c r="AF143" i="22" s="1"/>
  <c r="O143" i="21"/>
  <c r="O143" i="22" s="1"/>
  <c r="P143" i="21"/>
  <c r="P143" i="22" s="1"/>
  <c r="H143" i="21"/>
  <c r="H143" i="22" s="1"/>
  <c r="N143" i="21"/>
  <c r="N143" i="22" s="1"/>
  <c r="AH143" i="21"/>
  <c r="AH143" i="22" s="1"/>
  <c r="C143" i="21"/>
  <c r="AI143" i="21"/>
  <c r="AG143" i="21"/>
  <c r="AG143" i="22" s="1"/>
  <c r="AJ143" i="21"/>
  <c r="AJ143" i="22" s="1"/>
  <c r="F143" i="21"/>
  <c r="F143" i="22" s="1"/>
  <c r="AC143" i="21"/>
  <c r="AC143" i="22" s="1"/>
  <c r="D143" i="21"/>
  <c r="AL143" i="21"/>
  <c r="AL143" i="22" s="1"/>
  <c r="E143" i="21"/>
  <c r="AE143" i="21"/>
  <c r="AE143" i="22" s="1"/>
  <c r="AD143" i="21"/>
  <c r="AD143" i="22" s="1"/>
  <c r="G143" i="21"/>
  <c r="G143" i="22" s="1"/>
  <c r="AK143" i="21"/>
  <c r="AK143" i="22" s="1"/>
  <c r="M143" i="21"/>
  <c r="L143" i="21"/>
  <c r="L143" i="22" s="1"/>
  <c r="I145" i="21"/>
  <c r="I145" i="22" s="1"/>
  <c r="BG145" i="21"/>
  <c r="BZ144" i="21"/>
  <c r="BI145" i="21"/>
  <c r="K145" i="21"/>
  <c r="K145" i="22" s="1"/>
  <c r="L145" i="21"/>
  <c r="L145" i="22" s="1"/>
  <c r="BJ145" i="21"/>
  <c r="BH145" i="21"/>
  <c r="J145" i="21"/>
  <c r="J145" i="22" s="1"/>
  <c r="BA145" i="21"/>
  <c r="BD145" i="21"/>
  <c r="BC145" i="21"/>
  <c r="H145" i="21"/>
  <c r="H145" i="22" s="1"/>
  <c r="BF145" i="21"/>
  <c r="BE145" i="21"/>
  <c r="BB145" i="21"/>
  <c r="BM145" i="21"/>
  <c r="F146" i="20"/>
  <c r="Z146" i="20"/>
  <c r="Z146" i="21" s="1"/>
  <c r="Z146" i="22" s="1"/>
  <c r="AH146" i="20"/>
  <c r="L146" i="20"/>
  <c r="AB146" i="20"/>
  <c r="AB146" i="21" s="1"/>
  <c r="AB146" i="22" s="1"/>
  <c r="I146" i="20"/>
  <c r="Y146" i="20"/>
  <c r="AO146" i="20"/>
  <c r="B146" i="20"/>
  <c r="S146" i="20"/>
  <c r="S146" i="21" s="1"/>
  <c r="S146" i="22" s="1"/>
  <c r="AI146" i="20"/>
  <c r="AI146" i="21" s="1"/>
  <c r="AI146" i="22" s="1"/>
  <c r="N146" i="20"/>
  <c r="V146" i="20"/>
  <c r="V146" i="21" s="1"/>
  <c r="V146" i="22" s="1"/>
  <c r="AP146" i="20"/>
  <c r="AP146" i="21" s="1"/>
  <c r="AP146" i="22" s="1"/>
  <c r="P146" i="20"/>
  <c r="P146" i="21" s="1"/>
  <c r="P146" i="22" s="1"/>
  <c r="AF146" i="20"/>
  <c r="M146" i="20"/>
  <c r="AC146" i="20"/>
  <c r="AC146" i="21" s="1"/>
  <c r="AC146" i="22" s="1"/>
  <c r="G146" i="20"/>
  <c r="W146" i="20"/>
  <c r="W146" i="21" s="1"/>
  <c r="W146" i="22" s="1"/>
  <c r="AM146" i="20"/>
  <c r="AD146" i="20"/>
  <c r="AD146" i="21" s="1"/>
  <c r="AD146" i="22" s="1"/>
  <c r="AL146" i="20"/>
  <c r="A146" i="20"/>
  <c r="D146" i="20"/>
  <c r="C146" i="20"/>
  <c r="T146" i="20"/>
  <c r="T146" i="21" s="1"/>
  <c r="T146" i="22" s="1"/>
  <c r="AJ146" i="20"/>
  <c r="Q146" i="20"/>
  <c r="Q146" i="21" s="1"/>
  <c r="Q146" i="22" s="1"/>
  <c r="AG146" i="20"/>
  <c r="AG146" i="21" s="1"/>
  <c r="AG146" i="22" s="1"/>
  <c r="K146" i="20"/>
  <c r="AA146" i="20"/>
  <c r="AA146" i="21" s="1"/>
  <c r="AA146" i="22" s="1"/>
  <c r="J146" i="20"/>
  <c r="R146" i="20"/>
  <c r="R146" i="21" s="1"/>
  <c r="R146" i="22" s="1"/>
  <c r="H146" i="20"/>
  <c r="X146" i="20"/>
  <c r="X146" i="21" s="1"/>
  <c r="X146" i="22" s="1"/>
  <c r="AN146" i="20"/>
  <c r="E146" i="20"/>
  <c r="U146" i="20"/>
  <c r="U146" i="21" s="1"/>
  <c r="U146" i="22" s="1"/>
  <c r="AK146" i="20"/>
  <c r="O146" i="20"/>
  <c r="AE146" i="20"/>
  <c r="AE146" i="21" s="1"/>
  <c r="AE146" i="22" s="1"/>
  <c r="BE148" i="18"/>
  <c r="BD149" i="18"/>
  <c r="AS147" i="24"/>
  <c r="AI147" i="24"/>
  <c r="V147" i="24"/>
  <c r="AJ147" i="24"/>
  <c r="I147" i="24"/>
  <c r="AX147" i="24"/>
  <c r="AV147" i="24"/>
  <c r="AK147" i="24"/>
  <c r="AA147" i="24"/>
  <c r="N147" i="24"/>
  <c r="T147" i="24"/>
  <c r="A147" i="24"/>
  <c r="AP147" i="24"/>
  <c r="P147" i="24"/>
  <c r="M147" i="24"/>
  <c r="H147" i="24"/>
  <c r="AE147" i="24"/>
  <c r="R147" i="24"/>
  <c r="E147" i="24"/>
  <c r="AF147" i="24"/>
  <c r="W147" i="24"/>
  <c r="AY147" i="24"/>
  <c r="AL147" i="24"/>
  <c r="AR147" i="24"/>
  <c r="Y147" i="24"/>
  <c r="O147" i="24"/>
  <c r="B147" i="24"/>
  <c r="BA146" i="24"/>
  <c r="AC147" i="24"/>
  <c r="S147" i="24"/>
  <c r="F147" i="24"/>
  <c r="BC146" i="24"/>
  <c r="AU147" i="24"/>
  <c r="AH147" i="24"/>
  <c r="AB147" i="24"/>
  <c r="U147" i="24"/>
  <c r="K147" i="24"/>
  <c r="AN147" i="24"/>
  <c r="AW147" i="24"/>
  <c r="AM147" i="24"/>
  <c r="Z147" i="24"/>
  <c r="AZ147" i="24"/>
  <c r="C147" i="24"/>
  <c r="AO147" i="24"/>
  <c r="D147" i="24"/>
  <c r="AT147" i="24"/>
  <c r="AG147" i="24"/>
  <c r="J147" i="24"/>
  <c r="BB146" i="24"/>
  <c r="AQ147" i="24"/>
  <c r="AD147" i="24"/>
  <c r="L147" i="24"/>
  <c r="Q147" i="24"/>
  <c r="G147" i="24"/>
  <c r="X147" i="24"/>
  <c r="AN142" i="23" l="1"/>
  <c r="S142" i="23"/>
  <c r="BH146" i="23"/>
  <c r="BB146" i="23"/>
  <c r="C147" i="23"/>
  <c r="B147" i="23" s="1"/>
  <c r="BE146" i="23"/>
  <c r="BF146" i="23"/>
  <c r="BD146" i="23" s="1"/>
  <c r="R142" i="23"/>
  <c r="L142" i="23"/>
  <c r="AH142" i="23"/>
  <c r="F142" i="23"/>
  <c r="N142" i="23"/>
  <c r="Q142" i="23"/>
  <c r="D142" i="23"/>
  <c r="AB142" i="23"/>
  <c r="V142" i="23"/>
  <c r="AD142" i="23"/>
  <c r="AE142" i="23"/>
  <c r="AG142" i="23"/>
  <c r="X142" i="23"/>
  <c r="AC142" i="23"/>
  <c r="Y142" i="23"/>
  <c r="Z142" i="23"/>
  <c r="U142" i="23"/>
  <c r="AA142" i="23"/>
  <c r="W142" i="23"/>
  <c r="AP142" i="23"/>
  <c r="AF142" i="23"/>
  <c r="AO142" i="23"/>
  <c r="AK142" i="23"/>
  <c r="P142" i="23"/>
  <c r="O142" i="23"/>
  <c r="G142" i="23"/>
  <c r="H142" i="23"/>
  <c r="E142" i="23"/>
  <c r="AI142" i="23"/>
  <c r="J142" i="23"/>
  <c r="AL142" i="23"/>
  <c r="AQ142" i="23"/>
  <c r="T142" i="23"/>
  <c r="BC145" i="23"/>
  <c r="AJ142" i="23"/>
  <c r="M142" i="23"/>
  <c r="K142" i="23"/>
  <c r="I142" i="23"/>
  <c r="AM142" i="23"/>
  <c r="BI141" i="23"/>
  <c r="BJ145" i="23"/>
  <c r="A145" i="23"/>
  <c r="A147" i="22"/>
  <c r="B147" i="22"/>
  <c r="E143" i="22"/>
  <c r="C143" i="22"/>
  <c r="D143" i="22"/>
  <c r="M143" i="22"/>
  <c r="AI143" i="22"/>
  <c r="A147" i="21"/>
  <c r="B147" i="21"/>
  <c r="BF146" i="21"/>
  <c r="H146" i="21"/>
  <c r="H146" i="22" s="1"/>
  <c r="K146" i="21"/>
  <c r="K146" i="22" s="1"/>
  <c r="BI146" i="21"/>
  <c r="BE146" i="21"/>
  <c r="BC146" i="21"/>
  <c r="BA146" i="21"/>
  <c r="BG146" i="21"/>
  <c r="M144" i="21"/>
  <c r="AP144" i="21"/>
  <c r="L144" i="21"/>
  <c r="K144" i="21"/>
  <c r="AH144" i="21"/>
  <c r="G144" i="21"/>
  <c r="AN144" i="21"/>
  <c r="AB144" i="21"/>
  <c r="AE144" i="21"/>
  <c r="AI144" i="21"/>
  <c r="F144" i="21"/>
  <c r="AG144" i="21"/>
  <c r="AL144" i="21"/>
  <c r="AM144" i="21"/>
  <c r="AF144" i="21"/>
  <c r="AK144" i="21"/>
  <c r="AJ144" i="21"/>
  <c r="I144" i="21"/>
  <c r="E144" i="21"/>
  <c r="AO144" i="21"/>
  <c r="J144" i="21"/>
  <c r="AC144" i="21"/>
  <c r="AD144" i="21"/>
  <c r="O146" i="21"/>
  <c r="O146" i="22" s="1"/>
  <c r="BM146" i="21"/>
  <c r="BH146" i="21"/>
  <c r="BB146" i="21"/>
  <c r="BK146" i="21"/>
  <c r="M146" i="21"/>
  <c r="M146" i="22" s="1"/>
  <c r="BD146" i="21"/>
  <c r="BZ145" i="21"/>
  <c r="BL146" i="21"/>
  <c r="BJ146" i="21"/>
  <c r="L146" i="21"/>
  <c r="L146" i="22" s="1"/>
  <c r="Q147" i="20"/>
  <c r="Y147" i="20"/>
  <c r="K147" i="20"/>
  <c r="AA147" i="20"/>
  <c r="H147" i="20"/>
  <c r="X147" i="20"/>
  <c r="AN147" i="20"/>
  <c r="A147" i="20"/>
  <c r="R147" i="20"/>
  <c r="AH147" i="20"/>
  <c r="U147" i="20"/>
  <c r="M147" i="20"/>
  <c r="AG147" i="20"/>
  <c r="AO147" i="20"/>
  <c r="O147" i="20"/>
  <c r="AE147" i="20"/>
  <c r="L147" i="20"/>
  <c r="AB147" i="20"/>
  <c r="F147" i="20"/>
  <c r="V147" i="20"/>
  <c r="AL147" i="20"/>
  <c r="E147" i="20"/>
  <c r="AC147" i="20"/>
  <c r="B147" i="20"/>
  <c r="S147" i="20"/>
  <c r="AI147" i="20"/>
  <c r="P147" i="20"/>
  <c r="AF147" i="20"/>
  <c r="J147" i="20"/>
  <c r="Z147" i="20"/>
  <c r="AP147" i="20"/>
  <c r="AK147" i="20"/>
  <c r="I147" i="20"/>
  <c r="G147" i="20"/>
  <c r="W147" i="20"/>
  <c r="AM147" i="20"/>
  <c r="D147" i="20"/>
  <c r="C147" i="20"/>
  <c r="T147" i="20"/>
  <c r="AJ147" i="20"/>
  <c r="N147" i="20"/>
  <c r="AD147" i="20"/>
  <c r="BE149" i="18"/>
  <c r="BD150" i="18"/>
  <c r="BC147" i="24"/>
  <c r="BB147" i="24"/>
  <c r="BA147" i="24" s="1"/>
  <c r="BC146" i="23" l="1"/>
  <c r="G143" i="23"/>
  <c r="AC144" i="22"/>
  <c r="AJ143" i="23"/>
  <c r="M143" i="23"/>
  <c r="BB147" i="23"/>
  <c r="BH147" i="23"/>
  <c r="BF147" i="23"/>
  <c r="BD147" i="23" s="1"/>
  <c r="BE147" i="23"/>
  <c r="AF143" i="23"/>
  <c r="AM143" i="23"/>
  <c r="Q143" i="23"/>
  <c r="F143" i="23"/>
  <c r="O143" i="23"/>
  <c r="N143" i="23"/>
  <c r="E143" i="23"/>
  <c r="AG143" i="23"/>
  <c r="BI142" i="23"/>
  <c r="P143" i="23"/>
  <c r="H143" i="23"/>
  <c r="AL143" i="23"/>
  <c r="A146" i="23"/>
  <c r="BJ146" i="23"/>
  <c r="AD143" i="23"/>
  <c r="AE143" i="23"/>
  <c r="AK143" i="23"/>
  <c r="D143" i="23"/>
  <c r="AQ143" i="23"/>
  <c r="R143" i="23"/>
  <c r="AP143" i="23"/>
  <c r="AA143" i="23"/>
  <c r="AO143" i="23"/>
  <c r="Y143" i="23"/>
  <c r="AC143" i="23"/>
  <c r="AB143" i="23"/>
  <c r="U143" i="23"/>
  <c r="X143" i="23"/>
  <c r="S143" i="23"/>
  <c r="W143" i="23"/>
  <c r="V143" i="23"/>
  <c r="T143" i="23"/>
  <c r="Z143" i="23"/>
  <c r="AN143" i="23"/>
  <c r="L143" i="23"/>
  <c r="K143" i="23"/>
  <c r="J143" i="23"/>
  <c r="I143" i="23"/>
  <c r="AH143" i="23"/>
  <c r="AI143" i="23"/>
  <c r="AD144" i="22"/>
  <c r="E144" i="22"/>
  <c r="AF144" i="22"/>
  <c r="F144" i="22"/>
  <c r="AN144" i="22"/>
  <c r="L144" i="22"/>
  <c r="I144" i="22"/>
  <c r="AM144" i="22"/>
  <c r="AI144" i="22"/>
  <c r="G144" i="22"/>
  <c r="AP144" i="22"/>
  <c r="J144" i="22"/>
  <c r="AJ144" i="22"/>
  <c r="AL144" i="22"/>
  <c r="AE144" i="22"/>
  <c r="AH144" i="22"/>
  <c r="M144" i="22"/>
  <c r="AO144" i="22"/>
  <c r="AK144" i="22"/>
  <c r="AG144" i="22"/>
  <c r="AB144" i="22"/>
  <c r="K144" i="22"/>
  <c r="BD147" i="21"/>
  <c r="BM147" i="21"/>
  <c r="BI147" i="21"/>
  <c r="K147" i="21"/>
  <c r="K147" i="22" s="1"/>
  <c r="BA147" i="21"/>
  <c r="BE147" i="21"/>
  <c r="BC147" i="21"/>
  <c r="BZ146" i="21"/>
  <c r="N147" i="21"/>
  <c r="N147" i="22" s="1"/>
  <c r="BL147" i="21"/>
  <c r="BB147" i="21"/>
  <c r="I147" i="21"/>
  <c r="I147" i="22" s="1"/>
  <c r="BG147" i="21"/>
  <c r="J147" i="21"/>
  <c r="J147" i="22" s="1"/>
  <c r="BH147" i="21"/>
  <c r="BJ147" i="21"/>
  <c r="L147" i="21"/>
  <c r="L147" i="22" s="1"/>
  <c r="BF147" i="21"/>
  <c r="H147" i="21"/>
  <c r="H147" i="22" s="1"/>
  <c r="M147" i="21"/>
  <c r="M147" i="22" s="1"/>
  <c r="BK147" i="21"/>
  <c r="AM145" i="21"/>
  <c r="AP145" i="21"/>
  <c r="AN145" i="21"/>
  <c r="V145" i="21"/>
  <c r="U145" i="21"/>
  <c r="AE145" i="21"/>
  <c r="F145" i="21"/>
  <c r="AD145" i="21"/>
  <c r="D145" i="21"/>
  <c r="O145" i="21"/>
  <c r="Q145" i="21"/>
  <c r="Z145" i="21"/>
  <c r="AA145" i="21"/>
  <c r="X145" i="21"/>
  <c r="S145" i="21"/>
  <c r="E145" i="21"/>
  <c r="AG145" i="21"/>
  <c r="AH145" i="21"/>
  <c r="AJ145" i="21"/>
  <c r="AB145" i="21"/>
  <c r="AI145" i="21"/>
  <c r="C145" i="21"/>
  <c r="P145" i="21"/>
  <c r="AC145" i="21"/>
  <c r="Y145" i="21"/>
  <c r="W145" i="21"/>
  <c r="AL145" i="21"/>
  <c r="R145" i="21"/>
  <c r="AK145" i="21"/>
  <c r="T145" i="21"/>
  <c r="AF145" i="21"/>
  <c r="AO145" i="21"/>
  <c r="G145" i="21"/>
  <c r="BE150" i="18"/>
  <c r="BD151" i="18"/>
  <c r="AF145" i="22" l="1"/>
  <c r="L144" i="23"/>
  <c r="AP144" i="23"/>
  <c r="AD144" i="23"/>
  <c r="AM144" i="23"/>
  <c r="BI143" i="23"/>
  <c r="H144" i="23"/>
  <c r="AC144" i="23"/>
  <c r="AJ144" i="23"/>
  <c r="AE144" i="23"/>
  <c r="BC147" i="23"/>
  <c r="F144" i="23"/>
  <c r="O144" i="23"/>
  <c r="S144" i="23"/>
  <c r="AB144" i="23"/>
  <c r="V144" i="23"/>
  <c r="T144" i="23"/>
  <c r="W144" i="23"/>
  <c r="I144" i="23"/>
  <c r="Y144" i="23"/>
  <c r="X144" i="23"/>
  <c r="P144" i="23"/>
  <c r="Q144" i="23"/>
  <c r="D144" i="23"/>
  <c r="AA144" i="23"/>
  <c r="Z144" i="23"/>
  <c r="U144" i="23"/>
  <c r="E144" i="23"/>
  <c r="R144" i="23"/>
  <c r="AK144" i="23"/>
  <c r="AO144" i="23"/>
  <c r="AH144" i="23"/>
  <c r="AI144" i="23"/>
  <c r="K144" i="23"/>
  <c r="AN144" i="23"/>
  <c r="G144" i="23"/>
  <c r="BJ147" i="23"/>
  <c r="A147" i="23"/>
  <c r="M144" i="23"/>
  <c r="N144" i="23"/>
  <c r="AL144" i="23"/>
  <c r="AF144" i="23"/>
  <c r="AQ144" i="23"/>
  <c r="J144" i="23"/>
  <c r="AG144" i="23"/>
  <c r="G145" i="22"/>
  <c r="AK145" i="22"/>
  <c r="Y145" i="22"/>
  <c r="AI145" i="22"/>
  <c r="AG145" i="22"/>
  <c r="AA145" i="22"/>
  <c r="D145" i="22"/>
  <c r="U145" i="22"/>
  <c r="AM145" i="22"/>
  <c r="AO145" i="22"/>
  <c r="R145" i="22"/>
  <c r="AC145" i="22"/>
  <c r="AB145" i="22"/>
  <c r="E145" i="22"/>
  <c r="Z145" i="22"/>
  <c r="AD145" i="22"/>
  <c r="V145" i="22"/>
  <c r="AL145" i="22"/>
  <c r="P145" i="22"/>
  <c r="AJ145" i="22"/>
  <c r="S145" i="22"/>
  <c r="Q145" i="22"/>
  <c r="F145" i="22"/>
  <c r="AN145" i="22"/>
  <c r="T145" i="22"/>
  <c r="W145" i="22"/>
  <c r="C145" i="22"/>
  <c r="AH145" i="22"/>
  <c r="X145" i="22"/>
  <c r="O145" i="22"/>
  <c r="AE145" i="22"/>
  <c r="AP145" i="22"/>
  <c r="E146" i="21"/>
  <c r="I146" i="21"/>
  <c r="J146" i="21"/>
  <c r="Y146" i="21"/>
  <c r="Y146" i="22" s="1"/>
  <c r="C146" i="21"/>
  <c r="AK146" i="21"/>
  <c r="AK146" i="22" s="1"/>
  <c r="N146" i="21"/>
  <c r="AL146" i="21"/>
  <c r="AH146" i="21"/>
  <c r="AH146" i="22" s="1"/>
  <c r="AN146" i="21"/>
  <c r="D146" i="21"/>
  <c r="AJ146" i="21"/>
  <c r="AJ146" i="22" s="1"/>
  <c r="AO146" i="21"/>
  <c r="AO146" i="22" s="1"/>
  <c r="G146" i="21"/>
  <c r="G146" i="22" s="1"/>
  <c r="AM146" i="21"/>
  <c r="F146" i="21"/>
  <c r="F146" i="22" s="1"/>
  <c r="AF146" i="21"/>
  <c r="AF146" i="22" s="1"/>
  <c r="BZ147" i="21"/>
  <c r="BE151" i="18"/>
  <c r="BD152" i="18"/>
  <c r="B4" i="25" l="1"/>
  <c r="BV4" i="25" s="1"/>
  <c r="BW4" i="25" s="1"/>
  <c r="B4" i="38"/>
  <c r="C4" i="38" s="1"/>
  <c r="AF145" i="23"/>
  <c r="D145" i="23"/>
  <c r="M145" i="23"/>
  <c r="J145" i="23"/>
  <c r="N145" i="23"/>
  <c r="L145" i="23"/>
  <c r="I145" i="23"/>
  <c r="K145" i="23"/>
  <c r="O145" i="23"/>
  <c r="G145" i="23"/>
  <c r="Q145" i="23"/>
  <c r="AA145" i="23"/>
  <c r="S145" i="23"/>
  <c r="E145" i="23"/>
  <c r="Z145" i="23"/>
  <c r="BI144" i="23"/>
  <c r="P145" i="23"/>
  <c r="X145" i="23"/>
  <c r="R145" i="23"/>
  <c r="AM145" i="23"/>
  <c r="F145" i="23"/>
  <c r="AP145" i="23"/>
  <c r="AB145" i="23"/>
  <c r="AL145" i="23"/>
  <c r="Y145" i="23"/>
  <c r="U145" i="23"/>
  <c r="T145" i="23"/>
  <c r="W145" i="23"/>
  <c r="AC145" i="23"/>
  <c r="AN145" i="23"/>
  <c r="AH145" i="23"/>
  <c r="H145" i="23"/>
  <c r="AQ145" i="23"/>
  <c r="AI145" i="23"/>
  <c r="AO145" i="23"/>
  <c r="AK145" i="23"/>
  <c r="AE145" i="23"/>
  <c r="AD145" i="23"/>
  <c r="V145" i="23"/>
  <c r="AJ145" i="23"/>
  <c r="AG145" i="23"/>
  <c r="AL146" i="22"/>
  <c r="AM146" i="22"/>
  <c r="D146" i="22"/>
  <c r="N146" i="22"/>
  <c r="J146" i="22"/>
  <c r="AN146" i="22"/>
  <c r="I146" i="22"/>
  <c r="C146" i="22"/>
  <c r="E146" i="22"/>
  <c r="T147" i="21"/>
  <c r="AC147" i="21"/>
  <c r="O147" i="21"/>
  <c r="E147" i="21"/>
  <c r="AH147" i="21"/>
  <c r="S147" i="21"/>
  <c r="AG147" i="21"/>
  <c r="Q147" i="21"/>
  <c r="AF147" i="21"/>
  <c r="W147" i="21"/>
  <c r="F147" i="21"/>
  <c r="U147" i="21"/>
  <c r="AD147" i="21"/>
  <c r="G147" i="21"/>
  <c r="G147" i="22" s="1"/>
  <c r="X147" i="21"/>
  <c r="AL147" i="21"/>
  <c r="R147" i="21"/>
  <c r="AJ147" i="21"/>
  <c r="V147" i="21"/>
  <c r="AA147" i="21"/>
  <c r="AP147" i="21"/>
  <c r="AN147" i="21"/>
  <c r="Z147" i="21"/>
  <c r="AB147" i="21"/>
  <c r="Y147" i="21"/>
  <c r="AM147" i="21"/>
  <c r="AE147" i="21"/>
  <c r="P147" i="21"/>
  <c r="C147" i="21"/>
  <c r="AI147" i="21"/>
  <c r="AO147" i="21"/>
  <c r="D147" i="21"/>
  <c r="AK147" i="21"/>
  <c r="BE152" i="18"/>
  <c r="BD153" i="18"/>
  <c r="C4" i="25" l="1"/>
  <c r="BD4" i="25" s="1"/>
  <c r="BB4" i="38"/>
  <c r="BD4" i="38"/>
  <c r="J146" i="23"/>
  <c r="E146" i="23"/>
  <c r="K146" i="23"/>
  <c r="G146" i="23"/>
  <c r="D146" i="23"/>
  <c r="AC146" i="23"/>
  <c r="X146" i="23"/>
  <c r="U146" i="23"/>
  <c r="AH146" i="23"/>
  <c r="T146" i="23"/>
  <c r="S146" i="23"/>
  <c r="AQ146" i="23"/>
  <c r="Q146" i="23"/>
  <c r="V146" i="23"/>
  <c r="AE146" i="23"/>
  <c r="AA146" i="23"/>
  <c r="W146" i="23"/>
  <c r="R146" i="23"/>
  <c r="Y146" i="23"/>
  <c r="AJ146" i="23"/>
  <c r="AF146" i="23"/>
  <c r="AD146" i="23"/>
  <c r="AB146" i="23"/>
  <c r="M146" i="23"/>
  <c r="I146" i="23"/>
  <c r="N146" i="23"/>
  <c r="P146" i="23"/>
  <c r="L146" i="23"/>
  <c r="O146" i="23"/>
  <c r="AP146" i="23"/>
  <c r="H146" i="23"/>
  <c r="Z146" i="23"/>
  <c r="AI146" i="23"/>
  <c r="AO146" i="23"/>
  <c r="AN146" i="23"/>
  <c r="AK146" i="23"/>
  <c r="AG146" i="23"/>
  <c r="F146" i="23"/>
  <c r="AM146" i="23"/>
  <c r="AL146" i="23"/>
  <c r="BI145" i="23"/>
  <c r="AK147" i="22"/>
  <c r="C147" i="22"/>
  <c r="AP147" i="22"/>
  <c r="R147" i="22"/>
  <c r="AF147" i="22"/>
  <c r="AO147" i="22"/>
  <c r="AE147" i="22"/>
  <c r="Z147" i="22"/>
  <c r="V147" i="22"/>
  <c r="X147" i="22"/>
  <c r="F147" i="22"/>
  <c r="AG147" i="22"/>
  <c r="O147" i="22"/>
  <c r="AI147" i="22"/>
  <c r="AM147" i="22"/>
  <c r="AN147" i="22"/>
  <c r="AJ147" i="22"/>
  <c r="W147" i="22"/>
  <c r="S147" i="22"/>
  <c r="AC147" i="22"/>
  <c r="Y147" i="22"/>
  <c r="AD147" i="22"/>
  <c r="AH147" i="22"/>
  <c r="T147" i="22"/>
  <c r="D147" i="22"/>
  <c r="P147" i="22"/>
  <c r="AB147" i="22"/>
  <c r="AA147" i="22"/>
  <c r="AL147" i="22"/>
  <c r="U147" i="22"/>
  <c r="Q147" i="22"/>
  <c r="E147" i="22"/>
  <c r="BE153" i="18"/>
  <c r="BD154" i="18"/>
  <c r="BB4" i="25" l="1"/>
  <c r="BG4" i="25" s="1"/>
  <c r="BS4" i="38"/>
  <c r="BG4" i="38"/>
  <c r="BC4" i="38"/>
  <c r="BF4" i="38"/>
  <c r="BE4" i="38"/>
  <c r="BH4" i="38"/>
  <c r="AM147" i="23"/>
  <c r="E147" i="23"/>
  <c r="Z147" i="23"/>
  <c r="P147" i="23"/>
  <c r="AL147" i="23"/>
  <c r="F147" i="23"/>
  <c r="AB147" i="23"/>
  <c r="U147" i="23"/>
  <c r="AD147" i="23"/>
  <c r="AO147" i="23"/>
  <c r="AH147" i="23"/>
  <c r="AA147" i="23"/>
  <c r="S147" i="23"/>
  <c r="BI146" i="23"/>
  <c r="AK147" i="23"/>
  <c r="AG147" i="23"/>
  <c r="AC147" i="23"/>
  <c r="T147" i="23"/>
  <c r="G147" i="23"/>
  <c r="AF147" i="23"/>
  <c r="AQ147" i="23"/>
  <c r="W147" i="23"/>
  <c r="R147" i="23"/>
  <c r="AI147" i="23"/>
  <c r="AN147" i="23"/>
  <c r="V147" i="23"/>
  <c r="Q147" i="23"/>
  <c r="AE147" i="23"/>
  <c r="X147" i="23"/>
  <c r="AJ147" i="23"/>
  <c r="Y147" i="23"/>
  <c r="AP147" i="23"/>
  <c r="D147" i="23"/>
  <c r="L147" i="23"/>
  <c r="K147" i="23"/>
  <c r="I147" i="23"/>
  <c r="N147" i="23"/>
  <c r="M147" i="23"/>
  <c r="J147" i="23"/>
  <c r="O147" i="23"/>
  <c r="H147" i="23"/>
  <c r="BE154" i="18"/>
  <c r="BD155" i="18"/>
  <c r="BH4" i="25" l="1"/>
  <c r="BS4" i="25"/>
  <c r="BC4" i="25"/>
  <c r="BF4" i="25"/>
  <c r="BO4" i="25" s="1"/>
  <c r="BE4" i="25"/>
  <c r="BO4" i="38"/>
  <c r="BI147" i="23"/>
  <c r="BE155" i="18"/>
  <c r="BD156" i="18"/>
  <c r="BE156" i="18" l="1"/>
  <c r="BD157" i="18"/>
  <c r="BE157" i="18" l="1"/>
  <c r="BD158" i="18"/>
  <c r="BE158" i="18" l="1"/>
  <c r="BD159" i="18"/>
  <c r="BE159" i="18" l="1"/>
  <c r="BD160" i="18"/>
  <c r="BE160" i="18" l="1"/>
  <c r="BD161" i="18"/>
  <c r="BE161" i="18" l="1"/>
  <c r="BD162" i="18"/>
  <c r="BE162" i="18" l="1"/>
  <c r="BD163" i="18"/>
  <c r="BE163" i="18" l="1"/>
  <c r="BD164" i="18"/>
  <c r="BE164" i="18" l="1"/>
  <c r="BD165" i="18"/>
  <c r="BE165" i="18" l="1"/>
  <c r="BD166" i="18"/>
  <c r="BE166" i="18" l="1"/>
  <c r="BD167" i="18"/>
  <c r="BE167" i="18" l="1"/>
  <c r="BD168" i="18"/>
  <c r="BE168" i="18" l="1"/>
  <c r="BD169" i="18"/>
  <c r="BE169" i="18" l="1"/>
  <c r="BD170" i="18"/>
  <c r="BE170" i="18" l="1"/>
  <c r="BD171" i="18"/>
  <c r="BE171" i="18" l="1"/>
  <c r="BD172" i="18"/>
  <c r="BE172" i="18" l="1"/>
  <c r="BD173" i="18"/>
  <c r="BE173" i="18" l="1"/>
  <c r="BD174" i="18"/>
  <c r="BE174" i="18" l="1"/>
  <c r="BD175" i="18"/>
  <c r="BE175" i="18" l="1"/>
  <c r="BD176" i="18"/>
  <c r="BE176" i="18" l="1"/>
  <c r="BD177" i="18"/>
  <c r="BE177" i="18" l="1"/>
  <c r="BD178" i="18"/>
  <c r="BE178" i="18" l="1"/>
  <c r="BD179" i="18"/>
  <c r="BD196" i="18"/>
  <c r="BE179" i="18" l="1"/>
  <c r="BD180" i="18"/>
  <c r="BD197" i="18"/>
  <c r="BE196" i="18"/>
  <c r="BE180" i="18" l="1"/>
  <c r="BD181" i="18"/>
  <c r="BD198" i="18"/>
  <c r="BE197" i="18"/>
  <c r="BE181" i="18" l="1"/>
  <c r="BD182" i="18"/>
  <c r="BD199" i="18"/>
  <c r="BE198" i="18"/>
  <c r="BE182" i="18" l="1"/>
  <c r="BD183" i="18"/>
  <c r="BD200" i="18"/>
  <c r="BE199" i="18"/>
  <c r="BE183" i="18" l="1"/>
  <c r="BD184" i="18"/>
  <c r="BD201" i="18"/>
  <c r="BE200" i="18"/>
  <c r="BE184" i="18" l="1"/>
  <c r="BD185" i="18"/>
  <c r="BD202" i="18"/>
  <c r="BE201" i="18"/>
  <c r="BE185" i="18" l="1"/>
  <c r="BD186" i="18"/>
  <c r="BD203" i="18"/>
  <c r="BE202" i="18"/>
  <c r="BE186" i="18" l="1"/>
  <c r="BD187" i="18"/>
  <c r="BD204" i="18"/>
  <c r="BE203" i="18"/>
  <c r="BE187" i="18" l="1"/>
  <c r="BD188" i="18"/>
  <c r="BD205" i="18"/>
  <c r="BE204" i="18"/>
  <c r="BE188" i="18" l="1"/>
  <c r="BD189" i="18"/>
  <c r="BD206" i="18"/>
  <c r="BE205" i="18"/>
  <c r="BE189" i="18" l="1"/>
  <c r="BD190" i="18"/>
  <c r="BD207" i="18"/>
  <c r="BE206" i="18"/>
  <c r="BE190" i="18" l="1"/>
  <c r="BD191" i="18"/>
  <c r="BD208" i="18"/>
  <c r="BE207" i="18"/>
  <c r="BE191" i="18" l="1"/>
  <c r="BD192" i="18"/>
  <c r="BD209" i="18"/>
  <c r="BE208" i="18"/>
  <c r="BE192" i="18" l="1"/>
  <c r="BD193" i="18"/>
  <c r="BD210" i="18"/>
  <c r="BE209" i="18"/>
  <c r="BE193" i="18" l="1"/>
  <c r="BD194" i="18"/>
  <c r="BD211" i="18"/>
  <c r="BE210" i="18"/>
  <c r="BE194" i="18" l="1"/>
  <c r="BD195" i="18"/>
  <c r="BE195" i="18" s="1"/>
  <c r="BD212" i="18"/>
  <c r="BE211" i="18"/>
  <c r="BD213" i="18" l="1"/>
  <c r="BE212" i="18"/>
  <c r="BD214" i="18" l="1"/>
  <c r="BE213" i="18"/>
  <c r="BD215" i="18" l="1"/>
  <c r="BE214" i="18"/>
  <c r="BD216" i="18" l="1"/>
  <c r="BE215" i="18"/>
  <c r="BD217" i="18" l="1"/>
  <c r="BE216" i="18"/>
  <c r="BD218" i="18" l="1"/>
  <c r="BE217" i="18"/>
  <c r="BD219" i="18" l="1"/>
  <c r="BE218" i="18"/>
  <c r="BD220" i="18" l="1"/>
  <c r="BE219" i="18"/>
  <c r="BD221" i="18" l="1"/>
  <c r="BE220" i="18"/>
  <c r="BD222" i="18" l="1"/>
  <c r="BE221" i="18"/>
  <c r="BD223" i="18" l="1"/>
  <c r="BE222" i="18"/>
  <c r="BD224" i="18" l="1"/>
  <c r="BE223" i="18"/>
  <c r="BD225" i="18" l="1"/>
  <c r="BE224" i="18"/>
  <c r="BD226" i="18" l="1"/>
  <c r="BE225" i="18"/>
  <c r="BD227" i="18" l="1"/>
  <c r="BE226" i="18"/>
  <c r="BD228" i="18" l="1"/>
  <c r="BE227" i="18"/>
  <c r="BD229" i="18" l="1"/>
  <c r="BE228" i="18"/>
  <c r="BD230" i="18" l="1"/>
  <c r="BE229" i="18"/>
  <c r="BD231" i="18" l="1"/>
  <c r="BE230" i="18"/>
  <c r="BD232" i="18" l="1"/>
  <c r="BE231" i="18"/>
  <c r="BD233" i="18" l="1"/>
  <c r="BE232" i="18"/>
  <c r="BD234" i="18" l="1"/>
  <c r="BE233" i="18"/>
  <c r="BD235" i="18" l="1"/>
  <c r="BE234" i="18"/>
  <c r="BD236" i="18" l="1"/>
  <c r="BE235" i="18"/>
  <c r="BD237" i="18" l="1"/>
  <c r="BE236" i="18"/>
  <c r="BD238" i="18" l="1"/>
  <c r="BE237" i="18"/>
  <c r="BD239" i="18" l="1"/>
  <c r="BE238" i="18"/>
  <c r="BD240" i="18" l="1"/>
  <c r="BE239" i="18"/>
  <c r="BD241" i="18" l="1"/>
  <c r="BE240" i="18"/>
  <c r="BD242" i="18" l="1"/>
  <c r="BE241" i="18"/>
  <c r="BD243" i="18" l="1"/>
  <c r="BE242" i="18"/>
  <c r="BD244" i="18" l="1"/>
  <c r="BE243" i="18"/>
  <c r="BD245" i="18" l="1"/>
  <c r="BE244" i="18"/>
  <c r="BD246" i="18" l="1"/>
  <c r="BE245" i="18"/>
  <c r="BD247" i="18" l="1"/>
  <c r="BE246" i="18"/>
  <c r="BD248" i="18" l="1"/>
  <c r="BE247" i="18"/>
  <c r="BD249" i="18" l="1"/>
  <c r="BE248" i="18"/>
  <c r="BD250" i="18" l="1"/>
  <c r="BE249" i="18"/>
  <c r="BD251" i="18" l="1"/>
  <c r="BE250" i="18"/>
  <c r="BD252" i="18" l="1"/>
  <c r="BE251" i="18"/>
  <c r="BD253" i="18" l="1"/>
  <c r="BE252" i="18"/>
  <c r="BD254" i="18" l="1"/>
  <c r="BE253" i="18"/>
  <c r="BD255" i="18" l="1"/>
  <c r="BE254" i="18"/>
  <c r="BD256" i="18" l="1"/>
  <c r="BE255" i="18"/>
  <c r="BD257" i="18" l="1"/>
  <c r="BE256" i="18"/>
  <c r="BD258" i="18" l="1"/>
  <c r="BE257" i="18"/>
  <c r="BD259" i="18" l="1"/>
  <c r="BE258" i="18"/>
  <c r="BD260" i="18" l="1"/>
  <c r="BE259" i="18"/>
  <c r="BD261" i="18" l="1"/>
  <c r="BE260" i="18"/>
  <c r="BD262" i="18" l="1"/>
  <c r="BE261" i="18"/>
  <c r="BD263" i="18" l="1"/>
  <c r="BE262" i="18"/>
  <c r="BD264" i="18" l="1"/>
  <c r="BE263" i="18"/>
  <c r="BD265" i="18" l="1"/>
  <c r="BE264" i="18"/>
  <c r="BD266" i="18" l="1"/>
  <c r="BE265" i="18"/>
  <c r="BD267" i="18" l="1"/>
  <c r="BE266" i="18"/>
  <c r="BD268" i="18" l="1"/>
  <c r="BE267" i="18"/>
  <c r="BD269" i="18" l="1"/>
  <c r="BE268" i="18"/>
  <c r="BD270" i="18" l="1"/>
  <c r="BE269" i="18"/>
  <c r="BD271" i="18" l="1"/>
  <c r="BE270" i="18"/>
  <c r="BD272" i="18" l="1"/>
  <c r="BE271" i="18"/>
  <c r="BD273" i="18" l="1"/>
  <c r="BE272" i="18"/>
  <c r="BD274" i="18" l="1"/>
  <c r="BE273" i="18"/>
  <c r="BD275" i="18" l="1"/>
  <c r="BE274" i="18"/>
  <c r="BD276" i="18" l="1"/>
  <c r="BE275" i="18"/>
  <c r="BD277" i="18" l="1"/>
  <c r="BE276" i="18"/>
  <c r="BD278" i="18" l="1"/>
  <c r="BE277" i="18"/>
  <c r="BD279" i="18" l="1"/>
  <c r="BE278" i="18"/>
  <c r="BD280" i="18" l="1"/>
  <c r="BE279" i="18"/>
  <c r="BD281" i="18" l="1"/>
  <c r="BE280" i="18"/>
  <c r="BD282" i="18" l="1"/>
  <c r="BE281" i="18"/>
  <c r="BD283" i="18" l="1"/>
  <c r="BE282" i="18"/>
  <c r="BD284" i="18" l="1"/>
  <c r="BE283" i="18"/>
  <c r="BD285" i="18" l="1"/>
  <c r="BE284" i="18"/>
  <c r="BD286" i="18" l="1"/>
  <c r="BE285" i="18"/>
  <c r="BD287" i="18" l="1"/>
  <c r="BE286" i="18"/>
  <c r="BD288" i="18" l="1"/>
  <c r="BE287" i="18"/>
  <c r="BD289" i="18" l="1"/>
  <c r="BE288" i="18"/>
  <c r="BD292" i="18" l="1"/>
  <c r="BE289" i="18"/>
  <c r="BD293" i="18" l="1"/>
  <c r="BE292" i="18"/>
  <c r="BD294" i="18" l="1"/>
  <c r="BE293" i="18"/>
  <c r="BD295" i="18" l="1"/>
  <c r="BE294" i="18"/>
  <c r="BD296" i="18" l="1"/>
  <c r="BE295" i="18"/>
  <c r="BD297" i="18" l="1"/>
  <c r="BE296" i="18"/>
  <c r="BD298" i="18" l="1"/>
  <c r="BE297" i="18"/>
  <c r="BD299" i="18" l="1"/>
  <c r="BE298" i="18"/>
  <c r="BD300" i="18" l="1"/>
  <c r="BE299" i="18"/>
  <c r="BD301" i="18" l="1"/>
  <c r="BE300" i="18"/>
  <c r="BD302" i="18" l="1"/>
  <c r="BE301" i="18"/>
  <c r="BD303" i="18" l="1"/>
  <c r="BE302" i="18"/>
  <c r="BD304" i="18" l="1"/>
  <c r="BE303" i="18"/>
  <c r="BD305" i="18" l="1"/>
  <c r="BE304" i="18"/>
  <c r="BD306" i="18" l="1"/>
  <c r="BE305" i="18"/>
  <c r="BD307" i="18" l="1"/>
  <c r="BE306" i="18"/>
  <c r="BD308" i="18" l="1"/>
  <c r="BE307" i="18"/>
  <c r="BD309" i="18" l="1"/>
  <c r="BE308" i="18"/>
  <c r="BD310" i="18" l="1"/>
  <c r="BE309" i="18"/>
  <c r="BD311" i="18" l="1"/>
  <c r="BE310" i="18"/>
  <c r="BD312" i="18" l="1"/>
  <c r="BE311" i="18"/>
  <c r="BD313" i="18" l="1"/>
  <c r="BE312" i="18"/>
  <c r="BD314" i="18" l="1"/>
  <c r="BE313" i="18"/>
  <c r="BD315" i="18" l="1"/>
  <c r="BE314" i="18"/>
  <c r="BD316" i="18" l="1"/>
  <c r="BE315" i="18"/>
  <c r="BD317" i="18" l="1"/>
  <c r="BE316" i="18"/>
  <c r="BD318" i="18" l="1"/>
  <c r="BE317" i="18"/>
  <c r="BD319" i="18" l="1"/>
  <c r="BE318" i="18"/>
  <c r="BD320" i="18" l="1"/>
  <c r="BE319" i="18"/>
  <c r="BD321" i="18" l="1"/>
  <c r="BE320" i="18"/>
  <c r="BD322" i="18" l="1"/>
  <c r="BE321" i="18"/>
  <c r="BD323" i="18" l="1"/>
  <c r="BE322" i="18"/>
  <c r="BD324" i="18" l="1"/>
  <c r="BE323" i="18"/>
  <c r="BD325" i="18" l="1"/>
  <c r="BE324" i="18"/>
  <c r="BD326" i="18" l="1"/>
  <c r="BE325" i="18"/>
  <c r="BD327" i="18" l="1"/>
  <c r="BE326" i="18"/>
  <c r="BD328" i="18" l="1"/>
  <c r="BE327" i="18"/>
  <c r="BD329" i="18" l="1"/>
  <c r="BE328" i="18"/>
  <c r="BD330" i="18" l="1"/>
  <c r="BE329" i="18"/>
  <c r="BD331" i="18" l="1"/>
  <c r="BE330" i="18"/>
  <c r="BD332" i="18" l="1"/>
  <c r="BE331" i="18"/>
  <c r="BD333" i="18" l="1"/>
  <c r="BE332" i="18"/>
  <c r="BD334" i="18" l="1"/>
  <c r="BE333" i="18"/>
  <c r="BD335" i="18" l="1"/>
  <c r="BE334" i="18"/>
  <c r="BD336" i="18" l="1"/>
  <c r="BE335" i="18"/>
  <c r="BD337" i="18" l="1"/>
  <c r="BE336" i="18"/>
  <c r="BD338" i="18" l="1"/>
  <c r="BE337" i="18"/>
  <c r="BD339" i="18" l="1"/>
  <c r="BE338" i="18"/>
  <c r="BD340" i="18" l="1"/>
  <c r="BE339" i="18"/>
  <c r="BD341" i="18" l="1"/>
  <c r="BE340" i="18"/>
  <c r="BD342" i="18" l="1"/>
  <c r="BE341" i="18"/>
  <c r="BD343" i="18" l="1"/>
  <c r="BE342" i="18"/>
  <c r="BD344" i="18" l="1"/>
  <c r="BE343" i="18"/>
  <c r="BD345" i="18" l="1"/>
  <c r="BE344" i="18"/>
  <c r="BD346" i="18" l="1"/>
  <c r="BE345" i="18"/>
  <c r="BD347" i="18" l="1"/>
  <c r="BE346" i="18"/>
  <c r="BD348" i="18" l="1"/>
  <c r="BE347" i="18"/>
  <c r="BD349" i="18" l="1"/>
  <c r="BE348" i="18"/>
  <c r="BD350" i="18" l="1"/>
  <c r="BE349" i="18"/>
  <c r="BD351" i="18" l="1"/>
  <c r="BE350" i="18"/>
  <c r="BD352" i="18" l="1"/>
  <c r="BE351" i="18"/>
  <c r="BD353" i="18" l="1"/>
  <c r="BE352" i="18"/>
  <c r="BD354" i="18" l="1"/>
  <c r="BE353" i="18"/>
  <c r="BD355" i="18" l="1"/>
  <c r="BE354" i="18"/>
  <c r="BD356" i="18" l="1"/>
  <c r="BE355" i="18"/>
  <c r="BD357" i="18" l="1"/>
  <c r="BE356" i="18"/>
  <c r="BD358" i="18" l="1"/>
  <c r="BE357" i="18"/>
  <c r="BD359" i="18" l="1"/>
  <c r="BE358" i="18"/>
  <c r="BD360" i="18" l="1"/>
  <c r="BE359" i="18"/>
  <c r="BD361" i="18" l="1"/>
  <c r="BE360" i="18"/>
  <c r="BD362" i="18" l="1"/>
  <c r="BE361" i="18"/>
  <c r="BD363" i="18" l="1"/>
  <c r="BE362" i="18"/>
  <c r="BD364" i="18" l="1"/>
  <c r="BE363" i="18"/>
  <c r="BD365" i="18" l="1"/>
  <c r="BE364" i="18"/>
  <c r="BD366" i="18" l="1"/>
  <c r="BE365" i="18"/>
  <c r="BD367" i="18" l="1"/>
  <c r="BE366" i="18"/>
  <c r="BD368" i="18" l="1"/>
  <c r="BE367" i="18"/>
  <c r="BD369" i="18" l="1"/>
  <c r="BE368" i="18"/>
  <c r="BD370" i="18" l="1"/>
  <c r="BE369" i="18"/>
  <c r="BD371" i="18" l="1"/>
  <c r="BE370" i="18"/>
  <c r="BD372" i="18" l="1"/>
  <c r="BE371" i="18"/>
  <c r="BD373" i="18" l="1"/>
  <c r="BE372" i="18"/>
  <c r="BD374" i="18" l="1"/>
  <c r="BE373" i="18"/>
  <c r="BD375" i="18" l="1"/>
  <c r="BE374" i="18"/>
  <c r="BD376" i="18" l="1"/>
  <c r="BE375" i="18"/>
  <c r="BD377" i="18" l="1"/>
  <c r="BE376" i="18"/>
  <c r="BD378" i="18" l="1"/>
  <c r="BE377" i="18"/>
  <c r="BD379" i="18" l="1"/>
  <c r="BE378" i="18"/>
  <c r="BE379" i="18" l="1"/>
  <c r="F1" i="18"/>
  <c r="BE1157" i="24" l="1"/>
  <c r="B1157" i="24"/>
  <c r="AZ1157" i="24"/>
  <c r="W1157" i="24"/>
  <c r="AE1157" i="24"/>
  <c r="AT1157" i="24"/>
  <c r="AQ1157" i="24"/>
  <c r="F1157" i="24"/>
  <c r="Y1157" i="24"/>
  <c r="AC1157" i="24"/>
  <c r="E1157" i="24"/>
  <c r="AA1157" i="24"/>
  <c r="AO1157" i="24"/>
  <c r="I1157" i="24"/>
  <c r="J1157" i="24"/>
  <c r="Q1157" i="24"/>
  <c r="T1157" i="24"/>
  <c r="P1157" i="24"/>
  <c r="AR1157" i="24"/>
  <c r="AS1157" i="24"/>
  <c r="AY1157" i="24"/>
  <c r="AG1157" i="24"/>
  <c r="Z1157" i="24"/>
  <c r="AI1157" i="24"/>
  <c r="AK1157" i="24"/>
  <c r="AJ1157" i="24"/>
  <c r="U1157" i="24"/>
  <c r="S1157" i="24"/>
  <c r="AH1157" i="24"/>
  <c r="C5" i="19" l="1"/>
  <c r="AU4" i="19"/>
  <c r="AW12" i="19"/>
  <c r="AX14" i="19"/>
  <c r="AW15" i="19"/>
  <c r="AX13" i="19"/>
  <c r="AV15" i="19"/>
  <c r="AV13" i="19"/>
  <c r="AV12" i="19"/>
  <c r="AW14" i="19"/>
  <c r="AX12" i="19"/>
  <c r="AW13" i="19"/>
  <c r="AX15" i="19"/>
  <c r="AV14" i="19"/>
  <c r="AV1157" i="20"/>
  <c r="AS1157" i="20"/>
  <c r="AT1157" i="20"/>
  <c r="AR1157" i="20"/>
  <c r="T1157" i="20"/>
  <c r="AY1157" i="20"/>
  <c r="AH1157" i="20"/>
  <c r="AI1157" i="20"/>
  <c r="AW1157" i="20"/>
  <c r="AU1157" i="20"/>
  <c r="AQ1157" i="20"/>
  <c r="AZ1157" i="20"/>
  <c r="Z1157" i="20"/>
  <c r="C1157" i="23"/>
  <c r="B1157" i="21"/>
  <c r="B1157" i="22"/>
  <c r="B1157" i="20"/>
  <c r="AJ1157" i="20"/>
  <c r="AX1157" i="20"/>
  <c r="C2" i="26"/>
  <c r="M1157" i="24"/>
  <c r="N1157" i="24"/>
  <c r="AD1157" i="24"/>
  <c r="AX1157" i="24"/>
  <c r="H1157" i="24"/>
  <c r="L1157" i="24"/>
  <c r="AP1157" i="24"/>
  <c r="A1157" i="24"/>
  <c r="AB1157" i="24"/>
  <c r="O1157" i="24"/>
  <c r="G1157" i="24"/>
  <c r="V1157" i="24"/>
  <c r="D1157" i="24"/>
  <c r="AN1157" i="24"/>
  <c r="C1157" i="24"/>
  <c r="AF1157" i="24"/>
  <c r="AV1157" i="24"/>
  <c r="K1157" i="24"/>
  <c r="AM1157" i="24"/>
  <c r="AW1157" i="24"/>
  <c r="X1157" i="24"/>
  <c r="AL1157" i="24"/>
  <c r="R1157" i="24"/>
  <c r="AU1157" i="24"/>
  <c r="R1157" i="20" l="1"/>
  <c r="Q1157" i="20"/>
  <c r="S1157" i="20"/>
  <c r="J1157" i="20"/>
  <c r="BH1157" i="21" s="1"/>
  <c r="E1157" i="20"/>
  <c r="BC1157" i="21" s="1"/>
  <c r="U1157" i="20"/>
  <c r="V1157" i="20"/>
  <c r="AD1157" i="20"/>
  <c r="A5" i="25"/>
  <c r="B5" i="25" s="1"/>
  <c r="A5" i="38"/>
  <c r="G1157" i="20"/>
  <c r="BE1157" i="21" s="1"/>
  <c r="F1157" i="20"/>
  <c r="BD1157" i="21" s="1"/>
  <c r="H1157" i="20"/>
  <c r="BF1157" i="21" s="1"/>
  <c r="AM1157" i="20"/>
  <c r="AK1157" i="20"/>
  <c r="AL1157" i="20"/>
  <c r="O1157" i="20"/>
  <c r="BM1157" i="21" s="1"/>
  <c r="P1157" i="20"/>
  <c r="N1157" i="20"/>
  <c r="BL1157" i="21" s="1"/>
  <c r="X1157" i="20"/>
  <c r="W1157" i="20"/>
  <c r="Y1157" i="20"/>
  <c r="C1157" i="20"/>
  <c r="BA1157" i="21" s="1"/>
  <c r="D1157" i="20"/>
  <c r="BB1157" i="21" s="1"/>
  <c r="I1157" i="20"/>
  <c r="BG1157" i="21" s="1"/>
  <c r="AB1157" i="20"/>
  <c r="AC1157" i="20"/>
  <c r="AA1157" i="20"/>
  <c r="AN1157" i="20"/>
  <c r="A1157" i="20"/>
  <c r="A1157" i="22"/>
  <c r="A1157" i="21"/>
  <c r="B1157" i="23"/>
  <c r="AG1157" i="20"/>
  <c r="AF1157" i="20"/>
  <c r="AE1157" i="20"/>
  <c r="AP1157" i="20"/>
  <c r="AO1157" i="20"/>
  <c r="M1157" i="20"/>
  <c r="BK1157" i="21" s="1"/>
  <c r="L1157" i="20"/>
  <c r="BJ1157" i="21" s="1"/>
  <c r="K1157" i="20"/>
  <c r="BI1157" i="21" s="1"/>
  <c r="A253" i="26"/>
  <c r="A133" i="26"/>
  <c r="A176" i="26"/>
  <c r="A225" i="26"/>
  <c r="A255" i="26"/>
  <c r="A49" i="26"/>
  <c r="A217" i="26"/>
  <c r="A131" i="26"/>
  <c r="A223" i="26"/>
  <c r="A118" i="26"/>
  <c r="A210" i="26"/>
  <c r="A209" i="26"/>
  <c r="A99" i="26"/>
  <c r="A91" i="26"/>
  <c r="A101" i="26"/>
  <c r="A151" i="26"/>
  <c r="A186" i="26"/>
  <c r="A238" i="26"/>
  <c r="A104" i="26"/>
  <c r="A196" i="26"/>
  <c r="A147" i="26"/>
  <c r="A219" i="26"/>
  <c r="A134" i="26"/>
  <c r="A43" i="26"/>
  <c r="A19" i="26"/>
  <c r="A116" i="26"/>
  <c r="A31" i="26"/>
  <c r="A221" i="26"/>
  <c r="A125" i="26"/>
  <c r="A172" i="26"/>
  <c r="A40" i="26"/>
  <c r="A127" i="26"/>
  <c r="A212" i="26"/>
  <c r="A167" i="26"/>
  <c r="A124" i="26"/>
  <c r="A233" i="26"/>
  <c r="A81" i="26"/>
  <c r="A122" i="26"/>
  <c r="A224" i="26"/>
  <c r="A37" i="26"/>
  <c r="A246" i="26"/>
  <c r="A201" i="26"/>
  <c r="A148" i="26"/>
  <c r="A6" i="26"/>
  <c r="A250" i="26"/>
  <c r="A32" i="26"/>
  <c r="A79" i="26"/>
  <c r="A62" i="26"/>
  <c r="A188" i="26"/>
  <c r="A184" i="26"/>
  <c r="A215" i="26"/>
  <c r="A58" i="26"/>
  <c r="A53" i="26"/>
  <c r="A126" i="26"/>
  <c r="A230" i="26"/>
  <c r="A76" i="26"/>
  <c r="A70" i="26"/>
  <c r="A102" i="26"/>
  <c r="A115" i="26"/>
  <c r="A17" i="26"/>
  <c r="A198" i="26"/>
  <c r="A71" i="26"/>
  <c r="A153" i="26"/>
  <c r="A177" i="26"/>
  <c r="A150" i="26"/>
  <c r="A93" i="26"/>
  <c r="A193" i="26"/>
  <c r="A44" i="26"/>
  <c r="A25" i="26"/>
  <c r="A206" i="26"/>
  <c r="A149" i="26"/>
  <c r="A242" i="26"/>
  <c r="A216" i="26"/>
  <c r="A235" i="26"/>
  <c r="A110" i="26"/>
  <c r="A142" i="26"/>
  <c r="A66" i="26"/>
  <c r="A97" i="26"/>
  <c r="A73" i="26"/>
  <c r="A82" i="26"/>
  <c r="A158" i="26"/>
  <c r="A68" i="26"/>
  <c r="A156" i="26"/>
  <c r="A113" i="26"/>
  <c r="A69" i="26"/>
  <c r="A4" i="26"/>
  <c r="C257" i="26" s="1"/>
  <c r="D257" i="26" s="1"/>
  <c r="A9" i="26"/>
  <c r="A75" i="26"/>
  <c r="A51" i="26"/>
  <c r="A46" i="26"/>
  <c r="A139" i="26"/>
  <c r="A38" i="26"/>
  <c r="A154" i="26"/>
  <c r="A28" i="26"/>
  <c r="A173" i="26"/>
  <c r="A26" i="26"/>
  <c r="A103" i="26"/>
  <c r="A63" i="26"/>
  <c r="A202" i="26"/>
  <c r="A48" i="26"/>
  <c r="A98" i="26"/>
  <c r="A72" i="26"/>
  <c r="A140" i="26"/>
  <c r="A84" i="26"/>
  <c r="A67" i="26"/>
  <c r="A80" i="26"/>
  <c r="A52" i="26"/>
  <c r="A29" i="26"/>
  <c r="A157" i="26"/>
  <c r="A16" i="26"/>
  <c r="A14" i="26"/>
  <c r="A168" i="26"/>
  <c r="A199" i="26"/>
  <c r="A251" i="26"/>
  <c r="A175" i="26"/>
  <c r="A243" i="26"/>
  <c r="A240" i="26"/>
  <c r="A109" i="26"/>
  <c r="A227" i="26"/>
  <c r="A23" i="26"/>
  <c r="A89" i="26"/>
  <c r="A61" i="26"/>
  <c r="A117" i="26"/>
  <c r="A120" i="26"/>
  <c r="A130" i="26"/>
  <c r="A94" i="26"/>
  <c r="A12" i="26"/>
  <c r="A21" i="26"/>
  <c r="A161" i="26"/>
  <c r="A231" i="26"/>
  <c r="A213" i="26"/>
  <c r="A228" i="26"/>
  <c r="A195" i="26"/>
  <c r="A20" i="26"/>
  <c r="A190" i="26"/>
  <c r="A232" i="26"/>
  <c r="A90" i="26"/>
  <c r="A182" i="26"/>
  <c r="A185" i="26"/>
  <c r="A239" i="26"/>
  <c r="A220" i="26"/>
  <c r="A121" i="26"/>
  <c r="A5" i="26"/>
  <c r="C5" i="26" s="1"/>
  <c r="A135" i="26"/>
  <c r="A39" i="26"/>
  <c r="A234" i="26"/>
  <c r="A13" i="26"/>
  <c r="A191" i="26"/>
  <c r="A74" i="26"/>
  <c r="A229" i="26"/>
  <c r="A54" i="26"/>
  <c r="A189" i="26"/>
  <c r="A249" i="26"/>
  <c r="A85" i="26"/>
  <c r="A169" i="26"/>
  <c r="A226" i="26"/>
  <c r="A208" i="26"/>
  <c r="A254" i="26"/>
  <c r="A163" i="26"/>
  <c r="A59" i="26"/>
  <c r="A214" i="26"/>
  <c r="A77" i="26"/>
  <c r="A83" i="26"/>
  <c r="A92" i="26"/>
  <c r="A95" i="26"/>
  <c r="A18" i="26"/>
  <c r="A78" i="26"/>
  <c r="A183" i="26"/>
  <c r="A194" i="26"/>
  <c r="A86" i="26"/>
  <c r="A211" i="26"/>
  <c r="A10" i="26"/>
  <c r="A24" i="26"/>
  <c r="A35" i="26"/>
  <c r="A34" i="26"/>
  <c r="A96" i="26"/>
  <c r="A47" i="26"/>
  <c r="A108" i="26"/>
  <c r="A222" i="26"/>
  <c r="A204" i="26"/>
  <c r="A162" i="26"/>
  <c r="A55" i="26"/>
  <c r="A129" i="26"/>
  <c r="A111" i="26"/>
  <c r="A141" i="26"/>
  <c r="A179" i="26"/>
  <c r="A200" i="26"/>
  <c r="A106" i="26"/>
  <c r="A119" i="26"/>
  <c r="A160" i="26"/>
  <c r="A207" i="26"/>
  <c r="A143" i="26"/>
  <c r="A166" i="26"/>
  <c r="A88" i="26"/>
  <c r="A136" i="26"/>
  <c r="A42" i="26"/>
  <c r="A144" i="26"/>
  <c r="A205" i="26"/>
  <c r="A7" i="26"/>
  <c r="A178" i="26"/>
  <c r="A165" i="26"/>
  <c r="A112" i="26"/>
  <c r="A132" i="26"/>
  <c r="A137" i="26"/>
  <c r="A164" i="26"/>
  <c r="A192" i="26"/>
  <c r="A60" i="26"/>
  <c r="A170" i="26"/>
  <c r="D2" i="26"/>
  <c r="A3" i="19" s="1"/>
  <c r="A100" i="26"/>
  <c r="A15" i="26"/>
  <c r="A236" i="26"/>
  <c r="A123" i="26"/>
  <c r="A128" i="26"/>
  <c r="A180" i="26"/>
  <c r="A197" i="26"/>
  <c r="A107" i="26"/>
  <c r="A159" i="26"/>
  <c r="A22" i="26"/>
  <c r="A65" i="26"/>
  <c r="A245" i="26"/>
  <c r="A11" i="26"/>
  <c r="A138" i="26"/>
  <c r="A27" i="26"/>
  <c r="A174" i="26"/>
  <c r="A64" i="26"/>
  <c r="A171" i="26"/>
  <c r="A241" i="26"/>
  <c r="A36" i="26"/>
  <c r="A50" i="26"/>
  <c r="A45" i="26"/>
  <c r="A248" i="26"/>
  <c r="A56" i="26"/>
  <c r="A155" i="26"/>
  <c r="A187" i="26"/>
  <c r="A218" i="26"/>
  <c r="A105" i="26"/>
  <c r="A57" i="26"/>
  <c r="A252" i="26"/>
  <c r="A237" i="26"/>
  <c r="A41" i="26"/>
  <c r="A152" i="26"/>
  <c r="A203" i="26"/>
  <c r="A181" i="26"/>
  <c r="A146" i="26"/>
  <c r="A30" i="26"/>
  <c r="A8" i="26"/>
  <c r="A33" i="26"/>
  <c r="A114" i="26"/>
  <c r="A247" i="26"/>
  <c r="A145" i="26"/>
  <c r="A244" i="26"/>
  <c r="A87" i="26"/>
  <c r="E2" i="25"/>
  <c r="K1" i="19" s="1"/>
  <c r="BB1157" i="24"/>
  <c r="BA1157" i="24" s="1"/>
  <c r="BC1157" i="24"/>
  <c r="A6" i="25" l="1"/>
  <c r="A7" i="25" s="1"/>
  <c r="B5" i="38"/>
  <c r="C5" i="38" s="1"/>
  <c r="A6" i="38"/>
  <c r="BV5" i="25"/>
  <c r="BW5" i="25" s="1"/>
  <c r="C5" i="25"/>
  <c r="BE1157" i="23"/>
  <c r="BF1157" i="23"/>
  <c r="BD1157" i="23" s="1"/>
  <c r="BZ1157" i="21"/>
  <c r="N1157" i="21" s="1"/>
  <c r="BG5" i="26"/>
  <c r="BH1157" i="23"/>
  <c r="BJ1157" i="23" s="1"/>
  <c r="BB1157" i="23"/>
  <c r="I1157" i="21"/>
  <c r="I1157" i="22" s="1"/>
  <c r="AS1157" i="21"/>
  <c r="P1157" i="21"/>
  <c r="S1157" i="21"/>
  <c r="M1157" i="21"/>
  <c r="J1157" i="21"/>
  <c r="J1157" i="22" s="1"/>
  <c r="Q1157" i="21"/>
  <c r="AX1157" i="21"/>
  <c r="AT1157" i="21"/>
  <c r="AY1157" i="21"/>
  <c r="T1157" i="21"/>
  <c r="AW1157" i="21"/>
  <c r="O1157" i="21"/>
  <c r="AZ1157" i="21"/>
  <c r="AR1157" i="21"/>
  <c r="AU1157" i="21"/>
  <c r="AV1157" i="21"/>
  <c r="AQ1157" i="21"/>
  <c r="L1157" i="21"/>
  <c r="R1157" i="21"/>
  <c r="BF257" i="26"/>
  <c r="BF4" i="26" s="1"/>
  <c r="Y3" i="1"/>
  <c r="Y6" i="1"/>
  <c r="BF5" i="26"/>
  <c r="Y7" i="1"/>
  <c r="Y5" i="1"/>
  <c r="Y4" i="1"/>
  <c r="D5" i="26"/>
  <c r="E5" i="26" s="1"/>
  <c r="E257" i="26"/>
  <c r="B6" i="25" l="1"/>
  <c r="C6" i="25" s="1"/>
  <c r="A7" i="38"/>
  <c r="B6" i="38"/>
  <c r="C6" i="38" s="1"/>
  <c r="BB5" i="38"/>
  <c r="BD5" i="38"/>
  <c r="BB5" i="25"/>
  <c r="BD5" i="25"/>
  <c r="A8" i="25"/>
  <c r="B7" i="25"/>
  <c r="BC1157" i="23"/>
  <c r="AD1157" i="21"/>
  <c r="V1157" i="21"/>
  <c r="E1157" i="21"/>
  <c r="AC1157" i="21"/>
  <c r="AI1157" i="21"/>
  <c r="H1157" i="21"/>
  <c r="H1157" i="22" s="1"/>
  <c r="AB1157" i="21"/>
  <c r="Z1157" i="21"/>
  <c r="G1157" i="21"/>
  <c r="X1157" i="21"/>
  <c r="F1157" i="21"/>
  <c r="AO1157" i="21"/>
  <c r="AF1157" i="21"/>
  <c r="D1157" i="21"/>
  <c r="C1157" i="21"/>
  <c r="AL1157" i="21"/>
  <c r="AH1157" i="21"/>
  <c r="U1157" i="21"/>
  <c r="U1157" i="22" s="1"/>
  <c r="Y1157" i="21"/>
  <c r="AG1157" i="21"/>
  <c r="AE1157" i="21"/>
  <c r="W1157" i="21"/>
  <c r="AN1157" i="21"/>
  <c r="AK1157" i="21"/>
  <c r="AA1157" i="21"/>
  <c r="AP1157" i="21"/>
  <c r="AJ1157" i="21"/>
  <c r="AM1157" i="21"/>
  <c r="K1157" i="21"/>
  <c r="C6" i="26"/>
  <c r="O1157" i="22"/>
  <c r="AV1157" i="22"/>
  <c r="S1157" i="22"/>
  <c r="AQ1157" i="22"/>
  <c r="AU1157" i="22"/>
  <c r="AX1157" i="22"/>
  <c r="P1157" i="22"/>
  <c r="R1157" i="22"/>
  <c r="AY1157" i="22"/>
  <c r="AS1157" i="22"/>
  <c r="L1157" i="22"/>
  <c r="AW1157" i="22"/>
  <c r="AZ1157" i="22"/>
  <c r="T1157" i="22"/>
  <c r="Q1157" i="22"/>
  <c r="M1157" i="22"/>
  <c r="N1157" i="22"/>
  <c r="AR1157" i="22"/>
  <c r="AT1157" i="22"/>
  <c r="L1" i="38"/>
  <c r="L2" i="38"/>
  <c r="L2" i="19"/>
  <c r="L1" i="19"/>
  <c r="BV6" i="25" l="1"/>
  <c r="BW6" i="25" s="1"/>
  <c r="BS5" i="38"/>
  <c r="BG5" i="38"/>
  <c r="BC5" i="38"/>
  <c r="BH5" i="38"/>
  <c r="BF5" i="38"/>
  <c r="BE5" i="38"/>
  <c r="BB6" i="38"/>
  <c r="BD6" i="38"/>
  <c r="B7" i="38"/>
  <c r="C7" i="38" s="1"/>
  <c r="A8" i="38"/>
  <c r="BB6" i="25"/>
  <c r="BD6" i="25"/>
  <c r="BV7" i="25"/>
  <c r="C7" i="25"/>
  <c r="A9" i="25"/>
  <c r="B8" i="25"/>
  <c r="BF5" i="25"/>
  <c r="BE5" i="25"/>
  <c r="BH5" i="25"/>
  <c r="BS5" i="25"/>
  <c r="BG5" i="25"/>
  <c r="BC5" i="25"/>
  <c r="AH1157" i="22"/>
  <c r="AC1157" i="22"/>
  <c r="AB1157" i="22"/>
  <c r="F1157" i="22"/>
  <c r="AF1157" i="22"/>
  <c r="D1157" i="22"/>
  <c r="E1157" i="22"/>
  <c r="AA1157" i="22"/>
  <c r="AG1157" i="22"/>
  <c r="AK1157" i="22"/>
  <c r="G1157" i="22"/>
  <c r="AM1157" i="22"/>
  <c r="AL1157" i="22"/>
  <c r="AI1157" i="22"/>
  <c r="AO1157" i="22"/>
  <c r="C1157" i="22"/>
  <c r="AN1157" i="22"/>
  <c r="Y1157" i="22"/>
  <c r="AP1157" i="22"/>
  <c r="X1157" i="22"/>
  <c r="AJ1157" i="22"/>
  <c r="K1157" i="22"/>
  <c r="AE1157" i="22"/>
  <c r="AD1157" i="22"/>
  <c r="V1157" i="22"/>
  <c r="W1157" i="22"/>
  <c r="Z1157" i="22"/>
  <c r="BG6" i="26"/>
  <c r="BF6" i="26"/>
  <c r="D6" i="26"/>
  <c r="E6" i="26" s="1"/>
  <c r="C7" i="26"/>
  <c r="C8" i="26"/>
  <c r="AU1157" i="23"/>
  <c r="AX1157" i="23"/>
  <c r="AS1157" i="23"/>
  <c r="AZ1157" i="23"/>
  <c r="AR1157" i="23"/>
  <c r="AW1157" i="23"/>
  <c r="AY1157" i="23"/>
  <c r="AT1157" i="23"/>
  <c r="AV1157" i="23"/>
  <c r="BA1157" i="23"/>
  <c r="BI2" i="23"/>
  <c r="I1" i="19" s="1"/>
  <c r="V1" i="19" s="1"/>
  <c r="BW7" i="25" l="1"/>
  <c r="BO5" i="38"/>
  <c r="B8" i="38"/>
  <c r="C8" i="38" s="1"/>
  <c r="A9" i="38"/>
  <c r="BB7" i="38"/>
  <c r="BD7" i="38"/>
  <c r="BF6" i="38"/>
  <c r="BE6" i="38"/>
  <c r="BH6" i="38"/>
  <c r="BS6" i="38"/>
  <c r="BG6" i="38"/>
  <c r="BC6" i="38"/>
  <c r="BO5" i="25"/>
  <c r="B9" i="25"/>
  <c r="A10" i="25"/>
  <c r="BD7" i="25"/>
  <c r="BB7" i="25"/>
  <c r="BV8" i="25"/>
  <c r="C8" i="25"/>
  <c r="BS6" i="25"/>
  <c r="BG6" i="25"/>
  <c r="BC6" i="25"/>
  <c r="BE6" i="25"/>
  <c r="BF6" i="25"/>
  <c r="BH6" i="25"/>
  <c r="Y1157" i="23"/>
  <c r="Q1157" i="23"/>
  <c r="W1157" i="23"/>
  <c r="AO1157" i="23"/>
  <c r="AF1157" i="23"/>
  <c r="H1157" i="23"/>
  <c r="AM1157" i="23"/>
  <c r="AQ1157" i="23"/>
  <c r="R1157" i="23"/>
  <c r="AP1157" i="23"/>
  <c r="Z1157" i="23"/>
  <c r="M1157" i="23"/>
  <c r="D1157" i="23"/>
  <c r="N1157" i="23"/>
  <c r="G1157" i="23"/>
  <c r="AB1157" i="23"/>
  <c r="L1157" i="23"/>
  <c r="AH1157" i="23"/>
  <c r="T1157" i="23"/>
  <c r="F1157" i="23"/>
  <c r="I1157" i="23"/>
  <c r="P1157" i="23"/>
  <c r="AD1157" i="23"/>
  <c r="J1157" i="23"/>
  <c r="U1157" i="23"/>
  <c r="AI1157" i="23"/>
  <c r="AC1157" i="23"/>
  <c r="AJ1157" i="23"/>
  <c r="X1157" i="23"/>
  <c r="K1157" i="23"/>
  <c r="V1157" i="23"/>
  <c r="AG1157" i="23"/>
  <c r="AN1157" i="23"/>
  <c r="AL1157" i="23"/>
  <c r="S1157" i="23"/>
  <c r="O1157" i="23"/>
  <c r="AA1157" i="23"/>
  <c r="AE1157" i="23"/>
  <c r="E1157" i="23"/>
  <c r="AK1157" i="23"/>
  <c r="BF8" i="26"/>
  <c r="D8" i="26"/>
  <c r="E8" i="26" s="1"/>
  <c r="BG8" i="26"/>
  <c r="C9" i="26"/>
  <c r="BF7" i="26"/>
  <c r="D7" i="26"/>
  <c r="E7" i="26" s="1"/>
  <c r="BG7" i="26"/>
  <c r="G1" i="38"/>
  <c r="K2" i="38" s="1"/>
  <c r="G6" i="19"/>
  <c r="BW8" i="25" l="1"/>
  <c r="BO6" i="38"/>
  <c r="BO6" i="25"/>
  <c r="BF7" i="38"/>
  <c r="BE7" i="38"/>
  <c r="BH7" i="38"/>
  <c r="BS7" i="38"/>
  <c r="BG7" i="38"/>
  <c r="BC7" i="38"/>
  <c r="BB8" i="38"/>
  <c r="BD8" i="38"/>
  <c r="B9" i="38"/>
  <c r="C9" i="38" s="1"/>
  <c r="A10" i="38"/>
  <c r="BH7" i="25"/>
  <c r="BS7" i="25"/>
  <c r="BG7" i="25"/>
  <c r="BC7" i="25"/>
  <c r="BF7" i="25"/>
  <c r="BE7" i="25"/>
  <c r="B10" i="25"/>
  <c r="A11" i="25"/>
  <c r="BV9" i="25"/>
  <c r="C9" i="25"/>
  <c r="BD8" i="25"/>
  <c r="BB8" i="25"/>
  <c r="BI1157" i="23"/>
  <c r="BF9" i="26"/>
  <c r="D9" i="26"/>
  <c r="E9" i="26" s="1"/>
  <c r="BG9" i="26"/>
  <c r="C10" i="26"/>
  <c r="K1" i="38"/>
  <c r="AL8" i="38" s="1"/>
  <c r="D1" i="38"/>
  <c r="V3" i="19"/>
  <c r="G8" i="19" s="1"/>
  <c r="O3" i="19" s="1"/>
  <c r="J24" i="41"/>
  <c r="B1" i="38"/>
  <c r="Q1" i="19"/>
  <c r="V2" i="19"/>
  <c r="G7" i="19" s="1"/>
  <c r="P1" i="19"/>
  <c r="R1" i="19"/>
  <c r="S1" i="19"/>
  <c r="O1" i="19"/>
  <c r="B1" i="25"/>
  <c r="AW8" i="25" s="1"/>
  <c r="BW9" i="25" l="1"/>
  <c r="AE8" i="38"/>
  <c r="AU8" i="38"/>
  <c r="Q8" i="38"/>
  <c r="AB8" i="38"/>
  <c r="AG8" i="38"/>
  <c r="BO7" i="38"/>
  <c r="AR8" i="38"/>
  <c r="AW8" i="38"/>
  <c r="BB9" i="38"/>
  <c r="AX9" i="38"/>
  <c r="AT9" i="38"/>
  <c r="AP9" i="38"/>
  <c r="AL9" i="38"/>
  <c r="AH9" i="38"/>
  <c r="AD9" i="38"/>
  <c r="Z9" i="38"/>
  <c r="V9" i="38"/>
  <c r="R9" i="38"/>
  <c r="BA9" i="38"/>
  <c r="AW9" i="38"/>
  <c r="AS9" i="38"/>
  <c r="AO9" i="38"/>
  <c r="AK9" i="38"/>
  <c r="AG9" i="38"/>
  <c r="AC9" i="38"/>
  <c r="Y9" i="38"/>
  <c r="U9" i="38"/>
  <c r="Q9" i="38"/>
  <c r="BD9" i="38"/>
  <c r="AZ9" i="38"/>
  <c r="AV9" i="38"/>
  <c r="AR9" i="38"/>
  <c r="AN9" i="38"/>
  <c r="AJ9" i="38"/>
  <c r="AF9" i="38"/>
  <c r="AB9" i="38"/>
  <c r="X9" i="38"/>
  <c r="T9" i="38"/>
  <c r="AY9" i="38"/>
  <c r="AU9" i="38"/>
  <c r="AQ9" i="38"/>
  <c r="AM9" i="38"/>
  <c r="AI9" i="38"/>
  <c r="AE9" i="38"/>
  <c r="AA9" i="38"/>
  <c r="W9" i="38"/>
  <c r="S9" i="38"/>
  <c r="V8" i="38"/>
  <c r="BF8" i="38"/>
  <c r="BE8" i="38"/>
  <c r="BH8" i="38"/>
  <c r="BS8" i="38"/>
  <c r="BG8" i="38"/>
  <c r="BC8" i="38"/>
  <c r="AY4" i="38"/>
  <c r="AI4" i="38"/>
  <c r="S4" i="38"/>
  <c r="AP4" i="38"/>
  <c r="Z4" i="38"/>
  <c r="BA4" i="38"/>
  <c r="AK4" i="38"/>
  <c r="U4" i="38"/>
  <c r="AV4" i="38"/>
  <c r="AF4" i="38"/>
  <c r="AU4" i="38"/>
  <c r="AE4" i="38"/>
  <c r="AL4" i="38"/>
  <c r="V4" i="38"/>
  <c r="AW4" i="38"/>
  <c r="AG4" i="38"/>
  <c r="Q4" i="38"/>
  <c r="AR4" i="38"/>
  <c r="AB4" i="38"/>
  <c r="AQ4" i="38"/>
  <c r="AA4" i="38"/>
  <c r="AX4" i="38"/>
  <c r="AH4" i="38"/>
  <c r="R4" i="38"/>
  <c r="AS4" i="38"/>
  <c r="AC4" i="38"/>
  <c r="AN4" i="38"/>
  <c r="X4" i="38"/>
  <c r="AM4" i="38"/>
  <c r="W4" i="38"/>
  <c r="AT4" i="38"/>
  <c r="AD4" i="38"/>
  <c r="AO4" i="38"/>
  <c r="Y4" i="38"/>
  <c r="AZ4" i="38"/>
  <c r="AJ4" i="38"/>
  <c r="T4" i="38"/>
  <c r="AQ5" i="38"/>
  <c r="AA5" i="38"/>
  <c r="AL5" i="38"/>
  <c r="S5" i="38"/>
  <c r="AK5" i="38"/>
  <c r="R5" i="38"/>
  <c r="AJ5" i="38"/>
  <c r="Q5" i="38"/>
  <c r="AS5" i="38"/>
  <c r="X5" i="38"/>
  <c r="AM5" i="38"/>
  <c r="AG5" i="38"/>
  <c r="BA5" i="38"/>
  <c r="AF5" i="38"/>
  <c r="AZ5" i="38"/>
  <c r="AD5" i="38"/>
  <c r="AN5" i="38"/>
  <c r="T5" i="38"/>
  <c r="AY5" i="38"/>
  <c r="AI5" i="38"/>
  <c r="AW5" i="38"/>
  <c r="AB5" i="38"/>
  <c r="AV5" i="38"/>
  <c r="Z5" i="38"/>
  <c r="AT5" i="38"/>
  <c r="Y5" i="38"/>
  <c r="AH5" i="38"/>
  <c r="AU5" i="38"/>
  <c r="AE5" i="38"/>
  <c r="AR5" i="38"/>
  <c r="W5" i="38"/>
  <c r="AP5" i="38"/>
  <c r="V5" i="38"/>
  <c r="AO5" i="38"/>
  <c r="U5" i="38"/>
  <c r="AX5" i="38"/>
  <c r="AC5" i="38"/>
  <c r="AP6" i="38"/>
  <c r="AZ6" i="38"/>
  <c r="AM6" i="38"/>
  <c r="W6" i="38"/>
  <c r="Z6" i="38"/>
  <c r="AF6" i="38"/>
  <c r="AK6" i="38"/>
  <c r="AR6" i="38"/>
  <c r="Q6" i="38"/>
  <c r="AL6" i="38"/>
  <c r="BA6" i="38"/>
  <c r="AY6" i="38"/>
  <c r="AI6" i="38"/>
  <c r="S6" i="38"/>
  <c r="U6" i="38"/>
  <c r="Y6" i="38"/>
  <c r="AC6" i="38"/>
  <c r="AJ6" i="38"/>
  <c r="AX6" i="38"/>
  <c r="AH6" i="38"/>
  <c r="AW6" i="38"/>
  <c r="AU6" i="38"/>
  <c r="AE6" i="38"/>
  <c r="AO6" i="38"/>
  <c r="AV6" i="38"/>
  <c r="T6" i="38"/>
  <c r="X6" i="38"/>
  <c r="AB6" i="38"/>
  <c r="AT6" i="38"/>
  <c r="AD6" i="38"/>
  <c r="AQ6" i="38"/>
  <c r="AA6" i="38"/>
  <c r="AG6" i="38"/>
  <c r="AN6" i="38"/>
  <c r="AS6" i="38"/>
  <c r="R6" i="38"/>
  <c r="V6" i="38"/>
  <c r="AP7" i="38"/>
  <c r="Z7" i="38"/>
  <c r="BA7" i="38"/>
  <c r="AK7" i="38"/>
  <c r="U7" i="38"/>
  <c r="AV7" i="38"/>
  <c r="AF7" i="38"/>
  <c r="AY7" i="38"/>
  <c r="AI7" i="38"/>
  <c r="S7" i="38"/>
  <c r="AL7" i="38"/>
  <c r="V7" i="38"/>
  <c r="AW7" i="38"/>
  <c r="AG7" i="38"/>
  <c r="Q7" i="38"/>
  <c r="AR7" i="38"/>
  <c r="AB7" i="38"/>
  <c r="AU7" i="38"/>
  <c r="AE7" i="38"/>
  <c r="AT7" i="38"/>
  <c r="Y7" i="38"/>
  <c r="AJ7" i="38"/>
  <c r="T7" i="38"/>
  <c r="W7" i="38"/>
  <c r="AX7" i="38"/>
  <c r="AH7" i="38"/>
  <c r="R7" i="38"/>
  <c r="AS7" i="38"/>
  <c r="AC7" i="38"/>
  <c r="AN7" i="38"/>
  <c r="X7" i="38"/>
  <c r="AQ7" i="38"/>
  <c r="AA7" i="38"/>
  <c r="AD7" i="38"/>
  <c r="AO7" i="38"/>
  <c r="AZ7" i="38"/>
  <c r="AM7" i="38"/>
  <c r="AI8" i="38"/>
  <c r="AF8" i="38"/>
  <c r="U8" i="38"/>
  <c r="BA8" i="38"/>
  <c r="W8" i="38"/>
  <c r="AM8" i="38"/>
  <c r="T8" i="38"/>
  <c r="AJ8" i="38"/>
  <c r="AZ8" i="38"/>
  <c r="Y8" i="38"/>
  <c r="AO8" i="38"/>
  <c r="AD8" i="38"/>
  <c r="AT8" i="38"/>
  <c r="S8" i="38"/>
  <c r="AY8" i="38"/>
  <c r="AV8" i="38"/>
  <c r="AK8" i="38"/>
  <c r="Z8" i="38"/>
  <c r="AP8" i="38"/>
  <c r="B10" i="38"/>
  <c r="C10" i="38" s="1"/>
  <c r="A11" i="38"/>
  <c r="AA8" i="38"/>
  <c r="AQ8" i="38"/>
  <c r="X8" i="38"/>
  <c r="AN8" i="38"/>
  <c r="AC8" i="38"/>
  <c r="AS8" i="38"/>
  <c r="R8" i="38"/>
  <c r="AH8" i="38"/>
  <c r="AX8" i="38"/>
  <c r="AI8" i="25"/>
  <c r="AO8" i="25"/>
  <c r="AU8" i="25"/>
  <c r="AY8" i="25"/>
  <c r="AT8" i="25"/>
  <c r="AR8" i="25"/>
  <c r="BO7" i="25"/>
  <c r="C10" i="25"/>
  <c r="BV10" i="25"/>
  <c r="BW10" i="25" s="1"/>
  <c r="AF8" i="25"/>
  <c r="AV8" i="25"/>
  <c r="AQ8" i="25"/>
  <c r="AS8" i="25"/>
  <c r="BB9" i="25"/>
  <c r="AX9" i="25"/>
  <c r="AT9" i="25"/>
  <c r="AP9" i="25"/>
  <c r="AL9" i="25"/>
  <c r="AH9" i="25"/>
  <c r="AZ9" i="25"/>
  <c r="AJ9" i="25"/>
  <c r="BA9" i="25"/>
  <c r="AW9" i="25"/>
  <c r="AS9" i="25"/>
  <c r="AO9" i="25"/>
  <c r="AK9" i="25"/>
  <c r="AG9" i="25"/>
  <c r="BD9" i="25"/>
  <c r="AN9" i="25"/>
  <c r="AY9" i="25"/>
  <c r="AU9" i="25"/>
  <c r="AQ9" i="25"/>
  <c r="AM9" i="25"/>
  <c r="AI9" i="25"/>
  <c r="AV9" i="25"/>
  <c r="AR9" i="25"/>
  <c r="AF9" i="25"/>
  <c r="AH8" i="25"/>
  <c r="AL8" i="25"/>
  <c r="BE8" i="25"/>
  <c r="BS8" i="25"/>
  <c r="BG8" i="25"/>
  <c r="BH8" i="25"/>
  <c r="BF8" i="25"/>
  <c r="BC8" i="25"/>
  <c r="AJ8" i="25"/>
  <c r="AZ8" i="25"/>
  <c r="AG8" i="25"/>
  <c r="AO4" i="25"/>
  <c r="AR4" i="25"/>
  <c r="AI4" i="25"/>
  <c r="AT4" i="25"/>
  <c r="AD4" i="25"/>
  <c r="AU4" i="25"/>
  <c r="BA4" i="25"/>
  <c r="AK4" i="25"/>
  <c r="AN4" i="25"/>
  <c r="AP4" i="25"/>
  <c r="AM4" i="25"/>
  <c r="AW4" i="25"/>
  <c r="AG4" i="25"/>
  <c r="AZ4" i="25"/>
  <c r="AJ4" i="25"/>
  <c r="AL4" i="25"/>
  <c r="AE4" i="25"/>
  <c r="AS4" i="25"/>
  <c r="AQ4" i="25"/>
  <c r="AV4" i="25"/>
  <c r="AF4" i="25"/>
  <c r="AY4" i="25"/>
  <c r="AX4" i="25"/>
  <c r="AH4" i="25"/>
  <c r="AP5" i="25"/>
  <c r="AJ5" i="25"/>
  <c r="AW5" i="25"/>
  <c r="AG5" i="25"/>
  <c r="AU5" i="25"/>
  <c r="AE5" i="25"/>
  <c r="AL5" i="25"/>
  <c r="AS5" i="25"/>
  <c r="AR5" i="25"/>
  <c r="AQ5" i="25"/>
  <c r="AV5" i="25"/>
  <c r="AX5" i="25"/>
  <c r="AH5" i="25"/>
  <c r="AO5" i="25"/>
  <c r="AM5" i="25"/>
  <c r="AN5" i="25"/>
  <c r="AT5" i="25"/>
  <c r="AD5" i="25"/>
  <c r="AZ5" i="25"/>
  <c r="BA5" i="25"/>
  <c r="AK5" i="25"/>
  <c r="AY5" i="25"/>
  <c r="AI5" i="25"/>
  <c r="AF5" i="25"/>
  <c r="AM6" i="25"/>
  <c r="AL6" i="25"/>
  <c r="AR6" i="25"/>
  <c r="BA6" i="25"/>
  <c r="AY6" i="25"/>
  <c r="AI6" i="25"/>
  <c r="AX6" i="25"/>
  <c r="AH6" i="25"/>
  <c r="AN6" i="25"/>
  <c r="AS6" i="25"/>
  <c r="AU6" i="25"/>
  <c r="AO6" i="25"/>
  <c r="AT6" i="25"/>
  <c r="AW6" i="25"/>
  <c r="AZ6" i="25"/>
  <c r="AJ6" i="25"/>
  <c r="AK6" i="25"/>
  <c r="AQ6" i="25"/>
  <c r="AP6" i="25"/>
  <c r="AG6" i="25"/>
  <c r="AV6" i="25"/>
  <c r="AZ7" i="25"/>
  <c r="AJ7" i="25"/>
  <c r="AY7" i="25"/>
  <c r="AI7" i="25"/>
  <c r="AO7" i="25"/>
  <c r="AP7" i="25"/>
  <c r="AV7" i="25"/>
  <c r="AF7" i="25"/>
  <c r="AX7" i="25"/>
  <c r="AU7" i="25"/>
  <c r="AT7" i="25"/>
  <c r="BA7" i="25"/>
  <c r="AK7" i="25"/>
  <c r="AR7" i="25"/>
  <c r="AL7" i="25"/>
  <c r="AQ7" i="25"/>
  <c r="AH7" i="25"/>
  <c r="AW7" i="25"/>
  <c r="AG7" i="25"/>
  <c r="AN7" i="25"/>
  <c r="AM7" i="25"/>
  <c r="AS7" i="25"/>
  <c r="AX8" i="25"/>
  <c r="AM8" i="25"/>
  <c r="AP8" i="25"/>
  <c r="AN8" i="25"/>
  <c r="AK8" i="25"/>
  <c r="BA8" i="25"/>
  <c r="A12" i="25"/>
  <c r="B11" i="25"/>
  <c r="D10" i="26"/>
  <c r="E10" i="26" s="1"/>
  <c r="BG10" i="26"/>
  <c r="BF10" i="26"/>
  <c r="K24" i="41"/>
  <c r="D1" i="25"/>
  <c r="P3" i="19"/>
  <c r="O2" i="19"/>
  <c r="L24" i="41"/>
  <c r="S2" i="19"/>
  <c r="B2" i="38"/>
  <c r="R2" i="19"/>
  <c r="B2" i="25"/>
  <c r="V9" i="25" s="1"/>
  <c r="P2" i="19"/>
  <c r="BO8" i="38" l="1"/>
  <c r="BI8" i="38"/>
  <c r="BJ8" i="38" s="1"/>
  <c r="BI9" i="38"/>
  <c r="BJ9" i="38" s="1"/>
  <c r="BO8" i="25"/>
  <c r="BI6" i="38"/>
  <c r="B11" i="38"/>
  <c r="C11" i="38" s="1"/>
  <c r="A12" i="38"/>
  <c r="BI7" i="38"/>
  <c r="BF9" i="38"/>
  <c r="BE9" i="38"/>
  <c r="BH9" i="38"/>
  <c r="BS9" i="38"/>
  <c r="BG9" i="38"/>
  <c r="BC9" i="38"/>
  <c r="BB10" i="38"/>
  <c r="AX10" i="38"/>
  <c r="AT10" i="38"/>
  <c r="AP10" i="38"/>
  <c r="AL10" i="38"/>
  <c r="AH10" i="38"/>
  <c r="AD10" i="38"/>
  <c r="Z10" i="38"/>
  <c r="V10" i="38"/>
  <c r="R10" i="38"/>
  <c r="BA10" i="38"/>
  <c r="AW10" i="38"/>
  <c r="AS10" i="38"/>
  <c r="AO10" i="38"/>
  <c r="AK10" i="38"/>
  <c r="AG10" i="38"/>
  <c r="AC10" i="38"/>
  <c r="Y10" i="38"/>
  <c r="U10" i="38"/>
  <c r="Q10" i="38"/>
  <c r="BD10" i="38"/>
  <c r="AZ10" i="38"/>
  <c r="AV10" i="38"/>
  <c r="AR10" i="38"/>
  <c r="AN10" i="38"/>
  <c r="AJ10" i="38"/>
  <c r="AF10" i="38"/>
  <c r="AB10" i="38"/>
  <c r="X10" i="38"/>
  <c r="T10" i="38"/>
  <c r="AY10" i="38"/>
  <c r="AU10" i="38"/>
  <c r="AQ10" i="38"/>
  <c r="AM10" i="38"/>
  <c r="AI10" i="38"/>
  <c r="AE10" i="38"/>
  <c r="AA10" i="38"/>
  <c r="W10" i="38"/>
  <c r="S10" i="38"/>
  <c r="BI5" i="38"/>
  <c r="BI4" i="38"/>
  <c r="X8" i="25"/>
  <c r="V7" i="25"/>
  <c r="Q7" i="25"/>
  <c r="AA7" i="25"/>
  <c r="Y7" i="25"/>
  <c r="AC6" i="25"/>
  <c r="Z6" i="25"/>
  <c r="X6" i="25"/>
  <c r="U6" i="25"/>
  <c r="Q6" i="25"/>
  <c r="W5" i="25"/>
  <c r="AC5" i="25"/>
  <c r="Q5" i="25"/>
  <c r="Z5" i="25"/>
  <c r="S4" i="25"/>
  <c r="AA4" i="25"/>
  <c r="Q8" i="25"/>
  <c r="AA9" i="25"/>
  <c r="Y9" i="25"/>
  <c r="R9" i="25"/>
  <c r="AY10" i="25"/>
  <c r="AU10" i="25"/>
  <c r="AQ10" i="25"/>
  <c r="AM10" i="25"/>
  <c r="AI10" i="25"/>
  <c r="AE10" i="25"/>
  <c r="AA10" i="25"/>
  <c r="W10" i="25"/>
  <c r="S10" i="25"/>
  <c r="AW10" i="25"/>
  <c r="AG10" i="25"/>
  <c r="U10" i="25"/>
  <c r="BB10" i="25"/>
  <c r="AX10" i="25"/>
  <c r="AT10" i="25"/>
  <c r="AP10" i="25"/>
  <c r="AL10" i="25"/>
  <c r="AH10" i="25"/>
  <c r="AD10" i="25"/>
  <c r="Z10" i="25"/>
  <c r="V10" i="25"/>
  <c r="R10" i="25"/>
  <c r="BA10" i="25"/>
  <c r="AK10" i="25"/>
  <c r="Y10" i="25"/>
  <c r="BD10" i="25"/>
  <c r="AZ10" i="25"/>
  <c r="AV10" i="25"/>
  <c r="AR10" i="25"/>
  <c r="AN10" i="25"/>
  <c r="AJ10" i="25"/>
  <c r="AF10" i="25"/>
  <c r="AB10" i="25"/>
  <c r="X10" i="25"/>
  <c r="T10" i="25"/>
  <c r="AS10" i="25"/>
  <c r="AO10" i="25"/>
  <c r="AC10" i="25"/>
  <c r="Q10" i="25"/>
  <c r="W8" i="25"/>
  <c r="R7" i="25"/>
  <c r="X7" i="25"/>
  <c r="AD7" i="25"/>
  <c r="T7" i="25"/>
  <c r="AF6" i="25"/>
  <c r="AE6" i="25"/>
  <c r="S6" i="25"/>
  <c r="V6" i="25"/>
  <c r="U5" i="25"/>
  <c r="R5" i="25"/>
  <c r="AA5" i="25"/>
  <c r="X5" i="25"/>
  <c r="V4" i="25"/>
  <c r="X4" i="25"/>
  <c r="Y4" i="25"/>
  <c r="S8" i="25"/>
  <c r="AE9" i="25"/>
  <c r="AC9" i="25"/>
  <c r="T9" i="25"/>
  <c r="BF9" i="25"/>
  <c r="BE9" i="25"/>
  <c r="BS9" i="25"/>
  <c r="BG9" i="25"/>
  <c r="BC9" i="25"/>
  <c r="BH9" i="25"/>
  <c r="AD8" i="25"/>
  <c r="Y8" i="25"/>
  <c r="AB8" i="25"/>
  <c r="AE8" i="25"/>
  <c r="C11" i="25"/>
  <c r="BV11" i="25"/>
  <c r="BW11" i="25" s="1"/>
  <c r="U8" i="25"/>
  <c r="R8" i="25"/>
  <c r="W7" i="25"/>
  <c r="U7" i="25"/>
  <c r="AE7" i="25"/>
  <c r="S7" i="25"/>
  <c r="Y6" i="25"/>
  <c r="T6" i="25"/>
  <c r="AD6" i="25"/>
  <c r="R6" i="25"/>
  <c r="AB6" i="25"/>
  <c r="S5" i="25"/>
  <c r="AB5" i="25"/>
  <c r="T5" i="25"/>
  <c r="W4" i="25"/>
  <c r="AC4" i="25"/>
  <c r="Q4" i="25"/>
  <c r="Z4" i="25"/>
  <c r="AB4" i="25"/>
  <c r="V8" i="25"/>
  <c r="AB9" i="25"/>
  <c r="S9" i="25"/>
  <c r="Q9" i="25"/>
  <c r="Z9" i="25"/>
  <c r="A13" i="25"/>
  <c r="B12" i="25"/>
  <c r="Z8" i="25"/>
  <c r="AC7" i="25"/>
  <c r="Z7" i="25"/>
  <c r="AB7" i="25"/>
  <c r="AA6" i="25"/>
  <c r="W6" i="25"/>
  <c r="Y5" i="25"/>
  <c r="V5" i="25"/>
  <c r="R4" i="25"/>
  <c r="T4" i="25"/>
  <c r="U4" i="25"/>
  <c r="T8" i="25"/>
  <c r="AA8" i="25"/>
  <c r="W9" i="25"/>
  <c r="X9" i="25"/>
  <c r="U9" i="25"/>
  <c r="AD9" i="25"/>
  <c r="AC8" i="25"/>
  <c r="C19" i="26"/>
  <c r="BK8" i="38" l="1"/>
  <c r="BL8" i="38"/>
  <c r="BL9" i="38"/>
  <c r="BK9" i="38"/>
  <c r="BO9" i="25"/>
  <c r="BI10" i="38"/>
  <c r="BJ10" i="38" s="1"/>
  <c r="BO9" i="38"/>
  <c r="BK5" i="38"/>
  <c r="BL5" i="38"/>
  <c r="BJ5" i="38"/>
  <c r="BF10" i="38"/>
  <c r="BE10" i="38"/>
  <c r="BH10" i="38"/>
  <c r="BS10" i="38"/>
  <c r="BG10" i="38"/>
  <c r="BC10" i="38"/>
  <c r="BK4" i="38"/>
  <c r="BJ4" i="38"/>
  <c r="BL4" i="38"/>
  <c r="B12" i="38"/>
  <c r="C12" i="38" s="1"/>
  <c r="A13" i="38"/>
  <c r="BB11" i="38"/>
  <c r="AX11" i="38"/>
  <c r="AT11" i="38"/>
  <c r="AP11" i="38"/>
  <c r="AL11" i="38"/>
  <c r="AH11" i="38"/>
  <c r="AD11" i="38"/>
  <c r="Z11" i="38"/>
  <c r="V11" i="38"/>
  <c r="R11" i="38"/>
  <c r="BA11" i="38"/>
  <c r="AW11" i="38"/>
  <c r="AS11" i="38"/>
  <c r="AO11" i="38"/>
  <c r="AK11" i="38"/>
  <c r="AG11" i="38"/>
  <c r="AC11" i="38"/>
  <c r="Y11" i="38"/>
  <c r="U11" i="38"/>
  <c r="Q11" i="38"/>
  <c r="BD11" i="38"/>
  <c r="AZ11" i="38"/>
  <c r="AV11" i="38"/>
  <c r="AR11" i="38"/>
  <c r="AN11" i="38"/>
  <c r="AJ11" i="38"/>
  <c r="AF11" i="38"/>
  <c r="AB11" i="38"/>
  <c r="X11" i="38"/>
  <c r="T11" i="38"/>
  <c r="AY11" i="38"/>
  <c r="AU11" i="38"/>
  <c r="AQ11" i="38"/>
  <c r="AM11" i="38"/>
  <c r="AI11" i="38"/>
  <c r="AE11" i="38"/>
  <c r="AA11" i="38"/>
  <c r="W11" i="38"/>
  <c r="S11" i="38"/>
  <c r="BJ6" i="38"/>
  <c r="BL6" i="38"/>
  <c r="BK6" i="38"/>
  <c r="BM8" i="38"/>
  <c r="BM9" i="38"/>
  <c r="BI10" i="25"/>
  <c r="BL10" i="25" s="1"/>
  <c r="BJ7" i="38"/>
  <c r="BL7" i="38"/>
  <c r="BK7" i="38"/>
  <c r="BI6" i="25"/>
  <c r="C12" i="25"/>
  <c r="BV12" i="25"/>
  <c r="BW12" i="25" s="1"/>
  <c r="BI9" i="25"/>
  <c r="BD11" i="25"/>
  <c r="AZ11" i="25"/>
  <c r="AV11" i="25"/>
  <c r="AR11" i="25"/>
  <c r="AN11" i="25"/>
  <c r="AJ11" i="25"/>
  <c r="AF11" i="25"/>
  <c r="AB11" i="25"/>
  <c r="X11" i="25"/>
  <c r="T11" i="25"/>
  <c r="AX11" i="25"/>
  <c r="AH11" i="25"/>
  <c r="V11" i="25"/>
  <c r="AY11" i="25"/>
  <c r="AU11" i="25"/>
  <c r="AQ11" i="25"/>
  <c r="AM11" i="25"/>
  <c r="AI11" i="25"/>
  <c r="AE11" i="25"/>
  <c r="AA11" i="25"/>
  <c r="W11" i="25"/>
  <c r="S11" i="25"/>
  <c r="BB11" i="25"/>
  <c r="AP11" i="25"/>
  <c r="AD11" i="25"/>
  <c r="BA11" i="25"/>
  <c r="AW11" i="25"/>
  <c r="AS11" i="25"/>
  <c r="AO11" i="25"/>
  <c r="AK11" i="25"/>
  <c r="AG11" i="25"/>
  <c r="AC11" i="25"/>
  <c r="Y11" i="25"/>
  <c r="U11" i="25"/>
  <c r="Q11" i="25"/>
  <c r="AT11" i="25"/>
  <c r="AL11" i="25"/>
  <c r="Z11" i="25"/>
  <c r="R11" i="25"/>
  <c r="BI8" i="25"/>
  <c r="BI5" i="25"/>
  <c r="A14" i="25"/>
  <c r="B13" i="25"/>
  <c r="BI4" i="25"/>
  <c r="BS10" i="25"/>
  <c r="BG10" i="25"/>
  <c r="BC10" i="25"/>
  <c r="BF10" i="25"/>
  <c r="BH10" i="25"/>
  <c r="BE10" i="25"/>
  <c r="BI7" i="25"/>
  <c r="C14" i="26"/>
  <c r="BG14" i="26" s="1"/>
  <c r="C18" i="26"/>
  <c r="D18" i="26" s="1"/>
  <c r="E18" i="26" s="1"/>
  <c r="C34" i="26"/>
  <c r="BG34" i="26" s="1"/>
  <c r="C30" i="26"/>
  <c r="BF30" i="26" s="1"/>
  <c r="C23" i="26"/>
  <c r="D23" i="26" s="1"/>
  <c r="E23" i="26" s="1"/>
  <c r="C29" i="26"/>
  <c r="D29" i="26" s="1"/>
  <c r="E29" i="26" s="1"/>
  <c r="C33" i="26"/>
  <c r="D33" i="26" s="1"/>
  <c r="E33" i="26" s="1"/>
  <c r="C17" i="26"/>
  <c r="D17" i="26" s="1"/>
  <c r="E17" i="26" s="1"/>
  <c r="C15" i="26"/>
  <c r="BF15" i="26" s="1"/>
  <c r="C27" i="26"/>
  <c r="BF27" i="26" s="1"/>
  <c r="C22" i="26"/>
  <c r="BF22" i="26" s="1"/>
  <c r="C32" i="26"/>
  <c r="BG32" i="26" s="1"/>
  <c r="C28" i="26"/>
  <c r="BG28" i="26" s="1"/>
  <c r="C16" i="26"/>
  <c r="BF16" i="26" s="1"/>
  <c r="C26" i="26"/>
  <c r="BG26" i="26" s="1"/>
  <c r="C12" i="26"/>
  <c r="BG12" i="26" s="1"/>
  <c r="BG19" i="26"/>
  <c r="BF19" i="26"/>
  <c r="D19" i="26"/>
  <c r="E19" i="26" s="1"/>
  <c r="C25" i="26"/>
  <c r="C31" i="26"/>
  <c r="C20" i="26"/>
  <c r="C24" i="26"/>
  <c r="C13" i="26"/>
  <c r="C21" i="26"/>
  <c r="C11" i="26"/>
  <c r="BO10" i="38" l="1"/>
  <c r="BN8" i="38"/>
  <c r="BT9" i="38"/>
  <c r="BO10" i="25"/>
  <c r="BK10" i="25"/>
  <c r="BK10" i="38"/>
  <c r="BL10" i="38"/>
  <c r="BN9" i="38"/>
  <c r="BI11" i="38"/>
  <c r="BJ11" i="38" s="1"/>
  <c r="BJ10" i="25"/>
  <c r="BU10" i="25" s="1"/>
  <c r="BB12" i="38"/>
  <c r="AX12" i="38"/>
  <c r="AT12" i="38"/>
  <c r="AP12" i="38"/>
  <c r="AL12" i="38"/>
  <c r="AH12" i="38"/>
  <c r="AD12" i="38"/>
  <c r="Z12" i="38"/>
  <c r="V12" i="38"/>
  <c r="R12" i="38"/>
  <c r="BA12" i="38"/>
  <c r="AW12" i="38"/>
  <c r="AS12" i="38"/>
  <c r="AO12" i="38"/>
  <c r="AK12" i="38"/>
  <c r="AG12" i="38"/>
  <c r="AC12" i="38"/>
  <c r="Y12" i="38"/>
  <c r="U12" i="38"/>
  <c r="Q12" i="38"/>
  <c r="BD12" i="38"/>
  <c r="AZ12" i="38"/>
  <c r="AV12" i="38"/>
  <c r="AR12" i="38"/>
  <c r="AN12" i="38"/>
  <c r="AJ12" i="38"/>
  <c r="AF12" i="38"/>
  <c r="AB12" i="38"/>
  <c r="X12" i="38"/>
  <c r="T12" i="38"/>
  <c r="AY12" i="38"/>
  <c r="AU12" i="38"/>
  <c r="AQ12" i="38"/>
  <c r="AM12" i="38"/>
  <c r="AI12" i="38"/>
  <c r="AE12" i="38"/>
  <c r="AA12" i="38"/>
  <c r="W12" i="38"/>
  <c r="S12" i="38"/>
  <c r="BM7" i="38"/>
  <c r="BT7" i="38" s="1"/>
  <c r="BM5" i="38"/>
  <c r="BN5" i="38" s="1"/>
  <c r="BM6" i="38"/>
  <c r="BT6" i="38" s="1"/>
  <c r="BF11" i="38"/>
  <c r="BE11" i="38"/>
  <c r="BH11" i="38"/>
  <c r="BS11" i="38"/>
  <c r="BG11" i="38"/>
  <c r="BO11" i="38" s="1"/>
  <c r="BC11" i="38"/>
  <c r="BM4" i="38"/>
  <c r="BN4" i="38" s="1"/>
  <c r="BT8" i="38"/>
  <c r="B13" i="38"/>
  <c r="C13" i="38" s="1"/>
  <c r="A14" i="38"/>
  <c r="BM10" i="38"/>
  <c r="BT10" i="38" s="1"/>
  <c r="BI11" i="25"/>
  <c r="BL11" i="25" s="1"/>
  <c r="BJ5" i="25"/>
  <c r="BK5" i="25"/>
  <c r="BL5" i="25"/>
  <c r="BA12" i="25"/>
  <c r="AW12" i="25"/>
  <c r="AS12" i="25"/>
  <c r="AO12" i="25"/>
  <c r="AK12" i="25"/>
  <c r="AG12" i="25"/>
  <c r="AC12" i="25"/>
  <c r="Y12" i="25"/>
  <c r="U12" i="25"/>
  <c r="Q12" i="25"/>
  <c r="AU12" i="25"/>
  <c r="AE12" i="25"/>
  <c r="S12" i="25"/>
  <c r="BD12" i="25"/>
  <c r="AZ12" i="25"/>
  <c r="AV12" i="25"/>
  <c r="AR12" i="25"/>
  <c r="AN12" i="25"/>
  <c r="AJ12" i="25"/>
  <c r="AF12" i="25"/>
  <c r="AB12" i="25"/>
  <c r="X12" i="25"/>
  <c r="T12" i="25"/>
  <c r="AQ12" i="25"/>
  <c r="AA12" i="25"/>
  <c r="BB12" i="25"/>
  <c r="AX12" i="25"/>
  <c r="AT12" i="25"/>
  <c r="AP12" i="25"/>
  <c r="AL12" i="25"/>
  <c r="AH12" i="25"/>
  <c r="AD12" i="25"/>
  <c r="Z12" i="25"/>
  <c r="V12" i="25"/>
  <c r="R12" i="25"/>
  <c r="AY12" i="25"/>
  <c r="AM12" i="25"/>
  <c r="AI12" i="25"/>
  <c r="W12" i="25"/>
  <c r="BL8" i="25"/>
  <c r="BK8" i="25"/>
  <c r="BJ8" i="25"/>
  <c r="BK6" i="25"/>
  <c r="BJ6" i="25"/>
  <c r="BL6" i="25"/>
  <c r="BL4" i="25"/>
  <c r="BK4" i="25"/>
  <c r="BJ4" i="25"/>
  <c r="BV13" i="25"/>
  <c r="BW13" i="25" s="1"/>
  <c r="C13" i="25"/>
  <c r="BJ9" i="25"/>
  <c r="BK9" i="25"/>
  <c r="BL9" i="25"/>
  <c r="BL7" i="25"/>
  <c r="BJ7" i="25"/>
  <c r="BK7" i="25"/>
  <c r="A15" i="25"/>
  <c r="B14" i="25"/>
  <c r="BH11" i="25"/>
  <c r="BS11" i="25"/>
  <c r="BG11" i="25"/>
  <c r="BC11" i="25"/>
  <c r="BE11" i="25"/>
  <c r="BF11" i="25"/>
  <c r="BG23" i="26"/>
  <c r="BF23" i="26"/>
  <c r="BF28" i="26"/>
  <c r="D14" i="26"/>
  <c r="E14" i="26" s="1"/>
  <c r="BG15" i="26"/>
  <c r="D28" i="26"/>
  <c r="E28" i="26" s="1"/>
  <c r="BF29" i="26"/>
  <c r="BF14" i="26"/>
  <c r="D15" i="26"/>
  <c r="E15" i="26" s="1"/>
  <c r="D34" i="26"/>
  <c r="E34" i="26" s="1"/>
  <c r="BG33" i="26"/>
  <c r="BF12" i="26"/>
  <c r="BF18" i="26"/>
  <c r="BG22" i="26"/>
  <c r="BG27" i="26"/>
  <c r="BG29" i="26"/>
  <c r="BG18" i="26"/>
  <c r="D16" i="26"/>
  <c r="E16" i="26" s="1"/>
  <c r="D27" i="26"/>
  <c r="E27" i="26" s="1"/>
  <c r="BF17" i="26"/>
  <c r="D30" i="26"/>
  <c r="E30" i="26" s="1"/>
  <c r="BF33" i="26"/>
  <c r="D26" i="26"/>
  <c r="E26" i="26" s="1"/>
  <c r="BG16" i="26"/>
  <c r="BF34" i="26"/>
  <c r="D22" i="26"/>
  <c r="E22" i="26" s="1"/>
  <c r="BF26" i="26"/>
  <c r="BG17" i="26"/>
  <c r="D12" i="26"/>
  <c r="E12" i="26" s="1"/>
  <c r="BF32" i="26"/>
  <c r="BG30" i="26"/>
  <c r="D32" i="26"/>
  <c r="E32" i="26" s="1"/>
  <c r="BF11" i="26"/>
  <c r="D11" i="26"/>
  <c r="E11" i="26" s="1"/>
  <c r="BG11" i="26"/>
  <c r="BG20" i="26"/>
  <c r="D20" i="26"/>
  <c r="E20" i="26" s="1"/>
  <c r="BF20" i="26"/>
  <c r="D25" i="26"/>
  <c r="E25" i="26" s="1"/>
  <c r="BF25" i="26"/>
  <c r="BG25" i="26"/>
  <c r="BG13" i="26"/>
  <c r="D13" i="26"/>
  <c r="E13" i="26" s="1"/>
  <c r="BF13" i="26"/>
  <c r="D31" i="26"/>
  <c r="E31" i="26" s="1"/>
  <c r="BF31" i="26"/>
  <c r="BG31" i="26"/>
  <c r="BF21" i="26"/>
  <c r="BG21" i="26"/>
  <c r="D21" i="26"/>
  <c r="E21" i="26" s="1"/>
  <c r="BF24" i="26"/>
  <c r="BG24" i="26"/>
  <c r="D24" i="26"/>
  <c r="E24" i="26" s="1"/>
  <c r="AA49" i="41"/>
  <c r="AA44" i="41"/>
  <c r="AA48" i="41"/>
  <c r="AA42" i="41"/>
  <c r="AA43" i="41"/>
  <c r="AA45" i="41"/>
  <c r="AA47" i="41"/>
  <c r="AA46" i="41"/>
  <c r="AA50" i="41"/>
  <c r="K25" i="29"/>
  <c r="K26" i="29"/>
  <c r="K23" i="29"/>
  <c r="K22" i="29"/>
  <c r="K24" i="29"/>
  <c r="K21" i="29"/>
  <c r="BM10" i="25" l="1"/>
  <c r="BT10" i="25" s="1"/>
  <c r="BO11" i="25"/>
  <c r="BN6" i="38"/>
  <c r="BN7" i="38"/>
  <c r="BL11" i="38"/>
  <c r="BK11" i="38"/>
  <c r="BI12" i="38"/>
  <c r="BJ12" i="38" s="1"/>
  <c r="BN10" i="38"/>
  <c r="BB13" i="38"/>
  <c r="AX13" i="38"/>
  <c r="AT13" i="38"/>
  <c r="AP13" i="38"/>
  <c r="AL13" i="38"/>
  <c r="AH13" i="38"/>
  <c r="AD13" i="38"/>
  <c r="Z13" i="38"/>
  <c r="V13" i="38"/>
  <c r="R13" i="38"/>
  <c r="BA13" i="38"/>
  <c r="AW13" i="38"/>
  <c r="AS13" i="38"/>
  <c r="AO13" i="38"/>
  <c r="AK13" i="38"/>
  <c r="AG13" i="38"/>
  <c r="AC13" i="38"/>
  <c r="Y13" i="38"/>
  <c r="U13" i="38"/>
  <c r="Q13" i="38"/>
  <c r="BD13" i="38"/>
  <c r="AZ13" i="38"/>
  <c r="AV13" i="38"/>
  <c r="AR13" i="38"/>
  <c r="AN13" i="38"/>
  <c r="AJ13" i="38"/>
  <c r="AF13" i="38"/>
  <c r="AB13" i="38"/>
  <c r="X13" i="38"/>
  <c r="T13" i="38"/>
  <c r="AY13" i="38"/>
  <c r="AU13" i="38"/>
  <c r="AQ13" i="38"/>
  <c r="AM13" i="38"/>
  <c r="AI13" i="38"/>
  <c r="AE13" i="38"/>
  <c r="AA13" i="38"/>
  <c r="W13" i="38"/>
  <c r="S13" i="38"/>
  <c r="BT4" i="38"/>
  <c r="BM11" i="38"/>
  <c r="BK11" i="25"/>
  <c r="BT5" i="38"/>
  <c r="B14" i="38"/>
  <c r="C14" i="38" s="1"/>
  <c r="A15" i="38"/>
  <c r="BF12" i="38"/>
  <c r="BE12" i="38"/>
  <c r="BH12" i="38"/>
  <c r="BS12" i="38"/>
  <c r="BG12" i="38"/>
  <c r="BC12" i="38"/>
  <c r="BJ11" i="25"/>
  <c r="BM11" i="25" s="1"/>
  <c r="BT11" i="25" s="1"/>
  <c r="BI12" i="25"/>
  <c r="BJ12" i="25" s="1"/>
  <c r="BV14" i="25"/>
  <c r="BW14" i="25" s="1"/>
  <c r="C14" i="25"/>
  <c r="BD13" i="25"/>
  <c r="AZ13" i="25"/>
  <c r="AV13" i="25"/>
  <c r="AR13" i="25"/>
  <c r="BA13" i="25"/>
  <c r="AU13" i="25"/>
  <c r="AP13" i="25"/>
  <c r="AL13" i="25"/>
  <c r="AH13" i="25"/>
  <c r="AD13" i="25"/>
  <c r="Z13" i="25"/>
  <c r="V13" i="25"/>
  <c r="R13" i="25"/>
  <c r="AS13" i="25"/>
  <c r="AB13" i="25"/>
  <c r="AY13" i="25"/>
  <c r="AT13" i="25"/>
  <c r="AO13" i="25"/>
  <c r="AK13" i="25"/>
  <c r="AG13" i="25"/>
  <c r="AC13" i="25"/>
  <c r="Y13" i="25"/>
  <c r="U13" i="25"/>
  <c r="Q13" i="25"/>
  <c r="AX13" i="25"/>
  <c r="AJ13" i="25"/>
  <c r="T13" i="25"/>
  <c r="BB13" i="25"/>
  <c r="AW13" i="25"/>
  <c r="AQ13" i="25"/>
  <c r="AM13" i="25"/>
  <c r="AI13" i="25"/>
  <c r="AE13" i="25"/>
  <c r="AA13" i="25"/>
  <c r="W13" i="25"/>
  <c r="S13" i="25"/>
  <c r="AN13" i="25"/>
  <c r="AF13" i="25"/>
  <c r="X13" i="25"/>
  <c r="BU8" i="25"/>
  <c r="BM8" i="25"/>
  <c r="BT8" i="25" s="1"/>
  <c r="B15" i="25"/>
  <c r="A16" i="25"/>
  <c r="BU7" i="25"/>
  <c r="BM7" i="25"/>
  <c r="BT7" i="25" s="1"/>
  <c r="BE12" i="25"/>
  <c r="BH12" i="25"/>
  <c r="BG12" i="25"/>
  <c r="BF12" i="25"/>
  <c r="BS12" i="25"/>
  <c r="BC12" i="25"/>
  <c r="BU4" i="25"/>
  <c r="BM4" i="25"/>
  <c r="BT4" i="25" s="1"/>
  <c r="BU6" i="25"/>
  <c r="BM6" i="25"/>
  <c r="BT6" i="25" s="1"/>
  <c r="BU5" i="25"/>
  <c r="BM5" i="25"/>
  <c r="BT5" i="25" s="1"/>
  <c r="BU9" i="25"/>
  <c r="BM9" i="25"/>
  <c r="BT9" i="25" s="1"/>
  <c r="K74" i="29"/>
  <c r="K70" i="29"/>
  <c r="K73" i="29"/>
  <c r="K71" i="29"/>
  <c r="K72" i="29"/>
  <c r="K69" i="29"/>
  <c r="R26" i="29"/>
  <c r="AA9" i="41"/>
  <c r="AA8" i="41"/>
  <c r="R25" i="29"/>
  <c r="AA7" i="41"/>
  <c r="R24" i="29"/>
  <c r="AA6" i="41"/>
  <c r="R23" i="29"/>
  <c r="AA5" i="41"/>
  <c r="R22" i="29"/>
  <c r="AA4" i="41"/>
  <c r="R21" i="29"/>
  <c r="BK12" i="38" l="1"/>
  <c r="BL12" i="25"/>
  <c r="BT11" i="38"/>
  <c r="BO12" i="25"/>
  <c r="BU11" i="25"/>
  <c r="BK12" i="25"/>
  <c r="BU12" i="25" s="1"/>
  <c r="BI13" i="38"/>
  <c r="BL13" i="38" s="1"/>
  <c r="BL12" i="38"/>
  <c r="BN11" i="38"/>
  <c r="BO12" i="38"/>
  <c r="B15" i="38"/>
  <c r="C15" i="38" s="1"/>
  <c r="A16" i="38"/>
  <c r="BB14" i="38"/>
  <c r="AX14" i="38"/>
  <c r="AT14" i="38"/>
  <c r="AP14" i="38"/>
  <c r="AL14" i="38"/>
  <c r="AH14" i="38"/>
  <c r="AD14" i="38"/>
  <c r="Z14" i="38"/>
  <c r="V14" i="38"/>
  <c r="R14" i="38"/>
  <c r="BA14" i="38"/>
  <c r="AW14" i="38"/>
  <c r="AS14" i="38"/>
  <c r="AO14" i="38"/>
  <c r="AK14" i="38"/>
  <c r="AG14" i="38"/>
  <c r="AC14" i="38"/>
  <c r="Y14" i="38"/>
  <c r="U14" i="38"/>
  <c r="Q14" i="38"/>
  <c r="BD14" i="38"/>
  <c r="AZ14" i="38"/>
  <c r="AV14" i="38"/>
  <c r="AR14" i="38"/>
  <c r="AN14" i="38"/>
  <c r="AJ14" i="38"/>
  <c r="AF14" i="38"/>
  <c r="AB14" i="38"/>
  <c r="X14" i="38"/>
  <c r="T14" i="38"/>
  <c r="AY14" i="38"/>
  <c r="AU14" i="38"/>
  <c r="AQ14" i="38"/>
  <c r="AM14" i="38"/>
  <c r="AI14" i="38"/>
  <c r="AE14" i="38"/>
  <c r="AA14" i="38"/>
  <c r="W14" i="38"/>
  <c r="S14" i="38"/>
  <c r="BF13" i="38"/>
  <c r="BE13" i="38"/>
  <c r="BH13" i="38"/>
  <c r="BS13" i="38"/>
  <c r="BG13" i="38"/>
  <c r="BC13" i="38"/>
  <c r="BM12" i="38"/>
  <c r="BI13" i="25"/>
  <c r="BL13" i="25" s="1"/>
  <c r="BH13" i="25"/>
  <c r="BF13" i="25"/>
  <c r="BE13" i="25"/>
  <c r="BS13" i="25"/>
  <c r="BG13" i="25"/>
  <c r="BC13" i="25"/>
  <c r="BA14" i="25"/>
  <c r="AW14" i="25"/>
  <c r="AS14" i="25"/>
  <c r="AO14" i="25"/>
  <c r="AK14" i="25"/>
  <c r="AG14" i="25"/>
  <c r="AC14" i="25"/>
  <c r="Y14" i="25"/>
  <c r="U14" i="25"/>
  <c r="Q14" i="25"/>
  <c r="BB14" i="25"/>
  <c r="AV14" i="25"/>
  <c r="AQ14" i="25"/>
  <c r="AL14" i="25"/>
  <c r="AF14" i="25"/>
  <c r="AA14" i="25"/>
  <c r="V14" i="25"/>
  <c r="AT14" i="25"/>
  <c r="X14" i="25"/>
  <c r="AZ14" i="25"/>
  <c r="AU14" i="25"/>
  <c r="AP14" i="25"/>
  <c r="AJ14" i="25"/>
  <c r="AE14" i="25"/>
  <c r="Z14" i="25"/>
  <c r="T14" i="25"/>
  <c r="AY14" i="25"/>
  <c r="AI14" i="25"/>
  <c r="AX14" i="25"/>
  <c r="AR14" i="25"/>
  <c r="AM14" i="25"/>
  <c r="AH14" i="25"/>
  <c r="AB14" i="25"/>
  <c r="W14" i="25"/>
  <c r="R14" i="25"/>
  <c r="BD14" i="25"/>
  <c r="AN14" i="25"/>
  <c r="AD14" i="25"/>
  <c r="S14" i="25"/>
  <c r="BM12" i="25"/>
  <c r="A17" i="25"/>
  <c r="B16" i="25"/>
  <c r="BV15" i="25"/>
  <c r="BW15" i="25" s="1"/>
  <c r="C15" i="25"/>
  <c r="BM4" i="41"/>
  <c r="BN4" i="41"/>
  <c r="BL4" i="41"/>
  <c r="BO4" i="41"/>
  <c r="BN5" i="41"/>
  <c r="BM5" i="41"/>
  <c r="BL5" i="41"/>
  <c r="BO5" i="41"/>
  <c r="BN6" i="41"/>
  <c r="BM6" i="41"/>
  <c r="BO6" i="41"/>
  <c r="BO7" i="41"/>
  <c r="BN7" i="41"/>
  <c r="BO8" i="41"/>
  <c r="AA25" i="41"/>
  <c r="AA24" i="41"/>
  <c r="AA23" i="41"/>
  <c r="AA22" i="41"/>
  <c r="AA21" i="41"/>
  <c r="AA20" i="41"/>
  <c r="BO13" i="38" l="1"/>
  <c r="BJ13" i="38"/>
  <c r="BM13" i="38" s="1"/>
  <c r="BT13" i="38" s="1"/>
  <c r="BT12" i="25"/>
  <c r="BT12" i="38"/>
  <c r="BK13" i="38"/>
  <c r="BN12" i="38"/>
  <c r="BI14" i="38"/>
  <c r="BK14" i="38" s="1"/>
  <c r="BB15" i="38"/>
  <c r="AX15" i="38"/>
  <c r="AT15" i="38"/>
  <c r="AP15" i="38"/>
  <c r="AL15" i="38"/>
  <c r="AH15" i="38"/>
  <c r="AD15" i="38"/>
  <c r="Z15" i="38"/>
  <c r="V15" i="38"/>
  <c r="R15" i="38"/>
  <c r="BA15" i="38"/>
  <c r="AW15" i="38"/>
  <c r="AS15" i="38"/>
  <c r="AO15" i="38"/>
  <c r="AK15" i="38"/>
  <c r="AG15" i="38"/>
  <c r="AC15" i="38"/>
  <c r="Y15" i="38"/>
  <c r="U15" i="38"/>
  <c r="Q15" i="38"/>
  <c r="BD15" i="38"/>
  <c r="AZ15" i="38"/>
  <c r="AV15" i="38"/>
  <c r="AR15" i="38"/>
  <c r="AN15" i="38"/>
  <c r="AJ15" i="38"/>
  <c r="AF15" i="38"/>
  <c r="AB15" i="38"/>
  <c r="X15" i="38"/>
  <c r="T15" i="38"/>
  <c r="AY15" i="38"/>
  <c r="AU15" i="38"/>
  <c r="AQ15" i="38"/>
  <c r="AM15" i="38"/>
  <c r="AI15" i="38"/>
  <c r="AE15" i="38"/>
  <c r="AA15" i="38"/>
  <c r="W15" i="38"/>
  <c r="S15" i="38"/>
  <c r="BF14" i="38"/>
  <c r="BE14" i="38"/>
  <c r="BH14" i="38"/>
  <c r="BS14" i="38"/>
  <c r="BG14" i="38"/>
  <c r="BC14" i="38"/>
  <c r="B16" i="38"/>
  <c r="C16" i="38" s="1"/>
  <c r="A17" i="38"/>
  <c r="BJ13" i="25"/>
  <c r="BM13" i="25" s="1"/>
  <c r="BT13" i="25" s="1"/>
  <c r="BK13" i="25"/>
  <c r="BO13" i="25"/>
  <c r="BI14" i="25"/>
  <c r="BJ14" i="25" s="1"/>
  <c r="C16" i="25"/>
  <c r="BV16" i="25"/>
  <c r="BW16" i="25" s="1"/>
  <c r="BE14" i="25"/>
  <c r="BG14" i="25"/>
  <c r="BF14" i="25"/>
  <c r="BS14" i="25"/>
  <c r="BH14" i="25"/>
  <c r="BC14" i="25"/>
  <c r="BB15" i="25"/>
  <c r="AX15" i="25"/>
  <c r="AT15" i="25"/>
  <c r="AP15" i="25"/>
  <c r="AL15" i="25"/>
  <c r="AH15" i="25"/>
  <c r="AD15" i="25"/>
  <c r="Z15" i="25"/>
  <c r="V15" i="25"/>
  <c r="R15" i="25"/>
  <c r="AW15" i="25"/>
  <c r="AR15" i="25"/>
  <c r="AM15" i="25"/>
  <c r="AG15" i="25"/>
  <c r="AB15" i="25"/>
  <c r="W15" i="25"/>
  <c r="Q15" i="25"/>
  <c r="AO15" i="25"/>
  <c r="Y15" i="25"/>
  <c r="BA15" i="25"/>
  <c r="AV15" i="25"/>
  <c r="AQ15" i="25"/>
  <c r="AK15" i="25"/>
  <c r="AF15" i="25"/>
  <c r="AA15" i="25"/>
  <c r="U15" i="25"/>
  <c r="AZ15" i="25"/>
  <c r="AE15" i="25"/>
  <c r="BD15" i="25"/>
  <c r="AY15" i="25"/>
  <c r="AS15" i="25"/>
  <c r="AN15" i="25"/>
  <c r="AI15" i="25"/>
  <c r="AC15" i="25"/>
  <c r="X15" i="25"/>
  <c r="S15" i="25"/>
  <c r="AU15" i="25"/>
  <c r="AJ15" i="25"/>
  <c r="T15" i="25"/>
  <c r="A18" i="25"/>
  <c r="B17" i="25"/>
  <c r="AA41" i="41"/>
  <c r="AA40" i="41"/>
  <c r="AA39" i="41"/>
  <c r="AA38" i="41"/>
  <c r="AA37" i="41"/>
  <c r="AA36" i="41"/>
  <c r="BU13" i="25" l="1"/>
  <c r="BL14" i="25"/>
  <c r="BL14" i="38"/>
  <c r="BJ14" i="38"/>
  <c r="BM14" i="38" s="1"/>
  <c r="BN14" i="38" s="1"/>
  <c r="BO14" i="38"/>
  <c r="BI15" i="38"/>
  <c r="BJ15" i="38" s="1"/>
  <c r="BB16" i="38"/>
  <c r="AX16" i="38"/>
  <c r="AT16" i="38"/>
  <c r="AP16" i="38"/>
  <c r="AL16" i="38"/>
  <c r="AH16" i="38"/>
  <c r="AD16" i="38"/>
  <c r="Z16" i="38"/>
  <c r="V16" i="38"/>
  <c r="R16" i="38"/>
  <c r="BA16" i="38"/>
  <c r="AW16" i="38"/>
  <c r="AS16" i="38"/>
  <c r="AO16" i="38"/>
  <c r="AK16" i="38"/>
  <c r="AG16" i="38"/>
  <c r="AC16" i="38"/>
  <c r="Y16" i="38"/>
  <c r="U16" i="38"/>
  <c r="Q16" i="38"/>
  <c r="BD16" i="38"/>
  <c r="AZ16" i="38"/>
  <c r="AV16" i="38"/>
  <c r="AR16" i="38"/>
  <c r="AN16" i="38"/>
  <c r="AJ16" i="38"/>
  <c r="AF16" i="38"/>
  <c r="AB16" i="38"/>
  <c r="X16" i="38"/>
  <c r="T16" i="38"/>
  <c r="AY16" i="38"/>
  <c r="AU16" i="38"/>
  <c r="AQ16" i="38"/>
  <c r="AM16" i="38"/>
  <c r="AI16" i="38"/>
  <c r="AE16" i="38"/>
  <c r="AA16" i="38"/>
  <c r="W16" i="38"/>
  <c r="S16" i="38"/>
  <c r="BF15" i="38"/>
  <c r="BE15" i="38"/>
  <c r="BH15" i="38"/>
  <c r="BS15" i="38"/>
  <c r="BG15" i="38"/>
  <c r="BC15" i="38"/>
  <c r="BO14" i="25"/>
  <c r="BK14" i="25"/>
  <c r="BU14" i="25" s="1"/>
  <c r="BN13" i="38"/>
  <c r="B17" i="38"/>
  <c r="C17" i="38" s="1"/>
  <c r="A18" i="38"/>
  <c r="BI15" i="25"/>
  <c r="BJ15" i="25" s="1"/>
  <c r="AY16" i="25"/>
  <c r="AU16" i="25"/>
  <c r="AQ16" i="25"/>
  <c r="AM16" i="25"/>
  <c r="AI16" i="25"/>
  <c r="AE16" i="25"/>
  <c r="AA16" i="25"/>
  <c r="W16" i="25"/>
  <c r="S16" i="25"/>
  <c r="BD16" i="25"/>
  <c r="AX16" i="25"/>
  <c r="AS16" i="25"/>
  <c r="AN16" i="25"/>
  <c r="AH16" i="25"/>
  <c r="AC16" i="25"/>
  <c r="X16" i="25"/>
  <c r="R16" i="25"/>
  <c r="AV16" i="25"/>
  <c r="AF16" i="25"/>
  <c r="BB16" i="25"/>
  <c r="AW16" i="25"/>
  <c r="AR16" i="25"/>
  <c r="AL16" i="25"/>
  <c r="AG16" i="25"/>
  <c r="AB16" i="25"/>
  <c r="V16" i="25"/>
  <c r="Q16" i="25"/>
  <c r="AK16" i="25"/>
  <c r="U16" i="25"/>
  <c r="AZ16" i="25"/>
  <c r="AT16" i="25"/>
  <c r="AO16" i="25"/>
  <c r="AJ16" i="25"/>
  <c r="AD16" i="25"/>
  <c r="Y16" i="25"/>
  <c r="T16" i="25"/>
  <c r="BA16" i="25"/>
  <c r="AP16" i="25"/>
  <c r="Z16" i="25"/>
  <c r="BF15" i="25"/>
  <c r="BS15" i="25"/>
  <c r="BH15" i="25"/>
  <c r="BC15" i="25"/>
  <c r="BG15" i="25"/>
  <c r="BE15" i="25"/>
  <c r="BM14" i="25"/>
  <c r="B18" i="25"/>
  <c r="A19" i="25"/>
  <c r="C17" i="25"/>
  <c r="BV17" i="25"/>
  <c r="BW17" i="25" s="1"/>
  <c r="C159" i="26"/>
  <c r="E159" i="26" s="1"/>
  <c r="C116" i="26"/>
  <c r="C113" i="26"/>
  <c r="C59" i="26"/>
  <c r="C106" i="26"/>
  <c r="C255" i="26"/>
  <c r="C97" i="26"/>
  <c r="C80" i="26"/>
  <c r="C118" i="26"/>
  <c r="C200" i="26"/>
  <c r="E200" i="26" s="1"/>
  <c r="C223" i="26"/>
  <c r="E223" i="26" s="1"/>
  <c r="C165" i="26"/>
  <c r="E165" i="26" s="1"/>
  <c r="C105" i="26"/>
  <c r="C73" i="26"/>
  <c r="C233" i="26"/>
  <c r="E233" i="26" s="1"/>
  <c r="C225" i="26"/>
  <c r="E225" i="26" s="1"/>
  <c r="C83" i="26"/>
  <c r="C174" i="26"/>
  <c r="E174" i="26" s="1"/>
  <c r="C69" i="26"/>
  <c r="C55" i="26"/>
  <c r="C57" i="26"/>
  <c r="C183" i="26"/>
  <c r="E183" i="26" s="1"/>
  <c r="C240" i="26"/>
  <c r="E240" i="26" s="1"/>
  <c r="C248" i="26"/>
  <c r="E248" i="26" s="1"/>
  <c r="C247" i="26"/>
  <c r="E247" i="26" s="1"/>
  <c r="C122" i="26"/>
  <c r="C150" i="26"/>
  <c r="E150" i="26" s="1"/>
  <c r="C41" i="26"/>
  <c r="C208" i="26"/>
  <c r="E208" i="26" s="1"/>
  <c r="C104" i="26"/>
  <c r="C79" i="26"/>
  <c r="C209" i="26"/>
  <c r="E209" i="26" s="1"/>
  <c r="C130" i="26"/>
  <c r="C71" i="26"/>
  <c r="C182" i="26"/>
  <c r="E182" i="26" s="1"/>
  <c r="C124" i="26"/>
  <c r="C85" i="26"/>
  <c r="C166" i="26"/>
  <c r="E166" i="26" s="1"/>
  <c r="C155" i="26"/>
  <c r="E155" i="26" s="1"/>
  <c r="C153" i="26"/>
  <c r="E153" i="26" s="1"/>
  <c r="C42" i="26"/>
  <c r="C112" i="26"/>
  <c r="C215" i="26"/>
  <c r="E215" i="26" s="1"/>
  <c r="C96" i="26"/>
  <c r="C84" i="26"/>
  <c r="C131" i="26"/>
  <c r="C226" i="26"/>
  <c r="E226" i="26" s="1"/>
  <c r="C157" i="26"/>
  <c r="E157" i="26" s="1"/>
  <c r="C70" i="26"/>
  <c r="C37" i="26"/>
  <c r="C173" i="26"/>
  <c r="E173" i="26" s="1"/>
  <c r="C103" i="26"/>
  <c r="C194" i="26"/>
  <c r="E194" i="26" s="1"/>
  <c r="C45" i="26"/>
  <c r="C180" i="26"/>
  <c r="E180" i="26" s="1"/>
  <c r="C82" i="26"/>
  <c r="C230" i="26"/>
  <c r="E230" i="26" s="1"/>
  <c r="C154" i="26"/>
  <c r="E154" i="26" s="1"/>
  <c r="C179" i="26"/>
  <c r="E179" i="26" s="1"/>
  <c r="C163" i="26"/>
  <c r="E163" i="26" s="1"/>
  <c r="C213" i="26"/>
  <c r="E213" i="26" s="1"/>
  <c r="C177" i="26"/>
  <c r="E177" i="26" s="1"/>
  <c r="C169" i="26"/>
  <c r="E169" i="26" s="1"/>
  <c r="C211" i="26"/>
  <c r="E211" i="26" s="1"/>
  <c r="C62" i="26"/>
  <c r="C162" i="26"/>
  <c r="E162" i="26" s="1"/>
  <c r="C67" i="26"/>
  <c r="C152" i="26"/>
  <c r="E152" i="26" s="1"/>
  <c r="C76" i="26"/>
  <c r="C142" i="26"/>
  <c r="C64" i="26"/>
  <c r="C110" i="26"/>
  <c r="C126" i="26"/>
  <c r="C134" i="26"/>
  <c r="C172" i="26"/>
  <c r="E172" i="26" s="1"/>
  <c r="C205" i="26"/>
  <c r="E205" i="26" s="1"/>
  <c r="C149" i="26"/>
  <c r="E149" i="26" s="1"/>
  <c r="C91" i="26"/>
  <c r="C234" i="26"/>
  <c r="E234" i="26" s="1"/>
  <c r="C35" i="26"/>
  <c r="C81" i="26"/>
  <c r="C190" i="26"/>
  <c r="E190" i="26" s="1"/>
  <c r="C176" i="26"/>
  <c r="E176" i="26" s="1"/>
  <c r="A1157" i="23"/>
  <c r="C241" i="26"/>
  <c r="E241" i="26" s="1"/>
  <c r="C144" i="26"/>
  <c r="C201" i="26"/>
  <c r="E201" i="26" s="1"/>
  <c r="C51" i="26"/>
  <c r="C146" i="26"/>
  <c r="C128" i="26"/>
  <c r="C60" i="26"/>
  <c r="C224" i="26"/>
  <c r="E224" i="26" s="1"/>
  <c r="C44" i="26"/>
  <c r="C227" i="26"/>
  <c r="E227" i="26" s="1"/>
  <c r="C207" i="26"/>
  <c r="E207" i="26" s="1"/>
  <c r="C95" i="26"/>
  <c r="C107" i="26"/>
  <c r="C63" i="26"/>
  <c r="C101" i="26"/>
  <c r="C245" i="26"/>
  <c r="E245" i="26" s="1"/>
  <c r="C161" i="26"/>
  <c r="E161" i="26" s="1"/>
  <c r="C89" i="26"/>
  <c r="C206" i="26"/>
  <c r="E206" i="26" s="1"/>
  <c r="C204" i="26"/>
  <c r="E204" i="26" s="1"/>
  <c r="C109" i="26"/>
  <c r="C250" i="26"/>
  <c r="E250" i="26" s="1"/>
  <c r="C251" i="26"/>
  <c r="E251" i="26" s="1"/>
  <c r="C86" i="26"/>
  <c r="C123" i="26"/>
  <c r="C221" i="26"/>
  <c r="E221" i="26" s="1"/>
  <c r="C160" i="26"/>
  <c r="E160" i="26" s="1"/>
  <c r="C147" i="26"/>
  <c r="C65" i="26"/>
  <c r="C52" i="26"/>
  <c r="C53" i="26"/>
  <c r="C246" i="26"/>
  <c r="E246" i="26" s="1"/>
  <c r="C235" i="26"/>
  <c r="E235" i="26" s="1"/>
  <c r="C253" i="26"/>
  <c r="E253" i="26" s="1"/>
  <c r="C168" i="26"/>
  <c r="E168" i="26" s="1"/>
  <c r="C185" i="26"/>
  <c r="E185" i="26" s="1"/>
  <c r="C170" i="26"/>
  <c r="E170" i="26" s="1"/>
  <c r="C102" i="26"/>
  <c r="C94" i="26"/>
  <c r="C138" i="26"/>
  <c r="C175" i="26"/>
  <c r="E175" i="26" s="1"/>
  <c r="C232" i="26"/>
  <c r="E232" i="26" s="1"/>
  <c r="C187" i="26"/>
  <c r="E187" i="26" s="1"/>
  <c r="C239" i="26"/>
  <c r="E239" i="26" s="1"/>
  <c r="C252" i="26"/>
  <c r="E252" i="26" s="1"/>
  <c r="C125" i="26"/>
  <c r="C47" i="26"/>
  <c r="C137" i="26"/>
  <c r="C90" i="26"/>
  <c r="C196" i="26"/>
  <c r="E196" i="26" s="1"/>
  <c r="C74" i="26"/>
  <c r="C36" i="26"/>
  <c r="C243" i="26"/>
  <c r="E243" i="26" s="1"/>
  <c r="C189" i="26"/>
  <c r="E189" i="26" s="1"/>
  <c r="C222" i="26"/>
  <c r="E222" i="26" s="1"/>
  <c r="C214" i="26"/>
  <c r="E214" i="26" s="1"/>
  <c r="C231" i="26"/>
  <c r="E231" i="26" s="1"/>
  <c r="C49" i="26"/>
  <c r="C120" i="26"/>
  <c r="C143" i="26"/>
  <c r="C48" i="26"/>
  <c r="C181" i="26"/>
  <c r="E181" i="26" s="1"/>
  <c r="C229" i="26"/>
  <c r="E229" i="26" s="1"/>
  <c r="C202" i="26"/>
  <c r="E202" i="26" s="1"/>
  <c r="C151" i="26"/>
  <c r="E151" i="26" s="1"/>
  <c r="C217" i="26"/>
  <c r="E217" i="26" s="1"/>
  <c r="C136" i="26"/>
  <c r="C99" i="26"/>
  <c r="C111" i="26"/>
  <c r="C220" i="26"/>
  <c r="E220" i="26" s="1"/>
  <c r="C244" i="26"/>
  <c r="E244" i="26" s="1"/>
  <c r="C158" i="26"/>
  <c r="E158" i="26" s="1"/>
  <c r="C198" i="26"/>
  <c r="E198" i="26" s="1"/>
  <c r="C219" i="26"/>
  <c r="E219" i="26" s="1"/>
  <c r="C46" i="26"/>
  <c r="C114" i="26"/>
  <c r="C66" i="26"/>
  <c r="C218" i="26"/>
  <c r="E218" i="26" s="1"/>
  <c r="C156" i="26"/>
  <c r="E156" i="26" s="1"/>
  <c r="C186" i="26"/>
  <c r="E186" i="26" s="1"/>
  <c r="C135" i="26"/>
  <c r="C249" i="26"/>
  <c r="E249" i="26" s="1"/>
  <c r="C87" i="26"/>
  <c r="C56" i="26"/>
  <c r="C68" i="26"/>
  <c r="C38" i="26"/>
  <c r="C40" i="26"/>
  <c r="C139" i="26"/>
  <c r="C237" i="26"/>
  <c r="E237" i="26" s="1"/>
  <c r="C192" i="26"/>
  <c r="E192" i="26" s="1"/>
  <c r="B1157" i="38"/>
  <c r="C1157" i="38" s="1"/>
  <c r="C141" i="26"/>
  <c r="C78" i="26"/>
  <c r="C236" i="26"/>
  <c r="E236" i="26" s="1"/>
  <c r="C203" i="26"/>
  <c r="E203" i="26" s="1"/>
  <c r="C58" i="26"/>
  <c r="C77" i="26"/>
  <c r="C193" i="26"/>
  <c r="E193" i="26" s="1"/>
  <c r="C210" i="26"/>
  <c r="E210" i="26" s="1"/>
  <c r="C121" i="26"/>
  <c r="C199" i="26"/>
  <c r="E199" i="26" s="1"/>
  <c r="C164" i="26"/>
  <c r="E164" i="26" s="1"/>
  <c r="C127" i="26"/>
  <c r="E1" i="25"/>
  <c r="C129" i="26"/>
  <c r="C148" i="26"/>
  <c r="E148" i="26" s="1"/>
  <c r="C117" i="26"/>
  <c r="C50" i="26"/>
  <c r="C133" i="26"/>
  <c r="C191" i="26"/>
  <c r="E191" i="26" s="1"/>
  <c r="C115" i="26"/>
  <c r="C72" i="26"/>
  <c r="C216" i="26"/>
  <c r="E216" i="26" s="1"/>
  <c r="C43" i="26"/>
  <c r="C167" i="26"/>
  <c r="E167" i="26" s="1"/>
  <c r="C92" i="26"/>
  <c r="C178" i="26"/>
  <c r="E178" i="26" s="1"/>
  <c r="C171" i="26"/>
  <c r="E171" i="26" s="1"/>
  <c r="C188" i="26"/>
  <c r="E188" i="26" s="1"/>
  <c r="C98" i="26"/>
  <c r="C242" i="26"/>
  <c r="E242" i="26" s="1"/>
  <c r="C61" i="26"/>
  <c r="C119" i="26"/>
  <c r="C108" i="26"/>
  <c r="C54" i="26"/>
  <c r="C75" i="26"/>
  <c r="C254" i="26"/>
  <c r="E254" i="26" s="1"/>
  <c r="C197" i="26"/>
  <c r="E197" i="26" s="1"/>
  <c r="C145" i="26"/>
  <c r="C184" i="26"/>
  <c r="E184" i="26" s="1"/>
  <c r="C93" i="26"/>
  <c r="C228" i="26"/>
  <c r="E228" i="26" s="1"/>
  <c r="C39" i="26"/>
  <c r="C88" i="26"/>
  <c r="C132" i="26"/>
  <c r="C238" i="26"/>
  <c r="E238" i="26" s="1"/>
  <c r="C140" i="26"/>
  <c r="C212" i="26"/>
  <c r="E212" i="26" s="1"/>
  <c r="C100" i="26"/>
  <c r="C195" i="26"/>
  <c r="E195" i="26" s="1"/>
  <c r="BO15" i="38" l="1"/>
  <c r="BT14" i="25"/>
  <c r="BL15" i="38"/>
  <c r="BK15" i="38"/>
  <c r="BK15" i="25"/>
  <c r="BT14" i="38"/>
  <c r="BI16" i="38"/>
  <c r="BL16" i="38" s="1"/>
  <c r="BO15" i="25"/>
  <c r="BF16" i="38"/>
  <c r="BE16" i="38"/>
  <c r="BH16" i="38"/>
  <c r="BS16" i="38"/>
  <c r="BG16" i="38"/>
  <c r="BO16" i="38" s="1"/>
  <c r="BC16" i="38"/>
  <c r="B18" i="38"/>
  <c r="C18" i="38" s="1"/>
  <c r="A19" i="38"/>
  <c r="BB17" i="38"/>
  <c r="AX17" i="38"/>
  <c r="AT17" i="38"/>
  <c r="AP17" i="38"/>
  <c r="AL17" i="38"/>
  <c r="AH17" i="38"/>
  <c r="AD17" i="38"/>
  <c r="Z17" i="38"/>
  <c r="V17" i="38"/>
  <c r="R17" i="38"/>
  <c r="BA17" i="38"/>
  <c r="AW17" i="38"/>
  <c r="AS17" i="38"/>
  <c r="AO17" i="38"/>
  <c r="AK17" i="38"/>
  <c r="AG17" i="38"/>
  <c r="AC17" i="38"/>
  <c r="Y17" i="38"/>
  <c r="U17" i="38"/>
  <c r="Q17" i="38"/>
  <c r="BD17" i="38"/>
  <c r="AZ17" i="38"/>
  <c r="AV17" i="38"/>
  <c r="AR17" i="38"/>
  <c r="AN17" i="38"/>
  <c r="AJ17" i="38"/>
  <c r="AF17" i="38"/>
  <c r="AB17" i="38"/>
  <c r="X17" i="38"/>
  <c r="T17" i="38"/>
  <c r="AY17" i="38"/>
  <c r="AU17" i="38"/>
  <c r="AQ17" i="38"/>
  <c r="AM17" i="38"/>
  <c r="AI17" i="38"/>
  <c r="AE17" i="38"/>
  <c r="AA17" i="38"/>
  <c r="W17" i="38"/>
  <c r="S17" i="38"/>
  <c r="BM15" i="38"/>
  <c r="BI16" i="25"/>
  <c r="BK16" i="25" s="1"/>
  <c r="BL15" i="25"/>
  <c r="B19" i="25"/>
  <c r="A20" i="25"/>
  <c r="BS16" i="25"/>
  <c r="BG16" i="25"/>
  <c r="BC16" i="25"/>
  <c r="BH16" i="25"/>
  <c r="BF16" i="25"/>
  <c r="BE16" i="25"/>
  <c r="BV18" i="25"/>
  <c r="BW18" i="25" s="1"/>
  <c r="C18" i="25"/>
  <c r="BD17" i="25"/>
  <c r="AZ17" i="25"/>
  <c r="AV17" i="25"/>
  <c r="AR17" i="25"/>
  <c r="AN17" i="25"/>
  <c r="AJ17" i="25"/>
  <c r="AF17" i="25"/>
  <c r="AB17" i="25"/>
  <c r="X17" i="25"/>
  <c r="T17" i="25"/>
  <c r="AX17" i="25"/>
  <c r="AS17" i="25"/>
  <c r="AM17" i="25"/>
  <c r="AH17" i="25"/>
  <c r="AC17" i="25"/>
  <c r="W17" i="25"/>
  <c r="R17" i="25"/>
  <c r="AP17" i="25"/>
  <c r="U17" i="25"/>
  <c r="BB17" i="25"/>
  <c r="AW17" i="25"/>
  <c r="AQ17" i="25"/>
  <c r="AL17" i="25"/>
  <c r="AG17" i="25"/>
  <c r="AA17" i="25"/>
  <c r="V17" i="25"/>
  <c r="Q17" i="25"/>
  <c r="AU17" i="25"/>
  <c r="Z17" i="25"/>
  <c r="AY17" i="25"/>
  <c r="AT17" i="25"/>
  <c r="AO17" i="25"/>
  <c r="AI17" i="25"/>
  <c r="AD17" i="25"/>
  <c r="Y17" i="25"/>
  <c r="S17" i="25"/>
  <c r="BA17" i="25"/>
  <c r="AK17" i="25"/>
  <c r="AE17" i="25"/>
  <c r="BM15" i="25"/>
  <c r="BU15" i="25"/>
  <c r="BG38" i="26"/>
  <c r="BG39" i="26"/>
  <c r="BG41" i="26"/>
  <c r="BG36" i="26"/>
  <c r="BG47" i="26"/>
  <c r="BG46" i="26"/>
  <c r="BG55" i="26"/>
  <c r="E255" i="26"/>
  <c r="B1157" i="25"/>
  <c r="C1157" i="25" s="1"/>
  <c r="F2" i="26"/>
  <c r="D100" i="26"/>
  <c r="E100" i="26" s="1"/>
  <c r="BF100" i="26"/>
  <c r="BG100" i="26"/>
  <c r="BG197" i="26"/>
  <c r="BF197" i="26"/>
  <c r="D197" i="26"/>
  <c r="BF98" i="26"/>
  <c r="BG98" i="26"/>
  <c r="D98" i="26"/>
  <c r="E98" i="26" s="1"/>
  <c r="BG72" i="26"/>
  <c r="BF72" i="26"/>
  <c r="D72" i="26"/>
  <c r="E72" i="26" s="1"/>
  <c r="D121" i="26"/>
  <c r="E121" i="26" s="1"/>
  <c r="BG121" i="26"/>
  <c r="BF121" i="26"/>
  <c r="D78" i="26"/>
  <c r="E78" i="26" s="1"/>
  <c r="BF78" i="26"/>
  <c r="BG78" i="26"/>
  <c r="BG135" i="26"/>
  <c r="BF135" i="26"/>
  <c r="D135" i="26"/>
  <c r="E135" i="26" s="1"/>
  <c r="D220" i="26"/>
  <c r="BF220" i="26"/>
  <c r="BG220" i="26"/>
  <c r="BG189" i="26"/>
  <c r="D189" i="26"/>
  <c r="BF189" i="26"/>
  <c r="D125" i="26"/>
  <c r="E125" i="26" s="1"/>
  <c r="BG125" i="26"/>
  <c r="BF125" i="26"/>
  <c r="D102" i="26"/>
  <c r="E102" i="26" s="1"/>
  <c r="BG102" i="26"/>
  <c r="BF102" i="26"/>
  <c r="D221" i="26"/>
  <c r="BG221" i="26"/>
  <c r="BF221" i="26"/>
  <c r="D89" i="26"/>
  <c r="E89" i="26" s="1"/>
  <c r="BG89" i="26"/>
  <c r="BF89" i="26"/>
  <c r="BG128" i="26"/>
  <c r="D128" i="26"/>
  <c r="E128" i="26" s="1"/>
  <c r="BF128" i="26"/>
  <c r="BG91" i="26"/>
  <c r="D91" i="26"/>
  <c r="E91" i="26" s="1"/>
  <c r="BF91" i="26"/>
  <c r="BF142" i="26"/>
  <c r="D142" i="26"/>
  <c r="E142" i="26" s="1"/>
  <c r="BG142" i="26"/>
  <c r="D154" i="26"/>
  <c r="BG154" i="26"/>
  <c r="BF154" i="26"/>
  <c r="D131" i="26"/>
  <c r="E131" i="26" s="1"/>
  <c r="BG131" i="26"/>
  <c r="BF131" i="26"/>
  <c r="D166" i="26"/>
  <c r="BF166" i="26"/>
  <c r="BG166" i="26"/>
  <c r="BG71" i="26"/>
  <c r="BF71" i="26"/>
  <c r="D71" i="26"/>
  <c r="E71" i="26" s="1"/>
  <c r="BF104" i="26"/>
  <c r="D104" i="26"/>
  <c r="E104" i="26" s="1"/>
  <c r="BG104" i="26"/>
  <c r="D122" i="26"/>
  <c r="E122" i="26" s="1"/>
  <c r="BG122" i="26"/>
  <c r="BF122" i="26"/>
  <c r="BG183" i="26"/>
  <c r="BF183" i="26"/>
  <c r="D183" i="26"/>
  <c r="BF174" i="26"/>
  <c r="BG174" i="26"/>
  <c r="D174" i="26"/>
  <c r="D233" i="26"/>
  <c r="BF233" i="26"/>
  <c r="BG233" i="26"/>
  <c r="BF223" i="26"/>
  <c r="BG223" i="26"/>
  <c r="D223" i="26"/>
  <c r="D97" i="26"/>
  <c r="E97" i="26" s="1"/>
  <c r="BF97" i="26"/>
  <c r="BG97" i="26"/>
  <c r="BF113" i="26"/>
  <c r="BG113" i="26"/>
  <c r="D113" i="26"/>
  <c r="E113" i="26" s="1"/>
  <c r="BG195" i="26"/>
  <c r="D195" i="26"/>
  <c r="BF195" i="26"/>
  <c r="BF238" i="26"/>
  <c r="D238" i="26"/>
  <c r="BG238" i="26"/>
  <c r="BG228" i="26"/>
  <c r="BF228" i="26"/>
  <c r="D228" i="26"/>
  <c r="BF145" i="26"/>
  <c r="D145" i="26"/>
  <c r="E145" i="26" s="1"/>
  <c r="BG145" i="26"/>
  <c r="BF54" i="26"/>
  <c r="BG54" i="26"/>
  <c r="D54" i="26"/>
  <c r="E54" i="26" s="1"/>
  <c r="BF242" i="26"/>
  <c r="D242" i="26"/>
  <c r="BG242" i="26"/>
  <c r="BF178" i="26"/>
  <c r="BG178" i="26"/>
  <c r="D178" i="26"/>
  <c r="D216" i="26"/>
  <c r="BF216" i="26"/>
  <c r="BG216" i="26"/>
  <c r="BF133" i="26"/>
  <c r="BG133" i="26"/>
  <c r="D133" i="26"/>
  <c r="E133" i="26" s="1"/>
  <c r="D129" i="26"/>
  <c r="E129" i="26" s="1"/>
  <c r="BF129" i="26"/>
  <c r="BG129" i="26"/>
  <c r="BF199" i="26"/>
  <c r="BG199" i="26"/>
  <c r="D199" i="26"/>
  <c r="D236" i="26"/>
  <c r="BF236" i="26"/>
  <c r="BG236" i="26"/>
  <c r="BG192" i="26"/>
  <c r="BF192" i="26"/>
  <c r="D192" i="26"/>
  <c r="BF38" i="26"/>
  <c r="D38" i="26"/>
  <c r="E38" i="26" s="1"/>
  <c r="BF249" i="26"/>
  <c r="BG249" i="26"/>
  <c r="D249" i="26"/>
  <c r="D156" i="26"/>
  <c r="BF156" i="26"/>
  <c r="BG156" i="26"/>
  <c r="D46" i="26"/>
  <c r="E46" i="26" s="1"/>
  <c r="BF46" i="26"/>
  <c r="BG244" i="26"/>
  <c r="BF244" i="26"/>
  <c r="D244" i="26"/>
  <c r="BF136" i="26"/>
  <c r="BG136" i="26"/>
  <c r="D136" i="26"/>
  <c r="E136" i="26" s="1"/>
  <c r="BG229" i="26"/>
  <c r="D229" i="26"/>
  <c r="BF229" i="26"/>
  <c r="BG120" i="26"/>
  <c r="BF120" i="26"/>
  <c r="D120" i="26"/>
  <c r="E120" i="26" s="1"/>
  <c r="BG222" i="26"/>
  <c r="D222" i="26"/>
  <c r="BF222" i="26"/>
  <c r="BF74" i="26"/>
  <c r="BG74" i="26"/>
  <c r="D74" i="26"/>
  <c r="E74" i="26" s="1"/>
  <c r="D47" i="26"/>
  <c r="E47" i="26" s="1"/>
  <c r="BF47" i="26"/>
  <c r="D187" i="26"/>
  <c r="BG187" i="26"/>
  <c r="BF187" i="26"/>
  <c r="BG94" i="26"/>
  <c r="BF94" i="26"/>
  <c r="D94" i="26"/>
  <c r="E94" i="26" s="1"/>
  <c r="D168" i="26"/>
  <c r="BG168" i="26"/>
  <c r="BF168" i="26"/>
  <c r="BG53" i="26"/>
  <c r="D53" i="26"/>
  <c r="E53" i="26" s="1"/>
  <c r="BF53" i="26"/>
  <c r="D160" i="26"/>
  <c r="BF160" i="26"/>
  <c r="BG160" i="26"/>
  <c r="BF251" i="26"/>
  <c r="BG251" i="26"/>
  <c r="D251" i="26"/>
  <c r="D206" i="26"/>
  <c r="BF206" i="26"/>
  <c r="BG206" i="26"/>
  <c r="BG101" i="26"/>
  <c r="BF101" i="26"/>
  <c r="D101" i="26"/>
  <c r="E101" i="26" s="1"/>
  <c r="BF207" i="26"/>
  <c r="BG207" i="26"/>
  <c r="D207" i="26"/>
  <c r="BG60" i="26"/>
  <c r="BF60" i="26"/>
  <c r="D60" i="26"/>
  <c r="E60" i="26" s="1"/>
  <c r="BF201" i="26"/>
  <c r="D201" i="26"/>
  <c r="BG201" i="26"/>
  <c r="BG176" i="26"/>
  <c r="D176" i="26"/>
  <c r="BF176" i="26"/>
  <c r="BG234" i="26"/>
  <c r="D234" i="26"/>
  <c r="BF234" i="26"/>
  <c r="BF172" i="26"/>
  <c r="BG172" i="26"/>
  <c r="D172" i="26"/>
  <c r="D64" i="26"/>
  <c r="E64" i="26" s="1"/>
  <c r="BG64" i="26"/>
  <c r="BF64" i="26"/>
  <c r="D67" i="26"/>
  <c r="E67" i="26" s="1"/>
  <c r="BF67" i="26"/>
  <c r="BG67" i="26"/>
  <c r="BF169" i="26"/>
  <c r="BG169" i="26"/>
  <c r="D169" i="26"/>
  <c r="BG179" i="26"/>
  <c r="BF179" i="26"/>
  <c r="D179" i="26"/>
  <c r="BG180" i="26"/>
  <c r="BF180" i="26"/>
  <c r="D180" i="26"/>
  <c r="D173" i="26"/>
  <c r="BG173" i="26"/>
  <c r="BF173" i="26"/>
  <c r="BF226" i="26"/>
  <c r="BG226" i="26"/>
  <c r="D226" i="26"/>
  <c r="BF215" i="26"/>
  <c r="BG215" i="26"/>
  <c r="D215" i="26"/>
  <c r="BG155" i="26"/>
  <c r="BF155" i="26"/>
  <c r="D155" i="26"/>
  <c r="BF182" i="26"/>
  <c r="D182" i="26"/>
  <c r="BG182" i="26"/>
  <c r="D79" i="26"/>
  <c r="E79" i="26" s="1"/>
  <c r="BG79" i="26"/>
  <c r="BF79" i="26"/>
  <c r="BG150" i="26"/>
  <c r="D150" i="26"/>
  <c r="BF150" i="26"/>
  <c r="D240" i="26"/>
  <c r="BF240" i="26"/>
  <c r="BG240" i="26"/>
  <c r="BF69" i="26"/>
  <c r="BG69" i="26"/>
  <c r="D69" i="26"/>
  <c r="E69" i="26" s="1"/>
  <c r="BF225" i="26"/>
  <c r="D225" i="26"/>
  <c r="BG225" i="26"/>
  <c r="BF165" i="26"/>
  <c r="BG165" i="26"/>
  <c r="D165" i="26"/>
  <c r="BG80" i="26"/>
  <c r="BF80" i="26"/>
  <c r="D80" i="26"/>
  <c r="E80" i="26" s="1"/>
  <c r="BG59" i="26"/>
  <c r="BF59" i="26"/>
  <c r="D59" i="26"/>
  <c r="E59" i="26" s="1"/>
  <c r="BF132" i="26"/>
  <c r="D132" i="26"/>
  <c r="E132" i="26" s="1"/>
  <c r="BG132" i="26"/>
  <c r="D93" i="26"/>
  <c r="E93" i="26" s="1"/>
  <c r="BF93" i="26"/>
  <c r="BG93" i="26"/>
  <c r="BG108" i="26"/>
  <c r="BF108" i="26"/>
  <c r="D108" i="26"/>
  <c r="E108" i="26" s="1"/>
  <c r="D92" i="26"/>
  <c r="E92" i="26" s="1"/>
  <c r="BF92" i="26"/>
  <c r="BG92" i="26"/>
  <c r="BG50" i="26"/>
  <c r="BF50" i="26"/>
  <c r="D50" i="26"/>
  <c r="E50" i="26" s="1"/>
  <c r="BG237" i="26"/>
  <c r="BF237" i="26"/>
  <c r="D237" i="26"/>
  <c r="D68" i="26"/>
  <c r="E68" i="26" s="1"/>
  <c r="BF68" i="26"/>
  <c r="BG68" i="26"/>
  <c r="BG219" i="26"/>
  <c r="D219" i="26"/>
  <c r="BF219" i="26"/>
  <c r="BG181" i="26"/>
  <c r="BF181" i="26"/>
  <c r="D181" i="26"/>
  <c r="BF196" i="26"/>
  <c r="D196" i="26"/>
  <c r="BG196" i="26"/>
  <c r="D253" i="26"/>
  <c r="BF253" i="26"/>
  <c r="BG253" i="26"/>
  <c r="BF52" i="26"/>
  <c r="BG52" i="26"/>
  <c r="D52" i="26"/>
  <c r="E52" i="26" s="1"/>
  <c r="BG227" i="26"/>
  <c r="BF227" i="26"/>
  <c r="D227" i="26"/>
  <c r="D144" i="26"/>
  <c r="E144" i="26" s="1"/>
  <c r="BG144" i="26"/>
  <c r="BF144" i="26"/>
  <c r="D134" i="26"/>
  <c r="E134" i="26" s="1"/>
  <c r="BF134" i="26"/>
  <c r="BG134" i="26"/>
  <c r="BF177" i="26"/>
  <c r="D177" i="26"/>
  <c r="BG177" i="26"/>
  <c r="D37" i="26"/>
  <c r="E37" i="26" s="1"/>
  <c r="BG37" i="26"/>
  <c r="BF37" i="26"/>
  <c r="D112" i="26"/>
  <c r="E112" i="26" s="1"/>
  <c r="BF112" i="26"/>
  <c r="BG112" i="26"/>
  <c r="BF212" i="26"/>
  <c r="BG212" i="26"/>
  <c r="D212" i="26"/>
  <c r="BG88" i="26"/>
  <c r="BF88" i="26"/>
  <c r="D88" i="26"/>
  <c r="E88" i="26" s="1"/>
  <c r="BG254" i="26"/>
  <c r="D254" i="26"/>
  <c r="BF254" i="26"/>
  <c r="BF119" i="26"/>
  <c r="BG119" i="26"/>
  <c r="D119" i="26"/>
  <c r="E119" i="26" s="1"/>
  <c r="BG188" i="26"/>
  <c r="D188" i="26"/>
  <c r="BF188" i="26"/>
  <c r="D167" i="26"/>
  <c r="BF167" i="26"/>
  <c r="BG167" i="26"/>
  <c r="BF115" i="26"/>
  <c r="D115" i="26"/>
  <c r="E115" i="26" s="1"/>
  <c r="BG115" i="26"/>
  <c r="BG117" i="26"/>
  <c r="BF117" i="26"/>
  <c r="D117" i="26"/>
  <c r="E117" i="26" s="1"/>
  <c r="BF127" i="26"/>
  <c r="BG127" i="26"/>
  <c r="D127" i="26"/>
  <c r="E127" i="26" s="1"/>
  <c r="D210" i="26"/>
  <c r="BG210" i="26"/>
  <c r="BF210" i="26"/>
  <c r="BF58" i="26"/>
  <c r="BG58" i="26"/>
  <c r="D58" i="26"/>
  <c r="E58" i="26" s="1"/>
  <c r="BF141" i="26"/>
  <c r="BG141" i="26"/>
  <c r="D141" i="26"/>
  <c r="E141" i="26" s="1"/>
  <c r="BG139" i="26"/>
  <c r="BF139" i="26"/>
  <c r="D139" i="26"/>
  <c r="E139" i="26" s="1"/>
  <c r="BG56" i="26"/>
  <c r="BF56" i="26"/>
  <c r="D56" i="26"/>
  <c r="E56" i="26" s="1"/>
  <c r="BG66" i="26"/>
  <c r="BF66" i="26"/>
  <c r="D66" i="26"/>
  <c r="E66" i="26" s="1"/>
  <c r="D198" i="26"/>
  <c r="BF198" i="26"/>
  <c r="BG198" i="26"/>
  <c r="BF111" i="26"/>
  <c r="D111" i="26"/>
  <c r="E111" i="26" s="1"/>
  <c r="BG111" i="26"/>
  <c r="BG151" i="26"/>
  <c r="BF151" i="26"/>
  <c r="D151" i="26"/>
  <c r="BG48" i="26"/>
  <c r="BF48" i="26"/>
  <c r="D48" i="26"/>
  <c r="E48" i="26" s="1"/>
  <c r="BF231" i="26"/>
  <c r="D231" i="26"/>
  <c r="BG231" i="26"/>
  <c r="BG243" i="26"/>
  <c r="D243" i="26"/>
  <c r="BF243" i="26"/>
  <c r="D90" i="26"/>
  <c r="E90" i="26" s="1"/>
  <c r="BF90" i="26"/>
  <c r="BG90" i="26"/>
  <c r="BF252" i="26"/>
  <c r="BG252" i="26"/>
  <c r="D252" i="26"/>
  <c r="D175" i="26"/>
  <c r="BG175" i="26"/>
  <c r="BF175" i="26"/>
  <c r="BF170" i="26"/>
  <c r="D170" i="26"/>
  <c r="BG170" i="26"/>
  <c r="BF235" i="26"/>
  <c r="D235" i="26"/>
  <c r="BG235" i="26"/>
  <c r="BG65" i="26"/>
  <c r="D65" i="26"/>
  <c r="E65" i="26" s="1"/>
  <c r="BF65" i="26"/>
  <c r="D123" i="26"/>
  <c r="E123" i="26" s="1"/>
  <c r="BF123" i="26"/>
  <c r="BG123" i="26"/>
  <c r="BG109" i="26"/>
  <c r="BF109" i="26"/>
  <c r="D109" i="26"/>
  <c r="E109" i="26" s="1"/>
  <c r="D161" i="26"/>
  <c r="BG161" i="26"/>
  <c r="BF161" i="26"/>
  <c r="D107" i="26"/>
  <c r="E107" i="26" s="1"/>
  <c r="BG107" i="26"/>
  <c r="BF107" i="26"/>
  <c r="BF44" i="26"/>
  <c r="D44" i="26"/>
  <c r="E44" i="26" s="1"/>
  <c r="BG44" i="26"/>
  <c r="D146" i="26"/>
  <c r="E146" i="26" s="1"/>
  <c r="BF146" i="26"/>
  <c r="BG146" i="26"/>
  <c r="BG241" i="26"/>
  <c r="D241" i="26"/>
  <c r="BF241" i="26"/>
  <c r="BG81" i="26"/>
  <c r="BF81" i="26"/>
  <c r="D81" i="26"/>
  <c r="E81" i="26" s="1"/>
  <c r="BF149" i="26"/>
  <c r="BG149" i="26"/>
  <c r="D149" i="26"/>
  <c r="D126" i="26"/>
  <c r="E126" i="26" s="1"/>
  <c r="BF126" i="26"/>
  <c r="BG126" i="26"/>
  <c r="BF76" i="26"/>
  <c r="BG76" i="26"/>
  <c r="D76" i="26"/>
  <c r="E76" i="26" s="1"/>
  <c r="D62" i="26"/>
  <c r="E62" i="26" s="1"/>
  <c r="BF62" i="26"/>
  <c r="BG62" i="26"/>
  <c r="BG213" i="26"/>
  <c r="BF213" i="26"/>
  <c r="D213" i="26"/>
  <c r="BG230" i="26"/>
  <c r="BF230" i="26"/>
  <c r="D230" i="26"/>
  <c r="BF194" i="26"/>
  <c r="D194" i="26"/>
  <c r="BG194" i="26"/>
  <c r="BG70" i="26"/>
  <c r="BF70" i="26"/>
  <c r="D70" i="26"/>
  <c r="E70" i="26" s="1"/>
  <c r="BF84" i="26"/>
  <c r="D84" i="26"/>
  <c r="E84" i="26" s="1"/>
  <c r="BG84" i="26"/>
  <c r="D42" i="26"/>
  <c r="E42" i="26" s="1"/>
  <c r="BF42" i="26"/>
  <c r="BG42" i="26"/>
  <c r="BG85" i="26"/>
  <c r="D85" i="26"/>
  <c r="E85" i="26" s="1"/>
  <c r="BF85" i="26"/>
  <c r="D130" i="26"/>
  <c r="E130" i="26" s="1"/>
  <c r="BF130" i="26"/>
  <c r="BG130" i="26"/>
  <c r="BF208" i="26"/>
  <c r="BG208" i="26"/>
  <c r="D208" i="26"/>
  <c r="BG247" i="26"/>
  <c r="D247" i="26"/>
  <c r="BF247" i="26"/>
  <c r="BF57" i="26"/>
  <c r="BG57" i="26"/>
  <c r="D57" i="26"/>
  <c r="E57" i="26" s="1"/>
  <c r="BF73" i="26"/>
  <c r="BG73" i="26"/>
  <c r="D73" i="26"/>
  <c r="E73" i="26" s="1"/>
  <c r="BG200" i="26"/>
  <c r="BF200" i="26"/>
  <c r="D200" i="26"/>
  <c r="BG257" i="26"/>
  <c r="BF255" i="26"/>
  <c r="BG255" i="26"/>
  <c r="D255" i="26"/>
  <c r="BG116" i="26"/>
  <c r="D116" i="26"/>
  <c r="E116" i="26" s="1"/>
  <c r="BF116" i="26"/>
  <c r="BF77" i="26"/>
  <c r="D77" i="26"/>
  <c r="E77" i="26" s="1"/>
  <c r="BG77" i="26"/>
  <c r="BG218" i="26"/>
  <c r="BF218" i="26"/>
  <c r="D218" i="26"/>
  <c r="BG217" i="26"/>
  <c r="D217" i="26"/>
  <c r="BF217" i="26"/>
  <c r="D49" i="26"/>
  <c r="E49" i="26" s="1"/>
  <c r="BG49" i="26"/>
  <c r="BF49" i="26"/>
  <c r="D232" i="26"/>
  <c r="BG232" i="26"/>
  <c r="BF232" i="26"/>
  <c r="BF250" i="26"/>
  <c r="D250" i="26"/>
  <c r="BG250" i="26"/>
  <c r="BG63" i="26"/>
  <c r="BF63" i="26"/>
  <c r="D63" i="26"/>
  <c r="E63" i="26" s="1"/>
  <c r="BG190" i="26"/>
  <c r="BF190" i="26"/>
  <c r="D190" i="26"/>
  <c r="D162" i="26"/>
  <c r="BF162" i="26"/>
  <c r="BG162" i="26"/>
  <c r="D45" i="26"/>
  <c r="E45" i="26" s="1"/>
  <c r="BG45" i="26"/>
  <c r="BF45" i="26"/>
  <c r="D140" i="26"/>
  <c r="E140" i="26" s="1"/>
  <c r="BF140" i="26"/>
  <c r="BG140" i="26"/>
  <c r="BF39" i="26"/>
  <c r="D39" i="26"/>
  <c r="E39" i="26" s="1"/>
  <c r="BG184" i="26"/>
  <c r="D184" i="26"/>
  <c r="BF184" i="26"/>
  <c r="BF75" i="26"/>
  <c r="D75" i="26"/>
  <c r="E75" i="26" s="1"/>
  <c r="BG75" i="26"/>
  <c r="BG61" i="26"/>
  <c r="D61" i="26"/>
  <c r="E61" i="26" s="1"/>
  <c r="BF61" i="26"/>
  <c r="BG171" i="26"/>
  <c r="BF171" i="26"/>
  <c r="D171" i="26"/>
  <c r="D43" i="26"/>
  <c r="E43" i="26" s="1"/>
  <c r="BG43" i="26"/>
  <c r="BF43" i="26"/>
  <c r="D191" i="26"/>
  <c r="BG191" i="26"/>
  <c r="BF191" i="26"/>
  <c r="D148" i="26"/>
  <c r="BF148" i="26"/>
  <c r="BG148" i="26"/>
  <c r="BF164" i="26"/>
  <c r="BG164" i="26"/>
  <c r="D164" i="26"/>
  <c r="BG193" i="26"/>
  <c r="D193" i="26"/>
  <c r="BF193" i="26"/>
  <c r="D203" i="26"/>
  <c r="BF203" i="26"/>
  <c r="BG203" i="26"/>
  <c r="BD1157" i="38"/>
  <c r="P1157" i="38"/>
  <c r="I1157" i="38"/>
  <c r="O1157" i="38"/>
  <c r="D1157" i="38"/>
  <c r="F1157" i="38"/>
  <c r="M1157" i="38"/>
  <c r="G1157" i="38"/>
  <c r="H1157" i="38"/>
  <c r="N1157" i="38"/>
  <c r="J1157" i="38"/>
  <c r="L1157" i="38"/>
  <c r="E1157" i="38"/>
  <c r="K1157" i="38"/>
  <c r="BB1157" i="38"/>
  <c r="Y1157" i="38"/>
  <c r="AA1157" i="38"/>
  <c r="AP1157" i="38"/>
  <c r="AU1157" i="38"/>
  <c r="R1157" i="38"/>
  <c r="AL1157" i="38"/>
  <c r="AW1157" i="38"/>
  <c r="X1157" i="38"/>
  <c r="U1157" i="38"/>
  <c r="AE1157" i="38"/>
  <c r="AH1157" i="38"/>
  <c r="W1157" i="38"/>
  <c r="AC1157" i="38"/>
  <c r="T1157" i="38"/>
  <c r="AR1157" i="38"/>
  <c r="AK1157" i="38"/>
  <c r="AB1157" i="38"/>
  <c r="Z1157" i="38"/>
  <c r="AS1157" i="38"/>
  <c r="AV1157" i="38"/>
  <c r="AQ1157" i="38"/>
  <c r="AD1157" i="38"/>
  <c r="AO1157" i="38"/>
  <c r="AG1157" i="38"/>
  <c r="Q1157" i="38"/>
  <c r="AZ1157" i="38"/>
  <c r="AX1157" i="38"/>
  <c r="AM1157" i="38"/>
  <c r="AJ1157" i="38"/>
  <c r="BA1157" i="38"/>
  <c r="AY1157" i="38"/>
  <c r="AT1157" i="38"/>
  <c r="AI1157" i="38"/>
  <c r="V1157" i="38"/>
  <c r="AN1157" i="38"/>
  <c r="S1157" i="38"/>
  <c r="AF1157" i="38"/>
  <c r="BG40" i="26"/>
  <c r="D40" i="26"/>
  <c r="E40" i="26" s="1"/>
  <c r="BF40" i="26"/>
  <c r="D87" i="26"/>
  <c r="E87" i="26" s="1"/>
  <c r="BF87" i="26"/>
  <c r="BG87" i="26"/>
  <c r="D186" i="26"/>
  <c r="BF186" i="26"/>
  <c r="BG186" i="26"/>
  <c r="BF114" i="26"/>
  <c r="BG114" i="26"/>
  <c r="D114" i="26"/>
  <c r="E114" i="26" s="1"/>
  <c r="D158" i="26"/>
  <c r="BF158" i="26"/>
  <c r="BG158" i="26"/>
  <c r="BG99" i="26"/>
  <c r="D99" i="26"/>
  <c r="E99" i="26" s="1"/>
  <c r="BF99" i="26"/>
  <c r="BG202" i="26"/>
  <c r="BF202" i="26"/>
  <c r="D202" i="26"/>
  <c r="D143" i="26"/>
  <c r="E143" i="26" s="1"/>
  <c r="BF143" i="26"/>
  <c r="BG143" i="26"/>
  <c r="D214" i="26"/>
  <c r="BG214" i="26"/>
  <c r="BF214" i="26"/>
  <c r="D36" i="26"/>
  <c r="E36" i="26" s="1"/>
  <c r="BF36" i="26"/>
  <c r="BF137" i="26"/>
  <c r="D137" i="26"/>
  <c r="E137" i="26" s="1"/>
  <c r="BG137" i="26"/>
  <c r="BG239" i="26"/>
  <c r="D239" i="26"/>
  <c r="BF239" i="26"/>
  <c r="BG138" i="26"/>
  <c r="BF138" i="26"/>
  <c r="D138" i="26"/>
  <c r="E138" i="26" s="1"/>
  <c r="BF185" i="26"/>
  <c r="D185" i="26"/>
  <c r="BG185" i="26"/>
  <c r="D246" i="26"/>
  <c r="BF246" i="26"/>
  <c r="BG246" i="26"/>
  <c r="D147" i="26"/>
  <c r="E147" i="26" s="1"/>
  <c r="BG147" i="26"/>
  <c r="BF147" i="26"/>
  <c r="BF86" i="26"/>
  <c r="D86" i="26"/>
  <c r="E86" i="26" s="1"/>
  <c r="BG86" i="26"/>
  <c r="D204" i="26"/>
  <c r="BF204" i="26"/>
  <c r="BG204" i="26"/>
  <c r="BF245" i="26"/>
  <c r="D245" i="26"/>
  <c r="BG245" i="26"/>
  <c r="BF95" i="26"/>
  <c r="D95" i="26"/>
  <c r="E95" i="26" s="1"/>
  <c r="BG95" i="26"/>
  <c r="BF224" i="26"/>
  <c r="BG224" i="26"/>
  <c r="D224" i="26"/>
  <c r="D51" i="26"/>
  <c r="E51" i="26" s="1"/>
  <c r="BF51" i="26"/>
  <c r="BG51" i="26"/>
  <c r="D35" i="26"/>
  <c r="E35" i="26" s="1"/>
  <c r="BF35" i="26"/>
  <c r="BG35" i="26"/>
  <c r="D205" i="26"/>
  <c r="BF205" i="26"/>
  <c r="BG205" i="26"/>
  <c r="BF110" i="26"/>
  <c r="D110" i="26"/>
  <c r="E110" i="26" s="1"/>
  <c r="BG110" i="26"/>
  <c r="BF152" i="26"/>
  <c r="BG152" i="26"/>
  <c r="D152" i="26"/>
  <c r="D211" i="26"/>
  <c r="BG211" i="26"/>
  <c r="BF211" i="26"/>
  <c r="D163" i="26"/>
  <c r="BF163" i="26"/>
  <c r="BG163" i="26"/>
  <c r="BF82" i="26"/>
  <c r="D82" i="26"/>
  <c r="E82" i="26" s="1"/>
  <c r="BG82" i="26"/>
  <c r="BF103" i="26"/>
  <c r="D103" i="26"/>
  <c r="E103" i="26" s="1"/>
  <c r="BG103" i="26"/>
  <c r="D157" i="26"/>
  <c r="BF157" i="26"/>
  <c r="BG157" i="26"/>
  <c r="BG96" i="26"/>
  <c r="BF96" i="26"/>
  <c r="D96" i="26"/>
  <c r="E96" i="26" s="1"/>
  <c r="BG153" i="26"/>
  <c r="BF153" i="26"/>
  <c r="D153" i="26"/>
  <c r="BF124" i="26"/>
  <c r="D124" i="26"/>
  <c r="E124" i="26" s="1"/>
  <c r="BG124" i="26"/>
  <c r="D209" i="26"/>
  <c r="BF209" i="26"/>
  <c r="BG209" i="26"/>
  <c r="BF41" i="26"/>
  <c r="D41" i="26"/>
  <c r="E41" i="26" s="1"/>
  <c r="BG248" i="26"/>
  <c r="D248" i="26"/>
  <c r="BF248" i="26"/>
  <c r="D55" i="26"/>
  <c r="E55" i="26" s="1"/>
  <c r="BF55" i="26"/>
  <c r="BF83" i="26"/>
  <c r="BG83" i="26"/>
  <c r="D83" i="26"/>
  <c r="E83" i="26" s="1"/>
  <c r="D105" i="26"/>
  <c r="E105" i="26" s="1"/>
  <c r="BF105" i="26"/>
  <c r="BG105" i="26"/>
  <c r="D118" i="26"/>
  <c r="E118" i="26" s="1"/>
  <c r="BF118" i="26"/>
  <c r="BG118" i="26"/>
  <c r="D106" i="26"/>
  <c r="E106" i="26" s="1"/>
  <c r="BF106" i="26"/>
  <c r="BG106" i="26"/>
  <c r="BF159" i="26"/>
  <c r="D159" i="26"/>
  <c r="BG159" i="26"/>
  <c r="BT15" i="38" l="1"/>
  <c r="BT15" i="25"/>
  <c r="BJ16" i="38"/>
  <c r="BI17" i="38"/>
  <c r="BJ17" i="38" s="1"/>
  <c r="BK16" i="38"/>
  <c r="B19" i="38"/>
  <c r="C19" i="38" s="1"/>
  <c r="A20" i="38"/>
  <c r="BB18" i="38"/>
  <c r="AX18" i="38"/>
  <c r="AT18" i="38"/>
  <c r="AP18" i="38"/>
  <c r="AL18" i="38"/>
  <c r="AH18" i="38"/>
  <c r="AD18" i="38"/>
  <c r="Z18" i="38"/>
  <c r="V18" i="38"/>
  <c r="R18" i="38"/>
  <c r="BA18" i="38"/>
  <c r="AW18" i="38"/>
  <c r="AS18" i="38"/>
  <c r="AO18" i="38"/>
  <c r="AK18" i="38"/>
  <c r="AG18" i="38"/>
  <c r="AC18" i="38"/>
  <c r="Y18" i="38"/>
  <c r="U18" i="38"/>
  <c r="Q18" i="38"/>
  <c r="BD18" i="38"/>
  <c r="AZ18" i="38"/>
  <c r="AV18" i="38"/>
  <c r="AR18" i="38"/>
  <c r="AN18" i="38"/>
  <c r="AJ18" i="38"/>
  <c r="AF18" i="38"/>
  <c r="AB18" i="38"/>
  <c r="X18" i="38"/>
  <c r="T18" i="38"/>
  <c r="AY18" i="38"/>
  <c r="AU18" i="38"/>
  <c r="AQ18" i="38"/>
  <c r="AM18" i="38"/>
  <c r="AI18" i="38"/>
  <c r="AE18" i="38"/>
  <c r="AA18" i="38"/>
  <c r="W18" i="38"/>
  <c r="S18" i="38"/>
  <c r="BM16" i="38"/>
  <c r="BT16" i="38" s="1"/>
  <c r="BJ16" i="25"/>
  <c r="BU16" i="25" s="1"/>
  <c r="BN15" i="38"/>
  <c r="BF17" i="38"/>
  <c r="BE17" i="38"/>
  <c r="BH17" i="38"/>
  <c r="BS17" i="38"/>
  <c r="BG17" i="38"/>
  <c r="BC17" i="38"/>
  <c r="BO16" i="25"/>
  <c r="BL16" i="25"/>
  <c r="BI17" i="25"/>
  <c r="BJ17" i="25" s="1"/>
  <c r="B20" i="25"/>
  <c r="A21" i="25"/>
  <c r="BA18" i="25"/>
  <c r="AW18" i="25"/>
  <c r="AS18" i="25"/>
  <c r="AO18" i="25"/>
  <c r="AK18" i="25"/>
  <c r="AG18" i="25"/>
  <c r="AC18" i="25"/>
  <c r="Y18" i="25"/>
  <c r="U18" i="25"/>
  <c r="Q18" i="25"/>
  <c r="BD18" i="25"/>
  <c r="AY18" i="25"/>
  <c r="AT18" i="25"/>
  <c r="AN18" i="25"/>
  <c r="AI18" i="25"/>
  <c r="AD18" i="25"/>
  <c r="X18" i="25"/>
  <c r="S18" i="25"/>
  <c r="AL18" i="25"/>
  <c r="AX18" i="25"/>
  <c r="AR18" i="25"/>
  <c r="AM18" i="25"/>
  <c r="AH18" i="25"/>
  <c r="AB18" i="25"/>
  <c r="W18" i="25"/>
  <c r="R18" i="25"/>
  <c r="AQ18" i="25"/>
  <c r="V18" i="25"/>
  <c r="AZ18" i="25"/>
  <c r="AU18" i="25"/>
  <c r="AP18" i="25"/>
  <c r="AJ18" i="25"/>
  <c r="AE18" i="25"/>
  <c r="Z18" i="25"/>
  <c r="T18" i="25"/>
  <c r="BB18" i="25"/>
  <c r="AV18" i="25"/>
  <c r="AF18" i="25"/>
  <c r="AA18" i="25"/>
  <c r="BV19" i="25"/>
  <c r="BW19" i="25" s="1"/>
  <c r="C19" i="25"/>
  <c r="BH17" i="25"/>
  <c r="BS17" i="25"/>
  <c r="BC17" i="25"/>
  <c r="BG17" i="25"/>
  <c r="BE17" i="25"/>
  <c r="BF17" i="25"/>
  <c r="BM16" i="25"/>
  <c r="BV1157" i="25"/>
  <c r="BW1157" i="25" s="1"/>
  <c r="BI1157" i="38"/>
  <c r="BK1157" i="38" s="1"/>
  <c r="BH1157" i="38"/>
  <c r="BF1157" i="38"/>
  <c r="BG1157" i="38"/>
  <c r="BS1157" i="38"/>
  <c r="BE1157" i="38"/>
  <c r="BC1157" i="38"/>
  <c r="BB1157" i="25"/>
  <c r="G1157" i="25"/>
  <c r="D1157" i="25"/>
  <c r="E1157" i="25"/>
  <c r="F1157" i="25"/>
  <c r="K1157" i="25"/>
  <c r="H1157" i="25"/>
  <c r="M1157" i="25"/>
  <c r="O1157" i="25"/>
  <c r="L1157" i="25"/>
  <c r="J1157" i="25"/>
  <c r="I1157" i="25"/>
  <c r="P1157" i="25"/>
  <c r="N1157" i="25"/>
  <c r="BD1157" i="25"/>
  <c r="BA1157" i="25"/>
  <c r="AQ1157" i="25"/>
  <c r="AE1157" i="25"/>
  <c r="AO1157" i="25"/>
  <c r="AY1157" i="25"/>
  <c r="AP1157" i="25"/>
  <c r="AT1157" i="25"/>
  <c r="AZ1157" i="25"/>
  <c r="AH1157" i="25"/>
  <c r="Q1157" i="25"/>
  <c r="V1157" i="25"/>
  <c r="W1157" i="25"/>
  <c r="T1157" i="25"/>
  <c r="AX1157" i="25"/>
  <c r="AG1157" i="25"/>
  <c r="S1157" i="25"/>
  <c r="AV1157" i="25"/>
  <c r="AI1157" i="25"/>
  <c r="AR1157" i="25"/>
  <c r="AK1157" i="25"/>
  <c r="AL1157" i="25"/>
  <c r="R1157" i="25"/>
  <c r="X1157" i="25"/>
  <c r="Y1157" i="25"/>
  <c r="AD1157" i="25"/>
  <c r="AF1157" i="25"/>
  <c r="AM1157" i="25"/>
  <c r="U1157" i="25"/>
  <c r="AS1157" i="25"/>
  <c r="AU1157" i="25"/>
  <c r="AJ1157" i="25"/>
  <c r="AW1157" i="25"/>
  <c r="AA1157" i="25"/>
  <c r="AC1157" i="25"/>
  <c r="Z1157" i="25"/>
  <c r="AN1157" i="25"/>
  <c r="AB1157" i="25"/>
  <c r="BF2" i="26"/>
  <c r="BG2" i="26" s="1"/>
  <c r="BF3" i="26"/>
  <c r="E3" i="19" s="1"/>
  <c r="BF1" i="26"/>
  <c r="BG1" i="26" s="1"/>
  <c r="BT16" i="25" l="1"/>
  <c r="BO17" i="25"/>
  <c r="BK17" i="38"/>
  <c r="BL17" i="38"/>
  <c r="BO17" i="38"/>
  <c r="BN16" i="38"/>
  <c r="BI18" i="38"/>
  <c r="BL18" i="38" s="1"/>
  <c r="BB19" i="38"/>
  <c r="AX19" i="38"/>
  <c r="AT19" i="38"/>
  <c r="AP19" i="38"/>
  <c r="AL19" i="38"/>
  <c r="AH19" i="38"/>
  <c r="AD19" i="38"/>
  <c r="Z19" i="38"/>
  <c r="V19" i="38"/>
  <c r="R19" i="38"/>
  <c r="BA19" i="38"/>
  <c r="AW19" i="38"/>
  <c r="AS19" i="38"/>
  <c r="AO19" i="38"/>
  <c r="AK19" i="38"/>
  <c r="AG19" i="38"/>
  <c r="AC19" i="38"/>
  <c r="Y19" i="38"/>
  <c r="U19" i="38"/>
  <c r="Q19" i="38"/>
  <c r="BD19" i="38"/>
  <c r="AZ19" i="38"/>
  <c r="AV19" i="38"/>
  <c r="AR19" i="38"/>
  <c r="AN19" i="38"/>
  <c r="AJ19" i="38"/>
  <c r="AF19" i="38"/>
  <c r="AB19" i="38"/>
  <c r="X19" i="38"/>
  <c r="T19" i="38"/>
  <c r="AY19" i="38"/>
  <c r="AU19" i="38"/>
  <c r="AQ19" i="38"/>
  <c r="AM19" i="38"/>
  <c r="AI19" i="38"/>
  <c r="AE19" i="38"/>
  <c r="AA19" i="38"/>
  <c r="W19" i="38"/>
  <c r="S19" i="38"/>
  <c r="BF18" i="38"/>
  <c r="BE18" i="38"/>
  <c r="BH18" i="38"/>
  <c r="BS18" i="38"/>
  <c r="BG18" i="38"/>
  <c r="BC18" i="38"/>
  <c r="B20" i="38"/>
  <c r="C20" i="38" s="1"/>
  <c r="A21" i="38"/>
  <c r="BM17" i="38"/>
  <c r="BL17" i="25"/>
  <c r="BI18" i="25"/>
  <c r="BK18" i="25" s="1"/>
  <c r="BK17" i="25"/>
  <c r="BU17" i="25" s="1"/>
  <c r="BB19" i="25"/>
  <c r="AX19" i="25"/>
  <c r="AT19" i="25"/>
  <c r="AP19" i="25"/>
  <c r="AL19" i="25"/>
  <c r="AH19" i="25"/>
  <c r="AD19" i="25"/>
  <c r="Z19" i="25"/>
  <c r="V19" i="25"/>
  <c r="R19" i="25"/>
  <c r="AZ19" i="25"/>
  <c r="AU19" i="25"/>
  <c r="AO19" i="25"/>
  <c r="AJ19" i="25"/>
  <c r="AE19" i="25"/>
  <c r="Y19" i="25"/>
  <c r="T19" i="25"/>
  <c r="AW19" i="25"/>
  <c r="AB19" i="25"/>
  <c r="BD19" i="25"/>
  <c r="AY19" i="25"/>
  <c r="AS19" i="25"/>
  <c r="AN19" i="25"/>
  <c r="AI19" i="25"/>
  <c r="AC19" i="25"/>
  <c r="X19" i="25"/>
  <c r="S19" i="25"/>
  <c r="AM19" i="25"/>
  <c r="Q19" i="25"/>
  <c r="BA19" i="25"/>
  <c r="AV19" i="25"/>
  <c r="AQ19" i="25"/>
  <c r="AK19" i="25"/>
  <c r="AF19" i="25"/>
  <c r="AA19" i="25"/>
  <c r="U19" i="25"/>
  <c r="AR19" i="25"/>
  <c r="AG19" i="25"/>
  <c r="W19" i="25"/>
  <c r="C20" i="25"/>
  <c r="BV20" i="25"/>
  <c r="BW20" i="25" s="1"/>
  <c r="BE18" i="25"/>
  <c r="BG18" i="25"/>
  <c r="BS18" i="25"/>
  <c r="BH18" i="25"/>
  <c r="BC18" i="25"/>
  <c r="BF18" i="25"/>
  <c r="BO18" i="25" s="1"/>
  <c r="BM17" i="25"/>
  <c r="A22" i="25"/>
  <c r="B21" i="25"/>
  <c r="BJ1157" i="38"/>
  <c r="BM1157" i="38" s="1"/>
  <c r="BL1157" i="38"/>
  <c r="BO1157" i="38"/>
  <c r="BI1157" i="25"/>
  <c r="BL1157" i="25" s="1"/>
  <c r="B5" i="19"/>
  <c r="BG1157" i="25"/>
  <c r="BF1157" i="25"/>
  <c r="BE1157" i="25"/>
  <c r="BC1157" i="25"/>
  <c r="BH1157" i="25"/>
  <c r="BS1157" i="25"/>
  <c r="BO18" i="38" l="1"/>
  <c r="BT17" i="25"/>
  <c r="BT17" i="38"/>
  <c r="BJ18" i="38"/>
  <c r="BL18" i="25"/>
  <c r="BI19" i="38"/>
  <c r="BJ19" i="38" s="1"/>
  <c r="BK18" i="38"/>
  <c r="BN17" i="38"/>
  <c r="BF19" i="38"/>
  <c r="BE19" i="38"/>
  <c r="BH19" i="38"/>
  <c r="BS19" i="38"/>
  <c r="BG19" i="38"/>
  <c r="BO19" i="38" s="1"/>
  <c r="BC19" i="38"/>
  <c r="B21" i="38"/>
  <c r="C21" i="38" s="1"/>
  <c r="A22" i="38"/>
  <c r="BB20" i="38"/>
  <c r="AX20" i="38"/>
  <c r="AT20" i="38"/>
  <c r="AP20" i="38"/>
  <c r="AL20" i="38"/>
  <c r="AH20" i="38"/>
  <c r="AD20" i="38"/>
  <c r="Z20" i="38"/>
  <c r="V20" i="38"/>
  <c r="R20" i="38"/>
  <c r="BA20" i="38"/>
  <c r="AW20" i="38"/>
  <c r="AS20" i="38"/>
  <c r="AO20" i="38"/>
  <c r="AK20" i="38"/>
  <c r="AG20" i="38"/>
  <c r="AC20" i="38"/>
  <c r="Y20" i="38"/>
  <c r="U20" i="38"/>
  <c r="Q20" i="38"/>
  <c r="BD20" i="38"/>
  <c r="AZ20" i="38"/>
  <c r="AV20" i="38"/>
  <c r="AR20" i="38"/>
  <c r="AN20" i="38"/>
  <c r="AJ20" i="38"/>
  <c r="AF20" i="38"/>
  <c r="AB20" i="38"/>
  <c r="X20" i="38"/>
  <c r="T20" i="38"/>
  <c r="AY20" i="38"/>
  <c r="AU20" i="38"/>
  <c r="AQ20" i="38"/>
  <c r="AM20" i="38"/>
  <c r="AI20" i="38"/>
  <c r="AE20" i="38"/>
  <c r="AA20" i="38"/>
  <c r="W20" i="38"/>
  <c r="S20" i="38"/>
  <c r="BM18" i="38"/>
  <c r="BT18" i="38" s="1"/>
  <c r="BI19" i="25"/>
  <c r="BJ19" i="25" s="1"/>
  <c r="BJ18" i="25"/>
  <c r="BM18" i="25" s="1"/>
  <c r="A23" i="25"/>
  <c r="B22" i="25"/>
  <c r="AY20" i="25"/>
  <c r="AU20" i="25"/>
  <c r="AQ20" i="25"/>
  <c r="AM20" i="25"/>
  <c r="AI20" i="25"/>
  <c r="AE20" i="25"/>
  <c r="AA20" i="25"/>
  <c r="W20" i="25"/>
  <c r="S20" i="25"/>
  <c r="BA20" i="25"/>
  <c r="AV20" i="25"/>
  <c r="AP20" i="25"/>
  <c r="AK20" i="25"/>
  <c r="AF20" i="25"/>
  <c r="Z20" i="25"/>
  <c r="U20" i="25"/>
  <c r="BD20" i="25"/>
  <c r="AN20" i="25"/>
  <c r="R20" i="25"/>
  <c r="AZ20" i="25"/>
  <c r="AT20" i="25"/>
  <c r="AO20" i="25"/>
  <c r="AJ20" i="25"/>
  <c r="AD20" i="25"/>
  <c r="Y20" i="25"/>
  <c r="T20" i="25"/>
  <c r="AS20" i="25"/>
  <c r="AC20" i="25"/>
  <c r="BB20" i="25"/>
  <c r="AW20" i="25"/>
  <c r="AR20" i="25"/>
  <c r="AL20" i="25"/>
  <c r="AG20" i="25"/>
  <c r="AB20" i="25"/>
  <c r="V20" i="25"/>
  <c r="Q20" i="25"/>
  <c r="AX20" i="25"/>
  <c r="AH20" i="25"/>
  <c r="X20" i="25"/>
  <c r="BF19" i="25"/>
  <c r="BE19" i="25"/>
  <c r="BC19" i="25"/>
  <c r="BG19" i="25"/>
  <c r="BS19" i="25"/>
  <c r="BH19" i="25"/>
  <c r="BV21" i="25"/>
  <c r="BW21" i="25" s="1"/>
  <c r="C21" i="25"/>
  <c r="BT1157" i="38"/>
  <c r="BK1157" i="25"/>
  <c r="BJ1157" i="25"/>
  <c r="BO1157" i="25"/>
  <c r="BN1157" i="38"/>
  <c r="BT18" i="25" l="1"/>
  <c r="BO19" i="25"/>
  <c r="BN18" i="38"/>
  <c r="BK19" i="38"/>
  <c r="BI20" i="38"/>
  <c r="BK20" i="38" s="1"/>
  <c r="BL19" i="38"/>
  <c r="BU18" i="25"/>
  <c r="BL19" i="25"/>
  <c r="B22" i="38"/>
  <c r="C22" i="38" s="1"/>
  <c r="A23" i="38"/>
  <c r="BB21" i="38"/>
  <c r="AX21" i="38"/>
  <c r="AT21" i="38"/>
  <c r="AP21" i="38"/>
  <c r="AL21" i="38"/>
  <c r="AH21" i="38"/>
  <c r="AD21" i="38"/>
  <c r="Z21" i="38"/>
  <c r="V21" i="38"/>
  <c r="R21" i="38"/>
  <c r="BA21" i="38"/>
  <c r="AW21" i="38"/>
  <c r="AS21" i="38"/>
  <c r="AO21" i="38"/>
  <c r="AK21" i="38"/>
  <c r="AG21" i="38"/>
  <c r="AC21" i="38"/>
  <c r="Y21" i="38"/>
  <c r="U21" i="38"/>
  <c r="Q21" i="38"/>
  <c r="BD21" i="38"/>
  <c r="AZ21" i="38"/>
  <c r="AV21" i="38"/>
  <c r="AR21" i="38"/>
  <c r="AN21" i="38"/>
  <c r="AJ21" i="38"/>
  <c r="AF21" i="38"/>
  <c r="AB21" i="38"/>
  <c r="X21" i="38"/>
  <c r="T21" i="38"/>
  <c r="AY21" i="38"/>
  <c r="AU21" i="38"/>
  <c r="AQ21" i="38"/>
  <c r="AM21" i="38"/>
  <c r="AI21" i="38"/>
  <c r="AE21" i="38"/>
  <c r="AA21" i="38"/>
  <c r="W21" i="38"/>
  <c r="S21" i="38"/>
  <c r="BF20" i="38"/>
  <c r="BE20" i="38"/>
  <c r="BH20" i="38"/>
  <c r="BS20" i="38"/>
  <c r="BG20" i="38"/>
  <c r="BC20" i="38"/>
  <c r="BM19" i="38"/>
  <c r="BK19" i="25"/>
  <c r="BU19" i="25" s="1"/>
  <c r="BI20" i="25"/>
  <c r="BJ20" i="25" s="1"/>
  <c r="BV22" i="25"/>
  <c r="BW22" i="25" s="1"/>
  <c r="C22" i="25"/>
  <c r="BS20" i="25"/>
  <c r="BG20" i="25"/>
  <c r="BC20" i="25"/>
  <c r="BF20" i="25"/>
  <c r="BE20" i="25"/>
  <c r="BH20" i="25"/>
  <c r="BD21" i="25"/>
  <c r="AZ21" i="25"/>
  <c r="AV21" i="25"/>
  <c r="AR21" i="25"/>
  <c r="AN21" i="25"/>
  <c r="AJ21" i="25"/>
  <c r="AF21" i="25"/>
  <c r="AB21" i="25"/>
  <c r="X21" i="25"/>
  <c r="T21" i="25"/>
  <c r="BA21" i="25"/>
  <c r="AU21" i="25"/>
  <c r="AP21" i="25"/>
  <c r="AK21" i="25"/>
  <c r="AE21" i="25"/>
  <c r="Z21" i="25"/>
  <c r="U21" i="25"/>
  <c r="AM21" i="25"/>
  <c r="R21" i="25"/>
  <c r="AY21" i="25"/>
  <c r="AT21" i="25"/>
  <c r="AO21" i="25"/>
  <c r="AI21" i="25"/>
  <c r="AD21" i="25"/>
  <c r="Y21" i="25"/>
  <c r="S21" i="25"/>
  <c r="AX21" i="25"/>
  <c r="AH21" i="25"/>
  <c r="BB21" i="25"/>
  <c r="AW21" i="25"/>
  <c r="AQ21" i="25"/>
  <c r="AL21" i="25"/>
  <c r="AG21" i="25"/>
  <c r="AA21" i="25"/>
  <c r="V21" i="25"/>
  <c r="Q21" i="25"/>
  <c r="AS21" i="25"/>
  <c r="AC21" i="25"/>
  <c r="W21" i="25"/>
  <c r="B23" i="25"/>
  <c r="A24" i="25"/>
  <c r="BM19" i="25"/>
  <c r="BU1157" i="25"/>
  <c r="BM1157" i="25"/>
  <c r="BT1157" i="25" s="1"/>
  <c r="BJ20" i="38" l="1"/>
  <c r="BT19" i="38"/>
  <c r="BL20" i="38"/>
  <c r="BI21" i="38"/>
  <c r="BL21" i="38" s="1"/>
  <c r="BN19" i="38"/>
  <c r="BT19" i="25"/>
  <c r="BO20" i="38"/>
  <c r="B23" i="38"/>
  <c r="C23" i="38" s="1"/>
  <c r="A24" i="38"/>
  <c r="BO20" i="25"/>
  <c r="BF21" i="38"/>
  <c r="BE21" i="38"/>
  <c r="BH21" i="38"/>
  <c r="BS21" i="38"/>
  <c r="BG21" i="38"/>
  <c r="BC21" i="38"/>
  <c r="BB22" i="38"/>
  <c r="AX22" i="38"/>
  <c r="AT22" i="38"/>
  <c r="AP22" i="38"/>
  <c r="AL22" i="38"/>
  <c r="AH22" i="38"/>
  <c r="AD22" i="38"/>
  <c r="Z22" i="38"/>
  <c r="V22" i="38"/>
  <c r="R22" i="38"/>
  <c r="BA22" i="38"/>
  <c r="AW22" i="38"/>
  <c r="AS22" i="38"/>
  <c r="AO22" i="38"/>
  <c r="AK22" i="38"/>
  <c r="AG22" i="38"/>
  <c r="AC22" i="38"/>
  <c r="Y22" i="38"/>
  <c r="U22" i="38"/>
  <c r="Q22" i="38"/>
  <c r="BD22" i="38"/>
  <c r="AZ22" i="38"/>
  <c r="AV22" i="38"/>
  <c r="AR22" i="38"/>
  <c r="AN22" i="38"/>
  <c r="AJ22" i="38"/>
  <c r="AF22" i="38"/>
  <c r="AB22" i="38"/>
  <c r="X22" i="38"/>
  <c r="T22" i="38"/>
  <c r="AY22" i="38"/>
  <c r="AU22" i="38"/>
  <c r="AQ22" i="38"/>
  <c r="AM22" i="38"/>
  <c r="AI22" i="38"/>
  <c r="AE22" i="38"/>
  <c r="AA22" i="38"/>
  <c r="W22" i="38"/>
  <c r="S22" i="38"/>
  <c r="BM20" i="38"/>
  <c r="BL20" i="25"/>
  <c r="BK20" i="25"/>
  <c r="BU20" i="25" s="1"/>
  <c r="BI21" i="25"/>
  <c r="BK21" i="25" s="1"/>
  <c r="BM20" i="25"/>
  <c r="BA22" i="25"/>
  <c r="AW22" i="25"/>
  <c r="AS22" i="25"/>
  <c r="AO22" i="25"/>
  <c r="AK22" i="25"/>
  <c r="AG22" i="25"/>
  <c r="AC22" i="25"/>
  <c r="Y22" i="25"/>
  <c r="U22" i="25"/>
  <c r="Q22" i="25"/>
  <c r="BB22" i="25"/>
  <c r="AV22" i="25"/>
  <c r="AQ22" i="25"/>
  <c r="AL22" i="25"/>
  <c r="AF22" i="25"/>
  <c r="AA22" i="25"/>
  <c r="V22" i="25"/>
  <c r="AT22" i="25"/>
  <c r="AD22" i="25"/>
  <c r="AZ22" i="25"/>
  <c r="AU22" i="25"/>
  <c r="AP22" i="25"/>
  <c r="AJ22" i="25"/>
  <c r="AE22" i="25"/>
  <c r="Z22" i="25"/>
  <c r="T22" i="25"/>
  <c r="AY22" i="25"/>
  <c r="X22" i="25"/>
  <c r="AX22" i="25"/>
  <c r="AR22" i="25"/>
  <c r="AM22" i="25"/>
  <c r="AH22" i="25"/>
  <c r="AB22" i="25"/>
  <c r="W22" i="25"/>
  <c r="R22" i="25"/>
  <c r="BD22" i="25"/>
  <c r="AN22" i="25"/>
  <c r="AI22" i="25"/>
  <c r="S22" i="25"/>
  <c r="BV23" i="25"/>
  <c r="BW23" i="25" s="1"/>
  <c r="C23" i="25"/>
  <c r="A25" i="25"/>
  <c r="B24" i="25"/>
  <c r="BH21" i="25"/>
  <c r="BF21" i="25"/>
  <c r="BE21" i="25"/>
  <c r="BG21" i="25"/>
  <c r="BS21" i="25"/>
  <c r="BC21" i="25"/>
  <c r="BE239" i="26"/>
  <c r="BE240" i="26"/>
  <c r="BE209" i="26"/>
  <c r="BE135" i="26"/>
  <c r="BE207" i="26"/>
  <c r="BE185" i="26"/>
  <c r="BE247" i="26"/>
  <c r="BE251" i="26"/>
  <c r="BE171" i="26"/>
  <c r="BE152" i="26"/>
  <c r="BE204" i="26"/>
  <c r="BE236" i="26"/>
  <c r="BE196" i="26"/>
  <c r="BE237" i="26"/>
  <c r="BE246" i="26"/>
  <c r="BE213" i="26"/>
  <c r="BE150" i="26"/>
  <c r="BE203" i="26"/>
  <c r="BE232" i="26"/>
  <c r="BE179" i="26"/>
  <c r="BE154" i="26"/>
  <c r="BE218" i="26"/>
  <c r="BE140" i="26"/>
  <c r="BE223" i="26"/>
  <c r="BE153" i="26"/>
  <c r="BE255" i="26"/>
  <c r="BE137" i="26"/>
  <c r="BE235" i="26"/>
  <c r="BE229" i="26"/>
  <c r="BE227" i="26"/>
  <c r="BE149" i="26"/>
  <c r="BE145" i="26"/>
  <c r="BE193" i="26"/>
  <c r="BE202" i="26"/>
  <c r="BE206" i="26"/>
  <c r="BE201" i="26"/>
  <c r="BE164" i="26"/>
  <c r="BE144" i="26"/>
  <c r="BE249" i="26"/>
  <c r="BE252" i="26"/>
  <c r="BE238" i="26"/>
  <c r="BO21" i="38" l="1"/>
  <c r="BT20" i="38"/>
  <c r="BJ21" i="38"/>
  <c r="BM21" i="38" s="1"/>
  <c r="BT21" i="38" s="1"/>
  <c r="BK21" i="38"/>
  <c r="BN20" i="38"/>
  <c r="BI22" i="38"/>
  <c r="BL22" i="38" s="1"/>
  <c r="BT20" i="25"/>
  <c r="BL21" i="25"/>
  <c r="B24" i="38"/>
  <c r="C24" i="38" s="1"/>
  <c r="A25" i="38"/>
  <c r="BF22" i="38"/>
  <c r="BE22" i="38"/>
  <c r="BH22" i="38"/>
  <c r="BS22" i="38"/>
  <c r="BG22" i="38"/>
  <c r="BC22" i="38"/>
  <c r="BB23" i="38"/>
  <c r="AX23" i="38"/>
  <c r="AT23" i="38"/>
  <c r="AP23" i="38"/>
  <c r="AL23" i="38"/>
  <c r="AH23" i="38"/>
  <c r="AD23" i="38"/>
  <c r="Z23" i="38"/>
  <c r="V23" i="38"/>
  <c r="R23" i="38"/>
  <c r="BA23" i="38"/>
  <c r="AW23" i="38"/>
  <c r="AS23" i="38"/>
  <c r="AO23" i="38"/>
  <c r="AK23" i="38"/>
  <c r="AG23" i="38"/>
  <c r="AC23" i="38"/>
  <c r="Y23" i="38"/>
  <c r="U23" i="38"/>
  <c r="Q23" i="38"/>
  <c r="BD23" i="38"/>
  <c r="AZ23" i="38"/>
  <c r="AV23" i="38"/>
  <c r="AR23" i="38"/>
  <c r="AN23" i="38"/>
  <c r="AJ23" i="38"/>
  <c r="AF23" i="38"/>
  <c r="AB23" i="38"/>
  <c r="X23" i="38"/>
  <c r="T23" i="38"/>
  <c r="AY23" i="38"/>
  <c r="AU23" i="38"/>
  <c r="AQ23" i="38"/>
  <c r="AM23" i="38"/>
  <c r="AI23" i="38"/>
  <c r="AE23" i="38"/>
  <c r="AA23" i="38"/>
  <c r="W23" i="38"/>
  <c r="S23" i="38"/>
  <c r="BJ21" i="25"/>
  <c r="BU21" i="25" s="1"/>
  <c r="BI22" i="25"/>
  <c r="BL22" i="25" s="1"/>
  <c r="BO21" i="25"/>
  <c r="A26" i="25"/>
  <c r="B25" i="25"/>
  <c r="BB23" i="25"/>
  <c r="AX23" i="25"/>
  <c r="AT23" i="25"/>
  <c r="AP23" i="25"/>
  <c r="AL23" i="25"/>
  <c r="AH23" i="25"/>
  <c r="AD23" i="25"/>
  <c r="Z23" i="25"/>
  <c r="V23" i="25"/>
  <c r="R23" i="25"/>
  <c r="AW23" i="25"/>
  <c r="AR23" i="25"/>
  <c r="AM23" i="25"/>
  <c r="AG23" i="25"/>
  <c r="AB23" i="25"/>
  <c r="W23" i="25"/>
  <c r="Q23" i="25"/>
  <c r="AO23" i="25"/>
  <c r="T23" i="25"/>
  <c r="BA23" i="25"/>
  <c r="AV23" i="25"/>
  <c r="AQ23" i="25"/>
  <c r="AK23" i="25"/>
  <c r="AF23" i="25"/>
  <c r="AA23" i="25"/>
  <c r="U23" i="25"/>
  <c r="AU23" i="25"/>
  <c r="AE23" i="25"/>
  <c r="BD23" i="25"/>
  <c r="AY23" i="25"/>
  <c r="AS23" i="25"/>
  <c r="AN23" i="25"/>
  <c r="AI23" i="25"/>
  <c r="AC23" i="25"/>
  <c r="X23" i="25"/>
  <c r="S23" i="25"/>
  <c r="AZ23" i="25"/>
  <c r="AJ23" i="25"/>
  <c r="Y23" i="25"/>
  <c r="C24" i="25"/>
  <c r="BV24" i="25"/>
  <c r="BW24" i="25" s="1"/>
  <c r="BE22" i="25"/>
  <c r="BG22" i="25"/>
  <c r="BF22" i="25"/>
  <c r="BS22" i="25"/>
  <c r="BH22" i="25"/>
  <c r="BC22" i="25"/>
  <c r="H238" i="26"/>
  <c r="L238" i="26"/>
  <c r="P238" i="26"/>
  <c r="T238" i="26"/>
  <c r="X238" i="26"/>
  <c r="AB238" i="26"/>
  <c r="AF238" i="26"/>
  <c r="AJ238" i="26"/>
  <c r="AN238" i="26"/>
  <c r="AR238" i="26"/>
  <c r="AV238" i="26"/>
  <c r="AZ238" i="26"/>
  <c r="I238" i="26"/>
  <c r="M238" i="26"/>
  <c r="Q238" i="26"/>
  <c r="U238" i="26"/>
  <c r="Y238" i="26"/>
  <c r="AC238" i="26"/>
  <c r="AG238" i="26"/>
  <c r="AK238" i="26"/>
  <c r="AO238" i="26"/>
  <c r="AS238" i="26"/>
  <c r="AW238" i="26"/>
  <c r="BA238" i="26"/>
  <c r="F238" i="26"/>
  <c r="J238" i="26"/>
  <c r="N238" i="26"/>
  <c r="R238" i="26"/>
  <c r="V238" i="26"/>
  <c r="Z238" i="26"/>
  <c r="AD238" i="26"/>
  <c r="AH238" i="26"/>
  <c r="AL238" i="26"/>
  <c r="AP238" i="26"/>
  <c r="AT238" i="26"/>
  <c r="AX238" i="26"/>
  <c r="BB238" i="26"/>
  <c r="S238" i="26"/>
  <c r="AI238" i="26"/>
  <c r="AY238" i="26"/>
  <c r="AE238" i="26"/>
  <c r="G238" i="26"/>
  <c r="W238" i="26"/>
  <c r="AM238" i="26"/>
  <c r="BC238" i="26"/>
  <c r="O238" i="26"/>
  <c r="K238" i="26"/>
  <c r="AA238" i="26"/>
  <c r="AQ238" i="26"/>
  <c r="AU238" i="26"/>
  <c r="H144" i="26"/>
  <c r="L144" i="26"/>
  <c r="P144" i="26"/>
  <c r="T144" i="26"/>
  <c r="X144" i="26"/>
  <c r="AB144" i="26"/>
  <c r="AF144" i="26"/>
  <c r="AJ144" i="26"/>
  <c r="AN144" i="26"/>
  <c r="AR144" i="26"/>
  <c r="AV144" i="26"/>
  <c r="AZ144" i="26"/>
  <c r="I144" i="26"/>
  <c r="M144" i="26"/>
  <c r="Q144" i="26"/>
  <c r="U144" i="26"/>
  <c r="Y144" i="26"/>
  <c r="AC144" i="26"/>
  <c r="AG144" i="26"/>
  <c r="AK144" i="26"/>
  <c r="AO144" i="26"/>
  <c r="AS144" i="26"/>
  <c r="AW144" i="26"/>
  <c r="BA144" i="26"/>
  <c r="F144" i="26"/>
  <c r="J144" i="26"/>
  <c r="N144" i="26"/>
  <c r="R144" i="26"/>
  <c r="V144" i="26"/>
  <c r="Z144" i="26"/>
  <c r="AD144" i="26"/>
  <c r="AH144" i="26"/>
  <c r="AL144" i="26"/>
  <c r="AP144" i="26"/>
  <c r="AT144" i="26"/>
  <c r="AX144" i="26"/>
  <c r="BB144" i="26"/>
  <c r="G144" i="26"/>
  <c r="W144" i="26"/>
  <c r="AM144" i="26"/>
  <c r="BC144" i="26"/>
  <c r="O144" i="26"/>
  <c r="AE144" i="26"/>
  <c r="AU144" i="26"/>
  <c r="S144" i="26"/>
  <c r="AY144" i="26"/>
  <c r="AA144" i="26"/>
  <c r="AI144" i="26"/>
  <c r="K144" i="26"/>
  <c r="AQ144" i="26"/>
  <c r="H201" i="26"/>
  <c r="L201" i="26"/>
  <c r="P201" i="26"/>
  <c r="T201" i="26"/>
  <c r="X201" i="26"/>
  <c r="AB201" i="26"/>
  <c r="AF201" i="26"/>
  <c r="AJ201" i="26"/>
  <c r="AN201" i="26"/>
  <c r="AR201" i="26"/>
  <c r="AV201" i="26"/>
  <c r="AZ201" i="26"/>
  <c r="I201" i="26"/>
  <c r="M201" i="26"/>
  <c r="Q201" i="26"/>
  <c r="U201" i="26"/>
  <c r="Y201" i="26"/>
  <c r="AC201" i="26"/>
  <c r="AG201" i="26"/>
  <c r="AK201" i="26"/>
  <c r="AO201" i="26"/>
  <c r="AS201" i="26"/>
  <c r="AW201" i="26"/>
  <c r="BA201" i="26"/>
  <c r="F201" i="26"/>
  <c r="J201" i="26"/>
  <c r="N201" i="26"/>
  <c r="R201" i="26"/>
  <c r="V201" i="26"/>
  <c r="Z201" i="26"/>
  <c r="AD201" i="26"/>
  <c r="AH201" i="26"/>
  <c r="AL201" i="26"/>
  <c r="AP201" i="26"/>
  <c r="AT201" i="26"/>
  <c r="AX201" i="26"/>
  <c r="BB201" i="26"/>
  <c r="O201" i="26"/>
  <c r="AE201" i="26"/>
  <c r="AU201" i="26"/>
  <c r="S201" i="26"/>
  <c r="AI201" i="26"/>
  <c r="AY201" i="26"/>
  <c r="G201" i="26"/>
  <c r="W201" i="26"/>
  <c r="AM201" i="26"/>
  <c r="BC201" i="26"/>
  <c r="K201" i="26"/>
  <c r="AA201" i="26"/>
  <c r="AQ201" i="26"/>
  <c r="F206" i="26"/>
  <c r="J206" i="26"/>
  <c r="N206" i="26"/>
  <c r="R206" i="26"/>
  <c r="V206" i="26"/>
  <c r="Z206" i="26"/>
  <c r="AD206" i="26"/>
  <c r="AH206" i="26"/>
  <c r="AL206" i="26"/>
  <c r="AP206" i="26"/>
  <c r="AT206" i="26"/>
  <c r="AX206" i="26"/>
  <c r="BB206" i="26"/>
  <c r="G206" i="26"/>
  <c r="K206" i="26"/>
  <c r="O206" i="26"/>
  <c r="S206" i="26"/>
  <c r="W206" i="26"/>
  <c r="AA206" i="26"/>
  <c r="AE206" i="26"/>
  <c r="AI206" i="26"/>
  <c r="AM206" i="26"/>
  <c r="AQ206" i="26"/>
  <c r="AU206" i="26"/>
  <c r="AY206" i="26"/>
  <c r="BC206" i="26"/>
  <c r="H206" i="26"/>
  <c r="L206" i="26"/>
  <c r="P206" i="26"/>
  <c r="T206" i="26"/>
  <c r="X206" i="26"/>
  <c r="AB206" i="26"/>
  <c r="AF206" i="26"/>
  <c r="AJ206" i="26"/>
  <c r="AN206" i="26"/>
  <c r="AR206" i="26"/>
  <c r="AV206" i="26"/>
  <c r="AZ206" i="26"/>
  <c r="U206" i="26"/>
  <c r="AK206" i="26"/>
  <c r="BA206" i="26"/>
  <c r="I206" i="26"/>
  <c r="Y206" i="26"/>
  <c r="AO206" i="26"/>
  <c r="M206" i="26"/>
  <c r="AC206" i="26"/>
  <c r="AS206" i="26"/>
  <c r="Q206" i="26"/>
  <c r="AG206" i="26"/>
  <c r="AW206" i="26"/>
  <c r="F202" i="26"/>
  <c r="J202" i="26"/>
  <c r="N202" i="26"/>
  <c r="R202" i="26"/>
  <c r="V202" i="26"/>
  <c r="Z202" i="26"/>
  <c r="AD202" i="26"/>
  <c r="AH202" i="26"/>
  <c r="AL202" i="26"/>
  <c r="AP202" i="26"/>
  <c r="AT202" i="26"/>
  <c r="AX202" i="26"/>
  <c r="BB202" i="26"/>
  <c r="G202" i="26"/>
  <c r="K202" i="26"/>
  <c r="O202" i="26"/>
  <c r="S202" i="26"/>
  <c r="W202" i="26"/>
  <c r="AA202" i="26"/>
  <c r="AE202" i="26"/>
  <c r="AI202" i="26"/>
  <c r="AM202" i="26"/>
  <c r="AQ202" i="26"/>
  <c r="AU202" i="26"/>
  <c r="AY202" i="26"/>
  <c r="BC202" i="26"/>
  <c r="H202" i="26"/>
  <c r="L202" i="26"/>
  <c r="P202" i="26"/>
  <c r="T202" i="26"/>
  <c r="X202" i="26"/>
  <c r="AB202" i="26"/>
  <c r="AF202" i="26"/>
  <c r="AJ202" i="26"/>
  <c r="AN202" i="26"/>
  <c r="AR202" i="26"/>
  <c r="AV202" i="26"/>
  <c r="AZ202" i="26"/>
  <c r="M202" i="26"/>
  <c r="AC202" i="26"/>
  <c r="AS202" i="26"/>
  <c r="Q202" i="26"/>
  <c r="AG202" i="26"/>
  <c r="AW202" i="26"/>
  <c r="U202" i="26"/>
  <c r="AK202" i="26"/>
  <c r="BA202" i="26"/>
  <c r="Y202" i="26"/>
  <c r="AO202" i="26"/>
  <c r="I202" i="26"/>
  <c r="F149" i="26"/>
  <c r="J149" i="26"/>
  <c r="N149" i="26"/>
  <c r="R149" i="26"/>
  <c r="V149" i="26"/>
  <c r="Z149" i="26"/>
  <c r="AD149" i="26"/>
  <c r="AH149" i="26"/>
  <c r="AL149" i="26"/>
  <c r="AP149" i="26"/>
  <c r="AT149" i="26"/>
  <c r="AX149" i="26"/>
  <c r="BB149" i="26"/>
  <c r="G149" i="26"/>
  <c r="K149" i="26"/>
  <c r="O149" i="26"/>
  <c r="S149" i="26"/>
  <c r="W149" i="26"/>
  <c r="AA149" i="26"/>
  <c r="AE149" i="26"/>
  <c r="AI149" i="26"/>
  <c r="AM149" i="26"/>
  <c r="AQ149" i="26"/>
  <c r="AU149" i="26"/>
  <c r="AY149" i="26"/>
  <c r="BC149" i="26"/>
  <c r="H149" i="26"/>
  <c r="L149" i="26"/>
  <c r="P149" i="26"/>
  <c r="T149" i="26"/>
  <c r="X149" i="26"/>
  <c r="AB149" i="26"/>
  <c r="AF149" i="26"/>
  <c r="AJ149" i="26"/>
  <c r="AN149" i="26"/>
  <c r="AR149" i="26"/>
  <c r="AV149" i="26"/>
  <c r="AZ149" i="26"/>
  <c r="M149" i="26"/>
  <c r="AC149" i="26"/>
  <c r="AS149" i="26"/>
  <c r="U149" i="26"/>
  <c r="AK149" i="26"/>
  <c r="BA149" i="26"/>
  <c r="Y149" i="26"/>
  <c r="AG149" i="26"/>
  <c r="I149" i="26"/>
  <c r="AO149" i="26"/>
  <c r="Q149" i="26"/>
  <c r="AW149" i="26"/>
  <c r="F227" i="26"/>
  <c r="J227" i="26"/>
  <c r="N227" i="26"/>
  <c r="R227" i="26"/>
  <c r="V227" i="26"/>
  <c r="Z227" i="26"/>
  <c r="AD227" i="26"/>
  <c r="AH227" i="26"/>
  <c r="AL227" i="26"/>
  <c r="AP227" i="26"/>
  <c r="AT227" i="26"/>
  <c r="AX227" i="26"/>
  <c r="BB227" i="26"/>
  <c r="G227" i="26"/>
  <c r="K227" i="26"/>
  <c r="O227" i="26"/>
  <c r="S227" i="26"/>
  <c r="W227" i="26"/>
  <c r="AA227" i="26"/>
  <c r="AE227" i="26"/>
  <c r="AI227" i="26"/>
  <c r="AM227" i="26"/>
  <c r="AQ227" i="26"/>
  <c r="AU227" i="26"/>
  <c r="AY227" i="26"/>
  <c r="BC227" i="26"/>
  <c r="H227" i="26"/>
  <c r="L227" i="26"/>
  <c r="P227" i="26"/>
  <c r="T227" i="26"/>
  <c r="X227" i="26"/>
  <c r="AB227" i="26"/>
  <c r="AF227" i="26"/>
  <c r="AJ227" i="26"/>
  <c r="AN227" i="26"/>
  <c r="AR227" i="26"/>
  <c r="AV227" i="26"/>
  <c r="AZ227" i="26"/>
  <c r="I227" i="26"/>
  <c r="Y227" i="26"/>
  <c r="AO227" i="26"/>
  <c r="AK227" i="26"/>
  <c r="M227" i="26"/>
  <c r="AC227" i="26"/>
  <c r="AS227" i="26"/>
  <c r="U227" i="26"/>
  <c r="Q227" i="26"/>
  <c r="AG227" i="26"/>
  <c r="AW227" i="26"/>
  <c r="BA227" i="26"/>
  <c r="F153" i="26"/>
  <c r="J153" i="26"/>
  <c r="N153" i="26"/>
  <c r="R153" i="26"/>
  <c r="V153" i="26"/>
  <c r="Z153" i="26"/>
  <c r="AD153" i="26"/>
  <c r="AH153" i="26"/>
  <c r="AL153" i="26"/>
  <c r="AP153" i="26"/>
  <c r="AT153" i="26"/>
  <c r="AX153" i="26"/>
  <c r="BB153" i="26"/>
  <c r="G153" i="26"/>
  <c r="K153" i="26"/>
  <c r="O153" i="26"/>
  <c r="S153" i="26"/>
  <c r="W153" i="26"/>
  <c r="AA153" i="26"/>
  <c r="AE153" i="26"/>
  <c r="AI153" i="26"/>
  <c r="AM153" i="26"/>
  <c r="AQ153" i="26"/>
  <c r="AU153" i="26"/>
  <c r="AY153" i="26"/>
  <c r="BC153" i="26"/>
  <c r="H153" i="26"/>
  <c r="L153" i="26"/>
  <c r="P153" i="26"/>
  <c r="T153" i="26"/>
  <c r="X153" i="26"/>
  <c r="AB153" i="26"/>
  <c r="AF153" i="26"/>
  <c r="AJ153" i="26"/>
  <c r="AN153" i="26"/>
  <c r="AR153" i="26"/>
  <c r="AV153" i="26"/>
  <c r="AZ153" i="26"/>
  <c r="U153" i="26"/>
  <c r="AK153" i="26"/>
  <c r="BA153" i="26"/>
  <c r="M153" i="26"/>
  <c r="AC153" i="26"/>
  <c r="AS153" i="26"/>
  <c r="Q153" i="26"/>
  <c r="AW153" i="26"/>
  <c r="Y153" i="26"/>
  <c r="AG153" i="26"/>
  <c r="AO153" i="26"/>
  <c r="I153" i="26"/>
  <c r="F196" i="26"/>
  <c r="J196" i="26"/>
  <c r="N196" i="26"/>
  <c r="R196" i="26"/>
  <c r="V196" i="26"/>
  <c r="Z196" i="26"/>
  <c r="AD196" i="26"/>
  <c r="AH196" i="26"/>
  <c r="AL196" i="26"/>
  <c r="AP196" i="26"/>
  <c r="AT196" i="26"/>
  <c r="AX196" i="26"/>
  <c r="BB196" i="26"/>
  <c r="G196" i="26"/>
  <c r="K196" i="26"/>
  <c r="O196" i="26"/>
  <c r="S196" i="26"/>
  <c r="W196" i="26"/>
  <c r="AA196" i="26"/>
  <c r="AE196" i="26"/>
  <c r="AI196" i="26"/>
  <c r="AM196" i="26"/>
  <c r="AQ196" i="26"/>
  <c r="AU196" i="26"/>
  <c r="AY196" i="26"/>
  <c r="BC196" i="26"/>
  <c r="H196" i="26"/>
  <c r="L196" i="26"/>
  <c r="P196" i="26"/>
  <c r="T196" i="26"/>
  <c r="X196" i="26"/>
  <c r="AB196" i="26"/>
  <c r="AF196" i="26"/>
  <c r="AJ196" i="26"/>
  <c r="AN196" i="26"/>
  <c r="AR196" i="26"/>
  <c r="AV196" i="26"/>
  <c r="AZ196" i="26"/>
  <c r="I196" i="26"/>
  <c r="Y196" i="26"/>
  <c r="AO196" i="26"/>
  <c r="M196" i="26"/>
  <c r="AC196" i="26"/>
  <c r="AS196" i="26"/>
  <c r="Q196" i="26"/>
  <c r="AG196" i="26"/>
  <c r="AW196" i="26"/>
  <c r="BA196" i="26"/>
  <c r="U196" i="26"/>
  <c r="AK196" i="26"/>
  <c r="F204" i="26"/>
  <c r="J204" i="26"/>
  <c r="N204" i="26"/>
  <c r="R204" i="26"/>
  <c r="V204" i="26"/>
  <c r="Z204" i="26"/>
  <c r="AD204" i="26"/>
  <c r="AH204" i="26"/>
  <c r="AL204" i="26"/>
  <c r="AP204" i="26"/>
  <c r="AT204" i="26"/>
  <c r="AX204" i="26"/>
  <c r="BB204" i="26"/>
  <c r="G204" i="26"/>
  <c r="K204" i="26"/>
  <c r="O204" i="26"/>
  <c r="S204" i="26"/>
  <c r="W204" i="26"/>
  <c r="AA204" i="26"/>
  <c r="AE204" i="26"/>
  <c r="AI204" i="26"/>
  <c r="AM204" i="26"/>
  <c r="AQ204" i="26"/>
  <c r="AU204" i="26"/>
  <c r="AY204" i="26"/>
  <c r="BC204" i="26"/>
  <c r="H204" i="26"/>
  <c r="L204" i="26"/>
  <c r="P204" i="26"/>
  <c r="T204" i="26"/>
  <c r="X204" i="26"/>
  <c r="AB204" i="26"/>
  <c r="AF204" i="26"/>
  <c r="AJ204" i="26"/>
  <c r="AN204" i="26"/>
  <c r="AR204" i="26"/>
  <c r="AV204" i="26"/>
  <c r="AZ204" i="26"/>
  <c r="I204" i="26"/>
  <c r="Y204" i="26"/>
  <c r="AO204" i="26"/>
  <c r="M204" i="26"/>
  <c r="AC204" i="26"/>
  <c r="AS204" i="26"/>
  <c r="Q204" i="26"/>
  <c r="AG204" i="26"/>
  <c r="AW204" i="26"/>
  <c r="BA204" i="26"/>
  <c r="AK204" i="26"/>
  <c r="U204" i="26"/>
  <c r="H152" i="26"/>
  <c r="L152" i="26"/>
  <c r="P152" i="26"/>
  <c r="T152" i="26"/>
  <c r="X152" i="26"/>
  <c r="AB152" i="26"/>
  <c r="AF152" i="26"/>
  <c r="AJ152" i="26"/>
  <c r="AN152" i="26"/>
  <c r="AR152" i="26"/>
  <c r="AV152" i="26"/>
  <c r="AZ152" i="26"/>
  <c r="I152" i="26"/>
  <c r="M152" i="26"/>
  <c r="Q152" i="26"/>
  <c r="U152" i="26"/>
  <c r="Y152" i="26"/>
  <c r="AC152" i="26"/>
  <c r="AG152" i="26"/>
  <c r="AK152" i="26"/>
  <c r="AO152" i="26"/>
  <c r="AS152" i="26"/>
  <c r="AW152" i="26"/>
  <c r="BA152" i="26"/>
  <c r="F152" i="26"/>
  <c r="J152" i="26"/>
  <c r="N152" i="26"/>
  <c r="R152" i="26"/>
  <c r="V152" i="26"/>
  <c r="Z152" i="26"/>
  <c r="AD152" i="26"/>
  <c r="AH152" i="26"/>
  <c r="AL152" i="26"/>
  <c r="AP152" i="26"/>
  <c r="AT152" i="26"/>
  <c r="AX152" i="26"/>
  <c r="BB152" i="26"/>
  <c r="G152" i="26"/>
  <c r="W152" i="26"/>
  <c r="AM152" i="26"/>
  <c r="BC152" i="26"/>
  <c r="O152" i="26"/>
  <c r="AE152" i="26"/>
  <c r="AU152" i="26"/>
  <c r="AI152" i="26"/>
  <c r="K152" i="26"/>
  <c r="AQ152" i="26"/>
  <c r="S152" i="26"/>
  <c r="AY152" i="26"/>
  <c r="AA152" i="26"/>
  <c r="F251" i="26"/>
  <c r="J251" i="26"/>
  <c r="N251" i="26"/>
  <c r="R251" i="26"/>
  <c r="V251" i="26"/>
  <c r="Z251" i="26"/>
  <c r="AD251" i="26"/>
  <c r="AH251" i="26"/>
  <c r="AL251" i="26"/>
  <c r="AP251" i="26"/>
  <c r="AT251" i="26"/>
  <c r="AX251" i="26"/>
  <c r="BB251" i="26"/>
  <c r="G251" i="26"/>
  <c r="K251" i="26"/>
  <c r="O251" i="26"/>
  <c r="S251" i="26"/>
  <c r="W251" i="26"/>
  <c r="AA251" i="26"/>
  <c r="AE251" i="26"/>
  <c r="AI251" i="26"/>
  <c r="AM251" i="26"/>
  <c r="AQ251" i="26"/>
  <c r="AU251" i="26"/>
  <c r="AY251" i="26"/>
  <c r="BC251" i="26"/>
  <c r="H251" i="26"/>
  <c r="L251" i="26"/>
  <c r="P251" i="26"/>
  <c r="T251" i="26"/>
  <c r="X251" i="26"/>
  <c r="AB251" i="26"/>
  <c r="AF251" i="26"/>
  <c r="AJ251" i="26"/>
  <c r="AN251" i="26"/>
  <c r="AR251" i="26"/>
  <c r="AV251" i="26"/>
  <c r="AZ251" i="26"/>
  <c r="I251" i="26"/>
  <c r="Y251" i="26"/>
  <c r="AO251" i="26"/>
  <c r="U251" i="26"/>
  <c r="BA251" i="26"/>
  <c r="M251" i="26"/>
  <c r="AC251" i="26"/>
  <c r="AS251" i="26"/>
  <c r="Q251" i="26"/>
  <c r="AG251" i="26"/>
  <c r="AW251" i="26"/>
  <c r="AK251" i="26"/>
  <c r="H209" i="26"/>
  <c r="L209" i="26"/>
  <c r="P209" i="26"/>
  <c r="T209" i="26"/>
  <c r="X209" i="26"/>
  <c r="AB209" i="26"/>
  <c r="AF209" i="26"/>
  <c r="AJ209" i="26"/>
  <c r="AN209" i="26"/>
  <c r="AR209" i="26"/>
  <c r="AV209" i="26"/>
  <c r="AZ209" i="26"/>
  <c r="I209" i="26"/>
  <c r="M209" i="26"/>
  <c r="Q209" i="26"/>
  <c r="U209" i="26"/>
  <c r="Y209" i="26"/>
  <c r="AC209" i="26"/>
  <c r="AG209" i="26"/>
  <c r="AK209" i="26"/>
  <c r="AO209" i="26"/>
  <c r="AS209" i="26"/>
  <c r="AW209" i="26"/>
  <c r="BA209" i="26"/>
  <c r="F209" i="26"/>
  <c r="J209" i="26"/>
  <c r="N209" i="26"/>
  <c r="R209" i="26"/>
  <c r="V209" i="26"/>
  <c r="Z209" i="26"/>
  <c r="AD209" i="26"/>
  <c r="AH209" i="26"/>
  <c r="O209" i="26"/>
  <c r="AE209" i="26"/>
  <c r="AP209" i="26"/>
  <c r="AX209" i="26"/>
  <c r="S209" i="26"/>
  <c r="AI209" i="26"/>
  <c r="AQ209" i="26"/>
  <c r="AY209" i="26"/>
  <c r="G209" i="26"/>
  <c r="W209" i="26"/>
  <c r="AL209" i="26"/>
  <c r="AT209" i="26"/>
  <c r="BB209" i="26"/>
  <c r="AU209" i="26"/>
  <c r="K209" i="26"/>
  <c r="BC209" i="26"/>
  <c r="AA209" i="26"/>
  <c r="AM209" i="26"/>
  <c r="F249" i="26"/>
  <c r="J249" i="26"/>
  <c r="N249" i="26"/>
  <c r="R249" i="26"/>
  <c r="V249" i="26"/>
  <c r="Z249" i="26"/>
  <c r="AD249" i="26"/>
  <c r="AH249" i="26"/>
  <c r="AL249" i="26"/>
  <c r="AP249" i="26"/>
  <c r="AT249" i="26"/>
  <c r="AX249" i="26"/>
  <c r="BB249" i="26"/>
  <c r="G249" i="26"/>
  <c r="K249" i="26"/>
  <c r="O249" i="26"/>
  <c r="S249" i="26"/>
  <c r="W249" i="26"/>
  <c r="AA249" i="26"/>
  <c r="AE249" i="26"/>
  <c r="AI249" i="26"/>
  <c r="AM249" i="26"/>
  <c r="AQ249" i="26"/>
  <c r="AU249" i="26"/>
  <c r="AY249" i="26"/>
  <c r="BC249" i="26"/>
  <c r="H249" i="26"/>
  <c r="L249" i="26"/>
  <c r="P249" i="26"/>
  <c r="T249" i="26"/>
  <c r="X249" i="26"/>
  <c r="AB249" i="26"/>
  <c r="AF249" i="26"/>
  <c r="AJ249" i="26"/>
  <c r="AN249" i="26"/>
  <c r="AR249" i="26"/>
  <c r="AV249" i="26"/>
  <c r="AZ249" i="26"/>
  <c r="M249" i="26"/>
  <c r="AC249" i="26"/>
  <c r="AS249" i="26"/>
  <c r="Y249" i="26"/>
  <c r="Q249" i="26"/>
  <c r="AG249" i="26"/>
  <c r="AW249" i="26"/>
  <c r="I249" i="26"/>
  <c r="U249" i="26"/>
  <c r="AK249" i="26"/>
  <c r="BA249" i="26"/>
  <c r="AO249" i="26"/>
  <c r="F235" i="26"/>
  <c r="J235" i="26"/>
  <c r="N235" i="26"/>
  <c r="R235" i="26"/>
  <c r="V235" i="26"/>
  <c r="Z235" i="26"/>
  <c r="AD235" i="26"/>
  <c r="AH235" i="26"/>
  <c r="AL235" i="26"/>
  <c r="AP235" i="26"/>
  <c r="AT235" i="26"/>
  <c r="AX235" i="26"/>
  <c r="BB235" i="26"/>
  <c r="G235" i="26"/>
  <c r="K235" i="26"/>
  <c r="O235" i="26"/>
  <c r="S235" i="26"/>
  <c r="W235" i="26"/>
  <c r="AA235" i="26"/>
  <c r="AE235" i="26"/>
  <c r="AI235" i="26"/>
  <c r="AM235" i="26"/>
  <c r="AQ235" i="26"/>
  <c r="AU235" i="26"/>
  <c r="AY235" i="26"/>
  <c r="BC235" i="26"/>
  <c r="H235" i="26"/>
  <c r="L235" i="26"/>
  <c r="P235" i="26"/>
  <c r="T235" i="26"/>
  <c r="X235" i="26"/>
  <c r="AB235" i="26"/>
  <c r="AF235" i="26"/>
  <c r="AJ235" i="26"/>
  <c r="AN235" i="26"/>
  <c r="AR235" i="26"/>
  <c r="AV235" i="26"/>
  <c r="AZ235" i="26"/>
  <c r="I235" i="26"/>
  <c r="Y235" i="26"/>
  <c r="AO235" i="26"/>
  <c r="AK235" i="26"/>
  <c r="M235" i="26"/>
  <c r="AC235" i="26"/>
  <c r="AS235" i="26"/>
  <c r="U235" i="26"/>
  <c r="Q235" i="26"/>
  <c r="AG235" i="26"/>
  <c r="AW235" i="26"/>
  <c r="BA235" i="26"/>
  <c r="F223" i="26"/>
  <c r="J223" i="26"/>
  <c r="N223" i="26"/>
  <c r="R223" i="26"/>
  <c r="V223" i="26"/>
  <c r="Z223" i="26"/>
  <c r="AD223" i="26"/>
  <c r="AH223" i="26"/>
  <c r="AL223" i="26"/>
  <c r="AP223" i="26"/>
  <c r="AT223" i="26"/>
  <c r="AX223" i="26"/>
  <c r="BB223" i="26"/>
  <c r="G223" i="26"/>
  <c r="K223" i="26"/>
  <c r="O223" i="26"/>
  <c r="S223" i="26"/>
  <c r="W223" i="26"/>
  <c r="AA223" i="26"/>
  <c r="AE223" i="26"/>
  <c r="AI223" i="26"/>
  <c r="AM223" i="26"/>
  <c r="AQ223" i="26"/>
  <c r="AU223" i="26"/>
  <c r="AY223" i="26"/>
  <c r="BC223" i="26"/>
  <c r="H223" i="26"/>
  <c r="L223" i="26"/>
  <c r="P223" i="26"/>
  <c r="T223" i="26"/>
  <c r="X223" i="26"/>
  <c r="AB223" i="26"/>
  <c r="AF223" i="26"/>
  <c r="AJ223" i="26"/>
  <c r="AN223" i="26"/>
  <c r="AR223" i="26"/>
  <c r="AV223" i="26"/>
  <c r="AZ223" i="26"/>
  <c r="Q223" i="26"/>
  <c r="AG223" i="26"/>
  <c r="AW223" i="26"/>
  <c r="M223" i="26"/>
  <c r="U223" i="26"/>
  <c r="AK223" i="26"/>
  <c r="BA223" i="26"/>
  <c r="AS223" i="26"/>
  <c r="I223" i="26"/>
  <c r="Y223" i="26"/>
  <c r="AO223" i="26"/>
  <c r="AC223" i="26"/>
  <c r="H218" i="26"/>
  <c r="L218" i="26"/>
  <c r="P218" i="26"/>
  <c r="T218" i="26"/>
  <c r="X218" i="26"/>
  <c r="AB218" i="26"/>
  <c r="AF218" i="26"/>
  <c r="AJ218" i="26"/>
  <c r="AN218" i="26"/>
  <c r="AR218" i="26"/>
  <c r="AV218" i="26"/>
  <c r="AZ218" i="26"/>
  <c r="I218" i="26"/>
  <c r="M218" i="26"/>
  <c r="Q218" i="26"/>
  <c r="U218" i="26"/>
  <c r="Y218" i="26"/>
  <c r="AC218" i="26"/>
  <c r="AG218" i="26"/>
  <c r="AK218" i="26"/>
  <c r="AO218" i="26"/>
  <c r="AS218" i="26"/>
  <c r="AW218" i="26"/>
  <c r="BA218" i="26"/>
  <c r="F218" i="26"/>
  <c r="J218" i="26"/>
  <c r="N218" i="26"/>
  <c r="R218" i="26"/>
  <c r="V218" i="26"/>
  <c r="Z218" i="26"/>
  <c r="AD218" i="26"/>
  <c r="AH218" i="26"/>
  <c r="AL218" i="26"/>
  <c r="AP218" i="26"/>
  <c r="AT218" i="26"/>
  <c r="AX218" i="26"/>
  <c r="BB218" i="26"/>
  <c r="K218" i="26"/>
  <c r="AA218" i="26"/>
  <c r="AQ218" i="26"/>
  <c r="G218" i="26"/>
  <c r="BC218" i="26"/>
  <c r="O218" i="26"/>
  <c r="AE218" i="26"/>
  <c r="AU218" i="26"/>
  <c r="AM218" i="26"/>
  <c r="S218" i="26"/>
  <c r="AI218" i="26"/>
  <c r="AY218" i="26"/>
  <c r="W218" i="26"/>
  <c r="H154" i="26"/>
  <c r="L154" i="26"/>
  <c r="P154" i="26"/>
  <c r="T154" i="26"/>
  <c r="X154" i="26"/>
  <c r="AB154" i="26"/>
  <c r="AF154" i="26"/>
  <c r="AJ154" i="26"/>
  <c r="AN154" i="26"/>
  <c r="AR154" i="26"/>
  <c r="AV154" i="26"/>
  <c r="AZ154" i="26"/>
  <c r="I154" i="26"/>
  <c r="M154" i="26"/>
  <c r="Q154" i="26"/>
  <c r="U154" i="26"/>
  <c r="Y154" i="26"/>
  <c r="AC154" i="26"/>
  <c r="AG154" i="26"/>
  <c r="AK154" i="26"/>
  <c r="AO154" i="26"/>
  <c r="AS154" i="26"/>
  <c r="AW154" i="26"/>
  <c r="BA154" i="26"/>
  <c r="F154" i="26"/>
  <c r="J154" i="26"/>
  <c r="N154" i="26"/>
  <c r="R154" i="26"/>
  <c r="V154" i="26"/>
  <c r="Z154" i="26"/>
  <c r="AD154" i="26"/>
  <c r="AH154" i="26"/>
  <c r="AL154" i="26"/>
  <c r="AP154" i="26"/>
  <c r="AT154" i="26"/>
  <c r="AX154" i="26"/>
  <c r="BB154" i="26"/>
  <c r="S154" i="26"/>
  <c r="AI154" i="26"/>
  <c r="AY154" i="26"/>
  <c r="K154" i="26"/>
  <c r="AA154" i="26"/>
  <c r="AQ154" i="26"/>
  <c r="AE154" i="26"/>
  <c r="G154" i="26"/>
  <c r="AM154" i="26"/>
  <c r="O154" i="26"/>
  <c r="AU154" i="26"/>
  <c r="W154" i="26"/>
  <c r="BC154" i="26"/>
  <c r="H150" i="26"/>
  <c r="L150" i="26"/>
  <c r="P150" i="26"/>
  <c r="T150" i="26"/>
  <c r="X150" i="26"/>
  <c r="AB150" i="26"/>
  <c r="AF150" i="26"/>
  <c r="AJ150" i="26"/>
  <c r="AN150" i="26"/>
  <c r="AR150" i="26"/>
  <c r="AV150" i="26"/>
  <c r="AZ150" i="26"/>
  <c r="I150" i="26"/>
  <c r="M150" i="26"/>
  <c r="Q150" i="26"/>
  <c r="U150" i="26"/>
  <c r="Y150" i="26"/>
  <c r="AC150" i="26"/>
  <c r="AG150" i="26"/>
  <c r="AK150" i="26"/>
  <c r="AO150" i="26"/>
  <c r="AS150" i="26"/>
  <c r="AW150" i="26"/>
  <c r="BA150" i="26"/>
  <c r="F150" i="26"/>
  <c r="J150" i="26"/>
  <c r="N150" i="26"/>
  <c r="R150" i="26"/>
  <c r="V150" i="26"/>
  <c r="Z150" i="26"/>
  <c r="AD150" i="26"/>
  <c r="AH150" i="26"/>
  <c r="AL150" i="26"/>
  <c r="AP150" i="26"/>
  <c r="AT150" i="26"/>
  <c r="AX150" i="26"/>
  <c r="BB150" i="26"/>
  <c r="K150" i="26"/>
  <c r="AA150" i="26"/>
  <c r="AQ150" i="26"/>
  <c r="S150" i="26"/>
  <c r="AI150" i="26"/>
  <c r="AY150" i="26"/>
  <c r="G150" i="26"/>
  <c r="AM150" i="26"/>
  <c r="O150" i="26"/>
  <c r="AU150" i="26"/>
  <c r="W150" i="26"/>
  <c r="BC150" i="26"/>
  <c r="AE150" i="26"/>
  <c r="H236" i="26"/>
  <c r="L236" i="26"/>
  <c r="P236" i="26"/>
  <c r="T236" i="26"/>
  <c r="X236" i="26"/>
  <c r="AB236" i="26"/>
  <c r="AF236" i="26"/>
  <c r="AJ236" i="26"/>
  <c r="AN236" i="26"/>
  <c r="AR236" i="26"/>
  <c r="AV236" i="26"/>
  <c r="AZ236" i="26"/>
  <c r="I236" i="26"/>
  <c r="M236" i="26"/>
  <c r="Q236" i="26"/>
  <c r="U236" i="26"/>
  <c r="Y236" i="26"/>
  <c r="AC236" i="26"/>
  <c r="AG236" i="26"/>
  <c r="AK236" i="26"/>
  <c r="AO236" i="26"/>
  <c r="AS236" i="26"/>
  <c r="AW236" i="26"/>
  <c r="BA236" i="26"/>
  <c r="F236" i="26"/>
  <c r="J236" i="26"/>
  <c r="N236" i="26"/>
  <c r="R236" i="26"/>
  <c r="V236" i="26"/>
  <c r="Z236" i="26"/>
  <c r="AD236" i="26"/>
  <c r="AH236" i="26"/>
  <c r="AL236" i="26"/>
  <c r="AP236" i="26"/>
  <c r="AT236" i="26"/>
  <c r="AX236" i="26"/>
  <c r="BB236" i="26"/>
  <c r="G236" i="26"/>
  <c r="W236" i="26"/>
  <c r="AM236" i="26"/>
  <c r="BC236" i="26"/>
  <c r="S236" i="26"/>
  <c r="K236" i="26"/>
  <c r="AA236" i="26"/>
  <c r="AQ236" i="26"/>
  <c r="AI236" i="26"/>
  <c r="O236" i="26"/>
  <c r="AE236" i="26"/>
  <c r="AU236" i="26"/>
  <c r="AY236" i="26"/>
  <c r="H171" i="26"/>
  <c r="L171" i="26"/>
  <c r="P171" i="26"/>
  <c r="T171" i="26"/>
  <c r="X171" i="26"/>
  <c r="AB171" i="26"/>
  <c r="AF171" i="26"/>
  <c r="AJ171" i="26"/>
  <c r="AN171" i="26"/>
  <c r="AR171" i="26"/>
  <c r="AV171" i="26"/>
  <c r="AZ171" i="26"/>
  <c r="I171" i="26"/>
  <c r="M171" i="26"/>
  <c r="Q171" i="26"/>
  <c r="U171" i="26"/>
  <c r="Y171" i="26"/>
  <c r="AC171" i="26"/>
  <c r="AG171" i="26"/>
  <c r="AK171" i="26"/>
  <c r="AO171" i="26"/>
  <c r="AS171" i="26"/>
  <c r="AW171" i="26"/>
  <c r="BA171" i="26"/>
  <c r="F171" i="26"/>
  <c r="J171" i="26"/>
  <c r="N171" i="26"/>
  <c r="R171" i="26"/>
  <c r="V171" i="26"/>
  <c r="Z171" i="26"/>
  <c r="AD171" i="26"/>
  <c r="AH171" i="26"/>
  <c r="AL171" i="26"/>
  <c r="AP171" i="26"/>
  <c r="AT171" i="26"/>
  <c r="AX171" i="26"/>
  <c r="BB171" i="26"/>
  <c r="K171" i="26"/>
  <c r="AA171" i="26"/>
  <c r="AQ171" i="26"/>
  <c r="O171" i="26"/>
  <c r="AE171" i="26"/>
  <c r="AU171" i="26"/>
  <c r="S171" i="26"/>
  <c r="AI171" i="26"/>
  <c r="AY171" i="26"/>
  <c r="AM171" i="26"/>
  <c r="BC171" i="26"/>
  <c r="G171" i="26"/>
  <c r="W171" i="26"/>
  <c r="F247" i="26"/>
  <c r="J247" i="26"/>
  <c r="N247" i="26"/>
  <c r="R247" i="26"/>
  <c r="V247" i="26"/>
  <c r="Z247" i="26"/>
  <c r="AD247" i="26"/>
  <c r="AH247" i="26"/>
  <c r="AL247" i="26"/>
  <c r="AP247" i="26"/>
  <c r="AT247" i="26"/>
  <c r="AX247" i="26"/>
  <c r="BB247" i="26"/>
  <c r="G247" i="26"/>
  <c r="K247" i="26"/>
  <c r="O247" i="26"/>
  <c r="S247" i="26"/>
  <c r="W247" i="26"/>
  <c r="AA247" i="26"/>
  <c r="AE247" i="26"/>
  <c r="AI247" i="26"/>
  <c r="AM247" i="26"/>
  <c r="AQ247" i="26"/>
  <c r="AU247" i="26"/>
  <c r="AY247" i="26"/>
  <c r="BC247" i="26"/>
  <c r="H247" i="26"/>
  <c r="L247" i="26"/>
  <c r="P247" i="26"/>
  <c r="T247" i="26"/>
  <c r="X247" i="26"/>
  <c r="AB247" i="26"/>
  <c r="AF247" i="26"/>
  <c r="AJ247" i="26"/>
  <c r="AN247" i="26"/>
  <c r="AR247" i="26"/>
  <c r="AV247" i="26"/>
  <c r="AZ247" i="26"/>
  <c r="Q247" i="26"/>
  <c r="AG247" i="26"/>
  <c r="AW247" i="26"/>
  <c r="AS247" i="26"/>
  <c r="U247" i="26"/>
  <c r="AK247" i="26"/>
  <c r="BA247" i="26"/>
  <c r="AC247" i="26"/>
  <c r="I247" i="26"/>
  <c r="Y247" i="26"/>
  <c r="AO247" i="26"/>
  <c r="M247" i="26"/>
  <c r="H207" i="26"/>
  <c r="L207" i="26"/>
  <c r="P207" i="26"/>
  <c r="T207" i="26"/>
  <c r="X207" i="26"/>
  <c r="AB207" i="26"/>
  <c r="AF207" i="26"/>
  <c r="AJ207" i="26"/>
  <c r="AN207" i="26"/>
  <c r="AR207" i="26"/>
  <c r="AV207" i="26"/>
  <c r="AZ207" i="26"/>
  <c r="I207" i="26"/>
  <c r="M207" i="26"/>
  <c r="Q207" i="26"/>
  <c r="U207" i="26"/>
  <c r="Y207" i="26"/>
  <c r="AC207" i="26"/>
  <c r="AG207" i="26"/>
  <c r="AK207" i="26"/>
  <c r="AO207" i="26"/>
  <c r="AS207" i="26"/>
  <c r="AW207" i="26"/>
  <c r="BA207" i="26"/>
  <c r="F207" i="26"/>
  <c r="J207" i="26"/>
  <c r="N207" i="26"/>
  <c r="R207" i="26"/>
  <c r="V207" i="26"/>
  <c r="Z207" i="26"/>
  <c r="AD207" i="26"/>
  <c r="AH207" i="26"/>
  <c r="AL207" i="26"/>
  <c r="AP207" i="26"/>
  <c r="AT207" i="26"/>
  <c r="AX207" i="26"/>
  <c r="BB207" i="26"/>
  <c r="S207" i="26"/>
  <c r="AI207" i="26"/>
  <c r="AY207" i="26"/>
  <c r="G207" i="26"/>
  <c r="W207" i="26"/>
  <c r="AM207" i="26"/>
  <c r="BC207" i="26"/>
  <c r="K207" i="26"/>
  <c r="AA207" i="26"/>
  <c r="AQ207" i="26"/>
  <c r="AE207" i="26"/>
  <c r="AU207" i="26"/>
  <c r="O207" i="26"/>
  <c r="F135" i="26"/>
  <c r="J135" i="26"/>
  <c r="N135" i="26"/>
  <c r="R135" i="26"/>
  <c r="V135" i="26"/>
  <c r="Z135" i="26"/>
  <c r="AD135" i="26"/>
  <c r="AH135" i="26"/>
  <c r="AL135" i="26"/>
  <c r="AP135" i="26"/>
  <c r="AT135" i="26"/>
  <c r="AX135" i="26"/>
  <c r="BB135" i="26"/>
  <c r="G135" i="26"/>
  <c r="K135" i="26"/>
  <c r="O135" i="26"/>
  <c r="S135" i="26"/>
  <c r="W135" i="26"/>
  <c r="AA135" i="26"/>
  <c r="AE135" i="26"/>
  <c r="AI135" i="26"/>
  <c r="AM135" i="26"/>
  <c r="AQ135" i="26"/>
  <c r="AU135" i="26"/>
  <c r="AY135" i="26"/>
  <c r="BC135" i="26"/>
  <c r="H135" i="26"/>
  <c r="L135" i="26"/>
  <c r="P135" i="26"/>
  <c r="T135" i="26"/>
  <c r="X135" i="26"/>
  <c r="AB135" i="26"/>
  <c r="AF135" i="26"/>
  <c r="AJ135" i="26"/>
  <c r="AN135" i="26"/>
  <c r="AR135" i="26"/>
  <c r="AV135" i="26"/>
  <c r="AZ135" i="26"/>
  <c r="I135" i="26"/>
  <c r="Y135" i="26"/>
  <c r="AO135" i="26"/>
  <c r="Q135" i="26"/>
  <c r="AG135" i="26"/>
  <c r="AW135" i="26"/>
  <c r="U135" i="26"/>
  <c r="BA135" i="26"/>
  <c r="AC135" i="26"/>
  <c r="AK135" i="26"/>
  <c r="AS135" i="26"/>
  <c r="M135" i="26"/>
  <c r="H240" i="26"/>
  <c r="L240" i="26"/>
  <c r="P240" i="26"/>
  <c r="T240" i="26"/>
  <c r="X240" i="26"/>
  <c r="AB240" i="26"/>
  <c r="AF240" i="26"/>
  <c r="AJ240" i="26"/>
  <c r="AN240" i="26"/>
  <c r="AR240" i="26"/>
  <c r="AV240" i="26"/>
  <c r="AZ240" i="26"/>
  <c r="I240" i="26"/>
  <c r="M240" i="26"/>
  <c r="Q240" i="26"/>
  <c r="U240" i="26"/>
  <c r="Y240" i="26"/>
  <c r="AC240" i="26"/>
  <c r="AG240" i="26"/>
  <c r="AK240" i="26"/>
  <c r="AO240" i="26"/>
  <c r="AS240" i="26"/>
  <c r="AW240" i="26"/>
  <c r="BA240" i="26"/>
  <c r="F240" i="26"/>
  <c r="J240" i="26"/>
  <c r="N240" i="26"/>
  <c r="R240" i="26"/>
  <c r="V240" i="26"/>
  <c r="Z240" i="26"/>
  <c r="AD240" i="26"/>
  <c r="AH240" i="26"/>
  <c r="AL240" i="26"/>
  <c r="AP240" i="26"/>
  <c r="AT240" i="26"/>
  <c r="AX240" i="26"/>
  <c r="BB240" i="26"/>
  <c r="O240" i="26"/>
  <c r="AE240" i="26"/>
  <c r="AU240" i="26"/>
  <c r="AQ240" i="26"/>
  <c r="S240" i="26"/>
  <c r="AI240" i="26"/>
  <c r="AY240" i="26"/>
  <c r="AA240" i="26"/>
  <c r="G240" i="26"/>
  <c r="W240" i="26"/>
  <c r="AM240" i="26"/>
  <c r="BC240" i="26"/>
  <c r="K240" i="26"/>
  <c r="H252" i="26"/>
  <c r="L252" i="26"/>
  <c r="P252" i="26"/>
  <c r="T252" i="26"/>
  <c r="X252" i="26"/>
  <c r="AB252" i="26"/>
  <c r="AF252" i="26"/>
  <c r="AJ252" i="26"/>
  <c r="AN252" i="26"/>
  <c r="AR252" i="26"/>
  <c r="AV252" i="26"/>
  <c r="AZ252" i="26"/>
  <c r="I252" i="26"/>
  <c r="M252" i="26"/>
  <c r="Q252" i="26"/>
  <c r="U252" i="26"/>
  <c r="Y252" i="26"/>
  <c r="AC252" i="26"/>
  <c r="F252" i="26"/>
  <c r="J252" i="26"/>
  <c r="N252" i="26"/>
  <c r="R252" i="26"/>
  <c r="V252" i="26"/>
  <c r="Z252" i="26"/>
  <c r="AD252" i="26"/>
  <c r="AH252" i="26"/>
  <c r="AL252" i="26"/>
  <c r="AP252" i="26"/>
  <c r="G252" i="26"/>
  <c r="W252" i="26"/>
  <c r="AI252" i="26"/>
  <c r="AQ252" i="26"/>
  <c r="AW252" i="26"/>
  <c r="BB252" i="26"/>
  <c r="AG252" i="26"/>
  <c r="BA252" i="26"/>
  <c r="K252" i="26"/>
  <c r="AA252" i="26"/>
  <c r="AK252" i="26"/>
  <c r="AS252" i="26"/>
  <c r="AX252" i="26"/>
  <c r="BC252" i="26"/>
  <c r="S252" i="26"/>
  <c r="AU252" i="26"/>
  <c r="O252" i="26"/>
  <c r="AE252" i="26"/>
  <c r="AM252" i="26"/>
  <c r="AT252" i="26"/>
  <c r="AY252" i="26"/>
  <c r="AO252" i="26"/>
  <c r="H164" i="26"/>
  <c r="L164" i="26"/>
  <c r="P164" i="26"/>
  <c r="T164" i="26"/>
  <c r="X164" i="26"/>
  <c r="AB164" i="26"/>
  <c r="AF164" i="26"/>
  <c r="AJ164" i="26"/>
  <c r="AN164" i="26"/>
  <c r="AR164" i="26"/>
  <c r="AV164" i="26"/>
  <c r="AZ164" i="26"/>
  <c r="I164" i="26"/>
  <c r="N164" i="26"/>
  <c r="S164" i="26"/>
  <c r="Y164" i="26"/>
  <c r="AD164" i="26"/>
  <c r="AI164" i="26"/>
  <c r="AO164" i="26"/>
  <c r="AT164" i="26"/>
  <c r="AY164" i="26"/>
  <c r="J164" i="26"/>
  <c r="O164" i="26"/>
  <c r="U164" i="26"/>
  <c r="Z164" i="26"/>
  <c r="AE164" i="26"/>
  <c r="AK164" i="26"/>
  <c r="AP164" i="26"/>
  <c r="AU164" i="26"/>
  <c r="BA164" i="26"/>
  <c r="F164" i="26"/>
  <c r="K164" i="26"/>
  <c r="Q164" i="26"/>
  <c r="V164" i="26"/>
  <c r="AA164" i="26"/>
  <c r="AG164" i="26"/>
  <c r="AL164" i="26"/>
  <c r="AQ164" i="26"/>
  <c r="AW164" i="26"/>
  <c r="BB164" i="26"/>
  <c r="G164" i="26"/>
  <c r="AC164" i="26"/>
  <c r="AX164" i="26"/>
  <c r="M164" i="26"/>
  <c r="AH164" i="26"/>
  <c r="BC164" i="26"/>
  <c r="R164" i="26"/>
  <c r="AM164" i="26"/>
  <c r="AS164" i="26"/>
  <c r="W164" i="26"/>
  <c r="H193" i="26"/>
  <c r="L193" i="26"/>
  <c r="P193" i="26"/>
  <c r="T193" i="26"/>
  <c r="X193" i="26"/>
  <c r="AB193" i="26"/>
  <c r="AF193" i="26"/>
  <c r="AJ193" i="26"/>
  <c r="AN193" i="26"/>
  <c r="AR193" i="26"/>
  <c r="AV193" i="26"/>
  <c r="AZ193" i="26"/>
  <c r="I193" i="26"/>
  <c r="M193" i="26"/>
  <c r="Q193" i="26"/>
  <c r="U193" i="26"/>
  <c r="Y193" i="26"/>
  <c r="AC193" i="26"/>
  <c r="AG193" i="26"/>
  <c r="AK193" i="26"/>
  <c r="AO193" i="26"/>
  <c r="AS193" i="26"/>
  <c r="AW193" i="26"/>
  <c r="BA193" i="26"/>
  <c r="F193" i="26"/>
  <c r="J193" i="26"/>
  <c r="N193" i="26"/>
  <c r="R193" i="26"/>
  <c r="V193" i="26"/>
  <c r="Z193" i="26"/>
  <c r="AD193" i="26"/>
  <c r="AH193" i="26"/>
  <c r="AL193" i="26"/>
  <c r="AP193" i="26"/>
  <c r="AT193" i="26"/>
  <c r="AX193" i="26"/>
  <c r="BB193" i="26"/>
  <c r="O193" i="26"/>
  <c r="AE193" i="26"/>
  <c r="AU193" i="26"/>
  <c r="S193" i="26"/>
  <c r="AI193" i="26"/>
  <c r="AY193" i="26"/>
  <c r="G193" i="26"/>
  <c r="W193" i="26"/>
  <c r="AM193" i="26"/>
  <c r="BC193" i="26"/>
  <c r="AA193" i="26"/>
  <c r="K193" i="26"/>
  <c r="AQ193" i="26"/>
  <c r="F145" i="26"/>
  <c r="J145" i="26"/>
  <c r="N145" i="26"/>
  <c r="R145" i="26"/>
  <c r="V145" i="26"/>
  <c r="Z145" i="26"/>
  <c r="AD145" i="26"/>
  <c r="AH145" i="26"/>
  <c r="AL145" i="26"/>
  <c r="AP145" i="26"/>
  <c r="AT145" i="26"/>
  <c r="AX145" i="26"/>
  <c r="BB145" i="26"/>
  <c r="G145" i="26"/>
  <c r="K145" i="26"/>
  <c r="O145" i="26"/>
  <c r="S145" i="26"/>
  <c r="W145" i="26"/>
  <c r="AA145" i="26"/>
  <c r="AE145" i="26"/>
  <c r="AI145" i="26"/>
  <c r="AM145" i="26"/>
  <c r="AQ145" i="26"/>
  <c r="AU145" i="26"/>
  <c r="AY145" i="26"/>
  <c r="BC145" i="26"/>
  <c r="H145" i="26"/>
  <c r="L145" i="26"/>
  <c r="P145" i="26"/>
  <c r="T145" i="26"/>
  <c r="X145" i="26"/>
  <c r="AB145" i="26"/>
  <c r="AF145" i="26"/>
  <c r="AJ145" i="26"/>
  <c r="AN145" i="26"/>
  <c r="AR145" i="26"/>
  <c r="AV145" i="26"/>
  <c r="AZ145" i="26"/>
  <c r="U145" i="26"/>
  <c r="AK145" i="26"/>
  <c r="BA145" i="26"/>
  <c r="M145" i="26"/>
  <c r="AC145" i="26"/>
  <c r="AS145" i="26"/>
  <c r="AG145" i="26"/>
  <c r="I145" i="26"/>
  <c r="AO145" i="26"/>
  <c r="Q145" i="26"/>
  <c r="AW145" i="26"/>
  <c r="Y145" i="26"/>
  <c r="F229" i="26"/>
  <c r="J229" i="26"/>
  <c r="N229" i="26"/>
  <c r="R229" i="26"/>
  <c r="V229" i="26"/>
  <c r="Z229" i="26"/>
  <c r="AD229" i="26"/>
  <c r="AH229" i="26"/>
  <c r="AL229" i="26"/>
  <c r="AP229" i="26"/>
  <c r="AT229" i="26"/>
  <c r="AX229" i="26"/>
  <c r="BB229" i="26"/>
  <c r="G229" i="26"/>
  <c r="K229" i="26"/>
  <c r="O229" i="26"/>
  <c r="S229" i="26"/>
  <c r="W229" i="26"/>
  <c r="AA229" i="26"/>
  <c r="AE229" i="26"/>
  <c r="AI229" i="26"/>
  <c r="AM229" i="26"/>
  <c r="AQ229" i="26"/>
  <c r="AU229" i="26"/>
  <c r="AY229" i="26"/>
  <c r="BC229" i="26"/>
  <c r="H229" i="26"/>
  <c r="L229" i="26"/>
  <c r="P229" i="26"/>
  <c r="T229" i="26"/>
  <c r="X229" i="26"/>
  <c r="AB229" i="26"/>
  <c r="AF229" i="26"/>
  <c r="AJ229" i="26"/>
  <c r="AN229" i="26"/>
  <c r="AR229" i="26"/>
  <c r="AV229" i="26"/>
  <c r="AZ229" i="26"/>
  <c r="U229" i="26"/>
  <c r="AK229" i="26"/>
  <c r="BA229" i="26"/>
  <c r="AG229" i="26"/>
  <c r="I229" i="26"/>
  <c r="Y229" i="26"/>
  <c r="AO229" i="26"/>
  <c r="Q229" i="26"/>
  <c r="M229" i="26"/>
  <c r="AC229" i="26"/>
  <c r="AS229" i="26"/>
  <c r="AW229" i="26"/>
  <c r="F137" i="26"/>
  <c r="J137" i="26"/>
  <c r="N137" i="26"/>
  <c r="R137" i="26"/>
  <c r="V137" i="26"/>
  <c r="Z137" i="26"/>
  <c r="AD137" i="26"/>
  <c r="AH137" i="26"/>
  <c r="AL137" i="26"/>
  <c r="AP137" i="26"/>
  <c r="AT137" i="26"/>
  <c r="AX137" i="26"/>
  <c r="BB137" i="26"/>
  <c r="G137" i="26"/>
  <c r="K137" i="26"/>
  <c r="O137" i="26"/>
  <c r="S137" i="26"/>
  <c r="W137" i="26"/>
  <c r="AA137" i="26"/>
  <c r="AE137" i="26"/>
  <c r="AI137" i="26"/>
  <c r="AM137" i="26"/>
  <c r="AQ137" i="26"/>
  <c r="AU137" i="26"/>
  <c r="AY137" i="26"/>
  <c r="BC137" i="26"/>
  <c r="H137" i="26"/>
  <c r="L137" i="26"/>
  <c r="P137" i="26"/>
  <c r="T137" i="26"/>
  <c r="X137" i="26"/>
  <c r="AB137" i="26"/>
  <c r="AF137" i="26"/>
  <c r="AJ137" i="26"/>
  <c r="AN137" i="26"/>
  <c r="AR137" i="26"/>
  <c r="AV137" i="26"/>
  <c r="AZ137" i="26"/>
  <c r="U137" i="26"/>
  <c r="AK137" i="26"/>
  <c r="BA137" i="26"/>
  <c r="M137" i="26"/>
  <c r="AC137" i="26"/>
  <c r="AS137" i="26"/>
  <c r="Q137" i="26"/>
  <c r="AW137" i="26"/>
  <c r="Y137" i="26"/>
  <c r="AG137" i="26"/>
  <c r="I137" i="26"/>
  <c r="AO137" i="26"/>
  <c r="H140" i="26"/>
  <c r="L140" i="26"/>
  <c r="P140" i="26"/>
  <c r="T140" i="26"/>
  <c r="X140" i="26"/>
  <c r="AB140" i="26"/>
  <c r="AF140" i="26"/>
  <c r="AJ140" i="26"/>
  <c r="AN140" i="26"/>
  <c r="AR140" i="26"/>
  <c r="AV140" i="26"/>
  <c r="AZ140" i="26"/>
  <c r="I140" i="26"/>
  <c r="M140" i="26"/>
  <c r="Q140" i="26"/>
  <c r="U140" i="26"/>
  <c r="Y140" i="26"/>
  <c r="AC140" i="26"/>
  <c r="AG140" i="26"/>
  <c r="AK140" i="26"/>
  <c r="AO140" i="26"/>
  <c r="AS140" i="26"/>
  <c r="AW140" i="26"/>
  <c r="BA140" i="26"/>
  <c r="F140" i="26"/>
  <c r="J140" i="26"/>
  <c r="N140" i="26"/>
  <c r="R140" i="26"/>
  <c r="V140" i="26"/>
  <c r="Z140" i="26"/>
  <c r="AD140" i="26"/>
  <c r="AH140" i="26"/>
  <c r="AL140" i="26"/>
  <c r="AP140" i="26"/>
  <c r="AT140" i="26"/>
  <c r="AX140" i="26"/>
  <c r="BB140" i="26"/>
  <c r="O140" i="26"/>
  <c r="AE140" i="26"/>
  <c r="AU140" i="26"/>
  <c r="G140" i="26"/>
  <c r="W140" i="26"/>
  <c r="AM140" i="26"/>
  <c r="BC140" i="26"/>
  <c r="AA140" i="26"/>
  <c r="AI140" i="26"/>
  <c r="K140" i="26"/>
  <c r="AQ140" i="26"/>
  <c r="AY140" i="26"/>
  <c r="S140" i="26"/>
  <c r="H232" i="26"/>
  <c r="L232" i="26"/>
  <c r="P232" i="26"/>
  <c r="T232" i="26"/>
  <c r="X232" i="26"/>
  <c r="AB232" i="26"/>
  <c r="AF232" i="26"/>
  <c r="AJ232" i="26"/>
  <c r="AN232" i="26"/>
  <c r="AR232" i="26"/>
  <c r="AV232" i="26"/>
  <c r="AZ232" i="26"/>
  <c r="I232" i="26"/>
  <c r="M232" i="26"/>
  <c r="Q232" i="26"/>
  <c r="U232" i="26"/>
  <c r="Y232" i="26"/>
  <c r="AC232" i="26"/>
  <c r="AG232" i="26"/>
  <c r="AK232" i="26"/>
  <c r="AO232" i="26"/>
  <c r="AS232" i="26"/>
  <c r="AW232" i="26"/>
  <c r="BA232" i="26"/>
  <c r="F232" i="26"/>
  <c r="J232" i="26"/>
  <c r="N232" i="26"/>
  <c r="R232" i="26"/>
  <c r="V232" i="26"/>
  <c r="Z232" i="26"/>
  <c r="AD232" i="26"/>
  <c r="AH232" i="26"/>
  <c r="AL232" i="26"/>
  <c r="AP232" i="26"/>
  <c r="AT232" i="26"/>
  <c r="AX232" i="26"/>
  <c r="BB232" i="26"/>
  <c r="O232" i="26"/>
  <c r="AE232" i="26"/>
  <c r="AU232" i="26"/>
  <c r="K232" i="26"/>
  <c r="AQ232" i="26"/>
  <c r="S232" i="26"/>
  <c r="AI232" i="26"/>
  <c r="AY232" i="26"/>
  <c r="AA232" i="26"/>
  <c r="G232" i="26"/>
  <c r="W232" i="26"/>
  <c r="AM232" i="26"/>
  <c r="BC232" i="26"/>
  <c r="H203" i="26"/>
  <c r="L203" i="26"/>
  <c r="P203" i="26"/>
  <c r="T203" i="26"/>
  <c r="X203" i="26"/>
  <c r="AB203" i="26"/>
  <c r="AF203" i="26"/>
  <c r="AJ203" i="26"/>
  <c r="AN203" i="26"/>
  <c r="AR203" i="26"/>
  <c r="AV203" i="26"/>
  <c r="AZ203" i="26"/>
  <c r="I203" i="26"/>
  <c r="M203" i="26"/>
  <c r="Q203" i="26"/>
  <c r="U203" i="26"/>
  <c r="Y203" i="26"/>
  <c r="AC203" i="26"/>
  <c r="AG203" i="26"/>
  <c r="AK203" i="26"/>
  <c r="AO203" i="26"/>
  <c r="AS203" i="26"/>
  <c r="AW203" i="26"/>
  <c r="BA203" i="26"/>
  <c r="F203" i="26"/>
  <c r="J203" i="26"/>
  <c r="N203" i="26"/>
  <c r="R203" i="26"/>
  <c r="V203" i="26"/>
  <c r="Z203" i="26"/>
  <c r="AD203" i="26"/>
  <c r="AH203" i="26"/>
  <c r="AL203" i="26"/>
  <c r="AP203" i="26"/>
  <c r="AT203" i="26"/>
  <c r="AX203" i="26"/>
  <c r="BB203" i="26"/>
  <c r="K203" i="26"/>
  <c r="AA203" i="26"/>
  <c r="AQ203" i="26"/>
  <c r="O203" i="26"/>
  <c r="AE203" i="26"/>
  <c r="AU203" i="26"/>
  <c r="S203" i="26"/>
  <c r="AI203" i="26"/>
  <c r="AY203" i="26"/>
  <c r="AM203" i="26"/>
  <c r="BC203" i="26"/>
  <c r="W203" i="26"/>
  <c r="G203" i="26"/>
  <c r="H213" i="26"/>
  <c r="L213" i="26"/>
  <c r="P213" i="26"/>
  <c r="T213" i="26"/>
  <c r="X213" i="26"/>
  <c r="AB213" i="26"/>
  <c r="AF213" i="26"/>
  <c r="AJ213" i="26"/>
  <c r="AN213" i="26"/>
  <c r="AR213" i="26"/>
  <c r="AV213" i="26"/>
  <c r="AZ213" i="26"/>
  <c r="J213" i="26"/>
  <c r="O213" i="26"/>
  <c r="U213" i="26"/>
  <c r="Z213" i="26"/>
  <c r="AE213" i="26"/>
  <c r="AK213" i="26"/>
  <c r="AP213" i="26"/>
  <c r="AU213" i="26"/>
  <c r="BA213" i="26"/>
  <c r="F213" i="26"/>
  <c r="K213" i="26"/>
  <c r="Q213" i="26"/>
  <c r="V213" i="26"/>
  <c r="AA213" i="26"/>
  <c r="AG213" i="26"/>
  <c r="AL213" i="26"/>
  <c r="AQ213" i="26"/>
  <c r="AW213" i="26"/>
  <c r="BB213" i="26"/>
  <c r="G213" i="26"/>
  <c r="M213" i="26"/>
  <c r="R213" i="26"/>
  <c r="W213" i="26"/>
  <c r="AC213" i="26"/>
  <c r="AH213" i="26"/>
  <c r="AM213" i="26"/>
  <c r="AS213" i="26"/>
  <c r="AX213" i="26"/>
  <c r="BC213" i="26"/>
  <c r="I213" i="26"/>
  <c r="AD213" i="26"/>
  <c r="AY213" i="26"/>
  <c r="AT213" i="26"/>
  <c r="N213" i="26"/>
  <c r="AI213" i="26"/>
  <c r="Y213" i="26"/>
  <c r="S213" i="26"/>
  <c r="AO213" i="26"/>
  <c r="H185" i="26"/>
  <c r="L185" i="26"/>
  <c r="P185" i="26"/>
  <c r="T185" i="26"/>
  <c r="X185" i="26"/>
  <c r="AB185" i="26"/>
  <c r="AF185" i="26"/>
  <c r="AJ185" i="26"/>
  <c r="AN185" i="26"/>
  <c r="AR185" i="26"/>
  <c r="AV185" i="26"/>
  <c r="AZ185" i="26"/>
  <c r="I185" i="26"/>
  <c r="M185" i="26"/>
  <c r="Q185" i="26"/>
  <c r="U185" i="26"/>
  <c r="Y185" i="26"/>
  <c r="AC185" i="26"/>
  <c r="AG185" i="26"/>
  <c r="AK185" i="26"/>
  <c r="AO185" i="26"/>
  <c r="AS185" i="26"/>
  <c r="AW185" i="26"/>
  <c r="BA185" i="26"/>
  <c r="F185" i="26"/>
  <c r="J185" i="26"/>
  <c r="N185" i="26"/>
  <c r="R185" i="26"/>
  <c r="V185" i="26"/>
  <c r="Z185" i="26"/>
  <c r="AD185" i="26"/>
  <c r="AH185" i="26"/>
  <c r="AL185" i="26"/>
  <c r="AP185" i="26"/>
  <c r="AT185" i="26"/>
  <c r="AX185" i="26"/>
  <c r="BB185" i="26"/>
  <c r="O185" i="26"/>
  <c r="AE185" i="26"/>
  <c r="AU185" i="26"/>
  <c r="S185" i="26"/>
  <c r="AI185" i="26"/>
  <c r="AY185" i="26"/>
  <c r="G185" i="26"/>
  <c r="W185" i="26"/>
  <c r="AM185" i="26"/>
  <c r="BC185" i="26"/>
  <c r="AQ185" i="26"/>
  <c r="AA185" i="26"/>
  <c r="K185" i="26"/>
  <c r="F255" i="26"/>
  <c r="J255" i="26"/>
  <c r="N255" i="26"/>
  <c r="R255" i="26"/>
  <c r="K255" i="26"/>
  <c r="P255" i="26"/>
  <c r="U255" i="26"/>
  <c r="Y255" i="26"/>
  <c r="AC255" i="26"/>
  <c r="AG255" i="26"/>
  <c r="AK255" i="26"/>
  <c r="AO255" i="26"/>
  <c r="AS255" i="26"/>
  <c r="AW255" i="26"/>
  <c r="BA255" i="26"/>
  <c r="V255" i="26"/>
  <c r="AD255" i="26"/>
  <c r="AL255" i="26"/>
  <c r="AT255" i="26"/>
  <c r="BB255" i="26"/>
  <c r="M255" i="26"/>
  <c r="AA255" i="26"/>
  <c r="AI255" i="26"/>
  <c r="AU255" i="26"/>
  <c r="I255" i="26"/>
  <c r="T255" i="26"/>
  <c r="AF255" i="26"/>
  <c r="AN255" i="26"/>
  <c r="AZ255" i="26"/>
  <c r="G255" i="26"/>
  <c r="L255" i="26"/>
  <c r="Q255" i="26"/>
  <c r="Z255" i="26"/>
  <c r="AH255" i="26"/>
  <c r="AP255" i="26"/>
  <c r="AX255" i="26"/>
  <c r="H255" i="26"/>
  <c r="S255" i="26"/>
  <c r="AE255" i="26"/>
  <c r="AQ255" i="26"/>
  <c r="AY255" i="26"/>
  <c r="O255" i="26"/>
  <c r="AB255" i="26"/>
  <c r="AR255" i="26"/>
  <c r="W255" i="26"/>
  <c r="AM255" i="26"/>
  <c r="BC255" i="26"/>
  <c r="X255" i="26"/>
  <c r="AJ255" i="26"/>
  <c r="AV255" i="26"/>
  <c r="H179" i="26"/>
  <c r="L179" i="26"/>
  <c r="P179" i="26"/>
  <c r="T179" i="26"/>
  <c r="X179" i="26"/>
  <c r="AB179" i="26"/>
  <c r="AF179" i="26"/>
  <c r="AJ179" i="26"/>
  <c r="AN179" i="26"/>
  <c r="AR179" i="26"/>
  <c r="AV179" i="26"/>
  <c r="AZ179" i="26"/>
  <c r="I179" i="26"/>
  <c r="M179" i="26"/>
  <c r="Q179" i="26"/>
  <c r="U179" i="26"/>
  <c r="Y179" i="26"/>
  <c r="AC179" i="26"/>
  <c r="AG179" i="26"/>
  <c r="AK179" i="26"/>
  <c r="AO179" i="26"/>
  <c r="AS179" i="26"/>
  <c r="AW179" i="26"/>
  <c r="BA179" i="26"/>
  <c r="F179" i="26"/>
  <c r="J179" i="26"/>
  <c r="N179" i="26"/>
  <c r="R179" i="26"/>
  <c r="V179" i="26"/>
  <c r="Z179" i="26"/>
  <c r="AD179" i="26"/>
  <c r="AH179" i="26"/>
  <c r="AL179" i="26"/>
  <c r="AP179" i="26"/>
  <c r="AT179" i="26"/>
  <c r="AX179" i="26"/>
  <c r="BB179" i="26"/>
  <c r="K179" i="26"/>
  <c r="AA179" i="26"/>
  <c r="AQ179" i="26"/>
  <c r="O179" i="26"/>
  <c r="AE179" i="26"/>
  <c r="AU179" i="26"/>
  <c r="S179" i="26"/>
  <c r="AI179" i="26"/>
  <c r="AY179" i="26"/>
  <c r="W179" i="26"/>
  <c r="AM179" i="26"/>
  <c r="BC179" i="26"/>
  <c r="G179" i="26"/>
  <c r="H246" i="26"/>
  <c r="L246" i="26"/>
  <c r="P246" i="26"/>
  <c r="T246" i="26"/>
  <c r="X246" i="26"/>
  <c r="AB246" i="26"/>
  <c r="AF246" i="26"/>
  <c r="AJ246" i="26"/>
  <c r="AN246" i="26"/>
  <c r="AR246" i="26"/>
  <c r="AV246" i="26"/>
  <c r="AZ246" i="26"/>
  <c r="I246" i="26"/>
  <c r="M246" i="26"/>
  <c r="Q246" i="26"/>
  <c r="U246" i="26"/>
  <c r="Y246" i="26"/>
  <c r="AC246" i="26"/>
  <c r="AG246" i="26"/>
  <c r="AK246" i="26"/>
  <c r="AO246" i="26"/>
  <c r="AS246" i="26"/>
  <c r="AW246" i="26"/>
  <c r="BA246" i="26"/>
  <c r="F246" i="26"/>
  <c r="J246" i="26"/>
  <c r="N246" i="26"/>
  <c r="R246" i="26"/>
  <c r="V246" i="26"/>
  <c r="Z246" i="26"/>
  <c r="AD246" i="26"/>
  <c r="AH246" i="26"/>
  <c r="AL246" i="26"/>
  <c r="AP246" i="26"/>
  <c r="AT246" i="26"/>
  <c r="AX246" i="26"/>
  <c r="BB246" i="26"/>
  <c r="S246" i="26"/>
  <c r="AI246" i="26"/>
  <c r="AY246" i="26"/>
  <c r="AU246" i="26"/>
  <c r="G246" i="26"/>
  <c r="W246" i="26"/>
  <c r="AM246" i="26"/>
  <c r="BC246" i="26"/>
  <c r="AE246" i="26"/>
  <c r="K246" i="26"/>
  <c r="AA246" i="26"/>
  <c r="AQ246" i="26"/>
  <c r="O246" i="26"/>
  <c r="F237" i="26"/>
  <c r="J237" i="26"/>
  <c r="N237" i="26"/>
  <c r="R237" i="26"/>
  <c r="V237" i="26"/>
  <c r="Z237" i="26"/>
  <c r="AD237" i="26"/>
  <c r="AH237" i="26"/>
  <c r="AL237" i="26"/>
  <c r="AP237" i="26"/>
  <c r="AT237" i="26"/>
  <c r="AX237" i="26"/>
  <c r="BB237" i="26"/>
  <c r="G237" i="26"/>
  <c r="K237" i="26"/>
  <c r="O237" i="26"/>
  <c r="S237" i="26"/>
  <c r="W237" i="26"/>
  <c r="AA237" i="26"/>
  <c r="AE237" i="26"/>
  <c r="AI237" i="26"/>
  <c r="AM237" i="26"/>
  <c r="AQ237" i="26"/>
  <c r="AU237" i="26"/>
  <c r="AY237" i="26"/>
  <c r="BC237" i="26"/>
  <c r="H237" i="26"/>
  <c r="L237" i="26"/>
  <c r="P237" i="26"/>
  <c r="T237" i="26"/>
  <c r="X237" i="26"/>
  <c r="AB237" i="26"/>
  <c r="AF237" i="26"/>
  <c r="AJ237" i="26"/>
  <c r="AN237" i="26"/>
  <c r="AR237" i="26"/>
  <c r="AV237" i="26"/>
  <c r="AZ237" i="26"/>
  <c r="U237" i="26"/>
  <c r="AK237" i="26"/>
  <c r="BA237" i="26"/>
  <c r="AG237" i="26"/>
  <c r="I237" i="26"/>
  <c r="Y237" i="26"/>
  <c r="AO237" i="26"/>
  <c r="Q237" i="26"/>
  <c r="M237" i="26"/>
  <c r="AC237" i="26"/>
  <c r="AS237" i="26"/>
  <c r="AW237" i="26"/>
  <c r="F239" i="26"/>
  <c r="J239" i="26"/>
  <c r="N239" i="26"/>
  <c r="R239" i="26"/>
  <c r="V239" i="26"/>
  <c r="Z239" i="26"/>
  <c r="AD239" i="26"/>
  <c r="AH239" i="26"/>
  <c r="AL239" i="26"/>
  <c r="AP239" i="26"/>
  <c r="AT239" i="26"/>
  <c r="AX239" i="26"/>
  <c r="BB239" i="26"/>
  <c r="G239" i="26"/>
  <c r="K239" i="26"/>
  <c r="O239" i="26"/>
  <c r="S239" i="26"/>
  <c r="W239" i="26"/>
  <c r="AA239" i="26"/>
  <c r="AE239" i="26"/>
  <c r="AI239" i="26"/>
  <c r="AM239" i="26"/>
  <c r="AQ239" i="26"/>
  <c r="AU239" i="26"/>
  <c r="AY239" i="26"/>
  <c r="BC239" i="26"/>
  <c r="H239" i="26"/>
  <c r="L239" i="26"/>
  <c r="P239" i="26"/>
  <c r="T239" i="26"/>
  <c r="X239" i="26"/>
  <c r="AB239" i="26"/>
  <c r="AF239" i="26"/>
  <c r="AJ239" i="26"/>
  <c r="AN239" i="26"/>
  <c r="AR239" i="26"/>
  <c r="AV239" i="26"/>
  <c r="AZ239" i="26"/>
  <c r="Q239" i="26"/>
  <c r="AG239" i="26"/>
  <c r="AW239" i="26"/>
  <c r="M239" i="26"/>
  <c r="AS239" i="26"/>
  <c r="U239" i="26"/>
  <c r="AK239" i="26"/>
  <c r="BA239" i="26"/>
  <c r="AC239" i="26"/>
  <c r="I239" i="26"/>
  <c r="Y239" i="26"/>
  <c r="AO239" i="26"/>
  <c r="BE165" i="26"/>
  <c r="BE198" i="26"/>
  <c r="BE188" i="26"/>
  <c r="BE159" i="26"/>
  <c r="BE221" i="26"/>
  <c r="BE211" i="26"/>
  <c r="BE182" i="26"/>
  <c r="BE158" i="26"/>
  <c r="BE233" i="26"/>
  <c r="BE245" i="26"/>
  <c r="BE219" i="26"/>
  <c r="BE155" i="26"/>
  <c r="BE151" i="26"/>
  <c r="BE190" i="26"/>
  <c r="BE253" i="26"/>
  <c r="BE148" i="26"/>
  <c r="BE217" i="26"/>
  <c r="BE210" i="26"/>
  <c r="BE191" i="26"/>
  <c r="BE156" i="26"/>
  <c r="BE220" i="26"/>
  <c r="BE243" i="26"/>
  <c r="BE250" i="26"/>
  <c r="BE146" i="26"/>
  <c r="BE230" i="26"/>
  <c r="BE138" i="26"/>
  <c r="BE225" i="26"/>
  <c r="BE167" i="26"/>
  <c r="BE141" i="26"/>
  <c r="BE176" i="26"/>
  <c r="BE186" i="26"/>
  <c r="BE169" i="26"/>
  <c r="BE162" i="26"/>
  <c r="BE178" i="26"/>
  <c r="BE173" i="26"/>
  <c r="BE192" i="26"/>
  <c r="BE163" i="26"/>
  <c r="BE197" i="26"/>
  <c r="BE234" i="26"/>
  <c r="BE205" i="26"/>
  <c r="BE214" i="26"/>
  <c r="BE254" i="26"/>
  <c r="BE180" i="26"/>
  <c r="BE143" i="26"/>
  <c r="BE184" i="26"/>
  <c r="BE194" i="26"/>
  <c r="BE222" i="26"/>
  <c r="BE224" i="26"/>
  <c r="BE172" i="26"/>
  <c r="BE248" i="26"/>
  <c r="BE208" i="26"/>
  <c r="BE242" i="26"/>
  <c r="BE160" i="26"/>
  <c r="BE241" i="26"/>
  <c r="BE200" i="26"/>
  <c r="BE166" i="26"/>
  <c r="BE199" i="26"/>
  <c r="BE147" i="26"/>
  <c r="BE136" i="26"/>
  <c r="BE231" i="26"/>
  <c r="BE139" i="26"/>
  <c r="BE226" i="26"/>
  <c r="BE212" i="26"/>
  <c r="BE168" i="26"/>
  <c r="BE189" i="26"/>
  <c r="BE142" i="26"/>
  <c r="BE174" i="26"/>
  <c r="BE177" i="26"/>
  <c r="BE228" i="26"/>
  <c r="BE187" i="26"/>
  <c r="BE170" i="26"/>
  <c r="BE195" i="26"/>
  <c r="BE215" i="26"/>
  <c r="BE183" i="26"/>
  <c r="BE175" i="26"/>
  <c r="BE216" i="26"/>
  <c r="BE157" i="26"/>
  <c r="BE244" i="26"/>
  <c r="BE181" i="26"/>
  <c r="BE161" i="26"/>
  <c r="BO22" i="38" l="1"/>
  <c r="BK22" i="38"/>
  <c r="BJ22" i="38"/>
  <c r="BM22" i="38" s="1"/>
  <c r="BT22" i="38" s="1"/>
  <c r="BM21" i="25"/>
  <c r="BT21" i="25" s="1"/>
  <c r="BI23" i="38"/>
  <c r="BJ23" i="38" s="1"/>
  <c r="B25" i="38"/>
  <c r="C25" i="38" s="1"/>
  <c r="A26" i="38"/>
  <c r="BB24" i="38"/>
  <c r="AX24" i="38"/>
  <c r="AT24" i="38"/>
  <c r="AP24" i="38"/>
  <c r="AL24" i="38"/>
  <c r="AH24" i="38"/>
  <c r="AD24" i="38"/>
  <c r="Z24" i="38"/>
  <c r="V24" i="38"/>
  <c r="R24" i="38"/>
  <c r="BA24" i="38"/>
  <c r="AW24" i="38"/>
  <c r="AS24" i="38"/>
  <c r="AO24" i="38"/>
  <c r="AK24" i="38"/>
  <c r="AG24" i="38"/>
  <c r="AC24" i="38"/>
  <c r="Y24" i="38"/>
  <c r="U24" i="38"/>
  <c r="Q24" i="38"/>
  <c r="BD24" i="38"/>
  <c r="AZ24" i="38"/>
  <c r="AV24" i="38"/>
  <c r="AR24" i="38"/>
  <c r="AN24" i="38"/>
  <c r="AJ24" i="38"/>
  <c r="AF24" i="38"/>
  <c r="AB24" i="38"/>
  <c r="X24" i="38"/>
  <c r="T24" i="38"/>
  <c r="AY24" i="38"/>
  <c r="AU24" i="38"/>
  <c r="AQ24" i="38"/>
  <c r="AM24" i="38"/>
  <c r="AI24" i="38"/>
  <c r="AE24" i="38"/>
  <c r="AA24" i="38"/>
  <c r="W24" i="38"/>
  <c r="S24" i="38"/>
  <c r="BJ22" i="25"/>
  <c r="BM22" i="25" s="1"/>
  <c r="BT22" i="25" s="1"/>
  <c r="BF23" i="38"/>
  <c r="BE23" i="38"/>
  <c r="BH23" i="38"/>
  <c r="BS23" i="38"/>
  <c r="BG23" i="38"/>
  <c r="BC23" i="38"/>
  <c r="BO22" i="25"/>
  <c r="BK22" i="25"/>
  <c r="BN21" i="38"/>
  <c r="BI23" i="25"/>
  <c r="BL23" i="25" s="1"/>
  <c r="AY24" i="25"/>
  <c r="AU24" i="25"/>
  <c r="AQ24" i="25"/>
  <c r="AM24" i="25"/>
  <c r="AI24" i="25"/>
  <c r="AE24" i="25"/>
  <c r="AA24" i="25"/>
  <c r="W24" i="25"/>
  <c r="S24" i="25"/>
  <c r="BD24" i="25"/>
  <c r="AX24" i="25"/>
  <c r="AS24" i="25"/>
  <c r="AN24" i="25"/>
  <c r="AH24" i="25"/>
  <c r="AC24" i="25"/>
  <c r="X24" i="25"/>
  <c r="R24" i="25"/>
  <c r="AP24" i="25"/>
  <c r="U24" i="25"/>
  <c r="BB24" i="25"/>
  <c r="AW24" i="25"/>
  <c r="AR24" i="25"/>
  <c r="AL24" i="25"/>
  <c r="AG24" i="25"/>
  <c r="AB24" i="25"/>
  <c r="V24" i="25"/>
  <c r="Q24" i="25"/>
  <c r="AV24" i="25"/>
  <c r="Z24" i="25"/>
  <c r="AZ24" i="25"/>
  <c r="AT24" i="25"/>
  <c r="AO24" i="25"/>
  <c r="AJ24" i="25"/>
  <c r="AD24" i="25"/>
  <c r="Y24" i="25"/>
  <c r="T24" i="25"/>
  <c r="BA24" i="25"/>
  <c r="AK24" i="25"/>
  <c r="AF24" i="25"/>
  <c r="C25" i="25"/>
  <c r="BV25" i="25"/>
  <c r="BW25" i="25" s="1"/>
  <c r="BF23" i="25"/>
  <c r="BS23" i="25"/>
  <c r="BH23" i="25"/>
  <c r="BC23" i="25"/>
  <c r="BE23" i="25"/>
  <c r="BG23" i="25"/>
  <c r="B26" i="25"/>
  <c r="A27" i="25"/>
  <c r="BU22" i="25"/>
  <c r="BD239" i="26"/>
  <c r="BD246" i="26"/>
  <c r="BD255" i="26"/>
  <c r="BD185" i="26"/>
  <c r="BD203" i="26"/>
  <c r="BD140" i="26"/>
  <c r="BD137" i="26"/>
  <c r="BD145" i="26"/>
  <c r="BD252" i="26"/>
  <c r="BD240" i="26"/>
  <c r="BD207" i="26"/>
  <c r="BD171" i="26"/>
  <c r="BD236" i="26"/>
  <c r="BD154" i="26"/>
  <c r="BD223" i="26"/>
  <c r="BD209" i="26"/>
  <c r="BD251" i="26"/>
  <c r="BD204" i="26"/>
  <c r="BD196" i="26"/>
  <c r="BD153" i="26"/>
  <c r="BD149" i="26"/>
  <c r="BD202" i="26"/>
  <c r="BD201" i="26"/>
  <c r="BD238" i="26"/>
  <c r="BD213" i="26"/>
  <c r="BD237" i="26"/>
  <c r="BD179" i="26"/>
  <c r="BD232" i="26"/>
  <c r="BD229" i="26"/>
  <c r="BD193" i="26"/>
  <c r="BD164" i="26"/>
  <c r="BD135" i="26"/>
  <c r="BD247" i="26"/>
  <c r="BD150" i="26"/>
  <c r="BD218" i="26"/>
  <c r="BD235" i="26"/>
  <c r="BD249" i="26"/>
  <c r="BD152" i="26"/>
  <c r="BD227" i="26"/>
  <c r="BD206" i="26"/>
  <c r="BD144" i="26"/>
  <c r="H228" i="26"/>
  <c r="L228" i="26"/>
  <c r="P228" i="26"/>
  <c r="T228" i="26"/>
  <c r="X228" i="26"/>
  <c r="AB228" i="26"/>
  <c r="AF228" i="26"/>
  <c r="AJ228" i="26"/>
  <c r="AN228" i="26"/>
  <c r="AR228" i="26"/>
  <c r="AV228" i="26"/>
  <c r="AZ228" i="26"/>
  <c r="I228" i="26"/>
  <c r="M228" i="26"/>
  <c r="Q228" i="26"/>
  <c r="U228" i="26"/>
  <c r="Y228" i="26"/>
  <c r="AC228" i="26"/>
  <c r="AG228" i="26"/>
  <c r="AK228" i="26"/>
  <c r="AO228" i="26"/>
  <c r="AS228" i="26"/>
  <c r="AW228" i="26"/>
  <c r="BA228" i="26"/>
  <c r="F228" i="26"/>
  <c r="J228" i="26"/>
  <c r="N228" i="26"/>
  <c r="R228" i="26"/>
  <c r="V228" i="26"/>
  <c r="Z228" i="26"/>
  <c r="AD228" i="26"/>
  <c r="AH228" i="26"/>
  <c r="AL228" i="26"/>
  <c r="AP228" i="26"/>
  <c r="AT228" i="26"/>
  <c r="AX228" i="26"/>
  <c r="BB228" i="26"/>
  <c r="G228" i="26"/>
  <c r="W228" i="26"/>
  <c r="AM228" i="26"/>
  <c r="BC228" i="26"/>
  <c r="AI228" i="26"/>
  <c r="K228" i="26"/>
  <c r="AA228" i="26"/>
  <c r="AQ228" i="26"/>
  <c r="S228" i="26"/>
  <c r="O228" i="26"/>
  <c r="AE228" i="26"/>
  <c r="AU228" i="26"/>
  <c r="AY228" i="26"/>
  <c r="H142" i="26"/>
  <c r="L142" i="26"/>
  <c r="P142" i="26"/>
  <c r="T142" i="26"/>
  <c r="X142" i="26"/>
  <c r="AB142" i="26"/>
  <c r="AF142" i="26"/>
  <c r="AJ142" i="26"/>
  <c r="AN142" i="26"/>
  <c r="AR142" i="26"/>
  <c r="AV142" i="26"/>
  <c r="AZ142" i="26"/>
  <c r="I142" i="26"/>
  <c r="M142" i="26"/>
  <c r="Q142" i="26"/>
  <c r="U142" i="26"/>
  <c r="Y142" i="26"/>
  <c r="AC142" i="26"/>
  <c r="AG142" i="26"/>
  <c r="AK142" i="26"/>
  <c r="AO142" i="26"/>
  <c r="AS142" i="26"/>
  <c r="AW142" i="26"/>
  <c r="BA142" i="26"/>
  <c r="F142" i="26"/>
  <c r="J142" i="26"/>
  <c r="N142" i="26"/>
  <c r="R142" i="26"/>
  <c r="V142" i="26"/>
  <c r="Z142" i="26"/>
  <c r="AD142" i="26"/>
  <c r="AH142" i="26"/>
  <c r="AL142" i="26"/>
  <c r="AP142" i="26"/>
  <c r="AT142" i="26"/>
  <c r="AX142" i="26"/>
  <c r="BB142" i="26"/>
  <c r="K142" i="26"/>
  <c r="AA142" i="26"/>
  <c r="AQ142" i="26"/>
  <c r="S142" i="26"/>
  <c r="AI142" i="26"/>
  <c r="AY142" i="26"/>
  <c r="W142" i="26"/>
  <c r="BC142" i="26"/>
  <c r="AE142" i="26"/>
  <c r="G142" i="26"/>
  <c r="AM142" i="26"/>
  <c r="O142" i="26"/>
  <c r="AU142" i="26"/>
  <c r="F147" i="26"/>
  <c r="J147" i="26"/>
  <c r="N147" i="26"/>
  <c r="R147" i="26"/>
  <c r="V147" i="26"/>
  <c r="Z147" i="26"/>
  <c r="AD147" i="26"/>
  <c r="AH147" i="26"/>
  <c r="AL147" i="26"/>
  <c r="AP147" i="26"/>
  <c r="AT147" i="26"/>
  <c r="AX147" i="26"/>
  <c r="BB147" i="26"/>
  <c r="G147" i="26"/>
  <c r="K147" i="26"/>
  <c r="O147" i="26"/>
  <c r="S147" i="26"/>
  <c r="W147" i="26"/>
  <c r="AA147" i="26"/>
  <c r="AE147" i="26"/>
  <c r="AI147" i="26"/>
  <c r="AM147" i="26"/>
  <c r="AQ147" i="26"/>
  <c r="AU147" i="26"/>
  <c r="AY147" i="26"/>
  <c r="BC147" i="26"/>
  <c r="H147" i="26"/>
  <c r="L147" i="26"/>
  <c r="P147" i="26"/>
  <c r="T147" i="26"/>
  <c r="X147" i="26"/>
  <c r="AB147" i="26"/>
  <c r="AF147" i="26"/>
  <c r="AJ147" i="26"/>
  <c r="AN147" i="26"/>
  <c r="AR147" i="26"/>
  <c r="AV147" i="26"/>
  <c r="AZ147" i="26"/>
  <c r="Q147" i="26"/>
  <c r="AG147" i="26"/>
  <c r="AW147" i="26"/>
  <c r="I147" i="26"/>
  <c r="Y147" i="26"/>
  <c r="AO147" i="26"/>
  <c r="AC147" i="26"/>
  <c r="AK147" i="26"/>
  <c r="M147" i="26"/>
  <c r="AS147" i="26"/>
  <c r="U147" i="26"/>
  <c r="BA147" i="26"/>
  <c r="F166" i="26"/>
  <c r="J166" i="26"/>
  <c r="N166" i="26"/>
  <c r="R166" i="26"/>
  <c r="V166" i="26"/>
  <c r="Z166" i="26"/>
  <c r="AD166" i="26"/>
  <c r="AH166" i="26"/>
  <c r="AL166" i="26"/>
  <c r="AP166" i="26"/>
  <c r="AT166" i="26"/>
  <c r="AX166" i="26"/>
  <c r="BB166" i="26"/>
  <c r="G166" i="26"/>
  <c r="K166" i="26"/>
  <c r="O166" i="26"/>
  <c r="S166" i="26"/>
  <c r="W166" i="26"/>
  <c r="AA166" i="26"/>
  <c r="AE166" i="26"/>
  <c r="AI166" i="26"/>
  <c r="AM166" i="26"/>
  <c r="AQ166" i="26"/>
  <c r="AU166" i="26"/>
  <c r="AY166" i="26"/>
  <c r="BC166" i="26"/>
  <c r="H166" i="26"/>
  <c r="L166" i="26"/>
  <c r="P166" i="26"/>
  <c r="T166" i="26"/>
  <c r="X166" i="26"/>
  <c r="AB166" i="26"/>
  <c r="AF166" i="26"/>
  <c r="AJ166" i="26"/>
  <c r="AN166" i="26"/>
  <c r="AR166" i="26"/>
  <c r="AV166" i="26"/>
  <c r="AZ166" i="26"/>
  <c r="U166" i="26"/>
  <c r="AK166" i="26"/>
  <c r="BA166" i="26"/>
  <c r="I166" i="26"/>
  <c r="Y166" i="26"/>
  <c r="AO166" i="26"/>
  <c r="M166" i="26"/>
  <c r="AC166" i="26"/>
  <c r="AS166" i="26"/>
  <c r="AG166" i="26"/>
  <c r="AW166" i="26"/>
  <c r="Q166" i="26"/>
  <c r="H242" i="26"/>
  <c r="L242" i="26"/>
  <c r="P242" i="26"/>
  <c r="T242" i="26"/>
  <c r="X242" i="26"/>
  <c r="AB242" i="26"/>
  <c r="AF242" i="26"/>
  <c r="AJ242" i="26"/>
  <c r="AN242" i="26"/>
  <c r="AR242" i="26"/>
  <c r="AV242" i="26"/>
  <c r="AZ242" i="26"/>
  <c r="I242" i="26"/>
  <c r="M242" i="26"/>
  <c r="Q242" i="26"/>
  <c r="U242" i="26"/>
  <c r="Y242" i="26"/>
  <c r="AC242" i="26"/>
  <c r="AG242" i="26"/>
  <c r="AK242" i="26"/>
  <c r="AO242" i="26"/>
  <c r="AS242" i="26"/>
  <c r="AW242" i="26"/>
  <c r="BA242" i="26"/>
  <c r="F242" i="26"/>
  <c r="J242" i="26"/>
  <c r="N242" i="26"/>
  <c r="R242" i="26"/>
  <c r="V242" i="26"/>
  <c r="Z242" i="26"/>
  <c r="AD242" i="26"/>
  <c r="AH242" i="26"/>
  <c r="AL242" i="26"/>
  <c r="AP242" i="26"/>
  <c r="AT242" i="26"/>
  <c r="AX242" i="26"/>
  <c r="BB242" i="26"/>
  <c r="K242" i="26"/>
  <c r="AA242" i="26"/>
  <c r="AQ242" i="26"/>
  <c r="AM242" i="26"/>
  <c r="O242" i="26"/>
  <c r="AE242" i="26"/>
  <c r="AU242" i="26"/>
  <c r="W242" i="26"/>
  <c r="S242" i="26"/>
  <c r="AI242" i="26"/>
  <c r="AY242" i="26"/>
  <c r="G242" i="26"/>
  <c r="BC242" i="26"/>
  <c r="F172" i="26"/>
  <c r="J172" i="26"/>
  <c r="N172" i="26"/>
  <c r="R172" i="26"/>
  <c r="V172" i="26"/>
  <c r="Z172" i="26"/>
  <c r="AD172" i="26"/>
  <c r="AH172" i="26"/>
  <c r="AL172" i="26"/>
  <c r="AP172" i="26"/>
  <c r="AT172" i="26"/>
  <c r="AX172" i="26"/>
  <c r="BB172" i="26"/>
  <c r="G172" i="26"/>
  <c r="K172" i="26"/>
  <c r="O172" i="26"/>
  <c r="S172" i="26"/>
  <c r="W172" i="26"/>
  <c r="AA172" i="26"/>
  <c r="AE172" i="26"/>
  <c r="AI172" i="26"/>
  <c r="AM172" i="26"/>
  <c r="AQ172" i="26"/>
  <c r="AU172" i="26"/>
  <c r="AY172" i="26"/>
  <c r="BC172" i="26"/>
  <c r="H172" i="26"/>
  <c r="L172" i="26"/>
  <c r="P172" i="26"/>
  <c r="T172" i="26"/>
  <c r="X172" i="26"/>
  <c r="AB172" i="26"/>
  <c r="AF172" i="26"/>
  <c r="AJ172" i="26"/>
  <c r="AN172" i="26"/>
  <c r="AR172" i="26"/>
  <c r="AV172" i="26"/>
  <c r="AZ172" i="26"/>
  <c r="I172" i="26"/>
  <c r="Y172" i="26"/>
  <c r="AO172" i="26"/>
  <c r="M172" i="26"/>
  <c r="AC172" i="26"/>
  <c r="AS172" i="26"/>
  <c r="Q172" i="26"/>
  <c r="AG172" i="26"/>
  <c r="AW172" i="26"/>
  <c r="BA172" i="26"/>
  <c r="AK172" i="26"/>
  <c r="U172" i="26"/>
  <c r="H222" i="26"/>
  <c r="L222" i="26"/>
  <c r="P222" i="26"/>
  <c r="T222" i="26"/>
  <c r="X222" i="26"/>
  <c r="AB222" i="26"/>
  <c r="AF222" i="26"/>
  <c r="AJ222" i="26"/>
  <c r="AN222" i="26"/>
  <c r="AR222" i="26"/>
  <c r="AV222" i="26"/>
  <c r="AZ222" i="26"/>
  <c r="I222" i="26"/>
  <c r="M222" i="26"/>
  <c r="Q222" i="26"/>
  <c r="U222" i="26"/>
  <c r="Y222" i="26"/>
  <c r="AC222" i="26"/>
  <c r="AG222" i="26"/>
  <c r="AK222" i="26"/>
  <c r="AO222" i="26"/>
  <c r="AS222" i="26"/>
  <c r="AW222" i="26"/>
  <c r="BA222" i="26"/>
  <c r="F222" i="26"/>
  <c r="J222" i="26"/>
  <c r="N222" i="26"/>
  <c r="R222" i="26"/>
  <c r="V222" i="26"/>
  <c r="Z222" i="26"/>
  <c r="AD222" i="26"/>
  <c r="AH222" i="26"/>
  <c r="AL222" i="26"/>
  <c r="AP222" i="26"/>
  <c r="AT222" i="26"/>
  <c r="AX222" i="26"/>
  <c r="BB222" i="26"/>
  <c r="S222" i="26"/>
  <c r="AI222" i="26"/>
  <c r="AY222" i="26"/>
  <c r="AE222" i="26"/>
  <c r="G222" i="26"/>
  <c r="W222" i="26"/>
  <c r="AM222" i="26"/>
  <c r="BC222" i="26"/>
  <c r="O222" i="26"/>
  <c r="AU222" i="26"/>
  <c r="K222" i="26"/>
  <c r="AA222" i="26"/>
  <c r="AQ222" i="26"/>
  <c r="F180" i="26"/>
  <c r="J180" i="26"/>
  <c r="N180" i="26"/>
  <c r="R180" i="26"/>
  <c r="V180" i="26"/>
  <c r="Z180" i="26"/>
  <c r="AD180" i="26"/>
  <c r="AH180" i="26"/>
  <c r="AL180" i="26"/>
  <c r="AP180" i="26"/>
  <c r="AT180" i="26"/>
  <c r="AX180" i="26"/>
  <c r="BB180" i="26"/>
  <c r="G180" i="26"/>
  <c r="K180" i="26"/>
  <c r="O180" i="26"/>
  <c r="S180" i="26"/>
  <c r="W180" i="26"/>
  <c r="AA180" i="26"/>
  <c r="AE180" i="26"/>
  <c r="AI180" i="26"/>
  <c r="AM180" i="26"/>
  <c r="AQ180" i="26"/>
  <c r="AU180" i="26"/>
  <c r="AY180" i="26"/>
  <c r="BC180" i="26"/>
  <c r="H180" i="26"/>
  <c r="L180" i="26"/>
  <c r="P180" i="26"/>
  <c r="T180" i="26"/>
  <c r="X180" i="26"/>
  <c r="AB180" i="26"/>
  <c r="AF180" i="26"/>
  <c r="AJ180" i="26"/>
  <c r="AN180" i="26"/>
  <c r="AR180" i="26"/>
  <c r="AV180" i="26"/>
  <c r="AZ180" i="26"/>
  <c r="I180" i="26"/>
  <c r="Y180" i="26"/>
  <c r="AO180" i="26"/>
  <c r="M180" i="26"/>
  <c r="AC180" i="26"/>
  <c r="AS180" i="26"/>
  <c r="Q180" i="26"/>
  <c r="AG180" i="26"/>
  <c r="AW180" i="26"/>
  <c r="AK180" i="26"/>
  <c r="U180" i="26"/>
  <c r="BA180" i="26"/>
  <c r="F214" i="26"/>
  <c r="H214" i="26"/>
  <c r="L214" i="26"/>
  <c r="P214" i="26"/>
  <c r="T214" i="26"/>
  <c r="X214" i="26"/>
  <c r="AB214" i="26"/>
  <c r="AF214" i="26"/>
  <c r="AJ214" i="26"/>
  <c r="AN214" i="26"/>
  <c r="AR214" i="26"/>
  <c r="AV214" i="26"/>
  <c r="AZ214" i="26"/>
  <c r="I214" i="26"/>
  <c r="M214" i="26"/>
  <c r="Q214" i="26"/>
  <c r="U214" i="26"/>
  <c r="Y214" i="26"/>
  <c r="AC214" i="26"/>
  <c r="AG214" i="26"/>
  <c r="AK214" i="26"/>
  <c r="AO214" i="26"/>
  <c r="AS214" i="26"/>
  <c r="AW214" i="26"/>
  <c r="BA214" i="26"/>
  <c r="J214" i="26"/>
  <c r="N214" i="26"/>
  <c r="R214" i="26"/>
  <c r="V214" i="26"/>
  <c r="Z214" i="26"/>
  <c r="AD214" i="26"/>
  <c r="AH214" i="26"/>
  <c r="AL214" i="26"/>
  <c r="AP214" i="26"/>
  <c r="AT214" i="26"/>
  <c r="AX214" i="26"/>
  <c r="BB214" i="26"/>
  <c r="S214" i="26"/>
  <c r="AI214" i="26"/>
  <c r="AY214" i="26"/>
  <c r="AU214" i="26"/>
  <c r="G214" i="26"/>
  <c r="W214" i="26"/>
  <c r="AM214" i="26"/>
  <c r="BC214" i="26"/>
  <c r="AE214" i="26"/>
  <c r="K214" i="26"/>
  <c r="AA214" i="26"/>
  <c r="AQ214" i="26"/>
  <c r="O214" i="26"/>
  <c r="H173" i="26"/>
  <c r="L173" i="26"/>
  <c r="P173" i="26"/>
  <c r="T173" i="26"/>
  <c r="X173" i="26"/>
  <c r="AB173" i="26"/>
  <c r="AF173" i="26"/>
  <c r="AJ173" i="26"/>
  <c r="AN173" i="26"/>
  <c r="AR173" i="26"/>
  <c r="AV173" i="26"/>
  <c r="AZ173" i="26"/>
  <c r="I173" i="26"/>
  <c r="M173" i="26"/>
  <c r="Q173" i="26"/>
  <c r="U173" i="26"/>
  <c r="Y173" i="26"/>
  <c r="AC173" i="26"/>
  <c r="AG173" i="26"/>
  <c r="AK173" i="26"/>
  <c r="AO173" i="26"/>
  <c r="AS173" i="26"/>
  <c r="AW173" i="26"/>
  <c r="BA173" i="26"/>
  <c r="F173" i="26"/>
  <c r="J173" i="26"/>
  <c r="N173" i="26"/>
  <c r="R173" i="26"/>
  <c r="V173" i="26"/>
  <c r="Z173" i="26"/>
  <c r="AD173" i="26"/>
  <c r="AH173" i="26"/>
  <c r="AL173" i="26"/>
  <c r="AP173" i="26"/>
  <c r="AT173" i="26"/>
  <c r="AX173" i="26"/>
  <c r="BB173" i="26"/>
  <c r="G173" i="26"/>
  <c r="W173" i="26"/>
  <c r="AM173" i="26"/>
  <c r="BC173" i="26"/>
  <c r="K173" i="26"/>
  <c r="AA173" i="26"/>
  <c r="AQ173" i="26"/>
  <c r="O173" i="26"/>
  <c r="AE173" i="26"/>
  <c r="AU173" i="26"/>
  <c r="AY173" i="26"/>
  <c r="S173" i="26"/>
  <c r="AI173" i="26"/>
  <c r="F178" i="26"/>
  <c r="J178" i="26"/>
  <c r="N178" i="26"/>
  <c r="R178" i="26"/>
  <c r="V178" i="26"/>
  <c r="Z178" i="26"/>
  <c r="AD178" i="26"/>
  <c r="AH178" i="26"/>
  <c r="AL178" i="26"/>
  <c r="AP178" i="26"/>
  <c r="AT178" i="26"/>
  <c r="AX178" i="26"/>
  <c r="BB178" i="26"/>
  <c r="G178" i="26"/>
  <c r="K178" i="26"/>
  <c r="O178" i="26"/>
  <c r="S178" i="26"/>
  <c r="W178" i="26"/>
  <c r="AA178" i="26"/>
  <c r="AE178" i="26"/>
  <c r="AI178" i="26"/>
  <c r="AM178" i="26"/>
  <c r="AQ178" i="26"/>
  <c r="AU178" i="26"/>
  <c r="AY178" i="26"/>
  <c r="BC178" i="26"/>
  <c r="H178" i="26"/>
  <c r="L178" i="26"/>
  <c r="P178" i="26"/>
  <c r="T178" i="26"/>
  <c r="X178" i="26"/>
  <c r="AB178" i="26"/>
  <c r="AF178" i="26"/>
  <c r="AJ178" i="26"/>
  <c r="AN178" i="26"/>
  <c r="AR178" i="26"/>
  <c r="AV178" i="26"/>
  <c r="AZ178" i="26"/>
  <c r="M178" i="26"/>
  <c r="AC178" i="26"/>
  <c r="AS178" i="26"/>
  <c r="Q178" i="26"/>
  <c r="AG178" i="26"/>
  <c r="AW178" i="26"/>
  <c r="U178" i="26"/>
  <c r="AK178" i="26"/>
  <c r="BA178" i="26"/>
  <c r="I178" i="26"/>
  <c r="Y178" i="26"/>
  <c r="AO178" i="26"/>
  <c r="F176" i="26"/>
  <c r="J176" i="26"/>
  <c r="N176" i="26"/>
  <c r="R176" i="26"/>
  <c r="V176" i="26"/>
  <c r="Z176" i="26"/>
  <c r="AD176" i="26"/>
  <c r="AH176" i="26"/>
  <c r="AL176" i="26"/>
  <c r="AP176" i="26"/>
  <c r="AT176" i="26"/>
  <c r="AX176" i="26"/>
  <c r="BB176" i="26"/>
  <c r="G176" i="26"/>
  <c r="K176" i="26"/>
  <c r="O176" i="26"/>
  <c r="S176" i="26"/>
  <c r="W176" i="26"/>
  <c r="AA176" i="26"/>
  <c r="AE176" i="26"/>
  <c r="AI176" i="26"/>
  <c r="AM176" i="26"/>
  <c r="AQ176" i="26"/>
  <c r="AU176" i="26"/>
  <c r="AY176" i="26"/>
  <c r="BC176" i="26"/>
  <c r="H176" i="26"/>
  <c r="L176" i="26"/>
  <c r="P176" i="26"/>
  <c r="T176" i="26"/>
  <c r="X176" i="26"/>
  <c r="AB176" i="26"/>
  <c r="AF176" i="26"/>
  <c r="AJ176" i="26"/>
  <c r="AN176" i="26"/>
  <c r="AR176" i="26"/>
  <c r="AV176" i="26"/>
  <c r="AZ176" i="26"/>
  <c r="Q176" i="26"/>
  <c r="AG176" i="26"/>
  <c r="AW176" i="26"/>
  <c r="U176" i="26"/>
  <c r="AK176" i="26"/>
  <c r="BA176" i="26"/>
  <c r="I176" i="26"/>
  <c r="Y176" i="26"/>
  <c r="AO176" i="26"/>
  <c r="AS176" i="26"/>
  <c r="AC176" i="26"/>
  <c r="M176" i="26"/>
  <c r="H156" i="26"/>
  <c r="L156" i="26"/>
  <c r="P156" i="26"/>
  <c r="T156" i="26"/>
  <c r="X156" i="26"/>
  <c r="AB156" i="26"/>
  <c r="AF156" i="26"/>
  <c r="AJ156" i="26"/>
  <c r="AN156" i="26"/>
  <c r="AR156" i="26"/>
  <c r="AV156" i="26"/>
  <c r="AZ156" i="26"/>
  <c r="I156" i="26"/>
  <c r="M156" i="26"/>
  <c r="Q156" i="26"/>
  <c r="U156" i="26"/>
  <c r="Y156" i="26"/>
  <c r="AC156" i="26"/>
  <c r="AG156" i="26"/>
  <c r="AK156" i="26"/>
  <c r="AO156" i="26"/>
  <c r="AS156" i="26"/>
  <c r="AW156" i="26"/>
  <c r="BA156" i="26"/>
  <c r="F156" i="26"/>
  <c r="J156" i="26"/>
  <c r="N156" i="26"/>
  <c r="R156" i="26"/>
  <c r="V156" i="26"/>
  <c r="Z156" i="26"/>
  <c r="AD156" i="26"/>
  <c r="AH156" i="26"/>
  <c r="AL156" i="26"/>
  <c r="AP156" i="26"/>
  <c r="AT156" i="26"/>
  <c r="AX156" i="26"/>
  <c r="BB156" i="26"/>
  <c r="O156" i="26"/>
  <c r="AE156" i="26"/>
  <c r="AU156" i="26"/>
  <c r="G156" i="26"/>
  <c r="W156" i="26"/>
  <c r="AM156" i="26"/>
  <c r="BC156" i="26"/>
  <c r="AA156" i="26"/>
  <c r="AI156" i="26"/>
  <c r="K156" i="26"/>
  <c r="AQ156" i="26"/>
  <c r="S156" i="26"/>
  <c r="AY156" i="26"/>
  <c r="F253" i="26"/>
  <c r="J253" i="26"/>
  <c r="N253" i="26"/>
  <c r="R253" i="26"/>
  <c r="V253" i="26"/>
  <c r="Z253" i="26"/>
  <c r="AD253" i="26"/>
  <c r="AH253" i="26"/>
  <c r="AL253" i="26"/>
  <c r="AP253" i="26"/>
  <c r="AT253" i="26"/>
  <c r="AX253" i="26"/>
  <c r="BB253" i="26"/>
  <c r="I253" i="26"/>
  <c r="O253" i="26"/>
  <c r="T253" i="26"/>
  <c r="Y253" i="26"/>
  <c r="AE253" i="26"/>
  <c r="AJ253" i="26"/>
  <c r="AO253" i="26"/>
  <c r="AU253" i="26"/>
  <c r="AZ253" i="26"/>
  <c r="S253" i="26"/>
  <c r="X253" i="26"/>
  <c r="AN253" i="26"/>
  <c r="K253" i="26"/>
  <c r="P253" i="26"/>
  <c r="U253" i="26"/>
  <c r="AA253" i="26"/>
  <c r="AF253" i="26"/>
  <c r="AK253" i="26"/>
  <c r="AQ253" i="26"/>
  <c r="AV253" i="26"/>
  <c r="BA253" i="26"/>
  <c r="M253" i="26"/>
  <c r="AI253" i="26"/>
  <c r="AY253" i="26"/>
  <c r="G253" i="26"/>
  <c r="L253" i="26"/>
  <c r="Q253" i="26"/>
  <c r="W253" i="26"/>
  <c r="AB253" i="26"/>
  <c r="AG253" i="26"/>
  <c r="AM253" i="26"/>
  <c r="AR253" i="26"/>
  <c r="AW253" i="26"/>
  <c r="BC253" i="26"/>
  <c r="H253" i="26"/>
  <c r="AC253" i="26"/>
  <c r="AS253" i="26"/>
  <c r="F190" i="26"/>
  <c r="J190" i="26"/>
  <c r="N190" i="26"/>
  <c r="R190" i="26"/>
  <c r="V190" i="26"/>
  <c r="Z190" i="26"/>
  <c r="AD190" i="26"/>
  <c r="AH190" i="26"/>
  <c r="AL190" i="26"/>
  <c r="AP190" i="26"/>
  <c r="AT190" i="26"/>
  <c r="AX190" i="26"/>
  <c r="BB190" i="26"/>
  <c r="G190" i="26"/>
  <c r="K190" i="26"/>
  <c r="O190" i="26"/>
  <c r="S190" i="26"/>
  <c r="W190" i="26"/>
  <c r="AA190" i="26"/>
  <c r="AE190" i="26"/>
  <c r="AI190" i="26"/>
  <c r="AM190" i="26"/>
  <c r="AQ190" i="26"/>
  <c r="AU190" i="26"/>
  <c r="AY190" i="26"/>
  <c r="BC190" i="26"/>
  <c r="H190" i="26"/>
  <c r="L190" i="26"/>
  <c r="P190" i="26"/>
  <c r="T190" i="26"/>
  <c r="X190" i="26"/>
  <c r="AB190" i="26"/>
  <c r="AF190" i="26"/>
  <c r="AJ190" i="26"/>
  <c r="AN190" i="26"/>
  <c r="AR190" i="26"/>
  <c r="AV190" i="26"/>
  <c r="AZ190" i="26"/>
  <c r="U190" i="26"/>
  <c r="AK190" i="26"/>
  <c r="BA190" i="26"/>
  <c r="I190" i="26"/>
  <c r="Y190" i="26"/>
  <c r="AO190" i="26"/>
  <c r="M190" i="26"/>
  <c r="AC190" i="26"/>
  <c r="AS190" i="26"/>
  <c r="AW190" i="26"/>
  <c r="Q190" i="26"/>
  <c r="AG190" i="26"/>
  <c r="F233" i="26"/>
  <c r="J233" i="26"/>
  <c r="N233" i="26"/>
  <c r="R233" i="26"/>
  <c r="V233" i="26"/>
  <c r="Z233" i="26"/>
  <c r="AD233" i="26"/>
  <c r="AH233" i="26"/>
  <c r="AL233" i="26"/>
  <c r="AP233" i="26"/>
  <c r="AT233" i="26"/>
  <c r="AX233" i="26"/>
  <c r="BB233" i="26"/>
  <c r="G233" i="26"/>
  <c r="K233" i="26"/>
  <c r="O233" i="26"/>
  <c r="S233" i="26"/>
  <c r="W233" i="26"/>
  <c r="AA233" i="26"/>
  <c r="AE233" i="26"/>
  <c r="AI233" i="26"/>
  <c r="AM233" i="26"/>
  <c r="AQ233" i="26"/>
  <c r="AU233" i="26"/>
  <c r="AY233" i="26"/>
  <c r="BC233" i="26"/>
  <c r="H233" i="26"/>
  <c r="L233" i="26"/>
  <c r="P233" i="26"/>
  <c r="T233" i="26"/>
  <c r="X233" i="26"/>
  <c r="AB233" i="26"/>
  <c r="AF233" i="26"/>
  <c r="AJ233" i="26"/>
  <c r="AN233" i="26"/>
  <c r="AR233" i="26"/>
  <c r="AV233" i="26"/>
  <c r="AZ233" i="26"/>
  <c r="M233" i="26"/>
  <c r="AC233" i="26"/>
  <c r="AS233" i="26"/>
  <c r="AO233" i="26"/>
  <c r="Q233" i="26"/>
  <c r="AG233" i="26"/>
  <c r="AW233" i="26"/>
  <c r="Y233" i="26"/>
  <c r="U233" i="26"/>
  <c r="AK233" i="26"/>
  <c r="BA233" i="26"/>
  <c r="I233" i="26"/>
  <c r="H211" i="26"/>
  <c r="L211" i="26"/>
  <c r="P211" i="26"/>
  <c r="T211" i="26"/>
  <c r="X211" i="26"/>
  <c r="AB211" i="26"/>
  <c r="AF211" i="26"/>
  <c r="AJ211" i="26"/>
  <c r="AN211" i="26"/>
  <c r="AR211" i="26"/>
  <c r="AV211" i="26"/>
  <c r="AZ211" i="26"/>
  <c r="I211" i="26"/>
  <c r="M211" i="26"/>
  <c r="Q211" i="26"/>
  <c r="U211" i="26"/>
  <c r="Y211" i="26"/>
  <c r="AC211" i="26"/>
  <c r="AG211" i="26"/>
  <c r="AK211" i="26"/>
  <c r="AO211" i="26"/>
  <c r="AS211" i="26"/>
  <c r="F211" i="26"/>
  <c r="N211" i="26"/>
  <c r="V211" i="26"/>
  <c r="AD211" i="26"/>
  <c r="AL211" i="26"/>
  <c r="AT211" i="26"/>
  <c r="AY211" i="26"/>
  <c r="G211" i="26"/>
  <c r="O211" i="26"/>
  <c r="W211" i="26"/>
  <c r="AE211" i="26"/>
  <c r="AM211" i="26"/>
  <c r="AU211" i="26"/>
  <c r="BA211" i="26"/>
  <c r="J211" i="26"/>
  <c r="R211" i="26"/>
  <c r="Z211" i="26"/>
  <c r="AH211" i="26"/>
  <c r="AP211" i="26"/>
  <c r="AW211" i="26"/>
  <c r="BB211" i="26"/>
  <c r="K211" i="26"/>
  <c r="AQ211" i="26"/>
  <c r="S211" i="26"/>
  <c r="AX211" i="26"/>
  <c r="AA211" i="26"/>
  <c r="BC211" i="26"/>
  <c r="AI211" i="26"/>
  <c r="F165" i="26"/>
  <c r="J165" i="26"/>
  <c r="N165" i="26"/>
  <c r="R165" i="26"/>
  <c r="V165" i="26"/>
  <c r="Z165" i="26"/>
  <c r="G165" i="26"/>
  <c r="L165" i="26"/>
  <c r="Q165" i="26"/>
  <c r="W165" i="26"/>
  <c r="AB165" i="26"/>
  <c r="AF165" i="26"/>
  <c r="AJ165" i="26"/>
  <c r="AN165" i="26"/>
  <c r="AR165" i="26"/>
  <c r="AV165" i="26"/>
  <c r="AZ165" i="26"/>
  <c r="H165" i="26"/>
  <c r="M165" i="26"/>
  <c r="S165" i="26"/>
  <c r="X165" i="26"/>
  <c r="AC165" i="26"/>
  <c r="AG165" i="26"/>
  <c r="AK165" i="26"/>
  <c r="AO165" i="26"/>
  <c r="AS165" i="26"/>
  <c r="AW165" i="26"/>
  <c r="BA165" i="26"/>
  <c r="I165" i="26"/>
  <c r="O165" i="26"/>
  <c r="T165" i="26"/>
  <c r="Y165" i="26"/>
  <c r="AD165" i="26"/>
  <c r="AH165" i="26"/>
  <c r="AL165" i="26"/>
  <c r="AP165" i="26"/>
  <c r="AT165" i="26"/>
  <c r="AX165" i="26"/>
  <c r="BB165" i="26"/>
  <c r="U165" i="26"/>
  <c r="AM165" i="26"/>
  <c r="BC165" i="26"/>
  <c r="AA165" i="26"/>
  <c r="AQ165" i="26"/>
  <c r="K165" i="26"/>
  <c r="AE165" i="26"/>
  <c r="AU165" i="26"/>
  <c r="P165" i="26"/>
  <c r="AI165" i="26"/>
  <c r="AY165" i="26"/>
  <c r="H175" i="26"/>
  <c r="L175" i="26"/>
  <c r="P175" i="26"/>
  <c r="T175" i="26"/>
  <c r="X175" i="26"/>
  <c r="AB175" i="26"/>
  <c r="AF175" i="26"/>
  <c r="AJ175" i="26"/>
  <c r="AN175" i="26"/>
  <c r="AR175" i="26"/>
  <c r="AV175" i="26"/>
  <c r="AZ175" i="26"/>
  <c r="I175" i="26"/>
  <c r="M175" i="26"/>
  <c r="Q175" i="26"/>
  <c r="U175" i="26"/>
  <c r="Y175" i="26"/>
  <c r="AC175" i="26"/>
  <c r="AG175" i="26"/>
  <c r="AK175" i="26"/>
  <c r="AO175" i="26"/>
  <c r="AS175" i="26"/>
  <c r="AW175" i="26"/>
  <c r="BA175" i="26"/>
  <c r="F175" i="26"/>
  <c r="J175" i="26"/>
  <c r="N175" i="26"/>
  <c r="R175" i="26"/>
  <c r="V175" i="26"/>
  <c r="Z175" i="26"/>
  <c r="AD175" i="26"/>
  <c r="AH175" i="26"/>
  <c r="AL175" i="26"/>
  <c r="AP175" i="26"/>
  <c r="AT175" i="26"/>
  <c r="AX175" i="26"/>
  <c r="BB175" i="26"/>
  <c r="S175" i="26"/>
  <c r="AI175" i="26"/>
  <c r="AY175" i="26"/>
  <c r="G175" i="26"/>
  <c r="W175" i="26"/>
  <c r="AM175" i="26"/>
  <c r="BC175" i="26"/>
  <c r="K175" i="26"/>
  <c r="AA175" i="26"/>
  <c r="AQ175" i="26"/>
  <c r="AE175" i="26"/>
  <c r="AU175" i="26"/>
  <c r="O175" i="26"/>
  <c r="F170" i="26"/>
  <c r="J170" i="26"/>
  <c r="N170" i="26"/>
  <c r="R170" i="26"/>
  <c r="V170" i="26"/>
  <c r="Z170" i="26"/>
  <c r="AD170" i="26"/>
  <c r="AH170" i="26"/>
  <c r="AL170" i="26"/>
  <c r="AP170" i="26"/>
  <c r="AT170" i="26"/>
  <c r="AX170" i="26"/>
  <c r="BB170" i="26"/>
  <c r="G170" i="26"/>
  <c r="K170" i="26"/>
  <c r="O170" i="26"/>
  <c r="S170" i="26"/>
  <c r="W170" i="26"/>
  <c r="AA170" i="26"/>
  <c r="AE170" i="26"/>
  <c r="AI170" i="26"/>
  <c r="AM170" i="26"/>
  <c r="AQ170" i="26"/>
  <c r="AU170" i="26"/>
  <c r="AY170" i="26"/>
  <c r="BC170" i="26"/>
  <c r="H170" i="26"/>
  <c r="L170" i="26"/>
  <c r="P170" i="26"/>
  <c r="T170" i="26"/>
  <c r="X170" i="26"/>
  <c r="AB170" i="26"/>
  <c r="AF170" i="26"/>
  <c r="AJ170" i="26"/>
  <c r="AN170" i="26"/>
  <c r="AR170" i="26"/>
  <c r="AV170" i="26"/>
  <c r="AZ170" i="26"/>
  <c r="M170" i="26"/>
  <c r="AC170" i="26"/>
  <c r="AS170" i="26"/>
  <c r="Q170" i="26"/>
  <c r="AG170" i="26"/>
  <c r="AW170" i="26"/>
  <c r="U170" i="26"/>
  <c r="AK170" i="26"/>
  <c r="BA170" i="26"/>
  <c r="Y170" i="26"/>
  <c r="I170" i="26"/>
  <c r="AO170" i="26"/>
  <c r="H189" i="26"/>
  <c r="L189" i="26"/>
  <c r="P189" i="26"/>
  <c r="T189" i="26"/>
  <c r="X189" i="26"/>
  <c r="AB189" i="26"/>
  <c r="AF189" i="26"/>
  <c r="AJ189" i="26"/>
  <c r="AN189" i="26"/>
  <c r="AR189" i="26"/>
  <c r="AV189" i="26"/>
  <c r="AZ189" i="26"/>
  <c r="I189" i="26"/>
  <c r="M189" i="26"/>
  <c r="Q189" i="26"/>
  <c r="U189" i="26"/>
  <c r="Y189" i="26"/>
  <c r="AC189" i="26"/>
  <c r="AG189" i="26"/>
  <c r="AK189" i="26"/>
  <c r="AO189" i="26"/>
  <c r="AS189" i="26"/>
  <c r="AW189" i="26"/>
  <c r="BA189" i="26"/>
  <c r="F189" i="26"/>
  <c r="J189" i="26"/>
  <c r="N189" i="26"/>
  <c r="R189" i="26"/>
  <c r="V189" i="26"/>
  <c r="Z189" i="26"/>
  <c r="AD189" i="26"/>
  <c r="AH189" i="26"/>
  <c r="AL189" i="26"/>
  <c r="AP189" i="26"/>
  <c r="AT189" i="26"/>
  <c r="AX189" i="26"/>
  <c r="BB189" i="26"/>
  <c r="G189" i="26"/>
  <c r="W189" i="26"/>
  <c r="AM189" i="26"/>
  <c r="BC189" i="26"/>
  <c r="K189" i="26"/>
  <c r="AA189" i="26"/>
  <c r="AQ189" i="26"/>
  <c r="O189" i="26"/>
  <c r="AE189" i="26"/>
  <c r="AU189" i="26"/>
  <c r="AI189" i="26"/>
  <c r="AY189" i="26"/>
  <c r="S189" i="26"/>
  <c r="F212" i="26"/>
  <c r="J212" i="26"/>
  <c r="N212" i="26"/>
  <c r="R212" i="26"/>
  <c r="V212" i="26"/>
  <c r="Z212" i="26"/>
  <c r="AD212" i="26"/>
  <c r="AH212" i="26"/>
  <c r="AL212" i="26"/>
  <c r="AP212" i="26"/>
  <c r="AT212" i="26"/>
  <c r="AX212" i="26"/>
  <c r="BB212" i="26"/>
  <c r="G212" i="26"/>
  <c r="L212" i="26"/>
  <c r="Q212" i="26"/>
  <c r="W212" i="26"/>
  <c r="AB212" i="26"/>
  <c r="AG212" i="26"/>
  <c r="AM212" i="26"/>
  <c r="AR212" i="26"/>
  <c r="AW212" i="26"/>
  <c r="BC212" i="26"/>
  <c r="H212" i="26"/>
  <c r="M212" i="26"/>
  <c r="S212" i="26"/>
  <c r="X212" i="26"/>
  <c r="AC212" i="26"/>
  <c r="AI212" i="26"/>
  <c r="AN212" i="26"/>
  <c r="AS212" i="26"/>
  <c r="AY212" i="26"/>
  <c r="I212" i="26"/>
  <c r="O212" i="26"/>
  <c r="T212" i="26"/>
  <c r="Y212" i="26"/>
  <c r="AE212" i="26"/>
  <c r="AJ212" i="26"/>
  <c r="AO212" i="26"/>
  <c r="AU212" i="26"/>
  <c r="AZ212" i="26"/>
  <c r="P212" i="26"/>
  <c r="AK212" i="26"/>
  <c r="AF212" i="26"/>
  <c r="U212" i="26"/>
  <c r="AQ212" i="26"/>
  <c r="K212" i="26"/>
  <c r="AA212" i="26"/>
  <c r="AV212" i="26"/>
  <c r="BA212" i="26"/>
  <c r="F231" i="26"/>
  <c r="J231" i="26"/>
  <c r="N231" i="26"/>
  <c r="R231" i="26"/>
  <c r="V231" i="26"/>
  <c r="Z231" i="26"/>
  <c r="AD231" i="26"/>
  <c r="AH231" i="26"/>
  <c r="AL231" i="26"/>
  <c r="AP231" i="26"/>
  <c r="AT231" i="26"/>
  <c r="AX231" i="26"/>
  <c r="BB231" i="26"/>
  <c r="G231" i="26"/>
  <c r="K231" i="26"/>
  <c r="O231" i="26"/>
  <c r="S231" i="26"/>
  <c r="W231" i="26"/>
  <c r="AA231" i="26"/>
  <c r="AE231" i="26"/>
  <c r="AI231" i="26"/>
  <c r="AM231" i="26"/>
  <c r="AQ231" i="26"/>
  <c r="AU231" i="26"/>
  <c r="AY231" i="26"/>
  <c r="BC231" i="26"/>
  <c r="H231" i="26"/>
  <c r="L231" i="26"/>
  <c r="P231" i="26"/>
  <c r="T231" i="26"/>
  <c r="X231" i="26"/>
  <c r="AB231" i="26"/>
  <c r="AF231" i="26"/>
  <c r="AJ231" i="26"/>
  <c r="AN231" i="26"/>
  <c r="AR231" i="26"/>
  <c r="AV231" i="26"/>
  <c r="AZ231" i="26"/>
  <c r="Q231" i="26"/>
  <c r="AG231" i="26"/>
  <c r="AW231" i="26"/>
  <c r="AC231" i="26"/>
  <c r="U231" i="26"/>
  <c r="AK231" i="26"/>
  <c r="BA231" i="26"/>
  <c r="M231" i="26"/>
  <c r="I231" i="26"/>
  <c r="Y231" i="26"/>
  <c r="AO231" i="26"/>
  <c r="AS231" i="26"/>
  <c r="F241" i="26"/>
  <c r="J241" i="26"/>
  <c r="N241" i="26"/>
  <c r="R241" i="26"/>
  <c r="V241" i="26"/>
  <c r="Z241" i="26"/>
  <c r="AD241" i="26"/>
  <c r="AH241" i="26"/>
  <c r="AL241" i="26"/>
  <c r="AP241" i="26"/>
  <c r="AT241" i="26"/>
  <c r="AX241" i="26"/>
  <c r="BB241" i="26"/>
  <c r="G241" i="26"/>
  <c r="K241" i="26"/>
  <c r="O241" i="26"/>
  <c r="S241" i="26"/>
  <c r="W241" i="26"/>
  <c r="AA241" i="26"/>
  <c r="AE241" i="26"/>
  <c r="AI241" i="26"/>
  <c r="AM241" i="26"/>
  <c r="AQ241" i="26"/>
  <c r="AU241" i="26"/>
  <c r="AY241" i="26"/>
  <c r="BC241" i="26"/>
  <c r="H241" i="26"/>
  <c r="L241" i="26"/>
  <c r="P241" i="26"/>
  <c r="T241" i="26"/>
  <c r="X241" i="26"/>
  <c r="AB241" i="26"/>
  <c r="AF241" i="26"/>
  <c r="AJ241" i="26"/>
  <c r="AN241" i="26"/>
  <c r="AR241" i="26"/>
  <c r="AV241" i="26"/>
  <c r="AZ241" i="26"/>
  <c r="M241" i="26"/>
  <c r="AC241" i="26"/>
  <c r="AS241" i="26"/>
  <c r="AO241" i="26"/>
  <c r="Q241" i="26"/>
  <c r="AG241" i="26"/>
  <c r="AW241" i="26"/>
  <c r="Y241" i="26"/>
  <c r="U241" i="26"/>
  <c r="AK241" i="26"/>
  <c r="BA241" i="26"/>
  <c r="I241" i="26"/>
  <c r="F194" i="26"/>
  <c r="J194" i="26"/>
  <c r="N194" i="26"/>
  <c r="R194" i="26"/>
  <c r="V194" i="26"/>
  <c r="Z194" i="26"/>
  <c r="AD194" i="26"/>
  <c r="AH194" i="26"/>
  <c r="AL194" i="26"/>
  <c r="AP194" i="26"/>
  <c r="AT194" i="26"/>
  <c r="AX194" i="26"/>
  <c r="BB194" i="26"/>
  <c r="G194" i="26"/>
  <c r="K194" i="26"/>
  <c r="O194" i="26"/>
  <c r="S194" i="26"/>
  <c r="W194" i="26"/>
  <c r="AA194" i="26"/>
  <c r="AE194" i="26"/>
  <c r="AI194" i="26"/>
  <c r="AM194" i="26"/>
  <c r="AQ194" i="26"/>
  <c r="AU194" i="26"/>
  <c r="AY194" i="26"/>
  <c r="BC194" i="26"/>
  <c r="H194" i="26"/>
  <c r="L194" i="26"/>
  <c r="P194" i="26"/>
  <c r="T194" i="26"/>
  <c r="X194" i="26"/>
  <c r="AB194" i="26"/>
  <c r="AF194" i="26"/>
  <c r="AJ194" i="26"/>
  <c r="AN194" i="26"/>
  <c r="AR194" i="26"/>
  <c r="AV194" i="26"/>
  <c r="AZ194" i="26"/>
  <c r="M194" i="26"/>
  <c r="AC194" i="26"/>
  <c r="AS194" i="26"/>
  <c r="Q194" i="26"/>
  <c r="AG194" i="26"/>
  <c r="AW194" i="26"/>
  <c r="U194" i="26"/>
  <c r="AK194" i="26"/>
  <c r="BA194" i="26"/>
  <c r="AO194" i="26"/>
  <c r="I194" i="26"/>
  <c r="Y194" i="26"/>
  <c r="H205" i="26"/>
  <c r="L205" i="26"/>
  <c r="P205" i="26"/>
  <c r="T205" i="26"/>
  <c r="X205" i="26"/>
  <c r="AB205" i="26"/>
  <c r="AF205" i="26"/>
  <c r="AJ205" i="26"/>
  <c r="AN205" i="26"/>
  <c r="AR205" i="26"/>
  <c r="AV205" i="26"/>
  <c r="AZ205" i="26"/>
  <c r="I205" i="26"/>
  <c r="M205" i="26"/>
  <c r="Q205" i="26"/>
  <c r="U205" i="26"/>
  <c r="Y205" i="26"/>
  <c r="AC205" i="26"/>
  <c r="AG205" i="26"/>
  <c r="AK205" i="26"/>
  <c r="AO205" i="26"/>
  <c r="AS205" i="26"/>
  <c r="AW205" i="26"/>
  <c r="BA205" i="26"/>
  <c r="F205" i="26"/>
  <c r="J205" i="26"/>
  <c r="N205" i="26"/>
  <c r="R205" i="26"/>
  <c r="V205" i="26"/>
  <c r="Z205" i="26"/>
  <c r="AD205" i="26"/>
  <c r="AH205" i="26"/>
  <c r="AL205" i="26"/>
  <c r="AP205" i="26"/>
  <c r="AT205" i="26"/>
  <c r="AX205" i="26"/>
  <c r="BB205" i="26"/>
  <c r="G205" i="26"/>
  <c r="W205" i="26"/>
  <c r="AM205" i="26"/>
  <c r="BC205" i="26"/>
  <c r="K205" i="26"/>
  <c r="AA205" i="26"/>
  <c r="AQ205" i="26"/>
  <c r="O205" i="26"/>
  <c r="AE205" i="26"/>
  <c r="AU205" i="26"/>
  <c r="S205" i="26"/>
  <c r="AI205" i="26"/>
  <c r="AY205" i="26"/>
  <c r="F163" i="26"/>
  <c r="J163" i="26"/>
  <c r="N163" i="26"/>
  <c r="R163" i="26"/>
  <c r="V163" i="26"/>
  <c r="Z163" i="26"/>
  <c r="AD163" i="26"/>
  <c r="AH163" i="26"/>
  <c r="AL163" i="26"/>
  <c r="AP163" i="26"/>
  <c r="AT163" i="26"/>
  <c r="AX163" i="26"/>
  <c r="BB163" i="26"/>
  <c r="K163" i="26"/>
  <c r="P163" i="26"/>
  <c r="U163" i="26"/>
  <c r="AA163" i="26"/>
  <c r="AF163" i="26"/>
  <c r="AK163" i="26"/>
  <c r="AQ163" i="26"/>
  <c r="AV163" i="26"/>
  <c r="BA163" i="26"/>
  <c r="G163" i="26"/>
  <c r="L163" i="26"/>
  <c r="Q163" i="26"/>
  <c r="W163" i="26"/>
  <c r="AB163" i="26"/>
  <c r="AG163" i="26"/>
  <c r="AM163" i="26"/>
  <c r="AR163" i="26"/>
  <c r="AW163" i="26"/>
  <c r="BC163" i="26"/>
  <c r="H163" i="26"/>
  <c r="M163" i="26"/>
  <c r="S163" i="26"/>
  <c r="X163" i="26"/>
  <c r="AC163" i="26"/>
  <c r="AI163" i="26"/>
  <c r="AN163" i="26"/>
  <c r="AS163" i="26"/>
  <c r="AY163" i="26"/>
  <c r="O163" i="26"/>
  <c r="AJ163" i="26"/>
  <c r="T163" i="26"/>
  <c r="AO163" i="26"/>
  <c r="Y163" i="26"/>
  <c r="AU163" i="26"/>
  <c r="AE163" i="26"/>
  <c r="AZ163" i="26"/>
  <c r="I163" i="26"/>
  <c r="H162" i="26"/>
  <c r="L162" i="26"/>
  <c r="P162" i="26"/>
  <c r="T162" i="26"/>
  <c r="X162" i="26"/>
  <c r="AB162" i="26"/>
  <c r="AF162" i="26"/>
  <c r="AJ162" i="26"/>
  <c r="AN162" i="26"/>
  <c r="AR162" i="26"/>
  <c r="AV162" i="26"/>
  <c r="AZ162" i="26"/>
  <c r="G162" i="26"/>
  <c r="M162" i="26"/>
  <c r="R162" i="26"/>
  <c r="W162" i="26"/>
  <c r="AC162" i="26"/>
  <c r="AH162" i="26"/>
  <c r="J162" i="26"/>
  <c r="O162" i="26"/>
  <c r="U162" i="26"/>
  <c r="Z162" i="26"/>
  <c r="AE162" i="26"/>
  <c r="K162" i="26"/>
  <c r="V162" i="26"/>
  <c r="AG162" i="26"/>
  <c r="AM162" i="26"/>
  <c r="AS162" i="26"/>
  <c r="AX162" i="26"/>
  <c r="BC162" i="26"/>
  <c r="N162" i="26"/>
  <c r="Y162" i="26"/>
  <c r="AI162" i="26"/>
  <c r="AO162" i="26"/>
  <c r="AT162" i="26"/>
  <c r="AY162" i="26"/>
  <c r="F162" i="26"/>
  <c r="Q162" i="26"/>
  <c r="AA162" i="26"/>
  <c r="AK162" i="26"/>
  <c r="AP162" i="26"/>
  <c r="AU162" i="26"/>
  <c r="BA162" i="26"/>
  <c r="I162" i="26"/>
  <c r="AQ162" i="26"/>
  <c r="S162" i="26"/>
  <c r="AW162" i="26"/>
  <c r="AD162" i="26"/>
  <c r="BB162" i="26"/>
  <c r="AL162" i="26"/>
  <c r="H169" i="26"/>
  <c r="L169" i="26"/>
  <c r="P169" i="26"/>
  <c r="T169" i="26"/>
  <c r="X169" i="26"/>
  <c r="AB169" i="26"/>
  <c r="AF169" i="26"/>
  <c r="AJ169" i="26"/>
  <c r="AN169" i="26"/>
  <c r="AR169" i="26"/>
  <c r="AV169" i="26"/>
  <c r="AZ169" i="26"/>
  <c r="I169" i="26"/>
  <c r="M169" i="26"/>
  <c r="Q169" i="26"/>
  <c r="U169" i="26"/>
  <c r="Y169" i="26"/>
  <c r="AC169" i="26"/>
  <c r="AG169" i="26"/>
  <c r="AK169" i="26"/>
  <c r="AO169" i="26"/>
  <c r="AS169" i="26"/>
  <c r="AW169" i="26"/>
  <c r="BA169" i="26"/>
  <c r="F169" i="26"/>
  <c r="J169" i="26"/>
  <c r="N169" i="26"/>
  <c r="R169" i="26"/>
  <c r="V169" i="26"/>
  <c r="Z169" i="26"/>
  <c r="AD169" i="26"/>
  <c r="AH169" i="26"/>
  <c r="AL169" i="26"/>
  <c r="AP169" i="26"/>
  <c r="AT169" i="26"/>
  <c r="AX169" i="26"/>
  <c r="BB169" i="26"/>
  <c r="O169" i="26"/>
  <c r="AE169" i="26"/>
  <c r="AU169" i="26"/>
  <c r="S169" i="26"/>
  <c r="AI169" i="26"/>
  <c r="AY169" i="26"/>
  <c r="G169" i="26"/>
  <c r="W169" i="26"/>
  <c r="AM169" i="26"/>
  <c r="BC169" i="26"/>
  <c r="K169" i="26"/>
  <c r="AA169" i="26"/>
  <c r="AQ169" i="26"/>
  <c r="F225" i="26"/>
  <c r="J225" i="26"/>
  <c r="N225" i="26"/>
  <c r="R225" i="26"/>
  <c r="V225" i="26"/>
  <c r="Z225" i="26"/>
  <c r="AD225" i="26"/>
  <c r="AH225" i="26"/>
  <c r="AL225" i="26"/>
  <c r="AP225" i="26"/>
  <c r="AT225" i="26"/>
  <c r="AX225" i="26"/>
  <c r="BB225" i="26"/>
  <c r="G225" i="26"/>
  <c r="K225" i="26"/>
  <c r="O225" i="26"/>
  <c r="S225" i="26"/>
  <c r="W225" i="26"/>
  <c r="AA225" i="26"/>
  <c r="AE225" i="26"/>
  <c r="AI225" i="26"/>
  <c r="AM225" i="26"/>
  <c r="AQ225" i="26"/>
  <c r="AU225" i="26"/>
  <c r="AY225" i="26"/>
  <c r="BC225" i="26"/>
  <c r="H225" i="26"/>
  <c r="L225" i="26"/>
  <c r="P225" i="26"/>
  <c r="T225" i="26"/>
  <c r="X225" i="26"/>
  <c r="AB225" i="26"/>
  <c r="AF225" i="26"/>
  <c r="AJ225" i="26"/>
  <c r="AN225" i="26"/>
  <c r="AR225" i="26"/>
  <c r="AV225" i="26"/>
  <c r="AZ225" i="26"/>
  <c r="M225" i="26"/>
  <c r="AC225" i="26"/>
  <c r="AS225" i="26"/>
  <c r="Y225" i="26"/>
  <c r="Q225" i="26"/>
  <c r="AG225" i="26"/>
  <c r="AW225" i="26"/>
  <c r="I225" i="26"/>
  <c r="U225" i="26"/>
  <c r="AK225" i="26"/>
  <c r="BA225" i="26"/>
  <c r="AO225" i="26"/>
  <c r="H146" i="26"/>
  <c r="L146" i="26"/>
  <c r="P146" i="26"/>
  <c r="T146" i="26"/>
  <c r="X146" i="26"/>
  <c r="AB146" i="26"/>
  <c r="AF146" i="26"/>
  <c r="AJ146" i="26"/>
  <c r="AN146" i="26"/>
  <c r="AR146" i="26"/>
  <c r="AV146" i="26"/>
  <c r="AZ146" i="26"/>
  <c r="I146" i="26"/>
  <c r="M146" i="26"/>
  <c r="Q146" i="26"/>
  <c r="U146" i="26"/>
  <c r="Y146" i="26"/>
  <c r="AC146" i="26"/>
  <c r="AG146" i="26"/>
  <c r="AK146" i="26"/>
  <c r="AO146" i="26"/>
  <c r="AS146" i="26"/>
  <c r="AW146" i="26"/>
  <c r="BA146" i="26"/>
  <c r="F146" i="26"/>
  <c r="J146" i="26"/>
  <c r="N146" i="26"/>
  <c r="R146" i="26"/>
  <c r="V146" i="26"/>
  <c r="Z146" i="26"/>
  <c r="AD146" i="26"/>
  <c r="AH146" i="26"/>
  <c r="AL146" i="26"/>
  <c r="AP146" i="26"/>
  <c r="AT146" i="26"/>
  <c r="AX146" i="26"/>
  <c r="BB146" i="26"/>
  <c r="S146" i="26"/>
  <c r="AI146" i="26"/>
  <c r="AY146" i="26"/>
  <c r="K146" i="26"/>
  <c r="AA146" i="26"/>
  <c r="AQ146" i="26"/>
  <c r="O146" i="26"/>
  <c r="AU146" i="26"/>
  <c r="W146" i="26"/>
  <c r="BC146" i="26"/>
  <c r="AE146" i="26"/>
  <c r="G146" i="26"/>
  <c r="AM146" i="26"/>
  <c r="F243" i="26"/>
  <c r="J243" i="26"/>
  <c r="N243" i="26"/>
  <c r="R243" i="26"/>
  <c r="V243" i="26"/>
  <c r="Z243" i="26"/>
  <c r="AD243" i="26"/>
  <c r="AH243" i="26"/>
  <c r="AL243" i="26"/>
  <c r="AP243" i="26"/>
  <c r="AT243" i="26"/>
  <c r="AX243" i="26"/>
  <c r="BB243" i="26"/>
  <c r="G243" i="26"/>
  <c r="K243" i="26"/>
  <c r="O243" i="26"/>
  <c r="S243" i="26"/>
  <c r="W243" i="26"/>
  <c r="AA243" i="26"/>
  <c r="AE243" i="26"/>
  <c r="AI243" i="26"/>
  <c r="AM243" i="26"/>
  <c r="AQ243" i="26"/>
  <c r="AU243" i="26"/>
  <c r="AY243" i="26"/>
  <c r="BC243" i="26"/>
  <c r="H243" i="26"/>
  <c r="L243" i="26"/>
  <c r="P243" i="26"/>
  <c r="T243" i="26"/>
  <c r="X243" i="26"/>
  <c r="AB243" i="26"/>
  <c r="AF243" i="26"/>
  <c r="AJ243" i="26"/>
  <c r="AN243" i="26"/>
  <c r="AR243" i="26"/>
  <c r="AV243" i="26"/>
  <c r="AZ243" i="26"/>
  <c r="I243" i="26"/>
  <c r="Y243" i="26"/>
  <c r="AO243" i="26"/>
  <c r="AK243" i="26"/>
  <c r="M243" i="26"/>
  <c r="AC243" i="26"/>
  <c r="AS243" i="26"/>
  <c r="U243" i="26"/>
  <c r="Q243" i="26"/>
  <c r="AG243" i="26"/>
  <c r="AW243" i="26"/>
  <c r="BA243" i="26"/>
  <c r="H191" i="26"/>
  <c r="L191" i="26"/>
  <c r="P191" i="26"/>
  <c r="T191" i="26"/>
  <c r="X191" i="26"/>
  <c r="AB191" i="26"/>
  <c r="AF191" i="26"/>
  <c r="AJ191" i="26"/>
  <c r="AN191" i="26"/>
  <c r="AR191" i="26"/>
  <c r="AV191" i="26"/>
  <c r="AZ191" i="26"/>
  <c r="I191" i="26"/>
  <c r="M191" i="26"/>
  <c r="Q191" i="26"/>
  <c r="U191" i="26"/>
  <c r="Y191" i="26"/>
  <c r="AC191" i="26"/>
  <c r="AG191" i="26"/>
  <c r="AK191" i="26"/>
  <c r="AO191" i="26"/>
  <c r="AS191" i="26"/>
  <c r="AW191" i="26"/>
  <c r="BA191" i="26"/>
  <c r="F191" i="26"/>
  <c r="J191" i="26"/>
  <c r="N191" i="26"/>
  <c r="R191" i="26"/>
  <c r="V191" i="26"/>
  <c r="Z191" i="26"/>
  <c r="AD191" i="26"/>
  <c r="AH191" i="26"/>
  <c r="AL191" i="26"/>
  <c r="AP191" i="26"/>
  <c r="AT191" i="26"/>
  <c r="AX191" i="26"/>
  <c r="BB191" i="26"/>
  <c r="S191" i="26"/>
  <c r="AI191" i="26"/>
  <c r="AY191" i="26"/>
  <c r="G191" i="26"/>
  <c r="W191" i="26"/>
  <c r="AM191" i="26"/>
  <c r="BC191" i="26"/>
  <c r="K191" i="26"/>
  <c r="AA191" i="26"/>
  <c r="AQ191" i="26"/>
  <c r="O191" i="26"/>
  <c r="AU191" i="26"/>
  <c r="AE191" i="26"/>
  <c r="F217" i="26"/>
  <c r="J217" i="26"/>
  <c r="N217" i="26"/>
  <c r="R217" i="26"/>
  <c r="V217" i="26"/>
  <c r="Z217" i="26"/>
  <c r="AD217" i="26"/>
  <c r="AH217" i="26"/>
  <c r="AL217" i="26"/>
  <c r="AP217" i="26"/>
  <c r="AT217" i="26"/>
  <c r="AX217" i="26"/>
  <c r="BB217" i="26"/>
  <c r="G217" i="26"/>
  <c r="K217" i="26"/>
  <c r="O217" i="26"/>
  <c r="S217" i="26"/>
  <c r="W217" i="26"/>
  <c r="AA217" i="26"/>
  <c r="AE217" i="26"/>
  <c r="AI217" i="26"/>
  <c r="AM217" i="26"/>
  <c r="AQ217" i="26"/>
  <c r="AU217" i="26"/>
  <c r="AY217" i="26"/>
  <c r="BC217" i="26"/>
  <c r="H217" i="26"/>
  <c r="L217" i="26"/>
  <c r="P217" i="26"/>
  <c r="T217" i="26"/>
  <c r="X217" i="26"/>
  <c r="AB217" i="26"/>
  <c r="AF217" i="26"/>
  <c r="AJ217" i="26"/>
  <c r="AN217" i="26"/>
  <c r="AR217" i="26"/>
  <c r="AV217" i="26"/>
  <c r="AZ217" i="26"/>
  <c r="M217" i="26"/>
  <c r="AC217" i="26"/>
  <c r="AS217" i="26"/>
  <c r="I217" i="26"/>
  <c r="Q217" i="26"/>
  <c r="AG217" i="26"/>
  <c r="AW217" i="26"/>
  <c r="AO217" i="26"/>
  <c r="U217" i="26"/>
  <c r="AK217" i="26"/>
  <c r="BA217" i="26"/>
  <c r="Y217" i="26"/>
  <c r="F151" i="26"/>
  <c r="J151" i="26"/>
  <c r="N151" i="26"/>
  <c r="R151" i="26"/>
  <c r="V151" i="26"/>
  <c r="Z151" i="26"/>
  <c r="AD151" i="26"/>
  <c r="AH151" i="26"/>
  <c r="AL151" i="26"/>
  <c r="AP151" i="26"/>
  <c r="AT151" i="26"/>
  <c r="AX151" i="26"/>
  <c r="BB151" i="26"/>
  <c r="G151" i="26"/>
  <c r="K151" i="26"/>
  <c r="O151" i="26"/>
  <c r="S151" i="26"/>
  <c r="W151" i="26"/>
  <c r="AA151" i="26"/>
  <c r="AE151" i="26"/>
  <c r="AI151" i="26"/>
  <c r="AM151" i="26"/>
  <c r="AQ151" i="26"/>
  <c r="AU151" i="26"/>
  <c r="AY151" i="26"/>
  <c r="BC151" i="26"/>
  <c r="H151" i="26"/>
  <c r="L151" i="26"/>
  <c r="P151" i="26"/>
  <c r="T151" i="26"/>
  <c r="X151" i="26"/>
  <c r="AB151" i="26"/>
  <c r="AF151" i="26"/>
  <c r="AJ151" i="26"/>
  <c r="AN151" i="26"/>
  <c r="AR151" i="26"/>
  <c r="AV151" i="26"/>
  <c r="AZ151" i="26"/>
  <c r="I151" i="26"/>
  <c r="Y151" i="26"/>
  <c r="AO151" i="26"/>
  <c r="Q151" i="26"/>
  <c r="AG151" i="26"/>
  <c r="AW151" i="26"/>
  <c r="U151" i="26"/>
  <c r="BA151" i="26"/>
  <c r="AC151" i="26"/>
  <c r="AK151" i="26"/>
  <c r="M151" i="26"/>
  <c r="AS151" i="26"/>
  <c r="H158" i="26"/>
  <c r="L158" i="26"/>
  <c r="P158" i="26"/>
  <c r="T158" i="26"/>
  <c r="X158" i="26"/>
  <c r="AB158" i="26"/>
  <c r="AF158" i="26"/>
  <c r="AJ158" i="26"/>
  <c r="AN158" i="26"/>
  <c r="AR158" i="26"/>
  <c r="AV158" i="26"/>
  <c r="AZ158" i="26"/>
  <c r="I158" i="26"/>
  <c r="M158" i="26"/>
  <c r="Q158" i="26"/>
  <c r="U158" i="26"/>
  <c r="Y158" i="26"/>
  <c r="AC158" i="26"/>
  <c r="AG158" i="26"/>
  <c r="AK158" i="26"/>
  <c r="AO158" i="26"/>
  <c r="AS158" i="26"/>
  <c r="AW158" i="26"/>
  <c r="BA158" i="26"/>
  <c r="F158" i="26"/>
  <c r="J158" i="26"/>
  <c r="N158" i="26"/>
  <c r="R158" i="26"/>
  <c r="V158" i="26"/>
  <c r="Z158" i="26"/>
  <c r="AD158" i="26"/>
  <c r="AH158" i="26"/>
  <c r="AL158" i="26"/>
  <c r="AP158" i="26"/>
  <c r="AT158" i="26"/>
  <c r="AX158" i="26"/>
  <c r="BB158" i="26"/>
  <c r="K158" i="26"/>
  <c r="AA158" i="26"/>
  <c r="AQ158" i="26"/>
  <c r="S158" i="26"/>
  <c r="AI158" i="26"/>
  <c r="AY158" i="26"/>
  <c r="W158" i="26"/>
  <c r="BC158" i="26"/>
  <c r="AE158" i="26"/>
  <c r="G158" i="26"/>
  <c r="AM158" i="26"/>
  <c r="AU158" i="26"/>
  <c r="O158" i="26"/>
  <c r="F221" i="26"/>
  <c r="J221" i="26"/>
  <c r="N221" i="26"/>
  <c r="R221" i="26"/>
  <c r="V221" i="26"/>
  <c r="Z221" i="26"/>
  <c r="AD221" i="26"/>
  <c r="AH221" i="26"/>
  <c r="AL221" i="26"/>
  <c r="AP221" i="26"/>
  <c r="AT221" i="26"/>
  <c r="AX221" i="26"/>
  <c r="BB221" i="26"/>
  <c r="G221" i="26"/>
  <c r="K221" i="26"/>
  <c r="O221" i="26"/>
  <c r="S221" i="26"/>
  <c r="W221" i="26"/>
  <c r="AA221" i="26"/>
  <c r="AE221" i="26"/>
  <c r="AI221" i="26"/>
  <c r="AM221" i="26"/>
  <c r="AQ221" i="26"/>
  <c r="AU221" i="26"/>
  <c r="AY221" i="26"/>
  <c r="BC221" i="26"/>
  <c r="H221" i="26"/>
  <c r="L221" i="26"/>
  <c r="P221" i="26"/>
  <c r="T221" i="26"/>
  <c r="X221" i="26"/>
  <c r="AB221" i="26"/>
  <c r="AF221" i="26"/>
  <c r="AJ221" i="26"/>
  <c r="AN221" i="26"/>
  <c r="AR221" i="26"/>
  <c r="AV221" i="26"/>
  <c r="AZ221" i="26"/>
  <c r="U221" i="26"/>
  <c r="AK221" i="26"/>
  <c r="BA221" i="26"/>
  <c r="AW221" i="26"/>
  <c r="I221" i="26"/>
  <c r="Y221" i="26"/>
  <c r="AO221" i="26"/>
  <c r="Q221" i="26"/>
  <c r="M221" i="26"/>
  <c r="AC221" i="26"/>
  <c r="AS221" i="26"/>
  <c r="AG221" i="26"/>
  <c r="F159" i="26"/>
  <c r="J159" i="26"/>
  <c r="N159" i="26"/>
  <c r="R159" i="26"/>
  <c r="V159" i="26"/>
  <c r="Z159" i="26"/>
  <c r="AD159" i="26"/>
  <c r="AH159" i="26"/>
  <c r="AL159" i="26"/>
  <c r="AP159" i="26"/>
  <c r="AT159" i="26"/>
  <c r="AX159" i="26"/>
  <c r="BB159" i="26"/>
  <c r="G159" i="26"/>
  <c r="K159" i="26"/>
  <c r="O159" i="26"/>
  <c r="S159" i="26"/>
  <c r="W159" i="26"/>
  <c r="AA159" i="26"/>
  <c r="AE159" i="26"/>
  <c r="AI159" i="26"/>
  <c r="AM159" i="26"/>
  <c r="AQ159" i="26"/>
  <c r="AU159" i="26"/>
  <c r="AY159" i="26"/>
  <c r="BC159" i="26"/>
  <c r="H159" i="26"/>
  <c r="L159" i="26"/>
  <c r="P159" i="26"/>
  <c r="T159" i="26"/>
  <c r="X159" i="26"/>
  <c r="AB159" i="26"/>
  <c r="AF159" i="26"/>
  <c r="AJ159" i="26"/>
  <c r="AN159" i="26"/>
  <c r="AR159" i="26"/>
  <c r="AV159" i="26"/>
  <c r="AZ159" i="26"/>
  <c r="I159" i="26"/>
  <c r="Y159" i="26"/>
  <c r="AO159" i="26"/>
  <c r="Q159" i="26"/>
  <c r="AG159" i="26"/>
  <c r="AW159" i="26"/>
  <c r="AK159" i="26"/>
  <c r="M159" i="26"/>
  <c r="AS159" i="26"/>
  <c r="U159" i="26"/>
  <c r="BA159" i="26"/>
  <c r="AC159" i="26"/>
  <c r="F161" i="26"/>
  <c r="J161" i="26"/>
  <c r="N161" i="26"/>
  <c r="R161" i="26"/>
  <c r="V161" i="26"/>
  <c r="Z161" i="26"/>
  <c r="AD161" i="26"/>
  <c r="AH161" i="26"/>
  <c r="AL161" i="26"/>
  <c r="AP161" i="26"/>
  <c r="AT161" i="26"/>
  <c r="AX161" i="26"/>
  <c r="BB161" i="26"/>
  <c r="G161" i="26"/>
  <c r="H161" i="26"/>
  <c r="L161" i="26"/>
  <c r="O161" i="26"/>
  <c r="T161" i="26"/>
  <c r="Y161" i="26"/>
  <c r="AE161" i="26"/>
  <c r="AJ161" i="26"/>
  <c r="AO161" i="26"/>
  <c r="AU161" i="26"/>
  <c r="AZ161" i="26"/>
  <c r="K161" i="26"/>
  <c r="Q161" i="26"/>
  <c r="W161" i="26"/>
  <c r="AB161" i="26"/>
  <c r="AG161" i="26"/>
  <c r="AM161" i="26"/>
  <c r="AR161" i="26"/>
  <c r="AW161" i="26"/>
  <c r="BC161" i="26"/>
  <c r="S161" i="26"/>
  <c r="AC161" i="26"/>
  <c r="AN161" i="26"/>
  <c r="AY161" i="26"/>
  <c r="I161" i="26"/>
  <c r="U161" i="26"/>
  <c r="AF161" i="26"/>
  <c r="AQ161" i="26"/>
  <c r="BA161" i="26"/>
  <c r="M161" i="26"/>
  <c r="X161" i="26"/>
  <c r="AI161" i="26"/>
  <c r="AS161" i="26"/>
  <c r="P161" i="26"/>
  <c r="AA161" i="26"/>
  <c r="AK161" i="26"/>
  <c r="AV161" i="26"/>
  <c r="H244" i="26"/>
  <c r="L244" i="26"/>
  <c r="P244" i="26"/>
  <c r="T244" i="26"/>
  <c r="X244" i="26"/>
  <c r="AB244" i="26"/>
  <c r="AF244" i="26"/>
  <c r="AJ244" i="26"/>
  <c r="AN244" i="26"/>
  <c r="AR244" i="26"/>
  <c r="AV244" i="26"/>
  <c r="AZ244" i="26"/>
  <c r="I244" i="26"/>
  <c r="M244" i="26"/>
  <c r="Q244" i="26"/>
  <c r="U244" i="26"/>
  <c r="Y244" i="26"/>
  <c r="AC244" i="26"/>
  <c r="AG244" i="26"/>
  <c r="AK244" i="26"/>
  <c r="AO244" i="26"/>
  <c r="AS244" i="26"/>
  <c r="AW244" i="26"/>
  <c r="BA244" i="26"/>
  <c r="F244" i="26"/>
  <c r="J244" i="26"/>
  <c r="N244" i="26"/>
  <c r="R244" i="26"/>
  <c r="V244" i="26"/>
  <c r="Z244" i="26"/>
  <c r="AD244" i="26"/>
  <c r="AH244" i="26"/>
  <c r="AL244" i="26"/>
  <c r="AP244" i="26"/>
  <c r="AT244" i="26"/>
  <c r="AX244" i="26"/>
  <c r="BB244" i="26"/>
  <c r="G244" i="26"/>
  <c r="W244" i="26"/>
  <c r="AM244" i="26"/>
  <c r="BC244" i="26"/>
  <c r="AI244" i="26"/>
  <c r="K244" i="26"/>
  <c r="AA244" i="26"/>
  <c r="AQ244" i="26"/>
  <c r="S244" i="26"/>
  <c r="O244" i="26"/>
  <c r="AE244" i="26"/>
  <c r="AU244" i="26"/>
  <c r="AY244" i="26"/>
  <c r="H195" i="26"/>
  <c r="L195" i="26"/>
  <c r="P195" i="26"/>
  <c r="T195" i="26"/>
  <c r="X195" i="26"/>
  <c r="AB195" i="26"/>
  <c r="AF195" i="26"/>
  <c r="AJ195" i="26"/>
  <c r="AN195" i="26"/>
  <c r="AR195" i="26"/>
  <c r="AV195" i="26"/>
  <c r="AZ195" i="26"/>
  <c r="I195" i="26"/>
  <c r="M195" i="26"/>
  <c r="Q195" i="26"/>
  <c r="U195" i="26"/>
  <c r="Y195" i="26"/>
  <c r="AC195" i="26"/>
  <c r="AG195" i="26"/>
  <c r="AK195" i="26"/>
  <c r="AO195" i="26"/>
  <c r="AS195" i="26"/>
  <c r="AW195" i="26"/>
  <c r="BA195" i="26"/>
  <c r="F195" i="26"/>
  <c r="J195" i="26"/>
  <c r="N195" i="26"/>
  <c r="R195" i="26"/>
  <c r="V195" i="26"/>
  <c r="Z195" i="26"/>
  <c r="AD195" i="26"/>
  <c r="AH195" i="26"/>
  <c r="AL195" i="26"/>
  <c r="AP195" i="26"/>
  <c r="AT195" i="26"/>
  <c r="AX195" i="26"/>
  <c r="BB195" i="26"/>
  <c r="K195" i="26"/>
  <c r="AA195" i="26"/>
  <c r="AQ195" i="26"/>
  <c r="O195" i="26"/>
  <c r="AE195" i="26"/>
  <c r="AU195" i="26"/>
  <c r="S195" i="26"/>
  <c r="AI195" i="26"/>
  <c r="AY195" i="26"/>
  <c r="BC195" i="26"/>
  <c r="G195" i="26"/>
  <c r="AM195" i="26"/>
  <c r="W195" i="26"/>
  <c r="H187" i="26"/>
  <c r="L187" i="26"/>
  <c r="P187" i="26"/>
  <c r="T187" i="26"/>
  <c r="X187" i="26"/>
  <c r="AB187" i="26"/>
  <c r="AF187" i="26"/>
  <c r="AJ187" i="26"/>
  <c r="AN187" i="26"/>
  <c r="AR187" i="26"/>
  <c r="AV187" i="26"/>
  <c r="AZ187" i="26"/>
  <c r="I187" i="26"/>
  <c r="M187" i="26"/>
  <c r="Q187" i="26"/>
  <c r="U187" i="26"/>
  <c r="Y187" i="26"/>
  <c r="AC187" i="26"/>
  <c r="AG187" i="26"/>
  <c r="AK187" i="26"/>
  <c r="AO187" i="26"/>
  <c r="AS187" i="26"/>
  <c r="AW187" i="26"/>
  <c r="BA187" i="26"/>
  <c r="F187" i="26"/>
  <c r="J187" i="26"/>
  <c r="N187" i="26"/>
  <c r="R187" i="26"/>
  <c r="V187" i="26"/>
  <c r="Z187" i="26"/>
  <c r="AD187" i="26"/>
  <c r="AH187" i="26"/>
  <c r="AL187" i="26"/>
  <c r="AP187" i="26"/>
  <c r="AT187" i="26"/>
  <c r="AX187" i="26"/>
  <c r="BB187" i="26"/>
  <c r="K187" i="26"/>
  <c r="AA187" i="26"/>
  <c r="AQ187" i="26"/>
  <c r="O187" i="26"/>
  <c r="AE187" i="26"/>
  <c r="AU187" i="26"/>
  <c r="S187" i="26"/>
  <c r="AI187" i="26"/>
  <c r="AY187" i="26"/>
  <c r="G187" i="26"/>
  <c r="BC187" i="26"/>
  <c r="W187" i="26"/>
  <c r="AM187" i="26"/>
  <c r="H177" i="26"/>
  <c r="L177" i="26"/>
  <c r="P177" i="26"/>
  <c r="T177" i="26"/>
  <c r="X177" i="26"/>
  <c r="AB177" i="26"/>
  <c r="AF177" i="26"/>
  <c r="AJ177" i="26"/>
  <c r="AN177" i="26"/>
  <c r="AR177" i="26"/>
  <c r="AV177" i="26"/>
  <c r="AZ177" i="26"/>
  <c r="I177" i="26"/>
  <c r="M177" i="26"/>
  <c r="Q177" i="26"/>
  <c r="U177" i="26"/>
  <c r="Y177" i="26"/>
  <c r="AC177" i="26"/>
  <c r="AG177" i="26"/>
  <c r="AK177" i="26"/>
  <c r="AO177" i="26"/>
  <c r="AS177" i="26"/>
  <c r="AW177" i="26"/>
  <c r="BA177" i="26"/>
  <c r="F177" i="26"/>
  <c r="J177" i="26"/>
  <c r="N177" i="26"/>
  <c r="R177" i="26"/>
  <c r="V177" i="26"/>
  <c r="Z177" i="26"/>
  <c r="AD177" i="26"/>
  <c r="AH177" i="26"/>
  <c r="AL177" i="26"/>
  <c r="AP177" i="26"/>
  <c r="AT177" i="26"/>
  <c r="AX177" i="26"/>
  <c r="BB177" i="26"/>
  <c r="O177" i="26"/>
  <c r="AE177" i="26"/>
  <c r="AU177" i="26"/>
  <c r="S177" i="26"/>
  <c r="AI177" i="26"/>
  <c r="AY177" i="26"/>
  <c r="G177" i="26"/>
  <c r="W177" i="26"/>
  <c r="AM177" i="26"/>
  <c r="BC177" i="26"/>
  <c r="K177" i="26"/>
  <c r="AQ177" i="26"/>
  <c r="AA177" i="26"/>
  <c r="F174" i="26"/>
  <c r="J174" i="26"/>
  <c r="N174" i="26"/>
  <c r="R174" i="26"/>
  <c r="V174" i="26"/>
  <c r="Z174" i="26"/>
  <c r="AD174" i="26"/>
  <c r="AH174" i="26"/>
  <c r="AL174" i="26"/>
  <c r="AP174" i="26"/>
  <c r="AT174" i="26"/>
  <c r="AX174" i="26"/>
  <c r="BB174" i="26"/>
  <c r="G174" i="26"/>
  <c r="K174" i="26"/>
  <c r="O174" i="26"/>
  <c r="S174" i="26"/>
  <c r="W174" i="26"/>
  <c r="AA174" i="26"/>
  <c r="AE174" i="26"/>
  <c r="AI174" i="26"/>
  <c r="AM174" i="26"/>
  <c r="AQ174" i="26"/>
  <c r="AU174" i="26"/>
  <c r="AY174" i="26"/>
  <c r="BC174" i="26"/>
  <c r="H174" i="26"/>
  <c r="L174" i="26"/>
  <c r="P174" i="26"/>
  <c r="T174" i="26"/>
  <c r="X174" i="26"/>
  <c r="AB174" i="26"/>
  <c r="AF174" i="26"/>
  <c r="AJ174" i="26"/>
  <c r="AN174" i="26"/>
  <c r="AR174" i="26"/>
  <c r="AV174" i="26"/>
  <c r="AZ174" i="26"/>
  <c r="U174" i="26"/>
  <c r="AK174" i="26"/>
  <c r="BA174" i="26"/>
  <c r="I174" i="26"/>
  <c r="Y174" i="26"/>
  <c r="AO174" i="26"/>
  <c r="M174" i="26"/>
  <c r="AC174" i="26"/>
  <c r="AS174" i="26"/>
  <c r="Q174" i="26"/>
  <c r="AG174" i="26"/>
  <c r="AW174" i="26"/>
  <c r="F168" i="26"/>
  <c r="J168" i="26"/>
  <c r="N168" i="26"/>
  <c r="R168" i="26"/>
  <c r="V168" i="26"/>
  <c r="Z168" i="26"/>
  <c r="AD168" i="26"/>
  <c r="AH168" i="26"/>
  <c r="AL168" i="26"/>
  <c r="AP168" i="26"/>
  <c r="AT168" i="26"/>
  <c r="AX168" i="26"/>
  <c r="BB168" i="26"/>
  <c r="G168" i="26"/>
  <c r="K168" i="26"/>
  <c r="O168" i="26"/>
  <c r="S168" i="26"/>
  <c r="W168" i="26"/>
  <c r="AA168" i="26"/>
  <c r="AE168" i="26"/>
  <c r="AI168" i="26"/>
  <c r="AM168" i="26"/>
  <c r="AQ168" i="26"/>
  <c r="AU168" i="26"/>
  <c r="AY168" i="26"/>
  <c r="BC168" i="26"/>
  <c r="H168" i="26"/>
  <c r="L168" i="26"/>
  <c r="P168" i="26"/>
  <c r="T168" i="26"/>
  <c r="X168" i="26"/>
  <c r="AB168" i="26"/>
  <c r="AF168" i="26"/>
  <c r="AJ168" i="26"/>
  <c r="AN168" i="26"/>
  <c r="AR168" i="26"/>
  <c r="AV168" i="26"/>
  <c r="AZ168" i="26"/>
  <c r="Q168" i="26"/>
  <c r="AG168" i="26"/>
  <c r="AW168" i="26"/>
  <c r="U168" i="26"/>
  <c r="AK168" i="26"/>
  <c r="BA168" i="26"/>
  <c r="I168" i="26"/>
  <c r="Y168" i="26"/>
  <c r="AO168" i="26"/>
  <c r="M168" i="26"/>
  <c r="AS168" i="26"/>
  <c r="AC168" i="26"/>
  <c r="H226" i="26"/>
  <c r="L226" i="26"/>
  <c r="P226" i="26"/>
  <c r="T226" i="26"/>
  <c r="X226" i="26"/>
  <c r="AB226" i="26"/>
  <c r="AF226" i="26"/>
  <c r="AJ226" i="26"/>
  <c r="AN226" i="26"/>
  <c r="AR226" i="26"/>
  <c r="AV226" i="26"/>
  <c r="AZ226" i="26"/>
  <c r="I226" i="26"/>
  <c r="M226" i="26"/>
  <c r="Q226" i="26"/>
  <c r="U226" i="26"/>
  <c r="Y226" i="26"/>
  <c r="AC226" i="26"/>
  <c r="AG226" i="26"/>
  <c r="AK226" i="26"/>
  <c r="AO226" i="26"/>
  <c r="AS226" i="26"/>
  <c r="AW226" i="26"/>
  <c r="BA226" i="26"/>
  <c r="F226" i="26"/>
  <c r="J226" i="26"/>
  <c r="N226" i="26"/>
  <c r="R226" i="26"/>
  <c r="V226" i="26"/>
  <c r="Z226" i="26"/>
  <c r="AD226" i="26"/>
  <c r="AH226" i="26"/>
  <c r="AL226" i="26"/>
  <c r="AP226" i="26"/>
  <c r="AT226" i="26"/>
  <c r="AX226" i="26"/>
  <c r="BB226" i="26"/>
  <c r="K226" i="26"/>
  <c r="AA226" i="26"/>
  <c r="AQ226" i="26"/>
  <c r="G226" i="26"/>
  <c r="BC226" i="26"/>
  <c r="O226" i="26"/>
  <c r="AE226" i="26"/>
  <c r="AU226" i="26"/>
  <c r="W226" i="26"/>
  <c r="S226" i="26"/>
  <c r="AI226" i="26"/>
  <c r="AY226" i="26"/>
  <c r="AM226" i="26"/>
  <c r="H136" i="26"/>
  <c r="L136" i="26"/>
  <c r="P136" i="26"/>
  <c r="T136" i="26"/>
  <c r="X136" i="26"/>
  <c r="AB136" i="26"/>
  <c r="AF136" i="26"/>
  <c r="AJ136" i="26"/>
  <c r="AN136" i="26"/>
  <c r="AR136" i="26"/>
  <c r="AV136" i="26"/>
  <c r="AZ136" i="26"/>
  <c r="I136" i="26"/>
  <c r="M136" i="26"/>
  <c r="Q136" i="26"/>
  <c r="U136" i="26"/>
  <c r="Y136" i="26"/>
  <c r="AC136" i="26"/>
  <c r="AG136" i="26"/>
  <c r="AK136" i="26"/>
  <c r="AO136" i="26"/>
  <c r="AS136" i="26"/>
  <c r="AW136" i="26"/>
  <c r="BA136" i="26"/>
  <c r="F136" i="26"/>
  <c r="J136" i="26"/>
  <c r="N136" i="26"/>
  <c r="R136" i="26"/>
  <c r="V136" i="26"/>
  <c r="Z136" i="26"/>
  <c r="AD136" i="26"/>
  <c r="AH136" i="26"/>
  <c r="AL136" i="26"/>
  <c r="AP136" i="26"/>
  <c r="AT136" i="26"/>
  <c r="AX136" i="26"/>
  <c r="BB136" i="26"/>
  <c r="G136" i="26"/>
  <c r="W136" i="26"/>
  <c r="AM136" i="26"/>
  <c r="BC136" i="26"/>
  <c r="O136" i="26"/>
  <c r="AE136" i="26"/>
  <c r="AU136" i="26"/>
  <c r="AI136" i="26"/>
  <c r="K136" i="26"/>
  <c r="AQ136" i="26"/>
  <c r="S136" i="26"/>
  <c r="AY136" i="26"/>
  <c r="AA136" i="26"/>
  <c r="H199" i="26"/>
  <c r="L199" i="26"/>
  <c r="P199" i="26"/>
  <c r="T199" i="26"/>
  <c r="X199" i="26"/>
  <c r="AB199" i="26"/>
  <c r="AF199" i="26"/>
  <c r="AJ199" i="26"/>
  <c r="AN199" i="26"/>
  <c r="AR199" i="26"/>
  <c r="AV199" i="26"/>
  <c r="AZ199" i="26"/>
  <c r="I199" i="26"/>
  <c r="M199" i="26"/>
  <c r="Q199" i="26"/>
  <c r="U199" i="26"/>
  <c r="Y199" i="26"/>
  <c r="AC199" i="26"/>
  <c r="AG199" i="26"/>
  <c r="AK199" i="26"/>
  <c r="AO199" i="26"/>
  <c r="AS199" i="26"/>
  <c r="AW199" i="26"/>
  <c r="BA199" i="26"/>
  <c r="F199" i="26"/>
  <c r="J199" i="26"/>
  <c r="N199" i="26"/>
  <c r="R199" i="26"/>
  <c r="V199" i="26"/>
  <c r="Z199" i="26"/>
  <c r="AD199" i="26"/>
  <c r="AH199" i="26"/>
  <c r="AL199" i="26"/>
  <c r="AP199" i="26"/>
  <c r="AT199" i="26"/>
  <c r="AX199" i="26"/>
  <c r="BB199" i="26"/>
  <c r="S199" i="26"/>
  <c r="AI199" i="26"/>
  <c r="AY199" i="26"/>
  <c r="G199" i="26"/>
  <c r="W199" i="26"/>
  <c r="AM199" i="26"/>
  <c r="BC199" i="26"/>
  <c r="K199" i="26"/>
  <c r="AA199" i="26"/>
  <c r="AQ199" i="26"/>
  <c r="AU199" i="26"/>
  <c r="AE199" i="26"/>
  <c r="O199" i="26"/>
  <c r="H160" i="26"/>
  <c r="L160" i="26"/>
  <c r="P160" i="26"/>
  <c r="T160" i="26"/>
  <c r="X160" i="26"/>
  <c r="AB160" i="26"/>
  <c r="AF160" i="26"/>
  <c r="AJ160" i="26"/>
  <c r="AN160" i="26"/>
  <c r="AR160" i="26"/>
  <c r="AV160" i="26"/>
  <c r="AZ160" i="26"/>
  <c r="I160" i="26"/>
  <c r="M160" i="26"/>
  <c r="Q160" i="26"/>
  <c r="U160" i="26"/>
  <c r="Y160" i="26"/>
  <c r="AC160" i="26"/>
  <c r="AG160" i="26"/>
  <c r="AK160" i="26"/>
  <c r="AO160" i="26"/>
  <c r="AS160" i="26"/>
  <c r="AW160" i="26"/>
  <c r="BA160" i="26"/>
  <c r="F160" i="26"/>
  <c r="J160" i="26"/>
  <c r="N160" i="26"/>
  <c r="R160" i="26"/>
  <c r="V160" i="26"/>
  <c r="Z160" i="26"/>
  <c r="AD160" i="26"/>
  <c r="AH160" i="26"/>
  <c r="AL160" i="26"/>
  <c r="AP160" i="26"/>
  <c r="AT160" i="26"/>
  <c r="AX160" i="26"/>
  <c r="BB160" i="26"/>
  <c r="G160" i="26"/>
  <c r="W160" i="26"/>
  <c r="AM160" i="26"/>
  <c r="BC160" i="26"/>
  <c r="O160" i="26"/>
  <c r="AE160" i="26"/>
  <c r="AU160" i="26"/>
  <c r="S160" i="26"/>
  <c r="AY160" i="26"/>
  <c r="AA160" i="26"/>
  <c r="AI160" i="26"/>
  <c r="K160" i="26"/>
  <c r="AQ160" i="26"/>
  <c r="F208" i="26"/>
  <c r="J208" i="26"/>
  <c r="N208" i="26"/>
  <c r="R208" i="26"/>
  <c r="V208" i="26"/>
  <c r="Z208" i="26"/>
  <c r="AD208" i="26"/>
  <c r="AH208" i="26"/>
  <c r="AL208" i="26"/>
  <c r="AP208" i="26"/>
  <c r="AT208" i="26"/>
  <c r="AX208" i="26"/>
  <c r="BB208" i="26"/>
  <c r="G208" i="26"/>
  <c r="K208" i="26"/>
  <c r="O208" i="26"/>
  <c r="S208" i="26"/>
  <c r="W208" i="26"/>
  <c r="AA208" i="26"/>
  <c r="AE208" i="26"/>
  <c r="AI208" i="26"/>
  <c r="AM208" i="26"/>
  <c r="AQ208" i="26"/>
  <c r="AU208" i="26"/>
  <c r="AY208" i="26"/>
  <c r="BC208" i="26"/>
  <c r="H208" i="26"/>
  <c r="L208" i="26"/>
  <c r="P208" i="26"/>
  <c r="T208" i="26"/>
  <c r="X208" i="26"/>
  <c r="AB208" i="26"/>
  <c r="AF208" i="26"/>
  <c r="AJ208" i="26"/>
  <c r="AN208" i="26"/>
  <c r="AR208" i="26"/>
  <c r="AV208" i="26"/>
  <c r="AZ208" i="26"/>
  <c r="Q208" i="26"/>
  <c r="AG208" i="26"/>
  <c r="AW208" i="26"/>
  <c r="U208" i="26"/>
  <c r="AK208" i="26"/>
  <c r="BA208" i="26"/>
  <c r="I208" i="26"/>
  <c r="Y208" i="26"/>
  <c r="AO208" i="26"/>
  <c r="AS208" i="26"/>
  <c r="AC208" i="26"/>
  <c r="M208" i="26"/>
  <c r="F184" i="26"/>
  <c r="J184" i="26"/>
  <c r="N184" i="26"/>
  <c r="R184" i="26"/>
  <c r="V184" i="26"/>
  <c r="Z184" i="26"/>
  <c r="AD184" i="26"/>
  <c r="AH184" i="26"/>
  <c r="AL184" i="26"/>
  <c r="AP184" i="26"/>
  <c r="AT184" i="26"/>
  <c r="AX184" i="26"/>
  <c r="BB184" i="26"/>
  <c r="G184" i="26"/>
  <c r="K184" i="26"/>
  <c r="O184" i="26"/>
  <c r="S184" i="26"/>
  <c r="W184" i="26"/>
  <c r="AA184" i="26"/>
  <c r="AE184" i="26"/>
  <c r="AI184" i="26"/>
  <c r="AM184" i="26"/>
  <c r="AQ184" i="26"/>
  <c r="AU184" i="26"/>
  <c r="AY184" i="26"/>
  <c r="BC184" i="26"/>
  <c r="H184" i="26"/>
  <c r="L184" i="26"/>
  <c r="P184" i="26"/>
  <c r="T184" i="26"/>
  <c r="X184" i="26"/>
  <c r="AB184" i="26"/>
  <c r="AF184" i="26"/>
  <c r="AJ184" i="26"/>
  <c r="AN184" i="26"/>
  <c r="AR184" i="26"/>
  <c r="AV184" i="26"/>
  <c r="AZ184" i="26"/>
  <c r="Q184" i="26"/>
  <c r="AG184" i="26"/>
  <c r="AW184" i="26"/>
  <c r="U184" i="26"/>
  <c r="AK184" i="26"/>
  <c r="BA184" i="26"/>
  <c r="I184" i="26"/>
  <c r="Y184" i="26"/>
  <c r="AO184" i="26"/>
  <c r="AC184" i="26"/>
  <c r="M184" i="26"/>
  <c r="AS184" i="26"/>
  <c r="H234" i="26"/>
  <c r="L234" i="26"/>
  <c r="P234" i="26"/>
  <c r="T234" i="26"/>
  <c r="X234" i="26"/>
  <c r="AB234" i="26"/>
  <c r="AF234" i="26"/>
  <c r="AJ234" i="26"/>
  <c r="AN234" i="26"/>
  <c r="AR234" i="26"/>
  <c r="AV234" i="26"/>
  <c r="AZ234" i="26"/>
  <c r="I234" i="26"/>
  <c r="M234" i="26"/>
  <c r="Q234" i="26"/>
  <c r="U234" i="26"/>
  <c r="Y234" i="26"/>
  <c r="AC234" i="26"/>
  <c r="AG234" i="26"/>
  <c r="AK234" i="26"/>
  <c r="AO234" i="26"/>
  <c r="AS234" i="26"/>
  <c r="AW234" i="26"/>
  <c r="BA234" i="26"/>
  <c r="F234" i="26"/>
  <c r="J234" i="26"/>
  <c r="N234" i="26"/>
  <c r="R234" i="26"/>
  <c r="V234" i="26"/>
  <c r="Z234" i="26"/>
  <c r="AD234" i="26"/>
  <c r="AH234" i="26"/>
  <c r="AL234" i="26"/>
  <c r="AP234" i="26"/>
  <c r="AT234" i="26"/>
  <c r="AX234" i="26"/>
  <c r="BB234" i="26"/>
  <c r="K234" i="26"/>
  <c r="AA234" i="26"/>
  <c r="AQ234" i="26"/>
  <c r="AM234" i="26"/>
  <c r="O234" i="26"/>
  <c r="AE234" i="26"/>
  <c r="AU234" i="26"/>
  <c r="W234" i="26"/>
  <c r="S234" i="26"/>
  <c r="AI234" i="26"/>
  <c r="AY234" i="26"/>
  <c r="G234" i="26"/>
  <c r="BC234" i="26"/>
  <c r="H197" i="26"/>
  <c r="L197" i="26"/>
  <c r="P197" i="26"/>
  <c r="T197" i="26"/>
  <c r="X197" i="26"/>
  <c r="AB197" i="26"/>
  <c r="AF197" i="26"/>
  <c r="AJ197" i="26"/>
  <c r="AN197" i="26"/>
  <c r="AR197" i="26"/>
  <c r="AV197" i="26"/>
  <c r="AZ197" i="26"/>
  <c r="I197" i="26"/>
  <c r="M197" i="26"/>
  <c r="Q197" i="26"/>
  <c r="U197" i="26"/>
  <c r="Y197" i="26"/>
  <c r="AC197" i="26"/>
  <c r="AG197" i="26"/>
  <c r="AK197" i="26"/>
  <c r="AO197" i="26"/>
  <c r="AS197" i="26"/>
  <c r="AW197" i="26"/>
  <c r="BA197" i="26"/>
  <c r="F197" i="26"/>
  <c r="J197" i="26"/>
  <c r="N197" i="26"/>
  <c r="R197" i="26"/>
  <c r="V197" i="26"/>
  <c r="Z197" i="26"/>
  <c r="AD197" i="26"/>
  <c r="AH197" i="26"/>
  <c r="AL197" i="26"/>
  <c r="AP197" i="26"/>
  <c r="AT197" i="26"/>
  <c r="AX197" i="26"/>
  <c r="BB197" i="26"/>
  <c r="G197" i="26"/>
  <c r="W197" i="26"/>
  <c r="AM197" i="26"/>
  <c r="BC197" i="26"/>
  <c r="K197" i="26"/>
  <c r="AA197" i="26"/>
  <c r="AQ197" i="26"/>
  <c r="O197" i="26"/>
  <c r="AE197" i="26"/>
  <c r="AU197" i="26"/>
  <c r="S197" i="26"/>
  <c r="AI197" i="26"/>
  <c r="AY197" i="26"/>
  <c r="F192" i="26"/>
  <c r="J192" i="26"/>
  <c r="N192" i="26"/>
  <c r="R192" i="26"/>
  <c r="V192" i="26"/>
  <c r="Z192" i="26"/>
  <c r="AD192" i="26"/>
  <c r="AH192" i="26"/>
  <c r="AL192" i="26"/>
  <c r="AP192" i="26"/>
  <c r="AT192" i="26"/>
  <c r="AX192" i="26"/>
  <c r="BB192" i="26"/>
  <c r="G192" i="26"/>
  <c r="K192" i="26"/>
  <c r="O192" i="26"/>
  <c r="S192" i="26"/>
  <c r="W192" i="26"/>
  <c r="AA192" i="26"/>
  <c r="AE192" i="26"/>
  <c r="AI192" i="26"/>
  <c r="AM192" i="26"/>
  <c r="AQ192" i="26"/>
  <c r="AU192" i="26"/>
  <c r="AY192" i="26"/>
  <c r="BC192" i="26"/>
  <c r="H192" i="26"/>
  <c r="L192" i="26"/>
  <c r="P192" i="26"/>
  <c r="T192" i="26"/>
  <c r="X192" i="26"/>
  <c r="AB192" i="26"/>
  <c r="AF192" i="26"/>
  <c r="AJ192" i="26"/>
  <c r="AN192" i="26"/>
  <c r="AR192" i="26"/>
  <c r="AV192" i="26"/>
  <c r="AZ192" i="26"/>
  <c r="Q192" i="26"/>
  <c r="AG192" i="26"/>
  <c r="AW192" i="26"/>
  <c r="U192" i="26"/>
  <c r="AK192" i="26"/>
  <c r="BA192" i="26"/>
  <c r="I192" i="26"/>
  <c r="Y192" i="26"/>
  <c r="AO192" i="26"/>
  <c r="M192" i="26"/>
  <c r="AC192" i="26"/>
  <c r="AS192" i="26"/>
  <c r="F186" i="26"/>
  <c r="J186" i="26"/>
  <c r="N186" i="26"/>
  <c r="R186" i="26"/>
  <c r="V186" i="26"/>
  <c r="Z186" i="26"/>
  <c r="AD186" i="26"/>
  <c r="AH186" i="26"/>
  <c r="AL186" i="26"/>
  <c r="AP186" i="26"/>
  <c r="AT186" i="26"/>
  <c r="AX186" i="26"/>
  <c r="BB186" i="26"/>
  <c r="G186" i="26"/>
  <c r="K186" i="26"/>
  <c r="O186" i="26"/>
  <c r="S186" i="26"/>
  <c r="W186" i="26"/>
  <c r="AA186" i="26"/>
  <c r="AE186" i="26"/>
  <c r="AI186" i="26"/>
  <c r="AM186" i="26"/>
  <c r="AQ186" i="26"/>
  <c r="AU186" i="26"/>
  <c r="AY186" i="26"/>
  <c r="BC186" i="26"/>
  <c r="H186" i="26"/>
  <c r="L186" i="26"/>
  <c r="P186" i="26"/>
  <c r="T186" i="26"/>
  <c r="X186" i="26"/>
  <c r="AB186" i="26"/>
  <c r="AF186" i="26"/>
  <c r="AJ186" i="26"/>
  <c r="AN186" i="26"/>
  <c r="AR186" i="26"/>
  <c r="AV186" i="26"/>
  <c r="AZ186" i="26"/>
  <c r="M186" i="26"/>
  <c r="AC186" i="26"/>
  <c r="AS186" i="26"/>
  <c r="Q186" i="26"/>
  <c r="AG186" i="26"/>
  <c r="AW186" i="26"/>
  <c r="U186" i="26"/>
  <c r="AK186" i="26"/>
  <c r="BA186" i="26"/>
  <c r="I186" i="26"/>
  <c r="Y186" i="26"/>
  <c r="AO186" i="26"/>
  <c r="F141" i="26"/>
  <c r="J141" i="26"/>
  <c r="N141" i="26"/>
  <c r="R141" i="26"/>
  <c r="V141" i="26"/>
  <c r="Z141" i="26"/>
  <c r="AD141" i="26"/>
  <c r="AH141" i="26"/>
  <c r="AL141" i="26"/>
  <c r="AP141" i="26"/>
  <c r="AT141" i="26"/>
  <c r="AX141" i="26"/>
  <c r="BB141" i="26"/>
  <c r="G141" i="26"/>
  <c r="K141" i="26"/>
  <c r="O141" i="26"/>
  <c r="S141" i="26"/>
  <c r="W141" i="26"/>
  <c r="AA141" i="26"/>
  <c r="AE141" i="26"/>
  <c r="AI141" i="26"/>
  <c r="AM141" i="26"/>
  <c r="AQ141" i="26"/>
  <c r="AU141" i="26"/>
  <c r="AY141" i="26"/>
  <c r="BC141" i="26"/>
  <c r="H141" i="26"/>
  <c r="L141" i="26"/>
  <c r="P141" i="26"/>
  <c r="T141" i="26"/>
  <c r="X141" i="26"/>
  <c r="AB141" i="26"/>
  <c r="AF141" i="26"/>
  <c r="AJ141" i="26"/>
  <c r="AN141" i="26"/>
  <c r="AR141" i="26"/>
  <c r="AV141" i="26"/>
  <c r="AZ141" i="26"/>
  <c r="M141" i="26"/>
  <c r="AC141" i="26"/>
  <c r="AS141" i="26"/>
  <c r="U141" i="26"/>
  <c r="AK141" i="26"/>
  <c r="BA141" i="26"/>
  <c r="I141" i="26"/>
  <c r="AO141" i="26"/>
  <c r="Q141" i="26"/>
  <c r="AW141" i="26"/>
  <c r="Y141" i="26"/>
  <c r="AG141" i="26"/>
  <c r="H138" i="26"/>
  <c r="L138" i="26"/>
  <c r="P138" i="26"/>
  <c r="T138" i="26"/>
  <c r="X138" i="26"/>
  <c r="AB138" i="26"/>
  <c r="AF138" i="26"/>
  <c r="AJ138" i="26"/>
  <c r="AN138" i="26"/>
  <c r="AR138" i="26"/>
  <c r="AV138" i="26"/>
  <c r="AZ138" i="26"/>
  <c r="I138" i="26"/>
  <c r="M138" i="26"/>
  <c r="Q138" i="26"/>
  <c r="U138" i="26"/>
  <c r="Y138" i="26"/>
  <c r="AC138" i="26"/>
  <c r="AG138" i="26"/>
  <c r="AK138" i="26"/>
  <c r="AO138" i="26"/>
  <c r="AS138" i="26"/>
  <c r="AW138" i="26"/>
  <c r="BA138" i="26"/>
  <c r="F138" i="26"/>
  <c r="J138" i="26"/>
  <c r="N138" i="26"/>
  <c r="R138" i="26"/>
  <c r="V138" i="26"/>
  <c r="Z138" i="26"/>
  <c r="AD138" i="26"/>
  <c r="AH138" i="26"/>
  <c r="AL138" i="26"/>
  <c r="AP138" i="26"/>
  <c r="AT138" i="26"/>
  <c r="AX138" i="26"/>
  <c r="BB138" i="26"/>
  <c r="S138" i="26"/>
  <c r="AI138" i="26"/>
  <c r="AY138" i="26"/>
  <c r="K138" i="26"/>
  <c r="AA138" i="26"/>
  <c r="AQ138" i="26"/>
  <c r="AE138" i="26"/>
  <c r="G138" i="26"/>
  <c r="AM138" i="26"/>
  <c r="O138" i="26"/>
  <c r="AU138" i="26"/>
  <c r="W138" i="26"/>
  <c r="BC138" i="26"/>
  <c r="H250" i="26"/>
  <c r="L250" i="26"/>
  <c r="P250" i="26"/>
  <c r="T250" i="26"/>
  <c r="X250" i="26"/>
  <c r="AB250" i="26"/>
  <c r="AF250" i="26"/>
  <c r="AJ250" i="26"/>
  <c r="AN250" i="26"/>
  <c r="AR250" i="26"/>
  <c r="AV250" i="26"/>
  <c r="AZ250" i="26"/>
  <c r="I250" i="26"/>
  <c r="M250" i="26"/>
  <c r="Q250" i="26"/>
  <c r="U250" i="26"/>
  <c r="Y250" i="26"/>
  <c r="AC250" i="26"/>
  <c r="AG250" i="26"/>
  <c r="AK250" i="26"/>
  <c r="AO250" i="26"/>
  <c r="AS250" i="26"/>
  <c r="AW250" i="26"/>
  <c r="BA250" i="26"/>
  <c r="F250" i="26"/>
  <c r="J250" i="26"/>
  <c r="N250" i="26"/>
  <c r="R250" i="26"/>
  <c r="V250" i="26"/>
  <c r="Z250" i="26"/>
  <c r="AD250" i="26"/>
  <c r="AH250" i="26"/>
  <c r="AL250" i="26"/>
  <c r="AP250" i="26"/>
  <c r="AT250" i="26"/>
  <c r="AX250" i="26"/>
  <c r="BB250" i="26"/>
  <c r="K250" i="26"/>
  <c r="AA250" i="26"/>
  <c r="AQ250" i="26"/>
  <c r="W250" i="26"/>
  <c r="O250" i="26"/>
  <c r="AE250" i="26"/>
  <c r="AU250" i="26"/>
  <c r="G250" i="26"/>
  <c r="BC250" i="26"/>
  <c r="S250" i="26"/>
  <c r="AI250" i="26"/>
  <c r="AY250" i="26"/>
  <c r="AM250" i="26"/>
  <c r="H220" i="26"/>
  <c r="L220" i="26"/>
  <c r="P220" i="26"/>
  <c r="T220" i="26"/>
  <c r="X220" i="26"/>
  <c r="AB220" i="26"/>
  <c r="AF220" i="26"/>
  <c r="AJ220" i="26"/>
  <c r="AN220" i="26"/>
  <c r="AR220" i="26"/>
  <c r="AV220" i="26"/>
  <c r="AZ220" i="26"/>
  <c r="I220" i="26"/>
  <c r="M220" i="26"/>
  <c r="Q220" i="26"/>
  <c r="U220" i="26"/>
  <c r="Y220" i="26"/>
  <c r="AC220" i="26"/>
  <c r="AG220" i="26"/>
  <c r="AK220" i="26"/>
  <c r="AO220" i="26"/>
  <c r="AS220" i="26"/>
  <c r="AW220" i="26"/>
  <c r="BA220" i="26"/>
  <c r="F220" i="26"/>
  <c r="J220" i="26"/>
  <c r="N220" i="26"/>
  <c r="R220" i="26"/>
  <c r="V220" i="26"/>
  <c r="Z220" i="26"/>
  <c r="AD220" i="26"/>
  <c r="AH220" i="26"/>
  <c r="AL220" i="26"/>
  <c r="AP220" i="26"/>
  <c r="AT220" i="26"/>
  <c r="AX220" i="26"/>
  <c r="BB220" i="26"/>
  <c r="G220" i="26"/>
  <c r="W220" i="26"/>
  <c r="AM220" i="26"/>
  <c r="BC220" i="26"/>
  <c r="AY220" i="26"/>
  <c r="K220" i="26"/>
  <c r="AA220" i="26"/>
  <c r="AQ220" i="26"/>
  <c r="S220" i="26"/>
  <c r="O220" i="26"/>
  <c r="AE220" i="26"/>
  <c r="AU220" i="26"/>
  <c r="AI220" i="26"/>
  <c r="F210" i="26"/>
  <c r="J210" i="26"/>
  <c r="N210" i="26"/>
  <c r="R210" i="26"/>
  <c r="V210" i="26"/>
  <c r="Z210" i="26"/>
  <c r="AD210" i="26"/>
  <c r="AH210" i="26"/>
  <c r="AL210" i="26"/>
  <c r="AP210" i="26"/>
  <c r="AT210" i="26"/>
  <c r="AX210" i="26"/>
  <c r="BB210" i="26"/>
  <c r="G210" i="26"/>
  <c r="K210" i="26"/>
  <c r="O210" i="26"/>
  <c r="S210" i="26"/>
  <c r="W210" i="26"/>
  <c r="AA210" i="26"/>
  <c r="AE210" i="26"/>
  <c r="AI210" i="26"/>
  <c r="AM210" i="26"/>
  <c r="AQ210" i="26"/>
  <c r="AU210" i="26"/>
  <c r="AY210" i="26"/>
  <c r="BC210" i="26"/>
  <c r="H210" i="26"/>
  <c r="P210" i="26"/>
  <c r="X210" i="26"/>
  <c r="AF210" i="26"/>
  <c r="AN210" i="26"/>
  <c r="AV210" i="26"/>
  <c r="I210" i="26"/>
  <c r="Q210" i="26"/>
  <c r="Y210" i="26"/>
  <c r="AG210" i="26"/>
  <c r="AO210" i="26"/>
  <c r="AW210" i="26"/>
  <c r="L210" i="26"/>
  <c r="T210" i="26"/>
  <c r="AB210" i="26"/>
  <c r="AJ210" i="26"/>
  <c r="AR210" i="26"/>
  <c r="AZ210" i="26"/>
  <c r="AC210" i="26"/>
  <c r="BA210" i="26"/>
  <c r="AK210" i="26"/>
  <c r="U210" i="26"/>
  <c r="M210" i="26"/>
  <c r="AS210" i="26"/>
  <c r="F155" i="26"/>
  <c r="J155" i="26"/>
  <c r="N155" i="26"/>
  <c r="R155" i="26"/>
  <c r="V155" i="26"/>
  <c r="Z155" i="26"/>
  <c r="AD155" i="26"/>
  <c r="AH155" i="26"/>
  <c r="AL155" i="26"/>
  <c r="AP155" i="26"/>
  <c r="AT155" i="26"/>
  <c r="AX155" i="26"/>
  <c r="BB155" i="26"/>
  <c r="G155" i="26"/>
  <c r="K155" i="26"/>
  <c r="O155" i="26"/>
  <c r="S155" i="26"/>
  <c r="W155" i="26"/>
  <c r="AA155" i="26"/>
  <c r="AE155" i="26"/>
  <c r="AI155" i="26"/>
  <c r="AM155" i="26"/>
  <c r="AQ155" i="26"/>
  <c r="AU155" i="26"/>
  <c r="AY155" i="26"/>
  <c r="BC155" i="26"/>
  <c r="H155" i="26"/>
  <c r="L155" i="26"/>
  <c r="P155" i="26"/>
  <c r="T155" i="26"/>
  <c r="X155" i="26"/>
  <c r="AB155" i="26"/>
  <c r="AF155" i="26"/>
  <c r="AJ155" i="26"/>
  <c r="AN155" i="26"/>
  <c r="AR155" i="26"/>
  <c r="AV155" i="26"/>
  <c r="AZ155" i="26"/>
  <c r="Q155" i="26"/>
  <c r="AG155" i="26"/>
  <c r="AW155" i="26"/>
  <c r="I155" i="26"/>
  <c r="Y155" i="26"/>
  <c r="AO155" i="26"/>
  <c r="M155" i="26"/>
  <c r="AS155" i="26"/>
  <c r="U155" i="26"/>
  <c r="BA155" i="26"/>
  <c r="AC155" i="26"/>
  <c r="AK155" i="26"/>
  <c r="F245" i="26"/>
  <c r="J245" i="26"/>
  <c r="N245" i="26"/>
  <c r="R245" i="26"/>
  <c r="V245" i="26"/>
  <c r="Z245" i="26"/>
  <c r="AD245" i="26"/>
  <c r="AH245" i="26"/>
  <c r="AL245" i="26"/>
  <c r="AP245" i="26"/>
  <c r="AT245" i="26"/>
  <c r="AX245" i="26"/>
  <c r="BB245" i="26"/>
  <c r="G245" i="26"/>
  <c r="K245" i="26"/>
  <c r="O245" i="26"/>
  <c r="S245" i="26"/>
  <c r="W245" i="26"/>
  <c r="AA245" i="26"/>
  <c r="AE245" i="26"/>
  <c r="AI245" i="26"/>
  <c r="AM245" i="26"/>
  <c r="AQ245" i="26"/>
  <c r="AU245" i="26"/>
  <c r="AY245" i="26"/>
  <c r="BC245" i="26"/>
  <c r="H245" i="26"/>
  <c r="L245" i="26"/>
  <c r="P245" i="26"/>
  <c r="T245" i="26"/>
  <c r="X245" i="26"/>
  <c r="AB245" i="26"/>
  <c r="AF245" i="26"/>
  <c r="AJ245" i="26"/>
  <c r="AN245" i="26"/>
  <c r="AR245" i="26"/>
  <c r="AV245" i="26"/>
  <c r="AZ245" i="26"/>
  <c r="U245" i="26"/>
  <c r="AK245" i="26"/>
  <c r="BA245" i="26"/>
  <c r="Q245" i="26"/>
  <c r="AW245" i="26"/>
  <c r="I245" i="26"/>
  <c r="Y245" i="26"/>
  <c r="AO245" i="26"/>
  <c r="AG245" i="26"/>
  <c r="M245" i="26"/>
  <c r="AC245" i="26"/>
  <c r="AS245" i="26"/>
  <c r="F182" i="26"/>
  <c r="J182" i="26"/>
  <c r="N182" i="26"/>
  <c r="R182" i="26"/>
  <c r="V182" i="26"/>
  <c r="Z182" i="26"/>
  <c r="AD182" i="26"/>
  <c r="AH182" i="26"/>
  <c r="AL182" i="26"/>
  <c r="AP182" i="26"/>
  <c r="AT182" i="26"/>
  <c r="AX182" i="26"/>
  <c r="BB182" i="26"/>
  <c r="G182" i="26"/>
  <c r="K182" i="26"/>
  <c r="O182" i="26"/>
  <c r="S182" i="26"/>
  <c r="W182" i="26"/>
  <c r="AA182" i="26"/>
  <c r="AE182" i="26"/>
  <c r="AI182" i="26"/>
  <c r="AM182" i="26"/>
  <c r="AQ182" i="26"/>
  <c r="AU182" i="26"/>
  <c r="AY182" i="26"/>
  <c r="BC182" i="26"/>
  <c r="H182" i="26"/>
  <c r="L182" i="26"/>
  <c r="P182" i="26"/>
  <c r="T182" i="26"/>
  <c r="X182" i="26"/>
  <c r="AB182" i="26"/>
  <c r="AF182" i="26"/>
  <c r="AJ182" i="26"/>
  <c r="AN182" i="26"/>
  <c r="AR182" i="26"/>
  <c r="AV182" i="26"/>
  <c r="AZ182" i="26"/>
  <c r="U182" i="26"/>
  <c r="AK182" i="26"/>
  <c r="BA182" i="26"/>
  <c r="I182" i="26"/>
  <c r="Y182" i="26"/>
  <c r="AO182" i="26"/>
  <c r="M182" i="26"/>
  <c r="AC182" i="26"/>
  <c r="AS182" i="26"/>
  <c r="Q182" i="26"/>
  <c r="AG182" i="26"/>
  <c r="AW182" i="26"/>
  <c r="F188" i="26"/>
  <c r="J188" i="26"/>
  <c r="N188" i="26"/>
  <c r="R188" i="26"/>
  <c r="V188" i="26"/>
  <c r="Z188" i="26"/>
  <c r="AD188" i="26"/>
  <c r="AH188" i="26"/>
  <c r="AL188" i="26"/>
  <c r="AP188" i="26"/>
  <c r="AT188" i="26"/>
  <c r="AX188" i="26"/>
  <c r="BB188" i="26"/>
  <c r="G188" i="26"/>
  <c r="K188" i="26"/>
  <c r="O188" i="26"/>
  <c r="S188" i="26"/>
  <c r="W188" i="26"/>
  <c r="AA188" i="26"/>
  <c r="AE188" i="26"/>
  <c r="AI188" i="26"/>
  <c r="AM188" i="26"/>
  <c r="AQ188" i="26"/>
  <c r="AU188" i="26"/>
  <c r="AY188" i="26"/>
  <c r="BC188" i="26"/>
  <c r="H188" i="26"/>
  <c r="L188" i="26"/>
  <c r="P188" i="26"/>
  <c r="T188" i="26"/>
  <c r="X188" i="26"/>
  <c r="AB188" i="26"/>
  <c r="AF188" i="26"/>
  <c r="AJ188" i="26"/>
  <c r="AN188" i="26"/>
  <c r="AR188" i="26"/>
  <c r="AV188" i="26"/>
  <c r="AZ188" i="26"/>
  <c r="I188" i="26"/>
  <c r="Y188" i="26"/>
  <c r="AO188" i="26"/>
  <c r="M188" i="26"/>
  <c r="AC188" i="26"/>
  <c r="AS188" i="26"/>
  <c r="Q188" i="26"/>
  <c r="AG188" i="26"/>
  <c r="AW188" i="26"/>
  <c r="U188" i="26"/>
  <c r="AK188" i="26"/>
  <c r="BA188" i="26"/>
  <c r="H181" i="26"/>
  <c r="L181" i="26"/>
  <c r="P181" i="26"/>
  <c r="T181" i="26"/>
  <c r="X181" i="26"/>
  <c r="AB181" i="26"/>
  <c r="AF181" i="26"/>
  <c r="AJ181" i="26"/>
  <c r="AN181" i="26"/>
  <c r="AR181" i="26"/>
  <c r="AV181" i="26"/>
  <c r="AZ181" i="26"/>
  <c r="I181" i="26"/>
  <c r="M181" i="26"/>
  <c r="Q181" i="26"/>
  <c r="U181" i="26"/>
  <c r="Y181" i="26"/>
  <c r="AC181" i="26"/>
  <c r="AG181" i="26"/>
  <c r="AK181" i="26"/>
  <c r="AO181" i="26"/>
  <c r="AS181" i="26"/>
  <c r="AW181" i="26"/>
  <c r="BA181" i="26"/>
  <c r="F181" i="26"/>
  <c r="J181" i="26"/>
  <c r="N181" i="26"/>
  <c r="R181" i="26"/>
  <c r="V181" i="26"/>
  <c r="Z181" i="26"/>
  <c r="AD181" i="26"/>
  <c r="AH181" i="26"/>
  <c r="AL181" i="26"/>
  <c r="AP181" i="26"/>
  <c r="AT181" i="26"/>
  <c r="AX181" i="26"/>
  <c r="BB181" i="26"/>
  <c r="G181" i="26"/>
  <c r="W181" i="26"/>
  <c r="AM181" i="26"/>
  <c r="BC181" i="26"/>
  <c r="K181" i="26"/>
  <c r="AA181" i="26"/>
  <c r="AQ181" i="26"/>
  <c r="O181" i="26"/>
  <c r="AE181" i="26"/>
  <c r="AU181" i="26"/>
  <c r="AY181" i="26"/>
  <c r="AI181" i="26"/>
  <c r="S181" i="26"/>
  <c r="F157" i="26"/>
  <c r="J157" i="26"/>
  <c r="N157" i="26"/>
  <c r="R157" i="26"/>
  <c r="V157" i="26"/>
  <c r="Z157" i="26"/>
  <c r="AD157" i="26"/>
  <c r="AH157" i="26"/>
  <c r="AL157" i="26"/>
  <c r="AP157" i="26"/>
  <c r="AT157" i="26"/>
  <c r="AX157" i="26"/>
  <c r="BB157" i="26"/>
  <c r="G157" i="26"/>
  <c r="K157" i="26"/>
  <c r="O157" i="26"/>
  <c r="S157" i="26"/>
  <c r="W157" i="26"/>
  <c r="AA157" i="26"/>
  <c r="AE157" i="26"/>
  <c r="AI157" i="26"/>
  <c r="AM157" i="26"/>
  <c r="AQ157" i="26"/>
  <c r="AU157" i="26"/>
  <c r="AY157" i="26"/>
  <c r="BC157" i="26"/>
  <c r="H157" i="26"/>
  <c r="L157" i="26"/>
  <c r="P157" i="26"/>
  <c r="T157" i="26"/>
  <c r="X157" i="26"/>
  <c r="AB157" i="26"/>
  <c r="AF157" i="26"/>
  <c r="AJ157" i="26"/>
  <c r="AN157" i="26"/>
  <c r="AR157" i="26"/>
  <c r="AV157" i="26"/>
  <c r="AZ157" i="26"/>
  <c r="M157" i="26"/>
  <c r="AC157" i="26"/>
  <c r="AS157" i="26"/>
  <c r="U157" i="26"/>
  <c r="AK157" i="26"/>
  <c r="BA157" i="26"/>
  <c r="I157" i="26"/>
  <c r="AO157" i="26"/>
  <c r="Q157" i="26"/>
  <c r="AW157" i="26"/>
  <c r="Y157" i="26"/>
  <c r="AG157" i="26"/>
  <c r="H216" i="26"/>
  <c r="L216" i="26"/>
  <c r="P216" i="26"/>
  <c r="T216" i="26"/>
  <c r="X216" i="26"/>
  <c r="AB216" i="26"/>
  <c r="AF216" i="26"/>
  <c r="AJ216" i="26"/>
  <c r="AN216" i="26"/>
  <c r="AR216" i="26"/>
  <c r="AV216" i="26"/>
  <c r="AZ216" i="26"/>
  <c r="I216" i="26"/>
  <c r="M216" i="26"/>
  <c r="Q216" i="26"/>
  <c r="U216" i="26"/>
  <c r="Y216" i="26"/>
  <c r="AC216" i="26"/>
  <c r="AG216" i="26"/>
  <c r="AK216" i="26"/>
  <c r="AO216" i="26"/>
  <c r="AS216" i="26"/>
  <c r="AW216" i="26"/>
  <c r="BA216" i="26"/>
  <c r="F216" i="26"/>
  <c r="J216" i="26"/>
  <c r="N216" i="26"/>
  <c r="R216" i="26"/>
  <c r="V216" i="26"/>
  <c r="Z216" i="26"/>
  <c r="AD216" i="26"/>
  <c r="AH216" i="26"/>
  <c r="AL216" i="26"/>
  <c r="AP216" i="26"/>
  <c r="AT216" i="26"/>
  <c r="AX216" i="26"/>
  <c r="BB216" i="26"/>
  <c r="O216" i="26"/>
  <c r="AE216" i="26"/>
  <c r="AU216" i="26"/>
  <c r="AA216" i="26"/>
  <c r="S216" i="26"/>
  <c r="AI216" i="26"/>
  <c r="AY216" i="26"/>
  <c r="AQ216" i="26"/>
  <c r="G216" i="26"/>
  <c r="W216" i="26"/>
  <c r="AM216" i="26"/>
  <c r="BC216" i="26"/>
  <c r="K216" i="26"/>
  <c r="H183" i="26"/>
  <c r="L183" i="26"/>
  <c r="P183" i="26"/>
  <c r="T183" i="26"/>
  <c r="X183" i="26"/>
  <c r="AB183" i="26"/>
  <c r="AF183" i="26"/>
  <c r="AJ183" i="26"/>
  <c r="AN183" i="26"/>
  <c r="AR183" i="26"/>
  <c r="AV183" i="26"/>
  <c r="AZ183" i="26"/>
  <c r="I183" i="26"/>
  <c r="M183" i="26"/>
  <c r="Q183" i="26"/>
  <c r="U183" i="26"/>
  <c r="Y183" i="26"/>
  <c r="AC183" i="26"/>
  <c r="AG183" i="26"/>
  <c r="AK183" i="26"/>
  <c r="AO183" i="26"/>
  <c r="AS183" i="26"/>
  <c r="AW183" i="26"/>
  <c r="BA183" i="26"/>
  <c r="F183" i="26"/>
  <c r="J183" i="26"/>
  <c r="N183" i="26"/>
  <c r="R183" i="26"/>
  <c r="V183" i="26"/>
  <c r="Z183" i="26"/>
  <c r="AD183" i="26"/>
  <c r="AH183" i="26"/>
  <c r="AL183" i="26"/>
  <c r="AP183" i="26"/>
  <c r="AT183" i="26"/>
  <c r="AX183" i="26"/>
  <c r="BB183" i="26"/>
  <c r="S183" i="26"/>
  <c r="AI183" i="26"/>
  <c r="AY183" i="26"/>
  <c r="G183" i="26"/>
  <c r="W183" i="26"/>
  <c r="AM183" i="26"/>
  <c r="BC183" i="26"/>
  <c r="K183" i="26"/>
  <c r="AA183" i="26"/>
  <c r="AQ183" i="26"/>
  <c r="O183" i="26"/>
  <c r="AE183" i="26"/>
  <c r="AU183" i="26"/>
  <c r="F215" i="26"/>
  <c r="J215" i="26"/>
  <c r="N215" i="26"/>
  <c r="R215" i="26"/>
  <c r="V215" i="26"/>
  <c r="Z215" i="26"/>
  <c r="AD215" i="26"/>
  <c r="AH215" i="26"/>
  <c r="AL215" i="26"/>
  <c r="AP215" i="26"/>
  <c r="AT215" i="26"/>
  <c r="AX215" i="26"/>
  <c r="BB215" i="26"/>
  <c r="G215" i="26"/>
  <c r="K215" i="26"/>
  <c r="O215" i="26"/>
  <c r="S215" i="26"/>
  <c r="W215" i="26"/>
  <c r="AA215" i="26"/>
  <c r="AE215" i="26"/>
  <c r="AI215" i="26"/>
  <c r="AM215" i="26"/>
  <c r="AQ215" i="26"/>
  <c r="AU215" i="26"/>
  <c r="AY215" i="26"/>
  <c r="BC215" i="26"/>
  <c r="H215" i="26"/>
  <c r="L215" i="26"/>
  <c r="P215" i="26"/>
  <c r="T215" i="26"/>
  <c r="X215" i="26"/>
  <c r="AB215" i="26"/>
  <c r="AF215" i="26"/>
  <c r="AJ215" i="26"/>
  <c r="AN215" i="26"/>
  <c r="AR215" i="26"/>
  <c r="AV215" i="26"/>
  <c r="AZ215" i="26"/>
  <c r="Q215" i="26"/>
  <c r="AG215" i="26"/>
  <c r="AW215" i="26"/>
  <c r="AS215" i="26"/>
  <c r="U215" i="26"/>
  <c r="AK215" i="26"/>
  <c r="BA215" i="26"/>
  <c r="AC215" i="26"/>
  <c r="I215" i="26"/>
  <c r="Y215" i="26"/>
  <c r="AO215" i="26"/>
  <c r="M215" i="26"/>
  <c r="F139" i="26"/>
  <c r="J139" i="26"/>
  <c r="N139" i="26"/>
  <c r="R139" i="26"/>
  <c r="V139" i="26"/>
  <c r="Z139" i="26"/>
  <c r="AD139" i="26"/>
  <c r="AH139" i="26"/>
  <c r="AL139" i="26"/>
  <c r="AP139" i="26"/>
  <c r="AT139" i="26"/>
  <c r="AX139" i="26"/>
  <c r="BB139" i="26"/>
  <c r="G139" i="26"/>
  <c r="K139" i="26"/>
  <c r="O139" i="26"/>
  <c r="S139" i="26"/>
  <c r="W139" i="26"/>
  <c r="AA139" i="26"/>
  <c r="AE139" i="26"/>
  <c r="AI139" i="26"/>
  <c r="AM139" i="26"/>
  <c r="AQ139" i="26"/>
  <c r="AU139" i="26"/>
  <c r="AY139" i="26"/>
  <c r="BC139" i="26"/>
  <c r="H139" i="26"/>
  <c r="L139" i="26"/>
  <c r="P139" i="26"/>
  <c r="T139" i="26"/>
  <c r="X139" i="26"/>
  <c r="AB139" i="26"/>
  <c r="AF139" i="26"/>
  <c r="AJ139" i="26"/>
  <c r="AN139" i="26"/>
  <c r="AR139" i="26"/>
  <c r="AV139" i="26"/>
  <c r="AZ139" i="26"/>
  <c r="Q139" i="26"/>
  <c r="AG139" i="26"/>
  <c r="AW139" i="26"/>
  <c r="I139" i="26"/>
  <c r="Y139" i="26"/>
  <c r="AO139" i="26"/>
  <c r="M139" i="26"/>
  <c r="AS139" i="26"/>
  <c r="U139" i="26"/>
  <c r="BA139" i="26"/>
  <c r="AC139" i="26"/>
  <c r="AK139" i="26"/>
  <c r="F200" i="26"/>
  <c r="J200" i="26"/>
  <c r="N200" i="26"/>
  <c r="R200" i="26"/>
  <c r="V200" i="26"/>
  <c r="Z200" i="26"/>
  <c r="AD200" i="26"/>
  <c r="AH200" i="26"/>
  <c r="AL200" i="26"/>
  <c r="AP200" i="26"/>
  <c r="AT200" i="26"/>
  <c r="AX200" i="26"/>
  <c r="BB200" i="26"/>
  <c r="G200" i="26"/>
  <c r="K200" i="26"/>
  <c r="O200" i="26"/>
  <c r="S200" i="26"/>
  <c r="W200" i="26"/>
  <c r="AA200" i="26"/>
  <c r="AE200" i="26"/>
  <c r="AI200" i="26"/>
  <c r="AM200" i="26"/>
  <c r="AQ200" i="26"/>
  <c r="AU200" i="26"/>
  <c r="AY200" i="26"/>
  <c r="BC200" i="26"/>
  <c r="H200" i="26"/>
  <c r="L200" i="26"/>
  <c r="P200" i="26"/>
  <c r="T200" i="26"/>
  <c r="X200" i="26"/>
  <c r="AB200" i="26"/>
  <c r="AF200" i="26"/>
  <c r="AJ200" i="26"/>
  <c r="AN200" i="26"/>
  <c r="AR200" i="26"/>
  <c r="AV200" i="26"/>
  <c r="AZ200" i="26"/>
  <c r="Q200" i="26"/>
  <c r="AG200" i="26"/>
  <c r="AW200" i="26"/>
  <c r="U200" i="26"/>
  <c r="AK200" i="26"/>
  <c r="BA200" i="26"/>
  <c r="I200" i="26"/>
  <c r="Y200" i="26"/>
  <c r="AO200" i="26"/>
  <c r="AS200" i="26"/>
  <c r="M200" i="26"/>
  <c r="AC200" i="26"/>
  <c r="H248" i="26"/>
  <c r="L248" i="26"/>
  <c r="P248" i="26"/>
  <c r="T248" i="26"/>
  <c r="X248" i="26"/>
  <c r="AB248" i="26"/>
  <c r="AF248" i="26"/>
  <c r="AJ248" i="26"/>
  <c r="AN248" i="26"/>
  <c r="AR248" i="26"/>
  <c r="AV248" i="26"/>
  <c r="AZ248" i="26"/>
  <c r="I248" i="26"/>
  <c r="M248" i="26"/>
  <c r="Q248" i="26"/>
  <c r="U248" i="26"/>
  <c r="Y248" i="26"/>
  <c r="AC248" i="26"/>
  <c r="AG248" i="26"/>
  <c r="AK248" i="26"/>
  <c r="AO248" i="26"/>
  <c r="AS248" i="26"/>
  <c r="AW248" i="26"/>
  <c r="BA248" i="26"/>
  <c r="F248" i="26"/>
  <c r="J248" i="26"/>
  <c r="N248" i="26"/>
  <c r="R248" i="26"/>
  <c r="V248" i="26"/>
  <c r="Z248" i="26"/>
  <c r="AD248" i="26"/>
  <c r="AH248" i="26"/>
  <c r="AL248" i="26"/>
  <c r="AP248" i="26"/>
  <c r="AT248" i="26"/>
  <c r="AX248" i="26"/>
  <c r="BB248" i="26"/>
  <c r="O248" i="26"/>
  <c r="AE248" i="26"/>
  <c r="AU248" i="26"/>
  <c r="AQ248" i="26"/>
  <c r="S248" i="26"/>
  <c r="AI248" i="26"/>
  <c r="AY248" i="26"/>
  <c r="K248" i="26"/>
  <c r="G248" i="26"/>
  <c r="W248" i="26"/>
  <c r="AM248" i="26"/>
  <c r="BC248" i="26"/>
  <c r="AA248" i="26"/>
  <c r="H224" i="26"/>
  <c r="L224" i="26"/>
  <c r="P224" i="26"/>
  <c r="T224" i="26"/>
  <c r="X224" i="26"/>
  <c r="AB224" i="26"/>
  <c r="AF224" i="26"/>
  <c r="AJ224" i="26"/>
  <c r="AN224" i="26"/>
  <c r="AR224" i="26"/>
  <c r="AV224" i="26"/>
  <c r="AZ224" i="26"/>
  <c r="I224" i="26"/>
  <c r="M224" i="26"/>
  <c r="Q224" i="26"/>
  <c r="U224" i="26"/>
  <c r="Y224" i="26"/>
  <c r="AC224" i="26"/>
  <c r="AG224" i="26"/>
  <c r="AK224" i="26"/>
  <c r="AO224" i="26"/>
  <c r="AS224" i="26"/>
  <c r="AW224" i="26"/>
  <c r="BA224" i="26"/>
  <c r="F224" i="26"/>
  <c r="J224" i="26"/>
  <c r="N224" i="26"/>
  <c r="R224" i="26"/>
  <c r="V224" i="26"/>
  <c r="Z224" i="26"/>
  <c r="AD224" i="26"/>
  <c r="AH224" i="26"/>
  <c r="AL224" i="26"/>
  <c r="AP224" i="26"/>
  <c r="AT224" i="26"/>
  <c r="AX224" i="26"/>
  <c r="BB224" i="26"/>
  <c r="O224" i="26"/>
  <c r="AE224" i="26"/>
  <c r="AU224" i="26"/>
  <c r="K224" i="26"/>
  <c r="AQ224" i="26"/>
  <c r="S224" i="26"/>
  <c r="AI224" i="26"/>
  <c r="AY224" i="26"/>
  <c r="AA224" i="26"/>
  <c r="G224" i="26"/>
  <c r="W224" i="26"/>
  <c r="AM224" i="26"/>
  <c r="BC224" i="26"/>
  <c r="F143" i="26"/>
  <c r="J143" i="26"/>
  <c r="N143" i="26"/>
  <c r="R143" i="26"/>
  <c r="V143" i="26"/>
  <c r="Z143" i="26"/>
  <c r="AD143" i="26"/>
  <c r="AH143" i="26"/>
  <c r="AL143" i="26"/>
  <c r="AP143" i="26"/>
  <c r="AT143" i="26"/>
  <c r="AX143" i="26"/>
  <c r="BB143" i="26"/>
  <c r="G143" i="26"/>
  <c r="K143" i="26"/>
  <c r="O143" i="26"/>
  <c r="S143" i="26"/>
  <c r="W143" i="26"/>
  <c r="AA143" i="26"/>
  <c r="AE143" i="26"/>
  <c r="AI143" i="26"/>
  <c r="AM143" i="26"/>
  <c r="AQ143" i="26"/>
  <c r="AU143" i="26"/>
  <c r="AY143" i="26"/>
  <c r="BC143" i="26"/>
  <c r="H143" i="26"/>
  <c r="L143" i="26"/>
  <c r="P143" i="26"/>
  <c r="T143" i="26"/>
  <c r="X143" i="26"/>
  <c r="AB143" i="26"/>
  <c r="AF143" i="26"/>
  <c r="AJ143" i="26"/>
  <c r="AN143" i="26"/>
  <c r="AR143" i="26"/>
  <c r="AV143" i="26"/>
  <c r="AZ143" i="26"/>
  <c r="I143" i="26"/>
  <c r="Y143" i="26"/>
  <c r="AO143" i="26"/>
  <c r="Q143" i="26"/>
  <c r="AG143" i="26"/>
  <c r="AW143" i="26"/>
  <c r="AK143" i="26"/>
  <c r="M143" i="26"/>
  <c r="AS143" i="26"/>
  <c r="U143" i="26"/>
  <c r="BA143" i="26"/>
  <c r="AC143" i="26"/>
  <c r="H254" i="26"/>
  <c r="L254" i="26"/>
  <c r="P254" i="26"/>
  <c r="T254" i="26"/>
  <c r="X254" i="26"/>
  <c r="AB254" i="26"/>
  <c r="AF254" i="26"/>
  <c r="AJ254" i="26"/>
  <c r="AN254" i="26"/>
  <c r="AR254" i="26"/>
  <c r="AV254" i="26"/>
  <c r="AZ254" i="26"/>
  <c r="G254" i="26"/>
  <c r="M254" i="26"/>
  <c r="R254" i="26"/>
  <c r="W254" i="26"/>
  <c r="AC254" i="26"/>
  <c r="AH254" i="26"/>
  <c r="AM254" i="26"/>
  <c r="AS254" i="26"/>
  <c r="AX254" i="26"/>
  <c r="BC254" i="26"/>
  <c r="Z254" i="26"/>
  <c r="AK254" i="26"/>
  <c r="AU254" i="26"/>
  <c r="F254" i="26"/>
  <c r="V254" i="26"/>
  <c r="AG254" i="26"/>
  <c r="AQ254" i="26"/>
  <c r="I254" i="26"/>
  <c r="N254" i="26"/>
  <c r="S254" i="26"/>
  <c r="Y254" i="26"/>
  <c r="AD254" i="26"/>
  <c r="AI254" i="26"/>
  <c r="AO254" i="26"/>
  <c r="AT254" i="26"/>
  <c r="AY254" i="26"/>
  <c r="U254" i="26"/>
  <c r="AP254" i="26"/>
  <c r="Q254" i="26"/>
  <c r="AA254" i="26"/>
  <c r="AL254" i="26"/>
  <c r="BB254" i="26"/>
  <c r="J254" i="26"/>
  <c r="O254" i="26"/>
  <c r="AE254" i="26"/>
  <c r="BA254" i="26"/>
  <c r="K254" i="26"/>
  <c r="AW254" i="26"/>
  <c r="H167" i="26"/>
  <c r="L167" i="26"/>
  <c r="P167" i="26"/>
  <c r="T167" i="26"/>
  <c r="X167" i="26"/>
  <c r="AB167" i="26"/>
  <c r="AF167" i="26"/>
  <c r="AJ167" i="26"/>
  <c r="AN167" i="26"/>
  <c r="AR167" i="26"/>
  <c r="AV167" i="26"/>
  <c r="AZ167" i="26"/>
  <c r="I167" i="26"/>
  <c r="M167" i="26"/>
  <c r="Q167" i="26"/>
  <c r="U167" i="26"/>
  <c r="Y167" i="26"/>
  <c r="AC167" i="26"/>
  <c r="AG167" i="26"/>
  <c r="AK167" i="26"/>
  <c r="AO167" i="26"/>
  <c r="AS167" i="26"/>
  <c r="AW167" i="26"/>
  <c r="BA167" i="26"/>
  <c r="F167" i="26"/>
  <c r="J167" i="26"/>
  <c r="N167" i="26"/>
  <c r="R167" i="26"/>
  <c r="V167" i="26"/>
  <c r="Z167" i="26"/>
  <c r="AD167" i="26"/>
  <c r="AH167" i="26"/>
  <c r="AL167" i="26"/>
  <c r="AP167" i="26"/>
  <c r="AT167" i="26"/>
  <c r="AX167" i="26"/>
  <c r="BB167" i="26"/>
  <c r="S167" i="26"/>
  <c r="AI167" i="26"/>
  <c r="AY167" i="26"/>
  <c r="G167" i="26"/>
  <c r="W167" i="26"/>
  <c r="AM167" i="26"/>
  <c r="BC167" i="26"/>
  <c r="K167" i="26"/>
  <c r="AA167" i="26"/>
  <c r="AQ167" i="26"/>
  <c r="AU167" i="26"/>
  <c r="O167" i="26"/>
  <c r="AE167" i="26"/>
  <c r="H230" i="26"/>
  <c r="L230" i="26"/>
  <c r="P230" i="26"/>
  <c r="T230" i="26"/>
  <c r="X230" i="26"/>
  <c r="AB230" i="26"/>
  <c r="AF230" i="26"/>
  <c r="AJ230" i="26"/>
  <c r="AN230" i="26"/>
  <c r="AR230" i="26"/>
  <c r="AV230" i="26"/>
  <c r="AZ230" i="26"/>
  <c r="I230" i="26"/>
  <c r="M230" i="26"/>
  <c r="Q230" i="26"/>
  <c r="U230" i="26"/>
  <c r="Y230" i="26"/>
  <c r="AC230" i="26"/>
  <c r="AG230" i="26"/>
  <c r="AK230" i="26"/>
  <c r="AO230" i="26"/>
  <c r="AS230" i="26"/>
  <c r="AW230" i="26"/>
  <c r="BA230" i="26"/>
  <c r="F230" i="26"/>
  <c r="J230" i="26"/>
  <c r="N230" i="26"/>
  <c r="R230" i="26"/>
  <c r="V230" i="26"/>
  <c r="Z230" i="26"/>
  <c r="AD230" i="26"/>
  <c r="AH230" i="26"/>
  <c r="AL230" i="26"/>
  <c r="AP230" i="26"/>
  <c r="AT230" i="26"/>
  <c r="AX230" i="26"/>
  <c r="BB230" i="26"/>
  <c r="S230" i="26"/>
  <c r="AI230" i="26"/>
  <c r="AY230" i="26"/>
  <c r="AE230" i="26"/>
  <c r="G230" i="26"/>
  <c r="W230" i="26"/>
  <c r="AM230" i="26"/>
  <c r="BC230" i="26"/>
  <c r="O230" i="26"/>
  <c r="K230" i="26"/>
  <c r="AA230" i="26"/>
  <c r="AQ230" i="26"/>
  <c r="AU230" i="26"/>
  <c r="H148" i="26"/>
  <c r="L148" i="26"/>
  <c r="P148" i="26"/>
  <c r="T148" i="26"/>
  <c r="X148" i="26"/>
  <c r="AB148" i="26"/>
  <c r="AF148" i="26"/>
  <c r="AJ148" i="26"/>
  <c r="AN148" i="26"/>
  <c r="AR148" i="26"/>
  <c r="AV148" i="26"/>
  <c r="AZ148" i="26"/>
  <c r="I148" i="26"/>
  <c r="M148" i="26"/>
  <c r="Q148" i="26"/>
  <c r="U148" i="26"/>
  <c r="Y148" i="26"/>
  <c r="AC148" i="26"/>
  <c r="AG148" i="26"/>
  <c r="AK148" i="26"/>
  <c r="AO148" i="26"/>
  <c r="AS148" i="26"/>
  <c r="AW148" i="26"/>
  <c r="BA148" i="26"/>
  <c r="F148" i="26"/>
  <c r="J148" i="26"/>
  <c r="N148" i="26"/>
  <c r="R148" i="26"/>
  <c r="V148" i="26"/>
  <c r="Z148" i="26"/>
  <c r="AD148" i="26"/>
  <c r="AH148" i="26"/>
  <c r="AL148" i="26"/>
  <c r="AP148" i="26"/>
  <c r="AT148" i="26"/>
  <c r="AX148" i="26"/>
  <c r="BB148" i="26"/>
  <c r="O148" i="26"/>
  <c r="AE148" i="26"/>
  <c r="AU148" i="26"/>
  <c r="G148" i="26"/>
  <c r="W148" i="26"/>
  <c r="AM148" i="26"/>
  <c r="BC148" i="26"/>
  <c r="K148" i="26"/>
  <c r="AQ148" i="26"/>
  <c r="S148" i="26"/>
  <c r="AY148" i="26"/>
  <c r="AA148" i="26"/>
  <c r="AI148" i="26"/>
  <c r="F219" i="26"/>
  <c r="J219" i="26"/>
  <c r="N219" i="26"/>
  <c r="R219" i="26"/>
  <c r="V219" i="26"/>
  <c r="Z219" i="26"/>
  <c r="AD219" i="26"/>
  <c r="AH219" i="26"/>
  <c r="AL219" i="26"/>
  <c r="AP219" i="26"/>
  <c r="AT219" i="26"/>
  <c r="AX219" i="26"/>
  <c r="BB219" i="26"/>
  <c r="G219" i="26"/>
  <c r="K219" i="26"/>
  <c r="O219" i="26"/>
  <c r="S219" i="26"/>
  <c r="W219" i="26"/>
  <c r="AA219" i="26"/>
  <c r="AE219" i="26"/>
  <c r="AI219" i="26"/>
  <c r="AM219" i="26"/>
  <c r="AQ219" i="26"/>
  <c r="AU219" i="26"/>
  <c r="AY219" i="26"/>
  <c r="BC219" i="26"/>
  <c r="H219" i="26"/>
  <c r="L219" i="26"/>
  <c r="P219" i="26"/>
  <c r="T219" i="26"/>
  <c r="X219" i="26"/>
  <c r="AB219" i="26"/>
  <c r="AF219" i="26"/>
  <c r="AJ219" i="26"/>
  <c r="AN219" i="26"/>
  <c r="AR219" i="26"/>
  <c r="AV219" i="26"/>
  <c r="AZ219" i="26"/>
  <c r="I219" i="26"/>
  <c r="Y219" i="26"/>
  <c r="AO219" i="26"/>
  <c r="BA219" i="26"/>
  <c r="M219" i="26"/>
  <c r="AC219" i="26"/>
  <c r="AS219" i="26"/>
  <c r="U219" i="26"/>
  <c r="Q219" i="26"/>
  <c r="AG219" i="26"/>
  <c r="AW219" i="26"/>
  <c r="AK219" i="26"/>
  <c r="F198" i="26"/>
  <c r="J198" i="26"/>
  <c r="N198" i="26"/>
  <c r="R198" i="26"/>
  <c r="V198" i="26"/>
  <c r="Z198" i="26"/>
  <c r="AD198" i="26"/>
  <c r="AH198" i="26"/>
  <c r="AL198" i="26"/>
  <c r="AP198" i="26"/>
  <c r="AT198" i="26"/>
  <c r="AX198" i="26"/>
  <c r="BB198" i="26"/>
  <c r="G198" i="26"/>
  <c r="K198" i="26"/>
  <c r="O198" i="26"/>
  <c r="S198" i="26"/>
  <c r="W198" i="26"/>
  <c r="AA198" i="26"/>
  <c r="AE198" i="26"/>
  <c r="AI198" i="26"/>
  <c r="AM198" i="26"/>
  <c r="AQ198" i="26"/>
  <c r="AU198" i="26"/>
  <c r="AY198" i="26"/>
  <c r="BC198" i="26"/>
  <c r="H198" i="26"/>
  <c r="L198" i="26"/>
  <c r="P198" i="26"/>
  <c r="T198" i="26"/>
  <c r="X198" i="26"/>
  <c r="AB198" i="26"/>
  <c r="AF198" i="26"/>
  <c r="AJ198" i="26"/>
  <c r="AN198" i="26"/>
  <c r="AR198" i="26"/>
  <c r="AV198" i="26"/>
  <c r="AZ198" i="26"/>
  <c r="U198" i="26"/>
  <c r="AK198" i="26"/>
  <c r="BA198" i="26"/>
  <c r="I198" i="26"/>
  <c r="Y198" i="26"/>
  <c r="AO198" i="26"/>
  <c r="M198" i="26"/>
  <c r="AC198" i="26"/>
  <c r="AS198" i="26"/>
  <c r="AG198" i="26"/>
  <c r="AW198" i="26"/>
  <c r="Q198" i="26"/>
  <c r="BJ23" i="25" l="1"/>
  <c r="BM23" i="25" s="1"/>
  <c r="BT23" i="25" s="1"/>
  <c r="BO23" i="25"/>
  <c r="BK23" i="38"/>
  <c r="BO23" i="38"/>
  <c r="BI24" i="38"/>
  <c r="BJ24" i="38" s="1"/>
  <c r="BL23" i="38"/>
  <c r="BF24" i="38"/>
  <c r="BE24" i="38"/>
  <c r="BH24" i="38"/>
  <c r="BS24" i="38"/>
  <c r="BG24" i="38"/>
  <c r="BC24" i="38"/>
  <c r="BM23" i="38"/>
  <c r="B26" i="38"/>
  <c r="C26" i="38" s="1"/>
  <c r="A27" i="38"/>
  <c r="BN22" i="38"/>
  <c r="BB25" i="38"/>
  <c r="AX25" i="38"/>
  <c r="AT25" i="38"/>
  <c r="AP25" i="38"/>
  <c r="AL25" i="38"/>
  <c r="AH25" i="38"/>
  <c r="AD25" i="38"/>
  <c r="Z25" i="38"/>
  <c r="V25" i="38"/>
  <c r="R25" i="38"/>
  <c r="BA25" i="38"/>
  <c r="AW25" i="38"/>
  <c r="AS25" i="38"/>
  <c r="AO25" i="38"/>
  <c r="AK25" i="38"/>
  <c r="AG25" i="38"/>
  <c r="AC25" i="38"/>
  <c r="Y25" i="38"/>
  <c r="U25" i="38"/>
  <c r="Q25" i="38"/>
  <c r="BD25" i="38"/>
  <c r="AZ25" i="38"/>
  <c r="AV25" i="38"/>
  <c r="AR25" i="38"/>
  <c r="AN25" i="38"/>
  <c r="AJ25" i="38"/>
  <c r="AF25" i="38"/>
  <c r="AB25" i="38"/>
  <c r="X25" i="38"/>
  <c r="T25" i="38"/>
  <c r="AY25" i="38"/>
  <c r="AU25" i="38"/>
  <c r="AQ25" i="38"/>
  <c r="AM25" i="38"/>
  <c r="AI25" i="38"/>
  <c r="AE25" i="38"/>
  <c r="AA25" i="38"/>
  <c r="W25" i="38"/>
  <c r="S25" i="38"/>
  <c r="BK23" i="25"/>
  <c r="BI24" i="25"/>
  <c r="BK24" i="25" s="1"/>
  <c r="B27" i="25"/>
  <c r="A28" i="25"/>
  <c r="BD25" i="25"/>
  <c r="AZ25" i="25"/>
  <c r="AV25" i="25"/>
  <c r="AR25" i="25"/>
  <c r="AN25" i="25"/>
  <c r="AJ25" i="25"/>
  <c r="AF25" i="25"/>
  <c r="AB25" i="25"/>
  <c r="X25" i="25"/>
  <c r="T25" i="25"/>
  <c r="AX25" i="25"/>
  <c r="AS25" i="25"/>
  <c r="AM25" i="25"/>
  <c r="AH25" i="25"/>
  <c r="AC25" i="25"/>
  <c r="W25" i="25"/>
  <c r="R25" i="25"/>
  <c r="BA25" i="25"/>
  <c r="AE25" i="25"/>
  <c r="BB25" i="25"/>
  <c r="AW25" i="25"/>
  <c r="AQ25" i="25"/>
  <c r="AL25" i="25"/>
  <c r="AG25" i="25"/>
  <c r="AA25" i="25"/>
  <c r="V25" i="25"/>
  <c r="Q25" i="25"/>
  <c r="AU25" i="25"/>
  <c r="Z25" i="25"/>
  <c r="AY25" i="25"/>
  <c r="AT25" i="25"/>
  <c r="AO25" i="25"/>
  <c r="AI25" i="25"/>
  <c r="AD25" i="25"/>
  <c r="Y25" i="25"/>
  <c r="S25" i="25"/>
  <c r="AP25" i="25"/>
  <c r="AK25" i="25"/>
  <c r="U25" i="25"/>
  <c r="BS24" i="25"/>
  <c r="BG24" i="25"/>
  <c r="BC24" i="25"/>
  <c r="BH24" i="25"/>
  <c r="BE24" i="25"/>
  <c r="BF24" i="25"/>
  <c r="BO24" i="25" s="1"/>
  <c r="BV26" i="25"/>
  <c r="BW26" i="25" s="1"/>
  <c r="C26" i="25"/>
  <c r="BD254" i="26"/>
  <c r="BD198" i="26"/>
  <c r="BD219" i="26"/>
  <c r="BD148" i="26"/>
  <c r="BD167" i="26"/>
  <c r="BD143" i="26"/>
  <c r="BD248" i="26"/>
  <c r="BD200" i="26"/>
  <c r="BD139" i="26"/>
  <c r="BD215" i="26"/>
  <c r="BD216" i="26"/>
  <c r="BD157" i="26"/>
  <c r="BD245" i="26"/>
  <c r="BD210" i="26"/>
  <c r="BD138" i="26"/>
  <c r="BD186" i="26"/>
  <c r="BD234" i="26"/>
  <c r="BD160" i="26"/>
  <c r="BD136" i="26"/>
  <c r="BD168" i="26"/>
  <c r="BD177" i="26"/>
  <c r="BD195" i="26"/>
  <c r="BD161" i="26"/>
  <c r="BD221" i="26"/>
  <c r="BD191" i="26"/>
  <c r="BD225" i="26"/>
  <c r="BD169" i="26"/>
  <c r="BD205" i="26"/>
  <c r="BD194" i="26"/>
  <c r="BD212" i="26"/>
  <c r="BD170" i="26"/>
  <c r="BD175" i="26"/>
  <c r="BD211" i="26"/>
  <c r="BD233" i="26"/>
  <c r="BD190" i="26"/>
  <c r="BD176" i="26"/>
  <c r="BD178" i="26"/>
  <c r="BD222" i="26"/>
  <c r="BD242" i="26"/>
  <c r="BD147" i="26"/>
  <c r="BD230" i="26"/>
  <c r="BD224" i="26"/>
  <c r="BD183" i="26"/>
  <c r="BD181" i="26"/>
  <c r="BD188" i="26"/>
  <c r="BD182" i="26"/>
  <c r="BD155" i="26"/>
  <c r="BD220" i="26"/>
  <c r="BD250" i="26"/>
  <c r="BD141" i="26"/>
  <c r="BD192" i="26"/>
  <c r="BD197" i="26"/>
  <c r="BD184" i="26"/>
  <c r="BD208" i="26"/>
  <c r="BD199" i="26"/>
  <c r="BD226" i="26"/>
  <c r="BD174" i="26"/>
  <c r="BD187" i="26"/>
  <c r="BD244" i="26"/>
  <c r="BD159" i="26"/>
  <c r="BD158" i="26"/>
  <c r="BD151" i="26"/>
  <c r="BD217" i="26"/>
  <c r="BD243" i="26"/>
  <c r="BD146" i="26"/>
  <c r="BD162" i="26"/>
  <c r="BD163" i="26"/>
  <c r="BD241" i="26"/>
  <c r="BD231" i="26"/>
  <c r="BD189" i="26"/>
  <c r="BD165" i="26"/>
  <c r="BD253" i="26"/>
  <c r="BD156" i="26"/>
  <c r="BD173" i="26"/>
  <c r="BD214" i="26"/>
  <c r="BD180" i="26"/>
  <c r="BD172" i="26"/>
  <c r="BD166" i="26"/>
  <c r="BD142" i="26"/>
  <c r="BD228" i="26"/>
  <c r="BD4" i="26"/>
  <c r="BO24" i="38" l="1"/>
  <c r="BU23" i="25"/>
  <c r="BJ24" i="25"/>
  <c r="BU24" i="25" s="1"/>
  <c r="BL24" i="38"/>
  <c r="BK24" i="38"/>
  <c r="BI25" i="38"/>
  <c r="BJ25" i="38" s="1"/>
  <c r="BT23" i="38"/>
  <c r="BI25" i="25"/>
  <c r="BK25" i="25" s="1"/>
  <c r="BB26" i="38"/>
  <c r="AX26" i="38"/>
  <c r="AT26" i="38"/>
  <c r="AP26" i="38"/>
  <c r="AL26" i="38"/>
  <c r="AH26" i="38"/>
  <c r="AD26" i="38"/>
  <c r="Z26" i="38"/>
  <c r="V26" i="38"/>
  <c r="R26" i="38"/>
  <c r="BA26" i="38"/>
  <c r="AW26" i="38"/>
  <c r="AS26" i="38"/>
  <c r="AO26" i="38"/>
  <c r="AK26" i="38"/>
  <c r="AG26" i="38"/>
  <c r="AC26" i="38"/>
  <c r="Y26" i="38"/>
  <c r="U26" i="38"/>
  <c r="Q26" i="38"/>
  <c r="BD26" i="38"/>
  <c r="AZ26" i="38"/>
  <c r="AV26" i="38"/>
  <c r="AR26" i="38"/>
  <c r="AN26" i="38"/>
  <c r="AJ26" i="38"/>
  <c r="AF26" i="38"/>
  <c r="AB26" i="38"/>
  <c r="X26" i="38"/>
  <c r="T26" i="38"/>
  <c r="AY26" i="38"/>
  <c r="AU26" i="38"/>
  <c r="AQ26" i="38"/>
  <c r="AM26" i="38"/>
  <c r="AI26" i="38"/>
  <c r="AE26" i="38"/>
  <c r="AA26" i="38"/>
  <c r="W26" i="38"/>
  <c r="S26" i="38"/>
  <c r="BM24" i="38"/>
  <c r="BF25" i="38"/>
  <c r="BE25" i="38"/>
  <c r="BH25" i="38"/>
  <c r="BS25" i="38"/>
  <c r="BG25" i="38"/>
  <c r="BC25" i="38"/>
  <c r="B27" i="38"/>
  <c r="C27" i="38" s="1"/>
  <c r="A28" i="38"/>
  <c r="BN23" i="38"/>
  <c r="BL24" i="25"/>
  <c r="BM24" i="25"/>
  <c r="BH25" i="25"/>
  <c r="BS25" i="25"/>
  <c r="BC25" i="25"/>
  <c r="BG25" i="25"/>
  <c r="BE25" i="25"/>
  <c r="BF25" i="25"/>
  <c r="B28" i="25"/>
  <c r="A29" i="25"/>
  <c r="BA26" i="25"/>
  <c r="AW26" i="25"/>
  <c r="AS26" i="25"/>
  <c r="AO26" i="25"/>
  <c r="AK26" i="25"/>
  <c r="AG26" i="25"/>
  <c r="AC26" i="25"/>
  <c r="Y26" i="25"/>
  <c r="U26" i="25"/>
  <c r="Q26" i="25"/>
  <c r="BD26" i="25"/>
  <c r="AY26" i="25"/>
  <c r="AT26" i="25"/>
  <c r="AN26" i="25"/>
  <c r="AI26" i="25"/>
  <c r="AD26" i="25"/>
  <c r="X26" i="25"/>
  <c r="S26" i="25"/>
  <c r="AQ26" i="25"/>
  <c r="AA26" i="25"/>
  <c r="AX26" i="25"/>
  <c r="AR26" i="25"/>
  <c r="AM26" i="25"/>
  <c r="AH26" i="25"/>
  <c r="AB26" i="25"/>
  <c r="W26" i="25"/>
  <c r="R26" i="25"/>
  <c r="AL26" i="25"/>
  <c r="AZ26" i="25"/>
  <c r="AU26" i="25"/>
  <c r="AP26" i="25"/>
  <c r="AJ26" i="25"/>
  <c r="AE26" i="25"/>
  <c r="Z26" i="25"/>
  <c r="T26" i="25"/>
  <c r="BB26" i="25"/>
  <c r="AV26" i="25"/>
  <c r="AF26" i="25"/>
  <c r="V26" i="25"/>
  <c r="BV27" i="25"/>
  <c r="BW27" i="25" s="1"/>
  <c r="C27" i="25"/>
  <c r="BU8" i="28"/>
  <c r="BK25" i="38" l="1"/>
  <c r="BT24" i="38"/>
  <c r="BL25" i="38"/>
  <c r="BJ25" i="25"/>
  <c r="BU25" i="25" s="1"/>
  <c r="BL25" i="25"/>
  <c r="BO25" i="25"/>
  <c r="BO25" i="38"/>
  <c r="BN24" i="38"/>
  <c r="BI26" i="38"/>
  <c r="BJ26" i="38" s="1"/>
  <c r="BT24" i="25"/>
  <c r="B28" i="38"/>
  <c r="C28" i="38" s="1"/>
  <c r="A29" i="38"/>
  <c r="BM25" i="38"/>
  <c r="BB27" i="38"/>
  <c r="AX27" i="38"/>
  <c r="AT27" i="38"/>
  <c r="AP27" i="38"/>
  <c r="AL27" i="38"/>
  <c r="AH27" i="38"/>
  <c r="AD27" i="38"/>
  <c r="Z27" i="38"/>
  <c r="V27" i="38"/>
  <c r="R27" i="38"/>
  <c r="BA27" i="38"/>
  <c r="AW27" i="38"/>
  <c r="AS27" i="38"/>
  <c r="AO27" i="38"/>
  <c r="AK27" i="38"/>
  <c r="AG27" i="38"/>
  <c r="AC27" i="38"/>
  <c r="Y27" i="38"/>
  <c r="U27" i="38"/>
  <c r="Q27" i="38"/>
  <c r="BD27" i="38"/>
  <c r="AZ27" i="38"/>
  <c r="AV27" i="38"/>
  <c r="AR27" i="38"/>
  <c r="AN27" i="38"/>
  <c r="AJ27" i="38"/>
  <c r="AF27" i="38"/>
  <c r="AB27" i="38"/>
  <c r="X27" i="38"/>
  <c r="T27" i="38"/>
  <c r="AY27" i="38"/>
  <c r="AU27" i="38"/>
  <c r="AQ27" i="38"/>
  <c r="AM27" i="38"/>
  <c r="AI27" i="38"/>
  <c r="AE27" i="38"/>
  <c r="AA27" i="38"/>
  <c r="W27" i="38"/>
  <c r="S27" i="38"/>
  <c r="BF26" i="38"/>
  <c r="BE26" i="38"/>
  <c r="BH26" i="38"/>
  <c r="BS26" i="38"/>
  <c r="BG26" i="38"/>
  <c r="BC26" i="38"/>
  <c r="BI26" i="25"/>
  <c r="BJ26" i="25" s="1"/>
  <c r="A30" i="25"/>
  <c r="B29" i="25"/>
  <c r="BV28" i="25"/>
  <c r="BW28" i="25" s="1"/>
  <c r="C28" i="25"/>
  <c r="BA27" i="25"/>
  <c r="AW27" i="25"/>
  <c r="AS27" i="25"/>
  <c r="AO27" i="25"/>
  <c r="BB27" i="25"/>
  <c r="AX27" i="25"/>
  <c r="AT27" i="25"/>
  <c r="AP27" i="25"/>
  <c r="AL27" i="25"/>
  <c r="AH27" i="25"/>
  <c r="AD27" i="25"/>
  <c r="Z27" i="25"/>
  <c r="V27" i="25"/>
  <c r="R27" i="25"/>
  <c r="AY27" i="25"/>
  <c r="AQ27" i="25"/>
  <c r="AJ27" i="25"/>
  <c r="AE27" i="25"/>
  <c r="Y27" i="25"/>
  <c r="T27" i="25"/>
  <c r="AB27" i="25"/>
  <c r="BD27" i="25"/>
  <c r="AV27" i="25"/>
  <c r="AN27" i="25"/>
  <c r="AI27" i="25"/>
  <c r="AC27" i="25"/>
  <c r="X27" i="25"/>
  <c r="S27" i="25"/>
  <c r="AM27" i="25"/>
  <c r="Q27" i="25"/>
  <c r="AZ27" i="25"/>
  <c r="AR27" i="25"/>
  <c r="AK27" i="25"/>
  <c r="AF27" i="25"/>
  <c r="AA27" i="25"/>
  <c r="U27" i="25"/>
  <c r="AU27" i="25"/>
  <c r="AG27" i="25"/>
  <c r="W27" i="25"/>
  <c r="BE26" i="25"/>
  <c r="BG26" i="25"/>
  <c r="BS26" i="25"/>
  <c r="BH26" i="25"/>
  <c r="BC26" i="25"/>
  <c r="BF26" i="25"/>
  <c r="Y49" i="41"/>
  <c r="Y48" i="41"/>
  <c r="Y44" i="41"/>
  <c r="Y45" i="41"/>
  <c r="Y42" i="41"/>
  <c r="Y43" i="41"/>
  <c r="Y47" i="41"/>
  <c r="Y50" i="41"/>
  <c r="Y46" i="41"/>
  <c r="X48" i="41"/>
  <c r="X47" i="41"/>
  <c r="X50" i="41"/>
  <c r="X44" i="41"/>
  <c r="X45" i="41"/>
  <c r="X49" i="41"/>
  <c r="X43" i="41"/>
  <c r="X42" i="41"/>
  <c r="X46" i="41"/>
  <c r="Z47" i="41"/>
  <c r="Z49" i="41"/>
  <c r="Z45" i="41"/>
  <c r="Z42" i="41"/>
  <c r="Z50" i="41"/>
  <c r="Z46" i="41"/>
  <c r="Z44" i="41"/>
  <c r="Z43" i="41"/>
  <c r="Z48" i="41"/>
  <c r="BO26" i="25" l="1"/>
  <c r="BM25" i="25"/>
  <c r="BT25" i="25" s="1"/>
  <c r="BT25" i="38"/>
  <c r="BO26" i="38"/>
  <c r="BI27" i="38"/>
  <c r="BL27" i="38" s="1"/>
  <c r="BN25" i="38"/>
  <c r="BK26" i="38"/>
  <c r="BL26" i="38"/>
  <c r="A30" i="38"/>
  <c r="B29" i="38"/>
  <c r="C29" i="38" s="1"/>
  <c r="BF27" i="38"/>
  <c r="BE27" i="38"/>
  <c r="BH27" i="38"/>
  <c r="BS27" i="38"/>
  <c r="BG27" i="38"/>
  <c r="BC27" i="38"/>
  <c r="BB28" i="38"/>
  <c r="AX28" i="38"/>
  <c r="AT28" i="38"/>
  <c r="AP28" i="38"/>
  <c r="AL28" i="38"/>
  <c r="AH28" i="38"/>
  <c r="AD28" i="38"/>
  <c r="Z28" i="38"/>
  <c r="V28" i="38"/>
  <c r="R28" i="38"/>
  <c r="BA28" i="38"/>
  <c r="AW28" i="38"/>
  <c r="AS28" i="38"/>
  <c r="AO28" i="38"/>
  <c r="AK28" i="38"/>
  <c r="AG28" i="38"/>
  <c r="AC28" i="38"/>
  <c r="Y28" i="38"/>
  <c r="U28" i="38"/>
  <c r="Q28" i="38"/>
  <c r="BD28" i="38"/>
  <c r="AZ28" i="38"/>
  <c r="AV28" i="38"/>
  <c r="AR28" i="38"/>
  <c r="AN28" i="38"/>
  <c r="AJ28" i="38"/>
  <c r="AF28" i="38"/>
  <c r="AB28" i="38"/>
  <c r="X28" i="38"/>
  <c r="T28" i="38"/>
  <c r="AY28" i="38"/>
  <c r="AU28" i="38"/>
  <c r="AQ28" i="38"/>
  <c r="AM28" i="38"/>
  <c r="AI28" i="38"/>
  <c r="AE28" i="38"/>
  <c r="AA28" i="38"/>
  <c r="W28" i="38"/>
  <c r="S28" i="38"/>
  <c r="BM26" i="38"/>
  <c r="BT26" i="38" s="1"/>
  <c r="BI27" i="25"/>
  <c r="BJ27" i="25" s="1"/>
  <c r="BL26" i="25"/>
  <c r="BK26" i="25"/>
  <c r="BU26" i="25" s="1"/>
  <c r="C29" i="25"/>
  <c r="BV29" i="25"/>
  <c r="BW29" i="25" s="1"/>
  <c r="BE27" i="25"/>
  <c r="BF27" i="25"/>
  <c r="BG27" i="25"/>
  <c r="BC27" i="25"/>
  <c r="BH27" i="25"/>
  <c r="BS27" i="25"/>
  <c r="A31" i="25"/>
  <c r="B30" i="25"/>
  <c r="BM26" i="25"/>
  <c r="BB28" i="25"/>
  <c r="AX28" i="25"/>
  <c r="AT28" i="25"/>
  <c r="AP28" i="25"/>
  <c r="AL28" i="25"/>
  <c r="AH28" i="25"/>
  <c r="AD28" i="25"/>
  <c r="Z28" i="25"/>
  <c r="V28" i="25"/>
  <c r="R28" i="25"/>
  <c r="AY28" i="25"/>
  <c r="AU28" i="25"/>
  <c r="AQ28" i="25"/>
  <c r="AM28" i="25"/>
  <c r="AI28" i="25"/>
  <c r="AE28" i="25"/>
  <c r="AA28" i="25"/>
  <c r="W28" i="25"/>
  <c r="S28" i="25"/>
  <c r="AZ28" i="25"/>
  <c r="AR28" i="25"/>
  <c r="AJ28" i="25"/>
  <c r="AB28" i="25"/>
  <c r="T28" i="25"/>
  <c r="AF28" i="25"/>
  <c r="AW28" i="25"/>
  <c r="AO28" i="25"/>
  <c r="AG28" i="25"/>
  <c r="Y28" i="25"/>
  <c r="Q28" i="25"/>
  <c r="AV28" i="25"/>
  <c r="BA28" i="25"/>
  <c r="AS28" i="25"/>
  <c r="AK28" i="25"/>
  <c r="AC28" i="25"/>
  <c r="U28" i="25"/>
  <c r="BD28" i="25"/>
  <c r="AN28" i="25"/>
  <c r="X28" i="25"/>
  <c r="BT8" i="28"/>
  <c r="BO27" i="38" l="1"/>
  <c r="BJ27" i="38"/>
  <c r="BM27" i="38" s="1"/>
  <c r="BT27" i="38" s="1"/>
  <c r="BK27" i="38"/>
  <c r="BK27" i="25"/>
  <c r="BU27" i="25" s="1"/>
  <c r="BT26" i="25"/>
  <c r="BL27" i="25"/>
  <c r="BI28" i="38"/>
  <c r="BJ28" i="38" s="1"/>
  <c r="BA29" i="38"/>
  <c r="AY29" i="38"/>
  <c r="AU29" i="38"/>
  <c r="AQ29" i="38"/>
  <c r="AM29" i="38"/>
  <c r="AI29" i="38"/>
  <c r="AE29" i="38"/>
  <c r="AA29" i="38"/>
  <c r="W29" i="38"/>
  <c r="S29" i="38"/>
  <c r="BB29" i="38"/>
  <c r="AX29" i="38"/>
  <c r="AT29" i="38"/>
  <c r="AP29" i="38"/>
  <c r="AL29" i="38"/>
  <c r="AH29" i="38"/>
  <c r="AD29" i="38"/>
  <c r="Z29" i="38"/>
  <c r="V29" i="38"/>
  <c r="R29" i="38"/>
  <c r="AW29" i="38"/>
  <c r="AO29" i="38"/>
  <c r="AG29" i="38"/>
  <c r="Y29" i="38"/>
  <c r="Q29" i="38"/>
  <c r="AV29" i="38"/>
  <c r="AN29" i="38"/>
  <c r="AF29" i="38"/>
  <c r="X29" i="38"/>
  <c r="BD29" i="38"/>
  <c r="AS29" i="38"/>
  <c r="AK29" i="38"/>
  <c r="AC29" i="38"/>
  <c r="U29" i="38"/>
  <c r="AZ29" i="38"/>
  <c r="AR29" i="38"/>
  <c r="AJ29" i="38"/>
  <c r="AB29" i="38"/>
  <c r="T29" i="38"/>
  <c r="BN26" i="38"/>
  <c r="BS28" i="38"/>
  <c r="BF28" i="38"/>
  <c r="BE28" i="38"/>
  <c r="BH28" i="38"/>
  <c r="BG28" i="38"/>
  <c r="BC28" i="38"/>
  <c r="A31" i="38"/>
  <c r="B30" i="38"/>
  <c r="C30" i="38" s="1"/>
  <c r="BI28" i="25"/>
  <c r="BJ28" i="25" s="1"/>
  <c r="BO27" i="25"/>
  <c r="C30" i="25"/>
  <c r="BV30" i="25"/>
  <c r="BW30" i="25" s="1"/>
  <c r="A32" i="25"/>
  <c r="B31" i="25"/>
  <c r="AY29" i="25"/>
  <c r="AU29" i="25"/>
  <c r="AQ29" i="25"/>
  <c r="AM29" i="25"/>
  <c r="AI29" i="25"/>
  <c r="AE29" i="25"/>
  <c r="AA29" i="25"/>
  <c r="W29" i="25"/>
  <c r="S29" i="25"/>
  <c r="BB29" i="25"/>
  <c r="AX29" i="25"/>
  <c r="AT29" i="25"/>
  <c r="AP29" i="25"/>
  <c r="AL29" i="25"/>
  <c r="AH29" i="25"/>
  <c r="AD29" i="25"/>
  <c r="Z29" i="25"/>
  <c r="V29" i="25"/>
  <c r="R29" i="25"/>
  <c r="BD29" i="25"/>
  <c r="AZ29" i="25"/>
  <c r="AV29" i="25"/>
  <c r="AR29" i="25"/>
  <c r="AN29" i="25"/>
  <c r="AJ29" i="25"/>
  <c r="AF29" i="25"/>
  <c r="AB29" i="25"/>
  <c r="X29" i="25"/>
  <c r="T29" i="25"/>
  <c r="BA29" i="25"/>
  <c r="AK29" i="25"/>
  <c r="U29" i="25"/>
  <c r="AC29" i="25"/>
  <c r="AW29" i="25"/>
  <c r="AG29" i="25"/>
  <c r="Q29" i="25"/>
  <c r="AO29" i="25"/>
  <c r="Y29" i="25"/>
  <c r="AS29" i="25"/>
  <c r="BF28" i="25"/>
  <c r="BS28" i="25"/>
  <c r="BG28" i="25"/>
  <c r="BC28" i="25"/>
  <c r="BH28" i="25"/>
  <c r="BE28" i="25"/>
  <c r="BM27" i="25"/>
  <c r="BT27" i="25" l="1"/>
  <c r="BL28" i="25"/>
  <c r="BK28" i="38"/>
  <c r="BL28" i="38"/>
  <c r="BK28" i="25"/>
  <c r="BU28" i="25" s="1"/>
  <c r="BO28" i="38"/>
  <c r="BO28" i="25"/>
  <c r="BN27" i="38"/>
  <c r="BI29" i="38"/>
  <c r="BK29" i="38" s="1"/>
  <c r="BI29" i="25"/>
  <c r="BK29" i="25" s="1"/>
  <c r="BA30" i="38"/>
  <c r="AW30" i="38"/>
  <c r="AS30" i="38"/>
  <c r="AO30" i="38"/>
  <c r="AK30" i="38"/>
  <c r="AG30" i="38"/>
  <c r="AC30" i="38"/>
  <c r="Y30" i="38"/>
  <c r="U30" i="38"/>
  <c r="Q30" i="38"/>
  <c r="BD30" i="38"/>
  <c r="AZ30" i="38"/>
  <c r="AV30" i="38"/>
  <c r="AR30" i="38"/>
  <c r="AN30" i="38"/>
  <c r="AJ30" i="38"/>
  <c r="AF30" i="38"/>
  <c r="AB30" i="38"/>
  <c r="X30" i="38"/>
  <c r="T30" i="38"/>
  <c r="AY30" i="38"/>
  <c r="AU30" i="38"/>
  <c r="AQ30" i="38"/>
  <c r="AM30" i="38"/>
  <c r="AI30" i="38"/>
  <c r="AE30" i="38"/>
  <c r="AA30" i="38"/>
  <c r="W30" i="38"/>
  <c r="S30" i="38"/>
  <c r="BB30" i="38"/>
  <c r="AX30" i="38"/>
  <c r="AT30" i="38"/>
  <c r="AP30" i="38"/>
  <c r="AL30" i="38"/>
  <c r="AH30" i="38"/>
  <c r="AD30" i="38"/>
  <c r="Z30" i="38"/>
  <c r="V30" i="38"/>
  <c r="R30" i="38"/>
  <c r="A32" i="38"/>
  <c r="B31" i="38"/>
  <c r="C31" i="38" s="1"/>
  <c r="BE29" i="38"/>
  <c r="BS29" i="38"/>
  <c r="BG29" i="38"/>
  <c r="BC29" i="38"/>
  <c r="BF29" i="38"/>
  <c r="BH29" i="38"/>
  <c r="BM28" i="38"/>
  <c r="BS29" i="25"/>
  <c r="BG29" i="25"/>
  <c r="BC29" i="25"/>
  <c r="BF29" i="25"/>
  <c r="BH29" i="25"/>
  <c r="BE29" i="25"/>
  <c r="BD30" i="25"/>
  <c r="AZ30" i="25"/>
  <c r="AV30" i="25"/>
  <c r="AR30" i="25"/>
  <c r="AN30" i="25"/>
  <c r="AJ30" i="25"/>
  <c r="AF30" i="25"/>
  <c r="AB30" i="25"/>
  <c r="X30" i="25"/>
  <c r="T30" i="25"/>
  <c r="AY30" i="25"/>
  <c r="AU30" i="25"/>
  <c r="AQ30" i="25"/>
  <c r="AM30" i="25"/>
  <c r="AI30" i="25"/>
  <c r="AE30" i="25"/>
  <c r="AA30" i="25"/>
  <c r="W30" i="25"/>
  <c r="S30" i="25"/>
  <c r="BA30" i="25"/>
  <c r="AW30" i="25"/>
  <c r="AS30" i="25"/>
  <c r="AO30" i="25"/>
  <c r="AK30" i="25"/>
  <c r="AG30" i="25"/>
  <c r="AC30" i="25"/>
  <c r="Y30" i="25"/>
  <c r="U30" i="25"/>
  <c r="Q30" i="25"/>
  <c r="AX30" i="25"/>
  <c r="AH30" i="25"/>
  <c r="R30" i="25"/>
  <c r="AP30" i="25"/>
  <c r="AT30" i="25"/>
  <c r="AD30" i="25"/>
  <c r="BB30" i="25"/>
  <c r="AL30" i="25"/>
  <c r="V30" i="25"/>
  <c r="Z30" i="25"/>
  <c r="BM28" i="25"/>
  <c r="BV31" i="25"/>
  <c r="BW31" i="25" s="1"/>
  <c r="C31" i="25"/>
  <c r="B32" i="25"/>
  <c r="A33" i="25"/>
  <c r="AY38" i="41"/>
  <c r="AW38" i="41"/>
  <c r="AY39" i="41"/>
  <c r="AW36" i="41"/>
  <c r="AY36" i="41"/>
  <c r="AW37" i="41"/>
  <c r="AY37" i="41"/>
  <c r="AY23" i="41"/>
  <c r="AY22" i="41"/>
  <c r="AW22" i="41"/>
  <c r="AY7" i="41"/>
  <c r="AY6" i="41"/>
  <c r="AW6" i="41"/>
  <c r="AI39" i="41"/>
  <c r="AI38" i="41"/>
  <c r="AG38" i="41"/>
  <c r="AG22" i="41"/>
  <c r="AI22" i="41"/>
  <c r="AI23" i="41"/>
  <c r="AI7" i="41"/>
  <c r="AI6" i="41"/>
  <c r="AG6" i="41"/>
  <c r="AI4" i="41"/>
  <c r="Y39" i="41"/>
  <c r="Z39" i="41"/>
  <c r="Y41" i="41"/>
  <c r="BL29" i="25" l="1"/>
  <c r="BT28" i="38"/>
  <c r="BJ29" i="25"/>
  <c r="BU29" i="25" s="1"/>
  <c r="BT28" i="25"/>
  <c r="BL29" i="38"/>
  <c r="BO29" i="38"/>
  <c r="BI30" i="38"/>
  <c r="BJ30" i="38" s="1"/>
  <c r="BJ29" i="38"/>
  <c r="BM29" i="38" s="1"/>
  <c r="BN28" i="38"/>
  <c r="BO29" i="25"/>
  <c r="A33" i="38"/>
  <c r="B32" i="38"/>
  <c r="C32" i="38" s="1"/>
  <c r="BE30" i="38"/>
  <c r="BH30" i="38"/>
  <c r="BS30" i="38"/>
  <c r="BG30" i="38"/>
  <c r="BC30" i="38"/>
  <c r="BF30" i="38"/>
  <c r="BA31" i="38"/>
  <c r="AW31" i="38"/>
  <c r="AS31" i="38"/>
  <c r="AO31" i="38"/>
  <c r="AK31" i="38"/>
  <c r="AG31" i="38"/>
  <c r="AC31" i="38"/>
  <c r="Y31" i="38"/>
  <c r="U31" i="38"/>
  <c r="Q31" i="38"/>
  <c r="BD31" i="38"/>
  <c r="AZ31" i="38"/>
  <c r="AV31" i="38"/>
  <c r="AR31" i="38"/>
  <c r="AN31" i="38"/>
  <c r="AJ31" i="38"/>
  <c r="AF31" i="38"/>
  <c r="AB31" i="38"/>
  <c r="X31" i="38"/>
  <c r="T31" i="38"/>
  <c r="AY31" i="38"/>
  <c r="AU31" i="38"/>
  <c r="AQ31" i="38"/>
  <c r="AM31" i="38"/>
  <c r="AI31" i="38"/>
  <c r="AE31" i="38"/>
  <c r="AA31" i="38"/>
  <c r="W31" i="38"/>
  <c r="S31" i="38"/>
  <c r="BB31" i="38"/>
  <c r="AX31" i="38"/>
  <c r="AT31" i="38"/>
  <c r="AP31" i="38"/>
  <c r="AL31" i="38"/>
  <c r="AH31" i="38"/>
  <c r="AD31" i="38"/>
  <c r="Z31" i="38"/>
  <c r="V31" i="38"/>
  <c r="R31" i="38"/>
  <c r="BI30" i="25"/>
  <c r="BK30" i="25" s="1"/>
  <c r="BM29" i="25"/>
  <c r="BA31" i="25"/>
  <c r="AW31" i="25"/>
  <c r="AS31" i="25"/>
  <c r="AO31" i="25"/>
  <c r="AK31" i="25"/>
  <c r="AG31" i="25"/>
  <c r="AC31" i="25"/>
  <c r="Y31" i="25"/>
  <c r="U31" i="25"/>
  <c r="Q31" i="25"/>
  <c r="BD31" i="25"/>
  <c r="AZ31" i="25"/>
  <c r="AV31" i="25"/>
  <c r="AR31" i="25"/>
  <c r="AN31" i="25"/>
  <c r="AJ31" i="25"/>
  <c r="AF31" i="25"/>
  <c r="AB31" i="25"/>
  <c r="X31" i="25"/>
  <c r="T31" i="25"/>
  <c r="BB31" i="25"/>
  <c r="AX31" i="25"/>
  <c r="AT31" i="25"/>
  <c r="AP31" i="25"/>
  <c r="AL31" i="25"/>
  <c r="AH31" i="25"/>
  <c r="AD31" i="25"/>
  <c r="Z31" i="25"/>
  <c r="V31" i="25"/>
  <c r="R31" i="25"/>
  <c r="AU31" i="25"/>
  <c r="AE31" i="25"/>
  <c r="AQ31" i="25"/>
  <c r="AA31" i="25"/>
  <c r="W31" i="25"/>
  <c r="AY31" i="25"/>
  <c r="AI31" i="25"/>
  <c r="S31" i="25"/>
  <c r="AM31" i="25"/>
  <c r="B33" i="25"/>
  <c r="A34" i="25"/>
  <c r="BH30" i="25"/>
  <c r="BS30" i="25"/>
  <c r="BG30" i="25"/>
  <c r="BC30" i="25"/>
  <c r="BE30" i="25"/>
  <c r="BF30" i="25"/>
  <c r="BV32" i="25"/>
  <c r="BW32" i="25" s="1"/>
  <c r="C32" i="25"/>
  <c r="AY40" i="41"/>
  <c r="AX36" i="41"/>
  <c r="AX38" i="41"/>
  <c r="AX39" i="41"/>
  <c r="AX37" i="41"/>
  <c r="AX23" i="41"/>
  <c r="AY24" i="41"/>
  <c r="AX22" i="41"/>
  <c r="AY21" i="41"/>
  <c r="AX21" i="41"/>
  <c r="AW20" i="41"/>
  <c r="AX20" i="41"/>
  <c r="AY20" i="41"/>
  <c r="AY8" i="41"/>
  <c r="AX6" i="41"/>
  <c r="AX7" i="41"/>
  <c r="AW5" i="41"/>
  <c r="AY5" i="41"/>
  <c r="AX5" i="41"/>
  <c r="AW4" i="41"/>
  <c r="AX4" i="41"/>
  <c r="AY4" i="41"/>
  <c r="AI40" i="41"/>
  <c r="AH38" i="41"/>
  <c r="AH39" i="41"/>
  <c r="AG37" i="41"/>
  <c r="AI37" i="41"/>
  <c r="AH37" i="41"/>
  <c r="AI36" i="41"/>
  <c r="AG36" i="41"/>
  <c r="AH36" i="41"/>
  <c r="AI24" i="41"/>
  <c r="AH22" i="41"/>
  <c r="AH23" i="41"/>
  <c r="AI21" i="41"/>
  <c r="AH21" i="41"/>
  <c r="AG21" i="41"/>
  <c r="AI20" i="41"/>
  <c r="AG20" i="41"/>
  <c r="AH20" i="41"/>
  <c r="AI8" i="41"/>
  <c r="AH7" i="41"/>
  <c r="AH6" i="41"/>
  <c r="AI5" i="41"/>
  <c r="AH5" i="41"/>
  <c r="AG5" i="41"/>
  <c r="AH4" i="41"/>
  <c r="X41" i="41"/>
  <c r="Z41" i="41"/>
  <c r="AW21" i="41"/>
  <c r="X39" i="41"/>
  <c r="BT29" i="25" l="1"/>
  <c r="BT29" i="38"/>
  <c r="BO30" i="38"/>
  <c r="BK30" i="38"/>
  <c r="BO30" i="25"/>
  <c r="BL30" i="38"/>
  <c r="BJ30" i="25"/>
  <c r="BU30" i="25" s="1"/>
  <c r="BI31" i="38"/>
  <c r="BL31" i="38" s="1"/>
  <c r="BL30" i="25"/>
  <c r="BM30" i="38"/>
  <c r="BE31" i="38"/>
  <c r="BH31" i="38"/>
  <c r="BS31" i="38"/>
  <c r="BG31" i="38"/>
  <c r="BC31" i="38"/>
  <c r="BF31" i="38"/>
  <c r="BA32" i="38"/>
  <c r="AW32" i="38"/>
  <c r="AS32" i="38"/>
  <c r="AO32" i="38"/>
  <c r="AK32" i="38"/>
  <c r="AG32" i="38"/>
  <c r="AC32" i="38"/>
  <c r="Y32" i="38"/>
  <c r="U32" i="38"/>
  <c r="Q32" i="38"/>
  <c r="BD32" i="38"/>
  <c r="AZ32" i="38"/>
  <c r="AV32" i="38"/>
  <c r="AR32" i="38"/>
  <c r="AN32" i="38"/>
  <c r="AJ32" i="38"/>
  <c r="AF32" i="38"/>
  <c r="AB32" i="38"/>
  <c r="X32" i="38"/>
  <c r="T32" i="38"/>
  <c r="AY32" i="38"/>
  <c r="AU32" i="38"/>
  <c r="AQ32" i="38"/>
  <c r="AM32" i="38"/>
  <c r="AI32" i="38"/>
  <c r="AE32" i="38"/>
  <c r="AA32" i="38"/>
  <c r="W32" i="38"/>
  <c r="S32" i="38"/>
  <c r="BB32" i="38"/>
  <c r="AX32" i="38"/>
  <c r="AT32" i="38"/>
  <c r="AP32" i="38"/>
  <c r="AL32" i="38"/>
  <c r="AH32" i="38"/>
  <c r="AD32" i="38"/>
  <c r="Z32" i="38"/>
  <c r="V32" i="38"/>
  <c r="R32" i="38"/>
  <c r="A34" i="38"/>
  <c r="B33" i="38"/>
  <c r="C33" i="38" s="1"/>
  <c r="BN29" i="38"/>
  <c r="BI31" i="25"/>
  <c r="BL31" i="25" s="1"/>
  <c r="A35" i="25"/>
  <c r="B34" i="25"/>
  <c r="BE31" i="25"/>
  <c r="BH31" i="25"/>
  <c r="BF31" i="25"/>
  <c r="BC31" i="25"/>
  <c r="BG31" i="25"/>
  <c r="BS31" i="25"/>
  <c r="C33" i="25"/>
  <c r="BV33" i="25"/>
  <c r="BW33" i="25" s="1"/>
  <c r="BB32" i="25"/>
  <c r="AX32" i="25"/>
  <c r="AT32" i="25"/>
  <c r="AP32" i="25"/>
  <c r="AL32" i="25"/>
  <c r="AH32" i="25"/>
  <c r="AD32" i="25"/>
  <c r="Z32" i="25"/>
  <c r="V32" i="25"/>
  <c r="R32" i="25"/>
  <c r="BA32" i="25"/>
  <c r="AW32" i="25"/>
  <c r="AS32" i="25"/>
  <c r="AO32" i="25"/>
  <c r="AK32" i="25"/>
  <c r="AG32" i="25"/>
  <c r="AC32" i="25"/>
  <c r="Y32" i="25"/>
  <c r="U32" i="25"/>
  <c r="Q32" i="25"/>
  <c r="AY32" i="25"/>
  <c r="AU32" i="25"/>
  <c r="AQ32" i="25"/>
  <c r="AM32" i="25"/>
  <c r="AI32" i="25"/>
  <c r="AE32" i="25"/>
  <c r="AA32" i="25"/>
  <c r="W32" i="25"/>
  <c r="S32" i="25"/>
  <c r="AV32" i="25"/>
  <c r="AF32" i="25"/>
  <c r="AR32" i="25"/>
  <c r="AB32" i="25"/>
  <c r="X32" i="25"/>
  <c r="AZ32" i="25"/>
  <c r="AJ32" i="25"/>
  <c r="T32" i="25"/>
  <c r="BD32" i="25"/>
  <c r="AN32" i="25"/>
  <c r="X40" i="41"/>
  <c r="Z40" i="41"/>
  <c r="Y40" i="41"/>
  <c r="BT30" i="38" l="1"/>
  <c r="BM30" i="25"/>
  <c r="BT30" i="25" s="1"/>
  <c r="BO31" i="38"/>
  <c r="BJ31" i="38"/>
  <c r="BN30" i="38"/>
  <c r="BJ31" i="25"/>
  <c r="BM31" i="25" s="1"/>
  <c r="BT31" i="25" s="1"/>
  <c r="BO31" i="25"/>
  <c r="BK31" i="38"/>
  <c r="BI32" i="38"/>
  <c r="BL32" i="38" s="1"/>
  <c r="BK31" i="25"/>
  <c r="BA33" i="38"/>
  <c r="AW33" i="38"/>
  <c r="AS33" i="38"/>
  <c r="AO33" i="38"/>
  <c r="AK33" i="38"/>
  <c r="AG33" i="38"/>
  <c r="AC33" i="38"/>
  <c r="Y33" i="38"/>
  <c r="U33" i="38"/>
  <c r="Q33" i="38"/>
  <c r="BD33" i="38"/>
  <c r="AZ33" i="38"/>
  <c r="AV33" i="38"/>
  <c r="AR33" i="38"/>
  <c r="AN33" i="38"/>
  <c r="AJ33" i="38"/>
  <c r="AF33" i="38"/>
  <c r="AB33" i="38"/>
  <c r="X33" i="38"/>
  <c r="T33" i="38"/>
  <c r="AY33" i="38"/>
  <c r="AU33" i="38"/>
  <c r="AQ33" i="38"/>
  <c r="AM33" i="38"/>
  <c r="AI33" i="38"/>
  <c r="AE33" i="38"/>
  <c r="AA33" i="38"/>
  <c r="W33" i="38"/>
  <c r="S33" i="38"/>
  <c r="BB33" i="38"/>
  <c r="AX33" i="38"/>
  <c r="AT33" i="38"/>
  <c r="AP33" i="38"/>
  <c r="AL33" i="38"/>
  <c r="AH33" i="38"/>
  <c r="AD33" i="38"/>
  <c r="Z33" i="38"/>
  <c r="V33" i="38"/>
  <c r="R33" i="38"/>
  <c r="BE32" i="38"/>
  <c r="BH32" i="38"/>
  <c r="BS32" i="38"/>
  <c r="BG32" i="38"/>
  <c r="BC32" i="38"/>
  <c r="BF32" i="38"/>
  <c r="BM31" i="38"/>
  <c r="BN31" i="38" s="1"/>
  <c r="A35" i="38"/>
  <c r="B34" i="38"/>
  <c r="C34" i="38" s="1"/>
  <c r="BI32" i="25"/>
  <c r="BJ32" i="25" s="1"/>
  <c r="C34" i="25"/>
  <c r="BV34" i="25"/>
  <c r="BW34" i="25" s="1"/>
  <c r="BF32" i="25"/>
  <c r="BE32" i="25"/>
  <c r="BS32" i="25"/>
  <c r="BG32" i="25"/>
  <c r="BC32" i="25"/>
  <c r="BH32" i="25"/>
  <c r="AY33" i="25"/>
  <c r="AU33" i="25"/>
  <c r="AQ33" i="25"/>
  <c r="AM33" i="25"/>
  <c r="AI33" i="25"/>
  <c r="AE33" i="25"/>
  <c r="AA33" i="25"/>
  <c r="W33" i="25"/>
  <c r="S33" i="25"/>
  <c r="BB33" i="25"/>
  <c r="AX33" i="25"/>
  <c r="AT33" i="25"/>
  <c r="AP33" i="25"/>
  <c r="AL33" i="25"/>
  <c r="AH33" i="25"/>
  <c r="AD33" i="25"/>
  <c r="Z33" i="25"/>
  <c r="V33" i="25"/>
  <c r="R33" i="25"/>
  <c r="BD33" i="25"/>
  <c r="AZ33" i="25"/>
  <c r="AV33" i="25"/>
  <c r="AR33" i="25"/>
  <c r="AN33" i="25"/>
  <c r="AJ33" i="25"/>
  <c r="AF33" i="25"/>
  <c r="AB33" i="25"/>
  <c r="X33" i="25"/>
  <c r="T33" i="25"/>
  <c r="AS33" i="25"/>
  <c r="AC33" i="25"/>
  <c r="BA33" i="25"/>
  <c r="AO33" i="25"/>
  <c r="Y33" i="25"/>
  <c r="U33" i="25"/>
  <c r="AW33" i="25"/>
  <c r="AG33" i="25"/>
  <c r="Q33" i="25"/>
  <c r="AK33" i="25"/>
  <c r="A36" i="25"/>
  <c r="B35" i="25"/>
  <c r="BK32" i="38" l="1"/>
  <c r="BU31" i="25"/>
  <c r="BJ32" i="38"/>
  <c r="BO32" i="25"/>
  <c r="BO32" i="38"/>
  <c r="BI33" i="38"/>
  <c r="BL33" i="38" s="1"/>
  <c r="BL32" i="25"/>
  <c r="BK32" i="25"/>
  <c r="BU32" i="25" s="1"/>
  <c r="BA34" i="38"/>
  <c r="AW34" i="38"/>
  <c r="AS34" i="38"/>
  <c r="AO34" i="38"/>
  <c r="AK34" i="38"/>
  <c r="AG34" i="38"/>
  <c r="AC34" i="38"/>
  <c r="Y34" i="38"/>
  <c r="U34" i="38"/>
  <c r="Q34" i="38"/>
  <c r="BD34" i="38"/>
  <c r="AZ34" i="38"/>
  <c r="AV34" i="38"/>
  <c r="AR34" i="38"/>
  <c r="AN34" i="38"/>
  <c r="AJ34" i="38"/>
  <c r="AF34" i="38"/>
  <c r="AB34" i="38"/>
  <c r="X34" i="38"/>
  <c r="T34" i="38"/>
  <c r="AY34" i="38"/>
  <c r="AU34" i="38"/>
  <c r="AQ34" i="38"/>
  <c r="AM34" i="38"/>
  <c r="AI34" i="38"/>
  <c r="AE34" i="38"/>
  <c r="AA34" i="38"/>
  <c r="W34" i="38"/>
  <c r="S34" i="38"/>
  <c r="BB34" i="38"/>
  <c r="AX34" i="38"/>
  <c r="AT34" i="38"/>
  <c r="AP34" i="38"/>
  <c r="AL34" i="38"/>
  <c r="AH34" i="38"/>
  <c r="AD34" i="38"/>
  <c r="Z34" i="38"/>
  <c r="V34" i="38"/>
  <c r="R34" i="38"/>
  <c r="BT31" i="38"/>
  <c r="A36" i="38"/>
  <c r="B35" i="38"/>
  <c r="C35" i="38" s="1"/>
  <c r="BM32" i="38"/>
  <c r="BT32" i="38" s="1"/>
  <c r="BE33" i="38"/>
  <c r="BH33" i="38"/>
  <c r="BS33" i="38"/>
  <c r="BG33" i="38"/>
  <c r="BC33" i="38"/>
  <c r="BF33" i="38"/>
  <c r="BI33" i="25"/>
  <c r="BJ33" i="25" s="1"/>
  <c r="B36" i="25"/>
  <c r="A37" i="25"/>
  <c r="BM32" i="25"/>
  <c r="BV35" i="25"/>
  <c r="BW35" i="25" s="1"/>
  <c r="C35" i="25"/>
  <c r="BS33" i="25"/>
  <c r="BG33" i="25"/>
  <c r="BC33" i="25"/>
  <c r="BF33" i="25"/>
  <c r="BH33" i="25"/>
  <c r="BE33" i="25"/>
  <c r="BD34" i="25"/>
  <c r="AZ34" i="25"/>
  <c r="AV34" i="25"/>
  <c r="AR34" i="25"/>
  <c r="AN34" i="25"/>
  <c r="AJ34" i="25"/>
  <c r="AF34" i="25"/>
  <c r="AB34" i="25"/>
  <c r="X34" i="25"/>
  <c r="T34" i="25"/>
  <c r="AY34" i="25"/>
  <c r="AU34" i="25"/>
  <c r="AQ34" i="25"/>
  <c r="AM34" i="25"/>
  <c r="AI34" i="25"/>
  <c r="AE34" i="25"/>
  <c r="AA34" i="25"/>
  <c r="W34" i="25"/>
  <c r="S34" i="25"/>
  <c r="BA34" i="25"/>
  <c r="AW34" i="25"/>
  <c r="AS34" i="25"/>
  <c r="AO34" i="25"/>
  <c r="AK34" i="25"/>
  <c r="AG34" i="25"/>
  <c r="AC34" i="25"/>
  <c r="Y34" i="25"/>
  <c r="U34" i="25"/>
  <c r="Q34" i="25"/>
  <c r="AP34" i="25"/>
  <c r="Z34" i="25"/>
  <c r="AH34" i="25"/>
  <c r="BB34" i="25"/>
  <c r="AL34" i="25"/>
  <c r="V34" i="25"/>
  <c r="AX34" i="25"/>
  <c r="AT34" i="25"/>
  <c r="AD34" i="25"/>
  <c r="R34" i="25"/>
  <c r="BT32" i="25" l="1"/>
  <c r="BJ33" i="38"/>
  <c r="BM33" i="38" s="1"/>
  <c r="BT33" i="38" s="1"/>
  <c r="BK33" i="38"/>
  <c r="BO33" i="38"/>
  <c r="BI34" i="38"/>
  <c r="BK34" i="38" s="1"/>
  <c r="BO33" i="25"/>
  <c r="BE34" i="38"/>
  <c r="BH34" i="38"/>
  <c r="BS34" i="38"/>
  <c r="BG34" i="38"/>
  <c r="BC34" i="38"/>
  <c r="BF34" i="38"/>
  <c r="BI34" i="25"/>
  <c r="BK34" i="25" s="1"/>
  <c r="BL33" i="25"/>
  <c r="BA35" i="38"/>
  <c r="AW35" i="38"/>
  <c r="AS35" i="38"/>
  <c r="AO35" i="38"/>
  <c r="AK35" i="38"/>
  <c r="AG35" i="38"/>
  <c r="AC35" i="38"/>
  <c r="Y35" i="38"/>
  <c r="U35" i="38"/>
  <c r="Q35" i="38"/>
  <c r="BD35" i="38"/>
  <c r="AZ35" i="38"/>
  <c r="AV35" i="38"/>
  <c r="AR35" i="38"/>
  <c r="AN35" i="38"/>
  <c r="AJ35" i="38"/>
  <c r="AF35" i="38"/>
  <c r="AB35" i="38"/>
  <c r="X35" i="38"/>
  <c r="T35" i="38"/>
  <c r="AY35" i="38"/>
  <c r="AU35" i="38"/>
  <c r="AQ35" i="38"/>
  <c r="AM35" i="38"/>
  <c r="AI35" i="38"/>
  <c r="AE35" i="38"/>
  <c r="AA35" i="38"/>
  <c r="W35" i="38"/>
  <c r="S35" i="38"/>
  <c r="BB35" i="38"/>
  <c r="AX35" i="38"/>
  <c r="AT35" i="38"/>
  <c r="AP35" i="38"/>
  <c r="AL35" i="38"/>
  <c r="AH35" i="38"/>
  <c r="AD35" i="38"/>
  <c r="Z35" i="38"/>
  <c r="V35" i="38"/>
  <c r="R35" i="38"/>
  <c r="BK33" i="25"/>
  <c r="BU33" i="25" s="1"/>
  <c r="BN32" i="38"/>
  <c r="A37" i="38"/>
  <c r="B36" i="38"/>
  <c r="C36" i="38" s="1"/>
  <c r="B37" i="25"/>
  <c r="A38" i="25"/>
  <c r="BM33" i="25"/>
  <c r="BA35" i="25"/>
  <c r="AW35" i="25"/>
  <c r="AS35" i="25"/>
  <c r="AO35" i="25"/>
  <c r="AK35" i="25"/>
  <c r="AG35" i="25"/>
  <c r="AC35" i="25"/>
  <c r="Y35" i="25"/>
  <c r="U35" i="25"/>
  <c r="Q35" i="25"/>
  <c r="BD35" i="25"/>
  <c r="AZ35" i="25"/>
  <c r="AV35" i="25"/>
  <c r="AR35" i="25"/>
  <c r="AN35" i="25"/>
  <c r="AJ35" i="25"/>
  <c r="AF35" i="25"/>
  <c r="AB35" i="25"/>
  <c r="X35" i="25"/>
  <c r="T35" i="25"/>
  <c r="BB35" i="25"/>
  <c r="AX35" i="25"/>
  <c r="AT35" i="25"/>
  <c r="AP35" i="25"/>
  <c r="AL35" i="25"/>
  <c r="AH35" i="25"/>
  <c r="AD35" i="25"/>
  <c r="Z35" i="25"/>
  <c r="V35" i="25"/>
  <c r="R35" i="25"/>
  <c r="AM35" i="25"/>
  <c r="W35" i="25"/>
  <c r="AY35" i="25"/>
  <c r="AI35" i="25"/>
  <c r="S35" i="25"/>
  <c r="AU35" i="25"/>
  <c r="AQ35" i="25"/>
  <c r="AA35" i="25"/>
  <c r="AE35" i="25"/>
  <c r="BV36" i="25"/>
  <c r="BW36" i="25" s="1"/>
  <c r="C36" i="25"/>
  <c r="BH34" i="25"/>
  <c r="BS34" i="25"/>
  <c r="BG34" i="25"/>
  <c r="BC34" i="25"/>
  <c r="BE34" i="25"/>
  <c r="BF34" i="25"/>
  <c r="BO34" i="25" l="1"/>
  <c r="BJ34" i="38"/>
  <c r="BM34" i="38" s="1"/>
  <c r="BN34" i="38" s="1"/>
  <c r="BT33" i="25"/>
  <c r="BL34" i="38"/>
  <c r="BL34" i="25"/>
  <c r="BN33" i="38"/>
  <c r="BJ34" i="25"/>
  <c r="BM34" i="25" s="1"/>
  <c r="BI35" i="38"/>
  <c r="BK35" i="38" s="1"/>
  <c r="BO34" i="38"/>
  <c r="A38" i="38"/>
  <c r="B37" i="38"/>
  <c r="C37" i="38" s="1"/>
  <c r="BE35" i="38"/>
  <c r="BH35" i="38"/>
  <c r="BS35" i="38"/>
  <c r="BG35" i="38"/>
  <c r="BC35" i="38"/>
  <c r="BF35" i="38"/>
  <c r="BA36" i="38"/>
  <c r="AW36" i="38"/>
  <c r="AS36" i="38"/>
  <c r="AO36" i="38"/>
  <c r="AK36" i="38"/>
  <c r="AG36" i="38"/>
  <c r="AC36" i="38"/>
  <c r="Y36" i="38"/>
  <c r="U36" i="38"/>
  <c r="Q36" i="38"/>
  <c r="BD36" i="38"/>
  <c r="AZ36" i="38"/>
  <c r="AV36" i="38"/>
  <c r="AR36" i="38"/>
  <c r="AN36" i="38"/>
  <c r="AJ36" i="38"/>
  <c r="AF36" i="38"/>
  <c r="AB36" i="38"/>
  <c r="X36" i="38"/>
  <c r="T36" i="38"/>
  <c r="AY36" i="38"/>
  <c r="AU36" i="38"/>
  <c r="AQ36" i="38"/>
  <c r="AM36" i="38"/>
  <c r="AI36" i="38"/>
  <c r="AE36" i="38"/>
  <c r="AA36" i="38"/>
  <c r="W36" i="38"/>
  <c r="S36" i="38"/>
  <c r="BB36" i="38"/>
  <c r="AX36" i="38"/>
  <c r="AT36" i="38"/>
  <c r="AP36" i="38"/>
  <c r="AL36" i="38"/>
  <c r="AH36" i="38"/>
  <c r="AD36" i="38"/>
  <c r="Z36" i="38"/>
  <c r="V36" i="38"/>
  <c r="R36" i="38"/>
  <c r="BI35" i="25"/>
  <c r="BK35" i="25" s="1"/>
  <c r="BB36" i="25"/>
  <c r="AX36" i="25"/>
  <c r="AT36" i="25"/>
  <c r="AP36" i="25"/>
  <c r="AL36" i="25"/>
  <c r="AH36" i="25"/>
  <c r="AD36" i="25"/>
  <c r="Z36" i="25"/>
  <c r="V36" i="25"/>
  <c r="R36" i="25"/>
  <c r="BA36" i="25"/>
  <c r="AW36" i="25"/>
  <c r="AS36" i="25"/>
  <c r="AO36" i="25"/>
  <c r="AK36" i="25"/>
  <c r="AG36" i="25"/>
  <c r="AC36" i="25"/>
  <c r="Y36" i="25"/>
  <c r="U36" i="25"/>
  <c r="Q36" i="25"/>
  <c r="AY36" i="25"/>
  <c r="AU36" i="25"/>
  <c r="AQ36" i="25"/>
  <c r="AM36" i="25"/>
  <c r="AI36" i="25"/>
  <c r="AE36" i="25"/>
  <c r="AA36" i="25"/>
  <c r="W36" i="25"/>
  <c r="S36" i="25"/>
  <c r="BD36" i="25"/>
  <c r="AN36" i="25"/>
  <c r="X36" i="25"/>
  <c r="AF36" i="25"/>
  <c r="AZ36" i="25"/>
  <c r="AJ36" i="25"/>
  <c r="T36" i="25"/>
  <c r="AR36" i="25"/>
  <c r="AB36" i="25"/>
  <c r="AV36" i="25"/>
  <c r="BE35" i="25"/>
  <c r="BH35" i="25"/>
  <c r="BF35" i="25"/>
  <c r="BS35" i="25"/>
  <c r="BC35" i="25"/>
  <c r="BG35" i="25"/>
  <c r="A39" i="25"/>
  <c r="B38" i="25"/>
  <c r="C37" i="25"/>
  <c r="BV37" i="25"/>
  <c r="BW37" i="25" s="1"/>
  <c r="AU11" i="19"/>
  <c r="AX11" i="19"/>
  <c r="AW10" i="19"/>
  <c r="AU13" i="19"/>
  <c r="AX9" i="19"/>
  <c r="AV10" i="19"/>
  <c r="AV9" i="19"/>
  <c r="AV11" i="19"/>
  <c r="AX10" i="19"/>
  <c r="AU9" i="19"/>
  <c r="AU10" i="19"/>
  <c r="AW11" i="19"/>
  <c r="AU12" i="19"/>
  <c r="AW9" i="19"/>
  <c r="AU8" i="19"/>
  <c r="AV8" i="19"/>
  <c r="AX8" i="19"/>
  <c r="AW8" i="19"/>
  <c r="BU34" i="25" l="1"/>
  <c r="BO35" i="38"/>
  <c r="BT34" i="25"/>
  <c r="BJ35" i="38"/>
  <c r="BM35" i="38" s="1"/>
  <c r="BL35" i="38"/>
  <c r="BJ35" i="25"/>
  <c r="BU35" i="25" s="1"/>
  <c r="BI36" i="38"/>
  <c r="BL36" i="38" s="1"/>
  <c r="BE36" i="38"/>
  <c r="BH36" i="38"/>
  <c r="BS36" i="38"/>
  <c r="BG36" i="38"/>
  <c r="BC36" i="38"/>
  <c r="BF36" i="38"/>
  <c r="BT34" i="38"/>
  <c r="BA37" i="38"/>
  <c r="AW37" i="38"/>
  <c r="AS37" i="38"/>
  <c r="AO37" i="38"/>
  <c r="AK37" i="38"/>
  <c r="AG37" i="38"/>
  <c r="AC37" i="38"/>
  <c r="Y37" i="38"/>
  <c r="U37" i="38"/>
  <c r="Q37" i="38"/>
  <c r="BD37" i="38"/>
  <c r="AZ37" i="38"/>
  <c r="AV37" i="38"/>
  <c r="AR37" i="38"/>
  <c r="AN37" i="38"/>
  <c r="AJ37" i="38"/>
  <c r="AF37" i="38"/>
  <c r="AB37" i="38"/>
  <c r="X37" i="38"/>
  <c r="T37" i="38"/>
  <c r="AY37" i="38"/>
  <c r="AU37" i="38"/>
  <c r="AQ37" i="38"/>
  <c r="AM37" i="38"/>
  <c r="AI37" i="38"/>
  <c r="AE37" i="38"/>
  <c r="AA37" i="38"/>
  <c r="W37" i="38"/>
  <c r="S37" i="38"/>
  <c r="BB37" i="38"/>
  <c r="AX37" i="38"/>
  <c r="AT37" i="38"/>
  <c r="AP37" i="38"/>
  <c r="AL37" i="38"/>
  <c r="AH37" i="38"/>
  <c r="AD37" i="38"/>
  <c r="Z37" i="38"/>
  <c r="V37" i="38"/>
  <c r="R37" i="38"/>
  <c r="BL35" i="25"/>
  <c r="A39" i="38"/>
  <c r="B38" i="38"/>
  <c r="C38" i="38" s="1"/>
  <c r="BI36" i="25"/>
  <c r="BK36" i="25" s="1"/>
  <c r="BO35" i="25"/>
  <c r="A40" i="25"/>
  <c r="B39" i="25"/>
  <c r="BF36" i="25"/>
  <c r="BE36" i="25"/>
  <c r="BS36" i="25"/>
  <c r="BG36" i="25"/>
  <c r="BC36" i="25"/>
  <c r="BH36" i="25"/>
  <c r="AY37" i="25"/>
  <c r="AU37" i="25"/>
  <c r="AQ37" i="25"/>
  <c r="AM37" i="25"/>
  <c r="AI37" i="25"/>
  <c r="AE37" i="25"/>
  <c r="AA37" i="25"/>
  <c r="W37" i="25"/>
  <c r="S37" i="25"/>
  <c r="BB37" i="25"/>
  <c r="AX37" i="25"/>
  <c r="AT37" i="25"/>
  <c r="AP37" i="25"/>
  <c r="AL37" i="25"/>
  <c r="AH37" i="25"/>
  <c r="AD37" i="25"/>
  <c r="Z37" i="25"/>
  <c r="V37" i="25"/>
  <c r="R37" i="25"/>
  <c r="BD37" i="25"/>
  <c r="AZ37" i="25"/>
  <c r="AV37" i="25"/>
  <c r="AR37" i="25"/>
  <c r="AN37" i="25"/>
  <c r="AJ37" i="25"/>
  <c r="AF37" i="25"/>
  <c r="AB37" i="25"/>
  <c r="X37" i="25"/>
  <c r="T37" i="25"/>
  <c r="BA37" i="25"/>
  <c r="AK37" i="25"/>
  <c r="U37" i="25"/>
  <c r="AC37" i="25"/>
  <c r="AW37" i="25"/>
  <c r="AG37" i="25"/>
  <c r="Q37" i="25"/>
  <c r="AS37" i="25"/>
  <c r="AO37" i="25"/>
  <c r="Y37" i="25"/>
  <c r="C38" i="25"/>
  <c r="BV38" i="25"/>
  <c r="BW38" i="25" s="1"/>
  <c r="BM35" i="25" l="1"/>
  <c r="BT35" i="25" s="1"/>
  <c r="BJ36" i="38"/>
  <c r="BM36" i="38" s="1"/>
  <c r="BT36" i="38" s="1"/>
  <c r="BT35" i="38"/>
  <c r="BL36" i="25"/>
  <c r="BO36" i="38"/>
  <c r="BJ36" i="25"/>
  <c r="BM36" i="25" s="1"/>
  <c r="BK36" i="38"/>
  <c r="BI37" i="38"/>
  <c r="BL37" i="38" s="1"/>
  <c r="BO36" i="25"/>
  <c r="A40" i="38"/>
  <c r="B39" i="38"/>
  <c r="C39" i="38" s="1"/>
  <c r="BN35" i="38"/>
  <c r="BA38" i="38"/>
  <c r="AW38" i="38"/>
  <c r="AS38" i="38"/>
  <c r="AO38" i="38"/>
  <c r="AK38" i="38"/>
  <c r="AG38" i="38"/>
  <c r="AC38" i="38"/>
  <c r="Y38" i="38"/>
  <c r="U38" i="38"/>
  <c r="Q38" i="38"/>
  <c r="BD38" i="38"/>
  <c r="AZ38" i="38"/>
  <c r="AV38" i="38"/>
  <c r="AR38" i="38"/>
  <c r="AN38" i="38"/>
  <c r="AJ38" i="38"/>
  <c r="AF38" i="38"/>
  <c r="AB38" i="38"/>
  <c r="X38" i="38"/>
  <c r="T38" i="38"/>
  <c r="AY38" i="38"/>
  <c r="AU38" i="38"/>
  <c r="AQ38" i="38"/>
  <c r="AM38" i="38"/>
  <c r="AI38" i="38"/>
  <c r="AE38" i="38"/>
  <c r="AA38" i="38"/>
  <c r="W38" i="38"/>
  <c r="S38" i="38"/>
  <c r="BB38" i="38"/>
  <c r="AX38" i="38"/>
  <c r="AT38" i="38"/>
  <c r="AP38" i="38"/>
  <c r="AL38" i="38"/>
  <c r="AH38" i="38"/>
  <c r="AD38" i="38"/>
  <c r="Z38" i="38"/>
  <c r="V38" i="38"/>
  <c r="R38" i="38"/>
  <c r="BE37" i="38"/>
  <c r="BH37" i="38"/>
  <c r="BS37" i="38"/>
  <c r="BG37" i="38"/>
  <c r="BC37" i="38"/>
  <c r="BF37" i="38"/>
  <c r="BI37" i="25"/>
  <c r="BK37" i="25" s="1"/>
  <c r="BV39" i="25"/>
  <c r="BW39" i="25" s="1"/>
  <c r="C39" i="25"/>
  <c r="B40" i="25"/>
  <c r="A41" i="25"/>
  <c r="BS37" i="25"/>
  <c r="BG37" i="25"/>
  <c r="BC37" i="25"/>
  <c r="BF37" i="25"/>
  <c r="BH37" i="25"/>
  <c r="BE37" i="25"/>
  <c r="BD38" i="25"/>
  <c r="AZ38" i="25"/>
  <c r="AV38" i="25"/>
  <c r="AR38" i="25"/>
  <c r="AN38" i="25"/>
  <c r="AJ38" i="25"/>
  <c r="AF38" i="25"/>
  <c r="AB38" i="25"/>
  <c r="X38" i="25"/>
  <c r="T38" i="25"/>
  <c r="AY38" i="25"/>
  <c r="AU38" i="25"/>
  <c r="AQ38" i="25"/>
  <c r="AM38" i="25"/>
  <c r="AI38" i="25"/>
  <c r="AE38" i="25"/>
  <c r="AA38" i="25"/>
  <c r="W38" i="25"/>
  <c r="S38" i="25"/>
  <c r="BA38" i="25"/>
  <c r="AW38" i="25"/>
  <c r="AS38" i="25"/>
  <c r="AO38" i="25"/>
  <c r="AK38" i="25"/>
  <c r="AG38" i="25"/>
  <c r="AC38" i="25"/>
  <c r="Y38" i="25"/>
  <c r="U38" i="25"/>
  <c r="Q38" i="25"/>
  <c r="AX38" i="25"/>
  <c r="AH38" i="25"/>
  <c r="R38" i="25"/>
  <c r="AT38" i="25"/>
  <c r="AD38" i="25"/>
  <c r="Z38" i="25"/>
  <c r="BB38" i="25"/>
  <c r="AL38" i="25"/>
  <c r="V38" i="25"/>
  <c r="AP38" i="25"/>
  <c r="BU36" i="25" l="1"/>
  <c r="BT36" i="25"/>
  <c r="BJ37" i="38"/>
  <c r="BM37" i="38" s="1"/>
  <c r="BT37" i="38" s="1"/>
  <c r="BJ37" i="25"/>
  <c r="BM37" i="25" s="1"/>
  <c r="BK37" i="38"/>
  <c r="BI38" i="38"/>
  <c r="BJ38" i="38" s="1"/>
  <c r="BO37" i="38"/>
  <c r="BO37" i="25"/>
  <c r="BL37" i="25"/>
  <c r="BL38" i="38"/>
  <c r="BE38" i="38"/>
  <c r="BH38" i="38"/>
  <c r="BS38" i="38"/>
  <c r="BG38" i="38"/>
  <c r="BC38" i="38"/>
  <c r="BF38" i="38"/>
  <c r="BN36" i="38"/>
  <c r="BI38" i="25"/>
  <c r="BK38" i="25" s="1"/>
  <c r="BA39" i="38"/>
  <c r="AW39" i="38"/>
  <c r="AS39" i="38"/>
  <c r="AO39" i="38"/>
  <c r="AK39" i="38"/>
  <c r="AG39" i="38"/>
  <c r="AC39" i="38"/>
  <c r="Y39" i="38"/>
  <c r="U39" i="38"/>
  <c r="Q39" i="38"/>
  <c r="BD39" i="38"/>
  <c r="AZ39" i="38"/>
  <c r="AV39" i="38"/>
  <c r="AR39" i="38"/>
  <c r="AN39" i="38"/>
  <c r="AJ39" i="38"/>
  <c r="AF39" i="38"/>
  <c r="AB39" i="38"/>
  <c r="X39" i="38"/>
  <c r="T39" i="38"/>
  <c r="AY39" i="38"/>
  <c r="AU39" i="38"/>
  <c r="AQ39" i="38"/>
  <c r="AM39" i="38"/>
  <c r="AI39" i="38"/>
  <c r="AE39" i="38"/>
  <c r="AA39" i="38"/>
  <c r="W39" i="38"/>
  <c r="S39" i="38"/>
  <c r="BB39" i="38"/>
  <c r="AX39" i="38"/>
  <c r="AT39" i="38"/>
  <c r="AP39" i="38"/>
  <c r="AL39" i="38"/>
  <c r="AH39" i="38"/>
  <c r="AD39" i="38"/>
  <c r="Z39" i="38"/>
  <c r="V39" i="38"/>
  <c r="R39" i="38"/>
  <c r="A41" i="38"/>
  <c r="B40" i="38"/>
  <c r="C40" i="38" s="1"/>
  <c r="BA39" i="25"/>
  <c r="AW39" i="25"/>
  <c r="AS39" i="25"/>
  <c r="AO39" i="25"/>
  <c r="AK39" i="25"/>
  <c r="AG39" i="25"/>
  <c r="AC39" i="25"/>
  <c r="Y39" i="25"/>
  <c r="U39" i="25"/>
  <c r="Q39" i="25"/>
  <c r="BD39" i="25"/>
  <c r="AZ39" i="25"/>
  <c r="AV39" i="25"/>
  <c r="AR39" i="25"/>
  <c r="AN39" i="25"/>
  <c r="AJ39" i="25"/>
  <c r="AF39" i="25"/>
  <c r="AB39" i="25"/>
  <c r="X39" i="25"/>
  <c r="T39" i="25"/>
  <c r="BB39" i="25"/>
  <c r="AX39" i="25"/>
  <c r="AT39" i="25"/>
  <c r="AP39" i="25"/>
  <c r="AL39" i="25"/>
  <c r="AH39" i="25"/>
  <c r="AD39" i="25"/>
  <c r="Z39" i="25"/>
  <c r="V39" i="25"/>
  <c r="R39" i="25"/>
  <c r="AU39" i="25"/>
  <c r="AE39" i="25"/>
  <c r="W39" i="25"/>
  <c r="AQ39" i="25"/>
  <c r="AA39" i="25"/>
  <c r="AY39" i="25"/>
  <c r="AI39" i="25"/>
  <c r="S39" i="25"/>
  <c r="AM39" i="25"/>
  <c r="BH38" i="25"/>
  <c r="BS38" i="25"/>
  <c r="BG38" i="25"/>
  <c r="BC38" i="25"/>
  <c r="BE38" i="25"/>
  <c r="BF38" i="25"/>
  <c r="B41" i="25"/>
  <c r="A42" i="25"/>
  <c r="BV40" i="25"/>
  <c r="BW40" i="25" s="1"/>
  <c r="C40" i="25"/>
  <c r="BL38" i="25" l="1"/>
  <c r="BJ38" i="25"/>
  <c r="BM38" i="25" s="1"/>
  <c r="BU37" i="25"/>
  <c r="BT37" i="25"/>
  <c r="BN37" i="38"/>
  <c r="BK38" i="38"/>
  <c r="BI39" i="38"/>
  <c r="BK39" i="38" s="1"/>
  <c r="BO38" i="38"/>
  <c r="A42" i="38"/>
  <c r="B41" i="38"/>
  <c r="C41" i="38" s="1"/>
  <c r="BM38" i="38"/>
  <c r="BT38" i="38" s="1"/>
  <c r="BA40" i="38"/>
  <c r="AW40" i="38"/>
  <c r="AS40" i="38"/>
  <c r="AO40" i="38"/>
  <c r="AK40" i="38"/>
  <c r="AG40" i="38"/>
  <c r="AC40" i="38"/>
  <c r="Y40" i="38"/>
  <c r="U40" i="38"/>
  <c r="Q40" i="38"/>
  <c r="BD40" i="38"/>
  <c r="AZ40" i="38"/>
  <c r="AV40" i="38"/>
  <c r="AR40" i="38"/>
  <c r="AN40" i="38"/>
  <c r="AJ40" i="38"/>
  <c r="AF40" i="38"/>
  <c r="AB40" i="38"/>
  <c r="X40" i="38"/>
  <c r="T40" i="38"/>
  <c r="AY40" i="38"/>
  <c r="AU40" i="38"/>
  <c r="AQ40" i="38"/>
  <c r="AM40" i="38"/>
  <c r="AI40" i="38"/>
  <c r="AE40" i="38"/>
  <c r="AA40" i="38"/>
  <c r="W40" i="38"/>
  <c r="S40" i="38"/>
  <c r="BB40" i="38"/>
  <c r="AX40" i="38"/>
  <c r="AT40" i="38"/>
  <c r="AP40" i="38"/>
  <c r="AL40" i="38"/>
  <c r="AH40" i="38"/>
  <c r="AD40" i="38"/>
  <c r="Z40" i="38"/>
  <c r="V40" i="38"/>
  <c r="R40" i="38"/>
  <c r="BE39" i="38"/>
  <c r="BH39" i="38"/>
  <c r="BS39" i="38"/>
  <c r="BG39" i="38"/>
  <c r="BC39" i="38"/>
  <c r="BF39" i="38"/>
  <c r="BO38" i="25"/>
  <c r="BI39" i="25"/>
  <c r="BJ39" i="25" s="1"/>
  <c r="C41" i="25"/>
  <c r="BV41" i="25"/>
  <c r="BW41" i="25" s="1"/>
  <c r="BE39" i="25"/>
  <c r="BH39" i="25"/>
  <c r="BF39" i="25"/>
  <c r="BC39" i="25"/>
  <c r="BG39" i="25"/>
  <c r="BS39" i="25"/>
  <c r="BB40" i="25"/>
  <c r="AX40" i="25"/>
  <c r="AT40" i="25"/>
  <c r="AP40" i="25"/>
  <c r="AL40" i="25"/>
  <c r="AH40" i="25"/>
  <c r="AD40" i="25"/>
  <c r="Z40" i="25"/>
  <c r="V40" i="25"/>
  <c r="R40" i="25"/>
  <c r="BA40" i="25"/>
  <c r="AW40" i="25"/>
  <c r="AS40" i="25"/>
  <c r="AO40" i="25"/>
  <c r="AK40" i="25"/>
  <c r="AG40" i="25"/>
  <c r="AC40" i="25"/>
  <c r="Y40" i="25"/>
  <c r="U40" i="25"/>
  <c r="Q40" i="25"/>
  <c r="AY40" i="25"/>
  <c r="AU40" i="25"/>
  <c r="AQ40" i="25"/>
  <c r="AM40" i="25"/>
  <c r="AI40" i="25"/>
  <c r="AE40" i="25"/>
  <c r="AA40" i="25"/>
  <c r="W40" i="25"/>
  <c r="S40" i="25"/>
  <c r="AV40" i="25"/>
  <c r="AF40" i="25"/>
  <c r="AR40" i="25"/>
  <c r="AB40" i="25"/>
  <c r="BD40" i="25"/>
  <c r="X40" i="25"/>
  <c r="AZ40" i="25"/>
  <c r="AJ40" i="25"/>
  <c r="T40" i="25"/>
  <c r="AN40" i="25"/>
  <c r="A43" i="25"/>
  <c r="B42" i="25"/>
  <c r="BU38" i="25" l="1"/>
  <c r="BT38" i="25"/>
  <c r="BJ39" i="38"/>
  <c r="BM39" i="38" s="1"/>
  <c r="BL39" i="38"/>
  <c r="BI40" i="38"/>
  <c r="BL40" i="38" s="1"/>
  <c r="BK39" i="25"/>
  <c r="BU39" i="25" s="1"/>
  <c r="BO39" i="38"/>
  <c r="A43" i="38"/>
  <c r="B42" i="38"/>
  <c r="C42" i="38" s="1"/>
  <c r="BN38" i="38"/>
  <c r="BE40" i="38"/>
  <c r="BH40" i="38"/>
  <c r="BS40" i="38"/>
  <c r="BG40" i="38"/>
  <c r="BC40" i="38"/>
  <c r="BF40" i="38"/>
  <c r="BA41" i="38"/>
  <c r="AW41" i="38"/>
  <c r="AS41" i="38"/>
  <c r="AO41" i="38"/>
  <c r="AK41" i="38"/>
  <c r="AG41" i="38"/>
  <c r="AC41" i="38"/>
  <c r="Y41" i="38"/>
  <c r="U41" i="38"/>
  <c r="Q41" i="38"/>
  <c r="BD41" i="38"/>
  <c r="AZ41" i="38"/>
  <c r="AV41" i="38"/>
  <c r="AR41" i="38"/>
  <c r="AN41" i="38"/>
  <c r="AJ41" i="38"/>
  <c r="AF41" i="38"/>
  <c r="AB41" i="38"/>
  <c r="X41" i="38"/>
  <c r="T41" i="38"/>
  <c r="AY41" i="38"/>
  <c r="AU41" i="38"/>
  <c r="AQ41" i="38"/>
  <c r="AM41" i="38"/>
  <c r="AI41" i="38"/>
  <c r="AE41" i="38"/>
  <c r="AA41" i="38"/>
  <c r="W41" i="38"/>
  <c r="S41" i="38"/>
  <c r="BB41" i="38"/>
  <c r="AX41" i="38"/>
  <c r="AT41" i="38"/>
  <c r="AP41" i="38"/>
  <c r="AL41" i="38"/>
  <c r="AH41" i="38"/>
  <c r="AD41" i="38"/>
  <c r="Z41" i="38"/>
  <c r="V41" i="38"/>
  <c r="R41" i="38"/>
  <c r="BL39" i="25"/>
  <c r="BI40" i="25"/>
  <c r="BK40" i="25" s="1"/>
  <c r="BO39" i="25"/>
  <c r="AY41" i="25"/>
  <c r="AU41" i="25"/>
  <c r="AQ41" i="25"/>
  <c r="AM41" i="25"/>
  <c r="AI41" i="25"/>
  <c r="AE41" i="25"/>
  <c r="AA41" i="25"/>
  <c r="W41" i="25"/>
  <c r="S41" i="25"/>
  <c r="BB41" i="25"/>
  <c r="AX41" i="25"/>
  <c r="AT41" i="25"/>
  <c r="AP41" i="25"/>
  <c r="AL41" i="25"/>
  <c r="AH41" i="25"/>
  <c r="AD41" i="25"/>
  <c r="Z41" i="25"/>
  <c r="V41" i="25"/>
  <c r="R41" i="25"/>
  <c r="BD41" i="25"/>
  <c r="AZ41" i="25"/>
  <c r="AV41" i="25"/>
  <c r="AR41" i="25"/>
  <c r="AN41" i="25"/>
  <c r="AJ41" i="25"/>
  <c r="AF41" i="25"/>
  <c r="AB41" i="25"/>
  <c r="X41" i="25"/>
  <c r="T41" i="25"/>
  <c r="AS41" i="25"/>
  <c r="AC41" i="25"/>
  <c r="U41" i="25"/>
  <c r="AO41" i="25"/>
  <c r="Y41" i="25"/>
  <c r="BA41" i="25"/>
  <c r="AW41" i="25"/>
  <c r="AG41" i="25"/>
  <c r="Q41" i="25"/>
  <c r="AK41" i="25"/>
  <c r="C42" i="25"/>
  <c r="BV42" i="25"/>
  <c r="BW42" i="25" s="1"/>
  <c r="A44" i="25"/>
  <c r="B43" i="25"/>
  <c r="BF40" i="25"/>
  <c r="BE40" i="25"/>
  <c r="BS40" i="25"/>
  <c r="BG40" i="25"/>
  <c r="BC40" i="25"/>
  <c r="BH40" i="25"/>
  <c r="BM39" i="25"/>
  <c r="BT39" i="25" s="1"/>
  <c r="BO40" i="38" l="1"/>
  <c r="BT39" i="38"/>
  <c r="BK40" i="38"/>
  <c r="BJ40" i="38"/>
  <c r="BM40" i="38" s="1"/>
  <c r="BT40" i="38" s="1"/>
  <c r="BO40" i="25"/>
  <c r="BL40" i="25"/>
  <c r="BN39" i="38"/>
  <c r="BI41" i="38"/>
  <c r="BJ41" i="38" s="1"/>
  <c r="A44" i="38"/>
  <c r="B43" i="38"/>
  <c r="C43" i="38" s="1"/>
  <c r="BE41" i="38"/>
  <c r="BH41" i="38"/>
  <c r="BS41" i="38"/>
  <c r="BG41" i="38"/>
  <c r="BC41" i="38"/>
  <c r="BF41" i="38"/>
  <c r="BA42" i="38"/>
  <c r="AW42" i="38"/>
  <c r="AS42" i="38"/>
  <c r="AO42" i="38"/>
  <c r="AK42" i="38"/>
  <c r="AG42" i="38"/>
  <c r="AC42" i="38"/>
  <c r="Y42" i="38"/>
  <c r="U42" i="38"/>
  <c r="Q42" i="38"/>
  <c r="BD42" i="38"/>
  <c r="AZ42" i="38"/>
  <c r="AV42" i="38"/>
  <c r="AR42" i="38"/>
  <c r="AN42" i="38"/>
  <c r="AJ42" i="38"/>
  <c r="AF42" i="38"/>
  <c r="AB42" i="38"/>
  <c r="X42" i="38"/>
  <c r="T42" i="38"/>
  <c r="AY42" i="38"/>
  <c r="AU42" i="38"/>
  <c r="AQ42" i="38"/>
  <c r="AM42" i="38"/>
  <c r="AI42" i="38"/>
  <c r="AE42" i="38"/>
  <c r="AA42" i="38"/>
  <c r="W42" i="38"/>
  <c r="S42" i="38"/>
  <c r="BB42" i="38"/>
  <c r="AX42" i="38"/>
  <c r="AT42" i="38"/>
  <c r="AP42" i="38"/>
  <c r="AL42" i="38"/>
  <c r="AH42" i="38"/>
  <c r="AD42" i="38"/>
  <c r="Z42" i="38"/>
  <c r="V42" i="38"/>
  <c r="R42" i="38"/>
  <c r="BI41" i="25"/>
  <c r="BK41" i="25" s="1"/>
  <c r="BJ40" i="25"/>
  <c r="BM40" i="25" s="1"/>
  <c r="BD42" i="25"/>
  <c r="AZ42" i="25"/>
  <c r="AV42" i="25"/>
  <c r="AR42" i="25"/>
  <c r="AN42" i="25"/>
  <c r="AJ42" i="25"/>
  <c r="AF42" i="25"/>
  <c r="AB42" i="25"/>
  <c r="X42" i="25"/>
  <c r="T42" i="25"/>
  <c r="AY42" i="25"/>
  <c r="AU42" i="25"/>
  <c r="AQ42" i="25"/>
  <c r="AM42" i="25"/>
  <c r="AI42" i="25"/>
  <c r="AE42" i="25"/>
  <c r="AA42" i="25"/>
  <c r="W42" i="25"/>
  <c r="S42" i="25"/>
  <c r="BA42" i="25"/>
  <c r="AW42" i="25"/>
  <c r="AS42" i="25"/>
  <c r="AO42" i="25"/>
  <c r="AK42" i="25"/>
  <c r="AG42" i="25"/>
  <c r="AC42" i="25"/>
  <c r="Y42" i="25"/>
  <c r="U42" i="25"/>
  <c r="Q42" i="25"/>
  <c r="AP42" i="25"/>
  <c r="Z42" i="25"/>
  <c r="R42" i="25"/>
  <c r="BB42" i="25"/>
  <c r="AL42" i="25"/>
  <c r="V42" i="25"/>
  <c r="AX42" i="25"/>
  <c r="AT42" i="25"/>
  <c r="AD42" i="25"/>
  <c r="AH42" i="25"/>
  <c r="BS41" i="25"/>
  <c r="BG41" i="25"/>
  <c r="BC41" i="25"/>
  <c r="BF41" i="25"/>
  <c r="BH41" i="25"/>
  <c r="BE41" i="25"/>
  <c r="BV43" i="25"/>
  <c r="BW43" i="25" s="1"/>
  <c r="C43" i="25"/>
  <c r="BU40" i="25"/>
  <c r="B44" i="25"/>
  <c r="A45" i="25"/>
  <c r="BT40" i="25" l="1"/>
  <c r="BO41" i="25"/>
  <c r="BO41" i="38"/>
  <c r="BL41" i="38"/>
  <c r="BK41" i="38"/>
  <c r="BL41" i="25"/>
  <c r="BJ41" i="25"/>
  <c r="BM41" i="25" s="1"/>
  <c r="BI42" i="38"/>
  <c r="BK42" i="38" s="1"/>
  <c r="BN40" i="38"/>
  <c r="BI42" i="25"/>
  <c r="BJ42" i="25" s="1"/>
  <c r="BM41" i="38"/>
  <c r="BA43" i="38"/>
  <c r="AW43" i="38"/>
  <c r="AS43" i="38"/>
  <c r="AO43" i="38"/>
  <c r="AK43" i="38"/>
  <c r="AG43" i="38"/>
  <c r="AC43" i="38"/>
  <c r="Y43" i="38"/>
  <c r="U43" i="38"/>
  <c r="Q43" i="38"/>
  <c r="BD43" i="38"/>
  <c r="AZ43" i="38"/>
  <c r="AV43" i="38"/>
  <c r="AR43" i="38"/>
  <c r="AN43" i="38"/>
  <c r="AJ43" i="38"/>
  <c r="AF43" i="38"/>
  <c r="AB43" i="38"/>
  <c r="X43" i="38"/>
  <c r="T43" i="38"/>
  <c r="AY43" i="38"/>
  <c r="AU43" i="38"/>
  <c r="AQ43" i="38"/>
  <c r="AM43" i="38"/>
  <c r="AI43" i="38"/>
  <c r="AE43" i="38"/>
  <c r="AA43" i="38"/>
  <c r="W43" i="38"/>
  <c r="S43" i="38"/>
  <c r="BB43" i="38"/>
  <c r="AX43" i="38"/>
  <c r="AT43" i="38"/>
  <c r="AP43" i="38"/>
  <c r="AL43" i="38"/>
  <c r="AH43" i="38"/>
  <c r="AD43" i="38"/>
  <c r="Z43" i="38"/>
  <c r="V43" i="38"/>
  <c r="R43" i="38"/>
  <c r="BE42" i="38"/>
  <c r="BH42" i="38"/>
  <c r="BS42" i="38"/>
  <c r="BG42" i="38"/>
  <c r="BC42" i="38"/>
  <c r="BF42" i="38"/>
  <c r="A45" i="38"/>
  <c r="B44" i="38"/>
  <c r="C44" i="38" s="1"/>
  <c r="BH42" i="25"/>
  <c r="BS42" i="25"/>
  <c r="BG42" i="25"/>
  <c r="BC42" i="25"/>
  <c r="BE42" i="25"/>
  <c r="BF42" i="25"/>
  <c r="B45" i="25"/>
  <c r="A46" i="25"/>
  <c r="BU41" i="25"/>
  <c r="BV44" i="25"/>
  <c r="BW44" i="25" s="1"/>
  <c r="C44" i="25"/>
  <c r="BD43" i="25"/>
  <c r="AZ43" i="25"/>
  <c r="AV43" i="25"/>
  <c r="AR43" i="25"/>
  <c r="AN43" i="25"/>
  <c r="AJ43" i="25"/>
  <c r="AF43" i="25"/>
  <c r="AB43" i="25"/>
  <c r="AY43" i="25"/>
  <c r="AT43" i="25"/>
  <c r="AO43" i="25"/>
  <c r="AI43" i="25"/>
  <c r="AD43" i="25"/>
  <c r="Y43" i="25"/>
  <c r="U43" i="25"/>
  <c r="Q43" i="25"/>
  <c r="AX43" i="25"/>
  <c r="AS43" i="25"/>
  <c r="AM43" i="25"/>
  <c r="AH43" i="25"/>
  <c r="AC43" i="25"/>
  <c r="X43" i="25"/>
  <c r="T43" i="25"/>
  <c r="BA43" i="25"/>
  <c r="AU43" i="25"/>
  <c r="AP43" i="25"/>
  <c r="AK43" i="25"/>
  <c r="AE43" i="25"/>
  <c r="Z43" i="25"/>
  <c r="V43" i="25"/>
  <c r="R43" i="25"/>
  <c r="AQ43" i="25"/>
  <c r="W43" i="25"/>
  <c r="BB43" i="25"/>
  <c r="AL43" i="25"/>
  <c r="S43" i="25"/>
  <c r="AW43" i="25"/>
  <c r="AA43" i="25"/>
  <c r="AG43" i="25"/>
  <c r="BK42" i="25" l="1"/>
  <c r="BU42" i="25" s="1"/>
  <c r="BT41" i="38"/>
  <c r="BJ42" i="38"/>
  <c r="BM42" i="38" s="1"/>
  <c r="BO42" i="38"/>
  <c r="BL42" i="38"/>
  <c r="BT41" i="25"/>
  <c r="BI43" i="38"/>
  <c r="BJ43" i="38" s="1"/>
  <c r="BL42" i="25"/>
  <c r="BA44" i="38"/>
  <c r="AW44" i="38"/>
  <c r="AS44" i="38"/>
  <c r="AO44" i="38"/>
  <c r="AK44" i="38"/>
  <c r="AG44" i="38"/>
  <c r="AC44" i="38"/>
  <c r="Y44" i="38"/>
  <c r="U44" i="38"/>
  <c r="Q44" i="38"/>
  <c r="BD44" i="38"/>
  <c r="AZ44" i="38"/>
  <c r="AV44" i="38"/>
  <c r="AR44" i="38"/>
  <c r="AN44" i="38"/>
  <c r="AJ44" i="38"/>
  <c r="AF44" i="38"/>
  <c r="AB44" i="38"/>
  <c r="X44" i="38"/>
  <c r="T44" i="38"/>
  <c r="AY44" i="38"/>
  <c r="AU44" i="38"/>
  <c r="AQ44" i="38"/>
  <c r="AM44" i="38"/>
  <c r="AI44" i="38"/>
  <c r="AE44" i="38"/>
  <c r="AA44" i="38"/>
  <c r="W44" i="38"/>
  <c r="S44" i="38"/>
  <c r="BB44" i="38"/>
  <c r="AX44" i="38"/>
  <c r="AT44" i="38"/>
  <c r="AP44" i="38"/>
  <c r="AL44" i="38"/>
  <c r="AH44" i="38"/>
  <c r="AD44" i="38"/>
  <c r="Z44" i="38"/>
  <c r="V44" i="38"/>
  <c r="R44" i="38"/>
  <c r="BN41" i="38"/>
  <c r="A46" i="38"/>
  <c r="B45" i="38"/>
  <c r="C45" i="38" s="1"/>
  <c r="BE43" i="38"/>
  <c r="BH43" i="38"/>
  <c r="BS43" i="38"/>
  <c r="BG43" i="38"/>
  <c r="BC43" i="38"/>
  <c r="BF43" i="38"/>
  <c r="BI43" i="25"/>
  <c r="BL43" i="25" s="1"/>
  <c r="BO42" i="25"/>
  <c r="BM42" i="25"/>
  <c r="BA44" i="25"/>
  <c r="AW44" i="25"/>
  <c r="AS44" i="25"/>
  <c r="AO44" i="25"/>
  <c r="AK44" i="25"/>
  <c r="AG44" i="25"/>
  <c r="AC44" i="25"/>
  <c r="Y44" i="25"/>
  <c r="U44" i="25"/>
  <c r="Q44" i="25"/>
  <c r="AZ44" i="25"/>
  <c r="AU44" i="25"/>
  <c r="AP44" i="25"/>
  <c r="AJ44" i="25"/>
  <c r="AE44" i="25"/>
  <c r="Z44" i="25"/>
  <c r="T44" i="25"/>
  <c r="BD44" i="25"/>
  <c r="AY44" i="25"/>
  <c r="AT44" i="25"/>
  <c r="AN44" i="25"/>
  <c r="AI44" i="25"/>
  <c r="AD44" i="25"/>
  <c r="X44" i="25"/>
  <c r="S44" i="25"/>
  <c r="BB44" i="25"/>
  <c r="AV44" i="25"/>
  <c r="AQ44" i="25"/>
  <c r="AL44" i="25"/>
  <c r="AF44" i="25"/>
  <c r="AA44" i="25"/>
  <c r="V44" i="25"/>
  <c r="AM44" i="25"/>
  <c r="R44" i="25"/>
  <c r="AH44" i="25"/>
  <c r="AB44" i="25"/>
  <c r="AR44" i="25"/>
  <c r="W44" i="25"/>
  <c r="AX44" i="25"/>
  <c r="BH43" i="25"/>
  <c r="BE43" i="25"/>
  <c r="BS43" i="25"/>
  <c r="BC43" i="25"/>
  <c r="BF43" i="25"/>
  <c r="BG43" i="25"/>
  <c r="A47" i="25"/>
  <c r="B46" i="25"/>
  <c r="BV45" i="25"/>
  <c r="BW45" i="25" s="1"/>
  <c r="C45" i="25"/>
  <c r="BT42" i="25" l="1"/>
  <c r="BT42" i="38"/>
  <c r="BK43" i="38"/>
  <c r="BK43" i="25"/>
  <c r="BL43" i="38"/>
  <c r="BJ43" i="25"/>
  <c r="BM43" i="25" s="1"/>
  <c r="BT43" i="25" s="1"/>
  <c r="BO43" i="38"/>
  <c r="BI44" i="38"/>
  <c r="BL44" i="38" s="1"/>
  <c r="BM43" i="38"/>
  <c r="BA45" i="38"/>
  <c r="AW45" i="38"/>
  <c r="AS45" i="38"/>
  <c r="AO45" i="38"/>
  <c r="AK45" i="38"/>
  <c r="AG45" i="38"/>
  <c r="AC45" i="38"/>
  <c r="Y45" i="38"/>
  <c r="U45" i="38"/>
  <c r="Q45" i="38"/>
  <c r="BD45" i="38"/>
  <c r="AZ45" i="38"/>
  <c r="AV45" i="38"/>
  <c r="AR45" i="38"/>
  <c r="AN45" i="38"/>
  <c r="AJ45" i="38"/>
  <c r="AF45" i="38"/>
  <c r="AB45" i="38"/>
  <c r="X45" i="38"/>
  <c r="T45" i="38"/>
  <c r="AY45" i="38"/>
  <c r="AU45" i="38"/>
  <c r="AQ45" i="38"/>
  <c r="AM45" i="38"/>
  <c r="AI45" i="38"/>
  <c r="AE45" i="38"/>
  <c r="AA45" i="38"/>
  <c r="W45" i="38"/>
  <c r="S45" i="38"/>
  <c r="BB45" i="38"/>
  <c r="AX45" i="38"/>
  <c r="AT45" i="38"/>
  <c r="AP45" i="38"/>
  <c r="AL45" i="38"/>
  <c r="AH45" i="38"/>
  <c r="AD45" i="38"/>
  <c r="Z45" i="38"/>
  <c r="V45" i="38"/>
  <c r="R45" i="38"/>
  <c r="BE44" i="38"/>
  <c r="BH44" i="38"/>
  <c r="BS44" i="38"/>
  <c r="BG44" i="38"/>
  <c r="BC44" i="38"/>
  <c r="BF44" i="38"/>
  <c r="A47" i="38"/>
  <c r="B46" i="38"/>
  <c r="C46" i="38" s="1"/>
  <c r="BN42" i="38"/>
  <c r="BO43" i="25"/>
  <c r="BI44" i="25"/>
  <c r="BJ44" i="25" s="1"/>
  <c r="A48" i="25"/>
  <c r="B47" i="25"/>
  <c r="BB45" i="25"/>
  <c r="AX45" i="25"/>
  <c r="AT45" i="25"/>
  <c r="AP45" i="25"/>
  <c r="AL45" i="25"/>
  <c r="AH45" i="25"/>
  <c r="AD45" i="25"/>
  <c r="Z45" i="25"/>
  <c r="V45" i="25"/>
  <c r="R45" i="25"/>
  <c r="BA45" i="25"/>
  <c r="AV45" i="25"/>
  <c r="AQ45" i="25"/>
  <c r="AK45" i="25"/>
  <c r="AF45" i="25"/>
  <c r="AA45" i="25"/>
  <c r="U45" i="25"/>
  <c r="AZ45" i="25"/>
  <c r="AU45" i="25"/>
  <c r="AO45" i="25"/>
  <c r="AJ45" i="25"/>
  <c r="AE45" i="25"/>
  <c r="Y45" i="25"/>
  <c r="T45" i="25"/>
  <c r="AW45" i="25"/>
  <c r="AR45" i="25"/>
  <c r="AM45" i="25"/>
  <c r="AG45" i="25"/>
  <c r="AB45" i="25"/>
  <c r="W45" i="25"/>
  <c r="Q45" i="25"/>
  <c r="BD45" i="25"/>
  <c r="AI45" i="25"/>
  <c r="AY45" i="25"/>
  <c r="AC45" i="25"/>
  <c r="X45" i="25"/>
  <c r="AN45" i="25"/>
  <c r="S45" i="25"/>
  <c r="AS45" i="25"/>
  <c r="C46" i="25"/>
  <c r="BV46" i="25"/>
  <c r="BW46" i="25" s="1"/>
  <c r="BE44" i="25"/>
  <c r="BF44" i="25"/>
  <c r="BG44" i="25"/>
  <c r="BH44" i="25"/>
  <c r="BC44" i="25"/>
  <c r="BS44" i="25"/>
  <c r="BU43" i="25" l="1"/>
  <c r="BK44" i="38"/>
  <c r="BT43" i="38"/>
  <c r="BO44" i="38"/>
  <c r="BJ44" i="38"/>
  <c r="BM44" i="38" s="1"/>
  <c r="BT44" i="38" s="1"/>
  <c r="BN43" i="38"/>
  <c r="BL44" i="25"/>
  <c r="BK44" i="25"/>
  <c r="BU44" i="25" s="1"/>
  <c r="BI45" i="38"/>
  <c r="BL45" i="38" s="1"/>
  <c r="BA46" i="38"/>
  <c r="AW46" i="38"/>
  <c r="AS46" i="38"/>
  <c r="AO46" i="38"/>
  <c r="AK46" i="38"/>
  <c r="AG46" i="38"/>
  <c r="AC46" i="38"/>
  <c r="Y46" i="38"/>
  <c r="U46" i="38"/>
  <c r="Q46" i="38"/>
  <c r="BD46" i="38"/>
  <c r="AZ46" i="38"/>
  <c r="AV46" i="38"/>
  <c r="AR46" i="38"/>
  <c r="AN46" i="38"/>
  <c r="AJ46" i="38"/>
  <c r="AF46" i="38"/>
  <c r="AB46" i="38"/>
  <c r="X46" i="38"/>
  <c r="T46" i="38"/>
  <c r="AY46" i="38"/>
  <c r="AU46" i="38"/>
  <c r="AQ46" i="38"/>
  <c r="AM46" i="38"/>
  <c r="AI46" i="38"/>
  <c r="AE46" i="38"/>
  <c r="AA46" i="38"/>
  <c r="W46" i="38"/>
  <c r="S46" i="38"/>
  <c r="BB46" i="38"/>
  <c r="AX46" i="38"/>
  <c r="AT46" i="38"/>
  <c r="AP46" i="38"/>
  <c r="AL46" i="38"/>
  <c r="AH46" i="38"/>
  <c r="AD46" i="38"/>
  <c r="Z46" i="38"/>
  <c r="V46" i="38"/>
  <c r="R46" i="38"/>
  <c r="BE45" i="38"/>
  <c r="BH45" i="38"/>
  <c r="BS45" i="38"/>
  <c r="BG45" i="38"/>
  <c r="BC45" i="38"/>
  <c r="BF45" i="38"/>
  <c r="A48" i="38"/>
  <c r="B47" i="38"/>
  <c r="C47" i="38" s="1"/>
  <c r="BO44" i="25"/>
  <c r="BI45" i="25"/>
  <c r="BK45" i="25" s="1"/>
  <c r="AY46" i="25"/>
  <c r="AU46" i="25"/>
  <c r="AQ46" i="25"/>
  <c r="AM46" i="25"/>
  <c r="AI46" i="25"/>
  <c r="AE46" i="25"/>
  <c r="AA46" i="25"/>
  <c r="W46" i="25"/>
  <c r="S46" i="25"/>
  <c r="BB46" i="25"/>
  <c r="AW46" i="25"/>
  <c r="AR46" i="25"/>
  <c r="AL46" i="25"/>
  <c r="AG46" i="25"/>
  <c r="AB46" i="25"/>
  <c r="V46" i="25"/>
  <c r="Q46" i="25"/>
  <c r="BA46" i="25"/>
  <c r="AV46" i="25"/>
  <c r="AP46" i="25"/>
  <c r="AK46" i="25"/>
  <c r="AF46" i="25"/>
  <c r="Z46" i="25"/>
  <c r="U46" i="25"/>
  <c r="BD46" i="25"/>
  <c r="AX46" i="25"/>
  <c r="AS46" i="25"/>
  <c r="AN46" i="25"/>
  <c r="AH46" i="25"/>
  <c r="AC46" i="25"/>
  <c r="X46" i="25"/>
  <c r="R46" i="25"/>
  <c r="AZ46" i="25"/>
  <c r="AD46" i="25"/>
  <c r="AT46" i="25"/>
  <c r="Y46" i="25"/>
  <c r="T46" i="25"/>
  <c r="AJ46" i="25"/>
  <c r="AO46" i="25"/>
  <c r="A49" i="25"/>
  <c r="B48" i="25"/>
  <c r="BF45" i="25"/>
  <c r="BG45" i="25"/>
  <c r="BE45" i="25"/>
  <c r="BS45" i="25"/>
  <c r="BH45" i="25"/>
  <c r="BC45" i="25"/>
  <c r="BM44" i="25"/>
  <c r="BV47" i="25"/>
  <c r="BW47" i="25" s="1"/>
  <c r="C47" i="25"/>
  <c r="BT44" i="25" l="1"/>
  <c r="BO45" i="25"/>
  <c r="BO45" i="38"/>
  <c r="BK45" i="38"/>
  <c r="BJ45" i="38"/>
  <c r="BM45" i="38" s="1"/>
  <c r="BT45" i="38" s="1"/>
  <c r="BI46" i="38"/>
  <c r="BL46" i="38" s="1"/>
  <c r="BA47" i="38"/>
  <c r="AW47" i="38"/>
  <c r="AS47" i="38"/>
  <c r="AO47" i="38"/>
  <c r="AK47" i="38"/>
  <c r="AG47" i="38"/>
  <c r="AC47" i="38"/>
  <c r="Y47" i="38"/>
  <c r="U47" i="38"/>
  <c r="Q47" i="38"/>
  <c r="BD47" i="38"/>
  <c r="AZ47" i="38"/>
  <c r="AV47" i="38"/>
  <c r="AR47" i="38"/>
  <c r="AN47" i="38"/>
  <c r="AJ47" i="38"/>
  <c r="AF47" i="38"/>
  <c r="AB47" i="38"/>
  <c r="X47" i="38"/>
  <c r="T47" i="38"/>
  <c r="AY47" i="38"/>
  <c r="AU47" i="38"/>
  <c r="AQ47" i="38"/>
  <c r="AM47" i="38"/>
  <c r="AI47" i="38"/>
  <c r="AE47" i="38"/>
  <c r="AA47" i="38"/>
  <c r="W47" i="38"/>
  <c r="S47" i="38"/>
  <c r="BB47" i="38"/>
  <c r="AX47" i="38"/>
  <c r="AT47" i="38"/>
  <c r="AP47" i="38"/>
  <c r="AL47" i="38"/>
  <c r="AH47" i="38"/>
  <c r="AD47" i="38"/>
  <c r="Z47" i="38"/>
  <c r="V47" i="38"/>
  <c r="R47" i="38"/>
  <c r="BE46" i="38"/>
  <c r="BH46" i="38"/>
  <c r="BS46" i="38"/>
  <c r="BG46" i="38"/>
  <c r="BC46" i="38"/>
  <c r="BF46" i="38"/>
  <c r="A49" i="38"/>
  <c r="B48" i="38"/>
  <c r="C48" i="38" s="1"/>
  <c r="BN44" i="38"/>
  <c r="BL45" i="25"/>
  <c r="BJ45" i="25"/>
  <c r="BU45" i="25" s="1"/>
  <c r="BI46" i="25"/>
  <c r="BJ46" i="25" s="1"/>
  <c r="B49" i="25"/>
  <c r="A50" i="25"/>
  <c r="BD47" i="25"/>
  <c r="AZ47" i="25"/>
  <c r="AV47" i="25"/>
  <c r="AR47" i="25"/>
  <c r="AN47" i="25"/>
  <c r="AJ47" i="25"/>
  <c r="AF47" i="25"/>
  <c r="AB47" i="25"/>
  <c r="X47" i="25"/>
  <c r="T47" i="25"/>
  <c r="BB47" i="25"/>
  <c r="AW47" i="25"/>
  <c r="AQ47" i="25"/>
  <c r="AL47" i="25"/>
  <c r="AG47" i="25"/>
  <c r="AA47" i="25"/>
  <c r="V47" i="25"/>
  <c r="Q47" i="25"/>
  <c r="BA47" i="25"/>
  <c r="AU47" i="25"/>
  <c r="AP47" i="25"/>
  <c r="AK47" i="25"/>
  <c r="AE47" i="25"/>
  <c r="Z47" i="25"/>
  <c r="U47" i="25"/>
  <c r="AX47" i="25"/>
  <c r="AS47" i="25"/>
  <c r="AM47" i="25"/>
  <c r="AH47" i="25"/>
  <c r="AC47" i="25"/>
  <c r="W47" i="25"/>
  <c r="R47" i="25"/>
  <c r="AT47" i="25"/>
  <c r="Y47" i="25"/>
  <c r="AO47" i="25"/>
  <c r="S47" i="25"/>
  <c r="AI47" i="25"/>
  <c r="AY47" i="25"/>
  <c r="AD47" i="25"/>
  <c r="C48" i="25"/>
  <c r="BV48" i="25"/>
  <c r="BW48" i="25" s="1"/>
  <c r="BS46" i="25"/>
  <c r="BG46" i="25"/>
  <c r="BC46" i="25"/>
  <c r="BH46" i="25"/>
  <c r="BF46" i="25"/>
  <c r="BE46" i="25"/>
  <c r="T1159" i="24"/>
  <c r="I1159" i="24"/>
  <c r="D1159" i="24"/>
  <c r="P1159" i="24"/>
  <c r="AH1159" i="24"/>
  <c r="W1159" i="24"/>
  <c r="AV1159" i="24"/>
  <c r="M1159" i="24"/>
  <c r="AS1159" i="24"/>
  <c r="AY1159" i="24"/>
  <c r="X1159" i="24"/>
  <c r="L1159" i="24"/>
  <c r="AI1159" i="24"/>
  <c r="AC1159" i="24"/>
  <c r="Y1159" i="24"/>
  <c r="Q1159" i="24"/>
  <c r="E1159" i="24"/>
  <c r="F1159" i="24"/>
  <c r="N1159" i="24"/>
  <c r="AX1159" i="24"/>
  <c r="AQ1159" i="24"/>
  <c r="AT1159" i="24"/>
  <c r="AB1159" i="24"/>
  <c r="AG1159" i="24"/>
  <c r="H1159" i="24"/>
  <c r="V1159" i="24"/>
  <c r="BA1159" i="24"/>
  <c r="BB1159" i="23" s="1"/>
  <c r="AR1159" i="24"/>
  <c r="AD1159" i="24"/>
  <c r="BB1159" i="24"/>
  <c r="AO1159" i="24"/>
  <c r="K1159" i="24"/>
  <c r="L1159" i="20" s="1"/>
  <c r="AM1159" i="24"/>
  <c r="Z1159" i="24"/>
  <c r="AA1159" i="24"/>
  <c r="U1159" i="24"/>
  <c r="J1159" i="24"/>
  <c r="AJ1159" i="24"/>
  <c r="C1159" i="24"/>
  <c r="AP1159" i="24"/>
  <c r="R1159" i="24"/>
  <c r="B1159" i="24"/>
  <c r="S1159" i="24"/>
  <c r="AU1159" i="24"/>
  <c r="AK1159" i="24"/>
  <c r="AZ1159" i="24"/>
  <c r="AN1159" i="24"/>
  <c r="AF1159" i="24"/>
  <c r="O1159" i="24"/>
  <c r="AW1159" i="24"/>
  <c r="BC1159" i="24"/>
  <c r="AE1159" i="24"/>
  <c r="AF1159" i="20" s="1"/>
  <c r="AL1159" i="24"/>
  <c r="G1159" i="24"/>
  <c r="BM45" i="25" l="1"/>
  <c r="BT45" i="25" s="1"/>
  <c r="BO46" i="38"/>
  <c r="BL46" i="25"/>
  <c r="BK46" i="25"/>
  <c r="BU46" i="25" s="1"/>
  <c r="BK46" i="38"/>
  <c r="BJ46" i="38"/>
  <c r="BI47" i="38"/>
  <c r="BL47" i="38" s="1"/>
  <c r="BN45" i="38"/>
  <c r="BA48" i="38"/>
  <c r="AW48" i="38"/>
  <c r="AS48" i="38"/>
  <c r="AO48" i="38"/>
  <c r="AK48" i="38"/>
  <c r="AG48" i="38"/>
  <c r="AC48" i="38"/>
  <c r="Y48" i="38"/>
  <c r="U48" i="38"/>
  <c r="Q48" i="38"/>
  <c r="BD48" i="38"/>
  <c r="AZ48" i="38"/>
  <c r="AV48" i="38"/>
  <c r="AR48" i="38"/>
  <c r="AN48" i="38"/>
  <c r="AJ48" i="38"/>
  <c r="AF48" i="38"/>
  <c r="AB48" i="38"/>
  <c r="X48" i="38"/>
  <c r="T48" i="38"/>
  <c r="AY48" i="38"/>
  <c r="AU48" i="38"/>
  <c r="AQ48" i="38"/>
  <c r="AM48" i="38"/>
  <c r="AI48" i="38"/>
  <c r="AE48" i="38"/>
  <c r="AA48" i="38"/>
  <c r="W48" i="38"/>
  <c r="S48" i="38"/>
  <c r="BB48" i="38"/>
  <c r="AX48" i="38"/>
  <c r="AT48" i="38"/>
  <c r="AP48" i="38"/>
  <c r="AL48" i="38"/>
  <c r="AH48" i="38"/>
  <c r="AD48" i="38"/>
  <c r="Z48" i="38"/>
  <c r="V48" i="38"/>
  <c r="R48" i="38"/>
  <c r="BE47" i="38"/>
  <c r="BH47" i="38"/>
  <c r="BS47" i="38"/>
  <c r="BG47" i="38"/>
  <c r="BC47" i="38"/>
  <c r="BF47" i="38"/>
  <c r="BM46" i="38"/>
  <c r="BT46" i="38" s="1"/>
  <c r="A50" i="38"/>
  <c r="B49" i="38"/>
  <c r="C49" i="38" s="1"/>
  <c r="BO46" i="25"/>
  <c r="BI47" i="25"/>
  <c r="BK47" i="25" s="1"/>
  <c r="B50" i="25"/>
  <c r="A51" i="25"/>
  <c r="BH47" i="25"/>
  <c r="BG47" i="25"/>
  <c r="BF47" i="25"/>
  <c r="BS47" i="25"/>
  <c r="BC47" i="25"/>
  <c r="BE47" i="25"/>
  <c r="BV49" i="25"/>
  <c r="BW49" i="25" s="1"/>
  <c r="C49" i="25"/>
  <c r="BM46" i="25"/>
  <c r="BA48" i="25"/>
  <c r="AW48" i="25"/>
  <c r="AS48" i="25"/>
  <c r="AO48" i="25"/>
  <c r="AK48" i="25"/>
  <c r="AG48" i="25"/>
  <c r="AC48" i="25"/>
  <c r="Y48" i="25"/>
  <c r="U48" i="25"/>
  <c r="Q48" i="25"/>
  <c r="AX48" i="25"/>
  <c r="AR48" i="25"/>
  <c r="AM48" i="25"/>
  <c r="AH48" i="25"/>
  <c r="AB48" i="25"/>
  <c r="W48" i="25"/>
  <c r="R48" i="25"/>
  <c r="BB48" i="25"/>
  <c r="AV48" i="25"/>
  <c r="AQ48" i="25"/>
  <c r="AL48" i="25"/>
  <c r="AF48" i="25"/>
  <c r="AA48" i="25"/>
  <c r="V48" i="25"/>
  <c r="BD48" i="25"/>
  <c r="AY48" i="25"/>
  <c r="AT48" i="25"/>
  <c r="AN48" i="25"/>
  <c r="AI48" i="25"/>
  <c r="AD48" i="25"/>
  <c r="X48" i="25"/>
  <c r="S48" i="25"/>
  <c r="AP48" i="25"/>
  <c r="T48" i="25"/>
  <c r="AJ48" i="25"/>
  <c r="AZ48" i="25"/>
  <c r="AU48" i="25"/>
  <c r="Z48" i="25"/>
  <c r="AE48" i="25"/>
  <c r="AG1159" i="20"/>
  <c r="AQ1159" i="20"/>
  <c r="AH1159" i="20"/>
  <c r="H1159" i="20"/>
  <c r="BF1159" i="21" s="1"/>
  <c r="AO1159" i="20"/>
  <c r="T1159" i="20"/>
  <c r="AB1159" i="20"/>
  <c r="AC1159" i="20"/>
  <c r="AX1159" i="20"/>
  <c r="P1159" i="20"/>
  <c r="K1159" i="20"/>
  <c r="BI1159" i="21" s="1"/>
  <c r="AP1159" i="20"/>
  <c r="O1159" i="20"/>
  <c r="BM1159" i="21" s="1"/>
  <c r="AW1159" i="20"/>
  <c r="E1159" i="20"/>
  <c r="BC1159" i="21" s="1"/>
  <c r="AK1159" i="20"/>
  <c r="AV1159" i="20"/>
  <c r="V1159" i="20"/>
  <c r="BJ1159" i="21"/>
  <c r="AS1159" i="20"/>
  <c r="AY1159" i="20"/>
  <c r="R1159" i="20"/>
  <c r="M1159" i="20"/>
  <c r="N1159" i="20"/>
  <c r="Q1159" i="20"/>
  <c r="D1159" i="20"/>
  <c r="C1159" i="20"/>
  <c r="Z1159" i="20"/>
  <c r="B1159" i="20"/>
  <c r="C1159" i="23"/>
  <c r="B1159" i="21"/>
  <c r="B1159" i="22"/>
  <c r="AA1159" i="20"/>
  <c r="W1159" i="20"/>
  <c r="AU1159" i="20"/>
  <c r="G1159" i="20"/>
  <c r="AD1159" i="20"/>
  <c r="AZ1159" i="20"/>
  <c r="X1159" i="20"/>
  <c r="J1159" i="20"/>
  <c r="Y1159" i="20"/>
  <c r="AM1159" i="20"/>
  <c r="AL1159" i="20"/>
  <c r="S1159" i="20"/>
  <c r="AN1159" i="20"/>
  <c r="AE1159" i="20"/>
  <c r="I1159" i="20"/>
  <c r="AR1159" i="20"/>
  <c r="F1159" i="20"/>
  <c r="AJ1159" i="20"/>
  <c r="AT1159" i="20"/>
  <c r="AI1159" i="20"/>
  <c r="U1159" i="20"/>
  <c r="BT46" i="25" l="1"/>
  <c r="BL47" i="25"/>
  <c r="BK47" i="38"/>
  <c r="BJ47" i="38"/>
  <c r="BM47" i="38" s="1"/>
  <c r="BT47" i="38" s="1"/>
  <c r="BO47" i="38"/>
  <c r="BI48" i="38"/>
  <c r="BL48" i="38" s="1"/>
  <c r="BO47" i="25"/>
  <c r="BA49" i="38"/>
  <c r="AW49" i="38"/>
  <c r="AS49" i="38"/>
  <c r="AO49" i="38"/>
  <c r="AK49" i="38"/>
  <c r="AG49" i="38"/>
  <c r="AC49" i="38"/>
  <c r="Y49" i="38"/>
  <c r="U49" i="38"/>
  <c r="Q49" i="38"/>
  <c r="BD49" i="38"/>
  <c r="AZ49" i="38"/>
  <c r="AV49" i="38"/>
  <c r="AR49" i="38"/>
  <c r="AN49" i="38"/>
  <c r="AJ49" i="38"/>
  <c r="AF49" i="38"/>
  <c r="AB49" i="38"/>
  <c r="X49" i="38"/>
  <c r="T49" i="38"/>
  <c r="AY49" i="38"/>
  <c r="AU49" i="38"/>
  <c r="AQ49" i="38"/>
  <c r="AM49" i="38"/>
  <c r="AI49" i="38"/>
  <c r="AE49" i="38"/>
  <c r="AA49" i="38"/>
  <c r="W49" i="38"/>
  <c r="S49" i="38"/>
  <c r="BB49" i="38"/>
  <c r="AX49" i="38"/>
  <c r="AT49" i="38"/>
  <c r="AP49" i="38"/>
  <c r="AL49" i="38"/>
  <c r="AH49" i="38"/>
  <c r="AD49" i="38"/>
  <c r="Z49" i="38"/>
  <c r="V49" i="38"/>
  <c r="R49" i="38"/>
  <c r="A51" i="38"/>
  <c r="B50" i="38"/>
  <c r="C50" i="38" s="1"/>
  <c r="BN46" i="38"/>
  <c r="BE48" i="38"/>
  <c r="BH48" i="38"/>
  <c r="BS48" i="38"/>
  <c r="BG48" i="38"/>
  <c r="BC48" i="38"/>
  <c r="BF48" i="38"/>
  <c r="BJ47" i="25"/>
  <c r="BM47" i="25" s="1"/>
  <c r="BI48" i="25"/>
  <c r="BJ48" i="25" s="1"/>
  <c r="BE48" i="25"/>
  <c r="BS48" i="25"/>
  <c r="BH48" i="25"/>
  <c r="BC48" i="25"/>
  <c r="BG48" i="25"/>
  <c r="BF48" i="25"/>
  <c r="A52" i="25"/>
  <c r="B51" i="25"/>
  <c r="BB49" i="25"/>
  <c r="AX49" i="25"/>
  <c r="AT49" i="25"/>
  <c r="AP49" i="25"/>
  <c r="AL49" i="25"/>
  <c r="AH49" i="25"/>
  <c r="AD49" i="25"/>
  <c r="Z49" i="25"/>
  <c r="V49" i="25"/>
  <c r="R49" i="25"/>
  <c r="BD49" i="25"/>
  <c r="AY49" i="25"/>
  <c r="AS49" i="25"/>
  <c r="AN49" i="25"/>
  <c r="AI49" i="25"/>
  <c r="AC49" i="25"/>
  <c r="X49" i="25"/>
  <c r="S49" i="25"/>
  <c r="AW49" i="25"/>
  <c r="AR49" i="25"/>
  <c r="AM49" i="25"/>
  <c r="AG49" i="25"/>
  <c r="AB49" i="25"/>
  <c r="W49" i="25"/>
  <c r="Q49" i="25"/>
  <c r="AZ49" i="25"/>
  <c r="AU49" i="25"/>
  <c r="AO49" i="25"/>
  <c r="AJ49" i="25"/>
  <c r="AE49" i="25"/>
  <c r="Y49" i="25"/>
  <c r="T49" i="25"/>
  <c r="AQ49" i="25"/>
  <c r="U49" i="25"/>
  <c r="AK49" i="25"/>
  <c r="BA49" i="25"/>
  <c r="AV49" i="25"/>
  <c r="AA49" i="25"/>
  <c r="AF49" i="25"/>
  <c r="C50" i="25"/>
  <c r="BV50" i="25"/>
  <c r="BW50" i="25" s="1"/>
  <c r="BG1159" i="21"/>
  <c r="C258" i="26"/>
  <c r="C4" i="26" s="1"/>
  <c r="BG4" i="26" s="1"/>
  <c r="BJ1159" i="23"/>
  <c r="BK1159" i="23"/>
  <c r="BA1159" i="21"/>
  <c r="BL1159" i="21"/>
  <c r="BD1159" i="21"/>
  <c r="BH1159" i="21"/>
  <c r="BE1159" i="21"/>
  <c r="BB1159" i="21"/>
  <c r="BK1159" i="21"/>
  <c r="BF1159" i="23"/>
  <c r="BG1159" i="23"/>
  <c r="BE1159" i="23"/>
  <c r="BT47" i="25" l="1"/>
  <c r="BU47" i="25"/>
  <c r="BK48" i="38"/>
  <c r="BJ48" i="38"/>
  <c r="BM48" i="38" s="1"/>
  <c r="BI49" i="38"/>
  <c r="BJ49" i="38" s="1"/>
  <c r="BO48" i="38"/>
  <c r="BK48" i="25"/>
  <c r="BU48" i="25" s="1"/>
  <c r="BL48" i="25"/>
  <c r="A52" i="38"/>
  <c r="B51" i="38"/>
  <c r="C51" i="38" s="1"/>
  <c r="BO48" i="25"/>
  <c r="BN47" i="38"/>
  <c r="BA50" i="38"/>
  <c r="AW50" i="38"/>
  <c r="AS50" i="38"/>
  <c r="AO50" i="38"/>
  <c r="AZ50" i="38"/>
  <c r="AU50" i="38"/>
  <c r="AP50" i="38"/>
  <c r="AK50" i="38"/>
  <c r="AG50" i="38"/>
  <c r="AC50" i="38"/>
  <c r="Y50" i="38"/>
  <c r="U50" i="38"/>
  <c r="Q50" i="38"/>
  <c r="BD50" i="38"/>
  <c r="AY50" i="38"/>
  <c r="AT50" i="38"/>
  <c r="AN50" i="38"/>
  <c r="AJ50" i="38"/>
  <c r="AF50" i="38"/>
  <c r="AB50" i="38"/>
  <c r="X50" i="38"/>
  <c r="T50" i="38"/>
  <c r="AX50" i="38"/>
  <c r="AR50" i="38"/>
  <c r="AM50" i="38"/>
  <c r="AI50" i="38"/>
  <c r="AE50" i="38"/>
  <c r="AA50" i="38"/>
  <c r="W50" i="38"/>
  <c r="S50" i="38"/>
  <c r="BB50" i="38"/>
  <c r="AV50" i="38"/>
  <c r="AQ50" i="38"/>
  <c r="AL50" i="38"/>
  <c r="AH50" i="38"/>
  <c r="AD50" i="38"/>
  <c r="Z50" i="38"/>
  <c r="V50" i="38"/>
  <c r="R50" i="38"/>
  <c r="BE49" i="38"/>
  <c r="BH49" i="38"/>
  <c r="BS49" i="38"/>
  <c r="BG49" i="38"/>
  <c r="BC49" i="38"/>
  <c r="BF49" i="38"/>
  <c r="BI49" i="25"/>
  <c r="BK49" i="25" s="1"/>
  <c r="AY50" i="25"/>
  <c r="AU50" i="25"/>
  <c r="AQ50" i="25"/>
  <c r="AM50" i="25"/>
  <c r="AI50" i="25"/>
  <c r="AE50" i="25"/>
  <c r="AA50" i="25"/>
  <c r="W50" i="25"/>
  <c r="S50" i="25"/>
  <c r="AZ50" i="25"/>
  <c r="AT50" i="25"/>
  <c r="AO50" i="25"/>
  <c r="AJ50" i="25"/>
  <c r="AD50" i="25"/>
  <c r="Y50" i="25"/>
  <c r="T50" i="25"/>
  <c r="BD50" i="25"/>
  <c r="AX50" i="25"/>
  <c r="AS50" i="25"/>
  <c r="AN50" i="25"/>
  <c r="AH50" i="25"/>
  <c r="AC50" i="25"/>
  <c r="X50" i="25"/>
  <c r="R50" i="25"/>
  <c r="BA50" i="25"/>
  <c r="AV50" i="25"/>
  <c r="AP50" i="25"/>
  <c r="AK50" i="25"/>
  <c r="AF50" i="25"/>
  <c r="Z50" i="25"/>
  <c r="U50" i="25"/>
  <c r="AL50" i="25"/>
  <c r="Q50" i="25"/>
  <c r="BB50" i="25"/>
  <c r="AG50" i="25"/>
  <c r="AW50" i="25"/>
  <c r="AR50" i="25"/>
  <c r="V50" i="25"/>
  <c r="AB50" i="25"/>
  <c r="BF49" i="25"/>
  <c r="BS49" i="25"/>
  <c r="BH49" i="25"/>
  <c r="BC49" i="25"/>
  <c r="BE49" i="25"/>
  <c r="BG49" i="25"/>
  <c r="C51" i="25"/>
  <c r="BV51" i="25"/>
  <c r="BW51" i="25" s="1"/>
  <c r="B52" i="25"/>
  <c r="A53" i="25"/>
  <c r="BM48" i="25"/>
  <c r="BD1159" i="23"/>
  <c r="BC1159" i="23" s="1"/>
  <c r="D258" i="26" s="1"/>
  <c r="BZ1159" i="21"/>
  <c r="BT48" i="25" l="1"/>
  <c r="BO49" i="38"/>
  <c r="BK49" i="38"/>
  <c r="BT48" i="38"/>
  <c r="BN48" i="38"/>
  <c r="BO49" i="25"/>
  <c r="BL49" i="38"/>
  <c r="BI50" i="38"/>
  <c r="BJ50" i="38" s="1"/>
  <c r="BJ49" i="25"/>
  <c r="BM49" i="25" s="1"/>
  <c r="A53" i="38"/>
  <c r="B52" i="38"/>
  <c r="C52" i="38" s="1"/>
  <c r="BM49" i="38"/>
  <c r="BE50" i="38"/>
  <c r="BF50" i="38"/>
  <c r="BS50" i="38"/>
  <c r="BH50" i="38"/>
  <c r="BC50" i="38"/>
  <c r="BG50" i="38"/>
  <c r="BA51" i="38"/>
  <c r="AW51" i="38"/>
  <c r="AS51" i="38"/>
  <c r="AO51" i="38"/>
  <c r="AK51" i="38"/>
  <c r="AG51" i="38"/>
  <c r="AC51" i="38"/>
  <c r="Y51" i="38"/>
  <c r="U51" i="38"/>
  <c r="Q51" i="38"/>
  <c r="BD51" i="38"/>
  <c r="AZ51" i="38"/>
  <c r="AV51" i="38"/>
  <c r="AR51" i="38"/>
  <c r="AN51" i="38"/>
  <c r="AJ51" i="38"/>
  <c r="AF51" i="38"/>
  <c r="AB51" i="38"/>
  <c r="X51" i="38"/>
  <c r="T51" i="38"/>
  <c r="AY51" i="38"/>
  <c r="AQ51" i="38"/>
  <c r="AI51" i="38"/>
  <c r="AA51" i="38"/>
  <c r="S51" i="38"/>
  <c r="AX51" i="38"/>
  <c r="AP51" i="38"/>
  <c r="AH51" i="38"/>
  <c r="Z51" i="38"/>
  <c r="R51" i="38"/>
  <c r="AU51" i="38"/>
  <c r="AM51" i="38"/>
  <c r="AE51" i="38"/>
  <c r="W51" i="38"/>
  <c r="BB51" i="38"/>
  <c r="AT51" i="38"/>
  <c r="AL51" i="38"/>
  <c r="AD51" i="38"/>
  <c r="V51" i="38"/>
  <c r="BL49" i="25"/>
  <c r="BI50" i="25"/>
  <c r="BL50" i="25" s="1"/>
  <c r="B53" i="25"/>
  <c r="A54" i="25"/>
  <c r="BV52" i="25"/>
  <c r="BW52" i="25" s="1"/>
  <c r="C52" i="25"/>
  <c r="BD51" i="25"/>
  <c r="AZ51" i="25"/>
  <c r="AV51" i="25"/>
  <c r="AR51" i="25"/>
  <c r="AN51" i="25"/>
  <c r="AJ51" i="25"/>
  <c r="AF51" i="25"/>
  <c r="AB51" i="25"/>
  <c r="X51" i="25"/>
  <c r="T51" i="25"/>
  <c r="AY51" i="25"/>
  <c r="AT51" i="25"/>
  <c r="AO51" i="25"/>
  <c r="AI51" i="25"/>
  <c r="AD51" i="25"/>
  <c r="Y51" i="25"/>
  <c r="S51" i="25"/>
  <c r="AX51" i="25"/>
  <c r="AS51" i="25"/>
  <c r="AM51" i="25"/>
  <c r="AH51" i="25"/>
  <c r="AC51" i="25"/>
  <c r="W51" i="25"/>
  <c r="R51" i="25"/>
  <c r="BA51" i="25"/>
  <c r="AU51" i="25"/>
  <c r="AP51" i="25"/>
  <c r="AK51" i="25"/>
  <c r="AE51" i="25"/>
  <c r="Z51" i="25"/>
  <c r="U51" i="25"/>
  <c r="BB51" i="25"/>
  <c r="AG51" i="25"/>
  <c r="V51" i="25"/>
  <c r="AW51" i="25"/>
  <c r="AA51" i="25"/>
  <c r="AQ51" i="25"/>
  <c r="AL51" i="25"/>
  <c r="Q51" i="25"/>
  <c r="BS50" i="25"/>
  <c r="BG50" i="25"/>
  <c r="BC50" i="25"/>
  <c r="BE50" i="25"/>
  <c r="BF50" i="25"/>
  <c r="BH50" i="25"/>
  <c r="E258" i="26"/>
  <c r="E4" i="26" s="1"/>
  <c r="D4" i="26"/>
  <c r="AB1159" i="21"/>
  <c r="AG1159" i="21"/>
  <c r="H1159" i="21"/>
  <c r="AP1159" i="21"/>
  <c r="T1159" i="21"/>
  <c r="AX1159" i="21"/>
  <c r="K1159" i="21"/>
  <c r="AW1159" i="21"/>
  <c r="AQ1159" i="21"/>
  <c r="E1159" i="21"/>
  <c r="AK1159" i="21"/>
  <c r="O1159" i="21"/>
  <c r="AC1159" i="21"/>
  <c r="L1159" i="21"/>
  <c r="AF1159" i="21"/>
  <c r="AH1159" i="21"/>
  <c r="AO1159" i="21"/>
  <c r="P1159" i="21"/>
  <c r="AR1159" i="21"/>
  <c r="AE1159" i="21"/>
  <c r="AA1159" i="21"/>
  <c r="V1159" i="21"/>
  <c r="U1159" i="21"/>
  <c r="AL1159" i="21"/>
  <c r="G1159" i="21"/>
  <c r="M1159" i="21"/>
  <c r="AT1159" i="21"/>
  <c r="Z1159" i="21"/>
  <c r="S1159" i="21"/>
  <c r="C1159" i="21"/>
  <c r="AI1159" i="21"/>
  <c r="AS1159" i="21"/>
  <c r="AM1159" i="21"/>
  <c r="Q1159" i="21"/>
  <c r="I1159" i="21"/>
  <c r="Y1159" i="21"/>
  <c r="X1159" i="21"/>
  <c r="F1159" i="21"/>
  <c r="J1159" i="21"/>
  <c r="D1159" i="21"/>
  <c r="AU1159" i="21"/>
  <c r="AZ1159" i="21"/>
  <c r="AY1159" i="21"/>
  <c r="AJ1159" i="21"/>
  <c r="AD1159" i="21"/>
  <c r="N1159" i="21"/>
  <c r="R1159" i="21"/>
  <c r="AN1159" i="21"/>
  <c r="AV1159" i="21"/>
  <c r="W1159" i="21"/>
  <c r="BO50" i="38" l="1"/>
  <c r="BU49" i="25"/>
  <c r="BK50" i="38"/>
  <c r="BT49" i="25"/>
  <c r="BO50" i="25"/>
  <c r="BT49" i="38"/>
  <c r="BL50" i="38"/>
  <c r="BI51" i="38"/>
  <c r="BL51" i="38" s="1"/>
  <c r="BN49" i="38"/>
  <c r="BE51" i="38"/>
  <c r="BH51" i="38"/>
  <c r="BS51" i="38"/>
  <c r="BG51" i="38"/>
  <c r="BF51" i="38"/>
  <c r="BC51" i="38"/>
  <c r="BA52" i="38"/>
  <c r="AW52" i="38"/>
  <c r="AS52" i="38"/>
  <c r="AO52" i="38"/>
  <c r="AK52" i="38"/>
  <c r="AG52" i="38"/>
  <c r="AC52" i="38"/>
  <c r="Y52" i="38"/>
  <c r="U52" i="38"/>
  <c r="Q52" i="38"/>
  <c r="BD52" i="38"/>
  <c r="AZ52" i="38"/>
  <c r="AV52" i="38"/>
  <c r="AR52" i="38"/>
  <c r="AN52" i="38"/>
  <c r="AJ52" i="38"/>
  <c r="AF52" i="38"/>
  <c r="AB52" i="38"/>
  <c r="X52" i="38"/>
  <c r="T52" i="38"/>
  <c r="BB52" i="38"/>
  <c r="AX52" i="38"/>
  <c r="AT52" i="38"/>
  <c r="AP52" i="38"/>
  <c r="AL52" i="38"/>
  <c r="AH52" i="38"/>
  <c r="AD52" i="38"/>
  <c r="Z52" i="38"/>
  <c r="V52" i="38"/>
  <c r="R52" i="38"/>
  <c r="AM52" i="38"/>
  <c r="W52" i="38"/>
  <c r="AY52" i="38"/>
  <c r="AI52" i="38"/>
  <c r="S52" i="38"/>
  <c r="AU52" i="38"/>
  <c r="AE52" i="38"/>
  <c r="AQ52" i="38"/>
  <c r="AA52" i="38"/>
  <c r="A54" i="38"/>
  <c r="B53" i="38"/>
  <c r="C53" i="38" s="1"/>
  <c r="BM50" i="38"/>
  <c r="BI51" i="25"/>
  <c r="BL51" i="25" s="1"/>
  <c r="BJ50" i="25"/>
  <c r="BM50" i="25" s="1"/>
  <c r="BT50" i="25" s="1"/>
  <c r="BK50" i="25"/>
  <c r="B54" i="25"/>
  <c r="A55" i="25"/>
  <c r="BV53" i="25"/>
  <c r="BW53" i="25" s="1"/>
  <c r="C53" i="25"/>
  <c r="BH51" i="25"/>
  <c r="BE51" i="25"/>
  <c r="BS51" i="25"/>
  <c r="BC51" i="25"/>
  <c r="BF51" i="25"/>
  <c r="BG51" i="25"/>
  <c r="BA52" i="25"/>
  <c r="AW52" i="25"/>
  <c r="AS52" i="25"/>
  <c r="AO52" i="25"/>
  <c r="AK52" i="25"/>
  <c r="AG52" i="25"/>
  <c r="AC52" i="25"/>
  <c r="Y52" i="25"/>
  <c r="U52" i="25"/>
  <c r="Q52" i="25"/>
  <c r="AZ52" i="25"/>
  <c r="AU52" i="25"/>
  <c r="AP52" i="25"/>
  <c r="AJ52" i="25"/>
  <c r="AE52" i="25"/>
  <c r="Z52" i="25"/>
  <c r="T52" i="25"/>
  <c r="BD52" i="25"/>
  <c r="AY52" i="25"/>
  <c r="AT52" i="25"/>
  <c r="AN52" i="25"/>
  <c r="AI52" i="25"/>
  <c r="AD52" i="25"/>
  <c r="X52" i="25"/>
  <c r="S52" i="25"/>
  <c r="BB52" i="25"/>
  <c r="AV52" i="25"/>
  <c r="AQ52" i="25"/>
  <c r="AL52" i="25"/>
  <c r="AF52" i="25"/>
  <c r="AA52" i="25"/>
  <c r="V52" i="25"/>
  <c r="AX52" i="25"/>
  <c r="AB52" i="25"/>
  <c r="AR52" i="25"/>
  <c r="W52" i="25"/>
  <c r="AM52" i="25"/>
  <c r="R52" i="25"/>
  <c r="AH52" i="25"/>
  <c r="C1159" i="22"/>
  <c r="E1159" i="22"/>
  <c r="D1159" i="22"/>
  <c r="Z5" i="31"/>
  <c r="AC23" i="32"/>
  <c r="C9" i="32"/>
  <c r="AC61" i="32"/>
  <c r="AC13" i="32"/>
  <c r="Z67" i="32"/>
  <c r="H54" i="32"/>
  <c r="C32" i="32"/>
  <c r="AC38" i="31"/>
  <c r="E20" i="32"/>
  <c r="Z62" i="32"/>
  <c r="C50" i="32"/>
  <c r="E7" i="32"/>
  <c r="E52" i="32"/>
  <c r="AC49" i="32"/>
  <c r="Z6" i="32"/>
  <c r="E13" i="32"/>
  <c r="E55" i="32"/>
  <c r="Z32" i="32"/>
  <c r="Z68" i="32"/>
  <c r="E61" i="32"/>
  <c r="AC16" i="31"/>
  <c r="H66" i="32"/>
  <c r="K5" i="32"/>
  <c r="N16" i="32"/>
  <c r="Q28" i="32"/>
  <c r="W18" i="31"/>
  <c r="W55" i="32"/>
  <c r="H32" i="32"/>
  <c r="K59" i="32"/>
  <c r="Q36" i="32"/>
  <c r="N9" i="32"/>
  <c r="T13" i="32"/>
  <c r="H56" i="32"/>
  <c r="K14" i="32"/>
  <c r="N15" i="32"/>
  <c r="Q65" i="32"/>
  <c r="W29" i="32"/>
  <c r="T25" i="32"/>
  <c r="K8" i="32"/>
  <c r="Q35" i="32"/>
  <c r="Q5" i="32"/>
  <c r="W38" i="31"/>
  <c r="W66" i="31"/>
  <c r="W67" i="31"/>
  <c r="W48" i="30"/>
  <c r="T19" i="32"/>
  <c r="W38" i="30"/>
  <c r="T22" i="32"/>
  <c r="W65" i="31"/>
  <c r="W61" i="30"/>
  <c r="W28" i="32"/>
  <c r="W53" i="30"/>
  <c r="W14" i="31"/>
  <c r="AC20" i="30"/>
  <c r="W9" i="30"/>
  <c r="AC22" i="30"/>
  <c r="Q35" i="31"/>
  <c r="Q52" i="31"/>
  <c r="Q53" i="31"/>
  <c r="Q63" i="30"/>
  <c r="Q60" i="30"/>
  <c r="T43" i="31"/>
  <c r="T64" i="31"/>
  <c r="T44" i="30"/>
  <c r="T67" i="30"/>
  <c r="N51" i="31"/>
  <c r="N37" i="31"/>
  <c r="N65" i="30"/>
  <c r="N38" i="30"/>
  <c r="Q30" i="30"/>
  <c r="Q13" i="31"/>
  <c r="Q24" i="31"/>
  <c r="Q6" i="31"/>
  <c r="N23" i="31"/>
  <c r="T29" i="30"/>
  <c r="Z44" i="32"/>
  <c r="Z66" i="32"/>
  <c r="AC33" i="32"/>
  <c r="C8" i="32"/>
  <c r="AC5" i="31"/>
  <c r="E44" i="32"/>
  <c r="AC36" i="31"/>
  <c r="C45" i="32"/>
  <c r="C18" i="32"/>
  <c r="Q27" i="30"/>
  <c r="AC5" i="32"/>
  <c r="AC24" i="32"/>
  <c r="E6" i="32"/>
  <c r="Z61" i="32"/>
  <c r="AC37" i="32"/>
  <c r="Z5" i="32"/>
  <c r="C21" i="32"/>
  <c r="C13" i="32"/>
  <c r="E42" i="32"/>
  <c r="E65" i="32"/>
  <c r="H5" i="32"/>
  <c r="Z41" i="32"/>
  <c r="C44" i="32"/>
  <c r="AC20" i="31"/>
  <c r="C40" i="32"/>
  <c r="C51" i="32"/>
  <c r="Z28" i="32"/>
  <c r="AC18" i="32"/>
  <c r="C33" i="32"/>
  <c r="Z63" i="32"/>
  <c r="AC25" i="32"/>
  <c r="H53" i="32"/>
  <c r="K33" i="32"/>
  <c r="N50" i="32"/>
  <c r="Q24" i="32"/>
  <c r="W20" i="32"/>
  <c r="W63" i="32"/>
  <c r="K39" i="32"/>
  <c r="Q15" i="32"/>
  <c r="N25" i="32"/>
  <c r="T61" i="32"/>
  <c r="W61" i="31"/>
  <c r="H9" i="32"/>
  <c r="K67" i="32"/>
  <c r="Q48" i="32"/>
  <c r="Q6" i="32"/>
  <c r="W40" i="32"/>
  <c r="H51" i="32"/>
  <c r="K68" i="32"/>
  <c r="N55" i="32"/>
  <c r="Q20" i="32"/>
  <c r="W65" i="32"/>
  <c r="W52" i="32"/>
  <c r="W41" i="32"/>
  <c r="AC56" i="30"/>
  <c r="W17" i="31"/>
  <c r="Q11" i="31"/>
  <c r="AC34" i="32"/>
  <c r="Z43" i="32"/>
  <c r="Z48" i="32"/>
  <c r="AC14" i="31"/>
  <c r="E53" i="32"/>
  <c r="Z55" i="32"/>
  <c r="AC31" i="32"/>
  <c r="Z40" i="32"/>
  <c r="C54" i="32"/>
  <c r="AC68" i="32"/>
  <c r="AC22" i="31"/>
  <c r="Z11" i="32"/>
  <c r="E47" i="32"/>
  <c r="C68" i="32"/>
  <c r="AC67" i="31"/>
  <c r="H34" i="32"/>
  <c r="AC53" i="32"/>
  <c r="AC10" i="31"/>
  <c r="C27" i="32"/>
  <c r="AC46" i="32"/>
  <c r="E12" i="32"/>
  <c r="H44" i="32"/>
  <c r="K64" i="32"/>
  <c r="N67" i="32"/>
  <c r="N52" i="32"/>
  <c r="T11" i="32"/>
  <c r="H48" i="32"/>
  <c r="K40" i="32"/>
  <c r="Q39" i="32"/>
  <c r="N42" i="32"/>
  <c r="W7" i="32"/>
  <c r="T5" i="32"/>
  <c r="K30" i="32"/>
  <c r="N18" i="32"/>
  <c r="Q11" i="32"/>
  <c r="W21" i="31"/>
  <c r="W32" i="32"/>
  <c r="H10" i="32"/>
  <c r="K49" i="32"/>
  <c r="N58" i="32"/>
  <c r="N29" i="32"/>
  <c r="T50" i="32"/>
  <c r="T29" i="32"/>
  <c r="W40" i="30"/>
  <c r="W33" i="31"/>
  <c r="W31" i="31"/>
  <c r="AC62" i="30"/>
  <c r="W5" i="32"/>
  <c r="AC53" i="30"/>
  <c r="W53" i="31"/>
  <c r="W45" i="30"/>
  <c r="W5" i="31"/>
  <c r="AC13" i="30"/>
  <c r="W17" i="30"/>
  <c r="W32" i="30"/>
  <c r="AC33" i="30"/>
  <c r="Q58" i="31"/>
  <c r="Q48" i="31"/>
  <c r="Q39" i="30"/>
  <c r="Q53" i="30"/>
  <c r="T65" i="31"/>
  <c r="T36" i="30"/>
  <c r="T59" i="30"/>
  <c r="T60" i="30"/>
  <c r="N38" i="31"/>
  <c r="N54" i="31"/>
  <c r="N56" i="30"/>
  <c r="N54" i="30"/>
  <c r="Q15" i="31"/>
  <c r="T25" i="31"/>
  <c r="Q20" i="31"/>
  <c r="N6" i="31"/>
  <c r="N18" i="31"/>
  <c r="AC23" i="31"/>
  <c r="E48" i="32"/>
  <c r="E15" i="32"/>
  <c r="C36" i="32"/>
  <c r="AC32" i="31"/>
  <c r="H35" i="32"/>
  <c r="C64" i="32"/>
  <c r="AC57" i="32"/>
  <c r="C57" i="32"/>
  <c r="C37" i="32"/>
  <c r="AC59" i="32"/>
  <c r="Z14" i="32"/>
  <c r="E17" i="32"/>
  <c r="C23" i="32"/>
  <c r="K66" i="32"/>
  <c r="H50" i="32"/>
  <c r="W45" i="31"/>
  <c r="N48" i="32"/>
  <c r="K22" i="32"/>
  <c r="W20" i="31"/>
  <c r="W46" i="30"/>
  <c r="W37" i="30"/>
  <c r="W55" i="31"/>
  <c r="W24" i="30"/>
  <c r="W33" i="30"/>
  <c r="Q64" i="31"/>
  <c r="Q50" i="30"/>
  <c r="T55" i="31"/>
  <c r="T54" i="31"/>
  <c r="T49" i="30"/>
  <c r="N47" i="31"/>
  <c r="N49" i="30"/>
  <c r="T6" i="31"/>
  <c r="Q31" i="30"/>
  <c r="Q32" i="31"/>
  <c r="E25" i="32"/>
  <c r="C55" i="32"/>
  <c r="E40" i="32"/>
  <c r="AC40" i="31"/>
  <c r="AC21" i="31"/>
  <c r="AC56" i="32"/>
  <c r="AC21" i="32"/>
  <c r="AC44" i="32"/>
  <c r="Z13" i="32"/>
  <c r="C38" i="32"/>
  <c r="AC40" i="32"/>
  <c r="H62" i="32"/>
  <c r="Z57" i="32"/>
  <c r="Z7" i="32"/>
  <c r="AC52" i="31"/>
  <c r="AC11" i="31"/>
  <c r="AC18" i="31"/>
  <c r="H61" i="32"/>
  <c r="K47" i="32"/>
  <c r="Q47" i="32"/>
  <c r="N8" i="32"/>
  <c r="T28" i="32"/>
  <c r="H23" i="32"/>
  <c r="K31" i="32"/>
  <c r="N57" i="32"/>
  <c r="Q17" i="32"/>
  <c r="W22" i="32"/>
  <c r="W14" i="32"/>
  <c r="K7" i="32"/>
  <c r="Q8" i="32"/>
  <c r="N10" i="32"/>
  <c r="T64" i="32"/>
  <c r="W60" i="31"/>
  <c r="H29" i="32"/>
  <c r="K41" i="32"/>
  <c r="Q42" i="32"/>
  <c r="N51" i="32"/>
  <c r="W31" i="32"/>
  <c r="W44" i="32"/>
  <c r="W67" i="32"/>
  <c r="W66" i="30"/>
  <c r="W68" i="32"/>
  <c r="W56" i="30"/>
  <c r="W19" i="31"/>
  <c r="AC47" i="30"/>
  <c r="T24" i="32"/>
  <c r="W39" i="30"/>
  <c r="W6" i="31"/>
  <c r="AC28" i="30"/>
  <c r="W14" i="30"/>
  <c r="AC7" i="30"/>
  <c r="AC34" i="30"/>
  <c r="Q44" i="31"/>
  <c r="Q41" i="31"/>
  <c r="Q52" i="30"/>
  <c r="Q46" i="30"/>
  <c r="T37" i="31"/>
  <c r="T62" i="31"/>
  <c r="T46" i="30"/>
  <c r="N34" i="31"/>
  <c r="AC51" i="31"/>
  <c r="AC12" i="31"/>
  <c r="AC49" i="31"/>
  <c r="H13" i="32"/>
  <c r="AC45" i="31"/>
  <c r="Q62" i="32"/>
  <c r="K34" i="32"/>
  <c r="W53" i="32"/>
  <c r="T20" i="32"/>
  <c r="Q37" i="32"/>
  <c r="W49" i="32"/>
  <c r="W54" i="30"/>
  <c r="AC45" i="30"/>
  <c r="AC37" i="30"/>
  <c r="AC19" i="30"/>
  <c r="AC16" i="30"/>
  <c r="Q43" i="31"/>
  <c r="Q37" i="30"/>
  <c r="T61" i="31"/>
  <c r="T43" i="30"/>
  <c r="N57" i="31"/>
  <c r="N61" i="31"/>
  <c r="N62" i="30"/>
  <c r="N12" i="31"/>
  <c r="N24" i="31"/>
  <c r="T21" i="30"/>
  <c r="Z39" i="32"/>
  <c r="E43" i="32"/>
  <c r="E34" i="32"/>
  <c r="AC63" i="32"/>
  <c r="E56" i="32"/>
  <c r="C46" i="32"/>
  <c r="C30" i="32"/>
  <c r="C59" i="32"/>
  <c r="AC28" i="31"/>
  <c r="C60" i="32"/>
  <c r="E54" i="32"/>
  <c r="AC12" i="32"/>
  <c r="AC16" i="32"/>
  <c r="E24" i="32"/>
  <c r="AC58" i="31"/>
  <c r="E33" i="32"/>
  <c r="H31" i="32"/>
  <c r="K35" i="32"/>
  <c r="Q61" i="32"/>
  <c r="N66" i="32"/>
  <c r="T46" i="32"/>
  <c r="W37" i="31"/>
  <c r="H40" i="32"/>
  <c r="K54" i="32"/>
  <c r="Q59" i="32"/>
  <c r="N39" i="32"/>
  <c r="W15" i="31"/>
  <c r="H65" i="32"/>
  <c r="K21" i="32"/>
  <c r="N35" i="32"/>
  <c r="Q30" i="32"/>
  <c r="W44" i="31"/>
  <c r="W59" i="32"/>
  <c r="K42" i="32"/>
  <c r="Q27" i="32"/>
  <c r="N59" i="32"/>
  <c r="T43" i="32"/>
  <c r="W26" i="31"/>
  <c r="T51" i="32"/>
  <c r="AC42" i="30"/>
  <c r="W29" i="31"/>
  <c r="W13" i="32"/>
  <c r="AC64" i="30"/>
  <c r="W34" i="32"/>
  <c r="W55" i="30"/>
  <c r="W62" i="31"/>
  <c r="W47" i="30"/>
  <c r="W8" i="31"/>
  <c r="W20" i="30"/>
  <c r="W25" i="30"/>
  <c r="AC29" i="30"/>
  <c r="AC23" i="30"/>
  <c r="Q38" i="31"/>
  <c r="Q65" i="31"/>
  <c r="Q44" i="30"/>
  <c r="Q54" i="30"/>
  <c r="T40" i="31"/>
  <c r="T37" i="30"/>
  <c r="AC47" i="31"/>
  <c r="AC62" i="32"/>
  <c r="AC42" i="32"/>
  <c r="AC43" i="31"/>
  <c r="AC41" i="31"/>
  <c r="H39" i="32"/>
  <c r="W48" i="32"/>
  <c r="Q67" i="32"/>
  <c r="Q44" i="32"/>
  <c r="H21" i="32"/>
  <c r="W34" i="31"/>
  <c r="W51" i="32"/>
  <c r="W42" i="31"/>
  <c r="T32" i="32"/>
  <c r="W12" i="31"/>
  <c r="W22" i="30"/>
  <c r="AC14" i="30"/>
  <c r="Q47" i="31"/>
  <c r="Q45" i="30"/>
  <c r="T59" i="31"/>
  <c r="T45" i="30"/>
  <c r="N55" i="31"/>
  <c r="N42" i="30"/>
  <c r="N19" i="31"/>
  <c r="T25" i="30"/>
  <c r="N9" i="31"/>
  <c r="T28" i="31"/>
  <c r="AC26" i="31"/>
  <c r="E58" i="32"/>
  <c r="E30" i="32"/>
  <c r="E51" i="32"/>
  <c r="AC35" i="32"/>
  <c r="H60" i="32"/>
  <c r="AC48" i="32"/>
  <c r="C20" i="32"/>
  <c r="AC10" i="32"/>
  <c r="Z27" i="32"/>
  <c r="AC31" i="31"/>
  <c r="E23" i="32"/>
  <c r="E68" i="32"/>
  <c r="C65" i="32"/>
  <c r="C6" i="32"/>
  <c r="Z45" i="32"/>
  <c r="H25" i="32"/>
  <c r="K43" i="32"/>
  <c r="Q54" i="32"/>
  <c r="N23" i="32"/>
  <c r="W37" i="32"/>
  <c r="T15" i="32"/>
  <c r="K27" i="32"/>
  <c r="Q23" i="32"/>
  <c r="Q43" i="32"/>
  <c r="T10" i="32"/>
  <c r="W52" i="31"/>
  <c r="H41" i="32"/>
  <c r="K62" i="32"/>
  <c r="Q51" i="32"/>
  <c r="N6" i="32"/>
  <c r="T26" i="32"/>
  <c r="H55" i="32"/>
  <c r="K32" i="32"/>
  <c r="N65" i="32"/>
  <c r="N12" i="32"/>
  <c r="W6" i="32"/>
  <c r="T38" i="32"/>
  <c r="T48" i="32"/>
  <c r="W58" i="30"/>
  <c r="W64" i="31"/>
  <c r="AC48" i="30"/>
  <c r="T14" i="32"/>
  <c r="AC39" i="30"/>
  <c r="W50" i="31"/>
  <c r="W32" i="31"/>
  <c r="AC63" i="30"/>
  <c r="W19" i="30"/>
  <c r="W30" i="30"/>
  <c r="W23" i="30"/>
  <c r="W16" i="30"/>
  <c r="Q67" i="31"/>
  <c r="Q39" i="31"/>
  <c r="Q58" i="30"/>
  <c r="Q41" i="30"/>
  <c r="T67" i="31"/>
  <c r="T60" i="31"/>
  <c r="T56" i="31"/>
  <c r="Z24" i="32"/>
  <c r="N64" i="32"/>
  <c r="W64" i="30"/>
  <c r="W31" i="30"/>
  <c r="T57" i="31"/>
  <c r="N27" i="30"/>
  <c r="C34" i="32"/>
  <c r="AC38" i="32"/>
  <c r="Z56" i="32"/>
  <c r="E27" i="32"/>
  <c r="H7" i="32"/>
  <c r="W49" i="31"/>
  <c r="N45" i="32"/>
  <c r="K45" i="32"/>
  <c r="T34" i="32"/>
  <c r="W35" i="31"/>
  <c r="T63" i="32"/>
  <c r="W63" i="30"/>
  <c r="AC32" i="30"/>
  <c r="Q50" i="31"/>
  <c r="T48" i="31"/>
  <c r="T58" i="31"/>
  <c r="T51" i="30"/>
  <c r="N68" i="31"/>
  <c r="N35" i="30"/>
  <c r="N66" i="30"/>
  <c r="N41" i="30"/>
  <c r="N34" i="30"/>
  <c r="Q26" i="31"/>
  <c r="Q7" i="31"/>
  <c r="T22" i="31"/>
  <c r="Q27" i="31"/>
  <c r="AC32" i="32"/>
  <c r="AC55" i="32"/>
  <c r="Z20" i="32"/>
  <c r="Z23" i="32"/>
  <c r="AC34" i="31"/>
  <c r="E21" i="32"/>
  <c r="Z42" i="32"/>
  <c r="E26" i="32"/>
  <c r="AC52" i="32"/>
  <c r="Z30" i="32"/>
  <c r="E60" i="32"/>
  <c r="E22" i="32"/>
  <c r="AC45" i="32"/>
  <c r="C66" i="32"/>
  <c r="Z35" i="32"/>
  <c r="H43" i="32"/>
  <c r="C48" i="32"/>
  <c r="Z10" i="32"/>
  <c r="AC50" i="32"/>
  <c r="AC19" i="31"/>
  <c r="Z65" i="32"/>
  <c r="H26" i="32"/>
  <c r="K48" i="32"/>
  <c r="Q13" i="32"/>
  <c r="N14" i="32"/>
  <c r="T7" i="32"/>
  <c r="H49" i="32"/>
  <c r="K65" i="32"/>
  <c r="N36" i="32"/>
  <c r="Q52" i="32"/>
  <c r="W43" i="32"/>
  <c r="T58" i="32"/>
  <c r="K50" i="32"/>
  <c r="Q46" i="32"/>
  <c r="N68" i="32"/>
  <c r="T31" i="32"/>
  <c r="W39" i="31"/>
  <c r="H58" i="32"/>
  <c r="K11" i="32"/>
  <c r="Q55" i="32"/>
  <c r="N7" i="32"/>
  <c r="T66" i="32"/>
  <c r="T6" i="32"/>
  <c r="AC36" i="30"/>
  <c r="W67" i="30"/>
  <c r="T8" i="32"/>
  <c r="AC58" i="30"/>
  <c r="W16" i="31"/>
  <c r="AC49" i="30"/>
  <c r="T65" i="32"/>
  <c r="W41" i="30"/>
  <c r="C10" i="32"/>
  <c r="Z9" i="32"/>
  <c r="K10" i="32"/>
  <c r="T9" i="32"/>
  <c r="W27" i="30"/>
  <c r="T68" i="30"/>
  <c r="Q14" i="31"/>
  <c r="C28" i="32"/>
  <c r="Z51" i="32"/>
  <c r="AC54" i="32"/>
  <c r="E63" i="32"/>
  <c r="K29" i="32"/>
  <c r="W17" i="32"/>
  <c r="N46" i="32"/>
  <c r="Q58" i="32"/>
  <c r="K36" i="32"/>
  <c r="W64" i="32"/>
  <c r="AC40" i="30"/>
  <c r="W23" i="32"/>
  <c r="W7" i="30"/>
  <c r="Q36" i="30"/>
  <c r="T51" i="31"/>
  <c r="T50" i="30"/>
  <c r="N59" i="31"/>
  <c r="N53" i="31"/>
  <c r="N60" i="31"/>
  <c r="N50" i="30"/>
  <c r="N53" i="30"/>
  <c r="Q29" i="31"/>
  <c r="Q28" i="30"/>
  <c r="Q18" i="30"/>
  <c r="Q9" i="31"/>
  <c r="N23" i="30"/>
  <c r="T7" i="31"/>
  <c r="C5" i="32"/>
  <c r="C12" i="32"/>
  <c r="E18" i="32"/>
  <c r="C42" i="32"/>
  <c r="Z49" i="32"/>
  <c r="H19" i="32"/>
  <c r="E50" i="32"/>
  <c r="AC9" i="31"/>
  <c r="AC28" i="32"/>
  <c r="AC13" i="31"/>
  <c r="AC58" i="32"/>
  <c r="C14" i="32"/>
  <c r="AC56" i="31"/>
  <c r="Z8" i="32"/>
  <c r="AC53" i="31"/>
  <c r="AC51" i="32"/>
  <c r="Z53" i="32"/>
  <c r="C7" i="32"/>
  <c r="C29" i="32"/>
  <c r="E38" i="32"/>
  <c r="C56" i="32"/>
  <c r="H45" i="32"/>
  <c r="K57" i="32"/>
  <c r="Q57" i="32"/>
  <c r="N30" i="32"/>
  <c r="T67" i="32"/>
  <c r="W57" i="31"/>
  <c r="H22" i="32"/>
  <c r="K15" i="32"/>
  <c r="Q50" i="32"/>
  <c r="Q22" i="32"/>
  <c r="W46" i="32"/>
  <c r="H68" i="32"/>
  <c r="K44" i="32"/>
  <c r="N27" i="32"/>
  <c r="Q41" i="32"/>
  <c r="W48" i="31"/>
  <c r="W66" i="32"/>
  <c r="K9" i="32"/>
  <c r="Q12" i="32"/>
  <c r="N19" i="32"/>
  <c r="T18" i="32"/>
  <c r="W25" i="31"/>
  <c r="W46" i="31"/>
  <c r="AC44" i="30"/>
  <c r="W42" i="32"/>
  <c r="W57" i="32"/>
  <c r="AC66" i="30"/>
  <c r="T60" i="32"/>
  <c r="AC57" i="30"/>
  <c r="W62" i="32"/>
  <c r="W49" i="30"/>
  <c r="W11" i="31"/>
  <c r="W8" i="30"/>
  <c r="AC31" i="30"/>
  <c r="AC30" i="30"/>
  <c r="Q63" i="31"/>
  <c r="Q66" i="31"/>
  <c r="Q42" i="31"/>
  <c r="Q55" i="30"/>
  <c r="Q57" i="30"/>
  <c r="T44" i="31"/>
  <c r="T46" i="31"/>
  <c r="T58" i="30"/>
  <c r="T35" i="30"/>
  <c r="N49" i="31"/>
  <c r="Z12" i="32"/>
  <c r="Q38" i="32"/>
  <c r="N49" i="32"/>
  <c r="AC61" i="30"/>
  <c r="Q40" i="30"/>
  <c r="N45" i="30"/>
  <c r="N28" i="30"/>
  <c r="AC63" i="31"/>
  <c r="C31" i="32"/>
  <c r="AC17" i="31"/>
  <c r="AC50" i="31"/>
  <c r="Q19" i="32"/>
  <c r="K28" i="32"/>
  <c r="H57" i="32"/>
  <c r="W38" i="32"/>
  <c r="Q45" i="32"/>
  <c r="AC50" i="30"/>
  <c r="W24" i="31"/>
  <c r="W9" i="31"/>
  <c r="Q40" i="31"/>
  <c r="Q67" i="30"/>
  <c r="T53" i="30"/>
  <c r="T39" i="31"/>
  <c r="N41" i="31"/>
  <c r="N45" i="31"/>
  <c r="N57" i="30"/>
  <c r="N55" i="30"/>
  <c r="N19" i="30"/>
  <c r="Q12" i="31"/>
  <c r="Q34" i="30"/>
  <c r="T15" i="31"/>
  <c r="N17" i="30"/>
  <c r="T14" i="31"/>
  <c r="E39" i="32"/>
  <c r="AC15" i="32"/>
  <c r="AC65" i="32"/>
  <c r="Z58" i="32"/>
  <c r="AC36" i="32"/>
  <c r="AC39" i="32"/>
  <c r="C41" i="32"/>
  <c r="Z36" i="32"/>
  <c r="E29" i="32"/>
  <c r="AC62" i="31"/>
  <c r="H64" i="32"/>
  <c r="C11" i="32"/>
  <c r="AC11" i="32"/>
  <c r="E57" i="32"/>
  <c r="E66" i="32"/>
  <c r="AC7" i="31"/>
  <c r="AC65" i="31"/>
  <c r="AC47" i="32"/>
  <c r="E19" i="32"/>
  <c r="AC17" i="32"/>
  <c r="AC57" i="31"/>
  <c r="H17" i="32"/>
  <c r="K26" i="32"/>
  <c r="Q56" i="32"/>
  <c r="N11" i="32"/>
  <c r="W16" i="32"/>
  <c r="T16" i="32"/>
  <c r="K20" i="32"/>
  <c r="N44" i="32"/>
  <c r="Q10" i="32"/>
  <c r="W27" i="31"/>
  <c r="W50" i="32"/>
  <c r="H42" i="32"/>
  <c r="K58" i="32"/>
  <c r="Q49" i="32"/>
  <c r="N21" i="32"/>
  <c r="T47" i="32"/>
  <c r="H27" i="32"/>
  <c r="K46" i="32"/>
  <c r="Q31" i="32"/>
  <c r="N37" i="32"/>
  <c r="W56" i="32"/>
  <c r="T45" i="32"/>
  <c r="T57" i="32"/>
  <c r="W60" i="30"/>
  <c r="W18" i="32"/>
  <c r="W50" i="30"/>
  <c r="T17" i="32"/>
  <c r="AC41" i="30"/>
  <c r="W27" i="32"/>
  <c r="W10" i="32"/>
  <c r="AC65" i="30"/>
  <c r="W28" i="30"/>
  <c r="W21" i="30"/>
  <c r="AC8" i="30"/>
  <c r="AC11" i="30"/>
  <c r="Q45" i="31"/>
  <c r="Q57" i="31"/>
  <c r="Q68" i="30"/>
  <c r="Q42" i="30"/>
  <c r="T66" i="31"/>
  <c r="T50" i="31"/>
  <c r="T47" i="30"/>
  <c r="T52" i="30"/>
  <c r="N35" i="31"/>
  <c r="W22" i="31"/>
  <c r="C16" i="32"/>
  <c r="N63" i="32"/>
  <c r="N31" i="32"/>
  <c r="AC6" i="30"/>
  <c r="N46" i="31"/>
  <c r="C43" i="32"/>
  <c r="H47" i="32"/>
  <c r="AC30" i="31"/>
  <c r="E67" i="32"/>
  <c r="AC8" i="31"/>
  <c r="H30" i="32"/>
  <c r="W40" i="31"/>
  <c r="N20" i="32"/>
  <c r="K60" i="32"/>
  <c r="H16" i="32"/>
  <c r="W36" i="31"/>
  <c r="T55" i="32"/>
  <c r="W65" i="30"/>
  <c r="W12" i="30"/>
  <c r="AC17" i="30"/>
  <c r="Q37" i="31"/>
  <c r="Q48" i="30"/>
  <c r="T38" i="31"/>
  <c r="T39" i="30"/>
  <c r="T55" i="30"/>
  <c r="N52" i="31"/>
  <c r="N48" i="30"/>
  <c r="N46" i="30"/>
  <c r="Q21" i="31"/>
  <c r="Q26" i="30"/>
  <c r="Q19" i="31"/>
  <c r="Q19" i="30"/>
  <c r="N14" i="31"/>
  <c r="E28" i="32"/>
  <c r="AC27" i="31"/>
  <c r="AC29" i="32"/>
  <c r="Z18" i="32"/>
  <c r="C19" i="32"/>
  <c r="H52" i="32"/>
  <c r="Z25" i="32"/>
  <c r="Z21" i="32"/>
  <c r="AC33" i="31"/>
  <c r="Z26" i="32"/>
  <c r="Z19" i="32"/>
  <c r="Z37" i="32"/>
  <c r="Z38" i="32"/>
  <c r="C17" i="32"/>
  <c r="C15" i="32"/>
  <c r="E10" i="32"/>
  <c r="AC7" i="32"/>
  <c r="Z50" i="32"/>
  <c r="C61" i="32"/>
  <c r="AC66" i="32"/>
  <c r="AC67" i="32"/>
  <c r="H46" i="32"/>
  <c r="K17" i="32"/>
  <c r="Q16" i="32"/>
  <c r="Q60" i="32"/>
  <c r="T12" i="32"/>
  <c r="W68" i="31"/>
  <c r="H28" i="32"/>
  <c r="K6" i="32"/>
  <c r="Q26" i="32"/>
  <c r="N62" i="32"/>
  <c r="T59" i="32"/>
  <c r="H11" i="32"/>
  <c r="K55" i="32"/>
  <c r="N56" i="32"/>
  <c r="Q7" i="32"/>
  <c r="W26" i="32"/>
  <c r="W25" i="32"/>
  <c r="K52" i="32"/>
  <c r="Q40" i="32"/>
  <c r="N33" i="32"/>
  <c r="T56" i="32"/>
  <c r="W59" i="31"/>
  <c r="W63" i="31"/>
  <c r="AC46" i="30"/>
  <c r="T49" i="32"/>
  <c r="W36" i="30"/>
  <c r="W68" i="30"/>
  <c r="T23" i="32"/>
  <c r="AC59" i="30"/>
  <c r="W61" i="32"/>
  <c r="W51" i="30"/>
  <c r="W7" i="31"/>
  <c r="W13" i="30"/>
  <c r="AC21" i="30"/>
  <c r="W10" i="30"/>
  <c r="Q54" i="31"/>
  <c r="Q59" i="31"/>
  <c r="Q51" i="31"/>
  <c r="Q61" i="30"/>
  <c r="Q59" i="30"/>
  <c r="T45" i="31"/>
  <c r="T68" i="31"/>
  <c r="T65" i="30"/>
  <c r="T48" i="30"/>
  <c r="N43" i="31"/>
  <c r="N56" i="31"/>
  <c r="N64" i="30"/>
  <c r="N68" i="30"/>
  <c r="Q24" i="30"/>
  <c r="T19" i="31"/>
  <c r="Q34" i="31"/>
  <c r="Q22" i="31"/>
  <c r="T12" i="31"/>
  <c r="N29" i="30"/>
  <c r="N18" i="30"/>
  <c r="N22" i="31"/>
  <c r="N26" i="31"/>
  <c r="T26" i="30"/>
  <c r="N5" i="31"/>
  <c r="Q33" i="30"/>
  <c r="T20" i="31"/>
  <c r="Q17" i="31"/>
  <c r="T18" i="30"/>
  <c r="T31" i="31"/>
  <c r="N22" i="30"/>
  <c r="T20" i="30"/>
  <c r="AC55" i="31"/>
  <c r="T63" i="30"/>
  <c r="Q29" i="30"/>
  <c r="E59" i="32"/>
  <c r="AC41" i="32"/>
  <c r="W54" i="31"/>
  <c r="W8" i="32"/>
  <c r="AC25" i="30"/>
  <c r="Q65" i="30"/>
  <c r="T40" i="30"/>
  <c r="N39" i="30"/>
  <c r="E62" i="32"/>
  <c r="Z17" i="32"/>
  <c r="E31" i="32"/>
  <c r="AC48" i="31"/>
  <c r="E11" i="32"/>
  <c r="AC20" i="32"/>
  <c r="C67" i="32"/>
  <c r="K61" i="32"/>
  <c r="W47" i="32"/>
  <c r="K19" i="32"/>
  <c r="W43" i="31"/>
  <c r="K63" i="32"/>
  <c r="H24" i="32"/>
  <c r="N41" i="32"/>
  <c r="W41" i="31"/>
  <c r="W52" i="30"/>
  <c r="T44" i="32"/>
  <c r="AC24" i="30"/>
  <c r="AC26" i="30"/>
  <c r="Q35" i="30"/>
  <c r="T47" i="31"/>
  <c r="T56" i="30"/>
  <c r="N67" i="30"/>
  <c r="Q22" i="30"/>
  <c r="T30" i="30"/>
  <c r="C58" i="32"/>
  <c r="Q56" i="31"/>
  <c r="AC6" i="31"/>
  <c r="H8" i="32"/>
  <c r="W11" i="32"/>
  <c r="Q64" i="30"/>
  <c r="N64" i="31"/>
  <c r="T24" i="31"/>
  <c r="Q32" i="30"/>
  <c r="AC60" i="31"/>
  <c r="E5" i="32"/>
  <c r="E37" i="32"/>
  <c r="C35" i="32"/>
  <c r="AC44" i="31"/>
  <c r="K51" i="32"/>
  <c r="W58" i="32"/>
  <c r="T53" i="32"/>
  <c r="Q66" i="32"/>
  <c r="K38" i="32"/>
  <c r="W45" i="32"/>
  <c r="W42" i="30"/>
  <c r="T27" i="32"/>
  <c r="AC12" i="30"/>
  <c r="W15" i="30"/>
  <c r="Q55" i="31"/>
  <c r="Q56" i="30"/>
  <c r="T49" i="31"/>
  <c r="T66" i="30"/>
  <c r="N39" i="31"/>
  <c r="N67" i="31"/>
  <c r="N60" i="30"/>
  <c r="N58" i="30"/>
  <c r="Q30" i="31"/>
  <c r="T19" i="30"/>
  <c r="Q23" i="31"/>
  <c r="Q25" i="31"/>
  <c r="Q16" i="31"/>
  <c r="N29" i="31"/>
  <c r="T22" i="30"/>
  <c r="Z22" i="32"/>
  <c r="AC24" i="31"/>
  <c r="AC64" i="31"/>
  <c r="AC27" i="32"/>
  <c r="E49" i="32"/>
  <c r="Z16" i="32"/>
  <c r="AC54" i="31"/>
  <c r="AC42" i="31"/>
  <c r="AC39" i="31"/>
  <c r="C26" i="32"/>
  <c r="H14" i="32"/>
  <c r="E9" i="32"/>
  <c r="AC25" i="31"/>
  <c r="AC60" i="32"/>
  <c r="AC29" i="31"/>
  <c r="Z54" i="32"/>
  <c r="Z34" i="32"/>
  <c r="AC59" i="31"/>
  <c r="E8" i="32"/>
  <c r="Z29" i="32"/>
  <c r="AC66" i="31"/>
  <c r="H6" i="32"/>
  <c r="K25" i="32"/>
  <c r="N22" i="32"/>
  <c r="Q63" i="32"/>
  <c r="W39" i="32"/>
  <c r="W35" i="32"/>
  <c r="K16" i="32"/>
  <c r="Q14" i="32"/>
  <c r="N34" i="32"/>
  <c r="T54" i="32"/>
  <c r="W47" i="31"/>
  <c r="H12" i="32"/>
  <c r="K12" i="32"/>
  <c r="Q29" i="32"/>
  <c r="N24" i="32"/>
  <c r="W28" i="31"/>
  <c r="H59" i="32"/>
  <c r="K23" i="32"/>
  <c r="N38" i="32"/>
  <c r="Q18" i="32"/>
  <c r="W12" i="32"/>
  <c r="W15" i="32"/>
  <c r="W24" i="32"/>
  <c r="AC54" i="30"/>
  <c r="W23" i="31"/>
  <c r="W44" i="30"/>
  <c r="T37" i="32"/>
  <c r="W35" i="30"/>
  <c r="AC67" i="30"/>
  <c r="T40" i="32"/>
  <c r="W59" i="30"/>
  <c r="AC5" i="30"/>
  <c r="W29" i="30"/>
  <c r="W18" i="30"/>
  <c r="W11" i="30"/>
  <c r="Q61" i="31"/>
  <c r="Q68" i="31"/>
  <c r="Q49" i="30"/>
  <c r="Q66" i="30"/>
  <c r="T52" i="31"/>
  <c r="T42" i="31"/>
  <c r="T42" i="30"/>
  <c r="T41" i="30"/>
  <c r="T57" i="30"/>
  <c r="N42" i="31"/>
  <c r="N36" i="31"/>
  <c r="N40" i="30"/>
  <c r="N47" i="30"/>
  <c r="Q21" i="30"/>
  <c r="Q25" i="30"/>
  <c r="Q31" i="31"/>
  <c r="Q18" i="31"/>
  <c r="N21" i="31"/>
  <c r="T29" i="31"/>
  <c r="T18" i="31"/>
  <c r="T31" i="30"/>
  <c r="T27" i="31"/>
  <c r="T5" i="31"/>
  <c r="T34" i="30"/>
  <c r="T27" i="30"/>
  <c r="T23" i="30"/>
  <c r="N13" i="31"/>
  <c r="N11" i="31"/>
  <c r="T33" i="31"/>
  <c r="N7" i="31"/>
  <c r="T8" i="31"/>
  <c r="N8" i="31"/>
  <c r="T13" i="31"/>
  <c r="AC26" i="32"/>
  <c r="T39" i="32"/>
  <c r="N44" i="31"/>
  <c r="Z47" i="32"/>
  <c r="E46" i="32"/>
  <c r="K53" i="32"/>
  <c r="N53" i="32"/>
  <c r="W57" i="30"/>
  <c r="T63" i="31"/>
  <c r="N62" i="31"/>
  <c r="T32" i="30"/>
  <c r="N24" i="30"/>
  <c r="E35" i="32"/>
  <c r="AC15" i="31"/>
  <c r="C52" i="32"/>
  <c r="C53" i="32"/>
  <c r="AC46" i="31"/>
  <c r="AC35" i="31"/>
  <c r="AC6" i="32"/>
  <c r="Q34" i="32"/>
  <c r="N40" i="32"/>
  <c r="N26" i="32"/>
  <c r="H67" i="32"/>
  <c r="N43" i="32"/>
  <c r="K56" i="32"/>
  <c r="W36" i="32"/>
  <c r="W62" i="30"/>
  <c r="T41" i="32"/>
  <c r="AC35" i="30"/>
  <c r="AC10" i="30"/>
  <c r="Q36" i="31"/>
  <c r="Q43" i="30"/>
  <c r="T54" i="30"/>
  <c r="N37" i="30"/>
  <c r="N61" i="30"/>
  <c r="N17" i="31"/>
  <c r="T33" i="30"/>
  <c r="W30" i="31"/>
  <c r="Q10" i="31"/>
  <c r="Z31" i="32"/>
  <c r="N54" i="32"/>
  <c r="AC55" i="30"/>
  <c r="T61" i="30"/>
  <c r="N43" i="30"/>
  <c r="C62" i="32"/>
  <c r="AC22" i="32"/>
  <c r="E64" i="32"/>
  <c r="C63" i="32"/>
  <c r="AC30" i="32"/>
  <c r="Z33" i="32"/>
  <c r="Q64" i="32"/>
  <c r="Q21" i="32"/>
  <c r="H37" i="32"/>
  <c r="W9" i="32"/>
  <c r="Q9" i="32"/>
  <c r="AC52" i="30"/>
  <c r="W21" i="32"/>
  <c r="W10" i="31"/>
  <c r="W6" i="30"/>
  <c r="W26" i="30"/>
  <c r="Q46" i="31"/>
  <c r="Q47" i="30"/>
  <c r="T38" i="30"/>
  <c r="T62" i="30"/>
  <c r="N36" i="30"/>
  <c r="N65" i="31"/>
  <c r="N63" i="30"/>
  <c r="N59" i="30"/>
  <c r="N27" i="31"/>
  <c r="N31" i="31"/>
  <c r="T24" i="30"/>
  <c r="Q28" i="31"/>
  <c r="T30" i="31"/>
  <c r="AC64" i="32"/>
  <c r="AC9" i="32"/>
  <c r="C25" i="32"/>
  <c r="C24" i="32"/>
  <c r="AC19" i="32"/>
  <c r="Z60" i="32"/>
  <c r="E36" i="32"/>
  <c r="C49" i="32"/>
  <c r="Z46" i="32"/>
  <c r="AC37" i="31"/>
  <c r="C39" i="32"/>
  <c r="E41" i="32"/>
  <c r="Z52" i="32"/>
  <c r="E45" i="32"/>
  <c r="AC68" i="31"/>
  <c r="H38" i="32"/>
  <c r="AC14" i="32"/>
  <c r="AC43" i="32"/>
  <c r="E32" i="32"/>
  <c r="Z15" i="32"/>
  <c r="AC61" i="31"/>
  <c r="H15" i="32"/>
  <c r="K24" i="32"/>
  <c r="N60" i="32"/>
  <c r="N13" i="32"/>
  <c r="T21" i="32"/>
  <c r="H36" i="32"/>
  <c r="K13" i="32"/>
  <c r="Q25" i="32"/>
  <c r="N61" i="32"/>
  <c r="W60" i="32"/>
  <c r="T35" i="32"/>
  <c r="K18" i="32"/>
  <c r="Q68" i="32"/>
  <c r="Q32" i="32"/>
  <c r="T68" i="32"/>
  <c r="W56" i="31"/>
  <c r="H18" i="32"/>
  <c r="K37" i="32"/>
  <c r="N28" i="32"/>
  <c r="N17" i="32"/>
  <c r="T33" i="32"/>
  <c r="T42" i="32"/>
  <c r="AC38" i="30"/>
  <c r="T62" i="32"/>
  <c r="T52" i="32"/>
  <c r="AC60" i="30"/>
  <c r="W33" i="32"/>
  <c r="AC51" i="30"/>
  <c r="T36" i="32"/>
  <c r="W43" i="30"/>
  <c r="W13" i="31"/>
  <c r="W5" i="30"/>
  <c r="AC9" i="30"/>
  <c r="W34" i="30"/>
  <c r="AC27" i="30"/>
  <c r="Q60" i="31"/>
  <c r="Q49" i="31"/>
  <c r="Q62" i="30"/>
  <c r="Q51" i="30"/>
  <c r="T35" i="31"/>
  <c r="T36" i="31"/>
  <c r="T41" i="31"/>
  <c r="T64" i="30"/>
  <c r="N66" i="31"/>
  <c r="N58" i="31"/>
  <c r="N52" i="30"/>
  <c r="N51" i="30"/>
  <c r="Q23" i="30"/>
  <c r="T9" i="31"/>
  <c r="T32" i="31"/>
  <c r="N31" i="30"/>
  <c r="Q20" i="30"/>
  <c r="T21" i="31"/>
  <c r="T34" i="31"/>
  <c r="N32" i="31"/>
  <c r="N25" i="30"/>
  <c r="N33" i="30"/>
  <c r="Q33" i="31"/>
  <c r="N30" i="31"/>
  <c r="N20" i="30"/>
  <c r="T23" i="31"/>
  <c r="N16" i="31"/>
  <c r="N26" i="30"/>
  <c r="T26" i="31"/>
  <c r="T16" i="31"/>
  <c r="T10" i="31"/>
  <c r="N20" i="31"/>
  <c r="N48" i="31"/>
  <c r="W51" i="31"/>
  <c r="T28" i="30"/>
  <c r="C22" i="32"/>
  <c r="N32" i="32"/>
  <c r="N5" i="32"/>
  <c r="W30" i="32"/>
  <c r="AC15" i="30"/>
  <c r="Q62" i="31"/>
  <c r="N40" i="31"/>
  <c r="N44" i="30"/>
  <c r="N21" i="30"/>
  <c r="C47" i="32"/>
  <c r="AC8" i="32"/>
  <c r="Z64" i="32"/>
  <c r="H20" i="32"/>
  <c r="Z59" i="32"/>
  <c r="E16" i="32"/>
  <c r="E14" i="32"/>
  <c r="H63" i="32"/>
  <c r="H33" i="32"/>
  <c r="Q53" i="32"/>
  <c r="W19" i="32"/>
  <c r="N47" i="32"/>
  <c r="T30" i="32"/>
  <c r="Q33" i="32"/>
  <c r="W58" i="31"/>
  <c r="W54" i="32"/>
  <c r="AC43" i="30"/>
  <c r="AC68" i="30"/>
  <c r="AC18" i="30"/>
  <c r="Q38" i="30"/>
  <c r="T53" i="31"/>
  <c r="N50" i="31"/>
  <c r="N63" i="31"/>
  <c r="Q8" i="31"/>
  <c r="N28" i="31"/>
  <c r="N30" i="30"/>
  <c r="N10" i="31"/>
  <c r="T17" i="30"/>
  <c r="T11" i="31"/>
  <c r="Q17" i="30"/>
  <c r="N32" i="30"/>
  <c r="N15" i="31"/>
  <c r="T17" i="31"/>
  <c r="Q5" i="31"/>
  <c r="N25" i="31"/>
  <c r="N33" i="31"/>
  <c r="E58" i="31"/>
  <c r="E52" i="31"/>
  <c r="E62" i="31"/>
  <c r="E38" i="30"/>
  <c r="E51" i="30"/>
  <c r="E19" i="31"/>
  <c r="E31" i="30"/>
  <c r="E34" i="30"/>
  <c r="E56" i="31"/>
  <c r="E36" i="31"/>
  <c r="E67" i="31"/>
  <c r="E43" i="30"/>
  <c r="E39" i="30"/>
  <c r="E18" i="31"/>
  <c r="E32" i="30"/>
  <c r="E26" i="31"/>
  <c r="E40" i="30"/>
  <c r="E35" i="31"/>
  <c r="E46" i="31"/>
  <c r="E64" i="30"/>
  <c r="E49" i="30"/>
  <c r="E50" i="31"/>
  <c r="E54" i="31"/>
  <c r="E63" i="30"/>
  <c r="E57" i="30"/>
  <c r="E33" i="31"/>
  <c r="E45" i="31"/>
  <c r="E43" i="31"/>
  <c r="E67" i="30"/>
  <c r="E61" i="30"/>
  <c r="E66" i="31"/>
  <c r="E57" i="31"/>
  <c r="E55" i="30"/>
  <c r="E41" i="30"/>
  <c r="E22" i="31"/>
  <c r="E44" i="30"/>
  <c r="E51" i="31"/>
  <c r="E52" i="30"/>
  <c r="E36" i="30"/>
  <c r="E32" i="31"/>
  <c r="E55" i="31"/>
  <c r="E47" i="31"/>
  <c r="E37" i="30"/>
  <c r="E45" i="30"/>
  <c r="E56" i="30"/>
  <c r="E66" i="30"/>
  <c r="E18" i="30"/>
  <c r="E29" i="31"/>
  <c r="E38" i="31"/>
  <c r="E54" i="30"/>
  <c r="E20" i="31"/>
  <c r="E26" i="30"/>
  <c r="E21" i="30"/>
  <c r="E30" i="31"/>
  <c r="E49" i="31"/>
  <c r="E68" i="31"/>
  <c r="E46" i="30"/>
  <c r="E50" i="30"/>
  <c r="E29" i="30"/>
  <c r="E23" i="30"/>
  <c r="E22" i="30"/>
  <c r="E21" i="31"/>
  <c r="E62" i="30"/>
  <c r="E39" i="31"/>
  <c r="E48" i="31"/>
  <c r="E42" i="30"/>
  <c r="E33" i="30"/>
  <c r="E42" i="31"/>
  <c r="E20" i="30"/>
  <c r="E40" i="31"/>
  <c r="E59" i="31"/>
  <c r="E35" i="30"/>
  <c r="E27" i="30"/>
  <c r="E53" i="31"/>
  <c r="E44" i="31"/>
  <c r="E63" i="31"/>
  <c r="E68" i="30"/>
  <c r="E47" i="30"/>
  <c r="E17" i="31"/>
  <c r="E24" i="30"/>
  <c r="E28" i="30"/>
  <c r="E23" i="31"/>
  <c r="E37" i="31"/>
  <c r="E17" i="30"/>
  <c r="E60" i="30"/>
  <c r="E14" i="31"/>
  <c r="E19" i="30"/>
  <c r="E60" i="31"/>
  <c r="E65" i="30"/>
  <c r="E34" i="31"/>
  <c r="E27" i="31"/>
  <c r="E31" i="31"/>
  <c r="E15" i="31"/>
  <c r="E64" i="31"/>
  <c r="E61" i="31"/>
  <c r="E59" i="30"/>
  <c r="E53" i="30"/>
  <c r="E25" i="30"/>
  <c r="E25" i="31"/>
  <c r="E16" i="31"/>
  <c r="E48" i="30"/>
  <c r="E58" i="30"/>
  <c r="E41" i="31"/>
  <c r="E65" i="31"/>
  <c r="E30" i="30"/>
  <c r="E24" i="31"/>
  <c r="E28" i="31"/>
  <c r="C48" i="31"/>
  <c r="C65" i="31"/>
  <c r="C49" i="31"/>
  <c r="Z59" i="30"/>
  <c r="C17" i="31"/>
  <c r="C23" i="31"/>
  <c r="C34" i="31"/>
  <c r="Z28" i="30"/>
  <c r="Z51" i="30"/>
  <c r="Z62" i="30"/>
  <c r="Z47" i="30"/>
  <c r="Z54" i="30"/>
  <c r="Z21" i="30"/>
  <c r="C20" i="31"/>
  <c r="C14" i="31"/>
  <c r="Z37" i="30"/>
  <c r="C43" i="31"/>
  <c r="Z55" i="30"/>
  <c r="Z46" i="30"/>
  <c r="C56" i="31"/>
  <c r="C58" i="31"/>
  <c r="C59" i="31"/>
  <c r="C52" i="31"/>
  <c r="C36" i="31"/>
  <c r="C25" i="31"/>
  <c r="C32" i="31"/>
  <c r="Z14" i="30"/>
  <c r="C15" i="31"/>
  <c r="C54" i="31"/>
  <c r="Z44" i="30"/>
  <c r="Z67" i="30"/>
  <c r="Z41" i="30"/>
  <c r="C28" i="31"/>
  <c r="Z25" i="30"/>
  <c r="Z22" i="30"/>
  <c r="Z26" i="30"/>
  <c r="Z15" i="30"/>
  <c r="Z64" i="30"/>
  <c r="C64" i="31"/>
  <c r="Z36" i="30"/>
  <c r="C50" i="31"/>
  <c r="Z65" i="30"/>
  <c r="Z43" i="30"/>
  <c r="Z42" i="30"/>
  <c r="Z56" i="30"/>
  <c r="C63" i="31"/>
  <c r="C41" i="31"/>
  <c r="Z20" i="30"/>
  <c r="C44" i="31"/>
  <c r="C66" i="31"/>
  <c r="Z35" i="30"/>
  <c r="C67" i="31"/>
  <c r="Z33" i="30"/>
  <c r="Z16" i="30"/>
  <c r="Z57" i="30"/>
  <c r="Z50" i="30"/>
  <c r="Z58" i="30"/>
  <c r="Z66" i="30"/>
  <c r="C31" i="31"/>
  <c r="C35" i="31"/>
  <c r="C61" i="31"/>
  <c r="C57" i="31"/>
  <c r="C42" i="31"/>
  <c r="C33" i="31"/>
  <c r="C27" i="31"/>
  <c r="Z40" i="30"/>
  <c r="Z49" i="30"/>
  <c r="C39" i="31"/>
  <c r="C47" i="31"/>
  <c r="C19" i="31"/>
  <c r="C24" i="31"/>
  <c r="C53" i="31"/>
  <c r="C30" i="31"/>
  <c r="C29" i="31"/>
  <c r="Z63" i="30"/>
  <c r="Z60" i="30"/>
  <c r="Z45" i="30"/>
  <c r="Z19" i="30"/>
  <c r="C68" i="31"/>
  <c r="Z48" i="30"/>
  <c r="Z38" i="30"/>
  <c r="Z27" i="30"/>
  <c r="Z18" i="30"/>
  <c r="C38" i="31"/>
  <c r="C37" i="31"/>
  <c r="C62" i="31"/>
  <c r="Z68" i="30"/>
  <c r="Z29" i="30"/>
  <c r="Z34" i="30"/>
  <c r="C51" i="31"/>
  <c r="C55" i="31"/>
  <c r="Z30" i="30"/>
  <c r="Z52" i="30"/>
  <c r="C60" i="31"/>
  <c r="C40" i="31"/>
  <c r="Z53" i="30"/>
  <c r="Z23" i="30"/>
  <c r="Z31" i="30"/>
  <c r="C26" i="31"/>
  <c r="Z39" i="30"/>
  <c r="Z32" i="30"/>
  <c r="C46" i="31"/>
  <c r="C18" i="31"/>
  <c r="C45" i="31"/>
  <c r="Z17" i="30"/>
  <c r="C21" i="31"/>
  <c r="C22" i="31"/>
  <c r="C16" i="31"/>
  <c r="Z61" i="30"/>
  <c r="Z24" i="30"/>
  <c r="K26" i="31"/>
  <c r="K65" i="31"/>
  <c r="K51" i="31"/>
  <c r="K41" i="31"/>
  <c r="K49" i="30"/>
  <c r="K29" i="30"/>
  <c r="K14" i="31"/>
  <c r="K35" i="31"/>
  <c r="K51" i="30"/>
  <c r="K40" i="30"/>
  <c r="K65" i="30"/>
  <c r="K32" i="31"/>
  <c r="K24" i="30"/>
  <c r="K49" i="31"/>
  <c r="K36" i="31"/>
  <c r="K61" i="30"/>
  <c r="K47" i="30"/>
  <c r="K22" i="30"/>
  <c r="K50" i="31"/>
  <c r="K54" i="31"/>
  <c r="K64" i="31"/>
  <c r="K63" i="31"/>
  <c r="K29" i="31"/>
  <c r="K15" i="31"/>
  <c r="K35" i="30"/>
  <c r="K60" i="31"/>
  <c r="K43" i="30"/>
  <c r="K42" i="30"/>
  <c r="K27" i="31"/>
  <c r="K17" i="30"/>
  <c r="K34" i="31"/>
  <c r="K19" i="30"/>
  <c r="K28" i="30"/>
  <c r="K52" i="30"/>
  <c r="K52" i="31"/>
  <c r="K43" i="31"/>
  <c r="K45" i="30"/>
  <c r="K24" i="31"/>
  <c r="K37" i="30"/>
  <c r="K66" i="30"/>
  <c r="K56" i="30"/>
  <c r="K67" i="31"/>
  <c r="K23" i="30"/>
  <c r="K60" i="30"/>
  <c r="K66" i="31"/>
  <c r="K39" i="31"/>
  <c r="K46" i="31"/>
  <c r="K58" i="31"/>
  <c r="K21" i="31"/>
  <c r="K46" i="30"/>
  <c r="K48" i="30"/>
  <c r="K33" i="31"/>
  <c r="K53" i="30"/>
  <c r="K57" i="30"/>
  <c r="K30" i="31"/>
  <c r="K34" i="30"/>
  <c r="K25" i="30"/>
  <c r="K36" i="30"/>
  <c r="K59" i="30"/>
  <c r="K68" i="30"/>
  <c r="K44" i="31"/>
  <c r="K38" i="30"/>
  <c r="K20" i="31"/>
  <c r="K20" i="30"/>
  <c r="K28" i="31"/>
  <c r="K18" i="31"/>
  <c r="K41" i="30"/>
  <c r="K50" i="30"/>
  <c r="K38" i="31"/>
  <c r="K44" i="30"/>
  <c r="K47" i="31"/>
  <c r="K45" i="31"/>
  <c r="K58" i="30"/>
  <c r="K22" i="31"/>
  <c r="K57" i="31"/>
  <c r="K21" i="30"/>
  <c r="K32" i="30"/>
  <c r="K27" i="30"/>
  <c r="K68" i="31"/>
  <c r="K56" i="31"/>
  <c r="K48" i="31"/>
  <c r="K55" i="30"/>
  <c r="K33" i="30"/>
  <c r="K59" i="31"/>
  <c r="K54" i="30"/>
  <c r="K23" i="31"/>
  <c r="K26" i="30"/>
  <c r="K40" i="31"/>
  <c r="K61" i="31"/>
  <c r="K31" i="30"/>
  <c r="K55" i="31"/>
  <c r="K30" i="30"/>
  <c r="K19" i="31"/>
  <c r="K16" i="31"/>
  <c r="K31" i="31"/>
  <c r="K63" i="30"/>
  <c r="K37" i="31"/>
  <c r="K39" i="30"/>
  <c r="K53" i="31"/>
  <c r="K17" i="31"/>
  <c r="K25" i="31"/>
  <c r="K62" i="31"/>
  <c r="K42" i="31"/>
  <c r="K64" i="30"/>
  <c r="K67" i="30"/>
  <c r="K62" i="30"/>
  <c r="K18" i="30"/>
  <c r="H61" i="31"/>
  <c r="H58" i="31"/>
  <c r="H44" i="30"/>
  <c r="H35" i="30"/>
  <c r="H32" i="31"/>
  <c r="H25" i="30"/>
  <c r="H65" i="31"/>
  <c r="H37" i="30"/>
  <c r="H54" i="30"/>
  <c r="H51" i="30"/>
  <c r="H21" i="30"/>
  <c r="H27" i="30"/>
  <c r="H49" i="31"/>
  <c r="H36" i="31"/>
  <c r="H36" i="30"/>
  <c r="H53" i="30"/>
  <c r="H50" i="30"/>
  <c r="H16" i="31"/>
  <c r="H42" i="31"/>
  <c r="H52" i="31"/>
  <c r="H53" i="31"/>
  <c r="H63" i="30"/>
  <c r="H58" i="30"/>
  <c r="H33" i="30"/>
  <c r="H56" i="31"/>
  <c r="H54" i="31"/>
  <c r="H60" i="31"/>
  <c r="H57" i="31"/>
  <c r="H62" i="30"/>
  <c r="H55" i="30"/>
  <c r="H23" i="30"/>
  <c r="H19" i="30"/>
  <c r="H20" i="30"/>
  <c r="H66" i="31"/>
  <c r="H47" i="31"/>
  <c r="H39" i="30"/>
  <c r="H57" i="30"/>
  <c r="H29" i="30"/>
  <c r="H28" i="30"/>
  <c r="H39" i="31"/>
  <c r="H34" i="31"/>
  <c r="H40" i="30"/>
  <c r="H67" i="31"/>
  <c r="H63" i="31"/>
  <c r="H64" i="30"/>
  <c r="H66" i="30"/>
  <c r="H26" i="30"/>
  <c r="H17" i="31"/>
  <c r="H50" i="31"/>
  <c r="H38" i="30"/>
  <c r="H44" i="31"/>
  <c r="H41" i="30"/>
  <c r="H67" i="30"/>
  <c r="H30" i="30"/>
  <c r="H26" i="31"/>
  <c r="H17" i="30"/>
  <c r="H31" i="30"/>
  <c r="H47" i="30"/>
  <c r="H28" i="31"/>
  <c r="H64" i="31"/>
  <c r="H40" i="31"/>
  <c r="H42" i="30"/>
  <c r="H65" i="30"/>
  <c r="H24" i="30"/>
  <c r="H55" i="31"/>
  <c r="H33" i="31"/>
  <c r="H35" i="31"/>
  <c r="H27" i="31"/>
  <c r="H43" i="31"/>
  <c r="H51" i="31"/>
  <c r="H49" i="30"/>
  <c r="H45" i="30"/>
  <c r="H18" i="30"/>
  <c r="H37" i="31"/>
  <c r="H68" i="31"/>
  <c r="H52" i="30"/>
  <c r="H48" i="30"/>
  <c r="H18" i="31"/>
  <c r="H19" i="31"/>
  <c r="H34" i="30"/>
  <c r="H41" i="31"/>
  <c r="H46" i="30"/>
  <c r="H30" i="31"/>
  <c r="H21" i="31"/>
  <c r="H62" i="31"/>
  <c r="H45" i="31"/>
  <c r="H56" i="30"/>
  <c r="H59" i="30"/>
  <c r="H32" i="30"/>
  <c r="H24" i="31"/>
  <c r="H23" i="31"/>
  <c r="H31" i="31"/>
  <c r="H29" i="31"/>
  <c r="H48" i="31"/>
  <c r="H46" i="31"/>
  <c r="H61" i="30"/>
  <c r="H60" i="30"/>
  <c r="H15" i="31"/>
  <c r="H20" i="31"/>
  <c r="H43" i="30"/>
  <c r="H22" i="31"/>
  <c r="H25" i="31"/>
  <c r="H68" i="30"/>
  <c r="H22" i="30"/>
  <c r="H38" i="31"/>
  <c r="H59" i="31"/>
  <c r="H14" i="31"/>
  <c r="Z37" i="31"/>
  <c r="Z60" i="31"/>
  <c r="C40" i="30"/>
  <c r="C46" i="30"/>
  <c r="Z24" i="31"/>
  <c r="C33" i="30"/>
  <c r="Z56" i="31"/>
  <c r="Z38" i="31"/>
  <c r="Z58" i="31"/>
  <c r="C55" i="30"/>
  <c r="C57" i="30"/>
  <c r="Z26" i="31"/>
  <c r="Z67" i="31"/>
  <c r="Z63" i="31"/>
  <c r="C62" i="30"/>
  <c r="C67" i="30"/>
  <c r="Z32" i="31"/>
  <c r="Z30" i="31"/>
  <c r="C52" i="30"/>
  <c r="Z59" i="31"/>
  <c r="Z41" i="31"/>
  <c r="C37" i="30"/>
  <c r="Z31" i="31"/>
  <c r="Z29" i="31"/>
  <c r="C20" i="30"/>
  <c r="Z46" i="31"/>
  <c r="Z36" i="31"/>
  <c r="Z54" i="31"/>
  <c r="C38" i="30"/>
  <c r="C53" i="30"/>
  <c r="Z18" i="31"/>
  <c r="Z25" i="31"/>
  <c r="C23" i="30"/>
  <c r="C19" i="30"/>
  <c r="C26" i="30"/>
  <c r="Z33" i="31"/>
  <c r="Z55" i="31"/>
  <c r="Z51" i="31"/>
  <c r="C45" i="30"/>
  <c r="C56" i="30"/>
  <c r="C34" i="30"/>
  <c r="Z20" i="31"/>
  <c r="C17" i="30"/>
  <c r="C49" i="30"/>
  <c r="C66" i="30"/>
  <c r="C29" i="30"/>
  <c r="Z49" i="31"/>
  <c r="Z35" i="31"/>
  <c r="Z45" i="31"/>
  <c r="C43" i="30"/>
  <c r="Z62" i="31"/>
  <c r="Z65" i="31"/>
  <c r="Z40" i="31"/>
  <c r="C63" i="30"/>
  <c r="Z21" i="31"/>
  <c r="C25" i="30"/>
  <c r="Z53" i="31"/>
  <c r="C47" i="30"/>
  <c r="C31" i="30"/>
  <c r="Z57" i="31"/>
  <c r="Z44" i="31"/>
  <c r="C54" i="30"/>
  <c r="C60" i="30"/>
  <c r="Z61" i="31"/>
  <c r="Z17" i="31"/>
  <c r="Z42" i="31"/>
  <c r="Z15" i="31"/>
  <c r="C44" i="30"/>
  <c r="C51" i="30"/>
  <c r="C65" i="30"/>
  <c r="C35" i="30"/>
  <c r="C18" i="30"/>
  <c r="Z48" i="31"/>
  <c r="Z68" i="31"/>
  <c r="C58" i="30"/>
  <c r="C64" i="30"/>
  <c r="Z22" i="31"/>
  <c r="C28" i="30"/>
  <c r="Z28" i="31"/>
  <c r="C68" i="30"/>
  <c r="Z34" i="31"/>
  <c r="Z23" i="31"/>
  <c r="C50" i="30"/>
  <c r="Z50" i="31"/>
  <c r="Z43" i="31"/>
  <c r="Z47" i="31"/>
  <c r="C59" i="30"/>
  <c r="C61" i="30"/>
  <c r="C21" i="30"/>
  <c r="C41" i="30"/>
  <c r="C39" i="30"/>
  <c r="Z52" i="31"/>
  <c r="C36" i="30"/>
  <c r="C48" i="30"/>
  <c r="Z19" i="31"/>
  <c r="C22" i="30"/>
  <c r="C32" i="30"/>
  <c r="C27" i="30"/>
  <c r="Z27" i="31"/>
  <c r="Z39" i="31"/>
  <c r="C30" i="30"/>
  <c r="Z16" i="31"/>
  <c r="Z64" i="31"/>
  <c r="Z14" i="31"/>
  <c r="C42" i="30"/>
  <c r="C24" i="30"/>
  <c r="Z66" i="31"/>
  <c r="F1159" i="22"/>
  <c r="J1159" i="22"/>
  <c r="I1159" i="22"/>
  <c r="H1159" i="22"/>
  <c r="G1159" i="22"/>
  <c r="AN1159" i="22"/>
  <c r="W1159" i="22"/>
  <c r="AJ1159" i="22"/>
  <c r="Y1159" i="22"/>
  <c r="AS1159" i="22"/>
  <c r="Z1159" i="22"/>
  <c r="AL1159" i="22"/>
  <c r="AE1159" i="22"/>
  <c r="AH1159" i="22"/>
  <c r="O1159" i="22"/>
  <c r="AW1159" i="22"/>
  <c r="AP1159" i="22"/>
  <c r="R1159" i="22"/>
  <c r="AY1159" i="22"/>
  <c r="AI1159" i="22"/>
  <c r="AT1159" i="22"/>
  <c r="U1159" i="22"/>
  <c r="AR1159" i="22"/>
  <c r="AF1159" i="22"/>
  <c r="AK1159" i="22"/>
  <c r="K1159" i="22"/>
  <c r="N1159" i="22"/>
  <c r="AZ1159" i="22"/>
  <c r="Q1159" i="22"/>
  <c r="M1159" i="22"/>
  <c r="V1159" i="22"/>
  <c r="P1159" i="22"/>
  <c r="L1159" i="22"/>
  <c r="AX1159" i="22"/>
  <c r="AG1159" i="22"/>
  <c r="AV1159" i="22"/>
  <c r="AD1159" i="22"/>
  <c r="AU1159" i="22"/>
  <c r="X1159" i="22"/>
  <c r="AM1159" i="22"/>
  <c r="S1159" i="22"/>
  <c r="AA1159" i="22"/>
  <c r="AO1159" i="22"/>
  <c r="AC1159" i="22"/>
  <c r="AQ1159" i="22"/>
  <c r="T1159" i="22"/>
  <c r="AB1159" i="22"/>
  <c r="Z10" i="30"/>
  <c r="E5" i="31"/>
  <c r="K5" i="31"/>
  <c r="E6" i="31"/>
  <c r="H9" i="31"/>
  <c r="Z8" i="30"/>
  <c r="H6" i="31"/>
  <c r="C8" i="31"/>
  <c r="C10" i="31"/>
  <c r="H10" i="31"/>
  <c r="E10" i="31"/>
  <c r="K9" i="31"/>
  <c r="K7" i="31"/>
  <c r="Z9" i="31"/>
  <c r="H8" i="31"/>
  <c r="Z8" i="31"/>
  <c r="C6" i="31"/>
  <c r="Z6" i="31"/>
  <c r="H7" i="31"/>
  <c r="Z7" i="30"/>
  <c r="C7" i="31"/>
  <c r="E7" i="31"/>
  <c r="Z6" i="30"/>
  <c r="K10" i="31"/>
  <c r="K6" i="31"/>
  <c r="Z10" i="31"/>
  <c r="E8" i="31"/>
  <c r="H5" i="31"/>
  <c r="C9" i="31"/>
  <c r="Z9" i="30"/>
  <c r="E9" i="31"/>
  <c r="Z7" i="31"/>
  <c r="K11" i="31"/>
  <c r="K13" i="31"/>
  <c r="K8" i="31"/>
  <c r="K12" i="31"/>
  <c r="BT50" i="38" l="1"/>
  <c r="BJ51" i="38"/>
  <c r="BM51" i="38" s="1"/>
  <c r="BT51" i="38" s="1"/>
  <c r="BK51" i="38"/>
  <c r="BO51" i="38"/>
  <c r="BO51" i="25"/>
  <c r="BK51" i="25"/>
  <c r="BI52" i="38"/>
  <c r="BJ52" i="38" s="1"/>
  <c r="BJ51" i="25"/>
  <c r="BM51" i="25" s="1"/>
  <c r="BT51" i="25" s="1"/>
  <c r="BN50" i="38"/>
  <c r="BA53" i="38"/>
  <c r="AW53" i="38"/>
  <c r="AS53" i="38"/>
  <c r="AO53" i="38"/>
  <c r="AK53" i="38"/>
  <c r="AG53" i="38"/>
  <c r="AC53" i="38"/>
  <c r="Y53" i="38"/>
  <c r="U53" i="38"/>
  <c r="Q53" i="38"/>
  <c r="BD53" i="38"/>
  <c r="AZ53" i="38"/>
  <c r="AV53" i="38"/>
  <c r="AR53" i="38"/>
  <c r="AN53" i="38"/>
  <c r="AJ53" i="38"/>
  <c r="AF53" i="38"/>
  <c r="AB53" i="38"/>
  <c r="X53" i="38"/>
  <c r="T53" i="38"/>
  <c r="BB53" i="38"/>
  <c r="AX53" i="38"/>
  <c r="AT53" i="38"/>
  <c r="AP53" i="38"/>
  <c r="AL53" i="38"/>
  <c r="AH53" i="38"/>
  <c r="AD53" i="38"/>
  <c r="Z53" i="38"/>
  <c r="V53" i="38"/>
  <c r="R53" i="38"/>
  <c r="AM53" i="38"/>
  <c r="W53" i="38"/>
  <c r="AY53" i="38"/>
  <c r="AI53" i="38"/>
  <c r="S53" i="38"/>
  <c r="AU53" i="38"/>
  <c r="AE53" i="38"/>
  <c r="AQ53" i="38"/>
  <c r="AA53" i="38"/>
  <c r="A55" i="38"/>
  <c r="B54" i="38"/>
  <c r="C54" i="38" s="1"/>
  <c r="BE52" i="38"/>
  <c r="BH52" i="38"/>
  <c r="BF52" i="38"/>
  <c r="BS52" i="38"/>
  <c r="BC52" i="38"/>
  <c r="BG52" i="38"/>
  <c r="BU50" i="25"/>
  <c r="BI52" i="25"/>
  <c r="BL52" i="25" s="1"/>
  <c r="BV54" i="25"/>
  <c r="BW54" i="25" s="1"/>
  <c r="C54" i="25"/>
  <c r="BE52" i="25"/>
  <c r="BF52" i="25"/>
  <c r="BG52" i="25"/>
  <c r="BS52" i="25"/>
  <c r="BH52" i="25"/>
  <c r="BC52" i="25"/>
  <c r="BB53" i="25"/>
  <c r="AX53" i="25"/>
  <c r="AT53" i="25"/>
  <c r="AP53" i="25"/>
  <c r="AL53" i="25"/>
  <c r="AH53" i="25"/>
  <c r="AD53" i="25"/>
  <c r="Z53" i="25"/>
  <c r="V53" i="25"/>
  <c r="R53" i="25"/>
  <c r="BA53" i="25"/>
  <c r="AV53" i="25"/>
  <c r="AQ53" i="25"/>
  <c r="AK53" i="25"/>
  <c r="AF53" i="25"/>
  <c r="AA53" i="25"/>
  <c r="U53" i="25"/>
  <c r="AZ53" i="25"/>
  <c r="AU53" i="25"/>
  <c r="AO53" i="25"/>
  <c r="AJ53" i="25"/>
  <c r="AE53" i="25"/>
  <c r="Y53" i="25"/>
  <c r="T53" i="25"/>
  <c r="AW53" i="25"/>
  <c r="AR53" i="25"/>
  <c r="AM53" i="25"/>
  <c r="AG53" i="25"/>
  <c r="AB53" i="25"/>
  <c r="W53" i="25"/>
  <c r="Q53" i="25"/>
  <c r="AS53" i="25"/>
  <c r="X53" i="25"/>
  <c r="AN53" i="25"/>
  <c r="S53" i="25"/>
  <c r="BD53" i="25"/>
  <c r="AI53" i="25"/>
  <c r="AY53" i="25"/>
  <c r="AC53" i="25"/>
  <c r="B55" i="25"/>
  <c r="A56" i="25"/>
  <c r="F7" i="31"/>
  <c r="AA5" i="31"/>
  <c r="AA10" i="31"/>
  <c r="AA12" i="31"/>
  <c r="F13" i="31"/>
  <c r="F8" i="31"/>
  <c r="AA8" i="31"/>
  <c r="AA6" i="31"/>
  <c r="F6" i="31"/>
  <c r="I9" i="31"/>
  <c r="L9" i="31"/>
  <c r="F10" i="31"/>
  <c r="I10" i="31"/>
  <c r="AA11" i="31"/>
  <c r="I7" i="31"/>
  <c r="L12" i="31"/>
  <c r="I5" i="31"/>
  <c r="I11" i="31"/>
  <c r="D8" i="31"/>
  <c r="I6" i="31"/>
  <c r="L5" i="31"/>
  <c r="I8" i="31"/>
  <c r="L6" i="31"/>
  <c r="F5" i="31"/>
  <c r="AA5" i="30"/>
  <c r="AA13" i="30"/>
  <c r="AA7" i="30"/>
  <c r="R24" i="31"/>
  <c r="R19" i="31"/>
  <c r="R22" i="31"/>
  <c r="O12" i="31"/>
  <c r="O19" i="31"/>
  <c r="AD33" i="31"/>
  <c r="D9" i="32"/>
  <c r="F15" i="32"/>
  <c r="AA47" i="32"/>
  <c r="AD8" i="32"/>
  <c r="I26" i="32"/>
  <c r="F28" i="32"/>
  <c r="F25" i="32"/>
  <c r="AD42" i="31"/>
  <c r="D58" i="32"/>
  <c r="D17" i="32"/>
  <c r="AD38" i="31"/>
  <c r="AA29" i="32"/>
  <c r="AA26" i="32"/>
  <c r="AA18" i="32"/>
  <c r="AD42" i="32"/>
  <c r="AD54" i="31"/>
  <c r="AA10" i="32"/>
  <c r="D68" i="32"/>
  <c r="AD66" i="32"/>
  <c r="AD28" i="31"/>
  <c r="I47" i="32"/>
  <c r="L17" i="32"/>
  <c r="R26" i="32"/>
  <c r="R16" i="32"/>
  <c r="U59" i="32"/>
  <c r="X15" i="31"/>
  <c r="I39" i="32"/>
  <c r="L34" i="32"/>
  <c r="O40" i="32"/>
  <c r="O16" i="32"/>
  <c r="U10" i="32"/>
  <c r="I64" i="32"/>
  <c r="L25" i="32"/>
  <c r="R47" i="32"/>
  <c r="O64" i="32"/>
  <c r="X60" i="32"/>
  <c r="R39" i="32"/>
  <c r="U8" i="32"/>
  <c r="X15" i="32"/>
  <c r="AD60" i="30"/>
  <c r="X14" i="32"/>
  <c r="R64" i="32"/>
  <c r="X30" i="31"/>
  <c r="U44" i="32"/>
  <c r="X64" i="30"/>
  <c r="X59" i="32"/>
  <c r="R49" i="32"/>
  <c r="X37" i="31"/>
  <c r="X29" i="31"/>
  <c r="X65" i="30"/>
  <c r="AD37" i="30"/>
  <c r="X12" i="31"/>
  <c r="AD14" i="30"/>
  <c r="X15" i="30"/>
  <c r="X26" i="30"/>
  <c r="O45" i="31"/>
  <c r="O62" i="31"/>
  <c r="O39" i="30"/>
  <c r="O60" i="30"/>
  <c r="O59" i="30"/>
  <c r="U35" i="31"/>
  <c r="U50" i="31"/>
  <c r="U41" i="30"/>
  <c r="U46" i="30"/>
  <c r="R43" i="31"/>
  <c r="R42" i="31"/>
  <c r="R68" i="30"/>
  <c r="R51" i="30"/>
  <c r="R5" i="31"/>
  <c r="O33" i="31"/>
  <c r="U17" i="30"/>
  <c r="U21" i="30"/>
  <c r="R21" i="31"/>
  <c r="R30" i="31"/>
  <c r="R16" i="31"/>
  <c r="R23" i="30"/>
  <c r="O9" i="31"/>
  <c r="AD62" i="32"/>
  <c r="AA45" i="32"/>
  <c r="D40" i="32"/>
  <c r="AA8" i="32"/>
  <c r="AA31" i="32"/>
  <c r="AD55" i="32"/>
  <c r="AA20" i="32"/>
  <c r="D36" i="32"/>
  <c r="D24" i="32"/>
  <c r="AA36" i="32"/>
  <c r="I12" i="32"/>
  <c r="D21" i="32"/>
  <c r="D50" i="32"/>
  <c r="F59" i="32"/>
  <c r="D8" i="32"/>
  <c r="F31" i="32"/>
  <c r="AD17" i="31"/>
  <c r="F29" i="32"/>
  <c r="F17" i="32"/>
  <c r="AA63" i="32"/>
  <c r="F18" i="32"/>
  <c r="I17" i="32"/>
  <c r="L41" i="32"/>
  <c r="R53" i="32"/>
  <c r="O10" i="32"/>
  <c r="X29" i="32"/>
  <c r="X65" i="32"/>
  <c r="L23" i="32"/>
  <c r="R18" i="32"/>
  <c r="R68" i="32"/>
  <c r="U60" i="32"/>
  <c r="X36" i="31"/>
  <c r="L54" i="32"/>
  <c r="R30" i="32"/>
  <c r="R44" i="32"/>
  <c r="U7" i="32"/>
  <c r="X31" i="31"/>
  <c r="R29" i="32"/>
  <c r="X37" i="32"/>
  <c r="X38" i="30"/>
  <c r="I6" i="32"/>
  <c r="X51" i="30"/>
  <c r="O35" i="32"/>
  <c r="U15" i="32"/>
  <c r="AD42" i="30"/>
  <c r="L13" i="32"/>
  <c r="AD57" i="30"/>
  <c r="O42" i="32"/>
  <c r="U23" i="32"/>
  <c r="AD43" i="30"/>
  <c r="R56" i="32"/>
  <c r="AD61" i="30"/>
  <c r="AD7" i="30"/>
  <c r="AD18" i="30"/>
  <c r="AD15" i="30"/>
  <c r="AD26" i="30"/>
  <c r="O35" i="31"/>
  <c r="O43" i="31"/>
  <c r="O44" i="30"/>
  <c r="O48" i="30"/>
  <c r="U53" i="31"/>
  <c r="U42" i="31"/>
  <c r="U40" i="31"/>
  <c r="U57" i="30"/>
  <c r="R68" i="31"/>
  <c r="R47" i="31"/>
  <c r="R57" i="31"/>
  <c r="R52" i="30"/>
  <c r="R57" i="30"/>
  <c r="O26" i="30"/>
  <c r="O11" i="31"/>
  <c r="O16" i="31"/>
  <c r="U31" i="30"/>
  <c r="R7" i="31"/>
  <c r="R6" i="31"/>
  <c r="R23" i="31"/>
  <c r="R20" i="31"/>
  <c r="R28" i="30"/>
  <c r="AD28" i="32"/>
  <c r="AD52" i="31"/>
  <c r="AA38" i="32"/>
  <c r="AA9" i="32"/>
  <c r="AA41" i="32"/>
  <c r="U24" i="31"/>
  <c r="R20" i="30"/>
  <c r="O27" i="30"/>
  <c r="R19" i="30"/>
  <c r="U32" i="30"/>
  <c r="U9" i="31"/>
  <c r="AD23" i="31"/>
  <c r="AA13" i="32"/>
  <c r="AA54" i="32"/>
  <c r="AD51" i="31"/>
  <c r="AD39" i="31"/>
  <c r="AD44" i="32"/>
  <c r="AD53" i="32"/>
  <c r="F38" i="32"/>
  <c r="F48" i="32"/>
  <c r="D32" i="32"/>
  <c r="I37" i="32"/>
  <c r="AD12" i="32"/>
  <c r="D62" i="32"/>
  <c r="AA48" i="32"/>
  <c r="F47" i="32"/>
  <c r="F67" i="32"/>
  <c r="D55" i="32"/>
  <c r="D66" i="32"/>
  <c r="F58" i="32"/>
  <c r="F51" i="32"/>
  <c r="D43" i="32"/>
  <c r="I57" i="32"/>
  <c r="L31" i="32"/>
  <c r="R7" i="32"/>
  <c r="O59" i="32"/>
  <c r="X16" i="31"/>
  <c r="X28" i="32"/>
  <c r="L38" i="32"/>
  <c r="R17" i="32"/>
  <c r="R42" i="32"/>
  <c r="U13" i="32"/>
  <c r="X28" i="31"/>
  <c r="L52" i="32"/>
  <c r="R22" i="32"/>
  <c r="O51" i="32"/>
  <c r="U20" i="32"/>
  <c r="U12" i="32"/>
  <c r="O38" i="32"/>
  <c r="X67" i="32"/>
  <c r="AD36" i="30"/>
  <c r="AD67" i="30"/>
  <c r="AD45" i="30"/>
  <c r="O15" i="32"/>
  <c r="U9" i="32"/>
  <c r="X40" i="30"/>
  <c r="L49" i="32"/>
  <c r="AD53" i="30"/>
  <c r="O44" i="32"/>
  <c r="U42" i="32"/>
  <c r="X41" i="30"/>
  <c r="R51" i="32"/>
  <c r="X59" i="30"/>
  <c r="AD28" i="30"/>
  <c r="X31" i="30"/>
  <c r="AD33" i="30"/>
  <c r="X25" i="30"/>
  <c r="O48" i="31"/>
  <c r="O52" i="31"/>
  <c r="O64" i="31"/>
  <c r="O42" i="30"/>
  <c r="U46" i="31"/>
  <c r="U41" i="31"/>
  <c r="U60" i="31"/>
  <c r="U55" i="30"/>
  <c r="U68" i="30"/>
  <c r="R38" i="31"/>
  <c r="R63" i="31"/>
  <c r="R48" i="30"/>
  <c r="R44" i="30"/>
  <c r="O26" i="31"/>
  <c r="U14" i="31"/>
  <c r="U29" i="30"/>
  <c r="O13" i="31"/>
  <c r="O21" i="30"/>
  <c r="R22" i="30"/>
  <c r="R18" i="31"/>
  <c r="AA34" i="32"/>
  <c r="D22" i="32"/>
  <c r="F43" i="32"/>
  <c r="AD12" i="31"/>
  <c r="AD59" i="31"/>
  <c r="F23" i="32"/>
  <c r="D38" i="32"/>
  <c r="AD6" i="32"/>
  <c r="D19" i="32"/>
  <c r="AD32" i="32"/>
  <c r="AD37" i="32"/>
  <c r="AD20" i="31"/>
  <c r="AA42" i="32"/>
  <c r="D47" i="32"/>
  <c r="AD66" i="31"/>
  <c r="I10" i="32"/>
  <c r="AA12" i="32"/>
  <c r="D30" i="32"/>
  <c r="F11" i="32"/>
  <c r="F63" i="32"/>
  <c r="AD62" i="31"/>
  <c r="I24" i="32"/>
  <c r="L66" i="32"/>
  <c r="R58" i="32"/>
  <c r="O20" i="32"/>
  <c r="U37" i="32"/>
  <c r="I48" i="32"/>
  <c r="L64" i="32"/>
  <c r="R37" i="32"/>
  <c r="O50" i="32"/>
  <c r="X22" i="31"/>
  <c r="I27" i="32"/>
  <c r="L50" i="32"/>
  <c r="O49" i="32"/>
  <c r="O57" i="32"/>
  <c r="X25" i="31"/>
  <c r="X18" i="32"/>
  <c r="X19" i="31"/>
  <c r="U27" i="32"/>
  <c r="X46" i="30"/>
  <c r="X53" i="31"/>
  <c r="I22" i="32"/>
  <c r="U48" i="32"/>
  <c r="X52" i="31"/>
  <c r="AD50" i="30"/>
  <c r="U57" i="32"/>
  <c r="I50" i="32"/>
  <c r="U16" i="32"/>
  <c r="X41" i="31"/>
  <c r="AD51" i="30"/>
  <c r="X41" i="32"/>
  <c r="X11" i="31"/>
  <c r="X30" i="30"/>
  <c r="AD29" i="30"/>
  <c r="AD19" i="30"/>
  <c r="AD11" i="30"/>
  <c r="O66" i="31"/>
  <c r="O49" i="31"/>
  <c r="O53" i="30"/>
  <c r="O58" i="30"/>
  <c r="U36" i="30"/>
  <c r="U58" i="31"/>
  <c r="U58" i="30"/>
  <c r="U62" i="30"/>
  <c r="R40" i="31"/>
  <c r="R58" i="31"/>
  <c r="R56" i="31"/>
  <c r="R58" i="30"/>
  <c r="U28" i="30"/>
  <c r="O7" i="31"/>
  <c r="O29" i="31"/>
  <c r="O18" i="30"/>
  <c r="R31" i="30"/>
  <c r="U19" i="30"/>
  <c r="O34" i="30"/>
  <c r="O17" i="31"/>
  <c r="R12" i="31"/>
  <c r="F53" i="32"/>
  <c r="AD21" i="31"/>
  <c r="AD57" i="31"/>
  <c r="D49" i="32"/>
  <c r="U25" i="30"/>
  <c r="AD11" i="32"/>
  <c r="AD7" i="31"/>
  <c r="AD50" i="32"/>
  <c r="AD67" i="32"/>
  <c r="D33" i="32"/>
  <c r="F57" i="32"/>
  <c r="AD30" i="31"/>
  <c r="I42" i="32"/>
  <c r="F64" i="32"/>
  <c r="AA51" i="32"/>
  <c r="L16" i="32"/>
  <c r="O54" i="32"/>
  <c r="U36" i="32"/>
  <c r="L7" i="32"/>
  <c r="R48" i="32"/>
  <c r="I63" i="32"/>
  <c r="R31" i="32"/>
  <c r="X38" i="32"/>
  <c r="U65" i="32"/>
  <c r="X52" i="30"/>
  <c r="L53" i="32"/>
  <c r="X51" i="32"/>
  <c r="X17" i="32"/>
  <c r="X7" i="32"/>
  <c r="X57" i="30"/>
  <c r="X7" i="31"/>
  <c r="AD20" i="30"/>
  <c r="AD25" i="30"/>
  <c r="O68" i="31"/>
  <c r="O57" i="30"/>
  <c r="U43" i="31"/>
  <c r="U38" i="30"/>
  <c r="R60" i="31"/>
  <c r="R66" i="30"/>
  <c r="O28" i="31"/>
  <c r="U11" i="31"/>
  <c r="U23" i="30"/>
  <c r="R9" i="31"/>
  <c r="R27" i="31"/>
  <c r="D34" i="32"/>
  <c r="AD60" i="31"/>
  <c r="AD40" i="32"/>
  <c r="F60" i="32"/>
  <c r="AD29" i="32"/>
  <c r="F39" i="32"/>
  <c r="AA61" i="32"/>
  <c r="AA49" i="32"/>
  <c r="D12" i="32"/>
  <c r="AD63" i="32"/>
  <c r="AA17" i="32"/>
  <c r="L12" i="32"/>
  <c r="R54" i="32"/>
  <c r="X67" i="31"/>
  <c r="L56" i="32"/>
  <c r="O19" i="32"/>
  <c r="I40" i="32"/>
  <c r="O41" i="32"/>
  <c r="U46" i="32"/>
  <c r="U43" i="32"/>
  <c r="AD62" i="30"/>
  <c r="O23" i="32"/>
  <c r="X33" i="32"/>
  <c r="X35" i="30"/>
  <c r="X66" i="32"/>
  <c r="X67" i="30"/>
  <c r="X19" i="30"/>
  <c r="X21" i="30"/>
  <c r="O55" i="31"/>
  <c r="O53" i="31"/>
  <c r="U52" i="31"/>
  <c r="U37" i="31"/>
  <c r="U49" i="30"/>
  <c r="R37" i="30"/>
  <c r="R54" i="30"/>
  <c r="O33" i="30"/>
  <c r="O25" i="31"/>
  <c r="R11" i="31"/>
  <c r="R30" i="30"/>
  <c r="R14" i="31"/>
  <c r="AA25" i="32"/>
  <c r="F6" i="32"/>
  <c r="I66" i="32"/>
  <c r="D14" i="32"/>
  <c r="AD6" i="31"/>
  <c r="F41" i="32"/>
  <c r="AA52" i="32"/>
  <c r="D67" i="32"/>
  <c r="D44" i="32"/>
  <c r="AD53" i="31"/>
  <c r="AD63" i="31"/>
  <c r="F40" i="32"/>
  <c r="AD48" i="31"/>
  <c r="D37" i="32"/>
  <c r="AD36" i="31"/>
  <c r="F42" i="32"/>
  <c r="F20" i="32"/>
  <c r="AD16" i="32"/>
  <c r="I11" i="32"/>
  <c r="L48" i="32"/>
  <c r="R13" i="32"/>
  <c r="R61" i="32"/>
  <c r="U39" i="32"/>
  <c r="X42" i="31"/>
  <c r="I14" i="32"/>
  <c r="L27" i="32"/>
  <c r="R60" i="32"/>
  <c r="O65" i="32"/>
  <c r="X34" i="32"/>
  <c r="I18" i="32"/>
  <c r="L21" i="32"/>
  <c r="R23" i="32"/>
  <c r="R6" i="32"/>
  <c r="X53" i="32"/>
  <c r="L62" i="32"/>
  <c r="X39" i="32"/>
  <c r="X61" i="32"/>
  <c r="X56" i="30"/>
  <c r="U28" i="32"/>
  <c r="R11" i="32"/>
  <c r="U66" i="32"/>
  <c r="X44" i="32"/>
  <c r="X60" i="30"/>
  <c r="X44" i="31"/>
  <c r="R45" i="32"/>
  <c r="U33" i="32"/>
  <c r="X46" i="32"/>
  <c r="X61" i="30"/>
  <c r="X54" i="31"/>
  <c r="X14" i="31"/>
  <c r="AD22" i="30"/>
  <c r="AD8" i="30"/>
  <c r="X12" i="30"/>
  <c r="O38" i="31"/>
  <c r="O35" i="30"/>
  <c r="O40" i="31"/>
  <c r="O63" i="30"/>
  <c r="O65" i="30"/>
  <c r="U36" i="31"/>
  <c r="U51" i="31"/>
  <c r="U56" i="30"/>
  <c r="U43" i="30"/>
  <c r="R36" i="30"/>
  <c r="R41" i="31"/>
  <c r="R61" i="30"/>
  <c r="R43" i="30"/>
  <c r="U27" i="30"/>
  <c r="U7" i="31"/>
  <c r="R17" i="30"/>
  <c r="O23" i="30"/>
  <c r="O18" i="31"/>
  <c r="U13" i="31"/>
  <c r="R27" i="30"/>
  <c r="O24" i="31"/>
  <c r="U6" i="31"/>
  <c r="D11" i="32"/>
  <c r="AD55" i="31"/>
  <c r="AA30" i="32"/>
  <c r="AD57" i="32"/>
  <c r="D65" i="32"/>
  <c r="AD5" i="32"/>
  <c r="F27" i="32"/>
  <c r="AD9" i="31"/>
  <c r="F26" i="32"/>
  <c r="F19" i="32"/>
  <c r="O31" i="31"/>
  <c r="O34" i="31"/>
  <c r="D53" i="32"/>
  <c r="D61" i="32"/>
  <c r="D28" i="32"/>
  <c r="AD64" i="31"/>
  <c r="AD32" i="31"/>
  <c r="D23" i="32"/>
  <c r="F68" i="32"/>
  <c r="I55" i="32"/>
  <c r="AD14" i="32"/>
  <c r="D29" i="32"/>
  <c r="I43" i="32"/>
  <c r="R5" i="32"/>
  <c r="X8" i="32"/>
  <c r="L57" i="32"/>
  <c r="O63" i="32"/>
  <c r="X35" i="32"/>
  <c r="O9" i="32"/>
  <c r="X26" i="31"/>
  <c r="U51" i="32"/>
  <c r="AD44" i="30"/>
  <c r="I68" i="32"/>
  <c r="X58" i="31"/>
  <c r="U54" i="32"/>
  <c r="X49" i="32"/>
  <c r="X49" i="30"/>
  <c r="X9" i="31"/>
  <c r="X27" i="30"/>
  <c r="AD9" i="30"/>
  <c r="O56" i="31"/>
  <c r="O47" i="30"/>
  <c r="U68" i="31"/>
  <c r="U61" i="30"/>
  <c r="R61" i="31"/>
  <c r="R56" i="30"/>
  <c r="O22" i="30"/>
  <c r="O29" i="30"/>
  <c r="O6" i="31"/>
  <c r="R25" i="31"/>
  <c r="AD34" i="32"/>
  <c r="AD40" i="31"/>
  <c r="AD45" i="31"/>
  <c r="AA27" i="32"/>
  <c r="AD22" i="32"/>
  <c r="F56" i="32"/>
  <c r="AD58" i="31"/>
  <c r="F33" i="32"/>
  <c r="F12" i="32"/>
  <c r="AD24" i="31"/>
  <c r="AD29" i="31"/>
  <c r="L44" i="32"/>
  <c r="R34" i="32"/>
  <c r="U38" i="32"/>
  <c r="L11" i="32"/>
  <c r="R43" i="32"/>
  <c r="I28" i="32"/>
  <c r="R40" i="32"/>
  <c r="X16" i="32"/>
  <c r="X47" i="31"/>
  <c r="X54" i="30"/>
  <c r="L33" i="32"/>
  <c r="X55" i="32"/>
  <c r="U63" i="32"/>
  <c r="U25" i="32"/>
  <c r="AD59" i="30"/>
  <c r="X13" i="31"/>
  <c r="X34" i="30"/>
  <c r="O37" i="31"/>
  <c r="O40" i="30"/>
  <c r="O61" i="30"/>
  <c r="U35" i="30"/>
  <c r="U42" i="30"/>
  <c r="R37" i="31"/>
  <c r="R42" i="30"/>
  <c r="O28" i="30"/>
  <c r="U20" i="30"/>
  <c r="U34" i="30"/>
  <c r="U12" i="31"/>
  <c r="O27" i="31"/>
  <c r="AD36" i="32"/>
  <c r="AA67" i="32"/>
  <c r="D54" i="32"/>
  <c r="AD15" i="31"/>
  <c r="D13" i="32"/>
  <c r="F54" i="32"/>
  <c r="AD11" i="31"/>
  <c r="AD31" i="31"/>
  <c r="AD60" i="32"/>
  <c r="AA39" i="32"/>
  <c r="AD18" i="32"/>
  <c r="AA59" i="32"/>
  <c r="AA11" i="32"/>
  <c r="I9" i="32"/>
  <c r="AA37" i="32"/>
  <c r="F50" i="32"/>
  <c r="AD10" i="31"/>
  <c r="D46" i="32"/>
  <c r="AD46" i="32"/>
  <c r="I16" i="32"/>
  <c r="L51" i="32"/>
  <c r="O68" i="32"/>
  <c r="O37" i="32"/>
  <c r="U67" i="32"/>
  <c r="I38" i="32"/>
  <c r="L40" i="32"/>
  <c r="R36" i="32"/>
  <c r="O45" i="32"/>
  <c r="X32" i="32"/>
  <c r="I62" i="32"/>
  <c r="L26" i="32"/>
  <c r="O21" i="32"/>
  <c r="O26" i="32"/>
  <c r="X45" i="31"/>
  <c r="I15" i="32"/>
  <c r="X64" i="32"/>
  <c r="X43" i="31"/>
  <c r="X48" i="30"/>
  <c r="X62" i="31"/>
  <c r="L46" i="32"/>
  <c r="U58" i="32"/>
  <c r="R25" i="30"/>
  <c r="D7" i="32"/>
  <c r="F55" i="32"/>
  <c r="D5" i="32"/>
  <c r="AD47" i="32"/>
  <c r="AA7" i="32"/>
  <c r="F5" i="32"/>
  <c r="U34" i="32"/>
  <c r="R15" i="32"/>
  <c r="L10" i="32"/>
  <c r="L30" i="32"/>
  <c r="X63" i="31"/>
  <c r="AD56" i="30"/>
  <c r="X57" i="32"/>
  <c r="X7" i="30"/>
  <c r="O65" i="31"/>
  <c r="U59" i="31"/>
  <c r="R48" i="31"/>
  <c r="O10" i="31"/>
  <c r="O30" i="31"/>
  <c r="R34" i="30"/>
  <c r="AA64" i="32"/>
  <c r="I20" i="32"/>
  <c r="AA65" i="32"/>
  <c r="AD19" i="32"/>
  <c r="AA32" i="32"/>
  <c r="I56" i="32"/>
  <c r="X20" i="31"/>
  <c r="O43" i="32"/>
  <c r="L65" i="32"/>
  <c r="O7" i="32"/>
  <c r="U14" i="32"/>
  <c r="X66" i="30"/>
  <c r="AD35" i="30"/>
  <c r="X22" i="30"/>
  <c r="O50" i="31"/>
  <c r="U45" i="31"/>
  <c r="R67" i="31"/>
  <c r="U26" i="30"/>
  <c r="O5" i="31"/>
  <c r="R26" i="30"/>
  <c r="F37" i="32"/>
  <c r="AD33" i="32"/>
  <c r="AD25" i="32"/>
  <c r="AD14" i="31"/>
  <c r="I67" i="32"/>
  <c r="AD41" i="32"/>
  <c r="AD54" i="32"/>
  <c r="D20" i="32"/>
  <c r="AD35" i="32"/>
  <c r="AD17" i="32"/>
  <c r="L8" i="32"/>
  <c r="R14" i="32"/>
  <c r="U22" i="32"/>
  <c r="O34" i="32"/>
  <c r="U45" i="32"/>
  <c r="L19" i="32"/>
  <c r="R8" i="32"/>
  <c r="X32" i="31"/>
  <c r="X40" i="32"/>
  <c r="L24" i="32"/>
  <c r="U17" i="32"/>
  <c r="X36" i="30"/>
  <c r="O12" i="32"/>
  <c r="L29" i="32"/>
  <c r="X52" i="32"/>
  <c r="X45" i="30"/>
  <c r="U6" i="32"/>
  <c r="AD17" i="30"/>
  <c r="X20" i="30"/>
  <c r="AD16" i="30"/>
  <c r="O59" i="31"/>
  <c r="O58" i="31"/>
  <c r="O54" i="30"/>
  <c r="U64" i="31"/>
  <c r="U48" i="31"/>
  <c r="U64" i="30"/>
  <c r="U50" i="30"/>
  <c r="R39" i="31"/>
  <c r="R35" i="30"/>
  <c r="R67" i="30"/>
  <c r="O32" i="30"/>
  <c r="O20" i="31"/>
  <c r="U20" i="31"/>
  <c r="R15" i="31"/>
  <c r="R28" i="31"/>
  <c r="O17" i="30"/>
  <c r="AA44" i="32"/>
  <c r="F66" i="32"/>
  <c r="AA19" i="32"/>
  <c r="F34" i="32"/>
  <c r="AA21" i="32"/>
  <c r="AD56" i="31"/>
  <c r="AA6" i="32"/>
  <c r="F13" i="32"/>
  <c r="AD39" i="32"/>
  <c r="D18" i="32"/>
  <c r="AA58" i="32"/>
  <c r="D51" i="32"/>
  <c r="D64" i="32"/>
  <c r="AD7" i="32"/>
  <c r="F62" i="32"/>
  <c r="AA66" i="32"/>
  <c r="AD19" i="31"/>
  <c r="AD43" i="32"/>
  <c r="I32" i="32"/>
  <c r="L14" i="32"/>
  <c r="R27" i="32"/>
  <c r="R62" i="32"/>
  <c r="U21" i="32"/>
  <c r="X17" i="31"/>
  <c r="I51" i="32"/>
  <c r="L15" i="32"/>
  <c r="O14" i="32"/>
  <c r="O58" i="32"/>
  <c r="U50" i="32"/>
  <c r="I49" i="32"/>
  <c r="L60" i="32"/>
  <c r="R19" i="32"/>
  <c r="O52" i="32"/>
  <c r="X18" i="31"/>
  <c r="L37" i="32"/>
  <c r="X43" i="32"/>
  <c r="X24" i="32"/>
  <c r="AD58" i="30"/>
  <c r="X56" i="31"/>
  <c r="O30" i="32"/>
  <c r="U29" i="32"/>
  <c r="X19" i="32"/>
  <c r="X62" i="30"/>
  <c r="X9" i="32"/>
  <c r="R66" i="32"/>
  <c r="X60" i="31"/>
  <c r="U35" i="32"/>
  <c r="AD63" i="30"/>
  <c r="X10" i="32"/>
  <c r="X8" i="31"/>
  <c r="AD27" i="30"/>
  <c r="X16" i="30"/>
  <c r="AD6" i="30"/>
  <c r="O54" i="31"/>
  <c r="O37" i="30"/>
  <c r="O61" i="31"/>
  <c r="O68" i="30"/>
  <c r="O66" i="30"/>
  <c r="U49" i="31"/>
  <c r="U47" i="31"/>
  <c r="U63" i="30"/>
  <c r="U45" i="30"/>
  <c r="R40" i="30"/>
  <c r="R49" i="31"/>
  <c r="R65" i="30"/>
  <c r="R46" i="30"/>
  <c r="U10" i="31"/>
  <c r="U33" i="31"/>
  <c r="O30" i="30"/>
  <c r="U23" i="31"/>
  <c r="R33" i="31"/>
  <c r="AD48" i="32"/>
  <c r="AD26" i="32"/>
  <c r="O36" i="32"/>
  <c r="U40" i="32"/>
  <c r="X26" i="32"/>
  <c r="O29" i="32"/>
  <c r="X10" i="30"/>
  <c r="R41" i="30"/>
  <c r="O24" i="30"/>
  <c r="AD26" i="31"/>
  <c r="AD31" i="32"/>
  <c r="AA28" i="32"/>
  <c r="F24" i="32"/>
  <c r="AA35" i="32"/>
  <c r="R25" i="32"/>
  <c r="L36" i="32"/>
  <c r="X38" i="31"/>
  <c r="U49" i="32"/>
  <c r="AD40" i="30"/>
  <c r="U5" i="32"/>
  <c r="AD52" i="30"/>
  <c r="U62" i="32"/>
  <c r="I53" i="32"/>
  <c r="X17" i="30"/>
  <c r="AD10" i="30"/>
  <c r="O46" i="31"/>
  <c r="U37" i="30"/>
  <c r="U59" i="30"/>
  <c r="R44" i="31"/>
  <c r="O8" i="31"/>
  <c r="U22" i="30"/>
  <c r="U34" i="31"/>
  <c r="U32" i="31"/>
  <c r="D42" i="32"/>
  <c r="D45" i="32"/>
  <c r="F21" i="32"/>
  <c r="D59" i="32"/>
  <c r="I36" i="32"/>
  <c r="D48" i="32"/>
  <c r="AD56" i="32"/>
  <c r="D57" i="32"/>
  <c r="AA62" i="32"/>
  <c r="AD65" i="32"/>
  <c r="L55" i="32"/>
  <c r="R12" i="32"/>
  <c r="I21" i="32"/>
  <c r="O33" i="32"/>
  <c r="X24" i="31"/>
  <c r="L61" i="32"/>
  <c r="R35" i="32"/>
  <c r="X61" i="31"/>
  <c r="U19" i="32"/>
  <c r="O6" i="32"/>
  <c r="X46" i="31"/>
  <c r="AD46" i="30"/>
  <c r="X35" i="31"/>
  <c r="X47" i="30"/>
  <c r="X10" i="31"/>
  <c r="AD31" i="30"/>
  <c r="AD13" i="30"/>
  <c r="O47" i="31"/>
  <c r="O49" i="30"/>
  <c r="U61" i="31"/>
  <c r="U48" i="30"/>
  <c r="R51" i="31"/>
  <c r="R59" i="31"/>
  <c r="R63" i="30"/>
  <c r="R32" i="30"/>
  <c r="D16" i="32"/>
  <c r="F65" i="32"/>
  <c r="AA43" i="32"/>
  <c r="O32" i="32"/>
  <c r="L67" i="32"/>
  <c r="R55" i="32"/>
  <c r="X51" i="31"/>
  <c r="O41" i="30"/>
  <c r="R64" i="31"/>
  <c r="U30" i="30"/>
  <c r="AA55" i="32"/>
  <c r="I65" i="32"/>
  <c r="AD25" i="31"/>
  <c r="I33" i="32"/>
  <c r="R52" i="32"/>
  <c r="X13" i="32"/>
  <c r="X36" i="32"/>
  <c r="O44" i="31"/>
  <c r="R36" i="31"/>
  <c r="U8" i="31"/>
  <c r="R29" i="30"/>
  <c r="AD16" i="31"/>
  <c r="I7" i="32"/>
  <c r="D10" i="32"/>
  <c r="AA53" i="32"/>
  <c r="AD50" i="31"/>
  <c r="O31" i="32"/>
  <c r="R38" i="32"/>
  <c r="I5" i="32"/>
  <c r="U24" i="32"/>
  <c r="AD64" i="30"/>
  <c r="X27" i="31"/>
  <c r="X40" i="31"/>
  <c r="O56" i="32"/>
  <c r="AD34" i="30"/>
  <c r="AD24" i="30"/>
  <c r="O45" i="30"/>
  <c r="U56" i="31"/>
  <c r="U65" i="30"/>
  <c r="R65" i="31"/>
  <c r="U26" i="31"/>
  <c r="R32" i="31"/>
  <c r="R10" i="31"/>
  <c r="U15" i="31"/>
  <c r="F7" i="32"/>
  <c r="AD43" i="31"/>
  <c r="AD30" i="32"/>
  <c r="D31" i="32"/>
  <c r="AD27" i="31"/>
  <c r="D52" i="32"/>
  <c r="AA68" i="32"/>
  <c r="F44" i="32"/>
  <c r="AA24" i="32"/>
  <c r="F16" i="32"/>
  <c r="L47" i="32"/>
  <c r="O27" i="32"/>
  <c r="I13" i="32"/>
  <c r="L58" i="32"/>
  <c r="O66" i="32"/>
  <c r="I35" i="32"/>
  <c r="R10" i="32"/>
  <c r="X34" i="31"/>
  <c r="X62" i="32"/>
  <c r="X50" i="30"/>
  <c r="L22" i="32"/>
  <c r="X21" i="32"/>
  <c r="X39" i="31"/>
  <c r="X48" i="32"/>
  <c r="X42" i="32"/>
  <c r="X6" i="31"/>
  <c r="AD30" i="30"/>
  <c r="AD12" i="30"/>
  <c r="O38" i="30"/>
  <c r="O56" i="30"/>
  <c r="U44" i="31"/>
  <c r="U67" i="30"/>
  <c r="R46" i="31"/>
  <c r="R60" i="30"/>
  <c r="O23" i="31"/>
  <c r="O15" i="31"/>
  <c r="U19" i="31"/>
  <c r="D25" i="32"/>
  <c r="AD37" i="31"/>
  <c r="AA14" i="32"/>
  <c r="AD13" i="31"/>
  <c r="AD9" i="32"/>
  <c r="L20" i="32"/>
  <c r="I61" i="32"/>
  <c r="X68" i="31"/>
  <c r="R63" i="32"/>
  <c r="U52" i="32"/>
  <c r="X47" i="32"/>
  <c r="I52" i="32"/>
  <c r="X68" i="32"/>
  <c r="AD5" i="30"/>
  <c r="O42" i="31"/>
  <c r="U53" i="30"/>
  <c r="R54" i="31"/>
  <c r="O14" i="31"/>
  <c r="D15" i="32"/>
  <c r="AD35" i="31"/>
  <c r="AD21" i="32"/>
  <c r="AD18" i="31"/>
  <c r="AA15" i="32"/>
  <c r="R9" i="32"/>
  <c r="I23" i="32"/>
  <c r="X58" i="32"/>
  <c r="O67" i="32"/>
  <c r="X66" i="31"/>
  <c r="X54" i="32"/>
  <c r="L32" i="32"/>
  <c r="U56" i="32"/>
  <c r="X24" i="30"/>
  <c r="O62" i="30"/>
  <c r="U54" i="30"/>
  <c r="R50" i="30"/>
  <c r="R33" i="30"/>
  <c r="R29" i="31"/>
  <c r="AD51" i="32"/>
  <c r="AA16" i="32"/>
  <c r="D27" i="32"/>
  <c r="AD68" i="31"/>
  <c r="D41" i="32"/>
  <c r="AA5" i="32"/>
  <c r="F49" i="32"/>
  <c r="AD5" i="31"/>
  <c r="AD49" i="32"/>
  <c r="I29" i="32"/>
  <c r="O13" i="32"/>
  <c r="X57" i="31"/>
  <c r="L5" i="32"/>
  <c r="O53" i="32"/>
  <c r="U26" i="32"/>
  <c r="L45" i="32"/>
  <c r="O39" i="32"/>
  <c r="R67" i="32"/>
  <c r="U68" i="32"/>
  <c r="X64" i="31"/>
  <c r="X31" i="32"/>
  <c r="X44" i="30"/>
  <c r="X11" i="32"/>
  <c r="R65" i="32"/>
  <c r="U30" i="32"/>
  <c r="X53" i="30"/>
  <c r="AD49" i="30"/>
  <c r="AD23" i="30"/>
  <c r="X8" i="30"/>
  <c r="X6" i="30"/>
  <c r="O51" i="31"/>
  <c r="O36" i="30"/>
  <c r="O46" i="30"/>
  <c r="U39" i="31"/>
  <c r="U54" i="31"/>
  <c r="U47" i="30"/>
  <c r="R50" i="31"/>
  <c r="R55" i="31"/>
  <c r="R45" i="30"/>
  <c r="R62" i="30"/>
  <c r="U28" i="31"/>
  <c r="U33" i="30"/>
  <c r="O25" i="30"/>
  <c r="U31" i="31"/>
  <c r="U24" i="30"/>
  <c r="R13" i="31"/>
  <c r="R34" i="31"/>
  <c r="F30" i="32"/>
  <c r="F46" i="32"/>
  <c r="G46" i="32" s="1"/>
  <c r="AA33" i="32"/>
  <c r="I19" i="32"/>
  <c r="AD22" i="31"/>
  <c r="D56" i="32"/>
  <c r="AD44" i="31"/>
  <c r="I44" i="32"/>
  <c r="AD27" i="32"/>
  <c r="AD47" i="31"/>
  <c r="AA50" i="32"/>
  <c r="AD59" i="32"/>
  <c r="AA56" i="32"/>
  <c r="D60" i="32"/>
  <c r="AD24" i="32"/>
  <c r="AA46" i="32"/>
  <c r="AA40" i="32"/>
  <c r="AD67" i="31"/>
  <c r="I25" i="32"/>
  <c r="L9" i="32"/>
  <c r="O24" i="32"/>
  <c r="O62" i="32"/>
  <c r="X23" i="31"/>
  <c r="X12" i="32"/>
  <c r="L59" i="32"/>
  <c r="R57" i="32"/>
  <c r="R24" i="32"/>
  <c r="U31" i="32"/>
  <c r="U61" i="32"/>
  <c r="I31" i="32"/>
  <c r="L63" i="32"/>
  <c r="O8" i="32"/>
  <c r="O18" i="32"/>
  <c r="U55" i="32"/>
  <c r="R59" i="32"/>
  <c r="X55" i="31"/>
  <c r="X25" i="32"/>
  <c r="AD66" i="30"/>
  <c r="X39" i="30"/>
  <c r="O60" i="32"/>
  <c r="X20" i="32"/>
  <c r="AD38" i="30"/>
  <c r="I58" i="32"/>
  <c r="AD47" i="30"/>
  <c r="O48" i="32"/>
  <c r="X6" i="32"/>
  <c r="AD39" i="30"/>
  <c r="L6" i="32"/>
  <c r="X55" i="30"/>
  <c r="X5" i="30"/>
  <c r="X14" i="30"/>
  <c r="X33" i="30"/>
  <c r="X13" i="30"/>
  <c r="O41" i="31"/>
  <c r="O63" i="31"/>
  <c r="O39" i="31"/>
  <c r="O67" i="30"/>
  <c r="U55" i="31"/>
  <c r="U62" i="31"/>
  <c r="U63" i="31"/>
  <c r="U52" i="30"/>
  <c r="U51" i="30"/>
  <c r="R52" i="31"/>
  <c r="R62" i="31"/>
  <c r="R47" i="30"/>
  <c r="R39" i="30"/>
  <c r="O32" i="31"/>
  <c r="U22" i="31"/>
  <c r="U18" i="31"/>
  <c r="U16" i="31"/>
  <c r="U21" i="31"/>
  <c r="R8" i="31"/>
  <c r="F36" i="32"/>
  <c r="AD52" i="32"/>
  <c r="AA22" i="32"/>
  <c r="AD58" i="32"/>
  <c r="AD61" i="32"/>
  <c r="R32" i="32"/>
  <c r="I34" i="32"/>
  <c r="X50" i="32"/>
  <c r="O5" i="32"/>
  <c r="X21" i="31"/>
  <c r="X22" i="32"/>
  <c r="L28" i="32"/>
  <c r="U64" i="32"/>
  <c r="X11" i="30"/>
  <c r="O51" i="30"/>
  <c r="U40" i="30"/>
  <c r="R49" i="30"/>
  <c r="R26" i="31"/>
  <c r="F8" i="32"/>
  <c r="F22" i="32"/>
  <c r="AD46" i="31"/>
  <c r="I8" i="32"/>
  <c r="O22" i="32"/>
  <c r="X23" i="32"/>
  <c r="AD41" i="30"/>
  <c r="O43" i="30"/>
  <c r="U44" i="30"/>
  <c r="U17" i="31"/>
  <c r="R31" i="31"/>
  <c r="AD65" i="31"/>
  <c r="D6" i="32"/>
  <c r="AD34" i="31"/>
  <c r="F61" i="32"/>
  <c r="I59" i="32"/>
  <c r="X30" i="32"/>
  <c r="R21" i="32"/>
  <c r="R28" i="32"/>
  <c r="O46" i="32"/>
  <c r="AD65" i="30"/>
  <c r="X43" i="30"/>
  <c r="X59" i="31"/>
  <c r="AD68" i="30"/>
  <c r="X29" i="30"/>
  <c r="O36" i="31"/>
  <c r="O50" i="30"/>
  <c r="U38" i="31"/>
  <c r="R35" i="31"/>
  <c r="R53" i="30"/>
  <c r="U18" i="30"/>
  <c r="R21" i="30"/>
  <c r="O19" i="30"/>
  <c r="AD23" i="32"/>
  <c r="AD13" i="32"/>
  <c r="F45" i="32"/>
  <c r="AD61" i="31"/>
  <c r="AA60" i="32"/>
  <c r="AD45" i="32"/>
  <c r="F14" i="32"/>
  <c r="AD15" i="32"/>
  <c r="F9" i="32"/>
  <c r="I46" i="32"/>
  <c r="R50" i="32"/>
  <c r="X27" i="32"/>
  <c r="L39" i="32"/>
  <c r="O28" i="32"/>
  <c r="X48" i="31"/>
  <c r="R46" i="32"/>
  <c r="U11" i="32"/>
  <c r="O47" i="32"/>
  <c r="X42" i="30"/>
  <c r="I60" i="32"/>
  <c r="U18" i="32"/>
  <c r="R41" i="32"/>
  <c r="I54" i="32"/>
  <c r="X65" i="31"/>
  <c r="O25" i="32"/>
  <c r="X32" i="30"/>
  <c r="AD21" i="30"/>
  <c r="O57" i="31"/>
  <c r="O52" i="30"/>
  <c r="U57" i="31"/>
  <c r="U60" i="30"/>
  <c r="R45" i="31"/>
  <c r="R55" i="30"/>
  <c r="O22" i="31"/>
  <c r="O20" i="30"/>
  <c r="U29" i="31"/>
  <c r="O21" i="31"/>
  <c r="R24" i="30"/>
  <c r="F35" i="32"/>
  <c r="AD8" i="31"/>
  <c r="D35" i="32"/>
  <c r="O61" i="32"/>
  <c r="X50" i="31"/>
  <c r="AD48" i="30"/>
  <c r="X18" i="30"/>
  <c r="U65" i="31"/>
  <c r="R64" i="30"/>
  <c r="R18" i="30"/>
  <c r="AD64" i="32"/>
  <c r="D39" i="32"/>
  <c r="U41" i="32"/>
  <c r="L42" i="32"/>
  <c r="L43" i="32"/>
  <c r="X58" i="30"/>
  <c r="X23" i="30"/>
  <c r="U67" i="31"/>
  <c r="U27" i="31"/>
  <c r="F10" i="32"/>
  <c r="AA23" i="32"/>
  <c r="F52" i="32"/>
  <c r="AD68" i="32"/>
  <c r="AD41" i="31"/>
  <c r="L68" i="32"/>
  <c r="X45" i="32"/>
  <c r="U32" i="32"/>
  <c r="O55" i="32"/>
  <c r="X49" i="31"/>
  <c r="R33" i="32"/>
  <c r="X68" i="30"/>
  <c r="X63" i="30"/>
  <c r="X37" i="30"/>
  <c r="X5" i="31"/>
  <c r="AD32" i="30"/>
  <c r="O67" i="31"/>
  <c r="O64" i="30"/>
  <c r="U66" i="31"/>
  <c r="R66" i="31"/>
  <c r="R59" i="30"/>
  <c r="U5" i="31"/>
  <c r="U25" i="31"/>
  <c r="O31" i="30"/>
  <c r="F32" i="32"/>
  <c r="AD49" i="31"/>
  <c r="AD20" i="32"/>
  <c r="D63" i="32"/>
  <c r="AD10" i="32"/>
  <c r="AD38" i="32"/>
  <c r="I41" i="32"/>
  <c r="AA57" i="32"/>
  <c r="D26" i="32"/>
  <c r="I45" i="32"/>
  <c r="O11" i="32"/>
  <c r="U47" i="32"/>
  <c r="R20" i="32"/>
  <c r="X56" i="32"/>
  <c r="L35" i="32"/>
  <c r="O17" i="32"/>
  <c r="I30" i="32"/>
  <c r="X33" i="31"/>
  <c r="U53" i="32"/>
  <c r="X5" i="32"/>
  <c r="AD54" i="30"/>
  <c r="L18" i="32"/>
  <c r="X63" i="32"/>
  <c r="AD55" i="30"/>
  <c r="X28" i="30"/>
  <c r="X9" i="30"/>
  <c r="O60" i="31"/>
  <c r="O55" i="30"/>
  <c r="U39" i="30"/>
  <c r="U66" i="30"/>
  <c r="R53" i="31"/>
  <c r="R38" i="30"/>
  <c r="R17" i="31"/>
  <c r="U30" i="31"/>
  <c r="D6" i="31"/>
  <c r="AA10" i="30"/>
  <c r="AA8" i="30"/>
  <c r="AA11" i="30"/>
  <c r="D40" i="30"/>
  <c r="AA43" i="31"/>
  <c r="AA55" i="31"/>
  <c r="D42" i="30"/>
  <c r="AA34" i="31"/>
  <c r="AA26" i="31"/>
  <c r="D28" i="30"/>
  <c r="D65" i="30"/>
  <c r="AA49" i="31"/>
  <c r="AA59" i="31"/>
  <c r="AA68" i="31"/>
  <c r="AA33" i="31"/>
  <c r="D30" i="30"/>
  <c r="AA39" i="31"/>
  <c r="AA57" i="31"/>
  <c r="D53" i="30"/>
  <c r="D46" i="30"/>
  <c r="D24" i="30"/>
  <c r="AA30" i="31"/>
  <c r="AA54" i="31"/>
  <c r="AA46" i="31"/>
  <c r="AA63" i="31"/>
  <c r="D54" i="30"/>
  <c r="AA29" i="31"/>
  <c r="D32" i="30"/>
  <c r="D26" i="30"/>
  <c r="AA24" i="31"/>
  <c r="AA32" i="31"/>
  <c r="D36" i="30"/>
  <c r="D35" i="30"/>
  <c r="D57" i="30"/>
  <c r="AA56" i="31"/>
  <c r="D50" i="30"/>
  <c r="AA25" i="31"/>
  <c r="D33" i="30"/>
  <c r="D34" i="30"/>
  <c r="D38" i="30"/>
  <c r="AA61" i="31"/>
  <c r="AA48" i="31"/>
  <c r="D59" i="30"/>
  <c r="D62" i="30"/>
  <c r="D39" i="30"/>
  <c r="D21" i="30"/>
  <c r="D41" i="30"/>
  <c r="D29" i="30"/>
  <c r="D51" i="30"/>
  <c r="AA65" i="31"/>
  <c r="AA44" i="31"/>
  <c r="AA67" i="31"/>
  <c r="AA23" i="31"/>
  <c r="AA15" i="31"/>
  <c r="D56" i="30"/>
  <c r="AA51" i="31"/>
  <c r="AA41" i="31"/>
  <c r="AA37" i="31"/>
  <c r="D58" i="30"/>
  <c r="AA20" i="31"/>
  <c r="AA17" i="31"/>
  <c r="AA36" i="31"/>
  <c r="D61" i="30"/>
  <c r="AA18" i="31"/>
  <c r="AA52" i="31"/>
  <c r="AA58" i="31"/>
  <c r="AA47" i="31"/>
  <c r="D45" i="30"/>
  <c r="AA22" i="31"/>
  <c r="AA31" i="31"/>
  <c r="D27" i="30"/>
  <c r="D20" i="30"/>
  <c r="D31" i="30"/>
  <c r="AA14" i="31"/>
  <c r="D52" i="30"/>
  <c r="D68" i="30"/>
  <c r="D49" i="30"/>
  <c r="AA66" i="31"/>
  <c r="AA19" i="31"/>
  <c r="D23" i="30"/>
  <c r="D17" i="30"/>
  <c r="AA35" i="31"/>
  <c r="D43" i="30"/>
  <c r="D18" i="30"/>
  <c r="D67" i="30"/>
  <c r="AA60" i="31"/>
  <c r="AA50" i="31"/>
  <c r="D44" i="30"/>
  <c r="D48" i="30"/>
  <c r="AA16" i="31"/>
  <c r="D55" i="30"/>
  <c r="AA42" i="31"/>
  <c r="AA62" i="31"/>
  <c r="AA40" i="31"/>
  <c r="D19" i="30"/>
  <c r="AA27" i="31"/>
  <c r="AA28" i="31"/>
  <c r="D64" i="30"/>
  <c r="AA64" i="31"/>
  <c r="AA45" i="31"/>
  <c r="AA38" i="31"/>
  <c r="D66" i="30"/>
  <c r="D60" i="30"/>
  <c r="D22" i="30"/>
  <c r="AA53" i="31"/>
  <c r="D63" i="30"/>
  <c r="D25" i="30"/>
  <c r="D47" i="30"/>
  <c r="AA21" i="31"/>
  <c r="D37" i="30"/>
  <c r="AA6" i="30"/>
  <c r="D10" i="31"/>
  <c r="L43" i="30"/>
  <c r="L17" i="31"/>
  <c r="L68" i="30"/>
  <c r="L45" i="31"/>
  <c r="L66" i="31"/>
  <c r="L20" i="31"/>
  <c r="L21" i="30"/>
  <c r="L63" i="31"/>
  <c r="L19" i="31"/>
  <c r="L65" i="31"/>
  <c r="L57" i="31"/>
  <c r="L35" i="31"/>
  <c r="L28" i="31"/>
  <c r="L34" i="31"/>
  <c r="L15" i="31"/>
  <c r="L67" i="30"/>
  <c r="L53" i="31"/>
  <c r="L56" i="30"/>
  <c r="L65" i="30"/>
  <c r="L52" i="30"/>
  <c r="L24" i="30"/>
  <c r="L32" i="31"/>
  <c r="L31" i="31"/>
  <c r="L52" i="31"/>
  <c r="L56" i="31"/>
  <c r="L47" i="31"/>
  <c r="L26" i="30"/>
  <c r="L18" i="30"/>
  <c r="L58" i="31"/>
  <c r="L59" i="31"/>
  <c r="L48" i="31"/>
  <c r="L61" i="30"/>
  <c r="L35" i="30"/>
  <c r="L55" i="31"/>
  <c r="L23" i="31"/>
  <c r="L53" i="30"/>
  <c r="L30" i="31"/>
  <c r="L37" i="31"/>
  <c r="L29" i="30"/>
  <c r="L51" i="31"/>
  <c r="L32" i="30"/>
  <c r="L54" i="30"/>
  <c r="L51" i="30"/>
  <c r="L43" i="31"/>
  <c r="L25" i="30"/>
  <c r="L66" i="30"/>
  <c r="L48" i="30"/>
  <c r="L41" i="30"/>
  <c r="L18" i="31"/>
  <c r="L28" i="30"/>
  <c r="L20" i="30"/>
  <c r="L46" i="30"/>
  <c r="L36" i="30"/>
  <c r="L36" i="31"/>
  <c r="L49" i="31"/>
  <c r="L22" i="31"/>
  <c r="L22" i="30"/>
  <c r="L55" i="30"/>
  <c r="L67" i="31"/>
  <c r="L50" i="31"/>
  <c r="L42" i="30"/>
  <c r="L31" i="30"/>
  <c r="L54" i="31"/>
  <c r="L38" i="31"/>
  <c r="L40" i="30"/>
  <c r="L57" i="30"/>
  <c r="L23" i="30"/>
  <c r="L49" i="30"/>
  <c r="L46" i="31"/>
  <c r="L64" i="31"/>
  <c r="L47" i="30"/>
  <c r="L62" i="30"/>
  <c r="L41" i="31"/>
  <c r="L26" i="31"/>
  <c r="L45" i="30"/>
  <c r="L68" i="31"/>
  <c r="L30" i="30"/>
  <c r="L62" i="31"/>
  <c r="L44" i="30"/>
  <c r="L63" i="30"/>
  <c r="L21" i="31"/>
  <c r="L17" i="30"/>
  <c r="L14" i="31"/>
  <c r="L60" i="31"/>
  <c r="L29" i="31"/>
  <c r="L19" i="30"/>
  <c r="L59" i="30"/>
  <c r="L25" i="31"/>
  <c r="L24" i="31"/>
  <c r="L16" i="31"/>
  <c r="L33" i="31"/>
  <c r="L34" i="30"/>
  <c r="L64" i="30"/>
  <c r="L50" i="30"/>
  <c r="L40" i="31"/>
  <c r="L39" i="30"/>
  <c r="L27" i="31"/>
  <c r="L37" i="30"/>
  <c r="L33" i="30"/>
  <c r="L58" i="30"/>
  <c r="L38" i="30"/>
  <c r="L42" i="31"/>
  <c r="L61" i="31"/>
  <c r="L39" i="31"/>
  <c r="L27" i="30"/>
  <c r="L60" i="30"/>
  <c r="L44" i="31"/>
  <c r="AA9" i="31"/>
  <c r="L10" i="31"/>
  <c r="F51" i="31"/>
  <c r="F50" i="30"/>
  <c r="F57" i="30"/>
  <c r="F67" i="30"/>
  <c r="F24" i="30"/>
  <c r="F57" i="31"/>
  <c r="F40" i="31"/>
  <c r="F45" i="30"/>
  <c r="F55" i="30"/>
  <c r="F14" i="31"/>
  <c r="F32" i="30"/>
  <c r="F41" i="31"/>
  <c r="F49" i="31"/>
  <c r="F35" i="31"/>
  <c r="F44" i="30"/>
  <c r="F42" i="30"/>
  <c r="F17" i="30"/>
  <c r="F20" i="31"/>
  <c r="F40" i="30"/>
  <c r="F68" i="31"/>
  <c r="F59" i="31"/>
  <c r="F61" i="30"/>
  <c r="F51" i="30"/>
  <c r="F24" i="31"/>
  <c r="F29" i="31"/>
  <c r="F21" i="30"/>
  <c r="F29" i="30"/>
  <c r="F18" i="31"/>
  <c r="F17" i="31"/>
  <c r="F47" i="31"/>
  <c r="F46" i="31"/>
  <c r="F56" i="30"/>
  <c r="F62" i="30"/>
  <c r="F25" i="30"/>
  <c r="F19" i="31"/>
  <c r="F30" i="31"/>
  <c r="F34" i="31"/>
  <c r="F62" i="31"/>
  <c r="F35" i="30"/>
  <c r="F61" i="31"/>
  <c r="F37" i="30"/>
  <c r="F23" i="30"/>
  <c r="F28" i="30"/>
  <c r="F20" i="30"/>
  <c r="F22" i="30"/>
  <c r="F43" i="30"/>
  <c r="F22" i="31"/>
  <c r="F66" i="30"/>
  <c r="F63" i="31"/>
  <c r="F48" i="31"/>
  <c r="F39" i="30"/>
  <c r="F59" i="30"/>
  <c r="F31" i="30"/>
  <c r="F30" i="30"/>
  <c r="F56" i="31"/>
  <c r="F43" i="31"/>
  <c r="F38" i="30"/>
  <c r="F58" i="30"/>
  <c r="F25" i="31"/>
  <c r="F18" i="30"/>
  <c r="F26" i="30"/>
  <c r="F26" i="31"/>
  <c r="F50" i="31"/>
  <c r="F64" i="31"/>
  <c r="F58" i="31"/>
  <c r="F54" i="31"/>
  <c r="F60" i="31"/>
  <c r="F65" i="30"/>
  <c r="F46" i="30"/>
  <c r="F33" i="30"/>
  <c r="F52" i="31"/>
  <c r="F55" i="31"/>
  <c r="F68" i="30"/>
  <c r="F48" i="30"/>
  <c r="F47" i="30"/>
  <c r="F16" i="31"/>
  <c r="F21" i="31"/>
  <c r="F31" i="31"/>
  <c r="F36" i="30"/>
  <c r="F37" i="31"/>
  <c r="F66" i="31"/>
  <c r="F42" i="31"/>
  <c r="F38" i="31"/>
  <c r="F54" i="30"/>
  <c r="F23" i="31"/>
  <c r="F28" i="31"/>
  <c r="F27" i="30"/>
  <c r="F19" i="30"/>
  <c r="F27" i="31"/>
  <c r="F15" i="31"/>
  <c r="F44" i="31"/>
  <c r="F65" i="31"/>
  <c r="F53" i="30"/>
  <c r="F63" i="30"/>
  <c r="F32" i="31"/>
  <c r="F60" i="30"/>
  <c r="F64" i="30"/>
  <c r="F53" i="31"/>
  <c r="F49" i="30"/>
  <c r="F34" i="30"/>
  <c r="F52" i="30"/>
  <c r="F41" i="30"/>
  <c r="F39" i="31"/>
  <c r="F67" i="31"/>
  <c r="F36" i="31"/>
  <c r="F33" i="31"/>
  <c r="F45" i="31"/>
  <c r="D29" i="31"/>
  <c r="AA65" i="30"/>
  <c r="AA60" i="30"/>
  <c r="D35" i="31"/>
  <c r="D65" i="31"/>
  <c r="AA18" i="30"/>
  <c r="AA26" i="30"/>
  <c r="D51" i="31"/>
  <c r="AA25" i="30"/>
  <c r="AA32" i="30"/>
  <c r="D58" i="31"/>
  <c r="AA38" i="30"/>
  <c r="D66" i="31"/>
  <c r="D21" i="31"/>
  <c r="D28" i="31"/>
  <c r="AA21" i="30"/>
  <c r="AA33" i="30"/>
  <c r="D24" i="31"/>
  <c r="D59" i="31"/>
  <c r="AA59" i="30"/>
  <c r="AA67" i="30"/>
  <c r="AA54" i="30"/>
  <c r="AA28" i="30"/>
  <c r="D67" i="31"/>
  <c r="AA34" i="30"/>
  <c r="D41" i="31"/>
  <c r="D52" i="31"/>
  <c r="D57" i="31"/>
  <c r="AA31" i="30"/>
  <c r="AA57" i="30"/>
  <c r="AA14" i="30"/>
  <c r="AA43" i="30"/>
  <c r="AA30" i="30"/>
  <c r="D50" i="31"/>
  <c r="AA40" i="30"/>
  <c r="D23" i="31"/>
  <c r="D22" i="31"/>
  <c r="D43" i="31"/>
  <c r="D31" i="31"/>
  <c r="D54" i="31"/>
  <c r="D37" i="31"/>
  <c r="AA66" i="30"/>
  <c r="AA50" i="30"/>
  <c r="D17" i="31"/>
  <c r="D48" i="31"/>
  <c r="D44" i="31"/>
  <c r="AA41" i="30"/>
  <c r="AA46" i="30"/>
  <c r="AA44" i="30"/>
  <c r="AA27" i="30"/>
  <c r="AA35" i="30"/>
  <c r="D53" i="31"/>
  <c r="D38" i="31"/>
  <c r="AA24" i="30"/>
  <c r="AA15" i="30"/>
  <c r="D46" i="31"/>
  <c r="AA39" i="30"/>
  <c r="AA56" i="30"/>
  <c r="AA20" i="30"/>
  <c r="D62" i="31"/>
  <c r="AA42" i="30"/>
  <c r="AA53" i="30"/>
  <c r="D47" i="31"/>
  <c r="D64" i="31"/>
  <c r="AA17" i="30"/>
  <c r="D34" i="31"/>
  <c r="D61" i="31"/>
  <c r="D20" i="31"/>
  <c r="AA55" i="30"/>
  <c r="AA68" i="30"/>
  <c r="D25" i="31"/>
  <c r="AA16" i="30"/>
  <c r="D27" i="31"/>
  <c r="AA23" i="30"/>
  <c r="D30" i="31"/>
  <c r="D49" i="31"/>
  <c r="AA47" i="30"/>
  <c r="D39" i="31"/>
  <c r="D40" i="31"/>
  <c r="AA19" i="30"/>
  <c r="D32" i="31"/>
  <c r="D63" i="31"/>
  <c r="AA29" i="30"/>
  <c r="AA51" i="30"/>
  <c r="AA63" i="30"/>
  <c r="D19" i="31"/>
  <c r="D33" i="31"/>
  <c r="AA48" i="30"/>
  <c r="AA64" i="30"/>
  <c r="AA61" i="30"/>
  <c r="AA37" i="30"/>
  <c r="D68" i="31"/>
  <c r="D55" i="31"/>
  <c r="AA36" i="30"/>
  <c r="AA58" i="30"/>
  <c r="D16" i="31"/>
  <c r="AA52" i="30"/>
  <c r="D42" i="31"/>
  <c r="D45" i="31"/>
  <c r="D26" i="31"/>
  <c r="AA62" i="30"/>
  <c r="AA45" i="30"/>
  <c r="D14" i="31"/>
  <c r="D15" i="31"/>
  <c r="D56" i="31"/>
  <c r="D36" i="31"/>
  <c r="AA22" i="30"/>
  <c r="D18" i="31"/>
  <c r="AA49" i="30"/>
  <c r="D60" i="31"/>
  <c r="D7" i="31"/>
  <c r="D12" i="31"/>
  <c r="I31" i="30"/>
  <c r="I18" i="31"/>
  <c r="I23" i="30"/>
  <c r="I29" i="30"/>
  <c r="I39" i="31"/>
  <c r="I60" i="31"/>
  <c r="I42" i="31"/>
  <c r="I68" i="30"/>
  <c r="I54" i="30"/>
  <c r="I37" i="30"/>
  <c r="I54" i="31"/>
  <c r="I48" i="30"/>
  <c r="I42" i="30"/>
  <c r="I28" i="30"/>
  <c r="I34" i="30"/>
  <c r="I36" i="31"/>
  <c r="I67" i="31"/>
  <c r="I49" i="31"/>
  <c r="I63" i="30"/>
  <c r="I21" i="31"/>
  <c r="I34" i="31"/>
  <c r="I53" i="31"/>
  <c r="I35" i="31"/>
  <c r="I44" i="30"/>
  <c r="I49" i="30"/>
  <c r="I16" i="31"/>
  <c r="I50" i="31"/>
  <c r="I51" i="31"/>
  <c r="I47" i="30"/>
  <c r="I41" i="30"/>
  <c r="I14" i="31"/>
  <c r="I32" i="30"/>
  <c r="I21" i="30"/>
  <c r="I27" i="31"/>
  <c r="I64" i="31"/>
  <c r="I59" i="31"/>
  <c r="I63" i="31"/>
  <c r="I58" i="30"/>
  <c r="I55" i="30"/>
  <c r="I22" i="31"/>
  <c r="I22" i="30"/>
  <c r="I19" i="30"/>
  <c r="I40" i="30"/>
  <c r="I23" i="31"/>
  <c r="I64" i="30"/>
  <c r="I20" i="30"/>
  <c r="I19" i="31"/>
  <c r="I62" i="31"/>
  <c r="I44" i="31"/>
  <c r="I35" i="30"/>
  <c r="I66" i="30"/>
  <c r="I17" i="30"/>
  <c r="I32" i="31"/>
  <c r="I40" i="31"/>
  <c r="I46" i="31"/>
  <c r="I36" i="30"/>
  <c r="I67" i="30"/>
  <c r="I17" i="31"/>
  <c r="I46" i="30"/>
  <c r="I26" i="31"/>
  <c r="I68" i="31"/>
  <c r="I26" i="30"/>
  <c r="I25" i="30"/>
  <c r="I55" i="31"/>
  <c r="I43" i="31"/>
  <c r="I15" i="31"/>
  <c r="I33" i="31"/>
  <c r="I28" i="31"/>
  <c r="I27" i="30"/>
  <c r="I30" i="31"/>
  <c r="I38" i="30"/>
  <c r="I47" i="31"/>
  <c r="I52" i="30"/>
  <c r="I43" i="30"/>
  <c r="I31" i="31"/>
  <c r="I24" i="31"/>
  <c r="I25" i="31"/>
  <c r="I39" i="30"/>
  <c r="I48" i="31"/>
  <c r="I56" i="30"/>
  <c r="I45" i="30"/>
  <c r="I60" i="30"/>
  <c r="I61" i="31"/>
  <c r="I56" i="31"/>
  <c r="I65" i="31"/>
  <c r="I53" i="30"/>
  <c r="I50" i="30"/>
  <c r="I20" i="31"/>
  <c r="I57" i="31"/>
  <c r="I58" i="31"/>
  <c r="I65" i="30"/>
  <c r="I51" i="30"/>
  <c r="I18" i="30"/>
  <c r="I29" i="31"/>
  <c r="I24" i="30"/>
  <c r="I33" i="30"/>
  <c r="I45" i="31"/>
  <c r="I38" i="31"/>
  <c r="I61" i="30"/>
  <c r="I59" i="30"/>
  <c r="I30" i="30"/>
  <c r="I37" i="31"/>
  <c r="I66" i="31"/>
  <c r="I57" i="30"/>
  <c r="I41" i="31"/>
  <c r="I52" i="31"/>
  <c r="I62" i="30"/>
  <c r="L7" i="31"/>
  <c r="AR1159" i="23"/>
  <c r="J1159" i="23"/>
  <c r="H1159" i="23"/>
  <c r="AV1159" i="23"/>
  <c r="AY1159" i="23"/>
  <c r="W1159" i="23"/>
  <c r="G1159" i="23"/>
  <c r="I1159" i="23"/>
  <c r="AS1159" i="23"/>
  <c r="AQ1159" i="23"/>
  <c r="AF1159" i="23"/>
  <c r="Z1159" i="23"/>
  <c r="AD1159" i="23"/>
  <c r="T1159" i="23"/>
  <c r="AE1159" i="23"/>
  <c r="F1159" i="23"/>
  <c r="N1159" i="23"/>
  <c r="BA1159" i="23"/>
  <c r="L1159" i="23"/>
  <c r="V1159" i="23"/>
  <c r="K1159" i="23"/>
  <c r="AX1159" i="23"/>
  <c r="AM1159" i="23"/>
  <c r="E1159" i="23"/>
  <c r="AC1159" i="23"/>
  <c r="AP1159" i="23"/>
  <c r="AN1159" i="23"/>
  <c r="AW1159" i="23"/>
  <c r="M1159" i="23"/>
  <c r="D1159" i="23"/>
  <c r="F258" i="26" s="1"/>
  <c r="O1159" i="23"/>
  <c r="AL1159" i="23"/>
  <c r="AU1159" i="23"/>
  <c r="AZ1159" i="23"/>
  <c r="P1159" i="23"/>
  <c r="AA1159" i="23"/>
  <c r="AK1159" i="23"/>
  <c r="U1159" i="23"/>
  <c r="AB1159" i="23"/>
  <c r="Y1159" i="23"/>
  <c r="AH1159" i="23"/>
  <c r="Q1159" i="23"/>
  <c r="R1159" i="23"/>
  <c r="X1159" i="23"/>
  <c r="AG1159" i="23"/>
  <c r="AJ1159" i="23"/>
  <c r="S1159" i="23"/>
  <c r="AI1159" i="23"/>
  <c r="AT1159" i="23"/>
  <c r="AO1159" i="23"/>
  <c r="H13" i="31"/>
  <c r="Z5" i="30"/>
  <c r="Z12" i="30"/>
  <c r="Z13" i="31"/>
  <c r="AA13" i="31"/>
  <c r="E11" i="31"/>
  <c r="AA12" i="30"/>
  <c r="C12" i="31"/>
  <c r="D13" i="31"/>
  <c r="C13" i="31"/>
  <c r="E13" i="31"/>
  <c r="Z12" i="31"/>
  <c r="C11" i="31"/>
  <c r="D11" i="31"/>
  <c r="Z11" i="30"/>
  <c r="C5" i="31"/>
  <c r="Z13" i="30"/>
  <c r="H11" i="31"/>
  <c r="Z11" i="31"/>
  <c r="D5" i="31"/>
  <c r="F9" i="31"/>
  <c r="AA9" i="30"/>
  <c r="D9" i="31"/>
  <c r="AA7" i="31"/>
  <c r="I12" i="31"/>
  <c r="L13" i="31"/>
  <c r="L8" i="31"/>
  <c r="H12" i="31"/>
  <c r="L11" i="31"/>
  <c r="F11" i="31"/>
  <c r="E12" i="31"/>
  <c r="BU51" i="25" l="1"/>
  <c r="BO52" i="38"/>
  <c r="BK52" i="38"/>
  <c r="BL52" i="38"/>
  <c r="BI53" i="38"/>
  <c r="BL53" i="38" s="1"/>
  <c r="BO52" i="25"/>
  <c r="BA54" i="38"/>
  <c r="AW54" i="38"/>
  <c r="AS54" i="38"/>
  <c r="AO54" i="38"/>
  <c r="AK54" i="38"/>
  <c r="AG54" i="38"/>
  <c r="AC54" i="38"/>
  <c r="Y54" i="38"/>
  <c r="U54" i="38"/>
  <c r="Q54" i="38"/>
  <c r="BD54" i="38"/>
  <c r="AZ54" i="38"/>
  <c r="AV54" i="38"/>
  <c r="AR54" i="38"/>
  <c r="AN54" i="38"/>
  <c r="AJ54" i="38"/>
  <c r="AF54" i="38"/>
  <c r="AB54" i="38"/>
  <c r="X54" i="38"/>
  <c r="T54" i="38"/>
  <c r="AY54" i="38"/>
  <c r="AU54" i="38"/>
  <c r="AQ54" i="38"/>
  <c r="AM54" i="38"/>
  <c r="BB54" i="38"/>
  <c r="AX54" i="38"/>
  <c r="AT54" i="38"/>
  <c r="AP54" i="38"/>
  <c r="AL54" i="38"/>
  <c r="AH54" i="38"/>
  <c r="AD54" i="38"/>
  <c r="Z54" i="38"/>
  <c r="V54" i="38"/>
  <c r="R54" i="38"/>
  <c r="W54" i="38"/>
  <c r="AI54" i="38"/>
  <c r="S54" i="38"/>
  <c r="AE54" i="38"/>
  <c r="AA54" i="38"/>
  <c r="BE53" i="38"/>
  <c r="BH53" i="38"/>
  <c r="BF53" i="38"/>
  <c r="BS53" i="38"/>
  <c r="BC53" i="38"/>
  <c r="BG53" i="38"/>
  <c r="A56" i="38"/>
  <c r="B55" i="38"/>
  <c r="C55" i="38" s="1"/>
  <c r="BM52" i="38"/>
  <c r="BN51" i="38"/>
  <c r="BI53" i="25"/>
  <c r="BK53" i="25" s="1"/>
  <c r="BJ52" i="25"/>
  <c r="BM52" i="25" s="1"/>
  <c r="BT52" i="25" s="1"/>
  <c r="BK52" i="25"/>
  <c r="BB54" i="25"/>
  <c r="AX54" i="25"/>
  <c r="AT54" i="25"/>
  <c r="AP54" i="25"/>
  <c r="AL54" i="25"/>
  <c r="AH54" i="25"/>
  <c r="AD54" i="25"/>
  <c r="Z54" i="25"/>
  <c r="V54" i="25"/>
  <c r="R54" i="25"/>
  <c r="AY54" i="25"/>
  <c r="AU54" i="25"/>
  <c r="AQ54" i="25"/>
  <c r="AM54" i="25"/>
  <c r="AI54" i="25"/>
  <c r="AE54" i="25"/>
  <c r="AA54" i="25"/>
  <c r="W54" i="25"/>
  <c r="S54" i="25"/>
  <c r="BA54" i="25"/>
  <c r="AS54" i="25"/>
  <c r="AK54" i="25"/>
  <c r="AC54" i="25"/>
  <c r="U54" i="25"/>
  <c r="AZ54" i="25"/>
  <c r="AR54" i="25"/>
  <c r="AJ54" i="25"/>
  <c r="AB54" i="25"/>
  <c r="T54" i="25"/>
  <c r="BD54" i="25"/>
  <c r="AV54" i="25"/>
  <c r="AN54" i="25"/>
  <c r="AF54" i="25"/>
  <c r="X54" i="25"/>
  <c r="Y54" i="25"/>
  <c r="AW54" i="25"/>
  <c r="Q54" i="25"/>
  <c r="AO54" i="25"/>
  <c r="AG54" i="25"/>
  <c r="A57" i="25"/>
  <c r="B56" i="25"/>
  <c r="C55" i="25"/>
  <c r="BV55" i="25"/>
  <c r="BW55" i="25" s="1"/>
  <c r="BF53" i="25"/>
  <c r="BG53" i="25"/>
  <c r="BE53" i="25"/>
  <c r="BS53" i="25"/>
  <c r="BH53" i="25"/>
  <c r="BC53" i="25"/>
  <c r="G60" i="30"/>
  <c r="G18" i="30"/>
  <c r="J30" i="32"/>
  <c r="AB41" i="32"/>
  <c r="F43" i="42" s="1"/>
  <c r="AE10" i="32"/>
  <c r="G12" i="42" s="1"/>
  <c r="CF11" i="41" s="1"/>
  <c r="AE5" i="32"/>
  <c r="G7" i="42" s="1"/>
  <c r="CF6" i="41" s="1"/>
  <c r="Y16" i="32"/>
  <c r="Y14" i="32"/>
  <c r="S37" i="32"/>
  <c r="P58" i="32"/>
  <c r="AE25" i="32"/>
  <c r="G27" i="42" s="1"/>
  <c r="CF26" i="41" s="1"/>
  <c r="J55" i="32"/>
  <c r="G32" i="32"/>
  <c r="P10" i="32"/>
  <c r="J57" i="32"/>
  <c r="Y56" i="32"/>
  <c r="V41" i="32"/>
  <c r="AB13" i="32"/>
  <c r="F15" i="42" s="1"/>
  <c r="M35" i="32"/>
  <c r="AB6" i="32"/>
  <c r="F8" i="42" s="1"/>
  <c r="CE7" i="41" s="1"/>
  <c r="Y8" i="31"/>
  <c r="Y19" i="32"/>
  <c r="J18" i="32"/>
  <c r="AB63" i="32"/>
  <c r="F65" i="42" s="1"/>
  <c r="CN30" i="41" s="1"/>
  <c r="J39" i="32"/>
  <c r="AB43" i="32"/>
  <c r="F45" i="42" s="1"/>
  <c r="CN10" i="41" s="1"/>
  <c r="AB8" i="31"/>
  <c r="D10" i="42" s="1"/>
  <c r="CC9" i="41" s="1"/>
  <c r="P32" i="32"/>
  <c r="AE10" i="31"/>
  <c r="E12" i="42" s="1"/>
  <c r="CD11" i="41" s="1"/>
  <c r="AE22" i="30"/>
  <c r="C24" i="42" s="1"/>
  <c r="CB23" i="41" s="1"/>
  <c r="V57" i="32"/>
  <c r="P47" i="30"/>
  <c r="Y48" i="30"/>
  <c r="G41" i="32"/>
  <c r="Y36" i="31"/>
  <c r="S21" i="31"/>
  <c r="AE67" i="30"/>
  <c r="C69" i="42" s="1"/>
  <c r="CK34" i="41" s="1"/>
  <c r="V17" i="30"/>
  <c r="Y54" i="30"/>
  <c r="P9" i="31"/>
  <c r="J33" i="30"/>
  <c r="J17" i="30"/>
  <c r="J22" i="30"/>
  <c r="J47" i="30"/>
  <c r="J49" i="30"/>
  <c r="V41" i="30"/>
  <c r="AE8" i="31"/>
  <c r="E10" i="42" s="1"/>
  <c r="CD9" i="41" s="1"/>
  <c r="S8" i="31"/>
  <c r="J21" i="32"/>
  <c r="P42" i="32"/>
  <c r="P8" i="31"/>
  <c r="AE55" i="32"/>
  <c r="G57" i="42" s="1"/>
  <c r="CO22" i="41" s="1"/>
  <c r="Y7" i="31"/>
  <c r="Y14" i="31"/>
  <c r="AE59" i="31"/>
  <c r="E61" i="42" s="1"/>
  <c r="CM26" i="41" s="1"/>
  <c r="M6" i="31"/>
  <c r="V8" i="31"/>
  <c r="AE36" i="32"/>
  <c r="G38" i="42" s="1"/>
  <c r="CF37" i="41" s="1"/>
  <c r="M8" i="31"/>
  <c r="Y47" i="30"/>
  <c r="P38" i="31"/>
  <c r="P60" i="30"/>
  <c r="P18" i="30"/>
  <c r="S68" i="30"/>
  <c r="AE26" i="30"/>
  <c r="C28" i="42" s="1"/>
  <c r="CB27" i="41" s="1"/>
  <c r="S28" i="30"/>
  <c r="AE19" i="30"/>
  <c r="C21" i="42" s="1"/>
  <c r="CB20" i="41" s="1"/>
  <c r="Y61" i="30"/>
  <c r="V58" i="30"/>
  <c r="AE56" i="30"/>
  <c r="C58" i="42" s="1"/>
  <c r="CK23" i="41" s="1"/>
  <c r="AE38" i="30"/>
  <c r="C40" i="42" s="1"/>
  <c r="CB39" i="41" s="1"/>
  <c r="S67" i="30"/>
  <c r="P48" i="30"/>
  <c r="AB49" i="30"/>
  <c r="B51" i="42" s="1"/>
  <c r="CJ16" i="41" s="1"/>
  <c r="AB47" i="30"/>
  <c r="B49" i="42" s="1"/>
  <c r="CJ14" i="41" s="1"/>
  <c r="AB17" i="30"/>
  <c r="B19" i="42" s="1"/>
  <c r="CA18" i="41" s="1"/>
  <c r="AB39" i="30"/>
  <c r="B41" i="42" s="1"/>
  <c r="CJ6" i="41" s="1"/>
  <c r="AB31" i="30"/>
  <c r="B33" i="42" s="1"/>
  <c r="CA32" i="41" s="1"/>
  <c r="AB67" i="30"/>
  <c r="B69" i="42" s="1"/>
  <c r="CJ34" i="41" s="1"/>
  <c r="AB33" i="30"/>
  <c r="B35" i="42" s="1"/>
  <c r="CA34" i="41" s="1"/>
  <c r="G18" i="31"/>
  <c r="M65" i="31"/>
  <c r="AB61" i="32"/>
  <c r="F63" i="42" s="1"/>
  <c r="CN28" i="41" s="1"/>
  <c r="J23" i="31"/>
  <c r="Y22" i="32"/>
  <c r="J66" i="32"/>
  <c r="AE50" i="32"/>
  <c r="G52" i="42" s="1"/>
  <c r="CO17" i="41" s="1"/>
  <c r="P10" i="31"/>
  <c r="J39" i="30"/>
  <c r="J48" i="30"/>
  <c r="S54" i="30"/>
  <c r="AB22" i="30"/>
  <c r="B24" i="42" s="1"/>
  <c r="CA23" i="41" s="1"/>
  <c r="AB45" i="31"/>
  <c r="D47" i="42" s="1"/>
  <c r="CL12" i="41" s="1"/>
  <c r="G49" i="30"/>
  <c r="G47" i="30"/>
  <c r="G17" i="30"/>
  <c r="M33" i="30"/>
  <c r="M39" i="30"/>
  <c r="V6" i="32"/>
  <c r="J67" i="30"/>
  <c r="P67" i="30"/>
  <c r="AB54" i="30"/>
  <c r="B56" i="42" s="1"/>
  <c r="CJ21" i="41" s="1"/>
  <c r="G48" i="30"/>
  <c r="G33" i="30"/>
  <c r="G39" i="30"/>
  <c r="M47" i="30"/>
  <c r="Y25" i="32"/>
  <c r="Y10" i="31"/>
  <c r="P17" i="30"/>
  <c r="S67" i="32"/>
  <c r="S22" i="30"/>
  <c r="V59" i="32"/>
  <c r="Y9" i="32"/>
  <c r="J54" i="30"/>
  <c r="AB48" i="30"/>
  <c r="B50" i="42" s="1"/>
  <c r="CJ15" i="41" s="1"/>
  <c r="AB62" i="31"/>
  <c r="D64" i="42" s="1"/>
  <c r="CL29" i="41" s="1"/>
  <c r="AB17" i="31"/>
  <c r="D19" i="42" s="1"/>
  <c r="CC18" i="41" s="1"/>
  <c r="AB23" i="31"/>
  <c r="D25" i="42" s="1"/>
  <c r="CC24" i="41" s="1"/>
  <c r="G54" i="30"/>
  <c r="G22" i="30"/>
  <c r="M54" i="30"/>
  <c r="AE20" i="30"/>
  <c r="C22" i="42" s="1"/>
  <c r="CB21" i="41" s="1"/>
  <c r="AE45" i="30"/>
  <c r="C47" i="42" s="1"/>
  <c r="CK12" i="41" s="1"/>
  <c r="P35" i="30"/>
  <c r="V24" i="30"/>
  <c r="P61" i="31"/>
  <c r="AE61" i="32"/>
  <c r="G63" i="42" s="1"/>
  <c r="CO28" i="41" s="1"/>
  <c r="AB45" i="32"/>
  <c r="F47" i="42" s="1"/>
  <c r="CN12" i="41" s="1"/>
  <c r="J67" i="32"/>
  <c r="V9" i="32"/>
  <c r="G29" i="31"/>
  <c r="J26" i="32"/>
  <c r="AE9" i="32"/>
  <c r="G11" i="42" s="1"/>
  <c r="CF10" i="41" s="1"/>
  <c r="M61" i="32"/>
  <c r="AB58" i="32"/>
  <c r="F60" i="42" s="1"/>
  <c r="CN25" i="41" s="1"/>
  <c r="V58" i="32"/>
  <c r="J38" i="32"/>
  <c r="Y26" i="31"/>
  <c r="S46" i="31"/>
  <c r="AE35" i="31"/>
  <c r="E37" i="42" s="1"/>
  <c r="CD36" i="41" s="1"/>
  <c r="S39" i="30"/>
  <c r="AE33" i="30"/>
  <c r="C35" i="42" s="1"/>
  <c r="CB34" i="41" s="1"/>
  <c r="M9" i="32"/>
  <c r="AB9" i="32"/>
  <c r="F11" i="42" s="1"/>
  <c r="CE10" i="41" s="1"/>
  <c r="V26" i="30"/>
  <c r="AE24" i="30"/>
  <c r="C26" i="42" s="1"/>
  <c r="CB25" i="41" s="1"/>
  <c r="J18" i="30"/>
  <c r="J45" i="30"/>
  <c r="J28" i="30"/>
  <c r="G26" i="30"/>
  <c r="M28" i="30"/>
  <c r="P20" i="30"/>
  <c r="V21" i="31"/>
  <c r="AB20" i="30"/>
  <c r="B22" i="42" s="1"/>
  <c r="CA21" i="41" s="1"/>
  <c r="AB35" i="30"/>
  <c r="B37" i="42" s="1"/>
  <c r="CA36" i="41" s="1"/>
  <c r="AB28" i="30"/>
  <c r="B30" i="42" s="1"/>
  <c r="CA29" i="41" s="1"/>
  <c r="AB26" i="30"/>
  <c r="B28" i="42" s="1"/>
  <c r="CA27" i="41" s="1"/>
  <c r="AB60" i="30"/>
  <c r="B62" i="42" s="1"/>
  <c r="CJ27" i="41" s="1"/>
  <c r="P63" i="31"/>
  <c r="V64" i="32"/>
  <c r="G65" i="30"/>
  <c r="S32" i="31"/>
  <c r="P50" i="30"/>
  <c r="J8" i="31"/>
  <c r="AE54" i="30"/>
  <c r="C56" i="42" s="1"/>
  <c r="CK21" i="41" s="1"/>
  <c r="S47" i="30"/>
  <c r="AB15" i="32"/>
  <c r="F17" i="42" s="1"/>
  <c r="CE16" i="41" s="1"/>
  <c r="V67" i="30"/>
  <c r="M59" i="32"/>
  <c r="M5" i="32"/>
  <c r="Y13" i="32"/>
  <c r="P53" i="32"/>
  <c r="Y30" i="32"/>
  <c r="AB22" i="32"/>
  <c r="F24" i="42" s="1"/>
  <c r="CE23" i="41" s="1"/>
  <c r="AB66" i="32"/>
  <c r="F68" i="42" s="1"/>
  <c r="CN33" i="41" s="1"/>
  <c r="J32" i="32"/>
  <c r="J50" i="32"/>
  <c r="M59" i="31"/>
  <c r="J24" i="30"/>
  <c r="J46" i="31"/>
  <c r="P26" i="30"/>
  <c r="P45" i="30"/>
  <c r="Y28" i="30"/>
  <c r="P24" i="30"/>
  <c r="AE18" i="30"/>
  <c r="C20" i="42" s="1"/>
  <c r="CB19" i="41" s="1"/>
  <c r="G28" i="30"/>
  <c r="G35" i="30"/>
  <c r="G24" i="30"/>
  <c r="M67" i="30"/>
  <c r="AE21" i="30"/>
  <c r="C23" i="42" s="1"/>
  <c r="CB22" i="41" s="1"/>
  <c r="V34" i="30"/>
  <c r="P6" i="32"/>
  <c r="P15" i="32"/>
  <c r="G25" i="32"/>
  <c r="Y32" i="32"/>
  <c r="S50" i="32"/>
  <c r="M13" i="32"/>
  <c r="J22" i="32"/>
  <c r="G30" i="32"/>
  <c r="Y66" i="32"/>
  <c r="V53" i="32"/>
  <c r="J41" i="32"/>
  <c r="V32" i="32"/>
  <c r="P25" i="32"/>
  <c r="P5" i="32"/>
  <c r="S59" i="32"/>
  <c r="AB50" i="32"/>
  <c r="F52" i="42" s="1"/>
  <c r="CN17" i="41" s="1"/>
  <c r="P13" i="32"/>
  <c r="Y47" i="32"/>
  <c r="AB48" i="32"/>
  <c r="F50" i="42" s="1"/>
  <c r="CN15" i="41" s="1"/>
  <c r="J53" i="32"/>
  <c r="S66" i="32"/>
  <c r="V50" i="32"/>
  <c r="Y20" i="30"/>
  <c r="V22" i="32"/>
  <c r="AB32" i="32"/>
  <c r="F34" i="42" s="1"/>
  <c r="CE33" i="41" s="1"/>
  <c r="S17" i="30"/>
  <c r="AB40" i="32"/>
  <c r="F42" i="42" s="1"/>
  <c r="CN7" i="41" s="1"/>
  <c r="G8" i="31"/>
  <c r="J7" i="31"/>
  <c r="J60" i="30"/>
  <c r="J26" i="30"/>
  <c r="J35" i="30"/>
  <c r="J20" i="30"/>
  <c r="Y26" i="30"/>
  <c r="AE28" i="30"/>
  <c r="C30" i="42" s="1"/>
  <c r="CB29" i="41" s="1"/>
  <c r="P49" i="31"/>
  <c r="S51" i="31"/>
  <c r="G45" i="30"/>
  <c r="Y49" i="30"/>
  <c r="Y31" i="30"/>
  <c r="AE42" i="30"/>
  <c r="C44" i="42" s="1"/>
  <c r="CK9" i="41" s="1"/>
  <c r="J6" i="32"/>
  <c r="AE32" i="32"/>
  <c r="G34" i="42" s="1"/>
  <c r="CF33" i="41" s="1"/>
  <c r="P50" i="32"/>
  <c r="V26" i="32"/>
  <c r="S22" i="32"/>
  <c r="P22" i="32"/>
  <c r="V30" i="32"/>
  <c r="AE15" i="32"/>
  <c r="G17" i="42" s="1"/>
  <c r="CF16" i="41" s="1"/>
  <c r="G22" i="32"/>
  <c r="Y50" i="32"/>
  <c r="S57" i="32"/>
  <c r="AB5" i="32"/>
  <c r="F7" i="42" s="1"/>
  <c r="CE6" i="41" s="1"/>
  <c r="M22" i="32"/>
  <c r="J13" i="32"/>
  <c r="J5" i="32"/>
  <c r="AB53" i="32"/>
  <c r="F55" i="42" s="1"/>
  <c r="CN20" i="41" s="1"/>
  <c r="S42" i="32"/>
  <c r="P30" i="32"/>
  <c r="AE47" i="32"/>
  <c r="G49" i="42" s="1"/>
  <c r="CO14" i="41" s="1"/>
  <c r="V23" i="32"/>
  <c r="S26" i="30"/>
  <c r="V28" i="30"/>
  <c r="AB45" i="30"/>
  <c r="B47" i="42" s="1"/>
  <c r="CJ12" i="41" s="1"/>
  <c r="AB42" i="31"/>
  <c r="D44" i="42" s="1"/>
  <c r="CL9" i="41" s="1"/>
  <c r="Y63" i="31"/>
  <c r="AB24" i="30"/>
  <c r="B26" i="42" s="1"/>
  <c r="CA25" i="41" s="1"/>
  <c r="Y50" i="31"/>
  <c r="V41" i="31"/>
  <c r="AB18" i="30"/>
  <c r="B20" i="42" s="1"/>
  <c r="CA19" i="41" s="1"/>
  <c r="G20" i="30"/>
  <c r="M24" i="30"/>
  <c r="P37" i="30"/>
  <c r="AE52" i="30"/>
  <c r="C54" i="42" s="1"/>
  <c r="CK19" i="41" s="1"/>
  <c r="V27" i="30"/>
  <c r="Y62" i="30"/>
  <c r="P46" i="30"/>
  <c r="S30" i="30"/>
  <c r="Y5" i="32"/>
  <c r="V47" i="32"/>
  <c r="AB57" i="32"/>
  <c r="F59" i="42" s="1"/>
  <c r="CN24" i="41" s="1"/>
  <c r="G10" i="32"/>
  <c r="S41" i="32"/>
  <c r="P47" i="32"/>
  <c r="AE13" i="32"/>
  <c r="G15" i="42" s="1"/>
  <c r="CF14" i="41" s="1"/>
  <c r="J59" i="32"/>
  <c r="S32" i="32"/>
  <c r="M32" i="32"/>
  <c r="P66" i="32"/>
  <c r="M47" i="32"/>
  <c r="AE30" i="32"/>
  <c r="G32" i="42" s="1"/>
  <c r="CF31" i="41" s="1"/>
  <c r="G66" i="32"/>
  <c r="M30" i="32"/>
  <c r="G50" i="32"/>
  <c r="AE22" i="32"/>
  <c r="G24" i="42" s="1"/>
  <c r="CF23" i="41" s="1"/>
  <c r="Y59" i="30"/>
  <c r="Y12" i="31"/>
  <c r="AE32" i="31"/>
  <c r="E34" i="42" s="1"/>
  <c r="CD33" i="41" s="1"/>
  <c r="AE60" i="31"/>
  <c r="E62" i="42" s="1"/>
  <c r="CM27" i="41" s="1"/>
  <c r="AE19" i="31"/>
  <c r="E21" i="42" s="1"/>
  <c r="CD20" i="41" s="1"/>
  <c r="AB28" i="32"/>
  <c r="F30" i="42" s="1"/>
  <c r="CE29" i="41" s="1"/>
  <c r="AE17" i="32"/>
  <c r="G19" i="42" s="1"/>
  <c r="CF18" i="41" s="1"/>
  <c r="Y44" i="32"/>
  <c r="M45" i="30"/>
  <c r="AB26" i="32"/>
  <c r="F28" i="42" s="1"/>
  <c r="CE27" i="41" s="1"/>
  <c r="P26" i="32"/>
  <c r="J25" i="32"/>
  <c r="V66" i="32"/>
  <c r="M20" i="30"/>
  <c r="M26" i="30"/>
  <c r="Y26" i="32"/>
  <c r="S26" i="32"/>
  <c r="S10" i="32"/>
  <c r="G13" i="32"/>
  <c r="AB30" i="32"/>
  <c r="F32" i="42" s="1"/>
  <c r="CE31" i="41" s="1"/>
  <c r="M66" i="32"/>
  <c r="M6" i="32"/>
  <c r="AE59" i="32"/>
  <c r="G61" i="42" s="1"/>
  <c r="CO26" i="41" s="1"/>
  <c r="V5" i="32"/>
  <c r="G5" i="32"/>
  <c r="M50" i="32"/>
  <c r="J57" i="31"/>
  <c r="M51" i="31"/>
  <c r="M52" i="31"/>
  <c r="M28" i="31"/>
  <c r="Y50" i="30"/>
  <c r="S24" i="30"/>
  <c r="V47" i="30"/>
  <c r="Y17" i="30"/>
  <c r="M15" i="32"/>
  <c r="S5" i="32"/>
  <c r="J65" i="32"/>
  <c r="AB19" i="32"/>
  <c r="F21" i="42" s="1"/>
  <c r="CE20" i="41" s="1"/>
  <c r="P59" i="32"/>
  <c r="V43" i="32"/>
  <c r="P55" i="32"/>
  <c r="M62" i="32"/>
  <c r="V15" i="32"/>
  <c r="M29" i="31"/>
  <c r="Y6" i="32"/>
  <c r="P19" i="31"/>
  <c r="AB63" i="31"/>
  <c r="D65" i="42" s="1"/>
  <c r="CL30" i="41" s="1"/>
  <c r="AB58" i="30"/>
  <c r="B60" i="42" s="1"/>
  <c r="CJ25" i="41" s="1"/>
  <c r="AB47" i="31"/>
  <c r="D49" i="42" s="1"/>
  <c r="CL14" i="41" s="1"/>
  <c r="AB41" i="30"/>
  <c r="B43" i="42" s="1"/>
  <c r="CJ8" i="41" s="1"/>
  <c r="AB50" i="30"/>
  <c r="B52" i="42" s="1"/>
  <c r="CJ17" i="41" s="1"/>
  <c r="G52" i="30"/>
  <c r="G64" i="30"/>
  <c r="G38" i="30"/>
  <c r="G31" i="30"/>
  <c r="G62" i="31"/>
  <c r="M38" i="30"/>
  <c r="M50" i="30"/>
  <c r="M17" i="30"/>
  <c r="M48" i="30"/>
  <c r="M63" i="31"/>
  <c r="S56" i="30"/>
  <c r="Y38" i="30"/>
  <c r="V29" i="30"/>
  <c r="V37" i="32"/>
  <c r="J19" i="31"/>
  <c r="J56" i="30"/>
  <c r="J63" i="31"/>
  <c r="J34" i="31"/>
  <c r="J60" i="31"/>
  <c r="S52" i="30"/>
  <c r="P27" i="30"/>
  <c r="M32" i="31"/>
  <c r="AE65" i="31"/>
  <c r="E67" i="42" s="1"/>
  <c r="CM32" i="41" s="1"/>
  <c r="P41" i="30"/>
  <c r="M64" i="31"/>
  <c r="G18" i="32"/>
  <c r="J60" i="32"/>
  <c r="AB7" i="31"/>
  <c r="D9" i="42" s="1"/>
  <c r="CC8" i="41" s="1"/>
  <c r="P59" i="31"/>
  <c r="J61" i="30"/>
  <c r="J50" i="30"/>
  <c r="J38" i="30"/>
  <c r="Y52" i="30"/>
  <c r="M41" i="30"/>
  <c r="M27" i="30"/>
  <c r="AB56" i="30"/>
  <c r="B58" i="42" s="1"/>
  <c r="CJ23" i="41" s="1"/>
  <c r="AB27" i="30"/>
  <c r="B29" i="42" s="1"/>
  <c r="CA28" i="41" s="1"/>
  <c r="AB43" i="31"/>
  <c r="D45" i="42" s="1"/>
  <c r="CL10" i="41" s="1"/>
  <c r="G61" i="30"/>
  <c r="M58" i="30"/>
  <c r="M31" i="30"/>
  <c r="M56" i="30"/>
  <c r="V31" i="30"/>
  <c r="S50" i="30"/>
  <c r="V52" i="30"/>
  <c r="Y41" i="30"/>
  <c r="S27" i="30"/>
  <c r="AE27" i="30"/>
  <c r="C29" i="42" s="1"/>
  <c r="CB28" i="41" s="1"/>
  <c r="AB52" i="30"/>
  <c r="B54" i="42" s="1"/>
  <c r="CJ19" i="41" s="1"/>
  <c r="G27" i="30"/>
  <c r="G50" i="30"/>
  <c r="V61" i="30"/>
  <c r="G12" i="32"/>
  <c r="G7" i="31"/>
  <c r="M7" i="31"/>
  <c r="AB59" i="31"/>
  <c r="D61" i="42" s="1"/>
  <c r="CL26" i="41" s="1"/>
  <c r="Y59" i="31"/>
  <c r="J52" i="30"/>
  <c r="J27" i="30"/>
  <c r="J64" i="30"/>
  <c r="J58" i="30"/>
  <c r="J41" i="30"/>
  <c r="AB46" i="31"/>
  <c r="D48" i="42" s="1"/>
  <c r="CL13" i="41" s="1"/>
  <c r="AB38" i="30"/>
  <c r="B40" i="42" s="1"/>
  <c r="CA39" i="41" s="1"/>
  <c r="G41" i="30"/>
  <c r="G58" i="30"/>
  <c r="G56" i="30"/>
  <c r="M61" i="30"/>
  <c r="AE61" i="30"/>
  <c r="C63" i="42" s="1"/>
  <c r="CK28" i="41" s="1"/>
  <c r="S38" i="30"/>
  <c r="Y58" i="30"/>
  <c r="V18" i="30"/>
  <c r="Y21" i="31"/>
  <c r="AE47" i="30"/>
  <c r="C49" i="42" s="1"/>
  <c r="CK14" i="41" s="1"/>
  <c r="V54" i="30"/>
  <c r="V48" i="30"/>
  <c r="S41" i="30"/>
  <c r="V45" i="30"/>
  <c r="AE58" i="30"/>
  <c r="C60" i="42" s="1"/>
  <c r="CK25" i="41" s="1"/>
  <c r="Y45" i="30"/>
  <c r="AE41" i="32"/>
  <c r="G43" i="42" s="1"/>
  <c r="CO8" i="41" s="1"/>
  <c r="Y22" i="30"/>
  <c r="J16" i="32"/>
  <c r="AB59" i="32"/>
  <c r="F61" i="42" s="1"/>
  <c r="CN26" i="41" s="1"/>
  <c r="V20" i="30"/>
  <c r="V25" i="32"/>
  <c r="G26" i="32"/>
  <c r="AB65" i="32"/>
  <c r="F67" i="42" s="1"/>
  <c r="CN32" i="41" s="1"/>
  <c r="P11" i="32"/>
  <c r="Y56" i="30"/>
  <c r="Y53" i="32"/>
  <c r="G6" i="32"/>
  <c r="V46" i="32"/>
  <c r="G57" i="32"/>
  <c r="G53" i="32"/>
  <c r="AE50" i="30"/>
  <c r="C52" i="42" s="1"/>
  <c r="CK17" i="41" s="1"/>
  <c r="V19" i="32"/>
  <c r="V12" i="32"/>
  <c r="G55" i="32"/>
  <c r="G62" i="32"/>
  <c r="V7" i="32"/>
  <c r="S53" i="32"/>
  <c r="M21" i="32"/>
  <c r="Y15" i="32"/>
  <c r="V10" i="32"/>
  <c r="AE66" i="32"/>
  <c r="G68" i="42" s="1"/>
  <c r="CO33" i="41" s="1"/>
  <c r="AB47" i="32"/>
  <c r="F49" i="42" s="1"/>
  <c r="CN14" i="41" s="1"/>
  <c r="J66" i="31"/>
  <c r="G57" i="31"/>
  <c r="AB21" i="31"/>
  <c r="D23" i="42" s="1"/>
  <c r="CC22" i="41" s="1"/>
  <c r="AB60" i="31"/>
  <c r="D62" i="42" s="1"/>
  <c r="CL27" i="41" s="1"/>
  <c r="P65" i="31"/>
  <c r="Y66" i="31"/>
  <c r="Y29" i="31"/>
  <c r="J65" i="31"/>
  <c r="V65" i="31"/>
  <c r="V32" i="31"/>
  <c r="AE29" i="31"/>
  <c r="E31" i="42" s="1"/>
  <c r="CD30" i="41" s="1"/>
  <c r="J59" i="30"/>
  <c r="Y60" i="31"/>
  <c r="P39" i="31"/>
  <c r="V34" i="31"/>
  <c r="G34" i="30"/>
  <c r="P36" i="30"/>
  <c r="S32" i="30"/>
  <c r="P18" i="32"/>
  <c r="V39" i="32"/>
  <c r="M37" i="32"/>
  <c r="AB11" i="32"/>
  <c r="F13" i="42" s="1"/>
  <c r="CE12" i="41" s="1"/>
  <c r="S63" i="32"/>
  <c r="S65" i="32"/>
  <c r="J19" i="32"/>
  <c r="AE43" i="32"/>
  <c r="G45" i="42" s="1"/>
  <c r="CO10" i="41" s="1"/>
  <c r="AB55" i="32"/>
  <c r="F57" i="42" s="1"/>
  <c r="CN22" i="41" s="1"/>
  <c r="Y62" i="32"/>
  <c r="S62" i="32"/>
  <c r="V21" i="32"/>
  <c r="G21" i="32"/>
  <c r="M36" i="32"/>
  <c r="AB66" i="31"/>
  <c r="D68" i="42" s="1"/>
  <c r="CL33" i="41" s="1"/>
  <c r="P6" i="31"/>
  <c r="S65" i="31"/>
  <c r="Y32" i="31"/>
  <c r="G32" i="31"/>
  <c r="Y68" i="31"/>
  <c r="V57" i="31"/>
  <c r="M60" i="30"/>
  <c r="M18" i="30"/>
  <c r="Y18" i="32"/>
  <c r="P21" i="32"/>
  <c r="M55" i="32"/>
  <c r="Y43" i="32"/>
  <c r="P39" i="32"/>
  <c r="G19" i="32"/>
  <c r="V65" i="32"/>
  <c r="AE62" i="32"/>
  <c r="G64" i="42" s="1"/>
  <c r="CO29" i="41" s="1"/>
  <c r="S6" i="31"/>
  <c r="AB32" i="31"/>
  <c r="D34" i="42" s="1"/>
  <c r="CC33" i="41" s="1"/>
  <c r="J32" i="31"/>
  <c r="S18" i="32"/>
  <c r="J11" i="32"/>
  <c r="P19" i="32"/>
  <c r="J62" i="32"/>
  <c r="M18" i="32"/>
  <c r="S21" i="32"/>
  <c r="Y63" i="32"/>
  <c r="S66" i="31"/>
  <c r="M43" i="32"/>
  <c r="Y35" i="32"/>
  <c r="P52" i="30"/>
  <c r="V18" i="32"/>
  <c r="V11" i="32"/>
  <c r="M39" i="32"/>
  <c r="AE41" i="30"/>
  <c r="C43" i="42" s="1"/>
  <c r="CK8" i="41" s="1"/>
  <c r="AE46" i="31"/>
  <c r="E48" i="42" s="1"/>
  <c r="CM13" i="41" s="1"/>
  <c r="G36" i="32"/>
  <c r="P32" i="31"/>
  <c r="Y39" i="30"/>
  <c r="M63" i="32"/>
  <c r="S45" i="30"/>
  <c r="Y11" i="32"/>
  <c r="AE21" i="32"/>
  <c r="G23" i="42" s="1"/>
  <c r="CF22" i="41" s="1"/>
  <c r="V19" i="31"/>
  <c r="S60" i="30"/>
  <c r="P56" i="30"/>
  <c r="Y21" i="32"/>
  <c r="S55" i="32"/>
  <c r="G65" i="32"/>
  <c r="AE65" i="32"/>
  <c r="G67" i="42" s="1"/>
  <c r="CO32" i="41" s="1"/>
  <c r="V22" i="30"/>
  <c r="S25" i="32"/>
  <c r="P36" i="32"/>
  <c r="Y10" i="32"/>
  <c r="AE39" i="32"/>
  <c r="G41" i="42" s="1"/>
  <c r="CO6" i="41" s="1"/>
  <c r="AB21" i="32"/>
  <c r="F23" i="42" s="1"/>
  <c r="CE22" i="41" s="1"/>
  <c r="V50" i="30"/>
  <c r="P54" i="30"/>
  <c r="G37" i="32"/>
  <c r="M65" i="32"/>
  <c r="Y57" i="32"/>
  <c r="M10" i="32"/>
  <c r="J15" i="32"/>
  <c r="M26" i="32"/>
  <c r="S36" i="32"/>
  <c r="P37" i="32"/>
  <c r="AB37" i="32"/>
  <c r="F39" i="42" s="1"/>
  <c r="CE38" i="41" s="1"/>
  <c r="AE18" i="32"/>
  <c r="G20" i="42" s="1"/>
  <c r="CF19" i="41" s="1"/>
  <c r="P28" i="30"/>
  <c r="V35" i="30"/>
  <c r="S43" i="32"/>
  <c r="P22" i="30"/>
  <c r="Y27" i="30"/>
  <c r="J43" i="32"/>
  <c r="S61" i="30"/>
  <c r="V56" i="30"/>
  <c r="P63" i="30"/>
  <c r="S6" i="32"/>
  <c r="Y34" i="32"/>
  <c r="S13" i="32"/>
  <c r="AB25" i="32"/>
  <c r="F27" i="42" s="1"/>
  <c r="CE26" i="41" s="1"/>
  <c r="Y67" i="30"/>
  <c r="P41" i="32"/>
  <c r="G39" i="32"/>
  <c r="M53" i="32"/>
  <c r="V36" i="32"/>
  <c r="G33" i="32"/>
  <c r="AE11" i="32"/>
  <c r="G13" i="42" s="1"/>
  <c r="CF12" i="41" s="1"/>
  <c r="P29" i="31"/>
  <c r="S58" i="30"/>
  <c r="P58" i="30"/>
  <c r="J10" i="32"/>
  <c r="AE20" i="31"/>
  <c r="E22" i="42" s="1"/>
  <c r="CD21" i="41" s="1"/>
  <c r="AE6" i="32"/>
  <c r="G8" i="42" s="1"/>
  <c r="CF7" i="41" s="1"/>
  <c r="S48" i="30"/>
  <c r="M38" i="32"/>
  <c r="AE51" i="31"/>
  <c r="E53" i="42" s="1"/>
  <c r="CM18" i="41" s="1"/>
  <c r="S20" i="30"/>
  <c r="S20" i="31"/>
  <c r="S7" i="31"/>
  <c r="Y37" i="32"/>
  <c r="Y65" i="32"/>
  <c r="M41" i="32"/>
  <c r="AB8" i="32"/>
  <c r="F10" i="42" s="1"/>
  <c r="CE9" i="41" s="1"/>
  <c r="Y59" i="32"/>
  <c r="S47" i="32"/>
  <c r="V68" i="32"/>
  <c r="AB18" i="32"/>
  <c r="F20" i="42" s="1"/>
  <c r="CE19" i="41" s="1"/>
  <c r="G15" i="32"/>
  <c r="V55" i="32"/>
  <c r="P62" i="32"/>
  <c r="P60" i="32"/>
  <c r="Y36" i="32"/>
  <c r="AB62" i="32"/>
  <c r="F64" i="42" s="1"/>
  <c r="CN29" i="41" s="1"/>
  <c r="J36" i="32"/>
  <c r="V62" i="32"/>
  <c r="S19" i="32"/>
  <c r="M19" i="32"/>
  <c r="P43" i="32"/>
  <c r="AE19" i="32"/>
  <c r="G21" i="42" s="1"/>
  <c r="CF20" i="41" s="1"/>
  <c r="Y55" i="32"/>
  <c r="M11" i="32"/>
  <c r="S61" i="32"/>
  <c r="G43" i="32"/>
  <c r="AB36" i="32"/>
  <c r="F38" i="42" s="1"/>
  <c r="CE37" i="41" s="1"/>
  <c r="S27" i="32"/>
  <c r="AB27" i="32"/>
  <c r="F29" i="42" s="1"/>
  <c r="CE28" i="41" s="1"/>
  <c r="P27" i="32"/>
  <c r="M27" i="32"/>
  <c r="S52" i="32"/>
  <c r="AE52" i="32"/>
  <c r="G54" i="42" s="1"/>
  <c r="CO19" i="41" s="1"/>
  <c r="P52" i="32"/>
  <c r="Y52" i="32"/>
  <c r="M52" i="32"/>
  <c r="G48" i="32"/>
  <c r="Y48" i="32"/>
  <c r="S48" i="32"/>
  <c r="AE48" i="32"/>
  <c r="G50" i="42" s="1"/>
  <c r="CO15" i="41" s="1"/>
  <c r="P48" i="32"/>
  <c r="S45" i="32"/>
  <c r="P45" i="32"/>
  <c r="V45" i="32"/>
  <c r="AE45" i="32"/>
  <c r="G47" i="42" s="1"/>
  <c r="CO12" i="41" s="1"/>
  <c r="M45" i="32"/>
  <c r="AB7" i="32"/>
  <c r="F9" i="42" s="1"/>
  <c r="CE8" i="41" s="1"/>
  <c r="J7" i="32"/>
  <c r="S7" i="32"/>
  <c r="AE7" i="32"/>
  <c r="G9" i="42" s="1"/>
  <c r="CF8" i="41" s="1"/>
  <c r="M7" i="32"/>
  <c r="G28" i="32"/>
  <c r="V28" i="32"/>
  <c r="P28" i="32"/>
  <c r="J28" i="32"/>
  <c r="AE28" i="32"/>
  <c r="G30" i="42" s="1"/>
  <c r="CF29" i="41" s="1"/>
  <c r="J49" i="32"/>
  <c r="AB49" i="32"/>
  <c r="F51" i="42" s="1"/>
  <c r="CN16" i="41" s="1"/>
  <c r="AE49" i="32"/>
  <c r="G51" i="42" s="1"/>
  <c r="CO16" i="41" s="1"/>
  <c r="G49" i="32"/>
  <c r="P49" i="32"/>
  <c r="S49" i="32"/>
  <c r="AB17" i="32"/>
  <c r="F19" i="42" s="1"/>
  <c r="CE18" i="41" s="1"/>
  <c r="Y17" i="32"/>
  <c r="M17" i="32"/>
  <c r="P17" i="32"/>
  <c r="S17" i="32"/>
  <c r="G17" i="32"/>
  <c r="G63" i="31"/>
  <c r="AB52" i="32"/>
  <c r="F54" i="42" s="1"/>
  <c r="CN19" i="41" s="1"/>
  <c r="Y49" i="32"/>
  <c r="Y68" i="32"/>
  <c r="S8" i="32"/>
  <c r="AE27" i="32"/>
  <c r="G29" i="42" s="1"/>
  <c r="CF28" i="41" s="1"/>
  <c r="V44" i="32"/>
  <c r="AE44" i="32"/>
  <c r="G46" i="42" s="1"/>
  <c r="CO11" i="41" s="1"/>
  <c r="S44" i="32"/>
  <c r="P44" i="32"/>
  <c r="AB44" i="32"/>
  <c r="F46" i="42" s="1"/>
  <c r="CN11" i="41" s="1"/>
  <c r="G44" i="32"/>
  <c r="M44" i="32"/>
  <c r="Y33" i="32"/>
  <c r="M33" i="32"/>
  <c r="AE33" i="32"/>
  <c r="G35" i="42" s="1"/>
  <c r="CF34" i="41" s="1"/>
  <c r="J33" i="32"/>
  <c r="S33" i="32"/>
  <c r="V33" i="32"/>
  <c r="AB33" i="32"/>
  <c r="F35" i="42" s="1"/>
  <c r="CE34" i="41" s="1"/>
  <c r="AE59" i="30"/>
  <c r="C61" i="42" s="1"/>
  <c r="CK26" i="41" s="1"/>
  <c r="P59" i="30"/>
  <c r="AE34" i="30"/>
  <c r="C36" i="42" s="1"/>
  <c r="CB35" i="41" s="1"/>
  <c r="S34" i="30"/>
  <c r="Y34" i="30"/>
  <c r="Y65" i="30"/>
  <c r="AE65" i="30"/>
  <c r="C67" i="42" s="1"/>
  <c r="CK32" i="41" s="1"/>
  <c r="AB65" i="30"/>
  <c r="B67" i="42" s="1"/>
  <c r="CJ32" i="41" s="1"/>
  <c r="S65" i="30"/>
  <c r="J52" i="32"/>
  <c r="J27" i="32"/>
  <c r="G35" i="32"/>
  <c r="AE35" i="32"/>
  <c r="G37" i="42" s="1"/>
  <c r="CF36" i="41" s="1"/>
  <c r="V35" i="32"/>
  <c r="J35" i="32"/>
  <c r="P35" i="32"/>
  <c r="AB35" i="32"/>
  <c r="F37" i="42" s="1"/>
  <c r="CE36" i="41" s="1"/>
  <c r="AB64" i="32"/>
  <c r="F66" i="42" s="1"/>
  <c r="CN31" i="41" s="1"/>
  <c r="Y64" i="32"/>
  <c r="M64" i="32"/>
  <c r="G64" i="32"/>
  <c r="S64" i="32"/>
  <c r="AE64" i="32"/>
  <c r="G66" i="42" s="1"/>
  <c r="CO31" i="41" s="1"/>
  <c r="P64" i="32"/>
  <c r="Y54" i="32"/>
  <c r="V54" i="32"/>
  <c r="AE54" i="32"/>
  <c r="G56" i="42" s="1"/>
  <c r="CO21" i="41" s="1"/>
  <c r="P54" i="32"/>
  <c r="M54" i="32"/>
  <c r="AE8" i="32"/>
  <c r="G10" i="42" s="1"/>
  <c r="CF9" i="41" s="1"/>
  <c r="J8" i="32"/>
  <c r="Y8" i="32"/>
  <c r="V8" i="32"/>
  <c r="P8" i="32"/>
  <c r="G8" i="32"/>
  <c r="M8" i="32"/>
  <c r="S40" i="32"/>
  <c r="Y40" i="32"/>
  <c r="M40" i="32"/>
  <c r="AE40" i="32"/>
  <c r="G42" i="42" s="1"/>
  <c r="CO7" i="41" s="1"/>
  <c r="V40" i="32"/>
  <c r="M68" i="32"/>
  <c r="AE68" i="32"/>
  <c r="G70" i="42" s="1"/>
  <c r="CO35" i="41" s="1"/>
  <c r="G68" i="32"/>
  <c r="AB68" i="32"/>
  <c r="F70" i="42" s="1"/>
  <c r="CN35" i="41" s="1"/>
  <c r="J68" i="32"/>
  <c r="P60" i="31"/>
  <c r="V60" i="31"/>
  <c r="G60" i="31"/>
  <c r="S60" i="31"/>
  <c r="M19" i="31"/>
  <c r="AB19" i="31"/>
  <c r="D21" i="42" s="1"/>
  <c r="CC20" i="41" s="1"/>
  <c r="Y19" i="31"/>
  <c r="S19" i="31"/>
  <c r="AE63" i="31"/>
  <c r="E65" i="42" s="1"/>
  <c r="CM30" i="41" s="1"/>
  <c r="V63" i="31"/>
  <c r="S63" i="31"/>
  <c r="P44" i="31"/>
  <c r="AB24" i="31"/>
  <c r="D26" i="42" s="1"/>
  <c r="CC25" i="41" s="1"/>
  <c r="Y24" i="31"/>
  <c r="AE21" i="31"/>
  <c r="E23" i="42" s="1"/>
  <c r="CD22" i="41" s="1"/>
  <c r="J21" i="31"/>
  <c r="M21" i="31"/>
  <c r="P21" i="31"/>
  <c r="P33" i="32"/>
  <c r="S28" i="32"/>
  <c r="P7" i="32"/>
  <c r="J54" i="32"/>
  <c r="M49" i="32"/>
  <c r="J44" i="32"/>
  <c r="J64" i="32"/>
  <c r="G45" i="32"/>
  <c r="V17" i="32"/>
  <c r="G16" i="31"/>
  <c r="G20" i="31"/>
  <c r="M62" i="31"/>
  <c r="AB53" i="31"/>
  <c r="D55" i="42" s="1"/>
  <c r="CL20" i="41" s="1"/>
  <c r="V54" i="31"/>
  <c r="M23" i="31"/>
  <c r="Y67" i="31"/>
  <c r="AB59" i="30"/>
  <c r="B61" i="42" s="1"/>
  <c r="CJ26" i="41" s="1"/>
  <c r="M34" i="30"/>
  <c r="AE49" i="30"/>
  <c r="C51" i="42" s="1"/>
  <c r="CK16" i="41" s="1"/>
  <c r="Y18" i="30"/>
  <c r="AE31" i="32"/>
  <c r="G33" i="42" s="1"/>
  <c r="CF32" i="41" s="1"/>
  <c r="AE57" i="32"/>
  <c r="G59" i="42" s="1"/>
  <c r="CO24" i="41" s="1"/>
  <c r="S33" i="31"/>
  <c r="AB40" i="31"/>
  <c r="D42" i="42" s="1"/>
  <c r="CL7" i="41" s="1"/>
  <c r="V30" i="31"/>
  <c r="V25" i="31"/>
  <c r="M31" i="31"/>
  <c r="AB58" i="31"/>
  <c r="D60" i="42" s="1"/>
  <c r="CL25" i="41" s="1"/>
  <c r="M59" i="30"/>
  <c r="V63" i="30"/>
  <c r="V55" i="30"/>
  <c r="P63" i="32"/>
  <c r="J45" i="32"/>
  <c r="Y45" i="32"/>
  <c r="G52" i="32"/>
  <c r="Y27" i="32"/>
  <c r="M28" i="32"/>
  <c r="V52" i="32"/>
  <c r="G7" i="32"/>
  <c r="V49" i="32"/>
  <c r="V51" i="32"/>
  <c r="P68" i="32"/>
  <c r="G54" i="32"/>
  <c r="G40" i="32"/>
  <c r="J40" i="32"/>
  <c r="AE12" i="32"/>
  <c r="G14" i="42" s="1"/>
  <c r="CF13" i="41" s="1"/>
  <c r="S68" i="32"/>
  <c r="J17" i="32"/>
  <c r="G21" i="31"/>
  <c r="G41" i="31"/>
  <c r="G67" i="30"/>
  <c r="M22" i="30"/>
  <c r="P49" i="30"/>
  <c r="P31" i="30"/>
  <c r="V39" i="30"/>
  <c r="P33" i="30"/>
  <c r="M23" i="30"/>
  <c r="G24" i="32"/>
  <c r="M49" i="30"/>
  <c r="S49" i="30"/>
  <c r="AE31" i="30"/>
  <c r="C33" i="42" s="1"/>
  <c r="CB32" i="41" s="1"/>
  <c r="P39" i="30"/>
  <c r="AE39" i="30"/>
  <c r="C41" i="42" s="1"/>
  <c r="CK6" i="41" s="1"/>
  <c r="Y33" i="30"/>
  <c r="P52" i="31"/>
  <c r="AE34" i="31"/>
  <c r="E36" i="42" s="1"/>
  <c r="CD35" i="41" s="1"/>
  <c r="S42" i="31"/>
  <c r="M60" i="31"/>
  <c r="M35" i="30"/>
  <c r="AE60" i="30"/>
  <c r="C62" i="42" s="1"/>
  <c r="CK27" i="41" s="1"/>
  <c r="Y35" i="30"/>
  <c r="V24" i="32"/>
  <c r="M66" i="31"/>
  <c r="S18" i="30"/>
  <c r="AE48" i="30"/>
  <c r="C50" i="42" s="1"/>
  <c r="CK15" i="41" s="1"/>
  <c r="Y65" i="31"/>
  <c r="V33" i="30"/>
  <c r="S33" i="30"/>
  <c r="Y24" i="30"/>
  <c r="P38" i="30"/>
  <c r="S35" i="32"/>
  <c r="AE26" i="32"/>
  <c r="G28" i="42" s="1"/>
  <c r="CF27" i="41" s="1"/>
  <c r="AE17" i="30"/>
  <c r="C19" i="42" s="1"/>
  <c r="CB18" i="41" s="1"/>
  <c r="S15" i="32"/>
  <c r="AB39" i="32"/>
  <c r="F41" i="42" s="1"/>
  <c r="CN6" i="41" s="1"/>
  <c r="P61" i="30"/>
  <c r="M57" i="32"/>
  <c r="V29" i="32"/>
  <c r="G27" i="32"/>
  <c r="Y39" i="32"/>
  <c r="P65" i="32"/>
  <c r="M48" i="32"/>
  <c r="V49" i="30"/>
  <c r="S54" i="32"/>
  <c r="V38" i="30"/>
  <c r="Y7" i="32"/>
  <c r="J63" i="32"/>
  <c r="S31" i="30"/>
  <c r="Y41" i="32"/>
  <c r="V48" i="32"/>
  <c r="V27" i="32"/>
  <c r="P57" i="32"/>
  <c r="J48" i="32"/>
  <c r="G11" i="32"/>
  <c r="AE37" i="32"/>
  <c r="G39" i="42" s="1"/>
  <c r="CF38" i="41" s="1"/>
  <c r="V38" i="32"/>
  <c r="V13" i="32"/>
  <c r="Y28" i="32"/>
  <c r="G47" i="32"/>
  <c r="J37" i="32"/>
  <c r="AE53" i="32"/>
  <c r="G55" i="42" s="1"/>
  <c r="CO20" i="41" s="1"/>
  <c r="AB54" i="32"/>
  <c r="F56" i="42" s="1"/>
  <c r="CN21" i="41" s="1"/>
  <c r="S30" i="32"/>
  <c r="G59" i="32"/>
  <c r="S39" i="32"/>
  <c r="M25" i="32"/>
  <c r="P40" i="32"/>
  <c r="J47" i="32"/>
  <c r="AB10" i="32"/>
  <c r="F12" i="42" s="1"/>
  <c r="J23" i="32"/>
  <c r="J15" i="31"/>
  <c r="S38" i="31"/>
  <c r="G65" i="31"/>
  <c r="P41" i="31"/>
  <c r="S35" i="30"/>
  <c r="S31" i="32"/>
  <c r="S34" i="31"/>
  <c r="M42" i="31"/>
  <c r="P40" i="31"/>
  <c r="Y60" i="30"/>
  <c r="AE35" i="30"/>
  <c r="C37" i="42" s="1"/>
  <c r="CB36" i="41" s="1"/>
  <c r="M10" i="31"/>
  <c r="AB65" i="31"/>
  <c r="D67" i="42" s="1"/>
  <c r="CL32" i="41" s="1"/>
  <c r="AB53" i="30"/>
  <c r="B55" i="42" s="1"/>
  <c r="CJ20" i="41" s="1"/>
  <c r="G31" i="32"/>
  <c r="V64" i="30"/>
  <c r="S64" i="30"/>
  <c r="V10" i="31"/>
  <c r="Y57" i="31"/>
  <c r="P57" i="31"/>
  <c r="J67" i="31"/>
  <c r="V35" i="31"/>
  <c r="AB52" i="31"/>
  <c r="D54" i="42" s="1"/>
  <c r="CL19" i="41" s="1"/>
  <c r="Y64" i="30"/>
  <c r="G6" i="31"/>
  <c r="V6" i="31"/>
  <c r="AE6" i="31"/>
  <c r="E8" i="42" s="1"/>
  <c r="CD7" i="41" s="1"/>
  <c r="J6" i="31"/>
  <c r="AE7" i="31"/>
  <c r="E9" i="42" s="1"/>
  <c r="CD8" i="41" s="1"/>
  <c r="P7" i="31"/>
  <c r="J10" i="31"/>
  <c r="G10" i="31"/>
  <c r="AB10" i="31"/>
  <c r="D12" i="42" s="1"/>
  <c r="CC11" i="41" s="1"/>
  <c r="AE23" i="31"/>
  <c r="E25" i="42" s="1"/>
  <c r="CD24" i="41" s="1"/>
  <c r="P23" i="31"/>
  <c r="AB20" i="31"/>
  <c r="D22" i="42" s="1"/>
  <c r="CC21" i="41" s="1"/>
  <c r="J20" i="31"/>
  <c r="S59" i="31"/>
  <c r="V59" i="31"/>
  <c r="G59" i="31"/>
  <c r="S57" i="31"/>
  <c r="M57" i="31"/>
  <c r="S62" i="31"/>
  <c r="V62" i="31"/>
  <c r="J51" i="31"/>
  <c r="V51" i="31"/>
  <c r="AB51" i="31"/>
  <c r="D53" i="42" s="1"/>
  <c r="CL18" i="41" s="1"/>
  <c r="G46" i="31"/>
  <c r="M46" i="31"/>
  <c r="J34" i="30"/>
  <c r="S63" i="30"/>
  <c r="J63" i="30"/>
  <c r="M65" i="30"/>
  <c r="P65" i="30"/>
  <c r="AB64" i="30"/>
  <c r="B66" i="42" s="1"/>
  <c r="CJ31" i="41" s="1"/>
  <c r="AB63" i="30"/>
  <c r="B65" i="42" s="1"/>
  <c r="CJ30" i="41" s="1"/>
  <c r="AB34" i="30"/>
  <c r="B36" i="42" s="1"/>
  <c r="CA35" i="41" s="1"/>
  <c r="Y35" i="31"/>
  <c r="G53" i="31"/>
  <c r="G63" i="30"/>
  <c r="G26" i="31"/>
  <c r="G19" i="31"/>
  <c r="G68" i="31"/>
  <c r="M49" i="31"/>
  <c r="AB14" i="31"/>
  <c r="D16" i="42" s="1"/>
  <c r="CC15" i="41" s="1"/>
  <c r="Y64" i="31"/>
  <c r="S31" i="31"/>
  <c r="V40" i="31"/>
  <c r="AB18" i="31"/>
  <c r="D20" i="42" s="1"/>
  <c r="CC19" i="41" s="1"/>
  <c r="M64" i="30"/>
  <c r="S59" i="30"/>
  <c r="P34" i="30"/>
  <c r="P64" i="30"/>
  <c r="J25" i="30"/>
  <c r="AB44" i="30"/>
  <c r="B46" i="42" s="1"/>
  <c r="CJ11" i="41" s="1"/>
  <c r="J12" i="32"/>
  <c r="AE62" i="31"/>
  <c r="E64" i="42" s="1"/>
  <c r="CM29" i="41" s="1"/>
  <c r="Y62" i="31"/>
  <c r="G51" i="31"/>
  <c r="Y51" i="31"/>
  <c r="V46" i="31"/>
  <c r="J62" i="31"/>
  <c r="V16" i="31"/>
  <c r="S26" i="31"/>
  <c r="AB40" i="30"/>
  <c r="B42" i="42" s="1"/>
  <c r="CJ7" i="41" s="1"/>
  <c r="AE16" i="32"/>
  <c r="G18" i="42" s="1"/>
  <c r="S16" i="32"/>
  <c r="M16" i="32"/>
  <c r="V16" i="32"/>
  <c r="AB16" i="32"/>
  <c r="F18" i="42" s="1"/>
  <c r="P16" i="32"/>
  <c r="G16" i="32"/>
  <c r="J42" i="32"/>
  <c r="Y42" i="32"/>
  <c r="G42" i="32"/>
  <c r="AE42" i="32"/>
  <c r="G44" i="42" s="1"/>
  <c r="V42" i="32"/>
  <c r="M42" i="32"/>
  <c r="Y51" i="32"/>
  <c r="S51" i="32"/>
  <c r="G51" i="32"/>
  <c r="AE51" i="32"/>
  <c r="G53" i="42" s="1"/>
  <c r="P51" i="32"/>
  <c r="M51" i="32"/>
  <c r="J51" i="32"/>
  <c r="P20" i="32"/>
  <c r="AB20" i="32"/>
  <c r="F22" i="42" s="1"/>
  <c r="S20" i="32"/>
  <c r="J20" i="32"/>
  <c r="Y20" i="32"/>
  <c r="G20" i="32"/>
  <c r="M20" i="32"/>
  <c r="P46" i="32"/>
  <c r="Y46" i="32"/>
  <c r="M46" i="32"/>
  <c r="S46" i="32"/>
  <c r="J46" i="32"/>
  <c r="J29" i="32"/>
  <c r="AE29" i="32"/>
  <c r="G31" i="42" s="1"/>
  <c r="G29" i="32"/>
  <c r="P29" i="32"/>
  <c r="S29" i="32"/>
  <c r="Y29" i="32"/>
  <c r="M29" i="32"/>
  <c r="P23" i="32"/>
  <c r="Y23" i="32"/>
  <c r="AB23" i="32"/>
  <c r="F25" i="42" s="1"/>
  <c r="G23" i="32"/>
  <c r="S23" i="32"/>
  <c r="M23" i="32"/>
  <c r="P61" i="32"/>
  <c r="J61" i="32"/>
  <c r="G61" i="32"/>
  <c r="Y61" i="32"/>
  <c r="P67" i="32"/>
  <c r="AE67" i="32"/>
  <c r="G69" i="42" s="1"/>
  <c r="M67" i="32"/>
  <c r="V67" i="32"/>
  <c r="G67" i="32"/>
  <c r="AB67" i="32"/>
  <c r="F69" i="42" s="1"/>
  <c r="Y67" i="32"/>
  <c r="V14" i="32"/>
  <c r="J14" i="32"/>
  <c r="AE14" i="32"/>
  <c r="G16" i="42" s="1"/>
  <c r="AB14" i="32"/>
  <c r="F16" i="42" s="1"/>
  <c r="M14" i="32"/>
  <c r="G14" i="32"/>
  <c r="P14" i="32"/>
  <c r="M12" i="32"/>
  <c r="P12" i="32"/>
  <c r="AB12" i="32"/>
  <c r="F14" i="42" s="1"/>
  <c r="S12" i="32"/>
  <c r="AB34" i="32"/>
  <c r="F36" i="42" s="1"/>
  <c r="G34" i="32"/>
  <c r="S34" i="32"/>
  <c r="P34" i="32"/>
  <c r="M34" i="32"/>
  <c r="AE34" i="32"/>
  <c r="G36" i="42" s="1"/>
  <c r="J34" i="32"/>
  <c r="P38" i="32"/>
  <c r="AB38" i="32"/>
  <c r="F40" i="42" s="1"/>
  <c r="AE38" i="32"/>
  <c r="G40" i="42" s="1"/>
  <c r="Y38" i="32"/>
  <c r="S58" i="32"/>
  <c r="M58" i="32"/>
  <c r="G58" i="32"/>
  <c r="J58" i="32"/>
  <c r="AE58" i="32"/>
  <c r="G60" i="42" s="1"/>
  <c r="Y58" i="32"/>
  <c r="J9" i="32"/>
  <c r="G9" i="32"/>
  <c r="P9" i="32"/>
  <c r="S9" i="32"/>
  <c r="AB51" i="32"/>
  <c r="F53" i="42" s="1"/>
  <c r="V20" i="32"/>
  <c r="M15" i="31"/>
  <c r="S35" i="31"/>
  <c r="Y23" i="31"/>
  <c r="S23" i="31"/>
  <c r="P20" i="31"/>
  <c r="M20" i="31"/>
  <c r="AE57" i="31"/>
  <c r="E59" i="42" s="1"/>
  <c r="CM24" i="41" s="1"/>
  <c r="P46" i="31"/>
  <c r="Y63" i="30"/>
  <c r="AE63" i="30"/>
  <c r="C65" i="42" s="1"/>
  <c r="CK30" i="41" s="1"/>
  <c r="G15" i="31"/>
  <c r="P68" i="31"/>
  <c r="V60" i="32"/>
  <c r="AE60" i="32"/>
  <c r="G62" i="42" s="1"/>
  <c r="Y60" i="32"/>
  <c r="G60" i="32"/>
  <c r="AB60" i="32"/>
  <c r="F62" i="42" s="1"/>
  <c r="S60" i="32"/>
  <c r="M60" i="32"/>
  <c r="AB56" i="32"/>
  <c r="F58" i="42" s="1"/>
  <c r="M56" i="32"/>
  <c r="V56" i="32"/>
  <c r="P56" i="32"/>
  <c r="AE56" i="32"/>
  <c r="G58" i="42" s="1"/>
  <c r="G56" i="32"/>
  <c r="S56" i="32"/>
  <c r="Y6" i="31"/>
  <c r="AB6" i="31"/>
  <c r="D8" i="42" s="1"/>
  <c r="CC7" i="41" s="1"/>
  <c r="V7" i="31"/>
  <c r="S10" i="31"/>
  <c r="V23" i="31"/>
  <c r="Y20" i="31"/>
  <c r="V20" i="31"/>
  <c r="J59" i="31"/>
  <c r="AB57" i="31"/>
  <c r="D59" i="42" s="1"/>
  <c r="CL24" i="41" s="1"/>
  <c r="P62" i="31"/>
  <c r="P51" i="31"/>
  <c r="Y46" i="31"/>
  <c r="J65" i="30"/>
  <c r="M63" i="30"/>
  <c r="V65" i="30"/>
  <c r="M24" i="31"/>
  <c r="AB35" i="31"/>
  <c r="D37" i="42" s="1"/>
  <c r="CC36" i="41" s="1"/>
  <c r="M53" i="31"/>
  <c r="J16" i="31"/>
  <c r="G59" i="30"/>
  <c r="V49" i="31"/>
  <c r="S14" i="31"/>
  <c r="S64" i="31"/>
  <c r="V31" i="31"/>
  <c r="V42" i="31"/>
  <c r="S40" i="31"/>
  <c r="V18" i="31"/>
  <c r="V60" i="30"/>
  <c r="V59" i="30"/>
  <c r="AE64" i="30"/>
  <c r="C66" i="42" s="1"/>
  <c r="CK31" i="41" s="1"/>
  <c r="G38" i="32"/>
  <c r="S38" i="32"/>
  <c r="Y12" i="32"/>
  <c r="V61" i="32"/>
  <c r="AE46" i="32"/>
  <c r="G48" i="42" s="1"/>
  <c r="V34" i="32"/>
  <c r="AB42" i="32"/>
  <c r="F44" i="42" s="1"/>
  <c r="S14" i="32"/>
  <c r="AB29" i="32"/>
  <c r="F31" i="42" s="1"/>
  <c r="J56" i="32"/>
  <c r="AB24" i="32"/>
  <c r="F26" i="42" s="1"/>
  <c r="AE23" i="32"/>
  <c r="G25" i="42" s="1"/>
  <c r="AE20" i="32"/>
  <c r="G22" i="42" s="1"/>
  <c r="V51" i="30"/>
  <c r="AB57" i="30"/>
  <c r="B59" i="42" s="1"/>
  <c r="CJ24" i="41" s="1"/>
  <c r="G63" i="32"/>
  <c r="V63" i="32"/>
  <c r="Y31" i="32"/>
  <c r="AB31" i="32"/>
  <c r="F33" i="42" s="1"/>
  <c r="P24" i="32"/>
  <c r="Y24" i="32"/>
  <c r="CE14" i="41"/>
  <c r="CN8" i="41"/>
  <c r="AB46" i="32"/>
  <c r="F48" i="42" s="1"/>
  <c r="S11" i="32"/>
  <c r="M31" i="32"/>
  <c r="J31" i="32"/>
  <c r="P31" i="32"/>
  <c r="S24" i="32"/>
  <c r="AE24" i="32"/>
  <c r="G26" i="42" s="1"/>
  <c r="AE43" i="30"/>
  <c r="C45" i="42" s="1"/>
  <c r="CK10" i="41" s="1"/>
  <c r="AE63" i="32"/>
  <c r="G65" i="42" s="1"/>
  <c r="V31" i="32"/>
  <c r="M24" i="32"/>
  <c r="J24" i="32"/>
  <c r="M56" i="31"/>
  <c r="G56" i="31"/>
  <c r="P56" i="31"/>
  <c r="Y56" i="31"/>
  <c r="AB56" i="31"/>
  <c r="D58" i="42" s="1"/>
  <c r="CL23" i="41" s="1"/>
  <c r="V56" i="31"/>
  <c r="J56" i="31"/>
  <c r="S56" i="31"/>
  <c r="AE56" i="31"/>
  <c r="E58" i="42" s="1"/>
  <c r="CM23" i="41" s="1"/>
  <c r="S55" i="31"/>
  <c r="J55" i="31"/>
  <c r="G55" i="31"/>
  <c r="V55" i="31"/>
  <c r="AB55" i="31"/>
  <c r="D57" i="42" s="1"/>
  <c r="CL22" i="41" s="1"/>
  <c r="Y55" i="31"/>
  <c r="AE55" i="31"/>
  <c r="E57" i="42" s="1"/>
  <c r="CM22" i="41" s="1"/>
  <c r="M55" i="31"/>
  <c r="P55" i="31"/>
  <c r="AB27" i="31"/>
  <c r="D29" i="42" s="1"/>
  <c r="CC28" i="41" s="1"/>
  <c r="P27" i="31"/>
  <c r="J27" i="31"/>
  <c r="Y27" i="31"/>
  <c r="AE27" i="31"/>
  <c r="E29" i="42" s="1"/>
  <c r="CD28" i="41" s="1"/>
  <c r="S27" i="31"/>
  <c r="V27" i="31"/>
  <c r="M27" i="31"/>
  <c r="G27" i="31"/>
  <c r="AB38" i="31"/>
  <c r="D40" i="42" s="1"/>
  <c r="CC39" i="41" s="1"/>
  <c r="J38" i="31"/>
  <c r="V38" i="31"/>
  <c r="G38" i="31"/>
  <c r="M38" i="31"/>
  <c r="AE38" i="31"/>
  <c r="E40" i="42" s="1"/>
  <c r="CD39" i="41" s="1"/>
  <c r="V48" i="31"/>
  <c r="AE48" i="31"/>
  <c r="E50" i="42" s="1"/>
  <c r="CM15" i="41" s="1"/>
  <c r="Y48" i="31"/>
  <c r="AB48" i="31"/>
  <c r="D50" i="42" s="1"/>
  <c r="CL15" i="41" s="1"/>
  <c r="P48" i="31"/>
  <c r="M48" i="31"/>
  <c r="J48" i="31"/>
  <c r="S48" i="31"/>
  <c r="G48" i="31"/>
  <c r="G37" i="31"/>
  <c r="J37" i="31"/>
  <c r="AE37" i="31"/>
  <c r="E39" i="42" s="1"/>
  <c r="CD38" i="41" s="1"/>
  <c r="S37" i="31"/>
  <c r="AB37" i="31"/>
  <c r="D39" i="42" s="1"/>
  <c r="CC38" i="41" s="1"/>
  <c r="V37" i="31"/>
  <c r="Y37" i="31"/>
  <c r="P37" i="31"/>
  <c r="M37" i="31"/>
  <c r="P22" i="31"/>
  <c r="J22" i="31"/>
  <c r="AB22" i="31"/>
  <c r="D24" i="42" s="1"/>
  <c r="CC23" i="41" s="1"/>
  <c r="M22" i="31"/>
  <c r="G22" i="31"/>
  <c r="AE22" i="31"/>
  <c r="E24" i="42" s="1"/>
  <c r="CD23" i="41" s="1"/>
  <c r="V22" i="31"/>
  <c r="S22" i="31"/>
  <c r="Y22" i="31"/>
  <c r="P66" i="31"/>
  <c r="V66" i="31"/>
  <c r="AE66" i="31"/>
  <c r="E68" i="42" s="1"/>
  <c r="CM33" i="41" s="1"/>
  <c r="G66" i="31"/>
  <c r="AB29" i="31"/>
  <c r="D31" i="42" s="1"/>
  <c r="CC30" i="41" s="1"/>
  <c r="V29" i="31"/>
  <c r="J29" i="31"/>
  <c r="S29" i="31"/>
  <c r="Y38" i="31"/>
  <c r="P15" i="31"/>
  <c r="Y15" i="31"/>
  <c r="J35" i="31"/>
  <c r="P35" i="31"/>
  <c r="G35" i="31"/>
  <c r="P53" i="31"/>
  <c r="Y53" i="31"/>
  <c r="P16" i="31"/>
  <c r="AB16" i="31"/>
  <c r="D18" i="42" s="1"/>
  <c r="CC17" i="41" s="1"/>
  <c r="G49" i="31"/>
  <c r="Y49" i="31"/>
  <c r="G34" i="31"/>
  <c r="AB34" i="31"/>
  <c r="D36" i="42" s="1"/>
  <c r="CC35" i="41" s="1"/>
  <c r="AE14" i="31"/>
  <c r="E16" i="42" s="1"/>
  <c r="CD15" i="41" s="1"/>
  <c r="J14" i="31"/>
  <c r="J52" i="31"/>
  <c r="Y52" i="31"/>
  <c r="V52" i="31"/>
  <c r="P64" i="31"/>
  <c r="J64" i="31"/>
  <c r="AB41" i="31"/>
  <c r="D43" i="42" s="1"/>
  <c r="CL8" i="41" s="1"/>
  <c r="Y41" i="31"/>
  <c r="P31" i="31"/>
  <c r="G31" i="31"/>
  <c r="P42" i="31"/>
  <c r="G42" i="31"/>
  <c r="AE24" i="31"/>
  <c r="E26" i="42" s="1"/>
  <c r="CD25" i="41" s="1"/>
  <c r="S24" i="31"/>
  <c r="J68" i="31"/>
  <c r="AE68" i="31"/>
  <c r="E70" i="42" s="1"/>
  <c r="CM35" i="41" s="1"/>
  <c r="AB68" i="31"/>
  <c r="D70" i="42" s="1"/>
  <c r="CL35" i="41" s="1"/>
  <c r="J40" i="31"/>
  <c r="M40" i="31"/>
  <c r="V26" i="31"/>
  <c r="AB26" i="31"/>
  <c r="D28" i="42" s="1"/>
  <c r="CC27" i="41" s="1"/>
  <c r="P18" i="31"/>
  <c r="M18" i="31"/>
  <c r="J18" i="31"/>
  <c r="S67" i="31"/>
  <c r="M67" i="31"/>
  <c r="M39" i="31"/>
  <c r="Y39" i="31"/>
  <c r="S17" i="31"/>
  <c r="Y17" i="31"/>
  <c r="G43" i="31"/>
  <c r="AE43" i="31"/>
  <c r="E45" i="42" s="1"/>
  <c r="CM10" i="41" s="1"/>
  <c r="V58" i="31"/>
  <c r="S58" i="31"/>
  <c r="S25" i="31"/>
  <c r="P25" i="31"/>
  <c r="M54" i="31"/>
  <c r="AE54" i="31"/>
  <c r="E56" i="42" s="1"/>
  <c r="CM21" i="41" s="1"/>
  <c r="Y54" i="31"/>
  <c r="G28" i="31"/>
  <c r="AB28" i="31"/>
  <c r="D30" i="42" s="1"/>
  <c r="CC29" i="41" s="1"/>
  <c r="P50" i="31"/>
  <c r="J50" i="31"/>
  <c r="AE44" i="31"/>
  <c r="E46" i="42" s="1"/>
  <c r="CM11" i="41" s="1"/>
  <c r="V44" i="31"/>
  <c r="AE61" i="31"/>
  <c r="E63" i="42" s="1"/>
  <c r="CM28" i="41" s="1"/>
  <c r="AB61" i="31"/>
  <c r="D63" i="42" s="1"/>
  <c r="CL28" i="41" s="1"/>
  <c r="J47" i="31"/>
  <c r="P47" i="31"/>
  <c r="J30" i="31"/>
  <c r="P30" i="31"/>
  <c r="M66" i="30"/>
  <c r="M52" i="30"/>
  <c r="AB61" i="30"/>
  <c r="B63" i="42" s="1"/>
  <c r="CJ28" i="41" s="1"/>
  <c r="J46" i="30"/>
  <c r="V46" i="30"/>
  <c r="J57" i="30"/>
  <c r="V57" i="30"/>
  <c r="V62" i="30"/>
  <c r="AB62" i="30"/>
  <c r="B64" i="42" s="1"/>
  <c r="CJ29" i="41" s="1"/>
  <c r="G62" i="30"/>
  <c r="G37" i="30"/>
  <c r="AB37" i="30"/>
  <c r="B39" i="42" s="1"/>
  <c r="CA38" i="41" s="1"/>
  <c r="V53" i="30"/>
  <c r="AE53" i="30"/>
  <c r="C55" i="42" s="1"/>
  <c r="CK20" i="41" s="1"/>
  <c r="S19" i="30"/>
  <c r="Y19" i="30"/>
  <c r="J19" i="30"/>
  <c r="G29" i="30"/>
  <c r="AB29" i="30"/>
  <c r="B31" i="42" s="1"/>
  <c r="CA30" i="41" s="1"/>
  <c r="AB43" i="30"/>
  <c r="B45" i="42" s="1"/>
  <c r="CJ10" i="41" s="1"/>
  <c r="V43" i="30"/>
  <c r="G51" i="30"/>
  <c r="AB51" i="30"/>
  <c r="B53" i="42" s="1"/>
  <c r="CJ18" i="41" s="1"/>
  <c r="Y21" i="30"/>
  <c r="AB21" i="30"/>
  <c r="B23" i="42" s="1"/>
  <c r="CA22" i="41" s="1"/>
  <c r="AE36" i="30"/>
  <c r="C38" i="42" s="1"/>
  <c r="CB37" i="41" s="1"/>
  <c r="M36" i="30"/>
  <c r="V32" i="30"/>
  <c r="M32" i="30"/>
  <c r="AE32" i="30"/>
  <c r="C34" i="42" s="1"/>
  <c r="CB33" i="41" s="1"/>
  <c r="J30" i="30"/>
  <c r="V30" i="30"/>
  <c r="V42" i="30"/>
  <c r="M42" i="30"/>
  <c r="J36" i="31"/>
  <c r="V36" i="31"/>
  <c r="AB33" i="31"/>
  <c r="D35" i="42" s="1"/>
  <c r="CC34" i="41" s="1"/>
  <c r="Y33" i="31"/>
  <c r="J33" i="31"/>
  <c r="S45" i="31"/>
  <c r="J45" i="31"/>
  <c r="M40" i="30"/>
  <c r="G40" i="30"/>
  <c r="J55" i="30"/>
  <c r="P55" i="30"/>
  <c r="AE23" i="30"/>
  <c r="C25" i="42" s="1"/>
  <c r="CB24" i="41" s="1"/>
  <c r="AB23" i="30"/>
  <c r="B25" i="42" s="1"/>
  <c r="CA24" i="41" s="1"/>
  <c r="V23" i="30"/>
  <c r="Y66" i="30"/>
  <c r="J66" i="30"/>
  <c r="P25" i="30"/>
  <c r="V25" i="30"/>
  <c r="J44" i="30"/>
  <c r="P44" i="30"/>
  <c r="V68" i="30"/>
  <c r="G68" i="30"/>
  <c r="AB15" i="31"/>
  <c r="D17" i="42" s="1"/>
  <c r="CC16" i="41" s="1"/>
  <c r="S15" i="31"/>
  <c r="V53" i="31"/>
  <c r="J53" i="31"/>
  <c r="AE53" i="31"/>
  <c r="E55" i="42" s="1"/>
  <c r="CM20" i="41" s="1"/>
  <c r="AE16" i="31"/>
  <c r="E18" i="42" s="1"/>
  <c r="CD17" i="41" s="1"/>
  <c r="M16" i="31"/>
  <c r="G17" i="31"/>
  <c r="J49" i="31"/>
  <c r="S49" i="31"/>
  <c r="AE49" i="31"/>
  <c r="E51" i="42" s="1"/>
  <c r="CM16" i="41" s="1"/>
  <c r="M34" i="31"/>
  <c r="P34" i="31"/>
  <c r="P14" i="31"/>
  <c r="V14" i="31"/>
  <c r="S52" i="31"/>
  <c r="AE52" i="31"/>
  <c r="E54" i="42" s="1"/>
  <c r="CM19" i="41" s="1"/>
  <c r="AB64" i="31"/>
  <c r="D66" i="42" s="1"/>
  <c r="CL31" i="41" s="1"/>
  <c r="V64" i="31"/>
  <c r="S41" i="31"/>
  <c r="M41" i="31"/>
  <c r="AE41" i="31"/>
  <c r="E43" i="42" s="1"/>
  <c r="CM8" i="41" s="1"/>
  <c r="Y31" i="31"/>
  <c r="AB31" i="31"/>
  <c r="D33" i="42" s="1"/>
  <c r="CC32" i="41" s="1"/>
  <c r="Y42" i="31"/>
  <c r="J42" i="31"/>
  <c r="J24" i="31"/>
  <c r="V24" i="31"/>
  <c r="M68" i="31"/>
  <c r="V68" i="31"/>
  <c r="Y40" i="31"/>
  <c r="AE40" i="31"/>
  <c r="E42" i="42" s="1"/>
  <c r="CM7" i="41" s="1"/>
  <c r="AE26" i="31"/>
  <c r="E28" i="42" s="1"/>
  <c r="CD27" i="41" s="1"/>
  <c r="P26" i="31"/>
  <c r="AE18" i="31"/>
  <c r="E20" i="42" s="1"/>
  <c r="CD19" i="41" s="1"/>
  <c r="S18" i="31"/>
  <c r="P67" i="31"/>
  <c r="G67" i="31"/>
  <c r="G39" i="31"/>
  <c r="J39" i="31"/>
  <c r="J17" i="31"/>
  <c r="P17" i="31"/>
  <c r="Y43" i="31"/>
  <c r="P43" i="31"/>
  <c r="M43" i="31"/>
  <c r="M58" i="31"/>
  <c r="J58" i="31"/>
  <c r="AE25" i="31"/>
  <c r="E27" i="42" s="1"/>
  <c r="CD26" i="41" s="1"/>
  <c r="J25" i="31"/>
  <c r="P54" i="31"/>
  <c r="S54" i="31"/>
  <c r="Y28" i="31"/>
  <c r="S28" i="31"/>
  <c r="AB50" i="31"/>
  <c r="D52" i="42" s="1"/>
  <c r="CL17" i="41" s="1"/>
  <c r="G50" i="31"/>
  <c r="V50" i="31"/>
  <c r="S44" i="31"/>
  <c r="Y44" i="31"/>
  <c r="J61" i="31"/>
  <c r="Y61" i="31"/>
  <c r="AE47" i="31"/>
  <c r="E49" i="42" s="1"/>
  <c r="CM14" i="41" s="1"/>
  <c r="V47" i="31"/>
  <c r="Y47" i="31"/>
  <c r="S30" i="31"/>
  <c r="M30" i="31"/>
  <c r="AB46" i="30"/>
  <c r="B48" i="42" s="1"/>
  <c r="CJ13" i="41" s="1"/>
  <c r="AE46" i="30"/>
  <c r="C48" i="42" s="1"/>
  <c r="CK13" i="41" s="1"/>
  <c r="P57" i="30"/>
  <c r="AE57" i="30"/>
  <c r="C59" i="42" s="1"/>
  <c r="CK24" i="41" s="1"/>
  <c r="J62" i="30"/>
  <c r="S62" i="30"/>
  <c r="M37" i="30"/>
  <c r="S37" i="30"/>
  <c r="S53" i="30"/>
  <c r="Y53" i="30"/>
  <c r="AB19" i="30"/>
  <c r="B21" i="42" s="1"/>
  <c r="CA20" i="41" s="1"/>
  <c r="G19" i="30"/>
  <c r="M29" i="30"/>
  <c r="S29" i="30"/>
  <c r="S43" i="30"/>
  <c r="J43" i="30"/>
  <c r="M51" i="30"/>
  <c r="Y51" i="30"/>
  <c r="P51" i="30"/>
  <c r="S21" i="30"/>
  <c r="M21" i="30"/>
  <c r="J36" i="30"/>
  <c r="AB36" i="30"/>
  <c r="B38" i="42" s="1"/>
  <c r="CA37" i="41" s="1"/>
  <c r="Y32" i="30"/>
  <c r="AB32" i="30"/>
  <c r="B34" i="42" s="1"/>
  <c r="CA33" i="41" s="1"/>
  <c r="P30" i="30"/>
  <c r="AE30" i="30"/>
  <c r="C32" i="42" s="1"/>
  <c r="CB31" i="41" s="1"/>
  <c r="G30" i="30"/>
  <c r="J42" i="30"/>
  <c r="S42" i="30"/>
  <c r="AB36" i="31"/>
  <c r="D38" i="42" s="1"/>
  <c r="CC37" i="41" s="1"/>
  <c r="M36" i="31"/>
  <c r="V33" i="31"/>
  <c r="P33" i="31"/>
  <c r="G45" i="31"/>
  <c r="P45" i="31"/>
  <c r="Y45" i="31"/>
  <c r="P40" i="30"/>
  <c r="S40" i="30"/>
  <c r="AB55" i="30"/>
  <c r="B57" i="42" s="1"/>
  <c r="CJ22" i="41" s="1"/>
  <c r="Y55" i="30"/>
  <c r="G23" i="30"/>
  <c r="P23" i="30"/>
  <c r="AB66" i="30"/>
  <c r="B68" i="42" s="1"/>
  <c r="CJ33" i="41" s="1"/>
  <c r="P66" i="30"/>
  <c r="G25" i="30"/>
  <c r="Y25" i="30"/>
  <c r="S25" i="30"/>
  <c r="G44" i="30"/>
  <c r="AE44" i="30"/>
  <c r="C46" i="42" s="1"/>
  <c r="CK11" i="41" s="1"/>
  <c r="AB68" i="30"/>
  <c r="B70" i="42" s="1"/>
  <c r="CJ35" i="41" s="1"/>
  <c r="M68" i="30"/>
  <c r="AB67" i="31"/>
  <c r="D69" i="42" s="1"/>
  <c r="CL34" i="41" s="1"/>
  <c r="V67" i="31"/>
  <c r="S39" i="31"/>
  <c r="AB39" i="31"/>
  <c r="D41" i="42" s="1"/>
  <c r="CL6" i="41" s="1"/>
  <c r="V17" i="31"/>
  <c r="M17" i="31"/>
  <c r="S43" i="31"/>
  <c r="J43" i="31"/>
  <c r="P58" i="31"/>
  <c r="G58" i="31"/>
  <c r="AE58" i="31"/>
  <c r="E60" i="42" s="1"/>
  <c r="CM25" i="41" s="1"/>
  <c r="M25" i="31"/>
  <c r="Y25" i="31"/>
  <c r="AB54" i="31"/>
  <c r="D56" i="42" s="1"/>
  <c r="CL21" i="41" s="1"/>
  <c r="G54" i="31"/>
  <c r="P28" i="31"/>
  <c r="AE28" i="31"/>
  <c r="E30" i="42" s="1"/>
  <c r="CD29" i="41" s="1"/>
  <c r="S50" i="31"/>
  <c r="AE50" i="31"/>
  <c r="E52" i="42" s="1"/>
  <c r="CM17" i="41" s="1"/>
  <c r="G44" i="31"/>
  <c r="M44" i="31"/>
  <c r="AB44" i="31"/>
  <c r="D46" i="42" s="1"/>
  <c r="CL11" i="41" s="1"/>
  <c r="V61" i="31"/>
  <c r="M61" i="31"/>
  <c r="S47" i="31"/>
  <c r="M47" i="31"/>
  <c r="AE30" i="31"/>
  <c r="E32" i="42" s="1"/>
  <c r="CD31" i="41" s="1"/>
  <c r="AB30" i="31"/>
  <c r="D32" i="42" s="1"/>
  <c r="CC31" i="41" s="1"/>
  <c r="Y30" i="31"/>
  <c r="J31" i="30"/>
  <c r="G46" i="30"/>
  <c r="Y46" i="30"/>
  <c r="M46" i="30"/>
  <c r="G57" i="30"/>
  <c r="S57" i="30"/>
  <c r="M62" i="30"/>
  <c r="AE62" i="30"/>
  <c r="C64" i="42" s="1"/>
  <c r="CK29" i="41" s="1"/>
  <c r="V37" i="30"/>
  <c r="Y37" i="30"/>
  <c r="J37" i="30"/>
  <c r="M53" i="30"/>
  <c r="P53" i="30"/>
  <c r="V19" i="30"/>
  <c r="M19" i="30"/>
  <c r="Y29" i="30"/>
  <c r="AE29" i="30"/>
  <c r="C31" i="42" s="1"/>
  <c r="CB30" i="41" s="1"/>
  <c r="G43" i="30"/>
  <c r="P43" i="30"/>
  <c r="AE51" i="30"/>
  <c r="C53" i="42" s="1"/>
  <c r="CK18" i="41" s="1"/>
  <c r="J51" i="30"/>
  <c r="V21" i="30"/>
  <c r="G21" i="30"/>
  <c r="P21" i="30"/>
  <c r="S36" i="30"/>
  <c r="Y36" i="30"/>
  <c r="J32" i="30"/>
  <c r="P32" i="30"/>
  <c r="Y30" i="30"/>
  <c r="M30" i="30"/>
  <c r="AB42" i="30"/>
  <c r="B44" i="42" s="1"/>
  <c r="CJ9" i="41" s="1"/>
  <c r="G42" i="30"/>
  <c r="P42" i="30"/>
  <c r="AE36" i="31"/>
  <c r="E38" i="42" s="1"/>
  <c r="CD37" i="41" s="1"/>
  <c r="P36" i="31"/>
  <c r="M33" i="31"/>
  <c r="AE33" i="31"/>
  <c r="E35" i="42" s="1"/>
  <c r="CD34" i="41" s="1"/>
  <c r="AE45" i="31"/>
  <c r="E47" i="42" s="1"/>
  <c r="CM12" i="41" s="1"/>
  <c r="M45" i="31"/>
  <c r="AE40" i="30"/>
  <c r="C42" i="42" s="1"/>
  <c r="CK7" i="41" s="1"/>
  <c r="V40" i="30"/>
  <c r="Y40" i="30"/>
  <c r="G55" i="30"/>
  <c r="AE55" i="30"/>
  <c r="C57" i="42" s="1"/>
  <c r="CK22" i="41" s="1"/>
  <c r="J23" i="30"/>
  <c r="Y23" i="30"/>
  <c r="G66" i="30"/>
  <c r="V66" i="30"/>
  <c r="M25" i="30"/>
  <c r="AB25" i="30"/>
  <c r="B27" i="42" s="1"/>
  <c r="CA26" i="41" s="1"/>
  <c r="V44" i="30"/>
  <c r="Y44" i="30"/>
  <c r="M44" i="30"/>
  <c r="AE68" i="30"/>
  <c r="C70" i="42" s="1"/>
  <c r="CK35" i="41" s="1"/>
  <c r="P68" i="30"/>
  <c r="AE15" i="31"/>
  <c r="E17" i="42" s="1"/>
  <c r="CD16" i="41" s="1"/>
  <c r="V15" i="31"/>
  <c r="M35" i="31"/>
  <c r="S53" i="31"/>
  <c r="Y16" i="31"/>
  <c r="S16" i="31"/>
  <c r="G23" i="31"/>
  <c r="AB49" i="31"/>
  <c r="D51" i="42" s="1"/>
  <c r="CL16" i="41" s="1"/>
  <c r="Y34" i="31"/>
  <c r="M14" i="31"/>
  <c r="G14" i="31"/>
  <c r="G52" i="31"/>
  <c r="AE64" i="31"/>
  <c r="E66" i="42" s="1"/>
  <c r="CM31" i="41" s="1"/>
  <c r="G64" i="31"/>
  <c r="J41" i="31"/>
  <c r="AE31" i="31"/>
  <c r="E33" i="42" s="1"/>
  <c r="CD32" i="41" s="1"/>
  <c r="J31" i="31"/>
  <c r="AE42" i="31"/>
  <c r="E44" i="42" s="1"/>
  <c r="CM9" i="41" s="1"/>
  <c r="P24" i="31"/>
  <c r="G24" i="31"/>
  <c r="S68" i="31"/>
  <c r="G40" i="31"/>
  <c r="J26" i="31"/>
  <c r="M26" i="31"/>
  <c r="Y18" i="31"/>
  <c r="AE67" i="31"/>
  <c r="E69" i="42" s="1"/>
  <c r="CM34" i="41" s="1"/>
  <c r="V39" i="31"/>
  <c r="AE39" i="31"/>
  <c r="E41" i="42" s="1"/>
  <c r="CM6" i="41" s="1"/>
  <c r="AE17" i="31"/>
  <c r="E19" i="42" s="1"/>
  <c r="CD18" i="41" s="1"/>
  <c r="V43" i="31"/>
  <c r="Y58" i="31"/>
  <c r="AB25" i="31"/>
  <c r="D27" i="42" s="1"/>
  <c r="CC26" i="41" s="1"/>
  <c r="G25" i="31"/>
  <c r="J54" i="31"/>
  <c r="V28" i="31"/>
  <c r="J28" i="31"/>
  <c r="M50" i="31"/>
  <c r="J44" i="31"/>
  <c r="G61" i="31"/>
  <c r="S61" i="31"/>
  <c r="G47" i="31"/>
  <c r="G30" i="31"/>
  <c r="S46" i="30"/>
  <c r="M57" i="30"/>
  <c r="Y57" i="30"/>
  <c r="P62" i="30"/>
  <c r="AE37" i="30"/>
  <c r="C39" i="42" s="1"/>
  <c r="CB38" i="41" s="1"/>
  <c r="J53" i="30"/>
  <c r="G53" i="30"/>
  <c r="P19" i="30"/>
  <c r="J29" i="30"/>
  <c r="P29" i="30"/>
  <c r="Y43" i="30"/>
  <c r="M43" i="30"/>
  <c r="S51" i="30"/>
  <c r="J21" i="30"/>
  <c r="G36" i="30"/>
  <c r="V36" i="30"/>
  <c r="G32" i="30"/>
  <c r="AB30" i="30"/>
  <c r="B32" i="42" s="1"/>
  <c r="CA31" i="41" s="1"/>
  <c r="Y42" i="30"/>
  <c r="G36" i="31"/>
  <c r="S36" i="31"/>
  <c r="G33" i="31"/>
  <c r="V45" i="31"/>
  <c r="J40" i="30"/>
  <c r="S55" i="30"/>
  <c r="M55" i="30"/>
  <c r="S23" i="30"/>
  <c r="S66" i="30"/>
  <c r="AE66" i="30"/>
  <c r="C68" i="42" s="1"/>
  <c r="CK33" i="41" s="1"/>
  <c r="AE25" i="30"/>
  <c r="C27" i="42" s="1"/>
  <c r="CB26" i="41" s="1"/>
  <c r="S44" i="30"/>
  <c r="J68" i="30"/>
  <c r="Y68" i="30"/>
  <c r="AA258" i="26"/>
  <c r="AY258" i="26"/>
  <c r="K258" i="26"/>
  <c r="U258" i="26"/>
  <c r="T258" i="26"/>
  <c r="AD258" i="26"/>
  <c r="R258" i="26"/>
  <c r="Q258" i="26"/>
  <c r="AP258" i="26"/>
  <c r="AO258" i="26"/>
  <c r="N258" i="26"/>
  <c r="AG258" i="26"/>
  <c r="AH258" i="26"/>
  <c r="I258" i="26"/>
  <c r="J258" i="26"/>
  <c r="AK258" i="26"/>
  <c r="AC258" i="26"/>
  <c r="G258" i="26"/>
  <c r="X258" i="26"/>
  <c r="AB258" i="26"/>
  <c r="AQ258" i="26"/>
  <c r="AL258" i="26"/>
  <c r="S258" i="26"/>
  <c r="W258" i="26"/>
  <c r="BB258" i="26"/>
  <c r="AR258" i="26"/>
  <c r="AZ258" i="26"/>
  <c r="BC258" i="26"/>
  <c r="V258" i="26"/>
  <c r="AS258" i="26"/>
  <c r="Y258" i="26"/>
  <c r="L258" i="26"/>
  <c r="Z258" i="26"/>
  <c r="AN258" i="26"/>
  <c r="H258" i="26"/>
  <c r="AX258" i="26"/>
  <c r="AV258" i="26"/>
  <c r="AI258" i="26"/>
  <c r="AJ258" i="26"/>
  <c r="AM258" i="26"/>
  <c r="AW258" i="26"/>
  <c r="O258" i="26"/>
  <c r="AE258" i="26"/>
  <c r="M258" i="26"/>
  <c r="P258" i="26"/>
  <c r="AF258" i="26"/>
  <c r="AU258" i="26"/>
  <c r="BA258" i="26"/>
  <c r="AT258" i="26"/>
  <c r="BI1159" i="23"/>
  <c r="AB12" i="31"/>
  <c r="D14" i="42" s="1"/>
  <c r="CC13" i="41" s="1"/>
  <c r="AE12" i="31"/>
  <c r="E14" i="42" s="1"/>
  <c r="CD13" i="41" s="1"/>
  <c r="I13" i="31"/>
  <c r="J13" i="31" s="1"/>
  <c r="AB13" i="31"/>
  <c r="D15" i="42" s="1"/>
  <c r="CC14" i="41" s="1"/>
  <c r="S13" i="31"/>
  <c r="Y13" i="31"/>
  <c r="P13" i="31"/>
  <c r="AE13" i="31"/>
  <c r="E15" i="42" s="1"/>
  <c r="CD14" i="41" s="1"/>
  <c r="P12" i="31"/>
  <c r="S12" i="31"/>
  <c r="G13" i="31"/>
  <c r="V12" i="31"/>
  <c r="V13" i="31"/>
  <c r="M12" i="31"/>
  <c r="M13" i="31"/>
  <c r="G5" i="31"/>
  <c r="AE5" i="31"/>
  <c r="E7" i="42" s="1"/>
  <c r="CD6" i="41" s="1"/>
  <c r="S5" i="31"/>
  <c r="V11" i="31"/>
  <c r="G11" i="31"/>
  <c r="S11" i="31"/>
  <c r="M11" i="31"/>
  <c r="AE11" i="31"/>
  <c r="E13" i="42" s="1"/>
  <c r="CD12" i="41" s="1"/>
  <c r="J11" i="31"/>
  <c r="Y11" i="31"/>
  <c r="P11" i="31"/>
  <c r="AB11" i="31"/>
  <c r="D13" i="42" s="1"/>
  <c r="CC12" i="41" s="1"/>
  <c r="AB5" i="31"/>
  <c r="D7" i="42" s="1"/>
  <c r="CC6" i="41" s="1"/>
  <c r="J5" i="31"/>
  <c r="P5" i="31"/>
  <c r="M5" i="31"/>
  <c r="V5" i="31"/>
  <c r="Y5" i="31"/>
  <c r="M9" i="31"/>
  <c r="Y9" i="31"/>
  <c r="S9" i="31"/>
  <c r="V9" i="31"/>
  <c r="G9" i="31"/>
  <c r="AB9" i="31"/>
  <c r="D11" i="42" s="1"/>
  <c r="CC10" i="41" s="1"/>
  <c r="AE9" i="31"/>
  <c r="E11" i="42" s="1"/>
  <c r="CD10" i="41" s="1"/>
  <c r="J9" i="31"/>
  <c r="J12" i="31"/>
  <c r="F12" i="31"/>
  <c r="G12" i="31" s="1"/>
  <c r="AU24" i="33"/>
  <c r="AU24" i="37"/>
  <c r="AU10" i="37"/>
  <c r="O24" i="33"/>
  <c r="O24" i="37"/>
  <c r="O10" i="37"/>
  <c r="C24" i="33"/>
  <c r="G24" i="37"/>
  <c r="AA24" i="33"/>
  <c r="AA24" i="37"/>
  <c r="AA10" i="37"/>
  <c r="AM24" i="33"/>
  <c r="AM24" i="37"/>
  <c r="AI10" i="37"/>
  <c r="S24" i="33"/>
  <c r="W24" i="37"/>
  <c r="S10" i="37"/>
  <c r="D7" i="37"/>
  <c r="G64" i="29"/>
  <c r="G57" i="29"/>
  <c r="F67" i="29"/>
  <c r="F65" i="29"/>
  <c r="D9" i="37"/>
  <c r="F56" i="29"/>
  <c r="H7" i="37"/>
  <c r="F62" i="29"/>
  <c r="F63" i="29"/>
  <c r="F61" i="29"/>
  <c r="F58" i="29"/>
  <c r="F64" i="29"/>
  <c r="G10" i="33"/>
  <c r="D10" i="37"/>
  <c r="C10" i="37"/>
  <c r="F60" i="29"/>
  <c r="H9" i="33"/>
  <c r="H10" i="37"/>
  <c r="E51" i="29"/>
  <c r="E48" i="29"/>
  <c r="E50" i="29"/>
  <c r="H7" i="33"/>
  <c r="E42" i="29"/>
  <c r="E49" i="29"/>
  <c r="AM17" i="33"/>
  <c r="W17" i="33"/>
  <c r="D9" i="33"/>
  <c r="G58" i="29"/>
  <c r="D8" i="37"/>
  <c r="H8" i="37"/>
  <c r="G60" i="29"/>
  <c r="G63" i="29"/>
  <c r="F57" i="29"/>
  <c r="E46" i="29"/>
  <c r="AQ17" i="37"/>
  <c r="K17" i="33"/>
  <c r="C17" i="33"/>
  <c r="AE17" i="37"/>
  <c r="AE10" i="37"/>
  <c r="AI10" i="33"/>
  <c r="S10" i="33"/>
  <c r="D8" i="33"/>
  <c r="C10" i="33"/>
  <c r="G29" i="29"/>
  <c r="I26" i="29"/>
  <c r="E27" i="29"/>
  <c r="I30" i="29"/>
  <c r="G67" i="29"/>
  <c r="I31" i="29"/>
  <c r="D7" i="33"/>
  <c r="E43" i="29"/>
  <c r="AQ24" i="33"/>
  <c r="AQ24" i="37"/>
  <c r="AQ10" i="37"/>
  <c r="K24" i="33"/>
  <c r="K24" i="37"/>
  <c r="K10" i="37"/>
  <c r="G24" i="33"/>
  <c r="C24" i="37"/>
  <c r="AE24" i="33"/>
  <c r="AE24" i="37"/>
  <c r="AA10" i="33"/>
  <c r="AI24" i="33"/>
  <c r="AI24" i="37"/>
  <c r="AM10" i="37"/>
  <c r="W24" i="33"/>
  <c r="S24" i="37"/>
  <c r="W10" i="37"/>
  <c r="F66" i="29"/>
  <c r="E24" i="29"/>
  <c r="E31" i="29"/>
  <c r="G28" i="29"/>
  <c r="I34" i="29"/>
  <c r="H26" i="29"/>
  <c r="E41" i="29"/>
  <c r="AE10" i="33"/>
  <c r="W17" i="37"/>
  <c r="G65" i="29"/>
  <c r="H47" i="29"/>
  <c r="G61" i="29"/>
  <c r="G26" i="29"/>
  <c r="G24" i="29"/>
  <c r="H10" i="33"/>
  <c r="H9" i="37"/>
  <c r="G59" i="29"/>
  <c r="G66" i="29"/>
  <c r="E64" i="29"/>
  <c r="AQ17" i="33"/>
  <c r="K10" i="33"/>
  <c r="C17" i="37"/>
  <c r="AI17" i="33"/>
  <c r="S17" i="37"/>
  <c r="G25" i="29"/>
  <c r="G33" i="29"/>
  <c r="F25" i="29"/>
  <c r="G31" i="29"/>
  <c r="H28" i="29"/>
  <c r="E44" i="29"/>
  <c r="E58" i="29"/>
  <c r="E40" i="29"/>
  <c r="AU17" i="33"/>
  <c r="AU17" i="37"/>
  <c r="AU10" i="33"/>
  <c r="O17" i="33"/>
  <c r="O17" i="37"/>
  <c r="O10" i="33"/>
  <c r="G17" i="33"/>
  <c r="G17" i="37"/>
  <c r="AA17" i="33"/>
  <c r="AA17" i="37"/>
  <c r="AI17" i="37"/>
  <c r="AM10" i="33"/>
  <c r="W10" i="33"/>
  <c r="I24" i="29"/>
  <c r="G10" i="37"/>
  <c r="G56" i="29"/>
  <c r="I27" i="29"/>
  <c r="F59" i="29"/>
  <c r="H27" i="29"/>
  <c r="H48" i="29"/>
  <c r="H34" i="29"/>
  <c r="E62" i="29"/>
  <c r="E63" i="29"/>
  <c r="G41" i="29"/>
  <c r="E67" i="29"/>
  <c r="G62" i="29"/>
  <c r="E45" i="29"/>
  <c r="AQ10" i="33"/>
  <c r="K17" i="37"/>
  <c r="AE17" i="33"/>
  <c r="AM17" i="37"/>
  <c r="S17" i="33"/>
  <c r="G51" i="29"/>
  <c r="F32" i="29"/>
  <c r="I51" i="29"/>
  <c r="G27" i="29"/>
  <c r="E32" i="29"/>
  <c r="F50" i="29"/>
  <c r="H8" i="33"/>
  <c r="F24" i="29"/>
  <c r="J25" i="29"/>
  <c r="D10" i="33"/>
  <c r="E47" i="29"/>
  <c r="H31" i="29"/>
  <c r="E56" i="29"/>
  <c r="I25" i="29"/>
  <c r="I32" i="29"/>
  <c r="I29" i="29"/>
  <c r="I33" i="29"/>
  <c r="I35" i="29"/>
  <c r="I28" i="29"/>
  <c r="G34" i="29"/>
  <c r="G32" i="29"/>
  <c r="G30" i="29"/>
  <c r="G35" i="29"/>
  <c r="E26" i="29"/>
  <c r="E25" i="29"/>
  <c r="E35" i="29"/>
  <c r="E30" i="29"/>
  <c r="E28" i="29"/>
  <c r="E29" i="29"/>
  <c r="E34" i="29"/>
  <c r="E33" i="29"/>
  <c r="H30" i="29"/>
  <c r="H35" i="29"/>
  <c r="H32" i="29"/>
  <c r="H25" i="29"/>
  <c r="H33" i="29"/>
  <c r="H24" i="29"/>
  <c r="H29" i="29"/>
  <c r="H42" i="29"/>
  <c r="H51" i="29"/>
  <c r="H44" i="29"/>
  <c r="H46" i="29"/>
  <c r="H40" i="29"/>
  <c r="H45" i="29"/>
  <c r="H43" i="29"/>
  <c r="H41" i="29"/>
  <c r="H50" i="29"/>
  <c r="H49" i="29"/>
  <c r="E66" i="29"/>
  <c r="E60" i="29"/>
  <c r="E57" i="29"/>
  <c r="E65" i="29"/>
  <c r="E59" i="29"/>
  <c r="E61" i="29"/>
  <c r="F34" i="29"/>
  <c r="F28" i="29"/>
  <c r="F26" i="29"/>
  <c r="F35" i="29"/>
  <c r="F30" i="29"/>
  <c r="F33" i="29"/>
  <c r="F29" i="29"/>
  <c r="F27" i="29"/>
  <c r="F31" i="29"/>
  <c r="J41" i="29"/>
  <c r="J45" i="29"/>
  <c r="J46" i="29"/>
  <c r="J49" i="29"/>
  <c r="J42" i="29"/>
  <c r="J40" i="29"/>
  <c r="J44" i="29"/>
  <c r="J50" i="29"/>
  <c r="J43" i="29"/>
  <c r="J51" i="29"/>
  <c r="J47" i="29"/>
  <c r="J48" i="29"/>
  <c r="F43" i="29"/>
  <c r="F48" i="29"/>
  <c r="F42" i="29"/>
  <c r="F45" i="29"/>
  <c r="F46" i="29"/>
  <c r="F47" i="29"/>
  <c r="F44" i="29"/>
  <c r="F41" i="29"/>
  <c r="F51" i="29"/>
  <c r="F40" i="29"/>
  <c r="F49" i="29"/>
  <c r="I43" i="29"/>
  <c r="I44" i="29"/>
  <c r="I49" i="29"/>
  <c r="I50" i="29"/>
  <c r="I41" i="29"/>
  <c r="I40" i="29"/>
  <c r="I47" i="29"/>
  <c r="I42" i="29"/>
  <c r="I46" i="29"/>
  <c r="I45" i="29"/>
  <c r="I48" i="29"/>
  <c r="G45" i="29"/>
  <c r="G50" i="29"/>
  <c r="G48" i="29"/>
  <c r="G49" i="29"/>
  <c r="G47" i="29"/>
  <c r="G40" i="29"/>
  <c r="G43" i="29"/>
  <c r="G44" i="29"/>
  <c r="G42" i="29"/>
  <c r="G46" i="29"/>
  <c r="J28" i="29"/>
  <c r="J34" i="29"/>
  <c r="J35" i="29"/>
  <c r="J24" i="29"/>
  <c r="J29" i="29"/>
  <c r="J27" i="29"/>
  <c r="J33" i="29"/>
  <c r="J31" i="29"/>
  <c r="J26" i="29"/>
  <c r="J32" i="29"/>
  <c r="J30" i="29"/>
  <c r="BT52" i="38" l="1"/>
  <c r="BO53" i="38"/>
  <c r="BO53" i="25"/>
  <c r="BU52" i="25"/>
  <c r="BK53" i="38"/>
  <c r="BL53" i="25"/>
  <c r="BJ53" i="38"/>
  <c r="BM53" i="38" s="1"/>
  <c r="BT53" i="38" s="1"/>
  <c r="BI54" i="38"/>
  <c r="BK54" i="38" s="1"/>
  <c r="BJ53" i="25"/>
  <c r="BU53" i="25" s="1"/>
  <c r="BA55" i="38"/>
  <c r="AW55" i="38"/>
  <c r="AS55" i="38"/>
  <c r="AO55" i="38"/>
  <c r="AK55" i="38"/>
  <c r="AG55" i="38"/>
  <c r="AC55" i="38"/>
  <c r="Y55" i="38"/>
  <c r="U55" i="38"/>
  <c r="Q55" i="38"/>
  <c r="BD55" i="38"/>
  <c r="AZ55" i="38"/>
  <c r="AV55" i="38"/>
  <c r="AR55" i="38"/>
  <c r="AN55" i="38"/>
  <c r="AJ55" i="38"/>
  <c r="AF55" i="38"/>
  <c r="AB55" i="38"/>
  <c r="X55" i="38"/>
  <c r="T55" i="38"/>
  <c r="AY55" i="38"/>
  <c r="AU55" i="38"/>
  <c r="AQ55" i="38"/>
  <c r="AM55" i="38"/>
  <c r="AI55" i="38"/>
  <c r="AE55" i="38"/>
  <c r="AA55" i="38"/>
  <c r="W55" i="38"/>
  <c r="S55" i="38"/>
  <c r="BB55" i="38"/>
  <c r="AX55" i="38"/>
  <c r="AT55" i="38"/>
  <c r="AP55" i="38"/>
  <c r="AL55" i="38"/>
  <c r="AH55" i="38"/>
  <c r="AD55" i="38"/>
  <c r="Z55" i="38"/>
  <c r="V55" i="38"/>
  <c r="R55" i="38"/>
  <c r="BN52" i="38"/>
  <c r="A57" i="38"/>
  <c r="B56" i="38"/>
  <c r="C56" i="38" s="1"/>
  <c r="BE54" i="38"/>
  <c r="BH54" i="38"/>
  <c r="BS54" i="38"/>
  <c r="BG54" i="38"/>
  <c r="BC54" i="38"/>
  <c r="BF54" i="38"/>
  <c r="BI54" i="25"/>
  <c r="BJ54" i="25" s="1"/>
  <c r="AY55" i="25"/>
  <c r="AU55" i="25"/>
  <c r="AQ55" i="25"/>
  <c r="AM55" i="25"/>
  <c r="AI55" i="25"/>
  <c r="AE55" i="25"/>
  <c r="AA55" i="25"/>
  <c r="W55" i="25"/>
  <c r="S55" i="25"/>
  <c r="BB55" i="25"/>
  <c r="AX55" i="25"/>
  <c r="AT55" i="25"/>
  <c r="AP55" i="25"/>
  <c r="AL55" i="25"/>
  <c r="AH55" i="25"/>
  <c r="AD55" i="25"/>
  <c r="Z55" i="25"/>
  <c r="V55" i="25"/>
  <c r="R55" i="25"/>
  <c r="BD55" i="25"/>
  <c r="AZ55" i="25"/>
  <c r="AV55" i="25"/>
  <c r="AR55" i="25"/>
  <c r="AN55" i="25"/>
  <c r="AJ55" i="25"/>
  <c r="AF55" i="25"/>
  <c r="AB55" i="25"/>
  <c r="X55" i="25"/>
  <c r="T55" i="25"/>
  <c r="AW55" i="25"/>
  <c r="AG55" i="25"/>
  <c r="Q55" i="25"/>
  <c r="AS55" i="25"/>
  <c r="AC55" i="25"/>
  <c r="BA55" i="25"/>
  <c r="AK55" i="25"/>
  <c r="U55" i="25"/>
  <c r="Y55" i="25"/>
  <c r="AO55" i="25"/>
  <c r="BF54" i="25"/>
  <c r="BS54" i="25"/>
  <c r="BG54" i="25"/>
  <c r="BC54" i="25"/>
  <c r="BH54" i="25"/>
  <c r="BE54" i="25"/>
  <c r="C56" i="25"/>
  <c r="BV56" i="25"/>
  <c r="BW56" i="25" s="1"/>
  <c r="A58" i="25"/>
  <c r="B57" i="25"/>
  <c r="Q32" i="29"/>
  <c r="Z15" i="41"/>
  <c r="Q31" i="29"/>
  <c r="Z14" i="41"/>
  <c r="Q30" i="29"/>
  <c r="Z13" i="41"/>
  <c r="Q35" i="29"/>
  <c r="Z18" i="41"/>
  <c r="Z17" i="41"/>
  <c r="Q34" i="29"/>
  <c r="Q27" i="29"/>
  <c r="Z10" i="41"/>
  <c r="Z12" i="41"/>
  <c r="Q29" i="29"/>
  <c r="Z16" i="41"/>
  <c r="Q33" i="29"/>
  <c r="Z11" i="41"/>
  <c r="Q28" i="29"/>
  <c r="Z9" i="41"/>
  <c r="Q26" i="29"/>
  <c r="Q24" i="29"/>
  <c r="Z7" i="41"/>
  <c r="Z8" i="41"/>
  <c r="Q25" i="29"/>
  <c r="Z26" i="41"/>
  <c r="Z23" i="41"/>
  <c r="Z32" i="41"/>
  <c r="Z30" i="41"/>
  <c r="Z25" i="41"/>
  <c r="Z33" i="41"/>
  <c r="Z28" i="41"/>
  <c r="Z27" i="41"/>
  <c r="Z24" i="41"/>
  <c r="Z34" i="41"/>
  <c r="Z31" i="41"/>
  <c r="Z29" i="41"/>
  <c r="P30" i="29"/>
  <c r="Y13" i="41"/>
  <c r="Y14" i="41"/>
  <c r="P31" i="29"/>
  <c r="Y10" i="41"/>
  <c r="P27" i="29"/>
  <c r="Y12" i="41"/>
  <c r="P29" i="29"/>
  <c r="P32" i="29"/>
  <c r="Y15" i="41"/>
  <c r="P34" i="29"/>
  <c r="Y17" i="41"/>
  <c r="P28" i="29"/>
  <c r="Y11" i="41"/>
  <c r="Y18" i="41"/>
  <c r="P35" i="29"/>
  <c r="Y16" i="41"/>
  <c r="P33" i="29"/>
  <c r="P26" i="29"/>
  <c r="Y9" i="41"/>
  <c r="P24" i="29"/>
  <c r="Y7" i="41"/>
  <c r="P25" i="29"/>
  <c r="Y8" i="41"/>
  <c r="Y27" i="41"/>
  <c r="Y29" i="41"/>
  <c r="Y26" i="41"/>
  <c r="Y24" i="41"/>
  <c r="Y31" i="41"/>
  <c r="Y32" i="41"/>
  <c r="Y28" i="41"/>
  <c r="Y34" i="41"/>
  <c r="Y23" i="41"/>
  <c r="Y30" i="41"/>
  <c r="Y33" i="41"/>
  <c r="Y25" i="41"/>
  <c r="X30" i="41"/>
  <c r="X32" i="41"/>
  <c r="X27" i="41"/>
  <c r="X29" i="41"/>
  <c r="X34" i="41"/>
  <c r="X24" i="41"/>
  <c r="X23" i="41"/>
  <c r="X33" i="41"/>
  <c r="X28" i="41"/>
  <c r="X26" i="41"/>
  <c r="X25" i="41"/>
  <c r="X31" i="41"/>
  <c r="X14" i="41"/>
  <c r="O31" i="29"/>
  <c r="X15" i="41"/>
  <c r="O32" i="29"/>
  <c r="O27" i="29"/>
  <c r="X10" i="41"/>
  <c r="O28" i="29"/>
  <c r="X11" i="41"/>
  <c r="X17" i="41"/>
  <c r="O34" i="29"/>
  <c r="X18" i="41"/>
  <c r="O35" i="29"/>
  <c r="X12" i="41"/>
  <c r="O29" i="29"/>
  <c r="O33" i="29"/>
  <c r="X16" i="41"/>
  <c r="O30" i="29"/>
  <c r="X13" i="41"/>
  <c r="O24" i="29"/>
  <c r="X7" i="41"/>
  <c r="O26" i="29"/>
  <c r="X9" i="41"/>
  <c r="O25" i="29"/>
  <c r="X8" i="41"/>
  <c r="M61" i="42"/>
  <c r="S61" i="42" s="1"/>
  <c r="M50" i="42"/>
  <c r="DF14" i="41" s="1"/>
  <c r="N30" i="42"/>
  <c r="T30" i="42" s="1"/>
  <c r="CE11" i="41"/>
  <c r="N9" i="42"/>
  <c r="T9" i="42" s="1"/>
  <c r="M27" i="42"/>
  <c r="CW25" i="41" s="1"/>
  <c r="M35" i="42"/>
  <c r="S35" i="42" s="1"/>
  <c r="M52" i="42"/>
  <c r="S52" i="42" s="1"/>
  <c r="N43" i="42"/>
  <c r="T43" i="42" s="1"/>
  <c r="M21" i="42"/>
  <c r="S21" i="42" s="1"/>
  <c r="N10" i="42"/>
  <c r="CX8" i="41" s="1"/>
  <c r="N70" i="42"/>
  <c r="DG34" i="41" s="1"/>
  <c r="M43" i="42"/>
  <c r="S43" i="42" s="1"/>
  <c r="N7" i="42"/>
  <c r="CX5" i="41" s="1"/>
  <c r="M38" i="42"/>
  <c r="S38" i="42" s="1"/>
  <c r="N37" i="42"/>
  <c r="T37" i="42" s="1"/>
  <c r="N68" i="42"/>
  <c r="T68" i="42" s="1"/>
  <c r="M70" i="42"/>
  <c r="S70" i="42" s="1"/>
  <c r="N17" i="42"/>
  <c r="T17" i="42" s="1"/>
  <c r="N56" i="42"/>
  <c r="DG20" i="41" s="1"/>
  <c r="N23" i="42"/>
  <c r="CX21" i="41" s="1"/>
  <c r="S50" i="42"/>
  <c r="CE32" i="41"/>
  <c r="M33" i="42"/>
  <c r="M49" i="42"/>
  <c r="M39" i="42"/>
  <c r="CN9" i="41"/>
  <c r="M44" i="42"/>
  <c r="CF35" i="41"/>
  <c r="N36" i="42"/>
  <c r="N28" i="42"/>
  <c r="CE17" i="41"/>
  <c r="M18" i="42"/>
  <c r="N51" i="42"/>
  <c r="M11" i="42"/>
  <c r="N24" i="42"/>
  <c r="CO30" i="41"/>
  <c r="N65" i="42"/>
  <c r="CF25" i="41"/>
  <c r="N26" i="42"/>
  <c r="CF24" i="41"/>
  <c r="N25" i="42"/>
  <c r="N41" i="42"/>
  <c r="N57" i="42"/>
  <c r="CO27" i="41"/>
  <c r="N62" i="42"/>
  <c r="M54" i="42"/>
  <c r="N12" i="42"/>
  <c r="CE39" i="41"/>
  <c r="M40" i="42"/>
  <c r="CE13" i="41"/>
  <c r="M14" i="42"/>
  <c r="M41" i="42"/>
  <c r="CE21" i="41"/>
  <c r="M22" i="42"/>
  <c r="N47" i="42"/>
  <c r="M8" i="42"/>
  <c r="M67" i="42"/>
  <c r="N11" i="42"/>
  <c r="N42" i="42"/>
  <c r="M56" i="42"/>
  <c r="N14" i="42"/>
  <c r="M51" i="42"/>
  <c r="M46" i="42"/>
  <c r="M17" i="42"/>
  <c r="CE25" i="41"/>
  <c r="M26" i="42"/>
  <c r="CN27" i="41"/>
  <c r="M62" i="42"/>
  <c r="CO18" i="41"/>
  <c r="N53" i="42"/>
  <c r="CF17" i="41"/>
  <c r="N18" i="42"/>
  <c r="M47" i="42"/>
  <c r="M66" i="42"/>
  <c r="N15" i="42"/>
  <c r="CN13" i="41"/>
  <c r="M48" i="42"/>
  <c r="N33" i="42"/>
  <c r="M60" i="42"/>
  <c r="N54" i="42"/>
  <c r="M20" i="42"/>
  <c r="M7" i="42"/>
  <c r="CO23" i="41"/>
  <c r="N58" i="42"/>
  <c r="CN23" i="41"/>
  <c r="M58" i="42"/>
  <c r="M65" i="42"/>
  <c r="N35" i="42"/>
  <c r="M68" i="42"/>
  <c r="M37" i="42"/>
  <c r="M45" i="42"/>
  <c r="M12" i="42"/>
  <c r="N39" i="42"/>
  <c r="CE35" i="41"/>
  <c r="M36" i="42"/>
  <c r="CE15" i="41"/>
  <c r="M16" i="42"/>
  <c r="CE24" i="41"/>
  <c r="M25" i="42"/>
  <c r="CF30" i="41"/>
  <c r="N31" i="42"/>
  <c r="M55" i="42"/>
  <c r="M59" i="42"/>
  <c r="M28" i="42"/>
  <c r="M63" i="42"/>
  <c r="N55" i="42"/>
  <c r="M23" i="42"/>
  <c r="CE30" i="41"/>
  <c r="M31" i="42"/>
  <c r="CO25" i="41"/>
  <c r="N60" i="42"/>
  <c r="M32" i="42"/>
  <c r="N21" i="42"/>
  <c r="CO9" i="41"/>
  <c r="N44" i="42"/>
  <c r="M64" i="42"/>
  <c r="N38" i="42"/>
  <c r="N63" i="42"/>
  <c r="M13" i="42"/>
  <c r="N46" i="42"/>
  <c r="N34" i="42"/>
  <c r="N45" i="42"/>
  <c r="M30" i="42"/>
  <c r="M57" i="42"/>
  <c r="M42" i="42"/>
  <c r="M19" i="42"/>
  <c r="N67" i="42"/>
  <c r="M15" i="42"/>
  <c r="N50" i="42"/>
  <c r="N66" i="42"/>
  <c r="M34" i="42"/>
  <c r="N59" i="42"/>
  <c r="N19" i="42"/>
  <c r="N29" i="42"/>
  <c r="M24" i="42"/>
  <c r="N52" i="42"/>
  <c r="N27" i="42"/>
  <c r="M9" i="42"/>
  <c r="N8" i="42"/>
  <c r="N20" i="42"/>
  <c r="CF21" i="41"/>
  <c r="N22" i="42"/>
  <c r="CO13" i="41"/>
  <c r="N48" i="42"/>
  <c r="CN18" i="41"/>
  <c r="M53" i="42"/>
  <c r="CF39" i="41"/>
  <c r="N40" i="42"/>
  <c r="CF15" i="41"/>
  <c r="N16" i="42"/>
  <c r="CN34" i="41"/>
  <c r="M69" i="42"/>
  <c r="CO34" i="41"/>
  <c r="N69" i="42"/>
  <c r="N49" i="42"/>
  <c r="N13" i="42"/>
  <c r="N32" i="42"/>
  <c r="M29" i="42"/>
  <c r="M10" i="42"/>
  <c r="N64" i="42"/>
  <c r="N61" i="42"/>
  <c r="W32" i="41"/>
  <c r="W23" i="41"/>
  <c r="W27" i="41"/>
  <c r="W24" i="41"/>
  <c r="W25" i="41"/>
  <c r="W31" i="41"/>
  <c r="W26" i="41"/>
  <c r="W29" i="41"/>
  <c r="W28" i="41"/>
  <c r="W30" i="41"/>
  <c r="W34" i="41"/>
  <c r="W33" i="41"/>
  <c r="V50" i="41"/>
  <c r="V42" i="41"/>
  <c r="V43" i="41"/>
  <c r="V44" i="41"/>
  <c r="V40" i="41"/>
  <c r="V47" i="41"/>
  <c r="V41" i="41"/>
  <c r="V46" i="41"/>
  <c r="V49" i="41"/>
  <c r="V45" i="41"/>
  <c r="V39" i="41"/>
  <c r="V48" i="41"/>
  <c r="U23" i="41"/>
  <c r="U31" i="41"/>
  <c r="U26" i="41"/>
  <c r="U29" i="41"/>
  <c r="U33" i="41"/>
  <c r="U24" i="41"/>
  <c r="U27" i="41"/>
  <c r="U25" i="41"/>
  <c r="U32" i="41"/>
  <c r="U34" i="41"/>
  <c r="U30" i="41"/>
  <c r="U28" i="41"/>
  <c r="W49" i="41"/>
  <c r="W41" i="41"/>
  <c r="W48" i="41"/>
  <c r="W42" i="41"/>
  <c r="W44" i="41"/>
  <c r="W45" i="41"/>
  <c r="W50" i="41"/>
  <c r="W46" i="41"/>
  <c r="W43" i="41"/>
  <c r="W40" i="41"/>
  <c r="W47" i="41"/>
  <c r="W39" i="41"/>
  <c r="V25" i="41"/>
  <c r="V30" i="41"/>
  <c r="V33" i="41"/>
  <c r="V32" i="41"/>
  <c r="V24" i="41"/>
  <c r="V28" i="41"/>
  <c r="V29" i="41"/>
  <c r="V34" i="41"/>
  <c r="V27" i="41"/>
  <c r="V23" i="41"/>
  <c r="V26" i="41"/>
  <c r="V31" i="41"/>
  <c r="U48" i="41"/>
  <c r="U46" i="41"/>
  <c r="U49" i="41"/>
  <c r="U40" i="41"/>
  <c r="U39" i="41"/>
  <c r="U50" i="41"/>
  <c r="U41" i="41"/>
  <c r="U44" i="41"/>
  <c r="U45" i="41"/>
  <c r="U47" i="41"/>
  <c r="U43" i="41"/>
  <c r="U42" i="41"/>
  <c r="N25" i="29"/>
  <c r="W8" i="41"/>
  <c r="W14" i="41"/>
  <c r="N31" i="29"/>
  <c r="N27" i="29"/>
  <c r="W10" i="41"/>
  <c r="W16" i="41"/>
  <c r="N33" i="29"/>
  <c r="W13" i="41"/>
  <c r="N30" i="29"/>
  <c r="N24" i="29"/>
  <c r="W7" i="41"/>
  <c r="W9" i="41"/>
  <c r="N26" i="29"/>
  <c r="N34" i="29"/>
  <c r="W17" i="41"/>
  <c r="N29" i="29"/>
  <c r="W12" i="41"/>
  <c r="W15" i="41"/>
  <c r="N32" i="29"/>
  <c r="N35" i="29"/>
  <c r="W18" i="41"/>
  <c r="N28" i="29"/>
  <c r="W11" i="41"/>
  <c r="L35" i="29"/>
  <c r="E83" i="29"/>
  <c r="U18" i="41"/>
  <c r="E72" i="29"/>
  <c r="L24" i="29"/>
  <c r="U7" i="41"/>
  <c r="U12" i="41"/>
  <c r="E77" i="29"/>
  <c r="L29" i="29"/>
  <c r="U17" i="41"/>
  <c r="L34" i="29"/>
  <c r="E82" i="29"/>
  <c r="E78" i="29"/>
  <c r="L30" i="29"/>
  <c r="U13" i="41"/>
  <c r="E75" i="29"/>
  <c r="L27" i="29"/>
  <c r="U10" i="41"/>
  <c r="E80" i="29"/>
  <c r="L32" i="29"/>
  <c r="U15" i="41"/>
  <c r="U8" i="41"/>
  <c r="E73" i="29"/>
  <c r="L25" i="29"/>
  <c r="E81" i="29"/>
  <c r="U16" i="41"/>
  <c r="L33" i="29"/>
  <c r="L31" i="29"/>
  <c r="U14" i="41"/>
  <c r="E79" i="29"/>
  <c r="U9" i="41"/>
  <c r="E74" i="29"/>
  <c r="L26" i="29"/>
  <c r="U11" i="41"/>
  <c r="E76" i="29"/>
  <c r="L28" i="29"/>
  <c r="M31" i="29"/>
  <c r="V14" i="41"/>
  <c r="M32" i="29"/>
  <c r="V15" i="41"/>
  <c r="M35" i="29"/>
  <c r="V18" i="41"/>
  <c r="M26" i="29"/>
  <c r="V9" i="41"/>
  <c r="V10" i="41"/>
  <c r="M27" i="29"/>
  <c r="V17" i="41"/>
  <c r="M34" i="29"/>
  <c r="M25" i="29"/>
  <c r="V8" i="41"/>
  <c r="V7" i="41"/>
  <c r="M24" i="29"/>
  <c r="V13" i="41"/>
  <c r="M30" i="29"/>
  <c r="V11" i="41"/>
  <c r="M28" i="29"/>
  <c r="V16" i="41"/>
  <c r="M33" i="29"/>
  <c r="M29" i="29"/>
  <c r="V12" i="41"/>
  <c r="K11" i="42"/>
  <c r="L11" i="42"/>
  <c r="K9" i="42"/>
  <c r="L10" i="42"/>
  <c r="L15" i="42"/>
  <c r="L8" i="42"/>
  <c r="L14" i="42"/>
  <c r="K69" i="42"/>
  <c r="DD33" i="41" s="1"/>
  <c r="K65" i="42"/>
  <c r="DD29" i="41" s="1"/>
  <c r="K61" i="42"/>
  <c r="DD25" i="41" s="1"/>
  <c r="K57" i="42"/>
  <c r="DD21" i="41" s="1"/>
  <c r="K53" i="42"/>
  <c r="DD17" i="41" s="1"/>
  <c r="K49" i="42"/>
  <c r="DD13" i="41" s="1"/>
  <c r="K45" i="42"/>
  <c r="DD9" i="41" s="1"/>
  <c r="K41" i="42"/>
  <c r="DD5" i="41" s="1"/>
  <c r="K37" i="42"/>
  <c r="K33" i="42"/>
  <c r="K29" i="42"/>
  <c r="K25" i="42"/>
  <c r="K21" i="42"/>
  <c r="K17" i="42"/>
  <c r="K55" i="42"/>
  <c r="DD19" i="41" s="1"/>
  <c r="K51" i="42"/>
  <c r="DD15" i="41" s="1"/>
  <c r="K47" i="42"/>
  <c r="DD11" i="41" s="1"/>
  <c r="K43" i="42"/>
  <c r="DD7" i="41" s="1"/>
  <c r="K39" i="42"/>
  <c r="K35" i="42"/>
  <c r="K27" i="42"/>
  <c r="K70" i="42"/>
  <c r="DD34" i="41" s="1"/>
  <c r="K58" i="42"/>
  <c r="DD22" i="41" s="1"/>
  <c r="K46" i="42"/>
  <c r="DD10" i="41" s="1"/>
  <c r="K34" i="42"/>
  <c r="K68" i="42"/>
  <c r="DD32" i="41" s="1"/>
  <c r="K64" i="42"/>
  <c r="DD28" i="41" s="1"/>
  <c r="K60" i="42"/>
  <c r="DD24" i="41" s="1"/>
  <c r="K56" i="42"/>
  <c r="DD20" i="41" s="1"/>
  <c r="K52" i="42"/>
  <c r="DD16" i="41" s="1"/>
  <c r="K48" i="42"/>
  <c r="DD12" i="41" s="1"/>
  <c r="K44" i="42"/>
  <c r="DD8" i="41" s="1"/>
  <c r="K40" i="42"/>
  <c r="CU38" i="41" s="1"/>
  <c r="K36" i="42"/>
  <c r="K32" i="42"/>
  <c r="K28" i="42"/>
  <c r="K24" i="42"/>
  <c r="K20" i="42"/>
  <c r="K16" i="42"/>
  <c r="K31" i="42"/>
  <c r="K19" i="42"/>
  <c r="K7" i="42"/>
  <c r="K54" i="42"/>
  <c r="DD18" i="41" s="1"/>
  <c r="K42" i="42"/>
  <c r="DD6" i="41" s="1"/>
  <c r="K67" i="42"/>
  <c r="DD31" i="41" s="1"/>
  <c r="K63" i="42"/>
  <c r="DD27" i="41" s="1"/>
  <c r="K59" i="42"/>
  <c r="DD23" i="41" s="1"/>
  <c r="K23" i="42"/>
  <c r="K66" i="42"/>
  <c r="DD30" i="41" s="1"/>
  <c r="K62" i="42"/>
  <c r="DD26" i="41" s="1"/>
  <c r="K50" i="42"/>
  <c r="DD14" i="41" s="1"/>
  <c r="K38" i="42"/>
  <c r="K18" i="42"/>
  <c r="K30" i="42"/>
  <c r="K22" i="42"/>
  <c r="K26" i="42"/>
  <c r="L68" i="42"/>
  <c r="DE32" i="41" s="1"/>
  <c r="L64" i="42"/>
  <c r="DE28" i="41" s="1"/>
  <c r="L60" i="42"/>
  <c r="DE24" i="41" s="1"/>
  <c r="L56" i="42"/>
  <c r="DE20" i="41" s="1"/>
  <c r="L52" i="42"/>
  <c r="DE16" i="41" s="1"/>
  <c r="L48" i="42"/>
  <c r="DE12" i="41" s="1"/>
  <c r="L44" i="42"/>
  <c r="DE8" i="41" s="1"/>
  <c r="L40" i="42"/>
  <c r="CV38" i="41" s="1"/>
  <c r="L36" i="42"/>
  <c r="L32" i="42"/>
  <c r="L28" i="42"/>
  <c r="L24" i="42"/>
  <c r="L20" i="42"/>
  <c r="L16" i="42"/>
  <c r="L54" i="42"/>
  <c r="DE18" i="41" s="1"/>
  <c r="L50" i="42"/>
  <c r="DE14" i="41" s="1"/>
  <c r="L46" i="42"/>
  <c r="DE10" i="41" s="1"/>
  <c r="L42" i="42"/>
  <c r="DE6" i="41" s="1"/>
  <c r="L38" i="42"/>
  <c r="L34" i="42"/>
  <c r="L30" i="42"/>
  <c r="L26" i="42"/>
  <c r="L22" i="42"/>
  <c r="L57" i="42"/>
  <c r="DE21" i="41" s="1"/>
  <c r="L45" i="42"/>
  <c r="DE9" i="41" s="1"/>
  <c r="L33" i="42"/>
  <c r="L67" i="42"/>
  <c r="DE31" i="41" s="1"/>
  <c r="L63" i="42"/>
  <c r="DE27" i="41" s="1"/>
  <c r="L59" i="42"/>
  <c r="DE23" i="41" s="1"/>
  <c r="L55" i="42"/>
  <c r="DE19" i="41" s="1"/>
  <c r="L51" i="42"/>
  <c r="DE15" i="41" s="1"/>
  <c r="L47" i="42"/>
  <c r="DE11" i="41" s="1"/>
  <c r="L43" i="42"/>
  <c r="DE7" i="41" s="1"/>
  <c r="L39" i="42"/>
  <c r="L35" i="42"/>
  <c r="L31" i="42"/>
  <c r="L27" i="42"/>
  <c r="L23" i="42"/>
  <c r="L19" i="42"/>
  <c r="L7" i="42"/>
  <c r="L18" i="42"/>
  <c r="L53" i="42"/>
  <c r="DE17" i="41" s="1"/>
  <c r="L41" i="42"/>
  <c r="DE5" i="41" s="1"/>
  <c r="L70" i="42"/>
  <c r="DE34" i="41" s="1"/>
  <c r="L66" i="42"/>
  <c r="DE30" i="41" s="1"/>
  <c r="L62" i="42"/>
  <c r="DE26" i="41" s="1"/>
  <c r="L58" i="42"/>
  <c r="DE22" i="41" s="1"/>
  <c r="L69" i="42"/>
  <c r="DE33" i="41" s="1"/>
  <c r="L65" i="42"/>
  <c r="DE29" i="41" s="1"/>
  <c r="L61" i="42"/>
  <c r="DE25" i="41" s="1"/>
  <c r="L49" i="42"/>
  <c r="DE13" i="41" s="1"/>
  <c r="L37" i="42"/>
  <c r="L21" i="42"/>
  <c r="L17" i="42"/>
  <c r="L25" i="42"/>
  <c r="L29" i="42"/>
  <c r="K15" i="42"/>
  <c r="K10" i="42"/>
  <c r="K12" i="42"/>
  <c r="K13" i="42"/>
  <c r="L13" i="42"/>
  <c r="K14" i="42"/>
  <c r="L12" i="42"/>
  <c r="L9" i="42"/>
  <c r="K8" i="42"/>
  <c r="D11" i="33"/>
  <c r="H11" i="33" s="1"/>
  <c r="H12" i="33" s="1"/>
  <c r="D11" i="37"/>
  <c r="D12" i="37" s="1"/>
  <c r="I73" i="29"/>
  <c r="I78" i="29"/>
  <c r="H76" i="29"/>
  <c r="H82" i="29"/>
  <c r="I83" i="29"/>
  <c r="J79" i="29"/>
  <c r="H80" i="29"/>
  <c r="J72" i="29"/>
  <c r="H75" i="29"/>
  <c r="G74" i="29"/>
  <c r="G81" i="29"/>
  <c r="G76" i="29"/>
  <c r="F75" i="29"/>
  <c r="F81" i="29"/>
  <c r="F78" i="29"/>
  <c r="G82" i="29"/>
  <c r="G73" i="29"/>
  <c r="F79" i="29"/>
  <c r="I80" i="29"/>
  <c r="I76" i="29"/>
  <c r="H81" i="29"/>
  <c r="H78" i="29"/>
  <c r="J80" i="29"/>
  <c r="J75" i="29"/>
  <c r="J82" i="29"/>
  <c r="J74" i="29"/>
  <c r="H83" i="29"/>
  <c r="I75" i="29"/>
  <c r="H77" i="29"/>
  <c r="G83" i="29"/>
  <c r="F80" i="29"/>
  <c r="G72" i="29"/>
  <c r="F72" i="29"/>
  <c r="J83" i="29"/>
  <c r="H73" i="29"/>
  <c r="I77" i="29"/>
  <c r="I81" i="29"/>
  <c r="H72" i="29"/>
  <c r="H79" i="29"/>
  <c r="I74" i="29"/>
  <c r="J77" i="29"/>
  <c r="I72" i="29"/>
  <c r="G75" i="29"/>
  <c r="G79" i="29"/>
  <c r="G77" i="29"/>
  <c r="F74" i="29"/>
  <c r="F76" i="29"/>
  <c r="F83" i="29"/>
  <c r="G78" i="29"/>
  <c r="F73" i="29"/>
  <c r="F77" i="29"/>
  <c r="J81" i="29"/>
  <c r="J73" i="29"/>
  <c r="J76" i="29"/>
  <c r="I82" i="29"/>
  <c r="I79" i="29"/>
  <c r="J78" i="29"/>
  <c r="H74" i="29"/>
  <c r="G80" i="29"/>
  <c r="F82" i="29"/>
  <c r="BM53" i="25" l="1"/>
  <c r="BT53" i="25" s="1"/>
  <c r="BJ54" i="38"/>
  <c r="BM54" i="38" s="1"/>
  <c r="BL54" i="38"/>
  <c r="BI55" i="38"/>
  <c r="BL55" i="38" s="1"/>
  <c r="BO54" i="38"/>
  <c r="BA56" i="38"/>
  <c r="AW56" i="38"/>
  <c r="AS56" i="38"/>
  <c r="AO56" i="38"/>
  <c r="AK56" i="38"/>
  <c r="AG56" i="38"/>
  <c r="AC56" i="38"/>
  <c r="Y56" i="38"/>
  <c r="U56" i="38"/>
  <c r="Q56" i="38"/>
  <c r="BD56" i="38"/>
  <c r="AZ56" i="38"/>
  <c r="AV56" i="38"/>
  <c r="AR56" i="38"/>
  <c r="AN56" i="38"/>
  <c r="AJ56" i="38"/>
  <c r="AF56" i="38"/>
  <c r="AB56" i="38"/>
  <c r="X56" i="38"/>
  <c r="T56" i="38"/>
  <c r="AY56" i="38"/>
  <c r="AU56" i="38"/>
  <c r="AQ56" i="38"/>
  <c r="AM56" i="38"/>
  <c r="AI56" i="38"/>
  <c r="AE56" i="38"/>
  <c r="AA56" i="38"/>
  <c r="W56" i="38"/>
  <c r="S56" i="38"/>
  <c r="BB56" i="38"/>
  <c r="AX56" i="38"/>
  <c r="AT56" i="38"/>
  <c r="AP56" i="38"/>
  <c r="AL56" i="38"/>
  <c r="AH56" i="38"/>
  <c r="AD56" i="38"/>
  <c r="Z56" i="38"/>
  <c r="V56" i="38"/>
  <c r="R56" i="38"/>
  <c r="BE55" i="38"/>
  <c r="BH55" i="38"/>
  <c r="BS55" i="38"/>
  <c r="BG55" i="38"/>
  <c r="BC55" i="38"/>
  <c r="BF55" i="38"/>
  <c r="A58" i="38"/>
  <c r="B57" i="38"/>
  <c r="C57" i="38" s="1"/>
  <c r="BN53" i="38"/>
  <c r="BI55" i="25"/>
  <c r="BJ55" i="25" s="1"/>
  <c r="BL54" i="25"/>
  <c r="BK54" i="25"/>
  <c r="BU54" i="25" s="1"/>
  <c r="BO54" i="25"/>
  <c r="BS55" i="25"/>
  <c r="BG55" i="25"/>
  <c r="BC55" i="25"/>
  <c r="BF55" i="25"/>
  <c r="BH55" i="25"/>
  <c r="BE55" i="25"/>
  <c r="BM54" i="25"/>
  <c r="BV57" i="25"/>
  <c r="BW57" i="25" s="1"/>
  <c r="C57" i="25"/>
  <c r="B58" i="25"/>
  <c r="A59" i="25"/>
  <c r="BD56" i="25"/>
  <c r="AZ56" i="25"/>
  <c r="AV56" i="25"/>
  <c r="AR56" i="25"/>
  <c r="AN56" i="25"/>
  <c r="AJ56" i="25"/>
  <c r="AF56" i="25"/>
  <c r="AB56" i="25"/>
  <c r="X56" i="25"/>
  <c r="T56" i="25"/>
  <c r="AY56" i="25"/>
  <c r="AU56" i="25"/>
  <c r="AQ56" i="25"/>
  <c r="AM56" i="25"/>
  <c r="AI56" i="25"/>
  <c r="AE56" i="25"/>
  <c r="AA56" i="25"/>
  <c r="W56" i="25"/>
  <c r="S56" i="25"/>
  <c r="BA56" i="25"/>
  <c r="AW56" i="25"/>
  <c r="AS56" i="25"/>
  <c r="AO56" i="25"/>
  <c r="AK56" i="25"/>
  <c r="AG56" i="25"/>
  <c r="AC56" i="25"/>
  <c r="Y56" i="25"/>
  <c r="U56" i="25"/>
  <c r="Q56" i="25"/>
  <c r="AT56" i="25"/>
  <c r="AD56" i="25"/>
  <c r="AP56" i="25"/>
  <c r="Z56" i="25"/>
  <c r="AX56" i="25"/>
  <c r="AH56" i="25"/>
  <c r="R56" i="25"/>
  <c r="BB56" i="25"/>
  <c r="AL56" i="25"/>
  <c r="V56" i="25"/>
  <c r="T7" i="42"/>
  <c r="Z7" i="42" s="1"/>
  <c r="CX35" i="41"/>
  <c r="DF16" i="41"/>
  <c r="DG32" i="41"/>
  <c r="DF7" i="41"/>
  <c r="DG7" i="41"/>
  <c r="T70" i="42"/>
  <c r="T10" i="42"/>
  <c r="CX28" i="41"/>
  <c r="T56" i="42"/>
  <c r="CW19" i="41"/>
  <c r="S27" i="42"/>
  <c r="DF34" i="41"/>
  <c r="CW33" i="41"/>
  <c r="CW36" i="41"/>
  <c r="DF25" i="41"/>
  <c r="CX7" i="41"/>
  <c r="T23" i="42"/>
  <c r="CX15" i="41"/>
  <c r="S69" i="42"/>
  <c r="DF33" i="41"/>
  <c r="T20" i="42"/>
  <c r="CX18" i="41"/>
  <c r="CW13" i="41"/>
  <c r="S15" i="42"/>
  <c r="DF28" i="41"/>
  <c r="S64" i="42"/>
  <c r="S36" i="42"/>
  <c r="CW34" i="41"/>
  <c r="T15" i="42"/>
  <c r="CX13" i="41"/>
  <c r="DF31" i="41"/>
  <c r="S67" i="42"/>
  <c r="DG26" i="41"/>
  <c r="T62" i="42"/>
  <c r="T65" i="42"/>
  <c r="DG29" i="41"/>
  <c r="T36" i="42"/>
  <c r="CX34" i="41"/>
  <c r="S10" i="42"/>
  <c r="CW8" i="41"/>
  <c r="T49" i="42"/>
  <c r="DG13" i="41"/>
  <c r="T8" i="42"/>
  <c r="CX6" i="41"/>
  <c r="S24" i="42"/>
  <c r="CW22" i="41"/>
  <c r="CW32" i="41"/>
  <c r="S34" i="42"/>
  <c r="DG31" i="41"/>
  <c r="T67" i="42"/>
  <c r="S30" i="42"/>
  <c r="CW28" i="41"/>
  <c r="CW11" i="41"/>
  <c r="S13" i="42"/>
  <c r="T44" i="42"/>
  <c r="DG8" i="41"/>
  <c r="T60" i="42"/>
  <c r="DG24" i="41"/>
  <c r="CW21" i="41"/>
  <c r="S23" i="42"/>
  <c r="N2" i="42"/>
  <c r="T55" i="42"/>
  <c r="DG19" i="41"/>
  <c r="S55" i="42"/>
  <c r="DF19" i="41"/>
  <c r="S37" i="42"/>
  <c r="CW35" i="41"/>
  <c r="S58" i="42"/>
  <c r="DF22" i="41"/>
  <c r="CW5" i="41"/>
  <c r="S7" i="42"/>
  <c r="Y7" i="42" s="1"/>
  <c r="M2" i="42"/>
  <c r="CX31" i="41"/>
  <c r="T33" i="42"/>
  <c r="S66" i="42"/>
  <c r="DF30" i="41"/>
  <c r="T53" i="42"/>
  <c r="DG17" i="41"/>
  <c r="S26" i="42"/>
  <c r="CW24" i="41"/>
  <c r="S56" i="42"/>
  <c r="DF20" i="41"/>
  <c r="S8" i="42"/>
  <c r="CW6" i="41"/>
  <c r="S41" i="42"/>
  <c r="DF5" i="41"/>
  <c r="S18" i="42"/>
  <c r="CW16" i="41"/>
  <c r="T13" i="42"/>
  <c r="CX11" i="41"/>
  <c r="T48" i="42"/>
  <c r="DG12" i="41"/>
  <c r="S57" i="42"/>
  <c r="DF21" i="41"/>
  <c r="S32" i="42"/>
  <c r="CW30" i="41"/>
  <c r="S25" i="42"/>
  <c r="CW23" i="41"/>
  <c r="DF29" i="41"/>
  <c r="S65" i="42"/>
  <c r="S46" i="42"/>
  <c r="DF10" i="41"/>
  <c r="S40" i="42"/>
  <c r="CW38" i="41"/>
  <c r="S39" i="42"/>
  <c r="CW37" i="41"/>
  <c r="S29" i="42"/>
  <c r="CW27" i="41"/>
  <c r="DG33" i="41"/>
  <c r="T69" i="42"/>
  <c r="T16" i="42"/>
  <c r="CX14" i="41"/>
  <c r="S53" i="42"/>
  <c r="DF17" i="41"/>
  <c r="CX20" i="41"/>
  <c r="T22" i="42"/>
  <c r="S9" i="42"/>
  <c r="CW7" i="41"/>
  <c r="T29" i="42"/>
  <c r="CX27" i="41"/>
  <c r="T66" i="42"/>
  <c r="DG30" i="41"/>
  <c r="S19" i="42"/>
  <c r="CW17" i="41"/>
  <c r="T45" i="42"/>
  <c r="DG9" i="41"/>
  <c r="T63" i="42"/>
  <c r="DG27" i="41"/>
  <c r="S63" i="42"/>
  <c r="DF27" i="41"/>
  <c r="T31" i="42"/>
  <c r="CX29" i="41"/>
  <c r="S16" i="42"/>
  <c r="CW14" i="41"/>
  <c r="T39" i="42"/>
  <c r="CX37" i="41"/>
  <c r="S68" i="42"/>
  <c r="DF32" i="41"/>
  <c r="CW18" i="41"/>
  <c r="S20" i="42"/>
  <c r="DF12" i="41"/>
  <c r="S48" i="42"/>
  <c r="S47" i="42"/>
  <c r="DF11" i="41"/>
  <c r="DG6" i="41"/>
  <c r="T42" i="42"/>
  <c r="T47" i="42"/>
  <c r="DG11" i="41"/>
  <c r="S14" i="42"/>
  <c r="CW12" i="41"/>
  <c r="T12" i="42"/>
  <c r="CX10" i="41"/>
  <c r="T57" i="42"/>
  <c r="DG21" i="41"/>
  <c r="T26" i="42"/>
  <c r="CX24" i="41"/>
  <c r="T24" i="42"/>
  <c r="CX22" i="41"/>
  <c r="S44" i="42"/>
  <c r="DF8" i="41"/>
  <c r="T64" i="42"/>
  <c r="DG28" i="41"/>
  <c r="T40" i="42"/>
  <c r="CX38" i="41"/>
  <c r="T52" i="42"/>
  <c r="DG16" i="41"/>
  <c r="T59" i="42"/>
  <c r="DG23" i="41"/>
  <c r="T46" i="42"/>
  <c r="DG10" i="41"/>
  <c r="S59" i="42"/>
  <c r="DF23" i="41"/>
  <c r="DF9" i="41"/>
  <c r="S45" i="42"/>
  <c r="S60" i="42"/>
  <c r="DF24" i="41"/>
  <c r="CX12" i="41"/>
  <c r="T14" i="42"/>
  <c r="T25" i="42"/>
  <c r="CX23" i="41"/>
  <c r="T51" i="42"/>
  <c r="DG15" i="41"/>
  <c r="S33" i="42"/>
  <c r="CW31" i="41"/>
  <c r="T61" i="42"/>
  <c r="DG25" i="41"/>
  <c r="T32" i="42"/>
  <c r="CX30" i="41"/>
  <c r="T27" i="42"/>
  <c r="CX25" i="41"/>
  <c r="T19" i="42"/>
  <c r="CX17" i="41"/>
  <c r="DG14" i="41"/>
  <c r="T50" i="42"/>
  <c r="S42" i="42"/>
  <c r="DF6" i="41"/>
  <c r="T34" i="42"/>
  <c r="CX32" i="41"/>
  <c r="T38" i="42"/>
  <c r="CX36" i="41"/>
  <c r="CX19" i="41"/>
  <c r="T21" i="42"/>
  <c r="S31" i="42"/>
  <c r="CW29" i="41"/>
  <c r="S28" i="42"/>
  <c r="CW26" i="41"/>
  <c r="S12" i="42"/>
  <c r="CW10" i="41"/>
  <c r="T35" i="42"/>
  <c r="CX33" i="41"/>
  <c r="DG22" i="41"/>
  <c r="T58" i="42"/>
  <c r="DG18" i="41"/>
  <c r="T54" i="42"/>
  <c r="T18" i="42"/>
  <c r="CX16" i="41"/>
  <c r="S62" i="42"/>
  <c r="DF26" i="41"/>
  <c r="S17" i="42"/>
  <c r="CW15" i="41"/>
  <c r="S51" i="42"/>
  <c r="DF15" i="41"/>
  <c r="CX9" i="41"/>
  <c r="T11" i="42"/>
  <c r="CW20" i="41"/>
  <c r="S22" i="42"/>
  <c r="DF18" i="41"/>
  <c r="S54" i="42"/>
  <c r="T41" i="42"/>
  <c r="DG5" i="41"/>
  <c r="CW9" i="41"/>
  <c r="S11" i="42"/>
  <c r="CX26" i="41"/>
  <c r="T28" i="42"/>
  <c r="S49" i="42"/>
  <c r="DF13" i="41"/>
  <c r="R65" i="42"/>
  <c r="R66" i="42"/>
  <c r="R59" i="42"/>
  <c r="R52" i="42"/>
  <c r="R68" i="42"/>
  <c r="Q66" i="42"/>
  <c r="Q67" i="42"/>
  <c r="Q56" i="42"/>
  <c r="Q53" i="42"/>
  <c r="Q69" i="42"/>
  <c r="R69" i="42"/>
  <c r="R70" i="42"/>
  <c r="R63" i="42"/>
  <c r="R57" i="42"/>
  <c r="R56" i="42"/>
  <c r="Q60" i="42"/>
  <c r="Q51" i="42"/>
  <c r="Q57" i="42"/>
  <c r="R58" i="42"/>
  <c r="R51" i="42"/>
  <c r="R67" i="42"/>
  <c r="R54" i="42"/>
  <c r="R60" i="42"/>
  <c r="Q59" i="42"/>
  <c r="Q54" i="42"/>
  <c r="Q64" i="42"/>
  <c r="Q58" i="42"/>
  <c r="Q55" i="42"/>
  <c r="Q61" i="42"/>
  <c r="R61" i="42"/>
  <c r="R62" i="42"/>
  <c r="R53" i="42"/>
  <c r="R55" i="42"/>
  <c r="R64" i="42"/>
  <c r="Q62" i="42"/>
  <c r="Q63" i="42"/>
  <c r="Q52" i="42"/>
  <c r="Q68" i="42"/>
  <c r="Q70" i="42"/>
  <c r="Q65" i="42"/>
  <c r="R43" i="42"/>
  <c r="R45" i="42"/>
  <c r="R46" i="42"/>
  <c r="Q47" i="42"/>
  <c r="R47" i="42"/>
  <c r="R50" i="42"/>
  <c r="Q44" i="42"/>
  <c r="Q46" i="42"/>
  <c r="R49" i="42"/>
  <c r="R44" i="42"/>
  <c r="Q50" i="42"/>
  <c r="Q48" i="42"/>
  <c r="Q45" i="42"/>
  <c r="R48" i="42"/>
  <c r="Q43" i="42"/>
  <c r="Q49" i="42"/>
  <c r="R21" i="42"/>
  <c r="CV19" i="41"/>
  <c r="R18" i="42"/>
  <c r="CV16" i="41"/>
  <c r="R30" i="42"/>
  <c r="CV28" i="41"/>
  <c r="Q18" i="42"/>
  <c r="CU16" i="41"/>
  <c r="Q19" i="42"/>
  <c r="CU17" i="41"/>
  <c r="Q37" i="42"/>
  <c r="CU35" i="41"/>
  <c r="R29" i="42"/>
  <c r="CV27" i="41"/>
  <c r="R37" i="42"/>
  <c r="CV35" i="41"/>
  <c r="R31" i="42"/>
  <c r="CV29" i="41"/>
  <c r="R34" i="42"/>
  <c r="CV32" i="41"/>
  <c r="R24" i="42"/>
  <c r="CV22" i="41"/>
  <c r="R40" i="42"/>
  <c r="Q26" i="42"/>
  <c r="CU24" i="41"/>
  <c r="Q38" i="42"/>
  <c r="CU36" i="41"/>
  <c r="Q23" i="42"/>
  <c r="CU21" i="41"/>
  <c r="Q42" i="42"/>
  <c r="Q31" i="42"/>
  <c r="CU29" i="41"/>
  <c r="Q28" i="42"/>
  <c r="CU26" i="41"/>
  <c r="Q35" i="42"/>
  <c r="CU33" i="41"/>
  <c r="Q25" i="42"/>
  <c r="CU23" i="41"/>
  <c r="Q41" i="42"/>
  <c r="R27" i="42"/>
  <c r="CV25" i="41"/>
  <c r="R20" i="42"/>
  <c r="CV18" i="41"/>
  <c r="Q40" i="42"/>
  <c r="Q27" i="42"/>
  <c r="CU25" i="41"/>
  <c r="R25" i="42"/>
  <c r="CV23" i="41"/>
  <c r="R41" i="42"/>
  <c r="R19" i="42"/>
  <c r="CV17" i="41"/>
  <c r="R35" i="42"/>
  <c r="CV33" i="41"/>
  <c r="R22" i="42"/>
  <c r="CV20" i="41"/>
  <c r="R38" i="42"/>
  <c r="CV36" i="41"/>
  <c r="R28" i="42"/>
  <c r="CV26" i="41"/>
  <c r="Q22" i="42"/>
  <c r="CU20" i="41"/>
  <c r="Q16" i="42"/>
  <c r="CU14" i="41"/>
  <c r="Q32" i="42"/>
  <c r="CU30" i="41"/>
  <c r="Q39" i="42"/>
  <c r="CU37" i="41"/>
  <c r="Q29" i="42"/>
  <c r="CU27" i="41"/>
  <c r="R36" i="42"/>
  <c r="CV34" i="41"/>
  <c r="Q24" i="42"/>
  <c r="CU22" i="41"/>
  <c r="Q34" i="42"/>
  <c r="CU32" i="41"/>
  <c r="Q21" i="42"/>
  <c r="CU19" i="41"/>
  <c r="R17" i="42"/>
  <c r="CV15" i="41"/>
  <c r="R23" i="42"/>
  <c r="CV21" i="41"/>
  <c r="R39" i="42"/>
  <c r="CV37" i="41"/>
  <c r="R33" i="42"/>
  <c r="CV31" i="41"/>
  <c r="R26" i="42"/>
  <c r="CV24" i="41"/>
  <c r="R42" i="42"/>
  <c r="R16" i="42"/>
  <c r="CV14" i="41"/>
  <c r="R32" i="42"/>
  <c r="CV30" i="41"/>
  <c r="Q30" i="42"/>
  <c r="CU28" i="41"/>
  <c r="Q20" i="42"/>
  <c r="CU18" i="41"/>
  <c r="Q36" i="42"/>
  <c r="CU34" i="41"/>
  <c r="Q17" i="42"/>
  <c r="CU15" i="41"/>
  <c r="Q33" i="42"/>
  <c r="CU31" i="41"/>
  <c r="R12" i="42"/>
  <c r="CV10" i="41"/>
  <c r="R8" i="42"/>
  <c r="CV6" i="41"/>
  <c r="R11" i="42"/>
  <c r="CV9" i="41"/>
  <c r="R13" i="42"/>
  <c r="CV11" i="41"/>
  <c r="R10" i="42"/>
  <c r="CV8" i="41"/>
  <c r="Q8" i="42"/>
  <c r="CU6" i="41"/>
  <c r="Q15" i="42"/>
  <c r="CU13" i="41"/>
  <c r="R9" i="42"/>
  <c r="CV7" i="41"/>
  <c r="Q13" i="42"/>
  <c r="CU11" i="41"/>
  <c r="R7" i="42"/>
  <c r="X7" i="42" s="1"/>
  <c r="CV5" i="41"/>
  <c r="R14" i="42"/>
  <c r="CV12" i="41"/>
  <c r="Q9" i="42"/>
  <c r="CU7" i="41"/>
  <c r="Q12" i="42"/>
  <c r="CU10" i="41"/>
  <c r="Q14" i="42"/>
  <c r="CU12" i="41"/>
  <c r="Q10" i="42"/>
  <c r="CU8" i="41"/>
  <c r="Q7" i="42"/>
  <c r="W7" i="42" s="1"/>
  <c r="W8" i="42" s="1"/>
  <c r="CU5" i="41"/>
  <c r="R15" i="42"/>
  <c r="CV13" i="41"/>
  <c r="Q11" i="42"/>
  <c r="CU9" i="41"/>
  <c r="K2" i="42"/>
  <c r="L2" i="42"/>
  <c r="D12" i="33"/>
  <c r="H11" i="37"/>
  <c r="H12" i="37" s="1"/>
  <c r="BK55" i="25" l="1"/>
  <c r="BT54" i="38"/>
  <c r="BJ55" i="38"/>
  <c r="BM55" i="38" s="1"/>
  <c r="BT55" i="38" s="1"/>
  <c r="W9" i="42"/>
  <c r="BK55" i="38"/>
  <c r="BT54" i="25"/>
  <c r="BO55" i="38"/>
  <c r="BI56" i="38"/>
  <c r="BL56" i="38" s="1"/>
  <c r="BO55" i="25"/>
  <c r="BL55" i="25"/>
  <c r="BA57" i="38"/>
  <c r="AW57" i="38"/>
  <c r="AS57" i="38"/>
  <c r="AO57" i="38"/>
  <c r="AK57" i="38"/>
  <c r="AG57" i="38"/>
  <c r="AC57" i="38"/>
  <c r="Y57" i="38"/>
  <c r="U57" i="38"/>
  <c r="Q57" i="38"/>
  <c r="BD57" i="38"/>
  <c r="AZ57" i="38"/>
  <c r="AV57" i="38"/>
  <c r="AR57" i="38"/>
  <c r="AN57" i="38"/>
  <c r="AJ57" i="38"/>
  <c r="AF57" i="38"/>
  <c r="AB57" i="38"/>
  <c r="X57" i="38"/>
  <c r="T57" i="38"/>
  <c r="AY57" i="38"/>
  <c r="AU57" i="38"/>
  <c r="AQ57" i="38"/>
  <c r="AM57" i="38"/>
  <c r="AI57" i="38"/>
  <c r="AE57" i="38"/>
  <c r="AA57" i="38"/>
  <c r="W57" i="38"/>
  <c r="S57" i="38"/>
  <c r="BB57" i="38"/>
  <c r="AX57" i="38"/>
  <c r="AT57" i="38"/>
  <c r="AP57" i="38"/>
  <c r="AL57" i="38"/>
  <c r="AH57" i="38"/>
  <c r="AD57" i="38"/>
  <c r="Z57" i="38"/>
  <c r="V57" i="38"/>
  <c r="R57" i="38"/>
  <c r="A59" i="38"/>
  <c r="B58" i="38"/>
  <c r="C58" i="38" s="1"/>
  <c r="BN54" i="38"/>
  <c r="BE56" i="38"/>
  <c r="BH56" i="38"/>
  <c r="BS56" i="38"/>
  <c r="BG56" i="38"/>
  <c r="BC56" i="38"/>
  <c r="BF56" i="38"/>
  <c r="BI56" i="25"/>
  <c r="BL56" i="25" s="1"/>
  <c r="BH56" i="25"/>
  <c r="BS56" i="25"/>
  <c r="BG56" i="25"/>
  <c r="BC56" i="25"/>
  <c r="BE56" i="25"/>
  <c r="BF56" i="25"/>
  <c r="BA57" i="25"/>
  <c r="AW57" i="25"/>
  <c r="AS57" i="25"/>
  <c r="AO57" i="25"/>
  <c r="AK57" i="25"/>
  <c r="AG57" i="25"/>
  <c r="AC57" i="25"/>
  <c r="Y57" i="25"/>
  <c r="U57" i="25"/>
  <c r="Q57" i="25"/>
  <c r="BD57" i="25"/>
  <c r="AZ57" i="25"/>
  <c r="AV57" i="25"/>
  <c r="AR57" i="25"/>
  <c r="AN57" i="25"/>
  <c r="AJ57" i="25"/>
  <c r="AF57" i="25"/>
  <c r="AB57" i="25"/>
  <c r="X57" i="25"/>
  <c r="T57" i="25"/>
  <c r="BB57" i="25"/>
  <c r="AX57" i="25"/>
  <c r="AT57" i="25"/>
  <c r="AP57" i="25"/>
  <c r="AL57" i="25"/>
  <c r="AH57" i="25"/>
  <c r="AD57" i="25"/>
  <c r="Z57" i="25"/>
  <c r="V57" i="25"/>
  <c r="R57" i="25"/>
  <c r="AQ57" i="25"/>
  <c r="AA57" i="25"/>
  <c r="AM57" i="25"/>
  <c r="W57" i="25"/>
  <c r="AU57" i="25"/>
  <c r="AE57" i="25"/>
  <c r="AY57" i="25"/>
  <c r="AI57" i="25"/>
  <c r="S57" i="25"/>
  <c r="B59" i="25"/>
  <c r="A60" i="25"/>
  <c r="BM55" i="25"/>
  <c r="BU55" i="25"/>
  <c r="BV58" i="25"/>
  <c r="BW58" i="25" s="1"/>
  <c r="C58" i="25"/>
  <c r="Z8" i="42"/>
  <c r="Z9" i="42" s="1"/>
  <c r="Z10" i="42" s="1"/>
  <c r="Z11" i="42" s="1"/>
  <c r="Z12" i="42" s="1"/>
  <c r="Z13" i="42" s="1"/>
  <c r="Z14" i="42" s="1"/>
  <c r="Z15" i="42" s="1"/>
  <c r="Z16" i="42" s="1"/>
  <c r="Z17" i="42" s="1"/>
  <c r="Z18" i="42" s="1"/>
  <c r="Z19" i="42" s="1"/>
  <c r="Z20" i="42" s="1"/>
  <c r="Z21" i="42" s="1"/>
  <c r="Z22" i="42" s="1"/>
  <c r="Z23" i="42" s="1"/>
  <c r="Z24" i="42" s="1"/>
  <c r="Z25" i="42" s="1"/>
  <c r="Z26" i="42" s="1"/>
  <c r="Z27" i="42" s="1"/>
  <c r="Z28" i="42" s="1"/>
  <c r="Z29" i="42" s="1"/>
  <c r="Z30" i="42" s="1"/>
  <c r="Z31" i="42" s="1"/>
  <c r="Z32" i="42" s="1"/>
  <c r="Z33" i="42" s="1"/>
  <c r="Z34" i="42" s="1"/>
  <c r="Z35" i="42" s="1"/>
  <c r="Z36" i="42" s="1"/>
  <c r="Z37" i="42" s="1"/>
  <c r="Z38" i="42" s="1"/>
  <c r="Z39" i="42" s="1"/>
  <c r="Z40" i="42" s="1"/>
  <c r="Z41" i="42" s="1"/>
  <c r="Z42" i="42" s="1"/>
  <c r="Z43" i="42" s="1"/>
  <c r="Z44" i="42" s="1"/>
  <c r="Z45" i="42" s="1"/>
  <c r="Z46" i="42" s="1"/>
  <c r="Z47" i="42" s="1"/>
  <c r="Z48" i="42" s="1"/>
  <c r="Z49" i="42" s="1"/>
  <c r="Z50" i="42" s="1"/>
  <c r="Z51" i="42" s="1"/>
  <c r="Z52" i="42" s="1"/>
  <c r="Z53" i="42" s="1"/>
  <c r="Z54" i="42" s="1"/>
  <c r="Z55" i="42" s="1"/>
  <c r="Z56" i="42" s="1"/>
  <c r="Z57" i="42" s="1"/>
  <c r="Z58" i="42" s="1"/>
  <c r="Z59" i="42" s="1"/>
  <c r="Z60" i="42" s="1"/>
  <c r="Z61" i="42" s="1"/>
  <c r="Z62" i="42" s="1"/>
  <c r="Z63" i="42" s="1"/>
  <c r="Z64" i="42" s="1"/>
  <c r="Z65" i="42" s="1"/>
  <c r="Z66" i="42" s="1"/>
  <c r="Z67" i="42" s="1"/>
  <c r="Z68" i="42" s="1"/>
  <c r="Z69" i="42" s="1"/>
  <c r="Z70" i="42" s="1"/>
  <c r="Z5" i="42" s="1"/>
  <c r="Z4" i="42" s="1"/>
  <c r="Y8" i="42"/>
  <c r="Y9" i="42" s="1"/>
  <c r="Y10" i="42" s="1"/>
  <c r="Y11" i="42" s="1"/>
  <c r="Y12" i="42" s="1"/>
  <c r="Y13" i="42" s="1"/>
  <c r="Y14" i="42" s="1"/>
  <c r="Y15" i="42" s="1"/>
  <c r="Y16" i="42" s="1"/>
  <c r="Y17" i="42" s="1"/>
  <c r="Y18" i="42" s="1"/>
  <c r="Y19" i="42" s="1"/>
  <c r="Y20" i="42" s="1"/>
  <c r="Y21" i="42" s="1"/>
  <c r="Y22" i="42" s="1"/>
  <c r="Y23" i="42" s="1"/>
  <c r="Y24" i="42" s="1"/>
  <c r="Y25" i="42" s="1"/>
  <c r="Y26" i="42" s="1"/>
  <c r="Y27" i="42" s="1"/>
  <c r="Y28" i="42" s="1"/>
  <c r="Y29" i="42" s="1"/>
  <c r="Y30" i="42" s="1"/>
  <c r="Y31" i="42" s="1"/>
  <c r="Y32" i="42" s="1"/>
  <c r="Y33" i="42" s="1"/>
  <c r="Y34" i="42" s="1"/>
  <c r="Y35" i="42" s="1"/>
  <c r="Y36" i="42" s="1"/>
  <c r="Y37" i="42" s="1"/>
  <c r="Y38" i="42" s="1"/>
  <c r="Y39" i="42" s="1"/>
  <c r="Y40" i="42" s="1"/>
  <c r="Y41" i="42" s="1"/>
  <c r="Y42" i="42" s="1"/>
  <c r="Y43" i="42" s="1"/>
  <c r="Y44" i="42" s="1"/>
  <c r="Y45" i="42" s="1"/>
  <c r="Y46" i="42" s="1"/>
  <c r="Y47" i="42" s="1"/>
  <c r="Y48" i="42" s="1"/>
  <c r="Y49" i="42" s="1"/>
  <c r="Y50" i="42" s="1"/>
  <c r="Y51" i="42" s="1"/>
  <c r="Y52" i="42" s="1"/>
  <c r="Y53" i="42" s="1"/>
  <c r="Y54" i="42" s="1"/>
  <c r="Y55" i="42" s="1"/>
  <c r="Y56" i="42" s="1"/>
  <c r="Y57" i="42" s="1"/>
  <c r="Y58" i="42" s="1"/>
  <c r="Y59" i="42" s="1"/>
  <c r="Y60" i="42" s="1"/>
  <c r="Y61" i="42" s="1"/>
  <c r="Y62" i="42" s="1"/>
  <c r="Y63" i="42" s="1"/>
  <c r="Y64" i="42" s="1"/>
  <c r="Y65" i="42" s="1"/>
  <c r="Y66" i="42" s="1"/>
  <c r="Y67" i="42" s="1"/>
  <c r="Y68" i="42" s="1"/>
  <c r="Y69" i="42" s="1"/>
  <c r="Y70" i="42" s="1"/>
  <c r="Y5" i="42" s="1"/>
  <c r="Y4" i="42" s="1"/>
  <c r="X8" i="42"/>
  <c r="X9" i="42" s="1"/>
  <c r="X10" i="42" s="1"/>
  <c r="X11" i="42" s="1"/>
  <c r="X12" i="42" s="1"/>
  <c r="X13" i="42" s="1"/>
  <c r="X14" i="42" s="1"/>
  <c r="X15" i="42" s="1"/>
  <c r="X16" i="42" s="1"/>
  <c r="X17" i="42" s="1"/>
  <c r="X18" i="42" s="1"/>
  <c r="X19" i="42" s="1"/>
  <c r="X20" i="42" s="1"/>
  <c r="X21" i="42" s="1"/>
  <c r="X22" i="42" s="1"/>
  <c r="X23" i="42" s="1"/>
  <c r="X24" i="42" s="1"/>
  <c r="X25" i="42" s="1"/>
  <c r="X26" i="42" s="1"/>
  <c r="X27" i="42" s="1"/>
  <c r="X28" i="42" s="1"/>
  <c r="X29" i="42" s="1"/>
  <c r="X30" i="42" s="1"/>
  <c r="X31" i="42" s="1"/>
  <c r="X32" i="42" s="1"/>
  <c r="X33" i="42" s="1"/>
  <c r="X34" i="42" s="1"/>
  <c r="X35" i="42" s="1"/>
  <c r="X36" i="42" s="1"/>
  <c r="X37" i="42" s="1"/>
  <c r="X38" i="42" s="1"/>
  <c r="X39" i="42" s="1"/>
  <c r="X40" i="42" s="1"/>
  <c r="X41" i="42" s="1"/>
  <c r="X42" i="42" s="1"/>
  <c r="X43" i="42" s="1"/>
  <c r="X44" i="42" s="1"/>
  <c r="X45" i="42" s="1"/>
  <c r="X46" i="42" s="1"/>
  <c r="X47" i="42" s="1"/>
  <c r="X48" i="42" s="1"/>
  <c r="X49" i="42" s="1"/>
  <c r="X50" i="42" s="1"/>
  <c r="X51" i="42" s="1"/>
  <c r="X52" i="42" s="1"/>
  <c r="X53" i="42" s="1"/>
  <c r="X54" i="42" s="1"/>
  <c r="X55" i="42" s="1"/>
  <c r="X56" i="42" s="1"/>
  <c r="X57" i="42" s="1"/>
  <c r="X58" i="42" s="1"/>
  <c r="X59" i="42" s="1"/>
  <c r="X60" i="42" s="1"/>
  <c r="X61" i="42" s="1"/>
  <c r="X62" i="42" s="1"/>
  <c r="X63" i="42" s="1"/>
  <c r="X64" i="42" s="1"/>
  <c r="X65" i="42" s="1"/>
  <c r="X66" i="42" s="1"/>
  <c r="X67" i="42" s="1"/>
  <c r="X68" i="42" s="1"/>
  <c r="X69" i="42" s="1"/>
  <c r="X70" i="42" s="1"/>
  <c r="X5" i="42" s="1"/>
  <c r="X4" i="42" s="1"/>
  <c r="W10" i="42"/>
  <c r="W11" i="42" s="1"/>
  <c r="W12" i="42" s="1"/>
  <c r="W13" i="42" s="1"/>
  <c r="W14" i="42" s="1"/>
  <c r="W15" i="42" s="1"/>
  <c r="W16" i="42" s="1"/>
  <c r="W17" i="42" s="1"/>
  <c r="W18" i="42" s="1"/>
  <c r="W19" i="42" s="1"/>
  <c r="W20" i="42" s="1"/>
  <c r="W21" i="42" s="1"/>
  <c r="W22" i="42" s="1"/>
  <c r="W23" i="42" s="1"/>
  <c r="W24" i="42" s="1"/>
  <c r="W25" i="42" s="1"/>
  <c r="W26" i="42" s="1"/>
  <c r="W27" i="42" s="1"/>
  <c r="W28" i="42" s="1"/>
  <c r="W29" i="42" s="1"/>
  <c r="W30" i="42" s="1"/>
  <c r="W31" i="42" s="1"/>
  <c r="W32" i="42" s="1"/>
  <c r="W33" i="42" s="1"/>
  <c r="W34" i="42" s="1"/>
  <c r="W35" i="42" s="1"/>
  <c r="W36" i="42" s="1"/>
  <c r="W37" i="42" s="1"/>
  <c r="W38" i="42" s="1"/>
  <c r="W39" i="42" s="1"/>
  <c r="W40" i="42" s="1"/>
  <c r="W41" i="42" s="1"/>
  <c r="W42" i="42" s="1"/>
  <c r="W43" i="42" s="1"/>
  <c r="W44" i="42" s="1"/>
  <c r="W45" i="42" s="1"/>
  <c r="W46" i="42" s="1"/>
  <c r="W47" i="42" s="1"/>
  <c r="W48" i="42" s="1"/>
  <c r="W49" i="42" s="1"/>
  <c r="W50" i="42" s="1"/>
  <c r="W51" i="42" s="1"/>
  <c r="W52" i="42" s="1"/>
  <c r="W53" i="42" s="1"/>
  <c r="W54" i="42" s="1"/>
  <c r="W55" i="42" s="1"/>
  <c r="W56" i="42" s="1"/>
  <c r="W57" i="42" s="1"/>
  <c r="W58" i="42" s="1"/>
  <c r="W59" i="42" s="1"/>
  <c r="W60" i="42" s="1"/>
  <c r="W61" i="42" s="1"/>
  <c r="W62" i="42" s="1"/>
  <c r="W63" i="42" s="1"/>
  <c r="W64" i="42" s="1"/>
  <c r="W65" i="42" s="1"/>
  <c r="W66" i="42" s="1"/>
  <c r="W67" i="42" s="1"/>
  <c r="W68" i="42" s="1"/>
  <c r="W69" i="42" s="1"/>
  <c r="W70" i="42" s="1"/>
  <c r="W5" i="42" s="1"/>
  <c r="W4" i="42" s="1"/>
  <c r="BT55" i="25" l="1"/>
  <c r="BJ56" i="38"/>
  <c r="BM56" i="38" s="1"/>
  <c r="BT56" i="38" s="1"/>
  <c r="BK56" i="38"/>
  <c r="BO56" i="38"/>
  <c r="BO56" i="25"/>
  <c r="BK56" i="25"/>
  <c r="BI57" i="38"/>
  <c r="BK57" i="38" s="1"/>
  <c r="BN55" i="38"/>
  <c r="BA58" i="38"/>
  <c r="AW58" i="38"/>
  <c r="AS58" i="38"/>
  <c r="AO58" i="38"/>
  <c r="AK58" i="38"/>
  <c r="AG58" i="38"/>
  <c r="AC58" i="38"/>
  <c r="Y58" i="38"/>
  <c r="U58" i="38"/>
  <c r="Q58" i="38"/>
  <c r="BD58" i="38"/>
  <c r="AZ58" i="38"/>
  <c r="AV58" i="38"/>
  <c r="AR58" i="38"/>
  <c r="AN58" i="38"/>
  <c r="AJ58" i="38"/>
  <c r="AF58" i="38"/>
  <c r="AB58" i="38"/>
  <c r="X58" i="38"/>
  <c r="T58" i="38"/>
  <c r="AY58" i="38"/>
  <c r="AU58" i="38"/>
  <c r="AQ58" i="38"/>
  <c r="AM58" i="38"/>
  <c r="AI58" i="38"/>
  <c r="AE58" i="38"/>
  <c r="AA58" i="38"/>
  <c r="W58" i="38"/>
  <c r="S58" i="38"/>
  <c r="BB58" i="38"/>
  <c r="AX58" i="38"/>
  <c r="AT58" i="38"/>
  <c r="AP58" i="38"/>
  <c r="AL58" i="38"/>
  <c r="AH58" i="38"/>
  <c r="AD58" i="38"/>
  <c r="Z58" i="38"/>
  <c r="V58" i="38"/>
  <c r="R58" i="38"/>
  <c r="A60" i="38"/>
  <c r="B59" i="38"/>
  <c r="C59" i="38" s="1"/>
  <c r="BE57" i="38"/>
  <c r="BH57" i="38"/>
  <c r="BS57" i="38"/>
  <c r="BG57" i="38"/>
  <c r="BC57" i="38"/>
  <c r="BF57" i="38"/>
  <c r="BJ56" i="25"/>
  <c r="BM56" i="25" s="1"/>
  <c r="BT56" i="25" s="1"/>
  <c r="BI57" i="25"/>
  <c r="BL57" i="25" s="1"/>
  <c r="A61" i="25"/>
  <c r="B60" i="25"/>
  <c r="C59" i="25"/>
  <c r="BV59" i="25"/>
  <c r="BW59" i="25" s="1"/>
  <c r="BE57" i="25"/>
  <c r="BH57" i="25"/>
  <c r="BF57" i="25"/>
  <c r="BG57" i="25"/>
  <c r="BS57" i="25"/>
  <c r="BC57" i="25"/>
  <c r="BB58" i="25"/>
  <c r="AX58" i="25"/>
  <c r="AT58" i="25"/>
  <c r="AP58" i="25"/>
  <c r="AL58" i="25"/>
  <c r="AH58" i="25"/>
  <c r="AD58" i="25"/>
  <c r="Z58" i="25"/>
  <c r="V58" i="25"/>
  <c r="R58" i="25"/>
  <c r="BA58" i="25"/>
  <c r="AW58" i="25"/>
  <c r="AS58" i="25"/>
  <c r="AO58" i="25"/>
  <c r="AK58" i="25"/>
  <c r="AG58" i="25"/>
  <c r="AC58" i="25"/>
  <c r="Y58" i="25"/>
  <c r="U58" i="25"/>
  <c r="Q58" i="25"/>
  <c r="AY58" i="25"/>
  <c r="AU58" i="25"/>
  <c r="AQ58" i="25"/>
  <c r="AM58" i="25"/>
  <c r="AI58" i="25"/>
  <c r="AE58" i="25"/>
  <c r="AA58" i="25"/>
  <c r="W58" i="25"/>
  <c r="S58" i="25"/>
  <c r="AR58" i="25"/>
  <c r="AB58" i="25"/>
  <c r="BD58" i="25"/>
  <c r="AN58" i="25"/>
  <c r="X58" i="25"/>
  <c r="AV58" i="25"/>
  <c r="AF58" i="25"/>
  <c r="AJ58" i="25"/>
  <c r="T58" i="25"/>
  <c r="AZ58" i="25"/>
  <c r="AG4" i="41"/>
  <c r="BN56" i="38" l="1"/>
  <c r="BO57" i="25"/>
  <c r="BJ57" i="25"/>
  <c r="BM57" i="25" s="1"/>
  <c r="BT57" i="25" s="1"/>
  <c r="BO57" i="38"/>
  <c r="BJ57" i="38"/>
  <c r="BM57" i="38" s="1"/>
  <c r="BL57" i="38"/>
  <c r="BI58" i="38"/>
  <c r="BK58" i="38" s="1"/>
  <c r="A61" i="38"/>
  <c r="B60" i="38"/>
  <c r="C60" i="38" s="1"/>
  <c r="BU56" i="25"/>
  <c r="BK57" i="25"/>
  <c r="BE58" i="38"/>
  <c r="BH58" i="38"/>
  <c r="BS58" i="38"/>
  <c r="BG58" i="38"/>
  <c r="BC58" i="38"/>
  <c r="BF58" i="38"/>
  <c r="BA59" i="38"/>
  <c r="AW59" i="38"/>
  <c r="AS59" i="38"/>
  <c r="AO59" i="38"/>
  <c r="AK59" i="38"/>
  <c r="AG59" i="38"/>
  <c r="AC59" i="38"/>
  <c r="Y59" i="38"/>
  <c r="U59" i="38"/>
  <c r="Q59" i="38"/>
  <c r="BD59" i="38"/>
  <c r="AZ59" i="38"/>
  <c r="AV59" i="38"/>
  <c r="AR59" i="38"/>
  <c r="AN59" i="38"/>
  <c r="AJ59" i="38"/>
  <c r="AF59" i="38"/>
  <c r="AB59" i="38"/>
  <c r="X59" i="38"/>
  <c r="T59" i="38"/>
  <c r="AY59" i="38"/>
  <c r="AU59" i="38"/>
  <c r="AQ59" i="38"/>
  <c r="AM59" i="38"/>
  <c r="AI59" i="38"/>
  <c r="AE59" i="38"/>
  <c r="AA59" i="38"/>
  <c r="W59" i="38"/>
  <c r="S59" i="38"/>
  <c r="BB59" i="38"/>
  <c r="AX59" i="38"/>
  <c r="AT59" i="38"/>
  <c r="AP59" i="38"/>
  <c r="AL59" i="38"/>
  <c r="AH59" i="38"/>
  <c r="AD59" i="38"/>
  <c r="Z59" i="38"/>
  <c r="V59" i="38"/>
  <c r="R59" i="38"/>
  <c r="BI58" i="25"/>
  <c r="BK58" i="25" s="1"/>
  <c r="BF58" i="25"/>
  <c r="BE58" i="25"/>
  <c r="BS58" i="25"/>
  <c r="BG58" i="25"/>
  <c r="BC58" i="25"/>
  <c r="BH58" i="25"/>
  <c r="C60" i="25"/>
  <c r="BV60" i="25"/>
  <c r="BW60" i="25" s="1"/>
  <c r="AY59" i="25"/>
  <c r="AU59" i="25"/>
  <c r="AQ59" i="25"/>
  <c r="AM59" i="25"/>
  <c r="AI59" i="25"/>
  <c r="AE59" i="25"/>
  <c r="AA59" i="25"/>
  <c r="W59" i="25"/>
  <c r="S59" i="25"/>
  <c r="BB59" i="25"/>
  <c r="AX59" i="25"/>
  <c r="AT59" i="25"/>
  <c r="AP59" i="25"/>
  <c r="AL59" i="25"/>
  <c r="AH59" i="25"/>
  <c r="AD59" i="25"/>
  <c r="Z59" i="25"/>
  <c r="V59" i="25"/>
  <c r="R59" i="25"/>
  <c r="BD59" i="25"/>
  <c r="AZ59" i="25"/>
  <c r="AV59" i="25"/>
  <c r="AR59" i="25"/>
  <c r="AN59" i="25"/>
  <c r="AJ59" i="25"/>
  <c r="AF59" i="25"/>
  <c r="AB59" i="25"/>
  <c r="X59" i="25"/>
  <c r="T59" i="25"/>
  <c r="AO59" i="25"/>
  <c r="Y59" i="25"/>
  <c r="BA59" i="25"/>
  <c r="AK59" i="25"/>
  <c r="U59" i="25"/>
  <c r="AS59" i="25"/>
  <c r="AC59" i="25"/>
  <c r="Q59" i="25"/>
  <c r="AW59" i="25"/>
  <c r="AG59" i="25"/>
  <c r="A62" i="25"/>
  <c r="B61" i="25"/>
  <c r="BU57" i="25"/>
  <c r="BK4" i="41"/>
  <c r="BT57" i="38" l="1"/>
  <c r="BL58" i="25"/>
  <c r="BO58" i="25"/>
  <c r="BL58" i="38"/>
  <c r="BJ58" i="25"/>
  <c r="BU58" i="25" s="1"/>
  <c r="BJ58" i="38"/>
  <c r="BM58" i="38" s="1"/>
  <c r="BO58" i="38"/>
  <c r="BI59" i="38"/>
  <c r="BL59" i="38" s="1"/>
  <c r="BN57" i="38"/>
  <c r="BE59" i="38"/>
  <c r="BH59" i="38"/>
  <c r="BS59" i="38"/>
  <c r="BG59" i="38"/>
  <c r="BC59" i="38"/>
  <c r="BF59" i="38"/>
  <c r="BA60" i="38"/>
  <c r="AW60" i="38"/>
  <c r="AS60" i="38"/>
  <c r="AO60" i="38"/>
  <c r="AK60" i="38"/>
  <c r="AG60" i="38"/>
  <c r="AC60" i="38"/>
  <c r="Y60" i="38"/>
  <c r="U60" i="38"/>
  <c r="Q60" i="38"/>
  <c r="BD60" i="38"/>
  <c r="AZ60" i="38"/>
  <c r="AV60" i="38"/>
  <c r="AR60" i="38"/>
  <c r="AN60" i="38"/>
  <c r="AJ60" i="38"/>
  <c r="AF60" i="38"/>
  <c r="AB60" i="38"/>
  <c r="X60" i="38"/>
  <c r="T60" i="38"/>
  <c r="AY60" i="38"/>
  <c r="AU60" i="38"/>
  <c r="AQ60" i="38"/>
  <c r="AM60" i="38"/>
  <c r="AI60" i="38"/>
  <c r="AE60" i="38"/>
  <c r="AA60" i="38"/>
  <c r="W60" i="38"/>
  <c r="S60" i="38"/>
  <c r="BB60" i="38"/>
  <c r="AX60" i="38"/>
  <c r="AT60" i="38"/>
  <c r="AP60" i="38"/>
  <c r="AL60" i="38"/>
  <c r="AH60" i="38"/>
  <c r="AD60" i="38"/>
  <c r="Z60" i="38"/>
  <c r="V60" i="38"/>
  <c r="R60" i="38"/>
  <c r="A62" i="38"/>
  <c r="B61" i="38"/>
  <c r="C61" i="38" s="1"/>
  <c r="BI59" i="25"/>
  <c r="BK59" i="25" s="1"/>
  <c r="BV61" i="25"/>
  <c r="BW61" i="25" s="1"/>
  <c r="C61" i="25"/>
  <c r="BS59" i="25"/>
  <c r="BG59" i="25"/>
  <c r="BC59" i="25"/>
  <c r="BF59" i="25"/>
  <c r="BH59" i="25"/>
  <c r="BE59" i="25"/>
  <c r="B62" i="25"/>
  <c r="A63" i="25"/>
  <c r="BD60" i="25"/>
  <c r="AZ60" i="25"/>
  <c r="AV60" i="25"/>
  <c r="AR60" i="25"/>
  <c r="AN60" i="25"/>
  <c r="AJ60" i="25"/>
  <c r="AF60" i="25"/>
  <c r="AB60" i="25"/>
  <c r="X60" i="25"/>
  <c r="T60" i="25"/>
  <c r="AY60" i="25"/>
  <c r="AU60" i="25"/>
  <c r="AQ60" i="25"/>
  <c r="AM60" i="25"/>
  <c r="AI60" i="25"/>
  <c r="AE60" i="25"/>
  <c r="AA60" i="25"/>
  <c r="W60" i="25"/>
  <c r="S60" i="25"/>
  <c r="BA60" i="25"/>
  <c r="AW60" i="25"/>
  <c r="AS60" i="25"/>
  <c r="AO60" i="25"/>
  <c r="AK60" i="25"/>
  <c r="AG60" i="25"/>
  <c r="AC60" i="25"/>
  <c r="Y60" i="25"/>
  <c r="U60" i="25"/>
  <c r="Q60" i="25"/>
  <c r="BB60" i="25"/>
  <c r="AL60" i="25"/>
  <c r="V60" i="25"/>
  <c r="AX60" i="25"/>
  <c r="AH60" i="25"/>
  <c r="R60" i="25"/>
  <c r="AP60" i="25"/>
  <c r="Z60" i="25"/>
  <c r="AT60" i="25"/>
  <c r="AD60" i="25"/>
  <c r="AC3" i="41"/>
  <c r="Q21" i="39"/>
  <c r="Q22" i="39" s="1"/>
  <c r="BM58" i="25" l="1"/>
  <c r="BT58" i="25" s="1"/>
  <c r="BT58" i="38"/>
  <c r="BK59" i="38"/>
  <c r="BO59" i="38"/>
  <c r="BJ59" i="38"/>
  <c r="BM59" i="38" s="1"/>
  <c r="BT59" i="38" s="1"/>
  <c r="BI60" i="38"/>
  <c r="BL60" i="38" s="1"/>
  <c r="BO59" i="25"/>
  <c r="BJ59" i="25"/>
  <c r="BM59" i="25" s="1"/>
  <c r="BN58" i="38"/>
  <c r="BE60" i="38"/>
  <c r="BH60" i="38"/>
  <c r="BS60" i="38"/>
  <c r="BG60" i="38"/>
  <c r="BC60" i="38"/>
  <c r="BF60" i="38"/>
  <c r="BA61" i="38"/>
  <c r="AW61" i="38"/>
  <c r="AS61" i="38"/>
  <c r="AO61" i="38"/>
  <c r="AK61" i="38"/>
  <c r="AG61" i="38"/>
  <c r="AC61" i="38"/>
  <c r="Y61" i="38"/>
  <c r="U61" i="38"/>
  <c r="Q61" i="38"/>
  <c r="BD61" i="38"/>
  <c r="AZ61" i="38"/>
  <c r="AV61" i="38"/>
  <c r="AR61" i="38"/>
  <c r="AN61" i="38"/>
  <c r="AJ61" i="38"/>
  <c r="AF61" i="38"/>
  <c r="AB61" i="38"/>
  <c r="X61" i="38"/>
  <c r="T61" i="38"/>
  <c r="AY61" i="38"/>
  <c r="AU61" i="38"/>
  <c r="AQ61" i="38"/>
  <c r="AM61" i="38"/>
  <c r="AI61" i="38"/>
  <c r="AE61" i="38"/>
  <c r="AA61" i="38"/>
  <c r="W61" i="38"/>
  <c r="S61" i="38"/>
  <c r="BB61" i="38"/>
  <c r="AX61" i="38"/>
  <c r="AT61" i="38"/>
  <c r="AP61" i="38"/>
  <c r="AL61" i="38"/>
  <c r="AH61" i="38"/>
  <c r="AD61" i="38"/>
  <c r="Z61" i="38"/>
  <c r="V61" i="38"/>
  <c r="R61" i="38"/>
  <c r="BL59" i="25"/>
  <c r="A63" i="38"/>
  <c r="B62" i="38"/>
  <c r="C62" i="38" s="1"/>
  <c r="BI60" i="25"/>
  <c r="BL60" i="25" s="1"/>
  <c r="BH60" i="25"/>
  <c r="BS60" i="25"/>
  <c r="BG60" i="25"/>
  <c r="BC60" i="25"/>
  <c r="BE60" i="25"/>
  <c r="BF60" i="25"/>
  <c r="B63" i="25"/>
  <c r="A64" i="25"/>
  <c r="BV62" i="25"/>
  <c r="BW62" i="25" s="1"/>
  <c r="C62" i="25"/>
  <c r="BA61" i="25"/>
  <c r="AW61" i="25"/>
  <c r="AS61" i="25"/>
  <c r="AO61" i="25"/>
  <c r="AK61" i="25"/>
  <c r="AG61" i="25"/>
  <c r="AC61" i="25"/>
  <c r="Y61" i="25"/>
  <c r="U61" i="25"/>
  <c r="Q61" i="25"/>
  <c r="BD61" i="25"/>
  <c r="AZ61" i="25"/>
  <c r="AV61" i="25"/>
  <c r="AR61" i="25"/>
  <c r="AN61" i="25"/>
  <c r="AJ61" i="25"/>
  <c r="AF61" i="25"/>
  <c r="AB61" i="25"/>
  <c r="X61" i="25"/>
  <c r="T61" i="25"/>
  <c r="BB61" i="25"/>
  <c r="AX61" i="25"/>
  <c r="AT61" i="25"/>
  <c r="AP61" i="25"/>
  <c r="AL61" i="25"/>
  <c r="AH61" i="25"/>
  <c r="AD61" i="25"/>
  <c r="Z61" i="25"/>
  <c r="V61" i="25"/>
  <c r="R61" i="25"/>
  <c r="AY61" i="25"/>
  <c r="AI61" i="25"/>
  <c r="S61" i="25"/>
  <c r="AU61" i="25"/>
  <c r="AE61" i="25"/>
  <c r="AM61" i="25"/>
  <c r="W61" i="25"/>
  <c r="AQ61" i="25"/>
  <c r="AA61" i="25"/>
  <c r="Q23" i="39"/>
  <c r="AC19" i="41"/>
  <c r="Q38" i="39"/>
  <c r="Q39" i="39" s="1"/>
  <c r="BU59" i="25" l="1"/>
  <c r="BJ60" i="38"/>
  <c r="BM60" i="38" s="1"/>
  <c r="BT60" i="38" s="1"/>
  <c r="BK60" i="38"/>
  <c r="BO60" i="38"/>
  <c r="BI61" i="38"/>
  <c r="BL61" i="38" s="1"/>
  <c r="BK60" i="25"/>
  <c r="BE61" i="38"/>
  <c r="BH61" i="38"/>
  <c r="BS61" i="38"/>
  <c r="BG61" i="38"/>
  <c r="BC61" i="38"/>
  <c r="BF61" i="38"/>
  <c r="BA62" i="38"/>
  <c r="AW62" i="38"/>
  <c r="AS62" i="38"/>
  <c r="AO62" i="38"/>
  <c r="AK62" i="38"/>
  <c r="AG62" i="38"/>
  <c r="AC62" i="38"/>
  <c r="Y62" i="38"/>
  <c r="U62" i="38"/>
  <c r="Q62" i="38"/>
  <c r="BD62" i="38"/>
  <c r="AZ62" i="38"/>
  <c r="AV62" i="38"/>
  <c r="AR62" i="38"/>
  <c r="AN62" i="38"/>
  <c r="AJ62" i="38"/>
  <c r="AF62" i="38"/>
  <c r="AB62" i="38"/>
  <c r="X62" i="38"/>
  <c r="T62" i="38"/>
  <c r="AY62" i="38"/>
  <c r="AU62" i="38"/>
  <c r="AQ62" i="38"/>
  <c r="AM62" i="38"/>
  <c r="AI62" i="38"/>
  <c r="AE62" i="38"/>
  <c r="AA62" i="38"/>
  <c r="W62" i="38"/>
  <c r="S62" i="38"/>
  <c r="BB62" i="38"/>
  <c r="AX62" i="38"/>
  <c r="AT62" i="38"/>
  <c r="AP62" i="38"/>
  <c r="AL62" i="38"/>
  <c r="AH62" i="38"/>
  <c r="AD62" i="38"/>
  <c r="Z62" i="38"/>
  <c r="V62" i="38"/>
  <c r="R62" i="38"/>
  <c r="BT59" i="25"/>
  <c r="A64" i="38"/>
  <c r="B63" i="38"/>
  <c r="C63" i="38" s="1"/>
  <c r="BN59" i="38"/>
  <c r="BI61" i="25"/>
  <c r="BL61" i="25" s="1"/>
  <c r="BJ60" i="25"/>
  <c r="BM60" i="25" s="1"/>
  <c r="BT60" i="25" s="1"/>
  <c r="BO60" i="25"/>
  <c r="BV63" i="25"/>
  <c r="BW63" i="25" s="1"/>
  <c r="C63" i="25"/>
  <c r="BB62" i="25"/>
  <c r="AX62" i="25"/>
  <c r="AT62" i="25"/>
  <c r="AP62" i="25"/>
  <c r="AL62" i="25"/>
  <c r="AH62" i="25"/>
  <c r="AD62" i="25"/>
  <c r="Z62" i="25"/>
  <c r="V62" i="25"/>
  <c r="R62" i="25"/>
  <c r="BA62" i="25"/>
  <c r="AW62" i="25"/>
  <c r="AS62" i="25"/>
  <c r="AO62" i="25"/>
  <c r="AK62" i="25"/>
  <c r="AG62" i="25"/>
  <c r="AC62" i="25"/>
  <c r="Y62" i="25"/>
  <c r="U62" i="25"/>
  <c r="Q62" i="25"/>
  <c r="AY62" i="25"/>
  <c r="AU62" i="25"/>
  <c r="AQ62" i="25"/>
  <c r="AM62" i="25"/>
  <c r="AI62" i="25"/>
  <c r="AE62" i="25"/>
  <c r="AA62" i="25"/>
  <c r="W62" i="25"/>
  <c r="S62" i="25"/>
  <c r="AZ62" i="25"/>
  <c r="AJ62" i="25"/>
  <c r="T62" i="25"/>
  <c r="AV62" i="25"/>
  <c r="AF62" i="25"/>
  <c r="BD62" i="25"/>
  <c r="AN62" i="25"/>
  <c r="X62" i="25"/>
  <c r="AR62" i="25"/>
  <c r="AB62" i="25"/>
  <c r="BE61" i="25"/>
  <c r="BH61" i="25"/>
  <c r="BF61" i="25"/>
  <c r="BS61" i="25"/>
  <c r="BC61" i="25"/>
  <c r="BG61" i="25"/>
  <c r="A65" i="25"/>
  <c r="B64" i="25"/>
  <c r="Q24" i="39"/>
  <c r="Q25" i="39" s="1"/>
  <c r="Q26" i="39" s="1"/>
  <c r="Q27" i="39" s="1"/>
  <c r="Q28" i="39" s="1"/>
  <c r="Q29" i="39" s="1"/>
  <c r="Q30" i="39" s="1"/>
  <c r="Q31" i="39" s="1"/>
  <c r="Q32" i="39" s="1"/>
  <c r="Q33" i="39" s="1"/>
  <c r="Q34" i="39" s="1"/>
  <c r="Q35" i="39" s="1"/>
  <c r="Q36" i="39" s="1"/>
  <c r="Q40" i="39"/>
  <c r="BU60" i="25" l="1"/>
  <c r="BJ61" i="25"/>
  <c r="BM61" i="25" s="1"/>
  <c r="BT61" i="25" s="1"/>
  <c r="BI62" i="38"/>
  <c r="BK62" i="38" s="1"/>
  <c r="BK61" i="38"/>
  <c r="BO61" i="38"/>
  <c r="BJ61" i="38"/>
  <c r="BM61" i="38" s="1"/>
  <c r="BK61" i="25"/>
  <c r="A65" i="38"/>
  <c r="B64" i="38"/>
  <c r="C64" i="38" s="1"/>
  <c r="BN60" i="38"/>
  <c r="BA63" i="38"/>
  <c r="AW63" i="38"/>
  <c r="AS63" i="38"/>
  <c r="AO63" i="38"/>
  <c r="AK63" i="38"/>
  <c r="AG63" i="38"/>
  <c r="AC63" i="38"/>
  <c r="Y63" i="38"/>
  <c r="U63" i="38"/>
  <c r="Q63" i="38"/>
  <c r="BD63" i="38"/>
  <c r="AZ63" i="38"/>
  <c r="AV63" i="38"/>
  <c r="AR63" i="38"/>
  <c r="AN63" i="38"/>
  <c r="AJ63" i="38"/>
  <c r="AF63" i="38"/>
  <c r="AB63" i="38"/>
  <c r="X63" i="38"/>
  <c r="T63" i="38"/>
  <c r="AY63" i="38"/>
  <c r="AU63" i="38"/>
  <c r="AQ63" i="38"/>
  <c r="AM63" i="38"/>
  <c r="AI63" i="38"/>
  <c r="AE63" i="38"/>
  <c r="AA63" i="38"/>
  <c r="W63" i="38"/>
  <c r="S63" i="38"/>
  <c r="BB63" i="38"/>
  <c r="AX63" i="38"/>
  <c r="AT63" i="38"/>
  <c r="AP63" i="38"/>
  <c r="AL63" i="38"/>
  <c r="AH63" i="38"/>
  <c r="AD63" i="38"/>
  <c r="Z63" i="38"/>
  <c r="V63" i="38"/>
  <c r="R63" i="38"/>
  <c r="BE62" i="38"/>
  <c r="BH62" i="38"/>
  <c r="BS62" i="38"/>
  <c r="BG62" i="38"/>
  <c r="BC62" i="38"/>
  <c r="BF62" i="38"/>
  <c r="BO61" i="25"/>
  <c r="BI62" i="25"/>
  <c r="BJ62" i="25" s="1"/>
  <c r="C64" i="25"/>
  <c r="BV64" i="25"/>
  <c r="BW64" i="25" s="1"/>
  <c r="A66" i="25"/>
  <c r="B65" i="25"/>
  <c r="BF62" i="25"/>
  <c r="BE62" i="25"/>
  <c r="BS62" i="25"/>
  <c r="BG62" i="25"/>
  <c r="BC62" i="25"/>
  <c r="BH62" i="25"/>
  <c r="BB63" i="25"/>
  <c r="AX63" i="25"/>
  <c r="AT63" i="25"/>
  <c r="AP63" i="25"/>
  <c r="AL63" i="25"/>
  <c r="AH63" i="25"/>
  <c r="AD63" i="25"/>
  <c r="BA63" i="25"/>
  <c r="AV63" i="25"/>
  <c r="AQ63" i="25"/>
  <c r="AK63" i="25"/>
  <c r="AF63" i="25"/>
  <c r="AA63" i="25"/>
  <c r="W63" i="25"/>
  <c r="S63" i="25"/>
  <c r="AZ63" i="25"/>
  <c r="AU63" i="25"/>
  <c r="AO63" i="25"/>
  <c r="AJ63" i="25"/>
  <c r="AE63" i="25"/>
  <c r="Z63" i="25"/>
  <c r="V63" i="25"/>
  <c r="R63" i="25"/>
  <c r="AW63" i="25"/>
  <c r="AR63" i="25"/>
  <c r="AM63" i="25"/>
  <c r="AG63" i="25"/>
  <c r="AB63" i="25"/>
  <c r="X63" i="25"/>
  <c r="T63" i="25"/>
  <c r="BD63" i="25"/>
  <c r="AI63" i="25"/>
  <c r="Q63" i="25"/>
  <c r="AY63" i="25"/>
  <c r="AC63" i="25"/>
  <c r="AN63" i="25"/>
  <c r="U63" i="25"/>
  <c r="Y63" i="25"/>
  <c r="AS63" i="25"/>
  <c r="Q41" i="39"/>
  <c r="Q42" i="39" s="1"/>
  <c r="Q43" i="39" s="1"/>
  <c r="Q44" i="39" s="1"/>
  <c r="Q45" i="39" s="1"/>
  <c r="Q46" i="39" s="1"/>
  <c r="Q47" i="39" s="1"/>
  <c r="Q48" i="39" s="1"/>
  <c r="Q49" i="39" s="1"/>
  <c r="Q50" i="39" s="1"/>
  <c r="Q51" i="39" s="1"/>
  <c r="Q52" i="39" s="1"/>
  <c r="Q53" i="39" s="1"/>
  <c r="AC35" i="41"/>
  <c r="BU61" i="25" l="1"/>
  <c r="BL62" i="38"/>
  <c r="BO62" i="25"/>
  <c r="BN61" i="38"/>
  <c r="BJ62" i="38"/>
  <c r="BM62" i="38" s="1"/>
  <c r="BT61" i="38"/>
  <c r="BI63" i="38"/>
  <c r="BJ63" i="38" s="1"/>
  <c r="BO62" i="38"/>
  <c r="BL62" i="25"/>
  <c r="BE63" i="38"/>
  <c r="BH63" i="38"/>
  <c r="BS63" i="38"/>
  <c r="BG63" i="38"/>
  <c r="BC63" i="38"/>
  <c r="BF63" i="38"/>
  <c r="BA64" i="38"/>
  <c r="AW64" i="38"/>
  <c r="AS64" i="38"/>
  <c r="AO64" i="38"/>
  <c r="AK64" i="38"/>
  <c r="AG64" i="38"/>
  <c r="AC64" i="38"/>
  <c r="Y64" i="38"/>
  <c r="U64" i="38"/>
  <c r="Q64" i="38"/>
  <c r="BD64" i="38"/>
  <c r="AZ64" i="38"/>
  <c r="AV64" i="38"/>
  <c r="AR64" i="38"/>
  <c r="AN64" i="38"/>
  <c r="AJ64" i="38"/>
  <c r="AF64" i="38"/>
  <c r="AB64" i="38"/>
  <c r="X64" i="38"/>
  <c r="T64" i="38"/>
  <c r="AY64" i="38"/>
  <c r="AU64" i="38"/>
  <c r="AQ64" i="38"/>
  <c r="AM64" i="38"/>
  <c r="AI64" i="38"/>
  <c r="AE64" i="38"/>
  <c r="AA64" i="38"/>
  <c r="W64" i="38"/>
  <c r="S64" i="38"/>
  <c r="BB64" i="38"/>
  <c r="AX64" i="38"/>
  <c r="AT64" i="38"/>
  <c r="AP64" i="38"/>
  <c r="AL64" i="38"/>
  <c r="AH64" i="38"/>
  <c r="AD64" i="38"/>
  <c r="Z64" i="38"/>
  <c r="V64" i="38"/>
  <c r="R64" i="38"/>
  <c r="A66" i="38"/>
  <c r="B65" i="38"/>
  <c r="C65" i="38" s="1"/>
  <c r="BK62" i="25"/>
  <c r="BU62" i="25" s="1"/>
  <c r="BI63" i="25"/>
  <c r="BJ63" i="25" s="1"/>
  <c r="BM62" i="25"/>
  <c r="AY64" i="25"/>
  <c r="AU64" i="25"/>
  <c r="AQ64" i="25"/>
  <c r="AM64" i="25"/>
  <c r="AI64" i="25"/>
  <c r="AE64" i="25"/>
  <c r="AA64" i="25"/>
  <c r="W64" i="25"/>
  <c r="S64" i="25"/>
  <c r="BB64" i="25"/>
  <c r="AW64" i="25"/>
  <c r="AR64" i="25"/>
  <c r="AL64" i="25"/>
  <c r="AG64" i="25"/>
  <c r="AB64" i="25"/>
  <c r="V64" i="25"/>
  <c r="Q64" i="25"/>
  <c r="BA64" i="25"/>
  <c r="AV64" i="25"/>
  <c r="AP64" i="25"/>
  <c r="AK64" i="25"/>
  <c r="AF64" i="25"/>
  <c r="Z64" i="25"/>
  <c r="U64" i="25"/>
  <c r="BD64" i="25"/>
  <c r="AX64" i="25"/>
  <c r="AS64" i="25"/>
  <c r="AN64" i="25"/>
  <c r="AH64" i="25"/>
  <c r="AC64" i="25"/>
  <c r="X64" i="25"/>
  <c r="R64" i="25"/>
  <c r="AZ64" i="25"/>
  <c r="AD64" i="25"/>
  <c r="AT64" i="25"/>
  <c r="Y64" i="25"/>
  <c r="AJ64" i="25"/>
  <c r="T64" i="25"/>
  <c r="AO64" i="25"/>
  <c r="BV65" i="25"/>
  <c r="BW65" i="25" s="1"/>
  <c r="C65" i="25"/>
  <c r="BF63" i="25"/>
  <c r="BG63" i="25"/>
  <c r="BE63" i="25"/>
  <c r="BS63" i="25"/>
  <c r="BH63" i="25"/>
  <c r="BC63" i="25"/>
  <c r="A67" i="25"/>
  <c r="B66" i="25"/>
  <c r="BT62" i="38" l="1"/>
  <c r="BT62" i="25"/>
  <c r="BK63" i="25"/>
  <c r="BU63" i="25" s="1"/>
  <c r="BN62" i="38"/>
  <c r="BO63" i="38"/>
  <c r="BK63" i="38"/>
  <c r="BI64" i="38"/>
  <c r="BJ64" i="38" s="1"/>
  <c r="BL63" i="38"/>
  <c r="BO63" i="25"/>
  <c r="BM63" i="38"/>
  <c r="BA65" i="38"/>
  <c r="AW65" i="38"/>
  <c r="AS65" i="38"/>
  <c r="AO65" i="38"/>
  <c r="AK65" i="38"/>
  <c r="AG65" i="38"/>
  <c r="AC65" i="38"/>
  <c r="Y65" i="38"/>
  <c r="U65" i="38"/>
  <c r="Q65" i="38"/>
  <c r="BD65" i="38"/>
  <c r="AZ65" i="38"/>
  <c r="AV65" i="38"/>
  <c r="AR65" i="38"/>
  <c r="AN65" i="38"/>
  <c r="AJ65" i="38"/>
  <c r="AF65" i="38"/>
  <c r="AB65" i="38"/>
  <c r="X65" i="38"/>
  <c r="T65" i="38"/>
  <c r="AY65" i="38"/>
  <c r="AU65" i="38"/>
  <c r="AQ65" i="38"/>
  <c r="AM65" i="38"/>
  <c r="AI65" i="38"/>
  <c r="AE65" i="38"/>
  <c r="AA65" i="38"/>
  <c r="W65" i="38"/>
  <c r="S65" i="38"/>
  <c r="BB65" i="38"/>
  <c r="AX65" i="38"/>
  <c r="AT65" i="38"/>
  <c r="AP65" i="38"/>
  <c r="AL65" i="38"/>
  <c r="AH65" i="38"/>
  <c r="AD65" i="38"/>
  <c r="Z65" i="38"/>
  <c r="V65" i="38"/>
  <c r="R65" i="38"/>
  <c r="BL63" i="25"/>
  <c r="A67" i="38"/>
  <c r="B66" i="38"/>
  <c r="C66" i="38" s="1"/>
  <c r="BE64" i="38"/>
  <c r="BH64" i="38"/>
  <c r="BS64" i="38"/>
  <c r="BG64" i="38"/>
  <c r="BC64" i="38"/>
  <c r="BF64" i="38"/>
  <c r="BI64" i="25"/>
  <c r="BK64" i="25" s="1"/>
  <c r="B67" i="25"/>
  <c r="A68" i="25"/>
  <c r="BD65" i="25"/>
  <c r="AZ65" i="25"/>
  <c r="AV65" i="25"/>
  <c r="AR65" i="25"/>
  <c r="AN65" i="25"/>
  <c r="AJ65" i="25"/>
  <c r="AF65" i="25"/>
  <c r="AB65" i="25"/>
  <c r="X65" i="25"/>
  <c r="T65" i="25"/>
  <c r="BB65" i="25"/>
  <c r="AW65" i="25"/>
  <c r="AQ65" i="25"/>
  <c r="AL65" i="25"/>
  <c r="AG65" i="25"/>
  <c r="AA65" i="25"/>
  <c r="V65" i="25"/>
  <c r="Q65" i="25"/>
  <c r="BA65" i="25"/>
  <c r="AU65" i="25"/>
  <c r="AP65" i="25"/>
  <c r="AK65" i="25"/>
  <c r="AE65" i="25"/>
  <c r="Z65" i="25"/>
  <c r="U65" i="25"/>
  <c r="AX65" i="25"/>
  <c r="AS65" i="25"/>
  <c r="AM65" i="25"/>
  <c r="AH65" i="25"/>
  <c r="AC65" i="25"/>
  <c r="W65" i="25"/>
  <c r="R65" i="25"/>
  <c r="AT65" i="25"/>
  <c r="Y65" i="25"/>
  <c r="AO65" i="25"/>
  <c r="S65" i="25"/>
  <c r="AY65" i="25"/>
  <c r="AD65" i="25"/>
  <c r="AI65" i="25"/>
  <c r="BS64" i="25"/>
  <c r="BG64" i="25"/>
  <c r="BC64" i="25"/>
  <c r="BH64" i="25"/>
  <c r="BF64" i="25"/>
  <c r="BE64" i="25"/>
  <c r="BV66" i="25"/>
  <c r="BW66" i="25" s="1"/>
  <c r="C66" i="25"/>
  <c r="BM63" i="25"/>
  <c r="AS3" i="41"/>
  <c r="BT63" i="25" l="1"/>
  <c r="BK64" i="38"/>
  <c r="BL64" i="38"/>
  <c r="BO64" i="38"/>
  <c r="BT63" i="38"/>
  <c r="BI65" i="38"/>
  <c r="BJ65" i="38" s="1"/>
  <c r="A68" i="38"/>
  <c r="B67" i="38"/>
  <c r="C67" i="38" s="1"/>
  <c r="BM64" i="38"/>
  <c r="BJ64" i="25"/>
  <c r="BM64" i="25" s="1"/>
  <c r="BA66" i="38"/>
  <c r="AW66" i="38"/>
  <c r="AS66" i="38"/>
  <c r="AO66" i="38"/>
  <c r="AK66" i="38"/>
  <c r="AG66" i="38"/>
  <c r="AC66" i="38"/>
  <c r="Y66" i="38"/>
  <c r="U66" i="38"/>
  <c r="Q66" i="38"/>
  <c r="BD66" i="38"/>
  <c r="AZ66" i="38"/>
  <c r="AV66" i="38"/>
  <c r="AR66" i="38"/>
  <c r="AN66" i="38"/>
  <c r="AJ66" i="38"/>
  <c r="AF66" i="38"/>
  <c r="AB66" i="38"/>
  <c r="X66" i="38"/>
  <c r="T66" i="38"/>
  <c r="AY66" i="38"/>
  <c r="AU66" i="38"/>
  <c r="AQ66" i="38"/>
  <c r="AM66" i="38"/>
  <c r="AI66" i="38"/>
  <c r="AE66" i="38"/>
  <c r="AA66" i="38"/>
  <c r="W66" i="38"/>
  <c r="S66" i="38"/>
  <c r="BB66" i="38"/>
  <c r="AX66" i="38"/>
  <c r="AT66" i="38"/>
  <c r="AP66" i="38"/>
  <c r="AL66" i="38"/>
  <c r="AH66" i="38"/>
  <c r="AD66" i="38"/>
  <c r="Z66" i="38"/>
  <c r="V66" i="38"/>
  <c r="R66" i="38"/>
  <c r="BE65" i="38"/>
  <c r="BH65" i="38"/>
  <c r="BS65" i="38"/>
  <c r="BG65" i="38"/>
  <c r="BC65" i="38"/>
  <c r="BF65" i="38"/>
  <c r="BN63" i="38"/>
  <c r="BL64" i="25"/>
  <c r="BO64" i="25"/>
  <c r="BI65" i="25"/>
  <c r="BK65" i="25" s="1"/>
  <c r="BA66" i="25"/>
  <c r="AW66" i="25"/>
  <c r="AS66" i="25"/>
  <c r="AO66" i="25"/>
  <c r="AK66" i="25"/>
  <c r="AG66" i="25"/>
  <c r="AC66" i="25"/>
  <c r="Y66" i="25"/>
  <c r="U66" i="25"/>
  <c r="Q66" i="25"/>
  <c r="AX66" i="25"/>
  <c r="AR66" i="25"/>
  <c r="AM66" i="25"/>
  <c r="AH66" i="25"/>
  <c r="AB66" i="25"/>
  <c r="W66" i="25"/>
  <c r="R66" i="25"/>
  <c r="BB66" i="25"/>
  <c r="AV66" i="25"/>
  <c r="AQ66" i="25"/>
  <c r="AL66" i="25"/>
  <c r="AF66" i="25"/>
  <c r="AA66" i="25"/>
  <c r="V66" i="25"/>
  <c r="BD66" i="25"/>
  <c r="AY66" i="25"/>
  <c r="AT66" i="25"/>
  <c r="AN66" i="25"/>
  <c r="AI66" i="25"/>
  <c r="AD66" i="25"/>
  <c r="X66" i="25"/>
  <c r="S66" i="25"/>
  <c r="AP66" i="25"/>
  <c r="T66" i="25"/>
  <c r="AJ66" i="25"/>
  <c r="AU66" i="25"/>
  <c r="Z66" i="25"/>
  <c r="AE66" i="25"/>
  <c r="AZ66" i="25"/>
  <c r="BH65" i="25"/>
  <c r="BG65" i="25"/>
  <c r="BF65" i="25"/>
  <c r="BS65" i="25"/>
  <c r="BC65" i="25"/>
  <c r="BE65" i="25"/>
  <c r="B68" i="25"/>
  <c r="A69" i="25"/>
  <c r="BV67" i="25"/>
  <c r="BW67" i="25" s="1"/>
  <c r="C67" i="25"/>
  <c r="AS19" i="41"/>
  <c r="BN64" i="38" l="1"/>
  <c r="BO65" i="38"/>
  <c r="BU64" i="25"/>
  <c r="BT64" i="38"/>
  <c r="BT64" i="25"/>
  <c r="BI66" i="38"/>
  <c r="BL66" i="38" s="1"/>
  <c r="BK65" i="38"/>
  <c r="BL65" i="38"/>
  <c r="BA67" i="38"/>
  <c r="AW67" i="38"/>
  <c r="AS67" i="38"/>
  <c r="AO67" i="38"/>
  <c r="AK67" i="38"/>
  <c r="AG67" i="38"/>
  <c r="AC67" i="38"/>
  <c r="Y67" i="38"/>
  <c r="U67" i="38"/>
  <c r="Q67" i="38"/>
  <c r="BD67" i="38"/>
  <c r="AZ67" i="38"/>
  <c r="AV67" i="38"/>
  <c r="AR67" i="38"/>
  <c r="AN67" i="38"/>
  <c r="AJ67" i="38"/>
  <c r="AF67" i="38"/>
  <c r="AB67" i="38"/>
  <c r="X67" i="38"/>
  <c r="T67" i="38"/>
  <c r="AY67" i="38"/>
  <c r="AU67" i="38"/>
  <c r="AQ67" i="38"/>
  <c r="AM67" i="38"/>
  <c r="AI67" i="38"/>
  <c r="AE67" i="38"/>
  <c r="AA67" i="38"/>
  <c r="W67" i="38"/>
  <c r="S67" i="38"/>
  <c r="BB67" i="38"/>
  <c r="AX67" i="38"/>
  <c r="AT67" i="38"/>
  <c r="AP67" i="38"/>
  <c r="AL67" i="38"/>
  <c r="AH67" i="38"/>
  <c r="AD67" i="38"/>
  <c r="Z67" i="38"/>
  <c r="V67" i="38"/>
  <c r="R67" i="38"/>
  <c r="BM65" i="38"/>
  <c r="BT65" i="38" s="1"/>
  <c r="BE66" i="38"/>
  <c r="BH66" i="38"/>
  <c r="BS66" i="38"/>
  <c r="BG66" i="38"/>
  <c r="BC66" i="38"/>
  <c r="BF66" i="38"/>
  <c r="A69" i="38"/>
  <c r="B68" i="38"/>
  <c r="C68" i="38" s="1"/>
  <c r="BO65" i="25"/>
  <c r="BL65" i="25"/>
  <c r="BI66" i="25"/>
  <c r="BL66" i="25" s="1"/>
  <c r="BJ65" i="25"/>
  <c r="BU65" i="25" s="1"/>
  <c r="BB67" i="25"/>
  <c r="AX67" i="25"/>
  <c r="AT67" i="25"/>
  <c r="AP67" i="25"/>
  <c r="AL67" i="25"/>
  <c r="AH67" i="25"/>
  <c r="AD67" i="25"/>
  <c r="Z67" i="25"/>
  <c r="V67" i="25"/>
  <c r="R67" i="25"/>
  <c r="BD67" i="25"/>
  <c r="AY67" i="25"/>
  <c r="AS67" i="25"/>
  <c r="AN67" i="25"/>
  <c r="AI67" i="25"/>
  <c r="AC67" i="25"/>
  <c r="X67" i="25"/>
  <c r="S67" i="25"/>
  <c r="AW67" i="25"/>
  <c r="AR67" i="25"/>
  <c r="AM67" i="25"/>
  <c r="AG67" i="25"/>
  <c r="AB67" i="25"/>
  <c r="W67" i="25"/>
  <c r="Q67" i="25"/>
  <c r="AZ67" i="25"/>
  <c r="AU67" i="25"/>
  <c r="AO67" i="25"/>
  <c r="AJ67" i="25"/>
  <c r="AE67" i="25"/>
  <c r="Y67" i="25"/>
  <c r="T67" i="25"/>
  <c r="AQ67" i="25"/>
  <c r="U67" i="25"/>
  <c r="AK67" i="25"/>
  <c r="AV67" i="25"/>
  <c r="AA67" i="25"/>
  <c r="AF67" i="25"/>
  <c r="BA67" i="25"/>
  <c r="A70" i="25"/>
  <c r="B69" i="25"/>
  <c r="BE66" i="25"/>
  <c r="BS66" i="25"/>
  <c r="BH66" i="25"/>
  <c r="BC66" i="25"/>
  <c r="BG66" i="25"/>
  <c r="BF66" i="25"/>
  <c r="C68" i="25"/>
  <c r="BV68" i="25"/>
  <c r="BW68" i="25" s="1"/>
  <c r="AS35" i="41"/>
  <c r="BJ66" i="38" l="1"/>
  <c r="BM66" i="38" s="1"/>
  <c r="BT66" i="38" s="1"/>
  <c r="BK66" i="38"/>
  <c r="BN65" i="38"/>
  <c r="BO66" i="38"/>
  <c r="BM65" i="25"/>
  <c r="BT65" i="25" s="1"/>
  <c r="BK66" i="25"/>
  <c r="BI67" i="38"/>
  <c r="BK67" i="38" s="1"/>
  <c r="BA68" i="38"/>
  <c r="AW68" i="38"/>
  <c r="AS68" i="38"/>
  <c r="AO68" i="38"/>
  <c r="AK68" i="38"/>
  <c r="AG68" i="38"/>
  <c r="AC68" i="38"/>
  <c r="Y68" i="38"/>
  <c r="U68" i="38"/>
  <c r="Q68" i="38"/>
  <c r="BD68" i="38"/>
  <c r="AZ68" i="38"/>
  <c r="AV68" i="38"/>
  <c r="AR68" i="38"/>
  <c r="AN68" i="38"/>
  <c r="AJ68" i="38"/>
  <c r="AF68" i="38"/>
  <c r="AB68" i="38"/>
  <c r="X68" i="38"/>
  <c r="T68" i="38"/>
  <c r="AY68" i="38"/>
  <c r="AU68" i="38"/>
  <c r="AQ68" i="38"/>
  <c r="AM68" i="38"/>
  <c r="AI68" i="38"/>
  <c r="AE68" i="38"/>
  <c r="AA68" i="38"/>
  <c r="W68" i="38"/>
  <c r="S68" i="38"/>
  <c r="BB68" i="38"/>
  <c r="AX68" i="38"/>
  <c r="AT68" i="38"/>
  <c r="AP68" i="38"/>
  <c r="AL68" i="38"/>
  <c r="AH68" i="38"/>
  <c r="AD68" i="38"/>
  <c r="Z68" i="38"/>
  <c r="V68" i="38"/>
  <c r="R68" i="38"/>
  <c r="A70" i="38"/>
  <c r="B69" i="38"/>
  <c r="C69" i="38" s="1"/>
  <c r="BE67" i="38"/>
  <c r="BH67" i="38"/>
  <c r="BS67" i="38"/>
  <c r="BG67" i="38"/>
  <c r="BC67" i="38"/>
  <c r="BF67" i="38"/>
  <c r="BO66" i="25"/>
  <c r="BI67" i="25"/>
  <c r="BK67" i="25" s="1"/>
  <c r="BJ66" i="25"/>
  <c r="B70" i="25"/>
  <c r="A71" i="25"/>
  <c r="BF67" i="25"/>
  <c r="BS67" i="25"/>
  <c r="BH67" i="25"/>
  <c r="BC67" i="25"/>
  <c r="BE67" i="25"/>
  <c r="BG67" i="25"/>
  <c r="C69" i="25"/>
  <c r="BV69" i="25"/>
  <c r="BW69" i="25" s="1"/>
  <c r="AY68" i="25"/>
  <c r="AU68" i="25"/>
  <c r="AQ68" i="25"/>
  <c r="AM68" i="25"/>
  <c r="AI68" i="25"/>
  <c r="AE68" i="25"/>
  <c r="AA68" i="25"/>
  <c r="W68" i="25"/>
  <c r="S68" i="25"/>
  <c r="AZ68" i="25"/>
  <c r="AT68" i="25"/>
  <c r="AO68" i="25"/>
  <c r="AJ68" i="25"/>
  <c r="AD68" i="25"/>
  <c r="Y68" i="25"/>
  <c r="T68" i="25"/>
  <c r="BD68" i="25"/>
  <c r="AX68" i="25"/>
  <c r="AS68" i="25"/>
  <c r="AN68" i="25"/>
  <c r="AH68" i="25"/>
  <c r="AC68" i="25"/>
  <c r="X68" i="25"/>
  <c r="R68" i="25"/>
  <c r="BA68" i="25"/>
  <c r="AV68" i="25"/>
  <c r="AP68" i="25"/>
  <c r="AK68" i="25"/>
  <c r="AF68" i="25"/>
  <c r="Z68" i="25"/>
  <c r="U68" i="25"/>
  <c r="AL68" i="25"/>
  <c r="Q68" i="25"/>
  <c r="BB68" i="25"/>
  <c r="AG68" i="25"/>
  <c r="AR68" i="25"/>
  <c r="V68" i="25"/>
  <c r="AB68" i="25"/>
  <c r="AW68" i="25"/>
  <c r="BI3" i="41"/>
  <c r="BU66" i="25" l="1"/>
  <c r="BM66" i="25"/>
  <c r="BT66" i="25" s="1"/>
  <c r="BL67" i="25"/>
  <c r="BI68" i="38"/>
  <c r="BK68" i="38" s="1"/>
  <c r="BL67" i="38"/>
  <c r="BO67" i="25"/>
  <c r="BJ67" i="25"/>
  <c r="BM67" i="25" s="1"/>
  <c r="BT67" i="25" s="1"/>
  <c r="BO67" i="38"/>
  <c r="BJ67" i="38"/>
  <c r="BA69" i="38"/>
  <c r="AW69" i="38"/>
  <c r="AS69" i="38"/>
  <c r="AO69" i="38"/>
  <c r="AK69" i="38"/>
  <c r="AG69" i="38"/>
  <c r="AC69" i="38"/>
  <c r="Y69" i="38"/>
  <c r="U69" i="38"/>
  <c r="Q69" i="38"/>
  <c r="BD69" i="38"/>
  <c r="AZ69" i="38"/>
  <c r="AV69" i="38"/>
  <c r="AR69" i="38"/>
  <c r="AN69" i="38"/>
  <c r="AJ69" i="38"/>
  <c r="AF69" i="38"/>
  <c r="AB69" i="38"/>
  <c r="X69" i="38"/>
  <c r="T69" i="38"/>
  <c r="AY69" i="38"/>
  <c r="AU69" i="38"/>
  <c r="AQ69" i="38"/>
  <c r="AM69" i="38"/>
  <c r="AI69" i="38"/>
  <c r="AE69" i="38"/>
  <c r="AA69" i="38"/>
  <c r="W69" i="38"/>
  <c r="S69" i="38"/>
  <c r="BB69" i="38"/>
  <c r="AX69" i="38"/>
  <c r="AT69" i="38"/>
  <c r="AP69" i="38"/>
  <c r="AL69" i="38"/>
  <c r="AH69" i="38"/>
  <c r="AD69" i="38"/>
  <c r="Z69" i="38"/>
  <c r="V69" i="38"/>
  <c r="R69" i="38"/>
  <c r="BM67" i="38"/>
  <c r="BT67" i="38" s="1"/>
  <c r="A71" i="38"/>
  <c r="B70" i="38"/>
  <c r="C70" i="38" s="1"/>
  <c r="BE68" i="38"/>
  <c r="BH68" i="38"/>
  <c r="BS68" i="38"/>
  <c r="BG68" i="38"/>
  <c r="BC68" i="38"/>
  <c r="BF68" i="38"/>
  <c r="BN66" i="38"/>
  <c r="BI68" i="25"/>
  <c r="BK68" i="25" s="1"/>
  <c r="B71" i="25"/>
  <c r="A72" i="25"/>
  <c r="BV70" i="25"/>
  <c r="BW70" i="25" s="1"/>
  <c r="C70" i="25"/>
  <c r="BS68" i="25"/>
  <c r="BG68" i="25"/>
  <c r="BC68" i="25"/>
  <c r="BE68" i="25"/>
  <c r="BF68" i="25"/>
  <c r="BH68" i="25"/>
  <c r="BD69" i="25"/>
  <c r="AZ69" i="25"/>
  <c r="AV69" i="25"/>
  <c r="AR69" i="25"/>
  <c r="AN69" i="25"/>
  <c r="AJ69" i="25"/>
  <c r="AF69" i="25"/>
  <c r="AB69" i="25"/>
  <c r="X69" i="25"/>
  <c r="T69" i="25"/>
  <c r="AY69" i="25"/>
  <c r="AT69" i="25"/>
  <c r="AO69" i="25"/>
  <c r="AI69" i="25"/>
  <c r="AD69" i="25"/>
  <c r="Y69" i="25"/>
  <c r="S69" i="25"/>
  <c r="AX69" i="25"/>
  <c r="AS69" i="25"/>
  <c r="AM69" i="25"/>
  <c r="AH69" i="25"/>
  <c r="AC69" i="25"/>
  <c r="W69" i="25"/>
  <c r="R69" i="25"/>
  <c r="BA69" i="25"/>
  <c r="AU69" i="25"/>
  <c r="AP69" i="25"/>
  <c r="AK69" i="25"/>
  <c r="AE69" i="25"/>
  <c r="Z69" i="25"/>
  <c r="U69" i="25"/>
  <c r="BB69" i="25"/>
  <c r="AG69" i="25"/>
  <c r="AW69" i="25"/>
  <c r="AA69" i="25"/>
  <c r="AL69" i="25"/>
  <c r="Q69" i="25"/>
  <c r="V69" i="25"/>
  <c r="AQ69" i="25"/>
  <c r="BU67" i="25" l="1"/>
  <c r="BO68" i="38"/>
  <c r="BJ68" i="38"/>
  <c r="BM68" i="38" s="1"/>
  <c r="BL68" i="38"/>
  <c r="BI69" i="38"/>
  <c r="BL69" i="38" s="1"/>
  <c r="BL68" i="25"/>
  <c r="BN67" i="38"/>
  <c r="BA70" i="38"/>
  <c r="AW70" i="38"/>
  <c r="AS70" i="38"/>
  <c r="AO70" i="38"/>
  <c r="AK70" i="38"/>
  <c r="AG70" i="38"/>
  <c r="AC70" i="38"/>
  <c r="Y70" i="38"/>
  <c r="U70" i="38"/>
  <c r="Q70" i="38"/>
  <c r="BD70" i="38"/>
  <c r="AZ70" i="38"/>
  <c r="AV70" i="38"/>
  <c r="AR70" i="38"/>
  <c r="AN70" i="38"/>
  <c r="AJ70" i="38"/>
  <c r="AF70" i="38"/>
  <c r="AB70" i="38"/>
  <c r="X70" i="38"/>
  <c r="T70" i="38"/>
  <c r="AY70" i="38"/>
  <c r="AU70" i="38"/>
  <c r="AQ70" i="38"/>
  <c r="AM70" i="38"/>
  <c r="AI70" i="38"/>
  <c r="AE70" i="38"/>
  <c r="AA70" i="38"/>
  <c r="W70" i="38"/>
  <c r="S70" i="38"/>
  <c r="BB70" i="38"/>
  <c r="AX70" i="38"/>
  <c r="AT70" i="38"/>
  <c r="AP70" i="38"/>
  <c r="AL70" i="38"/>
  <c r="AH70" i="38"/>
  <c r="AD70" i="38"/>
  <c r="Z70" i="38"/>
  <c r="V70" i="38"/>
  <c r="R70" i="38"/>
  <c r="BO68" i="25"/>
  <c r="A72" i="38"/>
  <c r="B71" i="38"/>
  <c r="C71" i="38" s="1"/>
  <c r="BE69" i="38"/>
  <c r="BH69" i="38"/>
  <c r="BS69" i="38"/>
  <c r="BG69" i="38"/>
  <c r="BC69" i="38"/>
  <c r="BF69" i="38"/>
  <c r="BJ68" i="25"/>
  <c r="BU68" i="25" s="1"/>
  <c r="BI69" i="25"/>
  <c r="BK69" i="25" s="1"/>
  <c r="BH69" i="25"/>
  <c r="BE69" i="25"/>
  <c r="BS69" i="25"/>
  <c r="BC69" i="25"/>
  <c r="BF69" i="25"/>
  <c r="BG69" i="25"/>
  <c r="A73" i="25"/>
  <c r="B72" i="25"/>
  <c r="BV71" i="25"/>
  <c r="BW71" i="25" s="1"/>
  <c r="C71" i="25"/>
  <c r="BA70" i="25"/>
  <c r="AW70" i="25"/>
  <c r="AS70" i="25"/>
  <c r="AO70" i="25"/>
  <c r="AK70" i="25"/>
  <c r="AG70" i="25"/>
  <c r="AC70" i="25"/>
  <c r="Y70" i="25"/>
  <c r="U70" i="25"/>
  <c r="Q70" i="25"/>
  <c r="AZ70" i="25"/>
  <c r="AU70" i="25"/>
  <c r="AP70" i="25"/>
  <c r="AJ70" i="25"/>
  <c r="AE70" i="25"/>
  <c r="Z70" i="25"/>
  <c r="T70" i="25"/>
  <c r="BD70" i="25"/>
  <c r="AY70" i="25"/>
  <c r="AT70" i="25"/>
  <c r="AN70" i="25"/>
  <c r="AI70" i="25"/>
  <c r="AD70" i="25"/>
  <c r="X70" i="25"/>
  <c r="S70" i="25"/>
  <c r="BB70" i="25"/>
  <c r="AV70" i="25"/>
  <c r="AQ70" i="25"/>
  <c r="AL70" i="25"/>
  <c r="AF70" i="25"/>
  <c r="AA70" i="25"/>
  <c r="V70" i="25"/>
  <c r="AX70" i="25"/>
  <c r="AB70" i="25"/>
  <c r="AR70" i="25"/>
  <c r="W70" i="25"/>
  <c r="AH70" i="25"/>
  <c r="R70" i="25"/>
  <c r="AM70" i="25"/>
  <c r="BT68" i="38" l="1"/>
  <c r="BK69" i="38"/>
  <c r="BJ69" i="38"/>
  <c r="BM69" i="38" s="1"/>
  <c r="BT69" i="38" s="1"/>
  <c r="BM68" i="25"/>
  <c r="BT68" i="25" s="1"/>
  <c r="BJ69" i="25"/>
  <c r="BU69" i="25" s="1"/>
  <c r="BL69" i="25"/>
  <c r="BO69" i="38"/>
  <c r="BI70" i="38"/>
  <c r="BJ70" i="38" s="1"/>
  <c r="BB71" i="38"/>
  <c r="AX71" i="38"/>
  <c r="AT71" i="38"/>
  <c r="AP71" i="38"/>
  <c r="AL71" i="38"/>
  <c r="AH71" i="38"/>
  <c r="AD71" i="38"/>
  <c r="Z71" i="38"/>
  <c r="V71" i="38"/>
  <c r="R71" i="38"/>
  <c r="AW71" i="38"/>
  <c r="AR71" i="38"/>
  <c r="AM71" i="38"/>
  <c r="AG71" i="38"/>
  <c r="AB71" i="38"/>
  <c r="W71" i="38"/>
  <c r="Q71" i="38"/>
  <c r="BA71" i="38"/>
  <c r="AV71" i="38"/>
  <c r="AQ71" i="38"/>
  <c r="AK71" i="38"/>
  <c r="AF71" i="38"/>
  <c r="AA71" i="38"/>
  <c r="U71" i="38"/>
  <c r="AZ71" i="38"/>
  <c r="AU71" i="38"/>
  <c r="AO71" i="38"/>
  <c r="AJ71" i="38"/>
  <c r="AE71" i="38"/>
  <c r="Y71" i="38"/>
  <c r="T71" i="38"/>
  <c r="BD71" i="38"/>
  <c r="AY71" i="38"/>
  <c r="AS71" i="38"/>
  <c r="AN71" i="38"/>
  <c r="AI71" i="38"/>
  <c r="AC71" i="38"/>
  <c r="X71" i="38"/>
  <c r="S71" i="38"/>
  <c r="BE70" i="38"/>
  <c r="BH70" i="38"/>
  <c r="BS70" i="38"/>
  <c r="BG70" i="38"/>
  <c r="BC70" i="38"/>
  <c r="BF70" i="38"/>
  <c r="BN68" i="38"/>
  <c r="B72" i="38"/>
  <c r="C72" i="38" s="1"/>
  <c r="A73" i="38"/>
  <c r="BI70" i="25"/>
  <c r="BK70" i="25" s="1"/>
  <c r="BO69" i="25"/>
  <c r="C72" i="25"/>
  <c r="BV72" i="25"/>
  <c r="BE70" i="25"/>
  <c r="BF70" i="25"/>
  <c r="BG70" i="25"/>
  <c r="BS70" i="25"/>
  <c r="BC70" i="25"/>
  <c r="BH70" i="25"/>
  <c r="A74" i="25"/>
  <c r="B73" i="25"/>
  <c r="BB71" i="25"/>
  <c r="AX71" i="25"/>
  <c r="AT71" i="25"/>
  <c r="AP71" i="25"/>
  <c r="AL71" i="25"/>
  <c r="AH71" i="25"/>
  <c r="AD71" i="25"/>
  <c r="Z71" i="25"/>
  <c r="V71" i="25"/>
  <c r="R71" i="25"/>
  <c r="BA71" i="25"/>
  <c r="AV71" i="25"/>
  <c r="AQ71" i="25"/>
  <c r="AK71" i="25"/>
  <c r="AF71" i="25"/>
  <c r="AA71" i="25"/>
  <c r="U71" i="25"/>
  <c r="AZ71" i="25"/>
  <c r="AU71" i="25"/>
  <c r="AO71" i="25"/>
  <c r="AJ71" i="25"/>
  <c r="AE71" i="25"/>
  <c r="Y71" i="25"/>
  <c r="T71" i="25"/>
  <c r="AW71" i="25"/>
  <c r="AR71" i="25"/>
  <c r="AM71" i="25"/>
  <c r="AG71" i="25"/>
  <c r="AB71" i="25"/>
  <c r="W71" i="25"/>
  <c r="Q71" i="25"/>
  <c r="AS71" i="25"/>
  <c r="X71" i="25"/>
  <c r="AN71" i="25"/>
  <c r="S71" i="25"/>
  <c r="AY71" i="25"/>
  <c r="AC71" i="25"/>
  <c r="AI71" i="25"/>
  <c r="BD71" i="25"/>
  <c r="BW72" i="25"/>
  <c r="BO70" i="38" l="1"/>
  <c r="BL70" i="38"/>
  <c r="BK70" i="38"/>
  <c r="BN69" i="38"/>
  <c r="BO70" i="25"/>
  <c r="BM69" i="25"/>
  <c r="BT69" i="25" s="1"/>
  <c r="BJ70" i="25"/>
  <c r="BU70" i="25" s="1"/>
  <c r="BI71" i="38"/>
  <c r="BL71" i="38" s="1"/>
  <c r="BF71" i="38"/>
  <c r="BH71" i="38"/>
  <c r="BC71" i="38"/>
  <c r="BG71" i="38"/>
  <c r="BS71" i="38"/>
  <c r="BE71" i="38"/>
  <c r="BL70" i="25"/>
  <c r="B73" i="38"/>
  <c r="C73" i="38" s="1"/>
  <c r="A74" i="38"/>
  <c r="BM70" i="38"/>
  <c r="BT70" i="38" s="1"/>
  <c r="BB72" i="38"/>
  <c r="AX72" i="38"/>
  <c r="AT72" i="38"/>
  <c r="AP72" i="38"/>
  <c r="AL72" i="38"/>
  <c r="AH72" i="38"/>
  <c r="AD72" i="38"/>
  <c r="Z72" i="38"/>
  <c r="V72" i="38"/>
  <c r="R72" i="38"/>
  <c r="BA72" i="38"/>
  <c r="AW72" i="38"/>
  <c r="AS72" i="38"/>
  <c r="AO72" i="38"/>
  <c r="AK72" i="38"/>
  <c r="AG72" i="38"/>
  <c r="AC72" i="38"/>
  <c r="Y72" i="38"/>
  <c r="U72" i="38"/>
  <c r="Q72" i="38"/>
  <c r="AU72" i="38"/>
  <c r="AM72" i="38"/>
  <c r="AE72" i="38"/>
  <c r="W72" i="38"/>
  <c r="AZ72" i="38"/>
  <c r="AR72" i="38"/>
  <c r="AJ72" i="38"/>
  <c r="AB72" i="38"/>
  <c r="T72" i="38"/>
  <c r="AY72" i="38"/>
  <c r="AQ72" i="38"/>
  <c r="AI72" i="38"/>
  <c r="AA72" i="38"/>
  <c r="S72" i="38"/>
  <c r="BD72" i="38"/>
  <c r="AV72" i="38"/>
  <c r="AN72" i="38"/>
  <c r="AF72" i="38"/>
  <c r="X72" i="38"/>
  <c r="BI71" i="25"/>
  <c r="BJ71" i="25" s="1"/>
  <c r="BF71" i="25"/>
  <c r="BG71" i="25"/>
  <c r="BE71" i="25"/>
  <c r="BS71" i="25"/>
  <c r="BH71" i="25"/>
  <c r="BC71" i="25"/>
  <c r="BV73" i="25"/>
  <c r="BW73" i="25" s="1"/>
  <c r="C73" i="25"/>
  <c r="A75" i="25"/>
  <c r="B74" i="25"/>
  <c r="AY72" i="25"/>
  <c r="AU72" i="25"/>
  <c r="AQ72" i="25"/>
  <c r="AM72" i="25"/>
  <c r="AI72" i="25"/>
  <c r="AE72" i="25"/>
  <c r="AA72" i="25"/>
  <c r="W72" i="25"/>
  <c r="S72" i="25"/>
  <c r="BB72" i="25"/>
  <c r="AW72" i="25"/>
  <c r="AR72" i="25"/>
  <c r="AL72" i="25"/>
  <c r="AG72" i="25"/>
  <c r="AB72" i="25"/>
  <c r="V72" i="25"/>
  <c r="Q72" i="25"/>
  <c r="BA72" i="25"/>
  <c r="AV72" i="25"/>
  <c r="AP72" i="25"/>
  <c r="AK72" i="25"/>
  <c r="AF72" i="25"/>
  <c r="Z72" i="25"/>
  <c r="U72" i="25"/>
  <c r="BD72" i="25"/>
  <c r="AX72" i="25"/>
  <c r="AS72" i="25"/>
  <c r="AN72" i="25"/>
  <c r="AH72" i="25"/>
  <c r="AC72" i="25"/>
  <c r="X72" i="25"/>
  <c r="R72" i="25"/>
  <c r="AO72" i="25"/>
  <c r="T72" i="25"/>
  <c r="AJ72" i="25"/>
  <c r="AT72" i="25"/>
  <c r="Y72" i="25"/>
  <c r="AD72" i="25"/>
  <c r="AZ72" i="25"/>
  <c r="BM70" i="25" l="1"/>
  <c r="BT70" i="25" s="1"/>
  <c r="BO71" i="38"/>
  <c r="BJ71" i="38"/>
  <c r="BM71" i="38" s="1"/>
  <c r="BT71" i="38" s="1"/>
  <c r="BK71" i="38"/>
  <c r="BI72" i="38"/>
  <c r="BJ72" i="38" s="1"/>
  <c r="BN70" i="38"/>
  <c r="BF72" i="38"/>
  <c r="BE72" i="38"/>
  <c r="BS72" i="38"/>
  <c r="BC72" i="38"/>
  <c r="BH72" i="38"/>
  <c r="BG72" i="38"/>
  <c r="BB73" i="38"/>
  <c r="AX73" i="38"/>
  <c r="AT73" i="38"/>
  <c r="AP73" i="38"/>
  <c r="AL73" i="38"/>
  <c r="AH73" i="38"/>
  <c r="AD73" i="38"/>
  <c r="Z73" i="38"/>
  <c r="V73" i="38"/>
  <c r="R73" i="38"/>
  <c r="BA73" i="38"/>
  <c r="AW73" i="38"/>
  <c r="AS73" i="38"/>
  <c r="AO73" i="38"/>
  <c r="AK73" i="38"/>
  <c r="AG73" i="38"/>
  <c r="AC73" i="38"/>
  <c r="Y73" i="38"/>
  <c r="U73" i="38"/>
  <c r="Q73" i="38"/>
  <c r="AY73" i="38"/>
  <c r="AQ73" i="38"/>
  <c r="AI73" i="38"/>
  <c r="AA73" i="38"/>
  <c r="S73" i="38"/>
  <c r="BD73" i="38"/>
  <c r="AV73" i="38"/>
  <c r="AN73" i="38"/>
  <c r="AF73" i="38"/>
  <c r="X73" i="38"/>
  <c r="AU73" i="38"/>
  <c r="AM73" i="38"/>
  <c r="AE73" i="38"/>
  <c r="W73" i="38"/>
  <c r="AZ73" i="38"/>
  <c r="AR73" i="38"/>
  <c r="AJ73" i="38"/>
  <c r="AB73" i="38"/>
  <c r="T73" i="38"/>
  <c r="BL71" i="25"/>
  <c r="B74" i="38"/>
  <c r="C74" i="38" s="1"/>
  <c r="A75" i="38"/>
  <c r="BI72" i="25"/>
  <c r="BK72" i="25" s="1"/>
  <c r="BK71" i="25"/>
  <c r="BU71" i="25" s="1"/>
  <c r="BO71" i="25"/>
  <c r="BS72" i="25"/>
  <c r="BG72" i="25"/>
  <c r="BC72" i="25"/>
  <c r="BH72" i="25"/>
  <c r="BF72" i="25"/>
  <c r="BE72" i="25"/>
  <c r="BD73" i="25"/>
  <c r="AZ73" i="25"/>
  <c r="AV73" i="25"/>
  <c r="AR73" i="25"/>
  <c r="AN73" i="25"/>
  <c r="AJ73" i="25"/>
  <c r="AF73" i="25"/>
  <c r="AB73" i="25"/>
  <c r="X73" i="25"/>
  <c r="T73" i="25"/>
  <c r="BB73" i="25"/>
  <c r="AW73" i="25"/>
  <c r="AQ73" i="25"/>
  <c r="AL73" i="25"/>
  <c r="AG73" i="25"/>
  <c r="AA73" i="25"/>
  <c r="V73" i="25"/>
  <c r="Q73" i="25"/>
  <c r="BA73" i="25"/>
  <c r="AU73" i="25"/>
  <c r="AP73" i="25"/>
  <c r="AK73" i="25"/>
  <c r="AE73" i="25"/>
  <c r="Z73" i="25"/>
  <c r="U73" i="25"/>
  <c r="AX73" i="25"/>
  <c r="AS73" i="25"/>
  <c r="AM73" i="25"/>
  <c r="AH73" i="25"/>
  <c r="AC73" i="25"/>
  <c r="W73" i="25"/>
  <c r="R73" i="25"/>
  <c r="AI73" i="25"/>
  <c r="AY73" i="25"/>
  <c r="AD73" i="25"/>
  <c r="AO73" i="25"/>
  <c r="S73" i="25"/>
  <c r="Y73" i="25"/>
  <c r="AT73" i="25"/>
  <c r="BV74" i="25"/>
  <c r="BW74" i="25" s="1"/>
  <c r="C74" i="25"/>
  <c r="A76" i="25"/>
  <c r="B75" i="25"/>
  <c r="BM71" i="25"/>
  <c r="BT71" i="25" l="1"/>
  <c r="BL72" i="38"/>
  <c r="BK72" i="38"/>
  <c r="BJ72" i="25"/>
  <c r="BU72" i="25" s="1"/>
  <c r="BI73" i="38"/>
  <c r="BJ73" i="38" s="1"/>
  <c r="BL72" i="25"/>
  <c r="BO72" i="38"/>
  <c r="B75" i="38"/>
  <c r="C75" i="38" s="1"/>
  <c r="A76" i="38"/>
  <c r="BN71" i="38"/>
  <c r="BF73" i="38"/>
  <c r="BE73" i="38"/>
  <c r="BG73" i="38"/>
  <c r="BS73" i="38"/>
  <c r="BC73" i="38"/>
  <c r="BH73" i="38"/>
  <c r="BB74" i="38"/>
  <c r="AX74" i="38"/>
  <c r="AT74" i="38"/>
  <c r="AP74" i="38"/>
  <c r="AL74" i="38"/>
  <c r="AH74" i="38"/>
  <c r="AD74" i="38"/>
  <c r="Z74" i="38"/>
  <c r="V74" i="38"/>
  <c r="R74" i="38"/>
  <c r="BA74" i="38"/>
  <c r="AW74" i="38"/>
  <c r="AS74" i="38"/>
  <c r="AO74" i="38"/>
  <c r="AK74" i="38"/>
  <c r="AG74" i="38"/>
  <c r="AC74" i="38"/>
  <c r="Y74" i="38"/>
  <c r="U74" i="38"/>
  <c r="Q74" i="38"/>
  <c r="AU74" i="38"/>
  <c r="AM74" i="38"/>
  <c r="AE74" i="38"/>
  <c r="W74" i="38"/>
  <c r="AZ74" i="38"/>
  <c r="AR74" i="38"/>
  <c r="AJ74" i="38"/>
  <c r="AB74" i="38"/>
  <c r="T74" i="38"/>
  <c r="AY74" i="38"/>
  <c r="AQ74" i="38"/>
  <c r="AI74" i="38"/>
  <c r="AA74" i="38"/>
  <c r="S74" i="38"/>
  <c r="BD74" i="38"/>
  <c r="AV74" i="38"/>
  <c r="AN74" i="38"/>
  <c r="AF74" i="38"/>
  <c r="X74" i="38"/>
  <c r="BM72" i="38"/>
  <c r="BI73" i="25"/>
  <c r="BL73" i="25" s="1"/>
  <c r="BO72" i="25"/>
  <c r="BV75" i="25"/>
  <c r="BW75" i="25" s="1"/>
  <c r="C75" i="25"/>
  <c r="B76" i="25"/>
  <c r="A77" i="25"/>
  <c r="BH73" i="25"/>
  <c r="BG73" i="25"/>
  <c r="BF73" i="25"/>
  <c r="BS73" i="25"/>
  <c r="BC73" i="25"/>
  <c r="BE73" i="25"/>
  <c r="BA74" i="25"/>
  <c r="AW74" i="25"/>
  <c r="AS74" i="25"/>
  <c r="AO74" i="25"/>
  <c r="AK74" i="25"/>
  <c r="AG74" i="25"/>
  <c r="AC74" i="25"/>
  <c r="Y74" i="25"/>
  <c r="U74" i="25"/>
  <c r="Q74" i="25"/>
  <c r="AX74" i="25"/>
  <c r="AR74" i="25"/>
  <c r="AM74" i="25"/>
  <c r="AH74" i="25"/>
  <c r="AB74" i="25"/>
  <c r="W74" i="25"/>
  <c r="R74" i="25"/>
  <c r="BB74" i="25"/>
  <c r="AV74" i="25"/>
  <c r="AQ74" i="25"/>
  <c r="AL74" i="25"/>
  <c r="AF74" i="25"/>
  <c r="AA74" i="25"/>
  <c r="V74" i="25"/>
  <c r="BD74" i="25"/>
  <c r="AY74" i="25"/>
  <c r="AT74" i="25"/>
  <c r="AN74" i="25"/>
  <c r="AI74" i="25"/>
  <c r="AD74" i="25"/>
  <c r="X74" i="25"/>
  <c r="S74" i="25"/>
  <c r="AZ74" i="25"/>
  <c r="AE74" i="25"/>
  <c r="AU74" i="25"/>
  <c r="Z74" i="25"/>
  <c r="AJ74" i="25"/>
  <c r="T74" i="25"/>
  <c r="AP74" i="25"/>
  <c r="BM72" i="25" l="1"/>
  <c r="BT72" i="25" s="1"/>
  <c r="BT72" i="38"/>
  <c r="BO73" i="25"/>
  <c r="BL73" i="38"/>
  <c r="BK73" i="38"/>
  <c r="BJ73" i="25"/>
  <c r="BM73" i="25" s="1"/>
  <c r="BT73" i="25" s="1"/>
  <c r="BK73" i="25"/>
  <c r="BO73" i="38"/>
  <c r="BI74" i="38"/>
  <c r="BJ74" i="38" s="1"/>
  <c r="BN72" i="38"/>
  <c r="B76" i="38"/>
  <c r="C76" i="38" s="1"/>
  <c r="A77" i="38"/>
  <c r="BM73" i="38"/>
  <c r="BF74" i="38"/>
  <c r="BE74" i="38"/>
  <c r="BS74" i="38"/>
  <c r="BC74" i="38"/>
  <c r="BH74" i="38"/>
  <c r="BG74" i="38"/>
  <c r="BB75" i="38"/>
  <c r="AX75" i="38"/>
  <c r="AT75" i="38"/>
  <c r="AP75" i="38"/>
  <c r="AL75" i="38"/>
  <c r="AH75" i="38"/>
  <c r="AD75" i="38"/>
  <c r="Z75" i="38"/>
  <c r="V75" i="38"/>
  <c r="R75" i="38"/>
  <c r="BA75" i="38"/>
  <c r="AW75" i="38"/>
  <c r="AS75" i="38"/>
  <c r="AO75" i="38"/>
  <c r="AK75" i="38"/>
  <c r="AG75" i="38"/>
  <c r="AC75" i="38"/>
  <c r="Y75" i="38"/>
  <c r="U75" i="38"/>
  <c r="Q75" i="38"/>
  <c r="AY75" i="38"/>
  <c r="AQ75" i="38"/>
  <c r="AI75" i="38"/>
  <c r="AA75" i="38"/>
  <c r="S75" i="38"/>
  <c r="BD75" i="38"/>
  <c r="AV75" i="38"/>
  <c r="AN75" i="38"/>
  <c r="AF75" i="38"/>
  <c r="X75" i="38"/>
  <c r="AU75" i="38"/>
  <c r="AM75" i="38"/>
  <c r="AE75" i="38"/>
  <c r="W75" i="38"/>
  <c r="AZ75" i="38"/>
  <c r="AR75" i="38"/>
  <c r="AJ75" i="38"/>
  <c r="AB75" i="38"/>
  <c r="T75" i="38"/>
  <c r="BI74" i="25"/>
  <c r="BL74" i="25" s="1"/>
  <c r="BE74" i="25"/>
  <c r="BS74" i="25"/>
  <c r="BH74" i="25"/>
  <c r="BC74" i="25"/>
  <c r="BG74" i="25"/>
  <c r="BF74" i="25"/>
  <c r="BA75" i="25"/>
  <c r="AW75" i="25"/>
  <c r="AS75" i="25"/>
  <c r="AO75" i="25"/>
  <c r="AK75" i="25"/>
  <c r="AG75" i="25"/>
  <c r="AC75" i="25"/>
  <c r="Y75" i="25"/>
  <c r="U75" i="25"/>
  <c r="Q75" i="25"/>
  <c r="BD75" i="25"/>
  <c r="AZ75" i="25"/>
  <c r="AV75" i="25"/>
  <c r="AR75" i="25"/>
  <c r="AN75" i="25"/>
  <c r="AJ75" i="25"/>
  <c r="AF75" i="25"/>
  <c r="AB75" i="25"/>
  <c r="X75" i="25"/>
  <c r="T75" i="25"/>
  <c r="BB75" i="25"/>
  <c r="AX75" i="25"/>
  <c r="AT75" i="25"/>
  <c r="AP75" i="25"/>
  <c r="AL75" i="25"/>
  <c r="AH75" i="25"/>
  <c r="AD75" i="25"/>
  <c r="Z75" i="25"/>
  <c r="V75" i="25"/>
  <c r="R75" i="25"/>
  <c r="AU75" i="25"/>
  <c r="AE75" i="25"/>
  <c r="AQ75" i="25"/>
  <c r="AA75" i="25"/>
  <c r="AY75" i="25"/>
  <c r="AI75" i="25"/>
  <c r="S75" i="25"/>
  <c r="AM75" i="25"/>
  <c r="W75" i="25"/>
  <c r="B77" i="25"/>
  <c r="A78" i="25"/>
  <c r="BV76" i="25"/>
  <c r="BW76" i="25" s="1"/>
  <c r="C76" i="25"/>
  <c r="BU73" i="25" l="1"/>
  <c r="BT73" i="38"/>
  <c r="BK74" i="25"/>
  <c r="BO74" i="38"/>
  <c r="BJ74" i="25"/>
  <c r="BM74" i="25" s="1"/>
  <c r="BT74" i="25" s="1"/>
  <c r="BL74" i="38"/>
  <c r="BO74" i="25"/>
  <c r="BK74" i="38"/>
  <c r="BN73" i="38"/>
  <c r="BI75" i="38"/>
  <c r="BK75" i="38" s="1"/>
  <c r="BM74" i="38"/>
  <c r="B77" i="38"/>
  <c r="C77" i="38" s="1"/>
  <c r="A78" i="38"/>
  <c r="BB76" i="38"/>
  <c r="AX76" i="38"/>
  <c r="AT76" i="38"/>
  <c r="AP76" i="38"/>
  <c r="AL76" i="38"/>
  <c r="AH76" i="38"/>
  <c r="AD76" i="38"/>
  <c r="Z76" i="38"/>
  <c r="V76" i="38"/>
  <c r="R76" i="38"/>
  <c r="BA76" i="38"/>
  <c r="AW76" i="38"/>
  <c r="AS76" i="38"/>
  <c r="AO76" i="38"/>
  <c r="AK76" i="38"/>
  <c r="AG76" i="38"/>
  <c r="AC76" i="38"/>
  <c r="Y76" i="38"/>
  <c r="U76" i="38"/>
  <c r="Q76" i="38"/>
  <c r="AU76" i="38"/>
  <c r="AM76" i="38"/>
  <c r="AE76" i="38"/>
  <c r="W76" i="38"/>
  <c r="AZ76" i="38"/>
  <c r="AR76" i="38"/>
  <c r="AJ76" i="38"/>
  <c r="AB76" i="38"/>
  <c r="T76" i="38"/>
  <c r="AY76" i="38"/>
  <c r="AQ76" i="38"/>
  <c r="AI76" i="38"/>
  <c r="AA76" i="38"/>
  <c r="S76" i="38"/>
  <c r="BD76" i="38"/>
  <c r="AV76" i="38"/>
  <c r="AN76" i="38"/>
  <c r="AF76" i="38"/>
  <c r="X76" i="38"/>
  <c r="BF75" i="38"/>
  <c r="BE75" i="38"/>
  <c r="BG75" i="38"/>
  <c r="BS75" i="38"/>
  <c r="BC75" i="38"/>
  <c r="BH75" i="38"/>
  <c r="BI75" i="25"/>
  <c r="BL75" i="25" s="1"/>
  <c r="BE75" i="25"/>
  <c r="BH75" i="25"/>
  <c r="BF75" i="25"/>
  <c r="BG75" i="25"/>
  <c r="BC75" i="25"/>
  <c r="BS75" i="25"/>
  <c r="A79" i="25"/>
  <c r="B78" i="25"/>
  <c r="C77" i="25"/>
  <c r="BV77" i="25"/>
  <c r="BW77" i="25" s="1"/>
  <c r="BB76" i="25"/>
  <c r="AX76" i="25"/>
  <c r="AT76" i="25"/>
  <c r="AP76" i="25"/>
  <c r="AL76" i="25"/>
  <c r="AH76" i="25"/>
  <c r="AD76" i="25"/>
  <c r="Z76" i="25"/>
  <c r="V76" i="25"/>
  <c r="R76" i="25"/>
  <c r="BA76" i="25"/>
  <c r="AW76" i="25"/>
  <c r="AS76" i="25"/>
  <c r="AO76" i="25"/>
  <c r="AK76" i="25"/>
  <c r="AG76" i="25"/>
  <c r="AC76" i="25"/>
  <c r="Y76" i="25"/>
  <c r="U76" i="25"/>
  <c r="Q76" i="25"/>
  <c r="AY76" i="25"/>
  <c r="AU76" i="25"/>
  <c r="AQ76" i="25"/>
  <c r="AM76" i="25"/>
  <c r="AI76" i="25"/>
  <c r="AE76" i="25"/>
  <c r="AA76" i="25"/>
  <c r="W76" i="25"/>
  <c r="S76" i="25"/>
  <c r="AV76" i="25"/>
  <c r="AF76" i="25"/>
  <c r="AR76" i="25"/>
  <c r="AB76" i="25"/>
  <c r="AZ76" i="25"/>
  <c r="AJ76" i="25"/>
  <c r="T76" i="25"/>
  <c r="AN76" i="25"/>
  <c r="X76" i="25"/>
  <c r="BD76" i="25"/>
  <c r="BU74" i="25" l="1"/>
  <c r="BT74" i="38"/>
  <c r="BJ75" i="38"/>
  <c r="BM75" i="38" s="1"/>
  <c r="BL75" i="38"/>
  <c r="BK75" i="25"/>
  <c r="BO75" i="38"/>
  <c r="BI76" i="38"/>
  <c r="BL76" i="38" s="1"/>
  <c r="BO75" i="25"/>
  <c r="BN74" i="38"/>
  <c r="BF76" i="38"/>
  <c r="BE76" i="38"/>
  <c r="BS76" i="38"/>
  <c r="BC76" i="38"/>
  <c r="BH76" i="38"/>
  <c r="BG76" i="38"/>
  <c r="B78" i="38"/>
  <c r="C78" i="38" s="1"/>
  <c r="A79" i="38"/>
  <c r="BB77" i="38"/>
  <c r="AX77" i="38"/>
  <c r="AT77" i="38"/>
  <c r="AP77" i="38"/>
  <c r="AL77" i="38"/>
  <c r="AH77" i="38"/>
  <c r="AD77" i="38"/>
  <c r="Z77" i="38"/>
  <c r="V77" i="38"/>
  <c r="R77" i="38"/>
  <c r="BA77" i="38"/>
  <c r="AW77" i="38"/>
  <c r="AS77" i="38"/>
  <c r="AO77" i="38"/>
  <c r="AK77" i="38"/>
  <c r="AG77" i="38"/>
  <c r="AC77" i="38"/>
  <c r="Y77" i="38"/>
  <c r="U77" i="38"/>
  <c r="Q77" i="38"/>
  <c r="AY77" i="38"/>
  <c r="AQ77" i="38"/>
  <c r="AI77" i="38"/>
  <c r="AA77" i="38"/>
  <c r="S77" i="38"/>
  <c r="BD77" i="38"/>
  <c r="AV77" i="38"/>
  <c r="AN77" i="38"/>
  <c r="AF77" i="38"/>
  <c r="X77" i="38"/>
  <c r="AU77" i="38"/>
  <c r="AM77" i="38"/>
  <c r="AE77" i="38"/>
  <c r="W77" i="38"/>
  <c r="AZ77" i="38"/>
  <c r="AR77" i="38"/>
  <c r="AJ77" i="38"/>
  <c r="AB77" i="38"/>
  <c r="T77" i="38"/>
  <c r="BJ75" i="25"/>
  <c r="BM75" i="25" s="1"/>
  <c r="BT75" i="25" s="1"/>
  <c r="BI76" i="25"/>
  <c r="BL76" i="25" s="1"/>
  <c r="C78" i="25"/>
  <c r="BV78" i="25"/>
  <c r="BW78" i="25" s="1"/>
  <c r="BF76" i="25"/>
  <c r="BE76" i="25"/>
  <c r="BS76" i="25"/>
  <c r="BG76" i="25"/>
  <c r="BC76" i="25"/>
  <c r="BH76" i="25"/>
  <c r="A80" i="25"/>
  <c r="B79" i="25"/>
  <c r="BU75" i="25"/>
  <c r="AY77" i="25"/>
  <c r="AU77" i="25"/>
  <c r="AQ77" i="25"/>
  <c r="AM77" i="25"/>
  <c r="AI77" i="25"/>
  <c r="AE77" i="25"/>
  <c r="AA77" i="25"/>
  <c r="W77" i="25"/>
  <c r="S77" i="25"/>
  <c r="BB77" i="25"/>
  <c r="AX77" i="25"/>
  <c r="AT77" i="25"/>
  <c r="AP77" i="25"/>
  <c r="AL77" i="25"/>
  <c r="AH77" i="25"/>
  <c r="AD77" i="25"/>
  <c r="Z77" i="25"/>
  <c r="V77" i="25"/>
  <c r="R77" i="25"/>
  <c r="BD77" i="25"/>
  <c r="AZ77" i="25"/>
  <c r="AV77" i="25"/>
  <c r="AR77" i="25"/>
  <c r="AN77" i="25"/>
  <c r="AJ77" i="25"/>
  <c r="AF77" i="25"/>
  <c r="AB77" i="25"/>
  <c r="X77" i="25"/>
  <c r="T77" i="25"/>
  <c r="AS77" i="25"/>
  <c r="AC77" i="25"/>
  <c r="AO77" i="25"/>
  <c r="Y77" i="25"/>
  <c r="AW77" i="25"/>
  <c r="AG77" i="25"/>
  <c r="Q77" i="25"/>
  <c r="U77" i="25"/>
  <c r="AK77" i="25"/>
  <c r="BA77" i="25"/>
  <c r="BT75" i="38" l="1"/>
  <c r="BK76" i="38"/>
  <c r="BO76" i="38"/>
  <c r="BO76" i="25"/>
  <c r="BI77" i="38"/>
  <c r="BJ77" i="38" s="1"/>
  <c r="BJ76" i="38"/>
  <c r="BM76" i="38" s="1"/>
  <c r="BT76" i="38" s="1"/>
  <c r="BJ76" i="25"/>
  <c r="BM76" i="25" s="1"/>
  <c r="BT76" i="25" s="1"/>
  <c r="BN75" i="38"/>
  <c r="BF77" i="38"/>
  <c r="BE77" i="38"/>
  <c r="BG77" i="38"/>
  <c r="BS77" i="38"/>
  <c r="BC77" i="38"/>
  <c r="BH77" i="38"/>
  <c r="B79" i="38"/>
  <c r="C79" i="38" s="1"/>
  <c r="A80" i="38"/>
  <c r="BB78" i="38"/>
  <c r="AX78" i="38"/>
  <c r="AT78" i="38"/>
  <c r="AP78" i="38"/>
  <c r="AL78" i="38"/>
  <c r="AH78" i="38"/>
  <c r="AD78" i="38"/>
  <c r="Z78" i="38"/>
  <c r="V78" i="38"/>
  <c r="R78" i="38"/>
  <c r="BA78" i="38"/>
  <c r="AW78" i="38"/>
  <c r="AS78" i="38"/>
  <c r="AO78" i="38"/>
  <c r="AK78" i="38"/>
  <c r="AG78" i="38"/>
  <c r="AC78" i="38"/>
  <c r="Y78" i="38"/>
  <c r="U78" i="38"/>
  <c r="Q78" i="38"/>
  <c r="BD78" i="38"/>
  <c r="AZ78" i="38"/>
  <c r="AV78" i="38"/>
  <c r="AR78" i="38"/>
  <c r="AN78" i="38"/>
  <c r="AJ78" i="38"/>
  <c r="AF78" i="38"/>
  <c r="AB78" i="38"/>
  <c r="X78" i="38"/>
  <c r="T78" i="38"/>
  <c r="AY78" i="38"/>
  <c r="AU78" i="38"/>
  <c r="AQ78" i="38"/>
  <c r="AA78" i="38"/>
  <c r="AM78" i="38"/>
  <c r="W78" i="38"/>
  <c r="AI78" i="38"/>
  <c r="S78" i="38"/>
  <c r="AE78" i="38"/>
  <c r="BI77" i="25"/>
  <c r="BK77" i="25" s="1"/>
  <c r="BK76" i="25"/>
  <c r="BS77" i="25"/>
  <c r="BG77" i="25"/>
  <c r="BC77" i="25"/>
  <c r="BF77" i="25"/>
  <c r="BH77" i="25"/>
  <c r="BE77" i="25"/>
  <c r="BV79" i="25"/>
  <c r="BW79" i="25" s="1"/>
  <c r="C79" i="25"/>
  <c r="BD78" i="25"/>
  <c r="AZ78" i="25"/>
  <c r="AV78" i="25"/>
  <c r="AR78" i="25"/>
  <c r="AN78" i="25"/>
  <c r="AJ78" i="25"/>
  <c r="AF78" i="25"/>
  <c r="AB78" i="25"/>
  <c r="X78" i="25"/>
  <c r="T78" i="25"/>
  <c r="AY78" i="25"/>
  <c r="AU78" i="25"/>
  <c r="AQ78" i="25"/>
  <c r="AM78" i="25"/>
  <c r="AI78" i="25"/>
  <c r="AE78" i="25"/>
  <c r="AA78" i="25"/>
  <c r="W78" i="25"/>
  <c r="S78" i="25"/>
  <c r="BA78" i="25"/>
  <c r="AW78" i="25"/>
  <c r="AS78" i="25"/>
  <c r="AO78" i="25"/>
  <c r="AK78" i="25"/>
  <c r="AG78" i="25"/>
  <c r="AC78" i="25"/>
  <c r="Y78" i="25"/>
  <c r="U78" i="25"/>
  <c r="Q78" i="25"/>
  <c r="AP78" i="25"/>
  <c r="Z78" i="25"/>
  <c r="BB78" i="25"/>
  <c r="AL78" i="25"/>
  <c r="V78" i="25"/>
  <c r="AT78" i="25"/>
  <c r="AD78" i="25"/>
  <c r="AX78" i="25"/>
  <c r="R78" i="25"/>
  <c r="AH78" i="25"/>
  <c r="B80" i="25"/>
  <c r="A81" i="25"/>
  <c r="BJ77" i="25" l="1"/>
  <c r="BM77" i="25" s="1"/>
  <c r="BO77" i="38"/>
  <c r="BL77" i="25"/>
  <c r="BU76" i="25"/>
  <c r="BK77" i="38"/>
  <c r="BL77" i="38"/>
  <c r="BI78" i="38"/>
  <c r="BJ78" i="38" s="1"/>
  <c r="BB79" i="38"/>
  <c r="AX79" i="38"/>
  <c r="AT79" i="38"/>
  <c r="AP79" i="38"/>
  <c r="AL79" i="38"/>
  <c r="AH79" i="38"/>
  <c r="AD79" i="38"/>
  <c r="Z79" i="38"/>
  <c r="V79" i="38"/>
  <c r="R79" i="38"/>
  <c r="BA79" i="38"/>
  <c r="AW79" i="38"/>
  <c r="AS79" i="38"/>
  <c r="AO79" i="38"/>
  <c r="AK79" i="38"/>
  <c r="AG79" i="38"/>
  <c r="AC79" i="38"/>
  <c r="Y79" i="38"/>
  <c r="U79" i="38"/>
  <c r="Q79" i="38"/>
  <c r="BD79" i="38"/>
  <c r="AZ79" i="38"/>
  <c r="AV79" i="38"/>
  <c r="AR79" i="38"/>
  <c r="AN79" i="38"/>
  <c r="AJ79" i="38"/>
  <c r="AF79" i="38"/>
  <c r="AB79" i="38"/>
  <c r="X79" i="38"/>
  <c r="T79" i="38"/>
  <c r="AY79" i="38"/>
  <c r="AU79" i="38"/>
  <c r="AQ79" i="38"/>
  <c r="AM79" i="38"/>
  <c r="AI79" i="38"/>
  <c r="AE79" i="38"/>
  <c r="AA79" i="38"/>
  <c r="W79" i="38"/>
  <c r="S79" i="38"/>
  <c r="BM77" i="38"/>
  <c r="BN76" i="38"/>
  <c r="BO77" i="25"/>
  <c r="BF78" i="38"/>
  <c r="BE78" i="38"/>
  <c r="BH78" i="38"/>
  <c r="BS78" i="38"/>
  <c r="BG78" i="38"/>
  <c r="BC78" i="38"/>
  <c r="B80" i="38"/>
  <c r="C80" i="38" s="1"/>
  <c r="A81" i="38"/>
  <c r="BI78" i="25"/>
  <c r="BL78" i="25" s="1"/>
  <c r="B81" i="25"/>
  <c r="A82" i="25"/>
  <c r="BV80" i="25"/>
  <c r="BW80" i="25" s="1"/>
  <c r="C80" i="25"/>
  <c r="BH78" i="25"/>
  <c r="BS78" i="25"/>
  <c r="BG78" i="25"/>
  <c r="BC78" i="25"/>
  <c r="BE78" i="25"/>
  <c r="BF78" i="25"/>
  <c r="BU77" i="25"/>
  <c r="BA79" i="25"/>
  <c r="AW79" i="25"/>
  <c r="AS79" i="25"/>
  <c r="AO79" i="25"/>
  <c r="AK79" i="25"/>
  <c r="AG79" i="25"/>
  <c r="AC79" i="25"/>
  <c r="Y79" i="25"/>
  <c r="U79" i="25"/>
  <c r="Q79" i="25"/>
  <c r="BD79" i="25"/>
  <c r="AZ79" i="25"/>
  <c r="AV79" i="25"/>
  <c r="AR79" i="25"/>
  <c r="AN79" i="25"/>
  <c r="AJ79" i="25"/>
  <c r="AF79" i="25"/>
  <c r="AB79" i="25"/>
  <c r="X79" i="25"/>
  <c r="T79" i="25"/>
  <c r="BB79" i="25"/>
  <c r="AX79" i="25"/>
  <c r="AT79" i="25"/>
  <c r="AP79" i="25"/>
  <c r="AL79" i="25"/>
  <c r="AH79" i="25"/>
  <c r="AD79" i="25"/>
  <c r="Z79" i="25"/>
  <c r="V79" i="25"/>
  <c r="R79" i="25"/>
  <c r="AM79" i="25"/>
  <c r="W79" i="25"/>
  <c r="AY79" i="25"/>
  <c r="AI79" i="25"/>
  <c r="S79" i="25"/>
  <c r="AQ79" i="25"/>
  <c r="AA79" i="25"/>
  <c r="AU79" i="25"/>
  <c r="AE79" i="25"/>
  <c r="BO78" i="38" l="1"/>
  <c r="BT77" i="38"/>
  <c r="BT77" i="25"/>
  <c r="BJ78" i="25"/>
  <c r="BM78" i="25" s="1"/>
  <c r="BT78" i="25" s="1"/>
  <c r="BK78" i="25"/>
  <c r="BO78" i="25"/>
  <c r="BL78" i="38"/>
  <c r="BI79" i="38"/>
  <c r="BJ79" i="38" s="1"/>
  <c r="BK78" i="38"/>
  <c r="BB80" i="38"/>
  <c r="AX80" i="38"/>
  <c r="AT80" i="38"/>
  <c r="AP80" i="38"/>
  <c r="AL80" i="38"/>
  <c r="AH80" i="38"/>
  <c r="AD80" i="38"/>
  <c r="Z80" i="38"/>
  <c r="V80" i="38"/>
  <c r="R80" i="38"/>
  <c r="BA80" i="38"/>
  <c r="AW80" i="38"/>
  <c r="AS80" i="38"/>
  <c r="AO80" i="38"/>
  <c r="AK80" i="38"/>
  <c r="AG80" i="38"/>
  <c r="AC80" i="38"/>
  <c r="Y80" i="38"/>
  <c r="U80" i="38"/>
  <c r="Q80" i="38"/>
  <c r="BD80" i="38"/>
  <c r="AZ80" i="38"/>
  <c r="AV80" i="38"/>
  <c r="AR80" i="38"/>
  <c r="AN80" i="38"/>
  <c r="AJ80" i="38"/>
  <c r="AF80" i="38"/>
  <c r="AB80" i="38"/>
  <c r="X80" i="38"/>
  <c r="T80" i="38"/>
  <c r="AY80" i="38"/>
  <c r="AU80" i="38"/>
  <c r="AQ80" i="38"/>
  <c r="AM80" i="38"/>
  <c r="AI80" i="38"/>
  <c r="AE80" i="38"/>
  <c r="AA80" i="38"/>
  <c r="W80" i="38"/>
  <c r="S80" i="38"/>
  <c r="BF79" i="38"/>
  <c r="BE79" i="38"/>
  <c r="BH79" i="38"/>
  <c r="BS79" i="38"/>
  <c r="BG79" i="38"/>
  <c r="BO79" i="38" s="1"/>
  <c r="BC79" i="38"/>
  <c r="BN77" i="38"/>
  <c r="B81" i="38"/>
  <c r="C81" i="38" s="1"/>
  <c r="A82" i="38"/>
  <c r="BM78" i="38"/>
  <c r="BI79" i="25"/>
  <c r="BL79" i="25" s="1"/>
  <c r="BE79" i="25"/>
  <c r="BH79" i="25"/>
  <c r="BF79" i="25"/>
  <c r="BS79" i="25"/>
  <c r="BC79" i="25"/>
  <c r="BG79" i="25"/>
  <c r="A83" i="25"/>
  <c r="B82" i="25"/>
  <c r="BB80" i="25"/>
  <c r="AX80" i="25"/>
  <c r="AT80" i="25"/>
  <c r="AP80" i="25"/>
  <c r="AL80" i="25"/>
  <c r="AH80" i="25"/>
  <c r="AD80" i="25"/>
  <c r="Z80" i="25"/>
  <c r="V80" i="25"/>
  <c r="R80" i="25"/>
  <c r="BA80" i="25"/>
  <c r="AW80" i="25"/>
  <c r="AS80" i="25"/>
  <c r="AO80" i="25"/>
  <c r="AK80" i="25"/>
  <c r="AG80" i="25"/>
  <c r="AC80" i="25"/>
  <c r="Y80" i="25"/>
  <c r="U80" i="25"/>
  <c r="Q80" i="25"/>
  <c r="AY80" i="25"/>
  <c r="AU80" i="25"/>
  <c r="AQ80" i="25"/>
  <c r="AM80" i="25"/>
  <c r="AI80" i="25"/>
  <c r="AE80" i="25"/>
  <c r="AA80" i="25"/>
  <c r="W80" i="25"/>
  <c r="S80" i="25"/>
  <c r="BD80" i="25"/>
  <c r="AN80" i="25"/>
  <c r="X80" i="25"/>
  <c r="AZ80" i="25"/>
  <c r="AJ80" i="25"/>
  <c r="T80" i="25"/>
  <c r="AR80" i="25"/>
  <c r="AB80" i="25"/>
  <c r="AV80" i="25"/>
  <c r="AF80" i="25"/>
  <c r="C81" i="25"/>
  <c r="BV81" i="25"/>
  <c r="BW81" i="25" s="1"/>
  <c r="BU78" i="25" l="1"/>
  <c r="BT78" i="38"/>
  <c r="BN78" i="38"/>
  <c r="BK79" i="38"/>
  <c r="BI80" i="38"/>
  <c r="BJ80" i="38" s="1"/>
  <c r="BL79" i="38"/>
  <c r="BJ79" i="25"/>
  <c r="B82" i="38"/>
  <c r="C82" i="38" s="1"/>
  <c r="A83" i="38"/>
  <c r="BB81" i="38"/>
  <c r="AX81" i="38"/>
  <c r="AT81" i="38"/>
  <c r="AP81" i="38"/>
  <c r="AL81" i="38"/>
  <c r="AH81" i="38"/>
  <c r="AD81" i="38"/>
  <c r="Z81" i="38"/>
  <c r="V81" i="38"/>
  <c r="R81" i="38"/>
  <c r="BA81" i="38"/>
  <c r="AW81" i="38"/>
  <c r="AS81" i="38"/>
  <c r="AO81" i="38"/>
  <c r="AK81" i="38"/>
  <c r="AG81" i="38"/>
  <c r="AC81" i="38"/>
  <c r="Y81" i="38"/>
  <c r="U81" i="38"/>
  <c r="Q81" i="38"/>
  <c r="BD81" i="38"/>
  <c r="AZ81" i="38"/>
  <c r="AV81" i="38"/>
  <c r="AR81" i="38"/>
  <c r="AN81" i="38"/>
  <c r="AJ81" i="38"/>
  <c r="AF81" i="38"/>
  <c r="AB81" i="38"/>
  <c r="X81" i="38"/>
  <c r="T81" i="38"/>
  <c r="AY81" i="38"/>
  <c r="AU81" i="38"/>
  <c r="AQ81" i="38"/>
  <c r="AM81" i="38"/>
  <c r="AI81" i="38"/>
  <c r="AE81" i="38"/>
  <c r="AA81" i="38"/>
  <c r="W81" i="38"/>
  <c r="S81" i="38"/>
  <c r="BM79" i="38"/>
  <c r="BO79" i="25"/>
  <c r="BF80" i="38"/>
  <c r="BE80" i="38"/>
  <c r="BH80" i="38"/>
  <c r="BS80" i="38"/>
  <c r="BG80" i="38"/>
  <c r="BC80" i="38"/>
  <c r="BI80" i="25"/>
  <c r="BJ80" i="25" s="1"/>
  <c r="BK79" i="25"/>
  <c r="AY81" i="25"/>
  <c r="AU81" i="25"/>
  <c r="AQ81" i="25"/>
  <c r="AM81" i="25"/>
  <c r="AI81" i="25"/>
  <c r="AE81" i="25"/>
  <c r="AA81" i="25"/>
  <c r="W81" i="25"/>
  <c r="S81" i="25"/>
  <c r="BB81" i="25"/>
  <c r="AX81" i="25"/>
  <c r="AT81" i="25"/>
  <c r="AP81" i="25"/>
  <c r="AL81" i="25"/>
  <c r="AH81" i="25"/>
  <c r="AD81" i="25"/>
  <c r="Z81" i="25"/>
  <c r="V81" i="25"/>
  <c r="R81" i="25"/>
  <c r="BD81" i="25"/>
  <c r="AZ81" i="25"/>
  <c r="AV81" i="25"/>
  <c r="AR81" i="25"/>
  <c r="AN81" i="25"/>
  <c r="AJ81" i="25"/>
  <c r="AF81" i="25"/>
  <c r="AB81" i="25"/>
  <c r="X81" i="25"/>
  <c r="T81" i="25"/>
  <c r="BA81" i="25"/>
  <c r="AK81" i="25"/>
  <c r="U81" i="25"/>
  <c r="AW81" i="25"/>
  <c r="AG81" i="25"/>
  <c r="Q81" i="25"/>
  <c r="AO81" i="25"/>
  <c r="Y81" i="25"/>
  <c r="AS81" i="25"/>
  <c r="AC81" i="25"/>
  <c r="BF80" i="25"/>
  <c r="BE80" i="25"/>
  <c r="BS80" i="25"/>
  <c r="BG80" i="25"/>
  <c r="BC80" i="25"/>
  <c r="BH80" i="25"/>
  <c r="A84" i="25"/>
  <c r="B83" i="25"/>
  <c r="C82" i="25"/>
  <c r="BV82" i="25"/>
  <c r="BW82" i="25" s="1"/>
  <c r="BU79" i="25" l="1"/>
  <c r="BM79" i="25"/>
  <c r="BT79" i="25" s="1"/>
  <c r="BL80" i="38"/>
  <c r="BK80" i="25"/>
  <c r="BU80" i="25" s="1"/>
  <c r="BK80" i="38"/>
  <c r="BL80" i="25"/>
  <c r="BT79" i="38"/>
  <c r="BO80" i="38"/>
  <c r="BO80" i="25"/>
  <c r="BI81" i="38"/>
  <c r="BL81" i="38" s="1"/>
  <c r="B83" i="38"/>
  <c r="C83" i="38" s="1"/>
  <c r="A84" i="38"/>
  <c r="BM80" i="38"/>
  <c r="BB82" i="38"/>
  <c r="AX82" i="38"/>
  <c r="AT82" i="38"/>
  <c r="AP82" i="38"/>
  <c r="AL82" i="38"/>
  <c r="AH82" i="38"/>
  <c r="AD82" i="38"/>
  <c r="Z82" i="38"/>
  <c r="V82" i="38"/>
  <c r="R82" i="38"/>
  <c r="BA82" i="38"/>
  <c r="AW82" i="38"/>
  <c r="AS82" i="38"/>
  <c r="AO82" i="38"/>
  <c r="AK82" i="38"/>
  <c r="AG82" i="38"/>
  <c r="AC82" i="38"/>
  <c r="Y82" i="38"/>
  <c r="U82" i="38"/>
  <c r="Q82" i="38"/>
  <c r="BD82" i="38"/>
  <c r="AZ82" i="38"/>
  <c r="AV82" i="38"/>
  <c r="AR82" i="38"/>
  <c r="AN82" i="38"/>
  <c r="AJ82" i="38"/>
  <c r="AF82" i="38"/>
  <c r="AB82" i="38"/>
  <c r="X82" i="38"/>
  <c r="T82" i="38"/>
  <c r="AY82" i="38"/>
  <c r="AU82" i="38"/>
  <c r="AQ82" i="38"/>
  <c r="AM82" i="38"/>
  <c r="AI82" i="38"/>
  <c r="AE82" i="38"/>
  <c r="AA82" i="38"/>
  <c r="W82" i="38"/>
  <c r="S82" i="38"/>
  <c r="BN79" i="38"/>
  <c r="BF81" i="38"/>
  <c r="BE81" i="38"/>
  <c r="BH81" i="38"/>
  <c r="BS81" i="38"/>
  <c r="BG81" i="38"/>
  <c r="BO81" i="38" s="1"/>
  <c r="BC81" i="38"/>
  <c r="BI81" i="25"/>
  <c r="BK81" i="25" s="1"/>
  <c r="BM80" i="25"/>
  <c r="BV83" i="25"/>
  <c r="BW83" i="25" s="1"/>
  <c r="C83" i="25"/>
  <c r="BD82" i="25"/>
  <c r="AZ82" i="25"/>
  <c r="AV82" i="25"/>
  <c r="AR82" i="25"/>
  <c r="AN82" i="25"/>
  <c r="AJ82" i="25"/>
  <c r="AF82" i="25"/>
  <c r="AB82" i="25"/>
  <c r="X82" i="25"/>
  <c r="T82" i="25"/>
  <c r="AY82" i="25"/>
  <c r="AU82" i="25"/>
  <c r="AQ82" i="25"/>
  <c r="AM82" i="25"/>
  <c r="AI82" i="25"/>
  <c r="AE82" i="25"/>
  <c r="AA82" i="25"/>
  <c r="W82" i="25"/>
  <c r="S82" i="25"/>
  <c r="BA82" i="25"/>
  <c r="AW82" i="25"/>
  <c r="AS82" i="25"/>
  <c r="AO82" i="25"/>
  <c r="AK82" i="25"/>
  <c r="AG82" i="25"/>
  <c r="AC82" i="25"/>
  <c r="Y82" i="25"/>
  <c r="U82" i="25"/>
  <c r="Q82" i="25"/>
  <c r="AX82" i="25"/>
  <c r="AH82" i="25"/>
  <c r="R82" i="25"/>
  <c r="AT82" i="25"/>
  <c r="AD82" i="25"/>
  <c r="BB82" i="25"/>
  <c r="AL82" i="25"/>
  <c r="V82" i="25"/>
  <c r="AP82" i="25"/>
  <c r="Z82" i="25"/>
  <c r="B84" i="25"/>
  <c r="A85" i="25"/>
  <c r="BS81" i="25"/>
  <c r="BG81" i="25"/>
  <c r="BC81" i="25"/>
  <c r="BF81" i="25"/>
  <c r="BH81" i="25"/>
  <c r="BE81" i="25"/>
  <c r="BT80" i="25" l="1"/>
  <c r="BT80" i="38"/>
  <c r="BJ81" i="38"/>
  <c r="BM81" i="38" s="1"/>
  <c r="BT81" i="38" s="1"/>
  <c r="BK81" i="38"/>
  <c r="BI82" i="38"/>
  <c r="BJ82" i="38" s="1"/>
  <c r="BJ81" i="25"/>
  <c r="BM81" i="25" s="1"/>
  <c r="BF82" i="38"/>
  <c r="BE82" i="38"/>
  <c r="BH82" i="38"/>
  <c r="BS82" i="38"/>
  <c r="BG82" i="38"/>
  <c r="BC82" i="38"/>
  <c r="B84" i="38"/>
  <c r="C84" i="38" s="1"/>
  <c r="A85" i="38"/>
  <c r="BB83" i="38"/>
  <c r="AX83" i="38"/>
  <c r="AT83" i="38"/>
  <c r="AP83" i="38"/>
  <c r="AL83" i="38"/>
  <c r="AH83" i="38"/>
  <c r="AD83" i="38"/>
  <c r="Z83" i="38"/>
  <c r="V83" i="38"/>
  <c r="R83" i="38"/>
  <c r="BA83" i="38"/>
  <c r="AW83" i="38"/>
  <c r="AS83" i="38"/>
  <c r="AO83" i="38"/>
  <c r="AK83" i="38"/>
  <c r="AG83" i="38"/>
  <c r="AC83" i="38"/>
  <c r="Y83" i="38"/>
  <c r="U83" i="38"/>
  <c r="Q83" i="38"/>
  <c r="BD83" i="38"/>
  <c r="AZ83" i="38"/>
  <c r="AV83" i="38"/>
  <c r="AR83" i="38"/>
  <c r="AN83" i="38"/>
  <c r="AJ83" i="38"/>
  <c r="AF83" i="38"/>
  <c r="AB83" i="38"/>
  <c r="X83" i="38"/>
  <c r="T83" i="38"/>
  <c r="AY83" i="38"/>
  <c r="AU83" i="38"/>
  <c r="AQ83" i="38"/>
  <c r="AM83" i="38"/>
  <c r="AI83" i="38"/>
  <c r="AE83" i="38"/>
  <c r="AA83" i="38"/>
  <c r="W83" i="38"/>
  <c r="S83" i="38"/>
  <c r="BL81" i="25"/>
  <c r="BN80" i="38"/>
  <c r="BI82" i="25"/>
  <c r="BL82" i="25" s="1"/>
  <c r="BO81" i="25"/>
  <c r="BA83" i="25"/>
  <c r="AW83" i="25"/>
  <c r="AS83" i="25"/>
  <c r="AO83" i="25"/>
  <c r="AK83" i="25"/>
  <c r="AG83" i="25"/>
  <c r="AC83" i="25"/>
  <c r="Y83" i="25"/>
  <c r="U83" i="25"/>
  <c r="Q83" i="25"/>
  <c r="BD83" i="25"/>
  <c r="AZ83" i="25"/>
  <c r="AV83" i="25"/>
  <c r="AR83" i="25"/>
  <c r="AN83" i="25"/>
  <c r="AJ83" i="25"/>
  <c r="AF83" i="25"/>
  <c r="AB83" i="25"/>
  <c r="X83" i="25"/>
  <c r="T83" i="25"/>
  <c r="BB83" i="25"/>
  <c r="AX83" i="25"/>
  <c r="AT83" i="25"/>
  <c r="AP83" i="25"/>
  <c r="AL83" i="25"/>
  <c r="AH83" i="25"/>
  <c r="AD83" i="25"/>
  <c r="Z83" i="25"/>
  <c r="V83" i="25"/>
  <c r="R83" i="25"/>
  <c r="AU83" i="25"/>
  <c r="AE83" i="25"/>
  <c r="AQ83" i="25"/>
  <c r="AA83" i="25"/>
  <c r="AY83" i="25"/>
  <c r="AI83" i="25"/>
  <c r="S83" i="25"/>
  <c r="W83" i="25"/>
  <c r="AM83" i="25"/>
  <c r="B85" i="25"/>
  <c r="A86" i="25"/>
  <c r="BV84" i="25"/>
  <c r="BW84" i="25" s="1"/>
  <c r="C84" i="25"/>
  <c r="BH82" i="25"/>
  <c r="BS82" i="25"/>
  <c r="BG82" i="25"/>
  <c r="BC82" i="25"/>
  <c r="BE82" i="25"/>
  <c r="BF82" i="25"/>
  <c r="BO82" i="38" l="1"/>
  <c r="BU81" i="25"/>
  <c r="BT81" i="25"/>
  <c r="BK82" i="38"/>
  <c r="BL82" i="38"/>
  <c r="BJ82" i="25"/>
  <c r="BM82" i="25" s="1"/>
  <c r="BT82" i="25" s="1"/>
  <c r="BN81" i="38"/>
  <c r="BI83" i="38"/>
  <c r="BJ83" i="38" s="1"/>
  <c r="BM82" i="38"/>
  <c r="BF83" i="38"/>
  <c r="BE83" i="38"/>
  <c r="BH83" i="38"/>
  <c r="BS83" i="38"/>
  <c r="BG83" i="38"/>
  <c r="BC83" i="38"/>
  <c r="BO82" i="25"/>
  <c r="BK82" i="25"/>
  <c r="B85" i="38"/>
  <c r="C85" i="38" s="1"/>
  <c r="A86" i="38"/>
  <c r="BB84" i="38"/>
  <c r="AX84" i="38"/>
  <c r="AT84" i="38"/>
  <c r="AP84" i="38"/>
  <c r="AL84" i="38"/>
  <c r="AH84" i="38"/>
  <c r="AD84" i="38"/>
  <c r="Z84" i="38"/>
  <c r="V84" i="38"/>
  <c r="R84" i="38"/>
  <c r="BA84" i="38"/>
  <c r="AW84" i="38"/>
  <c r="AS84" i="38"/>
  <c r="AO84" i="38"/>
  <c r="AK84" i="38"/>
  <c r="AG84" i="38"/>
  <c r="AC84" i="38"/>
  <c r="Y84" i="38"/>
  <c r="U84" i="38"/>
  <c r="Q84" i="38"/>
  <c r="BD84" i="38"/>
  <c r="AZ84" i="38"/>
  <c r="AV84" i="38"/>
  <c r="AR84" i="38"/>
  <c r="AN84" i="38"/>
  <c r="AJ84" i="38"/>
  <c r="AF84" i="38"/>
  <c r="AB84" i="38"/>
  <c r="X84" i="38"/>
  <c r="T84" i="38"/>
  <c r="AY84" i="38"/>
  <c r="AU84" i="38"/>
  <c r="AQ84" i="38"/>
  <c r="AM84" i="38"/>
  <c r="AI84" i="38"/>
  <c r="AE84" i="38"/>
  <c r="AA84" i="38"/>
  <c r="W84" i="38"/>
  <c r="S84" i="38"/>
  <c r="BI83" i="25"/>
  <c r="BL83" i="25" s="1"/>
  <c r="A87" i="25"/>
  <c r="B86" i="25"/>
  <c r="BE83" i="25"/>
  <c r="BH83" i="25"/>
  <c r="BF83" i="25"/>
  <c r="BG83" i="25"/>
  <c r="BS83" i="25"/>
  <c r="BC83" i="25"/>
  <c r="BB84" i="25"/>
  <c r="AX84" i="25"/>
  <c r="AT84" i="25"/>
  <c r="AP84" i="25"/>
  <c r="AL84" i="25"/>
  <c r="AH84" i="25"/>
  <c r="AD84" i="25"/>
  <c r="Z84" i="25"/>
  <c r="V84" i="25"/>
  <c r="R84" i="25"/>
  <c r="BA84" i="25"/>
  <c r="AW84" i="25"/>
  <c r="AS84" i="25"/>
  <c r="AO84" i="25"/>
  <c r="AK84" i="25"/>
  <c r="AG84" i="25"/>
  <c r="AC84" i="25"/>
  <c r="Y84" i="25"/>
  <c r="U84" i="25"/>
  <c r="Q84" i="25"/>
  <c r="AY84" i="25"/>
  <c r="AU84" i="25"/>
  <c r="AQ84" i="25"/>
  <c r="AM84" i="25"/>
  <c r="AI84" i="25"/>
  <c r="AE84" i="25"/>
  <c r="AA84" i="25"/>
  <c r="W84" i="25"/>
  <c r="S84" i="25"/>
  <c r="AV84" i="25"/>
  <c r="AF84" i="25"/>
  <c r="AR84" i="25"/>
  <c r="AB84" i="25"/>
  <c r="AZ84" i="25"/>
  <c r="AJ84" i="25"/>
  <c r="T84" i="25"/>
  <c r="BD84" i="25"/>
  <c r="X84" i="25"/>
  <c r="AN84" i="25"/>
  <c r="C85" i="25"/>
  <c r="BV85" i="25"/>
  <c r="BW85" i="25" s="1"/>
  <c r="BT82" i="38" l="1"/>
  <c r="BU82" i="25"/>
  <c r="BN82" i="38"/>
  <c r="BK83" i="38"/>
  <c r="BO83" i="38"/>
  <c r="BL83" i="38"/>
  <c r="BI84" i="38"/>
  <c r="BJ84" i="38" s="1"/>
  <c r="BO83" i="25"/>
  <c r="BF84" i="38"/>
  <c r="BE84" i="38"/>
  <c r="BH84" i="38"/>
  <c r="BS84" i="38"/>
  <c r="BG84" i="38"/>
  <c r="BC84" i="38"/>
  <c r="B86" i="38"/>
  <c r="C86" i="38" s="1"/>
  <c r="A87" i="38"/>
  <c r="BB85" i="38"/>
  <c r="AX85" i="38"/>
  <c r="AT85" i="38"/>
  <c r="AP85" i="38"/>
  <c r="AL85" i="38"/>
  <c r="AH85" i="38"/>
  <c r="AD85" i="38"/>
  <c r="Z85" i="38"/>
  <c r="V85" i="38"/>
  <c r="R85" i="38"/>
  <c r="BA85" i="38"/>
  <c r="AW85" i="38"/>
  <c r="AS85" i="38"/>
  <c r="AO85" i="38"/>
  <c r="AK85" i="38"/>
  <c r="AG85" i="38"/>
  <c r="AC85" i="38"/>
  <c r="Y85" i="38"/>
  <c r="U85" i="38"/>
  <c r="Q85" i="38"/>
  <c r="BD85" i="38"/>
  <c r="AZ85" i="38"/>
  <c r="AV85" i="38"/>
  <c r="AR85" i="38"/>
  <c r="AN85" i="38"/>
  <c r="AJ85" i="38"/>
  <c r="AF85" i="38"/>
  <c r="AB85" i="38"/>
  <c r="X85" i="38"/>
  <c r="T85" i="38"/>
  <c r="AY85" i="38"/>
  <c r="AU85" i="38"/>
  <c r="AQ85" i="38"/>
  <c r="AM85" i="38"/>
  <c r="AI85" i="38"/>
  <c r="AE85" i="38"/>
  <c r="AA85" i="38"/>
  <c r="W85" i="38"/>
  <c r="S85" i="38"/>
  <c r="BK83" i="25"/>
  <c r="BM83" i="38"/>
  <c r="BI84" i="25"/>
  <c r="BK84" i="25" s="1"/>
  <c r="BJ83" i="25"/>
  <c r="BM83" i="25" s="1"/>
  <c r="BT83" i="25" s="1"/>
  <c r="C86" i="25"/>
  <c r="BV86" i="25"/>
  <c r="BW86" i="25" s="1"/>
  <c r="B87" i="25"/>
  <c r="A88" i="25"/>
  <c r="AY85" i="25"/>
  <c r="AU85" i="25"/>
  <c r="AQ85" i="25"/>
  <c r="AM85" i="25"/>
  <c r="AI85" i="25"/>
  <c r="AE85" i="25"/>
  <c r="AA85" i="25"/>
  <c r="W85" i="25"/>
  <c r="S85" i="25"/>
  <c r="BB85" i="25"/>
  <c r="AX85" i="25"/>
  <c r="AT85" i="25"/>
  <c r="AP85" i="25"/>
  <c r="AL85" i="25"/>
  <c r="AH85" i="25"/>
  <c r="AD85" i="25"/>
  <c r="Z85" i="25"/>
  <c r="V85" i="25"/>
  <c r="R85" i="25"/>
  <c r="BD85" i="25"/>
  <c r="AZ85" i="25"/>
  <c r="AV85" i="25"/>
  <c r="AR85" i="25"/>
  <c r="AN85" i="25"/>
  <c r="AJ85" i="25"/>
  <c r="AF85" i="25"/>
  <c r="AB85" i="25"/>
  <c r="X85" i="25"/>
  <c r="T85" i="25"/>
  <c r="AS85" i="25"/>
  <c r="AC85" i="25"/>
  <c r="AO85" i="25"/>
  <c r="Y85" i="25"/>
  <c r="AW85" i="25"/>
  <c r="AG85" i="25"/>
  <c r="Q85" i="25"/>
  <c r="BA85" i="25"/>
  <c r="AK85" i="25"/>
  <c r="U85" i="25"/>
  <c r="BF84" i="25"/>
  <c r="BE84" i="25"/>
  <c r="BS84" i="25"/>
  <c r="BG84" i="25"/>
  <c r="BC84" i="25"/>
  <c r="BH84" i="25"/>
  <c r="BN83" i="38" l="1"/>
  <c r="BO84" i="25"/>
  <c r="BK84" i="38"/>
  <c r="BO84" i="38"/>
  <c r="BU83" i="25"/>
  <c r="BI85" i="38"/>
  <c r="BJ85" i="38" s="1"/>
  <c r="BL84" i="38"/>
  <c r="BF85" i="38"/>
  <c r="BE85" i="38"/>
  <c r="BH85" i="38"/>
  <c r="BS85" i="38"/>
  <c r="BG85" i="38"/>
  <c r="BC85" i="38"/>
  <c r="B87" i="38"/>
  <c r="C87" i="38" s="1"/>
  <c r="A88" i="38"/>
  <c r="BB86" i="38"/>
  <c r="AX86" i="38"/>
  <c r="AT86" i="38"/>
  <c r="AP86" i="38"/>
  <c r="AL86" i="38"/>
  <c r="AH86" i="38"/>
  <c r="AD86" i="38"/>
  <c r="Z86" i="38"/>
  <c r="V86" i="38"/>
  <c r="R86" i="38"/>
  <c r="BA86" i="38"/>
  <c r="AW86" i="38"/>
  <c r="AS86" i="38"/>
  <c r="AO86" i="38"/>
  <c r="AK86" i="38"/>
  <c r="AG86" i="38"/>
  <c r="AC86" i="38"/>
  <c r="Y86" i="38"/>
  <c r="U86" i="38"/>
  <c r="Q86" i="38"/>
  <c r="BD86" i="38"/>
  <c r="AZ86" i="38"/>
  <c r="AV86" i="38"/>
  <c r="AR86" i="38"/>
  <c r="AN86" i="38"/>
  <c r="AJ86" i="38"/>
  <c r="AF86" i="38"/>
  <c r="AB86" i="38"/>
  <c r="X86" i="38"/>
  <c r="T86" i="38"/>
  <c r="AY86" i="38"/>
  <c r="AU86" i="38"/>
  <c r="AQ86" i="38"/>
  <c r="AM86" i="38"/>
  <c r="AI86" i="38"/>
  <c r="AE86" i="38"/>
  <c r="AA86" i="38"/>
  <c r="W86" i="38"/>
  <c r="S86" i="38"/>
  <c r="BM84" i="38"/>
  <c r="BT84" i="38" s="1"/>
  <c r="BL84" i="25"/>
  <c r="BT83" i="38"/>
  <c r="BJ84" i="25"/>
  <c r="BU84" i="25" s="1"/>
  <c r="BI85" i="25"/>
  <c r="BK85" i="25" s="1"/>
  <c r="B88" i="25"/>
  <c r="A89" i="25"/>
  <c r="BV87" i="25"/>
  <c r="BW87" i="25" s="1"/>
  <c r="C87" i="25"/>
  <c r="BS85" i="25"/>
  <c r="BG85" i="25"/>
  <c r="BC85" i="25"/>
  <c r="BF85" i="25"/>
  <c r="BH85" i="25"/>
  <c r="BE85" i="25"/>
  <c r="BD86" i="25"/>
  <c r="AZ86" i="25"/>
  <c r="AV86" i="25"/>
  <c r="AR86" i="25"/>
  <c r="AN86" i="25"/>
  <c r="AJ86" i="25"/>
  <c r="AF86" i="25"/>
  <c r="AB86" i="25"/>
  <c r="X86" i="25"/>
  <c r="T86" i="25"/>
  <c r="AY86" i="25"/>
  <c r="AU86" i="25"/>
  <c r="AQ86" i="25"/>
  <c r="AM86" i="25"/>
  <c r="AI86" i="25"/>
  <c r="AE86" i="25"/>
  <c r="AA86" i="25"/>
  <c r="W86" i="25"/>
  <c r="S86" i="25"/>
  <c r="BA86" i="25"/>
  <c r="AW86" i="25"/>
  <c r="AS86" i="25"/>
  <c r="AO86" i="25"/>
  <c r="AK86" i="25"/>
  <c r="AG86" i="25"/>
  <c r="AC86" i="25"/>
  <c r="Y86" i="25"/>
  <c r="U86" i="25"/>
  <c r="Q86" i="25"/>
  <c r="AP86" i="25"/>
  <c r="Z86" i="25"/>
  <c r="BB86" i="25"/>
  <c r="AL86" i="25"/>
  <c r="V86" i="25"/>
  <c r="AT86" i="25"/>
  <c r="AD86" i="25"/>
  <c r="AH86" i="25"/>
  <c r="R86" i="25"/>
  <c r="AX86" i="25"/>
  <c r="BM84" i="25" l="1"/>
  <c r="BT84" i="25" s="1"/>
  <c r="BL85" i="25"/>
  <c r="BK85" i="38"/>
  <c r="BO85" i="38"/>
  <c r="BI86" i="38"/>
  <c r="BL86" i="38" s="1"/>
  <c r="BL85" i="38"/>
  <c r="BJ85" i="25"/>
  <c r="BM85" i="25" s="1"/>
  <c r="BN84" i="38"/>
  <c r="BF86" i="38"/>
  <c r="BE86" i="38"/>
  <c r="BH86" i="38"/>
  <c r="BS86" i="38"/>
  <c r="BG86" i="38"/>
  <c r="BO86" i="38" s="1"/>
  <c r="BC86" i="38"/>
  <c r="B88" i="38"/>
  <c r="C88" i="38" s="1"/>
  <c r="A89" i="38"/>
  <c r="BB87" i="38"/>
  <c r="AX87" i="38"/>
  <c r="AT87" i="38"/>
  <c r="AP87" i="38"/>
  <c r="AL87" i="38"/>
  <c r="AH87" i="38"/>
  <c r="AD87" i="38"/>
  <c r="Z87" i="38"/>
  <c r="V87" i="38"/>
  <c r="R87" i="38"/>
  <c r="BA87" i="38"/>
  <c r="AW87" i="38"/>
  <c r="AS87" i="38"/>
  <c r="AO87" i="38"/>
  <c r="AK87" i="38"/>
  <c r="AG87" i="38"/>
  <c r="AC87" i="38"/>
  <c r="Y87" i="38"/>
  <c r="U87" i="38"/>
  <c r="Q87" i="38"/>
  <c r="BD87" i="38"/>
  <c r="AZ87" i="38"/>
  <c r="AV87" i="38"/>
  <c r="AR87" i="38"/>
  <c r="AN87" i="38"/>
  <c r="AJ87" i="38"/>
  <c r="AF87" i="38"/>
  <c r="AB87" i="38"/>
  <c r="X87" i="38"/>
  <c r="T87" i="38"/>
  <c r="AY87" i="38"/>
  <c r="AU87" i="38"/>
  <c r="AQ87" i="38"/>
  <c r="AM87" i="38"/>
  <c r="AI87" i="38"/>
  <c r="AE87" i="38"/>
  <c r="AA87" i="38"/>
  <c r="W87" i="38"/>
  <c r="S87" i="38"/>
  <c r="BM85" i="38"/>
  <c r="BI86" i="25"/>
  <c r="BL86" i="25" s="1"/>
  <c r="BO85" i="25"/>
  <c r="BH86" i="25"/>
  <c r="BS86" i="25"/>
  <c r="BG86" i="25"/>
  <c r="BC86" i="25"/>
  <c r="BE86" i="25"/>
  <c r="BF86" i="25"/>
  <c r="A90" i="25"/>
  <c r="B89" i="25"/>
  <c r="BU85" i="25"/>
  <c r="BV88" i="25"/>
  <c r="BW88" i="25" s="1"/>
  <c r="C88" i="25"/>
  <c r="BA87" i="25"/>
  <c r="AW87" i="25"/>
  <c r="AS87" i="25"/>
  <c r="AO87" i="25"/>
  <c r="AK87" i="25"/>
  <c r="AG87" i="25"/>
  <c r="AC87" i="25"/>
  <c r="Y87" i="25"/>
  <c r="U87" i="25"/>
  <c r="Q87" i="25"/>
  <c r="BD87" i="25"/>
  <c r="AZ87" i="25"/>
  <c r="AV87" i="25"/>
  <c r="AR87" i="25"/>
  <c r="AN87" i="25"/>
  <c r="AJ87" i="25"/>
  <c r="AF87" i="25"/>
  <c r="AB87" i="25"/>
  <c r="X87" i="25"/>
  <c r="T87" i="25"/>
  <c r="BB87" i="25"/>
  <c r="AX87" i="25"/>
  <c r="AT87" i="25"/>
  <c r="AP87" i="25"/>
  <c r="AL87" i="25"/>
  <c r="AH87" i="25"/>
  <c r="AD87" i="25"/>
  <c r="Z87" i="25"/>
  <c r="V87" i="25"/>
  <c r="R87" i="25"/>
  <c r="AM87" i="25"/>
  <c r="W87" i="25"/>
  <c r="AY87" i="25"/>
  <c r="AI87" i="25"/>
  <c r="S87" i="25"/>
  <c r="AQ87" i="25"/>
  <c r="AA87" i="25"/>
  <c r="AE87" i="25"/>
  <c r="AU87" i="25"/>
  <c r="BT85" i="25" l="1"/>
  <c r="BT85" i="38"/>
  <c r="BK86" i="25"/>
  <c r="BJ86" i="38"/>
  <c r="BM86" i="38" s="1"/>
  <c r="BT86" i="38" s="1"/>
  <c r="BK86" i="38"/>
  <c r="BJ86" i="25"/>
  <c r="BM86" i="25" s="1"/>
  <c r="BT86" i="25" s="1"/>
  <c r="BI87" i="38"/>
  <c r="BJ87" i="38" s="1"/>
  <c r="BO86" i="25"/>
  <c r="BN85" i="38"/>
  <c r="BF87" i="38"/>
  <c r="BE87" i="38"/>
  <c r="BH87" i="38"/>
  <c r="BS87" i="38"/>
  <c r="BG87" i="38"/>
  <c r="BO87" i="38" s="1"/>
  <c r="BC87" i="38"/>
  <c r="B89" i="38"/>
  <c r="C89" i="38" s="1"/>
  <c r="A90" i="38"/>
  <c r="BB88" i="38"/>
  <c r="AX88" i="38"/>
  <c r="AT88" i="38"/>
  <c r="AP88" i="38"/>
  <c r="AL88" i="38"/>
  <c r="AH88" i="38"/>
  <c r="AD88" i="38"/>
  <c r="Z88" i="38"/>
  <c r="V88" i="38"/>
  <c r="R88" i="38"/>
  <c r="BA88" i="38"/>
  <c r="AW88" i="38"/>
  <c r="AS88" i="38"/>
  <c r="AO88" i="38"/>
  <c r="AK88" i="38"/>
  <c r="AG88" i="38"/>
  <c r="AC88" i="38"/>
  <c r="Y88" i="38"/>
  <c r="U88" i="38"/>
  <c r="Q88" i="38"/>
  <c r="BD88" i="38"/>
  <c r="AZ88" i="38"/>
  <c r="AV88" i="38"/>
  <c r="AR88" i="38"/>
  <c r="AN88" i="38"/>
  <c r="AJ88" i="38"/>
  <c r="AF88" i="38"/>
  <c r="AB88" i="38"/>
  <c r="X88" i="38"/>
  <c r="T88" i="38"/>
  <c r="AY88" i="38"/>
  <c r="AU88" i="38"/>
  <c r="AQ88" i="38"/>
  <c r="AM88" i="38"/>
  <c r="AI88" i="38"/>
  <c r="AE88" i="38"/>
  <c r="AA88" i="38"/>
  <c r="W88" i="38"/>
  <c r="S88" i="38"/>
  <c r="BI87" i="25"/>
  <c r="BK87" i="25" s="1"/>
  <c r="A91" i="25"/>
  <c r="B90" i="25"/>
  <c r="BE87" i="25"/>
  <c r="BF87" i="25"/>
  <c r="BG87" i="25"/>
  <c r="BC87" i="25"/>
  <c r="BS87" i="25"/>
  <c r="BH87" i="25"/>
  <c r="BB88" i="25"/>
  <c r="AX88" i="25"/>
  <c r="AT88" i="25"/>
  <c r="AP88" i="25"/>
  <c r="AL88" i="25"/>
  <c r="AH88" i="25"/>
  <c r="AD88" i="25"/>
  <c r="Z88" i="25"/>
  <c r="V88" i="25"/>
  <c r="R88" i="25"/>
  <c r="BA88" i="25"/>
  <c r="AV88" i="25"/>
  <c r="AQ88" i="25"/>
  <c r="AK88" i="25"/>
  <c r="AF88" i="25"/>
  <c r="AA88" i="25"/>
  <c r="U88" i="25"/>
  <c r="AZ88" i="25"/>
  <c r="AU88" i="25"/>
  <c r="AO88" i="25"/>
  <c r="AJ88" i="25"/>
  <c r="AE88" i="25"/>
  <c r="Y88" i="25"/>
  <c r="T88" i="25"/>
  <c r="AW88" i="25"/>
  <c r="AR88" i="25"/>
  <c r="AM88" i="25"/>
  <c r="AG88" i="25"/>
  <c r="AB88" i="25"/>
  <c r="W88" i="25"/>
  <c r="Q88" i="25"/>
  <c r="AY88" i="25"/>
  <c r="AC88" i="25"/>
  <c r="AS88" i="25"/>
  <c r="X88" i="25"/>
  <c r="BD88" i="25"/>
  <c r="AI88" i="25"/>
  <c r="S88" i="25"/>
  <c r="AN88" i="25"/>
  <c r="C89" i="25"/>
  <c r="BV89" i="25"/>
  <c r="BW89" i="25" s="1"/>
  <c r="BU86" i="25"/>
  <c r="BK87" i="38" l="1"/>
  <c r="BL87" i="38"/>
  <c r="BO87" i="25"/>
  <c r="BI88" i="38"/>
  <c r="BL88" i="38" s="1"/>
  <c r="BF88" i="38"/>
  <c r="BE88" i="38"/>
  <c r="BH88" i="38"/>
  <c r="BS88" i="38"/>
  <c r="BG88" i="38"/>
  <c r="BO88" i="38" s="1"/>
  <c r="BC88" i="38"/>
  <c r="B90" i="38"/>
  <c r="C90" i="38" s="1"/>
  <c r="A91" i="38"/>
  <c r="BB89" i="38"/>
  <c r="AX89" i="38"/>
  <c r="AT89" i="38"/>
  <c r="AP89" i="38"/>
  <c r="AL89" i="38"/>
  <c r="AH89" i="38"/>
  <c r="AD89" i="38"/>
  <c r="Z89" i="38"/>
  <c r="V89" i="38"/>
  <c r="R89" i="38"/>
  <c r="BA89" i="38"/>
  <c r="AW89" i="38"/>
  <c r="AS89" i="38"/>
  <c r="AO89" i="38"/>
  <c r="AK89" i="38"/>
  <c r="AG89" i="38"/>
  <c r="AC89" i="38"/>
  <c r="Y89" i="38"/>
  <c r="U89" i="38"/>
  <c r="Q89" i="38"/>
  <c r="BD89" i="38"/>
  <c r="AZ89" i="38"/>
  <c r="AV89" i="38"/>
  <c r="AR89" i="38"/>
  <c r="AN89" i="38"/>
  <c r="AJ89" i="38"/>
  <c r="AF89" i="38"/>
  <c r="AB89" i="38"/>
  <c r="X89" i="38"/>
  <c r="T89" i="38"/>
  <c r="AY89" i="38"/>
  <c r="AU89" i="38"/>
  <c r="AQ89" i="38"/>
  <c r="AM89" i="38"/>
  <c r="AI89" i="38"/>
  <c r="AE89" i="38"/>
  <c r="AA89" i="38"/>
  <c r="W89" i="38"/>
  <c r="S89" i="38"/>
  <c r="BN86" i="38"/>
  <c r="BJ87" i="25"/>
  <c r="BU87" i="25" s="1"/>
  <c r="BM87" i="38"/>
  <c r="BT87" i="38" s="1"/>
  <c r="BL87" i="25"/>
  <c r="BI88" i="25"/>
  <c r="BJ88" i="25" s="1"/>
  <c r="AY89" i="25"/>
  <c r="AU89" i="25"/>
  <c r="AQ89" i="25"/>
  <c r="AM89" i="25"/>
  <c r="AI89" i="25"/>
  <c r="AE89" i="25"/>
  <c r="AA89" i="25"/>
  <c r="W89" i="25"/>
  <c r="S89" i="25"/>
  <c r="BB89" i="25"/>
  <c r="AW89" i="25"/>
  <c r="AR89" i="25"/>
  <c r="AL89" i="25"/>
  <c r="AG89" i="25"/>
  <c r="AB89" i="25"/>
  <c r="V89" i="25"/>
  <c r="Q89" i="25"/>
  <c r="BA89" i="25"/>
  <c r="AV89" i="25"/>
  <c r="AP89" i="25"/>
  <c r="AK89" i="25"/>
  <c r="AF89" i="25"/>
  <c r="Z89" i="25"/>
  <c r="U89" i="25"/>
  <c r="BD89" i="25"/>
  <c r="AX89" i="25"/>
  <c r="AS89" i="25"/>
  <c r="AN89" i="25"/>
  <c r="AH89" i="25"/>
  <c r="AC89" i="25"/>
  <c r="X89" i="25"/>
  <c r="R89" i="25"/>
  <c r="AT89" i="25"/>
  <c r="Y89" i="25"/>
  <c r="AO89" i="25"/>
  <c r="T89" i="25"/>
  <c r="AZ89" i="25"/>
  <c r="AD89" i="25"/>
  <c r="AJ89" i="25"/>
  <c r="BF88" i="25"/>
  <c r="BG88" i="25"/>
  <c r="BE88" i="25"/>
  <c r="BS88" i="25"/>
  <c r="BH88" i="25"/>
  <c r="BC88" i="25"/>
  <c r="BV90" i="25"/>
  <c r="BW90" i="25" s="1"/>
  <c r="C90" i="25"/>
  <c r="A92" i="25"/>
  <c r="B91" i="25"/>
  <c r="BM87" i="25" l="1"/>
  <c r="BT87" i="25" s="1"/>
  <c r="BK88" i="38"/>
  <c r="BJ88" i="38"/>
  <c r="BM88" i="38" s="1"/>
  <c r="BT88" i="38" s="1"/>
  <c r="BO88" i="25"/>
  <c r="BL88" i="25"/>
  <c r="BN87" i="38"/>
  <c r="BI89" i="38"/>
  <c r="BJ89" i="38" s="1"/>
  <c r="BK88" i="25"/>
  <c r="BU88" i="25" s="1"/>
  <c r="BF89" i="38"/>
  <c r="BE89" i="38"/>
  <c r="BH89" i="38"/>
  <c r="BS89" i="38"/>
  <c r="BG89" i="38"/>
  <c r="BO89" i="38" s="1"/>
  <c r="BC89" i="38"/>
  <c r="B91" i="38"/>
  <c r="C91" i="38" s="1"/>
  <c r="A92" i="38"/>
  <c r="BB90" i="38"/>
  <c r="AX90" i="38"/>
  <c r="AT90" i="38"/>
  <c r="AP90" i="38"/>
  <c r="AL90" i="38"/>
  <c r="AH90" i="38"/>
  <c r="AD90" i="38"/>
  <c r="Z90" i="38"/>
  <c r="V90" i="38"/>
  <c r="R90" i="38"/>
  <c r="BA90" i="38"/>
  <c r="AW90" i="38"/>
  <c r="AS90" i="38"/>
  <c r="AO90" i="38"/>
  <c r="AK90" i="38"/>
  <c r="AG90" i="38"/>
  <c r="AC90" i="38"/>
  <c r="Y90" i="38"/>
  <c r="U90" i="38"/>
  <c r="Q90" i="38"/>
  <c r="BD90" i="38"/>
  <c r="AZ90" i="38"/>
  <c r="AV90" i="38"/>
  <c r="AR90" i="38"/>
  <c r="AN90" i="38"/>
  <c r="AJ90" i="38"/>
  <c r="AF90" i="38"/>
  <c r="AB90" i="38"/>
  <c r="X90" i="38"/>
  <c r="T90" i="38"/>
  <c r="AY90" i="38"/>
  <c r="AU90" i="38"/>
  <c r="AQ90" i="38"/>
  <c r="AM90" i="38"/>
  <c r="AI90" i="38"/>
  <c r="AE90" i="38"/>
  <c r="AA90" i="38"/>
  <c r="W90" i="38"/>
  <c r="S90" i="38"/>
  <c r="BI89" i="25"/>
  <c r="BK89" i="25" s="1"/>
  <c r="BS89" i="25"/>
  <c r="BG89" i="25"/>
  <c r="BC89" i="25"/>
  <c r="BH89" i="25"/>
  <c r="BF89" i="25"/>
  <c r="BE89" i="25"/>
  <c r="BM88" i="25"/>
  <c r="BV91" i="25"/>
  <c r="BW91" i="25" s="1"/>
  <c r="C91" i="25"/>
  <c r="B92" i="25"/>
  <c r="A93" i="25"/>
  <c r="BD90" i="25"/>
  <c r="AZ90" i="25"/>
  <c r="AV90" i="25"/>
  <c r="AR90" i="25"/>
  <c r="AN90" i="25"/>
  <c r="AJ90" i="25"/>
  <c r="AF90" i="25"/>
  <c r="AB90" i="25"/>
  <c r="X90" i="25"/>
  <c r="T90" i="25"/>
  <c r="BB90" i="25"/>
  <c r="AW90" i="25"/>
  <c r="AQ90" i="25"/>
  <c r="AL90" i="25"/>
  <c r="AG90" i="25"/>
  <c r="AA90" i="25"/>
  <c r="V90" i="25"/>
  <c r="Q90" i="25"/>
  <c r="BA90" i="25"/>
  <c r="AU90" i="25"/>
  <c r="AP90" i="25"/>
  <c r="AK90" i="25"/>
  <c r="AE90" i="25"/>
  <c r="Z90" i="25"/>
  <c r="U90" i="25"/>
  <c r="AX90" i="25"/>
  <c r="AS90" i="25"/>
  <c r="AM90" i="25"/>
  <c r="AH90" i="25"/>
  <c r="AC90" i="25"/>
  <c r="W90" i="25"/>
  <c r="R90" i="25"/>
  <c r="AO90" i="25"/>
  <c r="S90" i="25"/>
  <c r="AI90" i="25"/>
  <c r="AT90" i="25"/>
  <c r="Y90" i="25"/>
  <c r="AD90" i="25"/>
  <c r="AY90" i="25"/>
  <c r="BT88" i="25" l="1"/>
  <c r="BI90" i="38"/>
  <c r="BJ90" i="38" s="1"/>
  <c r="BK89" i="38"/>
  <c r="BL89" i="38"/>
  <c r="B92" i="38"/>
  <c r="C92" i="38" s="1"/>
  <c r="A93" i="38"/>
  <c r="BB91" i="38"/>
  <c r="AX91" i="38"/>
  <c r="AT91" i="38"/>
  <c r="AP91" i="38"/>
  <c r="AL91" i="38"/>
  <c r="AH91" i="38"/>
  <c r="AD91" i="38"/>
  <c r="Z91" i="38"/>
  <c r="V91" i="38"/>
  <c r="R91" i="38"/>
  <c r="BA91" i="38"/>
  <c r="AW91" i="38"/>
  <c r="AS91" i="38"/>
  <c r="AO91" i="38"/>
  <c r="AK91" i="38"/>
  <c r="AG91" i="38"/>
  <c r="AC91" i="38"/>
  <c r="Y91" i="38"/>
  <c r="U91" i="38"/>
  <c r="Q91" i="38"/>
  <c r="BD91" i="38"/>
  <c r="AZ91" i="38"/>
  <c r="AV91" i="38"/>
  <c r="AR91" i="38"/>
  <c r="AN91" i="38"/>
  <c r="AJ91" i="38"/>
  <c r="AF91" i="38"/>
  <c r="AB91" i="38"/>
  <c r="X91" i="38"/>
  <c r="T91" i="38"/>
  <c r="AY91" i="38"/>
  <c r="AU91" i="38"/>
  <c r="AQ91" i="38"/>
  <c r="AM91" i="38"/>
  <c r="AI91" i="38"/>
  <c r="AE91" i="38"/>
  <c r="AA91" i="38"/>
  <c r="W91" i="38"/>
  <c r="S91" i="38"/>
  <c r="BO89" i="25"/>
  <c r="BN88" i="38"/>
  <c r="BF90" i="38"/>
  <c r="BE90" i="38"/>
  <c r="BH90" i="38"/>
  <c r="BS90" i="38"/>
  <c r="BG90" i="38"/>
  <c r="BC90" i="38"/>
  <c r="BM89" i="38"/>
  <c r="BI90" i="25"/>
  <c r="BL90" i="25" s="1"/>
  <c r="BJ89" i="25"/>
  <c r="BM89" i="25" s="1"/>
  <c r="BL89" i="25"/>
  <c r="BV92" i="25"/>
  <c r="BW92" i="25" s="1"/>
  <c r="C92" i="25"/>
  <c r="BA91" i="25"/>
  <c r="AW91" i="25"/>
  <c r="AS91" i="25"/>
  <c r="AO91" i="25"/>
  <c r="AK91" i="25"/>
  <c r="AG91" i="25"/>
  <c r="AC91" i="25"/>
  <c r="Y91" i="25"/>
  <c r="U91" i="25"/>
  <c r="Q91" i="25"/>
  <c r="AX91" i="25"/>
  <c r="AR91" i="25"/>
  <c r="AM91" i="25"/>
  <c r="AH91" i="25"/>
  <c r="AB91" i="25"/>
  <c r="W91" i="25"/>
  <c r="R91" i="25"/>
  <c r="BB91" i="25"/>
  <c r="AV91" i="25"/>
  <c r="AQ91" i="25"/>
  <c r="AL91" i="25"/>
  <c r="AF91" i="25"/>
  <c r="AA91" i="25"/>
  <c r="V91" i="25"/>
  <c r="BD91" i="25"/>
  <c r="AY91" i="25"/>
  <c r="AT91" i="25"/>
  <c r="AN91" i="25"/>
  <c r="AI91" i="25"/>
  <c r="AD91" i="25"/>
  <c r="X91" i="25"/>
  <c r="S91" i="25"/>
  <c r="AJ91" i="25"/>
  <c r="AZ91" i="25"/>
  <c r="AE91" i="25"/>
  <c r="AP91" i="25"/>
  <c r="T91" i="25"/>
  <c r="Z91" i="25"/>
  <c r="AU91" i="25"/>
  <c r="BH90" i="25"/>
  <c r="BG90" i="25"/>
  <c r="BF90" i="25"/>
  <c r="BS90" i="25"/>
  <c r="BC90" i="25"/>
  <c r="BE90" i="25"/>
  <c r="B93" i="25"/>
  <c r="A94" i="25"/>
  <c r="BN89" i="38" l="1"/>
  <c r="BU89" i="25"/>
  <c r="BK90" i="38"/>
  <c r="BL90" i="38"/>
  <c r="BT89" i="38"/>
  <c r="BO90" i="25"/>
  <c r="BJ90" i="25"/>
  <c r="BM90" i="25" s="1"/>
  <c r="BT90" i="25" s="1"/>
  <c r="BK90" i="25"/>
  <c r="BI91" i="38"/>
  <c r="BJ91" i="38" s="1"/>
  <c r="BO90" i="38"/>
  <c r="BF91" i="38"/>
  <c r="BE91" i="38"/>
  <c r="BH91" i="38"/>
  <c r="BS91" i="38"/>
  <c r="BG91" i="38"/>
  <c r="BC91" i="38"/>
  <c r="AY92" i="38"/>
  <c r="AU92" i="38"/>
  <c r="AQ92" i="38"/>
  <c r="AM92" i="38"/>
  <c r="AI92" i="38"/>
  <c r="AE92" i="38"/>
  <c r="AA92" i="38"/>
  <c r="BB92" i="38"/>
  <c r="AX92" i="38"/>
  <c r="AT92" i="38"/>
  <c r="AP92" i="38"/>
  <c r="AL92" i="38"/>
  <c r="AH92" i="38"/>
  <c r="AD92" i="38"/>
  <c r="Z92" i="38"/>
  <c r="V92" i="38"/>
  <c r="R92" i="38"/>
  <c r="BD92" i="38"/>
  <c r="AV92" i="38"/>
  <c r="AN92" i="38"/>
  <c r="AF92" i="38"/>
  <c r="X92" i="38"/>
  <c r="S92" i="38"/>
  <c r="BA92" i="38"/>
  <c r="AS92" i="38"/>
  <c r="AK92" i="38"/>
  <c r="AC92" i="38"/>
  <c r="W92" i="38"/>
  <c r="Q92" i="38"/>
  <c r="AZ92" i="38"/>
  <c r="AR92" i="38"/>
  <c r="AJ92" i="38"/>
  <c r="AB92" i="38"/>
  <c r="U92" i="38"/>
  <c r="AW92" i="38"/>
  <c r="AO92" i="38"/>
  <c r="AG92" i="38"/>
  <c r="Y92" i="38"/>
  <c r="T92" i="38"/>
  <c r="BT89" i="25"/>
  <c r="B93" i="38"/>
  <c r="C93" i="38" s="1"/>
  <c r="A94" i="38"/>
  <c r="BM90" i="38"/>
  <c r="BI91" i="25"/>
  <c r="BL91" i="25" s="1"/>
  <c r="BE91" i="25"/>
  <c r="BS91" i="25"/>
  <c r="BH91" i="25"/>
  <c r="BC91" i="25"/>
  <c r="BG91" i="25"/>
  <c r="BF91" i="25"/>
  <c r="BB92" i="25"/>
  <c r="AX92" i="25"/>
  <c r="AT92" i="25"/>
  <c r="AP92" i="25"/>
  <c r="AL92" i="25"/>
  <c r="AH92" i="25"/>
  <c r="AD92" i="25"/>
  <c r="Z92" i="25"/>
  <c r="V92" i="25"/>
  <c r="R92" i="25"/>
  <c r="BD92" i="25"/>
  <c r="AY92" i="25"/>
  <c r="AS92" i="25"/>
  <c r="AN92" i="25"/>
  <c r="AI92" i="25"/>
  <c r="AC92" i="25"/>
  <c r="X92" i="25"/>
  <c r="S92" i="25"/>
  <c r="AW92" i="25"/>
  <c r="AR92" i="25"/>
  <c r="AM92" i="25"/>
  <c r="AG92" i="25"/>
  <c r="AB92" i="25"/>
  <c r="W92" i="25"/>
  <c r="Q92" i="25"/>
  <c r="AZ92" i="25"/>
  <c r="AU92" i="25"/>
  <c r="AO92" i="25"/>
  <c r="AJ92" i="25"/>
  <c r="AE92" i="25"/>
  <c r="Y92" i="25"/>
  <c r="T92" i="25"/>
  <c r="AK92" i="25"/>
  <c r="BA92" i="25"/>
  <c r="AF92" i="25"/>
  <c r="AQ92" i="25"/>
  <c r="U92" i="25"/>
  <c r="AA92" i="25"/>
  <c r="AV92" i="25"/>
  <c r="A95" i="25"/>
  <c r="B94" i="25"/>
  <c r="C93" i="25"/>
  <c r="BV93" i="25"/>
  <c r="BW93" i="25" s="1"/>
  <c r="BU90" i="25" l="1"/>
  <c r="BT90" i="38"/>
  <c r="BK91" i="25"/>
  <c r="BK91" i="38"/>
  <c r="BL91" i="38"/>
  <c r="BI92" i="38"/>
  <c r="BJ92" i="38" s="1"/>
  <c r="BO91" i="38"/>
  <c r="AY93" i="38"/>
  <c r="AU93" i="38"/>
  <c r="AQ93" i="38"/>
  <c r="AM93" i="38"/>
  <c r="AI93" i="38"/>
  <c r="AE93" i="38"/>
  <c r="AA93" i="38"/>
  <c r="W93" i="38"/>
  <c r="S93" i="38"/>
  <c r="BB93" i="38"/>
  <c r="AX93" i="38"/>
  <c r="AT93" i="38"/>
  <c r="AP93" i="38"/>
  <c r="AL93" i="38"/>
  <c r="AH93" i="38"/>
  <c r="AD93" i="38"/>
  <c r="Z93" i="38"/>
  <c r="V93" i="38"/>
  <c r="R93" i="38"/>
  <c r="BA93" i="38"/>
  <c r="AW93" i="38"/>
  <c r="AS93" i="38"/>
  <c r="AO93" i="38"/>
  <c r="AK93" i="38"/>
  <c r="AG93" i="38"/>
  <c r="AC93" i="38"/>
  <c r="Y93" i="38"/>
  <c r="U93" i="38"/>
  <c r="Q93" i="38"/>
  <c r="BD93" i="38"/>
  <c r="AN93" i="38"/>
  <c r="X93" i="38"/>
  <c r="AZ93" i="38"/>
  <c r="AJ93" i="38"/>
  <c r="T93" i="38"/>
  <c r="AV93" i="38"/>
  <c r="AF93" i="38"/>
  <c r="AR93" i="38"/>
  <c r="AB93" i="38"/>
  <c r="BS92" i="38"/>
  <c r="BG92" i="38"/>
  <c r="BC92" i="38"/>
  <c r="BF92" i="38"/>
  <c r="BH92" i="38"/>
  <c r="BE92" i="38"/>
  <c r="B94" i="38"/>
  <c r="C94" i="38" s="1"/>
  <c r="A95" i="38"/>
  <c r="BN90" i="38"/>
  <c r="BM91" i="38"/>
  <c r="BI92" i="25"/>
  <c r="BJ92" i="25" s="1"/>
  <c r="BJ91" i="25"/>
  <c r="BO91" i="25"/>
  <c r="A96" i="25"/>
  <c r="B95" i="25"/>
  <c r="BF92" i="25"/>
  <c r="BS92" i="25"/>
  <c r="BH92" i="25"/>
  <c r="BC92" i="25"/>
  <c r="BE92" i="25"/>
  <c r="BG92" i="25"/>
  <c r="AY93" i="25"/>
  <c r="AU93" i="25"/>
  <c r="AQ93" i="25"/>
  <c r="AM93" i="25"/>
  <c r="AI93" i="25"/>
  <c r="AE93" i="25"/>
  <c r="AA93" i="25"/>
  <c r="W93" i="25"/>
  <c r="S93" i="25"/>
  <c r="AZ93" i="25"/>
  <c r="AT93" i="25"/>
  <c r="AO93" i="25"/>
  <c r="AJ93" i="25"/>
  <c r="AD93" i="25"/>
  <c r="Y93" i="25"/>
  <c r="T93" i="25"/>
  <c r="BD93" i="25"/>
  <c r="AX93" i="25"/>
  <c r="AS93" i="25"/>
  <c r="AN93" i="25"/>
  <c r="AH93" i="25"/>
  <c r="AC93" i="25"/>
  <c r="X93" i="25"/>
  <c r="R93" i="25"/>
  <c r="BA93" i="25"/>
  <c r="AV93" i="25"/>
  <c r="AP93" i="25"/>
  <c r="AK93" i="25"/>
  <c r="AF93" i="25"/>
  <c r="Z93" i="25"/>
  <c r="U93" i="25"/>
  <c r="BB93" i="25"/>
  <c r="AG93" i="25"/>
  <c r="AW93" i="25"/>
  <c r="AB93" i="25"/>
  <c r="AL93" i="25"/>
  <c r="Q93" i="25"/>
  <c r="V93" i="25"/>
  <c r="AR93" i="25"/>
  <c r="BV94" i="25"/>
  <c r="BW94" i="25" s="1"/>
  <c r="C94" i="25"/>
  <c r="BU91" i="25" l="1"/>
  <c r="BT91" i="38"/>
  <c r="BO92" i="38"/>
  <c r="BL92" i="38"/>
  <c r="BM91" i="25"/>
  <c r="BT91" i="25" s="1"/>
  <c r="BL92" i="25"/>
  <c r="BK92" i="38"/>
  <c r="BK92" i="25"/>
  <c r="BU92" i="25" s="1"/>
  <c r="BN91" i="38"/>
  <c r="BI93" i="38"/>
  <c r="BL93" i="38" s="1"/>
  <c r="AY94" i="38"/>
  <c r="AU94" i="38"/>
  <c r="AQ94" i="38"/>
  <c r="AM94" i="38"/>
  <c r="AI94" i="38"/>
  <c r="AE94" i="38"/>
  <c r="AA94" i="38"/>
  <c r="W94" i="38"/>
  <c r="S94" i="38"/>
  <c r="BB94" i="38"/>
  <c r="AX94" i="38"/>
  <c r="AT94" i="38"/>
  <c r="AP94" i="38"/>
  <c r="AL94" i="38"/>
  <c r="AH94" i="38"/>
  <c r="AD94" i="38"/>
  <c r="Z94" i="38"/>
  <c r="V94" i="38"/>
  <c r="R94" i="38"/>
  <c r="BA94" i="38"/>
  <c r="AW94" i="38"/>
  <c r="AS94" i="38"/>
  <c r="AO94" i="38"/>
  <c r="AK94" i="38"/>
  <c r="AG94" i="38"/>
  <c r="AC94" i="38"/>
  <c r="Y94" i="38"/>
  <c r="U94" i="38"/>
  <c r="Q94" i="38"/>
  <c r="AR94" i="38"/>
  <c r="AB94" i="38"/>
  <c r="BD94" i="38"/>
  <c r="AN94" i="38"/>
  <c r="X94" i="38"/>
  <c r="AZ94" i="38"/>
  <c r="AJ94" i="38"/>
  <c r="T94" i="38"/>
  <c r="AV94" i="38"/>
  <c r="AF94" i="38"/>
  <c r="BS93" i="38"/>
  <c r="BG93" i="38"/>
  <c r="BC93" i="38"/>
  <c r="BF93" i="38"/>
  <c r="BE93" i="38"/>
  <c r="BH93" i="38"/>
  <c r="BO92" i="25"/>
  <c r="B95" i="38"/>
  <c r="C95" i="38" s="1"/>
  <c r="A96" i="38"/>
  <c r="BM92" i="38"/>
  <c r="BI93" i="25"/>
  <c r="BK93" i="25" s="1"/>
  <c r="A97" i="25"/>
  <c r="B96" i="25"/>
  <c r="BB94" i="25"/>
  <c r="AX94" i="25"/>
  <c r="AT94" i="25"/>
  <c r="AP94" i="25"/>
  <c r="AL94" i="25"/>
  <c r="AH94" i="25"/>
  <c r="AD94" i="25"/>
  <c r="Z94" i="25"/>
  <c r="V94" i="25"/>
  <c r="R94" i="25"/>
  <c r="BD94" i="25"/>
  <c r="AZ94" i="25"/>
  <c r="AV94" i="25"/>
  <c r="AR94" i="25"/>
  <c r="AN94" i="25"/>
  <c r="AJ94" i="25"/>
  <c r="AF94" i="25"/>
  <c r="AB94" i="25"/>
  <c r="X94" i="25"/>
  <c r="T94" i="25"/>
  <c r="BA94" i="25"/>
  <c r="AS94" i="25"/>
  <c r="AK94" i="25"/>
  <c r="AC94" i="25"/>
  <c r="U94" i="25"/>
  <c r="AY94" i="25"/>
  <c r="AQ94" i="25"/>
  <c r="AI94" i="25"/>
  <c r="AA94" i="25"/>
  <c r="S94" i="25"/>
  <c r="AU94" i="25"/>
  <c r="AM94" i="25"/>
  <c r="AE94" i="25"/>
  <c r="W94" i="25"/>
  <c r="AG94" i="25"/>
  <c r="Y94" i="25"/>
  <c r="AO94" i="25"/>
  <c r="Q94" i="25"/>
  <c r="AW94" i="25"/>
  <c r="BS93" i="25"/>
  <c r="BG93" i="25"/>
  <c r="BC93" i="25"/>
  <c r="BE93" i="25"/>
  <c r="BF93" i="25"/>
  <c r="BH93" i="25"/>
  <c r="BM92" i="25"/>
  <c r="C95" i="25"/>
  <c r="BV95" i="25"/>
  <c r="BW95" i="25" s="1"/>
  <c r="BT92" i="25" l="1"/>
  <c r="BT92" i="38"/>
  <c r="BN92" i="38"/>
  <c r="BO93" i="38"/>
  <c r="BK93" i="38"/>
  <c r="BO93" i="25"/>
  <c r="BJ93" i="38"/>
  <c r="BM93" i="38" s="1"/>
  <c r="BT93" i="38" s="1"/>
  <c r="BI94" i="38"/>
  <c r="BK94" i="38" s="1"/>
  <c r="BI94" i="25"/>
  <c r="BK94" i="25" s="1"/>
  <c r="BL93" i="25"/>
  <c r="BS94" i="38"/>
  <c r="BG94" i="38"/>
  <c r="BC94" i="38"/>
  <c r="BF94" i="38"/>
  <c r="BE94" i="38"/>
  <c r="BH94" i="38"/>
  <c r="BJ93" i="25"/>
  <c r="BU93" i="25" s="1"/>
  <c r="B96" i="38"/>
  <c r="C96" i="38" s="1"/>
  <c r="A97" i="38"/>
  <c r="AY95" i="38"/>
  <c r="AU95" i="38"/>
  <c r="AQ95" i="38"/>
  <c r="AM95" i="38"/>
  <c r="AI95" i="38"/>
  <c r="AE95" i="38"/>
  <c r="AA95" i="38"/>
  <c r="W95" i="38"/>
  <c r="S95" i="38"/>
  <c r="BB95" i="38"/>
  <c r="AX95" i="38"/>
  <c r="AT95" i="38"/>
  <c r="AP95" i="38"/>
  <c r="AL95" i="38"/>
  <c r="AH95" i="38"/>
  <c r="AD95" i="38"/>
  <c r="Z95" i="38"/>
  <c r="V95" i="38"/>
  <c r="R95" i="38"/>
  <c r="BA95" i="38"/>
  <c r="AW95" i="38"/>
  <c r="AS95" i="38"/>
  <c r="AO95" i="38"/>
  <c r="AK95" i="38"/>
  <c r="AG95" i="38"/>
  <c r="AC95" i="38"/>
  <c r="Y95" i="38"/>
  <c r="U95" i="38"/>
  <c r="Q95" i="38"/>
  <c r="AV95" i="38"/>
  <c r="AF95" i="38"/>
  <c r="AR95" i="38"/>
  <c r="AB95" i="38"/>
  <c r="BD95" i="38"/>
  <c r="AN95" i="38"/>
  <c r="X95" i="38"/>
  <c r="AZ95" i="38"/>
  <c r="AJ95" i="38"/>
  <c r="T95" i="38"/>
  <c r="B97" i="25"/>
  <c r="A98" i="25"/>
  <c r="BF94" i="25"/>
  <c r="BH94" i="25"/>
  <c r="BG94" i="25"/>
  <c r="BS94" i="25"/>
  <c r="BC94" i="25"/>
  <c r="BE94" i="25"/>
  <c r="BD95" i="25"/>
  <c r="AZ95" i="25"/>
  <c r="AV95" i="25"/>
  <c r="AR95" i="25"/>
  <c r="AN95" i="25"/>
  <c r="AJ95" i="25"/>
  <c r="AF95" i="25"/>
  <c r="AB95" i="25"/>
  <c r="X95" i="25"/>
  <c r="T95" i="25"/>
  <c r="AY95" i="25"/>
  <c r="AU95" i="25"/>
  <c r="AQ95" i="25"/>
  <c r="AM95" i="25"/>
  <c r="AI95" i="25"/>
  <c r="AE95" i="25"/>
  <c r="AA95" i="25"/>
  <c r="W95" i="25"/>
  <c r="S95" i="25"/>
  <c r="BA95" i="25"/>
  <c r="AW95" i="25"/>
  <c r="AS95" i="25"/>
  <c r="AO95" i="25"/>
  <c r="AK95" i="25"/>
  <c r="AG95" i="25"/>
  <c r="AC95" i="25"/>
  <c r="Y95" i="25"/>
  <c r="U95" i="25"/>
  <c r="Q95" i="25"/>
  <c r="AP95" i="25"/>
  <c r="Z95" i="25"/>
  <c r="BB95" i="25"/>
  <c r="AL95" i="25"/>
  <c r="V95" i="25"/>
  <c r="AT95" i="25"/>
  <c r="AD95" i="25"/>
  <c r="AH95" i="25"/>
  <c r="R95" i="25"/>
  <c r="AX95" i="25"/>
  <c r="BV96" i="25"/>
  <c r="BW96" i="25" s="1"/>
  <c r="C96" i="25"/>
  <c r="BM93" i="25" l="1"/>
  <c r="BT93" i="25" s="1"/>
  <c r="BL94" i="25"/>
  <c r="BJ94" i="25"/>
  <c r="BU94" i="25" s="1"/>
  <c r="BO94" i="38"/>
  <c r="BJ94" i="38"/>
  <c r="BM94" i="38" s="1"/>
  <c r="BL94" i="38"/>
  <c r="BI95" i="38"/>
  <c r="BK95" i="38" s="1"/>
  <c r="BO94" i="25"/>
  <c r="B97" i="38"/>
  <c r="C97" i="38" s="1"/>
  <c r="A98" i="38"/>
  <c r="BS95" i="38"/>
  <c r="BG95" i="38"/>
  <c r="BC95" i="38"/>
  <c r="BF95" i="38"/>
  <c r="BE95" i="38"/>
  <c r="BH95" i="38"/>
  <c r="AY96" i="38"/>
  <c r="AU96" i="38"/>
  <c r="AQ96" i="38"/>
  <c r="AM96" i="38"/>
  <c r="AI96" i="38"/>
  <c r="AE96" i="38"/>
  <c r="AA96" i="38"/>
  <c r="W96" i="38"/>
  <c r="S96" i="38"/>
  <c r="BB96" i="38"/>
  <c r="AX96" i="38"/>
  <c r="AT96" i="38"/>
  <c r="AP96" i="38"/>
  <c r="AL96" i="38"/>
  <c r="AH96" i="38"/>
  <c r="AD96" i="38"/>
  <c r="Z96" i="38"/>
  <c r="V96" i="38"/>
  <c r="R96" i="38"/>
  <c r="BA96" i="38"/>
  <c r="AW96" i="38"/>
  <c r="AS96" i="38"/>
  <c r="AO96" i="38"/>
  <c r="AK96" i="38"/>
  <c r="AG96" i="38"/>
  <c r="AC96" i="38"/>
  <c r="Y96" i="38"/>
  <c r="U96" i="38"/>
  <c r="Q96" i="38"/>
  <c r="AZ96" i="38"/>
  <c r="AJ96" i="38"/>
  <c r="T96" i="38"/>
  <c r="AV96" i="38"/>
  <c r="AF96" i="38"/>
  <c r="AR96" i="38"/>
  <c r="AB96" i="38"/>
  <c r="BD96" i="38"/>
  <c r="AN96" i="38"/>
  <c r="X96" i="38"/>
  <c r="BN93" i="38"/>
  <c r="BI95" i="25"/>
  <c r="BK95" i="25" s="1"/>
  <c r="BV97" i="25"/>
  <c r="BW97" i="25" s="1"/>
  <c r="C97" i="25"/>
  <c r="BA96" i="25"/>
  <c r="AW96" i="25"/>
  <c r="AS96" i="25"/>
  <c r="AO96" i="25"/>
  <c r="AK96" i="25"/>
  <c r="AG96" i="25"/>
  <c r="AC96" i="25"/>
  <c r="Y96" i="25"/>
  <c r="U96" i="25"/>
  <c r="Q96" i="25"/>
  <c r="BD96" i="25"/>
  <c r="AZ96" i="25"/>
  <c r="AV96" i="25"/>
  <c r="AR96" i="25"/>
  <c r="AN96" i="25"/>
  <c r="AJ96" i="25"/>
  <c r="AF96" i="25"/>
  <c r="AB96" i="25"/>
  <c r="X96" i="25"/>
  <c r="T96" i="25"/>
  <c r="BB96" i="25"/>
  <c r="AX96" i="25"/>
  <c r="AT96" i="25"/>
  <c r="AP96" i="25"/>
  <c r="AL96" i="25"/>
  <c r="AH96" i="25"/>
  <c r="AD96" i="25"/>
  <c r="Z96" i="25"/>
  <c r="V96" i="25"/>
  <c r="R96" i="25"/>
  <c r="AM96" i="25"/>
  <c r="W96" i="25"/>
  <c r="AY96" i="25"/>
  <c r="AI96" i="25"/>
  <c r="S96" i="25"/>
  <c r="AQ96" i="25"/>
  <c r="AA96" i="25"/>
  <c r="AE96" i="25"/>
  <c r="AU96" i="25"/>
  <c r="BH95" i="25"/>
  <c r="BS95" i="25"/>
  <c r="BG95" i="25"/>
  <c r="BC95" i="25"/>
  <c r="BE95" i="25"/>
  <c r="BF95" i="25"/>
  <c r="B98" i="25"/>
  <c r="A99" i="25"/>
  <c r="BM94" i="25"/>
  <c r="BT94" i="25" l="1"/>
  <c r="BT94" i="38"/>
  <c r="BO95" i="38"/>
  <c r="BL95" i="38"/>
  <c r="BJ95" i="38"/>
  <c r="BL95" i="25"/>
  <c r="BI96" i="38"/>
  <c r="BJ96" i="38" s="1"/>
  <c r="AY97" i="38"/>
  <c r="AU97" i="38"/>
  <c r="AQ97" i="38"/>
  <c r="AM97" i="38"/>
  <c r="AI97" i="38"/>
  <c r="AE97" i="38"/>
  <c r="AA97" i="38"/>
  <c r="W97" i="38"/>
  <c r="S97" i="38"/>
  <c r="BB97" i="38"/>
  <c r="AX97" i="38"/>
  <c r="AT97" i="38"/>
  <c r="AP97" i="38"/>
  <c r="AL97" i="38"/>
  <c r="AH97" i="38"/>
  <c r="AD97" i="38"/>
  <c r="Z97" i="38"/>
  <c r="V97" i="38"/>
  <c r="R97" i="38"/>
  <c r="BA97" i="38"/>
  <c r="AW97" i="38"/>
  <c r="AS97" i="38"/>
  <c r="AO97" i="38"/>
  <c r="AK97" i="38"/>
  <c r="AG97" i="38"/>
  <c r="AC97" i="38"/>
  <c r="Y97" i="38"/>
  <c r="U97" i="38"/>
  <c r="Q97" i="38"/>
  <c r="BD97" i="38"/>
  <c r="AN97" i="38"/>
  <c r="X97" i="38"/>
  <c r="AZ97" i="38"/>
  <c r="AJ97" i="38"/>
  <c r="T97" i="38"/>
  <c r="AV97" i="38"/>
  <c r="AF97" i="38"/>
  <c r="AR97" i="38"/>
  <c r="AB97" i="38"/>
  <c r="BO95" i="25"/>
  <c r="BS96" i="38"/>
  <c r="BG96" i="38"/>
  <c r="BC96" i="38"/>
  <c r="BF96" i="38"/>
  <c r="BE96" i="38"/>
  <c r="BH96" i="38"/>
  <c r="BN94" i="38"/>
  <c r="B98" i="38"/>
  <c r="C98" i="38" s="1"/>
  <c r="A99" i="38"/>
  <c r="BM95" i="38"/>
  <c r="BI96" i="25"/>
  <c r="BJ96" i="25" s="1"/>
  <c r="BJ95" i="25"/>
  <c r="BM95" i="25" s="1"/>
  <c r="C98" i="25"/>
  <c r="BV98" i="25"/>
  <c r="BW98" i="25" s="1"/>
  <c r="BB97" i="25"/>
  <c r="AX97" i="25"/>
  <c r="AT97" i="25"/>
  <c r="AP97" i="25"/>
  <c r="AL97" i="25"/>
  <c r="AH97" i="25"/>
  <c r="AD97" i="25"/>
  <c r="Z97" i="25"/>
  <c r="V97" i="25"/>
  <c r="R97" i="25"/>
  <c r="BA97" i="25"/>
  <c r="AW97" i="25"/>
  <c r="AS97" i="25"/>
  <c r="AO97" i="25"/>
  <c r="AK97" i="25"/>
  <c r="AG97" i="25"/>
  <c r="AC97" i="25"/>
  <c r="Y97" i="25"/>
  <c r="U97" i="25"/>
  <c r="Q97" i="25"/>
  <c r="AY97" i="25"/>
  <c r="AU97" i="25"/>
  <c r="AQ97" i="25"/>
  <c r="AM97" i="25"/>
  <c r="AI97" i="25"/>
  <c r="AE97" i="25"/>
  <c r="AA97" i="25"/>
  <c r="W97" i="25"/>
  <c r="S97" i="25"/>
  <c r="BD97" i="25"/>
  <c r="AN97" i="25"/>
  <c r="X97" i="25"/>
  <c r="AZ97" i="25"/>
  <c r="AJ97" i="25"/>
  <c r="T97" i="25"/>
  <c r="AR97" i="25"/>
  <c r="AB97" i="25"/>
  <c r="AF97" i="25"/>
  <c r="AV97" i="25"/>
  <c r="BE96" i="25"/>
  <c r="BH96" i="25"/>
  <c r="BF96" i="25"/>
  <c r="BS96" i="25"/>
  <c r="BC96" i="25"/>
  <c r="BG96" i="25"/>
  <c r="A100" i="25"/>
  <c r="B99" i="25"/>
  <c r="BT95" i="25" l="1"/>
  <c r="BU95" i="25"/>
  <c r="BT95" i="38"/>
  <c r="BK96" i="38"/>
  <c r="BO96" i="38"/>
  <c r="BL96" i="38"/>
  <c r="BK96" i="25"/>
  <c r="BU96" i="25" s="1"/>
  <c r="BN95" i="38"/>
  <c r="BI97" i="38"/>
  <c r="BL97" i="38" s="1"/>
  <c r="BL96" i="25"/>
  <c r="BS97" i="38"/>
  <c r="BG97" i="38"/>
  <c r="BC97" i="38"/>
  <c r="BF97" i="38"/>
  <c r="BE97" i="38"/>
  <c r="BH97" i="38"/>
  <c r="B99" i="38"/>
  <c r="C99" i="38" s="1"/>
  <c r="A100" i="38"/>
  <c r="BD98" i="38"/>
  <c r="AZ98" i="38"/>
  <c r="AV98" i="38"/>
  <c r="AR98" i="38"/>
  <c r="AN98" i="38"/>
  <c r="AJ98" i="38"/>
  <c r="AF98" i="38"/>
  <c r="AB98" i="38"/>
  <c r="AY98" i="38"/>
  <c r="AU98" i="38"/>
  <c r="AQ98" i="38"/>
  <c r="AM98" i="38"/>
  <c r="AI98" i="38"/>
  <c r="AE98" i="38"/>
  <c r="AA98" i="38"/>
  <c r="W98" i="38"/>
  <c r="S98" i="38"/>
  <c r="BB98" i="38"/>
  <c r="AX98" i="38"/>
  <c r="AT98" i="38"/>
  <c r="AP98" i="38"/>
  <c r="AL98" i="38"/>
  <c r="AH98" i="38"/>
  <c r="AD98" i="38"/>
  <c r="Z98" i="38"/>
  <c r="V98" i="38"/>
  <c r="R98" i="38"/>
  <c r="BA98" i="38"/>
  <c r="AW98" i="38"/>
  <c r="AS98" i="38"/>
  <c r="AO98" i="38"/>
  <c r="AK98" i="38"/>
  <c r="AG98" i="38"/>
  <c r="AC98" i="38"/>
  <c r="Y98" i="38"/>
  <c r="U98" i="38"/>
  <c r="Q98" i="38"/>
  <c r="X98" i="38"/>
  <c r="T98" i="38"/>
  <c r="BM96" i="38"/>
  <c r="BI97" i="25"/>
  <c r="BJ97" i="25" s="1"/>
  <c r="BO96" i="25"/>
  <c r="AY98" i="25"/>
  <c r="AU98" i="25"/>
  <c r="AQ98" i="25"/>
  <c r="AM98" i="25"/>
  <c r="AI98" i="25"/>
  <c r="AE98" i="25"/>
  <c r="AA98" i="25"/>
  <c r="W98" i="25"/>
  <c r="S98" i="25"/>
  <c r="BB98" i="25"/>
  <c r="AX98" i="25"/>
  <c r="AT98" i="25"/>
  <c r="AP98" i="25"/>
  <c r="AL98" i="25"/>
  <c r="AH98" i="25"/>
  <c r="AD98" i="25"/>
  <c r="Z98" i="25"/>
  <c r="V98" i="25"/>
  <c r="R98" i="25"/>
  <c r="BD98" i="25"/>
  <c r="AZ98" i="25"/>
  <c r="AV98" i="25"/>
  <c r="AR98" i="25"/>
  <c r="AN98" i="25"/>
  <c r="AJ98" i="25"/>
  <c r="AF98" i="25"/>
  <c r="AB98" i="25"/>
  <c r="X98" i="25"/>
  <c r="T98" i="25"/>
  <c r="BA98" i="25"/>
  <c r="AK98" i="25"/>
  <c r="U98" i="25"/>
  <c r="AW98" i="25"/>
  <c r="AG98" i="25"/>
  <c r="Q98" i="25"/>
  <c r="AO98" i="25"/>
  <c r="Y98" i="25"/>
  <c r="AC98" i="25"/>
  <c r="AS98" i="25"/>
  <c r="C99" i="25"/>
  <c r="BV99" i="25"/>
  <c r="BW99" i="25" s="1"/>
  <c r="BM96" i="25"/>
  <c r="A101" i="25"/>
  <c r="B100" i="25"/>
  <c r="BF97" i="25"/>
  <c r="BE97" i="25"/>
  <c r="BS97" i="25"/>
  <c r="BG97" i="25"/>
  <c r="BC97" i="25"/>
  <c r="BH97" i="25"/>
  <c r="BT96" i="25" l="1"/>
  <c r="BJ97" i="38"/>
  <c r="BM97" i="38" s="1"/>
  <c r="BT97" i="38" s="1"/>
  <c r="BK97" i="38"/>
  <c r="BL97" i="25"/>
  <c r="BT96" i="38"/>
  <c r="BO97" i="38"/>
  <c r="BI98" i="38"/>
  <c r="BK98" i="38" s="1"/>
  <c r="B100" i="38"/>
  <c r="C100" i="38" s="1"/>
  <c r="A101" i="38"/>
  <c r="BD99" i="38"/>
  <c r="AZ99" i="38"/>
  <c r="AV99" i="38"/>
  <c r="AR99" i="38"/>
  <c r="AN99" i="38"/>
  <c r="AJ99" i="38"/>
  <c r="AF99" i="38"/>
  <c r="AB99" i="38"/>
  <c r="X99" i="38"/>
  <c r="T99" i="38"/>
  <c r="AY99" i="38"/>
  <c r="AU99" i="38"/>
  <c r="AQ99" i="38"/>
  <c r="AM99" i="38"/>
  <c r="AI99" i="38"/>
  <c r="AE99" i="38"/>
  <c r="AA99" i="38"/>
  <c r="W99" i="38"/>
  <c r="S99" i="38"/>
  <c r="BB99" i="38"/>
  <c r="AX99" i="38"/>
  <c r="AT99" i="38"/>
  <c r="AP99" i="38"/>
  <c r="AL99" i="38"/>
  <c r="AH99" i="38"/>
  <c r="AD99" i="38"/>
  <c r="Z99" i="38"/>
  <c r="V99" i="38"/>
  <c r="R99" i="38"/>
  <c r="BA99" i="38"/>
  <c r="AW99" i="38"/>
  <c r="AS99" i="38"/>
  <c r="AO99" i="38"/>
  <c r="AK99" i="38"/>
  <c r="AG99" i="38"/>
  <c r="AC99" i="38"/>
  <c r="Y99" i="38"/>
  <c r="U99" i="38"/>
  <c r="Q99" i="38"/>
  <c r="BK97" i="25"/>
  <c r="BU97" i="25" s="1"/>
  <c r="BN96" i="38"/>
  <c r="BH98" i="38"/>
  <c r="BS98" i="38"/>
  <c r="BG98" i="38"/>
  <c r="BC98" i="38"/>
  <c r="BF98" i="38"/>
  <c r="BE98" i="38"/>
  <c r="BI98" i="25"/>
  <c r="BJ98" i="25" s="1"/>
  <c r="BO97" i="25"/>
  <c r="B101" i="25"/>
  <c r="A102" i="25"/>
  <c r="BS98" i="25"/>
  <c r="BG98" i="25"/>
  <c r="BC98" i="25"/>
  <c r="BF98" i="25"/>
  <c r="BH98" i="25"/>
  <c r="BE98" i="25"/>
  <c r="BD99" i="25"/>
  <c r="AZ99" i="25"/>
  <c r="AV99" i="25"/>
  <c r="AR99" i="25"/>
  <c r="AN99" i="25"/>
  <c r="AJ99" i="25"/>
  <c r="AF99" i="25"/>
  <c r="AB99" i="25"/>
  <c r="X99" i="25"/>
  <c r="T99" i="25"/>
  <c r="AY99" i="25"/>
  <c r="AU99" i="25"/>
  <c r="AQ99" i="25"/>
  <c r="AM99" i="25"/>
  <c r="AI99" i="25"/>
  <c r="AE99" i="25"/>
  <c r="AA99" i="25"/>
  <c r="W99" i="25"/>
  <c r="S99" i="25"/>
  <c r="BA99" i="25"/>
  <c r="AW99" i="25"/>
  <c r="AS99" i="25"/>
  <c r="AO99" i="25"/>
  <c r="AK99" i="25"/>
  <c r="AG99" i="25"/>
  <c r="AC99" i="25"/>
  <c r="Y99" i="25"/>
  <c r="U99" i="25"/>
  <c r="Q99" i="25"/>
  <c r="AX99" i="25"/>
  <c r="AH99" i="25"/>
  <c r="R99" i="25"/>
  <c r="AT99" i="25"/>
  <c r="AD99" i="25"/>
  <c r="BB99" i="25"/>
  <c r="AL99" i="25"/>
  <c r="V99" i="25"/>
  <c r="Z99" i="25"/>
  <c r="AP99" i="25"/>
  <c r="BM97" i="25"/>
  <c r="BV100" i="25"/>
  <c r="BW100" i="25" s="1"/>
  <c r="C100" i="25"/>
  <c r="BT97" i="25" l="1"/>
  <c r="BO98" i="38"/>
  <c r="BI99" i="38"/>
  <c r="BK99" i="38" s="1"/>
  <c r="BL98" i="25"/>
  <c r="BL98" i="38"/>
  <c r="BJ98" i="38"/>
  <c r="BM98" i="38" s="1"/>
  <c r="BK98" i="25"/>
  <c r="BU98" i="25" s="1"/>
  <c r="BO98" i="25"/>
  <c r="BN97" i="38"/>
  <c r="BH99" i="38"/>
  <c r="BS99" i="38"/>
  <c r="BG99" i="38"/>
  <c r="BC99" i="38"/>
  <c r="BF99" i="38"/>
  <c r="BE99" i="38"/>
  <c r="B101" i="38"/>
  <c r="C101" i="38" s="1"/>
  <c r="A102" i="38"/>
  <c r="BD100" i="38"/>
  <c r="AZ100" i="38"/>
  <c r="AV100" i="38"/>
  <c r="AR100" i="38"/>
  <c r="AN100" i="38"/>
  <c r="AJ100" i="38"/>
  <c r="AF100" i="38"/>
  <c r="AB100" i="38"/>
  <c r="X100" i="38"/>
  <c r="T100" i="38"/>
  <c r="AY100" i="38"/>
  <c r="AU100" i="38"/>
  <c r="AQ100" i="38"/>
  <c r="AM100" i="38"/>
  <c r="AI100" i="38"/>
  <c r="AE100" i="38"/>
  <c r="AA100" i="38"/>
  <c r="W100" i="38"/>
  <c r="S100" i="38"/>
  <c r="BB100" i="38"/>
  <c r="AX100" i="38"/>
  <c r="AT100" i="38"/>
  <c r="AP100" i="38"/>
  <c r="AL100" i="38"/>
  <c r="AH100" i="38"/>
  <c r="AD100" i="38"/>
  <c r="Z100" i="38"/>
  <c r="V100" i="38"/>
  <c r="R100" i="38"/>
  <c r="BA100" i="38"/>
  <c r="AW100" i="38"/>
  <c r="AS100" i="38"/>
  <c r="AO100" i="38"/>
  <c r="AK100" i="38"/>
  <c r="AG100" i="38"/>
  <c r="AC100" i="38"/>
  <c r="Y100" i="38"/>
  <c r="U100" i="38"/>
  <c r="Q100" i="38"/>
  <c r="BI99" i="25"/>
  <c r="BJ99" i="25" s="1"/>
  <c r="BV101" i="25"/>
  <c r="BW101" i="25" s="1"/>
  <c r="C101" i="25"/>
  <c r="BA100" i="25"/>
  <c r="AW100" i="25"/>
  <c r="AS100" i="25"/>
  <c r="AO100" i="25"/>
  <c r="AK100" i="25"/>
  <c r="AG100" i="25"/>
  <c r="AC100" i="25"/>
  <c r="Y100" i="25"/>
  <c r="U100" i="25"/>
  <c r="Q100" i="25"/>
  <c r="BD100" i="25"/>
  <c r="AZ100" i="25"/>
  <c r="AV100" i="25"/>
  <c r="AR100" i="25"/>
  <c r="AN100" i="25"/>
  <c r="AJ100" i="25"/>
  <c r="AF100" i="25"/>
  <c r="AB100" i="25"/>
  <c r="X100" i="25"/>
  <c r="T100" i="25"/>
  <c r="BB100" i="25"/>
  <c r="AX100" i="25"/>
  <c r="AT100" i="25"/>
  <c r="AP100" i="25"/>
  <c r="AL100" i="25"/>
  <c r="AH100" i="25"/>
  <c r="AD100" i="25"/>
  <c r="Z100" i="25"/>
  <c r="V100" i="25"/>
  <c r="R100" i="25"/>
  <c r="AU100" i="25"/>
  <c r="AE100" i="25"/>
  <c r="AQ100" i="25"/>
  <c r="AA100" i="25"/>
  <c r="AY100" i="25"/>
  <c r="AI100" i="25"/>
  <c r="S100" i="25"/>
  <c r="AM100" i="25"/>
  <c r="W100" i="25"/>
  <c r="BH99" i="25"/>
  <c r="BS99" i="25"/>
  <c r="BG99" i="25"/>
  <c r="BC99" i="25"/>
  <c r="BE99" i="25"/>
  <c r="BF99" i="25"/>
  <c r="BM98" i="25"/>
  <c r="B102" i="25"/>
  <c r="A103" i="25"/>
  <c r="BT98" i="25" l="1"/>
  <c r="BL99" i="38"/>
  <c r="BJ99" i="38"/>
  <c r="BM99" i="38" s="1"/>
  <c r="BO99" i="38"/>
  <c r="BO99" i="25"/>
  <c r="BT98" i="38"/>
  <c r="BI100" i="38"/>
  <c r="BL100" i="38" s="1"/>
  <c r="BN98" i="38"/>
  <c r="BL99" i="25"/>
  <c r="A103" i="38"/>
  <c r="B102" i="38"/>
  <c r="C102" i="38" s="1"/>
  <c r="BD101" i="38"/>
  <c r="AZ101" i="38"/>
  <c r="AV101" i="38"/>
  <c r="AR101" i="38"/>
  <c r="AN101" i="38"/>
  <c r="AJ101" i="38"/>
  <c r="AF101" i="38"/>
  <c r="AB101" i="38"/>
  <c r="X101" i="38"/>
  <c r="T101" i="38"/>
  <c r="AY101" i="38"/>
  <c r="AU101" i="38"/>
  <c r="AQ101" i="38"/>
  <c r="AM101" i="38"/>
  <c r="AI101" i="38"/>
  <c r="AE101" i="38"/>
  <c r="AA101" i="38"/>
  <c r="W101" i="38"/>
  <c r="S101" i="38"/>
  <c r="BB101" i="38"/>
  <c r="AX101" i="38"/>
  <c r="AT101" i="38"/>
  <c r="AP101" i="38"/>
  <c r="AL101" i="38"/>
  <c r="AH101" i="38"/>
  <c r="AD101" i="38"/>
  <c r="Z101" i="38"/>
  <c r="V101" i="38"/>
  <c r="R101" i="38"/>
  <c r="BA101" i="38"/>
  <c r="AW101" i="38"/>
  <c r="AS101" i="38"/>
  <c r="AO101" i="38"/>
  <c r="AK101" i="38"/>
  <c r="AG101" i="38"/>
  <c r="AC101" i="38"/>
  <c r="Y101" i="38"/>
  <c r="U101" i="38"/>
  <c r="Q101" i="38"/>
  <c r="BH100" i="38"/>
  <c r="BS100" i="38"/>
  <c r="BG100" i="38"/>
  <c r="BC100" i="38"/>
  <c r="BF100" i="38"/>
  <c r="BE100" i="38"/>
  <c r="BK99" i="25"/>
  <c r="BU99" i="25" s="1"/>
  <c r="BI100" i="25"/>
  <c r="BL100" i="25" s="1"/>
  <c r="BB101" i="25"/>
  <c r="AX101" i="25"/>
  <c r="AT101" i="25"/>
  <c r="AP101" i="25"/>
  <c r="AL101" i="25"/>
  <c r="AH101" i="25"/>
  <c r="AD101" i="25"/>
  <c r="Z101" i="25"/>
  <c r="V101" i="25"/>
  <c r="R101" i="25"/>
  <c r="BA101" i="25"/>
  <c r="AW101" i="25"/>
  <c r="AS101" i="25"/>
  <c r="AO101" i="25"/>
  <c r="AK101" i="25"/>
  <c r="AG101" i="25"/>
  <c r="AC101" i="25"/>
  <c r="Y101" i="25"/>
  <c r="U101" i="25"/>
  <c r="Q101" i="25"/>
  <c r="AY101" i="25"/>
  <c r="AU101" i="25"/>
  <c r="AQ101" i="25"/>
  <c r="AM101" i="25"/>
  <c r="AI101" i="25"/>
  <c r="AE101" i="25"/>
  <c r="AA101" i="25"/>
  <c r="W101" i="25"/>
  <c r="S101" i="25"/>
  <c r="AV101" i="25"/>
  <c r="AF101" i="25"/>
  <c r="AR101" i="25"/>
  <c r="AB101" i="25"/>
  <c r="AZ101" i="25"/>
  <c r="AJ101" i="25"/>
  <c r="T101" i="25"/>
  <c r="AN101" i="25"/>
  <c r="X101" i="25"/>
  <c r="BD101" i="25"/>
  <c r="A104" i="25"/>
  <c r="B103" i="25"/>
  <c r="C102" i="25"/>
  <c r="BV102" i="25"/>
  <c r="BW102" i="25" s="1"/>
  <c r="BE100" i="25"/>
  <c r="BH100" i="25"/>
  <c r="BF100" i="25"/>
  <c r="BG100" i="25"/>
  <c r="BC100" i="25"/>
  <c r="BS100" i="25"/>
  <c r="BM99" i="25"/>
  <c r="BT99" i="25" l="1"/>
  <c r="BT99" i="38"/>
  <c r="BJ100" i="38"/>
  <c r="BM100" i="38" s="1"/>
  <c r="BT100" i="38" s="1"/>
  <c r="BK100" i="38"/>
  <c r="BI101" i="38"/>
  <c r="BL101" i="38" s="1"/>
  <c r="BO100" i="25"/>
  <c r="BO100" i="38"/>
  <c r="BH101" i="38"/>
  <c r="BS101" i="38"/>
  <c r="BG101" i="38"/>
  <c r="BC101" i="38"/>
  <c r="BF101" i="38"/>
  <c r="BE101" i="38"/>
  <c r="BN99" i="38"/>
  <c r="BA102" i="38"/>
  <c r="AW102" i="38"/>
  <c r="AS102" i="38"/>
  <c r="AO102" i="38"/>
  <c r="AK102" i="38"/>
  <c r="AZ102" i="38"/>
  <c r="AU102" i="38"/>
  <c r="AP102" i="38"/>
  <c r="AJ102" i="38"/>
  <c r="AF102" i="38"/>
  <c r="AB102" i="38"/>
  <c r="X102" i="38"/>
  <c r="T102" i="38"/>
  <c r="BD102" i="38"/>
  <c r="AY102" i="38"/>
  <c r="AT102" i="38"/>
  <c r="AN102" i="38"/>
  <c r="AI102" i="38"/>
  <c r="AE102" i="38"/>
  <c r="AA102" i="38"/>
  <c r="W102" i="38"/>
  <c r="S102" i="38"/>
  <c r="AX102" i="38"/>
  <c r="AR102" i="38"/>
  <c r="AM102" i="38"/>
  <c r="AH102" i="38"/>
  <c r="AD102" i="38"/>
  <c r="Z102" i="38"/>
  <c r="V102" i="38"/>
  <c r="R102" i="38"/>
  <c r="BB102" i="38"/>
  <c r="AV102" i="38"/>
  <c r="AQ102" i="38"/>
  <c r="AL102" i="38"/>
  <c r="AG102" i="38"/>
  <c r="AC102" i="38"/>
  <c r="Y102" i="38"/>
  <c r="U102" i="38"/>
  <c r="Q102" i="38"/>
  <c r="BJ100" i="25"/>
  <c r="BM100" i="25" s="1"/>
  <c r="BT100" i="25" s="1"/>
  <c r="A104" i="38"/>
  <c r="B103" i="38"/>
  <c r="C103" i="38" s="1"/>
  <c r="BI101" i="25"/>
  <c r="BK101" i="25" s="1"/>
  <c r="BK100" i="25"/>
  <c r="A105" i="25"/>
  <c r="B104" i="25"/>
  <c r="BF101" i="25"/>
  <c r="BE101" i="25"/>
  <c r="BS101" i="25"/>
  <c r="BG101" i="25"/>
  <c r="BC101" i="25"/>
  <c r="BH101" i="25"/>
  <c r="AY102" i="25"/>
  <c r="AU102" i="25"/>
  <c r="AQ102" i="25"/>
  <c r="AM102" i="25"/>
  <c r="AI102" i="25"/>
  <c r="AE102" i="25"/>
  <c r="AA102" i="25"/>
  <c r="W102" i="25"/>
  <c r="S102" i="25"/>
  <c r="BA102" i="25"/>
  <c r="AV102" i="25"/>
  <c r="AP102" i="25"/>
  <c r="AK102" i="25"/>
  <c r="AF102" i="25"/>
  <c r="Z102" i="25"/>
  <c r="U102" i="25"/>
  <c r="AZ102" i="25"/>
  <c r="AT102" i="25"/>
  <c r="AO102" i="25"/>
  <c r="AJ102" i="25"/>
  <c r="AD102" i="25"/>
  <c r="Y102" i="25"/>
  <c r="T102" i="25"/>
  <c r="BB102" i="25"/>
  <c r="AW102" i="25"/>
  <c r="AR102" i="25"/>
  <c r="AL102" i="25"/>
  <c r="AG102" i="25"/>
  <c r="AB102" i="25"/>
  <c r="V102" i="25"/>
  <c r="Q102" i="25"/>
  <c r="BD102" i="25"/>
  <c r="AH102" i="25"/>
  <c r="AX102" i="25"/>
  <c r="AC102" i="25"/>
  <c r="AN102" i="25"/>
  <c r="R102" i="25"/>
  <c r="X102" i="25"/>
  <c r="AS102" i="25"/>
  <c r="BU100" i="25"/>
  <c r="BV103" i="25"/>
  <c r="BW103" i="25" s="1"/>
  <c r="C103" i="25"/>
  <c r="BK101" i="38" l="1"/>
  <c r="BO101" i="38"/>
  <c r="BJ101" i="38"/>
  <c r="BM101" i="38" s="1"/>
  <c r="BT101" i="38" s="1"/>
  <c r="BL101" i="25"/>
  <c r="BI102" i="38"/>
  <c r="BL102" i="38" s="1"/>
  <c r="BN100" i="38"/>
  <c r="BO101" i="25"/>
  <c r="BA103" i="38"/>
  <c r="AW103" i="38"/>
  <c r="AS103" i="38"/>
  <c r="AO103" i="38"/>
  <c r="AK103" i="38"/>
  <c r="AG103" i="38"/>
  <c r="AC103" i="38"/>
  <c r="Y103" i="38"/>
  <c r="U103" i="38"/>
  <c r="Q103" i="38"/>
  <c r="BD103" i="38"/>
  <c r="AZ103" i="38"/>
  <c r="AV103" i="38"/>
  <c r="AR103" i="38"/>
  <c r="AN103" i="38"/>
  <c r="AJ103" i="38"/>
  <c r="AF103" i="38"/>
  <c r="AB103" i="38"/>
  <c r="X103" i="38"/>
  <c r="T103" i="38"/>
  <c r="BB103" i="38"/>
  <c r="AX103" i="38"/>
  <c r="AT103" i="38"/>
  <c r="AQ103" i="38"/>
  <c r="AI103" i="38"/>
  <c r="AA103" i="38"/>
  <c r="S103" i="38"/>
  <c r="AP103" i="38"/>
  <c r="AH103" i="38"/>
  <c r="Z103" i="38"/>
  <c r="R103" i="38"/>
  <c r="AY103" i="38"/>
  <c r="AM103" i="38"/>
  <c r="AE103" i="38"/>
  <c r="W103" i="38"/>
  <c r="AU103" i="38"/>
  <c r="AL103" i="38"/>
  <c r="AD103" i="38"/>
  <c r="V103" i="38"/>
  <c r="BJ101" i="25"/>
  <c r="BM101" i="25" s="1"/>
  <c r="A105" i="38"/>
  <c r="B104" i="38"/>
  <c r="C104" i="38" s="1"/>
  <c r="BE102" i="38"/>
  <c r="BF102" i="38"/>
  <c r="BS102" i="38"/>
  <c r="BH102" i="38"/>
  <c r="BC102" i="38"/>
  <c r="BG102" i="38"/>
  <c r="BI102" i="25"/>
  <c r="BK102" i="25" s="1"/>
  <c r="BS102" i="25"/>
  <c r="BG102" i="25"/>
  <c r="BC102" i="25"/>
  <c r="BF102" i="25"/>
  <c r="BE102" i="25"/>
  <c r="BH102" i="25"/>
  <c r="BD103" i="25"/>
  <c r="AZ103" i="25"/>
  <c r="AV103" i="25"/>
  <c r="AR103" i="25"/>
  <c r="AN103" i="25"/>
  <c r="AJ103" i="25"/>
  <c r="AF103" i="25"/>
  <c r="AB103" i="25"/>
  <c r="X103" i="25"/>
  <c r="T103" i="25"/>
  <c r="BA103" i="25"/>
  <c r="AU103" i="25"/>
  <c r="AP103" i="25"/>
  <c r="AK103" i="25"/>
  <c r="AE103" i="25"/>
  <c r="Z103" i="25"/>
  <c r="U103" i="25"/>
  <c r="AY103" i="25"/>
  <c r="AT103" i="25"/>
  <c r="AO103" i="25"/>
  <c r="AI103" i="25"/>
  <c r="AD103" i="25"/>
  <c r="Y103" i="25"/>
  <c r="S103" i="25"/>
  <c r="BB103" i="25"/>
  <c r="AW103" i="25"/>
  <c r="AQ103" i="25"/>
  <c r="AL103" i="25"/>
  <c r="AG103" i="25"/>
  <c r="AA103" i="25"/>
  <c r="V103" i="25"/>
  <c r="Q103" i="25"/>
  <c r="AX103" i="25"/>
  <c r="AC103" i="25"/>
  <c r="AS103" i="25"/>
  <c r="W103" i="25"/>
  <c r="AH103" i="25"/>
  <c r="R103" i="25"/>
  <c r="AM103" i="25"/>
  <c r="BV104" i="25"/>
  <c r="BW104" i="25" s="1"/>
  <c r="C104" i="25"/>
  <c r="B105" i="25"/>
  <c r="A106" i="25"/>
  <c r="BO102" i="38" l="1"/>
  <c r="BU101" i="25"/>
  <c r="BT101" i="25"/>
  <c r="BJ102" i="38"/>
  <c r="BK102" i="38"/>
  <c r="BO102" i="25"/>
  <c r="BL102" i="25"/>
  <c r="BI103" i="38"/>
  <c r="BL103" i="38" s="1"/>
  <c r="BA104" i="38"/>
  <c r="AW104" i="38"/>
  <c r="AS104" i="38"/>
  <c r="AO104" i="38"/>
  <c r="AK104" i="38"/>
  <c r="AG104" i="38"/>
  <c r="AC104" i="38"/>
  <c r="Y104" i="38"/>
  <c r="U104" i="38"/>
  <c r="Q104" i="38"/>
  <c r="BD104" i="38"/>
  <c r="AZ104" i="38"/>
  <c r="AV104" i="38"/>
  <c r="AR104" i="38"/>
  <c r="AN104" i="38"/>
  <c r="AJ104" i="38"/>
  <c r="AF104" i="38"/>
  <c r="AB104" i="38"/>
  <c r="X104" i="38"/>
  <c r="T104" i="38"/>
  <c r="BB104" i="38"/>
  <c r="AX104" i="38"/>
  <c r="AT104" i="38"/>
  <c r="AP104" i="38"/>
  <c r="AL104" i="38"/>
  <c r="AH104" i="38"/>
  <c r="AD104" i="38"/>
  <c r="Z104" i="38"/>
  <c r="V104" i="38"/>
  <c r="R104" i="38"/>
  <c r="AQ104" i="38"/>
  <c r="AA104" i="38"/>
  <c r="AM104" i="38"/>
  <c r="W104" i="38"/>
  <c r="AY104" i="38"/>
  <c r="AI104" i="38"/>
  <c r="S104" i="38"/>
  <c r="AU104" i="38"/>
  <c r="AE104" i="38"/>
  <c r="BM102" i="38"/>
  <c r="BT102" i="38" s="1"/>
  <c r="A106" i="38"/>
  <c r="B105" i="38"/>
  <c r="C105" i="38" s="1"/>
  <c r="BE103" i="38"/>
  <c r="BH103" i="38"/>
  <c r="BF103" i="38"/>
  <c r="BG103" i="38"/>
  <c r="BS103" i="38"/>
  <c r="BC103" i="38"/>
  <c r="BN101" i="38"/>
  <c r="BJ102" i="25"/>
  <c r="BU102" i="25" s="1"/>
  <c r="BI103" i="25"/>
  <c r="BL103" i="25" s="1"/>
  <c r="BA104" i="25"/>
  <c r="AW104" i="25"/>
  <c r="AS104" i="25"/>
  <c r="AO104" i="25"/>
  <c r="AK104" i="25"/>
  <c r="AG104" i="25"/>
  <c r="AC104" i="25"/>
  <c r="Y104" i="25"/>
  <c r="U104" i="25"/>
  <c r="Q104" i="25"/>
  <c r="BB104" i="25"/>
  <c r="AV104" i="25"/>
  <c r="AQ104" i="25"/>
  <c r="AL104" i="25"/>
  <c r="AF104" i="25"/>
  <c r="AA104" i="25"/>
  <c r="V104" i="25"/>
  <c r="AZ104" i="25"/>
  <c r="AU104" i="25"/>
  <c r="AP104" i="25"/>
  <c r="AJ104" i="25"/>
  <c r="AE104" i="25"/>
  <c r="Z104" i="25"/>
  <c r="T104" i="25"/>
  <c r="AX104" i="25"/>
  <c r="AR104" i="25"/>
  <c r="AM104" i="25"/>
  <c r="AH104" i="25"/>
  <c r="AB104" i="25"/>
  <c r="W104" i="25"/>
  <c r="R104" i="25"/>
  <c r="AT104" i="25"/>
  <c r="X104" i="25"/>
  <c r="AN104" i="25"/>
  <c r="S104" i="25"/>
  <c r="AY104" i="25"/>
  <c r="AD104" i="25"/>
  <c r="AI104" i="25"/>
  <c r="BD104" i="25"/>
  <c r="A107" i="25"/>
  <c r="B106" i="25"/>
  <c r="BV105" i="25"/>
  <c r="BW105" i="25" s="1"/>
  <c r="C105" i="25"/>
  <c r="BH103" i="25"/>
  <c r="BF103" i="25"/>
  <c r="BE103" i="25"/>
  <c r="BG103" i="25"/>
  <c r="BS103" i="25"/>
  <c r="BC103" i="25"/>
  <c r="BM102" i="25" l="1"/>
  <c r="BT102" i="25" s="1"/>
  <c r="BO103" i="38"/>
  <c r="BK103" i="38"/>
  <c r="BJ103" i="38"/>
  <c r="BM103" i="38" s="1"/>
  <c r="BT103" i="38" s="1"/>
  <c r="BI104" i="38"/>
  <c r="BL104" i="38" s="1"/>
  <c r="BJ103" i="25"/>
  <c r="BM103" i="25" s="1"/>
  <c r="BT103" i="25" s="1"/>
  <c r="BA105" i="38"/>
  <c r="AW105" i="38"/>
  <c r="AS105" i="38"/>
  <c r="AO105" i="38"/>
  <c r="AK105" i="38"/>
  <c r="AG105" i="38"/>
  <c r="AC105" i="38"/>
  <c r="Y105" i="38"/>
  <c r="U105" i="38"/>
  <c r="Q105" i="38"/>
  <c r="BD105" i="38"/>
  <c r="AZ105" i="38"/>
  <c r="AV105" i="38"/>
  <c r="AR105" i="38"/>
  <c r="AN105" i="38"/>
  <c r="AJ105" i="38"/>
  <c r="AF105" i="38"/>
  <c r="AB105" i="38"/>
  <c r="X105" i="38"/>
  <c r="T105" i="38"/>
  <c r="AY105" i="38"/>
  <c r="AU105" i="38"/>
  <c r="AQ105" i="38"/>
  <c r="AM105" i="38"/>
  <c r="AI105" i="38"/>
  <c r="AE105" i="38"/>
  <c r="AA105" i="38"/>
  <c r="W105" i="38"/>
  <c r="S105" i="38"/>
  <c r="BB105" i="38"/>
  <c r="AX105" i="38"/>
  <c r="AT105" i="38"/>
  <c r="AP105" i="38"/>
  <c r="AL105" i="38"/>
  <c r="AH105" i="38"/>
  <c r="AD105" i="38"/>
  <c r="Z105" i="38"/>
  <c r="V105" i="38"/>
  <c r="R105" i="38"/>
  <c r="BK103" i="25"/>
  <c r="A107" i="38"/>
  <c r="B106" i="38"/>
  <c r="C106" i="38" s="1"/>
  <c r="BO103" i="25"/>
  <c r="BN102" i="38"/>
  <c r="BE104" i="38"/>
  <c r="BH104" i="38"/>
  <c r="BS104" i="38"/>
  <c r="BF104" i="38"/>
  <c r="BG104" i="38"/>
  <c r="BC104" i="38"/>
  <c r="BI104" i="25"/>
  <c r="BL104" i="25" s="1"/>
  <c r="A108" i="25"/>
  <c r="B107" i="25"/>
  <c r="BE104" i="25"/>
  <c r="BG104" i="25"/>
  <c r="BF104" i="25"/>
  <c r="BS104" i="25"/>
  <c r="BH104" i="25"/>
  <c r="BC104" i="25"/>
  <c r="BB105" i="25"/>
  <c r="AX105" i="25"/>
  <c r="AT105" i="25"/>
  <c r="AP105" i="25"/>
  <c r="AL105" i="25"/>
  <c r="AH105" i="25"/>
  <c r="AD105" i="25"/>
  <c r="Z105" i="25"/>
  <c r="V105" i="25"/>
  <c r="R105" i="25"/>
  <c r="AW105" i="25"/>
  <c r="AR105" i="25"/>
  <c r="AM105" i="25"/>
  <c r="AG105" i="25"/>
  <c r="AB105" i="25"/>
  <c r="W105" i="25"/>
  <c r="Q105" i="25"/>
  <c r="BA105" i="25"/>
  <c r="AV105" i="25"/>
  <c r="AQ105" i="25"/>
  <c r="AK105" i="25"/>
  <c r="AF105" i="25"/>
  <c r="AA105" i="25"/>
  <c r="U105" i="25"/>
  <c r="BD105" i="25"/>
  <c r="AY105" i="25"/>
  <c r="AS105" i="25"/>
  <c r="AN105" i="25"/>
  <c r="AI105" i="25"/>
  <c r="AC105" i="25"/>
  <c r="X105" i="25"/>
  <c r="S105" i="25"/>
  <c r="AO105" i="25"/>
  <c r="T105" i="25"/>
  <c r="AJ105" i="25"/>
  <c r="AU105" i="25"/>
  <c r="Y105" i="25"/>
  <c r="AE105" i="25"/>
  <c r="AZ105" i="25"/>
  <c r="C106" i="25"/>
  <c r="BV106" i="25"/>
  <c r="BW106" i="25" s="1"/>
  <c r="BU103" i="25" l="1"/>
  <c r="BK104" i="38"/>
  <c r="BJ104" i="38"/>
  <c r="BM104" i="38" s="1"/>
  <c r="BT104" i="38" s="1"/>
  <c r="BO104" i="38"/>
  <c r="BO104" i="25"/>
  <c r="BN103" i="38"/>
  <c r="BI105" i="38"/>
  <c r="BJ105" i="38" s="1"/>
  <c r="A108" i="38"/>
  <c r="B107" i="38"/>
  <c r="C107" i="38" s="1"/>
  <c r="BA106" i="38"/>
  <c r="AW106" i="38"/>
  <c r="AS106" i="38"/>
  <c r="AO106" i="38"/>
  <c r="AK106" i="38"/>
  <c r="AG106" i="38"/>
  <c r="AC106" i="38"/>
  <c r="Y106" i="38"/>
  <c r="U106" i="38"/>
  <c r="Q106" i="38"/>
  <c r="BD106" i="38"/>
  <c r="AZ106" i="38"/>
  <c r="AV106" i="38"/>
  <c r="AR106" i="38"/>
  <c r="AN106" i="38"/>
  <c r="AJ106" i="38"/>
  <c r="AF106" i="38"/>
  <c r="AB106" i="38"/>
  <c r="X106" i="38"/>
  <c r="T106" i="38"/>
  <c r="AY106" i="38"/>
  <c r="AU106" i="38"/>
  <c r="AQ106" i="38"/>
  <c r="AM106" i="38"/>
  <c r="AI106" i="38"/>
  <c r="AE106" i="38"/>
  <c r="AA106" i="38"/>
  <c r="W106" i="38"/>
  <c r="S106" i="38"/>
  <c r="BB106" i="38"/>
  <c r="AX106" i="38"/>
  <c r="AT106" i="38"/>
  <c r="AP106" i="38"/>
  <c r="AL106" i="38"/>
  <c r="AH106" i="38"/>
  <c r="AD106" i="38"/>
  <c r="Z106" i="38"/>
  <c r="V106" i="38"/>
  <c r="R106" i="38"/>
  <c r="BE105" i="38"/>
  <c r="BH105" i="38"/>
  <c r="BS105" i="38"/>
  <c r="BG105" i="38"/>
  <c r="BC105" i="38"/>
  <c r="BF105" i="38"/>
  <c r="BJ104" i="25"/>
  <c r="BI105" i="25"/>
  <c r="BJ105" i="25" s="1"/>
  <c r="BK104" i="25"/>
  <c r="AY106" i="25"/>
  <c r="AU106" i="25"/>
  <c r="AQ106" i="25"/>
  <c r="AM106" i="25"/>
  <c r="AI106" i="25"/>
  <c r="AE106" i="25"/>
  <c r="AA106" i="25"/>
  <c r="W106" i="25"/>
  <c r="S106" i="25"/>
  <c r="BD106" i="25"/>
  <c r="AX106" i="25"/>
  <c r="AS106" i="25"/>
  <c r="AN106" i="25"/>
  <c r="AH106" i="25"/>
  <c r="AC106" i="25"/>
  <c r="X106" i="25"/>
  <c r="R106" i="25"/>
  <c r="BB106" i="25"/>
  <c r="AW106" i="25"/>
  <c r="AR106" i="25"/>
  <c r="AL106" i="25"/>
  <c r="AG106" i="25"/>
  <c r="AB106" i="25"/>
  <c r="V106" i="25"/>
  <c r="Q106" i="25"/>
  <c r="AZ106" i="25"/>
  <c r="AT106" i="25"/>
  <c r="AO106" i="25"/>
  <c r="AJ106" i="25"/>
  <c r="AD106" i="25"/>
  <c r="Y106" i="25"/>
  <c r="T106" i="25"/>
  <c r="AP106" i="25"/>
  <c r="U106" i="25"/>
  <c r="AK106" i="25"/>
  <c r="AV106" i="25"/>
  <c r="Z106" i="25"/>
  <c r="AF106" i="25"/>
  <c r="BA106" i="25"/>
  <c r="C107" i="25"/>
  <c r="BV107" i="25"/>
  <c r="BW107" i="25" s="1"/>
  <c r="A109" i="25"/>
  <c r="B108" i="25"/>
  <c r="BF105" i="25"/>
  <c r="BS105" i="25"/>
  <c r="BH105" i="25"/>
  <c r="BC105" i="25"/>
  <c r="BG105" i="25"/>
  <c r="BE105" i="25"/>
  <c r="BL105" i="38" l="1"/>
  <c r="BK105" i="25"/>
  <c r="BU105" i="25" s="1"/>
  <c r="BU104" i="25"/>
  <c r="BL105" i="25"/>
  <c r="BK105" i="38"/>
  <c r="BI106" i="38"/>
  <c r="BK106" i="38" s="1"/>
  <c r="BO105" i="38"/>
  <c r="BM104" i="25"/>
  <c r="BT104" i="25" s="1"/>
  <c r="BN104" i="38"/>
  <c r="BA107" i="38"/>
  <c r="AW107" i="38"/>
  <c r="AS107" i="38"/>
  <c r="AO107" i="38"/>
  <c r="AK107" i="38"/>
  <c r="AG107" i="38"/>
  <c r="AC107" i="38"/>
  <c r="Y107" i="38"/>
  <c r="U107" i="38"/>
  <c r="Q107" i="38"/>
  <c r="BD107" i="38"/>
  <c r="AZ107" i="38"/>
  <c r="AV107" i="38"/>
  <c r="AR107" i="38"/>
  <c r="AN107" i="38"/>
  <c r="AJ107" i="38"/>
  <c r="AF107" i="38"/>
  <c r="AB107" i="38"/>
  <c r="X107" i="38"/>
  <c r="T107" i="38"/>
  <c r="AY107" i="38"/>
  <c r="AU107" i="38"/>
  <c r="AQ107" i="38"/>
  <c r="AM107" i="38"/>
  <c r="AI107" i="38"/>
  <c r="AE107" i="38"/>
  <c r="AA107" i="38"/>
  <c r="W107" i="38"/>
  <c r="S107" i="38"/>
  <c r="BB107" i="38"/>
  <c r="AX107" i="38"/>
  <c r="AT107" i="38"/>
  <c r="AP107" i="38"/>
  <c r="AL107" i="38"/>
  <c r="AH107" i="38"/>
  <c r="AD107" i="38"/>
  <c r="Z107" i="38"/>
  <c r="V107" i="38"/>
  <c r="R107" i="38"/>
  <c r="A109" i="38"/>
  <c r="B108" i="38"/>
  <c r="C108" i="38" s="1"/>
  <c r="BM105" i="38"/>
  <c r="BT105" i="38" s="1"/>
  <c r="BE106" i="38"/>
  <c r="BH106" i="38"/>
  <c r="BS106" i="38"/>
  <c r="BG106" i="38"/>
  <c r="BC106" i="38"/>
  <c r="BF106" i="38"/>
  <c r="BO105" i="25"/>
  <c r="BI106" i="25"/>
  <c r="BL106" i="25" s="1"/>
  <c r="C108" i="25"/>
  <c r="BV108" i="25"/>
  <c r="BW108" i="25" s="1"/>
  <c r="A110" i="25"/>
  <c r="B109" i="25"/>
  <c r="BD107" i="25"/>
  <c r="AZ107" i="25"/>
  <c r="AV107" i="25"/>
  <c r="AR107" i="25"/>
  <c r="AN107" i="25"/>
  <c r="AJ107" i="25"/>
  <c r="AF107" i="25"/>
  <c r="AB107" i="25"/>
  <c r="X107" i="25"/>
  <c r="T107" i="25"/>
  <c r="AX107" i="25"/>
  <c r="AS107" i="25"/>
  <c r="AM107" i="25"/>
  <c r="AH107" i="25"/>
  <c r="AC107" i="25"/>
  <c r="W107" i="25"/>
  <c r="R107" i="25"/>
  <c r="BB107" i="25"/>
  <c r="AW107" i="25"/>
  <c r="AQ107" i="25"/>
  <c r="AL107" i="25"/>
  <c r="AG107" i="25"/>
  <c r="AA107" i="25"/>
  <c r="V107" i="25"/>
  <c r="Q107" i="25"/>
  <c r="AY107" i="25"/>
  <c r="AT107" i="25"/>
  <c r="AO107" i="25"/>
  <c r="AI107" i="25"/>
  <c r="AD107" i="25"/>
  <c r="Y107" i="25"/>
  <c r="S107" i="25"/>
  <c r="AP107" i="25"/>
  <c r="U107" i="25"/>
  <c r="AK107" i="25"/>
  <c r="AU107" i="25"/>
  <c r="Z107" i="25"/>
  <c r="AE107" i="25"/>
  <c r="BA107" i="25"/>
  <c r="BS106" i="25"/>
  <c r="BG106" i="25"/>
  <c r="BC106" i="25"/>
  <c r="BH106" i="25"/>
  <c r="BE106" i="25"/>
  <c r="BF106" i="25"/>
  <c r="BM105" i="25"/>
  <c r="BL106" i="38" l="1"/>
  <c r="BO106" i="25"/>
  <c r="BT105" i="25"/>
  <c r="BO106" i="38"/>
  <c r="BJ106" i="38"/>
  <c r="BM106" i="38" s="1"/>
  <c r="BT106" i="38" s="1"/>
  <c r="BI107" i="38"/>
  <c r="BL107" i="38" s="1"/>
  <c r="BA108" i="38"/>
  <c r="AW108" i="38"/>
  <c r="AS108" i="38"/>
  <c r="AO108" i="38"/>
  <c r="AK108" i="38"/>
  <c r="AG108" i="38"/>
  <c r="AC108" i="38"/>
  <c r="Y108" i="38"/>
  <c r="U108" i="38"/>
  <c r="Q108" i="38"/>
  <c r="BD108" i="38"/>
  <c r="AZ108" i="38"/>
  <c r="AV108" i="38"/>
  <c r="AR108" i="38"/>
  <c r="AN108" i="38"/>
  <c r="AJ108" i="38"/>
  <c r="AF108" i="38"/>
  <c r="AB108" i="38"/>
  <c r="X108" i="38"/>
  <c r="T108" i="38"/>
  <c r="AY108" i="38"/>
  <c r="AU108" i="38"/>
  <c r="AQ108" i="38"/>
  <c r="AM108" i="38"/>
  <c r="AI108" i="38"/>
  <c r="AE108" i="38"/>
  <c r="AA108" i="38"/>
  <c r="W108" i="38"/>
  <c r="S108" i="38"/>
  <c r="BB108" i="38"/>
  <c r="AX108" i="38"/>
  <c r="AT108" i="38"/>
  <c r="AP108" i="38"/>
  <c r="AL108" i="38"/>
  <c r="AH108" i="38"/>
  <c r="AD108" i="38"/>
  <c r="Z108" i="38"/>
  <c r="V108" i="38"/>
  <c r="R108" i="38"/>
  <c r="A110" i="38"/>
  <c r="B109" i="38"/>
  <c r="C109" i="38" s="1"/>
  <c r="BN105" i="38"/>
  <c r="BE107" i="38"/>
  <c r="BH107" i="38"/>
  <c r="BS107" i="38"/>
  <c r="BG107" i="38"/>
  <c r="BC107" i="38"/>
  <c r="BF107" i="38"/>
  <c r="BJ106" i="25"/>
  <c r="BK106" i="25"/>
  <c r="BI107" i="25"/>
  <c r="BL107" i="25" s="1"/>
  <c r="BD108" i="25"/>
  <c r="AZ108" i="25"/>
  <c r="AV108" i="25"/>
  <c r="AR108" i="25"/>
  <c r="AN108" i="25"/>
  <c r="AJ108" i="25"/>
  <c r="AF108" i="25"/>
  <c r="AB108" i="25"/>
  <c r="X108" i="25"/>
  <c r="T108" i="25"/>
  <c r="AY108" i="25"/>
  <c r="AU108" i="25"/>
  <c r="AQ108" i="25"/>
  <c r="AM108" i="25"/>
  <c r="AI108" i="25"/>
  <c r="AE108" i="25"/>
  <c r="AA108" i="25"/>
  <c r="W108" i="25"/>
  <c r="BA108" i="25"/>
  <c r="AW108" i="25"/>
  <c r="AS108" i="25"/>
  <c r="AO108" i="25"/>
  <c r="AK108" i="25"/>
  <c r="AG108" i="25"/>
  <c r="AC108" i="25"/>
  <c r="Y108" i="25"/>
  <c r="U108" i="25"/>
  <c r="Q108" i="25"/>
  <c r="AX108" i="25"/>
  <c r="AH108" i="25"/>
  <c r="S108" i="25"/>
  <c r="AT108" i="25"/>
  <c r="AD108" i="25"/>
  <c r="R108" i="25"/>
  <c r="BB108" i="25"/>
  <c r="AL108" i="25"/>
  <c r="V108" i="25"/>
  <c r="Z108" i="25"/>
  <c r="AP108" i="25"/>
  <c r="BV109" i="25"/>
  <c r="BW109" i="25" s="1"/>
  <c r="C109" i="25"/>
  <c r="BH107" i="25"/>
  <c r="BS107" i="25"/>
  <c r="BC107" i="25"/>
  <c r="BG107" i="25"/>
  <c r="BE107" i="25"/>
  <c r="BF107" i="25"/>
  <c r="B110" i="25"/>
  <c r="A111" i="25"/>
  <c r="BU106" i="25" l="1"/>
  <c r="BM106" i="25"/>
  <c r="BT106" i="25" s="1"/>
  <c r="BK107" i="25"/>
  <c r="BO107" i="25"/>
  <c r="BJ107" i="38"/>
  <c r="BM107" i="38" s="1"/>
  <c r="BT107" i="38" s="1"/>
  <c r="BK107" i="38"/>
  <c r="BJ107" i="25"/>
  <c r="BM107" i="25" s="1"/>
  <c r="BT107" i="25" s="1"/>
  <c r="BI108" i="38"/>
  <c r="BK108" i="38" s="1"/>
  <c r="BO107" i="38"/>
  <c r="BB109" i="38"/>
  <c r="AX109" i="38"/>
  <c r="AT109" i="38"/>
  <c r="AP109" i="38"/>
  <c r="AZ109" i="38"/>
  <c r="AU109" i="38"/>
  <c r="AO109" i="38"/>
  <c r="AK109" i="38"/>
  <c r="AG109" i="38"/>
  <c r="AC109" i="38"/>
  <c r="Y109" i="38"/>
  <c r="U109" i="38"/>
  <c r="Q109" i="38"/>
  <c r="BD109" i="38"/>
  <c r="AY109" i="38"/>
  <c r="AS109" i="38"/>
  <c r="AN109" i="38"/>
  <c r="AJ109" i="38"/>
  <c r="AF109" i="38"/>
  <c r="AB109" i="38"/>
  <c r="X109" i="38"/>
  <c r="T109" i="38"/>
  <c r="AW109" i="38"/>
  <c r="AR109" i="38"/>
  <c r="AM109" i="38"/>
  <c r="AI109" i="38"/>
  <c r="AE109" i="38"/>
  <c r="AA109" i="38"/>
  <c r="W109" i="38"/>
  <c r="S109" i="38"/>
  <c r="BA109" i="38"/>
  <c r="AV109" i="38"/>
  <c r="AQ109" i="38"/>
  <c r="AL109" i="38"/>
  <c r="AH109" i="38"/>
  <c r="AD109" i="38"/>
  <c r="Z109" i="38"/>
  <c r="V109" i="38"/>
  <c r="R109" i="38"/>
  <c r="BN106" i="38"/>
  <c r="B110" i="38"/>
  <c r="C110" i="38" s="1"/>
  <c r="A111" i="38"/>
  <c r="BE108" i="38"/>
  <c r="BH108" i="38"/>
  <c r="BS108" i="38"/>
  <c r="BG108" i="38"/>
  <c r="BC108" i="38"/>
  <c r="BF108" i="38"/>
  <c r="BI108" i="25"/>
  <c r="BL108" i="25" s="1"/>
  <c r="BV110" i="25"/>
  <c r="BW110" i="25" s="1"/>
  <c r="C110" i="25"/>
  <c r="BA109" i="25"/>
  <c r="AW109" i="25"/>
  <c r="AS109" i="25"/>
  <c r="AO109" i="25"/>
  <c r="AK109" i="25"/>
  <c r="AG109" i="25"/>
  <c r="AC109" i="25"/>
  <c r="Y109" i="25"/>
  <c r="U109" i="25"/>
  <c r="Q109" i="25"/>
  <c r="BD109" i="25"/>
  <c r="AZ109" i="25"/>
  <c r="AV109" i="25"/>
  <c r="AR109" i="25"/>
  <c r="AN109" i="25"/>
  <c r="AJ109" i="25"/>
  <c r="AF109" i="25"/>
  <c r="AB109" i="25"/>
  <c r="X109" i="25"/>
  <c r="T109" i="25"/>
  <c r="BB109" i="25"/>
  <c r="AX109" i="25"/>
  <c r="AT109" i="25"/>
  <c r="AP109" i="25"/>
  <c r="AL109" i="25"/>
  <c r="AH109" i="25"/>
  <c r="AD109" i="25"/>
  <c r="Z109" i="25"/>
  <c r="V109" i="25"/>
  <c r="R109" i="25"/>
  <c r="AU109" i="25"/>
  <c r="AE109" i="25"/>
  <c r="AQ109" i="25"/>
  <c r="AA109" i="25"/>
  <c r="AY109" i="25"/>
  <c r="AI109" i="25"/>
  <c r="S109" i="25"/>
  <c r="W109" i="25"/>
  <c r="AM109" i="25"/>
  <c r="B111" i="25"/>
  <c r="A112" i="25"/>
  <c r="BH108" i="25"/>
  <c r="BS108" i="25"/>
  <c r="BG108" i="25"/>
  <c r="BC108" i="25"/>
  <c r="BE108" i="25"/>
  <c r="BF108" i="25"/>
  <c r="BU107" i="25" l="1"/>
  <c r="BO108" i="38"/>
  <c r="BJ108" i="38"/>
  <c r="BM108" i="38" s="1"/>
  <c r="BL108" i="38"/>
  <c r="BK108" i="25"/>
  <c r="BI109" i="38"/>
  <c r="BJ109" i="38" s="1"/>
  <c r="BN107" i="38"/>
  <c r="B111" i="38"/>
  <c r="C111" i="38" s="1"/>
  <c r="A112" i="38"/>
  <c r="BD110" i="38"/>
  <c r="AZ110" i="38"/>
  <c r="AV110" i="38"/>
  <c r="AR110" i="38"/>
  <c r="AN110" i="38"/>
  <c r="AJ110" i="38"/>
  <c r="AF110" i="38"/>
  <c r="AB110" i="38"/>
  <c r="X110" i="38"/>
  <c r="T110" i="38"/>
  <c r="BB110" i="38"/>
  <c r="AX110" i="38"/>
  <c r="AT110" i="38"/>
  <c r="AP110" i="38"/>
  <c r="AL110" i="38"/>
  <c r="AH110" i="38"/>
  <c r="AD110" i="38"/>
  <c r="Z110" i="38"/>
  <c r="V110" i="38"/>
  <c r="R110" i="38"/>
  <c r="AU110" i="38"/>
  <c r="AM110" i="38"/>
  <c r="AE110" i="38"/>
  <c r="W110" i="38"/>
  <c r="BA110" i="38"/>
  <c r="AS110" i="38"/>
  <c r="AK110" i="38"/>
  <c r="AC110" i="38"/>
  <c r="U110" i="38"/>
  <c r="AY110" i="38"/>
  <c r="AQ110" i="38"/>
  <c r="AI110" i="38"/>
  <c r="AA110" i="38"/>
  <c r="S110" i="38"/>
  <c r="AW110" i="38"/>
  <c r="AO110" i="38"/>
  <c r="AG110" i="38"/>
  <c r="Y110" i="38"/>
  <c r="Q110" i="38"/>
  <c r="BF109" i="38"/>
  <c r="BE109" i="38"/>
  <c r="BH109" i="38"/>
  <c r="BC109" i="38"/>
  <c r="BS109" i="38"/>
  <c r="BG109" i="38"/>
  <c r="BI109" i="25"/>
  <c r="BL109" i="25" s="1"/>
  <c r="BJ108" i="25"/>
  <c r="BO108" i="25"/>
  <c r="BV111" i="25"/>
  <c r="BW111" i="25" s="1"/>
  <c r="C111" i="25"/>
  <c r="BB110" i="25"/>
  <c r="AX110" i="25"/>
  <c r="AT110" i="25"/>
  <c r="AP110" i="25"/>
  <c r="AL110" i="25"/>
  <c r="AH110" i="25"/>
  <c r="AD110" i="25"/>
  <c r="Z110" i="25"/>
  <c r="V110" i="25"/>
  <c r="R110" i="25"/>
  <c r="BA110" i="25"/>
  <c r="AW110" i="25"/>
  <c r="AS110" i="25"/>
  <c r="AO110" i="25"/>
  <c r="AK110" i="25"/>
  <c r="AG110" i="25"/>
  <c r="AC110" i="25"/>
  <c r="Y110" i="25"/>
  <c r="U110" i="25"/>
  <c r="Q110" i="25"/>
  <c r="AY110" i="25"/>
  <c r="AU110" i="25"/>
  <c r="AQ110" i="25"/>
  <c r="AM110" i="25"/>
  <c r="AI110" i="25"/>
  <c r="AE110" i="25"/>
  <c r="AA110" i="25"/>
  <c r="W110" i="25"/>
  <c r="S110" i="25"/>
  <c r="AV110" i="25"/>
  <c r="AF110" i="25"/>
  <c r="AR110" i="25"/>
  <c r="AB110" i="25"/>
  <c r="AZ110" i="25"/>
  <c r="AJ110" i="25"/>
  <c r="T110" i="25"/>
  <c r="BD110" i="25"/>
  <c r="AN110" i="25"/>
  <c r="X110" i="25"/>
  <c r="BE109" i="25"/>
  <c r="BH109" i="25"/>
  <c r="BF109" i="25"/>
  <c r="BG109" i="25"/>
  <c r="BS109" i="25"/>
  <c r="BC109" i="25"/>
  <c r="B112" i="25"/>
  <c r="A113" i="25"/>
  <c r="BU108" i="25" l="1"/>
  <c r="BT108" i="38"/>
  <c r="BL109" i="38"/>
  <c r="BK109" i="38"/>
  <c r="BM108" i="25"/>
  <c r="BT108" i="25" s="1"/>
  <c r="BN108" i="38"/>
  <c r="BK109" i="25"/>
  <c r="BJ109" i="25"/>
  <c r="BM109" i="25" s="1"/>
  <c r="BT109" i="25" s="1"/>
  <c r="BO109" i="38"/>
  <c r="BI110" i="38"/>
  <c r="BK110" i="38" s="1"/>
  <c r="B112" i="38"/>
  <c r="C112" i="38" s="1"/>
  <c r="A113" i="38"/>
  <c r="BH110" i="38"/>
  <c r="BF110" i="38"/>
  <c r="BS110" i="38"/>
  <c r="BC110" i="38"/>
  <c r="BG110" i="38"/>
  <c r="BE110" i="38"/>
  <c r="BD111" i="38"/>
  <c r="AZ111" i="38"/>
  <c r="AV111" i="38"/>
  <c r="AR111" i="38"/>
  <c r="AN111" i="38"/>
  <c r="AJ111" i="38"/>
  <c r="AF111" i="38"/>
  <c r="AB111" i="38"/>
  <c r="X111" i="38"/>
  <c r="T111" i="38"/>
  <c r="BB111" i="38"/>
  <c r="AX111" i="38"/>
  <c r="AT111" i="38"/>
  <c r="AP111" i="38"/>
  <c r="AL111" i="38"/>
  <c r="AH111" i="38"/>
  <c r="AD111" i="38"/>
  <c r="Z111" i="38"/>
  <c r="V111" i="38"/>
  <c r="R111" i="38"/>
  <c r="AW111" i="38"/>
  <c r="AO111" i="38"/>
  <c r="AG111" i="38"/>
  <c r="Y111" i="38"/>
  <c r="Q111" i="38"/>
  <c r="AU111" i="38"/>
  <c r="AM111" i="38"/>
  <c r="AE111" i="38"/>
  <c r="W111" i="38"/>
  <c r="BA111" i="38"/>
  <c r="AS111" i="38"/>
  <c r="AK111" i="38"/>
  <c r="AC111" i="38"/>
  <c r="U111" i="38"/>
  <c r="AY111" i="38"/>
  <c r="AQ111" i="38"/>
  <c r="AI111" i="38"/>
  <c r="AA111" i="38"/>
  <c r="S111" i="38"/>
  <c r="BO109" i="25"/>
  <c r="BM109" i="38"/>
  <c r="BT109" i="38" s="1"/>
  <c r="BI110" i="25"/>
  <c r="BJ110" i="25" s="1"/>
  <c r="BA111" i="25"/>
  <c r="AW111" i="25"/>
  <c r="AZ111" i="25"/>
  <c r="AU111" i="25"/>
  <c r="AQ111" i="25"/>
  <c r="AM111" i="25"/>
  <c r="AI111" i="25"/>
  <c r="AE111" i="25"/>
  <c r="AA111" i="25"/>
  <c r="W111" i="25"/>
  <c r="S111" i="25"/>
  <c r="BD111" i="25"/>
  <c r="AY111" i="25"/>
  <c r="AT111" i="25"/>
  <c r="AP111" i="25"/>
  <c r="AL111" i="25"/>
  <c r="AH111" i="25"/>
  <c r="AD111" i="25"/>
  <c r="Z111" i="25"/>
  <c r="V111" i="25"/>
  <c r="R111" i="25"/>
  <c r="BB111" i="25"/>
  <c r="AV111" i="25"/>
  <c r="AR111" i="25"/>
  <c r="AN111" i="25"/>
  <c r="AJ111" i="25"/>
  <c r="AF111" i="25"/>
  <c r="AB111" i="25"/>
  <c r="X111" i="25"/>
  <c r="T111" i="25"/>
  <c r="AS111" i="25"/>
  <c r="AC111" i="25"/>
  <c r="AO111" i="25"/>
  <c r="Y111" i="25"/>
  <c r="AX111" i="25"/>
  <c r="AG111" i="25"/>
  <c r="Q111" i="25"/>
  <c r="AK111" i="25"/>
  <c r="U111" i="25"/>
  <c r="A114" i="25"/>
  <c r="B113" i="25"/>
  <c r="BV112" i="25"/>
  <c r="BW112" i="25" s="1"/>
  <c r="C112" i="25"/>
  <c r="BF110" i="25"/>
  <c r="BE110" i="25"/>
  <c r="BS110" i="25"/>
  <c r="BG110" i="25"/>
  <c r="BC110" i="25"/>
  <c r="BH110" i="25"/>
  <c r="BJ110" i="38" l="1"/>
  <c r="BM110" i="38" s="1"/>
  <c r="BL110" i="38"/>
  <c r="BU109" i="25"/>
  <c r="BO110" i="25"/>
  <c r="BL110" i="25"/>
  <c r="BN109" i="38"/>
  <c r="BO110" i="38"/>
  <c r="BI111" i="38"/>
  <c r="BL111" i="38" s="1"/>
  <c r="BH111" i="38"/>
  <c r="BF111" i="38"/>
  <c r="BE111" i="38"/>
  <c r="BS111" i="38"/>
  <c r="BC111" i="38"/>
  <c r="BG111" i="38"/>
  <c r="BO111" i="38" s="1"/>
  <c r="B113" i="38"/>
  <c r="C113" i="38" s="1"/>
  <c r="A114" i="38"/>
  <c r="BD112" i="38"/>
  <c r="AZ112" i="38"/>
  <c r="AV112" i="38"/>
  <c r="AR112" i="38"/>
  <c r="AN112" i="38"/>
  <c r="AJ112" i="38"/>
  <c r="AF112" i="38"/>
  <c r="AB112" i="38"/>
  <c r="X112" i="38"/>
  <c r="T112" i="38"/>
  <c r="BB112" i="38"/>
  <c r="AX112" i="38"/>
  <c r="AT112" i="38"/>
  <c r="AP112" i="38"/>
  <c r="AL112" i="38"/>
  <c r="AH112" i="38"/>
  <c r="AD112" i="38"/>
  <c r="Z112" i="38"/>
  <c r="V112" i="38"/>
  <c r="R112" i="38"/>
  <c r="AY112" i="38"/>
  <c r="AQ112" i="38"/>
  <c r="AI112" i="38"/>
  <c r="AA112" i="38"/>
  <c r="S112" i="38"/>
  <c r="AW112" i="38"/>
  <c r="AO112" i="38"/>
  <c r="AG112" i="38"/>
  <c r="Y112" i="38"/>
  <c r="Q112" i="38"/>
  <c r="AU112" i="38"/>
  <c r="AM112" i="38"/>
  <c r="AE112" i="38"/>
  <c r="W112" i="38"/>
  <c r="BA112" i="38"/>
  <c r="AS112" i="38"/>
  <c r="AK112" i="38"/>
  <c r="AC112" i="38"/>
  <c r="U112" i="38"/>
  <c r="BK110" i="25"/>
  <c r="BU110" i="25" s="1"/>
  <c r="BI111" i="25"/>
  <c r="BK111" i="25" s="1"/>
  <c r="BB112" i="25"/>
  <c r="AX112" i="25"/>
  <c r="AT112" i="25"/>
  <c r="AP112" i="25"/>
  <c r="AL112" i="25"/>
  <c r="AH112" i="25"/>
  <c r="AD112" i="25"/>
  <c r="Z112" i="25"/>
  <c r="V112" i="25"/>
  <c r="R112" i="25"/>
  <c r="BA112" i="25"/>
  <c r="AV112" i="25"/>
  <c r="AQ112" i="25"/>
  <c r="AK112" i="25"/>
  <c r="AF112" i="25"/>
  <c r="AA112" i="25"/>
  <c r="U112" i="25"/>
  <c r="AZ112" i="25"/>
  <c r="AU112" i="25"/>
  <c r="AO112" i="25"/>
  <c r="AJ112" i="25"/>
  <c r="AE112" i="25"/>
  <c r="Y112" i="25"/>
  <c r="T112" i="25"/>
  <c r="AW112" i="25"/>
  <c r="AR112" i="25"/>
  <c r="AM112" i="25"/>
  <c r="AG112" i="25"/>
  <c r="AB112" i="25"/>
  <c r="W112" i="25"/>
  <c r="Q112" i="25"/>
  <c r="AN112" i="25"/>
  <c r="S112" i="25"/>
  <c r="BD112" i="25"/>
  <c r="AI112" i="25"/>
  <c r="AS112" i="25"/>
  <c r="X112" i="25"/>
  <c r="AC112" i="25"/>
  <c r="AY112" i="25"/>
  <c r="C113" i="25"/>
  <c r="BV113" i="25"/>
  <c r="BW113" i="25" s="1"/>
  <c r="BM110" i="25"/>
  <c r="A115" i="25"/>
  <c r="B114" i="25"/>
  <c r="BE111" i="25"/>
  <c r="BF111" i="25"/>
  <c r="BG111" i="25"/>
  <c r="BH111" i="25"/>
  <c r="BS111" i="25"/>
  <c r="BC111" i="25"/>
  <c r="BT110" i="25" l="1"/>
  <c r="BT110" i="38"/>
  <c r="BK111" i="38"/>
  <c r="BI112" i="38"/>
  <c r="BL112" i="38" s="1"/>
  <c r="BJ111" i="38"/>
  <c r="BM111" i="38" s="1"/>
  <c r="BT111" i="38" s="1"/>
  <c r="BN110" i="38"/>
  <c r="B114" i="38"/>
  <c r="C114" i="38" s="1"/>
  <c r="A115" i="38"/>
  <c r="BD113" i="38"/>
  <c r="AZ113" i="38"/>
  <c r="AV113" i="38"/>
  <c r="AR113" i="38"/>
  <c r="AN113" i="38"/>
  <c r="AJ113" i="38"/>
  <c r="AF113" i="38"/>
  <c r="AB113" i="38"/>
  <c r="X113" i="38"/>
  <c r="T113" i="38"/>
  <c r="BB113" i="38"/>
  <c r="AX113" i="38"/>
  <c r="AT113" i="38"/>
  <c r="AP113" i="38"/>
  <c r="AL113" i="38"/>
  <c r="AH113" i="38"/>
  <c r="AD113" i="38"/>
  <c r="Z113" i="38"/>
  <c r="V113" i="38"/>
  <c r="R113" i="38"/>
  <c r="BA113" i="38"/>
  <c r="AS113" i="38"/>
  <c r="AK113" i="38"/>
  <c r="AC113" i="38"/>
  <c r="U113" i="38"/>
  <c r="AY113" i="38"/>
  <c r="AQ113" i="38"/>
  <c r="AI113" i="38"/>
  <c r="AA113" i="38"/>
  <c r="S113" i="38"/>
  <c r="AW113" i="38"/>
  <c r="AO113" i="38"/>
  <c r="AG113" i="38"/>
  <c r="Y113" i="38"/>
  <c r="Q113" i="38"/>
  <c r="AU113" i="38"/>
  <c r="AM113" i="38"/>
  <c r="AE113" i="38"/>
  <c r="W113" i="38"/>
  <c r="BL111" i="25"/>
  <c r="BH112" i="38"/>
  <c r="BF112" i="38"/>
  <c r="BG112" i="38"/>
  <c r="BE112" i="38"/>
  <c r="BS112" i="38"/>
  <c r="BC112" i="38"/>
  <c r="BJ111" i="25"/>
  <c r="BM111" i="25" s="1"/>
  <c r="BI112" i="25"/>
  <c r="BL112" i="25" s="1"/>
  <c r="BO111" i="25"/>
  <c r="A116" i="25"/>
  <c r="B115" i="25"/>
  <c r="AY113" i="25"/>
  <c r="AU113" i="25"/>
  <c r="AQ113" i="25"/>
  <c r="AM113" i="25"/>
  <c r="AI113" i="25"/>
  <c r="AE113" i="25"/>
  <c r="AA113" i="25"/>
  <c r="W113" i="25"/>
  <c r="S113" i="25"/>
  <c r="BB113" i="25"/>
  <c r="AW113" i="25"/>
  <c r="AR113" i="25"/>
  <c r="AL113" i="25"/>
  <c r="AG113" i="25"/>
  <c r="AB113" i="25"/>
  <c r="V113" i="25"/>
  <c r="Q113" i="25"/>
  <c r="BA113" i="25"/>
  <c r="AV113" i="25"/>
  <c r="AP113" i="25"/>
  <c r="AK113" i="25"/>
  <c r="AF113" i="25"/>
  <c r="Z113" i="25"/>
  <c r="U113" i="25"/>
  <c r="BD113" i="25"/>
  <c r="AX113" i="25"/>
  <c r="AS113" i="25"/>
  <c r="AN113" i="25"/>
  <c r="AH113" i="25"/>
  <c r="AC113" i="25"/>
  <c r="X113" i="25"/>
  <c r="R113" i="25"/>
  <c r="AJ113" i="25"/>
  <c r="AZ113" i="25"/>
  <c r="AD113" i="25"/>
  <c r="AO113" i="25"/>
  <c r="T113" i="25"/>
  <c r="Y113" i="25"/>
  <c r="AT113" i="25"/>
  <c r="BF112" i="25"/>
  <c r="BG112" i="25"/>
  <c r="BE112" i="25"/>
  <c r="BS112" i="25"/>
  <c r="BH112" i="25"/>
  <c r="BC112" i="25"/>
  <c r="BV114" i="25"/>
  <c r="BW114" i="25" s="1"/>
  <c r="C114" i="25"/>
  <c r="BU111" i="25"/>
  <c r="BT111" i="25" l="1"/>
  <c r="BJ112" i="38"/>
  <c r="BM112" i="38" s="1"/>
  <c r="BT112" i="38" s="1"/>
  <c r="BK112" i="25"/>
  <c r="BK112" i="38"/>
  <c r="BO112" i="38"/>
  <c r="BO112" i="25"/>
  <c r="BN111" i="38"/>
  <c r="BI113" i="25"/>
  <c r="BK113" i="25" s="1"/>
  <c r="BI113" i="38"/>
  <c r="BJ113" i="38" s="1"/>
  <c r="BJ112" i="25"/>
  <c r="BM112" i="25" s="1"/>
  <c r="BT112" i="25" s="1"/>
  <c r="B115" i="38"/>
  <c r="C115" i="38" s="1"/>
  <c r="A116" i="38"/>
  <c r="BH113" i="38"/>
  <c r="BF113" i="38"/>
  <c r="BG113" i="38"/>
  <c r="BE113" i="38"/>
  <c r="BS113" i="38"/>
  <c r="BC113" i="38"/>
  <c r="BD114" i="38"/>
  <c r="AZ114" i="38"/>
  <c r="AV114" i="38"/>
  <c r="AR114" i="38"/>
  <c r="AN114" i="38"/>
  <c r="AJ114" i="38"/>
  <c r="AF114" i="38"/>
  <c r="AB114" i="38"/>
  <c r="X114" i="38"/>
  <c r="T114" i="38"/>
  <c r="BB114" i="38"/>
  <c r="AX114" i="38"/>
  <c r="AT114" i="38"/>
  <c r="AP114" i="38"/>
  <c r="AL114" i="38"/>
  <c r="AH114" i="38"/>
  <c r="AD114" i="38"/>
  <c r="Z114" i="38"/>
  <c r="V114" i="38"/>
  <c r="R114" i="38"/>
  <c r="AU114" i="38"/>
  <c r="AM114" i="38"/>
  <c r="AE114" i="38"/>
  <c r="W114" i="38"/>
  <c r="BA114" i="38"/>
  <c r="AS114" i="38"/>
  <c r="AK114" i="38"/>
  <c r="AC114" i="38"/>
  <c r="U114" i="38"/>
  <c r="AY114" i="38"/>
  <c r="AQ114" i="38"/>
  <c r="AI114" i="38"/>
  <c r="AA114" i="38"/>
  <c r="S114" i="38"/>
  <c r="AW114" i="38"/>
  <c r="AO114" i="38"/>
  <c r="AG114" i="38"/>
  <c r="Y114" i="38"/>
  <c r="Q114" i="38"/>
  <c r="BV115" i="25"/>
  <c r="BW115" i="25" s="1"/>
  <c r="C115" i="25"/>
  <c r="BD114" i="25"/>
  <c r="AZ114" i="25"/>
  <c r="AV114" i="25"/>
  <c r="AR114" i="25"/>
  <c r="AN114" i="25"/>
  <c r="AJ114" i="25"/>
  <c r="AF114" i="25"/>
  <c r="AB114" i="25"/>
  <c r="X114" i="25"/>
  <c r="T114" i="25"/>
  <c r="BB114" i="25"/>
  <c r="AW114" i="25"/>
  <c r="AQ114" i="25"/>
  <c r="AL114" i="25"/>
  <c r="AG114" i="25"/>
  <c r="AA114" i="25"/>
  <c r="V114" i="25"/>
  <c r="Q114" i="25"/>
  <c r="BA114" i="25"/>
  <c r="AU114" i="25"/>
  <c r="AP114" i="25"/>
  <c r="AK114" i="25"/>
  <c r="AE114" i="25"/>
  <c r="Z114" i="25"/>
  <c r="U114" i="25"/>
  <c r="AX114" i="25"/>
  <c r="AS114" i="25"/>
  <c r="AM114" i="25"/>
  <c r="AH114" i="25"/>
  <c r="AC114" i="25"/>
  <c r="W114" i="25"/>
  <c r="R114" i="25"/>
  <c r="AY114" i="25"/>
  <c r="AD114" i="25"/>
  <c r="AT114" i="25"/>
  <c r="Y114" i="25"/>
  <c r="AI114" i="25"/>
  <c r="S114" i="25"/>
  <c r="AO114" i="25"/>
  <c r="B116" i="25"/>
  <c r="A117" i="25"/>
  <c r="BS113" i="25"/>
  <c r="BG113" i="25"/>
  <c r="BC113" i="25"/>
  <c r="BH113" i="25"/>
  <c r="BF113" i="25"/>
  <c r="BE113" i="25"/>
  <c r="BU112" i="25" l="1"/>
  <c r="BL113" i="25"/>
  <c r="BJ113" i="25"/>
  <c r="BM113" i="25" s="1"/>
  <c r="BO113" i="38"/>
  <c r="BI114" i="38"/>
  <c r="BK114" i="38" s="1"/>
  <c r="BL113" i="38"/>
  <c r="BK113" i="38"/>
  <c r="BH114" i="38"/>
  <c r="BF114" i="38"/>
  <c r="BS114" i="38"/>
  <c r="BC114" i="38"/>
  <c r="BG114" i="38"/>
  <c r="BE114" i="38"/>
  <c r="BN112" i="38"/>
  <c r="BM113" i="38"/>
  <c r="BO113" i="25"/>
  <c r="A117" i="38"/>
  <c r="B116" i="38"/>
  <c r="C116" i="38" s="1"/>
  <c r="BD115" i="38"/>
  <c r="AZ115" i="38"/>
  <c r="AV115" i="38"/>
  <c r="AR115" i="38"/>
  <c r="AN115" i="38"/>
  <c r="AJ115" i="38"/>
  <c r="AF115" i="38"/>
  <c r="AB115" i="38"/>
  <c r="X115" i="38"/>
  <c r="T115" i="38"/>
  <c r="BB115" i="38"/>
  <c r="AX115" i="38"/>
  <c r="AT115" i="38"/>
  <c r="AP115" i="38"/>
  <c r="AL115" i="38"/>
  <c r="AH115" i="38"/>
  <c r="AD115" i="38"/>
  <c r="Z115" i="38"/>
  <c r="V115" i="38"/>
  <c r="R115" i="38"/>
  <c r="AW115" i="38"/>
  <c r="AO115" i="38"/>
  <c r="AG115" i="38"/>
  <c r="Y115" i="38"/>
  <c r="Q115" i="38"/>
  <c r="AU115" i="38"/>
  <c r="AM115" i="38"/>
  <c r="AE115" i="38"/>
  <c r="W115" i="38"/>
  <c r="BA115" i="38"/>
  <c r="AS115" i="38"/>
  <c r="AK115" i="38"/>
  <c r="AC115" i="38"/>
  <c r="U115" i="38"/>
  <c r="AY115" i="38"/>
  <c r="AQ115" i="38"/>
  <c r="AI115" i="38"/>
  <c r="AA115" i="38"/>
  <c r="S115" i="38"/>
  <c r="BI114" i="25"/>
  <c r="BL114" i="25" s="1"/>
  <c r="B117" i="25"/>
  <c r="A118" i="25"/>
  <c r="BA115" i="25"/>
  <c r="AW115" i="25"/>
  <c r="AS115" i="25"/>
  <c r="AO115" i="25"/>
  <c r="AK115" i="25"/>
  <c r="AG115" i="25"/>
  <c r="AC115" i="25"/>
  <c r="Y115" i="25"/>
  <c r="U115" i="25"/>
  <c r="Q115" i="25"/>
  <c r="AX115" i="25"/>
  <c r="AR115" i="25"/>
  <c r="AM115" i="25"/>
  <c r="AH115" i="25"/>
  <c r="AB115" i="25"/>
  <c r="W115" i="25"/>
  <c r="R115" i="25"/>
  <c r="BB115" i="25"/>
  <c r="AV115" i="25"/>
  <c r="AQ115" i="25"/>
  <c r="AL115" i="25"/>
  <c r="AF115" i="25"/>
  <c r="AA115" i="25"/>
  <c r="V115" i="25"/>
  <c r="BD115" i="25"/>
  <c r="AY115" i="25"/>
  <c r="AT115" i="25"/>
  <c r="AN115" i="25"/>
  <c r="AI115" i="25"/>
  <c r="AD115" i="25"/>
  <c r="X115" i="25"/>
  <c r="S115" i="25"/>
  <c r="AU115" i="25"/>
  <c r="Z115" i="25"/>
  <c r="AP115" i="25"/>
  <c r="T115" i="25"/>
  <c r="AZ115" i="25"/>
  <c r="AE115" i="25"/>
  <c r="AJ115" i="25"/>
  <c r="BV116" i="25"/>
  <c r="BW116" i="25" s="1"/>
  <c r="C116" i="25"/>
  <c r="BH114" i="25"/>
  <c r="BG114" i="25"/>
  <c r="BF114" i="25"/>
  <c r="BS114" i="25"/>
  <c r="BC114" i="25"/>
  <c r="BE114" i="25"/>
  <c r="BT113" i="25" l="1"/>
  <c r="BU113" i="25"/>
  <c r="BJ114" i="38"/>
  <c r="BM114" i="38" s="1"/>
  <c r="BT113" i="38"/>
  <c r="BL114" i="38"/>
  <c r="BK114" i="25"/>
  <c r="BJ114" i="25"/>
  <c r="BM114" i="25" s="1"/>
  <c r="BT114" i="25" s="1"/>
  <c r="BI115" i="38"/>
  <c r="BJ115" i="38" s="1"/>
  <c r="BO114" i="38"/>
  <c r="BH115" i="38"/>
  <c r="BF115" i="38"/>
  <c r="BE115" i="38"/>
  <c r="BS115" i="38"/>
  <c r="BC115" i="38"/>
  <c r="BG115" i="38"/>
  <c r="BA116" i="38"/>
  <c r="BD116" i="38"/>
  <c r="AZ116" i="38"/>
  <c r="AV116" i="38"/>
  <c r="AR116" i="38"/>
  <c r="AN116" i="38"/>
  <c r="AJ116" i="38"/>
  <c r="AF116" i="38"/>
  <c r="AB116" i="38"/>
  <c r="X116" i="38"/>
  <c r="T116" i="38"/>
  <c r="BB116" i="38"/>
  <c r="AX116" i="38"/>
  <c r="AT116" i="38"/>
  <c r="AP116" i="38"/>
  <c r="AL116" i="38"/>
  <c r="AH116" i="38"/>
  <c r="AD116" i="38"/>
  <c r="Z116" i="38"/>
  <c r="V116" i="38"/>
  <c r="R116" i="38"/>
  <c r="AY116" i="38"/>
  <c r="AQ116" i="38"/>
  <c r="AI116" i="38"/>
  <c r="AA116" i="38"/>
  <c r="S116" i="38"/>
  <c r="AW116" i="38"/>
  <c r="AO116" i="38"/>
  <c r="AG116" i="38"/>
  <c r="Y116" i="38"/>
  <c r="Q116" i="38"/>
  <c r="AU116" i="38"/>
  <c r="AM116" i="38"/>
  <c r="AE116" i="38"/>
  <c r="W116" i="38"/>
  <c r="AS116" i="38"/>
  <c r="AK116" i="38"/>
  <c r="AC116" i="38"/>
  <c r="U116" i="38"/>
  <c r="BN113" i="38"/>
  <c r="A118" i="38"/>
  <c r="B117" i="38"/>
  <c r="C117" i="38" s="1"/>
  <c r="BI115" i="25"/>
  <c r="BL115" i="25" s="1"/>
  <c r="BO114" i="25"/>
  <c r="BB116" i="25"/>
  <c r="AX116" i="25"/>
  <c r="AT116" i="25"/>
  <c r="AP116" i="25"/>
  <c r="AL116" i="25"/>
  <c r="AH116" i="25"/>
  <c r="AD116" i="25"/>
  <c r="Z116" i="25"/>
  <c r="V116" i="25"/>
  <c r="R116" i="25"/>
  <c r="BD116" i="25"/>
  <c r="AY116" i="25"/>
  <c r="AS116" i="25"/>
  <c r="AN116" i="25"/>
  <c r="AI116" i="25"/>
  <c r="AC116" i="25"/>
  <c r="X116" i="25"/>
  <c r="S116" i="25"/>
  <c r="AW116" i="25"/>
  <c r="AR116" i="25"/>
  <c r="AM116" i="25"/>
  <c r="AG116" i="25"/>
  <c r="AB116" i="25"/>
  <c r="W116" i="25"/>
  <c r="Q116" i="25"/>
  <c r="AZ116" i="25"/>
  <c r="AU116" i="25"/>
  <c r="AO116" i="25"/>
  <c r="AJ116" i="25"/>
  <c r="AE116" i="25"/>
  <c r="Y116" i="25"/>
  <c r="T116" i="25"/>
  <c r="AV116" i="25"/>
  <c r="AA116" i="25"/>
  <c r="AQ116" i="25"/>
  <c r="U116" i="25"/>
  <c r="BA116" i="25"/>
  <c r="AF116" i="25"/>
  <c r="AK116" i="25"/>
  <c r="A119" i="25"/>
  <c r="B118" i="25"/>
  <c r="BE115" i="25"/>
  <c r="BS115" i="25"/>
  <c r="BH115" i="25"/>
  <c r="BC115" i="25"/>
  <c r="BG115" i="25"/>
  <c r="BF115" i="25"/>
  <c r="C117" i="25"/>
  <c r="BV117" i="25"/>
  <c r="BW117" i="25" s="1"/>
  <c r="BO115" i="38" l="1"/>
  <c r="BU114" i="25"/>
  <c r="BT114" i="38"/>
  <c r="BK115" i="38"/>
  <c r="BL115" i="38"/>
  <c r="BN114" i="38"/>
  <c r="BJ115" i="25"/>
  <c r="BI116" i="38"/>
  <c r="BL116" i="38" s="1"/>
  <c r="BK115" i="25"/>
  <c r="BE116" i="38"/>
  <c r="BH116" i="38"/>
  <c r="BF116" i="38"/>
  <c r="BG116" i="38"/>
  <c r="BS116" i="38"/>
  <c r="BC116" i="38"/>
  <c r="BA117" i="38"/>
  <c r="AW117" i="38"/>
  <c r="AS117" i="38"/>
  <c r="AO117" i="38"/>
  <c r="AK117" i="38"/>
  <c r="AG117" i="38"/>
  <c r="AC117" i="38"/>
  <c r="Y117" i="38"/>
  <c r="U117" i="38"/>
  <c r="Q117" i="38"/>
  <c r="BD117" i="38"/>
  <c r="AZ117" i="38"/>
  <c r="AV117" i="38"/>
  <c r="AR117" i="38"/>
  <c r="AN117" i="38"/>
  <c r="AJ117" i="38"/>
  <c r="AF117" i="38"/>
  <c r="AB117" i="38"/>
  <c r="X117" i="38"/>
  <c r="T117" i="38"/>
  <c r="BB117" i="38"/>
  <c r="AX117" i="38"/>
  <c r="AT117" i="38"/>
  <c r="AP117" i="38"/>
  <c r="AL117" i="38"/>
  <c r="AH117" i="38"/>
  <c r="AD117" i="38"/>
  <c r="Z117" i="38"/>
  <c r="V117" i="38"/>
  <c r="R117" i="38"/>
  <c r="AY117" i="38"/>
  <c r="AI117" i="38"/>
  <c r="S117" i="38"/>
  <c r="AU117" i="38"/>
  <c r="AE117" i="38"/>
  <c r="AQ117" i="38"/>
  <c r="AA117" i="38"/>
  <c r="AM117" i="38"/>
  <c r="W117" i="38"/>
  <c r="BM115" i="38"/>
  <c r="A119" i="38"/>
  <c r="B118" i="38"/>
  <c r="C118" i="38" s="1"/>
  <c r="BO115" i="25"/>
  <c r="BI116" i="25"/>
  <c r="BL116" i="25" s="1"/>
  <c r="AY117" i="25"/>
  <c r="AU117" i="25"/>
  <c r="AQ117" i="25"/>
  <c r="AM117" i="25"/>
  <c r="AI117" i="25"/>
  <c r="AE117" i="25"/>
  <c r="AA117" i="25"/>
  <c r="W117" i="25"/>
  <c r="S117" i="25"/>
  <c r="AZ117" i="25"/>
  <c r="AT117" i="25"/>
  <c r="AO117" i="25"/>
  <c r="AJ117" i="25"/>
  <c r="AD117" i="25"/>
  <c r="Y117" i="25"/>
  <c r="T117" i="25"/>
  <c r="BD117" i="25"/>
  <c r="AX117" i="25"/>
  <c r="AS117" i="25"/>
  <c r="AN117" i="25"/>
  <c r="AH117" i="25"/>
  <c r="AC117" i="25"/>
  <c r="X117" i="25"/>
  <c r="R117" i="25"/>
  <c r="BA117" i="25"/>
  <c r="AV117" i="25"/>
  <c r="AP117" i="25"/>
  <c r="AK117" i="25"/>
  <c r="AF117" i="25"/>
  <c r="Z117" i="25"/>
  <c r="U117" i="25"/>
  <c r="AR117" i="25"/>
  <c r="V117" i="25"/>
  <c r="AL117" i="25"/>
  <c r="Q117" i="25"/>
  <c r="AW117" i="25"/>
  <c r="AB117" i="25"/>
  <c r="BB117" i="25"/>
  <c r="AG117" i="25"/>
  <c r="BV118" i="25"/>
  <c r="BW118" i="25" s="1"/>
  <c r="C118" i="25"/>
  <c r="A120" i="25"/>
  <c r="B119" i="25"/>
  <c r="BF116" i="25"/>
  <c r="BS116" i="25"/>
  <c r="BH116" i="25"/>
  <c r="BC116" i="25"/>
  <c r="BE116" i="25"/>
  <c r="BG116" i="25"/>
  <c r="BT115" i="38" l="1"/>
  <c r="BU115" i="25"/>
  <c r="BM115" i="25"/>
  <c r="BT115" i="25" s="1"/>
  <c r="BK116" i="38"/>
  <c r="BJ116" i="38"/>
  <c r="BM116" i="38" s="1"/>
  <c r="BT116" i="38" s="1"/>
  <c r="BI117" i="38"/>
  <c r="BL117" i="38" s="1"/>
  <c r="BO116" i="38"/>
  <c r="BO116" i="25"/>
  <c r="BJ116" i="25"/>
  <c r="A120" i="38"/>
  <c r="B119" i="38"/>
  <c r="C119" i="38" s="1"/>
  <c r="BN115" i="38"/>
  <c r="BE117" i="38"/>
  <c r="BH117" i="38"/>
  <c r="BF117" i="38"/>
  <c r="BG117" i="38"/>
  <c r="BS117" i="38"/>
  <c r="BC117" i="38"/>
  <c r="AY118" i="38"/>
  <c r="AU118" i="38"/>
  <c r="AQ118" i="38"/>
  <c r="AZ118" i="38"/>
  <c r="AT118" i="38"/>
  <c r="AO118" i="38"/>
  <c r="AK118" i="38"/>
  <c r="AG118" i="38"/>
  <c r="AC118" i="38"/>
  <c r="Y118" i="38"/>
  <c r="U118" i="38"/>
  <c r="Q118" i="38"/>
  <c r="BD118" i="38"/>
  <c r="AX118" i="38"/>
  <c r="AS118" i="38"/>
  <c r="AN118" i="38"/>
  <c r="AJ118" i="38"/>
  <c r="AF118" i="38"/>
  <c r="AB118" i="38"/>
  <c r="X118" i="38"/>
  <c r="T118" i="38"/>
  <c r="BA118" i="38"/>
  <c r="AV118" i="38"/>
  <c r="AP118" i="38"/>
  <c r="AL118" i="38"/>
  <c r="AH118" i="38"/>
  <c r="AD118" i="38"/>
  <c r="Z118" i="38"/>
  <c r="V118" i="38"/>
  <c r="R118" i="38"/>
  <c r="BB118" i="38"/>
  <c r="AI118" i="38"/>
  <c r="S118" i="38"/>
  <c r="AW118" i="38"/>
  <c r="AE118" i="38"/>
  <c r="AR118" i="38"/>
  <c r="AA118" i="38"/>
  <c r="AM118" i="38"/>
  <c r="W118" i="38"/>
  <c r="BI117" i="25"/>
  <c r="BK117" i="25" s="1"/>
  <c r="BK116" i="25"/>
  <c r="AY118" i="25"/>
  <c r="AU118" i="25"/>
  <c r="AQ118" i="25"/>
  <c r="AM118" i="25"/>
  <c r="AI118" i="25"/>
  <c r="AE118" i="25"/>
  <c r="BB118" i="25"/>
  <c r="AX118" i="25"/>
  <c r="AT118" i="25"/>
  <c r="AP118" i="25"/>
  <c r="AL118" i="25"/>
  <c r="AH118" i="25"/>
  <c r="AD118" i="25"/>
  <c r="BD118" i="25"/>
  <c r="AZ118" i="25"/>
  <c r="AV118" i="25"/>
  <c r="AR118" i="25"/>
  <c r="AN118" i="25"/>
  <c r="AJ118" i="25"/>
  <c r="AF118" i="25"/>
  <c r="AB118" i="25"/>
  <c r="X118" i="25"/>
  <c r="T118" i="25"/>
  <c r="AW118" i="25"/>
  <c r="AG118" i="25"/>
  <c r="Y118" i="25"/>
  <c r="S118" i="25"/>
  <c r="AS118" i="25"/>
  <c r="AC118" i="25"/>
  <c r="W118" i="25"/>
  <c r="R118" i="25"/>
  <c r="BA118" i="25"/>
  <c r="AK118" i="25"/>
  <c r="Z118" i="25"/>
  <c r="U118" i="25"/>
  <c r="Q118" i="25"/>
  <c r="AO118" i="25"/>
  <c r="V118" i="25"/>
  <c r="AA118" i="25"/>
  <c r="C119" i="25"/>
  <c r="BV119" i="25"/>
  <c r="BW119" i="25" s="1"/>
  <c r="A121" i="25"/>
  <c r="B120" i="25"/>
  <c r="BS117" i="25"/>
  <c r="BG117" i="25"/>
  <c r="BC117" i="25"/>
  <c r="BE117" i="25"/>
  <c r="BF117" i="25"/>
  <c r="BH117" i="25"/>
  <c r="BM116" i="25"/>
  <c r="BT116" i="25" s="1"/>
  <c r="BU116" i="25" l="1"/>
  <c r="BO117" i="38"/>
  <c r="BK117" i="38"/>
  <c r="BI118" i="38"/>
  <c r="BK118" i="38" s="1"/>
  <c r="BJ117" i="38"/>
  <c r="BM117" i="38" s="1"/>
  <c r="BT117" i="38" s="1"/>
  <c r="BL117" i="25"/>
  <c r="BA119" i="38"/>
  <c r="AW119" i="38"/>
  <c r="AS119" i="38"/>
  <c r="AO119" i="38"/>
  <c r="AK119" i="38"/>
  <c r="AG119" i="38"/>
  <c r="AC119" i="38"/>
  <c r="Y119" i="38"/>
  <c r="U119" i="38"/>
  <c r="Q119" i="38"/>
  <c r="AY119" i="38"/>
  <c r="AU119" i="38"/>
  <c r="AQ119" i="38"/>
  <c r="AM119" i="38"/>
  <c r="AI119" i="38"/>
  <c r="AE119" i="38"/>
  <c r="AA119" i="38"/>
  <c r="W119" i="38"/>
  <c r="S119" i="38"/>
  <c r="BD119" i="38"/>
  <c r="AV119" i="38"/>
  <c r="AN119" i="38"/>
  <c r="AF119" i="38"/>
  <c r="X119" i="38"/>
  <c r="BB119" i="38"/>
  <c r="AT119" i="38"/>
  <c r="AL119" i="38"/>
  <c r="AD119" i="38"/>
  <c r="V119" i="38"/>
  <c r="AZ119" i="38"/>
  <c r="AR119" i="38"/>
  <c r="AJ119" i="38"/>
  <c r="AB119" i="38"/>
  <c r="T119" i="38"/>
  <c r="AX119" i="38"/>
  <c r="AP119" i="38"/>
  <c r="AH119" i="38"/>
  <c r="Z119" i="38"/>
  <c r="R119" i="38"/>
  <c r="BJ117" i="25"/>
  <c r="BM117" i="25" s="1"/>
  <c r="BT117" i="25" s="1"/>
  <c r="BS118" i="38"/>
  <c r="BG118" i="38"/>
  <c r="BC118" i="38"/>
  <c r="BE118" i="38"/>
  <c r="BF118" i="38"/>
  <c r="BH118" i="38"/>
  <c r="BN116" i="38"/>
  <c r="A121" i="38"/>
  <c r="B120" i="38"/>
  <c r="C120" i="38" s="1"/>
  <c r="BO117" i="25"/>
  <c r="BI118" i="25"/>
  <c r="BL118" i="25" s="1"/>
  <c r="BV120" i="25"/>
  <c r="BW120" i="25" s="1"/>
  <c r="C120" i="25"/>
  <c r="BD119" i="25"/>
  <c r="AZ119" i="25"/>
  <c r="AV119" i="25"/>
  <c r="AR119" i="25"/>
  <c r="AN119" i="25"/>
  <c r="AJ119" i="25"/>
  <c r="AF119" i="25"/>
  <c r="AB119" i="25"/>
  <c r="X119" i="25"/>
  <c r="T119" i="25"/>
  <c r="AY119" i="25"/>
  <c r="AU119" i="25"/>
  <c r="AQ119" i="25"/>
  <c r="AM119" i="25"/>
  <c r="AI119" i="25"/>
  <c r="AE119" i="25"/>
  <c r="AA119" i="25"/>
  <c r="W119" i="25"/>
  <c r="S119" i="25"/>
  <c r="BA119" i="25"/>
  <c r="AW119" i="25"/>
  <c r="AS119" i="25"/>
  <c r="AO119" i="25"/>
  <c r="AK119" i="25"/>
  <c r="AG119" i="25"/>
  <c r="AC119" i="25"/>
  <c r="Y119" i="25"/>
  <c r="U119" i="25"/>
  <c r="Q119" i="25"/>
  <c r="AT119" i="25"/>
  <c r="AD119" i="25"/>
  <c r="AP119" i="25"/>
  <c r="Z119" i="25"/>
  <c r="AX119" i="25"/>
  <c r="AH119" i="25"/>
  <c r="R119" i="25"/>
  <c r="AL119" i="25"/>
  <c r="V119" i="25"/>
  <c r="BB119" i="25"/>
  <c r="B121" i="25"/>
  <c r="A122" i="25"/>
  <c r="BS118" i="25"/>
  <c r="BG118" i="25"/>
  <c r="BC118" i="25"/>
  <c r="BF118" i="25"/>
  <c r="BH118" i="25"/>
  <c r="BE118" i="25"/>
  <c r="BU117" i="25" l="1"/>
  <c r="BL118" i="38"/>
  <c r="BJ118" i="38"/>
  <c r="BM118" i="38" s="1"/>
  <c r="BO118" i="25"/>
  <c r="BI119" i="38"/>
  <c r="BK119" i="38" s="1"/>
  <c r="BO118" i="38"/>
  <c r="BN117" i="38"/>
  <c r="A122" i="38"/>
  <c r="B121" i="38"/>
  <c r="C121" i="38" s="1"/>
  <c r="BJ118" i="25"/>
  <c r="BM118" i="25" s="1"/>
  <c r="BT118" i="25" s="1"/>
  <c r="BE119" i="38"/>
  <c r="BS119" i="38"/>
  <c r="BG119" i="38"/>
  <c r="BC119" i="38"/>
  <c r="BH119" i="38"/>
  <c r="BF119" i="38"/>
  <c r="BA120" i="38"/>
  <c r="AW120" i="38"/>
  <c r="AS120" i="38"/>
  <c r="AO120" i="38"/>
  <c r="AK120" i="38"/>
  <c r="AG120" i="38"/>
  <c r="AC120" i="38"/>
  <c r="Y120" i="38"/>
  <c r="U120" i="38"/>
  <c r="Q120" i="38"/>
  <c r="AY120" i="38"/>
  <c r="AU120" i="38"/>
  <c r="AQ120" i="38"/>
  <c r="AM120" i="38"/>
  <c r="AI120" i="38"/>
  <c r="AE120" i="38"/>
  <c r="AA120" i="38"/>
  <c r="W120" i="38"/>
  <c r="S120" i="38"/>
  <c r="AZ120" i="38"/>
  <c r="AR120" i="38"/>
  <c r="AJ120" i="38"/>
  <c r="AB120" i="38"/>
  <c r="T120" i="38"/>
  <c r="AX120" i="38"/>
  <c r="AP120" i="38"/>
  <c r="AH120" i="38"/>
  <c r="Z120" i="38"/>
  <c r="R120" i="38"/>
  <c r="BD120" i="38"/>
  <c r="AV120" i="38"/>
  <c r="AN120" i="38"/>
  <c r="AF120" i="38"/>
  <c r="X120" i="38"/>
  <c r="BB120" i="38"/>
  <c r="AT120" i="38"/>
  <c r="AL120" i="38"/>
  <c r="AD120" i="38"/>
  <c r="V120" i="38"/>
  <c r="BK118" i="25"/>
  <c r="BI119" i="25"/>
  <c r="BK119" i="25" s="1"/>
  <c r="BH119" i="25"/>
  <c r="BS119" i="25"/>
  <c r="BG119" i="25"/>
  <c r="BC119" i="25"/>
  <c r="BE119" i="25"/>
  <c r="BF119" i="25"/>
  <c r="BA120" i="25"/>
  <c r="AW120" i="25"/>
  <c r="AS120" i="25"/>
  <c r="AO120" i="25"/>
  <c r="AK120" i="25"/>
  <c r="AG120" i="25"/>
  <c r="AC120" i="25"/>
  <c r="Y120" i="25"/>
  <c r="U120" i="25"/>
  <c r="Q120" i="25"/>
  <c r="BD120" i="25"/>
  <c r="AZ120" i="25"/>
  <c r="AV120" i="25"/>
  <c r="AR120" i="25"/>
  <c r="AN120" i="25"/>
  <c r="AJ120" i="25"/>
  <c r="AF120" i="25"/>
  <c r="AB120" i="25"/>
  <c r="X120" i="25"/>
  <c r="T120" i="25"/>
  <c r="BB120" i="25"/>
  <c r="AX120" i="25"/>
  <c r="AT120" i="25"/>
  <c r="AP120" i="25"/>
  <c r="AL120" i="25"/>
  <c r="AH120" i="25"/>
  <c r="AD120" i="25"/>
  <c r="Z120" i="25"/>
  <c r="V120" i="25"/>
  <c r="R120" i="25"/>
  <c r="AQ120" i="25"/>
  <c r="AA120" i="25"/>
  <c r="AM120" i="25"/>
  <c r="W120" i="25"/>
  <c r="AU120" i="25"/>
  <c r="AE120" i="25"/>
  <c r="S120" i="25"/>
  <c r="AI120" i="25"/>
  <c r="AY120" i="25"/>
  <c r="B122" i="25"/>
  <c r="A123" i="25"/>
  <c r="BV121" i="25"/>
  <c r="BW121" i="25" s="1"/>
  <c r="C121" i="25"/>
  <c r="BU118" i="25" l="1"/>
  <c r="BJ119" i="38"/>
  <c r="BM119" i="38" s="1"/>
  <c r="BT118" i="38"/>
  <c r="BJ119" i="25"/>
  <c r="BU119" i="25" s="1"/>
  <c r="BL119" i="25"/>
  <c r="BL119" i="38"/>
  <c r="BO119" i="38"/>
  <c r="BI120" i="38"/>
  <c r="BJ120" i="38" s="1"/>
  <c r="BE120" i="38"/>
  <c r="BS120" i="38"/>
  <c r="BG120" i="38"/>
  <c r="BC120" i="38"/>
  <c r="BH120" i="38"/>
  <c r="BF120" i="38"/>
  <c r="BN118" i="38"/>
  <c r="BO119" i="25"/>
  <c r="BA121" i="38"/>
  <c r="AW121" i="38"/>
  <c r="AS121" i="38"/>
  <c r="AO121" i="38"/>
  <c r="AK121" i="38"/>
  <c r="AG121" i="38"/>
  <c r="AC121" i="38"/>
  <c r="Y121" i="38"/>
  <c r="U121" i="38"/>
  <c r="Q121" i="38"/>
  <c r="AY121" i="38"/>
  <c r="AU121" i="38"/>
  <c r="AQ121" i="38"/>
  <c r="AM121" i="38"/>
  <c r="AI121" i="38"/>
  <c r="AE121" i="38"/>
  <c r="AA121" i="38"/>
  <c r="W121" i="38"/>
  <c r="S121" i="38"/>
  <c r="BD121" i="38"/>
  <c r="AV121" i="38"/>
  <c r="AN121" i="38"/>
  <c r="AF121" i="38"/>
  <c r="X121" i="38"/>
  <c r="BB121" i="38"/>
  <c r="AT121" i="38"/>
  <c r="AL121" i="38"/>
  <c r="AD121" i="38"/>
  <c r="V121" i="38"/>
  <c r="AZ121" i="38"/>
  <c r="AR121" i="38"/>
  <c r="AJ121" i="38"/>
  <c r="AB121" i="38"/>
  <c r="T121" i="38"/>
  <c r="AX121" i="38"/>
  <c r="AP121" i="38"/>
  <c r="AH121" i="38"/>
  <c r="Z121" i="38"/>
  <c r="R121" i="38"/>
  <c r="A123" i="38"/>
  <c r="B122" i="38"/>
  <c r="C122" i="38" s="1"/>
  <c r="BI120" i="25"/>
  <c r="BL120" i="25" s="1"/>
  <c r="C122" i="25"/>
  <c r="BV122" i="25"/>
  <c r="BW122" i="25" s="1"/>
  <c r="BB121" i="25"/>
  <c r="AX121" i="25"/>
  <c r="AT121" i="25"/>
  <c r="AP121" i="25"/>
  <c r="AL121" i="25"/>
  <c r="AH121" i="25"/>
  <c r="AD121" i="25"/>
  <c r="Z121" i="25"/>
  <c r="V121" i="25"/>
  <c r="R121" i="25"/>
  <c r="BA121" i="25"/>
  <c r="AW121" i="25"/>
  <c r="AS121" i="25"/>
  <c r="AO121" i="25"/>
  <c r="AK121" i="25"/>
  <c r="AG121" i="25"/>
  <c r="AC121" i="25"/>
  <c r="Y121" i="25"/>
  <c r="U121" i="25"/>
  <c r="Q121" i="25"/>
  <c r="AY121" i="25"/>
  <c r="AU121" i="25"/>
  <c r="AQ121" i="25"/>
  <c r="AM121" i="25"/>
  <c r="AI121" i="25"/>
  <c r="AE121" i="25"/>
  <c r="AA121" i="25"/>
  <c r="W121" i="25"/>
  <c r="S121" i="25"/>
  <c r="AR121" i="25"/>
  <c r="AB121" i="25"/>
  <c r="BD121" i="25"/>
  <c r="AN121" i="25"/>
  <c r="X121" i="25"/>
  <c r="AV121" i="25"/>
  <c r="AF121" i="25"/>
  <c r="AZ121" i="25"/>
  <c r="T121" i="25"/>
  <c r="AJ121" i="25"/>
  <c r="A124" i="25"/>
  <c r="B123" i="25"/>
  <c r="BE120" i="25"/>
  <c r="BH120" i="25"/>
  <c r="BF120" i="25"/>
  <c r="BG120" i="25"/>
  <c r="BS120" i="25"/>
  <c r="BC120" i="25"/>
  <c r="BT119" i="38" l="1"/>
  <c r="BM119" i="25"/>
  <c r="BT119" i="25" s="1"/>
  <c r="BK120" i="38"/>
  <c r="BK120" i="25"/>
  <c r="BN119" i="38"/>
  <c r="BO120" i="38"/>
  <c r="BL120" i="38"/>
  <c r="BI121" i="38"/>
  <c r="BL121" i="38" s="1"/>
  <c r="A124" i="38"/>
  <c r="B123" i="38"/>
  <c r="C123" i="38" s="1"/>
  <c r="BM120" i="38"/>
  <c r="BA122" i="38"/>
  <c r="AW122" i="38"/>
  <c r="AS122" i="38"/>
  <c r="AO122" i="38"/>
  <c r="AK122" i="38"/>
  <c r="AG122" i="38"/>
  <c r="AC122" i="38"/>
  <c r="Y122" i="38"/>
  <c r="U122" i="38"/>
  <c r="Q122" i="38"/>
  <c r="AY122" i="38"/>
  <c r="AU122" i="38"/>
  <c r="AQ122" i="38"/>
  <c r="AM122" i="38"/>
  <c r="AI122" i="38"/>
  <c r="AE122" i="38"/>
  <c r="AA122" i="38"/>
  <c r="W122" i="38"/>
  <c r="S122" i="38"/>
  <c r="AZ122" i="38"/>
  <c r="AR122" i="38"/>
  <c r="AJ122" i="38"/>
  <c r="AB122" i="38"/>
  <c r="T122" i="38"/>
  <c r="AX122" i="38"/>
  <c r="AP122" i="38"/>
  <c r="AH122" i="38"/>
  <c r="Z122" i="38"/>
  <c r="R122" i="38"/>
  <c r="BD122" i="38"/>
  <c r="AV122" i="38"/>
  <c r="AN122" i="38"/>
  <c r="AF122" i="38"/>
  <c r="X122" i="38"/>
  <c r="BB122" i="38"/>
  <c r="AT122" i="38"/>
  <c r="AL122" i="38"/>
  <c r="AD122" i="38"/>
  <c r="V122" i="38"/>
  <c r="BE121" i="38"/>
  <c r="BS121" i="38"/>
  <c r="BG121" i="38"/>
  <c r="BC121" i="38"/>
  <c r="BH121" i="38"/>
  <c r="BF121" i="38"/>
  <c r="BI121" i="25"/>
  <c r="BJ121" i="25" s="1"/>
  <c r="BJ120" i="25"/>
  <c r="BM120" i="25" s="1"/>
  <c r="BT120" i="25" s="1"/>
  <c r="BO120" i="25"/>
  <c r="A125" i="25"/>
  <c r="B124" i="25"/>
  <c r="AY122" i="25"/>
  <c r="AU122" i="25"/>
  <c r="AQ122" i="25"/>
  <c r="AM122" i="25"/>
  <c r="AI122" i="25"/>
  <c r="AE122" i="25"/>
  <c r="AA122" i="25"/>
  <c r="W122" i="25"/>
  <c r="S122" i="25"/>
  <c r="BB122" i="25"/>
  <c r="AX122" i="25"/>
  <c r="AT122" i="25"/>
  <c r="AP122" i="25"/>
  <c r="AL122" i="25"/>
  <c r="AH122" i="25"/>
  <c r="AD122" i="25"/>
  <c r="Z122" i="25"/>
  <c r="V122" i="25"/>
  <c r="R122" i="25"/>
  <c r="BD122" i="25"/>
  <c r="AZ122" i="25"/>
  <c r="AV122" i="25"/>
  <c r="AR122" i="25"/>
  <c r="AN122" i="25"/>
  <c r="AJ122" i="25"/>
  <c r="AF122" i="25"/>
  <c r="AB122" i="25"/>
  <c r="X122" i="25"/>
  <c r="T122" i="25"/>
  <c r="AO122" i="25"/>
  <c r="Y122" i="25"/>
  <c r="BA122" i="25"/>
  <c r="AK122" i="25"/>
  <c r="U122" i="25"/>
  <c r="AS122" i="25"/>
  <c r="AC122" i="25"/>
  <c r="AW122" i="25"/>
  <c r="AG122" i="25"/>
  <c r="Q122" i="25"/>
  <c r="C123" i="25"/>
  <c r="BV123" i="25"/>
  <c r="BW123" i="25" s="1"/>
  <c r="BF121" i="25"/>
  <c r="BE121" i="25"/>
  <c r="BS121" i="25"/>
  <c r="BG121" i="25"/>
  <c r="BC121" i="25"/>
  <c r="BH121" i="25"/>
  <c r="BN120" i="38" l="1"/>
  <c r="BU120" i="25"/>
  <c r="BL121" i="25"/>
  <c r="BK121" i="25"/>
  <c r="BU121" i="25" s="1"/>
  <c r="BO121" i="38"/>
  <c r="BJ121" i="38"/>
  <c r="BM121" i="38" s="1"/>
  <c r="BT121" i="38" s="1"/>
  <c r="BK121" i="38"/>
  <c r="BT120" i="38"/>
  <c r="BI122" i="38"/>
  <c r="BL122" i="38" s="1"/>
  <c r="BA123" i="38"/>
  <c r="AW123" i="38"/>
  <c r="AS123" i="38"/>
  <c r="AO123" i="38"/>
  <c r="AK123" i="38"/>
  <c r="AG123" i="38"/>
  <c r="AC123" i="38"/>
  <c r="Y123" i="38"/>
  <c r="U123" i="38"/>
  <c r="Q123" i="38"/>
  <c r="AY123" i="38"/>
  <c r="AU123" i="38"/>
  <c r="AQ123" i="38"/>
  <c r="AM123" i="38"/>
  <c r="AI123" i="38"/>
  <c r="AE123" i="38"/>
  <c r="AA123" i="38"/>
  <c r="W123" i="38"/>
  <c r="S123" i="38"/>
  <c r="BD123" i="38"/>
  <c r="AV123" i="38"/>
  <c r="AN123" i="38"/>
  <c r="AF123" i="38"/>
  <c r="X123" i="38"/>
  <c r="BB123" i="38"/>
  <c r="AT123" i="38"/>
  <c r="AL123" i="38"/>
  <c r="AD123" i="38"/>
  <c r="V123" i="38"/>
  <c r="AZ123" i="38"/>
  <c r="AR123" i="38"/>
  <c r="AJ123" i="38"/>
  <c r="AB123" i="38"/>
  <c r="T123" i="38"/>
  <c r="AX123" i="38"/>
  <c r="AP123" i="38"/>
  <c r="AH123" i="38"/>
  <c r="Z123" i="38"/>
  <c r="R123" i="38"/>
  <c r="BO121" i="25"/>
  <c r="A125" i="38"/>
  <c r="B124" i="38"/>
  <c r="C124" i="38" s="1"/>
  <c r="BI122" i="25"/>
  <c r="BK122" i="25" s="1"/>
  <c r="BE122" i="38"/>
  <c r="BS122" i="38"/>
  <c r="BG122" i="38"/>
  <c r="BC122" i="38"/>
  <c r="BH122" i="38"/>
  <c r="BF122" i="38"/>
  <c r="BV124" i="25"/>
  <c r="BW124" i="25" s="1"/>
  <c r="C124" i="25"/>
  <c r="BD123" i="25"/>
  <c r="AZ123" i="25"/>
  <c r="AV123" i="25"/>
  <c r="AR123" i="25"/>
  <c r="AN123" i="25"/>
  <c r="AJ123" i="25"/>
  <c r="AF123" i="25"/>
  <c r="AB123" i="25"/>
  <c r="X123" i="25"/>
  <c r="T123" i="25"/>
  <c r="AY123" i="25"/>
  <c r="AU123" i="25"/>
  <c r="AQ123" i="25"/>
  <c r="AM123" i="25"/>
  <c r="AI123" i="25"/>
  <c r="AE123" i="25"/>
  <c r="AA123" i="25"/>
  <c r="W123" i="25"/>
  <c r="S123" i="25"/>
  <c r="BA123" i="25"/>
  <c r="AW123" i="25"/>
  <c r="AS123" i="25"/>
  <c r="AO123" i="25"/>
  <c r="AK123" i="25"/>
  <c r="AG123" i="25"/>
  <c r="AC123" i="25"/>
  <c r="Y123" i="25"/>
  <c r="U123" i="25"/>
  <c r="Q123" i="25"/>
  <c r="BB123" i="25"/>
  <c r="AL123" i="25"/>
  <c r="V123" i="25"/>
  <c r="AX123" i="25"/>
  <c r="AH123" i="25"/>
  <c r="R123" i="25"/>
  <c r="AP123" i="25"/>
  <c r="Z123" i="25"/>
  <c r="AT123" i="25"/>
  <c r="AD123" i="25"/>
  <c r="A126" i="25"/>
  <c r="B125" i="25"/>
  <c r="BM121" i="25"/>
  <c r="BS122" i="25"/>
  <c r="BG122" i="25"/>
  <c r="BC122" i="25"/>
  <c r="BF122" i="25"/>
  <c r="BH122" i="25"/>
  <c r="BE122" i="25"/>
  <c r="BT121" i="25" l="1"/>
  <c r="BJ122" i="25"/>
  <c r="BU122" i="25" s="1"/>
  <c r="BO122" i="38"/>
  <c r="BJ122" i="38"/>
  <c r="BM122" i="38" s="1"/>
  <c r="BT122" i="38" s="1"/>
  <c r="BO122" i="25"/>
  <c r="BL122" i="25"/>
  <c r="BK122" i="38"/>
  <c r="BI123" i="38"/>
  <c r="BK123" i="38" s="1"/>
  <c r="B125" i="38"/>
  <c r="C125" i="38" s="1"/>
  <c r="A126" i="38"/>
  <c r="BE123" i="38"/>
  <c r="BS123" i="38"/>
  <c r="BG123" i="38"/>
  <c r="BC123" i="38"/>
  <c r="BH123" i="38"/>
  <c r="BF123" i="38"/>
  <c r="BN121" i="38"/>
  <c r="BB124" i="38"/>
  <c r="AX124" i="38"/>
  <c r="AT124" i="38"/>
  <c r="AP124" i="38"/>
  <c r="AL124" i="38"/>
  <c r="BA124" i="38"/>
  <c r="AW124" i="38"/>
  <c r="AS124" i="38"/>
  <c r="AO124" i="38"/>
  <c r="AK124" i="38"/>
  <c r="AG124" i="38"/>
  <c r="AC124" i="38"/>
  <c r="Y124" i="38"/>
  <c r="U124" i="38"/>
  <c r="Q124" i="38"/>
  <c r="AY124" i="38"/>
  <c r="AU124" i="38"/>
  <c r="AQ124" i="38"/>
  <c r="AM124" i="38"/>
  <c r="AI124" i="38"/>
  <c r="AE124" i="38"/>
  <c r="AA124" i="38"/>
  <c r="W124" i="38"/>
  <c r="S124" i="38"/>
  <c r="AZ124" i="38"/>
  <c r="AJ124" i="38"/>
  <c r="AB124" i="38"/>
  <c r="T124" i="38"/>
  <c r="AV124" i="38"/>
  <c r="AH124" i="38"/>
  <c r="Z124" i="38"/>
  <c r="R124" i="38"/>
  <c r="AR124" i="38"/>
  <c r="AF124" i="38"/>
  <c r="X124" i="38"/>
  <c r="BD124" i="38"/>
  <c r="AN124" i="38"/>
  <c r="AD124" i="38"/>
  <c r="V124" i="38"/>
  <c r="BI123" i="25"/>
  <c r="BL123" i="25" s="1"/>
  <c r="BD124" i="25"/>
  <c r="BA124" i="25"/>
  <c r="AW124" i="25"/>
  <c r="AS124" i="25"/>
  <c r="AO124" i="25"/>
  <c r="AK124" i="25"/>
  <c r="AG124" i="25"/>
  <c r="AC124" i="25"/>
  <c r="Y124" i="25"/>
  <c r="U124" i="25"/>
  <c r="Q124" i="25"/>
  <c r="AZ124" i="25"/>
  <c r="AV124" i="25"/>
  <c r="AR124" i="25"/>
  <c r="AN124" i="25"/>
  <c r="AJ124" i="25"/>
  <c r="AF124" i="25"/>
  <c r="AB124" i="25"/>
  <c r="X124" i="25"/>
  <c r="T124" i="25"/>
  <c r="BB124" i="25"/>
  <c r="AX124" i="25"/>
  <c r="AT124" i="25"/>
  <c r="AP124" i="25"/>
  <c r="AL124" i="25"/>
  <c r="AH124" i="25"/>
  <c r="AD124" i="25"/>
  <c r="Z124" i="25"/>
  <c r="V124" i="25"/>
  <c r="R124" i="25"/>
  <c r="AY124" i="25"/>
  <c r="AI124" i="25"/>
  <c r="S124" i="25"/>
  <c r="AU124" i="25"/>
  <c r="AE124" i="25"/>
  <c r="AM124" i="25"/>
  <c r="W124" i="25"/>
  <c r="AA124" i="25"/>
  <c r="AQ124" i="25"/>
  <c r="BH123" i="25"/>
  <c r="BS123" i="25"/>
  <c r="BG123" i="25"/>
  <c r="BC123" i="25"/>
  <c r="BE123" i="25"/>
  <c r="BF123" i="25"/>
  <c r="BV125" i="25"/>
  <c r="BW125" i="25" s="1"/>
  <c r="C125" i="25"/>
  <c r="B126" i="25"/>
  <c r="A127" i="25"/>
  <c r="BM122" i="25" l="1"/>
  <c r="BT122" i="25" s="1"/>
  <c r="BJ123" i="38"/>
  <c r="BO123" i="38"/>
  <c r="BL123" i="38"/>
  <c r="BI124" i="38"/>
  <c r="BJ124" i="38" s="1"/>
  <c r="BM123" i="38"/>
  <c r="BN122" i="38"/>
  <c r="BF124" i="38"/>
  <c r="BE124" i="38"/>
  <c r="BS124" i="38"/>
  <c r="BG124" i="38"/>
  <c r="BC124" i="38"/>
  <c r="BH124" i="38"/>
  <c r="B126" i="38"/>
  <c r="C126" i="38" s="1"/>
  <c r="A127" i="38"/>
  <c r="BB125" i="38"/>
  <c r="AX125" i="38"/>
  <c r="AT125" i="38"/>
  <c r="AP125" i="38"/>
  <c r="AL125" i="38"/>
  <c r="AH125" i="38"/>
  <c r="AD125" i="38"/>
  <c r="Z125" i="38"/>
  <c r="V125" i="38"/>
  <c r="R125" i="38"/>
  <c r="BA125" i="38"/>
  <c r="AW125" i="38"/>
  <c r="AS125" i="38"/>
  <c r="AO125" i="38"/>
  <c r="AK125" i="38"/>
  <c r="AG125" i="38"/>
  <c r="AC125" i="38"/>
  <c r="Y125" i="38"/>
  <c r="U125" i="38"/>
  <c r="Q125" i="38"/>
  <c r="BD125" i="38"/>
  <c r="AZ125" i="38"/>
  <c r="AY125" i="38"/>
  <c r="AU125" i="38"/>
  <c r="AQ125" i="38"/>
  <c r="AM125" i="38"/>
  <c r="AI125" i="38"/>
  <c r="AE125" i="38"/>
  <c r="AA125" i="38"/>
  <c r="W125" i="38"/>
  <c r="S125" i="38"/>
  <c r="AN125" i="38"/>
  <c r="X125" i="38"/>
  <c r="AJ125" i="38"/>
  <c r="T125" i="38"/>
  <c r="AV125" i="38"/>
  <c r="AF125" i="38"/>
  <c r="AR125" i="38"/>
  <c r="AB125" i="38"/>
  <c r="BO123" i="25"/>
  <c r="BJ123" i="25"/>
  <c r="BI124" i="25"/>
  <c r="BL124" i="25" s="1"/>
  <c r="BK123" i="25"/>
  <c r="BV126" i="25"/>
  <c r="BW126" i="25" s="1"/>
  <c r="C126" i="25"/>
  <c r="BA125" i="25"/>
  <c r="AW125" i="25"/>
  <c r="AS125" i="25"/>
  <c r="AO125" i="25"/>
  <c r="AK125" i="25"/>
  <c r="AG125" i="25"/>
  <c r="AC125" i="25"/>
  <c r="Y125" i="25"/>
  <c r="U125" i="25"/>
  <c r="Q125" i="25"/>
  <c r="BB125" i="25"/>
  <c r="AV125" i="25"/>
  <c r="AQ125" i="25"/>
  <c r="AL125" i="25"/>
  <c r="AF125" i="25"/>
  <c r="AA125" i="25"/>
  <c r="V125" i="25"/>
  <c r="AZ125" i="25"/>
  <c r="AU125" i="25"/>
  <c r="AP125" i="25"/>
  <c r="AJ125" i="25"/>
  <c r="AE125" i="25"/>
  <c r="Z125" i="25"/>
  <c r="T125" i="25"/>
  <c r="AX125" i="25"/>
  <c r="AR125" i="25"/>
  <c r="AM125" i="25"/>
  <c r="AH125" i="25"/>
  <c r="AB125" i="25"/>
  <c r="W125" i="25"/>
  <c r="R125" i="25"/>
  <c r="AT125" i="25"/>
  <c r="X125" i="25"/>
  <c r="AN125" i="25"/>
  <c r="S125" i="25"/>
  <c r="AY125" i="25"/>
  <c r="AD125" i="25"/>
  <c r="AI125" i="25"/>
  <c r="BD125" i="25"/>
  <c r="BH124" i="25"/>
  <c r="BF124" i="25"/>
  <c r="BE124" i="25"/>
  <c r="BG124" i="25"/>
  <c r="BS124" i="25"/>
  <c r="BC124" i="25"/>
  <c r="A128" i="25"/>
  <c r="B127" i="25"/>
  <c r="BM123" i="25"/>
  <c r="BT123" i="25" s="1"/>
  <c r="BU123" i="25" l="1"/>
  <c r="BO124" i="38"/>
  <c r="BT123" i="38"/>
  <c r="BK124" i="38"/>
  <c r="BK124" i="25"/>
  <c r="BJ124" i="25"/>
  <c r="BM124" i="25" s="1"/>
  <c r="BT124" i="25" s="1"/>
  <c r="BL124" i="38"/>
  <c r="BI125" i="38"/>
  <c r="BL125" i="38" s="1"/>
  <c r="A128" i="38"/>
  <c r="B127" i="38"/>
  <c r="C127" i="38" s="1"/>
  <c r="BB126" i="38"/>
  <c r="AX126" i="38"/>
  <c r="AT126" i="38"/>
  <c r="AP126" i="38"/>
  <c r="AL126" i="38"/>
  <c r="AH126" i="38"/>
  <c r="AD126" i="38"/>
  <c r="Z126" i="38"/>
  <c r="V126" i="38"/>
  <c r="R126" i="38"/>
  <c r="BA126" i="38"/>
  <c r="AW126" i="38"/>
  <c r="AS126" i="38"/>
  <c r="AO126" i="38"/>
  <c r="AK126" i="38"/>
  <c r="AG126" i="38"/>
  <c r="AC126" i="38"/>
  <c r="Y126" i="38"/>
  <c r="U126" i="38"/>
  <c r="Q126" i="38"/>
  <c r="BD126" i="38"/>
  <c r="AZ126" i="38"/>
  <c r="AV126" i="38"/>
  <c r="AR126" i="38"/>
  <c r="AN126" i="38"/>
  <c r="AJ126" i="38"/>
  <c r="AF126" i="38"/>
  <c r="AB126" i="38"/>
  <c r="X126" i="38"/>
  <c r="T126" i="38"/>
  <c r="AY126" i="38"/>
  <c r="AU126" i="38"/>
  <c r="AQ126" i="38"/>
  <c r="AM126" i="38"/>
  <c r="AI126" i="38"/>
  <c r="AE126" i="38"/>
  <c r="AA126" i="38"/>
  <c r="W126" i="38"/>
  <c r="S126" i="38"/>
  <c r="BN123" i="38"/>
  <c r="BF125" i="38"/>
  <c r="BE125" i="38"/>
  <c r="BH125" i="38"/>
  <c r="BS125" i="38"/>
  <c r="BG125" i="38"/>
  <c r="BC125" i="38"/>
  <c r="BM124" i="38"/>
  <c r="BI125" i="25"/>
  <c r="BL125" i="25" s="1"/>
  <c r="BO124" i="25"/>
  <c r="BE125" i="25"/>
  <c r="BG125" i="25"/>
  <c r="BF125" i="25"/>
  <c r="BS125" i="25"/>
  <c r="BH125" i="25"/>
  <c r="BC125" i="25"/>
  <c r="BB126" i="25"/>
  <c r="AX126" i="25"/>
  <c r="AT126" i="25"/>
  <c r="AP126" i="25"/>
  <c r="AL126" i="25"/>
  <c r="AH126" i="25"/>
  <c r="AD126" i="25"/>
  <c r="Z126" i="25"/>
  <c r="V126" i="25"/>
  <c r="R126" i="25"/>
  <c r="AW126" i="25"/>
  <c r="AR126" i="25"/>
  <c r="AM126" i="25"/>
  <c r="AG126" i="25"/>
  <c r="AB126" i="25"/>
  <c r="W126" i="25"/>
  <c r="Q126" i="25"/>
  <c r="BA126" i="25"/>
  <c r="AV126" i="25"/>
  <c r="AQ126" i="25"/>
  <c r="AK126" i="25"/>
  <c r="AF126" i="25"/>
  <c r="AA126" i="25"/>
  <c r="U126" i="25"/>
  <c r="BD126" i="25"/>
  <c r="AY126" i="25"/>
  <c r="AS126" i="25"/>
  <c r="AN126" i="25"/>
  <c r="AI126" i="25"/>
  <c r="AC126" i="25"/>
  <c r="X126" i="25"/>
  <c r="S126" i="25"/>
  <c r="AO126" i="25"/>
  <c r="T126" i="25"/>
  <c r="AJ126" i="25"/>
  <c r="AU126" i="25"/>
  <c r="Y126" i="25"/>
  <c r="AE126" i="25"/>
  <c r="AZ126" i="25"/>
  <c r="C127" i="25"/>
  <c r="BV127" i="25"/>
  <c r="BW127" i="25" s="1"/>
  <c r="A129" i="25"/>
  <c r="B128" i="25"/>
  <c r="BO125" i="38" l="1"/>
  <c r="BU124" i="25"/>
  <c r="BT124" i="38"/>
  <c r="BJ125" i="38"/>
  <c r="BM125" i="38" s="1"/>
  <c r="BT125" i="38" s="1"/>
  <c r="BK125" i="38"/>
  <c r="BI126" i="38"/>
  <c r="BJ126" i="38" s="1"/>
  <c r="BJ125" i="25"/>
  <c r="BK125" i="25"/>
  <c r="BO125" i="25"/>
  <c r="BA127" i="38"/>
  <c r="AW127" i="38"/>
  <c r="AS127" i="38"/>
  <c r="AO127" i="38"/>
  <c r="AK127" i="38"/>
  <c r="AG127" i="38"/>
  <c r="AC127" i="38"/>
  <c r="Y127" i="38"/>
  <c r="U127" i="38"/>
  <c r="Q127" i="38"/>
  <c r="BD127" i="38"/>
  <c r="AY127" i="38"/>
  <c r="AT127" i="38"/>
  <c r="AN127" i="38"/>
  <c r="AI127" i="38"/>
  <c r="AD127" i="38"/>
  <c r="X127" i="38"/>
  <c r="S127" i="38"/>
  <c r="AX127" i="38"/>
  <c r="AR127" i="38"/>
  <c r="AM127" i="38"/>
  <c r="AH127" i="38"/>
  <c r="AB127" i="38"/>
  <c r="W127" i="38"/>
  <c r="R127" i="38"/>
  <c r="BB127" i="38"/>
  <c r="AV127" i="38"/>
  <c r="AQ127" i="38"/>
  <c r="AL127" i="38"/>
  <c r="AF127" i="38"/>
  <c r="AA127" i="38"/>
  <c r="V127" i="38"/>
  <c r="AZ127" i="38"/>
  <c r="AU127" i="38"/>
  <c r="AP127" i="38"/>
  <c r="AJ127" i="38"/>
  <c r="AE127" i="38"/>
  <c r="Z127" i="38"/>
  <c r="T127" i="38"/>
  <c r="BN124" i="38"/>
  <c r="BF126" i="38"/>
  <c r="BE126" i="38"/>
  <c r="BH126" i="38"/>
  <c r="BS126" i="38"/>
  <c r="BG126" i="38"/>
  <c r="BO126" i="38" s="1"/>
  <c r="BC126" i="38"/>
  <c r="A129" i="38"/>
  <c r="B128" i="38"/>
  <c r="C128" i="38" s="1"/>
  <c r="BI126" i="25"/>
  <c r="BL126" i="25" s="1"/>
  <c r="AY127" i="25"/>
  <c r="AU127" i="25"/>
  <c r="AQ127" i="25"/>
  <c r="AM127" i="25"/>
  <c r="AI127" i="25"/>
  <c r="AE127" i="25"/>
  <c r="AA127" i="25"/>
  <c r="W127" i="25"/>
  <c r="S127" i="25"/>
  <c r="BD127" i="25"/>
  <c r="AX127" i="25"/>
  <c r="AS127" i="25"/>
  <c r="AN127" i="25"/>
  <c r="AH127" i="25"/>
  <c r="AC127" i="25"/>
  <c r="X127" i="25"/>
  <c r="R127" i="25"/>
  <c r="BB127" i="25"/>
  <c r="AW127" i="25"/>
  <c r="AR127" i="25"/>
  <c r="AL127" i="25"/>
  <c r="AG127" i="25"/>
  <c r="AB127" i="25"/>
  <c r="V127" i="25"/>
  <c r="Q127" i="25"/>
  <c r="AZ127" i="25"/>
  <c r="AT127" i="25"/>
  <c r="AO127" i="25"/>
  <c r="AJ127" i="25"/>
  <c r="AD127" i="25"/>
  <c r="Y127" i="25"/>
  <c r="T127" i="25"/>
  <c r="AP127" i="25"/>
  <c r="U127" i="25"/>
  <c r="AK127" i="25"/>
  <c r="AV127" i="25"/>
  <c r="Z127" i="25"/>
  <c r="AF127" i="25"/>
  <c r="BA127" i="25"/>
  <c r="BF126" i="25"/>
  <c r="BS126" i="25"/>
  <c r="BH126" i="25"/>
  <c r="BC126" i="25"/>
  <c r="BG126" i="25"/>
  <c r="BE126" i="25"/>
  <c r="BV128" i="25"/>
  <c r="BW128" i="25" s="1"/>
  <c r="C128" i="25"/>
  <c r="A130" i="25"/>
  <c r="B129" i="25"/>
  <c r="BO126" i="25" l="1"/>
  <c r="BU125" i="25"/>
  <c r="BM125" i="25"/>
  <c r="BT125" i="25" s="1"/>
  <c r="BK126" i="38"/>
  <c r="BL126" i="38"/>
  <c r="BI127" i="38"/>
  <c r="BJ127" i="38" s="1"/>
  <c r="BE127" i="38"/>
  <c r="BS127" i="38"/>
  <c r="BH127" i="38"/>
  <c r="BC127" i="38"/>
  <c r="BG127" i="38"/>
  <c r="BF127" i="38"/>
  <c r="BA128" i="38"/>
  <c r="AW128" i="38"/>
  <c r="AS128" i="38"/>
  <c r="AO128" i="38"/>
  <c r="AK128" i="38"/>
  <c r="AG128" i="38"/>
  <c r="AC128" i="38"/>
  <c r="Y128" i="38"/>
  <c r="U128" i="38"/>
  <c r="Q128" i="38"/>
  <c r="AX128" i="38"/>
  <c r="AR128" i="38"/>
  <c r="AM128" i="38"/>
  <c r="AH128" i="38"/>
  <c r="AB128" i="38"/>
  <c r="W128" i="38"/>
  <c r="R128" i="38"/>
  <c r="BB128" i="38"/>
  <c r="AV128" i="38"/>
  <c r="AQ128" i="38"/>
  <c r="AL128" i="38"/>
  <c r="AF128" i="38"/>
  <c r="AA128" i="38"/>
  <c r="V128" i="38"/>
  <c r="AZ128" i="38"/>
  <c r="AU128" i="38"/>
  <c r="AP128" i="38"/>
  <c r="AJ128" i="38"/>
  <c r="AE128" i="38"/>
  <c r="Z128" i="38"/>
  <c r="T128" i="38"/>
  <c r="BD128" i="38"/>
  <c r="AY128" i="38"/>
  <c r="AT128" i="38"/>
  <c r="AN128" i="38"/>
  <c r="AI128" i="38"/>
  <c r="AD128" i="38"/>
  <c r="X128" i="38"/>
  <c r="S128" i="38"/>
  <c r="BK126" i="25"/>
  <c r="A130" i="38"/>
  <c r="B129" i="38"/>
  <c r="C129" i="38" s="1"/>
  <c r="BN125" i="38"/>
  <c r="BJ126" i="25"/>
  <c r="BU126" i="25" s="1"/>
  <c r="BM126" i="38"/>
  <c r="BT126" i="38" s="1"/>
  <c r="BI127" i="25"/>
  <c r="BK127" i="25" s="1"/>
  <c r="AY128" i="25"/>
  <c r="BB128" i="25"/>
  <c r="AX128" i="25"/>
  <c r="AT128" i="25"/>
  <c r="AP128" i="25"/>
  <c r="AL128" i="25"/>
  <c r="AH128" i="25"/>
  <c r="AD128" i="25"/>
  <c r="Z128" i="25"/>
  <c r="V128" i="25"/>
  <c r="R128" i="25"/>
  <c r="BD128" i="25"/>
  <c r="AZ128" i="25"/>
  <c r="AV128" i="25"/>
  <c r="AR128" i="25"/>
  <c r="AN128" i="25"/>
  <c r="AJ128" i="25"/>
  <c r="AF128" i="25"/>
  <c r="AB128" i="25"/>
  <c r="X128" i="25"/>
  <c r="T128" i="25"/>
  <c r="BA128" i="25"/>
  <c r="AQ128" i="25"/>
  <c r="AI128" i="25"/>
  <c r="AA128" i="25"/>
  <c r="S128" i="25"/>
  <c r="AW128" i="25"/>
  <c r="AO128" i="25"/>
  <c r="AG128" i="25"/>
  <c r="Y128" i="25"/>
  <c r="Q128" i="25"/>
  <c r="AS128" i="25"/>
  <c r="AK128" i="25"/>
  <c r="AC128" i="25"/>
  <c r="U128" i="25"/>
  <c r="W128" i="25"/>
  <c r="AU128" i="25"/>
  <c r="AE128" i="25"/>
  <c r="AM128" i="25"/>
  <c r="BS127" i="25"/>
  <c r="BG127" i="25"/>
  <c r="BC127" i="25"/>
  <c r="BH127" i="25"/>
  <c r="BE127" i="25"/>
  <c r="BF127" i="25"/>
  <c r="BM126" i="25"/>
  <c r="BT126" i="25" s="1"/>
  <c r="C129" i="25"/>
  <c r="BV129" i="25"/>
  <c r="BW129" i="25" s="1"/>
  <c r="A131" i="25"/>
  <c r="B130" i="25"/>
  <c r="BO127" i="25" l="1"/>
  <c r="BO127" i="38"/>
  <c r="BL127" i="25"/>
  <c r="BL127" i="38"/>
  <c r="BI128" i="38"/>
  <c r="BL128" i="38" s="1"/>
  <c r="BK127" i="38"/>
  <c r="BA129" i="38"/>
  <c r="AW129" i="38"/>
  <c r="AS129" i="38"/>
  <c r="AO129" i="38"/>
  <c r="AK129" i="38"/>
  <c r="AG129" i="38"/>
  <c r="AC129" i="38"/>
  <c r="Y129" i="38"/>
  <c r="U129" i="38"/>
  <c r="Q129" i="38"/>
  <c r="BD129" i="38"/>
  <c r="AZ129" i="38"/>
  <c r="AV129" i="38"/>
  <c r="AR129" i="38"/>
  <c r="AN129" i="38"/>
  <c r="AJ129" i="38"/>
  <c r="AF129" i="38"/>
  <c r="AB129" i="38"/>
  <c r="X129" i="38"/>
  <c r="T129" i="38"/>
  <c r="AX129" i="38"/>
  <c r="AP129" i="38"/>
  <c r="AH129" i="38"/>
  <c r="Z129" i="38"/>
  <c r="R129" i="38"/>
  <c r="AU129" i="38"/>
  <c r="AM129" i="38"/>
  <c r="AE129" i="38"/>
  <c r="W129" i="38"/>
  <c r="BB129" i="38"/>
  <c r="AT129" i="38"/>
  <c r="AL129" i="38"/>
  <c r="AD129" i="38"/>
  <c r="V129" i="38"/>
  <c r="AY129" i="38"/>
  <c r="AQ129" i="38"/>
  <c r="AI129" i="38"/>
  <c r="AA129" i="38"/>
  <c r="S129" i="38"/>
  <c r="BE128" i="38"/>
  <c r="BS128" i="38"/>
  <c r="BH128" i="38"/>
  <c r="BC128" i="38"/>
  <c r="BG128" i="38"/>
  <c r="BF128" i="38"/>
  <c r="BJ127" i="25"/>
  <c r="BM127" i="25" s="1"/>
  <c r="BN126" i="38"/>
  <c r="A131" i="38"/>
  <c r="B130" i="38"/>
  <c r="C130" i="38" s="1"/>
  <c r="BM127" i="38"/>
  <c r="BT127" i="38" s="1"/>
  <c r="BI128" i="25"/>
  <c r="BK128" i="25" s="1"/>
  <c r="BS128" i="25"/>
  <c r="BG128" i="25"/>
  <c r="BC128" i="25"/>
  <c r="BF128" i="25"/>
  <c r="BH128" i="25"/>
  <c r="BE128" i="25"/>
  <c r="BD129" i="25"/>
  <c r="AZ129" i="25"/>
  <c r="AV129" i="25"/>
  <c r="AR129" i="25"/>
  <c r="AN129" i="25"/>
  <c r="AJ129" i="25"/>
  <c r="AF129" i="25"/>
  <c r="AB129" i="25"/>
  <c r="X129" i="25"/>
  <c r="T129" i="25"/>
  <c r="AY129" i="25"/>
  <c r="AU129" i="25"/>
  <c r="AQ129" i="25"/>
  <c r="AM129" i="25"/>
  <c r="AI129" i="25"/>
  <c r="AE129" i="25"/>
  <c r="AA129" i="25"/>
  <c r="W129" i="25"/>
  <c r="S129" i="25"/>
  <c r="BA129" i="25"/>
  <c r="AW129" i="25"/>
  <c r="AS129" i="25"/>
  <c r="AO129" i="25"/>
  <c r="AK129" i="25"/>
  <c r="AG129" i="25"/>
  <c r="AC129" i="25"/>
  <c r="Y129" i="25"/>
  <c r="U129" i="25"/>
  <c r="Q129" i="25"/>
  <c r="AX129" i="25"/>
  <c r="AH129" i="25"/>
  <c r="R129" i="25"/>
  <c r="AT129" i="25"/>
  <c r="AD129" i="25"/>
  <c r="BB129" i="25"/>
  <c r="AL129" i="25"/>
  <c r="V129" i="25"/>
  <c r="AP129" i="25"/>
  <c r="Z129" i="25"/>
  <c r="BV130" i="25"/>
  <c r="BW130" i="25" s="1"/>
  <c r="C130" i="25"/>
  <c r="B131" i="25"/>
  <c r="A132" i="25"/>
  <c r="BT127" i="25" l="1"/>
  <c r="BO128" i="38"/>
  <c r="BU127" i="25"/>
  <c r="BO128" i="25"/>
  <c r="BJ128" i="25"/>
  <c r="BU128" i="25" s="1"/>
  <c r="BJ128" i="38"/>
  <c r="BN127" i="38"/>
  <c r="BK128" i="38"/>
  <c r="BI129" i="38"/>
  <c r="BL129" i="38" s="1"/>
  <c r="B131" i="38"/>
  <c r="C131" i="38" s="1"/>
  <c r="A132" i="38"/>
  <c r="BE129" i="38"/>
  <c r="BH129" i="38"/>
  <c r="BF129" i="38"/>
  <c r="BS129" i="38"/>
  <c r="BC129" i="38"/>
  <c r="BG129" i="38"/>
  <c r="BM128" i="38"/>
  <c r="BT128" i="38" s="1"/>
  <c r="BB130" i="38"/>
  <c r="AX130" i="38"/>
  <c r="AT130" i="38"/>
  <c r="BD130" i="38"/>
  <c r="AZ130" i="38"/>
  <c r="AV130" i="38"/>
  <c r="AR130" i="38"/>
  <c r="AN130" i="38"/>
  <c r="AJ130" i="38"/>
  <c r="AF130" i="38"/>
  <c r="BA130" i="38"/>
  <c r="AS130" i="38"/>
  <c r="AM130" i="38"/>
  <c r="AH130" i="38"/>
  <c r="AC130" i="38"/>
  <c r="Y130" i="38"/>
  <c r="U130" i="38"/>
  <c r="Q130" i="38"/>
  <c r="AY130" i="38"/>
  <c r="AQ130" i="38"/>
  <c r="AL130" i="38"/>
  <c r="AG130" i="38"/>
  <c r="AB130" i="38"/>
  <c r="X130" i="38"/>
  <c r="T130" i="38"/>
  <c r="AW130" i="38"/>
  <c r="AP130" i="38"/>
  <c r="AK130" i="38"/>
  <c r="AE130" i="38"/>
  <c r="AA130" i="38"/>
  <c r="W130" i="38"/>
  <c r="S130" i="38"/>
  <c r="AO130" i="38"/>
  <c r="V130" i="38"/>
  <c r="AI130" i="38"/>
  <c r="R130" i="38"/>
  <c r="AD130" i="38"/>
  <c r="AU130" i="38"/>
  <c r="Z130" i="38"/>
  <c r="BL128" i="25"/>
  <c r="BI129" i="25"/>
  <c r="BL129" i="25" s="1"/>
  <c r="B132" i="25"/>
  <c r="A133" i="25"/>
  <c r="BH129" i="25"/>
  <c r="BS129" i="25"/>
  <c r="BG129" i="25"/>
  <c r="BC129" i="25"/>
  <c r="BE129" i="25"/>
  <c r="BF129" i="25"/>
  <c r="BV131" i="25"/>
  <c r="BW131" i="25" s="1"/>
  <c r="C131" i="25"/>
  <c r="BA130" i="25"/>
  <c r="AW130" i="25"/>
  <c r="AS130" i="25"/>
  <c r="AO130" i="25"/>
  <c r="AK130" i="25"/>
  <c r="AG130" i="25"/>
  <c r="AC130" i="25"/>
  <c r="Y130" i="25"/>
  <c r="U130" i="25"/>
  <c r="Q130" i="25"/>
  <c r="BD130" i="25"/>
  <c r="AZ130" i="25"/>
  <c r="AV130" i="25"/>
  <c r="AR130" i="25"/>
  <c r="AN130" i="25"/>
  <c r="AJ130" i="25"/>
  <c r="AF130" i="25"/>
  <c r="AB130" i="25"/>
  <c r="X130" i="25"/>
  <c r="T130" i="25"/>
  <c r="BB130" i="25"/>
  <c r="AX130" i="25"/>
  <c r="AT130" i="25"/>
  <c r="AP130" i="25"/>
  <c r="AL130" i="25"/>
  <c r="AH130" i="25"/>
  <c r="AD130" i="25"/>
  <c r="Z130" i="25"/>
  <c r="V130" i="25"/>
  <c r="R130" i="25"/>
  <c r="AU130" i="25"/>
  <c r="AE130" i="25"/>
  <c r="AQ130" i="25"/>
  <c r="AA130" i="25"/>
  <c r="AY130" i="25"/>
  <c r="AI130" i="25"/>
  <c r="S130" i="25"/>
  <c r="W130" i="25"/>
  <c r="AM130" i="25"/>
  <c r="BM128" i="25" l="1"/>
  <c r="BT128" i="25" s="1"/>
  <c r="BO129" i="38"/>
  <c r="BK129" i="38"/>
  <c r="BJ129" i="38"/>
  <c r="BM129" i="38" s="1"/>
  <c r="BT129" i="38" s="1"/>
  <c r="BI130" i="38"/>
  <c r="BL130" i="38" s="1"/>
  <c r="BK129" i="25"/>
  <c r="BB131" i="38"/>
  <c r="AX131" i="38"/>
  <c r="AT131" i="38"/>
  <c r="AP131" i="38"/>
  <c r="AL131" i="38"/>
  <c r="AH131" i="38"/>
  <c r="AD131" i="38"/>
  <c r="Z131" i="38"/>
  <c r="V131" i="38"/>
  <c r="R131" i="38"/>
  <c r="BD131" i="38"/>
  <c r="AZ131" i="38"/>
  <c r="AV131" i="38"/>
  <c r="AR131" i="38"/>
  <c r="AN131" i="38"/>
  <c r="AJ131" i="38"/>
  <c r="AF131" i="38"/>
  <c r="AB131" i="38"/>
  <c r="X131" i="38"/>
  <c r="T131" i="38"/>
  <c r="AU131" i="38"/>
  <c r="AM131" i="38"/>
  <c r="AE131" i="38"/>
  <c r="W131" i="38"/>
  <c r="BA131" i="38"/>
  <c r="AS131" i="38"/>
  <c r="AK131" i="38"/>
  <c r="AC131" i="38"/>
  <c r="U131" i="38"/>
  <c r="AY131" i="38"/>
  <c r="AQ131" i="38"/>
  <c r="AI131" i="38"/>
  <c r="AA131" i="38"/>
  <c r="S131" i="38"/>
  <c r="AG131" i="38"/>
  <c r="Y131" i="38"/>
  <c r="AW131" i="38"/>
  <c r="Q131" i="38"/>
  <c r="AO131" i="38"/>
  <c r="BF130" i="38"/>
  <c r="BH130" i="38"/>
  <c r="BG130" i="38"/>
  <c r="BE130" i="38"/>
  <c r="BS130" i="38"/>
  <c r="BC130" i="38"/>
  <c r="BO129" i="25"/>
  <c r="BJ129" i="25"/>
  <c r="BM129" i="25" s="1"/>
  <c r="BT129" i="25" s="1"/>
  <c r="BN128" i="38"/>
  <c r="B132" i="38"/>
  <c r="C132" i="38" s="1"/>
  <c r="A133" i="38"/>
  <c r="BI130" i="25"/>
  <c r="BL130" i="25" s="1"/>
  <c r="BE130" i="25"/>
  <c r="BH130" i="25"/>
  <c r="BF130" i="25"/>
  <c r="BG130" i="25"/>
  <c r="BS130" i="25"/>
  <c r="BC130" i="25"/>
  <c r="A134" i="25"/>
  <c r="B133" i="25"/>
  <c r="BB131" i="25"/>
  <c r="AX131" i="25"/>
  <c r="AT131" i="25"/>
  <c r="AP131" i="25"/>
  <c r="AL131" i="25"/>
  <c r="AH131" i="25"/>
  <c r="AD131" i="25"/>
  <c r="Z131" i="25"/>
  <c r="V131" i="25"/>
  <c r="R131" i="25"/>
  <c r="BA131" i="25"/>
  <c r="AW131" i="25"/>
  <c r="AS131" i="25"/>
  <c r="AO131" i="25"/>
  <c r="AK131" i="25"/>
  <c r="AG131" i="25"/>
  <c r="AC131" i="25"/>
  <c r="Y131" i="25"/>
  <c r="U131" i="25"/>
  <c r="Q131" i="25"/>
  <c r="AY131" i="25"/>
  <c r="AU131" i="25"/>
  <c r="AQ131" i="25"/>
  <c r="AM131" i="25"/>
  <c r="AI131" i="25"/>
  <c r="AE131" i="25"/>
  <c r="AA131" i="25"/>
  <c r="W131" i="25"/>
  <c r="S131" i="25"/>
  <c r="AV131" i="25"/>
  <c r="AF131" i="25"/>
  <c r="AR131" i="25"/>
  <c r="AB131" i="25"/>
  <c r="AZ131" i="25"/>
  <c r="AJ131" i="25"/>
  <c r="T131" i="25"/>
  <c r="BD131" i="25"/>
  <c r="X131" i="25"/>
  <c r="AN131" i="25"/>
  <c r="C132" i="25"/>
  <c r="BV132" i="25"/>
  <c r="BW132" i="25" s="1"/>
  <c r="BU129" i="25" l="1"/>
  <c r="BJ130" i="38"/>
  <c r="BM130" i="38" s="1"/>
  <c r="BT130" i="38" s="1"/>
  <c r="BK130" i="38"/>
  <c r="BN129" i="38"/>
  <c r="BK130" i="25"/>
  <c r="BI131" i="38"/>
  <c r="BJ131" i="38" s="1"/>
  <c r="BO130" i="38"/>
  <c r="BF131" i="38"/>
  <c r="BH131" i="38"/>
  <c r="BS131" i="38"/>
  <c r="BC131" i="38"/>
  <c r="BG131" i="38"/>
  <c r="BE131" i="38"/>
  <c r="B133" i="38"/>
  <c r="C133" i="38" s="1"/>
  <c r="A134" i="38"/>
  <c r="BB132" i="38"/>
  <c r="AX132" i="38"/>
  <c r="AT132" i="38"/>
  <c r="AP132" i="38"/>
  <c r="AL132" i="38"/>
  <c r="AH132" i="38"/>
  <c r="AD132" i="38"/>
  <c r="Z132" i="38"/>
  <c r="V132" i="38"/>
  <c r="R132" i="38"/>
  <c r="BD132" i="38"/>
  <c r="AZ132" i="38"/>
  <c r="AV132" i="38"/>
  <c r="AR132" i="38"/>
  <c r="AN132" i="38"/>
  <c r="AJ132" i="38"/>
  <c r="AF132" i="38"/>
  <c r="AB132" i="38"/>
  <c r="X132" i="38"/>
  <c r="T132" i="38"/>
  <c r="AW132" i="38"/>
  <c r="AO132" i="38"/>
  <c r="AG132" i="38"/>
  <c r="Y132" i="38"/>
  <c r="Q132" i="38"/>
  <c r="AU132" i="38"/>
  <c r="AM132" i="38"/>
  <c r="AE132" i="38"/>
  <c r="W132" i="38"/>
  <c r="BA132" i="38"/>
  <c r="AS132" i="38"/>
  <c r="AK132" i="38"/>
  <c r="AC132" i="38"/>
  <c r="U132" i="38"/>
  <c r="AA132" i="38"/>
  <c r="AY132" i="38"/>
  <c r="S132" i="38"/>
  <c r="AQ132" i="38"/>
  <c r="AI132" i="38"/>
  <c r="BO130" i="25"/>
  <c r="BJ130" i="25"/>
  <c r="BU130" i="25" s="1"/>
  <c r="BI131" i="25"/>
  <c r="BJ131" i="25" s="1"/>
  <c r="AY132" i="25"/>
  <c r="AU132" i="25"/>
  <c r="AQ132" i="25"/>
  <c r="AM132" i="25"/>
  <c r="AI132" i="25"/>
  <c r="AZ132" i="25"/>
  <c r="AT132" i="25"/>
  <c r="AO132" i="25"/>
  <c r="AJ132" i="25"/>
  <c r="AE132" i="25"/>
  <c r="AA132" i="25"/>
  <c r="W132" i="25"/>
  <c r="S132" i="25"/>
  <c r="BD132" i="25"/>
  <c r="AX132" i="25"/>
  <c r="AS132" i="25"/>
  <c r="AN132" i="25"/>
  <c r="AH132" i="25"/>
  <c r="AD132" i="25"/>
  <c r="Z132" i="25"/>
  <c r="V132" i="25"/>
  <c r="R132" i="25"/>
  <c r="BA132" i="25"/>
  <c r="AV132" i="25"/>
  <c r="AP132" i="25"/>
  <c r="AK132" i="25"/>
  <c r="AF132" i="25"/>
  <c r="AB132" i="25"/>
  <c r="X132" i="25"/>
  <c r="T132" i="25"/>
  <c r="AW132" i="25"/>
  <c r="AC132" i="25"/>
  <c r="AR132" i="25"/>
  <c r="Y132" i="25"/>
  <c r="BB132" i="25"/>
  <c r="AG132" i="25"/>
  <c r="Q132" i="25"/>
  <c r="AL132" i="25"/>
  <c r="U132" i="25"/>
  <c r="BF131" i="25"/>
  <c r="BE131" i="25"/>
  <c r="BS131" i="25"/>
  <c r="BG131" i="25"/>
  <c r="BC131" i="25"/>
  <c r="BH131" i="25"/>
  <c r="C133" i="25"/>
  <c r="BV133" i="25"/>
  <c r="BW133" i="25" s="1"/>
  <c r="B134" i="25"/>
  <c r="A135" i="25"/>
  <c r="BM130" i="25" l="1"/>
  <c r="BT130" i="25" s="1"/>
  <c r="BK131" i="38"/>
  <c r="BL131" i="38"/>
  <c r="BO131" i="25"/>
  <c r="BI132" i="38"/>
  <c r="BL132" i="38" s="1"/>
  <c r="BO131" i="38"/>
  <c r="BN130" i="38"/>
  <c r="BM131" i="38"/>
  <c r="BL131" i="25"/>
  <c r="BF132" i="38"/>
  <c r="BH132" i="38"/>
  <c r="BE132" i="38"/>
  <c r="BS132" i="38"/>
  <c r="BC132" i="38"/>
  <c r="BG132" i="38"/>
  <c r="B134" i="38"/>
  <c r="C134" i="38" s="1"/>
  <c r="A135" i="38"/>
  <c r="BK131" i="25"/>
  <c r="BU131" i="25" s="1"/>
  <c r="BB133" i="38"/>
  <c r="AX133" i="38"/>
  <c r="AT133" i="38"/>
  <c r="AP133" i="38"/>
  <c r="AL133" i="38"/>
  <c r="AH133" i="38"/>
  <c r="AD133" i="38"/>
  <c r="Z133" i="38"/>
  <c r="V133" i="38"/>
  <c r="R133" i="38"/>
  <c r="BD133" i="38"/>
  <c r="AZ133" i="38"/>
  <c r="AV133" i="38"/>
  <c r="AR133" i="38"/>
  <c r="AN133" i="38"/>
  <c r="AJ133" i="38"/>
  <c r="AF133" i="38"/>
  <c r="AB133" i="38"/>
  <c r="X133" i="38"/>
  <c r="T133" i="38"/>
  <c r="AY133" i="38"/>
  <c r="AQ133" i="38"/>
  <c r="AI133" i="38"/>
  <c r="AA133" i="38"/>
  <c r="S133" i="38"/>
  <c r="AW133" i="38"/>
  <c r="AO133" i="38"/>
  <c r="AG133" i="38"/>
  <c r="Y133" i="38"/>
  <c r="Q133" i="38"/>
  <c r="AU133" i="38"/>
  <c r="AM133" i="38"/>
  <c r="AE133" i="38"/>
  <c r="W133" i="38"/>
  <c r="BA133" i="38"/>
  <c r="U133" i="38"/>
  <c r="AS133" i="38"/>
  <c r="AK133" i="38"/>
  <c r="AC133" i="38"/>
  <c r="BI132" i="25"/>
  <c r="BK132" i="25" s="1"/>
  <c r="BS132" i="25"/>
  <c r="BG132" i="25"/>
  <c r="BC132" i="25"/>
  <c r="BE132" i="25"/>
  <c r="BF132" i="25"/>
  <c r="BH132" i="25"/>
  <c r="BM131" i="25"/>
  <c r="A136" i="25"/>
  <c r="B135" i="25"/>
  <c r="BV134" i="25"/>
  <c r="BW134" i="25" s="1"/>
  <c r="C134" i="25"/>
  <c r="BD133" i="25"/>
  <c r="AZ133" i="25"/>
  <c r="AV133" i="25"/>
  <c r="AR133" i="25"/>
  <c r="AN133" i="25"/>
  <c r="AJ133" i="25"/>
  <c r="AF133" i="25"/>
  <c r="AB133" i="25"/>
  <c r="X133" i="25"/>
  <c r="T133" i="25"/>
  <c r="AY133" i="25"/>
  <c r="AT133" i="25"/>
  <c r="AO133" i="25"/>
  <c r="AI133" i="25"/>
  <c r="AD133" i="25"/>
  <c r="Y133" i="25"/>
  <c r="S133" i="25"/>
  <c r="AX133" i="25"/>
  <c r="AS133" i="25"/>
  <c r="AM133" i="25"/>
  <c r="AH133" i="25"/>
  <c r="AC133" i="25"/>
  <c r="W133" i="25"/>
  <c r="R133" i="25"/>
  <c r="BA133" i="25"/>
  <c r="AU133" i="25"/>
  <c r="AP133" i="25"/>
  <c r="AK133" i="25"/>
  <c r="AE133" i="25"/>
  <c r="Z133" i="25"/>
  <c r="U133" i="25"/>
  <c r="AQ133" i="25"/>
  <c r="V133" i="25"/>
  <c r="AL133" i="25"/>
  <c r="Q133" i="25"/>
  <c r="AW133" i="25"/>
  <c r="AA133" i="25"/>
  <c r="BB133" i="25"/>
  <c r="AG133" i="25"/>
  <c r="BT131" i="25" l="1"/>
  <c r="BJ132" i="38"/>
  <c r="BM132" i="38" s="1"/>
  <c r="BT132" i="38" s="1"/>
  <c r="BK132" i="38"/>
  <c r="BT131" i="38"/>
  <c r="BO132" i="38"/>
  <c r="BN131" i="38"/>
  <c r="BI133" i="38"/>
  <c r="BJ133" i="38" s="1"/>
  <c r="BF133" i="38"/>
  <c r="BE133" i="38"/>
  <c r="BH133" i="38"/>
  <c r="BG133" i="38"/>
  <c r="BS133" i="38"/>
  <c r="BC133" i="38"/>
  <c r="B135" i="38"/>
  <c r="C135" i="38" s="1"/>
  <c r="A136" i="38"/>
  <c r="BB134" i="38"/>
  <c r="AX134" i="38"/>
  <c r="AT134" i="38"/>
  <c r="AP134" i="38"/>
  <c r="AL134" i="38"/>
  <c r="AH134" i="38"/>
  <c r="AD134" i="38"/>
  <c r="Z134" i="38"/>
  <c r="V134" i="38"/>
  <c r="R134" i="38"/>
  <c r="BI134" i="38"/>
  <c r="BA134" i="38"/>
  <c r="AW134" i="38"/>
  <c r="AS134" i="38"/>
  <c r="AO134" i="38"/>
  <c r="AK134" i="38"/>
  <c r="AG134" i="38"/>
  <c r="AC134" i="38"/>
  <c r="Y134" i="38"/>
  <c r="U134" i="38"/>
  <c r="Q134" i="38"/>
  <c r="BD134" i="38"/>
  <c r="AZ134" i="38"/>
  <c r="AV134" i="38"/>
  <c r="AR134" i="38"/>
  <c r="AN134" i="38"/>
  <c r="AJ134" i="38"/>
  <c r="AF134" i="38"/>
  <c r="AB134" i="38"/>
  <c r="X134" i="38"/>
  <c r="T134" i="38"/>
  <c r="AU134" i="38"/>
  <c r="AE134" i="38"/>
  <c r="AQ134" i="38"/>
  <c r="AA134" i="38"/>
  <c r="AM134" i="38"/>
  <c r="W134" i="38"/>
  <c r="AI134" i="38"/>
  <c r="S134" i="38"/>
  <c r="AY134" i="38"/>
  <c r="BO132" i="25"/>
  <c r="BL132" i="25"/>
  <c r="BI133" i="25"/>
  <c r="BL133" i="25" s="1"/>
  <c r="BJ132" i="25"/>
  <c r="BM132" i="25" s="1"/>
  <c r="BV135" i="25"/>
  <c r="BW135" i="25" s="1"/>
  <c r="C135" i="25"/>
  <c r="BI134" i="25"/>
  <c r="BA134" i="25"/>
  <c r="AW134" i="25"/>
  <c r="AS134" i="25"/>
  <c r="AO134" i="25"/>
  <c r="AK134" i="25"/>
  <c r="AG134" i="25"/>
  <c r="AC134" i="25"/>
  <c r="Y134" i="25"/>
  <c r="U134" i="25"/>
  <c r="Q134" i="25"/>
  <c r="AZ134" i="25"/>
  <c r="AU134" i="25"/>
  <c r="AP134" i="25"/>
  <c r="AJ134" i="25"/>
  <c r="AE134" i="25"/>
  <c r="Z134" i="25"/>
  <c r="T134" i="25"/>
  <c r="BD134" i="25"/>
  <c r="AY134" i="25"/>
  <c r="AT134" i="25"/>
  <c r="AN134" i="25"/>
  <c r="AI134" i="25"/>
  <c r="AD134" i="25"/>
  <c r="X134" i="25"/>
  <c r="S134" i="25"/>
  <c r="BB134" i="25"/>
  <c r="AV134" i="25"/>
  <c r="AQ134" i="25"/>
  <c r="AL134" i="25"/>
  <c r="AF134" i="25"/>
  <c r="AA134" i="25"/>
  <c r="V134" i="25"/>
  <c r="AM134" i="25"/>
  <c r="R134" i="25"/>
  <c r="AH134" i="25"/>
  <c r="AR134" i="25"/>
  <c r="W134" i="25"/>
  <c r="AX134" i="25"/>
  <c r="AB134" i="25"/>
  <c r="B136" i="25"/>
  <c r="A137" i="25"/>
  <c r="BH133" i="25"/>
  <c r="BE133" i="25"/>
  <c r="BS133" i="25"/>
  <c r="BC133" i="25"/>
  <c r="BF133" i="25"/>
  <c r="BG133" i="25"/>
  <c r="BT132" i="25" l="1"/>
  <c r="BO133" i="38"/>
  <c r="BK133" i="38"/>
  <c r="BN132" i="38"/>
  <c r="BL133" i="38"/>
  <c r="BK133" i="25"/>
  <c r="BJ134" i="38"/>
  <c r="BL134" i="38"/>
  <c r="BK134" i="38"/>
  <c r="BB135" i="38"/>
  <c r="AX135" i="38"/>
  <c r="AT135" i="38"/>
  <c r="AP135" i="38"/>
  <c r="AL135" i="38"/>
  <c r="AH135" i="38"/>
  <c r="AD135" i="38"/>
  <c r="Z135" i="38"/>
  <c r="V135" i="38"/>
  <c r="R135" i="38"/>
  <c r="BI135" i="38"/>
  <c r="BA135" i="38"/>
  <c r="AW135" i="38"/>
  <c r="AS135" i="38"/>
  <c r="AO135" i="38"/>
  <c r="AK135" i="38"/>
  <c r="AG135" i="38"/>
  <c r="AC135" i="38"/>
  <c r="Y135" i="38"/>
  <c r="U135" i="38"/>
  <c r="Q135" i="38"/>
  <c r="BD135" i="38"/>
  <c r="AZ135" i="38"/>
  <c r="AV135" i="38"/>
  <c r="AR135" i="38"/>
  <c r="AN135" i="38"/>
  <c r="AJ135" i="38"/>
  <c r="AF135" i="38"/>
  <c r="AB135" i="38"/>
  <c r="X135" i="38"/>
  <c r="T135" i="38"/>
  <c r="AU135" i="38"/>
  <c r="AE135" i="38"/>
  <c r="AQ135" i="38"/>
  <c r="AA135" i="38"/>
  <c r="AM135" i="38"/>
  <c r="W135" i="38"/>
  <c r="S135" i="38"/>
  <c r="AY135" i="38"/>
  <c r="AI135" i="38"/>
  <c r="BF134" i="38"/>
  <c r="BQ134" i="38"/>
  <c r="BE134" i="38"/>
  <c r="BT134" i="38"/>
  <c r="BH134" i="38"/>
  <c r="BG134" i="38"/>
  <c r="BS134" i="38"/>
  <c r="BC134" i="38"/>
  <c r="BO134" i="38"/>
  <c r="B136" i="38"/>
  <c r="C136" i="38" s="1"/>
  <c r="A137" i="38"/>
  <c r="BM133" i="38"/>
  <c r="BT133" i="38" s="1"/>
  <c r="BO133" i="25"/>
  <c r="BU132" i="25"/>
  <c r="BJ133" i="25"/>
  <c r="BM133" i="25" s="1"/>
  <c r="BT133" i="25" s="1"/>
  <c r="BV136" i="25"/>
  <c r="BW136" i="25" s="1"/>
  <c r="C136" i="25"/>
  <c r="BK134" i="25"/>
  <c r="BJ134" i="25"/>
  <c r="BL134" i="25"/>
  <c r="BQ134" i="25"/>
  <c r="BE134" i="25"/>
  <c r="BF134" i="25"/>
  <c r="BT134" i="25"/>
  <c r="BO134" i="25"/>
  <c r="BG134" i="25"/>
  <c r="BH134" i="25"/>
  <c r="BC134" i="25"/>
  <c r="BS134" i="25"/>
  <c r="BI135" i="25"/>
  <c r="BA135" i="25"/>
  <c r="AW135" i="25"/>
  <c r="AS135" i="25"/>
  <c r="AO135" i="25"/>
  <c r="AK135" i="25"/>
  <c r="AG135" i="25"/>
  <c r="AC135" i="25"/>
  <c r="Y135" i="25"/>
  <c r="U135" i="25"/>
  <c r="BD135" i="25"/>
  <c r="AZ135" i="25"/>
  <c r="AV135" i="25"/>
  <c r="AR135" i="25"/>
  <c r="AN135" i="25"/>
  <c r="AJ135" i="25"/>
  <c r="BB135" i="25"/>
  <c r="AX135" i="25"/>
  <c r="AT135" i="25"/>
  <c r="AP135" i="25"/>
  <c r="AL135" i="25"/>
  <c r="AH135" i="25"/>
  <c r="AD135" i="25"/>
  <c r="Z135" i="25"/>
  <c r="V135" i="25"/>
  <c r="R135" i="25"/>
  <c r="AQ135" i="25"/>
  <c r="AE135" i="25"/>
  <c r="W135" i="25"/>
  <c r="AM135" i="25"/>
  <c r="AB135" i="25"/>
  <c r="T135" i="25"/>
  <c r="AU135" i="25"/>
  <c r="AF135" i="25"/>
  <c r="X135" i="25"/>
  <c r="Q135" i="25"/>
  <c r="AY135" i="25"/>
  <c r="AI135" i="25"/>
  <c r="S135" i="25"/>
  <c r="AA135" i="25"/>
  <c r="B137" i="25"/>
  <c r="A138" i="25"/>
  <c r="BU133" i="25" l="1"/>
  <c r="BJ135" i="38"/>
  <c r="BL135" i="38"/>
  <c r="BK135" i="38"/>
  <c r="BN133" i="38"/>
  <c r="BP134" i="38"/>
  <c r="BR134" i="38" s="1"/>
  <c r="BM134" i="38"/>
  <c r="BN134" i="38" s="1"/>
  <c r="B137" i="38"/>
  <c r="C137" i="38" s="1"/>
  <c r="A138" i="38"/>
  <c r="BF135" i="38"/>
  <c r="BQ135" i="38"/>
  <c r="BE135" i="38"/>
  <c r="BT135" i="38"/>
  <c r="BH135" i="38"/>
  <c r="BG135" i="38"/>
  <c r="BS135" i="38"/>
  <c r="BC135" i="38"/>
  <c r="BO135" i="38"/>
  <c r="BB136" i="38"/>
  <c r="AX136" i="38"/>
  <c r="AT136" i="38"/>
  <c r="AP136" i="38"/>
  <c r="AL136" i="38"/>
  <c r="AH136" i="38"/>
  <c r="AD136" i="38"/>
  <c r="Z136" i="38"/>
  <c r="V136" i="38"/>
  <c r="R136" i="38"/>
  <c r="BI136" i="38"/>
  <c r="BA136" i="38"/>
  <c r="AW136" i="38"/>
  <c r="AS136" i="38"/>
  <c r="AO136" i="38"/>
  <c r="AK136" i="38"/>
  <c r="AG136" i="38"/>
  <c r="AC136" i="38"/>
  <c r="Y136" i="38"/>
  <c r="U136" i="38"/>
  <c r="Q136" i="38"/>
  <c r="BD136" i="38"/>
  <c r="AZ136" i="38"/>
  <c r="AV136" i="38"/>
  <c r="AR136" i="38"/>
  <c r="AN136" i="38"/>
  <c r="AJ136" i="38"/>
  <c r="AF136" i="38"/>
  <c r="AB136" i="38"/>
  <c r="X136" i="38"/>
  <c r="T136" i="38"/>
  <c r="AU136" i="38"/>
  <c r="AE136" i="38"/>
  <c r="AQ136" i="38"/>
  <c r="AA136" i="38"/>
  <c r="AM136" i="38"/>
  <c r="W136" i="38"/>
  <c r="AY136" i="38"/>
  <c r="AI136" i="38"/>
  <c r="S136" i="38"/>
  <c r="BQ135" i="25"/>
  <c r="BE135" i="25"/>
  <c r="BT135" i="25"/>
  <c r="BH135" i="25"/>
  <c r="BF135" i="25"/>
  <c r="BG135" i="25"/>
  <c r="BS135" i="25"/>
  <c r="BC135" i="25"/>
  <c r="BO135" i="25"/>
  <c r="BL135" i="25"/>
  <c r="BJ135" i="25"/>
  <c r="BK135" i="25"/>
  <c r="BU134" i="25"/>
  <c r="BM134" i="25"/>
  <c r="A139" i="25"/>
  <c r="B138" i="25"/>
  <c r="C137" i="25"/>
  <c r="BV137" i="25"/>
  <c r="BW137" i="25" s="1"/>
  <c r="BP134" i="25"/>
  <c r="BR134" i="25" s="1"/>
  <c r="BB136" i="25"/>
  <c r="AX136" i="25"/>
  <c r="AT136" i="25"/>
  <c r="AP136" i="25"/>
  <c r="AL136" i="25"/>
  <c r="AH136" i="25"/>
  <c r="AD136" i="25"/>
  <c r="Z136" i="25"/>
  <c r="V136" i="25"/>
  <c r="R136" i="25"/>
  <c r="BI136" i="25"/>
  <c r="BA136" i="25"/>
  <c r="AW136" i="25"/>
  <c r="AS136" i="25"/>
  <c r="AO136" i="25"/>
  <c r="AK136" i="25"/>
  <c r="AG136" i="25"/>
  <c r="AC136" i="25"/>
  <c r="Y136" i="25"/>
  <c r="U136" i="25"/>
  <c r="Q136" i="25"/>
  <c r="AY136" i="25"/>
  <c r="AU136" i="25"/>
  <c r="AQ136" i="25"/>
  <c r="AM136" i="25"/>
  <c r="AI136" i="25"/>
  <c r="AE136" i="25"/>
  <c r="AA136" i="25"/>
  <c r="W136" i="25"/>
  <c r="S136" i="25"/>
  <c r="AR136" i="25"/>
  <c r="AB136" i="25"/>
  <c r="BD136" i="25"/>
  <c r="AN136" i="25"/>
  <c r="X136" i="25"/>
  <c r="AV136" i="25"/>
  <c r="AF136" i="25"/>
  <c r="AJ136" i="25"/>
  <c r="T136" i="25"/>
  <c r="AZ136" i="25"/>
  <c r="BF136" i="38" l="1"/>
  <c r="BQ136" i="38"/>
  <c r="BE136" i="38"/>
  <c r="BT136" i="38"/>
  <c r="BH136" i="38"/>
  <c r="BG136" i="38"/>
  <c r="BS136" i="38"/>
  <c r="BC136" i="38"/>
  <c r="BO136" i="38"/>
  <c r="BP135" i="38"/>
  <c r="BR135" i="38" s="1"/>
  <c r="BJ136" i="38"/>
  <c r="BL136" i="38"/>
  <c r="BK136" i="38"/>
  <c r="A139" i="38"/>
  <c r="B138" i="38"/>
  <c r="C138" i="38" s="1"/>
  <c r="AY137" i="38"/>
  <c r="AU137" i="38"/>
  <c r="AQ137" i="38"/>
  <c r="AM137" i="38"/>
  <c r="AI137" i="38"/>
  <c r="AE137" i="38"/>
  <c r="AA137" i="38"/>
  <c r="BB137" i="38"/>
  <c r="AX137" i="38"/>
  <c r="AT137" i="38"/>
  <c r="AP137" i="38"/>
  <c r="AL137" i="38"/>
  <c r="AH137" i="38"/>
  <c r="AD137" i="38"/>
  <c r="Z137" i="38"/>
  <c r="V137" i="38"/>
  <c r="R137" i="38"/>
  <c r="BI137" i="38"/>
  <c r="BA137" i="38"/>
  <c r="AW137" i="38"/>
  <c r="AS137" i="38"/>
  <c r="AO137" i="38"/>
  <c r="AK137" i="38"/>
  <c r="AG137" i="38"/>
  <c r="AC137" i="38"/>
  <c r="Y137" i="38"/>
  <c r="U137" i="38"/>
  <c r="Q137" i="38"/>
  <c r="BD137" i="38"/>
  <c r="AZ137" i="38"/>
  <c r="AV137" i="38"/>
  <c r="AR137" i="38"/>
  <c r="AN137" i="38"/>
  <c r="AJ137" i="38"/>
  <c r="AF137" i="38"/>
  <c r="AB137" i="38"/>
  <c r="X137" i="38"/>
  <c r="T137" i="38"/>
  <c r="W137" i="38"/>
  <c r="S137" i="38"/>
  <c r="BM135" i="38"/>
  <c r="BN135" i="38" s="1"/>
  <c r="BF136" i="25"/>
  <c r="BQ136" i="25"/>
  <c r="BE136" i="25"/>
  <c r="BS136" i="25"/>
  <c r="BO136" i="25"/>
  <c r="BG136" i="25"/>
  <c r="BC136" i="25"/>
  <c r="BH136" i="25"/>
  <c r="BT136" i="25"/>
  <c r="AY137" i="25"/>
  <c r="AU137" i="25"/>
  <c r="AQ137" i="25"/>
  <c r="AM137" i="25"/>
  <c r="AI137" i="25"/>
  <c r="AE137" i="25"/>
  <c r="AA137" i="25"/>
  <c r="W137" i="25"/>
  <c r="S137" i="25"/>
  <c r="BB137" i="25"/>
  <c r="AX137" i="25"/>
  <c r="AT137" i="25"/>
  <c r="AP137" i="25"/>
  <c r="AL137" i="25"/>
  <c r="AH137" i="25"/>
  <c r="AD137" i="25"/>
  <c r="Z137" i="25"/>
  <c r="V137" i="25"/>
  <c r="R137" i="25"/>
  <c r="BD137" i="25"/>
  <c r="AZ137" i="25"/>
  <c r="AV137" i="25"/>
  <c r="AR137" i="25"/>
  <c r="AN137" i="25"/>
  <c r="AJ137" i="25"/>
  <c r="AF137" i="25"/>
  <c r="AB137" i="25"/>
  <c r="X137" i="25"/>
  <c r="T137" i="25"/>
  <c r="AO137" i="25"/>
  <c r="Y137" i="25"/>
  <c r="BA137" i="25"/>
  <c r="AK137" i="25"/>
  <c r="U137" i="25"/>
  <c r="BI137" i="25"/>
  <c r="AS137" i="25"/>
  <c r="AC137" i="25"/>
  <c r="Q137" i="25"/>
  <c r="AG137" i="25"/>
  <c r="AW137" i="25"/>
  <c r="BP135" i="25"/>
  <c r="BR135" i="25" s="1"/>
  <c r="C138" i="25"/>
  <c r="BV138" i="25"/>
  <c r="BW138" i="25" s="1"/>
  <c r="BJ136" i="25"/>
  <c r="BK136" i="25"/>
  <c r="BL136" i="25"/>
  <c r="B139" i="25"/>
  <c r="A140" i="25"/>
  <c r="BU135" i="25"/>
  <c r="BM135" i="25"/>
  <c r="A140" i="38" l="1"/>
  <c r="B139" i="38"/>
  <c r="C139" i="38" s="1"/>
  <c r="BK137" i="38"/>
  <c r="BJ137" i="38"/>
  <c r="BL137" i="38"/>
  <c r="BP136" i="38"/>
  <c r="BR136" i="38" s="1"/>
  <c r="BS137" i="38"/>
  <c r="BO137" i="38"/>
  <c r="BG137" i="38"/>
  <c r="BC137" i="38"/>
  <c r="BF137" i="38"/>
  <c r="BQ137" i="38"/>
  <c r="BE137" i="38"/>
  <c r="BT137" i="38"/>
  <c r="BH137" i="38"/>
  <c r="BI138" i="38"/>
  <c r="BA138" i="38"/>
  <c r="AW138" i="38"/>
  <c r="AS138" i="38"/>
  <c r="AO138" i="38"/>
  <c r="AK138" i="38"/>
  <c r="AG138" i="38"/>
  <c r="AC138" i="38"/>
  <c r="Y138" i="38"/>
  <c r="U138" i="38"/>
  <c r="Q138" i="38"/>
  <c r="BB138" i="38"/>
  <c r="AX138" i="38"/>
  <c r="AT138" i="38"/>
  <c r="AP138" i="38"/>
  <c r="AL138" i="38"/>
  <c r="AH138" i="38"/>
  <c r="AD138" i="38"/>
  <c r="Z138" i="38"/>
  <c r="V138" i="38"/>
  <c r="R138" i="38"/>
  <c r="AU138" i="38"/>
  <c r="AM138" i="38"/>
  <c r="AE138" i="38"/>
  <c r="W138" i="38"/>
  <c r="AZ138" i="38"/>
  <c r="AR138" i="38"/>
  <c r="AJ138" i="38"/>
  <c r="AB138" i="38"/>
  <c r="T138" i="38"/>
  <c r="AY138" i="38"/>
  <c r="AQ138" i="38"/>
  <c r="AI138" i="38"/>
  <c r="AA138" i="38"/>
  <c r="S138" i="38"/>
  <c r="BD138" i="38"/>
  <c r="AV138" i="38"/>
  <c r="AN138" i="38"/>
  <c r="AF138" i="38"/>
  <c r="X138" i="38"/>
  <c r="BM136" i="38"/>
  <c r="BN136" i="38" s="1"/>
  <c r="BD138" i="25"/>
  <c r="AZ138" i="25"/>
  <c r="AV138" i="25"/>
  <c r="AR138" i="25"/>
  <c r="AN138" i="25"/>
  <c r="AJ138" i="25"/>
  <c r="AF138" i="25"/>
  <c r="AB138" i="25"/>
  <c r="X138" i="25"/>
  <c r="T138" i="25"/>
  <c r="AY138" i="25"/>
  <c r="AU138" i="25"/>
  <c r="AQ138" i="25"/>
  <c r="AM138" i="25"/>
  <c r="AI138" i="25"/>
  <c r="AE138" i="25"/>
  <c r="AA138" i="25"/>
  <c r="W138" i="25"/>
  <c r="S138" i="25"/>
  <c r="BI138" i="25"/>
  <c r="BA138" i="25"/>
  <c r="AW138" i="25"/>
  <c r="AS138" i="25"/>
  <c r="AO138" i="25"/>
  <c r="AK138" i="25"/>
  <c r="AG138" i="25"/>
  <c r="AC138" i="25"/>
  <c r="Y138" i="25"/>
  <c r="U138" i="25"/>
  <c r="Q138" i="25"/>
  <c r="BB138" i="25"/>
  <c r="AL138" i="25"/>
  <c r="V138" i="25"/>
  <c r="AX138" i="25"/>
  <c r="AH138" i="25"/>
  <c r="R138" i="25"/>
  <c r="AP138" i="25"/>
  <c r="Z138" i="25"/>
  <c r="AD138" i="25"/>
  <c r="AT138" i="25"/>
  <c r="BS137" i="25"/>
  <c r="BO137" i="25"/>
  <c r="BG137" i="25"/>
  <c r="BC137" i="25"/>
  <c r="BF137" i="25"/>
  <c r="BT137" i="25"/>
  <c r="BH137" i="25"/>
  <c r="BE137" i="25"/>
  <c r="BQ137" i="25"/>
  <c r="B140" i="25"/>
  <c r="A141" i="25"/>
  <c r="BU136" i="25"/>
  <c r="BM136" i="25"/>
  <c r="BP136" i="25"/>
  <c r="BR136" i="25" s="1"/>
  <c r="BV139" i="25"/>
  <c r="BW139" i="25" s="1"/>
  <c r="C139" i="25"/>
  <c r="BK137" i="25"/>
  <c r="BJ137" i="25"/>
  <c r="BL137" i="25"/>
  <c r="BQ138" i="38" l="1"/>
  <c r="BE138" i="38"/>
  <c r="BT138" i="38"/>
  <c r="BF138" i="38"/>
  <c r="BC138" i="38"/>
  <c r="BS138" i="38"/>
  <c r="BH138" i="38"/>
  <c r="BO138" i="38"/>
  <c r="BG138" i="38"/>
  <c r="BM137" i="38"/>
  <c r="BN137" i="38" s="1"/>
  <c r="BI139" i="38"/>
  <c r="BA139" i="38"/>
  <c r="AW139" i="38"/>
  <c r="AS139" i="38"/>
  <c r="AO139" i="38"/>
  <c r="AK139" i="38"/>
  <c r="AG139" i="38"/>
  <c r="AC139" i="38"/>
  <c r="Y139" i="38"/>
  <c r="U139" i="38"/>
  <c r="Q139" i="38"/>
  <c r="BD139" i="38"/>
  <c r="AZ139" i="38"/>
  <c r="AV139" i="38"/>
  <c r="AR139" i="38"/>
  <c r="AN139" i="38"/>
  <c r="AJ139" i="38"/>
  <c r="AF139" i="38"/>
  <c r="AB139" i="38"/>
  <c r="X139" i="38"/>
  <c r="T139" i="38"/>
  <c r="BB139" i="38"/>
  <c r="AX139" i="38"/>
  <c r="AT139" i="38"/>
  <c r="AP139" i="38"/>
  <c r="AL139" i="38"/>
  <c r="AH139" i="38"/>
  <c r="AD139" i="38"/>
  <c r="Z139" i="38"/>
  <c r="V139" i="38"/>
  <c r="R139" i="38"/>
  <c r="AQ139" i="38"/>
  <c r="AA139" i="38"/>
  <c r="AM139" i="38"/>
  <c r="W139" i="38"/>
  <c r="AY139" i="38"/>
  <c r="AI139" i="38"/>
  <c r="S139" i="38"/>
  <c r="AU139" i="38"/>
  <c r="AE139" i="38"/>
  <c r="BJ138" i="38"/>
  <c r="BK138" i="38"/>
  <c r="BL138" i="38"/>
  <c r="BP137" i="38"/>
  <c r="BR137" i="38" s="1"/>
  <c r="A141" i="38"/>
  <c r="B140" i="38"/>
  <c r="C140" i="38" s="1"/>
  <c r="BB139" i="25"/>
  <c r="AX139" i="25"/>
  <c r="AT139" i="25"/>
  <c r="AP139" i="25"/>
  <c r="AL139" i="25"/>
  <c r="AH139" i="25"/>
  <c r="BI139" i="25"/>
  <c r="BA139" i="25"/>
  <c r="AW139" i="25"/>
  <c r="AS139" i="25"/>
  <c r="AO139" i="25"/>
  <c r="AK139" i="25"/>
  <c r="AG139" i="25"/>
  <c r="AY139" i="25"/>
  <c r="AU139" i="25"/>
  <c r="AQ139" i="25"/>
  <c r="AM139" i="25"/>
  <c r="AI139" i="25"/>
  <c r="AE139" i="25"/>
  <c r="AA139" i="25"/>
  <c r="W139" i="25"/>
  <c r="S139" i="25"/>
  <c r="AZ139" i="25"/>
  <c r="AJ139" i="25"/>
  <c r="AB139" i="25"/>
  <c r="V139" i="25"/>
  <c r="Q139" i="25"/>
  <c r="AV139" i="25"/>
  <c r="AF139" i="25"/>
  <c r="Z139" i="25"/>
  <c r="U139" i="25"/>
  <c r="BD139" i="25"/>
  <c r="AN139" i="25"/>
  <c r="AC139" i="25"/>
  <c r="X139" i="25"/>
  <c r="R139" i="25"/>
  <c r="T139" i="25"/>
  <c r="AR139" i="25"/>
  <c r="Y139" i="25"/>
  <c r="AD139" i="25"/>
  <c r="C140" i="25"/>
  <c r="BV140" i="25"/>
  <c r="BW140" i="25" s="1"/>
  <c r="BT138" i="25"/>
  <c r="BH138" i="25"/>
  <c r="BS138" i="25"/>
  <c r="BO138" i="25"/>
  <c r="BG138" i="25"/>
  <c r="BC138" i="25"/>
  <c r="BQ138" i="25"/>
  <c r="BE138" i="25"/>
  <c r="BF138" i="25"/>
  <c r="BP137" i="25"/>
  <c r="BR137" i="25" s="1"/>
  <c r="BU137" i="25"/>
  <c r="BM137" i="25"/>
  <c r="A142" i="25"/>
  <c r="B141" i="25"/>
  <c r="BL138" i="25"/>
  <c r="BK138" i="25"/>
  <c r="BJ138" i="25"/>
  <c r="BM138" i="38" l="1"/>
  <c r="BN138" i="38" s="1"/>
  <c r="BL139" i="38"/>
  <c r="BJ139" i="38"/>
  <c r="BK139" i="38"/>
  <c r="BP138" i="38"/>
  <c r="BR138" i="38" s="1"/>
  <c r="BI140" i="38"/>
  <c r="BA140" i="38"/>
  <c r="AW140" i="38"/>
  <c r="AS140" i="38"/>
  <c r="AO140" i="38"/>
  <c r="AK140" i="38"/>
  <c r="AG140" i="38"/>
  <c r="AC140" i="38"/>
  <c r="Y140" i="38"/>
  <c r="U140" i="38"/>
  <c r="Q140" i="38"/>
  <c r="BD140" i="38"/>
  <c r="AZ140" i="38"/>
  <c r="AV140" i="38"/>
  <c r="AR140" i="38"/>
  <c r="AN140" i="38"/>
  <c r="AJ140" i="38"/>
  <c r="AF140" i="38"/>
  <c r="AB140" i="38"/>
  <c r="X140" i="38"/>
  <c r="T140" i="38"/>
  <c r="BB140" i="38"/>
  <c r="AX140" i="38"/>
  <c r="AT140" i="38"/>
  <c r="AP140" i="38"/>
  <c r="AL140" i="38"/>
  <c r="AH140" i="38"/>
  <c r="AD140" i="38"/>
  <c r="Z140" i="38"/>
  <c r="V140" i="38"/>
  <c r="R140" i="38"/>
  <c r="AQ140" i="38"/>
  <c r="AA140" i="38"/>
  <c r="AM140" i="38"/>
  <c r="W140" i="38"/>
  <c r="AY140" i="38"/>
  <c r="AI140" i="38"/>
  <c r="S140" i="38"/>
  <c r="AU140" i="38"/>
  <c r="AE140" i="38"/>
  <c r="A142" i="38"/>
  <c r="B141" i="38"/>
  <c r="C141" i="38" s="1"/>
  <c r="BQ139" i="38"/>
  <c r="BE139" i="38"/>
  <c r="BT139" i="38"/>
  <c r="BH139" i="38"/>
  <c r="BF139" i="38"/>
  <c r="BG139" i="38"/>
  <c r="BS139" i="38"/>
  <c r="BC139" i="38"/>
  <c r="BO139" i="38"/>
  <c r="C141" i="25"/>
  <c r="BV141" i="25"/>
  <c r="BW141" i="25" s="1"/>
  <c r="BJ139" i="25"/>
  <c r="BK139" i="25"/>
  <c r="BL139" i="25"/>
  <c r="BU138" i="25"/>
  <c r="BM138" i="25"/>
  <c r="B142" i="25"/>
  <c r="A143" i="25"/>
  <c r="BP138" i="25"/>
  <c r="BR138" i="25" s="1"/>
  <c r="AY140" i="25"/>
  <c r="AU140" i="25"/>
  <c r="AQ140" i="25"/>
  <c r="AM140" i="25"/>
  <c r="AI140" i="25"/>
  <c r="AE140" i="25"/>
  <c r="AA140" i="25"/>
  <c r="W140" i="25"/>
  <c r="S140" i="25"/>
  <c r="BB140" i="25"/>
  <c r="AX140" i="25"/>
  <c r="AT140" i="25"/>
  <c r="AP140" i="25"/>
  <c r="AL140" i="25"/>
  <c r="AH140" i="25"/>
  <c r="AD140" i="25"/>
  <c r="Z140" i="25"/>
  <c r="V140" i="25"/>
  <c r="R140" i="25"/>
  <c r="BD140" i="25"/>
  <c r="AZ140" i="25"/>
  <c r="AV140" i="25"/>
  <c r="AR140" i="25"/>
  <c r="AN140" i="25"/>
  <c r="AJ140" i="25"/>
  <c r="AF140" i="25"/>
  <c r="AB140" i="25"/>
  <c r="X140" i="25"/>
  <c r="T140" i="25"/>
  <c r="AW140" i="25"/>
  <c r="AG140" i="25"/>
  <c r="Q140" i="25"/>
  <c r="BI140" i="25"/>
  <c r="AS140" i="25"/>
  <c r="AC140" i="25"/>
  <c r="BA140" i="25"/>
  <c r="AK140" i="25"/>
  <c r="U140" i="25"/>
  <c r="AO140" i="25"/>
  <c r="Y140" i="25"/>
  <c r="BF139" i="25"/>
  <c r="BQ139" i="25"/>
  <c r="BE139" i="25"/>
  <c r="BS139" i="25"/>
  <c r="BO139" i="25"/>
  <c r="BG139" i="25"/>
  <c r="BC139" i="25"/>
  <c r="BT139" i="25"/>
  <c r="BH139" i="25"/>
  <c r="A143" i="38" l="1"/>
  <c r="B142" i="38"/>
  <c r="C142" i="38" s="1"/>
  <c r="BL140" i="38"/>
  <c r="BJ140" i="38"/>
  <c r="BK140" i="38"/>
  <c r="BM139" i="38"/>
  <c r="BN139" i="38" s="1"/>
  <c r="BP139" i="38"/>
  <c r="BR139" i="38" s="1"/>
  <c r="BI141" i="38"/>
  <c r="BA141" i="38"/>
  <c r="AW141" i="38"/>
  <c r="AS141" i="38"/>
  <c r="AO141" i="38"/>
  <c r="AK141" i="38"/>
  <c r="AG141" i="38"/>
  <c r="AC141" i="38"/>
  <c r="Y141" i="38"/>
  <c r="U141" i="38"/>
  <c r="Q141" i="38"/>
  <c r="BD141" i="38"/>
  <c r="AZ141" i="38"/>
  <c r="AV141" i="38"/>
  <c r="AR141" i="38"/>
  <c r="AN141" i="38"/>
  <c r="AJ141" i="38"/>
  <c r="AF141" i="38"/>
  <c r="AB141" i="38"/>
  <c r="X141" i="38"/>
  <c r="T141" i="38"/>
  <c r="BB141" i="38"/>
  <c r="AX141" i="38"/>
  <c r="AT141" i="38"/>
  <c r="AP141" i="38"/>
  <c r="AL141" i="38"/>
  <c r="AH141" i="38"/>
  <c r="AD141" i="38"/>
  <c r="Z141" i="38"/>
  <c r="V141" i="38"/>
  <c r="R141" i="38"/>
  <c r="AQ141" i="38"/>
  <c r="AA141" i="38"/>
  <c r="AM141" i="38"/>
  <c r="W141" i="38"/>
  <c r="AY141" i="38"/>
  <c r="AI141" i="38"/>
  <c r="S141" i="38"/>
  <c r="AU141" i="38"/>
  <c r="AE141" i="38"/>
  <c r="BQ140" i="38"/>
  <c r="BE140" i="38"/>
  <c r="BT140" i="38"/>
  <c r="BH140" i="38"/>
  <c r="BF140" i="38"/>
  <c r="BG140" i="38"/>
  <c r="BS140" i="38"/>
  <c r="BC140" i="38"/>
  <c r="BO140" i="38"/>
  <c r="BS140" i="25"/>
  <c r="BO140" i="25"/>
  <c r="BG140" i="25"/>
  <c r="BC140" i="25"/>
  <c r="BF140" i="25"/>
  <c r="BT140" i="25"/>
  <c r="BH140" i="25"/>
  <c r="BQ140" i="25"/>
  <c r="BE140" i="25"/>
  <c r="A144" i="25"/>
  <c r="B143" i="25"/>
  <c r="BP139" i="25"/>
  <c r="BR139" i="25" s="1"/>
  <c r="BK140" i="25"/>
  <c r="BJ140" i="25"/>
  <c r="BL140" i="25"/>
  <c r="BV142" i="25"/>
  <c r="BW142" i="25" s="1"/>
  <c r="C142" i="25"/>
  <c r="BD141" i="25"/>
  <c r="AZ141" i="25"/>
  <c r="AV141" i="25"/>
  <c r="AR141" i="25"/>
  <c r="AN141" i="25"/>
  <c r="AJ141" i="25"/>
  <c r="AF141" i="25"/>
  <c r="AB141" i="25"/>
  <c r="X141" i="25"/>
  <c r="T141" i="25"/>
  <c r="AY141" i="25"/>
  <c r="AU141" i="25"/>
  <c r="AQ141" i="25"/>
  <c r="AM141" i="25"/>
  <c r="AI141" i="25"/>
  <c r="AE141" i="25"/>
  <c r="AA141" i="25"/>
  <c r="W141" i="25"/>
  <c r="S141" i="25"/>
  <c r="BI141" i="25"/>
  <c r="BA141" i="25"/>
  <c r="AW141" i="25"/>
  <c r="AS141" i="25"/>
  <c r="AO141" i="25"/>
  <c r="AK141" i="25"/>
  <c r="AG141" i="25"/>
  <c r="AC141" i="25"/>
  <c r="Y141" i="25"/>
  <c r="U141" i="25"/>
  <c r="Q141" i="25"/>
  <c r="AT141" i="25"/>
  <c r="AD141" i="25"/>
  <c r="AP141" i="25"/>
  <c r="Z141" i="25"/>
  <c r="AX141" i="25"/>
  <c r="AH141" i="25"/>
  <c r="R141" i="25"/>
  <c r="V141" i="25"/>
  <c r="AL141" i="25"/>
  <c r="BB141" i="25"/>
  <c r="BU139" i="25"/>
  <c r="BM139" i="25"/>
  <c r="BM140" i="38" l="1"/>
  <c r="BN140" i="38" s="1"/>
  <c r="BQ141" i="38"/>
  <c r="BE141" i="38"/>
  <c r="BT141" i="38"/>
  <c r="BH141" i="38"/>
  <c r="BF141" i="38"/>
  <c r="BG141" i="38"/>
  <c r="BS141" i="38"/>
  <c r="BC141" i="38"/>
  <c r="BO141" i="38"/>
  <c r="BP140" i="38"/>
  <c r="BR140" i="38" s="1"/>
  <c r="BL141" i="38"/>
  <c r="BJ141" i="38"/>
  <c r="BK141" i="38"/>
  <c r="BD142" i="38"/>
  <c r="AZ142" i="38"/>
  <c r="AV142" i="38"/>
  <c r="AR142" i="38"/>
  <c r="AN142" i="38"/>
  <c r="AJ142" i="38"/>
  <c r="AF142" i="38"/>
  <c r="AB142" i="38"/>
  <c r="X142" i="38"/>
  <c r="AY142" i="38"/>
  <c r="AU142" i="38"/>
  <c r="AQ142" i="38"/>
  <c r="AM142" i="38"/>
  <c r="AI142" i="38"/>
  <c r="BB142" i="38"/>
  <c r="AT142" i="38"/>
  <c r="AL142" i="38"/>
  <c r="AE142" i="38"/>
  <c r="Z142" i="38"/>
  <c r="U142" i="38"/>
  <c r="Q142" i="38"/>
  <c r="BI142" i="38"/>
  <c r="BA142" i="38"/>
  <c r="AS142" i="38"/>
  <c r="AK142" i="38"/>
  <c r="AD142" i="38"/>
  <c r="Y142" i="38"/>
  <c r="T142" i="38"/>
  <c r="AX142" i="38"/>
  <c r="AP142" i="38"/>
  <c r="AH142" i="38"/>
  <c r="AC142" i="38"/>
  <c r="AW142" i="38"/>
  <c r="AO142" i="38"/>
  <c r="AG142" i="38"/>
  <c r="AA142" i="38"/>
  <c r="V142" i="38"/>
  <c r="R142" i="38"/>
  <c r="W142" i="38"/>
  <c r="S142" i="38"/>
  <c r="A144" i="38"/>
  <c r="B143" i="38"/>
  <c r="C143" i="38" s="1"/>
  <c r="A145" i="25"/>
  <c r="B144" i="25"/>
  <c r="BP140" i="25"/>
  <c r="BR140" i="25" s="1"/>
  <c r="BM140" i="25"/>
  <c r="BU140" i="25"/>
  <c r="BT141" i="25"/>
  <c r="BH141" i="25"/>
  <c r="BS141" i="25"/>
  <c r="BO141" i="25"/>
  <c r="BG141" i="25"/>
  <c r="BC141" i="25"/>
  <c r="BQ141" i="25"/>
  <c r="BE141" i="25"/>
  <c r="BF141" i="25"/>
  <c r="BL141" i="25"/>
  <c r="BK141" i="25"/>
  <c r="BJ141" i="25"/>
  <c r="AY142" i="25"/>
  <c r="AU142" i="25"/>
  <c r="AQ142" i="25"/>
  <c r="AZ142" i="25"/>
  <c r="AT142" i="25"/>
  <c r="AO142" i="25"/>
  <c r="AK142" i="25"/>
  <c r="AG142" i="25"/>
  <c r="AC142" i="25"/>
  <c r="Y142" i="25"/>
  <c r="U142" i="25"/>
  <c r="Q142" i="25"/>
  <c r="BI142" i="25"/>
  <c r="BD142" i="25"/>
  <c r="AX142" i="25"/>
  <c r="AS142" i="25"/>
  <c r="AN142" i="25"/>
  <c r="AJ142" i="25"/>
  <c r="AF142" i="25"/>
  <c r="AB142" i="25"/>
  <c r="X142" i="25"/>
  <c r="T142" i="25"/>
  <c r="BA142" i="25"/>
  <c r="AV142" i="25"/>
  <c r="AP142" i="25"/>
  <c r="AL142" i="25"/>
  <c r="AH142" i="25"/>
  <c r="AD142" i="25"/>
  <c r="Z142" i="25"/>
  <c r="V142" i="25"/>
  <c r="R142" i="25"/>
  <c r="AR142" i="25"/>
  <c r="AA142" i="25"/>
  <c r="AM142" i="25"/>
  <c r="W142" i="25"/>
  <c r="AW142" i="25"/>
  <c r="AE142" i="25"/>
  <c r="BB142" i="25"/>
  <c r="S142" i="25"/>
  <c r="AI142" i="25"/>
  <c r="C143" i="25"/>
  <c r="BV143" i="25"/>
  <c r="BW143" i="25" s="1"/>
  <c r="BT142" i="38" l="1"/>
  <c r="BH142" i="38"/>
  <c r="BS142" i="38"/>
  <c r="BO142" i="38"/>
  <c r="BG142" i="38"/>
  <c r="BC142" i="38"/>
  <c r="BQ142" i="38"/>
  <c r="BF142" i="38"/>
  <c r="BE142" i="38"/>
  <c r="BM141" i="38"/>
  <c r="BN141" i="38" s="1"/>
  <c r="BP141" i="38"/>
  <c r="BR141" i="38" s="1"/>
  <c r="BD143" i="38"/>
  <c r="AZ143" i="38"/>
  <c r="AV143" i="38"/>
  <c r="AR143" i="38"/>
  <c r="AN143" i="38"/>
  <c r="AJ143" i="38"/>
  <c r="AF143" i="38"/>
  <c r="AB143" i="38"/>
  <c r="X143" i="38"/>
  <c r="T143" i="38"/>
  <c r="AY143" i="38"/>
  <c r="AU143" i="38"/>
  <c r="AQ143" i="38"/>
  <c r="AM143" i="38"/>
  <c r="AI143" i="38"/>
  <c r="AE143" i="38"/>
  <c r="AA143" i="38"/>
  <c r="W143" i="38"/>
  <c r="S143" i="38"/>
  <c r="BI143" i="38"/>
  <c r="BA143" i="38"/>
  <c r="AW143" i="38"/>
  <c r="AS143" i="38"/>
  <c r="AO143" i="38"/>
  <c r="AK143" i="38"/>
  <c r="AG143" i="38"/>
  <c r="AC143" i="38"/>
  <c r="Y143" i="38"/>
  <c r="U143" i="38"/>
  <c r="AT143" i="38"/>
  <c r="AD143" i="38"/>
  <c r="Q143" i="38"/>
  <c r="AP143" i="38"/>
  <c r="Z143" i="38"/>
  <c r="BB143" i="38"/>
  <c r="AL143" i="38"/>
  <c r="V143" i="38"/>
  <c r="AX143" i="38"/>
  <c r="AH143" i="38"/>
  <c r="R143" i="38"/>
  <c r="BL142" i="38"/>
  <c r="BK142" i="38"/>
  <c r="BJ142" i="38"/>
  <c r="A145" i="38"/>
  <c r="B144" i="38"/>
  <c r="C144" i="38" s="1"/>
  <c r="BU141" i="25"/>
  <c r="BM141" i="25"/>
  <c r="BP141" i="25"/>
  <c r="BR141" i="25" s="1"/>
  <c r="C144" i="25"/>
  <c r="BV144" i="25"/>
  <c r="BW144" i="25" s="1"/>
  <c r="BS142" i="25"/>
  <c r="BO142" i="25"/>
  <c r="BG142" i="25"/>
  <c r="BC142" i="25"/>
  <c r="BE142" i="25"/>
  <c r="BT142" i="25"/>
  <c r="BQ142" i="25"/>
  <c r="BF142" i="25"/>
  <c r="BH142" i="25"/>
  <c r="A146" i="25"/>
  <c r="B145" i="25"/>
  <c r="BD143" i="25"/>
  <c r="AZ143" i="25"/>
  <c r="AV143" i="25"/>
  <c r="AR143" i="25"/>
  <c r="AN143" i="25"/>
  <c r="AJ143" i="25"/>
  <c r="AF143" i="25"/>
  <c r="AB143" i="25"/>
  <c r="X143" i="25"/>
  <c r="T143" i="25"/>
  <c r="AY143" i="25"/>
  <c r="AT143" i="25"/>
  <c r="AO143" i="25"/>
  <c r="AI143" i="25"/>
  <c r="AD143" i="25"/>
  <c r="Y143" i="25"/>
  <c r="S143" i="25"/>
  <c r="BI143" i="25"/>
  <c r="AX143" i="25"/>
  <c r="AS143" i="25"/>
  <c r="AM143" i="25"/>
  <c r="AH143" i="25"/>
  <c r="AC143" i="25"/>
  <c r="W143" i="25"/>
  <c r="R143" i="25"/>
  <c r="BA143" i="25"/>
  <c r="AU143" i="25"/>
  <c r="AP143" i="25"/>
  <c r="AK143" i="25"/>
  <c r="AE143" i="25"/>
  <c r="Z143" i="25"/>
  <c r="U143" i="25"/>
  <c r="AL143" i="25"/>
  <c r="Q143" i="25"/>
  <c r="BB143" i="25"/>
  <c r="AG143" i="25"/>
  <c r="AQ143" i="25"/>
  <c r="V143" i="25"/>
  <c r="AW143" i="25"/>
  <c r="AA143" i="25"/>
  <c r="BK142" i="25"/>
  <c r="BJ142" i="25"/>
  <c r="BL142" i="25"/>
  <c r="BM142" i="38" l="1"/>
  <c r="BN142" i="38" s="1"/>
  <c r="BT143" i="38"/>
  <c r="BH143" i="38"/>
  <c r="BS143" i="38"/>
  <c r="BO143" i="38"/>
  <c r="BG143" i="38"/>
  <c r="BC143" i="38"/>
  <c r="BQ143" i="38"/>
  <c r="BE143" i="38"/>
  <c r="BF143" i="38"/>
  <c r="BP142" i="38"/>
  <c r="BR142" i="38" s="1"/>
  <c r="BD144" i="38"/>
  <c r="AZ144" i="38"/>
  <c r="AV144" i="38"/>
  <c r="AR144" i="38"/>
  <c r="AN144" i="38"/>
  <c r="AJ144" i="38"/>
  <c r="AF144" i="38"/>
  <c r="AB144" i="38"/>
  <c r="X144" i="38"/>
  <c r="T144" i="38"/>
  <c r="AY144" i="38"/>
  <c r="AU144" i="38"/>
  <c r="AQ144" i="38"/>
  <c r="AM144" i="38"/>
  <c r="AI144" i="38"/>
  <c r="AE144" i="38"/>
  <c r="AA144" i="38"/>
  <c r="W144" i="38"/>
  <c r="S144" i="38"/>
  <c r="BI144" i="38"/>
  <c r="BA144" i="38"/>
  <c r="AW144" i="38"/>
  <c r="AS144" i="38"/>
  <c r="AO144" i="38"/>
  <c r="AK144" i="38"/>
  <c r="AG144" i="38"/>
  <c r="AC144" i="38"/>
  <c r="Y144" i="38"/>
  <c r="U144" i="38"/>
  <c r="Q144" i="38"/>
  <c r="AT144" i="38"/>
  <c r="AD144" i="38"/>
  <c r="AP144" i="38"/>
  <c r="Z144" i="38"/>
  <c r="BB144" i="38"/>
  <c r="AL144" i="38"/>
  <c r="V144" i="38"/>
  <c r="AX144" i="38"/>
  <c r="AH144" i="38"/>
  <c r="R144" i="38"/>
  <c r="A146" i="38"/>
  <c r="B145" i="38"/>
  <c r="C145" i="38" s="1"/>
  <c r="BL143" i="38"/>
  <c r="BK143" i="38"/>
  <c r="BJ143" i="38"/>
  <c r="BV145" i="25"/>
  <c r="BW145" i="25" s="1"/>
  <c r="C145" i="25"/>
  <c r="BD144" i="25"/>
  <c r="AZ144" i="25"/>
  <c r="AV144" i="25"/>
  <c r="AR144" i="25"/>
  <c r="AN144" i="25"/>
  <c r="AJ144" i="25"/>
  <c r="AF144" i="25"/>
  <c r="AB144" i="25"/>
  <c r="X144" i="25"/>
  <c r="T144" i="25"/>
  <c r="AY144" i="25"/>
  <c r="AU144" i="25"/>
  <c r="AQ144" i="25"/>
  <c r="AM144" i="25"/>
  <c r="AI144" i="25"/>
  <c r="AE144" i="25"/>
  <c r="BI144" i="25"/>
  <c r="BA144" i="25"/>
  <c r="AW144" i="25"/>
  <c r="AS144" i="25"/>
  <c r="AO144" i="25"/>
  <c r="AK144" i="25"/>
  <c r="AG144" i="25"/>
  <c r="AC144" i="25"/>
  <c r="Y144" i="25"/>
  <c r="U144" i="25"/>
  <c r="Q144" i="25"/>
  <c r="AT144" i="25"/>
  <c r="AD144" i="25"/>
  <c r="V144" i="25"/>
  <c r="AP144" i="25"/>
  <c r="AA144" i="25"/>
  <c r="S144" i="25"/>
  <c r="AX144" i="25"/>
  <c r="AH144" i="25"/>
  <c r="W144" i="25"/>
  <c r="BB144" i="25"/>
  <c r="AL144" i="25"/>
  <c r="R144" i="25"/>
  <c r="Z144" i="25"/>
  <c r="BT143" i="25"/>
  <c r="BH143" i="25"/>
  <c r="BO143" i="25"/>
  <c r="BE143" i="25"/>
  <c r="BS143" i="25"/>
  <c r="BC143" i="25"/>
  <c r="BQ143" i="25"/>
  <c r="BF143" i="25"/>
  <c r="BG143" i="25"/>
  <c r="B146" i="25"/>
  <c r="A147" i="25"/>
  <c r="BP142" i="25"/>
  <c r="BR142" i="25" s="1"/>
  <c r="BU142" i="25"/>
  <c r="BM142" i="25"/>
  <c r="BL143" i="25"/>
  <c r="BJ143" i="25"/>
  <c r="BK143" i="25"/>
  <c r="BT144" i="38" l="1"/>
  <c r="BH144" i="38"/>
  <c r="BS144" i="38"/>
  <c r="BO144" i="38"/>
  <c r="BG144" i="38"/>
  <c r="BC144" i="38"/>
  <c r="BQ144" i="38"/>
  <c r="BE144" i="38"/>
  <c r="BF144" i="38"/>
  <c r="BD145" i="38"/>
  <c r="AZ145" i="38"/>
  <c r="AV145" i="38"/>
  <c r="AR145" i="38"/>
  <c r="AN145" i="38"/>
  <c r="AJ145" i="38"/>
  <c r="AF145" i="38"/>
  <c r="AB145" i="38"/>
  <c r="X145" i="38"/>
  <c r="T145" i="38"/>
  <c r="AY145" i="38"/>
  <c r="AU145" i="38"/>
  <c r="AQ145" i="38"/>
  <c r="AM145" i="38"/>
  <c r="AI145" i="38"/>
  <c r="AE145" i="38"/>
  <c r="AA145" i="38"/>
  <c r="W145" i="38"/>
  <c r="S145" i="38"/>
  <c r="BI145" i="38"/>
  <c r="BA145" i="38"/>
  <c r="AW145" i="38"/>
  <c r="AS145" i="38"/>
  <c r="AO145" i="38"/>
  <c r="AK145" i="38"/>
  <c r="AG145" i="38"/>
  <c r="AC145" i="38"/>
  <c r="Y145" i="38"/>
  <c r="U145" i="38"/>
  <c r="Q145" i="38"/>
  <c r="AT145" i="38"/>
  <c r="AD145" i="38"/>
  <c r="AP145" i="38"/>
  <c r="Z145" i="38"/>
  <c r="BB145" i="38"/>
  <c r="AL145" i="38"/>
  <c r="V145" i="38"/>
  <c r="AX145" i="38"/>
  <c r="AH145" i="38"/>
  <c r="R145" i="38"/>
  <c r="BM143" i="38"/>
  <c r="BN143" i="38" s="1"/>
  <c r="A147" i="38"/>
  <c r="B147" i="38" s="1"/>
  <c r="C147" i="38" s="1"/>
  <c r="B146" i="38"/>
  <c r="C146" i="38" s="1"/>
  <c r="BP143" i="38"/>
  <c r="BR143" i="38" s="1"/>
  <c r="BL144" i="38"/>
  <c r="BK144" i="38"/>
  <c r="BJ144" i="38"/>
  <c r="BT144" i="25"/>
  <c r="BH144" i="25"/>
  <c r="BS144" i="25"/>
  <c r="BO144" i="25"/>
  <c r="BG144" i="25"/>
  <c r="BC144" i="25"/>
  <c r="BQ144" i="25"/>
  <c r="BE144" i="25"/>
  <c r="BF144" i="25"/>
  <c r="BL144" i="25"/>
  <c r="BK144" i="25"/>
  <c r="BJ144" i="25"/>
  <c r="BI145" i="25"/>
  <c r="BA145" i="25"/>
  <c r="AW145" i="25"/>
  <c r="AS145" i="25"/>
  <c r="AO145" i="25"/>
  <c r="AK145" i="25"/>
  <c r="AG145" i="25"/>
  <c r="AC145" i="25"/>
  <c r="Y145" i="25"/>
  <c r="U145" i="25"/>
  <c r="Q145" i="25"/>
  <c r="BD145" i="25"/>
  <c r="AZ145" i="25"/>
  <c r="AV145" i="25"/>
  <c r="AR145" i="25"/>
  <c r="AN145" i="25"/>
  <c r="AJ145" i="25"/>
  <c r="AF145" i="25"/>
  <c r="AB145" i="25"/>
  <c r="X145" i="25"/>
  <c r="T145" i="25"/>
  <c r="BB145" i="25"/>
  <c r="AX145" i="25"/>
  <c r="AT145" i="25"/>
  <c r="AP145" i="25"/>
  <c r="AL145" i="25"/>
  <c r="AH145" i="25"/>
  <c r="AD145" i="25"/>
  <c r="Z145" i="25"/>
  <c r="V145" i="25"/>
  <c r="R145" i="25"/>
  <c r="AQ145" i="25"/>
  <c r="AA145" i="25"/>
  <c r="AM145" i="25"/>
  <c r="W145" i="25"/>
  <c r="AU145" i="25"/>
  <c r="AE145" i="25"/>
  <c r="AI145" i="25"/>
  <c r="S145" i="25"/>
  <c r="AY145" i="25"/>
  <c r="B147" i="25"/>
  <c r="BP143" i="25"/>
  <c r="BR143" i="25" s="1"/>
  <c r="BU143" i="25"/>
  <c r="BM143" i="25"/>
  <c r="BV146" i="25"/>
  <c r="BW146" i="25" s="1"/>
  <c r="C146" i="25"/>
  <c r="F1" i="25"/>
  <c r="BM144" i="38" l="1"/>
  <c r="BN144" i="38" s="1"/>
  <c r="BD147" i="38"/>
  <c r="AZ147" i="38"/>
  <c r="AV147" i="38"/>
  <c r="AR147" i="38"/>
  <c r="AN147" i="38"/>
  <c r="AJ147" i="38"/>
  <c r="AF147" i="38"/>
  <c r="AB147" i="38"/>
  <c r="X147" i="38"/>
  <c r="T147" i="38"/>
  <c r="AY147" i="38"/>
  <c r="AU147" i="38"/>
  <c r="AQ147" i="38"/>
  <c r="AM147" i="38"/>
  <c r="AI147" i="38"/>
  <c r="AE147" i="38"/>
  <c r="AA147" i="38"/>
  <c r="W147" i="38"/>
  <c r="S147" i="38"/>
  <c r="BB147" i="38"/>
  <c r="AX147" i="38"/>
  <c r="AT147" i="38"/>
  <c r="AP147" i="38"/>
  <c r="AL147" i="38"/>
  <c r="AH147" i="38"/>
  <c r="AD147" i="38"/>
  <c r="Z147" i="38"/>
  <c r="V147" i="38"/>
  <c r="R147" i="38"/>
  <c r="BI147" i="38"/>
  <c r="BA147" i="38"/>
  <c r="AW147" i="38"/>
  <c r="AS147" i="38"/>
  <c r="AO147" i="38"/>
  <c r="AK147" i="38"/>
  <c r="AG147" i="38"/>
  <c r="AC147" i="38"/>
  <c r="Y147" i="38"/>
  <c r="U147" i="38"/>
  <c r="Q147" i="38"/>
  <c r="BT145" i="38"/>
  <c r="BH145" i="38"/>
  <c r="BS145" i="38"/>
  <c r="BO145" i="38"/>
  <c r="BG145" i="38"/>
  <c r="BC145" i="38"/>
  <c r="BQ145" i="38"/>
  <c r="BE145" i="38"/>
  <c r="BF145" i="38"/>
  <c r="BP144" i="38"/>
  <c r="BR144" i="38" s="1"/>
  <c r="BD146" i="38"/>
  <c r="AZ146" i="38"/>
  <c r="AV146" i="38"/>
  <c r="AR146" i="38"/>
  <c r="AN146" i="38"/>
  <c r="AJ146" i="38"/>
  <c r="AF146" i="38"/>
  <c r="AB146" i="38"/>
  <c r="X146" i="38"/>
  <c r="T146" i="38"/>
  <c r="AY146" i="38"/>
  <c r="AU146" i="38"/>
  <c r="AQ146" i="38"/>
  <c r="AM146" i="38"/>
  <c r="AI146" i="38"/>
  <c r="AE146" i="38"/>
  <c r="AA146" i="38"/>
  <c r="W146" i="38"/>
  <c r="S146" i="38"/>
  <c r="BI146" i="38"/>
  <c r="BA146" i="38"/>
  <c r="AW146" i="38"/>
  <c r="AS146" i="38"/>
  <c r="AO146" i="38"/>
  <c r="AK146" i="38"/>
  <c r="AG146" i="38"/>
  <c r="AC146" i="38"/>
  <c r="Y146" i="38"/>
  <c r="U146" i="38"/>
  <c r="Q146" i="38"/>
  <c r="AT146" i="38"/>
  <c r="AD146" i="38"/>
  <c r="AP146" i="38"/>
  <c r="Z146" i="38"/>
  <c r="BB146" i="38"/>
  <c r="AL146" i="38"/>
  <c r="V146" i="38"/>
  <c r="AX146" i="38"/>
  <c r="AH146" i="38"/>
  <c r="R146" i="38"/>
  <c r="BL145" i="38"/>
  <c r="BK145" i="38"/>
  <c r="BJ145" i="38"/>
  <c r="C147" i="25"/>
  <c r="BV147" i="25"/>
  <c r="BW147" i="25" s="1"/>
  <c r="BQ145" i="25"/>
  <c r="BE145" i="25"/>
  <c r="BT145" i="25"/>
  <c r="BH145" i="25"/>
  <c r="BF145" i="25"/>
  <c r="BG145" i="25"/>
  <c r="BS145" i="25"/>
  <c r="BC145" i="25"/>
  <c r="BO145" i="25"/>
  <c r="BL145" i="25"/>
  <c r="BJ145" i="25"/>
  <c r="BK145" i="25"/>
  <c r="BB146" i="25"/>
  <c r="AX146" i="25"/>
  <c r="AT146" i="25"/>
  <c r="AP146" i="25"/>
  <c r="AL146" i="25"/>
  <c r="AH146" i="25"/>
  <c r="AD146" i="25"/>
  <c r="Z146" i="25"/>
  <c r="V146" i="25"/>
  <c r="R146" i="25"/>
  <c r="BI146" i="25"/>
  <c r="BA146" i="25"/>
  <c r="AW146" i="25"/>
  <c r="AS146" i="25"/>
  <c r="AO146" i="25"/>
  <c r="AK146" i="25"/>
  <c r="AG146" i="25"/>
  <c r="AC146" i="25"/>
  <c r="Y146" i="25"/>
  <c r="U146" i="25"/>
  <c r="Q146" i="25"/>
  <c r="AY146" i="25"/>
  <c r="AU146" i="25"/>
  <c r="AQ146" i="25"/>
  <c r="AM146" i="25"/>
  <c r="AI146" i="25"/>
  <c r="AE146" i="25"/>
  <c r="AA146" i="25"/>
  <c r="W146" i="25"/>
  <c r="S146" i="25"/>
  <c r="AR146" i="25"/>
  <c r="AB146" i="25"/>
  <c r="BD146" i="25"/>
  <c r="AN146" i="25"/>
  <c r="X146" i="25"/>
  <c r="AV146" i="25"/>
  <c r="AF146" i="25"/>
  <c r="T146" i="25"/>
  <c r="AJ146" i="25"/>
  <c r="AZ146" i="25"/>
  <c r="BU144" i="25"/>
  <c r="BM144" i="25"/>
  <c r="BP144" i="25"/>
  <c r="BR144" i="25" s="1"/>
  <c r="BM145" i="38" l="1"/>
  <c r="BN145" i="38" s="1"/>
  <c r="BT146" i="38"/>
  <c r="BH146" i="38"/>
  <c r="BS146" i="38"/>
  <c r="BO146" i="38"/>
  <c r="BG146" i="38"/>
  <c r="BC146" i="38"/>
  <c r="BQ146" i="38"/>
  <c r="BE146" i="38"/>
  <c r="BF146" i="38"/>
  <c r="BL147" i="38"/>
  <c r="BK147" i="38"/>
  <c r="BJ147" i="38"/>
  <c r="BP145" i="38"/>
  <c r="BR145" i="38" s="1"/>
  <c r="BT147" i="38"/>
  <c r="BH147" i="38"/>
  <c r="BS147" i="38"/>
  <c r="BO147" i="38"/>
  <c r="BG147" i="38"/>
  <c r="BC147" i="38"/>
  <c r="BF147" i="38"/>
  <c r="BQ147" i="38"/>
  <c r="BE147" i="38"/>
  <c r="BL146" i="38"/>
  <c r="BK146" i="38"/>
  <c r="BJ146" i="38"/>
  <c r="BP145" i="25"/>
  <c r="BR145" i="25" s="1"/>
  <c r="BJ146" i="25"/>
  <c r="BK146" i="25"/>
  <c r="BL146" i="25"/>
  <c r="BU145" i="25"/>
  <c r="BM145" i="25"/>
  <c r="AY147" i="25"/>
  <c r="AU147" i="25"/>
  <c r="AQ147" i="25"/>
  <c r="AM147" i="25"/>
  <c r="AI147" i="25"/>
  <c r="AE147" i="25"/>
  <c r="AA147" i="25"/>
  <c r="W147" i="25"/>
  <c r="S147" i="25"/>
  <c r="BB147" i="25"/>
  <c r="AX147" i="25"/>
  <c r="AT147" i="25"/>
  <c r="AP147" i="25"/>
  <c r="AL147" i="25"/>
  <c r="AH147" i="25"/>
  <c r="AD147" i="25"/>
  <c r="Z147" i="25"/>
  <c r="V147" i="25"/>
  <c r="R147" i="25"/>
  <c r="BD147" i="25"/>
  <c r="AZ147" i="25"/>
  <c r="AV147" i="25"/>
  <c r="AR147" i="25"/>
  <c r="AN147" i="25"/>
  <c r="AJ147" i="25"/>
  <c r="AF147" i="25"/>
  <c r="AB147" i="25"/>
  <c r="X147" i="25"/>
  <c r="T147" i="25"/>
  <c r="AO147" i="25"/>
  <c r="Y147" i="25"/>
  <c r="BA147" i="25"/>
  <c r="AK147" i="25"/>
  <c r="U147" i="25"/>
  <c r="BI147" i="25"/>
  <c r="AS147" i="25"/>
  <c r="AC147" i="25"/>
  <c r="AW147" i="25"/>
  <c r="Q147" i="25"/>
  <c r="AG147" i="25"/>
  <c r="BF146" i="25"/>
  <c r="BQ146" i="25"/>
  <c r="BE146" i="25"/>
  <c r="BS146" i="25"/>
  <c r="BO146" i="25"/>
  <c r="BG146" i="25"/>
  <c r="BC146" i="25"/>
  <c r="BH146" i="25"/>
  <c r="BT146" i="25"/>
  <c r="BI1" i="38"/>
  <c r="BI2" i="38"/>
  <c r="BM146" i="38" l="1"/>
  <c r="BN146" i="38" s="1"/>
  <c r="BP147" i="38"/>
  <c r="BR147" i="38" s="1"/>
  <c r="BM147" i="38"/>
  <c r="BN147" i="38" s="1"/>
  <c r="BP146" i="38"/>
  <c r="BR146" i="38" s="1"/>
  <c r="BU146" i="25"/>
  <c r="BM146" i="25"/>
  <c r="BK147" i="25"/>
  <c r="BJ147" i="25"/>
  <c r="BL147" i="25"/>
  <c r="BP146" i="25"/>
  <c r="BR146" i="25" s="1"/>
  <c r="BS147" i="25"/>
  <c r="BO147" i="25"/>
  <c r="BG147" i="25"/>
  <c r="BC147" i="25"/>
  <c r="BF147" i="25"/>
  <c r="BT147" i="25"/>
  <c r="BH147" i="25"/>
  <c r="BE147" i="25"/>
  <c r="BQ147" i="25"/>
  <c r="BJ1" i="38"/>
  <c r="BJ2" i="38"/>
  <c r="BK2" i="38"/>
  <c r="BK1" i="38"/>
  <c r="BL1" i="38"/>
  <c r="BL2" i="38"/>
  <c r="D61" i="28" l="1"/>
  <c r="AH61" i="28"/>
  <c r="J61" i="28"/>
  <c r="AN61" i="28"/>
  <c r="V61" i="28"/>
  <c r="P61" i="28"/>
  <c r="AB61" i="28"/>
  <c r="D56" i="28"/>
  <c r="AN56" i="28"/>
  <c r="J56" i="28"/>
  <c r="AB56" i="28"/>
  <c r="AH56" i="28"/>
  <c r="P56" i="28"/>
  <c r="V56" i="28"/>
  <c r="D51" i="28"/>
  <c r="AH51" i="28"/>
  <c r="AB51" i="28"/>
  <c r="AN51" i="28"/>
  <c r="P51" i="28"/>
  <c r="J51" i="28"/>
  <c r="V51" i="28"/>
  <c r="AB46" i="28"/>
  <c r="AH46" i="28"/>
  <c r="J46" i="28"/>
  <c r="V46" i="28"/>
  <c r="P46" i="28"/>
  <c r="AN46" i="28"/>
  <c r="D46" i="28"/>
  <c r="AN41" i="28"/>
  <c r="AB41" i="28"/>
  <c r="V41" i="28"/>
  <c r="P41" i="28"/>
  <c r="D41" i="28"/>
  <c r="J41" i="28"/>
  <c r="AH41" i="28"/>
  <c r="P36" i="28"/>
  <c r="J36" i="28"/>
  <c r="AH36" i="28"/>
  <c r="AN36" i="28"/>
  <c r="V36" i="28"/>
  <c r="D36" i="28"/>
  <c r="AB36" i="28"/>
  <c r="D31" i="28"/>
  <c r="J31" i="28"/>
  <c r="AH31" i="28"/>
  <c r="P31" i="28"/>
  <c r="AB31" i="28"/>
  <c r="V31" i="28"/>
  <c r="AN31" i="28"/>
  <c r="P26" i="28"/>
  <c r="V26" i="28"/>
  <c r="AH26" i="28"/>
  <c r="AB26" i="28"/>
  <c r="AN26" i="28"/>
  <c r="D26" i="28"/>
  <c r="J26" i="28"/>
  <c r="P21" i="28"/>
  <c r="AB21" i="28"/>
  <c r="V21" i="28"/>
  <c r="AH21" i="28"/>
  <c r="J21" i="28"/>
  <c r="AN21" i="28"/>
  <c r="D21" i="28"/>
  <c r="AN16" i="28"/>
  <c r="D16" i="28"/>
  <c r="V16" i="28"/>
  <c r="P16" i="28"/>
  <c r="AH16" i="28"/>
  <c r="J16" i="28"/>
  <c r="AB16" i="28"/>
  <c r="P11" i="28"/>
  <c r="AB11" i="28"/>
  <c r="AN11" i="28"/>
  <c r="D11" i="28"/>
  <c r="J11" i="28"/>
  <c r="AH11" i="28"/>
  <c r="V11" i="28"/>
  <c r="AH6" i="28"/>
  <c r="AH10" i="28" s="1"/>
  <c r="AN6" i="28"/>
  <c r="V6" i="28"/>
  <c r="V10" i="28" s="1"/>
  <c r="AB6" i="28"/>
  <c r="J6" i="28"/>
  <c r="J9" i="28" s="1"/>
  <c r="P6" i="28"/>
  <c r="BQ6" i="38"/>
  <c r="BQ4" i="38"/>
  <c r="BQ5" i="38"/>
  <c r="BQ7" i="38"/>
  <c r="BQ8" i="38"/>
  <c r="BQ9" i="38"/>
  <c r="BQ11" i="38"/>
  <c r="BQ10" i="38"/>
  <c r="BQ13" i="38"/>
  <c r="BQ12" i="38"/>
  <c r="BQ14" i="38"/>
  <c r="BQ16" i="38"/>
  <c r="BQ15" i="38"/>
  <c r="BQ17" i="38"/>
  <c r="BQ18" i="38"/>
  <c r="BQ19" i="38"/>
  <c r="BQ20" i="38"/>
  <c r="BQ21" i="38"/>
  <c r="BQ22" i="38"/>
  <c r="BQ23" i="38"/>
  <c r="BQ24" i="38"/>
  <c r="BQ27" i="38"/>
  <c r="BQ25" i="38"/>
  <c r="BQ29" i="38"/>
  <c r="BQ26" i="38"/>
  <c r="BQ28" i="38"/>
  <c r="BQ30" i="38"/>
  <c r="BQ31" i="38"/>
  <c r="BQ32" i="38"/>
  <c r="BQ35" i="38"/>
  <c r="BQ33" i="38"/>
  <c r="BQ36" i="38"/>
  <c r="BQ34" i="38"/>
  <c r="BQ37" i="38"/>
  <c r="BQ38" i="38"/>
  <c r="BQ39" i="38"/>
  <c r="BQ40" i="38"/>
  <c r="BQ43" i="38"/>
  <c r="BQ42" i="38"/>
  <c r="BQ41" i="38"/>
  <c r="BQ44" i="38"/>
  <c r="BQ46" i="38"/>
  <c r="BQ48" i="38"/>
  <c r="BQ45" i="38"/>
  <c r="BQ47" i="38"/>
  <c r="BQ50" i="38"/>
  <c r="BQ49" i="38"/>
  <c r="BQ52" i="38"/>
  <c r="BQ51" i="38"/>
  <c r="BQ53" i="38"/>
  <c r="BQ54" i="38"/>
  <c r="BQ55" i="38"/>
  <c r="BQ57" i="38"/>
  <c r="BQ56" i="38"/>
  <c r="BQ60" i="38"/>
  <c r="BQ58" i="38"/>
  <c r="BQ59" i="38"/>
  <c r="BQ61" i="38"/>
  <c r="BQ62" i="38"/>
  <c r="BQ64" i="38"/>
  <c r="BQ65" i="38"/>
  <c r="BQ63" i="38"/>
  <c r="BQ66" i="38"/>
  <c r="BQ68" i="38"/>
  <c r="BQ67" i="38"/>
  <c r="BQ69" i="38"/>
  <c r="BQ70" i="38"/>
  <c r="BQ71" i="38"/>
  <c r="BQ72" i="38"/>
  <c r="BQ73" i="38"/>
  <c r="BQ75" i="38"/>
  <c r="BQ74" i="38"/>
  <c r="BQ78" i="38"/>
  <c r="BQ76" i="38"/>
  <c r="BQ77" i="38"/>
  <c r="BQ79" i="38"/>
  <c r="BQ81" i="38"/>
  <c r="BQ80" i="38"/>
  <c r="BQ82" i="38"/>
  <c r="BQ83" i="38"/>
  <c r="BQ84" i="38"/>
  <c r="BQ86" i="38"/>
  <c r="BQ85" i="38"/>
  <c r="BQ87" i="38"/>
  <c r="BQ89" i="38"/>
  <c r="BQ90" i="38"/>
  <c r="BQ88" i="38"/>
  <c r="BQ91" i="38"/>
  <c r="BQ92" i="38"/>
  <c r="BQ95" i="38"/>
  <c r="BQ94" i="38"/>
  <c r="BQ93" i="38"/>
  <c r="BQ96" i="38"/>
  <c r="BQ97" i="38"/>
  <c r="BQ98" i="38"/>
  <c r="BQ99" i="38"/>
  <c r="BQ100" i="38"/>
  <c r="BQ101" i="38"/>
  <c r="BQ106" i="38"/>
  <c r="BQ105" i="38"/>
  <c r="BQ102" i="38"/>
  <c r="BQ103" i="38"/>
  <c r="BQ104" i="38"/>
  <c r="BQ111" i="38"/>
  <c r="BQ109" i="38"/>
  <c r="BQ108" i="38"/>
  <c r="BQ107" i="38"/>
  <c r="BQ113" i="38"/>
  <c r="BQ112" i="38"/>
  <c r="BQ110" i="38"/>
  <c r="BQ114" i="38"/>
  <c r="BQ116" i="38"/>
  <c r="BQ115" i="38"/>
  <c r="BQ118" i="38"/>
  <c r="BQ117" i="38"/>
  <c r="BQ121" i="38"/>
  <c r="BQ119" i="38"/>
  <c r="BQ120" i="38"/>
  <c r="BQ123" i="38"/>
  <c r="BQ122" i="38"/>
  <c r="BQ124" i="38"/>
  <c r="BQ125" i="38"/>
  <c r="BQ126" i="38"/>
  <c r="BQ127" i="38"/>
  <c r="BQ128" i="38"/>
  <c r="BQ129" i="38"/>
  <c r="BQ131" i="38"/>
  <c r="BQ133" i="38"/>
  <c r="BQ130" i="38"/>
  <c r="BQ132" i="38"/>
  <c r="BU147" i="25"/>
  <c r="BM147" i="25"/>
  <c r="BP147" i="25"/>
  <c r="BR147" i="25" s="1"/>
  <c r="BQ4" i="25"/>
  <c r="BQ5" i="25"/>
  <c r="BQ6" i="25"/>
  <c r="BQ8" i="25"/>
  <c r="BQ7" i="25"/>
  <c r="BQ9" i="25"/>
  <c r="BQ11" i="25"/>
  <c r="BQ10" i="25"/>
  <c r="BQ12" i="25"/>
  <c r="BQ13" i="25"/>
  <c r="BQ14" i="25"/>
  <c r="BQ15" i="25"/>
  <c r="BQ16" i="25"/>
  <c r="BQ17" i="25"/>
  <c r="BQ18" i="25"/>
  <c r="BQ19" i="25"/>
  <c r="BQ20" i="25"/>
  <c r="BQ22" i="25"/>
  <c r="BQ21" i="25"/>
  <c r="BQ23" i="25"/>
  <c r="BQ24" i="25"/>
  <c r="BQ26" i="25"/>
  <c r="BQ25" i="25"/>
  <c r="BQ27" i="25"/>
  <c r="BQ29" i="25"/>
  <c r="BQ28" i="25"/>
  <c r="BQ31" i="25"/>
  <c r="BQ30" i="25"/>
  <c r="BQ32" i="25"/>
  <c r="BQ33" i="25"/>
  <c r="BQ34" i="25"/>
  <c r="BQ35" i="25"/>
  <c r="BQ36" i="25"/>
  <c r="BQ37" i="25"/>
  <c r="BQ38" i="25"/>
  <c r="BQ39" i="25"/>
  <c r="BQ41" i="25"/>
  <c r="BQ40" i="25"/>
  <c r="BQ42" i="25"/>
  <c r="BQ43" i="25"/>
  <c r="BQ45" i="25"/>
  <c r="BQ44" i="25"/>
  <c r="BQ47" i="25"/>
  <c r="BQ46" i="25"/>
  <c r="BQ48" i="25"/>
  <c r="BQ49" i="25"/>
  <c r="BQ50" i="25"/>
  <c r="BQ51" i="25"/>
  <c r="BQ52" i="25"/>
  <c r="BQ53" i="25"/>
  <c r="BQ54" i="25"/>
  <c r="BQ55" i="25"/>
  <c r="BQ57" i="25"/>
  <c r="BQ56" i="25"/>
  <c r="BQ58" i="25"/>
  <c r="BQ59" i="25"/>
  <c r="BQ61" i="25"/>
  <c r="BQ60" i="25"/>
  <c r="BQ62" i="25"/>
  <c r="BQ63" i="25"/>
  <c r="BQ64" i="25"/>
  <c r="BQ65" i="25"/>
  <c r="BQ68" i="25"/>
  <c r="BQ66" i="25"/>
  <c r="BQ67" i="25"/>
  <c r="BQ69" i="25"/>
  <c r="BQ70" i="25"/>
  <c r="BQ71" i="25"/>
  <c r="BQ72" i="25"/>
  <c r="BQ73" i="25"/>
  <c r="BQ74" i="25"/>
  <c r="BQ75" i="25"/>
  <c r="BQ76" i="25"/>
  <c r="BQ77" i="25"/>
  <c r="BQ78" i="25"/>
  <c r="BQ79" i="25"/>
  <c r="BQ81" i="25"/>
  <c r="BQ80" i="25"/>
  <c r="BQ82" i="25"/>
  <c r="BQ84" i="25"/>
  <c r="BQ83" i="25"/>
  <c r="BQ85" i="25"/>
  <c r="BQ86" i="25"/>
  <c r="BQ87" i="25"/>
  <c r="BQ88" i="25"/>
  <c r="BQ89" i="25"/>
  <c r="BQ90" i="25"/>
  <c r="BQ92" i="25"/>
  <c r="BQ91" i="25"/>
  <c r="BQ93" i="25"/>
  <c r="BQ96" i="25"/>
  <c r="BQ94" i="25"/>
  <c r="BQ95" i="25"/>
  <c r="BQ97" i="25"/>
  <c r="BQ101" i="25"/>
  <c r="BQ99" i="25"/>
  <c r="BQ98" i="25"/>
  <c r="BQ100" i="25"/>
  <c r="BQ103" i="25"/>
  <c r="BQ102" i="25"/>
  <c r="BQ104" i="25"/>
  <c r="BQ105" i="25"/>
  <c r="BQ106" i="25"/>
  <c r="BQ107" i="25"/>
  <c r="BQ108" i="25"/>
  <c r="BQ109" i="25"/>
  <c r="BQ110" i="25"/>
  <c r="BQ111" i="25"/>
  <c r="BQ112" i="25"/>
  <c r="BQ113" i="25"/>
  <c r="BQ114" i="25"/>
  <c r="BQ115" i="25"/>
  <c r="BQ116" i="25"/>
  <c r="BQ117" i="25"/>
  <c r="BQ118" i="25"/>
  <c r="BQ120" i="25"/>
  <c r="BQ119" i="25"/>
  <c r="BQ121" i="25"/>
  <c r="BQ122" i="25"/>
  <c r="BQ123" i="25"/>
  <c r="BQ124" i="25"/>
  <c r="BQ125" i="25"/>
  <c r="BQ126" i="25"/>
  <c r="BQ127" i="25"/>
  <c r="BQ128" i="25"/>
  <c r="BQ132" i="25"/>
  <c r="BQ130" i="25"/>
  <c r="BQ129" i="25"/>
  <c r="BQ131" i="25"/>
  <c r="BQ133" i="25"/>
  <c r="BN2" i="38"/>
  <c r="BM2" i="38"/>
  <c r="BM1" i="38"/>
  <c r="BN1" i="38"/>
  <c r="AN63" i="28" l="1"/>
  <c r="AN62" i="28"/>
  <c r="AN65" i="28"/>
  <c r="AN64" i="28"/>
  <c r="AB63" i="28"/>
  <c r="AB62" i="28"/>
  <c r="AB65" i="28"/>
  <c r="AB64" i="28"/>
  <c r="J65" i="28"/>
  <c r="J64" i="28"/>
  <c r="J63" i="28"/>
  <c r="J62" i="28"/>
  <c r="P64" i="28"/>
  <c r="P63" i="28"/>
  <c r="P62" i="28"/>
  <c r="P65" i="28"/>
  <c r="AH65" i="28"/>
  <c r="AH64" i="28"/>
  <c r="AH63" i="28"/>
  <c r="AH62" i="28"/>
  <c r="V65" i="28"/>
  <c r="V64" i="28"/>
  <c r="V63" i="28"/>
  <c r="V62" i="28"/>
  <c r="BM61" i="28"/>
  <c r="D65" i="28"/>
  <c r="D63" i="28"/>
  <c r="D62" i="28"/>
  <c r="D64" i="28"/>
  <c r="AB60" i="28"/>
  <c r="AB59" i="28"/>
  <c r="AB58" i="28"/>
  <c r="AB57" i="28"/>
  <c r="V60" i="28"/>
  <c r="V59" i="28"/>
  <c r="V58" i="28"/>
  <c r="V57" i="28"/>
  <c r="J60" i="28"/>
  <c r="J59" i="28"/>
  <c r="J58" i="28"/>
  <c r="J57" i="28"/>
  <c r="P60" i="28"/>
  <c r="P59" i="28"/>
  <c r="P58" i="28"/>
  <c r="P57" i="28"/>
  <c r="AN60" i="28"/>
  <c r="AN59" i="28"/>
  <c r="AN58" i="28"/>
  <c r="AN57" i="28"/>
  <c r="AH60" i="28"/>
  <c r="AH59" i="28"/>
  <c r="AH58" i="28"/>
  <c r="AH57" i="28"/>
  <c r="BM56" i="28"/>
  <c r="D60" i="28"/>
  <c r="D59" i="28"/>
  <c r="D58" i="28"/>
  <c r="D57" i="28"/>
  <c r="AN55" i="28"/>
  <c r="AN54" i="28"/>
  <c r="AN53" i="28"/>
  <c r="AN52" i="28"/>
  <c r="V55" i="28"/>
  <c r="V54" i="28"/>
  <c r="V53" i="28"/>
  <c r="V52" i="28"/>
  <c r="AB55" i="28"/>
  <c r="AB54" i="28"/>
  <c r="AB53" i="28"/>
  <c r="AB52" i="28"/>
  <c r="J55" i="28"/>
  <c r="J54" i="28"/>
  <c r="J53" i="28"/>
  <c r="J52" i="28"/>
  <c r="AH55" i="28"/>
  <c r="AH54" i="28"/>
  <c r="AH53" i="28"/>
  <c r="AH52" i="28"/>
  <c r="P55" i="28"/>
  <c r="P54" i="28"/>
  <c r="P53" i="28"/>
  <c r="P52" i="28"/>
  <c r="BM51" i="28"/>
  <c r="D55" i="28"/>
  <c r="D54" i="28"/>
  <c r="V50" i="28"/>
  <c r="V49" i="28"/>
  <c r="V48" i="28"/>
  <c r="V47" i="28"/>
  <c r="BM46" i="28"/>
  <c r="D50" i="28"/>
  <c r="D49" i="28"/>
  <c r="D48" i="28"/>
  <c r="D47" i="28"/>
  <c r="J50" i="28"/>
  <c r="J49" i="28"/>
  <c r="J48" i="28"/>
  <c r="J47" i="28"/>
  <c r="AN50" i="28"/>
  <c r="AN49" i="28"/>
  <c r="AN48" i="28"/>
  <c r="AN47" i="28"/>
  <c r="AH50" i="28"/>
  <c r="AH49" i="28"/>
  <c r="AH48" i="28"/>
  <c r="AH47" i="28"/>
  <c r="P50" i="28"/>
  <c r="P49" i="28"/>
  <c r="P48" i="28"/>
  <c r="P47" i="28"/>
  <c r="AB50" i="28"/>
  <c r="AB49" i="28"/>
  <c r="AB48" i="28"/>
  <c r="AB47" i="28"/>
  <c r="P45" i="28"/>
  <c r="P44" i="28"/>
  <c r="AH45" i="28"/>
  <c r="AH44" i="28"/>
  <c r="V45" i="28"/>
  <c r="V44" i="28"/>
  <c r="J45" i="28"/>
  <c r="J44" i="28"/>
  <c r="AB45" i="28"/>
  <c r="AB44" i="28"/>
  <c r="BM41" i="28"/>
  <c r="AN45" i="28"/>
  <c r="AN44" i="28"/>
  <c r="AN40" i="28"/>
  <c r="AN39" i="28"/>
  <c r="AB40" i="28"/>
  <c r="AB39" i="28"/>
  <c r="AH40" i="28"/>
  <c r="AH39" i="28"/>
  <c r="BM36" i="28"/>
  <c r="J40" i="28"/>
  <c r="J39" i="28"/>
  <c r="V40" i="28"/>
  <c r="V39" i="28"/>
  <c r="P40" i="28"/>
  <c r="P39" i="28"/>
  <c r="P35" i="28"/>
  <c r="P34" i="28"/>
  <c r="AN35" i="28"/>
  <c r="AN34" i="28"/>
  <c r="AH35" i="28"/>
  <c r="AH34" i="28"/>
  <c r="V35" i="28"/>
  <c r="V34" i="28"/>
  <c r="J35" i="28"/>
  <c r="J34" i="28"/>
  <c r="AB35" i="28"/>
  <c r="AB34" i="28"/>
  <c r="BM31" i="28"/>
  <c r="AB30" i="28"/>
  <c r="AB29" i="28"/>
  <c r="J30" i="28"/>
  <c r="J29" i="28"/>
  <c r="AH30" i="28"/>
  <c r="AH29" i="28"/>
  <c r="BM26" i="28"/>
  <c r="V30" i="28"/>
  <c r="V29" i="28"/>
  <c r="AN30" i="28"/>
  <c r="AN29" i="28"/>
  <c r="P30" i="28"/>
  <c r="P29" i="28"/>
  <c r="AH25" i="28"/>
  <c r="AH24" i="28"/>
  <c r="BM21" i="28"/>
  <c r="V25" i="28"/>
  <c r="V24" i="28"/>
  <c r="AN25" i="28"/>
  <c r="AN24" i="28"/>
  <c r="AB25" i="28"/>
  <c r="AB24" i="28"/>
  <c r="J25" i="28"/>
  <c r="J24" i="28"/>
  <c r="P25" i="28"/>
  <c r="P24" i="28"/>
  <c r="P20" i="28"/>
  <c r="P19" i="28"/>
  <c r="AB20" i="28"/>
  <c r="AB19" i="28"/>
  <c r="V20" i="28"/>
  <c r="V19" i="28"/>
  <c r="J20" i="28"/>
  <c r="J19" i="28"/>
  <c r="BM16" i="28"/>
  <c r="AH20" i="28"/>
  <c r="AH19" i="28"/>
  <c r="AN20" i="28"/>
  <c r="AN19" i="28"/>
  <c r="BM11" i="28"/>
  <c r="V15" i="28"/>
  <c r="V14" i="28"/>
  <c r="AN15" i="28"/>
  <c r="AN14" i="28"/>
  <c r="AH15" i="28"/>
  <c r="AH14" i="28"/>
  <c r="AB15" i="28"/>
  <c r="AB14" i="28"/>
  <c r="J15" i="28"/>
  <c r="J14" i="28"/>
  <c r="P15" i="28"/>
  <c r="P14" i="28"/>
  <c r="AH9" i="28"/>
  <c r="AN10" i="28"/>
  <c r="AN9" i="28"/>
  <c r="V9" i="28"/>
  <c r="J10" i="28"/>
  <c r="AB10" i="28"/>
  <c r="AB9" i="28"/>
  <c r="P10" i="28"/>
  <c r="P9" i="28"/>
  <c r="BP133" i="38"/>
  <c r="BR133" i="38" s="1"/>
  <c r="BP127" i="38"/>
  <c r="BR127" i="38" s="1"/>
  <c r="BP122" i="38"/>
  <c r="BR122" i="38" s="1"/>
  <c r="BP121" i="38"/>
  <c r="BR121" i="38" s="1"/>
  <c r="BP116" i="38"/>
  <c r="BR116" i="38" s="1"/>
  <c r="BP113" i="38"/>
  <c r="BR113" i="38" s="1"/>
  <c r="BP111" i="38"/>
  <c r="BR111" i="38" s="1"/>
  <c r="BP105" i="38"/>
  <c r="BR105" i="38" s="1"/>
  <c r="BP99" i="38"/>
  <c r="BR99" i="38" s="1"/>
  <c r="BP93" i="38"/>
  <c r="BR93" i="38" s="1"/>
  <c r="BP91" i="38"/>
  <c r="BR91" i="38" s="1"/>
  <c r="BP87" i="38"/>
  <c r="BR87" i="38" s="1"/>
  <c r="BP83" i="38"/>
  <c r="BR83" i="38" s="1"/>
  <c r="BP79" i="38"/>
  <c r="BR79" i="38" s="1"/>
  <c r="BP74" i="38"/>
  <c r="BR74" i="38" s="1"/>
  <c r="BP71" i="38"/>
  <c r="BR71" i="38" s="1"/>
  <c r="BP68" i="38"/>
  <c r="BR68" i="38" s="1"/>
  <c r="BP64" i="38"/>
  <c r="BR64" i="38" s="1"/>
  <c r="BP58" i="38"/>
  <c r="BR58" i="38" s="1"/>
  <c r="BP55" i="38"/>
  <c r="BR55" i="38" s="1"/>
  <c r="BP52" i="38"/>
  <c r="BR52" i="38" s="1"/>
  <c r="BP45" i="38"/>
  <c r="BR45" i="38" s="1"/>
  <c r="BP41" i="38"/>
  <c r="BR41" i="38" s="1"/>
  <c r="BP39" i="38"/>
  <c r="BR39" i="38" s="1"/>
  <c r="BP36" i="38"/>
  <c r="BR36" i="38" s="1"/>
  <c r="BP31" i="38"/>
  <c r="BR31" i="38" s="1"/>
  <c r="BP29" i="38"/>
  <c r="BR29" i="38" s="1"/>
  <c r="BP23" i="38"/>
  <c r="BR23" i="38" s="1"/>
  <c r="BP19" i="38"/>
  <c r="BR19" i="38" s="1"/>
  <c r="BP16" i="38"/>
  <c r="BR16" i="38" s="1"/>
  <c r="BP10" i="38"/>
  <c r="BR10" i="38" s="1"/>
  <c r="BP7" i="38"/>
  <c r="BR7" i="38" s="1"/>
  <c r="BP131" i="38"/>
  <c r="BR131" i="38" s="1"/>
  <c r="BP126" i="38"/>
  <c r="BR126" i="38" s="1"/>
  <c r="BP123" i="38"/>
  <c r="BR123" i="38" s="1"/>
  <c r="BP117" i="38"/>
  <c r="BR117" i="38" s="1"/>
  <c r="BP114" i="38"/>
  <c r="BR114" i="38" s="1"/>
  <c r="BP107" i="38"/>
  <c r="BR107" i="38" s="1"/>
  <c r="BP104" i="38"/>
  <c r="BR104" i="38" s="1"/>
  <c r="BP106" i="38"/>
  <c r="BR106" i="38" s="1"/>
  <c r="BP98" i="38"/>
  <c r="BR98" i="38" s="1"/>
  <c r="BP94" i="38"/>
  <c r="BR94" i="38" s="1"/>
  <c r="BP88" i="38"/>
  <c r="BR88" i="38" s="1"/>
  <c r="BP85" i="38"/>
  <c r="BR85" i="38" s="1"/>
  <c r="BP82" i="38"/>
  <c r="BR82" i="38" s="1"/>
  <c r="BP77" i="38"/>
  <c r="BR77" i="38" s="1"/>
  <c r="BP75" i="38"/>
  <c r="BR75" i="38" s="1"/>
  <c r="BP70" i="38"/>
  <c r="BR70" i="38" s="1"/>
  <c r="BP66" i="38"/>
  <c r="BR66" i="38" s="1"/>
  <c r="BP62" i="38"/>
  <c r="BR62" i="38" s="1"/>
  <c r="BP60" i="38"/>
  <c r="BR60" i="38" s="1"/>
  <c r="BP54" i="38"/>
  <c r="BR54" i="38" s="1"/>
  <c r="BP49" i="38"/>
  <c r="BR49" i="38" s="1"/>
  <c r="BP48" i="38"/>
  <c r="BR48" i="38" s="1"/>
  <c r="BP42" i="38"/>
  <c r="BR42" i="38" s="1"/>
  <c r="BP38" i="38"/>
  <c r="BR38" i="38" s="1"/>
  <c r="BP33" i="38"/>
  <c r="BR33" i="38" s="1"/>
  <c r="BP30" i="38"/>
  <c r="BR30" i="38" s="1"/>
  <c r="BP25" i="38"/>
  <c r="BR25" i="38" s="1"/>
  <c r="BP22" i="38"/>
  <c r="BR22" i="38" s="1"/>
  <c r="BP18" i="38"/>
  <c r="BR18" i="38" s="1"/>
  <c r="BP14" i="38"/>
  <c r="BR14" i="38" s="1"/>
  <c r="BP11" i="38"/>
  <c r="BR11" i="38" s="1"/>
  <c r="BP5" i="38"/>
  <c r="BR5" i="38" s="1"/>
  <c r="BP132" i="38"/>
  <c r="BR132" i="38" s="1"/>
  <c r="BP129" i="38"/>
  <c r="BR129" i="38" s="1"/>
  <c r="BP125" i="38"/>
  <c r="BR125" i="38" s="1"/>
  <c r="BP120" i="38"/>
  <c r="BR120" i="38" s="1"/>
  <c r="BP118" i="38"/>
  <c r="BR118" i="38" s="1"/>
  <c r="BP110" i="38"/>
  <c r="BR110" i="38" s="1"/>
  <c r="BP108" i="38"/>
  <c r="BR108" i="38" s="1"/>
  <c r="BP103" i="38"/>
  <c r="BR103" i="38" s="1"/>
  <c r="BP101" i="38"/>
  <c r="BR101" i="38" s="1"/>
  <c r="BP97" i="38"/>
  <c r="BR97" i="38" s="1"/>
  <c r="BP95" i="38"/>
  <c r="BR95" i="38" s="1"/>
  <c r="BP90" i="38"/>
  <c r="BR90" i="38" s="1"/>
  <c r="BP86" i="38"/>
  <c r="BR86" i="38" s="1"/>
  <c r="BP80" i="38"/>
  <c r="BR80" i="38" s="1"/>
  <c r="BP76" i="38"/>
  <c r="BR76" i="38" s="1"/>
  <c r="BP73" i="38"/>
  <c r="BR73" i="38" s="1"/>
  <c r="BP69" i="38"/>
  <c r="BR69" i="38" s="1"/>
  <c r="BP63" i="38"/>
  <c r="BR63" i="38" s="1"/>
  <c r="BP61" i="38"/>
  <c r="BR61" i="38" s="1"/>
  <c r="BP56" i="38"/>
  <c r="BR56" i="38" s="1"/>
  <c r="BP53" i="38"/>
  <c r="BR53" i="38" s="1"/>
  <c r="BP50" i="38"/>
  <c r="BR50" i="38" s="1"/>
  <c r="BP46" i="38"/>
  <c r="BR46" i="38" s="1"/>
  <c r="BP43" i="38"/>
  <c r="BR43" i="38" s="1"/>
  <c r="BP37" i="38"/>
  <c r="BR37" i="38" s="1"/>
  <c r="BP35" i="38"/>
  <c r="BR35" i="38" s="1"/>
  <c r="BP28" i="38"/>
  <c r="BR28" i="38" s="1"/>
  <c r="BP27" i="38"/>
  <c r="BR27" i="38" s="1"/>
  <c r="BP21" i="38"/>
  <c r="BR21" i="38" s="1"/>
  <c r="BP17" i="38"/>
  <c r="BR17" i="38" s="1"/>
  <c r="BP12" i="38"/>
  <c r="BR12" i="38" s="1"/>
  <c r="BP9" i="38"/>
  <c r="BR9" i="38" s="1"/>
  <c r="BP4" i="38"/>
  <c r="BR4" i="38" s="1"/>
  <c r="BP130" i="38"/>
  <c r="BR130" i="38" s="1"/>
  <c r="BP128" i="38"/>
  <c r="BR128" i="38" s="1"/>
  <c r="BP124" i="38"/>
  <c r="BR124" i="38" s="1"/>
  <c r="BP119" i="38"/>
  <c r="BR119" i="38" s="1"/>
  <c r="BP115" i="38"/>
  <c r="BR115" i="38" s="1"/>
  <c r="BP112" i="38"/>
  <c r="BR112" i="38" s="1"/>
  <c r="BP109" i="38"/>
  <c r="BR109" i="38" s="1"/>
  <c r="BP102" i="38"/>
  <c r="BR102" i="38" s="1"/>
  <c r="BP100" i="38"/>
  <c r="BR100" i="38" s="1"/>
  <c r="BP96" i="38"/>
  <c r="BR96" i="38" s="1"/>
  <c r="BP92" i="38"/>
  <c r="BR92" i="38" s="1"/>
  <c r="BP89" i="38"/>
  <c r="BR89" i="38" s="1"/>
  <c r="BP84" i="38"/>
  <c r="BR84" i="38" s="1"/>
  <c r="BP81" i="38"/>
  <c r="BR81" i="38" s="1"/>
  <c r="BP78" i="38"/>
  <c r="BR78" i="38" s="1"/>
  <c r="BP72" i="38"/>
  <c r="BR72" i="38" s="1"/>
  <c r="BP67" i="38"/>
  <c r="BR67" i="38" s="1"/>
  <c r="BP65" i="38"/>
  <c r="BR65" i="38" s="1"/>
  <c r="BP59" i="38"/>
  <c r="BR59" i="38" s="1"/>
  <c r="BP57" i="38"/>
  <c r="BR57" i="38" s="1"/>
  <c r="BP51" i="38"/>
  <c r="BR51" i="38" s="1"/>
  <c r="BP47" i="38"/>
  <c r="BR47" i="38" s="1"/>
  <c r="BP44" i="38"/>
  <c r="BR44" i="38" s="1"/>
  <c r="BP40" i="38"/>
  <c r="BR40" i="38" s="1"/>
  <c r="BP34" i="38"/>
  <c r="BR34" i="38" s="1"/>
  <c r="BP32" i="38"/>
  <c r="BR32" i="38" s="1"/>
  <c r="BP26" i="38"/>
  <c r="BR26" i="38" s="1"/>
  <c r="BP24" i="38"/>
  <c r="BR24" i="38" s="1"/>
  <c r="BP20" i="38"/>
  <c r="BR20" i="38" s="1"/>
  <c r="BP15" i="38"/>
  <c r="BR15" i="38" s="1"/>
  <c r="BP13" i="38"/>
  <c r="BR13" i="38" s="1"/>
  <c r="BP8" i="38"/>
  <c r="BR8" i="38" s="1"/>
  <c r="BP6" i="38"/>
  <c r="BR6" i="38" s="1"/>
  <c r="BP128" i="25"/>
  <c r="BR128" i="25" s="1"/>
  <c r="BP129" i="25"/>
  <c r="BR129" i="25" s="1"/>
  <c r="BP127" i="25"/>
  <c r="BR127" i="25" s="1"/>
  <c r="BP123" i="25"/>
  <c r="BR123" i="25" s="1"/>
  <c r="BP120" i="25"/>
  <c r="BR120" i="25" s="1"/>
  <c r="BP115" i="25"/>
  <c r="BR115" i="25" s="1"/>
  <c r="BP111" i="25"/>
  <c r="BR111" i="25" s="1"/>
  <c r="BP107" i="25"/>
  <c r="BR107" i="25" s="1"/>
  <c r="BP102" i="25"/>
  <c r="BR102" i="25" s="1"/>
  <c r="BP99" i="25"/>
  <c r="BR99" i="25" s="1"/>
  <c r="BP94" i="25"/>
  <c r="BR94" i="25" s="1"/>
  <c r="BP92" i="25"/>
  <c r="BR92" i="25" s="1"/>
  <c r="BP87" i="25"/>
  <c r="BR87" i="25" s="1"/>
  <c r="BP84" i="25"/>
  <c r="BR84" i="25" s="1"/>
  <c r="BP79" i="25"/>
  <c r="BR79" i="25" s="1"/>
  <c r="BP75" i="25"/>
  <c r="BR75" i="25" s="1"/>
  <c r="BP71" i="25"/>
  <c r="BR71" i="25" s="1"/>
  <c r="BP66" i="25"/>
  <c r="BR66" i="25" s="1"/>
  <c r="BP63" i="25"/>
  <c r="BR63" i="25" s="1"/>
  <c r="BP59" i="25"/>
  <c r="BR59" i="25" s="1"/>
  <c r="BP55" i="25"/>
  <c r="BR55" i="25" s="1"/>
  <c r="BP51" i="25"/>
  <c r="BR51" i="25" s="1"/>
  <c r="BP46" i="25"/>
  <c r="BR46" i="25" s="1"/>
  <c r="BP43" i="25"/>
  <c r="BR43" i="25" s="1"/>
  <c r="BP39" i="25"/>
  <c r="BR39" i="25" s="1"/>
  <c r="BP35" i="25"/>
  <c r="BR35" i="25" s="1"/>
  <c r="BP30" i="25"/>
  <c r="BR30" i="25" s="1"/>
  <c r="BP27" i="25"/>
  <c r="BR27" i="25" s="1"/>
  <c r="BP23" i="25"/>
  <c r="BR23" i="25" s="1"/>
  <c r="BP19" i="25"/>
  <c r="BR19" i="25" s="1"/>
  <c r="BP15" i="25"/>
  <c r="BR15" i="25" s="1"/>
  <c r="BP10" i="25"/>
  <c r="BR10" i="25" s="1"/>
  <c r="BP8" i="25"/>
  <c r="BR8" i="25" s="1"/>
  <c r="BP131" i="25"/>
  <c r="BR131" i="25" s="1"/>
  <c r="BP130" i="25"/>
  <c r="BR130" i="25" s="1"/>
  <c r="BP126" i="25"/>
  <c r="BR126" i="25" s="1"/>
  <c r="BP122" i="25"/>
  <c r="BR122" i="25" s="1"/>
  <c r="BP118" i="25"/>
  <c r="BR118" i="25" s="1"/>
  <c r="BP114" i="25"/>
  <c r="BR114" i="25" s="1"/>
  <c r="BP110" i="25"/>
  <c r="BR110" i="25" s="1"/>
  <c r="BP106" i="25"/>
  <c r="BR106" i="25" s="1"/>
  <c r="BP103" i="25"/>
  <c r="BR103" i="25" s="1"/>
  <c r="BP101" i="25"/>
  <c r="BR101" i="25" s="1"/>
  <c r="BP96" i="25"/>
  <c r="BR96" i="25" s="1"/>
  <c r="BP90" i="25"/>
  <c r="BR90" i="25" s="1"/>
  <c r="BP86" i="25"/>
  <c r="BR86" i="25" s="1"/>
  <c r="BP82" i="25"/>
  <c r="BR82" i="25" s="1"/>
  <c r="BP78" i="25"/>
  <c r="BR78" i="25" s="1"/>
  <c r="BP74" i="25"/>
  <c r="BR74" i="25" s="1"/>
  <c r="BP70" i="25"/>
  <c r="BR70" i="25" s="1"/>
  <c r="BP68" i="25"/>
  <c r="BR68" i="25" s="1"/>
  <c r="BP62" i="25"/>
  <c r="BR62" i="25" s="1"/>
  <c r="BP58" i="25"/>
  <c r="BR58" i="25" s="1"/>
  <c r="BP54" i="25"/>
  <c r="BR54" i="25" s="1"/>
  <c r="BP50" i="25"/>
  <c r="BR50" i="25" s="1"/>
  <c r="BP47" i="25"/>
  <c r="BR47" i="25" s="1"/>
  <c r="BP42" i="25"/>
  <c r="BR42" i="25" s="1"/>
  <c r="BP38" i="25"/>
  <c r="BR38" i="25" s="1"/>
  <c r="BP34" i="25"/>
  <c r="BR34" i="25" s="1"/>
  <c r="BP31" i="25"/>
  <c r="BR31" i="25" s="1"/>
  <c r="BP25" i="25"/>
  <c r="BR25" i="25" s="1"/>
  <c r="BP21" i="25"/>
  <c r="BR21" i="25" s="1"/>
  <c r="BP18" i="25"/>
  <c r="BR18" i="25" s="1"/>
  <c r="BP14" i="25"/>
  <c r="BR14" i="25" s="1"/>
  <c r="BP11" i="25"/>
  <c r="BR11" i="25" s="1"/>
  <c r="BP6" i="25"/>
  <c r="BR6" i="25" s="1"/>
  <c r="BP133" i="25"/>
  <c r="BR133" i="25" s="1"/>
  <c r="BP132" i="25"/>
  <c r="BR132" i="25" s="1"/>
  <c r="BP125" i="25"/>
  <c r="BR125" i="25" s="1"/>
  <c r="BP121" i="25"/>
  <c r="BR121" i="25" s="1"/>
  <c r="BP117" i="25"/>
  <c r="BR117" i="25" s="1"/>
  <c r="BP113" i="25"/>
  <c r="BR113" i="25" s="1"/>
  <c r="BP109" i="25"/>
  <c r="BR109" i="25" s="1"/>
  <c r="BP105" i="25"/>
  <c r="BR105" i="25" s="1"/>
  <c r="BP100" i="25"/>
  <c r="BR100" i="25" s="1"/>
  <c r="BP97" i="25"/>
  <c r="BR97" i="25" s="1"/>
  <c r="BP93" i="25"/>
  <c r="BR93" i="25" s="1"/>
  <c r="BP89" i="25"/>
  <c r="BR89" i="25" s="1"/>
  <c r="BP85" i="25"/>
  <c r="BR85" i="25" s="1"/>
  <c r="BP80" i="25"/>
  <c r="BR80" i="25" s="1"/>
  <c r="BP77" i="25"/>
  <c r="BR77" i="25" s="1"/>
  <c r="BP73" i="25"/>
  <c r="BR73" i="25" s="1"/>
  <c r="BP69" i="25"/>
  <c r="BR69" i="25" s="1"/>
  <c r="BP65" i="25"/>
  <c r="BR65" i="25" s="1"/>
  <c r="BP60" i="25"/>
  <c r="BR60" i="25" s="1"/>
  <c r="BP56" i="25"/>
  <c r="BR56" i="25" s="1"/>
  <c r="BP53" i="25"/>
  <c r="BR53" i="25" s="1"/>
  <c r="BP49" i="25"/>
  <c r="BR49" i="25" s="1"/>
  <c r="BP44" i="25"/>
  <c r="BR44" i="25" s="1"/>
  <c r="BP40" i="25"/>
  <c r="BR40" i="25" s="1"/>
  <c r="BP37" i="25"/>
  <c r="BR37" i="25" s="1"/>
  <c r="BP33" i="25"/>
  <c r="BR33" i="25" s="1"/>
  <c r="BP28" i="25"/>
  <c r="BR28" i="25" s="1"/>
  <c r="BP26" i="25"/>
  <c r="BR26" i="25" s="1"/>
  <c r="BP22" i="25"/>
  <c r="BR22" i="25" s="1"/>
  <c r="BP17" i="25"/>
  <c r="BR17" i="25" s="1"/>
  <c r="BP13" i="25"/>
  <c r="BR13" i="25" s="1"/>
  <c r="BP9" i="25"/>
  <c r="BR9" i="25" s="1"/>
  <c r="BP5" i="25"/>
  <c r="BR5" i="25" s="1"/>
  <c r="BP124" i="25"/>
  <c r="BR124" i="25" s="1"/>
  <c r="BP119" i="25"/>
  <c r="BR119" i="25" s="1"/>
  <c r="BP116" i="25"/>
  <c r="BR116" i="25" s="1"/>
  <c r="BP112" i="25"/>
  <c r="BR112" i="25" s="1"/>
  <c r="BP108" i="25"/>
  <c r="BR108" i="25" s="1"/>
  <c r="BP104" i="25"/>
  <c r="BR104" i="25" s="1"/>
  <c r="BP98" i="25"/>
  <c r="BR98" i="25" s="1"/>
  <c r="BP95" i="25"/>
  <c r="BR95" i="25" s="1"/>
  <c r="BP91" i="25"/>
  <c r="BR91" i="25" s="1"/>
  <c r="BP88" i="25"/>
  <c r="BR88" i="25" s="1"/>
  <c r="BP83" i="25"/>
  <c r="BR83" i="25" s="1"/>
  <c r="BP81" i="25"/>
  <c r="BR81" i="25" s="1"/>
  <c r="BP76" i="25"/>
  <c r="BR76" i="25" s="1"/>
  <c r="BP72" i="25"/>
  <c r="BR72" i="25" s="1"/>
  <c r="BP67" i="25"/>
  <c r="BR67" i="25" s="1"/>
  <c r="BP64" i="25"/>
  <c r="BR64" i="25" s="1"/>
  <c r="BP61" i="25"/>
  <c r="BR61" i="25" s="1"/>
  <c r="BP57" i="25"/>
  <c r="BR57" i="25" s="1"/>
  <c r="BP52" i="25"/>
  <c r="BR52" i="25" s="1"/>
  <c r="BP48" i="25"/>
  <c r="BR48" i="25" s="1"/>
  <c r="BP45" i="25"/>
  <c r="BR45" i="25" s="1"/>
  <c r="BP41" i="25"/>
  <c r="BR41" i="25" s="1"/>
  <c r="BP36" i="25"/>
  <c r="BR36" i="25" s="1"/>
  <c r="BP32" i="25"/>
  <c r="BR32" i="25" s="1"/>
  <c r="BP29" i="25"/>
  <c r="BR29" i="25" s="1"/>
  <c r="BP24" i="25"/>
  <c r="BR24" i="25" s="1"/>
  <c r="BP20" i="25"/>
  <c r="BR20" i="25" s="1"/>
  <c r="BP16" i="25"/>
  <c r="BR16" i="25" s="1"/>
  <c r="BP12" i="25"/>
  <c r="BR12" i="25" s="1"/>
  <c r="BP7" i="25"/>
  <c r="BR7" i="25" s="1"/>
  <c r="BP4" i="25"/>
  <c r="BR4" i="25" s="1"/>
  <c r="G2" i="38"/>
  <c r="BS3" i="38"/>
  <c r="AM14" i="19"/>
  <c r="AM9" i="19"/>
  <c r="AN10" i="19"/>
  <c r="AP9" i="19"/>
  <c r="AP8" i="19"/>
  <c r="AP10" i="19"/>
  <c r="AM12" i="19"/>
  <c r="AO9" i="19"/>
  <c r="AO13" i="19"/>
  <c r="AN9" i="19"/>
  <c r="AN11" i="19"/>
  <c r="AP11" i="19"/>
  <c r="AO12" i="19"/>
  <c r="AO10" i="19"/>
  <c r="AO11" i="19"/>
  <c r="AO8" i="19"/>
  <c r="AM11" i="19"/>
  <c r="AM10" i="19"/>
  <c r="AM8" i="19"/>
  <c r="AM13" i="19"/>
  <c r="AN8" i="19"/>
  <c r="AQ9" i="19"/>
  <c r="AQ8" i="19"/>
  <c r="AQ10" i="19"/>
  <c r="AQ11" i="19"/>
  <c r="AT14" i="19"/>
  <c r="AU14" i="19"/>
  <c r="AQ13" i="19"/>
  <c r="AR15" i="19"/>
  <c r="AR14" i="19"/>
  <c r="AM15" i="19"/>
  <c r="AN13" i="19"/>
  <c r="AO15" i="19"/>
  <c r="AR12" i="19"/>
  <c r="AQ12" i="19"/>
  <c r="AP15" i="19"/>
  <c r="AN15" i="19"/>
  <c r="AN12" i="19"/>
  <c r="AP14" i="19"/>
  <c r="AO14" i="19"/>
  <c r="AQ15" i="19"/>
  <c r="AP12" i="19"/>
  <c r="AQ14" i="19"/>
  <c r="AR13" i="19"/>
  <c r="AN14" i="19"/>
  <c r="AP13" i="19"/>
  <c r="AS15" i="19"/>
  <c r="AS14" i="19"/>
  <c r="AT15" i="19"/>
  <c r="AR10" i="19"/>
  <c r="AS9" i="19"/>
  <c r="AR11" i="19"/>
  <c r="AS11" i="19"/>
  <c r="AR9" i="19"/>
  <c r="AS13" i="19"/>
  <c r="AS12" i="19"/>
  <c r="AS8" i="19"/>
  <c r="AR8" i="19"/>
  <c r="AT9" i="19"/>
  <c r="AT8" i="19"/>
  <c r="AT11" i="19"/>
  <c r="AT10" i="19"/>
  <c r="AT12" i="19"/>
  <c r="AS10" i="19"/>
  <c r="AT13" i="19"/>
  <c r="C63" i="28" l="1"/>
  <c r="C62" i="28"/>
  <c r="C61" i="28"/>
  <c r="C65" i="28"/>
  <c r="C64" i="28"/>
  <c r="D52" i="28"/>
  <c r="C58" i="28"/>
  <c r="C57" i="28"/>
  <c r="C56" i="28"/>
  <c r="C60" i="28"/>
  <c r="C59" i="28"/>
  <c r="D53" i="28"/>
  <c r="C53" i="28"/>
  <c r="C52" i="28"/>
  <c r="C51" i="28"/>
  <c r="C55" i="28"/>
  <c r="C54" i="28"/>
  <c r="D27" i="28"/>
  <c r="C48" i="28"/>
  <c r="C47" i="28"/>
  <c r="C46" i="28"/>
  <c r="C50" i="28"/>
  <c r="C49" i="28"/>
  <c r="AN43" i="28"/>
  <c r="D43" i="28"/>
  <c r="AB42" i="28"/>
  <c r="J42" i="28"/>
  <c r="V42" i="28"/>
  <c r="AH42" i="28"/>
  <c r="P42" i="28"/>
  <c r="D44" i="28"/>
  <c r="AB43" i="28"/>
  <c r="J43" i="28"/>
  <c r="V43" i="28"/>
  <c r="AH43" i="28"/>
  <c r="P43" i="28"/>
  <c r="D45" i="28"/>
  <c r="AN42" i="28"/>
  <c r="D42" i="28"/>
  <c r="C43" i="28"/>
  <c r="C42" i="28"/>
  <c r="C41" i="28"/>
  <c r="C45" i="28"/>
  <c r="C44" i="28"/>
  <c r="P38" i="28"/>
  <c r="V38" i="28"/>
  <c r="J38" i="28"/>
  <c r="D38" i="28"/>
  <c r="AH37" i="28"/>
  <c r="AB37" i="28"/>
  <c r="AN37" i="28"/>
  <c r="D39" i="28"/>
  <c r="AH38" i="28"/>
  <c r="AB38" i="28"/>
  <c r="AN38" i="28"/>
  <c r="D40" i="28"/>
  <c r="P37" i="28"/>
  <c r="V37" i="28"/>
  <c r="J37" i="28"/>
  <c r="D37" i="28"/>
  <c r="C38" i="28"/>
  <c r="C37" i="28"/>
  <c r="C36" i="28"/>
  <c r="C40" i="28"/>
  <c r="C39" i="28"/>
  <c r="D33" i="28"/>
  <c r="AB32" i="28"/>
  <c r="J32" i="28"/>
  <c r="V32" i="28"/>
  <c r="AH32" i="28"/>
  <c r="AN32" i="28"/>
  <c r="P32" i="28"/>
  <c r="D34" i="28"/>
  <c r="AB33" i="28"/>
  <c r="J33" i="28"/>
  <c r="V33" i="28"/>
  <c r="AH33" i="28"/>
  <c r="AN33" i="28"/>
  <c r="P33" i="28"/>
  <c r="D35" i="28"/>
  <c r="D32" i="28"/>
  <c r="C33" i="28"/>
  <c r="C32" i="28"/>
  <c r="C31" i="28"/>
  <c r="C35" i="28"/>
  <c r="C34" i="28"/>
  <c r="P28" i="28"/>
  <c r="AN28" i="28"/>
  <c r="V28" i="28"/>
  <c r="D28" i="28"/>
  <c r="AH27" i="28"/>
  <c r="J27" i="28"/>
  <c r="AB27" i="28"/>
  <c r="D29" i="28"/>
  <c r="AH28" i="28"/>
  <c r="J28" i="28"/>
  <c r="AB28" i="28"/>
  <c r="D30" i="28"/>
  <c r="P27" i="28"/>
  <c r="AN27" i="28"/>
  <c r="V27" i="28"/>
  <c r="C28" i="28"/>
  <c r="C27" i="28"/>
  <c r="C26" i="28"/>
  <c r="C30" i="28"/>
  <c r="C29" i="28"/>
  <c r="P17" i="28"/>
  <c r="P23" i="28"/>
  <c r="J23" i="28"/>
  <c r="AB23" i="28"/>
  <c r="AN23" i="28"/>
  <c r="V23" i="28"/>
  <c r="D23" i="28"/>
  <c r="AH22" i="28"/>
  <c r="D24" i="28"/>
  <c r="AH23" i="28"/>
  <c r="D25" i="28"/>
  <c r="P22" i="28"/>
  <c r="J22" i="28"/>
  <c r="AB22" i="28"/>
  <c r="AN22" i="28"/>
  <c r="V22" i="28"/>
  <c r="D22" i="28"/>
  <c r="C23" i="28"/>
  <c r="C22" i="28"/>
  <c r="C21" i="28"/>
  <c r="C25" i="28"/>
  <c r="C24" i="28"/>
  <c r="AN18" i="28"/>
  <c r="AH18" i="28"/>
  <c r="D18" i="28"/>
  <c r="J17" i="28"/>
  <c r="V17" i="28"/>
  <c r="AB17" i="28"/>
  <c r="D14" i="28"/>
  <c r="D19" i="28"/>
  <c r="J18" i="28"/>
  <c r="V18" i="28"/>
  <c r="AB18" i="28"/>
  <c r="P18" i="28"/>
  <c r="D20" i="28"/>
  <c r="AN17" i="28"/>
  <c r="AH17" i="28"/>
  <c r="D17" i="28"/>
  <c r="C18" i="28"/>
  <c r="C17" i="28"/>
  <c r="C16" i="28"/>
  <c r="C20" i="28"/>
  <c r="C19" i="28"/>
  <c r="P13" i="28"/>
  <c r="J13" i="28"/>
  <c r="AB13" i="28"/>
  <c r="AH13" i="28"/>
  <c r="AN13" i="28"/>
  <c r="V13" i="28"/>
  <c r="D13" i="28"/>
  <c r="AN7" i="28"/>
  <c r="D15" i="28"/>
  <c r="P12" i="28"/>
  <c r="J12" i="28"/>
  <c r="AB12" i="28"/>
  <c r="AH12" i="28"/>
  <c r="AN12" i="28"/>
  <c r="V12" i="28"/>
  <c r="D12" i="28"/>
  <c r="C13" i="28"/>
  <c r="C12" i="28"/>
  <c r="C11" i="28"/>
  <c r="C15" i="28"/>
  <c r="C14" i="28"/>
  <c r="AN8" i="28"/>
  <c r="AB7" i="28"/>
  <c r="AH8" i="28"/>
  <c r="AH7" i="28"/>
  <c r="AB8" i="28"/>
  <c r="P8" i="28"/>
  <c r="V8" i="28"/>
  <c r="V7" i="28"/>
  <c r="P7" i="28"/>
  <c r="J8" i="28"/>
  <c r="J7" i="28"/>
  <c r="BE134" i="26"/>
  <c r="BE96" i="26"/>
  <c r="AK96" i="26" s="1"/>
  <c r="BE31" i="26"/>
  <c r="BE86" i="26"/>
  <c r="AG86" i="26" s="1"/>
  <c r="BE21" i="26"/>
  <c r="BE88" i="26"/>
  <c r="P88" i="26" s="1"/>
  <c r="BE23" i="26"/>
  <c r="BE79" i="26"/>
  <c r="BE14" i="26"/>
  <c r="BE71" i="26"/>
  <c r="V71" i="26" s="1"/>
  <c r="BE6" i="26"/>
  <c r="BE87" i="26"/>
  <c r="N87" i="26" s="1"/>
  <c r="BE22" i="26"/>
  <c r="BE78" i="26"/>
  <c r="AW78" i="26" s="1"/>
  <c r="BE13" i="26"/>
  <c r="BE95" i="26"/>
  <c r="BE30" i="26"/>
  <c r="BE70" i="26"/>
  <c r="Q70" i="26" s="1"/>
  <c r="BE5" i="26"/>
  <c r="BE74" i="26"/>
  <c r="BE9" i="26"/>
  <c r="BE85" i="26"/>
  <c r="BE20" i="26"/>
  <c r="BE94" i="26"/>
  <c r="BE29" i="26"/>
  <c r="BE69" i="26"/>
  <c r="R69" i="26" s="1"/>
  <c r="BE257" i="26"/>
  <c r="BE80" i="26"/>
  <c r="AI80" i="26" s="1"/>
  <c r="BE15" i="26"/>
  <c r="BE73" i="26"/>
  <c r="AE73" i="26" s="1"/>
  <c r="BE8" i="26"/>
  <c r="BE77" i="26"/>
  <c r="BA77" i="26" s="1"/>
  <c r="BE12" i="26"/>
  <c r="BE72" i="26"/>
  <c r="BE7" i="26"/>
  <c r="BE89" i="26"/>
  <c r="BE24" i="26"/>
  <c r="BE90" i="26"/>
  <c r="BB90" i="26" s="1"/>
  <c r="BE25" i="26"/>
  <c r="BE93" i="26"/>
  <c r="BE28" i="26"/>
  <c r="BE75" i="26"/>
  <c r="W75" i="26" s="1"/>
  <c r="BE10" i="26"/>
  <c r="BE64" i="26"/>
  <c r="V64" i="26" s="1"/>
  <c r="BE129" i="26"/>
  <c r="BE57" i="26"/>
  <c r="AK57" i="26" s="1"/>
  <c r="BE122" i="26"/>
  <c r="BE42" i="26"/>
  <c r="AT42" i="26" s="1"/>
  <c r="BE107" i="26"/>
  <c r="BE38" i="26"/>
  <c r="BE103" i="26"/>
  <c r="BE62" i="26"/>
  <c r="M62" i="26" s="1"/>
  <c r="BE127" i="26"/>
  <c r="BE44" i="26"/>
  <c r="W44" i="26" s="1"/>
  <c r="BE109" i="26"/>
  <c r="BE45" i="26"/>
  <c r="H45" i="26" s="1"/>
  <c r="BE110" i="26"/>
  <c r="BE46" i="26"/>
  <c r="AW46" i="26" s="1"/>
  <c r="BE111" i="26"/>
  <c r="BE33" i="26"/>
  <c r="F33" i="26" s="1"/>
  <c r="BE98" i="26"/>
  <c r="BE32" i="26"/>
  <c r="M32" i="26" s="1"/>
  <c r="BE97" i="26"/>
  <c r="BE16" i="26"/>
  <c r="O16" i="26" s="1"/>
  <c r="BE81" i="26"/>
  <c r="BE48" i="26"/>
  <c r="AG48" i="26" s="1"/>
  <c r="BE113" i="26"/>
  <c r="BE50" i="26"/>
  <c r="AM50" i="26" s="1"/>
  <c r="BE115" i="26"/>
  <c r="BE66" i="26"/>
  <c r="AD66" i="26" s="1"/>
  <c r="BE131" i="26"/>
  <c r="BE36" i="26"/>
  <c r="BE101" i="26"/>
  <c r="BE61" i="26"/>
  <c r="AK61" i="26" s="1"/>
  <c r="BE126" i="26"/>
  <c r="BE59" i="26"/>
  <c r="Y59" i="26" s="1"/>
  <c r="BE124" i="26"/>
  <c r="BE40" i="26"/>
  <c r="AK40" i="26" s="1"/>
  <c r="BE105" i="26"/>
  <c r="BE65" i="26"/>
  <c r="R65" i="26" s="1"/>
  <c r="BE130" i="26"/>
  <c r="BE63" i="26"/>
  <c r="Y63" i="26" s="1"/>
  <c r="BE128" i="26"/>
  <c r="BE52" i="26"/>
  <c r="Z52" i="26" s="1"/>
  <c r="BE117" i="26"/>
  <c r="BE55" i="26"/>
  <c r="AT55" i="26" s="1"/>
  <c r="BE120" i="26"/>
  <c r="BE67" i="26"/>
  <c r="AC67" i="26" s="1"/>
  <c r="BE132" i="26"/>
  <c r="BE18" i="26"/>
  <c r="AD18" i="26" s="1"/>
  <c r="BE83" i="26"/>
  <c r="BE43" i="26"/>
  <c r="AL43" i="26" s="1"/>
  <c r="BE108" i="26"/>
  <c r="BE19" i="26"/>
  <c r="W19" i="26" s="1"/>
  <c r="BE84" i="26"/>
  <c r="BE27" i="26"/>
  <c r="AE27" i="26" s="1"/>
  <c r="BE92" i="26"/>
  <c r="BE51" i="26"/>
  <c r="AA51" i="26" s="1"/>
  <c r="BE116" i="26"/>
  <c r="BE37" i="26"/>
  <c r="BE102" i="26"/>
  <c r="BE53" i="26"/>
  <c r="W53" i="26" s="1"/>
  <c r="BE118" i="26"/>
  <c r="BE34" i="26"/>
  <c r="I34" i="26" s="1"/>
  <c r="BE99" i="26"/>
  <c r="BE11" i="26"/>
  <c r="R11" i="26" s="1"/>
  <c r="BE76" i="26"/>
  <c r="BE54" i="26"/>
  <c r="AV54" i="26" s="1"/>
  <c r="BE119" i="26"/>
  <c r="BE60" i="26"/>
  <c r="AW60" i="26" s="1"/>
  <c r="BE125" i="26"/>
  <c r="BE56" i="26"/>
  <c r="AG56" i="26" s="1"/>
  <c r="BE121" i="26"/>
  <c r="BE47" i="26"/>
  <c r="AH47" i="26" s="1"/>
  <c r="BE112" i="26"/>
  <c r="BE58" i="26"/>
  <c r="M58" i="26" s="1"/>
  <c r="BE123" i="26"/>
  <c r="BE49" i="26"/>
  <c r="G49" i="26" s="1"/>
  <c r="BE114" i="26"/>
  <c r="BE26" i="26"/>
  <c r="AP26" i="26" s="1"/>
  <c r="BE91" i="26"/>
  <c r="BE35" i="26"/>
  <c r="AD35" i="26" s="1"/>
  <c r="BE100" i="26"/>
  <c r="BE17" i="26"/>
  <c r="AE17" i="26" s="1"/>
  <c r="BE82" i="26"/>
  <c r="BE41" i="26"/>
  <c r="F41" i="26" s="1"/>
  <c r="BE106" i="26"/>
  <c r="BE39" i="26"/>
  <c r="BE104" i="26"/>
  <c r="BE68" i="26"/>
  <c r="AE68" i="26" s="1"/>
  <c r="AN3" i="19"/>
  <c r="P134" i="26" l="1"/>
  <c r="AF134" i="26"/>
  <c r="AV134" i="26"/>
  <c r="Q134" i="26"/>
  <c r="AG134" i="26"/>
  <c r="AW134" i="26"/>
  <c r="N134" i="26"/>
  <c r="AD134" i="26"/>
  <c r="AT134" i="26"/>
  <c r="AA134" i="26"/>
  <c r="AY134" i="26"/>
  <c r="AU134" i="26"/>
  <c r="H134" i="26"/>
  <c r="I134" i="26"/>
  <c r="Y134" i="26"/>
  <c r="V134" i="26"/>
  <c r="BB134" i="26"/>
  <c r="BC134" i="26"/>
  <c r="T134" i="26"/>
  <c r="AJ134" i="26"/>
  <c r="AZ134" i="26"/>
  <c r="U134" i="26"/>
  <c r="AK134" i="26"/>
  <c r="BA134" i="26"/>
  <c r="R134" i="26"/>
  <c r="AH134" i="26"/>
  <c r="AX134" i="26"/>
  <c r="AQ134" i="26"/>
  <c r="G134" i="26"/>
  <c r="W134" i="26"/>
  <c r="X134" i="26"/>
  <c r="AO134" i="26"/>
  <c r="AL134" i="26"/>
  <c r="AM134" i="26"/>
  <c r="L134" i="26"/>
  <c r="AB134" i="26"/>
  <c r="AR134" i="26"/>
  <c r="M134" i="26"/>
  <c r="AC134" i="26"/>
  <c r="AS134" i="26"/>
  <c r="J134" i="26"/>
  <c r="Z134" i="26"/>
  <c r="AP134" i="26"/>
  <c r="K134" i="26"/>
  <c r="AI134" i="26"/>
  <c r="O134" i="26"/>
  <c r="AE134" i="26"/>
  <c r="AN134" i="26"/>
  <c r="F134" i="26"/>
  <c r="S134" i="26"/>
  <c r="F62" i="26"/>
  <c r="J50" i="26"/>
  <c r="Z34" i="26"/>
  <c r="AC16" i="26"/>
  <c r="AC33" i="26"/>
  <c r="AZ50" i="26"/>
  <c r="AQ45" i="26"/>
  <c r="F54" i="26"/>
  <c r="S33" i="26"/>
  <c r="R62" i="26"/>
  <c r="J40" i="26"/>
  <c r="AJ51" i="26"/>
  <c r="AZ61" i="26"/>
  <c r="AR16" i="26"/>
  <c r="BB33" i="26"/>
  <c r="O62" i="26"/>
  <c r="AV34" i="26"/>
  <c r="AL58" i="26"/>
  <c r="I50" i="26"/>
  <c r="AY16" i="26"/>
  <c r="Z45" i="26"/>
  <c r="AG62" i="26"/>
  <c r="AU34" i="26"/>
  <c r="L56" i="26"/>
  <c r="AH40" i="26"/>
  <c r="AR55" i="26"/>
  <c r="V51" i="26"/>
  <c r="S40" i="26"/>
  <c r="S19" i="26"/>
  <c r="AV50" i="26"/>
  <c r="AP50" i="26"/>
  <c r="BA16" i="26"/>
  <c r="AJ16" i="26"/>
  <c r="AG33" i="26"/>
  <c r="AD45" i="26"/>
  <c r="Y34" i="26"/>
  <c r="T58" i="26"/>
  <c r="AA56" i="26"/>
  <c r="BA54" i="26"/>
  <c r="AJ58" i="26"/>
  <c r="BB56" i="26"/>
  <c r="AT50" i="26"/>
  <c r="Q16" i="26"/>
  <c r="W16" i="26"/>
  <c r="P33" i="26"/>
  <c r="L33" i="26"/>
  <c r="U34" i="26"/>
  <c r="Q58" i="26"/>
  <c r="M54" i="26"/>
  <c r="K50" i="26"/>
  <c r="AS50" i="26"/>
  <c r="F50" i="26"/>
  <c r="G16" i="26"/>
  <c r="I16" i="26"/>
  <c r="U16" i="26"/>
  <c r="AX33" i="26"/>
  <c r="I33" i="26"/>
  <c r="BC33" i="26"/>
  <c r="P45" i="26"/>
  <c r="AA45" i="26"/>
  <c r="AY62" i="26"/>
  <c r="H62" i="26"/>
  <c r="AO34" i="26"/>
  <c r="AS34" i="26"/>
  <c r="J34" i="26"/>
  <c r="AP34" i="26"/>
  <c r="AK34" i="26"/>
  <c r="Z17" i="26"/>
  <c r="G58" i="26"/>
  <c r="X58" i="26"/>
  <c r="U58" i="26"/>
  <c r="AS56" i="26"/>
  <c r="S56" i="26"/>
  <c r="AQ56" i="26"/>
  <c r="S54" i="26"/>
  <c r="AM54" i="26"/>
  <c r="N54" i="26"/>
  <c r="V54" i="26"/>
  <c r="AB34" i="26"/>
  <c r="H34" i="26"/>
  <c r="AC34" i="26"/>
  <c r="U56" i="26"/>
  <c r="AA34" i="26"/>
  <c r="AI34" i="26"/>
  <c r="L34" i="26"/>
  <c r="X17" i="26"/>
  <c r="K58" i="26"/>
  <c r="L58" i="26"/>
  <c r="AA58" i="26"/>
  <c r="F56" i="26"/>
  <c r="W56" i="26"/>
  <c r="AP54" i="26"/>
  <c r="J54" i="26"/>
  <c r="AG54" i="26"/>
  <c r="AB50" i="26"/>
  <c r="AQ50" i="26"/>
  <c r="Y16" i="26"/>
  <c r="AE16" i="26"/>
  <c r="AP33" i="26"/>
  <c r="AS33" i="26"/>
  <c r="AL45" i="26"/>
  <c r="AM34" i="26"/>
  <c r="S34" i="26"/>
  <c r="V34" i="26"/>
  <c r="BC34" i="26"/>
  <c r="AR34" i="26"/>
  <c r="AW34" i="26"/>
  <c r="AH17" i="26"/>
  <c r="AY58" i="26"/>
  <c r="AF58" i="26"/>
  <c r="AU58" i="26"/>
  <c r="BC56" i="26"/>
  <c r="J56" i="26"/>
  <c r="AN56" i="26"/>
  <c r="Z54" i="26"/>
  <c r="G54" i="26"/>
  <c r="AW54" i="26"/>
  <c r="AP40" i="26"/>
  <c r="BA40" i="26"/>
  <c r="G40" i="26"/>
  <c r="AT40" i="26"/>
  <c r="X61" i="26"/>
  <c r="AJ40" i="26"/>
  <c r="AN40" i="26"/>
  <c r="AS40" i="26"/>
  <c r="N61" i="26"/>
  <c r="U51" i="26"/>
  <c r="AB19" i="26"/>
  <c r="AN55" i="26"/>
  <c r="AK63" i="26"/>
  <c r="W40" i="26"/>
  <c r="AQ40" i="26"/>
  <c r="R40" i="26"/>
  <c r="S61" i="26"/>
  <c r="AA61" i="26"/>
  <c r="BA51" i="26"/>
  <c r="T19" i="26"/>
  <c r="AH18" i="26"/>
  <c r="Z50" i="26"/>
  <c r="AA50" i="26"/>
  <c r="X50" i="26"/>
  <c r="AC50" i="26"/>
  <c r="AD50" i="26"/>
  <c r="AU50" i="26"/>
  <c r="AN50" i="26"/>
  <c r="AG50" i="26"/>
  <c r="AX50" i="26"/>
  <c r="AY50" i="26"/>
  <c r="AW50" i="26"/>
  <c r="O50" i="26"/>
  <c r="AR50" i="26"/>
  <c r="H50" i="26"/>
  <c r="R50" i="26"/>
  <c r="S50" i="26"/>
  <c r="BC50" i="26"/>
  <c r="U50" i="26"/>
  <c r="V50" i="26"/>
  <c r="G50" i="26"/>
  <c r="L50" i="26"/>
  <c r="Y50" i="26"/>
  <c r="W50" i="26"/>
  <c r="AF50" i="26"/>
  <c r="AO50" i="26"/>
  <c r="X16" i="26"/>
  <c r="AU16" i="26"/>
  <c r="AH16" i="26"/>
  <c r="AB16" i="26"/>
  <c r="AX16" i="26"/>
  <c r="AP16" i="26"/>
  <c r="AZ16" i="26"/>
  <c r="BB16" i="26"/>
  <c r="AO16" i="26"/>
  <c r="M16" i="26"/>
  <c r="F16" i="26"/>
  <c r="S16" i="26"/>
  <c r="AM16" i="26"/>
  <c r="AD16" i="26"/>
  <c r="AG16" i="26"/>
  <c r="J16" i="26"/>
  <c r="P16" i="26"/>
  <c r="T16" i="26"/>
  <c r="Z16" i="26"/>
  <c r="AS16" i="26"/>
  <c r="AK16" i="26"/>
  <c r="K16" i="26"/>
  <c r="AQ16" i="26"/>
  <c r="H16" i="26"/>
  <c r="BC16" i="26"/>
  <c r="AV33" i="26"/>
  <c r="G33" i="26"/>
  <c r="AL33" i="26"/>
  <c r="AD33" i="26"/>
  <c r="BA33" i="26"/>
  <c r="AZ33" i="26"/>
  <c r="AK33" i="26"/>
  <c r="M33" i="26"/>
  <c r="AB33" i="26"/>
  <c r="V33" i="26"/>
  <c r="AF33" i="26"/>
  <c r="AY33" i="26"/>
  <c r="T33" i="26"/>
  <c r="U33" i="26"/>
  <c r="Y33" i="26"/>
  <c r="AO33" i="26"/>
  <c r="AJ33" i="26"/>
  <c r="AA33" i="26"/>
  <c r="Q33" i="26"/>
  <c r="AQ33" i="26"/>
  <c r="AE33" i="26"/>
  <c r="AN33" i="26"/>
  <c r="O33" i="26"/>
  <c r="R33" i="26"/>
  <c r="K33" i="26"/>
  <c r="J45" i="26"/>
  <c r="G45" i="26"/>
  <c r="AT45" i="26"/>
  <c r="W45" i="26"/>
  <c r="AH45" i="26"/>
  <c r="R45" i="26"/>
  <c r="V45" i="26"/>
  <c r="AK45" i="26"/>
  <c r="AG45" i="26"/>
  <c r="AI45" i="26"/>
  <c r="Y45" i="26"/>
  <c r="U45" i="26"/>
  <c r="K45" i="26"/>
  <c r="AS45" i="26"/>
  <c r="AO45" i="26"/>
  <c r="BB45" i="26"/>
  <c r="AW45" i="26"/>
  <c r="AC45" i="26"/>
  <c r="AZ45" i="26"/>
  <c r="AF45" i="26"/>
  <c r="L45" i="26"/>
  <c r="T45" i="26"/>
  <c r="AP45" i="26"/>
  <c r="AV45" i="26"/>
  <c r="M45" i="26"/>
  <c r="AN45" i="26"/>
  <c r="AE45" i="26"/>
  <c r="Q45" i="26"/>
  <c r="AB45" i="26"/>
  <c r="X45" i="26"/>
  <c r="AY45" i="26"/>
  <c r="O45" i="26"/>
  <c r="BA45" i="26"/>
  <c r="AM45" i="26"/>
  <c r="S45" i="26"/>
  <c r="AX45" i="26"/>
  <c r="AR62" i="26"/>
  <c r="AF62" i="26"/>
  <c r="BB62" i="26"/>
  <c r="X62" i="26"/>
  <c r="AB62" i="26"/>
  <c r="AV62" i="26"/>
  <c r="V62" i="26"/>
  <c r="AW62" i="26"/>
  <c r="AO62" i="26"/>
  <c r="AI62" i="26"/>
  <c r="AE62" i="26"/>
  <c r="N62" i="26"/>
  <c r="BA62" i="26"/>
  <c r="U62" i="26"/>
  <c r="AN62" i="26"/>
  <c r="AH62" i="26"/>
  <c r="AZ62" i="26"/>
  <c r="AJ62" i="26"/>
  <c r="S62" i="26"/>
  <c r="W62" i="26"/>
  <c r="AL62" i="26"/>
  <c r="I62" i="26"/>
  <c r="AX62" i="26"/>
  <c r="AM62" i="26"/>
  <c r="K62" i="26"/>
  <c r="AP62" i="26"/>
  <c r="Y62" i="26"/>
  <c r="AS62" i="26"/>
  <c r="J62" i="26"/>
  <c r="L62" i="26"/>
  <c r="Z62" i="26"/>
  <c r="AQ62" i="26"/>
  <c r="Q62" i="26"/>
  <c r="T62" i="26"/>
  <c r="AU62" i="26"/>
  <c r="AD62" i="26"/>
  <c r="AC62" i="26"/>
  <c r="AX72" i="26"/>
  <c r="AF72" i="26"/>
  <c r="BB50" i="26"/>
  <c r="AJ50" i="26"/>
  <c r="AK50" i="26"/>
  <c r="AI50" i="26"/>
  <c r="Q50" i="26"/>
  <c r="AE50" i="26"/>
  <c r="M50" i="26"/>
  <c r="AF16" i="26"/>
  <c r="AI16" i="26"/>
  <c r="AV16" i="26"/>
  <c r="V16" i="26"/>
  <c r="AA16" i="26"/>
  <c r="AL16" i="26"/>
  <c r="AW33" i="26"/>
  <c r="W33" i="26"/>
  <c r="X33" i="26"/>
  <c r="Z33" i="26"/>
  <c r="AU33" i="26"/>
  <c r="H33" i="26"/>
  <c r="F45" i="26"/>
  <c r="N45" i="26"/>
  <c r="AU45" i="26"/>
  <c r="AR45" i="26"/>
  <c r="AA62" i="26"/>
  <c r="BC62" i="26"/>
  <c r="AK62" i="26"/>
  <c r="AV90" i="26"/>
  <c r="BA50" i="26"/>
  <c r="AL50" i="26"/>
  <c r="P50" i="26"/>
  <c r="AH50" i="26"/>
  <c r="T50" i="26"/>
  <c r="N50" i="26"/>
  <c r="AT16" i="26"/>
  <c r="R16" i="26"/>
  <c r="N16" i="26"/>
  <c r="AW16" i="26"/>
  <c r="AN16" i="26"/>
  <c r="L16" i="26"/>
  <c r="J33" i="26"/>
  <c r="AR33" i="26"/>
  <c r="N33" i="26"/>
  <c r="AI33" i="26"/>
  <c r="AT33" i="26"/>
  <c r="AM33" i="26"/>
  <c r="AH33" i="26"/>
  <c r="I45" i="26"/>
  <c r="AJ45" i="26"/>
  <c r="BC45" i="26"/>
  <c r="G62" i="26"/>
  <c r="AT62" i="26"/>
  <c r="P62" i="26"/>
  <c r="AA42" i="26"/>
  <c r="BC66" i="26"/>
  <c r="AI42" i="26"/>
  <c r="R64" i="26"/>
  <c r="F26" i="26"/>
  <c r="V26" i="26"/>
  <c r="R17" i="26"/>
  <c r="Q17" i="26"/>
  <c r="W17" i="26"/>
  <c r="AK26" i="26"/>
  <c r="H26" i="26"/>
  <c r="AM26" i="26"/>
  <c r="Z26" i="26"/>
  <c r="AG17" i="26"/>
  <c r="AL17" i="26"/>
  <c r="F17" i="26"/>
  <c r="AL26" i="26"/>
  <c r="I26" i="26"/>
  <c r="AD26" i="26"/>
  <c r="AX17" i="26"/>
  <c r="AN17" i="26"/>
  <c r="AW17" i="26"/>
  <c r="G17" i="26"/>
  <c r="BA26" i="26"/>
  <c r="AU26" i="26"/>
  <c r="J26" i="26"/>
  <c r="AG34" i="26"/>
  <c r="AJ34" i="26"/>
  <c r="N34" i="26"/>
  <c r="AN34" i="26"/>
  <c r="M34" i="26"/>
  <c r="K34" i="26"/>
  <c r="F34" i="26"/>
  <c r="AT34" i="26"/>
  <c r="Q34" i="26"/>
  <c r="P34" i="26"/>
  <c r="AP17" i="26"/>
  <c r="AF17" i="26"/>
  <c r="AY17" i="26"/>
  <c r="Y17" i="26"/>
  <c r="AR17" i="26"/>
  <c r="L26" i="26"/>
  <c r="AV26" i="26"/>
  <c r="BB26" i="26"/>
  <c r="Y26" i="26"/>
  <c r="AA26" i="26"/>
  <c r="S26" i="26"/>
  <c r="AG58" i="26"/>
  <c r="R58" i="26"/>
  <c r="P58" i="26"/>
  <c r="AH58" i="26"/>
  <c r="BA58" i="26"/>
  <c r="AY56" i="26"/>
  <c r="AV56" i="26"/>
  <c r="Y56" i="26"/>
  <c r="AO56" i="26"/>
  <c r="AB56" i="26"/>
  <c r="W54" i="26"/>
  <c r="AQ54" i="26"/>
  <c r="AC54" i="26"/>
  <c r="K54" i="26"/>
  <c r="AF54" i="26"/>
  <c r="I87" i="26"/>
  <c r="H51" i="26"/>
  <c r="P51" i="26"/>
  <c r="AB51" i="26"/>
  <c r="N51" i="26"/>
  <c r="R51" i="26"/>
  <c r="AI51" i="26"/>
  <c r="F51" i="26"/>
  <c r="AF19" i="26"/>
  <c r="Z19" i="26"/>
  <c r="AA19" i="26"/>
  <c r="Y19" i="26"/>
  <c r="AN19" i="26"/>
  <c r="AH19" i="26"/>
  <c r="AN18" i="26"/>
  <c r="AF18" i="26"/>
  <c r="AM18" i="26"/>
  <c r="H18" i="26"/>
  <c r="W55" i="26"/>
  <c r="BC55" i="26"/>
  <c r="AJ55" i="26"/>
  <c r="T55" i="26"/>
  <c r="K63" i="26"/>
  <c r="AZ63" i="26"/>
  <c r="V63" i="26"/>
  <c r="M63" i="26"/>
  <c r="AJ63" i="26"/>
  <c r="U61" i="26"/>
  <c r="BC61" i="26"/>
  <c r="W61" i="26"/>
  <c r="AM61" i="26"/>
  <c r="AF61" i="26"/>
  <c r="Y61" i="26"/>
  <c r="AS61" i="26"/>
  <c r="V17" i="26"/>
  <c r="M17" i="26"/>
  <c r="S17" i="26"/>
  <c r="AD17" i="26"/>
  <c r="AJ17" i="26"/>
  <c r="I17" i="26"/>
  <c r="AC17" i="26"/>
  <c r="AI17" i="26"/>
  <c r="BC17" i="26"/>
  <c r="AS17" i="26"/>
  <c r="T17" i="26"/>
  <c r="K17" i="26"/>
  <c r="U17" i="26"/>
  <c r="AA17" i="26"/>
  <c r="AQ17" i="26"/>
  <c r="N17" i="26"/>
  <c r="O17" i="26"/>
  <c r="AK17" i="26"/>
  <c r="L17" i="26"/>
  <c r="AT17" i="26"/>
  <c r="BA17" i="26"/>
  <c r="AB17" i="26"/>
  <c r="AM17" i="26"/>
  <c r="J17" i="26"/>
  <c r="AV17" i="26"/>
  <c r="AF26" i="26"/>
  <c r="X26" i="26"/>
  <c r="AS26" i="26"/>
  <c r="T26" i="26"/>
  <c r="Q26" i="26"/>
  <c r="R26" i="26"/>
  <c r="G26" i="26"/>
  <c r="AY26" i="26"/>
  <c r="AQ26" i="26"/>
  <c r="AG26" i="26"/>
  <c r="N26" i="26"/>
  <c r="M26" i="26"/>
  <c r="W26" i="26"/>
  <c r="BC26" i="26"/>
  <c r="AH26" i="26"/>
  <c r="O26" i="26"/>
  <c r="AE26" i="26"/>
  <c r="P26" i="26"/>
  <c r="K26" i="26"/>
  <c r="AZ26" i="26"/>
  <c r="U26" i="26"/>
  <c r="AW26" i="26"/>
  <c r="AT26" i="26"/>
  <c r="AB26" i="26"/>
  <c r="AO26" i="26"/>
  <c r="I58" i="26"/>
  <c r="AT58" i="26"/>
  <c r="Z58" i="26"/>
  <c r="BC58" i="26"/>
  <c r="AI58" i="26"/>
  <c r="AE58" i="26"/>
  <c r="AQ58" i="26"/>
  <c r="W58" i="26"/>
  <c r="S58" i="26"/>
  <c r="AC58" i="26"/>
  <c r="J58" i="26"/>
  <c r="F58" i="26"/>
  <c r="AX58" i="26"/>
  <c r="AV58" i="26"/>
  <c r="AR58" i="26"/>
  <c r="AP58" i="26"/>
  <c r="AO58" i="26"/>
  <c r="Y58" i="26"/>
  <c r="AW58" i="26"/>
  <c r="BB58" i="26"/>
  <c r="AK58" i="26"/>
  <c r="AZ58" i="26"/>
  <c r="AD58" i="26"/>
  <c r="H58" i="26"/>
  <c r="AM58" i="26"/>
  <c r="AH56" i="26"/>
  <c r="AT56" i="26"/>
  <c r="AM56" i="26"/>
  <c r="V56" i="26"/>
  <c r="AC56" i="26"/>
  <c r="Z56" i="26"/>
  <c r="AK56" i="26"/>
  <c r="AP56" i="26"/>
  <c r="R56" i="26"/>
  <c r="AW56" i="26"/>
  <c r="Q56" i="26"/>
  <c r="AZ56" i="26"/>
  <c r="AJ56" i="26"/>
  <c r="I56" i="26"/>
  <c r="AR56" i="26"/>
  <c r="X56" i="26"/>
  <c r="P56" i="26"/>
  <c r="AE56" i="26"/>
  <c r="K56" i="26"/>
  <c r="O56" i="26"/>
  <c r="T56" i="26"/>
  <c r="BA56" i="26"/>
  <c r="AU56" i="26"/>
  <c r="G56" i="26"/>
  <c r="AX56" i="26"/>
  <c r="T54" i="26"/>
  <c r="BB54" i="26"/>
  <c r="AA54" i="26"/>
  <c r="Q54" i="26"/>
  <c r="AT54" i="26"/>
  <c r="AK54" i="26"/>
  <c r="AB54" i="26"/>
  <c r="AJ54" i="26"/>
  <c r="L54" i="26"/>
  <c r="AS54" i="26"/>
  <c r="U54" i="26"/>
  <c r="R54" i="26"/>
  <c r="AH54" i="26"/>
  <c r="AO54" i="26"/>
  <c r="AD54" i="26"/>
  <c r="X54" i="26"/>
  <c r="AZ54" i="26"/>
  <c r="AN54" i="26"/>
  <c r="AX54" i="26"/>
  <c r="H54" i="26"/>
  <c r="Y54" i="26"/>
  <c r="AL54" i="26"/>
  <c r="I54" i="26"/>
  <c r="AY54" i="26"/>
  <c r="AU54" i="26"/>
  <c r="G34" i="26"/>
  <c r="X34" i="26"/>
  <c r="AL34" i="26"/>
  <c r="BB34" i="26"/>
  <c r="O34" i="26"/>
  <c r="F42" i="26"/>
  <c r="AW42" i="26"/>
  <c r="W42" i="26"/>
  <c r="L42" i="26"/>
  <c r="X42" i="26"/>
  <c r="T64" i="26"/>
  <c r="L64" i="26"/>
  <c r="BC64" i="26"/>
  <c r="P64" i="26"/>
  <c r="BB93" i="26"/>
  <c r="AJ93" i="26"/>
  <c r="AJ89" i="26"/>
  <c r="AG89" i="26"/>
  <c r="AS94" i="26"/>
  <c r="G94" i="26"/>
  <c r="H74" i="26"/>
  <c r="AG74" i="26"/>
  <c r="AQ95" i="26"/>
  <c r="I95" i="26"/>
  <c r="AK79" i="26"/>
  <c r="BB79" i="26"/>
  <c r="AX34" i="26"/>
  <c r="AQ34" i="26"/>
  <c r="W34" i="26"/>
  <c r="AH34" i="26"/>
  <c r="AE34" i="26"/>
  <c r="BA34" i="26"/>
  <c r="AF34" i="26"/>
  <c r="T34" i="26"/>
  <c r="R34" i="26"/>
  <c r="AD34" i="26"/>
  <c r="AY34" i="26"/>
  <c r="AZ34" i="26"/>
  <c r="AG64" i="26"/>
  <c r="BB17" i="26"/>
  <c r="AO17" i="26"/>
  <c r="P17" i="26"/>
  <c r="AU17" i="26"/>
  <c r="AZ17" i="26"/>
  <c r="H17" i="26"/>
  <c r="AN26" i="26"/>
  <c r="AI26" i="26"/>
  <c r="AX26" i="26"/>
  <c r="AR26" i="26"/>
  <c r="AC26" i="26"/>
  <c r="AJ26" i="26"/>
  <c r="AN58" i="26"/>
  <c r="O58" i="26"/>
  <c r="V58" i="26"/>
  <c r="N58" i="26"/>
  <c r="AB58" i="26"/>
  <c r="AS58" i="26"/>
  <c r="AI56" i="26"/>
  <c r="H56" i="26"/>
  <c r="N56" i="26"/>
  <c r="M56" i="26"/>
  <c r="AF56" i="26"/>
  <c r="AL56" i="26"/>
  <c r="AD56" i="26"/>
  <c r="AE54" i="26"/>
  <c r="P54" i="26"/>
  <c r="BC54" i="26"/>
  <c r="AR54" i="26"/>
  <c r="AI54" i="26"/>
  <c r="O54" i="26"/>
  <c r="AW51" i="26"/>
  <c r="P19" i="26"/>
  <c r="AG19" i="26"/>
  <c r="BB18" i="26"/>
  <c r="AQ63" i="26"/>
  <c r="V59" i="26"/>
  <c r="X75" i="26"/>
  <c r="AZ90" i="26"/>
  <c r="Q75" i="26"/>
  <c r="V72" i="26"/>
  <c r="AN52" i="26"/>
  <c r="AO75" i="26"/>
  <c r="AA75" i="26"/>
  <c r="AA90" i="26"/>
  <c r="G90" i="26"/>
  <c r="AM72" i="26"/>
  <c r="AH70" i="26"/>
  <c r="BC78" i="26"/>
  <c r="AE71" i="26"/>
  <c r="AF88" i="26"/>
  <c r="AE67" i="26"/>
  <c r="AB75" i="26"/>
  <c r="AT75" i="26"/>
  <c r="AQ75" i="26"/>
  <c r="AH90" i="26"/>
  <c r="I72" i="26"/>
  <c r="AL70" i="26"/>
  <c r="M78" i="26"/>
  <c r="AE47" i="26"/>
  <c r="BA43" i="26"/>
  <c r="AS75" i="26"/>
  <c r="N72" i="26"/>
  <c r="AG75" i="26"/>
  <c r="T75" i="26"/>
  <c r="Y75" i="26"/>
  <c r="AX75" i="26"/>
  <c r="AU75" i="26"/>
  <c r="I75" i="26"/>
  <c r="R75" i="26"/>
  <c r="AL75" i="26"/>
  <c r="AF75" i="26"/>
  <c r="F75" i="26"/>
  <c r="AN75" i="26"/>
  <c r="AI75" i="26"/>
  <c r="G75" i="26"/>
  <c r="R90" i="26"/>
  <c r="S90" i="26"/>
  <c r="L90" i="26"/>
  <c r="U90" i="26"/>
  <c r="W90" i="26"/>
  <c r="O90" i="26"/>
  <c r="AN90" i="26"/>
  <c r="Q90" i="26"/>
  <c r="I90" i="26"/>
  <c r="K90" i="26"/>
  <c r="AK90" i="26"/>
  <c r="M90" i="26"/>
  <c r="AX90" i="26"/>
  <c r="AJ90" i="26"/>
  <c r="AS90" i="26"/>
  <c r="AT90" i="26"/>
  <c r="V90" i="26"/>
  <c r="AB90" i="26"/>
  <c r="AO90" i="26"/>
  <c r="AP90" i="26"/>
  <c r="AQ90" i="26"/>
  <c r="J90" i="26"/>
  <c r="Z90" i="26"/>
  <c r="AY90" i="26"/>
  <c r="AL90" i="26"/>
  <c r="AW72" i="26"/>
  <c r="AT72" i="26"/>
  <c r="L72" i="26"/>
  <c r="M72" i="26"/>
  <c r="AD72" i="26"/>
  <c r="AU72" i="26"/>
  <c r="AN72" i="26"/>
  <c r="Z72" i="26"/>
  <c r="AV72" i="26"/>
  <c r="O72" i="26"/>
  <c r="AE72" i="26"/>
  <c r="AY72" i="26"/>
  <c r="S72" i="26"/>
  <c r="T72" i="26"/>
  <c r="Y72" i="26"/>
  <c r="BB72" i="26"/>
  <c r="BC72" i="26"/>
  <c r="U72" i="26"/>
  <c r="BA72" i="26"/>
  <c r="AJ72" i="26"/>
  <c r="AR72" i="26"/>
  <c r="Q72" i="26"/>
  <c r="AL72" i="26"/>
  <c r="K72" i="26"/>
  <c r="R72" i="26"/>
  <c r="F73" i="26"/>
  <c r="G73" i="26"/>
  <c r="T73" i="26"/>
  <c r="AO73" i="26"/>
  <c r="S73" i="26"/>
  <c r="AQ73" i="26"/>
  <c r="H73" i="26"/>
  <c r="I73" i="26"/>
  <c r="AR73" i="26"/>
  <c r="AM73" i="26"/>
  <c r="AP73" i="26"/>
  <c r="AV73" i="26"/>
  <c r="Y73" i="26"/>
  <c r="AB73" i="26"/>
  <c r="AG73" i="26"/>
  <c r="AT73" i="26"/>
  <c r="L73" i="26"/>
  <c r="Q73" i="26"/>
  <c r="AH73" i="26"/>
  <c r="N73" i="26"/>
  <c r="W73" i="26"/>
  <c r="AW73" i="26"/>
  <c r="AX73" i="26"/>
  <c r="BA73" i="26"/>
  <c r="O73" i="26"/>
  <c r="AS73" i="26"/>
  <c r="X73" i="26"/>
  <c r="AD73" i="26"/>
  <c r="AZ73" i="26"/>
  <c r="AJ73" i="26"/>
  <c r="Z73" i="26"/>
  <c r="P73" i="26"/>
  <c r="BB73" i="26"/>
  <c r="U73" i="26"/>
  <c r="J73" i="26"/>
  <c r="AL73" i="26"/>
  <c r="K73" i="26"/>
  <c r="AN73" i="26"/>
  <c r="AI73" i="26"/>
  <c r="AC73" i="26"/>
  <c r="AY73" i="26"/>
  <c r="V73" i="26"/>
  <c r="AA73" i="26"/>
  <c r="R73" i="26"/>
  <c r="X69" i="26"/>
  <c r="AW69" i="26"/>
  <c r="AS69" i="26"/>
  <c r="Y69" i="26"/>
  <c r="AE69" i="26"/>
  <c r="O69" i="26"/>
  <c r="AX69" i="26"/>
  <c r="AA69" i="26"/>
  <c r="F69" i="26"/>
  <c r="AK69" i="26"/>
  <c r="AF69" i="26"/>
  <c r="AB69" i="26"/>
  <c r="H69" i="26"/>
  <c r="BA69" i="26"/>
  <c r="G69" i="26"/>
  <c r="AU69" i="26"/>
  <c r="AM69" i="26"/>
  <c r="U69" i="26"/>
  <c r="AV69" i="26"/>
  <c r="BB69" i="26"/>
  <c r="I69" i="26"/>
  <c r="AY69" i="26"/>
  <c r="L69" i="26"/>
  <c r="AH69" i="26"/>
  <c r="N69" i="26"/>
  <c r="T69" i="26"/>
  <c r="AT69" i="26"/>
  <c r="AO69" i="26"/>
  <c r="W69" i="26"/>
  <c r="K69" i="26"/>
  <c r="AP69" i="26"/>
  <c r="M69" i="26"/>
  <c r="Q69" i="26"/>
  <c r="AN69" i="26"/>
  <c r="V69" i="26"/>
  <c r="AD69" i="26"/>
  <c r="AZ69" i="26"/>
  <c r="AI69" i="26"/>
  <c r="BC69" i="26"/>
  <c r="Z69" i="26"/>
  <c r="P69" i="26"/>
  <c r="AJ69" i="26"/>
  <c r="AL69" i="26"/>
  <c r="AG69" i="26"/>
  <c r="AU85" i="26"/>
  <c r="Q85" i="26"/>
  <c r="F85" i="26"/>
  <c r="AE85" i="26"/>
  <c r="AV85" i="26"/>
  <c r="BA85" i="26"/>
  <c r="N85" i="26"/>
  <c r="L85" i="26"/>
  <c r="T85" i="26"/>
  <c r="U85" i="26"/>
  <c r="AF85" i="26"/>
  <c r="BC85" i="26"/>
  <c r="AT85" i="26"/>
  <c r="M85" i="26"/>
  <c r="BB85" i="26"/>
  <c r="AA85" i="26"/>
  <c r="AR85" i="26"/>
  <c r="AX85" i="26"/>
  <c r="K85" i="26"/>
  <c r="AS85" i="26"/>
  <c r="AG85" i="26"/>
  <c r="AC85" i="26"/>
  <c r="AQ85" i="26"/>
  <c r="AK85" i="26"/>
  <c r="I85" i="26"/>
  <c r="Y85" i="26"/>
  <c r="AL85" i="26"/>
  <c r="AM85" i="26"/>
  <c r="AN85" i="26"/>
  <c r="AH85" i="26"/>
  <c r="W85" i="26"/>
  <c r="X85" i="26"/>
  <c r="G85" i="26"/>
  <c r="J85" i="26"/>
  <c r="P85" i="26"/>
  <c r="V85" i="26"/>
  <c r="Z85" i="26"/>
  <c r="AB85" i="26"/>
  <c r="AY85" i="26"/>
  <c r="AJ85" i="26"/>
  <c r="AD85" i="26"/>
  <c r="AZ85" i="26"/>
  <c r="AO85" i="26"/>
  <c r="O85" i="26"/>
  <c r="R85" i="26"/>
  <c r="H85" i="26"/>
  <c r="AP85" i="26"/>
  <c r="X70" i="26"/>
  <c r="U70" i="26"/>
  <c r="AP70" i="26"/>
  <c r="AQ70" i="26"/>
  <c r="V70" i="26"/>
  <c r="AT70" i="26"/>
  <c r="AO70" i="26"/>
  <c r="AN70" i="26"/>
  <c r="F70" i="26"/>
  <c r="G70" i="26"/>
  <c r="AI70" i="26"/>
  <c r="AX70" i="26"/>
  <c r="AM70" i="26"/>
  <c r="AW70" i="26"/>
  <c r="BB70" i="26"/>
  <c r="BC70" i="26"/>
  <c r="I70" i="26"/>
  <c r="AV70" i="26"/>
  <c r="AC70" i="26"/>
  <c r="AZ70" i="26"/>
  <c r="R70" i="26"/>
  <c r="S70" i="26"/>
  <c r="T70" i="26"/>
  <c r="W70" i="26"/>
  <c r="AS70" i="26"/>
  <c r="O70" i="26"/>
  <c r="P70" i="26"/>
  <c r="M70" i="26"/>
  <c r="AU70" i="26"/>
  <c r="J70" i="26"/>
  <c r="L70" i="26"/>
  <c r="N70" i="26"/>
  <c r="AE70" i="26"/>
  <c r="AF70" i="26"/>
  <c r="AG70" i="26"/>
  <c r="AJ70" i="26"/>
  <c r="AY70" i="26"/>
  <c r="V78" i="26"/>
  <c r="W78" i="26"/>
  <c r="AJ78" i="26"/>
  <c r="F78" i="26"/>
  <c r="G78" i="26"/>
  <c r="P78" i="26"/>
  <c r="AO78" i="26"/>
  <c r="N78" i="26"/>
  <c r="Z78" i="26"/>
  <c r="L78" i="26"/>
  <c r="AB78" i="26"/>
  <c r="K78" i="26"/>
  <c r="S78" i="26"/>
  <c r="AG78" i="26"/>
  <c r="AF78" i="26"/>
  <c r="AE78" i="26"/>
  <c r="AA78" i="26"/>
  <c r="AH78" i="26"/>
  <c r="AD78" i="26"/>
  <c r="U78" i="26"/>
  <c r="J78" i="26"/>
  <c r="BA78" i="26"/>
  <c r="H78" i="26"/>
  <c r="AT78" i="26"/>
  <c r="AP78" i="26"/>
  <c r="Y78" i="26"/>
  <c r="R78" i="26"/>
  <c r="AL78" i="26"/>
  <c r="BB78" i="26"/>
  <c r="AU78" i="26"/>
  <c r="I78" i="26"/>
  <c r="X78" i="26"/>
  <c r="O78" i="26"/>
  <c r="AS78" i="26"/>
  <c r="AK78" i="26"/>
  <c r="AQ78" i="26"/>
  <c r="AY78" i="26"/>
  <c r="AV78" i="26"/>
  <c r="AM78" i="26"/>
  <c r="AC78" i="26"/>
  <c r="X71" i="26"/>
  <c r="AV71" i="26"/>
  <c r="AR71" i="26"/>
  <c r="AK71" i="26"/>
  <c r="AA71" i="26"/>
  <c r="K71" i="26"/>
  <c r="BB71" i="26"/>
  <c r="N71" i="26"/>
  <c r="J71" i="26"/>
  <c r="AO71" i="26"/>
  <c r="AG71" i="26"/>
  <c r="BA71" i="26"/>
  <c r="Q71" i="26"/>
  <c r="G71" i="26"/>
  <c r="AM71" i="26"/>
  <c r="AC71" i="26"/>
  <c r="Z71" i="26"/>
  <c r="U71" i="26"/>
  <c r="AQ71" i="26"/>
  <c r="I71" i="26"/>
  <c r="F71" i="26"/>
  <c r="AL71" i="26"/>
  <c r="L71" i="26"/>
  <c r="AX71" i="26"/>
  <c r="AW71" i="26"/>
  <c r="BC71" i="26"/>
  <c r="Y71" i="26"/>
  <c r="AY71" i="26"/>
  <c r="M71" i="26"/>
  <c r="AU71" i="26"/>
  <c r="AT71" i="26"/>
  <c r="AF71" i="26"/>
  <c r="R71" i="26"/>
  <c r="S71" i="26"/>
  <c r="AS71" i="26"/>
  <c r="AJ71" i="26"/>
  <c r="T71" i="26"/>
  <c r="H71" i="26"/>
  <c r="AP71" i="26"/>
  <c r="AZ71" i="26"/>
  <c r="O71" i="26"/>
  <c r="AS88" i="26"/>
  <c r="I88" i="26"/>
  <c r="K88" i="26"/>
  <c r="AO88" i="26"/>
  <c r="AP88" i="26"/>
  <c r="AQ88" i="26"/>
  <c r="G88" i="26"/>
  <c r="AU88" i="26"/>
  <c r="AW88" i="26"/>
  <c r="N88" i="26"/>
  <c r="AX88" i="26"/>
  <c r="AA88" i="26"/>
  <c r="F88" i="26"/>
  <c r="AT88" i="26"/>
  <c r="J88" i="26"/>
  <c r="O88" i="26"/>
  <c r="AR88" i="26"/>
  <c r="Q88" i="26"/>
  <c r="H88" i="26"/>
  <c r="L88" i="26"/>
  <c r="X88" i="26"/>
  <c r="AB88" i="26"/>
  <c r="AL88" i="26"/>
  <c r="AN88" i="26"/>
  <c r="AM88" i="26"/>
  <c r="AH88" i="26"/>
  <c r="AV88" i="26"/>
  <c r="AD88" i="26"/>
  <c r="U88" i="26"/>
  <c r="M88" i="26"/>
  <c r="Y88" i="26"/>
  <c r="R88" i="26"/>
  <c r="AI88" i="26"/>
  <c r="BB88" i="26"/>
  <c r="AE88" i="26"/>
  <c r="V88" i="26"/>
  <c r="Z88" i="26"/>
  <c r="AK88" i="26"/>
  <c r="S88" i="26"/>
  <c r="AJ88" i="26"/>
  <c r="AC88" i="26"/>
  <c r="T88" i="26"/>
  <c r="W88" i="26"/>
  <c r="AZ88" i="26"/>
  <c r="AW96" i="26"/>
  <c r="K96" i="26"/>
  <c r="AF96" i="26"/>
  <c r="BA96" i="26"/>
  <c r="O96" i="26"/>
  <c r="AV96" i="26"/>
  <c r="AS96" i="26"/>
  <c r="G96" i="26"/>
  <c r="P96" i="26"/>
  <c r="AL96" i="26"/>
  <c r="AR96" i="26"/>
  <c r="X96" i="26"/>
  <c r="N96" i="26"/>
  <c r="AA96" i="26"/>
  <c r="AZ96" i="26"/>
  <c r="R96" i="26"/>
  <c r="AE96" i="26"/>
  <c r="H96" i="26"/>
  <c r="J96" i="26"/>
  <c r="W96" i="26"/>
  <c r="AJ96" i="26"/>
  <c r="AY96" i="26"/>
  <c r="I96" i="26"/>
  <c r="F96" i="26"/>
  <c r="Q96" i="26"/>
  <c r="AD96" i="26"/>
  <c r="AQ96" i="26"/>
  <c r="U96" i="26"/>
  <c r="AH96" i="26"/>
  <c r="AU96" i="26"/>
  <c r="M96" i="26"/>
  <c r="Z96" i="26"/>
  <c r="AM96" i="26"/>
  <c r="AN96" i="26"/>
  <c r="AO96" i="26"/>
  <c r="V96" i="26"/>
  <c r="S96" i="26"/>
  <c r="AG96" i="26"/>
  <c r="AX96" i="26"/>
  <c r="BC96" i="26"/>
  <c r="T96" i="26"/>
  <c r="AT96" i="26"/>
  <c r="AB96" i="26"/>
  <c r="Y96" i="26"/>
  <c r="L96" i="26"/>
  <c r="AC96" i="26"/>
  <c r="BB96" i="26"/>
  <c r="AH57" i="26"/>
  <c r="N75" i="26"/>
  <c r="Z75" i="26"/>
  <c r="BB75" i="26"/>
  <c r="BA75" i="26"/>
  <c r="AJ75" i="26"/>
  <c r="AR75" i="26"/>
  <c r="S75" i="26"/>
  <c r="O75" i="26"/>
  <c r="H75" i="26"/>
  <c r="P75" i="26"/>
  <c r="N90" i="26"/>
  <c r="Y90" i="26"/>
  <c r="AD90" i="26"/>
  <c r="AR90" i="26"/>
  <c r="AU90" i="26"/>
  <c r="P90" i="26"/>
  <c r="AZ72" i="26"/>
  <c r="AG72" i="26"/>
  <c r="AA72" i="26"/>
  <c r="AK72" i="26"/>
  <c r="AP72" i="26"/>
  <c r="H72" i="26"/>
  <c r="F72" i="26"/>
  <c r="AK70" i="26"/>
  <c r="BA70" i="26"/>
  <c r="AB70" i="26"/>
  <c r="AN78" i="26"/>
  <c r="AX78" i="26"/>
  <c r="AI78" i="26"/>
  <c r="P71" i="26"/>
  <c r="AB71" i="26"/>
  <c r="AF73" i="26"/>
  <c r="AK73" i="26"/>
  <c r="AG88" i="26"/>
  <c r="S69" i="26"/>
  <c r="AQ69" i="26"/>
  <c r="AW85" i="26"/>
  <c r="J75" i="26"/>
  <c r="AD75" i="26"/>
  <c r="AE75" i="26"/>
  <c r="V75" i="26"/>
  <c r="AH75" i="26"/>
  <c r="AM75" i="26"/>
  <c r="U75" i="26"/>
  <c r="M75" i="26"/>
  <c r="AY75" i="26"/>
  <c r="X90" i="26"/>
  <c r="AF90" i="26"/>
  <c r="BC90" i="26"/>
  <c r="BA90" i="26"/>
  <c r="H90" i="26"/>
  <c r="F90" i="26"/>
  <c r="AB72" i="26"/>
  <c r="X72" i="26"/>
  <c r="AS72" i="26"/>
  <c r="AH72" i="26"/>
  <c r="P72" i="26"/>
  <c r="AC72" i="26"/>
  <c r="Z70" i="26"/>
  <c r="AR70" i="26"/>
  <c r="Y70" i="26"/>
  <c r="K70" i="26"/>
  <c r="Q78" i="26"/>
  <c r="T78" i="26"/>
  <c r="W71" i="26"/>
  <c r="AD71" i="26"/>
  <c r="BC73" i="26"/>
  <c r="AU73" i="26"/>
  <c r="BC88" i="26"/>
  <c r="AC69" i="26"/>
  <c r="AR69" i="26"/>
  <c r="AI96" i="26"/>
  <c r="S85" i="26"/>
  <c r="AZ75" i="26"/>
  <c r="AW75" i="26"/>
  <c r="AC75" i="26"/>
  <c r="L75" i="26"/>
  <c r="AV75" i="26"/>
  <c r="AP75" i="26"/>
  <c r="K75" i="26"/>
  <c r="BC75" i="26"/>
  <c r="AK75" i="26"/>
  <c r="T90" i="26"/>
  <c r="AM90" i="26"/>
  <c r="AI90" i="26"/>
  <c r="AC90" i="26"/>
  <c r="AW90" i="26"/>
  <c r="AG90" i="26"/>
  <c r="AE90" i="26"/>
  <c r="AI72" i="26"/>
  <c r="W72" i="26"/>
  <c r="J72" i="26"/>
  <c r="AQ72" i="26"/>
  <c r="AO72" i="26"/>
  <c r="G72" i="26"/>
  <c r="H70" i="26"/>
  <c r="AA70" i="26"/>
  <c r="AD70" i="26"/>
  <c r="AR78" i="26"/>
  <c r="AZ78" i="26"/>
  <c r="AH71" i="26"/>
  <c r="AN71" i="26"/>
  <c r="AI71" i="26"/>
  <c r="M73" i="26"/>
  <c r="AY88" i="26"/>
  <c r="BA88" i="26"/>
  <c r="J69" i="26"/>
  <c r="AP96" i="26"/>
  <c r="AI85" i="26"/>
  <c r="M68" i="26"/>
  <c r="Q42" i="26"/>
  <c r="R42" i="26"/>
  <c r="AU42" i="26"/>
  <c r="AM42" i="26"/>
  <c r="Z42" i="26"/>
  <c r="N42" i="26"/>
  <c r="AK42" i="26"/>
  <c r="AI64" i="26"/>
  <c r="I64" i="26"/>
  <c r="AE64" i="26"/>
  <c r="M64" i="26"/>
  <c r="K64" i="26"/>
  <c r="AO64" i="26"/>
  <c r="G64" i="26"/>
  <c r="J93" i="26"/>
  <c r="AI77" i="26"/>
  <c r="BA95" i="26"/>
  <c r="AV87" i="26"/>
  <c r="S80" i="26"/>
  <c r="AY94" i="26"/>
  <c r="H86" i="26"/>
  <c r="J42" i="26"/>
  <c r="AC42" i="26"/>
  <c r="O42" i="26"/>
  <c r="AE42" i="26"/>
  <c r="AS42" i="26"/>
  <c r="AN42" i="26"/>
  <c r="AH64" i="26"/>
  <c r="AF64" i="26"/>
  <c r="N64" i="26"/>
  <c r="AB64" i="26"/>
  <c r="J64" i="26"/>
  <c r="H64" i="26"/>
  <c r="R93" i="26"/>
  <c r="AU89" i="26"/>
  <c r="AJ77" i="26"/>
  <c r="AD87" i="26"/>
  <c r="AI79" i="26"/>
  <c r="AO80" i="26"/>
  <c r="N86" i="26"/>
  <c r="F74" i="26"/>
  <c r="BA42" i="26"/>
  <c r="G42" i="26"/>
  <c r="AP42" i="26"/>
  <c r="AJ42" i="26"/>
  <c r="U42" i="26"/>
  <c r="Y42" i="26"/>
  <c r="U64" i="26"/>
  <c r="S64" i="26"/>
  <c r="AZ64" i="26"/>
  <c r="O64" i="26"/>
  <c r="BA64" i="26"/>
  <c r="AT64" i="26"/>
  <c r="AY89" i="26"/>
  <c r="AE77" i="26"/>
  <c r="O95" i="26"/>
  <c r="AL79" i="26"/>
  <c r="H80" i="26"/>
  <c r="Q94" i="26"/>
  <c r="AX86" i="26"/>
  <c r="AM74" i="26"/>
  <c r="AM40" i="26"/>
  <c r="AO40" i="26"/>
  <c r="AG40" i="26"/>
  <c r="U40" i="26"/>
  <c r="BB40" i="26"/>
  <c r="AX40" i="26"/>
  <c r="AI40" i="26"/>
  <c r="AY40" i="26"/>
  <c r="Y40" i="26"/>
  <c r="AC40" i="26"/>
  <c r="AA40" i="26"/>
  <c r="O40" i="26"/>
  <c r="L40" i="26"/>
  <c r="AQ61" i="26"/>
  <c r="AB61" i="26"/>
  <c r="AV61" i="26"/>
  <c r="AC61" i="26"/>
  <c r="AT61" i="26"/>
  <c r="AE61" i="26"/>
  <c r="AO61" i="26"/>
  <c r="F61" i="26"/>
  <c r="Z61" i="26"/>
  <c r="AR61" i="26"/>
  <c r="R61" i="26"/>
  <c r="AL61" i="26"/>
  <c r="AW61" i="26"/>
  <c r="AO49" i="26"/>
  <c r="AP51" i="26"/>
  <c r="Q51" i="26"/>
  <c r="AV51" i="26"/>
  <c r="AK51" i="26"/>
  <c r="AF51" i="26"/>
  <c r="O51" i="26"/>
  <c r="AZ51" i="26"/>
  <c r="AR51" i="26"/>
  <c r="BC51" i="26"/>
  <c r="AL51" i="26"/>
  <c r="AO51" i="26"/>
  <c r="AY51" i="26"/>
  <c r="AL19" i="26"/>
  <c r="F19" i="26"/>
  <c r="AM19" i="26"/>
  <c r="I19" i="26"/>
  <c r="AO19" i="26"/>
  <c r="U19" i="26"/>
  <c r="BC19" i="26"/>
  <c r="Q19" i="26"/>
  <c r="AX19" i="26"/>
  <c r="AT19" i="26"/>
  <c r="L19" i="26"/>
  <c r="AO18" i="26"/>
  <c r="W18" i="26"/>
  <c r="AG18" i="26"/>
  <c r="S18" i="26"/>
  <c r="BA18" i="26"/>
  <c r="AQ18" i="26"/>
  <c r="N55" i="26"/>
  <c r="AO55" i="26"/>
  <c r="AC55" i="26"/>
  <c r="AL55" i="26"/>
  <c r="AW55" i="26"/>
  <c r="AI55" i="26"/>
  <c r="P55" i="26"/>
  <c r="AM63" i="26"/>
  <c r="AC63" i="26"/>
  <c r="AW63" i="26"/>
  <c r="I63" i="26"/>
  <c r="BA63" i="26"/>
  <c r="H63" i="26"/>
  <c r="AD32" i="26"/>
  <c r="I40" i="26"/>
  <c r="M40" i="26"/>
  <c r="K40" i="26"/>
  <c r="V40" i="26"/>
  <c r="Z40" i="26"/>
  <c r="T40" i="26"/>
  <c r="AR40" i="26"/>
  <c r="AZ40" i="26"/>
  <c r="P40" i="26"/>
  <c r="AD40" i="26"/>
  <c r="X40" i="26"/>
  <c r="AB40" i="26"/>
  <c r="L61" i="26"/>
  <c r="AG61" i="26"/>
  <c r="V61" i="26"/>
  <c r="AD61" i="26"/>
  <c r="H61" i="26"/>
  <c r="AH61" i="26"/>
  <c r="AP61" i="26"/>
  <c r="K61" i="26"/>
  <c r="AU61" i="26"/>
  <c r="BA61" i="26"/>
  <c r="O61" i="26"/>
  <c r="AY61" i="26"/>
  <c r="AJ61" i="26"/>
  <c r="AO35" i="26"/>
  <c r="AM51" i="26"/>
  <c r="Z51" i="26"/>
  <c r="AX51" i="26"/>
  <c r="AE51" i="26"/>
  <c r="T51" i="26"/>
  <c r="S51" i="26"/>
  <c r="J51" i="26"/>
  <c r="AT51" i="26"/>
  <c r="I51" i="26"/>
  <c r="BB51" i="26"/>
  <c r="AC51" i="26"/>
  <c r="X51" i="26"/>
  <c r="AU51" i="26"/>
  <c r="K19" i="26"/>
  <c r="AE19" i="26"/>
  <c r="AK19" i="26"/>
  <c r="AS19" i="26"/>
  <c r="AW19" i="26"/>
  <c r="AQ19" i="26"/>
  <c r="V19" i="26"/>
  <c r="AJ19" i="26"/>
  <c r="AU19" i="26"/>
  <c r="AC19" i="26"/>
  <c r="M19" i="26"/>
  <c r="T18" i="26"/>
  <c r="AI18" i="26"/>
  <c r="L18" i="26"/>
  <c r="AZ18" i="26"/>
  <c r="M18" i="26"/>
  <c r="BC18" i="26"/>
  <c r="Q55" i="26"/>
  <c r="G55" i="26"/>
  <c r="AF55" i="26"/>
  <c r="F55" i="26"/>
  <c r="AS55" i="26"/>
  <c r="J55" i="26"/>
  <c r="AT63" i="26"/>
  <c r="T63" i="26"/>
  <c r="BB63" i="26"/>
  <c r="AP63" i="26"/>
  <c r="AG63" i="26"/>
  <c r="U63" i="26"/>
  <c r="AA48" i="26"/>
  <c r="U44" i="26"/>
  <c r="U11" i="26"/>
  <c r="AE40" i="26"/>
  <c r="N40" i="26"/>
  <c r="AL40" i="26"/>
  <c r="AF40" i="26"/>
  <c r="AU40" i="26"/>
  <c r="Q40" i="26"/>
  <c r="AW40" i="26"/>
  <c r="F40" i="26"/>
  <c r="H40" i="26"/>
  <c r="BC40" i="26"/>
  <c r="AV40" i="26"/>
  <c r="P53" i="26"/>
  <c r="Q61" i="26"/>
  <c r="AX61" i="26"/>
  <c r="I61" i="26"/>
  <c r="AN61" i="26"/>
  <c r="M61" i="26"/>
  <c r="J61" i="26"/>
  <c r="G61" i="26"/>
  <c r="T61" i="26"/>
  <c r="AI61" i="26"/>
  <c r="BB61" i="26"/>
  <c r="P61" i="26"/>
  <c r="AG60" i="26"/>
  <c r="M51" i="26"/>
  <c r="AD51" i="26"/>
  <c r="Y51" i="26"/>
  <c r="AQ51" i="26"/>
  <c r="G51" i="26"/>
  <c r="AS51" i="26"/>
  <c r="AN51" i="26"/>
  <c r="W51" i="26"/>
  <c r="AH51" i="26"/>
  <c r="AG51" i="26"/>
  <c r="L51" i="26"/>
  <c r="K51" i="26"/>
  <c r="X19" i="26"/>
  <c r="AD19" i="26"/>
  <c r="AR19" i="26"/>
  <c r="AZ19" i="26"/>
  <c r="J19" i="26"/>
  <c r="N19" i="26"/>
  <c r="O19" i="26"/>
  <c r="R19" i="26"/>
  <c r="BA19" i="26"/>
  <c r="V18" i="26"/>
  <c r="AS18" i="26"/>
  <c r="R18" i="26"/>
  <c r="AL18" i="26"/>
  <c r="AP18" i="26"/>
  <c r="AH55" i="26"/>
  <c r="AK55" i="26"/>
  <c r="BA55" i="26"/>
  <c r="AP55" i="26"/>
  <c r="Y55" i="26"/>
  <c r="AH63" i="26"/>
  <c r="AY63" i="26"/>
  <c r="BC63" i="26"/>
  <c r="Z63" i="26"/>
  <c r="Q63" i="26"/>
  <c r="AO63" i="26"/>
  <c r="Q93" i="26"/>
  <c r="S93" i="26"/>
  <c r="AH93" i="26"/>
  <c r="AR89" i="26"/>
  <c r="W89" i="26"/>
  <c r="O89" i="26"/>
  <c r="F77" i="26"/>
  <c r="Z77" i="26"/>
  <c r="AS95" i="26"/>
  <c r="S95" i="26"/>
  <c r="AH95" i="26"/>
  <c r="V87" i="26"/>
  <c r="AR87" i="26"/>
  <c r="AW79" i="26"/>
  <c r="AB79" i="26"/>
  <c r="AY79" i="26"/>
  <c r="AL80" i="26"/>
  <c r="P80" i="26"/>
  <c r="AQ94" i="26"/>
  <c r="U94" i="26"/>
  <c r="T94" i="26"/>
  <c r="AJ86" i="26"/>
  <c r="J86" i="26"/>
  <c r="BC74" i="26"/>
  <c r="AA74" i="26"/>
  <c r="AN77" i="26"/>
  <c r="AY77" i="26"/>
  <c r="Y77" i="26"/>
  <c r="X77" i="26"/>
  <c r="AG77" i="26"/>
  <c r="AV77" i="26"/>
  <c r="AP77" i="26"/>
  <c r="AX77" i="26"/>
  <c r="AW77" i="26"/>
  <c r="K77" i="26"/>
  <c r="AF77" i="26"/>
  <c r="AH77" i="26"/>
  <c r="BB77" i="26"/>
  <c r="O77" i="26"/>
  <c r="AO77" i="26"/>
  <c r="T77" i="26"/>
  <c r="AU77" i="26"/>
  <c r="R77" i="26"/>
  <c r="S77" i="26"/>
  <c r="AA77" i="26"/>
  <c r="AM77" i="26"/>
  <c r="H77" i="26"/>
  <c r="U77" i="26"/>
  <c r="AS77" i="26"/>
  <c r="I77" i="26"/>
  <c r="Q77" i="26"/>
  <c r="AB77" i="26"/>
  <c r="AL77" i="26"/>
  <c r="AD77" i="26"/>
  <c r="L77" i="26"/>
  <c r="N77" i="26"/>
  <c r="AZ77" i="26"/>
  <c r="M77" i="26"/>
  <c r="BC77" i="26"/>
  <c r="AC77" i="26"/>
  <c r="W77" i="26"/>
  <c r="AR77" i="26"/>
  <c r="J77" i="26"/>
  <c r="I80" i="26"/>
  <c r="J80" i="26"/>
  <c r="K80" i="26"/>
  <c r="AV80" i="26"/>
  <c r="AS80" i="26"/>
  <c r="AT80" i="26"/>
  <c r="AB80" i="26"/>
  <c r="Y80" i="26"/>
  <c r="AR80" i="26"/>
  <c r="AM80" i="26"/>
  <c r="AC80" i="26"/>
  <c r="AA80" i="26"/>
  <c r="Q80" i="26"/>
  <c r="V80" i="26"/>
  <c r="W80" i="26"/>
  <c r="AF80" i="26"/>
  <c r="F80" i="26"/>
  <c r="G80" i="26"/>
  <c r="L80" i="26"/>
  <c r="BB80" i="26"/>
  <c r="Z80" i="26"/>
  <c r="AQ80" i="26"/>
  <c r="N80" i="26"/>
  <c r="BC80" i="26"/>
  <c r="X80" i="26"/>
  <c r="AH80" i="26"/>
  <c r="AN80" i="26"/>
  <c r="AW80" i="26"/>
  <c r="O80" i="26"/>
  <c r="T80" i="26"/>
  <c r="AG80" i="26"/>
  <c r="AX80" i="26"/>
  <c r="U80" i="26"/>
  <c r="R80" i="26"/>
  <c r="M80" i="26"/>
  <c r="AE80" i="26"/>
  <c r="AY80" i="26"/>
  <c r="AP80" i="26"/>
  <c r="AT74" i="26"/>
  <c r="T74" i="26"/>
  <c r="X74" i="26"/>
  <c r="AD74" i="26"/>
  <c r="AU74" i="26"/>
  <c r="AS74" i="26"/>
  <c r="AW74" i="26"/>
  <c r="I74" i="26"/>
  <c r="AJ74" i="26"/>
  <c r="AB74" i="26"/>
  <c r="AE74" i="26"/>
  <c r="AZ74" i="26"/>
  <c r="AK74" i="26"/>
  <c r="L74" i="26"/>
  <c r="AV74" i="26"/>
  <c r="Z74" i="26"/>
  <c r="AQ74" i="26"/>
  <c r="P74" i="26"/>
  <c r="J74" i="26"/>
  <c r="AC74" i="26"/>
  <c r="Y74" i="26"/>
  <c r="AR74" i="26"/>
  <c r="AP74" i="26"/>
  <c r="M74" i="26"/>
  <c r="BB74" i="26"/>
  <c r="Q74" i="26"/>
  <c r="AX74" i="26"/>
  <c r="AY74" i="26"/>
  <c r="BA74" i="26"/>
  <c r="AH74" i="26"/>
  <c r="AI74" i="26"/>
  <c r="U74" i="26"/>
  <c r="G74" i="26"/>
  <c r="S74" i="26"/>
  <c r="AO74" i="26"/>
  <c r="N74" i="26"/>
  <c r="K74" i="26"/>
  <c r="R74" i="26"/>
  <c r="AA87" i="26"/>
  <c r="AB87" i="26"/>
  <c r="AW87" i="26"/>
  <c r="K87" i="26"/>
  <c r="W87" i="26"/>
  <c r="AM87" i="26"/>
  <c r="AC87" i="26"/>
  <c r="AJ87" i="26"/>
  <c r="AY87" i="26"/>
  <c r="AP87" i="26"/>
  <c r="Z87" i="26"/>
  <c r="BB87" i="26"/>
  <c r="H87" i="26"/>
  <c r="AN87" i="26"/>
  <c r="AS87" i="26"/>
  <c r="G87" i="26"/>
  <c r="AL87" i="26"/>
  <c r="Y87" i="26"/>
  <c r="X87" i="26"/>
  <c r="AI87" i="26"/>
  <c r="R87" i="26"/>
  <c r="AZ87" i="26"/>
  <c r="AX87" i="26"/>
  <c r="AE87" i="26"/>
  <c r="AO87" i="26"/>
  <c r="BA87" i="26"/>
  <c r="O87" i="26"/>
  <c r="AF87" i="26"/>
  <c r="AK87" i="26"/>
  <c r="AG87" i="26"/>
  <c r="P87" i="26"/>
  <c r="AU87" i="26"/>
  <c r="J87" i="26"/>
  <c r="L87" i="26"/>
  <c r="AQ87" i="26"/>
  <c r="U87" i="26"/>
  <c r="BC87" i="26"/>
  <c r="M87" i="26"/>
  <c r="AU86" i="26"/>
  <c r="F86" i="26"/>
  <c r="G86" i="26"/>
  <c r="P86" i="26"/>
  <c r="AW86" i="26"/>
  <c r="X86" i="26"/>
  <c r="AL86" i="26"/>
  <c r="Q86" i="26"/>
  <c r="L86" i="26"/>
  <c r="AI86" i="26"/>
  <c r="AD86" i="26"/>
  <c r="V86" i="26"/>
  <c r="R86" i="26"/>
  <c r="S86" i="26"/>
  <c r="T86" i="26"/>
  <c r="O86" i="26"/>
  <c r="AK86" i="26"/>
  <c r="AQ86" i="26"/>
  <c r="AV86" i="26"/>
  <c r="K86" i="26"/>
  <c r="BC86" i="26"/>
  <c r="AP86" i="26"/>
  <c r="BA86" i="26"/>
  <c r="AB86" i="26"/>
  <c r="AH86" i="26"/>
  <c r="AR86" i="26"/>
  <c r="AS86" i="26"/>
  <c r="AT86" i="26"/>
  <c r="Z86" i="26"/>
  <c r="M86" i="26"/>
  <c r="I86" i="26"/>
  <c r="AM86" i="26"/>
  <c r="Y86" i="26"/>
  <c r="AF86" i="26"/>
  <c r="AY86" i="26"/>
  <c r="W86" i="26"/>
  <c r="AZ86" i="26"/>
  <c r="BB42" i="26"/>
  <c r="AX42" i="26"/>
  <c r="AY42" i="26"/>
  <c r="BC42" i="26"/>
  <c r="AV42" i="26"/>
  <c r="AB42" i="26"/>
  <c r="S42" i="26"/>
  <c r="AO42" i="26"/>
  <c r="T42" i="26"/>
  <c r="AH42" i="26"/>
  <c r="AL42" i="26"/>
  <c r="K42" i="26"/>
  <c r="AK64" i="26"/>
  <c r="AQ64" i="26"/>
  <c r="AP64" i="26"/>
  <c r="F64" i="26"/>
  <c r="AN64" i="26"/>
  <c r="AM64" i="26"/>
  <c r="BB64" i="26"/>
  <c r="AS64" i="26"/>
  <c r="AJ64" i="26"/>
  <c r="AY64" i="26"/>
  <c r="AX64" i="26"/>
  <c r="AC64" i="26"/>
  <c r="U93" i="26"/>
  <c r="V93" i="26"/>
  <c r="AZ89" i="26"/>
  <c r="BB89" i="26"/>
  <c r="G77" i="26"/>
  <c r="AT77" i="26"/>
  <c r="AQ77" i="26"/>
  <c r="AR95" i="26"/>
  <c r="AJ95" i="26"/>
  <c r="F87" i="26"/>
  <c r="Q87" i="26"/>
  <c r="T87" i="26"/>
  <c r="AY19" i="26"/>
  <c r="AP19" i="26"/>
  <c r="H19" i="26"/>
  <c r="G19" i="26"/>
  <c r="BB19" i="26"/>
  <c r="AV19" i="26"/>
  <c r="AI19" i="26"/>
  <c r="AW18" i="26"/>
  <c r="X18" i="26"/>
  <c r="AE18" i="26"/>
  <c r="Q18" i="26"/>
  <c r="AA18" i="26"/>
  <c r="AB18" i="26"/>
  <c r="G18" i="26"/>
  <c r="F18" i="26"/>
  <c r="I18" i="26"/>
  <c r="U18" i="26"/>
  <c r="K18" i="26"/>
  <c r="J18" i="26"/>
  <c r="O18" i="26"/>
  <c r="N18" i="26"/>
  <c r="Y18" i="26"/>
  <c r="AK18" i="26"/>
  <c r="AY18" i="26"/>
  <c r="AC18" i="26"/>
  <c r="Z18" i="26"/>
  <c r="AJ18" i="26"/>
  <c r="AV18" i="26"/>
  <c r="AU18" i="26"/>
  <c r="AT18" i="26"/>
  <c r="AR18" i="26"/>
  <c r="P18" i="26"/>
  <c r="AX18" i="26"/>
  <c r="M55" i="26"/>
  <c r="X55" i="26"/>
  <c r="U55" i="26"/>
  <c r="AV55" i="26"/>
  <c r="AM55" i="26"/>
  <c r="AU55" i="26"/>
  <c r="AE55" i="26"/>
  <c r="BB55" i="26"/>
  <c r="AD55" i="26"/>
  <c r="Z55" i="26"/>
  <c r="AG55" i="26"/>
  <c r="O55" i="26"/>
  <c r="AQ55" i="26"/>
  <c r="AB55" i="26"/>
  <c r="V55" i="26"/>
  <c r="R55" i="26"/>
  <c r="S55" i="26"/>
  <c r="I55" i="26"/>
  <c r="AZ55" i="26"/>
  <c r="AX55" i="26"/>
  <c r="AY55" i="26"/>
  <c r="AA55" i="26"/>
  <c r="H55" i="26"/>
  <c r="K55" i="26"/>
  <c r="L55" i="26"/>
  <c r="AV63" i="26"/>
  <c r="W63" i="26"/>
  <c r="F63" i="26"/>
  <c r="AN63" i="26"/>
  <c r="AL63" i="26"/>
  <c r="AI63" i="26"/>
  <c r="AX63" i="26"/>
  <c r="N63" i="26"/>
  <c r="AU63" i="26"/>
  <c r="AA63" i="26"/>
  <c r="J63" i="26"/>
  <c r="P63" i="26"/>
  <c r="AB63" i="26"/>
  <c r="L63" i="26"/>
  <c r="AR63" i="26"/>
  <c r="O63" i="26"/>
  <c r="R63" i="26"/>
  <c r="X63" i="26"/>
  <c r="G63" i="26"/>
  <c r="AS63" i="26"/>
  <c r="AE63" i="26"/>
  <c r="AD63" i="26"/>
  <c r="S63" i="26"/>
  <c r="AF63" i="26"/>
  <c r="AJ79" i="26"/>
  <c r="AH79" i="26"/>
  <c r="AU80" i="26"/>
  <c r="AD80" i="26"/>
  <c r="BA80" i="26"/>
  <c r="AT94" i="26"/>
  <c r="AL94" i="26"/>
  <c r="AA86" i="26"/>
  <c r="AO86" i="26"/>
  <c r="AE86" i="26"/>
  <c r="AF74" i="26"/>
  <c r="W74" i="26"/>
  <c r="AL74" i="26"/>
  <c r="AQ93" i="26"/>
  <c r="AX93" i="26"/>
  <c r="M93" i="26"/>
  <c r="AA93" i="26"/>
  <c r="AB93" i="26"/>
  <c r="AW93" i="26"/>
  <c r="AD93" i="26"/>
  <c r="AV93" i="26"/>
  <c r="AU93" i="26"/>
  <c r="F93" i="26"/>
  <c r="AP93" i="26"/>
  <c r="L93" i="26"/>
  <c r="BC93" i="26"/>
  <c r="AE93" i="26"/>
  <c r="BA93" i="26"/>
  <c r="AY93" i="26"/>
  <c r="AN93" i="26"/>
  <c r="AS93" i="26"/>
  <c r="G93" i="26"/>
  <c r="I93" i="26"/>
  <c r="W93" i="26"/>
  <c r="AL93" i="26"/>
  <c r="X93" i="26"/>
  <c r="AT93" i="26"/>
  <c r="AG93" i="26"/>
  <c r="P93" i="26"/>
  <c r="AI93" i="26"/>
  <c r="Z93" i="26"/>
  <c r="AZ93" i="26"/>
  <c r="O93" i="26"/>
  <c r="AF93" i="26"/>
  <c r="AK93" i="26"/>
  <c r="AR93" i="26"/>
  <c r="Y93" i="26"/>
  <c r="AM93" i="26"/>
  <c r="N93" i="26"/>
  <c r="K93" i="26"/>
  <c r="AO93" i="26"/>
  <c r="AI89" i="26"/>
  <c r="AO89" i="26"/>
  <c r="N89" i="26"/>
  <c r="S89" i="26"/>
  <c r="T89" i="26"/>
  <c r="Y89" i="26"/>
  <c r="AT89" i="26"/>
  <c r="X89" i="26"/>
  <c r="Q89" i="26"/>
  <c r="J89" i="26"/>
  <c r="AE89" i="26"/>
  <c r="Z89" i="26"/>
  <c r="AQ89" i="26"/>
  <c r="AP89" i="26"/>
  <c r="AC89" i="26"/>
  <c r="AN89" i="26"/>
  <c r="AF89" i="26"/>
  <c r="AK89" i="26"/>
  <c r="AX89" i="26"/>
  <c r="AV89" i="26"/>
  <c r="F89" i="26"/>
  <c r="AM89" i="26"/>
  <c r="AB89" i="26"/>
  <c r="AL89" i="26"/>
  <c r="P89" i="26"/>
  <c r="I89" i="26"/>
  <c r="K89" i="26"/>
  <c r="R89" i="26"/>
  <c r="AS89" i="26"/>
  <c r="G89" i="26"/>
  <c r="H89" i="26"/>
  <c r="M89" i="26"/>
  <c r="BA89" i="26"/>
  <c r="V89" i="26"/>
  <c r="AA89" i="26"/>
  <c r="AH89" i="26"/>
  <c r="BC89" i="26"/>
  <c r="AD89" i="26"/>
  <c r="M94" i="26"/>
  <c r="Z94" i="26"/>
  <c r="AM94" i="26"/>
  <c r="L94" i="26"/>
  <c r="F94" i="26"/>
  <c r="S94" i="26"/>
  <c r="H94" i="26"/>
  <c r="AH94" i="26"/>
  <c r="AG94" i="26"/>
  <c r="P94" i="26"/>
  <c r="AD94" i="26"/>
  <c r="AX94" i="26"/>
  <c r="AK94" i="26"/>
  <c r="AC94" i="26"/>
  <c r="AP94" i="26"/>
  <c r="BC94" i="26"/>
  <c r="I94" i="26"/>
  <c r="V94" i="26"/>
  <c r="AI94" i="26"/>
  <c r="AR94" i="26"/>
  <c r="O94" i="26"/>
  <c r="N94" i="26"/>
  <c r="AN94" i="26"/>
  <c r="K94" i="26"/>
  <c r="AE94" i="26"/>
  <c r="AF94" i="26"/>
  <c r="J94" i="26"/>
  <c r="W94" i="26"/>
  <c r="X94" i="26"/>
  <c r="AO94" i="26"/>
  <c r="BB94" i="26"/>
  <c r="AV94" i="26"/>
  <c r="BA94" i="26"/>
  <c r="AZ94" i="26"/>
  <c r="AA94" i="26"/>
  <c r="AW94" i="26"/>
  <c r="AJ94" i="26"/>
  <c r="AB94" i="26"/>
  <c r="K95" i="26"/>
  <c r="X95" i="26"/>
  <c r="AO95" i="26"/>
  <c r="Z95" i="26"/>
  <c r="BC95" i="26"/>
  <c r="U95" i="26"/>
  <c r="V95" i="26"/>
  <c r="AF95" i="26"/>
  <c r="AE95" i="26"/>
  <c r="AD95" i="26"/>
  <c r="AB95" i="26"/>
  <c r="AG95" i="26"/>
  <c r="P95" i="26"/>
  <c r="AA95" i="26"/>
  <c r="AN95" i="26"/>
  <c r="N95" i="26"/>
  <c r="G95" i="26"/>
  <c r="T95" i="26"/>
  <c r="AK95" i="26"/>
  <c r="J95" i="26"/>
  <c r="Q95" i="26"/>
  <c r="L95" i="26"/>
  <c r="BB95" i="26"/>
  <c r="M95" i="26"/>
  <c r="AI95" i="26"/>
  <c r="AP95" i="26"/>
  <c r="H95" i="26"/>
  <c r="Y95" i="26"/>
  <c r="AL95" i="26"/>
  <c r="AM95" i="26"/>
  <c r="AZ95" i="26"/>
  <c r="R95" i="26"/>
  <c r="AY95" i="26"/>
  <c r="F95" i="26"/>
  <c r="AC95" i="26"/>
  <c r="AU95" i="26"/>
  <c r="AX95" i="26"/>
  <c r="AV95" i="26"/>
  <c r="G79" i="26"/>
  <c r="H79" i="26"/>
  <c r="M79" i="26"/>
  <c r="F79" i="26"/>
  <c r="AQ79" i="26"/>
  <c r="AR79" i="26"/>
  <c r="AT79" i="26"/>
  <c r="W79" i="26"/>
  <c r="AN79" i="26"/>
  <c r="AO79" i="26"/>
  <c r="AA79" i="26"/>
  <c r="X79" i="26"/>
  <c r="O79" i="26"/>
  <c r="T79" i="26"/>
  <c r="Y79" i="26"/>
  <c r="AX79" i="26"/>
  <c r="BC79" i="26"/>
  <c r="I79" i="26"/>
  <c r="AD79" i="26"/>
  <c r="AZ79" i="26"/>
  <c r="AP79" i="26"/>
  <c r="AS79" i="26"/>
  <c r="L79" i="26"/>
  <c r="N79" i="26"/>
  <c r="AC79" i="26"/>
  <c r="AF79" i="26"/>
  <c r="Z79" i="26"/>
  <c r="AU79" i="26"/>
  <c r="Q79" i="26"/>
  <c r="V79" i="26"/>
  <c r="AE79" i="26"/>
  <c r="AV79" i="26"/>
  <c r="S79" i="26"/>
  <c r="R79" i="26"/>
  <c r="K79" i="26"/>
  <c r="AG79" i="26"/>
  <c r="BA79" i="26"/>
  <c r="AM79" i="26"/>
  <c r="AR42" i="26"/>
  <c r="AZ42" i="26"/>
  <c r="P42" i="26"/>
  <c r="V42" i="26"/>
  <c r="AD42" i="26"/>
  <c r="H42" i="26"/>
  <c r="I42" i="26"/>
  <c r="M42" i="26"/>
  <c r="AG42" i="26"/>
  <c r="AF42" i="26"/>
  <c r="AQ42" i="26"/>
  <c r="AV64" i="26"/>
  <c r="AU64" i="26"/>
  <c r="AD64" i="26"/>
  <c r="Q64" i="26"/>
  <c r="AR64" i="26"/>
  <c r="AA64" i="26"/>
  <c r="Z64" i="26"/>
  <c r="AW64" i="26"/>
  <c r="X64" i="26"/>
  <c r="W64" i="26"/>
  <c r="AL64" i="26"/>
  <c r="Y64" i="26"/>
  <c r="AC93" i="26"/>
  <c r="T93" i="26"/>
  <c r="H93" i="26"/>
  <c r="U89" i="26"/>
  <c r="L89" i="26"/>
  <c r="AW89" i="26"/>
  <c r="AK77" i="26"/>
  <c r="V77" i="26"/>
  <c r="P77" i="26"/>
  <c r="AT95" i="26"/>
  <c r="AW95" i="26"/>
  <c r="W95" i="26"/>
  <c r="AT87" i="26"/>
  <c r="AH87" i="26"/>
  <c r="S87" i="26"/>
  <c r="J79" i="26"/>
  <c r="P79" i="26"/>
  <c r="U79" i="26"/>
  <c r="AZ80" i="26"/>
  <c r="AK80" i="26"/>
  <c r="AJ80" i="26"/>
  <c r="R94" i="26"/>
  <c r="AU94" i="26"/>
  <c r="Y94" i="26"/>
  <c r="AC86" i="26"/>
  <c r="AN86" i="26"/>
  <c r="BB86" i="26"/>
  <c r="U86" i="26"/>
  <c r="O74" i="26"/>
  <c r="V74" i="26"/>
  <c r="AN74" i="26"/>
  <c r="AY28" i="26"/>
  <c r="W28" i="26"/>
  <c r="AV28" i="26"/>
  <c r="BA28" i="26"/>
  <c r="F28" i="26"/>
  <c r="BC28" i="26"/>
  <c r="AZ28" i="26"/>
  <c r="J28" i="26"/>
  <c r="N28" i="26"/>
  <c r="U28" i="26"/>
  <c r="AP28" i="26"/>
  <c r="AT28" i="26"/>
  <c r="T28" i="26"/>
  <c r="AA28" i="26"/>
  <c r="Z28" i="26"/>
  <c r="X28" i="26"/>
  <c r="AI28" i="26"/>
  <c r="AH28" i="26"/>
  <c r="AB28" i="26"/>
  <c r="AQ28" i="26"/>
  <c r="G28" i="26"/>
  <c r="AW28" i="26"/>
  <c r="H28" i="26"/>
  <c r="AX28" i="26"/>
  <c r="AJ28" i="26"/>
  <c r="L28" i="26"/>
  <c r="K28" i="26"/>
  <c r="P28" i="26"/>
  <c r="AU28" i="26"/>
  <c r="AK28" i="26"/>
  <c r="M28" i="26"/>
  <c r="BB28" i="26"/>
  <c r="AO28" i="26"/>
  <c r="Q28" i="26"/>
  <c r="AE28" i="26"/>
  <c r="AS28" i="26"/>
  <c r="S28" i="26"/>
  <c r="AR28" i="26"/>
  <c r="V28" i="26"/>
  <c r="AN28" i="26"/>
  <c r="R28" i="26"/>
  <c r="AC28" i="26"/>
  <c r="I28" i="26"/>
  <c r="AM28" i="26"/>
  <c r="AL28" i="26"/>
  <c r="AD28" i="26"/>
  <c r="Y28" i="26"/>
  <c r="O28" i="26"/>
  <c r="AF28" i="26"/>
  <c r="AG28" i="26"/>
  <c r="AU24" i="26"/>
  <c r="AB24" i="26"/>
  <c r="BB24" i="26"/>
  <c r="X24" i="26"/>
  <c r="AZ24" i="26"/>
  <c r="G24" i="26"/>
  <c r="L24" i="26"/>
  <c r="AN24" i="26"/>
  <c r="K24" i="26"/>
  <c r="AG24" i="26"/>
  <c r="T24" i="26"/>
  <c r="AQ24" i="26"/>
  <c r="O24" i="26"/>
  <c r="AK24" i="26"/>
  <c r="R24" i="26"/>
  <c r="AH24" i="26"/>
  <c r="AS24" i="26"/>
  <c r="J24" i="26"/>
  <c r="BA24" i="26"/>
  <c r="I24" i="26"/>
  <c r="V24" i="26"/>
  <c r="Y24" i="26"/>
  <c r="AL24" i="26"/>
  <c r="AC24" i="26"/>
  <c r="AX24" i="26"/>
  <c r="N24" i="26"/>
  <c r="W24" i="26"/>
  <c r="AT24" i="26"/>
  <c r="Q24" i="26"/>
  <c r="AY24" i="26"/>
  <c r="U24" i="26"/>
  <c r="M24" i="26"/>
  <c r="H24" i="26"/>
  <c r="AI24" i="26"/>
  <c r="AP24" i="26"/>
  <c r="P24" i="26"/>
  <c r="AF24" i="26"/>
  <c r="AV24" i="26"/>
  <c r="AM24" i="26"/>
  <c r="Z24" i="26"/>
  <c r="AO24" i="26"/>
  <c r="AA24" i="26"/>
  <c r="F24" i="26"/>
  <c r="AW24" i="26"/>
  <c r="AR24" i="26"/>
  <c r="BC24" i="26"/>
  <c r="AJ24" i="26"/>
  <c r="S24" i="26"/>
  <c r="AE24" i="26"/>
  <c r="AD24" i="26"/>
  <c r="AJ12" i="26"/>
  <c r="J12" i="26"/>
  <c r="AA12" i="26"/>
  <c r="M12" i="26"/>
  <c r="AU12" i="26"/>
  <c r="N12" i="26"/>
  <c r="AR12" i="26"/>
  <c r="AO12" i="26"/>
  <c r="AD12" i="26"/>
  <c r="H12" i="26"/>
  <c r="AV12" i="26"/>
  <c r="AX12" i="26"/>
  <c r="V12" i="26"/>
  <c r="AM12" i="26"/>
  <c r="AK12" i="26"/>
  <c r="Y12" i="26"/>
  <c r="Z12" i="26"/>
  <c r="AQ12" i="26"/>
  <c r="AG12" i="26"/>
  <c r="G12" i="26"/>
  <c r="AF12" i="26"/>
  <c r="AB12" i="26"/>
  <c r="AT12" i="26"/>
  <c r="K12" i="26"/>
  <c r="AN12" i="26"/>
  <c r="AP12" i="26"/>
  <c r="BB12" i="26"/>
  <c r="O12" i="26"/>
  <c r="AS12" i="26"/>
  <c r="AY12" i="26"/>
  <c r="AE12" i="26"/>
  <c r="U12" i="26"/>
  <c r="BC12" i="26"/>
  <c r="R12" i="26"/>
  <c r="AI12" i="26"/>
  <c r="AC12" i="26"/>
  <c r="I12" i="26"/>
  <c r="AH12" i="26"/>
  <c r="P12" i="26"/>
  <c r="AZ12" i="26"/>
  <c r="Q12" i="26"/>
  <c r="AL12" i="26"/>
  <c r="X12" i="26"/>
  <c r="L12" i="26"/>
  <c r="S12" i="26"/>
  <c r="AW12" i="26"/>
  <c r="T12" i="26"/>
  <c r="F12" i="26"/>
  <c r="W12" i="26"/>
  <c r="BA12" i="26"/>
  <c r="AY15" i="26"/>
  <c r="U15" i="26"/>
  <c r="AZ15" i="26"/>
  <c r="AM15" i="26"/>
  <c r="AX15" i="26"/>
  <c r="AB15" i="26"/>
  <c r="AA15" i="26"/>
  <c r="AL15" i="26"/>
  <c r="AW15" i="26"/>
  <c r="O15" i="26"/>
  <c r="Z15" i="26"/>
  <c r="Y15" i="26"/>
  <c r="BA15" i="26"/>
  <c r="BC15" i="26"/>
  <c r="H15" i="26"/>
  <c r="BB15" i="26"/>
  <c r="AE15" i="26"/>
  <c r="L15" i="26"/>
  <c r="N15" i="26"/>
  <c r="AV15" i="26"/>
  <c r="AC15" i="26"/>
  <c r="AQ15" i="26"/>
  <c r="AJ15" i="26"/>
  <c r="AP15" i="26"/>
  <c r="AT15" i="26"/>
  <c r="W15" i="26"/>
  <c r="AO15" i="26"/>
  <c r="K15" i="26"/>
  <c r="Q15" i="26"/>
  <c r="J15" i="26"/>
  <c r="P15" i="26"/>
  <c r="S15" i="26"/>
  <c r="AD15" i="26"/>
  <c r="AG15" i="26"/>
  <c r="G15" i="26"/>
  <c r="R15" i="26"/>
  <c r="I15" i="26"/>
  <c r="X15" i="26"/>
  <c r="F15" i="26"/>
  <c r="AK15" i="26"/>
  <c r="AN15" i="26"/>
  <c r="AU15" i="26"/>
  <c r="M15" i="26"/>
  <c r="AR15" i="26"/>
  <c r="AI15" i="26"/>
  <c r="T15" i="26"/>
  <c r="AH15" i="26"/>
  <c r="V15" i="26"/>
  <c r="AF15" i="26"/>
  <c r="AS15" i="26"/>
  <c r="AB29" i="26"/>
  <c r="BA29" i="26"/>
  <c r="AP29" i="26"/>
  <c r="AQ29" i="26"/>
  <c r="AZ29" i="26"/>
  <c r="AW29" i="26"/>
  <c r="AG29" i="26"/>
  <c r="AC29" i="26"/>
  <c r="AT29" i="26"/>
  <c r="AU29" i="26"/>
  <c r="AO29" i="26"/>
  <c r="AK29" i="26"/>
  <c r="AA29" i="26"/>
  <c r="Y29" i="26"/>
  <c r="X29" i="26"/>
  <c r="AD29" i="26"/>
  <c r="AL29" i="26"/>
  <c r="R29" i="26"/>
  <c r="I29" i="26"/>
  <c r="H29" i="26"/>
  <c r="V29" i="26"/>
  <c r="Q29" i="26"/>
  <c r="AV29" i="26"/>
  <c r="BC29" i="26"/>
  <c r="Z29" i="26"/>
  <c r="AF29" i="26"/>
  <c r="J29" i="26"/>
  <c r="O29" i="26"/>
  <c r="M29" i="26"/>
  <c r="L29" i="26"/>
  <c r="AY29" i="26"/>
  <c r="AE29" i="26"/>
  <c r="G29" i="26"/>
  <c r="AR29" i="26"/>
  <c r="AI29" i="26"/>
  <c r="K29" i="26"/>
  <c r="AX29" i="26"/>
  <c r="F29" i="26"/>
  <c r="AH29" i="26"/>
  <c r="U29" i="26"/>
  <c r="P29" i="26"/>
  <c r="T29" i="26"/>
  <c r="S29" i="26"/>
  <c r="AJ29" i="26"/>
  <c r="AN29" i="26"/>
  <c r="N29" i="26"/>
  <c r="W29" i="26"/>
  <c r="BB29" i="26"/>
  <c r="AM29" i="26"/>
  <c r="AS29" i="26"/>
  <c r="AZ9" i="26"/>
  <c r="AD9" i="26"/>
  <c r="O9" i="26"/>
  <c r="AN9" i="26"/>
  <c r="F9" i="26"/>
  <c r="J9" i="26"/>
  <c r="AB9" i="26"/>
  <c r="AS9" i="26"/>
  <c r="R9" i="26"/>
  <c r="P9" i="26"/>
  <c r="AG9" i="26"/>
  <c r="AI9" i="26"/>
  <c r="T9" i="26"/>
  <c r="AK9" i="26"/>
  <c r="AQ9" i="26"/>
  <c r="H9" i="26"/>
  <c r="Y9" i="26"/>
  <c r="S9" i="26"/>
  <c r="G9" i="26"/>
  <c r="M9" i="26"/>
  <c r="AT9" i="26"/>
  <c r="AU9" i="26"/>
  <c r="AV9" i="26"/>
  <c r="V9" i="26"/>
  <c r="AP9" i="26"/>
  <c r="X9" i="26"/>
  <c r="AC9" i="26"/>
  <c r="BB9" i="26"/>
  <c r="BA9" i="26"/>
  <c r="AY9" i="26"/>
  <c r="W9" i="26"/>
  <c r="K9" i="26"/>
  <c r="I9" i="26"/>
  <c r="AE9" i="26"/>
  <c r="N9" i="26"/>
  <c r="AF9" i="26"/>
  <c r="AH9" i="26"/>
  <c r="AJ9" i="26"/>
  <c r="AX9" i="26"/>
  <c r="AO9" i="26"/>
  <c r="L9" i="26"/>
  <c r="AA9" i="26"/>
  <c r="Q9" i="26"/>
  <c r="AM9" i="26"/>
  <c r="U9" i="26"/>
  <c r="BC9" i="26"/>
  <c r="AL9" i="26"/>
  <c r="AR9" i="26"/>
  <c r="Z9" i="26"/>
  <c r="AW9" i="26"/>
  <c r="L30" i="26"/>
  <c r="M30" i="26"/>
  <c r="AN30" i="26"/>
  <c r="AD30" i="26"/>
  <c r="X30" i="26"/>
  <c r="J30" i="26"/>
  <c r="N30" i="26"/>
  <c r="Y30" i="26"/>
  <c r="T30" i="26"/>
  <c r="BC30" i="26"/>
  <c r="AL30" i="26"/>
  <c r="U30" i="26"/>
  <c r="AY30" i="26"/>
  <c r="AX30" i="26"/>
  <c r="AU30" i="26"/>
  <c r="AM30" i="26"/>
  <c r="I30" i="26"/>
  <c r="F30" i="26"/>
  <c r="AT30" i="26"/>
  <c r="AO30" i="26"/>
  <c r="AW30" i="26"/>
  <c r="S30" i="26"/>
  <c r="AK30" i="26"/>
  <c r="AS30" i="26"/>
  <c r="AQ30" i="26"/>
  <c r="Q30" i="26"/>
  <c r="V30" i="26"/>
  <c r="AI30" i="26"/>
  <c r="AV30" i="26"/>
  <c r="BA30" i="26"/>
  <c r="AH30" i="26"/>
  <c r="H30" i="26"/>
  <c r="AG30" i="26"/>
  <c r="AA30" i="26"/>
  <c r="K30" i="26"/>
  <c r="AC30" i="26"/>
  <c r="AP30" i="26"/>
  <c r="AJ30" i="26"/>
  <c r="AR30" i="26"/>
  <c r="P30" i="26"/>
  <c r="BB30" i="26"/>
  <c r="AE30" i="26"/>
  <c r="R30" i="26"/>
  <c r="AB30" i="26"/>
  <c r="AF30" i="26"/>
  <c r="G30" i="26"/>
  <c r="AZ30" i="26"/>
  <c r="O30" i="26"/>
  <c r="W30" i="26"/>
  <c r="Z30" i="26"/>
  <c r="BA22" i="26"/>
  <c r="AY22" i="26"/>
  <c r="J22" i="26"/>
  <c r="Z22" i="26"/>
  <c r="N22" i="26"/>
  <c r="AJ22" i="26"/>
  <c r="H22" i="26"/>
  <c r="V22" i="26"/>
  <c r="T22" i="26"/>
  <c r="W22" i="26"/>
  <c r="F22" i="26"/>
  <c r="AZ22" i="26"/>
  <c r="S22" i="26"/>
  <c r="AA22" i="26"/>
  <c r="AV22" i="26"/>
  <c r="AQ22" i="26"/>
  <c r="Y22" i="26"/>
  <c r="M22" i="26"/>
  <c r="AM22" i="26"/>
  <c r="U22" i="26"/>
  <c r="AG22" i="26"/>
  <c r="AN22" i="26"/>
  <c r="AU22" i="26"/>
  <c r="AD22" i="26"/>
  <c r="AC22" i="26"/>
  <c r="X22" i="26"/>
  <c r="I22" i="26"/>
  <c r="AH22" i="26"/>
  <c r="AX22" i="26"/>
  <c r="O22" i="26"/>
  <c r="L22" i="26"/>
  <c r="AL22" i="26"/>
  <c r="AP22" i="26"/>
  <c r="BB22" i="26"/>
  <c r="AI22" i="26"/>
  <c r="R22" i="26"/>
  <c r="Q22" i="26"/>
  <c r="AT22" i="26"/>
  <c r="AE22" i="26"/>
  <c r="AF22" i="26"/>
  <c r="K22" i="26"/>
  <c r="AO22" i="26"/>
  <c r="BC22" i="26"/>
  <c r="AS22" i="26"/>
  <c r="AR22" i="26"/>
  <c r="AW22" i="26"/>
  <c r="G22" i="26"/>
  <c r="AB22" i="26"/>
  <c r="AK22" i="26"/>
  <c r="P22" i="26"/>
  <c r="M14" i="26"/>
  <c r="AB14" i="26"/>
  <c r="AA14" i="26"/>
  <c r="AX14" i="26"/>
  <c r="P14" i="26"/>
  <c r="BC14" i="26"/>
  <c r="J14" i="26"/>
  <c r="T14" i="26"/>
  <c r="K14" i="26"/>
  <c r="AP14" i="26"/>
  <c r="H14" i="26"/>
  <c r="AM14" i="26"/>
  <c r="Z14" i="26"/>
  <c r="F14" i="26"/>
  <c r="AI14" i="26"/>
  <c r="AQ14" i="26"/>
  <c r="X14" i="26"/>
  <c r="R14" i="26"/>
  <c r="AC14" i="26"/>
  <c r="AR14" i="26"/>
  <c r="Q14" i="26"/>
  <c r="AF14" i="26"/>
  <c r="U14" i="26"/>
  <c r="AJ14" i="26"/>
  <c r="I14" i="26"/>
  <c r="S14" i="26"/>
  <c r="AU14" i="26"/>
  <c r="W14" i="26"/>
  <c r="BA14" i="26"/>
  <c r="AE14" i="26"/>
  <c r="AO14" i="26"/>
  <c r="AD14" i="26"/>
  <c r="AS14" i="26"/>
  <c r="O14" i="26"/>
  <c r="AL14" i="26"/>
  <c r="AG14" i="26"/>
  <c r="AV14" i="26"/>
  <c r="N14" i="26"/>
  <c r="AK14" i="26"/>
  <c r="AZ14" i="26"/>
  <c r="V14" i="26"/>
  <c r="Y14" i="26"/>
  <c r="AN14" i="26"/>
  <c r="AY14" i="26"/>
  <c r="L14" i="26"/>
  <c r="AH14" i="26"/>
  <c r="AW14" i="26"/>
  <c r="AT14" i="26"/>
  <c r="BB14" i="26"/>
  <c r="G14" i="26"/>
  <c r="S21" i="26"/>
  <c r="O21" i="26"/>
  <c r="BB21" i="26"/>
  <c r="R21" i="26"/>
  <c r="AN21" i="26"/>
  <c r="AB21" i="26"/>
  <c r="AY21" i="26"/>
  <c r="AH21" i="26"/>
  <c r="I21" i="26"/>
  <c r="BC21" i="26"/>
  <c r="AP21" i="26"/>
  <c r="AO21" i="26"/>
  <c r="AJ21" i="26"/>
  <c r="AI21" i="26"/>
  <c r="Z21" i="26"/>
  <c r="AK21" i="26"/>
  <c r="AF21" i="26"/>
  <c r="AA21" i="26"/>
  <c r="AS21" i="26"/>
  <c r="Q21" i="26"/>
  <c r="AE21" i="26"/>
  <c r="U21" i="26"/>
  <c r="AC21" i="26"/>
  <c r="AV21" i="26"/>
  <c r="Y21" i="26"/>
  <c r="G21" i="26"/>
  <c r="F21" i="26"/>
  <c r="AZ21" i="26"/>
  <c r="V21" i="26"/>
  <c r="N21" i="26"/>
  <c r="L21" i="26"/>
  <c r="BA21" i="26"/>
  <c r="AL21" i="26"/>
  <c r="H21" i="26"/>
  <c r="AW21" i="26"/>
  <c r="AR21" i="26"/>
  <c r="J21" i="26"/>
  <c r="P21" i="26"/>
  <c r="X21" i="26"/>
  <c r="AX21" i="26"/>
  <c r="AU21" i="26"/>
  <c r="T21" i="26"/>
  <c r="K21" i="26"/>
  <c r="AM21" i="26"/>
  <c r="M21" i="26"/>
  <c r="AG21" i="26"/>
  <c r="AD21" i="26"/>
  <c r="AT21" i="26"/>
  <c r="W21" i="26"/>
  <c r="AQ21" i="26"/>
  <c r="O10" i="26"/>
  <c r="AZ10" i="26"/>
  <c r="BA10" i="26"/>
  <c r="BB10" i="26"/>
  <c r="AB10" i="26"/>
  <c r="M10" i="26"/>
  <c r="AP10" i="26"/>
  <c r="BC10" i="26"/>
  <c r="H10" i="26"/>
  <c r="AD10" i="26"/>
  <c r="AQ10" i="26"/>
  <c r="P10" i="26"/>
  <c r="R10" i="26"/>
  <c r="AU10" i="26"/>
  <c r="AN10" i="26"/>
  <c r="S10" i="26"/>
  <c r="AO10" i="26"/>
  <c r="Z10" i="26"/>
  <c r="AJ10" i="26"/>
  <c r="AK10" i="26"/>
  <c r="AA10" i="26"/>
  <c r="X10" i="26"/>
  <c r="AX10" i="26"/>
  <c r="V10" i="26"/>
  <c r="U10" i="26"/>
  <c r="AW10" i="26"/>
  <c r="AR10" i="26"/>
  <c r="AH10" i="26"/>
  <c r="T10" i="26"/>
  <c r="F10" i="26"/>
  <c r="AI10" i="26"/>
  <c r="AV10" i="26"/>
  <c r="G10" i="26"/>
  <c r="Q10" i="26"/>
  <c r="N10" i="26"/>
  <c r="L10" i="26"/>
  <c r="AS10" i="26"/>
  <c r="AG10" i="26"/>
  <c r="AY10" i="26"/>
  <c r="W10" i="26"/>
  <c r="AT10" i="26"/>
  <c r="AF10" i="26"/>
  <c r="AM10" i="26"/>
  <c r="I10" i="26"/>
  <c r="AE10" i="26"/>
  <c r="J10" i="26"/>
  <c r="AL10" i="26"/>
  <c r="AC10" i="26"/>
  <c r="K10" i="26"/>
  <c r="Y10" i="26"/>
  <c r="AR25" i="26"/>
  <c r="F25" i="26"/>
  <c r="AJ25" i="26"/>
  <c r="Q25" i="26"/>
  <c r="AH25" i="26"/>
  <c r="V25" i="26"/>
  <c r="AQ25" i="26"/>
  <c r="N25" i="26"/>
  <c r="AA25" i="26"/>
  <c r="Z25" i="26"/>
  <c r="I25" i="26"/>
  <c r="BC25" i="26"/>
  <c r="H25" i="26"/>
  <c r="G25" i="26"/>
  <c r="Y25" i="26"/>
  <c r="K25" i="26"/>
  <c r="AG25" i="26"/>
  <c r="L25" i="26"/>
  <c r="S25" i="26"/>
  <c r="AK25" i="26"/>
  <c r="AM25" i="26"/>
  <c r="AO25" i="26"/>
  <c r="AW25" i="26"/>
  <c r="AC25" i="26"/>
  <c r="AT25" i="26"/>
  <c r="O25" i="26"/>
  <c r="T25" i="26"/>
  <c r="BB25" i="26"/>
  <c r="AU25" i="26"/>
  <c r="AP25" i="26"/>
  <c r="AE25" i="26"/>
  <c r="AB25" i="26"/>
  <c r="AD25" i="26"/>
  <c r="R25" i="26"/>
  <c r="AN25" i="26"/>
  <c r="W25" i="26"/>
  <c r="BA25" i="26"/>
  <c r="AS25" i="26"/>
  <c r="AV25" i="26"/>
  <c r="AF25" i="26"/>
  <c r="X25" i="26"/>
  <c r="P25" i="26"/>
  <c r="AX25" i="26"/>
  <c r="U25" i="26"/>
  <c r="M25" i="26"/>
  <c r="AY25" i="26"/>
  <c r="AL25" i="26"/>
  <c r="AI25" i="26"/>
  <c r="J25" i="26"/>
  <c r="AZ25" i="26"/>
  <c r="AZ7" i="26"/>
  <c r="R7" i="26"/>
  <c r="X7" i="26"/>
  <c r="AO7" i="26"/>
  <c r="L7" i="26"/>
  <c r="AC7" i="26"/>
  <c r="O7" i="26"/>
  <c r="Q7" i="26"/>
  <c r="AE7" i="26"/>
  <c r="AD7" i="26"/>
  <c r="S7" i="26"/>
  <c r="AA7" i="26"/>
  <c r="AJ7" i="26"/>
  <c r="G7" i="26"/>
  <c r="I7" i="26"/>
  <c r="K7" i="26"/>
  <c r="AS7" i="26"/>
  <c r="AF7" i="26"/>
  <c r="N7" i="26"/>
  <c r="AI7" i="26"/>
  <c r="BC7" i="26"/>
  <c r="AT7" i="26"/>
  <c r="AK7" i="26"/>
  <c r="H7" i="26"/>
  <c r="F7" i="26"/>
  <c r="AR7" i="26"/>
  <c r="Z7" i="26"/>
  <c r="AG7" i="26"/>
  <c r="AX7" i="26"/>
  <c r="AQ7" i="26"/>
  <c r="T7" i="26"/>
  <c r="AN7" i="26"/>
  <c r="M7" i="26"/>
  <c r="P7" i="26"/>
  <c r="U7" i="26"/>
  <c r="W7" i="26"/>
  <c r="Y7" i="26"/>
  <c r="AB7" i="26"/>
  <c r="J7" i="26"/>
  <c r="AV7" i="26"/>
  <c r="AU7" i="26"/>
  <c r="AY7" i="26"/>
  <c r="BB7" i="26"/>
  <c r="AL7" i="26"/>
  <c r="BA7" i="26"/>
  <c r="V7" i="26"/>
  <c r="AW7" i="26"/>
  <c r="AM7" i="26"/>
  <c r="AP7" i="26"/>
  <c r="AH7" i="26"/>
  <c r="G8" i="26"/>
  <c r="X8" i="26"/>
  <c r="AR8" i="26"/>
  <c r="AT8" i="26"/>
  <c r="I8" i="26"/>
  <c r="AJ8" i="26"/>
  <c r="AX8" i="26"/>
  <c r="M8" i="26"/>
  <c r="AZ8" i="26"/>
  <c r="AL8" i="26"/>
  <c r="J8" i="26"/>
  <c r="AM8" i="26"/>
  <c r="BA8" i="26"/>
  <c r="K8" i="26"/>
  <c r="Y8" i="26"/>
  <c r="AH8" i="26"/>
  <c r="AN8" i="26"/>
  <c r="F8" i="26"/>
  <c r="AI8" i="26"/>
  <c r="L8" i="26"/>
  <c r="AP8" i="26"/>
  <c r="Q8" i="26"/>
  <c r="N8" i="26"/>
  <c r="AQ8" i="26"/>
  <c r="AB8" i="26"/>
  <c r="AE8" i="26"/>
  <c r="AK8" i="26"/>
  <c r="BB8" i="26"/>
  <c r="P8" i="26"/>
  <c r="T8" i="26"/>
  <c r="W8" i="26"/>
  <c r="R8" i="26"/>
  <c r="BC8" i="26"/>
  <c r="AA8" i="26"/>
  <c r="O8" i="26"/>
  <c r="V8" i="26"/>
  <c r="AS8" i="26"/>
  <c r="U8" i="26"/>
  <c r="AF8" i="26"/>
  <c r="AU8" i="26"/>
  <c r="S8" i="26"/>
  <c r="H8" i="26"/>
  <c r="AO8" i="26"/>
  <c r="AC8" i="26"/>
  <c r="AG8" i="26"/>
  <c r="AY8" i="26"/>
  <c r="Z8" i="26"/>
  <c r="AD8" i="26"/>
  <c r="AW8" i="26"/>
  <c r="AV8" i="26"/>
  <c r="AM257" i="26"/>
  <c r="AM4" i="26" s="1"/>
  <c r="AS257" i="26"/>
  <c r="AS4" i="26" s="1"/>
  <c r="AF257" i="26"/>
  <c r="AF4" i="26" s="1"/>
  <c r="AY257" i="26"/>
  <c r="AY4" i="26" s="1"/>
  <c r="N257" i="26"/>
  <c r="N4" i="26" s="1"/>
  <c r="AR257" i="26"/>
  <c r="AR4" i="26" s="1"/>
  <c r="F257" i="26"/>
  <c r="F4" i="26" s="1"/>
  <c r="AL257" i="26"/>
  <c r="AL4" i="26" s="1"/>
  <c r="AT257" i="26"/>
  <c r="AT4" i="26" s="1"/>
  <c r="Z257" i="26"/>
  <c r="Z4" i="26" s="1"/>
  <c r="AD257" i="26"/>
  <c r="AD4" i="26" s="1"/>
  <c r="AZ257" i="26"/>
  <c r="AZ4" i="26" s="1"/>
  <c r="R257" i="26"/>
  <c r="R4" i="26" s="1"/>
  <c r="W257" i="26"/>
  <c r="W4" i="26" s="1"/>
  <c r="AC257" i="26"/>
  <c r="AC4" i="26" s="1"/>
  <c r="P257" i="26"/>
  <c r="P4" i="26" s="1"/>
  <c r="AI257" i="26"/>
  <c r="AI4" i="26" s="1"/>
  <c r="AO257" i="26"/>
  <c r="AO4" i="26" s="1"/>
  <c r="AB257" i="26"/>
  <c r="AB4" i="26" s="1"/>
  <c r="AU257" i="26"/>
  <c r="AU4" i="26" s="1"/>
  <c r="BA257" i="26"/>
  <c r="BA4" i="26" s="1"/>
  <c r="M257" i="26"/>
  <c r="M4" i="26" s="1"/>
  <c r="S257" i="26"/>
  <c r="S4" i="26" s="1"/>
  <c r="L257" i="26"/>
  <c r="L4" i="26" s="1"/>
  <c r="AK257" i="26"/>
  <c r="AK4" i="26" s="1"/>
  <c r="H257" i="26"/>
  <c r="H4" i="26" s="1"/>
  <c r="AW257" i="26"/>
  <c r="AW4" i="26" s="1"/>
  <c r="T257" i="26"/>
  <c r="T4" i="26" s="1"/>
  <c r="AP257" i="26"/>
  <c r="AP4" i="26" s="1"/>
  <c r="AE257" i="26"/>
  <c r="AE4" i="26" s="1"/>
  <c r="AA257" i="26"/>
  <c r="AA4" i="26" s="1"/>
  <c r="Q257" i="26"/>
  <c r="Q4" i="26" s="1"/>
  <c r="J257" i="26"/>
  <c r="J4" i="26" s="1"/>
  <c r="O257" i="26"/>
  <c r="O4" i="26" s="1"/>
  <c r="K257" i="26"/>
  <c r="K4" i="26" s="1"/>
  <c r="BC257" i="26"/>
  <c r="BC4" i="26" s="1"/>
  <c r="AV257" i="26"/>
  <c r="AV4" i="26" s="1"/>
  <c r="BB257" i="26"/>
  <c r="BB4" i="26" s="1"/>
  <c r="AH257" i="26"/>
  <c r="AH4" i="26" s="1"/>
  <c r="U257" i="26"/>
  <c r="U4" i="26" s="1"/>
  <c r="AQ257" i="26"/>
  <c r="AQ4" i="26" s="1"/>
  <c r="AG257" i="26"/>
  <c r="AG4" i="26" s="1"/>
  <c r="AX257" i="26"/>
  <c r="AX4" i="26" s="1"/>
  <c r="G257" i="26"/>
  <c r="G4" i="26" s="1"/>
  <c r="Y257" i="26"/>
  <c r="Y4" i="26" s="1"/>
  <c r="AN257" i="26"/>
  <c r="AN4" i="26" s="1"/>
  <c r="BE4" i="26"/>
  <c r="V257" i="26"/>
  <c r="V4" i="26" s="1"/>
  <c r="I257" i="26"/>
  <c r="I4" i="26" s="1"/>
  <c r="X257" i="26"/>
  <c r="X4" i="26" s="1"/>
  <c r="AJ257" i="26"/>
  <c r="AJ4" i="26" s="1"/>
  <c r="K20" i="26"/>
  <c r="T20" i="26"/>
  <c r="W20" i="26"/>
  <c r="AD20" i="26"/>
  <c r="F20" i="26"/>
  <c r="M20" i="26"/>
  <c r="AZ20" i="26"/>
  <c r="I20" i="26"/>
  <c r="AW20" i="26"/>
  <c r="S20" i="26"/>
  <c r="AU20" i="26"/>
  <c r="AN20" i="26"/>
  <c r="U20" i="26"/>
  <c r="AO20" i="26"/>
  <c r="AJ20" i="26"/>
  <c r="AP20" i="26"/>
  <c r="AQ20" i="26"/>
  <c r="Q20" i="26"/>
  <c r="AX20" i="26"/>
  <c r="X20" i="26"/>
  <c r="L20" i="26"/>
  <c r="AM20" i="26"/>
  <c r="H20" i="26"/>
  <c r="AA20" i="26"/>
  <c r="AG20" i="26"/>
  <c r="AR20" i="26"/>
  <c r="AE20" i="26"/>
  <c r="BC20" i="26"/>
  <c r="AH20" i="26"/>
  <c r="AL20" i="26"/>
  <c r="AC20" i="26"/>
  <c r="AB20" i="26"/>
  <c r="Z20" i="26"/>
  <c r="N20" i="26"/>
  <c r="O20" i="26"/>
  <c r="AV20" i="26"/>
  <c r="P20" i="26"/>
  <c r="BA20" i="26"/>
  <c r="J20" i="26"/>
  <c r="AK20" i="26"/>
  <c r="G20" i="26"/>
  <c r="BB20" i="26"/>
  <c r="R20" i="26"/>
  <c r="AT20" i="26"/>
  <c r="Y20" i="26"/>
  <c r="AF20" i="26"/>
  <c r="V20" i="26"/>
  <c r="AY20" i="26"/>
  <c r="AI20" i="26"/>
  <c r="AS20" i="26"/>
  <c r="AK5" i="26"/>
  <c r="I5" i="26"/>
  <c r="AX5" i="26"/>
  <c r="AU5" i="26"/>
  <c r="AZ5" i="26"/>
  <c r="AL5" i="26"/>
  <c r="AY5" i="26"/>
  <c r="Y5" i="26"/>
  <c r="AP5" i="26"/>
  <c r="AM5" i="26"/>
  <c r="AR5" i="26"/>
  <c r="AD5" i="26"/>
  <c r="P5" i="26"/>
  <c r="R5" i="26"/>
  <c r="AE5" i="26"/>
  <c r="M5" i="26"/>
  <c r="S5" i="26"/>
  <c r="AN5" i="26"/>
  <c r="AG5" i="26"/>
  <c r="L5" i="26"/>
  <c r="N5" i="26"/>
  <c r="AA5" i="26"/>
  <c r="F5" i="26"/>
  <c r="V5" i="26"/>
  <c r="J5" i="26"/>
  <c r="AW5" i="26"/>
  <c r="K5" i="26"/>
  <c r="AF5" i="26"/>
  <c r="AH5" i="26"/>
  <c r="BA5" i="26"/>
  <c r="AS5" i="26"/>
  <c r="AI5" i="26"/>
  <c r="Q5" i="26"/>
  <c r="G5" i="26"/>
  <c r="AB5" i="26"/>
  <c r="AT5" i="26"/>
  <c r="AV5" i="26"/>
  <c r="T5" i="26"/>
  <c r="H5" i="26"/>
  <c r="W5" i="26"/>
  <c r="AO5" i="26"/>
  <c r="AQ5" i="26"/>
  <c r="BB5" i="26"/>
  <c r="U5" i="26"/>
  <c r="Z5" i="26"/>
  <c r="AJ5" i="26"/>
  <c r="AC5" i="26"/>
  <c r="X5" i="26"/>
  <c r="O5" i="26"/>
  <c r="BC5" i="26"/>
  <c r="AT13" i="26"/>
  <c r="AS13" i="26"/>
  <c r="AJ13" i="26"/>
  <c r="AY13" i="26"/>
  <c r="AX13" i="26"/>
  <c r="BA13" i="26"/>
  <c r="N13" i="26"/>
  <c r="Y13" i="26"/>
  <c r="AF13" i="26"/>
  <c r="S13" i="26"/>
  <c r="R13" i="26"/>
  <c r="AG13" i="26"/>
  <c r="AN13" i="26"/>
  <c r="W13" i="26"/>
  <c r="V13" i="26"/>
  <c r="AO13" i="26"/>
  <c r="AV13" i="26"/>
  <c r="AA13" i="26"/>
  <c r="Z13" i="26"/>
  <c r="AZ13" i="26"/>
  <c r="AQ13" i="26"/>
  <c r="AP13" i="26"/>
  <c r="AK13" i="26"/>
  <c r="AB13" i="26"/>
  <c r="AU13" i="26"/>
  <c r="P13" i="26"/>
  <c r="J13" i="26"/>
  <c r="X13" i="26"/>
  <c r="AW13" i="26"/>
  <c r="AE13" i="26"/>
  <c r="M13" i="26"/>
  <c r="AI13" i="26"/>
  <c r="AH13" i="26"/>
  <c r="U13" i="26"/>
  <c r="T13" i="26"/>
  <c r="AM13" i="26"/>
  <c r="AL13" i="26"/>
  <c r="AC13" i="26"/>
  <c r="BC13" i="26"/>
  <c r="BB13" i="26"/>
  <c r="H13" i="26"/>
  <c r="G13" i="26"/>
  <c r="F13" i="26"/>
  <c r="I13" i="26"/>
  <c r="K13" i="26"/>
  <c r="Q13" i="26"/>
  <c r="O13" i="26"/>
  <c r="L13" i="26"/>
  <c r="AD13" i="26"/>
  <c r="AR13" i="26"/>
  <c r="R6" i="26"/>
  <c r="AE6" i="26"/>
  <c r="AR6" i="26"/>
  <c r="F6" i="26"/>
  <c r="S6" i="26"/>
  <c r="AF6" i="26"/>
  <c r="AW6" i="26"/>
  <c r="G6" i="26"/>
  <c r="T6" i="26"/>
  <c r="AK6" i="26"/>
  <c r="AT6" i="26"/>
  <c r="H6" i="26"/>
  <c r="Y6" i="26"/>
  <c r="AX6" i="26"/>
  <c r="L6" i="26"/>
  <c r="AC6" i="26"/>
  <c r="AL6" i="26"/>
  <c r="AY6" i="26"/>
  <c r="Q6" i="26"/>
  <c r="Z6" i="26"/>
  <c r="AM6" i="26"/>
  <c r="AZ6" i="26"/>
  <c r="N6" i="26"/>
  <c r="AA6" i="26"/>
  <c r="AN6" i="26"/>
  <c r="U6" i="26"/>
  <c r="O6" i="26"/>
  <c r="P6" i="26"/>
  <c r="AQ6" i="26"/>
  <c r="AU6" i="26"/>
  <c r="V6" i="26"/>
  <c r="AV6" i="26"/>
  <c r="W6" i="26"/>
  <c r="BA6" i="26"/>
  <c r="X6" i="26"/>
  <c r="AB6" i="26"/>
  <c r="BB6" i="26"/>
  <c r="AG6" i="26"/>
  <c r="BC6" i="26"/>
  <c r="AD6" i="26"/>
  <c r="I6" i="26"/>
  <c r="AH6" i="26"/>
  <c r="M6" i="26"/>
  <c r="AI6" i="26"/>
  <c r="J6" i="26"/>
  <c r="AJ6" i="26"/>
  <c r="K6" i="26"/>
  <c r="AO6" i="26"/>
  <c r="AS6" i="26"/>
  <c r="AP6" i="26"/>
  <c r="AQ23" i="26"/>
  <c r="J23" i="26"/>
  <c r="AL23" i="26"/>
  <c r="AE23" i="26"/>
  <c r="AS23" i="26"/>
  <c r="N23" i="26"/>
  <c r="AI23" i="26"/>
  <c r="AW23" i="26"/>
  <c r="V23" i="26"/>
  <c r="W23" i="26"/>
  <c r="AZ23" i="26"/>
  <c r="I23" i="26"/>
  <c r="AP23" i="26"/>
  <c r="AN23" i="26"/>
  <c r="AU23" i="26"/>
  <c r="R23" i="26"/>
  <c r="AT23" i="26"/>
  <c r="AY23" i="26"/>
  <c r="Z23" i="26"/>
  <c r="BB23" i="26"/>
  <c r="AM23" i="26"/>
  <c r="AD23" i="26"/>
  <c r="K23" i="26"/>
  <c r="Y23" i="26"/>
  <c r="AB23" i="26"/>
  <c r="AF23" i="26"/>
  <c r="M23" i="26"/>
  <c r="AX23" i="26"/>
  <c r="P23" i="26"/>
  <c r="Q23" i="26"/>
  <c r="L23" i="26"/>
  <c r="AV23" i="26"/>
  <c r="BC23" i="26"/>
  <c r="AH23" i="26"/>
  <c r="H23" i="26"/>
  <c r="AA23" i="26"/>
  <c r="AO23" i="26"/>
  <c r="F23" i="26"/>
  <c r="O23" i="26"/>
  <c r="AC23" i="26"/>
  <c r="AJ23" i="26"/>
  <c r="S23" i="26"/>
  <c r="AG23" i="26"/>
  <c r="AR23" i="26"/>
  <c r="G23" i="26"/>
  <c r="U23" i="26"/>
  <c r="T23" i="26"/>
  <c r="X23" i="26"/>
  <c r="AK23" i="26"/>
  <c r="BA23" i="26"/>
  <c r="O31" i="26"/>
  <c r="J31" i="26"/>
  <c r="P31" i="26"/>
  <c r="U31" i="26"/>
  <c r="W31" i="26"/>
  <c r="AU31" i="26"/>
  <c r="BA31" i="26"/>
  <c r="AY31" i="26"/>
  <c r="AX31" i="26"/>
  <c r="AO31" i="26"/>
  <c r="M31" i="26"/>
  <c r="AE31" i="26"/>
  <c r="AD31" i="26"/>
  <c r="I31" i="26"/>
  <c r="AZ31" i="26"/>
  <c r="AG31" i="26"/>
  <c r="AL31" i="26"/>
  <c r="Y31" i="26"/>
  <c r="BC31" i="26"/>
  <c r="AI31" i="26"/>
  <c r="N31" i="26"/>
  <c r="L31" i="26"/>
  <c r="R31" i="26"/>
  <c r="AW31" i="26"/>
  <c r="AH31" i="26"/>
  <c r="AS31" i="26"/>
  <c r="AM31" i="26"/>
  <c r="AV31" i="26"/>
  <c r="AT31" i="26"/>
  <c r="S31" i="26"/>
  <c r="H31" i="26"/>
  <c r="AP31" i="26"/>
  <c r="K31" i="26"/>
  <c r="AR31" i="26"/>
  <c r="AC31" i="26"/>
  <c r="Z31" i="26"/>
  <c r="T31" i="26"/>
  <c r="AJ31" i="26"/>
  <c r="F31" i="26"/>
  <c r="AQ31" i="26"/>
  <c r="AB31" i="26"/>
  <c r="Q31" i="26"/>
  <c r="V31" i="26"/>
  <c r="AA31" i="26"/>
  <c r="X31" i="26"/>
  <c r="AN31" i="26"/>
  <c r="G31" i="26"/>
  <c r="AK31" i="26"/>
  <c r="AF31" i="26"/>
  <c r="BB31" i="26"/>
  <c r="AC66" i="26"/>
  <c r="W48" i="26"/>
  <c r="S32" i="26"/>
  <c r="AV46" i="26"/>
  <c r="AW68" i="26"/>
  <c r="AV11" i="26"/>
  <c r="K59" i="26"/>
  <c r="AL53" i="26"/>
  <c r="AU27" i="26"/>
  <c r="Y65" i="26"/>
  <c r="AK66" i="26"/>
  <c r="AU48" i="26"/>
  <c r="X46" i="26"/>
  <c r="AG44" i="26"/>
  <c r="Y11" i="26"/>
  <c r="AT53" i="26"/>
  <c r="Q57" i="26"/>
  <c r="AO41" i="26"/>
  <c r="I35" i="26"/>
  <c r="AS49" i="26"/>
  <c r="V47" i="26"/>
  <c r="BA60" i="26"/>
  <c r="AJ27" i="26"/>
  <c r="K43" i="26"/>
  <c r="AN67" i="26"/>
  <c r="BC65" i="26"/>
  <c r="Y44" i="26"/>
  <c r="AB41" i="26"/>
  <c r="AK49" i="26"/>
  <c r="AY47" i="26"/>
  <c r="O67" i="26"/>
  <c r="V52" i="26"/>
  <c r="M66" i="26"/>
  <c r="AS32" i="26"/>
  <c r="AF46" i="26"/>
  <c r="AV44" i="26"/>
  <c r="W68" i="26"/>
  <c r="N59" i="26"/>
  <c r="BA57" i="26"/>
  <c r="AX41" i="26"/>
  <c r="AU35" i="26"/>
  <c r="F47" i="26"/>
  <c r="AU60" i="26"/>
  <c r="AW27" i="26"/>
  <c r="AC43" i="26"/>
  <c r="R52" i="26"/>
  <c r="L65" i="26"/>
  <c r="W66" i="26"/>
  <c r="AI32" i="26"/>
  <c r="AO32" i="26"/>
  <c r="AD46" i="26"/>
  <c r="Z46" i="26"/>
  <c r="X44" i="26"/>
  <c r="AE44" i="26"/>
  <c r="BB44" i="26"/>
  <c r="Y68" i="26"/>
  <c r="T68" i="26"/>
  <c r="N11" i="26"/>
  <c r="F11" i="26"/>
  <c r="Z66" i="26"/>
  <c r="AL66" i="26"/>
  <c r="Q66" i="26"/>
  <c r="AB48" i="26"/>
  <c r="L48" i="26"/>
  <c r="AJ48" i="26"/>
  <c r="G48" i="26"/>
  <c r="T32" i="26"/>
  <c r="W32" i="26"/>
  <c r="AX32" i="26"/>
  <c r="AG46" i="26"/>
  <c r="AC46" i="26"/>
  <c r="AO46" i="26"/>
  <c r="V44" i="26"/>
  <c r="AF44" i="26"/>
  <c r="BA44" i="26"/>
  <c r="AJ68" i="26"/>
  <c r="AH68" i="26"/>
  <c r="N68" i="26"/>
  <c r="AM68" i="26"/>
  <c r="AP11" i="26"/>
  <c r="AH11" i="26"/>
  <c r="AF11" i="26"/>
  <c r="AF59" i="26"/>
  <c r="F59" i="26"/>
  <c r="W59" i="26"/>
  <c r="T53" i="26"/>
  <c r="U53" i="26"/>
  <c r="AY53" i="26"/>
  <c r="AG57" i="26"/>
  <c r="J57" i="26"/>
  <c r="Z57" i="26"/>
  <c r="AQ41" i="26"/>
  <c r="BA41" i="26"/>
  <c r="U41" i="26"/>
  <c r="AC41" i="26"/>
  <c r="AB35" i="26"/>
  <c r="BC35" i="26"/>
  <c r="AT35" i="26"/>
  <c r="BC49" i="26"/>
  <c r="BB49" i="26"/>
  <c r="AL49" i="26"/>
  <c r="AZ47" i="26"/>
  <c r="AV47" i="26"/>
  <c r="AF47" i="26"/>
  <c r="N60" i="26"/>
  <c r="Y60" i="26"/>
  <c r="J60" i="26"/>
  <c r="AT60" i="26"/>
  <c r="AQ27" i="26"/>
  <c r="AO27" i="26"/>
  <c r="P27" i="26"/>
  <c r="AA43" i="26"/>
  <c r="AT43" i="26"/>
  <c r="S43" i="26"/>
  <c r="X67" i="26"/>
  <c r="T67" i="26"/>
  <c r="K67" i="26"/>
  <c r="AW52" i="26"/>
  <c r="G52" i="26"/>
  <c r="S52" i="26"/>
  <c r="AL65" i="26"/>
  <c r="AY65" i="26"/>
  <c r="I65" i="26"/>
  <c r="AR66" i="26"/>
  <c r="X66" i="26"/>
  <c r="T66" i="26"/>
  <c r="AD48" i="26"/>
  <c r="Z48" i="26"/>
  <c r="Y48" i="26"/>
  <c r="U32" i="26"/>
  <c r="AY32" i="26"/>
  <c r="BA32" i="26"/>
  <c r="AY46" i="26"/>
  <c r="AU46" i="26"/>
  <c r="AA46" i="26"/>
  <c r="W46" i="26"/>
  <c r="N44" i="26"/>
  <c r="P44" i="26"/>
  <c r="BC44" i="26"/>
  <c r="AS68" i="26"/>
  <c r="U68" i="26"/>
  <c r="AQ68" i="26"/>
  <c r="T11" i="26"/>
  <c r="AY11" i="26"/>
  <c r="BC11" i="26"/>
  <c r="AZ59" i="26"/>
  <c r="Q59" i="26"/>
  <c r="AB59" i="26"/>
  <c r="AF53" i="26"/>
  <c r="AH53" i="26"/>
  <c r="Z53" i="26"/>
  <c r="T57" i="26"/>
  <c r="S57" i="26"/>
  <c r="AO57" i="26"/>
  <c r="S41" i="26"/>
  <c r="AH41" i="26"/>
  <c r="AV41" i="26"/>
  <c r="AL35" i="26"/>
  <c r="AR35" i="26"/>
  <c r="F35" i="26"/>
  <c r="AD49" i="26"/>
  <c r="AN49" i="26"/>
  <c r="AJ49" i="26"/>
  <c r="AF49" i="26"/>
  <c r="BC47" i="26"/>
  <c r="AD47" i="26"/>
  <c r="Z47" i="26"/>
  <c r="AK60" i="26"/>
  <c r="AL60" i="26"/>
  <c r="Q60" i="26"/>
  <c r="AX27" i="26"/>
  <c r="N27" i="26"/>
  <c r="AC27" i="26"/>
  <c r="AP43" i="26"/>
  <c r="L43" i="26"/>
  <c r="Q43" i="26"/>
  <c r="AY67" i="26"/>
  <c r="J67" i="26"/>
  <c r="V67" i="26"/>
  <c r="Y52" i="26"/>
  <c r="U52" i="26"/>
  <c r="AJ52" i="26"/>
  <c r="AU65" i="26"/>
  <c r="N65" i="26"/>
  <c r="AS65" i="26"/>
  <c r="AA66" i="26"/>
  <c r="V66" i="26"/>
  <c r="AC48" i="26"/>
  <c r="AO48" i="26"/>
  <c r="P48" i="26"/>
  <c r="AA32" i="26"/>
  <c r="BB32" i="26"/>
  <c r="AX46" i="26"/>
  <c r="AY68" i="26"/>
  <c r="BA11" i="26"/>
  <c r="R59" i="26"/>
  <c r="P59" i="26"/>
  <c r="BB59" i="26"/>
  <c r="AK53" i="26"/>
  <c r="AC53" i="26"/>
  <c r="AZ53" i="26"/>
  <c r="AV53" i="26"/>
  <c r="AN57" i="26"/>
  <c r="X57" i="26"/>
  <c r="AM57" i="26"/>
  <c r="I41" i="26"/>
  <c r="BB41" i="26"/>
  <c r="AM41" i="26"/>
  <c r="L35" i="26"/>
  <c r="AG35" i="26"/>
  <c r="AK35" i="26"/>
  <c r="AH35" i="26"/>
  <c r="I49" i="26"/>
  <c r="AM49" i="26"/>
  <c r="AI49" i="26"/>
  <c r="AS47" i="26"/>
  <c r="BA47" i="26"/>
  <c r="AK47" i="26"/>
  <c r="T60" i="26"/>
  <c r="F60" i="26"/>
  <c r="BB60" i="26"/>
  <c r="BC27" i="26"/>
  <c r="K27" i="26"/>
  <c r="AA27" i="26"/>
  <c r="AW43" i="26"/>
  <c r="AH43" i="26"/>
  <c r="Z43" i="26"/>
  <c r="Z67" i="26"/>
  <c r="Y67" i="26"/>
  <c r="U67" i="26"/>
  <c r="O52" i="26"/>
  <c r="H52" i="26"/>
  <c r="BC52" i="26"/>
  <c r="G65" i="26"/>
  <c r="AX65" i="26"/>
  <c r="AI65" i="26"/>
  <c r="R66" i="26"/>
  <c r="P66" i="26"/>
  <c r="AW66" i="26"/>
  <c r="AT66" i="26"/>
  <c r="AU66" i="26"/>
  <c r="V48" i="26"/>
  <c r="BC48" i="26"/>
  <c r="R48" i="26"/>
  <c r="AR48" i="26"/>
  <c r="O48" i="26"/>
  <c r="AX48" i="26"/>
  <c r="Y46" i="26"/>
  <c r="V46" i="26"/>
  <c r="BC46" i="26"/>
  <c r="M44" i="26"/>
  <c r="AW44" i="26"/>
  <c r="H44" i="26"/>
  <c r="G44" i="26"/>
  <c r="F44" i="26"/>
  <c r="AA44" i="26"/>
  <c r="AI44" i="26"/>
  <c r="AD44" i="26"/>
  <c r="AC44" i="26"/>
  <c r="AR44" i="26"/>
  <c r="Z44" i="26"/>
  <c r="AT68" i="26"/>
  <c r="P68" i="26"/>
  <c r="G68" i="26"/>
  <c r="AU68" i="26"/>
  <c r="AK68" i="26"/>
  <c r="F66" i="26"/>
  <c r="AN66" i="26"/>
  <c r="AM66" i="26"/>
  <c r="BB66" i="26"/>
  <c r="AO66" i="26"/>
  <c r="AJ66" i="26"/>
  <c r="AY66" i="26"/>
  <c r="AX66" i="26"/>
  <c r="Y66" i="26"/>
  <c r="AI66" i="26"/>
  <c r="AH66" i="26"/>
  <c r="U66" i="26"/>
  <c r="I48" i="26"/>
  <c r="AQ48" i="26"/>
  <c r="AP48" i="26"/>
  <c r="F48" i="26"/>
  <c r="AN48" i="26"/>
  <c r="AM48" i="26"/>
  <c r="BB48" i="26"/>
  <c r="BA48" i="26"/>
  <c r="X48" i="26"/>
  <c r="AL48" i="26"/>
  <c r="AK48" i="26"/>
  <c r="T48" i="26"/>
  <c r="N32" i="26"/>
  <c r="AW32" i="26"/>
  <c r="AU32" i="26"/>
  <c r="AK32" i="26"/>
  <c r="X32" i="26"/>
  <c r="Q32" i="26"/>
  <c r="AG32" i="26"/>
  <c r="AJ32" i="26"/>
  <c r="AN32" i="26"/>
  <c r="AM32" i="26"/>
  <c r="AF32" i="26"/>
  <c r="J32" i="26"/>
  <c r="AJ46" i="26"/>
  <c r="AT46" i="26"/>
  <c r="AS46" i="26"/>
  <c r="I46" i="26"/>
  <c r="AQ46" i="26"/>
  <c r="AP46" i="26"/>
  <c r="F46" i="26"/>
  <c r="AR46" i="26"/>
  <c r="AM46" i="26"/>
  <c r="BB46" i="26"/>
  <c r="BA46" i="26"/>
  <c r="AB46" i="26"/>
  <c r="I44" i="26"/>
  <c r="AL44" i="26"/>
  <c r="AJ44" i="26"/>
  <c r="AT44" i="26"/>
  <c r="AS44" i="26"/>
  <c r="T44" i="26"/>
  <c r="AB44" i="26"/>
  <c r="AU44" i="26"/>
  <c r="Q44" i="26"/>
  <c r="AN44" i="26"/>
  <c r="O44" i="26"/>
  <c r="AY44" i="26"/>
  <c r="BC68" i="26"/>
  <c r="L68" i="26"/>
  <c r="I68" i="26"/>
  <c r="Q68" i="26"/>
  <c r="H68" i="26"/>
  <c r="AB68" i="26"/>
  <c r="AV68" i="26"/>
  <c r="AZ68" i="26"/>
  <c r="AN68" i="26"/>
  <c r="AP68" i="26"/>
  <c r="AX68" i="26"/>
  <c r="AR68" i="26"/>
  <c r="W11" i="26"/>
  <c r="AK11" i="26"/>
  <c r="P11" i="26"/>
  <c r="K11" i="26"/>
  <c r="O11" i="26"/>
  <c r="Q11" i="26"/>
  <c r="L11" i="26"/>
  <c r="BB11" i="26"/>
  <c r="Z11" i="26"/>
  <c r="M11" i="26"/>
  <c r="AT11" i="26"/>
  <c r="AW11" i="26"/>
  <c r="AR11" i="26"/>
  <c r="AH59" i="26"/>
  <c r="AW59" i="26"/>
  <c r="L59" i="26"/>
  <c r="U59" i="26"/>
  <c r="AG59" i="26"/>
  <c r="S59" i="26"/>
  <c r="AA59" i="26"/>
  <c r="AD59" i="26"/>
  <c r="AR59" i="26"/>
  <c r="AX59" i="26"/>
  <c r="AY59" i="26"/>
  <c r="AS59" i="26"/>
  <c r="H59" i="26"/>
  <c r="AD53" i="26"/>
  <c r="M53" i="26"/>
  <c r="G53" i="26"/>
  <c r="AE53" i="26"/>
  <c r="BA53" i="26"/>
  <c r="V53" i="26"/>
  <c r="O53" i="26"/>
  <c r="N53" i="26"/>
  <c r="Q53" i="26"/>
  <c r="L53" i="26"/>
  <c r="K53" i="26"/>
  <c r="AX53" i="26"/>
  <c r="AB57" i="26"/>
  <c r="AW57" i="26"/>
  <c r="N57" i="26"/>
  <c r="AA57" i="26"/>
  <c r="I57" i="26"/>
  <c r="L57" i="26"/>
  <c r="F57" i="26"/>
  <c r="W57" i="26"/>
  <c r="H57" i="26"/>
  <c r="P57" i="26"/>
  <c r="AJ57" i="26"/>
  <c r="M57" i="26"/>
  <c r="AZ57" i="26"/>
  <c r="K41" i="26"/>
  <c r="R41" i="26"/>
  <c r="BC41" i="26"/>
  <c r="X41" i="26"/>
  <c r="AF41" i="26"/>
  <c r="M41" i="26"/>
  <c r="AW41" i="26"/>
  <c r="AR41" i="26"/>
  <c r="T41" i="26"/>
  <c r="AU41" i="26"/>
  <c r="P41" i="26"/>
  <c r="AS41" i="26"/>
  <c r="O35" i="26"/>
  <c r="S35" i="26"/>
  <c r="AN35" i="26"/>
  <c r="AZ35" i="26"/>
  <c r="M35" i="26"/>
  <c r="AQ35" i="26"/>
  <c r="W35" i="26"/>
  <c r="AA35" i="26"/>
  <c r="P35" i="26"/>
  <c r="U35" i="26"/>
  <c r="AC35" i="26"/>
  <c r="AF35" i="26"/>
  <c r="AH49" i="26"/>
  <c r="U49" i="26"/>
  <c r="P49" i="26"/>
  <c r="N49" i="26"/>
  <c r="AZ49" i="26"/>
  <c r="AY49" i="26"/>
  <c r="AP49" i="26"/>
  <c r="BA49" i="26"/>
  <c r="AV49" i="26"/>
  <c r="AU49" i="26"/>
  <c r="Z49" i="26"/>
  <c r="AW49" i="26"/>
  <c r="U47" i="26"/>
  <c r="P47" i="26"/>
  <c r="AA47" i="26"/>
  <c r="Q47" i="26"/>
  <c r="L47" i="26"/>
  <c r="K47" i="26"/>
  <c r="AX47" i="26"/>
  <c r="R47" i="26"/>
  <c r="AU47" i="26"/>
  <c r="N47" i="26"/>
  <c r="AW47" i="26"/>
  <c r="AR47" i="26"/>
  <c r="AD60" i="26"/>
  <c r="U60" i="26"/>
  <c r="I60" i="26"/>
  <c r="AR60" i="26"/>
  <c r="AC60" i="26"/>
  <c r="P60" i="26"/>
  <c r="AN60" i="26"/>
  <c r="V60" i="26"/>
  <c r="X60" i="26"/>
  <c r="S60" i="26"/>
  <c r="AJ60" i="26"/>
  <c r="O60" i="26"/>
  <c r="Q27" i="26"/>
  <c r="AB27" i="26"/>
  <c r="AL27" i="26"/>
  <c r="AZ27" i="26"/>
  <c r="O27" i="26"/>
  <c r="AN27" i="26"/>
  <c r="I27" i="26"/>
  <c r="S27" i="26"/>
  <c r="U27" i="26"/>
  <c r="G27" i="26"/>
  <c r="AI27" i="26"/>
  <c r="BA27" i="26"/>
  <c r="W27" i="26"/>
  <c r="AI43" i="26"/>
  <c r="AZ43" i="26"/>
  <c r="I43" i="26"/>
  <c r="AV43" i="26"/>
  <c r="AF43" i="26"/>
  <c r="AX43" i="26"/>
  <c r="O43" i="26"/>
  <c r="P43" i="26"/>
  <c r="AK43" i="26"/>
  <c r="G43" i="26"/>
  <c r="AN43" i="26"/>
  <c r="AY43" i="26"/>
  <c r="AM43" i="26"/>
  <c r="F67" i="26"/>
  <c r="AZ67" i="26"/>
  <c r="AM67" i="26"/>
  <c r="AO67" i="26"/>
  <c r="AJ67" i="26"/>
  <c r="AI67" i="26"/>
  <c r="AL67" i="26"/>
  <c r="AK67" i="26"/>
  <c r="P67" i="26"/>
  <c r="W67" i="26"/>
  <c r="AH67" i="26"/>
  <c r="Q67" i="26"/>
  <c r="L67" i="26"/>
  <c r="AO52" i="26"/>
  <c r="K52" i="26"/>
  <c r="J52" i="26"/>
  <c r="AL52" i="26"/>
  <c r="AK52" i="26"/>
  <c r="L52" i="26"/>
  <c r="AI52" i="26"/>
  <c r="AH52" i="26"/>
  <c r="Q52" i="26"/>
  <c r="P52" i="26"/>
  <c r="AE52" i="26"/>
  <c r="N52" i="26"/>
  <c r="M52" i="26"/>
  <c r="T65" i="26"/>
  <c r="AO65" i="26"/>
  <c r="M65" i="26"/>
  <c r="AK65" i="26"/>
  <c r="BB65" i="26"/>
  <c r="K65" i="26"/>
  <c r="AG65" i="26"/>
  <c r="AW65" i="26"/>
  <c r="O65" i="26"/>
  <c r="AN65" i="26"/>
  <c r="J65" i="26"/>
  <c r="AQ65" i="26"/>
  <c r="AB65" i="26"/>
  <c r="I106" i="26"/>
  <c r="Y106" i="26"/>
  <c r="AO106" i="26"/>
  <c r="F106" i="26"/>
  <c r="V106" i="26"/>
  <c r="AL106" i="26"/>
  <c r="BB106" i="26"/>
  <c r="S106" i="26"/>
  <c r="AI106" i="26"/>
  <c r="AY106" i="26"/>
  <c r="AN106" i="26"/>
  <c r="P106" i="26"/>
  <c r="AZ106" i="26"/>
  <c r="M106" i="26"/>
  <c r="AC106" i="26"/>
  <c r="AS106" i="26"/>
  <c r="J106" i="26"/>
  <c r="Z106" i="26"/>
  <c r="AP106" i="26"/>
  <c r="G106" i="26"/>
  <c r="W106" i="26"/>
  <c r="AM106" i="26"/>
  <c r="BC106" i="26"/>
  <c r="L106" i="26"/>
  <c r="AF106" i="26"/>
  <c r="AJ106" i="26"/>
  <c r="U106" i="26"/>
  <c r="AK106" i="26"/>
  <c r="BA106" i="26"/>
  <c r="R106" i="26"/>
  <c r="AH106" i="26"/>
  <c r="AX106" i="26"/>
  <c r="O106" i="26"/>
  <c r="AE106" i="26"/>
  <c r="AU106" i="26"/>
  <c r="X106" i="26"/>
  <c r="AR106" i="26"/>
  <c r="T106" i="26"/>
  <c r="AG106" i="26"/>
  <c r="AT106" i="26"/>
  <c r="H106" i="26"/>
  <c r="AW106" i="26"/>
  <c r="K106" i="26"/>
  <c r="AB106" i="26"/>
  <c r="Q106" i="26"/>
  <c r="AD106" i="26"/>
  <c r="AQ106" i="26"/>
  <c r="N106" i="26"/>
  <c r="AA106" i="26"/>
  <c r="AV106" i="26"/>
  <c r="U100" i="26"/>
  <c r="AK100" i="26"/>
  <c r="BA100" i="26"/>
  <c r="R100" i="26"/>
  <c r="AH100" i="26"/>
  <c r="AX100" i="26"/>
  <c r="O100" i="26"/>
  <c r="AE100" i="26"/>
  <c r="AU100" i="26"/>
  <c r="AJ100" i="26"/>
  <c r="AN100" i="26"/>
  <c r="AV100" i="26"/>
  <c r="Q100" i="26"/>
  <c r="AG100" i="26"/>
  <c r="AW100" i="26"/>
  <c r="N100" i="26"/>
  <c r="AD100" i="26"/>
  <c r="AT100" i="26"/>
  <c r="K100" i="26"/>
  <c r="AA100" i="26"/>
  <c r="AQ100" i="26"/>
  <c r="T100" i="26"/>
  <c r="X100" i="26"/>
  <c r="AR100" i="26"/>
  <c r="M100" i="26"/>
  <c r="AS100" i="26"/>
  <c r="Z100" i="26"/>
  <c r="G100" i="26"/>
  <c r="AM100" i="26"/>
  <c r="H100" i="26"/>
  <c r="P100" i="26"/>
  <c r="Y100" i="26"/>
  <c r="F100" i="26"/>
  <c r="AL100" i="26"/>
  <c r="S100" i="26"/>
  <c r="AY100" i="26"/>
  <c r="L100" i="26"/>
  <c r="I100" i="26"/>
  <c r="AO100" i="26"/>
  <c r="V100" i="26"/>
  <c r="BB100" i="26"/>
  <c r="AI100" i="26"/>
  <c r="AZ100" i="26"/>
  <c r="AF100" i="26"/>
  <c r="AC100" i="26"/>
  <c r="BC100" i="26"/>
  <c r="J100" i="26"/>
  <c r="AB100" i="26"/>
  <c r="W100" i="26"/>
  <c r="AP100" i="26"/>
  <c r="U114" i="26"/>
  <c r="AK114" i="26"/>
  <c r="BA114" i="26"/>
  <c r="R114" i="26"/>
  <c r="AH114" i="26"/>
  <c r="AX114" i="26"/>
  <c r="O114" i="26"/>
  <c r="AE114" i="26"/>
  <c r="AU114" i="26"/>
  <c r="X114" i="26"/>
  <c r="AR114" i="26"/>
  <c r="AZ114" i="26"/>
  <c r="I114" i="26"/>
  <c r="Y114" i="26"/>
  <c r="AO114" i="26"/>
  <c r="F114" i="26"/>
  <c r="V114" i="26"/>
  <c r="AL114" i="26"/>
  <c r="BB114" i="26"/>
  <c r="S114" i="26"/>
  <c r="AI114" i="26"/>
  <c r="AY114" i="26"/>
  <c r="AN114" i="26"/>
  <c r="P114" i="26"/>
  <c r="AJ114" i="26"/>
  <c r="Q114" i="26"/>
  <c r="AG114" i="26"/>
  <c r="AW114" i="26"/>
  <c r="N114" i="26"/>
  <c r="AD114" i="26"/>
  <c r="AT114" i="26"/>
  <c r="K114" i="26"/>
  <c r="AA114" i="26"/>
  <c r="AQ114" i="26"/>
  <c r="H114" i="26"/>
  <c r="AB114" i="26"/>
  <c r="AV114" i="26"/>
  <c r="AC114" i="26"/>
  <c r="AP114" i="26"/>
  <c r="BC114" i="26"/>
  <c r="AF114" i="26"/>
  <c r="AS114" i="26"/>
  <c r="G114" i="26"/>
  <c r="L114" i="26"/>
  <c r="W114" i="26"/>
  <c r="M114" i="26"/>
  <c r="Z114" i="26"/>
  <c r="AM114" i="26"/>
  <c r="T114" i="26"/>
  <c r="J114" i="26"/>
  <c r="Q112" i="26"/>
  <c r="AG112" i="26"/>
  <c r="AW112" i="26"/>
  <c r="N112" i="26"/>
  <c r="AD112" i="26"/>
  <c r="AT112" i="26"/>
  <c r="K112" i="26"/>
  <c r="AA112" i="26"/>
  <c r="AQ112" i="26"/>
  <c r="L112" i="26"/>
  <c r="AF112" i="26"/>
  <c r="AZ112" i="26"/>
  <c r="U112" i="26"/>
  <c r="AK112" i="26"/>
  <c r="BA112" i="26"/>
  <c r="R112" i="26"/>
  <c r="AH112" i="26"/>
  <c r="AX112" i="26"/>
  <c r="O112" i="26"/>
  <c r="AE112" i="26"/>
  <c r="AU112" i="26"/>
  <c r="AB112" i="26"/>
  <c r="AV112" i="26"/>
  <c r="X112" i="26"/>
  <c r="M112" i="26"/>
  <c r="AC112" i="26"/>
  <c r="AS112" i="26"/>
  <c r="J112" i="26"/>
  <c r="Z112" i="26"/>
  <c r="AP112" i="26"/>
  <c r="G112" i="26"/>
  <c r="W112" i="26"/>
  <c r="AM112" i="26"/>
  <c r="BC112" i="26"/>
  <c r="P112" i="26"/>
  <c r="AJ112" i="26"/>
  <c r="H112" i="26"/>
  <c r="I112" i="26"/>
  <c r="V112" i="26"/>
  <c r="AI112" i="26"/>
  <c r="AN112" i="26"/>
  <c r="AL112" i="26"/>
  <c r="BB112" i="26"/>
  <c r="F112" i="26"/>
  <c r="S112" i="26"/>
  <c r="T112" i="26"/>
  <c r="Y112" i="26"/>
  <c r="AY112" i="26"/>
  <c r="AO112" i="26"/>
  <c r="AR112" i="26"/>
  <c r="F125" i="26"/>
  <c r="V125" i="26"/>
  <c r="AL125" i="26"/>
  <c r="BB125" i="26"/>
  <c r="S125" i="26"/>
  <c r="AI125" i="26"/>
  <c r="Z125" i="26"/>
  <c r="AT125" i="26"/>
  <c r="O125" i="26"/>
  <c r="AM125" i="26"/>
  <c r="BC125" i="26"/>
  <c r="T125" i="26"/>
  <c r="AJ125" i="26"/>
  <c r="AZ125" i="26"/>
  <c r="U125" i="26"/>
  <c r="AO125" i="26"/>
  <c r="AG125" i="26"/>
  <c r="J125" i="26"/>
  <c r="AD125" i="26"/>
  <c r="R125" i="26"/>
  <c r="AP125" i="26"/>
  <c r="K125" i="26"/>
  <c r="AE125" i="26"/>
  <c r="AY125" i="26"/>
  <c r="P125" i="26"/>
  <c r="AF125" i="26"/>
  <c r="AV125" i="26"/>
  <c r="AS125" i="26"/>
  <c r="I125" i="26"/>
  <c r="Y125" i="26"/>
  <c r="G125" i="26"/>
  <c r="AU125" i="26"/>
  <c r="AB125" i="26"/>
  <c r="AC125" i="26"/>
  <c r="AW125" i="26"/>
  <c r="N125" i="26"/>
  <c r="W125" i="26"/>
  <c r="H125" i="26"/>
  <c r="AN125" i="26"/>
  <c r="AK125" i="26"/>
  <c r="AX125" i="26"/>
  <c r="AQ125" i="26"/>
  <c r="X125" i="26"/>
  <c r="M125" i="26"/>
  <c r="Q125" i="26"/>
  <c r="AH125" i="26"/>
  <c r="BA125" i="26"/>
  <c r="AA125" i="26"/>
  <c r="AR125" i="26"/>
  <c r="L125" i="26"/>
  <c r="AL76" i="26"/>
  <c r="G76" i="26"/>
  <c r="AF76" i="26"/>
  <c r="BA76" i="26"/>
  <c r="K76" i="26"/>
  <c r="AN76" i="26"/>
  <c r="AC76" i="26"/>
  <c r="AE76" i="26"/>
  <c r="AG76" i="26"/>
  <c r="J76" i="26"/>
  <c r="AI76" i="26"/>
  <c r="AO76" i="26"/>
  <c r="V76" i="26"/>
  <c r="AP76" i="26"/>
  <c r="BC76" i="26"/>
  <c r="AJ76" i="26"/>
  <c r="AT76" i="26"/>
  <c r="H76" i="26"/>
  <c r="AR76" i="26"/>
  <c r="O76" i="26"/>
  <c r="AV76" i="26"/>
  <c r="AK76" i="26"/>
  <c r="S76" i="26"/>
  <c r="I76" i="26"/>
  <c r="M76" i="26"/>
  <c r="AM76" i="26"/>
  <c r="L76" i="26"/>
  <c r="BB76" i="26"/>
  <c r="Q76" i="26"/>
  <c r="AD76" i="26"/>
  <c r="T76" i="26"/>
  <c r="W76" i="26"/>
  <c r="AS76" i="26"/>
  <c r="Y76" i="26"/>
  <c r="AU76" i="26"/>
  <c r="AH76" i="26"/>
  <c r="AB76" i="26"/>
  <c r="F76" i="26"/>
  <c r="Z76" i="26"/>
  <c r="P76" i="26"/>
  <c r="U76" i="26"/>
  <c r="N76" i="26"/>
  <c r="AA76" i="26"/>
  <c r="AY76" i="26"/>
  <c r="AW76" i="26"/>
  <c r="X76" i="26"/>
  <c r="AX76" i="26"/>
  <c r="R76" i="26"/>
  <c r="AZ76" i="26"/>
  <c r="AQ76" i="26"/>
  <c r="I118" i="26"/>
  <c r="Y118" i="26"/>
  <c r="AO118" i="26"/>
  <c r="H118" i="26"/>
  <c r="AD118" i="26"/>
  <c r="AY118" i="26"/>
  <c r="Z118" i="26"/>
  <c r="AU118" i="26"/>
  <c r="P118" i="26"/>
  <c r="AL118" i="26"/>
  <c r="W118" i="26"/>
  <c r="AX118" i="26"/>
  <c r="BC118" i="26"/>
  <c r="Q118" i="26"/>
  <c r="AN118" i="26"/>
  <c r="AA118" i="26"/>
  <c r="AM118" i="26"/>
  <c r="M118" i="26"/>
  <c r="AC118" i="26"/>
  <c r="AS118" i="26"/>
  <c r="N118" i="26"/>
  <c r="AI118" i="26"/>
  <c r="J118" i="26"/>
  <c r="AE118" i="26"/>
  <c r="AZ118" i="26"/>
  <c r="V118" i="26"/>
  <c r="AQ118" i="26"/>
  <c r="AR118" i="26"/>
  <c r="R118" i="26"/>
  <c r="L118" i="26"/>
  <c r="AW118" i="26"/>
  <c r="O118" i="26"/>
  <c r="F118" i="26"/>
  <c r="G118" i="26"/>
  <c r="U118" i="26"/>
  <c r="AK118" i="26"/>
  <c r="BA118" i="26"/>
  <c r="X118" i="26"/>
  <c r="AT118" i="26"/>
  <c r="T118" i="26"/>
  <c r="AP118" i="26"/>
  <c r="K118" i="26"/>
  <c r="AF118" i="26"/>
  <c r="BB118" i="26"/>
  <c r="AB118" i="26"/>
  <c r="AH118" i="26"/>
  <c r="AG118" i="26"/>
  <c r="S118" i="26"/>
  <c r="AJ118" i="26"/>
  <c r="AV118" i="26"/>
  <c r="M102" i="26"/>
  <c r="AC102" i="26"/>
  <c r="AS102" i="26"/>
  <c r="J102" i="26"/>
  <c r="Z102" i="26"/>
  <c r="AP102" i="26"/>
  <c r="G102" i="26"/>
  <c r="W102" i="26"/>
  <c r="AM102" i="26"/>
  <c r="BC102" i="26"/>
  <c r="T102" i="26"/>
  <c r="X102" i="26"/>
  <c r="AR102" i="26"/>
  <c r="Q102" i="26"/>
  <c r="AG102" i="26"/>
  <c r="AW102" i="26"/>
  <c r="N102" i="26"/>
  <c r="AD102" i="26"/>
  <c r="AT102" i="26"/>
  <c r="K102" i="26"/>
  <c r="AA102" i="26"/>
  <c r="AQ102" i="26"/>
  <c r="P102" i="26"/>
  <c r="AJ102" i="26"/>
  <c r="AN102" i="26"/>
  <c r="I102" i="26"/>
  <c r="Y102" i="26"/>
  <c r="AO102" i="26"/>
  <c r="F102" i="26"/>
  <c r="V102" i="26"/>
  <c r="AL102" i="26"/>
  <c r="BB102" i="26"/>
  <c r="S102" i="26"/>
  <c r="AI102" i="26"/>
  <c r="AY102" i="26"/>
  <c r="AV102" i="26"/>
  <c r="H102" i="26"/>
  <c r="AB102" i="26"/>
  <c r="AK102" i="26"/>
  <c r="AX102" i="26"/>
  <c r="AF102" i="26"/>
  <c r="BA102" i="26"/>
  <c r="O102" i="26"/>
  <c r="AZ102" i="26"/>
  <c r="AE102" i="26"/>
  <c r="U102" i="26"/>
  <c r="AH102" i="26"/>
  <c r="AU102" i="26"/>
  <c r="R102" i="26"/>
  <c r="L102" i="26"/>
  <c r="U92" i="26"/>
  <c r="AK92" i="26"/>
  <c r="BA92" i="26"/>
  <c r="R92" i="26"/>
  <c r="AH92" i="26"/>
  <c r="AX92" i="26"/>
  <c r="O92" i="26"/>
  <c r="AE92" i="26"/>
  <c r="AU92" i="26"/>
  <c r="AJ92" i="26"/>
  <c r="AN92" i="26"/>
  <c r="P92" i="26"/>
  <c r="Q92" i="26"/>
  <c r="AG92" i="26"/>
  <c r="AW92" i="26"/>
  <c r="N92" i="26"/>
  <c r="AD92" i="26"/>
  <c r="AT92" i="26"/>
  <c r="K92" i="26"/>
  <c r="AA92" i="26"/>
  <c r="AQ92" i="26"/>
  <c r="T92" i="26"/>
  <c r="X92" i="26"/>
  <c r="AR92" i="26"/>
  <c r="M92" i="26"/>
  <c r="AS92" i="26"/>
  <c r="Z92" i="26"/>
  <c r="G92" i="26"/>
  <c r="AM92" i="26"/>
  <c r="H92" i="26"/>
  <c r="AV92" i="26"/>
  <c r="Y92" i="26"/>
  <c r="F92" i="26"/>
  <c r="AL92" i="26"/>
  <c r="S92" i="26"/>
  <c r="AY92" i="26"/>
  <c r="L92" i="26"/>
  <c r="I92" i="26"/>
  <c r="AO92" i="26"/>
  <c r="V92" i="26"/>
  <c r="BB92" i="26"/>
  <c r="AI92" i="26"/>
  <c r="AZ92" i="26"/>
  <c r="AF92" i="26"/>
  <c r="AC92" i="26"/>
  <c r="BC92" i="26"/>
  <c r="J92" i="26"/>
  <c r="AB92" i="26"/>
  <c r="W92" i="26"/>
  <c r="AP92" i="26"/>
  <c r="Q108" i="26"/>
  <c r="AG108" i="26"/>
  <c r="AW108" i="26"/>
  <c r="N108" i="26"/>
  <c r="AD108" i="26"/>
  <c r="AT108" i="26"/>
  <c r="K108" i="26"/>
  <c r="AA108" i="26"/>
  <c r="AQ108" i="26"/>
  <c r="T108" i="26"/>
  <c r="X108" i="26"/>
  <c r="AR108" i="26"/>
  <c r="U108" i="26"/>
  <c r="AK108" i="26"/>
  <c r="BA108" i="26"/>
  <c r="R108" i="26"/>
  <c r="AH108" i="26"/>
  <c r="AX108" i="26"/>
  <c r="O108" i="26"/>
  <c r="AE108" i="26"/>
  <c r="AU108" i="26"/>
  <c r="AJ108" i="26"/>
  <c r="AN108" i="26"/>
  <c r="AF108" i="26"/>
  <c r="M108" i="26"/>
  <c r="AC108" i="26"/>
  <c r="AS108" i="26"/>
  <c r="J108" i="26"/>
  <c r="Z108" i="26"/>
  <c r="AP108" i="26"/>
  <c r="G108" i="26"/>
  <c r="W108" i="26"/>
  <c r="AM108" i="26"/>
  <c r="BC108" i="26"/>
  <c r="H108" i="26"/>
  <c r="AB108" i="26"/>
  <c r="P108" i="26"/>
  <c r="F108" i="26"/>
  <c r="S108" i="26"/>
  <c r="L108" i="26"/>
  <c r="V108" i="26"/>
  <c r="AI108" i="26"/>
  <c r="AL108" i="26"/>
  <c r="AO108" i="26"/>
  <c r="BB108" i="26"/>
  <c r="AZ108" i="26"/>
  <c r="I108" i="26"/>
  <c r="AV108" i="26"/>
  <c r="Y108" i="26"/>
  <c r="AY108" i="26"/>
  <c r="H132" i="26"/>
  <c r="X132" i="26"/>
  <c r="AN132" i="26"/>
  <c r="I132" i="26"/>
  <c r="Y132" i="26"/>
  <c r="AO132" i="26"/>
  <c r="F132" i="26"/>
  <c r="V132" i="26"/>
  <c r="AL132" i="26"/>
  <c r="BB132" i="26"/>
  <c r="G132" i="26"/>
  <c r="L132" i="26"/>
  <c r="AB132" i="26"/>
  <c r="AR132" i="26"/>
  <c r="M132" i="26"/>
  <c r="AC132" i="26"/>
  <c r="AS132" i="26"/>
  <c r="J132" i="26"/>
  <c r="Z132" i="26"/>
  <c r="AP132" i="26"/>
  <c r="O132" i="26"/>
  <c r="W132" i="26"/>
  <c r="T132" i="26"/>
  <c r="AJ132" i="26"/>
  <c r="AZ132" i="26"/>
  <c r="U132" i="26"/>
  <c r="AK132" i="26"/>
  <c r="BA132" i="26"/>
  <c r="P132" i="26"/>
  <c r="AG132" i="26"/>
  <c r="AD132" i="26"/>
  <c r="AE132" i="26"/>
  <c r="K132" i="26"/>
  <c r="AA132" i="26"/>
  <c r="AF132" i="26"/>
  <c r="AW132" i="26"/>
  <c r="AH132" i="26"/>
  <c r="AU132" i="26"/>
  <c r="AQ132" i="26"/>
  <c r="AI132" i="26"/>
  <c r="Q132" i="26"/>
  <c r="R132" i="26"/>
  <c r="AX132" i="26"/>
  <c r="BC132" i="26"/>
  <c r="AY132" i="26"/>
  <c r="N132" i="26"/>
  <c r="AT132" i="26"/>
  <c r="AM132" i="26"/>
  <c r="AV132" i="26"/>
  <c r="S132" i="26"/>
  <c r="S117" i="26"/>
  <c r="AI117" i="26"/>
  <c r="AY117" i="26"/>
  <c r="Q117" i="26"/>
  <c r="AG117" i="26"/>
  <c r="AD117" i="26"/>
  <c r="BA117" i="26"/>
  <c r="AF117" i="26"/>
  <c r="BB117" i="26"/>
  <c r="AH117" i="26"/>
  <c r="AB117" i="26"/>
  <c r="AT117" i="26"/>
  <c r="G117" i="26"/>
  <c r="W117" i="26"/>
  <c r="AM117" i="26"/>
  <c r="BC117" i="26"/>
  <c r="U117" i="26"/>
  <c r="F117" i="26"/>
  <c r="AK117" i="26"/>
  <c r="H117" i="26"/>
  <c r="AL117" i="26"/>
  <c r="J117" i="26"/>
  <c r="AN117" i="26"/>
  <c r="AZ117" i="26"/>
  <c r="L117" i="26"/>
  <c r="O117" i="26"/>
  <c r="AE117" i="26"/>
  <c r="AU117" i="26"/>
  <c r="M117" i="26"/>
  <c r="AC117" i="26"/>
  <c r="V117" i="26"/>
  <c r="AV117" i="26"/>
  <c r="X117" i="26"/>
  <c r="AW117" i="26"/>
  <c r="Z117" i="26"/>
  <c r="AX117" i="26"/>
  <c r="T117" i="26"/>
  <c r="AQ117" i="26"/>
  <c r="AP117" i="26"/>
  <c r="AS117" i="26"/>
  <c r="Y117" i="26"/>
  <c r="I117" i="26"/>
  <c r="P117" i="26"/>
  <c r="AJ117" i="26"/>
  <c r="K117" i="26"/>
  <c r="AO117" i="26"/>
  <c r="AA117" i="26"/>
  <c r="N117" i="26"/>
  <c r="R117" i="26"/>
  <c r="AR117" i="26"/>
  <c r="T130" i="26"/>
  <c r="AJ130" i="26"/>
  <c r="AZ130" i="26"/>
  <c r="U130" i="26"/>
  <c r="AK130" i="26"/>
  <c r="BA130" i="26"/>
  <c r="R130" i="26"/>
  <c r="AH130" i="26"/>
  <c r="AX130" i="26"/>
  <c r="AY130" i="26"/>
  <c r="O130" i="26"/>
  <c r="AE130" i="26"/>
  <c r="H130" i="26"/>
  <c r="X130" i="26"/>
  <c r="AN130" i="26"/>
  <c r="I130" i="26"/>
  <c r="Y130" i="26"/>
  <c r="AO130" i="26"/>
  <c r="F130" i="26"/>
  <c r="V130" i="26"/>
  <c r="AL130" i="26"/>
  <c r="BB130" i="26"/>
  <c r="K130" i="26"/>
  <c r="AU130" i="26"/>
  <c r="AM130" i="26"/>
  <c r="P130" i="26"/>
  <c r="AF130" i="26"/>
  <c r="AV130" i="26"/>
  <c r="Q130" i="26"/>
  <c r="AG130" i="26"/>
  <c r="AW130" i="26"/>
  <c r="N130" i="26"/>
  <c r="AD130" i="26"/>
  <c r="AT130" i="26"/>
  <c r="AI130" i="26"/>
  <c r="AQ130" i="26"/>
  <c r="BC130" i="26"/>
  <c r="L130" i="26"/>
  <c r="AC130" i="26"/>
  <c r="AP130" i="26"/>
  <c r="G130" i="26"/>
  <c r="J130" i="26"/>
  <c r="AB130" i="26"/>
  <c r="AS130" i="26"/>
  <c r="S130" i="26"/>
  <c r="AR130" i="26"/>
  <c r="M130" i="26"/>
  <c r="Z130" i="26"/>
  <c r="W130" i="26"/>
  <c r="AA130" i="26"/>
  <c r="T124" i="26"/>
  <c r="AJ124" i="26"/>
  <c r="AZ124" i="26"/>
  <c r="U124" i="26"/>
  <c r="AK124" i="26"/>
  <c r="BA124" i="26"/>
  <c r="R124" i="26"/>
  <c r="AH124" i="26"/>
  <c r="AX124" i="26"/>
  <c r="AU124" i="26"/>
  <c r="BC124" i="26"/>
  <c r="AQ124" i="26"/>
  <c r="H124" i="26"/>
  <c r="X124" i="26"/>
  <c r="AN124" i="26"/>
  <c r="I124" i="26"/>
  <c r="Y124" i="26"/>
  <c r="AO124" i="26"/>
  <c r="F124" i="26"/>
  <c r="V124" i="26"/>
  <c r="AL124" i="26"/>
  <c r="BB124" i="26"/>
  <c r="G124" i="26"/>
  <c r="AA124" i="26"/>
  <c r="S124" i="26"/>
  <c r="P124" i="26"/>
  <c r="AF124" i="26"/>
  <c r="AV124" i="26"/>
  <c r="Q124" i="26"/>
  <c r="AG124" i="26"/>
  <c r="AW124" i="26"/>
  <c r="N124" i="26"/>
  <c r="AD124" i="26"/>
  <c r="AT124" i="26"/>
  <c r="AE124" i="26"/>
  <c r="AM124" i="26"/>
  <c r="K124" i="26"/>
  <c r="AR124" i="26"/>
  <c r="J124" i="26"/>
  <c r="W124" i="26"/>
  <c r="AY124" i="26"/>
  <c r="M124" i="26"/>
  <c r="Z124" i="26"/>
  <c r="AI124" i="26"/>
  <c r="L124" i="26"/>
  <c r="AP124" i="26"/>
  <c r="AB124" i="26"/>
  <c r="AS124" i="26"/>
  <c r="O124" i="26"/>
  <c r="AC124" i="26"/>
  <c r="J131" i="26"/>
  <c r="Z131" i="26"/>
  <c r="AP131" i="26"/>
  <c r="G131" i="26"/>
  <c r="W131" i="26"/>
  <c r="AM131" i="26"/>
  <c r="BC131" i="26"/>
  <c r="T131" i="26"/>
  <c r="AJ131" i="26"/>
  <c r="AZ131" i="26"/>
  <c r="I131" i="26"/>
  <c r="AK131" i="26"/>
  <c r="BA131" i="26"/>
  <c r="N131" i="26"/>
  <c r="AD131" i="26"/>
  <c r="AT131" i="26"/>
  <c r="K131" i="26"/>
  <c r="AA131" i="26"/>
  <c r="AQ131" i="26"/>
  <c r="H131" i="26"/>
  <c r="X131" i="26"/>
  <c r="AN131" i="26"/>
  <c r="Q131" i="26"/>
  <c r="F131" i="26"/>
  <c r="V131" i="26"/>
  <c r="AL131" i="26"/>
  <c r="BB131" i="26"/>
  <c r="S131" i="26"/>
  <c r="AI131" i="26"/>
  <c r="AY131" i="26"/>
  <c r="P131" i="26"/>
  <c r="AF131" i="26"/>
  <c r="AV131" i="26"/>
  <c r="AW131" i="26"/>
  <c r="AC131" i="26"/>
  <c r="U131" i="26"/>
  <c r="R131" i="26"/>
  <c r="AE131" i="26"/>
  <c r="AR131" i="26"/>
  <c r="M131" i="26"/>
  <c r="L131" i="26"/>
  <c r="AH131" i="26"/>
  <c r="AU131" i="26"/>
  <c r="AG131" i="26"/>
  <c r="AS131" i="26"/>
  <c r="AX131" i="26"/>
  <c r="O131" i="26"/>
  <c r="AB131" i="26"/>
  <c r="AO131" i="26"/>
  <c r="Y131" i="26"/>
  <c r="S113" i="26"/>
  <c r="AI113" i="26"/>
  <c r="AY113" i="26"/>
  <c r="P113" i="26"/>
  <c r="AF113" i="26"/>
  <c r="AV113" i="26"/>
  <c r="Q113" i="26"/>
  <c r="AG113" i="26"/>
  <c r="AW113" i="26"/>
  <c r="AP113" i="26"/>
  <c r="R113" i="26"/>
  <c r="BB113" i="26"/>
  <c r="O113" i="26"/>
  <c r="AE113" i="26"/>
  <c r="AU113" i="26"/>
  <c r="L113" i="26"/>
  <c r="AB113" i="26"/>
  <c r="AR113" i="26"/>
  <c r="M113" i="26"/>
  <c r="AC113" i="26"/>
  <c r="AS113" i="26"/>
  <c r="Z113" i="26"/>
  <c r="AT113" i="26"/>
  <c r="AL113" i="26"/>
  <c r="AA113" i="26"/>
  <c r="H113" i="26"/>
  <c r="AN113" i="26"/>
  <c r="Y113" i="26"/>
  <c r="J113" i="26"/>
  <c r="AX113" i="26"/>
  <c r="G113" i="26"/>
  <c r="AM113" i="26"/>
  <c r="T113" i="26"/>
  <c r="AZ113" i="26"/>
  <c r="AK113" i="26"/>
  <c r="N113" i="26"/>
  <c r="V113" i="26"/>
  <c r="W113" i="26"/>
  <c r="BC113" i="26"/>
  <c r="AJ113" i="26"/>
  <c r="U113" i="26"/>
  <c r="BA113" i="26"/>
  <c r="AH113" i="26"/>
  <c r="I113" i="26"/>
  <c r="K113" i="26"/>
  <c r="AO113" i="26"/>
  <c r="X113" i="26"/>
  <c r="F113" i="26"/>
  <c r="AD113" i="26"/>
  <c r="AQ113" i="26"/>
  <c r="I97" i="26"/>
  <c r="W97" i="26"/>
  <c r="AM97" i="26"/>
  <c r="BC97" i="26"/>
  <c r="X97" i="26"/>
  <c r="AN97" i="26"/>
  <c r="M97" i="26"/>
  <c r="AC97" i="26"/>
  <c r="AS97" i="26"/>
  <c r="Z97" i="26"/>
  <c r="AT97" i="26"/>
  <c r="V97" i="26"/>
  <c r="G97" i="26"/>
  <c r="J97" i="26"/>
  <c r="AA97" i="26"/>
  <c r="AQ97" i="26"/>
  <c r="L97" i="26"/>
  <c r="AB97" i="26"/>
  <c r="AR97" i="26"/>
  <c r="Q97" i="26"/>
  <c r="AG97" i="26"/>
  <c r="AW97" i="26"/>
  <c r="AP97" i="26"/>
  <c r="R97" i="26"/>
  <c r="BB97" i="26"/>
  <c r="H97" i="26"/>
  <c r="S97" i="26"/>
  <c r="AI97" i="26"/>
  <c r="AY97" i="26"/>
  <c r="T97" i="26"/>
  <c r="AJ97" i="26"/>
  <c r="AZ97" i="26"/>
  <c r="Y97" i="26"/>
  <c r="AO97" i="26"/>
  <c r="F97" i="26"/>
  <c r="AD97" i="26"/>
  <c r="AX97" i="26"/>
  <c r="AU97" i="26"/>
  <c r="U97" i="26"/>
  <c r="AH97" i="26"/>
  <c r="K97" i="26"/>
  <c r="P97" i="26"/>
  <c r="AK97" i="26"/>
  <c r="AL97" i="26"/>
  <c r="O97" i="26"/>
  <c r="BA97" i="26"/>
  <c r="AE97" i="26"/>
  <c r="AV97" i="26"/>
  <c r="N97" i="26"/>
  <c r="AF97" i="26"/>
  <c r="S111" i="26"/>
  <c r="AI111" i="26"/>
  <c r="AY111" i="26"/>
  <c r="P111" i="26"/>
  <c r="AF111" i="26"/>
  <c r="AV111" i="26"/>
  <c r="Q111" i="26"/>
  <c r="AG111" i="26"/>
  <c r="AW111" i="26"/>
  <c r="AT111" i="26"/>
  <c r="F111" i="26"/>
  <c r="J111" i="26"/>
  <c r="O111" i="26"/>
  <c r="AE111" i="26"/>
  <c r="AU111" i="26"/>
  <c r="L111" i="26"/>
  <c r="AB111" i="26"/>
  <c r="AR111" i="26"/>
  <c r="M111" i="26"/>
  <c r="AC111" i="26"/>
  <c r="AS111" i="26"/>
  <c r="AD111" i="26"/>
  <c r="AX111" i="26"/>
  <c r="BB111" i="26"/>
  <c r="AA111" i="26"/>
  <c r="H111" i="26"/>
  <c r="AN111" i="26"/>
  <c r="Y111" i="26"/>
  <c r="N111" i="26"/>
  <c r="AL111" i="26"/>
  <c r="G111" i="26"/>
  <c r="AM111" i="26"/>
  <c r="T111" i="26"/>
  <c r="AZ111" i="26"/>
  <c r="AK111" i="26"/>
  <c r="R111" i="26"/>
  <c r="Z111" i="26"/>
  <c r="W111" i="26"/>
  <c r="BC111" i="26"/>
  <c r="AJ111" i="26"/>
  <c r="U111" i="26"/>
  <c r="BA111" i="26"/>
  <c r="V111" i="26"/>
  <c r="X111" i="26"/>
  <c r="AP111" i="26"/>
  <c r="I111" i="26"/>
  <c r="AQ111" i="26"/>
  <c r="AH111" i="26"/>
  <c r="AO111" i="26"/>
  <c r="K111" i="26"/>
  <c r="S109" i="26"/>
  <c r="AI109" i="26"/>
  <c r="AY109" i="26"/>
  <c r="P109" i="26"/>
  <c r="AF109" i="26"/>
  <c r="AV109" i="26"/>
  <c r="Q109" i="26"/>
  <c r="AG109" i="26"/>
  <c r="AW109" i="26"/>
  <c r="AX109" i="26"/>
  <c r="BB109" i="26"/>
  <c r="AT109" i="26"/>
  <c r="O109" i="26"/>
  <c r="AE109" i="26"/>
  <c r="AU109" i="26"/>
  <c r="L109" i="26"/>
  <c r="AB109" i="26"/>
  <c r="AR109" i="26"/>
  <c r="M109" i="26"/>
  <c r="AC109" i="26"/>
  <c r="AS109" i="26"/>
  <c r="AH109" i="26"/>
  <c r="AL109" i="26"/>
  <c r="AP109" i="26"/>
  <c r="K109" i="26"/>
  <c r="AQ109" i="26"/>
  <c r="X109" i="26"/>
  <c r="I109" i="26"/>
  <c r="AO109" i="26"/>
  <c r="V109" i="26"/>
  <c r="N109" i="26"/>
  <c r="W109" i="26"/>
  <c r="BC109" i="26"/>
  <c r="AJ109" i="26"/>
  <c r="U109" i="26"/>
  <c r="BA109" i="26"/>
  <c r="J109" i="26"/>
  <c r="G109" i="26"/>
  <c r="AM109" i="26"/>
  <c r="T109" i="26"/>
  <c r="AZ109" i="26"/>
  <c r="AK109" i="26"/>
  <c r="F109" i="26"/>
  <c r="AD109" i="26"/>
  <c r="AA109" i="26"/>
  <c r="R109" i="26"/>
  <c r="H109" i="26"/>
  <c r="Z109" i="26"/>
  <c r="Y109" i="26"/>
  <c r="AN109" i="26"/>
  <c r="P122" i="26"/>
  <c r="AF122" i="26"/>
  <c r="AV122" i="26"/>
  <c r="Q122" i="26"/>
  <c r="AG122" i="26"/>
  <c r="AW122" i="26"/>
  <c r="N122" i="26"/>
  <c r="AD122" i="26"/>
  <c r="AT122" i="26"/>
  <c r="AE122" i="26"/>
  <c r="AY122" i="26"/>
  <c r="AM122" i="26"/>
  <c r="H122" i="26"/>
  <c r="AN122" i="26"/>
  <c r="Y122" i="26"/>
  <c r="V122" i="26"/>
  <c r="S122" i="26"/>
  <c r="T122" i="26"/>
  <c r="AJ122" i="26"/>
  <c r="AZ122" i="26"/>
  <c r="U122" i="26"/>
  <c r="AK122" i="26"/>
  <c r="BA122" i="26"/>
  <c r="R122" i="26"/>
  <c r="AH122" i="26"/>
  <c r="AX122" i="26"/>
  <c r="AU122" i="26"/>
  <c r="K122" i="26"/>
  <c r="BC122" i="26"/>
  <c r="I122" i="26"/>
  <c r="AO122" i="26"/>
  <c r="AL122" i="26"/>
  <c r="AA122" i="26"/>
  <c r="L122" i="26"/>
  <c r="AB122" i="26"/>
  <c r="AR122" i="26"/>
  <c r="M122" i="26"/>
  <c r="AC122" i="26"/>
  <c r="AS122" i="26"/>
  <c r="J122" i="26"/>
  <c r="Z122" i="26"/>
  <c r="AP122" i="26"/>
  <c r="O122" i="26"/>
  <c r="AI122" i="26"/>
  <c r="AQ122" i="26"/>
  <c r="W122" i="26"/>
  <c r="X122" i="26"/>
  <c r="F122" i="26"/>
  <c r="BB122" i="26"/>
  <c r="G122" i="26"/>
  <c r="I37" i="26"/>
  <c r="AL37" i="26"/>
  <c r="AQ37" i="26"/>
  <c r="S37" i="26"/>
  <c r="BA37" i="26"/>
  <c r="AU37" i="26"/>
  <c r="AC37" i="26"/>
  <c r="AJ37" i="26"/>
  <c r="AI37" i="26"/>
  <c r="AR37" i="26"/>
  <c r="W37" i="26"/>
  <c r="V37" i="26"/>
  <c r="AX37" i="26"/>
  <c r="AP37" i="26"/>
  <c r="AB37" i="26"/>
  <c r="AK37" i="26"/>
  <c r="N37" i="26"/>
  <c r="P37" i="26"/>
  <c r="H37" i="26"/>
  <c r="AD37" i="26"/>
  <c r="R37" i="26"/>
  <c r="AW37" i="26"/>
  <c r="AH37" i="26"/>
  <c r="AZ37" i="26"/>
  <c r="AY37" i="26"/>
  <c r="Q37" i="26"/>
  <c r="F37" i="26"/>
  <c r="AF37" i="26"/>
  <c r="L37" i="26"/>
  <c r="M37" i="26"/>
  <c r="AA37" i="26"/>
  <c r="J37" i="26"/>
  <c r="AG37" i="26"/>
  <c r="Z37" i="26"/>
  <c r="AS37" i="26"/>
  <c r="AV37" i="26"/>
  <c r="AM37" i="26"/>
  <c r="AO37" i="26"/>
  <c r="AT37" i="26"/>
  <c r="AN37" i="26"/>
  <c r="X37" i="26"/>
  <c r="Y37" i="26"/>
  <c r="AE37" i="26"/>
  <c r="K37" i="26"/>
  <c r="T37" i="26"/>
  <c r="O37" i="26"/>
  <c r="G37" i="26"/>
  <c r="BB37" i="26"/>
  <c r="U37" i="26"/>
  <c r="BC37" i="26"/>
  <c r="AF66" i="26"/>
  <c r="AE66" i="26"/>
  <c r="N66" i="26"/>
  <c r="I66" i="26"/>
  <c r="AB66" i="26"/>
  <c r="K66" i="26"/>
  <c r="J66" i="26"/>
  <c r="BA66" i="26"/>
  <c r="H66" i="26"/>
  <c r="G66" i="26"/>
  <c r="AG66" i="26"/>
  <c r="AQ66" i="26"/>
  <c r="AP66" i="26"/>
  <c r="AI48" i="26"/>
  <c r="AH48" i="26"/>
  <c r="Q48" i="26"/>
  <c r="H48" i="26"/>
  <c r="AE48" i="26"/>
  <c r="N48" i="26"/>
  <c r="M48" i="26"/>
  <c r="AZ48" i="26"/>
  <c r="K48" i="26"/>
  <c r="J48" i="26"/>
  <c r="AF48" i="26"/>
  <c r="AT48" i="26"/>
  <c r="AS48" i="26"/>
  <c r="G32" i="26"/>
  <c r="Y32" i="26"/>
  <c r="Z32" i="26"/>
  <c r="AP32" i="26"/>
  <c r="R32" i="26"/>
  <c r="AE32" i="26"/>
  <c r="BC32" i="26"/>
  <c r="O32" i="26"/>
  <c r="AZ32" i="26"/>
  <c r="AC32" i="26"/>
  <c r="AQ32" i="26"/>
  <c r="F32" i="26"/>
  <c r="L32" i="26"/>
  <c r="AL46" i="26"/>
  <c r="AK46" i="26"/>
  <c r="H46" i="26"/>
  <c r="AI46" i="26"/>
  <c r="AH46" i="26"/>
  <c r="Q46" i="26"/>
  <c r="L46" i="26"/>
  <c r="AE46" i="26"/>
  <c r="N46" i="26"/>
  <c r="M46" i="26"/>
  <c r="AN46" i="26"/>
  <c r="K46" i="26"/>
  <c r="J46" i="26"/>
  <c r="K44" i="26"/>
  <c r="AM44" i="26"/>
  <c r="AK44" i="26"/>
  <c r="AH44" i="26"/>
  <c r="L44" i="26"/>
  <c r="S44" i="26"/>
  <c r="R44" i="26"/>
  <c r="J44" i="26"/>
  <c r="AQ44" i="26"/>
  <c r="AP44" i="26"/>
  <c r="AO44" i="26"/>
  <c r="AZ44" i="26"/>
  <c r="AX44" i="26"/>
  <c r="BA68" i="26"/>
  <c r="V68" i="26"/>
  <c r="S68" i="26"/>
  <c r="O68" i="26"/>
  <c r="AI68" i="26"/>
  <c r="Z68" i="26"/>
  <c r="AD68" i="26"/>
  <c r="AG68" i="26"/>
  <c r="AA68" i="26"/>
  <c r="X68" i="26"/>
  <c r="AC68" i="26"/>
  <c r="R68" i="26"/>
  <c r="J68" i="26"/>
  <c r="H11" i="26"/>
  <c r="AM11" i="26"/>
  <c r="AS11" i="26"/>
  <c r="I11" i="26"/>
  <c r="AQ11" i="26"/>
  <c r="AE11" i="26"/>
  <c r="J11" i="26"/>
  <c r="AZ11" i="26"/>
  <c r="AA11" i="26"/>
  <c r="AO11" i="26"/>
  <c r="AJ11" i="26"/>
  <c r="V11" i="26"/>
  <c r="BA59" i="26"/>
  <c r="AP59" i="26"/>
  <c r="I59" i="26"/>
  <c r="AJ59" i="26"/>
  <c r="Z59" i="26"/>
  <c r="AN59" i="26"/>
  <c r="AQ59" i="26"/>
  <c r="AI59" i="26"/>
  <c r="AO59" i="26"/>
  <c r="G59" i="26"/>
  <c r="AV59" i="26"/>
  <c r="AL59" i="26"/>
  <c r="AU53" i="26"/>
  <c r="J53" i="26"/>
  <c r="H53" i="26"/>
  <c r="AP53" i="26"/>
  <c r="I53" i="26"/>
  <c r="BC53" i="26"/>
  <c r="AW53" i="26"/>
  <c r="AN53" i="26"/>
  <c r="AM53" i="26"/>
  <c r="R53" i="26"/>
  <c r="AO53" i="26"/>
  <c r="AJ53" i="26"/>
  <c r="AI53" i="26"/>
  <c r="O57" i="26"/>
  <c r="BB57" i="26"/>
  <c r="AE57" i="26"/>
  <c r="AS57" i="26"/>
  <c r="AI57" i="26"/>
  <c r="Y57" i="26"/>
  <c r="U57" i="26"/>
  <c r="AC57" i="26"/>
  <c r="R57" i="26"/>
  <c r="K57" i="26"/>
  <c r="AP57" i="26"/>
  <c r="AX57" i="26"/>
  <c r="Y41" i="26"/>
  <c r="Q41" i="26"/>
  <c r="AG41" i="26"/>
  <c r="V41" i="26"/>
  <c r="N41" i="26"/>
  <c r="G41" i="26"/>
  <c r="AI41" i="26"/>
  <c r="Z41" i="26"/>
  <c r="AY41" i="26"/>
  <c r="L41" i="26"/>
  <c r="AK41" i="26"/>
  <c r="AN41" i="26"/>
  <c r="AP41" i="26"/>
  <c r="AV35" i="26"/>
  <c r="BA35" i="26"/>
  <c r="AI35" i="26"/>
  <c r="J35" i="26"/>
  <c r="N35" i="26"/>
  <c r="AS35" i="26"/>
  <c r="AX35" i="26"/>
  <c r="Q35" i="26"/>
  <c r="AW35" i="26"/>
  <c r="T35" i="26"/>
  <c r="BB35" i="26"/>
  <c r="V35" i="26"/>
  <c r="G35" i="26"/>
  <c r="AR49" i="26"/>
  <c r="AQ49" i="26"/>
  <c r="J49" i="26"/>
  <c r="AB49" i="26"/>
  <c r="AA49" i="26"/>
  <c r="F49" i="26"/>
  <c r="AC49" i="26"/>
  <c r="X49" i="26"/>
  <c r="W49" i="26"/>
  <c r="AX49" i="26"/>
  <c r="Y49" i="26"/>
  <c r="T49" i="26"/>
  <c r="S49" i="26"/>
  <c r="I47" i="26"/>
  <c r="AT47" i="26"/>
  <c r="O47" i="26"/>
  <c r="AM47" i="26"/>
  <c r="AP47" i="26"/>
  <c r="AO47" i="26"/>
  <c r="AJ47" i="26"/>
  <c r="AI47" i="26"/>
  <c r="AL47" i="26"/>
  <c r="Y47" i="26"/>
  <c r="T47" i="26"/>
  <c r="S47" i="26"/>
  <c r="J47" i="26"/>
  <c r="AE60" i="26"/>
  <c r="AV60" i="26"/>
  <c r="AY60" i="26"/>
  <c r="AS60" i="26"/>
  <c r="AP60" i="26"/>
  <c r="H60" i="26"/>
  <c r="L60" i="26"/>
  <c r="BC60" i="26"/>
  <c r="AB60" i="26"/>
  <c r="AZ60" i="26"/>
  <c r="AH60" i="26"/>
  <c r="G60" i="26"/>
  <c r="Z60" i="26"/>
  <c r="X27" i="26"/>
  <c r="R27" i="26"/>
  <c r="AM27" i="26"/>
  <c r="T27" i="26"/>
  <c r="H27" i="26"/>
  <c r="AG27" i="26"/>
  <c r="L27" i="26"/>
  <c r="AH27" i="26"/>
  <c r="AF27" i="26"/>
  <c r="J27" i="26"/>
  <c r="AY27" i="26"/>
  <c r="AP27" i="26"/>
  <c r="R43" i="26"/>
  <c r="V43" i="26"/>
  <c r="N43" i="26"/>
  <c r="BC43" i="26"/>
  <c r="H43" i="26"/>
  <c r="AS43" i="26"/>
  <c r="AD43" i="26"/>
  <c r="X43" i="26"/>
  <c r="AR43" i="26"/>
  <c r="F43" i="26"/>
  <c r="J43" i="26"/>
  <c r="U43" i="26"/>
  <c r="G67" i="26"/>
  <c r="N67" i="26"/>
  <c r="M67" i="26"/>
  <c r="AU67" i="26"/>
  <c r="AW67" i="26"/>
  <c r="AR67" i="26"/>
  <c r="H67" i="26"/>
  <c r="AT67" i="26"/>
  <c r="AS67" i="26"/>
  <c r="I67" i="26"/>
  <c r="BC67" i="26"/>
  <c r="AP67" i="26"/>
  <c r="BA52" i="26"/>
  <c r="AF52" i="26"/>
  <c r="AR52" i="26"/>
  <c r="X52" i="26"/>
  <c r="AT52" i="26"/>
  <c r="AS52" i="26"/>
  <c r="I52" i="26"/>
  <c r="AQ52" i="26"/>
  <c r="AP52" i="26"/>
  <c r="F52" i="26"/>
  <c r="AV52" i="26"/>
  <c r="AM52" i="26"/>
  <c r="W65" i="26"/>
  <c r="U65" i="26"/>
  <c r="AM65" i="26"/>
  <c r="AF65" i="26"/>
  <c r="Q65" i="26"/>
  <c r="AA65" i="26"/>
  <c r="AE65" i="26"/>
  <c r="AC65" i="26"/>
  <c r="AZ65" i="26"/>
  <c r="AT65" i="26"/>
  <c r="X65" i="26"/>
  <c r="F65" i="26"/>
  <c r="U104" i="26"/>
  <c r="AK104" i="26"/>
  <c r="BA104" i="26"/>
  <c r="R104" i="26"/>
  <c r="AH104" i="26"/>
  <c r="AX104" i="26"/>
  <c r="O104" i="26"/>
  <c r="AE104" i="26"/>
  <c r="AU104" i="26"/>
  <c r="AB104" i="26"/>
  <c r="AV104" i="26"/>
  <c r="AN104" i="26"/>
  <c r="I104" i="26"/>
  <c r="Y104" i="26"/>
  <c r="AO104" i="26"/>
  <c r="F104" i="26"/>
  <c r="V104" i="26"/>
  <c r="AL104" i="26"/>
  <c r="BB104" i="26"/>
  <c r="S104" i="26"/>
  <c r="AI104" i="26"/>
  <c r="AY104" i="26"/>
  <c r="AR104" i="26"/>
  <c r="T104" i="26"/>
  <c r="X104" i="26"/>
  <c r="Q104" i="26"/>
  <c r="AG104" i="26"/>
  <c r="AW104" i="26"/>
  <c r="N104" i="26"/>
  <c r="AD104" i="26"/>
  <c r="AT104" i="26"/>
  <c r="K104" i="26"/>
  <c r="AA104" i="26"/>
  <c r="AQ104" i="26"/>
  <c r="L104" i="26"/>
  <c r="AF104" i="26"/>
  <c r="AZ104" i="26"/>
  <c r="J104" i="26"/>
  <c r="W104" i="26"/>
  <c r="AJ104" i="26"/>
  <c r="BC104" i="26"/>
  <c r="M104" i="26"/>
  <c r="Z104" i="26"/>
  <c r="AM104" i="26"/>
  <c r="H104" i="26"/>
  <c r="AP104" i="26"/>
  <c r="AS104" i="26"/>
  <c r="G104" i="26"/>
  <c r="P104" i="26"/>
  <c r="AC104" i="26"/>
  <c r="AO82" i="26"/>
  <c r="BB82" i="26"/>
  <c r="AN82" i="26"/>
  <c r="AC82" i="26"/>
  <c r="AP82" i="26"/>
  <c r="BC82" i="26"/>
  <c r="Q82" i="26"/>
  <c r="AD82" i="26"/>
  <c r="AQ82" i="26"/>
  <c r="U82" i="26"/>
  <c r="AH82" i="26"/>
  <c r="AU82" i="26"/>
  <c r="Y82" i="26"/>
  <c r="AL82" i="26"/>
  <c r="AY82" i="26"/>
  <c r="M82" i="26"/>
  <c r="Z82" i="26"/>
  <c r="AM82" i="26"/>
  <c r="AJ82" i="26"/>
  <c r="N82" i="26"/>
  <c r="AA82" i="26"/>
  <c r="AV82" i="26"/>
  <c r="R82" i="26"/>
  <c r="AE82" i="26"/>
  <c r="AZ82" i="26"/>
  <c r="V82" i="26"/>
  <c r="W82" i="26"/>
  <c r="AB82" i="26"/>
  <c r="AS82" i="26"/>
  <c r="AT82" i="26"/>
  <c r="X82" i="26"/>
  <c r="F82" i="26"/>
  <c r="P82" i="26"/>
  <c r="G82" i="26"/>
  <c r="AG82" i="26"/>
  <c r="H82" i="26"/>
  <c r="AX82" i="26"/>
  <c r="T82" i="26"/>
  <c r="AW82" i="26"/>
  <c r="O82" i="26"/>
  <c r="S82" i="26"/>
  <c r="L82" i="26"/>
  <c r="AK82" i="26"/>
  <c r="AF82" i="26"/>
  <c r="I82" i="26"/>
  <c r="AI82" i="26"/>
  <c r="J82" i="26"/>
  <c r="AR82" i="26"/>
  <c r="K82" i="26"/>
  <c r="BA82" i="26"/>
  <c r="S91" i="26"/>
  <c r="AI91" i="26"/>
  <c r="AY91" i="26"/>
  <c r="P91" i="26"/>
  <c r="AF91" i="26"/>
  <c r="AV91" i="26"/>
  <c r="Q91" i="26"/>
  <c r="AG91" i="26"/>
  <c r="AW91" i="26"/>
  <c r="AL91" i="26"/>
  <c r="AP91" i="26"/>
  <c r="AX91" i="26"/>
  <c r="O91" i="26"/>
  <c r="AE91" i="26"/>
  <c r="AU91" i="26"/>
  <c r="L91" i="26"/>
  <c r="AB91" i="26"/>
  <c r="AR91" i="26"/>
  <c r="M91" i="26"/>
  <c r="AC91" i="26"/>
  <c r="AS91" i="26"/>
  <c r="V91" i="26"/>
  <c r="Z91" i="26"/>
  <c r="AT91" i="26"/>
  <c r="K91" i="26"/>
  <c r="AQ91" i="26"/>
  <c r="X91" i="26"/>
  <c r="I91" i="26"/>
  <c r="AO91" i="26"/>
  <c r="J91" i="26"/>
  <c r="AH91" i="26"/>
  <c r="W91" i="26"/>
  <c r="BC91" i="26"/>
  <c r="AJ91" i="26"/>
  <c r="U91" i="26"/>
  <c r="BA91" i="26"/>
  <c r="N91" i="26"/>
  <c r="G91" i="26"/>
  <c r="AM91" i="26"/>
  <c r="T91" i="26"/>
  <c r="AZ91" i="26"/>
  <c r="AK91" i="26"/>
  <c r="BB91" i="26"/>
  <c r="R91" i="26"/>
  <c r="AA91" i="26"/>
  <c r="F91" i="26"/>
  <c r="H91" i="26"/>
  <c r="AD91" i="26"/>
  <c r="Y91" i="26"/>
  <c r="AN91" i="26"/>
  <c r="R123" i="26"/>
  <c r="AH123" i="26"/>
  <c r="AX123" i="26"/>
  <c r="N123" i="26"/>
  <c r="AD123" i="26"/>
  <c r="AT123" i="26"/>
  <c r="V123" i="26"/>
  <c r="BB123" i="26"/>
  <c r="S123" i="26"/>
  <c r="AI123" i="26"/>
  <c r="AY123" i="26"/>
  <c r="P123" i="26"/>
  <c r="AF123" i="26"/>
  <c r="AV123" i="26"/>
  <c r="Q123" i="26"/>
  <c r="Y123" i="26"/>
  <c r="U123" i="26"/>
  <c r="K123" i="26"/>
  <c r="H123" i="26"/>
  <c r="M123" i="26"/>
  <c r="AS123" i="26"/>
  <c r="Z123" i="26"/>
  <c r="G123" i="26"/>
  <c r="W123" i="26"/>
  <c r="AM123" i="26"/>
  <c r="BC123" i="26"/>
  <c r="T123" i="26"/>
  <c r="AJ123" i="26"/>
  <c r="AZ123" i="26"/>
  <c r="AG123" i="26"/>
  <c r="AO123" i="26"/>
  <c r="AK123" i="26"/>
  <c r="F123" i="26"/>
  <c r="AA123" i="26"/>
  <c r="X123" i="26"/>
  <c r="AW123" i="26"/>
  <c r="J123" i="26"/>
  <c r="AP123" i="26"/>
  <c r="O123" i="26"/>
  <c r="AE123" i="26"/>
  <c r="AU123" i="26"/>
  <c r="L123" i="26"/>
  <c r="AB123" i="26"/>
  <c r="AR123" i="26"/>
  <c r="AC123" i="26"/>
  <c r="I123" i="26"/>
  <c r="BA123" i="26"/>
  <c r="AL123" i="26"/>
  <c r="AQ123" i="26"/>
  <c r="AN123" i="26"/>
  <c r="N121" i="26"/>
  <c r="AD121" i="26"/>
  <c r="AT121" i="26"/>
  <c r="K121" i="26"/>
  <c r="AA121" i="26"/>
  <c r="AQ121" i="26"/>
  <c r="H121" i="26"/>
  <c r="X121" i="26"/>
  <c r="AN121" i="26"/>
  <c r="Q121" i="26"/>
  <c r="AK121" i="26"/>
  <c r="AS121" i="26"/>
  <c r="R121" i="26"/>
  <c r="AH121" i="26"/>
  <c r="AX121" i="26"/>
  <c r="O121" i="26"/>
  <c r="AE121" i="26"/>
  <c r="AU121" i="26"/>
  <c r="L121" i="26"/>
  <c r="AB121" i="26"/>
  <c r="AR121" i="26"/>
  <c r="AG121" i="26"/>
  <c r="BA121" i="26"/>
  <c r="Y121" i="26"/>
  <c r="J121" i="26"/>
  <c r="Z121" i="26"/>
  <c r="AP121" i="26"/>
  <c r="G121" i="26"/>
  <c r="W121" i="26"/>
  <c r="AM121" i="26"/>
  <c r="BC121" i="26"/>
  <c r="T121" i="26"/>
  <c r="AJ121" i="26"/>
  <c r="AZ121" i="26"/>
  <c r="U121" i="26"/>
  <c r="AC121" i="26"/>
  <c r="I121" i="26"/>
  <c r="AL121" i="26"/>
  <c r="AY121" i="26"/>
  <c r="AW121" i="26"/>
  <c r="BB121" i="26"/>
  <c r="P121" i="26"/>
  <c r="M121" i="26"/>
  <c r="V121" i="26"/>
  <c r="AI121" i="26"/>
  <c r="AV121" i="26"/>
  <c r="AF121" i="26"/>
  <c r="AO121" i="26"/>
  <c r="S121" i="26"/>
  <c r="F121" i="26"/>
  <c r="K119" i="26"/>
  <c r="AA119" i="26"/>
  <c r="L119" i="26"/>
  <c r="AG119" i="26"/>
  <c r="AX119" i="26"/>
  <c r="R119" i="26"/>
  <c r="AM119" i="26"/>
  <c r="BC119" i="26"/>
  <c r="Y119" i="26"/>
  <c r="AR119" i="26"/>
  <c r="AK119" i="26"/>
  <c r="J119" i="26"/>
  <c r="AS119" i="26"/>
  <c r="G119" i="26"/>
  <c r="W119" i="26"/>
  <c r="F119" i="26"/>
  <c r="AB119" i="26"/>
  <c r="AT119" i="26"/>
  <c r="M119" i="26"/>
  <c r="AH119" i="26"/>
  <c r="AY119" i="26"/>
  <c r="T119" i="26"/>
  <c r="AN119" i="26"/>
  <c r="P119" i="26"/>
  <c r="AO119" i="26"/>
  <c r="Z119" i="26"/>
  <c r="AI119" i="26"/>
  <c r="AP119" i="26"/>
  <c r="AC119" i="26"/>
  <c r="N119" i="26"/>
  <c r="AZ119" i="26"/>
  <c r="AW119" i="26"/>
  <c r="O119" i="26"/>
  <c r="Q119" i="26"/>
  <c r="BB119" i="26"/>
  <c r="AQ119" i="26"/>
  <c r="AD119" i="26"/>
  <c r="BA119" i="26"/>
  <c r="AE119" i="26"/>
  <c r="AL119" i="26"/>
  <c r="X119" i="26"/>
  <c r="I119" i="26"/>
  <c r="AV119" i="26"/>
  <c r="AF119" i="26"/>
  <c r="H119" i="26"/>
  <c r="AU119" i="26"/>
  <c r="V119" i="26"/>
  <c r="U119" i="26"/>
  <c r="S119" i="26"/>
  <c r="AJ119" i="26"/>
  <c r="S99" i="26"/>
  <c r="AI99" i="26"/>
  <c r="AY99" i="26"/>
  <c r="P99" i="26"/>
  <c r="AF99" i="26"/>
  <c r="AV99" i="26"/>
  <c r="Q99" i="26"/>
  <c r="AG99" i="26"/>
  <c r="AW99" i="26"/>
  <c r="AL99" i="26"/>
  <c r="AP99" i="26"/>
  <c r="AH99" i="26"/>
  <c r="O99" i="26"/>
  <c r="AE99" i="26"/>
  <c r="AU99" i="26"/>
  <c r="L99" i="26"/>
  <c r="AB99" i="26"/>
  <c r="AR99" i="26"/>
  <c r="M99" i="26"/>
  <c r="AC99" i="26"/>
  <c r="AS99" i="26"/>
  <c r="V99" i="26"/>
  <c r="Z99" i="26"/>
  <c r="AT99" i="26"/>
  <c r="K99" i="26"/>
  <c r="AQ99" i="26"/>
  <c r="X99" i="26"/>
  <c r="I99" i="26"/>
  <c r="AO99" i="26"/>
  <c r="J99" i="26"/>
  <c r="R99" i="26"/>
  <c r="W99" i="26"/>
  <c r="BC99" i="26"/>
  <c r="AJ99" i="26"/>
  <c r="U99" i="26"/>
  <c r="BA99" i="26"/>
  <c r="N99" i="26"/>
  <c r="G99" i="26"/>
  <c r="AM99" i="26"/>
  <c r="T99" i="26"/>
  <c r="AZ99" i="26"/>
  <c r="AK99" i="26"/>
  <c r="BB99" i="26"/>
  <c r="AX99" i="26"/>
  <c r="AA99" i="26"/>
  <c r="F99" i="26"/>
  <c r="H99" i="26"/>
  <c r="AD99" i="26"/>
  <c r="Y99" i="26"/>
  <c r="AN99" i="26"/>
  <c r="M116" i="26"/>
  <c r="AC116" i="26"/>
  <c r="AS116" i="26"/>
  <c r="J116" i="26"/>
  <c r="S116" i="26"/>
  <c r="AI116" i="26"/>
  <c r="AY116" i="26"/>
  <c r="AF116" i="26"/>
  <c r="R116" i="26"/>
  <c r="AX116" i="26"/>
  <c r="AJ116" i="26"/>
  <c r="AT116" i="26"/>
  <c r="AD116" i="26"/>
  <c r="Q116" i="26"/>
  <c r="AG116" i="26"/>
  <c r="AW116" i="26"/>
  <c r="G116" i="26"/>
  <c r="W116" i="26"/>
  <c r="AM116" i="26"/>
  <c r="BC116" i="26"/>
  <c r="AN116" i="26"/>
  <c r="Z116" i="26"/>
  <c r="L116" i="26"/>
  <c r="AR116" i="26"/>
  <c r="V116" i="26"/>
  <c r="I116" i="26"/>
  <c r="Y116" i="26"/>
  <c r="AO116" i="26"/>
  <c r="F116" i="26"/>
  <c r="O116" i="26"/>
  <c r="AE116" i="26"/>
  <c r="AU116" i="26"/>
  <c r="X116" i="26"/>
  <c r="H116" i="26"/>
  <c r="AP116" i="26"/>
  <c r="AB116" i="26"/>
  <c r="N116" i="26"/>
  <c r="AL116" i="26"/>
  <c r="K116" i="26"/>
  <c r="AV116" i="26"/>
  <c r="BB116" i="26"/>
  <c r="T116" i="26"/>
  <c r="U116" i="26"/>
  <c r="AA116" i="26"/>
  <c r="AH116" i="26"/>
  <c r="AQ116" i="26"/>
  <c r="BA116" i="26"/>
  <c r="P116" i="26"/>
  <c r="AZ116" i="26"/>
  <c r="AK116" i="26"/>
  <c r="AW84" i="26"/>
  <c r="K84" i="26"/>
  <c r="X84" i="26"/>
  <c r="BA84" i="26"/>
  <c r="O84" i="26"/>
  <c r="AN84" i="26"/>
  <c r="AO84" i="26"/>
  <c r="BB84" i="26"/>
  <c r="AZ84" i="26"/>
  <c r="AC84" i="26"/>
  <c r="AP84" i="26"/>
  <c r="BC84" i="26"/>
  <c r="AG84" i="26"/>
  <c r="AT84" i="26"/>
  <c r="T84" i="26"/>
  <c r="AK84" i="26"/>
  <c r="AX84" i="26"/>
  <c r="AJ84" i="26"/>
  <c r="Y84" i="26"/>
  <c r="AL84" i="26"/>
  <c r="AY84" i="26"/>
  <c r="M84" i="26"/>
  <c r="Z84" i="26"/>
  <c r="AM84" i="26"/>
  <c r="AV84" i="26"/>
  <c r="AD84" i="26"/>
  <c r="AU84" i="26"/>
  <c r="AF84" i="26"/>
  <c r="R84" i="26"/>
  <c r="S84" i="26"/>
  <c r="H84" i="26"/>
  <c r="N84" i="26"/>
  <c r="AR84" i="26"/>
  <c r="AE84" i="26"/>
  <c r="F84" i="26"/>
  <c r="L84" i="26"/>
  <c r="G84" i="26"/>
  <c r="U84" i="26"/>
  <c r="V84" i="26"/>
  <c r="W84" i="26"/>
  <c r="AA84" i="26"/>
  <c r="P84" i="26"/>
  <c r="AS84" i="26"/>
  <c r="AH84" i="26"/>
  <c r="AB84" i="26"/>
  <c r="Q84" i="26"/>
  <c r="AQ84" i="26"/>
  <c r="J84" i="26"/>
  <c r="I84" i="26"/>
  <c r="AI84" i="26"/>
  <c r="O83" i="26"/>
  <c r="AB83" i="26"/>
  <c r="AI83" i="26"/>
  <c r="AV83" i="26"/>
  <c r="BC83" i="26"/>
  <c r="H83" i="26"/>
  <c r="Y83" i="26"/>
  <c r="BB83" i="26"/>
  <c r="U83" i="26"/>
  <c r="AD83" i="26"/>
  <c r="AS83" i="26"/>
  <c r="AZ83" i="26"/>
  <c r="AP83" i="26"/>
  <c r="L83" i="26"/>
  <c r="S83" i="26"/>
  <c r="AF83" i="26"/>
  <c r="AM83" i="26"/>
  <c r="AQ83" i="26"/>
  <c r="I83" i="26"/>
  <c r="BA83" i="26"/>
  <c r="T83" i="26"/>
  <c r="J83" i="26"/>
  <c r="AC83" i="26"/>
  <c r="AT83" i="26"/>
  <c r="AL83" i="26"/>
  <c r="W83" i="26"/>
  <c r="AH83" i="26"/>
  <c r="AW83" i="26"/>
  <c r="AE83" i="26"/>
  <c r="K83" i="26"/>
  <c r="AO83" i="26"/>
  <c r="R83" i="26"/>
  <c r="AR83" i="26"/>
  <c r="G83" i="26"/>
  <c r="X83" i="26"/>
  <c r="N83" i="26"/>
  <c r="AX83" i="26"/>
  <c r="AG83" i="26"/>
  <c r="M83" i="26"/>
  <c r="AN83" i="26"/>
  <c r="AJ83" i="26"/>
  <c r="AY83" i="26"/>
  <c r="Q83" i="26"/>
  <c r="V83" i="26"/>
  <c r="AU83" i="26"/>
  <c r="F83" i="26"/>
  <c r="Z83" i="26"/>
  <c r="AK83" i="26"/>
  <c r="P83" i="26"/>
  <c r="AA83" i="26"/>
  <c r="L120" i="26"/>
  <c r="AB120" i="26"/>
  <c r="AR120" i="26"/>
  <c r="M120" i="26"/>
  <c r="AC120" i="26"/>
  <c r="AS120" i="26"/>
  <c r="J120" i="26"/>
  <c r="Z120" i="26"/>
  <c r="AP120" i="26"/>
  <c r="S120" i="26"/>
  <c r="W120" i="26"/>
  <c r="AE120" i="26"/>
  <c r="AQ120" i="26"/>
  <c r="P120" i="26"/>
  <c r="AF120" i="26"/>
  <c r="AV120" i="26"/>
  <c r="Q120" i="26"/>
  <c r="AG120" i="26"/>
  <c r="AW120" i="26"/>
  <c r="N120" i="26"/>
  <c r="AD120" i="26"/>
  <c r="AT120" i="26"/>
  <c r="AI120" i="26"/>
  <c r="AM120" i="26"/>
  <c r="AU120" i="26"/>
  <c r="H120" i="26"/>
  <c r="X120" i="26"/>
  <c r="AN120" i="26"/>
  <c r="I120" i="26"/>
  <c r="Y120" i="26"/>
  <c r="AO120" i="26"/>
  <c r="F120" i="26"/>
  <c r="V120" i="26"/>
  <c r="AL120" i="26"/>
  <c r="BB120" i="26"/>
  <c r="G120" i="26"/>
  <c r="O120" i="26"/>
  <c r="AA120" i="26"/>
  <c r="AZ120" i="26"/>
  <c r="R120" i="26"/>
  <c r="BC120" i="26"/>
  <c r="AX120" i="26"/>
  <c r="U120" i="26"/>
  <c r="AH120" i="26"/>
  <c r="K120" i="26"/>
  <c r="T120" i="26"/>
  <c r="AJ120" i="26"/>
  <c r="BA120" i="26"/>
  <c r="AY120" i="26"/>
  <c r="AK120" i="26"/>
  <c r="P128" i="26"/>
  <c r="AF128" i="26"/>
  <c r="AV128" i="26"/>
  <c r="Q128" i="26"/>
  <c r="AG128" i="26"/>
  <c r="AW128" i="26"/>
  <c r="N128" i="26"/>
  <c r="AD128" i="26"/>
  <c r="AT128" i="26"/>
  <c r="W128" i="26"/>
  <c r="AE128" i="26"/>
  <c r="AA128" i="26"/>
  <c r="T128" i="26"/>
  <c r="AJ128" i="26"/>
  <c r="AZ128" i="26"/>
  <c r="U128" i="26"/>
  <c r="AK128" i="26"/>
  <c r="BA128" i="26"/>
  <c r="R128" i="26"/>
  <c r="AH128" i="26"/>
  <c r="AX128" i="26"/>
  <c r="AM128" i="26"/>
  <c r="AU128" i="26"/>
  <c r="AI128" i="26"/>
  <c r="L128" i="26"/>
  <c r="AB128" i="26"/>
  <c r="AR128" i="26"/>
  <c r="M128" i="26"/>
  <c r="AC128" i="26"/>
  <c r="AS128" i="26"/>
  <c r="J128" i="26"/>
  <c r="Z128" i="26"/>
  <c r="AP128" i="26"/>
  <c r="G128" i="26"/>
  <c r="O128" i="26"/>
  <c r="AY128" i="26"/>
  <c r="AQ128" i="26"/>
  <c r="H128" i="26"/>
  <c r="Y128" i="26"/>
  <c r="AL128" i="26"/>
  <c r="K128" i="26"/>
  <c r="X128" i="26"/>
  <c r="AO128" i="26"/>
  <c r="BB128" i="26"/>
  <c r="F128" i="26"/>
  <c r="I128" i="26"/>
  <c r="V128" i="26"/>
  <c r="S128" i="26"/>
  <c r="AN128" i="26"/>
  <c r="BC128" i="26"/>
  <c r="O105" i="26"/>
  <c r="AE105" i="26"/>
  <c r="AU105" i="26"/>
  <c r="L105" i="26"/>
  <c r="AB105" i="26"/>
  <c r="AR105" i="26"/>
  <c r="M105" i="26"/>
  <c r="AC105" i="26"/>
  <c r="AS105" i="26"/>
  <c r="Z105" i="26"/>
  <c r="AT105" i="26"/>
  <c r="BB105" i="26"/>
  <c r="S105" i="26"/>
  <c r="AI105" i="26"/>
  <c r="AY105" i="26"/>
  <c r="P105" i="26"/>
  <c r="AF105" i="26"/>
  <c r="AV105" i="26"/>
  <c r="Q105" i="26"/>
  <c r="AG105" i="26"/>
  <c r="AW105" i="26"/>
  <c r="AP105" i="26"/>
  <c r="R105" i="26"/>
  <c r="F105" i="26"/>
  <c r="K105" i="26"/>
  <c r="AA105" i="26"/>
  <c r="AQ105" i="26"/>
  <c r="H105" i="26"/>
  <c r="X105" i="26"/>
  <c r="AN105" i="26"/>
  <c r="I105" i="26"/>
  <c r="Y105" i="26"/>
  <c r="AO105" i="26"/>
  <c r="J105" i="26"/>
  <c r="AD105" i="26"/>
  <c r="AX105" i="26"/>
  <c r="V105" i="26"/>
  <c r="G105" i="26"/>
  <c r="T105" i="26"/>
  <c r="AK105" i="26"/>
  <c r="AL105" i="26"/>
  <c r="W105" i="26"/>
  <c r="AJ105" i="26"/>
  <c r="BA105" i="26"/>
  <c r="BC105" i="26"/>
  <c r="U105" i="26"/>
  <c r="AH105" i="26"/>
  <c r="AM105" i="26"/>
  <c r="AZ105" i="26"/>
  <c r="N105" i="26"/>
  <c r="L126" i="26"/>
  <c r="AB126" i="26"/>
  <c r="AR126" i="26"/>
  <c r="M126" i="26"/>
  <c r="AC126" i="26"/>
  <c r="AS126" i="26"/>
  <c r="J126" i="26"/>
  <c r="Z126" i="26"/>
  <c r="AP126" i="26"/>
  <c r="K126" i="26"/>
  <c r="AI126" i="26"/>
  <c r="AE126" i="26"/>
  <c r="AU126" i="26"/>
  <c r="H126" i="26"/>
  <c r="X126" i="26"/>
  <c r="AN126" i="26"/>
  <c r="I126" i="26"/>
  <c r="Y126" i="26"/>
  <c r="AO126" i="26"/>
  <c r="F126" i="26"/>
  <c r="V126" i="26"/>
  <c r="AL126" i="26"/>
  <c r="BB126" i="26"/>
  <c r="S126" i="26"/>
  <c r="BC126" i="26"/>
  <c r="O126" i="26"/>
  <c r="T126" i="26"/>
  <c r="AZ126" i="26"/>
  <c r="AK126" i="26"/>
  <c r="R126" i="26"/>
  <c r="AX126" i="26"/>
  <c r="W126" i="26"/>
  <c r="AF126" i="26"/>
  <c r="Q126" i="26"/>
  <c r="AW126" i="26"/>
  <c r="AD126" i="26"/>
  <c r="AA126" i="26"/>
  <c r="G126" i="26"/>
  <c r="P126" i="26"/>
  <c r="AV126" i="26"/>
  <c r="AG126" i="26"/>
  <c r="N126" i="26"/>
  <c r="AT126" i="26"/>
  <c r="AY126" i="26"/>
  <c r="U126" i="26"/>
  <c r="AM126" i="26"/>
  <c r="AH126" i="26"/>
  <c r="BA126" i="26"/>
  <c r="AJ126" i="26"/>
  <c r="AQ126" i="26"/>
  <c r="O101" i="26"/>
  <c r="AE101" i="26"/>
  <c r="AU101" i="26"/>
  <c r="L101" i="26"/>
  <c r="AB101" i="26"/>
  <c r="AR101" i="26"/>
  <c r="M101" i="26"/>
  <c r="AC101" i="26"/>
  <c r="AS101" i="26"/>
  <c r="AH101" i="26"/>
  <c r="AL101" i="26"/>
  <c r="AP101" i="26"/>
  <c r="S101" i="26"/>
  <c r="AI101" i="26"/>
  <c r="AY101" i="26"/>
  <c r="P101" i="26"/>
  <c r="AF101" i="26"/>
  <c r="AV101" i="26"/>
  <c r="Q101" i="26"/>
  <c r="AG101" i="26"/>
  <c r="AW101" i="26"/>
  <c r="AX101" i="26"/>
  <c r="BB101" i="26"/>
  <c r="N101" i="26"/>
  <c r="K101" i="26"/>
  <c r="AA101" i="26"/>
  <c r="AQ101" i="26"/>
  <c r="H101" i="26"/>
  <c r="X101" i="26"/>
  <c r="AN101" i="26"/>
  <c r="I101" i="26"/>
  <c r="Y101" i="26"/>
  <c r="AO101" i="26"/>
  <c r="R101" i="26"/>
  <c r="V101" i="26"/>
  <c r="Z101" i="26"/>
  <c r="AD101" i="26"/>
  <c r="BC101" i="26"/>
  <c r="U101" i="26"/>
  <c r="J101" i="26"/>
  <c r="G101" i="26"/>
  <c r="T101" i="26"/>
  <c r="AK101" i="26"/>
  <c r="AT101" i="26"/>
  <c r="AM101" i="26"/>
  <c r="AZ101" i="26"/>
  <c r="F101" i="26"/>
  <c r="W101" i="26"/>
  <c r="AJ101" i="26"/>
  <c r="BA101" i="26"/>
  <c r="G115" i="26"/>
  <c r="W115" i="26"/>
  <c r="AM115" i="26"/>
  <c r="BC115" i="26"/>
  <c r="T115" i="26"/>
  <c r="AJ115" i="26"/>
  <c r="AZ115" i="26"/>
  <c r="U115" i="26"/>
  <c r="AK115" i="26"/>
  <c r="BA115" i="26"/>
  <c r="BB115" i="26"/>
  <c r="N115" i="26"/>
  <c r="AX115" i="26"/>
  <c r="I115" i="26"/>
  <c r="AD115" i="26"/>
  <c r="AE115" i="26"/>
  <c r="L115" i="26"/>
  <c r="AR115" i="26"/>
  <c r="AS115" i="26"/>
  <c r="AA115" i="26"/>
  <c r="H115" i="26"/>
  <c r="AN115" i="26"/>
  <c r="AO115" i="26"/>
  <c r="J115" i="26"/>
  <c r="AC115" i="26"/>
  <c r="Z115" i="26"/>
  <c r="S115" i="26"/>
  <c r="AI115" i="26"/>
  <c r="AY115" i="26"/>
  <c r="P115" i="26"/>
  <c r="AF115" i="26"/>
  <c r="AV115" i="26"/>
  <c r="Q115" i="26"/>
  <c r="AG115" i="26"/>
  <c r="AW115" i="26"/>
  <c r="AL115" i="26"/>
  <c r="AP115" i="26"/>
  <c r="R115" i="26"/>
  <c r="K115" i="26"/>
  <c r="AQ115" i="26"/>
  <c r="X115" i="26"/>
  <c r="Y115" i="26"/>
  <c r="F115" i="26"/>
  <c r="AH115" i="26"/>
  <c r="O115" i="26"/>
  <c r="AU115" i="26"/>
  <c r="AB115" i="26"/>
  <c r="M115" i="26"/>
  <c r="V115" i="26"/>
  <c r="AT115" i="26"/>
  <c r="AI81" i="26"/>
  <c r="AV81" i="26"/>
  <c r="AP81" i="26"/>
  <c r="W81" i="26"/>
  <c r="AJ81" i="26"/>
  <c r="BA81" i="26"/>
  <c r="X81" i="26"/>
  <c r="AO81" i="26"/>
  <c r="V81" i="26"/>
  <c r="AC81" i="26"/>
  <c r="Q81" i="26"/>
  <c r="AM81" i="26"/>
  <c r="N81" i="26"/>
  <c r="AN81" i="26"/>
  <c r="O81" i="26"/>
  <c r="AS81" i="26"/>
  <c r="S81" i="26"/>
  <c r="AF81" i="26"/>
  <c r="AW81" i="26"/>
  <c r="G81" i="26"/>
  <c r="T81" i="26"/>
  <c r="AK81" i="26"/>
  <c r="F81" i="26"/>
  <c r="H81" i="26"/>
  <c r="Y81" i="26"/>
  <c r="AX81" i="26"/>
  <c r="AU81" i="26"/>
  <c r="M81" i="26"/>
  <c r="AT81" i="26"/>
  <c r="K81" i="26"/>
  <c r="L81" i="26"/>
  <c r="AL81" i="26"/>
  <c r="AY81" i="26"/>
  <c r="R81" i="26"/>
  <c r="AZ81" i="26"/>
  <c r="AA81" i="26"/>
  <c r="J81" i="26"/>
  <c r="AB81" i="26"/>
  <c r="BB81" i="26"/>
  <c r="AQ81" i="26"/>
  <c r="AR81" i="26"/>
  <c r="BC81" i="26"/>
  <c r="Z81" i="26"/>
  <c r="P81" i="26"/>
  <c r="AD81" i="26"/>
  <c r="AG81" i="26"/>
  <c r="AH81" i="26"/>
  <c r="AE81" i="26"/>
  <c r="I81" i="26"/>
  <c r="U81" i="26"/>
  <c r="I98" i="26"/>
  <c r="Y98" i="26"/>
  <c r="AO98" i="26"/>
  <c r="F98" i="26"/>
  <c r="V98" i="26"/>
  <c r="AL98" i="26"/>
  <c r="BB98" i="26"/>
  <c r="S98" i="26"/>
  <c r="AI98" i="26"/>
  <c r="AY98" i="26"/>
  <c r="AN98" i="26"/>
  <c r="P98" i="26"/>
  <c r="AJ98" i="26"/>
  <c r="M98" i="26"/>
  <c r="AC98" i="26"/>
  <c r="AS98" i="26"/>
  <c r="J98" i="26"/>
  <c r="Z98" i="26"/>
  <c r="AP98" i="26"/>
  <c r="G98" i="26"/>
  <c r="W98" i="26"/>
  <c r="AM98" i="26"/>
  <c r="BC98" i="26"/>
  <c r="L98" i="26"/>
  <c r="AF98" i="26"/>
  <c r="AZ98" i="26"/>
  <c r="U98" i="26"/>
  <c r="AK98" i="26"/>
  <c r="BA98" i="26"/>
  <c r="R98" i="26"/>
  <c r="AH98" i="26"/>
  <c r="AX98" i="26"/>
  <c r="O98" i="26"/>
  <c r="AE98" i="26"/>
  <c r="AU98" i="26"/>
  <c r="X98" i="26"/>
  <c r="AR98" i="26"/>
  <c r="T98" i="26"/>
  <c r="N98" i="26"/>
  <c r="AA98" i="26"/>
  <c r="AV98" i="26"/>
  <c r="Q98" i="26"/>
  <c r="AD98" i="26"/>
  <c r="AQ98" i="26"/>
  <c r="AG98" i="26"/>
  <c r="H98" i="26"/>
  <c r="AW98" i="26"/>
  <c r="K98" i="26"/>
  <c r="AB98" i="26"/>
  <c r="AT98" i="26"/>
  <c r="U110" i="26"/>
  <c r="AK110" i="26"/>
  <c r="BA110" i="26"/>
  <c r="R110" i="26"/>
  <c r="AH110" i="26"/>
  <c r="AX110" i="26"/>
  <c r="O110" i="26"/>
  <c r="AE110" i="26"/>
  <c r="AU110" i="26"/>
  <c r="AF110" i="26"/>
  <c r="AZ110" i="26"/>
  <c r="L110" i="26"/>
  <c r="Q110" i="26"/>
  <c r="AG110" i="26"/>
  <c r="AW110" i="26"/>
  <c r="N110" i="26"/>
  <c r="AD110" i="26"/>
  <c r="AT110" i="26"/>
  <c r="K110" i="26"/>
  <c r="AA110" i="26"/>
  <c r="AQ110" i="26"/>
  <c r="P110" i="26"/>
  <c r="AJ110" i="26"/>
  <c r="AN110" i="26"/>
  <c r="AC110" i="26"/>
  <c r="J110" i="26"/>
  <c r="AP110" i="26"/>
  <c r="W110" i="26"/>
  <c r="BC110" i="26"/>
  <c r="X110" i="26"/>
  <c r="I110" i="26"/>
  <c r="AO110" i="26"/>
  <c r="V110" i="26"/>
  <c r="BB110" i="26"/>
  <c r="AI110" i="26"/>
  <c r="AV110" i="26"/>
  <c r="AR110" i="26"/>
  <c r="Y110" i="26"/>
  <c r="F110" i="26"/>
  <c r="AL110" i="26"/>
  <c r="S110" i="26"/>
  <c r="AY110" i="26"/>
  <c r="H110" i="26"/>
  <c r="M110" i="26"/>
  <c r="AM110" i="26"/>
  <c r="AS110" i="26"/>
  <c r="T110" i="26"/>
  <c r="G110" i="26"/>
  <c r="AB110" i="26"/>
  <c r="Z110" i="26"/>
  <c r="J127" i="26"/>
  <c r="Z127" i="26"/>
  <c r="AP127" i="26"/>
  <c r="G127" i="26"/>
  <c r="W127" i="26"/>
  <c r="AM127" i="26"/>
  <c r="BC127" i="26"/>
  <c r="T127" i="26"/>
  <c r="AJ127" i="26"/>
  <c r="AZ127" i="26"/>
  <c r="Q127" i="26"/>
  <c r="M127" i="26"/>
  <c r="AC127" i="26"/>
  <c r="F127" i="26"/>
  <c r="V127" i="26"/>
  <c r="AL127" i="26"/>
  <c r="BB127" i="26"/>
  <c r="S127" i="26"/>
  <c r="AI127" i="26"/>
  <c r="AY127" i="26"/>
  <c r="P127" i="26"/>
  <c r="AF127" i="26"/>
  <c r="AV127" i="26"/>
  <c r="AO127" i="26"/>
  <c r="AK127" i="26"/>
  <c r="BA127" i="26"/>
  <c r="R127" i="26"/>
  <c r="AX127" i="26"/>
  <c r="AE127" i="26"/>
  <c r="L127" i="26"/>
  <c r="AR127" i="26"/>
  <c r="AW127" i="26"/>
  <c r="AD127" i="26"/>
  <c r="K127" i="26"/>
  <c r="AQ127" i="26"/>
  <c r="X127" i="26"/>
  <c r="I127" i="26"/>
  <c r="AS127" i="26"/>
  <c r="N127" i="26"/>
  <c r="AT127" i="26"/>
  <c r="AA127" i="26"/>
  <c r="H127" i="26"/>
  <c r="AN127" i="26"/>
  <c r="AG127" i="26"/>
  <c r="AU127" i="26"/>
  <c r="AB127" i="26"/>
  <c r="O127" i="26"/>
  <c r="U127" i="26"/>
  <c r="Y127" i="26"/>
  <c r="AH127" i="26"/>
  <c r="O103" i="26"/>
  <c r="AE103" i="26"/>
  <c r="AU103" i="26"/>
  <c r="L103" i="26"/>
  <c r="AB103" i="26"/>
  <c r="AR103" i="26"/>
  <c r="M103" i="26"/>
  <c r="AC103" i="26"/>
  <c r="AS103" i="26"/>
  <c r="AD103" i="26"/>
  <c r="AX103" i="26"/>
  <c r="BB103" i="26"/>
  <c r="BC103" i="26"/>
  <c r="AZ103" i="26"/>
  <c r="BA103" i="26"/>
  <c r="S103" i="26"/>
  <c r="AI103" i="26"/>
  <c r="AY103" i="26"/>
  <c r="P103" i="26"/>
  <c r="AF103" i="26"/>
  <c r="AV103" i="26"/>
  <c r="Q103" i="26"/>
  <c r="AG103" i="26"/>
  <c r="AW103" i="26"/>
  <c r="AT103" i="26"/>
  <c r="F103" i="26"/>
  <c r="Z103" i="26"/>
  <c r="W103" i="26"/>
  <c r="T103" i="26"/>
  <c r="U103" i="26"/>
  <c r="R103" i="26"/>
  <c r="AP103" i="26"/>
  <c r="K103" i="26"/>
  <c r="AA103" i="26"/>
  <c r="AQ103" i="26"/>
  <c r="H103" i="26"/>
  <c r="X103" i="26"/>
  <c r="AN103" i="26"/>
  <c r="I103" i="26"/>
  <c r="Y103" i="26"/>
  <c r="AO103" i="26"/>
  <c r="N103" i="26"/>
  <c r="AH103" i="26"/>
  <c r="AL103" i="26"/>
  <c r="J103" i="26"/>
  <c r="G103" i="26"/>
  <c r="AM103" i="26"/>
  <c r="AJ103" i="26"/>
  <c r="AK103" i="26"/>
  <c r="V103" i="26"/>
  <c r="K107" i="26"/>
  <c r="AA107" i="26"/>
  <c r="AQ107" i="26"/>
  <c r="H107" i="26"/>
  <c r="X107" i="26"/>
  <c r="AN107" i="26"/>
  <c r="I107" i="26"/>
  <c r="Y107" i="26"/>
  <c r="AO107" i="26"/>
  <c r="F107" i="26"/>
  <c r="J107" i="26"/>
  <c r="AD107" i="26"/>
  <c r="AX107" i="26"/>
  <c r="G107" i="26"/>
  <c r="W107" i="26"/>
  <c r="AM107" i="26"/>
  <c r="BC107" i="26"/>
  <c r="T107" i="26"/>
  <c r="AJ107" i="26"/>
  <c r="AZ107" i="26"/>
  <c r="U107" i="26"/>
  <c r="AK107" i="26"/>
  <c r="BA107" i="26"/>
  <c r="BB107" i="26"/>
  <c r="N107" i="26"/>
  <c r="AH107" i="26"/>
  <c r="AI107" i="26"/>
  <c r="P107" i="26"/>
  <c r="AV107" i="26"/>
  <c r="AG107" i="26"/>
  <c r="AL107" i="26"/>
  <c r="R107" i="26"/>
  <c r="O107" i="26"/>
  <c r="AU107" i="26"/>
  <c r="AB107" i="26"/>
  <c r="M107" i="26"/>
  <c r="AS107" i="26"/>
  <c r="Z107" i="26"/>
  <c r="AE107" i="26"/>
  <c r="L107" i="26"/>
  <c r="AR107" i="26"/>
  <c r="AC107" i="26"/>
  <c r="V107" i="26"/>
  <c r="AT107" i="26"/>
  <c r="AF107" i="26"/>
  <c r="Q107" i="26"/>
  <c r="AY107" i="26"/>
  <c r="AP107" i="26"/>
  <c r="AW107" i="26"/>
  <c r="S107" i="26"/>
  <c r="F129" i="26"/>
  <c r="V129" i="26"/>
  <c r="AL129" i="26"/>
  <c r="BB129" i="26"/>
  <c r="S129" i="26"/>
  <c r="AI129" i="26"/>
  <c r="AY129" i="26"/>
  <c r="P129" i="26"/>
  <c r="AF129" i="26"/>
  <c r="AV129" i="26"/>
  <c r="BA129" i="26"/>
  <c r="AG129" i="26"/>
  <c r="AW129" i="26"/>
  <c r="J129" i="26"/>
  <c r="Z129" i="26"/>
  <c r="AP129" i="26"/>
  <c r="G129" i="26"/>
  <c r="W129" i="26"/>
  <c r="AM129" i="26"/>
  <c r="BC129" i="26"/>
  <c r="T129" i="26"/>
  <c r="AJ129" i="26"/>
  <c r="AZ129" i="26"/>
  <c r="M129" i="26"/>
  <c r="I129" i="26"/>
  <c r="Y129" i="26"/>
  <c r="R129" i="26"/>
  <c r="AH129" i="26"/>
  <c r="AX129" i="26"/>
  <c r="O129" i="26"/>
  <c r="AE129" i="26"/>
  <c r="AU129" i="26"/>
  <c r="L129" i="26"/>
  <c r="AB129" i="26"/>
  <c r="AR129" i="26"/>
  <c r="AK129" i="26"/>
  <c r="AS129" i="26"/>
  <c r="Q129" i="26"/>
  <c r="K129" i="26"/>
  <c r="X129" i="26"/>
  <c r="AO129" i="26"/>
  <c r="N129" i="26"/>
  <c r="AA129" i="26"/>
  <c r="AN129" i="26"/>
  <c r="AT129" i="26"/>
  <c r="H129" i="26"/>
  <c r="AC129" i="26"/>
  <c r="AD129" i="26"/>
  <c r="AQ129" i="26"/>
  <c r="U129" i="26"/>
  <c r="S66" i="26"/>
  <c r="AZ66" i="26"/>
  <c r="O66" i="26"/>
  <c r="AS66" i="26"/>
  <c r="L66" i="26"/>
  <c r="AV66" i="26"/>
  <c r="U48" i="26"/>
  <c r="S48" i="26"/>
  <c r="AV48" i="26"/>
  <c r="AW48" i="26"/>
  <c r="AY48" i="26"/>
  <c r="I32" i="26"/>
  <c r="AR32" i="26"/>
  <c r="AV32" i="26"/>
  <c r="P32" i="26"/>
  <c r="V32" i="26"/>
  <c r="AH32" i="26"/>
  <c r="AB32" i="26"/>
  <c r="AT32" i="26"/>
  <c r="AL32" i="26"/>
  <c r="K32" i="26"/>
  <c r="H32" i="26"/>
  <c r="T46" i="26"/>
  <c r="G46" i="26"/>
  <c r="U46" i="26"/>
  <c r="S46" i="26"/>
  <c r="R46" i="26"/>
  <c r="P46" i="26"/>
  <c r="AZ46" i="26"/>
  <c r="O46" i="26"/>
  <c r="BB68" i="26"/>
  <c r="AF68" i="26"/>
  <c r="K68" i="26"/>
  <c r="AL68" i="26"/>
  <c r="F68" i="26"/>
  <c r="AO68" i="26"/>
  <c r="AI11" i="26"/>
  <c r="AU11" i="26"/>
  <c r="AG11" i="26"/>
  <c r="AB11" i="26"/>
  <c r="S11" i="26"/>
  <c r="G11" i="26"/>
  <c r="AC11" i="26"/>
  <c r="AN11" i="26"/>
  <c r="AL11" i="26"/>
  <c r="AX11" i="26"/>
  <c r="X11" i="26"/>
  <c r="AD11" i="26"/>
  <c r="AK59" i="26"/>
  <c r="AE59" i="26"/>
  <c r="AC59" i="26"/>
  <c r="T59" i="26"/>
  <c r="AT59" i="26"/>
  <c r="M59" i="26"/>
  <c r="AM59" i="26"/>
  <c r="BC59" i="26"/>
  <c r="J59" i="26"/>
  <c r="X59" i="26"/>
  <c r="AU59" i="26"/>
  <c r="O59" i="26"/>
  <c r="Y53" i="26"/>
  <c r="S53" i="26"/>
  <c r="AG53" i="26"/>
  <c r="AR53" i="26"/>
  <c r="AQ53" i="26"/>
  <c r="BB53" i="26"/>
  <c r="AB53" i="26"/>
  <c r="AA53" i="26"/>
  <c r="AS53" i="26"/>
  <c r="F53" i="26"/>
  <c r="X53" i="26"/>
  <c r="BC57" i="26"/>
  <c r="AR57" i="26"/>
  <c r="AU57" i="26"/>
  <c r="AL57" i="26"/>
  <c r="AT57" i="26"/>
  <c r="AY57" i="26"/>
  <c r="AV57" i="26"/>
  <c r="V57" i="26"/>
  <c r="AD57" i="26"/>
  <c r="G57" i="26"/>
  <c r="AF57" i="26"/>
  <c r="AQ57" i="26"/>
  <c r="J41" i="26"/>
  <c r="AZ41" i="26"/>
  <c r="AL41" i="26"/>
  <c r="W41" i="26"/>
  <c r="AE41" i="26"/>
  <c r="AT41" i="26"/>
  <c r="AJ41" i="26"/>
  <c r="AA41" i="26"/>
  <c r="H41" i="26"/>
  <c r="AD41" i="26"/>
  <c r="O41" i="26"/>
  <c r="Y35" i="26"/>
  <c r="R35" i="26"/>
  <c r="AJ35" i="26"/>
  <c r="K35" i="26"/>
  <c r="AE35" i="26"/>
  <c r="AP35" i="26"/>
  <c r="AY35" i="26"/>
  <c r="Z35" i="26"/>
  <c r="H35" i="26"/>
  <c r="X35" i="26"/>
  <c r="AM35" i="26"/>
  <c r="AE49" i="26"/>
  <c r="V49" i="26"/>
  <c r="AG49" i="26"/>
  <c r="O49" i="26"/>
  <c r="R49" i="26"/>
  <c r="Q49" i="26"/>
  <c r="L49" i="26"/>
  <c r="K49" i="26"/>
  <c r="AT49" i="26"/>
  <c r="M49" i="26"/>
  <c r="H49" i="26"/>
  <c r="AQ47" i="26"/>
  <c r="AG47" i="26"/>
  <c r="AN47" i="26"/>
  <c r="BB47" i="26"/>
  <c r="AC47" i="26"/>
  <c r="X47" i="26"/>
  <c r="W47" i="26"/>
  <c r="AB47" i="26"/>
  <c r="M47" i="26"/>
  <c r="H47" i="26"/>
  <c r="G47" i="26"/>
  <c r="AF60" i="26"/>
  <c r="K60" i="26"/>
  <c r="W60" i="26"/>
  <c r="AA60" i="26"/>
  <c r="AQ60" i="26"/>
  <c r="AO60" i="26"/>
  <c r="AM60" i="26"/>
  <c r="M60" i="26"/>
  <c r="AX60" i="26"/>
  <c r="R60" i="26"/>
  <c r="AI60" i="26"/>
  <c r="AS27" i="26"/>
  <c r="F27" i="26"/>
  <c r="BB27" i="26"/>
  <c r="Z27" i="26"/>
  <c r="V27" i="26"/>
  <c r="Y27" i="26"/>
  <c r="AV27" i="26"/>
  <c r="AT27" i="26"/>
  <c r="AK27" i="26"/>
  <c r="AR27" i="26"/>
  <c r="M27" i="26"/>
  <c r="AD27" i="26"/>
  <c r="W43" i="26"/>
  <c r="AQ43" i="26"/>
  <c r="AU43" i="26"/>
  <c r="AE43" i="26"/>
  <c r="T43" i="26"/>
  <c r="Y43" i="26"/>
  <c r="M43" i="26"/>
  <c r="AJ43" i="26"/>
  <c r="AO43" i="26"/>
  <c r="BB43" i="26"/>
  <c r="AB43" i="26"/>
  <c r="AG43" i="26"/>
  <c r="S67" i="26"/>
  <c r="R67" i="26"/>
  <c r="AV67" i="26"/>
  <c r="BB67" i="26"/>
  <c r="BA67" i="26"/>
  <c r="AF67" i="26"/>
  <c r="AQ67" i="26"/>
  <c r="AX67" i="26"/>
  <c r="AG67" i="26"/>
  <c r="AB67" i="26"/>
  <c r="AA67" i="26"/>
  <c r="AD67" i="26"/>
  <c r="BB52" i="26"/>
  <c r="AB52" i="26"/>
  <c r="W52" i="26"/>
  <c r="AY52" i="26"/>
  <c r="AX52" i="26"/>
  <c r="AG52" i="26"/>
  <c r="T52" i="26"/>
  <c r="AU52" i="26"/>
  <c r="AD52" i="26"/>
  <c r="AC52" i="26"/>
  <c r="AZ52" i="26"/>
  <c r="AA52" i="26"/>
  <c r="S65" i="26"/>
  <c r="AJ65" i="26"/>
  <c r="V65" i="26"/>
  <c r="P65" i="26"/>
  <c r="BA65" i="26"/>
  <c r="AH65" i="26"/>
  <c r="Z65" i="26"/>
  <c r="AR65" i="26"/>
  <c r="AD65" i="26"/>
  <c r="AV65" i="26"/>
  <c r="H65" i="26"/>
  <c r="AP65" i="26"/>
  <c r="Q39" i="26"/>
  <c r="BC39" i="26"/>
  <c r="AG39" i="26"/>
  <c r="AA39" i="26"/>
  <c r="J39" i="26"/>
  <c r="X39" i="26"/>
  <c r="AE39" i="26"/>
  <c r="G39" i="26"/>
  <c r="AZ39" i="26"/>
  <c r="AS39" i="26"/>
  <c r="AU39" i="26"/>
  <c r="AM39" i="26"/>
  <c r="AY39" i="26"/>
  <c r="AH39" i="26"/>
  <c r="AP39" i="26"/>
  <c r="H39" i="26"/>
  <c r="V39" i="26"/>
  <c r="AR39" i="26"/>
  <c r="T39" i="26"/>
  <c r="K39" i="26"/>
  <c r="S39" i="26"/>
  <c r="O39" i="26"/>
  <c r="AT39" i="26"/>
  <c r="F39" i="26"/>
  <c r="BA39" i="26"/>
  <c r="AK39" i="26"/>
  <c r="AB39" i="26"/>
  <c r="AF39" i="26"/>
  <c r="W39" i="26"/>
  <c r="AC39" i="26"/>
  <c r="AL39" i="26"/>
  <c r="U39" i="26"/>
  <c r="AQ39" i="26"/>
  <c r="P39" i="26"/>
  <c r="L39" i="26"/>
  <c r="AD39" i="26"/>
  <c r="BB39" i="26"/>
  <c r="AX39" i="26"/>
  <c r="Y39" i="26"/>
  <c r="AO39" i="26"/>
  <c r="N39" i="26"/>
  <c r="Z39" i="26"/>
  <c r="M39" i="26"/>
  <c r="AW39" i="26"/>
  <c r="R39" i="26"/>
  <c r="I39" i="26"/>
  <c r="AV39" i="26"/>
  <c r="AN39" i="26"/>
  <c r="AJ39" i="26"/>
  <c r="AI39" i="26"/>
  <c r="AA36" i="26"/>
  <c r="T36" i="26"/>
  <c r="AN36" i="26"/>
  <c r="AY36" i="26"/>
  <c r="H36" i="26"/>
  <c r="AR36" i="26"/>
  <c r="AS36" i="26"/>
  <c r="AP36" i="26"/>
  <c r="AQ36" i="26"/>
  <c r="AO36" i="26"/>
  <c r="AD36" i="26"/>
  <c r="V36" i="26"/>
  <c r="Q36" i="26"/>
  <c r="P36" i="26"/>
  <c r="R36" i="26"/>
  <c r="AV36" i="26"/>
  <c r="Z36" i="26"/>
  <c r="U36" i="26"/>
  <c r="N36" i="26"/>
  <c r="F36" i="26"/>
  <c r="BB36" i="26"/>
  <c r="G36" i="26"/>
  <c r="AF36" i="26"/>
  <c r="AG36" i="26"/>
  <c r="J36" i="26"/>
  <c r="AU36" i="26"/>
  <c r="AK36" i="26"/>
  <c r="BA36" i="26"/>
  <c r="AX36" i="26"/>
  <c r="L36" i="26"/>
  <c r="AM36" i="26"/>
  <c r="AL36" i="26"/>
  <c r="AE36" i="26"/>
  <c r="AB36" i="26"/>
  <c r="K36" i="26"/>
  <c r="AH36" i="26"/>
  <c r="AJ36" i="26"/>
  <c r="S36" i="26"/>
  <c r="AZ36" i="26"/>
  <c r="W36" i="26"/>
  <c r="BC36" i="26"/>
  <c r="Y36" i="26"/>
  <c r="X36" i="26"/>
  <c r="AC36" i="26"/>
  <c r="I36" i="26"/>
  <c r="AW36" i="26"/>
  <c r="M36" i="26"/>
  <c r="O36" i="26"/>
  <c r="AI36" i="26"/>
  <c r="AT36" i="26"/>
  <c r="AS38" i="26"/>
  <c r="U38" i="26"/>
  <c r="Q38" i="26"/>
  <c r="BC38" i="26"/>
  <c r="M38" i="26"/>
  <c r="AG38" i="26"/>
  <c r="V38" i="26"/>
  <c r="AY38" i="26"/>
  <c r="AZ38" i="26"/>
  <c r="AI38" i="26"/>
  <c r="X38" i="26"/>
  <c r="AP38" i="26"/>
  <c r="P38" i="26"/>
  <c r="Y38" i="26"/>
  <c r="AT38" i="26"/>
  <c r="AD38" i="26"/>
  <c r="N38" i="26"/>
  <c r="J38" i="26"/>
  <c r="R38" i="26"/>
  <c r="H38" i="26"/>
  <c r="AR38" i="26"/>
  <c r="BB38" i="26"/>
  <c r="Z38" i="26"/>
  <c r="AW38" i="26"/>
  <c r="AA38" i="26"/>
  <c r="G38" i="26"/>
  <c r="AK38" i="26"/>
  <c r="AV38" i="26"/>
  <c r="O38" i="26"/>
  <c r="K38" i="26"/>
  <c r="AE38" i="26"/>
  <c r="L38" i="26"/>
  <c r="AX38" i="26"/>
  <c r="W38" i="26"/>
  <c r="AN38" i="26"/>
  <c r="AJ38" i="26"/>
  <c r="AQ38" i="26"/>
  <c r="AF38" i="26"/>
  <c r="AO38" i="26"/>
  <c r="F38" i="26"/>
  <c r="T38" i="26"/>
  <c r="AL38" i="26"/>
  <c r="BA38" i="26"/>
  <c r="AH38" i="26"/>
  <c r="AM38" i="26"/>
  <c r="I38" i="26"/>
  <c r="AB38" i="26"/>
  <c r="AU38" i="26"/>
  <c r="S38" i="26"/>
  <c r="AC38" i="26"/>
  <c r="AO3" i="19"/>
  <c r="A8" i="19"/>
  <c r="J20" i="41" s="1"/>
  <c r="BD134" i="26" l="1"/>
  <c r="BD16" i="26"/>
  <c r="BD45" i="26"/>
  <c r="BD33" i="26"/>
  <c r="BD50" i="26"/>
  <c r="BD62" i="26"/>
  <c r="BD17" i="26"/>
  <c r="BD56" i="26"/>
  <c r="BD58" i="26"/>
  <c r="BD26" i="26"/>
  <c r="BD54" i="26"/>
  <c r="BD34" i="26"/>
  <c r="BD96" i="26"/>
  <c r="BD71" i="26"/>
  <c r="BD69" i="26"/>
  <c r="BD90" i="26"/>
  <c r="BD72" i="26"/>
  <c r="BD88" i="26"/>
  <c r="BD78" i="26"/>
  <c r="BD70" i="26"/>
  <c r="BD85" i="26"/>
  <c r="BD73" i="26"/>
  <c r="BD75" i="26"/>
  <c r="BD61" i="26"/>
  <c r="BD80" i="26"/>
  <c r="BD64" i="26"/>
  <c r="BD55" i="26"/>
  <c r="BD19" i="26"/>
  <c r="BD86" i="26"/>
  <c r="BD77" i="26"/>
  <c r="BD51" i="26"/>
  <c r="BD40" i="26"/>
  <c r="BD13" i="26"/>
  <c r="BD89" i="26"/>
  <c r="BD42" i="26"/>
  <c r="BD79" i="26"/>
  <c r="BD95" i="26"/>
  <c r="BD94" i="26"/>
  <c r="BD93" i="26"/>
  <c r="BD63" i="26"/>
  <c r="BD18" i="26"/>
  <c r="BD87" i="26"/>
  <c r="BD74" i="26"/>
  <c r="BD9" i="26"/>
  <c r="BD14" i="26"/>
  <c r="BD29" i="26"/>
  <c r="BD48" i="26"/>
  <c r="BD23" i="26"/>
  <c r="BD6" i="26"/>
  <c r="BD7" i="26"/>
  <c r="BD21" i="26"/>
  <c r="BD22" i="26"/>
  <c r="BD15" i="26"/>
  <c r="BD24" i="26"/>
  <c r="BD28" i="26"/>
  <c r="BD10" i="26"/>
  <c r="BD30" i="26"/>
  <c r="BD31" i="26"/>
  <c r="BD5" i="26"/>
  <c r="BD20" i="26"/>
  <c r="BD8" i="26"/>
  <c r="BD25" i="26"/>
  <c r="BD12" i="26"/>
  <c r="BD67" i="26"/>
  <c r="BD60" i="26"/>
  <c r="BD35" i="26"/>
  <c r="BD27" i="26"/>
  <c r="BD49" i="26"/>
  <c r="BD41" i="26"/>
  <c r="BD46" i="26"/>
  <c r="BD115" i="26"/>
  <c r="BD99" i="26"/>
  <c r="BD121" i="26"/>
  <c r="BD91" i="26"/>
  <c r="BD52" i="26"/>
  <c r="BD43" i="26"/>
  <c r="BD47" i="26"/>
  <c r="BD11" i="26"/>
  <c r="BD68" i="26"/>
  <c r="BD32" i="26"/>
  <c r="BD66" i="26"/>
  <c r="BD109" i="26"/>
  <c r="BD65" i="26"/>
  <c r="BD57" i="26"/>
  <c r="BD59" i="26"/>
  <c r="BD44" i="26"/>
  <c r="BD53" i="26"/>
  <c r="BD39" i="26"/>
  <c r="BD107" i="26"/>
  <c r="BD116" i="26"/>
  <c r="BD119" i="26"/>
  <c r="BD82" i="26"/>
  <c r="BD92" i="26"/>
  <c r="BD118" i="26"/>
  <c r="BD129" i="26"/>
  <c r="BD98" i="26"/>
  <c r="BD105" i="26"/>
  <c r="BD120" i="26"/>
  <c r="BD83" i="26"/>
  <c r="BD123" i="26"/>
  <c r="BD131" i="26"/>
  <c r="BD112" i="26"/>
  <c r="BD84" i="26"/>
  <c r="BD97" i="26"/>
  <c r="BD124" i="26"/>
  <c r="BD38" i="26"/>
  <c r="BD36" i="26"/>
  <c r="BD127" i="26"/>
  <c r="BD126" i="26"/>
  <c r="BD122" i="26"/>
  <c r="BD113" i="26"/>
  <c r="BD117" i="26"/>
  <c r="BD108" i="26"/>
  <c r="BD76" i="26"/>
  <c r="BD114" i="26"/>
  <c r="BD106" i="26"/>
  <c r="BD128" i="26"/>
  <c r="BD125" i="26"/>
  <c r="BD103" i="26"/>
  <c r="BD110" i="26"/>
  <c r="BD81" i="26"/>
  <c r="BD101" i="26"/>
  <c r="BD104" i="26"/>
  <c r="BD37" i="26"/>
  <c r="BD111" i="26"/>
  <c r="BD130" i="26"/>
  <c r="BD132" i="26"/>
  <c r="BD102" i="26"/>
  <c r="BD100" i="26"/>
  <c r="AU15" i="19" l="1"/>
  <c r="BE133" i="26" s="1"/>
  <c r="O133" i="26" l="1"/>
  <c r="BC133" i="26"/>
  <c r="AS133" i="26"/>
  <c r="AX133" i="26"/>
  <c r="AG133" i="26"/>
  <c r="AN133" i="26"/>
  <c r="AI133" i="26"/>
  <c r="AH133" i="26"/>
  <c r="I133" i="26"/>
  <c r="AF133" i="26"/>
  <c r="AE133" i="26"/>
  <c r="AZ133" i="26"/>
  <c r="Y133" i="26"/>
  <c r="AB133" i="26"/>
  <c r="AD133" i="26"/>
  <c r="L133" i="26"/>
  <c r="W133" i="26"/>
  <c r="J133" i="26"/>
  <c r="AA133" i="26"/>
  <c r="V133" i="26"/>
  <c r="AW133" i="26"/>
  <c r="X133" i="26"/>
  <c r="S133" i="26"/>
  <c r="R133" i="26"/>
  <c r="AK133" i="26"/>
  <c r="P133" i="26"/>
  <c r="BA133" i="26"/>
  <c r="M133" i="26"/>
  <c r="AQ133" i="26"/>
  <c r="AP133" i="26"/>
  <c r="N133" i="26"/>
  <c r="AC133" i="26"/>
  <c r="T133" i="26"/>
  <c r="K133" i="26"/>
  <c r="F133" i="26"/>
  <c r="AJ133" i="26"/>
  <c r="H133" i="26"/>
  <c r="BB133" i="26"/>
  <c r="AM133" i="26"/>
  <c r="AY133" i="26"/>
  <c r="AL133" i="26"/>
  <c r="Z133" i="26"/>
  <c r="AV133" i="26"/>
  <c r="AU133" i="26"/>
  <c r="G133" i="26"/>
  <c r="Q133" i="26"/>
  <c r="AR133" i="26"/>
  <c r="U133" i="26"/>
  <c r="AT133" i="26"/>
  <c r="AO133" i="26"/>
  <c r="BV3" i="25"/>
  <c r="K2" i="19" s="1"/>
  <c r="AU5" i="19"/>
  <c r="BF4" i="19"/>
  <c r="BD133" i="26" l="1"/>
  <c r="BD2" i="26" s="1"/>
  <c r="BI1" i="25"/>
  <c r="E7" i="19" s="1"/>
  <c r="N19" i="41" s="1"/>
  <c r="BI2" i="25"/>
  <c r="E8" i="19" s="1"/>
  <c r="N20" i="41" s="1"/>
  <c r="BQ1157" i="38" l="1"/>
  <c r="BP1157" i="38" s="1"/>
  <c r="BR1157" i="38" s="1"/>
  <c r="BQ1157" i="25"/>
  <c r="BP1157" i="25" s="1"/>
  <c r="BR1157" i="25" s="1"/>
  <c r="BK1" i="25"/>
  <c r="BK2" i="25"/>
  <c r="D6" i="28"/>
  <c r="BJ1" i="25"/>
  <c r="BJ2" i="25"/>
  <c r="BL2" i="25"/>
  <c r="D8" i="19" s="1"/>
  <c r="M20" i="41" s="1"/>
  <c r="BL1" i="25"/>
  <c r="D7" i="19" s="1"/>
  <c r="M19" i="41" s="1"/>
  <c r="BM2" i="25" l="1"/>
  <c r="C8" i="19" s="1"/>
  <c r="L20" i="41" s="1"/>
  <c r="BM1" i="25"/>
  <c r="C7" i="19" s="1"/>
  <c r="L19" i="41" s="1"/>
  <c r="BN2" i="25"/>
  <c r="B8" i="19" s="1"/>
  <c r="K20" i="41" s="1"/>
  <c r="BN1" i="25"/>
  <c r="B7" i="19" s="1"/>
  <c r="K19" i="41" s="1"/>
  <c r="E2" i="40"/>
  <c r="D2" i="40" s="1"/>
  <c r="E7" i="40"/>
  <c r="D7" i="40" s="1"/>
  <c r="E3" i="40"/>
  <c r="D3" i="40" s="1"/>
  <c r="E6" i="40"/>
  <c r="D6" i="40" s="1"/>
  <c r="E5" i="40"/>
  <c r="D5" i="40" s="1"/>
  <c r="E4" i="40"/>
  <c r="D4" i="40" s="1"/>
  <c r="E13" i="40"/>
  <c r="D13" i="40" s="1"/>
  <c r="E11" i="40"/>
  <c r="D11" i="40" s="1"/>
  <c r="E8" i="40"/>
  <c r="D8" i="40" s="1"/>
  <c r="E10" i="40"/>
  <c r="D10" i="40" s="1"/>
  <c r="E9" i="40"/>
  <c r="D9" i="40" s="1"/>
  <c r="E12" i="40"/>
  <c r="D12" i="40" s="1"/>
  <c r="D7" i="28"/>
  <c r="D9" i="28"/>
  <c r="BM6" i="28"/>
  <c r="D10" i="28"/>
  <c r="D8" i="28"/>
  <c r="N8" i="40" l="1"/>
  <c r="M8" i="40"/>
  <c r="L8" i="40"/>
  <c r="M5" i="40"/>
  <c r="N5" i="40"/>
  <c r="L5" i="40"/>
  <c r="N2" i="40"/>
  <c r="G2" i="40"/>
  <c r="M2" i="40"/>
  <c r="L2" i="40"/>
  <c r="G12" i="40"/>
  <c r="G7" i="40"/>
  <c r="M12" i="40"/>
  <c r="L12" i="40"/>
  <c r="N12" i="40"/>
  <c r="L11" i="40"/>
  <c r="M11" i="40"/>
  <c r="N11" i="40"/>
  <c r="N6" i="40"/>
  <c r="L6" i="40"/>
  <c r="M6" i="40"/>
  <c r="C10" i="28"/>
  <c r="C7" i="28"/>
  <c r="C9" i="28"/>
  <c r="C8" i="28"/>
  <c r="C6" i="28"/>
  <c r="BM4" i="28"/>
  <c r="B9" i="2" s="1"/>
  <c r="C8" i="41" s="1"/>
  <c r="N9" i="40"/>
  <c r="L9" i="40"/>
  <c r="M9" i="40"/>
  <c r="L13" i="40"/>
  <c r="N13" i="40"/>
  <c r="M13" i="40"/>
  <c r="L3" i="40"/>
  <c r="N3" i="40"/>
  <c r="M3" i="40"/>
  <c r="L10" i="40"/>
  <c r="M10" i="40"/>
  <c r="N10" i="40"/>
  <c r="M4" i="40"/>
  <c r="N4" i="40"/>
  <c r="L4" i="40"/>
  <c r="L7" i="40"/>
  <c r="N7" i="40"/>
  <c r="M7" i="40"/>
  <c r="P2" i="40" l="1"/>
  <c r="G3" i="40" s="1"/>
  <c r="P5" i="40"/>
  <c r="G6" i="40" s="1"/>
  <c r="P4" i="40"/>
  <c r="G5" i="40" s="1"/>
  <c r="P3" i="40"/>
  <c r="G4" i="40" s="1"/>
  <c r="Q2" i="40"/>
  <c r="G8" i="40" s="1"/>
  <c r="Q5" i="40"/>
  <c r="G11" i="40" s="1"/>
  <c r="Q4" i="40"/>
  <c r="G10" i="40" s="1"/>
  <c r="Q3" i="40"/>
  <c r="G9" i="40" s="1"/>
  <c r="B7" i="40"/>
  <c r="B5" i="40"/>
  <c r="R4" i="40"/>
  <c r="G15" i="40" s="1"/>
  <c r="R5" i="40"/>
  <c r="G16" i="40" s="1"/>
  <c r="R3" i="40"/>
  <c r="G14" i="40" s="1"/>
  <c r="R2" i="40"/>
  <c r="G13" i="40" s="1"/>
  <c r="J3" i="40" l="1"/>
  <c r="I3" i="40"/>
  <c r="H3" i="40"/>
  <c r="J15" i="40"/>
  <c r="H15" i="40"/>
  <c r="I15" i="40"/>
  <c r="BO1" i="25"/>
  <c r="K5" i="19"/>
  <c r="J9" i="40"/>
  <c r="I9" i="40"/>
  <c r="H9" i="40"/>
  <c r="H4" i="40"/>
  <c r="J4" i="40"/>
  <c r="I4" i="40"/>
  <c r="I16" i="40"/>
  <c r="J16" i="40"/>
  <c r="H16" i="40"/>
  <c r="J8" i="40"/>
  <c r="H8" i="40"/>
  <c r="I8" i="40"/>
  <c r="H13" i="40"/>
  <c r="J13" i="40"/>
  <c r="I13" i="40"/>
  <c r="I10" i="40"/>
  <c r="H10" i="40"/>
  <c r="J10" i="40"/>
  <c r="J5" i="40"/>
  <c r="I5" i="40"/>
  <c r="H5" i="40"/>
  <c r="H14" i="40"/>
  <c r="J14" i="40"/>
  <c r="I14" i="40"/>
  <c r="H11" i="40"/>
  <c r="J11" i="40"/>
  <c r="I11" i="40"/>
  <c r="I6" i="40"/>
  <c r="H6" i="40"/>
  <c r="J6" i="40"/>
  <c r="BN134" i="25" l="1"/>
  <c r="BN135" i="25"/>
  <c r="BN136" i="25"/>
  <c r="BN137" i="25"/>
  <c r="BN138" i="25"/>
  <c r="BN139" i="25"/>
  <c r="BN140" i="25"/>
  <c r="BN141" i="25"/>
  <c r="BN142" i="25"/>
  <c r="BN143" i="25"/>
  <c r="BN144" i="25"/>
  <c r="BN145" i="25"/>
  <c r="BN146" i="25"/>
  <c r="BN147" i="25"/>
  <c r="H12" i="40"/>
  <c r="I12" i="40" s="1"/>
  <c r="J12" i="40" s="1"/>
  <c r="B17" i="40" s="1"/>
  <c r="H7" i="40"/>
  <c r="I7" i="40" s="1"/>
  <c r="J7" i="40" s="1"/>
  <c r="B16" i="40" s="1"/>
  <c r="H2" i="40"/>
  <c r="I2" i="40" s="1"/>
  <c r="J2" i="40" s="1"/>
  <c r="B15" i="40" s="1"/>
  <c r="H62" i="28" l="1"/>
  <c r="N62" i="28"/>
  <c r="Z63" i="28"/>
  <c r="AF65" i="28"/>
  <c r="AL64" i="28"/>
  <c r="AR62" i="28"/>
  <c r="AL65" i="28"/>
  <c r="AR63" i="28"/>
  <c r="Z62" i="28"/>
  <c r="AF64" i="28"/>
  <c r="AL63" i="28"/>
  <c r="AR65" i="28"/>
  <c r="T63" i="28"/>
  <c r="H64" i="28"/>
  <c r="T64" i="28"/>
  <c r="AL62" i="28"/>
  <c r="AR64" i="28"/>
  <c r="T62" i="28"/>
  <c r="H65" i="28"/>
  <c r="N64" i="28"/>
  <c r="N65" i="28"/>
  <c r="T65" i="28"/>
  <c r="H63" i="28"/>
  <c r="N63" i="28"/>
  <c r="Z64" i="28"/>
  <c r="AF62" i="28"/>
  <c r="Z65" i="28"/>
  <c r="AF63" i="28"/>
  <c r="H58" i="28"/>
  <c r="N57" i="28"/>
  <c r="AL58" i="28"/>
  <c r="Z58" i="28"/>
  <c r="AR59" i="28"/>
  <c r="AF59" i="28"/>
  <c r="AL60" i="28"/>
  <c r="Z60" i="28"/>
  <c r="AL57" i="28"/>
  <c r="Z57" i="28"/>
  <c r="AR58" i="28"/>
  <c r="AF58" i="28"/>
  <c r="T59" i="28"/>
  <c r="AR60" i="28"/>
  <c r="AF60" i="28"/>
  <c r="AR57" i="28"/>
  <c r="AF57" i="28"/>
  <c r="T58" i="28"/>
  <c r="H60" i="28"/>
  <c r="N59" i="28"/>
  <c r="H57" i="28"/>
  <c r="T60" i="28"/>
  <c r="T57" i="28"/>
  <c r="H59" i="28"/>
  <c r="N58" i="28"/>
  <c r="AL59" i="28"/>
  <c r="Z59" i="28"/>
  <c r="N60" i="28"/>
  <c r="N52" i="28"/>
  <c r="H54" i="28"/>
  <c r="AF53" i="28"/>
  <c r="T54" i="28"/>
  <c r="Z54" i="28"/>
  <c r="AL55" i="28"/>
  <c r="AR55" i="28"/>
  <c r="AF52" i="28"/>
  <c r="T53" i="28"/>
  <c r="Z53" i="28"/>
  <c r="AL54" i="28"/>
  <c r="AR54" i="28"/>
  <c r="N55" i="28"/>
  <c r="T52" i="28"/>
  <c r="Z52" i="28"/>
  <c r="AL53" i="28"/>
  <c r="AR53" i="28"/>
  <c r="N54" i="28"/>
  <c r="AF55" i="28"/>
  <c r="AL52" i="28"/>
  <c r="AR52" i="28"/>
  <c r="N53" i="28"/>
  <c r="H55" i="28"/>
  <c r="AF54" i="28"/>
  <c r="T55" i="28"/>
  <c r="Z55" i="28"/>
  <c r="AF48" i="28"/>
  <c r="N48" i="28"/>
  <c r="T49" i="28"/>
  <c r="H49" i="28"/>
  <c r="AL50" i="28"/>
  <c r="Z49" i="28"/>
  <c r="AL47" i="28"/>
  <c r="T48" i="28"/>
  <c r="H48" i="28"/>
  <c r="AL49" i="28"/>
  <c r="Z48" i="28"/>
  <c r="AR50" i="28"/>
  <c r="AR47" i="28"/>
  <c r="Z50" i="28"/>
  <c r="AL48" i="28"/>
  <c r="Z47" i="28"/>
  <c r="AR49" i="28"/>
  <c r="AF50" i="28"/>
  <c r="N50" i="28"/>
  <c r="AF47" i="28"/>
  <c r="N47" i="28"/>
  <c r="AR48" i="28"/>
  <c r="AF49" i="28"/>
  <c r="N49" i="28"/>
  <c r="T50" i="28"/>
  <c r="H50" i="28"/>
  <c r="T47" i="28"/>
  <c r="H47" i="28"/>
  <c r="AF44" i="28"/>
  <c r="T44" i="28"/>
  <c r="AF45" i="28"/>
  <c r="T45" i="28"/>
  <c r="N44" i="28"/>
  <c r="N45" i="28"/>
  <c r="AR45" i="28"/>
  <c r="Z44" i="28"/>
  <c r="Z45" i="28"/>
  <c r="AR44" i="28"/>
  <c r="AL44" i="28"/>
  <c r="AL45" i="28"/>
  <c r="Z39" i="28"/>
  <c r="N40" i="28"/>
  <c r="AR39" i="28"/>
  <c r="AR40" i="28"/>
  <c r="N39" i="28"/>
  <c r="T40" i="28"/>
  <c r="AL39" i="28"/>
  <c r="AL40" i="28"/>
  <c r="T39" i="28"/>
  <c r="Z40" i="28"/>
  <c r="AF39" i="28"/>
  <c r="AF40" i="28"/>
  <c r="N34" i="28"/>
  <c r="T34" i="28"/>
  <c r="N35" i="28"/>
  <c r="T35" i="28"/>
  <c r="Z34" i="28"/>
  <c r="Z35" i="28"/>
  <c r="AL34" i="28"/>
  <c r="AL35" i="28"/>
  <c r="AF34" i="28"/>
  <c r="AR34" i="28"/>
  <c r="AF35" i="28"/>
  <c r="AR35" i="28"/>
  <c r="T29" i="28"/>
  <c r="AR30" i="28"/>
  <c r="N29" i="28"/>
  <c r="AF30" i="28"/>
  <c r="AR29" i="28"/>
  <c r="Z30" i="28"/>
  <c r="AF29" i="28"/>
  <c r="Z29" i="28"/>
  <c r="AL30" i="28"/>
  <c r="T30" i="28"/>
  <c r="AL29" i="28"/>
  <c r="N30" i="28"/>
  <c r="T24" i="28"/>
  <c r="Z24" i="28"/>
  <c r="N25" i="28"/>
  <c r="N24" i="28"/>
  <c r="AF25" i="28"/>
  <c r="AL24" i="28"/>
  <c r="AL25" i="28"/>
  <c r="AF24" i="28"/>
  <c r="AR25" i="28"/>
  <c r="AR24" i="28"/>
  <c r="T25" i="28"/>
  <c r="Z25" i="28"/>
  <c r="AR19" i="28"/>
  <c r="AL20" i="28"/>
  <c r="AF19" i="28"/>
  <c r="AF20" i="28"/>
  <c r="AL19" i="28"/>
  <c r="T19" i="28"/>
  <c r="T20" i="28"/>
  <c r="N19" i="28"/>
  <c r="N20" i="28"/>
  <c r="AR20" i="28"/>
  <c r="Z19" i="28"/>
  <c r="Z20" i="28"/>
  <c r="T14" i="28"/>
  <c r="AR14" i="28"/>
  <c r="N15" i="28"/>
  <c r="Z15" i="28"/>
  <c r="N14" i="28"/>
  <c r="Z14" i="28"/>
  <c r="AF15" i="28"/>
  <c r="AF14" i="28"/>
  <c r="AL15" i="28"/>
  <c r="AL14" i="28"/>
  <c r="T15" i="28"/>
  <c r="AR15" i="28"/>
  <c r="AR9" i="28"/>
  <c r="AR10" i="28"/>
  <c r="AL9" i="28"/>
  <c r="AL10" i="28"/>
  <c r="AF10" i="28"/>
  <c r="AF9" i="28"/>
  <c r="Z9" i="28"/>
  <c r="Z10" i="28"/>
  <c r="T9" i="28"/>
  <c r="T10" i="28"/>
  <c r="N9" i="28"/>
  <c r="N10" i="28"/>
  <c r="C15" i="40"/>
  <c r="C16" i="40"/>
  <c r="C17" i="40"/>
  <c r="AE63" i="28" l="1"/>
  <c r="AG63" i="28"/>
  <c r="AD63" i="28"/>
  <c r="AC63" i="28"/>
  <c r="O63" i="28"/>
  <c r="K63" i="28"/>
  <c r="L63" i="28"/>
  <c r="M63" i="28"/>
  <c r="M64" i="28"/>
  <c r="O64" i="28"/>
  <c r="K64" i="28"/>
  <c r="L64" i="28"/>
  <c r="BR63" i="28"/>
  <c r="AM62" i="28"/>
  <c r="AI62" i="28"/>
  <c r="AK62" i="28"/>
  <c r="AJ62" i="28"/>
  <c r="AP65" i="28"/>
  <c r="AS65" i="28"/>
  <c r="AO65" i="28"/>
  <c r="AQ65" i="28"/>
  <c r="AQ63" i="28"/>
  <c r="AO63" i="28"/>
  <c r="AP63" i="28"/>
  <c r="AS63" i="28"/>
  <c r="AD65" i="28"/>
  <c r="AG65" i="28"/>
  <c r="AC65" i="28"/>
  <c r="AE65" i="28"/>
  <c r="X65" i="28"/>
  <c r="Y65" i="28"/>
  <c r="AA65" i="28"/>
  <c r="W65" i="28"/>
  <c r="G63" i="28"/>
  <c r="I63" i="28"/>
  <c r="F63" i="28"/>
  <c r="E63" i="28"/>
  <c r="F65" i="28"/>
  <c r="I65" i="28"/>
  <c r="E65" i="28"/>
  <c r="G65" i="28"/>
  <c r="R64" i="28"/>
  <c r="U64" i="28"/>
  <c r="Q64" i="28"/>
  <c r="S64" i="28"/>
  <c r="AM63" i="28"/>
  <c r="AI63" i="28"/>
  <c r="AJ63" i="28"/>
  <c r="AK63" i="28"/>
  <c r="AJ65" i="28"/>
  <c r="AK65" i="28"/>
  <c r="AM65" i="28"/>
  <c r="AI65" i="28"/>
  <c r="AA63" i="28"/>
  <c r="W63" i="28"/>
  <c r="X63" i="28"/>
  <c r="Y63" i="28"/>
  <c r="AE62" i="28"/>
  <c r="AG62" i="28"/>
  <c r="AD62" i="28"/>
  <c r="BV61" i="28"/>
  <c r="AC62" i="28"/>
  <c r="R65" i="28"/>
  <c r="U65" i="28"/>
  <c r="Q65" i="28"/>
  <c r="S65" i="28"/>
  <c r="S62" i="28"/>
  <c r="R62" i="28"/>
  <c r="Q62" i="28"/>
  <c r="BT61" i="28"/>
  <c r="U62" i="28"/>
  <c r="F64" i="28"/>
  <c r="I64" i="28"/>
  <c r="E64" i="28"/>
  <c r="G64" i="28"/>
  <c r="AD64" i="28"/>
  <c r="AG64" i="28"/>
  <c r="AC64" i="28"/>
  <c r="AE64" i="28"/>
  <c r="AQ62" i="28"/>
  <c r="AS62" i="28"/>
  <c r="AP62" i="28"/>
  <c r="BS63" i="28"/>
  <c r="AO62" i="28"/>
  <c r="O62" i="28"/>
  <c r="K62" i="28"/>
  <c r="BS61" i="28"/>
  <c r="M62" i="28"/>
  <c r="L62" i="28"/>
  <c r="Y64" i="28"/>
  <c r="X64" i="28"/>
  <c r="AA64" i="28"/>
  <c r="W64" i="28"/>
  <c r="M65" i="28"/>
  <c r="L65" i="28"/>
  <c r="O65" i="28"/>
  <c r="K65" i="28"/>
  <c r="AP64" i="28"/>
  <c r="AS64" i="28"/>
  <c r="AO64" i="28"/>
  <c r="AQ64" i="28"/>
  <c r="S63" i="28"/>
  <c r="U63" i="28"/>
  <c r="Q63" i="28"/>
  <c r="R63" i="28"/>
  <c r="AA62" i="28"/>
  <c r="W62" i="28"/>
  <c r="Y62" i="28"/>
  <c r="BU61" i="28"/>
  <c r="X62" i="28"/>
  <c r="AK64" i="28"/>
  <c r="AJ64" i="28"/>
  <c r="AM64" i="28"/>
  <c r="AI64" i="28"/>
  <c r="G62" i="28"/>
  <c r="E62" i="28"/>
  <c r="F62" i="28"/>
  <c r="BR61" i="28"/>
  <c r="I62" i="28"/>
  <c r="M60" i="28"/>
  <c r="L60" i="28"/>
  <c r="O60" i="28"/>
  <c r="K60" i="28"/>
  <c r="F59" i="28"/>
  <c r="I59" i="28"/>
  <c r="E59" i="28"/>
  <c r="G59" i="28"/>
  <c r="M59" i="28"/>
  <c r="L59" i="28"/>
  <c r="O59" i="28"/>
  <c r="K59" i="28"/>
  <c r="AQ57" i="28"/>
  <c r="AP57" i="28"/>
  <c r="AS57" i="28"/>
  <c r="AO57" i="28"/>
  <c r="BS58" i="28"/>
  <c r="AE58" i="28"/>
  <c r="AD58" i="28"/>
  <c r="AG58" i="28"/>
  <c r="AC58" i="28"/>
  <c r="Y60" i="28"/>
  <c r="X60" i="28"/>
  <c r="AA60" i="28"/>
  <c r="W60" i="28"/>
  <c r="AA58" i="28"/>
  <c r="W58" i="28"/>
  <c r="Y58" i="28"/>
  <c r="X58" i="28"/>
  <c r="Y59" i="28"/>
  <c r="X59" i="28"/>
  <c r="AA59" i="28"/>
  <c r="W59" i="28"/>
  <c r="S57" i="28"/>
  <c r="R57" i="28"/>
  <c r="U57" i="28"/>
  <c r="Q57" i="28"/>
  <c r="BT56" i="28"/>
  <c r="F60" i="28"/>
  <c r="I60" i="28"/>
  <c r="E60" i="28"/>
  <c r="G60" i="28"/>
  <c r="AD60" i="28"/>
  <c r="AG60" i="28"/>
  <c r="AC60" i="28"/>
  <c r="AE60" i="28"/>
  <c r="AQ58" i="28"/>
  <c r="AP58" i="28"/>
  <c r="AS58" i="28"/>
  <c r="AO58" i="28"/>
  <c r="AK60" i="28"/>
  <c r="AJ60" i="28"/>
  <c r="AM60" i="28"/>
  <c r="AI60" i="28"/>
  <c r="AM58" i="28"/>
  <c r="AI58" i="28"/>
  <c r="AK58" i="28"/>
  <c r="AJ58" i="28"/>
  <c r="AK59" i="28"/>
  <c r="AJ59" i="28"/>
  <c r="AM59" i="28"/>
  <c r="AI59" i="28"/>
  <c r="R60" i="28"/>
  <c r="U60" i="28"/>
  <c r="Q60" i="28"/>
  <c r="S60" i="28"/>
  <c r="S58" i="28"/>
  <c r="R58" i="28"/>
  <c r="U58" i="28"/>
  <c r="Q58" i="28"/>
  <c r="AP60" i="28"/>
  <c r="AS60" i="28"/>
  <c r="AO60" i="28"/>
  <c r="AQ60" i="28"/>
  <c r="AA57" i="28"/>
  <c r="W57" i="28"/>
  <c r="Y57" i="28"/>
  <c r="BU56" i="28"/>
  <c r="X57" i="28"/>
  <c r="AD59" i="28"/>
  <c r="AG59" i="28"/>
  <c r="AC59" i="28"/>
  <c r="AE59" i="28"/>
  <c r="O57" i="28"/>
  <c r="K57" i="28"/>
  <c r="BS56" i="28"/>
  <c r="M57" i="28"/>
  <c r="L57" i="28"/>
  <c r="O58" i="28"/>
  <c r="K58" i="28"/>
  <c r="M58" i="28"/>
  <c r="L58" i="28"/>
  <c r="G57" i="28"/>
  <c r="F57" i="28"/>
  <c r="BR56" i="28"/>
  <c r="I57" i="28"/>
  <c r="E57" i="28"/>
  <c r="AE57" i="28"/>
  <c r="AD57" i="28"/>
  <c r="BV56" i="28"/>
  <c r="AG57" i="28"/>
  <c r="AC57" i="28"/>
  <c r="R59" i="28"/>
  <c r="U59" i="28"/>
  <c r="Q59" i="28"/>
  <c r="S59" i="28"/>
  <c r="BR58" i="28"/>
  <c r="AM57" i="28"/>
  <c r="AI57" i="28"/>
  <c r="AK57" i="28"/>
  <c r="AJ57" i="28"/>
  <c r="AP59" i="28"/>
  <c r="AS59" i="28"/>
  <c r="AO59" i="28"/>
  <c r="AQ59" i="28"/>
  <c r="G58" i="28"/>
  <c r="F58" i="28"/>
  <c r="I58" i="28"/>
  <c r="E58" i="28"/>
  <c r="AD54" i="28"/>
  <c r="AG54" i="28"/>
  <c r="AC54" i="28"/>
  <c r="AE54" i="28"/>
  <c r="BR53" i="28"/>
  <c r="AM52" i="28"/>
  <c r="AI52" i="28"/>
  <c r="AK52" i="28"/>
  <c r="AJ52" i="28"/>
  <c r="AM53" i="28"/>
  <c r="AI53" i="28"/>
  <c r="AK53" i="28"/>
  <c r="AJ53" i="28"/>
  <c r="AP54" i="28"/>
  <c r="AS54" i="28"/>
  <c r="AO54" i="28"/>
  <c r="AQ54" i="28"/>
  <c r="AE52" i="28"/>
  <c r="AD52" i="28"/>
  <c r="BV51" i="28"/>
  <c r="AG52" i="28"/>
  <c r="AC52" i="28"/>
  <c r="R54" i="28"/>
  <c r="U54" i="28"/>
  <c r="Q54" i="28"/>
  <c r="S54" i="28"/>
  <c r="F55" i="28"/>
  <c r="I55" i="28"/>
  <c r="E55" i="28"/>
  <c r="G55" i="28"/>
  <c r="AD55" i="28"/>
  <c r="AG55" i="28"/>
  <c r="AC55" i="28"/>
  <c r="AE55" i="28"/>
  <c r="AA52" i="28"/>
  <c r="W52" i="28"/>
  <c r="Y52" i="28"/>
  <c r="BU51" i="28"/>
  <c r="X52" i="28"/>
  <c r="AK54" i="28"/>
  <c r="AJ54" i="28"/>
  <c r="AM54" i="28"/>
  <c r="AI54" i="28"/>
  <c r="AP55" i="28"/>
  <c r="AS55" i="28"/>
  <c r="AO55" i="28"/>
  <c r="AQ55" i="28"/>
  <c r="AE53" i="28"/>
  <c r="AD53" i="28"/>
  <c r="AG53" i="28"/>
  <c r="AC53" i="28"/>
  <c r="Y55" i="28"/>
  <c r="X55" i="28"/>
  <c r="AA55" i="28"/>
  <c r="W55" i="28"/>
  <c r="O53" i="28"/>
  <c r="K53" i="28"/>
  <c r="M53" i="28"/>
  <c r="L53" i="28"/>
  <c r="M54" i="28"/>
  <c r="L54" i="28"/>
  <c r="O54" i="28"/>
  <c r="K54" i="28"/>
  <c r="S52" i="28"/>
  <c r="R52" i="28"/>
  <c r="U52" i="28"/>
  <c r="Q52" i="28"/>
  <c r="BT51" i="28"/>
  <c r="AA53" i="28"/>
  <c r="W53" i="28"/>
  <c r="Y53" i="28"/>
  <c r="X53" i="28"/>
  <c r="AK55" i="28"/>
  <c r="AJ55" i="28"/>
  <c r="AM55" i="28"/>
  <c r="AI55" i="28"/>
  <c r="F54" i="28"/>
  <c r="I54" i="28"/>
  <c r="E54" i="28"/>
  <c r="G54" i="28"/>
  <c r="R55" i="28"/>
  <c r="U55" i="28"/>
  <c r="Q55" i="28"/>
  <c r="S55" i="28"/>
  <c r="AQ52" i="28"/>
  <c r="AP52" i="28"/>
  <c r="AS52" i="28"/>
  <c r="AO52" i="28"/>
  <c r="BS53" i="28"/>
  <c r="AQ53" i="28"/>
  <c r="AP53" i="28"/>
  <c r="AS53" i="28"/>
  <c r="AO53" i="28"/>
  <c r="M55" i="28"/>
  <c r="L55" i="28"/>
  <c r="O55" i="28"/>
  <c r="K55" i="28"/>
  <c r="S53" i="28"/>
  <c r="R53" i="28"/>
  <c r="U53" i="28"/>
  <c r="Q53" i="28"/>
  <c r="Y54" i="28"/>
  <c r="X54" i="28"/>
  <c r="AA54" i="28"/>
  <c r="W54" i="28"/>
  <c r="O52" i="28"/>
  <c r="K52" i="28"/>
  <c r="BS51" i="28"/>
  <c r="M52" i="28"/>
  <c r="L52" i="28"/>
  <c r="G47" i="28"/>
  <c r="F47" i="28"/>
  <c r="BR46" i="28"/>
  <c r="I47" i="28"/>
  <c r="E47" i="28"/>
  <c r="M49" i="28"/>
  <c r="L49" i="28"/>
  <c r="O49" i="28"/>
  <c r="K49" i="28"/>
  <c r="AE47" i="28"/>
  <c r="AD47" i="28"/>
  <c r="BV46" i="28"/>
  <c r="AG47" i="28"/>
  <c r="AC47" i="28"/>
  <c r="AA47" i="28"/>
  <c r="W47" i="28"/>
  <c r="Y47" i="28"/>
  <c r="BU46" i="28"/>
  <c r="X47" i="28"/>
  <c r="AP50" i="28"/>
  <c r="AS50" i="28"/>
  <c r="AO50" i="28"/>
  <c r="AQ50" i="28"/>
  <c r="S48" i="28"/>
  <c r="R48" i="28"/>
  <c r="U48" i="28"/>
  <c r="Q48" i="28"/>
  <c r="F49" i="28"/>
  <c r="I49" i="28"/>
  <c r="E49" i="28"/>
  <c r="G49" i="28"/>
  <c r="S47" i="28"/>
  <c r="R47" i="28"/>
  <c r="U47" i="28"/>
  <c r="Q47" i="28"/>
  <c r="BT46" i="28"/>
  <c r="AD49" i="28"/>
  <c r="AG49" i="28"/>
  <c r="AC49" i="28"/>
  <c r="AE49" i="28"/>
  <c r="M50" i="28"/>
  <c r="L50" i="28"/>
  <c r="O50" i="28"/>
  <c r="K50" i="28"/>
  <c r="AM48" i="28"/>
  <c r="AI48" i="28"/>
  <c r="AK48" i="28"/>
  <c r="AJ48" i="28"/>
  <c r="AA48" i="28"/>
  <c r="W48" i="28"/>
  <c r="Y48" i="28"/>
  <c r="X48" i="28"/>
  <c r="BR48" i="28"/>
  <c r="AM47" i="28"/>
  <c r="AI47" i="28"/>
  <c r="AK47" i="28"/>
  <c r="AJ47" i="28"/>
  <c r="R49" i="28"/>
  <c r="U49" i="28"/>
  <c r="Q49" i="28"/>
  <c r="S49" i="28"/>
  <c r="F50" i="28"/>
  <c r="I50" i="28"/>
  <c r="E50" i="28"/>
  <c r="G50" i="28"/>
  <c r="AQ48" i="28"/>
  <c r="AP48" i="28"/>
  <c r="AS48" i="28"/>
  <c r="AO48" i="28"/>
  <c r="AD50" i="28"/>
  <c r="AG50" i="28"/>
  <c r="AC50" i="28"/>
  <c r="AE50" i="28"/>
  <c r="Y50" i="28"/>
  <c r="X50" i="28"/>
  <c r="AA50" i="28"/>
  <c r="W50" i="28"/>
  <c r="AK49" i="28"/>
  <c r="AJ49" i="28"/>
  <c r="AM49" i="28"/>
  <c r="AI49" i="28"/>
  <c r="Y49" i="28"/>
  <c r="X49" i="28"/>
  <c r="AA49" i="28"/>
  <c r="W49" i="28"/>
  <c r="O48" i="28"/>
  <c r="K48" i="28"/>
  <c r="M48" i="28"/>
  <c r="L48" i="28"/>
  <c r="R50" i="28"/>
  <c r="U50" i="28"/>
  <c r="Q50" i="28"/>
  <c r="S50" i="28"/>
  <c r="O47" i="28"/>
  <c r="K47" i="28"/>
  <c r="BS46" i="28"/>
  <c r="M47" i="28"/>
  <c r="L47" i="28"/>
  <c r="AP49" i="28"/>
  <c r="AS49" i="28"/>
  <c r="AO49" i="28"/>
  <c r="AQ49" i="28"/>
  <c r="AQ47" i="28"/>
  <c r="AP47" i="28"/>
  <c r="AS47" i="28"/>
  <c r="AO47" i="28"/>
  <c r="BS48" i="28"/>
  <c r="G48" i="28"/>
  <c r="F48" i="28"/>
  <c r="I48" i="28"/>
  <c r="E48" i="28"/>
  <c r="AK50" i="28"/>
  <c r="AJ50" i="28"/>
  <c r="AM50" i="28"/>
  <c r="AI50" i="28"/>
  <c r="AE48" i="28"/>
  <c r="AD48" i="28"/>
  <c r="AG48" i="28"/>
  <c r="AC48" i="28"/>
  <c r="AK45" i="28"/>
  <c r="AJ45" i="28"/>
  <c r="AM45" i="28"/>
  <c r="AI45" i="28"/>
  <c r="Y44" i="28"/>
  <c r="X44" i="28"/>
  <c r="AA44" i="28"/>
  <c r="W44" i="28"/>
  <c r="R45" i="28"/>
  <c r="U45" i="28"/>
  <c r="Q45" i="28"/>
  <c r="S45" i="28"/>
  <c r="AK44" i="28"/>
  <c r="AJ44" i="28"/>
  <c r="AM44" i="28"/>
  <c r="AI44" i="28"/>
  <c r="AP45" i="28"/>
  <c r="AS45" i="28"/>
  <c r="AO45" i="28"/>
  <c r="AQ45" i="28"/>
  <c r="AD45" i="28"/>
  <c r="AG45" i="28"/>
  <c r="AC45" i="28"/>
  <c r="AE45" i="28"/>
  <c r="AP44" i="28"/>
  <c r="AS44" i="28"/>
  <c r="AO44" i="28"/>
  <c r="AQ44" i="28"/>
  <c r="M45" i="28"/>
  <c r="L45" i="28"/>
  <c r="O45" i="28"/>
  <c r="K45" i="28"/>
  <c r="R44" i="28"/>
  <c r="U44" i="28"/>
  <c r="Q44" i="28"/>
  <c r="S44" i="28"/>
  <c r="Y45" i="28"/>
  <c r="X45" i="28"/>
  <c r="AA45" i="28"/>
  <c r="W45" i="28"/>
  <c r="M44" i="28"/>
  <c r="L44" i="28"/>
  <c r="O44" i="28"/>
  <c r="K44" i="28"/>
  <c r="AD44" i="28"/>
  <c r="AG44" i="28"/>
  <c r="AC44" i="28"/>
  <c r="AE44" i="28"/>
  <c r="AD40" i="28"/>
  <c r="AG40" i="28"/>
  <c r="AC40" i="28"/>
  <c r="AE40" i="28"/>
  <c r="AK40" i="28"/>
  <c r="AJ40" i="28"/>
  <c r="AM40" i="28"/>
  <c r="AI40" i="28"/>
  <c r="AP40" i="28"/>
  <c r="AS40" i="28"/>
  <c r="AO40" i="28"/>
  <c r="AQ40" i="28"/>
  <c r="AD39" i="28"/>
  <c r="AG39" i="28"/>
  <c r="AC39" i="28"/>
  <c r="AE39" i="28"/>
  <c r="AK39" i="28"/>
  <c r="AJ39" i="28"/>
  <c r="AM39" i="28"/>
  <c r="AI39" i="28"/>
  <c r="AP39" i="28"/>
  <c r="AS39" i="28"/>
  <c r="AO39" i="28"/>
  <c r="AQ39" i="28"/>
  <c r="Y40" i="28"/>
  <c r="X40" i="28"/>
  <c r="AA40" i="28"/>
  <c r="W40" i="28"/>
  <c r="R40" i="28"/>
  <c r="U40" i="28"/>
  <c r="Q40" i="28"/>
  <c r="S40" i="28"/>
  <c r="M40" i="28"/>
  <c r="L40" i="28"/>
  <c r="O40" i="28"/>
  <c r="K40" i="28"/>
  <c r="R39" i="28"/>
  <c r="U39" i="28"/>
  <c r="Q39" i="28"/>
  <c r="S39" i="28"/>
  <c r="M39" i="28"/>
  <c r="L39" i="28"/>
  <c r="O39" i="28"/>
  <c r="K39" i="28"/>
  <c r="Y39" i="28"/>
  <c r="X39" i="28"/>
  <c r="AA39" i="28"/>
  <c r="W39" i="28"/>
  <c r="Y35" i="28"/>
  <c r="X35" i="28"/>
  <c r="AA35" i="28"/>
  <c r="W35" i="28"/>
  <c r="AP35" i="28"/>
  <c r="AS35" i="28"/>
  <c r="AO35" i="28"/>
  <c r="AQ35" i="28"/>
  <c r="AK35" i="28"/>
  <c r="AJ35" i="28"/>
  <c r="AM35" i="28"/>
  <c r="AI35" i="28"/>
  <c r="R35" i="28"/>
  <c r="U35" i="28"/>
  <c r="Q35" i="28"/>
  <c r="S35" i="28"/>
  <c r="AP34" i="28"/>
  <c r="AS34" i="28"/>
  <c r="AO34" i="28"/>
  <c r="AQ34" i="28"/>
  <c r="AD35" i="28"/>
  <c r="AG35" i="28"/>
  <c r="AC35" i="28"/>
  <c r="AE35" i="28"/>
  <c r="AK34" i="28"/>
  <c r="AJ34" i="28"/>
  <c r="AM34" i="28"/>
  <c r="AI34" i="28"/>
  <c r="M35" i="28"/>
  <c r="L35" i="28"/>
  <c r="O35" i="28"/>
  <c r="K35" i="28"/>
  <c r="R34" i="28"/>
  <c r="U34" i="28"/>
  <c r="Q34" i="28"/>
  <c r="S34" i="28"/>
  <c r="AD34" i="28"/>
  <c r="AG34" i="28"/>
  <c r="AC34" i="28"/>
  <c r="AE34" i="28"/>
  <c r="Y34" i="28"/>
  <c r="X34" i="28"/>
  <c r="AA34" i="28"/>
  <c r="W34" i="28"/>
  <c r="M34" i="28"/>
  <c r="L34" i="28"/>
  <c r="O34" i="28"/>
  <c r="K34" i="28"/>
  <c r="M30" i="28"/>
  <c r="L30" i="28"/>
  <c r="O30" i="28"/>
  <c r="K30" i="28"/>
  <c r="Y29" i="28"/>
  <c r="X29" i="28"/>
  <c r="AA29" i="28"/>
  <c r="W29" i="28"/>
  <c r="AD30" i="28"/>
  <c r="AG30" i="28"/>
  <c r="AC30" i="28"/>
  <c r="AE30" i="28"/>
  <c r="AK29" i="28"/>
  <c r="AJ29" i="28"/>
  <c r="AM29" i="28"/>
  <c r="AI29" i="28"/>
  <c r="AD29" i="28"/>
  <c r="AG29" i="28"/>
  <c r="AC29" i="28"/>
  <c r="AE29" i="28"/>
  <c r="M29" i="28"/>
  <c r="L29" i="28"/>
  <c r="O29" i="28"/>
  <c r="K29" i="28"/>
  <c r="R30" i="28"/>
  <c r="U30" i="28"/>
  <c r="Q30" i="28"/>
  <c r="S30" i="28"/>
  <c r="Y30" i="28"/>
  <c r="X30" i="28"/>
  <c r="AA30" i="28"/>
  <c r="W30" i="28"/>
  <c r="AP30" i="28"/>
  <c r="AS30" i="28"/>
  <c r="AO30" i="28"/>
  <c r="AQ30" i="28"/>
  <c r="AK30" i="28"/>
  <c r="AJ30" i="28"/>
  <c r="AM30" i="28"/>
  <c r="AI30" i="28"/>
  <c r="AP29" i="28"/>
  <c r="AS29" i="28"/>
  <c r="AO29" i="28"/>
  <c r="AQ29" i="28"/>
  <c r="R29" i="28"/>
  <c r="U29" i="28"/>
  <c r="Q29" i="28"/>
  <c r="S29" i="28"/>
  <c r="Y25" i="28"/>
  <c r="X25" i="28"/>
  <c r="AA25" i="28"/>
  <c r="W25" i="28"/>
  <c r="AD24" i="28"/>
  <c r="AG24" i="28"/>
  <c r="AC24" i="28"/>
  <c r="AE24" i="28"/>
  <c r="M24" i="28"/>
  <c r="L24" i="28"/>
  <c r="O24" i="28"/>
  <c r="K24" i="28"/>
  <c r="R25" i="28"/>
  <c r="U25" i="28"/>
  <c r="Q25" i="28"/>
  <c r="S25" i="28"/>
  <c r="AK25" i="28"/>
  <c r="AJ25" i="28"/>
  <c r="AM25" i="28"/>
  <c r="AI25" i="28"/>
  <c r="M25" i="28"/>
  <c r="L25" i="28"/>
  <c r="O25" i="28"/>
  <c r="K25" i="28"/>
  <c r="AP24" i="28"/>
  <c r="AS24" i="28"/>
  <c r="AO24" i="28"/>
  <c r="AQ24" i="28"/>
  <c r="AK24" i="28"/>
  <c r="AJ24" i="28"/>
  <c r="AM24" i="28"/>
  <c r="AI24" i="28"/>
  <c r="Y24" i="28"/>
  <c r="X24" i="28"/>
  <c r="AA24" i="28"/>
  <c r="W24" i="28"/>
  <c r="AP25" i="28"/>
  <c r="AS25" i="28"/>
  <c r="AO25" i="28"/>
  <c r="AQ25" i="28"/>
  <c r="AD25" i="28"/>
  <c r="AG25" i="28"/>
  <c r="AC25" i="28"/>
  <c r="AE25" i="28"/>
  <c r="R24" i="28"/>
  <c r="U24" i="28"/>
  <c r="Q24" i="28"/>
  <c r="S24" i="28"/>
  <c r="Y20" i="28"/>
  <c r="X20" i="28"/>
  <c r="AA20" i="28"/>
  <c r="W20" i="28"/>
  <c r="M19" i="28"/>
  <c r="L19" i="28"/>
  <c r="O19" i="28"/>
  <c r="K19" i="28"/>
  <c r="AD20" i="28"/>
  <c r="AG20" i="28"/>
  <c r="AC20" i="28"/>
  <c r="AE20" i="28"/>
  <c r="Y19" i="28"/>
  <c r="X19" i="28"/>
  <c r="AA19" i="28"/>
  <c r="W19" i="28"/>
  <c r="R20" i="28"/>
  <c r="U20" i="28"/>
  <c r="Q20" i="28"/>
  <c r="S20" i="28"/>
  <c r="AD19" i="28"/>
  <c r="AG19" i="28"/>
  <c r="AC19" i="28"/>
  <c r="AE19" i="28"/>
  <c r="AP20" i="28"/>
  <c r="AS20" i="28"/>
  <c r="AO20" i="28"/>
  <c r="AQ20" i="28"/>
  <c r="R19" i="28"/>
  <c r="U19" i="28"/>
  <c r="Q19" i="28"/>
  <c r="S19" i="28"/>
  <c r="AK20" i="28"/>
  <c r="AJ20" i="28"/>
  <c r="AM20" i="28"/>
  <c r="AI20" i="28"/>
  <c r="M20" i="28"/>
  <c r="L20" i="28"/>
  <c r="O20" i="28"/>
  <c r="K20" i="28"/>
  <c r="AK19" i="28"/>
  <c r="AJ19" i="28"/>
  <c r="AM19" i="28"/>
  <c r="AI19" i="28"/>
  <c r="AP19" i="28"/>
  <c r="AS19" i="28"/>
  <c r="AO19" i="28"/>
  <c r="AQ19" i="28"/>
  <c r="R15" i="28"/>
  <c r="U15" i="28"/>
  <c r="Q15" i="28"/>
  <c r="S15" i="28"/>
  <c r="AP15" i="28"/>
  <c r="AS15" i="28"/>
  <c r="AO15" i="28"/>
  <c r="AQ15" i="28"/>
  <c r="AD14" i="28"/>
  <c r="AG14" i="28"/>
  <c r="AC14" i="28"/>
  <c r="AE14" i="28"/>
  <c r="Y15" i="28"/>
  <c r="X15" i="28"/>
  <c r="AA15" i="28"/>
  <c r="W15" i="28"/>
  <c r="AD15" i="28"/>
  <c r="AG15" i="28"/>
  <c r="AC15" i="28"/>
  <c r="AE15" i="28"/>
  <c r="M15" i="28"/>
  <c r="L15" i="28"/>
  <c r="O15" i="28"/>
  <c r="K15" i="28"/>
  <c r="AK14" i="28"/>
  <c r="AJ14" i="28"/>
  <c r="AM14" i="28"/>
  <c r="AI14" i="28"/>
  <c r="Y14" i="28"/>
  <c r="X14" i="28"/>
  <c r="AA14" i="28"/>
  <c r="W14" i="28"/>
  <c r="AP14" i="28"/>
  <c r="AS14" i="28"/>
  <c r="AO14" i="28"/>
  <c r="AQ14" i="28"/>
  <c r="AK15" i="28"/>
  <c r="AJ15" i="28"/>
  <c r="AM15" i="28"/>
  <c r="AI15" i="28"/>
  <c r="M14" i="28"/>
  <c r="L14" i="28"/>
  <c r="O14" i="28"/>
  <c r="K14" i="28"/>
  <c r="R14" i="28"/>
  <c r="U14" i="28"/>
  <c r="Q14" i="28"/>
  <c r="S14" i="28"/>
  <c r="AS10" i="28"/>
  <c r="AO10" i="28"/>
  <c r="AQ10" i="28"/>
  <c r="AP10" i="28"/>
  <c r="AQ9" i="28"/>
  <c r="AS9" i="28"/>
  <c r="AP9" i="28"/>
  <c r="AO9" i="28"/>
  <c r="AM10" i="28"/>
  <c r="AI10" i="28"/>
  <c r="AK10" i="28"/>
  <c r="AJ10" i="28"/>
  <c r="AK9" i="28"/>
  <c r="AJ9" i="28"/>
  <c r="AM9" i="28"/>
  <c r="AI9" i="28"/>
  <c r="AE9" i="28"/>
  <c r="AD9" i="28"/>
  <c r="AG9" i="28"/>
  <c r="AC9" i="28"/>
  <c r="AG10" i="28"/>
  <c r="AC10" i="28"/>
  <c r="AE10" i="28"/>
  <c r="AD10" i="28"/>
  <c r="AA10" i="28"/>
  <c r="W10" i="28"/>
  <c r="Y10" i="28"/>
  <c r="X10" i="28"/>
  <c r="Y9" i="28"/>
  <c r="X9" i="28"/>
  <c r="AA9" i="28"/>
  <c r="W9" i="28"/>
  <c r="U10" i="28"/>
  <c r="Q10" i="28"/>
  <c r="S10" i="28"/>
  <c r="R10" i="28"/>
  <c r="S9" i="28"/>
  <c r="R9" i="28"/>
  <c r="U9" i="28"/>
  <c r="Q9" i="28"/>
  <c r="O10" i="28"/>
  <c r="K10" i="28"/>
  <c r="M10" i="28"/>
  <c r="L10" i="28"/>
  <c r="M9" i="28"/>
  <c r="O9" i="28"/>
  <c r="L9" i="28"/>
  <c r="K9" i="28"/>
  <c r="BN72" i="25"/>
  <c r="AR8" i="28" s="1"/>
  <c r="BN76" i="25"/>
  <c r="H10" i="28" s="1"/>
  <c r="BN80" i="25"/>
  <c r="AR13" i="28" s="1"/>
  <c r="BN84" i="25"/>
  <c r="H15" i="28" s="1"/>
  <c r="BN88" i="25"/>
  <c r="AR18" i="28" s="1"/>
  <c r="BN92" i="25"/>
  <c r="H20" i="28" s="1"/>
  <c r="BN96" i="25"/>
  <c r="AR23" i="28" s="1"/>
  <c r="BN100" i="25"/>
  <c r="H25" i="28" s="1"/>
  <c r="BN104" i="25"/>
  <c r="AR28" i="28" s="1"/>
  <c r="BN108" i="25"/>
  <c r="H30" i="28" s="1"/>
  <c r="BN112" i="25"/>
  <c r="AR33" i="28" s="1"/>
  <c r="BN116" i="25"/>
  <c r="H35" i="28" s="1"/>
  <c r="BN120" i="25"/>
  <c r="AR38" i="28" s="1"/>
  <c r="BN124" i="25"/>
  <c r="H40" i="28" s="1"/>
  <c r="BN128" i="25"/>
  <c r="AR43" i="28" s="1"/>
  <c r="BN132" i="25"/>
  <c r="H45" i="28" s="1"/>
  <c r="BN69" i="25"/>
  <c r="AF7" i="28" s="1"/>
  <c r="BN73" i="25"/>
  <c r="AL7" i="28" s="1"/>
  <c r="BN77" i="25"/>
  <c r="AF12" i="28" s="1"/>
  <c r="BN81" i="25"/>
  <c r="AL12" i="28" s="1"/>
  <c r="BN85" i="25"/>
  <c r="AF17" i="28" s="1"/>
  <c r="BN89" i="25"/>
  <c r="AL17" i="28" s="1"/>
  <c r="BN93" i="25"/>
  <c r="AF22" i="28" s="1"/>
  <c r="BN97" i="25"/>
  <c r="AL22" i="28" s="1"/>
  <c r="BN101" i="25"/>
  <c r="AF27" i="28" s="1"/>
  <c r="BN105" i="25"/>
  <c r="AL27" i="28" s="1"/>
  <c r="BN109" i="25"/>
  <c r="AF32" i="28" s="1"/>
  <c r="BN113" i="25"/>
  <c r="AL32" i="28" s="1"/>
  <c r="BN117" i="25"/>
  <c r="AF37" i="28" s="1"/>
  <c r="BN121" i="25"/>
  <c r="AL37" i="28" s="1"/>
  <c r="BN125" i="25"/>
  <c r="AF42" i="28" s="1"/>
  <c r="BN129" i="25"/>
  <c r="AL42" i="28" s="1"/>
  <c r="BN133" i="25"/>
  <c r="H53" i="28" s="1"/>
  <c r="BN70" i="25"/>
  <c r="AF8" i="28" s="1"/>
  <c r="BN74" i="25"/>
  <c r="AL8" i="28" s="1"/>
  <c r="BN78" i="25"/>
  <c r="AF13" i="28" s="1"/>
  <c r="BN82" i="25"/>
  <c r="AL13" i="28" s="1"/>
  <c r="BN86" i="25"/>
  <c r="AF18" i="28" s="1"/>
  <c r="BN90" i="25"/>
  <c r="AL18" i="28" s="1"/>
  <c r="BN94" i="25"/>
  <c r="AF23" i="28" s="1"/>
  <c r="BN98" i="25"/>
  <c r="AL23" i="28" s="1"/>
  <c r="BN102" i="25"/>
  <c r="AF28" i="28" s="1"/>
  <c r="BN106" i="25"/>
  <c r="AL28" i="28" s="1"/>
  <c r="BN110" i="25"/>
  <c r="AF33" i="28" s="1"/>
  <c r="BN114" i="25"/>
  <c r="AL33" i="28" s="1"/>
  <c r="BN118" i="25"/>
  <c r="AF38" i="28" s="1"/>
  <c r="BN122" i="25"/>
  <c r="AL38" i="28" s="1"/>
  <c r="BN126" i="25"/>
  <c r="AF43" i="28" s="1"/>
  <c r="BN130" i="25"/>
  <c r="AL43" i="28" s="1"/>
  <c r="BN71" i="25"/>
  <c r="AR7" i="28" s="1"/>
  <c r="BN75" i="25"/>
  <c r="H9" i="28" s="1"/>
  <c r="BN79" i="25"/>
  <c r="AR12" i="28" s="1"/>
  <c r="BN83" i="25"/>
  <c r="H14" i="28" s="1"/>
  <c r="BN87" i="25"/>
  <c r="AR17" i="28" s="1"/>
  <c r="BN91" i="25"/>
  <c r="H19" i="28" s="1"/>
  <c r="BN95" i="25"/>
  <c r="AR22" i="28" s="1"/>
  <c r="BN99" i="25"/>
  <c r="H24" i="28" s="1"/>
  <c r="BN103" i="25"/>
  <c r="AR27" i="28" s="1"/>
  <c r="BN107" i="25"/>
  <c r="H29" i="28" s="1"/>
  <c r="BN111" i="25"/>
  <c r="AR32" i="28" s="1"/>
  <c r="BN115" i="25"/>
  <c r="H34" i="28" s="1"/>
  <c r="BN119" i="25"/>
  <c r="AR37" i="28" s="1"/>
  <c r="BN123" i="25"/>
  <c r="H39" i="28" s="1"/>
  <c r="BN127" i="25"/>
  <c r="AR42" i="28" s="1"/>
  <c r="BN131" i="25"/>
  <c r="H44" i="28" s="1"/>
  <c r="BN10" i="25"/>
  <c r="H7" i="28" s="1"/>
  <c r="BN6" i="25"/>
  <c r="T7" i="28" s="1"/>
  <c r="BN12" i="25"/>
  <c r="N12" i="28" s="1"/>
  <c r="BN16" i="25"/>
  <c r="Z12" i="28" s="1"/>
  <c r="BN20" i="25"/>
  <c r="N17" i="28" s="1"/>
  <c r="BN24" i="25"/>
  <c r="Z17" i="28" s="1"/>
  <c r="BN28" i="25"/>
  <c r="N22" i="28" s="1"/>
  <c r="BN32" i="25"/>
  <c r="Z22" i="28" s="1"/>
  <c r="BN36" i="25"/>
  <c r="N27" i="28" s="1"/>
  <c r="BN40" i="25"/>
  <c r="Z27" i="28" s="1"/>
  <c r="BN44" i="25"/>
  <c r="N32" i="28" s="1"/>
  <c r="BN48" i="25"/>
  <c r="Z32" i="28" s="1"/>
  <c r="BN52" i="25"/>
  <c r="N37" i="28" s="1"/>
  <c r="BN56" i="25"/>
  <c r="Z37" i="28" s="1"/>
  <c r="BN60" i="25"/>
  <c r="N42" i="28" s="1"/>
  <c r="BN64" i="25"/>
  <c r="Z42" i="28" s="1"/>
  <c r="BN68" i="25"/>
  <c r="H52" i="28" s="1"/>
  <c r="BN8" i="25"/>
  <c r="Z7" i="28" s="1"/>
  <c r="BN5" i="25"/>
  <c r="N8" i="28" s="1"/>
  <c r="BN13" i="25"/>
  <c r="N13" i="28" s="1"/>
  <c r="BN17" i="25"/>
  <c r="Z13" i="28" s="1"/>
  <c r="BN21" i="25"/>
  <c r="N18" i="28" s="1"/>
  <c r="BN25" i="25"/>
  <c r="Z18" i="28" s="1"/>
  <c r="BN29" i="25"/>
  <c r="N23" i="28" s="1"/>
  <c r="BN33" i="25"/>
  <c r="Z23" i="28" s="1"/>
  <c r="BN37" i="25"/>
  <c r="N28" i="28" s="1"/>
  <c r="BN41" i="25"/>
  <c r="Z28" i="28" s="1"/>
  <c r="BN45" i="25"/>
  <c r="N33" i="28" s="1"/>
  <c r="BN49" i="25"/>
  <c r="Z33" i="28" s="1"/>
  <c r="BN53" i="25"/>
  <c r="N38" i="28" s="1"/>
  <c r="BN57" i="25"/>
  <c r="Z38" i="28" s="1"/>
  <c r="BN61" i="25"/>
  <c r="N43" i="28" s="1"/>
  <c r="BN65" i="25"/>
  <c r="Z43" i="28" s="1"/>
  <c r="BN4" i="25"/>
  <c r="N7" i="28" s="1"/>
  <c r="BN7" i="25"/>
  <c r="T8" i="28" s="1"/>
  <c r="BN14" i="25"/>
  <c r="T12" i="28" s="1"/>
  <c r="BN18" i="25"/>
  <c r="H12" i="28" s="1"/>
  <c r="BN22" i="25"/>
  <c r="T17" i="28" s="1"/>
  <c r="BN26" i="25"/>
  <c r="H17" i="28" s="1"/>
  <c r="BN30" i="25"/>
  <c r="T22" i="28" s="1"/>
  <c r="BN34" i="25"/>
  <c r="H22" i="28" s="1"/>
  <c r="BN38" i="25"/>
  <c r="T27" i="28" s="1"/>
  <c r="BN42" i="25"/>
  <c r="H27" i="28" s="1"/>
  <c r="BN46" i="25"/>
  <c r="T32" i="28" s="1"/>
  <c r="BN50" i="25"/>
  <c r="H32" i="28" s="1"/>
  <c r="BN54" i="25"/>
  <c r="T37" i="28" s="1"/>
  <c r="BN58" i="25"/>
  <c r="H37" i="28" s="1"/>
  <c r="BN62" i="25"/>
  <c r="T42" i="28" s="1"/>
  <c r="BN66" i="25"/>
  <c r="H42" i="28" s="1"/>
  <c r="BN9" i="25"/>
  <c r="Z8" i="28" s="1"/>
  <c r="BN11" i="25"/>
  <c r="H8" i="28" s="1"/>
  <c r="BN15" i="25"/>
  <c r="T13" i="28" s="1"/>
  <c r="BN19" i="25"/>
  <c r="H13" i="28" s="1"/>
  <c r="BN23" i="25"/>
  <c r="T18" i="28" s="1"/>
  <c r="BN27" i="25"/>
  <c r="H18" i="28" s="1"/>
  <c r="BN31" i="25"/>
  <c r="T23" i="28" s="1"/>
  <c r="BN35" i="25"/>
  <c r="H23" i="28" s="1"/>
  <c r="BN39" i="25"/>
  <c r="T28" i="28" s="1"/>
  <c r="BN43" i="25"/>
  <c r="H28" i="28" s="1"/>
  <c r="BN47" i="25"/>
  <c r="T33" i="28" s="1"/>
  <c r="BN51" i="25"/>
  <c r="H33" i="28" s="1"/>
  <c r="BN55" i="25"/>
  <c r="T38" i="28" s="1"/>
  <c r="BN59" i="25"/>
  <c r="H38" i="28" s="1"/>
  <c r="BN63" i="25"/>
  <c r="T43" i="28" s="1"/>
  <c r="BN67" i="25"/>
  <c r="H43" i="28" s="1"/>
  <c r="BN1157" i="25"/>
  <c r="F7" i="41"/>
  <c r="B6" i="40"/>
  <c r="AG56" i="28" l="1"/>
  <c r="X56" i="28"/>
  <c r="Y56" i="28" s="1"/>
  <c r="Z56" i="28" s="1"/>
  <c r="X61" i="28"/>
  <c r="Y61" i="28" s="1"/>
  <c r="Z61" i="28" s="1"/>
  <c r="AA61" i="28"/>
  <c r="AC56" i="28"/>
  <c r="F61" i="28"/>
  <c r="G61" i="28" s="1"/>
  <c r="H61" i="28" s="1"/>
  <c r="AI56" i="28"/>
  <c r="E61" i="28"/>
  <c r="W56" i="28"/>
  <c r="I61" i="28"/>
  <c r="W61" i="28"/>
  <c r="AJ56" i="28"/>
  <c r="AK56" i="28" s="1"/>
  <c r="AL56" i="28" s="1"/>
  <c r="BN61" i="28"/>
  <c r="BO61" i="28"/>
  <c r="AO61" i="28"/>
  <c r="AS61" i="28"/>
  <c r="AC61" i="28"/>
  <c r="AG61" i="28"/>
  <c r="O56" i="28"/>
  <c r="Q61" i="28"/>
  <c r="AI61" i="28"/>
  <c r="L61" i="28"/>
  <c r="M61" i="28" s="1"/>
  <c r="K61" i="28"/>
  <c r="U61" i="28"/>
  <c r="R61" i="28"/>
  <c r="S61" i="28" s="1"/>
  <c r="T61" i="28" s="1"/>
  <c r="AJ61" i="28"/>
  <c r="AK61" i="28" s="1"/>
  <c r="AL61" i="28" s="1"/>
  <c r="AM61" i="28"/>
  <c r="F56" i="28"/>
  <c r="G56" i="28" s="1"/>
  <c r="H56" i="28" s="1"/>
  <c r="O61" i="28"/>
  <c r="AP61" i="28"/>
  <c r="AQ61" i="28" s="1"/>
  <c r="AR61" i="28" s="1"/>
  <c r="AD61" i="28"/>
  <c r="AE61" i="28" s="1"/>
  <c r="K46" i="28"/>
  <c r="O51" i="28"/>
  <c r="AD56" i="28"/>
  <c r="AE56" i="28" s="1"/>
  <c r="AF56" i="28" s="1"/>
  <c r="I56" i="28"/>
  <c r="L56" i="28"/>
  <c r="M56" i="28" s="1"/>
  <c r="N56" i="28" s="1"/>
  <c r="K56" i="28"/>
  <c r="R56" i="28"/>
  <c r="S56" i="28" s="1"/>
  <c r="T56" i="28" s="1"/>
  <c r="AO56" i="28"/>
  <c r="BO56" i="28"/>
  <c r="BN56" i="28"/>
  <c r="AS56" i="28"/>
  <c r="AM56" i="28"/>
  <c r="Q56" i="28"/>
  <c r="AP56" i="28"/>
  <c r="AQ56" i="28" s="1"/>
  <c r="AR56" i="28" s="1"/>
  <c r="L51" i="28"/>
  <c r="M51" i="28" s="1"/>
  <c r="N51" i="28" s="1"/>
  <c r="K51" i="28"/>
  <c r="AS51" i="28"/>
  <c r="AI51" i="28"/>
  <c r="E56" i="28"/>
  <c r="AA56" i="28"/>
  <c r="U56" i="28"/>
  <c r="G53" i="28"/>
  <c r="F53" i="28"/>
  <c r="I53" i="28"/>
  <c r="E53" i="28"/>
  <c r="AO51" i="28"/>
  <c r="R51" i="28"/>
  <c r="S51" i="28" s="1"/>
  <c r="T51" i="28" s="1"/>
  <c r="AD51" i="28"/>
  <c r="AE51" i="28" s="1"/>
  <c r="AF51" i="28" s="1"/>
  <c r="AI46" i="28"/>
  <c r="AC51" i="28"/>
  <c r="L46" i="28"/>
  <c r="M46" i="28" s="1"/>
  <c r="N46" i="28" s="1"/>
  <c r="O46" i="28"/>
  <c r="AP51" i="28"/>
  <c r="AQ51" i="28" s="1"/>
  <c r="Q51" i="28"/>
  <c r="X51" i="28"/>
  <c r="Y51" i="28" s="1"/>
  <c r="W51" i="28"/>
  <c r="AG51" i="28"/>
  <c r="AJ51" i="28"/>
  <c r="AK51" i="28" s="1"/>
  <c r="AL51" i="28" s="1"/>
  <c r="AM51" i="28"/>
  <c r="G52" i="28"/>
  <c r="F52" i="28"/>
  <c r="BR51" i="28"/>
  <c r="I52" i="28"/>
  <c r="E52" i="28"/>
  <c r="AS46" i="28"/>
  <c r="U51" i="28"/>
  <c r="AA51" i="28"/>
  <c r="AO46" i="28"/>
  <c r="R46" i="28"/>
  <c r="S46" i="28" s="1"/>
  <c r="T46" i="28" s="1"/>
  <c r="AD46" i="28"/>
  <c r="AE46" i="28" s="1"/>
  <c r="AF46" i="28" s="1"/>
  <c r="I46" i="28"/>
  <c r="AC46" i="28"/>
  <c r="BO46" i="28"/>
  <c r="BN46" i="28"/>
  <c r="AP46" i="28"/>
  <c r="AQ46" i="28" s="1"/>
  <c r="AR46" i="28" s="1"/>
  <c r="U13" i="30" s="1"/>
  <c r="AJ46" i="28"/>
  <c r="AK46" i="28" s="1"/>
  <c r="AL46" i="28" s="1"/>
  <c r="AM46" i="28"/>
  <c r="Q46" i="28"/>
  <c r="X46" i="28"/>
  <c r="Y46" i="28" s="1"/>
  <c r="Z46" i="28" s="1"/>
  <c r="L13" i="30" s="1"/>
  <c r="W46" i="28"/>
  <c r="AG46" i="28"/>
  <c r="F46" i="28"/>
  <c r="G46" i="28" s="1"/>
  <c r="U46" i="28"/>
  <c r="AA46" i="28"/>
  <c r="E46" i="28"/>
  <c r="O42" i="28"/>
  <c r="K42" i="28"/>
  <c r="BS41" i="28"/>
  <c r="M42" i="28"/>
  <c r="L42" i="28"/>
  <c r="AQ42" i="28"/>
  <c r="AP42" i="28"/>
  <c r="AS42" i="28"/>
  <c r="AO42" i="28"/>
  <c r="BS43" i="28"/>
  <c r="AE43" i="28"/>
  <c r="AD43" i="28"/>
  <c r="AG43" i="28"/>
  <c r="AC43" i="28"/>
  <c r="BR43" i="28"/>
  <c r="AM42" i="28"/>
  <c r="AI42" i="28"/>
  <c r="AK42" i="28"/>
  <c r="AJ42" i="28"/>
  <c r="F45" i="28"/>
  <c r="I45" i="28"/>
  <c r="E45" i="28"/>
  <c r="G45" i="28"/>
  <c r="AE42" i="28"/>
  <c r="AD42" i="28"/>
  <c r="BV41" i="28"/>
  <c r="AG42" i="28"/>
  <c r="AC42" i="28"/>
  <c r="AQ43" i="28"/>
  <c r="AP43" i="28"/>
  <c r="AS43" i="28"/>
  <c r="AO43" i="28"/>
  <c r="G43" i="28"/>
  <c r="F43" i="28"/>
  <c r="I43" i="28"/>
  <c r="E43" i="28"/>
  <c r="G42" i="28"/>
  <c r="F42" i="28"/>
  <c r="BR41" i="28"/>
  <c r="I42" i="28"/>
  <c r="E42" i="28"/>
  <c r="AA43" i="28"/>
  <c r="W43" i="28"/>
  <c r="Y43" i="28"/>
  <c r="X43" i="28"/>
  <c r="S43" i="28"/>
  <c r="R43" i="28"/>
  <c r="U43" i="28"/>
  <c r="Q43" i="28"/>
  <c r="S42" i="28"/>
  <c r="R42" i="28"/>
  <c r="U42" i="28"/>
  <c r="Q42" i="28"/>
  <c r="Q41" i="28" s="1"/>
  <c r="BT41" i="28"/>
  <c r="O43" i="28"/>
  <c r="K43" i="28"/>
  <c r="M43" i="28"/>
  <c r="L43" i="28"/>
  <c r="AA42" i="28"/>
  <c r="W42" i="28"/>
  <c r="Y42" i="28"/>
  <c r="BU41" i="28"/>
  <c r="X42" i="28"/>
  <c r="F44" i="28"/>
  <c r="I44" i="28"/>
  <c r="E44" i="28"/>
  <c r="G44" i="28"/>
  <c r="AM43" i="28"/>
  <c r="AI43" i="28"/>
  <c r="AK43" i="28"/>
  <c r="AJ43" i="28"/>
  <c r="G38" i="28"/>
  <c r="F38" i="28"/>
  <c r="I38" i="28"/>
  <c r="E38" i="28"/>
  <c r="G37" i="28"/>
  <c r="F37" i="28"/>
  <c r="BR36" i="28"/>
  <c r="I37" i="28"/>
  <c r="E37" i="28"/>
  <c r="AA38" i="28"/>
  <c r="W38" i="28"/>
  <c r="Y38" i="28"/>
  <c r="X38" i="28"/>
  <c r="S38" i="28"/>
  <c r="R38" i="28"/>
  <c r="U38" i="28"/>
  <c r="Q38" i="28"/>
  <c r="S37" i="28"/>
  <c r="R37" i="28"/>
  <c r="R36" i="28" s="1"/>
  <c r="S36" i="28" s="1"/>
  <c r="U37" i="28"/>
  <c r="Q37" i="28"/>
  <c r="BT36" i="28"/>
  <c r="O38" i="28"/>
  <c r="K38" i="28"/>
  <c r="M38" i="28"/>
  <c r="L38" i="28"/>
  <c r="AA37" i="28"/>
  <c r="W37" i="28"/>
  <c r="Y37" i="28"/>
  <c r="BU36" i="28"/>
  <c r="X37" i="28"/>
  <c r="F39" i="28"/>
  <c r="I39" i="28"/>
  <c r="E39" i="28"/>
  <c r="G39" i="28"/>
  <c r="AM38" i="28"/>
  <c r="AI38" i="28"/>
  <c r="AK38" i="28"/>
  <c r="AJ38" i="28"/>
  <c r="O37" i="28"/>
  <c r="K37" i="28"/>
  <c r="BS36" i="28"/>
  <c r="M37" i="28"/>
  <c r="L37" i="28"/>
  <c r="AQ37" i="28"/>
  <c r="AP37" i="28"/>
  <c r="AS37" i="28"/>
  <c r="AO37" i="28"/>
  <c r="BS38" i="28"/>
  <c r="AE38" i="28"/>
  <c r="AD38" i="28"/>
  <c r="AG38" i="28"/>
  <c r="AC38" i="28"/>
  <c r="BR38" i="28"/>
  <c r="AM37" i="28"/>
  <c r="AI37" i="28"/>
  <c r="AK37" i="28"/>
  <c r="AJ37" i="28"/>
  <c r="F40" i="28"/>
  <c r="I40" i="28"/>
  <c r="E40" i="28"/>
  <c r="G40" i="28"/>
  <c r="AE37" i="28"/>
  <c r="AD37" i="28"/>
  <c r="BV36" i="28"/>
  <c r="AG37" i="28"/>
  <c r="AC37" i="28"/>
  <c r="AQ38" i="28"/>
  <c r="AP38" i="28"/>
  <c r="AS38" i="28"/>
  <c r="AO38" i="28"/>
  <c r="O32" i="28"/>
  <c r="K32" i="28"/>
  <c r="BS31" i="28"/>
  <c r="M32" i="28"/>
  <c r="L32" i="28"/>
  <c r="AQ32" i="28"/>
  <c r="AP32" i="28"/>
  <c r="AS32" i="28"/>
  <c r="AO32" i="28"/>
  <c r="BS33" i="28"/>
  <c r="AE33" i="28"/>
  <c r="AD33" i="28"/>
  <c r="AG33" i="28"/>
  <c r="AC33" i="28"/>
  <c r="BR33" i="28"/>
  <c r="AM32" i="28"/>
  <c r="AI32" i="28"/>
  <c r="AK32" i="28"/>
  <c r="AJ32" i="28"/>
  <c r="F35" i="28"/>
  <c r="I35" i="28"/>
  <c r="E35" i="28"/>
  <c r="G35" i="28"/>
  <c r="AE32" i="28"/>
  <c r="AD32" i="28"/>
  <c r="BV31" i="28"/>
  <c r="AG32" i="28"/>
  <c r="AC32" i="28"/>
  <c r="AQ33" i="28"/>
  <c r="AP33" i="28"/>
  <c r="AS33" i="28"/>
  <c r="AO33" i="28"/>
  <c r="G33" i="28"/>
  <c r="F33" i="28"/>
  <c r="I33" i="28"/>
  <c r="E33" i="28"/>
  <c r="G32" i="28"/>
  <c r="F32" i="28"/>
  <c r="BR31" i="28"/>
  <c r="I32" i="28"/>
  <c r="E32" i="28"/>
  <c r="AA33" i="28"/>
  <c r="W33" i="28"/>
  <c r="Y33" i="28"/>
  <c r="X33" i="28"/>
  <c r="S33" i="28"/>
  <c r="R33" i="28"/>
  <c r="U33" i="28"/>
  <c r="Q33" i="28"/>
  <c r="S32" i="28"/>
  <c r="R32" i="28"/>
  <c r="R31" i="28" s="1"/>
  <c r="S31" i="28" s="1"/>
  <c r="U32" i="28"/>
  <c r="U31" i="28" s="1"/>
  <c r="Q32" i="28"/>
  <c r="BT31" i="28"/>
  <c r="O33" i="28"/>
  <c r="K33" i="28"/>
  <c r="M33" i="28"/>
  <c r="L33" i="28"/>
  <c r="AA32" i="28"/>
  <c r="W32" i="28"/>
  <c r="Y32" i="28"/>
  <c r="BU31" i="28"/>
  <c r="X32" i="28"/>
  <c r="F34" i="28"/>
  <c r="I34" i="28"/>
  <c r="E34" i="28"/>
  <c r="G34" i="28"/>
  <c r="AM33" i="28"/>
  <c r="AI33" i="28"/>
  <c r="AK33" i="28"/>
  <c r="AJ33" i="28"/>
  <c r="G28" i="28"/>
  <c r="F28" i="28"/>
  <c r="I28" i="28"/>
  <c r="E28" i="28"/>
  <c r="G27" i="28"/>
  <c r="F27" i="28"/>
  <c r="BR26" i="28"/>
  <c r="I27" i="28"/>
  <c r="E27" i="28"/>
  <c r="AA28" i="28"/>
  <c r="W28" i="28"/>
  <c r="Y28" i="28"/>
  <c r="X28" i="28"/>
  <c r="S28" i="28"/>
  <c r="R28" i="28"/>
  <c r="U28" i="28"/>
  <c r="Q28" i="28"/>
  <c r="S27" i="28"/>
  <c r="R27" i="28"/>
  <c r="U27" i="28"/>
  <c r="U26" i="28" s="1"/>
  <c r="Q27" i="28"/>
  <c r="BT26" i="28"/>
  <c r="O28" i="28"/>
  <c r="K28" i="28"/>
  <c r="M28" i="28"/>
  <c r="L28" i="28"/>
  <c r="AA27" i="28"/>
  <c r="W27" i="28"/>
  <c r="Y27" i="28"/>
  <c r="BU26" i="28"/>
  <c r="X27" i="28"/>
  <c r="F29" i="28"/>
  <c r="I29" i="28"/>
  <c r="E29" i="28"/>
  <c r="G29" i="28"/>
  <c r="AM28" i="28"/>
  <c r="AI28" i="28"/>
  <c r="AK28" i="28"/>
  <c r="AJ28" i="28"/>
  <c r="O27" i="28"/>
  <c r="K27" i="28"/>
  <c r="BS26" i="28"/>
  <c r="M27" i="28"/>
  <c r="L27" i="28"/>
  <c r="AQ27" i="28"/>
  <c r="AP27" i="28"/>
  <c r="AS27" i="28"/>
  <c r="AO27" i="28"/>
  <c r="BS28" i="28"/>
  <c r="AE28" i="28"/>
  <c r="AD28" i="28"/>
  <c r="AG28" i="28"/>
  <c r="AC28" i="28"/>
  <c r="BR28" i="28"/>
  <c r="AM27" i="28"/>
  <c r="AI27" i="28"/>
  <c r="AK27" i="28"/>
  <c r="AJ27" i="28"/>
  <c r="F30" i="28"/>
  <c r="I30" i="28"/>
  <c r="E30" i="28"/>
  <c r="G30" i="28"/>
  <c r="AE27" i="28"/>
  <c r="AD27" i="28"/>
  <c r="BV26" i="28"/>
  <c r="AG27" i="28"/>
  <c r="AC27" i="28"/>
  <c r="AQ28" i="28"/>
  <c r="AP28" i="28"/>
  <c r="AS28" i="28"/>
  <c r="AO28" i="28"/>
  <c r="S22" i="28"/>
  <c r="R22" i="28"/>
  <c r="U22" i="28"/>
  <c r="Q22" i="28"/>
  <c r="BT21" i="28"/>
  <c r="O22" i="28"/>
  <c r="K22" i="28"/>
  <c r="BS21" i="28"/>
  <c r="M22" i="28"/>
  <c r="L22" i="28"/>
  <c r="AQ22" i="28"/>
  <c r="AP22" i="28"/>
  <c r="AS22" i="28"/>
  <c r="AO22" i="28"/>
  <c r="BS23" i="28"/>
  <c r="AE23" i="28"/>
  <c r="AD23" i="28"/>
  <c r="AG23" i="28"/>
  <c r="AC23" i="28"/>
  <c r="BR23" i="28"/>
  <c r="AM22" i="28"/>
  <c r="AI22" i="28"/>
  <c r="AK22" i="28"/>
  <c r="AJ22" i="28"/>
  <c r="F25" i="28"/>
  <c r="I25" i="28"/>
  <c r="E25" i="28"/>
  <c r="G25" i="28"/>
  <c r="AE22" i="28"/>
  <c r="AD22" i="28"/>
  <c r="BV21" i="28"/>
  <c r="AG22" i="28"/>
  <c r="AC22" i="28"/>
  <c r="AQ23" i="28"/>
  <c r="AP23" i="28"/>
  <c r="AS23" i="28"/>
  <c r="AO23" i="28"/>
  <c r="G23" i="28"/>
  <c r="F23" i="28"/>
  <c r="I23" i="28"/>
  <c r="E23" i="28"/>
  <c r="G22" i="28"/>
  <c r="F22" i="28"/>
  <c r="BR21" i="28"/>
  <c r="I22" i="28"/>
  <c r="E22" i="28"/>
  <c r="AA23" i="28"/>
  <c r="W23" i="28"/>
  <c r="Y23" i="28"/>
  <c r="X23" i="28"/>
  <c r="S23" i="28"/>
  <c r="R23" i="28"/>
  <c r="U23" i="28"/>
  <c r="Q23" i="28"/>
  <c r="O23" i="28"/>
  <c r="K23" i="28"/>
  <c r="M23" i="28"/>
  <c r="L23" i="28"/>
  <c r="AA22" i="28"/>
  <c r="AA21" i="28" s="1"/>
  <c r="W22" i="28"/>
  <c r="W21" i="28" s="1"/>
  <c r="Y22" i="28"/>
  <c r="BU21" i="28"/>
  <c r="X22" i="28"/>
  <c r="F24" i="28"/>
  <c r="I24" i="28"/>
  <c r="E24" i="28"/>
  <c r="G24" i="28"/>
  <c r="AM23" i="28"/>
  <c r="AI23" i="28"/>
  <c r="AK23" i="28"/>
  <c r="AJ23" i="28"/>
  <c r="G18" i="28"/>
  <c r="F18" i="28"/>
  <c r="I18" i="28"/>
  <c r="E18" i="28"/>
  <c r="G17" i="28"/>
  <c r="F17" i="28"/>
  <c r="BR16" i="28"/>
  <c r="I17" i="28"/>
  <c r="E17" i="28"/>
  <c r="AA18" i="28"/>
  <c r="W18" i="28"/>
  <c r="Y18" i="28"/>
  <c r="X18" i="28"/>
  <c r="S18" i="28"/>
  <c r="R18" i="28"/>
  <c r="U18" i="28"/>
  <c r="Q18" i="28"/>
  <c r="S17" i="28"/>
  <c r="R17" i="28"/>
  <c r="U17" i="28"/>
  <c r="Q17" i="28"/>
  <c r="Q16" i="28" s="1"/>
  <c r="BT16" i="28"/>
  <c r="O18" i="28"/>
  <c r="K18" i="28"/>
  <c r="M18" i="28"/>
  <c r="L18" i="28"/>
  <c r="AA17" i="28"/>
  <c r="W17" i="28"/>
  <c r="Y17" i="28"/>
  <c r="BU16" i="28"/>
  <c r="X17" i="28"/>
  <c r="F19" i="28"/>
  <c r="I19" i="28"/>
  <c r="E19" i="28"/>
  <c r="G19" i="28"/>
  <c r="AM18" i="28"/>
  <c r="AI18" i="28"/>
  <c r="AK18" i="28"/>
  <c r="AJ18" i="28"/>
  <c r="O17" i="28"/>
  <c r="K17" i="28"/>
  <c r="BS16" i="28"/>
  <c r="M17" i="28"/>
  <c r="L17" i="28"/>
  <c r="AQ17" i="28"/>
  <c r="AP17" i="28"/>
  <c r="AS17" i="28"/>
  <c r="AO17" i="28"/>
  <c r="BS18" i="28"/>
  <c r="AE18" i="28"/>
  <c r="AD18" i="28"/>
  <c r="AG18" i="28"/>
  <c r="AC18" i="28"/>
  <c r="BR18" i="28"/>
  <c r="AM17" i="28"/>
  <c r="AI17" i="28"/>
  <c r="AK17" i="28"/>
  <c r="AJ17" i="28"/>
  <c r="F20" i="28"/>
  <c r="I20" i="28"/>
  <c r="E20" i="28"/>
  <c r="G20" i="28"/>
  <c r="AE17" i="28"/>
  <c r="AD17" i="28"/>
  <c r="BV16" i="28"/>
  <c r="AG17" i="28"/>
  <c r="AC17" i="28"/>
  <c r="AQ18" i="28"/>
  <c r="AP18" i="28"/>
  <c r="AS18" i="28"/>
  <c r="AO18" i="28"/>
  <c r="S12" i="28"/>
  <c r="R12" i="28"/>
  <c r="U12" i="28"/>
  <c r="Q12" i="28"/>
  <c r="BT11" i="28"/>
  <c r="AA12" i="28"/>
  <c r="W12" i="28"/>
  <c r="Y12" i="28"/>
  <c r="BU11" i="28"/>
  <c r="X12" i="28"/>
  <c r="O12" i="28"/>
  <c r="K12" i="28"/>
  <c r="BS11" i="28"/>
  <c r="M12" i="28"/>
  <c r="L12" i="28"/>
  <c r="AQ12" i="28"/>
  <c r="AP12" i="28"/>
  <c r="AS12" i="28"/>
  <c r="AO12" i="28"/>
  <c r="BS13" i="28"/>
  <c r="AE13" i="28"/>
  <c r="AD13" i="28"/>
  <c r="AG13" i="28"/>
  <c r="AC13" i="28"/>
  <c r="BR13" i="28"/>
  <c r="AM12" i="28"/>
  <c r="AI12" i="28"/>
  <c r="AK12" i="28"/>
  <c r="AJ12" i="28"/>
  <c r="F15" i="28"/>
  <c r="I15" i="28"/>
  <c r="E15" i="28"/>
  <c r="G15" i="28"/>
  <c r="AE12" i="28"/>
  <c r="AD12" i="28"/>
  <c r="BV11" i="28"/>
  <c r="AG12" i="28"/>
  <c r="AC12" i="28"/>
  <c r="AQ13" i="28"/>
  <c r="AP13" i="28"/>
  <c r="AS13" i="28"/>
  <c r="AO13" i="28"/>
  <c r="G13" i="28"/>
  <c r="F13" i="28"/>
  <c r="I13" i="28"/>
  <c r="E13" i="28"/>
  <c r="G12" i="28"/>
  <c r="F12" i="28"/>
  <c r="BR11" i="28"/>
  <c r="I12" i="28"/>
  <c r="E12" i="28"/>
  <c r="AA13" i="28"/>
  <c r="W13" i="28"/>
  <c r="Y13" i="28"/>
  <c r="X13" i="28"/>
  <c r="S13" i="28"/>
  <c r="R13" i="28"/>
  <c r="U13" i="28"/>
  <c r="Q13" i="28"/>
  <c r="O13" i="28"/>
  <c r="K13" i="28"/>
  <c r="M13" i="28"/>
  <c r="L13" i="28"/>
  <c r="F14" i="28"/>
  <c r="I14" i="28"/>
  <c r="E14" i="28"/>
  <c r="G14" i="28"/>
  <c r="AM13" i="28"/>
  <c r="AI13" i="28"/>
  <c r="AK13" i="28"/>
  <c r="AJ13" i="28"/>
  <c r="AQ7" i="28"/>
  <c r="AO7" i="28"/>
  <c r="AP7" i="28"/>
  <c r="AS7" i="28"/>
  <c r="AS8" i="28"/>
  <c r="AO8" i="28"/>
  <c r="AQ8" i="28"/>
  <c r="AP8" i="28"/>
  <c r="AM8" i="28"/>
  <c r="AI8" i="28"/>
  <c r="AK8" i="28"/>
  <c r="AJ8" i="28"/>
  <c r="AK7" i="28"/>
  <c r="AJ7" i="28"/>
  <c r="AM7" i="28"/>
  <c r="AI7" i="28"/>
  <c r="AG8" i="28"/>
  <c r="AC8" i="28"/>
  <c r="AE8" i="28"/>
  <c r="AD8" i="28"/>
  <c r="AE7" i="28"/>
  <c r="AD7" i="28"/>
  <c r="AG7" i="28"/>
  <c r="AC7" i="28"/>
  <c r="AA8" i="28"/>
  <c r="W8" i="28"/>
  <c r="Y8" i="28"/>
  <c r="X8" i="28"/>
  <c r="Y7" i="28"/>
  <c r="X7" i="28"/>
  <c r="AA7" i="28"/>
  <c r="W7" i="28"/>
  <c r="U8" i="28"/>
  <c r="Q8" i="28"/>
  <c r="S8" i="28"/>
  <c r="R8" i="28"/>
  <c r="S7" i="28"/>
  <c r="R7" i="28"/>
  <c r="U7" i="28"/>
  <c r="Q7" i="28"/>
  <c r="M7" i="28"/>
  <c r="O7" i="28"/>
  <c r="L7" i="28"/>
  <c r="K7" i="28"/>
  <c r="O8" i="28"/>
  <c r="K8" i="28"/>
  <c r="L8" i="28"/>
  <c r="M8" i="28"/>
  <c r="T13" i="30"/>
  <c r="BR8" i="28"/>
  <c r="BV6" i="28"/>
  <c r="BS6" i="28"/>
  <c r="G8" i="28"/>
  <c r="E8" i="28"/>
  <c r="I8" i="28"/>
  <c r="F8" i="28"/>
  <c r="BT6" i="28"/>
  <c r="BU6" i="28"/>
  <c r="E10" i="28"/>
  <c r="I10" i="28"/>
  <c r="G10" i="28"/>
  <c r="F10" i="28"/>
  <c r="F9" i="28"/>
  <c r="E9" i="28"/>
  <c r="I9" i="28"/>
  <c r="G9" i="28"/>
  <c r="BS8" i="28"/>
  <c r="G7" i="28"/>
  <c r="I7" i="28"/>
  <c r="BR6" i="28"/>
  <c r="F7" i="28"/>
  <c r="E7" i="28"/>
  <c r="Q26" i="28" l="1"/>
  <c r="R26" i="28"/>
  <c r="S26" i="28" s="1"/>
  <c r="T26" i="28" s="1"/>
  <c r="U41" i="28"/>
  <c r="Q31" i="28"/>
  <c r="R41" i="28"/>
  <c r="S41" i="28" s="1"/>
  <c r="H12" i="30" s="1"/>
  <c r="R16" i="28"/>
  <c r="S16" i="28" s="1"/>
  <c r="T16" i="28" s="1"/>
  <c r="U36" i="28"/>
  <c r="Q36" i="28"/>
  <c r="U16" i="28"/>
  <c r="AI36" i="28"/>
  <c r="AC6" i="28"/>
  <c r="AI6" i="28"/>
  <c r="AG16" i="28"/>
  <c r="AD26" i="28"/>
  <c r="AE26" i="28" s="1"/>
  <c r="AF26" i="28" s="1"/>
  <c r="O26" i="28"/>
  <c r="AD41" i="28"/>
  <c r="AE41" i="28" s="1"/>
  <c r="AF41" i="28" s="1"/>
  <c r="L36" i="28"/>
  <c r="M36" i="28" s="1"/>
  <c r="N36" i="28" s="1"/>
  <c r="AG41" i="28"/>
  <c r="K13" i="30"/>
  <c r="AD36" i="28"/>
  <c r="AE36" i="28" s="1"/>
  <c r="N11" i="30" s="1"/>
  <c r="AD31" i="28"/>
  <c r="AE31" i="28" s="1"/>
  <c r="N10" i="30" s="1"/>
  <c r="O36" i="28"/>
  <c r="W36" i="28"/>
  <c r="AI26" i="28"/>
  <c r="W31" i="28"/>
  <c r="F51" i="28"/>
  <c r="G51" i="28" s="1"/>
  <c r="H51" i="28" s="1"/>
  <c r="D14" i="30" s="1"/>
  <c r="W26" i="28"/>
  <c r="AA31" i="28"/>
  <c r="N16" i="30"/>
  <c r="AF61" i="28"/>
  <c r="O16" i="30" s="1"/>
  <c r="N61" i="28"/>
  <c r="F16" i="30" s="1"/>
  <c r="E16" i="30"/>
  <c r="AC16" i="28"/>
  <c r="AR51" i="28"/>
  <c r="U14" i="30" s="1"/>
  <c r="T14" i="30"/>
  <c r="AD11" i="28"/>
  <c r="AE11" i="28" s="1"/>
  <c r="AF11" i="28" s="1"/>
  <c r="T41" i="28"/>
  <c r="I12" i="30" s="1"/>
  <c r="E51" i="28"/>
  <c r="T36" i="28"/>
  <c r="I51" i="28"/>
  <c r="K14" i="30"/>
  <c r="Z51" i="28"/>
  <c r="L14" i="30" s="1"/>
  <c r="AI16" i="28"/>
  <c r="K36" i="28"/>
  <c r="W41" i="28"/>
  <c r="AC41" i="28"/>
  <c r="BO51" i="28"/>
  <c r="BN51" i="28"/>
  <c r="H46" i="28"/>
  <c r="D13" i="30" s="1"/>
  <c r="C13" i="30"/>
  <c r="X41" i="28"/>
  <c r="Y41" i="28" s="1"/>
  <c r="Z41" i="28" s="1"/>
  <c r="L26" i="28"/>
  <c r="M26" i="28" s="1"/>
  <c r="E9" i="30" s="1"/>
  <c r="X31" i="28"/>
  <c r="Y31" i="28" s="1"/>
  <c r="Z31" i="28" s="1"/>
  <c r="AC31" i="28"/>
  <c r="AC36" i="28"/>
  <c r="I41" i="28"/>
  <c r="AP41" i="28"/>
  <c r="AQ41" i="28" s="1"/>
  <c r="AR41" i="28" s="1"/>
  <c r="BO41" i="28"/>
  <c r="BN41" i="28"/>
  <c r="AI41" i="28"/>
  <c r="AS36" i="28"/>
  <c r="X36" i="28"/>
  <c r="Y36" i="28" s="1"/>
  <c r="Z36" i="28" s="1"/>
  <c r="F41" i="28"/>
  <c r="G41" i="28" s="1"/>
  <c r="H41" i="28" s="1"/>
  <c r="D12" i="30" s="1"/>
  <c r="AJ41" i="28"/>
  <c r="AK41" i="28" s="1"/>
  <c r="AL41" i="28" s="1"/>
  <c r="AM41" i="28"/>
  <c r="AO41" i="28"/>
  <c r="L41" i="28"/>
  <c r="M41" i="28" s="1"/>
  <c r="N41" i="28" s="1"/>
  <c r="F12" i="30" s="1"/>
  <c r="K41" i="28"/>
  <c r="AG21" i="28"/>
  <c r="AC26" i="28"/>
  <c r="AA26" i="28"/>
  <c r="T31" i="28"/>
  <c r="I10" i="30" s="1"/>
  <c r="AG36" i="28"/>
  <c r="AJ36" i="28"/>
  <c r="AK36" i="28" s="1"/>
  <c r="AL36" i="28" s="1"/>
  <c r="AA41" i="28"/>
  <c r="E41" i="28"/>
  <c r="AS41" i="28"/>
  <c r="O41" i="28"/>
  <c r="AD21" i="28"/>
  <c r="AE21" i="28" s="1"/>
  <c r="N8" i="30" s="1"/>
  <c r="K26" i="28"/>
  <c r="AM36" i="28"/>
  <c r="AO36" i="28"/>
  <c r="I36" i="28"/>
  <c r="BO36" i="28"/>
  <c r="BN36" i="28"/>
  <c r="K16" i="28"/>
  <c r="AM26" i="28"/>
  <c r="X26" i="28"/>
  <c r="Y26" i="28" s="1"/>
  <c r="Z26" i="28" s="1"/>
  <c r="AP36" i="28"/>
  <c r="AQ36" i="28" s="1"/>
  <c r="F36" i="28"/>
  <c r="G36" i="28" s="1"/>
  <c r="AG26" i="28"/>
  <c r="AG31" i="28"/>
  <c r="AA36" i="28"/>
  <c r="E36" i="28"/>
  <c r="AC11" i="28"/>
  <c r="AC21" i="28"/>
  <c r="I31" i="28"/>
  <c r="AP31" i="28"/>
  <c r="AQ31" i="28" s="1"/>
  <c r="AR31" i="28" s="1"/>
  <c r="AD16" i="28"/>
  <c r="AE16" i="28" s="1"/>
  <c r="AF16" i="28" s="1"/>
  <c r="O16" i="28"/>
  <c r="BO31" i="28"/>
  <c r="BN31" i="28"/>
  <c r="AI31" i="28"/>
  <c r="F31" i="28"/>
  <c r="G31" i="28" s="1"/>
  <c r="H31" i="28" s="1"/>
  <c r="AJ31" i="28"/>
  <c r="AK31" i="28" s="1"/>
  <c r="AL31" i="28" s="1"/>
  <c r="AM31" i="28"/>
  <c r="AO31" i="28"/>
  <c r="L31" i="28"/>
  <c r="M31" i="28" s="1"/>
  <c r="K31" i="28"/>
  <c r="AJ16" i="28"/>
  <c r="AK16" i="28" s="1"/>
  <c r="AL16" i="28" s="1"/>
  <c r="R7" i="30" s="1"/>
  <c r="AJ26" i="28"/>
  <c r="AK26" i="28" s="1"/>
  <c r="AL26" i="28" s="1"/>
  <c r="E31" i="28"/>
  <c r="AS31" i="28"/>
  <c r="O31" i="28"/>
  <c r="AO26" i="28"/>
  <c r="I26" i="28"/>
  <c r="AS26" i="28"/>
  <c r="BO26" i="28"/>
  <c r="BN26" i="28"/>
  <c r="AP26" i="28"/>
  <c r="AQ26" i="28" s="1"/>
  <c r="AR26" i="28" s="1"/>
  <c r="F26" i="28"/>
  <c r="G26" i="28" s="1"/>
  <c r="H26" i="28" s="1"/>
  <c r="E26" i="28"/>
  <c r="F21" i="28"/>
  <c r="G21" i="28" s="1"/>
  <c r="H21" i="28" s="1"/>
  <c r="AJ21" i="28"/>
  <c r="AK21" i="28" s="1"/>
  <c r="AL21" i="28" s="1"/>
  <c r="AM21" i="28"/>
  <c r="AO21" i="28"/>
  <c r="L21" i="28"/>
  <c r="M21" i="28" s="1"/>
  <c r="K21" i="28"/>
  <c r="Q21" i="28"/>
  <c r="L16" i="28"/>
  <c r="M16" i="28" s="1"/>
  <c r="N16" i="28" s="1"/>
  <c r="W16" i="28"/>
  <c r="E21" i="28"/>
  <c r="AS21" i="28"/>
  <c r="O21" i="28"/>
  <c r="U21" i="28"/>
  <c r="AM16" i="28"/>
  <c r="X16" i="28"/>
  <c r="Y16" i="28" s="1"/>
  <c r="Z16" i="28" s="1"/>
  <c r="AA16" i="28"/>
  <c r="X21" i="28"/>
  <c r="Y21" i="28" s="1"/>
  <c r="Z21" i="28" s="1"/>
  <c r="I21" i="28"/>
  <c r="AP21" i="28"/>
  <c r="AQ21" i="28" s="1"/>
  <c r="AR21" i="28" s="1"/>
  <c r="R21" i="28"/>
  <c r="S21" i="28" s="1"/>
  <c r="T21" i="28" s="1"/>
  <c r="BO21" i="28"/>
  <c r="BN21" i="28"/>
  <c r="AI21" i="28"/>
  <c r="AO16" i="28"/>
  <c r="I16" i="28"/>
  <c r="AS16" i="28"/>
  <c r="BO16" i="28"/>
  <c r="BN16" i="28"/>
  <c r="AP16" i="28"/>
  <c r="AQ16" i="28" s="1"/>
  <c r="AR16" i="28" s="1"/>
  <c r="F16" i="28"/>
  <c r="G16" i="28" s="1"/>
  <c r="AI11" i="28"/>
  <c r="U11" i="28"/>
  <c r="E16" i="28"/>
  <c r="AG6" i="28"/>
  <c r="AJ6" i="28"/>
  <c r="AK6" i="28" s="1"/>
  <c r="AL6" i="28" s="1"/>
  <c r="I11" i="28"/>
  <c r="AP11" i="28"/>
  <c r="AQ11" i="28" s="1"/>
  <c r="AR11" i="28" s="1"/>
  <c r="X11" i="28"/>
  <c r="Y11" i="28" s="1"/>
  <c r="Z11" i="28" s="1"/>
  <c r="W11" i="28"/>
  <c r="Q11" i="28"/>
  <c r="BO11" i="28"/>
  <c r="BN11" i="28"/>
  <c r="AA11" i="28"/>
  <c r="F11" i="28"/>
  <c r="G11" i="28" s="1"/>
  <c r="AG11" i="28"/>
  <c r="AJ11" i="28"/>
  <c r="AK11" i="28" s="1"/>
  <c r="AL11" i="28" s="1"/>
  <c r="AM11" i="28"/>
  <c r="AO11" i="28"/>
  <c r="L11" i="28"/>
  <c r="M11" i="28" s="1"/>
  <c r="N11" i="28" s="1"/>
  <c r="K11" i="28"/>
  <c r="R11" i="28"/>
  <c r="S11" i="28" s="1"/>
  <c r="AM6" i="28"/>
  <c r="E11" i="28"/>
  <c r="AS11" i="28"/>
  <c r="O11" i="28"/>
  <c r="AP6" i="28"/>
  <c r="AQ6" i="28" s="1"/>
  <c r="AO6" i="28"/>
  <c r="AS6" i="28"/>
  <c r="X6" i="28"/>
  <c r="Y6" i="28" s="1"/>
  <c r="Z6" i="28" s="1"/>
  <c r="AD6" i="28"/>
  <c r="AE6" i="28" s="1"/>
  <c r="N5" i="30" s="1"/>
  <c r="AA6" i="28"/>
  <c r="Q6" i="28"/>
  <c r="W6" i="28"/>
  <c r="U6" i="28"/>
  <c r="R6" i="28"/>
  <c r="S6" i="28" s="1"/>
  <c r="T6" i="28" s="1"/>
  <c r="I5" i="30" s="1"/>
  <c r="L6" i="28"/>
  <c r="M6" i="28" s="1"/>
  <c r="N6" i="28" s="1"/>
  <c r="O6" i="28"/>
  <c r="K6" i="28"/>
  <c r="F6" i="28"/>
  <c r="G6" i="28" s="1"/>
  <c r="H6" i="28" s="1"/>
  <c r="D5" i="30" s="1"/>
  <c r="I6" i="28"/>
  <c r="H10" i="30"/>
  <c r="E6" i="28"/>
  <c r="N15" i="30"/>
  <c r="O15" i="30"/>
  <c r="Q16" i="30"/>
  <c r="R16" i="30"/>
  <c r="C16" i="30"/>
  <c r="D16" i="30"/>
  <c r="H16" i="30"/>
  <c r="I16" i="30"/>
  <c r="E15" i="30"/>
  <c r="F15" i="30"/>
  <c r="C15" i="30"/>
  <c r="D15" i="30"/>
  <c r="H15" i="30"/>
  <c r="I15" i="30"/>
  <c r="H4" i="28"/>
  <c r="Q13" i="30"/>
  <c r="R13" i="30"/>
  <c r="K16" i="30"/>
  <c r="L16" i="30"/>
  <c r="H11" i="30"/>
  <c r="T16" i="30"/>
  <c r="U16" i="30"/>
  <c r="E14" i="30"/>
  <c r="F14" i="30"/>
  <c r="E13" i="30"/>
  <c r="F13" i="30"/>
  <c r="Q14" i="30"/>
  <c r="R14" i="30"/>
  <c r="BO6" i="28"/>
  <c r="BN6" i="28"/>
  <c r="N14" i="30"/>
  <c r="O14" i="30"/>
  <c r="H13" i="30"/>
  <c r="I13" i="30"/>
  <c r="Q15" i="30"/>
  <c r="R15" i="30"/>
  <c r="H14" i="30"/>
  <c r="I14" i="30"/>
  <c r="N13" i="30"/>
  <c r="O13" i="30"/>
  <c r="T15" i="30"/>
  <c r="U15" i="30"/>
  <c r="K15" i="30"/>
  <c r="L15" i="30"/>
  <c r="H9" i="30" l="1"/>
  <c r="Y13" i="30"/>
  <c r="E11" i="30"/>
  <c r="C12" i="30"/>
  <c r="AE12" i="30" s="1"/>
  <c r="C14" i="42" s="1"/>
  <c r="CB13" i="41" s="1"/>
  <c r="AF21" i="28"/>
  <c r="O8" i="30" s="1"/>
  <c r="E12" i="30"/>
  <c r="T9" i="30"/>
  <c r="Q10" i="30"/>
  <c r="AF31" i="28"/>
  <c r="O10" i="30" s="1"/>
  <c r="V13" i="30"/>
  <c r="M13" i="30"/>
  <c r="C14" i="30"/>
  <c r="Y14" i="30" s="1"/>
  <c r="Q7" i="30"/>
  <c r="N26" i="28"/>
  <c r="F9" i="30" s="1"/>
  <c r="N7" i="30"/>
  <c r="C8" i="30"/>
  <c r="H8" i="30"/>
  <c r="AF36" i="28"/>
  <c r="O11" i="30" s="1"/>
  <c r="K10" i="30"/>
  <c r="E5" i="30"/>
  <c r="AE13" i="30"/>
  <c r="C15" i="42" s="1"/>
  <c r="CB14" i="41" s="1"/>
  <c r="BO4" i="28"/>
  <c r="C3" i="28" s="1"/>
  <c r="K8" i="30"/>
  <c r="AB13" i="30"/>
  <c r="B15" i="42" s="1"/>
  <c r="CA14" i="41" s="1"/>
  <c r="K7" i="30"/>
  <c r="Q9" i="30"/>
  <c r="C11" i="30"/>
  <c r="H36" i="28"/>
  <c r="D11" i="30" s="1"/>
  <c r="AR36" i="28"/>
  <c r="U11" i="30" s="1"/>
  <c r="T11" i="30"/>
  <c r="E10" i="30"/>
  <c r="N31" i="28"/>
  <c r="F10" i="30" s="1"/>
  <c r="E6" i="30"/>
  <c r="N21" i="28"/>
  <c r="F8" i="30" s="1"/>
  <c r="E8" i="30"/>
  <c r="H16" i="28"/>
  <c r="D7" i="30" s="1"/>
  <c r="C7" i="30"/>
  <c r="H11" i="28"/>
  <c r="D6" i="30" s="1"/>
  <c r="C6" i="30"/>
  <c r="T11" i="28"/>
  <c r="I6" i="30" s="1"/>
  <c r="H6" i="30"/>
  <c r="AR6" i="28"/>
  <c r="U5" i="30" s="1"/>
  <c r="T5" i="30"/>
  <c r="AF6" i="28"/>
  <c r="O5" i="30" s="1"/>
  <c r="C5" i="30"/>
  <c r="AE5" i="30" s="1"/>
  <c r="C7" i="42" s="1"/>
  <c r="CB6" i="41" s="1"/>
  <c r="L8" i="30"/>
  <c r="H5" i="30"/>
  <c r="I11" i="30"/>
  <c r="R10" i="30"/>
  <c r="Q12" i="30"/>
  <c r="R12" i="30"/>
  <c r="L9" i="30"/>
  <c r="K9" i="30"/>
  <c r="T7" i="30"/>
  <c r="U7" i="30"/>
  <c r="F6" i="30"/>
  <c r="U6" i="30"/>
  <c r="T6" i="30"/>
  <c r="T12" i="30"/>
  <c r="U12" i="30"/>
  <c r="P13" i="30"/>
  <c r="J13" i="30"/>
  <c r="D8" i="30"/>
  <c r="T10" i="30"/>
  <c r="U10" i="30"/>
  <c r="O12" i="30"/>
  <c r="N12" i="30"/>
  <c r="I8" i="30"/>
  <c r="I7" i="30"/>
  <c r="H7" i="30"/>
  <c r="F5" i="30"/>
  <c r="F11" i="30"/>
  <c r="BN4" i="28"/>
  <c r="K27" i="41" s="1"/>
  <c r="O9" i="30"/>
  <c r="N9" i="30"/>
  <c r="L12" i="30"/>
  <c r="K12" i="30"/>
  <c r="U8" i="30"/>
  <c r="T8" i="30"/>
  <c r="L10" i="30"/>
  <c r="L11" i="30"/>
  <c r="K11" i="30"/>
  <c r="L7" i="30"/>
  <c r="Q11" i="30"/>
  <c r="R11" i="30"/>
  <c r="O7" i="30"/>
  <c r="C9" i="30"/>
  <c r="D9" i="30"/>
  <c r="D10" i="30"/>
  <c r="C10" i="30"/>
  <c r="R6" i="30"/>
  <c r="Q6" i="30"/>
  <c r="G13" i="30"/>
  <c r="R8" i="30"/>
  <c r="Q8" i="30"/>
  <c r="F7" i="30"/>
  <c r="E7" i="30"/>
  <c r="L6" i="30"/>
  <c r="K6" i="30"/>
  <c r="N6" i="30"/>
  <c r="O6" i="30"/>
  <c r="L5" i="30"/>
  <c r="K5" i="30"/>
  <c r="R5" i="30"/>
  <c r="Q5" i="30"/>
  <c r="S13" i="30"/>
  <c r="G15" i="30"/>
  <c r="V15" i="30"/>
  <c r="S15" i="30"/>
  <c r="Y15" i="30"/>
  <c r="P15" i="30"/>
  <c r="AE15" i="30"/>
  <c r="C17" i="42" s="1"/>
  <c r="CB16" i="41" s="1"/>
  <c r="J15" i="30"/>
  <c r="AB15" i="30"/>
  <c r="B17" i="42" s="1"/>
  <c r="CA16" i="41" s="1"/>
  <c r="M15" i="30"/>
  <c r="R9" i="30"/>
  <c r="M16" i="30"/>
  <c r="AB16" i="30"/>
  <c r="B18" i="42" s="1"/>
  <c r="CA17" i="41" s="1"/>
  <c r="P16" i="30"/>
  <c r="V16" i="30"/>
  <c r="AE16" i="30"/>
  <c r="C18" i="42" s="1"/>
  <c r="CB17" i="41" s="1"/>
  <c r="G16" i="30"/>
  <c r="S16" i="30"/>
  <c r="Y16" i="30"/>
  <c r="J16" i="30"/>
  <c r="I9" i="30"/>
  <c r="U9" i="30"/>
  <c r="S23" i="37"/>
  <c r="C23" i="37"/>
  <c r="AQ23" i="37"/>
  <c r="AA16" i="37"/>
  <c r="AI16" i="37"/>
  <c r="K23" i="33"/>
  <c r="AA23" i="33"/>
  <c r="S23" i="33"/>
  <c r="C16" i="33"/>
  <c r="AQ16" i="37"/>
  <c r="C22" i="33"/>
  <c r="K23" i="37"/>
  <c r="AA22" i="37"/>
  <c r="K22" i="37"/>
  <c r="S16" i="37"/>
  <c r="AQ16" i="33"/>
  <c r="S22" i="33"/>
  <c r="AQ22" i="33"/>
  <c r="AA22" i="33"/>
  <c r="AI16" i="33"/>
  <c r="AA16" i="33"/>
  <c r="AI22" i="37"/>
  <c r="AI23" i="37"/>
  <c r="AQ22" i="37"/>
  <c r="K22" i="33"/>
  <c r="K16" i="33"/>
  <c r="C22" i="37"/>
  <c r="S22" i="37"/>
  <c r="AA23" i="37"/>
  <c r="K16" i="37"/>
  <c r="S16" i="33"/>
  <c r="C23" i="33"/>
  <c r="AQ23" i="33"/>
  <c r="AI23" i="33"/>
  <c r="C16" i="37"/>
  <c r="AI22" i="33"/>
  <c r="G12" i="30" l="1"/>
  <c r="J12" i="30"/>
  <c r="AB12" i="30"/>
  <c r="B14" i="42" s="1"/>
  <c r="CA13" i="41" s="1"/>
  <c r="Y12" i="30"/>
  <c r="AE14" i="30"/>
  <c r="C16" i="42" s="1"/>
  <c r="CB15" i="41" s="1"/>
  <c r="V14" i="30"/>
  <c r="G14" i="30"/>
  <c r="M14" i="30"/>
  <c r="J14" i="30"/>
  <c r="AB14" i="30"/>
  <c r="B16" i="42" s="1"/>
  <c r="CA15" i="41" s="1"/>
  <c r="P14" i="30"/>
  <c r="S14" i="30"/>
  <c r="AE6" i="30"/>
  <c r="C8" i="42" s="1"/>
  <c r="CB7" i="41" s="1"/>
  <c r="P11" i="30"/>
  <c r="J6" i="30"/>
  <c r="AB6" i="30"/>
  <c r="B8" i="42" s="1"/>
  <c r="CA7" i="41" s="1"/>
  <c r="Y6" i="30"/>
  <c r="M7" i="30"/>
  <c r="G5" i="30"/>
  <c r="G8" i="30"/>
  <c r="Y7" i="30"/>
  <c r="Y11" i="30"/>
  <c r="V11" i="30"/>
  <c r="G11" i="30"/>
  <c r="AB11" i="30"/>
  <c r="B13" i="42" s="1"/>
  <c r="CA12" i="41" s="1"/>
  <c r="J11" i="30"/>
  <c r="P7" i="30"/>
  <c r="AE11" i="30"/>
  <c r="C13" i="42" s="1"/>
  <c r="CB12" i="41" s="1"/>
  <c r="G6" i="30"/>
  <c r="AB7" i="30"/>
  <c r="B9" i="42" s="1"/>
  <c r="CA8" i="41" s="1"/>
  <c r="S7" i="30"/>
  <c r="AE7" i="30"/>
  <c r="C9" i="42" s="1"/>
  <c r="CB8" i="41" s="1"/>
  <c r="AB8" i="30"/>
  <c r="B10" i="42" s="1"/>
  <c r="CA9" i="41" s="1"/>
  <c r="V12" i="30"/>
  <c r="M8" i="30"/>
  <c r="P5" i="30"/>
  <c r="J5" i="30"/>
  <c r="V5" i="30"/>
  <c r="S6" i="30"/>
  <c r="Y5" i="30"/>
  <c r="AB5" i="30"/>
  <c r="B7" i="42" s="1"/>
  <c r="CA6" i="41" s="1"/>
  <c r="P8" i="30"/>
  <c r="J8" i="30"/>
  <c r="Y8" i="30"/>
  <c r="AE8" i="30"/>
  <c r="C10" i="42" s="1"/>
  <c r="CB9" i="41" s="1"/>
  <c r="S5" i="30"/>
  <c r="P6" i="30"/>
  <c r="M11" i="30"/>
  <c r="M6" i="30"/>
  <c r="M12" i="30"/>
  <c r="V6" i="30"/>
  <c r="V7" i="30"/>
  <c r="S12" i="30"/>
  <c r="G7" i="30"/>
  <c r="J7" i="30"/>
  <c r="S8" i="30"/>
  <c r="V9" i="30"/>
  <c r="AB9" i="30"/>
  <c r="B11" i="42" s="1"/>
  <c r="P9" i="30"/>
  <c r="J9" i="30"/>
  <c r="AE9" i="30"/>
  <c r="C11" i="42" s="1"/>
  <c r="G9" i="30"/>
  <c r="Y9" i="30"/>
  <c r="M9" i="30"/>
  <c r="S9" i="30"/>
  <c r="S11" i="30"/>
  <c r="V8" i="30"/>
  <c r="P12" i="30"/>
  <c r="M5" i="30"/>
  <c r="AB10" i="30"/>
  <c r="B12" i="42" s="1"/>
  <c r="Y10" i="30"/>
  <c r="J10" i="30"/>
  <c r="AE10" i="30"/>
  <c r="C12" i="42" s="1"/>
  <c r="S10" i="30"/>
  <c r="P10" i="30"/>
  <c r="M10" i="30"/>
  <c r="V10" i="30"/>
  <c r="G10" i="30"/>
  <c r="K15" i="33"/>
  <c r="C21" i="33"/>
  <c r="S21" i="33"/>
  <c r="AI21" i="33"/>
  <c r="W22" i="37"/>
  <c r="G23" i="37"/>
  <c r="AM23" i="37"/>
  <c r="O23" i="37"/>
  <c r="G15" i="37"/>
  <c r="K14" i="37"/>
  <c r="S15" i="37"/>
  <c r="G14" i="37"/>
  <c r="AM15" i="37"/>
  <c r="W15" i="37"/>
  <c r="S14" i="37"/>
  <c r="AQ9" i="37"/>
  <c r="AQ8" i="37"/>
  <c r="AM9" i="37"/>
  <c r="AA7" i="37"/>
  <c r="AA9" i="37"/>
  <c r="S7" i="37"/>
  <c r="O7" i="37"/>
  <c r="K8" i="37"/>
  <c r="AE23" i="33"/>
  <c r="AU22" i="33"/>
  <c r="W21" i="33"/>
  <c r="O21" i="33"/>
  <c r="G15" i="33"/>
  <c r="AA14" i="33"/>
  <c r="AU14" i="33"/>
  <c r="AI14" i="33"/>
  <c r="AM16" i="33"/>
  <c r="AQ14" i="33"/>
  <c r="S14" i="33"/>
  <c r="AQ8" i="33"/>
  <c r="AQ7" i="33"/>
  <c r="AI9" i="33"/>
  <c r="AA7" i="33"/>
  <c r="AA9" i="33"/>
  <c r="S7" i="33"/>
  <c r="K8" i="33"/>
  <c r="O9" i="33"/>
  <c r="C7" i="37"/>
  <c r="G9" i="33"/>
  <c r="C9" i="33"/>
  <c r="AQ21" i="37"/>
  <c r="K21" i="37"/>
  <c r="AM21" i="37"/>
  <c r="W21" i="37"/>
  <c r="W16" i="37"/>
  <c r="AM16" i="37"/>
  <c r="O16" i="37"/>
  <c r="AU9" i="37"/>
  <c r="AA8" i="37"/>
  <c r="W9" i="37"/>
  <c r="G21" i="33"/>
  <c r="G22" i="33"/>
  <c r="AQ15" i="33"/>
  <c r="G16" i="33"/>
  <c r="AE14" i="33"/>
  <c r="AM7" i="33"/>
  <c r="AI7" i="33"/>
  <c r="W7" i="33"/>
  <c r="K7" i="33"/>
  <c r="C8" i="33"/>
  <c r="K15" i="37"/>
  <c r="C21" i="37"/>
  <c r="S21" i="37"/>
  <c r="AI21" i="37"/>
  <c r="W23" i="37"/>
  <c r="O22" i="37"/>
  <c r="AM22" i="37"/>
  <c r="AE21" i="37"/>
  <c r="O14" i="37"/>
  <c r="AQ15" i="37"/>
  <c r="G16" i="37"/>
  <c r="AQ14" i="37"/>
  <c r="AE15" i="37"/>
  <c r="W14" i="37"/>
  <c r="AU16" i="37"/>
  <c r="AU7" i="37"/>
  <c r="AQ7" i="37"/>
  <c r="AM8" i="37"/>
  <c r="AE9" i="37"/>
  <c r="AE7" i="37"/>
  <c r="S8" i="37"/>
  <c r="O8" i="37"/>
  <c r="K9" i="37"/>
  <c r="AM23" i="33"/>
  <c r="O23" i="33"/>
  <c r="W23" i="33"/>
  <c r="W22" i="33"/>
  <c r="O14" i="33"/>
  <c r="W16" i="33"/>
  <c r="AM14" i="33"/>
  <c r="O15" i="33"/>
  <c r="AM15" i="33"/>
  <c r="AU15" i="33"/>
  <c r="AU16" i="33"/>
  <c r="AQ9" i="33"/>
  <c r="AU9" i="33"/>
  <c r="AM9" i="33"/>
  <c r="AE9" i="33"/>
  <c r="AE7" i="33"/>
  <c r="S8" i="33"/>
  <c r="O7" i="33"/>
  <c r="K9" i="33"/>
  <c r="C7" i="33"/>
  <c r="G9" i="37"/>
  <c r="C9" i="37"/>
  <c r="AA21" i="37"/>
  <c r="AE23" i="37"/>
  <c r="AM14" i="37"/>
  <c r="AE14" i="37"/>
  <c r="AI8" i="37"/>
  <c r="O9" i="37"/>
  <c r="AU23" i="33"/>
  <c r="AM21" i="33"/>
  <c r="AE16" i="33"/>
  <c r="AU8" i="33"/>
  <c r="AA8" i="33"/>
  <c r="G7" i="33"/>
  <c r="C15" i="33"/>
  <c r="AQ21" i="33"/>
  <c r="K21" i="33"/>
  <c r="AA21" i="33"/>
  <c r="G22" i="37"/>
  <c r="AU21" i="37"/>
  <c r="G21" i="37"/>
  <c r="AE22" i="37"/>
  <c r="AU23" i="37"/>
  <c r="AA14" i="37"/>
  <c r="AU14" i="37"/>
  <c r="AI14" i="37"/>
  <c r="AE16" i="37"/>
  <c r="AU15" i="37"/>
  <c r="C14" i="37"/>
  <c r="AA15" i="37"/>
  <c r="AU8" i="37"/>
  <c r="AM7" i="37"/>
  <c r="AI7" i="37"/>
  <c r="AE8" i="37"/>
  <c r="W7" i="37"/>
  <c r="S9" i="37"/>
  <c r="K7" i="37"/>
  <c r="O22" i="33"/>
  <c r="AM22" i="33"/>
  <c r="AE21" i="33"/>
  <c r="G23" i="33"/>
  <c r="AU21" i="33"/>
  <c r="W15" i="33"/>
  <c r="K14" i="33"/>
  <c r="S15" i="33"/>
  <c r="G14" i="33"/>
  <c r="AE15" i="33"/>
  <c r="C14" i="33"/>
  <c r="AA15" i="33"/>
  <c r="AU7" i="33"/>
  <c r="AI8" i="33"/>
  <c r="AM8" i="33"/>
  <c r="AE8" i="33"/>
  <c r="W9" i="33"/>
  <c r="W8" i="33"/>
  <c r="O8" i="33"/>
  <c r="G7" i="37"/>
  <c r="G8" i="37"/>
  <c r="C8" i="37"/>
  <c r="C15" i="37"/>
  <c r="O21" i="37"/>
  <c r="AU22" i="37"/>
  <c r="O15" i="37"/>
  <c r="AI15" i="37"/>
  <c r="AI9" i="37"/>
  <c r="W8" i="37"/>
  <c r="AE22" i="33"/>
  <c r="AI15" i="33"/>
  <c r="O16" i="33"/>
  <c r="W14" i="33"/>
  <c r="S9" i="33"/>
  <c r="G8" i="33"/>
  <c r="S25" i="37" l="1"/>
  <c r="W25" i="37"/>
  <c r="AA25" i="37"/>
  <c r="AE25" i="37"/>
  <c r="C25" i="37"/>
  <c r="G25" i="37"/>
  <c r="AI25" i="37"/>
  <c r="AM25" i="37"/>
  <c r="AQ25" i="37"/>
  <c r="AU25" i="37"/>
  <c r="K25" i="37"/>
  <c r="O25" i="37"/>
  <c r="S18" i="37"/>
  <c r="W18" i="37" s="1"/>
  <c r="C18" i="37"/>
  <c r="G18" i="37" s="1"/>
  <c r="AQ18" i="37"/>
  <c r="AU18" i="37" s="1"/>
  <c r="AI18" i="37"/>
  <c r="AM18" i="37" s="1"/>
  <c r="K18" i="37"/>
  <c r="O18" i="37" s="1"/>
  <c r="AA18" i="37"/>
  <c r="AE18" i="37" s="1"/>
  <c r="AQ11" i="37"/>
  <c r="AI11" i="37"/>
  <c r="AA11" i="37"/>
  <c r="S11" i="37"/>
  <c r="K11" i="37"/>
  <c r="O11" i="37" s="1"/>
  <c r="AO20" i="33"/>
  <c r="AK20" i="33"/>
  <c r="AI25" i="33"/>
  <c r="AW20" i="33"/>
  <c r="AS20" i="33"/>
  <c r="AQ25" i="33"/>
  <c r="Q20" i="33"/>
  <c r="M20" i="33"/>
  <c r="K25" i="33"/>
  <c r="Y20" i="33"/>
  <c r="U20" i="33"/>
  <c r="S25" i="33"/>
  <c r="AG20" i="33"/>
  <c r="AC20" i="33"/>
  <c r="AA25" i="33"/>
  <c r="I20" i="33"/>
  <c r="E20" i="33"/>
  <c r="C25" i="33"/>
  <c r="Y13" i="33"/>
  <c r="U13" i="33"/>
  <c r="S18" i="33"/>
  <c r="AG13" i="33"/>
  <c r="AC13" i="33"/>
  <c r="C18" i="33"/>
  <c r="AQ18" i="33"/>
  <c r="I13" i="33"/>
  <c r="E13" i="33"/>
  <c r="AI18" i="33"/>
  <c r="AO13" i="33"/>
  <c r="AK13" i="33"/>
  <c r="AW13" i="33"/>
  <c r="AS13" i="33"/>
  <c r="K18" i="33"/>
  <c r="AA18" i="33"/>
  <c r="Q13" i="33"/>
  <c r="M13" i="33"/>
  <c r="AQ11" i="33"/>
  <c r="AW6" i="33"/>
  <c r="AS6" i="33"/>
  <c r="AI11" i="33"/>
  <c r="AO6" i="33"/>
  <c r="AK6" i="33"/>
  <c r="AG6" i="33"/>
  <c r="AC6" i="33"/>
  <c r="AA11" i="33"/>
  <c r="Y6" i="33"/>
  <c r="U6" i="33"/>
  <c r="S11" i="33"/>
  <c r="K11" i="33"/>
  <c r="Q6" i="33"/>
  <c r="M6" i="33"/>
  <c r="I56" i="42"/>
  <c r="DB20" i="41" s="1"/>
  <c r="I10" i="42"/>
  <c r="CS8" i="41" s="1"/>
  <c r="I29" i="42"/>
  <c r="I34" i="42"/>
  <c r="I57" i="42"/>
  <c r="I27" i="42"/>
  <c r="I15" i="42"/>
  <c r="CS13" i="41" s="1"/>
  <c r="I18" i="42"/>
  <c r="I17" i="42"/>
  <c r="I8" i="42"/>
  <c r="CS6" i="41" s="1"/>
  <c r="I48" i="42"/>
  <c r="J10" i="42"/>
  <c r="P10" i="42" s="1"/>
  <c r="I54" i="42"/>
  <c r="C11" i="37"/>
  <c r="G11" i="37" s="1"/>
  <c r="G12" i="37" s="1"/>
  <c r="E6" i="33"/>
  <c r="C11" i="33"/>
  <c r="I6" i="33"/>
  <c r="CA11" i="41"/>
  <c r="I12" i="42"/>
  <c r="I59" i="42"/>
  <c r="I49" i="42"/>
  <c r="I21" i="42"/>
  <c r="I39" i="42"/>
  <c r="CB11" i="41"/>
  <c r="J12" i="42"/>
  <c r="I69" i="42"/>
  <c r="I42" i="42"/>
  <c r="I11" i="42"/>
  <c r="I37" i="42"/>
  <c r="I67" i="42"/>
  <c r="I64" i="42"/>
  <c r="I60" i="42"/>
  <c r="I62" i="42"/>
  <c r="I38" i="42"/>
  <c r="I68" i="42"/>
  <c r="I13" i="42"/>
  <c r="I16" i="42"/>
  <c r="I65" i="42"/>
  <c r="I55" i="42"/>
  <c r="I53" i="42"/>
  <c r="I22" i="42"/>
  <c r="I51" i="42"/>
  <c r="I19" i="42"/>
  <c r="I58" i="42"/>
  <c r="I9" i="42"/>
  <c r="I14" i="42"/>
  <c r="I40" i="42"/>
  <c r="I33" i="42"/>
  <c r="I24" i="42"/>
  <c r="I20" i="42"/>
  <c r="I26" i="42"/>
  <c r="I30" i="42"/>
  <c r="I7" i="42"/>
  <c r="I43" i="42"/>
  <c r="I70" i="42"/>
  <c r="CA10" i="41"/>
  <c r="I25" i="42"/>
  <c r="I50" i="42"/>
  <c r="I61" i="42"/>
  <c r="I23" i="42"/>
  <c r="I41" i="42"/>
  <c r="I44" i="42"/>
  <c r="I28" i="42"/>
  <c r="I52" i="42"/>
  <c r="I31" i="42"/>
  <c r="I63" i="42"/>
  <c r="I36" i="42"/>
  <c r="I35" i="42"/>
  <c r="I46" i="42"/>
  <c r="I66" i="42"/>
  <c r="I45" i="42"/>
  <c r="I47" i="42"/>
  <c r="I32" i="42"/>
  <c r="J8" i="42"/>
  <c r="J16" i="42"/>
  <c r="J40" i="42"/>
  <c r="J59" i="42"/>
  <c r="J46" i="42"/>
  <c r="J25" i="42"/>
  <c r="J34" i="42"/>
  <c r="J42" i="42"/>
  <c r="J39" i="42"/>
  <c r="J66" i="42"/>
  <c r="J63" i="42"/>
  <c r="J43" i="42"/>
  <c r="J62" i="42"/>
  <c r="J36" i="42"/>
  <c r="J48" i="42"/>
  <c r="J32" i="42"/>
  <c r="J9" i="42"/>
  <c r="J69" i="42"/>
  <c r="J26" i="42"/>
  <c r="J37" i="42"/>
  <c r="J49" i="42"/>
  <c r="CB10" i="41"/>
  <c r="J14" i="42"/>
  <c r="J13" i="42"/>
  <c r="J51" i="42"/>
  <c r="J57" i="42"/>
  <c r="J31" i="42"/>
  <c r="J18" i="42"/>
  <c r="J53" i="42"/>
  <c r="J64" i="42"/>
  <c r="J7" i="42"/>
  <c r="J65" i="42"/>
  <c r="J30" i="42"/>
  <c r="J50" i="42"/>
  <c r="J41" i="42"/>
  <c r="J47" i="42"/>
  <c r="J15" i="42"/>
  <c r="J67" i="42"/>
  <c r="J56" i="42"/>
  <c r="J19" i="42"/>
  <c r="J20" i="42"/>
  <c r="J58" i="42"/>
  <c r="J11" i="42"/>
  <c r="J35" i="42"/>
  <c r="J52" i="42"/>
  <c r="J33" i="42"/>
  <c r="J28" i="42"/>
  <c r="J24" i="42"/>
  <c r="J21" i="42"/>
  <c r="J54" i="42"/>
  <c r="J55" i="42"/>
  <c r="J68" i="42"/>
  <c r="J38" i="42"/>
  <c r="J29" i="42"/>
  <c r="J61" i="42"/>
  <c r="J60" i="42"/>
  <c r="J23" i="42"/>
  <c r="J17" i="42"/>
  <c r="J45" i="42"/>
  <c r="J70" i="42"/>
  <c r="J22" i="42"/>
  <c r="J44" i="42"/>
  <c r="J27" i="42"/>
  <c r="O8" i="42" l="1"/>
  <c r="O26" i="37"/>
  <c r="AM26" i="37"/>
  <c r="AE26" i="37"/>
  <c r="K26" i="37"/>
  <c r="K20" i="37"/>
  <c r="L20" i="37" s="1"/>
  <c r="AI26" i="37"/>
  <c r="AI20" i="37"/>
  <c r="AJ20" i="37" s="1"/>
  <c r="AA26" i="37"/>
  <c r="AA20" i="37"/>
  <c r="AB20" i="37" s="1"/>
  <c r="AU26" i="37"/>
  <c r="G26" i="37"/>
  <c r="W26" i="37"/>
  <c r="AQ26" i="37"/>
  <c r="AQ20" i="37"/>
  <c r="AR20" i="37" s="1"/>
  <c r="C26" i="37"/>
  <c r="C20" i="37"/>
  <c r="D20" i="37" s="1"/>
  <c r="S26" i="37"/>
  <c r="S20" i="37"/>
  <c r="T20" i="37" s="1"/>
  <c r="AM19" i="37"/>
  <c r="G19" i="37"/>
  <c r="W19" i="37"/>
  <c r="AA19" i="37"/>
  <c r="AA13" i="37"/>
  <c r="AB13" i="37" s="1"/>
  <c r="AE19" i="37"/>
  <c r="AI19" i="37"/>
  <c r="AI13" i="37"/>
  <c r="AJ13" i="37" s="1"/>
  <c r="C19" i="37"/>
  <c r="C13" i="37"/>
  <c r="D13" i="37" s="1"/>
  <c r="K19" i="37"/>
  <c r="K13" i="37"/>
  <c r="L13" i="37" s="1"/>
  <c r="AQ19" i="37"/>
  <c r="AQ13" i="37"/>
  <c r="AR13" i="37" s="1"/>
  <c r="O19" i="37"/>
  <c r="AU19" i="37"/>
  <c r="S19" i="37"/>
  <c r="S13" i="37"/>
  <c r="T13" i="37" s="1"/>
  <c r="AQ6" i="37"/>
  <c r="AR6" i="37" s="1"/>
  <c r="AQ12" i="37"/>
  <c r="AU11" i="37"/>
  <c r="AI6" i="37"/>
  <c r="AJ6" i="37" s="1"/>
  <c r="AI12" i="37"/>
  <c r="AM11" i="37"/>
  <c r="AA6" i="37"/>
  <c r="AB6" i="37" s="1"/>
  <c r="AA12" i="37"/>
  <c r="AE11" i="37"/>
  <c r="S6" i="37"/>
  <c r="T6" i="37" s="1"/>
  <c r="S12" i="37"/>
  <c r="W11" i="37"/>
  <c r="K6" i="37"/>
  <c r="L6" i="37" s="1"/>
  <c r="K12" i="37"/>
  <c r="O12" i="37"/>
  <c r="W25" i="33"/>
  <c r="S26" i="33"/>
  <c r="S20" i="33"/>
  <c r="T20" i="33" s="1"/>
  <c r="AA26" i="33"/>
  <c r="AE25" i="33"/>
  <c r="AA20" i="33"/>
  <c r="AB20" i="33" s="1"/>
  <c r="AM25" i="33"/>
  <c r="AI26" i="33"/>
  <c r="AI20" i="33"/>
  <c r="G25" i="33"/>
  <c r="C26" i="33"/>
  <c r="C20" i="33"/>
  <c r="D20" i="33" s="1"/>
  <c r="AQ26" i="33"/>
  <c r="AU25" i="33"/>
  <c r="AQ20" i="33"/>
  <c r="AR20" i="33" s="1"/>
  <c r="K26" i="33"/>
  <c r="O25" i="33"/>
  <c r="K20" i="33"/>
  <c r="L20" i="33" s="1"/>
  <c r="AA19" i="33"/>
  <c r="AE18" i="33"/>
  <c r="AA13" i="33"/>
  <c r="AB13" i="33" s="1"/>
  <c r="K19" i="33"/>
  <c r="O18" i="33"/>
  <c r="K13" i="33"/>
  <c r="AQ19" i="33"/>
  <c r="AU18" i="33"/>
  <c r="AQ13" i="33"/>
  <c r="AR13" i="33" s="1"/>
  <c r="W18" i="33"/>
  <c r="S19" i="33"/>
  <c r="S13" i="33"/>
  <c r="T13" i="33" s="1"/>
  <c r="AM18" i="33"/>
  <c r="AI19" i="33"/>
  <c r="AI13" i="33"/>
  <c r="G18" i="33"/>
  <c r="C19" i="33"/>
  <c r="C13" i="33"/>
  <c r="D13" i="33" s="1"/>
  <c r="AU11" i="33"/>
  <c r="AQ12" i="33"/>
  <c r="AQ6" i="33"/>
  <c r="AR6" i="33" s="1"/>
  <c r="AM11" i="33"/>
  <c r="AI12" i="33"/>
  <c r="AI6" i="33"/>
  <c r="AJ6" i="33" s="1"/>
  <c r="AE11" i="33"/>
  <c r="AA12" i="33"/>
  <c r="AA6" i="33"/>
  <c r="AB6" i="33" s="1"/>
  <c r="W11" i="33"/>
  <c r="S12" i="33"/>
  <c r="S6" i="33"/>
  <c r="T6" i="33" s="1"/>
  <c r="O11" i="33"/>
  <c r="K12" i="33"/>
  <c r="K6" i="33"/>
  <c r="L6" i="33" s="1"/>
  <c r="CT8" i="41"/>
  <c r="O56" i="42"/>
  <c r="O15" i="42"/>
  <c r="O10" i="42"/>
  <c r="I2" i="42"/>
  <c r="O29" i="42"/>
  <c r="CS27" i="41"/>
  <c r="DB18" i="41"/>
  <c r="O54" i="42"/>
  <c r="CS25" i="41"/>
  <c r="O27" i="42"/>
  <c r="O17" i="42"/>
  <c r="CS15" i="41"/>
  <c r="O57" i="42"/>
  <c r="DB21" i="41"/>
  <c r="DB12" i="41"/>
  <c r="O48" i="42"/>
  <c r="CS16" i="41"/>
  <c r="O18" i="42"/>
  <c r="CS32" i="41"/>
  <c r="O34" i="42"/>
  <c r="P44" i="42"/>
  <c r="DC8" i="41"/>
  <c r="CT15" i="41"/>
  <c r="P17" i="42"/>
  <c r="P29" i="42"/>
  <c r="CT27" i="41"/>
  <c r="P54" i="42"/>
  <c r="DC18" i="41"/>
  <c r="P33" i="42"/>
  <c r="CT31" i="41"/>
  <c r="P58" i="42"/>
  <c r="DC22" i="41"/>
  <c r="P67" i="42"/>
  <c r="DC31" i="41"/>
  <c r="DC14" i="41"/>
  <c r="P50" i="42"/>
  <c r="P64" i="42"/>
  <c r="DC28" i="41"/>
  <c r="P57" i="42"/>
  <c r="DC21" i="41"/>
  <c r="DC33" i="41"/>
  <c r="P69" i="42"/>
  <c r="P36" i="42"/>
  <c r="CT34" i="41"/>
  <c r="P66" i="42"/>
  <c r="DC30" i="41"/>
  <c r="CT23" i="41"/>
  <c r="P25" i="42"/>
  <c r="CT14" i="41"/>
  <c r="P16" i="42"/>
  <c r="DB9" i="41"/>
  <c r="O45" i="42"/>
  <c r="CS34" i="41"/>
  <c r="O36" i="42"/>
  <c r="CS26" i="41"/>
  <c r="O28" i="42"/>
  <c r="DB25" i="41"/>
  <c r="O61" i="42"/>
  <c r="O70" i="42"/>
  <c r="DB34" i="41"/>
  <c r="O26" i="42"/>
  <c r="CS24" i="41"/>
  <c r="CS38" i="41"/>
  <c r="O40" i="42"/>
  <c r="CS17" i="41"/>
  <c r="O19" i="42"/>
  <c r="DB19" i="41"/>
  <c r="O55" i="42"/>
  <c r="O68" i="42"/>
  <c r="DB32" i="41"/>
  <c r="O64" i="42"/>
  <c r="DB28" i="41"/>
  <c r="O42" i="42"/>
  <c r="DB6" i="41"/>
  <c r="DB23" i="41"/>
  <c r="O59" i="42"/>
  <c r="P22" i="42"/>
  <c r="CT20" i="41"/>
  <c r="CT21" i="41"/>
  <c r="P23" i="42"/>
  <c r="P38" i="42"/>
  <c r="CT36" i="41"/>
  <c r="P21" i="42"/>
  <c r="CT19" i="41"/>
  <c r="DC16" i="41"/>
  <c r="P52" i="42"/>
  <c r="P20" i="42"/>
  <c r="CT18" i="41"/>
  <c r="P15" i="42"/>
  <c r="CT13" i="41"/>
  <c r="CT28" i="41"/>
  <c r="P30" i="42"/>
  <c r="P53" i="42"/>
  <c r="DC17" i="41"/>
  <c r="DC15" i="41"/>
  <c r="P51" i="42"/>
  <c r="DC13" i="41"/>
  <c r="P49" i="42"/>
  <c r="P9" i="42"/>
  <c r="CT7" i="41"/>
  <c r="DC26" i="41"/>
  <c r="P62" i="42"/>
  <c r="CT37" i="41"/>
  <c r="P39" i="42"/>
  <c r="P46" i="42"/>
  <c r="DC10" i="41"/>
  <c r="P8" i="42"/>
  <c r="CT6" i="41"/>
  <c r="DB30" i="41"/>
  <c r="O66" i="42"/>
  <c r="O63" i="42"/>
  <c r="DB27" i="41"/>
  <c r="O44" i="42"/>
  <c r="DB8" i="41"/>
  <c r="O50" i="42"/>
  <c r="DB14" i="41"/>
  <c r="O43" i="42"/>
  <c r="DB7" i="41"/>
  <c r="CS18" i="41"/>
  <c r="O20" i="42"/>
  <c r="O14" i="42"/>
  <c r="CS12" i="41"/>
  <c r="O51" i="42"/>
  <c r="DB15" i="41"/>
  <c r="DB29" i="41"/>
  <c r="O65" i="42"/>
  <c r="CS36" i="41"/>
  <c r="O38" i="42"/>
  <c r="O67" i="42"/>
  <c r="DB31" i="41"/>
  <c r="DB33" i="41"/>
  <c r="O69" i="42"/>
  <c r="CS37" i="41"/>
  <c r="O39" i="42"/>
  <c r="O12" i="42"/>
  <c r="CS10" i="41"/>
  <c r="C12" i="37"/>
  <c r="C6" i="37"/>
  <c r="P70" i="42"/>
  <c r="DC34" i="41"/>
  <c r="P60" i="42"/>
  <c r="DC24" i="41"/>
  <c r="P68" i="42"/>
  <c r="DC32" i="41"/>
  <c r="P24" i="42"/>
  <c r="CT22" i="41"/>
  <c r="P35" i="42"/>
  <c r="CT33" i="41"/>
  <c r="P19" i="42"/>
  <c r="CT17" i="41"/>
  <c r="P47" i="42"/>
  <c r="DC11" i="41"/>
  <c r="P65" i="42"/>
  <c r="DC29" i="41"/>
  <c r="CT16" i="41"/>
  <c r="P18" i="42"/>
  <c r="P13" i="42"/>
  <c r="CT11" i="41"/>
  <c r="P37" i="42"/>
  <c r="CT35" i="41"/>
  <c r="P32" i="42"/>
  <c r="CT30" i="41"/>
  <c r="DC7" i="41"/>
  <c r="P43" i="42"/>
  <c r="P42" i="42"/>
  <c r="DC6" i="41"/>
  <c r="DC23" i="41"/>
  <c r="P59" i="42"/>
  <c r="O32" i="42"/>
  <c r="CS30" i="41"/>
  <c r="DB10" i="41"/>
  <c r="O46" i="42"/>
  <c r="CS29" i="41"/>
  <c r="O31" i="42"/>
  <c r="DB5" i="41"/>
  <c r="O41" i="42"/>
  <c r="CS23" i="41"/>
  <c r="O25" i="42"/>
  <c r="O7" i="42"/>
  <c r="U7" i="42" s="1"/>
  <c r="CS5" i="41"/>
  <c r="O24" i="42"/>
  <c r="CS22" i="41"/>
  <c r="O9" i="42"/>
  <c r="CS7" i="41"/>
  <c r="CS20" i="41"/>
  <c r="O22" i="42"/>
  <c r="CS14" i="41"/>
  <c r="O16" i="42"/>
  <c r="O62" i="42"/>
  <c r="DB26" i="41"/>
  <c r="CS35" i="41"/>
  <c r="O37" i="42"/>
  <c r="P12" i="42"/>
  <c r="CT10" i="41"/>
  <c r="O21" i="42"/>
  <c r="CS19" i="41"/>
  <c r="C6" i="33"/>
  <c r="G11" i="33"/>
  <c r="C12" i="33"/>
  <c r="CT25" i="41"/>
  <c r="P27" i="42"/>
  <c r="P45" i="42"/>
  <c r="DC9" i="41"/>
  <c r="P61" i="42"/>
  <c r="DC25" i="41"/>
  <c r="DC19" i="41"/>
  <c r="P55" i="42"/>
  <c r="P28" i="42"/>
  <c r="CT26" i="41"/>
  <c r="CT9" i="41"/>
  <c r="P11" i="42"/>
  <c r="DC20" i="41"/>
  <c r="P56" i="42"/>
  <c r="P41" i="42"/>
  <c r="DC5" i="41"/>
  <c r="J2" i="42"/>
  <c r="P7" i="42"/>
  <c r="V7" i="42" s="1"/>
  <c r="CT5" i="41"/>
  <c r="P31" i="42"/>
  <c r="CT29" i="41"/>
  <c r="CT12" i="41"/>
  <c r="P14" i="42"/>
  <c r="P26" i="42"/>
  <c r="CT24" i="41"/>
  <c r="DC12" i="41"/>
  <c r="P48" i="42"/>
  <c r="P63" i="42"/>
  <c r="DC27" i="41"/>
  <c r="CT32" i="41"/>
  <c r="P34" i="42"/>
  <c r="P40" i="42"/>
  <c r="CT38" i="41"/>
  <c r="O47" i="42"/>
  <c r="DB11" i="41"/>
  <c r="O35" i="42"/>
  <c r="CS33" i="41"/>
  <c r="O52" i="42"/>
  <c r="DB16" i="41"/>
  <c r="CS21" i="41"/>
  <c r="O23" i="42"/>
  <c r="O30" i="42"/>
  <c r="CS28" i="41"/>
  <c r="O33" i="42"/>
  <c r="CS31" i="41"/>
  <c r="O58" i="42"/>
  <c r="DB22" i="41"/>
  <c r="O53" i="42"/>
  <c r="DB17" i="41"/>
  <c r="CS11" i="41"/>
  <c r="O13" i="42"/>
  <c r="O60" i="42"/>
  <c r="DB24" i="41"/>
  <c r="O11" i="42"/>
  <c r="CS9" i="41"/>
  <c r="DB13" i="41"/>
  <c r="O49" i="42"/>
  <c r="I23" i="29"/>
  <c r="F23" i="29"/>
  <c r="J23" i="29"/>
  <c r="J21" i="29"/>
  <c r="H21" i="29"/>
  <c r="I21" i="29"/>
  <c r="G21" i="29"/>
  <c r="G22" i="29"/>
  <c r="J22" i="29"/>
  <c r="G23" i="29"/>
  <c r="F22" i="29"/>
  <c r="E23" i="29"/>
  <c r="F21" i="29"/>
  <c r="H22" i="29"/>
  <c r="I22" i="29"/>
  <c r="H23" i="29"/>
  <c r="E21" i="29"/>
  <c r="E22" i="29"/>
  <c r="U8" i="42" l="1"/>
  <c r="AU13" i="37"/>
  <c r="AV13" i="37" s="1"/>
  <c r="O13" i="37"/>
  <c r="P13" i="37" s="1"/>
  <c r="N22" i="29"/>
  <c r="O21" i="29"/>
  <c r="N23" i="29"/>
  <c r="L22" i="29"/>
  <c r="L23" i="29"/>
  <c r="Q21" i="29"/>
  <c r="O22" i="29"/>
  <c r="L21" i="29"/>
  <c r="N21" i="29"/>
  <c r="Q23" i="29"/>
  <c r="Q22" i="29"/>
  <c r="O23" i="29"/>
  <c r="P21" i="29"/>
  <c r="M23" i="29"/>
  <c r="M21" i="29"/>
  <c r="P22" i="29"/>
  <c r="M22" i="29"/>
  <c r="P23" i="29"/>
  <c r="G20" i="37"/>
  <c r="H20" i="37" s="1"/>
  <c r="AM20" i="37"/>
  <c r="AN20" i="37" s="1"/>
  <c r="W20" i="37"/>
  <c r="X20" i="37" s="1"/>
  <c r="AU20" i="37"/>
  <c r="AV20" i="37" s="1"/>
  <c r="AE20" i="37"/>
  <c r="AF20" i="37" s="1"/>
  <c r="O20" i="37"/>
  <c r="P20" i="37" s="1"/>
  <c r="G13" i="37"/>
  <c r="H13" i="37" s="1"/>
  <c r="AE13" i="37"/>
  <c r="AF13" i="37" s="1"/>
  <c r="W13" i="37"/>
  <c r="X13" i="37" s="1"/>
  <c r="AM13" i="37"/>
  <c r="AN13" i="37" s="1"/>
  <c r="AU6" i="37"/>
  <c r="AV6" i="37" s="1"/>
  <c r="AU12" i="37"/>
  <c r="AM6" i="37"/>
  <c r="AN6" i="37" s="1"/>
  <c r="AM12" i="37"/>
  <c r="AE6" i="37"/>
  <c r="AF6" i="37" s="1"/>
  <c r="AE12" i="37"/>
  <c r="W6" i="37"/>
  <c r="X6" i="37" s="1"/>
  <c r="W12" i="37"/>
  <c r="O6" i="37"/>
  <c r="P6" i="37" s="1"/>
  <c r="Y6" i="41"/>
  <c r="I71" i="29"/>
  <c r="AM26" i="33"/>
  <c r="AM20" i="33"/>
  <c r="AU26" i="33"/>
  <c r="AU20" i="33"/>
  <c r="AV20" i="33" s="1"/>
  <c r="G26" i="33"/>
  <c r="G20" i="33"/>
  <c r="H20" i="33" s="1"/>
  <c r="O26" i="33"/>
  <c r="O20" i="33"/>
  <c r="AJ20" i="33"/>
  <c r="AE26" i="33"/>
  <c r="AE20" i="33"/>
  <c r="AF20" i="33" s="1"/>
  <c r="W26" i="33"/>
  <c r="W20" i="33"/>
  <c r="X20" i="33" s="1"/>
  <c r="Y5" i="41"/>
  <c r="V5" i="41"/>
  <c r="G19" i="33"/>
  <c r="G13" i="33"/>
  <c r="H13" i="33" s="1"/>
  <c r="AU19" i="33"/>
  <c r="AU13" i="33"/>
  <c r="AV13" i="33" s="1"/>
  <c r="AJ13" i="33"/>
  <c r="W19" i="33"/>
  <c r="W13" i="33"/>
  <c r="X13" i="33" s="1"/>
  <c r="L13" i="33"/>
  <c r="AE19" i="33"/>
  <c r="AE13" i="33"/>
  <c r="AF13" i="33" s="1"/>
  <c r="AM19" i="33"/>
  <c r="AM13" i="33"/>
  <c r="O19" i="33"/>
  <c r="O13" i="33"/>
  <c r="P13" i="33" s="1"/>
  <c r="AU12" i="33"/>
  <c r="AU6" i="33"/>
  <c r="AV6" i="33" s="1"/>
  <c r="AM12" i="33"/>
  <c r="AM6" i="33"/>
  <c r="AE12" i="33"/>
  <c r="AE6" i="33"/>
  <c r="AF6" i="33" s="1"/>
  <c r="W12" i="33"/>
  <c r="W6" i="33"/>
  <c r="X6" i="33" s="1"/>
  <c r="O12" i="33"/>
  <c r="O6" i="33"/>
  <c r="V4" i="41"/>
  <c r="H2" i="42"/>
  <c r="Y4" i="41"/>
  <c r="F71" i="29"/>
  <c r="V6" i="41"/>
  <c r="X6" i="41"/>
  <c r="H71" i="29"/>
  <c r="J71" i="29"/>
  <c r="Z6" i="41"/>
  <c r="Z5" i="41"/>
  <c r="W5" i="41"/>
  <c r="X4" i="41"/>
  <c r="G71" i="29"/>
  <c r="W6" i="41"/>
  <c r="U5" i="41"/>
  <c r="U6" i="41"/>
  <c r="E71" i="29"/>
  <c r="Z4" i="41"/>
  <c r="X5" i="41"/>
  <c r="U4" i="41"/>
  <c r="W4" i="41"/>
  <c r="U9" i="42"/>
  <c r="U10" i="42" s="1"/>
  <c r="U11" i="42" s="1"/>
  <c r="U12" i="42" s="1"/>
  <c r="U13" i="42" s="1"/>
  <c r="U14" i="42" s="1"/>
  <c r="U15" i="42" s="1"/>
  <c r="U16" i="42" s="1"/>
  <c r="U17" i="42" s="1"/>
  <c r="U18" i="42" s="1"/>
  <c r="U19" i="42" s="1"/>
  <c r="U20" i="42" s="1"/>
  <c r="U21" i="42" s="1"/>
  <c r="U22" i="42" s="1"/>
  <c r="U23" i="42" s="1"/>
  <c r="U24" i="42" s="1"/>
  <c r="U25" i="42" s="1"/>
  <c r="U26" i="42" s="1"/>
  <c r="U27" i="42" s="1"/>
  <c r="U28" i="42" s="1"/>
  <c r="U29" i="42" s="1"/>
  <c r="U30" i="42" s="1"/>
  <c r="U31" i="42" s="1"/>
  <c r="U32" i="42" s="1"/>
  <c r="U33" i="42" s="1"/>
  <c r="U34" i="42" s="1"/>
  <c r="U35" i="42" s="1"/>
  <c r="U36" i="42" s="1"/>
  <c r="U37" i="42" s="1"/>
  <c r="U38" i="42" s="1"/>
  <c r="U39" i="42" s="1"/>
  <c r="U40" i="42" s="1"/>
  <c r="U41" i="42" s="1"/>
  <c r="U42" i="42" s="1"/>
  <c r="U43" i="42" s="1"/>
  <c r="U44" i="42" s="1"/>
  <c r="U45" i="42" s="1"/>
  <c r="U46" i="42" s="1"/>
  <c r="U47" i="42" s="1"/>
  <c r="U48" i="42" s="1"/>
  <c r="U49" i="42" s="1"/>
  <c r="U50" i="42" s="1"/>
  <c r="U51" i="42" s="1"/>
  <c r="U52" i="42" s="1"/>
  <c r="U53" i="42" s="1"/>
  <c r="U54" i="42" s="1"/>
  <c r="U55" i="42" s="1"/>
  <c r="U56" i="42" s="1"/>
  <c r="U57" i="42" s="1"/>
  <c r="U58" i="42" s="1"/>
  <c r="U59" i="42" s="1"/>
  <c r="U60" i="42" s="1"/>
  <c r="U61" i="42" s="1"/>
  <c r="U62" i="42" s="1"/>
  <c r="U63" i="42" s="1"/>
  <c r="U64" i="42" s="1"/>
  <c r="U65" i="42" s="1"/>
  <c r="U66" i="42" s="1"/>
  <c r="U67" i="42" s="1"/>
  <c r="U68" i="42" s="1"/>
  <c r="U69" i="42" s="1"/>
  <c r="U70" i="42" s="1"/>
  <c r="U5" i="42" s="1"/>
  <c r="U4" i="42" s="1"/>
  <c r="G12" i="33"/>
  <c r="G6" i="33"/>
  <c r="V8" i="42"/>
  <c r="V9" i="42" s="1"/>
  <c r="V10" i="42" s="1"/>
  <c r="V11" i="42" s="1"/>
  <c r="V12" i="42" s="1"/>
  <c r="V13" i="42" s="1"/>
  <c r="V14" i="42" s="1"/>
  <c r="V15" i="42" s="1"/>
  <c r="V16" i="42" s="1"/>
  <c r="V17" i="42" s="1"/>
  <c r="V18" i="42" s="1"/>
  <c r="V19" i="42" s="1"/>
  <c r="V20" i="42" s="1"/>
  <c r="V21" i="42" s="1"/>
  <c r="V22" i="42" s="1"/>
  <c r="V23" i="42" s="1"/>
  <c r="V24" i="42" s="1"/>
  <c r="V25" i="42" s="1"/>
  <c r="V26" i="42" s="1"/>
  <c r="V27" i="42" s="1"/>
  <c r="V28" i="42" s="1"/>
  <c r="V29" i="42" s="1"/>
  <c r="V30" i="42" s="1"/>
  <c r="V31" i="42" s="1"/>
  <c r="V32" i="42" s="1"/>
  <c r="V33" i="42" s="1"/>
  <c r="V34" i="42" s="1"/>
  <c r="V35" i="42" s="1"/>
  <c r="V36" i="42" s="1"/>
  <c r="V37" i="42" s="1"/>
  <c r="V38" i="42" s="1"/>
  <c r="V39" i="42" s="1"/>
  <c r="V40" i="42" s="1"/>
  <c r="V41" i="42" s="1"/>
  <c r="V42" i="42" s="1"/>
  <c r="V43" i="42" s="1"/>
  <c r="V44" i="42" s="1"/>
  <c r="V45" i="42" s="1"/>
  <c r="V46" i="42" s="1"/>
  <c r="V47" i="42" s="1"/>
  <c r="V48" i="42" s="1"/>
  <c r="V49" i="42" s="1"/>
  <c r="V50" i="42" s="1"/>
  <c r="V51" i="42" s="1"/>
  <c r="V52" i="42" s="1"/>
  <c r="V53" i="42" s="1"/>
  <c r="V54" i="42" s="1"/>
  <c r="V55" i="42" s="1"/>
  <c r="V56" i="42" s="1"/>
  <c r="V57" i="42" s="1"/>
  <c r="V58" i="42" s="1"/>
  <c r="V59" i="42" s="1"/>
  <c r="V60" i="42" s="1"/>
  <c r="V61" i="42" s="1"/>
  <c r="V62" i="42" s="1"/>
  <c r="V63" i="42" s="1"/>
  <c r="V64" i="42" s="1"/>
  <c r="V65" i="42" s="1"/>
  <c r="V66" i="42" s="1"/>
  <c r="V67" i="42" s="1"/>
  <c r="V68" i="42" s="1"/>
  <c r="V69" i="42" s="1"/>
  <c r="V70" i="42" s="1"/>
  <c r="V5" i="42" s="1"/>
  <c r="V4" i="42" s="1"/>
  <c r="D6" i="33"/>
  <c r="D6" i="37"/>
  <c r="G6" i="37"/>
  <c r="H6" i="37" s="1"/>
  <c r="E70" i="29"/>
  <c r="F69" i="29"/>
  <c r="G69" i="29"/>
  <c r="I37" i="29"/>
  <c r="J38" i="29"/>
  <c r="H38" i="29"/>
  <c r="H37" i="29"/>
  <c r="F39" i="29"/>
  <c r="F37" i="29"/>
  <c r="J39" i="29"/>
  <c r="E39" i="29"/>
  <c r="E38" i="29"/>
  <c r="I39" i="29"/>
  <c r="F38" i="29"/>
  <c r="G39" i="29"/>
  <c r="E37" i="29"/>
  <c r="J37" i="29"/>
  <c r="H70" i="29"/>
  <c r="G70" i="29"/>
  <c r="J69" i="29"/>
  <c r="I38" i="29"/>
  <c r="H39" i="29"/>
  <c r="F54" i="29"/>
  <c r="E69" i="29"/>
  <c r="F70" i="29"/>
  <c r="I69" i="29"/>
  <c r="G38" i="29"/>
  <c r="I70" i="29"/>
  <c r="J70" i="29"/>
  <c r="H69" i="29"/>
  <c r="G37" i="29"/>
  <c r="D107" i="39" l="1"/>
  <c r="AV36" i="41" s="1"/>
  <c r="C107" i="39"/>
  <c r="AU36" i="41" s="1"/>
  <c r="D108" i="39"/>
  <c r="AV37" i="41" s="1"/>
  <c r="D90" i="39"/>
  <c r="AV20" i="41" s="1"/>
  <c r="C90" i="39"/>
  <c r="AU20" i="41" s="1"/>
  <c r="D91" i="39"/>
  <c r="AV21" i="41" s="1"/>
  <c r="D73" i="39"/>
  <c r="AV4" i="41" s="1"/>
  <c r="C73" i="39"/>
  <c r="AU4" i="41" s="1"/>
  <c r="D74" i="39"/>
  <c r="AV5" i="41" s="1"/>
  <c r="D57" i="39"/>
  <c r="AF37" i="41" s="1"/>
  <c r="D56" i="39"/>
  <c r="AF36" i="41" s="1"/>
  <c r="C56" i="39"/>
  <c r="AE36" i="41" s="1"/>
  <c r="D40" i="39"/>
  <c r="AF21" i="41" s="1"/>
  <c r="D39" i="39"/>
  <c r="AF20" i="41" s="1"/>
  <c r="C39" i="39"/>
  <c r="AE20" i="41" s="1"/>
  <c r="D23" i="39"/>
  <c r="AF5" i="41" s="1"/>
  <c r="D22" i="39"/>
  <c r="Y22" i="41"/>
  <c r="V22" i="41"/>
  <c r="AN20" i="33"/>
  <c r="P20" i="33"/>
  <c r="Y21" i="41"/>
  <c r="AN13" i="33"/>
  <c r="Y20" i="41"/>
  <c r="AN6" i="33"/>
  <c r="V20" i="41"/>
  <c r="P6" i="33"/>
  <c r="V21" i="41"/>
  <c r="X22" i="41"/>
  <c r="Z22" i="41"/>
  <c r="Z21" i="41"/>
  <c r="Z20" i="41"/>
  <c r="U21" i="41"/>
  <c r="X20" i="41"/>
  <c r="W21" i="41"/>
  <c r="U20" i="41"/>
  <c r="C22" i="39"/>
  <c r="AE4" i="41" s="1"/>
  <c r="U22" i="41"/>
  <c r="X21" i="41"/>
  <c r="W20" i="41"/>
  <c r="H4" i="29"/>
  <c r="W22" i="41"/>
  <c r="U3" i="42"/>
  <c r="H6" i="33"/>
  <c r="V37" i="41"/>
  <c r="I53" i="29"/>
  <c r="J55" i="29"/>
  <c r="G53" i="29"/>
  <c r="E53" i="29"/>
  <c r="I55" i="29"/>
  <c r="F53" i="29"/>
  <c r="H53" i="29"/>
  <c r="E54" i="29"/>
  <c r="G55" i="29"/>
  <c r="I54" i="29"/>
  <c r="J54" i="29"/>
  <c r="G54" i="29"/>
  <c r="J53" i="29"/>
  <c r="F55" i="29"/>
  <c r="H55" i="29"/>
  <c r="H54" i="29"/>
  <c r="E55" i="29"/>
  <c r="V38" i="41" l="1"/>
  <c r="Y38" i="41"/>
  <c r="Y37" i="41"/>
  <c r="Y36" i="41"/>
  <c r="V36" i="41"/>
  <c r="X38" i="41"/>
  <c r="Z38" i="41"/>
  <c r="Z37" i="41"/>
  <c r="W38" i="41"/>
  <c r="U36" i="41"/>
  <c r="Z36" i="41"/>
  <c r="U38" i="41"/>
  <c r="U37" i="41"/>
  <c r="W36" i="41"/>
  <c r="W37" i="41"/>
  <c r="X37" i="41"/>
  <c r="X36" i="41"/>
  <c r="G1" i="39"/>
  <c r="AF4" i="41"/>
</calcChain>
</file>

<file path=xl/sharedStrings.xml><?xml version="1.0" encoding="utf-8"?>
<sst xmlns="http://schemas.openxmlformats.org/spreadsheetml/2006/main" count="3175" uniqueCount="948">
  <si>
    <t>Plate 2</t>
  </si>
  <si>
    <t>Plate 3</t>
  </si>
  <si>
    <t>General</t>
  </si>
  <si>
    <t>Samples</t>
  </si>
  <si>
    <t>Genes</t>
  </si>
  <si>
    <t>Excluded</t>
  </si>
  <si>
    <t>[cDNA]</t>
  </si>
  <si>
    <t>Details</t>
  </si>
  <si>
    <t>Data</t>
  </si>
  <si>
    <t>Plates</t>
  </si>
  <si>
    <t>Plate1</t>
  </si>
  <si>
    <t>A</t>
  </si>
  <si>
    <t>B</t>
  </si>
  <si>
    <t>C</t>
  </si>
  <si>
    <t>D</t>
  </si>
  <si>
    <t>E</t>
  </si>
  <si>
    <t>F</t>
  </si>
  <si>
    <t>G</t>
  </si>
  <si>
    <t>H</t>
  </si>
  <si>
    <t>I</t>
  </si>
  <si>
    <t>J</t>
  </si>
  <si>
    <t>K</t>
  </si>
  <si>
    <t>L</t>
  </si>
  <si>
    <t>M</t>
  </si>
  <si>
    <t>N</t>
  </si>
  <si>
    <t>O</t>
  </si>
  <si>
    <t>P</t>
  </si>
  <si>
    <t>Results</t>
  </si>
  <si>
    <t>Control</t>
  </si>
  <si>
    <t>Treatment</t>
  </si>
  <si>
    <t>blank</t>
  </si>
  <si>
    <t>Sample_Group</t>
  </si>
  <si>
    <t>Linkage</t>
  </si>
  <si>
    <t>samples_number</t>
  </si>
  <si>
    <t>TreatmentLink</t>
  </si>
  <si>
    <t>Treatment_link</t>
  </si>
  <si>
    <t>Target Genes</t>
  </si>
  <si>
    <t>Target</t>
  </si>
  <si>
    <t>Ref.</t>
  </si>
  <si>
    <t>Ref. Genes</t>
  </si>
  <si>
    <t>Plates_Number</t>
  </si>
  <si>
    <t>Size</t>
  </si>
  <si>
    <t>Plates_Size</t>
  </si>
  <si>
    <t>6X4</t>
  </si>
  <si>
    <t>12X8</t>
  </si>
  <si>
    <t>24X16</t>
  </si>
  <si>
    <t>Plate</t>
  </si>
  <si>
    <t>Well</t>
  </si>
  <si>
    <t>Cycles</t>
  </si>
  <si>
    <t>A1</t>
  </si>
  <si>
    <t>Bio Rep</t>
  </si>
  <si>
    <t>Tech Rep</t>
  </si>
  <si>
    <t>Noise Filt</t>
  </si>
  <si>
    <t>Baseline</t>
  </si>
  <si>
    <t>Amp.</t>
  </si>
  <si>
    <t>On_Off</t>
  </si>
  <si>
    <t>On</t>
  </si>
  <si>
    <t>Off</t>
  </si>
  <si>
    <t>Back.Sub.</t>
  </si>
  <si>
    <t>Noise_BackSub</t>
  </si>
  <si>
    <t>Data_input</t>
  </si>
  <si>
    <t>Natural</t>
  </si>
  <si>
    <t>Log</t>
  </si>
  <si>
    <t>Backgrpund</t>
  </si>
  <si>
    <t>Average</t>
  </si>
  <si>
    <t>Designe</t>
  </si>
  <si>
    <t>Dependency</t>
  </si>
  <si>
    <t>Ind.Samp</t>
  </si>
  <si>
    <t>Dep.Samp</t>
  </si>
  <si>
    <t>Threshold</t>
  </si>
  <si>
    <t>Chart</t>
  </si>
  <si>
    <t>DataPoint</t>
  </si>
  <si>
    <t>PlateWell</t>
  </si>
  <si>
    <t>Sample-Gen</t>
  </si>
  <si>
    <t>Data_ChartNumber</t>
  </si>
  <si>
    <t>B1</t>
  </si>
  <si>
    <t>A2</t>
  </si>
  <si>
    <t>B2</t>
  </si>
  <si>
    <t>A3</t>
  </si>
  <si>
    <t>B3</t>
  </si>
  <si>
    <t>A4</t>
  </si>
  <si>
    <t>B4</t>
  </si>
  <si>
    <t>A5</t>
  </si>
  <si>
    <t>B5</t>
  </si>
  <si>
    <t>A6</t>
  </si>
  <si>
    <t>B6</t>
  </si>
  <si>
    <t>A7</t>
  </si>
  <si>
    <t>B7</t>
  </si>
  <si>
    <t>C1</t>
  </si>
  <si>
    <t>D1</t>
  </si>
  <si>
    <t>C2</t>
  </si>
  <si>
    <t>D2</t>
  </si>
  <si>
    <t>C3</t>
  </si>
  <si>
    <t>D3</t>
  </si>
  <si>
    <t>C4</t>
  </si>
  <si>
    <t>D4</t>
  </si>
  <si>
    <t>C5</t>
  </si>
  <si>
    <t>D5</t>
  </si>
  <si>
    <t>C6</t>
  </si>
  <si>
    <t>D6</t>
  </si>
  <si>
    <t>C7</t>
  </si>
  <si>
    <t>D7</t>
  </si>
  <si>
    <t>E1</t>
  </si>
  <si>
    <t>F1</t>
  </si>
  <si>
    <t>E2</t>
  </si>
  <si>
    <t>F2</t>
  </si>
  <si>
    <t>E3</t>
  </si>
  <si>
    <t>F3</t>
  </si>
  <si>
    <t>E4</t>
  </si>
  <si>
    <t>F4</t>
  </si>
  <si>
    <t>E5</t>
  </si>
  <si>
    <t>F5</t>
  </si>
  <si>
    <t>E6</t>
  </si>
  <si>
    <t>F6</t>
  </si>
  <si>
    <t>E7</t>
  </si>
  <si>
    <t>F7</t>
  </si>
  <si>
    <t>G1</t>
  </si>
  <si>
    <t>H1</t>
  </si>
  <si>
    <t>G2</t>
  </si>
  <si>
    <t>H2</t>
  </si>
  <si>
    <t>G3</t>
  </si>
  <si>
    <t>H3</t>
  </si>
  <si>
    <t>G4</t>
  </si>
  <si>
    <t>H4</t>
  </si>
  <si>
    <t>G5</t>
  </si>
  <si>
    <t>H5</t>
  </si>
  <si>
    <t>G6</t>
  </si>
  <si>
    <t>H6</t>
  </si>
  <si>
    <t>Name</t>
  </si>
  <si>
    <t>Name chart</t>
  </si>
  <si>
    <t>Genes_List</t>
  </si>
  <si>
    <t>Rep_Bio</t>
  </si>
  <si>
    <t>Rep_Samples</t>
  </si>
  <si>
    <t>1_1</t>
  </si>
  <si>
    <t>1_2</t>
  </si>
  <si>
    <t>1_3</t>
  </si>
  <si>
    <t>2_1</t>
  </si>
  <si>
    <t>2_2</t>
  </si>
  <si>
    <t>2_3</t>
  </si>
  <si>
    <t>3_1</t>
  </si>
  <si>
    <t>3_2</t>
  </si>
  <si>
    <t>3_3</t>
  </si>
  <si>
    <t>4_1</t>
  </si>
  <si>
    <t>4_2</t>
  </si>
  <si>
    <t>4_3</t>
  </si>
  <si>
    <t>5_1</t>
  </si>
  <si>
    <t>5_2</t>
  </si>
  <si>
    <t>5_3</t>
  </si>
  <si>
    <t>6_1</t>
  </si>
  <si>
    <t>6_2</t>
  </si>
  <si>
    <t>6_3</t>
  </si>
  <si>
    <t>7_1</t>
  </si>
  <si>
    <t>7_2</t>
  </si>
  <si>
    <t>7_3</t>
  </si>
  <si>
    <t>8_1</t>
  </si>
  <si>
    <t>8_2</t>
  </si>
  <si>
    <t>8_3</t>
  </si>
  <si>
    <t>9_1</t>
  </si>
  <si>
    <t>9_2</t>
  </si>
  <si>
    <t>9_3</t>
  </si>
  <si>
    <t>10_1</t>
  </si>
  <si>
    <t>10_2</t>
  </si>
  <si>
    <t>10_3</t>
  </si>
  <si>
    <t>11_1</t>
  </si>
  <si>
    <t>11_2</t>
  </si>
  <si>
    <t>11_3</t>
  </si>
  <si>
    <t>12_1</t>
  </si>
  <si>
    <t>12_2</t>
  </si>
  <si>
    <t>12_3</t>
  </si>
  <si>
    <t>Replicates</t>
  </si>
  <si>
    <t>Exclusion</t>
  </si>
  <si>
    <t>Y-Axis</t>
  </si>
  <si>
    <t>CyclesBg</t>
  </si>
  <si>
    <t>Chart_Number</t>
  </si>
  <si>
    <t>Calc</t>
  </si>
  <si>
    <t>Data_Wells</t>
  </si>
  <si>
    <t>A8</t>
  </si>
  <si>
    <t>A9</t>
  </si>
  <si>
    <t>A10</t>
  </si>
  <si>
    <t>A11</t>
  </si>
  <si>
    <t>A12</t>
  </si>
  <si>
    <t>A13</t>
  </si>
  <si>
    <t>A14</t>
  </si>
  <si>
    <t>A15</t>
  </si>
  <si>
    <t>A16</t>
  </si>
  <si>
    <t>A17</t>
  </si>
  <si>
    <t>A18</t>
  </si>
  <si>
    <t>A19</t>
  </si>
  <si>
    <t>A20</t>
  </si>
  <si>
    <t>A21</t>
  </si>
  <si>
    <t>A22</t>
  </si>
  <si>
    <t>A23</t>
  </si>
  <si>
    <t>A24</t>
  </si>
  <si>
    <t>B8</t>
  </si>
  <si>
    <t>B9</t>
  </si>
  <si>
    <t>B10</t>
  </si>
  <si>
    <t>B11</t>
  </si>
  <si>
    <t>B12</t>
  </si>
  <si>
    <t>B13</t>
  </si>
  <si>
    <t>B14</t>
  </si>
  <si>
    <t>B15</t>
  </si>
  <si>
    <t>B16</t>
  </si>
  <si>
    <t>B17</t>
  </si>
  <si>
    <t>B18</t>
  </si>
  <si>
    <t>B19</t>
  </si>
  <si>
    <t>B20</t>
  </si>
  <si>
    <t>B21</t>
  </si>
  <si>
    <t>B22</t>
  </si>
  <si>
    <t>B23</t>
  </si>
  <si>
    <t>B24</t>
  </si>
  <si>
    <t>C8</t>
  </si>
  <si>
    <t>C9</t>
  </si>
  <si>
    <t>C10</t>
  </si>
  <si>
    <t>C11</t>
  </si>
  <si>
    <t>C12</t>
  </si>
  <si>
    <t>C13</t>
  </si>
  <si>
    <t>C14</t>
  </si>
  <si>
    <t>C15</t>
  </si>
  <si>
    <t>C16</t>
  </si>
  <si>
    <t>C17</t>
  </si>
  <si>
    <t>C18</t>
  </si>
  <si>
    <t>C19</t>
  </si>
  <si>
    <t>C20</t>
  </si>
  <si>
    <t>C21</t>
  </si>
  <si>
    <t>C22</t>
  </si>
  <si>
    <t>C23</t>
  </si>
  <si>
    <t>C24</t>
  </si>
  <si>
    <t>D8</t>
  </si>
  <si>
    <t>D9</t>
  </si>
  <si>
    <t>D10</t>
  </si>
  <si>
    <t>D11</t>
  </si>
  <si>
    <t>D12</t>
  </si>
  <si>
    <t>D13</t>
  </si>
  <si>
    <t>D14</t>
  </si>
  <si>
    <t>D15</t>
  </si>
  <si>
    <t>D16</t>
  </si>
  <si>
    <t>D17</t>
  </si>
  <si>
    <t>D18</t>
  </si>
  <si>
    <t>D19</t>
  </si>
  <si>
    <t>D20</t>
  </si>
  <si>
    <t>D21</t>
  </si>
  <si>
    <t>D22</t>
  </si>
  <si>
    <t>D23</t>
  </si>
  <si>
    <t>D24</t>
  </si>
  <si>
    <t>E8</t>
  </si>
  <si>
    <t>E9</t>
  </si>
  <si>
    <t>E10</t>
  </si>
  <si>
    <t>E11</t>
  </si>
  <si>
    <t>E12</t>
  </si>
  <si>
    <t>E13</t>
  </si>
  <si>
    <t>E14</t>
  </si>
  <si>
    <t>E15</t>
  </si>
  <si>
    <t>E16</t>
  </si>
  <si>
    <t>E17</t>
  </si>
  <si>
    <t>E18</t>
  </si>
  <si>
    <t>E19</t>
  </si>
  <si>
    <t>E20</t>
  </si>
  <si>
    <t>E21</t>
  </si>
  <si>
    <t>E22</t>
  </si>
  <si>
    <t>E23</t>
  </si>
  <si>
    <t>E24</t>
  </si>
  <si>
    <t>F8</t>
  </si>
  <si>
    <t>F9</t>
  </si>
  <si>
    <t>F10</t>
  </si>
  <si>
    <t>F11</t>
  </si>
  <si>
    <t>F12</t>
  </si>
  <si>
    <t>F13</t>
  </si>
  <si>
    <t>F14</t>
  </si>
  <si>
    <t>F15</t>
  </si>
  <si>
    <t>F16</t>
  </si>
  <si>
    <t>F17</t>
  </si>
  <si>
    <t>F18</t>
  </si>
  <si>
    <t>F19</t>
  </si>
  <si>
    <t>F20</t>
  </si>
  <si>
    <t>F21</t>
  </si>
  <si>
    <t>F22</t>
  </si>
  <si>
    <t>F23</t>
  </si>
  <si>
    <t>F24</t>
  </si>
  <si>
    <t>G7</t>
  </si>
  <si>
    <t>G8</t>
  </si>
  <si>
    <t>G9</t>
  </si>
  <si>
    <t>G10</t>
  </si>
  <si>
    <t>G11</t>
  </si>
  <si>
    <t>G12</t>
  </si>
  <si>
    <t>G13</t>
  </si>
  <si>
    <t>G14</t>
  </si>
  <si>
    <t>G15</t>
  </si>
  <si>
    <t>G16</t>
  </si>
  <si>
    <t>G17</t>
  </si>
  <si>
    <t>G18</t>
  </si>
  <si>
    <t>G19</t>
  </si>
  <si>
    <t>G20</t>
  </si>
  <si>
    <t>G21</t>
  </si>
  <si>
    <t>G22</t>
  </si>
  <si>
    <t>G23</t>
  </si>
  <si>
    <t>G24</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</si>
  <si>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</si>
  <si>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</si>
  <si>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</si>
  <si>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</si>
  <si>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</si>
  <si>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</si>
  <si>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</si>
  <si>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</si>
  <si>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</si>
  <si>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</si>
  <si>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</si>
  <si>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</si>
  <si>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</si>
  <si>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</si>
  <si>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</si>
  <si>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</si>
  <si>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</si>
  <si>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</si>
  <si>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</si>
  <si>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</si>
  <si>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</si>
  <si>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</si>
  <si>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</si>
  <si>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</si>
  <si>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</si>
  <si>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</si>
  <si>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</si>
  <si>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</si>
  <si>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</si>
  <si>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</si>
  <si>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</si>
  <si>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</si>
  <si>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</si>
  <si>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</si>
  <si>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</si>
  <si>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</si>
  <si>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</si>
  <si>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</si>
  <si>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</si>
  <si>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</si>
  <si>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</si>
  <si>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</si>
  <si>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</si>
  <si>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</si>
  <si>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</si>
  <si>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</si>
  <si>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</si>
  <si>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</si>
  <si>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</si>
  <si>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</si>
  <si>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</si>
  <si>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</si>
  <si>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</si>
  <si>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</si>
  <si>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</si>
  <si>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</si>
  <si>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</si>
  <si>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</si>
  <si>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</si>
  <si>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</si>
  <si>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</si>
  <si>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</si>
  <si>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</si>
  <si>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</si>
  <si>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</si>
  <si>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</si>
  <si>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</si>
  <si>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</si>
  <si>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</si>
  <si>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</si>
  <si>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</si>
  <si>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</si>
  <si>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</si>
  <si>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</si>
  <si>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</si>
  <si>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</si>
  <si>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</si>
  <si>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</si>
  <si>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</si>
  <si>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</si>
  <si>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</si>
  <si>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</si>
  <si>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</si>
  <si>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</si>
  <si>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</si>
  <si>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</si>
  <si>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</si>
  <si>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</si>
  <si>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</si>
  <si>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</si>
  <si>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</si>
  <si>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</si>
  <si>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</si>
  <si>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</si>
  <si>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</si>
  <si>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</si>
  <si>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</si>
  <si>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</si>
  <si>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</si>
  <si>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</si>
  <si>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</si>
  <si>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</si>
  <si>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</si>
  <si>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</si>
  <si>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</si>
  <si>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</si>
  <si>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</si>
  <si>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</si>
  <si>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</si>
  <si>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</si>
  <si>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</si>
  <si>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</si>
  <si>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</si>
  <si>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</si>
  <si>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</si>
  <si>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</si>
  <si>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</si>
  <si>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</si>
  <si>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</si>
  <si>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</si>
  <si>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</si>
  <si>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</si>
  <si>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</si>
  <si>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</si>
  <si>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</si>
  <si>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</si>
  <si>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</si>
  <si>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</si>
  <si>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</si>
  <si>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</si>
  <si>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</si>
  <si>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</si>
  <si>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</si>
  <si>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</si>
  <si>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</si>
  <si>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</si>
  <si>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</si>
  <si>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</si>
  <si>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</si>
  <si>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</si>
  <si>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</si>
  <si>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</si>
  <si>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</si>
  <si>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</si>
  <si>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</si>
  <si>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</si>
  <si>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</si>
  <si>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</si>
  <si>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</si>
  <si>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</si>
  <si>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</si>
  <si>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</si>
  <si>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</si>
  <si>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</si>
  <si>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</si>
  <si>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</si>
  <si>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</si>
  <si>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</si>
  <si>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</si>
  <si>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</si>
  <si>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</si>
  <si>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</si>
  <si>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</si>
  <si>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</si>
  <si>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</si>
  <si>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</si>
  <si>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</si>
  <si>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</si>
  <si>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</si>
  <si>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</si>
  <si>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</si>
  <si>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</si>
  <si>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</si>
  <si>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</si>
  <si>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</si>
  <si>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</si>
  <si>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</si>
  <si>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</si>
  <si>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</si>
  <si>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</si>
  <si>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</si>
  <si>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</si>
  <si>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</si>
  <si>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</si>
  <si>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</si>
  <si>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</si>
  <si>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</si>
  <si>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</si>
  <si>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</si>
  <si>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</si>
  <si>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</si>
  <si>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</si>
  <si>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</si>
  <si>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</si>
  <si>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</si>
  <si>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</si>
  <si>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</si>
  <si>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</si>
  <si>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</si>
  <si>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</si>
  <si>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</si>
  <si>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</si>
  <si>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</si>
  <si>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</si>
  <si>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</si>
  <si>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</si>
  <si>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</si>
  <si>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</si>
  <si>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</si>
  <si>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</si>
  <si>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Top</t>
  </si>
  <si>
    <t>Bottom</t>
  </si>
  <si>
    <t>End</t>
  </si>
  <si>
    <t>Sample</t>
  </si>
  <si>
    <t>Gene</t>
  </si>
  <si>
    <t>Analysis</t>
  </si>
  <si>
    <t>Noise</t>
  </si>
  <si>
    <t>Backgrd</t>
  </si>
  <si>
    <t>Amplitude</t>
  </si>
  <si>
    <t>SampleCode</t>
  </si>
  <si>
    <t>Concentratin</t>
  </si>
  <si>
    <t>Plates_Use</t>
  </si>
  <si>
    <t>Color</t>
  </si>
  <si>
    <t>Genes_Color</t>
  </si>
  <si>
    <t>Clear</t>
  </si>
  <si>
    <t>Size_Col</t>
  </si>
  <si>
    <t>Size_Row</t>
  </si>
  <si>
    <t>Samples_Color</t>
  </si>
  <si>
    <t>Points</t>
  </si>
  <si>
    <t>m</t>
  </si>
  <si>
    <t>R^2</t>
  </si>
  <si>
    <t>Eff%</t>
  </si>
  <si>
    <t>Ct</t>
  </si>
  <si>
    <t>Data Initial</t>
  </si>
  <si>
    <t>neatives values and excluded data removed</t>
  </si>
  <si>
    <t>Noise Reduction</t>
  </si>
  <si>
    <t>If On, average of 3 points</t>
  </si>
  <si>
    <t>Background Sub</t>
  </si>
  <si>
    <t>If On, average of data in the first N cycles is substracted to all the data point</t>
  </si>
  <si>
    <t>Baseline substraction</t>
  </si>
  <si>
    <t>Data is reduced by the minimum value</t>
  </si>
  <si>
    <t>Amplitud Normalization</t>
  </si>
  <si>
    <t>If On, data is divided by max</t>
  </si>
  <si>
    <t>MinMax</t>
  </si>
  <si>
    <t>Group</t>
  </si>
  <si>
    <t>1_4</t>
  </si>
  <si>
    <t>12_4</t>
  </si>
  <si>
    <t>2_4</t>
  </si>
  <si>
    <t>3_4</t>
  </si>
  <si>
    <t>4_4</t>
  </si>
  <si>
    <t>5_4</t>
  </si>
  <si>
    <t>6_4</t>
  </si>
  <si>
    <t>7_4</t>
  </si>
  <si>
    <t>8_4</t>
  </si>
  <si>
    <t>9_4</t>
  </si>
  <si>
    <t>10_4</t>
  </si>
  <si>
    <t>11_4</t>
  </si>
  <si>
    <t>All</t>
  </si>
  <si>
    <t>Range</t>
  </si>
  <si>
    <t>Selection</t>
  </si>
  <si>
    <t>R</t>
  </si>
  <si>
    <t>W</t>
  </si>
  <si>
    <t>SizeR</t>
  </si>
  <si>
    <t>SizeC</t>
  </si>
  <si>
    <t>Min</t>
  </si>
  <si>
    <t>Max</t>
  </si>
  <si>
    <t>Background</t>
  </si>
  <si>
    <t>Tech_Rep_Result</t>
  </si>
  <si>
    <t>adjust acording concentration</t>
  </si>
  <si>
    <t>points</t>
  </si>
  <si>
    <t>TechRepN</t>
  </si>
  <si>
    <t>TechRepTotal</t>
  </si>
  <si>
    <t>Hide</t>
  </si>
  <si>
    <t>Show</t>
  </si>
  <si>
    <t>samples</t>
  </si>
  <si>
    <t>Ref</t>
  </si>
  <si>
    <t>OutRange</t>
  </si>
  <si>
    <t>Eff</t>
  </si>
  <si>
    <t>Color ind</t>
  </si>
  <si>
    <t>Color All</t>
  </si>
  <si>
    <t>Max Diff</t>
  </si>
  <si>
    <t>Ref_1</t>
  </si>
  <si>
    <t>Ref_2</t>
  </si>
  <si>
    <t>Ref_3</t>
  </si>
  <si>
    <t>BioRep</t>
  </si>
  <si>
    <t>Total</t>
  </si>
  <si>
    <t>R1</t>
  </si>
  <si>
    <t>R2</t>
  </si>
  <si>
    <t>R3</t>
  </si>
  <si>
    <t>Treatment_Samples</t>
  </si>
  <si>
    <t>Tretment</t>
  </si>
  <si>
    <t>It(T/C)</t>
  </si>
  <si>
    <t>It(T/C)c</t>
  </si>
  <si>
    <t>Reference</t>
  </si>
  <si>
    <t>Log2</t>
  </si>
  <si>
    <t>It(T/C)r</t>
  </si>
  <si>
    <t>SD(T/C)c</t>
  </si>
  <si>
    <t>SE(T/C)c</t>
  </si>
  <si>
    <t>SD(T/C)r</t>
  </si>
  <si>
    <t>SE(T/C)r</t>
  </si>
  <si>
    <t>Error</t>
  </si>
  <si>
    <t>Error_Bar</t>
  </si>
  <si>
    <t>SD</t>
  </si>
  <si>
    <t>Plate 1</t>
  </si>
  <si>
    <t>TechRep</t>
  </si>
  <si>
    <t>Error Plate</t>
  </si>
  <si>
    <t>Log_Chart</t>
  </si>
  <si>
    <t>Log3</t>
  </si>
  <si>
    <t>Log4</t>
  </si>
  <si>
    <t>Log5</t>
  </si>
  <si>
    <t>Log6</t>
  </si>
  <si>
    <t>Log7</t>
  </si>
  <si>
    <t>Log8</t>
  </si>
  <si>
    <t>Log9</t>
  </si>
  <si>
    <t>Log10</t>
  </si>
  <si>
    <t>Solver until 0</t>
  </si>
  <si>
    <t>Solver</t>
  </si>
  <si>
    <t>Bot</t>
  </si>
  <si>
    <t>value</t>
  </si>
  <si>
    <t>T</t>
  </si>
  <si>
    <t>ChartSinglepoint</t>
  </si>
  <si>
    <t>End2</t>
  </si>
  <si>
    <t>SOLVER</t>
  </si>
  <si>
    <t>p&lt;</t>
  </si>
  <si>
    <t>t_Test</t>
  </si>
  <si>
    <t>t-Test</t>
  </si>
  <si>
    <t>?</t>
  </si>
  <si>
    <t>Link</t>
  </si>
  <si>
    <t>Ok</t>
  </si>
  <si>
    <t>ErrorS</t>
  </si>
  <si>
    <t>ErrorG</t>
  </si>
  <si>
    <t>NTC</t>
  </si>
  <si>
    <t>NEC</t>
  </si>
  <si>
    <t>no-RT</t>
  </si>
  <si>
    <t>SolverEff</t>
  </si>
  <si>
    <t>Test2</t>
  </si>
  <si>
    <t>test1</t>
  </si>
  <si>
    <t>13_1</t>
  </si>
  <si>
    <t>13_2</t>
  </si>
  <si>
    <t>13_3</t>
  </si>
  <si>
    <t>13_4</t>
  </si>
  <si>
    <t>14_1</t>
  </si>
  <si>
    <t>14_2</t>
  </si>
  <si>
    <t>14_3</t>
  </si>
  <si>
    <t>14_4</t>
  </si>
  <si>
    <t>15_1</t>
  </si>
  <si>
    <t>15_2</t>
  </si>
  <si>
    <t>15_3</t>
  </si>
  <si>
    <t>15_4</t>
  </si>
  <si>
    <t>16_1</t>
  </si>
  <si>
    <t>16_2</t>
  </si>
  <si>
    <t>16_3</t>
  </si>
  <si>
    <t>16_4</t>
  </si>
  <si>
    <t>Letters in plate</t>
  </si>
  <si>
    <t>Col</t>
  </si>
  <si>
    <t>Row</t>
  </si>
  <si>
    <t>Ct1</t>
  </si>
  <si>
    <t>Ct2</t>
  </si>
  <si>
    <t>Ct3</t>
  </si>
  <si>
    <t>Ct4</t>
  </si>
  <si>
    <t>Ct5</t>
  </si>
  <si>
    <t>Ct6</t>
  </si>
  <si>
    <t>Ct7</t>
  </si>
  <si>
    <t>Ct8</t>
  </si>
  <si>
    <t>Ct9</t>
  </si>
  <si>
    <t>Ct10</t>
  </si>
  <si>
    <t>maxCtDif</t>
  </si>
  <si>
    <t>Calibrator</t>
  </si>
  <si>
    <t>PlateCorrection</t>
  </si>
  <si>
    <t>Tech_RepResult</t>
  </si>
  <si>
    <t>wells</t>
  </si>
  <si>
    <t>Plate2</t>
  </si>
  <si>
    <t>Plate3</t>
  </si>
  <si>
    <t>c1_1</t>
  </si>
  <si>
    <t>c1_2</t>
  </si>
  <si>
    <t>c1_3</t>
  </si>
  <si>
    <t>c1_4</t>
  </si>
  <si>
    <t>eff</t>
  </si>
  <si>
    <t>Diff</t>
  </si>
  <si>
    <t>Ct Original</t>
  </si>
  <si>
    <t>CountDif</t>
  </si>
  <si>
    <t>qPCR Report</t>
  </si>
  <si>
    <t>Reference genes</t>
  </si>
  <si>
    <t>Target genes</t>
  </si>
  <si>
    <t>Biological Replicates</t>
  </si>
  <si>
    <t>Technical replicates</t>
  </si>
  <si>
    <t>Reference Genes</t>
  </si>
  <si>
    <t>SE</t>
  </si>
  <si>
    <t>Plate Size</t>
  </si>
  <si>
    <t>PCR Details</t>
  </si>
  <si>
    <t>Number of plates</t>
  </si>
  <si>
    <t>Compensation</t>
  </si>
  <si>
    <t>Adjustment</t>
  </si>
  <si>
    <t>Diff between technical replicates</t>
  </si>
  <si>
    <t>Error Bar</t>
  </si>
  <si>
    <t>Base</t>
  </si>
  <si>
    <t>Log Scale</t>
  </si>
  <si>
    <t>Results Data</t>
  </si>
  <si>
    <t>Sample_List</t>
  </si>
  <si>
    <t>Print</t>
  </si>
  <si>
    <t/>
  </si>
  <si>
    <t>Msgs</t>
  </si>
  <si>
    <t xml:space="preserve">In this Sheet you have to provide some information, the name of the samples, Genes tested and other parameters necessary  for the analysis. Each cell have some information to help to decide what to put. You need to define the number of biological replicates, number of plates and size and the information related with the samples. If you need to reset the calculation just press Ctrl + Shift + D. If you want to clear all the data, including the data that you put (Reset the worksheet) Press Ctrl + Shift + R </t>
  </si>
  <si>
    <t>msg1</t>
  </si>
  <si>
    <t>Details Help</t>
  </si>
  <si>
    <t>Q</t>
  </si>
  <si>
    <t>S</t>
  </si>
  <si>
    <t>U</t>
  </si>
  <si>
    <t>V</t>
  </si>
  <si>
    <t>X</t>
  </si>
  <si>
    <t>Y</t>
  </si>
  <si>
    <t>Sheet2</t>
  </si>
  <si>
    <t>Because you are using more than 1 plate is possible to perform a data adjustment. You will need a calibrator, a sample that is present on each plate at the same condition (sample and gene) and according to the variation that could be present, the result from the plate can be adjusted. Do you want use the Plate correction?</t>
  </si>
  <si>
    <t>msgPlates</t>
  </si>
  <si>
    <t>Number of plate</t>
  </si>
  <si>
    <t>You have to select the sample's group to continue</t>
  </si>
  <si>
    <t>msgG</t>
  </si>
  <si>
    <t>MsgGroup</t>
  </si>
  <si>
    <t>MsgLink</t>
  </si>
  <si>
    <t>Msgcomplete</t>
  </si>
  <si>
    <t>msgL</t>
  </si>
  <si>
    <t>msgC</t>
  </si>
  <si>
    <t>You have to select the sample's linkage to continue</t>
  </si>
  <si>
    <t>You have to complete this sheet with the information to continue</t>
  </si>
  <si>
    <t>Here you can view the data summary of the Plate design. Please put details of the samples and gene in the follow Ribbon. You do not need to fill up all the plate, only with the data where your PCR reaction are. The color is for make easer the identification of the samples and set of primers, if the font color is white is because this well was excluded from the analysis.</t>
  </si>
  <si>
    <t>Sheet3,8,13</t>
  </si>
  <si>
    <t>MsgHelp</t>
  </si>
  <si>
    <t>Worksheets("List").Range("AL4").Value</t>
  </si>
  <si>
    <t>Sheet4,9,14</t>
  </si>
  <si>
    <t>Sheet5,10,15</t>
  </si>
  <si>
    <t xml:space="preserve">In this step you have to put the samples number, including the appropriate biological replication. For example, with the first sample </t>
  </si>
  <si>
    <t>msg2</t>
  </si>
  <si>
    <t>First sample name between msg1 and msg2</t>
  </si>
  <si>
    <t>msgclear</t>
  </si>
  <si>
    <t>This will clear the information on the plate</t>
  </si>
  <si>
    <t>Welcome</t>
  </si>
  <si>
    <t>Name of box</t>
  </si>
  <si>
    <t>Message</t>
  </si>
  <si>
    <t>Plate Correction</t>
  </si>
  <si>
    <t>Error Group</t>
  </si>
  <si>
    <t>Error Link</t>
  </si>
  <si>
    <t>Error Complete</t>
  </si>
  <si>
    <t>Plate Design</t>
  </si>
  <si>
    <t xml:space="preserve">. The first number is 1, and depending to its biological replicate, the second number will be 1 to 4, in this example: 1_1. If you have negatives controls you can use NTC for No template control, or NEC or no-RT for No Enzyme Controls. </t>
  </si>
  <si>
    <t>Clear Plate</t>
  </si>
  <si>
    <t xml:space="preserve">In this step you have to put the gene name. </t>
  </si>
  <si>
    <t>MsgBox</t>
  </si>
  <si>
    <t>In this step you can add the dilution of each cDNA could have. If all cDNA were diluted in the same way, skip this step. Normally you will have all the cDNA at the same, for example 1/10, but in some cases your gene could express too much, so you have to dilute your cDNA to get a good reading (or the expression is too low so you have to concentrate your cDNA). In this case you can adjust the result, just put 1/10 if your cDNA was diluted 1 in 10, or 2 if was used as double concentrated.</t>
  </si>
  <si>
    <t>Sheet6,11,16</t>
  </si>
  <si>
    <t>In this step you can exclude a data point, just put any letter, sign or comment in the well that you want to exclude. The information related to this well that should be included in the analysis must be empty, otherwise will be excluded</t>
  </si>
  <si>
    <t>Sheet7,12,17</t>
  </si>
  <si>
    <t>Sheet3,4,5,8,9,10,13,14,15</t>
  </si>
  <si>
    <t>Order</t>
  </si>
  <si>
    <t>sample</t>
  </si>
  <si>
    <t>gene</t>
  </si>
  <si>
    <t>row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</si>
  <si>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</si>
  <si>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</si>
  <si>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</si>
  <si>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</si>
  <si>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</si>
  <si>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</si>
  <si>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</si>
  <si>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</si>
  <si>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</si>
  <si>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</si>
  <si>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</si>
  <si>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</si>
  <si>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</si>
  <si>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</si>
  <si>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</si>
  <si>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</si>
  <si>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</si>
  <si>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</si>
  <si>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</si>
  <si>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</si>
  <si>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</si>
  <si>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</si>
  <si>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</si>
  <si>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</si>
  <si>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</si>
  <si>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</si>
  <si>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</si>
  <si>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code</t>
  </si>
  <si>
    <t>Sheet18</t>
  </si>
  <si>
    <t>Here you have to add the raw data of your PCR, put the plate number (you can skip this step if you only have 1 plate) and the well position (e.g. A1). Once you finish you can press Calc to start the analysis. If you need to reset the calculation just press Ctrl + Shift + D. If you want to clear all the data, including the data that you put (Reset the worksheet) Press Ctrl + Shift + R</t>
  </si>
  <si>
    <t>MsgSamples</t>
  </si>
  <si>
    <t>MsgGenes</t>
  </si>
  <si>
    <t xml:space="preserve">Before you can continue with the calculation, please complete the information in the Plate section, filling up with the Samples Number. You have </t>
  </si>
  <si>
    <t>number of wells with error, for example "1 well" or "20 wells"</t>
  </si>
  <si>
    <t>msgS1</t>
  </si>
  <si>
    <t>msgS2</t>
  </si>
  <si>
    <t>Samples Plate</t>
  </si>
  <si>
    <t xml:space="preserve">Before you can continue with the calculation, please complete the information in the Plate section, filling up with the Gene name. You have </t>
  </si>
  <si>
    <t>msgG1</t>
  </si>
  <si>
    <t>Gene Plate</t>
  </si>
  <si>
    <t>Sheet19</t>
  </si>
  <si>
    <t xml:space="preserve">Here you can review your samples' curve and optimize them, using the noise reduction feature and the SOLVER tool. You can modify the parameters of the acceptable range for the efficiency, R^2 and number of points. The Efficiency should be between 70% to 110%. The coefficient of determination (R^2) should be above 0.99. And the minimal number of points must be 3. </t>
  </si>
  <si>
    <t>if you are using plate compensation</t>
  </si>
  <si>
    <t xml:space="preserve">In this analysis you are using plate compensation to normalize the </t>
  </si>
  <si>
    <t>number of plates</t>
  </si>
  <si>
    <t xml:space="preserve"> plates, where the calibrator is </t>
  </si>
  <si>
    <t>name of the sample as calibrator</t>
  </si>
  <si>
    <t xml:space="preserve"> with the primer set for </t>
  </si>
  <si>
    <t>name of the primers for the calibrator</t>
  </si>
  <si>
    <t xml:space="preserve">. The adjustment was </t>
  </si>
  <si>
    <t>number of "Ct for plate 2" and if there is a plate 3: number of "Ct for plate 3.",".")</t>
  </si>
  <si>
    <t>if you are using plate compensation but this is not present in all the plates.</t>
  </si>
  <si>
    <t xml:space="preserve">Moreover, the compensation cannot be done because the calibrator is missing in one of the plates that need to be adjusted. </t>
  </si>
  <si>
    <t>Plate 2 does not have calibrator and or Plate 3 does not have calibrator. Depending how many plates you have it says 2 or 3</t>
  </si>
  <si>
    <t>Moreover, the calibration option for plate adjustment has been disabled</t>
  </si>
  <si>
    <t>If you are not using the calibrator</t>
  </si>
  <si>
    <t xml:space="preserve">The SOLVER tool can find the optimal range maximizing data points and efficiency. </t>
  </si>
  <si>
    <t>The Y-Axis must be in Log scale to use Solver</t>
  </si>
  <si>
    <t>Msgquestion</t>
  </si>
  <si>
    <t>Sheet28</t>
  </si>
  <si>
    <t>Technical Replicates</t>
  </si>
  <si>
    <t xml:space="preserve">Here you can view the difference in Ct between technical replicates. You can define the maximum difference in Max Diff. </t>
  </si>
  <si>
    <t xml:space="preserve">In this results you have </t>
  </si>
  <si>
    <t>number of replicates over the range</t>
  </si>
  <si>
    <t xml:space="preserve"> replicates where the difference between the technical replicates is over </t>
  </si>
  <si>
    <t>max permited, the user can modify this in the sheet</t>
  </si>
  <si>
    <t xml:space="preserve"> Ct. The maximum difference that you have is </t>
  </si>
  <si>
    <t>the greater diff between the replicates</t>
  </si>
  <si>
    <t xml:space="preserve">. Please increase the number of max Diff or exclude technical replicates that could be out of the range. </t>
  </si>
  <si>
    <t xml:space="preserve">All technical replicates for each samples have a difference below </t>
  </si>
  <si>
    <t>If all is ok</t>
  </si>
  <si>
    <t>if you have some data where the tech rep is more than the max permited</t>
  </si>
  <si>
    <t xml:space="preserve"> Ct.</t>
  </si>
  <si>
    <t xml:space="preserve">Here you can view your results. You can turn On or Off the reference genes and check the significant difference between 2 set of samples. (If this feature is not available is because you only have 1 sample set or you have to press Calc in the t_Test ribbon. </t>
  </si>
  <si>
    <t>msgPrint</t>
  </si>
  <si>
    <t xml:space="preserve">Your file was created in: </t>
  </si>
  <si>
    <t>Path where the file is. The name is qPCR_Report.pdf</t>
  </si>
  <si>
    <t>Print Error</t>
  </si>
  <si>
    <t xml:space="preserve">You need to close or delete the previous file to create a new one. Delete </t>
  </si>
  <si>
    <t>msgPrintE</t>
  </si>
  <si>
    <t>Sheet29</t>
  </si>
  <si>
    <t>Sheet36</t>
  </si>
  <si>
    <t xml:space="preserve">Here you can view all the p_value from the t_Test analysis. you can select the p limit for color change. For example all the values bellow </t>
  </si>
  <si>
    <t>for example 0.05</t>
  </si>
  <si>
    <t xml:space="preserve"> will be colored green, if not red.</t>
  </si>
  <si>
    <t>Sheet2,ThisWorkbook</t>
  </si>
  <si>
    <t>Module1</t>
  </si>
  <si>
    <t>Module4</t>
  </si>
  <si>
    <t>msgSolv1</t>
  </si>
  <si>
    <t xml:space="preserve">You can found the optimal range using the top or the bottom limit. If you want start from the top press YES, or from the bottom Press NO. </t>
  </si>
  <si>
    <t>msgNoSolver1</t>
  </si>
  <si>
    <t>There is no optimal range where all the samples fit the criteria, please exclude undesirable data or modify the parameters.</t>
  </si>
  <si>
    <t>SOLVER Unsuccessful</t>
  </si>
  <si>
    <t xml:space="preserve">You have found one optimal range, where the number of points were maximized. If you want to go further and find the optimal range maximizing the efficiency of the curve press Yes, otherwise press No or Cancel. </t>
  </si>
  <si>
    <t>SOLVER2</t>
  </si>
  <si>
    <t>msgSolver2</t>
  </si>
  <si>
    <t xml:space="preserve">To find the optimal range optimizing efficiency you can use the fast Solver, which will test </t>
  </si>
  <si>
    <t>number of iterations</t>
  </si>
  <si>
    <t xml:space="preserve"> iterations, in about </t>
  </si>
  <si>
    <t>time in minutes</t>
  </si>
  <si>
    <t xml:space="preserve"> minute. To find this optimal range, press YES. </t>
  </si>
  <si>
    <t xml:space="preserve">Otherwise, if you want to find the optimal range trying all the iterations, which are </t>
  </si>
  <si>
    <t xml:space="preserve"> combinations, press NO, but attention, this may take </t>
  </si>
  <si>
    <t xml:space="preserve"> minutes to complete. </t>
  </si>
  <si>
    <t>SOLVER_Eff</t>
  </si>
  <si>
    <t xml:space="preserve">This next step will test </t>
  </si>
  <si>
    <t>msgSL</t>
  </si>
  <si>
    <t xml:space="preserve"> combinations, and it will take </t>
  </si>
  <si>
    <t xml:space="preserve"> minutes, if you want to continue press Ok, or cancel to exit. </t>
  </si>
  <si>
    <t>msgSolv2</t>
  </si>
  <si>
    <t>msgSolv</t>
  </si>
  <si>
    <t>Module6</t>
  </si>
  <si>
    <t>This will clear all the calculations, but no the data enter by the user</t>
  </si>
  <si>
    <t>Clear Data</t>
  </si>
  <si>
    <t>This will reset the worksheet</t>
  </si>
  <si>
    <t>ClearAll</t>
  </si>
  <si>
    <t xml:space="preserve">You have to put the corresponding plate number next to the well. </t>
  </si>
  <si>
    <t>Module5</t>
  </si>
  <si>
    <t>msgEP</t>
  </si>
  <si>
    <t>Error Plate Number</t>
  </si>
  <si>
    <t>Sample Link</t>
  </si>
  <si>
    <t>Sel</t>
  </si>
  <si>
    <t>Selection With Error</t>
  </si>
  <si>
    <t>Empty</t>
  </si>
  <si>
    <t>No Selected</t>
  </si>
  <si>
    <t>Negative</t>
  </si>
  <si>
    <t>If you have negative control the next message appear and will tell you if you have negatives with a Ct lower than X Ct</t>
  </si>
  <si>
    <t>value of the max Ct permited</t>
  </si>
  <si>
    <t xml:space="preserve">In this experiment you have some negatives control that present a CT, which is lower than </t>
  </si>
  <si>
    <t xml:space="preserve">. There are  </t>
  </si>
  <si>
    <t>Wells with the error</t>
  </si>
  <si>
    <t xml:space="preserve"> negatives control with a error, the samples are: </t>
  </si>
  <si>
    <t>the address of the well, for example 1A3</t>
  </si>
  <si>
    <t>the wells with problem</t>
  </si>
  <si>
    <t xml:space="preserve">with data but no information in the Sample's Plate.  Please check: </t>
  </si>
  <si>
    <t>Treatment/Control</t>
  </si>
  <si>
    <t>Treat/Ctrl1</t>
  </si>
  <si>
    <t>Treat/Ctrl2</t>
  </si>
  <si>
    <t>Treat/Ctrl3</t>
  </si>
  <si>
    <t>Treat/Ctrl4</t>
  </si>
  <si>
    <t>Treat/Ctrl5</t>
  </si>
  <si>
    <t>Treat/Ctrl6</t>
  </si>
  <si>
    <t>Treat/Ctrl7</t>
  </si>
  <si>
    <t>Treat/Ctrl8</t>
  </si>
  <si>
    <t>Treat/Ctrl9</t>
  </si>
  <si>
    <t>Treat/Ctrl10</t>
  </si>
  <si>
    <t>Treat/Ctrl11</t>
  </si>
  <si>
    <t>Treat/Ctrl12</t>
  </si>
  <si>
    <t>Treat/Ctrl13</t>
  </si>
  <si>
    <t>Treat/Ctrl14</t>
  </si>
  <si>
    <t>Treat/Ctrl15</t>
  </si>
  <si>
    <t>t/c</t>
  </si>
  <si>
    <t>Probability</t>
  </si>
  <si>
    <t>Number of errors</t>
  </si>
  <si>
    <t>Ref1</t>
  </si>
  <si>
    <t>Ref2</t>
  </si>
  <si>
    <t>Ref3</t>
  </si>
  <si>
    <t>/Ref</t>
  </si>
  <si>
    <t>Name of the sample with problem</t>
  </si>
  <si>
    <t>msg3</t>
  </si>
  <si>
    <t>if you have some data where the ref has problems</t>
  </si>
  <si>
    <t>Scroll Bar</t>
  </si>
  <si>
    <t>Not Selected With Error</t>
  </si>
  <si>
    <t>err</t>
  </si>
  <si>
    <t>emp</t>
  </si>
  <si>
    <t>noex</t>
  </si>
  <si>
    <t>K25 selection in chart and good</t>
  </si>
  <si>
    <t>K26 selection with error</t>
  </si>
  <si>
    <t>k27 no selcted</t>
  </si>
  <si>
    <t>k29 excluded</t>
  </si>
  <si>
    <t>K30 empty</t>
  </si>
  <si>
    <t>K28 no selected with error</t>
  </si>
  <si>
    <t>if your gene are stable</t>
  </si>
  <si>
    <t xml:space="preserve"> sample where the reference gene is not stable. The samples are: </t>
  </si>
  <si>
    <t>All yor reference genes are stable across the samples</t>
  </si>
  <si>
    <t xml:space="preserve">You have some data where the reference gene expression is out of the normal curve. This problem have been seen in </t>
  </si>
  <si>
    <t>this msg only is active if you have 2 or 3 reference genes, it appear bellow the help msg</t>
  </si>
  <si>
    <t xml:space="preserve">In this analysis the reference gene expression stability is also determined.  This method find any expression value out of the normal curve (below 0.05) from one reference gene in comparison to another reference gene. </t>
  </si>
  <si>
    <t>Ref test</t>
  </si>
  <si>
    <t>Stability</t>
  </si>
  <si>
    <t>Determination of reference gene expression stability</t>
  </si>
  <si>
    <t>3G</t>
  </si>
  <si>
    <t>3N</t>
  </si>
  <si>
    <t>3B</t>
  </si>
  <si>
    <t>ParA</t>
  </si>
  <si>
    <t>SodA</t>
  </si>
  <si>
    <t>OtsA</t>
  </si>
  <si>
    <t>Rpon2</t>
  </si>
  <si>
    <t>aceA</t>
  </si>
  <si>
    <t>ltpD</t>
  </si>
  <si>
    <t>pspA</t>
  </si>
  <si>
    <t>DNA</t>
  </si>
  <si>
    <t>3N/3G</t>
  </si>
  <si>
    <t>3B/3G</t>
  </si>
  <si>
    <t>$BL$8</t>
  </si>
  <si>
    <t>$BO$13</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</si>
</sst>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00"/>
    <numFmt numFmtId="165" formatCode="0.0000"/>
    <numFmt numFmtId="166" formatCode="0.000"/>
    <numFmt numFmtId="167" formatCode="0.0"/>
    <numFmt numFmtId="168" formatCode="0.000%"/>
    <numFmt numFmtId="169" formatCode="0.000000"/>
    <numFmt numFmtId="170" formatCode="#\ ???/???"/>
  </numFmts>
  <fonts count="23" x14ac:knownFonts="1">
    <font>
      <sz val="11"/>
      <color theme="1"/>
      <name val="Calibri"/>
      <family val="2"/>
      <scheme val="minor"/>
    </font>
    <font>
      <b/>
      <sz val="11"/>
      <color theme="1"/>
      <name val="Calibri"/>
      <family val="2"/>
      <scheme val="minor"/>
    </font>
    <font>
      <sz val="11"/>
      <color theme="0"/>
      <name val="Calibri"/>
      <family val="2"/>
      <scheme val="minor"/>
    </font>
    <font>
      <sz val="11"/>
      <color indexed="8"/>
      <name val="Calibri"/>
      <family val="2"/>
      <scheme val="minor"/>
    </font>
    <font>
      <sz val="11"/>
      <color theme="1"/>
      <name val="Calibri"/>
      <family val="2"/>
      <scheme val="minor"/>
    </font>
    <font>
      <b/>
      <sz val="11"/>
      <color theme="0"/>
      <name val="Calibri"/>
      <family val="2"/>
      <scheme val="minor"/>
    </font>
    <font>
      <sz val="11"/>
      <color theme="3"/>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indexed="9"/>
      <name val="Calibri"/>
      <family val="2"/>
      <scheme val="minor"/>
    </font>
    <font>
      <sz val="11"/>
      <color indexed="11"/>
      <name val="Calibri"/>
      <family val="2"/>
      <scheme val="minor"/>
    </font>
    <font>
      <sz val="11"/>
      <name val="Calibri"/>
      <family val="2"/>
      <scheme val="minor"/>
    </font>
  </fonts>
  <fills count="61">
    <fill>
      <patternFill patternType="none"/>
    </fill>
    <fill>
      <patternFill patternType="gray125"/>
    </fill>
    <fill>
      <gradientFill type="path">
        <stop position="0">
          <color theme="0"/>
        </stop>
        <stop position="1">
          <color theme="0" tint="-0.25098422193060094"/>
        </stop>
      </gradientFill>
    </fill>
    <fill>
      <gradientFill type="path">
        <stop position="0">
          <color theme="0"/>
        </stop>
        <stop position="1">
          <color theme="0" tint="-0.34900967436750391"/>
        </stop>
      </gradientFill>
    </fill>
    <fill>
      <gradientFill type="path">
        <stop position="0">
          <color theme="0"/>
        </stop>
        <stop position="1">
          <color theme="0" tint="-0.49803155613879818"/>
        </stop>
      </gradientFill>
    </fill>
    <fill>
      <patternFill patternType="solid">
        <fgColor theme="0" tint="-0.1499984740745262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9"/>
        <bgColor indexed="64"/>
      </patternFill>
    </fill>
    <fill>
      <patternFill patternType="solid">
        <fgColor indexed="52"/>
        <bgColor indexed="64"/>
      </patternFill>
    </fill>
    <fill>
      <patternFill patternType="solid">
        <fgColor theme="6" tint="0.59999389629810485"/>
        <bgColor indexed="64"/>
      </patternFill>
    </fill>
    <fill>
      <patternFill patternType="solid">
        <fgColor rgb="FF92D050"/>
        <bgColor indexed="64"/>
      </patternFill>
    </fill>
    <fill>
      <patternFill patternType="solid">
        <fgColor theme="5" tint="0.39997558519241921"/>
        <bgColor indexed="64"/>
      </patternFill>
    </fill>
    <fill>
      <patternFill patternType="solid">
        <fgColor theme="0" tint="-0.499984740745262"/>
        <bgColor indexed="64"/>
      </patternFill>
    </fill>
    <fill>
      <patternFill patternType="solid">
        <fgColor theme="1"/>
        <bgColor indexed="64"/>
      </patternFill>
    </fill>
    <fill>
      <patternFill patternType="solid">
        <fgColor indexed="5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solid">
        <fgColor indexed="54"/>
        <bgColor indexed="64"/>
      </patternFill>
    </fill>
    <fill>
      <patternFill patternType="solid">
        <fgColor indexed="60"/>
        <bgColor indexed="64"/>
      </patternFill>
    </fill>
    <fill>
      <patternFill patternType="solid">
        <fgColor indexed="10"/>
        <bgColor indexed="64"/>
      </patternFill>
    </fill>
    <fill>
      <patternFill patternType="solid">
        <fgColor indexed="11"/>
        <bgColor indexed="64"/>
      </patternFill>
    </fill>
    <fill>
      <patternFill patternType="solid">
        <fgColor indexed="14"/>
        <bgColor indexed="64"/>
      </patternFill>
    </fill>
    <fill>
      <patternFill patternType="solid">
        <fgColor indexed="45"/>
        <bgColor indexed="64"/>
      </patternFill>
    </fill>
    <fill>
      <patternFill patternType="solid">
        <fgColor indexed="46"/>
        <bgColor indexed="64"/>
      </patternFill>
    </fill>
    <fill>
      <patternFill patternType="solid">
        <fgColor indexed="48"/>
        <bgColor indexed="64"/>
      </patternFill>
    </fill>
    <fill>
      <patternFill patternType="solid">
        <fgColor indexed="50"/>
        <bgColor indexed="64"/>
      </patternFill>
    </fill>
    <fill>
      <patternFill patternType="solid">
        <fgColor indexed="61"/>
        <bgColor indexed="64"/>
      </patternFill>
    </fill>
    <fill>
      <patternFill patternType="solid">
        <fgColor indexed="23"/>
        <bgColor indexed="64"/>
      </patternFill>
    </fill>
    <fill>
      <patternFill patternType="solid">
        <fgColor indexed="30"/>
        <bgColor indexed="64"/>
      </patternFill>
    </fill>
    <fill>
      <patternFill patternType="solid">
        <fgColor indexed="51"/>
        <bgColor indexed="64"/>
      </patternFill>
    </fill>
  </fills>
  <borders count="2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medium">
        <color indexed="64"/>
      </right>
      <top style="medium">
        <color indexed="64"/>
      </top>
      <bottom/>
      <diagonal/>
    </border>
    <border>
      <left/>
      <right/>
      <top style="thin">
        <color indexed="64"/>
      </top>
      <bottom style="thin">
        <color indexed="64"/>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indexed="64"/>
      </right>
      <top style="thin">
        <color auto="1"/>
      </top>
      <bottom style="thin">
        <color auto="1"/>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s>
  <cellStyleXfs count="43">
    <xf numFmtId="0" fontId="0" fillId="0" borderId="0"/>
    <xf numFmtId="9" fontId="4" fillId="0" borderId="0" applyFont="0" applyFill="0" applyBorder="0" applyAlignment="0" applyProtection="0"/>
    <xf numFmtId="0" fontId="7" fillId="0" borderId="0" applyNumberFormat="0" applyFill="0" applyBorder="0" applyAlignment="0" applyProtection="0"/>
    <xf numFmtId="0" fontId="8" fillId="0" borderId="17" applyNumberFormat="0" applyFill="0" applyAlignment="0" applyProtection="0"/>
    <xf numFmtId="0" fontId="9" fillId="0" borderId="18" applyNumberFormat="0" applyFill="0" applyAlignment="0" applyProtection="0"/>
    <xf numFmtId="0" fontId="10" fillId="0" borderId="19" applyNumberFormat="0" applyFill="0" applyAlignment="0" applyProtection="0"/>
    <xf numFmtId="0" fontId="10" fillId="0" borderId="0" applyNumberFormat="0" applyFill="0" applyBorder="0" applyAlignment="0" applyProtection="0"/>
    <xf numFmtId="0" fontId="11" fillId="16" borderId="0" applyNumberFormat="0" applyBorder="0" applyAlignment="0" applyProtection="0"/>
    <xf numFmtId="0" fontId="12" fillId="17" borderId="0" applyNumberFormat="0" applyBorder="0" applyAlignment="0" applyProtection="0"/>
    <xf numFmtId="0" fontId="13" fillId="18" borderId="0" applyNumberFormat="0" applyBorder="0" applyAlignment="0" applyProtection="0"/>
    <xf numFmtId="0" fontId="14" fillId="19" borderId="20" applyNumberFormat="0" applyAlignment="0" applyProtection="0"/>
    <xf numFmtId="0" fontId="15" fillId="20" borderId="21" applyNumberFormat="0" applyAlignment="0" applyProtection="0"/>
    <xf numFmtId="0" fontId="16" fillId="20" borderId="20" applyNumberFormat="0" applyAlignment="0" applyProtection="0"/>
    <xf numFmtId="0" fontId="17" fillId="0" borderId="22" applyNumberFormat="0" applyFill="0" applyAlignment="0" applyProtection="0"/>
    <xf numFmtId="0" fontId="5" fillId="21" borderId="23" applyNumberFormat="0" applyAlignment="0" applyProtection="0"/>
    <xf numFmtId="0" fontId="18" fillId="0" borderId="0" applyNumberFormat="0" applyFill="0" applyBorder="0" applyAlignment="0" applyProtection="0"/>
    <xf numFmtId="0" fontId="4" fillId="22" borderId="24" applyNumberFormat="0" applyFont="0" applyAlignment="0" applyProtection="0"/>
    <xf numFmtId="0" fontId="19" fillId="0" borderId="0" applyNumberFormat="0" applyFill="0" applyBorder="0" applyAlignment="0" applyProtection="0"/>
    <xf numFmtId="0" fontId="1" fillId="0" borderId="25" applyNumberFormat="0" applyFill="0" applyAlignment="0" applyProtection="0"/>
    <xf numFmtId="0" fontId="2" fillId="23" borderId="0" applyNumberFormat="0" applyBorder="0" applyAlignment="0" applyProtection="0"/>
    <xf numFmtId="0" fontId="4" fillId="24" borderId="0" applyNumberFormat="0" applyBorder="0" applyAlignment="0" applyProtection="0"/>
    <xf numFmtId="0" fontId="4"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4" fillId="28" borderId="0" applyNumberFormat="0" applyBorder="0" applyAlignment="0" applyProtection="0"/>
    <xf numFmtId="0" fontId="4"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4" fillId="32" borderId="0" applyNumberFormat="0" applyBorder="0" applyAlignment="0" applyProtection="0"/>
    <xf numFmtId="0" fontId="4"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2" fillId="46" borderId="0" applyNumberFormat="0" applyBorder="0" applyAlignment="0" applyProtection="0"/>
  </cellStyleXfs>
  <cellXfs count="331">
    <xf numFmtId="0" fontId="0" fillId="0" borderId="0" xfId="0"/>
    <xf numFmtId="0" fontId="1" fillId="4" borderId="2" xfId="0" applyFont="1" applyFill="1" applyBorder="1" applyAlignment="1" applyProtection="1">
      <alignment horizontal="center" vertical="center"/>
      <protection locked="0"/>
    </xf>
    <xf numFmtId="0" fontId="0" fillId="0" borderId="2" xfId="0" applyBorder="1"/>
    <xf numFmtId="0" fontId="1" fillId="3" borderId="5" xfId="0" applyFont="1" applyFill="1" applyBorder="1" applyAlignment="1" applyProtection="1">
      <alignment horizontal="center" vertical="center"/>
      <protection locked="0"/>
    </xf>
    <xf numFmtId="0" fontId="0" fillId="5" borderId="2" xfId="0" applyFill="1" applyBorder="1"/>
    <xf numFmtId="0" fontId="0" fillId="5" borderId="8" xfId="0" applyFill="1" applyBorder="1"/>
    <xf numFmtId="0" fontId="0" fillId="0" borderId="2" xfId="0" applyFill="1" applyBorder="1"/>
    <xf numFmtId="0" fontId="0" fillId="5" borderId="11" xfId="0" applyFill="1" applyBorder="1"/>
    <xf numFmtId="0" fontId="0" fillId="7" borderId="0" xfId="0" applyFill="1"/>
    <xf numFmtId="0" fontId="0" fillId="0" borderId="0" xfId="0" applyFill="1" applyBorder="1"/>
    <xf numFmtId="0" fontId="1" fillId="3" borderId="12" xfId="0" applyFont="1" applyFill="1" applyBorder="1" applyAlignment="1" applyProtection="1">
      <alignment horizontal="center" vertical="center"/>
      <protection locked="0"/>
    </xf>
    <xf numFmtId="0" fontId="0" fillId="5" borderId="13" xfId="0" applyFill="1" applyBorder="1"/>
    <xf numFmtId="0" fontId="0" fillId="5" borderId="1" xfId="0" applyFill="1" applyBorder="1"/>
    <xf numFmtId="0" fontId="0" fillId="5" borderId="8" xfId="0" applyFont="1" applyFill="1" applyBorder="1"/>
    <xf numFmtId="0" fontId="0" fillId="0" borderId="0" xfId="0" applyFont="1" applyProtection="1">
      <protection hidden="1"/>
    </xf>
    <xf numFmtId="0" fontId="0" fillId="6" borderId="0" xfId="0" applyFont="1" applyFill="1" applyBorder="1" applyProtection="1">
      <protection locked="0"/>
    </xf>
    <xf numFmtId="164" fontId="0" fillId="6" borderId="0" xfId="0" applyNumberFormat="1" applyFont="1" applyFill="1" applyBorder="1" applyProtection="1">
      <protection locked="0"/>
    </xf>
    <xf numFmtId="2" fontId="0" fillId="0" borderId="0" xfId="0" applyNumberFormat="1"/>
    <xf numFmtId="0" fontId="0" fillId="0" borderId="0" xfId="0" applyAlignment="1">
      <alignment horizontal="right"/>
    </xf>
    <xf numFmtId="0" fontId="0" fillId="0" borderId="14" xfId="0" applyBorder="1"/>
    <xf numFmtId="0" fontId="0" fillId="0" borderId="0" xfId="0" applyAlignment="1">
      <alignment horizontal="left"/>
    </xf>
    <xf numFmtId="0" fontId="0" fillId="9" borderId="14" xfId="0" applyFont="1" applyFill="1" applyBorder="1" applyProtection="1">
      <protection locked="0"/>
    </xf>
    <xf numFmtId="0" fontId="0" fillId="0" borderId="0" xfId="0" applyAlignment="1">
      <alignment horizontal="left"/>
    </xf>
    <xf numFmtId="0" fontId="0" fillId="0" borderId="0" xfId="0" applyProtection="1"/>
    <xf numFmtId="0" fontId="1" fillId="4" borderId="15" xfId="0" applyFont="1" applyFill="1" applyBorder="1" applyAlignment="1" applyProtection="1">
      <alignment horizontal="center" vertical="center"/>
      <protection locked="0"/>
    </xf>
    <xf numFmtId="0" fontId="0" fillId="0" borderId="0" xfId="0" applyFont="1" applyProtection="1">
      <protection locked="0"/>
    </xf>
    <xf numFmtId="0" fontId="0" fillId="0" borderId="0" xfId="0" applyFont="1" applyProtection="1"/>
    <xf numFmtId="0" fontId="2" fillId="0" borderId="0" xfId="0" applyFont="1" applyProtection="1"/>
    <xf numFmtId="0" fontId="2" fillId="0" borderId="0" xfId="0" applyFont="1" applyBorder="1" applyProtection="1"/>
    <xf numFmtId="0" fontId="0" fillId="2" borderId="2" xfId="0" applyFill="1" applyBorder="1" applyAlignment="1" applyProtection="1">
      <alignment horizontal="center" vertical="center"/>
    </xf>
    <xf numFmtId="0" fontId="0" fillId="6" borderId="2" xfId="0" applyFill="1" applyBorder="1" applyProtection="1"/>
    <xf numFmtId="0" fontId="0" fillId="0" borderId="2" xfId="0" applyBorder="1" applyProtection="1"/>
    <xf numFmtId="0" fontId="0" fillId="8" borderId="0" xfId="0" applyFill="1" applyProtection="1"/>
    <xf numFmtId="0" fontId="2" fillId="0" borderId="0" xfId="0" applyFont="1" applyFill="1" applyProtection="1"/>
    <xf numFmtId="0" fontId="0" fillId="0" borderId="2" xfId="0" applyFill="1" applyBorder="1" applyProtection="1"/>
    <xf numFmtId="0" fontId="0" fillId="2" borderId="2" xfId="0" applyFont="1" applyFill="1" applyBorder="1" applyAlignment="1" applyProtection="1">
      <alignment horizontal="center" vertical="center"/>
      <protection locked="0"/>
    </xf>
    <xf numFmtId="0" fontId="0" fillId="0" borderId="2" xfId="0" applyFont="1" applyBorder="1" applyProtection="1">
      <protection locked="0"/>
    </xf>
    <xf numFmtId="0" fontId="0" fillId="0" borderId="2" xfId="0" applyFont="1" applyBorder="1" applyAlignment="1" applyProtection="1">
      <alignment horizontal="right"/>
      <protection locked="0"/>
    </xf>
    <xf numFmtId="0" fontId="0" fillId="0" borderId="2" xfId="0" applyFont="1" applyFill="1" applyBorder="1" applyAlignment="1" applyProtection="1">
      <alignment horizontal="right"/>
      <protection locked="0"/>
    </xf>
    <xf numFmtId="0" fontId="0" fillId="0" borderId="3" xfId="0" applyFont="1" applyBorder="1" applyProtection="1">
      <protection locked="0"/>
    </xf>
    <xf numFmtId="0" fontId="0" fillId="0" borderId="14" xfId="0" applyFont="1" applyBorder="1" applyProtection="1">
      <protection locked="0"/>
    </xf>
    <xf numFmtId="0" fontId="0" fillId="8" borderId="2" xfId="0" applyFont="1" applyFill="1" applyBorder="1" applyProtection="1">
      <protection locked="0"/>
    </xf>
    <xf numFmtId="0" fontId="0" fillId="2" borderId="3" xfId="0" applyFont="1" applyFill="1" applyBorder="1" applyAlignment="1" applyProtection="1">
      <alignment horizontal="center" vertical="center"/>
      <protection locked="0"/>
    </xf>
    <xf numFmtId="0" fontId="0" fillId="6" borderId="14" xfId="0" applyFill="1" applyBorder="1" applyProtection="1"/>
    <xf numFmtId="0" fontId="0" fillId="0" borderId="14" xfId="0" applyBorder="1" applyAlignment="1" applyProtection="1">
      <alignment horizontal="right"/>
    </xf>
    <xf numFmtId="0" fontId="0" fillId="0" borderId="0" xfId="0" applyFont="1" applyFill="1" applyBorder="1" applyProtection="1"/>
    <xf numFmtId="0" fontId="0" fillId="0" borderId="0" xfId="0" applyFill="1" applyProtection="1"/>
    <xf numFmtId="0" fontId="0" fillId="2" borderId="6" xfId="0" applyFont="1" applyFill="1" applyBorder="1" applyAlignment="1" applyProtection="1">
      <alignment horizontal="center" vertical="center"/>
      <protection locked="0"/>
    </xf>
    <xf numFmtId="0" fontId="0" fillId="2" borderId="1" xfId="0" applyFont="1" applyFill="1" applyBorder="1" applyAlignment="1" applyProtection="1">
      <alignment horizontal="center" vertical="center"/>
      <protection locked="0"/>
    </xf>
    <xf numFmtId="9" fontId="0" fillId="0" borderId="14" xfId="1" applyFont="1" applyBorder="1" applyProtection="1">
      <protection locked="0"/>
    </xf>
    <xf numFmtId="2" fontId="0" fillId="0" borderId="14" xfId="0" applyNumberFormat="1" applyFont="1" applyBorder="1" applyProtection="1">
      <protection locked="0"/>
    </xf>
    <xf numFmtId="0" fontId="2" fillId="0" borderId="0" xfId="0" applyFont="1" applyFill="1" applyBorder="1" applyProtection="1"/>
    <xf numFmtId="0" fontId="0" fillId="5" borderId="0" xfId="0" applyFill="1" applyAlignment="1" applyProtection="1">
      <alignment horizontal="center"/>
    </xf>
    <xf numFmtId="0" fontId="0" fillId="0" borderId="0" xfId="0" applyBorder="1" applyProtection="1"/>
    <xf numFmtId="0" fontId="0" fillId="0" borderId="2" xfId="0" applyBorder="1" applyAlignment="1" applyProtection="1">
      <alignment horizontal="center"/>
    </xf>
    <xf numFmtId="0" fontId="0" fillId="5" borderId="0" xfId="0" applyFont="1" applyFill="1" applyAlignment="1" applyProtection="1">
      <alignment horizontal="center"/>
    </xf>
    <xf numFmtId="0" fontId="0" fillId="5" borderId="0" xfId="0" applyFont="1" applyFill="1" applyAlignment="1" applyProtection="1">
      <alignment horizontal="center"/>
      <protection locked="0"/>
    </xf>
    <xf numFmtId="0" fontId="0" fillId="2" borderId="4" xfId="0" applyFont="1" applyFill="1" applyBorder="1" applyAlignment="1" applyProtection="1">
      <alignment horizontal="center" vertical="center"/>
      <protection locked="0"/>
    </xf>
    <xf numFmtId="0" fontId="2" fillId="0" borderId="0" xfId="0" applyFont="1" applyFill="1" applyBorder="1" applyAlignment="1" applyProtection="1">
      <alignment horizontal="center"/>
    </xf>
    <xf numFmtId="0" fontId="0" fillId="2" borderId="11" xfId="0" applyFont="1" applyFill="1" applyBorder="1" applyAlignment="1" applyProtection="1">
      <alignment horizontal="center" vertical="center"/>
      <protection locked="0"/>
    </xf>
    <xf numFmtId="168" fontId="0" fillId="0" borderId="0" xfId="0" applyNumberFormat="1" applyProtection="1"/>
    <xf numFmtId="2" fontId="0" fillId="0" borderId="0" xfId="0" applyNumberFormat="1" applyProtection="1"/>
    <xf numFmtId="0" fontId="0" fillId="2" borderId="0" xfId="0" applyFont="1" applyFill="1" applyBorder="1" applyAlignment="1" applyProtection="1">
      <alignment horizontal="center" vertical="center"/>
      <protection locked="0"/>
    </xf>
    <xf numFmtId="0" fontId="0" fillId="9" borderId="14" xfId="0" applyFont="1" applyFill="1" applyBorder="1" applyProtection="1"/>
    <xf numFmtId="0" fontId="0" fillId="0" borderId="0" xfId="0" applyFill="1" applyBorder="1" applyProtection="1"/>
    <xf numFmtId="0" fontId="0" fillId="5" borderId="2" xfId="0" applyFill="1" applyBorder="1" applyProtection="1"/>
    <xf numFmtId="0" fontId="0" fillId="5" borderId="0" xfId="0" applyFill="1" applyProtection="1"/>
    <xf numFmtId="0" fontId="6" fillId="12" borderId="6" xfId="0" applyFont="1" applyFill="1" applyBorder="1" applyAlignment="1" applyProtection="1">
      <alignment horizontal="center" vertical="center"/>
      <protection locked="0"/>
    </xf>
    <xf numFmtId="0" fontId="1" fillId="0" borderId="14" xfId="0" applyFont="1" applyBorder="1" applyProtection="1">
      <protection locked="0"/>
    </xf>
    <xf numFmtId="0" fontId="0" fillId="0" borderId="14" xfId="0" applyFont="1" applyBorder="1" applyAlignment="1" applyProtection="1">
      <protection locked="0"/>
    </xf>
    <xf numFmtId="0" fontId="0" fillId="0" borderId="15" xfId="0" applyFont="1" applyBorder="1" applyProtection="1">
      <protection locked="0"/>
    </xf>
    <xf numFmtId="0" fontId="0" fillId="0" borderId="15" xfId="0" applyBorder="1" applyProtection="1"/>
    <xf numFmtId="0" fontId="0" fillId="0" borderId="0"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protection locked="0"/>
    </xf>
    <xf numFmtId="0" fontId="0" fillId="0" borderId="0" xfId="0" applyFill="1" applyBorder="1" applyAlignment="1" applyProtection="1">
      <alignment vertical="top" wrapText="1"/>
    </xf>
    <xf numFmtId="0" fontId="2" fillId="0" borderId="0" xfId="0" applyFont="1" applyFill="1" applyBorder="1" applyAlignment="1" applyProtection="1">
      <alignment vertical="top" wrapText="1"/>
    </xf>
    <xf numFmtId="13" fontId="2" fillId="0" borderId="0" xfId="0" applyNumberFormat="1" applyFont="1" applyBorder="1" applyProtection="1"/>
    <xf numFmtId="0" fontId="0" fillId="6" borderId="14" xfId="0" applyFont="1" applyFill="1" applyBorder="1" applyProtection="1">
      <protection locked="0"/>
    </xf>
    <xf numFmtId="0" fontId="1" fillId="2" borderId="6" xfId="0" applyFont="1" applyFill="1" applyBorder="1" applyAlignment="1" applyProtection="1">
      <alignment horizontal="center" vertical="center"/>
      <protection locked="0"/>
    </xf>
    <xf numFmtId="0" fontId="0" fillId="0" borderId="0" xfId="0"/>
    <xf numFmtId="0" fontId="0" fillId="5" borderId="16" xfId="0" applyFill="1" applyBorder="1"/>
    <xf numFmtId="0" fontId="0" fillId="0" borderId="16" xfId="0" applyBorder="1"/>
    <xf numFmtId="0" fontId="0" fillId="0" borderId="16" xfId="0" applyFill="1" applyBorder="1"/>
    <xf numFmtId="0" fontId="18" fillId="0" borderId="0" xfId="0" applyFont="1" applyProtection="1"/>
    <xf numFmtId="0" fontId="1" fillId="3" borderId="7" xfId="0" applyFont="1" applyFill="1" applyBorder="1" applyAlignment="1" applyProtection="1">
      <alignment horizontal="center" vertical="center"/>
      <protection locked="0" hidden="1"/>
    </xf>
    <xf numFmtId="0" fontId="0" fillId="2" borderId="9" xfId="0" applyFont="1" applyFill="1" applyBorder="1" applyAlignment="1" applyProtection="1">
      <alignment horizontal="center" vertical="center"/>
      <protection locked="0" hidden="1"/>
    </xf>
    <xf numFmtId="0" fontId="0" fillId="2" borderId="2" xfId="0" applyFont="1" applyFill="1" applyBorder="1" applyAlignment="1" applyProtection="1">
      <alignment horizontal="center" vertical="center"/>
      <protection locked="0" hidden="1"/>
    </xf>
    <xf numFmtId="0" fontId="1" fillId="3" borderId="12" xfId="0" applyFont="1" applyFill="1" applyBorder="1" applyAlignment="1" applyProtection="1">
      <alignment horizontal="center" vertical="center"/>
      <protection locked="0" hidden="1"/>
    </xf>
    <xf numFmtId="0" fontId="1" fillId="4" borderId="2" xfId="0" applyFont="1" applyFill="1" applyBorder="1" applyAlignment="1" applyProtection="1">
      <alignment horizontal="center" vertical="center"/>
      <protection locked="0" hidden="1"/>
    </xf>
    <xf numFmtId="0" fontId="0" fillId="0" borderId="8" xfId="0" applyFont="1" applyBorder="1" applyAlignment="1" applyProtection="1">
      <protection locked="0"/>
    </xf>
    <xf numFmtId="0" fontId="0" fillId="0" borderId="16" xfId="0" applyFont="1" applyFill="1" applyBorder="1" applyAlignment="1" applyProtection="1">
      <protection locked="0"/>
    </xf>
    <xf numFmtId="0" fontId="0" fillId="0" borderId="8" xfId="0" applyFont="1" applyFill="1" applyBorder="1" applyAlignment="1" applyProtection="1">
      <protection locked="0"/>
    </xf>
    <xf numFmtId="0" fontId="1" fillId="0" borderId="16" xfId="0" applyFont="1" applyFill="1" applyBorder="1" applyProtection="1">
      <protection locked="0"/>
    </xf>
    <xf numFmtId="0" fontId="1" fillId="3" borderId="5" xfId="0" applyFont="1" applyFill="1" applyBorder="1" applyAlignment="1" applyProtection="1">
      <alignment horizontal="center" vertical="center"/>
      <protection locked="0" hidden="1"/>
    </xf>
    <xf numFmtId="0" fontId="0" fillId="2" borderId="6" xfId="0" applyFont="1" applyFill="1" applyBorder="1" applyAlignment="1" applyProtection="1">
      <alignment horizontal="center" vertical="center"/>
      <protection locked="0" hidden="1"/>
    </xf>
    <xf numFmtId="0" fontId="0" fillId="12" borderId="6" xfId="0" applyFont="1" applyFill="1" applyBorder="1" applyAlignment="1" applyProtection="1">
      <alignment horizontal="center" vertical="center"/>
      <protection locked="0" hidden="1"/>
    </xf>
    <xf numFmtId="0" fontId="0" fillId="2" borderId="0" xfId="0" applyFont="1" applyFill="1" applyBorder="1" applyAlignment="1" applyProtection="1">
      <alignment horizontal="right" vertical="center"/>
      <protection hidden="1"/>
    </xf>
    <xf numFmtId="0" fontId="1"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0" fontId="1" fillId="0" borderId="8" xfId="0" applyFont="1" applyFill="1" applyBorder="1" applyAlignment="1" applyProtection="1">
      <alignment horizontal="left" vertical="center"/>
      <protection locked="0"/>
    </xf>
    <xf numFmtId="0" fontId="1" fillId="0" borderId="1" xfId="0" applyFont="1" applyFill="1" applyBorder="1" applyAlignment="1" applyProtection="1">
      <alignment horizontal="center" vertical="center"/>
      <protection locked="0"/>
    </xf>
    <xf numFmtId="0" fontId="0" fillId="0" borderId="0" xfId="0" applyFont="1" applyAlignment="1" applyProtection="1">
      <alignment horizontal="left"/>
      <protection locked="0"/>
    </xf>
    <xf numFmtId="0" fontId="0" fillId="0" borderId="0" xfId="0" applyFont="1" applyProtection="1">
      <protection locked="0" hidden="1"/>
    </xf>
    <xf numFmtId="0" fontId="0" fillId="0" borderId="0" xfId="0" applyFont="1" applyAlignment="1" applyProtection="1">
      <alignment horizontal="left"/>
      <protection locked="0" hidden="1"/>
    </xf>
    <xf numFmtId="0" fontId="0" fillId="0" borderId="0" xfId="0" applyProtection="1">
      <protection locked="0"/>
    </xf>
    <xf numFmtId="0" fontId="1" fillId="0" borderId="0" xfId="0" applyFont="1" applyProtection="1">
      <protection locked="0"/>
    </xf>
    <xf numFmtId="0" fontId="1" fillId="0" borderId="0" xfId="0" applyFont="1" applyAlignment="1" applyProtection="1">
      <protection locked="0"/>
    </xf>
    <xf numFmtId="0" fontId="18" fillId="0" borderId="0" xfId="0" applyFont="1" applyProtection="1">
      <protection locked="0"/>
    </xf>
    <xf numFmtId="0" fontId="2" fillId="0" borderId="0" xfId="0" applyFont="1" applyProtection="1">
      <protection locked="0"/>
    </xf>
    <xf numFmtId="0" fontId="0" fillId="10" borderId="0" xfId="0" applyFill="1" applyProtection="1">
      <protection locked="0"/>
    </xf>
    <xf numFmtId="0" fontId="0" fillId="10" borderId="0" xfId="0" applyFill="1" applyAlignment="1" applyProtection="1">
      <protection locked="0"/>
    </xf>
    <xf numFmtId="0" fontId="0" fillId="11" borderId="0" xfId="0" applyFill="1" applyProtection="1">
      <protection locked="0"/>
    </xf>
    <xf numFmtId="169" fontId="0" fillId="11" borderId="0" xfId="0" applyNumberFormat="1" applyFill="1" applyProtection="1">
      <protection locked="0"/>
    </xf>
    <xf numFmtId="166" fontId="0" fillId="11" borderId="0" xfId="1" applyNumberFormat="1" applyFont="1" applyFill="1" applyProtection="1">
      <protection locked="0"/>
    </xf>
    <xf numFmtId="9" fontId="0" fillId="11" borderId="0" xfId="1" applyFont="1" applyFill="1" applyProtection="1">
      <protection locked="0"/>
    </xf>
    <xf numFmtId="2" fontId="0" fillId="11" borderId="0" xfId="0" applyNumberFormat="1" applyFill="1" applyProtection="1">
      <protection locked="0"/>
    </xf>
    <xf numFmtId="167" fontId="0" fillId="11" borderId="0" xfId="0" applyNumberFormat="1" applyFill="1" applyProtection="1">
      <protection locked="0"/>
    </xf>
    <xf numFmtId="169" fontId="0" fillId="0" borderId="0" xfId="0" applyNumberFormat="1" applyProtection="1">
      <protection locked="0"/>
    </xf>
    <xf numFmtId="166" fontId="0" fillId="0" borderId="0" xfId="1" applyNumberFormat="1" applyFont="1" applyProtection="1">
      <protection locked="0"/>
    </xf>
    <xf numFmtId="9" fontId="0" fillId="0" borderId="0" xfId="1" applyFont="1" applyProtection="1">
      <protection locked="0"/>
    </xf>
    <xf numFmtId="2" fontId="0" fillId="0" borderId="0" xfId="0" applyNumberFormat="1" applyProtection="1">
      <protection locked="0"/>
    </xf>
    <xf numFmtId="167" fontId="0" fillId="0" borderId="0" xfId="0" applyNumberFormat="1" applyProtection="1">
      <protection locked="0"/>
    </xf>
    <xf numFmtId="2" fontId="2" fillId="0" borderId="0" xfId="0" applyNumberFormat="1" applyFont="1" applyProtection="1">
      <protection locked="0"/>
    </xf>
    <xf numFmtId="0" fontId="0" fillId="0" borderId="0" xfId="0" applyAlignment="1" applyProtection="1">
      <alignment horizontal="left"/>
      <protection locked="0"/>
    </xf>
    <xf numFmtId="0" fontId="0" fillId="0" borderId="0" xfId="0" applyAlignment="1" applyProtection="1">
      <alignment horizontal="right"/>
      <protection locked="0"/>
    </xf>
    <xf numFmtId="166" fontId="0" fillId="0" borderId="0" xfId="0" applyNumberFormat="1" applyProtection="1">
      <protection locked="0"/>
    </xf>
    <xf numFmtId="0" fontId="5" fillId="0" borderId="0" xfId="0" applyFont="1" applyProtection="1">
      <protection locked="0"/>
    </xf>
    <xf numFmtId="0" fontId="5" fillId="0" borderId="0" xfId="0" applyFont="1" applyAlignment="1" applyProtection="1">
      <protection locked="0"/>
    </xf>
    <xf numFmtId="0" fontId="2" fillId="0" borderId="0" xfId="0" applyFont="1" applyAlignment="1" applyProtection="1">
      <protection locked="0"/>
    </xf>
    <xf numFmtId="169" fontId="2" fillId="0" borderId="0" xfId="0" applyNumberFormat="1" applyFont="1" applyProtection="1">
      <protection locked="0"/>
    </xf>
    <xf numFmtId="166" fontId="2" fillId="0" borderId="0" xfId="1" applyNumberFormat="1" applyFont="1" applyProtection="1">
      <protection locked="0"/>
    </xf>
    <xf numFmtId="9" fontId="2" fillId="0" borderId="0" xfId="1" applyFont="1" applyProtection="1">
      <protection locked="0"/>
    </xf>
    <xf numFmtId="167" fontId="2" fillId="0" borderId="0" xfId="0" applyNumberFormat="1" applyFont="1" applyProtection="1">
      <protection locked="0"/>
    </xf>
    <xf numFmtId="0" fontId="2" fillId="0" borderId="0" xfId="0" applyFont="1" applyAlignment="1" applyProtection="1">
      <alignment horizontal="left"/>
      <protection locked="0"/>
    </xf>
    <xf numFmtId="0" fontId="2" fillId="0" borderId="0" xfId="0" applyFont="1" applyAlignment="1" applyProtection="1">
      <alignment horizontal="right"/>
      <protection locked="0"/>
    </xf>
    <xf numFmtId="166" fontId="2" fillId="0" borderId="0" xfId="0" applyNumberFormat="1" applyFont="1" applyProtection="1">
      <protection locked="0"/>
    </xf>
    <xf numFmtId="0" fontId="0" fillId="0" borderId="0" xfId="0" applyFont="1" applyAlignment="1" applyProtection="1">
      <alignment horizontal="right"/>
      <protection locked="0"/>
    </xf>
    <xf numFmtId="169" fontId="0" fillId="0" borderId="0" xfId="0" applyNumberFormat="1" applyFont="1" applyProtection="1">
      <protection locked="0"/>
    </xf>
    <xf numFmtId="166" fontId="0" fillId="0" borderId="0" xfId="0" applyNumberFormat="1" applyFont="1" applyProtection="1">
      <protection locked="0"/>
    </xf>
    <xf numFmtId="2" fontId="0" fillId="0" borderId="0" xfId="0" applyNumberFormat="1" applyFont="1" applyProtection="1">
      <protection locked="0"/>
    </xf>
    <xf numFmtId="0" fontId="1" fillId="0" borderId="0" xfId="0" applyFont="1" applyBorder="1" applyProtection="1">
      <protection locked="0"/>
    </xf>
    <xf numFmtId="0" fontId="0" fillId="6" borderId="2" xfId="0" applyFill="1" applyBorder="1" applyProtection="1">
      <protection locked="0"/>
    </xf>
    <xf numFmtId="0" fontId="0" fillId="0" borderId="2" xfId="0" applyFill="1" applyBorder="1" applyAlignment="1" applyProtection="1">
      <alignment horizontal="right"/>
      <protection locked="0" hidden="1"/>
    </xf>
    <xf numFmtId="0" fontId="0" fillId="6" borderId="2" xfId="0" applyFont="1" applyFill="1" applyBorder="1" applyProtection="1">
      <protection locked="0" hidden="1"/>
    </xf>
    <xf numFmtId="0" fontId="0" fillId="8" borderId="2" xfId="0" applyFont="1" applyFill="1" applyBorder="1" applyProtection="1">
      <protection locked="0" hidden="1"/>
    </xf>
    <xf numFmtId="0" fontId="0" fillId="0" borderId="10" xfId="0" applyBorder="1" applyProtection="1">
      <protection locked="0"/>
    </xf>
    <xf numFmtId="0" fontId="0" fillId="0" borderId="2" xfId="0" applyBorder="1" applyProtection="1">
      <protection locked="0"/>
    </xf>
    <xf numFmtId="0" fontId="0" fillId="0" borderId="2" xfId="0" applyFill="1" applyBorder="1" applyProtection="1">
      <protection locked="0"/>
    </xf>
    <xf numFmtId="0" fontId="0" fillId="0" borderId="2" xfId="0" applyFont="1" applyBorder="1" applyProtection="1">
      <protection locked="0" hidden="1"/>
    </xf>
    <xf numFmtId="0" fontId="2" fillId="0" borderId="0" xfId="0" applyFont="1" applyProtection="1">
      <protection hidden="1"/>
    </xf>
    <xf numFmtId="164" fontId="0" fillId="0" borderId="0" xfId="0" applyNumberFormat="1" applyProtection="1">
      <protection locked="0"/>
    </xf>
    <xf numFmtId="165" fontId="0" fillId="0" borderId="0" xfId="0" applyNumberFormat="1" applyProtection="1">
      <protection locked="0"/>
    </xf>
    <xf numFmtId="0" fontId="0" fillId="0" borderId="15" xfId="0" applyFont="1" applyBorder="1" applyProtection="1">
      <protection locked="0" hidden="1"/>
    </xf>
    <xf numFmtId="0" fontId="0" fillId="0" borderId="13" xfId="0" applyFont="1" applyFill="1" applyBorder="1" applyAlignment="1" applyProtection="1">
      <alignment horizontal="left" vertical="center"/>
      <protection locked="0" hidden="1"/>
    </xf>
    <xf numFmtId="0" fontId="0" fillId="0" borderId="16" xfId="0" applyBorder="1" applyProtection="1">
      <protection locked="0"/>
    </xf>
    <xf numFmtId="0" fontId="2" fillId="0" borderId="0" xfId="0" applyFont="1" applyFill="1" applyProtection="1">
      <protection locked="0"/>
    </xf>
    <xf numFmtId="0" fontId="0" fillId="0" borderId="1" xfId="0" applyBorder="1"/>
    <xf numFmtId="0" fontId="1" fillId="0" borderId="16" xfId="0" applyFont="1" applyBorder="1"/>
    <xf numFmtId="0" fontId="1" fillId="0" borderId="1" xfId="0" applyFont="1" applyBorder="1"/>
    <xf numFmtId="0" fontId="0" fillId="0" borderId="10" xfId="0" applyBorder="1"/>
    <xf numFmtId="0" fontId="0" fillId="0" borderId="8" xfId="0" applyBorder="1"/>
    <xf numFmtId="0" fontId="0" fillId="0" borderId="16" xfId="0" applyFont="1" applyBorder="1"/>
    <xf numFmtId="0" fontId="1" fillId="0" borderId="16" xfId="0" applyFont="1" applyBorder="1" applyProtection="1">
      <protection locked="0"/>
    </xf>
    <xf numFmtId="0" fontId="1" fillId="0" borderId="0" xfId="0" applyFont="1" applyProtection="1"/>
    <xf numFmtId="165" fontId="2" fillId="0" borderId="0" xfId="0" applyNumberFormat="1" applyFont="1" applyProtection="1"/>
    <xf numFmtId="2" fontId="2" fillId="0" borderId="0" xfId="0" applyNumberFormat="1" applyFont="1" applyProtection="1"/>
    <xf numFmtId="0" fontId="0" fillId="5" borderId="2" xfId="0" applyFont="1" applyFill="1" applyBorder="1" applyProtection="1">
      <protection locked="0" hidden="1"/>
    </xf>
    <xf numFmtId="0" fontId="0" fillId="5" borderId="2" xfId="0" applyFont="1" applyFill="1" applyBorder="1" applyAlignment="1" applyProtection="1">
      <alignment horizontal="left"/>
      <protection locked="0" hidden="1"/>
    </xf>
    <xf numFmtId="0" fontId="0" fillId="0" borderId="0" xfId="0" applyProtection="1">
      <protection locked="0" hidden="1"/>
    </xf>
    <xf numFmtId="0" fontId="0" fillId="6" borderId="14" xfId="0" applyFill="1" applyBorder="1" applyProtection="1">
      <protection locked="0" hidden="1"/>
    </xf>
    <xf numFmtId="0" fontId="0" fillId="6" borderId="14" xfId="0" applyFill="1" applyBorder="1" applyAlignment="1" applyProtection="1">
      <alignment horizontal="right"/>
      <protection locked="0" hidden="1"/>
    </xf>
    <xf numFmtId="167" fontId="0" fillId="0" borderId="14" xfId="0" applyNumberFormat="1" applyBorder="1" applyProtection="1">
      <protection locked="0" hidden="1"/>
    </xf>
    <xf numFmtId="9" fontId="0" fillId="0" borderId="14" xfId="1" applyFont="1" applyBorder="1" applyProtection="1">
      <protection locked="0" hidden="1"/>
    </xf>
    <xf numFmtId="165" fontId="0" fillId="0" borderId="14" xfId="0" applyNumberFormat="1" applyBorder="1" applyProtection="1">
      <protection locked="0" hidden="1"/>
    </xf>
    <xf numFmtId="1" fontId="0" fillId="0" borderId="14" xfId="0" applyNumberFormat="1" applyBorder="1" applyProtection="1">
      <protection locked="0" hidden="1"/>
    </xf>
    <xf numFmtId="0" fontId="0" fillId="6" borderId="2" xfId="0" applyFill="1" applyBorder="1" applyAlignment="1" applyProtection="1">
      <alignment horizontal="right"/>
      <protection locked="0" hidden="1"/>
    </xf>
    <xf numFmtId="0" fontId="0" fillId="6" borderId="2" xfId="0" applyFill="1" applyBorder="1" applyProtection="1">
      <protection locked="0" hidden="1"/>
    </xf>
    <xf numFmtId="0" fontId="0" fillId="2" borderId="1" xfId="0" applyFont="1" applyFill="1" applyBorder="1" applyAlignment="1" applyProtection="1">
      <alignment horizontal="center" vertical="center"/>
      <protection locked="0" hidden="1"/>
    </xf>
    <xf numFmtId="0" fontId="1" fillId="2" borderId="1" xfId="0" applyFont="1" applyFill="1" applyBorder="1" applyAlignment="1" applyProtection="1">
      <alignment horizontal="center" vertical="center"/>
      <protection locked="0" hidden="1"/>
    </xf>
    <xf numFmtId="0" fontId="1" fillId="0" borderId="0" xfId="0" applyFont="1" applyProtection="1">
      <protection locked="0" hidden="1"/>
    </xf>
    <xf numFmtId="0" fontId="0" fillId="0" borderId="16" xfId="0" applyFont="1" applyBorder="1" applyProtection="1">
      <protection locked="0" hidden="1"/>
    </xf>
    <xf numFmtId="0" fontId="1" fillId="0" borderId="16" xfId="0" applyFont="1" applyBorder="1" applyProtection="1">
      <protection locked="0" hidden="1"/>
    </xf>
    <xf numFmtId="0" fontId="0" fillId="0" borderId="16" xfId="0" applyBorder="1" applyProtection="1">
      <protection locked="0" hidden="1"/>
    </xf>
    <xf numFmtId="0" fontId="0" fillId="13" borderId="16" xfId="0" applyFill="1" applyBorder="1" applyProtection="1">
      <protection locked="0" hidden="1"/>
    </xf>
    <xf numFmtId="0" fontId="0" fillId="0" borderId="16" xfId="0" applyBorder="1" applyAlignment="1" applyProtection="1">
      <alignment horizontal="left"/>
      <protection locked="0" hidden="1"/>
    </xf>
    <xf numFmtId="0" fontId="1" fillId="0" borderId="0" xfId="0" applyFont="1" applyAlignment="1" applyProtection="1">
      <alignment horizontal="center"/>
      <protection locked="0" hidden="1"/>
    </xf>
    <xf numFmtId="0" fontId="0" fillId="2" borderId="6" xfId="0" applyFont="1" applyFill="1" applyBorder="1" applyAlignment="1" applyProtection="1">
      <alignment horizontal="left" vertical="center"/>
      <protection locked="0"/>
    </xf>
    <xf numFmtId="0" fontId="1" fillId="0" borderId="1" xfId="0" applyFont="1" applyBorder="1" applyProtection="1">
      <protection locked="0" hidden="1"/>
    </xf>
    <xf numFmtId="0" fontId="1" fillId="0" borderId="0" xfId="0" applyFont="1" applyBorder="1" applyProtection="1">
      <protection locked="0" hidden="1"/>
    </xf>
    <xf numFmtId="0" fontId="0" fillId="0" borderId="0" xfId="0" applyBorder="1" applyProtection="1">
      <protection locked="0" hidden="1"/>
    </xf>
    <xf numFmtId="0" fontId="0" fillId="15" borderId="2" xfId="0" applyFont="1" applyFill="1" applyBorder="1" applyProtection="1">
      <protection locked="0" hidden="1"/>
    </xf>
    <xf numFmtId="0" fontId="0" fillId="48" borderId="2" xfId="0" applyFont="1" applyFill="1" applyBorder="1" applyProtection="1">
      <protection locked="0" hidden="1"/>
    </xf>
    <xf numFmtId="0" fontId="3" fillId="0" borderId="26" xfId="0" applyFont="1" applyBorder="1" applyProtection="1"/>
    <xf numFmtId="170" fontId="0" fillId="0" borderId="2" xfId="0" applyNumberFormat="1" applyFont="1" applyBorder="1" applyProtection="1">
      <protection locked="0"/>
    </xf>
    <xf numFmtId="170" fontId="0" fillId="0" borderId="15" xfId="0" applyNumberFormat="1" applyFont="1" applyBorder="1" applyProtection="1">
      <protection locked="0"/>
    </xf>
    <xf numFmtId="0" fontId="0" fillId="9" borderId="26" xfId="0" applyFont="1" applyFill="1" applyBorder="1" applyProtection="1">
      <protection locked="0"/>
    </xf>
    <xf numFmtId="0" fontId="0" fillId="0" borderId="15" xfId="0" applyFill="1" applyBorder="1" applyProtection="1">
      <protection locked="0"/>
    </xf>
    <xf numFmtId="0" fontId="0" fillId="53" borderId="2" xfId="0" applyFont="1" applyFill="1" applyBorder="1" applyProtection="1">
      <protection locked="0" hidden="1"/>
    </xf>
    <xf numFmtId="0" fontId="0" fillId="56" borderId="2" xfId="0" applyFont="1" applyFill="1" applyBorder="1" applyProtection="1">
      <protection locked="0" hidden="1"/>
    </xf>
    <xf numFmtId="0" fontId="3" fillId="51" borderId="2" xfId="0" applyFont="1" applyFill="1" applyBorder="1" applyProtection="1">
      <protection locked="0" hidden="1"/>
    </xf>
    <xf numFmtId="0" fontId="3" fillId="50" borderId="2" xfId="0" applyFont="1" applyFill="1" applyBorder="1" applyProtection="1">
      <protection locked="0" hidden="1"/>
    </xf>
    <xf numFmtId="0" fontId="3" fillId="52" borderId="2" xfId="0" applyFont="1" applyFill="1" applyBorder="1" applyProtection="1">
      <protection locked="0" hidden="1"/>
    </xf>
    <xf numFmtId="0" fontId="3" fillId="8" borderId="2" xfId="0" applyFont="1" applyFill="1" applyBorder="1" applyProtection="1">
      <protection locked="0" hidden="1"/>
    </xf>
    <xf numFmtId="0" fontId="3" fillId="8" borderId="2" xfId="0" applyFont="1" applyFill="1" applyBorder="1" applyProtection="1">
      <protection locked="0"/>
    </xf>
    <xf numFmtId="0" fontId="0" fillId="2" borderId="11" xfId="0" applyFont="1" applyFill="1" applyBorder="1" applyAlignment="1" applyProtection="1">
      <alignment horizontal="center" vertical="center"/>
      <protection locked="0" hidden="1"/>
    </xf>
    <xf numFmtId="0" fontId="0" fillId="0" borderId="26" xfId="0" applyBorder="1" applyProtection="1"/>
    <xf numFmtId="0" fontId="0" fillId="0" borderId="26" xfId="0" applyBorder="1" applyAlignment="1" applyProtection="1">
      <alignment horizontal="center"/>
    </xf>
    <xf numFmtId="0" fontId="0" fillId="0" borderId="3" xfId="0" applyBorder="1" applyProtection="1"/>
    <xf numFmtId="0" fontId="18" fillId="0" borderId="0" xfId="0" applyFont="1"/>
    <xf numFmtId="0" fontId="1" fillId="0" borderId="0" xfId="0" applyFont="1"/>
    <xf numFmtId="0" fontId="3" fillId="8" borderId="3" xfId="0" applyFont="1" applyFill="1" applyBorder="1" applyAlignment="1" applyProtection="1">
      <alignment horizontal="left"/>
      <protection locked="0"/>
    </xf>
    <xf numFmtId="0" fontId="3" fillId="51" borderId="26" xfId="0" applyFont="1" applyFill="1" applyBorder="1" applyProtection="1">
      <protection locked="0"/>
    </xf>
    <xf numFmtId="0" fontId="3" fillId="52" borderId="26" xfId="0" applyFont="1" applyFill="1" applyBorder="1" applyProtection="1">
      <protection locked="0"/>
    </xf>
    <xf numFmtId="0" fontId="3" fillId="50" borderId="26" xfId="0" applyFont="1" applyFill="1" applyBorder="1" applyProtection="1">
      <protection locked="0"/>
    </xf>
    <xf numFmtId="0" fontId="3" fillId="8" borderId="26" xfId="0" applyFont="1" applyFill="1" applyBorder="1" applyProtection="1">
      <protection locked="0"/>
    </xf>
    <xf numFmtId="0" fontId="3" fillId="0" borderId="26" xfId="0" applyFont="1" applyFill="1" applyBorder="1" applyProtection="1"/>
    <xf numFmtId="0" fontId="0" fillId="0" borderId="11" xfId="0" applyFont="1" applyFill="1" applyBorder="1" applyAlignment="1" applyProtection="1">
      <alignment horizontal="center" vertical="center"/>
      <protection locked="0" hidden="1"/>
    </xf>
    <xf numFmtId="0" fontId="0" fillId="0" borderId="11" xfId="0" applyFont="1" applyFill="1" applyBorder="1" applyAlignment="1" applyProtection="1">
      <alignment horizontal="center" vertical="center"/>
      <protection locked="0"/>
    </xf>
    <xf numFmtId="0" fontId="1" fillId="0" borderId="26" xfId="0" applyFont="1" applyBorder="1" applyProtection="1">
      <protection locked="0"/>
    </xf>
    <xf numFmtId="0" fontId="0" fillId="0" borderId="26" xfId="0" applyFont="1" applyFill="1" applyBorder="1" applyAlignment="1" applyProtection="1">
      <protection locked="0"/>
    </xf>
    <xf numFmtId="0" fontId="1" fillId="0" borderId="0" xfId="0" applyFont="1" applyAlignment="1" applyProtection="1">
      <alignment horizontal="center"/>
      <protection locked="0" hidden="1"/>
    </xf>
    <xf numFmtId="0" fontId="0" fillId="0" borderId="26" xfId="0" applyBorder="1" applyProtection="1">
      <protection locked="0" hidden="1"/>
    </xf>
    <xf numFmtId="0" fontId="0" fillId="0" borderId="3" xfId="0" applyBorder="1" applyProtection="1">
      <protection locked="0" hidden="1"/>
    </xf>
    <xf numFmtId="0" fontId="1" fillId="0" borderId="26" xfId="0" applyFont="1" applyBorder="1" applyProtection="1">
      <protection locked="0" hidden="1"/>
    </xf>
    <xf numFmtId="0" fontId="1" fillId="0" borderId="3" xfId="0" applyFont="1" applyBorder="1" applyProtection="1">
      <protection locked="0" hidden="1"/>
    </xf>
    <xf numFmtId="0" fontId="0" fillId="0" borderId="26" xfId="0" applyBorder="1" applyAlignment="1" applyProtection="1">
      <alignment horizontal="left"/>
      <protection locked="0" hidden="1"/>
    </xf>
    <xf numFmtId="0" fontId="0" fillId="0" borderId="1" xfId="0" applyFont="1" applyBorder="1" applyProtection="1">
      <protection locked="0" hidden="1"/>
    </xf>
    <xf numFmtId="0" fontId="0" fillId="0" borderId="1" xfId="0" applyBorder="1" applyProtection="1">
      <protection locked="0" hidden="1"/>
    </xf>
    <xf numFmtId="0" fontId="0" fillId="0" borderId="0" xfId="0" applyBorder="1" applyAlignment="1" applyProtection="1">
      <alignment horizontal="left"/>
      <protection locked="0" hidden="1"/>
    </xf>
    <xf numFmtId="0" fontId="0" fillId="8" borderId="26" xfId="0" applyFont="1" applyFill="1" applyBorder="1" applyProtection="1">
      <protection locked="0"/>
    </xf>
    <xf numFmtId="0" fontId="18" fillId="0" borderId="0" xfId="0" applyFont="1" applyFill="1" applyBorder="1" applyProtection="1"/>
    <xf numFmtId="0" fontId="0" fillId="58" borderId="26" xfId="0" applyFont="1" applyFill="1" applyBorder="1" applyProtection="1">
      <protection locked="0"/>
    </xf>
    <xf numFmtId="0" fontId="0" fillId="6" borderId="26" xfId="0" applyFont="1" applyFill="1" applyBorder="1" applyProtection="1">
      <protection locked="0" hidden="1"/>
    </xf>
    <xf numFmtId="0" fontId="3" fillId="49" borderId="26" xfId="0" applyFont="1" applyFill="1" applyBorder="1" applyProtection="1"/>
    <xf numFmtId="0" fontId="0" fillId="58" borderId="26" xfId="0" applyFill="1" applyBorder="1" applyProtection="1"/>
    <xf numFmtId="0" fontId="0" fillId="8" borderId="26" xfId="0" applyFill="1" applyBorder="1" applyProtection="1"/>
    <xf numFmtId="0" fontId="0" fillId="47" borderId="26" xfId="0" applyFill="1" applyBorder="1" applyProtection="1"/>
    <xf numFmtId="0" fontId="0" fillId="9" borderId="8" xfId="0" applyFill="1" applyBorder="1" applyProtection="1"/>
    <xf numFmtId="0" fontId="0" fillId="57" borderId="1" xfId="0" applyFill="1" applyBorder="1" applyProtection="1"/>
    <xf numFmtId="0" fontId="0" fillId="0" borderId="8" xfId="0" applyFill="1" applyBorder="1" applyProtection="1"/>
    <xf numFmtId="0" fontId="0" fillId="0" borderId="13" xfId="0" applyFill="1" applyBorder="1" applyProtection="1"/>
    <xf numFmtId="0" fontId="0" fillId="0" borderId="1" xfId="0" applyFill="1" applyBorder="1" applyProtection="1"/>
    <xf numFmtId="0" fontId="0" fillId="0" borderId="8" xfId="0" applyBorder="1" applyProtection="1"/>
    <xf numFmtId="0" fontId="0" fillId="0" borderId="13" xfId="0" applyBorder="1" applyProtection="1"/>
    <xf numFmtId="0" fontId="0" fillId="0" borderId="1" xfId="0" applyBorder="1" applyProtection="1"/>
    <xf numFmtId="0" fontId="0" fillId="6" borderId="14" xfId="0" applyFill="1" applyBorder="1" applyAlignment="1" applyProtection="1">
      <alignment horizontal="left"/>
      <protection locked="0" hidden="1"/>
    </xf>
    <xf numFmtId="0" fontId="3" fillId="50" borderId="0" xfId="0" applyFont="1" applyFill="1" applyProtection="1">
      <protection locked="0"/>
    </xf>
    <xf numFmtId="0" fontId="0" fillId="15" borderId="0" xfId="0" applyFill="1" applyProtection="1">
      <protection locked="0"/>
    </xf>
    <xf numFmtId="0" fontId="0" fillId="53" borderId="0" xfId="0" applyFill="1" applyProtection="1">
      <protection locked="0"/>
    </xf>
    <xf numFmtId="0" fontId="3" fillId="52" borderId="0" xfId="0" applyFont="1" applyFill="1" applyProtection="1">
      <protection locked="0"/>
    </xf>
    <xf numFmtId="0" fontId="0" fillId="56" borderId="0" xfId="0" applyFill="1" applyProtection="1">
      <protection locked="0"/>
    </xf>
    <xf numFmtId="0" fontId="3" fillId="51" borderId="0" xfId="0" applyFont="1" applyFill="1" applyProtection="1">
      <protection locked="0"/>
    </xf>
    <xf numFmtId="0" fontId="0" fillId="48" borderId="0" xfId="0" applyFill="1" applyBorder="1" applyProtection="1">
      <protection locked="0"/>
    </xf>
    <xf numFmtId="0" fontId="0" fillId="2" borderId="0" xfId="0" applyFont="1" applyFill="1" applyBorder="1" applyAlignment="1" applyProtection="1">
      <alignment horizontal="center" vertical="center"/>
      <protection locked="0" hidden="1"/>
    </xf>
    <xf numFmtId="0" fontId="6" fillId="12" borderId="27" xfId="0" applyFont="1" applyFill="1" applyBorder="1" applyAlignment="1" applyProtection="1">
      <alignment horizontal="center" vertical="center"/>
      <protection locked="0" hidden="1"/>
    </xf>
    <xf numFmtId="0" fontId="0" fillId="2" borderId="8" xfId="0" applyFont="1" applyFill="1" applyBorder="1" applyAlignment="1" applyProtection="1">
      <alignment horizontal="center" vertical="center"/>
      <protection locked="0" hidden="1"/>
    </xf>
    <xf numFmtId="0" fontId="3" fillId="53" borderId="26" xfId="0" applyFont="1" applyFill="1" applyBorder="1" applyProtection="1">
      <protection locked="0"/>
    </xf>
    <xf numFmtId="0" fontId="0" fillId="56" borderId="26" xfId="0" applyFill="1" applyBorder="1" applyProtection="1">
      <protection locked="0"/>
    </xf>
    <xf numFmtId="0" fontId="0" fillId="0" borderId="26" xfId="0" applyBorder="1" applyProtection="1">
      <protection locked="0"/>
    </xf>
    <xf numFmtId="0" fontId="3" fillId="54" borderId="26" xfId="0" applyFont="1" applyFill="1" applyBorder="1" applyProtection="1">
      <protection locked="0"/>
    </xf>
    <xf numFmtId="0" fontId="0" fillId="54" borderId="26" xfId="0" applyFill="1" applyBorder="1" applyProtection="1">
      <protection locked="0"/>
    </xf>
    <xf numFmtId="0" fontId="0" fillId="15" borderId="26" xfId="0" applyFill="1" applyBorder="1" applyProtection="1">
      <protection locked="0"/>
    </xf>
    <xf numFmtId="0" fontId="20" fillId="15" borderId="26" xfId="0" applyFont="1" applyFill="1" applyBorder="1" applyProtection="1">
      <protection locked="0"/>
    </xf>
    <xf numFmtId="0" fontId="3" fillId="55" borderId="26" xfId="0" applyFont="1" applyFill="1" applyBorder="1" applyProtection="1">
      <protection locked="0"/>
    </xf>
    <xf numFmtId="0" fontId="3" fillId="15" borderId="26" xfId="0" applyFont="1" applyFill="1" applyBorder="1" applyProtection="1">
      <protection locked="0"/>
    </xf>
    <xf numFmtId="0" fontId="1" fillId="4" borderId="10" xfId="0" applyFont="1" applyFill="1" applyBorder="1" applyAlignment="1" applyProtection="1">
      <alignment horizontal="center" vertical="center"/>
      <protection locked="0" hidden="1"/>
    </xf>
    <xf numFmtId="0" fontId="0" fillId="8" borderId="26" xfId="0" applyFill="1" applyBorder="1" applyProtection="1">
      <protection locked="0"/>
    </xf>
    <xf numFmtId="0" fontId="3" fillId="56" borderId="26" xfId="0" applyFont="1" applyFill="1" applyBorder="1" applyProtection="1">
      <protection locked="0"/>
    </xf>
    <xf numFmtId="0" fontId="0" fillId="0" borderId="0" xfId="0"/>
    <xf numFmtId="0" fontId="20" fillId="0" borderId="0" xfId="0" applyFont="1" applyBorder="1" applyProtection="1"/>
    <xf numFmtId="0" fontId="0" fillId="8" borderId="0" xfId="0" applyFont="1" applyFill="1" applyBorder="1" applyProtection="1"/>
    <xf numFmtId="0" fontId="20" fillId="0" borderId="0" xfId="0" applyFont="1" applyFill="1" applyBorder="1" applyProtection="1"/>
    <xf numFmtId="0" fontId="0" fillId="13" borderId="15" xfId="0" applyFont="1" applyFill="1" applyBorder="1" applyProtection="1">
      <protection locked="0"/>
    </xf>
    <xf numFmtId="0" fontId="0" fillId="0" borderId="15" xfId="0" applyFont="1" applyFill="1" applyBorder="1" applyProtection="1">
      <protection locked="0"/>
    </xf>
    <xf numFmtId="0" fontId="0" fillId="14" borderId="15" xfId="0" applyFont="1" applyFill="1" applyBorder="1" applyProtection="1">
      <protection locked="0"/>
    </xf>
    <xf numFmtId="0" fontId="0" fillId="14" borderId="0" xfId="0" applyFont="1" applyFill="1" applyBorder="1" applyProtection="1">
      <protection locked="0"/>
    </xf>
    <xf numFmtId="0" fontId="0" fillId="0" borderId="26" xfId="0" applyFont="1" applyBorder="1" applyProtection="1">
      <protection locked="0"/>
    </xf>
    <xf numFmtId="0" fontId="0" fillId="0" borderId="10" xfId="0" applyFill="1" applyBorder="1" applyProtection="1">
      <protection locked="0"/>
    </xf>
    <xf numFmtId="0" fontId="0" fillId="0" borderId="28" xfId="0" applyFont="1" applyBorder="1" applyAlignment="1" applyProtection="1">
      <alignment horizontal="left"/>
      <protection locked="0"/>
    </xf>
    <xf numFmtId="0" fontId="0" fillId="8" borderId="0" xfId="0" applyFont="1" applyFill="1" applyBorder="1" applyProtection="1">
      <protection locked="0"/>
    </xf>
    <xf numFmtId="165" fontId="0" fillId="6" borderId="26" xfId="0" applyNumberFormat="1" applyFont="1" applyFill="1" applyBorder="1" applyProtection="1">
      <protection locked="0" hidden="1"/>
    </xf>
    <xf numFmtId="167" fontId="0" fillId="0" borderId="26" xfId="0" applyNumberFormat="1" applyBorder="1" applyProtection="1">
      <protection locked="0"/>
    </xf>
    <xf numFmtId="0" fontId="1" fillId="0" borderId="0" xfId="0" applyFont="1" applyAlignment="1" applyProtection="1">
      <alignment horizontal="center"/>
      <protection locked="0" hidden="1"/>
    </xf>
    <xf numFmtId="0" fontId="22" fillId="6" borderId="6" xfId="0" applyFont="1" applyFill="1" applyBorder="1" applyAlignment="1" applyProtection="1">
      <alignment horizontal="left" vertical="center"/>
      <protection locked="0"/>
    </xf>
    <xf numFmtId="0" fontId="1" fillId="0" borderId="0" xfId="0" applyFont="1" applyAlignment="1" applyProtection="1">
      <protection locked="0" hidden="1"/>
    </xf>
    <xf numFmtId="0" fontId="0" fillId="8" borderId="0" xfId="0" applyFill="1" applyProtection="1">
      <protection locked="0"/>
    </xf>
    <xf numFmtId="0" fontId="20" fillId="8" borderId="26" xfId="0" applyFont="1" applyFill="1" applyBorder="1" applyProtection="1">
      <protection locked="0"/>
    </xf>
    <xf numFmtId="0" fontId="0" fillId="6" borderId="16" xfId="0" applyFill="1" applyBorder="1" applyProtection="1">
      <protection locked="0"/>
    </xf>
    <xf numFmtId="0" fontId="3" fillId="51" borderId="16" xfId="0" applyFont="1" applyFill="1" applyBorder="1" applyProtection="1">
      <protection locked="0"/>
    </xf>
    <xf numFmtId="0" fontId="3" fillId="59" borderId="2" xfId="0" applyFont="1" applyFill="1" applyBorder="1" applyProtection="1">
      <protection locked="0" hidden="1"/>
    </xf>
    <xf numFmtId="0" fontId="3" fillId="59" borderId="2" xfId="0" applyFont="1" applyFill="1" applyBorder="1" applyProtection="1">
      <protection locked="0"/>
    </xf>
    <xf numFmtId="0" fontId="0" fillId="49" borderId="2" xfId="0" applyFont="1" applyFill="1" applyBorder="1" applyProtection="1">
      <protection locked="0" hidden="1"/>
    </xf>
    <xf numFmtId="0" fontId="0" fillId="49" borderId="2" xfId="0" applyFont="1" applyFill="1" applyBorder="1" applyProtection="1">
      <protection locked="0"/>
    </xf>
    <xf numFmtId="0" fontId="0" fillId="60" borderId="2" xfId="0" applyFont="1" applyFill="1" applyBorder="1" applyProtection="1">
      <protection locked="0" hidden="1"/>
    </xf>
    <xf numFmtId="0" fontId="0" fillId="60" borderId="2" xfId="0" applyFont="1" applyFill="1" applyBorder="1" applyProtection="1">
      <protection locked="0"/>
    </xf>
    <xf numFmtId="0" fontId="0" fillId="9" borderId="2" xfId="0" applyFont="1" applyFill="1" applyBorder="1" applyProtection="1">
      <protection locked="0" hidden="1"/>
    </xf>
    <xf numFmtId="0" fontId="0" fillId="9" borderId="2" xfId="0" applyFont="1" applyFill="1" applyBorder="1" applyProtection="1">
      <protection locked="0"/>
    </xf>
    <xf numFmtId="0" fontId="0" fillId="53" borderId="16" xfId="0" applyFill="1" applyBorder="1" applyProtection="1">
      <protection locked="0"/>
    </xf>
    <xf numFmtId="0" fontId="21" fillId="53" borderId="16" xfId="0" applyFont="1" applyFill="1" applyBorder="1" applyProtection="1">
      <protection locked="0"/>
    </xf>
    <xf numFmtId="0" fontId="3" fillId="59" borderId="26" xfId="0" applyFont="1" applyFill="1" applyBorder="1" applyProtection="1">
      <protection locked="0"/>
    </xf>
    <xf numFmtId="0" fontId="0" fillId="53" borderId="26" xfId="0" applyFont="1" applyFill="1" applyBorder="1" applyProtection="1">
      <protection locked="0"/>
    </xf>
    <xf numFmtId="0" fontId="3" fillId="53" borderId="2" xfId="0" applyFont="1" applyFill="1" applyBorder="1" applyProtection="1">
      <protection locked="0"/>
    </xf>
    <xf numFmtId="0" fontId="0" fillId="49" borderId="26" xfId="0" applyFill="1" applyBorder="1" applyProtection="1">
      <protection locked="0"/>
    </xf>
    <xf numFmtId="0" fontId="0" fillId="48" borderId="2" xfId="0" applyFont="1" applyFill="1" applyBorder="1" applyProtection="1">
      <protection locked="0"/>
    </xf>
    <xf numFmtId="0" fontId="0" fillId="53" borderId="2" xfId="0" applyFont="1" applyFill="1" applyBorder="1" applyProtection="1">
      <protection locked="0"/>
    </xf>
    <xf numFmtId="0" fontId="3" fillId="49" borderId="26" xfId="0" applyFont="1" applyFill="1" applyBorder="1" applyProtection="1">
      <protection locked="0"/>
    </xf>
    <xf numFmtId="0" fontId="3" fillId="48" borderId="2" xfId="0" applyFont="1" applyFill="1" applyBorder="1" applyProtection="1">
      <protection locked="0"/>
    </xf>
    <xf numFmtId="0" fontId="2" fillId="0" borderId="0" xfId="0" applyFont="1" applyFill="1" applyBorder="1" applyProtection="1">
      <protection locked="0"/>
    </xf>
    <xf numFmtId="0" fontId="20" fillId="55" borderId="26" xfId="0" applyFont="1" applyFill="1" applyBorder="1" applyProtection="1">
      <protection locked="0"/>
    </xf>
    <xf numFmtId="0" fontId="20" fillId="54" borderId="26" xfId="0" applyFont="1" applyFill="1" applyBorder="1" applyProtection="1">
      <protection locked="0"/>
    </xf>
    <xf numFmtId="0" fontId="20" fillId="56" borderId="26" xfId="0" applyFont="1" applyFill="1" applyBorder="1" applyProtection="1">
      <protection locked="0"/>
    </xf>
    <xf numFmtId="0" fontId="20" fillId="53" borderId="26" xfId="0" applyFont="1" applyFill="1" applyBorder="1" applyProtection="1">
      <protection locked="0"/>
    </xf>
    <xf numFmtId="0" fontId="20" fillId="49" borderId="26" xfId="0" applyFont="1" applyFill="1" applyBorder="1" applyProtection="1">
      <protection locked="0"/>
    </xf>
    <xf numFmtId="0" fontId="20" fillId="48" borderId="2" xfId="0" applyFont="1" applyFill="1" applyBorder="1" applyProtection="1">
      <protection locked="0"/>
    </xf>
    <xf numFmtId="0" fontId="20" fillId="53" borderId="2" xfId="0" applyFont="1" applyFill="1" applyBorder="1" applyProtection="1">
      <protection locked="0"/>
    </xf>
    <xf numFmtId="0" fontId="20" fillId="8" borderId="2" xfId="0" applyFont="1" applyFill="1" applyBorder="1" applyProtection="1">
      <protection locked="0"/>
    </xf>
    <xf numFmtId="0" fontId="0" fillId="8" borderId="3" xfId="0" applyFont="1" applyFill="1" applyBorder="1" applyProtection="1">
      <protection locked="0"/>
    </xf>
    <xf numFmtId="0" fontId="0" fillId="8" borderId="3" xfId="0" applyFont="1" applyFill="1" applyBorder="1" applyProtection="1"/>
    <xf numFmtId="11" fontId="2" fillId="0" borderId="0" xfId="0" applyNumberFormat="1" applyFont="1" applyProtection="1"/>
    <xf numFmtId="167" fontId="2" fillId="0" borderId="0" xfId="0" applyNumberFormat="1" applyFont="1" applyProtection="1"/>
    <xf numFmtId="0" fontId="0" fillId="0" borderId="26" xfId="0" applyBorder="1" applyAlignment="1" applyProtection="1">
      <alignment horizontal="center" vertical="center"/>
    </xf>
    <xf numFmtId="0" fontId="0" fillId="0" borderId="26" xfId="0" applyBorder="1" applyAlignment="1">
      <alignment horizontal="center" vertical="center"/>
    </xf>
    <xf numFmtId="0" fontId="0" fillId="0" borderId="8" xfId="0" applyBorder="1" applyAlignment="1" applyProtection="1">
      <alignment horizontal="center" vertical="center"/>
    </xf>
    <xf numFmtId="0" fontId="0" fillId="9" borderId="8" xfId="0" applyFont="1" applyFill="1" applyBorder="1" applyAlignment="1" applyProtection="1">
      <alignment horizontal="center"/>
    </xf>
    <xf numFmtId="0" fontId="0" fillId="6" borderId="13" xfId="0" applyFont="1" applyFill="1" applyBorder="1" applyAlignment="1" applyProtection="1">
      <alignment horizontal="center"/>
    </xf>
    <xf numFmtId="0" fontId="0" fillId="6" borderId="1" xfId="0" applyFont="1" applyFill="1" applyBorder="1" applyAlignment="1" applyProtection="1">
      <alignment horizontal="center"/>
    </xf>
    <xf numFmtId="0" fontId="0" fillId="0" borderId="15" xfId="0" applyFont="1" applyBorder="1" applyAlignment="1" applyProtection="1">
      <alignment horizontal="left"/>
      <protection locked="0"/>
    </xf>
    <xf numFmtId="0" fontId="0" fillId="0" borderId="8" xfId="0" applyFont="1" applyBorder="1" applyAlignment="1" applyProtection="1">
      <alignment horizontal="left"/>
      <protection locked="0"/>
    </xf>
    <xf numFmtId="0" fontId="0" fillId="0" borderId="1" xfId="0" applyFont="1" applyBorder="1" applyAlignment="1" applyProtection="1">
      <alignment horizontal="left"/>
      <protection locked="0"/>
    </xf>
    <xf numFmtId="0" fontId="1" fillId="0" borderId="15" xfId="0" applyFont="1" applyBorder="1" applyAlignment="1" applyProtection="1">
      <alignment horizontal="left"/>
      <protection locked="0"/>
    </xf>
    <xf numFmtId="0" fontId="1" fillId="0" borderId="0" xfId="0" applyFont="1" applyAlignment="1" applyProtection="1">
      <alignment horizontal="center"/>
      <protection locked="0" hidden="1"/>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540">
    <dxf>
      <fill>
        <patternFill>
          <bgColor rgb="FFFF0000"/>
        </patternFill>
      </fill>
    </dxf>
    <dxf>
      <font>
        <color theme="1"/>
      </font>
      <fill>
        <patternFill patternType="none">
          <bgColor auto="1"/>
        </patternFill>
      </fill>
      <border>
        <left style="thin">
          <color auto="1"/>
        </left>
        <right style="thin">
          <color auto="1"/>
        </right>
        <top style="thin">
          <color auto="1"/>
        </top>
        <bottom style="thin">
          <color auto="1"/>
        </bottom>
      </border>
    </dxf>
    <dxf>
      <font>
        <color theme="1"/>
      </font>
      <fill>
        <patternFill patternType="none">
          <bgColor auto="1"/>
        </patternFill>
      </fill>
      <border>
        <left style="thin">
          <color auto="1"/>
        </left>
        <right style="thin">
          <color auto="1"/>
        </right>
        <top style="thin">
          <color auto="1"/>
        </top>
        <bottom style="thin">
          <color auto="1"/>
        </bottom>
      </border>
    </dxf>
    <dxf>
      <font>
        <color theme="1"/>
      </font>
      <fill>
        <patternFill patternType="none">
          <bgColor auto="1"/>
        </patternFill>
      </fill>
      <border>
        <left style="thin">
          <color auto="1"/>
        </left>
        <right style="thin">
          <color auto="1"/>
        </right>
        <top style="thin">
          <color auto="1"/>
        </top>
        <bottom style="thin">
          <color auto="1"/>
        </bottom>
      </border>
    </dxf>
    <dxf>
      <font>
        <color theme="1"/>
      </font>
      <fill>
        <patternFill patternType="none">
          <bgColor auto="1"/>
        </patternFill>
      </fill>
      <border>
        <left style="thin">
          <color auto="1"/>
        </left>
        <right style="thin">
          <color auto="1"/>
        </right>
        <top style="thin">
          <color auto="1"/>
        </top>
        <bottom style="thin">
          <color auto="1"/>
        </bottom>
      </border>
    </dxf>
    <dxf>
      <border>
        <left/>
        <right/>
        <top/>
        <bottom/>
        <vertical/>
        <horizontal/>
      </border>
    </dxf>
    <dxf>
      <fill>
        <patternFill patternType="none">
          <bgColor auto="1"/>
        </patternFill>
      </fill>
      <border>
        <left/>
        <right/>
        <top style="thin">
          <color auto="1"/>
        </top>
        <bottom/>
        <vertical/>
        <horizontal/>
      </border>
    </dxf>
    <dxf>
      <font>
        <color theme="0"/>
      </font>
      <border>
        <left/>
        <right/>
        <top/>
        <bottom/>
        <vertical/>
        <horizontal/>
      </border>
    </dxf>
    <dxf>
      <font>
        <color theme="0"/>
      </font>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1"/>
      </font>
      <fill>
        <patternFill patternType="none">
          <bgColor auto="1"/>
        </patternFill>
      </fill>
      <border>
        <left style="thin">
          <color auto="1"/>
        </left>
        <right style="thin">
          <color auto="1"/>
        </right>
        <top style="thin">
          <color auto="1"/>
        </top>
        <bottom style="thin">
          <color auto="1"/>
        </bottom>
      </border>
    </dxf>
    <dxf>
      <font>
        <color theme="0"/>
      </font>
      <fill>
        <patternFill patternType="none">
          <bgColor auto="1"/>
        </patternFill>
      </fill>
    </dxf>
    <dxf>
      <font>
        <color theme="0"/>
      </font>
      <fill>
        <patternFill patternType="none">
          <bgColor auto="1"/>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5"/>
        </patternFill>
      </fill>
    </dxf>
    <dxf>
      <fill>
        <patternFill>
          <bgColor theme="0"/>
        </patternFill>
      </fill>
    </dxf>
    <dxf>
      <fill>
        <patternFill>
          <bgColor theme="6"/>
        </patternFill>
      </fill>
    </dxf>
    <dxf>
      <fill>
        <patternFill>
          <bgColor theme="6"/>
        </patternFill>
      </fill>
    </dxf>
    <dxf>
      <fill>
        <patternFill>
          <bgColor theme="5"/>
        </patternFill>
      </fill>
    </dxf>
    <dxf>
      <fill>
        <patternFill>
          <bgColor theme="0"/>
        </patternFill>
      </fill>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ill>
        <patternFill>
          <bgColor theme="6"/>
        </patternFill>
      </fill>
    </dxf>
    <dxf>
      <font>
        <color theme="0"/>
      </font>
      <border>
        <left/>
        <right/>
        <top style="thin">
          <color auto="1"/>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style="thin">
          <color auto="1"/>
        </top>
        <bottom/>
        <vertical/>
        <horizontal/>
      </border>
    </dxf>
    <dxf>
      <font>
        <color theme="0"/>
      </font>
      <fill>
        <patternFill>
          <bgColor theme="0"/>
        </patternFill>
      </fill>
      <border>
        <left/>
        <right/>
        <top/>
        <bottom/>
        <vertical/>
        <horizontal/>
      </border>
    </dxf>
    <dxf>
      <fill>
        <patternFill>
          <bgColor rgb="FFFF0000"/>
        </patternFill>
      </fill>
    </dxf>
    <dxf>
      <fill>
        <patternFill>
          <bgColor theme="0" tint="-0.14996795556505021"/>
        </patternFill>
      </fill>
    </dxf>
    <dxf>
      <fill>
        <patternFill>
          <bgColor theme="6"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7197393429269623E-2"/>
          <c:y val="4.8456143859782967E-2"/>
          <c:w val="0.90900950312245454"/>
          <c:h val="0.90308771228043405"/>
        </c:manualLayout>
      </c:layout>
      <c:scatterChart>
        <c:scatterStyle val="smoothMarker"/>
        <c:varyColors val="0"/>
        <c:ser>
          <c:idx val="0"/>
          <c:order val="0"/>
          <c:tx>
            <c:strRef>
              <c:f>Data_Chart!$E$4</c:f>
              <c:strCache>
                <c:ptCount val="1"/>
                <c:pt idx="0">
                  <c:v>1A1-3G_SodA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Data_Chart!$F$4:$AS$4</c:f>
              <c:numCache>
                <c:formatCode>General</c:formatCode>
                <c:ptCount val="40"/>
                <c:pt idx="0">
                  <c:v>7.758545141667751E-4</c:v>
                </c:pt>
                <c:pt idx="1">
                  <c:v>7.758545141667751E-4</c:v>
                </c:pt>
                <c:pt idx="2">
                  <c:v>7.758545141667751E-4</c:v>
                </c:pt>
                <c:pt idx="3">
                  <c:v>7.758545141667751E-4</c:v>
                </c:pt>
                <c:pt idx="4">
                  <c:v>7.758545141667751E-4</c:v>
                </c:pt>
                <c:pt idx="5">
                  <c:v>7.758545141667751E-4</c:v>
                </c:pt>
                <c:pt idx="6">
                  <c:v>7.758545141667751E-4</c:v>
                </c:pt>
                <c:pt idx="7">
                  <c:v>7.758545141667751E-4</c:v>
                </c:pt>
                <c:pt idx="8">
                  <c:v>7.758545141667751E-4</c:v>
                </c:pt>
                <c:pt idx="9">
                  <c:v>7.758545141667751E-4</c:v>
                </c:pt>
                <c:pt idx="10">
                  <c:v>7.758545141667751E-4</c:v>
                </c:pt>
                <c:pt idx="11">
                  <c:v>7.758545141667751E-4</c:v>
                </c:pt>
                <c:pt idx="12">
                  <c:v>7.758545141667751E-4</c:v>
                </c:pt>
                <c:pt idx="13">
                  <c:v>7.758545141667751E-4</c:v>
                </c:pt>
                <c:pt idx="14">
                  <c:v>7.758545141667751E-4</c:v>
                </c:pt>
                <c:pt idx="15">
                  <c:v>7.758545141667751E-4</c:v>
                </c:pt>
                <c:pt idx="16">
                  <c:v>7.758545141667751E-4</c:v>
                </c:pt>
                <c:pt idx="17">
                  <c:v>7.758545141667751E-4</c:v>
                </c:pt>
                <c:pt idx="18">
                  <c:v>7.758545141667751E-4</c:v>
                </c:pt>
                <c:pt idx="19">
                  <c:v>2.6584767090050291E-3</c:v>
                </c:pt>
                <c:pt idx="20">
                  <c:v>9.0345373185235552E-3</c:v>
                </c:pt>
                <c:pt idx="21">
                  <c:v>2.0068301219734779E-2</c:v>
                </c:pt>
                <c:pt idx="22">
                  <c:v>3.9623077428360493E-2</c:v>
                </c:pt>
                <c:pt idx="23">
                  <c:v>7.1537033824865662E-2</c:v>
                </c:pt>
                <c:pt idx="24">
                  <c:v>0.12242680118053657</c:v>
                </c:pt>
                <c:pt idx="25">
                  <c:v>0.19910705183565616</c:v>
                </c:pt>
                <c:pt idx="26">
                  <c:v>0.30479887369562697</c:v>
                </c:pt>
                <c:pt idx="27">
                  <c:v>0.43239224027052303</c:v>
                </c:pt>
                <c:pt idx="28">
                  <c:v>0.56336718889309523</c:v>
                </c:pt>
                <c:pt idx="29">
                  <c:v>0.67931740364006654</c:v>
                </c:pt>
                <c:pt idx="30">
                  <c:v>0.76718570154212229</c:v>
                </c:pt>
                <c:pt idx="31">
                  <c:v>0.82814318581773316</c:v>
                </c:pt>
                <c:pt idx="32">
                  <c:v>0.86992412160821064</c:v>
                </c:pt>
                <c:pt idx="33">
                  <c:v>0.90239679631059866</c:v>
                </c:pt>
                <c:pt idx="34">
                  <c:v>0.92912698940882665</c:v>
                </c:pt>
                <c:pt idx="35">
                  <c:v>0.95129866422464215</c:v>
                </c:pt>
                <c:pt idx="36">
                  <c:v>0.96889316908864742</c:v>
                </c:pt>
                <c:pt idx="37">
                  <c:v>0.98316547858099312</c:v>
                </c:pt>
                <c:pt idx="38">
                  <c:v>0.99466316002889865</c:v>
                </c:pt>
                <c:pt idx="39">
                  <c:v>1</c:v>
                </c:pt>
              </c:numCache>
            </c:numRef>
          </c:yVal>
          <c:smooth val="1"/>
        </c:ser>
        <c:ser>
          <c:idx val="1"/>
          <c:order val="1"/>
          <c:tx>
            <c:strRef>
              <c:f>Data_Chart!$E$5</c:f>
              <c:strCache>
                <c:ptCount val="1"/>
                <c:pt idx="0">
                  <c:v>1B1-3G_SodA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Data_Chart!$F$5:$AS$5</c:f>
              <c:numCache>
                <c:formatCode>General</c:formatCode>
                <c:ptCount val="40"/>
                <c:pt idx="0">
                  <c:v>4.8586133193859654E-4</c:v>
                </c:pt>
                <c:pt idx="1">
                  <c:v>4.8586133193859654E-4</c:v>
                </c:pt>
                <c:pt idx="2">
                  <c:v>4.8586133193859654E-4</c:v>
                </c:pt>
                <c:pt idx="3">
                  <c:v>4.8586133193859654E-4</c:v>
                </c:pt>
                <c:pt idx="4">
                  <c:v>4.8586133193859654E-4</c:v>
                </c:pt>
                <c:pt idx="5">
                  <c:v>4.8586133193859654E-4</c:v>
                </c:pt>
                <c:pt idx="6">
                  <c:v>4.8586133193859654E-4</c:v>
                </c:pt>
                <c:pt idx="7">
                  <c:v>4.8586133193859654E-4</c:v>
                </c:pt>
                <c:pt idx="8">
                  <c:v>4.8586133193859654E-4</c:v>
                </c:pt>
                <c:pt idx="9">
                  <c:v>4.8586133193859654E-4</c:v>
                </c:pt>
                <c:pt idx="10">
                  <c:v>4.8586133193859654E-4</c:v>
                </c:pt>
                <c:pt idx="11">
                  <c:v>4.8586133193859654E-4</c:v>
                </c:pt>
                <c:pt idx="12">
                  <c:v>4.8586133193859654E-4</c:v>
                </c:pt>
                <c:pt idx="13">
                  <c:v>4.8586133193859654E-4</c:v>
                </c:pt>
                <c:pt idx="14">
                  <c:v>4.8586133193859654E-4</c:v>
                </c:pt>
                <c:pt idx="15">
                  <c:v>4.8586133193859654E-4</c:v>
                </c:pt>
                <c:pt idx="16">
                  <c:v>4.8586133193859654E-4</c:v>
                </c:pt>
                <c:pt idx="17">
                  <c:v>4.8586133193859654E-4</c:v>
                </c:pt>
                <c:pt idx="18">
                  <c:v>4.8586133193859654E-4</c:v>
                </c:pt>
                <c:pt idx="19">
                  <c:v>2.3177112895482218E-3</c:v>
                </c:pt>
                <c:pt idx="20">
                  <c:v>7.8178036803296398E-3</c:v>
                </c:pt>
                <c:pt idx="21">
                  <c:v>1.8994663814384083E-2</c:v>
                </c:pt>
                <c:pt idx="22">
                  <c:v>3.6422642292133676E-2</c:v>
                </c:pt>
                <c:pt idx="23">
                  <c:v>6.657504157764331E-2</c:v>
                </c:pt>
                <c:pt idx="24">
                  <c:v>0.11437703773184854</c:v>
                </c:pt>
                <c:pt idx="25">
                  <c:v>0.18754986955597072</c:v>
                </c:pt>
                <c:pt idx="26">
                  <c:v>0.2890403936023993</c:v>
                </c:pt>
                <c:pt idx="27">
                  <c:v>0.41440137394540044</c:v>
                </c:pt>
                <c:pt idx="28">
                  <c:v>0.54689910993778179</c:v>
                </c:pt>
                <c:pt idx="29">
                  <c:v>0.666566262269497</c:v>
                </c:pt>
                <c:pt idx="30">
                  <c:v>0.75963244959161325</c:v>
                </c:pt>
                <c:pt idx="31">
                  <c:v>0.82433667053377269</c:v>
                </c:pt>
                <c:pt idx="32">
                  <c:v>0.86903797431661056</c:v>
                </c:pt>
                <c:pt idx="33">
                  <c:v>0.90280321752154258</c:v>
                </c:pt>
                <c:pt idx="34">
                  <c:v>0.93093477626242926</c:v>
                </c:pt>
                <c:pt idx="35">
                  <c:v>0.95365264281580497</c:v>
                </c:pt>
                <c:pt idx="36">
                  <c:v>0.97163460083898245</c:v>
                </c:pt>
                <c:pt idx="37">
                  <c:v>0.98546880021418448</c:v>
                </c:pt>
                <c:pt idx="38">
                  <c:v>0.99561647655048102</c:v>
                </c:pt>
                <c:pt idx="39">
                  <c:v>1</c:v>
                </c:pt>
              </c:numCache>
            </c:numRef>
          </c:yVal>
          <c:smooth val="1"/>
        </c:ser>
        <c:ser>
          <c:idx val="2"/>
          <c:order val="2"/>
          <c:tx>
            <c:strRef>
              <c:f>Data_Chart!$E$6</c:f>
              <c:strCache>
                <c:ptCount val="1"/>
                <c:pt idx="0">
                  <c:v>1C1-3G_OtsA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Data_Chart!$F$6:$AS$6</c:f>
              <c:numCache>
                <c:formatCode>General</c:formatCode>
                <c:ptCount val="40"/>
                <c:pt idx="0">
                  <c:v>2.0609885293275398E-4</c:v>
                </c:pt>
                <c:pt idx="1">
                  <c:v>2.0609885293275398E-4</c:v>
                </c:pt>
                <c:pt idx="2">
                  <c:v>2.0609885293275398E-4</c:v>
                </c:pt>
                <c:pt idx="3">
                  <c:v>2.0609885293275398E-4</c:v>
                </c:pt>
                <c:pt idx="4">
                  <c:v>2.0609885293275398E-4</c:v>
                </c:pt>
                <c:pt idx="5">
                  <c:v>2.0609885293275398E-4</c:v>
                </c:pt>
                <c:pt idx="6">
                  <c:v>2.0609885293275398E-4</c:v>
                </c:pt>
                <c:pt idx="7">
                  <c:v>2.0609885293275398E-4</c:v>
                </c:pt>
                <c:pt idx="8">
                  <c:v>2.0609885293275398E-4</c:v>
                </c:pt>
                <c:pt idx="9">
                  <c:v>2.0609885293275398E-4</c:v>
                </c:pt>
                <c:pt idx="10">
                  <c:v>2.0609885293275398E-4</c:v>
                </c:pt>
                <c:pt idx="11">
                  <c:v>2.0609885293275398E-4</c:v>
                </c:pt>
                <c:pt idx="12">
                  <c:v>2.0609885293275398E-4</c:v>
                </c:pt>
                <c:pt idx="13">
                  <c:v>2.0609885293275398E-4</c:v>
                </c:pt>
                <c:pt idx="14">
                  <c:v>2.0609885293275398E-4</c:v>
                </c:pt>
                <c:pt idx="15">
                  <c:v>2.0609885293275398E-4</c:v>
                </c:pt>
                <c:pt idx="16">
                  <c:v>2.0609885293275398E-4</c:v>
                </c:pt>
                <c:pt idx="17">
                  <c:v>2.0609885293275398E-4</c:v>
                </c:pt>
                <c:pt idx="18">
                  <c:v>2.0609885293275398E-4</c:v>
                </c:pt>
                <c:pt idx="19">
                  <c:v>2.0609885293275398E-4</c:v>
                </c:pt>
                <c:pt idx="20">
                  <c:v>2.0609885293275398E-4</c:v>
                </c:pt>
                <c:pt idx="21">
                  <c:v>2.0609885293275398E-4</c:v>
                </c:pt>
                <c:pt idx="22">
                  <c:v>2.5530605195316332E-3</c:v>
                </c:pt>
                <c:pt idx="23">
                  <c:v>8.1371425127454346E-3</c:v>
                </c:pt>
                <c:pt idx="24">
                  <c:v>1.9804915354303624E-2</c:v>
                </c:pt>
                <c:pt idx="25">
                  <c:v>4.0979470987805168E-2</c:v>
                </c:pt>
                <c:pt idx="26">
                  <c:v>8.1721075456613487E-2</c:v>
                </c:pt>
                <c:pt idx="27">
                  <c:v>0.15234093649783995</c:v>
                </c:pt>
                <c:pt idx="28">
                  <c:v>0.2660323252085624</c:v>
                </c:pt>
                <c:pt idx="29">
                  <c:v>0.41522831527863191</c:v>
                </c:pt>
                <c:pt idx="30">
                  <c:v>0.57759877366050272</c:v>
                </c:pt>
                <c:pt idx="31">
                  <c:v>0.72043511228984936</c:v>
                </c:pt>
                <c:pt idx="32">
                  <c:v>0.82617154387837088</c:v>
                </c:pt>
                <c:pt idx="33">
                  <c:v>0.89397362883500076</c:v>
                </c:pt>
                <c:pt idx="34">
                  <c:v>0.93348180118194546</c:v>
                </c:pt>
                <c:pt idx="35">
                  <c:v>0.95730358447670538</c:v>
                </c:pt>
                <c:pt idx="36">
                  <c:v>0.97375748177789756</c:v>
                </c:pt>
                <c:pt idx="37">
                  <c:v>0.98644701187789052</c:v>
                </c:pt>
                <c:pt idx="38">
                  <c:v>0.99580781811211105</c:v>
                </c:pt>
                <c:pt idx="39">
                  <c:v>1</c:v>
                </c:pt>
              </c:numCache>
            </c:numRef>
          </c:yVal>
          <c:smooth val="1"/>
        </c:ser>
        <c:ser>
          <c:idx val="3"/>
          <c:order val="3"/>
          <c:tx>
            <c:strRef>
              <c:f>Data_Chart!$E$7</c:f>
              <c:strCache>
                <c:ptCount val="1"/>
                <c:pt idx="0">
                  <c:v>1D1-3G_OtsA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Data_Chart!$F$7:$AS$7</c:f>
              <c:numCache>
                <c:formatCode>General</c:formatCode>
                <c:ptCount val="40"/>
                <c:pt idx="0">
                  <c:v>2.7896766536864796E-4</c:v>
                </c:pt>
                <c:pt idx="1">
                  <c:v>2.7896766536864796E-4</c:v>
                </c:pt>
                <c:pt idx="2">
                  <c:v>2.7896766536864796E-4</c:v>
                </c:pt>
                <c:pt idx="3">
                  <c:v>2.7896766536864796E-4</c:v>
                </c:pt>
                <c:pt idx="4">
                  <c:v>2.7896766536864796E-4</c:v>
                </c:pt>
                <c:pt idx="5">
                  <c:v>2.7896766536864796E-4</c:v>
                </c:pt>
                <c:pt idx="6">
                  <c:v>2.7896766536864796E-4</c:v>
                </c:pt>
                <c:pt idx="7">
                  <c:v>2.7896766536864796E-4</c:v>
                </c:pt>
                <c:pt idx="8">
                  <c:v>2.7896766536864796E-4</c:v>
                </c:pt>
                <c:pt idx="9">
                  <c:v>2.7896766536864796E-4</c:v>
                </c:pt>
                <c:pt idx="10">
                  <c:v>2.7896766536864796E-4</c:v>
                </c:pt>
                <c:pt idx="11">
                  <c:v>2.7896766536864796E-4</c:v>
                </c:pt>
                <c:pt idx="12">
                  <c:v>2.7896766536864796E-4</c:v>
                </c:pt>
                <c:pt idx="13">
                  <c:v>2.7896766536864796E-4</c:v>
                </c:pt>
                <c:pt idx="14">
                  <c:v>2.7896766536864796E-4</c:v>
                </c:pt>
                <c:pt idx="15">
                  <c:v>2.7896766536864796E-4</c:v>
                </c:pt>
                <c:pt idx="16">
                  <c:v>2.7896766536864796E-4</c:v>
                </c:pt>
                <c:pt idx="17">
                  <c:v>2.7896766536864796E-4</c:v>
                </c:pt>
                <c:pt idx="18">
                  <c:v>2.7896766536864796E-4</c:v>
                </c:pt>
                <c:pt idx="19">
                  <c:v>2.7896766536864796E-4</c:v>
                </c:pt>
                <c:pt idx="20">
                  <c:v>2.7896766536864796E-4</c:v>
                </c:pt>
                <c:pt idx="21">
                  <c:v>1.0524575408059397E-3</c:v>
                </c:pt>
                <c:pt idx="22">
                  <c:v>4.8020710301820398E-3</c:v>
                </c:pt>
                <c:pt idx="23">
                  <c:v>1.1259761628952706E-2</c:v>
                </c:pt>
                <c:pt idx="24">
                  <c:v>2.3922122788573624E-2</c:v>
                </c:pt>
                <c:pt idx="25">
                  <c:v>4.8593077020165493E-2</c:v>
                </c:pt>
                <c:pt idx="26">
                  <c:v>9.4107260595672843E-2</c:v>
                </c:pt>
                <c:pt idx="27">
                  <c:v>0.17262861280233593</c:v>
                </c:pt>
                <c:pt idx="28">
                  <c:v>0.29464421310385286</c:v>
                </c:pt>
                <c:pt idx="29">
                  <c:v>0.44981411291412177</c:v>
                </c:pt>
                <c:pt idx="30">
                  <c:v>0.61180239285948668</c:v>
                </c:pt>
                <c:pt idx="31">
                  <c:v>0.74826928131977044</c:v>
                </c:pt>
                <c:pt idx="32">
                  <c:v>0.84534756831774527</c:v>
                </c:pt>
                <c:pt idx="33">
                  <c:v>0.90508176491098236</c:v>
                </c:pt>
                <c:pt idx="34">
                  <c:v>0.93886083540238763</c:v>
                </c:pt>
                <c:pt idx="35">
                  <c:v>0.95975821859966493</c:v>
                </c:pt>
                <c:pt idx="36">
                  <c:v>0.97448288539218519</c:v>
                </c:pt>
                <c:pt idx="37">
                  <c:v>0.98627573662251955</c:v>
                </c:pt>
                <c:pt idx="38">
                  <c:v>0.9956198904725122</c:v>
                </c:pt>
                <c:pt idx="39">
                  <c:v>1</c:v>
                </c:pt>
              </c:numCache>
            </c:numRef>
          </c:yVal>
          <c:smooth val="1"/>
        </c:ser>
        <c:ser>
          <c:idx val="4"/>
          <c:order val="4"/>
          <c:tx>
            <c:strRef>
              <c:f>Data_Chart!$E$8</c:f>
              <c:strCache>
                <c:ptCount val="1"/>
                <c:pt idx="0">
                  <c:v>1E1-3G_Rpon2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Data_Chart!$F$8:$AS$8</c:f>
              <c:numCache>
                <c:formatCode>General</c:formatCode>
                <c:ptCount val="40"/>
                <c:pt idx="0">
                  <c:v>1.8823619272649215E-3</c:v>
                </c:pt>
                <c:pt idx="1">
                  <c:v>1.8823619272649215E-3</c:v>
                </c:pt>
                <c:pt idx="2">
                  <c:v>1.8823619272649215E-3</c:v>
                </c:pt>
                <c:pt idx="3">
                  <c:v>1.8823619272649215E-3</c:v>
                </c:pt>
                <c:pt idx="4">
                  <c:v>1.8823619272649215E-3</c:v>
                </c:pt>
                <c:pt idx="5">
                  <c:v>1.8823619272649215E-3</c:v>
                </c:pt>
                <c:pt idx="6">
                  <c:v>1.8823619272649215E-3</c:v>
                </c:pt>
                <c:pt idx="7">
                  <c:v>1.8823619272649215E-3</c:v>
                </c:pt>
                <c:pt idx="8">
                  <c:v>1.8823619272649215E-3</c:v>
                </c:pt>
                <c:pt idx="9">
                  <c:v>1.8823619272649215E-3</c:v>
                </c:pt>
                <c:pt idx="10">
                  <c:v>1.8823619272649215E-3</c:v>
                </c:pt>
                <c:pt idx="11">
                  <c:v>1.8823619272649215E-3</c:v>
                </c:pt>
                <c:pt idx="12">
                  <c:v>1.8823619272649215E-3</c:v>
                </c:pt>
                <c:pt idx="13">
                  <c:v>1.8823619272649215E-3</c:v>
                </c:pt>
                <c:pt idx="14">
                  <c:v>1.8823619272649215E-3</c:v>
                </c:pt>
                <c:pt idx="15">
                  <c:v>1.8823619272649215E-3</c:v>
                </c:pt>
                <c:pt idx="16">
                  <c:v>1.8823619272649215E-3</c:v>
                </c:pt>
                <c:pt idx="17">
                  <c:v>1.8823619272649215E-3</c:v>
                </c:pt>
                <c:pt idx="18">
                  <c:v>1.8823619272649215E-3</c:v>
                </c:pt>
                <c:pt idx="19">
                  <c:v>1.8823619272649215E-3</c:v>
                </c:pt>
                <c:pt idx="20">
                  <c:v>1.8823619272649215E-3</c:v>
                </c:pt>
                <c:pt idx="21">
                  <c:v>1.8823619272649215E-3</c:v>
                </c:pt>
                <c:pt idx="22">
                  <c:v>1.8823619272649215E-3</c:v>
                </c:pt>
                <c:pt idx="23">
                  <c:v>9.2338837825360724E-3</c:v>
                </c:pt>
                <c:pt idx="24">
                  <c:v>2.443448453446867E-2</c:v>
                </c:pt>
                <c:pt idx="25">
                  <c:v>5.2478753844621459E-2</c:v>
                </c:pt>
                <c:pt idx="26">
                  <c:v>0.10300217988034724</c:v>
                </c:pt>
                <c:pt idx="27">
                  <c:v>0.18617606252943902</c:v>
                </c:pt>
                <c:pt idx="28">
                  <c:v>0.31070083671327869</c:v>
                </c:pt>
                <c:pt idx="29">
                  <c:v>0.46143819061761154</c:v>
                </c:pt>
                <c:pt idx="30">
                  <c:v>0.61448155672496352</c:v>
                </c:pt>
                <c:pt idx="31">
                  <c:v>0.7423255786261167</c:v>
                </c:pt>
                <c:pt idx="32">
                  <c:v>0.83689863719194579</c:v>
                </c:pt>
                <c:pt idx="33">
                  <c:v>0.89972814574634707</c:v>
                </c:pt>
                <c:pt idx="34">
                  <c:v>0.9386937057359116</c:v>
                </c:pt>
                <c:pt idx="35">
                  <c:v>0.96287996689250999</c:v>
                </c:pt>
                <c:pt idx="36">
                  <c:v>0.97849696603751657</c:v>
                </c:pt>
                <c:pt idx="37">
                  <c:v>0.9891038711886625</c:v>
                </c:pt>
                <c:pt idx="38">
                  <c:v>0.99674327389765049</c:v>
                </c:pt>
                <c:pt idx="39">
                  <c:v>1</c:v>
                </c:pt>
              </c:numCache>
            </c:numRef>
          </c:yVal>
          <c:smooth val="1"/>
        </c:ser>
        <c:ser>
          <c:idx val="5"/>
          <c:order val="5"/>
          <c:tx>
            <c:strRef>
              <c:f>Data_Chart!$E$9</c:f>
              <c:strCache>
                <c:ptCount val="1"/>
                <c:pt idx="0">
                  <c:v>1F1-3G_Rpon2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Data_Chart!$F$9:$AS$9</c:f>
              <c:numCache>
                <c:formatCode>General</c:formatCode>
                <c:ptCount val="40"/>
                <c:pt idx="0">
                  <c:v>1.7902942321913512E-3</c:v>
                </c:pt>
                <c:pt idx="1">
                  <c:v>1.7902942321913512E-3</c:v>
                </c:pt>
                <c:pt idx="2">
                  <c:v>1.7902942321913512E-3</c:v>
                </c:pt>
                <c:pt idx="3">
                  <c:v>1.7902942321913512E-3</c:v>
                </c:pt>
                <c:pt idx="4">
                  <c:v>1.7902942321913512E-3</c:v>
                </c:pt>
                <c:pt idx="5">
                  <c:v>1.7902942321913512E-3</c:v>
                </c:pt>
                <c:pt idx="6">
                  <c:v>1.7902942321913512E-3</c:v>
                </c:pt>
                <c:pt idx="7">
                  <c:v>1.7902942321913512E-3</c:v>
                </c:pt>
                <c:pt idx="8">
                  <c:v>1.7902942321913512E-3</c:v>
                </c:pt>
                <c:pt idx="9">
                  <c:v>1.7902942321913512E-3</c:v>
                </c:pt>
                <c:pt idx="10">
                  <c:v>1.7902942321913512E-3</c:v>
                </c:pt>
                <c:pt idx="11">
                  <c:v>1.7902942321913512E-3</c:v>
                </c:pt>
                <c:pt idx="12">
                  <c:v>1.7902942321913512E-3</c:v>
                </c:pt>
                <c:pt idx="13">
                  <c:v>1.7902942321913512E-3</c:v>
                </c:pt>
                <c:pt idx="14">
                  <c:v>1.7902942321913512E-3</c:v>
                </c:pt>
                <c:pt idx="15">
                  <c:v>1.7902942321913512E-3</c:v>
                </c:pt>
                <c:pt idx="16">
                  <c:v>1.7902942321913512E-3</c:v>
                </c:pt>
                <c:pt idx="17">
                  <c:v>1.7902942321913512E-3</c:v>
                </c:pt>
                <c:pt idx="18">
                  <c:v>1.7902942321913512E-3</c:v>
                </c:pt>
                <c:pt idx="19">
                  <c:v>1.7902942321913512E-3</c:v>
                </c:pt>
                <c:pt idx="20">
                  <c:v>1.7902942321913512E-3</c:v>
                </c:pt>
                <c:pt idx="21">
                  <c:v>1.7902942321913512E-3</c:v>
                </c:pt>
                <c:pt idx="22">
                  <c:v>3.6626469034403888E-3</c:v>
                </c:pt>
                <c:pt idx="23">
                  <c:v>1.1556389692836707E-2</c:v>
                </c:pt>
                <c:pt idx="24">
                  <c:v>2.5804303341262443E-2</c:v>
                </c:pt>
                <c:pt idx="25">
                  <c:v>5.178585910757813E-2</c:v>
                </c:pt>
                <c:pt idx="26">
                  <c:v>9.9170025274978688E-2</c:v>
                </c:pt>
                <c:pt idx="27">
                  <c:v>0.17922649639519</c:v>
                </c:pt>
                <c:pt idx="28">
                  <c:v>0.29946512379915696</c:v>
                </c:pt>
                <c:pt idx="29">
                  <c:v>0.44702124463869236</c:v>
                </c:pt>
                <c:pt idx="30">
                  <c:v>0.59942156403983471</c:v>
                </c:pt>
                <c:pt idx="31">
                  <c:v>0.73000508416248411</c:v>
                </c:pt>
                <c:pt idx="32">
                  <c:v>0.82786317675208432</c:v>
                </c:pt>
                <c:pt idx="33">
                  <c:v>0.89316297115628451</c:v>
                </c:pt>
                <c:pt idx="34">
                  <c:v>0.93396191693800656</c:v>
                </c:pt>
                <c:pt idx="35">
                  <c:v>0.95958139707987944</c:v>
                </c:pt>
                <c:pt idx="36">
                  <c:v>0.97652503646115552</c:v>
                </c:pt>
                <c:pt idx="37">
                  <c:v>0.98828756408500917</c:v>
                </c:pt>
                <c:pt idx="38">
                  <c:v>0.99647204700188308</c:v>
                </c:pt>
                <c:pt idx="39">
                  <c:v>1</c:v>
                </c:pt>
              </c:numCache>
            </c:numRef>
          </c:yVal>
          <c:smooth val="1"/>
        </c:ser>
        <c:ser>
          <c:idx val="6"/>
          <c:order val="6"/>
          <c:tx>
            <c:strRef>
              <c:f>Data_Chart!$E$10</c:f>
              <c:strCache>
                <c:ptCount val="1"/>
                <c:pt idx="0">
                  <c:v>1G1-3G_ParA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Data_Chart!$F$10:$AS$10</c:f>
              <c:numCache>
                <c:formatCode>General</c:formatCode>
                <c:ptCount val="40"/>
                <c:pt idx="0">
                  <c:v>1.4539283414008698E-3</c:v>
                </c:pt>
                <c:pt idx="1">
                  <c:v>1.4539283414008698E-3</c:v>
                </c:pt>
                <c:pt idx="2">
                  <c:v>1.4539283414008698E-3</c:v>
                </c:pt>
                <c:pt idx="3">
                  <c:v>1.4539283414008698E-3</c:v>
                </c:pt>
                <c:pt idx="4">
                  <c:v>1.4539283414008698E-3</c:v>
                </c:pt>
                <c:pt idx="5">
                  <c:v>1.4539283414008698E-3</c:v>
                </c:pt>
                <c:pt idx="6">
                  <c:v>1.4539283414008698E-3</c:v>
                </c:pt>
                <c:pt idx="7">
                  <c:v>1.4539283414008698E-3</c:v>
                </c:pt>
                <c:pt idx="8">
                  <c:v>1.4539283414008698E-3</c:v>
                </c:pt>
                <c:pt idx="9">
                  <c:v>1.4539283414008698E-3</c:v>
                </c:pt>
                <c:pt idx="10">
                  <c:v>1.4539283414008698E-3</c:v>
                </c:pt>
                <c:pt idx="11">
                  <c:v>1.4539283414008698E-3</c:v>
                </c:pt>
                <c:pt idx="12">
                  <c:v>1.4539283414008698E-3</c:v>
                </c:pt>
                <c:pt idx="13">
                  <c:v>1.4539283414008698E-3</c:v>
                </c:pt>
                <c:pt idx="14">
                  <c:v>1.4539283414008698E-3</c:v>
                </c:pt>
                <c:pt idx="15">
                  <c:v>1.4539283414008698E-3</c:v>
                </c:pt>
                <c:pt idx="16">
                  <c:v>1.4539283414008698E-3</c:v>
                </c:pt>
                <c:pt idx="17">
                  <c:v>1.4539283414008698E-3</c:v>
                </c:pt>
                <c:pt idx="18">
                  <c:v>1.4539283414008698E-3</c:v>
                </c:pt>
                <c:pt idx="19">
                  <c:v>1.4539283414008698E-3</c:v>
                </c:pt>
                <c:pt idx="20">
                  <c:v>1.4539283414008698E-3</c:v>
                </c:pt>
                <c:pt idx="21">
                  <c:v>5.4332893589414642E-3</c:v>
                </c:pt>
                <c:pt idx="22">
                  <c:v>1.3705128532120298E-2</c:v>
                </c:pt>
                <c:pt idx="23">
                  <c:v>2.8704437519557219E-2</c:v>
                </c:pt>
                <c:pt idx="24">
                  <c:v>5.6515444068785621E-2</c:v>
                </c:pt>
                <c:pt idx="25">
                  <c:v>0.10491588172524176</c:v>
                </c:pt>
                <c:pt idx="26">
                  <c:v>0.18481337921280189</c:v>
                </c:pt>
                <c:pt idx="27">
                  <c:v>0.30378000056070964</c:v>
                </c:pt>
                <c:pt idx="28">
                  <c:v>0.45111853738607688</c:v>
                </c:pt>
                <c:pt idx="29">
                  <c:v>0.60384622135658605</c:v>
                </c:pt>
                <c:pt idx="30">
                  <c:v>0.73519849859423736</c:v>
                </c:pt>
                <c:pt idx="31">
                  <c:v>0.83357832973389601</c:v>
                </c:pt>
                <c:pt idx="32">
                  <c:v>0.89885860229073533</c:v>
                </c:pt>
                <c:pt idx="33">
                  <c:v>0.93869525189553293</c:v>
                </c:pt>
                <c:pt idx="34">
                  <c:v>0.96271448321510111</c:v>
                </c:pt>
                <c:pt idx="35">
                  <c:v>0.97736477972560232</c:v>
                </c:pt>
                <c:pt idx="36">
                  <c:v>0.98698738713397149</c:v>
                </c:pt>
                <c:pt idx="37">
                  <c:v>0.99322621309163928</c:v>
                </c:pt>
                <c:pt idx="38">
                  <c:v>0.99804139368316236</c:v>
                </c:pt>
                <c:pt idx="39">
                  <c:v>1</c:v>
                </c:pt>
              </c:numCache>
            </c:numRef>
          </c:yVal>
          <c:smooth val="1"/>
        </c:ser>
        <c:ser>
          <c:idx val="7"/>
          <c:order val="7"/>
          <c:tx>
            <c:strRef>
              <c:f>Data_Chart!$E$11</c:f>
              <c:strCache>
                <c:ptCount val="1"/>
                <c:pt idx="0">
                  <c:v>1H1-3G_ParA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Data_Chart!$F$11:$AS$11</c:f>
              <c:numCache>
                <c:formatCode>General</c:formatCode>
                <c:ptCount val="40"/>
                <c:pt idx="0">
                  <c:v>7.4730229890385439E-4</c:v>
                </c:pt>
                <c:pt idx="1">
                  <c:v>7.4730229890385439E-4</c:v>
                </c:pt>
                <c:pt idx="2">
                  <c:v>7.4730229890385439E-4</c:v>
                </c:pt>
                <c:pt idx="3">
                  <c:v>7.4730229890385439E-4</c:v>
                </c:pt>
                <c:pt idx="4">
                  <c:v>7.4730229890385439E-4</c:v>
                </c:pt>
                <c:pt idx="5">
                  <c:v>7.4730229890385439E-4</c:v>
                </c:pt>
                <c:pt idx="6">
                  <c:v>7.4730229890385439E-4</c:v>
                </c:pt>
                <c:pt idx="7">
                  <c:v>7.4730229890385439E-4</c:v>
                </c:pt>
                <c:pt idx="8">
                  <c:v>7.4730229890385439E-4</c:v>
                </c:pt>
                <c:pt idx="9">
                  <c:v>7.4730229890385439E-4</c:v>
                </c:pt>
                <c:pt idx="10">
                  <c:v>7.4730229890385439E-4</c:v>
                </c:pt>
                <c:pt idx="11">
                  <c:v>7.4730229890385439E-4</c:v>
                </c:pt>
                <c:pt idx="12">
                  <c:v>7.4730229890385439E-4</c:v>
                </c:pt>
                <c:pt idx="13">
                  <c:v>7.4730229890385439E-4</c:v>
                </c:pt>
                <c:pt idx="14">
                  <c:v>7.4730229890385439E-4</c:v>
                </c:pt>
                <c:pt idx="15">
                  <c:v>7.4730229890385439E-4</c:v>
                </c:pt>
                <c:pt idx="16">
                  <c:v>7.4730229890385439E-4</c:v>
                </c:pt>
                <c:pt idx="17">
                  <c:v>7.4730229890385439E-4</c:v>
                </c:pt>
                <c:pt idx="18">
                  <c:v>7.4730229890385439E-4</c:v>
                </c:pt>
                <c:pt idx="19">
                  <c:v>7.4730229890385439E-4</c:v>
                </c:pt>
                <c:pt idx="20">
                  <c:v>1.6337557425159736E-3</c:v>
                </c:pt>
                <c:pt idx="21">
                  <c:v>5.6044711676926781E-3</c:v>
                </c:pt>
                <c:pt idx="22">
                  <c:v>1.2688003122916422E-2</c:v>
                </c:pt>
                <c:pt idx="23">
                  <c:v>2.7293217554204149E-2</c:v>
                </c:pt>
                <c:pt idx="24">
                  <c:v>5.4304989790734462E-2</c:v>
                </c:pt>
                <c:pt idx="25">
                  <c:v>0.10256643220269615</c:v>
                </c:pt>
                <c:pt idx="26">
                  <c:v>0.18215556049673093</c:v>
                </c:pt>
                <c:pt idx="27">
                  <c:v>0.30065992456706059</c:v>
                </c:pt>
                <c:pt idx="28">
                  <c:v>0.44831909632060107</c:v>
                </c:pt>
                <c:pt idx="29">
                  <c:v>0.60133666493123106</c:v>
                </c:pt>
                <c:pt idx="30">
                  <c:v>0.73422563211954384</c:v>
                </c:pt>
                <c:pt idx="31">
                  <c:v>0.83375238692790987</c:v>
                </c:pt>
                <c:pt idx="32">
                  <c:v>0.90010642074837055</c:v>
                </c:pt>
                <c:pt idx="33">
                  <c:v>0.940190966254287</c:v>
                </c:pt>
                <c:pt idx="34">
                  <c:v>0.96363812772256963</c:v>
                </c:pt>
                <c:pt idx="35">
                  <c:v>0.97798970587015921</c:v>
                </c:pt>
                <c:pt idx="36">
                  <c:v>0.987803531829198</c:v>
                </c:pt>
                <c:pt idx="37">
                  <c:v>0.99461056597088215</c:v>
                </c:pt>
                <c:pt idx="38">
                  <c:v>0.99859556045699838</c:v>
                </c:pt>
                <c:pt idx="39">
                  <c:v>1</c:v>
                </c:pt>
              </c:numCache>
            </c:numRef>
          </c:yVal>
          <c:smooth val="1"/>
        </c:ser>
        <c:ser>
          <c:idx val="8"/>
          <c:order val="8"/>
          <c:tx>
            <c:strRef>
              <c:f>Data_Chart!$E$12</c:f>
              <c:strCache>
                <c:ptCount val="1"/>
                <c:pt idx="0">
                  <c:v>1A2-3G_SodA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Data_Chart!$F$12:$AS$12</c:f>
              <c:numCache>
                <c:formatCode>General</c:formatCode>
                <c:ptCount val="40"/>
                <c:pt idx="0">
                  <c:v>2.2528567218805147E-3</c:v>
                </c:pt>
                <c:pt idx="1">
                  <c:v>2.2528567218805147E-3</c:v>
                </c:pt>
                <c:pt idx="2">
                  <c:v>2.2528567218805147E-3</c:v>
                </c:pt>
                <c:pt idx="3">
                  <c:v>2.2528567218805147E-3</c:v>
                </c:pt>
                <c:pt idx="4">
                  <c:v>2.2528567218805147E-3</c:v>
                </c:pt>
                <c:pt idx="5">
                  <c:v>2.2528567218805147E-3</c:v>
                </c:pt>
                <c:pt idx="6">
                  <c:v>2.2528567218805147E-3</c:v>
                </c:pt>
                <c:pt idx="7">
                  <c:v>2.2528567218805147E-3</c:v>
                </c:pt>
                <c:pt idx="8">
                  <c:v>2.2528567218805147E-3</c:v>
                </c:pt>
                <c:pt idx="9">
                  <c:v>2.2528567218805147E-3</c:v>
                </c:pt>
                <c:pt idx="10">
                  <c:v>2.2528567218805147E-3</c:v>
                </c:pt>
                <c:pt idx="11">
                  <c:v>2.2528567218805147E-3</c:v>
                </c:pt>
                <c:pt idx="12">
                  <c:v>2.2528567218805147E-3</c:v>
                </c:pt>
                <c:pt idx="13">
                  <c:v>2.2528567218805147E-3</c:v>
                </c:pt>
                <c:pt idx="14">
                  <c:v>2.2528567218805147E-3</c:v>
                </c:pt>
                <c:pt idx="15">
                  <c:v>2.2528567218805147E-3</c:v>
                </c:pt>
                <c:pt idx="16">
                  <c:v>2.2528567218805147E-3</c:v>
                </c:pt>
                <c:pt idx="17">
                  <c:v>2.2528567218805147E-3</c:v>
                </c:pt>
                <c:pt idx="18">
                  <c:v>2.2528567218805147E-3</c:v>
                </c:pt>
                <c:pt idx="19">
                  <c:v>2.2528567218805147E-3</c:v>
                </c:pt>
                <c:pt idx="20">
                  <c:v>6.4418503244453255E-3</c:v>
                </c:pt>
                <c:pt idx="21">
                  <c:v>1.8950008909925518E-2</c:v>
                </c:pt>
                <c:pt idx="22">
                  <c:v>4.1745110193556034E-2</c:v>
                </c:pt>
                <c:pt idx="23">
                  <c:v>7.8790302810372345E-2</c:v>
                </c:pt>
                <c:pt idx="24">
                  <c:v>0.13656112235342865</c:v>
                </c:pt>
                <c:pt idx="25">
                  <c:v>0.22279994318437524</c:v>
                </c:pt>
                <c:pt idx="26">
                  <c:v>0.33652946676148288</c:v>
                </c:pt>
                <c:pt idx="27">
                  <c:v>0.46560554921626907</c:v>
                </c:pt>
                <c:pt idx="28">
                  <c:v>0.58957394690303178</c:v>
                </c:pt>
                <c:pt idx="29">
                  <c:v>0.69221100339763342</c:v>
                </c:pt>
                <c:pt idx="30">
                  <c:v>0.76821719309994696</c:v>
                </c:pt>
                <c:pt idx="31">
                  <c:v>0.8221765175117981</c:v>
                </c:pt>
                <c:pt idx="32">
                  <c:v>0.86267038654797723</c:v>
                </c:pt>
                <c:pt idx="33">
                  <c:v>0.89706719694189485</c:v>
                </c:pt>
                <c:pt idx="34">
                  <c:v>0.92598330050998112</c:v>
                </c:pt>
                <c:pt idx="35">
                  <c:v>0.94978235949392853</c:v>
                </c:pt>
                <c:pt idx="36">
                  <c:v>0.96773795993914624</c:v>
                </c:pt>
                <c:pt idx="37">
                  <c:v>0.98216881336682227</c:v>
                </c:pt>
                <c:pt idx="38">
                  <c:v>0.99413985322828102</c:v>
                </c:pt>
                <c:pt idx="39">
                  <c:v>1</c:v>
                </c:pt>
              </c:numCache>
            </c:numRef>
          </c:yVal>
          <c:smooth val="1"/>
        </c:ser>
        <c:ser>
          <c:idx val="9"/>
          <c:order val="9"/>
          <c:tx>
            <c:strRef>
              <c:f>Data_Chart!$E$13</c:f>
              <c:strCache>
                <c:ptCount val="1"/>
                <c:pt idx="0">
                  <c:v>1B2-3G_SodA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Data_Chart!$F$13:$AS$13</c:f>
              <c:numCache>
                <c:formatCode>General</c:formatCode>
                <c:ptCount val="40"/>
                <c:pt idx="0">
                  <c:v>2.452320924036415E-4</c:v>
                </c:pt>
                <c:pt idx="1">
                  <c:v>2.452320924036415E-4</c:v>
                </c:pt>
                <c:pt idx="2">
                  <c:v>2.452320924036415E-4</c:v>
                </c:pt>
                <c:pt idx="3">
                  <c:v>2.452320924036415E-4</c:v>
                </c:pt>
                <c:pt idx="4">
                  <c:v>2.452320924036415E-4</c:v>
                </c:pt>
                <c:pt idx="5">
                  <c:v>2.452320924036415E-4</c:v>
                </c:pt>
                <c:pt idx="6">
                  <c:v>2.452320924036415E-4</c:v>
                </c:pt>
                <c:pt idx="7">
                  <c:v>2.452320924036415E-4</c:v>
                </c:pt>
                <c:pt idx="8">
                  <c:v>2.452320924036415E-4</c:v>
                </c:pt>
                <c:pt idx="9">
                  <c:v>2.452320924036415E-4</c:v>
                </c:pt>
                <c:pt idx="10">
                  <c:v>2.452320924036415E-4</c:v>
                </c:pt>
                <c:pt idx="11">
                  <c:v>2.452320924036415E-4</c:v>
                </c:pt>
                <c:pt idx="12">
                  <c:v>2.452320924036415E-4</c:v>
                </c:pt>
                <c:pt idx="13">
                  <c:v>2.452320924036415E-4</c:v>
                </c:pt>
                <c:pt idx="14">
                  <c:v>2.452320924036415E-4</c:v>
                </c:pt>
                <c:pt idx="15">
                  <c:v>2.452320924036415E-4</c:v>
                </c:pt>
                <c:pt idx="16">
                  <c:v>2.452320924036415E-4</c:v>
                </c:pt>
                <c:pt idx="17">
                  <c:v>2.452320924036415E-4</c:v>
                </c:pt>
                <c:pt idx="18">
                  <c:v>2.452320924036415E-4</c:v>
                </c:pt>
                <c:pt idx="19">
                  <c:v>4.8967807620045774E-3</c:v>
                </c:pt>
                <c:pt idx="20">
                  <c:v>1.2006899926969584E-2</c:v>
                </c:pt>
                <c:pt idx="21">
                  <c:v>2.362396820106295E-2</c:v>
                </c:pt>
                <c:pt idx="22">
                  <c:v>4.3830749293688777E-2</c:v>
                </c:pt>
                <c:pt idx="23">
                  <c:v>7.8108114375052745E-2</c:v>
                </c:pt>
                <c:pt idx="24">
                  <c:v>0.13209447380547135</c:v>
                </c:pt>
                <c:pt idx="25">
                  <c:v>0.21114918074476829</c:v>
                </c:pt>
                <c:pt idx="26">
                  <c:v>0.31874826420849101</c:v>
                </c:pt>
                <c:pt idx="27">
                  <c:v>0.44567635972154351</c:v>
                </c:pt>
                <c:pt idx="28">
                  <c:v>0.57526685740404182</c:v>
                </c:pt>
                <c:pt idx="29">
                  <c:v>0.68729742571987229</c:v>
                </c:pt>
                <c:pt idx="30">
                  <c:v>0.77134146480465993</c:v>
                </c:pt>
                <c:pt idx="31">
                  <c:v>0.82950350482497215</c:v>
                </c:pt>
                <c:pt idx="32">
                  <c:v>0.86990030958890108</c:v>
                </c:pt>
                <c:pt idx="33">
                  <c:v>0.90248111373050788</c:v>
                </c:pt>
                <c:pt idx="34">
                  <c:v>0.92970635468543317</c:v>
                </c:pt>
                <c:pt idx="35">
                  <c:v>0.95233110237803875</c:v>
                </c:pt>
                <c:pt idx="36">
                  <c:v>0.96976862373596839</c:v>
                </c:pt>
                <c:pt idx="37">
                  <c:v>0.98365030983046586</c:v>
                </c:pt>
                <c:pt idx="38">
                  <c:v>0.99478211642162317</c:v>
                </c:pt>
                <c:pt idx="39">
                  <c:v>1</c:v>
                </c:pt>
              </c:numCache>
            </c:numRef>
          </c:yVal>
          <c:smooth val="1"/>
        </c:ser>
        <c:ser>
          <c:idx val="10"/>
          <c:order val="10"/>
          <c:tx>
            <c:strRef>
              <c:f>Data_Chart!$E$14</c:f>
              <c:strCache>
                <c:ptCount val="1"/>
                <c:pt idx="0">
                  <c:v>1C2-3G_OtsA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Data_Chart!$F$14:$AS$14</c:f>
              <c:numCache>
                <c:formatCode>General</c:formatCode>
                <c:ptCount val="40"/>
                <c:pt idx="0">
                  <c:v>5.175683393131436E-4</c:v>
                </c:pt>
                <c:pt idx="1">
                  <c:v>5.175683393131436E-4</c:v>
                </c:pt>
                <c:pt idx="2">
                  <c:v>5.175683393131436E-4</c:v>
                </c:pt>
                <c:pt idx="3">
                  <c:v>5.175683393131436E-4</c:v>
                </c:pt>
                <c:pt idx="4">
                  <c:v>5.175683393131436E-4</c:v>
                </c:pt>
                <c:pt idx="5">
                  <c:v>5.175683393131436E-4</c:v>
                </c:pt>
                <c:pt idx="6">
                  <c:v>5.175683393131436E-4</c:v>
                </c:pt>
                <c:pt idx="7">
                  <c:v>5.175683393131436E-4</c:v>
                </c:pt>
                <c:pt idx="8">
                  <c:v>5.175683393131436E-4</c:v>
                </c:pt>
                <c:pt idx="9">
                  <c:v>5.175683393131436E-4</c:v>
                </c:pt>
                <c:pt idx="10">
                  <c:v>5.175683393131436E-4</c:v>
                </c:pt>
                <c:pt idx="11">
                  <c:v>5.175683393131436E-4</c:v>
                </c:pt>
                <c:pt idx="12">
                  <c:v>5.175683393131436E-4</c:v>
                </c:pt>
                <c:pt idx="13">
                  <c:v>5.175683393131436E-4</c:v>
                </c:pt>
                <c:pt idx="14">
                  <c:v>5.175683393131436E-4</c:v>
                </c:pt>
                <c:pt idx="15">
                  <c:v>5.175683393131436E-4</c:v>
                </c:pt>
                <c:pt idx="16">
                  <c:v>5.175683393131436E-4</c:v>
                </c:pt>
                <c:pt idx="17">
                  <c:v>5.175683393131436E-4</c:v>
                </c:pt>
                <c:pt idx="18">
                  <c:v>5.175683393131436E-4</c:v>
                </c:pt>
                <c:pt idx="19">
                  <c:v>5.175683393131436E-4</c:v>
                </c:pt>
                <c:pt idx="20">
                  <c:v>5.175683393131436E-4</c:v>
                </c:pt>
                <c:pt idx="21">
                  <c:v>5.175683393131436E-4</c:v>
                </c:pt>
                <c:pt idx="22">
                  <c:v>1.5421770394258394E-3</c:v>
                </c:pt>
                <c:pt idx="23">
                  <c:v>6.0381421024800009E-3</c:v>
                </c:pt>
                <c:pt idx="24">
                  <c:v>1.5454192889574368E-2</c:v>
                </c:pt>
                <c:pt idx="25">
                  <c:v>3.2858588420466441E-2</c:v>
                </c:pt>
                <c:pt idx="26">
                  <c:v>6.651183311122072E-2</c:v>
                </c:pt>
                <c:pt idx="27">
                  <c:v>0.12669159145009901</c:v>
                </c:pt>
                <c:pt idx="28">
                  <c:v>0.2262573716022328</c:v>
                </c:pt>
                <c:pt idx="29">
                  <c:v>0.36753268571948605</c:v>
                </c:pt>
                <c:pt idx="30">
                  <c:v>0.52972226897775176</c:v>
                </c:pt>
                <c:pt idx="31">
                  <c:v>0.68336022678240216</c:v>
                </c:pt>
                <c:pt idx="32">
                  <c:v>0.80151723555452736</c:v>
                </c:pt>
                <c:pt idx="33">
                  <c:v>0.88052505670025127</c:v>
                </c:pt>
                <c:pt idx="34">
                  <c:v>0.92651835440952057</c:v>
                </c:pt>
                <c:pt idx="35">
                  <c:v>0.95347854567035362</c:v>
                </c:pt>
                <c:pt idx="36">
                  <c:v>0.9713199590319993</c:v>
                </c:pt>
                <c:pt idx="37">
                  <c:v>0.98477686895384542</c:v>
                </c:pt>
                <c:pt idx="38">
                  <c:v>0.99529010977211618</c:v>
                </c:pt>
                <c:pt idx="39">
                  <c:v>1</c:v>
                </c:pt>
              </c:numCache>
            </c:numRef>
          </c:yVal>
          <c:smooth val="1"/>
        </c:ser>
        <c:ser>
          <c:idx val="11"/>
          <c:order val="11"/>
          <c:tx>
            <c:strRef>
              <c:f>Data_Chart!$E$15</c:f>
              <c:strCache>
                <c:ptCount val="1"/>
                <c:pt idx="0">
                  <c:v>1D2-3G_OtsA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Data_Chart!$F$15:$AS$15</c:f>
              <c:numCache>
                <c:formatCode>General</c:formatCode>
                <c:ptCount val="40"/>
                <c:pt idx="0">
                  <c:v>8.2503561903164615E-5</c:v>
                </c:pt>
                <c:pt idx="1">
                  <c:v>8.2503561903164615E-5</c:v>
                </c:pt>
                <c:pt idx="2">
                  <c:v>8.2503561903164615E-5</c:v>
                </c:pt>
                <c:pt idx="3">
                  <c:v>8.2503561903164615E-5</c:v>
                </c:pt>
                <c:pt idx="4">
                  <c:v>8.2503561903164615E-5</c:v>
                </c:pt>
                <c:pt idx="5">
                  <c:v>8.2503561903164615E-5</c:v>
                </c:pt>
                <c:pt idx="6">
                  <c:v>8.2503561903164615E-5</c:v>
                </c:pt>
                <c:pt idx="7">
                  <c:v>8.2503561903164615E-5</c:v>
                </c:pt>
                <c:pt idx="8">
                  <c:v>8.2503561903164615E-5</c:v>
                </c:pt>
                <c:pt idx="9">
                  <c:v>8.2503561903164615E-5</c:v>
                </c:pt>
                <c:pt idx="10">
                  <c:v>8.2503561903164615E-5</c:v>
                </c:pt>
                <c:pt idx="11">
                  <c:v>8.2503561903164615E-5</c:v>
                </c:pt>
                <c:pt idx="12">
                  <c:v>8.2503561903164615E-5</c:v>
                </c:pt>
                <c:pt idx="13">
                  <c:v>8.2503561903164615E-5</c:v>
                </c:pt>
                <c:pt idx="14">
                  <c:v>8.2503561903164615E-5</c:v>
                </c:pt>
                <c:pt idx="15">
                  <c:v>8.2503561903164615E-5</c:v>
                </c:pt>
                <c:pt idx="16">
                  <c:v>8.2503561903164615E-5</c:v>
                </c:pt>
                <c:pt idx="17">
                  <c:v>8.2503561903164615E-5</c:v>
                </c:pt>
                <c:pt idx="18">
                  <c:v>8.2503561903164615E-5</c:v>
                </c:pt>
                <c:pt idx="19">
                  <c:v>8.2503561903164615E-5</c:v>
                </c:pt>
                <c:pt idx="20">
                  <c:v>8.2503561903164615E-5</c:v>
                </c:pt>
                <c:pt idx="21">
                  <c:v>8.2503561903164615E-5</c:v>
                </c:pt>
                <c:pt idx="22">
                  <c:v>2.0487025316711575E-3</c:v>
                </c:pt>
                <c:pt idx="23">
                  <c:v>7.4473573047107574E-3</c:v>
                </c:pt>
                <c:pt idx="24">
                  <c:v>1.7388388873958424E-2</c:v>
                </c:pt>
                <c:pt idx="25">
                  <c:v>3.7373564221491774E-2</c:v>
                </c:pt>
                <c:pt idx="26">
                  <c:v>7.3916536613489778E-2</c:v>
                </c:pt>
                <c:pt idx="27">
                  <c:v>0.1390783032210002</c:v>
                </c:pt>
                <c:pt idx="28">
                  <c:v>0.2453450170548587</c:v>
                </c:pt>
                <c:pt idx="29">
                  <c:v>0.39197213799980801</c:v>
                </c:pt>
                <c:pt idx="30">
                  <c:v>0.55596332969990858</c:v>
                </c:pt>
                <c:pt idx="31">
                  <c:v>0.70526686621671231</c:v>
                </c:pt>
                <c:pt idx="32">
                  <c:v>0.81702435119741446</c:v>
                </c:pt>
                <c:pt idx="33">
                  <c:v>0.88966129852076792</c:v>
                </c:pt>
                <c:pt idx="34">
                  <c:v>0.93223105280813112</c:v>
                </c:pt>
                <c:pt idx="35">
                  <c:v>0.95696445213421333</c:v>
                </c:pt>
                <c:pt idx="36">
                  <c:v>0.97308052436428671</c:v>
                </c:pt>
                <c:pt idx="37">
                  <c:v>0.98507633696228303</c:v>
                </c:pt>
                <c:pt idx="38">
                  <c:v>0.99523119792392778</c:v>
                </c:pt>
                <c:pt idx="39">
                  <c:v>1</c:v>
                </c:pt>
              </c:numCache>
            </c:numRef>
          </c:yVal>
          <c:smooth val="1"/>
        </c:ser>
        <c:ser>
          <c:idx val="12"/>
          <c:order val="12"/>
          <c:tx>
            <c:strRef>
              <c:f>Data_Chart!$E$16</c:f>
              <c:strCache>
                <c:ptCount val="1"/>
                <c:pt idx="0">
                  <c:v>1E2-3G_Rpon2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Data_Chart!$F$16:$AS$16</c:f>
              <c:numCache>
                <c:formatCode>General</c:formatCode>
                <c:ptCount val="40"/>
                <c:pt idx="0">
                  <c:v>1.0631787715083825E-3</c:v>
                </c:pt>
                <c:pt idx="1">
                  <c:v>1.0631787715083825E-3</c:v>
                </c:pt>
                <c:pt idx="2">
                  <c:v>1.0631787715083825E-3</c:v>
                </c:pt>
                <c:pt idx="3">
                  <c:v>1.0631787715083825E-3</c:v>
                </c:pt>
                <c:pt idx="4">
                  <c:v>1.0631787715083825E-3</c:v>
                </c:pt>
                <c:pt idx="5">
                  <c:v>1.0631787715083825E-3</c:v>
                </c:pt>
                <c:pt idx="6">
                  <c:v>1.0631787715083825E-3</c:v>
                </c:pt>
                <c:pt idx="7">
                  <c:v>1.0631787715083825E-3</c:v>
                </c:pt>
                <c:pt idx="8">
                  <c:v>1.0631787715083825E-3</c:v>
                </c:pt>
                <c:pt idx="9">
                  <c:v>1.0631787715083825E-3</c:v>
                </c:pt>
                <c:pt idx="10">
                  <c:v>1.0631787715083825E-3</c:v>
                </c:pt>
                <c:pt idx="11">
                  <c:v>1.0631787715083825E-3</c:v>
                </c:pt>
                <c:pt idx="12">
                  <c:v>1.0631787715083825E-3</c:v>
                </c:pt>
                <c:pt idx="13">
                  <c:v>1.0631787715083825E-3</c:v>
                </c:pt>
                <c:pt idx="14">
                  <c:v>1.0631787715083825E-3</c:v>
                </c:pt>
                <c:pt idx="15">
                  <c:v>1.0631787715083825E-3</c:v>
                </c:pt>
                <c:pt idx="16">
                  <c:v>1.0631787715083825E-3</c:v>
                </c:pt>
                <c:pt idx="17">
                  <c:v>1.0631787715083825E-3</c:v>
                </c:pt>
                <c:pt idx="18">
                  <c:v>1.0631787715083825E-3</c:v>
                </c:pt>
                <c:pt idx="19">
                  <c:v>1.0631787715083825E-3</c:v>
                </c:pt>
                <c:pt idx="20">
                  <c:v>1.0631787715083825E-3</c:v>
                </c:pt>
                <c:pt idx="21">
                  <c:v>1.0631787715083825E-3</c:v>
                </c:pt>
                <c:pt idx="22">
                  <c:v>1.0631787715083825E-3</c:v>
                </c:pt>
                <c:pt idx="23">
                  <c:v>1.0631787715083825E-3</c:v>
                </c:pt>
                <c:pt idx="24">
                  <c:v>5.1962325998747309E-3</c:v>
                </c:pt>
                <c:pt idx="25">
                  <c:v>1.9605733975262291E-2</c:v>
                </c:pt>
                <c:pt idx="26">
                  <c:v>4.5598062482818252E-2</c:v>
                </c:pt>
                <c:pt idx="27">
                  <c:v>9.2552250250823503E-2</c:v>
                </c:pt>
                <c:pt idx="28">
                  <c:v>0.1717260309497286</c:v>
                </c:pt>
                <c:pt idx="29">
                  <c:v>0.29248306645713396</c:v>
                </c:pt>
                <c:pt idx="30">
                  <c:v>0.44713208108325214</c:v>
                </c:pt>
                <c:pt idx="31">
                  <c:v>0.60415897645816052</c:v>
                </c:pt>
                <c:pt idx="32">
                  <c:v>0.73904805626234593</c:v>
                </c:pt>
                <c:pt idx="33">
                  <c:v>0.83553891678940306</c:v>
                </c:pt>
                <c:pt idx="34">
                  <c:v>0.90198666497750823</c:v>
                </c:pt>
                <c:pt idx="35">
                  <c:v>0.94282164387161915</c:v>
                </c:pt>
                <c:pt idx="36">
                  <c:v>0.96842645379542125</c:v>
                </c:pt>
                <c:pt idx="37">
                  <c:v>0.98473981336505467</c:v>
                </c:pt>
                <c:pt idx="38">
                  <c:v>0.99561095175322478</c:v>
                </c:pt>
                <c:pt idx="39">
                  <c:v>1</c:v>
                </c:pt>
              </c:numCache>
            </c:numRef>
          </c:yVal>
          <c:smooth val="1"/>
        </c:ser>
        <c:ser>
          <c:idx val="13"/>
          <c:order val="13"/>
          <c:tx>
            <c:strRef>
              <c:f>Data_Chart!$E$17</c:f>
              <c:strCache>
                <c:ptCount val="1"/>
                <c:pt idx="0">
                  <c:v>1F2-3G_Rpon2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Data_Chart!$F$17:$AS$17</c:f>
              <c:numCache>
                <c:formatCode>General</c:formatCode>
                <c:ptCount val="40"/>
                <c:pt idx="0">
                  <c:v>1.9975078416798373E-3</c:v>
                </c:pt>
                <c:pt idx="1">
                  <c:v>1.9975078416798373E-3</c:v>
                </c:pt>
                <c:pt idx="2">
                  <c:v>1.9975078416798373E-3</c:v>
                </c:pt>
                <c:pt idx="3">
                  <c:v>1.9975078416798373E-3</c:v>
                </c:pt>
                <c:pt idx="4">
                  <c:v>1.9975078416798373E-3</c:v>
                </c:pt>
                <c:pt idx="5">
                  <c:v>1.9975078416798373E-3</c:v>
                </c:pt>
                <c:pt idx="6">
                  <c:v>1.9975078416798373E-3</c:v>
                </c:pt>
                <c:pt idx="7">
                  <c:v>1.9975078416798373E-3</c:v>
                </c:pt>
                <c:pt idx="8">
                  <c:v>1.9975078416798373E-3</c:v>
                </c:pt>
                <c:pt idx="9">
                  <c:v>1.9975078416798373E-3</c:v>
                </c:pt>
                <c:pt idx="10">
                  <c:v>1.9975078416798373E-3</c:v>
                </c:pt>
                <c:pt idx="11">
                  <c:v>1.9975078416798373E-3</c:v>
                </c:pt>
                <c:pt idx="12">
                  <c:v>1.9975078416798373E-3</c:v>
                </c:pt>
                <c:pt idx="13">
                  <c:v>1.9975078416798373E-3</c:v>
                </c:pt>
                <c:pt idx="14">
                  <c:v>1.9975078416798373E-3</c:v>
                </c:pt>
                <c:pt idx="15">
                  <c:v>1.9975078416798373E-3</c:v>
                </c:pt>
                <c:pt idx="16">
                  <c:v>1.9975078416798373E-3</c:v>
                </c:pt>
                <c:pt idx="17">
                  <c:v>1.9975078416798373E-3</c:v>
                </c:pt>
                <c:pt idx="18">
                  <c:v>1.9975078416798373E-3</c:v>
                </c:pt>
                <c:pt idx="19">
                  <c:v>1.9975078416798373E-3</c:v>
                </c:pt>
                <c:pt idx="20">
                  <c:v>1.9975078416798373E-3</c:v>
                </c:pt>
                <c:pt idx="21">
                  <c:v>1.9975078416798373E-3</c:v>
                </c:pt>
                <c:pt idx="22">
                  <c:v>1.9975078416798373E-3</c:v>
                </c:pt>
                <c:pt idx="23">
                  <c:v>1.9975078416798373E-3</c:v>
                </c:pt>
                <c:pt idx="24">
                  <c:v>5.4557260145112838E-3</c:v>
                </c:pt>
                <c:pt idx="25">
                  <c:v>1.9807027053560661E-2</c:v>
                </c:pt>
                <c:pt idx="26">
                  <c:v>4.5925347213183032E-2</c:v>
                </c:pt>
                <c:pt idx="27">
                  <c:v>9.3249108496590238E-2</c:v>
                </c:pt>
                <c:pt idx="28">
                  <c:v>0.17249345095632462</c:v>
                </c:pt>
                <c:pt idx="29">
                  <c:v>0.29177003008664032</c:v>
                </c:pt>
                <c:pt idx="30">
                  <c:v>0.44143206340025143</c:v>
                </c:pt>
                <c:pt idx="31">
                  <c:v>0.59658257485185884</c:v>
                </c:pt>
                <c:pt idx="32">
                  <c:v>0.73038969643945972</c:v>
                </c:pt>
                <c:pt idx="33">
                  <c:v>0.82990555783432518</c:v>
                </c:pt>
                <c:pt idx="34">
                  <c:v>0.89644661815792293</c:v>
                </c:pt>
                <c:pt idx="35">
                  <c:v>0.93806945312669199</c:v>
                </c:pt>
                <c:pt idx="36">
                  <c:v>0.9642878353657518</c:v>
                </c:pt>
                <c:pt idx="37">
                  <c:v>0.98165325409858872</c:v>
                </c:pt>
                <c:pt idx="38">
                  <c:v>0.99432332480731866</c:v>
                </c:pt>
                <c:pt idx="39">
                  <c:v>1</c:v>
                </c:pt>
              </c:numCache>
            </c:numRef>
          </c:yVal>
          <c:smooth val="1"/>
        </c:ser>
        <c:ser>
          <c:idx val="14"/>
          <c:order val="14"/>
          <c:tx>
            <c:strRef>
              <c:f>Data_Chart!$E$18</c:f>
              <c:strCache>
                <c:ptCount val="1"/>
                <c:pt idx="0">
                  <c:v>1G2-3G_ParA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Data_Chart!$F$18:$AS$18</c:f>
              <c:numCache>
                <c:formatCode>General</c:formatCode>
                <c:ptCount val="40"/>
                <c:pt idx="0">
                  <c:v>8.135006379316837E-4</c:v>
                </c:pt>
                <c:pt idx="1">
                  <c:v>8.135006379316837E-4</c:v>
                </c:pt>
                <c:pt idx="2">
                  <c:v>8.135006379316837E-4</c:v>
                </c:pt>
                <c:pt idx="3">
                  <c:v>8.135006379316837E-4</c:v>
                </c:pt>
                <c:pt idx="4">
                  <c:v>8.135006379316837E-4</c:v>
                </c:pt>
                <c:pt idx="5">
                  <c:v>8.135006379316837E-4</c:v>
                </c:pt>
                <c:pt idx="6">
                  <c:v>8.135006379316837E-4</c:v>
                </c:pt>
                <c:pt idx="7">
                  <c:v>8.135006379316837E-4</c:v>
                </c:pt>
                <c:pt idx="8">
                  <c:v>8.135006379316837E-4</c:v>
                </c:pt>
                <c:pt idx="9">
                  <c:v>8.135006379316837E-4</c:v>
                </c:pt>
                <c:pt idx="10">
                  <c:v>8.135006379316837E-4</c:v>
                </c:pt>
                <c:pt idx="11">
                  <c:v>8.135006379316837E-4</c:v>
                </c:pt>
                <c:pt idx="12">
                  <c:v>8.135006379316837E-4</c:v>
                </c:pt>
                <c:pt idx="13">
                  <c:v>8.135006379316837E-4</c:v>
                </c:pt>
                <c:pt idx="14">
                  <c:v>8.135006379316837E-4</c:v>
                </c:pt>
                <c:pt idx="15">
                  <c:v>8.135006379316837E-4</c:v>
                </c:pt>
                <c:pt idx="16">
                  <c:v>8.135006379316837E-4</c:v>
                </c:pt>
                <c:pt idx="17">
                  <c:v>8.135006379316837E-4</c:v>
                </c:pt>
                <c:pt idx="18">
                  <c:v>8.135006379316837E-4</c:v>
                </c:pt>
                <c:pt idx="19">
                  <c:v>8.135006379316837E-4</c:v>
                </c:pt>
                <c:pt idx="20">
                  <c:v>8.135006379316837E-4</c:v>
                </c:pt>
                <c:pt idx="21">
                  <c:v>8.135006379316837E-4</c:v>
                </c:pt>
                <c:pt idx="22">
                  <c:v>7.197487051844283E-3</c:v>
                </c:pt>
                <c:pt idx="23">
                  <c:v>1.9099350863748241E-2</c:v>
                </c:pt>
                <c:pt idx="24">
                  <c:v>4.1011874112920753E-2</c:v>
                </c:pt>
                <c:pt idx="25">
                  <c:v>8.0912352425564701E-2</c:v>
                </c:pt>
                <c:pt idx="26">
                  <c:v>0.14805585418655995</c:v>
                </c:pt>
                <c:pt idx="27">
                  <c:v>0.25323527815377667</c:v>
                </c:pt>
                <c:pt idx="28">
                  <c:v>0.39219631642326502</c:v>
                </c:pt>
                <c:pt idx="29">
                  <c:v>0.54579662631257597</c:v>
                </c:pt>
                <c:pt idx="30">
                  <c:v>0.6872925028512249</c:v>
                </c:pt>
                <c:pt idx="31">
                  <c:v>0.79764059235306117</c:v>
                </c:pt>
                <c:pt idx="32">
                  <c:v>0.87439643574164583</c:v>
                </c:pt>
                <c:pt idx="33">
                  <c:v>0.92289110818832187</c:v>
                </c:pt>
                <c:pt idx="34">
                  <c:v>0.95296529919211725</c:v>
                </c:pt>
                <c:pt idx="35">
                  <c:v>0.97186770091655061</c:v>
                </c:pt>
                <c:pt idx="36">
                  <c:v>0.98366207472695621</c:v>
                </c:pt>
                <c:pt idx="37">
                  <c:v>0.99171656648259066</c:v>
                </c:pt>
                <c:pt idx="38">
                  <c:v>0.99726478315841605</c:v>
                </c:pt>
                <c:pt idx="39">
                  <c:v>1</c:v>
                </c:pt>
              </c:numCache>
            </c:numRef>
          </c:yVal>
          <c:smooth val="1"/>
        </c:ser>
        <c:ser>
          <c:idx val="15"/>
          <c:order val="15"/>
          <c:tx>
            <c:strRef>
              <c:f>Data_Chart!$E$19</c:f>
              <c:strCache>
                <c:ptCount val="1"/>
                <c:pt idx="0">
                  <c:v>1H2-3G_ParA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Data_Chart!$F$19:$AS$19</c:f>
              <c:numCache>
                <c:formatCode>General</c:formatCode>
                <c:ptCount val="40"/>
                <c:pt idx="0">
                  <c:v>1.6061236760188857E-3</c:v>
                </c:pt>
                <c:pt idx="1">
                  <c:v>1.6061236760188857E-3</c:v>
                </c:pt>
                <c:pt idx="2">
                  <c:v>1.6061236760188857E-3</c:v>
                </c:pt>
                <c:pt idx="3">
                  <c:v>1.6061236760188857E-3</c:v>
                </c:pt>
                <c:pt idx="4">
                  <c:v>1.6061236760188857E-3</c:v>
                </c:pt>
                <c:pt idx="5">
                  <c:v>1.6061236760188857E-3</c:v>
                </c:pt>
                <c:pt idx="6">
                  <c:v>1.6061236760188857E-3</c:v>
                </c:pt>
                <c:pt idx="7">
                  <c:v>1.6061236760188857E-3</c:v>
                </c:pt>
                <c:pt idx="8">
                  <c:v>1.6061236760188857E-3</c:v>
                </c:pt>
                <c:pt idx="9">
                  <c:v>1.6061236760188857E-3</c:v>
                </c:pt>
                <c:pt idx="10">
                  <c:v>1.6061236760188857E-3</c:v>
                </c:pt>
                <c:pt idx="11">
                  <c:v>1.6061236760188857E-3</c:v>
                </c:pt>
                <c:pt idx="12">
                  <c:v>1.6061236760188857E-3</c:v>
                </c:pt>
                <c:pt idx="13">
                  <c:v>1.6061236760188857E-3</c:v>
                </c:pt>
                <c:pt idx="14">
                  <c:v>1.6061236760188857E-3</c:v>
                </c:pt>
                <c:pt idx="15">
                  <c:v>1.6061236760188857E-3</c:v>
                </c:pt>
                <c:pt idx="16">
                  <c:v>1.6061236760188857E-3</c:v>
                </c:pt>
                <c:pt idx="17">
                  <c:v>1.6061236760188857E-3</c:v>
                </c:pt>
                <c:pt idx="18">
                  <c:v>1.6061236760188857E-3</c:v>
                </c:pt>
                <c:pt idx="19">
                  <c:v>1.6061236760188857E-3</c:v>
                </c:pt>
                <c:pt idx="20">
                  <c:v>1.6061236760188857E-3</c:v>
                </c:pt>
                <c:pt idx="21">
                  <c:v>1.6061236760188857E-3</c:v>
                </c:pt>
                <c:pt idx="22">
                  <c:v>6.7974966260289987E-3</c:v>
                </c:pt>
                <c:pt idx="23">
                  <c:v>1.750863642007346E-2</c:v>
                </c:pt>
                <c:pt idx="24">
                  <c:v>3.6820323960291258E-2</c:v>
                </c:pt>
                <c:pt idx="25">
                  <c:v>7.1619633671521438E-2</c:v>
                </c:pt>
                <c:pt idx="26">
                  <c:v>0.13103758737992799</c:v>
                </c:pt>
                <c:pt idx="27">
                  <c:v>0.22703331587616599</c:v>
                </c:pt>
                <c:pt idx="28">
                  <c:v>0.3600780603904043</c:v>
                </c:pt>
                <c:pt idx="29">
                  <c:v>0.51267739331053297</c:v>
                </c:pt>
                <c:pt idx="30">
                  <c:v>0.65974023001967141</c:v>
                </c:pt>
                <c:pt idx="31">
                  <c:v>0.77847773682091181</c:v>
                </c:pt>
                <c:pt idx="32">
                  <c:v>0.86331330050950728</c:v>
                </c:pt>
                <c:pt idx="33">
                  <c:v>0.91735829907994393</c:v>
                </c:pt>
                <c:pt idx="34">
                  <c:v>0.94992117697761291</c:v>
                </c:pt>
                <c:pt idx="35">
                  <c:v>0.97006529572406441</c:v>
                </c:pt>
                <c:pt idx="36">
                  <c:v>0.98268981321175297</c:v>
                </c:pt>
                <c:pt idx="37">
                  <c:v>0.99128633221067963</c:v>
                </c:pt>
                <c:pt idx="38">
                  <c:v>0.99727410133402772</c:v>
                </c:pt>
                <c:pt idx="39">
                  <c:v>1</c:v>
                </c:pt>
              </c:numCache>
            </c:numRef>
          </c:yVal>
          <c:smooth val="1"/>
        </c:ser>
        <c:ser>
          <c:idx val="16"/>
          <c:order val="16"/>
          <c:tx>
            <c:strRef>
              <c:f>Data_Chart!$E$20</c:f>
              <c:strCache>
                <c:ptCount val="1"/>
                <c:pt idx="0">
                  <c:v>1A3-3G_SodA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Data_Chart!$F$20:$AS$20</c:f>
              <c:numCache>
                <c:formatCode>General</c:formatCode>
                <c:ptCount val="40"/>
                <c:pt idx="0">
                  <c:v>8.2122681841761015E-4</c:v>
                </c:pt>
                <c:pt idx="1">
                  <c:v>8.2122681841761015E-4</c:v>
                </c:pt>
                <c:pt idx="2">
                  <c:v>8.2122681841761015E-4</c:v>
                </c:pt>
                <c:pt idx="3">
                  <c:v>8.2122681841761015E-4</c:v>
                </c:pt>
                <c:pt idx="4">
                  <c:v>8.2122681841761015E-4</c:v>
                </c:pt>
                <c:pt idx="5">
                  <c:v>8.2122681841761015E-4</c:v>
                </c:pt>
                <c:pt idx="6">
                  <c:v>8.2122681841761015E-4</c:v>
                </c:pt>
                <c:pt idx="7">
                  <c:v>8.2122681841761015E-4</c:v>
                </c:pt>
                <c:pt idx="8">
                  <c:v>8.2122681841761015E-4</c:v>
                </c:pt>
                <c:pt idx="9">
                  <c:v>8.2122681841761015E-4</c:v>
                </c:pt>
                <c:pt idx="10">
                  <c:v>8.2122681841761015E-4</c:v>
                </c:pt>
                <c:pt idx="11">
                  <c:v>8.2122681841761015E-4</c:v>
                </c:pt>
                <c:pt idx="12">
                  <c:v>8.2122681841761015E-4</c:v>
                </c:pt>
                <c:pt idx="13">
                  <c:v>8.2122681841761015E-4</c:v>
                </c:pt>
                <c:pt idx="14">
                  <c:v>8.2122681841761015E-4</c:v>
                </c:pt>
                <c:pt idx="15">
                  <c:v>8.2122681841761015E-4</c:v>
                </c:pt>
                <c:pt idx="16">
                  <c:v>8.2122681841761015E-4</c:v>
                </c:pt>
                <c:pt idx="17">
                  <c:v>8.2122681841761015E-4</c:v>
                </c:pt>
                <c:pt idx="18">
                  <c:v>8.2122681841761015E-4</c:v>
                </c:pt>
                <c:pt idx="19">
                  <c:v>8.2122681841761015E-4</c:v>
                </c:pt>
                <c:pt idx="20">
                  <c:v>3.2195997578231134E-3</c:v>
                </c:pt>
                <c:pt idx="21">
                  <c:v>1.00729587918168E-2</c:v>
                </c:pt>
                <c:pt idx="22">
                  <c:v>2.2676100256691849E-2</c:v>
                </c:pt>
                <c:pt idx="23">
                  <c:v>4.3657721924783031E-2</c:v>
                </c:pt>
                <c:pt idx="24">
                  <c:v>7.9289562531070543E-2</c:v>
                </c:pt>
                <c:pt idx="25">
                  <c:v>0.13367041427024559</c:v>
                </c:pt>
                <c:pt idx="26">
                  <c:v>0.21652062959282756</c:v>
                </c:pt>
                <c:pt idx="27">
                  <c:v>0.32730022698380173</c:v>
                </c:pt>
                <c:pt idx="28">
                  <c:v>0.45740772609950486</c:v>
                </c:pt>
                <c:pt idx="29">
                  <c:v>0.587987437358794</c:v>
                </c:pt>
                <c:pt idx="30">
                  <c:v>0.69909954851665412</c:v>
                </c:pt>
                <c:pt idx="31">
                  <c:v>0.78289997343418394</c:v>
                </c:pt>
                <c:pt idx="32">
                  <c:v>0.84012554437399622</c:v>
                </c:pt>
                <c:pt idx="33">
                  <c:v>0.881691763766421</c:v>
                </c:pt>
                <c:pt idx="34">
                  <c:v>0.91374976221090398</c:v>
                </c:pt>
                <c:pt idx="35">
                  <c:v>0.94028837904694529</c:v>
                </c:pt>
                <c:pt idx="36">
                  <c:v>0.96098331944605697</c:v>
                </c:pt>
                <c:pt idx="37">
                  <c:v>0.97790148422606882</c:v>
                </c:pt>
                <c:pt idx="38">
                  <c:v>0.99276393983191025</c:v>
                </c:pt>
                <c:pt idx="39">
                  <c:v>1</c:v>
                </c:pt>
              </c:numCache>
            </c:numRef>
          </c:yVal>
          <c:smooth val="1"/>
        </c:ser>
        <c:ser>
          <c:idx val="17"/>
          <c:order val="17"/>
          <c:tx>
            <c:strRef>
              <c:f>Data_Chart!$E$21</c:f>
              <c:strCache>
                <c:ptCount val="1"/>
                <c:pt idx="0">
                  <c:v>1B3-3G_SodA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Data_Chart!$F$21:$AS$21</c:f>
              <c:numCache>
                <c:formatCode>General</c:formatCode>
                <c:ptCount val="40"/>
                <c:pt idx="0">
                  <c:v>3.1228376738343751E-4</c:v>
                </c:pt>
                <c:pt idx="1">
                  <c:v>3.1228376738343751E-4</c:v>
                </c:pt>
                <c:pt idx="2">
                  <c:v>3.1228376738343751E-4</c:v>
                </c:pt>
                <c:pt idx="3">
                  <c:v>3.1228376738343751E-4</c:v>
                </c:pt>
                <c:pt idx="4">
                  <c:v>3.1228376738343751E-4</c:v>
                </c:pt>
                <c:pt idx="5">
                  <c:v>3.1228376738343751E-4</c:v>
                </c:pt>
                <c:pt idx="6">
                  <c:v>3.1228376738343751E-4</c:v>
                </c:pt>
                <c:pt idx="7">
                  <c:v>3.1228376738343751E-4</c:v>
                </c:pt>
                <c:pt idx="8">
                  <c:v>3.1228376738343751E-4</c:v>
                </c:pt>
                <c:pt idx="9">
                  <c:v>3.1228376738343751E-4</c:v>
                </c:pt>
                <c:pt idx="10">
                  <c:v>3.1228376738343751E-4</c:v>
                </c:pt>
                <c:pt idx="11">
                  <c:v>3.1228376738343751E-4</c:v>
                </c:pt>
                <c:pt idx="12">
                  <c:v>3.1228376738343751E-4</c:v>
                </c:pt>
                <c:pt idx="13">
                  <c:v>3.1228376738343751E-4</c:v>
                </c:pt>
                <c:pt idx="14">
                  <c:v>3.1228376738343751E-4</c:v>
                </c:pt>
                <c:pt idx="15">
                  <c:v>3.1228376738343751E-4</c:v>
                </c:pt>
                <c:pt idx="16">
                  <c:v>3.1228376738343751E-4</c:v>
                </c:pt>
                <c:pt idx="17">
                  <c:v>3.1228376738343751E-4</c:v>
                </c:pt>
                <c:pt idx="18">
                  <c:v>3.1228376738343751E-4</c:v>
                </c:pt>
                <c:pt idx="19">
                  <c:v>3.1228376738343751E-4</c:v>
                </c:pt>
                <c:pt idx="20">
                  <c:v>3.6929095188257249E-3</c:v>
                </c:pt>
                <c:pt idx="21">
                  <c:v>1.1029611435131724E-2</c:v>
                </c:pt>
                <c:pt idx="22">
                  <c:v>2.3674710955972938E-2</c:v>
                </c:pt>
                <c:pt idx="23">
                  <c:v>4.4795619586346737E-2</c:v>
                </c:pt>
                <c:pt idx="24">
                  <c:v>7.8171207917017482E-2</c:v>
                </c:pt>
                <c:pt idx="25">
                  <c:v>0.13056498092288418</c:v>
                </c:pt>
                <c:pt idx="26">
                  <c:v>0.20918877238982078</c:v>
                </c:pt>
                <c:pt idx="27">
                  <c:v>0.3167525661738757</c:v>
                </c:pt>
                <c:pt idx="28">
                  <c:v>0.44567969247963873</c:v>
                </c:pt>
                <c:pt idx="29">
                  <c:v>0.57767128878876539</c:v>
                </c:pt>
                <c:pt idx="30">
                  <c:v>0.69227820868933676</c:v>
                </c:pt>
                <c:pt idx="31">
                  <c:v>0.77839840950391659</c:v>
                </c:pt>
                <c:pt idx="32">
                  <c:v>0.83729725562063939</c:v>
                </c:pt>
                <c:pt idx="33">
                  <c:v>0.87824464985124551</c:v>
                </c:pt>
                <c:pt idx="34">
                  <c:v>0.90984526366081975</c:v>
                </c:pt>
                <c:pt idx="35">
                  <c:v>0.9367769181503669</c:v>
                </c:pt>
                <c:pt idx="36">
                  <c:v>0.95897956788107641</c:v>
                </c:pt>
                <c:pt idx="37">
                  <c:v>0.97754018711577162</c:v>
                </c:pt>
                <c:pt idx="38">
                  <c:v>0.99273463117232907</c:v>
                </c:pt>
                <c:pt idx="39">
                  <c:v>1</c:v>
                </c:pt>
              </c:numCache>
            </c:numRef>
          </c:yVal>
          <c:smooth val="1"/>
        </c:ser>
        <c:ser>
          <c:idx val="18"/>
          <c:order val="18"/>
          <c:tx>
            <c:strRef>
              <c:f>Data_Chart!$E$22</c:f>
              <c:strCache>
                <c:ptCount val="1"/>
                <c:pt idx="0">
                  <c:v>1C3-3G_OtsA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Data_Chart!$F$22:$AS$22</c:f>
              <c:numCache>
                <c:formatCode>General</c:formatCode>
                <c:ptCount val="40"/>
                <c:pt idx="0">
                  <c:v>3.3656669067106646E-4</c:v>
                </c:pt>
                <c:pt idx="1">
                  <c:v>3.3656669067106646E-4</c:v>
                </c:pt>
                <c:pt idx="2">
                  <c:v>3.3656669067106646E-4</c:v>
                </c:pt>
                <c:pt idx="3">
                  <c:v>3.3656669067106646E-4</c:v>
                </c:pt>
                <c:pt idx="4">
                  <c:v>3.3656669067106646E-4</c:v>
                </c:pt>
                <c:pt idx="5">
                  <c:v>3.3656669067106646E-4</c:v>
                </c:pt>
                <c:pt idx="6">
                  <c:v>3.3656669067106646E-4</c:v>
                </c:pt>
                <c:pt idx="7">
                  <c:v>3.3656669067106646E-4</c:v>
                </c:pt>
                <c:pt idx="8">
                  <c:v>3.3656669067106646E-4</c:v>
                </c:pt>
                <c:pt idx="9">
                  <c:v>3.3656669067106646E-4</c:v>
                </c:pt>
                <c:pt idx="10">
                  <c:v>3.3656669067106646E-4</c:v>
                </c:pt>
                <c:pt idx="11">
                  <c:v>3.3656669067106646E-4</c:v>
                </c:pt>
                <c:pt idx="12">
                  <c:v>3.3656669067106646E-4</c:v>
                </c:pt>
                <c:pt idx="13">
                  <c:v>3.3656669067106646E-4</c:v>
                </c:pt>
                <c:pt idx="14">
                  <c:v>3.3656669067106646E-4</c:v>
                </c:pt>
                <c:pt idx="15">
                  <c:v>3.3656669067106646E-4</c:v>
                </c:pt>
                <c:pt idx="16">
                  <c:v>3.3656669067106646E-4</c:v>
                </c:pt>
                <c:pt idx="17">
                  <c:v>3.3656669067106646E-4</c:v>
                </c:pt>
                <c:pt idx="18">
                  <c:v>3.3656669067106646E-4</c:v>
                </c:pt>
                <c:pt idx="19">
                  <c:v>3.3656669067106646E-4</c:v>
                </c:pt>
                <c:pt idx="20">
                  <c:v>3.3656669067106646E-4</c:v>
                </c:pt>
                <c:pt idx="21">
                  <c:v>3.3656669067106646E-4</c:v>
                </c:pt>
                <c:pt idx="22">
                  <c:v>3.3656669067106646E-4</c:v>
                </c:pt>
                <c:pt idx="23">
                  <c:v>1.9730839464977535E-3</c:v>
                </c:pt>
                <c:pt idx="24">
                  <c:v>6.3329151934585041E-3</c:v>
                </c:pt>
                <c:pt idx="25">
                  <c:v>1.4624943887865376E-2</c:v>
                </c:pt>
                <c:pt idx="26">
                  <c:v>3.1093038112371289E-2</c:v>
                </c:pt>
                <c:pt idx="27">
                  <c:v>6.1230097731156855E-2</c:v>
                </c:pt>
                <c:pt idx="28">
                  <c:v>0.11735862051446205</c:v>
                </c:pt>
                <c:pt idx="29">
                  <c:v>0.21127798083620561</c:v>
                </c:pt>
                <c:pt idx="30">
                  <c:v>0.34957968923107735</c:v>
                </c:pt>
                <c:pt idx="31">
                  <c:v>0.51295108147554935</c:v>
                </c:pt>
                <c:pt idx="32">
                  <c:v>0.6724725529424902</c:v>
                </c:pt>
                <c:pt idx="33">
                  <c:v>0.79817219084319146</c:v>
                </c:pt>
                <c:pt idx="34">
                  <c:v>0.88320005739439722</c:v>
                </c:pt>
                <c:pt idx="35">
                  <c:v>0.93270543134647044</c:v>
                </c:pt>
                <c:pt idx="36">
                  <c:v>0.96115461136923841</c:v>
                </c:pt>
                <c:pt idx="37">
                  <c:v>0.97946948398287303</c:v>
                </c:pt>
                <c:pt idx="38">
                  <c:v>0.99366041042108955</c:v>
                </c:pt>
                <c:pt idx="39">
                  <c:v>1</c:v>
                </c:pt>
              </c:numCache>
            </c:numRef>
          </c:yVal>
          <c:smooth val="1"/>
        </c:ser>
        <c:ser>
          <c:idx val="19"/>
          <c:order val="19"/>
          <c:tx>
            <c:strRef>
              <c:f>Data_Chart!$E$23</c:f>
              <c:strCache>
                <c:ptCount val="1"/>
                <c:pt idx="0">
                  <c:v>1D3-3G_OtsA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Data_Chart!$F$23:$AS$23</c:f>
              <c:numCache>
                <c:formatCode>General</c:formatCode>
                <c:ptCount val="40"/>
                <c:pt idx="0">
                  <c:v>7.5642914567188512E-4</c:v>
                </c:pt>
                <c:pt idx="1">
                  <c:v>7.5642914567188512E-4</c:v>
                </c:pt>
                <c:pt idx="2">
                  <c:v>7.5642914567188512E-4</c:v>
                </c:pt>
                <c:pt idx="3">
                  <c:v>7.5642914567188512E-4</c:v>
                </c:pt>
                <c:pt idx="4">
                  <c:v>7.5642914567188512E-4</c:v>
                </c:pt>
                <c:pt idx="5">
                  <c:v>7.5642914567188512E-4</c:v>
                </c:pt>
                <c:pt idx="6">
                  <c:v>7.5642914567188512E-4</c:v>
                </c:pt>
                <c:pt idx="7">
                  <c:v>7.5642914567188512E-4</c:v>
                </c:pt>
                <c:pt idx="8">
                  <c:v>7.5642914567188512E-4</c:v>
                </c:pt>
                <c:pt idx="9">
                  <c:v>7.5642914567188512E-4</c:v>
                </c:pt>
                <c:pt idx="10">
                  <c:v>7.5642914567188512E-4</c:v>
                </c:pt>
                <c:pt idx="11">
                  <c:v>7.5642914567188512E-4</c:v>
                </c:pt>
                <c:pt idx="12">
                  <c:v>7.5642914567188512E-4</c:v>
                </c:pt>
                <c:pt idx="13">
                  <c:v>7.5642914567188512E-4</c:v>
                </c:pt>
                <c:pt idx="14">
                  <c:v>7.5642914567188512E-4</c:v>
                </c:pt>
                <c:pt idx="15">
                  <c:v>7.5642914567188512E-4</c:v>
                </c:pt>
                <c:pt idx="16">
                  <c:v>7.5642914567188512E-4</c:v>
                </c:pt>
                <c:pt idx="17">
                  <c:v>7.5642914567188512E-4</c:v>
                </c:pt>
                <c:pt idx="18">
                  <c:v>7.5642914567188512E-4</c:v>
                </c:pt>
                <c:pt idx="19">
                  <c:v>7.5642914567188512E-4</c:v>
                </c:pt>
                <c:pt idx="20">
                  <c:v>7.5642914567188512E-4</c:v>
                </c:pt>
                <c:pt idx="21">
                  <c:v>7.5642914567188512E-4</c:v>
                </c:pt>
                <c:pt idx="22">
                  <c:v>7.5642914567188512E-4</c:v>
                </c:pt>
                <c:pt idx="23">
                  <c:v>1.8649996426412846E-3</c:v>
                </c:pt>
                <c:pt idx="24">
                  <c:v>6.6095959228612729E-3</c:v>
                </c:pt>
                <c:pt idx="25">
                  <c:v>1.710475585581258E-2</c:v>
                </c:pt>
                <c:pt idx="26">
                  <c:v>3.7917661266387126E-2</c:v>
                </c:pt>
                <c:pt idx="27">
                  <c:v>7.6300542054753895E-2</c:v>
                </c:pt>
                <c:pt idx="28">
                  <c:v>0.14394769024372939</c:v>
                </c:pt>
                <c:pt idx="29">
                  <c:v>0.25336786405290501</c:v>
                </c:pt>
                <c:pt idx="30">
                  <c:v>0.40321410770780702</c:v>
                </c:pt>
                <c:pt idx="31">
                  <c:v>0.56974683266269566</c:v>
                </c:pt>
                <c:pt idx="32">
                  <c:v>0.72007211015175576</c:v>
                </c:pt>
                <c:pt idx="33">
                  <c:v>0.83130858159211096</c:v>
                </c:pt>
                <c:pt idx="34">
                  <c:v>0.90194141540823713</c:v>
                </c:pt>
                <c:pt idx="35">
                  <c:v>0.942520229035819</c:v>
                </c:pt>
                <c:pt idx="36">
                  <c:v>0.96627171891337027</c:v>
                </c:pt>
                <c:pt idx="37">
                  <c:v>0.98230664247552457</c:v>
                </c:pt>
                <c:pt idx="38">
                  <c:v>0.99444104411959389</c:v>
                </c:pt>
                <c:pt idx="39">
                  <c:v>1</c:v>
                </c:pt>
              </c:numCache>
            </c:numRef>
          </c:yVal>
          <c:smooth val="1"/>
        </c:ser>
        <c:ser>
          <c:idx val="20"/>
          <c:order val="20"/>
          <c:tx>
            <c:strRef>
              <c:f>Data_Chart!$E$24</c:f>
              <c:strCache>
                <c:ptCount val="1"/>
                <c:pt idx="0">
                  <c:v>1E3-3G_Rpon2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Data_Chart!$F$24:$AS$24</c:f>
              <c:numCache>
                <c:formatCode>General</c:formatCode>
                <c:ptCount val="40"/>
                <c:pt idx="0">
                  <c:v>1.2823715547418833E-3</c:v>
                </c:pt>
                <c:pt idx="1">
                  <c:v>1.2823715547418833E-3</c:v>
                </c:pt>
                <c:pt idx="2">
                  <c:v>1.2823715547418833E-3</c:v>
                </c:pt>
                <c:pt idx="3">
                  <c:v>1.2823715547418833E-3</c:v>
                </c:pt>
                <c:pt idx="4">
                  <c:v>1.2823715547418833E-3</c:v>
                </c:pt>
                <c:pt idx="5">
                  <c:v>1.2823715547418833E-3</c:v>
                </c:pt>
                <c:pt idx="6">
                  <c:v>1.2823715547418833E-3</c:v>
                </c:pt>
                <c:pt idx="7">
                  <c:v>1.2823715547418833E-3</c:v>
                </c:pt>
                <c:pt idx="8">
                  <c:v>1.2823715547418833E-3</c:v>
                </c:pt>
                <c:pt idx="9">
                  <c:v>1.2823715547418833E-3</c:v>
                </c:pt>
                <c:pt idx="10">
                  <c:v>1.2823715547418833E-3</c:v>
                </c:pt>
                <c:pt idx="11">
                  <c:v>1.2823715547418833E-3</c:v>
                </c:pt>
                <c:pt idx="12">
                  <c:v>1.2823715547418833E-3</c:v>
                </c:pt>
                <c:pt idx="13">
                  <c:v>1.2823715547418833E-3</c:v>
                </c:pt>
                <c:pt idx="14">
                  <c:v>1.2823715547418833E-3</c:v>
                </c:pt>
                <c:pt idx="15">
                  <c:v>1.2823715547418833E-3</c:v>
                </c:pt>
                <c:pt idx="16">
                  <c:v>1.2823715547418833E-3</c:v>
                </c:pt>
                <c:pt idx="17">
                  <c:v>1.2823715547418833E-3</c:v>
                </c:pt>
                <c:pt idx="18">
                  <c:v>1.2823715547418833E-3</c:v>
                </c:pt>
                <c:pt idx="19">
                  <c:v>1.2823715547418833E-3</c:v>
                </c:pt>
                <c:pt idx="20">
                  <c:v>1.2823715547418833E-3</c:v>
                </c:pt>
                <c:pt idx="21">
                  <c:v>1.2823715547418833E-3</c:v>
                </c:pt>
                <c:pt idx="22">
                  <c:v>1.2823715547418833E-3</c:v>
                </c:pt>
                <c:pt idx="23">
                  <c:v>3.0656817312838128E-3</c:v>
                </c:pt>
                <c:pt idx="24">
                  <c:v>1.112548369427529E-2</c:v>
                </c:pt>
                <c:pt idx="25">
                  <c:v>2.6378946773151963E-2</c:v>
                </c:pt>
                <c:pt idx="26">
                  <c:v>5.4771140707732743E-2</c:v>
                </c:pt>
                <c:pt idx="27">
                  <c:v>0.10578014865140437</c:v>
                </c:pt>
                <c:pt idx="28">
                  <c:v>0.1923371651100283</c:v>
                </c:pt>
                <c:pt idx="29">
                  <c:v>0.31904250008220381</c:v>
                </c:pt>
                <c:pt idx="30">
                  <c:v>0.47153789140782704</c:v>
                </c:pt>
                <c:pt idx="31">
                  <c:v>0.62403151906911081</c:v>
                </c:pt>
                <c:pt idx="32">
                  <c:v>0.75146056923715354</c:v>
                </c:pt>
                <c:pt idx="33">
                  <c:v>0.84501270510536042</c:v>
                </c:pt>
                <c:pt idx="34">
                  <c:v>0.90644189107521245</c:v>
                </c:pt>
                <c:pt idx="35">
                  <c:v>0.94454300474995634</c:v>
                </c:pt>
                <c:pt idx="36">
                  <c:v>0.96842516891495189</c:v>
                </c:pt>
                <c:pt idx="37">
                  <c:v>0.98413973507091024</c:v>
                </c:pt>
                <c:pt idx="38">
                  <c:v>0.9951511879254723</c:v>
                </c:pt>
                <c:pt idx="39">
                  <c:v>1</c:v>
                </c:pt>
              </c:numCache>
            </c:numRef>
          </c:yVal>
          <c:smooth val="1"/>
        </c:ser>
        <c:ser>
          <c:idx val="21"/>
          <c:order val="21"/>
          <c:tx>
            <c:strRef>
              <c:f>Data_Chart!$E$25</c:f>
              <c:strCache>
                <c:ptCount val="1"/>
                <c:pt idx="0">
                  <c:v>1F3-3G_Rpon2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Data_Chart!$F$25:$AS$25</c:f>
              <c:numCache>
                <c:formatCode>General</c:formatCode>
                <c:ptCount val="40"/>
                <c:pt idx="0">
                  <c:v>3.7768996081331663E-5</c:v>
                </c:pt>
                <c:pt idx="1">
                  <c:v>3.7768996081331663E-5</c:v>
                </c:pt>
                <c:pt idx="2">
                  <c:v>3.7768996081331663E-5</c:v>
                </c:pt>
                <c:pt idx="3">
                  <c:v>3.7768996081331663E-5</c:v>
                </c:pt>
                <c:pt idx="4">
                  <c:v>3.7768996081331663E-5</c:v>
                </c:pt>
                <c:pt idx="5">
                  <c:v>3.7768996081331663E-5</c:v>
                </c:pt>
                <c:pt idx="6">
                  <c:v>3.7768996081331663E-5</c:v>
                </c:pt>
                <c:pt idx="7">
                  <c:v>3.7768996081331663E-5</c:v>
                </c:pt>
                <c:pt idx="8">
                  <c:v>3.7768996081331663E-5</c:v>
                </c:pt>
                <c:pt idx="9">
                  <c:v>3.7768996081331663E-5</c:v>
                </c:pt>
                <c:pt idx="10">
                  <c:v>3.7768996081331663E-5</c:v>
                </c:pt>
                <c:pt idx="11">
                  <c:v>3.7768996081331663E-5</c:v>
                </c:pt>
                <c:pt idx="12">
                  <c:v>3.7768996081331663E-5</c:v>
                </c:pt>
                <c:pt idx="13">
                  <c:v>3.7768996081331663E-5</c:v>
                </c:pt>
                <c:pt idx="14">
                  <c:v>3.7768996081331663E-5</c:v>
                </c:pt>
                <c:pt idx="15">
                  <c:v>3.7768996081331663E-5</c:v>
                </c:pt>
                <c:pt idx="16">
                  <c:v>3.7768996081331663E-5</c:v>
                </c:pt>
                <c:pt idx="17">
                  <c:v>3.7768996081331663E-5</c:v>
                </c:pt>
                <c:pt idx="18">
                  <c:v>3.7768996081331663E-5</c:v>
                </c:pt>
                <c:pt idx="19">
                  <c:v>3.7768996081331663E-5</c:v>
                </c:pt>
                <c:pt idx="20">
                  <c:v>3.7768996081331663E-5</c:v>
                </c:pt>
                <c:pt idx="21">
                  <c:v>3.7768996081331663E-5</c:v>
                </c:pt>
                <c:pt idx="22">
                  <c:v>3.7768996081331663E-5</c:v>
                </c:pt>
                <c:pt idx="23">
                  <c:v>3.7278832431970662E-3</c:v>
                </c:pt>
                <c:pt idx="24">
                  <c:v>1.1889636308537241E-2</c:v>
                </c:pt>
                <c:pt idx="25">
                  <c:v>2.6727805399402612E-2</c:v>
                </c:pt>
                <c:pt idx="26">
                  <c:v>5.6827400473563078E-2</c:v>
                </c:pt>
                <c:pt idx="27">
                  <c:v>0.10997311668688108</c:v>
                </c:pt>
                <c:pt idx="28">
                  <c:v>0.19829097127372608</c:v>
                </c:pt>
                <c:pt idx="29">
                  <c:v>0.32737560979208719</c:v>
                </c:pt>
                <c:pt idx="30">
                  <c:v>0.48145217177888794</c:v>
                </c:pt>
                <c:pt idx="31">
                  <c:v>0.63524447160114439</c:v>
                </c:pt>
                <c:pt idx="32">
                  <c:v>0.76119078717902833</c:v>
                </c:pt>
                <c:pt idx="33">
                  <c:v>0.85328816883971226</c:v>
                </c:pt>
                <c:pt idx="34">
                  <c:v>0.91323796059598583</c:v>
                </c:pt>
                <c:pt idx="35">
                  <c:v>0.94998368310349857</c:v>
                </c:pt>
                <c:pt idx="36">
                  <c:v>0.97186568981042532</c:v>
                </c:pt>
                <c:pt idx="37">
                  <c:v>0.98595491070815688</c:v>
                </c:pt>
                <c:pt idx="38">
                  <c:v>0.99557000691884978</c:v>
                </c:pt>
                <c:pt idx="39">
                  <c:v>1</c:v>
                </c:pt>
              </c:numCache>
            </c:numRef>
          </c:yVal>
          <c:smooth val="1"/>
        </c:ser>
        <c:ser>
          <c:idx val="22"/>
          <c:order val="22"/>
          <c:tx>
            <c:strRef>
              <c:f>Data_Chart!$E$26</c:f>
              <c:strCache>
                <c:ptCount val="1"/>
                <c:pt idx="0">
                  <c:v>1G3-3G_ParA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Data_Chart!$F$26:$AS$26</c:f>
              <c:numCache>
                <c:formatCode>General</c:formatCode>
                <c:ptCount val="40"/>
                <c:pt idx="0">
                  <c:v>1.6020979117748102E-3</c:v>
                </c:pt>
                <c:pt idx="1">
                  <c:v>1.6020979117748102E-3</c:v>
                </c:pt>
                <c:pt idx="2">
                  <c:v>1.6020979117748102E-3</c:v>
                </c:pt>
                <c:pt idx="3">
                  <c:v>1.6020979117748102E-3</c:v>
                </c:pt>
                <c:pt idx="4">
                  <c:v>1.6020979117748102E-3</c:v>
                </c:pt>
                <c:pt idx="5">
                  <c:v>1.6020979117748102E-3</c:v>
                </c:pt>
                <c:pt idx="6">
                  <c:v>1.6020979117748102E-3</c:v>
                </c:pt>
                <c:pt idx="7">
                  <c:v>1.6020979117748102E-3</c:v>
                </c:pt>
                <c:pt idx="8">
                  <c:v>1.6020979117748102E-3</c:v>
                </c:pt>
                <c:pt idx="9">
                  <c:v>1.6020979117748102E-3</c:v>
                </c:pt>
                <c:pt idx="10">
                  <c:v>1.6020979117748102E-3</c:v>
                </c:pt>
                <c:pt idx="11">
                  <c:v>1.6020979117748102E-3</c:v>
                </c:pt>
                <c:pt idx="12">
                  <c:v>1.6020979117748102E-3</c:v>
                </c:pt>
                <c:pt idx="13">
                  <c:v>1.6020979117748102E-3</c:v>
                </c:pt>
                <c:pt idx="14">
                  <c:v>1.6020979117748102E-3</c:v>
                </c:pt>
                <c:pt idx="15">
                  <c:v>1.6020979117748102E-3</c:v>
                </c:pt>
                <c:pt idx="16">
                  <c:v>1.6020979117748102E-3</c:v>
                </c:pt>
                <c:pt idx="17">
                  <c:v>1.6020979117748102E-3</c:v>
                </c:pt>
                <c:pt idx="18">
                  <c:v>1.6020979117748102E-3</c:v>
                </c:pt>
                <c:pt idx="19">
                  <c:v>1.6020979117748102E-3</c:v>
                </c:pt>
                <c:pt idx="20">
                  <c:v>1.6020979117748102E-3</c:v>
                </c:pt>
                <c:pt idx="21">
                  <c:v>1.6020979117748102E-3</c:v>
                </c:pt>
                <c:pt idx="22">
                  <c:v>1.7065263953432285E-3</c:v>
                </c:pt>
                <c:pt idx="23">
                  <c:v>6.4630231446134393E-3</c:v>
                </c:pt>
                <c:pt idx="24">
                  <c:v>1.58005833285534E-2</c:v>
                </c:pt>
                <c:pt idx="25">
                  <c:v>3.2954658328339222E-2</c:v>
                </c:pt>
                <c:pt idx="26">
                  <c:v>6.442557118779707E-2</c:v>
                </c:pt>
                <c:pt idx="27">
                  <c:v>0.11984118336454597</c:v>
                </c:pt>
                <c:pt idx="28">
                  <c:v>0.20937170472149622</c:v>
                </c:pt>
                <c:pt idx="29">
                  <c:v>0.33848387587860856</c:v>
                </c:pt>
                <c:pt idx="30">
                  <c:v>0.48990746746076164</c:v>
                </c:pt>
                <c:pt idx="31">
                  <c:v>0.64093962350323541</c:v>
                </c:pt>
                <c:pt idx="32">
                  <c:v>0.76513034465714791</c:v>
                </c:pt>
                <c:pt idx="33">
                  <c:v>0.85638768468421322</c:v>
                </c:pt>
                <c:pt idx="34">
                  <c:v>0.91559533294540829</c:v>
                </c:pt>
                <c:pt idx="35">
                  <c:v>0.95196775835441927</c:v>
                </c:pt>
                <c:pt idx="36">
                  <c:v>0.97383316696314948</c:v>
                </c:pt>
                <c:pt idx="37">
                  <c:v>0.98747364430165485</c:v>
                </c:pt>
                <c:pt idx="38">
                  <c:v>0.99632340623050397</c:v>
                </c:pt>
                <c:pt idx="39">
                  <c:v>1</c:v>
                </c:pt>
              </c:numCache>
            </c:numRef>
          </c:yVal>
          <c:smooth val="1"/>
        </c:ser>
        <c:ser>
          <c:idx val="23"/>
          <c:order val="23"/>
          <c:tx>
            <c:strRef>
              <c:f>Data_Chart!$E$27</c:f>
              <c:strCache>
                <c:ptCount val="1"/>
                <c:pt idx="0">
                  <c:v>1H3-3G_ParA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Data_Chart!$F$27:$AS$27</c:f>
              <c:numCache>
                <c:formatCode>General</c:formatCode>
                <c:ptCount val="40"/>
                <c:pt idx="0">
                  <c:v>6.862821518029222E-4</c:v>
                </c:pt>
                <c:pt idx="1">
                  <c:v>6.862821518029222E-4</c:v>
                </c:pt>
                <c:pt idx="2">
                  <c:v>6.862821518029222E-4</c:v>
                </c:pt>
                <c:pt idx="3">
                  <c:v>6.862821518029222E-4</c:v>
                </c:pt>
                <c:pt idx="4">
                  <c:v>6.862821518029222E-4</c:v>
                </c:pt>
                <c:pt idx="5">
                  <c:v>6.862821518029222E-4</c:v>
                </c:pt>
                <c:pt idx="6">
                  <c:v>6.862821518029222E-4</c:v>
                </c:pt>
                <c:pt idx="7">
                  <c:v>6.862821518029222E-4</c:v>
                </c:pt>
                <c:pt idx="8">
                  <c:v>6.862821518029222E-4</c:v>
                </c:pt>
                <c:pt idx="9">
                  <c:v>6.862821518029222E-4</c:v>
                </c:pt>
                <c:pt idx="10">
                  <c:v>6.862821518029222E-4</c:v>
                </c:pt>
                <c:pt idx="11">
                  <c:v>6.862821518029222E-4</c:v>
                </c:pt>
                <c:pt idx="12">
                  <c:v>6.862821518029222E-4</c:v>
                </c:pt>
                <c:pt idx="13">
                  <c:v>6.862821518029222E-4</c:v>
                </c:pt>
                <c:pt idx="14">
                  <c:v>6.862821518029222E-4</c:v>
                </c:pt>
                <c:pt idx="15">
                  <c:v>6.862821518029222E-4</c:v>
                </c:pt>
                <c:pt idx="16">
                  <c:v>6.862821518029222E-4</c:v>
                </c:pt>
                <c:pt idx="17">
                  <c:v>6.862821518029222E-4</c:v>
                </c:pt>
                <c:pt idx="18">
                  <c:v>6.862821518029222E-4</c:v>
                </c:pt>
                <c:pt idx="19">
                  <c:v>6.862821518029222E-4</c:v>
                </c:pt>
                <c:pt idx="20">
                  <c:v>6.862821518029222E-4</c:v>
                </c:pt>
                <c:pt idx="21">
                  <c:v>6.862821518029222E-4</c:v>
                </c:pt>
                <c:pt idx="22">
                  <c:v>2.5131355825346968E-3</c:v>
                </c:pt>
                <c:pt idx="23">
                  <c:v>6.5353416450015635E-3</c:v>
                </c:pt>
                <c:pt idx="24">
                  <c:v>1.5113089554146263E-2</c:v>
                </c:pt>
                <c:pt idx="25">
                  <c:v>3.1108461896031211E-2</c:v>
                </c:pt>
                <c:pt idx="26">
                  <c:v>5.9971785215607504E-2</c:v>
                </c:pt>
                <c:pt idx="27">
                  <c:v>0.1092810354155086</c:v>
                </c:pt>
                <c:pt idx="28">
                  <c:v>0.19199231817062337</c:v>
                </c:pt>
                <c:pt idx="29">
                  <c:v>0.3130530632633875</c:v>
                </c:pt>
                <c:pt idx="30">
                  <c:v>0.46187507736767508</c:v>
                </c:pt>
                <c:pt idx="31">
                  <c:v>0.61431018208879729</c:v>
                </c:pt>
                <c:pt idx="32">
                  <c:v>0.74588912308915456</c:v>
                </c:pt>
                <c:pt idx="33">
                  <c:v>0.84441184930908653</c:v>
                </c:pt>
                <c:pt idx="34">
                  <c:v>0.91013211974653763</c:v>
                </c:pt>
                <c:pt idx="35">
                  <c:v>0.950563461225162</c:v>
                </c:pt>
                <c:pt idx="36">
                  <c:v>0.97457844636335977</c:v>
                </c:pt>
                <c:pt idx="37">
                  <c:v>0.9883373483834148</c:v>
                </c:pt>
                <c:pt idx="38">
                  <c:v>0.99676357895057932</c:v>
                </c:pt>
                <c:pt idx="39">
                  <c:v>1</c:v>
                </c:pt>
              </c:numCache>
            </c:numRef>
          </c:yVal>
          <c:smooth val="1"/>
        </c:ser>
        <c:ser>
          <c:idx val="24"/>
          <c:order val="24"/>
          <c:tx>
            <c:strRef>
              <c:f>Data_Chart!$E$28</c:f>
              <c:strCache>
                <c:ptCount val="1"/>
                <c:pt idx="0">
                  <c:v>1A4-3N_SodA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Data_Chart!$F$28:$AS$28</c:f>
              <c:numCache>
                <c:formatCode>General</c:formatCode>
                <c:ptCount val="40"/>
                <c:pt idx="0">
                  <c:v>1.1229892382567407E-3</c:v>
                </c:pt>
                <c:pt idx="1">
                  <c:v>1.1229892382567407E-3</c:v>
                </c:pt>
                <c:pt idx="2">
                  <c:v>1.1229892382567407E-3</c:v>
                </c:pt>
                <c:pt idx="3">
                  <c:v>1.1229892382567407E-3</c:v>
                </c:pt>
                <c:pt idx="4">
                  <c:v>1.1229892382567407E-3</c:v>
                </c:pt>
                <c:pt idx="5">
                  <c:v>1.1229892382567407E-3</c:v>
                </c:pt>
                <c:pt idx="6">
                  <c:v>1.1229892382567407E-3</c:v>
                </c:pt>
                <c:pt idx="7">
                  <c:v>1.1229892382567407E-3</c:v>
                </c:pt>
                <c:pt idx="8">
                  <c:v>1.1229892382567407E-3</c:v>
                </c:pt>
                <c:pt idx="9">
                  <c:v>1.1229892382567407E-3</c:v>
                </c:pt>
                <c:pt idx="10">
                  <c:v>1.1229892382567407E-3</c:v>
                </c:pt>
                <c:pt idx="11">
                  <c:v>1.1229892382567407E-3</c:v>
                </c:pt>
                <c:pt idx="12">
                  <c:v>1.1229892382567407E-3</c:v>
                </c:pt>
                <c:pt idx="13">
                  <c:v>1.1229892382567407E-3</c:v>
                </c:pt>
                <c:pt idx="14">
                  <c:v>1.1229892382567407E-3</c:v>
                </c:pt>
                <c:pt idx="15">
                  <c:v>1.1229892382567407E-3</c:v>
                </c:pt>
                <c:pt idx="16">
                  <c:v>1.1229892382567407E-3</c:v>
                </c:pt>
                <c:pt idx="17">
                  <c:v>1.1229892382567407E-3</c:v>
                </c:pt>
                <c:pt idx="18">
                  <c:v>1.1229892382567407E-3</c:v>
                </c:pt>
                <c:pt idx="19">
                  <c:v>1.1229892382567407E-3</c:v>
                </c:pt>
                <c:pt idx="20">
                  <c:v>3.4163427451097731E-3</c:v>
                </c:pt>
                <c:pt idx="21">
                  <c:v>1.1832042914902998E-2</c:v>
                </c:pt>
                <c:pt idx="22">
                  <c:v>2.6828200009112482E-2</c:v>
                </c:pt>
                <c:pt idx="23">
                  <c:v>5.0453649290957574E-2</c:v>
                </c:pt>
                <c:pt idx="24">
                  <c:v>8.9769353032134694E-2</c:v>
                </c:pt>
                <c:pt idx="25">
                  <c:v>0.15005837880797357</c:v>
                </c:pt>
                <c:pt idx="26">
                  <c:v>0.23853485910804761</c:v>
                </c:pt>
                <c:pt idx="27">
                  <c:v>0.35539565264650397</c:v>
                </c:pt>
                <c:pt idx="28">
                  <c:v>0.48756845554374562</c:v>
                </c:pt>
                <c:pt idx="29">
                  <c:v>0.61619145424895605</c:v>
                </c:pt>
                <c:pt idx="30">
                  <c:v>0.72114981233249953</c:v>
                </c:pt>
                <c:pt idx="31">
                  <c:v>0.79742397300612056</c:v>
                </c:pt>
                <c:pt idx="32">
                  <c:v>0.84952222551113776</c:v>
                </c:pt>
                <c:pt idx="33">
                  <c:v>0.88733579765334936</c:v>
                </c:pt>
                <c:pt idx="34">
                  <c:v>0.91880992686724805</c:v>
                </c:pt>
                <c:pt idx="35">
                  <c:v>0.94533824294123059</c:v>
                </c:pt>
                <c:pt idx="36">
                  <c:v>0.96675801169661291</c:v>
                </c:pt>
                <c:pt idx="37">
                  <c:v>0.98230134444461903</c:v>
                </c:pt>
                <c:pt idx="38">
                  <c:v>0.9946390035821614</c:v>
                </c:pt>
                <c:pt idx="39">
                  <c:v>1</c:v>
                </c:pt>
              </c:numCache>
            </c:numRef>
          </c:yVal>
          <c:smooth val="1"/>
        </c:ser>
        <c:ser>
          <c:idx val="25"/>
          <c:order val="25"/>
          <c:tx>
            <c:strRef>
              <c:f>Data_Chart!$E$29</c:f>
              <c:strCache>
                <c:ptCount val="1"/>
                <c:pt idx="0">
                  <c:v>1B4-3N_SodA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Data_Chart!$F$29:$AS$29</c:f>
              <c:numCache>
                <c:formatCode>General</c:formatCode>
                <c:ptCount val="40"/>
                <c:pt idx="0">
                  <c:v>2.2507141013607804E-4</c:v>
                </c:pt>
                <c:pt idx="1">
                  <c:v>2.2507141013607804E-4</c:v>
                </c:pt>
                <c:pt idx="2">
                  <c:v>2.2507141013607804E-4</c:v>
                </c:pt>
                <c:pt idx="3">
                  <c:v>2.2507141013607804E-4</c:v>
                </c:pt>
                <c:pt idx="4">
                  <c:v>2.2507141013607804E-4</c:v>
                </c:pt>
                <c:pt idx="5">
                  <c:v>2.2507141013607804E-4</c:v>
                </c:pt>
                <c:pt idx="6">
                  <c:v>2.2507141013607804E-4</c:v>
                </c:pt>
                <c:pt idx="7">
                  <c:v>2.2507141013607804E-4</c:v>
                </c:pt>
                <c:pt idx="8">
                  <c:v>2.2507141013607804E-4</c:v>
                </c:pt>
                <c:pt idx="9">
                  <c:v>2.2507141013607804E-4</c:v>
                </c:pt>
                <c:pt idx="10">
                  <c:v>2.2507141013607804E-4</c:v>
                </c:pt>
                <c:pt idx="11">
                  <c:v>2.2507141013607804E-4</c:v>
                </c:pt>
                <c:pt idx="12">
                  <c:v>2.2507141013607804E-4</c:v>
                </c:pt>
                <c:pt idx="13">
                  <c:v>2.2507141013607804E-4</c:v>
                </c:pt>
                <c:pt idx="14">
                  <c:v>2.2507141013607804E-4</c:v>
                </c:pt>
                <c:pt idx="15">
                  <c:v>2.2507141013607804E-4</c:v>
                </c:pt>
                <c:pt idx="16">
                  <c:v>2.2507141013607804E-4</c:v>
                </c:pt>
                <c:pt idx="17">
                  <c:v>2.2507141013607804E-4</c:v>
                </c:pt>
                <c:pt idx="18">
                  <c:v>2.2507141013607804E-4</c:v>
                </c:pt>
                <c:pt idx="19">
                  <c:v>2.2507141013607804E-4</c:v>
                </c:pt>
                <c:pt idx="20">
                  <c:v>4.9593357406598265E-3</c:v>
                </c:pt>
                <c:pt idx="21">
                  <c:v>1.4119317318532816E-2</c:v>
                </c:pt>
                <c:pt idx="22">
                  <c:v>2.8764600268302999E-2</c:v>
                </c:pt>
                <c:pt idx="23">
                  <c:v>5.4975130865318307E-2</c:v>
                </c:pt>
                <c:pt idx="24">
                  <c:v>9.5411519900393676E-2</c:v>
                </c:pt>
                <c:pt idx="25">
                  <c:v>0.15851581942346421</c:v>
                </c:pt>
                <c:pt idx="26">
                  <c:v>0.24873358254815567</c:v>
                </c:pt>
                <c:pt idx="27">
                  <c:v>0.36699088438416899</c:v>
                </c:pt>
                <c:pt idx="28">
                  <c:v>0.49973403522687909</c:v>
                </c:pt>
                <c:pt idx="29">
                  <c:v>0.62733374801978792</c:v>
                </c:pt>
                <c:pt idx="30">
                  <c:v>0.73086085696603875</c:v>
                </c:pt>
                <c:pt idx="31">
                  <c:v>0.8057188069305673</c:v>
                </c:pt>
                <c:pt idx="32">
                  <c:v>0.85533084352998856</c:v>
                </c:pt>
                <c:pt idx="33">
                  <c:v>0.89135753143137431</c:v>
                </c:pt>
                <c:pt idx="34">
                  <c:v>0.91986498707855313</c:v>
                </c:pt>
                <c:pt idx="35">
                  <c:v>0.94487505584257081</c:v>
                </c:pt>
                <c:pt idx="36">
                  <c:v>0.96516211683440167</c:v>
                </c:pt>
                <c:pt idx="37">
                  <c:v>0.98172905484225426</c:v>
                </c:pt>
                <c:pt idx="38">
                  <c:v>0.99426966380879378</c:v>
                </c:pt>
                <c:pt idx="39">
                  <c:v>1</c:v>
                </c:pt>
              </c:numCache>
            </c:numRef>
          </c:yVal>
          <c:smooth val="1"/>
        </c:ser>
        <c:ser>
          <c:idx val="26"/>
          <c:order val="26"/>
          <c:tx>
            <c:strRef>
              <c:f>Data_Chart!$E$30</c:f>
              <c:strCache>
                <c:ptCount val="1"/>
                <c:pt idx="0">
                  <c:v>1C4-3N_OtsA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Data_Chart!$F$30:$AS$30</c:f>
              <c:numCache>
                <c:formatCode>General</c:formatCode>
                <c:ptCount val="40"/>
                <c:pt idx="0">
                  <c:v>6.9707355711866458E-5</c:v>
                </c:pt>
                <c:pt idx="1">
                  <c:v>6.9707355711866458E-5</c:v>
                </c:pt>
                <c:pt idx="2">
                  <c:v>6.9707355711866458E-5</c:v>
                </c:pt>
                <c:pt idx="3">
                  <c:v>6.9707355711866458E-5</c:v>
                </c:pt>
                <c:pt idx="4">
                  <c:v>6.9707355711866458E-5</c:v>
                </c:pt>
                <c:pt idx="5">
                  <c:v>6.9707355711866458E-5</c:v>
                </c:pt>
                <c:pt idx="6">
                  <c:v>6.9707355711866458E-5</c:v>
                </c:pt>
                <c:pt idx="7">
                  <c:v>6.9707355711866458E-5</c:v>
                </c:pt>
                <c:pt idx="8">
                  <c:v>6.9707355711866458E-5</c:v>
                </c:pt>
                <c:pt idx="9">
                  <c:v>6.9707355711866458E-5</c:v>
                </c:pt>
                <c:pt idx="10">
                  <c:v>6.9707355711866458E-5</c:v>
                </c:pt>
                <c:pt idx="11">
                  <c:v>6.9707355711866458E-5</c:v>
                </c:pt>
                <c:pt idx="12">
                  <c:v>6.9707355711866458E-5</c:v>
                </c:pt>
                <c:pt idx="13">
                  <c:v>6.9707355711866458E-5</c:v>
                </c:pt>
                <c:pt idx="14">
                  <c:v>6.9707355711866458E-5</c:v>
                </c:pt>
                <c:pt idx="15">
                  <c:v>6.9707355711866458E-5</c:v>
                </c:pt>
                <c:pt idx="16">
                  <c:v>6.9707355711866458E-5</c:v>
                </c:pt>
                <c:pt idx="17">
                  <c:v>6.9707355711866458E-5</c:v>
                </c:pt>
                <c:pt idx="18">
                  <c:v>6.9707355711866458E-5</c:v>
                </c:pt>
                <c:pt idx="19">
                  <c:v>6.9707355711866458E-5</c:v>
                </c:pt>
                <c:pt idx="20">
                  <c:v>6.9707355711866458E-5</c:v>
                </c:pt>
                <c:pt idx="21">
                  <c:v>6.9707355711866458E-5</c:v>
                </c:pt>
                <c:pt idx="22">
                  <c:v>6.9707355711866458E-5</c:v>
                </c:pt>
                <c:pt idx="23">
                  <c:v>3.2407069113849787E-3</c:v>
                </c:pt>
                <c:pt idx="24">
                  <c:v>9.9113676270263951E-3</c:v>
                </c:pt>
                <c:pt idx="25">
                  <c:v>2.3346616782284793E-2</c:v>
                </c:pt>
                <c:pt idx="26">
                  <c:v>4.8089559695379078E-2</c:v>
                </c:pt>
                <c:pt idx="27">
                  <c:v>9.4012842277611072E-2</c:v>
                </c:pt>
                <c:pt idx="28">
                  <c:v>0.17308735601846933</c:v>
                </c:pt>
                <c:pt idx="29">
                  <c:v>0.29634308557009703</c:v>
                </c:pt>
                <c:pt idx="30">
                  <c:v>0.45347043066683496</c:v>
                </c:pt>
                <c:pt idx="31">
                  <c:v>0.61776672675451838</c:v>
                </c:pt>
                <c:pt idx="32">
                  <c:v>0.75654554883286018</c:v>
                </c:pt>
                <c:pt idx="33">
                  <c:v>0.85456068849923594</c:v>
                </c:pt>
                <c:pt idx="34">
                  <c:v>0.91418649755973069</c:v>
                </c:pt>
                <c:pt idx="35">
                  <c:v>0.94885785252461396</c:v>
                </c:pt>
                <c:pt idx="36">
                  <c:v>0.97015465934846956</c:v>
                </c:pt>
                <c:pt idx="37">
                  <c:v>0.98522165947192575</c:v>
                </c:pt>
                <c:pt idx="38">
                  <c:v>0.99549202193021613</c:v>
                </c:pt>
                <c:pt idx="39">
                  <c:v>1</c:v>
                </c:pt>
              </c:numCache>
            </c:numRef>
          </c:yVal>
          <c:smooth val="1"/>
        </c:ser>
        <c:ser>
          <c:idx val="27"/>
          <c:order val="27"/>
          <c:tx>
            <c:strRef>
              <c:f>Data_Chart!$E$31</c:f>
              <c:strCache>
                <c:ptCount val="1"/>
                <c:pt idx="0">
                  <c:v>1D4-3N_OtsA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Data_Chart!$F$31:$AS$31</c:f>
              <c:numCache>
                <c:formatCode>General</c:formatCode>
                <c:ptCount val="40"/>
                <c:pt idx="0">
                  <c:v>1.5331177091762658E-4</c:v>
                </c:pt>
                <c:pt idx="1">
                  <c:v>1.5331177091762658E-4</c:v>
                </c:pt>
                <c:pt idx="2">
                  <c:v>1.5331177091762658E-4</c:v>
                </c:pt>
                <c:pt idx="3">
                  <c:v>1.5331177091762658E-4</c:v>
                </c:pt>
                <c:pt idx="4">
                  <c:v>1.5331177091762658E-4</c:v>
                </c:pt>
                <c:pt idx="5">
                  <c:v>1.5331177091762658E-4</c:v>
                </c:pt>
                <c:pt idx="6">
                  <c:v>1.5331177091762658E-4</c:v>
                </c:pt>
                <c:pt idx="7">
                  <c:v>1.5331177091762658E-4</c:v>
                </c:pt>
                <c:pt idx="8">
                  <c:v>1.5331177091762658E-4</c:v>
                </c:pt>
                <c:pt idx="9">
                  <c:v>1.5331177091762658E-4</c:v>
                </c:pt>
                <c:pt idx="10">
                  <c:v>1.5331177091762658E-4</c:v>
                </c:pt>
                <c:pt idx="11">
                  <c:v>1.5331177091762658E-4</c:v>
                </c:pt>
                <c:pt idx="12">
                  <c:v>1.5331177091762658E-4</c:v>
                </c:pt>
                <c:pt idx="13">
                  <c:v>1.5331177091762658E-4</c:v>
                </c:pt>
                <c:pt idx="14">
                  <c:v>1.5331177091762658E-4</c:v>
                </c:pt>
                <c:pt idx="15">
                  <c:v>1.5331177091762658E-4</c:v>
                </c:pt>
                <c:pt idx="16">
                  <c:v>1.5331177091762658E-4</c:v>
                </c:pt>
                <c:pt idx="17">
                  <c:v>1.5331177091762658E-4</c:v>
                </c:pt>
                <c:pt idx="18">
                  <c:v>1.5331177091762658E-4</c:v>
                </c:pt>
                <c:pt idx="19">
                  <c:v>1.5331177091762658E-4</c:v>
                </c:pt>
                <c:pt idx="20">
                  <c:v>1.5331177091762658E-4</c:v>
                </c:pt>
                <c:pt idx="21">
                  <c:v>1.5331177091762658E-4</c:v>
                </c:pt>
                <c:pt idx="22">
                  <c:v>1.5331177091762658E-4</c:v>
                </c:pt>
                <c:pt idx="23">
                  <c:v>2.6773118139265298E-3</c:v>
                </c:pt>
                <c:pt idx="24">
                  <c:v>8.7944490468370544E-3</c:v>
                </c:pt>
                <c:pt idx="25">
                  <c:v>2.1138018870141922E-2</c:v>
                </c:pt>
                <c:pt idx="26">
                  <c:v>4.4258080006776154E-2</c:v>
                </c:pt>
                <c:pt idx="27">
                  <c:v>8.7383687305452401E-2</c:v>
                </c:pt>
                <c:pt idx="28">
                  <c:v>0.16266811929324188</c:v>
                </c:pt>
                <c:pt idx="29">
                  <c:v>0.28201543068394935</c:v>
                </c:pt>
                <c:pt idx="30">
                  <c:v>0.43803485470906572</c:v>
                </c:pt>
                <c:pt idx="31">
                  <c:v>0.60395023551850735</c:v>
                </c:pt>
                <c:pt idx="32">
                  <c:v>0.74672429175000288</c:v>
                </c:pt>
                <c:pt idx="33">
                  <c:v>0.84840906911350844</c:v>
                </c:pt>
                <c:pt idx="34">
                  <c:v>0.91132243509230182</c:v>
                </c:pt>
                <c:pt idx="35">
                  <c:v>0.94707562501400122</c:v>
                </c:pt>
                <c:pt idx="36">
                  <c:v>0.96846562759868715</c:v>
                </c:pt>
                <c:pt idx="37">
                  <c:v>0.98325233427832182</c:v>
                </c:pt>
                <c:pt idx="38">
                  <c:v>0.99468721174094277</c:v>
                </c:pt>
                <c:pt idx="39">
                  <c:v>1</c:v>
                </c:pt>
              </c:numCache>
            </c:numRef>
          </c:yVal>
          <c:smooth val="1"/>
        </c:ser>
        <c:ser>
          <c:idx val="28"/>
          <c:order val="28"/>
          <c:tx>
            <c:strRef>
              <c:f>Data_Chart!$E$32</c:f>
              <c:strCache>
                <c:ptCount val="1"/>
                <c:pt idx="0">
                  <c:v>1E4-3N_Rpon2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Data_Chart!$F$32:$AS$32</c:f>
              <c:numCache>
                <c:formatCode>General</c:formatCode>
                <c:ptCount val="40"/>
                <c:pt idx="0">
                  <c:v>1.1710289617181776E-4</c:v>
                </c:pt>
                <c:pt idx="1">
                  <c:v>1.1710289617181776E-4</c:v>
                </c:pt>
                <c:pt idx="2">
                  <c:v>1.1710289617181776E-4</c:v>
                </c:pt>
                <c:pt idx="3">
                  <c:v>1.1710289617181776E-4</c:v>
                </c:pt>
                <c:pt idx="4">
                  <c:v>1.1710289617181776E-4</c:v>
                </c:pt>
                <c:pt idx="5">
                  <c:v>1.1710289617181776E-4</c:v>
                </c:pt>
                <c:pt idx="6">
                  <c:v>1.1710289617181776E-4</c:v>
                </c:pt>
                <c:pt idx="7">
                  <c:v>1.1710289617181776E-4</c:v>
                </c:pt>
                <c:pt idx="8">
                  <c:v>1.1710289617181776E-4</c:v>
                </c:pt>
                <c:pt idx="9">
                  <c:v>1.1710289617181776E-4</c:v>
                </c:pt>
                <c:pt idx="10">
                  <c:v>1.1710289617181776E-4</c:v>
                </c:pt>
                <c:pt idx="11">
                  <c:v>1.1710289617181776E-4</c:v>
                </c:pt>
                <c:pt idx="12">
                  <c:v>1.1710289617181776E-4</c:v>
                </c:pt>
                <c:pt idx="13">
                  <c:v>1.1710289617181776E-4</c:v>
                </c:pt>
                <c:pt idx="14">
                  <c:v>1.1710289617181776E-4</c:v>
                </c:pt>
                <c:pt idx="15">
                  <c:v>1.1710289617181776E-4</c:v>
                </c:pt>
                <c:pt idx="16">
                  <c:v>1.1710289617181776E-4</c:v>
                </c:pt>
                <c:pt idx="17">
                  <c:v>1.1710289617181776E-4</c:v>
                </c:pt>
                <c:pt idx="18">
                  <c:v>1.1710289617181776E-4</c:v>
                </c:pt>
                <c:pt idx="19">
                  <c:v>1.1710289617181776E-4</c:v>
                </c:pt>
                <c:pt idx="20">
                  <c:v>1.1710289617181776E-4</c:v>
                </c:pt>
                <c:pt idx="21">
                  <c:v>1.1710289617181776E-4</c:v>
                </c:pt>
                <c:pt idx="22">
                  <c:v>1.1710289617181776E-4</c:v>
                </c:pt>
                <c:pt idx="23">
                  <c:v>1.1710289617181776E-4</c:v>
                </c:pt>
                <c:pt idx="24">
                  <c:v>3.6812013077833785E-3</c:v>
                </c:pt>
                <c:pt idx="25">
                  <c:v>1.0420381367333441E-2</c:v>
                </c:pt>
                <c:pt idx="26">
                  <c:v>2.4363594406314932E-2</c:v>
                </c:pt>
                <c:pt idx="27">
                  <c:v>5.0486974990202035E-2</c:v>
                </c:pt>
                <c:pt idx="28">
                  <c:v>9.7769736542311025E-2</c:v>
                </c:pt>
                <c:pt idx="29">
                  <c:v>0.17806872961189307</c:v>
                </c:pt>
                <c:pt idx="30">
                  <c:v>0.29920252842337519</c:v>
                </c:pt>
                <c:pt idx="31">
                  <c:v>0.45108700563019077</c:v>
                </c:pt>
                <c:pt idx="32">
                  <c:v>0.60827271397899207</c:v>
                </c:pt>
                <c:pt idx="33">
                  <c:v>0.74314561575357196</c:v>
                </c:pt>
                <c:pt idx="34">
                  <c:v>0.843096223671705</c:v>
                </c:pt>
                <c:pt idx="35">
                  <c:v>0.90921854180065054</c:v>
                </c:pt>
                <c:pt idx="36">
                  <c:v>0.95053681835367798</c:v>
                </c:pt>
                <c:pt idx="37">
                  <c:v>0.97628099105219757</c:v>
                </c:pt>
                <c:pt idx="38">
                  <c:v>0.99297903008388733</c:v>
                </c:pt>
                <c:pt idx="39">
                  <c:v>1</c:v>
                </c:pt>
              </c:numCache>
            </c:numRef>
          </c:yVal>
          <c:smooth val="1"/>
        </c:ser>
        <c:ser>
          <c:idx val="29"/>
          <c:order val="29"/>
          <c:tx>
            <c:strRef>
              <c:f>Data_Chart!$E$33</c:f>
              <c:strCache>
                <c:ptCount val="1"/>
                <c:pt idx="0">
                  <c:v>1F4-3N_Rpon2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Data_Chart!$F$33:$AS$33</c:f>
              <c:numCache>
                <c:formatCode>General</c:formatCode>
                <c:ptCount val="40"/>
                <c:pt idx="0">
                  <c:v>2.9260909998008307E-4</c:v>
                </c:pt>
                <c:pt idx="1">
                  <c:v>2.9260909998008307E-4</c:v>
                </c:pt>
                <c:pt idx="2">
                  <c:v>2.9260909998008307E-4</c:v>
                </c:pt>
                <c:pt idx="3">
                  <c:v>2.9260909998008307E-4</c:v>
                </c:pt>
                <c:pt idx="4">
                  <c:v>2.9260909998008307E-4</c:v>
                </c:pt>
                <c:pt idx="5">
                  <c:v>2.9260909998008307E-4</c:v>
                </c:pt>
                <c:pt idx="6">
                  <c:v>2.9260909998008307E-4</c:v>
                </c:pt>
                <c:pt idx="7">
                  <c:v>2.9260909998008307E-4</c:v>
                </c:pt>
                <c:pt idx="8">
                  <c:v>2.9260909998008307E-4</c:v>
                </c:pt>
                <c:pt idx="9">
                  <c:v>2.9260909998008307E-4</c:v>
                </c:pt>
                <c:pt idx="10">
                  <c:v>2.9260909998008307E-4</c:v>
                </c:pt>
                <c:pt idx="11">
                  <c:v>2.9260909998008307E-4</c:v>
                </c:pt>
                <c:pt idx="12">
                  <c:v>2.9260909998008307E-4</c:v>
                </c:pt>
                <c:pt idx="13">
                  <c:v>2.9260909998008307E-4</c:v>
                </c:pt>
                <c:pt idx="14">
                  <c:v>2.9260909998008307E-4</c:v>
                </c:pt>
                <c:pt idx="15">
                  <c:v>2.9260909998008307E-4</c:v>
                </c:pt>
                <c:pt idx="16">
                  <c:v>2.9260909998008307E-4</c:v>
                </c:pt>
                <c:pt idx="17">
                  <c:v>2.9260909998008307E-4</c:v>
                </c:pt>
                <c:pt idx="18">
                  <c:v>2.9260909998008307E-4</c:v>
                </c:pt>
                <c:pt idx="19">
                  <c:v>2.9260909998008307E-4</c:v>
                </c:pt>
                <c:pt idx="20">
                  <c:v>2.9260909998008307E-4</c:v>
                </c:pt>
                <c:pt idx="21">
                  <c:v>2.9260909998008307E-4</c:v>
                </c:pt>
                <c:pt idx="22">
                  <c:v>2.9260909998008307E-4</c:v>
                </c:pt>
                <c:pt idx="23">
                  <c:v>2.9260909998008307E-4</c:v>
                </c:pt>
                <c:pt idx="24">
                  <c:v>4.6368776870158333E-3</c:v>
                </c:pt>
                <c:pt idx="25">
                  <c:v>1.3304715177225705E-2</c:v>
                </c:pt>
                <c:pt idx="26">
                  <c:v>2.9454714985208443E-2</c:v>
                </c:pt>
                <c:pt idx="27">
                  <c:v>6.0210178615082932E-2</c:v>
                </c:pt>
                <c:pt idx="28">
                  <c:v>0.1164999072615021</c:v>
                </c:pt>
                <c:pt idx="29">
                  <c:v>0.20900659295748086</c:v>
                </c:pt>
                <c:pt idx="30">
                  <c:v>0.3424009645270874</c:v>
                </c:pt>
                <c:pt idx="31">
                  <c:v>0.49796983978821308</c:v>
                </c:pt>
                <c:pt idx="32">
                  <c:v>0.65091080282465152</c:v>
                </c:pt>
                <c:pt idx="33">
                  <c:v>0.77509281822868559</c:v>
                </c:pt>
                <c:pt idx="34">
                  <c:v>0.86429869373359625</c:v>
                </c:pt>
                <c:pt idx="35">
                  <c:v>0.9216338737423182</c:v>
                </c:pt>
                <c:pt idx="36">
                  <c:v>0.95649220692698333</c:v>
                </c:pt>
                <c:pt idx="37">
                  <c:v>0.97847943251729153</c:v>
                </c:pt>
                <c:pt idx="38">
                  <c:v>0.9934417424574099</c:v>
                </c:pt>
                <c:pt idx="39">
                  <c:v>1</c:v>
                </c:pt>
              </c:numCache>
            </c:numRef>
          </c:yVal>
          <c:smooth val="1"/>
        </c:ser>
        <c:ser>
          <c:idx val="30"/>
          <c:order val="30"/>
          <c:tx>
            <c:strRef>
              <c:f>Data_Chart!$E$34</c:f>
              <c:strCache>
                <c:ptCount val="1"/>
                <c:pt idx="0">
                  <c:v>1G4-3N_ParA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Data_Chart!$F$34:$AS$34</c:f>
              <c:numCache>
                <c:formatCode>General</c:formatCode>
                <c:ptCount val="40"/>
                <c:pt idx="0">
                  <c:v>8.2678611629432861E-5</c:v>
                </c:pt>
                <c:pt idx="1">
                  <c:v>8.2678611629432861E-5</c:v>
                </c:pt>
                <c:pt idx="2">
                  <c:v>8.2678611629432861E-5</c:v>
                </c:pt>
                <c:pt idx="3">
                  <c:v>8.2678611629432861E-5</c:v>
                </c:pt>
                <c:pt idx="4">
                  <c:v>8.2678611629432861E-5</c:v>
                </c:pt>
                <c:pt idx="5">
                  <c:v>8.2678611629432861E-5</c:v>
                </c:pt>
                <c:pt idx="6">
                  <c:v>8.2678611629432861E-5</c:v>
                </c:pt>
                <c:pt idx="7">
                  <c:v>8.2678611629432861E-5</c:v>
                </c:pt>
                <c:pt idx="8">
                  <c:v>8.2678611629432861E-5</c:v>
                </c:pt>
                <c:pt idx="9">
                  <c:v>8.2678611629432861E-5</c:v>
                </c:pt>
                <c:pt idx="10">
                  <c:v>8.2678611629432861E-5</c:v>
                </c:pt>
                <c:pt idx="11">
                  <c:v>8.2678611629432861E-5</c:v>
                </c:pt>
                <c:pt idx="12">
                  <c:v>8.2678611629432861E-5</c:v>
                </c:pt>
                <c:pt idx="13">
                  <c:v>8.2678611629432861E-5</c:v>
                </c:pt>
                <c:pt idx="14">
                  <c:v>8.2678611629432861E-5</c:v>
                </c:pt>
                <c:pt idx="15">
                  <c:v>8.2678611629432861E-5</c:v>
                </c:pt>
                <c:pt idx="16">
                  <c:v>8.2678611629432861E-5</c:v>
                </c:pt>
                <c:pt idx="17">
                  <c:v>8.2678611629432861E-5</c:v>
                </c:pt>
                <c:pt idx="18">
                  <c:v>8.2678611629432861E-5</c:v>
                </c:pt>
                <c:pt idx="19">
                  <c:v>8.2678611629432861E-5</c:v>
                </c:pt>
                <c:pt idx="20">
                  <c:v>8.2678611629432861E-5</c:v>
                </c:pt>
                <c:pt idx="21">
                  <c:v>8.2678611629432861E-5</c:v>
                </c:pt>
                <c:pt idx="22">
                  <c:v>1.6264610445934299E-3</c:v>
                </c:pt>
                <c:pt idx="23">
                  <c:v>5.0671965674400693E-3</c:v>
                </c:pt>
                <c:pt idx="24">
                  <c:v>1.2216350729799798E-2</c:v>
                </c:pt>
                <c:pt idx="25">
                  <c:v>2.4472404663490464E-2</c:v>
                </c:pt>
                <c:pt idx="26">
                  <c:v>4.8340684482540877E-2</c:v>
                </c:pt>
                <c:pt idx="27">
                  <c:v>9.0605001367219717E-2</c:v>
                </c:pt>
                <c:pt idx="28">
                  <c:v>0.1623630273908383</c:v>
                </c:pt>
                <c:pt idx="29">
                  <c:v>0.27161118425428532</c:v>
                </c:pt>
                <c:pt idx="30">
                  <c:v>0.4152084704369543</c:v>
                </c:pt>
                <c:pt idx="31">
                  <c:v>0.57138545160969312</c:v>
                </c:pt>
                <c:pt idx="32">
                  <c:v>0.71289180708988198</c:v>
                </c:pt>
                <c:pt idx="33">
                  <c:v>0.82119949137035952</c:v>
                </c:pt>
                <c:pt idx="34">
                  <c:v>0.89472686901166498</c:v>
                </c:pt>
                <c:pt idx="35">
                  <c:v>0.94046149980513982</c:v>
                </c:pt>
                <c:pt idx="36">
                  <c:v>0.9678182068267619</c:v>
                </c:pt>
                <c:pt idx="37">
                  <c:v>0.98441992835550163</c:v>
                </c:pt>
                <c:pt idx="38">
                  <c:v>0.99541427668141624</c:v>
                </c:pt>
                <c:pt idx="39">
                  <c:v>1</c:v>
                </c:pt>
              </c:numCache>
            </c:numRef>
          </c:yVal>
          <c:smooth val="1"/>
        </c:ser>
        <c:ser>
          <c:idx val="31"/>
          <c:order val="31"/>
          <c:tx>
            <c:strRef>
              <c:f>Data_Chart!$E$35</c:f>
              <c:strCache>
                <c:ptCount val="1"/>
                <c:pt idx="0">
                  <c:v>1H4-3N_ParA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Data_Chart!$F$35:$AS$35</c:f>
              <c:numCache>
                <c:formatCode>General</c:formatCode>
                <c:ptCount val="40"/>
                <c:pt idx="0">
                  <c:v>8.9373874709866921E-4</c:v>
                </c:pt>
                <c:pt idx="1">
                  <c:v>8.9373874709866921E-4</c:v>
                </c:pt>
                <c:pt idx="2">
                  <c:v>8.9373874709866921E-4</c:v>
                </c:pt>
                <c:pt idx="3">
                  <c:v>8.9373874709866921E-4</c:v>
                </c:pt>
                <c:pt idx="4">
                  <c:v>8.9373874709866921E-4</c:v>
                </c:pt>
                <c:pt idx="5">
                  <c:v>8.9373874709866921E-4</c:v>
                </c:pt>
                <c:pt idx="6">
                  <c:v>8.9373874709866921E-4</c:v>
                </c:pt>
                <c:pt idx="7">
                  <c:v>8.9373874709866921E-4</c:v>
                </c:pt>
                <c:pt idx="8">
                  <c:v>8.9373874709866921E-4</c:v>
                </c:pt>
                <c:pt idx="9">
                  <c:v>8.9373874709866921E-4</c:v>
                </c:pt>
                <c:pt idx="10">
                  <c:v>8.9373874709866921E-4</c:v>
                </c:pt>
                <c:pt idx="11">
                  <c:v>8.9373874709866921E-4</c:v>
                </c:pt>
                <c:pt idx="12">
                  <c:v>8.9373874709866921E-4</c:v>
                </c:pt>
                <c:pt idx="13">
                  <c:v>8.9373874709866921E-4</c:v>
                </c:pt>
                <c:pt idx="14">
                  <c:v>8.9373874709866921E-4</c:v>
                </c:pt>
                <c:pt idx="15">
                  <c:v>8.9373874709866921E-4</c:v>
                </c:pt>
                <c:pt idx="16">
                  <c:v>8.9373874709866921E-4</c:v>
                </c:pt>
                <c:pt idx="17">
                  <c:v>8.9373874709866921E-4</c:v>
                </c:pt>
                <c:pt idx="18">
                  <c:v>8.9373874709866921E-4</c:v>
                </c:pt>
                <c:pt idx="19">
                  <c:v>8.9373874709866921E-4</c:v>
                </c:pt>
                <c:pt idx="20">
                  <c:v>8.9373874709866921E-4</c:v>
                </c:pt>
                <c:pt idx="21">
                  <c:v>8.9373874709866921E-4</c:v>
                </c:pt>
                <c:pt idx="22">
                  <c:v>8.9373874709866921E-4</c:v>
                </c:pt>
                <c:pt idx="23">
                  <c:v>3.2112117077405821E-3</c:v>
                </c:pt>
                <c:pt idx="24">
                  <c:v>9.1754047134160847E-3</c:v>
                </c:pt>
                <c:pt idx="25">
                  <c:v>2.0377765099600084E-2</c:v>
                </c:pt>
                <c:pt idx="26">
                  <c:v>4.2391340552916101E-2</c:v>
                </c:pt>
                <c:pt idx="27">
                  <c:v>8.1819007219824227E-2</c:v>
                </c:pt>
                <c:pt idx="28">
                  <c:v>0.14933921302875588</c:v>
                </c:pt>
                <c:pt idx="29">
                  <c:v>0.25464579720824054</c:v>
                </c:pt>
                <c:pt idx="30">
                  <c:v>0.39530263617565509</c:v>
                </c:pt>
                <c:pt idx="31">
                  <c:v>0.55157794577644026</c:v>
                </c:pt>
                <c:pt idx="32">
                  <c:v>0.69613906167492534</c:v>
                </c:pt>
                <c:pt idx="33">
                  <c:v>0.80960938726287512</c:v>
                </c:pt>
                <c:pt idx="34">
                  <c:v>0.88816681408045939</c:v>
                </c:pt>
                <c:pt idx="35">
                  <c:v>0.93729340505526637</c:v>
                </c:pt>
                <c:pt idx="36">
                  <c:v>0.96680965917041128</c:v>
                </c:pt>
                <c:pt idx="37">
                  <c:v>0.98442709100743508</c:v>
                </c:pt>
                <c:pt idx="38">
                  <c:v>0.99557464262150697</c:v>
                </c:pt>
                <c:pt idx="39">
                  <c:v>1</c:v>
                </c:pt>
              </c:numCache>
            </c:numRef>
          </c:yVal>
          <c:smooth val="1"/>
        </c:ser>
        <c:ser>
          <c:idx val="32"/>
          <c:order val="32"/>
          <c:tx>
            <c:strRef>
              <c:f>Data_Chart!$E$36</c:f>
              <c:strCache>
                <c:ptCount val="1"/>
                <c:pt idx="0">
                  <c:v>1A5-3N_SodA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Data_Chart!$F$36:$AS$36</c:f>
              <c:numCache>
                <c:formatCode>General</c:formatCode>
                <c:ptCount val="40"/>
                <c:pt idx="0">
                  <c:v>2.4088945190082621E-3</c:v>
                </c:pt>
                <c:pt idx="1">
                  <c:v>2.4088945190082621E-3</c:v>
                </c:pt>
                <c:pt idx="2">
                  <c:v>2.4088945190082621E-3</c:v>
                </c:pt>
                <c:pt idx="3">
                  <c:v>2.4088945190082621E-3</c:v>
                </c:pt>
                <c:pt idx="4">
                  <c:v>2.4088945190082621E-3</c:v>
                </c:pt>
                <c:pt idx="5">
                  <c:v>2.4088945190082621E-3</c:v>
                </c:pt>
                <c:pt idx="6">
                  <c:v>2.4088945190082621E-3</c:v>
                </c:pt>
                <c:pt idx="7">
                  <c:v>2.4088945190082621E-3</c:v>
                </c:pt>
                <c:pt idx="8">
                  <c:v>2.4088945190082621E-3</c:v>
                </c:pt>
                <c:pt idx="9">
                  <c:v>2.4088945190082621E-3</c:v>
                </c:pt>
                <c:pt idx="10">
                  <c:v>2.4088945190082621E-3</c:v>
                </c:pt>
                <c:pt idx="11">
                  <c:v>2.4088945190082621E-3</c:v>
                </c:pt>
                <c:pt idx="12">
                  <c:v>2.4088945190082621E-3</c:v>
                </c:pt>
                <c:pt idx="13">
                  <c:v>2.4088945190082621E-3</c:v>
                </c:pt>
                <c:pt idx="14">
                  <c:v>2.4088945190082621E-3</c:v>
                </c:pt>
                <c:pt idx="15">
                  <c:v>2.4088945190082621E-3</c:v>
                </c:pt>
                <c:pt idx="16">
                  <c:v>2.4088945190082621E-3</c:v>
                </c:pt>
                <c:pt idx="17">
                  <c:v>2.4088945190082621E-3</c:v>
                </c:pt>
                <c:pt idx="18">
                  <c:v>2.4088945190082621E-3</c:v>
                </c:pt>
                <c:pt idx="19">
                  <c:v>2.4088945190082621E-3</c:v>
                </c:pt>
                <c:pt idx="20">
                  <c:v>2.5580555344202568E-3</c:v>
                </c:pt>
                <c:pt idx="21">
                  <c:v>9.6652647397631342E-3</c:v>
                </c:pt>
                <c:pt idx="22">
                  <c:v>2.1712538205383897E-2</c:v>
                </c:pt>
                <c:pt idx="23">
                  <c:v>4.24351450730358E-2</c:v>
                </c:pt>
                <c:pt idx="24">
                  <c:v>7.5016369521299212E-2</c:v>
                </c:pt>
                <c:pt idx="25">
                  <c:v>0.12780461119178527</c:v>
                </c:pt>
                <c:pt idx="26">
                  <c:v>0.20677226491824233</c:v>
                </c:pt>
                <c:pt idx="27">
                  <c:v>0.31530491935470822</c:v>
                </c:pt>
                <c:pt idx="28">
                  <c:v>0.44476601961567702</c:v>
                </c:pt>
                <c:pt idx="29">
                  <c:v>0.57739404275358064</c:v>
                </c:pt>
                <c:pt idx="30">
                  <c:v>0.69371234909090096</c:v>
                </c:pt>
                <c:pt idx="31">
                  <c:v>0.78147728604118805</c:v>
                </c:pt>
                <c:pt idx="32">
                  <c:v>0.84235667116451274</c:v>
                </c:pt>
                <c:pt idx="33">
                  <c:v>0.88430699067091356</c:v>
                </c:pt>
                <c:pt idx="34">
                  <c:v>0.91694640613399669</c:v>
                </c:pt>
                <c:pt idx="35">
                  <c:v>0.94336039877809297</c:v>
                </c:pt>
                <c:pt idx="36">
                  <c:v>0.96527475948155084</c:v>
                </c:pt>
                <c:pt idx="37">
                  <c:v>0.9818904347528854</c:v>
                </c:pt>
                <c:pt idx="38">
                  <c:v>0.99457311187308128</c:v>
                </c:pt>
                <c:pt idx="39">
                  <c:v>1</c:v>
                </c:pt>
              </c:numCache>
            </c:numRef>
          </c:yVal>
          <c:smooth val="1"/>
        </c:ser>
        <c:ser>
          <c:idx val="33"/>
          <c:order val="33"/>
          <c:tx>
            <c:strRef>
              <c:f>Data_Chart!$E$37</c:f>
              <c:strCache>
                <c:ptCount val="1"/>
                <c:pt idx="0">
                  <c:v>1B5-3N_SodA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Data_Chart!$F$37:$AS$37</c:f>
              <c:numCache>
                <c:formatCode>General</c:formatCode>
                <c:ptCount val="40"/>
                <c:pt idx="0">
                  <c:v>2.2856435181327849E-4</c:v>
                </c:pt>
                <c:pt idx="1">
                  <c:v>2.2856435181327849E-4</c:v>
                </c:pt>
                <c:pt idx="2">
                  <c:v>2.2856435181327849E-4</c:v>
                </c:pt>
                <c:pt idx="3">
                  <c:v>2.2856435181327849E-4</c:v>
                </c:pt>
                <c:pt idx="4">
                  <c:v>2.2856435181327849E-4</c:v>
                </c:pt>
                <c:pt idx="5">
                  <c:v>2.2856435181327849E-4</c:v>
                </c:pt>
                <c:pt idx="6">
                  <c:v>2.2856435181327849E-4</c:v>
                </c:pt>
                <c:pt idx="7">
                  <c:v>2.2856435181327849E-4</c:v>
                </c:pt>
                <c:pt idx="8">
                  <c:v>2.2856435181327849E-4</c:v>
                </c:pt>
                <c:pt idx="9">
                  <c:v>2.2856435181327849E-4</c:v>
                </c:pt>
                <c:pt idx="10">
                  <c:v>2.2856435181327849E-4</c:v>
                </c:pt>
                <c:pt idx="11">
                  <c:v>2.2856435181327849E-4</c:v>
                </c:pt>
                <c:pt idx="12">
                  <c:v>2.2856435181327849E-4</c:v>
                </c:pt>
                <c:pt idx="13">
                  <c:v>2.2856435181327849E-4</c:v>
                </c:pt>
                <c:pt idx="14">
                  <c:v>2.2856435181327849E-4</c:v>
                </c:pt>
                <c:pt idx="15">
                  <c:v>2.2856435181327849E-4</c:v>
                </c:pt>
                <c:pt idx="16">
                  <c:v>2.2856435181327849E-4</c:v>
                </c:pt>
                <c:pt idx="17">
                  <c:v>2.2856435181327849E-4</c:v>
                </c:pt>
                <c:pt idx="18">
                  <c:v>2.2856435181327849E-4</c:v>
                </c:pt>
                <c:pt idx="19">
                  <c:v>2.2856435181327849E-4</c:v>
                </c:pt>
                <c:pt idx="20">
                  <c:v>3.2978227950853584E-3</c:v>
                </c:pt>
                <c:pt idx="21">
                  <c:v>1.03146547155468E-2</c:v>
                </c:pt>
                <c:pt idx="22">
                  <c:v>2.1603859493708653E-2</c:v>
                </c:pt>
                <c:pt idx="23">
                  <c:v>4.0861809758568637E-2</c:v>
                </c:pt>
                <c:pt idx="24">
                  <c:v>7.3121194981839638E-2</c:v>
                </c:pt>
                <c:pt idx="25">
                  <c:v>0.124318443147014</c:v>
                </c:pt>
                <c:pt idx="26">
                  <c:v>0.20181138033673837</c:v>
                </c:pt>
                <c:pt idx="27">
                  <c:v>0.30817182839729124</c:v>
                </c:pt>
                <c:pt idx="28">
                  <c:v>0.43706791637407982</c:v>
                </c:pt>
                <c:pt idx="29">
                  <c:v>0.57096379706443079</c:v>
                </c:pt>
                <c:pt idx="30">
                  <c:v>0.68880270258486342</c:v>
                </c:pt>
                <c:pt idx="31">
                  <c:v>0.77780920658395369</c:v>
                </c:pt>
                <c:pt idx="32">
                  <c:v>0.83851896670158499</c:v>
                </c:pt>
                <c:pt idx="33">
                  <c:v>0.88036726806361532</c:v>
                </c:pt>
                <c:pt idx="34">
                  <c:v>0.91241585973573158</c:v>
                </c:pt>
                <c:pt idx="35">
                  <c:v>0.9398278165558196</c:v>
                </c:pt>
                <c:pt idx="36">
                  <c:v>0.96164686386353182</c:v>
                </c:pt>
                <c:pt idx="37">
                  <c:v>0.97920066844371545</c:v>
                </c:pt>
                <c:pt idx="38">
                  <c:v>0.99323726327448714</c:v>
                </c:pt>
                <c:pt idx="39">
                  <c:v>1</c:v>
                </c:pt>
              </c:numCache>
            </c:numRef>
          </c:yVal>
          <c:smooth val="1"/>
        </c:ser>
        <c:ser>
          <c:idx val="34"/>
          <c:order val="34"/>
          <c:tx>
            <c:strRef>
              <c:f>Data_Chart!$E$38</c:f>
              <c:strCache>
                <c:ptCount val="1"/>
                <c:pt idx="0">
                  <c:v>1C5-3N_OtsA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Data_Chart!$F$38:$AS$38</c:f>
              <c:numCache>
                <c:formatCode>General</c:formatCode>
                <c:ptCount val="40"/>
                <c:pt idx="0">
                  <c:v>1.0089401305809239E-3</c:v>
                </c:pt>
                <c:pt idx="1">
                  <c:v>1.0089401305809239E-3</c:v>
                </c:pt>
                <c:pt idx="2">
                  <c:v>1.0089401305809239E-3</c:v>
                </c:pt>
                <c:pt idx="3">
                  <c:v>1.0089401305809239E-3</c:v>
                </c:pt>
                <c:pt idx="4">
                  <c:v>1.0089401305809239E-3</c:v>
                </c:pt>
                <c:pt idx="5">
                  <c:v>1.0089401305809239E-3</c:v>
                </c:pt>
                <c:pt idx="6">
                  <c:v>1.0089401305809239E-3</c:v>
                </c:pt>
                <c:pt idx="7">
                  <c:v>1.0089401305809239E-3</c:v>
                </c:pt>
                <c:pt idx="8">
                  <c:v>1.0089401305809239E-3</c:v>
                </c:pt>
                <c:pt idx="9">
                  <c:v>1.0089401305809239E-3</c:v>
                </c:pt>
                <c:pt idx="10">
                  <c:v>1.0089401305809239E-3</c:v>
                </c:pt>
                <c:pt idx="11">
                  <c:v>1.0089401305809239E-3</c:v>
                </c:pt>
                <c:pt idx="12">
                  <c:v>1.0089401305809239E-3</c:v>
                </c:pt>
                <c:pt idx="13">
                  <c:v>1.0089401305809239E-3</c:v>
                </c:pt>
                <c:pt idx="14">
                  <c:v>1.0089401305809239E-3</c:v>
                </c:pt>
                <c:pt idx="15">
                  <c:v>1.0089401305809239E-3</c:v>
                </c:pt>
                <c:pt idx="16">
                  <c:v>1.0089401305809239E-3</c:v>
                </c:pt>
                <c:pt idx="17">
                  <c:v>1.0089401305809239E-3</c:v>
                </c:pt>
                <c:pt idx="18">
                  <c:v>1.0089401305809239E-3</c:v>
                </c:pt>
                <c:pt idx="19">
                  <c:v>1.0089401305809239E-3</c:v>
                </c:pt>
                <c:pt idx="20">
                  <c:v>1.0089401305809239E-3</c:v>
                </c:pt>
                <c:pt idx="21">
                  <c:v>1.0089401305809239E-3</c:v>
                </c:pt>
                <c:pt idx="22">
                  <c:v>1.0089401305809239E-3</c:v>
                </c:pt>
                <c:pt idx="23">
                  <c:v>2.257118402028308E-3</c:v>
                </c:pt>
                <c:pt idx="24">
                  <c:v>8.7367572191474115E-3</c:v>
                </c:pt>
                <c:pt idx="25">
                  <c:v>2.0417976561056438E-2</c:v>
                </c:pt>
                <c:pt idx="26">
                  <c:v>4.3391035963335385E-2</c:v>
                </c:pt>
                <c:pt idx="27">
                  <c:v>8.6206799047720037E-2</c:v>
                </c:pt>
                <c:pt idx="28">
                  <c:v>0.16200689744540345</c:v>
                </c:pt>
                <c:pt idx="29">
                  <c:v>0.28100721076274027</c:v>
                </c:pt>
                <c:pt idx="30">
                  <c:v>0.43597969525421232</c:v>
                </c:pt>
                <c:pt idx="31">
                  <c:v>0.60099914849734692</c:v>
                </c:pt>
                <c:pt idx="32">
                  <c:v>0.74369621190218027</c:v>
                </c:pt>
                <c:pt idx="33">
                  <c:v>0.846430588264241</c:v>
                </c:pt>
                <c:pt idx="34">
                  <c:v>0.90951318521697544</c:v>
                </c:pt>
                <c:pt idx="35">
                  <c:v>0.94521129771763157</c:v>
                </c:pt>
                <c:pt idx="36">
                  <c:v>0.96641790986040255</c:v>
                </c:pt>
                <c:pt idx="37">
                  <c:v>0.98213096767281416</c:v>
                </c:pt>
                <c:pt idx="38">
                  <c:v>0.99423085108573017</c:v>
                </c:pt>
                <c:pt idx="39">
                  <c:v>1</c:v>
                </c:pt>
              </c:numCache>
            </c:numRef>
          </c:yVal>
          <c:smooth val="1"/>
        </c:ser>
        <c:ser>
          <c:idx val="35"/>
          <c:order val="35"/>
          <c:tx>
            <c:strRef>
              <c:f>Data_Chart!$E$39</c:f>
              <c:strCache>
                <c:ptCount val="1"/>
                <c:pt idx="0">
                  <c:v>1D5-3N_OtsA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Data_Chart!$F$39:$AS$39</c:f>
              <c:numCache>
                <c:formatCode>General</c:formatCode>
                <c:ptCount val="40"/>
                <c:pt idx="0">
                  <c:v>2.3755463020653795E-6</c:v>
                </c:pt>
                <c:pt idx="1">
                  <c:v>2.3755463020653795E-6</c:v>
                </c:pt>
                <c:pt idx="2">
                  <c:v>2.3755463020653795E-6</c:v>
                </c:pt>
                <c:pt idx="3">
                  <c:v>2.3755463020653795E-6</c:v>
                </c:pt>
                <c:pt idx="4">
                  <c:v>2.3755463020653795E-6</c:v>
                </c:pt>
                <c:pt idx="5">
                  <c:v>2.3755463020653795E-6</c:v>
                </c:pt>
                <c:pt idx="6">
                  <c:v>2.3755463020653795E-6</c:v>
                </c:pt>
                <c:pt idx="7">
                  <c:v>2.3755463020653795E-6</c:v>
                </c:pt>
                <c:pt idx="8">
                  <c:v>2.3755463020653795E-6</c:v>
                </c:pt>
                <c:pt idx="9">
                  <c:v>2.3755463020653795E-6</c:v>
                </c:pt>
                <c:pt idx="10">
                  <c:v>2.3755463020653795E-6</c:v>
                </c:pt>
                <c:pt idx="11">
                  <c:v>2.3755463020653795E-6</c:v>
                </c:pt>
                <c:pt idx="12">
                  <c:v>2.3755463020653795E-6</c:v>
                </c:pt>
                <c:pt idx="13">
                  <c:v>2.3755463020653795E-6</c:v>
                </c:pt>
                <c:pt idx="14">
                  <c:v>2.3755463020653795E-6</c:v>
                </c:pt>
                <c:pt idx="15">
                  <c:v>2.3755463020653795E-6</c:v>
                </c:pt>
                <c:pt idx="16">
                  <c:v>2.3755463020653795E-6</c:v>
                </c:pt>
                <c:pt idx="17">
                  <c:v>2.3755463020653795E-6</c:v>
                </c:pt>
                <c:pt idx="18">
                  <c:v>2.3755463020653795E-6</c:v>
                </c:pt>
                <c:pt idx="19">
                  <c:v>2.3755463020653795E-6</c:v>
                </c:pt>
                <c:pt idx="20">
                  <c:v>2.3755463020653795E-6</c:v>
                </c:pt>
                <c:pt idx="21">
                  <c:v>2.3755463020653795E-6</c:v>
                </c:pt>
                <c:pt idx="22">
                  <c:v>1.1635458989243074E-3</c:v>
                </c:pt>
                <c:pt idx="23">
                  <c:v>4.3803493537657254E-3</c:v>
                </c:pt>
                <c:pt idx="24">
                  <c:v>1.0811390169729793E-2</c:v>
                </c:pt>
                <c:pt idx="25">
                  <c:v>2.3009105596021324E-2</c:v>
                </c:pt>
                <c:pt idx="26">
                  <c:v>4.5676587949283365E-2</c:v>
                </c:pt>
                <c:pt idx="27">
                  <c:v>8.9089419948469417E-2</c:v>
                </c:pt>
                <c:pt idx="28">
                  <c:v>0.16485393269033732</c:v>
                </c:pt>
                <c:pt idx="29">
                  <c:v>0.28423660236307918</c:v>
                </c:pt>
                <c:pt idx="30">
                  <c:v>0.43847762072661617</c:v>
                </c:pt>
                <c:pt idx="31">
                  <c:v>0.60267068644982946</c:v>
                </c:pt>
                <c:pt idx="32">
                  <c:v>0.74449287370816464</c:v>
                </c:pt>
                <c:pt idx="33">
                  <c:v>0.84611787485815459</c:v>
                </c:pt>
                <c:pt idx="34">
                  <c:v>0.90837877208527107</c:v>
                </c:pt>
                <c:pt idx="35">
                  <c:v>0.94434365166654088</c:v>
                </c:pt>
                <c:pt idx="36">
                  <c:v>0.96617325525969866</c:v>
                </c:pt>
                <c:pt idx="37">
                  <c:v>0.98217436247184242</c:v>
                </c:pt>
                <c:pt idx="38">
                  <c:v>0.99432049259738198</c:v>
                </c:pt>
                <c:pt idx="39">
                  <c:v>1</c:v>
                </c:pt>
              </c:numCache>
            </c:numRef>
          </c:yVal>
          <c:smooth val="1"/>
        </c:ser>
        <c:ser>
          <c:idx val="36"/>
          <c:order val="36"/>
          <c:tx>
            <c:strRef>
              <c:f>Data_Chart!$E$40</c:f>
              <c:strCache>
                <c:ptCount val="1"/>
                <c:pt idx="0">
                  <c:v>1E5-3N_Rpon2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Data_Chart!$F$40:$AS$40</c:f>
              <c:numCache>
                <c:formatCode>General</c:formatCode>
                <c:ptCount val="40"/>
                <c:pt idx="0">
                  <c:v>1.0278119424972661E-4</c:v>
                </c:pt>
                <c:pt idx="1">
                  <c:v>1.0278119424972661E-4</c:v>
                </c:pt>
                <c:pt idx="2">
                  <c:v>1.0278119424972661E-4</c:v>
                </c:pt>
                <c:pt idx="3">
                  <c:v>1.0278119424972661E-4</c:v>
                </c:pt>
                <c:pt idx="4">
                  <c:v>1.0278119424972661E-4</c:v>
                </c:pt>
                <c:pt idx="5">
                  <c:v>1.0278119424972661E-4</c:v>
                </c:pt>
                <c:pt idx="6">
                  <c:v>1.0278119424972661E-4</c:v>
                </c:pt>
                <c:pt idx="7">
                  <c:v>1.0278119424972661E-4</c:v>
                </c:pt>
                <c:pt idx="8">
                  <c:v>1.0278119424972661E-4</c:v>
                </c:pt>
                <c:pt idx="9">
                  <c:v>1.0278119424972661E-4</c:v>
                </c:pt>
                <c:pt idx="10">
                  <c:v>1.0278119424972661E-4</c:v>
                </c:pt>
                <c:pt idx="11">
                  <c:v>1.0278119424972661E-4</c:v>
                </c:pt>
                <c:pt idx="12">
                  <c:v>1.0278119424972661E-4</c:v>
                </c:pt>
                <c:pt idx="13">
                  <c:v>1.0278119424972661E-4</c:v>
                </c:pt>
                <c:pt idx="14">
                  <c:v>1.0278119424972661E-4</c:v>
                </c:pt>
                <c:pt idx="15">
                  <c:v>1.0278119424972661E-4</c:v>
                </c:pt>
                <c:pt idx="16">
                  <c:v>1.0278119424972661E-4</c:v>
                </c:pt>
                <c:pt idx="17">
                  <c:v>1.0278119424972661E-4</c:v>
                </c:pt>
                <c:pt idx="18">
                  <c:v>1.0278119424972661E-4</c:v>
                </c:pt>
                <c:pt idx="19">
                  <c:v>1.0278119424972661E-4</c:v>
                </c:pt>
                <c:pt idx="20">
                  <c:v>1.0278119424972661E-4</c:v>
                </c:pt>
                <c:pt idx="21">
                  <c:v>1.0278119424972661E-4</c:v>
                </c:pt>
                <c:pt idx="22">
                  <c:v>1.0278119424972661E-4</c:v>
                </c:pt>
                <c:pt idx="23">
                  <c:v>1.0278119424972661E-4</c:v>
                </c:pt>
                <c:pt idx="24">
                  <c:v>6.2460155462136418E-3</c:v>
                </c:pt>
                <c:pt idx="25">
                  <c:v>1.7124058223050489E-2</c:v>
                </c:pt>
                <c:pt idx="26">
                  <c:v>3.8723434620127284E-2</c:v>
                </c:pt>
                <c:pt idx="27">
                  <c:v>7.8067058427262651E-2</c:v>
                </c:pt>
                <c:pt idx="28">
                  <c:v>0.14668367901796645</c:v>
                </c:pt>
                <c:pt idx="29">
                  <c:v>0.25353756955814188</c:v>
                </c:pt>
                <c:pt idx="30">
                  <c:v>0.39566859838148277</c:v>
                </c:pt>
                <c:pt idx="31">
                  <c:v>0.55122678331375452</c:v>
                </c:pt>
                <c:pt idx="32">
                  <c:v>0.69248672779198195</c:v>
                </c:pt>
                <c:pt idx="33">
                  <c:v>0.80159230135469928</c:v>
                </c:pt>
                <c:pt idx="34">
                  <c:v>0.87749717413657269</c:v>
                </c:pt>
                <c:pt idx="35">
                  <c:v>0.92691984311598907</c:v>
                </c:pt>
                <c:pt idx="36">
                  <c:v>0.95849170081494528</c:v>
                </c:pt>
                <c:pt idx="37">
                  <c:v>0.97928923790756806</c:v>
                </c:pt>
                <c:pt idx="38">
                  <c:v>0.99368634038509374</c:v>
                </c:pt>
                <c:pt idx="39">
                  <c:v>1</c:v>
                </c:pt>
              </c:numCache>
            </c:numRef>
          </c:yVal>
          <c:smooth val="1"/>
        </c:ser>
        <c:ser>
          <c:idx val="37"/>
          <c:order val="37"/>
          <c:tx>
            <c:strRef>
              <c:f>Data_Chart!$E$41</c:f>
              <c:strCache>
                <c:ptCount val="1"/>
                <c:pt idx="0">
                  <c:v>1F5-3N_Rpon2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Data_Chart!$F$41:$AS$41</c:f>
              <c:numCache>
                <c:formatCode>General</c:formatCode>
                <c:ptCount val="40"/>
                <c:pt idx="0">
                  <c:v>9.653995012572598E-4</c:v>
                </c:pt>
                <c:pt idx="1">
                  <c:v>9.653995012572598E-4</c:v>
                </c:pt>
                <c:pt idx="2">
                  <c:v>9.653995012572598E-4</c:v>
                </c:pt>
                <c:pt idx="3">
                  <c:v>9.653995012572598E-4</c:v>
                </c:pt>
                <c:pt idx="4">
                  <c:v>9.653995012572598E-4</c:v>
                </c:pt>
                <c:pt idx="5">
                  <c:v>9.653995012572598E-4</c:v>
                </c:pt>
                <c:pt idx="6">
                  <c:v>9.653995012572598E-4</c:v>
                </c:pt>
                <c:pt idx="7">
                  <c:v>9.653995012572598E-4</c:v>
                </c:pt>
                <c:pt idx="8">
                  <c:v>9.653995012572598E-4</c:v>
                </c:pt>
                <c:pt idx="9">
                  <c:v>9.653995012572598E-4</c:v>
                </c:pt>
                <c:pt idx="10">
                  <c:v>9.653995012572598E-4</c:v>
                </c:pt>
                <c:pt idx="11">
                  <c:v>9.653995012572598E-4</c:v>
                </c:pt>
                <c:pt idx="12">
                  <c:v>9.653995012572598E-4</c:v>
                </c:pt>
                <c:pt idx="13">
                  <c:v>9.653995012572598E-4</c:v>
                </c:pt>
                <c:pt idx="14">
                  <c:v>9.653995012572598E-4</c:v>
                </c:pt>
                <c:pt idx="15">
                  <c:v>9.653995012572598E-4</c:v>
                </c:pt>
                <c:pt idx="16">
                  <c:v>9.653995012572598E-4</c:v>
                </c:pt>
                <c:pt idx="17">
                  <c:v>9.653995012572598E-4</c:v>
                </c:pt>
                <c:pt idx="18">
                  <c:v>9.653995012572598E-4</c:v>
                </c:pt>
                <c:pt idx="19">
                  <c:v>9.653995012572598E-4</c:v>
                </c:pt>
                <c:pt idx="20">
                  <c:v>9.653995012572598E-4</c:v>
                </c:pt>
                <c:pt idx="21">
                  <c:v>9.653995012572598E-4</c:v>
                </c:pt>
                <c:pt idx="22">
                  <c:v>9.653995012572598E-4</c:v>
                </c:pt>
                <c:pt idx="23">
                  <c:v>9.653995012572598E-4</c:v>
                </c:pt>
                <c:pt idx="24">
                  <c:v>4.720282048183368E-3</c:v>
                </c:pt>
                <c:pt idx="25">
                  <c:v>1.6181243596773878E-2</c:v>
                </c:pt>
                <c:pt idx="26">
                  <c:v>3.8101506818955119E-2</c:v>
                </c:pt>
                <c:pt idx="27">
                  <c:v>7.9042684722067269E-2</c:v>
                </c:pt>
                <c:pt idx="28">
                  <c:v>0.15054006706668649</c:v>
                </c:pt>
                <c:pt idx="29">
                  <c:v>0.26236328703293982</c:v>
                </c:pt>
                <c:pt idx="30">
                  <c:v>0.4081397232590776</c:v>
                </c:pt>
                <c:pt idx="31">
                  <c:v>0.56610438688407894</c:v>
                </c:pt>
                <c:pt idx="32">
                  <c:v>0.70746163067721268</c:v>
                </c:pt>
                <c:pt idx="33">
                  <c:v>0.81621370998479847</c:v>
                </c:pt>
                <c:pt idx="34">
                  <c:v>0.88997398410640616</c:v>
                </c:pt>
                <c:pt idx="35">
                  <c:v>0.93684641851905748</c:v>
                </c:pt>
                <c:pt idx="36">
                  <c:v>0.96493363546524724</c:v>
                </c:pt>
                <c:pt idx="37">
                  <c:v>0.98306234562420947</c:v>
                </c:pt>
                <c:pt idx="38">
                  <c:v>0.99475738254355472</c:v>
                </c:pt>
                <c:pt idx="39">
                  <c:v>1</c:v>
                </c:pt>
              </c:numCache>
            </c:numRef>
          </c:yVal>
          <c:smooth val="1"/>
        </c:ser>
        <c:ser>
          <c:idx val="38"/>
          <c:order val="38"/>
          <c:tx>
            <c:strRef>
              <c:f>Data_Chart!$E$42</c:f>
              <c:strCache>
                <c:ptCount val="1"/>
                <c:pt idx="0">
                  <c:v>1G5-3N_ParA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Data_Chart!$F$42:$AS$42</c:f>
              <c:numCache>
                <c:formatCode>General</c:formatCode>
                <c:ptCount val="40"/>
                <c:pt idx="0">
                  <c:v>2.2377976812257343E-4</c:v>
                </c:pt>
                <c:pt idx="1">
                  <c:v>2.2377976812257343E-4</c:v>
                </c:pt>
                <c:pt idx="2">
                  <c:v>2.2377976812257343E-4</c:v>
                </c:pt>
                <c:pt idx="3">
                  <c:v>2.2377976812257343E-4</c:v>
                </c:pt>
                <c:pt idx="4">
                  <c:v>2.2377976812257343E-4</c:v>
                </c:pt>
                <c:pt idx="5">
                  <c:v>2.2377976812257343E-4</c:v>
                </c:pt>
                <c:pt idx="6">
                  <c:v>2.2377976812257343E-4</c:v>
                </c:pt>
                <c:pt idx="7">
                  <c:v>2.2377976812257343E-4</c:v>
                </c:pt>
                <c:pt idx="8">
                  <c:v>2.2377976812257343E-4</c:v>
                </c:pt>
                <c:pt idx="9">
                  <c:v>2.2377976812257343E-4</c:v>
                </c:pt>
                <c:pt idx="10">
                  <c:v>2.2377976812257343E-4</c:v>
                </c:pt>
                <c:pt idx="11">
                  <c:v>2.2377976812257343E-4</c:v>
                </c:pt>
                <c:pt idx="12">
                  <c:v>2.2377976812257343E-4</c:v>
                </c:pt>
                <c:pt idx="13">
                  <c:v>2.2377976812257343E-4</c:v>
                </c:pt>
                <c:pt idx="14">
                  <c:v>2.2377976812257343E-4</c:v>
                </c:pt>
                <c:pt idx="15">
                  <c:v>2.2377976812257343E-4</c:v>
                </c:pt>
                <c:pt idx="16">
                  <c:v>2.2377976812257343E-4</c:v>
                </c:pt>
                <c:pt idx="17">
                  <c:v>2.2377976812257343E-4</c:v>
                </c:pt>
                <c:pt idx="18">
                  <c:v>2.2377976812257343E-4</c:v>
                </c:pt>
                <c:pt idx="19">
                  <c:v>2.2377976812257343E-4</c:v>
                </c:pt>
                <c:pt idx="20">
                  <c:v>2.2377976812257343E-4</c:v>
                </c:pt>
                <c:pt idx="21">
                  <c:v>2.2377976812257343E-4</c:v>
                </c:pt>
                <c:pt idx="22">
                  <c:v>2.182295592068039E-3</c:v>
                </c:pt>
                <c:pt idx="23">
                  <c:v>7.5754256628489652E-3</c:v>
                </c:pt>
                <c:pt idx="24">
                  <c:v>1.6882249995029672E-2</c:v>
                </c:pt>
                <c:pt idx="25">
                  <c:v>3.3508039416293094E-2</c:v>
                </c:pt>
                <c:pt idx="26">
                  <c:v>6.4066857318263157E-2</c:v>
                </c:pt>
                <c:pt idx="27">
                  <c:v>0.11892123863484037</c:v>
                </c:pt>
                <c:pt idx="28">
                  <c:v>0.20855772308405543</c:v>
                </c:pt>
                <c:pt idx="29">
                  <c:v>0.33747299428928673</c:v>
                </c:pt>
                <c:pt idx="30">
                  <c:v>0.49001143239095019</c:v>
                </c:pt>
                <c:pt idx="31">
                  <c:v>0.64202907594236969</c:v>
                </c:pt>
                <c:pt idx="32">
                  <c:v>0.7681208194435204</c:v>
                </c:pt>
                <c:pt idx="33">
                  <c:v>0.85986148855706435</c:v>
                </c:pt>
                <c:pt idx="34">
                  <c:v>0.91892169474479379</c:v>
                </c:pt>
                <c:pt idx="35">
                  <c:v>0.95412773911243576</c:v>
                </c:pt>
                <c:pt idx="36">
                  <c:v>0.97496726158617175</c:v>
                </c:pt>
                <c:pt idx="37">
                  <c:v>0.98777408274230183</c:v>
                </c:pt>
                <c:pt idx="38">
                  <c:v>0.99639191715878295</c:v>
                </c:pt>
                <c:pt idx="39">
                  <c:v>1</c:v>
                </c:pt>
              </c:numCache>
            </c:numRef>
          </c:yVal>
          <c:smooth val="1"/>
        </c:ser>
        <c:ser>
          <c:idx val="39"/>
          <c:order val="39"/>
          <c:tx>
            <c:strRef>
              <c:f>Data_Chart!$E$43</c:f>
              <c:strCache>
                <c:ptCount val="1"/>
                <c:pt idx="0">
                  <c:v>1H5-3N_ParA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Data_Chart!$F$43:$AS$43</c:f>
              <c:numCache>
                <c:formatCode>General</c:formatCode>
                <c:ptCount val="40"/>
                <c:pt idx="0">
                  <c:v>9.8661613970954976E-4</c:v>
                </c:pt>
                <c:pt idx="1">
                  <c:v>9.8661613970954976E-4</c:v>
                </c:pt>
                <c:pt idx="2">
                  <c:v>9.8661613970954976E-4</c:v>
                </c:pt>
                <c:pt idx="3">
                  <c:v>9.8661613970954976E-4</c:v>
                </c:pt>
                <c:pt idx="4">
                  <c:v>9.8661613970954976E-4</c:v>
                </c:pt>
                <c:pt idx="5">
                  <c:v>9.8661613970954976E-4</c:v>
                </c:pt>
                <c:pt idx="6">
                  <c:v>9.8661613970954976E-4</c:v>
                </c:pt>
                <c:pt idx="7">
                  <c:v>9.8661613970954976E-4</c:v>
                </c:pt>
                <c:pt idx="8">
                  <c:v>9.8661613970954976E-4</c:v>
                </c:pt>
                <c:pt idx="9">
                  <c:v>9.8661613970954976E-4</c:v>
                </c:pt>
                <c:pt idx="10">
                  <c:v>9.8661613970954976E-4</c:v>
                </c:pt>
                <c:pt idx="11">
                  <c:v>9.8661613970954976E-4</c:v>
                </c:pt>
                <c:pt idx="12">
                  <c:v>9.8661613970954976E-4</c:v>
                </c:pt>
                <c:pt idx="13">
                  <c:v>9.8661613970954976E-4</c:v>
                </c:pt>
                <c:pt idx="14">
                  <c:v>9.8661613970954976E-4</c:v>
                </c:pt>
                <c:pt idx="15">
                  <c:v>9.8661613970954976E-4</c:v>
                </c:pt>
                <c:pt idx="16">
                  <c:v>9.8661613970954976E-4</c:v>
                </c:pt>
                <c:pt idx="17">
                  <c:v>9.8661613970954976E-4</c:v>
                </c:pt>
                <c:pt idx="18">
                  <c:v>9.8661613970954976E-4</c:v>
                </c:pt>
                <c:pt idx="19">
                  <c:v>9.8661613970954976E-4</c:v>
                </c:pt>
                <c:pt idx="20">
                  <c:v>9.8661613970954976E-4</c:v>
                </c:pt>
                <c:pt idx="21">
                  <c:v>9.8661613970954976E-4</c:v>
                </c:pt>
                <c:pt idx="22">
                  <c:v>9.8661613970954976E-4</c:v>
                </c:pt>
                <c:pt idx="23">
                  <c:v>6.3290021517795518E-3</c:v>
                </c:pt>
                <c:pt idx="24">
                  <c:v>1.4805685041749407E-2</c:v>
                </c:pt>
                <c:pt idx="25">
                  <c:v>3.1301294022313748E-2</c:v>
                </c:pt>
                <c:pt idx="26">
                  <c:v>6.1055888650741803E-2</c:v>
                </c:pt>
                <c:pt idx="27">
                  <c:v>0.11428818087658812</c:v>
                </c:pt>
                <c:pt idx="28">
                  <c:v>0.20049809722692286</c:v>
                </c:pt>
                <c:pt idx="29">
                  <c:v>0.32658487965485639</c:v>
                </c:pt>
                <c:pt idx="30">
                  <c:v>0.47780051440600996</c:v>
                </c:pt>
                <c:pt idx="31">
                  <c:v>0.63026034784453266</c:v>
                </c:pt>
                <c:pt idx="32">
                  <c:v>0.75735069641716168</c:v>
                </c:pt>
                <c:pt idx="33">
                  <c:v>0.85025238451703966</c:v>
                </c:pt>
                <c:pt idx="34">
                  <c:v>0.91110083157822763</c:v>
                </c:pt>
                <c:pt idx="35">
                  <c:v>0.94852265816720838</c:v>
                </c:pt>
                <c:pt idx="36">
                  <c:v>0.97194228387187875</c:v>
                </c:pt>
                <c:pt idx="37">
                  <c:v>0.98674005930940734</c:v>
                </c:pt>
                <c:pt idx="38">
                  <c:v>0.99618234602654343</c:v>
                </c:pt>
                <c:pt idx="39">
                  <c:v>1</c:v>
                </c:pt>
              </c:numCache>
            </c:numRef>
          </c:yVal>
          <c:smooth val="1"/>
        </c:ser>
        <c:ser>
          <c:idx val="40"/>
          <c:order val="40"/>
          <c:tx>
            <c:strRef>
              <c:f>Data_Chart!$E$44</c:f>
              <c:strCache>
                <c:ptCount val="1"/>
                <c:pt idx="0">
                  <c:v>1A6-3N_SodA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Data_Chart!$F$44:$AS$44</c:f>
              <c:numCache>
                <c:formatCode>General</c:formatCode>
                <c:ptCount val="40"/>
                <c:pt idx="0">
                  <c:v>2.7935556862978444E-4</c:v>
                </c:pt>
                <c:pt idx="1">
                  <c:v>2.7935556862978444E-4</c:v>
                </c:pt>
                <c:pt idx="2">
                  <c:v>2.7935556862978444E-4</c:v>
                </c:pt>
                <c:pt idx="3">
                  <c:v>2.7935556862978444E-4</c:v>
                </c:pt>
                <c:pt idx="4">
                  <c:v>2.7935556862978444E-4</c:v>
                </c:pt>
                <c:pt idx="5">
                  <c:v>2.7935556862978444E-4</c:v>
                </c:pt>
                <c:pt idx="6">
                  <c:v>2.7935556862978444E-4</c:v>
                </c:pt>
                <c:pt idx="7">
                  <c:v>2.7935556862978444E-4</c:v>
                </c:pt>
                <c:pt idx="8">
                  <c:v>2.7935556862978444E-4</c:v>
                </c:pt>
                <c:pt idx="9">
                  <c:v>2.7935556862978444E-4</c:v>
                </c:pt>
                <c:pt idx="10">
                  <c:v>2.7935556862978444E-4</c:v>
                </c:pt>
                <c:pt idx="11">
                  <c:v>2.7935556862978444E-4</c:v>
                </c:pt>
                <c:pt idx="12">
                  <c:v>2.7935556862978444E-4</c:v>
                </c:pt>
                <c:pt idx="13">
                  <c:v>2.7935556862978444E-4</c:v>
                </c:pt>
                <c:pt idx="14">
                  <c:v>2.7935556862978444E-4</c:v>
                </c:pt>
                <c:pt idx="15">
                  <c:v>2.7935556862978444E-4</c:v>
                </c:pt>
                <c:pt idx="16">
                  <c:v>2.7935556862978444E-4</c:v>
                </c:pt>
                <c:pt idx="17">
                  <c:v>2.7935556862978444E-4</c:v>
                </c:pt>
                <c:pt idx="18">
                  <c:v>2.7935556862978444E-4</c:v>
                </c:pt>
                <c:pt idx="19">
                  <c:v>2.7935556862978444E-4</c:v>
                </c:pt>
                <c:pt idx="20">
                  <c:v>4.4855396979951202E-3</c:v>
                </c:pt>
                <c:pt idx="21">
                  <c:v>1.1525746211853333E-2</c:v>
                </c:pt>
                <c:pt idx="22">
                  <c:v>2.3795564184255519E-2</c:v>
                </c:pt>
                <c:pt idx="23">
                  <c:v>4.4470274106111943E-2</c:v>
                </c:pt>
                <c:pt idx="24">
                  <c:v>7.8494667794207454E-2</c:v>
                </c:pt>
                <c:pt idx="25">
                  <c:v>0.13237177866820249</c:v>
                </c:pt>
                <c:pt idx="26">
                  <c:v>0.21242046526320973</c:v>
                </c:pt>
                <c:pt idx="27">
                  <c:v>0.32102690241719306</c:v>
                </c:pt>
                <c:pt idx="28">
                  <c:v>0.45007893605188676</c:v>
                </c:pt>
                <c:pt idx="29">
                  <c:v>0.58218640040761094</c:v>
                </c:pt>
                <c:pt idx="30">
                  <c:v>0.69706416003236715</c:v>
                </c:pt>
                <c:pt idx="31">
                  <c:v>0.78333956933908022</c:v>
                </c:pt>
                <c:pt idx="32">
                  <c:v>0.84133684620951132</c:v>
                </c:pt>
                <c:pt idx="33">
                  <c:v>0.88170899488719612</c:v>
                </c:pt>
                <c:pt idx="34">
                  <c:v>0.91311100396843159</c:v>
                </c:pt>
                <c:pt idx="35">
                  <c:v>0.94036235991354411</c:v>
                </c:pt>
                <c:pt idx="36">
                  <c:v>0.96253533694397575</c:v>
                </c:pt>
                <c:pt idx="37">
                  <c:v>0.98003764372691515</c:v>
                </c:pt>
                <c:pt idx="38">
                  <c:v>0.99368823756628755</c:v>
                </c:pt>
                <c:pt idx="39">
                  <c:v>1</c:v>
                </c:pt>
              </c:numCache>
            </c:numRef>
          </c:yVal>
          <c:smooth val="1"/>
        </c:ser>
        <c:ser>
          <c:idx val="41"/>
          <c:order val="41"/>
          <c:tx>
            <c:strRef>
              <c:f>Data_Chart!$E$45</c:f>
              <c:strCache>
                <c:ptCount val="1"/>
                <c:pt idx="0">
                  <c:v>1B6-3N_SodA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Data_Chart!$F$45:$AS$45</c:f>
              <c:numCache>
                <c:formatCode>General</c:formatCode>
                <c:ptCount val="40"/>
                <c:pt idx="0">
                  <c:v>1.5020751964170601E-4</c:v>
                </c:pt>
                <c:pt idx="1">
                  <c:v>1.5020751964170601E-4</c:v>
                </c:pt>
                <c:pt idx="2">
                  <c:v>1.5020751964170601E-4</c:v>
                </c:pt>
                <c:pt idx="3">
                  <c:v>1.5020751964170601E-4</c:v>
                </c:pt>
                <c:pt idx="4">
                  <c:v>1.5020751964170601E-4</c:v>
                </c:pt>
                <c:pt idx="5">
                  <c:v>1.5020751964170601E-4</c:v>
                </c:pt>
                <c:pt idx="6">
                  <c:v>1.5020751964170601E-4</c:v>
                </c:pt>
                <c:pt idx="7">
                  <c:v>1.5020751964170601E-4</c:v>
                </c:pt>
                <c:pt idx="8">
                  <c:v>1.5020751964170601E-4</c:v>
                </c:pt>
                <c:pt idx="9">
                  <c:v>1.5020751964170601E-4</c:v>
                </c:pt>
                <c:pt idx="10">
                  <c:v>1.5020751964170601E-4</c:v>
                </c:pt>
                <c:pt idx="11">
                  <c:v>1.5020751964170601E-4</c:v>
                </c:pt>
                <c:pt idx="12">
                  <c:v>1.5020751964170601E-4</c:v>
                </c:pt>
                <c:pt idx="13">
                  <c:v>1.5020751964170601E-4</c:v>
                </c:pt>
                <c:pt idx="14">
                  <c:v>1.5020751964170601E-4</c:v>
                </c:pt>
                <c:pt idx="15">
                  <c:v>1.5020751964170601E-4</c:v>
                </c:pt>
                <c:pt idx="16">
                  <c:v>1.5020751964170601E-4</c:v>
                </c:pt>
                <c:pt idx="17">
                  <c:v>1.5020751964170601E-4</c:v>
                </c:pt>
                <c:pt idx="18">
                  <c:v>1.5020751964170601E-4</c:v>
                </c:pt>
                <c:pt idx="19">
                  <c:v>1.5020751964170601E-4</c:v>
                </c:pt>
                <c:pt idx="20">
                  <c:v>3.9530383534660514E-3</c:v>
                </c:pt>
                <c:pt idx="21">
                  <c:v>1.0759075699902639E-2</c:v>
                </c:pt>
                <c:pt idx="22">
                  <c:v>2.2366312417852172E-2</c:v>
                </c:pt>
                <c:pt idx="23">
                  <c:v>4.2367027863502688E-2</c:v>
                </c:pt>
                <c:pt idx="24">
                  <c:v>7.4561884056696573E-2</c:v>
                </c:pt>
                <c:pt idx="25">
                  <c:v>0.12584280539909537</c:v>
                </c:pt>
                <c:pt idx="26">
                  <c:v>0.20246824939786237</c:v>
                </c:pt>
                <c:pt idx="27">
                  <c:v>0.30842124662316334</c:v>
                </c:pt>
                <c:pt idx="28">
                  <c:v>0.43616113293064718</c:v>
                </c:pt>
                <c:pt idx="29">
                  <c:v>0.56894702798875174</c:v>
                </c:pt>
                <c:pt idx="30">
                  <c:v>0.68577713897546255</c:v>
                </c:pt>
                <c:pt idx="31">
                  <c:v>0.77458757229327058</c:v>
                </c:pt>
                <c:pt idx="32">
                  <c:v>0.83549193582681636</c:v>
                </c:pt>
                <c:pt idx="33">
                  <c:v>0.87792177954847717</c:v>
                </c:pt>
                <c:pt idx="34">
                  <c:v>0.91062742313972755</c:v>
                </c:pt>
                <c:pt idx="35">
                  <c:v>0.93804117619677096</c:v>
                </c:pt>
                <c:pt idx="36">
                  <c:v>0.96022294884196491</c:v>
                </c:pt>
                <c:pt idx="37">
                  <c:v>0.97827475327149338</c:v>
                </c:pt>
                <c:pt idx="38">
                  <c:v>0.99298800469965331</c:v>
                </c:pt>
                <c:pt idx="39">
                  <c:v>1</c:v>
                </c:pt>
              </c:numCache>
            </c:numRef>
          </c:yVal>
          <c:smooth val="1"/>
        </c:ser>
        <c:ser>
          <c:idx val="42"/>
          <c:order val="42"/>
          <c:tx>
            <c:strRef>
              <c:f>Data_Chart!$E$46</c:f>
              <c:strCache>
                <c:ptCount val="1"/>
                <c:pt idx="0">
                  <c:v>1C6-3N_OtsA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Data_Chart!$F$46:$AS$46</c:f>
              <c:numCache>
                <c:formatCode>General</c:formatCode>
                <c:ptCount val="40"/>
                <c:pt idx="0">
                  <c:v>3.6678317834509122E-4</c:v>
                </c:pt>
                <c:pt idx="1">
                  <c:v>3.6678317834509122E-4</c:v>
                </c:pt>
                <c:pt idx="2">
                  <c:v>3.6678317834509122E-4</c:v>
                </c:pt>
                <c:pt idx="3">
                  <c:v>3.6678317834509122E-4</c:v>
                </c:pt>
                <c:pt idx="4">
                  <c:v>3.6678317834509122E-4</c:v>
                </c:pt>
                <c:pt idx="5">
                  <c:v>3.6678317834509122E-4</c:v>
                </c:pt>
                <c:pt idx="6">
                  <c:v>3.6678317834509122E-4</c:v>
                </c:pt>
                <c:pt idx="7">
                  <c:v>3.6678317834509122E-4</c:v>
                </c:pt>
                <c:pt idx="8">
                  <c:v>3.6678317834509122E-4</c:v>
                </c:pt>
                <c:pt idx="9">
                  <c:v>3.6678317834509122E-4</c:v>
                </c:pt>
                <c:pt idx="10">
                  <c:v>3.6678317834509122E-4</c:v>
                </c:pt>
                <c:pt idx="11">
                  <c:v>3.6678317834509122E-4</c:v>
                </c:pt>
                <c:pt idx="12">
                  <c:v>3.6678317834509122E-4</c:v>
                </c:pt>
                <c:pt idx="13">
                  <c:v>3.6678317834509122E-4</c:v>
                </c:pt>
                <c:pt idx="14">
                  <c:v>3.6678317834509122E-4</c:v>
                </c:pt>
                <c:pt idx="15">
                  <c:v>3.6678317834509122E-4</c:v>
                </c:pt>
                <c:pt idx="16">
                  <c:v>3.6678317834509122E-4</c:v>
                </c:pt>
                <c:pt idx="17">
                  <c:v>3.6678317834509122E-4</c:v>
                </c:pt>
                <c:pt idx="18">
                  <c:v>3.6678317834509122E-4</c:v>
                </c:pt>
                <c:pt idx="19">
                  <c:v>3.6678317834509122E-4</c:v>
                </c:pt>
                <c:pt idx="20">
                  <c:v>3.6678317834509122E-4</c:v>
                </c:pt>
                <c:pt idx="21">
                  <c:v>3.6678317834509122E-4</c:v>
                </c:pt>
                <c:pt idx="22">
                  <c:v>7.9526445429730296E-4</c:v>
                </c:pt>
                <c:pt idx="23">
                  <c:v>6.0615977237185054E-3</c:v>
                </c:pt>
                <c:pt idx="24">
                  <c:v>1.5062132517402491E-2</c:v>
                </c:pt>
                <c:pt idx="25">
                  <c:v>3.2595026201523526E-2</c:v>
                </c:pt>
                <c:pt idx="26">
                  <c:v>6.5793561005012921E-2</c:v>
                </c:pt>
                <c:pt idx="27">
                  <c:v>0.12628289729137349</c:v>
                </c:pt>
                <c:pt idx="28">
                  <c:v>0.22587089085243281</c:v>
                </c:pt>
                <c:pt idx="29">
                  <c:v>0.36825329126041112</c:v>
                </c:pt>
                <c:pt idx="30">
                  <c:v>0.53222038119480963</c:v>
                </c:pt>
                <c:pt idx="31">
                  <c:v>0.68693173806600316</c:v>
                </c:pt>
                <c:pt idx="32">
                  <c:v>0.80501727620203123</c:v>
                </c:pt>
                <c:pt idx="33">
                  <c:v>0.88283203474011196</c:v>
                </c:pt>
                <c:pt idx="34">
                  <c:v>0.92892171607477614</c:v>
                </c:pt>
                <c:pt idx="35">
                  <c:v>0.95599945507069106</c:v>
                </c:pt>
                <c:pt idx="36">
                  <c:v>0.9734346897248527</c:v>
                </c:pt>
                <c:pt idx="37">
                  <c:v>0.98567450237510978</c:v>
                </c:pt>
                <c:pt idx="38">
                  <c:v>0.99548375541143874</c:v>
                </c:pt>
                <c:pt idx="39">
                  <c:v>1</c:v>
                </c:pt>
              </c:numCache>
            </c:numRef>
          </c:yVal>
          <c:smooth val="1"/>
        </c:ser>
        <c:ser>
          <c:idx val="43"/>
          <c:order val="43"/>
          <c:tx>
            <c:strRef>
              <c:f>Data_Chart!$E$47</c:f>
              <c:strCache>
                <c:ptCount val="1"/>
                <c:pt idx="0">
                  <c:v>1D6-3N_OtsA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Data_Chart!$F$47:$AS$47</c:f>
              <c:numCache>
                <c:formatCode>General</c:formatCode>
                <c:ptCount val="40"/>
                <c:pt idx="0">
                  <c:v>4.5701663835083392E-4</c:v>
                </c:pt>
                <c:pt idx="1">
                  <c:v>4.5701663835083392E-4</c:v>
                </c:pt>
                <c:pt idx="2">
                  <c:v>4.5701663835083392E-4</c:v>
                </c:pt>
                <c:pt idx="3">
                  <c:v>4.5701663835083392E-4</c:v>
                </c:pt>
                <c:pt idx="4">
                  <c:v>4.5701663835083392E-4</c:v>
                </c:pt>
                <c:pt idx="5">
                  <c:v>4.5701663835083392E-4</c:v>
                </c:pt>
                <c:pt idx="6">
                  <c:v>4.5701663835083392E-4</c:v>
                </c:pt>
                <c:pt idx="7">
                  <c:v>4.5701663835083392E-4</c:v>
                </c:pt>
                <c:pt idx="8">
                  <c:v>4.5701663835083392E-4</c:v>
                </c:pt>
                <c:pt idx="9">
                  <c:v>4.5701663835083392E-4</c:v>
                </c:pt>
                <c:pt idx="10">
                  <c:v>4.5701663835083392E-4</c:v>
                </c:pt>
                <c:pt idx="11">
                  <c:v>4.5701663835083392E-4</c:v>
                </c:pt>
                <c:pt idx="12">
                  <c:v>4.5701663835083392E-4</c:v>
                </c:pt>
                <c:pt idx="13">
                  <c:v>4.5701663835083392E-4</c:v>
                </c:pt>
                <c:pt idx="14">
                  <c:v>4.5701663835083392E-4</c:v>
                </c:pt>
                <c:pt idx="15">
                  <c:v>4.5701663835083392E-4</c:v>
                </c:pt>
                <c:pt idx="16">
                  <c:v>4.5701663835083392E-4</c:v>
                </c:pt>
                <c:pt idx="17">
                  <c:v>4.5701663835083392E-4</c:v>
                </c:pt>
                <c:pt idx="18">
                  <c:v>4.5701663835083392E-4</c:v>
                </c:pt>
                <c:pt idx="19">
                  <c:v>4.5701663835083392E-4</c:v>
                </c:pt>
                <c:pt idx="20">
                  <c:v>4.5701663835083392E-4</c:v>
                </c:pt>
                <c:pt idx="21">
                  <c:v>4.5701663835083392E-4</c:v>
                </c:pt>
                <c:pt idx="22">
                  <c:v>2.4698731419671499E-3</c:v>
                </c:pt>
                <c:pt idx="23">
                  <c:v>7.4081427199455211E-3</c:v>
                </c:pt>
                <c:pt idx="24">
                  <c:v>1.7623804419197496E-2</c:v>
                </c:pt>
                <c:pt idx="25">
                  <c:v>3.7718695685678157E-2</c:v>
                </c:pt>
                <c:pt idx="26">
                  <c:v>7.6378604164854633E-2</c:v>
                </c:pt>
                <c:pt idx="27">
                  <c:v>0.14381229307797824</c:v>
                </c:pt>
                <c:pt idx="28">
                  <c:v>0.2540145352430429</c:v>
                </c:pt>
                <c:pt idx="29">
                  <c:v>0.40286674075445905</c:v>
                </c:pt>
                <c:pt idx="30">
                  <c:v>0.56796806221323826</c:v>
                </c:pt>
                <c:pt idx="31">
                  <c:v>0.71608804715637864</c:v>
                </c:pt>
                <c:pt idx="32">
                  <c:v>0.8257856478546014</c:v>
                </c:pt>
                <c:pt idx="33">
                  <c:v>0.89543801651327815</c:v>
                </c:pt>
                <c:pt idx="34">
                  <c:v>0.93537048589251848</c:v>
                </c:pt>
                <c:pt idx="35">
                  <c:v>0.95897014080913046</c:v>
                </c:pt>
                <c:pt idx="36">
                  <c:v>0.97481738798905548</c:v>
                </c:pt>
                <c:pt idx="37">
                  <c:v>0.98672899293941907</c:v>
                </c:pt>
                <c:pt idx="38">
                  <c:v>0.99581207205328715</c:v>
                </c:pt>
                <c:pt idx="39">
                  <c:v>1</c:v>
                </c:pt>
              </c:numCache>
            </c:numRef>
          </c:yVal>
          <c:smooth val="1"/>
        </c:ser>
        <c:ser>
          <c:idx val="44"/>
          <c:order val="44"/>
          <c:tx>
            <c:strRef>
              <c:f>Data_Chart!$E$48</c:f>
              <c:strCache>
                <c:ptCount val="1"/>
                <c:pt idx="0">
                  <c:v>1E6-3N_Rpon2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Data_Chart!$F$48:$AS$48</c:f>
              <c:numCache>
                <c:formatCode>General</c:formatCode>
                <c:ptCount val="40"/>
                <c:pt idx="0">
                  <c:v>4.0130878955581679E-4</c:v>
                </c:pt>
                <c:pt idx="1">
                  <c:v>4.0130878955581679E-4</c:v>
                </c:pt>
                <c:pt idx="2">
                  <c:v>4.0130878955581679E-4</c:v>
                </c:pt>
                <c:pt idx="3">
                  <c:v>4.0130878955581679E-4</c:v>
                </c:pt>
                <c:pt idx="4">
                  <c:v>4.0130878955581679E-4</c:v>
                </c:pt>
                <c:pt idx="5">
                  <c:v>4.0130878955581679E-4</c:v>
                </c:pt>
                <c:pt idx="6">
                  <c:v>4.0130878955581679E-4</c:v>
                </c:pt>
                <c:pt idx="7">
                  <c:v>4.0130878955581679E-4</c:v>
                </c:pt>
                <c:pt idx="8">
                  <c:v>4.0130878955581679E-4</c:v>
                </c:pt>
                <c:pt idx="9">
                  <c:v>4.0130878955581679E-4</c:v>
                </c:pt>
                <c:pt idx="10">
                  <c:v>4.0130878955581679E-4</c:v>
                </c:pt>
                <c:pt idx="11">
                  <c:v>4.0130878955581679E-4</c:v>
                </c:pt>
                <c:pt idx="12">
                  <c:v>4.0130878955581679E-4</c:v>
                </c:pt>
                <c:pt idx="13">
                  <c:v>4.0130878955581679E-4</c:v>
                </c:pt>
                <c:pt idx="14">
                  <c:v>4.0130878955581679E-4</c:v>
                </c:pt>
                <c:pt idx="15">
                  <c:v>4.0130878955581679E-4</c:v>
                </c:pt>
                <c:pt idx="16">
                  <c:v>4.0130878955581679E-4</c:v>
                </c:pt>
                <c:pt idx="17">
                  <c:v>4.0130878955581679E-4</c:v>
                </c:pt>
                <c:pt idx="18">
                  <c:v>4.0130878955581679E-4</c:v>
                </c:pt>
                <c:pt idx="19">
                  <c:v>4.0130878955581679E-4</c:v>
                </c:pt>
                <c:pt idx="20">
                  <c:v>4.0130878955581679E-4</c:v>
                </c:pt>
                <c:pt idx="21">
                  <c:v>4.0130878955581679E-4</c:v>
                </c:pt>
                <c:pt idx="22">
                  <c:v>4.0130878955581679E-4</c:v>
                </c:pt>
                <c:pt idx="23">
                  <c:v>2.9991056737962065E-3</c:v>
                </c:pt>
                <c:pt idx="24">
                  <c:v>9.893448948953441E-3</c:v>
                </c:pt>
                <c:pt idx="25">
                  <c:v>2.3024196226946878E-2</c:v>
                </c:pt>
                <c:pt idx="26">
                  <c:v>4.7759775825743478E-2</c:v>
                </c:pt>
                <c:pt idx="27">
                  <c:v>9.2633540483120058E-2</c:v>
                </c:pt>
                <c:pt idx="28">
                  <c:v>0.16897804046220499</c:v>
                </c:pt>
                <c:pt idx="29">
                  <c:v>0.28615345547552368</c:v>
                </c:pt>
                <c:pt idx="30">
                  <c:v>0.43493160331388775</c:v>
                </c:pt>
                <c:pt idx="31">
                  <c:v>0.59220056049611902</c:v>
                </c:pt>
                <c:pt idx="32">
                  <c:v>0.72929602536968041</c:v>
                </c:pt>
                <c:pt idx="33">
                  <c:v>0.83226750012504136</c:v>
                </c:pt>
                <c:pt idx="34">
                  <c:v>0.90131016869256797</c:v>
                </c:pt>
                <c:pt idx="35">
                  <c:v>0.9442160380650142</c:v>
                </c:pt>
                <c:pt idx="36">
                  <c:v>0.97004389879173958</c:v>
                </c:pt>
                <c:pt idx="37">
                  <c:v>0.98596366558901805</c:v>
                </c:pt>
                <c:pt idx="38">
                  <c:v>0.99582903375538878</c:v>
                </c:pt>
                <c:pt idx="39">
                  <c:v>1</c:v>
                </c:pt>
              </c:numCache>
            </c:numRef>
          </c:yVal>
          <c:smooth val="1"/>
        </c:ser>
        <c:ser>
          <c:idx val="45"/>
          <c:order val="45"/>
          <c:tx>
            <c:strRef>
              <c:f>Data_Chart!$E$49</c:f>
              <c:strCache>
                <c:ptCount val="1"/>
                <c:pt idx="0">
                  <c:v>1F6-3N_Rpon2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Data_Chart!$F$49:$AS$49</c:f>
              <c:numCache>
                <c:formatCode>General</c:formatCode>
                <c:ptCount val="40"/>
                <c:pt idx="0">
                  <c:v>1.3576304831364029E-3</c:v>
                </c:pt>
                <c:pt idx="1">
                  <c:v>1.3576304831364029E-3</c:v>
                </c:pt>
                <c:pt idx="2">
                  <c:v>1.3576304831364029E-3</c:v>
                </c:pt>
                <c:pt idx="3">
                  <c:v>1.3576304831364029E-3</c:v>
                </c:pt>
                <c:pt idx="4">
                  <c:v>1.3576304831364029E-3</c:v>
                </c:pt>
                <c:pt idx="5">
                  <c:v>1.3576304831364029E-3</c:v>
                </c:pt>
                <c:pt idx="6">
                  <c:v>1.3576304831364029E-3</c:v>
                </c:pt>
                <c:pt idx="7">
                  <c:v>1.3576304831364029E-3</c:v>
                </c:pt>
                <c:pt idx="8">
                  <c:v>1.3576304831364029E-3</c:v>
                </c:pt>
                <c:pt idx="9">
                  <c:v>1.3576304831364029E-3</c:v>
                </c:pt>
                <c:pt idx="10">
                  <c:v>1.3576304831364029E-3</c:v>
                </c:pt>
                <c:pt idx="11">
                  <c:v>1.3576304831364029E-3</c:v>
                </c:pt>
                <c:pt idx="12">
                  <c:v>1.3576304831364029E-3</c:v>
                </c:pt>
                <c:pt idx="13">
                  <c:v>1.3576304831364029E-3</c:v>
                </c:pt>
                <c:pt idx="14">
                  <c:v>1.3576304831364029E-3</c:v>
                </c:pt>
                <c:pt idx="15">
                  <c:v>1.3576304831364029E-3</c:v>
                </c:pt>
                <c:pt idx="16">
                  <c:v>1.3576304831364029E-3</c:v>
                </c:pt>
                <c:pt idx="17">
                  <c:v>1.3576304831364029E-3</c:v>
                </c:pt>
                <c:pt idx="18">
                  <c:v>1.3576304831364029E-3</c:v>
                </c:pt>
                <c:pt idx="19">
                  <c:v>1.3576304831364029E-3</c:v>
                </c:pt>
                <c:pt idx="20">
                  <c:v>1.3576304831364029E-3</c:v>
                </c:pt>
                <c:pt idx="21">
                  <c:v>1.3576304831364029E-3</c:v>
                </c:pt>
                <c:pt idx="22">
                  <c:v>1.3576304831364029E-3</c:v>
                </c:pt>
                <c:pt idx="23">
                  <c:v>3.6115834879966819E-3</c:v>
                </c:pt>
                <c:pt idx="24">
                  <c:v>1.1349205095436556E-2</c:v>
                </c:pt>
                <c:pt idx="25">
                  <c:v>2.63057366654539E-2</c:v>
                </c:pt>
                <c:pt idx="26">
                  <c:v>5.4568793639886162E-2</c:v>
                </c:pt>
                <c:pt idx="27">
                  <c:v>0.10595026823703205</c:v>
                </c:pt>
                <c:pt idx="28">
                  <c:v>0.19082482670876699</c:v>
                </c:pt>
                <c:pt idx="29">
                  <c:v>0.31688025218509824</c:v>
                </c:pt>
                <c:pt idx="30">
                  <c:v>0.46902224133709275</c:v>
                </c:pt>
                <c:pt idx="31">
                  <c:v>0.62287511642904447</c:v>
                </c:pt>
                <c:pt idx="32">
                  <c:v>0.75102002823204983</c:v>
                </c:pt>
                <c:pt idx="33">
                  <c:v>0.84483327543901465</c:v>
                </c:pt>
                <c:pt idx="34">
                  <c:v>0.90666684076127768</c:v>
                </c:pt>
                <c:pt idx="35">
                  <c:v>0.94504117014316968</c:v>
                </c:pt>
                <c:pt idx="36">
                  <c:v>0.96910235519591992</c:v>
                </c:pt>
                <c:pt idx="37">
                  <c:v>0.9846379105424643</c:v>
                </c:pt>
                <c:pt idx="38">
                  <c:v>0.99538464098371637</c:v>
                </c:pt>
                <c:pt idx="39">
                  <c:v>1</c:v>
                </c:pt>
              </c:numCache>
            </c:numRef>
          </c:yVal>
          <c:smooth val="1"/>
        </c:ser>
        <c:ser>
          <c:idx val="46"/>
          <c:order val="46"/>
          <c:tx>
            <c:strRef>
              <c:f>Data_Chart!$E$50</c:f>
              <c:strCache>
                <c:ptCount val="1"/>
                <c:pt idx="0">
                  <c:v>1G6-3N_ParA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Data_Chart!$F$50:$AS$50</c:f>
              <c:numCache>
                <c:formatCode>General</c:formatCode>
                <c:ptCount val="40"/>
                <c:pt idx="0">
                  <c:v>3.9704276600426166E-4</c:v>
                </c:pt>
                <c:pt idx="1">
                  <c:v>3.9704276600426166E-4</c:v>
                </c:pt>
                <c:pt idx="2">
                  <c:v>3.9704276600426166E-4</c:v>
                </c:pt>
                <c:pt idx="3">
                  <c:v>3.9704276600426166E-4</c:v>
                </c:pt>
                <c:pt idx="4">
                  <c:v>3.9704276600426166E-4</c:v>
                </c:pt>
                <c:pt idx="5">
                  <c:v>3.9704276600426166E-4</c:v>
                </c:pt>
                <c:pt idx="6">
                  <c:v>3.9704276600426166E-4</c:v>
                </c:pt>
                <c:pt idx="7">
                  <c:v>3.9704276600426166E-4</c:v>
                </c:pt>
                <c:pt idx="8">
                  <c:v>3.9704276600426166E-4</c:v>
                </c:pt>
                <c:pt idx="9">
                  <c:v>3.9704276600426166E-4</c:v>
                </c:pt>
                <c:pt idx="10">
                  <c:v>3.9704276600426166E-4</c:v>
                </c:pt>
                <c:pt idx="11">
                  <c:v>3.9704276600426166E-4</c:v>
                </c:pt>
                <c:pt idx="12">
                  <c:v>3.9704276600426166E-4</c:v>
                </c:pt>
                <c:pt idx="13">
                  <c:v>3.9704276600426166E-4</c:v>
                </c:pt>
                <c:pt idx="14">
                  <c:v>3.9704276600426166E-4</c:v>
                </c:pt>
                <c:pt idx="15">
                  <c:v>3.9704276600426166E-4</c:v>
                </c:pt>
                <c:pt idx="16">
                  <c:v>3.9704276600426166E-4</c:v>
                </c:pt>
                <c:pt idx="17">
                  <c:v>3.9704276600426166E-4</c:v>
                </c:pt>
                <c:pt idx="18">
                  <c:v>3.9704276600426166E-4</c:v>
                </c:pt>
                <c:pt idx="19">
                  <c:v>3.9704276600426166E-4</c:v>
                </c:pt>
                <c:pt idx="20">
                  <c:v>3.9704276600426166E-4</c:v>
                </c:pt>
                <c:pt idx="21">
                  <c:v>3.9704276600426166E-4</c:v>
                </c:pt>
                <c:pt idx="22">
                  <c:v>2.1623491162759082E-3</c:v>
                </c:pt>
                <c:pt idx="23">
                  <c:v>8.7641351613857478E-3</c:v>
                </c:pt>
                <c:pt idx="24">
                  <c:v>2.1458651306465213E-2</c:v>
                </c:pt>
                <c:pt idx="25">
                  <c:v>4.4254326937695987E-2</c:v>
                </c:pt>
                <c:pt idx="26">
                  <c:v>8.4715207998886044E-2</c:v>
                </c:pt>
                <c:pt idx="27">
                  <c:v>0.1532674759453696</c:v>
                </c:pt>
                <c:pt idx="28">
                  <c:v>0.26088891832584371</c:v>
                </c:pt>
                <c:pt idx="29">
                  <c:v>0.40233624075099089</c:v>
                </c:pt>
                <c:pt idx="30">
                  <c:v>0.55775622811347569</c:v>
                </c:pt>
                <c:pt idx="31">
                  <c:v>0.69913742642561438</c:v>
                </c:pt>
                <c:pt idx="32">
                  <c:v>0.80935023849507681</c:v>
                </c:pt>
                <c:pt idx="33">
                  <c:v>0.88514054266842257</c:v>
                </c:pt>
                <c:pt idx="34">
                  <c:v>0.93265994497487581</c:v>
                </c:pt>
                <c:pt idx="35">
                  <c:v>0.96106546456881548</c:v>
                </c:pt>
                <c:pt idx="36">
                  <c:v>0.97865865100633964</c:v>
                </c:pt>
                <c:pt idx="37">
                  <c:v>0.9895453672469422</c:v>
                </c:pt>
                <c:pt idx="38">
                  <c:v>0.99702407472668531</c:v>
                </c:pt>
                <c:pt idx="39">
                  <c:v>1</c:v>
                </c:pt>
              </c:numCache>
            </c:numRef>
          </c:yVal>
          <c:smooth val="1"/>
        </c:ser>
        <c:ser>
          <c:idx val="47"/>
          <c:order val="47"/>
          <c:tx>
            <c:strRef>
              <c:f>Data_Chart!$E$51</c:f>
              <c:strCache>
                <c:ptCount val="1"/>
                <c:pt idx="0">
                  <c:v>1H6-3N_ParA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Data_Chart!$F$51:$AS$51</c:f>
              <c:numCache>
                <c:formatCode>General</c:formatCode>
                <c:ptCount val="40"/>
                <c:pt idx="0">
                  <c:v>1.5413684747124169E-3</c:v>
                </c:pt>
                <c:pt idx="1">
                  <c:v>1.5413684747124169E-3</c:v>
                </c:pt>
                <c:pt idx="2">
                  <c:v>1.5413684747124169E-3</c:v>
                </c:pt>
                <c:pt idx="3">
                  <c:v>1.5413684747124169E-3</c:v>
                </c:pt>
                <c:pt idx="4">
                  <c:v>1.5413684747124169E-3</c:v>
                </c:pt>
                <c:pt idx="5">
                  <c:v>1.5413684747124169E-3</c:v>
                </c:pt>
                <c:pt idx="6">
                  <c:v>1.5413684747124169E-3</c:v>
                </c:pt>
                <c:pt idx="7">
                  <c:v>1.5413684747124169E-3</c:v>
                </c:pt>
                <c:pt idx="8">
                  <c:v>1.5413684747124169E-3</c:v>
                </c:pt>
                <c:pt idx="9">
                  <c:v>1.5413684747124169E-3</c:v>
                </c:pt>
                <c:pt idx="10">
                  <c:v>1.5413684747124169E-3</c:v>
                </c:pt>
                <c:pt idx="11">
                  <c:v>1.5413684747124169E-3</c:v>
                </c:pt>
                <c:pt idx="12">
                  <c:v>1.5413684747124169E-3</c:v>
                </c:pt>
                <c:pt idx="13">
                  <c:v>1.5413684747124169E-3</c:v>
                </c:pt>
                <c:pt idx="14">
                  <c:v>1.5413684747124169E-3</c:v>
                </c:pt>
                <c:pt idx="15">
                  <c:v>1.5413684747124169E-3</c:v>
                </c:pt>
                <c:pt idx="16">
                  <c:v>1.5413684747124169E-3</c:v>
                </c:pt>
                <c:pt idx="17">
                  <c:v>1.5413684747124169E-3</c:v>
                </c:pt>
                <c:pt idx="18">
                  <c:v>1.5413684747124169E-3</c:v>
                </c:pt>
                <c:pt idx="19">
                  <c:v>1.5413684747124169E-3</c:v>
                </c:pt>
                <c:pt idx="20">
                  <c:v>1.5413684747124169E-3</c:v>
                </c:pt>
                <c:pt idx="21">
                  <c:v>1.5413684747124169E-3</c:v>
                </c:pt>
                <c:pt idx="22">
                  <c:v>1.6852776448880496E-3</c:v>
                </c:pt>
                <c:pt idx="23">
                  <c:v>7.2745164219077361E-3</c:v>
                </c:pt>
                <c:pt idx="24">
                  <c:v>1.7761086826030777E-2</c:v>
                </c:pt>
                <c:pt idx="25">
                  <c:v>3.749020283685639E-2</c:v>
                </c:pt>
                <c:pt idx="26">
                  <c:v>7.3327135814237776E-2</c:v>
                </c:pt>
                <c:pt idx="27">
                  <c:v>0.13481372022246221</c:v>
                </c:pt>
                <c:pt idx="28">
                  <c:v>0.23246838090402144</c:v>
                </c:pt>
                <c:pt idx="29">
                  <c:v>0.36747693408503401</c:v>
                </c:pt>
                <c:pt idx="30">
                  <c:v>0.52197711547900805</c:v>
                </c:pt>
                <c:pt idx="31">
                  <c:v>0.66953237708271252</c:v>
                </c:pt>
                <c:pt idx="32">
                  <c:v>0.78814763379917485</c:v>
                </c:pt>
                <c:pt idx="33">
                  <c:v>0.87282068277894087</c:v>
                </c:pt>
                <c:pt idx="34">
                  <c:v>0.92681443940155006</c:v>
                </c:pt>
                <c:pt idx="35">
                  <c:v>0.95918654713493223</c:v>
                </c:pt>
                <c:pt idx="36">
                  <c:v>0.97815766203187116</c:v>
                </c:pt>
                <c:pt idx="37">
                  <c:v>0.98936384865945581</c:v>
                </c:pt>
                <c:pt idx="38">
                  <c:v>0.99688785718431183</c:v>
                </c:pt>
                <c:pt idx="39">
                  <c:v>1</c:v>
                </c:pt>
              </c:numCache>
            </c:numRef>
          </c:yVal>
          <c:smooth val="1"/>
        </c:ser>
        <c:ser>
          <c:idx val="48"/>
          <c:order val="48"/>
          <c:tx>
            <c:strRef>
              <c:f>Data_Chart!$E$52</c:f>
              <c:strCache>
                <c:ptCount val="1"/>
                <c:pt idx="0">
                  <c:v>1A7-3B_SodA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Data_Chart!$F$52:$AS$52</c:f>
              <c:numCache>
                <c:formatCode>General</c:formatCode>
                <c:ptCount val="40"/>
                <c:pt idx="0">
                  <c:v>4.7546123301987336E-4</c:v>
                </c:pt>
                <c:pt idx="1">
                  <c:v>4.7546123301987336E-4</c:v>
                </c:pt>
                <c:pt idx="2">
                  <c:v>4.7546123301987336E-4</c:v>
                </c:pt>
                <c:pt idx="3">
                  <c:v>4.7546123301987336E-4</c:v>
                </c:pt>
                <c:pt idx="4">
                  <c:v>4.7546123301987336E-4</c:v>
                </c:pt>
                <c:pt idx="5">
                  <c:v>4.7546123301987336E-4</c:v>
                </c:pt>
                <c:pt idx="6">
                  <c:v>4.7546123301987336E-4</c:v>
                </c:pt>
                <c:pt idx="7">
                  <c:v>4.7546123301987336E-4</c:v>
                </c:pt>
                <c:pt idx="8">
                  <c:v>4.7546123301987336E-4</c:v>
                </c:pt>
                <c:pt idx="9">
                  <c:v>4.7546123301987336E-4</c:v>
                </c:pt>
                <c:pt idx="10">
                  <c:v>4.7546123301987336E-4</c:v>
                </c:pt>
                <c:pt idx="11">
                  <c:v>4.7546123301987336E-4</c:v>
                </c:pt>
                <c:pt idx="12">
                  <c:v>4.7546123301987336E-4</c:v>
                </c:pt>
                <c:pt idx="13">
                  <c:v>4.7546123301987336E-4</c:v>
                </c:pt>
                <c:pt idx="14">
                  <c:v>4.7546123301987336E-4</c:v>
                </c:pt>
                <c:pt idx="15">
                  <c:v>4.7546123301987336E-4</c:v>
                </c:pt>
                <c:pt idx="16">
                  <c:v>4.7546123301987336E-4</c:v>
                </c:pt>
                <c:pt idx="17">
                  <c:v>4.7546123301987336E-4</c:v>
                </c:pt>
                <c:pt idx="18">
                  <c:v>4.7546123301987336E-4</c:v>
                </c:pt>
                <c:pt idx="19">
                  <c:v>4.7546123301987336E-4</c:v>
                </c:pt>
                <c:pt idx="20">
                  <c:v>4.7546123301987336E-4</c:v>
                </c:pt>
                <c:pt idx="21">
                  <c:v>4.7546123301987336E-4</c:v>
                </c:pt>
                <c:pt idx="22">
                  <c:v>6.2323863094431988E-3</c:v>
                </c:pt>
                <c:pt idx="23">
                  <c:v>1.6694831801262026E-2</c:v>
                </c:pt>
                <c:pt idx="24">
                  <c:v>3.4589258564116543E-2</c:v>
                </c:pt>
                <c:pt idx="25">
                  <c:v>6.5318808065725445E-2</c:v>
                </c:pt>
                <c:pt idx="26">
                  <c:v>0.1155126041871507</c:v>
                </c:pt>
                <c:pt idx="27">
                  <c:v>0.19138651278348567</c:v>
                </c:pt>
                <c:pt idx="28">
                  <c:v>0.29558032642473953</c:v>
                </c:pt>
                <c:pt idx="29">
                  <c:v>0.42398216380618042</c:v>
                </c:pt>
                <c:pt idx="30">
                  <c:v>0.55997956382731817</c:v>
                </c:pt>
                <c:pt idx="31">
                  <c:v>0.6826094527635469</c:v>
                </c:pt>
                <c:pt idx="32">
                  <c:v>0.77626996709908158</c:v>
                </c:pt>
                <c:pt idx="33">
                  <c:v>0.84060201372761412</c:v>
                </c:pt>
                <c:pt idx="34">
                  <c:v>0.88473351939110778</c:v>
                </c:pt>
                <c:pt idx="35">
                  <c:v>0.91858111824544353</c:v>
                </c:pt>
                <c:pt idx="36">
                  <c:v>0.94689932931035614</c:v>
                </c:pt>
                <c:pt idx="37">
                  <c:v>0.97070770890901148</c:v>
                </c:pt>
                <c:pt idx="38">
                  <c:v>0.99065665311391027</c:v>
                </c:pt>
                <c:pt idx="39">
                  <c:v>1</c:v>
                </c:pt>
              </c:numCache>
            </c:numRef>
          </c:yVal>
          <c:smooth val="1"/>
        </c:ser>
        <c:ser>
          <c:idx val="49"/>
          <c:order val="49"/>
          <c:tx>
            <c:strRef>
              <c:f>Data_Chart!$E$53</c:f>
              <c:strCache>
                <c:ptCount val="1"/>
                <c:pt idx="0">
                  <c:v>1B7-3B_SodA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Data_Chart!$F$53:$AS$53</c:f>
              <c:numCache>
                <c:formatCode>General</c:formatCode>
                <c:ptCount val="40"/>
                <c:pt idx="0">
                  <c:v>9.9758373870558479E-4</c:v>
                </c:pt>
                <c:pt idx="1">
                  <c:v>9.9758373870558479E-4</c:v>
                </c:pt>
                <c:pt idx="2">
                  <c:v>9.9758373870558479E-4</c:v>
                </c:pt>
                <c:pt idx="3">
                  <c:v>9.9758373870558479E-4</c:v>
                </c:pt>
                <c:pt idx="4">
                  <c:v>9.9758373870558479E-4</c:v>
                </c:pt>
                <c:pt idx="5">
                  <c:v>9.9758373870558479E-4</c:v>
                </c:pt>
                <c:pt idx="6">
                  <c:v>9.9758373870558479E-4</c:v>
                </c:pt>
                <c:pt idx="7">
                  <c:v>9.9758373870558479E-4</c:v>
                </c:pt>
                <c:pt idx="8">
                  <c:v>9.9758373870558479E-4</c:v>
                </c:pt>
                <c:pt idx="9">
                  <c:v>9.9758373870558479E-4</c:v>
                </c:pt>
                <c:pt idx="10">
                  <c:v>9.9758373870558479E-4</c:v>
                </c:pt>
                <c:pt idx="11">
                  <c:v>9.9758373870558479E-4</c:v>
                </c:pt>
                <c:pt idx="12">
                  <c:v>9.9758373870558479E-4</c:v>
                </c:pt>
                <c:pt idx="13">
                  <c:v>9.9758373870558479E-4</c:v>
                </c:pt>
                <c:pt idx="14">
                  <c:v>9.9758373870558479E-4</c:v>
                </c:pt>
                <c:pt idx="15">
                  <c:v>9.9758373870558479E-4</c:v>
                </c:pt>
                <c:pt idx="16">
                  <c:v>9.9758373870558479E-4</c:v>
                </c:pt>
                <c:pt idx="17">
                  <c:v>9.9758373870558479E-4</c:v>
                </c:pt>
                <c:pt idx="18">
                  <c:v>9.9758373870558479E-4</c:v>
                </c:pt>
                <c:pt idx="19">
                  <c:v>9.9758373870558479E-4</c:v>
                </c:pt>
                <c:pt idx="20">
                  <c:v>9.9758373870558479E-4</c:v>
                </c:pt>
                <c:pt idx="21">
                  <c:v>3.4493698573431421E-3</c:v>
                </c:pt>
                <c:pt idx="22">
                  <c:v>9.8155064013559449E-3</c:v>
                </c:pt>
                <c:pt idx="23">
                  <c:v>2.0309121491506914E-2</c:v>
                </c:pt>
                <c:pt idx="24">
                  <c:v>3.89460245260001E-2</c:v>
                </c:pt>
                <c:pt idx="25">
                  <c:v>6.9475397131901859E-2</c:v>
                </c:pt>
                <c:pt idx="26">
                  <c:v>0.11807751497312685</c:v>
                </c:pt>
                <c:pt idx="27">
                  <c:v>0.19087966223238406</c:v>
                </c:pt>
                <c:pt idx="28">
                  <c:v>0.29365521076321427</c:v>
                </c:pt>
                <c:pt idx="29">
                  <c:v>0.42144977299909225</c:v>
                </c:pt>
                <c:pt idx="30">
                  <c:v>0.55698337436816425</c:v>
                </c:pt>
                <c:pt idx="31">
                  <c:v>0.67945305536751122</c:v>
                </c:pt>
                <c:pt idx="32">
                  <c:v>0.77433207483700983</c:v>
                </c:pt>
                <c:pt idx="33">
                  <c:v>0.84053006350271275</c:v>
                </c:pt>
                <c:pt idx="34">
                  <c:v>0.88559679849168449</c:v>
                </c:pt>
                <c:pt idx="35">
                  <c:v>0.919829678925008</c:v>
                </c:pt>
                <c:pt idx="36">
                  <c:v>0.94903188840521668</c:v>
                </c:pt>
                <c:pt idx="37">
                  <c:v>0.97346927630677915</c:v>
                </c:pt>
                <c:pt idx="38">
                  <c:v>0.9919954767040694</c:v>
                </c:pt>
                <c:pt idx="39">
                  <c:v>1</c:v>
                </c:pt>
              </c:numCache>
            </c:numRef>
          </c:yVal>
          <c:smooth val="1"/>
        </c:ser>
        <c:ser>
          <c:idx val="50"/>
          <c:order val="50"/>
          <c:tx>
            <c:strRef>
              <c:f>Data_Chart!$E$54</c:f>
              <c:strCache>
                <c:ptCount val="1"/>
                <c:pt idx="0">
                  <c:v>1C7-3B_OtsA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Data_Chart!$F$54:$AS$54</c:f>
              <c:numCache>
                <c:formatCode>General</c:formatCode>
                <c:ptCount val="40"/>
                <c:pt idx="0">
                  <c:v>1.8515507880177928E-4</c:v>
                </c:pt>
                <c:pt idx="1">
                  <c:v>1.8515507880177928E-4</c:v>
                </c:pt>
                <c:pt idx="2">
                  <c:v>1.8515507880177928E-4</c:v>
                </c:pt>
                <c:pt idx="3">
                  <c:v>1.8515507880177928E-4</c:v>
                </c:pt>
                <c:pt idx="4">
                  <c:v>1.8515507880177928E-4</c:v>
                </c:pt>
                <c:pt idx="5">
                  <c:v>1.8515507880177928E-4</c:v>
                </c:pt>
                <c:pt idx="6">
                  <c:v>1.8515507880177928E-4</c:v>
                </c:pt>
                <c:pt idx="7">
                  <c:v>1.8515507880177928E-4</c:v>
                </c:pt>
                <c:pt idx="8">
                  <c:v>1.8515507880177928E-4</c:v>
                </c:pt>
                <c:pt idx="9">
                  <c:v>1.8515507880177928E-4</c:v>
                </c:pt>
                <c:pt idx="10">
                  <c:v>1.8515507880177928E-4</c:v>
                </c:pt>
                <c:pt idx="11">
                  <c:v>1.8515507880177928E-4</c:v>
                </c:pt>
                <c:pt idx="12">
                  <c:v>1.8515507880177928E-4</c:v>
                </c:pt>
                <c:pt idx="13">
                  <c:v>1.8515507880177928E-4</c:v>
                </c:pt>
                <c:pt idx="14">
                  <c:v>1.8515507880177928E-4</c:v>
                </c:pt>
                <c:pt idx="15">
                  <c:v>1.8515507880177928E-4</c:v>
                </c:pt>
                <c:pt idx="16">
                  <c:v>1.8515507880177928E-4</c:v>
                </c:pt>
                <c:pt idx="17">
                  <c:v>1.8515507880177928E-4</c:v>
                </c:pt>
                <c:pt idx="18">
                  <c:v>1.8515507880177928E-4</c:v>
                </c:pt>
                <c:pt idx="19">
                  <c:v>1.8515507880177928E-4</c:v>
                </c:pt>
                <c:pt idx="20">
                  <c:v>1.8515507880177928E-4</c:v>
                </c:pt>
                <c:pt idx="21">
                  <c:v>1.8515507880177928E-4</c:v>
                </c:pt>
                <c:pt idx="22">
                  <c:v>1.8515507880177928E-4</c:v>
                </c:pt>
                <c:pt idx="23">
                  <c:v>1.6647175473032954E-3</c:v>
                </c:pt>
                <c:pt idx="24">
                  <c:v>5.7420309962381245E-3</c:v>
                </c:pt>
                <c:pt idx="25">
                  <c:v>1.3022816959041342E-2</c:v>
                </c:pt>
                <c:pt idx="26">
                  <c:v>2.708685881070081E-2</c:v>
                </c:pt>
                <c:pt idx="27">
                  <c:v>5.3573270197716023E-2</c:v>
                </c:pt>
                <c:pt idx="28">
                  <c:v>0.1031518945308571</c:v>
                </c:pt>
                <c:pt idx="29">
                  <c:v>0.18787090447771426</c:v>
                </c:pt>
                <c:pt idx="30">
                  <c:v>0.31764565189600957</c:v>
                </c:pt>
                <c:pt idx="31">
                  <c:v>0.47810995682453511</c:v>
                </c:pt>
                <c:pt idx="32">
                  <c:v>0.64225473000340838</c:v>
                </c:pt>
                <c:pt idx="33">
                  <c:v>0.77696967053872945</c:v>
                </c:pt>
                <c:pt idx="34">
                  <c:v>0.87089361779771801</c:v>
                </c:pt>
                <c:pt idx="35">
                  <c:v>0.92736584749093587</c:v>
                </c:pt>
                <c:pt idx="36">
                  <c:v>0.95928630009073734</c:v>
                </c:pt>
                <c:pt idx="37">
                  <c:v>0.97875358746971697</c:v>
                </c:pt>
                <c:pt idx="38">
                  <c:v>0.99331488502959753</c:v>
                </c:pt>
                <c:pt idx="39">
                  <c:v>1</c:v>
                </c:pt>
              </c:numCache>
            </c:numRef>
          </c:yVal>
          <c:smooth val="1"/>
        </c:ser>
        <c:ser>
          <c:idx val="51"/>
          <c:order val="51"/>
          <c:tx>
            <c:strRef>
              <c:f>Data_Chart!$E$55</c:f>
              <c:strCache>
                <c:ptCount val="1"/>
                <c:pt idx="0">
                  <c:v>1D7-3B_OtsA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Data_Chart!$F$55:$AS$55</c:f>
              <c:numCache>
                <c:formatCode>General</c:formatCode>
                <c:ptCount val="40"/>
                <c:pt idx="0">
                  <c:v>2.3409242493190183E-5</c:v>
                </c:pt>
                <c:pt idx="1">
                  <c:v>2.3409242493190183E-5</c:v>
                </c:pt>
                <c:pt idx="2">
                  <c:v>2.3409242493190183E-5</c:v>
                </c:pt>
                <c:pt idx="3">
                  <c:v>2.3409242493190183E-5</c:v>
                </c:pt>
                <c:pt idx="4">
                  <c:v>2.3409242493190183E-5</c:v>
                </c:pt>
                <c:pt idx="5">
                  <c:v>2.3409242493190183E-5</c:v>
                </c:pt>
                <c:pt idx="6">
                  <c:v>2.3409242493190183E-5</c:v>
                </c:pt>
                <c:pt idx="7">
                  <c:v>2.3409242493190183E-5</c:v>
                </c:pt>
                <c:pt idx="8">
                  <c:v>2.3409242493190183E-5</c:v>
                </c:pt>
                <c:pt idx="9">
                  <c:v>2.3409242493190183E-5</c:v>
                </c:pt>
                <c:pt idx="10">
                  <c:v>2.3409242493190183E-5</c:v>
                </c:pt>
                <c:pt idx="11">
                  <c:v>2.3409242493190183E-5</c:v>
                </c:pt>
                <c:pt idx="12">
                  <c:v>2.3409242493190183E-5</c:v>
                </c:pt>
                <c:pt idx="13">
                  <c:v>2.3409242493190183E-5</c:v>
                </c:pt>
                <c:pt idx="14">
                  <c:v>2.3409242493190183E-5</c:v>
                </c:pt>
                <c:pt idx="15">
                  <c:v>2.3409242493190183E-5</c:v>
                </c:pt>
                <c:pt idx="16">
                  <c:v>2.3409242493190183E-5</c:v>
                </c:pt>
                <c:pt idx="17">
                  <c:v>2.3409242493190183E-5</c:v>
                </c:pt>
                <c:pt idx="18">
                  <c:v>2.3409242493190183E-5</c:v>
                </c:pt>
                <c:pt idx="19">
                  <c:v>2.3409242493190183E-5</c:v>
                </c:pt>
                <c:pt idx="20">
                  <c:v>2.3409242493190183E-5</c:v>
                </c:pt>
                <c:pt idx="21">
                  <c:v>2.3409242493190183E-5</c:v>
                </c:pt>
                <c:pt idx="22">
                  <c:v>1.1099274113762143E-4</c:v>
                </c:pt>
                <c:pt idx="23">
                  <c:v>2.1532194540803194E-3</c:v>
                </c:pt>
                <c:pt idx="24">
                  <c:v>6.7068763321123173E-3</c:v>
                </c:pt>
                <c:pt idx="25">
                  <c:v>1.4100645754794866E-2</c:v>
                </c:pt>
                <c:pt idx="26">
                  <c:v>2.9574756659051238E-2</c:v>
                </c:pt>
                <c:pt idx="27">
                  <c:v>5.8929190476367591E-2</c:v>
                </c:pt>
                <c:pt idx="28">
                  <c:v>0.11335986350660135</c:v>
                </c:pt>
                <c:pt idx="29">
                  <c:v>0.2051351283329082</c:v>
                </c:pt>
                <c:pt idx="30">
                  <c:v>0.34141112280859948</c:v>
                </c:pt>
                <c:pt idx="31">
                  <c:v>0.50489974608214383</c:v>
                </c:pt>
                <c:pt idx="32">
                  <c:v>0.66628188479999295</c:v>
                </c:pt>
                <c:pt idx="33">
                  <c:v>0.79440143505941463</c:v>
                </c:pt>
                <c:pt idx="34">
                  <c:v>0.88158130992565464</c:v>
                </c:pt>
                <c:pt idx="35">
                  <c:v>0.93278173139427178</c:v>
                </c:pt>
                <c:pt idx="36">
                  <c:v>0.961990432545764</c:v>
                </c:pt>
                <c:pt idx="37">
                  <c:v>0.9803516912381901</c:v>
                </c:pt>
                <c:pt idx="38">
                  <c:v>0.99397377743887383</c:v>
                </c:pt>
                <c:pt idx="39">
                  <c:v>1</c:v>
                </c:pt>
              </c:numCache>
            </c:numRef>
          </c:yVal>
          <c:smooth val="1"/>
        </c:ser>
        <c:ser>
          <c:idx val="52"/>
          <c:order val="52"/>
          <c:tx>
            <c:strRef>
              <c:f>Data_Chart!$E$56</c:f>
              <c:strCache>
                <c:ptCount val="1"/>
                <c:pt idx="0">
                  <c:v>1E7-3B_Rpon2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Data_Chart!$F$56:$AS$56</c:f>
              <c:numCache>
                <c:formatCode>General</c:formatCode>
                <c:ptCount val="40"/>
                <c:pt idx="0">
                  <c:v>2.6600451007715588E-4</c:v>
                </c:pt>
                <c:pt idx="1">
                  <c:v>2.6600451007715588E-4</c:v>
                </c:pt>
                <c:pt idx="2">
                  <c:v>2.6600451007715588E-4</c:v>
                </c:pt>
                <c:pt idx="3">
                  <c:v>2.6600451007715588E-4</c:v>
                </c:pt>
                <c:pt idx="4">
                  <c:v>2.6600451007715588E-4</c:v>
                </c:pt>
                <c:pt idx="5">
                  <c:v>2.6600451007715588E-4</c:v>
                </c:pt>
                <c:pt idx="6">
                  <c:v>2.6600451007715588E-4</c:v>
                </c:pt>
                <c:pt idx="7">
                  <c:v>2.6600451007715588E-4</c:v>
                </c:pt>
                <c:pt idx="8">
                  <c:v>2.6600451007715588E-4</c:v>
                </c:pt>
                <c:pt idx="9">
                  <c:v>2.6600451007715588E-4</c:v>
                </c:pt>
                <c:pt idx="10">
                  <c:v>2.6600451007715588E-4</c:v>
                </c:pt>
                <c:pt idx="11">
                  <c:v>2.6600451007715588E-4</c:v>
                </c:pt>
                <c:pt idx="12">
                  <c:v>2.6600451007715588E-4</c:v>
                </c:pt>
                <c:pt idx="13">
                  <c:v>2.6600451007715588E-4</c:v>
                </c:pt>
                <c:pt idx="14">
                  <c:v>2.6600451007715588E-4</c:v>
                </c:pt>
                <c:pt idx="15">
                  <c:v>2.6600451007715588E-4</c:v>
                </c:pt>
                <c:pt idx="16">
                  <c:v>2.6600451007715588E-4</c:v>
                </c:pt>
                <c:pt idx="17">
                  <c:v>2.6600451007715588E-4</c:v>
                </c:pt>
                <c:pt idx="18">
                  <c:v>2.6600451007715588E-4</c:v>
                </c:pt>
                <c:pt idx="19">
                  <c:v>2.6600451007715588E-4</c:v>
                </c:pt>
                <c:pt idx="20">
                  <c:v>2.6600451007715588E-4</c:v>
                </c:pt>
                <c:pt idx="21">
                  <c:v>2.6600451007715588E-4</c:v>
                </c:pt>
                <c:pt idx="22">
                  <c:v>2.6600451007715588E-4</c:v>
                </c:pt>
                <c:pt idx="23">
                  <c:v>2.6600451007715588E-4</c:v>
                </c:pt>
                <c:pt idx="24">
                  <c:v>2.6600451007715588E-4</c:v>
                </c:pt>
                <c:pt idx="25">
                  <c:v>4.1882068392433075E-3</c:v>
                </c:pt>
                <c:pt idx="26">
                  <c:v>1.301674266703649E-2</c:v>
                </c:pt>
                <c:pt idx="27">
                  <c:v>3.0166727157985001E-2</c:v>
                </c:pt>
                <c:pt idx="28">
                  <c:v>6.3744301100819439E-2</c:v>
                </c:pt>
                <c:pt idx="29">
                  <c:v>0.12203175129667802</c:v>
                </c:pt>
                <c:pt idx="30">
                  <c:v>0.21716239453732758</c:v>
                </c:pt>
                <c:pt idx="31">
                  <c:v>0.35317374496571718</c:v>
                </c:pt>
                <c:pt idx="32">
                  <c:v>0.51167682254633295</c:v>
                </c:pt>
                <c:pt idx="33">
                  <c:v>0.66498217763958134</c:v>
                </c:pt>
                <c:pt idx="34">
                  <c:v>0.78768605136944581</c:v>
                </c:pt>
                <c:pt idx="35">
                  <c:v>0.87562723391191777</c:v>
                </c:pt>
                <c:pt idx="36">
                  <c:v>0.93289830079953995</c:v>
                </c:pt>
                <c:pt idx="37">
                  <c:v>0.96829020885735251</c:v>
                </c:pt>
                <c:pt idx="38">
                  <c:v>0.99093625086170367</c:v>
                </c:pt>
                <c:pt idx="39">
                  <c:v>1</c:v>
                </c:pt>
              </c:numCache>
            </c:numRef>
          </c:yVal>
          <c:smooth val="1"/>
        </c:ser>
        <c:ser>
          <c:idx val="53"/>
          <c:order val="53"/>
          <c:tx>
            <c:strRef>
              <c:f>Data_Chart!$E$57</c:f>
              <c:strCache>
                <c:ptCount val="1"/>
                <c:pt idx="0">
                  <c:v>1F7-3B_Rpon2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Data_Chart!$F$57:$AS$57</c:f>
              <c:numCache>
                <c:formatCode>General</c:formatCode>
                <c:ptCount val="40"/>
                <c:pt idx="0">
                  <c:v>2.1236267593148406E-3</c:v>
                </c:pt>
                <c:pt idx="1">
                  <c:v>2.1236267593148406E-3</c:v>
                </c:pt>
                <c:pt idx="2">
                  <c:v>2.1236267593148406E-3</c:v>
                </c:pt>
                <c:pt idx="3">
                  <c:v>2.1236267593148406E-3</c:v>
                </c:pt>
                <c:pt idx="4">
                  <c:v>2.1236267593148406E-3</c:v>
                </c:pt>
                <c:pt idx="5">
                  <c:v>2.1236267593148406E-3</c:v>
                </c:pt>
                <c:pt idx="6">
                  <c:v>2.1236267593148406E-3</c:v>
                </c:pt>
                <c:pt idx="7">
                  <c:v>2.1236267593148406E-3</c:v>
                </c:pt>
                <c:pt idx="8">
                  <c:v>2.1236267593148406E-3</c:v>
                </c:pt>
                <c:pt idx="9">
                  <c:v>2.1236267593148406E-3</c:v>
                </c:pt>
                <c:pt idx="10">
                  <c:v>2.1236267593148406E-3</c:v>
                </c:pt>
                <c:pt idx="11">
                  <c:v>2.1236267593148406E-3</c:v>
                </c:pt>
                <c:pt idx="12">
                  <c:v>2.1236267593148406E-3</c:v>
                </c:pt>
                <c:pt idx="13">
                  <c:v>2.1236267593148406E-3</c:v>
                </c:pt>
                <c:pt idx="14">
                  <c:v>2.1236267593148406E-3</c:v>
                </c:pt>
                <c:pt idx="15">
                  <c:v>2.1236267593148406E-3</c:v>
                </c:pt>
                <c:pt idx="16">
                  <c:v>2.1236267593148406E-3</c:v>
                </c:pt>
                <c:pt idx="17">
                  <c:v>2.1236267593148406E-3</c:v>
                </c:pt>
                <c:pt idx="18">
                  <c:v>2.1236267593148406E-3</c:v>
                </c:pt>
                <c:pt idx="19">
                  <c:v>2.1236267593148406E-3</c:v>
                </c:pt>
                <c:pt idx="20">
                  <c:v>2.1236267593148406E-3</c:v>
                </c:pt>
                <c:pt idx="21">
                  <c:v>2.1236267593148406E-3</c:v>
                </c:pt>
                <c:pt idx="22">
                  <c:v>2.1236267593148406E-3</c:v>
                </c:pt>
                <c:pt idx="23">
                  <c:v>2.1236267593148406E-3</c:v>
                </c:pt>
                <c:pt idx="24">
                  <c:v>2.1236267593148406E-3</c:v>
                </c:pt>
                <c:pt idx="25">
                  <c:v>2.1236267593148406E-3</c:v>
                </c:pt>
                <c:pt idx="26">
                  <c:v>9.4978845189759437E-3</c:v>
                </c:pt>
                <c:pt idx="27">
                  <c:v>2.4159014106674283E-2</c:v>
                </c:pt>
                <c:pt idx="28">
                  <c:v>5.1920360925430321E-2</c:v>
                </c:pt>
                <c:pt idx="29">
                  <c:v>0.10222574046211108</c:v>
                </c:pt>
                <c:pt idx="30">
                  <c:v>0.18629955054461572</c:v>
                </c:pt>
                <c:pt idx="31">
                  <c:v>0.31243158907705343</c:v>
                </c:pt>
                <c:pt idx="32">
                  <c:v>0.47203527590837713</c:v>
                </c:pt>
                <c:pt idx="33">
                  <c:v>0.62988940319469056</c:v>
                </c:pt>
                <c:pt idx="34">
                  <c:v>0.76202480125448202</c:v>
                </c:pt>
                <c:pt idx="35">
                  <c:v>0.85462612874619071</c:v>
                </c:pt>
                <c:pt idx="36">
                  <c:v>0.92044373543395319</c:v>
                </c:pt>
                <c:pt idx="37">
                  <c:v>0.962557990349166</c:v>
                </c:pt>
                <c:pt idx="38">
                  <c:v>0.98943965273940526</c:v>
                </c:pt>
                <c:pt idx="39">
                  <c:v>1</c:v>
                </c:pt>
              </c:numCache>
            </c:numRef>
          </c:yVal>
          <c:smooth val="1"/>
        </c:ser>
        <c:ser>
          <c:idx val="54"/>
          <c:order val="54"/>
          <c:tx>
            <c:strRef>
              <c:f>Data_Chart!$E$58</c:f>
              <c:strCache>
                <c:ptCount val="1"/>
                <c:pt idx="0">
                  <c:v>1G7-3B_ParA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Data_Chart!$F$58:$AS$58</c:f>
              <c:numCache>
                <c:formatCode>General</c:formatCode>
                <c:ptCount val="40"/>
                <c:pt idx="0">
                  <c:v>1.5614496744469872E-4</c:v>
                </c:pt>
                <c:pt idx="1">
                  <c:v>1.5614496744469872E-4</c:v>
                </c:pt>
                <c:pt idx="2">
                  <c:v>1.5614496744469872E-4</c:v>
                </c:pt>
                <c:pt idx="3">
                  <c:v>1.5614496744469872E-4</c:v>
                </c:pt>
                <c:pt idx="4">
                  <c:v>1.5614496744469872E-4</c:v>
                </c:pt>
                <c:pt idx="5">
                  <c:v>1.5614496744469872E-4</c:v>
                </c:pt>
                <c:pt idx="6">
                  <c:v>1.5614496744469872E-4</c:v>
                </c:pt>
                <c:pt idx="7">
                  <c:v>1.5614496744469872E-4</c:v>
                </c:pt>
                <c:pt idx="8">
                  <c:v>1.5614496744469872E-4</c:v>
                </c:pt>
                <c:pt idx="9">
                  <c:v>1.5614496744469872E-4</c:v>
                </c:pt>
                <c:pt idx="10">
                  <c:v>1.5614496744469872E-4</c:v>
                </c:pt>
                <c:pt idx="11">
                  <c:v>1.5614496744469872E-4</c:v>
                </c:pt>
                <c:pt idx="12">
                  <c:v>1.5614496744469872E-4</c:v>
                </c:pt>
                <c:pt idx="13">
                  <c:v>1.5614496744469872E-4</c:v>
                </c:pt>
                <c:pt idx="14">
                  <c:v>1.5614496744469872E-4</c:v>
                </c:pt>
                <c:pt idx="15">
                  <c:v>1.5614496744469872E-4</c:v>
                </c:pt>
                <c:pt idx="16">
                  <c:v>1.5614496744469872E-4</c:v>
                </c:pt>
                <c:pt idx="17">
                  <c:v>1.5614496744469872E-4</c:v>
                </c:pt>
                <c:pt idx="18">
                  <c:v>1.5614496744469872E-4</c:v>
                </c:pt>
                <c:pt idx="19">
                  <c:v>1.5614496744469872E-4</c:v>
                </c:pt>
                <c:pt idx="20">
                  <c:v>1.5614496744469872E-4</c:v>
                </c:pt>
                <c:pt idx="21">
                  <c:v>1.5614496744469872E-4</c:v>
                </c:pt>
                <c:pt idx="22">
                  <c:v>1.5614496744469872E-4</c:v>
                </c:pt>
                <c:pt idx="23">
                  <c:v>2.3067376108682606E-3</c:v>
                </c:pt>
                <c:pt idx="24">
                  <c:v>6.5749743214157819E-3</c:v>
                </c:pt>
                <c:pt idx="25">
                  <c:v>1.4814556086218159E-2</c:v>
                </c:pt>
                <c:pt idx="26">
                  <c:v>3.1641960771887544E-2</c:v>
                </c:pt>
                <c:pt idx="27">
                  <c:v>6.270583320634196E-2</c:v>
                </c:pt>
                <c:pt idx="28">
                  <c:v>0.1168989801391358</c:v>
                </c:pt>
                <c:pt idx="29">
                  <c:v>0.20512672101757393</c:v>
                </c:pt>
                <c:pt idx="30">
                  <c:v>0.33272327405207397</c:v>
                </c:pt>
                <c:pt idx="31">
                  <c:v>0.48558600314600631</c:v>
                </c:pt>
                <c:pt idx="32">
                  <c:v>0.63943871487165771</c:v>
                </c:pt>
                <c:pt idx="33">
                  <c:v>0.76795791721534412</c:v>
                </c:pt>
                <c:pt idx="34">
                  <c:v>0.86230431524293383</c:v>
                </c:pt>
                <c:pt idx="35">
                  <c:v>0.92328395813045838</c:v>
                </c:pt>
                <c:pt idx="36">
                  <c:v>0.96020777307629246</c:v>
                </c:pt>
                <c:pt idx="37">
                  <c:v>0.98188102966495816</c:v>
                </c:pt>
                <c:pt idx="38">
                  <c:v>0.994894445943866</c:v>
                </c:pt>
                <c:pt idx="39">
                  <c:v>1</c:v>
                </c:pt>
              </c:numCache>
            </c:numRef>
          </c:yVal>
          <c:smooth val="1"/>
        </c:ser>
        <c:ser>
          <c:idx val="55"/>
          <c:order val="55"/>
          <c:tx>
            <c:strRef>
              <c:f>Data_Chart!$E$59</c:f>
              <c:strCache>
                <c:ptCount val="1"/>
                <c:pt idx="0">
                  <c:v>1H7-3B_ParA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Data_Chart!$F$59:$AS$59</c:f>
              <c:numCache>
                <c:formatCode>General</c:formatCode>
                <c:ptCount val="40"/>
                <c:pt idx="0">
                  <c:v>4.9492934327276077E-4</c:v>
                </c:pt>
                <c:pt idx="1">
                  <c:v>4.9492934327276077E-4</c:v>
                </c:pt>
                <c:pt idx="2">
                  <c:v>4.9492934327276077E-4</c:v>
                </c:pt>
                <c:pt idx="3">
                  <c:v>4.9492934327276077E-4</c:v>
                </c:pt>
                <c:pt idx="4">
                  <c:v>4.9492934327276077E-4</c:v>
                </c:pt>
                <c:pt idx="5">
                  <c:v>4.9492934327276077E-4</c:v>
                </c:pt>
                <c:pt idx="6">
                  <c:v>4.9492934327276077E-4</c:v>
                </c:pt>
                <c:pt idx="7">
                  <c:v>4.9492934327276077E-4</c:v>
                </c:pt>
                <c:pt idx="8">
                  <c:v>4.9492934327276077E-4</c:v>
                </c:pt>
                <c:pt idx="9">
                  <c:v>4.9492934327276077E-4</c:v>
                </c:pt>
                <c:pt idx="10">
                  <c:v>4.9492934327276077E-4</c:v>
                </c:pt>
                <c:pt idx="11">
                  <c:v>4.9492934327276077E-4</c:v>
                </c:pt>
                <c:pt idx="12">
                  <c:v>4.9492934327276077E-4</c:v>
                </c:pt>
                <c:pt idx="13">
                  <c:v>4.9492934327276077E-4</c:v>
                </c:pt>
                <c:pt idx="14">
                  <c:v>4.9492934327276077E-4</c:v>
                </c:pt>
                <c:pt idx="15">
                  <c:v>4.9492934327276077E-4</c:v>
                </c:pt>
                <c:pt idx="16">
                  <c:v>4.9492934327276077E-4</c:v>
                </c:pt>
                <c:pt idx="17">
                  <c:v>4.9492934327276077E-4</c:v>
                </c:pt>
                <c:pt idx="18">
                  <c:v>4.9492934327276077E-4</c:v>
                </c:pt>
                <c:pt idx="19">
                  <c:v>4.9492934327276077E-4</c:v>
                </c:pt>
                <c:pt idx="20">
                  <c:v>4.9492934327276077E-4</c:v>
                </c:pt>
                <c:pt idx="21">
                  <c:v>4.9492934327276077E-4</c:v>
                </c:pt>
                <c:pt idx="22">
                  <c:v>4.9492934327276077E-4</c:v>
                </c:pt>
                <c:pt idx="23">
                  <c:v>9.9966976599920928E-4</c:v>
                </c:pt>
                <c:pt idx="24">
                  <c:v>4.9395936073690968E-3</c:v>
                </c:pt>
                <c:pt idx="25">
                  <c:v>1.204857684736094E-2</c:v>
                </c:pt>
                <c:pt idx="26">
                  <c:v>2.5024038333749658E-2</c:v>
                </c:pt>
                <c:pt idx="27">
                  <c:v>4.9994545207806058E-2</c:v>
                </c:pt>
                <c:pt idx="28">
                  <c:v>9.4556963380021383E-2</c:v>
                </c:pt>
                <c:pt idx="29">
                  <c:v>0.16984003354288829</c:v>
                </c:pt>
                <c:pt idx="30">
                  <c:v>0.28346988518455279</c:v>
                </c:pt>
                <c:pt idx="31">
                  <c:v>0.42977513679818685</c:v>
                </c:pt>
                <c:pt idx="32">
                  <c:v>0.58609494108462257</c:v>
                </c:pt>
                <c:pt idx="33">
                  <c:v>0.72560343637944269</c:v>
                </c:pt>
                <c:pt idx="34">
                  <c:v>0.83134318856404332</c:v>
                </c:pt>
                <c:pt idx="35">
                  <c:v>0.90287799930465518</c:v>
                </c:pt>
                <c:pt idx="36">
                  <c:v>0.94725919363819278</c:v>
                </c:pt>
                <c:pt idx="37">
                  <c:v>0.97456251439250374</c:v>
                </c:pt>
                <c:pt idx="38">
                  <c:v>0.99244126295482749</c:v>
                </c:pt>
                <c:pt idx="39">
                  <c:v>1</c:v>
                </c:pt>
              </c:numCache>
            </c:numRef>
          </c:yVal>
          <c:smooth val="1"/>
        </c:ser>
        <c:ser>
          <c:idx val="56"/>
          <c:order val="56"/>
          <c:tx>
            <c:strRef>
              <c:f>Data_Chart!$E$60</c:f>
              <c:strCache>
                <c:ptCount val="1"/>
                <c:pt idx="0">
                  <c:v>1A8-3B_SodA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Data_Chart!$F$60:$AS$60</c:f>
              <c:numCache>
                <c:formatCode>General</c:formatCode>
                <c:ptCount val="40"/>
                <c:pt idx="0">
                  <c:v>8.2361777854906889E-5</c:v>
                </c:pt>
                <c:pt idx="1">
                  <c:v>8.2361777854906889E-5</c:v>
                </c:pt>
                <c:pt idx="2">
                  <c:v>8.2361777854906889E-5</c:v>
                </c:pt>
                <c:pt idx="3">
                  <c:v>8.2361777854906889E-5</c:v>
                </c:pt>
                <c:pt idx="4">
                  <c:v>8.2361777854906889E-5</c:v>
                </c:pt>
                <c:pt idx="5">
                  <c:v>8.2361777854906889E-5</c:v>
                </c:pt>
                <c:pt idx="6">
                  <c:v>8.2361777854906889E-5</c:v>
                </c:pt>
                <c:pt idx="7">
                  <c:v>8.2361777854906889E-5</c:v>
                </c:pt>
                <c:pt idx="8">
                  <c:v>8.2361777854906889E-5</c:v>
                </c:pt>
                <c:pt idx="9">
                  <c:v>8.2361777854906889E-5</c:v>
                </c:pt>
                <c:pt idx="10">
                  <c:v>8.2361777854906889E-5</c:v>
                </c:pt>
                <c:pt idx="11">
                  <c:v>8.2361777854906889E-5</c:v>
                </c:pt>
                <c:pt idx="12">
                  <c:v>8.2361777854906889E-5</c:v>
                </c:pt>
                <c:pt idx="13">
                  <c:v>8.2361777854906889E-5</c:v>
                </c:pt>
                <c:pt idx="14">
                  <c:v>8.2361777854906889E-5</c:v>
                </c:pt>
                <c:pt idx="15">
                  <c:v>8.2361777854906889E-5</c:v>
                </c:pt>
                <c:pt idx="16">
                  <c:v>8.2361777854906889E-5</c:v>
                </c:pt>
                <c:pt idx="17">
                  <c:v>8.2361777854906889E-5</c:v>
                </c:pt>
                <c:pt idx="18">
                  <c:v>8.2361777854906889E-5</c:v>
                </c:pt>
                <c:pt idx="19">
                  <c:v>8.2361777854906889E-5</c:v>
                </c:pt>
                <c:pt idx="20">
                  <c:v>4.5562039702927281E-3</c:v>
                </c:pt>
                <c:pt idx="21">
                  <c:v>1.2014034386068214E-2</c:v>
                </c:pt>
                <c:pt idx="22">
                  <c:v>2.5390070716547249E-2</c:v>
                </c:pt>
                <c:pt idx="23">
                  <c:v>4.633355968113044E-2</c:v>
                </c:pt>
                <c:pt idx="24">
                  <c:v>8.0962523731015118E-2</c:v>
                </c:pt>
                <c:pt idx="25">
                  <c:v>0.13511244989316171</c:v>
                </c:pt>
                <c:pt idx="26">
                  <c:v>0.21774828349234709</c:v>
                </c:pt>
                <c:pt idx="27">
                  <c:v>0.32877190111546145</c:v>
                </c:pt>
                <c:pt idx="28">
                  <c:v>0.45953480826104243</c:v>
                </c:pt>
                <c:pt idx="29">
                  <c:v>0.59048656631812491</c:v>
                </c:pt>
                <c:pt idx="30">
                  <c:v>0.70219075809113851</c:v>
                </c:pt>
                <c:pt idx="31">
                  <c:v>0.78523099354650339</c:v>
                </c:pt>
                <c:pt idx="32">
                  <c:v>0.84127119532258976</c:v>
                </c:pt>
                <c:pt idx="33">
                  <c:v>0.88107593753187818</c:v>
                </c:pt>
                <c:pt idx="34">
                  <c:v>0.9128664777641412</c:v>
                </c:pt>
                <c:pt idx="35">
                  <c:v>0.94033670823530235</c:v>
                </c:pt>
                <c:pt idx="36">
                  <c:v>0.96282743437235929</c:v>
                </c:pt>
                <c:pt idx="37">
                  <c:v>0.98027173668732681</c:v>
                </c:pt>
                <c:pt idx="38">
                  <c:v>0.99390676790461985</c:v>
                </c:pt>
                <c:pt idx="39">
                  <c:v>1</c:v>
                </c:pt>
              </c:numCache>
            </c:numRef>
          </c:yVal>
          <c:smooth val="1"/>
        </c:ser>
        <c:ser>
          <c:idx val="57"/>
          <c:order val="57"/>
          <c:tx>
            <c:strRef>
              <c:f>Data_Chart!$E$61</c:f>
              <c:strCache>
                <c:ptCount val="1"/>
                <c:pt idx="0">
                  <c:v>1B8-3B_SodA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Data_Chart!$F$61:$AS$61</c:f>
              <c:numCache>
                <c:formatCode>General</c:formatCode>
                <c:ptCount val="40"/>
                <c:pt idx="0">
                  <c:v>5.8878873547033072E-4</c:v>
                </c:pt>
                <c:pt idx="1">
                  <c:v>5.8878873547033072E-4</c:v>
                </c:pt>
                <c:pt idx="2">
                  <c:v>5.8878873547033072E-4</c:v>
                </c:pt>
                <c:pt idx="3">
                  <c:v>5.8878873547033072E-4</c:v>
                </c:pt>
                <c:pt idx="4">
                  <c:v>5.8878873547033072E-4</c:v>
                </c:pt>
                <c:pt idx="5">
                  <c:v>5.8878873547033072E-4</c:v>
                </c:pt>
                <c:pt idx="6">
                  <c:v>5.8878873547033072E-4</c:v>
                </c:pt>
                <c:pt idx="7">
                  <c:v>5.8878873547033072E-4</c:v>
                </c:pt>
                <c:pt idx="8">
                  <c:v>5.8878873547033072E-4</c:v>
                </c:pt>
                <c:pt idx="9">
                  <c:v>5.8878873547033072E-4</c:v>
                </c:pt>
                <c:pt idx="10">
                  <c:v>5.8878873547033072E-4</c:v>
                </c:pt>
                <c:pt idx="11">
                  <c:v>5.8878873547033072E-4</c:v>
                </c:pt>
                <c:pt idx="12">
                  <c:v>5.8878873547033072E-4</c:v>
                </c:pt>
                <c:pt idx="13">
                  <c:v>5.8878873547033072E-4</c:v>
                </c:pt>
                <c:pt idx="14">
                  <c:v>5.8878873547033072E-4</c:v>
                </c:pt>
                <c:pt idx="15">
                  <c:v>5.8878873547033072E-4</c:v>
                </c:pt>
                <c:pt idx="16">
                  <c:v>5.8878873547033072E-4</c:v>
                </c:pt>
                <c:pt idx="17">
                  <c:v>5.8878873547033072E-4</c:v>
                </c:pt>
                <c:pt idx="18">
                  <c:v>5.8878873547033072E-4</c:v>
                </c:pt>
                <c:pt idx="19">
                  <c:v>5.8878873547033072E-4</c:v>
                </c:pt>
                <c:pt idx="20">
                  <c:v>5.320217580560802E-3</c:v>
                </c:pt>
                <c:pt idx="21">
                  <c:v>1.3985339320004944E-2</c:v>
                </c:pt>
                <c:pt idx="22">
                  <c:v>2.7621258116455646E-2</c:v>
                </c:pt>
                <c:pt idx="23">
                  <c:v>5.1775724780222659E-2</c:v>
                </c:pt>
                <c:pt idx="24">
                  <c:v>9.0738400900381322E-2</c:v>
                </c:pt>
                <c:pt idx="25">
                  <c:v>0.15057555748502535</c:v>
                </c:pt>
                <c:pt idx="26">
                  <c:v>0.23834598789801573</c:v>
                </c:pt>
                <c:pt idx="27">
                  <c:v>0.35443500465384387</c:v>
                </c:pt>
                <c:pt idx="28">
                  <c:v>0.48686807607093563</c:v>
                </c:pt>
                <c:pt idx="29">
                  <c:v>0.61526729041660677</c:v>
                </c:pt>
                <c:pt idx="30">
                  <c:v>0.72029402820226562</c:v>
                </c:pt>
                <c:pt idx="31">
                  <c:v>0.79683760179902885</c:v>
                </c:pt>
                <c:pt idx="32">
                  <c:v>0.84844457490649183</c:v>
                </c:pt>
                <c:pt idx="33">
                  <c:v>0.8868610682214435</c:v>
                </c:pt>
                <c:pt idx="34">
                  <c:v>0.91796857343127858</c:v>
                </c:pt>
                <c:pt idx="35">
                  <c:v>0.94409870965395704</c:v>
                </c:pt>
                <c:pt idx="36">
                  <c:v>0.96484254053306939</c:v>
                </c:pt>
                <c:pt idx="37">
                  <c:v>0.98098191926382383</c:v>
                </c:pt>
                <c:pt idx="38">
                  <c:v>0.99411789795404226</c:v>
                </c:pt>
                <c:pt idx="39">
                  <c:v>1</c:v>
                </c:pt>
              </c:numCache>
            </c:numRef>
          </c:yVal>
          <c:smooth val="1"/>
        </c:ser>
        <c:ser>
          <c:idx val="58"/>
          <c:order val="58"/>
          <c:tx>
            <c:strRef>
              <c:f>Data_Chart!$E$62</c:f>
              <c:strCache>
                <c:ptCount val="1"/>
                <c:pt idx="0">
                  <c:v>1C8-3B_OtsA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Data_Chart!$F$62:$AS$62</c:f>
              <c:numCache>
                <c:formatCode>General</c:formatCode>
                <c:ptCount val="40"/>
                <c:pt idx="0">
                  <c:v>8.227690157707479E-6</c:v>
                </c:pt>
                <c:pt idx="1">
                  <c:v>8.227690157707479E-6</c:v>
                </c:pt>
                <c:pt idx="2">
                  <c:v>8.227690157707479E-6</c:v>
                </c:pt>
                <c:pt idx="3">
                  <c:v>8.227690157707479E-6</c:v>
                </c:pt>
                <c:pt idx="4">
                  <c:v>8.227690157707479E-6</c:v>
                </c:pt>
                <c:pt idx="5">
                  <c:v>8.227690157707479E-6</c:v>
                </c:pt>
                <c:pt idx="6">
                  <c:v>8.227690157707479E-6</c:v>
                </c:pt>
                <c:pt idx="7">
                  <c:v>8.227690157707479E-6</c:v>
                </c:pt>
                <c:pt idx="8">
                  <c:v>8.227690157707479E-6</c:v>
                </c:pt>
                <c:pt idx="9">
                  <c:v>8.227690157707479E-6</c:v>
                </c:pt>
                <c:pt idx="10">
                  <c:v>8.227690157707479E-6</c:v>
                </c:pt>
                <c:pt idx="11">
                  <c:v>8.227690157707479E-6</c:v>
                </c:pt>
                <c:pt idx="12">
                  <c:v>8.227690157707479E-6</c:v>
                </c:pt>
                <c:pt idx="13">
                  <c:v>8.227690157707479E-6</c:v>
                </c:pt>
                <c:pt idx="14">
                  <c:v>8.227690157707479E-6</c:v>
                </c:pt>
                <c:pt idx="15">
                  <c:v>8.227690157707479E-6</c:v>
                </c:pt>
                <c:pt idx="16">
                  <c:v>8.227690157707479E-6</c:v>
                </c:pt>
                <c:pt idx="17">
                  <c:v>8.227690157707479E-6</c:v>
                </c:pt>
                <c:pt idx="18">
                  <c:v>8.227690157707479E-6</c:v>
                </c:pt>
                <c:pt idx="19">
                  <c:v>8.227690157707479E-6</c:v>
                </c:pt>
                <c:pt idx="20">
                  <c:v>8.227690157707479E-6</c:v>
                </c:pt>
                <c:pt idx="21">
                  <c:v>8.227690157707479E-6</c:v>
                </c:pt>
                <c:pt idx="22">
                  <c:v>8.227690157707479E-6</c:v>
                </c:pt>
                <c:pt idx="23">
                  <c:v>1.8852476791601448E-3</c:v>
                </c:pt>
                <c:pt idx="24">
                  <c:v>6.6886692416787694E-3</c:v>
                </c:pt>
                <c:pt idx="25">
                  <c:v>1.5293978838064576E-2</c:v>
                </c:pt>
                <c:pt idx="26">
                  <c:v>3.4325745833990014E-2</c:v>
                </c:pt>
                <c:pt idx="27">
                  <c:v>6.8602796812129233E-2</c:v>
                </c:pt>
                <c:pt idx="28">
                  <c:v>0.13011985145301938</c:v>
                </c:pt>
                <c:pt idx="29">
                  <c:v>0.23100036548556935</c:v>
                </c:pt>
                <c:pt idx="30">
                  <c:v>0.37529566518222329</c:v>
                </c:pt>
                <c:pt idx="31">
                  <c:v>0.54154121903564467</c:v>
                </c:pt>
                <c:pt idx="32">
                  <c:v>0.69803179342293453</c:v>
                </c:pt>
                <c:pt idx="33">
                  <c:v>0.81685369413727349</c:v>
                </c:pt>
                <c:pt idx="34">
                  <c:v>0.89420650865345552</c:v>
                </c:pt>
                <c:pt idx="35">
                  <c:v>0.93838143272670227</c:v>
                </c:pt>
                <c:pt idx="36">
                  <c:v>0.96401665405557313</c:v>
                </c:pt>
                <c:pt idx="37">
                  <c:v>0.98097839267901443</c:v>
                </c:pt>
                <c:pt idx="38">
                  <c:v>0.99409731767892207</c:v>
                </c:pt>
                <c:pt idx="39">
                  <c:v>1</c:v>
                </c:pt>
              </c:numCache>
            </c:numRef>
          </c:yVal>
          <c:smooth val="1"/>
        </c:ser>
        <c:ser>
          <c:idx val="59"/>
          <c:order val="59"/>
          <c:tx>
            <c:strRef>
              <c:f>Data_Chart!$E$63</c:f>
              <c:strCache>
                <c:ptCount val="1"/>
                <c:pt idx="0">
                  <c:v>1D8-3B_OtsA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Data_Chart!$F$63:$AS$63</c:f>
              <c:numCache>
                <c:formatCode>General</c:formatCode>
                <c:ptCount val="40"/>
                <c:pt idx="0">
                  <c:v>1.8680056300715363E-4</c:v>
                </c:pt>
                <c:pt idx="1">
                  <c:v>1.8680056300715363E-4</c:v>
                </c:pt>
                <c:pt idx="2">
                  <c:v>1.8680056300715363E-4</c:v>
                </c:pt>
                <c:pt idx="3">
                  <c:v>1.8680056300715363E-4</c:v>
                </c:pt>
                <c:pt idx="4">
                  <c:v>1.8680056300715363E-4</c:v>
                </c:pt>
                <c:pt idx="5">
                  <c:v>1.8680056300715363E-4</c:v>
                </c:pt>
                <c:pt idx="6">
                  <c:v>1.8680056300715363E-4</c:v>
                </c:pt>
                <c:pt idx="7">
                  <c:v>1.8680056300715363E-4</c:v>
                </c:pt>
                <c:pt idx="8">
                  <c:v>1.8680056300715363E-4</c:v>
                </c:pt>
                <c:pt idx="9">
                  <c:v>1.8680056300715363E-4</c:v>
                </c:pt>
                <c:pt idx="10">
                  <c:v>1.8680056300715363E-4</c:v>
                </c:pt>
                <c:pt idx="11">
                  <c:v>1.8680056300715363E-4</c:v>
                </c:pt>
                <c:pt idx="12">
                  <c:v>1.8680056300715363E-4</c:v>
                </c:pt>
                <c:pt idx="13">
                  <c:v>1.8680056300715363E-4</c:v>
                </c:pt>
                <c:pt idx="14">
                  <c:v>1.8680056300715363E-4</c:v>
                </c:pt>
                <c:pt idx="15">
                  <c:v>1.8680056300715363E-4</c:v>
                </c:pt>
                <c:pt idx="16">
                  <c:v>1.8680056300715363E-4</c:v>
                </c:pt>
                <c:pt idx="17">
                  <c:v>1.8680056300715363E-4</c:v>
                </c:pt>
                <c:pt idx="18">
                  <c:v>1.8680056300715363E-4</c:v>
                </c:pt>
                <c:pt idx="19">
                  <c:v>1.8680056300715363E-4</c:v>
                </c:pt>
                <c:pt idx="20">
                  <c:v>1.8680056300715363E-4</c:v>
                </c:pt>
                <c:pt idx="21">
                  <c:v>1.8680056300715363E-4</c:v>
                </c:pt>
                <c:pt idx="22">
                  <c:v>1.8680056300715363E-4</c:v>
                </c:pt>
                <c:pt idx="23">
                  <c:v>1.6793320127362777E-3</c:v>
                </c:pt>
                <c:pt idx="24">
                  <c:v>6.0760227457834423E-3</c:v>
                </c:pt>
                <c:pt idx="25">
                  <c:v>1.3625864678888338E-2</c:v>
                </c:pt>
                <c:pt idx="26">
                  <c:v>2.9530441303874104E-2</c:v>
                </c:pt>
                <c:pt idx="27">
                  <c:v>6.0124841196399048E-2</c:v>
                </c:pt>
                <c:pt idx="28">
                  <c:v>0.11568934609572792</c:v>
                </c:pt>
                <c:pt idx="29">
                  <c:v>0.20908726235829925</c:v>
                </c:pt>
                <c:pt idx="30">
                  <c:v>0.34673238758638997</c:v>
                </c:pt>
                <c:pt idx="31">
                  <c:v>0.51068236517343069</c:v>
                </c:pt>
                <c:pt idx="32">
                  <c:v>0.67168165173949457</c:v>
                </c:pt>
                <c:pt idx="33">
                  <c:v>0.79941811394958529</c:v>
                </c:pt>
                <c:pt idx="34">
                  <c:v>0.88603349718579405</c:v>
                </c:pt>
                <c:pt idx="35">
                  <c:v>0.93642915590370324</c:v>
                </c:pt>
                <c:pt idx="36">
                  <c:v>0.96443359996410649</c:v>
                </c:pt>
                <c:pt idx="37">
                  <c:v>0.98164408332288078</c:v>
                </c:pt>
                <c:pt idx="38">
                  <c:v>0.99430074459450424</c:v>
                </c:pt>
                <c:pt idx="39">
                  <c:v>1</c:v>
                </c:pt>
              </c:numCache>
            </c:numRef>
          </c:yVal>
          <c:smooth val="1"/>
        </c:ser>
        <c:ser>
          <c:idx val="60"/>
          <c:order val="60"/>
          <c:tx>
            <c:strRef>
              <c:f>Data_Chart!$E$64</c:f>
              <c:strCache>
                <c:ptCount val="1"/>
                <c:pt idx="0">
                  <c:v>1E8-3B_Rpon2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Data_Chart!$F$64:$AS$64</c:f>
              <c:numCache>
                <c:formatCode>General</c:formatCode>
                <c:ptCount val="40"/>
                <c:pt idx="0">
                  <c:v>2.436669552308103E-4</c:v>
                </c:pt>
                <c:pt idx="1">
                  <c:v>2.436669552308103E-4</c:v>
                </c:pt>
                <c:pt idx="2">
                  <c:v>2.436669552308103E-4</c:v>
                </c:pt>
                <c:pt idx="3">
                  <c:v>2.436669552308103E-4</c:v>
                </c:pt>
                <c:pt idx="4">
                  <c:v>2.436669552308103E-4</c:v>
                </c:pt>
                <c:pt idx="5">
                  <c:v>2.436669552308103E-4</c:v>
                </c:pt>
                <c:pt idx="6">
                  <c:v>2.436669552308103E-4</c:v>
                </c:pt>
                <c:pt idx="7">
                  <c:v>2.436669552308103E-4</c:v>
                </c:pt>
                <c:pt idx="8">
                  <c:v>2.436669552308103E-4</c:v>
                </c:pt>
                <c:pt idx="9">
                  <c:v>2.436669552308103E-4</c:v>
                </c:pt>
                <c:pt idx="10">
                  <c:v>2.436669552308103E-4</c:v>
                </c:pt>
                <c:pt idx="11">
                  <c:v>2.436669552308103E-4</c:v>
                </c:pt>
                <c:pt idx="12">
                  <c:v>2.436669552308103E-4</c:v>
                </c:pt>
                <c:pt idx="13">
                  <c:v>2.436669552308103E-4</c:v>
                </c:pt>
                <c:pt idx="14">
                  <c:v>2.436669552308103E-4</c:v>
                </c:pt>
                <c:pt idx="15">
                  <c:v>2.436669552308103E-4</c:v>
                </c:pt>
                <c:pt idx="16">
                  <c:v>2.436669552308103E-4</c:v>
                </c:pt>
                <c:pt idx="17">
                  <c:v>2.436669552308103E-4</c:v>
                </c:pt>
                <c:pt idx="18">
                  <c:v>2.436669552308103E-4</c:v>
                </c:pt>
                <c:pt idx="19">
                  <c:v>2.436669552308103E-4</c:v>
                </c:pt>
                <c:pt idx="20">
                  <c:v>2.436669552308103E-4</c:v>
                </c:pt>
                <c:pt idx="21">
                  <c:v>2.436669552308103E-4</c:v>
                </c:pt>
                <c:pt idx="22">
                  <c:v>2.436669552308103E-4</c:v>
                </c:pt>
                <c:pt idx="23">
                  <c:v>2.436669552308103E-4</c:v>
                </c:pt>
                <c:pt idx="24">
                  <c:v>5.932492364894338E-3</c:v>
                </c:pt>
                <c:pt idx="25">
                  <c:v>1.7860236610686975E-2</c:v>
                </c:pt>
                <c:pt idx="26">
                  <c:v>3.9603012701834854E-2</c:v>
                </c:pt>
                <c:pt idx="27">
                  <c:v>7.8766886346491538E-2</c:v>
                </c:pt>
                <c:pt idx="28">
                  <c:v>0.14768104164334916</c:v>
                </c:pt>
                <c:pt idx="29">
                  <c:v>0.25697951634540411</c:v>
                </c:pt>
                <c:pt idx="30">
                  <c:v>0.40283453890422172</c:v>
                </c:pt>
                <c:pt idx="31">
                  <c:v>0.56144300313387285</c:v>
                </c:pt>
                <c:pt idx="32">
                  <c:v>0.70457523549075296</c:v>
                </c:pt>
                <c:pt idx="33">
                  <c:v>0.81400236353906585</c:v>
                </c:pt>
                <c:pt idx="34">
                  <c:v>0.88858119288960635</c:v>
                </c:pt>
                <c:pt idx="35">
                  <c:v>0.9355438548993551</c:v>
                </c:pt>
                <c:pt idx="36">
                  <c:v>0.9648459996877109</c:v>
                </c:pt>
                <c:pt idx="37">
                  <c:v>0.98317758491682306</c:v>
                </c:pt>
                <c:pt idx="38">
                  <c:v>0.99516788718728544</c:v>
                </c:pt>
                <c:pt idx="39">
                  <c:v>1</c:v>
                </c:pt>
              </c:numCache>
            </c:numRef>
          </c:yVal>
          <c:smooth val="1"/>
        </c:ser>
        <c:ser>
          <c:idx val="61"/>
          <c:order val="61"/>
          <c:tx>
            <c:strRef>
              <c:f>Data_Chart!$E$65</c:f>
              <c:strCache>
                <c:ptCount val="1"/>
                <c:pt idx="0">
                  <c:v>1F8-3B_Rpon2</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Data_Chart!$F$65:$AS$65</c:f>
              <c:numCache>
                <c:formatCode>General</c:formatCode>
                <c:ptCount val="40"/>
                <c:pt idx="0">
                  <c:v>1.4349290700396675E-4</c:v>
                </c:pt>
                <c:pt idx="1">
                  <c:v>1.4349290700396675E-4</c:v>
                </c:pt>
                <c:pt idx="2">
                  <c:v>1.4349290700396675E-4</c:v>
                </c:pt>
                <c:pt idx="3">
                  <c:v>1.4349290700396675E-4</c:v>
                </c:pt>
                <c:pt idx="4">
                  <c:v>1.4349290700396675E-4</c:v>
                </c:pt>
                <c:pt idx="5">
                  <c:v>1.4349290700396675E-4</c:v>
                </c:pt>
                <c:pt idx="6">
                  <c:v>1.4349290700396675E-4</c:v>
                </c:pt>
                <c:pt idx="7">
                  <c:v>1.4349290700396675E-4</c:v>
                </c:pt>
                <c:pt idx="8">
                  <c:v>1.4349290700396675E-4</c:v>
                </c:pt>
                <c:pt idx="9">
                  <c:v>1.4349290700396675E-4</c:v>
                </c:pt>
                <c:pt idx="10">
                  <c:v>1.4349290700396675E-4</c:v>
                </c:pt>
                <c:pt idx="11">
                  <c:v>1.4349290700396675E-4</c:v>
                </c:pt>
                <c:pt idx="12">
                  <c:v>1.4349290700396675E-4</c:v>
                </c:pt>
                <c:pt idx="13">
                  <c:v>1.4349290700396675E-4</c:v>
                </c:pt>
                <c:pt idx="14">
                  <c:v>1.4349290700396675E-4</c:v>
                </c:pt>
                <c:pt idx="15">
                  <c:v>1.4349290700396675E-4</c:v>
                </c:pt>
                <c:pt idx="16">
                  <c:v>1.4349290700396675E-4</c:v>
                </c:pt>
                <c:pt idx="17">
                  <c:v>1.4349290700396675E-4</c:v>
                </c:pt>
                <c:pt idx="18">
                  <c:v>1.4349290700396675E-4</c:v>
                </c:pt>
                <c:pt idx="19">
                  <c:v>1.4349290700396675E-4</c:v>
                </c:pt>
                <c:pt idx="20">
                  <c:v>1.4349290700396675E-4</c:v>
                </c:pt>
                <c:pt idx="21">
                  <c:v>1.4349290700396675E-4</c:v>
                </c:pt>
                <c:pt idx="22">
                  <c:v>1.4349290700396675E-4</c:v>
                </c:pt>
                <c:pt idx="23">
                  <c:v>3.5212490765074286E-3</c:v>
                </c:pt>
                <c:pt idx="24">
                  <c:v>9.8549525741983002E-3</c:v>
                </c:pt>
                <c:pt idx="25">
                  <c:v>2.1432309422528144E-2</c:v>
                </c:pt>
                <c:pt idx="26">
                  <c:v>4.2601683381237411E-2</c:v>
                </c:pt>
                <c:pt idx="27">
                  <c:v>8.2348695912545525E-2</c:v>
                </c:pt>
                <c:pt idx="28">
                  <c:v>0.15221967949229989</c:v>
                </c:pt>
                <c:pt idx="29">
                  <c:v>0.26172115050575123</c:v>
                </c:pt>
                <c:pt idx="30">
                  <c:v>0.40594294726841712</c:v>
                </c:pt>
                <c:pt idx="31">
                  <c:v>0.56301941124431987</c:v>
                </c:pt>
                <c:pt idx="32">
                  <c:v>0.70515982451010051</c:v>
                </c:pt>
                <c:pt idx="33">
                  <c:v>0.8141674799903853</c:v>
                </c:pt>
                <c:pt idx="34">
                  <c:v>0.88867013611314616</c:v>
                </c:pt>
                <c:pt idx="35">
                  <c:v>0.93560705673326505</c:v>
                </c:pt>
                <c:pt idx="36">
                  <c:v>0.96453567254311212</c:v>
                </c:pt>
                <c:pt idx="37">
                  <c:v>0.9826760079550021</c:v>
                </c:pt>
                <c:pt idx="38">
                  <c:v>0.99486835539563123</c:v>
                </c:pt>
                <c:pt idx="39">
                  <c:v>1</c:v>
                </c:pt>
              </c:numCache>
            </c:numRef>
          </c:yVal>
          <c:smooth val="1"/>
        </c:ser>
        <c:ser>
          <c:idx val="62"/>
          <c:order val="62"/>
          <c:tx>
            <c:strRef>
              <c:f>Data_Chart!$E$66</c:f>
              <c:strCache>
                <c:ptCount val="1"/>
                <c:pt idx="0">
                  <c:v>1G8-3B_ParA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Data_Chart!$F$66:$AS$66</c:f>
              <c:numCache>
                <c:formatCode>General</c:formatCode>
                <c:ptCount val="40"/>
                <c:pt idx="0">
                  <c:v>4.5794673031619216E-4</c:v>
                </c:pt>
                <c:pt idx="1">
                  <c:v>4.5794673031619216E-4</c:v>
                </c:pt>
                <c:pt idx="2">
                  <c:v>4.5794673031619216E-4</c:v>
                </c:pt>
                <c:pt idx="3">
                  <c:v>4.5794673031619216E-4</c:v>
                </c:pt>
                <c:pt idx="4">
                  <c:v>4.5794673031619216E-4</c:v>
                </c:pt>
                <c:pt idx="5">
                  <c:v>4.5794673031619216E-4</c:v>
                </c:pt>
                <c:pt idx="6">
                  <c:v>4.5794673031619216E-4</c:v>
                </c:pt>
                <c:pt idx="7">
                  <c:v>4.5794673031619216E-4</c:v>
                </c:pt>
                <c:pt idx="8">
                  <c:v>4.5794673031619216E-4</c:v>
                </c:pt>
                <c:pt idx="9">
                  <c:v>4.5794673031619216E-4</c:v>
                </c:pt>
                <c:pt idx="10">
                  <c:v>4.5794673031619216E-4</c:v>
                </c:pt>
                <c:pt idx="11">
                  <c:v>4.5794673031619216E-4</c:v>
                </c:pt>
                <c:pt idx="12">
                  <c:v>4.5794673031619216E-4</c:v>
                </c:pt>
                <c:pt idx="13">
                  <c:v>4.5794673031619216E-4</c:v>
                </c:pt>
                <c:pt idx="14">
                  <c:v>4.5794673031619216E-4</c:v>
                </c:pt>
                <c:pt idx="15">
                  <c:v>4.5794673031619216E-4</c:v>
                </c:pt>
                <c:pt idx="16">
                  <c:v>4.5794673031619216E-4</c:v>
                </c:pt>
                <c:pt idx="17">
                  <c:v>4.5794673031619216E-4</c:v>
                </c:pt>
                <c:pt idx="18">
                  <c:v>4.5794673031619216E-4</c:v>
                </c:pt>
                <c:pt idx="19">
                  <c:v>4.5794673031619216E-4</c:v>
                </c:pt>
                <c:pt idx="20">
                  <c:v>4.5794673031619216E-4</c:v>
                </c:pt>
                <c:pt idx="21">
                  <c:v>1.5696287852308634E-3</c:v>
                </c:pt>
                <c:pt idx="22">
                  <c:v>5.711784513206415E-3</c:v>
                </c:pt>
                <c:pt idx="23">
                  <c:v>1.3128069156582904E-2</c:v>
                </c:pt>
                <c:pt idx="24">
                  <c:v>2.6457930894539839E-2</c:v>
                </c:pt>
                <c:pt idx="25">
                  <c:v>5.1620684519627272E-2</c:v>
                </c:pt>
                <c:pt idx="26">
                  <c:v>9.6619430520576102E-2</c:v>
                </c:pt>
                <c:pt idx="27">
                  <c:v>0.1718749030368367</c:v>
                </c:pt>
                <c:pt idx="28">
                  <c:v>0.28630755165983734</c:v>
                </c:pt>
                <c:pt idx="29">
                  <c:v>0.43284255315102516</c:v>
                </c:pt>
                <c:pt idx="30">
                  <c:v>0.58858603562750134</c:v>
                </c:pt>
                <c:pt idx="31">
                  <c:v>0.72629171422237637</c:v>
                </c:pt>
                <c:pt idx="32">
                  <c:v>0.82998578013902202</c:v>
                </c:pt>
                <c:pt idx="33">
                  <c:v>0.89938672353438742</c:v>
                </c:pt>
                <c:pt idx="34">
                  <c:v>0.9410022227936885</c:v>
                </c:pt>
                <c:pt idx="35">
                  <c:v>0.96561660205469324</c:v>
                </c:pt>
                <c:pt idx="36">
                  <c:v>0.98030456172932845</c:v>
                </c:pt>
                <c:pt idx="37">
                  <c:v>0.99002932510635033</c:v>
                </c:pt>
                <c:pt idx="38">
                  <c:v>0.99693422792067865</c:v>
                </c:pt>
                <c:pt idx="39">
                  <c:v>1</c:v>
                </c:pt>
              </c:numCache>
            </c:numRef>
          </c:yVal>
          <c:smooth val="1"/>
        </c:ser>
        <c:ser>
          <c:idx val="63"/>
          <c:order val="63"/>
          <c:tx>
            <c:strRef>
              <c:f>Data_Chart!$E$67</c:f>
              <c:strCache>
                <c:ptCount val="1"/>
                <c:pt idx="0">
                  <c:v>1H8-3B_ParA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Data_Chart!$F$67:$AS$67</c:f>
              <c:numCache>
                <c:formatCode>General</c:formatCode>
                <c:ptCount val="40"/>
                <c:pt idx="0">
                  <c:v>1.5846347580723346E-3</c:v>
                </c:pt>
                <c:pt idx="1">
                  <c:v>1.5846347580723346E-3</c:v>
                </c:pt>
                <c:pt idx="2">
                  <c:v>1.5846347580723346E-3</c:v>
                </c:pt>
                <c:pt idx="3">
                  <c:v>1.5846347580723346E-3</c:v>
                </c:pt>
                <c:pt idx="4">
                  <c:v>1.5846347580723346E-3</c:v>
                </c:pt>
                <c:pt idx="5">
                  <c:v>1.5846347580723346E-3</c:v>
                </c:pt>
                <c:pt idx="6">
                  <c:v>1.5846347580723346E-3</c:v>
                </c:pt>
                <c:pt idx="7">
                  <c:v>1.5846347580723346E-3</c:v>
                </c:pt>
                <c:pt idx="8">
                  <c:v>1.5846347580723346E-3</c:v>
                </c:pt>
                <c:pt idx="9">
                  <c:v>1.5846347580723346E-3</c:v>
                </c:pt>
                <c:pt idx="10">
                  <c:v>1.5846347580723346E-3</c:v>
                </c:pt>
                <c:pt idx="11">
                  <c:v>1.5846347580723346E-3</c:v>
                </c:pt>
                <c:pt idx="12">
                  <c:v>1.5846347580723346E-3</c:v>
                </c:pt>
                <c:pt idx="13">
                  <c:v>1.5846347580723346E-3</c:v>
                </c:pt>
                <c:pt idx="14">
                  <c:v>1.5846347580723346E-3</c:v>
                </c:pt>
                <c:pt idx="15">
                  <c:v>1.5846347580723346E-3</c:v>
                </c:pt>
                <c:pt idx="16">
                  <c:v>1.5846347580723346E-3</c:v>
                </c:pt>
                <c:pt idx="17">
                  <c:v>1.5846347580723346E-3</c:v>
                </c:pt>
                <c:pt idx="18">
                  <c:v>1.5846347580723346E-3</c:v>
                </c:pt>
                <c:pt idx="19">
                  <c:v>1.5846347580723346E-3</c:v>
                </c:pt>
                <c:pt idx="20">
                  <c:v>1.5846347580723346E-3</c:v>
                </c:pt>
                <c:pt idx="21">
                  <c:v>1.5846347580723346E-3</c:v>
                </c:pt>
                <c:pt idx="22">
                  <c:v>1.5846347580723346E-3</c:v>
                </c:pt>
                <c:pt idx="23">
                  <c:v>7.7015966600450731E-3</c:v>
                </c:pt>
                <c:pt idx="24">
                  <c:v>2.0503766358590025E-2</c:v>
                </c:pt>
                <c:pt idx="25">
                  <c:v>4.3875590873608969E-2</c:v>
                </c:pt>
                <c:pt idx="26">
                  <c:v>8.5224219735122314E-2</c:v>
                </c:pt>
                <c:pt idx="27">
                  <c:v>0.1546623033151252</c:v>
                </c:pt>
                <c:pt idx="28">
                  <c:v>0.26165188857398447</c:v>
                </c:pt>
                <c:pt idx="29">
                  <c:v>0.40381335393319728</c:v>
                </c:pt>
                <c:pt idx="30">
                  <c:v>0.55912966861653368</c:v>
                </c:pt>
                <c:pt idx="31">
                  <c:v>0.70169626798631846</c:v>
                </c:pt>
                <c:pt idx="32">
                  <c:v>0.81177173357617782</c:v>
                </c:pt>
                <c:pt idx="33">
                  <c:v>0.88770483102899622</c:v>
                </c:pt>
                <c:pt idx="34">
                  <c:v>0.93480686404798197</c:v>
                </c:pt>
                <c:pt idx="35">
                  <c:v>0.96261446764515857</c:v>
                </c:pt>
                <c:pt idx="36">
                  <c:v>0.97897859591387792</c:v>
                </c:pt>
                <c:pt idx="37">
                  <c:v>0.98928952008144255</c:v>
                </c:pt>
                <c:pt idx="38">
                  <c:v>0.99675846396691448</c:v>
                </c:pt>
                <c:pt idx="39">
                  <c:v>1</c:v>
                </c:pt>
              </c:numCache>
            </c:numRef>
          </c:yVal>
          <c:smooth val="1"/>
        </c:ser>
        <c:ser>
          <c:idx val="64"/>
          <c:order val="64"/>
          <c:tx>
            <c:strRef>
              <c:f>Data_Chart!$E$68</c:f>
              <c:strCache>
                <c:ptCount val="1"/>
                <c:pt idx="0">
                  <c:v>1G9-DNA_ParA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Data_Chart!$F$68:$AS$68</c:f>
              <c:numCache>
                <c:formatCode>General</c:formatCode>
                <c:ptCount val="40"/>
                <c:pt idx="0">
                  <c:v>2.2519817047568462E-4</c:v>
                </c:pt>
                <c:pt idx="1">
                  <c:v>2.2519817047568462E-4</c:v>
                </c:pt>
                <c:pt idx="2">
                  <c:v>2.2519817047568462E-4</c:v>
                </c:pt>
                <c:pt idx="3">
                  <c:v>2.2519817047568462E-4</c:v>
                </c:pt>
                <c:pt idx="4">
                  <c:v>2.2519817047568462E-4</c:v>
                </c:pt>
                <c:pt idx="5">
                  <c:v>2.2519817047568462E-4</c:v>
                </c:pt>
                <c:pt idx="6">
                  <c:v>2.2519817047568462E-4</c:v>
                </c:pt>
                <c:pt idx="7">
                  <c:v>2.2519817047568462E-4</c:v>
                </c:pt>
                <c:pt idx="8">
                  <c:v>2.2519817047568462E-4</c:v>
                </c:pt>
                <c:pt idx="9">
                  <c:v>2.2519817047568462E-4</c:v>
                </c:pt>
                <c:pt idx="10">
                  <c:v>2.2519817047568462E-4</c:v>
                </c:pt>
                <c:pt idx="11">
                  <c:v>2.2519817047568462E-4</c:v>
                </c:pt>
                <c:pt idx="12">
                  <c:v>2.2519817047568462E-4</c:v>
                </c:pt>
                <c:pt idx="13">
                  <c:v>1.4818053938097216E-2</c:v>
                </c:pt>
                <c:pt idx="14">
                  <c:v>3.2476970966709783E-2</c:v>
                </c:pt>
                <c:pt idx="15">
                  <c:v>6.5115705858748998E-2</c:v>
                </c:pt>
                <c:pt idx="16">
                  <c:v>0.12197740752295261</c:v>
                </c:pt>
                <c:pt idx="17">
                  <c:v>0.21378972160652979</c:v>
                </c:pt>
                <c:pt idx="18">
                  <c:v>0.34288602327802253</c:v>
                </c:pt>
                <c:pt idx="19">
                  <c:v>0.49367928341547579</c:v>
                </c:pt>
                <c:pt idx="20">
                  <c:v>0.64125806648073524</c:v>
                </c:pt>
                <c:pt idx="21">
                  <c:v>0.76280130717699446</c:v>
                </c:pt>
                <c:pt idx="22">
                  <c:v>0.85081759040168448</c:v>
                </c:pt>
                <c:pt idx="23">
                  <c:v>0.90769712513188938</c:v>
                </c:pt>
                <c:pt idx="24">
                  <c:v>0.94222276128041371</c:v>
                </c:pt>
                <c:pt idx="25">
                  <c:v>0.96307823543981896</c:v>
                </c:pt>
                <c:pt idx="26">
                  <c:v>0.97648869121220239</c:v>
                </c:pt>
                <c:pt idx="27">
                  <c:v>0.98511757479304718</c:v>
                </c:pt>
                <c:pt idx="28">
                  <c:v>0.99163029151740223</c:v>
                </c:pt>
                <c:pt idx="29">
                  <c:v>0.99577022196510345</c:v>
                </c:pt>
                <c:pt idx="30">
                  <c:v>0.99843742156834658</c:v>
                </c:pt>
                <c:pt idx="31">
                  <c:v>0.99961345416494252</c:v>
                </c:pt>
                <c:pt idx="32">
                  <c:v>1</c:v>
                </c:pt>
                <c:pt idx="33">
                  <c:v>0.99964254850080825</c:v>
                </c:pt>
                <c:pt idx="34">
                  <c:v>0.99894747422927388</c:v>
                </c:pt>
                <c:pt idx="35">
                  <c:v>0.99870849162702113</c:v>
                </c:pt>
                <c:pt idx="36">
                  <c:v>0.99940383147362755</c:v>
                </c:pt>
                <c:pt idx="37">
                  <c:v>0.99996711248539072</c:v>
                </c:pt>
                <c:pt idx="38">
                  <c:v>0.99939731272704713</c:v>
                </c:pt>
                <c:pt idx="39">
                  <c:v>0.99870805008755204</c:v>
                </c:pt>
              </c:numCache>
            </c:numRef>
          </c:yVal>
          <c:smooth val="1"/>
        </c:ser>
        <c:ser>
          <c:idx val="65"/>
          <c:order val="65"/>
          <c:tx>
            <c:strRef>
              <c:f>Data_Chart!$E$69</c:f>
              <c:strCache>
                <c:ptCount val="1"/>
                <c:pt idx="0">
                  <c:v>2A1-3G_aceA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Data_Chart!$F$69:$AS$69</c:f>
              <c:numCache>
                <c:formatCode>General</c:formatCode>
                <c:ptCount val="40"/>
                <c:pt idx="0">
                  <c:v>6.224262144420914E-4</c:v>
                </c:pt>
                <c:pt idx="1">
                  <c:v>6.224262144420914E-4</c:v>
                </c:pt>
                <c:pt idx="2">
                  <c:v>6.224262144420914E-4</c:v>
                </c:pt>
                <c:pt idx="3">
                  <c:v>6.224262144420914E-4</c:v>
                </c:pt>
                <c:pt idx="4">
                  <c:v>6.224262144420914E-4</c:v>
                </c:pt>
                <c:pt idx="5">
                  <c:v>6.224262144420914E-4</c:v>
                </c:pt>
                <c:pt idx="6">
                  <c:v>6.224262144420914E-4</c:v>
                </c:pt>
                <c:pt idx="7">
                  <c:v>6.224262144420914E-4</c:v>
                </c:pt>
                <c:pt idx="8">
                  <c:v>6.224262144420914E-4</c:v>
                </c:pt>
                <c:pt idx="9">
                  <c:v>6.224262144420914E-4</c:v>
                </c:pt>
                <c:pt idx="10">
                  <c:v>6.224262144420914E-4</c:v>
                </c:pt>
                <c:pt idx="11">
                  <c:v>6.224262144420914E-4</c:v>
                </c:pt>
                <c:pt idx="12">
                  <c:v>6.224262144420914E-4</c:v>
                </c:pt>
                <c:pt idx="13">
                  <c:v>6.224262144420914E-4</c:v>
                </c:pt>
                <c:pt idx="14">
                  <c:v>6.224262144420914E-4</c:v>
                </c:pt>
                <c:pt idx="15">
                  <c:v>6.224262144420914E-4</c:v>
                </c:pt>
                <c:pt idx="16">
                  <c:v>6.224262144420914E-4</c:v>
                </c:pt>
                <c:pt idx="17">
                  <c:v>6.224262144420914E-4</c:v>
                </c:pt>
                <c:pt idx="18">
                  <c:v>6.224262144420914E-4</c:v>
                </c:pt>
                <c:pt idx="19">
                  <c:v>6.224262144420914E-4</c:v>
                </c:pt>
                <c:pt idx="20">
                  <c:v>6.224262144420914E-4</c:v>
                </c:pt>
                <c:pt idx="21">
                  <c:v>6.224262144420914E-4</c:v>
                </c:pt>
                <c:pt idx="22">
                  <c:v>6.224262144420914E-4</c:v>
                </c:pt>
                <c:pt idx="23">
                  <c:v>2.0685697285538359E-3</c:v>
                </c:pt>
                <c:pt idx="24">
                  <c:v>6.4831955516033582E-3</c:v>
                </c:pt>
                <c:pt idx="25">
                  <c:v>1.4938757376426959E-2</c:v>
                </c:pt>
                <c:pt idx="26">
                  <c:v>2.9979405346580647E-2</c:v>
                </c:pt>
                <c:pt idx="27">
                  <c:v>5.7734674557500677E-2</c:v>
                </c:pt>
                <c:pt idx="28">
                  <c:v>0.10506153885832552</c:v>
                </c:pt>
                <c:pt idx="29">
                  <c:v>0.18468573970287502</c:v>
                </c:pt>
                <c:pt idx="30">
                  <c:v>0.30354090124186967</c:v>
                </c:pt>
                <c:pt idx="31">
                  <c:v>0.45426034166085921</c:v>
                </c:pt>
                <c:pt idx="32">
                  <c:v>0.61327663588933523</c:v>
                </c:pt>
                <c:pt idx="33">
                  <c:v>0.75136917408514747</c:v>
                </c:pt>
                <c:pt idx="34">
                  <c:v>0.8524740080963642</c:v>
                </c:pt>
                <c:pt idx="35">
                  <c:v>0.91543793984120214</c:v>
                </c:pt>
                <c:pt idx="36">
                  <c:v>0.95178361313852911</c:v>
                </c:pt>
                <c:pt idx="37">
                  <c:v>0.97437532651242065</c:v>
                </c:pt>
                <c:pt idx="38">
                  <c:v>0.99189880398841834</c:v>
                </c:pt>
                <c:pt idx="39">
                  <c:v>1</c:v>
                </c:pt>
              </c:numCache>
            </c:numRef>
          </c:yVal>
          <c:smooth val="1"/>
        </c:ser>
        <c:ser>
          <c:idx val="66"/>
          <c:order val="66"/>
          <c:tx>
            <c:strRef>
              <c:f>Data_Chart!$E$70</c:f>
              <c:strCache>
                <c:ptCount val="1"/>
                <c:pt idx="0">
                  <c:v>2B1-3G_aceA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Data_Chart!$F$70:$AS$70</c:f>
              <c:numCache>
                <c:formatCode>General</c:formatCode>
                <c:ptCount val="40"/>
                <c:pt idx="0">
                  <c:v>2.4993799637494207E-4</c:v>
                </c:pt>
                <c:pt idx="1">
                  <c:v>2.4993799637494207E-4</c:v>
                </c:pt>
                <c:pt idx="2">
                  <c:v>2.4993799637494207E-4</c:v>
                </c:pt>
                <c:pt idx="3">
                  <c:v>2.4993799637494207E-4</c:v>
                </c:pt>
                <c:pt idx="4">
                  <c:v>2.4993799637494207E-4</c:v>
                </c:pt>
                <c:pt idx="5">
                  <c:v>2.4993799637494207E-4</c:v>
                </c:pt>
                <c:pt idx="6">
                  <c:v>2.4993799637494207E-4</c:v>
                </c:pt>
                <c:pt idx="7">
                  <c:v>2.4993799637494207E-4</c:v>
                </c:pt>
                <c:pt idx="8">
                  <c:v>2.4993799637494207E-4</c:v>
                </c:pt>
                <c:pt idx="9">
                  <c:v>2.4993799637494207E-4</c:v>
                </c:pt>
                <c:pt idx="10">
                  <c:v>2.4993799637494207E-4</c:v>
                </c:pt>
                <c:pt idx="11">
                  <c:v>2.4993799637494207E-4</c:v>
                </c:pt>
                <c:pt idx="12">
                  <c:v>2.4993799637494207E-4</c:v>
                </c:pt>
                <c:pt idx="13">
                  <c:v>2.4993799637494207E-4</c:v>
                </c:pt>
                <c:pt idx="14">
                  <c:v>2.4993799637494207E-4</c:v>
                </c:pt>
                <c:pt idx="15">
                  <c:v>2.4993799637494207E-4</c:v>
                </c:pt>
                <c:pt idx="16">
                  <c:v>2.4993799637494207E-4</c:v>
                </c:pt>
                <c:pt idx="17">
                  <c:v>2.4993799637494207E-4</c:v>
                </c:pt>
                <c:pt idx="18">
                  <c:v>2.4993799637494207E-4</c:v>
                </c:pt>
                <c:pt idx="19">
                  <c:v>2.4993799637494207E-4</c:v>
                </c:pt>
                <c:pt idx="20">
                  <c:v>2.4993799637494207E-4</c:v>
                </c:pt>
                <c:pt idx="21">
                  <c:v>2.4993799637494207E-4</c:v>
                </c:pt>
                <c:pt idx="22">
                  <c:v>2.4993799637494207E-4</c:v>
                </c:pt>
                <c:pt idx="23">
                  <c:v>1.9237721880657841E-3</c:v>
                </c:pt>
                <c:pt idx="24">
                  <c:v>6.6778365073787965E-3</c:v>
                </c:pt>
                <c:pt idx="25">
                  <c:v>1.582370908728855E-2</c:v>
                </c:pt>
                <c:pt idx="26">
                  <c:v>3.1870391018363649E-2</c:v>
                </c:pt>
                <c:pt idx="27">
                  <c:v>6.1272093440685134E-2</c:v>
                </c:pt>
                <c:pt idx="28">
                  <c:v>0.11262148077132514</c:v>
                </c:pt>
                <c:pt idx="29">
                  <c:v>0.19698829561840386</c:v>
                </c:pt>
                <c:pt idx="30">
                  <c:v>0.32072456522113602</c:v>
                </c:pt>
                <c:pt idx="31">
                  <c:v>0.47347213659732967</c:v>
                </c:pt>
                <c:pt idx="32">
                  <c:v>0.63097378785681679</c:v>
                </c:pt>
                <c:pt idx="33">
                  <c:v>0.76491892629952174</c:v>
                </c:pt>
                <c:pt idx="34">
                  <c:v>0.86093539805541419</c:v>
                </c:pt>
                <c:pt idx="35">
                  <c:v>0.92000878729892499</c:v>
                </c:pt>
                <c:pt idx="36">
                  <c:v>0.95430160270318032</c:v>
                </c:pt>
                <c:pt idx="37">
                  <c:v>0.97605460184585124</c:v>
                </c:pt>
                <c:pt idx="38">
                  <c:v>0.99251132846700996</c:v>
                </c:pt>
                <c:pt idx="39">
                  <c:v>1</c:v>
                </c:pt>
              </c:numCache>
            </c:numRef>
          </c:yVal>
          <c:smooth val="1"/>
        </c:ser>
        <c:ser>
          <c:idx val="67"/>
          <c:order val="67"/>
          <c:tx>
            <c:strRef>
              <c:f>Data_Chart!$E$71</c:f>
              <c:strCache>
                <c:ptCount val="1"/>
                <c:pt idx="0">
                  <c:v>2C1-3G_pspA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Data_Chart!$F$71:$AS$71</c:f>
              <c:numCache>
                <c:formatCode>General</c:formatCode>
                <c:ptCount val="40"/>
                <c:pt idx="0">
                  <c:v>1.1691534635661503E-3</c:v>
                </c:pt>
                <c:pt idx="1">
                  <c:v>1.1691534635661503E-3</c:v>
                </c:pt>
                <c:pt idx="2">
                  <c:v>1.1691534635661503E-3</c:v>
                </c:pt>
                <c:pt idx="3">
                  <c:v>1.1691534635661503E-3</c:v>
                </c:pt>
                <c:pt idx="4">
                  <c:v>1.1691534635661503E-3</c:v>
                </c:pt>
                <c:pt idx="5">
                  <c:v>1.1691534635661503E-3</c:v>
                </c:pt>
                <c:pt idx="6">
                  <c:v>1.1691534635661503E-3</c:v>
                </c:pt>
                <c:pt idx="7">
                  <c:v>1.1691534635661503E-3</c:v>
                </c:pt>
                <c:pt idx="8">
                  <c:v>1.1691534635661503E-3</c:v>
                </c:pt>
                <c:pt idx="9">
                  <c:v>1.1691534635661503E-3</c:v>
                </c:pt>
                <c:pt idx="10">
                  <c:v>1.1691534635661503E-3</c:v>
                </c:pt>
                <c:pt idx="11">
                  <c:v>1.1691534635661503E-3</c:v>
                </c:pt>
                <c:pt idx="12">
                  <c:v>1.1691534635661503E-3</c:v>
                </c:pt>
                <c:pt idx="13">
                  <c:v>1.1691534635661503E-3</c:v>
                </c:pt>
                <c:pt idx="14">
                  <c:v>1.1691534635661503E-3</c:v>
                </c:pt>
                <c:pt idx="15">
                  <c:v>1.1691534635661503E-3</c:v>
                </c:pt>
                <c:pt idx="16">
                  <c:v>1.1691534635661503E-3</c:v>
                </c:pt>
                <c:pt idx="17">
                  <c:v>1.1691534635661503E-3</c:v>
                </c:pt>
                <c:pt idx="18">
                  <c:v>1.1691534635661503E-3</c:v>
                </c:pt>
                <c:pt idx="19">
                  <c:v>1.1691534635661503E-3</c:v>
                </c:pt>
                <c:pt idx="20">
                  <c:v>1.1691534635661503E-3</c:v>
                </c:pt>
                <c:pt idx="21">
                  <c:v>1.1691534635661503E-3</c:v>
                </c:pt>
                <c:pt idx="22">
                  <c:v>1.1691534635661503E-3</c:v>
                </c:pt>
                <c:pt idx="23">
                  <c:v>1.8116283754167585E-3</c:v>
                </c:pt>
                <c:pt idx="24">
                  <c:v>7.4959376725112162E-3</c:v>
                </c:pt>
                <c:pt idx="25">
                  <c:v>1.9442327861309432E-2</c:v>
                </c:pt>
                <c:pt idx="26">
                  <c:v>4.1843698291519807E-2</c:v>
                </c:pt>
                <c:pt idx="27">
                  <c:v>8.4229443346417521E-2</c:v>
                </c:pt>
                <c:pt idx="28">
                  <c:v>0.15758617024840599</c:v>
                </c:pt>
                <c:pt idx="29">
                  <c:v>0.27343901987865105</c:v>
                </c:pt>
                <c:pt idx="30">
                  <c:v>0.42465737783557189</c:v>
                </c:pt>
                <c:pt idx="31">
                  <c:v>0.58706562158503406</c:v>
                </c:pt>
                <c:pt idx="32">
                  <c:v>0.73008779654585321</c:v>
                </c:pt>
                <c:pt idx="33">
                  <c:v>0.83629729879124182</c:v>
                </c:pt>
                <c:pt idx="34">
                  <c:v>0.90547791913059739</c:v>
                </c:pt>
                <c:pt idx="35">
                  <c:v>0.94584481161766043</c:v>
                </c:pt>
                <c:pt idx="36">
                  <c:v>0.97040041110991337</c:v>
                </c:pt>
                <c:pt idx="37">
                  <c:v>0.98568960860093646</c:v>
                </c:pt>
                <c:pt idx="38">
                  <c:v>0.99607140308220188</c:v>
                </c:pt>
                <c:pt idx="39">
                  <c:v>1</c:v>
                </c:pt>
              </c:numCache>
            </c:numRef>
          </c:yVal>
          <c:smooth val="1"/>
        </c:ser>
        <c:ser>
          <c:idx val="68"/>
          <c:order val="68"/>
          <c:tx>
            <c:strRef>
              <c:f>Data_Chart!$E$72</c:f>
              <c:strCache>
                <c:ptCount val="1"/>
                <c:pt idx="0">
                  <c:v>2D1-3G_pspA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Data_Chart!$F$72:$AS$72</c:f>
              <c:numCache>
                <c:formatCode>General</c:formatCode>
                <c:ptCount val="40"/>
                <c:pt idx="0">
                  <c:v>4.6483991741842695E-6</c:v>
                </c:pt>
                <c:pt idx="1">
                  <c:v>4.6483991741842695E-6</c:v>
                </c:pt>
                <c:pt idx="2">
                  <c:v>4.6483991741842695E-6</c:v>
                </c:pt>
                <c:pt idx="3">
                  <c:v>4.6483991741842695E-6</c:v>
                </c:pt>
                <c:pt idx="4">
                  <c:v>4.6483991741842695E-6</c:v>
                </c:pt>
                <c:pt idx="5">
                  <c:v>4.6483991741842695E-6</c:v>
                </c:pt>
                <c:pt idx="6">
                  <c:v>4.6483991741842695E-6</c:v>
                </c:pt>
                <c:pt idx="7">
                  <c:v>4.6483991741842695E-6</c:v>
                </c:pt>
                <c:pt idx="8">
                  <c:v>4.6483991741842695E-6</c:v>
                </c:pt>
                <c:pt idx="9">
                  <c:v>4.6483991741842695E-6</c:v>
                </c:pt>
                <c:pt idx="10">
                  <c:v>4.6483991741842695E-6</c:v>
                </c:pt>
                <c:pt idx="11">
                  <c:v>4.6483991741842695E-6</c:v>
                </c:pt>
                <c:pt idx="12">
                  <c:v>4.6483991741842695E-6</c:v>
                </c:pt>
                <c:pt idx="13">
                  <c:v>4.6483991741842695E-6</c:v>
                </c:pt>
                <c:pt idx="14">
                  <c:v>4.6483991741842695E-6</c:v>
                </c:pt>
                <c:pt idx="15">
                  <c:v>4.6483991741842695E-6</c:v>
                </c:pt>
                <c:pt idx="16">
                  <c:v>4.6483991741842695E-6</c:v>
                </c:pt>
                <c:pt idx="17">
                  <c:v>4.6483991741842695E-6</c:v>
                </c:pt>
                <c:pt idx="18">
                  <c:v>4.6483991741842695E-6</c:v>
                </c:pt>
                <c:pt idx="19">
                  <c:v>4.6483991741842695E-6</c:v>
                </c:pt>
                <c:pt idx="20">
                  <c:v>4.6483991741842695E-6</c:v>
                </c:pt>
                <c:pt idx="21">
                  <c:v>4.6483991741842695E-6</c:v>
                </c:pt>
                <c:pt idx="22">
                  <c:v>8.4186697358533706E-4</c:v>
                </c:pt>
                <c:pt idx="23">
                  <c:v>4.3316924216191457E-3</c:v>
                </c:pt>
                <c:pt idx="24">
                  <c:v>1.1005838959986887E-2</c:v>
                </c:pt>
                <c:pt idx="25">
                  <c:v>2.414473073148117E-2</c:v>
                </c:pt>
                <c:pt idx="26">
                  <c:v>4.9476858728562507E-2</c:v>
                </c:pt>
                <c:pt idx="27">
                  <c:v>9.6360882382129656E-2</c:v>
                </c:pt>
                <c:pt idx="28">
                  <c:v>0.1760506850947815</c:v>
                </c:pt>
                <c:pt idx="29">
                  <c:v>0.29865217712598446</c:v>
                </c:pt>
                <c:pt idx="30">
                  <c:v>0.45213611794684172</c:v>
                </c:pt>
                <c:pt idx="31">
                  <c:v>0.61202194317317327</c:v>
                </c:pt>
                <c:pt idx="32">
                  <c:v>0.7470692937301916</c:v>
                </c:pt>
                <c:pt idx="33">
                  <c:v>0.84553628251173829</c:v>
                </c:pt>
                <c:pt idx="34">
                  <c:v>0.90843720937066563</c:v>
                </c:pt>
                <c:pt idx="35">
                  <c:v>0.94574849160030783</c:v>
                </c:pt>
                <c:pt idx="36">
                  <c:v>0.9681471113517941</c:v>
                </c:pt>
                <c:pt idx="37">
                  <c:v>0.98337804919332228</c:v>
                </c:pt>
                <c:pt idx="38">
                  <c:v>0.99476407836593217</c:v>
                </c:pt>
                <c:pt idx="39">
                  <c:v>1</c:v>
                </c:pt>
              </c:numCache>
            </c:numRef>
          </c:yVal>
          <c:smooth val="1"/>
        </c:ser>
        <c:ser>
          <c:idx val="69"/>
          <c:order val="69"/>
          <c:tx>
            <c:strRef>
              <c:f>Data_Chart!$E$73</c:f>
              <c:strCache>
                <c:ptCount val="1"/>
                <c:pt idx="0">
                  <c:v>2E1-3G_ltpD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Data_Chart!$F$73:$AS$73</c:f>
              <c:numCache>
                <c:formatCode>General</c:formatCode>
                <c:ptCount val="40"/>
                <c:pt idx="0">
                  <c:v>5.706891559896732E-4</c:v>
                </c:pt>
                <c:pt idx="1">
                  <c:v>5.706891559896732E-4</c:v>
                </c:pt>
                <c:pt idx="2">
                  <c:v>5.706891559896732E-4</c:v>
                </c:pt>
                <c:pt idx="3">
                  <c:v>5.706891559896732E-4</c:v>
                </c:pt>
                <c:pt idx="4">
                  <c:v>5.706891559896732E-4</c:v>
                </c:pt>
                <c:pt idx="5">
                  <c:v>5.706891559896732E-4</c:v>
                </c:pt>
                <c:pt idx="6">
                  <c:v>5.706891559896732E-4</c:v>
                </c:pt>
                <c:pt idx="7">
                  <c:v>5.706891559896732E-4</c:v>
                </c:pt>
                <c:pt idx="8">
                  <c:v>5.706891559896732E-4</c:v>
                </c:pt>
                <c:pt idx="9">
                  <c:v>5.706891559896732E-4</c:v>
                </c:pt>
                <c:pt idx="10">
                  <c:v>5.706891559896732E-4</c:v>
                </c:pt>
                <c:pt idx="11">
                  <c:v>5.706891559896732E-4</c:v>
                </c:pt>
                <c:pt idx="12">
                  <c:v>5.706891559896732E-4</c:v>
                </c:pt>
                <c:pt idx="13">
                  <c:v>5.706891559896732E-4</c:v>
                </c:pt>
                <c:pt idx="14">
                  <c:v>5.706891559896732E-4</c:v>
                </c:pt>
                <c:pt idx="15">
                  <c:v>5.706891559896732E-4</c:v>
                </c:pt>
                <c:pt idx="16">
                  <c:v>5.706891559896732E-4</c:v>
                </c:pt>
                <c:pt idx="17">
                  <c:v>5.706891559896732E-4</c:v>
                </c:pt>
                <c:pt idx="18">
                  <c:v>1.4079791698835453E-3</c:v>
                </c:pt>
                <c:pt idx="19">
                  <c:v>5.8062273597783215E-3</c:v>
                </c:pt>
                <c:pt idx="20">
                  <c:v>1.3952864554296807E-2</c:v>
                </c:pt>
                <c:pt idx="21">
                  <c:v>3.057145065220707E-2</c:v>
                </c:pt>
                <c:pt idx="22">
                  <c:v>6.2089070382409781E-2</c:v>
                </c:pt>
                <c:pt idx="23">
                  <c:v>0.11759282075207034</c:v>
                </c:pt>
                <c:pt idx="24">
                  <c:v>0.20852909826440288</c:v>
                </c:pt>
                <c:pt idx="25">
                  <c:v>0.33967686313523937</c:v>
                </c:pt>
                <c:pt idx="26">
                  <c:v>0.49429281777028689</c:v>
                </c:pt>
                <c:pt idx="27">
                  <c:v>0.64605779611764269</c:v>
                </c:pt>
                <c:pt idx="28">
                  <c:v>0.76776754747893905</c:v>
                </c:pt>
                <c:pt idx="29">
                  <c:v>0.8545187362272515</c:v>
                </c:pt>
                <c:pt idx="30">
                  <c:v>0.90880019862529804</c:v>
                </c:pt>
                <c:pt idx="31">
                  <c:v>0.94145735600914626</c:v>
                </c:pt>
                <c:pt idx="32">
                  <c:v>0.96097625033396272</c:v>
                </c:pt>
                <c:pt idx="33">
                  <c:v>0.97362015256699763</c:v>
                </c:pt>
                <c:pt idx="34">
                  <c:v>0.98229943100237493</c:v>
                </c:pt>
                <c:pt idx="35">
                  <c:v>0.9888447337094447</c:v>
                </c:pt>
                <c:pt idx="36">
                  <c:v>0.99357335835293437</c:v>
                </c:pt>
                <c:pt idx="37">
                  <c:v>0.99671565561966602</c:v>
                </c:pt>
                <c:pt idx="38">
                  <c:v>0.99899665402075311</c:v>
                </c:pt>
                <c:pt idx="39">
                  <c:v>1</c:v>
                </c:pt>
              </c:numCache>
            </c:numRef>
          </c:yVal>
          <c:smooth val="1"/>
        </c:ser>
        <c:ser>
          <c:idx val="70"/>
          <c:order val="70"/>
          <c:tx>
            <c:strRef>
              <c:f>Data_Chart!$E$74</c:f>
              <c:strCache>
                <c:ptCount val="1"/>
                <c:pt idx="0">
                  <c:v>2F1-3G_ltpD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Data_Chart!$F$74:$AS$74</c:f>
              <c:numCache>
                <c:formatCode>General</c:formatCode>
                <c:ptCount val="40"/>
                <c:pt idx="0">
                  <c:v>1.1407808635749267E-3</c:v>
                </c:pt>
                <c:pt idx="1">
                  <c:v>1.1407808635749267E-3</c:v>
                </c:pt>
                <c:pt idx="2">
                  <c:v>1.1407808635749267E-3</c:v>
                </c:pt>
                <c:pt idx="3">
                  <c:v>1.1407808635749267E-3</c:v>
                </c:pt>
                <c:pt idx="4">
                  <c:v>1.1407808635749267E-3</c:v>
                </c:pt>
                <c:pt idx="5">
                  <c:v>1.1407808635749267E-3</c:v>
                </c:pt>
                <c:pt idx="6">
                  <c:v>1.1407808635749267E-3</c:v>
                </c:pt>
                <c:pt idx="7">
                  <c:v>1.1407808635749267E-3</c:v>
                </c:pt>
                <c:pt idx="8">
                  <c:v>1.1407808635749267E-3</c:v>
                </c:pt>
                <c:pt idx="9">
                  <c:v>1.1407808635749267E-3</c:v>
                </c:pt>
                <c:pt idx="10">
                  <c:v>1.1407808635749267E-3</c:v>
                </c:pt>
                <c:pt idx="11">
                  <c:v>1.1407808635749267E-3</c:v>
                </c:pt>
                <c:pt idx="12">
                  <c:v>1.1407808635749267E-3</c:v>
                </c:pt>
                <c:pt idx="13">
                  <c:v>1.1407808635749267E-3</c:v>
                </c:pt>
                <c:pt idx="14">
                  <c:v>1.1407808635749267E-3</c:v>
                </c:pt>
                <c:pt idx="15">
                  <c:v>1.1407808635749267E-3</c:v>
                </c:pt>
                <c:pt idx="16">
                  <c:v>1.1407808635749267E-3</c:v>
                </c:pt>
                <c:pt idx="17">
                  <c:v>1.1407808635749267E-3</c:v>
                </c:pt>
                <c:pt idx="18">
                  <c:v>1.1407808635749267E-3</c:v>
                </c:pt>
                <c:pt idx="19">
                  <c:v>6.28858892081967E-3</c:v>
                </c:pt>
                <c:pt idx="20">
                  <c:v>1.4930220405279845E-2</c:v>
                </c:pt>
                <c:pt idx="21">
                  <c:v>3.3371858822494944E-2</c:v>
                </c:pt>
                <c:pt idx="22">
                  <c:v>6.7191939346450208E-2</c:v>
                </c:pt>
                <c:pt idx="23">
                  <c:v>0.12726263499324744</c:v>
                </c:pt>
                <c:pt idx="24">
                  <c:v>0.2251308548067342</c:v>
                </c:pt>
                <c:pt idx="25">
                  <c:v>0.36192892078749483</c:v>
                </c:pt>
                <c:pt idx="26">
                  <c:v>0.51814680178804762</c:v>
                </c:pt>
                <c:pt idx="27">
                  <c:v>0.66645039745469148</c:v>
                </c:pt>
                <c:pt idx="28">
                  <c:v>0.78323900832785209</c:v>
                </c:pt>
                <c:pt idx="29">
                  <c:v>0.8654709967680847</c:v>
                </c:pt>
                <c:pt idx="30">
                  <c:v>0.91643808607615274</c:v>
                </c:pt>
                <c:pt idx="31">
                  <c:v>0.94764230920566306</c:v>
                </c:pt>
                <c:pt idx="32">
                  <c:v>0.96674313531646749</c:v>
                </c:pt>
                <c:pt idx="33">
                  <c:v>0.97975571898858893</c:v>
                </c:pt>
                <c:pt idx="34">
                  <c:v>0.98824635303509645</c:v>
                </c:pt>
                <c:pt idx="35">
                  <c:v>0.99369846109654314</c:v>
                </c:pt>
                <c:pt idx="36">
                  <c:v>0.99716126024412566</c:v>
                </c:pt>
                <c:pt idx="37">
                  <c:v>0.99903688849952743</c:v>
                </c:pt>
                <c:pt idx="38">
                  <c:v>0.99992695097252948</c:v>
                </c:pt>
                <c:pt idx="39">
                  <c:v>1</c:v>
                </c:pt>
              </c:numCache>
            </c:numRef>
          </c:yVal>
          <c:smooth val="1"/>
        </c:ser>
        <c:ser>
          <c:idx val="71"/>
          <c:order val="71"/>
          <c:tx>
            <c:strRef>
              <c:f>Data_Chart!$E$75</c:f>
              <c:strCache>
                <c:ptCount val="1"/>
                <c:pt idx="0">
                  <c:v>2G1-3G_ParA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Data_Chart!$F$75:$AS$75</c:f>
              <c:numCache>
                <c:formatCode>General</c:formatCode>
                <c:ptCount val="40"/>
                <c:pt idx="0">
                  <c:v>8.4899847350523568E-4</c:v>
                </c:pt>
                <c:pt idx="1">
                  <c:v>8.4899847350523568E-4</c:v>
                </c:pt>
                <c:pt idx="2">
                  <c:v>8.4899847350523568E-4</c:v>
                </c:pt>
                <c:pt idx="3">
                  <c:v>8.4899847350523568E-4</c:v>
                </c:pt>
                <c:pt idx="4">
                  <c:v>8.4899847350523568E-4</c:v>
                </c:pt>
                <c:pt idx="5">
                  <c:v>8.4899847350523568E-4</c:v>
                </c:pt>
                <c:pt idx="6">
                  <c:v>8.4899847350523568E-4</c:v>
                </c:pt>
                <c:pt idx="7">
                  <c:v>8.4899847350523568E-4</c:v>
                </c:pt>
                <c:pt idx="8">
                  <c:v>8.4899847350523568E-4</c:v>
                </c:pt>
                <c:pt idx="9">
                  <c:v>8.4899847350523568E-4</c:v>
                </c:pt>
                <c:pt idx="10">
                  <c:v>8.4899847350523568E-4</c:v>
                </c:pt>
                <c:pt idx="11">
                  <c:v>8.4899847350523568E-4</c:v>
                </c:pt>
                <c:pt idx="12">
                  <c:v>8.4899847350523568E-4</c:v>
                </c:pt>
                <c:pt idx="13">
                  <c:v>8.4899847350523568E-4</c:v>
                </c:pt>
                <c:pt idx="14">
                  <c:v>8.4899847350523568E-4</c:v>
                </c:pt>
                <c:pt idx="15">
                  <c:v>8.4899847350523568E-4</c:v>
                </c:pt>
                <c:pt idx="16">
                  <c:v>8.4899847350523568E-4</c:v>
                </c:pt>
                <c:pt idx="17">
                  <c:v>8.4899847350523568E-4</c:v>
                </c:pt>
                <c:pt idx="18">
                  <c:v>8.4899847350523568E-4</c:v>
                </c:pt>
                <c:pt idx="19">
                  <c:v>8.4899847350523568E-4</c:v>
                </c:pt>
                <c:pt idx="20">
                  <c:v>2.0313394779034981E-3</c:v>
                </c:pt>
                <c:pt idx="21">
                  <c:v>5.8014974383892928E-3</c:v>
                </c:pt>
                <c:pt idx="22">
                  <c:v>1.4263610888338264E-2</c:v>
                </c:pt>
                <c:pt idx="23">
                  <c:v>2.9631766414018722E-2</c:v>
                </c:pt>
                <c:pt idx="24">
                  <c:v>5.8818763530073224E-2</c:v>
                </c:pt>
                <c:pt idx="25">
                  <c:v>0.10817239384737551</c:v>
                </c:pt>
                <c:pt idx="26">
                  <c:v>0.18993113133613682</c:v>
                </c:pt>
                <c:pt idx="27">
                  <c:v>0.31036001927459361</c:v>
                </c:pt>
                <c:pt idx="28">
                  <c:v>0.45857037798803696</c:v>
                </c:pt>
                <c:pt idx="29">
                  <c:v>0.61055685602445553</c:v>
                </c:pt>
                <c:pt idx="30">
                  <c:v>0.73968071768391119</c:v>
                </c:pt>
                <c:pt idx="31">
                  <c:v>0.83562439705143876</c:v>
                </c:pt>
                <c:pt idx="32">
                  <c:v>0.89943473555240638</c:v>
                </c:pt>
                <c:pt idx="33">
                  <c:v>0.93937467315466505</c:v>
                </c:pt>
                <c:pt idx="34">
                  <c:v>0.96403440703673648</c:v>
                </c:pt>
                <c:pt idx="35">
                  <c:v>0.9794072741713965</c:v>
                </c:pt>
                <c:pt idx="36">
                  <c:v>0.98933812824096101</c:v>
                </c:pt>
                <c:pt idx="37">
                  <c:v>0.99531182976860966</c:v>
                </c:pt>
                <c:pt idx="38">
                  <c:v>0.99883512136076813</c:v>
                </c:pt>
                <c:pt idx="39">
                  <c:v>1</c:v>
                </c:pt>
              </c:numCache>
            </c:numRef>
          </c:yVal>
          <c:smooth val="1"/>
        </c:ser>
        <c:ser>
          <c:idx val="72"/>
          <c:order val="72"/>
          <c:tx>
            <c:strRef>
              <c:f>Data_Chart!$E$76</c:f>
              <c:strCache>
                <c:ptCount val="1"/>
                <c:pt idx="0">
                  <c:v>2H1-3G_ParA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Data_Chart!$F$76:$AS$76</c:f>
              <c:numCache>
                <c:formatCode>General</c:formatCode>
                <c:ptCount val="40"/>
                <c:pt idx="0">
                  <c:v>7.9046968130581507E-4</c:v>
                </c:pt>
                <c:pt idx="1">
                  <c:v>7.9046968130581507E-4</c:v>
                </c:pt>
                <c:pt idx="2">
                  <c:v>7.9046968130581507E-4</c:v>
                </c:pt>
                <c:pt idx="3">
                  <c:v>7.9046968130581507E-4</c:v>
                </c:pt>
                <c:pt idx="4">
                  <c:v>7.9046968130581507E-4</c:v>
                </c:pt>
                <c:pt idx="5">
                  <c:v>7.9046968130581507E-4</c:v>
                </c:pt>
                <c:pt idx="6">
                  <c:v>7.9046968130581507E-4</c:v>
                </c:pt>
                <c:pt idx="7">
                  <c:v>7.9046968130581507E-4</c:v>
                </c:pt>
                <c:pt idx="8">
                  <c:v>7.9046968130581507E-4</c:v>
                </c:pt>
                <c:pt idx="9">
                  <c:v>7.9046968130581507E-4</c:v>
                </c:pt>
                <c:pt idx="10">
                  <c:v>7.9046968130581507E-4</c:v>
                </c:pt>
                <c:pt idx="11">
                  <c:v>7.9046968130581507E-4</c:v>
                </c:pt>
                <c:pt idx="12">
                  <c:v>7.9046968130581507E-4</c:v>
                </c:pt>
                <c:pt idx="13">
                  <c:v>7.9046968130581507E-4</c:v>
                </c:pt>
                <c:pt idx="14">
                  <c:v>7.9046968130581507E-4</c:v>
                </c:pt>
                <c:pt idx="15">
                  <c:v>7.9046968130581507E-4</c:v>
                </c:pt>
                <c:pt idx="16">
                  <c:v>7.9046968130581507E-4</c:v>
                </c:pt>
                <c:pt idx="17">
                  <c:v>7.9046968130581507E-4</c:v>
                </c:pt>
                <c:pt idx="18">
                  <c:v>7.9046968130581507E-4</c:v>
                </c:pt>
                <c:pt idx="19">
                  <c:v>7.9046968130581507E-4</c:v>
                </c:pt>
                <c:pt idx="20">
                  <c:v>7.9046968130581507E-4</c:v>
                </c:pt>
                <c:pt idx="21">
                  <c:v>5.621430978564915E-3</c:v>
                </c:pt>
                <c:pt idx="22">
                  <c:v>1.3928847188535815E-2</c:v>
                </c:pt>
                <c:pt idx="23">
                  <c:v>2.991383667198046E-2</c:v>
                </c:pt>
                <c:pt idx="24">
                  <c:v>5.8364514229370855E-2</c:v>
                </c:pt>
                <c:pt idx="25">
                  <c:v>0.1092891359556242</c:v>
                </c:pt>
                <c:pt idx="26">
                  <c:v>0.19254344926684208</c:v>
                </c:pt>
                <c:pt idx="27">
                  <c:v>0.31442529707723932</c:v>
                </c:pt>
                <c:pt idx="28">
                  <c:v>0.46281640969545051</c:v>
                </c:pt>
                <c:pt idx="29">
                  <c:v>0.61456144289951631</c:v>
                </c:pt>
                <c:pt idx="30">
                  <c:v>0.74397516377538231</c:v>
                </c:pt>
                <c:pt idx="31">
                  <c:v>0.83955881205576943</c:v>
                </c:pt>
                <c:pt idx="32">
                  <c:v>0.90223667868167845</c:v>
                </c:pt>
                <c:pt idx="33">
                  <c:v>0.94049219573088783</c:v>
                </c:pt>
                <c:pt idx="34">
                  <c:v>0.96350440918645608</c:v>
                </c:pt>
                <c:pt idx="35">
                  <c:v>0.97754269909610181</c:v>
                </c:pt>
                <c:pt idx="36">
                  <c:v>0.98672778756615465</c:v>
                </c:pt>
                <c:pt idx="37">
                  <c:v>0.99299818202152113</c:v>
                </c:pt>
                <c:pt idx="38">
                  <c:v>0.99787534322153582</c:v>
                </c:pt>
                <c:pt idx="39">
                  <c:v>1</c:v>
                </c:pt>
              </c:numCache>
            </c:numRef>
          </c:yVal>
          <c:smooth val="1"/>
        </c:ser>
        <c:ser>
          <c:idx val="73"/>
          <c:order val="73"/>
          <c:tx>
            <c:strRef>
              <c:f>Data_Chart!$E$77</c:f>
              <c:strCache>
                <c:ptCount val="1"/>
                <c:pt idx="0">
                  <c:v>2A2-3G_aceA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Data_Chart!$F$77:$AS$77</c:f>
              <c:numCache>
                <c:formatCode>General</c:formatCode>
                <c:ptCount val="40"/>
                <c:pt idx="0">
                  <c:v>1.5637870919743386E-3</c:v>
                </c:pt>
                <c:pt idx="1">
                  <c:v>1.5637870919743386E-3</c:v>
                </c:pt>
                <c:pt idx="2">
                  <c:v>1.5637870919743386E-3</c:v>
                </c:pt>
                <c:pt idx="3">
                  <c:v>1.5637870919743386E-3</c:v>
                </c:pt>
                <c:pt idx="4">
                  <c:v>1.5637870919743386E-3</c:v>
                </c:pt>
                <c:pt idx="5">
                  <c:v>1.5637870919743386E-3</c:v>
                </c:pt>
                <c:pt idx="6">
                  <c:v>1.5637870919743386E-3</c:v>
                </c:pt>
                <c:pt idx="7">
                  <c:v>1.5637870919743386E-3</c:v>
                </c:pt>
                <c:pt idx="8">
                  <c:v>1.5637870919743386E-3</c:v>
                </c:pt>
                <c:pt idx="9">
                  <c:v>1.5637870919743386E-3</c:v>
                </c:pt>
                <c:pt idx="10">
                  <c:v>1.5637870919743386E-3</c:v>
                </c:pt>
                <c:pt idx="11">
                  <c:v>1.5637870919743386E-3</c:v>
                </c:pt>
                <c:pt idx="12">
                  <c:v>1.5637870919743386E-3</c:v>
                </c:pt>
                <c:pt idx="13">
                  <c:v>1.5637870919743386E-3</c:v>
                </c:pt>
                <c:pt idx="14">
                  <c:v>1.5637870919743386E-3</c:v>
                </c:pt>
                <c:pt idx="15">
                  <c:v>1.5637870919743386E-3</c:v>
                </c:pt>
                <c:pt idx="16">
                  <c:v>1.5637870919743386E-3</c:v>
                </c:pt>
                <c:pt idx="17">
                  <c:v>1.5637870919743386E-3</c:v>
                </c:pt>
                <c:pt idx="18">
                  <c:v>1.5637870919743386E-3</c:v>
                </c:pt>
                <c:pt idx="19">
                  <c:v>1.5637870919743386E-3</c:v>
                </c:pt>
                <c:pt idx="20">
                  <c:v>1.5637870919743386E-3</c:v>
                </c:pt>
                <c:pt idx="21">
                  <c:v>1.5637870919743386E-3</c:v>
                </c:pt>
                <c:pt idx="22">
                  <c:v>1.5637870919743386E-3</c:v>
                </c:pt>
                <c:pt idx="23">
                  <c:v>1.5637870919743386E-3</c:v>
                </c:pt>
                <c:pt idx="24">
                  <c:v>1.9677052447489855E-3</c:v>
                </c:pt>
                <c:pt idx="25">
                  <c:v>8.3484970687891947E-3</c:v>
                </c:pt>
                <c:pt idx="26">
                  <c:v>1.9285842046656107E-2</c:v>
                </c:pt>
                <c:pt idx="27">
                  <c:v>3.9044980422231923E-2</c:v>
                </c:pt>
                <c:pt idx="28">
                  <c:v>7.4558301536806967E-2</c:v>
                </c:pt>
                <c:pt idx="29">
                  <c:v>0.13568876418054102</c:v>
                </c:pt>
                <c:pt idx="30">
                  <c:v>0.2335172038176869</c:v>
                </c:pt>
                <c:pt idx="31">
                  <c:v>0.36995445924882719</c:v>
                </c:pt>
                <c:pt idx="32">
                  <c:v>0.52762422291521072</c:v>
                </c:pt>
                <c:pt idx="33">
                  <c:v>0.68017894950120039</c:v>
                </c:pt>
                <c:pt idx="34">
                  <c:v>0.80211160205012777</c:v>
                </c:pt>
                <c:pt idx="35">
                  <c:v>0.88773417383415876</c:v>
                </c:pt>
                <c:pt idx="36">
                  <c:v>0.94014676653404061</c:v>
                </c:pt>
                <c:pt idx="37">
                  <c:v>0.97104273125800633</c:v>
                </c:pt>
                <c:pt idx="38">
                  <c:v>0.99131364287985679</c:v>
                </c:pt>
                <c:pt idx="39">
                  <c:v>1</c:v>
                </c:pt>
              </c:numCache>
            </c:numRef>
          </c:yVal>
          <c:smooth val="1"/>
        </c:ser>
        <c:ser>
          <c:idx val="74"/>
          <c:order val="74"/>
          <c:tx>
            <c:strRef>
              <c:f>Data_Chart!$E$78</c:f>
              <c:strCache>
                <c:ptCount val="1"/>
                <c:pt idx="0">
                  <c:v>2B2-3G_aceA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Data_Chart!$F$78:$AS$78</c:f>
              <c:numCache>
                <c:formatCode>General</c:formatCode>
                <c:ptCount val="40"/>
                <c:pt idx="0">
                  <c:v>1.3558230502540688E-3</c:v>
                </c:pt>
                <c:pt idx="1">
                  <c:v>1.3558230502540688E-3</c:v>
                </c:pt>
                <c:pt idx="2">
                  <c:v>1.3558230502540688E-3</c:v>
                </c:pt>
                <c:pt idx="3">
                  <c:v>1.3558230502540688E-3</c:v>
                </c:pt>
                <c:pt idx="4">
                  <c:v>1.3558230502540688E-3</c:v>
                </c:pt>
                <c:pt idx="5">
                  <c:v>1.3558230502540688E-3</c:v>
                </c:pt>
                <c:pt idx="6">
                  <c:v>1.3558230502540688E-3</c:v>
                </c:pt>
                <c:pt idx="7">
                  <c:v>1.3558230502540688E-3</c:v>
                </c:pt>
                <c:pt idx="8">
                  <c:v>1.3558230502540688E-3</c:v>
                </c:pt>
                <c:pt idx="9">
                  <c:v>1.3558230502540688E-3</c:v>
                </c:pt>
                <c:pt idx="10">
                  <c:v>1.3558230502540688E-3</c:v>
                </c:pt>
                <c:pt idx="11">
                  <c:v>1.3558230502540688E-3</c:v>
                </c:pt>
                <c:pt idx="12">
                  <c:v>1.3558230502540688E-3</c:v>
                </c:pt>
                <c:pt idx="13">
                  <c:v>1.3558230502540688E-3</c:v>
                </c:pt>
                <c:pt idx="14">
                  <c:v>1.3558230502540688E-3</c:v>
                </c:pt>
                <c:pt idx="15">
                  <c:v>1.3558230502540688E-3</c:v>
                </c:pt>
                <c:pt idx="16">
                  <c:v>1.3558230502540688E-3</c:v>
                </c:pt>
                <c:pt idx="17">
                  <c:v>1.3558230502540688E-3</c:v>
                </c:pt>
                <c:pt idx="18">
                  <c:v>1.3558230502540688E-3</c:v>
                </c:pt>
                <c:pt idx="19">
                  <c:v>1.3558230502540688E-3</c:v>
                </c:pt>
                <c:pt idx="20">
                  <c:v>1.3558230502540688E-3</c:v>
                </c:pt>
                <c:pt idx="21">
                  <c:v>1.3558230502540688E-3</c:v>
                </c:pt>
                <c:pt idx="22">
                  <c:v>1.3558230502540688E-3</c:v>
                </c:pt>
                <c:pt idx="23">
                  <c:v>1.3558230502540688E-3</c:v>
                </c:pt>
                <c:pt idx="24">
                  <c:v>2.4386609117043536E-3</c:v>
                </c:pt>
                <c:pt idx="25">
                  <c:v>8.7905235022078879E-3</c:v>
                </c:pt>
                <c:pt idx="26">
                  <c:v>2.031295551426868E-2</c:v>
                </c:pt>
                <c:pt idx="27">
                  <c:v>4.1706117311622014E-2</c:v>
                </c:pt>
                <c:pt idx="28">
                  <c:v>7.9817634653589473E-2</c:v>
                </c:pt>
                <c:pt idx="29">
                  <c:v>0.14584146927652011</c:v>
                </c:pt>
                <c:pt idx="30">
                  <c:v>0.24891014366535949</c:v>
                </c:pt>
                <c:pt idx="31">
                  <c:v>0.38918650085981427</c:v>
                </c:pt>
                <c:pt idx="32">
                  <c:v>0.54760738071216652</c:v>
                </c:pt>
                <c:pt idx="33">
                  <c:v>0.69739861949776905</c:v>
                </c:pt>
                <c:pt idx="34">
                  <c:v>0.81589453739669771</c:v>
                </c:pt>
                <c:pt idx="35">
                  <c:v>0.89667759569866046</c:v>
                </c:pt>
                <c:pt idx="36">
                  <c:v>0.94477851563651749</c:v>
                </c:pt>
                <c:pt idx="37">
                  <c:v>0.97255439160483559</c:v>
                </c:pt>
                <c:pt idx="38">
                  <c:v>0.99155064482637822</c:v>
                </c:pt>
                <c:pt idx="39">
                  <c:v>1</c:v>
                </c:pt>
              </c:numCache>
            </c:numRef>
          </c:yVal>
          <c:smooth val="1"/>
        </c:ser>
        <c:ser>
          <c:idx val="75"/>
          <c:order val="75"/>
          <c:tx>
            <c:strRef>
              <c:f>Data_Chart!$E$79</c:f>
              <c:strCache>
                <c:ptCount val="1"/>
                <c:pt idx="0">
                  <c:v>2C2-3G_pspA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Data_Chart!$F$79:$AS$79</c:f>
              <c:numCache>
                <c:formatCode>General</c:formatCode>
                <c:ptCount val="40"/>
                <c:pt idx="0">
                  <c:v>2.8017705816919803E-4</c:v>
                </c:pt>
                <c:pt idx="1">
                  <c:v>2.8017705816919803E-4</c:v>
                </c:pt>
                <c:pt idx="2">
                  <c:v>2.8017705816919803E-4</c:v>
                </c:pt>
                <c:pt idx="3">
                  <c:v>2.8017705816919803E-4</c:v>
                </c:pt>
                <c:pt idx="4">
                  <c:v>2.8017705816919803E-4</c:v>
                </c:pt>
                <c:pt idx="5">
                  <c:v>2.8017705816919803E-4</c:v>
                </c:pt>
                <c:pt idx="6">
                  <c:v>2.8017705816919803E-4</c:v>
                </c:pt>
                <c:pt idx="7">
                  <c:v>2.8017705816919803E-4</c:v>
                </c:pt>
                <c:pt idx="8">
                  <c:v>2.8017705816919803E-4</c:v>
                </c:pt>
                <c:pt idx="9">
                  <c:v>2.8017705816919803E-4</c:v>
                </c:pt>
                <c:pt idx="10">
                  <c:v>2.8017705816919803E-4</c:v>
                </c:pt>
                <c:pt idx="11">
                  <c:v>2.8017705816919803E-4</c:v>
                </c:pt>
                <c:pt idx="12">
                  <c:v>2.8017705816919803E-4</c:v>
                </c:pt>
                <c:pt idx="13">
                  <c:v>2.8017705816919803E-4</c:v>
                </c:pt>
                <c:pt idx="14">
                  <c:v>2.8017705816919803E-4</c:v>
                </c:pt>
                <c:pt idx="15">
                  <c:v>2.8017705816919803E-4</c:v>
                </c:pt>
                <c:pt idx="16">
                  <c:v>2.8017705816919803E-4</c:v>
                </c:pt>
                <c:pt idx="17">
                  <c:v>2.8017705816919803E-4</c:v>
                </c:pt>
                <c:pt idx="18">
                  <c:v>2.8017705816919803E-4</c:v>
                </c:pt>
                <c:pt idx="19">
                  <c:v>2.8017705816919803E-4</c:v>
                </c:pt>
                <c:pt idx="20">
                  <c:v>2.8017705816919803E-4</c:v>
                </c:pt>
                <c:pt idx="21">
                  <c:v>2.8017705816919803E-4</c:v>
                </c:pt>
                <c:pt idx="22">
                  <c:v>2.8017705816919803E-4</c:v>
                </c:pt>
                <c:pt idx="23">
                  <c:v>1.9059086097121636E-3</c:v>
                </c:pt>
                <c:pt idx="24">
                  <c:v>6.9410087555452204E-3</c:v>
                </c:pt>
                <c:pt idx="25">
                  <c:v>1.7564792413553961E-2</c:v>
                </c:pt>
                <c:pt idx="26">
                  <c:v>3.7976204032598319E-2</c:v>
                </c:pt>
                <c:pt idx="27">
                  <c:v>7.6004695301908662E-2</c:v>
                </c:pt>
                <c:pt idx="28">
                  <c:v>0.14308538565665468</c:v>
                </c:pt>
                <c:pt idx="29">
                  <c:v>0.25039655524668275</c:v>
                </c:pt>
                <c:pt idx="30">
                  <c:v>0.39596945746531614</c:v>
                </c:pt>
                <c:pt idx="31">
                  <c:v>0.55763319827054736</c:v>
                </c:pt>
                <c:pt idx="32">
                  <c:v>0.70551227867490895</c:v>
                </c:pt>
                <c:pt idx="33">
                  <c:v>0.81907045249545596</c:v>
                </c:pt>
                <c:pt idx="34">
                  <c:v>0.89550565575086372</c:v>
                </c:pt>
                <c:pt idx="35">
                  <c:v>0.94191378856675645</c:v>
                </c:pt>
                <c:pt idx="36">
                  <c:v>0.96853868730216108</c:v>
                </c:pt>
                <c:pt idx="37">
                  <c:v>0.98464880548360423</c:v>
                </c:pt>
                <c:pt idx="38">
                  <c:v>0.99529367649681477</c:v>
                </c:pt>
                <c:pt idx="39">
                  <c:v>1</c:v>
                </c:pt>
              </c:numCache>
            </c:numRef>
          </c:yVal>
          <c:smooth val="1"/>
        </c:ser>
        <c:ser>
          <c:idx val="76"/>
          <c:order val="76"/>
          <c:tx>
            <c:strRef>
              <c:f>Data_Chart!$E$80</c:f>
              <c:strCache>
                <c:ptCount val="1"/>
                <c:pt idx="0">
                  <c:v>2D2-3G_pspA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Data_Chart!$F$80:$AS$80</c:f>
              <c:numCache>
                <c:formatCode>General</c:formatCode>
                <c:ptCount val="40"/>
                <c:pt idx="0">
                  <c:v>1.5965701461005587E-5</c:v>
                </c:pt>
                <c:pt idx="1">
                  <c:v>1.5965701461005587E-5</c:v>
                </c:pt>
                <c:pt idx="2">
                  <c:v>1.5965701461005587E-5</c:v>
                </c:pt>
                <c:pt idx="3">
                  <c:v>1.5965701461005587E-5</c:v>
                </c:pt>
                <c:pt idx="4">
                  <c:v>1.5965701461005587E-5</c:v>
                </c:pt>
                <c:pt idx="5">
                  <c:v>1.5965701461005587E-5</c:v>
                </c:pt>
                <c:pt idx="6">
                  <c:v>1.5965701461005587E-5</c:v>
                </c:pt>
                <c:pt idx="7">
                  <c:v>1.5965701461005587E-5</c:v>
                </c:pt>
                <c:pt idx="8">
                  <c:v>1.5965701461005587E-5</c:v>
                </c:pt>
                <c:pt idx="9">
                  <c:v>1.5965701461005587E-5</c:v>
                </c:pt>
                <c:pt idx="10">
                  <c:v>1.5965701461005587E-5</c:v>
                </c:pt>
                <c:pt idx="11">
                  <c:v>1.5965701461005587E-5</c:v>
                </c:pt>
                <c:pt idx="12">
                  <c:v>1.5965701461005587E-5</c:v>
                </c:pt>
                <c:pt idx="13">
                  <c:v>1.5965701461005587E-5</c:v>
                </c:pt>
                <c:pt idx="14">
                  <c:v>1.5965701461005587E-5</c:v>
                </c:pt>
                <c:pt idx="15">
                  <c:v>1.5965701461005587E-5</c:v>
                </c:pt>
                <c:pt idx="16">
                  <c:v>1.5965701461005587E-5</c:v>
                </c:pt>
                <c:pt idx="17">
                  <c:v>1.5965701461005587E-5</c:v>
                </c:pt>
                <c:pt idx="18">
                  <c:v>1.5965701461005587E-5</c:v>
                </c:pt>
                <c:pt idx="19">
                  <c:v>1.5965701461005587E-5</c:v>
                </c:pt>
                <c:pt idx="20">
                  <c:v>1.5965701461005587E-5</c:v>
                </c:pt>
                <c:pt idx="21">
                  <c:v>1.5965701461005587E-5</c:v>
                </c:pt>
                <c:pt idx="22">
                  <c:v>1.5965701461005587E-5</c:v>
                </c:pt>
                <c:pt idx="23">
                  <c:v>2.0943639669844054E-3</c:v>
                </c:pt>
                <c:pt idx="24">
                  <c:v>7.05605431193856E-3</c:v>
                </c:pt>
                <c:pt idx="25">
                  <c:v>1.710975914908287E-2</c:v>
                </c:pt>
                <c:pt idx="26">
                  <c:v>3.7199323198767668E-2</c:v>
                </c:pt>
                <c:pt idx="27">
                  <c:v>7.3847954276791958E-2</c:v>
                </c:pt>
                <c:pt idx="28">
                  <c:v>0.13904102552610098</c:v>
                </c:pt>
                <c:pt idx="29">
                  <c:v>0.24534614280328143</c:v>
                </c:pt>
                <c:pt idx="30">
                  <c:v>0.3909465594884563</c:v>
                </c:pt>
                <c:pt idx="31">
                  <c:v>0.55392752865554729</c:v>
                </c:pt>
                <c:pt idx="32">
                  <c:v>0.70317275086547526</c:v>
                </c:pt>
                <c:pt idx="33">
                  <c:v>0.81801355132253262</c:v>
                </c:pt>
                <c:pt idx="34">
                  <c:v>0.89495043253974083</c:v>
                </c:pt>
                <c:pt idx="35">
                  <c:v>0.94104723859405248</c:v>
                </c:pt>
                <c:pt idx="36">
                  <c:v>0.96756138255763557</c:v>
                </c:pt>
                <c:pt idx="37">
                  <c:v>0.98374110150438754</c:v>
                </c:pt>
                <c:pt idx="38">
                  <c:v>0.99508475663805063</c:v>
                </c:pt>
                <c:pt idx="39">
                  <c:v>1</c:v>
                </c:pt>
              </c:numCache>
            </c:numRef>
          </c:yVal>
          <c:smooth val="1"/>
        </c:ser>
        <c:ser>
          <c:idx val="77"/>
          <c:order val="77"/>
          <c:tx>
            <c:strRef>
              <c:f>Data_Chart!$E$81</c:f>
              <c:strCache>
                <c:ptCount val="1"/>
                <c:pt idx="0">
                  <c:v>2E2-3G_ltpD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Data_Chart!$F$81:$AS$81</c:f>
              <c:numCache>
                <c:formatCode>General</c:formatCode>
                <c:ptCount val="40"/>
                <c:pt idx="0">
                  <c:v>1.8615727637225881E-3</c:v>
                </c:pt>
                <c:pt idx="1">
                  <c:v>1.8615727637225881E-3</c:v>
                </c:pt>
                <c:pt idx="2">
                  <c:v>1.8615727637225881E-3</c:v>
                </c:pt>
                <c:pt idx="3">
                  <c:v>1.8615727637225881E-3</c:v>
                </c:pt>
                <c:pt idx="4">
                  <c:v>1.8615727637225881E-3</c:v>
                </c:pt>
                <c:pt idx="5">
                  <c:v>1.8615727637225881E-3</c:v>
                </c:pt>
                <c:pt idx="6">
                  <c:v>1.8615727637225881E-3</c:v>
                </c:pt>
                <c:pt idx="7">
                  <c:v>1.8615727637225881E-3</c:v>
                </c:pt>
                <c:pt idx="8">
                  <c:v>1.8615727637225881E-3</c:v>
                </c:pt>
                <c:pt idx="9">
                  <c:v>1.8615727637225881E-3</c:v>
                </c:pt>
                <c:pt idx="10">
                  <c:v>1.8615727637225881E-3</c:v>
                </c:pt>
                <c:pt idx="11">
                  <c:v>1.8615727637225881E-3</c:v>
                </c:pt>
                <c:pt idx="12">
                  <c:v>1.8615727637225881E-3</c:v>
                </c:pt>
                <c:pt idx="13">
                  <c:v>1.8615727637225881E-3</c:v>
                </c:pt>
                <c:pt idx="14">
                  <c:v>1.8615727637225881E-3</c:v>
                </c:pt>
                <c:pt idx="15">
                  <c:v>1.8615727637225881E-3</c:v>
                </c:pt>
                <c:pt idx="16">
                  <c:v>1.8615727637225881E-3</c:v>
                </c:pt>
                <c:pt idx="17">
                  <c:v>1.8615727637225881E-3</c:v>
                </c:pt>
                <c:pt idx="18">
                  <c:v>1.8615727637225881E-3</c:v>
                </c:pt>
                <c:pt idx="19">
                  <c:v>1.8615727637225881E-3</c:v>
                </c:pt>
                <c:pt idx="20">
                  <c:v>1.8615727637225881E-3</c:v>
                </c:pt>
                <c:pt idx="21">
                  <c:v>9.6197953054541104E-3</c:v>
                </c:pt>
                <c:pt idx="22">
                  <c:v>2.5392201524021329E-2</c:v>
                </c:pt>
                <c:pt idx="23">
                  <c:v>5.5650533430092214E-2</c:v>
                </c:pt>
                <c:pt idx="24">
                  <c:v>0.10995117425166866</c:v>
                </c:pt>
                <c:pt idx="25">
                  <c:v>0.20021077537459503</c:v>
                </c:pt>
                <c:pt idx="26">
                  <c:v>0.3318817094987232</c:v>
                </c:pt>
                <c:pt idx="27">
                  <c:v>0.4880908915454461</c:v>
                </c:pt>
                <c:pt idx="28">
                  <c:v>0.64228791714808842</c:v>
                </c:pt>
                <c:pt idx="29">
                  <c:v>0.76695501068262018</c:v>
                </c:pt>
                <c:pt idx="30">
                  <c:v>0.85669299242026498</c:v>
                </c:pt>
                <c:pt idx="31">
                  <c:v>0.91328453778384189</c:v>
                </c:pt>
                <c:pt idx="32">
                  <c:v>0.94691459182050608</c:v>
                </c:pt>
                <c:pt idx="33">
                  <c:v>0.96589267360956377</c:v>
                </c:pt>
                <c:pt idx="34">
                  <c:v>0.976828685000249</c:v>
                </c:pt>
                <c:pt idx="35">
                  <c:v>0.98399570063981578</c:v>
                </c:pt>
                <c:pt idx="36">
                  <c:v>0.98960639829099806</c:v>
                </c:pt>
                <c:pt idx="37">
                  <c:v>0.99457017386276803</c:v>
                </c:pt>
                <c:pt idx="38">
                  <c:v>0.99831589344784544</c:v>
                </c:pt>
                <c:pt idx="39">
                  <c:v>1</c:v>
                </c:pt>
              </c:numCache>
            </c:numRef>
          </c:yVal>
          <c:smooth val="1"/>
        </c:ser>
        <c:ser>
          <c:idx val="78"/>
          <c:order val="78"/>
          <c:tx>
            <c:strRef>
              <c:f>Data_Chart!$E$82</c:f>
              <c:strCache>
                <c:ptCount val="1"/>
                <c:pt idx="0">
                  <c:v>2F2-3G_ltpD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Data_Chart!$F$82:$AS$82</c:f>
              <c:numCache>
                <c:formatCode>General</c:formatCode>
                <c:ptCount val="40"/>
                <c:pt idx="0">
                  <c:v>9.6032857092901444E-4</c:v>
                </c:pt>
                <c:pt idx="1">
                  <c:v>9.6032857092901444E-4</c:v>
                </c:pt>
                <c:pt idx="2">
                  <c:v>9.6032857092901444E-4</c:v>
                </c:pt>
                <c:pt idx="3">
                  <c:v>9.6032857092901444E-4</c:v>
                </c:pt>
                <c:pt idx="4">
                  <c:v>9.6032857092901444E-4</c:v>
                </c:pt>
                <c:pt idx="5">
                  <c:v>9.6032857092901444E-4</c:v>
                </c:pt>
                <c:pt idx="6">
                  <c:v>9.6032857092901444E-4</c:v>
                </c:pt>
                <c:pt idx="7">
                  <c:v>9.6032857092901444E-4</c:v>
                </c:pt>
                <c:pt idx="8">
                  <c:v>9.6032857092901444E-4</c:v>
                </c:pt>
                <c:pt idx="9">
                  <c:v>9.6032857092901444E-4</c:v>
                </c:pt>
                <c:pt idx="10">
                  <c:v>9.6032857092901444E-4</c:v>
                </c:pt>
                <c:pt idx="11">
                  <c:v>9.6032857092901444E-4</c:v>
                </c:pt>
                <c:pt idx="12">
                  <c:v>9.6032857092901444E-4</c:v>
                </c:pt>
                <c:pt idx="13">
                  <c:v>9.6032857092901444E-4</c:v>
                </c:pt>
                <c:pt idx="14">
                  <c:v>9.6032857092901444E-4</c:v>
                </c:pt>
                <c:pt idx="15">
                  <c:v>9.6032857092901444E-4</c:v>
                </c:pt>
                <c:pt idx="16">
                  <c:v>9.6032857092901444E-4</c:v>
                </c:pt>
                <c:pt idx="17">
                  <c:v>9.6032857092901444E-4</c:v>
                </c:pt>
                <c:pt idx="18">
                  <c:v>9.6032857092901444E-4</c:v>
                </c:pt>
                <c:pt idx="19">
                  <c:v>9.6032857092901444E-4</c:v>
                </c:pt>
                <c:pt idx="20">
                  <c:v>3.2723102395543877E-3</c:v>
                </c:pt>
                <c:pt idx="21">
                  <c:v>1.1366856973908665E-2</c:v>
                </c:pt>
                <c:pt idx="22">
                  <c:v>2.7363596905179175E-2</c:v>
                </c:pt>
                <c:pt idx="23">
                  <c:v>5.6986911096267141E-2</c:v>
                </c:pt>
                <c:pt idx="24">
                  <c:v>0.11035587193762104</c:v>
                </c:pt>
                <c:pt idx="25">
                  <c:v>0.19959970866350296</c:v>
                </c:pt>
                <c:pt idx="26">
                  <c:v>0.32929248339902067</c:v>
                </c:pt>
                <c:pt idx="27">
                  <c:v>0.48350811710254343</c:v>
                </c:pt>
                <c:pt idx="28">
                  <c:v>0.63556047297233298</c:v>
                </c:pt>
                <c:pt idx="29">
                  <c:v>0.75993670477285824</c:v>
                </c:pt>
                <c:pt idx="30">
                  <c:v>0.84924295867617317</c:v>
                </c:pt>
                <c:pt idx="31">
                  <c:v>0.90578835162158844</c:v>
                </c:pt>
                <c:pt idx="32">
                  <c:v>0.93961039687759873</c:v>
                </c:pt>
                <c:pt idx="33">
                  <c:v>0.9602082028131822</c:v>
                </c:pt>
                <c:pt idx="34">
                  <c:v>0.97394648291186092</c:v>
                </c:pt>
                <c:pt idx="35">
                  <c:v>0.98378903445734123</c:v>
                </c:pt>
                <c:pt idx="36">
                  <c:v>0.99060074358776595</c:v>
                </c:pt>
                <c:pt idx="37">
                  <c:v>0.99523675345340012</c:v>
                </c:pt>
                <c:pt idx="38">
                  <c:v>0.99849402587064473</c:v>
                </c:pt>
                <c:pt idx="39">
                  <c:v>1</c:v>
                </c:pt>
              </c:numCache>
            </c:numRef>
          </c:yVal>
          <c:smooth val="1"/>
        </c:ser>
        <c:ser>
          <c:idx val="79"/>
          <c:order val="79"/>
          <c:tx>
            <c:strRef>
              <c:f>Data_Chart!$E$83</c:f>
              <c:strCache>
                <c:ptCount val="1"/>
                <c:pt idx="0">
                  <c:v>2G2-3G_ParA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Data_Chart!$F$83:$AS$83</c:f>
              <c:numCache>
                <c:formatCode>General</c:formatCode>
                <c:ptCount val="40"/>
                <c:pt idx="0">
                  <c:v>9.4875485083640719E-4</c:v>
                </c:pt>
                <c:pt idx="1">
                  <c:v>9.4875485083640719E-4</c:v>
                </c:pt>
                <c:pt idx="2">
                  <c:v>9.4875485083640719E-4</c:v>
                </c:pt>
                <c:pt idx="3">
                  <c:v>9.4875485083640719E-4</c:v>
                </c:pt>
                <c:pt idx="4">
                  <c:v>9.4875485083640719E-4</c:v>
                </c:pt>
                <c:pt idx="5">
                  <c:v>9.4875485083640719E-4</c:v>
                </c:pt>
                <c:pt idx="6">
                  <c:v>9.4875485083640719E-4</c:v>
                </c:pt>
                <c:pt idx="7">
                  <c:v>9.4875485083640719E-4</c:v>
                </c:pt>
                <c:pt idx="8">
                  <c:v>9.4875485083640719E-4</c:v>
                </c:pt>
                <c:pt idx="9">
                  <c:v>9.4875485083640719E-4</c:v>
                </c:pt>
                <c:pt idx="10">
                  <c:v>9.4875485083640719E-4</c:v>
                </c:pt>
                <c:pt idx="11">
                  <c:v>9.4875485083640719E-4</c:v>
                </c:pt>
                <c:pt idx="12">
                  <c:v>9.4875485083640719E-4</c:v>
                </c:pt>
                <c:pt idx="13">
                  <c:v>9.4875485083640719E-4</c:v>
                </c:pt>
                <c:pt idx="14">
                  <c:v>9.4875485083640719E-4</c:v>
                </c:pt>
                <c:pt idx="15">
                  <c:v>9.4875485083640719E-4</c:v>
                </c:pt>
                <c:pt idx="16">
                  <c:v>9.4875485083640719E-4</c:v>
                </c:pt>
                <c:pt idx="17">
                  <c:v>9.4875485083640719E-4</c:v>
                </c:pt>
                <c:pt idx="18">
                  <c:v>9.4875485083640719E-4</c:v>
                </c:pt>
                <c:pt idx="19">
                  <c:v>9.4875485083640719E-4</c:v>
                </c:pt>
                <c:pt idx="20">
                  <c:v>9.4875485083640719E-4</c:v>
                </c:pt>
                <c:pt idx="21">
                  <c:v>9.4875485083640719E-4</c:v>
                </c:pt>
                <c:pt idx="22">
                  <c:v>6.1076548132361682E-3</c:v>
                </c:pt>
                <c:pt idx="23">
                  <c:v>1.5505814168487843E-2</c:v>
                </c:pt>
                <c:pt idx="24">
                  <c:v>3.3261124891941454E-2</c:v>
                </c:pt>
                <c:pt idx="25">
                  <c:v>6.5969008236492932E-2</c:v>
                </c:pt>
                <c:pt idx="26">
                  <c:v>0.12201753538514463</c:v>
                </c:pt>
                <c:pt idx="27">
                  <c:v>0.21281232002911349</c:v>
                </c:pt>
                <c:pt idx="28">
                  <c:v>0.34166352665415189</c:v>
                </c:pt>
                <c:pt idx="29">
                  <c:v>0.49268795921228276</c:v>
                </c:pt>
                <c:pt idx="30">
                  <c:v>0.6407716288235632</c:v>
                </c:pt>
                <c:pt idx="31">
                  <c:v>0.76238796069114823</c:v>
                </c:pt>
                <c:pt idx="32">
                  <c:v>0.85106170831305472</c:v>
                </c:pt>
                <c:pt idx="33">
                  <c:v>0.90915473321473494</c:v>
                </c:pt>
                <c:pt idx="34">
                  <c:v>0.9442244751351373</c:v>
                </c:pt>
                <c:pt idx="35">
                  <c:v>0.9662081499977524</c:v>
                </c:pt>
                <c:pt idx="36">
                  <c:v>0.98052756823084897</c:v>
                </c:pt>
                <c:pt idx="37">
                  <c:v>0.99067077757587596</c:v>
                </c:pt>
                <c:pt idx="38">
                  <c:v>0.99727751285232624</c:v>
                </c:pt>
                <c:pt idx="39">
                  <c:v>1</c:v>
                </c:pt>
              </c:numCache>
            </c:numRef>
          </c:yVal>
          <c:smooth val="1"/>
        </c:ser>
        <c:ser>
          <c:idx val="80"/>
          <c:order val="80"/>
          <c:tx>
            <c:strRef>
              <c:f>Data_Chart!$E$84</c:f>
              <c:strCache>
                <c:ptCount val="1"/>
                <c:pt idx="0">
                  <c:v>2H2-3G_ParA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Data_Chart!$F$84:$AS$84</c:f>
              <c:numCache>
                <c:formatCode>General</c:formatCode>
                <c:ptCount val="40"/>
                <c:pt idx="0">
                  <c:v>1.1701178906906046E-3</c:v>
                </c:pt>
                <c:pt idx="1">
                  <c:v>1.1701178906906046E-3</c:v>
                </c:pt>
                <c:pt idx="2">
                  <c:v>1.1701178906906046E-3</c:v>
                </c:pt>
                <c:pt idx="3">
                  <c:v>1.1701178906906046E-3</c:v>
                </c:pt>
                <c:pt idx="4">
                  <c:v>1.1701178906906046E-3</c:v>
                </c:pt>
                <c:pt idx="5">
                  <c:v>1.1701178906906046E-3</c:v>
                </c:pt>
                <c:pt idx="6">
                  <c:v>1.1701178906906046E-3</c:v>
                </c:pt>
                <c:pt idx="7">
                  <c:v>1.1701178906906046E-3</c:v>
                </c:pt>
                <c:pt idx="8">
                  <c:v>1.1701178906906046E-3</c:v>
                </c:pt>
                <c:pt idx="9">
                  <c:v>1.1701178906906046E-3</c:v>
                </c:pt>
                <c:pt idx="10">
                  <c:v>1.1701178906906046E-3</c:v>
                </c:pt>
                <c:pt idx="11">
                  <c:v>1.1701178906906046E-3</c:v>
                </c:pt>
                <c:pt idx="12">
                  <c:v>1.1701178906906046E-3</c:v>
                </c:pt>
                <c:pt idx="13">
                  <c:v>1.1701178906906046E-3</c:v>
                </c:pt>
                <c:pt idx="14">
                  <c:v>1.1701178906906046E-3</c:v>
                </c:pt>
                <c:pt idx="15">
                  <c:v>1.1701178906906046E-3</c:v>
                </c:pt>
                <c:pt idx="16">
                  <c:v>1.1701178906906046E-3</c:v>
                </c:pt>
                <c:pt idx="17">
                  <c:v>1.1701178906906046E-3</c:v>
                </c:pt>
                <c:pt idx="18">
                  <c:v>1.1701178906906046E-3</c:v>
                </c:pt>
                <c:pt idx="19">
                  <c:v>1.1701178906906046E-3</c:v>
                </c:pt>
                <c:pt idx="20">
                  <c:v>1.1701178906906046E-3</c:v>
                </c:pt>
                <c:pt idx="21">
                  <c:v>1.1701178906906046E-3</c:v>
                </c:pt>
                <c:pt idx="22">
                  <c:v>6.8047380420862297E-3</c:v>
                </c:pt>
                <c:pt idx="23">
                  <c:v>1.7309620930391009E-2</c:v>
                </c:pt>
                <c:pt idx="24">
                  <c:v>3.6091826742487135E-2</c:v>
                </c:pt>
                <c:pt idx="25">
                  <c:v>6.9981967178240748E-2</c:v>
                </c:pt>
                <c:pt idx="26">
                  <c:v>0.12909105878754404</c:v>
                </c:pt>
                <c:pt idx="27">
                  <c:v>0.22394627219864902</c:v>
                </c:pt>
                <c:pt idx="28">
                  <c:v>0.35760003465976509</c:v>
                </c:pt>
                <c:pt idx="29">
                  <c:v>0.50996100663728305</c:v>
                </c:pt>
                <c:pt idx="30">
                  <c:v>0.65708905419818697</c:v>
                </c:pt>
                <c:pt idx="31">
                  <c:v>0.77514681953741027</c:v>
                </c:pt>
                <c:pt idx="32">
                  <c:v>0.8607066872292477</c:v>
                </c:pt>
                <c:pt idx="33">
                  <c:v>0.91576272720924146</c:v>
                </c:pt>
                <c:pt idx="34">
                  <c:v>0.94977739775715098</c:v>
                </c:pt>
                <c:pt idx="35">
                  <c:v>0.97051924234973508</c:v>
                </c:pt>
                <c:pt idx="36">
                  <c:v>0.9842679999022782</c:v>
                </c:pt>
                <c:pt idx="37">
                  <c:v>0.99270003805232077</c:v>
                </c:pt>
                <c:pt idx="38">
                  <c:v>0.99815935255390409</c:v>
                </c:pt>
                <c:pt idx="39">
                  <c:v>1</c:v>
                </c:pt>
              </c:numCache>
            </c:numRef>
          </c:yVal>
          <c:smooth val="1"/>
        </c:ser>
        <c:ser>
          <c:idx val="81"/>
          <c:order val="81"/>
          <c:tx>
            <c:strRef>
              <c:f>Data_Chart!$E$85</c:f>
              <c:strCache>
                <c:ptCount val="1"/>
                <c:pt idx="0">
                  <c:v>2A3-3G_aceA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Data_Chart!$F$85:$AS$85</c:f>
              <c:numCache>
                <c:formatCode>General</c:formatCode>
                <c:ptCount val="40"/>
                <c:pt idx="0">
                  <c:v>2.8935097916498917E-4</c:v>
                </c:pt>
                <c:pt idx="1">
                  <c:v>2.8935097916498917E-4</c:v>
                </c:pt>
                <c:pt idx="2">
                  <c:v>2.8935097916498917E-4</c:v>
                </c:pt>
                <c:pt idx="3">
                  <c:v>2.8935097916498917E-4</c:v>
                </c:pt>
                <c:pt idx="4">
                  <c:v>2.8935097916498917E-4</c:v>
                </c:pt>
                <c:pt idx="5">
                  <c:v>2.8935097916498917E-4</c:v>
                </c:pt>
                <c:pt idx="6">
                  <c:v>2.8935097916498917E-4</c:v>
                </c:pt>
                <c:pt idx="7">
                  <c:v>2.8935097916498917E-4</c:v>
                </c:pt>
                <c:pt idx="8">
                  <c:v>2.8935097916498917E-4</c:v>
                </c:pt>
                <c:pt idx="9">
                  <c:v>2.8935097916498917E-4</c:v>
                </c:pt>
                <c:pt idx="10">
                  <c:v>2.8935097916498917E-4</c:v>
                </c:pt>
                <c:pt idx="11">
                  <c:v>2.8935097916498917E-4</c:v>
                </c:pt>
                <c:pt idx="12">
                  <c:v>2.8935097916498917E-4</c:v>
                </c:pt>
                <c:pt idx="13">
                  <c:v>2.8935097916498917E-4</c:v>
                </c:pt>
                <c:pt idx="14">
                  <c:v>2.8935097916498917E-4</c:v>
                </c:pt>
                <c:pt idx="15">
                  <c:v>2.8935097916498917E-4</c:v>
                </c:pt>
                <c:pt idx="16">
                  <c:v>2.8935097916498917E-4</c:v>
                </c:pt>
                <c:pt idx="17">
                  <c:v>2.8935097916498917E-4</c:v>
                </c:pt>
                <c:pt idx="18">
                  <c:v>2.8935097916498917E-4</c:v>
                </c:pt>
                <c:pt idx="19">
                  <c:v>2.8935097916498917E-4</c:v>
                </c:pt>
                <c:pt idx="20">
                  <c:v>2.8935097916498917E-4</c:v>
                </c:pt>
                <c:pt idx="21">
                  <c:v>2.8935097916498917E-4</c:v>
                </c:pt>
                <c:pt idx="22">
                  <c:v>2.8935097916498917E-4</c:v>
                </c:pt>
                <c:pt idx="23">
                  <c:v>3.2104483075404782E-3</c:v>
                </c:pt>
                <c:pt idx="24">
                  <c:v>9.4757800034468917E-3</c:v>
                </c:pt>
                <c:pt idx="25">
                  <c:v>2.1154966587427874E-2</c:v>
                </c:pt>
                <c:pt idx="26">
                  <c:v>4.2785942232128032E-2</c:v>
                </c:pt>
                <c:pt idx="27">
                  <c:v>8.1408320210490326E-2</c:v>
                </c:pt>
                <c:pt idx="28">
                  <c:v>0.14746899918464029</c:v>
                </c:pt>
                <c:pt idx="29">
                  <c:v>0.25030681691482581</c:v>
                </c:pt>
                <c:pt idx="30">
                  <c:v>0.39087967347245944</c:v>
                </c:pt>
                <c:pt idx="31">
                  <c:v>0.54883766417212798</c:v>
                </c:pt>
                <c:pt idx="32">
                  <c:v>0.6971932100905267</c:v>
                </c:pt>
                <c:pt idx="33">
                  <c:v>0.81215992703275719</c:v>
                </c:pt>
                <c:pt idx="34">
                  <c:v>0.89050244620415309</c:v>
                </c:pt>
                <c:pt idx="35">
                  <c:v>0.93797931671931034</c:v>
                </c:pt>
                <c:pt idx="36">
                  <c:v>0.96644287719786448</c:v>
                </c:pt>
                <c:pt idx="37">
                  <c:v>0.98377770661557729</c:v>
                </c:pt>
                <c:pt idx="38">
                  <c:v>0.99536582830925346</c:v>
                </c:pt>
                <c:pt idx="39">
                  <c:v>1</c:v>
                </c:pt>
              </c:numCache>
            </c:numRef>
          </c:yVal>
          <c:smooth val="1"/>
        </c:ser>
        <c:ser>
          <c:idx val="82"/>
          <c:order val="82"/>
          <c:tx>
            <c:strRef>
              <c:f>Data_Chart!$E$86</c:f>
              <c:strCache>
                <c:ptCount val="1"/>
                <c:pt idx="0">
                  <c:v>2B3-3G_aceA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Data_Chart!$F$86:$AS$86</c:f>
              <c:numCache>
                <c:formatCode>General</c:formatCode>
                <c:ptCount val="40"/>
                <c:pt idx="0">
                  <c:v>6.4203322777877812E-5</c:v>
                </c:pt>
                <c:pt idx="1">
                  <c:v>6.4203322777877812E-5</c:v>
                </c:pt>
                <c:pt idx="2">
                  <c:v>6.4203322777877812E-5</c:v>
                </c:pt>
                <c:pt idx="3">
                  <c:v>6.4203322777877812E-5</c:v>
                </c:pt>
                <c:pt idx="4">
                  <c:v>6.4203322777877812E-5</c:v>
                </c:pt>
                <c:pt idx="5">
                  <c:v>6.4203322777877812E-5</c:v>
                </c:pt>
                <c:pt idx="6">
                  <c:v>6.4203322777877812E-5</c:v>
                </c:pt>
                <c:pt idx="7">
                  <c:v>6.4203322777877812E-5</c:v>
                </c:pt>
                <c:pt idx="8">
                  <c:v>6.4203322777877812E-5</c:v>
                </c:pt>
                <c:pt idx="9">
                  <c:v>6.4203322777877812E-5</c:v>
                </c:pt>
                <c:pt idx="10">
                  <c:v>6.4203322777877812E-5</c:v>
                </c:pt>
                <c:pt idx="11">
                  <c:v>6.4203322777877812E-5</c:v>
                </c:pt>
                <c:pt idx="12">
                  <c:v>6.4203322777877812E-5</c:v>
                </c:pt>
                <c:pt idx="13">
                  <c:v>6.4203322777877812E-5</c:v>
                </c:pt>
                <c:pt idx="14">
                  <c:v>6.4203322777877812E-5</c:v>
                </c:pt>
                <c:pt idx="15">
                  <c:v>6.4203322777877812E-5</c:v>
                </c:pt>
                <c:pt idx="16">
                  <c:v>6.4203322777877812E-5</c:v>
                </c:pt>
                <c:pt idx="17">
                  <c:v>6.4203322777877812E-5</c:v>
                </c:pt>
                <c:pt idx="18">
                  <c:v>6.4203322777877812E-5</c:v>
                </c:pt>
                <c:pt idx="19">
                  <c:v>6.4203322777877812E-5</c:v>
                </c:pt>
                <c:pt idx="20">
                  <c:v>6.4203322777877812E-5</c:v>
                </c:pt>
                <c:pt idx="21">
                  <c:v>6.4203322777877812E-5</c:v>
                </c:pt>
                <c:pt idx="22">
                  <c:v>1.076271289936298E-3</c:v>
                </c:pt>
                <c:pt idx="23">
                  <c:v>4.5607537513443468E-3</c:v>
                </c:pt>
                <c:pt idx="24">
                  <c:v>1.1332411106581021E-2</c:v>
                </c:pt>
                <c:pt idx="25">
                  <c:v>2.4347872765132367E-2</c:v>
                </c:pt>
                <c:pt idx="26">
                  <c:v>4.8544157430287421E-2</c:v>
                </c:pt>
                <c:pt idx="27">
                  <c:v>9.1210058226488699E-2</c:v>
                </c:pt>
                <c:pt idx="28">
                  <c:v>0.16242664521799147</c:v>
                </c:pt>
                <c:pt idx="29">
                  <c:v>0.27195898998013596</c:v>
                </c:pt>
                <c:pt idx="30">
                  <c:v>0.41609742464022004</c:v>
                </c:pt>
                <c:pt idx="31">
                  <c:v>0.57400380673576934</c:v>
                </c:pt>
                <c:pt idx="32">
                  <c:v>0.71667395826176028</c:v>
                </c:pt>
                <c:pt idx="33">
                  <c:v>0.82573542600805827</c:v>
                </c:pt>
                <c:pt idx="34">
                  <c:v>0.89770401620322626</c:v>
                </c:pt>
                <c:pt idx="35">
                  <c:v>0.94065866069671267</c:v>
                </c:pt>
                <c:pt idx="36">
                  <c:v>0.9657262269876199</c:v>
                </c:pt>
                <c:pt idx="37">
                  <c:v>0.98233720724656404</c:v>
                </c:pt>
                <c:pt idx="38">
                  <c:v>0.99454439921362103</c:v>
                </c:pt>
                <c:pt idx="39">
                  <c:v>1</c:v>
                </c:pt>
              </c:numCache>
            </c:numRef>
          </c:yVal>
          <c:smooth val="1"/>
        </c:ser>
        <c:ser>
          <c:idx val="83"/>
          <c:order val="83"/>
          <c:tx>
            <c:strRef>
              <c:f>Data_Chart!$E$87</c:f>
              <c:strCache>
                <c:ptCount val="1"/>
                <c:pt idx="0">
                  <c:v>2C3-3G_pspA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Data_Chart!$F$87:$AS$87</c:f>
              <c:numCache>
                <c:formatCode>General</c:formatCode>
                <c:ptCount val="40"/>
                <c:pt idx="0">
                  <c:v>7.1839023201763191E-6</c:v>
                </c:pt>
                <c:pt idx="1">
                  <c:v>7.1839023201763191E-6</c:v>
                </c:pt>
                <c:pt idx="2">
                  <c:v>7.1839023201763191E-6</c:v>
                </c:pt>
                <c:pt idx="3">
                  <c:v>7.1839023201763191E-6</c:v>
                </c:pt>
                <c:pt idx="4">
                  <c:v>7.1839023201763191E-6</c:v>
                </c:pt>
                <c:pt idx="5">
                  <c:v>7.1839023201763191E-6</c:v>
                </c:pt>
                <c:pt idx="6">
                  <c:v>7.1839023201763191E-6</c:v>
                </c:pt>
                <c:pt idx="7">
                  <c:v>7.1839023201763191E-6</c:v>
                </c:pt>
                <c:pt idx="8">
                  <c:v>7.1839023201763191E-6</c:v>
                </c:pt>
                <c:pt idx="9">
                  <c:v>7.1839023201763191E-6</c:v>
                </c:pt>
                <c:pt idx="10">
                  <c:v>7.1839023201763191E-6</c:v>
                </c:pt>
                <c:pt idx="11">
                  <c:v>7.1839023201763191E-6</c:v>
                </c:pt>
                <c:pt idx="12">
                  <c:v>7.1839023201763191E-6</c:v>
                </c:pt>
                <c:pt idx="13">
                  <c:v>7.1839023201763191E-6</c:v>
                </c:pt>
                <c:pt idx="14">
                  <c:v>7.1839023201763191E-6</c:v>
                </c:pt>
                <c:pt idx="15">
                  <c:v>7.1839023201763191E-6</c:v>
                </c:pt>
                <c:pt idx="16">
                  <c:v>7.1839023201763191E-6</c:v>
                </c:pt>
                <c:pt idx="17">
                  <c:v>7.1839023201763191E-6</c:v>
                </c:pt>
                <c:pt idx="18">
                  <c:v>7.1839023201763191E-6</c:v>
                </c:pt>
                <c:pt idx="19">
                  <c:v>7.1839023201763191E-6</c:v>
                </c:pt>
                <c:pt idx="20">
                  <c:v>7.1839023201763191E-6</c:v>
                </c:pt>
                <c:pt idx="21">
                  <c:v>7.1839023201763191E-6</c:v>
                </c:pt>
                <c:pt idx="22">
                  <c:v>1.1916119876061363E-4</c:v>
                </c:pt>
                <c:pt idx="23">
                  <c:v>2.7155519398027435E-3</c:v>
                </c:pt>
                <c:pt idx="24">
                  <c:v>7.4507136558249051E-3</c:v>
                </c:pt>
                <c:pt idx="25">
                  <c:v>1.789654227882842E-2</c:v>
                </c:pt>
                <c:pt idx="26">
                  <c:v>3.7580591152324427E-2</c:v>
                </c:pt>
                <c:pt idx="27">
                  <c:v>7.492771437756747E-2</c:v>
                </c:pt>
                <c:pt idx="28">
                  <c:v>0.14077828908804063</c:v>
                </c:pt>
                <c:pt idx="29">
                  <c:v>0.24771501177749283</c:v>
                </c:pt>
                <c:pt idx="30">
                  <c:v>0.39360856031712621</c:v>
                </c:pt>
                <c:pt idx="31">
                  <c:v>0.55615918917669671</c:v>
                </c:pt>
                <c:pt idx="32">
                  <c:v>0.70552945497428565</c:v>
                </c:pt>
                <c:pt idx="33">
                  <c:v>0.81860385571778771</c:v>
                </c:pt>
                <c:pt idx="34">
                  <c:v>0.89457316163729417</c:v>
                </c:pt>
                <c:pt idx="35">
                  <c:v>0.93903527093667472</c:v>
                </c:pt>
                <c:pt idx="36">
                  <c:v>0.96578023553716941</c:v>
                </c:pt>
                <c:pt idx="37">
                  <c:v>0.98216217616392454</c:v>
                </c:pt>
                <c:pt idx="38">
                  <c:v>0.99466556943094242</c:v>
                </c:pt>
                <c:pt idx="39">
                  <c:v>1</c:v>
                </c:pt>
              </c:numCache>
            </c:numRef>
          </c:yVal>
          <c:smooth val="1"/>
        </c:ser>
        <c:ser>
          <c:idx val="84"/>
          <c:order val="84"/>
          <c:tx>
            <c:strRef>
              <c:f>Data_Chart!$E$88</c:f>
              <c:strCache>
                <c:ptCount val="1"/>
                <c:pt idx="0">
                  <c:v>2D3-3G_pspA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Data_Chart!$F$88:$AS$88</c:f>
              <c:numCache>
                <c:formatCode>General</c:formatCode>
                <c:ptCount val="40"/>
                <c:pt idx="0">
                  <c:v>5.6997453972955272E-4</c:v>
                </c:pt>
                <c:pt idx="1">
                  <c:v>5.6997453972955272E-4</c:v>
                </c:pt>
                <c:pt idx="2">
                  <c:v>5.6997453972955272E-4</c:v>
                </c:pt>
                <c:pt idx="3">
                  <c:v>5.6997453972955272E-4</c:v>
                </c:pt>
                <c:pt idx="4">
                  <c:v>5.6997453972955272E-4</c:v>
                </c:pt>
                <c:pt idx="5">
                  <c:v>5.6997453972955272E-4</c:v>
                </c:pt>
                <c:pt idx="6">
                  <c:v>5.6997453972955272E-4</c:v>
                </c:pt>
                <c:pt idx="7">
                  <c:v>5.6997453972955272E-4</c:v>
                </c:pt>
                <c:pt idx="8">
                  <c:v>5.6997453972955272E-4</c:v>
                </c:pt>
                <c:pt idx="9">
                  <c:v>5.6997453972955272E-4</c:v>
                </c:pt>
                <c:pt idx="10">
                  <c:v>5.6997453972955272E-4</c:v>
                </c:pt>
                <c:pt idx="11">
                  <c:v>5.6997453972955272E-4</c:v>
                </c:pt>
                <c:pt idx="12">
                  <c:v>5.6997453972955272E-4</c:v>
                </c:pt>
                <c:pt idx="13">
                  <c:v>5.6997453972955272E-4</c:v>
                </c:pt>
                <c:pt idx="14">
                  <c:v>5.6997453972955272E-4</c:v>
                </c:pt>
                <c:pt idx="15">
                  <c:v>5.6997453972955272E-4</c:v>
                </c:pt>
                <c:pt idx="16">
                  <c:v>5.6997453972955272E-4</c:v>
                </c:pt>
                <c:pt idx="17">
                  <c:v>5.6997453972955272E-4</c:v>
                </c:pt>
                <c:pt idx="18">
                  <c:v>5.6997453972955272E-4</c:v>
                </c:pt>
                <c:pt idx="19">
                  <c:v>5.6997453972955272E-4</c:v>
                </c:pt>
                <c:pt idx="20">
                  <c:v>5.6997453972955272E-4</c:v>
                </c:pt>
                <c:pt idx="21">
                  <c:v>5.6997453972955272E-4</c:v>
                </c:pt>
                <c:pt idx="22">
                  <c:v>5.6997453972955272E-4</c:v>
                </c:pt>
                <c:pt idx="23">
                  <c:v>1.6022240467398173E-3</c:v>
                </c:pt>
                <c:pt idx="24">
                  <c:v>5.4378138660886397E-3</c:v>
                </c:pt>
                <c:pt idx="25">
                  <c:v>1.2706569112698416E-2</c:v>
                </c:pt>
                <c:pt idx="26">
                  <c:v>2.7764490066816742E-2</c:v>
                </c:pt>
                <c:pt idx="27">
                  <c:v>5.5966788811777031E-2</c:v>
                </c:pt>
                <c:pt idx="28">
                  <c:v>0.10797867312840932</c:v>
                </c:pt>
                <c:pt idx="29">
                  <c:v>0.19489474939228935</c:v>
                </c:pt>
                <c:pt idx="30">
                  <c:v>0.32447693636980429</c:v>
                </c:pt>
                <c:pt idx="31">
                  <c:v>0.48075643089780473</c:v>
                </c:pt>
                <c:pt idx="32">
                  <c:v>0.63782043944434452</c:v>
                </c:pt>
                <c:pt idx="33">
                  <c:v>0.76753055704347561</c:v>
                </c:pt>
                <c:pt idx="34">
                  <c:v>0.86137757861826936</c:v>
                </c:pt>
                <c:pt idx="35">
                  <c:v>0.92145906727229343</c:v>
                </c:pt>
                <c:pt idx="36">
                  <c:v>0.95790543935462724</c:v>
                </c:pt>
                <c:pt idx="37">
                  <c:v>0.97991462644039407</c:v>
                </c:pt>
                <c:pt idx="38">
                  <c:v>0.99417734667907554</c:v>
                </c:pt>
                <c:pt idx="39">
                  <c:v>1</c:v>
                </c:pt>
              </c:numCache>
            </c:numRef>
          </c:yVal>
          <c:smooth val="1"/>
        </c:ser>
        <c:ser>
          <c:idx val="85"/>
          <c:order val="85"/>
          <c:tx>
            <c:strRef>
              <c:f>Data_Chart!$E$89</c:f>
              <c:strCache>
                <c:ptCount val="1"/>
                <c:pt idx="0">
                  <c:v>2E3-3G_ltpD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Data_Chart!$F$89:$AS$89</c:f>
              <c:numCache>
                <c:formatCode>General</c:formatCode>
                <c:ptCount val="40"/>
                <c:pt idx="0">
                  <c:v>2.4183386835619999E-4</c:v>
                </c:pt>
                <c:pt idx="1">
                  <c:v>2.4183386835619999E-4</c:v>
                </c:pt>
                <c:pt idx="2">
                  <c:v>2.4183386835619999E-4</c:v>
                </c:pt>
                <c:pt idx="3">
                  <c:v>2.4183386835619999E-4</c:v>
                </c:pt>
                <c:pt idx="4">
                  <c:v>2.4183386835619999E-4</c:v>
                </c:pt>
                <c:pt idx="5">
                  <c:v>2.4183386835619999E-4</c:v>
                </c:pt>
                <c:pt idx="6">
                  <c:v>2.4183386835619999E-4</c:v>
                </c:pt>
                <c:pt idx="7">
                  <c:v>2.4183386835619999E-4</c:v>
                </c:pt>
                <c:pt idx="8">
                  <c:v>2.4183386835619999E-4</c:v>
                </c:pt>
                <c:pt idx="9">
                  <c:v>2.4183386835619999E-4</c:v>
                </c:pt>
                <c:pt idx="10">
                  <c:v>2.4183386835619999E-4</c:v>
                </c:pt>
                <c:pt idx="11">
                  <c:v>2.4183386835619999E-4</c:v>
                </c:pt>
                <c:pt idx="12">
                  <c:v>2.4183386835619999E-4</c:v>
                </c:pt>
                <c:pt idx="13">
                  <c:v>2.4183386835619999E-4</c:v>
                </c:pt>
                <c:pt idx="14">
                  <c:v>2.4183386835619999E-4</c:v>
                </c:pt>
                <c:pt idx="15">
                  <c:v>2.4183386835619999E-4</c:v>
                </c:pt>
                <c:pt idx="16">
                  <c:v>2.4183386835619999E-4</c:v>
                </c:pt>
                <c:pt idx="17">
                  <c:v>2.4183386835619999E-4</c:v>
                </c:pt>
                <c:pt idx="18">
                  <c:v>2.4183386835619999E-4</c:v>
                </c:pt>
                <c:pt idx="19">
                  <c:v>2.4183386835619999E-4</c:v>
                </c:pt>
                <c:pt idx="20">
                  <c:v>2.3320933713223656E-3</c:v>
                </c:pt>
                <c:pt idx="21">
                  <c:v>7.0191712004461252E-3</c:v>
                </c:pt>
                <c:pt idx="22">
                  <c:v>1.6176521966290044E-2</c:v>
                </c:pt>
                <c:pt idx="23">
                  <c:v>3.4015781279421169E-2</c:v>
                </c:pt>
                <c:pt idx="24">
                  <c:v>6.7586534365371848E-2</c:v>
                </c:pt>
                <c:pt idx="25">
                  <c:v>0.12722807668282182</c:v>
                </c:pt>
                <c:pt idx="26">
                  <c:v>0.22430533423649535</c:v>
                </c:pt>
                <c:pt idx="27">
                  <c:v>0.36162352952525573</c:v>
                </c:pt>
                <c:pt idx="28">
                  <c:v>0.51931379846838677</c:v>
                </c:pt>
                <c:pt idx="29">
                  <c:v>0.66929182532512987</c:v>
                </c:pt>
                <c:pt idx="30">
                  <c:v>0.78683167102367879</c:v>
                </c:pt>
                <c:pt idx="31">
                  <c:v>0.86802909684721619</c:v>
                </c:pt>
                <c:pt idx="32">
                  <c:v>0.91812252317670562</c:v>
                </c:pt>
                <c:pt idx="33">
                  <c:v>0.94791465283250598</c:v>
                </c:pt>
                <c:pt idx="34">
                  <c:v>0.96595492065296518</c:v>
                </c:pt>
                <c:pt idx="35">
                  <c:v>0.97791440193399748</c:v>
                </c:pt>
                <c:pt idx="36">
                  <c:v>0.98637867249148081</c:v>
                </c:pt>
                <c:pt idx="37">
                  <c:v>0.99270894109221786</c:v>
                </c:pt>
                <c:pt idx="38">
                  <c:v>0.99774470550035421</c:v>
                </c:pt>
                <c:pt idx="39">
                  <c:v>1</c:v>
                </c:pt>
              </c:numCache>
            </c:numRef>
          </c:yVal>
          <c:smooth val="1"/>
        </c:ser>
        <c:ser>
          <c:idx val="86"/>
          <c:order val="86"/>
          <c:tx>
            <c:strRef>
              <c:f>Data_Chart!$E$90</c:f>
              <c:strCache>
                <c:ptCount val="1"/>
                <c:pt idx="0">
                  <c:v>2F3-3G_ltpD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Data_Chart!$F$90:$AS$90</c:f>
              <c:numCache>
                <c:formatCode>General</c:formatCode>
                <c:ptCount val="40"/>
                <c:pt idx="0">
                  <c:v>2.0991409480134926E-4</c:v>
                </c:pt>
                <c:pt idx="1">
                  <c:v>2.0991409480134926E-4</c:v>
                </c:pt>
                <c:pt idx="2">
                  <c:v>2.0991409480134926E-4</c:v>
                </c:pt>
                <c:pt idx="3">
                  <c:v>2.0991409480134926E-4</c:v>
                </c:pt>
                <c:pt idx="4">
                  <c:v>2.0991409480134926E-4</c:v>
                </c:pt>
                <c:pt idx="5">
                  <c:v>2.0991409480134926E-4</c:v>
                </c:pt>
                <c:pt idx="6">
                  <c:v>2.0991409480134926E-4</c:v>
                </c:pt>
                <c:pt idx="7">
                  <c:v>2.0991409480134926E-4</c:v>
                </c:pt>
                <c:pt idx="8">
                  <c:v>2.0991409480134926E-4</c:v>
                </c:pt>
                <c:pt idx="9">
                  <c:v>2.0991409480134926E-4</c:v>
                </c:pt>
                <c:pt idx="10">
                  <c:v>2.0991409480134926E-4</c:v>
                </c:pt>
                <c:pt idx="11">
                  <c:v>2.0991409480134926E-4</c:v>
                </c:pt>
                <c:pt idx="12">
                  <c:v>2.0991409480134926E-4</c:v>
                </c:pt>
                <c:pt idx="13">
                  <c:v>2.0991409480134926E-4</c:v>
                </c:pt>
                <c:pt idx="14">
                  <c:v>2.0991409480134926E-4</c:v>
                </c:pt>
                <c:pt idx="15">
                  <c:v>2.0991409480134926E-4</c:v>
                </c:pt>
                <c:pt idx="16">
                  <c:v>2.0991409480134926E-4</c:v>
                </c:pt>
                <c:pt idx="17">
                  <c:v>2.0991409480134926E-4</c:v>
                </c:pt>
                <c:pt idx="18">
                  <c:v>2.0991409480134926E-4</c:v>
                </c:pt>
                <c:pt idx="19">
                  <c:v>2.0991409480134926E-4</c:v>
                </c:pt>
                <c:pt idx="20">
                  <c:v>2.1762206120078636E-3</c:v>
                </c:pt>
                <c:pt idx="21">
                  <c:v>7.3096574301407353E-3</c:v>
                </c:pt>
                <c:pt idx="22">
                  <c:v>1.6403863470201004E-2</c:v>
                </c:pt>
                <c:pt idx="23">
                  <c:v>3.398546055948605E-2</c:v>
                </c:pt>
                <c:pt idx="24">
                  <c:v>6.704547294551344E-2</c:v>
                </c:pt>
                <c:pt idx="25">
                  <c:v>0.12584689198488042</c:v>
                </c:pt>
                <c:pt idx="26">
                  <c:v>0.22223036895013037</c:v>
                </c:pt>
                <c:pt idx="27">
                  <c:v>0.35806984981145584</c:v>
                </c:pt>
                <c:pt idx="28">
                  <c:v>0.51514013928645519</c:v>
                </c:pt>
                <c:pt idx="29">
                  <c:v>0.66512881078867025</c:v>
                </c:pt>
                <c:pt idx="30">
                  <c:v>0.78356326037667778</c:v>
                </c:pt>
                <c:pt idx="31">
                  <c:v>0.86569903526775982</c:v>
                </c:pt>
                <c:pt idx="32">
                  <c:v>0.91731270928358233</c:v>
                </c:pt>
                <c:pt idx="33">
                  <c:v>0.94857211883227921</c:v>
                </c:pt>
                <c:pt idx="34">
                  <c:v>0.96786726902289677</c:v>
                </c:pt>
                <c:pt idx="35">
                  <c:v>0.97993083176241136</c:v>
                </c:pt>
                <c:pt idx="36">
                  <c:v>0.98798351244813842</c:v>
                </c:pt>
                <c:pt idx="37">
                  <c:v>0.99386884327836056</c:v>
                </c:pt>
                <c:pt idx="38">
                  <c:v>0.9980982249611341</c:v>
                </c:pt>
                <c:pt idx="39">
                  <c:v>1</c:v>
                </c:pt>
              </c:numCache>
            </c:numRef>
          </c:yVal>
          <c:smooth val="1"/>
        </c:ser>
        <c:ser>
          <c:idx val="87"/>
          <c:order val="87"/>
          <c:tx>
            <c:strRef>
              <c:f>Data_Chart!$E$91</c:f>
              <c:strCache>
                <c:ptCount val="1"/>
                <c:pt idx="0">
                  <c:v>2G3-3G_ParA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Data_Chart!$F$91:$AS$91</c:f>
              <c:numCache>
                <c:formatCode>General</c:formatCode>
                <c:ptCount val="40"/>
                <c:pt idx="0">
                  <c:v>1.2134771603977729E-3</c:v>
                </c:pt>
                <c:pt idx="1">
                  <c:v>1.2134771603977729E-3</c:v>
                </c:pt>
                <c:pt idx="2">
                  <c:v>1.2134771603977729E-3</c:v>
                </c:pt>
                <c:pt idx="3">
                  <c:v>1.2134771603977729E-3</c:v>
                </c:pt>
                <c:pt idx="4">
                  <c:v>1.2134771603977729E-3</c:v>
                </c:pt>
                <c:pt idx="5">
                  <c:v>1.2134771603977729E-3</c:v>
                </c:pt>
                <c:pt idx="6">
                  <c:v>1.2134771603977729E-3</c:v>
                </c:pt>
                <c:pt idx="7">
                  <c:v>1.2134771603977729E-3</c:v>
                </c:pt>
                <c:pt idx="8">
                  <c:v>1.2134771603977729E-3</c:v>
                </c:pt>
                <c:pt idx="9">
                  <c:v>1.2134771603977729E-3</c:v>
                </c:pt>
                <c:pt idx="10">
                  <c:v>1.2134771603977729E-3</c:v>
                </c:pt>
                <c:pt idx="11">
                  <c:v>1.2134771603977729E-3</c:v>
                </c:pt>
                <c:pt idx="12">
                  <c:v>1.2134771603977729E-3</c:v>
                </c:pt>
                <c:pt idx="13">
                  <c:v>1.2134771603977729E-3</c:v>
                </c:pt>
                <c:pt idx="14">
                  <c:v>1.2134771603977729E-3</c:v>
                </c:pt>
                <c:pt idx="15">
                  <c:v>1.2134771603977729E-3</c:v>
                </c:pt>
                <c:pt idx="16">
                  <c:v>1.2134771603977729E-3</c:v>
                </c:pt>
                <c:pt idx="17">
                  <c:v>1.2134771603977729E-3</c:v>
                </c:pt>
                <c:pt idx="18">
                  <c:v>1.2134771603977729E-3</c:v>
                </c:pt>
                <c:pt idx="19">
                  <c:v>1.2134771603977729E-3</c:v>
                </c:pt>
                <c:pt idx="20">
                  <c:v>1.2134771603977729E-3</c:v>
                </c:pt>
                <c:pt idx="21">
                  <c:v>1.2134771603977729E-3</c:v>
                </c:pt>
                <c:pt idx="22">
                  <c:v>1.2134771603977729E-3</c:v>
                </c:pt>
                <c:pt idx="23">
                  <c:v>5.5331425616364947E-3</c:v>
                </c:pt>
                <c:pt idx="24">
                  <c:v>1.3615201314995929E-2</c:v>
                </c:pt>
                <c:pt idx="25">
                  <c:v>2.8737087257766449E-2</c:v>
                </c:pt>
                <c:pt idx="26">
                  <c:v>5.6378221320153972E-2</c:v>
                </c:pt>
                <c:pt idx="27">
                  <c:v>0.10512487056137107</c:v>
                </c:pt>
                <c:pt idx="28">
                  <c:v>0.18647909550486608</c:v>
                </c:pt>
                <c:pt idx="29">
                  <c:v>0.3071478413006164</c:v>
                </c:pt>
                <c:pt idx="30">
                  <c:v>0.45663738181250602</c:v>
                </c:pt>
                <c:pt idx="31">
                  <c:v>0.61106776247706585</c:v>
                </c:pt>
                <c:pt idx="32">
                  <c:v>0.74356310256692859</c:v>
                </c:pt>
                <c:pt idx="33">
                  <c:v>0.84192966668533842</c:v>
                </c:pt>
                <c:pt idx="34">
                  <c:v>0.90668709423638616</c:v>
                </c:pt>
                <c:pt idx="35">
                  <c:v>0.94615613214688632</c:v>
                </c:pt>
                <c:pt idx="36">
                  <c:v>0.97002131749464826</c:v>
                </c:pt>
                <c:pt idx="37">
                  <c:v>0.98531730971059917</c:v>
                </c:pt>
                <c:pt idx="38">
                  <c:v>0.99554143132874107</c:v>
                </c:pt>
                <c:pt idx="39">
                  <c:v>1</c:v>
                </c:pt>
              </c:numCache>
            </c:numRef>
          </c:yVal>
          <c:smooth val="1"/>
        </c:ser>
        <c:ser>
          <c:idx val="88"/>
          <c:order val="88"/>
          <c:tx>
            <c:strRef>
              <c:f>Data_Chart!$E$92</c:f>
              <c:strCache>
                <c:ptCount val="1"/>
                <c:pt idx="0">
                  <c:v>2H3-3G_ParA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Data_Chart!$F$92:$AS$92</c:f>
              <c:numCache>
                <c:formatCode>General</c:formatCode>
                <c:ptCount val="40"/>
                <c:pt idx="0">
                  <c:v>7.6277852804568257E-4</c:v>
                </c:pt>
                <c:pt idx="1">
                  <c:v>7.6277852804568257E-4</c:v>
                </c:pt>
                <c:pt idx="2">
                  <c:v>7.6277852804568257E-4</c:v>
                </c:pt>
                <c:pt idx="3">
                  <c:v>7.6277852804568257E-4</c:v>
                </c:pt>
                <c:pt idx="4">
                  <c:v>7.6277852804568257E-4</c:v>
                </c:pt>
                <c:pt idx="5">
                  <c:v>7.6277852804568257E-4</c:v>
                </c:pt>
                <c:pt idx="6">
                  <c:v>7.6277852804568257E-4</c:v>
                </c:pt>
                <c:pt idx="7">
                  <c:v>7.6277852804568257E-4</c:v>
                </c:pt>
                <c:pt idx="8">
                  <c:v>7.6277852804568257E-4</c:v>
                </c:pt>
                <c:pt idx="9">
                  <c:v>7.6277852804568257E-4</c:v>
                </c:pt>
                <c:pt idx="10">
                  <c:v>7.6277852804568257E-4</c:v>
                </c:pt>
                <c:pt idx="11">
                  <c:v>7.6277852804568257E-4</c:v>
                </c:pt>
                <c:pt idx="12">
                  <c:v>7.6277852804568257E-4</c:v>
                </c:pt>
                <c:pt idx="13">
                  <c:v>7.6277852804568257E-4</c:v>
                </c:pt>
                <c:pt idx="14">
                  <c:v>7.6277852804568257E-4</c:v>
                </c:pt>
                <c:pt idx="15">
                  <c:v>7.6277852804568257E-4</c:v>
                </c:pt>
                <c:pt idx="16">
                  <c:v>7.6277852804568257E-4</c:v>
                </c:pt>
                <c:pt idx="17">
                  <c:v>7.6277852804568257E-4</c:v>
                </c:pt>
                <c:pt idx="18">
                  <c:v>7.6277852804568257E-4</c:v>
                </c:pt>
                <c:pt idx="19">
                  <c:v>7.6277852804568257E-4</c:v>
                </c:pt>
                <c:pt idx="20">
                  <c:v>7.6277852804568257E-4</c:v>
                </c:pt>
                <c:pt idx="21">
                  <c:v>7.6277852804568257E-4</c:v>
                </c:pt>
                <c:pt idx="22">
                  <c:v>1.5853165766957201E-3</c:v>
                </c:pt>
                <c:pt idx="23">
                  <c:v>5.6369212948863068E-3</c:v>
                </c:pt>
                <c:pt idx="24">
                  <c:v>1.3109460411229698E-2</c:v>
                </c:pt>
                <c:pt idx="25">
                  <c:v>2.721039253433797E-2</c:v>
                </c:pt>
                <c:pt idx="26">
                  <c:v>5.3608213727979026E-2</c:v>
                </c:pt>
                <c:pt idx="27">
                  <c:v>0.10066680477964944</c:v>
                </c:pt>
                <c:pt idx="28">
                  <c:v>0.17936458748759199</c:v>
                </c:pt>
                <c:pt idx="29">
                  <c:v>0.29675789330770047</c:v>
                </c:pt>
                <c:pt idx="30">
                  <c:v>0.4445084410940951</c:v>
                </c:pt>
                <c:pt idx="31">
                  <c:v>0.59963249099581151</c:v>
                </c:pt>
                <c:pt idx="32">
                  <c:v>0.73572139412194792</c:v>
                </c:pt>
                <c:pt idx="33">
                  <c:v>0.83796205795695133</c:v>
                </c:pt>
                <c:pt idx="34">
                  <c:v>0.90611112442342134</c:v>
                </c:pt>
                <c:pt idx="35">
                  <c:v>0.94729659801665733</c:v>
                </c:pt>
                <c:pt idx="36">
                  <c:v>0.9727051420247399</c:v>
                </c:pt>
                <c:pt idx="37">
                  <c:v>0.9875732797338318</c:v>
                </c:pt>
                <c:pt idx="38">
                  <c:v>0.99686355299857188</c:v>
                </c:pt>
                <c:pt idx="39">
                  <c:v>1</c:v>
                </c:pt>
              </c:numCache>
            </c:numRef>
          </c:yVal>
          <c:smooth val="1"/>
        </c:ser>
        <c:ser>
          <c:idx val="89"/>
          <c:order val="89"/>
          <c:tx>
            <c:strRef>
              <c:f>Data_Chart!$E$93</c:f>
              <c:strCache>
                <c:ptCount val="1"/>
                <c:pt idx="0">
                  <c:v>2A4-3N_aceA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Data_Chart!$F$93:$AS$93</c:f>
              <c:numCache>
                <c:formatCode>General</c:formatCode>
                <c:ptCount val="40"/>
                <c:pt idx="0">
                  <c:v>2.5786486804250133E-4</c:v>
                </c:pt>
                <c:pt idx="1">
                  <c:v>2.5786486804250133E-4</c:v>
                </c:pt>
                <c:pt idx="2">
                  <c:v>2.5786486804250133E-4</c:v>
                </c:pt>
                <c:pt idx="3">
                  <c:v>2.5786486804250133E-4</c:v>
                </c:pt>
                <c:pt idx="4">
                  <c:v>2.5786486804250133E-4</c:v>
                </c:pt>
                <c:pt idx="5">
                  <c:v>2.5786486804250133E-4</c:v>
                </c:pt>
                <c:pt idx="6">
                  <c:v>2.5786486804250133E-4</c:v>
                </c:pt>
                <c:pt idx="7">
                  <c:v>2.5786486804250133E-4</c:v>
                </c:pt>
                <c:pt idx="8">
                  <c:v>2.5786486804250133E-4</c:v>
                </c:pt>
                <c:pt idx="9">
                  <c:v>2.5786486804250133E-4</c:v>
                </c:pt>
                <c:pt idx="10">
                  <c:v>2.5786486804250133E-4</c:v>
                </c:pt>
                <c:pt idx="11">
                  <c:v>2.5786486804250133E-4</c:v>
                </c:pt>
                <c:pt idx="12">
                  <c:v>2.5786486804250133E-4</c:v>
                </c:pt>
                <c:pt idx="13">
                  <c:v>2.5786486804250133E-4</c:v>
                </c:pt>
                <c:pt idx="14">
                  <c:v>2.5786486804250133E-4</c:v>
                </c:pt>
                <c:pt idx="15">
                  <c:v>2.5786486804250133E-4</c:v>
                </c:pt>
                <c:pt idx="16">
                  <c:v>2.5786486804250133E-4</c:v>
                </c:pt>
                <c:pt idx="17">
                  <c:v>2.5786486804250133E-4</c:v>
                </c:pt>
                <c:pt idx="18">
                  <c:v>2.1729444394731848E-3</c:v>
                </c:pt>
                <c:pt idx="19">
                  <c:v>7.8002832776763236E-3</c:v>
                </c:pt>
                <c:pt idx="20">
                  <c:v>1.788713618558934E-2</c:v>
                </c:pt>
                <c:pt idx="21">
                  <c:v>3.6528280775705267E-2</c:v>
                </c:pt>
                <c:pt idx="22">
                  <c:v>6.9198411413549515E-2</c:v>
                </c:pt>
                <c:pt idx="23">
                  <c:v>0.12336822130216696</c:v>
                </c:pt>
                <c:pt idx="24">
                  <c:v>0.20813342974403878</c:v>
                </c:pt>
                <c:pt idx="25">
                  <c:v>0.32778796243984193</c:v>
                </c:pt>
                <c:pt idx="26">
                  <c:v>0.47023160657844554</c:v>
                </c:pt>
                <c:pt idx="27">
                  <c:v>0.61324990367193666</c:v>
                </c:pt>
                <c:pt idx="28">
                  <c:v>0.73356823860905251</c:v>
                </c:pt>
                <c:pt idx="29">
                  <c:v>0.82174124394593251</c:v>
                </c:pt>
                <c:pt idx="30">
                  <c:v>0.87947459926985261</c:v>
                </c:pt>
                <c:pt idx="31">
                  <c:v>0.91546631293118008</c:v>
                </c:pt>
                <c:pt idx="32">
                  <c:v>0.93906546563894289</c:v>
                </c:pt>
                <c:pt idx="33">
                  <c:v>0.95565203956122013</c:v>
                </c:pt>
                <c:pt idx="34">
                  <c:v>0.96767681424864793</c:v>
                </c:pt>
                <c:pt idx="35">
                  <c:v>0.9772225228965371</c:v>
                </c:pt>
                <c:pt idx="36">
                  <c:v>0.98557745106429018</c:v>
                </c:pt>
                <c:pt idx="37">
                  <c:v>0.99295609543838215</c:v>
                </c:pt>
                <c:pt idx="38">
                  <c:v>0.99794916855586235</c:v>
                </c:pt>
                <c:pt idx="39">
                  <c:v>1</c:v>
                </c:pt>
              </c:numCache>
            </c:numRef>
          </c:yVal>
          <c:smooth val="1"/>
        </c:ser>
        <c:ser>
          <c:idx val="90"/>
          <c:order val="90"/>
          <c:tx>
            <c:strRef>
              <c:f>Data_Chart!$E$94</c:f>
              <c:strCache>
                <c:ptCount val="1"/>
                <c:pt idx="0">
                  <c:v>2B4-3N_aceA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Data_Chart!$F$94:$AS$94</c:f>
              <c:numCache>
                <c:formatCode>General</c:formatCode>
                <c:ptCount val="40"/>
                <c:pt idx="0">
                  <c:v>3.7013807338362567E-4</c:v>
                </c:pt>
                <c:pt idx="1">
                  <c:v>3.7013807338362567E-4</c:v>
                </c:pt>
                <c:pt idx="2">
                  <c:v>3.7013807338362567E-4</c:v>
                </c:pt>
                <c:pt idx="3">
                  <c:v>3.7013807338362567E-4</c:v>
                </c:pt>
                <c:pt idx="4">
                  <c:v>3.7013807338362567E-4</c:v>
                </c:pt>
                <c:pt idx="5">
                  <c:v>3.7013807338362567E-4</c:v>
                </c:pt>
                <c:pt idx="6">
                  <c:v>3.7013807338362567E-4</c:v>
                </c:pt>
                <c:pt idx="7">
                  <c:v>3.7013807338362567E-4</c:v>
                </c:pt>
                <c:pt idx="8">
                  <c:v>3.7013807338362567E-4</c:v>
                </c:pt>
                <c:pt idx="9">
                  <c:v>3.7013807338362567E-4</c:v>
                </c:pt>
                <c:pt idx="10">
                  <c:v>3.7013807338362567E-4</c:v>
                </c:pt>
                <c:pt idx="11">
                  <c:v>3.7013807338362567E-4</c:v>
                </c:pt>
                <c:pt idx="12">
                  <c:v>3.7013807338362567E-4</c:v>
                </c:pt>
                <c:pt idx="13">
                  <c:v>3.7013807338362567E-4</c:v>
                </c:pt>
                <c:pt idx="14">
                  <c:v>3.7013807338362567E-4</c:v>
                </c:pt>
                <c:pt idx="15">
                  <c:v>3.7013807338362567E-4</c:v>
                </c:pt>
                <c:pt idx="16">
                  <c:v>3.7013807338362567E-4</c:v>
                </c:pt>
                <c:pt idx="17">
                  <c:v>3.7013807338362567E-4</c:v>
                </c:pt>
                <c:pt idx="18">
                  <c:v>2.2400100068067225E-3</c:v>
                </c:pt>
                <c:pt idx="19">
                  <c:v>7.2821208546578822E-3</c:v>
                </c:pt>
                <c:pt idx="20">
                  <c:v>1.6503295193285791E-2</c:v>
                </c:pt>
                <c:pt idx="21">
                  <c:v>3.3337493419451671E-2</c:v>
                </c:pt>
                <c:pt idx="22">
                  <c:v>6.2434372676328065E-2</c:v>
                </c:pt>
                <c:pt idx="23">
                  <c:v>0.11140424977696328</c:v>
                </c:pt>
                <c:pt idx="24">
                  <c:v>0.18889652840478166</c:v>
                </c:pt>
                <c:pt idx="25">
                  <c:v>0.30177048766753489</c:v>
                </c:pt>
                <c:pt idx="26">
                  <c:v>0.4414752133782045</c:v>
                </c:pt>
                <c:pt idx="27">
                  <c:v>0.58761326423455573</c:v>
                </c:pt>
                <c:pt idx="28">
                  <c:v>0.7150347083480233</c:v>
                </c:pt>
                <c:pt idx="29">
                  <c:v>0.81031918012328941</c:v>
                </c:pt>
                <c:pt idx="30">
                  <c:v>0.87269317650699563</c:v>
                </c:pt>
                <c:pt idx="31">
                  <c:v>0.91079101533629958</c:v>
                </c:pt>
                <c:pt idx="32">
                  <c:v>0.93503922619337287</c:v>
                </c:pt>
                <c:pt idx="33">
                  <c:v>0.95296310023949959</c:v>
                </c:pt>
                <c:pt idx="34">
                  <c:v>0.96681791702518194</c:v>
                </c:pt>
                <c:pt idx="35">
                  <c:v>0.97732717645911105</c:v>
                </c:pt>
                <c:pt idx="36">
                  <c:v>0.98515008292658024</c:v>
                </c:pt>
                <c:pt idx="37">
                  <c:v>0.99144989653008564</c:v>
                </c:pt>
                <c:pt idx="38">
                  <c:v>0.99722213226516998</c:v>
                </c:pt>
                <c:pt idx="39">
                  <c:v>1</c:v>
                </c:pt>
              </c:numCache>
            </c:numRef>
          </c:yVal>
          <c:smooth val="1"/>
        </c:ser>
        <c:ser>
          <c:idx val="91"/>
          <c:order val="91"/>
          <c:tx>
            <c:strRef>
              <c:f>Data_Chart!$E$95</c:f>
              <c:strCache>
                <c:ptCount val="1"/>
                <c:pt idx="0">
                  <c:v>2C4-3N_pspA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Data_Chart!$F$95:$AS$95</c:f>
              <c:numCache>
                <c:formatCode>General</c:formatCode>
                <c:ptCount val="40"/>
                <c:pt idx="0">
                  <c:v>2.4270899642205525E-4</c:v>
                </c:pt>
                <c:pt idx="1">
                  <c:v>2.4270899642205525E-4</c:v>
                </c:pt>
                <c:pt idx="2">
                  <c:v>2.4270899642205525E-4</c:v>
                </c:pt>
                <c:pt idx="3">
                  <c:v>2.4270899642205525E-4</c:v>
                </c:pt>
                <c:pt idx="4">
                  <c:v>2.4270899642205525E-4</c:v>
                </c:pt>
                <c:pt idx="5">
                  <c:v>2.4270899642205525E-4</c:v>
                </c:pt>
                <c:pt idx="6">
                  <c:v>2.4270899642205525E-4</c:v>
                </c:pt>
                <c:pt idx="7">
                  <c:v>2.4270899642205525E-4</c:v>
                </c:pt>
                <c:pt idx="8">
                  <c:v>2.4270899642205525E-4</c:v>
                </c:pt>
                <c:pt idx="9">
                  <c:v>2.4270899642205525E-4</c:v>
                </c:pt>
                <c:pt idx="10">
                  <c:v>2.4270899642205525E-4</c:v>
                </c:pt>
                <c:pt idx="11">
                  <c:v>2.4270899642205525E-4</c:v>
                </c:pt>
                <c:pt idx="12">
                  <c:v>2.4270899642205525E-4</c:v>
                </c:pt>
                <c:pt idx="13">
                  <c:v>2.4270899642205525E-4</c:v>
                </c:pt>
                <c:pt idx="14">
                  <c:v>2.4270899642205525E-4</c:v>
                </c:pt>
                <c:pt idx="15">
                  <c:v>2.4270899642205525E-4</c:v>
                </c:pt>
                <c:pt idx="16">
                  <c:v>2.4270899642205525E-4</c:v>
                </c:pt>
                <c:pt idx="17">
                  <c:v>2.4270899642205525E-4</c:v>
                </c:pt>
                <c:pt idx="18">
                  <c:v>2.4270899642205525E-4</c:v>
                </c:pt>
                <c:pt idx="19">
                  <c:v>2.4270899642205525E-4</c:v>
                </c:pt>
                <c:pt idx="20">
                  <c:v>2.4270899642205525E-4</c:v>
                </c:pt>
                <c:pt idx="21">
                  <c:v>2.4270899642205525E-4</c:v>
                </c:pt>
                <c:pt idx="22">
                  <c:v>2.4270899642205525E-4</c:v>
                </c:pt>
                <c:pt idx="23">
                  <c:v>2.4270899642205525E-4</c:v>
                </c:pt>
                <c:pt idx="24">
                  <c:v>1.9032230672563779E-3</c:v>
                </c:pt>
                <c:pt idx="25">
                  <c:v>6.195668978572778E-3</c:v>
                </c:pt>
                <c:pt idx="26">
                  <c:v>1.4474257222619859E-2</c:v>
                </c:pt>
                <c:pt idx="27">
                  <c:v>3.0474171439859372E-2</c:v>
                </c:pt>
                <c:pt idx="28">
                  <c:v>5.9419949571385661E-2</c:v>
                </c:pt>
                <c:pt idx="29">
                  <c:v>0.11281510140671677</c:v>
                </c:pt>
                <c:pt idx="30">
                  <c:v>0.20320584592883784</c:v>
                </c:pt>
                <c:pt idx="31">
                  <c:v>0.33729088129560642</c:v>
                </c:pt>
                <c:pt idx="32">
                  <c:v>0.49795079185643076</c:v>
                </c:pt>
                <c:pt idx="33">
                  <c:v>0.65753515343064928</c:v>
                </c:pt>
                <c:pt idx="34">
                  <c:v>0.7873669049834805</c:v>
                </c:pt>
                <c:pt idx="35">
                  <c:v>0.87935218158739525</c:v>
                </c:pt>
                <c:pt idx="36">
                  <c:v>0.93704897993375558</c:v>
                </c:pt>
                <c:pt idx="37">
                  <c:v>0.97119371793055154</c:v>
                </c:pt>
                <c:pt idx="38">
                  <c:v>0.99178777651041827</c:v>
                </c:pt>
                <c:pt idx="39">
                  <c:v>1</c:v>
                </c:pt>
              </c:numCache>
            </c:numRef>
          </c:yVal>
          <c:smooth val="1"/>
        </c:ser>
        <c:ser>
          <c:idx val="92"/>
          <c:order val="92"/>
          <c:tx>
            <c:strRef>
              <c:f>Data_Chart!$E$96</c:f>
              <c:strCache>
                <c:ptCount val="1"/>
                <c:pt idx="0">
                  <c:v>2D4-3N_pspA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Data_Chart!$F$96:$AS$96</c:f>
              <c:numCache>
                <c:formatCode>General</c:formatCode>
                <c:ptCount val="40"/>
                <c:pt idx="0">
                  <c:v>6.0046160832019219E-5</c:v>
                </c:pt>
                <c:pt idx="1">
                  <c:v>6.0046160832019219E-5</c:v>
                </c:pt>
                <c:pt idx="2">
                  <c:v>6.0046160832019219E-5</c:v>
                </c:pt>
                <c:pt idx="3">
                  <c:v>6.0046160832019219E-5</c:v>
                </c:pt>
                <c:pt idx="4">
                  <c:v>6.0046160832019219E-5</c:v>
                </c:pt>
                <c:pt idx="5">
                  <c:v>6.0046160832019219E-5</c:v>
                </c:pt>
                <c:pt idx="6">
                  <c:v>6.0046160832019219E-5</c:v>
                </c:pt>
                <c:pt idx="7">
                  <c:v>6.0046160832019219E-5</c:v>
                </c:pt>
                <c:pt idx="8">
                  <c:v>6.0046160832019219E-5</c:v>
                </c:pt>
                <c:pt idx="9">
                  <c:v>6.0046160832019219E-5</c:v>
                </c:pt>
                <c:pt idx="10">
                  <c:v>6.0046160832019219E-5</c:v>
                </c:pt>
                <c:pt idx="11">
                  <c:v>6.0046160832019219E-5</c:v>
                </c:pt>
                <c:pt idx="12">
                  <c:v>6.0046160832019219E-5</c:v>
                </c:pt>
                <c:pt idx="13">
                  <c:v>6.0046160832019219E-5</c:v>
                </c:pt>
                <c:pt idx="14">
                  <c:v>6.0046160832019219E-5</c:v>
                </c:pt>
                <c:pt idx="15">
                  <c:v>6.0046160832019219E-5</c:v>
                </c:pt>
                <c:pt idx="16">
                  <c:v>6.0046160832019219E-5</c:v>
                </c:pt>
                <c:pt idx="17">
                  <c:v>6.0046160832019219E-5</c:v>
                </c:pt>
                <c:pt idx="18">
                  <c:v>6.0046160832019219E-5</c:v>
                </c:pt>
                <c:pt idx="19">
                  <c:v>6.0046160832019219E-5</c:v>
                </c:pt>
                <c:pt idx="20">
                  <c:v>6.0046160832019219E-5</c:v>
                </c:pt>
                <c:pt idx="21">
                  <c:v>6.0046160832019219E-5</c:v>
                </c:pt>
                <c:pt idx="22">
                  <c:v>6.0046160832019219E-5</c:v>
                </c:pt>
                <c:pt idx="23">
                  <c:v>6.0046160832019219E-5</c:v>
                </c:pt>
                <c:pt idx="24">
                  <c:v>1.6499109799010629E-3</c:v>
                </c:pt>
                <c:pt idx="25">
                  <c:v>6.1437122713787241E-3</c:v>
                </c:pt>
                <c:pt idx="26">
                  <c:v>1.4631494582596018E-2</c:v>
                </c:pt>
                <c:pt idx="27">
                  <c:v>3.1491345768441835E-2</c:v>
                </c:pt>
                <c:pt idx="28">
                  <c:v>6.2528107327784646E-2</c:v>
                </c:pt>
                <c:pt idx="29">
                  <c:v>0.11930525649332195</c:v>
                </c:pt>
                <c:pt idx="30">
                  <c:v>0.21328998557601778</c:v>
                </c:pt>
                <c:pt idx="31">
                  <c:v>0.35075684938472396</c:v>
                </c:pt>
                <c:pt idx="32">
                  <c:v>0.51241725167698804</c:v>
                </c:pt>
                <c:pt idx="33">
                  <c:v>0.6707804224740006</c:v>
                </c:pt>
                <c:pt idx="34">
                  <c:v>0.79734076071257898</c:v>
                </c:pt>
                <c:pt idx="35">
                  <c:v>0.88626911063329106</c:v>
                </c:pt>
                <c:pt idx="36">
                  <c:v>0.94093635774139939</c:v>
                </c:pt>
                <c:pt idx="37">
                  <c:v>0.97287697972227605</c:v>
                </c:pt>
                <c:pt idx="38">
                  <c:v>0.99216172498251898</c:v>
                </c:pt>
                <c:pt idx="39">
                  <c:v>1</c:v>
                </c:pt>
              </c:numCache>
            </c:numRef>
          </c:yVal>
          <c:smooth val="1"/>
        </c:ser>
        <c:ser>
          <c:idx val="93"/>
          <c:order val="93"/>
          <c:tx>
            <c:strRef>
              <c:f>Data_Chart!$E$97</c:f>
              <c:strCache>
                <c:ptCount val="1"/>
                <c:pt idx="0">
                  <c:v>2E4-3N_ltpD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Data_Chart!$F$97:$AS$97</c:f>
              <c:numCache>
                <c:formatCode>General</c:formatCode>
                <c:ptCount val="40"/>
                <c:pt idx="0">
                  <c:v>5.4068675872665504E-5</c:v>
                </c:pt>
                <c:pt idx="1">
                  <c:v>5.4068675872665504E-5</c:v>
                </c:pt>
                <c:pt idx="2">
                  <c:v>5.4068675872665504E-5</c:v>
                </c:pt>
                <c:pt idx="3">
                  <c:v>5.4068675872665504E-5</c:v>
                </c:pt>
                <c:pt idx="4">
                  <c:v>5.4068675872665504E-5</c:v>
                </c:pt>
                <c:pt idx="5">
                  <c:v>5.4068675872665504E-5</c:v>
                </c:pt>
                <c:pt idx="6">
                  <c:v>5.4068675872665504E-5</c:v>
                </c:pt>
                <c:pt idx="7">
                  <c:v>5.4068675872665504E-5</c:v>
                </c:pt>
                <c:pt idx="8">
                  <c:v>5.4068675872665504E-5</c:v>
                </c:pt>
                <c:pt idx="9">
                  <c:v>5.4068675872665504E-5</c:v>
                </c:pt>
                <c:pt idx="10">
                  <c:v>5.4068675872665504E-5</c:v>
                </c:pt>
                <c:pt idx="11">
                  <c:v>5.4068675872665504E-5</c:v>
                </c:pt>
                <c:pt idx="12">
                  <c:v>5.4068675872665504E-5</c:v>
                </c:pt>
                <c:pt idx="13">
                  <c:v>5.4068675872665504E-5</c:v>
                </c:pt>
                <c:pt idx="14">
                  <c:v>5.4068675872665504E-5</c:v>
                </c:pt>
                <c:pt idx="15">
                  <c:v>5.4068675872665504E-5</c:v>
                </c:pt>
                <c:pt idx="16">
                  <c:v>5.4068675872665504E-5</c:v>
                </c:pt>
                <c:pt idx="17">
                  <c:v>5.4068675872665504E-5</c:v>
                </c:pt>
                <c:pt idx="18">
                  <c:v>5.4068675872665504E-5</c:v>
                </c:pt>
                <c:pt idx="19">
                  <c:v>5.4068675872665504E-5</c:v>
                </c:pt>
                <c:pt idx="20">
                  <c:v>5.4068675872665504E-5</c:v>
                </c:pt>
                <c:pt idx="21">
                  <c:v>5.4068675872665504E-5</c:v>
                </c:pt>
                <c:pt idx="22">
                  <c:v>5.4068675872665504E-5</c:v>
                </c:pt>
                <c:pt idx="23">
                  <c:v>2.7046838392228985E-3</c:v>
                </c:pt>
                <c:pt idx="24">
                  <c:v>7.9155359667594134E-3</c:v>
                </c:pt>
                <c:pt idx="25">
                  <c:v>1.926423918090225E-2</c:v>
                </c:pt>
                <c:pt idx="26">
                  <c:v>3.9849586288026977E-2</c:v>
                </c:pt>
                <c:pt idx="27">
                  <c:v>7.8879807129928647E-2</c:v>
                </c:pt>
                <c:pt idx="28">
                  <c:v>0.14643363878432211</c:v>
                </c:pt>
                <c:pt idx="29">
                  <c:v>0.25413138315860312</c:v>
                </c:pt>
                <c:pt idx="30">
                  <c:v>0.39881764551496657</c:v>
                </c:pt>
                <c:pt idx="31">
                  <c:v>0.55891601355985265</c:v>
                </c:pt>
                <c:pt idx="32">
                  <c:v>0.70490198408439397</c:v>
                </c:pt>
                <c:pt idx="33">
                  <c:v>0.81705418076816949</c:v>
                </c:pt>
                <c:pt idx="34">
                  <c:v>0.89273309433366344</c:v>
                </c:pt>
                <c:pt idx="35">
                  <c:v>0.93937124476796752</c:v>
                </c:pt>
                <c:pt idx="36">
                  <c:v>0.96678491467256467</c:v>
                </c:pt>
                <c:pt idx="37">
                  <c:v>0.98375359142358565</c:v>
                </c:pt>
                <c:pt idx="38">
                  <c:v>0.99510464670455456</c:v>
                </c:pt>
                <c:pt idx="39">
                  <c:v>1</c:v>
                </c:pt>
              </c:numCache>
            </c:numRef>
          </c:yVal>
          <c:smooth val="1"/>
        </c:ser>
        <c:ser>
          <c:idx val="94"/>
          <c:order val="94"/>
          <c:tx>
            <c:strRef>
              <c:f>Data_Chart!$E$98</c:f>
              <c:strCache>
                <c:ptCount val="1"/>
                <c:pt idx="0">
                  <c:v>2F4-3N_ltpD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Data_Chart!$F$98:$AS$98</c:f>
              <c:numCache>
                <c:formatCode>General</c:formatCode>
                <c:ptCount val="40"/>
                <c:pt idx="0">
                  <c:v>1.385137701905316E-6</c:v>
                </c:pt>
                <c:pt idx="1">
                  <c:v>1.385137701905316E-6</c:v>
                </c:pt>
                <c:pt idx="2">
                  <c:v>1.385137701905316E-6</c:v>
                </c:pt>
                <c:pt idx="3">
                  <c:v>1.385137701905316E-6</c:v>
                </c:pt>
                <c:pt idx="4">
                  <c:v>1.385137701905316E-6</c:v>
                </c:pt>
                <c:pt idx="5">
                  <c:v>1.385137701905316E-6</c:v>
                </c:pt>
                <c:pt idx="6">
                  <c:v>1.385137701905316E-6</c:v>
                </c:pt>
                <c:pt idx="7">
                  <c:v>1.385137701905316E-6</c:v>
                </c:pt>
                <c:pt idx="8">
                  <c:v>1.385137701905316E-6</c:v>
                </c:pt>
                <c:pt idx="9">
                  <c:v>1.385137701905316E-6</c:v>
                </c:pt>
                <c:pt idx="10">
                  <c:v>1.385137701905316E-6</c:v>
                </c:pt>
                <c:pt idx="11">
                  <c:v>1.385137701905316E-6</c:v>
                </c:pt>
                <c:pt idx="12">
                  <c:v>1.385137701905316E-6</c:v>
                </c:pt>
                <c:pt idx="13">
                  <c:v>1.385137701905316E-6</c:v>
                </c:pt>
                <c:pt idx="14">
                  <c:v>1.385137701905316E-6</c:v>
                </c:pt>
                <c:pt idx="15">
                  <c:v>1.385137701905316E-6</c:v>
                </c:pt>
                <c:pt idx="16">
                  <c:v>1.385137701905316E-6</c:v>
                </c:pt>
                <c:pt idx="17">
                  <c:v>1.385137701905316E-6</c:v>
                </c:pt>
                <c:pt idx="18">
                  <c:v>1.385137701905316E-6</c:v>
                </c:pt>
                <c:pt idx="19">
                  <c:v>1.385137701905316E-6</c:v>
                </c:pt>
                <c:pt idx="20">
                  <c:v>1.385137701905316E-6</c:v>
                </c:pt>
                <c:pt idx="21">
                  <c:v>1.385137701905316E-6</c:v>
                </c:pt>
                <c:pt idx="22">
                  <c:v>1.385137701905316E-6</c:v>
                </c:pt>
                <c:pt idx="23">
                  <c:v>2.6512812886523743E-3</c:v>
                </c:pt>
                <c:pt idx="24">
                  <c:v>8.4802578430553388E-3</c:v>
                </c:pt>
                <c:pt idx="25">
                  <c:v>1.9863923880448428E-2</c:v>
                </c:pt>
                <c:pt idx="26">
                  <c:v>4.217595493328935E-2</c:v>
                </c:pt>
                <c:pt idx="27">
                  <c:v>8.2765845327654602E-2</c:v>
                </c:pt>
                <c:pt idx="28">
                  <c:v>0.15347035137577794</c:v>
                </c:pt>
                <c:pt idx="29">
                  <c:v>0.26403370141368665</c:v>
                </c:pt>
                <c:pt idx="30">
                  <c:v>0.41116597078653588</c:v>
                </c:pt>
                <c:pt idx="31">
                  <c:v>0.57131011369137952</c:v>
                </c:pt>
                <c:pt idx="32">
                  <c:v>0.71522505437116812</c:v>
                </c:pt>
                <c:pt idx="33">
                  <c:v>0.82389237125267967</c:v>
                </c:pt>
                <c:pt idx="34">
                  <c:v>0.89632377683094788</c:v>
                </c:pt>
                <c:pt idx="35">
                  <c:v>0.9408471231704566</c:v>
                </c:pt>
                <c:pt idx="36">
                  <c:v>0.96770526328118822</c:v>
                </c:pt>
                <c:pt idx="37">
                  <c:v>0.98476256985891153</c:v>
                </c:pt>
                <c:pt idx="38">
                  <c:v>0.99553140987199307</c:v>
                </c:pt>
                <c:pt idx="39">
                  <c:v>1</c:v>
                </c:pt>
              </c:numCache>
            </c:numRef>
          </c:yVal>
          <c:smooth val="1"/>
        </c:ser>
        <c:ser>
          <c:idx val="95"/>
          <c:order val="95"/>
          <c:tx>
            <c:strRef>
              <c:f>Data_Chart!$E$99</c:f>
              <c:strCache>
                <c:ptCount val="1"/>
                <c:pt idx="0">
                  <c:v>2G4-3N_ParA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Data_Chart!$F$99:$AS$99</c:f>
              <c:numCache>
                <c:formatCode>General</c:formatCode>
                <c:ptCount val="40"/>
                <c:pt idx="0">
                  <c:v>2.6133479776832628E-4</c:v>
                </c:pt>
                <c:pt idx="1">
                  <c:v>2.6133479776832628E-4</c:v>
                </c:pt>
                <c:pt idx="2">
                  <c:v>2.6133479776832628E-4</c:v>
                </c:pt>
                <c:pt idx="3">
                  <c:v>2.6133479776832628E-4</c:v>
                </c:pt>
                <c:pt idx="4">
                  <c:v>2.6133479776832628E-4</c:v>
                </c:pt>
                <c:pt idx="5">
                  <c:v>2.6133479776832628E-4</c:v>
                </c:pt>
                <c:pt idx="6">
                  <c:v>2.6133479776832628E-4</c:v>
                </c:pt>
                <c:pt idx="7">
                  <c:v>2.6133479776832628E-4</c:v>
                </c:pt>
                <c:pt idx="8">
                  <c:v>2.6133479776832628E-4</c:v>
                </c:pt>
                <c:pt idx="9">
                  <c:v>2.6133479776832628E-4</c:v>
                </c:pt>
                <c:pt idx="10">
                  <c:v>2.6133479776832628E-4</c:v>
                </c:pt>
                <c:pt idx="11">
                  <c:v>2.6133479776832628E-4</c:v>
                </c:pt>
                <c:pt idx="12">
                  <c:v>2.6133479776832628E-4</c:v>
                </c:pt>
                <c:pt idx="13">
                  <c:v>2.6133479776832628E-4</c:v>
                </c:pt>
                <c:pt idx="14">
                  <c:v>2.6133479776832628E-4</c:v>
                </c:pt>
                <c:pt idx="15">
                  <c:v>2.6133479776832628E-4</c:v>
                </c:pt>
                <c:pt idx="16">
                  <c:v>2.6133479776832628E-4</c:v>
                </c:pt>
                <c:pt idx="17">
                  <c:v>2.6133479776832628E-4</c:v>
                </c:pt>
                <c:pt idx="18">
                  <c:v>2.6133479776832628E-4</c:v>
                </c:pt>
                <c:pt idx="19">
                  <c:v>2.6133479776832628E-4</c:v>
                </c:pt>
                <c:pt idx="20">
                  <c:v>2.6133479776832628E-4</c:v>
                </c:pt>
                <c:pt idx="21">
                  <c:v>2.6133479776832628E-4</c:v>
                </c:pt>
                <c:pt idx="22">
                  <c:v>2.6133479776832628E-4</c:v>
                </c:pt>
                <c:pt idx="23">
                  <c:v>2.9598336177046854E-3</c:v>
                </c:pt>
                <c:pt idx="24">
                  <c:v>8.5298609623160361E-3</c:v>
                </c:pt>
                <c:pt idx="25">
                  <c:v>1.9528553076341382E-2</c:v>
                </c:pt>
                <c:pt idx="26">
                  <c:v>4.0258770497498216E-2</c:v>
                </c:pt>
                <c:pt idx="27">
                  <c:v>7.7858742298855269E-2</c:v>
                </c:pt>
                <c:pt idx="28">
                  <c:v>0.14234386667522006</c:v>
                </c:pt>
                <c:pt idx="29">
                  <c:v>0.24367040251434566</c:v>
                </c:pt>
                <c:pt idx="30">
                  <c:v>0.38220200821889644</c:v>
                </c:pt>
                <c:pt idx="31">
                  <c:v>0.5378027730303182</c:v>
                </c:pt>
                <c:pt idx="32">
                  <c:v>0.68436671981900599</c:v>
                </c:pt>
                <c:pt idx="33">
                  <c:v>0.79982370440214545</c:v>
                </c:pt>
                <c:pt idx="34">
                  <c:v>0.88065128677695848</c:v>
                </c:pt>
                <c:pt idx="35">
                  <c:v>0.93136100110678011</c:v>
                </c:pt>
                <c:pt idx="36">
                  <c:v>0.96216780177204164</c:v>
                </c:pt>
                <c:pt idx="37">
                  <c:v>0.98118688517095931</c:v>
                </c:pt>
                <c:pt idx="38">
                  <c:v>0.99439184788868162</c:v>
                </c:pt>
                <c:pt idx="39">
                  <c:v>1</c:v>
                </c:pt>
              </c:numCache>
            </c:numRef>
          </c:yVal>
          <c:smooth val="1"/>
        </c:ser>
        <c:ser>
          <c:idx val="96"/>
          <c:order val="96"/>
          <c:tx>
            <c:strRef>
              <c:f>Data_Chart!$E$100</c:f>
              <c:strCache>
                <c:ptCount val="1"/>
                <c:pt idx="0">
                  <c:v>2H4-3N_ParA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Data_Chart!$F$100:$AS$100</c:f>
              <c:numCache>
                <c:formatCode>General</c:formatCode>
                <c:ptCount val="40"/>
                <c:pt idx="0">
                  <c:v>7.2005269927495348E-4</c:v>
                </c:pt>
                <c:pt idx="1">
                  <c:v>7.2005269927495348E-4</c:v>
                </c:pt>
                <c:pt idx="2">
                  <c:v>7.2005269927495348E-4</c:v>
                </c:pt>
                <c:pt idx="3">
                  <c:v>7.2005269927495348E-4</c:v>
                </c:pt>
                <c:pt idx="4">
                  <c:v>7.2005269927495348E-4</c:v>
                </c:pt>
                <c:pt idx="5">
                  <c:v>7.2005269927495348E-4</c:v>
                </c:pt>
                <c:pt idx="6">
                  <c:v>7.2005269927495348E-4</c:v>
                </c:pt>
                <c:pt idx="7">
                  <c:v>7.2005269927495348E-4</c:v>
                </c:pt>
                <c:pt idx="8">
                  <c:v>7.2005269927495348E-4</c:v>
                </c:pt>
                <c:pt idx="9">
                  <c:v>7.2005269927495348E-4</c:v>
                </c:pt>
                <c:pt idx="10">
                  <c:v>7.2005269927495348E-4</c:v>
                </c:pt>
                <c:pt idx="11">
                  <c:v>7.2005269927495348E-4</c:v>
                </c:pt>
                <c:pt idx="12">
                  <c:v>7.2005269927495348E-4</c:v>
                </c:pt>
                <c:pt idx="13">
                  <c:v>7.2005269927495348E-4</c:v>
                </c:pt>
                <c:pt idx="14">
                  <c:v>7.2005269927495348E-4</c:v>
                </c:pt>
                <c:pt idx="15">
                  <c:v>7.2005269927495348E-4</c:v>
                </c:pt>
                <c:pt idx="16">
                  <c:v>7.2005269927495348E-4</c:v>
                </c:pt>
                <c:pt idx="17">
                  <c:v>7.2005269927495348E-4</c:v>
                </c:pt>
                <c:pt idx="18">
                  <c:v>7.2005269927495348E-4</c:v>
                </c:pt>
                <c:pt idx="19">
                  <c:v>7.2005269927495348E-4</c:v>
                </c:pt>
                <c:pt idx="20">
                  <c:v>7.2005269927495348E-4</c:v>
                </c:pt>
                <c:pt idx="21">
                  <c:v>7.2005269927495348E-4</c:v>
                </c:pt>
                <c:pt idx="22">
                  <c:v>7.2005269927495348E-4</c:v>
                </c:pt>
                <c:pt idx="23">
                  <c:v>2.7182719970989628E-3</c:v>
                </c:pt>
                <c:pt idx="24">
                  <c:v>8.5107367538580468E-3</c:v>
                </c:pt>
                <c:pt idx="25">
                  <c:v>2.0540459132973653E-2</c:v>
                </c:pt>
                <c:pt idx="26">
                  <c:v>4.2620561094202584E-2</c:v>
                </c:pt>
                <c:pt idx="27">
                  <c:v>8.2438749694102698E-2</c:v>
                </c:pt>
                <c:pt idx="28">
                  <c:v>0.15027910523691412</c:v>
                </c:pt>
                <c:pt idx="29">
                  <c:v>0.25595239883698512</c:v>
                </c:pt>
                <c:pt idx="30">
                  <c:v>0.39721386120395119</c:v>
                </c:pt>
                <c:pt idx="31">
                  <c:v>0.55314587809167337</c:v>
                </c:pt>
                <c:pt idx="32">
                  <c:v>0.69689602200055079</c:v>
                </c:pt>
                <c:pt idx="33">
                  <c:v>0.80910495259986293</c:v>
                </c:pt>
                <c:pt idx="34">
                  <c:v>0.88653180996185821</c:v>
                </c:pt>
                <c:pt idx="35">
                  <c:v>0.93511889307034413</c:v>
                </c:pt>
                <c:pt idx="36">
                  <c:v>0.96410582345342377</c:v>
                </c:pt>
                <c:pt idx="37">
                  <c:v>0.98196026770642497</c:v>
                </c:pt>
                <c:pt idx="38">
                  <c:v>0.99448190568231476</c:v>
                </c:pt>
                <c:pt idx="39">
                  <c:v>1</c:v>
                </c:pt>
              </c:numCache>
            </c:numRef>
          </c:yVal>
          <c:smooth val="1"/>
        </c:ser>
        <c:ser>
          <c:idx val="97"/>
          <c:order val="97"/>
          <c:tx>
            <c:strRef>
              <c:f>Data_Chart!$E$101</c:f>
              <c:strCache>
                <c:ptCount val="1"/>
                <c:pt idx="0">
                  <c:v>2A5-3N_aceA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Data_Chart!$F$101:$AS$101</c:f>
              <c:numCache>
                <c:formatCode>General</c:formatCode>
                <c:ptCount val="40"/>
                <c:pt idx="0">
                  <c:v>2.039665650721739E-4</c:v>
                </c:pt>
                <c:pt idx="1">
                  <c:v>2.039665650721739E-4</c:v>
                </c:pt>
                <c:pt idx="2">
                  <c:v>2.039665650721739E-4</c:v>
                </c:pt>
                <c:pt idx="3">
                  <c:v>2.039665650721739E-4</c:v>
                </c:pt>
                <c:pt idx="4">
                  <c:v>2.039665650721739E-4</c:v>
                </c:pt>
                <c:pt idx="5">
                  <c:v>2.039665650721739E-4</c:v>
                </c:pt>
                <c:pt idx="6">
                  <c:v>2.039665650721739E-4</c:v>
                </c:pt>
                <c:pt idx="7">
                  <c:v>2.039665650721739E-4</c:v>
                </c:pt>
                <c:pt idx="8">
                  <c:v>2.039665650721739E-4</c:v>
                </c:pt>
                <c:pt idx="9">
                  <c:v>2.039665650721739E-4</c:v>
                </c:pt>
                <c:pt idx="10">
                  <c:v>2.039665650721739E-4</c:v>
                </c:pt>
                <c:pt idx="11">
                  <c:v>2.039665650721739E-4</c:v>
                </c:pt>
                <c:pt idx="12">
                  <c:v>2.039665650721739E-4</c:v>
                </c:pt>
                <c:pt idx="13">
                  <c:v>2.039665650721739E-4</c:v>
                </c:pt>
                <c:pt idx="14">
                  <c:v>2.039665650721739E-4</c:v>
                </c:pt>
                <c:pt idx="15">
                  <c:v>2.039665650721739E-4</c:v>
                </c:pt>
                <c:pt idx="16">
                  <c:v>2.039665650721739E-4</c:v>
                </c:pt>
                <c:pt idx="17">
                  <c:v>2.039665650721739E-4</c:v>
                </c:pt>
                <c:pt idx="18">
                  <c:v>1.9285274249793314E-3</c:v>
                </c:pt>
                <c:pt idx="19">
                  <c:v>6.9050121072784529E-3</c:v>
                </c:pt>
                <c:pt idx="20">
                  <c:v>1.5254043763950216E-2</c:v>
                </c:pt>
                <c:pt idx="21">
                  <c:v>3.027716658992019E-2</c:v>
                </c:pt>
                <c:pt idx="22">
                  <c:v>5.6104235261573945E-2</c:v>
                </c:pt>
                <c:pt idx="23">
                  <c:v>0.10097231217187246</c:v>
                </c:pt>
                <c:pt idx="24">
                  <c:v>0.17353669549408526</c:v>
                </c:pt>
                <c:pt idx="25">
                  <c:v>0.28122682456628967</c:v>
                </c:pt>
                <c:pt idx="26">
                  <c:v>0.41863411108824056</c:v>
                </c:pt>
                <c:pt idx="27">
                  <c:v>0.56660884560424662</c:v>
                </c:pt>
                <c:pt idx="28">
                  <c:v>0.70002028196134858</c:v>
                </c:pt>
                <c:pt idx="29">
                  <c:v>0.80191659083701339</c:v>
                </c:pt>
                <c:pt idx="30">
                  <c:v>0.86980013315983884</c:v>
                </c:pt>
                <c:pt idx="31">
                  <c:v>0.91090568971129227</c:v>
                </c:pt>
                <c:pt idx="32">
                  <c:v>0.93649109684176191</c:v>
                </c:pt>
                <c:pt idx="33">
                  <c:v>0.95465722565467981</c:v>
                </c:pt>
                <c:pt idx="34">
                  <c:v>0.96805082117785191</c:v>
                </c:pt>
                <c:pt idx="35">
                  <c:v>0.97817665382664121</c:v>
                </c:pt>
                <c:pt idx="36">
                  <c:v>0.98579738864118482</c:v>
                </c:pt>
                <c:pt idx="37">
                  <c:v>0.99241817933348486</c:v>
                </c:pt>
                <c:pt idx="38">
                  <c:v>0.99755457470602538</c:v>
                </c:pt>
                <c:pt idx="39">
                  <c:v>1</c:v>
                </c:pt>
              </c:numCache>
            </c:numRef>
          </c:yVal>
          <c:smooth val="1"/>
        </c:ser>
        <c:ser>
          <c:idx val="98"/>
          <c:order val="98"/>
          <c:tx>
            <c:strRef>
              <c:f>Data_Chart!$E$102</c:f>
              <c:strCache>
                <c:ptCount val="1"/>
                <c:pt idx="0">
                  <c:v>2B5-3N_aceA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Data_Chart!$F$102:$AS$102</c:f>
              <c:numCache>
                <c:formatCode>General</c:formatCode>
                <c:ptCount val="40"/>
                <c:pt idx="0">
                  <c:v>8.2583230509058718E-5</c:v>
                </c:pt>
                <c:pt idx="1">
                  <c:v>8.2583230509058718E-5</c:v>
                </c:pt>
                <c:pt idx="2">
                  <c:v>8.2583230509058718E-5</c:v>
                </c:pt>
                <c:pt idx="3">
                  <c:v>8.2583230509058718E-5</c:v>
                </c:pt>
                <c:pt idx="4">
                  <c:v>8.2583230509058718E-5</c:v>
                </c:pt>
                <c:pt idx="5">
                  <c:v>8.2583230509058718E-5</c:v>
                </c:pt>
                <c:pt idx="6">
                  <c:v>8.2583230509058718E-5</c:v>
                </c:pt>
                <c:pt idx="7">
                  <c:v>8.2583230509058718E-5</c:v>
                </c:pt>
                <c:pt idx="8">
                  <c:v>8.2583230509058718E-5</c:v>
                </c:pt>
                <c:pt idx="9">
                  <c:v>8.2583230509058718E-5</c:v>
                </c:pt>
                <c:pt idx="10">
                  <c:v>8.2583230509058718E-5</c:v>
                </c:pt>
                <c:pt idx="11">
                  <c:v>8.2583230509058718E-5</c:v>
                </c:pt>
                <c:pt idx="12">
                  <c:v>8.2583230509058718E-5</c:v>
                </c:pt>
                <c:pt idx="13">
                  <c:v>8.2583230509058718E-5</c:v>
                </c:pt>
                <c:pt idx="14">
                  <c:v>8.2583230509058718E-5</c:v>
                </c:pt>
                <c:pt idx="15">
                  <c:v>8.2583230509058718E-5</c:v>
                </c:pt>
                <c:pt idx="16">
                  <c:v>8.2583230509058718E-5</c:v>
                </c:pt>
                <c:pt idx="17">
                  <c:v>8.2583230509058718E-5</c:v>
                </c:pt>
                <c:pt idx="18">
                  <c:v>1.7543066085765296E-3</c:v>
                </c:pt>
                <c:pt idx="19">
                  <c:v>5.9420077819255825E-3</c:v>
                </c:pt>
                <c:pt idx="20">
                  <c:v>1.3659726103361235E-2</c:v>
                </c:pt>
                <c:pt idx="21">
                  <c:v>2.7425128913518983E-2</c:v>
                </c:pt>
                <c:pt idx="22">
                  <c:v>5.1609443125028839E-2</c:v>
                </c:pt>
                <c:pt idx="23">
                  <c:v>9.3074907972658411E-2</c:v>
                </c:pt>
                <c:pt idx="24">
                  <c:v>0.16087504060592897</c:v>
                </c:pt>
                <c:pt idx="25">
                  <c:v>0.26324663317666686</c:v>
                </c:pt>
                <c:pt idx="26">
                  <c:v>0.39796619677193551</c:v>
                </c:pt>
                <c:pt idx="27">
                  <c:v>0.54622130572167782</c:v>
                </c:pt>
                <c:pt idx="28">
                  <c:v>0.68329731187936726</c:v>
                </c:pt>
                <c:pt idx="29">
                  <c:v>0.78984445733427033</c:v>
                </c:pt>
                <c:pt idx="30">
                  <c:v>0.86182673638503116</c:v>
                </c:pt>
                <c:pt idx="31">
                  <c:v>0.90582178337786612</c:v>
                </c:pt>
                <c:pt idx="32">
                  <c:v>0.93260872314590737</c:v>
                </c:pt>
                <c:pt idx="33">
                  <c:v>0.95162102603991705</c:v>
                </c:pt>
                <c:pt idx="34">
                  <c:v>0.96600162845522963</c:v>
                </c:pt>
                <c:pt idx="35">
                  <c:v>0.97703437733838105</c:v>
                </c:pt>
                <c:pt idx="36">
                  <c:v>0.98525235067826866</c:v>
                </c:pt>
                <c:pt idx="37">
                  <c:v>0.99179153106066609</c:v>
                </c:pt>
                <c:pt idx="38">
                  <c:v>0.99740707719699728</c:v>
                </c:pt>
                <c:pt idx="39">
                  <c:v>1</c:v>
                </c:pt>
              </c:numCache>
            </c:numRef>
          </c:yVal>
          <c:smooth val="1"/>
        </c:ser>
        <c:ser>
          <c:idx val="99"/>
          <c:order val="99"/>
          <c:tx>
            <c:strRef>
              <c:f>Data_Chart!$E$103</c:f>
              <c:strCache>
                <c:ptCount val="1"/>
                <c:pt idx="0">
                  <c:v>2C5-3N_pspA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Data_Chart!$F$103:$AS$103</c:f>
              <c:numCache>
                <c:formatCode>General</c:formatCode>
                <c:ptCount val="40"/>
                <c:pt idx="0">
                  <c:v>9.523044435235618E-4</c:v>
                </c:pt>
                <c:pt idx="1">
                  <c:v>9.523044435235618E-4</c:v>
                </c:pt>
                <c:pt idx="2">
                  <c:v>9.523044435235618E-4</c:v>
                </c:pt>
                <c:pt idx="3">
                  <c:v>9.523044435235618E-4</c:v>
                </c:pt>
                <c:pt idx="4">
                  <c:v>9.523044435235618E-4</c:v>
                </c:pt>
                <c:pt idx="5">
                  <c:v>9.523044435235618E-4</c:v>
                </c:pt>
                <c:pt idx="6">
                  <c:v>9.523044435235618E-4</c:v>
                </c:pt>
                <c:pt idx="7">
                  <c:v>9.523044435235618E-4</c:v>
                </c:pt>
                <c:pt idx="8">
                  <c:v>9.523044435235618E-4</c:v>
                </c:pt>
                <c:pt idx="9">
                  <c:v>9.523044435235618E-4</c:v>
                </c:pt>
                <c:pt idx="10">
                  <c:v>9.523044435235618E-4</c:v>
                </c:pt>
                <c:pt idx="11">
                  <c:v>9.523044435235618E-4</c:v>
                </c:pt>
                <c:pt idx="12">
                  <c:v>9.523044435235618E-4</c:v>
                </c:pt>
                <c:pt idx="13">
                  <c:v>9.523044435235618E-4</c:v>
                </c:pt>
                <c:pt idx="14">
                  <c:v>9.523044435235618E-4</c:v>
                </c:pt>
                <c:pt idx="15">
                  <c:v>9.523044435235618E-4</c:v>
                </c:pt>
                <c:pt idx="16">
                  <c:v>9.523044435235618E-4</c:v>
                </c:pt>
                <c:pt idx="17">
                  <c:v>9.523044435235618E-4</c:v>
                </c:pt>
                <c:pt idx="18">
                  <c:v>9.523044435235618E-4</c:v>
                </c:pt>
                <c:pt idx="19">
                  <c:v>9.523044435235618E-4</c:v>
                </c:pt>
                <c:pt idx="20">
                  <c:v>9.523044435235618E-4</c:v>
                </c:pt>
                <c:pt idx="21">
                  <c:v>9.523044435235618E-4</c:v>
                </c:pt>
                <c:pt idx="22">
                  <c:v>9.523044435235618E-4</c:v>
                </c:pt>
                <c:pt idx="23">
                  <c:v>1.9132126930733189E-3</c:v>
                </c:pt>
                <c:pt idx="24">
                  <c:v>6.9572429838670466E-3</c:v>
                </c:pt>
                <c:pt idx="25">
                  <c:v>1.6666335421440429E-2</c:v>
                </c:pt>
                <c:pt idx="26">
                  <c:v>3.4152094553516928E-2</c:v>
                </c:pt>
                <c:pt idx="27">
                  <c:v>6.7560897403024511E-2</c:v>
                </c:pt>
                <c:pt idx="28">
                  <c:v>0.12723423681119755</c:v>
                </c:pt>
                <c:pt idx="29">
                  <c:v>0.22630920235258856</c:v>
                </c:pt>
                <c:pt idx="30">
                  <c:v>0.36659860829166935</c:v>
                </c:pt>
                <c:pt idx="31">
                  <c:v>0.5281271305124291</c:v>
                </c:pt>
                <c:pt idx="32">
                  <c:v>0.68181445187881784</c:v>
                </c:pt>
                <c:pt idx="33">
                  <c:v>0.80229285271988904</c:v>
                </c:pt>
                <c:pt idx="34">
                  <c:v>0.88544524344252573</c:v>
                </c:pt>
                <c:pt idx="35">
                  <c:v>0.93632534770950937</c:v>
                </c:pt>
                <c:pt idx="36">
                  <c:v>0.96650377407652299</c:v>
                </c:pt>
                <c:pt idx="37">
                  <c:v>0.98408210980507071</c:v>
                </c:pt>
                <c:pt idx="38">
                  <c:v>0.99553473639014767</c:v>
                </c:pt>
                <c:pt idx="39">
                  <c:v>1</c:v>
                </c:pt>
              </c:numCache>
            </c:numRef>
          </c:yVal>
          <c:smooth val="1"/>
        </c:ser>
        <c:ser>
          <c:idx val="100"/>
          <c:order val="100"/>
          <c:tx>
            <c:strRef>
              <c:f>Data_Chart!$E$104</c:f>
              <c:strCache>
                <c:ptCount val="1"/>
                <c:pt idx="0">
                  <c:v>2D5-3N_pspA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Data_Chart!$F$104:$AS$104</c:f>
              <c:numCache>
                <c:formatCode>General</c:formatCode>
                <c:ptCount val="40"/>
                <c:pt idx="0">
                  <c:v>8.6677666712176607E-5</c:v>
                </c:pt>
                <c:pt idx="1">
                  <c:v>8.6677666712176607E-5</c:v>
                </c:pt>
                <c:pt idx="2">
                  <c:v>8.6677666712176607E-5</c:v>
                </c:pt>
                <c:pt idx="3">
                  <c:v>8.6677666712176607E-5</c:v>
                </c:pt>
                <c:pt idx="4">
                  <c:v>8.6677666712176607E-5</c:v>
                </c:pt>
                <c:pt idx="5">
                  <c:v>8.6677666712176607E-5</c:v>
                </c:pt>
                <c:pt idx="6">
                  <c:v>8.6677666712176607E-5</c:v>
                </c:pt>
                <c:pt idx="7">
                  <c:v>8.6677666712176607E-5</c:v>
                </c:pt>
                <c:pt idx="8">
                  <c:v>8.6677666712176607E-5</c:v>
                </c:pt>
                <c:pt idx="9">
                  <c:v>8.6677666712176607E-5</c:v>
                </c:pt>
                <c:pt idx="10">
                  <c:v>8.6677666712176607E-5</c:v>
                </c:pt>
                <c:pt idx="11">
                  <c:v>8.6677666712176607E-5</c:v>
                </c:pt>
                <c:pt idx="12">
                  <c:v>8.6677666712176607E-5</c:v>
                </c:pt>
                <c:pt idx="13">
                  <c:v>8.6677666712176607E-5</c:v>
                </c:pt>
                <c:pt idx="14">
                  <c:v>8.6677666712176607E-5</c:v>
                </c:pt>
                <c:pt idx="15">
                  <c:v>8.6677666712176607E-5</c:v>
                </c:pt>
                <c:pt idx="16">
                  <c:v>8.6677666712176607E-5</c:v>
                </c:pt>
                <c:pt idx="17">
                  <c:v>8.6677666712176607E-5</c:v>
                </c:pt>
                <c:pt idx="18">
                  <c:v>8.6677666712176607E-5</c:v>
                </c:pt>
                <c:pt idx="19">
                  <c:v>8.6677666712176607E-5</c:v>
                </c:pt>
                <c:pt idx="20">
                  <c:v>8.6677666712176607E-5</c:v>
                </c:pt>
                <c:pt idx="21">
                  <c:v>8.6677666712176607E-5</c:v>
                </c:pt>
                <c:pt idx="22">
                  <c:v>8.6677666712176607E-5</c:v>
                </c:pt>
                <c:pt idx="23">
                  <c:v>1.874505297362534E-3</c:v>
                </c:pt>
                <c:pt idx="24">
                  <c:v>6.3558885458129873E-3</c:v>
                </c:pt>
                <c:pt idx="25">
                  <c:v>1.5157256277098637E-2</c:v>
                </c:pt>
                <c:pt idx="26">
                  <c:v>3.2656013421501505E-2</c:v>
                </c:pt>
                <c:pt idx="27">
                  <c:v>6.4694919612433385E-2</c:v>
                </c:pt>
                <c:pt idx="28">
                  <c:v>0.12262790830911584</c:v>
                </c:pt>
                <c:pt idx="29">
                  <c:v>0.21853669990822014</c:v>
                </c:pt>
                <c:pt idx="30">
                  <c:v>0.35675722937545395</c:v>
                </c:pt>
                <c:pt idx="31">
                  <c:v>0.51780905856086668</c:v>
                </c:pt>
                <c:pt idx="32">
                  <c:v>0.67301920189775677</c:v>
                </c:pt>
                <c:pt idx="33">
                  <c:v>0.7956471136276464</c:v>
                </c:pt>
                <c:pt idx="34">
                  <c:v>0.88032314163215197</c:v>
                </c:pt>
                <c:pt idx="35">
                  <c:v>0.93188382075854215</c:v>
                </c:pt>
                <c:pt idx="36">
                  <c:v>0.96230452805050626</c:v>
                </c:pt>
                <c:pt idx="37">
                  <c:v>0.98107571382289471</c:v>
                </c:pt>
                <c:pt idx="38">
                  <c:v>0.99432731866851343</c:v>
                </c:pt>
                <c:pt idx="39">
                  <c:v>1</c:v>
                </c:pt>
              </c:numCache>
            </c:numRef>
          </c:yVal>
          <c:smooth val="1"/>
        </c:ser>
        <c:ser>
          <c:idx val="101"/>
          <c:order val="101"/>
          <c:tx>
            <c:strRef>
              <c:f>Data_Chart!$E$105</c:f>
              <c:strCache>
                <c:ptCount val="1"/>
                <c:pt idx="0">
                  <c:v>2E5-3N_ltpD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Data_Chart!$F$105:$AS$105</c:f>
              <c:numCache>
                <c:formatCode>General</c:formatCode>
                <c:ptCount val="40"/>
                <c:pt idx="0">
                  <c:v>1.1816408847141328E-5</c:v>
                </c:pt>
                <c:pt idx="1">
                  <c:v>1.1816408847141328E-5</c:v>
                </c:pt>
                <c:pt idx="2">
                  <c:v>1.1816408847141328E-5</c:v>
                </c:pt>
                <c:pt idx="3">
                  <c:v>1.1816408847141328E-5</c:v>
                </c:pt>
                <c:pt idx="4">
                  <c:v>1.1816408847141328E-5</c:v>
                </c:pt>
                <c:pt idx="5">
                  <c:v>1.1816408847141328E-5</c:v>
                </c:pt>
                <c:pt idx="6">
                  <c:v>1.1816408847141328E-5</c:v>
                </c:pt>
                <c:pt idx="7">
                  <c:v>1.1816408847141328E-5</c:v>
                </c:pt>
                <c:pt idx="8">
                  <c:v>1.1816408847141328E-5</c:v>
                </c:pt>
                <c:pt idx="9">
                  <c:v>1.1816408847141328E-5</c:v>
                </c:pt>
                <c:pt idx="10">
                  <c:v>1.1816408847141328E-5</c:v>
                </c:pt>
                <c:pt idx="11">
                  <c:v>1.1816408847141328E-5</c:v>
                </c:pt>
                <c:pt idx="12">
                  <c:v>1.1816408847141328E-5</c:v>
                </c:pt>
                <c:pt idx="13">
                  <c:v>1.1816408847141328E-5</c:v>
                </c:pt>
                <c:pt idx="14">
                  <c:v>1.1816408847141328E-5</c:v>
                </c:pt>
                <c:pt idx="15">
                  <c:v>1.1816408847141328E-5</c:v>
                </c:pt>
                <c:pt idx="16">
                  <c:v>1.1816408847141328E-5</c:v>
                </c:pt>
                <c:pt idx="17">
                  <c:v>1.1816408847141328E-5</c:v>
                </c:pt>
                <c:pt idx="18">
                  <c:v>1.1816408847141328E-5</c:v>
                </c:pt>
                <c:pt idx="19">
                  <c:v>1.1816408847141328E-5</c:v>
                </c:pt>
                <c:pt idx="20">
                  <c:v>1.1816408847141328E-5</c:v>
                </c:pt>
                <c:pt idx="21">
                  <c:v>1.1816408847141328E-5</c:v>
                </c:pt>
                <c:pt idx="22">
                  <c:v>9.1426475092527563E-5</c:v>
                </c:pt>
                <c:pt idx="23">
                  <c:v>2.1308434977999869E-3</c:v>
                </c:pt>
                <c:pt idx="24">
                  <c:v>7.2195458189414285E-3</c:v>
                </c:pt>
                <c:pt idx="25">
                  <c:v>1.6398626281572851E-2</c:v>
                </c:pt>
                <c:pt idx="26">
                  <c:v>3.4440619303419184E-2</c:v>
                </c:pt>
                <c:pt idx="27">
                  <c:v>6.7046705753176949E-2</c:v>
                </c:pt>
                <c:pt idx="28">
                  <c:v>0.12607279243609176</c:v>
                </c:pt>
                <c:pt idx="29">
                  <c:v>0.22229321256512113</c:v>
                </c:pt>
                <c:pt idx="30">
                  <c:v>0.35952985098377432</c:v>
                </c:pt>
                <c:pt idx="31">
                  <c:v>0.51808053500376705</c:v>
                </c:pt>
                <c:pt idx="32">
                  <c:v>0.67074290684459092</c:v>
                </c:pt>
                <c:pt idx="33">
                  <c:v>0.79217945255807354</c:v>
                </c:pt>
                <c:pt idx="34">
                  <c:v>0.87736823510121398</c:v>
                </c:pt>
                <c:pt idx="35">
                  <c:v>0.93059409039610208</c:v>
                </c:pt>
                <c:pt idx="36">
                  <c:v>0.96236337315085474</c:v>
                </c:pt>
                <c:pt idx="37">
                  <c:v>0.9816949641539866</c:v>
                </c:pt>
                <c:pt idx="38">
                  <c:v>0.99455818443168176</c:v>
                </c:pt>
                <c:pt idx="39">
                  <c:v>1</c:v>
                </c:pt>
              </c:numCache>
            </c:numRef>
          </c:yVal>
          <c:smooth val="1"/>
        </c:ser>
        <c:ser>
          <c:idx val="102"/>
          <c:order val="102"/>
          <c:tx>
            <c:strRef>
              <c:f>Data_Chart!$E$106</c:f>
              <c:strCache>
                <c:ptCount val="1"/>
                <c:pt idx="0">
                  <c:v>2F5-3N_ltpD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Data_Chart!$F$106:$AS$106</c:f>
              <c:numCache>
                <c:formatCode>General</c:formatCode>
                <c:ptCount val="40"/>
                <c:pt idx="0">
                  <c:v>1.7566670875214879E-4</c:v>
                </c:pt>
                <c:pt idx="1">
                  <c:v>1.7566670875214879E-4</c:v>
                </c:pt>
                <c:pt idx="2">
                  <c:v>1.7566670875214879E-4</c:v>
                </c:pt>
                <c:pt idx="3">
                  <c:v>1.7566670875214879E-4</c:v>
                </c:pt>
                <c:pt idx="4">
                  <c:v>1.7566670875214879E-4</c:v>
                </c:pt>
                <c:pt idx="5">
                  <c:v>1.7566670875214879E-4</c:v>
                </c:pt>
                <c:pt idx="6">
                  <c:v>1.7566670875214879E-4</c:v>
                </c:pt>
                <c:pt idx="7">
                  <c:v>1.7566670875214879E-4</c:v>
                </c:pt>
                <c:pt idx="8">
                  <c:v>1.7566670875214879E-4</c:v>
                </c:pt>
                <c:pt idx="9">
                  <c:v>1.7566670875214879E-4</c:v>
                </c:pt>
                <c:pt idx="10">
                  <c:v>1.7566670875214879E-4</c:v>
                </c:pt>
                <c:pt idx="11">
                  <c:v>1.7566670875214879E-4</c:v>
                </c:pt>
                <c:pt idx="12">
                  <c:v>1.7566670875214879E-4</c:v>
                </c:pt>
                <c:pt idx="13">
                  <c:v>1.7566670875214879E-4</c:v>
                </c:pt>
                <c:pt idx="14">
                  <c:v>1.7566670875214879E-4</c:v>
                </c:pt>
                <c:pt idx="15">
                  <c:v>1.7566670875214879E-4</c:v>
                </c:pt>
                <c:pt idx="16">
                  <c:v>1.7566670875214879E-4</c:v>
                </c:pt>
                <c:pt idx="17">
                  <c:v>1.7566670875214879E-4</c:v>
                </c:pt>
                <c:pt idx="18">
                  <c:v>1.7566670875214879E-4</c:v>
                </c:pt>
                <c:pt idx="19">
                  <c:v>1.7566670875214879E-4</c:v>
                </c:pt>
                <c:pt idx="20">
                  <c:v>1.7566670875214879E-4</c:v>
                </c:pt>
                <c:pt idx="21">
                  <c:v>1.7566670875214879E-4</c:v>
                </c:pt>
                <c:pt idx="22">
                  <c:v>1.7566670875214879E-4</c:v>
                </c:pt>
                <c:pt idx="23">
                  <c:v>2.3524265521568648E-3</c:v>
                </c:pt>
                <c:pt idx="24">
                  <c:v>6.5355299537180256E-3</c:v>
                </c:pt>
                <c:pt idx="25">
                  <c:v>1.4464937805781217E-2</c:v>
                </c:pt>
                <c:pt idx="26">
                  <c:v>3.008350479652528E-2</c:v>
                </c:pt>
                <c:pt idx="27">
                  <c:v>5.933907527990815E-2</c:v>
                </c:pt>
                <c:pt idx="28">
                  <c:v>0.11272295296564287</c:v>
                </c:pt>
                <c:pt idx="29">
                  <c:v>0.20158182558389467</c:v>
                </c:pt>
                <c:pt idx="30">
                  <c:v>0.3328938169226992</c:v>
                </c:pt>
                <c:pt idx="31">
                  <c:v>0.48980904655023644</c:v>
                </c:pt>
                <c:pt idx="32">
                  <c:v>0.64641712363245873</c:v>
                </c:pt>
                <c:pt idx="33">
                  <c:v>0.77441533806711393</c:v>
                </c:pt>
                <c:pt idx="34">
                  <c:v>0.86639832785102378</c:v>
                </c:pt>
                <c:pt idx="35">
                  <c:v>0.92488632359427125</c:v>
                </c:pt>
                <c:pt idx="36">
                  <c:v>0.95970515469711126</c:v>
                </c:pt>
                <c:pt idx="37">
                  <c:v>0.98066344789853044</c:v>
                </c:pt>
                <c:pt idx="38">
                  <c:v>0.99423167117377653</c:v>
                </c:pt>
                <c:pt idx="39">
                  <c:v>1</c:v>
                </c:pt>
              </c:numCache>
            </c:numRef>
          </c:yVal>
          <c:smooth val="1"/>
        </c:ser>
        <c:ser>
          <c:idx val="103"/>
          <c:order val="103"/>
          <c:tx>
            <c:strRef>
              <c:f>Data_Chart!$E$107</c:f>
              <c:strCache>
                <c:ptCount val="1"/>
                <c:pt idx="0">
                  <c:v>2G5-3N_ParA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Data_Chart!$F$107:$AS$107</c:f>
              <c:numCache>
                <c:formatCode>General</c:formatCode>
                <c:ptCount val="40"/>
                <c:pt idx="0">
                  <c:v>4.5331184152044417E-4</c:v>
                </c:pt>
                <c:pt idx="1">
                  <c:v>4.5331184152044417E-4</c:v>
                </c:pt>
                <c:pt idx="2">
                  <c:v>4.5331184152044417E-4</c:v>
                </c:pt>
                <c:pt idx="3">
                  <c:v>4.5331184152044417E-4</c:v>
                </c:pt>
                <c:pt idx="4">
                  <c:v>4.5331184152044417E-4</c:v>
                </c:pt>
                <c:pt idx="5">
                  <c:v>4.5331184152044417E-4</c:v>
                </c:pt>
                <c:pt idx="6">
                  <c:v>4.5331184152044417E-4</c:v>
                </c:pt>
                <c:pt idx="7">
                  <c:v>4.5331184152044417E-4</c:v>
                </c:pt>
                <c:pt idx="8">
                  <c:v>4.5331184152044417E-4</c:v>
                </c:pt>
                <c:pt idx="9">
                  <c:v>4.5331184152044417E-4</c:v>
                </c:pt>
                <c:pt idx="10">
                  <c:v>4.5331184152044417E-4</c:v>
                </c:pt>
                <c:pt idx="11">
                  <c:v>4.5331184152044417E-4</c:v>
                </c:pt>
                <c:pt idx="12">
                  <c:v>4.5331184152044417E-4</c:v>
                </c:pt>
                <c:pt idx="13">
                  <c:v>4.5331184152044417E-4</c:v>
                </c:pt>
                <c:pt idx="14">
                  <c:v>4.5331184152044417E-4</c:v>
                </c:pt>
                <c:pt idx="15">
                  <c:v>4.5331184152044417E-4</c:v>
                </c:pt>
                <c:pt idx="16">
                  <c:v>4.5331184152044417E-4</c:v>
                </c:pt>
                <c:pt idx="17">
                  <c:v>4.5331184152044417E-4</c:v>
                </c:pt>
                <c:pt idx="18">
                  <c:v>4.5331184152044417E-4</c:v>
                </c:pt>
                <c:pt idx="19">
                  <c:v>4.5331184152044417E-4</c:v>
                </c:pt>
                <c:pt idx="20">
                  <c:v>4.5331184152044417E-4</c:v>
                </c:pt>
                <c:pt idx="21">
                  <c:v>4.5331184152044417E-4</c:v>
                </c:pt>
                <c:pt idx="22">
                  <c:v>1.7223077466013703E-3</c:v>
                </c:pt>
                <c:pt idx="23">
                  <c:v>6.4660791448470124E-3</c:v>
                </c:pt>
                <c:pt idx="24">
                  <c:v>1.5597163368463627E-2</c:v>
                </c:pt>
                <c:pt idx="25">
                  <c:v>3.2472407387322287E-2</c:v>
                </c:pt>
                <c:pt idx="26">
                  <c:v>6.2718954550270142E-2</c:v>
                </c:pt>
                <c:pt idx="27">
                  <c:v>0.1160680153711408</c:v>
                </c:pt>
                <c:pt idx="28">
                  <c:v>0.2033780126723585</c:v>
                </c:pt>
                <c:pt idx="29">
                  <c:v>0.33053843104722203</c:v>
                </c:pt>
                <c:pt idx="30">
                  <c:v>0.4822308052262444</c:v>
                </c:pt>
                <c:pt idx="31">
                  <c:v>0.63422330986827258</c:v>
                </c:pt>
                <c:pt idx="32">
                  <c:v>0.76070460135177775</c:v>
                </c:pt>
                <c:pt idx="33">
                  <c:v>0.85358676319028393</c:v>
                </c:pt>
                <c:pt idx="34">
                  <c:v>0.91441181444742137</c:v>
                </c:pt>
                <c:pt idx="35">
                  <c:v>0.95149008104242172</c:v>
                </c:pt>
                <c:pt idx="36">
                  <c:v>0.97362052192296689</c:v>
                </c:pt>
                <c:pt idx="37">
                  <c:v>0.98712514318020772</c:v>
                </c:pt>
                <c:pt idx="38">
                  <c:v>0.996131690470204</c:v>
                </c:pt>
                <c:pt idx="39">
                  <c:v>1</c:v>
                </c:pt>
              </c:numCache>
            </c:numRef>
          </c:yVal>
          <c:smooth val="1"/>
        </c:ser>
        <c:ser>
          <c:idx val="104"/>
          <c:order val="104"/>
          <c:tx>
            <c:strRef>
              <c:f>Data_Chart!$E$108</c:f>
              <c:strCache>
                <c:ptCount val="1"/>
                <c:pt idx="0">
                  <c:v>2H5-3N_ParA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Data_Chart!$F$108:$AS$108</c:f>
              <c:numCache>
                <c:formatCode>General</c:formatCode>
                <c:ptCount val="40"/>
                <c:pt idx="0">
                  <c:v>8.6298238797127196E-4</c:v>
                </c:pt>
                <c:pt idx="1">
                  <c:v>8.6298238797127196E-4</c:v>
                </c:pt>
                <c:pt idx="2">
                  <c:v>8.6298238797127196E-4</c:v>
                </c:pt>
                <c:pt idx="3">
                  <c:v>8.6298238797127196E-4</c:v>
                </c:pt>
                <c:pt idx="4">
                  <c:v>8.6298238797127196E-4</c:v>
                </c:pt>
                <c:pt idx="5">
                  <c:v>8.6298238797127196E-4</c:v>
                </c:pt>
                <c:pt idx="6">
                  <c:v>8.6298238797127196E-4</c:v>
                </c:pt>
                <c:pt idx="7">
                  <c:v>8.6298238797127196E-4</c:v>
                </c:pt>
                <c:pt idx="8">
                  <c:v>8.6298238797127196E-4</c:v>
                </c:pt>
                <c:pt idx="9">
                  <c:v>8.6298238797127196E-4</c:v>
                </c:pt>
                <c:pt idx="10">
                  <c:v>8.6298238797127196E-4</c:v>
                </c:pt>
                <c:pt idx="11">
                  <c:v>8.6298238797127196E-4</c:v>
                </c:pt>
                <c:pt idx="12">
                  <c:v>8.6298238797127196E-4</c:v>
                </c:pt>
                <c:pt idx="13">
                  <c:v>8.6298238797127196E-4</c:v>
                </c:pt>
                <c:pt idx="14">
                  <c:v>8.6298238797127196E-4</c:v>
                </c:pt>
                <c:pt idx="15">
                  <c:v>8.6298238797127196E-4</c:v>
                </c:pt>
                <c:pt idx="16">
                  <c:v>8.6298238797127196E-4</c:v>
                </c:pt>
                <c:pt idx="17">
                  <c:v>8.6298238797127196E-4</c:v>
                </c:pt>
                <c:pt idx="18">
                  <c:v>8.6298238797127196E-4</c:v>
                </c:pt>
                <c:pt idx="19">
                  <c:v>8.6298238797127196E-4</c:v>
                </c:pt>
                <c:pt idx="20">
                  <c:v>8.6298238797127196E-4</c:v>
                </c:pt>
                <c:pt idx="21">
                  <c:v>8.6298238797127196E-4</c:v>
                </c:pt>
                <c:pt idx="22">
                  <c:v>1.6755974465831464E-3</c:v>
                </c:pt>
                <c:pt idx="23">
                  <c:v>6.1093898043520249E-3</c:v>
                </c:pt>
                <c:pt idx="24">
                  <c:v>1.3981334080971566E-2</c:v>
                </c:pt>
                <c:pt idx="25">
                  <c:v>2.986821413268707E-2</c:v>
                </c:pt>
                <c:pt idx="26">
                  <c:v>5.8561276317314608E-2</c:v>
                </c:pt>
                <c:pt idx="27">
                  <c:v>0.10994897006698837</c:v>
                </c:pt>
                <c:pt idx="28">
                  <c:v>0.19378774610676949</c:v>
                </c:pt>
                <c:pt idx="29">
                  <c:v>0.31721123906788623</c:v>
                </c:pt>
                <c:pt idx="30">
                  <c:v>0.46696812865650916</c:v>
                </c:pt>
                <c:pt idx="31">
                  <c:v>0.61982043421173738</c:v>
                </c:pt>
                <c:pt idx="32">
                  <c:v>0.74908175879342609</c:v>
                </c:pt>
                <c:pt idx="33">
                  <c:v>0.84473924791599109</c:v>
                </c:pt>
                <c:pt idx="34">
                  <c:v>0.90757124680948786</c:v>
                </c:pt>
                <c:pt idx="35">
                  <c:v>0.94637664718786574</c:v>
                </c:pt>
                <c:pt idx="36">
                  <c:v>0.9701110975770213</c:v>
                </c:pt>
                <c:pt idx="37">
                  <c:v>0.98525622506807298</c:v>
                </c:pt>
                <c:pt idx="38">
                  <c:v>0.99558546272433734</c:v>
                </c:pt>
                <c:pt idx="39">
                  <c:v>1</c:v>
                </c:pt>
              </c:numCache>
            </c:numRef>
          </c:yVal>
          <c:smooth val="1"/>
        </c:ser>
        <c:ser>
          <c:idx val="105"/>
          <c:order val="105"/>
          <c:tx>
            <c:strRef>
              <c:f>Data_Chart!$E$109</c:f>
              <c:strCache>
                <c:ptCount val="1"/>
                <c:pt idx="0">
                  <c:v>2A6-3N_aceA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Data_Chart!$F$109:$AS$109</c:f>
              <c:numCache>
                <c:formatCode>General</c:formatCode>
                <c:ptCount val="40"/>
                <c:pt idx="0">
                  <c:v>2.2171128313183488E-5</c:v>
                </c:pt>
                <c:pt idx="1">
                  <c:v>2.2171128313183488E-5</c:v>
                </c:pt>
                <c:pt idx="2">
                  <c:v>2.2171128313183488E-5</c:v>
                </c:pt>
                <c:pt idx="3">
                  <c:v>2.2171128313183488E-5</c:v>
                </c:pt>
                <c:pt idx="4">
                  <c:v>2.2171128313183488E-5</c:v>
                </c:pt>
                <c:pt idx="5">
                  <c:v>2.2171128313183488E-5</c:v>
                </c:pt>
                <c:pt idx="6">
                  <c:v>2.2171128313183488E-5</c:v>
                </c:pt>
                <c:pt idx="7">
                  <c:v>2.2171128313183488E-5</c:v>
                </c:pt>
                <c:pt idx="8">
                  <c:v>2.2171128313183488E-5</c:v>
                </c:pt>
                <c:pt idx="9">
                  <c:v>2.2171128313183488E-5</c:v>
                </c:pt>
                <c:pt idx="10">
                  <c:v>2.2171128313183488E-5</c:v>
                </c:pt>
                <c:pt idx="11">
                  <c:v>2.2171128313183488E-5</c:v>
                </c:pt>
                <c:pt idx="12">
                  <c:v>2.2171128313183488E-5</c:v>
                </c:pt>
                <c:pt idx="13">
                  <c:v>2.2171128313183488E-5</c:v>
                </c:pt>
                <c:pt idx="14">
                  <c:v>2.2171128313183488E-5</c:v>
                </c:pt>
                <c:pt idx="15">
                  <c:v>2.2171128313183488E-5</c:v>
                </c:pt>
                <c:pt idx="16">
                  <c:v>2.2171128313183488E-5</c:v>
                </c:pt>
                <c:pt idx="17">
                  <c:v>2.2171128313183488E-5</c:v>
                </c:pt>
                <c:pt idx="18">
                  <c:v>1.9278061631151702E-3</c:v>
                </c:pt>
                <c:pt idx="19">
                  <c:v>6.4611744807898603E-3</c:v>
                </c:pt>
                <c:pt idx="20">
                  <c:v>1.5335389564827735E-2</c:v>
                </c:pt>
                <c:pt idx="21">
                  <c:v>3.1227885123684206E-2</c:v>
                </c:pt>
                <c:pt idx="22">
                  <c:v>6.0180344252494619E-2</c:v>
                </c:pt>
                <c:pt idx="23">
                  <c:v>0.10967025997253636</c:v>
                </c:pt>
                <c:pt idx="24">
                  <c:v>0.18788178901186003</c:v>
                </c:pt>
                <c:pt idx="25">
                  <c:v>0.30133064094278489</c:v>
                </c:pt>
                <c:pt idx="26">
                  <c:v>0.44134009889698905</c:v>
                </c:pt>
                <c:pt idx="27">
                  <c:v>0.58794190885187292</c:v>
                </c:pt>
                <c:pt idx="28">
                  <c:v>0.71498193424515</c:v>
                </c:pt>
                <c:pt idx="29">
                  <c:v>0.80942588958103079</c:v>
                </c:pt>
                <c:pt idx="30">
                  <c:v>0.87160493661010141</c:v>
                </c:pt>
                <c:pt idx="31">
                  <c:v>0.90997813395766924</c:v>
                </c:pt>
                <c:pt idx="32">
                  <c:v>0.933937602525993</c:v>
                </c:pt>
                <c:pt idx="33">
                  <c:v>0.95107664393744584</c:v>
                </c:pt>
                <c:pt idx="34">
                  <c:v>0.96403436293912848</c:v>
                </c:pt>
                <c:pt idx="35">
                  <c:v>0.97533158714186108</c:v>
                </c:pt>
                <c:pt idx="36">
                  <c:v>0.98389921384404377</c:v>
                </c:pt>
                <c:pt idx="37">
                  <c:v>0.99117536653114124</c:v>
                </c:pt>
                <c:pt idx="38">
                  <c:v>0.99701767300789046</c:v>
                </c:pt>
                <c:pt idx="39">
                  <c:v>1</c:v>
                </c:pt>
              </c:numCache>
            </c:numRef>
          </c:yVal>
          <c:smooth val="1"/>
        </c:ser>
        <c:ser>
          <c:idx val="106"/>
          <c:order val="106"/>
          <c:tx>
            <c:strRef>
              <c:f>Data_Chart!$E$110</c:f>
              <c:strCache>
                <c:ptCount val="1"/>
                <c:pt idx="0">
                  <c:v>2B6-3N_aceA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Data_Chart!$F$110:$AS$110</c:f>
              <c:numCache>
                <c:formatCode>General</c:formatCode>
                <c:ptCount val="40"/>
                <c:pt idx="0">
                  <c:v>7.966435630269926E-5</c:v>
                </c:pt>
                <c:pt idx="1">
                  <c:v>7.966435630269926E-5</c:v>
                </c:pt>
                <c:pt idx="2">
                  <c:v>7.966435630269926E-5</c:v>
                </c:pt>
                <c:pt idx="3">
                  <c:v>7.966435630269926E-5</c:v>
                </c:pt>
                <c:pt idx="4">
                  <c:v>7.966435630269926E-5</c:v>
                </c:pt>
                <c:pt idx="5">
                  <c:v>7.966435630269926E-5</c:v>
                </c:pt>
                <c:pt idx="6">
                  <c:v>7.966435630269926E-5</c:v>
                </c:pt>
                <c:pt idx="7">
                  <c:v>7.966435630269926E-5</c:v>
                </c:pt>
                <c:pt idx="8">
                  <c:v>7.966435630269926E-5</c:v>
                </c:pt>
                <c:pt idx="9">
                  <c:v>7.966435630269926E-5</c:v>
                </c:pt>
                <c:pt idx="10">
                  <c:v>7.966435630269926E-5</c:v>
                </c:pt>
                <c:pt idx="11">
                  <c:v>7.966435630269926E-5</c:v>
                </c:pt>
                <c:pt idx="12">
                  <c:v>7.966435630269926E-5</c:v>
                </c:pt>
                <c:pt idx="13">
                  <c:v>7.966435630269926E-5</c:v>
                </c:pt>
                <c:pt idx="14">
                  <c:v>7.966435630269926E-5</c:v>
                </c:pt>
                <c:pt idx="15">
                  <c:v>7.966435630269926E-5</c:v>
                </c:pt>
                <c:pt idx="16">
                  <c:v>2.8197968608993911E-4</c:v>
                </c:pt>
                <c:pt idx="17">
                  <c:v>2.6571446502608146E-3</c:v>
                </c:pt>
                <c:pt idx="18">
                  <c:v>1.0118921419555678E-2</c:v>
                </c:pt>
                <c:pt idx="19">
                  <c:v>2.3331149577582821E-2</c:v>
                </c:pt>
                <c:pt idx="20">
                  <c:v>4.7219330840203695E-2</c:v>
                </c:pt>
                <c:pt idx="21">
                  <c:v>8.8075142299084599E-2</c:v>
                </c:pt>
                <c:pt idx="22">
                  <c:v>0.15635907530930684</c:v>
                </c:pt>
                <c:pt idx="23">
                  <c:v>0.25840901547070011</c:v>
                </c:pt>
                <c:pt idx="24">
                  <c:v>0.39057824827962601</c:v>
                </c:pt>
                <c:pt idx="25">
                  <c:v>0.53648353235464707</c:v>
                </c:pt>
                <c:pt idx="26">
                  <c:v>0.6703324567145531</c:v>
                </c:pt>
                <c:pt idx="27">
                  <c:v>0.77100042489556908</c:v>
                </c:pt>
                <c:pt idx="28">
                  <c:v>0.83754246237602192</c:v>
                </c:pt>
                <c:pt idx="29">
                  <c:v>0.87879342459892806</c:v>
                </c:pt>
                <c:pt idx="30">
                  <c:v>0.906823553673062</c:v>
                </c:pt>
                <c:pt idx="31">
                  <c:v>0.92581481296346724</c:v>
                </c:pt>
                <c:pt idx="32">
                  <c:v>0.94068111417247302</c:v>
                </c:pt>
                <c:pt idx="33">
                  <c:v>0.95341920636671784</c:v>
                </c:pt>
                <c:pt idx="34">
                  <c:v>0.96461158709166739</c:v>
                </c:pt>
                <c:pt idx="35">
                  <c:v>0.97499438798472426</c:v>
                </c:pt>
                <c:pt idx="36">
                  <c:v>0.98385839381185125</c:v>
                </c:pt>
                <c:pt idx="37">
                  <c:v>0.99147576510965152</c:v>
                </c:pt>
                <c:pt idx="38">
                  <c:v>0.99724945763562778</c:v>
                </c:pt>
                <c:pt idx="39">
                  <c:v>1</c:v>
                </c:pt>
              </c:numCache>
            </c:numRef>
          </c:yVal>
          <c:smooth val="1"/>
        </c:ser>
        <c:ser>
          <c:idx val="107"/>
          <c:order val="107"/>
          <c:tx>
            <c:strRef>
              <c:f>Data_Chart!$E$111</c:f>
              <c:strCache>
                <c:ptCount val="1"/>
                <c:pt idx="0">
                  <c:v>2C6-3N_pspA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Data_Chart!$F$111:$AS$111</c:f>
              <c:numCache>
                <c:formatCode>General</c:formatCode>
                <c:ptCount val="40"/>
                <c:pt idx="0">
                  <c:v>1.8187328984215886E-4</c:v>
                </c:pt>
                <c:pt idx="1">
                  <c:v>1.8187328984215886E-4</c:v>
                </c:pt>
                <c:pt idx="2">
                  <c:v>1.8187328984215886E-4</c:v>
                </c:pt>
                <c:pt idx="3">
                  <c:v>1.8187328984215886E-4</c:v>
                </c:pt>
                <c:pt idx="4">
                  <c:v>1.8187328984215886E-4</c:v>
                </c:pt>
                <c:pt idx="5">
                  <c:v>1.8187328984215886E-4</c:v>
                </c:pt>
                <c:pt idx="6">
                  <c:v>1.8187328984215886E-4</c:v>
                </c:pt>
                <c:pt idx="7">
                  <c:v>1.8187328984215886E-4</c:v>
                </c:pt>
                <c:pt idx="8">
                  <c:v>1.8187328984215886E-4</c:v>
                </c:pt>
                <c:pt idx="9">
                  <c:v>1.8187328984215886E-4</c:v>
                </c:pt>
                <c:pt idx="10">
                  <c:v>1.8187328984215886E-4</c:v>
                </c:pt>
                <c:pt idx="11">
                  <c:v>1.8187328984215886E-4</c:v>
                </c:pt>
                <c:pt idx="12">
                  <c:v>1.8187328984215886E-4</c:v>
                </c:pt>
                <c:pt idx="13">
                  <c:v>1.8187328984215886E-4</c:v>
                </c:pt>
                <c:pt idx="14">
                  <c:v>1.8187328984215886E-4</c:v>
                </c:pt>
                <c:pt idx="15">
                  <c:v>1.8187328984215886E-4</c:v>
                </c:pt>
                <c:pt idx="16">
                  <c:v>1.8187328984215886E-4</c:v>
                </c:pt>
                <c:pt idx="17">
                  <c:v>1.8187328984215886E-4</c:v>
                </c:pt>
                <c:pt idx="18">
                  <c:v>1.8187328984215886E-4</c:v>
                </c:pt>
                <c:pt idx="19">
                  <c:v>1.8187328984215886E-4</c:v>
                </c:pt>
                <c:pt idx="20">
                  <c:v>1.8187328984215886E-4</c:v>
                </c:pt>
                <c:pt idx="21">
                  <c:v>1.8187328984215886E-4</c:v>
                </c:pt>
                <c:pt idx="22">
                  <c:v>1.6946722157967057E-3</c:v>
                </c:pt>
                <c:pt idx="23">
                  <c:v>6.181494890539623E-3</c:v>
                </c:pt>
                <c:pt idx="24">
                  <c:v>1.5170143885126457E-2</c:v>
                </c:pt>
                <c:pt idx="25">
                  <c:v>3.1574494997779971E-2</c:v>
                </c:pt>
                <c:pt idx="26">
                  <c:v>6.3708143832254815E-2</c:v>
                </c:pt>
                <c:pt idx="27">
                  <c:v>0.12093203248048572</c:v>
                </c:pt>
                <c:pt idx="28">
                  <c:v>0.21780659923580259</c:v>
                </c:pt>
                <c:pt idx="29">
                  <c:v>0.3563265055882579</c:v>
                </c:pt>
                <c:pt idx="30">
                  <c:v>0.5169704579111597</c:v>
                </c:pt>
                <c:pt idx="31">
                  <c:v>0.67081399902202599</c:v>
                </c:pt>
                <c:pt idx="32">
                  <c:v>0.79184067837960181</c:v>
                </c:pt>
                <c:pt idx="33">
                  <c:v>0.87585399892279325</c:v>
                </c:pt>
                <c:pt idx="34">
                  <c:v>0.92692693485626088</c:v>
                </c:pt>
                <c:pt idx="35">
                  <c:v>0.95614411209182426</c:v>
                </c:pt>
                <c:pt idx="36">
                  <c:v>0.97399271481628358</c:v>
                </c:pt>
                <c:pt idx="37">
                  <c:v>0.98614334231834899</c:v>
                </c:pt>
                <c:pt idx="38">
                  <c:v>0.99570454791304208</c:v>
                </c:pt>
                <c:pt idx="39">
                  <c:v>1</c:v>
                </c:pt>
              </c:numCache>
            </c:numRef>
          </c:yVal>
          <c:smooth val="1"/>
        </c:ser>
        <c:ser>
          <c:idx val="108"/>
          <c:order val="108"/>
          <c:tx>
            <c:strRef>
              <c:f>Data_Chart!$E$112</c:f>
              <c:strCache>
                <c:ptCount val="1"/>
                <c:pt idx="0">
                  <c:v>2D6-3N_pspA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Data_Chart!$F$112:$AS$112</c:f>
              <c:numCache>
                <c:formatCode>General</c:formatCode>
                <c:ptCount val="40"/>
                <c:pt idx="0">
                  <c:v>4.5062178349292972E-5</c:v>
                </c:pt>
                <c:pt idx="1">
                  <c:v>4.5062178349292972E-5</c:v>
                </c:pt>
                <c:pt idx="2">
                  <c:v>4.5062178349292972E-5</c:v>
                </c:pt>
                <c:pt idx="3">
                  <c:v>4.5062178349292972E-5</c:v>
                </c:pt>
                <c:pt idx="4">
                  <c:v>4.5062178349292972E-5</c:v>
                </c:pt>
                <c:pt idx="5">
                  <c:v>4.5062178349292972E-5</c:v>
                </c:pt>
                <c:pt idx="6">
                  <c:v>4.5062178349292972E-5</c:v>
                </c:pt>
                <c:pt idx="7">
                  <c:v>4.5062178349292972E-5</c:v>
                </c:pt>
                <c:pt idx="8">
                  <c:v>4.5062178349292972E-5</c:v>
                </c:pt>
                <c:pt idx="9">
                  <c:v>4.5062178349292972E-5</c:v>
                </c:pt>
                <c:pt idx="10">
                  <c:v>4.5062178349292972E-5</c:v>
                </c:pt>
                <c:pt idx="11">
                  <c:v>4.5062178349292972E-5</c:v>
                </c:pt>
                <c:pt idx="12">
                  <c:v>4.5062178349292972E-5</c:v>
                </c:pt>
                <c:pt idx="13">
                  <c:v>4.5062178349292972E-5</c:v>
                </c:pt>
                <c:pt idx="14">
                  <c:v>4.5062178349292972E-5</c:v>
                </c:pt>
                <c:pt idx="15">
                  <c:v>4.5062178349292972E-5</c:v>
                </c:pt>
                <c:pt idx="16">
                  <c:v>4.5062178349292972E-5</c:v>
                </c:pt>
                <c:pt idx="17">
                  <c:v>4.5062178349292972E-5</c:v>
                </c:pt>
                <c:pt idx="18">
                  <c:v>4.5062178349292972E-5</c:v>
                </c:pt>
                <c:pt idx="19">
                  <c:v>4.5062178349292972E-5</c:v>
                </c:pt>
                <c:pt idx="20">
                  <c:v>4.5062178349292972E-5</c:v>
                </c:pt>
                <c:pt idx="21">
                  <c:v>4.5062178349292972E-5</c:v>
                </c:pt>
                <c:pt idx="22">
                  <c:v>2.1943721182880673E-3</c:v>
                </c:pt>
                <c:pt idx="23">
                  <c:v>6.8404694222174624E-3</c:v>
                </c:pt>
                <c:pt idx="24">
                  <c:v>1.601397012763087E-2</c:v>
                </c:pt>
                <c:pt idx="25">
                  <c:v>3.3734661735490924E-2</c:v>
                </c:pt>
                <c:pt idx="26">
                  <c:v>6.7127313653491866E-2</c:v>
                </c:pt>
                <c:pt idx="27">
                  <c:v>0.12723493629947069</c:v>
                </c:pt>
                <c:pt idx="28">
                  <c:v>0.22636660291743391</c:v>
                </c:pt>
                <c:pt idx="29">
                  <c:v>0.36634093568797299</c:v>
                </c:pt>
                <c:pt idx="30">
                  <c:v>0.52679028847193821</c:v>
                </c:pt>
                <c:pt idx="31">
                  <c:v>0.67917990027803921</c:v>
                </c:pt>
                <c:pt idx="32">
                  <c:v>0.79884756579085137</c:v>
                </c:pt>
                <c:pt idx="33">
                  <c:v>0.88136839530396749</c:v>
                </c:pt>
                <c:pt idx="34">
                  <c:v>0.93110213135972364</c:v>
                </c:pt>
                <c:pt idx="35">
                  <c:v>0.95993017565871364</c:v>
                </c:pt>
                <c:pt idx="36">
                  <c:v>0.97726161901762398</c:v>
                </c:pt>
                <c:pt idx="37">
                  <c:v>0.98891185027957929</c:v>
                </c:pt>
                <c:pt idx="38">
                  <c:v>0.99672065703228307</c:v>
                </c:pt>
                <c:pt idx="39">
                  <c:v>1</c:v>
                </c:pt>
              </c:numCache>
            </c:numRef>
          </c:yVal>
          <c:smooth val="1"/>
        </c:ser>
        <c:ser>
          <c:idx val="109"/>
          <c:order val="109"/>
          <c:tx>
            <c:strRef>
              <c:f>Data_Chart!$E$113</c:f>
              <c:strCache>
                <c:ptCount val="1"/>
                <c:pt idx="0">
                  <c:v>2E6-3N_ltpD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Data_Chart!$F$113:$AS$113</c:f>
              <c:numCache>
                <c:formatCode>General</c:formatCode>
                <c:ptCount val="40"/>
                <c:pt idx="0">
                  <c:v>6.4186875916775335E-5</c:v>
                </c:pt>
                <c:pt idx="1">
                  <c:v>6.4186875916775335E-5</c:v>
                </c:pt>
                <c:pt idx="2">
                  <c:v>6.4186875916775335E-5</c:v>
                </c:pt>
                <c:pt idx="3">
                  <c:v>6.4186875916775335E-5</c:v>
                </c:pt>
                <c:pt idx="4">
                  <c:v>6.4186875916775335E-5</c:v>
                </c:pt>
                <c:pt idx="5">
                  <c:v>6.4186875916775335E-5</c:v>
                </c:pt>
                <c:pt idx="6">
                  <c:v>6.4186875916775335E-5</c:v>
                </c:pt>
                <c:pt idx="7">
                  <c:v>6.4186875916775335E-5</c:v>
                </c:pt>
                <c:pt idx="8">
                  <c:v>6.4186875916775335E-5</c:v>
                </c:pt>
                <c:pt idx="9">
                  <c:v>6.4186875916775335E-5</c:v>
                </c:pt>
                <c:pt idx="10">
                  <c:v>6.4186875916775335E-5</c:v>
                </c:pt>
                <c:pt idx="11">
                  <c:v>6.4186875916775335E-5</c:v>
                </c:pt>
                <c:pt idx="12">
                  <c:v>6.4186875916775335E-5</c:v>
                </c:pt>
                <c:pt idx="13">
                  <c:v>6.4186875916775335E-5</c:v>
                </c:pt>
                <c:pt idx="14">
                  <c:v>6.4186875916775335E-5</c:v>
                </c:pt>
                <c:pt idx="15">
                  <c:v>6.4186875916775335E-5</c:v>
                </c:pt>
                <c:pt idx="16">
                  <c:v>6.4186875916775335E-5</c:v>
                </c:pt>
                <c:pt idx="17">
                  <c:v>6.4186875916775335E-5</c:v>
                </c:pt>
                <c:pt idx="18">
                  <c:v>6.4186875916775335E-5</c:v>
                </c:pt>
                <c:pt idx="19">
                  <c:v>6.4186875916775335E-5</c:v>
                </c:pt>
                <c:pt idx="20">
                  <c:v>6.4186875916775335E-5</c:v>
                </c:pt>
                <c:pt idx="21">
                  <c:v>6.4186875916775335E-5</c:v>
                </c:pt>
                <c:pt idx="22">
                  <c:v>6.4186875916775335E-5</c:v>
                </c:pt>
                <c:pt idx="23">
                  <c:v>3.8745844428278446E-3</c:v>
                </c:pt>
                <c:pt idx="24">
                  <c:v>1.0524387335743537E-2</c:v>
                </c:pt>
                <c:pt idx="25">
                  <c:v>2.3781363331630181E-2</c:v>
                </c:pt>
                <c:pt idx="26">
                  <c:v>4.855468420560214E-2</c:v>
                </c:pt>
                <c:pt idx="27">
                  <c:v>9.3322350529339404E-2</c:v>
                </c:pt>
                <c:pt idx="28">
                  <c:v>0.1707173046677144</c:v>
                </c:pt>
                <c:pt idx="29">
                  <c:v>0.28994592682576437</c:v>
                </c:pt>
                <c:pt idx="30">
                  <c:v>0.44117000383048582</c:v>
                </c:pt>
                <c:pt idx="31">
                  <c:v>0.59940505569485458</c:v>
                </c:pt>
                <c:pt idx="32">
                  <c:v>0.73635619779572148</c:v>
                </c:pt>
                <c:pt idx="33">
                  <c:v>0.83835171022276123</c:v>
                </c:pt>
                <c:pt idx="34">
                  <c:v>0.90563626077850568</c:v>
                </c:pt>
                <c:pt idx="35">
                  <c:v>0.94610580512110054</c:v>
                </c:pt>
                <c:pt idx="36">
                  <c:v>0.97015054253795052</c:v>
                </c:pt>
                <c:pt idx="37">
                  <c:v>0.9849032703782874</c:v>
                </c:pt>
                <c:pt idx="38">
                  <c:v>0.99547156835778539</c:v>
                </c:pt>
                <c:pt idx="39">
                  <c:v>1</c:v>
                </c:pt>
              </c:numCache>
            </c:numRef>
          </c:yVal>
          <c:smooth val="1"/>
        </c:ser>
        <c:ser>
          <c:idx val="110"/>
          <c:order val="110"/>
          <c:tx>
            <c:strRef>
              <c:f>Data_Chart!$E$114</c:f>
              <c:strCache>
                <c:ptCount val="1"/>
                <c:pt idx="0">
                  <c:v>2F6-3N_ltpD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Data_Chart!$F$114:$AS$114</c:f>
              <c:numCache>
                <c:formatCode>General</c:formatCode>
                <c:ptCount val="40"/>
                <c:pt idx="0">
                  <c:v>3.1713986854563697E-5</c:v>
                </c:pt>
                <c:pt idx="1">
                  <c:v>3.1713986854563697E-5</c:v>
                </c:pt>
                <c:pt idx="2">
                  <c:v>3.1713986854563697E-5</c:v>
                </c:pt>
                <c:pt idx="3">
                  <c:v>3.1713986854563697E-5</c:v>
                </c:pt>
                <c:pt idx="4">
                  <c:v>3.1713986854563697E-5</c:v>
                </c:pt>
                <c:pt idx="5">
                  <c:v>3.1713986854563697E-5</c:v>
                </c:pt>
                <c:pt idx="6">
                  <c:v>3.1713986854563697E-5</c:v>
                </c:pt>
                <c:pt idx="7">
                  <c:v>3.1713986854563697E-5</c:v>
                </c:pt>
                <c:pt idx="8">
                  <c:v>3.1713986854563697E-5</c:v>
                </c:pt>
                <c:pt idx="9">
                  <c:v>3.1713986854563697E-5</c:v>
                </c:pt>
                <c:pt idx="10">
                  <c:v>3.1713986854563697E-5</c:v>
                </c:pt>
                <c:pt idx="11">
                  <c:v>3.1713986854563697E-5</c:v>
                </c:pt>
                <c:pt idx="12">
                  <c:v>3.1713986854563697E-5</c:v>
                </c:pt>
                <c:pt idx="13">
                  <c:v>3.1713986854563697E-5</c:v>
                </c:pt>
                <c:pt idx="14">
                  <c:v>3.1713986854563697E-5</c:v>
                </c:pt>
                <c:pt idx="15">
                  <c:v>3.1713986854563697E-5</c:v>
                </c:pt>
                <c:pt idx="16">
                  <c:v>3.1713986854563697E-5</c:v>
                </c:pt>
                <c:pt idx="17">
                  <c:v>3.1713986854563697E-5</c:v>
                </c:pt>
                <c:pt idx="18">
                  <c:v>3.1713986854563697E-5</c:v>
                </c:pt>
                <c:pt idx="19">
                  <c:v>3.1713986854563697E-5</c:v>
                </c:pt>
                <c:pt idx="20">
                  <c:v>3.1713986854563697E-5</c:v>
                </c:pt>
                <c:pt idx="21">
                  <c:v>3.1713986854563697E-5</c:v>
                </c:pt>
                <c:pt idx="22">
                  <c:v>3.1713986854563697E-5</c:v>
                </c:pt>
                <c:pt idx="23">
                  <c:v>3.0553048953322498E-3</c:v>
                </c:pt>
                <c:pt idx="24">
                  <c:v>9.8670790905168743E-3</c:v>
                </c:pt>
                <c:pt idx="25">
                  <c:v>2.1433760144495047E-2</c:v>
                </c:pt>
                <c:pt idx="26">
                  <c:v>4.4927713240079714E-2</c:v>
                </c:pt>
                <c:pt idx="27">
                  <c:v>8.725274107691644E-2</c:v>
                </c:pt>
                <c:pt idx="28">
                  <c:v>0.16150953448664862</c:v>
                </c:pt>
                <c:pt idx="29">
                  <c:v>0.27629052915989605</c:v>
                </c:pt>
                <c:pt idx="30">
                  <c:v>0.42544062540981725</c:v>
                </c:pt>
                <c:pt idx="31">
                  <c:v>0.58530932768587751</c:v>
                </c:pt>
                <c:pt idx="32">
                  <c:v>0.72606339937551601</c:v>
                </c:pt>
                <c:pt idx="33">
                  <c:v>0.83062625463837192</c:v>
                </c:pt>
                <c:pt idx="34">
                  <c:v>0.89922574654130805</c:v>
                </c:pt>
                <c:pt idx="35">
                  <c:v>0.94104838888742992</c:v>
                </c:pt>
                <c:pt idx="36">
                  <c:v>0.96688429273436227</c:v>
                </c:pt>
                <c:pt idx="37">
                  <c:v>0.98359080569058988</c:v>
                </c:pt>
                <c:pt idx="38">
                  <c:v>0.99513978481299747</c:v>
                </c:pt>
                <c:pt idx="39">
                  <c:v>1</c:v>
                </c:pt>
              </c:numCache>
            </c:numRef>
          </c:yVal>
          <c:smooth val="1"/>
        </c:ser>
        <c:ser>
          <c:idx val="111"/>
          <c:order val="111"/>
          <c:tx>
            <c:strRef>
              <c:f>Data_Chart!$E$115</c:f>
              <c:strCache>
                <c:ptCount val="1"/>
                <c:pt idx="0">
                  <c:v>2G6-3N_ParA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Data_Chart!$F$115:$AS$115</c:f>
              <c:numCache>
                <c:formatCode>General</c:formatCode>
                <c:ptCount val="40"/>
                <c:pt idx="0">
                  <c:v>6.8668058750036016E-4</c:v>
                </c:pt>
                <c:pt idx="1">
                  <c:v>6.8668058750036016E-4</c:v>
                </c:pt>
                <c:pt idx="2">
                  <c:v>6.8668058750036016E-4</c:v>
                </c:pt>
                <c:pt idx="3">
                  <c:v>6.8668058750036016E-4</c:v>
                </c:pt>
                <c:pt idx="4">
                  <c:v>6.8668058750036016E-4</c:v>
                </c:pt>
                <c:pt idx="5">
                  <c:v>6.8668058750036016E-4</c:v>
                </c:pt>
                <c:pt idx="6">
                  <c:v>6.8668058750036016E-4</c:v>
                </c:pt>
                <c:pt idx="7">
                  <c:v>6.8668058750036016E-4</c:v>
                </c:pt>
                <c:pt idx="8">
                  <c:v>6.8668058750036016E-4</c:v>
                </c:pt>
                <c:pt idx="9">
                  <c:v>6.8668058750036016E-4</c:v>
                </c:pt>
                <c:pt idx="10">
                  <c:v>6.8668058750036016E-4</c:v>
                </c:pt>
                <c:pt idx="11">
                  <c:v>6.8668058750036016E-4</c:v>
                </c:pt>
                <c:pt idx="12">
                  <c:v>6.8668058750036016E-4</c:v>
                </c:pt>
                <c:pt idx="13">
                  <c:v>6.8668058750036016E-4</c:v>
                </c:pt>
                <c:pt idx="14">
                  <c:v>6.8668058750036016E-4</c:v>
                </c:pt>
                <c:pt idx="15">
                  <c:v>6.8668058750036016E-4</c:v>
                </c:pt>
                <c:pt idx="16">
                  <c:v>6.8668058750036016E-4</c:v>
                </c:pt>
                <c:pt idx="17">
                  <c:v>6.8668058750036016E-4</c:v>
                </c:pt>
                <c:pt idx="18">
                  <c:v>6.8668058750036016E-4</c:v>
                </c:pt>
                <c:pt idx="19">
                  <c:v>6.8668058750036016E-4</c:v>
                </c:pt>
                <c:pt idx="20">
                  <c:v>6.8668058750036016E-4</c:v>
                </c:pt>
                <c:pt idx="21">
                  <c:v>6.8668058750036016E-4</c:v>
                </c:pt>
                <c:pt idx="22">
                  <c:v>1.8958176940850552E-3</c:v>
                </c:pt>
                <c:pt idx="23">
                  <c:v>8.330145129312511E-3</c:v>
                </c:pt>
                <c:pt idx="24">
                  <c:v>1.9442232276869625E-2</c:v>
                </c:pt>
                <c:pt idx="25">
                  <c:v>4.029340580042616E-2</c:v>
                </c:pt>
                <c:pt idx="26">
                  <c:v>7.7754683244691231E-2</c:v>
                </c:pt>
                <c:pt idx="27">
                  <c:v>0.14205371177200316</c:v>
                </c:pt>
                <c:pt idx="28">
                  <c:v>0.24344524933138764</c:v>
                </c:pt>
                <c:pt idx="29">
                  <c:v>0.38168838895258744</c:v>
                </c:pt>
                <c:pt idx="30">
                  <c:v>0.53698318284009505</c:v>
                </c:pt>
                <c:pt idx="31">
                  <c:v>0.68295437243554113</c:v>
                </c:pt>
                <c:pt idx="32">
                  <c:v>0.79767446201361547</c:v>
                </c:pt>
                <c:pt idx="33">
                  <c:v>0.87783022417602319</c:v>
                </c:pt>
                <c:pt idx="34">
                  <c:v>0.9282413021605409</c:v>
                </c:pt>
                <c:pt idx="35">
                  <c:v>0.95845543311029613</c:v>
                </c:pt>
                <c:pt idx="36">
                  <c:v>0.97740565644830413</c:v>
                </c:pt>
                <c:pt idx="37">
                  <c:v>0.98921956887820961</c:v>
                </c:pt>
                <c:pt idx="38">
                  <c:v>0.99712901488830352</c:v>
                </c:pt>
                <c:pt idx="39">
                  <c:v>1</c:v>
                </c:pt>
              </c:numCache>
            </c:numRef>
          </c:yVal>
          <c:smooth val="1"/>
        </c:ser>
        <c:ser>
          <c:idx val="112"/>
          <c:order val="112"/>
          <c:tx>
            <c:strRef>
              <c:f>Data_Chart!$E$116</c:f>
              <c:strCache>
                <c:ptCount val="1"/>
                <c:pt idx="0">
                  <c:v>2H6-3N_ParA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Data_Chart!$F$116:$AS$116</c:f>
              <c:numCache>
                <c:formatCode>General</c:formatCode>
                <c:ptCount val="40"/>
                <c:pt idx="0">
                  <c:v>1.2856042814378972E-3</c:v>
                </c:pt>
                <c:pt idx="1">
                  <c:v>1.2856042814378972E-3</c:v>
                </c:pt>
                <c:pt idx="2">
                  <c:v>1.2856042814378972E-3</c:v>
                </c:pt>
                <c:pt idx="3">
                  <c:v>1.2856042814378972E-3</c:v>
                </c:pt>
                <c:pt idx="4">
                  <c:v>1.2856042814378972E-3</c:v>
                </c:pt>
                <c:pt idx="5">
                  <c:v>1.2856042814378972E-3</c:v>
                </c:pt>
                <c:pt idx="6">
                  <c:v>1.2856042814378972E-3</c:v>
                </c:pt>
                <c:pt idx="7">
                  <c:v>1.2856042814378972E-3</c:v>
                </c:pt>
                <c:pt idx="8">
                  <c:v>1.2856042814378972E-3</c:v>
                </c:pt>
                <c:pt idx="9">
                  <c:v>1.2856042814378972E-3</c:v>
                </c:pt>
                <c:pt idx="10">
                  <c:v>1.2856042814378972E-3</c:v>
                </c:pt>
                <c:pt idx="11">
                  <c:v>1.2856042814378972E-3</c:v>
                </c:pt>
                <c:pt idx="12">
                  <c:v>1.2856042814378972E-3</c:v>
                </c:pt>
                <c:pt idx="13">
                  <c:v>1.2856042814378972E-3</c:v>
                </c:pt>
                <c:pt idx="14">
                  <c:v>1.2856042814378972E-3</c:v>
                </c:pt>
                <c:pt idx="15">
                  <c:v>1.2856042814378972E-3</c:v>
                </c:pt>
                <c:pt idx="16">
                  <c:v>1.2856042814378972E-3</c:v>
                </c:pt>
                <c:pt idx="17">
                  <c:v>1.2856042814378972E-3</c:v>
                </c:pt>
                <c:pt idx="18">
                  <c:v>1.2856042814378972E-3</c:v>
                </c:pt>
                <c:pt idx="19">
                  <c:v>1.2856042814378972E-3</c:v>
                </c:pt>
                <c:pt idx="20">
                  <c:v>1.2856042814378972E-3</c:v>
                </c:pt>
                <c:pt idx="21">
                  <c:v>1.2856042814378972E-3</c:v>
                </c:pt>
                <c:pt idx="22">
                  <c:v>1.4487612849682688E-3</c:v>
                </c:pt>
                <c:pt idx="23">
                  <c:v>6.1998480738660383E-3</c:v>
                </c:pt>
                <c:pt idx="24">
                  <c:v>1.526615780436902E-2</c:v>
                </c:pt>
                <c:pt idx="25">
                  <c:v>3.2599277509078928E-2</c:v>
                </c:pt>
                <c:pt idx="26">
                  <c:v>6.3311281352325513E-2</c:v>
                </c:pt>
                <c:pt idx="27">
                  <c:v>0.11695948674121801</c:v>
                </c:pt>
                <c:pt idx="28">
                  <c:v>0.2047488896548938</c:v>
                </c:pt>
                <c:pt idx="29">
                  <c:v>0.3318169199285787</c:v>
                </c:pt>
                <c:pt idx="30">
                  <c:v>0.48360695066647741</c:v>
                </c:pt>
                <c:pt idx="31">
                  <c:v>0.63565976784305378</c:v>
                </c:pt>
                <c:pt idx="32">
                  <c:v>0.76211433617187008</c:v>
                </c:pt>
                <c:pt idx="33">
                  <c:v>0.85433704045890835</c:v>
                </c:pt>
                <c:pt idx="34">
                  <c:v>0.91371321491926294</c:v>
                </c:pt>
                <c:pt idx="35">
                  <c:v>0.95017655999165185</c:v>
                </c:pt>
                <c:pt idx="36">
                  <c:v>0.97246672643304033</c:v>
                </c:pt>
                <c:pt idx="37">
                  <c:v>0.98717077477011184</c:v>
                </c:pt>
                <c:pt idx="38">
                  <c:v>0.99617358116250709</c:v>
                </c:pt>
                <c:pt idx="39">
                  <c:v>1</c:v>
                </c:pt>
              </c:numCache>
            </c:numRef>
          </c:yVal>
          <c:smooth val="1"/>
        </c:ser>
        <c:ser>
          <c:idx val="113"/>
          <c:order val="113"/>
          <c:tx>
            <c:strRef>
              <c:f>Data_Chart!$E$117</c:f>
              <c:strCache>
                <c:ptCount val="1"/>
                <c:pt idx="0">
                  <c:v>2A7-3B_aceA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Data_Chart!$F$117:$AS$117</c:f>
              <c:numCache>
                <c:formatCode>General</c:formatCode>
                <c:ptCount val="40"/>
                <c:pt idx="0">
                  <c:v>4.1538561859594001E-5</c:v>
                </c:pt>
                <c:pt idx="1">
                  <c:v>4.1538561859594001E-5</c:v>
                </c:pt>
                <c:pt idx="2">
                  <c:v>4.1538561859594001E-5</c:v>
                </c:pt>
                <c:pt idx="3">
                  <c:v>4.1538561859594001E-5</c:v>
                </c:pt>
                <c:pt idx="4">
                  <c:v>4.1538561859594001E-5</c:v>
                </c:pt>
                <c:pt idx="5">
                  <c:v>4.1538561859594001E-5</c:v>
                </c:pt>
                <c:pt idx="6">
                  <c:v>4.1538561859594001E-5</c:v>
                </c:pt>
                <c:pt idx="7">
                  <c:v>4.1538561859594001E-5</c:v>
                </c:pt>
                <c:pt idx="8">
                  <c:v>4.1538561859594001E-5</c:v>
                </c:pt>
                <c:pt idx="9">
                  <c:v>4.1538561859594001E-5</c:v>
                </c:pt>
                <c:pt idx="10">
                  <c:v>4.1538561859594001E-5</c:v>
                </c:pt>
                <c:pt idx="11">
                  <c:v>4.1538561859594001E-5</c:v>
                </c:pt>
                <c:pt idx="12">
                  <c:v>4.1538561859594001E-5</c:v>
                </c:pt>
                <c:pt idx="13">
                  <c:v>4.1538561859594001E-5</c:v>
                </c:pt>
                <c:pt idx="14">
                  <c:v>4.1538561859594001E-5</c:v>
                </c:pt>
                <c:pt idx="15">
                  <c:v>4.1538561859594001E-5</c:v>
                </c:pt>
                <c:pt idx="16">
                  <c:v>4.1538561859594001E-5</c:v>
                </c:pt>
                <c:pt idx="17">
                  <c:v>4.1538561859594001E-5</c:v>
                </c:pt>
                <c:pt idx="18">
                  <c:v>4.1538561859594001E-5</c:v>
                </c:pt>
                <c:pt idx="19">
                  <c:v>4.1538561859594001E-5</c:v>
                </c:pt>
                <c:pt idx="20">
                  <c:v>4.1538561859594001E-5</c:v>
                </c:pt>
                <c:pt idx="21">
                  <c:v>4.1538561859594001E-5</c:v>
                </c:pt>
                <c:pt idx="22">
                  <c:v>4.1538561859594001E-5</c:v>
                </c:pt>
                <c:pt idx="23">
                  <c:v>4.1538561859594001E-5</c:v>
                </c:pt>
                <c:pt idx="24">
                  <c:v>3.0987910254856575E-3</c:v>
                </c:pt>
                <c:pt idx="25">
                  <c:v>9.7076315775731763E-3</c:v>
                </c:pt>
                <c:pt idx="26">
                  <c:v>2.3045615064728672E-2</c:v>
                </c:pt>
                <c:pt idx="27">
                  <c:v>4.7567350218293336E-2</c:v>
                </c:pt>
                <c:pt idx="28">
                  <c:v>9.0390867508404416E-2</c:v>
                </c:pt>
                <c:pt idx="29">
                  <c:v>0.1628527306568435</c:v>
                </c:pt>
                <c:pt idx="30">
                  <c:v>0.27356131600115074</c:v>
                </c:pt>
                <c:pt idx="31">
                  <c:v>0.41991383437784591</c:v>
                </c:pt>
                <c:pt idx="32">
                  <c:v>0.57969093811552808</c:v>
                </c:pt>
                <c:pt idx="33">
                  <c:v>0.72538781320706114</c:v>
                </c:pt>
                <c:pt idx="34">
                  <c:v>0.83574015965492532</c:v>
                </c:pt>
                <c:pt idx="35">
                  <c:v>0.90754102547391946</c:v>
                </c:pt>
                <c:pt idx="36">
                  <c:v>0.94879951703010268</c:v>
                </c:pt>
                <c:pt idx="37">
                  <c:v>0.9734762434876385</c:v>
                </c:pt>
                <c:pt idx="38">
                  <c:v>0.99147934771042923</c:v>
                </c:pt>
                <c:pt idx="39">
                  <c:v>1</c:v>
                </c:pt>
              </c:numCache>
            </c:numRef>
          </c:yVal>
          <c:smooth val="1"/>
        </c:ser>
        <c:ser>
          <c:idx val="114"/>
          <c:order val="114"/>
          <c:tx>
            <c:strRef>
              <c:f>Data_Chart!$E$118</c:f>
              <c:strCache>
                <c:ptCount val="1"/>
                <c:pt idx="0">
                  <c:v>2B7-3B_aceA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Data_Chart!$F$118:$AS$118</c:f>
              <c:numCache>
                <c:formatCode>General</c:formatCode>
                <c:ptCount val="40"/>
                <c:pt idx="0">
                  <c:v>9.1119191774662156E-5</c:v>
                </c:pt>
                <c:pt idx="1">
                  <c:v>9.1119191774662156E-5</c:v>
                </c:pt>
                <c:pt idx="2">
                  <c:v>9.1119191774662156E-5</c:v>
                </c:pt>
                <c:pt idx="3">
                  <c:v>9.1119191774662156E-5</c:v>
                </c:pt>
                <c:pt idx="4">
                  <c:v>9.1119191774662156E-5</c:v>
                </c:pt>
                <c:pt idx="5">
                  <c:v>9.1119191774662156E-5</c:v>
                </c:pt>
                <c:pt idx="6">
                  <c:v>9.1119191774662156E-5</c:v>
                </c:pt>
                <c:pt idx="7">
                  <c:v>9.1119191774662156E-5</c:v>
                </c:pt>
                <c:pt idx="8">
                  <c:v>9.1119191774662156E-5</c:v>
                </c:pt>
                <c:pt idx="9">
                  <c:v>9.1119191774662156E-5</c:v>
                </c:pt>
                <c:pt idx="10">
                  <c:v>9.1119191774662156E-5</c:v>
                </c:pt>
                <c:pt idx="11">
                  <c:v>9.1119191774662156E-5</c:v>
                </c:pt>
                <c:pt idx="12">
                  <c:v>9.1119191774662156E-5</c:v>
                </c:pt>
                <c:pt idx="13">
                  <c:v>9.1119191774662156E-5</c:v>
                </c:pt>
                <c:pt idx="14">
                  <c:v>9.1119191774662156E-5</c:v>
                </c:pt>
                <c:pt idx="15">
                  <c:v>9.1119191774662156E-5</c:v>
                </c:pt>
                <c:pt idx="16">
                  <c:v>9.1119191774662156E-5</c:v>
                </c:pt>
                <c:pt idx="17">
                  <c:v>9.1119191774662156E-5</c:v>
                </c:pt>
                <c:pt idx="18">
                  <c:v>9.1119191774662156E-5</c:v>
                </c:pt>
                <c:pt idx="19">
                  <c:v>9.1119191774662156E-5</c:v>
                </c:pt>
                <c:pt idx="20">
                  <c:v>9.1119191774662156E-5</c:v>
                </c:pt>
                <c:pt idx="21">
                  <c:v>9.1119191774662156E-5</c:v>
                </c:pt>
                <c:pt idx="22">
                  <c:v>9.1119191774662156E-5</c:v>
                </c:pt>
                <c:pt idx="23">
                  <c:v>1.8418181314031488E-3</c:v>
                </c:pt>
                <c:pt idx="24">
                  <c:v>5.7910297889377663E-3</c:v>
                </c:pt>
                <c:pt idx="25">
                  <c:v>1.2885001782021522E-2</c:v>
                </c:pt>
                <c:pt idx="26">
                  <c:v>2.6226563658581371E-2</c:v>
                </c:pt>
                <c:pt idx="27">
                  <c:v>5.0327589267416213E-2</c:v>
                </c:pt>
                <c:pt idx="28">
                  <c:v>9.2825049756482106E-2</c:v>
                </c:pt>
                <c:pt idx="29">
                  <c:v>0.16464422311590771</c:v>
                </c:pt>
                <c:pt idx="30">
                  <c:v>0.27563905800695487</c:v>
                </c:pt>
                <c:pt idx="31">
                  <c:v>0.42142455204761653</c:v>
                </c:pt>
                <c:pt idx="32">
                  <c:v>0.58090349424968701</c:v>
                </c:pt>
                <c:pt idx="33">
                  <c:v>0.72550887517580498</c:v>
                </c:pt>
                <c:pt idx="34">
                  <c:v>0.83592731949164689</c:v>
                </c:pt>
                <c:pt idx="35">
                  <c:v>0.9083121697814196</c:v>
                </c:pt>
                <c:pt idx="36">
                  <c:v>0.95076185514925715</c:v>
                </c:pt>
                <c:pt idx="37">
                  <c:v>0.97536772149476192</c:v>
                </c:pt>
                <c:pt idx="38">
                  <c:v>0.99251462422808689</c:v>
                </c:pt>
                <c:pt idx="39">
                  <c:v>1</c:v>
                </c:pt>
              </c:numCache>
            </c:numRef>
          </c:yVal>
          <c:smooth val="1"/>
        </c:ser>
        <c:ser>
          <c:idx val="115"/>
          <c:order val="115"/>
          <c:tx>
            <c:strRef>
              <c:f>Data_Chart!$E$119</c:f>
              <c:strCache>
                <c:ptCount val="1"/>
                <c:pt idx="0">
                  <c:v>2C7-3B_pspA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Data_Chart!$F$119:$AS$119</c:f>
              <c:numCache>
                <c:formatCode>General</c:formatCode>
                <c:ptCount val="40"/>
                <c:pt idx="0">
                  <c:v>1.3260424967825353E-4</c:v>
                </c:pt>
                <c:pt idx="1">
                  <c:v>1.3260424967825353E-4</c:v>
                </c:pt>
                <c:pt idx="2">
                  <c:v>1.3260424967825353E-4</c:v>
                </c:pt>
                <c:pt idx="3">
                  <c:v>1.3260424967825353E-4</c:v>
                </c:pt>
                <c:pt idx="4">
                  <c:v>1.3260424967825353E-4</c:v>
                </c:pt>
                <c:pt idx="5">
                  <c:v>1.3260424967825353E-4</c:v>
                </c:pt>
                <c:pt idx="6">
                  <c:v>1.3260424967825353E-4</c:v>
                </c:pt>
                <c:pt idx="7">
                  <c:v>1.3260424967825353E-4</c:v>
                </c:pt>
                <c:pt idx="8">
                  <c:v>1.3260424967825353E-4</c:v>
                </c:pt>
                <c:pt idx="9">
                  <c:v>1.3260424967825353E-4</c:v>
                </c:pt>
                <c:pt idx="10">
                  <c:v>1.3260424967825353E-4</c:v>
                </c:pt>
                <c:pt idx="11">
                  <c:v>1.3260424967825353E-4</c:v>
                </c:pt>
                <c:pt idx="12">
                  <c:v>1.3260424967825353E-4</c:v>
                </c:pt>
                <c:pt idx="13">
                  <c:v>6.5514023479734359E-4</c:v>
                </c:pt>
                <c:pt idx="14">
                  <c:v>3.5473985989237683E-4</c:v>
                </c:pt>
                <c:pt idx="15">
                  <c:v>1.3260424967825353E-4</c:v>
                </c:pt>
                <c:pt idx="16">
                  <c:v>1.3260424967825353E-4</c:v>
                </c:pt>
                <c:pt idx="17">
                  <c:v>1.3260424967825353E-4</c:v>
                </c:pt>
                <c:pt idx="18">
                  <c:v>1.3260424967825353E-4</c:v>
                </c:pt>
                <c:pt idx="19">
                  <c:v>1.3260424967825353E-4</c:v>
                </c:pt>
                <c:pt idx="20">
                  <c:v>1.3260424967825353E-4</c:v>
                </c:pt>
                <c:pt idx="21">
                  <c:v>1.3260424967825353E-4</c:v>
                </c:pt>
                <c:pt idx="22">
                  <c:v>1.3260424967825353E-4</c:v>
                </c:pt>
                <c:pt idx="23">
                  <c:v>1.3260424967825353E-4</c:v>
                </c:pt>
                <c:pt idx="24">
                  <c:v>1.5248516782540727E-3</c:v>
                </c:pt>
                <c:pt idx="25">
                  <c:v>4.9200900919207872E-3</c:v>
                </c:pt>
                <c:pt idx="26">
                  <c:v>1.1685798000443273E-2</c:v>
                </c:pt>
                <c:pt idx="27">
                  <c:v>2.4443068775621225E-2</c:v>
                </c:pt>
                <c:pt idx="28">
                  <c:v>4.8828293708558221E-2</c:v>
                </c:pt>
                <c:pt idx="29">
                  <c:v>9.3829455788436544E-2</c:v>
                </c:pt>
                <c:pt idx="30">
                  <c:v>0.17236720589005899</c:v>
                </c:pt>
                <c:pt idx="31">
                  <c:v>0.29397067675759775</c:v>
                </c:pt>
                <c:pt idx="32">
                  <c:v>0.44993068362732974</c:v>
                </c:pt>
                <c:pt idx="33">
                  <c:v>0.61426478803886309</c:v>
                </c:pt>
                <c:pt idx="34">
                  <c:v>0.75623897563615072</c:v>
                </c:pt>
                <c:pt idx="35">
                  <c:v>0.86093178096005296</c:v>
                </c:pt>
                <c:pt idx="36">
                  <c:v>0.92853439598369458</c:v>
                </c:pt>
                <c:pt idx="37">
                  <c:v>0.96832912460298481</c:v>
                </c:pt>
                <c:pt idx="38">
                  <c:v>0.99118277752511597</c:v>
                </c:pt>
                <c:pt idx="39">
                  <c:v>1</c:v>
                </c:pt>
              </c:numCache>
            </c:numRef>
          </c:yVal>
          <c:smooth val="1"/>
        </c:ser>
        <c:ser>
          <c:idx val="116"/>
          <c:order val="116"/>
          <c:tx>
            <c:strRef>
              <c:f>Data_Chart!$E$120</c:f>
              <c:strCache>
                <c:ptCount val="1"/>
                <c:pt idx="0">
                  <c:v>2D7-3B_pspA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Data_Chart!$F$120:$AS$120</c:f>
              <c:numCache>
                <c:formatCode>General</c:formatCode>
                <c:ptCount val="40"/>
                <c:pt idx="0">
                  <c:v>4.2663293547253028E-5</c:v>
                </c:pt>
                <c:pt idx="1">
                  <c:v>4.2663293547253028E-5</c:v>
                </c:pt>
                <c:pt idx="2">
                  <c:v>4.2663293547253028E-5</c:v>
                </c:pt>
                <c:pt idx="3">
                  <c:v>4.2663293547253028E-5</c:v>
                </c:pt>
                <c:pt idx="4">
                  <c:v>4.2663293547253028E-5</c:v>
                </c:pt>
                <c:pt idx="5">
                  <c:v>4.2663293547253028E-5</c:v>
                </c:pt>
                <c:pt idx="6">
                  <c:v>4.2663293547253028E-5</c:v>
                </c:pt>
                <c:pt idx="7">
                  <c:v>4.2663293547253028E-5</c:v>
                </c:pt>
                <c:pt idx="8">
                  <c:v>4.2663293547253028E-5</c:v>
                </c:pt>
                <c:pt idx="9">
                  <c:v>4.2663293547253028E-5</c:v>
                </c:pt>
                <c:pt idx="10">
                  <c:v>4.2663293547253028E-5</c:v>
                </c:pt>
                <c:pt idx="11">
                  <c:v>4.2663293547253028E-5</c:v>
                </c:pt>
                <c:pt idx="12">
                  <c:v>4.2663293547253028E-5</c:v>
                </c:pt>
                <c:pt idx="13">
                  <c:v>4.2663293547253028E-5</c:v>
                </c:pt>
                <c:pt idx="14">
                  <c:v>4.2663293547253028E-5</c:v>
                </c:pt>
                <c:pt idx="15">
                  <c:v>4.2663293547253028E-5</c:v>
                </c:pt>
                <c:pt idx="16">
                  <c:v>4.2663293547253028E-5</c:v>
                </c:pt>
                <c:pt idx="17">
                  <c:v>4.2663293547253028E-5</c:v>
                </c:pt>
                <c:pt idx="18">
                  <c:v>4.2663293547253028E-5</c:v>
                </c:pt>
                <c:pt idx="19">
                  <c:v>4.2663293547253028E-5</c:v>
                </c:pt>
                <c:pt idx="20">
                  <c:v>4.2663293547253028E-5</c:v>
                </c:pt>
                <c:pt idx="21">
                  <c:v>4.2663293547253028E-5</c:v>
                </c:pt>
                <c:pt idx="22">
                  <c:v>4.2663293547253028E-5</c:v>
                </c:pt>
                <c:pt idx="23">
                  <c:v>4.2663293547253028E-5</c:v>
                </c:pt>
                <c:pt idx="24">
                  <c:v>2.1683426991236173E-3</c:v>
                </c:pt>
                <c:pt idx="25">
                  <c:v>6.7843430085544592E-3</c:v>
                </c:pt>
                <c:pt idx="26">
                  <c:v>1.5872163173140746E-2</c:v>
                </c:pt>
                <c:pt idx="27">
                  <c:v>3.350719129700621E-2</c:v>
                </c:pt>
                <c:pt idx="28">
                  <c:v>6.7121799314465824E-2</c:v>
                </c:pt>
                <c:pt idx="29">
                  <c:v>0.12676094238838503</c:v>
                </c:pt>
                <c:pt idx="30">
                  <c:v>0.22536286981791792</c:v>
                </c:pt>
                <c:pt idx="31">
                  <c:v>0.36551917748957041</c:v>
                </c:pt>
                <c:pt idx="32">
                  <c:v>0.52833910773925008</c:v>
                </c:pt>
                <c:pt idx="33">
                  <c:v>0.68458999757382777</c:v>
                </c:pt>
                <c:pt idx="34">
                  <c:v>0.80785187424789384</c:v>
                </c:pt>
                <c:pt idx="35">
                  <c:v>0.89281784973020606</c:v>
                </c:pt>
                <c:pt idx="36">
                  <c:v>0.94449003405761911</c:v>
                </c:pt>
                <c:pt idx="37">
                  <c:v>0.97439531165836113</c:v>
                </c:pt>
                <c:pt idx="38">
                  <c:v>0.99257119668959481</c:v>
                </c:pt>
                <c:pt idx="39">
                  <c:v>1</c:v>
                </c:pt>
              </c:numCache>
            </c:numRef>
          </c:yVal>
          <c:smooth val="1"/>
        </c:ser>
        <c:ser>
          <c:idx val="117"/>
          <c:order val="117"/>
          <c:tx>
            <c:strRef>
              <c:f>Data_Chart!$E$121</c:f>
              <c:strCache>
                <c:ptCount val="1"/>
                <c:pt idx="0">
                  <c:v>2E7-3B_ltpD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Data_Chart!$F$121:$AS$121</c:f>
              <c:numCache>
                <c:formatCode>General</c:formatCode>
                <c:ptCount val="40"/>
                <c:pt idx="0">
                  <c:v>8.7053737794092899E-4</c:v>
                </c:pt>
                <c:pt idx="1">
                  <c:v>8.7053737794092899E-4</c:v>
                </c:pt>
                <c:pt idx="2">
                  <c:v>8.7053737794092899E-4</c:v>
                </c:pt>
                <c:pt idx="3">
                  <c:v>8.7053737794092899E-4</c:v>
                </c:pt>
                <c:pt idx="4">
                  <c:v>8.7053737794092899E-4</c:v>
                </c:pt>
                <c:pt idx="5">
                  <c:v>8.7053737794092899E-4</c:v>
                </c:pt>
                <c:pt idx="6">
                  <c:v>8.7053737794092899E-4</c:v>
                </c:pt>
                <c:pt idx="7">
                  <c:v>8.7053737794092899E-4</c:v>
                </c:pt>
                <c:pt idx="8">
                  <c:v>8.7053737794092899E-4</c:v>
                </c:pt>
                <c:pt idx="9">
                  <c:v>8.7053737794092899E-4</c:v>
                </c:pt>
                <c:pt idx="10">
                  <c:v>8.7053737794092899E-4</c:v>
                </c:pt>
                <c:pt idx="11">
                  <c:v>8.7053737794092899E-4</c:v>
                </c:pt>
                <c:pt idx="12">
                  <c:v>8.7053737794092899E-4</c:v>
                </c:pt>
                <c:pt idx="13">
                  <c:v>8.7053737794092899E-4</c:v>
                </c:pt>
                <c:pt idx="14">
                  <c:v>8.7053737794092899E-4</c:v>
                </c:pt>
                <c:pt idx="15">
                  <c:v>8.7053737794092899E-4</c:v>
                </c:pt>
                <c:pt idx="16">
                  <c:v>8.7053737794092899E-4</c:v>
                </c:pt>
                <c:pt idx="17">
                  <c:v>8.7053737794092899E-4</c:v>
                </c:pt>
                <c:pt idx="18">
                  <c:v>8.7053737794092899E-4</c:v>
                </c:pt>
                <c:pt idx="19">
                  <c:v>8.7053737794092899E-4</c:v>
                </c:pt>
                <c:pt idx="20">
                  <c:v>8.7053737794092899E-4</c:v>
                </c:pt>
                <c:pt idx="21">
                  <c:v>8.7053737794092899E-4</c:v>
                </c:pt>
                <c:pt idx="22">
                  <c:v>8.7053737794092899E-4</c:v>
                </c:pt>
                <c:pt idx="23">
                  <c:v>8.7053737794092899E-4</c:v>
                </c:pt>
                <c:pt idx="24">
                  <c:v>8.7053737794092899E-4</c:v>
                </c:pt>
                <c:pt idx="25">
                  <c:v>2.3117394336567023E-3</c:v>
                </c:pt>
                <c:pt idx="26">
                  <c:v>8.2214526918387241E-3</c:v>
                </c:pt>
                <c:pt idx="27">
                  <c:v>1.9855434846580585E-2</c:v>
                </c:pt>
                <c:pt idx="28">
                  <c:v>4.0947861033917378E-2</c:v>
                </c:pt>
                <c:pt idx="29">
                  <c:v>7.9922482312923454E-2</c:v>
                </c:pt>
                <c:pt idx="30">
                  <c:v>0.14847794733210909</c:v>
                </c:pt>
                <c:pt idx="31">
                  <c:v>0.2587403349397065</c:v>
                </c:pt>
                <c:pt idx="32">
                  <c:v>0.40983400566820677</c:v>
                </c:pt>
                <c:pt idx="33">
                  <c:v>0.57369636534565471</c:v>
                </c:pt>
                <c:pt idx="34">
                  <c:v>0.72294923547755885</c:v>
                </c:pt>
                <c:pt idx="35">
                  <c:v>0.83419862586852345</c:v>
                </c:pt>
                <c:pt idx="36">
                  <c:v>0.91124221522375837</c:v>
                </c:pt>
                <c:pt idx="37">
                  <c:v>0.95873260852892273</c:v>
                </c:pt>
                <c:pt idx="38">
                  <c:v>0.9882171927370772</c:v>
                </c:pt>
                <c:pt idx="39">
                  <c:v>1</c:v>
                </c:pt>
              </c:numCache>
            </c:numRef>
          </c:yVal>
          <c:smooth val="1"/>
        </c:ser>
        <c:ser>
          <c:idx val="118"/>
          <c:order val="118"/>
          <c:tx>
            <c:strRef>
              <c:f>Data_Chart!$E$122</c:f>
              <c:strCache>
                <c:ptCount val="1"/>
                <c:pt idx="0">
                  <c:v>2F7-3B_ltpD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Data_Chart!$F$122:$AS$122</c:f>
              <c:numCache>
                <c:formatCode>General</c:formatCode>
                <c:ptCount val="40"/>
                <c:pt idx="0">
                  <c:v>4.6008709848754595E-4</c:v>
                </c:pt>
                <c:pt idx="1">
                  <c:v>4.6008709848754595E-4</c:v>
                </c:pt>
                <c:pt idx="2">
                  <c:v>4.6008709848754595E-4</c:v>
                </c:pt>
                <c:pt idx="3">
                  <c:v>4.6008709848754595E-4</c:v>
                </c:pt>
                <c:pt idx="4">
                  <c:v>4.6008709848754595E-4</c:v>
                </c:pt>
                <c:pt idx="5">
                  <c:v>4.6008709848754595E-4</c:v>
                </c:pt>
                <c:pt idx="6">
                  <c:v>4.6008709848754595E-4</c:v>
                </c:pt>
                <c:pt idx="7">
                  <c:v>4.6008709848754595E-4</c:v>
                </c:pt>
                <c:pt idx="8">
                  <c:v>4.6008709848754595E-4</c:v>
                </c:pt>
                <c:pt idx="9">
                  <c:v>4.6008709848754595E-4</c:v>
                </c:pt>
                <c:pt idx="10">
                  <c:v>4.6008709848754595E-4</c:v>
                </c:pt>
                <c:pt idx="11">
                  <c:v>4.6008709848754595E-4</c:v>
                </c:pt>
                <c:pt idx="12">
                  <c:v>4.6008709848754595E-4</c:v>
                </c:pt>
                <c:pt idx="13">
                  <c:v>4.6008709848754595E-4</c:v>
                </c:pt>
                <c:pt idx="14">
                  <c:v>4.6008709848754595E-4</c:v>
                </c:pt>
                <c:pt idx="15">
                  <c:v>4.6008709848754595E-4</c:v>
                </c:pt>
                <c:pt idx="16">
                  <c:v>4.6008709848754595E-4</c:v>
                </c:pt>
                <c:pt idx="17">
                  <c:v>4.6008709848754595E-4</c:v>
                </c:pt>
                <c:pt idx="18">
                  <c:v>4.6008709848754595E-4</c:v>
                </c:pt>
                <c:pt idx="19">
                  <c:v>4.6008709848754595E-4</c:v>
                </c:pt>
                <c:pt idx="20">
                  <c:v>4.6008709848754595E-4</c:v>
                </c:pt>
                <c:pt idx="21">
                  <c:v>4.6008709848754595E-4</c:v>
                </c:pt>
                <c:pt idx="22">
                  <c:v>4.6008709848754595E-4</c:v>
                </c:pt>
                <c:pt idx="23">
                  <c:v>4.6008709848754595E-4</c:v>
                </c:pt>
                <c:pt idx="24">
                  <c:v>4.6008709848754595E-4</c:v>
                </c:pt>
                <c:pt idx="25">
                  <c:v>3.2216270503533069E-3</c:v>
                </c:pt>
                <c:pt idx="26">
                  <c:v>9.522467053023639E-3</c:v>
                </c:pt>
                <c:pt idx="27">
                  <c:v>2.1817552513854824E-2</c:v>
                </c:pt>
                <c:pt idx="28">
                  <c:v>4.4862475879772379E-2</c:v>
                </c:pt>
                <c:pt idx="29">
                  <c:v>8.6808796692644505E-2</c:v>
                </c:pt>
                <c:pt idx="30">
                  <c:v>0.1617060504653563</c:v>
                </c:pt>
                <c:pt idx="31">
                  <c:v>0.27840610545567107</c:v>
                </c:pt>
                <c:pt idx="32">
                  <c:v>0.43279229632679656</c:v>
                </c:pt>
                <c:pt idx="33">
                  <c:v>0.59423483147719802</c:v>
                </c:pt>
                <c:pt idx="34">
                  <c:v>0.73700061656308158</c:v>
                </c:pt>
                <c:pt idx="35">
                  <c:v>0.84163188179322179</c:v>
                </c:pt>
                <c:pt idx="36">
                  <c:v>0.91421634303819277</c:v>
                </c:pt>
                <c:pt idx="37">
                  <c:v>0.95977282252720064</c:v>
                </c:pt>
                <c:pt idx="38">
                  <c:v>0.98836365292436579</c:v>
                </c:pt>
                <c:pt idx="39">
                  <c:v>1</c:v>
                </c:pt>
              </c:numCache>
            </c:numRef>
          </c:yVal>
          <c:smooth val="1"/>
        </c:ser>
        <c:ser>
          <c:idx val="119"/>
          <c:order val="119"/>
          <c:tx>
            <c:strRef>
              <c:f>Data_Chart!$E$123</c:f>
              <c:strCache>
                <c:ptCount val="1"/>
                <c:pt idx="0">
                  <c:v>2G7-3B_ParA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Data_Chart!$F$123:$AS$123</c:f>
              <c:numCache>
                <c:formatCode>General</c:formatCode>
                <c:ptCount val="40"/>
                <c:pt idx="0">
                  <c:v>1.1488038105166577E-5</c:v>
                </c:pt>
                <c:pt idx="1">
                  <c:v>1.1488038105166577E-5</c:v>
                </c:pt>
                <c:pt idx="2">
                  <c:v>1.1488038105166577E-5</c:v>
                </c:pt>
                <c:pt idx="3">
                  <c:v>1.1488038105166577E-5</c:v>
                </c:pt>
                <c:pt idx="4">
                  <c:v>1.1488038105166577E-5</c:v>
                </c:pt>
                <c:pt idx="5">
                  <c:v>1.1488038105166577E-5</c:v>
                </c:pt>
                <c:pt idx="6">
                  <c:v>1.1488038105166577E-5</c:v>
                </c:pt>
                <c:pt idx="7">
                  <c:v>1.1488038105166577E-5</c:v>
                </c:pt>
                <c:pt idx="8">
                  <c:v>1.1488038105166577E-5</c:v>
                </c:pt>
                <c:pt idx="9">
                  <c:v>1.1488038105166577E-5</c:v>
                </c:pt>
                <c:pt idx="10">
                  <c:v>1.1488038105166577E-5</c:v>
                </c:pt>
                <c:pt idx="11">
                  <c:v>1.1488038105166577E-5</c:v>
                </c:pt>
                <c:pt idx="12">
                  <c:v>1.1488038105166577E-5</c:v>
                </c:pt>
                <c:pt idx="13">
                  <c:v>1.1488038105166577E-5</c:v>
                </c:pt>
                <c:pt idx="14">
                  <c:v>1.1488038105166577E-5</c:v>
                </c:pt>
                <c:pt idx="15">
                  <c:v>1.1488038105166577E-5</c:v>
                </c:pt>
                <c:pt idx="16">
                  <c:v>1.1488038105166577E-5</c:v>
                </c:pt>
                <c:pt idx="17">
                  <c:v>1.1488038105166577E-5</c:v>
                </c:pt>
                <c:pt idx="18">
                  <c:v>1.1488038105166577E-5</c:v>
                </c:pt>
                <c:pt idx="19">
                  <c:v>1.1488038105166577E-5</c:v>
                </c:pt>
                <c:pt idx="20">
                  <c:v>1.1488038105166577E-5</c:v>
                </c:pt>
                <c:pt idx="21">
                  <c:v>1.1488038105166577E-5</c:v>
                </c:pt>
                <c:pt idx="22">
                  <c:v>1.1488038105166577E-5</c:v>
                </c:pt>
                <c:pt idx="23">
                  <c:v>2.0111209701662558E-3</c:v>
                </c:pt>
                <c:pt idx="24">
                  <c:v>6.2819038652055514E-3</c:v>
                </c:pt>
                <c:pt idx="25">
                  <c:v>1.4002037789401418E-2</c:v>
                </c:pt>
                <c:pt idx="26">
                  <c:v>2.8407300462249596E-2</c:v>
                </c:pt>
                <c:pt idx="27">
                  <c:v>5.4945626793429785E-2</c:v>
                </c:pt>
                <c:pt idx="28">
                  <c:v>0.10234804751546014</c:v>
                </c:pt>
                <c:pt idx="29">
                  <c:v>0.18190651363148799</c:v>
                </c:pt>
                <c:pt idx="30">
                  <c:v>0.30095342834943317</c:v>
                </c:pt>
                <c:pt idx="31">
                  <c:v>0.45013737462240316</c:v>
                </c:pt>
                <c:pt idx="32">
                  <c:v>0.6058210748205981</c:v>
                </c:pt>
                <c:pt idx="33">
                  <c:v>0.7412651196486254</c:v>
                </c:pt>
                <c:pt idx="34">
                  <c:v>0.84255089028330765</c:v>
                </c:pt>
                <c:pt idx="35">
                  <c:v>0.90996640364042813</c:v>
                </c:pt>
                <c:pt idx="36">
                  <c:v>0.9513360567828657</c:v>
                </c:pt>
                <c:pt idx="37">
                  <c:v>0.97652152111467561</c:v>
                </c:pt>
                <c:pt idx="38">
                  <c:v>0.99303546183462355</c:v>
                </c:pt>
                <c:pt idx="39">
                  <c:v>1</c:v>
                </c:pt>
              </c:numCache>
            </c:numRef>
          </c:yVal>
          <c:smooth val="1"/>
        </c:ser>
        <c:ser>
          <c:idx val="120"/>
          <c:order val="120"/>
          <c:tx>
            <c:strRef>
              <c:f>Data_Chart!$E$124</c:f>
              <c:strCache>
                <c:ptCount val="1"/>
                <c:pt idx="0">
                  <c:v>2H7-3B_ParA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Data_Chart!$F$124:$AS$124</c:f>
              <c:numCache>
                <c:formatCode>General</c:formatCode>
                <c:ptCount val="40"/>
                <c:pt idx="0">
                  <c:v>1.8444486898827469E-3</c:v>
                </c:pt>
                <c:pt idx="1">
                  <c:v>1.8444486898827469E-3</c:v>
                </c:pt>
                <c:pt idx="2">
                  <c:v>1.8444486898827469E-3</c:v>
                </c:pt>
                <c:pt idx="3">
                  <c:v>1.8444486898827469E-3</c:v>
                </c:pt>
                <c:pt idx="4">
                  <c:v>1.8444486898827469E-3</c:v>
                </c:pt>
                <c:pt idx="5">
                  <c:v>1.8444486898827469E-3</c:v>
                </c:pt>
                <c:pt idx="6">
                  <c:v>1.8444486898827469E-3</c:v>
                </c:pt>
                <c:pt idx="7">
                  <c:v>1.8444486898827469E-3</c:v>
                </c:pt>
                <c:pt idx="8">
                  <c:v>1.8444486898827469E-3</c:v>
                </c:pt>
                <c:pt idx="9">
                  <c:v>1.8444486898827469E-3</c:v>
                </c:pt>
                <c:pt idx="10">
                  <c:v>1.8444486898827469E-3</c:v>
                </c:pt>
                <c:pt idx="11">
                  <c:v>1.8444486898827469E-3</c:v>
                </c:pt>
                <c:pt idx="12">
                  <c:v>1.8444486898827469E-3</c:v>
                </c:pt>
                <c:pt idx="13">
                  <c:v>1.8444486898827469E-3</c:v>
                </c:pt>
                <c:pt idx="14">
                  <c:v>1.8444486898827469E-3</c:v>
                </c:pt>
                <c:pt idx="15">
                  <c:v>1.8444486898827469E-3</c:v>
                </c:pt>
                <c:pt idx="16">
                  <c:v>1.8444486898827469E-3</c:v>
                </c:pt>
                <c:pt idx="17">
                  <c:v>1.8444486898827469E-3</c:v>
                </c:pt>
                <c:pt idx="18">
                  <c:v>1.8444486898827469E-3</c:v>
                </c:pt>
                <c:pt idx="19">
                  <c:v>1.8444486898827469E-3</c:v>
                </c:pt>
                <c:pt idx="20">
                  <c:v>1.8444486898827469E-3</c:v>
                </c:pt>
                <c:pt idx="21">
                  <c:v>1.8444486898827469E-3</c:v>
                </c:pt>
                <c:pt idx="22">
                  <c:v>1.8444486898827469E-3</c:v>
                </c:pt>
                <c:pt idx="23">
                  <c:v>1.8444486898827469E-3</c:v>
                </c:pt>
                <c:pt idx="24">
                  <c:v>3.0764974228380888E-3</c:v>
                </c:pt>
                <c:pt idx="25">
                  <c:v>9.3775332231229667E-3</c:v>
                </c:pt>
                <c:pt idx="26">
                  <c:v>2.1729072598105081E-2</c:v>
                </c:pt>
                <c:pt idx="27">
                  <c:v>4.3942997609409618E-2</c:v>
                </c:pt>
                <c:pt idx="28">
                  <c:v>8.4353158448678384E-2</c:v>
                </c:pt>
                <c:pt idx="29">
                  <c:v>0.1539391277158122</c:v>
                </c:pt>
                <c:pt idx="30">
                  <c:v>0.26201390027430577</c:v>
                </c:pt>
                <c:pt idx="31">
                  <c:v>0.40477957839718332</c:v>
                </c:pt>
                <c:pt idx="32">
                  <c:v>0.56171340524330071</c:v>
                </c:pt>
                <c:pt idx="33">
                  <c:v>0.70610510996170572</c:v>
                </c:pt>
                <c:pt idx="34">
                  <c:v>0.81943444335284166</c:v>
                </c:pt>
                <c:pt idx="35">
                  <c:v>0.89764600995890975</c:v>
                </c:pt>
                <c:pt idx="36">
                  <c:v>0.94666698558224682</c:v>
                </c:pt>
                <c:pt idx="37">
                  <c:v>0.97537106338946566</c:v>
                </c:pt>
                <c:pt idx="38">
                  <c:v>0.99304313551459067</c:v>
                </c:pt>
                <c:pt idx="39">
                  <c:v>1</c:v>
                </c:pt>
              </c:numCache>
            </c:numRef>
          </c:yVal>
          <c:smooth val="1"/>
        </c:ser>
        <c:ser>
          <c:idx val="121"/>
          <c:order val="121"/>
          <c:tx>
            <c:strRef>
              <c:f>Data_Chart!$E$125</c:f>
              <c:strCache>
                <c:ptCount val="1"/>
                <c:pt idx="0">
                  <c:v>2A8-3B_aceA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Data_Chart!$F$125:$AS$125</c:f>
              <c:numCache>
                <c:formatCode>General</c:formatCode>
                <c:ptCount val="40"/>
                <c:pt idx="0">
                  <c:v>2.5733233841275098E-5</c:v>
                </c:pt>
                <c:pt idx="1">
                  <c:v>2.5733233841275098E-5</c:v>
                </c:pt>
                <c:pt idx="2">
                  <c:v>2.5733233841275098E-5</c:v>
                </c:pt>
                <c:pt idx="3">
                  <c:v>2.5733233841275098E-5</c:v>
                </c:pt>
                <c:pt idx="4">
                  <c:v>2.5733233841275098E-5</c:v>
                </c:pt>
                <c:pt idx="5">
                  <c:v>2.5733233841275098E-5</c:v>
                </c:pt>
                <c:pt idx="6">
                  <c:v>2.5733233841275098E-5</c:v>
                </c:pt>
                <c:pt idx="7">
                  <c:v>2.5733233841275098E-5</c:v>
                </c:pt>
                <c:pt idx="8">
                  <c:v>2.5733233841275098E-5</c:v>
                </c:pt>
                <c:pt idx="9">
                  <c:v>2.5733233841275098E-5</c:v>
                </c:pt>
                <c:pt idx="10">
                  <c:v>2.5733233841275098E-5</c:v>
                </c:pt>
                <c:pt idx="11">
                  <c:v>2.5733233841275098E-5</c:v>
                </c:pt>
                <c:pt idx="12">
                  <c:v>2.5733233841275098E-5</c:v>
                </c:pt>
                <c:pt idx="13">
                  <c:v>2.5733233841275098E-5</c:v>
                </c:pt>
                <c:pt idx="14">
                  <c:v>2.5733233841275098E-5</c:v>
                </c:pt>
                <c:pt idx="15">
                  <c:v>2.5733233841275098E-5</c:v>
                </c:pt>
                <c:pt idx="16">
                  <c:v>2.5733233841275098E-5</c:v>
                </c:pt>
                <c:pt idx="17">
                  <c:v>2.5733233841275098E-5</c:v>
                </c:pt>
                <c:pt idx="18">
                  <c:v>2.5733233841275098E-5</c:v>
                </c:pt>
                <c:pt idx="19">
                  <c:v>2.5733233841275098E-5</c:v>
                </c:pt>
                <c:pt idx="20">
                  <c:v>2.5733233841275098E-5</c:v>
                </c:pt>
                <c:pt idx="21">
                  <c:v>2.5733233841275098E-5</c:v>
                </c:pt>
                <c:pt idx="22">
                  <c:v>2.5733233841275098E-5</c:v>
                </c:pt>
                <c:pt idx="23">
                  <c:v>2.2754400117446531E-3</c:v>
                </c:pt>
                <c:pt idx="24">
                  <c:v>8.370686113681948E-3</c:v>
                </c:pt>
                <c:pt idx="25">
                  <c:v>1.9305055988304003E-2</c:v>
                </c:pt>
                <c:pt idx="26">
                  <c:v>4.0018607958845355E-2</c:v>
                </c:pt>
                <c:pt idx="27">
                  <c:v>7.5736285391266117E-2</c:v>
                </c:pt>
                <c:pt idx="28">
                  <c:v>0.13765883075183077</c:v>
                </c:pt>
                <c:pt idx="29">
                  <c:v>0.23596389046441363</c:v>
                </c:pt>
                <c:pt idx="30">
                  <c:v>0.37421207409415275</c:v>
                </c:pt>
                <c:pt idx="31">
                  <c:v>0.53179159023296318</c:v>
                </c:pt>
                <c:pt idx="32">
                  <c:v>0.68287889238343324</c:v>
                </c:pt>
                <c:pt idx="33">
                  <c:v>0.80187796597162242</c:v>
                </c:pt>
                <c:pt idx="34">
                  <c:v>0.88453592004531423</c:v>
                </c:pt>
                <c:pt idx="35">
                  <c:v>0.93443244560808814</c:v>
                </c:pt>
                <c:pt idx="36">
                  <c:v>0.96385142006721203</c:v>
                </c:pt>
                <c:pt idx="37">
                  <c:v>0.98202119862323722</c:v>
                </c:pt>
                <c:pt idx="38">
                  <c:v>0.99474037457157327</c:v>
                </c:pt>
                <c:pt idx="39">
                  <c:v>1</c:v>
                </c:pt>
              </c:numCache>
            </c:numRef>
          </c:yVal>
          <c:smooth val="1"/>
        </c:ser>
        <c:ser>
          <c:idx val="122"/>
          <c:order val="122"/>
          <c:tx>
            <c:strRef>
              <c:f>Data_Chart!$E$126</c:f>
              <c:strCache>
                <c:ptCount val="1"/>
                <c:pt idx="0">
                  <c:v>2B8-3B_aceA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Data_Chart!$F$126:$AS$126</c:f>
              <c:numCache>
                <c:formatCode>General</c:formatCode>
                <c:ptCount val="40"/>
                <c:pt idx="0">
                  <c:v>2.201550797640612E-4</c:v>
                </c:pt>
                <c:pt idx="1">
                  <c:v>2.201550797640612E-4</c:v>
                </c:pt>
                <c:pt idx="2">
                  <c:v>2.201550797640612E-4</c:v>
                </c:pt>
                <c:pt idx="3">
                  <c:v>2.201550797640612E-4</c:v>
                </c:pt>
                <c:pt idx="4">
                  <c:v>2.201550797640612E-4</c:v>
                </c:pt>
                <c:pt idx="5">
                  <c:v>2.201550797640612E-4</c:v>
                </c:pt>
                <c:pt idx="6">
                  <c:v>2.201550797640612E-4</c:v>
                </c:pt>
                <c:pt idx="7">
                  <c:v>2.201550797640612E-4</c:v>
                </c:pt>
                <c:pt idx="8">
                  <c:v>2.201550797640612E-4</c:v>
                </c:pt>
                <c:pt idx="9">
                  <c:v>2.201550797640612E-4</c:v>
                </c:pt>
                <c:pt idx="10">
                  <c:v>2.201550797640612E-4</c:v>
                </c:pt>
                <c:pt idx="11">
                  <c:v>2.201550797640612E-4</c:v>
                </c:pt>
                <c:pt idx="12">
                  <c:v>2.201550797640612E-4</c:v>
                </c:pt>
                <c:pt idx="13">
                  <c:v>2.201550797640612E-4</c:v>
                </c:pt>
                <c:pt idx="14">
                  <c:v>2.201550797640612E-4</c:v>
                </c:pt>
                <c:pt idx="15">
                  <c:v>2.201550797640612E-4</c:v>
                </c:pt>
                <c:pt idx="16">
                  <c:v>2.201550797640612E-4</c:v>
                </c:pt>
                <c:pt idx="17">
                  <c:v>2.201550797640612E-4</c:v>
                </c:pt>
                <c:pt idx="18">
                  <c:v>2.201550797640612E-4</c:v>
                </c:pt>
                <c:pt idx="19">
                  <c:v>2.201550797640612E-4</c:v>
                </c:pt>
                <c:pt idx="20">
                  <c:v>2.201550797640612E-4</c:v>
                </c:pt>
                <c:pt idx="21">
                  <c:v>2.201550797640612E-4</c:v>
                </c:pt>
                <c:pt idx="22">
                  <c:v>2.201550797640612E-4</c:v>
                </c:pt>
                <c:pt idx="23">
                  <c:v>2.6296419187360259E-3</c:v>
                </c:pt>
                <c:pt idx="24">
                  <c:v>8.355187989980176E-3</c:v>
                </c:pt>
                <c:pt idx="25">
                  <c:v>1.8798909464339056E-2</c:v>
                </c:pt>
                <c:pt idx="26">
                  <c:v>3.8182664577382057E-2</c:v>
                </c:pt>
                <c:pt idx="27">
                  <c:v>7.3563245497597629E-2</c:v>
                </c:pt>
                <c:pt idx="28">
                  <c:v>0.13385034913151453</c:v>
                </c:pt>
                <c:pt idx="29">
                  <c:v>0.23033810766024687</c:v>
                </c:pt>
                <c:pt idx="30">
                  <c:v>0.36606809481275127</c:v>
                </c:pt>
                <c:pt idx="31">
                  <c:v>0.52364811347373741</c:v>
                </c:pt>
                <c:pt idx="32">
                  <c:v>0.676660496907175</c:v>
                </c:pt>
                <c:pt idx="33">
                  <c:v>0.79894449482989804</c:v>
                </c:pt>
                <c:pt idx="34">
                  <c:v>0.88362418732042991</c:v>
                </c:pt>
                <c:pt idx="35">
                  <c:v>0.93399912632641691</c:v>
                </c:pt>
                <c:pt idx="36">
                  <c:v>0.9622982357393447</c:v>
                </c:pt>
                <c:pt idx="37">
                  <c:v>0.98001033488411549</c:v>
                </c:pt>
                <c:pt idx="38">
                  <c:v>0.99370205019145508</c:v>
                </c:pt>
                <c:pt idx="39">
                  <c:v>1</c:v>
                </c:pt>
              </c:numCache>
            </c:numRef>
          </c:yVal>
          <c:smooth val="1"/>
        </c:ser>
        <c:ser>
          <c:idx val="123"/>
          <c:order val="123"/>
          <c:tx>
            <c:strRef>
              <c:f>Data_Chart!$E$127</c:f>
              <c:strCache>
                <c:ptCount val="1"/>
                <c:pt idx="0">
                  <c:v>2C8-3B_pspA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Data_Chart!$F$127:$AS$127</c:f>
              <c:numCache>
                <c:formatCode>General</c:formatCode>
                <c:ptCount val="40"/>
                <c:pt idx="0">
                  <c:v>1.0763913248616392E-3</c:v>
                </c:pt>
                <c:pt idx="1">
                  <c:v>1.0763913248616392E-3</c:v>
                </c:pt>
                <c:pt idx="2">
                  <c:v>1.0763913248616392E-3</c:v>
                </c:pt>
                <c:pt idx="3">
                  <c:v>1.0763913248616392E-3</c:v>
                </c:pt>
                <c:pt idx="4">
                  <c:v>1.0763913248616392E-3</c:v>
                </c:pt>
                <c:pt idx="5">
                  <c:v>1.0763913248616392E-3</c:v>
                </c:pt>
                <c:pt idx="6">
                  <c:v>1.0763913248616392E-3</c:v>
                </c:pt>
                <c:pt idx="7">
                  <c:v>1.0763913248616392E-3</c:v>
                </c:pt>
                <c:pt idx="8">
                  <c:v>1.0763913248616392E-3</c:v>
                </c:pt>
                <c:pt idx="9">
                  <c:v>1.0763913248616392E-3</c:v>
                </c:pt>
                <c:pt idx="10">
                  <c:v>1.0763913248616392E-3</c:v>
                </c:pt>
                <c:pt idx="11">
                  <c:v>1.0763913248616392E-3</c:v>
                </c:pt>
                <c:pt idx="12">
                  <c:v>1.0763913248616392E-3</c:v>
                </c:pt>
                <c:pt idx="13">
                  <c:v>1.0763913248616392E-3</c:v>
                </c:pt>
                <c:pt idx="14">
                  <c:v>1.0763913248616392E-3</c:v>
                </c:pt>
                <c:pt idx="15">
                  <c:v>1.0763913248616392E-3</c:v>
                </c:pt>
                <c:pt idx="16">
                  <c:v>1.0763913248616392E-3</c:v>
                </c:pt>
                <c:pt idx="17">
                  <c:v>1.0763913248616392E-3</c:v>
                </c:pt>
                <c:pt idx="18">
                  <c:v>1.0763913248616392E-3</c:v>
                </c:pt>
                <c:pt idx="19">
                  <c:v>1.0763913248616392E-3</c:v>
                </c:pt>
                <c:pt idx="20">
                  <c:v>1.0763913248616392E-3</c:v>
                </c:pt>
                <c:pt idx="21">
                  <c:v>1.0763913248616392E-3</c:v>
                </c:pt>
                <c:pt idx="22">
                  <c:v>1.0763913248616392E-3</c:v>
                </c:pt>
                <c:pt idx="23">
                  <c:v>1.2118719210915763E-3</c:v>
                </c:pt>
                <c:pt idx="24">
                  <c:v>6.0082599958186066E-3</c:v>
                </c:pt>
                <c:pt idx="25">
                  <c:v>1.4740219313908882E-2</c:v>
                </c:pt>
                <c:pt idx="26">
                  <c:v>3.1253237711455155E-2</c:v>
                </c:pt>
                <c:pt idx="27">
                  <c:v>6.2328142100494019E-2</c:v>
                </c:pt>
                <c:pt idx="28">
                  <c:v>0.11881719119904602</c:v>
                </c:pt>
                <c:pt idx="29">
                  <c:v>0.21342356154538339</c:v>
                </c:pt>
                <c:pt idx="30">
                  <c:v>0.35092461677076403</c:v>
                </c:pt>
                <c:pt idx="31">
                  <c:v>0.51205217024886396</c:v>
                </c:pt>
                <c:pt idx="32">
                  <c:v>0.66832945304003633</c:v>
                </c:pt>
                <c:pt idx="33">
                  <c:v>0.7921246006843744</c:v>
                </c:pt>
                <c:pt idx="34">
                  <c:v>0.87857400932447383</c:v>
                </c:pt>
                <c:pt idx="35">
                  <c:v>0.93197469829769186</c:v>
                </c:pt>
                <c:pt idx="36">
                  <c:v>0.96318950859200947</c:v>
                </c:pt>
                <c:pt idx="37">
                  <c:v>0.98215807538560318</c:v>
                </c:pt>
                <c:pt idx="38">
                  <c:v>0.99465835873376218</c:v>
                </c:pt>
                <c:pt idx="39">
                  <c:v>1</c:v>
                </c:pt>
              </c:numCache>
            </c:numRef>
          </c:yVal>
          <c:smooth val="1"/>
        </c:ser>
        <c:ser>
          <c:idx val="124"/>
          <c:order val="124"/>
          <c:tx>
            <c:strRef>
              <c:f>Data_Chart!$E$128</c:f>
              <c:strCache>
                <c:ptCount val="1"/>
                <c:pt idx="0">
                  <c:v>2D8-3B_pspA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Data_Chart!$F$128:$AS$128</c:f>
              <c:numCache>
                <c:formatCode>General</c:formatCode>
                <c:ptCount val="40"/>
                <c:pt idx="0">
                  <c:v>6.9719865335113204E-6</c:v>
                </c:pt>
                <c:pt idx="1">
                  <c:v>6.9719865335113204E-6</c:v>
                </c:pt>
                <c:pt idx="2">
                  <c:v>6.9719865335113204E-6</c:v>
                </c:pt>
                <c:pt idx="3">
                  <c:v>6.9719865335113204E-6</c:v>
                </c:pt>
                <c:pt idx="4">
                  <c:v>6.9719865335113204E-6</c:v>
                </c:pt>
                <c:pt idx="5">
                  <c:v>6.9719865335113204E-6</c:v>
                </c:pt>
                <c:pt idx="6">
                  <c:v>6.9719865335113204E-6</c:v>
                </c:pt>
                <c:pt idx="7">
                  <c:v>6.9719865335113204E-6</c:v>
                </c:pt>
                <c:pt idx="8">
                  <c:v>6.9719865335113204E-6</c:v>
                </c:pt>
                <c:pt idx="9">
                  <c:v>6.9719865335113204E-6</c:v>
                </c:pt>
                <c:pt idx="10">
                  <c:v>6.9719865335113204E-6</c:v>
                </c:pt>
                <c:pt idx="11">
                  <c:v>6.9719865335113204E-6</c:v>
                </c:pt>
                <c:pt idx="12">
                  <c:v>6.9719865335113204E-6</c:v>
                </c:pt>
                <c:pt idx="13">
                  <c:v>6.9719865335113204E-6</c:v>
                </c:pt>
                <c:pt idx="14">
                  <c:v>6.9719865335113204E-6</c:v>
                </c:pt>
                <c:pt idx="15">
                  <c:v>6.9719865335113204E-6</c:v>
                </c:pt>
                <c:pt idx="16">
                  <c:v>6.9719865335113204E-6</c:v>
                </c:pt>
                <c:pt idx="17">
                  <c:v>6.9719865335113204E-6</c:v>
                </c:pt>
                <c:pt idx="18">
                  <c:v>6.9719865335113204E-6</c:v>
                </c:pt>
                <c:pt idx="19">
                  <c:v>6.9719865335113204E-6</c:v>
                </c:pt>
                <c:pt idx="20">
                  <c:v>6.9719865335113204E-6</c:v>
                </c:pt>
                <c:pt idx="21">
                  <c:v>6.9719865335113204E-6</c:v>
                </c:pt>
                <c:pt idx="22">
                  <c:v>6.9719865335113204E-6</c:v>
                </c:pt>
                <c:pt idx="23">
                  <c:v>2.2044428184368491E-3</c:v>
                </c:pt>
                <c:pt idx="24">
                  <c:v>6.2643902880524602E-3</c:v>
                </c:pt>
                <c:pt idx="25">
                  <c:v>1.4481242272573797E-2</c:v>
                </c:pt>
                <c:pt idx="26">
                  <c:v>3.0661800090336054E-2</c:v>
                </c:pt>
                <c:pt idx="27">
                  <c:v>6.1559479632015301E-2</c:v>
                </c:pt>
                <c:pt idx="28">
                  <c:v>0.11737653081822862</c:v>
                </c:pt>
                <c:pt idx="29">
                  <c:v>0.21011639417209915</c:v>
                </c:pt>
                <c:pt idx="30">
                  <c:v>0.34641959932325067</c:v>
                </c:pt>
                <c:pt idx="31">
                  <c:v>0.50695755058848302</c:v>
                </c:pt>
                <c:pt idx="32">
                  <c:v>0.66437496293707055</c:v>
                </c:pt>
                <c:pt idx="33">
                  <c:v>0.79025018353903931</c:v>
                </c:pt>
                <c:pt idx="34">
                  <c:v>0.8788786210773214</c:v>
                </c:pt>
                <c:pt idx="35">
                  <c:v>0.93357214003384326</c:v>
                </c:pt>
                <c:pt idx="36">
                  <c:v>0.9649171961682208</c:v>
                </c:pt>
                <c:pt idx="37">
                  <c:v>0.983344522688262</c:v>
                </c:pt>
                <c:pt idx="38">
                  <c:v>0.99502464214356923</c:v>
                </c:pt>
                <c:pt idx="39">
                  <c:v>1</c:v>
                </c:pt>
              </c:numCache>
            </c:numRef>
          </c:yVal>
          <c:smooth val="1"/>
        </c:ser>
        <c:ser>
          <c:idx val="125"/>
          <c:order val="125"/>
          <c:tx>
            <c:strRef>
              <c:f>Data_Chart!$E$129</c:f>
              <c:strCache>
                <c:ptCount val="1"/>
                <c:pt idx="0">
                  <c:v>2E8-3B_ltpD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Data_Chart!$F$129:$AS$129</c:f>
              <c:numCache>
                <c:formatCode>General</c:formatCode>
                <c:ptCount val="40"/>
                <c:pt idx="0">
                  <c:v>4.9272541952972255E-4</c:v>
                </c:pt>
                <c:pt idx="1">
                  <c:v>4.9272541952972255E-4</c:v>
                </c:pt>
                <c:pt idx="2">
                  <c:v>4.9272541952972255E-4</c:v>
                </c:pt>
                <c:pt idx="3">
                  <c:v>4.9272541952972255E-4</c:v>
                </c:pt>
                <c:pt idx="4">
                  <c:v>4.9272541952972255E-4</c:v>
                </c:pt>
                <c:pt idx="5">
                  <c:v>4.9272541952972255E-4</c:v>
                </c:pt>
                <c:pt idx="6">
                  <c:v>4.9272541952972255E-4</c:v>
                </c:pt>
                <c:pt idx="7">
                  <c:v>4.9272541952972255E-4</c:v>
                </c:pt>
                <c:pt idx="8">
                  <c:v>4.9272541952972255E-4</c:v>
                </c:pt>
                <c:pt idx="9">
                  <c:v>4.9272541952972255E-4</c:v>
                </c:pt>
                <c:pt idx="10">
                  <c:v>4.9272541952972255E-4</c:v>
                </c:pt>
                <c:pt idx="11">
                  <c:v>4.9272541952972255E-4</c:v>
                </c:pt>
                <c:pt idx="12">
                  <c:v>4.9272541952972255E-4</c:v>
                </c:pt>
                <c:pt idx="13">
                  <c:v>4.9272541952972255E-4</c:v>
                </c:pt>
                <c:pt idx="14">
                  <c:v>4.9272541952972255E-4</c:v>
                </c:pt>
                <c:pt idx="15">
                  <c:v>4.9272541952972255E-4</c:v>
                </c:pt>
                <c:pt idx="16">
                  <c:v>4.9272541952972255E-4</c:v>
                </c:pt>
                <c:pt idx="17">
                  <c:v>4.9272541952972255E-4</c:v>
                </c:pt>
                <c:pt idx="18">
                  <c:v>4.9272541952972255E-4</c:v>
                </c:pt>
                <c:pt idx="19">
                  <c:v>4.9272541952972255E-4</c:v>
                </c:pt>
                <c:pt idx="20">
                  <c:v>4.9272541952972255E-4</c:v>
                </c:pt>
                <c:pt idx="21">
                  <c:v>4.9272541952972255E-4</c:v>
                </c:pt>
                <c:pt idx="22">
                  <c:v>4.9272541952972255E-4</c:v>
                </c:pt>
                <c:pt idx="23">
                  <c:v>4.9272541952972255E-4</c:v>
                </c:pt>
                <c:pt idx="24">
                  <c:v>3.4461881013309655E-3</c:v>
                </c:pt>
                <c:pt idx="25">
                  <c:v>1.1374266171040025E-2</c:v>
                </c:pt>
                <c:pt idx="26">
                  <c:v>2.5488793977288187E-2</c:v>
                </c:pt>
                <c:pt idx="27">
                  <c:v>5.0965561355346869E-2</c:v>
                </c:pt>
                <c:pt idx="28">
                  <c:v>9.7680684124939174E-2</c:v>
                </c:pt>
                <c:pt idx="29">
                  <c:v>0.17892653264156369</c:v>
                </c:pt>
                <c:pt idx="30">
                  <c:v>0.30279644783286314</c:v>
                </c:pt>
                <c:pt idx="31">
                  <c:v>0.45751540554909087</c:v>
                </c:pt>
                <c:pt idx="32">
                  <c:v>0.61745515865863498</c:v>
                </c:pt>
                <c:pt idx="33">
                  <c:v>0.75343247955791592</c:v>
                </c:pt>
                <c:pt idx="34">
                  <c:v>0.85325558150765124</c:v>
                </c:pt>
                <c:pt idx="35">
                  <c:v>0.91827915964287166</c:v>
                </c:pt>
                <c:pt idx="36">
                  <c:v>0.95712286446190098</c:v>
                </c:pt>
                <c:pt idx="37">
                  <c:v>0.98010299565341386</c:v>
                </c:pt>
                <c:pt idx="38">
                  <c:v>0.99425794548696289</c:v>
                </c:pt>
                <c:pt idx="39">
                  <c:v>1</c:v>
                </c:pt>
              </c:numCache>
            </c:numRef>
          </c:yVal>
          <c:smooth val="1"/>
        </c:ser>
        <c:ser>
          <c:idx val="126"/>
          <c:order val="126"/>
          <c:tx>
            <c:strRef>
              <c:f>Data_Chart!$E$130</c:f>
              <c:strCache>
                <c:ptCount val="1"/>
                <c:pt idx="0">
                  <c:v>2F8-3B_ltpD</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Data_Chart!$F$130:$AS$130</c:f>
              <c:numCache>
                <c:formatCode>General</c:formatCode>
                <c:ptCount val="40"/>
                <c:pt idx="0">
                  <c:v>5.0109183814755494E-5</c:v>
                </c:pt>
                <c:pt idx="1">
                  <c:v>5.0109183814755494E-5</c:v>
                </c:pt>
                <c:pt idx="2">
                  <c:v>5.0109183814755494E-5</c:v>
                </c:pt>
                <c:pt idx="3">
                  <c:v>5.0109183814755494E-5</c:v>
                </c:pt>
                <c:pt idx="4">
                  <c:v>5.0109183814755494E-5</c:v>
                </c:pt>
                <c:pt idx="5">
                  <c:v>5.0109183814755494E-5</c:v>
                </c:pt>
                <c:pt idx="6">
                  <c:v>5.0109183814755494E-5</c:v>
                </c:pt>
                <c:pt idx="7">
                  <c:v>5.0109183814755494E-5</c:v>
                </c:pt>
                <c:pt idx="8">
                  <c:v>5.0109183814755494E-5</c:v>
                </c:pt>
                <c:pt idx="9">
                  <c:v>5.0109183814755494E-5</c:v>
                </c:pt>
                <c:pt idx="10">
                  <c:v>5.0109183814755494E-5</c:v>
                </c:pt>
                <c:pt idx="11">
                  <c:v>5.0109183814755494E-5</c:v>
                </c:pt>
                <c:pt idx="12">
                  <c:v>5.0109183814755494E-5</c:v>
                </c:pt>
                <c:pt idx="13">
                  <c:v>5.0109183814755494E-5</c:v>
                </c:pt>
                <c:pt idx="14">
                  <c:v>5.0109183814755494E-5</c:v>
                </c:pt>
                <c:pt idx="15">
                  <c:v>5.0109183814755494E-5</c:v>
                </c:pt>
                <c:pt idx="16">
                  <c:v>5.0109183814755494E-5</c:v>
                </c:pt>
                <c:pt idx="17">
                  <c:v>5.0109183814755494E-5</c:v>
                </c:pt>
                <c:pt idx="18">
                  <c:v>5.0109183814755494E-5</c:v>
                </c:pt>
                <c:pt idx="19">
                  <c:v>5.0109183814755494E-5</c:v>
                </c:pt>
                <c:pt idx="20">
                  <c:v>5.0109183814755494E-5</c:v>
                </c:pt>
                <c:pt idx="21">
                  <c:v>5.0109183814755494E-5</c:v>
                </c:pt>
                <c:pt idx="22">
                  <c:v>5.0109183814755494E-5</c:v>
                </c:pt>
                <c:pt idx="23">
                  <c:v>5.0109183814755494E-5</c:v>
                </c:pt>
                <c:pt idx="24">
                  <c:v>3.1952654904450362E-3</c:v>
                </c:pt>
                <c:pt idx="25">
                  <c:v>1.0839006889467376E-2</c:v>
                </c:pt>
                <c:pt idx="26">
                  <c:v>2.5053286648455041E-2</c:v>
                </c:pt>
                <c:pt idx="27">
                  <c:v>5.2232479884571865E-2</c:v>
                </c:pt>
                <c:pt idx="28">
                  <c:v>0.10076309848131966</c:v>
                </c:pt>
                <c:pt idx="29">
                  <c:v>0.18295700242807064</c:v>
                </c:pt>
                <c:pt idx="30">
                  <c:v>0.30794509141162718</c:v>
                </c:pt>
                <c:pt idx="31">
                  <c:v>0.46276258842735352</c:v>
                </c:pt>
                <c:pt idx="32">
                  <c:v>0.62221197166180164</c:v>
                </c:pt>
                <c:pt idx="33">
                  <c:v>0.75638900898295247</c:v>
                </c:pt>
                <c:pt idx="34">
                  <c:v>0.8547040567737535</c:v>
                </c:pt>
                <c:pt idx="35">
                  <c:v>0.91873301124681228</c:v>
                </c:pt>
                <c:pt idx="36">
                  <c:v>0.95713003468879998</c:v>
                </c:pt>
                <c:pt idx="37">
                  <c:v>0.98013680870254927</c:v>
                </c:pt>
                <c:pt idx="38">
                  <c:v>0.9942043223285868</c:v>
                </c:pt>
                <c:pt idx="39">
                  <c:v>1</c:v>
                </c:pt>
              </c:numCache>
            </c:numRef>
          </c:yVal>
          <c:smooth val="1"/>
        </c:ser>
        <c:ser>
          <c:idx val="127"/>
          <c:order val="127"/>
          <c:tx>
            <c:strRef>
              <c:f>Data_Chart!$E$131</c:f>
              <c:strCache>
                <c:ptCount val="1"/>
                <c:pt idx="0">
                  <c:v>2G8-3B_ParA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Data_Chart!$F$131:$AS$131</c:f>
              <c:numCache>
                <c:formatCode>General</c:formatCode>
                <c:ptCount val="40"/>
                <c:pt idx="0">
                  <c:v>3.5439236164898134E-5</c:v>
                </c:pt>
                <c:pt idx="1">
                  <c:v>3.5439236164898134E-5</c:v>
                </c:pt>
                <c:pt idx="2">
                  <c:v>3.5439236164898134E-5</c:v>
                </c:pt>
                <c:pt idx="3">
                  <c:v>3.5439236164898134E-5</c:v>
                </c:pt>
                <c:pt idx="4">
                  <c:v>3.5439236164898134E-5</c:v>
                </c:pt>
                <c:pt idx="5">
                  <c:v>3.5439236164898134E-5</c:v>
                </c:pt>
                <c:pt idx="6">
                  <c:v>3.5439236164898134E-5</c:v>
                </c:pt>
                <c:pt idx="7">
                  <c:v>3.5439236164898134E-5</c:v>
                </c:pt>
                <c:pt idx="8">
                  <c:v>3.5439236164898134E-5</c:v>
                </c:pt>
                <c:pt idx="9">
                  <c:v>3.5439236164898134E-5</c:v>
                </c:pt>
                <c:pt idx="10">
                  <c:v>3.5439236164898134E-5</c:v>
                </c:pt>
                <c:pt idx="11">
                  <c:v>3.5439236164898134E-5</c:v>
                </c:pt>
                <c:pt idx="12">
                  <c:v>3.5439236164898134E-5</c:v>
                </c:pt>
                <c:pt idx="13">
                  <c:v>3.5439236164898134E-5</c:v>
                </c:pt>
                <c:pt idx="14">
                  <c:v>3.5439236164898134E-5</c:v>
                </c:pt>
                <c:pt idx="15">
                  <c:v>3.5439236164898134E-5</c:v>
                </c:pt>
                <c:pt idx="16">
                  <c:v>3.5439236164898134E-5</c:v>
                </c:pt>
                <c:pt idx="17">
                  <c:v>3.5439236164898134E-5</c:v>
                </c:pt>
                <c:pt idx="18">
                  <c:v>3.5439236164898134E-5</c:v>
                </c:pt>
                <c:pt idx="19">
                  <c:v>3.5439236164898134E-5</c:v>
                </c:pt>
                <c:pt idx="20">
                  <c:v>3.5439236164898134E-5</c:v>
                </c:pt>
                <c:pt idx="21">
                  <c:v>3.5439236164898134E-5</c:v>
                </c:pt>
                <c:pt idx="22">
                  <c:v>2.6254955676130762E-3</c:v>
                </c:pt>
                <c:pt idx="23">
                  <c:v>8.9026239504175417E-3</c:v>
                </c:pt>
                <c:pt idx="24">
                  <c:v>2.0109610520704667E-2</c:v>
                </c:pt>
                <c:pt idx="25">
                  <c:v>4.1981037830726368E-2</c:v>
                </c:pt>
                <c:pt idx="26">
                  <c:v>8.1227702868238147E-2</c:v>
                </c:pt>
                <c:pt idx="27">
                  <c:v>0.14916387009575116</c:v>
                </c:pt>
                <c:pt idx="28">
                  <c:v>0.25452769223077742</c:v>
                </c:pt>
                <c:pt idx="29">
                  <c:v>0.39522776840288931</c:v>
                </c:pt>
                <c:pt idx="30">
                  <c:v>0.55075823545852498</c:v>
                </c:pt>
                <c:pt idx="31">
                  <c:v>0.69409703621928931</c:v>
                </c:pt>
                <c:pt idx="32">
                  <c:v>0.80579372838870456</c:v>
                </c:pt>
                <c:pt idx="33">
                  <c:v>0.88254372130900582</c:v>
                </c:pt>
                <c:pt idx="34">
                  <c:v>0.93101599405990487</c:v>
                </c:pt>
                <c:pt idx="35">
                  <c:v>0.95963300088396997</c:v>
                </c:pt>
                <c:pt idx="36">
                  <c:v>0.97713440572690513</c:v>
                </c:pt>
                <c:pt idx="37">
                  <c:v>0.98808634401408746</c:v>
                </c:pt>
                <c:pt idx="38">
                  <c:v>0.99636579405417713</c:v>
                </c:pt>
                <c:pt idx="39">
                  <c:v>1</c:v>
                </c:pt>
              </c:numCache>
            </c:numRef>
          </c:yVal>
          <c:smooth val="1"/>
        </c:ser>
        <c:ser>
          <c:idx val="128"/>
          <c:order val="128"/>
          <c:tx>
            <c:strRef>
              <c:f>Data_Chart!$E$132</c:f>
              <c:strCache>
                <c:ptCount val="1"/>
                <c:pt idx="0">
                  <c:v>2H8-3B_ParA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Data_Chart!$F$132:$AS$132</c:f>
              <c:numCache>
                <c:formatCode>General</c:formatCode>
                <c:ptCount val="40"/>
                <c:pt idx="0">
                  <c:v>9.4821870238712136E-4</c:v>
                </c:pt>
                <c:pt idx="1">
                  <c:v>9.4821870238712136E-4</c:v>
                </c:pt>
                <c:pt idx="2">
                  <c:v>9.4821870238712136E-4</c:v>
                </c:pt>
                <c:pt idx="3">
                  <c:v>9.4821870238712136E-4</c:v>
                </c:pt>
                <c:pt idx="4">
                  <c:v>9.4821870238712136E-4</c:v>
                </c:pt>
                <c:pt idx="5">
                  <c:v>9.4821870238712136E-4</c:v>
                </c:pt>
                <c:pt idx="6">
                  <c:v>9.4821870238712136E-4</c:v>
                </c:pt>
                <c:pt idx="7">
                  <c:v>9.4821870238712136E-4</c:v>
                </c:pt>
                <c:pt idx="8">
                  <c:v>9.4821870238712136E-4</c:v>
                </c:pt>
                <c:pt idx="9">
                  <c:v>9.4821870238712136E-4</c:v>
                </c:pt>
                <c:pt idx="10">
                  <c:v>9.4821870238712136E-4</c:v>
                </c:pt>
                <c:pt idx="11">
                  <c:v>9.4821870238712136E-4</c:v>
                </c:pt>
                <c:pt idx="12">
                  <c:v>9.4821870238712136E-4</c:v>
                </c:pt>
                <c:pt idx="13">
                  <c:v>9.4821870238712136E-4</c:v>
                </c:pt>
                <c:pt idx="14">
                  <c:v>9.4821870238712136E-4</c:v>
                </c:pt>
                <c:pt idx="15">
                  <c:v>9.4821870238712136E-4</c:v>
                </c:pt>
                <c:pt idx="16">
                  <c:v>9.4821870238712136E-4</c:v>
                </c:pt>
                <c:pt idx="17">
                  <c:v>9.4821870238712136E-4</c:v>
                </c:pt>
                <c:pt idx="18">
                  <c:v>9.4821870238712136E-4</c:v>
                </c:pt>
                <c:pt idx="19">
                  <c:v>9.4821870238712136E-4</c:v>
                </c:pt>
                <c:pt idx="20">
                  <c:v>9.4821870238712136E-4</c:v>
                </c:pt>
                <c:pt idx="21">
                  <c:v>9.4821870238712136E-4</c:v>
                </c:pt>
                <c:pt idx="22">
                  <c:v>2.4500568997016898E-3</c:v>
                </c:pt>
                <c:pt idx="23">
                  <c:v>7.9598066110475683E-3</c:v>
                </c:pt>
                <c:pt idx="24">
                  <c:v>1.8992122489932432E-2</c:v>
                </c:pt>
                <c:pt idx="25">
                  <c:v>3.8992349042724923E-2</c:v>
                </c:pt>
                <c:pt idx="26">
                  <c:v>7.611803424563382E-2</c:v>
                </c:pt>
                <c:pt idx="27">
                  <c:v>0.13879454573856084</c:v>
                </c:pt>
                <c:pt idx="28">
                  <c:v>0.23928543905128744</c:v>
                </c:pt>
                <c:pt idx="29">
                  <c:v>0.37604703084113889</c:v>
                </c:pt>
                <c:pt idx="30">
                  <c:v>0.53154164094488787</c:v>
                </c:pt>
                <c:pt idx="31">
                  <c:v>0.67754559761813082</c:v>
                </c:pt>
                <c:pt idx="32">
                  <c:v>0.79392398742405745</c:v>
                </c:pt>
                <c:pt idx="33">
                  <c:v>0.87552648959764523</c:v>
                </c:pt>
                <c:pt idx="34">
                  <c:v>0.92702034040211334</c:v>
                </c:pt>
                <c:pt idx="35">
                  <c:v>0.95768741109943867</c:v>
                </c:pt>
                <c:pt idx="36">
                  <c:v>0.97649584712674065</c:v>
                </c:pt>
                <c:pt idx="37">
                  <c:v>0.98863818039687368</c:v>
                </c:pt>
                <c:pt idx="38">
                  <c:v>0.99662760588494359</c:v>
                </c:pt>
                <c:pt idx="39">
                  <c:v>1</c:v>
                </c:pt>
              </c:numCache>
            </c:numRef>
          </c:yVal>
          <c:smooth val="1"/>
        </c:ser>
        <c:ser>
          <c:idx val="129"/>
          <c:order val="129"/>
          <c:tx>
            <c:strRef>
              <c:f>Data_Chart!$E$133</c:f>
              <c:strCache>
                <c:ptCount val="1"/>
                <c:pt idx="0">
                  <c:v>2H9-DNA_ParA</c:v>
                </c:pt>
              </c:strCache>
            </c:strRef>
          </c:tx>
          <c:marker>
            <c:symbol val="none"/>
          </c:marker>
          <c:xVal>
            <c:numRef>
              <c:f>Data_Chart!$F$3:$AS$3</c:f>
              <c:numCache>
                <c:formatCode>General</c:formatCod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Data_Chart!$F$133:$AS$133</c:f>
              <c:numCache>
                <c:formatCode>General</c:formatCode>
                <c:ptCount val="40"/>
                <c:pt idx="0">
                  <c:v>7.7738086515397921E-4</c:v>
                </c:pt>
                <c:pt idx="1">
                  <c:v>7.7738086515397921E-4</c:v>
                </c:pt>
                <c:pt idx="2">
                  <c:v>7.7738086515397921E-4</c:v>
                </c:pt>
                <c:pt idx="3">
                  <c:v>7.7738086515397921E-4</c:v>
                </c:pt>
                <c:pt idx="4">
                  <c:v>7.7738086515397921E-4</c:v>
                </c:pt>
                <c:pt idx="5">
                  <c:v>7.7738086515397921E-4</c:v>
                </c:pt>
                <c:pt idx="6">
                  <c:v>7.7738086515397921E-4</c:v>
                </c:pt>
                <c:pt idx="7">
                  <c:v>7.7738086515397921E-4</c:v>
                </c:pt>
                <c:pt idx="8">
                  <c:v>7.7738086515397921E-4</c:v>
                </c:pt>
                <c:pt idx="9">
                  <c:v>7.7738086515397921E-4</c:v>
                </c:pt>
                <c:pt idx="10">
                  <c:v>7.7738086515397921E-4</c:v>
                </c:pt>
                <c:pt idx="11">
                  <c:v>7.7738086515397921E-4</c:v>
                </c:pt>
                <c:pt idx="12">
                  <c:v>7.7738086515397921E-4</c:v>
                </c:pt>
                <c:pt idx="13">
                  <c:v>7.7561512442189239E-3</c:v>
                </c:pt>
                <c:pt idx="14">
                  <c:v>2.1541646917950529E-2</c:v>
                </c:pt>
                <c:pt idx="15">
                  <c:v>4.7786076086857768E-2</c:v>
                </c:pt>
                <c:pt idx="16">
                  <c:v>9.4055502100921368E-2</c:v>
                </c:pt>
                <c:pt idx="17">
                  <c:v>0.17151380451376511</c:v>
                </c:pt>
                <c:pt idx="18">
                  <c:v>0.28834531797274021</c:v>
                </c:pt>
                <c:pt idx="19">
                  <c:v>0.43428947990167993</c:v>
                </c:pt>
                <c:pt idx="20">
                  <c:v>0.58660262008695974</c:v>
                </c:pt>
                <c:pt idx="21">
                  <c:v>0.71932130662931748</c:v>
                </c:pt>
                <c:pt idx="22">
                  <c:v>0.81966277899497764</c:v>
                </c:pt>
                <c:pt idx="23">
                  <c:v>0.88809412520912112</c:v>
                </c:pt>
                <c:pt idx="24">
                  <c:v>0.93074498234253056</c:v>
                </c:pt>
                <c:pt idx="25">
                  <c:v>0.95657539114441248</c:v>
                </c:pt>
                <c:pt idx="26">
                  <c:v>0.97223521930639289</c:v>
                </c:pt>
                <c:pt idx="27">
                  <c:v>0.98283134130893091</c:v>
                </c:pt>
                <c:pt idx="28">
                  <c:v>0.99021355408993073</c:v>
                </c:pt>
                <c:pt idx="29">
                  <c:v>0.99460824635892431</c:v>
                </c:pt>
                <c:pt idx="30">
                  <c:v>0.99652273235461208</c:v>
                </c:pt>
                <c:pt idx="31">
                  <c:v>0.99749934020301634</c:v>
                </c:pt>
                <c:pt idx="32">
                  <c:v>0.99834162637866308</c:v>
                </c:pt>
                <c:pt idx="33">
                  <c:v>0.99930145977094809</c:v>
                </c:pt>
                <c:pt idx="34">
                  <c:v>0.99976496940825421</c:v>
                </c:pt>
                <c:pt idx="35">
                  <c:v>1</c:v>
                </c:pt>
                <c:pt idx="36">
                  <c:v>0.99987360110443468</c:v>
                </c:pt>
                <c:pt idx="37">
                  <c:v>0.99953576205635197</c:v>
                </c:pt>
                <c:pt idx="38">
                  <c:v>0.99835865823686676</c:v>
                </c:pt>
                <c:pt idx="39">
                  <c:v>0.99770080116782311</c:v>
                </c:pt>
              </c:numCache>
            </c:numRef>
          </c:yVal>
          <c:smooth val="1"/>
        </c:ser>
        <c:ser>
          <c:idx val="130"/>
          <c:order val="130"/>
          <c:tx>
            <c:strRef>
              <c:f>Results!$J$1</c:f>
              <c:strCache>
                <c:ptCount val="1"/>
              </c:strCache>
            </c:strRef>
          </c:tx>
          <c:marker>
            <c:symbol val="none"/>
          </c:marker>
          <c:xVal>
            <c:numRef>
              <c:f>Results!$O$4:$P$4</c:f>
              <c:numCache>
                <c:formatCode>General</c:formatCode>
                <c:ptCount val="2"/>
                <c:pt idx="0">
                  <c:v>0</c:v>
                </c:pt>
                <c:pt idx="1">
                  <c:v>40</c:v>
                </c:pt>
              </c:numCache>
            </c:numRef>
          </c:xVal>
          <c:yVal>
            <c:numRef>
              <c:f>Results!$O$1:$P$1</c:f>
              <c:numCache>
                <c:formatCode>General</c:formatCode>
                <c:ptCount val="2"/>
                <c:pt idx="0">
                  <c:v>0.28840315031266056</c:v>
                </c:pt>
                <c:pt idx="1">
                  <c:v>0.28840315031266056</c:v>
                </c:pt>
              </c:numCache>
            </c:numRef>
          </c:yVal>
          <c:smooth val="1"/>
        </c:ser>
        <c:ser>
          <c:idx val="131"/>
          <c:order val="131"/>
          <c:tx>
            <c:strRef>
              <c:f>Results!$J$2</c:f>
              <c:strCache>
                <c:ptCount val="1"/>
              </c:strCache>
            </c:strRef>
          </c:tx>
          <c:marker>
            <c:symbol val="none"/>
          </c:marker>
          <c:xVal>
            <c:numRef>
              <c:f>Results!$O$4:$P$4</c:f>
              <c:numCache>
                <c:formatCode>General</c:formatCode>
                <c:ptCount val="2"/>
                <c:pt idx="0">
                  <c:v>0</c:v>
                </c:pt>
                <c:pt idx="1">
                  <c:v>40</c:v>
                </c:pt>
              </c:numCache>
            </c:numRef>
          </c:xVal>
          <c:yVal>
            <c:numRef>
              <c:f>Results!$O$2:$P$2</c:f>
              <c:numCache>
                <c:formatCode>General</c:formatCode>
                <c:ptCount val="2"/>
                <c:pt idx="0">
                  <c:v>0.01</c:v>
                </c:pt>
                <c:pt idx="1">
                  <c:v>0.01</c:v>
                </c:pt>
              </c:numCache>
            </c:numRef>
          </c:yVal>
          <c:smooth val="1"/>
        </c:ser>
        <c:ser>
          <c:idx val="132"/>
          <c:order val="132"/>
          <c:tx>
            <c:strRef>
              <c:f>Results!$J$3</c:f>
              <c:strCache>
                <c:ptCount val="1"/>
              </c:strCache>
            </c:strRef>
          </c:tx>
          <c:spPr>
            <a:ln w="38100" cap="rnd" cmpd="sng" algn="ctr">
              <a:solidFill>
                <a:srgbClr val="FF0000"/>
              </a:solidFill>
              <a:prstDash val="solid"/>
              <a:round/>
              <a:headEnd type="none" w="med" len="med"/>
              <a:tailEnd type="none" w="med" len="med"/>
            </a:ln>
          </c:spPr>
          <c:marker>
            <c:symbol val="none"/>
          </c:marker>
          <c:xVal>
            <c:numRef>
              <c:f>Results!$O$4:$P$4</c:f>
              <c:numCache>
                <c:formatCode>General</c:formatCode>
                <c:ptCount val="2"/>
                <c:pt idx="0">
                  <c:v>0</c:v>
                </c:pt>
                <c:pt idx="1">
                  <c:v>40</c:v>
                </c:pt>
              </c:numCache>
            </c:numRef>
          </c:xVal>
          <c:yVal>
            <c:numRef>
              <c:f>Results!$O$3:$P$3</c:f>
              <c:numCache>
                <c:formatCode>General</c:formatCode>
                <c:ptCount val="2"/>
                <c:pt idx="0">
                  <c:v>5.3703179637025256E-2</c:v>
                </c:pt>
                <c:pt idx="1">
                  <c:v>5.3703179637025256E-2</c:v>
                </c:pt>
              </c:numCache>
            </c:numRef>
          </c:yVal>
          <c:smooth val="1"/>
        </c:ser>
        <c:dLbls>
          <c:showLegendKey val="0"/>
          <c:showVal val="0"/>
          <c:showCatName val="0"/>
          <c:showSerName val="0"/>
          <c:showPercent val="0"/>
          <c:showBubbleSize val="0"/>
        </c:dLbls>
        <c:axId val="179136384"/>
        <c:axId val="179589504"/>
      </c:scatterChart>
      <c:valAx>
        <c:axId val="179136384"/>
        <c:scaling>
          <c:orientation val="minMax"/>
          <c:max val="40"/>
          <c:min val="0"/>
        </c:scaling>
        <c:delete val="0"/>
        <c:axPos val="b"/>
        <c:numFmt formatCode="General" sourceLinked="1"/>
        <c:majorTickMark val="out"/>
        <c:minorTickMark val="none"/>
        <c:tickLblPos val="nextTo"/>
        <c:txPr>
          <a:bodyPr rot="-5400000" vert="horz"/>
          <a:lstStyle/>
          <a:p>
            <a:pPr>
              <a:defRPr/>
            </a:pPr>
            <a:endParaRPr lang="en-US"/>
          </a:p>
        </c:txPr>
        <c:crossAx val="179589504"/>
        <c:crossesAt val="0.01"/>
        <c:crossBetween val="midCat"/>
        <c:majorUnit val="1"/>
        <c:minorUnit val="1"/>
      </c:valAx>
      <c:valAx>
        <c:axId val="179589504"/>
        <c:scaling>
          <c:logBase val="10"/>
          <c:orientation val="minMax"/>
          <c:max val="1"/>
          <c:min val="0.01"/>
        </c:scaling>
        <c:delete val="0"/>
        <c:axPos val="l"/>
        <c:numFmt formatCode="General" sourceLinked="1"/>
        <c:majorTickMark val="out"/>
        <c:minorTickMark val="none"/>
        <c:tickLblPos val="nextTo"/>
        <c:crossAx val="179136384"/>
        <c:crosses val="autoZero"/>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064705453484981E-2"/>
          <c:y val="3.6098816292830495E-2"/>
          <c:w val="0.91220381306503351"/>
          <c:h val="0.679419155445806"/>
        </c:manualLayout>
      </c:layout>
      <c:barChart>
        <c:barDir val="col"/>
        <c:grouping val="clustered"/>
        <c:varyColors val="0"/>
        <c:ser>
          <c:idx val="0"/>
          <c:order val="12"/>
          <c:tx>
            <c:strRef>
              <c:f>Result3!$A$21</c:f>
              <c:strCache>
                <c:ptCount val="1"/>
                <c:pt idx="0">
                  <c:v>3N/3G</c:v>
                </c:pt>
              </c:strCache>
            </c:strRef>
          </c:tx>
          <c:invertIfNegative val="0"/>
          <c:errBars>
            <c:errBarType val="both"/>
            <c:errValType val="cust"/>
            <c:noEndCap val="0"/>
            <c:plus>
              <c:numRef>
                <c:f>Result3!$E$53:$J$53</c:f>
                <c:numCache>
                  <c:formatCode>General</c:formatCode>
                  <c:ptCount val="6"/>
                  <c:pt idx="0">
                    <c:v>0.12411839926287581</c:v>
                  </c:pt>
                  <c:pt idx="1">
                    <c:v>0.10194694275988794</c:v>
                  </c:pt>
                  <c:pt idx="2">
                    <c:v>0.87061996654264329</c:v>
                  </c:pt>
                  <c:pt idx="3">
                    <c:v>19.267511958799179</c:v>
                  </c:pt>
                  <c:pt idx="4">
                    <c:v>9.4754383336647541E-2</c:v>
                  </c:pt>
                  <c:pt idx="5">
                    <c:v>0.42017375660676087</c:v>
                  </c:pt>
                </c:numCache>
              </c:numRef>
            </c:plus>
            <c:minus>
              <c:numRef>
                <c:f>Result3!$E$53:$J$53</c:f>
                <c:numCache>
                  <c:formatCode>General</c:formatCode>
                  <c:ptCount val="6"/>
                  <c:pt idx="0">
                    <c:v>0.12411839926287581</c:v>
                  </c:pt>
                  <c:pt idx="1">
                    <c:v>0.10194694275988794</c:v>
                  </c:pt>
                  <c:pt idx="2">
                    <c:v>0.87061996654264329</c:v>
                  </c:pt>
                  <c:pt idx="3">
                    <c:v>19.267511958799179</c:v>
                  </c:pt>
                  <c:pt idx="4">
                    <c:v>9.4754383336647541E-2</c:v>
                  </c:pt>
                  <c:pt idx="5">
                    <c:v>0.42017375660676087</c:v>
                  </c:pt>
                </c:numCache>
              </c:numRef>
            </c:minus>
          </c:errBars>
          <c:cat>
            <c:strRef>
              <c:f>Result3!$E$20:$J$20</c:f>
              <c:strCache>
                <c:ptCount val="6"/>
                <c:pt idx="0">
                  <c:v>SodA</c:v>
                </c:pt>
                <c:pt idx="1">
                  <c:v>OtsA</c:v>
                </c:pt>
                <c:pt idx="2">
                  <c:v>Rpon2</c:v>
                </c:pt>
                <c:pt idx="3">
                  <c:v>aceA</c:v>
                </c:pt>
                <c:pt idx="4">
                  <c:v>ltpD</c:v>
                </c:pt>
                <c:pt idx="5">
                  <c:v>pspA</c:v>
                </c:pt>
              </c:strCache>
            </c:strRef>
          </c:cat>
          <c:val>
            <c:numRef>
              <c:f>Result3!$E$21:$J$21</c:f>
              <c:numCache>
                <c:formatCode>General</c:formatCode>
                <c:ptCount val="6"/>
                <c:pt idx="0">
                  <c:v>1.2699701277869304</c:v>
                </c:pt>
                <c:pt idx="1">
                  <c:v>1.5135587500990131</c:v>
                </c:pt>
                <c:pt idx="2">
                  <c:v>2.1219927492616422</c:v>
                </c:pt>
                <c:pt idx="3">
                  <c:v>72.026244088973741</c:v>
                </c:pt>
                <c:pt idx="4">
                  <c:v>0.27940666898053901</c:v>
                </c:pt>
                <c:pt idx="5">
                  <c:v>1.8229108651138537</c:v>
                </c:pt>
              </c:numCache>
            </c:numRef>
          </c:val>
        </c:ser>
        <c:ser>
          <c:idx val="1"/>
          <c:order val="13"/>
          <c:tx>
            <c:strRef>
              <c:f>Result3!$A$22</c:f>
              <c:strCache>
                <c:ptCount val="1"/>
                <c:pt idx="0">
                  <c:v>3B/3G</c:v>
                </c:pt>
              </c:strCache>
            </c:strRef>
          </c:tx>
          <c:invertIfNegative val="0"/>
          <c:errBars>
            <c:errBarType val="both"/>
            <c:errValType val="cust"/>
            <c:noEndCap val="0"/>
            <c:plus>
              <c:numRef>
                <c:f>Result3!$E$54:$J$54</c:f>
                <c:numCache>
                  <c:formatCode>General</c:formatCode>
                  <c:ptCount val="6"/>
                  <c:pt idx="0">
                    <c:v>7.7777623326946294E-2</c:v>
                  </c:pt>
                  <c:pt idx="1">
                    <c:v>0.31325762568260734</c:v>
                  </c:pt>
                  <c:pt idx="2">
                    <c:v>1.1742330339723364</c:v>
                  </c:pt>
                  <c:pt idx="3">
                    <c:v>1.1156898043378416</c:v>
                  </c:pt>
                  <c:pt idx="4">
                    <c:v>9.3039322307491651E-2</c:v>
                  </c:pt>
                  <c:pt idx="5">
                    <c:v>0.26503987369200299</c:v>
                  </c:pt>
                </c:numCache>
              </c:numRef>
            </c:plus>
            <c:minus>
              <c:numRef>
                <c:f>Result3!$E$54:$J$54</c:f>
                <c:numCache>
                  <c:formatCode>General</c:formatCode>
                  <c:ptCount val="6"/>
                  <c:pt idx="0">
                    <c:v>7.7777623326946294E-2</c:v>
                  </c:pt>
                  <c:pt idx="1">
                    <c:v>0.31325762568260734</c:v>
                  </c:pt>
                  <c:pt idx="2">
                    <c:v>1.1742330339723364</c:v>
                  </c:pt>
                  <c:pt idx="3">
                    <c:v>1.1156898043378416</c:v>
                  </c:pt>
                  <c:pt idx="4">
                    <c:v>9.3039322307491651E-2</c:v>
                  </c:pt>
                  <c:pt idx="5">
                    <c:v>0.26503987369200299</c:v>
                  </c:pt>
                </c:numCache>
              </c:numRef>
            </c:minus>
          </c:errBars>
          <c:cat>
            <c:strRef>
              <c:f>Result3!$E$20:$J$20</c:f>
              <c:strCache>
                <c:ptCount val="6"/>
                <c:pt idx="0">
                  <c:v>SodA</c:v>
                </c:pt>
                <c:pt idx="1">
                  <c:v>OtsA</c:v>
                </c:pt>
                <c:pt idx="2">
                  <c:v>Rpon2</c:v>
                </c:pt>
                <c:pt idx="3">
                  <c:v>aceA</c:v>
                </c:pt>
                <c:pt idx="4">
                  <c:v>ltpD</c:v>
                </c:pt>
                <c:pt idx="5">
                  <c:v>pspA</c:v>
                </c:pt>
              </c:strCache>
            </c:strRef>
          </c:cat>
          <c:val>
            <c:numRef>
              <c:f>Result3!$E$22:$J$22</c:f>
              <c:numCache>
                <c:formatCode>General</c:formatCode>
                <c:ptCount val="6"/>
                <c:pt idx="0">
                  <c:v>1.1314942886947705</c:v>
                </c:pt>
                <c:pt idx="1">
                  <c:v>0.96995145169693886</c:v>
                </c:pt>
                <c:pt idx="2">
                  <c:v>2.4416368342630128</c:v>
                </c:pt>
                <c:pt idx="3">
                  <c:v>2.9421099464955573</c:v>
                </c:pt>
                <c:pt idx="4">
                  <c:v>0.16199518754608411</c:v>
                </c:pt>
                <c:pt idx="5">
                  <c:v>1.1539138917278644</c:v>
                </c:pt>
              </c:numCache>
            </c:numRef>
          </c:val>
        </c:ser>
        <c:ser>
          <c:idx val="2"/>
          <c:order val="14"/>
          <c:tx>
            <c:strRef>
              <c:f>Result3!$A$23</c:f>
              <c:strCache>
                <c:ptCount val="1"/>
                <c:pt idx="0">
                  <c:v>DNA/3G</c:v>
                </c:pt>
              </c:strCache>
            </c:strRef>
          </c:tx>
          <c:invertIfNegative val="0"/>
          <c:errBars>
            <c:errBarType val="both"/>
            <c:errValType val="cust"/>
            <c:noEndCap val="0"/>
            <c:plus>
              <c:numRef>
                <c:f>Result3!$E$55:$J$55</c:f>
                <c:numCache>
                  <c:formatCode>General</c:formatCode>
                  <c:ptCount val="6"/>
                  <c:pt idx="0">
                    <c:v>0</c:v>
                  </c:pt>
                  <c:pt idx="1">
                    <c:v>0</c:v>
                  </c:pt>
                  <c:pt idx="2">
                    <c:v>0</c:v>
                  </c:pt>
                  <c:pt idx="3">
                    <c:v>0</c:v>
                  </c:pt>
                  <c:pt idx="4">
                    <c:v>0</c:v>
                  </c:pt>
                  <c:pt idx="5">
                    <c:v>0</c:v>
                  </c:pt>
                </c:numCache>
              </c:numRef>
            </c:plus>
            <c:minus>
              <c:numRef>
                <c:f>Result3!$E$55:$J$55</c:f>
                <c:numCache>
                  <c:formatCode>General</c:formatCode>
                  <c:ptCount val="6"/>
                  <c:pt idx="0">
                    <c:v>0</c:v>
                  </c:pt>
                  <c:pt idx="1">
                    <c:v>0</c:v>
                  </c:pt>
                  <c:pt idx="2">
                    <c:v>0</c:v>
                  </c:pt>
                  <c:pt idx="3">
                    <c:v>0</c:v>
                  </c:pt>
                  <c:pt idx="4">
                    <c:v>0</c:v>
                  </c:pt>
                  <c:pt idx="5">
                    <c:v>0</c:v>
                  </c:pt>
                </c:numCache>
              </c:numRef>
            </c:minus>
          </c:errBars>
          <c:cat>
            <c:strRef>
              <c:f>Result3!$E$20:$J$20</c:f>
              <c:strCache>
                <c:ptCount val="6"/>
                <c:pt idx="0">
                  <c:v>SodA</c:v>
                </c:pt>
                <c:pt idx="1">
                  <c:v>OtsA</c:v>
                </c:pt>
                <c:pt idx="2">
                  <c:v>Rpon2</c:v>
                </c:pt>
                <c:pt idx="3">
                  <c:v>aceA</c:v>
                </c:pt>
                <c:pt idx="4">
                  <c:v>ltpD</c:v>
                </c:pt>
                <c:pt idx="5">
                  <c:v>pspA</c:v>
                </c:pt>
              </c:strCache>
            </c:strRef>
          </c:cat>
          <c:val>
            <c:numRef>
              <c:f>Result3!$E$23:$J$23</c:f>
              <c:numCache>
                <c:formatCode>General</c:formatCode>
                <c:ptCount val="6"/>
                <c:pt idx="0">
                  <c:v>0</c:v>
                </c:pt>
                <c:pt idx="1">
                  <c:v>0</c:v>
                </c:pt>
                <c:pt idx="2">
                  <c:v>0</c:v>
                </c:pt>
                <c:pt idx="3">
                  <c:v>0</c:v>
                </c:pt>
                <c:pt idx="4">
                  <c:v>0</c:v>
                </c:pt>
                <c:pt idx="5">
                  <c:v>0</c:v>
                </c:pt>
              </c:numCache>
            </c:numRef>
          </c:val>
        </c:ser>
        <c:ser>
          <c:idx val="3"/>
          <c:order val="9"/>
          <c:tx>
            <c:strRef>
              <c:f>Result3!$A$24</c:f>
              <c:strCache>
                <c:ptCount val="1"/>
              </c:strCache>
            </c:strRef>
          </c:tx>
          <c:invertIfNegative val="0"/>
          <c:errBars>
            <c:errBarType val="both"/>
            <c:errValType val="cust"/>
            <c:noEndCap val="0"/>
            <c:plus>
              <c:numRef>
                <c:f>Result3!$E$56:$J$56</c:f>
              </c:numRef>
            </c:plus>
            <c:minus>
              <c:numRef>
                <c:f>Result3!$E$56:$J$56</c:f>
              </c:numRef>
            </c:minus>
          </c:errBars>
          <c:cat>
            <c:strRef>
              <c:f>Result3!$E$20:$J$20</c:f>
              <c:strCache>
                <c:ptCount val="6"/>
                <c:pt idx="0">
                  <c:v>SodA</c:v>
                </c:pt>
                <c:pt idx="1">
                  <c:v>OtsA</c:v>
                </c:pt>
                <c:pt idx="2">
                  <c:v>Rpon2</c:v>
                </c:pt>
                <c:pt idx="3">
                  <c:v>aceA</c:v>
                </c:pt>
                <c:pt idx="4">
                  <c:v>ltpD</c:v>
                </c:pt>
                <c:pt idx="5">
                  <c:v>pspA</c:v>
                </c:pt>
              </c:strCache>
            </c:strRef>
          </c:cat>
          <c:val>
            <c:numRef>
              <c:f>Result3!$E$24:$J$24</c:f>
            </c:numRef>
          </c:val>
        </c:ser>
        <c:ser>
          <c:idx val="4"/>
          <c:order val="10"/>
          <c:tx>
            <c:strRef>
              <c:f>Result3!$A$25</c:f>
              <c:strCache>
                <c:ptCount val="1"/>
              </c:strCache>
            </c:strRef>
          </c:tx>
          <c:invertIfNegative val="0"/>
          <c:errBars>
            <c:errBarType val="both"/>
            <c:errValType val="cust"/>
            <c:noEndCap val="0"/>
            <c:plus>
              <c:numRef>
                <c:f>Result3!$E$57:$J$57</c:f>
              </c:numRef>
            </c:plus>
            <c:minus>
              <c:numRef>
                <c:f>Result3!$E$57:$J$57</c:f>
              </c:numRef>
            </c:minus>
          </c:errBars>
          <c:cat>
            <c:strRef>
              <c:f>Result3!$E$20:$J$20</c:f>
              <c:strCache>
                <c:ptCount val="6"/>
                <c:pt idx="0">
                  <c:v>SodA</c:v>
                </c:pt>
                <c:pt idx="1">
                  <c:v>OtsA</c:v>
                </c:pt>
                <c:pt idx="2">
                  <c:v>Rpon2</c:v>
                </c:pt>
                <c:pt idx="3">
                  <c:v>aceA</c:v>
                </c:pt>
                <c:pt idx="4">
                  <c:v>ltpD</c:v>
                </c:pt>
                <c:pt idx="5">
                  <c:v>pspA</c:v>
                </c:pt>
              </c:strCache>
            </c:strRef>
          </c:cat>
          <c:val>
            <c:numRef>
              <c:f>Result3!$E$25:$J$25</c:f>
            </c:numRef>
          </c:val>
        </c:ser>
        <c:ser>
          <c:idx val="5"/>
          <c:order val="11"/>
          <c:tx>
            <c:strRef>
              <c:f>Result3!$A$26</c:f>
              <c:strCache>
                <c:ptCount val="1"/>
              </c:strCache>
            </c:strRef>
          </c:tx>
          <c:invertIfNegative val="0"/>
          <c:errBars>
            <c:errBarType val="both"/>
            <c:errValType val="cust"/>
            <c:noEndCap val="0"/>
            <c:plus>
              <c:numRef>
                <c:f>Result3!$E$58:$J$58</c:f>
              </c:numRef>
            </c:plus>
            <c:minus>
              <c:numRef>
                <c:f>Result3!$E$58:$J$58</c:f>
              </c:numRef>
            </c:minus>
          </c:errBars>
          <c:cat>
            <c:strRef>
              <c:f>Result3!$E$20:$J$20</c:f>
              <c:strCache>
                <c:ptCount val="6"/>
                <c:pt idx="0">
                  <c:v>SodA</c:v>
                </c:pt>
                <c:pt idx="1">
                  <c:v>OtsA</c:v>
                </c:pt>
                <c:pt idx="2">
                  <c:v>Rpon2</c:v>
                </c:pt>
                <c:pt idx="3">
                  <c:v>aceA</c:v>
                </c:pt>
                <c:pt idx="4">
                  <c:v>ltpD</c:v>
                </c:pt>
                <c:pt idx="5">
                  <c:v>pspA</c:v>
                </c:pt>
              </c:strCache>
            </c:strRef>
          </c:cat>
          <c:val>
            <c:numRef>
              <c:f>Result3!$E$26:$J$26</c:f>
            </c:numRef>
          </c:val>
        </c:ser>
        <c:ser>
          <c:idx val="6"/>
          <c:order val="0"/>
          <c:tx>
            <c:strRef>
              <c:f>Result3!$A$27</c:f>
              <c:strCache>
                <c:ptCount val="1"/>
              </c:strCache>
            </c:strRef>
          </c:tx>
          <c:invertIfNegative val="0"/>
          <c:errBars>
            <c:errBarType val="both"/>
            <c:errValType val="cust"/>
            <c:noEndCap val="0"/>
            <c:plus>
              <c:numRef>
                <c:f>Result3!$E$59:$E$59</c:f>
              </c:numRef>
            </c:plus>
            <c:minus>
              <c:numRef>
                <c:f>Result3!$E$59:$E$59</c:f>
              </c:numRef>
            </c:minus>
          </c:errBars>
          <c:cat>
            <c:strRef>
              <c:f>Result3!$E$20:$E$20</c:f>
              <c:strCache>
                <c:ptCount val="1"/>
                <c:pt idx="0">
                  <c:v>SodA</c:v>
                </c:pt>
              </c:strCache>
            </c:strRef>
          </c:cat>
          <c:val>
            <c:numRef>
              <c:f>Result3!$E$27:$E$27</c:f>
            </c:numRef>
          </c:val>
        </c:ser>
        <c:ser>
          <c:idx val="7"/>
          <c:order val="1"/>
          <c:tx>
            <c:strRef>
              <c:f>Result3!$A$28</c:f>
              <c:strCache>
                <c:ptCount val="1"/>
              </c:strCache>
            </c:strRef>
          </c:tx>
          <c:invertIfNegative val="0"/>
          <c:errBars>
            <c:errBarType val="both"/>
            <c:errValType val="cust"/>
            <c:noEndCap val="0"/>
            <c:plus>
              <c:numRef>
                <c:f>Result3!$E$60:$E$60</c:f>
              </c:numRef>
            </c:plus>
            <c:minus>
              <c:numRef>
                <c:f>Result3!$E$60:$E$60</c:f>
              </c:numRef>
            </c:minus>
          </c:errBars>
          <c:cat>
            <c:strRef>
              <c:f>Result3!$E$20:$E$20</c:f>
              <c:strCache>
                <c:ptCount val="1"/>
                <c:pt idx="0">
                  <c:v>SodA</c:v>
                </c:pt>
              </c:strCache>
            </c:strRef>
          </c:cat>
          <c:val>
            <c:numRef>
              <c:f>Result3!$E$28:$E$28</c:f>
            </c:numRef>
          </c:val>
        </c:ser>
        <c:ser>
          <c:idx val="8"/>
          <c:order val="2"/>
          <c:tx>
            <c:strRef>
              <c:f>Result3!$A$29</c:f>
              <c:strCache>
                <c:ptCount val="1"/>
              </c:strCache>
            </c:strRef>
          </c:tx>
          <c:invertIfNegative val="0"/>
          <c:errBars>
            <c:errBarType val="both"/>
            <c:errValType val="cust"/>
            <c:noEndCap val="0"/>
            <c:plus>
              <c:numRef>
                <c:f>Result3!$E$61:$E$61</c:f>
              </c:numRef>
            </c:plus>
            <c:minus>
              <c:numRef>
                <c:f>Result3!$E$61:$E$61</c:f>
              </c:numRef>
            </c:minus>
          </c:errBars>
          <c:cat>
            <c:strRef>
              <c:f>Result3!$E$20:$E$20</c:f>
              <c:strCache>
                <c:ptCount val="1"/>
                <c:pt idx="0">
                  <c:v>SodA</c:v>
                </c:pt>
              </c:strCache>
            </c:strRef>
          </c:cat>
          <c:val>
            <c:numRef>
              <c:f>Result3!$E$29:$E$29</c:f>
            </c:numRef>
          </c:val>
        </c:ser>
        <c:ser>
          <c:idx val="9"/>
          <c:order val="3"/>
          <c:tx>
            <c:strRef>
              <c:f>Result3!$A$30</c:f>
              <c:strCache>
                <c:ptCount val="1"/>
              </c:strCache>
            </c:strRef>
          </c:tx>
          <c:invertIfNegative val="0"/>
          <c:errBars>
            <c:errBarType val="both"/>
            <c:errValType val="cust"/>
            <c:noEndCap val="0"/>
            <c:plus>
              <c:numRef>
                <c:f>Result3!$E$62:$E$62</c:f>
              </c:numRef>
            </c:plus>
            <c:minus>
              <c:numRef>
                <c:f>Result3!$E$62:$E$62</c:f>
              </c:numRef>
            </c:minus>
          </c:errBars>
          <c:cat>
            <c:strRef>
              <c:f>Result3!$E$20:$E$20</c:f>
              <c:strCache>
                <c:ptCount val="1"/>
                <c:pt idx="0">
                  <c:v>SodA</c:v>
                </c:pt>
              </c:strCache>
            </c:strRef>
          </c:cat>
          <c:val>
            <c:numRef>
              <c:f>Result3!$E$30:$E$30</c:f>
            </c:numRef>
          </c:val>
        </c:ser>
        <c:ser>
          <c:idx val="10"/>
          <c:order val="4"/>
          <c:tx>
            <c:strRef>
              <c:f>Result3!$A$31</c:f>
              <c:strCache>
                <c:ptCount val="1"/>
              </c:strCache>
            </c:strRef>
          </c:tx>
          <c:invertIfNegative val="0"/>
          <c:errBars>
            <c:errBarType val="both"/>
            <c:errValType val="cust"/>
            <c:noEndCap val="0"/>
            <c:plus>
              <c:numRef>
                <c:f>Result3!$E$63:$E$63</c:f>
              </c:numRef>
            </c:plus>
            <c:minus>
              <c:numRef>
                <c:f>Result3!$E$63:$E$63</c:f>
              </c:numRef>
            </c:minus>
          </c:errBars>
          <c:cat>
            <c:strRef>
              <c:f>Result3!$E$20:$E$20</c:f>
              <c:strCache>
                <c:ptCount val="1"/>
                <c:pt idx="0">
                  <c:v>SodA</c:v>
                </c:pt>
              </c:strCache>
            </c:strRef>
          </c:cat>
          <c:val>
            <c:numRef>
              <c:f>Result3!$E$31:$E$31</c:f>
            </c:numRef>
          </c:val>
        </c:ser>
        <c:ser>
          <c:idx val="11"/>
          <c:order val="5"/>
          <c:tx>
            <c:strRef>
              <c:f>Result3!$A$32</c:f>
              <c:strCache>
                <c:ptCount val="1"/>
              </c:strCache>
            </c:strRef>
          </c:tx>
          <c:invertIfNegative val="0"/>
          <c:errBars>
            <c:errBarType val="both"/>
            <c:errValType val="cust"/>
            <c:noEndCap val="0"/>
            <c:plus>
              <c:numRef>
                <c:f>Result3!$E$64:$E$64</c:f>
              </c:numRef>
            </c:plus>
            <c:minus>
              <c:numRef>
                <c:f>Result3!$E$64:$E$64</c:f>
              </c:numRef>
            </c:minus>
          </c:errBars>
          <c:cat>
            <c:strRef>
              <c:f>Result3!$E$20:$E$20</c:f>
              <c:strCache>
                <c:ptCount val="1"/>
                <c:pt idx="0">
                  <c:v>SodA</c:v>
                </c:pt>
              </c:strCache>
            </c:strRef>
          </c:cat>
          <c:val>
            <c:numRef>
              <c:f>Result3!$E$32:$E$32</c:f>
            </c:numRef>
          </c:val>
        </c:ser>
        <c:ser>
          <c:idx val="12"/>
          <c:order val="6"/>
          <c:tx>
            <c:strRef>
              <c:f>Result3!$A$33</c:f>
              <c:strCache>
                <c:ptCount val="1"/>
              </c:strCache>
            </c:strRef>
          </c:tx>
          <c:invertIfNegative val="0"/>
          <c:errBars>
            <c:errBarType val="both"/>
            <c:errValType val="cust"/>
            <c:noEndCap val="0"/>
            <c:plus>
              <c:numRef>
                <c:f>Result3!$E$65:$E$65</c:f>
              </c:numRef>
            </c:plus>
            <c:minus>
              <c:numRef>
                <c:f>Result3!$E$65:$E$65</c:f>
              </c:numRef>
            </c:minus>
          </c:errBars>
          <c:cat>
            <c:strRef>
              <c:f>Result3!$E$20:$E$20</c:f>
              <c:strCache>
                <c:ptCount val="1"/>
                <c:pt idx="0">
                  <c:v>SodA</c:v>
                </c:pt>
              </c:strCache>
            </c:strRef>
          </c:cat>
          <c:val>
            <c:numRef>
              <c:f>Result3!$E$33:$E$33</c:f>
            </c:numRef>
          </c:val>
        </c:ser>
        <c:ser>
          <c:idx val="13"/>
          <c:order val="7"/>
          <c:tx>
            <c:strRef>
              <c:f>Result3!$A$34</c:f>
              <c:strCache>
                <c:ptCount val="1"/>
              </c:strCache>
            </c:strRef>
          </c:tx>
          <c:invertIfNegative val="0"/>
          <c:errBars>
            <c:errBarType val="both"/>
            <c:errValType val="cust"/>
            <c:noEndCap val="0"/>
            <c:plus>
              <c:numRef>
                <c:f>Result3!$E$66:$E$66</c:f>
              </c:numRef>
            </c:plus>
            <c:minus>
              <c:numRef>
                <c:f>Result3!$E$66:$E$66</c:f>
              </c:numRef>
            </c:minus>
          </c:errBars>
          <c:cat>
            <c:strRef>
              <c:f>Result3!$E$20:$E$20</c:f>
              <c:strCache>
                <c:ptCount val="1"/>
                <c:pt idx="0">
                  <c:v>SodA</c:v>
                </c:pt>
              </c:strCache>
            </c:strRef>
          </c:cat>
          <c:val>
            <c:numRef>
              <c:f>Result3!$E$34:$E$34</c:f>
            </c:numRef>
          </c:val>
        </c:ser>
        <c:ser>
          <c:idx val="14"/>
          <c:order val="8"/>
          <c:tx>
            <c:strRef>
              <c:f>Result3!$A$35</c:f>
              <c:strCache>
                <c:ptCount val="1"/>
              </c:strCache>
            </c:strRef>
          </c:tx>
          <c:invertIfNegative val="0"/>
          <c:errBars>
            <c:errBarType val="both"/>
            <c:errValType val="cust"/>
            <c:noEndCap val="0"/>
            <c:plus>
              <c:numRef>
                <c:f>Result3!$E$67:$E$67</c:f>
              </c:numRef>
            </c:plus>
            <c:minus>
              <c:numRef>
                <c:f>Result3!$E$67:$E$67</c:f>
              </c:numRef>
            </c:minus>
          </c:errBars>
          <c:cat>
            <c:strRef>
              <c:f>Result3!$E$20:$E$20</c:f>
              <c:strCache>
                <c:ptCount val="1"/>
                <c:pt idx="0">
                  <c:v>SodA</c:v>
                </c:pt>
              </c:strCache>
            </c:strRef>
          </c:cat>
          <c:val>
            <c:numRef>
              <c:f>Result3!$E$35:$E$35</c:f>
            </c:numRef>
          </c:val>
        </c:ser>
        <c:dLbls>
          <c:showLegendKey val="0"/>
          <c:showVal val="0"/>
          <c:showCatName val="0"/>
          <c:showSerName val="0"/>
          <c:showPercent val="0"/>
          <c:showBubbleSize val="0"/>
        </c:dLbls>
        <c:gapWidth val="150"/>
        <c:axId val="200460928"/>
        <c:axId val="200463104"/>
      </c:barChart>
      <c:catAx>
        <c:axId val="200460928"/>
        <c:scaling>
          <c:orientation val="minMax"/>
        </c:scaling>
        <c:delete val="0"/>
        <c:axPos val="b"/>
        <c:numFmt formatCode="General" sourceLinked="1"/>
        <c:majorTickMark val="out"/>
        <c:minorTickMark val="none"/>
        <c:tickLblPos val="nextTo"/>
        <c:crossAx val="200463104"/>
        <c:crosses val="autoZero"/>
        <c:auto val="1"/>
        <c:lblAlgn val="ctr"/>
        <c:lblOffset val="100"/>
        <c:noMultiLvlLbl val="0"/>
      </c:catAx>
      <c:valAx>
        <c:axId val="200463104"/>
        <c:scaling>
          <c:logBase val="2"/>
          <c:orientation val="minMax"/>
        </c:scaling>
        <c:delete val="0"/>
        <c:axPos val="l"/>
        <c:majorGridlines/>
        <c:title>
          <c:tx>
            <c:strRef>
              <c:f>Result3!$D$6</c:f>
              <c:strCache>
                <c:ptCount val="1"/>
                <c:pt idx="0">
                  <c:v>T/C_Log2</c:v>
                </c:pt>
              </c:strCache>
            </c:strRef>
          </c:tx>
          <c:layout/>
          <c:overlay val="0"/>
          <c:txPr>
            <a:bodyPr rot="-5400000" vert="horz"/>
            <a:lstStyle/>
            <a:p>
              <a:pPr>
                <a:defRPr/>
              </a:pPr>
              <a:endParaRPr lang="en-US"/>
            </a:p>
          </c:txPr>
        </c:title>
        <c:numFmt formatCode="General" sourceLinked="1"/>
        <c:majorTickMark val="out"/>
        <c:minorTickMark val="none"/>
        <c:tickLblPos val="nextTo"/>
        <c:crossAx val="200460928"/>
        <c:crosses val="autoZero"/>
        <c:crossBetween val="between"/>
      </c:valAx>
    </c:plotArea>
    <c:legend>
      <c:legendPos val="b"/>
      <c:layout>
        <c:manualLayout>
          <c:xMode val="edge"/>
          <c:yMode val="edge"/>
          <c:x val="7.6864660758691394E-3"/>
          <c:y val="0.83403771181321995"/>
          <c:w val="0.98012676800816567"/>
          <c:h val="0.13248948483949965"/>
        </c:manualLayout>
      </c:layout>
      <c:overlay val="0"/>
    </c:legend>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Scroll" dx="16" fmlaLink="$N$1" max="1000" page="10" val="270"/>
</file>

<file path=xl/ctrlProps/ctrlProp2.xml><?xml version="1.0" encoding="utf-8"?>
<formControlPr xmlns="http://schemas.microsoft.com/office/spreadsheetml/2009/9/main" objectType="Scroll" dx="16" fmlaLink="$N$2" max="1000" page="10" val="100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523875</xdr:colOff>
      <xdr:row>8</xdr:row>
      <xdr:rowOff>80961</xdr:rowOff>
    </xdr:from>
    <xdr:to>
      <xdr:col>9</xdr:col>
      <xdr:colOff>428625</xdr:colOff>
      <xdr:row>23</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absolute">
        <xdr:from>
          <xdr:col>9</xdr:col>
          <xdr:colOff>590550</xdr:colOff>
          <xdr:row>8</xdr:row>
          <xdr:rowOff>76200</xdr:rowOff>
        </xdr:from>
        <xdr:to>
          <xdr:col>10</xdr:col>
          <xdr:colOff>152400</xdr:colOff>
          <xdr:row>23</xdr:row>
          <xdr:rowOff>85725</xdr:rowOff>
        </xdr:to>
        <xdr:sp macro="" textlink="">
          <xdr:nvSpPr>
            <xdr:cNvPr id="1031" name="Scroll Bar 7" hidden="1">
              <a:extLst>
                <a:ext uri="{63B3BB69-23CF-44E3-9099-C40C66FF867C}">
                  <a14:compatExt spid="_x0000_s10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209550</xdr:colOff>
          <xdr:row>8</xdr:row>
          <xdr:rowOff>76200</xdr:rowOff>
        </xdr:from>
        <xdr:to>
          <xdr:col>10</xdr:col>
          <xdr:colOff>381000</xdr:colOff>
          <xdr:row>23</xdr:row>
          <xdr:rowOff>85725</xdr:rowOff>
        </xdr:to>
        <xdr:sp macro="" textlink="">
          <xdr:nvSpPr>
            <xdr:cNvPr id="1051" name="Scroll Bar 27" hidden="1">
              <a:extLst>
                <a:ext uri="{63B3BB69-23CF-44E3-9099-C40C66FF867C}">
                  <a14:compatExt spid="_x0000_s1051"/>
                </a:ext>
              </a:extLst>
            </xdr:cNvPr>
            <xdr:cNvSpPr/>
          </xdr:nvSpPr>
          <xdr:spPr>
            <a:xfrm>
              <a:off x="0" y="0"/>
              <a:ext cx="0" cy="0"/>
            </a:xfrm>
            <a:prstGeom prst="rect">
              <a:avLst/>
            </a:prstGeom>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7</xdr:row>
      <xdr:rowOff>180975</xdr:rowOff>
    </xdr:from>
    <xdr:to>
      <xdr:col>8</xdr:col>
      <xdr:colOff>238124</xdr:colOff>
      <xdr:row>17</xdr:row>
      <xdr:rowOff>1495425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3.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16</xdr:col>
      <xdr:colOff>961353</xdr:colOff>
      <xdr:row>16</xdr:row>
      <xdr:rowOff>56641</xdr:rowOff>
    </xdr:to>
    <xdr:pic>
      <xdr:nvPicPr>
        <xdr:cNvPr id="8" name="Picture 7"/>
        <xdr:cNvPicPr>
          <a:picLocks noChangeAspect="1"/>
        </xdr:cNvPicPr>
      </xdr:nvPicPr>
      <xdr:blipFill>
        <a:blip xmlns:r="http://schemas.openxmlformats.org/officeDocument/2006/relationships" r:embed="rId1"/>
        <a:stretch>
          <a:fillRect/>
        </a:stretch>
      </xdr:blipFill>
      <xdr:spPr>
        <a:xfrm>
          <a:off x="5895975" y="190500"/>
          <a:ext cx="5438103" cy="2914141"/>
        </a:xfrm>
        <a:prstGeom prst="rect">
          <a:avLst/>
        </a:prstGeom>
      </xdr:spPr>
    </xdr:pic>
    <xdr:clientData/>
  </xdr:twoCellAnchor>
  <xdr:twoCellAnchor editAs="oneCell">
    <xdr:from>
      <xdr:col>9</xdr:col>
      <xdr:colOff>0</xdr:colOff>
      <xdr:row>28</xdr:row>
      <xdr:rowOff>0</xdr:rowOff>
    </xdr:from>
    <xdr:to>
      <xdr:col>16</xdr:col>
      <xdr:colOff>869905</xdr:colOff>
      <xdr:row>44</xdr:row>
      <xdr:rowOff>170967</xdr:rowOff>
    </xdr:to>
    <xdr:pic>
      <xdr:nvPicPr>
        <xdr:cNvPr id="9" name="Picture 8"/>
        <xdr:cNvPicPr>
          <a:picLocks noChangeAspect="1"/>
        </xdr:cNvPicPr>
      </xdr:nvPicPr>
      <xdr:blipFill>
        <a:blip xmlns:r="http://schemas.openxmlformats.org/officeDocument/2006/relationships" r:embed="rId2"/>
        <a:stretch>
          <a:fillRect/>
        </a:stretch>
      </xdr:blipFill>
      <xdr:spPr>
        <a:xfrm>
          <a:off x="5895975" y="5334000"/>
          <a:ext cx="5346655" cy="321896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T387"/>
  <sheetViews>
    <sheetView workbookViewId="0">
      <selection activeCell="AQ15" sqref="AQ15"/>
    </sheetView>
  </sheetViews>
  <sheetFormatPr defaultRowHeight="15" x14ac:dyDescent="0.25"/>
  <cols>
    <col min="30" max="31" width="9.140625" style="79"/>
    <col min="34" max="34" width="18.5703125" customWidth="1"/>
    <col min="35" max="35" width="24.140625" style="79" customWidth="1"/>
    <col min="36" max="36" width="16.85546875" customWidth="1"/>
    <col min="37" max="37" width="12.42578125" bestFit="1" customWidth="1"/>
    <col min="38" max="38" width="15.42578125" bestFit="1" customWidth="1"/>
    <col min="39" max="39" width="19.85546875" customWidth="1"/>
  </cols>
  <sheetData>
    <row r="1" spans="1:43" x14ac:dyDescent="0.25">
      <c r="E1" s="8">
        <f>Details!B3</f>
        <v>4</v>
      </c>
      <c r="Q1" s="8">
        <f>Details!B4+Details!B5</f>
        <v>7</v>
      </c>
      <c r="S1" s="8">
        <f>Details!B8</f>
        <v>3</v>
      </c>
      <c r="T1" s="8"/>
      <c r="X1" s="8">
        <f>Details!B3*Details!B8</f>
        <v>12</v>
      </c>
      <c r="AG1">
        <f>Details!P2</f>
        <v>3</v>
      </c>
      <c r="AI1" s="79" t="s">
        <v>723</v>
      </c>
      <c r="AJ1" t="s">
        <v>697</v>
      </c>
      <c r="AL1" s="209" t="s">
        <v>732</v>
      </c>
      <c r="AM1" s="209" t="s">
        <v>733</v>
      </c>
    </row>
    <row r="2" spans="1:43" x14ac:dyDescent="0.25">
      <c r="A2" t="s">
        <v>30</v>
      </c>
      <c r="B2" t="s">
        <v>31</v>
      </c>
      <c r="C2" t="s">
        <v>3</v>
      </c>
      <c r="D2" t="s">
        <v>523</v>
      </c>
      <c r="E2" t="s">
        <v>33</v>
      </c>
      <c r="F2" t="s">
        <v>34</v>
      </c>
      <c r="G2" t="s">
        <v>35</v>
      </c>
      <c r="H2" t="s">
        <v>40</v>
      </c>
      <c r="I2" t="s">
        <v>42</v>
      </c>
      <c r="J2" t="s">
        <v>55</v>
      </c>
      <c r="K2" t="s">
        <v>59</v>
      </c>
      <c r="L2" t="s">
        <v>60</v>
      </c>
      <c r="M2" t="s">
        <v>66</v>
      </c>
      <c r="N2" t="s">
        <v>74</v>
      </c>
      <c r="O2" t="s">
        <v>4</v>
      </c>
      <c r="Q2" t="s">
        <v>130</v>
      </c>
      <c r="R2" t="s">
        <v>519</v>
      </c>
      <c r="S2" t="s">
        <v>131</v>
      </c>
      <c r="U2" t="s">
        <v>169</v>
      </c>
      <c r="X2" t="s">
        <v>132</v>
      </c>
      <c r="Y2" t="s">
        <v>173</v>
      </c>
      <c r="Z2" t="s">
        <v>175</v>
      </c>
      <c r="AA2" t="s">
        <v>597</v>
      </c>
      <c r="AB2" t="s">
        <v>602</v>
      </c>
      <c r="AC2" t="s">
        <v>649</v>
      </c>
      <c r="AF2" s="81" t="s">
        <v>41</v>
      </c>
      <c r="AG2" s="9"/>
      <c r="AH2" s="9" t="s">
        <v>694</v>
      </c>
      <c r="AI2" s="9" t="s">
        <v>837</v>
      </c>
      <c r="AJ2" t="s">
        <v>700</v>
      </c>
      <c r="AK2" t="s">
        <v>699</v>
      </c>
      <c r="AL2" t="s">
        <v>731</v>
      </c>
      <c r="AM2" s="79" t="s">
        <v>698</v>
      </c>
    </row>
    <row r="3" spans="1:43" x14ac:dyDescent="0.25">
      <c r="A3" s="5"/>
      <c r="B3" s="5" t="s">
        <v>28</v>
      </c>
      <c r="C3" s="13">
        <f>IF(E3&gt;$E$1,"",E3)</f>
        <v>1</v>
      </c>
      <c r="D3" s="6">
        <v>4</v>
      </c>
      <c r="E3" s="2">
        <v>1</v>
      </c>
      <c r="F3" s="2">
        <f>IF(E3&lt;$E$1+1,IF(Details!G2="Control",E3,""),"")</f>
        <v>1</v>
      </c>
      <c r="G3" s="4">
        <f>IFERROR(SMALL($F$3:$F$18,E3),"")</f>
        <v>1</v>
      </c>
      <c r="H3" s="4">
        <v>1</v>
      </c>
      <c r="I3" s="11" t="s">
        <v>43</v>
      </c>
      <c r="J3" s="5" t="s">
        <v>56</v>
      </c>
      <c r="K3" s="4">
        <v>0</v>
      </c>
      <c r="L3" s="4" t="s">
        <v>61</v>
      </c>
      <c r="M3" s="7" t="s">
        <v>68</v>
      </c>
      <c r="N3" s="5">
        <v>0</v>
      </c>
      <c r="O3" s="2" t="str">
        <f>IF(Details!L2="","",Details!L2)</f>
        <v>ParA</v>
      </c>
      <c r="P3" s="2">
        <f>IF(O3="","",MATCH(O3,$O$3:$O$12,0))</f>
        <v>1</v>
      </c>
      <c r="Q3" s="4" t="str">
        <f>IFERROR(INDEX($O$3:$O$12,SMALL($P$3:$P$12,E3)),"")</f>
        <v>ParA</v>
      </c>
      <c r="R3" s="6">
        <v>38</v>
      </c>
      <c r="S3" s="4">
        <v>1</v>
      </c>
      <c r="T3" s="9">
        <v>1</v>
      </c>
      <c r="U3" t="s">
        <v>133</v>
      </c>
      <c r="V3" t="str">
        <f>IF(LEFT(U3,LEN(U3)-2)+0&gt;$E$1,"",IF(RIGHT(U3,1)+0&gt;$S$1,"",U3))</f>
        <v>1_1</v>
      </c>
      <c r="W3">
        <f>IF(V3="","",MATCH(V3,$V$3:$V$69,0))</f>
        <v>1</v>
      </c>
      <c r="X3" s="4" t="str">
        <f>IFERROR(INDEX($V$3:$V$69,SMALL($W$3:$W$69,T3)),"")</f>
        <v>1_1</v>
      </c>
      <c r="Y3" s="5">
        <f ca="1">IF(T3&gt;Data_Chart!$D$2,"",T3)</f>
        <v>1</v>
      </c>
      <c r="Z3" s="4" t="str">
        <f>IFERROR(INDEX($AD$3:$AD$386,SMALL($AE$3:$AE$386,T3)),"")</f>
        <v>A1</v>
      </c>
      <c r="AA3" s="4" t="s">
        <v>598</v>
      </c>
      <c r="AB3" s="4" t="s">
        <v>590</v>
      </c>
      <c r="AC3" t="s">
        <v>49</v>
      </c>
      <c r="AD3" s="79" t="str">
        <f>IF(OR((RIGHT(AC3,LEN(AC3)-1)+0)&gt;$AF$5,(CODE(LEFT(AC3,1))-64)&gt;$AF$7),"",AC3)</f>
        <v>A1</v>
      </c>
      <c r="AE3" s="79">
        <f>IF(AD3="","",MATCH(AD3,$AD$3:$AD$386,0))</f>
        <v>1</v>
      </c>
      <c r="AF3" s="81" t="str">
        <f>Details!B7</f>
        <v>12X8</v>
      </c>
      <c r="AG3" t="s">
        <v>888</v>
      </c>
      <c r="AH3" s="5" t="str">
        <f>IF(T3&gt;$AG$1,"",AG3)</f>
        <v>Treat/Ctrl1</v>
      </c>
      <c r="AI3" s="9" t="s">
        <v>707</v>
      </c>
      <c r="AJ3" t="s">
        <v>710</v>
      </c>
      <c r="AK3" t="s">
        <v>709</v>
      </c>
      <c r="AL3" t="s">
        <v>734</v>
      </c>
      <c r="AM3" s="79" t="s">
        <v>708</v>
      </c>
    </row>
    <row r="4" spans="1:43" x14ac:dyDescent="0.25">
      <c r="B4" s="5" t="s">
        <v>29</v>
      </c>
      <c r="C4" s="13">
        <f t="shared" ref="C4:C17" si="0">IF(E4&gt;$E$1,"",E4)</f>
        <v>2</v>
      </c>
      <c r="D4" s="6">
        <v>3</v>
      </c>
      <c r="E4" s="2">
        <v>2</v>
      </c>
      <c r="F4" s="2" t="str">
        <f>IF(E4&lt;$E$1+1,IF(Details!G3="Control",E4,""),"")</f>
        <v/>
      </c>
      <c r="G4" s="4" t="str">
        <f t="shared" ref="G4:G18" si="1">IFERROR(SMALL($F$3:$F$18,E4),"")</f>
        <v/>
      </c>
      <c r="H4" s="4">
        <v>2</v>
      </c>
      <c r="I4" s="11" t="s">
        <v>44</v>
      </c>
      <c r="J4" s="5" t="s">
        <v>57</v>
      </c>
      <c r="K4" s="4">
        <v>1</v>
      </c>
      <c r="L4" s="4" t="s">
        <v>62</v>
      </c>
      <c r="M4" s="7" t="s">
        <v>67</v>
      </c>
      <c r="N4" s="5">
        <v>252</v>
      </c>
      <c r="O4" s="2" t="str">
        <f>IF(Details!L3="","",Details!L3)</f>
        <v/>
      </c>
      <c r="P4" s="2" t="str">
        <f t="shared" ref="P4:P12" si="2">IF(O4="","",MATCH(O4,$O$3:$O$12,0))</f>
        <v/>
      </c>
      <c r="Q4" s="4" t="str">
        <f t="shared" ref="Q4:Q12" si="3">IFERROR(INDEX($O$3:$O$12,SMALL($P$3:$P$12,E4)),"")</f>
        <v>SodA</v>
      </c>
      <c r="R4" s="6">
        <v>41</v>
      </c>
      <c r="S4" s="4">
        <v>2</v>
      </c>
      <c r="T4" s="9">
        <v>2</v>
      </c>
      <c r="U4" t="s">
        <v>134</v>
      </c>
      <c r="V4" s="79" t="str">
        <f t="shared" ref="V4:V66" si="4">IF(LEFT(U4,LEN(U4)-2)+0&gt;$E$1,"",IF(RIGHT(U4,1)+0&gt;$S$1,"",U4))</f>
        <v>1_2</v>
      </c>
      <c r="W4" s="79">
        <f t="shared" ref="W4:W67" si="5">IF(V4="","",MATCH(V4,$V$3:$V$69,0))</f>
        <v>2</v>
      </c>
      <c r="X4" s="4" t="str">
        <f t="shared" ref="X4:X67" si="6">IFERROR(INDEX($V$3:$V$69,SMALL($W$3:$W$69,T4)),"")</f>
        <v>1_2</v>
      </c>
      <c r="Y4" s="5" t="str">
        <f ca="1">IF(T4&gt;Data_Chart!$D$2,"",T4)</f>
        <v/>
      </c>
      <c r="Z4" s="4" t="str">
        <f t="shared" ref="Z4:Z67" si="7">IFERROR(INDEX($AD$3:$AD$386,SMALL($AE$3:$AE$386,T4)),"")</f>
        <v>A2</v>
      </c>
      <c r="AA4" s="4" t="s">
        <v>683</v>
      </c>
      <c r="AB4" s="4" t="s">
        <v>603</v>
      </c>
      <c r="AC4" t="s">
        <v>76</v>
      </c>
      <c r="AD4" s="79" t="str">
        <f t="shared" ref="AD4:AD67" si="8">IF(OR((RIGHT(AC4,LEN(AC4)-1)+0)&gt;$AF$5,(CODE(LEFT(AC4,1))-64)&gt;$AF$7),"",AC4)</f>
        <v>A2</v>
      </c>
      <c r="AE4" s="79">
        <f t="shared" ref="AE4:AE67" si="9">IF(AD4="","",MATCH(AD4,$AD$3:$AD$386,0))</f>
        <v>2</v>
      </c>
      <c r="AF4" s="82" t="s">
        <v>650</v>
      </c>
      <c r="AG4" s="268" t="s">
        <v>889</v>
      </c>
      <c r="AH4" s="5" t="str">
        <f t="shared" ref="AH4:AH17" si="10">IF(T4&gt;$AG$1,"",AG4)</f>
        <v>Treat/Ctrl2</v>
      </c>
      <c r="AI4" s="9" t="s">
        <v>707</v>
      </c>
      <c r="AJ4" t="s">
        <v>713</v>
      </c>
      <c r="AK4" t="s">
        <v>712</v>
      </c>
      <c r="AL4" t="s">
        <v>735</v>
      </c>
      <c r="AM4" s="79" t="s">
        <v>711</v>
      </c>
    </row>
    <row r="5" spans="1:43" x14ac:dyDescent="0.25">
      <c r="C5" s="13">
        <f t="shared" si="0"/>
        <v>3</v>
      </c>
      <c r="D5" s="6">
        <v>7</v>
      </c>
      <c r="E5" s="2">
        <v>3</v>
      </c>
      <c r="F5" s="2" t="str">
        <f>IF(E5&lt;$E$1+1,IF(Details!G4="Control",E5,""),"")</f>
        <v/>
      </c>
      <c r="G5" s="4" t="str">
        <f t="shared" si="1"/>
        <v/>
      </c>
      <c r="H5" s="4">
        <v>3</v>
      </c>
      <c r="I5" s="12" t="s">
        <v>45</v>
      </c>
      <c r="K5" s="4">
        <v>2</v>
      </c>
      <c r="N5" s="5">
        <v>505</v>
      </c>
      <c r="O5" s="2" t="str">
        <f>IF(Details!L4="","",Details!L4)</f>
        <v/>
      </c>
      <c r="P5" s="2" t="str">
        <f t="shared" si="2"/>
        <v/>
      </c>
      <c r="Q5" s="4" t="str">
        <f t="shared" si="3"/>
        <v>OtsA</v>
      </c>
      <c r="R5" s="6">
        <v>39</v>
      </c>
      <c r="S5" s="4">
        <v>3</v>
      </c>
      <c r="T5" s="9">
        <v>3</v>
      </c>
      <c r="U5" t="s">
        <v>135</v>
      </c>
      <c r="V5" s="79" t="str">
        <f t="shared" si="4"/>
        <v>1_3</v>
      </c>
      <c r="W5" s="79">
        <f t="shared" si="5"/>
        <v>3</v>
      </c>
      <c r="X5" s="4" t="str">
        <f t="shared" si="6"/>
        <v>1_3</v>
      </c>
      <c r="Y5" s="5" t="str">
        <f ca="1">IF(T5&gt;Data_Chart!$D$2,"",T5)</f>
        <v/>
      </c>
      <c r="Z5" s="4" t="str">
        <f t="shared" si="7"/>
        <v>A3</v>
      </c>
      <c r="AB5" s="4" t="s">
        <v>604</v>
      </c>
      <c r="AC5" t="s">
        <v>78</v>
      </c>
      <c r="AD5" s="79" t="str">
        <f t="shared" si="8"/>
        <v>A3</v>
      </c>
      <c r="AE5" s="79">
        <f t="shared" si="9"/>
        <v>3</v>
      </c>
      <c r="AF5" s="81">
        <f>INDEX(Size_Col,MATCH(AF3,Plates_Size,0))</f>
        <v>12</v>
      </c>
      <c r="AG5" s="268" t="s">
        <v>890</v>
      </c>
      <c r="AH5" s="5" t="str">
        <f t="shared" si="10"/>
        <v>Treat/Ctrl3</v>
      </c>
      <c r="AI5" s="9" t="s">
        <v>707</v>
      </c>
      <c r="AJ5" t="s">
        <v>714</v>
      </c>
      <c r="AK5" t="s">
        <v>716</v>
      </c>
      <c r="AL5" t="s">
        <v>736</v>
      </c>
      <c r="AM5" s="79" t="s">
        <v>718</v>
      </c>
    </row>
    <row r="6" spans="1:43" x14ac:dyDescent="0.25">
      <c r="C6" s="13">
        <f t="shared" si="0"/>
        <v>4</v>
      </c>
      <c r="D6" s="6">
        <v>23</v>
      </c>
      <c r="E6" s="2">
        <v>4</v>
      </c>
      <c r="F6" s="2" t="str">
        <f>IF(E6&lt;$E$1+1,IF(Details!G5="Control",E6,""),"")</f>
        <v/>
      </c>
      <c r="G6" s="4" t="str">
        <f t="shared" si="1"/>
        <v/>
      </c>
      <c r="H6" s="4"/>
      <c r="K6" s="4">
        <v>3</v>
      </c>
      <c r="N6" s="5">
        <v>758</v>
      </c>
      <c r="O6" s="2" t="str">
        <f>IF(Details!L7="","",Details!L7)</f>
        <v>SodA</v>
      </c>
      <c r="P6" s="2">
        <f t="shared" si="2"/>
        <v>4</v>
      </c>
      <c r="Q6" s="4" t="str">
        <f t="shared" si="3"/>
        <v>Rpon2</v>
      </c>
      <c r="R6" s="6">
        <v>43</v>
      </c>
      <c r="S6" s="4">
        <v>4</v>
      </c>
      <c r="T6" s="9">
        <v>4</v>
      </c>
      <c r="U6" t="s">
        <v>541</v>
      </c>
      <c r="V6" s="79" t="str">
        <f t="shared" si="4"/>
        <v/>
      </c>
      <c r="W6" s="79" t="str">
        <f t="shared" si="5"/>
        <v/>
      </c>
      <c r="X6" s="4" t="str">
        <f t="shared" si="6"/>
        <v>2_1</v>
      </c>
      <c r="Y6" s="5" t="str">
        <f ca="1">IF(T6&gt;Data_Chart!$D$2,"",T6)</f>
        <v/>
      </c>
      <c r="Z6" s="4" t="str">
        <f t="shared" si="7"/>
        <v>A4</v>
      </c>
      <c r="AB6" s="4" t="s">
        <v>605</v>
      </c>
      <c r="AC6" t="s">
        <v>80</v>
      </c>
      <c r="AD6" s="79" t="str">
        <f t="shared" si="8"/>
        <v>A4</v>
      </c>
      <c r="AE6" s="79">
        <f t="shared" si="9"/>
        <v>4</v>
      </c>
      <c r="AF6" s="82" t="s">
        <v>651</v>
      </c>
      <c r="AG6" s="268" t="s">
        <v>891</v>
      </c>
      <c r="AH6" s="5" t="str">
        <f t="shared" si="10"/>
        <v/>
      </c>
      <c r="AI6" s="9" t="s">
        <v>707</v>
      </c>
      <c r="AJ6" t="s">
        <v>715</v>
      </c>
      <c r="AK6" t="s">
        <v>717</v>
      </c>
      <c r="AL6" t="s">
        <v>737</v>
      </c>
      <c r="AM6" s="79" t="s">
        <v>719</v>
      </c>
    </row>
    <row r="7" spans="1:43" x14ac:dyDescent="0.25">
      <c r="C7" s="13" t="str">
        <f t="shared" si="0"/>
        <v/>
      </c>
      <c r="D7" s="6">
        <v>18</v>
      </c>
      <c r="E7" s="2">
        <v>5</v>
      </c>
      <c r="F7" s="2" t="str">
        <f>IF(E7&lt;$E$1+1,IF(Details!G6="Control",E7,""),"")</f>
        <v/>
      </c>
      <c r="G7" s="4" t="str">
        <f t="shared" si="1"/>
        <v/>
      </c>
      <c r="K7" s="4">
        <v>4</v>
      </c>
      <c r="N7" s="5">
        <v>1011</v>
      </c>
      <c r="O7" s="2" t="str">
        <f>IF(Details!L8="","",Details!L8)</f>
        <v>OtsA</v>
      </c>
      <c r="P7" s="2">
        <f t="shared" si="2"/>
        <v>5</v>
      </c>
      <c r="Q7" s="4" t="str">
        <f t="shared" si="3"/>
        <v>aceA</v>
      </c>
      <c r="R7" s="6">
        <v>46</v>
      </c>
      <c r="T7" s="9">
        <v>5</v>
      </c>
      <c r="U7" t="s">
        <v>136</v>
      </c>
      <c r="V7" s="79" t="str">
        <f t="shared" si="4"/>
        <v>2_1</v>
      </c>
      <c r="W7" s="79">
        <f t="shared" si="5"/>
        <v>5</v>
      </c>
      <c r="X7" s="4" t="str">
        <f t="shared" si="6"/>
        <v>2_2</v>
      </c>
      <c r="Y7" s="5" t="str">
        <f ca="1">IF(T7&gt;Data_Chart!$D$2,"",T7)</f>
        <v/>
      </c>
      <c r="Z7" s="4" t="str">
        <f t="shared" si="7"/>
        <v>A5</v>
      </c>
      <c r="AB7" s="4" t="s">
        <v>606</v>
      </c>
      <c r="AC7" t="s">
        <v>82</v>
      </c>
      <c r="AD7" s="79" t="str">
        <f t="shared" si="8"/>
        <v>A5</v>
      </c>
      <c r="AE7" s="79">
        <f t="shared" si="9"/>
        <v>5</v>
      </c>
      <c r="AF7" s="81">
        <f>INDEX(Size_Row,MATCH(AF3,Plates_Size,0))</f>
        <v>8</v>
      </c>
      <c r="AG7" s="268" t="s">
        <v>892</v>
      </c>
      <c r="AH7" s="5" t="str">
        <f t="shared" si="10"/>
        <v/>
      </c>
      <c r="AI7" s="9" t="s">
        <v>721</v>
      </c>
      <c r="AJ7" t="s">
        <v>722</v>
      </c>
      <c r="AK7" t="s">
        <v>699</v>
      </c>
      <c r="AL7" t="s">
        <v>738</v>
      </c>
      <c r="AM7" s="79" t="s">
        <v>720</v>
      </c>
    </row>
    <row r="8" spans="1:43" x14ac:dyDescent="0.25">
      <c r="C8" s="13" t="str">
        <f t="shared" si="0"/>
        <v/>
      </c>
      <c r="D8" s="6">
        <v>17</v>
      </c>
      <c r="E8" s="2">
        <v>6</v>
      </c>
      <c r="F8" s="2" t="str">
        <f>IF(E8&lt;$E$1+1,IF(Details!G7="Control",E8,""),"")</f>
        <v/>
      </c>
      <c r="G8" s="4" t="str">
        <f t="shared" si="1"/>
        <v/>
      </c>
      <c r="H8" t="s">
        <v>517</v>
      </c>
      <c r="I8" t="s">
        <v>521</v>
      </c>
      <c r="K8" s="4">
        <v>5</v>
      </c>
      <c r="N8" s="5">
        <v>1155</v>
      </c>
      <c r="O8" s="2" t="str">
        <f>IF(Details!L9="","",Details!L9)</f>
        <v>Rpon2</v>
      </c>
      <c r="P8" s="2">
        <f t="shared" si="2"/>
        <v>6</v>
      </c>
      <c r="Q8" s="4" t="str">
        <f t="shared" si="3"/>
        <v>ltpD</v>
      </c>
      <c r="R8" s="6">
        <v>47</v>
      </c>
      <c r="T8" s="9">
        <v>6</v>
      </c>
      <c r="U8" t="s">
        <v>137</v>
      </c>
      <c r="V8" s="79" t="str">
        <f t="shared" si="4"/>
        <v>2_2</v>
      </c>
      <c r="W8" s="79">
        <f t="shared" si="5"/>
        <v>6</v>
      </c>
      <c r="X8" s="4" t="str">
        <f t="shared" si="6"/>
        <v>2_3</v>
      </c>
      <c r="Z8" s="4" t="str">
        <f t="shared" si="7"/>
        <v>A6</v>
      </c>
      <c r="AB8" s="4" t="s">
        <v>607</v>
      </c>
      <c r="AC8" t="s">
        <v>84</v>
      </c>
      <c r="AD8" s="79" t="str">
        <f t="shared" si="8"/>
        <v>A6</v>
      </c>
      <c r="AE8" s="79">
        <f t="shared" si="9"/>
        <v>6</v>
      </c>
      <c r="AG8" s="268" t="s">
        <v>893</v>
      </c>
      <c r="AH8" s="5" t="str">
        <f t="shared" si="10"/>
        <v/>
      </c>
      <c r="AI8" s="9" t="s">
        <v>724</v>
      </c>
      <c r="AJ8" t="s">
        <v>722</v>
      </c>
      <c r="AK8" t="s">
        <v>699</v>
      </c>
      <c r="AL8" t="s">
        <v>3</v>
      </c>
      <c r="AM8" s="79" t="s">
        <v>726</v>
      </c>
      <c r="AN8" s="208" t="s">
        <v>728</v>
      </c>
    </row>
    <row r="9" spans="1:43" x14ac:dyDescent="0.25">
      <c r="C9" s="13" t="str">
        <f t="shared" si="0"/>
        <v/>
      </c>
      <c r="D9" s="6">
        <v>37</v>
      </c>
      <c r="E9" s="2">
        <v>7</v>
      </c>
      <c r="F9" s="2" t="str">
        <f>IF(E9&lt;$E$1+1,IF(Details!G8="Control",E9,""),"")</f>
        <v/>
      </c>
      <c r="G9" s="4" t="str">
        <f t="shared" si="1"/>
        <v/>
      </c>
      <c r="H9" s="4">
        <f>IF(H3&gt;Details!$B$6,"",H3)</f>
        <v>1</v>
      </c>
      <c r="I9" s="4">
        <v>6</v>
      </c>
      <c r="K9" s="4">
        <v>6</v>
      </c>
      <c r="O9" s="2" t="str">
        <f>IF(Details!L10="","",Details!L10)</f>
        <v>aceA</v>
      </c>
      <c r="P9" s="2">
        <f t="shared" si="2"/>
        <v>7</v>
      </c>
      <c r="Q9" s="4" t="str">
        <f t="shared" si="3"/>
        <v>pspA</v>
      </c>
      <c r="R9" s="6">
        <v>53</v>
      </c>
      <c r="T9" s="9">
        <v>7</v>
      </c>
      <c r="U9" t="s">
        <v>138</v>
      </c>
      <c r="V9" s="79" t="str">
        <f t="shared" si="4"/>
        <v>2_3</v>
      </c>
      <c r="W9" s="79">
        <f t="shared" si="5"/>
        <v>7</v>
      </c>
      <c r="X9" s="4" t="str">
        <f t="shared" si="6"/>
        <v>3_1</v>
      </c>
      <c r="Z9" s="4" t="str">
        <f t="shared" si="7"/>
        <v>A7</v>
      </c>
      <c r="AB9" s="4" t="s">
        <v>608</v>
      </c>
      <c r="AC9" t="s">
        <v>86</v>
      </c>
      <c r="AD9" s="79" t="str">
        <f t="shared" si="8"/>
        <v>A7</v>
      </c>
      <c r="AE9" s="79">
        <f t="shared" si="9"/>
        <v>7</v>
      </c>
      <c r="AG9" s="268" t="s">
        <v>894</v>
      </c>
      <c r="AH9" s="5" t="str">
        <f t="shared" si="10"/>
        <v/>
      </c>
      <c r="AI9" s="9" t="s">
        <v>724</v>
      </c>
      <c r="AJ9" s="208"/>
      <c r="AK9" s="79" t="s">
        <v>727</v>
      </c>
      <c r="AM9" s="79" t="s">
        <v>739</v>
      </c>
    </row>
    <row r="10" spans="1:43" x14ac:dyDescent="0.25">
      <c r="C10" s="13" t="str">
        <f t="shared" si="0"/>
        <v/>
      </c>
      <c r="D10" s="6">
        <v>27</v>
      </c>
      <c r="E10" s="2">
        <v>8</v>
      </c>
      <c r="F10" s="2" t="str">
        <f>IF(E10&lt;$E$1+1,IF(Details!G9="Control",E10,""),"")</f>
        <v/>
      </c>
      <c r="G10" s="4" t="str">
        <f t="shared" si="1"/>
        <v/>
      </c>
      <c r="H10" s="4">
        <f>IF(H4&gt;Details!$B$6,"",H4)</f>
        <v>2</v>
      </c>
      <c r="I10" s="4">
        <v>12</v>
      </c>
      <c r="K10" s="4">
        <v>7</v>
      </c>
      <c r="O10" s="2" t="str">
        <f>IF(Details!L11="","",Details!L11)</f>
        <v>ltpD</v>
      </c>
      <c r="P10" s="2">
        <f t="shared" si="2"/>
        <v>8</v>
      </c>
      <c r="Q10" s="4" t="str">
        <f t="shared" si="3"/>
        <v/>
      </c>
      <c r="R10" s="6">
        <v>44</v>
      </c>
      <c r="T10" s="9">
        <v>8</v>
      </c>
      <c r="U10" t="s">
        <v>543</v>
      </c>
      <c r="V10" s="79" t="str">
        <f t="shared" si="4"/>
        <v/>
      </c>
      <c r="W10" s="79" t="str">
        <f t="shared" si="5"/>
        <v/>
      </c>
      <c r="X10" s="4" t="str">
        <f t="shared" si="6"/>
        <v>3_2</v>
      </c>
      <c r="Z10" s="4" t="str">
        <f t="shared" si="7"/>
        <v>A8</v>
      </c>
      <c r="AB10" s="4" t="s">
        <v>609</v>
      </c>
      <c r="AC10" t="s">
        <v>176</v>
      </c>
      <c r="AD10" s="79" t="str">
        <f t="shared" si="8"/>
        <v>A8</v>
      </c>
      <c r="AE10" s="79">
        <f t="shared" si="9"/>
        <v>8</v>
      </c>
      <c r="AG10" s="268" t="s">
        <v>895</v>
      </c>
      <c r="AH10" s="5" t="str">
        <f t="shared" si="10"/>
        <v/>
      </c>
      <c r="AI10" s="9" t="s">
        <v>747</v>
      </c>
      <c r="AJ10" t="s">
        <v>729</v>
      </c>
      <c r="AK10" t="s">
        <v>742</v>
      </c>
      <c r="AL10" t="s">
        <v>740</v>
      </c>
      <c r="AM10" s="79" t="s">
        <v>730</v>
      </c>
    </row>
    <row r="11" spans="1:43" x14ac:dyDescent="0.25">
      <c r="C11" s="13" t="str">
        <f t="shared" si="0"/>
        <v/>
      </c>
      <c r="D11" s="6">
        <v>8</v>
      </c>
      <c r="E11" s="2">
        <v>9</v>
      </c>
      <c r="F11" s="2" t="str">
        <f>IF(E11&lt;$E$1+1,IF(Details!G10="Control",E11,""),"")</f>
        <v/>
      </c>
      <c r="G11" s="4" t="str">
        <f t="shared" si="1"/>
        <v/>
      </c>
      <c r="H11" s="4" t="str">
        <f>IF(H5&gt;Details!$B$6,"",H5)</f>
        <v/>
      </c>
      <c r="I11" s="4">
        <v>24</v>
      </c>
      <c r="K11" s="4">
        <v>8</v>
      </c>
      <c r="O11" s="2" t="str">
        <f>IF(Details!L12="","",Details!L12)</f>
        <v>pspA</v>
      </c>
      <c r="P11" s="2">
        <f t="shared" si="2"/>
        <v>9</v>
      </c>
      <c r="Q11" s="4" t="str">
        <f t="shared" si="3"/>
        <v/>
      </c>
      <c r="R11" s="6">
        <v>45</v>
      </c>
      <c r="T11" s="9">
        <v>9</v>
      </c>
      <c r="U11" t="s">
        <v>139</v>
      </c>
      <c r="V11" s="79" t="str">
        <f t="shared" si="4"/>
        <v>3_1</v>
      </c>
      <c r="W11" s="79">
        <f t="shared" si="5"/>
        <v>9</v>
      </c>
      <c r="X11" s="4" t="str">
        <f t="shared" si="6"/>
        <v>3_3</v>
      </c>
      <c r="Z11" s="4" t="str">
        <f t="shared" si="7"/>
        <v>A9</v>
      </c>
      <c r="AB11" s="4" t="s">
        <v>610</v>
      </c>
      <c r="AC11" t="s">
        <v>177</v>
      </c>
      <c r="AD11" s="79" t="str">
        <f t="shared" si="8"/>
        <v>A9</v>
      </c>
      <c r="AE11" s="79">
        <f t="shared" si="9"/>
        <v>9</v>
      </c>
      <c r="AG11" s="268" t="s">
        <v>896</v>
      </c>
      <c r="AH11" s="5" t="str">
        <f t="shared" si="10"/>
        <v/>
      </c>
      <c r="AI11" s="9" t="s">
        <v>725</v>
      </c>
      <c r="AJ11" t="s">
        <v>722</v>
      </c>
      <c r="AK11" t="s">
        <v>699</v>
      </c>
      <c r="AL11" t="s">
        <v>4</v>
      </c>
      <c r="AM11" t="s">
        <v>741</v>
      </c>
    </row>
    <row r="12" spans="1:43" x14ac:dyDescent="0.25">
      <c r="C12" s="13" t="str">
        <f t="shared" si="0"/>
        <v/>
      </c>
      <c r="D12" s="6">
        <v>22</v>
      </c>
      <c r="E12" s="2">
        <v>10</v>
      </c>
      <c r="F12" s="2" t="str">
        <f>IF(E12&lt;$E$1+1,IF(Details!G11="Control",E12,""),"")</f>
        <v/>
      </c>
      <c r="G12" s="4" t="str">
        <f t="shared" si="1"/>
        <v/>
      </c>
      <c r="H12" s="4"/>
      <c r="K12" s="4">
        <v>9</v>
      </c>
      <c r="O12" s="2" t="str">
        <f>IF(Details!L13="","",Details!L13)</f>
        <v/>
      </c>
      <c r="P12" s="2" t="str">
        <f t="shared" si="2"/>
        <v/>
      </c>
      <c r="Q12" s="4" t="str">
        <f t="shared" si="3"/>
        <v/>
      </c>
      <c r="R12" s="6">
        <v>40</v>
      </c>
      <c r="T12" s="9">
        <v>10</v>
      </c>
      <c r="U12" t="s">
        <v>140</v>
      </c>
      <c r="V12" s="79" t="str">
        <f t="shared" si="4"/>
        <v>3_2</v>
      </c>
      <c r="W12" s="79">
        <f t="shared" si="5"/>
        <v>10</v>
      </c>
      <c r="X12" s="4" t="str">
        <f t="shared" si="6"/>
        <v>4_1</v>
      </c>
      <c r="Z12" s="4" t="str">
        <f t="shared" si="7"/>
        <v>A10</v>
      </c>
      <c r="AC12" t="s">
        <v>178</v>
      </c>
      <c r="AD12" s="79" t="str">
        <f t="shared" si="8"/>
        <v>A10</v>
      </c>
      <c r="AE12" s="79">
        <f t="shared" si="9"/>
        <v>10</v>
      </c>
      <c r="AG12" s="268" t="s">
        <v>897</v>
      </c>
      <c r="AH12" s="5" t="str">
        <f t="shared" si="10"/>
        <v/>
      </c>
      <c r="AI12" s="9" t="s">
        <v>744</v>
      </c>
      <c r="AJ12" t="s">
        <v>722</v>
      </c>
      <c r="AK12" t="s">
        <v>699</v>
      </c>
      <c r="AL12" t="s">
        <v>6</v>
      </c>
      <c r="AM12" t="s">
        <v>743</v>
      </c>
    </row>
    <row r="13" spans="1:43" x14ac:dyDescent="0.25">
      <c r="C13" s="13" t="str">
        <f t="shared" si="0"/>
        <v/>
      </c>
      <c r="D13" s="6">
        <v>35</v>
      </c>
      <c r="E13" s="2">
        <v>11</v>
      </c>
      <c r="F13" s="2" t="str">
        <f>IF(E13&lt;$E$1+1,IF(Details!G12="Control",E13,""),"")</f>
        <v/>
      </c>
      <c r="G13" s="4" t="str">
        <f t="shared" si="1"/>
        <v/>
      </c>
      <c r="I13" t="s">
        <v>522</v>
      </c>
      <c r="K13" s="4">
        <v>10</v>
      </c>
      <c r="Q13" s="4"/>
      <c r="R13" s="9"/>
      <c r="T13" s="9">
        <v>11</v>
      </c>
      <c r="U13" t="s">
        <v>141</v>
      </c>
      <c r="V13" s="79" t="str">
        <f t="shared" si="4"/>
        <v>3_3</v>
      </c>
      <c r="W13" s="79">
        <f t="shared" si="5"/>
        <v>11</v>
      </c>
      <c r="X13" s="4" t="str">
        <f t="shared" si="6"/>
        <v>4_2</v>
      </c>
      <c r="Z13" s="4" t="str">
        <f t="shared" si="7"/>
        <v>A11</v>
      </c>
      <c r="AC13" t="s">
        <v>179</v>
      </c>
      <c r="AD13" s="79" t="str">
        <f t="shared" si="8"/>
        <v>A11</v>
      </c>
      <c r="AE13" s="79">
        <f t="shared" si="9"/>
        <v>11</v>
      </c>
      <c r="AG13" s="268" t="s">
        <v>898</v>
      </c>
      <c r="AH13" s="5" t="str">
        <f t="shared" si="10"/>
        <v/>
      </c>
      <c r="AI13" s="9" t="s">
        <v>746</v>
      </c>
      <c r="AJ13" s="79" t="s">
        <v>722</v>
      </c>
      <c r="AK13" s="79" t="s">
        <v>699</v>
      </c>
      <c r="AL13" t="s">
        <v>170</v>
      </c>
      <c r="AM13" t="s">
        <v>745</v>
      </c>
    </row>
    <row r="14" spans="1:43" x14ac:dyDescent="0.25">
      <c r="C14" s="13" t="str">
        <f t="shared" si="0"/>
        <v/>
      </c>
      <c r="D14" s="6">
        <v>14</v>
      </c>
      <c r="E14" s="2">
        <v>12</v>
      </c>
      <c r="F14" s="2" t="str">
        <f>IF(E14&lt;$E$1+1,IF(Details!G13="Control",E14,""),"")</f>
        <v/>
      </c>
      <c r="G14" s="4" t="str">
        <f t="shared" si="1"/>
        <v/>
      </c>
      <c r="I14" s="4">
        <v>4</v>
      </c>
      <c r="K14" s="4">
        <v>11</v>
      </c>
      <c r="T14" s="9">
        <v>12</v>
      </c>
      <c r="U14" t="s">
        <v>544</v>
      </c>
      <c r="V14" s="79" t="str">
        <f t="shared" si="4"/>
        <v/>
      </c>
      <c r="W14" s="79" t="str">
        <f t="shared" si="5"/>
        <v/>
      </c>
      <c r="X14" s="4" t="str">
        <f t="shared" si="6"/>
        <v>4_3</v>
      </c>
      <c r="Z14" s="4" t="str">
        <f t="shared" si="7"/>
        <v>A12</v>
      </c>
      <c r="AC14" t="s">
        <v>180</v>
      </c>
      <c r="AD14" s="79" t="str">
        <f t="shared" si="8"/>
        <v>A12</v>
      </c>
      <c r="AE14" s="79">
        <f t="shared" si="9"/>
        <v>12</v>
      </c>
      <c r="AG14" s="268" t="s">
        <v>899</v>
      </c>
      <c r="AH14" s="5" t="str">
        <f t="shared" si="10"/>
        <v/>
      </c>
      <c r="AI14" s="9" t="s">
        <v>780</v>
      </c>
      <c r="AJ14" t="s">
        <v>722</v>
      </c>
      <c r="AK14" t="s">
        <v>699</v>
      </c>
      <c r="AL14" t="s">
        <v>8</v>
      </c>
      <c r="AM14" t="s">
        <v>781</v>
      </c>
    </row>
    <row r="15" spans="1:43" x14ac:dyDescent="0.25">
      <c r="C15" s="13" t="str">
        <f t="shared" si="0"/>
        <v/>
      </c>
      <c r="D15" s="6">
        <v>15</v>
      </c>
      <c r="E15" s="2">
        <v>13</v>
      </c>
      <c r="F15" s="2" t="str">
        <f>IF(E15&lt;$E$1+1,IF(Details!G14="Control",E15,""),"")</f>
        <v/>
      </c>
      <c r="G15" s="4" t="str">
        <f t="shared" si="1"/>
        <v/>
      </c>
      <c r="I15" s="4">
        <v>8</v>
      </c>
      <c r="K15" s="4">
        <v>12</v>
      </c>
      <c r="T15" s="9">
        <v>13</v>
      </c>
      <c r="U15" t="s">
        <v>142</v>
      </c>
      <c r="V15" s="79" t="str">
        <f t="shared" si="4"/>
        <v>4_1</v>
      </c>
      <c r="W15" s="79">
        <f t="shared" si="5"/>
        <v>13</v>
      </c>
      <c r="X15" s="4" t="str">
        <f t="shared" si="6"/>
        <v>NTC</v>
      </c>
      <c r="Z15" s="4" t="str">
        <f t="shared" si="7"/>
        <v>B1</v>
      </c>
      <c r="AC15" t="s">
        <v>181</v>
      </c>
      <c r="AD15" s="79" t="str">
        <f t="shared" si="8"/>
        <v/>
      </c>
      <c r="AE15" s="79" t="str">
        <f t="shared" si="9"/>
        <v/>
      </c>
      <c r="AG15" s="268" t="s">
        <v>900</v>
      </c>
      <c r="AH15" s="5" t="str">
        <f t="shared" si="10"/>
        <v/>
      </c>
      <c r="AI15" s="9" t="s">
        <v>838</v>
      </c>
      <c r="AJ15" t="s">
        <v>782</v>
      </c>
      <c r="AK15" t="s">
        <v>786</v>
      </c>
      <c r="AL15" t="s">
        <v>788</v>
      </c>
      <c r="AM15" t="s">
        <v>784</v>
      </c>
      <c r="AN15" s="208" t="s">
        <v>785</v>
      </c>
      <c r="AO15" t="s">
        <v>886</v>
      </c>
      <c r="AP15" s="208" t="s">
        <v>885</v>
      </c>
      <c r="AQ15" s="104"/>
    </row>
    <row r="16" spans="1:43" x14ac:dyDescent="0.25">
      <c r="C16" s="13" t="str">
        <f t="shared" si="0"/>
        <v/>
      </c>
      <c r="D16" s="6">
        <v>10</v>
      </c>
      <c r="E16" s="2">
        <v>14</v>
      </c>
      <c r="F16" s="2" t="str">
        <f>IF(E16&lt;$E$1+1,IF(Details!G15="Control",E16,""),"")</f>
        <v/>
      </c>
      <c r="G16" s="4" t="str">
        <f t="shared" si="1"/>
        <v/>
      </c>
      <c r="I16" s="4">
        <v>16</v>
      </c>
      <c r="K16" s="4">
        <v>13</v>
      </c>
      <c r="N16" s="268"/>
      <c r="T16" s="9">
        <v>14</v>
      </c>
      <c r="U16" t="s">
        <v>143</v>
      </c>
      <c r="V16" s="79" t="str">
        <f t="shared" si="4"/>
        <v>4_2</v>
      </c>
      <c r="W16" s="79">
        <f t="shared" si="5"/>
        <v>14</v>
      </c>
      <c r="X16" s="4" t="str">
        <f t="shared" si="6"/>
        <v>NEC</v>
      </c>
      <c r="Z16" s="4" t="str">
        <f t="shared" si="7"/>
        <v>B2</v>
      </c>
      <c r="AC16" t="s">
        <v>182</v>
      </c>
      <c r="AD16" s="79" t="str">
        <f t="shared" si="8"/>
        <v/>
      </c>
      <c r="AE16" s="79" t="str">
        <f t="shared" si="9"/>
        <v/>
      </c>
      <c r="AG16" s="268" t="s">
        <v>901</v>
      </c>
      <c r="AH16" s="5" t="str">
        <f t="shared" si="10"/>
        <v/>
      </c>
      <c r="AI16" s="9"/>
      <c r="AK16" s="79"/>
    </row>
    <row r="17" spans="3:46" x14ac:dyDescent="0.25">
      <c r="C17" s="13" t="str">
        <f t="shared" si="0"/>
        <v/>
      </c>
      <c r="D17" s="6">
        <v>16</v>
      </c>
      <c r="E17" s="2">
        <v>15</v>
      </c>
      <c r="F17" s="2" t="str">
        <f>IF(E17&lt;$E$1+1,IF(Details!G16="Control",E17,""),"")</f>
        <v/>
      </c>
      <c r="G17" s="4" t="str">
        <f t="shared" si="1"/>
        <v/>
      </c>
      <c r="K17" s="4">
        <v>14</v>
      </c>
      <c r="N17" s="268"/>
      <c r="T17" s="9">
        <v>15</v>
      </c>
      <c r="U17" t="s">
        <v>144</v>
      </c>
      <c r="V17" s="79" t="str">
        <f t="shared" si="4"/>
        <v>4_3</v>
      </c>
      <c r="W17" s="79">
        <f t="shared" si="5"/>
        <v>15</v>
      </c>
      <c r="X17" s="4" t="str">
        <f t="shared" si="6"/>
        <v>no-RT</v>
      </c>
      <c r="Z17" s="4" t="str">
        <f t="shared" si="7"/>
        <v>B3</v>
      </c>
      <c r="AC17" t="s">
        <v>183</v>
      </c>
      <c r="AD17" s="79" t="str">
        <f t="shared" si="8"/>
        <v/>
      </c>
      <c r="AE17" s="79" t="str">
        <f t="shared" si="9"/>
        <v/>
      </c>
      <c r="AG17" s="268" t="s">
        <v>902</v>
      </c>
      <c r="AH17" s="5" t="str">
        <f t="shared" si="10"/>
        <v/>
      </c>
      <c r="AI17" s="9" t="s">
        <v>838</v>
      </c>
      <c r="AJ17" t="s">
        <v>783</v>
      </c>
      <c r="AK17" t="s">
        <v>790</v>
      </c>
      <c r="AL17" t="s">
        <v>791</v>
      </c>
      <c r="AM17" s="79" t="s">
        <v>789</v>
      </c>
      <c r="AN17" s="208" t="s">
        <v>785</v>
      </c>
      <c r="AO17" s="104" t="s">
        <v>886</v>
      </c>
      <c r="AP17" s="208" t="s">
        <v>885</v>
      </c>
    </row>
    <row r="18" spans="3:46" x14ac:dyDescent="0.25">
      <c r="C18" s="13" t="str">
        <f>IF(E18&gt;$E$1,"",E18)</f>
        <v/>
      </c>
      <c r="D18" s="6">
        <v>12</v>
      </c>
      <c r="E18" s="2">
        <v>16</v>
      </c>
      <c r="F18" s="2" t="str">
        <f>IF(E18&lt;$E$1+1,IF(Details!G17="Control",E18,""),"")</f>
        <v/>
      </c>
      <c r="G18" s="4" t="str">
        <f t="shared" si="1"/>
        <v/>
      </c>
      <c r="K18" s="4">
        <v>15</v>
      </c>
      <c r="N18" s="268"/>
      <c r="T18" s="9">
        <v>16</v>
      </c>
      <c r="U18" t="s">
        <v>545</v>
      </c>
      <c r="V18" s="79" t="str">
        <f t="shared" si="4"/>
        <v/>
      </c>
      <c r="W18" s="79" t="str">
        <f t="shared" si="5"/>
        <v/>
      </c>
      <c r="X18" s="4" t="str">
        <f t="shared" si="6"/>
        <v/>
      </c>
      <c r="Z18" s="4" t="str">
        <f t="shared" si="7"/>
        <v>B4</v>
      </c>
      <c r="AC18" t="s">
        <v>184</v>
      </c>
      <c r="AD18" s="79" t="str">
        <f t="shared" si="8"/>
        <v/>
      </c>
      <c r="AE18" s="79" t="str">
        <f t="shared" si="9"/>
        <v/>
      </c>
      <c r="AH18" s="5"/>
      <c r="AI18" s="9"/>
      <c r="AK18" s="79"/>
      <c r="AM18" s="79"/>
      <c r="AN18" s="79"/>
    </row>
    <row r="19" spans="3:46" x14ac:dyDescent="0.25">
      <c r="K19" s="4">
        <v>16</v>
      </c>
      <c r="N19" s="268"/>
      <c r="T19" s="9">
        <v>17</v>
      </c>
      <c r="U19" t="s">
        <v>145</v>
      </c>
      <c r="V19" s="79" t="str">
        <f t="shared" si="4"/>
        <v/>
      </c>
      <c r="W19" s="79" t="str">
        <f t="shared" si="5"/>
        <v/>
      </c>
      <c r="X19" s="4" t="str">
        <f t="shared" si="6"/>
        <v/>
      </c>
      <c r="Z19" s="4" t="str">
        <f t="shared" si="7"/>
        <v>B5</v>
      </c>
      <c r="AC19" t="s">
        <v>185</v>
      </c>
      <c r="AD19" s="79" t="str">
        <f t="shared" si="8"/>
        <v/>
      </c>
      <c r="AE19" s="79" t="str">
        <f t="shared" si="9"/>
        <v/>
      </c>
      <c r="AI19" s="79" t="s">
        <v>792</v>
      </c>
      <c r="AJ19" t="s">
        <v>722</v>
      </c>
      <c r="AK19" t="s">
        <v>699</v>
      </c>
      <c r="AL19" t="s">
        <v>3</v>
      </c>
      <c r="AM19" t="s">
        <v>793</v>
      </c>
      <c r="AN19" s="208" t="s">
        <v>878</v>
      </c>
      <c r="AO19" t="s">
        <v>880</v>
      </c>
      <c r="AP19" s="208" t="s">
        <v>879</v>
      </c>
      <c r="AQ19" t="s">
        <v>881</v>
      </c>
      <c r="AR19" s="208" t="s">
        <v>882</v>
      </c>
      <c r="AS19" t="s">
        <v>883</v>
      </c>
      <c r="AT19" s="208" t="s">
        <v>884</v>
      </c>
    </row>
    <row r="20" spans="3:46" x14ac:dyDescent="0.25">
      <c r="E20" t="s">
        <v>29</v>
      </c>
      <c r="F20" t="s">
        <v>585</v>
      </c>
      <c r="K20" s="4">
        <v>17</v>
      </c>
      <c r="N20" s="268"/>
      <c r="T20" s="9">
        <v>18</v>
      </c>
      <c r="U20" t="s">
        <v>146</v>
      </c>
      <c r="V20" s="79" t="str">
        <f t="shared" si="4"/>
        <v/>
      </c>
      <c r="W20" s="79" t="str">
        <f t="shared" si="5"/>
        <v/>
      </c>
      <c r="X20" s="4" t="str">
        <f t="shared" si="6"/>
        <v/>
      </c>
      <c r="Z20" s="4" t="str">
        <f t="shared" si="7"/>
        <v>B6</v>
      </c>
      <c r="AC20" t="s">
        <v>186</v>
      </c>
      <c r="AD20" s="79" t="str">
        <f t="shared" si="8"/>
        <v/>
      </c>
      <c r="AE20" s="79" t="str">
        <f t="shared" si="9"/>
        <v/>
      </c>
      <c r="AI20" s="79" t="s">
        <v>792</v>
      </c>
      <c r="AJ20" s="208" t="s">
        <v>794</v>
      </c>
      <c r="AK20" t="s">
        <v>727</v>
      </c>
      <c r="AM20" t="s">
        <v>795</v>
      </c>
      <c r="AN20" s="208" t="s">
        <v>796</v>
      </c>
      <c r="AO20" t="s">
        <v>797</v>
      </c>
      <c r="AP20" s="208" t="s">
        <v>798</v>
      </c>
      <c r="AQ20" t="s">
        <v>799</v>
      </c>
      <c r="AR20" s="208" t="s">
        <v>800</v>
      </c>
      <c r="AS20" t="s">
        <v>801</v>
      </c>
      <c r="AT20" s="208" t="s">
        <v>802</v>
      </c>
    </row>
    <row r="21" spans="3:46" x14ac:dyDescent="0.25">
      <c r="E21" s="19" t="str">
        <f>IF(E3&lt;$E$1+1,IF(Details!G2="Treatment",E3,""),"")</f>
        <v/>
      </c>
      <c r="F21" s="4">
        <f>IFERROR(SMALL($E$21:$E$36,E3),"")</f>
        <v>2</v>
      </c>
      <c r="K21" s="4">
        <v>18</v>
      </c>
      <c r="N21" s="268"/>
      <c r="T21" s="9">
        <v>19</v>
      </c>
      <c r="U21" t="s">
        <v>147</v>
      </c>
      <c r="V21" s="79" t="str">
        <f t="shared" si="4"/>
        <v/>
      </c>
      <c r="W21" s="79" t="str">
        <f t="shared" si="5"/>
        <v/>
      </c>
      <c r="X21" s="4" t="str">
        <f t="shared" si="6"/>
        <v/>
      </c>
      <c r="Z21" s="4" t="str">
        <f t="shared" si="7"/>
        <v>B7</v>
      </c>
      <c r="AC21" t="s">
        <v>187</v>
      </c>
      <c r="AD21" s="79" t="str">
        <f t="shared" si="8"/>
        <v/>
      </c>
      <c r="AE21" s="79" t="str">
        <f t="shared" si="9"/>
        <v/>
      </c>
      <c r="AI21" s="79" t="s">
        <v>792</v>
      </c>
      <c r="AJ21" s="208" t="s">
        <v>803</v>
      </c>
      <c r="AK21" t="s">
        <v>727</v>
      </c>
      <c r="AM21" t="s">
        <v>804</v>
      </c>
      <c r="AN21" s="208" t="s">
        <v>805</v>
      </c>
    </row>
    <row r="22" spans="3:46" x14ac:dyDescent="0.25">
      <c r="E22" s="19">
        <f>IF(E4&lt;$E$1+1,IF(Details!G3="Treatment",E4,""),"")</f>
        <v>2</v>
      </c>
      <c r="F22" s="4">
        <f t="shared" ref="F22:F35" si="11">IFERROR(SMALL($E$21:$E$36,E4),"")</f>
        <v>3</v>
      </c>
      <c r="K22" s="4">
        <v>19</v>
      </c>
      <c r="T22" s="9">
        <v>20</v>
      </c>
      <c r="U22" t="s">
        <v>546</v>
      </c>
      <c r="V22" s="79" t="str">
        <f t="shared" si="4"/>
        <v/>
      </c>
      <c r="W22" s="79" t="str">
        <f t="shared" si="5"/>
        <v/>
      </c>
      <c r="X22" s="4" t="str">
        <f t="shared" si="6"/>
        <v/>
      </c>
      <c r="Z22" s="4" t="str">
        <f t="shared" si="7"/>
        <v>B8</v>
      </c>
      <c r="AC22" t="s">
        <v>188</v>
      </c>
      <c r="AD22" s="79" t="str">
        <f t="shared" si="8"/>
        <v/>
      </c>
      <c r="AE22" s="79" t="str">
        <f t="shared" si="9"/>
        <v/>
      </c>
      <c r="AI22" s="79" t="s">
        <v>792</v>
      </c>
      <c r="AJ22" s="208" t="s">
        <v>807</v>
      </c>
      <c r="AK22" t="s">
        <v>727</v>
      </c>
      <c r="AM22" t="s">
        <v>806</v>
      </c>
    </row>
    <row r="23" spans="3:46" x14ac:dyDescent="0.25">
      <c r="E23" s="19">
        <f>IF(E5&lt;$E$1+1,IF(Details!G4="Treatment",E5,""),"")</f>
        <v>3</v>
      </c>
      <c r="F23" s="4">
        <f t="shared" si="11"/>
        <v>4</v>
      </c>
      <c r="K23" s="4">
        <v>20</v>
      </c>
      <c r="T23" s="9">
        <v>21</v>
      </c>
      <c r="U23" t="s">
        <v>148</v>
      </c>
      <c r="V23" s="79" t="str">
        <f t="shared" si="4"/>
        <v/>
      </c>
      <c r="W23" s="79" t="str">
        <f t="shared" si="5"/>
        <v/>
      </c>
      <c r="X23" s="4" t="str">
        <f t="shared" si="6"/>
        <v/>
      </c>
      <c r="Z23" s="4" t="str">
        <f t="shared" si="7"/>
        <v>B9</v>
      </c>
      <c r="AC23" t="s">
        <v>189</v>
      </c>
      <c r="AD23" s="79" t="str">
        <f t="shared" si="8"/>
        <v/>
      </c>
      <c r="AE23" s="79" t="str">
        <f t="shared" si="9"/>
        <v/>
      </c>
      <c r="AI23" s="79" t="s">
        <v>792</v>
      </c>
      <c r="AK23" t="s">
        <v>810</v>
      </c>
      <c r="AL23" t="s">
        <v>618</v>
      </c>
      <c r="AM23" t="s">
        <v>808</v>
      </c>
    </row>
    <row r="24" spans="3:46" x14ac:dyDescent="0.25">
      <c r="E24" s="19">
        <f>IF(E6&lt;$E$1+1,IF(Details!G5="Treatment",E6,""),"")</f>
        <v>4</v>
      </c>
      <c r="F24" s="4" t="str">
        <f t="shared" si="11"/>
        <v/>
      </c>
      <c r="K24" s="4">
        <v>21</v>
      </c>
      <c r="T24" s="9">
        <v>22</v>
      </c>
      <c r="U24" t="s">
        <v>149</v>
      </c>
      <c r="V24" s="79" t="str">
        <f t="shared" si="4"/>
        <v/>
      </c>
      <c r="W24" s="79" t="str">
        <f t="shared" si="5"/>
        <v/>
      </c>
      <c r="X24" s="4" t="str">
        <f t="shared" si="6"/>
        <v/>
      </c>
      <c r="Z24" s="4" t="str">
        <f t="shared" si="7"/>
        <v>B10</v>
      </c>
      <c r="AC24" t="s">
        <v>190</v>
      </c>
      <c r="AD24" s="79" t="str">
        <f t="shared" si="8"/>
        <v/>
      </c>
      <c r="AE24" s="79" t="str">
        <f t="shared" si="9"/>
        <v/>
      </c>
      <c r="AI24" s="79" t="s">
        <v>792</v>
      </c>
      <c r="AK24" t="s">
        <v>742</v>
      </c>
      <c r="AL24" t="s">
        <v>596</v>
      </c>
      <c r="AM24" t="s">
        <v>809</v>
      </c>
    </row>
    <row r="25" spans="3:46" x14ac:dyDescent="0.25">
      <c r="E25" s="19" t="str">
        <f>IF(E7&lt;$E$1+1,IF(Details!G6="Treatment",E7,""),"")</f>
        <v/>
      </c>
      <c r="F25" s="4" t="str">
        <f t="shared" si="11"/>
        <v/>
      </c>
      <c r="K25" s="4">
        <v>22</v>
      </c>
      <c r="T25" s="9">
        <v>23</v>
      </c>
      <c r="U25" t="s">
        <v>150</v>
      </c>
      <c r="V25" s="79" t="str">
        <f t="shared" si="4"/>
        <v/>
      </c>
      <c r="W25" s="79" t="str">
        <f t="shared" si="5"/>
        <v/>
      </c>
      <c r="X25" s="4" t="str">
        <f t="shared" si="6"/>
        <v/>
      </c>
      <c r="Z25" s="4" t="str">
        <f t="shared" si="7"/>
        <v>B11</v>
      </c>
      <c r="AC25" t="s">
        <v>191</v>
      </c>
      <c r="AD25" s="79" t="str">
        <f t="shared" si="8"/>
        <v/>
      </c>
      <c r="AE25" s="79" t="str">
        <f t="shared" si="9"/>
        <v/>
      </c>
      <c r="AI25" s="79" t="s">
        <v>811</v>
      </c>
      <c r="AJ25" t="s">
        <v>722</v>
      </c>
      <c r="AK25" t="s">
        <v>699</v>
      </c>
      <c r="AL25" t="s">
        <v>812</v>
      </c>
      <c r="AM25" t="s">
        <v>813</v>
      </c>
    </row>
    <row r="26" spans="3:46" x14ac:dyDescent="0.25">
      <c r="E26" s="19" t="str">
        <f>IF(E8&lt;$E$1+1,IF(Details!G7="Treatment",E8,""),"")</f>
        <v/>
      </c>
      <c r="F26" s="4" t="str">
        <f t="shared" si="11"/>
        <v/>
      </c>
      <c r="K26" s="4">
        <v>23</v>
      </c>
      <c r="T26" s="9">
        <v>24</v>
      </c>
      <c r="U26" t="s">
        <v>547</v>
      </c>
      <c r="V26" s="79" t="str">
        <f t="shared" si="4"/>
        <v/>
      </c>
      <c r="W26" s="79" t="str">
        <f t="shared" si="5"/>
        <v/>
      </c>
      <c r="X26" s="4" t="str">
        <f t="shared" si="6"/>
        <v/>
      </c>
      <c r="Z26" s="4" t="str">
        <f t="shared" si="7"/>
        <v>B12</v>
      </c>
      <c r="AC26" t="s">
        <v>192</v>
      </c>
      <c r="AD26" s="79" t="str">
        <f t="shared" si="8"/>
        <v/>
      </c>
      <c r="AE26" s="79" t="str">
        <f t="shared" si="9"/>
        <v/>
      </c>
      <c r="AI26" s="79" t="s">
        <v>811</v>
      </c>
      <c r="AJ26" s="208" t="s">
        <v>823</v>
      </c>
      <c r="AK26" t="s">
        <v>727</v>
      </c>
      <c r="AM26" t="s">
        <v>814</v>
      </c>
      <c r="AN26" s="208" t="s">
        <v>815</v>
      </c>
      <c r="AO26" t="s">
        <v>816</v>
      </c>
      <c r="AP26" s="208" t="s">
        <v>817</v>
      </c>
      <c r="AQ26" t="s">
        <v>818</v>
      </c>
      <c r="AR26" s="208" t="s">
        <v>819</v>
      </c>
      <c r="AS26" t="s">
        <v>820</v>
      </c>
    </row>
    <row r="27" spans="3:46" x14ac:dyDescent="0.25">
      <c r="E27" s="19" t="str">
        <f>IF(E9&lt;$E$1+1,IF(Details!G8="Treatment",E9,""),"")</f>
        <v/>
      </c>
      <c r="F27" s="4" t="str">
        <f t="shared" si="11"/>
        <v/>
      </c>
      <c r="K27" s="4">
        <v>24</v>
      </c>
      <c r="T27" s="9">
        <v>25</v>
      </c>
      <c r="U27" t="s">
        <v>151</v>
      </c>
      <c r="V27" s="79" t="str">
        <f t="shared" si="4"/>
        <v/>
      </c>
      <c r="W27" s="79" t="str">
        <f t="shared" si="5"/>
        <v/>
      </c>
      <c r="X27" s="4" t="str">
        <f t="shared" si="6"/>
        <v/>
      </c>
      <c r="Z27" s="4" t="str">
        <f t="shared" si="7"/>
        <v>C1</v>
      </c>
      <c r="AC27" t="s">
        <v>75</v>
      </c>
      <c r="AD27" s="79" t="str">
        <f t="shared" si="8"/>
        <v>B1</v>
      </c>
      <c r="AE27" s="79">
        <f t="shared" si="9"/>
        <v>25</v>
      </c>
      <c r="AI27" s="79" t="s">
        <v>811</v>
      </c>
      <c r="AJ27" s="208" t="s">
        <v>822</v>
      </c>
      <c r="AK27" t="s">
        <v>727</v>
      </c>
      <c r="AM27" t="s">
        <v>821</v>
      </c>
      <c r="AN27" s="208" t="s">
        <v>817</v>
      </c>
      <c r="AO27" t="s">
        <v>824</v>
      </c>
    </row>
    <row r="28" spans="3:46" x14ac:dyDescent="0.25">
      <c r="E28" s="19" t="str">
        <f>IF(E10&lt;$E$1+1,IF(Details!G9="Treatment",E10,""),"")</f>
        <v/>
      </c>
      <c r="F28" s="4" t="str">
        <f t="shared" si="11"/>
        <v/>
      </c>
      <c r="K28" s="4">
        <v>25</v>
      </c>
      <c r="T28" s="9">
        <v>26</v>
      </c>
      <c r="U28" t="s">
        <v>152</v>
      </c>
      <c r="V28" s="79" t="str">
        <f t="shared" si="4"/>
        <v/>
      </c>
      <c r="W28" s="79" t="str">
        <f t="shared" si="5"/>
        <v/>
      </c>
      <c r="X28" s="4" t="str">
        <f t="shared" si="6"/>
        <v/>
      </c>
      <c r="Z28" s="4" t="str">
        <f t="shared" si="7"/>
        <v>C2</v>
      </c>
      <c r="AC28" t="s">
        <v>77</v>
      </c>
      <c r="AD28" s="79" t="str">
        <f t="shared" si="8"/>
        <v>B2</v>
      </c>
      <c r="AE28" s="79">
        <f t="shared" si="9"/>
        <v>26</v>
      </c>
      <c r="AI28" s="79" t="s">
        <v>832</v>
      </c>
      <c r="AK28" t="s">
        <v>699</v>
      </c>
      <c r="AL28" t="s">
        <v>27</v>
      </c>
      <c r="AM28" t="s">
        <v>825</v>
      </c>
    </row>
    <row r="29" spans="3:46" x14ac:dyDescent="0.25">
      <c r="E29" s="19" t="str">
        <f>IF(E11&lt;$E$1+1,IF(Details!G10="Treatment",E11,""),"")</f>
        <v/>
      </c>
      <c r="F29" s="4" t="str">
        <f t="shared" si="11"/>
        <v/>
      </c>
      <c r="T29" s="9">
        <v>27</v>
      </c>
      <c r="U29" t="s">
        <v>153</v>
      </c>
      <c r="V29" s="79" t="str">
        <f t="shared" si="4"/>
        <v/>
      </c>
      <c r="W29" s="79" t="str">
        <f t="shared" si="5"/>
        <v/>
      </c>
      <c r="X29" s="4" t="str">
        <f t="shared" si="6"/>
        <v/>
      </c>
      <c r="Z29" s="4" t="str">
        <f t="shared" si="7"/>
        <v>C3</v>
      </c>
      <c r="AC29" t="s">
        <v>79</v>
      </c>
      <c r="AD29" s="79" t="str">
        <f t="shared" si="8"/>
        <v>B3</v>
      </c>
      <c r="AE29" s="79">
        <f t="shared" si="9"/>
        <v>27</v>
      </c>
      <c r="AI29" s="79" t="s">
        <v>832</v>
      </c>
      <c r="AK29" t="s">
        <v>826</v>
      </c>
      <c r="AL29" t="s">
        <v>695</v>
      </c>
      <c r="AM29" t="s">
        <v>827</v>
      </c>
      <c r="AN29" s="208" t="s">
        <v>828</v>
      </c>
    </row>
    <row r="30" spans="3:46" x14ac:dyDescent="0.25">
      <c r="E30" s="19" t="str">
        <f>IF(E12&lt;$E$1+1,IF(Details!G11="Treatment",E12,""),"")</f>
        <v/>
      </c>
      <c r="F30" s="4" t="str">
        <f t="shared" si="11"/>
        <v/>
      </c>
      <c r="T30" s="9">
        <v>28</v>
      </c>
      <c r="U30" t="s">
        <v>548</v>
      </c>
      <c r="V30" s="79" t="str">
        <f t="shared" si="4"/>
        <v/>
      </c>
      <c r="W30" s="79" t="str">
        <f t="shared" si="5"/>
        <v/>
      </c>
      <c r="X30" s="4" t="str">
        <f t="shared" si="6"/>
        <v/>
      </c>
      <c r="Z30" s="4" t="str">
        <f t="shared" si="7"/>
        <v>C4</v>
      </c>
      <c r="AC30" t="s">
        <v>81</v>
      </c>
      <c r="AD30" s="79" t="str">
        <f t="shared" si="8"/>
        <v>B4</v>
      </c>
      <c r="AE30" s="79">
        <f t="shared" si="9"/>
        <v>28</v>
      </c>
      <c r="AI30" s="79" t="s">
        <v>832</v>
      </c>
      <c r="AK30" t="s">
        <v>831</v>
      </c>
      <c r="AL30" t="s">
        <v>829</v>
      </c>
      <c r="AM30" t="s">
        <v>830</v>
      </c>
      <c r="AN30" s="208" t="s">
        <v>828</v>
      </c>
    </row>
    <row r="31" spans="3:46" x14ac:dyDescent="0.25">
      <c r="E31" s="19" t="str">
        <f>IF(E13&lt;$E$1+1,IF(Details!G12="Treatment",E13,""),"")</f>
        <v/>
      </c>
      <c r="F31" s="4" t="str">
        <f t="shared" si="11"/>
        <v/>
      </c>
      <c r="T31" s="9">
        <v>29</v>
      </c>
      <c r="U31" t="s">
        <v>154</v>
      </c>
      <c r="V31" s="79" t="str">
        <f t="shared" si="4"/>
        <v/>
      </c>
      <c r="W31" s="79" t="str">
        <f t="shared" si="5"/>
        <v/>
      </c>
      <c r="X31" s="4" t="str">
        <f t="shared" si="6"/>
        <v/>
      </c>
      <c r="Z31" s="4" t="str">
        <f t="shared" si="7"/>
        <v>C5</v>
      </c>
      <c r="AC31" t="s">
        <v>83</v>
      </c>
      <c r="AD31" s="79" t="str">
        <f t="shared" si="8"/>
        <v>B5</v>
      </c>
      <c r="AE31" s="79">
        <f t="shared" si="9"/>
        <v>29</v>
      </c>
      <c r="AI31" s="79" t="s">
        <v>833</v>
      </c>
      <c r="AK31" t="s">
        <v>699</v>
      </c>
      <c r="AL31" s="79" t="s">
        <v>621</v>
      </c>
      <c r="AM31" t="s">
        <v>834</v>
      </c>
      <c r="AN31" s="208" t="s">
        <v>835</v>
      </c>
      <c r="AO31" t="s">
        <v>836</v>
      </c>
    </row>
    <row r="32" spans="3:46" x14ac:dyDescent="0.25">
      <c r="E32" s="19" t="str">
        <f>IF(E14&lt;$E$1+1,IF(Details!G13="Treatment",E14,""),"")</f>
        <v/>
      </c>
      <c r="F32" s="4" t="str">
        <f t="shared" si="11"/>
        <v/>
      </c>
      <c r="T32" s="9">
        <v>30</v>
      </c>
      <c r="U32" t="s">
        <v>155</v>
      </c>
      <c r="V32" s="79" t="str">
        <f t="shared" si="4"/>
        <v/>
      </c>
      <c r="W32" s="79" t="str">
        <f t="shared" si="5"/>
        <v/>
      </c>
      <c r="X32" s="4" t="str">
        <f t="shared" si="6"/>
        <v/>
      </c>
      <c r="Z32" s="4" t="str">
        <f t="shared" si="7"/>
        <v>C6</v>
      </c>
      <c r="AC32" t="s">
        <v>85</v>
      </c>
      <c r="AD32" s="79" t="str">
        <f t="shared" si="8"/>
        <v>B6</v>
      </c>
      <c r="AE32" s="79">
        <f t="shared" si="9"/>
        <v>30</v>
      </c>
      <c r="AI32" s="79" t="s">
        <v>839</v>
      </c>
      <c r="AK32" s="79" t="s">
        <v>840</v>
      </c>
      <c r="AL32" t="s">
        <v>618</v>
      </c>
      <c r="AM32" t="s">
        <v>841</v>
      </c>
      <c r="AN32" s="208"/>
      <c r="AO32" s="79"/>
    </row>
    <row r="33" spans="2:44" x14ac:dyDescent="0.25">
      <c r="E33" s="19" t="str">
        <f>IF(E15&lt;$E$1+1,IF(Details!G14="Treatment",E15,""),"")</f>
        <v/>
      </c>
      <c r="F33" s="4" t="str">
        <f t="shared" si="11"/>
        <v/>
      </c>
      <c r="T33" s="9">
        <v>31</v>
      </c>
      <c r="U33" t="s">
        <v>156</v>
      </c>
      <c r="V33" s="79" t="str">
        <f t="shared" si="4"/>
        <v/>
      </c>
      <c r="W33" s="79" t="str">
        <f t="shared" si="5"/>
        <v/>
      </c>
      <c r="X33" s="4" t="str">
        <f t="shared" si="6"/>
        <v/>
      </c>
      <c r="Z33" s="4" t="str">
        <f t="shared" si="7"/>
        <v>C7</v>
      </c>
      <c r="AC33" t="s">
        <v>87</v>
      </c>
      <c r="AD33" s="79" t="str">
        <f t="shared" si="8"/>
        <v>B7</v>
      </c>
      <c r="AE33" s="79">
        <f t="shared" si="9"/>
        <v>31</v>
      </c>
      <c r="AI33" s="79" t="s">
        <v>839</v>
      </c>
      <c r="AK33" s="79" t="s">
        <v>842</v>
      </c>
      <c r="AL33" t="s">
        <v>844</v>
      </c>
      <c r="AM33" t="s">
        <v>843</v>
      </c>
    </row>
    <row r="34" spans="2:44" x14ac:dyDescent="0.25">
      <c r="E34" s="19" t="str">
        <f>IF(E16&lt;$E$1+1,IF(Details!G15="Treatment",E16,""),"")</f>
        <v/>
      </c>
      <c r="F34" s="4" t="str">
        <f t="shared" si="11"/>
        <v/>
      </c>
      <c r="T34" s="9">
        <v>32</v>
      </c>
      <c r="U34" t="s">
        <v>549</v>
      </c>
      <c r="V34" s="79" t="str">
        <f t="shared" si="4"/>
        <v/>
      </c>
      <c r="W34" s="79" t="str">
        <f t="shared" si="5"/>
        <v/>
      </c>
      <c r="X34" s="4" t="str">
        <f t="shared" si="6"/>
        <v/>
      </c>
      <c r="Z34" s="4" t="str">
        <f t="shared" si="7"/>
        <v>C8</v>
      </c>
      <c r="AC34" t="s">
        <v>193</v>
      </c>
      <c r="AD34" s="79" t="str">
        <f t="shared" si="8"/>
        <v>B8</v>
      </c>
      <c r="AE34" s="79">
        <f t="shared" si="9"/>
        <v>32</v>
      </c>
      <c r="AI34" s="79" t="s">
        <v>839</v>
      </c>
      <c r="AK34" s="79" t="s">
        <v>847</v>
      </c>
      <c r="AL34" t="s">
        <v>846</v>
      </c>
      <c r="AM34" t="s">
        <v>845</v>
      </c>
    </row>
    <row r="35" spans="2:44" x14ac:dyDescent="0.25">
      <c r="E35" s="19" t="str">
        <f>IF(E17&lt;$E$1+1,IF(Details!G16="Treatment",E17,""),"")</f>
        <v/>
      </c>
      <c r="F35" s="4" t="str">
        <f t="shared" si="11"/>
        <v/>
      </c>
      <c r="T35" s="9">
        <v>33</v>
      </c>
      <c r="U35" t="s">
        <v>157</v>
      </c>
      <c r="V35" s="79" t="str">
        <f t="shared" si="4"/>
        <v/>
      </c>
      <c r="W35" s="79" t="str">
        <f t="shared" si="5"/>
        <v/>
      </c>
      <c r="X35" s="4" t="str">
        <f t="shared" si="6"/>
        <v/>
      </c>
      <c r="Z35" s="4" t="str">
        <f t="shared" si="7"/>
        <v>C9</v>
      </c>
      <c r="AC35" t="s">
        <v>194</v>
      </c>
      <c r="AD35" s="79" t="str">
        <f t="shared" si="8"/>
        <v>B9</v>
      </c>
      <c r="AE35" s="79">
        <f t="shared" si="9"/>
        <v>33</v>
      </c>
      <c r="AI35" s="79" t="s">
        <v>839</v>
      </c>
      <c r="AJ35" t="s">
        <v>862</v>
      </c>
      <c r="AK35" t="s">
        <v>786</v>
      </c>
      <c r="AL35" t="s">
        <v>856</v>
      </c>
      <c r="AM35" t="s">
        <v>848</v>
      </c>
      <c r="AN35" s="208" t="s">
        <v>849</v>
      </c>
      <c r="AO35" t="s">
        <v>850</v>
      </c>
      <c r="AP35" s="208" t="s">
        <v>851</v>
      </c>
      <c r="AQ35" t="s">
        <v>852</v>
      </c>
    </row>
    <row r="36" spans="2:44" x14ac:dyDescent="0.25">
      <c r="E36" s="19" t="str">
        <f>IF(E18&lt;$E$1+1,IF(Details!G17="Treatment",E18,""),"")</f>
        <v/>
      </c>
      <c r="F36" s="4" t="str">
        <f>IFERROR(SMALL($E$21:$E$36,E18),"")</f>
        <v/>
      </c>
      <c r="T36" s="9">
        <v>34</v>
      </c>
      <c r="U36" t="s">
        <v>158</v>
      </c>
      <c r="V36" s="79" t="str">
        <f t="shared" si="4"/>
        <v/>
      </c>
      <c r="W36" s="79" t="str">
        <f t="shared" si="5"/>
        <v/>
      </c>
      <c r="X36" s="4" t="str">
        <f t="shared" si="6"/>
        <v/>
      </c>
      <c r="Z36" s="4" t="str">
        <f t="shared" si="7"/>
        <v>C10</v>
      </c>
      <c r="AC36" t="s">
        <v>195</v>
      </c>
      <c r="AD36" s="79" t="str">
        <f t="shared" si="8"/>
        <v>B10</v>
      </c>
      <c r="AE36" s="79">
        <f t="shared" si="9"/>
        <v>34</v>
      </c>
      <c r="AI36" s="79" t="s">
        <v>839</v>
      </c>
      <c r="AK36" t="s">
        <v>787</v>
      </c>
      <c r="AM36" t="s">
        <v>853</v>
      </c>
      <c r="AN36" s="208" t="s">
        <v>849</v>
      </c>
      <c r="AO36" t="s">
        <v>854</v>
      </c>
      <c r="AP36" s="208" t="s">
        <v>851</v>
      </c>
      <c r="AQ36" t="s">
        <v>855</v>
      </c>
    </row>
    <row r="37" spans="2:44" x14ac:dyDescent="0.25">
      <c r="T37" s="9">
        <v>35</v>
      </c>
      <c r="U37" t="s">
        <v>159</v>
      </c>
      <c r="V37" s="79" t="str">
        <f t="shared" si="4"/>
        <v/>
      </c>
      <c r="W37" s="79" t="str">
        <f t="shared" si="5"/>
        <v/>
      </c>
      <c r="X37" s="4" t="str">
        <f t="shared" si="6"/>
        <v/>
      </c>
      <c r="Z37" s="4" t="str">
        <f t="shared" si="7"/>
        <v>C11</v>
      </c>
      <c r="AC37" t="s">
        <v>196</v>
      </c>
      <c r="AD37" s="79" t="str">
        <f t="shared" si="8"/>
        <v>B11</v>
      </c>
      <c r="AE37" s="79">
        <f t="shared" si="9"/>
        <v>35</v>
      </c>
      <c r="AJ37" t="s">
        <v>861</v>
      </c>
      <c r="AK37" t="s">
        <v>858</v>
      </c>
      <c r="AL37" t="s">
        <v>856</v>
      </c>
      <c r="AM37" t="s">
        <v>857</v>
      </c>
      <c r="AN37" s="208" t="s">
        <v>849</v>
      </c>
      <c r="AO37" t="s">
        <v>859</v>
      </c>
      <c r="AP37" s="208" t="s">
        <v>851</v>
      </c>
      <c r="AQ37" t="s">
        <v>860</v>
      </c>
    </row>
    <row r="38" spans="2:44" x14ac:dyDescent="0.25">
      <c r="T38" s="9">
        <v>36</v>
      </c>
      <c r="U38" t="s">
        <v>550</v>
      </c>
      <c r="V38" s="79" t="str">
        <f t="shared" si="4"/>
        <v/>
      </c>
      <c r="W38" s="79" t="str">
        <f t="shared" si="5"/>
        <v/>
      </c>
      <c r="X38" s="4" t="str">
        <f t="shared" si="6"/>
        <v/>
      </c>
      <c r="Z38" s="4" t="str">
        <f t="shared" si="7"/>
        <v>C12</v>
      </c>
      <c r="AC38" t="s">
        <v>197</v>
      </c>
      <c r="AD38" s="79" t="str">
        <f t="shared" si="8"/>
        <v>B12</v>
      </c>
      <c r="AE38" s="79">
        <f t="shared" si="9"/>
        <v>36</v>
      </c>
      <c r="AM38" t="s">
        <v>843</v>
      </c>
    </row>
    <row r="39" spans="2:44" x14ac:dyDescent="0.25">
      <c r="T39" s="9">
        <v>37</v>
      </c>
      <c r="U39" t="s">
        <v>160</v>
      </c>
      <c r="V39" s="79" t="str">
        <f t="shared" si="4"/>
        <v/>
      </c>
      <c r="W39" s="79" t="str">
        <f t="shared" si="5"/>
        <v/>
      </c>
      <c r="X39" s="4" t="str">
        <f t="shared" si="6"/>
        <v/>
      </c>
      <c r="Z39" s="4" t="str">
        <f t="shared" si="7"/>
        <v>D1</v>
      </c>
      <c r="AC39" t="s">
        <v>198</v>
      </c>
      <c r="AD39" s="79" t="str">
        <f t="shared" si="8"/>
        <v/>
      </c>
      <c r="AE39" s="79" t="str">
        <f t="shared" si="9"/>
        <v/>
      </c>
      <c r="AI39" s="79" t="s">
        <v>863</v>
      </c>
      <c r="AJ39" t="s">
        <v>520</v>
      </c>
      <c r="AK39" t="s">
        <v>699</v>
      </c>
      <c r="AL39" t="s">
        <v>865</v>
      </c>
      <c r="AM39" t="s">
        <v>864</v>
      </c>
    </row>
    <row r="40" spans="2:44" x14ac:dyDescent="0.25">
      <c r="T40" s="9">
        <v>38</v>
      </c>
      <c r="U40" t="s">
        <v>161</v>
      </c>
      <c r="V40" s="79" t="str">
        <f t="shared" si="4"/>
        <v/>
      </c>
      <c r="W40" s="79" t="str">
        <f t="shared" si="5"/>
        <v/>
      </c>
      <c r="X40" s="4" t="str">
        <f t="shared" si="6"/>
        <v/>
      </c>
      <c r="Z40" s="4" t="str">
        <f t="shared" si="7"/>
        <v>D2</v>
      </c>
      <c r="AC40" t="s">
        <v>199</v>
      </c>
      <c r="AD40" s="79" t="str">
        <f t="shared" si="8"/>
        <v/>
      </c>
      <c r="AE40" s="79" t="str">
        <f t="shared" si="9"/>
        <v/>
      </c>
      <c r="AJ40" t="s">
        <v>867</v>
      </c>
      <c r="AK40" t="s">
        <v>699</v>
      </c>
      <c r="AL40" t="s">
        <v>865</v>
      </c>
      <c r="AM40" t="s">
        <v>866</v>
      </c>
    </row>
    <row r="41" spans="2:44" x14ac:dyDescent="0.25">
      <c r="T41" s="9">
        <v>39</v>
      </c>
      <c r="U41" t="s">
        <v>162</v>
      </c>
      <c r="V41" s="79" t="str">
        <f t="shared" si="4"/>
        <v/>
      </c>
      <c r="W41" s="79" t="str">
        <f t="shared" si="5"/>
        <v/>
      </c>
      <c r="X41" s="4" t="str">
        <f t="shared" si="6"/>
        <v/>
      </c>
      <c r="Z41" s="4" t="str">
        <f t="shared" si="7"/>
        <v>D3</v>
      </c>
      <c r="AC41" t="s">
        <v>200</v>
      </c>
      <c r="AD41" s="79" t="str">
        <f t="shared" si="8"/>
        <v/>
      </c>
      <c r="AE41" s="79" t="str">
        <f t="shared" si="9"/>
        <v/>
      </c>
      <c r="AI41" s="79" t="s">
        <v>869</v>
      </c>
      <c r="AK41" t="s">
        <v>870</v>
      </c>
      <c r="AL41" t="s">
        <v>871</v>
      </c>
      <c r="AM41" t="s">
        <v>868</v>
      </c>
    </row>
    <row r="42" spans="2:44" x14ac:dyDescent="0.25">
      <c r="T42" s="9">
        <v>40</v>
      </c>
      <c r="U42" t="s">
        <v>551</v>
      </c>
      <c r="V42" s="79" t="str">
        <f t="shared" si="4"/>
        <v/>
      </c>
      <c r="W42" s="79" t="str">
        <f t="shared" si="5"/>
        <v/>
      </c>
      <c r="X42" s="4" t="str">
        <f t="shared" si="6"/>
        <v/>
      </c>
      <c r="Z42" s="4" t="str">
        <f t="shared" si="7"/>
        <v>D4</v>
      </c>
      <c r="AC42" t="s">
        <v>201</v>
      </c>
      <c r="AD42" s="79" t="str">
        <f t="shared" si="8"/>
        <v/>
      </c>
      <c r="AE42" s="79" t="str">
        <f t="shared" si="9"/>
        <v/>
      </c>
      <c r="AI42" s="79" t="s">
        <v>832</v>
      </c>
      <c r="AJ42" s="268" t="s">
        <v>722</v>
      </c>
      <c r="AK42" s="268" t="s">
        <v>727</v>
      </c>
      <c r="AM42" t="s">
        <v>929</v>
      </c>
    </row>
    <row r="43" spans="2:44" x14ac:dyDescent="0.25">
      <c r="T43" s="9">
        <v>41</v>
      </c>
      <c r="U43" t="s">
        <v>163</v>
      </c>
      <c r="V43" s="79" t="str">
        <f t="shared" si="4"/>
        <v/>
      </c>
      <c r="W43" s="79" t="str">
        <f t="shared" si="5"/>
        <v/>
      </c>
      <c r="X43" s="4" t="str">
        <f t="shared" si="6"/>
        <v/>
      </c>
      <c r="Z43" s="4" t="str">
        <f t="shared" si="7"/>
        <v>D5</v>
      </c>
      <c r="AC43" t="s">
        <v>202</v>
      </c>
      <c r="AD43" s="79" t="str">
        <f t="shared" si="8"/>
        <v/>
      </c>
      <c r="AE43" s="79" t="str">
        <f t="shared" si="9"/>
        <v/>
      </c>
      <c r="AI43" s="208" t="s">
        <v>928</v>
      </c>
      <c r="AJ43" s="208" t="s">
        <v>924</v>
      </c>
      <c r="AK43" t="s">
        <v>911</v>
      </c>
      <c r="AM43" t="s">
        <v>926</v>
      </c>
      <c r="AN43" s="208"/>
      <c r="AP43" s="208"/>
    </row>
    <row r="44" spans="2:44" x14ac:dyDescent="0.25">
      <c r="B44" t="str">
        <f>IFERROR(SMALL(B$32:B$43,A32),"")</f>
        <v/>
      </c>
      <c r="T44" s="9">
        <v>42</v>
      </c>
      <c r="U44" t="s">
        <v>164</v>
      </c>
      <c r="V44" s="79" t="str">
        <f t="shared" si="4"/>
        <v/>
      </c>
      <c r="W44" s="79" t="str">
        <f t="shared" si="5"/>
        <v/>
      </c>
      <c r="X44" s="4" t="str">
        <f t="shared" si="6"/>
        <v/>
      </c>
      <c r="Z44" s="4" t="str">
        <f t="shared" si="7"/>
        <v>D6</v>
      </c>
      <c r="AC44" t="s">
        <v>203</v>
      </c>
      <c r="AD44" s="79" t="str">
        <f t="shared" si="8"/>
        <v/>
      </c>
      <c r="AE44" s="79" t="str">
        <f t="shared" si="9"/>
        <v/>
      </c>
      <c r="AJ44" s="208" t="s">
        <v>912</v>
      </c>
      <c r="AK44" s="268" t="s">
        <v>911</v>
      </c>
      <c r="AL44" s="268"/>
      <c r="AM44" s="268" t="s">
        <v>927</v>
      </c>
      <c r="AN44" s="208" t="s">
        <v>905</v>
      </c>
      <c r="AO44" s="268" t="s">
        <v>925</v>
      </c>
      <c r="AP44" s="208" t="s">
        <v>910</v>
      </c>
      <c r="AQ44" s="268"/>
      <c r="AR44" s="268"/>
    </row>
    <row r="45" spans="2:44" x14ac:dyDescent="0.25">
      <c r="T45" s="9">
        <v>43</v>
      </c>
      <c r="U45" t="s">
        <v>165</v>
      </c>
      <c r="V45" s="79" t="str">
        <f t="shared" si="4"/>
        <v/>
      </c>
      <c r="W45" s="79" t="str">
        <f t="shared" si="5"/>
        <v/>
      </c>
      <c r="X45" s="4" t="str">
        <f t="shared" si="6"/>
        <v/>
      </c>
      <c r="Z45" s="4" t="str">
        <f t="shared" si="7"/>
        <v>D7</v>
      </c>
      <c r="AC45" t="s">
        <v>204</v>
      </c>
      <c r="AD45" s="79" t="str">
        <f t="shared" si="8"/>
        <v/>
      </c>
      <c r="AE45" s="79" t="str">
        <f t="shared" si="9"/>
        <v/>
      </c>
    </row>
    <row r="46" spans="2:44" x14ac:dyDescent="0.25">
      <c r="T46" s="9">
        <v>44</v>
      </c>
      <c r="U46" t="s">
        <v>552</v>
      </c>
      <c r="V46" s="79" t="str">
        <f t="shared" si="4"/>
        <v/>
      </c>
      <c r="W46" s="79" t="str">
        <f t="shared" si="5"/>
        <v/>
      </c>
      <c r="X46" s="4" t="str">
        <f t="shared" si="6"/>
        <v/>
      </c>
      <c r="Z46" s="4" t="str">
        <f t="shared" si="7"/>
        <v>D8</v>
      </c>
      <c r="AC46" t="s">
        <v>205</v>
      </c>
      <c r="AD46" s="79" t="str">
        <f t="shared" si="8"/>
        <v/>
      </c>
      <c r="AE46" s="79" t="str">
        <f t="shared" si="9"/>
        <v/>
      </c>
    </row>
    <row r="47" spans="2:44" x14ac:dyDescent="0.25">
      <c r="T47" s="9">
        <v>45</v>
      </c>
      <c r="U47" t="s">
        <v>166</v>
      </c>
      <c r="V47" s="79" t="str">
        <f t="shared" si="4"/>
        <v/>
      </c>
      <c r="W47" s="79" t="str">
        <f t="shared" si="5"/>
        <v/>
      </c>
      <c r="X47" s="4" t="str">
        <f t="shared" si="6"/>
        <v/>
      </c>
      <c r="Z47" s="4" t="str">
        <f t="shared" si="7"/>
        <v>D9</v>
      </c>
      <c r="AC47" t="s">
        <v>206</v>
      </c>
      <c r="AD47" s="79" t="str">
        <f t="shared" si="8"/>
        <v/>
      </c>
      <c r="AE47" s="79" t="str">
        <f t="shared" si="9"/>
        <v/>
      </c>
    </row>
    <row r="48" spans="2:44" x14ac:dyDescent="0.25">
      <c r="T48" s="9">
        <v>46</v>
      </c>
      <c r="U48" t="s">
        <v>167</v>
      </c>
      <c r="V48" s="79" t="str">
        <f t="shared" si="4"/>
        <v/>
      </c>
      <c r="W48" s="79" t="str">
        <f t="shared" si="5"/>
        <v/>
      </c>
      <c r="X48" s="4" t="str">
        <f t="shared" si="6"/>
        <v/>
      </c>
      <c r="Z48" s="4" t="str">
        <f t="shared" si="7"/>
        <v>D10</v>
      </c>
      <c r="AC48" t="s">
        <v>207</v>
      </c>
      <c r="AD48" s="79" t="str">
        <f t="shared" si="8"/>
        <v/>
      </c>
      <c r="AE48" s="79" t="str">
        <f t="shared" si="9"/>
        <v/>
      </c>
    </row>
    <row r="49" spans="20:31" x14ac:dyDescent="0.25">
      <c r="T49" s="9">
        <v>47</v>
      </c>
      <c r="U49" t="s">
        <v>168</v>
      </c>
      <c r="V49" s="79" t="str">
        <f t="shared" si="4"/>
        <v/>
      </c>
      <c r="W49" s="79" t="str">
        <f t="shared" si="5"/>
        <v/>
      </c>
      <c r="X49" s="4" t="str">
        <f t="shared" si="6"/>
        <v/>
      </c>
      <c r="Z49" s="4" t="str">
        <f t="shared" si="7"/>
        <v>D11</v>
      </c>
      <c r="AC49" t="s">
        <v>208</v>
      </c>
      <c r="AD49" s="79" t="str">
        <f t="shared" si="8"/>
        <v/>
      </c>
      <c r="AE49" s="79" t="str">
        <f t="shared" si="9"/>
        <v/>
      </c>
    </row>
    <row r="50" spans="20:31" x14ac:dyDescent="0.25">
      <c r="T50" s="9">
        <v>48</v>
      </c>
      <c r="U50" t="s">
        <v>542</v>
      </c>
      <c r="V50" s="79" t="str">
        <f t="shared" si="4"/>
        <v/>
      </c>
      <c r="W50" s="79" t="str">
        <f t="shared" si="5"/>
        <v/>
      </c>
      <c r="X50" s="4" t="str">
        <f t="shared" si="6"/>
        <v/>
      </c>
      <c r="Z50" s="4" t="str">
        <f t="shared" si="7"/>
        <v>D12</v>
      </c>
      <c r="AC50" t="s">
        <v>209</v>
      </c>
      <c r="AD50" s="79" t="str">
        <f t="shared" si="8"/>
        <v/>
      </c>
      <c r="AE50" s="79" t="str">
        <f t="shared" si="9"/>
        <v/>
      </c>
    </row>
    <row r="51" spans="20:31" x14ac:dyDescent="0.25">
      <c r="T51" s="9">
        <v>49</v>
      </c>
      <c r="U51" t="s">
        <v>633</v>
      </c>
      <c r="V51" s="79" t="str">
        <f t="shared" si="4"/>
        <v/>
      </c>
      <c r="W51" s="79" t="str">
        <f t="shared" si="5"/>
        <v/>
      </c>
      <c r="X51" s="4" t="str">
        <f t="shared" si="6"/>
        <v/>
      </c>
      <c r="Z51" s="4" t="str">
        <f t="shared" si="7"/>
        <v>E1</v>
      </c>
      <c r="AC51" t="s">
        <v>88</v>
      </c>
      <c r="AD51" s="79" t="str">
        <f t="shared" si="8"/>
        <v>C1</v>
      </c>
      <c r="AE51" s="79">
        <f t="shared" si="9"/>
        <v>49</v>
      </c>
    </row>
    <row r="52" spans="20:31" x14ac:dyDescent="0.25">
      <c r="T52" s="9">
        <v>50</v>
      </c>
      <c r="U52" t="s">
        <v>634</v>
      </c>
      <c r="V52" s="79" t="str">
        <f t="shared" si="4"/>
        <v/>
      </c>
      <c r="W52" s="79" t="str">
        <f t="shared" si="5"/>
        <v/>
      </c>
      <c r="X52" s="4" t="str">
        <f t="shared" si="6"/>
        <v/>
      </c>
      <c r="Z52" s="4" t="str">
        <f t="shared" si="7"/>
        <v>E2</v>
      </c>
      <c r="AC52" t="s">
        <v>90</v>
      </c>
      <c r="AD52" s="79" t="str">
        <f t="shared" si="8"/>
        <v>C2</v>
      </c>
      <c r="AE52" s="79">
        <f t="shared" si="9"/>
        <v>50</v>
      </c>
    </row>
    <row r="53" spans="20:31" x14ac:dyDescent="0.25">
      <c r="T53" s="9">
        <v>51</v>
      </c>
      <c r="U53" s="79" t="s">
        <v>635</v>
      </c>
      <c r="V53" s="79" t="str">
        <f t="shared" si="4"/>
        <v/>
      </c>
      <c r="W53" s="79" t="str">
        <f t="shared" si="5"/>
        <v/>
      </c>
      <c r="X53" s="4" t="str">
        <f t="shared" si="6"/>
        <v/>
      </c>
      <c r="Z53" s="4" t="str">
        <f t="shared" si="7"/>
        <v>E3</v>
      </c>
      <c r="AC53" t="s">
        <v>92</v>
      </c>
      <c r="AD53" s="79" t="str">
        <f t="shared" si="8"/>
        <v>C3</v>
      </c>
      <c r="AE53" s="79">
        <f t="shared" si="9"/>
        <v>51</v>
      </c>
    </row>
    <row r="54" spans="20:31" x14ac:dyDescent="0.25">
      <c r="T54" s="9">
        <v>52</v>
      </c>
      <c r="U54" s="79" t="s">
        <v>636</v>
      </c>
      <c r="V54" s="79" t="str">
        <f t="shared" si="4"/>
        <v/>
      </c>
      <c r="W54" s="79" t="str">
        <f>IF(V54="","",MATCH(V54,$V$3:$V$69,0))</f>
        <v/>
      </c>
      <c r="X54" s="4" t="str">
        <f t="shared" si="6"/>
        <v/>
      </c>
      <c r="Z54" s="4" t="str">
        <f t="shared" si="7"/>
        <v>E4</v>
      </c>
      <c r="AC54" t="s">
        <v>94</v>
      </c>
      <c r="AD54" s="79" t="str">
        <f t="shared" si="8"/>
        <v>C4</v>
      </c>
      <c r="AE54" s="79">
        <f t="shared" si="9"/>
        <v>52</v>
      </c>
    </row>
    <row r="55" spans="20:31" x14ac:dyDescent="0.25">
      <c r="T55" s="9">
        <v>53</v>
      </c>
      <c r="U55" t="s">
        <v>637</v>
      </c>
      <c r="V55" s="79" t="str">
        <f t="shared" si="4"/>
        <v/>
      </c>
      <c r="W55" s="79" t="str">
        <f t="shared" si="5"/>
        <v/>
      </c>
      <c r="X55" s="4" t="str">
        <f t="shared" si="6"/>
        <v/>
      </c>
      <c r="Z55" s="4" t="str">
        <f t="shared" si="7"/>
        <v>E5</v>
      </c>
      <c r="AC55" t="s">
        <v>96</v>
      </c>
      <c r="AD55" s="79" t="str">
        <f t="shared" si="8"/>
        <v>C5</v>
      </c>
      <c r="AE55" s="79">
        <f t="shared" si="9"/>
        <v>53</v>
      </c>
    </row>
    <row r="56" spans="20:31" x14ac:dyDescent="0.25">
      <c r="T56" s="9">
        <v>54</v>
      </c>
      <c r="U56" s="79" t="s">
        <v>638</v>
      </c>
      <c r="V56" s="79" t="str">
        <f t="shared" si="4"/>
        <v/>
      </c>
      <c r="W56" s="79" t="str">
        <f t="shared" si="5"/>
        <v/>
      </c>
      <c r="X56" s="4" t="str">
        <f t="shared" si="6"/>
        <v/>
      </c>
      <c r="Z56" s="4" t="str">
        <f t="shared" si="7"/>
        <v>E6</v>
      </c>
      <c r="AC56" t="s">
        <v>98</v>
      </c>
      <c r="AD56" s="79" t="str">
        <f t="shared" si="8"/>
        <v>C6</v>
      </c>
      <c r="AE56" s="79">
        <f t="shared" si="9"/>
        <v>54</v>
      </c>
    </row>
    <row r="57" spans="20:31" x14ac:dyDescent="0.25">
      <c r="T57" s="9">
        <v>55</v>
      </c>
      <c r="U57" s="79" t="s">
        <v>639</v>
      </c>
      <c r="V57" s="79" t="str">
        <f t="shared" si="4"/>
        <v/>
      </c>
      <c r="W57" s="79" t="str">
        <f t="shared" si="5"/>
        <v/>
      </c>
      <c r="X57" s="4" t="str">
        <f t="shared" si="6"/>
        <v/>
      </c>
      <c r="Z57" s="4" t="str">
        <f t="shared" si="7"/>
        <v>E7</v>
      </c>
      <c r="AC57" t="s">
        <v>100</v>
      </c>
      <c r="AD57" s="79" t="str">
        <f t="shared" si="8"/>
        <v>C7</v>
      </c>
      <c r="AE57" s="79">
        <f t="shared" si="9"/>
        <v>55</v>
      </c>
    </row>
    <row r="58" spans="20:31" x14ac:dyDescent="0.25">
      <c r="T58" s="9">
        <v>56</v>
      </c>
      <c r="U58" s="79" t="s">
        <v>640</v>
      </c>
      <c r="V58" s="79" t="str">
        <f t="shared" si="4"/>
        <v/>
      </c>
      <c r="W58" s="79" t="str">
        <f t="shared" si="5"/>
        <v/>
      </c>
      <c r="X58" s="4" t="str">
        <f t="shared" si="6"/>
        <v/>
      </c>
      <c r="Z58" s="4" t="str">
        <f t="shared" si="7"/>
        <v>E8</v>
      </c>
      <c r="AC58" t="s">
        <v>210</v>
      </c>
      <c r="AD58" s="79" t="str">
        <f t="shared" si="8"/>
        <v>C8</v>
      </c>
      <c r="AE58" s="79">
        <f t="shared" si="9"/>
        <v>56</v>
      </c>
    </row>
    <row r="59" spans="20:31" x14ac:dyDescent="0.25">
      <c r="T59" s="9">
        <v>57</v>
      </c>
      <c r="U59" t="s">
        <v>641</v>
      </c>
      <c r="V59" s="79" t="str">
        <f t="shared" si="4"/>
        <v/>
      </c>
      <c r="W59" s="79" t="str">
        <f t="shared" si="5"/>
        <v/>
      </c>
      <c r="X59" s="4" t="str">
        <f t="shared" si="6"/>
        <v/>
      </c>
      <c r="Z59" s="4" t="str">
        <f t="shared" si="7"/>
        <v>E9</v>
      </c>
      <c r="AC59" t="s">
        <v>211</v>
      </c>
      <c r="AD59" s="79" t="str">
        <f t="shared" si="8"/>
        <v>C9</v>
      </c>
      <c r="AE59" s="79">
        <f t="shared" si="9"/>
        <v>57</v>
      </c>
    </row>
    <row r="60" spans="20:31" x14ac:dyDescent="0.25">
      <c r="T60" s="9">
        <v>58</v>
      </c>
      <c r="U60" s="79" t="s">
        <v>642</v>
      </c>
      <c r="V60" s="79" t="str">
        <f t="shared" si="4"/>
        <v/>
      </c>
      <c r="W60" s="79" t="str">
        <f t="shared" si="5"/>
        <v/>
      </c>
      <c r="X60" s="4" t="str">
        <f t="shared" si="6"/>
        <v/>
      </c>
      <c r="Z60" s="4" t="str">
        <f t="shared" si="7"/>
        <v>E10</v>
      </c>
      <c r="AC60" t="s">
        <v>212</v>
      </c>
      <c r="AD60" s="79" t="str">
        <f t="shared" si="8"/>
        <v>C10</v>
      </c>
      <c r="AE60" s="79">
        <f t="shared" si="9"/>
        <v>58</v>
      </c>
    </row>
    <row r="61" spans="20:31" x14ac:dyDescent="0.25">
      <c r="T61" s="9">
        <v>59</v>
      </c>
      <c r="U61" s="79" t="s">
        <v>643</v>
      </c>
      <c r="V61" s="79" t="str">
        <f t="shared" si="4"/>
        <v/>
      </c>
      <c r="W61" s="79" t="str">
        <f t="shared" si="5"/>
        <v/>
      </c>
      <c r="X61" s="4" t="str">
        <f t="shared" si="6"/>
        <v/>
      </c>
      <c r="Z61" s="4" t="str">
        <f t="shared" si="7"/>
        <v>E11</v>
      </c>
      <c r="AC61" t="s">
        <v>213</v>
      </c>
      <c r="AD61" s="79" t="str">
        <f t="shared" si="8"/>
        <v>C11</v>
      </c>
      <c r="AE61" s="79">
        <f t="shared" si="9"/>
        <v>59</v>
      </c>
    </row>
    <row r="62" spans="20:31" x14ac:dyDescent="0.25">
      <c r="T62" s="9">
        <v>60</v>
      </c>
      <c r="U62" s="79" t="s">
        <v>644</v>
      </c>
      <c r="V62" s="79" t="str">
        <f t="shared" si="4"/>
        <v/>
      </c>
      <c r="W62" s="79" t="str">
        <f t="shared" si="5"/>
        <v/>
      </c>
      <c r="X62" s="4" t="str">
        <f t="shared" si="6"/>
        <v/>
      </c>
      <c r="Z62" s="4" t="str">
        <f t="shared" si="7"/>
        <v>E12</v>
      </c>
      <c r="AC62" t="s">
        <v>214</v>
      </c>
      <c r="AD62" s="79" t="str">
        <f t="shared" si="8"/>
        <v>C12</v>
      </c>
      <c r="AE62" s="79">
        <f t="shared" si="9"/>
        <v>60</v>
      </c>
    </row>
    <row r="63" spans="20:31" x14ac:dyDescent="0.25">
      <c r="T63" s="9">
        <v>61</v>
      </c>
      <c r="U63" t="s">
        <v>645</v>
      </c>
      <c r="V63" s="79" t="str">
        <f t="shared" si="4"/>
        <v/>
      </c>
      <c r="W63" s="79" t="str">
        <f t="shared" si="5"/>
        <v/>
      </c>
      <c r="X63" s="4" t="str">
        <f t="shared" si="6"/>
        <v/>
      </c>
      <c r="Z63" s="4" t="str">
        <f t="shared" si="7"/>
        <v>F1</v>
      </c>
      <c r="AC63" t="s">
        <v>215</v>
      </c>
      <c r="AD63" s="79" t="str">
        <f t="shared" si="8"/>
        <v/>
      </c>
      <c r="AE63" s="79" t="str">
        <f t="shared" si="9"/>
        <v/>
      </c>
    </row>
    <row r="64" spans="20:31" x14ac:dyDescent="0.25">
      <c r="T64" s="9">
        <v>62</v>
      </c>
      <c r="U64" s="79" t="s">
        <v>646</v>
      </c>
      <c r="V64" s="79" t="str">
        <f t="shared" si="4"/>
        <v/>
      </c>
      <c r="W64" s="79" t="str">
        <f t="shared" si="5"/>
        <v/>
      </c>
      <c r="X64" s="4" t="str">
        <f t="shared" si="6"/>
        <v/>
      </c>
      <c r="Z64" s="4" t="str">
        <f t="shared" si="7"/>
        <v>F2</v>
      </c>
      <c r="AC64" t="s">
        <v>216</v>
      </c>
      <c r="AD64" s="79" t="str">
        <f t="shared" si="8"/>
        <v/>
      </c>
      <c r="AE64" s="79" t="str">
        <f t="shared" si="9"/>
        <v/>
      </c>
    </row>
    <row r="65" spans="20:31" x14ac:dyDescent="0.25">
      <c r="T65" s="9">
        <v>63</v>
      </c>
      <c r="U65" s="79" t="s">
        <v>647</v>
      </c>
      <c r="V65" s="79" t="str">
        <f t="shared" si="4"/>
        <v/>
      </c>
      <c r="W65" s="79" t="str">
        <f t="shared" si="5"/>
        <v/>
      </c>
      <c r="X65" s="4" t="str">
        <f t="shared" si="6"/>
        <v/>
      </c>
      <c r="Z65" s="4" t="str">
        <f t="shared" si="7"/>
        <v>F3</v>
      </c>
      <c r="AC65" t="s">
        <v>217</v>
      </c>
      <c r="AD65" s="79" t="str">
        <f t="shared" si="8"/>
        <v/>
      </c>
      <c r="AE65" s="79" t="str">
        <f t="shared" si="9"/>
        <v/>
      </c>
    </row>
    <row r="66" spans="20:31" x14ac:dyDescent="0.25">
      <c r="T66" s="9">
        <v>64</v>
      </c>
      <c r="U66" s="79" t="s">
        <v>648</v>
      </c>
      <c r="V66" s="79" t="str">
        <f t="shared" si="4"/>
        <v/>
      </c>
      <c r="W66" s="79" t="str">
        <f t="shared" si="5"/>
        <v/>
      </c>
      <c r="X66" s="4" t="str">
        <f t="shared" si="6"/>
        <v/>
      </c>
      <c r="Z66" s="4" t="str">
        <f t="shared" si="7"/>
        <v>F4</v>
      </c>
      <c r="AC66" t="s">
        <v>218</v>
      </c>
      <c r="AD66" s="79" t="str">
        <f t="shared" si="8"/>
        <v/>
      </c>
      <c r="AE66" s="79" t="str">
        <f t="shared" si="9"/>
        <v/>
      </c>
    </row>
    <row r="67" spans="20:31" x14ac:dyDescent="0.25">
      <c r="T67" s="9">
        <v>65</v>
      </c>
      <c r="U67" s="79" t="s">
        <v>627</v>
      </c>
      <c r="V67" s="79" t="str">
        <f>U67</f>
        <v>NTC</v>
      </c>
      <c r="W67" s="79">
        <f t="shared" si="5"/>
        <v>65</v>
      </c>
      <c r="X67" s="4" t="str">
        <f t="shared" si="6"/>
        <v/>
      </c>
      <c r="Z67" s="4" t="str">
        <f t="shared" si="7"/>
        <v>F5</v>
      </c>
      <c r="AC67" t="s">
        <v>219</v>
      </c>
      <c r="AD67" s="79" t="str">
        <f t="shared" si="8"/>
        <v/>
      </c>
      <c r="AE67" s="79" t="str">
        <f t="shared" si="9"/>
        <v/>
      </c>
    </row>
    <row r="68" spans="20:31" x14ac:dyDescent="0.25">
      <c r="T68" s="9">
        <v>66</v>
      </c>
      <c r="U68" s="79" t="s">
        <v>628</v>
      </c>
      <c r="V68" s="79" t="str">
        <f>U68</f>
        <v>NEC</v>
      </c>
      <c r="W68" s="79">
        <f>IF(V68="","",MATCH(V68,$V$3:$V$69,0))</f>
        <v>66</v>
      </c>
      <c r="X68" s="4" t="str">
        <f>IFERROR(INDEX($V$3:$V$69,SMALL($W$3:$W$69,T68)),"")</f>
        <v/>
      </c>
      <c r="Z68" s="4" t="str">
        <f t="shared" ref="Z68:Z131" si="12">IFERROR(INDEX($AD$3:$AD$386,SMALL($AE$3:$AE$386,T68)),"")</f>
        <v>F6</v>
      </c>
      <c r="AC68" t="s">
        <v>220</v>
      </c>
      <c r="AD68" s="79" t="str">
        <f t="shared" ref="AD68:AD131" si="13">IF(OR((RIGHT(AC68,LEN(AC68)-1)+0)&gt;$AF$5,(CODE(LEFT(AC68,1))-64)&gt;$AF$7),"",AC68)</f>
        <v/>
      </c>
      <c r="AE68" s="79" t="str">
        <f t="shared" ref="AE68:AE131" si="14">IF(AD68="","",MATCH(AD68,$AD$3:$AD$386,0))</f>
        <v/>
      </c>
    </row>
    <row r="69" spans="20:31" x14ac:dyDescent="0.25">
      <c r="T69" s="9">
        <v>67</v>
      </c>
      <c r="U69" s="79" t="s">
        <v>629</v>
      </c>
      <c r="V69" s="79" t="str">
        <f>U69</f>
        <v>no-RT</v>
      </c>
      <c r="W69" s="79">
        <f>IF(V69="","",MATCH(V69,$V$3:$V$69,0))</f>
        <v>67</v>
      </c>
      <c r="X69" s="4" t="str">
        <f>IFERROR(INDEX($V$3:$V$69,SMALL($W$3:$W$69,T69)),"")</f>
        <v/>
      </c>
      <c r="Z69" s="4" t="str">
        <f t="shared" si="12"/>
        <v>F7</v>
      </c>
      <c r="AC69" t="s">
        <v>221</v>
      </c>
      <c r="AD69" s="79" t="str">
        <f t="shared" si="13"/>
        <v/>
      </c>
      <c r="AE69" s="79" t="str">
        <f t="shared" si="14"/>
        <v/>
      </c>
    </row>
    <row r="70" spans="20:31" x14ac:dyDescent="0.25">
      <c r="T70" s="9">
        <v>68</v>
      </c>
      <c r="X70" s="80"/>
      <c r="Z70" s="4" t="str">
        <f t="shared" si="12"/>
        <v>F8</v>
      </c>
      <c r="AC70" t="s">
        <v>222</v>
      </c>
      <c r="AD70" s="79" t="str">
        <f t="shared" si="13"/>
        <v/>
      </c>
      <c r="AE70" s="79" t="str">
        <f t="shared" si="14"/>
        <v/>
      </c>
    </row>
    <row r="71" spans="20:31" x14ac:dyDescent="0.25">
      <c r="T71" s="9">
        <v>69</v>
      </c>
      <c r="Z71" s="4" t="str">
        <f t="shared" si="12"/>
        <v>F9</v>
      </c>
      <c r="AC71" t="s">
        <v>223</v>
      </c>
      <c r="AD71" s="79" t="str">
        <f t="shared" si="13"/>
        <v/>
      </c>
      <c r="AE71" s="79" t="str">
        <f t="shared" si="14"/>
        <v/>
      </c>
    </row>
    <row r="72" spans="20:31" x14ac:dyDescent="0.25">
      <c r="T72" s="9">
        <v>70</v>
      </c>
      <c r="Z72" s="4" t="str">
        <f t="shared" si="12"/>
        <v>F10</v>
      </c>
      <c r="AC72" t="s">
        <v>224</v>
      </c>
      <c r="AD72" s="79" t="str">
        <f t="shared" si="13"/>
        <v/>
      </c>
      <c r="AE72" s="79" t="str">
        <f t="shared" si="14"/>
        <v/>
      </c>
    </row>
    <row r="73" spans="20:31" x14ac:dyDescent="0.25">
      <c r="T73" s="9">
        <v>71</v>
      </c>
      <c r="Z73" s="4" t="str">
        <f t="shared" si="12"/>
        <v>F11</v>
      </c>
      <c r="AC73" t="s">
        <v>225</v>
      </c>
      <c r="AD73" s="79" t="str">
        <f t="shared" si="13"/>
        <v/>
      </c>
      <c r="AE73" s="79" t="str">
        <f t="shared" si="14"/>
        <v/>
      </c>
    </row>
    <row r="74" spans="20:31" x14ac:dyDescent="0.25">
      <c r="T74" s="9">
        <v>72</v>
      </c>
      <c r="Z74" s="4" t="str">
        <f t="shared" si="12"/>
        <v>F12</v>
      </c>
      <c r="AC74" t="s">
        <v>226</v>
      </c>
      <c r="AD74" s="79" t="str">
        <f t="shared" si="13"/>
        <v/>
      </c>
      <c r="AE74" s="79" t="str">
        <f t="shared" si="14"/>
        <v/>
      </c>
    </row>
    <row r="75" spans="20:31" x14ac:dyDescent="0.25">
      <c r="T75" s="9">
        <v>73</v>
      </c>
      <c r="Z75" s="4" t="str">
        <f t="shared" si="12"/>
        <v>G1</v>
      </c>
      <c r="AC75" t="s">
        <v>89</v>
      </c>
      <c r="AD75" s="79" t="str">
        <f t="shared" si="13"/>
        <v>D1</v>
      </c>
      <c r="AE75" s="79">
        <f t="shared" si="14"/>
        <v>73</v>
      </c>
    </row>
    <row r="76" spans="20:31" x14ac:dyDescent="0.25">
      <c r="T76" s="9">
        <v>74</v>
      </c>
      <c r="Z76" s="4" t="str">
        <f t="shared" si="12"/>
        <v>G2</v>
      </c>
      <c r="AC76" t="s">
        <v>91</v>
      </c>
      <c r="AD76" s="79" t="str">
        <f t="shared" si="13"/>
        <v>D2</v>
      </c>
      <c r="AE76" s="79">
        <f t="shared" si="14"/>
        <v>74</v>
      </c>
    </row>
    <row r="77" spans="20:31" x14ac:dyDescent="0.25">
      <c r="T77" s="9">
        <v>75</v>
      </c>
      <c r="Z77" s="4" t="str">
        <f t="shared" si="12"/>
        <v>G3</v>
      </c>
      <c r="AC77" t="s">
        <v>93</v>
      </c>
      <c r="AD77" s="79" t="str">
        <f t="shared" si="13"/>
        <v>D3</v>
      </c>
      <c r="AE77" s="79">
        <f t="shared" si="14"/>
        <v>75</v>
      </c>
    </row>
    <row r="78" spans="20:31" x14ac:dyDescent="0.25">
      <c r="T78" s="9">
        <v>76</v>
      </c>
      <c r="Z78" s="4" t="str">
        <f t="shared" si="12"/>
        <v>G4</v>
      </c>
      <c r="AC78" t="s">
        <v>95</v>
      </c>
      <c r="AD78" s="79" t="str">
        <f t="shared" si="13"/>
        <v>D4</v>
      </c>
      <c r="AE78" s="79">
        <f t="shared" si="14"/>
        <v>76</v>
      </c>
    </row>
    <row r="79" spans="20:31" x14ac:dyDescent="0.25">
      <c r="T79" s="9">
        <v>77</v>
      </c>
      <c r="Z79" s="4" t="str">
        <f t="shared" si="12"/>
        <v>G5</v>
      </c>
      <c r="AC79" t="s">
        <v>97</v>
      </c>
      <c r="AD79" s="79" t="str">
        <f t="shared" si="13"/>
        <v>D5</v>
      </c>
      <c r="AE79" s="79">
        <f t="shared" si="14"/>
        <v>77</v>
      </c>
    </row>
    <row r="80" spans="20:31" x14ac:dyDescent="0.25">
      <c r="T80" s="9">
        <v>78</v>
      </c>
      <c r="Z80" s="4" t="str">
        <f t="shared" si="12"/>
        <v>G6</v>
      </c>
      <c r="AC80" t="s">
        <v>99</v>
      </c>
      <c r="AD80" s="79" t="str">
        <f t="shared" si="13"/>
        <v>D6</v>
      </c>
      <c r="AE80" s="79">
        <f t="shared" si="14"/>
        <v>78</v>
      </c>
    </row>
    <row r="81" spans="20:31" x14ac:dyDescent="0.25">
      <c r="T81" s="9">
        <v>79</v>
      </c>
      <c r="Z81" s="4" t="str">
        <f t="shared" si="12"/>
        <v>G7</v>
      </c>
      <c r="AC81" t="s">
        <v>101</v>
      </c>
      <c r="AD81" s="79" t="str">
        <f t="shared" si="13"/>
        <v>D7</v>
      </c>
      <c r="AE81" s="79">
        <f t="shared" si="14"/>
        <v>79</v>
      </c>
    </row>
    <row r="82" spans="20:31" x14ac:dyDescent="0.25">
      <c r="T82" s="9">
        <v>80</v>
      </c>
      <c r="Z82" s="4" t="str">
        <f t="shared" si="12"/>
        <v>G8</v>
      </c>
      <c r="AC82" t="s">
        <v>227</v>
      </c>
      <c r="AD82" s="79" t="str">
        <f t="shared" si="13"/>
        <v>D8</v>
      </c>
      <c r="AE82" s="79">
        <f t="shared" si="14"/>
        <v>80</v>
      </c>
    </row>
    <row r="83" spans="20:31" x14ac:dyDescent="0.25">
      <c r="T83" s="9">
        <v>81</v>
      </c>
      <c r="Z83" s="4" t="str">
        <f t="shared" si="12"/>
        <v>G9</v>
      </c>
      <c r="AC83" t="s">
        <v>228</v>
      </c>
      <c r="AD83" s="79" t="str">
        <f t="shared" si="13"/>
        <v>D9</v>
      </c>
      <c r="AE83" s="79">
        <f t="shared" si="14"/>
        <v>81</v>
      </c>
    </row>
    <row r="84" spans="20:31" x14ac:dyDescent="0.25">
      <c r="T84" s="9">
        <v>82</v>
      </c>
      <c r="Z84" s="4" t="str">
        <f t="shared" si="12"/>
        <v>G10</v>
      </c>
      <c r="AC84" t="s">
        <v>229</v>
      </c>
      <c r="AD84" s="79" t="str">
        <f t="shared" si="13"/>
        <v>D10</v>
      </c>
      <c r="AE84" s="79">
        <f t="shared" si="14"/>
        <v>82</v>
      </c>
    </row>
    <row r="85" spans="20:31" x14ac:dyDescent="0.25">
      <c r="T85" s="9">
        <v>83</v>
      </c>
      <c r="Z85" s="4" t="str">
        <f t="shared" si="12"/>
        <v>G11</v>
      </c>
      <c r="AC85" t="s">
        <v>230</v>
      </c>
      <c r="AD85" s="79" t="str">
        <f t="shared" si="13"/>
        <v>D11</v>
      </c>
      <c r="AE85" s="79">
        <f t="shared" si="14"/>
        <v>83</v>
      </c>
    </row>
    <row r="86" spans="20:31" x14ac:dyDescent="0.25">
      <c r="T86" s="9">
        <v>84</v>
      </c>
      <c r="Z86" s="4" t="str">
        <f t="shared" si="12"/>
        <v>G12</v>
      </c>
      <c r="AC86" t="s">
        <v>231</v>
      </c>
      <c r="AD86" s="79" t="str">
        <f t="shared" si="13"/>
        <v>D12</v>
      </c>
      <c r="AE86" s="79">
        <f t="shared" si="14"/>
        <v>84</v>
      </c>
    </row>
    <row r="87" spans="20:31" x14ac:dyDescent="0.25">
      <c r="T87" s="9">
        <v>85</v>
      </c>
      <c r="Z87" s="4" t="str">
        <f t="shared" si="12"/>
        <v>H1</v>
      </c>
      <c r="AC87" t="s">
        <v>232</v>
      </c>
      <c r="AD87" s="79" t="str">
        <f t="shared" si="13"/>
        <v/>
      </c>
      <c r="AE87" s="79" t="str">
        <f t="shared" si="14"/>
        <v/>
      </c>
    </row>
    <row r="88" spans="20:31" x14ac:dyDescent="0.25">
      <c r="T88" s="9">
        <v>86</v>
      </c>
      <c r="Z88" s="4" t="str">
        <f t="shared" si="12"/>
        <v>H2</v>
      </c>
      <c r="AC88" t="s">
        <v>233</v>
      </c>
      <c r="AD88" s="79" t="str">
        <f t="shared" si="13"/>
        <v/>
      </c>
      <c r="AE88" s="79" t="str">
        <f t="shared" si="14"/>
        <v/>
      </c>
    </row>
    <row r="89" spans="20:31" x14ac:dyDescent="0.25">
      <c r="T89" s="9">
        <v>87</v>
      </c>
      <c r="Z89" s="4" t="str">
        <f t="shared" si="12"/>
        <v>H3</v>
      </c>
      <c r="AC89" t="s">
        <v>234</v>
      </c>
      <c r="AD89" s="79" t="str">
        <f t="shared" si="13"/>
        <v/>
      </c>
      <c r="AE89" s="79" t="str">
        <f t="shared" si="14"/>
        <v/>
      </c>
    </row>
    <row r="90" spans="20:31" x14ac:dyDescent="0.25">
      <c r="T90" s="9">
        <v>88</v>
      </c>
      <c r="Z90" s="4" t="str">
        <f t="shared" si="12"/>
        <v>H4</v>
      </c>
      <c r="AC90" t="s">
        <v>235</v>
      </c>
      <c r="AD90" s="79" t="str">
        <f t="shared" si="13"/>
        <v/>
      </c>
      <c r="AE90" s="79" t="str">
        <f t="shared" si="14"/>
        <v/>
      </c>
    </row>
    <row r="91" spans="20:31" x14ac:dyDescent="0.25">
      <c r="T91" s="9">
        <v>89</v>
      </c>
      <c r="Z91" s="4" t="str">
        <f t="shared" si="12"/>
        <v>H5</v>
      </c>
      <c r="AC91" t="s">
        <v>236</v>
      </c>
      <c r="AD91" s="79" t="str">
        <f t="shared" si="13"/>
        <v/>
      </c>
      <c r="AE91" s="79" t="str">
        <f t="shared" si="14"/>
        <v/>
      </c>
    </row>
    <row r="92" spans="20:31" x14ac:dyDescent="0.25">
      <c r="T92" s="9">
        <v>90</v>
      </c>
      <c r="Z92" s="4" t="str">
        <f t="shared" si="12"/>
        <v>H6</v>
      </c>
      <c r="AC92" t="s">
        <v>237</v>
      </c>
      <c r="AD92" s="79" t="str">
        <f t="shared" si="13"/>
        <v/>
      </c>
      <c r="AE92" s="79" t="str">
        <f t="shared" si="14"/>
        <v/>
      </c>
    </row>
    <row r="93" spans="20:31" x14ac:dyDescent="0.25">
      <c r="T93" s="9">
        <v>91</v>
      </c>
      <c r="Z93" s="4" t="str">
        <f t="shared" si="12"/>
        <v>H7</v>
      </c>
      <c r="AC93" t="s">
        <v>238</v>
      </c>
      <c r="AD93" s="79" t="str">
        <f t="shared" si="13"/>
        <v/>
      </c>
      <c r="AE93" s="79" t="str">
        <f t="shared" si="14"/>
        <v/>
      </c>
    </row>
    <row r="94" spans="20:31" x14ac:dyDescent="0.25">
      <c r="T94" s="9">
        <v>92</v>
      </c>
      <c r="Z94" s="4" t="str">
        <f t="shared" si="12"/>
        <v>H8</v>
      </c>
      <c r="AC94" t="s">
        <v>239</v>
      </c>
      <c r="AD94" s="79" t="str">
        <f t="shared" si="13"/>
        <v/>
      </c>
      <c r="AE94" s="79" t="str">
        <f t="shared" si="14"/>
        <v/>
      </c>
    </row>
    <row r="95" spans="20:31" x14ac:dyDescent="0.25">
      <c r="T95" s="9">
        <v>93</v>
      </c>
      <c r="Z95" s="4" t="str">
        <f t="shared" si="12"/>
        <v>H9</v>
      </c>
      <c r="AC95" t="s">
        <v>240</v>
      </c>
      <c r="AD95" s="79" t="str">
        <f t="shared" si="13"/>
        <v/>
      </c>
      <c r="AE95" s="79" t="str">
        <f t="shared" si="14"/>
        <v/>
      </c>
    </row>
    <row r="96" spans="20:31" x14ac:dyDescent="0.25">
      <c r="T96" s="9">
        <v>94</v>
      </c>
      <c r="Z96" s="4" t="str">
        <f t="shared" si="12"/>
        <v>H10</v>
      </c>
      <c r="AC96" t="s">
        <v>241</v>
      </c>
      <c r="AD96" s="79" t="str">
        <f t="shared" si="13"/>
        <v/>
      </c>
      <c r="AE96" s="79" t="str">
        <f t="shared" si="14"/>
        <v/>
      </c>
    </row>
    <row r="97" spans="20:31" x14ac:dyDescent="0.25">
      <c r="T97" s="9">
        <v>95</v>
      </c>
      <c r="Z97" s="4" t="str">
        <f t="shared" si="12"/>
        <v>H11</v>
      </c>
      <c r="AC97" t="s">
        <v>242</v>
      </c>
      <c r="AD97" s="79" t="str">
        <f t="shared" si="13"/>
        <v/>
      </c>
      <c r="AE97" s="79" t="str">
        <f t="shared" si="14"/>
        <v/>
      </c>
    </row>
    <row r="98" spans="20:31" x14ac:dyDescent="0.25">
      <c r="T98" s="9">
        <v>96</v>
      </c>
      <c r="Z98" s="4" t="str">
        <f t="shared" si="12"/>
        <v>H12</v>
      </c>
      <c r="AC98" t="s">
        <v>243</v>
      </c>
      <c r="AD98" s="79" t="str">
        <f t="shared" si="13"/>
        <v/>
      </c>
      <c r="AE98" s="79" t="str">
        <f t="shared" si="14"/>
        <v/>
      </c>
    </row>
    <row r="99" spans="20:31" x14ac:dyDescent="0.25">
      <c r="T99" s="9">
        <v>97</v>
      </c>
      <c r="Z99" s="4" t="str">
        <f t="shared" si="12"/>
        <v/>
      </c>
      <c r="AC99" t="s">
        <v>102</v>
      </c>
      <c r="AD99" s="79" t="str">
        <f t="shared" si="13"/>
        <v>E1</v>
      </c>
      <c r="AE99" s="79">
        <f t="shared" si="14"/>
        <v>97</v>
      </c>
    </row>
    <row r="100" spans="20:31" x14ac:dyDescent="0.25">
      <c r="T100" s="9">
        <v>98</v>
      </c>
      <c r="Z100" s="4" t="str">
        <f t="shared" si="12"/>
        <v/>
      </c>
      <c r="AC100" t="s">
        <v>104</v>
      </c>
      <c r="AD100" s="79" t="str">
        <f t="shared" si="13"/>
        <v>E2</v>
      </c>
      <c r="AE100" s="79">
        <f t="shared" si="14"/>
        <v>98</v>
      </c>
    </row>
    <row r="101" spans="20:31" x14ac:dyDescent="0.25">
      <c r="T101" s="9">
        <v>99</v>
      </c>
      <c r="Z101" s="4" t="str">
        <f t="shared" si="12"/>
        <v/>
      </c>
      <c r="AC101" t="s">
        <v>106</v>
      </c>
      <c r="AD101" s="79" t="str">
        <f t="shared" si="13"/>
        <v>E3</v>
      </c>
      <c r="AE101" s="79">
        <f t="shared" si="14"/>
        <v>99</v>
      </c>
    </row>
    <row r="102" spans="20:31" x14ac:dyDescent="0.25">
      <c r="T102" s="9">
        <v>100</v>
      </c>
      <c r="Z102" s="4" t="str">
        <f t="shared" si="12"/>
        <v/>
      </c>
      <c r="AC102" t="s">
        <v>108</v>
      </c>
      <c r="AD102" s="79" t="str">
        <f t="shared" si="13"/>
        <v>E4</v>
      </c>
      <c r="AE102" s="79">
        <f t="shared" si="14"/>
        <v>100</v>
      </c>
    </row>
    <row r="103" spans="20:31" x14ac:dyDescent="0.25">
      <c r="T103" s="9">
        <v>101</v>
      </c>
      <c r="Z103" s="4" t="str">
        <f t="shared" si="12"/>
        <v/>
      </c>
      <c r="AC103" t="s">
        <v>110</v>
      </c>
      <c r="AD103" s="79" t="str">
        <f t="shared" si="13"/>
        <v>E5</v>
      </c>
      <c r="AE103" s="79">
        <f t="shared" si="14"/>
        <v>101</v>
      </c>
    </row>
    <row r="104" spans="20:31" x14ac:dyDescent="0.25">
      <c r="T104" s="9">
        <v>102</v>
      </c>
      <c r="Z104" s="4" t="str">
        <f t="shared" si="12"/>
        <v/>
      </c>
      <c r="AC104" t="s">
        <v>112</v>
      </c>
      <c r="AD104" s="79" t="str">
        <f t="shared" si="13"/>
        <v>E6</v>
      </c>
      <c r="AE104" s="79">
        <f t="shared" si="14"/>
        <v>102</v>
      </c>
    </row>
    <row r="105" spans="20:31" x14ac:dyDescent="0.25">
      <c r="T105" s="9">
        <v>103</v>
      </c>
      <c r="Z105" s="4" t="str">
        <f t="shared" si="12"/>
        <v/>
      </c>
      <c r="AC105" t="s">
        <v>114</v>
      </c>
      <c r="AD105" s="79" t="str">
        <f t="shared" si="13"/>
        <v>E7</v>
      </c>
      <c r="AE105" s="79">
        <f t="shared" si="14"/>
        <v>103</v>
      </c>
    </row>
    <row r="106" spans="20:31" x14ac:dyDescent="0.25">
      <c r="T106" s="9">
        <v>104</v>
      </c>
      <c r="Z106" s="4" t="str">
        <f t="shared" si="12"/>
        <v/>
      </c>
      <c r="AC106" t="s">
        <v>244</v>
      </c>
      <c r="AD106" s="79" t="str">
        <f t="shared" si="13"/>
        <v>E8</v>
      </c>
      <c r="AE106" s="79">
        <f t="shared" si="14"/>
        <v>104</v>
      </c>
    </row>
    <row r="107" spans="20:31" x14ac:dyDescent="0.25">
      <c r="T107" s="9">
        <v>105</v>
      </c>
      <c r="Z107" s="4" t="str">
        <f t="shared" si="12"/>
        <v/>
      </c>
      <c r="AC107" t="s">
        <v>245</v>
      </c>
      <c r="AD107" s="79" t="str">
        <f t="shared" si="13"/>
        <v>E9</v>
      </c>
      <c r="AE107" s="79">
        <f t="shared" si="14"/>
        <v>105</v>
      </c>
    </row>
    <row r="108" spans="20:31" x14ac:dyDescent="0.25">
      <c r="T108" s="9">
        <v>106</v>
      </c>
      <c r="Z108" s="4" t="str">
        <f t="shared" si="12"/>
        <v/>
      </c>
      <c r="AC108" t="s">
        <v>246</v>
      </c>
      <c r="AD108" s="79" t="str">
        <f t="shared" si="13"/>
        <v>E10</v>
      </c>
      <c r="AE108" s="79">
        <f t="shared" si="14"/>
        <v>106</v>
      </c>
    </row>
    <row r="109" spans="20:31" x14ac:dyDescent="0.25">
      <c r="T109" s="9">
        <v>107</v>
      </c>
      <c r="Z109" s="4" t="str">
        <f t="shared" si="12"/>
        <v/>
      </c>
      <c r="AC109" t="s">
        <v>247</v>
      </c>
      <c r="AD109" s="79" t="str">
        <f t="shared" si="13"/>
        <v>E11</v>
      </c>
      <c r="AE109" s="79">
        <f t="shared" si="14"/>
        <v>107</v>
      </c>
    </row>
    <row r="110" spans="20:31" x14ac:dyDescent="0.25">
      <c r="T110" s="9">
        <v>108</v>
      </c>
      <c r="Z110" s="4" t="str">
        <f t="shared" si="12"/>
        <v/>
      </c>
      <c r="AC110" t="s">
        <v>248</v>
      </c>
      <c r="AD110" s="79" t="str">
        <f t="shared" si="13"/>
        <v>E12</v>
      </c>
      <c r="AE110" s="79">
        <f t="shared" si="14"/>
        <v>108</v>
      </c>
    </row>
    <row r="111" spans="20:31" x14ac:dyDescent="0.25">
      <c r="T111" s="9">
        <v>109</v>
      </c>
      <c r="Z111" s="4" t="str">
        <f t="shared" si="12"/>
        <v/>
      </c>
      <c r="AC111" t="s">
        <v>249</v>
      </c>
      <c r="AD111" s="79" t="str">
        <f t="shared" si="13"/>
        <v/>
      </c>
      <c r="AE111" s="79" t="str">
        <f t="shared" si="14"/>
        <v/>
      </c>
    </row>
    <row r="112" spans="20:31" x14ac:dyDescent="0.25">
      <c r="T112" s="9">
        <v>110</v>
      </c>
      <c r="Z112" s="4" t="str">
        <f t="shared" si="12"/>
        <v/>
      </c>
      <c r="AC112" t="s">
        <v>250</v>
      </c>
      <c r="AD112" s="79" t="str">
        <f t="shared" si="13"/>
        <v/>
      </c>
      <c r="AE112" s="79" t="str">
        <f t="shared" si="14"/>
        <v/>
      </c>
    </row>
    <row r="113" spans="20:31" x14ac:dyDescent="0.25">
      <c r="T113" s="9">
        <v>111</v>
      </c>
      <c r="Z113" s="4" t="str">
        <f t="shared" si="12"/>
        <v/>
      </c>
      <c r="AC113" t="s">
        <v>251</v>
      </c>
      <c r="AD113" s="79" t="str">
        <f t="shared" si="13"/>
        <v/>
      </c>
      <c r="AE113" s="79" t="str">
        <f t="shared" si="14"/>
        <v/>
      </c>
    </row>
    <row r="114" spans="20:31" x14ac:dyDescent="0.25">
      <c r="T114" s="9">
        <v>112</v>
      </c>
      <c r="Z114" s="4" t="str">
        <f t="shared" si="12"/>
        <v/>
      </c>
      <c r="AC114" t="s">
        <v>252</v>
      </c>
      <c r="AD114" s="79" t="str">
        <f t="shared" si="13"/>
        <v/>
      </c>
      <c r="AE114" s="79" t="str">
        <f t="shared" si="14"/>
        <v/>
      </c>
    </row>
    <row r="115" spans="20:31" x14ac:dyDescent="0.25">
      <c r="T115" s="9">
        <v>113</v>
      </c>
      <c r="Z115" s="4" t="str">
        <f t="shared" si="12"/>
        <v/>
      </c>
      <c r="AC115" t="s">
        <v>253</v>
      </c>
      <c r="AD115" s="79" t="str">
        <f t="shared" si="13"/>
        <v/>
      </c>
      <c r="AE115" s="79" t="str">
        <f t="shared" si="14"/>
        <v/>
      </c>
    </row>
    <row r="116" spans="20:31" x14ac:dyDescent="0.25">
      <c r="T116" s="9">
        <v>114</v>
      </c>
      <c r="Z116" s="4" t="str">
        <f t="shared" si="12"/>
        <v/>
      </c>
      <c r="AC116" t="s">
        <v>254</v>
      </c>
      <c r="AD116" s="79" t="str">
        <f t="shared" si="13"/>
        <v/>
      </c>
      <c r="AE116" s="79" t="str">
        <f t="shared" si="14"/>
        <v/>
      </c>
    </row>
    <row r="117" spans="20:31" x14ac:dyDescent="0.25">
      <c r="T117" s="9">
        <v>115</v>
      </c>
      <c r="Z117" s="4" t="str">
        <f t="shared" si="12"/>
        <v/>
      </c>
      <c r="AC117" t="s">
        <v>255</v>
      </c>
      <c r="AD117" s="79" t="str">
        <f t="shared" si="13"/>
        <v/>
      </c>
      <c r="AE117" s="79" t="str">
        <f t="shared" si="14"/>
        <v/>
      </c>
    </row>
    <row r="118" spans="20:31" x14ac:dyDescent="0.25">
      <c r="T118" s="9">
        <v>116</v>
      </c>
      <c r="Z118" s="4" t="str">
        <f t="shared" si="12"/>
        <v/>
      </c>
      <c r="AC118" t="s">
        <v>256</v>
      </c>
      <c r="AD118" s="79" t="str">
        <f t="shared" si="13"/>
        <v/>
      </c>
      <c r="AE118" s="79" t="str">
        <f t="shared" si="14"/>
        <v/>
      </c>
    </row>
    <row r="119" spans="20:31" x14ac:dyDescent="0.25">
      <c r="T119" s="9">
        <v>117</v>
      </c>
      <c r="Z119" s="4" t="str">
        <f t="shared" si="12"/>
        <v/>
      </c>
      <c r="AC119" t="s">
        <v>257</v>
      </c>
      <c r="AD119" s="79" t="str">
        <f t="shared" si="13"/>
        <v/>
      </c>
      <c r="AE119" s="79" t="str">
        <f t="shared" si="14"/>
        <v/>
      </c>
    </row>
    <row r="120" spans="20:31" x14ac:dyDescent="0.25">
      <c r="T120" s="9">
        <v>118</v>
      </c>
      <c r="Z120" s="4" t="str">
        <f t="shared" si="12"/>
        <v/>
      </c>
      <c r="AC120" t="s">
        <v>258</v>
      </c>
      <c r="AD120" s="79" t="str">
        <f t="shared" si="13"/>
        <v/>
      </c>
      <c r="AE120" s="79" t="str">
        <f t="shared" si="14"/>
        <v/>
      </c>
    </row>
    <row r="121" spans="20:31" x14ac:dyDescent="0.25">
      <c r="T121" s="9">
        <v>119</v>
      </c>
      <c r="Z121" s="4" t="str">
        <f t="shared" si="12"/>
        <v/>
      </c>
      <c r="AC121" t="s">
        <v>259</v>
      </c>
      <c r="AD121" s="79" t="str">
        <f t="shared" si="13"/>
        <v/>
      </c>
      <c r="AE121" s="79" t="str">
        <f t="shared" si="14"/>
        <v/>
      </c>
    </row>
    <row r="122" spans="20:31" x14ac:dyDescent="0.25">
      <c r="T122" s="9">
        <v>120</v>
      </c>
      <c r="Z122" s="4" t="str">
        <f t="shared" si="12"/>
        <v/>
      </c>
      <c r="AC122" t="s">
        <v>260</v>
      </c>
      <c r="AD122" s="79" t="str">
        <f t="shared" si="13"/>
        <v/>
      </c>
      <c r="AE122" s="79" t="str">
        <f t="shared" si="14"/>
        <v/>
      </c>
    </row>
    <row r="123" spans="20:31" x14ac:dyDescent="0.25">
      <c r="T123" s="9">
        <v>121</v>
      </c>
      <c r="Z123" s="4" t="str">
        <f t="shared" si="12"/>
        <v/>
      </c>
      <c r="AC123" t="s">
        <v>103</v>
      </c>
      <c r="AD123" s="79" t="str">
        <f t="shared" si="13"/>
        <v>F1</v>
      </c>
      <c r="AE123" s="79">
        <f t="shared" si="14"/>
        <v>121</v>
      </c>
    </row>
    <row r="124" spans="20:31" x14ac:dyDescent="0.25">
      <c r="T124" s="9">
        <v>122</v>
      </c>
      <c r="Z124" s="4" t="str">
        <f t="shared" si="12"/>
        <v/>
      </c>
      <c r="AC124" t="s">
        <v>105</v>
      </c>
      <c r="AD124" s="79" t="str">
        <f t="shared" si="13"/>
        <v>F2</v>
      </c>
      <c r="AE124" s="79">
        <f t="shared" si="14"/>
        <v>122</v>
      </c>
    </row>
    <row r="125" spans="20:31" x14ac:dyDescent="0.25">
      <c r="T125" s="9">
        <v>123</v>
      </c>
      <c r="Z125" s="4" t="str">
        <f t="shared" si="12"/>
        <v/>
      </c>
      <c r="AC125" t="s">
        <v>107</v>
      </c>
      <c r="AD125" s="79" t="str">
        <f t="shared" si="13"/>
        <v>F3</v>
      </c>
      <c r="AE125" s="79">
        <f t="shared" si="14"/>
        <v>123</v>
      </c>
    </row>
    <row r="126" spans="20:31" x14ac:dyDescent="0.25">
      <c r="T126" s="9">
        <v>124</v>
      </c>
      <c r="Z126" s="4" t="str">
        <f t="shared" si="12"/>
        <v/>
      </c>
      <c r="AC126" t="s">
        <v>109</v>
      </c>
      <c r="AD126" s="79" t="str">
        <f t="shared" si="13"/>
        <v>F4</v>
      </c>
      <c r="AE126" s="79">
        <f t="shared" si="14"/>
        <v>124</v>
      </c>
    </row>
    <row r="127" spans="20:31" x14ac:dyDescent="0.25">
      <c r="T127" s="9">
        <v>125</v>
      </c>
      <c r="Z127" s="4" t="str">
        <f t="shared" si="12"/>
        <v/>
      </c>
      <c r="AC127" t="s">
        <v>111</v>
      </c>
      <c r="AD127" s="79" t="str">
        <f t="shared" si="13"/>
        <v>F5</v>
      </c>
      <c r="AE127" s="79">
        <f t="shared" si="14"/>
        <v>125</v>
      </c>
    </row>
    <row r="128" spans="20:31" x14ac:dyDescent="0.25">
      <c r="T128" s="9">
        <v>126</v>
      </c>
      <c r="Z128" s="4" t="str">
        <f t="shared" si="12"/>
        <v/>
      </c>
      <c r="AC128" t="s">
        <v>113</v>
      </c>
      <c r="AD128" s="79" t="str">
        <f t="shared" si="13"/>
        <v>F6</v>
      </c>
      <c r="AE128" s="79">
        <f t="shared" si="14"/>
        <v>126</v>
      </c>
    </row>
    <row r="129" spans="20:31" x14ac:dyDescent="0.25">
      <c r="T129" s="9">
        <v>127</v>
      </c>
      <c r="Z129" s="4" t="str">
        <f t="shared" si="12"/>
        <v/>
      </c>
      <c r="AC129" t="s">
        <v>115</v>
      </c>
      <c r="AD129" s="79" t="str">
        <f t="shared" si="13"/>
        <v>F7</v>
      </c>
      <c r="AE129" s="79">
        <f t="shared" si="14"/>
        <v>127</v>
      </c>
    </row>
    <row r="130" spans="20:31" x14ac:dyDescent="0.25">
      <c r="T130" s="9">
        <v>128</v>
      </c>
      <c r="Z130" s="4" t="str">
        <f t="shared" si="12"/>
        <v/>
      </c>
      <c r="AC130" t="s">
        <v>261</v>
      </c>
      <c r="AD130" s="79" t="str">
        <f t="shared" si="13"/>
        <v>F8</v>
      </c>
      <c r="AE130" s="79">
        <f t="shared" si="14"/>
        <v>128</v>
      </c>
    </row>
    <row r="131" spans="20:31" x14ac:dyDescent="0.25">
      <c r="T131" s="9">
        <v>129</v>
      </c>
      <c r="Z131" s="4" t="str">
        <f t="shared" si="12"/>
        <v/>
      </c>
      <c r="AC131" t="s">
        <v>262</v>
      </c>
      <c r="AD131" s="79" t="str">
        <f t="shared" si="13"/>
        <v>F9</v>
      </c>
      <c r="AE131" s="79">
        <f t="shared" si="14"/>
        <v>129</v>
      </c>
    </row>
    <row r="132" spans="20:31" x14ac:dyDescent="0.25">
      <c r="T132" s="9">
        <v>130</v>
      </c>
      <c r="Z132" s="4" t="str">
        <f t="shared" ref="Z132:Z195" si="15">IFERROR(INDEX($AD$3:$AD$386,SMALL($AE$3:$AE$386,T132)),"")</f>
        <v/>
      </c>
      <c r="AC132" t="s">
        <v>263</v>
      </c>
      <c r="AD132" s="79" t="str">
        <f t="shared" ref="AD132:AD195" si="16">IF(OR((RIGHT(AC132,LEN(AC132)-1)+0)&gt;$AF$5,(CODE(LEFT(AC132,1))-64)&gt;$AF$7),"",AC132)</f>
        <v>F10</v>
      </c>
      <c r="AE132" s="79">
        <f t="shared" ref="AE132:AE195" si="17">IF(AD132="","",MATCH(AD132,$AD$3:$AD$386,0))</f>
        <v>130</v>
      </c>
    </row>
    <row r="133" spans="20:31" x14ac:dyDescent="0.25">
      <c r="T133" s="9">
        <v>131</v>
      </c>
      <c r="Z133" s="4" t="str">
        <f t="shared" si="15"/>
        <v/>
      </c>
      <c r="AC133" t="s">
        <v>264</v>
      </c>
      <c r="AD133" s="79" t="str">
        <f t="shared" si="16"/>
        <v>F11</v>
      </c>
      <c r="AE133" s="79">
        <f t="shared" si="17"/>
        <v>131</v>
      </c>
    </row>
    <row r="134" spans="20:31" x14ac:dyDescent="0.25">
      <c r="T134" s="9">
        <v>132</v>
      </c>
      <c r="Z134" s="4" t="str">
        <f t="shared" si="15"/>
        <v/>
      </c>
      <c r="AC134" t="s">
        <v>265</v>
      </c>
      <c r="AD134" s="79" t="str">
        <f t="shared" si="16"/>
        <v>F12</v>
      </c>
      <c r="AE134" s="79">
        <f t="shared" si="17"/>
        <v>132</v>
      </c>
    </row>
    <row r="135" spans="20:31" x14ac:dyDescent="0.25">
      <c r="T135" s="9">
        <v>133</v>
      </c>
      <c r="Z135" s="4" t="str">
        <f t="shared" si="15"/>
        <v/>
      </c>
      <c r="AC135" t="s">
        <v>266</v>
      </c>
      <c r="AD135" s="79" t="str">
        <f t="shared" si="16"/>
        <v/>
      </c>
      <c r="AE135" s="79" t="str">
        <f t="shared" si="17"/>
        <v/>
      </c>
    </row>
    <row r="136" spans="20:31" x14ac:dyDescent="0.25">
      <c r="T136" s="9">
        <v>134</v>
      </c>
      <c r="Z136" s="4" t="str">
        <f t="shared" si="15"/>
        <v/>
      </c>
      <c r="AC136" t="s">
        <v>267</v>
      </c>
      <c r="AD136" s="79" t="str">
        <f t="shared" si="16"/>
        <v/>
      </c>
      <c r="AE136" s="79" t="str">
        <f t="shared" si="17"/>
        <v/>
      </c>
    </row>
    <row r="137" spans="20:31" x14ac:dyDescent="0.25">
      <c r="T137" s="9">
        <v>135</v>
      </c>
      <c r="Z137" s="4" t="str">
        <f t="shared" si="15"/>
        <v/>
      </c>
      <c r="AC137" t="s">
        <v>268</v>
      </c>
      <c r="AD137" s="79" t="str">
        <f t="shared" si="16"/>
        <v/>
      </c>
      <c r="AE137" s="79" t="str">
        <f t="shared" si="17"/>
        <v/>
      </c>
    </row>
    <row r="138" spans="20:31" x14ac:dyDescent="0.25">
      <c r="T138" s="9">
        <v>136</v>
      </c>
      <c r="Z138" s="4" t="str">
        <f t="shared" si="15"/>
        <v/>
      </c>
      <c r="AC138" t="s">
        <v>269</v>
      </c>
      <c r="AD138" s="79" t="str">
        <f t="shared" si="16"/>
        <v/>
      </c>
      <c r="AE138" s="79" t="str">
        <f t="shared" si="17"/>
        <v/>
      </c>
    </row>
    <row r="139" spans="20:31" x14ac:dyDescent="0.25">
      <c r="T139" s="9">
        <v>137</v>
      </c>
      <c r="Z139" s="4" t="str">
        <f t="shared" si="15"/>
        <v/>
      </c>
      <c r="AC139" t="s">
        <v>270</v>
      </c>
      <c r="AD139" s="79" t="str">
        <f t="shared" si="16"/>
        <v/>
      </c>
      <c r="AE139" s="79" t="str">
        <f t="shared" si="17"/>
        <v/>
      </c>
    </row>
    <row r="140" spans="20:31" x14ac:dyDescent="0.25">
      <c r="T140" s="9">
        <v>138</v>
      </c>
      <c r="Z140" s="4" t="str">
        <f t="shared" si="15"/>
        <v/>
      </c>
      <c r="AC140" t="s">
        <v>271</v>
      </c>
      <c r="AD140" s="79" t="str">
        <f t="shared" si="16"/>
        <v/>
      </c>
      <c r="AE140" s="79" t="str">
        <f t="shared" si="17"/>
        <v/>
      </c>
    </row>
    <row r="141" spans="20:31" x14ac:dyDescent="0.25">
      <c r="T141" s="9">
        <v>139</v>
      </c>
      <c r="Z141" s="4" t="str">
        <f t="shared" si="15"/>
        <v/>
      </c>
      <c r="AC141" t="s">
        <v>272</v>
      </c>
      <c r="AD141" s="79" t="str">
        <f t="shared" si="16"/>
        <v/>
      </c>
      <c r="AE141" s="79" t="str">
        <f t="shared" si="17"/>
        <v/>
      </c>
    </row>
    <row r="142" spans="20:31" x14ac:dyDescent="0.25">
      <c r="T142" s="9">
        <v>140</v>
      </c>
      <c r="Z142" s="4" t="str">
        <f t="shared" si="15"/>
        <v/>
      </c>
      <c r="AC142" t="s">
        <v>273</v>
      </c>
      <c r="AD142" s="79" t="str">
        <f t="shared" si="16"/>
        <v/>
      </c>
      <c r="AE142" s="79" t="str">
        <f t="shared" si="17"/>
        <v/>
      </c>
    </row>
    <row r="143" spans="20:31" x14ac:dyDescent="0.25">
      <c r="T143" s="9">
        <v>141</v>
      </c>
      <c r="Z143" s="4" t="str">
        <f t="shared" si="15"/>
        <v/>
      </c>
      <c r="AC143" t="s">
        <v>274</v>
      </c>
      <c r="AD143" s="79" t="str">
        <f t="shared" si="16"/>
        <v/>
      </c>
      <c r="AE143" s="79" t="str">
        <f t="shared" si="17"/>
        <v/>
      </c>
    </row>
    <row r="144" spans="20:31" x14ac:dyDescent="0.25">
      <c r="T144" s="9">
        <v>142</v>
      </c>
      <c r="Z144" s="4" t="str">
        <f t="shared" si="15"/>
        <v/>
      </c>
      <c r="AC144" t="s">
        <v>275</v>
      </c>
      <c r="AD144" s="79" t="str">
        <f t="shared" si="16"/>
        <v/>
      </c>
      <c r="AE144" s="79" t="str">
        <f t="shared" si="17"/>
        <v/>
      </c>
    </row>
    <row r="145" spans="20:31" x14ac:dyDescent="0.25">
      <c r="T145" s="9">
        <v>143</v>
      </c>
      <c r="Z145" s="4" t="str">
        <f t="shared" si="15"/>
        <v/>
      </c>
      <c r="AC145" t="s">
        <v>276</v>
      </c>
      <c r="AD145" s="79" t="str">
        <f t="shared" si="16"/>
        <v/>
      </c>
      <c r="AE145" s="79" t="str">
        <f t="shared" si="17"/>
        <v/>
      </c>
    </row>
    <row r="146" spans="20:31" x14ac:dyDescent="0.25">
      <c r="T146" s="9">
        <v>144</v>
      </c>
      <c r="Z146" s="4" t="str">
        <f t="shared" si="15"/>
        <v/>
      </c>
      <c r="AC146" t="s">
        <v>277</v>
      </c>
      <c r="AD146" s="79" t="str">
        <f t="shared" si="16"/>
        <v/>
      </c>
      <c r="AE146" s="79" t="str">
        <f t="shared" si="17"/>
        <v/>
      </c>
    </row>
    <row r="147" spans="20:31" x14ac:dyDescent="0.25">
      <c r="T147" s="9">
        <v>145</v>
      </c>
      <c r="Z147" s="4" t="str">
        <f t="shared" si="15"/>
        <v/>
      </c>
      <c r="AC147" t="s">
        <v>116</v>
      </c>
      <c r="AD147" s="79" t="str">
        <f t="shared" si="16"/>
        <v>G1</v>
      </c>
      <c r="AE147" s="79">
        <f t="shared" si="17"/>
        <v>145</v>
      </c>
    </row>
    <row r="148" spans="20:31" x14ac:dyDescent="0.25">
      <c r="T148" s="9">
        <v>146</v>
      </c>
      <c r="Z148" s="4" t="str">
        <f t="shared" si="15"/>
        <v/>
      </c>
      <c r="AC148" t="s">
        <v>118</v>
      </c>
      <c r="AD148" s="79" t="str">
        <f t="shared" si="16"/>
        <v>G2</v>
      </c>
      <c r="AE148" s="79">
        <f t="shared" si="17"/>
        <v>146</v>
      </c>
    </row>
    <row r="149" spans="20:31" x14ac:dyDescent="0.25">
      <c r="T149" s="9">
        <v>147</v>
      </c>
      <c r="Z149" s="4" t="str">
        <f t="shared" si="15"/>
        <v/>
      </c>
      <c r="AC149" t="s">
        <v>120</v>
      </c>
      <c r="AD149" s="79" t="str">
        <f t="shared" si="16"/>
        <v>G3</v>
      </c>
      <c r="AE149" s="79">
        <f t="shared" si="17"/>
        <v>147</v>
      </c>
    </row>
    <row r="150" spans="20:31" x14ac:dyDescent="0.25">
      <c r="T150" s="9">
        <v>148</v>
      </c>
      <c r="Z150" s="4" t="str">
        <f t="shared" si="15"/>
        <v/>
      </c>
      <c r="AC150" t="s">
        <v>122</v>
      </c>
      <c r="AD150" s="79" t="str">
        <f t="shared" si="16"/>
        <v>G4</v>
      </c>
      <c r="AE150" s="79">
        <f t="shared" si="17"/>
        <v>148</v>
      </c>
    </row>
    <row r="151" spans="20:31" x14ac:dyDescent="0.25">
      <c r="T151" s="9">
        <v>149</v>
      </c>
      <c r="Z151" s="4" t="str">
        <f t="shared" si="15"/>
        <v/>
      </c>
      <c r="AC151" t="s">
        <v>124</v>
      </c>
      <c r="AD151" s="79" t="str">
        <f t="shared" si="16"/>
        <v>G5</v>
      </c>
      <c r="AE151" s="79">
        <f t="shared" si="17"/>
        <v>149</v>
      </c>
    </row>
    <row r="152" spans="20:31" x14ac:dyDescent="0.25">
      <c r="T152" s="9">
        <v>150</v>
      </c>
      <c r="Z152" s="4" t="str">
        <f t="shared" si="15"/>
        <v/>
      </c>
      <c r="AC152" t="s">
        <v>126</v>
      </c>
      <c r="AD152" s="79" t="str">
        <f t="shared" si="16"/>
        <v>G6</v>
      </c>
      <c r="AE152" s="79">
        <f t="shared" si="17"/>
        <v>150</v>
      </c>
    </row>
    <row r="153" spans="20:31" x14ac:dyDescent="0.25">
      <c r="T153" s="9">
        <v>151</v>
      </c>
      <c r="Z153" s="4" t="str">
        <f t="shared" si="15"/>
        <v/>
      </c>
      <c r="AC153" t="s">
        <v>278</v>
      </c>
      <c r="AD153" s="79" t="str">
        <f t="shared" si="16"/>
        <v>G7</v>
      </c>
      <c r="AE153" s="79">
        <f t="shared" si="17"/>
        <v>151</v>
      </c>
    </row>
    <row r="154" spans="20:31" x14ac:dyDescent="0.25">
      <c r="T154" s="9">
        <v>152</v>
      </c>
      <c r="Z154" s="4" t="str">
        <f t="shared" si="15"/>
        <v/>
      </c>
      <c r="AC154" t="s">
        <v>279</v>
      </c>
      <c r="AD154" s="79" t="str">
        <f t="shared" si="16"/>
        <v>G8</v>
      </c>
      <c r="AE154" s="79">
        <f t="shared" si="17"/>
        <v>152</v>
      </c>
    </row>
    <row r="155" spans="20:31" x14ac:dyDescent="0.25">
      <c r="T155" s="9">
        <v>153</v>
      </c>
      <c r="Z155" s="4" t="str">
        <f t="shared" si="15"/>
        <v/>
      </c>
      <c r="AC155" t="s">
        <v>280</v>
      </c>
      <c r="AD155" s="79" t="str">
        <f t="shared" si="16"/>
        <v>G9</v>
      </c>
      <c r="AE155" s="79">
        <f t="shared" si="17"/>
        <v>153</v>
      </c>
    </row>
    <row r="156" spans="20:31" x14ac:dyDescent="0.25">
      <c r="T156" s="9">
        <v>154</v>
      </c>
      <c r="Z156" s="4" t="str">
        <f t="shared" si="15"/>
        <v/>
      </c>
      <c r="AC156" t="s">
        <v>281</v>
      </c>
      <c r="AD156" s="79" t="str">
        <f t="shared" si="16"/>
        <v>G10</v>
      </c>
      <c r="AE156" s="79">
        <f t="shared" si="17"/>
        <v>154</v>
      </c>
    </row>
    <row r="157" spans="20:31" x14ac:dyDescent="0.25">
      <c r="T157" s="9">
        <v>155</v>
      </c>
      <c r="Z157" s="4" t="str">
        <f t="shared" si="15"/>
        <v/>
      </c>
      <c r="AC157" t="s">
        <v>282</v>
      </c>
      <c r="AD157" s="79" t="str">
        <f t="shared" si="16"/>
        <v>G11</v>
      </c>
      <c r="AE157" s="79">
        <f t="shared" si="17"/>
        <v>155</v>
      </c>
    </row>
    <row r="158" spans="20:31" x14ac:dyDescent="0.25">
      <c r="T158" s="9">
        <v>156</v>
      </c>
      <c r="Z158" s="4" t="str">
        <f t="shared" si="15"/>
        <v/>
      </c>
      <c r="AC158" t="s">
        <v>283</v>
      </c>
      <c r="AD158" s="79" t="str">
        <f t="shared" si="16"/>
        <v>G12</v>
      </c>
      <c r="AE158" s="79">
        <f t="shared" si="17"/>
        <v>156</v>
      </c>
    </row>
    <row r="159" spans="20:31" x14ac:dyDescent="0.25">
      <c r="T159" s="9">
        <v>157</v>
      </c>
      <c r="Z159" s="4" t="str">
        <f t="shared" si="15"/>
        <v/>
      </c>
      <c r="AC159" t="s">
        <v>284</v>
      </c>
      <c r="AD159" s="79" t="str">
        <f t="shared" si="16"/>
        <v/>
      </c>
      <c r="AE159" s="79" t="str">
        <f t="shared" si="17"/>
        <v/>
      </c>
    </row>
    <row r="160" spans="20:31" x14ac:dyDescent="0.25">
      <c r="T160" s="9">
        <v>158</v>
      </c>
      <c r="Z160" s="4" t="str">
        <f t="shared" si="15"/>
        <v/>
      </c>
      <c r="AC160" t="s">
        <v>285</v>
      </c>
      <c r="AD160" s="79" t="str">
        <f t="shared" si="16"/>
        <v/>
      </c>
      <c r="AE160" s="79" t="str">
        <f t="shared" si="17"/>
        <v/>
      </c>
    </row>
    <row r="161" spans="20:31" x14ac:dyDescent="0.25">
      <c r="T161" s="9">
        <v>159</v>
      </c>
      <c r="Z161" s="4" t="str">
        <f t="shared" si="15"/>
        <v/>
      </c>
      <c r="AC161" t="s">
        <v>286</v>
      </c>
      <c r="AD161" s="79" t="str">
        <f t="shared" si="16"/>
        <v/>
      </c>
      <c r="AE161" s="79" t="str">
        <f t="shared" si="17"/>
        <v/>
      </c>
    </row>
    <row r="162" spans="20:31" x14ac:dyDescent="0.25">
      <c r="T162" s="9">
        <v>160</v>
      </c>
      <c r="Z162" s="4" t="str">
        <f t="shared" si="15"/>
        <v/>
      </c>
      <c r="AC162" t="s">
        <v>287</v>
      </c>
      <c r="AD162" s="79" t="str">
        <f t="shared" si="16"/>
        <v/>
      </c>
      <c r="AE162" s="79" t="str">
        <f t="shared" si="17"/>
        <v/>
      </c>
    </row>
    <row r="163" spans="20:31" x14ac:dyDescent="0.25">
      <c r="T163" s="9">
        <v>161</v>
      </c>
      <c r="Z163" s="4" t="str">
        <f t="shared" si="15"/>
        <v/>
      </c>
      <c r="AC163" t="s">
        <v>288</v>
      </c>
      <c r="AD163" s="79" t="str">
        <f t="shared" si="16"/>
        <v/>
      </c>
      <c r="AE163" s="79" t="str">
        <f t="shared" si="17"/>
        <v/>
      </c>
    </row>
    <row r="164" spans="20:31" x14ac:dyDescent="0.25">
      <c r="T164" s="9">
        <v>162</v>
      </c>
      <c r="Z164" s="4" t="str">
        <f t="shared" si="15"/>
        <v/>
      </c>
      <c r="AC164" t="s">
        <v>289</v>
      </c>
      <c r="AD164" s="79" t="str">
        <f t="shared" si="16"/>
        <v/>
      </c>
      <c r="AE164" s="79" t="str">
        <f t="shared" si="17"/>
        <v/>
      </c>
    </row>
    <row r="165" spans="20:31" x14ac:dyDescent="0.25">
      <c r="T165" s="9">
        <v>163</v>
      </c>
      <c r="Z165" s="4" t="str">
        <f t="shared" si="15"/>
        <v/>
      </c>
      <c r="AC165" t="s">
        <v>290</v>
      </c>
      <c r="AD165" s="79" t="str">
        <f t="shared" si="16"/>
        <v/>
      </c>
      <c r="AE165" s="79" t="str">
        <f t="shared" si="17"/>
        <v/>
      </c>
    </row>
    <row r="166" spans="20:31" x14ac:dyDescent="0.25">
      <c r="T166" s="9">
        <v>164</v>
      </c>
      <c r="Z166" s="4" t="str">
        <f t="shared" si="15"/>
        <v/>
      </c>
      <c r="AC166" t="s">
        <v>291</v>
      </c>
      <c r="AD166" s="79" t="str">
        <f t="shared" si="16"/>
        <v/>
      </c>
      <c r="AE166" s="79" t="str">
        <f t="shared" si="17"/>
        <v/>
      </c>
    </row>
    <row r="167" spans="20:31" x14ac:dyDescent="0.25">
      <c r="T167" s="9">
        <v>165</v>
      </c>
      <c r="Z167" s="4" t="str">
        <f t="shared" si="15"/>
        <v/>
      </c>
      <c r="AC167" t="s">
        <v>292</v>
      </c>
      <c r="AD167" s="79" t="str">
        <f t="shared" si="16"/>
        <v/>
      </c>
      <c r="AE167" s="79" t="str">
        <f t="shared" si="17"/>
        <v/>
      </c>
    </row>
    <row r="168" spans="20:31" x14ac:dyDescent="0.25">
      <c r="T168" s="9">
        <v>166</v>
      </c>
      <c r="Z168" s="4" t="str">
        <f t="shared" si="15"/>
        <v/>
      </c>
      <c r="AC168" t="s">
        <v>293</v>
      </c>
      <c r="AD168" s="79" t="str">
        <f t="shared" si="16"/>
        <v/>
      </c>
      <c r="AE168" s="79" t="str">
        <f t="shared" si="17"/>
        <v/>
      </c>
    </row>
    <row r="169" spans="20:31" x14ac:dyDescent="0.25">
      <c r="T169" s="9">
        <v>167</v>
      </c>
      <c r="Z169" s="4" t="str">
        <f t="shared" si="15"/>
        <v/>
      </c>
      <c r="AC169" t="s">
        <v>294</v>
      </c>
      <c r="AD169" s="79" t="str">
        <f t="shared" si="16"/>
        <v/>
      </c>
      <c r="AE169" s="79" t="str">
        <f t="shared" si="17"/>
        <v/>
      </c>
    </row>
    <row r="170" spans="20:31" x14ac:dyDescent="0.25">
      <c r="T170" s="9">
        <v>168</v>
      </c>
      <c r="Z170" s="4" t="str">
        <f t="shared" si="15"/>
        <v/>
      </c>
      <c r="AC170" t="s">
        <v>295</v>
      </c>
      <c r="AD170" s="79" t="str">
        <f t="shared" si="16"/>
        <v/>
      </c>
      <c r="AE170" s="79" t="str">
        <f t="shared" si="17"/>
        <v/>
      </c>
    </row>
    <row r="171" spans="20:31" x14ac:dyDescent="0.25">
      <c r="T171" s="9">
        <v>169</v>
      </c>
      <c r="Z171" s="4" t="str">
        <f t="shared" si="15"/>
        <v/>
      </c>
      <c r="AC171" t="s">
        <v>117</v>
      </c>
      <c r="AD171" s="79" t="str">
        <f t="shared" si="16"/>
        <v>H1</v>
      </c>
      <c r="AE171" s="79">
        <f t="shared" si="17"/>
        <v>169</v>
      </c>
    </row>
    <row r="172" spans="20:31" x14ac:dyDescent="0.25">
      <c r="T172" s="9">
        <v>170</v>
      </c>
      <c r="Z172" s="4" t="str">
        <f t="shared" si="15"/>
        <v/>
      </c>
      <c r="AC172" t="s">
        <v>119</v>
      </c>
      <c r="AD172" s="79" t="str">
        <f t="shared" si="16"/>
        <v>H2</v>
      </c>
      <c r="AE172" s="79">
        <f t="shared" si="17"/>
        <v>170</v>
      </c>
    </row>
    <row r="173" spans="20:31" x14ac:dyDescent="0.25">
      <c r="T173" s="9">
        <v>171</v>
      </c>
      <c r="Z173" s="4" t="str">
        <f t="shared" si="15"/>
        <v/>
      </c>
      <c r="AC173" t="s">
        <v>121</v>
      </c>
      <c r="AD173" s="79" t="str">
        <f t="shared" si="16"/>
        <v>H3</v>
      </c>
      <c r="AE173" s="79">
        <f t="shared" si="17"/>
        <v>171</v>
      </c>
    </row>
    <row r="174" spans="20:31" x14ac:dyDescent="0.25">
      <c r="T174" s="9">
        <v>172</v>
      </c>
      <c r="Z174" s="4" t="str">
        <f t="shared" si="15"/>
        <v/>
      </c>
      <c r="AC174" t="s">
        <v>123</v>
      </c>
      <c r="AD174" s="79" t="str">
        <f t="shared" si="16"/>
        <v>H4</v>
      </c>
      <c r="AE174" s="79">
        <f t="shared" si="17"/>
        <v>172</v>
      </c>
    </row>
    <row r="175" spans="20:31" x14ac:dyDescent="0.25">
      <c r="T175" s="9">
        <v>173</v>
      </c>
      <c r="Z175" s="4" t="str">
        <f t="shared" si="15"/>
        <v/>
      </c>
      <c r="AC175" t="s">
        <v>125</v>
      </c>
      <c r="AD175" s="79" t="str">
        <f t="shared" si="16"/>
        <v>H5</v>
      </c>
      <c r="AE175" s="79">
        <f t="shared" si="17"/>
        <v>173</v>
      </c>
    </row>
    <row r="176" spans="20:31" x14ac:dyDescent="0.25">
      <c r="T176" s="9">
        <v>174</v>
      </c>
      <c r="Z176" s="4" t="str">
        <f t="shared" si="15"/>
        <v/>
      </c>
      <c r="AC176" t="s">
        <v>127</v>
      </c>
      <c r="AD176" s="79" t="str">
        <f t="shared" si="16"/>
        <v>H6</v>
      </c>
      <c r="AE176" s="79">
        <f t="shared" si="17"/>
        <v>174</v>
      </c>
    </row>
    <row r="177" spans="20:31" x14ac:dyDescent="0.25">
      <c r="T177" s="9">
        <v>175</v>
      </c>
      <c r="Z177" s="4" t="str">
        <f t="shared" si="15"/>
        <v/>
      </c>
      <c r="AC177" t="s">
        <v>296</v>
      </c>
      <c r="AD177" s="79" t="str">
        <f t="shared" si="16"/>
        <v>H7</v>
      </c>
      <c r="AE177" s="79">
        <f t="shared" si="17"/>
        <v>175</v>
      </c>
    </row>
    <row r="178" spans="20:31" x14ac:dyDescent="0.25">
      <c r="T178" s="9">
        <v>176</v>
      </c>
      <c r="Z178" s="4" t="str">
        <f t="shared" si="15"/>
        <v/>
      </c>
      <c r="AC178" t="s">
        <v>297</v>
      </c>
      <c r="AD178" s="79" t="str">
        <f t="shared" si="16"/>
        <v>H8</v>
      </c>
      <c r="AE178" s="79">
        <f t="shared" si="17"/>
        <v>176</v>
      </c>
    </row>
    <row r="179" spans="20:31" x14ac:dyDescent="0.25">
      <c r="T179" s="9">
        <v>177</v>
      </c>
      <c r="Z179" s="4" t="str">
        <f t="shared" si="15"/>
        <v/>
      </c>
      <c r="AC179" t="s">
        <v>298</v>
      </c>
      <c r="AD179" s="79" t="str">
        <f t="shared" si="16"/>
        <v>H9</v>
      </c>
      <c r="AE179" s="79">
        <f t="shared" si="17"/>
        <v>177</v>
      </c>
    </row>
    <row r="180" spans="20:31" x14ac:dyDescent="0.25">
      <c r="T180" s="9">
        <v>178</v>
      </c>
      <c r="Z180" s="4" t="str">
        <f t="shared" si="15"/>
        <v/>
      </c>
      <c r="AC180" t="s">
        <v>299</v>
      </c>
      <c r="AD180" s="79" t="str">
        <f t="shared" si="16"/>
        <v>H10</v>
      </c>
      <c r="AE180" s="79">
        <f t="shared" si="17"/>
        <v>178</v>
      </c>
    </row>
    <row r="181" spans="20:31" x14ac:dyDescent="0.25">
      <c r="T181" s="9">
        <v>179</v>
      </c>
      <c r="Z181" s="4" t="str">
        <f t="shared" si="15"/>
        <v/>
      </c>
      <c r="AC181" t="s">
        <v>300</v>
      </c>
      <c r="AD181" s="79" t="str">
        <f t="shared" si="16"/>
        <v>H11</v>
      </c>
      <c r="AE181" s="79">
        <f t="shared" si="17"/>
        <v>179</v>
      </c>
    </row>
    <row r="182" spans="20:31" x14ac:dyDescent="0.25">
      <c r="T182" s="9">
        <v>180</v>
      </c>
      <c r="Z182" s="4" t="str">
        <f t="shared" si="15"/>
        <v/>
      </c>
      <c r="AC182" t="s">
        <v>301</v>
      </c>
      <c r="AD182" s="79" t="str">
        <f t="shared" si="16"/>
        <v>H12</v>
      </c>
      <c r="AE182" s="79">
        <f t="shared" si="17"/>
        <v>180</v>
      </c>
    </row>
    <row r="183" spans="20:31" x14ac:dyDescent="0.25">
      <c r="T183" s="9">
        <v>181</v>
      </c>
      <c r="Z183" s="4" t="str">
        <f t="shared" si="15"/>
        <v/>
      </c>
      <c r="AC183" t="s">
        <v>302</v>
      </c>
      <c r="AD183" s="79" t="str">
        <f t="shared" si="16"/>
        <v/>
      </c>
      <c r="AE183" s="79" t="str">
        <f t="shared" si="17"/>
        <v/>
      </c>
    </row>
    <row r="184" spans="20:31" x14ac:dyDescent="0.25">
      <c r="T184" s="9">
        <v>182</v>
      </c>
      <c r="Z184" s="4" t="str">
        <f t="shared" si="15"/>
        <v/>
      </c>
      <c r="AC184" t="s">
        <v>303</v>
      </c>
      <c r="AD184" s="79" t="str">
        <f t="shared" si="16"/>
        <v/>
      </c>
      <c r="AE184" s="79" t="str">
        <f t="shared" si="17"/>
        <v/>
      </c>
    </row>
    <row r="185" spans="20:31" x14ac:dyDescent="0.25">
      <c r="T185" s="9">
        <v>183</v>
      </c>
      <c r="Z185" s="4" t="str">
        <f t="shared" si="15"/>
        <v/>
      </c>
      <c r="AC185" t="s">
        <v>304</v>
      </c>
      <c r="AD185" s="79" t="str">
        <f t="shared" si="16"/>
        <v/>
      </c>
      <c r="AE185" s="79" t="str">
        <f t="shared" si="17"/>
        <v/>
      </c>
    </row>
    <row r="186" spans="20:31" x14ac:dyDescent="0.25">
      <c r="T186" s="9">
        <v>184</v>
      </c>
      <c r="Z186" s="4" t="str">
        <f t="shared" si="15"/>
        <v/>
      </c>
      <c r="AC186" t="s">
        <v>305</v>
      </c>
      <c r="AD186" s="79" t="str">
        <f t="shared" si="16"/>
        <v/>
      </c>
      <c r="AE186" s="79" t="str">
        <f t="shared" si="17"/>
        <v/>
      </c>
    </row>
    <row r="187" spans="20:31" x14ac:dyDescent="0.25">
      <c r="T187" s="9">
        <v>185</v>
      </c>
      <c r="Z187" s="4" t="str">
        <f t="shared" si="15"/>
        <v/>
      </c>
      <c r="AC187" t="s">
        <v>306</v>
      </c>
      <c r="AD187" s="79" t="str">
        <f t="shared" si="16"/>
        <v/>
      </c>
      <c r="AE187" s="79" t="str">
        <f t="shared" si="17"/>
        <v/>
      </c>
    </row>
    <row r="188" spans="20:31" x14ac:dyDescent="0.25">
      <c r="T188" s="9">
        <v>186</v>
      </c>
      <c r="Z188" s="4" t="str">
        <f t="shared" si="15"/>
        <v/>
      </c>
      <c r="AC188" t="s">
        <v>307</v>
      </c>
      <c r="AD188" s="79" t="str">
        <f t="shared" si="16"/>
        <v/>
      </c>
      <c r="AE188" s="79" t="str">
        <f t="shared" si="17"/>
        <v/>
      </c>
    </row>
    <row r="189" spans="20:31" x14ac:dyDescent="0.25">
      <c r="T189" s="9">
        <v>187</v>
      </c>
      <c r="Z189" s="4" t="str">
        <f t="shared" si="15"/>
        <v/>
      </c>
      <c r="AC189" t="s">
        <v>308</v>
      </c>
      <c r="AD189" s="79" t="str">
        <f t="shared" si="16"/>
        <v/>
      </c>
      <c r="AE189" s="79" t="str">
        <f t="shared" si="17"/>
        <v/>
      </c>
    </row>
    <row r="190" spans="20:31" x14ac:dyDescent="0.25">
      <c r="T190" s="9">
        <v>188</v>
      </c>
      <c r="Z190" s="4" t="str">
        <f t="shared" si="15"/>
        <v/>
      </c>
      <c r="AC190" t="s">
        <v>309</v>
      </c>
      <c r="AD190" s="79" t="str">
        <f t="shared" si="16"/>
        <v/>
      </c>
      <c r="AE190" s="79" t="str">
        <f t="shared" si="17"/>
        <v/>
      </c>
    </row>
    <row r="191" spans="20:31" x14ac:dyDescent="0.25">
      <c r="T191" s="9">
        <v>189</v>
      </c>
      <c r="Z191" s="4" t="str">
        <f t="shared" si="15"/>
        <v/>
      </c>
      <c r="AC191" t="s">
        <v>310</v>
      </c>
      <c r="AD191" s="79" t="str">
        <f t="shared" si="16"/>
        <v/>
      </c>
      <c r="AE191" s="79" t="str">
        <f t="shared" si="17"/>
        <v/>
      </c>
    </row>
    <row r="192" spans="20:31" x14ac:dyDescent="0.25">
      <c r="T192" s="9">
        <v>190</v>
      </c>
      <c r="Z192" s="4" t="str">
        <f t="shared" si="15"/>
        <v/>
      </c>
      <c r="AC192" t="s">
        <v>311</v>
      </c>
      <c r="AD192" s="79" t="str">
        <f t="shared" si="16"/>
        <v/>
      </c>
      <c r="AE192" s="79" t="str">
        <f t="shared" si="17"/>
        <v/>
      </c>
    </row>
    <row r="193" spans="20:31" x14ac:dyDescent="0.25">
      <c r="T193" s="9">
        <v>191</v>
      </c>
      <c r="Z193" s="4" t="str">
        <f t="shared" si="15"/>
        <v/>
      </c>
      <c r="AC193" t="s">
        <v>312</v>
      </c>
      <c r="AD193" s="79" t="str">
        <f t="shared" si="16"/>
        <v/>
      </c>
      <c r="AE193" s="79" t="str">
        <f t="shared" si="17"/>
        <v/>
      </c>
    </row>
    <row r="194" spans="20:31" x14ac:dyDescent="0.25">
      <c r="T194" s="9">
        <v>192</v>
      </c>
      <c r="Z194" s="4" t="str">
        <f t="shared" si="15"/>
        <v/>
      </c>
      <c r="AC194" t="s">
        <v>313</v>
      </c>
      <c r="AD194" s="79" t="str">
        <f t="shared" si="16"/>
        <v/>
      </c>
      <c r="AE194" s="79" t="str">
        <f t="shared" si="17"/>
        <v/>
      </c>
    </row>
    <row r="195" spans="20:31" x14ac:dyDescent="0.25">
      <c r="T195" s="9">
        <v>193</v>
      </c>
      <c r="Z195" s="4" t="str">
        <f t="shared" si="15"/>
        <v/>
      </c>
      <c r="AC195" t="s">
        <v>314</v>
      </c>
      <c r="AD195" s="79" t="str">
        <f t="shared" si="16"/>
        <v/>
      </c>
      <c r="AE195" s="79" t="str">
        <f t="shared" si="17"/>
        <v/>
      </c>
    </row>
    <row r="196" spans="20:31" x14ac:dyDescent="0.25">
      <c r="T196" s="9">
        <v>194</v>
      </c>
      <c r="Z196" s="4" t="str">
        <f t="shared" ref="Z196:Z259" si="18">IFERROR(INDEX($AD$3:$AD$386,SMALL($AE$3:$AE$386,T196)),"")</f>
        <v/>
      </c>
      <c r="AC196" t="s">
        <v>315</v>
      </c>
      <c r="AD196" s="79" t="str">
        <f t="shared" ref="AD196:AD259" si="19">IF(OR((RIGHT(AC196,LEN(AC196)-1)+0)&gt;$AF$5,(CODE(LEFT(AC196,1))-64)&gt;$AF$7),"",AC196)</f>
        <v/>
      </c>
      <c r="AE196" s="79" t="str">
        <f t="shared" ref="AE196:AE259" si="20">IF(AD196="","",MATCH(AD196,$AD$3:$AD$386,0))</f>
        <v/>
      </c>
    </row>
    <row r="197" spans="20:31" x14ac:dyDescent="0.25">
      <c r="T197" s="9">
        <v>195</v>
      </c>
      <c r="Z197" s="4" t="str">
        <f t="shared" si="18"/>
        <v/>
      </c>
      <c r="AC197" t="s">
        <v>316</v>
      </c>
      <c r="AD197" s="79" t="str">
        <f t="shared" si="19"/>
        <v/>
      </c>
      <c r="AE197" s="79" t="str">
        <f t="shared" si="20"/>
        <v/>
      </c>
    </row>
    <row r="198" spans="20:31" x14ac:dyDescent="0.25">
      <c r="T198" s="9">
        <v>196</v>
      </c>
      <c r="Z198" s="4" t="str">
        <f t="shared" si="18"/>
        <v/>
      </c>
      <c r="AC198" t="s">
        <v>317</v>
      </c>
      <c r="AD198" s="79" t="str">
        <f t="shared" si="19"/>
        <v/>
      </c>
      <c r="AE198" s="79" t="str">
        <f t="shared" si="20"/>
        <v/>
      </c>
    </row>
    <row r="199" spans="20:31" x14ac:dyDescent="0.25">
      <c r="T199" s="9">
        <v>197</v>
      </c>
      <c r="Z199" s="4" t="str">
        <f t="shared" si="18"/>
        <v/>
      </c>
      <c r="AC199" t="s">
        <v>318</v>
      </c>
      <c r="AD199" s="79" t="str">
        <f t="shared" si="19"/>
        <v/>
      </c>
      <c r="AE199" s="79" t="str">
        <f t="shared" si="20"/>
        <v/>
      </c>
    </row>
    <row r="200" spans="20:31" x14ac:dyDescent="0.25">
      <c r="T200" s="9">
        <v>198</v>
      </c>
      <c r="Z200" s="4" t="str">
        <f t="shared" si="18"/>
        <v/>
      </c>
      <c r="AC200" t="s">
        <v>319</v>
      </c>
      <c r="AD200" s="79" t="str">
        <f t="shared" si="19"/>
        <v/>
      </c>
      <c r="AE200" s="79" t="str">
        <f t="shared" si="20"/>
        <v/>
      </c>
    </row>
    <row r="201" spans="20:31" x14ac:dyDescent="0.25">
      <c r="T201" s="9">
        <v>199</v>
      </c>
      <c r="Z201" s="4" t="str">
        <f t="shared" si="18"/>
        <v/>
      </c>
      <c r="AC201" t="s">
        <v>320</v>
      </c>
      <c r="AD201" s="79" t="str">
        <f t="shared" si="19"/>
        <v/>
      </c>
      <c r="AE201" s="79" t="str">
        <f t="shared" si="20"/>
        <v/>
      </c>
    </row>
    <row r="202" spans="20:31" x14ac:dyDescent="0.25">
      <c r="T202" s="9">
        <v>200</v>
      </c>
      <c r="Z202" s="4" t="str">
        <f t="shared" si="18"/>
        <v/>
      </c>
      <c r="AC202" t="s">
        <v>321</v>
      </c>
      <c r="AD202" s="79" t="str">
        <f t="shared" si="19"/>
        <v/>
      </c>
      <c r="AE202" s="79" t="str">
        <f t="shared" si="20"/>
        <v/>
      </c>
    </row>
    <row r="203" spans="20:31" x14ac:dyDescent="0.25">
      <c r="T203" s="9">
        <v>201</v>
      </c>
      <c r="Z203" s="4" t="str">
        <f t="shared" si="18"/>
        <v/>
      </c>
      <c r="AC203" t="s">
        <v>322</v>
      </c>
      <c r="AD203" s="79" t="str">
        <f t="shared" si="19"/>
        <v/>
      </c>
      <c r="AE203" s="79" t="str">
        <f t="shared" si="20"/>
        <v/>
      </c>
    </row>
    <row r="204" spans="20:31" x14ac:dyDescent="0.25">
      <c r="T204" s="9">
        <v>202</v>
      </c>
      <c r="Z204" s="4" t="str">
        <f t="shared" si="18"/>
        <v/>
      </c>
      <c r="AC204" t="s">
        <v>323</v>
      </c>
      <c r="AD204" s="79" t="str">
        <f t="shared" si="19"/>
        <v/>
      </c>
      <c r="AE204" s="79" t="str">
        <f t="shared" si="20"/>
        <v/>
      </c>
    </row>
    <row r="205" spans="20:31" x14ac:dyDescent="0.25">
      <c r="T205" s="9">
        <v>203</v>
      </c>
      <c r="Z205" s="4" t="str">
        <f t="shared" si="18"/>
        <v/>
      </c>
      <c r="AC205" t="s">
        <v>324</v>
      </c>
      <c r="AD205" s="79" t="str">
        <f t="shared" si="19"/>
        <v/>
      </c>
      <c r="AE205" s="79" t="str">
        <f t="shared" si="20"/>
        <v/>
      </c>
    </row>
    <row r="206" spans="20:31" x14ac:dyDescent="0.25">
      <c r="T206" s="9">
        <v>204</v>
      </c>
      <c r="Z206" s="4" t="str">
        <f t="shared" si="18"/>
        <v/>
      </c>
      <c r="AC206" t="s">
        <v>325</v>
      </c>
      <c r="AD206" s="79" t="str">
        <f t="shared" si="19"/>
        <v/>
      </c>
      <c r="AE206" s="79" t="str">
        <f t="shared" si="20"/>
        <v/>
      </c>
    </row>
    <row r="207" spans="20:31" x14ac:dyDescent="0.25">
      <c r="T207" s="9">
        <v>205</v>
      </c>
      <c r="Z207" s="4" t="str">
        <f t="shared" si="18"/>
        <v/>
      </c>
      <c r="AC207" t="s">
        <v>326</v>
      </c>
      <c r="AD207" s="79" t="str">
        <f t="shared" si="19"/>
        <v/>
      </c>
      <c r="AE207" s="79" t="str">
        <f t="shared" si="20"/>
        <v/>
      </c>
    </row>
    <row r="208" spans="20:31" x14ac:dyDescent="0.25">
      <c r="T208" s="9">
        <v>206</v>
      </c>
      <c r="Z208" s="4" t="str">
        <f t="shared" si="18"/>
        <v/>
      </c>
      <c r="AC208" t="s">
        <v>327</v>
      </c>
      <c r="AD208" s="79" t="str">
        <f t="shared" si="19"/>
        <v/>
      </c>
      <c r="AE208" s="79" t="str">
        <f t="shared" si="20"/>
        <v/>
      </c>
    </row>
    <row r="209" spans="20:31" x14ac:dyDescent="0.25">
      <c r="T209" s="9">
        <v>207</v>
      </c>
      <c r="Z209" s="4" t="str">
        <f t="shared" si="18"/>
        <v/>
      </c>
      <c r="AC209" t="s">
        <v>328</v>
      </c>
      <c r="AD209" s="79" t="str">
        <f t="shared" si="19"/>
        <v/>
      </c>
      <c r="AE209" s="79" t="str">
        <f t="shared" si="20"/>
        <v/>
      </c>
    </row>
    <row r="210" spans="20:31" x14ac:dyDescent="0.25">
      <c r="T210" s="9">
        <v>208</v>
      </c>
      <c r="Z210" s="4" t="str">
        <f t="shared" si="18"/>
        <v/>
      </c>
      <c r="AC210" t="s">
        <v>329</v>
      </c>
      <c r="AD210" s="79" t="str">
        <f t="shared" si="19"/>
        <v/>
      </c>
      <c r="AE210" s="79" t="str">
        <f t="shared" si="20"/>
        <v/>
      </c>
    </row>
    <row r="211" spans="20:31" x14ac:dyDescent="0.25">
      <c r="T211" s="9">
        <v>209</v>
      </c>
      <c r="Z211" s="4" t="str">
        <f t="shared" si="18"/>
        <v/>
      </c>
      <c r="AC211" t="s">
        <v>330</v>
      </c>
      <c r="AD211" s="79" t="str">
        <f t="shared" si="19"/>
        <v/>
      </c>
      <c r="AE211" s="79" t="str">
        <f t="shared" si="20"/>
        <v/>
      </c>
    </row>
    <row r="212" spans="20:31" x14ac:dyDescent="0.25">
      <c r="T212" s="9">
        <v>210</v>
      </c>
      <c r="Z212" s="4" t="str">
        <f t="shared" si="18"/>
        <v/>
      </c>
      <c r="AC212" t="s">
        <v>331</v>
      </c>
      <c r="AD212" s="79" t="str">
        <f t="shared" si="19"/>
        <v/>
      </c>
      <c r="AE212" s="79" t="str">
        <f t="shared" si="20"/>
        <v/>
      </c>
    </row>
    <row r="213" spans="20:31" x14ac:dyDescent="0.25">
      <c r="T213" s="9">
        <v>211</v>
      </c>
      <c r="Z213" s="4" t="str">
        <f t="shared" si="18"/>
        <v/>
      </c>
      <c r="AC213" t="s">
        <v>332</v>
      </c>
      <c r="AD213" s="79" t="str">
        <f t="shared" si="19"/>
        <v/>
      </c>
      <c r="AE213" s="79" t="str">
        <f t="shared" si="20"/>
        <v/>
      </c>
    </row>
    <row r="214" spans="20:31" x14ac:dyDescent="0.25">
      <c r="T214" s="9">
        <v>212</v>
      </c>
      <c r="Z214" s="4" t="str">
        <f t="shared" si="18"/>
        <v/>
      </c>
      <c r="AC214" t="s">
        <v>333</v>
      </c>
      <c r="AD214" s="79" t="str">
        <f t="shared" si="19"/>
        <v/>
      </c>
      <c r="AE214" s="79" t="str">
        <f t="shared" si="20"/>
        <v/>
      </c>
    </row>
    <row r="215" spans="20:31" x14ac:dyDescent="0.25">
      <c r="T215" s="9">
        <v>213</v>
      </c>
      <c r="Z215" s="4" t="str">
        <f t="shared" si="18"/>
        <v/>
      </c>
      <c r="AC215" t="s">
        <v>334</v>
      </c>
      <c r="AD215" s="79" t="str">
        <f t="shared" si="19"/>
        <v/>
      </c>
      <c r="AE215" s="79" t="str">
        <f t="shared" si="20"/>
        <v/>
      </c>
    </row>
    <row r="216" spans="20:31" x14ac:dyDescent="0.25">
      <c r="T216" s="9">
        <v>214</v>
      </c>
      <c r="Z216" s="4" t="str">
        <f t="shared" si="18"/>
        <v/>
      </c>
      <c r="AC216" t="s">
        <v>335</v>
      </c>
      <c r="AD216" s="79" t="str">
        <f t="shared" si="19"/>
        <v/>
      </c>
      <c r="AE216" s="79" t="str">
        <f t="shared" si="20"/>
        <v/>
      </c>
    </row>
    <row r="217" spans="20:31" x14ac:dyDescent="0.25">
      <c r="T217" s="9">
        <v>215</v>
      </c>
      <c r="Z217" s="4" t="str">
        <f t="shared" si="18"/>
        <v/>
      </c>
      <c r="AC217" t="s">
        <v>336</v>
      </c>
      <c r="AD217" s="79" t="str">
        <f t="shared" si="19"/>
        <v/>
      </c>
      <c r="AE217" s="79" t="str">
        <f t="shared" si="20"/>
        <v/>
      </c>
    </row>
    <row r="218" spans="20:31" x14ac:dyDescent="0.25">
      <c r="T218" s="9">
        <v>216</v>
      </c>
      <c r="Z218" s="4" t="str">
        <f t="shared" si="18"/>
        <v/>
      </c>
      <c r="AC218" t="s">
        <v>337</v>
      </c>
      <c r="AD218" s="79" t="str">
        <f t="shared" si="19"/>
        <v/>
      </c>
      <c r="AE218" s="79" t="str">
        <f t="shared" si="20"/>
        <v/>
      </c>
    </row>
    <row r="219" spans="20:31" x14ac:dyDescent="0.25">
      <c r="T219" s="9">
        <v>217</v>
      </c>
      <c r="Z219" s="4" t="str">
        <f t="shared" si="18"/>
        <v/>
      </c>
      <c r="AC219" t="s">
        <v>338</v>
      </c>
      <c r="AD219" s="79" t="str">
        <f t="shared" si="19"/>
        <v/>
      </c>
      <c r="AE219" s="79" t="str">
        <f t="shared" si="20"/>
        <v/>
      </c>
    </row>
    <row r="220" spans="20:31" x14ac:dyDescent="0.25">
      <c r="T220" s="9">
        <v>218</v>
      </c>
      <c r="Z220" s="4" t="str">
        <f t="shared" si="18"/>
        <v/>
      </c>
      <c r="AC220" t="s">
        <v>339</v>
      </c>
      <c r="AD220" s="79" t="str">
        <f t="shared" si="19"/>
        <v/>
      </c>
      <c r="AE220" s="79" t="str">
        <f t="shared" si="20"/>
        <v/>
      </c>
    </row>
    <row r="221" spans="20:31" x14ac:dyDescent="0.25">
      <c r="T221" s="9">
        <v>219</v>
      </c>
      <c r="Z221" s="4" t="str">
        <f t="shared" si="18"/>
        <v/>
      </c>
      <c r="AC221" t="s">
        <v>340</v>
      </c>
      <c r="AD221" s="79" t="str">
        <f t="shared" si="19"/>
        <v/>
      </c>
      <c r="AE221" s="79" t="str">
        <f t="shared" si="20"/>
        <v/>
      </c>
    </row>
    <row r="222" spans="20:31" x14ac:dyDescent="0.25">
      <c r="T222" s="9">
        <v>220</v>
      </c>
      <c r="Z222" s="4" t="str">
        <f t="shared" si="18"/>
        <v/>
      </c>
      <c r="AC222" t="s">
        <v>341</v>
      </c>
      <c r="AD222" s="79" t="str">
        <f t="shared" si="19"/>
        <v/>
      </c>
      <c r="AE222" s="79" t="str">
        <f t="shared" si="20"/>
        <v/>
      </c>
    </row>
    <row r="223" spans="20:31" x14ac:dyDescent="0.25">
      <c r="T223" s="9">
        <v>221</v>
      </c>
      <c r="Z223" s="4" t="str">
        <f t="shared" si="18"/>
        <v/>
      </c>
      <c r="AC223" t="s">
        <v>342</v>
      </c>
      <c r="AD223" s="79" t="str">
        <f t="shared" si="19"/>
        <v/>
      </c>
      <c r="AE223" s="79" t="str">
        <f t="shared" si="20"/>
        <v/>
      </c>
    </row>
    <row r="224" spans="20:31" x14ac:dyDescent="0.25">
      <c r="T224" s="9">
        <v>222</v>
      </c>
      <c r="Z224" s="4" t="str">
        <f t="shared" si="18"/>
        <v/>
      </c>
      <c r="AC224" t="s">
        <v>343</v>
      </c>
      <c r="AD224" s="79" t="str">
        <f t="shared" si="19"/>
        <v/>
      </c>
      <c r="AE224" s="79" t="str">
        <f t="shared" si="20"/>
        <v/>
      </c>
    </row>
    <row r="225" spans="20:31" x14ac:dyDescent="0.25">
      <c r="T225" s="9">
        <v>223</v>
      </c>
      <c r="Z225" s="4" t="str">
        <f t="shared" si="18"/>
        <v/>
      </c>
      <c r="AC225" t="s">
        <v>344</v>
      </c>
      <c r="AD225" s="79" t="str">
        <f t="shared" si="19"/>
        <v/>
      </c>
      <c r="AE225" s="79" t="str">
        <f t="shared" si="20"/>
        <v/>
      </c>
    </row>
    <row r="226" spans="20:31" x14ac:dyDescent="0.25">
      <c r="T226" s="9">
        <v>224</v>
      </c>
      <c r="Z226" s="4" t="str">
        <f t="shared" si="18"/>
        <v/>
      </c>
      <c r="AC226" t="s">
        <v>345</v>
      </c>
      <c r="AD226" s="79" t="str">
        <f t="shared" si="19"/>
        <v/>
      </c>
      <c r="AE226" s="79" t="str">
        <f t="shared" si="20"/>
        <v/>
      </c>
    </row>
    <row r="227" spans="20:31" x14ac:dyDescent="0.25">
      <c r="T227" s="9">
        <v>225</v>
      </c>
      <c r="Z227" s="4" t="str">
        <f t="shared" si="18"/>
        <v/>
      </c>
      <c r="AC227" t="s">
        <v>346</v>
      </c>
      <c r="AD227" s="79" t="str">
        <f t="shared" si="19"/>
        <v/>
      </c>
      <c r="AE227" s="79" t="str">
        <f t="shared" si="20"/>
        <v/>
      </c>
    </row>
    <row r="228" spans="20:31" x14ac:dyDescent="0.25">
      <c r="T228" s="9">
        <v>226</v>
      </c>
      <c r="Z228" s="4" t="str">
        <f t="shared" si="18"/>
        <v/>
      </c>
      <c r="AC228" t="s">
        <v>347</v>
      </c>
      <c r="AD228" s="79" t="str">
        <f t="shared" si="19"/>
        <v/>
      </c>
      <c r="AE228" s="79" t="str">
        <f t="shared" si="20"/>
        <v/>
      </c>
    </row>
    <row r="229" spans="20:31" x14ac:dyDescent="0.25">
      <c r="T229" s="9">
        <v>227</v>
      </c>
      <c r="Z229" s="4" t="str">
        <f t="shared" si="18"/>
        <v/>
      </c>
      <c r="AC229" t="s">
        <v>348</v>
      </c>
      <c r="AD229" s="79" t="str">
        <f t="shared" si="19"/>
        <v/>
      </c>
      <c r="AE229" s="79" t="str">
        <f t="shared" si="20"/>
        <v/>
      </c>
    </row>
    <row r="230" spans="20:31" x14ac:dyDescent="0.25">
      <c r="T230" s="9">
        <v>228</v>
      </c>
      <c r="Z230" s="4" t="str">
        <f t="shared" si="18"/>
        <v/>
      </c>
      <c r="AC230" t="s">
        <v>349</v>
      </c>
      <c r="AD230" s="79" t="str">
        <f t="shared" si="19"/>
        <v/>
      </c>
      <c r="AE230" s="79" t="str">
        <f t="shared" si="20"/>
        <v/>
      </c>
    </row>
    <row r="231" spans="20:31" x14ac:dyDescent="0.25">
      <c r="T231" s="9">
        <v>229</v>
      </c>
      <c r="Z231" s="4" t="str">
        <f t="shared" si="18"/>
        <v/>
      </c>
      <c r="AC231" t="s">
        <v>350</v>
      </c>
      <c r="AD231" s="79" t="str">
        <f t="shared" si="19"/>
        <v/>
      </c>
      <c r="AE231" s="79" t="str">
        <f t="shared" si="20"/>
        <v/>
      </c>
    </row>
    <row r="232" spans="20:31" x14ac:dyDescent="0.25">
      <c r="T232" s="9">
        <v>230</v>
      </c>
      <c r="Z232" s="4" t="str">
        <f t="shared" si="18"/>
        <v/>
      </c>
      <c r="AC232" t="s">
        <v>351</v>
      </c>
      <c r="AD232" s="79" t="str">
        <f t="shared" si="19"/>
        <v/>
      </c>
      <c r="AE232" s="79" t="str">
        <f t="shared" si="20"/>
        <v/>
      </c>
    </row>
    <row r="233" spans="20:31" x14ac:dyDescent="0.25">
      <c r="T233" s="9">
        <v>231</v>
      </c>
      <c r="Z233" s="4" t="str">
        <f t="shared" si="18"/>
        <v/>
      </c>
      <c r="AC233" t="s">
        <v>352</v>
      </c>
      <c r="AD233" s="79" t="str">
        <f t="shared" si="19"/>
        <v/>
      </c>
      <c r="AE233" s="79" t="str">
        <f t="shared" si="20"/>
        <v/>
      </c>
    </row>
    <row r="234" spans="20:31" x14ac:dyDescent="0.25">
      <c r="T234" s="9">
        <v>232</v>
      </c>
      <c r="Z234" s="4" t="str">
        <f t="shared" si="18"/>
        <v/>
      </c>
      <c r="AC234" t="s">
        <v>353</v>
      </c>
      <c r="AD234" s="79" t="str">
        <f t="shared" si="19"/>
        <v/>
      </c>
      <c r="AE234" s="79" t="str">
        <f t="shared" si="20"/>
        <v/>
      </c>
    </row>
    <row r="235" spans="20:31" x14ac:dyDescent="0.25">
      <c r="T235" s="9">
        <v>233</v>
      </c>
      <c r="Z235" s="4" t="str">
        <f t="shared" si="18"/>
        <v/>
      </c>
      <c r="AC235" t="s">
        <v>354</v>
      </c>
      <c r="AD235" s="79" t="str">
        <f t="shared" si="19"/>
        <v/>
      </c>
      <c r="AE235" s="79" t="str">
        <f t="shared" si="20"/>
        <v/>
      </c>
    </row>
    <row r="236" spans="20:31" x14ac:dyDescent="0.25">
      <c r="T236" s="9">
        <v>234</v>
      </c>
      <c r="Z236" s="4" t="str">
        <f t="shared" si="18"/>
        <v/>
      </c>
      <c r="AC236" t="s">
        <v>355</v>
      </c>
      <c r="AD236" s="79" t="str">
        <f t="shared" si="19"/>
        <v/>
      </c>
      <c r="AE236" s="79" t="str">
        <f t="shared" si="20"/>
        <v/>
      </c>
    </row>
    <row r="237" spans="20:31" x14ac:dyDescent="0.25">
      <c r="T237" s="9">
        <v>235</v>
      </c>
      <c r="Z237" s="4" t="str">
        <f t="shared" si="18"/>
        <v/>
      </c>
      <c r="AC237" t="s">
        <v>356</v>
      </c>
      <c r="AD237" s="79" t="str">
        <f t="shared" si="19"/>
        <v/>
      </c>
      <c r="AE237" s="79" t="str">
        <f t="shared" si="20"/>
        <v/>
      </c>
    </row>
    <row r="238" spans="20:31" x14ac:dyDescent="0.25">
      <c r="T238" s="9">
        <v>236</v>
      </c>
      <c r="Z238" s="4" t="str">
        <f t="shared" si="18"/>
        <v/>
      </c>
      <c r="AC238" t="s">
        <v>357</v>
      </c>
      <c r="AD238" s="79" t="str">
        <f t="shared" si="19"/>
        <v/>
      </c>
      <c r="AE238" s="79" t="str">
        <f t="shared" si="20"/>
        <v/>
      </c>
    </row>
    <row r="239" spans="20:31" x14ac:dyDescent="0.25">
      <c r="T239" s="9">
        <v>237</v>
      </c>
      <c r="Z239" s="4" t="str">
        <f t="shared" si="18"/>
        <v/>
      </c>
      <c r="AC239" t="s">
        <v>358</v>
      </c>
      <c r="AD239" s="79" t="str">
        <f t="shared" si="19"/>
        <v/>
      </c>
      <c r="AE239" s="79" t="str">
        <f t="shared" si="20"/>
        <v/>
      </c>
    </row>
    <row r="240" spans="20:31" x14ac:dyDescent="0.25">
      <c r="T240" s="9">
        <v>238</v>
      </c>
      <c r="Z240" s="4" t="str">
        <f t="shared" si="18"/>
        <v/>
      </c>
      <c r="AC240" t="s">
        <v>359</v>
      </c>
      <c r="AD240" s="79" t="str">
        <f t="shared" si="19"/>
        <v/>
      </c>
      <c r="AE240" s="79" t="str">
        <f t="shared" si="20"/>
        <v/>
      </c>
    </row>
    <row r="241" spans="20:31" x14ac:dyDescent="0.25">
      <c r="T241" s="9">
        <v>239</v>
      </c>
      <c r="Z241" s="4" t="str">
        <f t="shared" si="18"/>
        <v/>
      </c>
      <c r="AC241" t="s">
        <v>360</v>
      </c>
      <c r="AD241" s="79" t="str">
        <f t="shared" si="19"/>
        <v/>
      </c>
      <c r="AE241" s="79" t="str">
        <f t="shared" si="20"/>
        <v/>
      </c>
    </row>
    <row r="242" spans="20:31" x14ac:dyDescent="0.25">
      <c r="T242" s="9">
        <v>240</v>
      </c>
      <c r="Z242" s="4" t="str">
        <f t="shared" si="18"/>
        <v/>
      </c>
      <c r="AC242" t="s">
        <v>361</v>
      </c>
      <c r="AD242" s="79" t="str">
        <f t="shared" si="19"/>
        <v/>
      </c>
      <c r="AE242" s="79" t="str">
        <f t="shared" si="20"/>
        <v/>
      </c>
    </row>
    <row r="243" spans="20:31" x14ac:dyDescent="0.25">
      <c r="T243" s="9">
        <v>241</v>
      </c>
      <c r="Z243" s="4" t="str">
        <f t="shared" si="18"/>
        <v/>
      </c>
      <c r="AC243" t="s">
        <v>362</v>
      </c>
      <c r="AD243" s="79" t="str">
        <f t="shared" si="19"/>
        <v/>
      </c>
      <c r="AE243" s="79" t="str">
        <f t="shared" si="20"/>
        <v/>
      </c>
    </row>
    <row r="244" spans="20:31" x14ac:dyDescent="0.25">
      <c r="T244" s="9">
        <v>242</v>
      </c>
      <c r="Z244" s="4" t="str">
        <f t="shared" si="18"/>
        <v/>
      </c>
      <c r="AC244" t="s">
        <v>363</v>
      </c>
      <c r="AD244" s="79" t="str">
        <f t="shared" si="19"/>
        <v/>
      </c>
      <c r="AE244" s="79" t="str">
        <f t="shared" si="20"/>
        <v/>
      </c>
    </row>
    <row r="245" spans="20:31" x14ac:dyDescent="0.25">
      <c r="T245" s="9">
        <v>243</v>
      </c>
      <c r="Z245" s="4" t="str">
        <f t="shared" si="18"/>
        <v/>
      </c>
      <c r="AC245" t="s">
        <v>364</v>
      </c>
      <c r="AD245" s="79" t="str">
        <f t="shared" si="19"/>
        <v/>
      </c>
      <c r="AE245" s="79" t="str">
        <f t="shared" si="20"/>
        <v/>
      </c>
    </row>
    <row r="246" spans="20:31" x14ac:dyDescent="0.25">
      <c r="T246" s="9">
        <v>244</v>
      </c>
      <c r="Z246" s="4" t="str">
        <f t="shared" si="18"/>
        <v/>
      </c>
      <c r="AC246" t="s">
        <v>365</v>
      </c>
      <c r="AD246" s="79" t="str">
        <f t="shared" si="19"/>
        <v/>
      </c>
      <c r="AE246" s="79" t="str">
        <f t="shared" si="20"/>
        <v/>
      </c>
    </row>
    <row r="247" spans="20:31" x14ac:dyDescent="0.25">
      <c r="T247" s="9">
        <v>245</v>
      </c>
      <c r="Z247" s="4" t="str">
        <f t="shared" si="18"/>
        <v/>
      </c>
      <c r="AC247" t="s">
        <v>366</v>
      </c>
      <c r="AD247" s="79" t="str">
        <f t="shared" si="19"/>
        <v/>
      </c>
      <c r="AE247" s="79" t="str">
        <f t="shared" si="20"/>
        <v/>
      </c>
    </row>
    <row r="248" spans="20:31" x14ac:dyDescent="0.25">
      <c r="T248" s="9">
        <v>246</v>
      </c>
      <c r="Z248" s="4" t="str">
        <f t="shared" si="18"/>
        <v/>
      </c>
      <c r="AC248" t="s">
        <v>367</v>
      </c>
      <c r="AD248" s="79" t="str">
        <f t="shared" si="19"/>
        <v/>
      </c>
      <c r="AE248" s="79" t="str">
        <f t="shared" si="20"/>
        <v/>
      </c>
    </row>
    <row r="249" spans="20:31" x14ac:dyDescent="0.25">
      <c r="T249" s="9">
        <v>247</v>
      </c>
      <c r="Z249" s="4" t="str">
        <f t="shared" si="18"/>
        <v/>
      </c>
      <c r="AC249" t="s">
        <v>368</v>
      </c>
      <c r="AD249" s="79" t="str">
        <f t="shared" si="19"/>
        <v/>
      </c>
      <c r="AE249" s="79" t="str">
        <f t="shared" si="20"/>
        <v/>
      </c>
    </row>
    <row r="250" spans="20:31" x14ac:dyDescent="0.25">
      <c r="T250" s="9">
        <v>248</v>
      </c>
      <c r="Z250" s="4" t="str">
        <f t="shared" si="18"/>
        <v/>
      </c>
      <c r="AC250" t="s">
        <v>369</v>
      </c>
      <c r="AD250" s="79" t="str">
        <f t="shared" si="19"/>
        <v/>
      </c>
      <c r="AE250" s="79" t="str">
        <f t="shared" si="20"/>
        <v/>
      </c>
    </row>
    <row r="251" spans="20:31" x14ac:dyDescent="0.25">
      <c r="T251" s="9">
        <v>249</v>
      </c>
      <c r="Z251" s="4" t="str">
        <f t="shared" si="18"/>
        <v/>
      </c>
      <c r="AC251" t="s">
        <v>370</v>
      </c>
      <c r="AD251" s="79" t="str">
        <f t="shared" si="19"/>
        <v/>
      </c>
      <c r="AE251" s="79" t="str">
        <f t="shared" si="20"/>
        <v/>
      </c>
    </row>
    <row r="252" spans="20:31" x14ac:dyDescent="0.25">
      <c r="T252" s="9">
        <v>250</v>
      </c>
      <c r="Z252" s="4" t="str">
        <f t="shared" si="18"/>
        <v/>
      </c>
      <c r="AC252" t="s">
        <v>371</v>
      </c>
      <c r="AD252" s="79" t="str">
        <f t="shared" si="19"/>
        <v/>
      </c>
      <c r="AE252" s="79" t="str">
        <f t="shared" si="20"/>
        <v/>
      </c>
    </row>
    <row r="253" spans="20:31" x14ac:dyDescent="0.25">
      <c r="T253" s="9">
        <v>251</v>
      </c>
      <c r="Z253" s="4" t="str">
        <f t="shared" si="18"/>
        <v/>
      </c>
      <c r="AC253" t="s">
        <v>372</v>
      </c>
      <c r="AD253" s="79" t="str">
        <f t="shared" si="19"/>
        <v/>
      </c>
      <c r="AE253" s="79" t="str">
        <f t="shared" si="20"/>
        <v/>
      </c>
    </row>
    <row r="254" spans="20:31" x14ac:dyDescent="0.25">
      <c r="T254" s="9">
        <v>252</v>
      </c>
      <c r="Z254" s="4" t="str">
        <f t="shared" si="18"/>
        <v/>
      </c>
      <c r="AC254" t="s">
        <v>373</v>
      </c>
      <c r="AD254" s="79" t="str">
        <f t="shared" si="19"/>
        <v/>
      </c>
      <c r="AE254" s="79" t="str">
        <f t="shared" si="20"/>
        <v/>
      </c>
    </row>
    <row r="255" spans="20:31" x14ac:dyDescent="0.25">
      <c r="T255" s="9">
        <v>253</v>
      </c>
      <c r="Z255" s="4" t="str">
        <f t="shared" si="18"/>
        <v/>
      </c>
      <c r="AC255" t="s">
        <v>374</v>
      </c>
      <c r="AD255" s="79" t="str">
        <f t="shared" si="19"/>
        <v/>
      </c>
      <c r="AE255" s="79" t="str">
        <f t="shared" si="20"/>
        <v/>
      </c>
    </row>
    <row r="256" spans="20:31" x14ac:dyDescent="0.25">
      <c r="T256" s="9">
        <v>254</v>
      </c>
      <c r="Z256" s="4" t="str">
        <f t="shared" si="18"/>
        <v/>
      </c>
      <c r="AC256" t="s">
        <v>375</v>
      </c>
      <c r="AD256" s="79" t="str">
        <f t="shared" si="19"/>
        <v/>
      </c>
      <c r="AE256" s="79" t="str">
        <f t="shared" si="20"/>
        <v/>
      </c>
    </row>
    <row r="257" spans="20:31" x14ac:dyDescent="0.25">
      <c r="T257" s="9">
        <v>255</v>
      </c>
      <c r="Z257" s="4" t="str">
        <f t="shared" si="18"/>
        <v/>
      </c>
      <c r="AC257" t="s">
        <v>376</v>
      </c>
      <c r="AD257" s="79" t="str">
        <f t="shared" si="19"/>
        <v/>
      </c>
      <c r="AE257" s="79" t="str">
        <f t="shared" si="20"/>
        <v/>
      </c>
    </row>
    <row r="258" spans="20:31" x14ac:dyDescent="0.25">
      <c r="T258" s="9">
        <v>256</v>
      </c>
      <c r="Z258" s="4" t="str">
        <f t="shared" si="18"/>
        <v/>
      </c>
      <c r="AC258" t="s">
        <v>377</v>
      </c>
      <c r="AD258" s="79" t="str">
        <f t="shared" si="19"/>
        <v/>
      </c>
      <c r="AE258" s="79" t="str">
        <f t="shared" si="20"/>
        <v/>
      </c>
    </row>
    <row r="259" spans="20:31" x14ac:dyDescent="0.25">
      <c r="T259" s="9">
        <v>257</v>
      </c>
      <c r="Z259" s="4" t="str">
        <f t="shared" si="18"/>
        <v/>
      </c>
      <c r="AC259" t="s">
        <v>378</v>
      </c>
      <c r="AD259" s="79" t="str">
        <f t="shared" si="19"/>
        <v/>
      </c>
      <c r="AE259" s="79" t="str">
        <f t="shared" si="20"/>
        <v/>
      </c>
    </row>
    <row r="260" spans="20:31" x14ac:dyDescent="0.25">
      <c r="T260" s="9">
        <v>258</v>
      </c>
      <c r="Z260" s="4" t="str">
        <f t="shared" ref="Z260:Z323" si="21">IFERROR(INDEX($AD$3:$AD$386,SMALL($AE$3:$AE$386,T260)),"")</f>
        <v/>
      </c>
      <c r="AC260" t="s">
        <v>379</v>
      </c>
      <c r="AD260" s="79" t="str">
        <f t="shared" ref="AD260:AD323" si="22">IF(OR((RIGHT(AC260,LEN(AC260)-1)+0)&gt;$AF$5,(CODE(LEFT(AC260,1))-64)&gt;$AF$7),"",AC260)</f>
        <v/>
      </c>
      <c r="AE260" s="79" t="str">
        <f t="shared" ref="AE260:AE323" si="23">IF(AD260="","",MATCH(AD260,$AD$3:$AD$386,0))</f>
        <v/>
      </c>
    </row>
    <row r="261" spans="20:31" x14ac:dyDescent="0.25">
      <c r="T261" s="9">
        <v>259</v>
      </c>
      <c r="Z261" s="4" t="str">
        <f t="shared" si="21"/>
        <v/>
      </c>
      <c r="AC261" t="s">
        <v>380</v>
      </c>
      <c r="AD261" s="79" t="str">
        <f t="shared" si="22"/>
        <v/>
      </c>
      <c r="AE261" s="79" t="str">
        <f t="shared" si="23"/>
        <v/>
      </c>
    </row>
    <row r="262" spans="20:31" x14ac:dyDescent="0.25">
      <c r="T262" s="9">
        <v>260</v>
      </c>
      <c r="Z262" s="4" t="str">
        <f t="shared" si="21"/>
        <v/>
      </c>
      <c r="AC262" t="s">
        <v>381</v>
      </c>
      <c r="AD262" s="79" t="str">
        <f t="shared" si="22"/>
        <v/>
      </c>
      <c r="AE262" s="79" t="str">
        <f t="shared" si="23"/>
        <v/>
      </c>
    </row>
    <row r="263" spans="20:31" x14ac:dyDescent="0.25">
      <c r="T263" s="9">
        <v>261</v>
      </c>
      <c r="Z263" s="4" t="str">
        <f t="shared" si="21"/>
        <v/>
      </c>
      <c r="AC263" t="s">
        <v>382</v>
      </c>
      <c r="AD263" s="79" t="str">
        <f t="shared" si="22"/>
        <v/>
      </c>
      <c r="AE263" s="79" t="str">
        <f t="shared" si="23"/>
        <v/>
      </c>
    </row>
    <row r="264" spans="20:31" x14ac:dyDescent="0.25">
      <c r="T264" s="9">
        <v>262</v>
      </c>
      <c r="Z264" s="4" t="str">
        <f t="shared" si="21"/>
        <v/>
      </c>
      <c r="AC264" t="s">
        <v>383</v>
      </c>
      <c r="AD264" s="79" t="str">
        <f t="shared" si="22"/>
        <v/>
      </c>
      <c r="AE264" s="79" t="str">
        <f t="shared" si="23"/>
        <v/>
      </c>
    </row>
    <row r="265" spans="20:31" x14ac:dyDescent="0.25">
      <c r="T265" s="9">
        <v>263</v>
      </c>
      <c r="Z265" s="4" t="str">
        <f t="shared" si="21"/>
        <v/>
      </c>
      <c r="AC265" t="s">
        <v>384</v>
      </c>
      <c r="AD265" s="79" t="str">
        <f t="shared" si="22"/>
        <v/>
      </c>
      <c r="AE265" s="79" t="str">
        <f t="shared" si="23"/>
        <v/>
      </c>
    </row>
    <row r="266" spans="20:31" x14ac:dyDescent="0.25">
      <c r="T266" s="9">
        <v>264</v>
      </c>
      <c r="Z266" s="4" t="str">
        <f t="shared" si="21"/>
        <v/>
      </c>
      <c r="AC266" t="s">
        <v>385</v>
      </c>
      <c r="AD266" s="79" t="str">
        <f t="shared" si="22"/>
        <v/>
      </c>
      <c r="AE266" s="79" t="str">
        <f t="shared" si="23"/>
        <v/>
      </c>
    </row>
    <row r="267" spans="20:31" x14ac:dyDescent="0.25">
      <c r="T267" s="9">
        <v>265</v>
      </c>
      <c r="Z267" s="4" t="str">
        <f t="shared" si="21"/>
        <v/>
      </c>
      <c r="AC267" t="s">
        <v>386</v>
      </c>
      <c r="AD267" s="79" t="str">
        <f t="shared" si="22"/>
        <v/>
      </c>
      <c r="AE267" s="79" t="str">
        <f t="shared" si="23"/>
        <v/>
      </c>
    </row>
    <row r="268" spans="20:31" x14ac:dyDescent="0.25">
      <c r="T268" s="9">
        <v>266</v>
      </c>
      <c r="Z268" s="4" t="str">
        <f t="shared" si="21"/>
        <v/>
      </c>
      <c r="AC268" t="s">
        <v>387</v>
      </c>
      <c r="AD268" s="79" t="str">
        <f t="shared" si="22"/>
        <v/>
      </c>
      <c r="AE268" s="79" t="str">
        <f t="shared" si="23"/>
        <v/>
      </c>
    </row>
    <row r="269" spans="20:31" x14ac:dyDescent="0.25">
      <c r="T269" s="9">
        <v>267</v>
      </c>
      <c r="Z269" s="4" t="str">
        <f t="shared" si="21"/>
        <v/>
      </c>
      <c r="AC269" t="s">
        <v>388</v>
      </c>
      <c r="AD269" s="79" t="str">
        <f t="shared" si="22"/>
        <v/>
      </c>
      <c r="AE269" s="79" t="str">
        <f t="shared" si="23"/>
        <v/>
      </c>
    </row>
    <row r="270" spans="20:31" x14ac:dyDescent="0.25">
      <c r="T270" s="9">
        <v>268</v>
      </c>
      <c r="Z270" s="4" t="str">
        <f t="shared" si="21"/>
        <v/>
      </c>
      <c r="AC270" t="s">
        <v>389</v>
      </c>
      <c r="AD270" s="79" t="str">
        <f t="shared" si="22"/>
        <v/>
      </c>
      <c r="AE270" s="79" t="str">
        <f t="shared" si="23"/>
        <v/>
      </c>
    </row>
    <row r="271" spans="20:31" x14ac:dyDescent="0.25">
      <c r="T271" s="9">
        <v>269</v>
      </c>
      <c r="Z271" s="4" t="str">
        <f t="shared" si="21"/>
        <v/>
      </c>
      <c r="AC271" t="s">
        <v>390</v>
      </c>
      <c r="AD271" s="79" t="str">
        <f t="shared" si="22"/>
        <v/>
      </c>
      <c r="AE271" s="79" t="str">
        <f t="shared" si="23"/>
        <v/>
      </c>
    </row>
    <row r="272" spans="20:31" x14ac:dyDescent="0.25">
      <c r="T272" s="9">
        <v>270</v>
      </c>
      <c r="Z272" s="4" t="str">
        <f t="shared" si="21"/>
        <v/>
      </c>
      <c r="AC272" t="s">
        <v>391</v>
      </c>
      <c r="AD272" s="79" t="str">
        <f t="shared" si="22"/>
        <v/>
      </c>
      <c r="AE272" s="79" t="str">
        <f t="shared" si="23"/>
        <v/>
      </c>
    </row>
    <row r="273" spans="20:31" x14ac:dyDescent="0.25">
      <c r="T273" s="9">
        <v>271</v>
      </c>
      <c r="Z273" s="4" t="str">
        <f t="shared" si="21"/>
        <v/>
      </c>
      <c r="AC273" t="s">
        <v>392</v>
      </c>
      <c r="AD273" s="79" t="str">
        <f t="shared" si="22"/>
        <v/>
      </c>
      <c r="AE273" s="79" t="str">
        <f t="shared" si="23"/>
        <v/>
      </c>
    </row>
    <row r="274" spans="20:31" x14ac:dyDescent="0.25">
      <c r="T274" s="9">
        <v>272</v>
      </c>
      <c r="Z274" s="4" t="str">
        <f t="shared" si="21"/>
        <v/>
      </c>
      <c r="AC274" t="s">
        <v>393</v>
      </c>
      <c r="AD274" s="79" t="str">
        <f t="shared" si="22"/>
        <v/>
      </c>
      <c r="AE274" s="79" t="str">
        <f t="shared" si="23"/>
        <v/>
      </c>
    </row>
    <row r="275" spans="20:31" x14ac:dyDescent="0.25">
      <c r="T275" s="9">
        <v>273</v>
      </c>
      <c r="Z275" s="4" t="str">
        <f t="shared" si="21"/>
        <v/>
      </c>
      <c r="AC275" t="s">
        <v>394</v>
      </c>
      <c r="AD275" s="79" t="str">
        <f t="shared" si="22"/>
        <v/>
      </c>
      <c r="AE275" s="79" t="str">
        <f t="shared" si="23"/>
        <v/>
      </c>
    </row>
    <row r="276" spans="20:31" x14ac:dyDescent="0.25">
      <c r="T276" s="9">
        <v>274</v>
      </c>
      <c r="Z276" s="4" t="str">
        <f t="shared" si="21"/>
        <v/>
      </c>
      <c r="AC276" t="s">
        <v>395</v>
      </c>
      <c r="AD276" s="79" t="str">
        <f t="shared" si="22"/>
        <v/>
      </c>
      <c r="AE276" s="79" t="str">
        <f t="shared" si="23"/>
        <v/>
      </c>
    </row>
    <row r="277" spans="20:31" x14ac:dyDescent="0.25">
      <c r="T277" s="9">
        <v>275</v>
      </c>
      <c r="Z277" s="4" t="str">
        <f t="shared" si="21"/>
        <v/>
      </c>
      <c r="AC277" t="s">
        <v>396</v>
      </c>
      <c r="AD277" s="79" t="str">
        <f t="shared" si="22"/>
        <v/>
      </c>
      <c r="AE277" s="79" t="str">
        <f t="shared" si="23"/>
        <v/>
      </c>
    </row>
    <row r="278" spans="20:31" x14ac:dyDescent="0.25">
      <c r="T278" s="9">
        <v>276</v>
      </c>
      <c r="Z278" s="4" t="str">
        <f t="shared" si="21"/>
        <v/>
      </c>
      <c r="AC278" t="s">
        <v>397</v>
      </c>
      <c r="AD278" s="79" t="str">
        <f t="shared" si="22"/>
        <v/>
      </c>
      <c r="AE278" s="79" t="str">
        <f t="shared" si="23"/>
        <v/>
      </c>
    </row>
    <row r="279" spans="20:31" x14ac:dyDescent="0.25">
      <c r="T279" s="9">
        <v>277</v>
      </c>
      <c r="Z279" s="4" t="str">
        <f t="shared" si="21"/>
        <v/>
      </c>
      <c r="AC279" t="s">
        <v>398</v>
      </c>
      <c r="AD279" s="79" t="str">
        <f t="shared" si="22"/>
        <v/>
      </c>
      <c r="AE279" s="79" t="str">
        <f t="shared" si="23"/>
        <v/>
      </c>
    </row>
    <row r="280" spans="20:31" x14ac:dyDescent="0.25">
      <c r="T280" s="9">
        <v>278</v>
      </c>
      <c r="Z280" s="4" t="str">
        <f t="shared" si="21"/>
        <v/>
      </c>
      <c r="AC280" t="s">
        <v>399</v>
      </c>
      <c r="AD280" s="79" t="str">
        <f t="shared" si="22"/>
        <v/>
      </c>
      <c r="AE280" s="79" t="str">
        <f t="shared" si="23"/>
        <v/>
      </c>
    </row>
    <row r="281" spans="20:31" x14ac:dyDescent="0.25">
      <c r="T281" s="9">
        <v>279</v>
      </c>
      <c r="Z281" s="4" t="str">
        <f t="shared" si="21"/>
        <v/>
      </c>
      <c r="AC281" t="s">
        <v>400</v>
      </c>
      <c r="AD281" s="79" t="str">
        <f t="shared" si="22"/>
        <v/>
      </c>
      <c r="AE281" s="79" t="str">
        <f t="shared" si="23"/>
        <v/>
      </c>
    </row>
    <row r="282" spans="20:31" x14ac:dyDescent="0.25">
      <c r="T282" s="9">
        <v>280</v>
      </c>
      <c r="Z282" s="4" t="str">
        <f t="shared" si="21"/>
        <v/>
      </c>
      <c r="AC282" t="s">
        <v>401</v>
      </c>
      <c r="AD282" s="79" t="str">
        <f t="shared" si="22"/>
        <v/>
      </c>
      <c r="AE282" s="79" t="str">
        <f t="shared" si="23"/>
        <v/>
      </c>
    </row>
    <row r="283" spans="20:31" x14ac:dyDescent="0.25">
      <c r="T283" s="9">
        <v>281</v>
      </c>
      <c r="Z283" s="4" t="str">
        <f t="shared" si="21"/>
        <v/>
      </c>
      <c r="AC283" t="s">
        <v>402</v>
      </c>
      <c r="AD283" s="79" t="str">
        <f t="shared" si="22"/>
        <v/>
      </c>
      <c r="AE283" s="79" t="str">
        <f t="shared" si="23"/>
        <v/>
      </c>
    </row>
    <row r="284" spans="20:31" x14ac:dyDescent="0.25">
      <c r="T284" s="9">
        <v>282</v>
      </c>
      <c r="Z284" s="4" t="str">
        <f t="shared" si="21"/>
        <v/>
      </c>
      <c r="AC284" t="s">
        <v>403</v>
      </c>
      <c r="AD284" s="79" t="str">
        <f t="shared" si="22"/>
        <v/>
      </c>
      <c r="AE284" s="79" t="str">
        <f t="shared" si="23"/>
        <v/>
      </c>
    </row>
    <row r="285" spans="20:31" x14ac:dyDescent="0.25">
      <c r="T285" s="9">
        <v>283</v>
      </c>
      <c r="Z285" s="4" t="str">
        <f t="shared" si="21"/>
        <v/>
      </c>
      <c r="AC285" t="s">
        <v>404</v>
      </c>
      <c r="AD285" s="79" t="str">
        <f t="shared" si="22"/>
        <v/>
      </c>
      <c r="AE285" s="79" t="str">
        <f t="shared" si="23"/>
        <v/>
      </c>
    </row>
    <row r="286" spans="20:31" x14ac:dyDescent="0.25">
      <c r="T286" s="9">
        <v>284</v>
      </c>
      <c r="Z286" s="4" t="str">
        <f t="shared" si="21"/>
        <v/>
      </c>
      <c r="AC286" t="s">
        <v>405</v>
      </c>
      <c r="AD286" s="79" t="str">
        <f t="shared" si="22"/>
        <v/>
      </c>
      <c r="AE286" s="79" t="str">
        <f t="shared" si="23"/>
        <v/>
      </c>
    </row>
    <row r="287" spans="20:31" x14ac:dyDescent="0.25">
      <c r="T287" s="9">
        <v>285</v>
      </c>
      <c r="Z287" s="4" t="str">
        <f t="shared" si="21"/>
        <v/>
      </c>
      <c r="AC287" t="s">
        <v>406</v>
      </c>
      <c r="AD287" s="79" t="str">
        <f t="shared" si="22"/>
        <v/>
      </c>
      <c r="AE287" s="79" t="str">
        <f t="shared" si="23"/>
        <v/>
      </c>
    </row>
    <row r="288" spans="20:31" x14ac:dyDescent="0.25">
      <c r="T288" s="9">
        <v>286</v>
      </c>
      <c r="Z288" s="4" t="str">
        <f t="shared" si="21"/>
        <v/>
      </c>
      <c r="AC288" t="s">
        <v>407</v>
      </c>
      <c r="AD288" s="79" t="str">
        <f t="shared" si="22"/>
        <v/>
      </c>
      <c r="AE288" s="79" t="str">
        <f t="shared" si="23"/>
        <v/>
      </c>
    </row>
    <row r="289" spans="20:31" x14ac:dyDescent="0.25">
      <c r="T289" s="9">
        <v>287</v>
      </c>
      <c r="Z289" s="4" t="str">
        <f t="shared" si="21"/>
        <v/>
      </c>
      <c r="AC289" t="s">
        <v>408</v>
      </c>
      <c r="AD289" s="79" t="str">
        <f t="shared" si="22"/>
        <v/>
      </c>
      <c r="AE289" s="79" t="str">
        <f t="shared" si="23"/>
        <v/>
      </c>
    </row>
    <row r="290" spans="20:31" x14ac:dyDescent="0.25">
      <c r="T290" s="9">
        <v>288</v>
      </c>
      <c r="Z290" s="4" t="str">
        <f t="shared" si="21"/>
        <v/>
      </c>
      <c r="AC290" t="s">
        <v>409</v>
      </c>
      <c r="AD290" s="79" t="str">
        <f t="shared" si="22"/>
        <v/>
      </c>
      <c r="AE290" s="79" t="str">
        <f t="shared" si="23"/>
        <v/>
      </c>
    </row>
    <row r="291" spans="20:31" x14ac:dyDescent="0.25">
      <c r="T291" s="9">
        <v>289</v>
      </c>
      <c r="Z291" s="4" t="str">
        <f t="shared" si="21"/>
        <v/>
      </c>
      <c r="AC291" t="s">
        <v>410</v>
      </c>
      <c r="AD291" s="79" t="str">
        <f t="shared" si="22"/>
        <v/>
      </c>
      <c r="AE291" s="79" t="str">
        <f t="shared" si="23"/>
        <v/>
      </c>
    </row>
    <row r="292" spans="20:31" x14ac:dyDescent="0.25">
      <c r="T292" s="9">
        <v>290</v>
      </c>
      <c r="Z292" s="4" t="str">
        <f t="shared" si="21"/>
        <v/>
      </c>
      <c r="AC292" t="s">
        <v>411</v>
      </c>
      <c r="AD292" s="79" t="str">
        <f t="shared" si="22"/>
        <v/>
      </c>
      <c r="AE292" s="79" t="str">
        <f t="shared" si="23"/>
        <v/>
      </c>
    </row>
    <row r="293" spans="20:31" x14ac:dyDescent="0.25">
      <c r="T293" s="9">
        <v>291</v>
      </c>
      <c r="Z293" s="4" t="str">
        <f t="shared" si="21"/>
        <v/>
      </c>
      <c r="AC293" t="s">
        <v>412</v>
      </c>
      <c r="AD293" s="79" t="str">
        <f t="shared" si="22"/>
        <v/>
      </c>
      <c r="AE293" s="79" t="str">
        <f t="shared" si="23"/>
        <v/>
      </c>
    </row>
    <row r="294" spans="20:31" x14ac:dyDescent="0.25">
      <c r="T294" s="9">
        <v>292</v>
      </c>
      <c r="Z294" s="4" t="str">
        <f t="shared" si="21"/>
        <v/>
      </c>
      <c r="AC294" t="s">
        <v>413</v>
      </c>
      <c r="AD294" s="79" t="str">
        <f t="shared" si="22"/>
        <v/>
      </c>
      <c r="AE294" s="79" t="str">
        <f t="shared" si="23"/>
        <v/>
      </c>
    </row>
    <row r="295" spans="20:31" x14ac:dyDescent="0.25">
      <c r="T295" s="9">
        <v>293</v>
      </c>
      <c r="Z295" s="4" t="str">
        <f t="shared" si="21"/>
        <v/>
      </c>
      <c r="AC295" t="s">
        <v>414</v>
      </c>
      <c r="AD295" s="79" t="str">
        <f t="shared" si="22"/>
        <v/>
      </c>
      <c r="AE295" s="79" t="str">
        <f t="shared" si="23"/>
        <v/>
      </c>
    </row>
    <row r="296" spans="20:31" x14ac:dyDescent="0.25">
      <c r="T296" s="9">
        <v>294</v>
      </c>
      <c r="Z296" s="4" t="str">
        <f t="shared" si="21"/>
        <v/>
      </c>
      <c r="AC296" t="s">
        <v>415</v>
      </c>
      <c r="AD296" s="79" t="str">
        <f t="shared" si="22"/>
        <v/>
      </c>
      <c r="AE296" s="79" t="str">
        <f t="shared" si="23"/>
        <v/>
      </c>
    </row>
    <row r="297" spans="20:31" x14ac:dyDescent="0.25">
      <c r="T297" s="9">
        <v>295</v>
      </c>
      <c r="Z297" s="4" t="str">
        <f t="shared" si="21"/>
        <v/>
      </c>
      <c r="AC297" t="s">
        <v>416</v>
      </c>
      <c r="AD297" s="79" t="str">
        <f t="shared" si="22"/>
        <v/>
      </c>
      <c r="AE297" s="79" t="str">
        <f t="shared" si="23"/>
        <v/>
      </c>
    </row>
    <row r="298" spans="20:31" x14ac:dyDescent="0.25">
      <c r="T298" s="9">
        <v>296</v>
      </c>
      <c r="Z298" s="4" t="str">
        <f t="shared" si="21"/>
        <v/>
      </c>
      <c r="AC298" t="s">
        <v>417</v>
      </c>
      <c r="AD298" s="79" t="str">
        <f t="shared" si="22"/>
        <v/>
      </c>
      <c r="AE298" s="79" t="str">
        <f t="shared" si="23"/>
        <v/>
      </c>
    </row>
    <row r="299" spans="20:31" x14ac:dyDescent="0.25">
      <c r="T299" s="9">
        <v>297</v>
      </c>
      <c r="Z299" s="4" t="str">
        <f t="shared" si="21"/>
        <v/>
      </c>
      <c r="AC299" t="s">
        <v>418</v>
      </c>
      <c r="AD299" s="79" t="str">
        <f t="shared" si="22"/>
        <v/>
      </c>
      <c r="AE299" s="79" t="str">
        <f t="shared" si="23"/>
        <v/>
      </c>
    </row>
    <row r="300" spans="20:31" x14ac:dyDescent="0.25">
      <c r="T300" s="9">
        <v>298</v>
      </c>
      <c r="Z300" s="4" t="str">
        <f t="shared" si="21"/>
        <v/>
      </c>
      <c r="AC300" t="s">
        <v>419</v>
      </c>
      <c r="AD300" s="79" t="str">
        <f t="shared" si="22"/>
        <v/>
      </c>
      <c r="AE300" s="79" t="str">
        <f t="shared" si="23"/>
        <v/>
      </c>
    </row>
    <row r="301" spans="20:31" x14ac:dyDescent="0.25">
      <c r="T301" s="9">
        <v>299</v>
      </c>
      <c r="Z301" s="4" t="str">
        <f t="shared" si="21"/>
        <v/>
      </c>
      <c r="AC301" t="s">
        <v>420</v>
      </c>
      <c r="AD301" s="79" t="str">
        <f t="shared" si="22"/>
        <v/>
      </c>
      <c r="AE301" s="79" t="str">
        <f t="shared" si="23"/>
        <v/>
      </c>
    </row>
    <row r="302" spans="20:31" x14ac:dyDescent="0.25">
      <c r="T302" s="9">
        <v>300</v>
      </c>
      <c r="Z302" s="4" t="str">
        <f t="shared" si="21"/>
        <v/>
      </c>
      <c r="AC302" t="s">
        <v>421</v>
      </c>
      <c r="AD302" s="79" t="str">
        <f t="shared" si="22"/>
        <v/>
      </c>
      <c r="AE302" s="79" t="str">
        <f t="shared" si="23"/>
        <v/>
      </c>
    </row>
    <row r="303" spans="20:31" x14ac:dyDescent="0.25">
      <c r="T303" s="9">
        <v>301</v>
      </c>
      <c r="Z303" s="4" t="str">
        <f t="shared" si="21"/>
        <v/>
      </c>
      <c r="AC303" t="s">
        <v>422</v>
      </c>
      <c r="AD303" s="79" t="str">
        <f t="shared" si="22"/>
        <v/>
      </c>
      <c r="AE303" s="79" t="str">
        <f t="shared" si="23"/>
        <v/>
      </c>
    </row>
    <row r="304" spans="20:31" x14ac:dyDescent="0.25">
      <c r="T304" s="9">
        <v>302</v>
      </c>
      <c r="Z304" s="4" t="str">
        <f t="shared" si="21"/>
        <v/>
      </c>
      <c r="AC304" t="s">
        <v>423</v>
      </c>
      <c r="AD304" s="79" t="str">
        <f t="shared" si="22"/>
        <v/>
      </c>
      <c r="AE304" s="79" t="str">
        <f t="shared" si="23"/>
        <v/>
      </c>
    </row>
    <row r="305" spans="20:31" x14ac:dyDescent="0.25">
      <c r="T305" s="9">
        <v>303</v>
      </c>
      <c r="Z305" s="4" t="str">
        <f t="shared" si="21"/>
        <v/>
      </c>
      <c r="AC305" t="s">
        <v>424</v>
      </c>
      <c r="AD305" s="79" t="str">
        <f t="shared" si="22"/>
        <v/>
      </c>
      <c r="AE305" s="79" t="str">
        <f t="shared" si="23"/>
        <v/>
      </c>
    </row>
    <row r="306" spans="20:31" x14ac:dyDescent="0.25">
      <c r="T306" s="9">
        <v>304</v>
      </c>
      <c r="Z306" s="4" t="str">
        <f t="shared" si="21"/>
        <v/>
      </c>
      <c r="AC306" t="s">
        <v>425</v>
      </c>
      <c r="AD306" s="79" t="str">
        <f t="shared" si="22"/>
        <v/>
      </c>
      <c r="AE306" s="79" t="str">
        <f t="shared" si="23"/>
        <v/>
      </c>
    </row>
    <row r="307" spans="20:31" x14ac:dyDescent="0.25">
      <c r="T307" s="9">
        <v>305</v>
      </c>
      <c r="Z307" s="4" t="str">
        <f t="shared" si="21"/>
        <v/>
      </c>
      <c r="AC307" t="s">
        <v>426</v>
      </c>
      <c r="AD307" s="79" t="str">
        <f t="shared" si="22"/>
        <v/>
      </c>
      <c r="AE307" s="79" t="str">
        <f t="shared" si="23"/>
        <v/>
      </c>
    </row>
    <row r="308" spans="20:31" x14ac:dyDescent="0.25">
      <c r="T308" s="9">
        <v>306</v>
      </c>
      <c r="Z308" s="4" t="str">
        <f t="shared" si="21"/>
        <v/>
      </c>
      <c r="AC308" t="s">
        <v>427</v>
      </c>
      <c r="AD308" s="79" t="str">
        <f t="shared" si="22"/>
        <v/>
      </c>
      <c r="AE308" s="79" t="str">
        <f t="shared" si="23"/>
        <v/>
      </c>
    </row>
    <row r="309" spans="20:31" x14ac:dyDescent="0.25">
      <c r="T309" s="9">
        <v>307</v>
      </c>
      <c r="Z309" s="4" t="str">
        <f t="shared" si="21"/>
        <v/>
      </c>
      <c r="AC309" t="s">
        <v>428</v>
      </c>
      <c r="AD309" s="79" t="str">
        <f t="shared" si="22"/>
        <v/>
      </c>
      <c r="AE309" s="79" t="str">
        <f t="shared" si="23"/>
        <v/>
      </c>
    </row>
    <row r="310" spans="20:31" x14ac:dyDescent="0.25">
      <c r="T310" s="9">
        <v>308</v>
      </c>
      <c r="Z310" s="4" t="str">
        <f t="shared" si="21"/>
        <v/>
      </c>
      <c r="AC310" t="s">
        <v>429</v>
      </c>
      <c r="AD310" s="79" t="str">
        <f t="shared" si="22"/>
        <v/>
      </c>
      <c r="AE310" s="79" t="str">
        <f t="shared" si="23"/>
        <v/>
      </c>
    </row>
    <row r="311" spans="20:31" x14ac:dyDescent="0.25">
      <c r="T311" s="9">
        <v>309</v>
      </c>
      <c r="Z311" s="4" t="str">
        <f t="shared" si="21"/>
        <v/>
      </c>
      <c r="AC311" t="s">
        <v>430</v>
      </c>
      <c r="AD311" s="79" t="str">
        <f t="shared" si="22"/>
        <v/>
      </c>
      <c r="AE311" s="79" t="str">
        <f t="shared" si="23"/>
        <v/>
      </c>
    </row>
    <row r="312" spans="20:31" x14ac:dyDescent="0.25">
      <c r="T312" s="9">
        <v>310</v>
      </c>
      <c r="Z312" s="4" t="str">
        <f t="shared" si="21"/>
        <v/>
      </c>
      <c r="AC312" t="s">
        <v>431</v>
      </c>
      <c r="AD312" s="79" t="str">
        <f t="shared" si="22"/>
        <v/>
      </c>
      <c r="AE312" s="79" t="str">
        <f t="shared" si="23"/>
        <v/>
      </c>
    </row>
    <row r="313" spans="20:31" x14ac:dyDescent="0.25">
      <c r="T313" s="9">
        <v>311</v>
      </c>
      <c r="Z313" s="4" t="str">
        <f t="shared" si="21"/>
        <v/>
      </c>
      <c r="AC313" t="s">
        <v>432</v>
      </c>
      <c r="AD313" s="79" t="str">
        <f t="shared" si="22"/>
        <v/>
      </c>
      <c r="AE313" s="79" t="str">
        <f t="shared" si="23"/>
        <v/>
      </c>
    </row>
    <row r="314" spans="20:31" x14ac:dyDescent="0.25">
      <c r="T314" s="9">
        <v>312</v>
      </c>
      <c r="Z314" s="4" t="str">
        <f t="shared" si="21"/>
        <v/>
      </c>
      <c r="AC314" t="s">
        <v>433</v>
      </c>
      <c r="AD314" s="79" t="str">
        <f t="shared" si="22"/>
        <v/>
      </c>
      <c r="AE314" s="79" t="str">
        <f t="shared" si="23"/>
        <v/>
      </c>
    </row>
    <row r="315" spans="20:31" x14ac:dyDescent="0.25">
      <c r="T315" s="9">
        <v>313</v>
      </c>
      <c r="Z315" s="4" t="str">
        <f t="shared" si="21"/>
        <v/>
      </c>
      <c r="AC315" t="s">
        <v>434</v>
      </c>
      <c r="AD315" s="79" t="str">
        <f t="shared" si="22"/>
        <v/>
      </c>
      <c r="AE315" s="79" t="str">
        <f t="shared" si="23"/>
        <v/>
      </c>
    </row>
    <row r="316" spans="20:31" x14ac:dyDescent="0.25">
      <c r="T316" s="9">
        <v>314</v>
      </c>
      <c r="Z316" s="4" t="str">
        <f t="shared" si="21"/>
        <v/>
      </c>
      <c r="AC316" t="s">
        <v>435</v>
      </c>
      <c r="AD316" s="79" t="str">
        <f t="shared" si="22"/>
        <v/>
      </c>
      <c r="AE316" s="79" t="str">
        <f t="shared" si="23"/>
        <v/>
      </c>
    </row>
    <row r="317" spans="20:31" x14ac:dyDescent="0.25">
      <c r="T317" s="9">
        <v>315</v>
      </c>
      <c r="Z317" s="4" t="str">
        <f t="shared" si="21"/>
        <v/>
      </c>
      <c r="AC317" t="s">
        <v>436</v>
      </c>
      <c r="AD317" s="79" t="str">
        <f t="shared" si="22"/>
        <v/>
      </c>
      <c r="AE317" s="79" t="str">
        <f t="shared" si="23"/>
        <v/>
      </c>
    </row>
    <row r="318" spans="20:31" x14ac:dyDescent="0.25">
      <c r="T318" s="9">
        <v>316</v>
      </c>
      <c r="Z318" s="4" t="str">
        <f t="shared" si="21"/>
        <v/>
      </c>
      <c r="AC318" t="s">
        <v>437</v>
      </c>
      <c r="AD318" s="79" t="str">
        <f t="shared" si="22"/>
        <v/>
      </c>
      <c r="AE318" s="79" t="str">
        <f t="shared" si="23"/>
        <v/>
      </c>
    </row>
    <row r="319" spans="20:31" x14ac:dyDescent="0.25">
      <c r="T319" s="9">
        <v>317</v>
      </c>
      <c r="Z319" s="4" t="str">
        <f t="shared" si="21"/>
        <v/>
      </c>
      <c r="AC319" t="s">
        <v>438</v>
      </c>
      <c r="AD319" s="79" t="str">
        <f t="shared" si="22"/>
        <v/>
      </c>
      <c r="AE319" s="79" t="str">
        <f t="shared" si="23"/>
        <v/>
      </c>
    </row>
    <row r="320" spans="20:31" x14ac:dyDescent="0.25">
      <c r="T320" s="9">
        <v>318</v>
      </c>
      <c r="Z320" s="4" t="str">
        <f t="shared" si="21"/>
        <v/>
      </c>
      <c r="AC320" t="s">
        <v>439</v>
      </c>
      <c r="AD320" s="79" t="str">
        <f t="shared" si="22"/>
        <v/>
      </c>
      <c r="AE320" s="79" t="str">
        <f t="shared" si="23"/>
        <v/>
      </c>
    </row>
    <row r="321" spans="20:31" x14ac:dyDescent="0.25">
      <c r="T321" s="9">
        <v>319</v>
      </c>
      <c r="Z321" s="4" t="str">
        <f t="shared" si="21"/>
        <v/>
      </c>
      <c r="AC321" t="s">
        <v>440</v>
      </c>
      <c r="AD321" s="79" t="str">
        <f t="shared" si="22"/>
        <v/>
      </c>
      <c r="AE321" s="79" t="str">
        <f t="shared" si="23"/>
        <v/>
      </c>
    </row>
    <row r="322" spans="20:31" x14ac:dyDescent="0.25">
      <c r="T322" s="9">
        <v>320</v>
      </c>
      <c r="Z322" s="4" t="str">
        <f t="shared" si="21"/>
        <v/>
      </c>
      <c r="AC322" t="s">
        <v>441</v>
      </c>
      <c r="AD322" s="79" t="str">
        <f t="shared" si="22"/>
        <v/>
      </c>
      <c r="AE322" s="79" t="str">
        <f t="shared" si="23"/>
        <v/>
      </c>
    </row>
    <row r="323" spans="20:31" x14ac:dyDescent="0.25">
      <c r="T323" s="9">
        <v>321</v>
      </c>
      <c r="Z323" s="4" t="str">
        <f t="shared" si="21"/>
        <v/>
      </c>
      <c r="AC323" t="s">
        <v>442</v>
      </c>
      <c r="AD323" s="79" t="str">
        <f t="shared" si="22"/>
        <v/>
      </c>
      <c r="AE323" s="79" t="str">
        <f t="shared" si="23"/>
        <v/>
      </c>
    </row>
    <row r="324" spans="20:31" x14ac:dyDescent="0.25">
      <c r="T324" s="9">
        <v>322</v>
      </c>
      <c r="Z324" s="4" t="str">
        <f t="shared" ref="Z324:Z386" si="24">IFERROR(INDEX($AD$3:$AD$386,SMALL($AE$3:$AE$386,T324)),"")</f>
        <v/>
      </c>
      <c r="AC324" t="s">
        <v>443</v>
      </c>
      <c r="AD324" s="79" t="str">
        <f t="shared" ref="AD324:AD386" si="25">IF(OR((RIGHT(AC324,LEN(AC324)-1)+0)&gt;$AF$5,(CODE(LEFT(AC324,1))-64)&gt;$AF$7),"",AC324)</f>
        <v/>
      </c>
      <c r="AE324" s="79" t="str">
        <f t="shared" ref="AE324:AE386" si="26">IF(AD324="","",MATCH(AD324,$AD$3:$AD$386,0))</f>
        <v/>
      </c>
    </row>
    <row r="325" spans="20:31" x14ac:dyDescent="0.25">
      <c r="T325" s="9">
        <v>323</v>
      </c>
      <c r="Z325" s="4" t="str">
        <f t="shared" si="24"/>
        <v/>
      </c>
      <c r="AC325" t="s">
        <v>444</v>
      </c>
      <c r="AD325" s="79" t="str">
        <f t="shared" si="25"/>
        <v/>
      </c>
      <c r="AE325" s="79" t="str">
        <f t="shared" si="26"/>
        <v/>
      </c>
    </row>
    <row r="326" spans="20:31" x14ac:dyDescent="0.25">
      <c r="T326" s="9">
        <v>324</v>
      </c>
      <c r="Z326" s="4" t="str">
        <f t="shared" si="24"/>
        <v/>
      </c>
      <c r="AC326" t="s">
        <v>445</v>
      </c>
      <c r="AD326" s="79" t="str">
        <f t="shared" si="25"/>
        <v/>
      </c>
      <c r="AE326" s="79" t="str">
        <f t="shared" si="26"/>
        <v/>
      </c>
    </row>
    <row r="327" spans="20:31" x14ac:dyDescent="0.25">
      <c r="T327" s="9">
        <v>325</v>
      </c>
      <c r="Z327" s="4" t="str">
        <f t="shared" si="24"/>
        <v/>
      </c>
      <c r="AC327" t="s">
        <v>446</v>
      </c>
      <c r="AD327" s="79" t="str">
        <f t="shared" si="25"/>
        <v/>
      </c>
      <c r="AE327" s="79" t="str">
        <f t="shared" si="26"/>
        <v/>
      </c>
    </row>
    <row r="328" spans="20:31" x14ac:dyDescent="0.25">
      <c r="T328" s="9">
        <v>326</v>
      </c>
      <c r="Z328" s="4" t="str">
        <f t="shared" si="24"/>
        <v/>
      </c>
      <c r="AC328" t="s">
        <v>447</v>
      </c>
      <c r="AD328" s="79" t="str">
        <f t="shared" si="25"/>
        <v/>
      </c>
      <c r="AE328" s="79" t="str">
        <f t="shared" si="26"/>
        <v/>
      </c>
    </row>
    <row r="329" spans="20:31" x14ac:dyDescent="0.25">
      <c r="T329" s="9">
        <v>327</v>
      </c>
      <c r="Z329" s="4" t="str">
        <f t="shared" si="24"/>
        <v/>
      </c>
      <c r="AC329" t="s">
        <v>448</v>
      </c>
      <c r="AD329" s="79" t="str">
        <f t="shared" si="25"/>
        <v/>
      </c>
      <c r="AE329" s="79" t="str">
        <f t="shared" si="26"/>
        <v/>
      </c>
    </row>
    <row r="330" spans="20:31" x14ac:dyDescent="0.25">
      <c r="T330" s="9">
        <v>328</v>
      </c>
      <c r="Z330" s="4" t="str">
        <f t="shared" si="24"/>
        <v/>
      </c>
      <c r="AC330" t="s">
        <v>449</v>
      </c>
      <c r="AD330" s="79" t="str">
        <f t="shared" si="25"/>
        <v/>
      </c>
      <c r="AE330" s="79" t="str">
        <f t="shared" si="26"/>
        <v/>
      </c>
    </row>
    <row r="331" spans="20:31" x14ac:dyDescent="0.25">
      <c r="T331" s="9">
        <v>329</v>
      </c>
      <c r="Z331" s="4" t="str">
        <f t="shared" si="24"/>
        <v/>
      </c>
      <c r="AC331" t="s">
        <v>450</v>
      </c>
      <c r="AD331" s="79" t="str">
        <f t="shared" si="25"/>
        <v/>
      </c>
      <c r="AE331" s="79" t="str">
        <f t="shared" si="26"/>
        <v/>
      </c>
    </row>
    <row r="332" spans="20:31" x14ac:dyDescent="0.25">
      <c r="T332" s="9">
        <v>330</v>
      </c>
      <c r="Z332" s="4" t="str">
        <f t="shared" si="24"/>
        <v/>
      </c>
      <c r="AC332" t="s">
        <v>451</v>
      </c>
      <c r="AD332" s="79" t="str">
        <f t="shared" si="25"/>
        <v/>
      </c>
      <c r="AE332" s="79" t="str">
        <f t="shared" si="26"/>
        <v/>
      </c>
    </row>
    <row r="333" spans="20:31" x14ac:dyDescent="0.25">
      <c r="T333" s="9">
        <v>331</v>
      </c>
      <c r="Z333" s="4" t="str">
        <f t="shared" si="24"/>
        <v/>
      </c>
      <c r="AC333" t="s">
        <v>452</v>
      </c>
      <c r="AD333" s="79" t="str">
        <f t="shared" si="25"/>
        <v/>
      </c>
      <c r="AE333" s="79" t="str">
        <f t="shared" si="26"/>
        <v/>
      </c>
    </row>
    <row r="334" spans="20:31" x14ac:dyDescent="0.25">
      <c r="T334" s="9">
        <v>332</v>
      </c>
      <c r="Z334" s="4" t="str">
        <f t="shared" si="24"/>
        <v/>
      </c>
      <c r="AC334" t="s">
        <v>453</v>
      </c>
      <c r="AD334" s="79" t="str">
        <f t="shared" si="25"/>
        <v/>
      </c>
      <c r="AE334" s="79" t="str">
        <f t="shared" si="26"/>
        <v/>
      </c>
    </row>
    <row r="335" spans="20:31" x14ac:dyDescent="0.25">
      <c r="T335" s="9">
        <v>333</v>
      </c>
      <c r="Z335" s="4" t="str">
        <f t="shared" si="24"/>
        <v/>
      </c>
      <c r="AC335" t="s">
        <v>454</v>
      </c>
      <c r="AD335" s="79" t="str">
        <f t="shared" si="25"/>
        <v/>
      </c>
      <c r="AE335" s="79" t="str">
        <f t="shared" si="26"/>
        <v/>
      </c>
    </row>
    <row r="336" spans="20:31" x14ac:dyDescent="0.25">
      <c r="T336" s="9">
        <v>334</v>
      </c>
      <c r="Z336" s="4" t="str">
        <f t="shared" si="24"/>
        <v/>
      </c>
      <c r="AC336" t="s">
        <v>455</v>
      </c>
      <c r="AD336" s="79" t="str">
        <f t="shared" si="25"/>
        <v/>
      </c>
      <c r="AE336" s="79" t="str">
        <f t="shared" si="26"/>
        <v/>
      </c>
    </row>
    <row r="337" spans="20:31" x14ac:dyDescent="0.25">
      <c r="T337" s="9">
        <v>335</v>
      </c>
      <c r="Z337" s="4" t="str">
        <f t="shared" si="24"/>
        <v/>
      </c>
      <c r="AC337" t="s">
        <v>456</v>
      </c>
      <c r="AD337" s="79" t="str">
        <f t="shared" si="25"/>
        <v/>
      </c>
      <c r="AE337" s="79" t="str">
        <f t="shared" si="26"/>
        <v/>
      </c>
    </row>
    <row r="338" spans="20:31" x14ac:dyDescent="0.25">
      <c r="T338" s="9">
        <v>336</v>
      </c>
      <c r="Z338" s="4" t="str">
        <f t="shared" si="24"/>
        <v/>
      </c>
      <c r="AC338" t="s">
        <v>457</v>
      </c>
      <c r="AD338" s="79" t="str">
        <f t="shared" si="25"/>
        <v/>
      </c>
      <c r="AE338" s="79" t="str">
        <f t="shared" si="26"/>
        <v/>
      </c>
    </row>
    <row r="339" spans="20:31" x14ac:dyDescent="0.25">
      <c r="T339" s="9">
        <v>337</v>
      </c>
      <c r="Z339" s="4" t="str">
        <f t="shared" si="24"/>
        <v/>
      </c>
      <c r="AC339" t="s">
        <v>458</v>
      </c>
      <c r="AD339" s="79" t="str">
        <f t="shared" si="25"/>
        <v/>
      </c>
      <c r="AE339" s="79" t="str">
        <f t="shared" si="26"/>
        <v/>
      </c>
    </row>
    <row r="340" spans="20:31" x14ac:dyDescent="0.25">
      <c r="T340" s="9">
        <v>338</v>
      </c>
      <c r="Z340" s="4" t="str">
        <f t="shared" si="24"/>
        <v/>
      </c>
      <c r="AC340" t="s">
        <v>459</v>
      </c>
      <c r="AD340" s="79" t="str">
        <f t="shared" si="25"/>
        <v/>
      </c>
      <c r="AE340" s="79" t="str">
        <f t="shared" si="26"/>
        <v/>
      </c>
    </row>
    <row r="341" spans="20:31" x14ac:dyDescent="0.25">
      <c r="T341" s="9">
        <v>339</v>
      </c>
      <c r="Z341" s="4" t="str">
        <f t="shared" si="24"/>
        <v/>
      </c>
      <c r="AC341" t="s">
        <v>460</v>
      </c>
      <c r="AD341" s="79" t="str">
        <f t="shared" si="25"/>
        <v/>
      </c>
      <c r="AE341" s="79" t="str">
        <f t="shared" si="26"/>
        <v/>
      </c>
    </row>
    <row r="342" spans="20:31" x14ac:dyDescent="0.25">
      <c r="T342" s="9">
        <v>340</v>
      </c>
      <c r="Z342" s="4" t="str">
        <f t="shared" si="24"/>
        <v/>
      </c>
      <c r="AC342" t="s">
        <v>461</v>
      </c>
      <c r="AD342" s="79" t="str">
        <f t="shared" si="25"/>
        <v/>
      </c>
      <c r="AE342" s="79" t="str">
        <f t="shared" si="26"/>
        <v/>
      </c>
    </row>
    <row r="343" spans="20:31" x14ac:dyDescent="0.25">
      <c r="T343" s="9">
        <v>341</v>
      </c>
      <c r="Z343" s="4" t="str">
        <f t="shared" si="24"/>
        <v/>
      </c>
      <c r="AC343" t="s">
        <v>462</v>
      </c>
      <c r="AD343" s="79" t="str">
        <f t="shared" si="25"/>
        <v/>
      </c>
      <c r="AE343" s="79" t="str">
        <f t="shared" si="26"/>
        <v/>
      </c>
    </row>
    <row r="344" spans="20:31" x14ac:dyDescent="0.25">
      <c r="T344" s="9">
        <v>342</v>
      </c>
      <c r="Z344" s="4" t="str">
        <f t="shared" si="24"/>
        <v/>
      </c>
      <c r="AC344" t="s">
        <v>463</v>
      </c>
      <c r="AD344" s="79" t="str">
        <f t="shared" si="25"/>
        <v/>
      </c>
      <c r="AE344" s="79" t="str">
        <f t="shared" si="26"/>
        <v/>
      </c>
    </row>
    <row r="345" spans="20:31" x14ac:dyDescent="0.25">
      <c r="T345" s="9">
        <v>343</v>
      </c>
      <c r="Z345" s="4" t="str">
        <f t="shared" si="24"/>
        <v/>
      </c>
      <c r="AC345" t="s">
        <v>464</v>
      </c>
      <c r="AD345" s="79" t="str">
        <f t="shared" si="25"/>
        <v/>
      </c>
      <c r="AE345" s="79" t="str">
        <f t="shared" si="26"/>
        <v/>
      </c>
    </row>
    <row r="346" spans="20:31" x14ac:dyDescent="0.25">
      <c r="T346" s="9">
        <v>344</v>
      </c>
      <c r="Z346" s="4" t="str">
        <f t="shared" si="24"/>
        <v/>
      </c>
      <c r="AC346" t="s">
        <v>465</v>
      </c>
      <c r="AD346" s="79" t="str">
        <f t="shared" si="25"/>
        <v/>
      </c>
      <c r="AE346" s="79" t="str">
        <f t="shared" si="26"/>
        <v/>
      </c>
    </row>
    <row r="347" spans="20:31" x14ac:dyDescent="0.25">
      <c r="T347" s="9">
        <v>345</v>
      </c>
      <c r="Z347" s="4" t="str">
        <f t="shared" si="24"/>
        <v/>
      </c>
      <c r="AC347" t="s">
        <v>466</v>
      </c>
      <c r="AD347" s="79" t="str">
        <f t="shared" si="25"/>
        <v/>
      </c>
      <c r="AE347" s="79" t="str">
        <f t="shared" si="26"/>
        <v/>
      </c>
    </row>
    <row r="348" spans="20:31" x14ac:dyDescent="0.25">
      <c r="T348" s="9">
        <v>346</v>
      </c>
      <c r="Z348" s="4" t="str">
        <f t="shared" si="24"/>
        <v/>
      </c>
      <c r="AC348" t="s">
        <v>467</v>
      </c>
      <c r="AD348" s="79" t="str">
        <f t="shared" si="25"/>
        <v/>
      </c>
      <c r="AE348" s="79" t="str">
        <f t="shared" si="26"/>
        <v/>
      </c>
    </row>
    <row r="349" spans="20:31" x14ac:dyDescent="0.25">
      <c r="T349" s="9">
        <v>347</v>
      </c>
      <c r="Z349" s="4" t="str">
        <f t="shared" si="24"/>
        <v/>
      </c>
      <c r="AC349" t="s">
        <v>468</v>
      </c>
      <c r="AD349" s="79" t="str">
        <f t="shared" si="25"/>
        <v/>
      </c>
      <c r="AE349" s="79" t="str">
        <f t="shared" si="26"/>
        <v/>
      </c>
    </row>
    <row r="350" spans="20:31" x14ac:dyDescent="0.25">
      <c r="T350" s="9">
        <v>348</v>
      </c>
      <c r="Z350" s="4" t="str">
        <f t="shared" si="24"/>
        <v/>
      </c>
      <c r="AC350" t="s">
        <v>469</v>
      </c>
      <c r="AD350" s="79" t="str">
        <f t="shared" si="25"/>
        <v/>
      </c>
      <c r="AE350" s="79" t="str">
        <f t="shared" si="26"/>
        <v/>
      </c>
    </row>
    <row r="351" spans="20:31" x14ac:dyDescent="0.25">
      <c r="T351" s="9">
        <v>349</v>
      </c>
      <c r="Z351" s="4" t="str">
        <f t="shared" si="24"/>
        <v/>
      </c>
      <c r="AC351" t="s">
        <v>470</v>
      </c>
      <c r="AD351" s="79" t="str">
        <f t="shared" si="25"/>
        <v/>
      </c>
      <c r="AE351" s="79" t="str">
        <f t="shared" si="26"/>
        <v/>
      </c>
    </row>
    <row r="352" spans="20:31" x14ac:dyDescent="0.25">
      <c r="T352" s="9">
        <v>350</v>
      </c>
      <c r="Z352" s="4" t="str">
        <f t="shared" si="24"/>
        <v/>
      </c>
      <c r="AC352" t="s">
        <v>471</v>
      </c>
      <c r="AD352" s="79" t="str">
        <f t="shared" si="25"/>
        <v/>
      </c>
      <c r="AE352" s="79" t="str">
        <f t="shared" si="26"/>
        <v/>
      </c>
    </row>
    <row r="353" spans="20:31" x14ac:dyDescent="0.25">
      <c r="T353" s="9">
        <v>351</v>
      </c>
      <c r="Z353" s="4" t="str">
        <f t="shared" si="24"/>
        <v/>
      </c>
      <c r="AC353" t="s">
        <v>472</v>
      </c>
      <c r="AD353" s="79" t="str">
        <f t="shared" si="25"/>
        <v/>
      </c>
      <c r="AE353" s="79" t="str">
        <f t="shared" si="26"/>
        <v/>
      </c>
    </row>
    <row r="354" spans="20:31" x14ac:dyDescent="0.25">
      <c r="T354" s="9">
        <v>352</v>
      </c>
      <c r="Z354" s="4" t="str">
        <f t="shared" si="24"/>
        <v/>
      </c>
      <c r="AC354" t="s">
        <v>473</v>
      </c>
      <c r="AD354" s="79" t="str">
        <f t="shared" si="25"/>
        <v/>
      </c>
      <c r="AE354" s="79" t="str">
        <f t="shared" si="26"/>
        <v/>
      </c>
    </row>
    <row r="355" spans="20:31" x14ac:dyDescent="0.25">
      <c r="T355" s="9">
        <v>353</v>
      </c>
      <c r="Z355" s="4" t="str">
        <f t="shared" si="24"/>
        <v/>
      </c>
      <c r="AC355" t="s">
        <v>474</v>
      </c>
      <c r="AD355" s="79" t="str">
        <f t="shared" si="25"/>
        <v/>
      </c>
      <c r="AE355" s="79" t="str">
        <f t="shared" si="26"/>
        <v/>
      </c>
    </row>
    <row r="356" spans="20:31" x14ac:dyDescent="0.25">
      <c r="T356" s="9">
        <v>354</v>
      </c>
      <c r="Z356" s="4" t="str">
        <f t="shared" si="24"/>
        <v/>
      </c>
      <c r="AC356" t="s">
        <v>475</v>
      </c>
      <c r="AD356" s="79" t="str">
        <f t="shared" si="25"/>
        <v/>
      </c>
      <c r="AE356" s="79" t="str">
        <f t="shared" si="26"/>
        <v/>
      </c>
    </row>
    <row r="357" spans="20:31" x14ac:dyDescent="0.25">
      <c r="T357" s="9">
        <v>355</v>
      </c>
      <c r="Z357" s="4" t="str">
        <f t="shared" si="24"/>
        <v/>
      </c>
      <c r="AC357" t="s">
        <v>476</v>
      </c>
      <c r="AD357" s="79" t="str">
        <f t="shared" si="25"/>
        <v/>
      </c>
      <c r="AE357" s="79" t="str">
        <f t="shared" si="26"/>
        <v/>
      </c>
    </row>
    <row r="358" spans="20:31" x14ac:dyDescent="0.25">
      <c r="T358" s="9">
        <v>356</v>
      </c>
      <c r="Z358" s="4" t="str">
        <f t="shared" si="24"/>
        <v/>
      </c>
      <c r="AC358" t="s">
        <v>477</v>
      </c>
      <c r="AD358" s="79" t="str">
        <f t="shared" si="25"/>
        <v/>
      </c>
      <c r="AE358" s="79" t="str">
        <f t="shared" si="26"/>
        <v/>
      </c>
    </row>
    <row r="359" spans="20:31" x14ac:dyDescent="0.25">
      <c r="T359" s="9">
        <v>357</v>
      </c>
      <c r="Z359" s="4" t="str">
        <f t="shared" si="24"/>
        <v/>
      </c>
      <c r="AC359" t="s">
        <v>478</v>
      </c>
      <c r="AD359" s="79" t="str">
        <f t="shared" si="25"/>
        <v/>
      </c>
      <c r="AE359" s="79" t="str">
        <f t="shared" si="26"/>
        <v/>
      </c>
    </row>
    <row r="360" spans="20:31" x14ac:dyDescent="0.25">
      <c r="T360" s="9">
        <v>358</v>
      </c>
      <c r="Z360" s="4" t="str">
        <f t="shared" si="24"/>
        <v/>
      </c>
      <c r="AC360" t="s">
        <v>479</v>
      </c>
      <c r="AD360" s="79" t="str">
        <f t="shared" si="25"/>
        <v/>
      </c>
      <c r="AE360" s="79" t="str">
        <f t="shared" si="26"/>
        <v/>
      </c>
    </row>
    <row r="361" spans="20:31" x14ac:dyDescent="0.25">
      <c r="T361" s="9">
        <v>359</v>
      </c>
      <c r="Z361" s="4" t="str">
        <f t="shared" si="24"/>
        <v/>
      </c>
      <c r="AC361" t="s">
        <v>480</v>
      </c>
      <c r="AD361" s="79" t="str">
        <f t="shared" si="25"/>
        <v/>
      </c>
      <c r="AE361" s="79" t="str">
        <f t="shared" si="26"/>
        <v/>
      </c>
    </row>
    <row r="362" spans="20:31" x14ac:dyDescent="0.25">
      <c r="T362" s="9">
        <v>360</v>
      </c>
      <c r="Z362" s="4" t="str">
        <f t="shared" si="24"/>
        <v/>
      </c>
      <c r="AC362" t="s">
        <v>481</v>
      </c>
      <c r="AD362" s="79" t="str">
        <f t="shared" si="25"/>
        <v/>
      </c>
      <c r="AE362" s="79" t="str">
        <f t="shared" si="26"/>
        <v/>
      </c>
    </row>
    <row r="363" spans="20:31" x14ac:dyDescent="0.25">
      <c r="T363" s="9">
        <v>361</v>
      </c>
      <c r="Z363" s="4" t="str">
        <f t="shared" si="24"/>
        <v/>
      </c>
      <c r="AC363" t="s">
        <v>482</v>
      </c>
      <c r="AD363" s="79" t="str">
        <f t="shared" si="25"/>
        <v/>
      </c>
      <c r="AE363" s="79" t="str">
        <f t="shared" si="26"/>
        <v/>
      </c>
    </row>
    <row r="364" spans="20:31" x14ac:dyDescent="0.25">
      <c r="T364" s="9">
        <v>362</v>
      </c>
      <c r="Z364" s="4" t="str">
        <f t="shared" si="24"/>
        <v/>
      </c>
      <c r="AC364" t="s">
        <v>483</v>
      </c>
      <c r="AD364" s="79" t="str">
        <f t="shared" si="25"/>
        <v/>
      </c>
      <c r="AE364" s="79" t="str">
        <f t="shared" si="26"/>
        <v/>
      </c>
    </row>
    <row r="365" spans="20:31" x14ac:dyDescent="0.25">
      <c r="T365" s="9">
        <v>363</v>
      </c>
      <c r="Z365" s="4" t="str">
        <f t="shared" si="24"/>
        <v/>
      </c>
      <c r="AC365" t="s">
        <v>484</v>
      </c>
      <c r="AD365" s="79" t="str">
        <f t="shared" si="25"/>
        <v/>
      </c>
      <c r="AE365" s="79" t="str">
        <f t="shared" si="26"/>
        <v/>
      </c>
    </row>
    <row r="366" spans="20:31" x14ac:dyDescent="0.25">
      <c r="T366" s="9">
        <v>364</v>
      </c>
      <c r="Z366" s="4" t="str">
        <f t="shared" si="24"/>
        <v/>
      </c>
      <c r="AC366" t="s">
        <v>485</v>
      </c>
      <c r="AD366" s="79" t="str">
        <f t="shared" si="25"/>
        <v/>
      </c>
      <c r="AE366" s="79" t="str">
        <f t="shared" si="26"/>
        <v/>
      </c>
    </row>
    <row r="367" spans="20:31" x14ac:dyDescent="0.25">
      <c r="T367" s="9">
        <v>365</v>
      </c>
      <c r="Z367" s="4" t="str">
        <f t="shared" si="24"/>
        <v/>
      </c>
      <c r="AC367" t="s">
        <v>486</v>
      </c>
      <c r="AD367" s="79" t="str">
        <f t="shared" si="25"/>
        <v/>
      </c>
      <c r="AE367" s="79" t="str">
        <f t="shared" si="26"/>
        <v/>
      </c>
    </row>
    <row r="368" spans="20:31" x14ac:dyDescent="0.25">
      <c r="T368" s="9">
        <v>366</v>
      </c>
      <c r="Z368" s="4" t="str">
        <f t="shared" si="24"/>
        <v/>
      </c>
      <c r="AC368" t="s">
        <v>487</v>
      </c>
      <c r="AD368" s="79" t="str">
        <f t="shared" si="25"/>
        <v/>
      </c>
      <c r="AE368" s="79" t="str">
        <f t="shared" si="26"/>
        <v/>
      </c>
    </row>
    <row r="369" spans="20:31" x14ac:dyDescent="0.25">
      <c r="T369" s="9">
        <v>367</v>
      </c>
      <c r="Z369" s="4" t="str">
        <f t="shared" si="24"/>
        <v/>
      </c>
      <c r="AC369" t="s">
        <v>488</v>
      </c>
      <c r="AD369" s="79" t="str">
        <f t="shared" si="25"/>
        <v/>
      </c>
      <c r="AE369" s="79" t="str">
        <f t="shared" si="26"/>
        <v/>
      </c>
    </row>
    <row r="370" spans="20:31" x14ac:dyDescent="0.25">
      <c r="T370" s="9">
        <v>368</v>
      </c>
      <c r="Z370" s="4" t="str">
        <f t="shared" si="24"/>
        <v/>
      </c>
      <c r="AC370" t="s">
        <v>489</v>
      </c>
      <c r="AD370" s="79" t="str">
        <f t="shared" si="25"/>
        <v/>
      </c>
      <c r="AE370" s="79" t="str">
        <f t="shared" si="26"/>
        <v/>
      </c>
    </row>
    <row r="371" spans="20:31" x14ac:dyDescent="0.25">
      <c r="T371" s="9">
        <v>369</v>
      </c>
      <c r="Z371" s="4" t="str">
        <f t="shared" si="24"/>
        <v/>
      </c>
      <c r="AC371" t="s">
        <v>490</v>
      </c>
      <c r="AD371" s="79" t="str">
        <f t="shared" si="25"/>
        <v/>
      </c>
      <c r="AE371" s="79" t="str">
        <f t="shared" si="26"/>
        <v/>
      </c>
    </row>
    <row r="372" spans="20:31" x14ac:dyDescent="0.25">
      <c r="T372" s="9">
        <v>370</v>
      </c>
      <c r="Z372" s="4" t="str">
        <f t="shared" si="24"/>
        <v/>
      </c>
      <c r="AC372" t="s">
        <v>491</v>
      </c>
      <c r="AD372" s="79" t="str">
        <f t="shared" si="25"/>
        <v/>
      </c>
      <c r="AE372" s="79" t="str">
        <f t="shared" si="26"/>
        <v/>
      </c>
    </row>
    <row r="373" spans="20:31" x14ac:dyDescent="0.25">
      <c r="T373" s="9">
        <v>371</v>
      </c>
      <c r="Z373" s="4" t="str">
        <f t="shared" si="24"/>
        <v/>
      </c>
      <c r="AC373" t="s">
        <v>492</v>
      </c>
      <c r="AD373" s="79" t="str">
        <f t="shared" si="25"/>
        <v/>
      </c>
      <c r="AE373" s="79" t="str">
        <f t="shared" si="26"/>
        <v/>
      </c>
    </row>
    <row r="374" spans="20:31" x14ac:dyDescent="0.25">
      <c r="T374" s="9">
        <v>372</v>
      </c>
      <c r="Z374" s="4" t="str">
        <f t="shared" si="24"/>
        <v/>
      </c>
      <c r="AC374" t="s">
        <v>493</v>
      </c>
      <c r="AD374" s="79" t="str">
        <f t="shared" si="25"/>
        <v/>
      </c>
      <c r="AE374" s="79" t="str">
        <f t="shared" si="26"/>
        <v/>
      </c>
    </row>
    <row r="375" spans="20:31" x14ac:dyDescent="0.25">
      <c r="T375" s="9">
        <v>373</v>
      </c>
      <c r="Z375" s="4" t="str">
        <f t="shared" si="24"/>
        <v/>
      </c>
      <c r="AC375" t="s">
        <v>494</v>
      </c>
      <c r="AD375" s="79" t="str">
        <f t="shared" si="25"/>
        <v/>
      </c>
      <c r="AE375" s="79" t="str">
        <f t="shared" si="26"/>
        <v/>
      </c>
    </row>
    <row r="376" spans="20:31" x14ac:dyDescent="0.25">
      <c r="T376" s="9">
        <v>374</v>
      </c>
      <c r="Z376" s="4" t="str">
        <f t="shared" si="24"/>
        <v/>
      </c>
      <c r="AC376" t="s">
        <v>495</v>
      </c>
      <c r="AD376" s="79" t="str">
        <f t="shared" si="25"/>
        <v/>
      </c>
      <c r="AE376" s="79" t="str">
        <f t="shared" si="26"/>
        <v/>
      </c>
    </row>
    <row r="377" spans="20:31" x14ac:dyDescent="0.25">
      <c r="T377" s="9">
        <v>375</v>
      </c>
      <c r="Z377" s="4" t="str">
        <f t="shared" si="24"/>
        <v/>
      </c>
      <c r="AC377" t="s">
        <v>496</v>
      </c>
      <c r="AD377" s="79" t="str">
        <f t="shared" si="25"/>
        <v/>
      </c>
      <c r="AE377" s="79" t="str">
        <f t="shared" si="26"/>
        <v/>
      </c>
    </row>
    <row r="378" spans="20:31" x14ac:dyDescent="0.25">
      <c r="T378" s="9">
        <v>376</v>
      </c>
      <c r="Z378" s="4" t="str">
        <f t="shared" si="24"/>
        <v/>
      </c>
      <c r="AC378" t="s">
        <v>497</v>
      </c>
      <c r="AD378" s="79" t="str">
        <f t="shared" si="25"/>
        <v/>
      </c>
      <c r="AE378" s="79" t="str">
        <f t="shared" si="26"/>
        <v/>
      </c>
    </row>
    <row r="379" spans="20:31" x14ac:dyDescent="0.25">
      <c r="T379" s="9">
        <v>377</v>
      </c>
      <c r="Z379" s="4" t="str">
        <f t="shared" si="24"/>
        <v/>
      </c>
      <c r="AC379" t="s">
        <v>498</v>
      </c>
      <c r="AD379" s="79" t="str">
        <f t="shared" si="25"/>
        <v/>
      </c>
      <c r="AE379" s="79" t="str">
        <f t="shared" si="26"/>
        <v/>
      </c>
    </row>
    <row r="380" spans="20:31" x14ac:dyDescent="0.25">
      <c r="T380" s="9">
        <v>378</v>
      </c>
      <c r="Z380" s="4" t="str">
        <f t="shared" si="24"/>
        <v/>
      </c>
      <c r="AC380" t="s">
        <v>499</v>
      </c>
      <c r="AD380" s="79" t="str">
        <f t="shared" si="25"/>
        <v/>
      </c>
      <c r="AE380" s="79" t="str">
        <f t="shared" si="26"/>
        <v/>
      </c>
    </row>
    <row r="381" spans="20:31" x14ac:dyDescent="0.25">
      <c r="T381" s="9">
        <v>379</v>
      </c>
      <c r="Z381" s="4" t="str">
        <f t="shared" si="24"/>
        <v/>
      </c>
      <c r="AC381" t="s">
        <v>500</v>
      </c>
      <c r="AD381" s="79" t="str">
        <f t="shared" si="25"/>
        <v/>
      </c>
      <c r="AE381" s="79" t="str">
        <f t="shared" si="26"/>
        <v/>
      </c>
    </row>
    <row r="382" spans="20:31" x14ac:dyDescent="0.25">
      <c r="T382" s="9">
        <v>380</v>
      </c>
      <c r="Z382" s="4" t="str">
        <f t="shared" si="24"/>
        <v/>
      </c>
      <c r="AC382" t="s">
        <v>501</v>
      </c>
      <c r="AD382" s="79" t="str">
        <f t="shared" si="25"/>
        <v/>
      </c>
      <c r="AE382" s="79" t="str">
        <f t="shared" si="26"/>
        <v/>
      </c>
    </row>
    <row r="383" spans="20:31" x14ac:dyDescent="0.25">
      <c r="T383" s="9">
        <v>381</v>
      </c>
      <c r="Z383" s="4" t="str">
        <f t="shared" si="24"/>
        <v/>
      </c>
      <c r="AC383" t="s">
        <v>502</v>
      </c>
      <c r="AD383" s="79" t="str">
        <f t="shared" si="25"/>
        <v/>
      </c>
      <c r="AE383" s="79" t="str">
        <f t="shared" si="26"/>
        <v/>
      </c>
    </row>
    <row r="384" spans="20:31" x14ac:dyDescent="0.25">
      <c r="T384" s="9">
        <v>382</v>
      </c>
      <c r="Z384" s="4" t="str">
        <f t="shared" si="24"/>
        <v/>
      </c>
      <c r="AC384" t="s">
        <v>503</v>
      </c>
      <c r="AD384" s="79" t="str">
        <f t="shared" si="25"/>
        <v/>
      </c>
      <c r="AE384" s="79" t="str">
        <f t="shared" si="26"/>
        <v/>
      </c>
    </row>
    <row r="385" spans="20:31" x14ac:dyDescent="0.25">
      <c r="T385" s="9">
        <v>383</v>
      </c>
      <c r="Z385" s="4" t="str">
        <f t="shared" si="24"/>
        <v/>
      </c>
      <c r="AC385" t="s">
        <v>504</v>
      </c>
      <c r="AD385" s="79" t="str">
        <f t="shared" si="25"/>
        <v/>
      </c>
      <c r="AE385" s="79" t="str">
        <f t="shared" si="26"/>
        <v/>
      </c>
    </row>
    <row r="386" spans="20:31" x14ac:dyDescent="0.25">
      <c r="T386" s="9">
        <v>384</v>
      </c>
      <c r="Z386" s="4" t="str">
        <f t="shared" si="24"/>
        <v/>
      </c>
      <c r="AC386" t="s">
        <v>505</v>
      </c>
      <c r="AD386" s="79" t="str">
        <f t="shared" si="25"/>
        <v/>
      </c>
      <c r="AE386" s="79" t="str">
        <f t="shared" si="26"/>
        <v/>
      </c>
    </row>
    <row r="387" spans="20:31" x14ac:dyDescent="0.25">
      <c r="Z387" s="4"/>
    </row>
  </sheetData>
  <sheetProtection password="C75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49"/>
  <sheetViews>
    <sheetView showGridLines="0" showRowColHeaders="0" tabSelected="1" workbookViewId="0"/>
  </sheetViews>
  <sheetFormatPr defaultRowHeight="15" x14ac:dyDescent="0.25"/>
  <cols>
    <col min="1" max="4" width="9.140625" style="23"/>
    <col min="5" max="5" width="3" style="23" bestFit="1" customWidth="1"/>
    <col min="6" max="6" width="14.28515625" style="23" customWidth="1"/>
    <col min="7" max="7" width="10.28515625" style="23" bestFit="1" customWidth="1"/>
    <col min="8" max="8" width="9.140625" style="23"/>
    <col min="9" max="10" width="1.7109375" style="23" customWidth="1"/>
    <col min="11" max="11" width="3" style="23" customWidth="1"/>
    <col min="12" max="12" width="14.28515625" style="23" customWidth="1"/>
    <col min="13" max="13" width="13.5703125" style="23" customWidth="1"/>
    <col min="14" max="16384" width="9.140625" style="23"/>
  </cols>
  <sheetData>
    <row r="1" spans="1:25" ht="15.75" thickBot="1" x14ac:dyDescent="0.3">
      <c r="A1" s="84" t="s">
        <v>7</v>
      </c>
      <c r="B1" s="85" t="s">
        <v>8</v>
      </c>
      <c r="C1" s="86" t="s">
        <v>27</v>
      </c>
      <c r="D1" s="86" t="s">
        <v>9</v>
      </c>
      <c r="E1" s="142"/>
      <c r="F1" s="141" t="s">
        <v>3</v>
      </c>
      <c r="G1" s="141" t="s">
        <v>540</v>
      </c>
      <c r="H1" s="141" t="s">
        <v>32</v>
      </c>
      <c r="I1" s="27"/>
      <c r="J1" s="27"/>
      <c r="K1" s="143"/>
      <c r="L1" s="141" t="s">
        <v>39</v>
      </c>
      <c r="M1" s="33">
        <f>COUNTA(Ref_Names)</f>
        <v>1</v>
      </c>
      <c r="N1" s="149">
        <v>1</v>
      </c>
      <c r="O1" s="27" t="s">
        <v>520</v>
      </c>
      <c r="R1" s="27"/>
      <c r="S1" s="27"/>
      <c r="V1" s="46"/>
      <c r="W1" s="46"/>
      <c r="X1" s="46"/>
      <c r="Y1" s="46"/>
    </row>
    <row r="2" spans="1:25" x14ac:dyDescent="0.25">
      <c r="A2" s="145" t="s">
        <v>65</v>
      </c>
      <c r="B2" s="36" t="s">
        <v>67</v>
      </c>
      <c r="C2" s="87" t="s">
        <v>622</v>
      </c>
      <c r="D2" s="27">
        <f t="shared" ref="D2:D17" si="0">IFERROR(INDEX(Samples_Color,E2),2)</f>
        <v>4</v>
      </c>
      <c r="E2" s="199">
        <f>IF(F2="","",1)</f>
        <v>1</v>
      </c>
      <c r="F2" s="251" t="s">
        <v>933</v>
      </c>
      <c r="G2" s="36" t="s">
        <v>28</v>
      </c>
      <c r="H2" s="36"/>
      <c r="I2" s="27">
        <f>IFERROR(IF(G2="Control",1,0),0)</f>
        <v>1</v>
      </c>
      <c r="J2" s="27" t="str">
        <f ca="1">IF(H2="",IF(G2="Treatment",2,""),IFERROR(IF(INDIRECT("G"&amp;H2+1)="Control","",1),""))</f>
        <v/>
      </c>
      <c r="K2" s="197">
        <f>IF(L2="","",1)</f>
        <v>1</v>
      </c>
      <c r="L2" s="248" t="s">
        <v>936</v>
      </c>
      <c r="M2" s="155">
        <f>IFERROR(INDEX(Genes_Color,K2,2),2)</f>
        <v>38</v>
      </c>
      <c r="N2" s="27"/>
      <c r="O2" s="27" t="s">
        <v>518</v>
      </c>
      <c r="P2" s="27">
        <f>COUNTIF(G2:G17,"Treatment")</f>
        <v>3</v>
      </c>
      <c r="Q2" s="27"/>
      <c r="R2" s="27"/>
      <c r="S2" s="27"/>
      <c r="T2" s="27"/>
      <c r="V2" s="46"/>
      <c r="W2" s="46"/>
      <c r="X2" s="46"/>
      <c r="Y2" s="46"/>
    </row>
    <row r="3" spans="1:25" x14ac:dyDescent="0.25">
      <c r="A3" s="146" t="s">
        <v>3</v>
      </c>
      <c r="B3" s="148">
        <f>MAX(E2:E17)</f>
        <v>4</v>
      </c>
      <c r="C3" s="27"/>
      <c r="D3" s="27">
        <f t="shared" si="0"/>
        <v>3</v>
      </c>
      <c r="E3" s="200">
        <f>IF(F3="","",E2+1)</f>
        <v>2</v>
      </c>
      <c r="F3" s="246" t="s">
        <v>934</v>
      </c>
      <c r="G3" s="36" t="s">
        <v>29</v>
      </c>
      <c r="H3" s="36">
        <v>1</v>
      </c>
      <c r="I3" s="27">
        <f t="shared" ref="I3:I17" si="1">IFERROR(IF(G3="Control",1,0),0)</f>
        <v>0</v>
      </c>
      <c r="J3" s="27" t="str">
        <f t="shared" ref="J3:J17" ca="1" si="2">IF(H3="",IF(G3="Treatment",2,""),IFERROR(IF(INDIRECT("G"&amp;H3+1)="Control","",1),""))</f>
        <v/>
      </c>
      <c r="K3" s="144" t="str">
        <f>IF(L3="","",K2+1)</f>
        <v/>
      </c>
      <c r="L3" s="285"/>
      <c r="M3" s="155">
        <f>IFERROR(INDEX(Genes_Color,K3,2),2)</f>
        <v>2</v>
      </c>
      <c r="N3" s="27"/>
      <c r="O3" s="27" t="s">
        <v>540</v>
      </c>
      <c r="P3" s="27">
        <f>IF(COUNTA(Samples_Names)=COUNTA(G2:G17),0,1)</f>
        <v>0</v>
      </c>
      <c r="Q3" s="27"/>
      <c r="R3" s="27"/>
      <c r="S3" s="27"/>
      <c r="T3" s="27"/>
      <c r="U3" s="83"/>
      <c r="V3" s="46"/>
      <c r="W3" s="46"/>
      <c r="X3" s="46"/>
      <c r="Y3" s="46"/>
    </row>
    <row r="4" spans="1:25" x14ac:dyDescent="0.25">
      <c r="A4" s="146" t="s">
        <v>38</v>
      </c>
      <c r="B4" s="148">
        <f>MAX(K2:K4)</f>
        <v>1</v>
      </c>
      <c r="C4" s="27"/>
      <c r="D4" s="27">
        <f t="shared" si="0"/>
        <v>7</v>
      </c>
      <c r="E4" s="201">
        <f t="shared" ref="E4:E17" si="3">IF(F4="","",E3+1)</f>
        <v>3</v>
      </c>
      <c r="F4" s="249" t="s">
        <v>935</v>
      </c>
      <c r="G4" s="36" t="s">
        <v>29</v>
      </c>
      <c r="H4" s="36">
        <v>1</v>
      </c>
      <c r="I4" s="27">
        <f t="shared" si="1"/>
        <v>0</v>
      </c>
      <c r="J4" s="27" t="str">
        <f t="shared" ca="1" si="2"/>
        <v/>
      </c>
      <c r="K4" s="144" t="str">
        <f>IF(L4="","",K3+1)</f>
        <v/>
      </c>
      <c r="L4" s="41"/>
      <c r="M4" s="155">
        <f>IFERROR(INDEX(Genes_Color,K4,2),2)</f>
        <v>2</v>
      </c>
      <c r="N4" s="27"/>
      <c r="O4" s="27" t="s">
        <v>623</v>
      </c>
      <c r="P4" s="27">
        <f>IF(COUNTIF(G2:G17,"Treatment")=COUNT(H2:H17),0,2)</f>
        <v>0</v>
      </c>
      <c r="Q4" s="27"/>
      <c r="R4" s="27"/>
      <c r="S4" s="27"/>
      <c r="T4" s="27"/>
      <c r="U4" s="83"/>
      <c r="V4" s="46"/>
      <c r="W4" s="46"/>
      <c r="X4" s="46"/>
      <c r="Y4" s="46"/>
    </row>
    <row r="5" spans="1:25" x14ac:dyDescent="0.25">
      <c r="A5" s="146" t="s">
        <v>37</v>
      </c>
      <c r="B5" s="148">
        <f>MAX(K7:K13)</f>
        <v>6</v>
      </c>
      <c r="C5" s="27"/>
      <c r="D5" s="27">
        <f t="shared" si="0"/>
        <v>23</v>
      </c>
      <c r="E5" s="289">
        <f t="shared" si="3"/>
        <v>4</v>
      </c>
      <c r="F5" s="290" t="s">
        <v>943</v>
      </c>
      <c r="G5" s="36" t="s">
        <v>29</v>
      </c>
      <c r="H5" s="36">
        <v>1</v>
      </c>
      <c r="I5" s="27">
        <f t="shared" si="1"/>
        <v>0</v>
      </c>
      <c r="J5" s="27" t="str">
        <f t="shared" ca="1" si="2"/>
        <v/>
      </c>
      <c r="L5" s="32"/>
      <c r="M5" s="33"/>
      <c r="N5" s="27"/>
      <c r="O5" s="27" t="s">
        <v>624</v>
      </c>
      <c r="P5" s="27">
        <f>IF(F2="",4,SUM(P3:P4))</f>
        <v>0</v>
      </c>
      <c r="Q5" s="27"/>
      <c r="R5" s="27"/>
      <c r="S5" s="27"/>
      <c r="T5" s="27"/>
      <c r="U5" s="83"/>
      <c r="V5" s="46"/>
      <c r="W5" s="46"/>
      <c r="X5" s="46"/>
      <c r="Y5" s="46"/>
    </row>
    <row r="6" spans="1:25" x14ac:dyDescent="0.25">
      <c r="A6" s="147" t="s">
        <v>9</v>
      </c>
      <c r="B6" s="37">
        <v>2</v>
      </c>
      <c r="C6" s="27"/>
      <c r="D6" s="27">
        <f t="shared" si="0"/>
        <v>2</v>
      </c>
      <c r="E6" s="202" t="str">
        <f t="shared" si="3"/>
        <v/>
      </c>
      <c r="F6" s="203"/>
      <c r="G6" s="36"/>
      <c r="H6" s="36"/>
      <c r="I6" s="27">
        <f t="shared" si="1"/>
        <v>0</v>
      </c>
      <c r="J6" s="27" t="str">
        <f t="shared" ca="1" si="2"/>
        <v/>
      </c>
      <c r="K6" s="143"/>
      <c r="L6" s="141" t="s">
        <v>36</v>
      </c>
      <c r="M6" s="33">
        <f>COUNTA(Genes_Names)</f>
        <v>6</v>
      </c>
      <c r="N6" s="27"/>
      <c r="Q6" s="27"/>
      <c r="R6" s="27"/>
      <c r="S6" s="27"/>
      <c r="T6" s="27"/>
      <c r="U6" s="83"/>
      <c r="V6" s="46"/>
      <c r="W6" s="46"/>
      <c r="X6" s="46"/>
      <c r="Y6" s="46"/>
    </row>
    <row r="7" spans="1:25" x14ac:dyDescent="0.25">
      <c r="A7" s="147" t="s">
        <v>41</v>
      </c>
      <c r="B7" s="38" t="s">
        <v>44</v>
      </c>
      <c r="C7" s="27">
        <f>MATCH(B7,Plates_Size,0)+(B6-1)*3^1</f>
        <v>5</v>
      </c>
      <c r="D7" s="27">
        <f t="shared" si="0"/>
        <v>2</v>
      </c>
      <c r="E7" s="202" t="str">
        <f t="shared" si="3"/>
        <v/>
      </c>
      <c r="F7" s="203"/>
      <c r="G7" s="36"/>
      <c r="H7" s="36"/>
      <c r="I7" s="27">
        <f t="shared" si="1"/>
        <v>0</v>
      </c>
      <c r="J7" s="27" t="str">
        <f t="shared" ca="1" si="2"/>
        <v/>
      </c>
      <c r="K7" s="198">
        <f>IF(L7="","",1)</f>
        <v>1</v>
      </c>
      <c r="L7" s="250" t="s">
        <v>937</v>
      </c>
      <c r="M7" s="155">
        <f t="shared" ref="M7:M13" si="4">IFERROR(INDEX(Genes_Color,K7+3,2),2)</f>
        <v>43</v>
      </c>
      <c r="N7" s="27"/>
      <c r="Q7" s="27"/>
      <c r="R7" s="27"/>
      <c r="S7" s="27"/>
      <c r="T7" s="27"/>
      <c r="U7" s="83"/>
      <c r="V7" s="46"/>
      <c r="W7" s="46"/>
      <c r="X7" s="46"/>
      <c r="Y7" s="46"/>
    </row>
    <row r="8" spans="1:25" x14ac:dyDescent="0.25">
      <c r="A8" s="146" t="s">
        <v>50</v>
      </c>
      <c r="B8" s="36">
        <v>3</v>
      </c>
      <c r="C8" s="27"/>
      <c r="D8" s="27">
        <f t="shared" si="0"/>
        <v>2</v>
      </c>
      <c r="E8" s="202" t="str">
        <f t="shared" si="3"/>
        <v/>
      </c>
      <c r="F8" s="203"/>
      <c r="G8" s="36"/>
      <c r="H8" s="36"/>
      <c r="I8" s="27">
        <f t="shared" si="1"/>
        <v>0</v>
      </c>
      <c r="J8" s="27" t="str">
        <f t="shared" ca="1" si="2"/>
        <v/>
      </c>
      <c r="K8" s="190">
        <f t="shared" ref="K8:K13" si="5">IF(L8="","",K7+1)</f>
        <v>2</v>
      </c>
      <c r="L8" s="247" t="s">
        <v>938</v>
      </c>
      <c r="M8" s="155">
        <f t="shared" si="4"/>
        <v>46</v>
      </c>
      <c r="N8" s="27"/>
      <c r="Q8" s="27"/>
      <c r="R8" s="27"/>
      <c r="S8" s="27"/>
      <c r="T8" s="27"/>
      <c r="U8" s="83"/>
      <c r="V8" s="46"/>
      <c r="W8" s="46"/>
      <c r="X8" s="46"/>
      <c r="Y8" s="46"/>
    </row>
    <row r="9" spans="1:25" x14ac:dyDescent="0.25">
      <c r="A9" s="146" t="s">
        <v>51</v>
      </c>
      <c r="B9" s="148">
        <f ca="1">Result2!BM4</f>
        <v>4</v>
      </c>
      <c r="C9" s="28"/>
      <c r="D9" s="27">
        <f t="shared" si="0"/>
        <v>2</v>
      </c>
      <c r="E9" s="202" t="str">
        <f t="shared" si="3"/>
        <v/>
      </c>
      <c r="F9" s="203"/>
      <c r="G9" s="36"/>
      <c r="H9" s="36"/>
      <c r="I9" s="27">
        <f t="shared" si="1"/>
        <v>0</v>
      </c>
      <c r="J9" s="27" t="str">
        <f t="shared" ca="1" si="2"/>
        <v/>
      </c>
      <c r="K9" s="191">
        <f t="shared" si="5"/>
        <v>3</v>
      </c>
      <c r="L9" s="252" t="s">
        <v>939</v>
      </c>
      <c r="M9" s="155">
        <f t="shared" si="4"/>
        <v>47</v>
      </c>
      <c r="N9" s="27"/>
      <c r="Q9" s="27"/>
      <c r="R9" s="27"/>
      <c r="S9" s="27"/>
      <c r="T9" s="27"/>
      <c r="U9" s="83"/>
      <c r="V9" s="46"/>
      <c r="W9" s="46"/>
      <c r="X9" s="46"/>
      <c r="Y9" s="46"/>
    </row>
    <row r="10" spans="1:25" x14ac:dyDescent="0.25">
      <c r="A10" s="147" t="s">
        <v>6</v>
      </c>
      <c r="B10" s="148">
        <f>IF(Plate1_C!J1=0,1,Plate1_C!J1)</f>
        <v>1</v>
      </c>
      <c r="C10" s="27"/>
      <c r="D10" s="27">
        <f t="shared" si="0"/>
        <v>2</v>
      </c>
      <c r="E10" s="202" t="str">
        <f t="shared" si="3"/>
        <v/>
      </c>
      <c r="F10" s="203"/>
      <c r="G10" s="36"/>
      <c r="H10" s="36"/>
      <c r="I10" s="27">
        <f t="shared" si="1"/>
        <v>0</v>
      </c>
      <c r="J10" s="27" t="str">
        <f t="shared" ca="1" si="2"/>
        <v/>
      </c>
      <c r="K10" s="291">
        <f t="shared" si="5"/>
        <v>4</v>
      </c>
      <c r="L10" s="292" t="s">
        <v>940</v>
      </c>
      <c r="M10" s="155">
        <f t="shared" si="4"/>
        <v>53</v>
      </c>
      <c r="N10" s="27"/>
      <c r="Q10" s="27"/>
      <c r="R10" s="27"/>
      <c r="S10" s="27"/>
      <c r="T10" s="27"/>
      <c r="U10" s="83"/>
      <c r="V10" s="46"/>
      <c r="W10" s="46"/>
      <c r="X10" s="46"/>
      <c r="Y10" s="46"/>
    </row>
    <row r="11" spans="1:25" x14ac:dyDescent="0.25">
      <c r="A11" s="147" t="s">
        <v>52</v>
      </c>
      <c r="B11" s="36" t="s">
        <v>56</v>
      </c>
      <c r="C11" s="30" t="s">
        <v>48</v>
      </c>
      <c r="D11" s="27">
        <f t="shared" si="0"/>
        <v>2</v>
      </c>
      <c r="E11" s="202" t="str">
        <f t="shared" si="3"/>
        <v/>
      </c>
      <c r="F11" s="203"/>
      <c r="G11" s="36"/>
      <c r="H11" s="36"/>
      <c r="I11" s="27">
        <f t="shared" si="1"/>
        <v>0</v>
      </c>
      <c r="J11" s="27" t="str">
        <f t="shared" ca="1" si="2"/>
        <v/>
      </c>
      <c r="K11" s="293">
        <f t="shared" si="5"/>
        <v>5</v>
      </c>
      <c r="L11" s="294" t="s">
        <v>941</v>
      </c>
      <c r="M11" s="155">
        <f t="shared" si="4"/>
        <v>44</v>
      </c>
      <c r="N11" s="27"/>
      <c r="Q11" s="27"/>
      <c r="R11" s="27"/>
      <c r="S11" s="27"/>
      <c r="T11" s="27"/>
      <c r="U11" s="83"/>
      <c r="V11" s="46"/>
      <c r="W11" s="46"/>
      <c r="X11" s="46"/>
      <c r="Y11" s="46"/>
    </row>
    <row r="12" spans="1:25" x14ac:dyDescent="0.25">
      <c r="A12" s="147" t="s">
        <v>58</v>
      </c>
      <c r="B12" s="36" t="s">
        <v>56</v>
      </c>
      <c r="C12" s="36">
        <v>15</v>
      </c>
      <c r="D12" s="27">
        <f t="shared" si="0"/>
        <v>2</v>
      </c>
      <c r="E12" s="202" t="str">
        <f t="shared" si="3"/>
        <v/>
      </c>
      <c r="F12" s="203"/>
      <c r="G12" s="36"/>
      <c r="H12" s="36"/>
      <c r="I12" s="27">
        <f t="shared" si="1"/>
        <v>0</v>
      </c>
      <c r="J12" s="27" t="str">
        <f t="shared" ca="1" si="2"/>
        <v/>
      </c>
      <c r="K12" s="295">
        <f t="shared" si="5"/>
        <v>6</v>
      </c>
      <c r="L12" s="296" t="s">
        <v>942</v>
      </c>
      <c r="M12" s="155">
        <f t="shared" si="4"/>
        <v>45</v>
      </c>
      <c r="N12" s="27"/>
      <c r="Q12" s="27"/>
      <c r="R12" s="27"/>
      <c r="S12" s="27"/>
      <c r="T12" s="27"/>
      <c r="U12" s="83"/>
      <c r="V12" s="46"/>
      <c r="W12" s="46"/>
      <c r="X12" s="46"/>
      <c r="Y12" s="46"/>
    </row>
    <row r="13" spans="1:25" x14ac:dyDescent="0.25">
      <c r="A13" s="147" t="s">
        <v>53</v>
      </c>
      <c r="B13" s="39" t="s">
        <v>56</v>
      </c>
      <c r="C13" s="27"/>
      <c r="D13" s="27">
        <f t="shared" si="0"/>
        <v>2</v>
      </c>
      <c r="E13" s="202" t="str">
        <f t="shared" si="3"/>
        <v/>
      </c>
      <c r="F13" s="203"/>
      <c r="G13" s="36"/>
      <c r="H13" s="36"/>
      <c r="I13" s="27">
        <f t="shared" si="1"/>
        <v>0</v>
      </c>
      <c r="J13" s="27" t="str">
        <f t="shared" ca="1" si="2"/>
        <v/>
      </c>
      <c r="K13" s="144" t="str">
        <f t="shared" si="5"/>
        <v/>
      </c>
      <c r="L13" s="41"/>
      <c r="M13" s="155">
        <f t="shared" si="4"/>
        <v>2</v>
      </c>
      <c r="N13" s="27"/>
      <c r="Q13" s="27"/>
      <c r="R13" s="27"/>
      <c r="S13" s="27"/>
      <c r="T13" s="27"/>
      <c r="U13" s="83"/>
      <c r="V13" s="46"/>
      <c r="W13" s="46"/>
      <c r="X13" s="46"/>
      <c r="Y13" s="46"/>
    </row>
    <row r="14" spans="1:25" x14ac:dyDescent="0.25">
      <c r="A14" s="147" t="s">
        <v>54</v>
      </c>
      <c r="B14" s="40" t="s">
        <v>56</v>
      </c>
      <c r="C14" s="27"/>
      <c r="D14" s="27">
        <f t="shared" si="0"/>
        <v>2</v>
      </c>
      <c r="E14" s="202" t="str">
        <f t="shared" si="3"/>
        <v/>
      </c>
      <c r="F14" s="203"/>
      <c r="G14" s="36"/>
      <c r="H14" s="36"/>
      <c r="I14" s="27">
        <f t="shared" si="1"/>
        <v>0</v>
      </c>
      <c r="J14" s="27" t="str">
        <f t="shared" ca="1" si="2"/>
        <v/>
      </c>
      <c r="Q14" s="27"/>
      <c r="R14" s="27"/>
      <c r="S14" s="27"/>
      <c r="T14" s="27"/>
      <c r="U14" s="83"/>
      <c r="V14" s="46"/>
      <c r="W14" s="46"/>
      <c r="X14" s="46"/>
      <c r="Y14" s="46"/>
    </row>
    <row r="15" spans="1:25" x14ac:dyDescent="0.25">
      <c r="D15" s="27">
        <f t="shared" si="0"/>
        <v>2</v>
      </c>
      <c r="E15" s="202" t="str">
        <f t="shared" si="3"/>
        <v/>
      </c>
      <c r="F15" s="203"/>
      <c r="G15" s="36"/>
      <c r="H15" s="36"/>
      <c r="I15" s="27">
        <f t="shared" si="1"/>
        <v>0</v>
      </c>
      <c r="J15" s="27" t="str">
        <f t="shared" ca="1" si="2"/>
        <v/>
      </c>
      <c r="K15" s="27">
        <v>1</v>
      </c>
      <c r="L15" s="287" t="s">
        <v>664</v>
      </c>
      <c r="M15" s="298" t="s">
        <v>663</v>
      </c>
      <c r="Q15" s="27"/>
      <c r="R15" s="27"/>
      <c r="S15" s="27"/>
      <c r="T15" s="27"/>
      <c r="U15" s="83"/>
      <c r="V15" s="46"/>
      <c r="W15" s="46"/>
      <c r="X15" s="46"/>
      <c r="Y15" s="46"/>
    </row>
    <row r="16" spans="1:25" x14ac:dyDescent="0.25">
      <c r="D16" s="27">
        <f t="shared" si="0"/>
        <v>2</v>
      </c>
      <c r="E16" s="202" t="str">
        <f t="shared" si="3"/>
        <v/>
      </c>
      <c r="F16" s="203"/>
      <c r="G16" s="36"/>
      <c r="H16" s="36"/>
      <c r="I16" s="27">
        <f t="shared" si="1"/>
        <v>0</v>
      </c>
      <c r="J16" s="27" t="str">
        <f t="shared" ca="1" si="2"/>
        <v/>
      </c>
      <c r="L16" s="287" t="s">
        <v>509</v>
      </c>
      <c r="M16" s="288" t="s">
        <v>142</v>
      </c>
      <c r="N16" s="33">
        <f>INDEX(Samples_Color,RIGHT(M16,LEN(M16)-2)+0)</f>
        <v>4</v>
      </c>
      <c r="Q16" s="27"/>
      <c r="R16" s="27"/>
      <c r="S16" s="27"/>
      <c r="T16" s="27"/>
      <c r="U16" s="83"/>
      <c r="V16" s="46"/>
      <c r="W16" s="46"/>
      <c r="X16" s="46"/>
      <c r="Y16" s="46"/>
    </row>
    <row r="17" spans="4:25" x14ac:dyDescent="0.25">
      <c r="D17" s="27">
        <f t="shared" si="0"/>
        <v>2</v>
      </c>
      <c r="E17" s="202" t="str">
        <f t="shared" si="3"/>
        <v/>
      </c>
      <c r="F17" s="203"/>
      <c r="G17" s="36"/>
      <c r="H17" s="36"/>
      <c r="I17" s="27">
        <f t="shared" si="1"/>
        <v>0</v>
      </c>
      <c r="J17" s="27" t="str">
        <f t="shared" ca="1" si="2"/>
        <v/>
      </c>
      <c r="L17" s="287" t="s">
        <v>510</v>
      </c>
      <c r="M17" s="297" t="s">
        <v>936</v>
      </c>
      <c r="N17" s="33">
        <f>IFERROR(VLOOKUP(M17,Genes_Color,2,FALSE),2)</f>
        <v>38</v>
      </c>
      <c r="Q17" s="27"/>
      <c r="R17" s="27"/>
      <c r="S17" s="27"/>
      <c r="T17" s="27"/>
      <c r="U17" s="83"/>
      <c r="V17" s="46"/>
      <c r="W17" s="46"/>
      <c r="X17" s="46"/>
      <c r="Y17" s="46"/>
    </row>
    <row r="18" spans="4:25" x14ac:dyDescent="0.25">
      <c r="Q18" s="27"/>
      <c r="R18" s="27"/>
      <c r="S18" s="27"/>
      <c r="T18" s="27"/>
      <c r="U18" s="83"/>
      <c r="X18" s="46"/>
    </row>
    <row r="19" spans="4:25" x14ac:dyDescent="0.25">
      <c r="Q19" s="27"/>
      <c r="R19" s="27"/>
      <c r="S19" s="27"/>
      <c r="T19" s="27"/>
      <c r="U19" s="83"/>
    </row>
    <row r="20" spans="4:25" x14ac:dyDescent="0.25">
      <c r="Q20" s="27"/>
      <c r="R20" s="27"/>
      <c r="S20" s="27"/>
      <c r="T20" s="27"/>
      <c r="U20" s="83"/>
    </row>
    <row r="21" spans="4:25" x14ac:dyDescent="0.25">
      <c r="Q21" s="27"/>
      <c r="R21" s="27"/>
      <c r="S21" s="27"/>
      <c r="T21" s="27"/>
      <c r="U21" s="83"/>
    </row>
    <row r="22" spans="4:25" x14ac:dyDescent="0.25">
      <c r="Q22" s="27"/>
      <c r="R22" s="27"/>
      <c r="S22" s="27"/>
      <c r="T22" s="27"/>
      <c r="U22" s="83"/>
    </row>
    <row r="23" spans="4:25" x14ac:dyDescent="0.25">
      <c r="Q23" s="27"/>
      <c r="R23" s="27"/>
      <c r="S23" s="27"/>
      <c r="T23" s="27"/>
      <c r="U23" s="83"/>
    </row>
    <row r="24" spans="4:25" x14ac:dyDescent="0.25">
      <c r="Q24" s="27"/>
      <c r="R24" s="27"/>
      <c r="S24" s="27"/>
      <c r="T24" s="27"/>
      <c r="U24" s="83"/>
    </row>
    <row r="25" spans="4:25" x14ac:dyDescent="0.25">
      <c r="Q25" s="27"/>
      <c r="R25" s="27"/>
      <c r="S25" s="27"/>
      <c r="T25" s="27"/>
      <c r="U25" s="83"/>
    </row>
    <row r="26" spans="4:25" x14ac:dyDescent="0.25">
      <c r="Q26" s="27"/>
      <c r="R26" s="27"/>
      <c r="S26" s="27"/>
      <c r="T26" s="27"/>
      <c r="U26" s="83"/>
    </row>
    <row r="27" spans="4:25" x14ac:dyDescent="0.25">
      <c r="Q27" s="27"/>
      <c r="R27" s="27"/>
      <c r="S27" s="27"/>
      <c r="T27" s="27"/>
      <c r="U27" s="83"/>
    </row>
    <row r="28" spans="4:25" x14ac:dyDescent="0.25">
      <c r="Q28" s="27"/>
      <c r="R28" s="27"/>
      <c r="S28" s="27"/>
      <c r="T28" s="27"/>
      <c r="U28" s="83"/>
    </row>
    <row r="29" spans="4:25" x14ac:dyDescent="0.25">
      <c r="R29" s="83"/>
      <c r="S29" s="83"/>
      <c r="T29" s="83"/>
      <c r="U29" s="83"/>
    </row>
    <row r="30" spans="4:25" x14ac:dyDescent="0.25">
      <c r="R30" s="83"/>
      <c r="S30" s="83"/>
      <c r="T30" s="83"/>
      <c r="U30" s="83"/>
    </row>
    <row r="31" spans="4:25" x14ac:dyDescent="0.25">
      <c r="R31" s="83"/>
      <c r="S31" s="83"/>
      <c r="T31" s="83"/>
      <c r="U31" s="83"/>
    </row>
    <row r="32" spans="4:25" x14ac:dyDescent="0.25">
      <c r="R32" s="83"/>
      <c r="S32" s="83"/>
      <c r="T32" s="83"/>
      <c r="U32" s="83"/>
    </row>
    <row r="33" spans="12:21" x14ac:dyDescent="0.25">
      <c r="R33" s="83"/>
      <c r="S33" s="83"/>
      <c r="T33" s="83"/>
      <c r="U33" s="83"/>
    </row>
    <row r="34" spans="12:21" x14ac:dyDescent="0.25">
      <c r="R34" s="83"/>
      <c r="S34" s="83"/>
      <c r="T34" s="83"/>
      <c r="U34" s="83"/>
    </row>
    <row r="35" spans="12:21" x14ac:dyDescent="0.25">
      <c r="R35" s="83"/>
      <c r="S35" s="83"/>
      <c r="T35" s="83"/>
      <c r="U35" s="83"/>
    </row>
    <row r="46" spans="12:21" x14ac:dyDescent="0.25">
      <c r="L46" s="46"/>
      <c r="M46" s="46"/>
      <c r="N46" s="46"/>
    </row>
    <row r="47" spans="12:21" x14ac:dyDescent="0.25">
      <c r="L47" s="46"/>
      <c r="M47" s="46"/>
      <c r="N47" s="46"/>
    </row>
    <row r="48" spans="12:21" x14ac:dyDescent="0.25">
      <c r="L48" s="46"/>
      <c r="M48" s="46"/>
      <c r="N48" s="46"/>
    </row>
    <row r="49" spans="12:14" x14ac:dyDescent="0.25">
      <c r="L49" s="46"/>
      <c r="M49" s="46"/>
      <c r="N49" s="46"/>
    </row>
  </sheetData>
  <sheetProtection password="C750" sheet="1" objects="1" scenarios="1" selectLockedCells="1"/>
  <sortState ref="Z2:Z27">
    <sortCondition ref="Z2"/>
  </sortState>
  <conditionalFormatting sqref="H2:H17">
    <cfRule type="expression" dxfId="539" priority="7">
      <formula>J2=2</formula>
    </cfRule>
    <cfRule type="expression" dxfId="538" priority="8">
      <formula>G2="Control"</formula>
    </cfRule>
    <cfRule type="expression" dxfId="537" priority="9">
      <formula>J2=1</formula>
    </cfRule>
  </conditionalFormatting>
  <conditionalFormatting sqref="L15:M17">
    <cfRule type="expression" dxfId="536" priority="3">
      <formula>$K$15=0</formula>
    </cfRule>
  </conditionalFormatting>
  <dataValidations xWindow="281" yWindow="468" count="19">
    <dataValidation type="list" showInputMessage="1" showErrorMessage="1" errorTitle="Error: Treatment Linkage" error="Only samples treated as treatment can be related with a control sample" promptTitle="Treatment Linkage" prompt="Put the reference number of the control sample that should be used to compare the expression of the target gene" sqref="H2:H17">
      <formula1>IF(ISBLANK(G2),blank,IF(G2="Control",blank,Treatment_link))</formula1>
    </dataValidation>
    <dataValidation type="list" showInputMessage="1" showErrorMessage="1" errorTitle="Error sample's group" error="Please select from the list if the sample is treated as a control or treatment" promptTitle="Sample's Group" prompt="Define if the sample is treated as a control or treatment" sqref="G2:G17">
      <formula1>IF(ISBLANK(F2),blank,Sample_Group)</formula1>
    </dataValidation>
    <dataValidation sqref="E2 K2 K7"/>
    <dataValidation type="list" allowBlank="1" showInputMessage="1" showErrorMessage="1" errorTitle="Error number of Plates" error="Please select from the list between 1 to 3" promptTitle="Number of Plates" prompt="Number of Plates used for the PCR. This is important for the configuration of the PCR and to know if there are difference across plates." sqref="B6">
      <formula1>Plates_Number</formula1>
    </dataValidation>
    <dataValidation type="list" allowBlank="1" showInputMessage="1" showErrorMessage="1" errorTitle="Error size plate" error="Please select from the list._x000a_Select between 24 [6X4(D)], 96 [12X8(H)] or 384 [24X16(P)] wells plate" promptTitle="Size of the plate" prompt="Select between:_x000a_24 wells plate [6X4(D)]_x000a_96 wells plate [12X8(H)]_x000a_384  wells plate [24X16(P)]" sqref="B7">
      <formula1>Plates_Size</formula1>
    </dataValidation>
    <dataValidation type="list" allowBlank="1" showInputMessage="1" promptTitle="Noise Filtration" prompt="3-point average to smooth the data._x000a_The curve can be smoothed by averaging three_x000a_points across the line, where the  rst and last point will be the_x000a_result of the average of only 2 points." sqref="B11">
      <formula1>On_Off</formula1>
    </dataValidation>
    <dataValidation type="list" allowBlank="1" showInputMessage="1" promptTitle="Background Subtraction" prompt="It is possible to reduce the noise by subtracting the background_x000a_level, which is calculated by averaging the data considered_x000a_background, usually between cycle 1 to 15." sqref="B12">
      <formula1>On_Off</formula1>
    </dataValidation>
    <dataValidation type="list" allowBlank="1" showInputMessage="1" showErrorMessage="1" errorTitle="Background" error="Select from 1 to 25 to determined the background noise." promptTitle="Background noise" prompt="Data considered background noise. Usually between 1 to 15 cycles." sqref="C12">
      <formula1>Noise_BackSub</formula1>
    </dataValidation>
    <dataValidation type="list" showInputMessage="1" errorTitle="Baseline subtraction" promptTitle="Baseline Subtraction" prompt="The baseline can be subtracted, which is the minimum value of the curve." sqref="B13">
      <formula1>On_Off</formula1>
    </dataValidation>
    <dataValidation type="list" allowBlank="1" showInputMessage="1" showErrorMessage="1" promptTitle="Amplitude Normalization" prompt="Normalization by the maximum. After this normalization the values of the curves will be between 0 and 1" sqref="B14">
      <formula1>On_Off</formula1>
    </dataValidation>
    <dataValidation type="list" showInputMessage="1" showErrorMessage="1" errorTitle="Error Experimental Designe" error="Please select Dep.Samp for Dependent Samples or Ind.Samp for Independent samples" promptTitle="Experimental Designe" prompt="Define if the experiment has dependent  or independent samples. See the diagram." sqref="B2">
      <formula1>Dependency</formula1>
    </dataValidation>
    <dataValidation allowBlank="1" showInputMessage="1" errorTitle="Error: Target Gene Name" error="Increase the number of target genes to be able to list more targets" promptTitle="Target Gene name" prompt="Enter the name of the target gene" sqref="L7:L13"/>
    <dataValidation allowBlank="1" showInputMessage="1" errorTitle="Error: Reference Gene Name" error="Increase the number of reference genes to be able to list more references" promptTitle="Reference Gene name" prompt="Enter the name of the reference gene" sqref="L2:L4"/>
    <dataValidation type="list" allowBlank="1" showInputMessage="1" showErrorMessage="1" errorTitle="Error biological replicates" error="Please select from the list between 1 to 3 biological replicates" promptTitle="Biological replicates" prompt="The number of biological replicates used per sample_x000a_From 1 to 3_x000a_In the case when this is variable (i.e. some samples have 3 but others have only 2), put the maximum (3)." sqref="B8">
      <formula1>Rep_Bio</formula1>
    </dataValidation>
    <dataValidation errorTitle="Error size plate" error="Please select from the list._x000a_Select between 24 [6X4(D)], 96 [12X8(H)] or 384 [24X16(P)] wells plate" promptTitle="Size of the plate" prompt="Select between:_x000a_24 wells plate [6X4(D)]_x000a_96 wells plate [12X8(H)]_x000a_384  wells plate [24X16(P)]" sqref="E1"/>
    <dataValidation allowBlank="1" promptTitle="Data input" prompt="Please determine if the data is in logaritmic values or not." sqref="C2"/>
    <dataValidation type="custom" allowBlank="1" showInputMessage="1" showErrorMessage="1" errorTitle="Error: Sample Name" error="List samples in a consecutive order" promptTitle="Sample Name" prompt="Enter the name of the sample" sqref="F2:F17">
      <formula1>E2&lt;$B$3+1</formula1>
    </dataValidation>
    <dataValidation type="list" showInputMessage="1" showErrorMessage="1" sqref="M16">
      <formula1>Rep_Samples</formula1>
    </dataValidation>
    <dataValidation type="list" showInputMessage="1" showErrorMessage="1" sqref="M17">
      <formula1>Genes_List</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3"/>
  <sheetViews>
    <sheetView showGridLines="0" workbookViewId="0">
      <pane xSplit="1" ySplit="6" topLeftCell="B7" activePane="bottomRight" state="frozen"/>
      <selection pane="topRight" activeCell="B1" sqref="B1"/>
      <selection pane="bottomLeft" activeCell="A7" sqref="A7"/>
      <selection pane="bottomRight" activeCell="C2" sqref="C2"/>
    </sheetView>
  </sheetViews>
  <sheetFormatPr defaultRowHeight="15" x14ac:dyDescent="0.25"/>
  <cols>
    <col min="1" max="7" width="9.140625" style="23"/>
    <col min="8" max="13" width="9.140625" style="23" customWidth="1"/>
    <col min="14" max="25" width="9.140625" style="23" hidden="1" customWidth="1"/>
    <col min="26" max="16384" width="9.140625" style="23"/>
  </cols>
  <sheetData>
    <row r="1" spans="1:27" ht="15.75" thickBot="1" x14ac:dyDescent="0.3">
      <c r="A1" s="42" t="s">
        <v>7</v>
      </c>
      <c r="B1" s="35" t="s">
        <v>8</v>
      </c>
      <c r="C1" s="35" t="s">
        <v>27</v>
      </c>
      <c r="D1" s="3" t="s">
        <v>9</v>
      </c>
      <c r="E1" s="56" t="str">
        <f>Details!$B$7</f>
        <v>12X8</v>
      </c>
      <c r="F1" s="10" t="s">
        <v>622</v>
      </c>
      <c r="G1" s="204" t="s">
        <v>518</v>
      </c>
      <c r="H1" s="216"/>
      <c r="I1" s="27">
        <f>INDEX(Size_Col,MATCH(E1,Plates_Size,0))</f>
        <v>12</v>
      </c>
      <c r="J1" s="27">
        <v>2</v>
      </c>
      <c r="L1" s="27" t="s">
        <v>46</v>
      </c>
      <c r="M1" s="26"/>
    </row>
    <row r="2" spans="1:27" x14ac:dyDescent="0.25">
      <c r="A2" s="1" t="s">
        <v>599</v>
      </c>
      <c r="B2" s="1" t="s">
        <v>2</v>
      </c>
      <c r="C2" s="48" t="s">
        <v>3</v>
      </c>
      <c r="D2" s="35" t="s">
        <v>4</v>
      </c>
      <c r="E2" s="35" t="s">
        <v>5</v>
      </c>
      <c r="F2" s="35" t="s">
        <v>6</v>
      </c>
      <c r="G2" s="204" t="s">
        <v>520</v>
      </c>
      <c r="H2" s="216"/>
      <c r="I2" s="27">
        <f>INDEX(Size_Row,MATCH(E1,Plates_Size,0))</f>
        <v>8</v>
      </c>
      <c r="K2" s="26"/>
      <c r="L2" s="27">
        <v>1</v>
      </c>
      <c r="M2" s="26"/>
    </row>
    <row r="3" spans="1:27" x14ac:dyDescent="0.25">
      <c r="A3" s="57" t="s">
        <v>0</v>
      </c>
    </row>
    <row r="4" spans="1:27" hidden="1" x14ac:dyDescent="0.25">
      <c r="A4" s="48" t="s">
        <v>1</v>
      </c>
    </row>
    <row r="6" spans="1:27" x14ac:dyDescent="0.25">
      <c r="A6" s="53"/>
      <c r="B6" s="207">
        <v>1</v>
      </c>
      <c r="C6" s="205">
        <v>2</v>
      </c>
      <c r="D6" s="205">
        <v>3</v>
      </c>
      <c r="E6" s="205">
        <v>4</v>
      </c>
      <c r="F6" s="205">
        <v>5</v>
      </c>
      <c r="G6" s="205">
        <v>6</v>
      </c>
      <c r="H6" s="205">
        <v>7</v>
      </c>
      <c r="I6" s="205">
        <v>8</v>
      </c>
      <c r="J6" s="205">
        <v>9</v>
      </c>
      <c r="K6" s="205">
        <v>10</v>
      </c>
      <c r="L6" s="205">
        <v>11</v>
      </c>
      <c r="M6" s="205">
        <v>12</v>
      </c>
      <c r="N6" s="205">
        <v>13</v>
      </c>
      <c r="O6" s="205">
        <v>14</v>
      </c>
      <c r="P6" s="205">
        <v>15</v>
      </c>
      <c r="Q6" s="205">
        <v>16</v>
      </c>
      <c r="R6" s="205">
        <v>17</v>
      </c>
      <c r="S6" s="205">
        <v>18</v>
      </c>
      <c r="T6" s="205">
        <v>19</v>
      </c>
      <c r="U6" s="205">
        <v>20</v>
      </c>
      <c r="V6" s="205">
        <v>21</v>
      </c>
      <c r="W6" s="205">
        <v>22</v>
      </c>
      <c r="X6" s="205">
        <v>23</v>
      </c>
      <c r="Y6" s="205">
        <v>24</v>
      </c>
    </row>
    <row r="7" spans="1:27" x14ac:dyDescent="0.25">
      <c r="A7" s="322" t="s">
        <v>11</v>
      </c>
      <c r="B7" s="211" t="s">
        <v>133</v>
      </c>
      <c r="C7" s="211" t="s">
        <v>134</v>
      </c>
      <c r="D7" s="211" t="s">
        <v>135</v>
      </c>
      <c r="E7" s="213" t="s">
        <v>136</v>
      </c>
      <c r="F7" s="213" t="s">
        <v>137</v>
      </c>
      <c r="G7" s="213" t="s">
        <v>138</v>
      </c>
      <c r="H7" s="212" t="s">
        <v>139</v>
      </c>
      <c r="I7" s="212" t="s">
        <v>140</v>
      </c>
      <c r="J7" s="286" t="s">
        <v>627</v>
      </c>
      <c r="K7" s="286"/>
      <c r="L7" s="286"/>
      <c r="M7" s="286"/>
      <c r="N7" s="214"/>
      <c r="O7" s="214"/>
      <c r="P7" s="214"/>
      <c r="Q7" s="214"/>
      <c r="R7" s="214"/>
      <c r="S7" s="214"/>
      <c r="T7" s="214"/>
      <c r="U7" s="214"/>
      <c r="V7" s="214"/>
      <c r="W7" s="214"/>
      <c r="X7" s="214"/>
      <c r="Y7" s="214"/>
      <c r="Z7" s="27">
        <v>7</v>
      </c>
      <c r="AA7" s="27" t="s">
        <v>702</v>
      </c>
    </row>
    <row r="8" spans="1:27" x14ac:dyDescent="0.25">
      <c r="A8" s="322"/>
      <c r="B8" s="263" t="s">
        <v>937</v>
      </c>
      <c r="C8" s="263" t="s">
        <v>937</v>
      </c>
      <c r="D8" s="263" t="s">
        <v>937</v>
      </c>
      <c r="E8" s="263" t="s">
        <v>937</v>
      </c>
      <c r="F8" s="263" t="s">
        <v>937</v>
      </c>
      <c r="G8" s="263" t="s">
        <v>937</v>
      </c>
      <c r="H8" s="263" t="s">
        <v>937</v>
      </c>
      <c r="I8" s="263" t="s">
        <v>937</v>
      </c>
      <c r="J8" s="308" t="s">
        <v>937</v>
      </c>
      <c r="K8" s="286"/>
      <c r="L8" s="286"/>
      <c r="M8" s="286"/>
      <c r="N8" s="203"/>
      <c r="O8" s="203"/>
      <c r="P8" s="203"/>
      <c r="Q8" s="203"/>
      <c r="R8" s="203"/>
      <c r="S8" s="203"/>
      <c r="T8" s="203"/>
      <c r="U8" s="203"/>
      <c r="V8" s="203"/>
      <c r="W8" s="203"/>
      <c r="X8" s="203"/>
      <c r="Y8" s="203"/>
      <c r="Z8" s="27">
        <v>7</v>
      </c>
      <c r="AA8" s="27" t="s">
        <v>17</v>
      </c>
    </row>
    <row r="9" spans="1:27" x14ac:dyDescent="0.25">
      <c r="A9" s="320" t="s">
        <v>12</v>
      </c>
      <c r="B9" s="211" t="s">
        <v>133</v>
      </c>
      <c r="C9" s="211" t="s">
        <v>134</v>
      </c>
      <c r="D9" s="211" t="s">
        <v>135</v>
      </c>
      <c r="E9" s="213" t="s">
        <v>136</v>
      </c>
      <c r="F9" s="213" t="s">
        <v>137</v>
      </c>
      <c r="G9" s="213" t="s">
        <v>138</v>
      </c>
      <c r="H9" s="212" t="s">
        <v>139</v>
      </c>
      <c r="I9" s="212" t="s">
        <v>140</v>
      </c>
      <c r="J9" s="286" t="s">
        <v>627</v>
      </c>
      <c r="K9" s="286"/>
      <c r="L9" s="286"/>
      <c r="M9" s="286"/>
      <c r="N9" s="214"/>
      <c r="O9" s="214"/>
      <c r="P9" s="214"/>
      <c r="Q9" s="214"/>
      <c r="R9" s="214"/>
      <c r="S9" s="214"/>
      <c r="T9" s="214"/>
      <c r="U9" s="214"/>
      <c r="V9" s="214"/>
      <c r="W9" s="214"/>
      <c r="X9" s="214"/>
      <c r="Y9" s="214"/>
      <c r="Z9" s="27">
        <v>8</v>
      </c>
      <c r="AA9" s="27" t="s">
        <v>702</v>
      </c>
    </row>
    <row r="10" spans="1:27" x14ac:dyDescent="0.25">
      <c r="A10" s="321"/>
      <c r="B10" s="263" t="s">
        <v>937</v>
      </c>
      <c r="C10" s="263" t="s">
        <v>937</v>
      </c>
      <c r="D10" s="263" t="s">
        <v>937</v>
      </c>
      <c r="E10" s="263" t="s">
        <v>937</v>
      </c>
      <c r="F10" s="263" t="s">
        <v>937</v>
      </c>
      <c r="G10" s="263" t="s">
        <v>937</v>
      </c>
      <c r="H10" s="263" t="s">
        <v>937</v>
      </c>
      <c r="I10" s="263" t="s">
        <v>937</v>
      </c>
      <c r="J10" s="308" t="s">
        <v>937</v>
      </c>
      <c r="K10" s="286"/>
      <c r="L10" s="286"/>
      <c r="M10" s="286"/>
      <c r="N10" s="203"/>
      <c r="O10" s="203"/>
      <c r="P10" s="203"/>
      <c r="Q10" s="203"/>
      <c r="R10" s="203"/>
      <c r="S10" s="203"/>
      <c r="T10" s="203"/>
      <c r="U10" s="203"/>
      <c r="V10" s="203"/>
      <c r="W10" s="203"/>
      <c r="X10" s="203"/>
      <c r="Y10" s="203"/>
      <c r="Z10" s="27">
        <v>8</v>
      </c>
      <c r="AA10" s="27" t="s">
        <v>17</v>
      </c>
    </row>
    <row r="11" spans="1:27" x14ac:dyDescent="0.25">
      <c r="A11" s="320" t="s">
        <v>13</v>
      </c>
      <c r="B11" s="211" t="s">
        <v>133</v>
      </c>
      <c r="C11" s="211" t="s">
        <v>134</v>
      </c>
      <c r="D11" s="211" t="s">
        <v>135</v>
      </c>
      <c r="E11" s="213" t="s">
        <v>136</v>
      </c>
      <c r="F11" s="213" t="s">
        <v>137</v>
      </c>
      <c r="G11" s="213" t="s">
        <v>138</v>
      </c>
      <c r="H11" s="212" t="s">
        <v>139</v>
      </c>
      <c r="I11" s="212" t="s">
        <v>140</v>
      </c>
      <c r="J11" s="286" t="s">
        <v>627</v>
      </c>
      <c r="K11" s="286"/>
      <c r="L11" s="286"/>
      <c r="M11" s="286"/>
      <c r="N11" s="214"/>
      <c r="O11" s="214"/>
      <c r="P11" s="214"/>
      <c r="Q11" s="214"/>
      <c r="R11" s="214"/>
      <c r="S11" s="214"/>
      <c r="T11" s="214"/>
      <c r="U11" s="214"/>
      <c r="V11" s="214"/>
      <c r="W11" s="214"/>
      <c r="X11" s="214"/>
      <c r="Y11" s="214"/>
      <c r="Z11" s="27">
        <v>9</v>
      </c>
      <c r="AA11" s="27" t="s">
        <v>702</v>
      </c>
    </row>
    <row r="12" spans="1:27" x14ac:dyDescent="0.25">
      <c r="A12" s="321"/>
      <c r="B12" s="259" t="s">
        <v>938</v>
      </c>
      <c r="C12" s="259" t="s">
        <v>938</v>
      </c>
      <c r="D12" s="259" t="s">
        <v>938</v>
      </c>
      <c r="E12" s="259" t="s">
        <v>938</v>
      </c>
      <c r="F12" s="259" t="s">
        <v>938</v>
      </c>
      <c r="G12" s="259" t="s">
        <v>938</v>
      </c>
      <c r="H12" s="259" t="s">
        <v>938</v>
      </c>
      <c r="I12" s="259" t="s">
        <v>938</v>
      </c>
      <c r="J12" s="309" t="s">
        <v>938</v>
      </c>
      <c r="K12" s="286"/>
      <c r="L12" s="286"/>
      <c r="M12" s="286"/>
      <c r="N12" s="203"/>
      <c r="O12" s="203"/>
      <c r="P12" s="203"/>
      <c r="Q12" s="203"/>
      <c r="R12" s="203"/>
      <c r="S12" s="203"/>
      <c r="T12" s="203"/>
      <c r="U12" s="203"/>
      <c r="V12" s="203"/>
      <c r="W12" s="203"/>
      <c r="X12" s="203"/>
      <c r="Y12" s="203"/>
      <c r="Z12" s="27">
        <v>9</v>
      </c>
      <c r="AA12" s="27" t="s">
        <v>17</v>
      </c>
    </row>
    <row r="13" spans="1:27" x14ac:dyDescent="0.25">
      <c r="A13" s="320" t="s">
        <v>14</v>
      </c>
      <c r="B13" s="211" t="s">
        <v>133</v>
      </c>
      <c r="C13" s="211" t="s">
        <v>134</v>
      </c>
      <c r="D13" s="211" t="s">
        <v>135</v>
      </c>
      <c r="E13" s="213" t="s">
        <v>136</v>
      </c>
      <c r="F13" s="213" t="s">
        <v>137</v>
      </c>
      <c r="G13" s="213" t="s">
        <v>138</v>
      </c>
      <c r="H13" s="212" t="s">
        <v>139</v>
      </c>
      <c r="I13" s="212" t="s">
        <v>140</v>
      </c>
      <c r="J13" s="286" t="s">
        <v>627</v>
      </c>
      <c r="K13" s="286"/>
      <c r="L13" s="286"/>
      <c r="M13" s="286"/>
      <c r="N13" s="214"/>
      <c r="O13" s="214"/>
      <c r="P13" s="214"/>
      <c r="Q13" s="214"/>
      <c r="R13" s="214"/>
      <c r="S13" s="214"/>
      <c r="T13" s="214"/>
      <c r="U13" s="214"/>
      <c r="V13" s="214"/>
      <c r="W13" s="214"/>
      <c r="X13" s="214"/>
      <c r="Y13" s="214"/>
      <c r="Z13" s="27">
        <v>10</v>
      </c>
      <c r="AA13" s="27" t="s">
        <v>702</v>
      </c>
    </row>
    <row r="14" spans="1:27" x14ac:dyDescent="0.25">
      <c r="A14" s="321"/>
      <c r="B14" s="259" t="s">
        <v>938</v>
      </c>
      <c r="C14" s="259" t="s">
        <v>938</v>
      </c>
      <c r="D14" s="259" t="s">
        <v>938</v>
      </c>
      <c r="E14" s="259" t="s">
        <v>938</v>
      </c>
      <c r="F14" s="259" t="s">
        <v>938</v>
      </c>
      <c r="G14" s="259" t="s">
        <v>938</v>
      </c>
      <c r="H14" s="259" t="s">
        <v>938</v>
      </c>
      <c r="I14" s="259" t="s">
        <v>938</v>
      </c>
      <c r="J14" s="309" t="s">
        <v>938</v>
      </c>
      <c r="K14" s="286"/>
      <c r="L14" s="286"/>
      <c r="M14" s="286"/>
      <c r="N14" s="203"/>
      <c r="O14" s="203"/>
      <c r="P14" s="203"/>
      <c r="Q14" s="203"/>
      <c r="R14" s="203"/>
      <c r="S14" s="203"/>
      <c r="T14" s="203"/>
      <c r="U14" s="203"/>
      <c r="V14" s="203"/>
      <c r="W14" s="203"/>
      <c r="X14" s="203"/>
      <c r="Y14" s="203"/>
      <c r="Z14" s="27">
        <v>10</v>
      </c>
      <c r="AA14" s="27" t="s">
        <v>17</v>
      </c>
    </row>
    <row r="15" spans="1:27" x14ac:dyDescent="0.25">
      <c r="A15" s="320" t="s">
        <v>15</v>
      </c>
      <c r="B15" s="211" t="s">
        <v>133</v>
      </c>
      <c r="C15" s="211" t="s">
        <v>134</v>
      </c>
      <c r="D15" s="211" t="s">
        <v>135</v>
      </c>
      <c r="E15" s="213" t="s">
        <v>136</v>
      </c>
      <c r="F15" s="213" t="s">
        <v>137</v>
      </c>
      <c r="G15" s="213" t="s">
        <v>138</v>
      </c>
      <c r="H15" s="212" t="s">
        <v>139</v>
      </c>
      <c r="I15" s="212" t="s">
        <v>140</v>
      </c>
      <c r="J15" s="286" t="s">
        <v>627</v>
      </c>
      <c r="K15" s="286"/>
      <c r="L15" s="286"/>
      <c r="M15" s="286"/>
      <c r="N15" s="214"/>
      <c r="O15" s="214"/>
      <c r="P15" s="214"/>
      <c r="Q15" s="214"/>
      <c r="R15" s="214"/>
      <c r="S15" s="214"/>
      <c r="T15" s="214"/>
      <c r="U15" s="214"/>
      <c r="V15" s="214"/>
      <c r="W15" s="214"/>
      <c r="X15" s="214"/>
      <c r="Y15" s="214"/>
      <c r="Z15" s="27">
        <v>11</v>
      </c>
      <c r="AA15" s="27" t="s">
        <v>702</v>
      </c>
    </row>
    <row r="16" spans="1:27" x14ac:dyDescent="0.25">
      <c r="A16" s="320"/>
      <c r="B16" s="267" t="s">
        <v>939</v>
      </c>
      <c r="C16" s="267" t="s">
        <v>939</v>
      </c>
      <c r="D16" s="267" t="s">
        <v>939</v>
      </c>
      <c r="E16" s="267" t="s">
        <v>939</v>
      </c>
      <c r="F16" s="267" t="s">
        <v>939</v>
      </c>
      <c r="G16" s="267" t="s">
        <v>939</v>
      </c>
      <c r="H16" s="267" t="s">
        <v>939</v>
      </c>
      <c r="I16" s="267" t="s">
        <v>939</v>
      </c>
      <c r="J16" s="310" t="s">
        <v>939</v>
      </c>
      <c r="K16" s="286"/>
      <c r="L16" s="286"/>
      <c r="M16" s="286"/>
      <c r="N16" s="203"/>
      <c r="O16" s="203"/>
      <c r="P16" s="203"/>
      <c r="Q16" s="203"/>
      <c r="R16" s="203"/>
      <c r="S16" s="203"/>
      <c r="T16" s="203"/>
      <c r="U16" s="203"/>
      <c r="V16" s="203"/>
      <c r="W16" s="203"/>
      <c r="X16" s="203"/>
      <c r="Y16" s="203"/>
      <c r="Z16" s="27">
        <v>11</v>
      </c>
      <c r="AA16" s="27" t="s">
        <v>17</v>
      </c>
    </row>
    <row r="17" spans="1:27" x14ac:dyDescent="0.25">
      <c r="A17" s="320" t="s">
        <v>16</v>
      </c>
      <c r="B17" s="211" t="s">
        <v>133</v>
      </c>
      <c r="C17" s="211" t="s">
        <v>134</v>
      </c>
      <c r="D17" s="211" t="s">
        <v>135</v>
      </c>
      <c r="E17" s="213" t="s">
        <v>136</v>
      </c>
      <c r="F17" s="213" t="s">
        <v>137</v>
      </c>
      <c r="G17" s="213" t="s">
        <v>138</v>
      </c>
      <c r="H17" s="212" t="s">
        <v>139</v>
      </c>
      <c r="I17" s="212" t="s">
        <v>140</v>
      </c>
      <c r="J17" s="286" t="s">
        <v>627</v>
      </c>
      <c r="K17" s="286"/>
      <c r="L17" s="286"/>
      <c r="M17" s="286"/>
      <c r="N17" s="214"/>
      <c r="O17" s="214"/>
      <c r="P17" s="214"/>
      <c r="Q17" s="214"/>
      <c r="R17" s="214"/>
      <c r="S17" s="214"/>
      <c r="T17" s="214"/>
      <c r="U17" s="214"/>
      <c r="V17" s="214"/>
      <c r="W17" s="214"/>
      <c r="X17" s="214"/>
      <c r="Y17" s="214"/>
      <c r="Z17" s="27">
        <v>12</v>
      </c>
      <c r="AA17" s="27" t="s">
        <v>702</v>
      </c>
    </row>
    <row r="18" spans="1:27" x14ac:dyDescent="0.25">
      <c r="A18" s="320"/>
      <c r="B18" s="267" t="s">
        <v>939</v>
      </c>
      <c r="C18" s="267" t="s">
        <v>939</v>
      </c>
      <c r="D18" s="267" t="s">
        <v>939</v>
      </c>
      <c r="E18" s="267" t="s">
        <v>939</v>
      </c>
      <c r="F18" s="267" t="s">
        <v>939</v>
      </c>
      <c r="G18" s="267" t="s">
        <v>939</v>
      </c>
      <c r="H18" s="267" t="s">
        <v>939</v>
      </c>
      <c r="I18" s="267" t="s">
        <v>939</v>
      </c>
      <c r="J18" s="310" t="s">
        <v>939</v>
      </c>
      <c r="K18" s="286"/>
      <c r="L18" s="286"/>
      <c r="M18" s="286"/>
      <c r="N18" s="203"/>
      <c r="O18" s="203"/>
      <c r="P18" s="203"/>
      <c r="Q18" s="203"/>
      <c r="R18" s="203"/>
      <c r="S18" s="203"/>
      <c r="T18" s="203"/>
      <c r="U18" s="203"/>
      <c r="V18" s="203"/>
      <c r="W18" s="203"/>
      <c r="X18" s="203"/>
      <c r="Y18" s="203"/>
      <c r="Z18" s="27">
        <v>12</v>
      </c>
      <c r="AA18" s="27" t="s">
        <v>17</v>
      </c>
    </row>
    <row r="19" spans="1:27" x14ac:dyDescent="0.25">
      <c r="A19" s="320" t="s">
        <v>17</v>
      </c>
      <c r="B19" s="211" t="s">
        <v>133</v>
      </c>
      <c r="C19" s="211" t="s">
        <v>134</v>
      </c>
      <c r="D19" s="211" t="s">
        <v>135</v>
      </c>
      <c r="E19" s="213" t="s">
        <v>136</v>
      </c>
      <c r="F19" s="213" t="s">
        <v>137</v>
      </c>
      <c r="G19" s="213" t="s">
        <v>138</v>
      </c>
      <c r="H19" s="212" t="s">
        <v>139</v>
      </c>
      <c r="I19" s="212" t="s">
        <v>140</v>
      </c>
      <c r="J19" s="299" t="s">
        <v>142</v>
      </c>
      <c r="K19" s="286"/>
      <c r="L19" s="286"/>
      <c r="M19" s="286"/>
      <c r="N19" s="214"/>
      <c r="O19" s="214"/>
      <c r="P19" s="214"/>
      <c r="Q19" s="214"/>
      <c r="R19" s="214"/>
      <c r="S19" s="214"/>
      <c r="T19" s="214"/>
      <c r="U19" s="214"/>
      <c r="V19" s="214"/>
      <c r="W19" s="214"/>
      <c r="X19" s="214"/>
      <c r="Y19" s="214"/>
      <c r="Z19" s="27">
        <v>13</v>
      </c>
      <c r="AA19" s="27" t="s">
        <v>702</v>
      </c>
    </row>
    <row r="20" spans="1:27" x14ac:dyDescent="0.25">
      <c r="A20" s="320"/>
      <c r="B20" s="256" t="s">
        <v>936</v>
      </c>
      <c r="C20" s="256" t="s">
        <v>936</v>
      </c>
      <c r="D20" s="256" t="s">
        <v>936</v>
      </c>
      <c r="E20" s="256" t="s">
        <v>936</v>
      </c>
      <c r="F20" s="256" t="s">
        <v>936</v>
      </c>
      <c r="G20" s="256" t="s">
        <v>936</v>
      </c>
      <c r="H20" s="256" t="s">
        <v>936</v>
      </c>
      <c r="I20" s="256" t="s">
        <v>936</v>
      </c>
      <c r="J20" s="256" t="s">
        <v>936</v>
      </c>
      <c r="K20" s="286"/>
      <c r="L20" s="286"/>
      <c r="M20" s="286"/>
      <c r="N20" s="203"/>
      <c r="O20" s="203"/>
      <c r="P20" s="203"/>
      <c r="Q20" s="203"/>
      <c r="R20" s="203"/>
      <c r="S20" s="203"/>
      <c r="T20" s="203"/>
      <c r="U20" s="203"/>
      <c r="V20" s="203"/>
      <c r="W20" s="203"/>
      <c r="X20" s="203"/>
      <c r="Y20" s="203"/>
      <c r="Z20" s="27">
        <v>13</v>
      </c>
      <c r="AA20" s="27" t="s">
        <v>17</v>
      </c>
    </row>
    <row r="21" spans="1:27" x14ac:dyDescent="0.25">
      <c r="A21" s="320" t="s">
        <v>18</v>
      </c>
      <c r="B21" s="211" t="s">
        <v>133</v>
      </c>
      <c r="C21" s="211" t="s">
        <v>134</v>
      </c>
      <c r="D21" s="211" t="s">
        <v>135</v>
      </c>
      <c r="E21" s="213" t="s">
        <v>136</v>
      </c>
      <c r="F21" s="213" t="s">
        <v>137</v>
      </c>
      <c r="G21" s="213" t="s">
        <v>138</v>
      </c>
      <c r="H21" s="212" t="s">
        <v>139</v>
      </c>
      <c r="I21" s="212" t="s">
        <v>140</v>
      </c>
      <c r="J21" s="286" t="s">
        <v>627</v>
      </c>
      <c r="K21" s="286"/>
      <c r="L21" s="286"/>
      <c r="M21" s="286"/>
      <c r="N21" s="214"/>
      <c r="O21" s="214"/>
      <c r="P21" s="214"/>
      <c r="Q21" s="214"/>
      <c r="R21" s="214"/>
      <c r="S21" s="214"/>
      <c r="T21" s="214"/>
      <c r="U21" s="214"/>
      <c r="V21" s="214"/>
      <c r="W21" s="214"/>
      <c r="X21" s="214"/>
      <c r="Y21" s="214"/>
      <c r="Z21" s="27">
        <v>14</v>
      </c>
      <c r="AA21" s="27" t="s">
        <v>702</v>
      </c>
    </row>
    <row r="22" spans="1:27" x14ac:dyDescent="0.25">
      <c r="A22" s="321"/>
      <c r="B22" s="256" t="s">
        <v>936</v>
      </c>
      <c r="C22" s="256" t="s">
        <v>936</v>
      </c>
      <c r="D22" s="256" t="s">
        <v>936</v>
      </c>
      <c r="E22" s="256" t="s">
        <v>936</v>
      </c>
      <c r="F22" s="256" t="s">
        <v>936</v>
      </c>
      <c r="G22" s="256" t="s">
        <v>936</v>
      </c>
      <c r="H22" s="256" t="s">
        <v>936</v>
      </c>
      <c r="I22" s="256" t="s">
        <v>936</v>
      </c>
      <c r="J22" s="311" t="s">
        <v>936</v>
      </c>
      <c r="K22" s="286"/>
      <c r="L22" s="286"/>
      <c r="M22" s="286"/>
      <c r="N22" s="203"/>
      <c r="O22" s="203"/>
      <c r="P22" s="203"/>
      <c r="Q22" s="203"/>
      <c r="R22" s="203"/>
      <c r="S22" s="203"/>
      <c r="T22" s="203"/>
      <c r="U22" s="203"/>
      <c r="V22" s="203"/>
      <c r="W22" s="203"/>
      <c r="X22" s="203"/>
      <c r="Y22" s="203"/>
      <c r="Z22" s="27">
        <v>14</v>
      </c>
      <c r="AA22" s="27" t="s">
        <v>17</v>
      </c>
    </row>
    <row r="23" spans="1:27" hidden="1" x14ac:dyDescent="0.25">
      <c r="A23" s="320" t="s">
        <v>19</v>
      </c>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7">
        <v>15</v>
      </c>
      <c r="AA23" s="27" t="s">
        <v>702</v>
      </c>
    </row>
    <row r="24" spans="1:27" hidden="1" x14ac:dyDescent="0.25">
      <c r="A24" s="321"/>
      <c r="B24" s="203"/>
      <c r="C24" s="203"/>
      <c r="D24" s="203"/>
      <c r="E24" s="203"/>
      <c r="F24" s="203"/>
      <c r="G24" s="203"/>
      <c r="H24" s="203"/>
      <c r="I24" s="203"/>
      <c r="J24" s="203"/>
      <c r="K24" s="203"/>
      <c r="L24" s="203"/>
      <c r="M24" s="203"/>
      <c r="N24" s="203"/>
      <c r="O24" s="203"/>
      <c r="P24" s="203"/>
      <c r="Q24" s="203"/>
      <c r="R24" s="203"/>
      <c r="S24" s="203"/>
      <c r="T24" s="203"/>
      <c r="U24" s="203"/>
      <c r="V24" s="203"/>
      <c r="W24" s="203"/>
      <c r="X24" s="203"/>
      <c r="Y24" s="203"/>
      <c r="Z24" s="27">
        <v>15</v>
      </c>
      <c r="AA24" s="27" t="s">
        <v>17</v>
      </c>
    </row>
    <row r="25" spans="1:27" hidden="1" x14ac:dyDescent="0.25">
      <c r="A25" s="320" t="s">
        <v>20</v>
      </c>
      <c r="B25" s="214"/>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7">
        <v>16</v>
      </c>
      <c r="AA25" s="27" t="s">
        <v>702</v>
      </c>
    </row>
    <row r="26" spans="1:27" hidden="1" x14ac:dyDescent="0.25">
      <c r="A26" s="321"/>
      <c r="B26" s="203"/>
      <c r="C26" s="203"/>
      <c r="D26" s="203"/>
      <c r="E26" s="203"/>
      <c r="F26" s="203"/>
      <c r="G26" s="203"/>
      <c r="H26" s="203"/>
      <c r="I26" s="203"/>
      <c r="J26" s="203"/>
      <c r="K26" s="203"/>
      <c r="L26" s="203"/>
      <c r="M26" s="203"/>
      <c r="N26" s="203"/>
      <c r="O26" s="203"/>
      <c r="P26" s="203"/>
      <c r="Q26" s="203"/>
      <c r="R26" s="203"/>
      <c r="S26" s="203"/>
      <c r="T26" s="203"/>
      <c r="U26" s="203"/>
      <c r="V26" s="203"/>
      <c r="W26" s="203"/>
      <c r="X26" s="203"/>
      <c r="Y26" s="203"/>
      <c r="Z26" s="27">
        <v>16</v>
      </c>
      <c r="AA26" s="27" t="s">
        <v>17</v>
      </c>
    </row>
    <row r="27" spans="1:27" hidden="1" x14ac:dyDescent="0.25">
      <c r="A27" s="320" t="s">
        <v>21</v>
      </c>
      <c r="B27" s="214"/>
      <c r="C27" s="214"/>
      <c r="D27" s="214"/>
      <c r="E27" s="214"/>
      <c r="F27" s="214"/>
      <c r="G27" s="214"/>
      <c r="H27" s="214"/>
      <c r="I27" s="214"/>
      <c r="J27" s="214"/>
      <c r="K27" s="214"/>
      <c r="L27" s="214"/>
      <c r="M27" s="214"/>
      <c r="N27" s="214"/>
      <c r="O27" s="214"/>
      <c r="P27" s="214"/>
      <c r="Q27" s="214"/>
      <c r="R27" s="214"/>
      <c r="S27" s="214"/>
      <c r="T27" s="214"/>
      <c r="U27" s="214"/>
      <c r="V27" s="214"/>
      <c r="W27" s="214"/>
      <c r="X27" s="214"/>
      <c r="Y27" s="214"/>
      <c r="Z27" s="27">
        <v>17</v>
      </c>
      <c r="AA27" s="27" t="s">
        <v>702</v>
      </c>
    </row>
    <row r="28" spans="1:27" hidden="1" x14ac:dyDescent="0.25">
      <c r="A28" s="321"/>
      <c r="B28" s="203"/>
      <c r="C28" s="203"/>
      <c r="D28" s="203"/>
      <c r="E28" s="203"/>
      <c r="F28" s="203"/>
      <c r="G28" s="203"/>
      <c r="H28" s="203"/>
      <c r="I28" s="203"/>
      <c r="J28" s="203"/>
      <c r="K28" s="203"/>
      <c r="L28" s="203"/>
      <c r="M28" s="203"/>
      <c r="N28" s="203"/>
      <c r="O28" s="203"/>
      <c r="P28" s="203"/>
      <c r="Q28" s="203"/>
      <c r="R28" s="203"/>
      <c r="S28" s="203"/>
      <c r="T28" s="203"/>
      <c r="U28" s="203"/>
      <c r="V28" s="203"/>
      <c r="W28" s="203"/>
      <c r="X28" s="203"/>
      <c r="Y28" s="203"/>
      <c r="Z28" s="27">
        <v>17</v>
      </c>
      <c r="AA28" s="27" t="s">
        <v>17</v>
      </c>
    </row>
    <row r="29" spans="1:27" hidden="1" x14ac:dyDescent="0.25">
      <c r="A29" s="320" t="s">
        <v>22</v>
      </c>
      <c r="B29" s="214"/>
      <c r="C29" s="214"/>
      <c r="D29" s="214"/>
      <c r="E29" s="214"/>
      <c r="F29" s="214"/>
      <c r="G29" s="214"/>
      <c r="H29" s="214"/>
      <c r="I29" s="214"/>
      <c r="J29" s="214"/>
      <c r="K29" s="214"/>
      <c r="L29" s="214"/>
      <c r="M29" s="214"/>
      <c r="N29" s="214"/>
      <c r="O29" s="214"/>
      <c r="P29" s="214"/>
      <c r="Q29" s="214"/>
      <c r="R29" s="214"/>
      <c r="S29" s="214"/>
      <c r="T29" s="214"/>
      <c r="U29" s="214"/>
      <c r="V29" s="214"/>
      <c r="W29" s="214"/>
      <c r="X29" s="214"/>
      <c r="Y29" s="214"/>
      <c r="Z29" s="27">
        <v>18</v>
      </c>
      <c r="AA29" s="27" t="s">
        <v>702</v>
      </c>
    </row>
    <row r="30" spans="1:27" hidden="1" x14ac:dyDescent="0.25">
      <c r="A30" s="321"/>
      <c r="B30" s="203"/>
      <c r="C30" s="203"/>
      <c r="D30" s="203"/>
      <c r="E30" s="203"/>
      <c r="F30" s="203"/>
      <c r="G30" s="203"/>
      <c r="H30" s="203"/>
      <c r="I30" s="203"/>
      <c r="J30" s="203"/>
      <c r="K30" s="203"/>
      <c r="L30" s="203"/>
      <c r="M30" s="203"/>
      <c r="N30" s="203"/>
      <c r="O30" s="203"/>
      <c r="P30" s="203"/>
      <c r="Q30" s="203"/>
      <c r="R30" s="203"/>
      <c r="S30" s="203"/>
      <c r="T30" s="203"/>
      <c r="U30" s="203"/>
      <c r="V30" s="203"/>
      <c r="W30" s="203"/>
      <c r="X30" s="203"/>
      <c r="Y30" s="203"/>
      <c r="Z30" s="27">
        <v>18</v>
      </c>
      <c r="AA30" s="27" t="s">
        <v>17</v>
      </c>
    </row>
    <row r="31" spans="1:27" hidden="1" x14ac:dyDescent="0.25">
      <c r="A31" s="320" t="s">
        <v>23</v>
      </c>
      <c r="B31" s="214"/>
      <c r="C31" s="214"/>
      <c r="D31" s="214"/>
      <c r="E31" s="214"/>
      <c r="F31" s="214"/>
      <c r="G31" s="214"/>
      <c r="H31" s="214"/>
      <c r="I31" s="214"/>
      <c r="J31" s="214"/>
      <c r="K31" s="214"/>
      <c r="L31" s="214"/>
      <c r="M31" s="214"/>
      <c r="N31" s="214"/>
      <c r="O31" s="214"/>
      <c r="P31" s="214"/>
      <c r="Q31" s="214"/>
      <c r="R31" s="214"/>
      <c r="S31" s="214"/>
      <c r="T31" s="214"/>
      <c r="U31" s="214"/>
      <c r="V31" s="214"/>
      <c r="W31" s="214"/>
      <c r="X31" s="214"/>
      <c r="Y31" s="214"/>
      <c r="Z31" s="27">
        <v>19</v>
      </c>
      <c r="AA31" s="27" t="s">
        <v>702</v>
      </c>
    </row>
    <row r="32" spans="1:27" hidden="1" x14ac:dyDescent="0.25">
      <c r="A32" s="321"/>
      <c r="B32" s="203"/>
      <c r="C32" s="203"/>
      <c r="D32" s="203"/>
      <c r="E32" s="203"/>
      <c r="F32" s="203"/>
      <c r="G32" s="203"/>
      <c r="H32" s="203"/>
      <c r="I32" s="203"/>
      <c r="J32" s="203"/>
      <c r="K32" s="203"/>
      <c r="L32" s="203"/>
      <c r="M32" s="203"/>
      <c r="N32" s="203"/>
      <c r="O32" s="203"/>
      <c r="P32" s="203"/>
      <c r="Q32" s="203"/>
      <c r="R32" s="203"/>
      <c r="S32" s="203"/>
      <c r="T32" s="203"/>
      <c r="U32" s="203"/>
      <c r="V32" s="203"/>
      <c r="W32" s="203"/>
      <c r="X32" s="203"/>
      <c r="Y32" s="203"/>
      <c r="Z32" s="27">
        <v>19</v>
      </c>
      <c r="AA32" s="27" t="s">
        <v>17</v>
      </c>
    </row>
    <row r="33" spans="1:27" hidden="1" x14ac:dyDescent="0.25">
      <c r="A33" s="320" t="s">
        <v>24</v>
      </c>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7">
        <v>20</v>
      </c>
      <c r="AA33" s="27" t="s">
        <v>702</v>
      </c>
    </row>
    <row r="34" spans="1:27" hidden="1" x14ac:dyDescent="0.25">
      <c r="A34" s="321"/>
      <c r="B34" s="203"/>
      <c r="C34" s="203"/>
      <c r="D34" s="203"/>
      <c r="E34" s="203"/>
      <c r="F34" s="203"/>
      <c r="G34" s="203"/>
      <c r="H34" s="203"/>
      <c r="I34" s="203"/>
      <c r="J34" s="203"/>
      <c r="K34" s="203"/>
      <c r="L34" s="203"/>
      <c r="M34" s="203"/>
      <c r="N34" s="203"/>
      <c r="O34" s="203"/>
      <c r="P34" s="203"/>
      <c r="Q34" s="203"/>
      <c r="R34" s="203"/>
      <c r="S34" s="203"/>
      <c r="T34" s="203"/>
      <c r="U34" s="203"/>
      <c r="V34" s="203"/>
      <c r="W34" s="203"/>
      <c r="X34" s="203"/>
      <c r="Y34" s="203"/>
      <c r="Z34" s="27">
        <v>20</v>
      </c>
      <c r="AA34" s="27" t="s">
        <v>17</v>
      </c>
    </row>
    <row r="35" spans="1:27" hidden="1" x14ac:dyDescent="0.25">
      <c r="A35" s="320" t="s">
        <v>25</v>
      </c>
      <c r="B35" s="214"/>
      <c r="C35" s="214"/>
      <c r="D35" s="214"/>
      <c r="E35" s="214"/>
      <c r="F35" s="214"/>
      <c r="G35" s="214"/>
      <c r="H35" s="214"/>
      <c r="I35" s="214"/>
      <c r="J35" s="214"/>
      <c r="K35" s="214"/>
      <c r="L35" s="214"/>
      <c r="M35" s="214"/>
      <c r="N35" s="214"/>
      <c r="O35" s="214"/>
      <c r="P35" s="214"/>
      <c r="Q35" s="214"/>
      <c r="R35" s="214"/>
      <c r="S35" s="214"/>
      <c r="T35" s="214"/>
      <c r="U35" s="214"/>
      <c r="V35" s="214"/>
      <c r="W35" s="214"/>
      <c r="X35" s="214"/>
      <c r="Y35" s="214"/>
      <c r="Z35" s="27">
        <v>21</v>
      </c>
      <c r="AA35" s="27" t="s">
        <v>702</v>
      </c>
    </row>
    <row r="36" spans="1:27" hidden="1" x14ac:dyDescent="0.25">
      <c r="A36" s="321"/>
      <c r="B36" s="203"/>
      <c r="C36" s="203"/>
      <c r="D36" s="203"/>
      <c r="E36" s="203"/>
      <c r="F36" s="203"/>
      <c r="G36" s="203"/>
      <c r="H36" s="203"/>
      <c r="I36" s="203"/>
      <c r="J36" s="203"/>
      <c r="K36" s="203"/>
      <c r="L36" s="203"/>
      <c r="M36" s="203"/>
      <c r="N36" s="203"/>
      <c r="O36" s="203"/>
      <c r="P36" s="203"/>
      <c r="Q36" s="203"/>
      <c r="R36" s="203"/>
      <c r="S36" s="203"/>
      <c r="T36" s="203"/>
      <c r="U36" s="203"/>
      <c r="V36" s="203"/>
      <c r="W36" s="203"/>
      <c r="X36" s="203"/>
      <c r="Y36" s="203"/>
      <c r="Z36" s="27">
        <v>21</v>
      </c>
      <c r="AA36" s="27" t="s">
        <v>17</v>
      </c>
    </row>
    <row r="37" spans="1:27" hidden="1" x14ac:dyDescent="0.25">
      <c r="A37" s="320" t="s">
        <v>26</v>
      </c>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7">
        <v>22</v>
      </c>
      <c r="AA37" s="27" t="s">
        <v>702</v>
      </c>
    </row>
    <row r="38" spans="1:27" hidden="1" x14ac:dyDescent="0.25">
      <c r="A38" s="321"/>
      <c r="B38" s="203"/>
      <c r="C38" s="203"/>
      <c r="D38" s="203"/>
      <c r="E38" s="203"/>
      <c r="F38" s="203"/>
      <c r="G38" s="203"/>
      <c r="H38" s="203"/>
      <c r="I38" s="203"/>
      <c r="J38" s="203"/>
      <c r="K38" s="203"/>
      <c r="L38" s="203"/>
      <c r="M38" s="203"/>
      <c r="N38" s="203"/>
      <c r="O38" s="203"/>
      <c r="P38" s="203"/>
      <c r="Q38" s="203"/>
      <c r="R38" s="203"/>
      <c r="S38" s="203"/>
      <c r="T38" s="203"/>
      <c r="U38" s="203"/>
      <c r="V38" s="203"/>
      <c r="W38" s="203"/>
      <c r="X38" s="203"/>
      <c r="Y38" s="203"/>
      <c r="Z38" s="27">
        <v>22</v>
      </c>
      <c r="AA38" s="27" t="s">
        <v>17</v>
      </c>
    </row>
    <row r="39" spans="1:27" x14ac:dyDescent="0.25">
      <c r="B39" s="33" t="s">
        <v>12</v>
      </c>
      <c r="C39" s="33" t="s">
        <v>13</v>
      </c>
      <c r="D39" s="33" t="s">
        <v>14</v>
      </c>
      <c r="E39" s="33" t="s">
        <v>15</v>
      </c>
      <c r="F39" s="33" t="s">
        <v>16</v>
      </c>
      <c r="G39" s="33" t="s">
        <v>17</v>
      </c>
      <c r="H39" s="33" t="s">
        <v>18</v>
      </c>
      <c r="I39" s="33" t="s">
        <v>19</v>
      </c>
      <c r="J39" s="33" t="s">
        <v>20</v>
      </c>
      <c r="K39" s="33" t="s">
        <v>21</v>
      </c>
      <c r="L39" s="33" t="s">
        <v>22</v>
      </c>
      <c r="M39" s="33" t="s">
        <v>23</v>
      </c>
      <c r="N39" s="33" t="s">
        <v>24</v>
      </c>
      <c r="O39" s="33" t="s">
        <v>25</v>
      </c>
      <c r="P39" s="33" t="s">
        <v>26</v>
      </c>
      <c r="Q39" s="33" t="s">
        <v>701</v>
      </c>
      <c r="R39" s="33" t="s">
        <v>556</v>
      </c>
      <c r="S39" s="33" t="s">
        <v>702</v>
      </c>
      <c r="T39" s="33" t="s">
        <v>615</v>
      </c>
      <c r="U39" s="33" t="s">
        <v>703</v>
      </c>
      <c r="V39" s="33" t="s">
        <v>704</v>
      </c>
      <c r="W39" s="33" t="s">
        <v>557</v>
      </c>
      <c r="X39" s="33" t="s">
        <v>705</v>
      </c>
      <c r="Y39" s="33" t="s">
        <v>706</v>
      </c>
    </row>
    <row r="40" spans="1:27" x14ac:dyDescent="0.25">
      <c r="A40" s="58" t="s">
        <v>509</v>
      </c>
      <c r="B40" s="33">
        <f t="shared" ref="B40:Y40" ca="1" si="0">INDIRECT("Plate"&amp;$L$2&amp;"_"&amp;$AA7&amp;"!"&amp;B$39&amp;($Z7+17))</f>
        <v>4</v>
      </c>
      <c r="C40" s="33">
        <f t="shared" ca="1" si="0"/>
        <v>4</v>
      </c>
      <c r="D40" s="33">
        <f t="shared" ca="1" si="0"/>
        <v>4</v>
      </c>
      <c r="E40" s="33">
        <f t="shared" ca="1" si="0"/>
        <v>3</v>
      </c>
      <c r="F40" s="33">
        <f t="shared" ca="1" si="0"/>
        <v>3</v>
      </c>
      <c r="G40" s="33">
        <f t="shared" ca="1" si="0"/>
        <v>3</v>
      </c>
      <c r="H40" s="33">
        <f t="shared" ca="1" si="0"/>
        <v>7</v>
      </c>
      <c r="I40" s="33">
        <f t="shared" ca="1" si="0"/>
        <v>7</v>
      </c>
      <c r="J40" s="33">
        <f t="shared" ca="1" si="0"/>
        <v>2</v>
      </c>
      <c r="K40" s="33">
        <f t="shared" ca="1" si="0"/>
        <v>2</v>
      </c>
      <c r="L40" s="33">
        <f t="shared" ca="1" si="0"/>
        <v>2</v>
      </c>
      <c r="M40" s="33">
        <f t="shared" ca="1" si="0"/>
        <v>2</v>
      </c>
      <c r="N40" s="33">
        <f t="shared" ca="1" si="0"/>
        <v>2</v>
      </c>
      <c r="O40" s="33">
        <f t="shared" ca="1" si="0"/>
        <v>2</v>
      </c>
      <c r="P40" s="33">
        <f t="shared" ca="1" si="0"/>
        <v>2</v>
      </c>
      <c r="Q40" s="33">
        <f t="shared" ca="1" si="0"/>
        <v>2</v>
      </c>
      <c r="R40" s="33">
        <f t="shared" ca="1" si="0"/>
        <v>2</v>
      </c>
      <c r="S40" s="33">
        <f t="shared" ca="1" si="0"/>
        <v>2</v>
      </c>
      <c r="T40" s="33">
        <f t="shared" ca="1" si="0"/>
        <v>2</v>
      </c>
      <c r="U40" s="33">
        <f t="shared" ca="1" si="0"/>
        <v>2</v>
      </c>
      <c r="V40" s="33">
        <f t="shared" ca="1" si="0"/>
        <v>2</v>
      </c>
      <c r="W40" s="33">
        <f t="shared" ca="1" si="0"/>
        <v>2</v>
      </c>
      <c r="X40" s="33">
        <f t="shared" ca="1" si="0"/>
        <v>2</v>
      </c>
      <c r="Y40" s="33">
        <f t="shared" ca="1" si="0"/>
        <v>2</v>
      </c>
    </row>
    <row r="41" spans="1:27" x14ac:dyDescent="0.25">
      <c r="A41" s="27" t="s">
        <v>12</v>
      </c>
      <c r="B41" s="33">
        <f t="shared" ref="B41:Y41" ca="1" si="1">INDIRECT("Plate"&amp;$L$2&amp;"_"&amp;$AA8&amp;"!"&amp;B$39&amp;($Z8+17))</f>
        <v>41</v>
      </c>
      <c r="C41" s="33">
        <f t="shared" ca="1" si="1"/>
        <v>41</v>
      </c>
      <c r="D41" s="33">
        <f t="shared" ca="1" si="1"/>
        <v>41</v>
      </c>
      <c r="E41" s="33">
        <f t="shared" ca="1" si="1"/>
        <v>41</v>
      </c>
      <c r="F41" s="33">
        <f t="shared" ca="1" si="1"/>
        <v>41</v>
      </c>
      <c r="G41" s="33">
        <f t="shared" ca="1" si="1"/>
        <v>41</v>
      </c>
      <c r="H41" s="33">
        <f t="shared" ca="1" si="1"/>
        <v>41</v>
      </c>
      <c r="I41" s="33">
        <f t="shared" ca="1" si="1"/>
        <v>41</v>
      </c>
      <c r="J41" s="33">
        <f t="shared" ca="1" si="1"/>
        <v>41</v>
      </c>
      <c r="K41" s="33">
        <f t="shared" ca="1" si="1"/>
        <v>2</v>
      </c>
      <c r="L41" s="33">
        <f t="shared" ca="1" si="1"/>
        <v>2</v>
      </c>
      <c r="M41" s="33">
        <f t="shared" ca="1" si="1"/>
        <v>2</v>
      </c>
      <c r="N41" s="33">
        <f t="shared" ca="1" si="1"/>
        <v>2</v>
      </c>
      <c r="O41" s="33">
        <f t="shared" ca="1" si="1"/>
        <v>2</v>
      </c>
      <c r="P41" s="33">
        <f t="shared" ca="1" si="1"/>
        <v>2</v>
      </c>
      <c r="Q41" s="33">
        <f t="shared" ca="1" si="1"/>
        <v>2</v>
      </c>
      <c r="R41" s="33">
        <f t="shared" ca="1" si="1"/>
        <v>2</v>
      </c>
      <c r="S41" s="33">
        <f t="shared" ca="1" si="1"/>
        <v>2</v>
      </c>
      <c r="T41" s="33">
        <f t="shared" ca="1" si="1"/>
        <v>2</v>
      </c>
      <c r="U41" s="33">
        <f t="shared" ca="1" si="1"/>
        <v>2</v>
      </c>
      <c r="V41" s="33">
        <f t="shared" ca="1" si="1"/>
        <v>2</v>
      </c>
      <c r="W41" s="33">
        <f t="shared" ca="1" si="1"/>
        <v>2</v>
      </c>
      <c r="X41" s="33">
        <f t="shared" ca="1" si="1"/>
        <v>2</v>
      </c>
      <c r="Y41" s="33">
        <f t="shared" ca="1" si="1"/>
        <v>2</v>
      </c>
    </row>
    <row r="42" spans="1:27" x14ac:dyDescent="0.25">
      <c r="A42" s="27" t="s">
        <v>13</v>
      </c>
      <c r="B42" s="33">
        <f t="shared" ref="B42:Y42" ca="1" si="2">INDIRECT("Plate"&amp;$L$2&amp;"_"&amp;$AA9&amp;"!"&amp;B$39&amp;($Z9+17))</f>
        <v>4</v>
      </c>
      <c r="C42" s="33">
        <f t="shared" ca="1" si="2"/>
        <v>4</v>
      </c>
      <c r="D42" s="33">
        <f t="shared" ca="1" si="2"/>
        <v>4</v>
      </c>
      <c r="E42" s="33">
        <f t="shared" ca="1" si="2"/>
        <v>3</v>
      </c>
      <c r="F42" s="33">
        <f t="shared" ca="1" si="2"/>
        <v>3</v>
      </c>
      <c r="G42" s="33">
        <f t="shared" ca="1" si="2"/>
        <v>3</v>
      </c>
      <c r="H42" s="33">
        <f t="shared" ca="1" si="2"/>
        <v>7</v>
      </c>
      <c r="I42" s="33">
        <f t="shared" ca="1" si="2"/>
        <v>7</v>
      </c>
      <c r="J42" s="33">
        <f t="shared" ca="1" si="2"/>
        <v>2</v>
      </c>
      <c r="K42" s="33">
        <f t="shared" ca="1" si="2"/>
        <v>2</v>
      </c>
      <c r="L42" s="33">
        <f t="shared" ca="1" si="2"/>
        <v>2</v>
      </c>
      <c r="M42" s="33">
        <f t="shared" ca="1" si="2"/>
        <v>2</v>
      </c>
      <c r="N42" s="33">
        <f t="shared" ca="1" si="2"/>
        <v>2</v>
      </c>
      <c r="O42" s="33">
        <f t="shared" ca="1" si="2"/>
        <v>2</v>
      </c>
      <c r="P42" s="33">
        <f t="shared" ca="1" si="2"/>
        <v>2</v>
      </c>
      <c r="Q42" s="33">
        <f t="shared" ca="1" si="2"/>
        <v>2</v>
      </c>
      <c r="R42" s="33">
        <f t="shared" ca="1" si="2"/>
        <v>2</v>
      </c>
      <c r="S42" s="33">
        <f t="shared" ca="1" si="2"/>
        <v>2</v>
      </c>
      <c r="T42" s="33">
        <f t="shared" ca="1" si="2"/>
        <v>2</v>
      </c>
      <c r="U42" s="33">
        <f t="shared" ca="1" si="2"/>
        <v>2</v>
      </c>
      <c r="V42" s="33">
        <f t="shared" ca="1" si="2"/>
        <v>2</v>
      </c>
      <c r="W42" s="33">
        <f t="shared" ca="1" si="2"/>
        <v>2</v>
      </c>
      <c r="X42" s="33">
        <f t="shared" ca="1" si="2"/>
        <v>2</v>
      </c>
      <c r="Y42" s="33">
        <f t="shared" ca="1" si="2"/>
        <v>2</v>
      </c>
    </row>
    <row r="43" spans="1:27" x14ac:dyDescent="0.25">
      <c r="A43" s="27" t="s">
        <v>14</v>
      </c>
      <c r="B43" s="33">
        <f t="shared" ref="B43:Y43" ca="1" si="3">INDIRECT("Plate"&amp;$L$2&amp;"_"&amp;$AA10&amp;"!"&amp;B$39&amp;($Z10+17))</f>
        <v>41</v>
      </c>
      <c r="C43" s="33">
        <f t="shared" ca="1" si="3"/>
        <v>41</v>
      </c>
      <c r="D43" s="33">
        <f t="shared" ca="1" si="3"/>
        <v>41</v>
      </c>
      <c r="E43" s="33">
        <f t="shared" ca="1" si="3"/>
        <v>41</v>
      </c>
      <c r="F43" s="33">
        <f t="shared" ca="1" si="3"/>
        <v>41</v>
      </c>
      <c r="G43" s="33">
        <f t="shared" ca="1" si="3"/>
        <v>41</v>
      </c>
      <c r="H43" s="33">
        <f t="shared" ca="1" si="3"/>
        <v>41</v>
      </c>
      <c r="I43" s="33">
        <f t="shared" ca="1" si="3"/>
        <v>41</v>
      </c>
      <c r="J43" s="33">
        <f t="shared" ca="1" si="3"/>
        <v>41</v>
      </c>
      <c r="K43" s="33">
        <f t="shared" ca="1" si="3"/>
        <v>2</v>
      </c>
      <c r="L43" s="33">
        <f t="shared" ca="1" si="3"/>
        <v>2</v>
      </c>
      <c r="M43" s="33">
        <f t="shared" ca="1" si="3"/>
        <v>2</v>
      </c>
      <c r="N43" s="33">
        <f t="shared" ca="1" si="3"/>
        <v>2</v>
      </c>
      <c r="O43" s="33">
        <f t="shared" ca="1" si="3"/>
        <v>2</v>
      </c>
      <c r="P43" s="33">
        <f t="shared" ca="1" si="3"/>
        <v>2</v>
      </c>
      <c r="Q43" s="33">
        <f t="shared" ca="1" si="3"/>
        <v>2</v>
      </c>
      <c r="R43" s="33">
        <f t="shared" ca="1" si="3"/>
        <v>2</v>
      </c>
      <c r="S43" s="33">
        <f t="shared" ca="1" si="3"/>
        <v>2</v>
      </c>
      <c r="T43" s="33">
        <f t="shared" ca="1" si="3"/>
        <v>2</v>
      </c>
      <c r="U43" s="33">
        <f t="shared" ca="1" si="3"/>
        <v>2</v>
      </c>
      <c r="V43" s="33">
        <f t="shared" ca="1" si="3"/>
        <v>2</v>
      </c>
      <c r="W43" s="33">
        <f t="shared" ca="1" si="3"/>
        <v>2</v>
      </c>
      <c r="X43" s="33">
        <f t="shared" ca="1" si="3"/>
        <v>2</v>
      </c>
      <c r="Y43" s="33">
        <f t="shared" ca="1" si="3"/>
        <v>2</v>
      </c>
    </row>
    <row r="44" spans="1:27" x14ac:dyDescent="0.25">
      <c r="A44" s="27" t="s">
        <v>15</v>
      </c>
      <c r="B44" s="33">
        <f t="shared" ref="B44:Y44" ca="1" si="4">INDIRECT("Plate"&amp;$L$2&amp;"_"&amp;$AA11&amp;"!"&amp;B$39&amp;($Z11+17))</f>
        <v>4</v>
      </c>
      <c r="C44" s="33">
        <f t="shared" ca="1" si="4"/>
        <v>4</v>
      </c>
      <c r="D44" s="33">
        <f t="shared" ca="1" si="4"/>
        <v>4</v>
      </c>
      <c r="E44" s="33">
        <f t="shared" ca="1" si="4"/>
        <v>3</v>
      </c>
      <c r="F44" s="33">
        <f t="shared" ca="1" si="4"/>
        <v>3</v>
      </c>
      <c r="G44" s="33">
        <f t="shared" ca="1" si="4"/>
        <v>3</v>
      </c>
      <c r="H44" s="33">
        <f t="shared" ca="1" si="4"/>
        <v>7</v>
      </c>
      <c r="I44" s="33">
        <f t="shared" ca="1" si="4"/>
        <v>7</v>
      </c>
      <c r="J44" s="33">
        <f t="shared" ca="1" si="4"/>
        <v>2</v>
      </c>
      <c r="K44" s="33">
        <f t="shared" ca="1" si="4"/>
        <v>2</v>
      </c>
      <c r="L44" s="33">
        <f t="shared" ca="1" si="4"/>
        <v>2</v>
      </c>
      <c r="M44" s="33">
        <f t="shared" ca="1" si="4"/>
        <v>2</v>
      </c>
      <c r="N44" s="33">
        <f t="shared" ca="1" si="4"/>
        <v>2</v>
      </c>
      <c r="O44" s="33">
        <f t="shared" ca="1" si="4"/>
        <v>2</v>
      </c>
      <c r="P44" s="33">
        <f t="shared" ca="1" si="4"/>
        <v>2</v>
      </c>
      <c r="Q44" s="33">
        <f t="shared" ca="1" si="4"/>
        <v>2</v>
      </c>
      <c r="R44" s="33">
        <f t="shared" ca="1" si="4"/>
        <v>2</v>
      </c>
      <c r="S44" s="33">
        <f t="shared" ca="1" si="4"/>
        <v>2</v>
      </c>
      <c r="T44" s="33">
        <f t="shared" ca="1" si="4"/>
        <v>2</v>
      </c>
      <c r="U44" s="33">
        <f t="shared" ca="1" si="4"/>
        <v>2</v>
      </c>
      <c r="V44" s="33">
        <f t="shared" ca="1" si="4"/>
        <v>2</v>
      </c>
      <c r="W44" s="33">
        <f t="shared" ca="1" si="4"/>
        <v>2</v>
      </c>
      <c r="X44" s="33">
        <f t="shared" ca="1" si="4"/>
        <v>2</v>
      </c>
      <c r="Y44" s="33">
        <f t="shared" ca="1" si="4"/>
        <v>2</v>
      </c>
    </row>
    <row r="45" spans="1:27" x14ac:dyDescent="0.25">
      <c r="A45" s="27" t="s">
        <v>16</v>
      </c>
      <c r="B45" s="27">
        <f t="shared" ref="B45:Y45" ca="1" si="5">INDIRECT("Plate"&amp;$L$2&amp;"_"&amp;$AA12&amp;"!"&amp;B$39&amp;($Z12+17))</f>
        <v>39</v>
      </c>
      <c r="C45" s="27">
        <f t="shared" ca="1" si="5"/>
        <v>39</v>
      </c>
      <c r="D45" s="27">
        <f t="shared" ca="1" si="5"/>
        <v>39</v>
      </c>
      <c r="E45" s="27">
        <f t="shared" ca="1" si="5"/>
        <v>39</v>
      </c>
      <c r="F45" s="27">
        <f t="shared" ca="1" si="5"/>
        <v>39</v>
      </c>
      <c r="G45" s="27">
        <f t="shared" ca="1" si="5"/>
        <v>39</v>
      </c>
      <c r="H45" s="27">
        <f t="shared" ca="1" si="5"/>
        <v>39</v>
      </c>
      <c r="I45" s="27">
        <f t="shared" ca="1" si="5"/>
        <v>39</v>
      </c>
      <c r="J45" s="27">
        <f t="shared" ca="1" si="5"/>
        <v>39</v>
      </c>
      <c r="K45" s="27">
        <f t="shared" ca="1" si="5"/>
        <v>2</v>
      </c>
      <c r="L45" s="27">
        <f t="shared" ca="1" si="5"/>
        <v>2</v>
      </c>
      <c r="M45" s="27">
        <f t="shared" ca="1" si="5"/>
        <v>2</v>
      </c>
      <c r="N45" s="27">
        <f t="shared" ca="1" si="5"/>
        <v>2</v>
      </c>
      <c r="O45" s="27">
        <f t="shared" ca="1" si="5"/>
        <v>2</v>
      </c>
      <c r="P45" s="27">
        <f t="shared" ca="1" si="5"/>
        <v>2</v>
      </c>
      <c r="Q45" s="27">
        <f t="shared" ca="1" si="5"/>
        <v>2</v>
      </c>
      <c r="R45" s="27">
        <f t="shared" ca="1" si="5"/>
        <v>2</v>
      </c>
      <c r="S45" s="27">
        <f t="shared" ca="1" si="5"/>
        <v>2</v>
      </c>
      <c r="T45" s="27">
        <f t="shared" ca="1" si="5"/>
        <v>2</v>
      </c>
      <c r="U45" s="27">
        <f t="shared" ca="1" si="5"/>
        <v>2</v>
      </c>
      <c r="V45" s="27">
        <f t="shared" ca="1" si="5"/>
        <v>2</v>
      </c>
      <c r="W45" s="27">
        <f t="shared" ca="1" si="5"/>
        <v>2</v>
      </c>
      <c r="X45" s="27">
        <f t="shared" ca="1" si="5"/>
        <v>2</v>
      </c>
      <c r="Y45" s="27">
        <f t="shared" ca="1" si="5"/>
        <v>2</v>
      </c>
    </row>
    <row r="46" spans="1:27" x14ac:dyDescent="0.25">
      <c r="A46" s="27" t="s">
        <v>17</v>
      </c>
      <c r="B46" s="27">
        <f t="shared" ref="B46:Y46" ca="1" si="6">INDIRECT("Plate"&amp;$L$2&amp;"_"&amp;$AA13&amp;"!"&amp;B$39&amp;($Z13+17))</f>
        <v>4</v>
      </c>
      <c r="C46" s="27">
        <f t="shared" ca="1" si="6"/>
        <v>4</v>
      </c>
      <c r="D46" s="27">
        <f t="shared" ca="1" si="6"/>
        <v>4</v>
      </c>
      <c r="E46" s="27">
        <f t="shared" ca="1" si="6"/>
        <v>3</v>
      </c>
      <c r="F46" s="27">
        <f t="shared" ca="1" si="6"/>
        <v>3</v>
      </c>
      <c r="G46" s="27">
        <f t="shared" ca="1" si="6"/>
        <v>3</v>
      </c>
      <c r="H46" s="27">
        <f t="shared" ca="1" si="6"/>
        <v>7</v>
      </c>
      <c r="I46" s="27">
        <f t="shared" ca="1" si="6"/>
        <v>7</v>
      </c>
      <c r="J46" s="27">
        <f t="shared" ca="1" si="6"/>
        <v>2</v>
      </c>
      <c r="K46" s="27">
        <f t="shared" ca="1" si="6"/>
        <v>2</v>
      </c>
      <c r="L46" s="27">
        <f t="shared" ca="1" si="6"/>
        <v>2</v>
      </c>
      <c r="M46" s="27">
        <f t="shared" ca="1" si="6"/>
        <v>2</v>
      </c>
      <c r="N46" s="27">
        <f t="shared" ca="1" si="6"/>
        <v>2</v>
      </c>
      <c r="O46" s="27">
        <f t="shared" ca="1" si="6"/>
        <v>2</v>
      </c>
      <c r="P46" s="27">
        <f t="shared" ca="1" si="6"/>
        <v>2</v>
      </c>
      <c r="Q46" s="27">
        <f t="shared" ca="1" si="6"/>
        <v>2</v>
      </c>
      <c r="R46" s="27">
        <f t="shared" ca="1" si="6"/>
        <v>2</v>
      </c>
      <c r="S46" s="27">
        <f t="shared" ca="1" si="6"/>
        <v>2</v>
      </c>
      <c r="T46" s="27">
        <f t="shared" ca="1" si="6"/>
        <v>2</v>
      </c>
      <c r="U46" s="27">
        <f t="shared" ca="1" si="6"/>
        <v>2</v>
      </c>
      <c r="V46" s="27">
        <f t="shared" ca="1" si="6"/>
        <v>2</v>
      </c>
      <c r="W46" s="27">
        <f t="shared" ca="1" si="6"/>
        <v>2</v>
      </c>
      <c r="X46" s="27">
        <f t="shared" ca="1" si="6"/>
        <v>2</v>
      </c>
      <c r="Y46" s="27">
        <f t="shared" ca="1" si="6"/>
        <v>2</v>
      </c>
    </row>
    <row r="47" spans="1:27" x14ac:dyDescent="0.25">
      <c r="A47" s="27" t="s">
        <v>18</v>
      </c>
      <c r="B47" s="27">
        <f t="shared" ref="B47:Y47" ca="1" si="7">INDIRECT("Plate"&amp;$L$2&amp;"_"&amp;$AA14&amp;"!"&amp;B$39&amp;($Z14+17))</f>
        <v>39</v>
      </c>
      <c r="C47" s="27">
        <f t="shared" ca="1" si="7"/>
        <v>39</v>
      </c>
      <c r="D47" s="27">
        <f t="shared" ca="1" si="7"/>
        <v>39</v>
      </c>
      <c r="E47" s="27">
        <f t="shared" ca="1" si="7"/>
        <v>39</v>
      </c>
      <c r="F47" s="27">
        <f t="shared" ca="1" si="7"/>
        <v>39</v>
      </c>
      <c r="G47" s="27">
        <f t="shared" ca="1" si="7"/>
        <v>39</v>
      </c>
      <c r="H47" s="27">
        <f t="shared" ca="1" si="7"/>
        <v>39</v>
      </c>
      <c r="I47" s="27">
        <f t="shared" ca="1" si="7"/>
        <v>39</v>
      </c>
      <c r="J47" s="27">
        <f t="shared" ca="1" si="7"/>
        <v>39</v>
      </c>
      <c r="K47" s="27">
        <f t="shared" ca="1" si="7"/>
        <v>2</v>
      </c>
      <c r="L47" s="27">
        <f t="shared" ca="1" si="7"/>
        <v>2</v>
      </c>
      <c r="M47" s="27">
        <f t="shared" ca="1" si="7"/>
        <v>2</v>
      </c>
      <c r="N47" s="27">
        <f t="shared" ca="1" si="7"/>
        <v>2</v>
      </c>
      <c r="O47" s="27">
        <f t="shared" ca="1" si="7"/>
        <v>2</v>
      </c>
      <c r="P47" s="27">
        <f t="shared" ca="1" si="7"/>
        <v>2</v>
      </c>
      <c r="Q47" s="27">
        <f t="shared" ca="1" si="7"/>
        <v>2</v>
      </c>
      <c r="R47" s="27">
        <f t="shared" ca="1" si="7"/>
        <v>2</v>
      </c>
      <c r="S47" s="27">
        <f t="shared" ca="1" si="7"/>
        <v>2</v>
      </c>
      <c r="T47" s="27">
        <f t="shared" ca="1" si="7"/>
        <v>2</v>
      </c>
      <c r="U47" s="27">
        <f t="shared" ca="1" si="7"/>
        <v>2</v>
      </c>
      <c r="V47" s="27">
        <f t="shared" ca="1" si="7"/>
        <v>2</v>
      </c>
      <c r="W47" s="27">
        <f t="shared" ca="1" si="7"/>
        <v>2</v>
      </c>
      <c r="X47" s="27">
        <f t="shared" ca="1" si="7"/>
        <v>2</v>
      </c>
      <c r="Y47" s="27">
        <f t="shared" ca="1" si="7"/>
        <v>2</v>
      </c>
    </row>
    <row r="48" spans="1:27" x14ac:dyDescent="0.25">
      <c r="A48" s="27" t="s">
        <v>19</v>
      </c>
      <c r="B48" s="27">
        <f t="shared" ref="B48:Y48" ca="1" si="8">INDIRECT("Plate"&amp;$L$2&amp;"_"&amp;$AA15&amp;"!"&amp;B$39&amp;($Z15+17))</f>
        <v>4</v>
      </c>
      <c r="C48" s="27">
        <f t="shared" ca="1" si="8"/>
        <v>4</v>
      </c>
      <c r="D48" s="27">
        <f t="shared" ca="1" si="8"/>
        <v>4</v>
      </c>
      <c r="E48" s="27">
        <f t="shared" ca="1" si="8"/>
        <v>3</v>
      </c>
      <c r="F48" s="27">
        <f t="shared" ca="1" si="8"/>
        <v>3</v>
      </c>
      <c r="G48" s="27">
        <f t="shared" ca="1" si="8"/>
        <v>3</v>
      </c>
      <c r="H48" s="27">
        <f t="shared" ca="1" si="8"/>
        <v>7</v>
      </c>
      <c r="I48" s="27">
        <f t="shared" ca="1" si="8"/>
        <v>7</v>
      </c>
      <c r="J48" s="27">
        <f t="shared" ca="1" si="8"/>
        <v>2</v>
      </c>
      <c r="K48" s="27">
        <f t="shared" ca="1" si="8"/>
        <v>2</v>
      </c>
      <c r="L48" s="27">
        <f t="shared" ca="1" si="8"/>
        <v>2</v>
      </c>
      <c r="M48" s="27">
        <f t="shared" ca="1" si="8"/>
        <v>2</v>
      </c>
      <c r="N48" s="27">
        <f t="shared" ca="1" si="8"/>
        <v>2</v>
      </c>
      <c r="O48" s="27">
        <f t="shared" ca="1" si="8"/>
        <v>2</v>
      </c>
      <c r="P48" s="27">
        <f t="shared" ca="1" si="8"/>
        <v>2</v>
      </c>
      <c r="Q48" s="27">
        <f t="shared" ca="1" si="8"/>
        <v>2</v>
      </c>
      <c r="R48" s="27">
        <f t="shared" ca="1" si="8"/>
        <v>2</v>
      </c>
      <c r="S48" s="27">
        <f t="shared" ca="1" si="8"/>
        <v>2</v>
      </c>
      <c r="T48" s="27">
        <f t="shared" ca="1" si="8"/>
        <v>2</v>
      </c>
      <c r="U48" s="27">
        <f t="shared" ca="1" si="8"/>
        <v>2</v>
      </c>
      <c r="V48" s="27">
        <f t="shared" ca="1" si="8"/>
        <v>2</v>
      </c>
      <c r="W48" s="27">
        <f t="shared" ca="1" si="8"/>
        <v>2</v>
      </c>
      <c r="X48" s="27">
        <f t="shared" ca="1" si="8"/>
        <v>2</v>
      </c>
      <c r="Y48" s="27">
        <f t="shared" ca="1" si="8"/>
        <v>2</v>
      </c>
    </row>
    <row r="49" spans="1:25" x14ac:dyDescent="0.25">
      <c r="A49" s="27" t="s">
        <v>20</v>
      </c>
      <c r="B49" s="27">
        <f t="shared" ref="B49:Y49" ca="1" si="9">INDIRECT("Plate"&amp;$L$2&amp;"_"&amp;$AA16&amp;"!"&amp;B$39&amp;($Z16+17))</f>
        <v>43</v>
      </c>
      <c r="C49" s="27">
        <f t="shared" ca="1" si="9"/>
        <v>43</v>
      </c>
      <c r="D49" s="27">
        <f t="shared" ca="1" si="9"/>
        <v>43</v>
      </c>
      <c r="E49" s="27">
        <f t="shared" ca="1" si="9"/>
        <v>43</v>
      </c>
      <c r="F49" s="27">
        <f t="shared" ca="1" si="9"/>
        <v>43</v>
      </c>
      <c r="G49" s="27">
        <f t="shared" ca="1" si="9"/>
        <v>43</v>
      </c>
      <c r="H49" s="27">
        <f t="shared" ca="1" si="9"/>
        <v>43</v>
      </c>
      <c r="I49" s="27">
        <f t="shared" ca="1" si="9"/>
        <v>43</v>
      </c>
      <c r="J49" s="27">
        <f t="shared" ca="1" si="9"/>
        <v>43</v>
      </c>
      <c r="K49" s="27">
        <f t="shared" ca="1" si="9"/>
        <v>2</v>
      </c>
      <c r="L49" s="27">
        <f t="shared" ca="1" si="9"/>
        <v>2</v>
      </c>
      <c r="M49" s="27">
        <f t="shared" ca="1" si="9"/>
        <v>2</v>
      </c>
      <c r="N49" s="27">
        <f t="shared" ca="1" si="9"/>
        <v>2</v>
      </c>
      <c r="O49" s="27">
        <f t="shared" ca="1" si="9"/>
        <v>2</v>
      </c>
      <c r="P49" s="27">
        <f t="shared" ca="1" si="9"/>
        <v>2</v>
      </c>
      <c r="Q49" s="27">
        <f t="shared" ca="1" si="9"/>
        <v>2</v>
      </c>
      <c r="R49" s="27">
        <f t="shared" ca="1" si="9"/>
        <v>2</v>
      </c>
      <c r="S49" s="27">
        <f t="shared" ca="1" si="9"/>
        <v>2</v>
      </c>
      <c r="T49" s="27">
        <f t="shared" ca="1" si="9"/>
        <v>2</v>
      </c>
      <c r="U49" s="27">
        <f t="shared" ca="1" si="9"/>
        <v>2</v>
      </c>
      <c r="V49" s="27">
        <f t="shared" ca="1" si="9"/>
        <v>2</v>
      </c>
      <c r="W49" s="27">
        <f t="shared" ca="1" si="9"/>
        <v>2</v>
      </c>
      <c r="X49" s="27">
        <f t="shared" ca="1" si="9"/>
        <v>2</v>
      </c>
      <c r="Y49" s="27">
        <f t="shared" ca="1" si="9"/>
        <v>2</v>
      </c>
    </row>
    <row r="50" spans="1:25" x14ac:dyDescent="0.25">
      <c r="A50" s="27" t="s">
        <v>21</v>
      </c>
      <c r="B50" s="27">
        <f t="shared" ref="B50:Y50" ca="1" si="10">INDIRECT("Plate"&amp;$L$2&amp;"_"&amp;$AA17&amp;"!"&amp;B$39&amp;($Z17+17))</f>
        <v>4</v>
      </c>
      <c r="C50" s="27">
        <f t="shared" ca="1" si="10"/>
        <v>4</v>
      </c>
      <c r="D50" s="27">
        <f t="shared" ca="1" si="10"/>
        <v>4</v>
      </c>
      <c r="E50" s="27">
        <f t="shared" ca="1" si="10"/>
        <v>3</v>
      </c>
      <c r="F50" s="27">
        <f t="shared" ca="1" si="10"/>
        <v>3</v>
      </c>
      <c r="G50" s="27">
        <f t="shared" ca="1" si="10"/>
        <v>3</v>
      </c>
      <c r="H50" s="27">
        <f t="shared" ca="1" si="10"/>
        <v>7</v>
      </c>
      <c r="I50" s="27">
        <f t="shared" ca="1" si="10"/>
        <v>7</v>
      </c>
      <c r="J50" s="27">
        <f t="shared" ca="1" si="10"/>
        <v>2</v>
      </c>
      <c r="K50" s="27">
        <f t="shared" ca="1" si="10"/>
        <v>2</v>
      </c>
      <c r="L50" s="27">
        <f t="shared" ca="1" si="10"/>
        <v>2</v>
      </c>
      <c r="M50" s="27">
        <f t="shared" ca="1" si="10"/>
        <v>2</v>
      </c>
      <c r="N50" s="27">
        <f t="shared" ca="1" si="10"/>
        <v>2</v>
      </c>
      <c r="O50" s="27">
        <f t="shared" ca="1" si="10"/>
        <v>2</v>
      </c>
      <c r="P50" s="27">
        <f t="shared" ca="1" si="10"/>
        <v>2</v>
      </c>
      <c r="Q50" s="27">
        <f t="shared" ca="1" si="10"/>
        <v>2</v>
      </c>
      <c r="R50" s="27">
        <f t="shared" ca="1" si="10"/>
        <v>2</v>
      </c>
      <c r="S50" s="27">
        <f t="shared" ca="1" si="10"/>
        <v>2</v>
      </c>
      <c r="T50" s="27">
        <f t="shared" ca="1" si="10"/>
        <v>2</v>
      </c>
      <c r="U50" s="27">
        <f t="shared" ca="1" si="10"/>
        <v>2</v>
      </c>
      <c r="V50" s="27">
        <f t="shared" ca="1" si="10"/>
        <v>2</v>
      </c>
      <c r="W50" s="27">
        <f t="shared" ca="1" si="10"/>
        <v>2</v>
      </c>
      <c r="X50" s="27">
        <f t="shared" ca="1" si="10"/>
        <v>2</v>
      </c>
      <c r="Y50" s="27">
        <f t="shared" ca="1" si="10"/>
        <v>2</v>
      </c>
    </row>
    <row r="51" spans="1:25" x14ac:dyDescent="0.25">
      <c r="A51" s="27" t="s">
        <v>22</v>
      </c>
      <c r="B51" s="27">
        <f t="shared" ref="B51:Y51" ca="1" si="11">INDIRECT("Plate"&amp;$L$2&amp;"_"&amp;$AA18&amp;"!"&amp;B$39&amp;($Z18+17))</f>
        <v>43</v>
      </c>
      <c r="C51" s="27">
        <f t="shared" ca="1" si="11"/>
        <v>43</v>
      </c>
      <c r="D51" s="27">
        <f t="shared" ca="1" si="11"/>
        <v>43</v>
      </c>
      <c r="E51" s="27">
        <f t="shared" ca="1" si="11"/>
        <v>43</v>
      </c>
      <c r="F51" s="27">
        <f t="shared" ca="1" si="11"/>
        <v>43</v>
      </c>
      <c r="G51" s="27">
        <f t="shared" ca="1" si="11"/>
        <v>43</v>
      </c>
      <c r="H51" s="27">
        <f t="shared" ca="1" si="11"/>
        <v>43</v>
      </c>
      <c r="I51" s="27">
        <f t="shared" ca="1" si="11"/>
        <v>43</v>
      </c>
      <c r="J51" s="27">
        <f t="shared" ca="1" si="11"/>
        <v>43</v>
      </c>
      <c r="K51" s="27">
        <f t="shared" ca="1" si="11"/>
        <v>2</v>
      </c>
      <c r="L51" s="27">
        <f t="shared" ca="1" si="11"/>
        <v>2</v>
      </c>
      <c r="M51" s="27">
        <f t="shared" ca="1" si="11"/>
        <v>2</v>
      </c>
      <c r="N51" s="27">
        <f t="shared" ca="1" si="11"/>
        <v>2</v>
      </c>
      <c r="O51" s="27">
        <f t="shared" ca="1" si="11"/>
        <v>2</v>
      </c>
      <c r="P51" s="27">
        <f t="shared" ca="1" si="11"/>
        <v>2</v>
      </c>
      <c r="Q51" s="27">
        <f t="shared" ca="1" si="11"/>
        <v>2</v>
      </c>
      <c r="R51" s="27">
        <f t="shared" ca="1" si="11"/>
        <v>2</v>
      </c>
      <c r="S51" s="27">
        <f t="shared" ca="1" si="11"/>
        <v>2</v>
      </c>
      <c r="T51" s="27">
        <f t="shared" ca="1" si="11"/>
        <v>2</v>
      </c>
      <c r="U51" s="27">
        <f t="shared" ca="1" si="11"/>
        <v>2</v>
      </c>
      <c r="V51" s="27">
        <f t="shared" ca="1" si="11"/>
        <v>2</v>
      </c>
      <c r="W51" s="27">
        <f t="shared" ca="1" si="11"/>
        <v>2</v>
      </c>
      <c r="X51" s="27">
        <f t="shared" ca="1" si="11"/>
        <v>2</v>
      </c>
      <c r="Y51" s="27">
        <f t="shared" ca="1" si="11"/>
        <v>2</v>
      </c>
    </row>
    <row r="52" spans="1:25" x14ac:dyDescent="0.25">
      <c r="A52" s="27" t="s">
        <v>23</v>
      </c>
      <c r="B52" s="27">
        <f t="shared" ref="B52:Y52" ca="1" si="12">INDIRECT("Plate"&amp;$L$2&amp;"_"&amp;$AA19&amp;"!"&amp;B$39&amp;($Z19+17))</f>
        <v>4</v>
      </c>
      <c r="C52" s="27">
        <f t="shared" ca="1" si="12"/>
        <v>4</v>
      </c>
      <c r="D52" s="27">
        <f t="shared" ca="1" si="12"/>
        <v>4</v>
      </c>
      <c r="E52" s="27">
        <f t="shared" ca="1" si="12"/>
        <v>3</v>
      </c>
      <c r="F52" s="27">
        <f t="shared" ca="1" si="12"/>
        <v>3</v>
      </c>
      <c r="G52" s="27">
        <f t="shared" ca="1" si="12"/>
        <v>3</v>
      </c>
      <c r="H52" s="27">
        <f t="shared" ca="1" si="12"/>
        <v>7</v>
      </c>
      <c r="I52" s="27">
        <f t="shared" ca="1" si="12"/>
        <v>7</v>
      </c>
      <c r="J52" s="27">
        <f t="shared" ca="1" si="12"/>
        <v>23</v>
      </c>
      <c r="K52" s="27">
        <f t="shared" ca="1" si="12"/>
        <v>2</v>
      </c>
      <c r="L52" s="27">
        <f t="shared" ca="1" si="12"/>
        <v>2</v>
      </c>
      <c r="M52" s="27">
        <f t="shared" ca="1" si="12"/>
        <v>2</v>
      </c>
      <c r="N52" s="27">
        <f t="shared" ca="1" si="12"/>
        <v>2</v>
      </c>
      <c r="O52" s="27">
        <f t="shared" ca="1" si="12"/>
        <v>2</v>
      </c>
      <c r="P52" s="27">
        <f t="shared" ca="1" si="12"/>
        <v>2</v>
      </c>
      <c r="Q52" s="27">
        <f t="shared" ca="1" si="12"/>
        <v>2</v>
      </c>
      <c r="R52" s="27">
        <f t="shared" ca="1" si="12"/>
        <v>2</v>
      </c>
      <c r="S52" s="27">
        <f t="shared" ca="1" si="12"/>
        <v>2</v>
      </c>
      <c r="T52" s="27">
        <f t="shared" ca="1" si="12"/>
        <v>2</v>
      </c>
      <c r="U52" s="27">
        <f t="shared" ca="1" si="12"/>
        <v>2</v>
      </c>
      <c r="V52" s="27">
        <f t="shared" ca="1" si="12"/>
        <v>2</v>
      </c>
      <c r="W52" s="27">
        <f t="shared" ca="1" si="12"/>
        <v>2</v>
      </c>
      <c r="X52" s="27">
        <f t="shared" ca="1" si="12"/>
        <v>2</v>
      </c>
      <c r="Y52" s="27">
        <f t="shared" ca="1" si="12"/>
        <v>2</v>
      </c>
    </row>
    <row r="53" spans="1:25" x14ac:dyDescent="0.25">
      <c r="A53" s="27" t="s">
        <v>24</v>
      </c>
      <c r="B53" s="27">
        <f t="shared" ref="B53:Y53" ca="1" si="13">INDIRECT("Plate"&amp;$L$2&amp;"_"&amp;$AA20&amp;"!"&amp;B$39&amp;($Z20+17))</f>
        <v>38</v>
      </c>
      <c r="C53" s="27">
        <f t="shared" ca="1" si="13"/>
        <v>38</v>
      </c>
      <c r="D53" s="27">
        <f t="shared" ca="1" si="13"/>
        <v>38</v>
      </c>
      <c r="E53" s="27">
        <f t="shared" ca="1" si="13"/>
        <v>38</v>
      </c>
      <c r="F53" s="27">
        <f t="shared" ca="1" si="13"/>
        <v>38</v>
      </c>
      <c r="G53" s="27">
        <f t="shared" ca="1" si="13"/>
        <v>38</v>
      </c>
      <c r="H53" s="27">
        <f t="shared" ca="1" si="13"/>
        <v>38</v>
      </c>
      <c r="I53" s="27">
        <f t="shared" ca="1" si="13"/>
        <v>38</v>
      </c>
      <c r="J53" s="27">
        <f t="shared" ca="1" si="13"/>
        <v>38</v>
      </c>
      <c r="K53" s="27">
        <f t="shared" ca="1" si="13"/>
        <v>2</v>
      </c>
      <c r="L53" s="27">
        <f t="shared" ca="1" si="13"/>
        <v>2</v>
      </c>
      <c r="M53" s="27">
        <f t="shared" ca="1" si="13"/>
        <v>2</v>
      </c>
      <c r="N53" s="27">
        <f t="shared" ca="1" si="13"/>
        <v>2</v>
      </c>
      <c r="O53" s="27">
        <f t="shared" ca="1" si="13"/>
        <v>2</v>
      </c>
      <c r="P53" s="27">
        <f t="shared" ca="1" si="13"/>
        <v>2</v>
      </c>
      <c r="Q53" s="27">
        <f t="shared" ca="1" si="13"/>
        <v>2</v>
      </c>
      <c r="R53" s="27">
        <f t="shared" ca="1" si="13"/>
        <v>2</v>
      </c>
      <c r="S53" s="27">
        <f t="shared" ca="1" si="13"/>
        <v>2</v>
      </c>
      <c r="T53" s="27">
        <f t="shared" ca="1" si="13"/>
        <v>2</v>
      </c>
      <c r="U53" s="27">
        <f t="shared" ca="1" si="13"/>
        <v>2</v>
      </c>
      <c r="V53" s="27">
        <f t="shared" ca="1" si="13"/>
        <v>2</v>
      </c>
      <c r="W53" s="27">
        <f t="shared" ca="1" si="13"/>
        <v>2</v>
      </c>
      <c r="X53" s="27">
        <f t="shared" ca="1" si="13"/>
        <v>2</v>
      </c>
      <c r="Y53" s="27">
        <f t="shared" ca="1" si="13"/>
        <v>2</v>
      </c>
    </row>
    <row r="54" spans="1:25" x14ac:dyDescent="0.25">
      <c r="A54" s="27" t="s">
        <v>25</v>
      </c>
      <c r="B54" s="27">
        <f t="shared" ref="B54:Y54" ca="1" si="14">INDIRECT("Plate"&amp;$L$2&amp;"_"&amp;$AA21&amp;"!"&amp;B$39&amp;($Z21+17))</f>
        <v>4</v>
      </c>
      <c r="C54" s="27">
        <f t="shared" ca="1" si="14"/>
        <v>4</v>
      </c>
      <c r="D54" s="27">
        <f t="shared" ca="1" si="14"/>
        <v>4</v>
      </c>
      <c r="E54" s="27">
        <f t="shared" ca="1" si="14"/>
        <v>3</v>
      </c>
      <c r="F54" s="27">
        <f t="shared" ca="1" si="14"/>
        <v>3</v>
      </c>
      <c r="G54" s="27">
        <f t="shared" ca="1" si="14"/>
        <v>3</v>
      </c>
      <c r="H54" s="27">
        <f t="shared" ca="1" si="14"/>
        <v>7</v>
      </c>
      <c r="I54" s="27">
        <f t="shared" ca="1" si="14"/>
        <v>7</v>
      </c>
      <c r="J54" s="27">
        <f t="shared" ca="1" si="14"/>
        <v>2</v>
      </c>
      <c r="K54" s="27">
        <f t="shared" ca="1" si="14"/>
        <v>2</v>
      </c>
      <c r="L54" s="27">
        <f t="shared" ca="1" si="14"/>
        <v>2</v>
      </c>
      <c r="M54" s="27">
        <f t="shared" ca="1" si="14"/>
        <v>2</v>
      </c>
      <c r="N54" s="27">
        <f t="shared" ca="1" si="14"/>
        <v>2</v>
      </c>
      <c r="O54" s="27">
        <f t="shared" ca="1" si="14"/>
        <v>2</v>
      </c>
      <c r="P54" s="27">
        <f t="shared" ca="1" si="14"/>
        <v>2</v>
      </c>
      <c r="Q54" s="27">
        <f t="shared" ca="1" si="14"/>
        <v>2</v>
      </c>
      <c r="R54" s="27">
        <f t="shared" ca="1" si="14"/>
        <v>2</v>
      </c>
      <c r="S54" s="27">
        <f t="shared" ca="1" si="14"/>
        <v>2</v>
      </c>
      <c r="T54" s="27">
        <f t="shared" ca="1" si="14"/>
        <v>2</v>
      </c>
      <c r="U54" s="27">
        <f t="shared" ca="1" si="14"/>
        <v>2</v>
      </c>
      <c r="V54" s="27">
        <f t="shared" ca="1" si="14"/>
        <v>2</v>
      </c>
      <c r="W54" s="27">
        <f t="shared" ca="1" si="14"/>
        <v>2</v>
      </c>
      <c r="X54" s="27">
        <f t="shared" ca="1" si="14"/>
        <v>2</v>
      </c>
      <c r="Y54" s="27">
        <f t="shared" ca="1" si="14"/>
        <v>2</v>
      </c>
    </row>
    <row r="55" spans="1:25" x14ac:dyDescent="0.25">
      <c r="A55" s="27" t="s">
        <v>26</v>
      </c>
      <c r="B55" s="27">
        <f t="shared" ref="B55:Y55" ca="1" si="15">INDIRECT("Plate"&amp;$L$2&amp;"_"&amp;$AA22&amp;"!"&amp;B$39&amp;($Z22+17))</f>
        <v>38</v>
      </c>
      <c r="C55" s="27">
        <f t="shared" ca="1" si="15"/>
        <v>38</v>
      </c>
      <c r="D55" s="27">
        <f t="shared" ca="1" si="15"/>
        <v>38</v>
      </c>
      <c r="E55" s="27">
        <f t="shared" ca="1" si="15"/>
        <v>38</v>
      </c>
      <c r="F55" s="27">
        <f t="shared" ca="1" si="15"/>
        <v>38</v>
      </c>
      <c r="G55" s="27">
        <f t="shared" ca="1" si="15"/>
        <v>38</v>
      </c>
      <c r="H55" s="27">
        <f t="shared" ca="1" si="15"/>
        <v>38</v>
      </c>
      <c r="I55" s="27">
        <f t="shared" ca="1" si="15"/>
        <v>38</v>
      </c>
      <c r="J55" s="27">
        <f t="shared" ca="1" si="15"/>
        <v>38</v>
      </c>
      <c r="K55" s="27">
        <f t="shared" ca="1" si="15"/>
        <v>2</v>
      </c>
      <c r="L55" s="27">
        <f t="shared" ca="1" si="15"/>
        <v>2</v>
      </c>
      <c r="M55" s="27">
        <f t="shared" ca="1" si="15"/>
        <v>2</v>
      </c>
      <c r="N55" s="27">
        <f t="shared" ca="1" si="15"/>
        <v>2</v>
      </c>
      <c r="O55" s="27">
        <f t="shared" ca="1" si="15"/>
        <v>2</v>
      </c>
      <c r="P55" s="27">
        <f t="shared" ca="1" si="15"/>
        <v>2</v>
      </c>
      <c r="Q55" s="27">
        <f t="shared" ca="1" si="15"/>
        <v>2</v>
      </c>
      <c r="R55" s="27">
        <f t="shared" ca="1" si="15"/>
        <v>2</v>
      </c>
      <c r="S55" s="27">
        <f t="shared" ca="1" si="15"/>
        <v>2</v>
      </c>
      <c r="T55" s="27">
        <f t="shared" ca="1" si="15"/>
        <v>2</v>
      </c>
      <c r="U55" s="27">
        <f t="shared" ca="1" si="15"/>
        <v>2</v>
      </c>
      <c r="V55" s="27">
        <f t="shared" ca="1" si="15"/>
        <v>2</v>
      </c>
      <c r="W55" s="27">
        <f t="shared" ca="1" si="15"/>
        <v>2</v>
      </c>
      <c r="X55" s="27">
        <f t="shared" ca="1" si="15"/>
        <v>2</v>
      </c>
      <c r="Y55" s="27">
        <f t="shared" ca="1" si="15"/>
        <v>2</v>
      </c>
    </row>
    <row r="56" spans="1:25" x14ac:dyDescent="0.25">
      <c r="B56" s="27">
        <f t="shared" ref="B56:Y56" ca="1" si="16">INDIRECT("Plate"&amp;$L$2&amp;"_"&amp;$AA23&amp;"!"&amp;B$39&amp;($Z23+17))</f>
        <v>2</v>
      </c>
      <c r="C56" s="27">
        <f t="shared" ca="1" si="16"/>
        <v>2</v>
      </c>
      <c r="D56" s="27">
        <f t="shared" ca="1" si="16"/>
        <v>2</v>
      </c>
      <c r="E56" s="27">
        <f t="shared" ca="1" si="16"/>
        <v>2</v>
      </c>
      <c r="F56" s="27">
        <f t="shared" ca="1" si="16"/>
        <v>2</v>
      </c>
      <c r="G56" s="27">
        <f t="shared" ca="1" si="16"/>
        <v>2</v>
      </c>
      <c r="H56" s="27">
        <f t="shared" ca="1" si="16"/>
        <v>2</v>
      </c>
      <c r="I56" s="27">
        <f t="shared" ca="1" si="16"/>
        <v>2</v>
      </c>
      <c r="J56" s="27">
        <f t="shared" ca="1" si="16"/>
        <v>2</v>
      </c>
      <c r="K56" s="27">
        <f t="shared" ca="1" si="16"/>
        <v>2</v>
      </c>
      <c r="L56" s="27">
        <f t="shared" ca="1" si="16"/>
        <v>2</v>
      </c>
      <c r="M56" s="27">
        <f t="shared" ca="1" si="16"/>
        <v>2</v>
      </c>
      <c r="N56" s="27">
        <f t="shared" ca="1" si="16"/>
        <v>2</v>
      </c>
      <c r="O56" s="27">
        <f t="shared" ca="1" si="16"/>
        <v>2</v>
      </c>
      <c r="P56" s="27">
        <f t="shared" ca="1" si="16"/>
        <v>2</v>
      </c>
      <c r="Q56" s="27">
        <f t="shared" ca="1" si="16"/>
        <v>2</v>
      </c>
      <c r="R56" s="27">
        <f t="shared" ca="1" si="16"/>
        <v>2</v>
      </c>
      <c r="S56" s="27">
        <f t="shared" ca="1" si="16"/>
        <v>2</v>
      </c>
      <c r="T56" s="27">
        <f t="shared" ca="1" si="16"/>
        <v>2</v>
      </c>
      <c r="U56" s="27">
        <f t="shared" ca="1" si="16"/>
        <v>2</v>
      </c>
      <c r="V56" s="27">
        <f t="shared" ca="1" si="16"/>
        <v>2</v>
      </c>
      <c r="W56" s="27">
        <f t="shared" ca="1" si="16"/>
        <v>2</v>
      </c>
      <c r="X56" s="27">
        <f t="shared" ca="1" si="16"/>
        <v>2</v>
      </c>
      <c r="Y56" s="27">
        <f t="shared" ca="1" si="16"/>
        <v>2</v>
      </c>
    </row>
    <row r="57" spans="1:25" x14ac:dyDescent="0.25">
      <c r="A57" s="27" t="s">
        <v>510</v>
      </c>
      <c r="B57" s="27">
        <f t="shared" ref="B57:Y57" ca="1" si="17">INDIRECT("Plate"&amp;$L$2&amp;"_"&amp;$AA24&amp;"!"&amp;B$39&amp;($Z24+17))</f>
        <v>2</v>
      </c>
      <c r="C57" s="27">
        <f t="shared" ca="1" si="17"/>
        <v>2</v>
      </c>
      <c r="D57" s="27">
        <f t="shared" ca="1" si="17"/>
        <v>2</v>
      </c>
      <c r="E57" s="27">
        <f t="shared" ca="1" si="17"/>
        <v>2</v>
      </c>
      <c r="F57" s="27">
        <f t="shared" ca="1" si="17"/>
        <v>2</v>
      </c>
      <c r="G57" s="27">
        <f t="shared" ca="1" si="17"/>
        <v>2</v>
      </c>
      <c r="H57" s="27">
        <f t="shared" ca="1" si="17"/>
        <v>2</v>
      </c>
      <c r="I57" s="27">
        <f t="shared" ca="1" si="17"/>
        <v>2</v>
      </c>
      <c r="J57" s="27">
        <f t="shared" ca="1" si="17"/>
        <v>2</v>
      </c>
      <c r="K57" s="27">
        <f t="shared" ca="1" si="17"/>
        <v>2</v>
      </c>
      <c r="L57" s="27">
        <f t="shared" ca="1" si="17"/>
        <v>2</v>
      </c>
      <c r="M57" s="27">
        <f t="shared" ca="1" si="17"/>
        <v>2</v>
      </c>
      <c r="N57" s="27">
        <f t="shared" ca="1" si="17"/>
        <v>2</v>
      </c>
      <c r="O57" s="27">
        <f t="shared" ca="1" si="17"/>
        <v>2</v>
      </c>
      <c r="P57" s="27">
        <f t="shared" ca="1" si="17"/>
        <v>2</v>
      </c>
      <c r="Q57" s="27">
        <f t="shared" ca="1" si="17"/>
        <v>2</v>
      </c>
      <c r="R57" s="27">
        <f t="shared" ca="1" si="17"/>
        <v>2</v>
      </c>
      <c r="S57" s="27">
        <f t="shared" ca="1" si="17"/>
        <v>2</v>
      </c>
      <c r="T57" s="27">
        <f t="shared" ca="1" si="17"/>
        <v>2</v>
      </c>
      <c r="U57" s="27">
        <f t="shared" ca="1" si="17"/>
        <v>2</v>
      </c>
      <c r="V57" s="27">
        <f t="shared" ca="1" si="17"/>
        <v>2</v>
      </c>
      <c r="W57" s="27">
        <f t="shared" ca="1" si="17"/>
        <v>2</v>
      </c>
      <c r="X57" s="27">
        <f t="shared" ca="1" si="17"/>
        <v>2</v>
      </c>
      <c r="Y57" s="27">
        <f t="shared" ca="1" si="17"/>
        <v>2</v>
      </c>
    </row>
    <row r="58" spans="1:25" x14ac:dyDescent="0.25">
      <c r="A58" s="27" t="s">
        <v>12</v>
      </c>
      <c r="B58" s="27">
        <f t="shared" ref="B58:Y58" ca="1" si="18">INDIRECT("Plate"&amp;$L$2&amp;"_"&amp;$AA25&amp;"!"&amp;B$39&amp;($Z25+17))</f>
        <v>2</v>
      </c>
      <c r="C58" s="27">
        <f t="shared" ca="1" si="18"/>
        <v>2</v>
      </c>
      <c r="D58" s="27">
        <f t="shared" ca="1" si="18"/>
        <v>2</v>
      </c>
      <c r="E58" s="27">
        <f t="shared" ca="1" si="18"/>
        <v>2</v>
      </c>
      <c r="F58" s="27">
        <f t="shared" ca="1" si="18"/>
        <v>2</v>
      </c>
      <c r="G58" s="27">
        <f t="shared" ca="1" si="18"/>
        <v>2</v>
      </c>
      <c r="H58" s="27">
        <f t="shared" ca="1" si="18"/>
        <v>2</v>
      </c>
      <c r="I58" s="27">
        <f t="shared" ca="1" si="18"/>
        <v>2</v>
      </c>
      <c r="J58" s="27">
        <f t="shared" ca="1" si="18"/>
        <v>2</v>
      </c>
      <c r="K58" s="27">
        <f t="shared" ca="1" si="18"/>
        <v>2</v>
      </c>
      <c r="L58" s="27">
        <f t="shared" ca="1" si="18"/>
        <v>2</v>
      </c>
      <c r="M58" s="27">
        <f t="shared" ca="1" si="18"/>
        <v>2</v>
      </c>
      <c r="N58" s="27">
        <f t="shared" ca="1" si="18"/>
        <v>2</v>
      </c>
      <c r="O58" s="27">
        <f t="shared" ca="1" si="18"/>
        <v>2</v>
      </c>
      <c r="P58" s="27">
        <f t="shared" ca="1" si="18"/>
        <v>2</v>
      </c>
      <c r="Q58" s="27">
        <f t="shared" ca="1" si="18"/>
        <v>2</v>
      </c>
      <c r="R58" s="27">
        <f t="shared" ca="1" si="18"/>
        <v>2</v>
      </c>
      <c r="S58" s="27">
        <f t="shared" ca="1" si="18"/>
        <v>2</v>
      </c>
      <c r="T58" s="27">
        <f t="shared" ca="1" si="18"/>
        <v>2</v>
      </c>
      <c r="U58" s="27">
        <f t="shared" ca="1" si="18"/>
        <v>2</v>
      </c>
      <c r="V58" s="27">
        <f t="shared" ca="1" si="18"/>
        <v>2</v>
      </c>
      <c r="W58" s="27">
        <f t="shared" ca="1" si="18"/>
        <v>2</v>
      </c>
      <c r="X58" s="27">
        <f t="shared" ca="1" si="18"/>
        <v>2</v>
      </c>
      <c r="Y58" s="27">
        <f t="shared" ca="1" si="18"/>
        <v>2</v>
      </c>
    </row>
    <row r="59" spans="1:25" x14ac:dyDescent="0.25">
      <c r="A59" s="27" t="s">
        <v>13</v>
      </c>
      <c r="B59" s="27">
        <f t="shared" ref="B59:Y59" ca="1" si="19">INDIRECT("Plate"&amp;$L$2&amp;"_"&amp;$AA26&amp;"!"&amp;B$39&amp;($Z26+17))</f>
        <v>2</v>
      </c>
      <c r="C59" s="27">
        <f t="shared" ca="1" si="19"/>
        <v>2</v>
      </c>
      <c r="D59" s="27">
        <f t="shared" ca="1" si="19"/>
        <v>2</v>
      </c>
      <c r="E59" s="27">
        <f t="shared" ca="1" si="19"/>
        <v>2</v>
      </c>
      <c r="F59" s="27">
        <f t="shared" ca="1" si="19"/>
        <v>2</v>
      </c>
      <c r="G59" s="27">
        <f t="shared" ca="1" si="19"/>
        <v>2</v>
      </c>
      <c r="H59" s="27">
        <f t="shared" ca="1" si="19"/>
        <v>2</v>
      </c>
      <c r="I59" s="27">
        <f t="shared" ca="1" si="19"/>
        <v>2</v>
      </c>
      <c r="J59" s="27">
        <f t="shared" ca="1" si="19"/>
        <v>2</v>
      </c>
      <c r="K59" s="27">
        <f t="shared" ca="1" si="19"/>
        <v>2</v>
      </c>
      <c r="L59" s="27">
        <f t="shared" ca="1" si="19"/>
        <v>2</v>
      </c>
      <c r="M59" s="27">
        <f t="shared" ca="1" si="19"/>
        <v>2</v>
      </c>
      <c r="N59" s="27">
        <f t="shared" ca="1" si="19"/>
        <v>2</v>
      </c>
      <c r="O59" s="27">
        <f t="shared" ca="1" si="19"/>
        <v>2</v>
      </c>
      <c r="P59" s="27">
        <f t="shared" ca="1" si="19"/>
        <v>2</v>
      </c>
      <c r="Q59" s="27">
        <f t="shared" ca="1" si="19"/>
        <v>2</v>
      </c>
      <c r="R59" s="27">
        <f t="shared" ca="1" si="19"/>
        <v>2</v>
      </c>
      <c r="S59" s="27">
        <f t="shared" ca="1" si="19"/>
        <v>2</v>
      </c>
      <c r="T59" s="27">
        <f t="shared" ca="1" si="19"/>
        <v>2</v>
      </c>
      <c r="U59" s="27">
        <f t="shared" ca="1" si="19"/>
        <v>2</v>
      </c>
      <c r="V59" s="27">
        <f t="shared" ca="1" si="19"/>
        <v>2</v>
      </c>
      <c r="W59" s="27">
        <f t="shared" ca="1" si="19"/>
        <v>2</v>
      </c>
      <c r="X59" s="27">
        <f t="shared" ca="1" si="19"/>
        <v>2</v>
      </c>
      <c r="Y59" s="27">
        <f t="shared" ca="1" si="19"/>
        <v>2</v>
      </c>
    </row>
    <row r="60" spans="1:25" x14ac:dyDescent="0.25">
      <c r="A60" s="27" t="s">
        <v>14</v>
      </c>
      <c r="B60" s="27">
        <f t="shared" ref="B60:Y60" ca="1" si="20">INDIRECT("Plate"&amp;$L$2&amp;"_"&amp;$AA27&amp;"!"&amp;B$39&amp;($Z27+17))</f>
        <v>2</v>
      </c>
      <c r="C60" s="27">
        <f t="shared" ca="1" si="20"/>
        <v>2</v>
      </c>
      <c r="D60" s="27">
        <f t="shared" ca="1" si="20"/>
        <v>2</v>
      </c>
      <c r="E60" s="27">
        <f t="shared" ca="1" si="20"/>
        <v>2</v>
      </c>
      <c r="F60" s="27">
        <f t="shared" ca="1" si="20"/>
        <v>2</v>
      </c>
      <c r="G60" s="27">
        <f t="shared" ca="1" si="20"/>
        <v>2</v>
      </c>
      <c r="H60" s="27">
        <f t="shared" ca="1" si="20"/>
        <v>2</v>
      </c>
      <c r="I60" s="27">
        <f t="shared" ca="1" si="20"/>
        <v>2</v>
      </c>
      <c r="J60" s="27">
        <f t="shared" ca="1" si="20"/>
        <v>2</v>
      </c>
      <c r="K60" s="27">
        <f t="shared" ca="1" si="20"/>
        <v>2</v>
      </c>
      <c r="L60" s="27">
        <f t="shared" ca="1" si="20"/>
        <v>2</v>
      </c>
      <c r="M60" s="27">
        <f t="shared" ca="1" si="20"/>
        <v>2</v>
      </c>
      <c r="N60" s="27">
        <f t="shared" ca="1" si="20"/>
        <v>2</v>
      </c>
      <c r="O60" s="27">
        <f t="shared" ca="1" si="20"/>
        <v>2</v>
      </c>
      <c r="P60" s="27">
        <f t="shared" ca="1" si="20"/>
        <v>2</v>
      </c>
      <c r="Q60" s="27">
        <f t="shared" ca="1" si="20"/>
        <v>2</v>
      </c>
      <c r="R60" s="27">
        <f t="shared" ca="1" si="20"/>
        <v>2</v>
      </c>
      <c r="S60" s="27">
        <f t="shared" ca="1" si="20"/>
        <v>2</v>
      </c>
      <c r="T60" s="27">
        <f t="shared" ca="1" si="20"/>
        <v>2</v>
      </c>
      <c r="U60" s="27">
        <f t="shared" ca="1" si="20"/>
        <v>2</v>
      </c>
      <c r="V60" s="27">
        <f t="shared" ca="1" si="20"/>
        <v>2</v>
      </c>
      <c r="W60" s="27">
        <f t="shared" ca="1" si="20"/>
        <v>2</v>
      </c>
      <c r="X60" s="27">
        <f t="shared" ca="1" si="20"/>
        <v>2</v>
      </c>
      <c r="Y60" s="27">
        <f t="shared" ca="1" si="20"/>
        <v>2</v>
      </c>
    </row>
    <row r="61" spans="1:25" x14ac:dyDescent="0.25">
      <c r="A61" s="27" t="s">
        <v>15</v>
      </c>
      <c r="B61" s="27">
        <f t="shared" ref="B61:Y61" ca="1" si="21">INDIRECT("Plate"&amp;$L$2&amp;"_"&amp;$AA28&amp;"!"&amp;B$39&amp;($Z28+17))</f>
        <v>2</v>
      </c>
      <c r="C61" s="27">
        <f t="shared" ca="1" si="21"/>
        <v>2</v>
      </c>
      <c r="D61" s="27">
        <f t="shared" ca="1" si="21"/>
        <v>2</v>
      </c>
      <c r="E61" s="27">
        <f t="shared" ca="1" si="21"/>
        <v>2</v>
      </c>
      <c r="F61" s="27">
        <f t="shared" ca="1" si="21"/>
        <v>2</v>
      </c>
      <c r="G61" s="27">
        <f t="shared" ca="1" si="21"/>
        <v>2</v>
      </c>
      <c r="H61" s="27">
        <f t="shared" ca="1" si="21"/>
        <v>2</v>
      </c>
      <c r="I61" s="27">
        <f t="shared" ca="1" si="21"/>
        <v>2</v>
      </c>
      <c r="J61" s="27">
        <f t="shared" ca="1" si="21"/>
        <v>2</v>
      </c>
      <c r="K61" s="27">
        <f t="shared" ca="1" si="21"/>
        <v>2</v>
      </c>
      <c r="L61" s="27">
        <f t="shared" ca="1" si="21"/>
        <v>2</v>
      </c>
      <c r="M61" s="27">
        <f t="shared" ca="1" si="21"/>
        <v>2</v>
      </c>
      <c r="N61" s="27">
        <f t="shared" ca="1" si="21"/>
        <v>2</v>
      </c>
      <c r="O61" s="27">
        <f t="shared" ca="1" si="21"/>
        <v>2</v>
      </c>
      <c r="P61" s="27">
        <f t="shared" ca="1" si="21"/>
        <v>2</v>
      </c>
      <c r="Q61" s="27">
        <f t="shared" ca="1" si="21"/>
        <v>2</v>
      </c>
      <c r="R61" s="27">
        <f t="shared" ca="1" si="21"/>
        <v>2</v>
      </c>
      <c r="S61" s="27">
        <f t="shared" ca="1" si="21"/>
        <v>2</v>
      </c>
      <c r="T61" s="27">
        <f t="shared" ca="1" si="21"/>
        <v>2</v>
      </c>
      <c r="U61" s="27">
        <f t="shared" ca="1" si="21"/>
        <v>2</v>
      </c>
      <c r="V61" s="27">
        <f t="shared" ca="1" si="21"/>
        <v>2</v>
      </c>
      <c r="W61" s="27">
        <f t="shared" ca="1" si="21"/>
        <v>2</v>
      </c>
      <c r="X61" s="27">
        <f t="shared" ca="1" si="21"/>
        <v>2</v>
      </c>
      <c r="Y61" s="27">
        <f t="shared" ca="1" si="21"/>
        <v>2</v>
      </c>
    </row>
    <row r="62" spans="1:25" x14ac:dyDescent="0.25">
      <c r="A62" s="27" t="s">
        <v>16</v>
      </c>
      <c r="B62" s="27">
        <f t="shared" ref="B62:Y62" ca="1" si="22">INDIRECT("Plate"&amp;$L$2&amp;"_"&amp;$AA29&amp;"!"&amp;B$39&amp;($Z29+17))</f>
        <v>2</v>
      </c>
      <c r="C62" s="27">
        <f t="shared" ca="1" si="22"/>
        <v>2</v>
      </c>
      <c r="D62" s="27">
        <f t="shared" ca="1" si="22"/>
        <v>2</v>
      </c>
      <c r="E62" s="27">
        <f t="shared" ca="1" si="22"/>
        <v>2</v>
      </c>
      <c r="F62" s="27">
        <f t="shared" ca="1" si="22"/>
        <v>2</v>
      </c>
      <c r="G62" s="27">
        <f t="shared" ca="1" si="22"/>
        <v>2</v>
      </c>
      <c r="H62" s="27">
        <f t="shared" ca="1" si="22"/>
        <v>2</v>
      </c>
      <c r="I62" s="27">
        <f t="shared" ca="1" si="22"/>
        <v>2</v>
      </c>
      <c r="J62" s="27">
        <f t="shared" ca="1" si="22"/>
        <v>2</v>
      </c>
      <c r="K62" s="27">
        <f t="shared" ca="1" si="22"/>
        <v>2</v>
      </c>
      <c r="L62" s="27">
        <f t="shared" ca="1" si="22"/>
        <v>2</v>
      </c>
      <c r="M62" s="27">
        <f t="shared" ca="1" si="22"/>
        <v>2</v>
      </c>
      <c r="N62" s="27">
        <f t="shared" ca="1" si="22"/>
        <v>2</v>
      </c>
      <c r="O62" s="27">
        <f t="shared" ca="1" si="22"/>
        <v>2</v>
      </c>
      <c r="P62" s="27">
        <f t="shared" ca="1" si="22"/>
        <v>2</v>
      </c>
      <c r="Q62" s="27">
        <f t="shared" ca="1" si="22"/>
        <v>2</v>
      </c>
      <c r="R62" s="27">
        <f t="shared" ca="1" si="22"/>
        <v>2</v>
      </c>
      <c r="S62" s="27">
        <f t="shared" ca="1" si="22"/>
        <v>2</v>
      </c>
      <c r="T62" s="27">
        <f t="shared" ca="1" si="22"/>
        <v>2</v>
      </c>
      <c r="U62" s="27">
        <f t="shared" ca="1" si="22"/>
        <v>2</v>
      </c>
      <c r="V62" s="27">
        <f t="shared" ca="1" si="22"/>
        <v>2</v>
      </c>
      <c r="W62" s="27">
        <f t="shared" ca="1" si="22"/>
        <v>2</v>
      </c>
      <c r="X62" s="27">
        <f t="shared" ca="1" si="22"/>
        <v>2</v>
      </c>
      <c r="Y62" s="27">
        <f t="shared" ca="1" si="22"/>
        <v>2</v>
      </c>
    </row>
    <row r="63" spans="1:25" x14ac:dyDescent="0.25">
      <c r="A63" s="27" t="s">
        <v>17</v>
      </c>
      <c r="B63" s="27">
        <f t="shared" ref="B63:Y63" ca="1" si="23">INDIRECT("Plate"&amp;$L$2&amp;"_"&amp;$AA30&amp;"!"&amp;B$39&amp;($Z30+17))</f>
        <v>2</v>
      </c>
      <c r="C63" s="27">
        <f t="shared" ca="1" si="23"/>
        <v>2</v>
      </c>
      <c r="D63" s="27">
        <f t="shared" ca="1" si="23"/>
        <v>2</v>
      </c>
      <c r="E63" s="27">
        <f t="shared" ca="1" si="23"/>
        <v>2</v>
      </c>
      <c r="F63" s="27">
        <f t="shared" ca="1" si="23"/>
        <v>2</v>
      </c>
      <c r="G63" s="27">
        <f t="shared" ca="1" si="23"/>
        <v>2</v>
      </c>
      <c r="H63" s="27">
        <f t="shared" ca="1" si="23"/>
        <v>2</v>
      </c>
      <c r="I63" s="27">
        <f t="shared" ca="1" si="23"/>
        <v>2</v>
      </c>
      <c r="J63" s="27">
        <f t="shared" ca="1" si="23"/>
        <v>2</v>
      </c>
      <c r="K63" s="27">
        <f t="shared" ca="1" si="23"/>
        <v>2</v>
      </c>
      <c r="L63" s="27">
        <f t="shared" ca="1" si="23"/>
        <v>2</v>
      </c>
      <c r="M63" s="27">
        <f t="shared" ca="1" si="23"/>
        <v>2</v>
      </c>
      <c r="N63" s="27">
        <f t="shared" ca="1" si="23"/>
        <v>2</v>
      </c>
      <c r="O63" s="27">
        <f t="shared" ca="1" si="23"/>
        <v>2</v>
      </c>
      <c r="P63" s="27">
        <f t="shared" ca="1" si="23"/>
        <v>2</v>
      </c>
      <c r="Q63" s="27">
        <f t="shared" ca="1" si="23"/>
        <v>2</v>
      </c>
      <c r="R63" s="27">
        <f t="shared" ca="1" si="23"/>
        <v>2</v>
      </c>
      <c r="S63" s="27">
        <f t="shared" ca="1" si="23"/>
        <v>2</v>
      </c>
      <c r="T63" s="27">
        <f t="shared" ca="1" si="23"/>
        <v>2</v>
      </c>
      <c r="U63" s="27">
        <f t="shared" ca="1" si="23"/>
        <v>2</v>
      </c>
      <c r="V63" s="27">
        <f t="shared" ca="1" si="23"/>
        <v>2</v>
      </c>
      <c r="W63" s="27">
        <f t="shared" ca="1" si="23"/>
        <v>2</v>
      </c>
      <c r="X63" s="27">
        <f t="shared" ca="1" si="23"/>
        <v>2</v>
      </c>
      <c r="Y63" s="27">
        <f t="shared" ca="1" si="23"/>
        <v>2</v>
      </c>
    </row>
    <row r="64" spans="1:25" x14ac:dyDescent="0.25">
      <c r="A64" s="27" t="s">
        <v>18</v>
      </c>
      <c r="B64" s="27">
        <f t="shared" ref="B64:Y64" ca="1" si="24">INDIRECT("Plate"&amp;$L$2&amp;"_"&amp;$AA31&amp;"!"&amp;B$39&amp;($Z31+17))</f>
        <v>2</v>
      </c>
      <c r="C64" s="27">
        <f t="shared" ca="1" si="24"/>
        <v>2</v>
      </c>
      <c r="D64" s="27">
        <f t="shared" ca="1" si="24"/>
        <v>2</v>
      </c>
      <c r="E64" s="27">
        <f t="shared" ca="1" si="24"/>
        <v>2</v>
      </c>
      <c r="F64" s="27">
        <f t="shared" ca="1" si="24"/>
        <v>2</v>
      </c>
      <c r="G64" s="27">
        <f t="shared" ca="1" si="24"/>
        <v>2</v>
      </c>
      <c r="H64" s="27">
        <f t="shared" ca="1" si="24"/>
        <v>2</v>
      </c>
      <c r="I64" s="27">
        <f t="shared" ca="1" si="24"/>
        <v>2</v>
      </c>
      <c r="J64" s="27">
        <f t="shared" ca="1" si="24"/>
        <v>2</v>
      </c>
      <c r="K64" s="27">
        <f t="shared" ca="1" si="24"/>
        <v>2</v>
      </c>
      <c r="L64" s="27">
        <f t="shared" ca="1" si="24"/>
        <v>2</v>
      </c>
      <c r="M64" s="27">
        <f t="shared" ca="1" si="24"/>
        <v>2</v>
      </c>
      <c r="N64" s="27">
        <f t="shared" ca="1" si="24"/>
        <v>2</v>
      </c>
      <c r="O64" s="27">
        <f t="shared" ca="1" si="24"/>
        <v>2</v>
      </c>
      <c r="P64" s="27">
        <f t="shared" ca="1" si="24"/>
        <v>2</v>
      </c>
      <c r="Q64" s="27">
        <f t="shared" ca="1" si="24"/>
        <v>2</v>
      </c>
      <c r="R64" s="27">
        <f t="shared" ca="1" si="24"/>
        <v>2</v>
      </c>
      <c r="S64" s="27">
        <f t="shared" ca="1" si="24"/>
        <v>2</v>
      </c>
      <c r="T64" s="27">
        <f t="shared" ca="1" si="24"/>
        <v>2</v>
      </c>
      <c r="U64" s="27">
        <f t="shared" ca="1" si="24"/>
        <v>2</v>
      </c>
      <c r="V64" s="27">
        <f t="shared" ca="1" si="24"/>
        <v>2</v>
      </c>
      <c r="W64" s="27">
        <f t="shared" ca="1" si="24"/>
        <v>2</v>
      </c>
      <c r="X64" s="27">
        <f t="shared" ca="1" si="24"/>
        <v>2</v>
      </c>
      <c r="Y64" s="27">
        <f t="shared" ca="1" si="24"/>
        <v>2</v>
      </c>
    </row>
    <row r="65" spans="1:25" x14ac:dyDescent="0.25">
      <c r="A65" s="27" t="s">
        <v>19</v>
      </c>
      <c r="B65" s="27">
        <f t="shared" ref="B65:Y65" ca="1" si="25">INDIRECT("Plate"&amp;$L$2&amp;"_"&amp;$AA32&amp;"!"&amp;B$39&amp;($Z32+17))</f>
        <v>2</v>
      </c>
      <c r="C65" s="27">
        <f t="shared" ca="1" si="25"/>
        <v>2</v>
      </c>
      <c r="D65" s="27">
        <f t="shared" ca="1" si="25"/>
        <v>2</v>
      </c>
      <c r="E65" s="27">
        <f t="shared" ca="1" si="25"/>
        <v>2</v>
      </c>
      <c r="F65" s="27">
        <f t="shared" ca="1" si="25"/>
        <v>2</v>
      </c>
      <c r="G65" s="27">
        <f t="shared" ca="1" si="25"/>
        <v>2</v>
      </c>
      <c r="H65" s="27">
        <f t="shared" ca="1" si="25"/>
        <v>2</v>
      </c>
      <c r="I65" s="27">
        <f t="shared" ca="1" si="25"/>
        <v>2</v>
      </c>
      <c r="J65" s="27">
        <f t="shared" ca="1" si="25"/>
        <v>2</v>
      </c>
      <c r="K65" s="27">
        <f t="shared" ca="1" si="25"/>
        <v>2</v>
      </c>
      <c r="L65" s="27">
        <f t="shared" ca="1" si="25"/>
        <v>2</v>
      </c>
      <c r="M65" s="27">
        <f t="shared" ca="1" si="25"/>
        <v>2</v>
      </c>
      <c r="N65" s="27">
        <f t="shared" ca="1" si="25"/>
        <v>2</v>
      </c>
      <c r="O65" s="27">
        <f t="shared" ca="1" si="25"/>
        <v>2</v>
      </c>
      <c r="P65" s="27">
        <f t="shared" ca="1" si="25"/>
        <v>2</v>
      </c>
      <c r="Q65" s="27">
        <f t="shared" ca="1" si="25"/>
        <v>2</v>
      </c>
      <c r="R65" s="27">
        <f t="shared" ca="1" si="25"/>
        <v>2</v>
      </c>
      <c r="S65" s="27">
        <f t="shared" ca="1" si="25"/>
        <v>2</v>
      </c>
      <c r="T65" s="27">
        <f t="shared" ca="1" si="25"/>
        <v>2</v>
      </c>
      <c r="U65" s="27">
        <f t="shared" ca="1" si="25"/>
        <v>2</v>
      </c>
      <c r="V65" s="27">
        <f t="shared" ca="1" si="25"/>
        <v>2</v>
      </c>
      <c r="W65" s="27">
        <f t="shared" ca="1" si="25"/>
        <v>2</v>
      </c>
      <c r="X65" s="27">
        <f t="shared" ca="1" si="25"/>
        <v>2</v>
      </c>
      <c r="Y65" s="27">
        <f t="shared" ca="1" si="25"/>
        <v>2</v>
      </c>
    </row>
    <row r="66" spans="1:25" x14ac:dyDescent="0.25">
      <c r="A66" s="27" t="s">
        <v>20</v>
      </c>
      <c r="B66" s="27">
        <f t="shared" ref="B66:Y66" ca="1" si="26">INDIRECT("Plate"&amp;$L$2&amp;"_"&amp;$AA33&amp;"!"&amp;B$39&amp;($Z33+17))</f>
        <v>2</v>
      </c>
      <c r="C66" s="27">
        <f t="shared" ca="1" si="26"/>
        <v>2</v>
      </c>
      <c r="D66" s="27">
        <f t="shared" ca="1" si="26"/>
        <v>2</v>
      </c>
      <c r="E66" s="27">
        <f t="shared" ca="1" si="26"/>
        <v>2</v>
      </c>
      <c r="F66" s="27">
        <f t="shared" ca="1" si="26"/>
        <v>2</v>
      </c>
      <c r="G66" s="27">
        <f t="shared" ca="1" si="26"/>
        <v>2</v>
      </c>
      <c r="H66" s="27">
        <f t="shared" ca="1" si="26"/>
        <v>2</v>
      </c>
      <c r="I66" s="27">
        <f t="shared" ca="1" si="26"/>
        <v>2</v>
      </c>
      <c r="J66" s="27">
        <f t="shared" ca="1" si="26"/>
        <v>2</v>
      </c>
      <c r="K66" s="27">
        <f t="shared" ca="1" si="26"/>
        <v>2</v>
      </c>
      <c r="L66" s="27">
        <f t="shared" ca="1" si="26"/>
        <v>2</v>
      </c>
      <c r="M66" s="27">
        <f t="shared" ca="1" si="26"/>
        <v>2</v>
      </c>
      <c r="N66" s="27">
        <f t="shared" ca="1" si="26"/>
        <v>2</v>
      </c>
      <c r="O66" s="27">
        <f t="shared" ca="1" si="26"/>
        <v>2</v>
      </c>
      <c r="P66" s="27">
        <f t="shared" ca="1" si="26"/>
        <v>2</v>
      </c>
      <c r="Q66" s="27">
        <f t="shared" ca="1" si="26"/>
        <v>2</v>
      </c>
      <c r="R66" s="27">
        <f t="shared" ca="1" si="26"/>
        <v>2</v>
      </c>
      <c r="S66" s="27">
        <f t="shared" ca="1" si="26"/>
        <v>2</v>
      </c>
      <c r="T66" s="27">
        <f t="shared" ca="1" si="26"/>
        <v>2</v>
      </c>
      <c r="U66" s="27">
        <f t="shared" ca="1" si="26"/>
        <v>2</v>
      </c>
      <c r="V66" s="27">
        <f t="shared" ca="1" si="26"/>
        <v>2</v>
      </c>
      <c r="W66" s="27">
        <f t="shared" ca="1" si="26"/>
        <v>2</v>
      </c>
      <c r="X66" s="27">
        <f t="shared" ca="1" si="26"/>
        <v>2</v>
      </c>
      <c r="Y66" s="27">
        <f t="shared" ca="1" si="26"/>
        <v>2</v>
      </c>
    </row>
    <row r="67" spans="1:25" x14ac:dyDescent="0.25">
      <c r="A67" s="27" t="s">
        <v>21</v>
      </c>
      <c r="B67" s="27">
        <f t="shared" ref="B67:Y67" ca="1" si="27">INDIRECT("Plate"&amp;$L$2&amp;"_"&amp;$AA34&amp;"!"&amp;B$39&amp;($Z34+17))</f>
        <v>2</v>
      </c>
      <c r="C67" s="27">
        <f t="shared" ca="1" si="27"/>
        <v>2</v>
      </c>
      <c r="D67" s="27">
        <f t="shared" ca="1" si="27"/>
        <v>2</v>
      </c>
      <c r="E67" s="27">
        <f t="shared" ca="1" si="27"/>
        <v>2</v>
      </c>
      <c r="F67" s="27">
        <f t="shared" ca="1" si="27"/>
        <v>2</v>
      </c>
      <c r="G67" s="27">
        <f t="shared" ca="1" si="27"/>
        <v>2</v>
      </c>
      <c r="H67" s="27">
        <f t="shared" ca="1" si="27"/>
        <v>2</v>
      </c>
      <c r="I67" s="27">
        <f t="shared" ca="1" si="27"/>
        <v>2</v>
      </c>
      <c r="J67" s="27">
        <f t="shared" ca="1" si="27"/>
        <v>2</v>
      </c>
      <c r="K67" s="27">
        <f t="shared" ca="1" si="27"/>
        <v>2</v>
      </c>
      <c r="L67" s="27">
        <f t="shared" ca="1" si="27"/>
        <v>2</v>
      </c>
      <c r="M67" s="27">
        <f t="shared" ca="1" si="27"/>
        <v>2</v>
      </c>
      <c r="N67" s="27">
        <f t="shared" ca="1" si="27"/>
        <v>2</v>
      </c>
      <c r="O67" s="27">
        <f t="shared" ca="1" si="27"/>
        <v>2</v>
      </c>
      <c r="P67" s="27">
        <f t="shared" ca="1" si="27"/>
        <v>2</v>
      </c>
      <c r="Q67" s="27">
        <f t="shared" ca="1" si="27"/>
        <v>2</v>
      </c>
      <c r="R67" s="27">
        <f t="shared" ca="1" si="27"/>
        <v>2</v>
      </c>
      <c r="S67" s="27">
        <f t="shared" ca="1" si="27"/>
        <v>2</v>
      </c>
      <c r="T67" s="27">
        <f t="shared" ca="1" si="27"/>
        <v>2</v>
      </c>
      <c r="U67" s="27">
        <f t="shared" ca="1" si="27"/>
        <v>2</v>
      </c>
      <c r="V67" s="27">
        <f t="shared" ca="1" si="27"/>
        <v>2</v>
      </c>
      <c r="W67" s="27">
        <f t="shared" ca="1" si="27"/>
        <v>2</v>
      </c>
      <c r="X67" s="27">
        <f t="shared" ca="1" si="27"/>
        <v>2</v>
      </c>
      <c r="Y67" s="27">
        <f t="shared" ca="1" si="27"/>
        <v>2</v>
      </c>
    </row>
    <row r="68" spans="1:25" x14ac:dyDescent="0.25">
      <c r="A68" s="27" t="s">
        <v>22</v>
      </c>
      <c r="B68" s="27">
        <f t="shared" ref="B68:Y68" ca="1" si="28">INDIRECT("Plate"&amp;$L$2&amp;"_"&amp;$AA35&amp;"!"&amp;B$39&amp;($Z35+17))</f>
        <v>2</v>
      </c>
      <c r="C68" s="27">
        <f t="shared" ca="1" si="28"/>
        <v>2</v>
      </c>
      <c r="D68" s="27">
        <f t="shared" ca="1" si="28"/>
        <v>2</v>
      </c>
      <c r="E68" s="27">
        <f t="shared" ca="1" si="28"/>
        <v>2</v>
      </c>
      <c r="F68" s="27">
        <f t="shared" ca="1" si="28"/>
        <v>2</v>
      </c>
      <c r="G68" s="27">
        <f t="shared" ca="1" si="28"/>
        <v>2</v>
      </c>
      <c r="H68" s="27">
        <f t="shared" ca="1" si="28"/>
        <v>2</v>
      </c>
      <c r="I68" s="27">
        <f t="shared" ca="1" si="28"/>
        <v>2</v>
      </c>
      <c r="J68" s="27">
        <f t="shared" ca="1" si="28"/>
        <v>2</v>
      </c>
      <c r="K68" s="27">
        <f t="shared" ca="1" si="28"/>
        <v>2</v>
      </c>
      <c r="L68" s="27">
        <f t="shared" ca="1" si="28"/>
        <v>2</v>
      </c>
      <c r="M68" s="27">
        <f t="shared" ca="1" si="28"/>
        <v>2</v>
      </c>
      <c r="N68" s="27">
        <f t="shared" ca="1" si="28"/>
        <v>2</v>
      </c>
      <c r="O68" s="27">
        <f t="shared" ca="1" si="28"/>
        <v>2</v>
      </c>
      <c r="P68" s="27">
        <f t="shared" ca="1" si="28"/>
        <v>2</v>
      </c>
      <c r="Q68" s="27">
        <f t="shared" ca="1" si="28"/>
        <v>2</v>
      </c>
      <c r="R68" s="27">
        <f t="shared" ca="1" si="28"/>
        <v>2</v>
      </c>
      <c r="S68" s="27">
        <f t="shared" ca="1" si="28"/>
        <v>2</v>
      </c>
      <c r="T68" s="27">
        <f t="shared" ca="1" si="28"/>
        <v>2</v>
      </c>
      <c r="U68" s="27">
        <f t="shared" ca="1" si="28"/>
        <v>2</v>
      </c>
      <c r="V68" s="27">
        <f t="shared" ca="1" si="28"/>
        <v>2</v>
      </c>
      <c r="W68" s="27">
        <f t="shared" ca="1" si="28"/>
        <v>2</v>
      </c>
      <c r="X68" s="27">
        <f t="shared" ca="1" si="28"/>
        <v>2</v>
      </c>
      <c r="Y68" s="27">
        <f t="shared" ca="1" si="28"/>
        <v>2</v>
      </c>
    </row>
    <row r="69" spans="1:25" x14ac:dyDescent="0.25">
      <c r="A69" s="27" t="s">
        <v>23</v>
      </c>
      <c r="B69" s="27">
        <f t="shared" ref="B69:Y69" ca="1" si="29">INDIRECT("Plate"&amp;$L$2&amp;"_"&amp;$AA36&amp;"!"&amp;B$39&amp;($Z36+17))</f>
        <v>2</v>
      </c>
      <c r="C69" s="27">
        <f t="shared" ca="1" si="29"/>
        <v>2</v>
      </c>
      <c r="D69" s="27">
        <f t="shared" ca="1" si="29"/>
        <v>2</v>
      </c>
      <c r="E69" s="27">
        <f t="shared" ca="1" si="29"/>
        <v>2</v>
      </c>
      <c r="F69" s="27">
        <f t="shared" ca="1" si="29"/>
        <v>2</v>
      </c>
      <c r="G69" s="27">
        <f t="shared" ca="1" si="29"/>
        <v>2</v>
      </c>
      <c r="H69" s="27">
        <f t="shared" ca="1" si="29"/>
        <v>2</v>
      </c>
      <c r="I69" s="27">
        <f t="shared" ca="1" si="29"/>
        <v>2</v>
      </c>
      <c r="J69" s="27">
        <f t="shared" ca="1" si="29"/>
        <v>2</v>
      </c>
      <c r="K69" s="27">
        <f t="shared" ca="1" si="29"/>
        <v>2</v>
      </c>
      <c r="L69" s="27">
        <f t="shared" ca="1" si="29"/>
        <v>2</v>
      </c>
      <c r="M69" s="27">
        <f t="shared" ca="1" si="29"/>
        <v>2</v>
      </c>
      <c r="N69" s="27">
        <f t="shared" ca="1" si="29"/>
        <v>2</v>
      </c>
      <c r="O69" s="27">
        <f t="shared" ca="1" si="29"/>
        <v>2</v>
      </c>
      <c r="P69" s="27">
        <f t="shared" ca="1" si="29"/>
        <v>2</v>
      </c>
      <c r="Q69" s="27">
        <f t="shared" ca="1" si="29"/>
        <v>2</v>
      </c>
      <c r="R69" s="27">
        <f t="shared" ca="1" si="29"/>
        <v>2</v>
      </c>
      <c r="S69" s="27">
        <f t="shared" ca="1" si="29"/>
        <v>2</v>
      </c>
      <c r="T69" s="27">
        <f t="shared" ca="1" si="29"/>
        <v>2</v>
      </c>
      <c r="U69" s="27">
        <f t="shared" ca="1" si="29"/>
        <v>2</v>
      </c>
      <c r="V69" s="27">
        <f t="shared" ca="1" si="29"/>
        <v>2</v>
      </c>
      <c r="W69" s="27">
        <f t="shared" ca="1" si="29"/>
        <v>2</v>
      </c>
      <c r="X69" s="27">
        <f t="shared" ca="1" si="29"/>
        <v>2</v>
      </c>
      <c r="Y69" s="27">
        <f t="shared" ca="1" si="29"/>
        <v>2</v>
      </c>
    </row>
    <row r="70" spans="1:25" x14ac:dyDescent="0.25">
      <c r="A70" s="27" t="s">
        <v>24</v>
      </c>
      <c r="B70" s="27">
        <f t="shared" ref="B70:Y70" ca="1" si="30">INDIRECT("Plate"&amp;$L$2&amp;"_"&amp;$AA37&amp;"!"&amp;B$39&amp;($Z37+17))</f>
        <v>2</v>
      </c>
      <c r="C70" s="27">
        <f t="shared" ca="1" si="30"/>
        <v>2</v>
      </c>
      <c r="D70" s="27">
        <f t="shared" ca="1" si="30"/>
        <v>2</v>
      </c>
      <c r="E70" s="27">
        <f t="shared" ca="1" si="30"/>
        <v>2</v>
      </c>
      <c r="F70" s="27">
        <f t="shared" ca="1" si="30"/>
        <v>2</v>
      </c>
      <c r="G70" s="27">
        <f t="shared" ca="1" si="30"/>
        <v>2</v>
      </c>
      <c r="H70" s="27">
        <f t="shared" ca="1" si="30"/>
        <v>2</v>
      </c>
      <c r="I70" s="27">
        <f t="shared" ca="1" si="30"/>
        <v>2</v>
      </c>
      <c r="J70" s="27">
        <f t="shared" ca="1" si="30"/>
        <v>2</v>
      </c>
      <c r="K70" s="27">
        <f t="shared" ca="1" si="30"/>
        <v>2</v>
      </c>
      <c r="L70" s="27">
        <f t="shared" ca="1" si="30"/>
        <v>2</v>
      </c>
      <c r="M70" s="27">
        <f t="shared" ca="1" si="30"/>
        <v>2</v>
      </c>
      <c r="N70" s="27">
        <f t="shared" ca="1" si="30"/>
        <v>2</v>
      </c>
      <c r="O70" s="27">
        <f t="shared" ca="1" si="30"/>
        <v>2</v>
      </c>
      <c r="P70" s="27">
        <f t="shared" ca="1" si="30"/>
        <v>2</v>
      </c>
      <c r="Q70" s="27">
        <f t="shared" ca="1" si="30"/>
        <v>2</v>
      </c>
      <c r="R70" s="27">
        <f t="shared" ca="1" si="30"/>
        <v>2</v>
      </c>
      <c r="S70" s="27">
        <f t="shared" ca="1" si="30"/>
        <v>2</v>
      </c>
      <c r="T70" s="27">
        <f t="shared" ca="1" si="30"/>
        <v>2</v>
      </c>
      <c r="U70" s="27">
        <f t="shared" ca="1" si="30"/>
        <v>2</v>
      </c>
      <c r="V70" s="27">
        <f t="shared" ca="1" si="30"/>
        <v>2</v>
      </c>
      <c r="W70" s="27">
        <f t="shared" ca="1" si="30"/>
        <v>2</v>
      </c>
      <c r="X70" s="27">
        <f t="shared" ca="1" si="30"/>
        <v>2</v>
      </c>
      <c r="Y70" s="27">
        <f t="shared" ca="1" si="30"/>
        <v>2</v>
      </c>
    </row>
    <row r="71" spans="1:25" x14ac:dyDescent="0.25">
      <c r="A71" s="27" t="s">
        <v>25</v>
      </c>
      <c r="B71" s="27">
        <f t="shared" ref="B71:Y71" ca="1" si="31">INDIRECT("Plate"&amp;$L$2&amp;"_"&amp;$AA38&amp;"!"&amp;B$39&amp;($Z38+17))</f>
        <v>2</v>
      </c>
      <c r="C71" s="27">
        <f t="shared" ca="1" si="31"/>
        <v>2</v>
      </c>
      <c r="D71" s="27">
        <f t="shared" ca="1" si="31"/>
        <v>2</v>
      </c>
      <c r="E71" s="27">
        <f t="shared" ca="1" si="31"/>
        <v>2</v>
      </c>
      <c r="F71" s="27">
        <f t="shared" ca="1" si="31"/>
        <v>2</v>
      </c>
      <c r="G71" s="27">
        <f t="shared" ca="1" si="31"/>
        <v>2</v>
      </c>
      <c r="H71" s="27">
        <f t="shared" ca="1" si="31"/>
        <v>2</v>
      </c>
      <c r="I71" s="27">
        <f t="shared" ca="1" si="31"/>
        <v>2</v>
      </c>
      <c r="J71" s="27">
        <f t="shared" ca="1" si="31"/>
        <v>2</v>
      </c>
      <c r="K71" s="27">
        <f t="shared" ca="1" si="31"/>
        <v>2</v>
      </c>
      <c r="L71" s="27">
        <f t="shared" ca="1" si="31"/>
        <v>2</v>
      </c>
      <c r="M71" s="27">
        <f t="shared" ca="1" si="31"/>
        <v>2</v>
      </c>
      <c r="N71" s="27">
        <f t="shared" ca="1" si="31"/>
        <v>2</v>
      </c>
      <c r="O71" s="27">
        <f t="shared" ca="1" si="31"/>
        <v>2</v>
      </c>
      <c r="P71" s="27">
        <f t="shared" ca="1" si="31"/>
        <v>2</v>
      </c>
      <c r="Q71" s="27">
        <f t="shared" ca="1" si="31"/>
        <v>2</v>
      </c>
      <c r="R71" s="27">
        <f t="shared" ca="1" si="31"/>
        <v>2</v>
      </c>
      <c r="S71" s="27">
        <f t="shared" ca="1" si="31"/>
        <v>2</v>
      </c>
      <c r="T71" s="27">
        <f t="shared" ca="1" si="31"/>
        <v>2</v>
      </c>
      <c r="U71" s="27">
        <f t="shared" ca="1" si="31"/>
        <v>2</v>
      </c>
      <c r="V71" s="27">
        <f t="shared" ca="1" si="31"/>
        <v>2</v>
      </c>
      <c r="W71" s="27">
        <f t="shared" ca="1" si="31"/>
        <v>2</v>
      </c>
      <c r="X71" s="27">
        <f t="shared" ca="1" si="31"/>
        <v>2</v>
      </c>
      <c r="Y71" s="27">
        <f t="shared" ca="1" si="31"/>
        <v>2</v>
      </c>
    </row>
    <row r="72" spans="1:25" x14ac:dyDescent="0.25">
      <c r="A72" s="27" t="s">
        <v>5</v>
      </c>
      <c r="B72" s="27">
        <f t="shared" ref="B72:Y72" ca="1" si="32">IF(INDIRECT("Plate"&amp;$L$2&amp;"_E!"&amp;B$39&amp;$Z7)="",1,2)</f>
        <v>1</v>
      </c>
      <c r="C72" s="27">
        <f t="shared" ca="1" si="32"/>
        <v>1</v>
      </c>
      <c r="D72" s="27">
        <f t="shared" ca="1" si="32"/>
        <v>1</v>
      </c>
      <c r="E72" s="27">
        <f t="shared" ca="1" si="32"/>
        <v>1</v>
      </c>
      <c r="F72" s="27">
        <f t="shared" ca="1" si="32"/>
        <v>1</v>
      </c>
      <c r="G72" s="27">
        <f t="shared" ca="1" si="32"/>
        <v>1</v>
      </c>
      <c r="H72" s="27">
        <f t="shared" ca="1" si="32"/>
        <v>1</v>
      </c>
      <c r="I72" s="27">
        <f t="shared" ca="1" si="32"/>
        <v>1</v>
      </c>
      <c r="J72" s="27">
        <f t="shared" ca="1" si="32"/>
        <v>2</v>
      </c>
      <c r="K72" s="27">
        <f t="shared" ca="1" si="32"/>
        <v>2</v>
      </c>
      <c r="L72" s="27">
        <f t="shared" ca="1" si="32"/>
        <v>2</v>
      </c>
      <c r="M72" s="27">
        <f t="shared" ca="1" si="32"/>
        <v>2</v>
      </c>
      <c r="N72" s="27">
        <f t="shared" ca="1" si="32"/>
        <v>1</v>
      </c>
      <c r="O72" s="27">
        <f t="shared" ca="1" si="32"/>
        <v>1</v>
      </c>
      <c r="P72" s="27">
        <f t="shared" ca="1" si="32"/>
        <v>1</v>
      </c>
      <c r="Q72" s="27">
        <f t="shared" ca="1" si="32"/>
        <v>1</v>
      </c>
      <c r="R72" s="27">
        <f t="shared" ca="1" si="32"/>
        <v>1</v>
      </c>
      <c r="S72" s="27">
        <f t="shared" ca="1" si="32"/>
        <v>1</v>
      </c>
      <c r="T72" s="27">
        <f t="shared" ca="1" si="32"/>
        <v>1</v>
      </c>
      <c r="U72" s="27">
        <f t="shared" ca="1" si="32"/>
        <v>1</v>
      </c>
      <c r="V72" s="27">
        <f t="shared" ca="1" si="32"/>
        <v>1</v>
      </c>
      <c r="W72" s="27">
        <f t="shared" ca="1" si="32"/>
        <v>1</v>
      </c>
      <c r="X72" s="27">
        <f t="shared" ca="1" si="32"/>
        <v>1</v>
      </c>
      <c r="Y72" s="27">
        <f t="shared" ca="1" si="32"/>
        <v>1</v>
      </c>
    </row>
    <row r="73" spans="1:25" x14ac:dyDescent="0.25">
      <c r="B73" s="27">
        <f t="shared" ref="B73:Y73" ca="1" si="33">IF(INDIRECT("Plate"&amp;$L$2&amp;"_E!"&amp;B$39&amp;$Z8)="",1,2)</f>
        <v>1</v>
      </c>
      <c r="C73" s="27">
        <f t="shared" ca="1" si="33"/>
        <v>1</v>
      </c>
      <c r="D73" s="27">
        <f t="shared" ca="1" si="33"/>
        <v>1</v>
      </c>
      <c r="E73" s="27">
        <f t="shared" ca="1" si="33"/>
        <v>1</v>
      </c>
      <c r="F73" s="27">
        <f t="shared" ca="1" si="33"/>
        <v>1</v>
      </c>
      <c r="G73" s="27">
        <f t="shared" ca="1" si="33"/>
        <v>1</v>
      </c>
      <c r="H73" s="27">
        <f t="shared" ca="1" si="33"/>
        <v>1</v>
      </c>
      <c r="I73" s="27">
        <f t="shared" ca="1" si="33"/>
        <v>1</v>
      </c>
      <c r="J73" s="27">
        <f t="shared" ca="1" si="33"/>
        <v>2</v>
      </c>
      <c r="K73" s="27">
        <f t="shared" ca="1" si="33"/>
        <v>2</v>
      </c>
      <c r="L73" s="27">
        <f t="shared" ca="1" si="33"/>
        <v>2</v>
      </c>
      <c r="M73" s="27">
        <f t="shared" ca="1" si="33"/>
        <v>2</v>
      </c>
      <c r="N73" s="27">
        <f t="shared" ca="1" si="33"/>
        <v>1</v>
      </c>
      <c r="O73" s="27">
        <f t="shared" ca="1" si="33"/>
        <v>1</v>
      </c>
      <c r="P73" s="27">
        <f t="shared" ca="1" si="33"/>
        <v>1</v>
      </c>
      <c r="Q73" s="27">
        <f t="shared" ca="1" si="33"/>
        <v>1</v>
      </c>
      <c r="R73" s="27">
        <f t="shared" ca="1" si="33"/>
        <v>1</v>
      </c>
      <c r="S73" s="27">
        <f t="shared" ca="1" si="33"/>
        <v>1</v>
      </c>
      <c r="T73" s="27">
        <f t="shared" ca="1" si="33"/>
        <v>1</v>
      </c>
      <c r="U73" s="27">
        <f t="shared" ca="1" si="33"/>
        <v>1</v>
      </c>
      <c r="V73" s="27">
        <f t="shared" ca="1" si="33"/>
        <v>1</v>
      </c>
      <c r="W73" s="27">
        <f t="shared" ca="1" si="33"/>
        <v>1</v>
      </c>
      <c r="X73" s="27">
        <f t="shared" ca="1" si="33"/>
        <v>1</v>
      </c>
      <c r="Y73" s="27">
        <f t="shared" ca="1" si="33"/>
        <v>1</v>
      </c>
    </row>
    <row r="74" spans="1:25" x14ac:dyDescent="0.25">
      <c r="B74" s="27">
        <f t="shared" ref="B74:Y74" ca="1" si="34">IF(INDIRECT("Plate"&amp;$L$2&amp;"_E!"&amp;B$39&amp;$Z9)="",1,2)</f>
        <v>1</v>
      </c>
      <c r="C74" s="27">
        <f t="shared" ca="1" si="34"/>
        <v>1</v>
      </c>
      <c r="D74" s="27">
        <f t="shared" ca="1" si="34"/>
        <v>1</v>
      </c>
      <c r="E74" s="27">
        <f t="shared" ca="1" si="34"/>
        <v>1</v>
      </c>
      <c r="F74" s="27">
        <f t="shared" ca="1" si="34"/>
        <v>1</v>
      </c>
      <c r="G74" s="27">
        <f t="shared" ca="1" si="34"/>
        <v>1</v>
      </c>
      <c r="H74" s="27">
        <f t="shared" ca="1" si="34"/>
        <v>1</v>
      </c>
      <c r="I74" s="27">
        <f t="shared" ca="1" si="34"/>
        <v>1</v>
      </c>
      <c r="J74" s="27">
        <f t="shared" ca="1" si="34"/>
        <v>2</v>
      </c>
      <c r="K74" s="27">
        <f t="shared" ca="1" si="34"/>
        <v>2</v>
      </c>
      <c r="L74" s="27">
        <f t="shared" ca="1" si="34"/>
        <v>2</v>
      </c>
      <c r="M74" s="27">
        <f t="shared" ca="1" si="34"/>
        <v>2</v>
      </c>
      <c r="N74" s="27">
        <f t="shared" ca="1" si="34"/>
        <v>1</v>
      </c>
      <c r="O74" s="27">
        <f t="shared" ca="1" si="34"/>
        <v>1</v>
      </c>
      <c r="P74" s="27">
        <f t="shared" ca="1" si="34"/>
        <v>1</v>
      </c>
      <c r="Q74" s="27">
        <f t="shared" ca="1" si="34"/>
        <v>1</v>
      </c>
      <c r="R74" s="27">
        <f t="shared" ca="1" si="34"/>
        <v>1</v>
      </c>
      <c r="S74" s="27">
        <f t="shared" ca="1" si="34"/>
        <v>1</v>
      </c>
      <c r="T74" s="27">
        <f t="shared" ca="1" si="34"/>
        <v>1</v>
      </c>
      <c r="U74" s="27">
        <f t="shared" ca="1" si="34"/>
        <v>1</v>
      </c>
      <c r="V74" s="27">
        <f t="shared" ca="1" si="34"/>
        <v>1</v>
      </c>
      <c r="W74" s="27">
        <f t="shared" ca="1" si="34"/>
        <v>1</v>
      </c>
      <c r="X74" s="27">
        <f t="shared" ca="1" si="34"/>
        <v>1</v>
      </c>
      <c r="Y74" s="27">
        <f t="shared" ca="1" si="34"/>
        <v>1</v>
      </c>
    </row>
    <row r="75" spans="1:25" x14ac:dyDescent="0.25">
      <c r="B75" s="27">
        <f t="shared" ref="B75:Y75" ca="1" si="35">IF(INDIRECT("Plate"&amp;$L$2&amp;"_E!"&amp;B$39&amp;$Z10)="",1,2)</f>
        <v>1</v>
      </c>
      <c r="C75" s="27">
        <f t="shared" ca="1" si="35"/>
        <v>1</v>
      </c>
      <c r="D75" s="27">
        <f t="shared" ca="1" si="35"/>
        <v>1</v>
      </c>
      <c r="E75" s="27">
        <f t="shared" ca="1" si="35"/>
        <v>1</v>
      </c>
      <c r="F75" s="27">
        <f t="shared" ca="1" si="35"/>
        <v>1</v>
      </c>
      <c r="G75" s="27">
        <f t="shared" ca="1" si="35"/>
        <v>1</v>
      </c>
      <c r="H75" s="27">
        <f t="shared" ca="1" si="35"/>
        <v>1</v>
      </c>
      <c r="I75" s="27">
        <f t="shared" ca="1" si="35"/>
        <v>1</v>
      </c>
      <c r="J75" s="27">
        <f t="shared" ca="1" si="35"/>
        <v>2</v>
      </c>
      <c r="K75" s="27">
        <f t="shared" ca="1" si="35"/>
        <v>2</v>
      </c>
      <c r="L75" s="27">
        <f t="shared" ca="1" si="35"/>
        <v>2</v>
      </c>
      <c r="M75" s="27">
        <f t="shared" ca="1" si="35"/>
        <v>2</v>
      </c>
      <c r="N75" s="27">
        <f t="shared" ca="1" si="35"/>
        <v>1</v>
      </c>
      <c r="O75" s="27">
        <f t="shared" ca="1" si="35"/>
        <v>1</v>
      </c>
      <c r="P75" s="27">
        <f t="shared" ca="1" si="35"/>
        <v>1</v>
      </c>
      <c r="Q75" s="27">
        <f t="shared" ca="1" si="35"/>
        <v>1</v>
      </c>
      <c r="R75" s="27">
        <f t="shared" ca="1" si="35"/>
        <v>1</v>
      </c>
      <c r="S75" s="27">
        <f t="shared" ca="1" si="35"/>
        <v>1</v>
      </c>
      <c r="T75" s="27">
        <f t="shared" ca="1" si="35"/>
        <v>1</v>
      </c>
      <c r="U75" s="27">
        <f t="shared" ca="1" si="35"/>
        <v>1</v>
      </c>
      <c r="V75" s="27">
        <f t="shared" ca="1" si="35"/>
        <v>1</v>
      </c>
      <c r="W75" s="27">
        <f t="shared" ca="1" si="35"/>
        <v>1</v>
      </c>
      <c r="X75" s="27">
        <f t="shared" ca="1" si="35"/>
        <v>1</v>
      </c>
      <c r="Y75" s="27">
        <f t="shared" ca="1" si="35"/>
        <v>1</v>
      </c>
    </row>
    <row r="76" spans="1:25" x14ac:dyDescent="0.25">
      <c r="B76" s="27">
        <f t="shared" ref="B76:Y76" ca="1" si="36">IF(INDIRECT("Plate"&amp;$L$2&amp;"_E!"&amp;B$39&amp;$Z11)="",1,2)</f>
        <v>1</v>
      </c>
      <c r="C76" s="27">
        <f t="shared" ca="1" si="36"/>
        <v>1</v>
      </c>
      <c r="D76" s="27">
        <f t="shared" ca="1" si="36"/>
        <v>1</v>
      </c>
      <c r="E76" s="27">
        <f t="shared" ca="1" si="36"/>
        <v>1</v>
      </c>
      <c r="F76" s="27">
        <f t="shared" ca="1" si="36"/>
        <v>1</v>
      </c>
      <c r="G76" s="27">
        <f t="shared" ca="1" si="36"/>
        <v>1</v>
      </c>
      <c r="H76" s="27">
        <f t="shared" ca="1" si="36"/>
        <v>1</v>
      </c>
      <c r="I76" s="27">
        <f t="shared" ca="1" si="36"/>
        <v>1</v>
      </c>
      <c r="J76" s="27">
        <f t="shared" ca="1" si="36"/>
        <v>2</v>
      </c>
      <c r="K76" s="27">
        <f t="shared" ca="1" si="36"/>
        <v>2</v>
      </c>
      <c r="L76" s="27">
        <f t="shared" ca="1" si="36"/>
        <v>2</v>
      </c>
      <c r="M76" s="27">
        <f t="shared" ca="1" si="36"/>
        <v>2</v>
      </c>
      <c r="N76" s="27">
        <f t="shared" ca="1" si="36"/>
        <v>1</v>
      </c>
      <c r="O76" s="27">
        <f t="shared" ca="1" si="36"/>
        <v>1</v>
      </c>
      <c r="P76" s="27">
        <f t="shared" ca="1" si="36"/>
        <v>1</v>
      </c>
      <c r="Q76" s="27">
        <f t="shared" ca="1" si="36"/>
        <v>1</v>
      </c>
      <c r="R76" s="27">
        <f t="shared" ca="1" si="36"/>
        <v>1</v>
      </c>
      <c r="S76" s="27">
        <f t="shared" ca="1" si="36"/>
        <v>1</v>
      </c>
      <c r="T76" s="27">
        <f t="shared" ca="1" si="36"/>
        <v>1</v>
      </c>
      <c r="U76" s="27">
        <f t="shared" ca="1" si="36"/>
        <v>1</v>
      </c>
      <c r="V76" s="27">
        <f t="shared" ca="1" si="36"/>
        <v>1</v>
      </c>
      <c r="W76" s="27">
        <f t="shared" ca="1" si="36"/>
        <v>1</v>
      </c>
      <c r="X76" s="27">
        <f t="shared" ca="1" si="36"/>
        <v>1</v>
      </c>
      <c r="Y76" s="27">
        <f t="shared" ca="1" si="36"/>
        <v>1</v>
      </c>
    </row>
    <row r="77" spans="1:25" x14ac:dyDescent="0.25">
      <c r="B77" s="27">
        <f t="shared" ref="B77:Y77" ca="1" si="37">IF(INDIRECT("Plate"&amp;$L$2&amp;"_E!"&amp;B$39&amp;$Z12)="",1,2)</f>
        <v>1</v>
      </c>
      <c r="C77" s="27">
        <f t="shared" ca="1" si="37"/>
        <v>1</v>
      </c>
      <c r="D77" s="27">
        <f t="shared" ca="1" si="37"/>
        <v>1</v>
      </c>
      <c r="E77" s="27">
        <f t="shared" ca="1" si="37"/>
        <v>1</v>
      </c>
      <c r="F77" s="27">
        <f t="shared" ca="1" si="37"/>
        <v>1</v>
      </c>
      <c r="G77" s="27">
        <f t="shared" ca="1" si="37"/>
        <v>1</v>
      </c>
      <c r="H77" s="27">
        <f t="shared" ca="1" si="37"/>
        <v>1</v>
      </c>
      <c r="I77" s="27">
        <f t="shared" ca="1" si="37"/>
        <v>1</v>
      </c>
      <c r="J77" s="27">
        <f t="shared" ca="1" si="37"/>
        <v>2</v>
      </c>
      <c r="K77" s="27">
        <f t="shared" ca="1" si="37"/>
        <v>2</v>
      </c>
      <c r="L77" s="27">
        <f t="shared" ca="1" si="37"/>
        <v>2</v>
      </c>
      <c r="M77" s="27">
        <f t="shared" ca="1" si="37"/>
        <v>2</v>
      </c>
      <c r="N77" s="27">
        <f t="shared" ca="1" si="37"/>
        <v>1</v>
      </c>
      <c r="O77" s="27">
        <f t="shared" ca="1" si="37"/>
        <v>1</v>
      </c>
      <c r="P77" s="27">
        <f t="shared" ca="1" si="37"/>
        <v>1</v>
      </c>
      <c r="Q77" s="27">
        <f t="shared" ca="1" si="37"/>
        <v>1</v>
      </c>
      <c r="R77" s="27">
        <f t="shared" ca="1" si="37"/>
        <v>1</v>
      </c>
      <c r="S77" s="27">
        <f t="shared" ca="1" si="37"/>
        <v>1</v>
      </c>
      <c r="T77" s="27">
        <f t="shared" ca="1" si="37"/>
        <v>1</v>
      </c>
      <c r="U77" s="27">
        <f t="shared" ca="1" si="37"/>
        <v>1</v>
      </c>
      <c r="V77" s="27">
        <f t="shared" ca="1" si="37"/>
        <v>1</v>
      </c>
      <c r="W77" s="27">
        <f t="shared" ca="1" si="37"/>
        <v>1</v>
      </c>
      <c r="X77" s="27">
        <f t="shared" ca="1" si="37"/>
        <v>1</v>
      </c>
      <c r="Y77" s="27">
        <f t="shared" ca="1" si="37"/>
        <v>1</v>
      </c>
    </row>
    <row r="78" spans="1:25" x14ac:dyDescent="0.25">
      <c r="B78" s="27">
        <f t="shared" ref="B78:Y78" ca="1" si="38">IF(INDIRECT("Plate"&amp;$L$2&amp;"_E!"&amp;B$39&amp;$Z13)="",1,2)</f>
        <v>1</v>
      </c>
      <c r="C78" s="27">
        <f t="shared" ca="1" si="38"/>
        <v>1</v>
      </c>
      <c r="D78" s="27">
        <f t="shared" ca="1" si="38"/>
        <v>1</v>
      </c>
      <c r="E78" s="27">
        <f t="shared" ca="1" si="38"/>
        <v>1</v>
      </c>
      <c r="F78" s="27">
        <f t="shared" ca="1" si="38"/>
        <v>1</v>
      </c>
      <c r="G78" s="27">
        <f t="shared" ca="1" si="38"/>
        <v>1</v>
      </c>
      <c r="H78" s="27">
        <f t="shared" ca="1" si="38"/>
        <v>1</v>
      </c>
      <c r="I78" s="27">
        <f t="shared" ca="1" si="38"/>
        <v>1</v>
      </c>
      <c r="J78" s="27">
        <f t="shared" ca="1" si="38"/>
        <v>2</v>
      </c>
      <c r="K78" s="27">
        <f t="shared" ca="1" si="38"/>
        <v>2</v>
      </c>
      <c r="L78" s="27">
        <f t="shared" ca="1" si="38"/>
        <v>2</v>
      </c>
      <c r="M78" s="27">
        <f t="shared" ca="1" si="38"/>
        <v>2</v>
      </c>
      <c r="N78" s="27">
        <f t="shared" ca="1" si="38"/>
        <v>1</v>
      </c>
      <c r="O78" s="27">
        <f t="shared" ca="1" si="38"/>
        <v>1</v>
      </c>
      <c r="P78" s="27">
        <f t="shared" ca="1" si="38"/>
        <v>1</v>
      </c>
      <c r="Q78" s="27">
        <f t="shared" ca="1" si="38"/>
        <v>1</v>
      </c>
      <c r="R78" s="27">
        <f t="shared" ca="1" si="38"/>
        <v>1</v>
      </c>
      <c r="S78" s="27">
        <f t="shared" ca="1" si="38"/>
        <v>1</v>
      </c>
      <c r="T78" s="27">
        <f t="shared" ca="1" si="38"/>
        <v>1</v>
      </c>
      <c r="U78" s="27">
        <f t="shared" ca="1" si="38"/>
        <v>1</v>
      </c>
      <c r="V78" s="27">
        <f t="shared" ca="1" si="38"/>
        <v>1</v>
      </c>
      <c r="W78" s="27">
        <f t="shared" ca="1" si="38"/>
        <v>1</v>
      </c>
      <c r="X78" s="27">
        <f t="shared" ca="1" si="38"/>
        <v>1</v>
      </c>
      <c r="Y78" s="27">
        <f t="shared" ca="1" si="38"/>
        <v>1</v>
      </c>
    </row>
    <row r="79" spans="1:25" x14ac:dyDescent="0.25">
      <c r="B79" s="27">
        <f t="shared" ref="B79:Y79" ca="1" si="39">IF(INDIRECT("Plate"&amp;$L$2&amp;"_E!"&amp;B$39&amp;$Z14)="",1,2)</f>
        <v>1</v>
      </c>
      <c r="C79" s="27">
        <f t="shared" ca="1" si="39"/>
        <v>1</v>
      </c>
      <c r="D79" s="27">
        <f t="shared" ca="1" si="39"/>
        <v>1</v>
      </c>
      <c r="E79" s="27">
        <f t="shared" ca="1" si="39"/>
        <v>1</v>
      </c>
      <c r="F79" s="27">
        <f t="shared" ca="1" si="39"/>
        <v>1</v>
      </c>
      <c r="G79" s="27">
        <f t="shared" ca="1" si="39"/>
        <v>1</v>
      </c>
      <c r="H79" s="27">
        <f t="shared" ca="1" si="39"/>
        <v>1</v>
      </c>
      <c r="I79" s="27">
        <f t="shared" ca="1" si="39"/>
        <v>1</v>
      </c>
      <c r="J79" s="27">
        <f t="shared" ca="1" si="39"/>
        <v>2</v>
      </c>
      <c r="K79" s="27">
        <f t="shared" ca="1" si="39"/>
        <v>2</v>
      </c>
      <c r="L79" s="27">
        <f t="shared" ca="1" si="39"/>
        <v>2</v>
      </c>
      <c r="M79" s="27">
        <f t="shared" ca="1" si="39"/>
        <v>2</v>
      </c>
      <c r="N79" s="27">
        <f t="shared" ca="1" si="39"/>
        <v>1</v>
      </c>
      <c r="O79" s="27">
        <f t="shared" ca="1" si="39"/>
        <v>1</v>
      </c>
      <c r="P79" s="27">
        <f t="shared" ca="1" si="39"/>
        <v>1</v>
      </c>
      <c r="Q79" s="27">
        <f t="shared" ca="1" si="39"/>
        <v>1</v>
      </c>
      <c r="R79" s="27">
        <f t="shared" ca="1" si="39"/>
        <v>1</v>
      </c>
      <c r="S79" s="27">
        <f t="shared" ca="1" si="39"/>
        <v>1</v>
      </c>
      <c r="T79" s="27">
        <f t="shared" ca="1" si="39"/>
        <v>1</v>
      </c>
      <c r="U79" s="27">
        <f t="shared" ca="1" si="39"/>
        <v>1</v>
      </c>
      <c r="V79" s="27">
        <f t="shared" ca="1" si="39"/>
        <v>1</v>
      </c>
      <c r="W79" s="27">
        <f t="shared" ca="1" si="39"/>
        <v>1</v>
      </c>
      <c r="X79" s="27">
        <f t="shared" ca="1" si="39"/>
        <v>1</v>
      </c>
      <c r="Y79" s="27">
        <f t="shared" ca="1" si="39"/>
        <v>1</v>
      </c>
    </row>
    <row r="80" spans="1:25" x14ac:dyDescent="0.25">
      <c r="B80" s="27">
        <f t="shared" ref="B80:Y80" ca="1" si="40">IF(INDIRECT("Plate"&amp;$L$2&amp;"_E!"&amp;B$39&amp;$Z15)="",1,2)</f>
        <v>1</v>
      </c>
      <c r="C80" s="27">
        <f t="shared" ca="1" si="40"/>
        <v>1</v>
      </c>
      <c r="D80" s="27">
        <f t="shared" ca="1" si="40"/>
        <v>1</v>
      </c>
      <c r="E80" s="27">
        <f t="shared" ca="1" si="40"/>
        <v>1</v>
      </c>
      <c r="F80" s="27">
        <f t="shared" ca="1" si="40"/>
        <v>1</v>
      </c>
      <c r="G80" s="27">
        <f t="shared" ca="1" si="40"/>
        <v>1</v>
      </c>
      <c r="H80" s="27">
        <f t="shared" ca="1" si="40"/>
        <v>1</v>
      </c>
      <c r="I80" s="27">
        <f t="shared" ca="1" si="40"/>
        <v>1</v>
      </c>
      <c r="J80" s="27">
        <f t="shared" ca="1" si="40"/>
        <v>2</v>
      </c>
      <c r="K80" s="27">
        <f t="shared" ca="1" si="40"/>
        <v>2</v>
      </c>
      <c r="L80" s="27">
        <f t="shared" ca="1" si="40"/>
        <v>2</v>
      </c>
      <c r="M80" s="27">
        <f t="shared" ca="1" si="40"/>
        <v>2</v>
      </c>
      <c r="N80" s="27">
        <f t="shared" ca="1" si="40"/>
        <v>1</v>
      </c>
      <c r="O80" s="27">
        <f t="shared" ca="1" si="40"/>
        <v>1</v>
      </c>
      <c r="P80" s="27">
        <f t="shared" ca="1" si="40"/>
        <v>1</v>
      </c>
      <c r="Q80" s="27">
        <f t="shared" ca="1" si="40"/>
        <v>1</v>
      </c>
      <c r="R80" s="27">
        <f t="shared" ca="1" si="40"/>
        <v>1</v>
      </c>
      <c r="S80" s="27">
        <f t="shared" ca="1" si="40"/>
        <v>1</v>
      </c>
      <c r="T80" s="27">
        <f t="shared" ca="1" si="40"/>
        <v>1</v>
      </c>
      <c r="U80" s="27">
        <f t="shared" ca="1" si="40"/>
        <v>1</v>
      </c>
      <c r="V80" s="27">
        <f t="shared" ca="1" si="40"/>
        <v>1</v>
      </c>
      <c r="W80" s="27">
        <f t="shared" ca="1" si="40"/>
        <v>1</v>
      </c>
      <c r="X80" s="27">
        <f t="shared" ca="1" si="40"/>
        <v>1</v>
      </c>
      <c r="Y80" s="27">
        <f t="shared" ca="1" si="40"/>
        <v>1</v>
      </c>
    </row>
    <row r="81" spans="2:25" x14ac:dyDescent="0.25">
      <c r="B81" s="27">
        <f t="shared" ref="B81:Y81" ca="1" si="41">IF(INDIRECT("Plate"&amp;$L$2&amp;"_E!"&amp;B$39&amp;$Z16)="",1,2)</f>
        <v>1</v>
      </c>
      <c r="C81" s="27">
        <f t="shared" ca="1" si="41"/>
        <v>1</v>
      </c>
      <c r="D81" s="27">
        <f t="shared" ca="1" si="41"/>
        <v>1</v>
      </c>
      <c r="E81" s="27">
        <f t="shared" ca="1" si="41"/>
        <v>1</v>
      </c>
      <c r="F81" s="27">
        <f t="shared" ca="1" si="41"/>
        <v>1</v>
      </c>
      <c r="G81" s="27">
        <f t="shared" ca="1" si="41"/>
        <v>1</v>
      </c>
      <c r="H81" s="27">
        <f t="shared" ca="1" si="41"/>
        <v>1</v>
      </c>
      <c r="I81" s="27">
        <f t="shared" ca="1" si="41"/>
        <v>1</v>
      </c>
      <c r="J81" s="27">
        <f t="shared" ca="1" si="41"/>
        <v>2</v>
      </c>
      <c r="K81" s="27">
        <f t="shared" ca="1" si="41"/>
        <v>2</v>
      </c>
      <c r="L81" s="27">
        <f t="shared" ca="1" si="41"/>
        <v>2</v>
      </c>
      <c r="M81" s="27">
        <f t="shared" ca="1" si="41"/>
        <v>2</v>
      </c>
      <c r="N81" s="27">
        <f t="shared" ca="1" si="41"/>
        <v>1</v>
      </c>
      <c r="O81" s="27">
        <f t="shared" ca="1" si="41"/>
        <v>1</v>
      </c>
      <c r="P81" s="27">
        <f t="shared" ca="1" si="41"/>
        <v>1</v>
      </c>
      <c r="Q81" s="27">
        <f t="shared" ca="1" si="41"/>
        <v>1</v>
      </c>
      <c r="R81" s="27">
        <f t="shared" ca="1" si="41"/>
        <v>1</v>
      </c>
      <c r="S81" s="27">
        <f t="shared" ca="1" si="41"/>
        <v>1</v>
      </c>
      <c r="T81" s="27">
        <f t="shared" ca="1" si="41"/>
        <v>1</v>
      </c>
      <c r="U81" s="27">
        <f t="shared" ca="1" si="41"/>
        <v>1</v>
      </c>
      <c r="V81" s="27">
        <f t="shared" ca="1" si="41"/>
        <v>1</v>
      </c>
      <c r="W81" s="27">
        <f t="shared" ca="1" si="41"/>
        <v>1</v>
      </c>
      <c r="X81" s="27">
        <f t="shared" ca="1" si="41"/>
        <v>1</v>
      </c>
      <c r="Y81" s="27">
        <f t="shared" ca="1" si="41"/>
        <v>1</v>
      </c>
    </row>
    <row r="82" spans="2:25" x14ac:dyDescent="0.25">
      <c r="B82" s="27">
        <f t="shared" ref="B82:Y82" ca="1" si="42">IF(INDIRECT("Plate"&amp;$L$2&amp;"_E!"&amp;B$39&amp;$Z17)="",1,2)</f>
        <v>1</v>
      </c>
      <c r="C82" s="27">
        <f t="shared" ca="1" si="42"/>
        <v>1</v>
      </c>
      <c r="D82" s="27">
        <f t="shared" ca="1" si="42"/>
        <v>1</v>
      </c>
      <c r="E82" s="27">
        <f t="shared" ca="1" si="42"/>
        <v>1</v>
      </c>
      <c r="F82" s="27">
        <f t="shared" ca="1" si="42"/>
        <v>1</v>
      </c>
      <c r="G82" s="27">
        <f t="shared" ca="1" si="42"/>
        <v>1</v>
      </c>
      <c r="H82" s="27">
        <f t="shared" ca="1" si="42"/>
        <v>1</v>
      </c>
      <c r="I82" s="27">
        <f t="shared" ca="1" si="42"/>
        <v>1</v>
      </c>
      <c r="J82" s="27">
        <f t="shared" ca="1" si="42"/>
        <v>2</v>
      </c>
      <c r="K82" s="27">
        <f t="shared" ca="1" si="42"/>
        <v>2</v>
      </c>
      <c r="L82" s="27">
        <f t="shared" ca="1" si="42"/>
        <v>2</v>
      </c>
      <c r="M82" s="27">
        <f t="shared" ca="1" si="42"/>
        <v>2</v>
      </c>
      <c r="N82" s="27">
        <f t="shared" ca="1" si="42"/>
        <v>1</v>
      </c>
      <c r="O82" s="27">
        <f t="shared" ca="1" si="42"/>
        <v>1</v>
      </c>
      <c r="P82" s="27">
        <f t="shared" ca="1" si="42"/>
        <v>1</v>
      </c>
      <c r="Q82" s="27">
        <f t="shared" ca="1" si="42"/>
        <v>1</v>
      </c>
      <c r="R82" s="27">
        <f t="shared" ca="1" si="42"/>
        <v>1</v>
      </c>
      <c r="S82" s="27">
        <f t="shared" ca="1" si="42"/>
        <v>1</v>
      </c>
      <c r="T82" s="27">
        <f t="shared" ca="1" si="42"/>
        <v>1</v>
      </c>
      <c r="U82" s="27">
        <f t="shared" ca="1" si="42"/>
        <v>1</v>
      </c>
      <c r="V82" s="27">
        <f t="shared" ca="1" si="42"/>
        <v>1</v>
      </c>
      <c r="W82" s="27">
        <f t="shared" ca="1" si="42"/>
        <v>1</v>
      </c>
      <c r="X82" s="27">
        <f t="shared" ca="1" si="42"/>
        <v>1</v>
      </c>
      <c r="Y82" s="27">
        <f t="shared" ca="1" si="42"/>
        <v>1</v>
      </c>
    </row>
    <row r="83" spans="2:25" x14ac:dyDescent="0.25">
      <c r="B83" s="27">
        <f t="shared" ref="B83:Y83" ca="1" si="43">IF(INDIRECT("Plate"&amp;$L$2&amp;"_E!"&amp;B$39&amp;$Z18)="",1,2)</f>
        <v>1</v>
      </c>
      <c r="C83" s="27">
        <f t="shared" ca="1" si="43"/>
        <v>1</v>
      </c>
      <c r="D83" s="27">
        <f t="shared" ca="1" si="43"/>
        <v>1</v>
      </c>
      <c r="E83" s="27">
        <f t="shared" ca="1" si="43"/>
        <v>1</v>
      </c>
      <c r="F83" s="27">
        <f t="shared" ca="1" si="43"/>
        <v>1</v>
      </c>
      <c r="G83" s="27">
        <f t="shared" ca="1" si="43"/>
        <v>1</v>
      </c>
      <c r="H83" s="27">
        <f t="shared" ca="1" si="43"/>
        <v>1</v>
      </c>
      <c r="I83" s="27">
        <f t="shared" ca="1" si="43"/>
        <v>1</v>
      </c>
      <c r="J83" s="27">
        <f t="shared" ca="1" si="43"/>
        <v>2</v>
      </c>
      <c r="K83" s="27">
        <f t="shared" ca="1" si="43"/>
        <v>2</v>
      </c>
      <c r="L83" s="27">
        <f t="shared" ca="1" si="43"/>
        <v>2</v>
      </c>
      <c r="M83" s="27">
        <f t="shared" ca="1" si="43"/>
        <v>2</v>
      </c>
      <c r="N83" s="27">
        <f t="shared" ca="1" si="43"/>
        <v>1</v>
      </c>
      <c r="O83" s="27">
        <f t="shared" ca="1" si="43"/>
        <v>1</v>
      </c>
      <c r="P83" s="27">
        <f t="shared" ca="1" si="43"/>
        <v>1</v>
      </c>
      <c r="Q83" s="27">
        <f t="shared" ca="1" si="43"/>
        <v>1</v>
      </c>
      <c r="R83" s="27">
        <f t="shared" ca="1" si="43"/>
        <v>1</v>
      </c>
      <c r="S83" s="27">
        <f t="shared" ca="1" si="43"/>
        <v>1</v>
      </c>
      <c r="T83" s="27">
        <f t="shared" ca="1" si="43"/>
        <v>1</v>
      </c>
      <c r="U83" s="27">
        <f t="shared" ca="1" si="43"/>
        <v>1</v>
      </c>
      <c r="V83" s="27">
        <f t="shared" ca="1" si="43"/>
        <v>1</v>
      </c>
      <c r="W83" s="27">
        <f t="shared" ca="1" si="43"/>
        <v>1</v>
      </c>
      <c r="X83" s="27">
        <f t="shared" ca="1" si="43"/>
        <v>1</v>
      </c>
      <c r="Y83" s="27">
        <f t="shared" ca="1" si="43"/>
        <v>1</v>
      </c>
    </row>
    <row r="84" spans="2:25" x14ac:dyDescent="0.25">
      <c r="B84" s="27">
        <f t="shared" ref="B84:Y84" ca="1" si="44">IF(INDIRECT("Plate"&amp;$L$2&amp;"_E!"&amp;B$39&amp;$Z19)="",1,2)</f>
        <v>1</v>
      </c>
      <c r="C84" s="27">
        <f t="shared" ca="1" si="44"/>
        <v>1</v>
      </c>
      <c r="D84" s="27">
        <f t="shared" ca="1" si="44"/>
        <v>1</v>
      </c>
      <c r="E84" s="27">
        <f t="shared" ca="1" si="44"/>
        <v>1</v>
      </c>
      <c r="F84" s="27">
        <f t="shared" ca="1" si="44"/>
        <v>1</v>
      </c>
      <c r="G84" s="27">
        <f t="shared" ca="1" si="44"/>
        <v>1</v>
      </c>
      <c r="H84" s="27">
        <f t="shared" ca="1" si="44"/>
        <v>1</v>
      </c>
      <c r="I84" s="27">
        <f t="shared" ca="1" si="44"/>
        <v>1</v>
      </c>
      <c r="J84" s="27">
        <f t="shared" ca="1" si="44"/>
        <v>1</v>
      </c>
      <c r="K84" s="27">
        <f t="shared" ca="1" si="44"/>
        <v>2</v>
      </c>
      <c r="L84" s="27">
        <f t="shared" ca="1" si="44"/>
        <v>2</v>
      </c>
      <c r="M84" s="27">
        <f t="shared" ca="1" si="44"/>
        <v>2</v>
      </c>
      <c r="N84" s="27">
        <f t="shared" ca="1" si="44"/>
        <v>1</v>
      </c>
      <c r="O84" s="27">
        <f t="shared" ca="1" si="44"/>
        <v>1</v>
      </c>
      <c r="P84" s="27">
        <f t="shared" ca="1" si="44"/>
        <v>1</v>
      </c>
      <c r="Q84" s="27">
        <f t="shared" ca="1" si="44"/>
        <v>1</v>
      </c>
      <c r="R84" s="27">
        <f t="shared" ca="1" si="44"/>
        <v>1</v>
      </c>
      <c r="S84" s="27">
        <f t="shared" ca="1" si="44"/>
        <v>1</v>
      </c>
      <c r="T84" s="27">
        <f t="shared" ca="1" si="44"/>
        <v>1</v>
      </c>
      <c r="U84" s="27">
        <f t="shared" ca="1" si="44"/>
        <v>1</v>
      </c>
      <c r="V84" s="27">
        <f t="shared" ca="1" si="44"/>
        <v>1</v>
      </c>
      <c r="W84" s="27">
        <f t="shared" ca="1" si="44"/>
        <v>1</v>
      </c>
      <c r="X84" s="27">
        <f t="shared" ca="1" si="44"/>
        <v>1</v>
      </c>
      <c r="Y84" s="27">
        <f t="shared" ca="1" si="44"/>
        <v>1</v>
      </c>
    </row>
    <row r="85" spans="2:25" x14ac:dyDescent="0.25">
      <c r="B85" s="27">
        <f t="shared" ref="B85:Y85" ca="1" si="45">IF(INDIRECT("Plate"&amp;$L$2&amp;"_E!"&amp;B$39&amp;$Z20)="",1,2)</f>
        <v>1</v>
      </c>
      <c r="C85" s="27">
        <f t="shared" ca="1" si="45"/>
        <v>1</v>
      </c>
      <c r="D85" s="27">
        <f t="shared" ca="1" si="45"/>
        <v>1</v>
      </c>
      <c r="E85" s="27">
        <f t="shared" ca="1" si="45"/>
        <v>1</v>
      </c>
      <c r="F85" s="27">
        <f t="shared" ca="1" si="45"/>
        <v>1</v>
      </c>
      <c r="G85" s="27">
        <f t="shared" ca="1" si="45"/>
        <v>1</v>
      </c>
      <c r="H85" s="27">
        <f t="shared" ca="1" si="45"/>
        <v>1</v>
      </c>
      <c r="I85" s="27">
        <f t="shared" ca="1" si="45"/>
        <v>1</v>
      </c>
      <c r="J85" s="27">
        <f t="shared" ca="1" si="45"/>
        <v>1</v>
      </c>
      <c r="K85" s="27">
        <f t="shared" ca="1" si="45"/>
        <v>2</v>
      </c>
      <c r="L85" s="27">
        <f t="shared" ca="1" si="45"/>
        <v>2</v>
      </c>
      <c r="M85" s="27">
        <f t="shared" ca="1" si="45"/>
        <v>2</v>
      </c>
      <c r="N85" s="27">
        <f t="shared" ca="1" si="45"/>
        <v>1</v>
      </c>
      <c r="O85" s="27">
        <f t="shared" ca="1" si="45"/>
        <v>1</v>
      </c>
      <c r="P85" s="27">
        <f t="shared" ca="1" si="45"/>
        <v>1</v>
      </c>
      <c r="Q85" s="27">
        <f t="shared" ca="1" si="45"/>
        <v>1</v>
      </c>
      <c r="R85" s="27">
        <f t="shared" ca="1" si="45"/>
        <v>1</v>
      </c>
      <c r="S85" s="27">
        <f t="shared" ca="1" si="45"/>
        <v>1</v>
      </c>
      <c r="T85" s="27">
        <f t="shared" ca="1" si="45"/>
        <v>1</v>
      </c>
      <c r="U85" s="27">
        <f t="shared" ca="1" si="45"/>
        <v>1</v>
      </c>
      <c r="V85" s="27">
        <f t="shared" ca="1" si="45"/>
        <v>1</v>
      </c>
      <c r="W85" s="27">
        <f t="shared" ca="1" si="45"/>
        <v>1</v>
      </c>
      <c r="X85" s="27">
        <f t="shared" ca="1" si="45"/>
        <v>1</v>
      </c>
      <c r="Y85" s="27">
        <f t="shared" ca="1" si="45"/>
        <v>1</v>
      </c>
    </row>
    <row r="86" spans="2:25" x14ac:dyDescent="0.25">
      <c r="B86" s="27">
        <f t="shared" ref="B86:Y86" ca="1" si="46">IF(INDIRECT("Plate"&amp;$L$2&amp;"_E!"&amp;B$39&amp;$Z21)="",1,2)</f>
        <v>1</v>
      </c>
      <c r="C86" s="27">
        <f t="shared" ca="1" si="46"/>
        <v>1</v>
      </c>
      <c r="D86" s="27">
        <f t="shared" ca="1" si="46"/>
        <v>1</v>
      </c>
      <c r="E86" s="27">
        <f t="shared" ca="1" si="46"/>
        <v>1</v>
      </c>
      <c r="F86" s="27">
        <f t="shared" ca="1" si="46"/>
        <v>1</v>
      </c>
      <c r="G86" s="27">
        <f t="shared" ca="1" si="46"/>
        <v>1</v>
      </c>
      <c r="H86" s="27">
        <f t="shared" ca="1" si="46"/>
        <v>1</v>
      </c>
      <c r="I86" s="27">
        <f t="shared" ca="1" si="46"/>
        <v>1</v>
      </c>
      <c r="J86" s="27">
        <f t="shared" ca="1" si="46"/>
        <v>2</v>
      </c>
      <c r="K86" s="27">
        <f t="shared" ca="1" si="46"/>
        <v>2</v>
      </c>
      <c r="L86" s="27">
        <f t="shared" ca="1" si="46"/>
        <v>2</v>
      </c>
      <c r="M86" s="27">
        <f t="shared" ca="1" si="46"/>
        <v>2</v>
      </c>
      <c r="N86" s="27">
        <f t="shared" ca="1" si="46"/>
        <v>1</v>
      </c>
      <c r="O86" s="27">
        <f t="shared" ca="1" si="46"/>
        <v>1</v>
      </c>
      <c r="P86" s="27">
        <f t="shared" ca="1" si="46"/>
        <v>1</v>
      </c>
      <c r="Q86" s="27">
        <f t="shared" ca="1" si="46"/>
        <v>1</v>
      </c>
      <c r="R86" s="27">
        <f t="shared" ca="1" si="46"/>
        <v>1</v>
      </c>
      <c r="S86" s="27">
        <f t="shared" ca="1" si="46"/>
        <v>1</v>
      </c>
      <c r="T86" s="27">
        <f t="shared" ca="1" si="46"/>
        <v>1</v>
      </c>
      <c r="U86" s="27">
        <f t="shared" ca="1" si="46"/>
        <v>1</v>
      </c>
      <c r="V86" s="27">
        <f t="shared" ca="1" si="46"/>
        <v>1</v>
      </c>
      <c r="W86" s="27">
        <f t="shared" ca="1" si="46"/>
        <v>1</v>
      </c>
      <c r="X86" s="27">
        <f t="shared" ca="1" si="46"/>
        <v>1</v>
      </c>
      <c r="Y86" s="27">
        <f t="shared" ca="1" si="46"/>
        <v>1</v>
      </c>
    </row>
    <row r="87" spans="2:25" x14ac:dyDescent="0.25">
      <c r="B87" s="27">
        <f t="shared" ref="B87:Y87" ca="1" si="47">IF(INDIRECT("Plate"&amp;$L$2&amp;"_E!"&amp;B$39&amp;$Z22)="",1,2)</f>
        <v>1</v>
      </c>
      <c r="C87" s="27">
        <f t="shared" ca="1" si="47"/>
        <v>1</v>
      </c>
      <c r="D87" s="27">
        <f t="shared" ca="1" si="47"/>
        <v>1</v>
      </c>
      <c r="E87" s="27">
        <f t="shared" ca="1" si="47"/>
        <v>1</v>
      </c>
      <c r="F87" s="27">
        <f t="shared" ca="1" si="47"/>
        <v>1</v>
      </c>
      <c r="G87" s="27">
        <f t="shared" ca="1" si="47"/>
        <v>1</v>
      </c>
      <c r="H87" s="27">
        <f t="shared" ca="1" si="47"/>
        <v>1</v>
      </c>
      <c r="I87" s="27">
        <f t="shared" ca="1" si="47"/>
        <v>1</v>
      </c>
      <c r="J87" s="27">
        <f t="shared" ca="1" si="47"/>
        <v>2</v>
      </c>
      <c r="K87" s="27">
        <f t="shared" ca="1" si="47"/>
        <v>2</v>
      </c>
      <c r="L87" s="27">
        <f t="shared" ca="1" si="47"/>
        <v>2</v>
      </c>
      <c r="M87" s="27">
        <f t="shared" ca="1" si="47"/>
        <v>2</v>
      </c>
      <c r="N87" s="27">
        <f t="shared" ca="1" si="47"/>
        <v>1</v>
      </c>
      <c r="O87" s="27">
        <f t="shared" ca="1" si="47"/>
        <v>1</v>
      </c>
      <c r="P87" s="27">
        <f t="shared" ca="1" si="47"/>
        <v>1</v>
      </c>
      <c r="Q87" s="27">
        <f t="shared" ca="1" si="47"/>
        <v>1</v>
      </c>
      <c r="R87" s="27">
        <f t="shared" ca="1" si="47"/>
        <v>1</v>
      </c>
      <c r="S87" s="27">
        <f t="shared" ca="1" si="47"/>
        <v>1</v>
      </c>
      <c r="T87" s="27">
        <f t="shared" ca="1" si="47"/>
        <v>1</v>
      </c>
      <c r="U87" s="27">
        <f t="shared" ca="1" si="47"/>
        <v>1</v>
      </c>
      <c r="V87" s="27">
        <f t="shared" ca="1" si="47"/>
        <v>1</v>
      </c>
      <c r="W87" s="27">
        <f t="shared" ca="1" si="47"/>
        <v>1</v>
      </c>
      <c r="X87" s="27">
        <f t="shared" ca="1" si="47"/>
        <v>1</v>
      </c>
      <c r="Y87" s="27">
        <f t="shared" ca="1" si="47"/>
        <v>1</v>
      </c>
    </row>
    <row r="88" spans="2:25" x14ac:dyDescent="0.25">
      <c r="B88" s="27">
        <f t="shared" ref="B88:Y88" ca="1" si="48">IF(INDIRECT("Plate"&amp;$L$2&amp;"_E!"&amp;B$39&amp;$Z23)="",1,2)</f>
        <v>1</v>
      </c>
      <c r="C88" s="27">
        <f t="shared" ca="1" si="48"/>
        <v>1</v>
      </c>
      <c r="D88" s="27">
        <f t="shared" ca="1" si="48"/>
        <v>1</v>
      </c>
      <c r="E88" s="27">
        <f t="shared" ca="1" si="48"/>
        <v>1</v>
      </c>
      <c r="F88" s="27">
        <f t="shared" ca="1" si="48"/>
        <v>1</v>
      </c>
      <c r="G88" s="27">
        <f t="shared" ca="1" si="48"/>
        <v>1</v>
      </c>
      <c r="H88" s="27">
        <f t="shared" ca="1" si="48"/>
        <v>1</v>
      </c>
      <c r="I88" s="27">
        <f t="shared" ca="1" si="48"/>
        <v>1</v>
      </c>
      <c r="J88" s="27">
        <f t="shared" ca="1" si="48"/>
        <v>1</v>
      </c>
      <c r="K88" s="27">
        <f t="shared" ca="1" si="48"/>
        <v>1</v>
      </c>
      <c r="L88" s="27">
        <f t="shared" ca="1" si="48"/>
        <v>1</v>
      </c>
      <c r="M88" s="27">
        <f t="shared" ca="1" si="48"/>
        <v>1</v>
      </c>
      <c r="N88" s="27">
        <f t="shared" ca="1" si="48"/>
        <v>1</v>
      </c>
      <c r="O88" s="27">
        <f t="shared" ca="1" si="48"/>
        <v>1</v>
      </c>
      <c r="P88" s="27">
        <f t="shared" ca="1" si="48"/>
        <v>1</v>
      </c>
      <c r="Q88" s="27">
        <f t="shared" ca="1" si="48"/>
        <v>1</v>
      </c>
      <c r="R88" s="27">
        <f t="shared" ca="1" si="48"/>
        <v>1</v>
      </c>
      <c r="S88" s="27">
        <f t="shared" ca="1" si="48"/>
        <v>1</v>
      </c>
      <c r="T88" s="27">
        <f t="shared" ca="1" si="48"/>
        <v>1</v>
      </c>
      <c r="U88" s="27">
        <f t="shared" ca="1" si="48"/>
        <v>1</v>
      </c>
      <c r="V88" s="27">
        <f t="shared" ca="1" si="48"/>
        <v>1</v>
      </c>
      <c r="W88" s="27">
        <f t="shared" ca="1" si="48"/>
        <v>1</v>
      </c>
      <c r="X88" s="27">
        <f t="shared" ca="1" si="48"/>
        <v>1</v>
      </c>
      <c r="Y88" s="27">
        <f t="shared" ca="1" si="48"/>
        <v>1</v>
      </c>
    </row>
    <row r="89" spans="2:25" x14ac:dyDescent="0.25">
      <c r="B89" s="27">
        <f t="shared" ref="B89:Y89" ca="1" si="49">IF(INDIRECT("Plate"&amp;$L$2&amp;"_E!"&amp;B$39&amp;$Z24)="",1,2)</f>
        <v>1</v>
      </c>
      <c r="C89" s="27">
        <f t="shared" ca="1" si="49"/>
        <v>1</v>
      </c>
      <c r="D89" s="27">
        <f t="shared" ca="1" si="49"/>
        <v>1</v>
      </c>
      <c r="E89" s="27">
        <f t="shared" ca="1" si="49"/>
        <v>1</v>
      </c>
      <c r="F89" s="27">
        <f t="shared" ca="1" si="49"/>
        <v>1</v>
      </c>
      <c r="G89" s="27">
        <f t="shared" ca="1" si="49"/>
        <v>1</v>
      </c>
      <c r="H89" s="27">
        <f t="shared" ca="1" si="49"/>
        <v>1</v>
      </c>
      <c r="I89" s="27">
        <f t="shared" ca="1" si="49"/>
        <v>1</v>
      </c>
      <c r="J89" s="27">
        <f t="shared" ca="1" si="49"/>
        <v>1</v>
      </c>
      <c r="K89" s="27">
        <f t="shared" ca="1" si="49"/>
        <v>1</v>
      </c>
      <c r="L89" s="27">
        <f t="shared" ca="1" si="49"/>
        <v>1</v>
      </c>
      <c r="M89" s="27">
        <f t="shared" ca="1" si="49"/>
        <v>1</v>
      </c>
      <c r="N89" s="27">
        <f t="shared" ca="1" si="49"/>
        <v>1</v>
      </c>
      <c r="O89" s="27">
        <f t="shared" ca="1" si="49"/>
        <v>1</v>
      </c>
      <c r="P89" s="27">
        <f t="shared" ca="1" si="49"/>
        <v>1</v>
      </c>
      <c r="Q89" s="27">
        <f t="shared" ca="1" si="49"/>
        <v>1</v>
      </c>
      <c r="R89" s="27">
        <f t="shared" ca="1" si="49"/>
        <v>1</v>
      </c>
      <c r="S89" s="27">
        <f t="shared" ca="1" si="49"/>
        <v>1</v>
      </c>
      <c r="T89" s="27">
        <f t="shared" ca="1" si="49"/>
        <v>1</v>
      </c>
      <c r="U89" s="27">
        <f t="shared" ca="1" si="49"/>
        <v>1</v>
      </c>
      <c r="V89" s="27">
        <f t="shared" ca="1" si="49"/>
        <v>1</v>
      </c>
      <c r="W89" s="27">
        <f t="shared" ca="1" si="49"/>
        <v>1</v>
      </c>
      <c r="X89" s="27">
        <f t="shared" ca="1" si="49"/>
        <v>1</v>
      </c>
      <c r="Y89" s="27">
        <f t="shared" ca="1" si="49"/>
        <v>1</v>
      </c>
    </row>
    <row r="90" spans="2:25" x14ac:dyDescent="0.25">
      <c r="B90" s="27">
        <f t="shared" ref="B90:Y90" ca="1" si="50">IF(INDIRECT("Plate"&amp;$L$2&amp;"_E!"&amp;B$39&amp;$Z25)="",1,2)</f>
        <v>1</v>
      </c>
      <c r="C90" s="27">
        <f t="shared" ca="1" si="50"/>
        <v>1</v>
      </c>
      <c r="D90" s="27">
        <f t="shared" ca="1" si="50"/>
        <v>1</v>
      </c>
      <c r="E90" s="27">
        <f t="shared" ca="1" si="50"/>
        <v>1</v>
      </c>
      <c r="F90" s="27">
        <f t="shared" ca="1" si="50"/>
        <v>1</v>
      </c>
      <c r="G90" s="27">
        <f t="shared" ca="1" si="50"/>
        <v>1</v>
      </c>
      <c r="H90" s="27">
        <f t="shared" ca="1" si="50"/>
        <v>1</v>
      </c>
      <c r="I90" s="27">
        <f t="shared" ca="1" si="50"/>
        <v>1</v>
      </c>
      <c r="J90" s="27">
        <f t="shared" ca="1" si="50"/>
        <v>1</v>
      </c>
      <c r="K90" s="27">
        <f t="shared" ca="1" si="50"/>
        <v>1</v>
      </c>
      <c r="L90" s="27">
        <f t="shared" ca="1" si="50"/>
        <v>1</v>
      </c>
      <c r="M90" s="27">
        <f t="shared" ca="1" si="50"/>
        <v>1</v>
      </c>
      <c r="N90" s="27">
        <f t="shared" ca="1" si="50"/>
        <v>1</v>
      </c>
      <c r="O90" s="27">
        <f t="shared" ca="1" si="50"/>
        <v>1</v>
      </c>
      <c r="P90" s="27">
        <f t="shared" ca="1" si="50"/>
        <v>1</v>
      </c>
      <c r="Q90" s="27">
        <f t="shared" ca="1" si="50"/>
        <v>1</v>
      </c>
      <c r="R90" s="27">
        <f t="shared" ca="1" si="50"/>
        <v>1</v>
      </c>
      <c r="S90" s="27">
        <f t="shared" ca="1" si="50"/>
        <v>1</v>
      </c>
      <c r="T90" s="27">
        <f t="shared" ca="1" si="50"/>
        <v>1</v>
      </c>
      <c r="U90" s="27">
        <f t="shared" ca="1" si="50"/>
        <v>1</v>
      </c>
      <c r="V90" s="27">
        <f t="shared" ca="1" si="50"/>
        <v>1</v>
      </c>
      <c r="W90" s="27">
        <f t="shared" ca="1" si="50"/>
        <v>1</v>
      </c>
      <c r="X90" s="27">
        <f t="shared" ca="1" si="50"/>
        <v>1</v>
      </c>
      <c r="Y90" s="27">
        <f t="shared" ca="1" si="50"/>
        <v>1</v>
      </c>
    </row>
    <row r="91" spans="2:25" x14ac:dyDescent="0.25">
      <c r="B91" s="27">
        <f t="shared" ref="B91:Y91" ca="1" si="51">IF(INDIRECT("Plate"&amp;$L$2&amp;"_E!"&amp;B$39&amp;$Z26)="",1,2)</f>
        <v>1</v>
      </c>
      <c r="C91" s="27">
        <f t="shared" ca="1" si="51"/>
        <v>1</v>
      </c>
      <c r="D91" s="27">
        <f t="shared" ca="1" si="51"/>
        <v>1</v>
      </c>
      <c r="E91" s="27">
        <f t="shared" ca="1" si="51"/>
        <v>1</v>
      </c>
      <c r="F91" s="27">
        <f t="shared" ca="1" si="51"/>
        <v>1</v>
      </c>
      <c r="G91" s="27">
        <f t="shared" ca="1" si="51"/>
        <v>1</v>
      </c>
      <c r="H91" s="27">
        <f t="shared" ca="1" si="51"/>
        <v>1</v>
      </c>
      <c r="I91" s="27">
        <f t="shared" ca="1" si="51"/>
        <v>1</v>
      </c>
      <c r="J91" s="27">
        <f t="shared" ca="1" si="51"/>
        <v>1</v>
      </c>
      <c r="K91" s="27">
        <f t="shared" ca="1" si="51"/>
        <v>1</v>
      </c>
      <c r="L91" s="27">
        <f t="shared" ca="1" si="51"/>
        <v>1</v>
      </c>
      <c r="M91" s="27">
        <f t="shared" ca="1" si="51"/>
        <v>1</v>
      </c>
      <c r="N91" s="27">
        <f t="shared" ca="1" si="51"/>
        <v>1</v>
      </c>
      <c r="O91" s="27">
        <f t="shared" ca="1" si="51"/>
        <v>1</v>
      </c>
      <c r="P91" s="27">
        <f t="shared" ca="1" si="51"/>
        <v>1</v>
      </c>
      <c r="Q91" s="27">
        <f t="shared" ca="1" si="51"/>
        <v>1</v>
      </c>
      <c r="R91" s="27">
        <f t="shared" ca="1" si="51"/>
        <v>1</v>
      </c>
      <c r="S91" s="27">
        <f t="shared" ca="1" si="51"/>
        <v>1</v>
      </c>
      <c r="T91" s="27">
        <f t="shared" ca="1" si="51"/>
        <v>1</v>
      </c>
      <c r="U91" s="27">
        <f t="shared" ca="1" si="51"/>
        <v>1</v>
      </c>
      <c r="V91" s="27">
        <f t="shared" ca="1" si="51"/>
        <v>1</v>
      </c>
      <c r="W91" s="27">
        <f t="shared" ca="1" si="51"/>
        <v>1</v>
      </c>
      <c r="X91" s="27">
        <f t="shared" ca="1" si="51"/>
        <v>1</v>
      </c>
      <c r="Y91" s="27">
        <f t="shared" ca="1" si="51"/>
        <v>1</v>
      </c>
    </row>
    <row r="92" spans="2:25" x14ac:dyDescent="0.25">
      <c r="B92" s="27">
        <f t="shared" ref="B92:Y92" ca="1" si="52">IF(INDIRECT("Plate"&amp;$L$2&amp;"_E!"&amp;B$39&amp;$Z27)="",1,2)</f>
        <v>1</v>
      </c>
      <c r="C92" s="27">
        <f t="shared" ca="1" si="52"/>
        <v>1</v>
      </c>
      <c r="D92" s="27">
        <f t="shared" ca="1" si="52"/>
        <v>1</v>
      </c>
      <c r="E92" s="27">
        <f t="shared" ca="1" si="52"/>
        <v>1</v>
      </c>
      <c r="F92" s="27">
        <f t="shared" ca="1" si="52"/>
        <v>1</v>
      </c>
      <c r="G92" s="27">
        <f t="shared" ca="1" si="52"/>
        <v>1</v>
      </c>
      <c r="H92" s="27">
        <f t="shared" ca="1" si="52"/>
        <v>1</v>
      </c>
      <c r="I92" s="27">
        <f t="shared" ca="1" si="52"/>
        <v>1</v>
      </c>
      <c r="J92" s="27">
        <f t="shared" ca="1" si="52"/>
        <v>1</v>
      </c>
      <c r="K92" s="27">
        <f t="shared" ca="1" si="52"/>
        <v>1</v>
      </c>
      <c r="L92" s="27">
        <f t="shared" ca="1" si="52"/>
        <v>1</v>
      </c>
      <c r="M92" s="27">
        <f t="shared" ca="1" si="52"/>
        <v>1</v>
      </c>
      <c r="N92" s="27">
        <f t="shared" ca="1" si="52"/>
        <v>1</v>
      </c>
      <c r="O92" s="27">
        <f t="shared" ca="1" si="52"/>
        <v>1</v>
      </c>
      <c r="P92" s="27">
        <f t="shared" ca="1" si="52"/>
        <v>1</v>
      </c>
      <c r="Q92" s="27">
        <f t="shared" ca="1" si="52"/>
        <v>1</v>
      </c>
      <c r="R92" s="27">
        <f t="shared" ca="1" si="52"/>
        <v>1</v>
      </c>
      <c r="S92" s="27">
        <f t="shared" ca="1" si="52"/>
        <v>1</v>
      </c>
      <c r="T92" s="27">
        <f t="shared" ca="1" si="52"/>
        <v>1</v>
      </c>
      <c r="U92" s="27">
        <f t="shared" ca="1" si="52"/>
        <v>1</v>
      </c>
      <c r="V92" s="27">
        <f t="shared" ca="1" si="52"/>
        <v>1</v>
      </c>
      <c r="W92" s="27">
        <f t="shared" ca="1" si="52"/>
        <v>1</v>
      </c>
      <c r="X92" s="27">
        <f t="shared" ca="1" si="52"/>
        <v>1</v>
      </c>
      <c r="Y92" s="27">
        <f t="shared" ca="1" si="52"/>
        <v>1</v>
      </c>
    </row>
    <row r="93" spans="2:25" x14ac:dyDescent="0.25">
      <c r="B93" s="27">
        <f t="shared" ref="B93:Y93" ca="1" si="53">IF(INDIRECT("Plate"&amp;$L$2&amp;"_E!"&amp;B$39&amp;$Z28)="",1,2)</f>
        <v>1</v>
      </c>
      <c r="C93" s="27">
        <f t="shared" ca="1" si="53"/>
        <v>1</v>
      </c>
      <c r="D93" s="27">
        <f t="shared" ca="1" si="53"/>
        <v>1</v>
      </c>
      <c r="E93" s="27">
        <f t="shared" ca="1" si="53"/>
        <v>1</v>
      </c>
      <c r="F93" s="27">
        <f t="shared" ca="1" si="53"/>
        <v>1</v>
      </c>
      <c r="G93" s="27">
        <f t="shared" ca="1" si="53"/>
        <v>1</v>
      </c>
      <c r="H93" s="27">
        <f t="shared" ca="1" si="53"/>
        <v>1</v>
      </c>
      <c r="I93" s="27">
        <f t="shared" ca="1" si="53"/>
        <v>1</v>
      </c>
      <c r="J93" s="27">
        <f t="shared" ca="1" si="53"/>
        <v>1</v>
      </c>
      <c r="K93" s="27">
        <f t="shared" ca="1" si="53"/>
        <v>1</v>
      </c>
      <c r="L93" s="27">
        <f t="shared" ca="1" si="53"/>
        <v>1</v>
      </c>
      <c r="M93" s="27">
        <f t="shared" ca="1" si="53"/>
        <v>1</v>
      </c>
      <c r="N93" s="27">
        <f t="shared" ca="1" si="53"/>
        <v>1</v>
      </c>
      <c r="O93" s="27">
        <f t="shared" ca="1" si="53"/>
        <v>1</v>
      </c>
      <c r="P93" s="27">
        <f t="shared" ca="1" si="53"/>
        <v>1</v>
      </c>
      <c r="Q93" s="27">
        <f t="shared" ca="1" si="53"/>
        <v>1</v>
      </c>
      <c r="R93" s="27">
        <f t="shared" ca="1" si="53"/>
        <v>1</v>
      </c>
      <c r="S93" s="27">
        <f t="shared" ca="1" si="53"/>
        <v>1</v>
      </c>
      <c r="T93" s="27">
        <f t="shared" ca="1" si="53"/>
        <v>1</v>
      </c>
      <c r="U93" s="27">
        <f t="shared" ca="1" si="53"/>
        <v>1</v>
      </c>
      <c r="V93" s="27">
        <f t="shared" ca="1" si="53"/>
        <v>1</v>
      </c>
      <c r="W93" s="27">
        <f t="shared" ca="1" si="53"/>
        <v>1</v>
      </c>
      <c r="X93" s="27">
        <f t="shared" ca="1" si="53"/>
        <v>1</v>
      </c>
      <c r="Y93" s="27">
        <f t="shared" ca="1" si="53"/>
        <v>1</v>
      </c>
    </row>
    <row r="94" spans="2:25" x14ac:dyDescent="0.25">
      <c r="B94" s="27">
        <f t="shared" ref="B94:Y94" ca="1" si="54">IF(INDIRECT("Plate"&amp;$L$2&amp;"_E!"&amp;B$39&amp;$Z29)="",1,2)</f>
        <v>1</v>
      </c>
      <c r="C94" s="27">
        <f t="shared" ca="1" si="54"/>
        <v>1</v>
      </c>
      <c r="D94" s="27">
        <f t="shared" ca="1" si="54"/>
        <v>1</v>
      </c>
      <c r="E94" s="27">
        <f t="shared" ca="1" si="54"/>
        <v>1</v>
      </c>
      <c r="F94" s="27">
        <f t="shared" ca="1" si="54"/>
        <v>1</v>
      </c>
      <c r="G94" s="27">
        <f t="shared" ca="1" si="54"/>
        <v>1</v>
      </c>
      <c r="H94" s="27">
        <f t="shared" ca="1" si="54"/>
        <v>1</v>
      </c>
      <c r="I94" s="27">
        <f t="shared" ca="1" si="54"/>
        <v>1</v>
      </c>
      <c r="J94" s="27">
        <f t="shared" ca="1" si="54"/>
        <v>1</v>
      </c>
      <c r="K94" s="27">
        <f t="shared" ca="1" si="54"/>
        <v>1</v>
      </c>
      <c r="L94" s="27">
        <f t="shared" ca="1" si="54"/>
        <v>1</v>
      </c>
      <c r="M94" s="27">
        <f t="shared" ca="1" si="54"/>
        <v>1</v>
      </c>
      <c r="N94" s="27">
        <f t="shared" ca="1" si="54"/>
        <v>1</v>
      </c>
      <c r="O94" s="27">
        <f t="shared" ca="1" si="54"/>
        <v>1</v>
      </c>
      <c r="P94" s="27">
        <f t="shared" ca="1" si="54"/>
        <v>1</v>
      </c>
      <c r="Q94" s="27">
        <f t="shared" ca="1" si="54"/>
        <v>1</v>
      </c>
      <c r="R94" s="27">
        <f t="shared" ca="1" si="54"/>
        <v>1</v>
      </c>
      <c r="S94" s="27">
        <f t="shared" ca="1" si="54"/>
        <v>1</v>
      </c>
      <c r="T94" s="27">
        <f t="shared" ca="1" si="54"/>
        <v>1</v>
      </c>
      <c r="U94" s="27">
        <f t="shared" ca="1" si="54"/>
        <v>1</v>
      </c>
      <c r="V94" s="27">
        <f t="shared" ca="1" si="54"/>
        <v>1</v>
      </c>
      <c r="W94" s="27">
        <f t="shared" ca="1" si="54"/>
        <v>1</v>
      </c>
      <c r="X94" s="27">
        <f t="shared" ca="1" si="54"/>
        <v>1</v>
      </c>
      <c r="Y94" s="27">
        <f t="shared" ca="1" si="54"/>
        <v>1</v>
      </c>
    </row>
    <row r="95" spans="2:25" x14ac:dyDescent="0.25">
      <c r="B95" s="27">
        <f t="shared" ref="B95:Y95" ca="1" si="55">IF(INDIRECT("Plate"&amp;$L$2&amp;"_E!"&amp;B$39&amp;$Z30)="",1,2)</f>
        <v>1</v>
      </c>
      <c r="C95" s="27">
        <f t="shared" ca="1" si="55"/>
        <v>1</v>
      </c>
      <c r="D95" s="27">
        <f t="shared" ca="1" si="55"/>
        <v>1</v>
      </c>
      <c r="E95" s="27">
        <f t="shared" ca="1" si="55"/>
        <v>1</v>
      </c>
      <c r="F95" s="27">
        <f t="shared" ca="1" si="55"/>
        <v>1</v>
      </c>
      <c r="G95" s="27">
        <f t="shared" ca="1" si="55"/>
        <v>1</v>
      </c>
      <c r="H95" s="27">
        <f t="shared" ca="1" si="55"/>
        <v>1</v>
      </c>
      <c r="I95" s="27">
        <f t="shared" ca="1" si="55"/>
        <v>1</v>
      </c>
      <c r="J95" s="27">
        <f t="shared" ca="1" si="55"/>
        <v>1</v>
      </c>
      <c r="K95" s="27">
        <f t="shared" ca="1" si="55"/>
        <v>1</v>
      </c>
      <c r="L95" s="27">
        <f t="shared" ca="1" si="55"/>
        <v>1</v>
      </c>
      <c r="M95" s="27">
        <f t="shared" ca="1" si="55"/>
        <v>1</v>
      </c>
      <c r="N95" s="27">
        <f t="shared" ca="1" si="55"/>
        <v>1</v>
      </c>
      <c r="O95" s="27">
        <f t="shared" ca="1" si="55"/>
        <v>1</v>
      </c>
      <c r="P95" s="27">
        <f t="shared" ca="1" si="55"/>
        <v>1</v>
      </c>
      <c r="Q95" s="27">
        <f t="shared" ca="1" si="55"/>
        <v>1</v>
      </c>
      <c r="R95" s="27">
        <f t="shared" ca="1" si="55"/>
        <v>1</v>
      </c>
      <c r="S95" s="27">
        <f t="shared" ca="1" si="55"/>
        <v>1</v>
      </c>
      <c r="T95" s="27">
        <f t="shared" ca="1" si="55"/>
        <v>1</v>
      </c>
      <c r="U95" s="27">
        <f t="shared" ca="1" si="55"/>
        <v>1</v>
      </c>
      <c r="V95" s="27">
        <f t="shared" ca="1" si="55"/>
        <v>1</v>
      </c>
      <c r="W95" s="27">
        <f t="shared" ca="1" si="55"/>
        <v>1</v>
      </c>
      <c r="X95" s="27">
        <f t="shared" ca="1" si="55"/>
        <v>1</v>
      </c>
      <c r="Y95" s="27">
        <f t="shared" ca="1" si="55"/>
        <v>1</v>
      </c>
    </row>
    <row r="96" spans="2:25" x14ac:dyDescent="0.25">
      <c r="B96" s="27">
        <f t="shared" ref="B96:Y96" ca="1" si="56">IF(INDIRECT("Plate"&amp;$L$2&amp;"_E!"&amp;B$39&amp;$Z31)="",1,2)</f>
        <v>1</v>
      </c>
      <c r="C96" s="27">
        <f t="shared" ca="1" si="56"/>
        <v>1</v>
      </c>
      <c r="D96" s="27">
        <f t="shared" ca="1" si="56"/>
        <v>1</v>
      </c>
      <c r="E96" s="27">
        <f t="shared" ca="1" si="56"/>
        <v>1</v>
      </c>
      <c r="F96" s="27">
        <f t="shared" ca="1" si="56"/>
        <v>1</v>
      </c>
      <c r="G96" s="27">
        <f t="shared" ca="1" si="56"/>
        <v>1</v>
      </c>
      <c r="H96" s="27">
        <f t="shared" ca="1" si="56"/>
        <v>1</v>
      </c>
      <c r="I96" s="27">
        <f t="shared" ca="1" si="56"/>
        <v>1</v>
      </c>
      <c r="J96" s="27">
        <f t="shared" ca="1" si="56"/>
        <v>1</v>
      </c>
      <c r="K96" s="27">
        <f t="shared" ca="1" si="56"/>
        <v>1</v>
      </c>
      <c r="L96" s="27">
        <f t="shared" ca="1" si="56"/>
        <v>1</v>
      </c>
      <c r="M96" s="27">
        <f t="shared" ca="1" si="56"/>
        <v>1</v>
      </c>
      <c r="N96" s="27">
        <f t="shared" ca="1" si="56"/>
        <v>1</v>
      </c>
      <c r="O96" s="27">
        <f t="shared" ca="1" si="56"/>
        <v>1</v>
      </c>
      <c r="P96" s="27">
        <f t="shared" ca="1" si="56"/>
        <v>1</v>
      </c>
      <c r="Q96" s="27">
        <f t="shared" ca="1" si="56"/>
        <v>1</v>
      </c>
      <c r="R96" s="27">
        <f t="shared" ca="1" si="56"/>
        <v>1</v>
      </c>
      <c r="S96" s="27">
        <f t="shared" ca="1" si="56"/>
        <v>1</v>
      </c>
      <c r="T96" s="27">
        <f t="shared" ca="1" si="56"/>
        <v>1</v>
      </c>
      <c r="U96" s="27">
        <f t="shared" ca="1" si="56"/>
        <v>1</v>
      </c>
      <c r="V96" s="27">
        <f t="shared" ca="1" si="56"/>
        <v>1</v>
      </c>
      <c r="W96" s="27">
        <f t="shared" ca="1" si="56"/>
        <v>1</v>
      </c>
      <c r="X96" s="27">
        <f t="shared" ca="1" si="56"/>
        <v>1</v>
      </c>
      <c r="Y96" s="27">
        <f t="shared" ca="1" si="56"/>
        <v>1</v>
      </c>
    </row>
    <row r="97" spans="2:25" x14ac:dyDescent="0.25">
      <c r="B97" s="27">
        <f t="shared" ref="B97:Y97" ca="1" si="57">IF(INDIRECT("Plate"&amp;$L$2&amp;"_E!"&amp;B$39&amp;$Z32)="",1,2)</f>
        <v>1</v>
      </c>
      <c r="C97" s="27">
        <f t="shared" ca="1" si="57"/>
        <v>1</v>
      </c>
      <c r="D97" s="27">
        <f t="shared" ca="1" si="57"/>
        <v>1</v>
      </c>
      <c r="E97" s="27">
        <f t="shared" ca="1" si="57"/>
        <v>1</v>
      </c>
      <c r="F97" s="27">
        <f t="shared" ca="1" si="57"/>
        <v>1</v>
      </c>
      <c r="G97" s="27">
        <f t="shared" ca="1" si="57"/>
        <v>1</v>
      </c>
      <c r="H97" s="27">
        <f t="shared" ca="1" si="57"/>
        <v>1</v>
      </c>
      <c r="I97" s="27">
        <f t="shared" ca="1" si="57"/>
        <v>1</v>
      </c>
      <c r="J97" s="27">
        <f t="shared" ca="1" si="57"/>
        <v>1</v>
      </c>
      <c r="K97" s="27">
        <f t="shared" ca="1" si="57"/>
        <v>1</v>
      </c>
      <c r="L97" s="27">
        <f t="shared" ca="1" si="57"/>
        <v>1</v>
      </c>
      <c r="M97" s="27">
        <f t="shared" ca="1" si="57"/>
        <v>1</v>
      </c>
      <c r="N97" s="27">
        <f t="shared" ca="1" si="57"/>
        <v>1</v>
      </c>
      <c r="O97" s="27">
        <f t="shared" ca="1" si="57"/>
        <v>1</v>
      </c>
      <c r="P97" s="27">
        <f t="shared" ca="1" si="57"/>
        <v>1</v>
      </c>
      <c r="Q97" s="27">
        <f t="shared" ca="1" si="57"/>
        <v>1</v>
      </c>
      <c r="R97" s="27">
        <f t="shared" ca="1" si="57"/>
        <v>1</v>
      </c>
      <c r="S97" s="27">
        <f t="shared" ca="1" si="57"/>
        <v>1</v>
      </c>
      <c r="T97" s="27">
        <f t="shared" ca="1" si="57"/>
        <v>1</v>
      </c>
      <c r="U97" s="27">
        <f t="shared" ca="1" si="57"/>
        <v>1</v>
      </c>
      <c r="V97" s="27">
        <f t="shared" ca="1" si="57"/>
        <v>1</v>
      </c>
      <c r="W97" s="27">
        <f t="shared" ca="1" si="57"/>
        <v>1</v>
      </c>
      <c r="X97" s="27">
        <f t="shared" ca="1" si="57"/>
        <v>1</v>
      </c>
      <c r="Y97" s="27">
        <f t="shared" ca="1" si="57"/>
        <v>1</v>
      </c>
    </row>
    <row r="98" spans="2:25" x14ac:dyDescent="0.25">
      <c r="B98" s="27">
        <f t="shared" ref="B98:Y98" ca="1" si="58">IF(INDIRECT("Plate"&amp;$L$2&amp;"_E!"&amp;B$39&amp;$Z33)="",1,2)</f>
        <v>1</v>
      </c>
      <c r="C98" s="27">
        <f t="shared" ca="1" si="58"/>
        <v>1</v>
      </c>
      <c r="D98" s="27">
        <f t="shared" ca="1" si="58"/>
        <v>1</v>
      </c>
      <c r="E98" s="27">
        <f t="shared" ca="1" si="58"/>
        <v>1</v>
      </c>
      <c r="F98" s="27">
        <f t="shared" ca="1" si="58"/>
        <v>1</v>
      </c>
      <c r="G98" s="27">
        <f t="shared" ca="1" si="58"/>
        <v>1</v>
      </c>
      <c r="H98" s="27">
        <f t="shared" ca="1" si="58"/>
        <v>1</v>
      </c>
      <c r="I98" s="27">
        <f t="shared" ca="1" si="58"/>
        <v>1</v>
      </c>
      <c r="J98" s="27">
        <f t="shared" ca="1" si="58"/>
        <v>1</v>
      </c>
      <c r="K98" s="27">
        <f t="shared" ca="1" si="58"/>
        <v>1</v>
      </c>
      <c r="L98" s="27">
        <f t="shared" ca="1" si="58"/>
        <v>1</v>
      </c>
      <c r="M98" s="27">
        <f t="shared" ca="1" si="58"/>
        <v>1</v>
      </c>
      <c r="N98" s="27">
        <f t="shared" ca="1" si="58"/>
        <v>1</v>
      </c>
      <c r="O98" s="27">
        <f t="shared" ca="1" si="58"/>
        <v>1</v>
      </c>
      <c r="P98" s="27">
        <f t="shared" ca="1" si="58"/>
        <v>1</v>
      </c>
      <c r="Q98" s="27">
        <f t="shared" ca="1" si="58"/>
        <v>1</v>
      </c>
      <c r="R98" s="27">
        <f t="shared" ca="1" si="58"/>
        <v>1</v>
      </c>
      <c r="S98" s="27">
        <f t="shared" ca="1" si="58"/>
        <v>1</v>
      </c>
      <c r="T98" s="27">
        <f t="shared" ca="1" si="58"/>
        <v>1</v>
      </c>
      <c r="U98" s="27">
        <f t="shared" ca="1" si="58"/>
        <v>1</v>
      </c>
      <c r="V98" s="27">
        <f t="shared" ca="1" si="58"/>
        <v>1</v>
      </c>
      <c r="W98" s="27">
        <f t="shared" ca="1" si="58"/>
        <v>1</v>
      </c>
      <c r="X98" s="27">
        <f t="shared" ca="1" si="58"/>
        <v>1</v>
      </c>
      <c r="Y98" s="27">
        <f t="shared" ca="1" si="58"/>
        <v>1</v>
      </c>
    </row>
    <row r="99" spans="2:25" x14ac:dyDescent="0.25">
      <c r="B99" s="27">
        <f t="shared" ref="B99:Y99" ca="1" si="59">IF(INDIRECT("Plate"&amp;$L$2&amp;"_E!"&amp;B$39&amp;$Z34)="",1,2)</f>
        <v>1</v>
      </c>
      <c r="C99" s="27">
        <f t="shared" ca="1" si="59"/>
        <v>1</v>
      </c>
      <c r="D99" s="27">
        <f t="shared" ca="1" si="59"/>
        <v>1</v>
      </c>
      <c r="E99" s="27">
        <f t="shared" ca="1" si="59"/>
        <v>1</v>
      </c>
      <c r="F99" s="27">
        <f t="shared" ca="1" si="59"/>
        <v>1</v>
      </c>
      <c r="G99" s="27">
        <f t="shared" ca="1" si="59"/>
        <v>1</v>
      </c>
      <c r="H99" s="27">
        <f t="shared" ca="1" si="59"/>
        <v>1</v>
      </c>
      <c r="I99" s="27">
        <f t="shared" ca="1" si="59"/>
        <v>1</v>
      </c>
      <c r="J99" s="27">
        <f t="shared" ca="1" si="59"/>
        <v>1</v>
      </c>
      <c r="K99" s="27">
        <f t="shared" ca="1" si="59"/>
        <v>1</v>
      </c>
      <c r="L99" s="27">
        <f t="shared" ca="1" si="59"/>
        <v>1</v>
      </c>
      <c r="M99" s="27">
        <f t="shared" ca="1" si="59"/>
        <v>1</v>
      </c>
      <c r="N99" s="27">
        <f t="shared" ca="1" si="59"/>
        <v>1</v>
      </c>
      <c r="O99" s="27">
        <f t="shared" ca="1" si="59"/>
        <v>1</v>
      </c>
      <c r="P99" s="27">
        <f t="shared" ca="1" si="59"/>
        <v>1</v>
      </c>
      <c r="Q99" s="27">
        <f t="shared" ca="1" si="59"/>
        <v>1</v>
      </c>
      <c r="R99" s="27">
        <f t="shared" ca="1" si="59"/>
        <v>1</v>
      </c>
      <c r="S99" s="27">
        <f t="shared" ca="1" si="59"/>
        <v>1</v>
      </c>
      <c r="T99" s="27">
        <f t="shared" ca="1" si="59"/>
        <v>1</v>
      </c>
      <c r="U99" s="27">
        <f t="shared" ca="1" si="59"/>
        <v>1</v>
      </c>
      <c r="V99" s="27">
        <f t="shared" ca="1" si="59"/>
        <v>1</v>
      </c>
      <c r="W99" s="27">
        <f t="shared" ca="1" si="59"/>
        <v>1</v>
      </c>
      <c r="X99" s="27">
        <f t="shared" ca="1" si="59"/>
        <v>1</v>
      </c>
      <c r="Y99" s="27">
        <f t="shared" ca="1" si="59"/>
        <v>1</v>
      </c>
    </row>
    <row r="100" spans="2:25" x14ac:dyDescent="0.25">
      <c r="B100" s="27">
        <f t="shared" ref="B100:Y100" ca="1" si="60">IF(INDIRECT("Plate"&amp;$L$2&amp;"_E!"&amp;B$39&amp;$Z35)="",1,2)</f>
        <v>1</v>
      </c>
      <c r="C100" s="27">
        <f t="shared" ca="1" si="60"/>
        <v>1</v>
      </c>
      <c r="D100" s="27">
        <f t="shared" ca="1" si="60"/>
        <v>1</v>
      </c>
      <c r="E100" s="27">
        <f t="shared" ca="1" si="60"/>
        <v>1</v>
      </c>
      <c r="F100" s="27">
        <f t="shared" ca="1" si="60"/>
        <v>1</v>
      </c>
      <c r="G100" s="27">
        <f t="shared" ca="1" si="60"/>
        <v>1</v>
      </c>
      <c r="H100" s="27">
        <f t="shared" ca="1" si="60"/>
        <v>1</v>
      </c>
      <c r="I100" s="27">
        <f t="shared" ca="1" si="60"/>
        <v>1</v>
      </c>
      <c r="J100" s="27">
        <f t="shared" ca="1" si="60"/>
        <v>1</v>
      </c>
      <c r="K100" s="27">
        <f t="shared" ca="1" si="60"/>
        <v>1</v>
      </c>
      <c r="L100" s="27">
        <f t="shared" ca="1" si="60"/>
        <v>1</v>
      </c>
      <c r="M100" s="27">
        <f t="shared" ca="1" si="60"/>
        <v>1</v>
      </c>
      <c r="N100" s="27">
        <f t="shared" ca="1" si="60"/>
        <v>1</v>
      </c>
      <c r="O100" s="27">
        <f t="shared" ca="1" si="60"/>
        <v>1</v>
      </c>
      <c r="P100" s="27">
        <f t="shared" ca="1" si="60"/>
        <v>1</v>
      </c>
      <c r="Q100" s="27">
        <f t="shared" ca="1" si="60"/>
        <v>1</v>
      </c>
      <c r="R100" s="27">
        <f t="shared" ca="1" si="60"/>
        <v>1</v>
      </c>
      <c r="S100" s="27">
        <f t="shared" ca="1" si="60"/>
        <v>1</v>
      </c>
      <c r="T100" s="27">
        <f t="shared" ca="1" si="60"/>
        <v>1</v>
      </c>
      <c r="U100" s="27">
        <f t="shared" ca="1" si="60"/>
        <v>1</v>
      </c>
      <c r="V100" s="27">
        <f t="shared" ca="1" si="60"/>
        <v>1</v>
      </c>
      <c r="W100" s="27">
        <f t="shared" ca="1" si="60"/>
        <v>1</v>
      </c>
      <c r="X100" s="27">
        <f t="shared" ca="1" si="60"/>
        <v>1</v>
      </c>
      <c r="Y100" s="27">
        <f t="shared" ca="1" si="60"/>
        <v>1</v>
      </c>
    </row>
    <row r="101" spans="2:25" x14ac:dyDescent="0.25">
      <c r="B101" s="27">
        <f t="shared" ref="B101:Y101" ca="1" si="61">IF(INDIRECT("Plate"&amp;$L$2&amp;"_E!"&amp;B$39&amp;$Z36)="",1,2)</f>
        <v>1</v>
      </c>
      <c r="C101" s="27">
        <f t="shared" ca="1" si="61"/>
        <v>1</v>
      </c>
      <c r="D101" s="27">
        <f t="shared" ca="1" si="61"/>
        <v>1</v>
      </c>
      <c r="E101" s="27">
        <f t="shared" ca="1" si="61"/>
        <v>1</v>
      </c>
      <c r="F101" s="27">
        <f t="shared" ca="1" si="61"/>
        <v>1</v>
      </c>
      <c r="G101" s="27">
        <f t="shared" ca="1" si="61"/>
        <v>1</v>
      </c>
      <c r="H101" s="27">
        <f t="shared" ca="1" si="61"/>
        <v>1</v>
      </c>
      <c r="I101" s="27">
        <f t="shared" ca="1" si="61"/>
        <v>1</v>
      </c>
      <c r="J101" s="27">
        <f t="shared" ca="1" si="61"/>
        <v>1</v>
      </c>
      <c r="K101" s="27">
        <f t="shared" ca="1" si="61"/>
        <v>1</v>
      </c>
      <c r="L101" s="27">
        <f t="shared" ca="1" si="61"/>
        <v>1</v>
      </c>
      <c r="M101" s="27">
        <f t="shared" ca="1" si="61"/>
        <v>1</v>
      </c>
      <c r="N101" s="27">
        <f t="shared" ca="1" si="61"/>
        <v>1</v>
      </c>
      <c r="O101" s="27">
        <f t="shared" ca="1" si="61"/>
        <v>1</v>
      </c>
      <c r="P101" s="27">
        <f t="shared" ca="1" si="61"/>
        <v>1</v>
      </c>
      <c r="Q101" s="27">
        <f t="shared" ca="1" si="61"/>
        <v>1</v>
      </c>
      <c r="R101" s="27">
        <f t="shared" ca="1" si="61"/>
        <v>1</v>
      </c>
      <c r="S101" s="27">
        <f t="shared" ca="1" si="61"/>
        <v>1</v>
      </c>
      <c r="T101" s="27">
        <f t="shared" ca="1" si="61"/>
        <v>1</v>
      </c>
      <c r="U101" s="27">
        <f t="shared" ca="1" si="61"/>
        <v>1</v>
      </c>
      <c r="V101" s="27">
        <f t="shared" ca="1" si="61"/>
        <v>1</v>
      </c>
      <c r="W101" s="27">
        <f t="shared" ca="1" si="61"/>
        <v>1</v>
      </c>
      <c r="X101" s="27">
        <f t="shared" ca="1" si="61"/>
        <v>1</v>
      </c>
      <c r="Y101" s="27">
        <f t="shared" ca="1" si="61"/>
        <v>1</v>
      </c>
    </row>
    <row r="102" spans="2:25" x14ac:dyDescent="0.25">
      <c r="B102" s="27">
        <f t="shared" ref="B102:Y102" ca="1" si="62">IF(INDIRECT("Plate"&amp;$L$2&amp;"_E!"&amp;B$39&amp;$Z37)="",1,2)</f>
        <v>1</v>
      </c>
      <c r="C102" s="27">
        <f t="shared" ca="1" si="62"/>
        <v>1</v>
      </c>
      <c r="D102" s="27">
        <f t="shared" ca="1" si="62"/>
        <v>1</v>
      </c>
      <c r="E102" s="27">
        <f t="shared" ca="1" si="62"/>
        <v>1</v>
      </c>
      <c r="F102" s="27">
        <f t="shared" ca="1" si="62"/>
        <v>1</v>
      </c>
      <c r="G102" s="27">
        <f t="shared" ca="1" si="62"/>
        <v>1</v>
      </c>
      <c r="H102" s="27">
        <f t="shared" ca="1" si="62"/>
        <v>1</v>
      </c>
      <c r="I102" s="27">
        <f t="shared" ca="1" si="62"/>
        <v>1</v>
      </c>
      <c r="J102" s="27">
        <f t="shared" ca="1" si="62"/>
        <v>1</v>
      </c>
      <c r="K102" s="27">
        <f t="shared" ca="1" si="62"/>
        <v>1</v>
      </c>
      <c r="L102" s="27">
        <f t="shared" ca="1" si="62"/>
        <v>1</v>
      </c>
      <c r="M102" s="27">
        <f t="shared" ca="1" si="62"/>
        <v>1</v>
      </c>
      <c r="N102" s="27">
        <f t="shared" ca="1" si="62"/>
        <v>1</v>
      </c>
      <c r="O102" s="27">
        <f t="shared" ca="1" si="62"/>
        <v>1</v>
      </c>
      <c r="P102" s="27">
        <f t="shared" ca="1" si="62"/>
        <v>1</v>
      </c>
      <c r="Q102" s="27">
        <f t="shared" ca="1" si="62"/>
        <v>1</v>
      </c>
      <c r="R102" s="27">
        <f t="shared" ca="1" si="62"/>
        <v>1</v>
      </c>
      <c r="S102" s="27">
        <f t="shared" ca="1" si="62"/>
        <v>1</v>
      </c>
      <c r="T102" s="27">
        <f t="shared" ca="1" si="62"/>
        <v>1</v>
      </c>
      <c r="U102" s="27">
        <f t="shared" ca="1" si="62"/>
        <v>1</v>
      </c>
      <c r="V102" s="27">
        <f t="shared" ca="1" si="62"/>
        <v>1</v>
      </c>
      <c r="W102" s="27">
        <f t="shared" ca="1" si="62"/>
        <v>1</v>
      </c>
      <c r="X102" s="27">
        <f t="shared" ca="1" si="62"/>
        <v>1</v>
      </c>
      <c r="Y102" s="27">
        <f t="shared" ca="1" si="62"/>
        <v>1</v>
      </c>
    </row>
    <row r="103" spans="2:25" x14ac:dyDescent="0.25">
      <c r="B103" s="27">
        <f t="shared" ref="B103:Y103" ca="1" si="63">IF(INDIRECT("Plate"&amp;$L$2&amp;"_E!"&amp;B$39&amp;$Z38)="",1,2)</f>
        <v>1</v>
      </c>
      <c r="C103" s="27">
        <f t="shared" ca="1" si="63"/>
        <v>1</v>
      </c>
      <c r="D103" s="27">
        <f t="shared" ca="1" si="63"/>
        <v>1</v>
      </c>
      <c r="E103" s="27">
        <f t="shared" ca="1" si="63"/>
        <v>1</v>
      </c>
      <c r="F103" s="27">
        <f t="shared" ca="1" si="63"/>
        <v>1</v>
      </c>
      <c r="G103" s="27">
        <f t="shared" ca="1" si="63"/>
        <v>1</v>
      </c>
      <c r="H103" s="27">
        <f t="shared" ca="1" si="63"/>
        <v>1</v>
      </c>
      <c r="I103" s="27">
        <f t="shared" ca="1" si="63"/>
        <v>1</v>
      </c>
      <c r="J103" s="27">
        <f t="shared" ca="1" si="63"/>
        <v>1</v>
      </c>
      <c r="K103" s="27">
        <f t="shared" ca="1" si="63"/>
        <v>1</v>
      </c>
      <c r="L103" s="27">
        <f t="shared" ca="1" si="63"/>
        <v>1</v>
      </c>
      <c r="M103" s="27">
        <f t="shared" ca="1" si="63"/>
        <v>1</v>
      </c>
      <c r="N103" s="27">
        <f t="shared" ca="1" si="63"/>
        <v>1</v>
      </c>
      <c r="O103" s="27">
        <f t="shared" ca="1" si="63"/>
        <v>1</v>
      </c>
      <c r="P103" s="27">
        <f t="shared" ca="1" si="63"/>
        <v>1</v>
      </c>
      <c r="Q103" s="27">
        <f t="shared" ca="1" si="63"/>
        <v>1</v>
      </c>
      <c r="R103" s="27">
        <f t="shared" ca="1" si="63"/>
        <v>1</v>
      </c>
      <c r="S103" s="27">
        <f t="shared" ca="1" si="63"/>
        <v>1</v>
      </c>
      <c r="T103" s="27">
        <f t="shared" ca="1" si="63"/>
        <v>1</v>
      </c>
      <c r="U103" s="27">
        <f t="shared" ca="1" si="63"/>
        <v>1</v>
      </c>
      <c r="V103" s="27">
        <f t="shared" ca="1" si="63"/>
        <v>1</v>
      </c>
      <c r="W103" s="27">
        <f t="shared" ca="1" si="63"/>
        <v>1</v>
      </c>
      <c r="X103" s="27">
        <f t="shared" ca="1" si="63"/>
        <v>1</v>
      </c>
      <c r="Y103" s="27">
        <f t="shared" ca="1" si="63"/>
        <v>1</v>
      </c>
    </row>
  </sheetData>
  <sheetProtection password="C750" sheet="1" objects="1" scenarios="1" selectLockedCells="1"/>
  <mergeCells count="16">
    <mergeCell ref="A17:A18"/>
    <mergeCell ref="A7:A8"/>
    <mergeCell ref="A9:A10"/>
    <mergeCell ref="A11:A12"/>
    <mergeCell ref="A13:A14"/>
    <mergeCell ref="A15:A16"/>
    <mergeCell ref="A31:A32"/>
    <mergeCell ref="A33:A34"/>
    <mergeCell ref="A35:A36"/>
    <mergeCell ref="A37:A38"/>
    <mergeCell ref="A19:A20"/>
    <mergeCell ref="A21:A22"/>
    <mergeCell ref="A23:A24"/>
    <mergeCell ref="A25:A26"/>
    <mergeCell ref="A27:A28"/>
    <mergeCell ref="A29:A30"/>
  </mergeCells>
  <dataValidations count="3">
    <dataValidation allowBlank="1" promptTitle="Data input" prompt="Please determine if the data is in logaritmic values or not." sqref="F1"/>
    <dataValidation type="list" showErrorMessage="1" errorTitle="Error Sample" error="Put or select the sample number and the biological replicate._x000a_Sample_BioRep" sqref="B7:Y7 B9:Y9 B11:Y11 B13:Y13 B15:Y15 B17:Y17 B19:Y19 B21:Y21 B23:Y23 B25:Y25 B27:Y27 B31:Y31 B33:Y33 B35:Y35 B37:Y37 B29:Y29">
      <formula1>Rep_Samples</formula1>
    </dataValidation>
    <dataValidation type="list" showErrorMessage="1" errorTitle="Error Gene" error="Put or select a gene used in this study and defined in the Detai's Page" sqref="B8:Y8 B10:Y10 B12:Y12 B14:Y14 B16:Y16 B18:Y18 B20:Y20 B22:Y22 B24:Y24 B26:Y26 B28:Y28 B30:Y30 B32:Y32 B34:Y34 B36:Y36 B38:Y38">
      <formula1>Genes_List</formula1>
    </dataValidation>
  </dataValidations>
  <pageMargins left="0.7" right="0.7" top="0.75" bottom="0.75" header="0.3" footer="0.3"/>
  <pageSetup paperSize="9" scale="55"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Y39"/>
  <sheetViews>
    <sheetView showGridLines="0" showRowColHeaders="0" workbookViewId="0">
      <pane xSplit="1" ySplit="6" topLeftCell="B7" activePane="bottomRight" state="frozen"/>
      <selection pane="topRight" activeCell="B1" sqref="B1"/>
      <selection pane="bottomLeft" activeCell="A7" sqref="A7"/>
      <selection pane="bottomRight"/>
    </sheetView>
  </sheetViews>
  <sheetFormatPr defaultRowHeight="15" x14ac:dyDescent="0.25"/>
  <cols>
    <col min="1" max="7" width="9.140625" style="23"/>
    <col min="8" max="13" width="9.140625" style="23" customWidth="1"/>
    <col min="14" max="25" width="9.140625" style="23" hidden="1" customWidth="1"/>
    <col min="26" max="16384" width="9.140625" style="23"/>
  </cols>
  <sheetData>
    <row r="1" spans="1:25" ht="15.75" thickBot="1" x14ac:dyDescent="0.3">
      <c r="A1" s="42" t="s">
        <v>7</v>
      </c>
      <c r="B1" s="35" t="s">
        <v>8</v>
      </c>
      <c r="C1" s="35" t="s">
        <v>27</v>
      </c>
      <c r="D1" s="3" t="s">
        <v>9</v>
      </c>
      <c r="E1" s="38" t="s">
        <v>44</v>
      </c>
      <c r="F1" s="87" t="s">
        <v>622</v>
      </c>
      <c r="G1" s="204"/>
      <c r="H1" s="216"/>
      <c r="I1" s="27">
        <f>INDEX(Size_Col,MATCH(E1,Plates_Size,0))</f>
        <v>12</v>
      </c>
      <c r="J1" s="27">
        <v>2</v>
      </c>
    </row>
    <row r="2" spans="1:25" x14ac:dyDescent="0.25">
      <c r="A2" s="88" t="s">
        <v>599</v>
      </c>
      <c r="B2" s="177" t="s">
        <v>2</v>
      </c>
      <c r="C2" s="88" t="s">
        <v>3</v>
      </c>
      <c r="D2" s="86" t="s">
        <v>4</v>
      </c>
      <c r="E2" s="86" t="s">
        <v>5</v>
      </c>
      <c r="F2" s="86" t="s">
        <v>6</v>
      </c>
      <c r="G2" s="204" t="s">
        <v>520</v>
      </c>
      <c r="H2" s="216"/>
      <c r="I2" s="27">
        <f>INDEX(Size_Row,MATCH(E1,Plates_Size,0))</f>
        <v>8</v>
      </c>
    </row>
    <row r="3" spans="1:25" x14ac:dyDescent="0.25">
      <c r="A3" s="57" t="s">
        <v>0</v>
      </c>
    </row>
    <row r="4" spans="1:25" hidden="1" x14ac:dyDescent="0.25">
      <c r="A4" s="48" t="s">
        <v>1</v>
      </c>
    </row>
    <row r="6" spans="1:25" x14ac:dyDescent="0.25">
      <c r="A6" s="205"/>
      <c r="B6" s="205">
        <v>1</v>
      </c>
      <c r="C6" s="205">
        <v>2</v>
      </c>
      <c r="D6" s="205">
        <v>3</v>
      </c>
      <c r="E6" s="205">
        <v>4</v>
      </c>
      <c r="F6" s="205">
        <v>5</v>
      </c>
      <c r="G6" s="205">
        <v>6</v>
      </c>
      <c r="H6" s="205">
        <v>7</v>
      </c>
      <c r="I6" s="205">
        <v>8</v>
      </c>
      <c r="J6" s="205">
        <v>9</v>
      </c>
      <c r="K6" s="205">
        <v>10</v>
      </c>
      <c r="L6" s="205">
        <v>11</v>
      </c>
      <c r="M6" s="205">
        <v>12</v>
      </c>
      <c r="N6" s="205">
        <v>13</v>
      </c>
      <c r="O6" s="205">
        <v>14</v>
      </c>
      <c r="P6" s="205">
        <v>15</v>
      </c>
      <c r="Q6" s="205">
        <v>16</v>
      </c>
      <c r="R6" s="205">
        <v>17</v>
      </c>
      <c r="S6" s="205">
        <v>18</v>
      </c>
      <c r="T6" s="205">
        <v>19</v>
      </c>
      <c r="U6" s="205">
        <v>20</v>
      </c>
      <c r="V6" s="205">
        <v>21</v>
      </c>
      <c r="W6" s="205">
        <v>22</v>
      </c>
      <c r="X6" s="205">
        <v>23</v>
      </c>
      <c r="Y6" s="205">
        <v>24</v>
      </c>
    </row>
    <row r="7" spans="1:25" x14ac:dyDescent="0.25">
      <c r="A7" s="206" t="s">
        <v>11</v>
      </c>
      <c r="B7" s="211" t="s">
        <v>133</v>
      </c>
      <c r="C7" s="211" t="s">
        <v>134</v>
      </c>
      <c r="D7" s="211" t="s">
        <v>135</v>
      </c>
      <c r="E7" s="213" t="s">
        <v>136</v>
      </c>
      <c r="F7" s="213" t="s">
        <v>137</v>
      </c>
      <c r="G7" s="213" t="s">
        <v>138</v>
      </c>
      <c r="H7" s="212" t="s">
        <v>139</v>
      </c>
      <c r="I7" s="212" t="s">
        <v>140</v>
      </c>
      <c r="J7" s="214" t="s">
        <v>627</v>
      </c>
      <c r="K7" s="214"/>
      <c r="L7" s="214"/>
      <c r="M7" s="214"/>
      <c r="N7" s="214"/>
      <c r="O7" s="214"/>
      <c r="P7" s="214"/>
      <c r="Q7" s="214"/>
      <c r="R7" s="214"/>
      <c r="S7" s="214"/>
      <c r="T7" s="214"/>
      <c r="U7" s="214"/>
      <c r="V7" s="214"/>
      <c r="W7" s="214"/>
      <c r="X7" s="214"/>
      <c r="Y7" s="214"/>
    </row>
    <row r="8" spans="1:25" x14ac:dyDescent="0.25">
      <c r="A8" s="206" t="s">
        <v>12</v>
      </c>
      <c r="B8" s="211" t="s">
        <v>133</v>
      </c>
      <c r="C8" s="211" t="s">
        <v>134</v>
      </c>
      <c r="D8" s="211" t="s">
        <v>135</v>
      </c>
      <c r="E8" s="213" t="s">
        <v>136</v>
      </c>
      <c r="F8" s="213" t="s">
        <v>137</v>
      </c>
      <c r="G8" s="213" t="s">
        <v>138</v>
      </c>
      <c r="H8" s="212" t="s">
        <v>139</v>
      </c>
      <c r="I8" s="212" t="s">
        <v>140</v>
      </c>
      <c r="J8" s="214" t="s">
        <v>627</v>
      </c>
      <c r="K8" s="214"/>
      <c r="L8" s="214"/>
      <c r="M8" s="214"/>
      <c r="N8" s="214"/>
      <c r="O8" s="214"/>
      <c r="P8" s="214"/>
      <c r="Q8" s="214"/>
      <c r="R8" s="214"/>
      <c r="S8" s="214"/>
      <c r="T8" s="214"/>
      <c r="U8" s="214"/>
      <c r="V8" s="214"/>
      <c r="W8" s="214"/>
      <c r="X8" s="214"/>
      <c r="Y8" s="214"/>
    </row>
    <row r="9" spans="1:25" x14ac:dyDescent="0.25">
      <c r="A9" s="206" t="s">
        <v>13</v>
      </c>
      <c r="B9" s="211" t="s">
        <v>133</v>
      </c>
      <c r="C9" s="211" t="s">
        <v>134</v>
      </c>
      <c r="D9" s="211" t="s">
        <v>135</v>
      </c>
      <c r="E9" s="213" t="s">
        <v>136</v>
      </c>
      <c r="F9" s="213" t="s">
        <v>137</v>
      </c>
      <c r="G9" s="213" t="s">
        <v>138</v>
      </c>
      <c r="H9" s="212" t="s">
        <v>139</v>
      </c>
      <c r="I9" s="212" t="s">
        <v>140</v>
      </c>
      <c r="J9" s="214" t="s">
        <v>627</v>
      </c>
      <c r="K9" s="214"/>
      <c r="L9" s="214"/>
      <c r="M9" s="214"/>
      <c r="N9" s="214"/>
      <c r="O9" s="214"/>
      <c r="P9" s="214"/>
      <c r="Q9" s="214"/>
      <c r="R9" s="214"/>
      <c r="S9" s="214"/>
      <c r="T9" s="214"/>
      <c r="U9" s="214"/>
      <c r="V9" s="214"/>
      <c r="W9" s="214"/>
      <c r="X9" s="214"/>
      <c r="Y9" s="214"/>
    </row>
    <row r="10" spans="1:25" x14ac:dyDescent="0.25">
      <c r="A10" s="206" t="s">
        <v>14</v>
      </c>
      <c r="B10" s="211" t="s">
        <v>133</v>
      </c>
      <c r="C10" s="211" t="s">
        <v>134</v>
      </c>
      <c r="D10" s="211" t="s">
        <v>135</v>
      </c>
      <c r="E10" s="213" t="s">
        <v>136</v>
      </c>
      <c r="F10" s="213" t="s">
        <v>137</v>
      </c>
      <c r="G10" s="213" t="s">
        <v>138</v>
      </c>
      <c r="H10" s="212" t="s">
        <v>139</v>
      </c>
      <c r="I10" s="212" t="s">
        <v>140</v>
      </c>
      <c r="J10" s="214" t="s">
        <v>627</v>
      </c>
      <c r="K10" s="214"/>
      <c r="L10" s="214"/>
      <c r="M10" s="214"/>
      <c r="N10" s="214"/>
      <c r="O10" s="214"/>
      <c r="P10" s="214"/>
      <c r="Q10" s="214"/>
      <c r="R10" s="214"/>
      <c r="S10" s="214"/>
      <c r="T10" s="214"/>
      <c r="U10" s="214"/>
      <c r="V10" s="214"/>
      <c r="W10" s="214"/>
      <c r="X10" s="214"/>
      <c r="Y10" s="214"/>
    </row>
    <row r="11" spans="1:25" x14ac:dyDescent="0.25">
      <c r="A11" s="206" t="s">
        <v>15</v>
      </c>
      <c r="B11" s="211" t="s">
        <v>133</v>
      </c>
      <c r="C11" s="211" t="s">
        <v>134</v>
      </c>
      <c r="D11" s="211" t="s">
        <v>135</v>
      </c>
      <c r="E11" s="213" t="s">
        <v>136</v>
      </c>
      <c r="F11" s="213" t="s">
        <v>137</v>
      </c>
      <c r="G11" s="213" t="s">
        <v>138</v>
      </c>
      <c r="H11" s="212" t="s">
        <v>139</v>
      </c>
      <c r="I11" s="212" t="s">
        <v>140</v>
      </c>
      <c r="J11" s="214" t="s">
        <v>627</v>
      </c>
      <c r="K11" s="214"/>
      <c r="L11" s="214"/>
      <c r="M11" s="214"/>
      <c r="N11" s="214"/>
      <c r="O11" s="214"/>
      <c r="P11" s="214"/>
      <c r="Q11" s="214"/>
      <c r="R11" s="214"/>
      <c r="S11" s="214"/>
      <c r="T11" s="214"/>
      <c r="U11" s="214"/>
      <c r="V11" s="214"/>
      <c r="W11" s="214"/>
      <c r="X11" s="214"/>
      <c r="Y11" s="214"/>
    </row>
    <row r="12" spans="1:25" x14ac:dyDescent="0.25">
      <c r="A12" s="206" t="s">
        <v>16</v>
      </c>
      <c r="B12" s="211" t="s">
        <v>133</v>
      </c>
      <c r="C12" s="211" t="s">
        <v>134</v>
      </c>
      <c r="D12" s="211" t="s">
        <v>135</v>
      </c>
      <c r="E12" s="213" t="s">
        <v>136</v>
      </c>
      <c r="F12" s="213" t="s">
        <v>137</v>
      </c>
      <c r="G12" s="213" t="s">
        <v>138</v>
      </c>
      <c r="H12" s="212" t="s">
        <v>139</v>
      </c>
      <c r="I12" s="212" t="s">
        <v>140</v>
      </c>
      <c r="J12" s="214" t="s">
        <v>627</v>
      </c>
      <c r="K12" s="214"/>
      <c r="L12" s="214"/>
      <c r="M12" s="214"/>
      <c r="N12" s="214"/>
      <c r="O12" s="214"/>
      <c r="P12" s="214"/>
      <c r="Q12" s="214"/>
      <c r="R12" s="214"/>
      <c r="S12" s="214"/>
      <c r="T12" s="214"/>
      <c r="U12" s="214"/>
      <c r="V12" s="214"/>
      <c r="W12" s="214"/>
      <c r="X12" s="214"/>
      <c r="Y12" s="214"/>
    </row>
    <row r="13" spans="1:25" x14ac:dyDescent="0.25">
      <c r="A13" s="206" t="s">
        <v>17</v>
      </c>
      <c r="B13" s="211" t="s">
        <v>133</v>
      </c>
      <c r="C13" s="211" t="s">
        <v>134</v>
      </c>
      <c r="D13" s="211" t="s">
        <v>135</v>
      </c>
      <c r="E13" s="213" t="s">
        <v>136</v>
      </c>
      <c r="F13" s="213" t="s">
        <v>137</v>
      </c>
      <c r="G13" s="213" t="s">
        <v>138</v>
      </c>
      <c r="H13" s="212" t="s">
        <v>139</v>
      </c>
      <c r="I13" s="212" t="s">
        <v>140</v>
      </c>
      <c r="J13" s="299" t="s">
        <v>142</v>
      </c>
      <c r="K13" s="214"/>
      <c r="L13" s="214"/>
      <c r="M13" s="214"/>
      <c r="N13" s="214"/>
      <c r="O13" s="214"/>
      <c r="P13" s="214"/>
      <c r="Q13" s="214"/>
      <c r="R13" s="214"/>
      <c r="S13" s="214"/>
      <c r="T13" s="214"/>
      <c r="U13" s="214"/>
      <c r="V13" s="214"/>
      <c r="W13" s="214"/>
      <c r="X13" s="214"/>
      <c r="Y13" s="214"/>
    </row>
    <row r="14" spans="1:25" x14ac:dyDescent="0.25">
      <c r="A14" s="206" t="s">
        <v>18</v>
      </c>
      <c r="B14" s="211" t="s">
        <v>133</v>
      </c>
      <c r="C14" s="211" t="s">
        <v>134</v>
      </c>
      <c r="D14" s="211" t="s">
        <v>135</v>
      </c>
      <c r="E14" s="213" t="s">
        <v>136</v>
      </c>
      <c r="F14" s="213" t="s">
        <v>137</v>
      </c>
      <c r="G14" s="213" t="s">
        <v>138</v>
      </c>
      <c r="H14" s="212" t="s">
        <v>139</v>
      </c>
      <c r="I14" s="212" t="s">
        <v>140</v>
      </c>
      <c r="J14" s="214" t="s">
        <v>627</v>
      </c>
      <c r="K14" s="214"/>
      <c r="L14" s="214"/>
      <c r="M14" s="214"/>
      <c r="N14" s="214"/>
      <c r="O14" s="214"/>
      <c r="P14" s="214"/>
      <c r="Q14" s="214"/>
      <c r="R14" s="214"/>
      <c r="S14" s="214"/>
      <c r="T14" s="214"/>
      <c r="U14" s="214"/>
      <c r="V14" s="214"/>
      <c r="W14" s="214"/>
      <c r="X14" s="214"/>
      <c r="Y14" s="214"/>
    </row>
    <row r="15" spans="1:25" hidden="1" x14ac:dyDescent="0.25">
      <c r="A15" s="206" t="s">
        <v>19</v>
      </c>
      <c r="B15" s="214"/>
      <c r="C15" s="214"/>
      <c r="D15" s="214"/>
      <c r="E15" s="214"/>
      <c r="F15" s="214"/>
      <c r="G15" s="214"/>
      <c r="H15" s="214"/>
      <c r="I15" s="214"/>
      <c r="J15" s="214"/>
      <c r="K15" s="214"/>
      <c r="L15" s="214"/>
      <c r="M15" s="214"/>
      <c r="N15" s="214"/>
      <c r="O15" s="214"/>
      <c r="P15" s="214"/>
      <c r="Q15" s="214"/>
      <c r="R15" s="214"/>
      <c r="S15" s="214"/>
      <c r="T15" s="214"/>
      <c r="U15" s="214"/>
      <c r="V15" s="214"/>
      <c r="W15" s="214"/>
      <c r="X15" s="214"/>
      <c r="Y15" s="214"/>
    </row>
    <row r="16" spans="1:25" hidden="1" x14ac:dyDescent="0.25">
      <c r="A16" s="206" t="s">
        <v>20</v>
      </c>
      <c r="B16" s="214"/>
      <c r="C16" s="214"/>
      <c r="D16" s="214"/>
      <c r="E16" s="214"/>
      <c r="F16" s="214"/>
      <c r="G16" s="214"/>
      <c r="H16" s="214"/>
      <c r="I16" s="214"/>
      <c r="J16" s="214"/>
      <c r="K16" s="214"/>
      <c r="L16" s="214"/>
      <c r="M16" s="214"/>
      <c r="N16" s="214"/>
      <c r="O16" s="214"/>
      <c r="P16" s="214"/>
      <c r="Q16" s="214"/>
      <c r="R16" s="214"/>
      <c r="S16" s="214"/>
      <c r="T16" s="214"/>
      <c r="U16" s="214"/>
      <c r="V16" s="214"/>
      <c r="W16" s="214"/>
      <c r="X16" s="214"/>
      <c r="Y16" s="214"/>
    </row>
    <row r="17" spans="1:25" hidden="1" x14ac:dyDescent="0.25">
      <c r="A17" s="206" t="s">
        <v>21</v>
      </c>
      <c r="B17" s="214"/>
      <c r="C17" s="214"/>
      <c r="D17" s="214"/>
      <c r="E17" s="214"/>
      <c r="F17" s="214"/>
      <c r="G17" s="214"/>
      <c r="H17" s="214"/>
      <c r="I17" s="214"/>
      <c r="J17" s="214"/>
      <c r="K17" s="214"/>
      <c r="L17" s="214"/>
      <c r="M17" s="214"/>
      <c r="N17" s="214"/>
      <c r="O17" s="214"/>
      <c r="P17" s="214"/>
      <c r="Q17" s="214"/>
      <c r="R17" s="214"/>
      <c r="S17" s="214"/>
      <c r="T17" s="214"/>
      <c r="U17" s="214"/>
      <c r="V17" s="214"/>
      <c r="W17" s="214"/>
      <c r="X17" s="214"/>
      <c r="Y17" s="214"/>
    </row>
    <row r="18" spans="1:25" hidden="1" x14ac:dyDescent="0.25">
      <c r="A18" s="206" t="s">
        <v>22</v>
      </c>
      <c r="B18" s="214"/>
      <c r="C18" s="214"/>
      <c r="D18" s="214"/>
      <c r="E18" s="214"/>
      <c r="F18" s="214"/>
      <c r="G18" s="214"/>
      <c r="H18" s="214"/>
      <c r="I18" s="214"/>
      <c r="J18" s="214"/>
      <c r="K18" s="214"/>
      <c r="L18" s="214"/>
      <c r="M18" s="214"/>
      <c r="N18" s="214"/>
      <c r="O18" s="214"/>
      <c r="P18" s="214"/>
      <c r="Q18" s="214"/>
      <c r="R18" s="214"/>
      <c r="S18" s="214"/>
      <c r="T18" s="214"/>
      <c r="U18" s="214"/>
      <c r="V18" s="214"/>
      <c r="W18" s="214"/>
      <c r="X18" s="214"/>
      <c r="Y18" s="214"/>
    </row>
    <row r="19" spans="1:25" hidden="1" x14ac:dyDescent="0.25">
      <c r="A19" s="206" t="s">
        <v>23</v>
      </c>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row>
    <row r="20" spans="1:25" hidden="1" x14ac:dyDescent="0.25">
      <c r="A20" s="206" t="s">
        <v>24</v>
      </c>
      <c r="B20" s="214"/>
      <c r="C20" s="214"/>
      <c r="D20" s="214"/>
      <c r="E20" s="214"/>
      <c r="F20" s="214"/>
      <c r="G20" s="214"/>
      <c r="H20" s="214"/>
      <c r="I20" s="214"/>
      <c r="J20" s="214"/>
      <c r="K20" s="214"/>
      <c r="L20" s="214"/>
      <c r="M20" s="214"/>
      <c r="N20" s="214"/>
      <c r="O20" s="214"/>
      <c r="P20" s="214"/>
      <c r="Q20" s="214"/>
      <c r="R20" s="214"/>
      <c r="S20" s="214"/>
      <c r="T20" s="214"/>
      <c r="U20" s="214"/>
      <c r="V20" s="214"/>
      <c r="W20" s="214"/>
      <c r="X20" s="214"/>
      <c r="Y20" s="214"/>
    </row>
    <row r="21" spans="1:25" hidden="1" x14ac:dyDescent="0.25">
      <c r="A21" s="206" t="s">
        <v>25</v>
      </c>
      <c r="B21" s="214"/>
      <c r="C21" s="214"/>
      <c r="D21" s="214"/>
      <c r="E21" s="214"/>
      <c r="F21" s="214"/>
      <c r="G21" s="214"/>
      <c r="H21" s="214"/>
      <c r="I21" s="214"/>
      <c r="J21" s="214"/>
      <c r="K21" s="214"/>
      <c r="L21" s="214"/>
      <c r="M21" s="214"/>
      <c r="N21" s="214"/>
      <c r="O21" s="214"/>
      <c r="P21" s="214"/>
      <c r="Q21" s="214"/>
      <c r="R21" s="214"/>
      <c r="S21" s="214"/>
      <c r="T21" s="214"/>
      <c r="U21" s="214"/>
      <c r="V21" s="214"/>
      <c r="W21" s="214"/>
      <c r="X21" s="214"/>
      <c r="Y21" s="214"/>
    </row>
    <row r="22" spans="1:25" hidden="1" x14ac:dyDescent="0.25">
      <c r="A22" s="206" t="s">
        <v>26</v>
      </c>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row>
    <row r="24" spans="1:25" x14ac:dyDescent="0.25">
      <c r="A24" s="27" t="s">
        <v>11</v>
      </c>
      <c r="B24" s="33">
        <f t="shared" ref="B24:Y24" si="0">IFERROR(INDEX(Samples_Color,LEFT(B7,LEN(B7)-2)+0),2)</f>
        <v>4</v>
      </c>
      <c r="C24" s="33">
        <f t="shared" si="0"/>
        <v>4</v>
      </c>
      <c r="D24" s="33">
        <f t="shared" si="0"/>
        <v>4</v>
      </c>
      <c r="E24" s="33">
        <f t="shared" si="0"/>
        <v>3</v>
      </c>
      <c r="F24" s="33">
        <f t="shared" si="0"/>
        <v>3</v>
      </c>
      <c r="G24" s="33">
        <f t="shared" si="0"/>
        <v>3</v>
      </c>
      <c r="H24" s="33">
        <f t="shared" si="0"/>
        <v>7</v>
      </c>
      <c r="I24" s="33">
        <f t="shared" si="0"/>
        <v>7</v>
      </c>
      <c r="J24" s="33">
        <f t="shared" si="0"/>
        <v>2</v>
      </c>
      <c r="K24" s="33">
        <f t="shared" si="0"/>
        <v>2</v>
      </c>
      <c r="L24" s="33">
        <f t="shared" si="0"/>
        <v>2</v>
      </c>
      <c r="M24" s="33">
        <f t="shared" si="0"/>
        <v>2</v>
      </c>
      <c r="N24" s="33">
        <f t="shared" si="0"/>
        <v>2</v>
      </c>
      <c r="O24" s="33">
        <f t="shared" si="0"/>
        <v>2</v>
      </c>
      <c r="P24" s="33">
        <f t="shared" si="0"/>
        <v>2</v>
      </c>
      <c r="Q24" s="33">
        <f t="shared" si="0"/>
        <v>2</v>
      </c>
      <c r="R24" s="33">
        <f t="shared" si="0"/>
        <v>2</v>
      </c>
      <c r="S24" s="33">
        <f t="shared" si="0"/>
        <v>2</v>
      </c>
      <c r="T24" s="33">
        <f t="shared" si="0"/>
        <v>2</v>
      </c>
      <c r="U24" s="33">
        <f t="shared" si="0"/>
        <v>2</v>
      </c>
      <c r="V24" s="33">
        <f t="shared" si="0"/>
        <v>2</v>
      </c>
      <c r="W24" s="33">
        <f t="shared" si="0"/>
        <v>2</v>
      </c>
      <c r="X24" s="33">
        <f t="shared" si="0"/>
        <v>2</v>
      </c>
      <c r="Y24" s="33">
        <f t="shared" si="0"/>
        <v>2</v>
      </c>
    </row>
    <row r="25" spans="1:25" x14ac:dyDescent="0.25">
      <c r="A25" s="27" t="s">
        <v>12</v>
      </c>
      <c r="B25" s="33">
        <f t="shared" ref="B25:Y25" si="1">IFERROR(INDEX(Samples_Color,LEFT(B8,LEN(B8)-2)+0),2)</f>
        <v>4</v>
      </c>
      <c r="C25" s="33">
        <f t="shared" si="1"/>
        <v>4</v>
      </c>
      <c r="D25" s="33">
        <f t="shared" si="1"/>
        <v>4</v>
      </c>
      <c r="E25" s="33">
        <f t="shared" si="1"/>
        <v>3</v>
      </c>
      <c r="F25" s="33">
        <f t="shared" si="1"/>
        <v>3</v>
      </c>
      <c r="G25" s="33">
        <f t="shared" si="1"/>
        <v>3</v>
      </c>
      <c r="H25" s="33">
        <f t="shared" si="1"/>
        <v>7</v>
      </c>
      <c r="I25" s="33">
        <f t="shared" si="1"/>
        <v>7</v>
      </c>
      <c r="J25" s="33">
        <f t="shared" si="1"/>
        <v>2</v>
      </c>
      <c r="K25" s="33">
        <f t="shared" si="1"/>
        <v>2</v>
      </c>
      <c r="L25" s="33">
        <f t="shared" si="1"/>
        <v>2</v>
      </c>
      <c r="M25" s="33">
        <f t="shared" si="1"/>
        <v>2</v>
      </c>
      <c r="N25" s="33">
        <f t="shared" si="1"/>
        <v>2</v>
      </c>
      <c r="O25" s="33">
        <f t="shared" si="1"/>
        <v>2</v>
      </c>
      <c r="P25" s="33">
        <f t="shared" si="1"/>
        <v>2</v>
      </c>
      <c r="Q25" s="33">
        <f t="shared" si="1"/>
        <v>2</v>
      </c>
      <c r="R25" s="33">
        <f t="shared" si="1"/>
        <v>2</v>
      </c>
      <c r="S25" s="33">
        <f t="shared" si="1"/>
        <v>2</v>
      </c>
      <c r="T25" s="33">
        <f t="shared" si="1"/>
        <v>2</v>
      </c>
      <c r="U25" s="33">
        <f t="shared" si="1"/>
        <v>2</v>
      </c>
      <c r="V25" s="33">
        <f t="shared" si="1"/>
        <v>2</v>
      </c>
      <c r="W25" s="33">
        <f t="shared" si="1"/>
        <v>2</v>
      </c>
      <c r="X25" s="33">
        <f t="shared" si="1"/>
        <v>2</v>
      </c>
      <c r="Y25" s="33">
        <f t="shared" si="1"/>
        <v>2</v>
      </c>
    </row>
    <row r="26" spans="1:25" x14ac:dyDescent="0.25">
      <c r="A26" s="27" t="s">
        <v>13</v>
      </c>
      <c r="B26" s="33">
        <f t="shared" ref="B26:Y26" si="2">IFERROR(INDEX(Samples_Color,LEFT(B9,LEN(B9)-2)+0),2)</f>
        <v>4</v>
      </c>
      <c r="C26" s="33">
        <f t="shared" si="2"/>
        <v>4</v>
      </c>
      <c r="D26" s="33">
        <f t="shared" si="2"/>
        <v>4</v>
      </c>
      <c r="E26" s="33">
        <f t="shared" si="2"/>
        <v>3</v>
      </c>
      <c r="F26" s="33">
        <f t="shared" si="2"/>
        <v>3</v>
      </c>
      <c r="G26" s="33">
        <f t="shared" si="2"/>
        <v>3</v>
      </c>
      <c r="H26" s="33">
        <f t="shared" si="2"/>
        <v>7</v>
      </c>
      <c r="I26" s="33">
        <f t="shared" si="2"/>
        <v>7</v>
      </c>
      <c r="J26" s="33">
        <f t="shared" si="2"/>
        <v>2</v>
      </c>
      <c r="K26" s="33">
        <f t="shared" si="2"/>
        <v>2</v>
      </c>
      <c r="L26" s="33">
        <f t="shared" si="2"/>
        <v>2</v>
      </c>
      <c r="M26" s="33">
        <f t="shared" si="2"/>
        <v>2</v>
      </c>
      <c r="N26" s="33">
        <f t="shared" si="2"/>
        <v>2</v>
      </c>
      <c r="O26" s="33">
        <f t="shared" si="2"/>
        <v>2</v>
      </c>
      <c r="P26" s="33">
        <f t="shared" si="2"/>
        <v>2</v>
      </c>
      <c r="Q26" s="33">
        <f t="shared" si="2"/>
        <v>2</v>
      </c>
      <c r="R26" s="33">
        <f t="shared" si="2"/>
        <v>2</v>
      </c>
      <c r="S26" s="33">
        <f t="shared" si="2"/>
        <v>2</v>
      </c>
      <c r="T26" s="33">
        <f t="shared" si="2"/>
        <v>2</v>
      </c>
      <c r="U26" s="33">
        <f t="shared" si="2"/>
        <v>2</v>
      </c>
      <c r="V26" s="33">
        <f t="shared" si="2"/>
        <v>2</v>
      </c>
      <c r="W26" s="33">
        <f t="shared" si="2"/>
        <v>2</v>
      </c>
      <c r="X26" s="33">
        <f t="shared" si="2"/>
        <v>2</v>
      </c>
      <c r="Y26" s="33">
        <f t="shared" si="2"/>
        <v>2</v>
      </c>
    </row>
    <row r="27" spans="1:25" x14ac:dyDescent="0.25">
      <c r="A27" s="27" t="s">
        <v>14</v>
      </c>
      <c r="B27" s="33">
        <f t="shared" ref="B27:Y27" si="3">IFERROR(INDEX(Samples_Color,LEFT(B10,LEN(B10)-2)+0),2)</f>
        <v>4</v>
      </c>
      <c r="C27" s="33">
        <f t="shared" si="3"/>
        <v>4</v>
      </c>
      <c r="D27" s="33">
        <f t="shared" si="3"/>
        <v>4</v>
      </c>
      <c r="E27" s="33">
        <f t="shared" si="3"/>
        <v>3</v>
      </c>
      <c r="F27" s="33">
        <f t="shared" si="3"/>
        <v>3</v>
      </c>
      <c r="G27" s="33">
        <f t="shared" si="3"/>
        <v>3</v>
      </c>
      <c r="H27" s="33">
        <f t="shared" si="3"/>
        <v>7</v>
      </c>
      <c r="I27" s="33">
        <f t="shared" si="3"/>
        <v>7</v>
      </c>
      <c r="J27" s="33">
        <f t="shared" si="3"/>
        <v>2</v>
      </c>
      <c r="K27" s="33">
        <f t="shared" si="3"/>
        <v>2</v>
      </c>
      <c r="L27" s="33">
        <f t="shared" si="3"/>
        <v>2</v>
      </c>
      <c r="M27" s="33">
        <f t="shared" si="3"/>
        <v>2</v>
      </c>
      <c r="N27" s="33">
        <f t="shared" si="3"/>
        <v>2</v>
      </c>
      <c r="O27" s="33">
        <f t="shared" si="3"/>
        <v>2</v>
      </c>
      <c r="P27" s="33">
        <f t="shared" si="3"/>
        <v>2</v>
      </c>
      <c r="Q27" s="33">
        <f t="shared" si="3"/>
        <v>2</v>
      </c>
      <c r="R27" s="33">
        <f t="shared" si="3"/>
        <v>2</v>
      </c>
      <c r="S27" s="33">
        <f t="shared" si="3"/>
        <v>2</v>
      </c>
      <c r="T27" s="33">
        <f t="shared" si="3"/>
        <v>2</v>
      </c>
      <c r="U27" s="33">
        <f t="shared" si="3"/>
        <v>2</v>
      </c>
      <c r="V27" s="33">
        <f t="shared" si="3"/>
        <v>2</v>
      </c>
      <c r="W27" s="33">
        <f t="shared" si="3"/>
        <v>2</v>
      </c>
      <c r="X27" s="33">
        <f t="shared" si="3"/>
        <v>2</v>
      </c>
      <c r="Y27" s="33">
        <f t="shared" si="3"/>
        <v>2</v>
      </c>
    </row>
    <row r="28" spans="1:25" x14ac:dyDescent="0.25">
      <c r="A28" s="27" t="s">
        <v>15</v>
      </c>
      <c r="B28" s="33">
        <f t="shared" ref="B28:Y28" si="4">IFERROR(INDEX(Samples_Color,LEFT(B11,LEN(B11)-2)+0),2)</f>
        <v>4</v>
      </c>
      <c r="C28" s="33">
        <f t="shared" si="4"/>
        <v>4</v>
      </c>
      <c r="D28" s="33">
        <f t="shared" si="4"/>
        <v>4</v>
      </c>
      <c r="E28" s="33">
        <f t="shared" si="4"/>
        <v>3</v>
      </c>
      <c r="F28" s="33">
        <f t="shared" si="4"/>
        <v>3</v>
      </c>
      <c r="G28" s="33">
        <f t="shared" si="4"/>
        <v>3</v>
      </c>
      <c r="H28" s="33">
        <f t="shared" si="4"/>
        <v>7</v>
      </c>
      <c r="I28" s="33">
        <f t="shared" si="4"/>
        <v>7</v>
      </c>
      <c r="J28" s="33">
        <f t="shared" si="4"/>
        <v>2</v>
      </c>
      <c r="K28" s="33">
        <f t="shared" si="4"/>
        <v>2</v>
      </c>
      <c r="L28" s="33">
        <f t="shared" si="4"/>
        <v>2</v>
      </c>
      <c r="M28" s="33">
        <f t="shared" si="4"/>
        <v>2</v>
      </c>
      <c r="N28" s="33">
        <f t="shared" si="4"/>
        <v>2</v>
      </c>
      <c r="O28" s="33">
        <f t="shared" si="4"/>
        <v>2</v>
      </c>
      <c r="P28" s="33">
        <f t="shared" si="4"/>
        <v>2</v>
      </c>
      <c r="Q28" s="33">
        <f t="shared" si="4"/>
        <v>2</v>
      </c>
      <c r="R28" s="33">
        <f t="shared" si="4"/>
        <v>2</v>
      </c>
      <c r="S28" s="33">
        <f t="shared" si="4"/>
        <v>2</v>
      </c>
      <c r="T28" s="33">
        <f t="shared" si="4"/>
        <v>2</v>
      </c>
      <c r="U28" s="33">
        <f t="shared" si="4"/>
        <v>2</v>
      </c>
      <c r="V28" s="33">
        <f t="shared" si="4"/>
        <v>2</v>
      </c>
      <c r="W28" s="33">
        <f t="shared" si="4"/>
        <v>2</v>
      </c>
      <c r="X28" s="33">
        <f t="shared" si="4"/>
        <v>2</v>
      </c>
      <c r="Y28" s="33">
        <f t="shared" si="4"/>
        <v>2</v>
      </c>
    </row>
    <row r="29" spans="1:25" x14ac:dyDescent="0.25">
      <c r="A29" s="27" t="s">
        <v>16</v>
      </c>
      <c r="B29" s="33">
        <f t="shared" ref="B29:Y29" si="5">IFERROR(INDEX(Samples_Color,LEFT(B12,LEN(B12)-2)+0),2)</f>
        <v>4</v>
      </c>
      <c r="C29" s="33">
        <f t="shared" si="5"/>
        <v>4</v>
      </c>
      <c r="D29" s="33">
        <f t="shared" si="5"/>
        <v>4</v>
      </c>
      <c r="E29" s="33">
        <f t="shared" si="5"/>
        <v>3</v>
      </c>
      <c r="F29" s="33">
        <f t="shared" si="5"/>
        <v>3</v>
      </c>
      <c r="G29" s="33">
        <f t="shared" si="5"/>
        <v>3</v>
      </c>
      <c r="H29" s="33">
        <f t="shared" si="5"/>
        <v>7</v>
      </c>
      <c r="I29" s="33">
        <f t="shared" si="5"/>
        <v>7</v>
      </c>
      <c r="J29" s="33">
        <f t="shared" si="5"/>
        <v>2</v>
      </c>
      <c r="K29" s="33">
        <f t="shared" si="5"/>
        <v>2</v>
      </c>
      <c r="L29" s="33">
        <f t="shared" si="5"/>
        <v>2</v>
      </c>
      <c r="M29" s="33">
        <f t="shared" si="5"/>
        <v>2</v>
      </c>
      <c r="N29" s="33">
        <f t="shared" si="5"/>
        <v>2</v>
      </c>
      <c r="O29" s="33">
        <f t="shared" si="5"/>
        <v>2</v>
      </c>
      <c r="P29" s="33">
        <f t="shared" si="5"/>
        <v>2</v>
      </c>
      <c r="Q29" s="33">
        <f t="shared" si="5"/>
        <v>2</v>
      </c>
      <c r="R29" s="33">
        <f t="shared" si="5"/>
        <v>2</v>
      </c>
      <c r="S29" s="33">
        <f t="shared" si="5"/>
        <v>2</v>
      </c>
      <c r="T29" s="33">
        <f t="shared" si="5"/>
        <v>2</v>
      </c>
      <c r="U29" s="33">
        <f t="shared" si="5"/>
        <v>2</v>
      </c>
      <c r="V29" s="33">
        <f t="shared" si="5"/>
        <v>2</v>
      </c>
      <c r="W29" s="33">
        <f t="shared" si="5"/>
        <v>2</v>
      </c>
      <c r="X29" s="33">
        <f t="shared" si="5"/>
        <v>2</v>
      </c>
      <c r="Y29" s="33">
        <f t="shared" si="5"/>
        <v>2</v>
      </c>
    </row>
    <row r="30" spans="1:25" x14ac:dyDescent="0.25">
      <c r="A30" s="27" t="s">
        <v>17</v>
      </c>
      <c r="B30" s="33">
        <f t="shared" ref="B30:Y30" si="6">IFERROR(INDEX(Samples_Color,LEFT(B13,LEN(B13)-2)+0),2)</f>
        <v>4</v>
      </c>
      <c r="C30" s="33">
        <f t="shared" si="6"/>
        <v>4</v>
      </c>
      <c r="D30" s="33">
        <f t="shared" si="6"/>
        <v>4</v>
      </c>
      <c r="E30" s="33">
        <f t="shared" si="6"/>
        <v>3</v>
      </c>
      <c r="F30" s="33">
        <f t="shared" si="6"/>
        <v>3</v>
      </c>
      <c r="G30" s="33">
        <f t="shared" si="6"/>
        <v>3</v>
      </c>
      <c r="H30" s="33">
        <f t="shared" si="6"/>
        <v>7</v>
      </c>
      <c r="I30" s="33">
        <f t="shared" si="6"/>
        <v>7</v>
      </c>
      <c r="J30" s="33">
        <f t="shared" si="6"/>
        <v>23</v>
      </c>
      <c r="K30" s="33">
        <f t="shared" si="6"/>
        <v>2</v>
      </c>
      <c r="L30" s="33">
        <f t="shared" si="6"/>
        <v>2</v>
      </c>
      <c r="M30" s="33">
        <f t="shared" si="6"/>
        <v>2</v>
      </c>
      <c r="N30" s="33">
        <f t="shared" si="6"/>
        <v>2</v>
      </c>
      <c r="O30" s="33">
        <f t="shared" si="6"/>
        <v>2</v>
      </c>
      <c r="P30" s="33">
        <f t="shared" si="6"/>
        <v>2</v>
      </c>
      <c r="Q30" s="33">
        <f t="shared" si="6"/>
        <v>2</v>
      </c>
      <c r="R30" s="33">
        <f t="shared" si="6"/>
        <v>2</v>
      </c>
      <c r="S30" s="33">
        <f t="shared" si="6"/>
        <v>2</v>
      </c>
      <c r="T30" s="33">
        <f t="shared" si="6"/>
        <v>2</v>
      </c>
      <c r="U30" s="33">
        <f t="shared" si="6"/>
        <v>2</v>
      </c>
      <c r="V30" s="33">
        <f t="shared" si="6"/>
        <v>2</v>
      </c>
      <c r="W30" s="33">
        <f t="shared" si="6"/>
        <v>2</v>
      </c>
      <c r="X30" s="33">
        <f t="shared" si="6"/>
        <v>2</v>
      </c>
      <c r="Y30" s="33">
        <f t="shared" si="6"/>
        <v>2</v>
      </c>
    </row>
    <row r="31" spans="1:25" x14ac:dyDescent="0.25">
      <c r="A31" s="27" t="s">
        <v>18</v>
      </c>
      <c r="B31" s="33">
        <f t="shared" ref="B31:Y31" si="7">IFERROR(INDEX(Samples_Color,LEFT(B14,LEN(B14)-2)+0),2)</f>
        <v>4</v>
      </c>
      <c r="C31" s="33">
        <f t="shared" si="7"/>
        <v>4</v>
      </c>
      <c r="D31" s="33">
        <f t="shared" si="7"/>
        <v>4</v>
      </c>
      <c r="E31" s="33">
        <f t="shared" si="7"/>
        <v>3</v>
      </c>
      <c r="F31" s="33">
        <f t="shared" si="7"/>
        <v>3</v>
      </c>
      <c r="G31" s="33">
        <f t="shared" si="7"/>
        <v>3</v>
      </c>
      <c r="H31" s="33">
        <f t="shared" si="7"/>
        <v>7</v>
      </c>
      <c r="I31" s="33">
        <f t="shared" si="7"/>
        <v>7</v>
      </c>
      <c r="J31" s="33">
        <f t="shared" si="7"/>
        <v>2</v>
      </c>
      <c r="K31" s="33">
        <f t="shared" si="7"/>
        <v>2</v>
      </c>
      <c r="L31" s="33">
        <f t="shared" si="7"/>
        <v>2</v>
      </c>
      <c r="M31" s="33">
        <f t="shared" si="7"/>
        <v>2</v>
      </c>
      <c r="N31" s="33">
        <f t="shared" si="7"/>
        <v>2</v>
      </c>
      <c r="O31" s="33">
        <f t="shared" si="7"/>
        <v>2</v>
      </c>
      <c r="P31" s="33">
        <f t="shared" si="7"/>
        <v>2</v>
      </c>
      <c r="Q31" s="33">
        <f t="shared" si="7"/>
        <v>2</v>
      </c>
      <c r="R31" s="33">
        <f t="shared" si="7"/>
        <v>2</v>
      </c>
      <c r="S31" s="33">
        <f t="shared" si="7"/>
        <v>2</v>
      </c>
      <c r="T31" s="33">
        <f t="shared" si="7"/>
        <v>2</v>
      </c>
      <c r="U31" s="33">
        <f t="shared" si="7"/>
        <v>2</v>
      </c>
      <c r="V31" s="33">
        <f t="shared" si="7"/>
        <v>2</v>
      </c>
      <c r="W31" s="33">
        <f t="shared" si="7"/>
        <v>2</v>
      </c>
      <c r="X31" s="33">
        <f t="shared" si="7"/>
        <v>2</v>
      </c>
      <c r="Y31" s="33">
        <f t="shared" si="7"/>
        <v>2</v>
      </c>
    </row>
    <row r="32" spans="1:25" x14ac:dyDescent="0.25">
      <c r="A32" s="27" t="s">
        <v>19</v>
      </c>
      <c r="B32" s="33">
        <f t="shared" ref="B32:Y32" si="8">IFERROR(INDEX(Samples_Color,LEFT(B15,LEN(B15)-2)+0),2)</f>
        <v>2</v>
      </c>
      <c r="C32" s="33">
        <f t="shared" si="8"/>
        <v>2</v>
      </c>
      <c r="D32" s="33">
        <f t="shared" si="8"/>
        <v>2</v>
      </c>
      <c r="E32" s="33">
        <f t="shared" si="8"/>
        <v>2</v>
      </c>
      <c r="F32" s="33">
        <f t="shared" si="8"/>
        <v>2</v>
      </c>
      <c r="G32" s="33">
        <f t="shared" si="8"/>
        <v>2</v>
      </c>
      <c r="H32" s="33">
        <f t="shared" si="8"/>
        <v>2</v>
      </c>
      <c r="I32" s="33">
        <f t="shared" si="8"/>
        <v>2</v>
      </c>
      <c r="J32" s="33">
        <f t="shared" si="8"/>
        <v>2</v>
      </c>
      <c r="K32" s="33">
        <f t="shared" si="8"/>
        <v>2</v>
      </c>
      <c r="L32" s="33">
        <f t="shared" si="8"/>
        <v>2</v>
      </c>
      <c r="M32" s="33">
        <f t="shared" si="8"/>
        <v>2</v>
      </c>
      <c r="N32" s="33">
        <f t="shared" si="8"/>
        <v>2</v>
      </c>
      <c r="O32" s="33">
        <f t="shared" si="8"/>
        <v>2</v>
      </c>
      <c r="P32" s="33">
        <f t="shared" si="8"/>
        <v>2</v>
      </c>
      <c r="Q32" s="33">
        <f t="shared" si="8"/>
        <v>2</v>
      </c>
      <c r="R32" s="33">
        <f t="shared" si="8"/>
        <v>2</v>
      </c>
      <c r="S32" s="33">
        <f t="shared" si="8"/>
        <v>2</v>
      </c>
      <c r="T32" s="33">
        <f t="shared" si="8"/>
        <v>2</v>
      </c>
      <c r="U32" s="33">
        <f t="shared" si="8"/>
        <v>2</v>
      </c>
      <c r="V32" s="33">
        <f t="shared" si="8"/>
        <v>2</v>
      </c>
      <c r="W32" s="33">
        <f t="shared" si="8"/>
        <v>2</v>
      </c>
      <c r="X32" s="33">
        <f t="shared" si="8"/>
        <v>2</v>
      </c>
      <c r="Y32" s="33">
        <f t="shared" si="8"/>
        <v>2</v>
      </c>
    </row>
    <row r="33" spans="1:25" x14ac:dyDescent="0.25">
      <c r="A33" s="27" t="s">
        <v>20</v>
      </c>
      <c r="B33" s="33">
        <f t="shared" ref="B33:Y33" si="9">IFERROR(INDEX(Samples_Color,LEFT(B16,LEN(B16)-2)+0),2)</f>
        <v>2</v>
      </c>
      <c r="C33" s="33">
        <f t="shared" si="9"/>
        <v>2</v>
      </c>
      <c r="D33" s="33">
        <f t="shared" si="9"/>
        <v>2</v>
      </c>
      <c r="E33" s="33">
        <f t="shared" si="9"/>
        <v>2</v>
      </c>
      <c r="F33" s="33">
        <f t="shared" si="9"/>
        <v>2</v>
      </c>
      <c r="G33" s="33">
        <f t="shared" si="9"/>
        <v>2</v>
      </c>
      <c r="H33" s="33">
        <f t="shared" si="9"/>
        <v>2</v>
      </c>
      <c r="I33" s="33">
        <f t="shared" si="9"/>
        <v>2</v>
      </c>
      <c r="J33" s="33">
        <f t="shared" si="9"/>
        <v>2</v>
      </c>
      <c r="K33" s="33">
        <f t="shared" si="9"/>
        <v>2</v>
      </c>
      <c r="L33" s="33">
        <f t="shared" si="9"/>
        <v>2</v>
      </c>
      <c r="M33" s="33">
        <f t="shared" si="9"/>
        <v>2</v>
      </c>
      <c r="N33" s="33">
        <f t="shared" si="9"/>
        <v>2</v>
      </c>
      <c r="O33" s="33">
        <f t="shared" si="9"/>
        <v>2</v>
      </c>
      <c r="P33" s="33">
        <f t="shared" si="9"/>
        <v>2</v>
      </c>
      <c r="Q33" s="33">
        <f t="shared" si="9"/>
        <v>2</v>
      </c>
      <c r="R33" s="33">
        <f t="shared" si="9"/>
        <v>2</v>
      </c>
      <c r="S33" s="33">
        <f t="shared" si="9"/>
        <v>2</v>
      </c>
      <c r="T33" s="33">
        <f t="shared" si="9"/>
        <v>2</v>
      </c>
      <c r="U33" s="33">
        <f t="shared" si="9"/>
        <v>2</v>
      </c>
      <c r="V33" s="33">
        <f t="shared" si="9"/>
        <v>2</v>
      </c>
      <c r="W33" s="33">
        <f t="shared" si="9"/>
        <v>2</v>
      </c>
      <c r="X33" s="33">
        <f t="shared" si="9"/>
        <v>2</v>
      </c>
      <c r="Y33" s="33">
        <f t="shared" si="9"/>
        <v>2</v>
      </c>
    </row>
    <row r="34" spans="1:25" x14ac:dyDescent="0.25">
      <c r="A34" s="27" t="s">
        <v>21</v>
      </c>
      <c r="B34" s="33">
        <f t="shared" ref="B34:Y34" si="10">IFERROR(INDEX(Samples_Color,LEFT(B17,LEN(B17)-2)+0),2)</f>
        <v>2</v>
      </c>
      <c r="C34" s="33">
        <f t="shared" si="10"/>
        <v>2</v>
      </c>
      <c r="D34" s="33">
        <f t="shared" si="10"/>
        <v>2</v>
      </c>
      <c r="E34" s="33">
        <f t="shared" si="10"/>
        <v>2</v>
      </c>
      <c r="F34" s="33">
        <f t="shared" si="10"/>
        <v>2</v>
      </c>
      <c r="G34" s="33">
        <f t="shared" si="10"/>
        <v>2</v>
      </c>
      <c r="H34" s="33">
        <f t="shared" si="10"/>
        <v>2</v>
      </c>
      <c r="I34" s="33">
        <f t="shared" si="10"/>
        <v>2</v>
      </c>
      <c r="J34" s="33">
        <f t="shared" si="10"/>
        <v>2</v>
      </c>
      <c r="K34" s="33">
        <f t="shared" si="10"/>
        <v>2</v>
      </c>
      <c r="L34" s="33">
        <f t="shared" si="10"/>
        <v>2</v>
      </c>
      <c r="M34" s="33">
        <f t="shared" si="10"/>
        <v>2</v>
      </c>
      <c r="N34" s="33">
        <f t="shared" si="10"/>
        <v>2</v>
      </c>
      <c r="O34" s="33">
        <f t="shared" si="10"/>
        <v>2</v>
      </c>
      <c r="P34" s="33">
        <f t="shared" si="10"/>
        <v>2</v>
      </c>
      <c r="Q34" s="33">
        <f t="shared" si="10"/>
        <v>2</v>
      </c>
      <c r="R34" s="33">
        <f t="shared" si="10"/>
        <v>2</v>
      </c>
      <c r="S34" s="33">
        <f t="shared" si="10"/>
        <v>2</v>
      </c>
      <c r="T34" s="33">
        <f t="shared" si="10"/>
        <v>2</v>
      </c>
      <c r="U34" s="33">
        <f t="shared" si="10"/>
        <v>2</v>
      </c>
      <c r="V34" s="33">
        <f t="shared" si="10"/>
        <v>2</v>
      </c>
      <c r="W34" s="33">
        <f t="shared" si="10"/>
        <v>2</v>
      </c>
      <c r="X34" s="33">
        <f t="shared" si="10"/>
        <v>2</v>
      </c>
      <c r="Y34" s="33">
        <f t="shared" si="10"/>
        <v>2</v>
      </c>
    </row>
    <row r="35" spans="1:25" x14ac:dyDescent="0.25">
      <c r="A35" s="27" t="s">
        <v>22</v>
      </c>
      <c r="B35" s="33">
        <f t="shared" ref="B35:Y35" si="11">IFERROR(INDEX(Samples_Color,LEFT(B18,LEN(B18)-2)+0),2)</f>
        <v>2</v>
      </c>
      <c r="C35" s="33">
        <f t="shared" si="11"/>
        <v>2</v>
      </c>
      <c r="D35" s="33">
        <f t="shared" si="11"/>
        <v>2</v>
      </c>
      <c r="E35" s="33">
        <f t="shared" si="11"/>
        <v>2</v>
      </c>
      <c r="F35" s="33">
        <f t="shared" si="11"/>
        <v>2</v>
      </c>
      <c r="G35" s="33">
        <f t="shared" si="11"/>
        <v>2</v>
      </c>
      <c r="H35" s="33">
        <f t="shared" si="11"/>
        <v>2</v>
      </c>
      <c r="I35" s="33">
        <f t="shared" si="11"/>
        <v>2</v>
      </c>
      <c r="J35" s="33">
        <f t="shared" si="11"/>
        <v>2</v>
      </c>
      <c r="K35" s="33">
        <f t="shared" si="11"/>
        <v>2</v>
      </c>
      <c r="L35" s="33">
        <f t="shared" si="11"/>
        <v>2</v>
      </c>
      <c r="M35" s="33">
        <f t="shared" si="11"/>
        <v>2</v>
      </c>
      <c r="N35" s="33">
        <f t="shared" si="11"/>
        <v>2</v>
      </c>
      <c r="O35" s="33">
        <f t="shared" si="11"/>
        <v>2</v>
      </c>
      <c r="P35" s="33">
        <f t="shared" si="11"/>
        <v>2</v>
      </c>
      <c r="Q35" s="33">
        <f t="shared" si="11"/>
        <v>2</v>
      </c>
      <c r="R35" s="33">
        <f t="shared" si="11"/>
        <v>2</v>
      </c>
      <c r="S35" s="33">
        <f t="shared" si="11"/>
        <v>2</v>
      </c>
      <c r="T35" s="33">
        <f t="shared" si="11"/>
        <v>2</v>
      </c>
      <c r="U35" s="33">
        <f t="shared" si="11"/>
        <v>2</v>
      </c>
      <c r="V35" s="33">
        <f t="shared" si="11"/>
        <v>2</v>
      </c>
      <c r="W35" s="33">
        <f t="shared" si="11"/>
        <v>2</v>
      </c>
      <c r="X35" s="33">
        <f t="shared" si="11"/>
        <v>2</v>
      </c>
      <c r="Y35" s="33">
        <f t="shared" si="11"/>
        <v>2</v>
      </c>
    </row>
    <row r="36" spans="1:25" x14ac:dyDescent="0.25">
      <c r="A36" s="27" t="s">
        <v>23</v>
      </c>
      <c r="B36" s="33">
        <f t="shared" ref="B36:Y36" si="12">IFERROR(INDEX(Samples_Color,LEFT(B19,LEN(B19)-2)+0),2)</f>
        <v>2</v>
      </c>
      <c r="C36" s="33">
        <f t="shared" si="12"/>
        <v>2</v>
      </c>
      <c r="D36" s="33">
        <f t="shared" si="12"/>
        <v>2</v>
      </c>
      <c r="E36" s="33">
        <f t="shared" si="12"/>
        <v>2</v>
      </c>
      <c r="F36" s="33">
        <f t="shared" si="12"/>
        <v>2</v>
      </c>
      <c r="G36" s="33">
        <f t="shared" si="12"/>
        <v>2</v>
      </c>
      <c r="H36" s="33">
        <f t="shared" si="12"/>
        <v>2</v>
      </c>
      <c r="I36" s="33">
        <f t="shared" si="12"/>
        <v>2</v>
      </c>
      <c r="J36" s="33">
        <f t="shared" si="12"/>
        <v>2</v>
      </c>
      <c r="K36" s="33">
        <f t="shared" si="12"/>
        <v>2</v>
      </c>
      <c r="L36" s="33">
        <f t="shared" si="12"/>
        <v>2</v>
      </c>
      <c r="M36" s="33">
        <f t="shared" si="12"/>
        <v>2</v>
      </c>
      <c r="N36" s="33">
        <f t="shared" si="12"/>
        <v>2</v>
      </c>
      <c r="O36" s="33">
        <f t="shared" si="12"/>
        <v>2</v>
      </c>
      <c r="P36" s="33">
        <f t="shared" si="12"/>
        <v>2</v>
      </c>
      <c r="Q36" s="33">
        <f t="shared" si="12"/>
        <v>2</v>
      </c>
      <c r="R36" s="33">
        <f t="shared" si="12"/>
        <v>2</v>
      </c>
      <c r="S36" s="33">
        <f t="shared" si="12"/>
        <v>2</v>
      </c>
      <c r="T36" s="33">
        <f t="shared" si="12"/>
        <v>2</v>
      </c>
      <c r="U36" s="33">
        <f t="shared" si="12"/>
        <v>2</v>
      </c>
      <c r="V36" s="33">
        <f t="shared" si="12"/>
        <v>2</v>
      </c>
      <c r="W36" s="33">
        <f t="shared" si="12"/>
        <v>2</v>
      </c>
      <c r="X36" s="33">
        <f t="shared" si="12"/>
        <v>2</v>
      </c>
      <c r="Y36" s="33">
        <f t="shared" si="12"/>
        <v>2</v>
      </c>
    </row>
    <row r="37" spans="1:25" x14ac:dyDescent="0.25">
      <c r="A37" s="27" t="s">
        <v>24</v>
      </c>
      <c r="B37" s="33">
        <f t="shared" ref="B37:Y37" si="13">IFERROR(INDEX(Samples_Color,LEFT(B20,LEN(B20)-2)+0),2)</f>
        <v>2</v>
      </c>
      <c r="C37" s="33">
        <f t="shared" si="13"/>
        <v>2</v>
      </c>
      <c r="D37" s="33">
        <f t="shared" si="13"/>
        <v>2</v>
      </c>
      <c r="E37" s="33">
        <f t="shared" si="13"/>
        <v>2</v>
      </c>
      <c r="F37" s="33">
        <f t="shared" si="13"/>
        <v>2</v>
      </c>
      <c r="G37" s="33">
        <f t="shared" si="13"/>
        <v>2</v>
      </c>
      <c r="H37" s="33">
        <f t="shared" si="13"/>
        <v>2</v>
      </c>
      <c r="I37" s="33">
        <f t="shared" si="13"/>
        <v>2</v>
      </c>
      <c r="J37" s="33">
        <f t="shared" si="13"/>
        <v>2</v>
      </c>
      <c r="K37" s="33">
        <f t="shared" si="13"/>
        <v>2</v>
      </c>
      <c r="L37" s="33">
        <f t="shared" si="13"/>
        <v>2</v>
      </c>
      <c r="M37" s="33">
        <f t="shared" si="13"/>
        <v>2</v>
      </c>
      <c r="N37" s="33">
        <f t="shared" si="13"/>
        <v>2</v>
      </c>
      <c r="O37" s="33">
        <f t="shared" si="13"/>
        <v>2</v>
      </c>
      <c r="P37" s="33">
        <f t="shared" si="13"/>
        <v>2</v>
      </c>
      <c r="Q37" s="33">
        <f t="shared" si="13"/>
        <v>2</v>
      </c>
      <c r="R37" s="33">
        <f t="shared" si="13"/>
        <v>2</v>
      </c>
      <c r="S37" s="33">
        <f t="shared" si="13"/>
        <v>2</v>
      </c>
      <c r="T37" s="33">
        <f t="shared" si="13"/>
        <v>2</v>
      </c>
      <c r="U37" s="33">
        <f t="shared" si="13"/>
        <v>2</v>
      </c>
      <c r="V37" s="33">
        <f t="shared" si="13"/>
        <v>2</v>
      </c>
      <c r="W37" s="33">
        <f t="shared" si="13"/>
        <v>2</v>
      </c>
      <c r="X37" s="33">
        <f t="shared" si="13"/>
        <v>2</v>
      </c>
      <c r="Y37" s="33">
        <f t="shared" si="13"/>
        <v>2</v>
      </c>
    </row>
    <row r="38" spans="1:25" x14ac:dyDescent="0.25">
      <c r="A38" s="27" t="s">
        <v>25</v>
      </c>
      <c r="B38" s="33">
        <f t="shared" ref="B38:Y38" si="14">IFERROR(INDEX(Samples_Color,LEFT(B21,LEN(B21)-2)+0),2)</f>
        <v>2</v>
      </c>
      <c r="C38" s="33">
        <f t="shared" si="14"/>
        <v>2</v>
      </c>
      <c r="D38" s="33">
        <f t="shared" si="14"/>
        <v>2</v>
      </c>
      <c r="E38" s="33">
        <f t="shared" si="14"/>
        <v>2</v>
      </c>
      <c r="F38" s="33">
        <f t="shared" si="14"/>
        <v>2</v>
      </c>
      <c r="G38" s="33">
        <f t="shared" si="14"/>
        <v>2</v>
      </c>
      <c r="H38" s="33">
        <f t="shared" si="14"/>
        <v>2</v>
      </c>
      <c r="I38" s="33">
        <f t="shared" si="14"/>
        <v>2</v>
      </c>
      <c r="J38" s="33">
        <f t="shared" si="14"/>
        <v>2</v>
      </c>
      <c r="K38" s="33">
        <f t="shared" si="14"/>
        <v>2</v>
      </c>
      <c r="L38" s="33">
        <f t="shared" si="14"/>
        <v>2</v>
      </c>
      <c r="M38" s="33">
        <f t="shared" si="14"/>
        <v>2</v>
      </c>
      <c r="N38" s="33">
        <f t="shared" si="14"/>
        <v>2</v>
      </c>
      <c r="O38" s="33">
        <f t="shared" si="14"/>
        <v>2</v>
      </c>
      <c r="P38" s="33">
        <f t="shared" si="14"/>
        <v>2</v>
      </c>
      <c r="Q38" s="33">
        <f t="shared" si="14"/>
        <v>2</v>
      </c>
      <c r="R38" s="33">
        <f t="shared" si="14"/>
        <v>2</v>
      </c>
      <c r="S38" s="33">
        <f t="shared" si="14"/>
        <v>2</v>
      </c>
      <c r="T38" s="33">
        <f t="shared" si="14"/>
        <v>2</v>
      </c>
      <c r="U38" s="33">
        <f t="shared" si="14"/>
        <v>2</v>
      </c>
      <c r="V38" s="33">
        <f t="shared" si="14"/>
        <v>2</v>
      </c>
      <c r="W38" s="33">
        <f t="shared" si="14"/>
        <v>2</v>
      </c>
      <c r="X38" s="33">
        <f t="shared" si="14"/>
        <v>2</v>
      </c>
      <c r="Y38" s="33">
        <f t="shared" si="14"/>
        <v>2</v>
      </c>
    </row>
    <row r="39" spans="1:25" x14ac:dyDescent="0.25">
      <c r="A39" s="27" t="s">
        <v>26</v>
      </c>
      <c r="B39" s="33">
        <f t="shared" ref="B39:Y39" si="15">IFERROR(INDEX(Samples_Color,LEFT(B22,LEN(B22)-2)+0),2)</f>
        <v>2</v>
      </c>
      <c r="C39" s="33">
        <f t="shared" si="15"/>
        <v>2</v>
      </c>
      <c r="D39" s="33">
        <f t="shared" si="15"/>
        <v>2</v>
      </c>
      <c r="E39" s="33">
        <f t="shared" si="15"/>
        <v>2</v>
      </c>
      <c r="F39" s="33">
        <f t="shared" si="15"/>
        <v>2</v>
      </c>
      <c r="G39" s="33">
        <f t="shared" si="15"/>
        <v>2</v>
      </c>
      <c r="H39" s="33">
        <f t="shared" si="15"/>
        <v>2</v>
      </c>
      <c r="I39" s="33">
        <f t="shared" si="15"/>
        <v>2</v>
      </c>
      <c r="J39" s="33">
        <f t="shared" si="15"/>
        <v>2</v>
      </c>
      <c r="K39" s="33">
        <f t="shared" si="15"/>
        <v>2</v>
      </c>
      <c r="L39" s="33">
        <f t="shared" si="15"/>
        <v>2</v>
      </c>
      <c r="M39" s="33">
        <f t="shared" si="15"/>
        <v>2</v>
      </c>
      <c r="N39" s="33">
        <f t="shared" si="15"/>
        <v>2</v>
      </c>
      <c r="O39" s="33">
        <f t="shared" si="15"/>
        <v>2</v>
      </c>
      <c r="P39" s="33">
        <f t="shared" si="15"/>
        <v>2</v>
      </c>
      <c r="Q39" s="33">
        <f t="shared" si="15"/>
        <v>2</v>
      </c>
      <c r="R39" s="33">
        <f t="shared" si="15"/>
        <v>2</v>
      </c>
      <c r="S39" s="33">
        <f t="shared" si="15"/>
        <v>2</v>
      </c>
      <c r="T39" s="33">
        <f t="shared" si="15"/>
        <v>2</v>
      </c>
      <c r="U39" s="33">
        <f t="shared" si="15"/>
        <v>2</v>
      </c>
      <c r="V39" s="33">
        <f t="shared" si="15"/>
        <v>2</v>
      </c>
      <c r="W39" s="33">
        <f t="shared" si="15"/>
        <v>2</v>
      </c>
      <c r="X39" s="33">
        <f t="shared" si="15"/>
        <v>2</v>
      </c>
      <c r="Y39" s="33">
        <f t="shared" si="15"/>
        <v>2</v>
      </c>
    </row>
  </sheetData>
  <sheetProtection password="C750" sheet="1" objects="1" scenarios="1" selectLockedCells="1"/>
  <dataValidations count="3">
    <dataValidation type="list" showErrorMessage="1" errorTitle="Error Sample" error="Put or select the sample number and the biological replicate._x000a_Sample_BioRep" sqref="B7:Y22">
      <formula1>Rep_Samples</formula1>
    </dataValidation>
    <dataValidation type="list" allowBlank="1" showInputMessage="1" showErrorMessage="1" errorTitle="Error size plate" error="Please select from the list._x000a_Select between 24 [6X4(D)], 96 [12X8(H)] or 384 [24X16(P)] wells plate" promptTitle="Size of the plate" prompt="Select between:_x000a_24 wells plate [6X4(D)]_x000a_96 wells plate [12X8(H)]_x000a_384  wells plate [24X16(P)]" sqref="E1">
      <formula1>Plates_Size</formula1>
    </dataValidation>
    <dataValidation allowBlank="1" promptTitle="Data input" prompt="Please determine if the data is in logaritmic values or not." sqref="F1"/>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9"/>
  <sheetViews>
    <sheetView showGridLines="0" showRowColHeaders="0" workbookViewId="0">
      <pane xSplit="1" ySplit="6" topLeftCell="B7" activePane="bottomRight" state="frozen"/>
      <selection pane="topRight" activeCell="B1" sqref="B1"/>
      <selection pane="bottomLeft" activeCell="A7" sqref="A7"/>
      <selection pane="bottomRight" activeCell="D2" sqref="D2"/>
    </sheetView>
  </sheetViews>
  <sheetFormatPr defaultRowHeight="15" x14ac:dyDescent="0.25"/>
  <cols>
    <col min="1" max="7" width="9.140625" style="23"/>
    <col min="8" max="13" width="9.140625" style="23" customWidth="1"/>
    <col min="14" max="25" width="9.140625" style="23" hidden="1" customWidth="1"/>
    <col min="26" max="16384" width="9.140625" style="23"/>
  </cols>
  <sheetData>
    <row r="1" spans="1:25" ht="15.75" thickBot="1" x14ac:dyDescent="0.3">
      <c r="A1" s="42" t="s">
        <v>7</v>
      </c>
      <c r="B1" s="35" t="s">
        <v>8</v>
      </c>
      <c r="C1" s="35" t="s">
        <v>27</v>
      </c>
      <c r="D1" s="3" t="s">
        <v>9</v>
      </c>
      <c r="E1" s="55" t="str">
        <f>Details!$B$7</f>
        <v>12X8</v>
      </c>
      <c r="F1" s="10" t="s">
        <v>622</v>
      </c>
      <c r="G1" s="59" t="s">
        <v>518</v>
      </c>
      <c r="H1" s="217"/>
      <c r="I1" s="27">
        <f>INDEX(Size_Col,MATCH(E1,Plates_Size,0))</f>
        <v>12</v>
      </c>
      <c r="J1" s="27">
        <v>2</v>
      </c>
    </row>
    <row r="2" spans="1:25" x14ac:dyDescent="0.25">
      <c r="A2" s="1" t="s">
        <v>599</v>
      </c>
      <c r="B2" s="48" t="s">
        <v>2</v>
      </c>
      <c r="C2" s="48" t="s">
        <v>3</v>
      </c>
      <c r="D2" s="1" t="s">
        <v>4</v>
      </c>
      <c r="E2" s="35" t="s">
        <v>5</v>
      </c>
      <c r="F2" s="35" t="s">
        <v>6</v>
      </c>
      <c r="G2" s="59" t="s">
        <v>520</v>
      </c>
      <c r="H2" s="217"/>
      <c r="I2" s="27">
        <f>INDEX(Size_Row,MATCH(E1,Plates_Size,0))</f>
        <v>8</v>
      </c>
    </row>
    <row r="3" spans="1:25" x14ac:dyDescent="0.25">
      <c r="A3" s="57" t="s">
        <v>0</v>
      </c>
    </row>
    <row r="4" spans="1:25" hidden="1" x14ac:dyDescent="0.25">
      <c r="A4" s="48" t="s">
        <v>1</v>
      </c>
    </row>
    <row r="6" spans="1:25" x14ac:dyDescent="0.25">
      <c r="A6" s="53"/>
      <c r="B6" s="31">
        <v>1</v>
      </c>
      <c r="C6" s="31">
        <v>2</v>
      </c>
      <c r="D6" s="31">
        <v>3</v>
      </c>
      <c r="E6" s="31">
        <v>4</v>
      </c>
      <c r="F6" s="31">
        <v>5</v>
      </c>
      <c r="G6" s="31">
        <v>6</v>
      </c>
      <c r="H6" s="31">
        <v>7</v>
      </c>
      <c r="I6" s="31">
        <v>8</v>
      </c>
      <c r="J6" s="31">
        <v>9</v>
      </c>
      <c r="K6" s="31">
        <v>10</v>
      </c>
      <c r="L6" s="31">
        <v>11</v>
      </c>
      <c r="M6" s="31">
        <v>12</v>
      </c>
      <c r="N6" s="31">
        <v>13</v>
      </c>
      <c r="O6" s="31">
        <v>14</v>
      </c>
      <c r="P6" s="31">
        <v>15</v>
      </c>
      <c r="Q6" s="31">
        <v>16</v>
      </c>
      <c r="R6" s="31">
        <v>17</v>
      </c>
      <c r="S6" s="31">
        <v>18</v>
      </c>
      <c r="T6" s="31">
        <v>19</v>
      </c>
      <c r="U6" s="31">
        <v>20</v>
      </c>
      <c r="V6" s="31">
        <v>21</v>
      </c>
      <c r="W6" s="31">
        <v>22</v>
      </c>
      <c r="X6" s="31">
        <v>23</v>
      </c>
      <c r="Y6" s="31">
        <v>24</v>
      </c>
    </row>
    <row r="7" spans="1:25" x14ac:dyDescent="0.25">
      <c r="A7" s="54" t="s">
        <v>11</v>
      </c>
      <c r="B7" s="263" t="s">
        <v>937</v>
      </c>
      <c r="C7" s="263" t="s">
        <v>937</v>
      </c>
      <c r="D7" s="263" t="s">
        <v>937</v>
      </c>
      <c r="E7" s="263" t="s">
        <v>937</v>
      </c>
      <c r="F7" s="263" t="s">
        <v>937</v>
      </c>
      <c r="G7" s="263" t="s">
        <v>937</v>
      </c>
      <c r="H7" s="263" t="s">
        <v>937</v>
      </c>
      <c r="I7" s="263" t="s">
        <v>937</v>
      </c>
      <c r="J7" s="263" t="s">
        <v>937</v>
      </c>
      <c r="K7" s="214"/>
      <c r="L7" s="214"/>
      <c r="M7" s="214"/>
      <c r="N7" s="203"/>
      <c r="O7" s="203"/>
      <c r="P7" s="203"/>
      <c r="Q7" s="203"/>
      <c r="R7" s="203"/>
      <c r="S7" s="203"/>
      <c r="T7" s="203"/>
      <c r="U7" s="203"/>
      <c r="V7" s="203"/>
      <c r="W7" s="203"/>
      <c r="X7" s="203"/>
      <c r="Y7" s="203"/>
    </row>
    <row r="8" spans="1:25" x14ac:dyDescent="0.25">
      <c r="A8" s="54" t="s">
        <v>12</v>
      </c>
      <c r="B8" s="263" t="s">
        <v>937</v>
      </c>
      <c r="C8" s="263" t="s">
        <v>937</v>
      </c>
      <c r="D8" s="263" t="s">
        <v>937</v>
      </c>
      <c r="E8" s="263" t="s">
        <v>937</v>
      </c>
      <c r="F8" s="263" t="s">
        <v>937</v>
      </c>
      <c r="G8" s="263" t="s">
        <v>937</v>
      </c>
      <c r="H8" s="263" t="s">
        <v>937</v>
      </c>
      <c r="I8" s="263" t="s">
        <v>937</v>
      </c>
      <c r="J8" s="263" t="s">
        <v>937</v>
      </c>
      <c r="K8" s="214"/>
      <c r="L8" s="214"/>
      <c r="M8" s="214"/>
      <c r="N8" s="203"/>
      <c r="O8" s="203"/>
      <c r="P8" s="203"/>
      <c r="Q8" s="203"/>
      <c r="R8" s="203"/>
      <c r="S8" s="203"/>
      <c r="T8" s="203"/>
      <c r="U8" s="203"/>
      <c r="V8" s="203"/>
      <c r="W8" s="203"/>
      <c r="X8" s="203"/>
      <c r="Y8" s="203"/>
    </row>
    <row r="9" spans="1:25" x14ac:dyDescent="0.25">
      <c r="A9" s="54" t="s">
        <v>13</v>
      </c>
      <c r="B9" s="260" t="s">
        <v>938</v>
      </c>
      <c r="C9" s="260" t="s">
        <v>938</v>
      </c>
      <c r="D9" s="260" t="s">
        <v>938</v>
      </c>
      <c r="E9" s="260" t="s">
        <v>938</v>
      </c>
      <c r="F9" s="260" t="s">
        <v>938</v>
      </c>
      <c r="G9" s="260" t="s">
        <v>938</v>
      </c>
      <c r="H9" s="260" t="s">
        <v>938</v>
      </c>
      <c r="I9" s="260" t="s">
        <v>938</v>
      </c>
      <c r="J9" s="260" t="s">
        <v>938</v>
      </c>
      <c r="K9" s="266"/>
      <c r="L9" s="266"/>
      <c r="M9" s="266"/>
      <c r="N9" s="41"/>
      <c r="O9" s="41"/>
      <c r="P9" s="41"/>
      <c r="Q9" s="41"/>
      <c r="R9" s="41"/>
      <c r="S9" s="41"/>
      <c r="T9" s="41"/>
      <c r="U9" s="41"/>
      <c r="V9" s="41"/>
      <c r="W9" s="41"/>
      <c r="X9" s="41"/>
      <c r="Y9" s="41"/>
    </row>
    <row r="10" spans="1:25" x14ac:dyDescent="0.25">
      <c r="A10" s="54" t="s">
        <v>14</v>
      </c>
      <c r="B10" s="260" t="s">
        <v>938</v>
      </c>
      <c r="C10" s="260" t="s">
        <v>938</v>
      </c>
      <c r="D10" s="260" t="s">
        <v>938</v>
      </c>
      <c r="E10" s="260" t="s">
        <v>938</v>
      </c>
      <c r="F10" s="260" t="s">
        <v>938</v>
      </c>
      <c r="G10" s="260" t="s">
        <v>938</v>
      </c>
      <c r="H10" s="260" t="s">
        <v>938</v>
      </c>
      <c r="I10" s="260" t="s">
        <v>938</v>
      </c>
      <c r="J10" s="260" t="s">
        <v>938</v>
      </c>
      <c r="K10" s="266"/>
      <c r="L10" s="266"/>
      <c r="M10" s="266"/>
      <c r="N10" s="41"/>
      <c r="O10" s="41"/>
      <c r="P10" s="41"/>
      <c r="Q10" s="41"/>
      <c r="R10" s="41"/>
      <c r="S10" s="41"/>
      <c r="T10" s="41"/>
      <c r="U10" s="41"/>
      <c r="V10" s="41"/>
      <c r="W10" s="41"/>
      <c r="X10" s="41"/>
      <c r="Y10" s="41"/>
    </row>
    <row r="11" spans="1:25" x14ac:dyDescent="0.25">
      <c r="A11" s="54" t="s">
        <v>15</v>
      </c>
      <c r="B11" s="257" t="s">
        <v>939</v>
      </c>
      <c r="C11" s="257" t="s">
        <v>939</v>
      </c>
      <c r="D11" s="257" t="s">
        <v>939</v>
      </c>
      <c r="E11" s="257" t="s">
        <v>939</v>
      </c>
      <c r="F11" s="257" t="s">
        <v>939</v>
      </c>
      <c r="G11" s="257" t="s">
        <v>939</v>
      </c>
      <c r="H11" s="257" t="s">
        <v>939</v>
      </c>
      <c r="I11" s="257" t="s">
        <v>939</v>
      </c>
      <c r="J11" s="257" t="s">
        <v>939</v>
      </c>
      <c r="K11" s="266"/>
      <c r="L11" s="266"/>
      <c r="M11" s="266"/>
      <c r="N11" s="41"/>
      <c r="O11" s="41"/>
      <c r="P11" s="41"/>
      <c r="Q11" s="41"/>
      <c r="R11" s="41"/>
      <c r="S11" s="41"/>
      <c r="T11" s="41"/>
      <c r="U11" s="41"/>
      <c r="V11" s="41"/>
      <c r="W11" s="41"/>
      <c r="X11" s="41"/>
      <c r="Y11" s="41"/>
    </row>
    <row r="12" spans="1:25" x14ac:dyDescent="0.25">
      <c r="A12" s="54" t="s">
        <v>16</v>
      </c>
      <c r="B12" s="257" t="s">
        <v>939</v>
      </c>
      <c r="C12" s="257" t="s">
        <v>939</v>
      </c>
      <c r="D12" s="257" t="s">
        <v>939</v>
      </c>
      <c r="E12" s="257" t="s">
        <v>939</v>
      </c>
      <c r="F12" s="257" t="s">
        <v>939</v>
      </c>
      <c r="G12" s="257" t="s">
        <v>939</v>
      </c>
      <c r="H12" s="257" t="s">
        <v>939</v>
      </c>
      <c r="I12" s="257" t="s">
        <v>939</v>
      </c>
      <c r="J12" s="257" t="s">
        <v>939</v>
      </c>
      <c r="K12" s="266"/>
      <c r="L12" s="266"/>
      <c r="M12" s="266"/>
      <c r="N12" s="41"/>
      <c r="O12" s="41"/>
      <c r="P12" s="41"/>
      <c r="Q12" s="41"/>
      <c r="R12" s="41"/>
      <c r="S12" s="41"/>
      <c r="T12" s="41"/>
      <c r="U12" s="41"/>
      <c r="V12" s="41"/>
      <c r="W12" s="41"/>
      <c r="X12" s="41"/>
      <c r="Y12" s="41"/>
    </row>
    <row r="13" spans="1:25" x14ac:dyDescent="0.25">
      <c r="A13" s="54" t="s">
        <v>17</v>
      </c>
      <c r="B13" s="300" t="s">
        <v>936</v>
      </c>
      <c r="C13" s="300" t="s">
        <v>936</v>
      </c>
      <c r="D13" s="300" t="s">
        <v>936</v>
      </c>
      <c r="E13" s="300" t="s">
        <v>936</v>
      </c>
      <c r="F13" s="300" t="s">
        <v>936</v>
      </c>
      <c r="G13" s="300" t="s">
        <v>936</v>
      </c>
      <c r="H13" s="300" t="s">
        <v>936</v>
      </c>
      <c r="I13" s="300" t="s">
        <v>936</v>
      </c>
      <c r="J13" s="300" t="s">
        <v>936</v>
      </c>
      <c r="K13" s="229"/>
      <c r="L13" s="229"/>
      <c r="M13" s="229"/>
      <c r="N13" s="41"/>
      <c r="O13" s="41"/>
      <c r="P13" s="41"/>
      <c r="Q13" s="41"/>
      <c r="R13" s="41"/>
      <c r="S13" s="41"/>
      <c r="T13" s="41"/>
      <c r="U13" s="41"/>
      <c r="V13" s="41"/>
      <c r="W13" s="41"/>
      <c r="X13" s="41"/>
      <c r="Y13" s="41"/>
    </row>
    <row r="14" spans="1:25" x14ac:dyDescent="0.25">
      <c r="A14" s="54" t="s">
        <v>18</v>
      </c>
      <c r="B14" s="300" t="s">
        <v>936</v>
      </c>
      <c r="C14" s="300" t="s">
        <v>936</v>
      </c>
      <c r="D14" s="300" t="s">
        <v>936</v>
      </c>
      <c r="E14" s="300" t="s">
        <v>936</v>
      </c>
      <c r="F14" s="300" t="s">
        <v>936</v>
      </c>
      <c r="G14" s="300" t="s">
        <v>936</v>
      </c>
      <c r="H14" s="300" t="s">
        <v>936</v>
      </c>
      <c r="I14" s="300" t="s">
        <v>936</v>
      </c>
      <c r="J14" s="300" t="s">
        <v>936</v>
      </c>
      <c r="K14" s="229"/>
      <c r="L14" s="229"/>
      <c r="M14" s="229"/>
      <c r="N14" s="41"/>
      <c r="O14" s="41"/>
      <c r="P14" s="41"/>
      <c r="Q14" s="41"/>
      <c r="R14" s="41"/>
      <c r="S14" s="41"/>
      <c r="T14" s="41"/>
      <c r="U14" s="41"/>
      <c r="V14" s="41"/>
      <c r="W14" s="41"/>
      <c r="X14" s="41"/>
      <c r="Y14" s="41"/>
    </row>
    <row r="15" spans="1:25" hidden="1" x14ac:dyDescent="0.25">
      <c r="A15" s="54" t="s">
        <v>19</v>
      </c>
      <c r="B15" s="41"/>
      <c r="C15" s="41"/>
      <c r="D15" s="41"/>
      <c r="E15" s="41"/>
      <c r="F15" s="41"/>
      <c r="G15" s="41"/>
      <c r="H15" s="41"/>
      <c r="I15" s="41"/>
      <c r="J15" s="41"/>
      <c r="K15" s="41"/>
      <c r="L15" s="41"/>
      <c r="M15" s="41"/>
      <c r="N15" s="41"/>
      <c r="O15" s="41"/>
      <c r="P15" s="41"/>
      <c r="Q15" s="41"/>
      <c r="R15" s="41"/>
      <c r="S15" s="41"/>
      <c r="T15" s="41"/>
      <c r="U15" s="41"/>
      <c r="V15" s="41"/>
      <c r="W15" s="41"/>
      <c r="X15" s="41"/>
      <c r="Y15" s="41"/>
    </row>
    <row r="16" spans="1:25" hidden="1" x14ac:dyDescent="0.25">
      <c r="A16" s="54" t="s">
        <v>20</v>
      </c>
      <c r="B16" s="41"/>
      <c r="C16" s="41"/>
      <c r="D16" s="41"/>
      <c r="E16" s="41"/>
      <c r="F16" s="41"/>
      <c r="G16" s="41"/>
      <c r="H16" s="41"/>
      <c r="I16" s="41"/>
      <c r="J16" s="41"/>
      <c r="K16" s="41"/>
      <c r="L16" s="41"/>
      <c r="M16" s="41"/>
      <c r="N16" s="41"/>
      <c r="O16" s="41"/>
      <c r="P16" s="41"/>
      <c r="Q16" s="41"/>
      <c r="R16" s="41"/>
      <c r="S16" s="41"/>
      <c r="T16" s="41"/>
      <c r="U16" s="41"/>
      <c r="V16" s="41"/>
      <c r="W16" s="41"/>
      <c r="X16" s="41"/>
      <c r="Y16" s="41"/>
    </row>
    <row r="17" spans="1:25" hidden="1" x14ac:dyDescent="0.25">
      <c r="A17" s="54" t="s">
        <v>21</v>
      </c>
      <c r="B17" s="41"/>
      <c r="C17" s="41"/>
      <c r="D17" s="41"/>
      <c r="E17" s="41"/>
      <c r="F17" s="41"/>
      <c r="G17" s="41"/>
      <c r="H17" s="41"/>
      <c r="I17" s="41"/>
      <c r="J17" s="41"/>
      <c r="K17" s="41"/>
      <c r="L17" s="41"/>
      <c r="M17" s="41"/>
      <c r="N17" s="41"/>
      <c r="O17" s="41"/>
      <c r="P17" s="41"/>
      <c r="Q17" s="41"/>
      <c r="R17" s="41"/>
      <c r="S17" s="41"/>
      <c r="T17" s="41"/>
      <c r="U17" s="41"/>
      <c r="V17" s="41"/>
      <c r="W17" s="41"/>
      <c r="X17" s="41"/>
      <c r="Y17" s="41"/>
    </row>
    <row r="18" spans="1:25" hidden="1" x14ac:dyDescent="0.25">
      <c r="A18" s="54" t="s">
        <v>22</v>
      </c>
      <c r="B18" s="41"/>
      <c r="C18" s="41"/>
      <c r="D18" s="41"/>
      <c r="E18" s="41"/>
      <c r="F18" s="41"/>
      <c r="G18" s="41"/>
      <c r="H18" s="41"/>
      <c r="I18" s="41"/>
      <c r="J18" s="41"/>
      <c r="K18" s="41"/>
      <c r="L18" s="41"/>
      <c r="M18" s="41"/>
      <c r="N18" s="41"/>
      <c r="O18" s="41"/>
      <c r="P18" s="41"/>
      <c r="Q18" s="41"/>
      <c r="R18" s="41"/>
      <c r="S18" s="41"/>
      <c r="T18" s="41"/>
      <c r="U18" s="41"/>
      <c r="V18" s="41"/>
      <c r="W18" s="41"/>
      <c r="X18" s="41"/>
      <c r="Y18" s="41"/>
    </row>
    <row r="19" spans="1:25" hidden="1" x14ac:dyDescent="0.25">
      <c r="A19" s="54" t="s">
        <v>23</v>
      </c>
      <c r="B19" s="41"/>
      <c r="C19" s="41"/>
      <c r="D19" s="41"/>
      <c r="E19" s="41"/>
      <c r="F19" s="41"/>
      <c r="G19" s="41"/>
      <c r="H19" s="41"/>
      <c r="I19" s="41"/>
      <c r="J19" s="41"/>
      <c r="K19" s="41"/>
      <c r="L19" s="41"/>
      <c r="M19" s="41"/>
      <c r="N19" s="41"/>
      <c r="O19" s="41"/>
      <c r="P19" s="41"/>
      <c r="Q19" s="41"/>
      <c r="R19" s="41"/>
      <c r="S19" s="41"/>
      <c r="T19" s="41"/>
      <c r="U19" s="41"/>
      <c r="V19" s="41"/>
      <c r="W19" s="41"/>
      <c r="X19" s="41"/>
      <c r="Y19" s="41"/>
    </row>
    <row r="20" spans="1:25" hidden="1" x14ac:dyDescent="0.25">
      <c r="A20" s="54" t="s">
        <v>24</v>
      </c>
      <c r="B20" s="41"/>
      <c r="C20" s="41"/>
      <c r="D20" s="41"/>
      <c r="E20" s="41"/>
      <c r="F20" s="41"/>
      <c r="G20" s="41"/>
      <c r="H20" s="41"/>
      <c r="I20" s="41"/>
      <c r="J20" s="41"/>
      <c r="K20" s="41"/>
      <c r="L20" s="41"/>
      <c r="M20" s="41"/>
      <c r="N20" s="41"/>
      <c r="O20" s="41"/>
      <c r="P20" s="41"/>
      <c r="Q20" s="41"/>
      <c r="R20" s="41"/>
      <c r="S20" s="41"/>
      <c r="T20" s="41"/>
      <c r="U20" s="41"/>
      <c r="V20" s="41"/>
      <c r="W20" s="41"/>
      <c r="X20" s="41"/>
      <c r="Y20" s="41"/>
    </row>
    <row r="21" spans="1:25" hidden="1" x14ac:dyDescent="0.25">
      <c r="A21" s="54" t="s">
        <v>25</v>
      </c>
      <c r="B21" s="41"/>
      <c r="C21" s="41"/>
      <c r="D21" s="41"/>
      <c r="E21" s="41"/>
      <c r="F21" s="41"/>
      <c r="G21" s="41"/>
      <c r="H21" s="41"/>
      <c r="I21" s="41"/>
      <c r="J21" s="41"/>
      <c r="K21" s="41"/>
      <c r="L21" s="41"/>
      <c r="M21" s="41"/>
      <c r="N21" s="41"/>
      <c r="O21" s="41"/>
      <c r="P21" s="41"/>
      <c r="Q21" s="41"/>
      <c r="R21" s="41"/>
      <c r="S21" s="41"/>
      <c r="T21" s="41"/>
      <c r="U21" s="41"/>
      <c r="V21" s="41"/>
      <c r="W21" s="41"/>
      <c r="X21" s="41"/>
      <c r="Y21" s="41"/>
    </row>
    <row r="22" spans="1:25" hidden="1" x14ac:dyDescent="0.25">
      <c r="A22" s="54" t="s">
        <v>26</v>
      </c>
      <c r="B22" s="41"/>
      <c r="C22" s="41"/>
      <c r="D22" s="41"/>
      <c r="E22" s="41"/>
      <c r="F22" s="41"/>
      <c r="G22" s="41"/>
      <c r="H22" s="41"/>
      <c r="I22" s="41"/>
      <c r="J22" s="41"/>
      <c r="K22" s="41"/>
      <c r="L22" s="41"/>
      <c r="M22" s="41"/>
      <c r="N22" s="41"/>
      <c r="O22" s="41"/>
      <c r="P22" s="41"/>
      <c r="Q22" s="41"/>
      <c r="R22" s="41"/>
      <c r="S22" s="41"/>
      <c r="T22" s="41"/>
      <c r="U22" s="41"/>
      <c r="V22" s="41"/>
      <c r="W22" s="41"/>
      <c r="X22" s="41"/>
      <c r="Y22" s="41"/>
    </row>
    <row r="24" spans="1:25" x14ac:dyDescent="0.25">
      <c r="A24" s="27" t="s">
        <v>11</v>
      </c>
      <c r="B24" s="33">
        <f t="shared" ref="B24:Y24" si="0">IFERROR(VLOOKUP(B7,Genes_Color,2,FALSE),2)</f>
        <v>41</v>
      </c>
      <c r="C24" s="33">
        <f t="shared" si="0"/>
        <v>41</v>
      </c>
      <c r="D24" s="33">
        <f t="shared" si="0"/>
        <v>41</v>
      </c>
      <c r="E24" s="33">
        <f t="shared" si="0"/>
        <v>41</v>
      </c>
      <c r="F24" s="33">
        <f t="shared" si="0"/>
        <v>41</v>
      </c>
      <c r="G24" s="33">
        <f t="shared" si="0"/>
        <v>41</v>
      </c>
      <c r="H24" s="33">
        <f t="shared" si="0"/>
        <v>41</v>
      </c>
      <c r="I24" s="33">
        <f t="shared" si="0"/>
        <v>41</v>
      </c>
      <c r="J24" s="33">
        <f t="shared" si="0"/>
        <v>41</v>
      </c>
      <c r="K24" s="33">
        <f t="shared" si="0"/>
        <v>2</v>
      </c>
      <c r="L24" s="33">
        <f t="shared" si="0"/>
        <v>2</v>
      </c>
      <c r="M24" s="33">
        <f t="shared" si="0"/>
        <v>2</v>
      </c>
      <c r="N24" s="33">
        <f t="shared" si="0"/>
        <v>2</v>
      </c>
      <c r="O24" s="33">
        <f t="shared" si="0"/>
        <v>2</v>
      </c>
      <c r="P24" s="33">
        <f t="shared" si="0"/>
        <v>2</v>
      </c>
      <c r="Q24" s="33">
        <f t="shared" si="0"/>
        <v>2</v>
      </c>
      <c r="R24" s="33">
        <f t="shared" si="0"/>
        <v>2</v>
      </c>
      <c r="S24" s="33">
        <f t="shared" si="0"/>
        <v>2</v>
      </c>
      <c r="T24" s="33">
        <f t="shared" si="0"/>
        <v>2</v>
      </c>
      <c r="U24" s="33">
        <f t="shared" si="0"/>
        <v>2</v>
      </c>
      <c r="V24" s="33">
        <f t="shared" si="0"/>
        <v>2</v>
      </c>
      <c r="W24" s="33">
        <f t="shared" si="0"/>
        <v>2</v>
      </c>
      <c r="X24" s="33">
        <f t="shared" si="0"/>
        <v>2</v>
      </c>
      <c r="Y24" s="33">
        <f t="shared" si="0"/>
        <v>2</v>
      </c>
    </row>
    <row r="25" spans="1:25" x14ac:dyDescent="0.25">
      <c r="A25" s="27" t="s">
        <v>12</v>
      </c>
      <c r="B25" s="33">
        <f t="shared" ref="B25:Y25" si="1">IFERROR(VLOOKUP(B8,Genes_Color,2,FALSE),2)</f>
        <v>41</v>
      </c>
      <c r="C25" s="33">
        <f t="shared" si="1"/>
        <v>41</v>
      </c>
      <c r="D25" s="33">
        <f t="shared" si="1"/>
        <v>41</v>
      </c>
      <c r="E25" s="33">
        <f t="shared" si="1"/>
        <v>41</v>
      </c>
      <c r="F25" s="33">
        <f t="shared" si="1"/>
        <v>41</v>
      </c>
      <c r="G25" s="33">
        <f t="shared" si="1"/>
        <v>41</v>
      </c>
      <c r="H25" s="33">
        <f t="shared" si="1"/>
        <v>41</v>
      </c>
      <c r="I25" s="33">
        <f t="shared" si="1"/>
        <v>41</v>
      </c>
      <c r="J25" s="33">
        <f t="shared" si="1"/>
        <v>41</v>
      </c>
      <c r="K25" s="33">
        <f t="shared" si="1"/>
        <v>2</v>
      </c>
      <c r="L25" s="33">
        <f t="shared" si="1"/>
        <v>2</v>
      </c>
      <c r="M25" s="33">
        <f t="shared" si="1"/>
        <v>2</v>
      </c>
      <c r="N25" s="33">
        <f t="shared" si="1"/>
        <v>2</v>
      </c>
      <c r="O25" s="33">
        <f t="shared" si="1"/>
        <v>2</v>
      </c>
      <c r="P25" s="33">
        <f t="shared" si="1"/>
        <v>2</v>
      </c>
      <c r="Q25" s="33">
        <f t="shared" si="1"/>
        <v>2</v>
      </c>
      <c r="R25" s="33">
        <f t="shared" si="1"/>
        <v>2</v>
      </c>
      <c r="S25" s="33">
        <f t="shared" si="1"/>
        <v>2</v>
      </c>
      <c r="T25" s="33">
        <f t="shared" si="1"/>
        <v>2</v>
      </c>
      <c r="U25" s="33">
        <f t="shared" si="1"/>
        <v>2</v>
      </c>
      <c r="V25" s="33">
        <f t="shared" si="1"/>
        <v>2</v>
      </c>
      <c r="W25" s="33">
        <f t="shared" si="1"/>
        <v>2</v>
      </c>
      <c r="X25" s="33">
        <f t="shared" si="1"/>
        <v>2</v>
      </c>
      <c r="Y25" s="33">
        <f t="shared" si="1"/>
        <v>2</v>
      </c>
    </row>
    <row r="26" spans="1:25" x14ac:dyDescent="0.25">
      <c r="A26" s="27" t="s">
        <v>13</v>
      </c>
      <c r="B26" s="33">
        <f t="shared" ref="B26:Y26" si="2">IFERROR(VLOOKUP(B9,Genes_Color,2,FALSE),2)</f>
        <v>39</v>
      </c>
      <c r="C26" s="33">
        <f t="shared" si="2"/>
        <v>39</v>
      </c>
      <c r="D26" s="33">
        <f t="shared" si="2"/>
        <v>39</v>
      </c>
      <c r="E26" s="33">
        <f t="shared" si="2"/>
        <v>39</v>
      </c>
      <c r="F26" s="33">
        <f t="shared" si="2"/>
        <v>39</v>
      </c>
      <c r="G26" s="33">
        <f t="shared" si="2"/>
        <v>39</v>
      </c>
      <c r="H26" s="33">
        <f t="shared" si="2"/>
        <v>39</v>
      </c>
      <c r="I26" s="33">
        <f t="shared" si="2"/>
        <v>39</v>
      </c>
      <c r="J26" s="33">
        <f t="shared" si="2"/>
        <v>39</v>
      </c>
      <c r="K26" s="33">
        <f t="shared" si="2"/>
        <v>2</v>
      </c>
      <c r="L26" s="33">
        <f t="shared" si="2"/>
        <v>2</v>
      </c>
      <c r="M26" s="33">
        <f t="shared" si="2"/>
        <v>2</v>
      </c>
      <c r="N26" s="33">
        <f t="shared" si="2"/>
        <v>2</v>
      </c>
      <c r="O26" s="33">
        <f t="shared" si="2"/>
        <v>2</v>
      </c>
      <c r="P26" s="33">
        <f t="shared" si="2"/>
        <v>2</v>
      </c>
      <c r="Q26" s="33">
        <f t="shared" si="2"/>
        <v>2</v>
      </c>
      <c r="R26" s="33">
        <f t="shared" si="2"/>
        <v>2</v>
      </c>
      <c r="S26" s="33">
        <f t="shared" si="2"/>
        <v>2</v>
      </c>
      <c r="T26" s="33">
        <f t="shared" si="2"/>
        <v>2</v>
      </c>
      <c r="U26" s="33">
        <f t="shared" si="2"/>
        <v>2</v>
      </c>
      <c r="V26" s="33">
        <f t="shared" si="2"/>
        <v>2</v>
      </c>
      <c r="W26" s="33">
        <f t="shared" si="2"/>
        <v>2</v>
      </c>
      <c r="X26" s="33">
        <f t="shared" si="2"/>
        <v>2</v>
      </c>
      <c r="Y26" s="33">
        <f t="shared" si="2"/>
        <v>2</v>
      </c>
    </row>
    <row r="27" spans="1:25" x14ac:dyDescent="0.25">
      <c r="A27" s="27" t="s">
        <v>14</v>
      </c>
      <c r="B27" s="33">
        <f t="shared" ref="B27:Y27" si="3">IFERROR(VLOOKUP(B10,Genes_Color,2,FALSE),2)</f>
        <v>39</v>
      </c>
      <c r="C27" s="33">
        <f t="shared" si="3"/>
        <v>39</v>
      </c>
      <c r="D27" s="33">
        <f t="shared" si="3"/>
        <v>39</v>
      </c>
      <c r="E27" s="33">
        <f t="shared" si="3"/>
        <v>39</v>
      </c>
      <c r="F27" s="33">
        <f t="shared" si="3"/>
        <v>39</v>
      </c>
      <c r="G27" s="33">
        <f t="shared" si="3"/>
        <v>39</v>
      </c>
      <c r="H27" s="33">
        <f t="shared" si="3"/>
        <v>39</v>
      </c>
      <c r="I27" s="33">
        <f t="shared" si="3"/>
        <v>39</v>
      </c>
      <c r="J27" s="33">
        <f t="shared" si="3"/>
        <v>39</v>
      </c>
      <c r="K27" s="33">
        <f t="shared" si="3"/>
        <v>2</v>
      </c>
      <c r="L27" s="33">
        <f t="shared" si="3"/>
        <v>2</v>
      </c>
      <c r="M27" s="33">
        <f t="shared" si="3"/>
        <v>2</v>
      </c>
      <c r="N27" s="33">
        <f t="shared" si="3"/>
        <v>2</v>
      </c>
      <c r="O27" s="33">
        <f t="shared" si="3"/>
        <v>2</v>
      </c>
      <c r="P27" s="33">
        <f t="shared" si="3"/>
        <v>2</v>
      </c>
      <c r="Q27" s="33">
        <f t="shared" si="3"/>
        <v>2</v>
      </c>
      <c r="R27" s="33">
        <f t="shared" si="3"/>
        <v>2</v>
      </c>
      <c r="S27" s="33">
        <f t="shared" si="3"/>
        <v>2</v>
      </c>
      <c r="T27" s="33">
        <f t="shared" si="3"/>
        <v>2</v>
      </c>
      <c r="U27" s="33">
        <f t="shared" si="3"/>
        <v>2</v>
      </c>
      <c r="V27" s="33">
        <f t="shared" si="3"/>
        <v>2</v>
      </c>
      <c r="W27" s="33">
        <f t="shared" si="3"/>
        <v>2</v>
      </c>
      <c r="X27" s="33">
        <f t="shared" si="3"/>
        <v>2</v>
      </c>
      <c r="Y27" s="33">
        <f t="shared" si="3"/>
        <v>2</v>
      </c>
    </row>
    <row r="28" spans="1:25" x14ac:dyDescent="0.25">
      <c r="A28" s="27" t="s">
        <v>15</v>
      </c>
      <c r="B28" s="33">
        <f t="shared" ref="B28:Y28" si="4">IFERROR(VLOOKUP(B11,Genes_Color,2,FALSE),2)</f>
        <v>43</v>
      </c>
      <c r="C28" s="33">
        <f t="shared" si="4"/>
        <v>43</v>
      </c>
      <c r="D28" s="33">
        <f t="shared" si="4"/>
        <v>43</v>
      </c>
      <c r="E28" s="33">
        <f t="shared" si="4"/>
        <v>43</v>
      </c>
      <c r="F28" s="33">
        <f t="shared" si="4"/>
        <v>43</v>
      </c>
      <c r="G28" s="33">
        <f t="shared" si="4"/>
        <v>43</v>
      </c>
      <c r="H28" s="33">
        <f t="shared" si="4"/>
        <v>43</v>
      </c>
      <c r="I28" s="33">
        <f t="shared" si="4"/>
        <v>43</v>
      </c>
      <c r="J28" s="33">
        <f t="shared" si="4"/>
        <v>43</v>
      </c>
      <c r="K28" s="33">
        <f t="shared" si="4"/>
        <v>2</v>
      </c>
      <c r="L28" s="33">
        <f t="shared" si="4"/>
        <v>2</v>
      </c>
      <c r="M28" s="33">
        <f t="shared" si="4"/>
        <v>2</v>
      </c>
      <c r="N28" s="33">
        <f t="shared" si="4"/>
        <v>2</v>
      </c>
      <c r="O28" s="33">
        <f t="shared" si="4"/>
        <v>2</v>
      </c>
      <c r="P28" s="33">
        <f t="shared" si="4"/>
        <v>2</v>
      </c>
      <c r="Q28" s="33">
        <f t="shared" si="4"/>
        <v>2</v>
      </c>
      <c r="R28" s="33">
        <f t="shared" si="4"/>
        <v>2</v>
      </c>
      <c r="S28" s="33">
        <f t="shared" si="4"/>
        <v>2</v>
      </c>
      <c r="T28" s="33">
        <f t="shared" si="4"/>
        <v>2</v>
      </c>
      <c r="U28" s="33">
        <f t="shared" si="4"/>
        <v>2</v>
      </c>
      <c r="V28" s="33">
        <f t="shared" si="4"/>
        <v>2</v>
      </c>
      <c r="W28" s="33">
        <f t="shared" si="4"/>
        <v>2</v>
      </c>
      <c r="X28" s="33">
        <f t="shared" si="4"/>
        <v>2</v>
      </c>
      <c r="Y28" s="33">
        <f t="shared" si="4"/>
        <v>2</v>
      </c>
    </row>
    <row r="29" spans="1:25" x14ac:dyDescent="0.25">
      <c r="A29" s="27" t="s">
        <v>16</v>
      </c>
      <c r="B29" s="33">
        <f t="shared" ref="B29:Y29" si="5">IFERROR(VLOOKUP(B12,Genes_Color,2,FALSE),2)</f>
        <v>43</v>
      </c>
      <c r="C29" s="33">
        <f t="shared" si="5"/>
        <v>43</v>
      </c>
      <c r="D29" s="33">
        <f t="shared" si="5"/>
        <v>43</v>
      </c>
      <c r="E29" s="33">
        <f t="shared" si="5"/>
        <v>43</v>
      </c>
      <c r="F29" s="33">
        <f t="shared" si="5"/>
        <v>43</v>
      </c>
      <c r="G29" s="33">
        <f t="shared" si="5"/>
        <v>43</v>
      </c>
      <c r="H29" s="33">
        <f t="shared" si="5"/>
        <v>43</v>
      </c>
      <c r="I29" s="33">
        <f t="shared" si="5"/>
        <v>43</v>
      </c>
      <c r="J29" s="33">
        <f t="shared" si="5"/>
        <v>43</v>
      </c>
      <c r="K29" s="33">
        <f t="shared" si="5"/>
        <v>2</v>
      </c>
      <c r="L29" s="33">
        <f t="shared" si="5"/>
        <v>2</v>
      </c>
      <c r="M29" s="33">
        <f t="shared" si="5"/>
        <v>2</v>
      </c>
      <c r="N29" s="33">
        <f t="shared" si="5"/>
        <v>2</v>
      </c>
      <c r="O29" s="33">
        <f t="shared" si="5"/>
        <v>2</v>
      </c>
      <c r="P29" s="33">
        <f t="shared" si="5"/>
        <v>2</v>
      </c>
      <c r="Q29" s="33">
        <f t="shared" si="5"/>
        <v>2</v>
      </c>
      <c r="R29" s="33">
        <f t="shared" si="5"/>
        <v>2</v>
      </c>
      <c r="S29" s="33">
        <f t="shared" si="5"/>
        <v>2</v>
      </c>
      <c r="T29" s="33">
        <f t="shared" si="5"/>
        <v>2</v>
      </c>
      <c r="U29" s="33">
        <f t="shared" si="5"/>
        <v>2</v>
      </c>
      <c r="V29" s="33">
        <f t="shared" si="5"/>
        <v>2</v>
      </c>
      <c r="W29" s="33">
        <f t="shared" si="5"/>
        <v>2</v>
      </c>
      <c r="X29" s="33">
        <f t="shared" si="5"/>
        <v>2</v>
      </c>
      <c r="Y29" s="33">
        <f t="shared" si="5"/>
        <v>2</v>
      </c>
    </row>
    <row r="30" spans="1:25" x14ac:dyDescent="0.25">
      <c r="A30" s="27" t="s">
        <v>17</v>
      </c>
      <c r="B30" s="33">
        <f t="shared" ref="B30:Y30" si="6">IFERROR(VLOOKUP(B13,Genes_Color,2,FALSE),2)</f>
        <v>38</v>
      </c>
      <c r="C30" s="33">
        <f t="shared" si="6"/>
        <v>38</v>
      </c>
      <c r="D30" s="33">
        <f t="shared" si="6"/>
        <v>38</v>
      </c>
      <c r="E30" s="33">
        <f t="shared" si="6"/>
        <v>38</v>
      </c>
      <c r="F30" s="33">
        <f t="shared" si="6"/>
        <v>38</v>
      </c>
      <c r="G30" s="33">
        <f t="shared" si="6"/>
        <v>38</v>
      </c>
      <c r="H30" s="33">
        <f t="shared" si="6"/>
        <v>38</v>
      </c>
      <c r="I30" s="33">
        <f t="shared" si="6"/>
        <v>38</v>
      </c>
      <c r="J30" s="33">
        <f t="shared" si="6"/>
        <v>38</v>
      </c>
      <c r="K30" s="33">
        <f t="shared" si="6"/>
        <v>2</v>
      </c>
      <c r="L30" s="33">
        <f t="shared" si="6"/>
        <v>2</v>
      </c>
      <c r="M30" s="33">
        <f t="shared" si="6"/>
        <v>2</v>
      </c>
      <c r="N30" s="33">
        <f t="shared" si="6"/>
        <v>2</v>
      </c>
      <c r="O30" s="33">
        <f t="shared" si="6"/>
        <v>2</v>
      </c>
      <c r="P30" s="33">
        <f t="shared" si="6"/>
        <v>2</v>
      </c>
      <c r="Q30" s="33">
        <f t="shared" si="6"/>
        <v>2</v>
      </c>
      <c r="R30" s="33">
        <f t="shared" si="6"/>
        <v>2</v>
      </c>
      <c r="S30" s="33">
        <f t="shared" si="6"/>
        <v>2</v>
      </c>
      <c r="T30" s="33">
        <f t="shared" si="6"/>
        <v>2</v>
      </c>
      <c r="U30" s="33">
        <f t="shared" si="6"/>
        <v>2</v>
      </c>
      <c r="V30" s="33">
        <f t="shared" si="6"/>
        <v>2</v>
      </c>
      <c r="W30" s="33">
        <f t="shared" si="6"/>
        <v>2</v>
      </c>
      <c r="X30" s="33">
        <f t="shared" si="6"/>
        <v>2</v>
      </c>
      <c r="Y30" s="33">
        <f t="shared" si="6"/>
        <v>2</v>
      </c>
    </row>
    <row r="31" spans="1:25" x14ac:dyDescent="0.25">
      <c r="A31" s="27" t="s">
        <v>18</v>
      </c>
      <c r="B31" s="33">
        <f t="shared" ref="B31:Y31" si="7">IFERROR(VLOOKUP(B14,Genes_Color,2,FALSE),2)</f>
        <v>38</v>
      </c>
      <c r="C31" s="33">
        <f t="shared" si="7"/>
        <v>38</v>
      </c>
      <c r="D31" s="33">
        <f t="shared" si="7"/>
        <v>38</v>
      </c>
      <c r="E31" s="33">
        <f t="shared" si="7"/>
        <v>38</v>
      </c>
      <c r="F31" s="33">
        <f t="shared" si="7"/>
        <v>38</v>
      </c>
      <c r="G31" s="33">
        <f t="shared" si="7"/>
        <v>38</v>
      </c>
      <c r="H31" s="33">
        <f t="shared" si="7"/>
        <v>38</v>
      </c>
      <c r="I31" s="33">
        <f t="shared" si="7"/>
        <v>38</v>
      </c>
      <c r="J31" s="33">
        <f t="shared" si="7"/>
        <v>38</v>
      </c>
      <c r="K31" s="33">
        <f t="shared" si="7"/>
        <v>2</v>
      </c>
      <c r="L31" s="33">
        <f t="shared" si="7"/>
        <v>2</v>
      </c>
      <c r="M31" s="33">
        <f t="shared" si="7"/>
        <v>2</v>
      </c>
      <c r="N31" s="33">
        <f t="shared" si="7"/>
        <v>2</v>
      </c>
      <c r="O31" s="33">
        <f t="shared" si="7"/>
        <v>2</v>
      </c>
      <c r="P31" s="33">
        <f t="shared" si="7"/>
        <v>2</v>
      </c>
      <c r="Q31" s="33">
        <f t="shared" si="7"/>
        <v>2</v>
      </c>
      <c r="R31" s="33">
        <f t="shared" si="7"/>
        <v>2</v>
      </c>
      <c r="S31" s="33">
        <f t="shared" si="7"/>
        <v>2</v>
      </c>
      <c r="T31" s="33">
        <f t="shared" si="7"/>
        <v>2</v>
      </c>
      <c r="U31" s="33">
        <f t="shared" si="7"/>
        <v>2</v>
      </c>
      <c r="V31" s="33">
        <f t="shared" si="7"/>
        <v>2</v>
      </c>
      <c r="W31" s="33">
        <f t="shared" si="7"/>
        <v>2</v>
      </c>
      <c r="X31" s="33">
        <f t="shared" si="7"/>
        <v>2</v>
      </c>
      <c r="Y31" s="33">
        <f t="shared" si="7"/>
        <v>2</v>
      </c>
    </row>
    <row r="32" spans="1:25" x14ac:dyDescent="0.25">
      <c r="A32" s="27" t="s">
        <v>19</v>
      </c>
      <c r="B32" s="33">
        <f>IFERROR(VLOOKUP(B15,Genes_Color,2,FALSE),2)</f>
        <v>2</v>
      </c>
      <c r="C32" s="33">
        <f t="shared" ref="C32:Y32" si="8">IFERROR(VLOOKUP(C15,Genes_Color,2,FALSE),2)</f>
        <v>2</v>
      </c>
      <c r="D32" s="33">
        <f t="shared" si="8"/>
        <v>2</v>
      </c>
      <c r="E32" s="33">
        <f t="shared" si="8"/>
        <v>2</v>
      </c>
      <c r="F32" s="33">
        <f t="shared" si="8"/>
        <v>2</v>
      </c>
      <c r="G32" s="33">
        <f t="shared" si="8"/>
        <v>2</v>
      </c>
      <c r="H32" s="33">
        <f t="shared" si="8"/>
        <v>2</v>
      </c>
      <c r="I32" s="33">
        <f t="shared" si="8"/>
        <v>2</v>
      </c>
      <c r="J32" s="33">
        <f t="shared" si="8"/>
        <v>2</v>
      </c>
      <c r="K32" s="33">
        <f t="shared" si="8"/>
        <v>2</v>
      </c>
      <c r="L32" s="33">
        <f t="shared" si="8"/>
        <v>2</v>
      </c>
      <c r="M32" s="33">
        <f t="shared" si="8"/>
        <v>2</v>
      </c>
      <c r="N32" s="33">
        <f t="shared" si="8"/>
        <v>2</v>
      </c>
      <c r="O32" s="33">
        <f t="shared" si="8"/>
        <v>2</v>
      </c>
      <c r="P32" s="33">
        <f t="shared" si="8"/>
        <v>2</v>
      </c>
      <c r="Q32" s="33">
        <f t="shared" si="8"/>
        <v>2</v>
      </c>
      <c r="R32" s="33">
        <f t="shared" si="8"/>
        <v>2</v>
      </c>
      <c r="S32" s="33">
        <f t="shared" si="8"/>
        <v>2</v>
      </c>
      <c r="T32" s="33">
        <f t="shared" si="8"/>
        <v>2</v>
      </c>
      <c r="U32" s="33">
        <f t="shared" si="8"/>
        <v>2</v>
      </c>
      <c r="V32" s="33">
        <f t="shared" si="8"/>
        <v>2</v>
      </c>
      <c r="W32" s="33">
        <f t="shared" si="8"/>
        <v>2</v>
      </c>
      <c r="X32" s="33">
        <f t="shared" si="8"/>
        <v>2</v>
      </c>
      <c r="Y32" s="33">
        <f t="shared" si="8"/>
        <v>2</v>
      </c>
    </row>
    <row r="33" spans="1:25" x14ac:dyDescent="0.25">
      <c r="A33" s="27" t="s">
        <v>20</v>
      </c>
      <c r="B33" s="33">
        <f t="shared" ref="B33:Y33" si="9">IFERROR(VLOOKUP(B16,Genes_Color,2,FALSE),2)</f>
        <v>2</v>
      </c>
      <c r="C33" s="33">
        <f t="shared" si="9"/>
        <v>2</v>
      </c>
      <c r="D33" s="33">
        <f t="shared" si="9"/>
        <v>2</v>
      </c>
      <c r="E33" s="33">
        <f t="shared" si="9"/>
        <v>2</v>
      </c>
      <c r="F33" s="33">
        <f t="shared" si="9"/>
        <v>2</v>
      </c>
      <c r="G33" s="33">
        <f t="shared" si="9"/>
        <v>2</v>
      </c>
      <c r="H33" s="33">
        <f t="shared" si="9"/>
        <v>2</v>
      </c>
      <c r="I33" s="33">
        <f t="shared" si="9"/>
        <v>2</v>
      </c>
      <c r="J33" s="33">
        <f t="shared" si="9"/>
        <v>2</v>
      </c>
      <c r="K33" s="33">
        <f t="shared" si="9"/>
        <v>2</v>
      </c>
      <c r="L33" s="33">
        <f t="shared" si="9"/>
        <v>2</v>
      </c>
      <c r="M33" s="33">
        <f t="shared" si="9"/>
        <v>2</v>
      </c>
      <c r="N33" s="33">
        <f t="shared" si="9"/>
        <v>2</v>
      </c>
      <c r="O33" s="33">
        <f t="shared" si="9"/>
        <v>2</v>
      </c>
      <c r="P33" s="33">
        <f t="shared" si="9"/>
        <v>2</v>
      </c>
      <c r="Q33" s="33">
        <f t="shared" si="9"/>
        <v>2</v>
      </c>
      <c r="R33" s="33">
        <f t="shared" si="9"/>
        <v>2</v>
      </c>
      <c r="S33" s="33">
        <f t="shared" si="9"/>
        <v>2</v>
      </c>
      <c r="T33" s="33">
        <f t="shared" si="9"/>
        <v>2</v>
      </c>
      <c r="U33" s="33">
        <f t="shared" si="9"/>
        <v>2</v>
      </c>
      <c r="V33" s="33">
        <f t="shared" si="9"/>
        <v>2</v>
      </c>
      <c r="W33" s="33">
        <f t="shared" si="9"/>
        <v>2</v>
      </c>
      <c r="X33" s="33">
        <f t="shared" si="9"/>
        <v>2</v>
      </c>
      <c r="Y33" s="33">
        <f t="shared" si="9"/>
        <v>2</v>
      </c>
    </row>
    <row r="34" spans="1:25" x14ac:dyDescent="0.25">
      <c r="A34" s="27" t="s">
        <v>21</v>
      </c>
      <c r="B34" s="33">
        <f t="shared" ref="B34:Y34" si="10">IFERROR(VLOOKUP(B17,Genes_Color,2,FALSE),2)</f>
        <v>2</v>
      </c>
      <c r="C34" s="33">
        <f t="shared" si="10"/>
        <v>2</v>
      </c>
      <c r="D34" s="33">
        <f t="shared" si="10"/>
        <v>2</v>
      </c>
      <c r="E34" s="33">
        <f t="shared" si="10"/>
        <v>2</v>
      </c>
      <c r="F34" s="33">
        <f t="shared" si="10"/>
        <v>2</v>
      </c>
      <c r="G34" s="33">
        <f t="shared" si="10"/>
        <v>2</v>
      </c>
      <c r="H34" s="33">
        <f t="shared" si="10"/>
        <v>2</v>
      </c>
      <c r="I34" s="33">
        <f t="shared" si="10"/>
        <v>2</v>
      </c>
      <c r="J34" s="33">
        <f t="shared" si="10"/>
        <v>2</v>
      </c>
      <c r="K34" s="33">
        <f t="shared" si="10"/>
        <v>2</v>
      </c>
      <c r="L34" s="33">
        <f t="shared" si="10"/>
        <v>2</v>
      </c>
      <c r="M34" s="33">
        <f t="shared" si="10"/>
        <v>2</v>
      </c>
      <c r="N34" s="33">
        <f t="shared" si="10"/>
        <v>2</v>
      </c>
      <c r="O34" s="33">
        <f t="shared" si="10"/>
        <v>2</v>
      </c>
      <c r="P34" s="33">
        <f t="shared" si="10"/>
        <v>2</v>
      </c>
      <c r="Q34" s="33">
        <f t="shared" si="10"/>
        <v>2</v>
      </c>
      <c r="R34" s="33">
        <f t="shared" si="10"/>
        <v>2</v>
      </c>
      <c r="S34" s="33">
        <f t="shared" si="10"/>
        <v>2</v>
      </c>
      <c r="T34" s="33">
        <f t="shared" si="10"/>
        <v>2</v>
      </c>
      <c r="U34" s="33">
        <f t="shared" si="10"/>
        <v>2</v>
      </c>
      <c r="V34" s="33">
        <f t="shared" si="10"/>
        <v>2</v>
      </c>
      <c r="W34" s="33">
        <f t="shared" si="10"/>
        <v>2</v>
      </c>
      <c r="X34" s="33">
        <f t="shared" si="10"/>
        <v>2</v>
      </c>
      <c r="Y34" s="33">
        <f t="shared" si="10"/>
        <v>2</v>
      </c>
    </row>
    <row r="35" spans="1:25" x14ac:dyDescent="0.25">
      <c r="A35" s="27" t="s">
        <v>22</v>
      </c>
      <c r="B35" s="33">
        <f t="shared" ref="B35:Y35" si="11">IFERROR(VLOOKUP(B18,Genes_Color,2,FALSE),2)</f>
        <v>2</v>
      </c>
      <c r="C35" s="33">
        <f t="shared" si="11"/>
        <v>2</v>
      </c>
      <c r="D35" s="33">
        <f t="shared" si="11"/>
        <v>2</v>
      </c>
      <c r="E35" s="33">
        <f t="shared" si="11"/>
        <v>2</v>
      </c>
      <c r="F35" s="33">
        <f t="shared" si="11"/>
        <v>2</v>
      </c>
      <c r="G35" s="33">
        <f t="shared" si="11"/>
        <v>2</v>
      </c>
      <c r="H35" s="33">
        <f t="shared" si="11"/>
        <v>2</v>
      </c>
      <c r="I35" s="33">
        <f t="shared" si="11"/>
        <v>2</v>
      </c>
      <c r="J35" s="33">
        <f t="shared" si="11"/>
        <v>2</v>
      </c>
      <c r="K35" s="33">
        <f t="shared" si="11"/>
        <v>2</v>
      </c>
      <c r="L35" s="33">
        <f t="shared" si="11"/>
        <v>2</v>
      </c>
      <c r="M35" s="33">
        <f t="shared" si="11"/>
        <v>2</v>
      </c>
      <c r="N35" s="33">
        <f t="shared" si="11"/>
        <v>2</v>
      </c>
      <c r="O35" s="33">
        <f t="shared" si="11"/>
        <v>2</v>
      </c>
      <c r="P35" s="33">
        <f t="shared" si="11"/>
        <v>2</v>
      </c>
      <c r="Q35" s="33">
        <f t="shared" si="11"/>
        <v>2</v>
      </c>
      <c r="R35" s="33">
        <f t="shared" si="11"/>
        <v>2</v>
      </c>
      <c r="S35" s="33">
        <f t="shared" si="11"/>
        <v>2</v>
      </c>
      <c r="T35" s="33">
        <f t="shared" si="11"/>
        <v>2</v>
      </c>
      <c r="U35" s="33">
        <f t="shared" si="11"/>
        <v>2</v>
      </c>
      <c r="V35" s="33">
        <f t="shared" si="11"/>
        <v>2</v>
      </c>
      <c r="W35" s="33">
        <f t="shared" si="11"/>
        <v>2</v>
      </c>
      <c r="X35" s="33">
        <f t="shared" si="11"/>
        <v>2</v>
      </c>
      <c r="Y35" s="33">
        <f t="shared" si="11"/>
        <v>2</v>
      </c>
    </row>
    <row r="36" spans="1:25" x14ac:dyDescent="0.25">
      <c r="A36" s="27" t="s">
        <v>23</v>
      </c>
      <c r="B36" s="33">
        <f t="shared" ref="B36:Y36" si="12">IFERROR(VLOOKUP(B19,Genes_Color,2,FALSE),2)</f>
        <v>2</v>
      </c>
      <c r="C36" s="33">
        <f t="shared" si="12"/>
        <v>2</v>
      </c>
      <c r="D36" s="33">
        <f t="shared" si="12"/>
        <v>2</v>
      </c>
      <c r="E36" s="33">
        <f t="shared" si="12"/>
        <v>2</v>
      </c>
      <c r="F36" s="33">
        <f t="shared" si="12"/>
        <v>2</v>
      </c>
      <c r="G36" s="33">
        <f t="shared" si="12"/>
        <v>2</v>
      </c>
      <c r="H36" s="33">
        <f t="shared" si="12"/>
        <v>2</v>
      </c>
      <c r="I36" s="33">
        <f t="shared" si="12"/>
        <v>2</v>
      </c>
      <c r="J36" s="33">
        <f t="shared" si="12"/>
        <v>2</v>
      </c>
      <c r="K36" s="33">
        <f t="shared" si="12"/>
        <v>2</v>
      </c>
      <c r="L36" s="33">
        <f t="shared" si="12"/>
        <v>2</v>
      </c>
      <c r="M36" s="33">
        <f t="shared" si="12"/>
        <v>2</v>
      </c>
      <c r="N36" s="33">
        <f t="shared" si="12"/>
        <v>2</v>
      </c>
      <c r="O36" s="33">
        <f t="shared" si="12"/>
        <v>2</v>
      </c>
      <c r="P36" s="33">
        <f t="shared" si="12"/>
        <v>2</v>
      </c>
      <c r="Q36" s="33">
        <f t="shared" si="12"/>
        <v>2</v>
      </c>
      <c r="R36" s="33">
        <f t="shared" si="12"/>
        <v>2</v>
      </c>
      <c r="S36" s="33">
        <f t="shared" si="12"/>
        <v>2</v>
      </c>
      <c r="T36" s="33">
        <f t="shared" si="12"/>
        <v>2</v>
      </c>
      <c r="U36" s="33">
        <f t="shared" si="12"/>
        <v>2</v>
      </c>
      <c r="V36" s="33">
        <f t="shared" si="12"/>
        <v>2</v>
      </c>
      <c r="W36" s="33">
        <f t="shared" si="12"/>
        <v>2</v>
      </c>
      <c r="X36" s="33">
        <f t="shared" si="12"/>
        <v>2</v>
      </c>
      <c r="Y36" s="33">
        <f t="shared" si="12"/>
        <v>2</v>
      </c>
    </row>
    <row r="37" spans="1:25" x14ac:dyDescent="0.25">
      <c r="A37" s="27" t="s">
        <v>24</v>
      </c>
      <c r="B37" s="33">
        <f t="shared" ref="B37:Y37" si="13">IFERROR(VLOOKUP(B20,Genes_Color,2,FALSE),2)</f>
        <v>2</v>
      </c>
      <c r="C37" s="33">
        <f t="shared" si="13"/>
        <v>2</v>
      </c>
      <c r="D37" s="33">
        <f t="shared" si="13"/>
        <v>2</v>
      </c>
      <c r="E37" s="33">
        <f t="shared" si="13"/>
        <v>2</v>
      </c>
      <c r="F37" s="33">
        <f t="shared" si="13"/>
        <v>2</v>
      </c>
      <c r="G37" s="33">
        <f t="shared" si="13"/>
        <v>2</v>
      </c>
      <c r="H37" s="33">
        <f t="shared" si="13"/>
        <v>2</v>
      </c>
      <c r="I37" s="33">
        <f t="shared" si="13"/>
        <v>2</v>
      </c>
      <c r="J37" s="33">
        <f t="shared" si="13"/>
        <v>2</v>
      </c>
      <c r="K37" s="33">
        <f t="shared" si="13"/>
        <v>2</v>
      </c>
      <c r="L37" s="33">
        <f t="shared" si="13"/>
        <v>2</v>
      </c>
      <c r="M37" s="33">
        <f t="shared" si="13"/>
        <v>2</v>
      </c>
      <c r="N37" s="33">
        <f t="shared" si="13"/>
        <v>2</v>
      </c>
      <c r="O37" s="33">
        <f t="shared" si="13"/>
        <v>2</v>
      </c>
      <c r="P37" s="33">
        <f t="shared" si="13"/>
        <v>2</v>
      </c>
      <c r="Q37" s="33">
        <f t="shared" si="13"/>
        <v>2</v>
      </c>
      <c r="R37" s="33">
        <f t="shared" si="13"/>
        <v>2</v>
      </c>
      <c r="S37" s="33">
        <f t="shared" si="13"/>
        <v>2</v>
      </c>
      <c r="T37" s="33">
        <f t="shared" si="13"/>
        <v>2</v>
      </c>
      <c r="U37" s="33">
        <f t="shared" si="13"/>
        <v>2</v>
      </c>
      <c r="V37" s="33">
        <f t="shared" si="13"/>
        <v>2</v>
      </c>
      <c r="W37" s="33">
        <f t="shared" si="13"/>
        <v>2</v>
      </c>
      <c r="X37" s="33">
        <f t="shared" si="13"/>
        <v>2</v>
      </c>
      <c r="Y37" s="33">
        <f t="shared" si="13"/>
        <v>2</v>
      </c>
    </row>
    <row r="38" spans="1:25" x14ac:dyDescent="0.25">
      <c r="A38" s="27" t="s">
        <v>25</v>
      </c>
      <c r="B38" s="33">
        <f t="shared" ref="B38:Y38" si="14">IFERROR(VLOOKUP(B21,Genes_Color,2,FALSE),2)</f>
        <v>2</v>
      </c>
      <c r="C38" s="33">
        <f t="shared" si="14"/>
        <v>2</v>
      </c>
      <c r="D38" s="33">
        <f t="shared" si="14"/>
        <v>2</v>
      </c>
      <c r="E38" s="33">
        <f t="shared" si="14"/>
        <v>2</v>
      </c>
      <c r="F38" s="33">
        <f t="shared" si="14"/>
        <v>2</v>
      </c>
      <c r="G38" s="33">
        <f t="shared" si="14"/>
        <v>2</v>
      </c>
      <c r="H38" s="33">
        <f t="shared" si="14"/>
        <v>2</v>
      </c>
      <c r="I38" s="33">
        <f t="shared" si="14"/>
        <v>2</v>
      </c>
      <c r="J38" s="33">
        <f t="shared" si="14"/>
        <v>2</v>
      </c>
      <c r="K38" s="33">
        <f t="shared" si="14"/>
        <v>2</v>
      </c>
      <c r="L38" s="33">
        <f t="shared" si="14"/>
        <v>2</v>
      </c>
      <c r="M38" s="33">
        <f t="shared" si="14"/>
        <v>2</v>
      </c>
      <c r="N38" s="33">
        <f t="shared" si="14"/>
        <v>2</v>
      </c>
      <c r="O38" s="33">
        <f t="shared" si="14"/>
        <v>2</v>
      </c>
      <c r="P38" s="33">
        <f t="shared" si="14"/>
        <v>2</v>
      </c>
      <c r="Q38" s="33">
        <f t="shared" si="14"/>
        <v>2</v>
      </c>
      <c r="R38" s="33">
        <f t="shared" si="14"/>
        <v>2</v>
      </c>
      <c r="S38" s="33">
        <f t="shared" si="14"/>
        <v>2</v>
      </c>
      <c r="T38" s="33">
        <f t="shared" si="14"/>
        <v>2</v>
      </c>
      <c r="U38" s="33">
        <f t="shared" si="14"/>
        <v>2</v>
      </c>
      <c r="V38" s="33">
        <f t="shared" si="14"/>
        <v>2</v>
      </c>
      <c r="W38" s="33">
        <f t="shared" si="14"/>
        <v>2</v>
      </c>
      <c r="X38" s="33">
        <f t="shared" si="14"/>
        <v>2</v>
      </c>
      <c r="Y38" s="33">
        <f t="shared" si="14"/>
        <v>2</v>
      </c>
    </row>
    <row r="39" spans="1:25" x14ac:dyDescent="0.25">
      <c r="A39" s="27" t="s">
        <v>26</v>
      </c>
      <c r="B39" s="33">
        <f t="shared" ref="B39:Y39" si="15">IFERROR(VLOOKUP(B22,Genes_Color,2,FALSE),2)</f>
        <v>2</v>
      </c>
      <c r="C39" s="33">
        <f t="shared" si="15"/>
        <v>2</v>
      </c>
      <c r="D39" s="33">
        <f t="shared" si="15"/>
        <v>2</v>
      </c>
      <c r="E39" s="33">
        <f t="shared" si="15"/>
        <v>2</v>
      </c>
      <c r="F39" s="33">
        <f t="shared" si="15"/>
        <v>2</v>
      </c>
      <c r="G39" s="33">
        <f t="shared" si="15"/>
        <v>2</v>
      </c>
      <c r="H39" s="33">
        <f t="shared" si="15"/>
        <v>2</v>
      </c>
      <c r="I39" s="33">
        <f t="shared" si="15"/>
        <v>2</v>
      </c>
      <c r="J39" s="33">
        <f t="shared" si="15"/>
        <v>2</v>
      </c>
      <c r="K39" s="33">
        <f t="shared" si="15"/>
        <v>2</v>
      </c>
      <c r="L39" s="33">
        <f t="shared" si="15"/>
        <v>2</v>
      </c>
      <c r="M39" s="33">
        <f t="shared" si="15"/>
        <v>2</v>
      </c>
      <c r="N39" s="33">
        <f t="shared" si="15"/>
        <v>2</v>
      </c>
      <c r="O39" s="33">
        <f t="shared" si="15"/>
        <v>2</v>
      </c>
      <c r="P39" s="33">
        <f t="shared" si="15"/>
        <v>2</v>
      </c>
      <c r="Q39" s="33">
        <f t="shared" si="15"/>
        <v>2</v>
      </c>
      <c r="R39" s="33">
        <f t="shared" si="15"/>
        <v>2</v>
      </c>
      <c r="S39" s="33">
        <f t="shared" si="15"/>
        <v>2</v>
      </c>
      <c r="T39" s="33">
        <f t="shared" si="15"/>
        <v>2</v>
      </c>
      <c r="U39" s="33">
        <f t="shared" si="15"/>
        <v>2</v>
      </c>
      <c r="V39" s="33">
        <f t="shared" si="15"/>
        <v>2</v>
      </c>
      <c r="W39" s="33">
        <f t="shared" si="15"/>
        <v>2</v>
      </c>
      <c r="X39" s="33">
        <f t="shared" si="15"/>
        <v>2</v>
      </c>
      <c r="Y39" s="33">
        <f t="shared" si="15"/>
        <v>2</v>
      </c>
    </row>
  </sheetData>
  <sheetProtection password="C750" sheet="1" objects="1" scenarios="1" selectLockedCells="1"/>
  <dataValidations count="2">
    <dataValidation type="list" showErrorMessage="1" errorTitle="Error Gene" error="Put or select a gene used in this study and defined in the Detai's Page" sqref="B7:Y22">
      <formula1>Genes_List</formula1>
    </dataValidation>
    <dataValidation allowBlank="1" promptTitle="Data input" prompt="Please determine if the data is in logaritmic values or not." sqref="F1"/>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U22"/>
  <sheetViews>
    <sheetView showGridLines="0" showRowColHeaders="0" workbookViewId="0">
      <pane xSplit="1" ySplit="6" topLeftCell="B7" activePane="bottomRight" state="frozen"/>
      <selection pane="topRight" activeCell="B1" sqref="B1"/>
      <selection pane="bottomLeft" activeCell="A7" sqref="A7"/>
      <selection pane="bottomRight" activeCell="F2" sqref="F2"/>
    </sheetView>
  </sheetViews>
  <sheetFormatPr defaultRowHeight="15" x14ac:dyDescent="0.25"/>
  <cols>
    <col min="1" max="7" width="9.140625" style="23"/>
    <col min="8" max="13" width="9.140625" style="23" customWidth="1"/>
    <col min="14" max="25" width="9.140625" style="23" hidden="1" customWidth="1"/>
    <col min="26" max="16384" width="9.140625" style="23"/>
  </cols>
  <sheetData>
    <row r="1" spans="1:73" ht="15.75" thickBot="1" x14ac:dyDescent="0.3">
      <c r="A1" s="42" t="s">
        <v>7</v>
      </c>
      <c r="B1" s="35" t="s">
        <v>8</v>
      </c>
      <c r="C1" s="35" t="s">
        <v>27</v>
      </c>
      <c r="D1" s="3" t="s">
        <v>9</v>
      </c>
      <c r="E1" s="55" t="str">
        <f>Details!$B$7</f>
        <v>12X8</v>
      </c>
      <c r="F1" s="10" t="s">
        <v>622</v>
      </c>
      <c r="H1" s="27"/>
      <c r="I1" s="27"/>
      <c r="J1" s="27">
        <f t="array" ref="J1">SUM(IF(FREQUENCY(B7:BU22,B7:BU22)&gt;0,1))</f>
        <v>0</v>
      </c>
      <c r="K1" s="27">
        <v>1</v>
      </c>
    </row>
    <row r="2" spans="1:73" x14ac:dyDescent="0.25">
      <c r="A2" s="1" t="s">
        <v>599</v>
      </c>
      <c r="B2" s="48" t="s">
        <v>2</v>
      </c>
      <c r="C2" s="48" t="s">
        <v>3</v>
      </c>
      <c r="D2" s="35" t="s">
        <v>4</v>
      </c>
      <c r="E2" s="35" t="s">
        <v>5</v>
      </c>
      <c r="F2" s="1" t="s">
        <v>6</v>
      </c>
    </row>
    <row r="3" spans="1:73" x14ac:dyDescent="0.25">
      <c r="A3" s="57" t="s">
        <v>0</v>
      </c>
    </row>
    <row r="4" spans="1:73" hidden="1" x14ac:dyDescent="0.25">
      <c r="A4" s="48" t="s">
        <v>1</v>
      </c>
    </row>
    <row r="6" spans="1:73" x14ac:dyDescent="0.25">
      <c r="A6" s="53"/>
      <c r="B6" s="31">
        <v>1</v>
      </c>
      <c r="C6" s="31">
        <v>2</v>
      </c>
      <c r="D6" s="31">
        <v>3</v>
      </c>
      <c r="E6" s="31">
        <v>4</v>
      </c>
      <c r="F6" s="31">
        <v>5</v>
      </c>
      <c r="G6" s="31">
        <v>6</v>
      </c>
      <c r="H6" s="31">
        <v>7</v>
      </c>
      <c r="I6" s="31">
        <v>8</v>
      </c>
      <c r="J6" s="31">
        <v>9</v>
      </c>
      <c r="K6" s="31">
        <v>10</v>
      </c>
      <c r="L6" s="31">
        <v>11</v>
      </c>
      <c r="M6" s="31">
        <v>12</v>
      </c>
      <c r="N6" s="31">
        <v>13</v>
      </c>
      <c r="O6" s="31">
        <v>14</v>
      </c>
      <c r="P6" s="31">
        <v>15</v>
      </c>
      <c r="Q6" s="31">
        <v>16</v>
      </c>
      <c r="R6" s="31">
        <v>17</v>
      </c>
      <c r="S6" s="31">
        <v>18</v>
      </c>
      <c r="T6" s="31">
        <v>19</v>
      </c>
      <c r="U6" s="31">
        <v>20</v>
      </c>
      <c r="V6" s="31">
        <v>21</v>
      </c>
      <c r="W6" s="31">
        <v>22</v>
      </c>
      <c r="X6" s="31">
        <v>23</v>
      </c>
      <c r="Y6" s="71">
        <v>24</v>
      </c>
      <c r="Z6" s="28">
        <v>1</v>
      </c>
      <c r="AA6" s="28">
        <v>2</v>
      </c>
      <c r="AB6" s="28">
        <v>3</v>
      </c>
      <c r="AC6" s="28">
        <v>4</v>
      </c>
      <c r="AD6" s="28">
        <v>5</v>
      </c>
      <c r="AE6" s="28">
        <v>6</v>
      </c>
      <c r="AF6" s="28">
        <v>7</v>
      </c>
      <c r="AG6" s="28">
        <v>8</v>
      </c>
      <c r="AH6" s="28">
        <v>9</v>
      </c>
      <c r="AI6" s="28">
        <v>10</v>
      </c>
      <c r="AJ6" s="28">
        <v>11</v>
      </c>
      <c r="AK6" s="28">
        <v>12</v>
      </c>
      <c r="AL6" s="28">
        <v>13</v>
      </c>
      <c r="AM6" s="28">
        <v>14</v>
      </c>
      <c r="AN6" s="28">
        <v>15</v>
      </c>
      <c r="AO6" s="28">
        <v>16</v>
      </c>
      <c r="AP6" s="28">
        <v>17</v>
      </c>
      <c r="AQ6" s="28">
        <v>18</v>
      </c>
      <c r="AR6" s="28">
        <v>19</v>
      </c>
      <c r="AS6" s="28">
        <v>20</v>
      </c>
      <c r="AT6" s="28">
        <v>21</v>
      </c>
      <c r="AU6" s="28">
        <v>22</v>
      </c>
      <c r="AV6" s="28">
        <v>23</v>
      </c>
      <c r="AW6" s="28">
        <v>24</v>
      </c>
      <c r="AX6" s="28">
        <v>1</v>
      </c>
      <c r="AY6" s="28">
        <v>2</v>
      </c>
      <c r="AZ6" s="28">
        <v>3</v>
      </c>
      <c r="BA6" s="28">
        <v>4</v>
      </c>
      <c r="BB6" s="28">
        <v>5</v>
      </c>
      <c r="BC6" s="28">
        <v>6</v>
      </c>
      <c r="BD6" s="28">
        <v>7</v>
      </c>
      <c r="BE6" s="28">
        <v>8</v>
      </c>
      <c r="BF6" s="28">
        <v>9</v>
      </c>
      <c r="BG6" s="28">
        <v>10</v>
      </c>
      <c r="BH6" s="28">
        <v>11</v>
      </c>
      <c r="BI6" s="28">
        <v>12</v>
      </c>
      <c r="BJ6" s="28">
        <v>13</v>
      </c>
      <c r="BK6" s="28">
        <v>14</v>
      </c>
      <c r="BL6" s="28">
        <v>15</v>
      </c>
      <c r="BM6" s="28">
        <v>16</v>
      </c>
      <c r="BN6" s="28">
        <v>17</v>
      </c>
      <c r="BO6" s="28">
        <v>18</v>
      </c>
      <c r="BP6" s="28">
        <v>19</v>
      </c>
      <c r="BQ6" s="28">
        <v>20</v>
      </c>
      <c r="BR6" s="28">
        <v>21</v>
      </c>
      <c r="BS6" s="28">
        <v>22</v>
      </c>
      <c r="BT6" s="28">
        <v>23</v>
      </c>
      <c r="BU6" s="28">
        <v>24</v>
      </c>
    </row>
    <row r="7" spans="1:73" x14ac:dyDescent="0.25">
      <c r="A7" s="54" t="s">
        <v>11</v>
      </c>
      <c r="B7" s="193"/>
      <c r="C7" s="193"/>
      <c r="D7" s="193"/>
      <c r="E7" s="193"/>
      <c r="F7" s="193"/>
      <c r="G7" s="193"/>
      <c r="H7" s="193"/>
      <c r="I7" s="193"/>
      <c r="J7" s="193"/>
      <c r="K7" s="193"/>
      <c r="L7" s="193"/>
      <c r="M7" s="193"/>
      <c r="N7" s="193"/>
      <c r="O7" s="193"/>
      <c r="P7" s="193"/>
      <c r="Q7" s="193"/>
      <c r="R7" s="193"/>
      <c r="S7" s="193"/>
      <c r="T7" s="193"/>
      <c r="U7" s="193"/>
      <c r="V7" s="193"/>
      <c r="W7" s="193"/>
      <c r="X7" s="193"/>
      <c r="Y7" s="194"/>
      <c r="Z7" s="76" t="str">
        <f>IF(Plate2_C!B7="","",Plate2_C!B7)</f>
        <v/>
      </c>
      <c r="AA7" s="76" t="str">
        <f>IF(Plate2_C!C7="","",Plate2_C!C7)</f>
        <v/>
      </c>
      <c r="AB7" s="76" t="str">
        <f>IF(Plate2_C!D7="","",Plate2_C!D7)</f>
        <v/>
      </c>
      <c r="AC7" s="76" t="str">
        <f>IF(Plate2_C!E7="","",Plate2_C!E7)</f>
        <v/>
      </c>
      <c r="AD7" s="76" t="str">
        <f>IF(Plate2_C!F7="","",Plate2_C!F7)</f>
        <v/>
      </c>
      <c r="AE7" s="76" t="str">
        <f>IF(Plate2_C!G7="","",Plate2_C!G7)</f>
        <v/>
      </c>
      <c r="AF7" s="76" t="str">
        <f>IF(Plate2_C!H7="","",Plate2_C!H7)</f>
        <v/>
      </c>
      <c r="AG7" s="76" t="str">
        <f>IF(Plate2_C!I7="","",Plate2_C!I7)</f>
        <v/>
      </c>
      <c r="AH7" s="76" t="str">
        <f>IF(Plate2_C!J7="","",Plate2_C!J7)</f>
        <v/>
      </c>
      <c r="AI7" s="76" t="str">
        <f>IF(Plate2_C!K7="","",Plate2_C!K7)</f>
        <v/>
      </c>
      <c r="AJ7" s="76" t="str">
        <f>IF(Plate2_C!L7="","",Plate2_C!L7)</f>
        <v/>
      </c>
      <c r="AK7" s="76" t="str">
        <f>IF(Plate2_C!M7="","",Plate2_C!M7)</f>
        <v/>
      </c>
      <c r="AL7" s="76" t="str">
        <f>IF(Plate2_C!N7="","",Plate2_C!N7)</f>
        <v/>
      </c>
      <c r="AM7" s="76" t="str">
        <f>IF(Plate2_C!O7="","",Plate2_C!O7)</f>
        <v/>
      </c>
      <c r="AN7" s="76" t="str">
        <f>IF(Plate2_C!P7="","",Plate2_C!P7)</f>
        <v/>
      </c>
      <c r="AO7" s="76" t="str">
        <f>IF(Plate2_C!Q7="","",Plate2_C!Q7)</f>
        <v/>
      </c>
      <c r="AP7" s="76" t="str">
        <f>IF(Plate2_C!R7="","",Plate2_C!R7)</f>
        <v/>
      </c>
      <c r="AQ7" s="76" t="str">
        <f>IF(Plate2_C!S7="","",Plate2_C!S7)</f>
        <v/>
      </c>
      <c r="AR7" s="76" t="str">
        <f>IF(Plate2_C!T7="","",Plate2_C!T7)</f>
        <v/>
      </c>
      <c r="AS7" s="76" t="str">
        <f>IF(Plate2_C!U7="","",Plate2_C!U7)</f>
        <v/>
      </c>
      <c r="AT7" s="76" t="str">
        <f>IF(Plate2_C!V7="","",Plate2_C!V7)</f>
        <v/>
      </c>
      <c r="AU7" s="76" t="str">
        <f>IF(Plate2_C!W7="","",Plate2_C!W7)</f>
        <v/>
      </c>
      <c r="AV7" s="76" t="str">
        <f>IF(Plate2_C!X7="","",Plate2_C!X7)</f>
        <v/>
      </c>
      <c r="AW7" s="76" t="str">
        <f>IF(Plate2_C!Y7="","",Plate2_C!Y7)</f>
        <v/>
      </c>
      <c r="AX7" s="76" t="str">
        <f>IF(Plate3_C!B7="","",Plate3_C!B7)</f>
        <v/>
      </c>
      <c r="AY7" s="76" t="str">
        <f>IF(Plate3_C!C7="","",Plate3_C!C7)</f>
        <v/>
      </c>
      <c r="AZ7" s="76" t="str">
        <f>IF(Plate3_C!D7="","",Plate3_C!D7)</f>
        <v/>
      </c>
      <c r="BA7" s="76" t="str">
        <f>IF(Plate3_C!E7="","",Plate3_C!E7)</f>
        <v/>
      </c>
      <c r="BB7" s="76" t="str">
        <f>IF(Plate3_C!F7="","",Plate3_C!F7)</f>
        <v/>
      </c>
      <c r="BC7" s="76" t="str">
        <f>IF(Plate3_C!G7="","",Plate3_C!G7)</f>
        <v/>
      </c>
      <c r="BD7" s="76" t="str">
        <f>IF(Plate3_C!H7="","",Plate3_C!H7)</f>
        <v/>
      </c>
      <c r="BE7" s="76" t="str">
        <f>IF(Plate3_C!I7="","",Plate3_C!I7)</f>
        <v/>
      </c>
      <c r="BF7" s="76" t="str">
        <f>IF(Plate3_C!J7="","",Plate3_C!J7)</f>
        <v/>
      </c>
      <c r="BG7" s="76" t="str">
        <f>IF(Plate3_C!K7="","",Plate3_C!K7)</f>
        <v/>
      </c>
      <c r="BH7" s="76" t="str">
        <f>IF(Plate3_C!L7="","",Plate3_C!L7)</f>
        <v/>
      </c>
      <c r="BI7" s="76" t="str">
        <f>IF(Plate3_C!M7="","",Plate3_C!M7)</f>
        <v/>
      </c>
      <c r="BJ7" s="76" t="str">
        <f>IF(Plate3_C!N7="","",Plate3_C!N7)</f>
        <v/>
      </c>
      <c r="BK7" s="76" t="str">
        <f>IF(Plate3_C!O7="","",Plate3_C!O7)</f>
        <v/>
      </c>
      <c r="BL7" s="76" t="str">
        <f>IF(Plate3_C!P7="","",Plate3_C!P7)</f>
        <v/>
      </c>
      <c r="BM7" s="76" t="str">
        <f>IF(Plate3_C!Q7="","",Plate3_C!Q7)</f>
        <v/>
      </c>
      <c r="BN7" s="76" t="str">
        <f>IF(Plate3_C!R7="","",Plate3_C!R7)</f>
        <v/>
      </c>
      <c r="BO7" s="76" t="str">
        <f>IF(Plate3_C!S7="","",Plate3_C!S7)</f>
        <v/>
      </c>
      <c r="BP7" s="76" t="str">
        <f>IF(Plate3_C!T7="","",Plate3_C!T7)</f>
        <v/>
      </c>
      <c r="BQ7" s="76" t="str">
        <f>IF(Plate3_C!U7="","",Plate3_C!U7)</f>
        <v/>
      </c>
      <c r="BR7" s="76" t="str">
        <f>IF(Plate3_C!V7="","",Plate3_C!V7)</f>
        <v/>
      </c>
      <c r="BS7" s="76" t="str">
        <f>IF(Plate3_C!W7="","",Plate3_C!W7)</f>
        <v/>
      </c>
      <c r="BT7" s="76" t="str">
        <f>IF(Plate3_C!X7="","",Plate3_C!X7)</f>
        <v/>
      </c>
      <c r="BU7" s="76" t="str">
        <f>IF(Plate3_C!Y7="","",Plate3_C!Y7)</f>
        <v/>
      </c>
    </row>
    <row r="8" spans="1:73" x14ac:dyDescent="0.25">
      <c r="A8" s="54" t="s">
        <v>12</v>
      </c>
      <c r="B8" s="193"/>
      <c r="C8" s="193"/>
      <c r="D8" s="193"/>
      <c r="E8" s="193"/>
      <c r="F8" s="193"/>
      <c r="G8" s="193"/>
      <c r="H8" s="193"/>
      <c r="I8" s="193"/>
      <c r="J8" s="193"/>
      <c r="K8" s="193"/>
      <c r="L8" s="193"/>
      <c r="M8" s="193"/>
      <c r="N8" s="193"/>
      <c r="O8" s="193"/>
      <c r="P8" s="193"/>
      <c r="Q8" s="193"/>
      <c r="R8" s="193"/>
      <c r="S8" s="193"/>
      <c r="T8" s="193"/>
      <c r="U8" s="193"/>
      <c r="V8" s="193"/>
      <c r="W8" s="193"/>
      <c r="X8" s="193"/>
      <c r="Y8" s="194"/>
      <c r="Z8" s="76" t="str">
        <f>IF(Plate2_C!B8="","",Plate2_C!B8)</f>
        <v/>
      </c>
      <c r="AA8" s="76" t="str">
        <f>IF(Plate2_C!C8="","",Plate2_C!C8)</f>
        <v/>
      </c>
      <c r="AB8" s="76" t="str">
        <f>IF(Plate2_C!D8="","",Plate2_C!D8)</f>
        <v/>
      </c>
      <c r="AC8" s="76" t="str">
        <f>IF(Plate2_C!E8="","",Plate2_C!E8)</f>
        <v/>
      </c>
      <c r="AD8" s="76" t="str">
        <f>IF(Plate2_C!F8="","",Plate2_C!F8)</f>
        <v/>
      </c>
      <c r="AE8" s="76" t="str">
        <f>IF(Plate2_C!G8="","",Plate2_C!G8)</f>
        <v/>
      </c>
      <c r="AF8" s="76" t="str">
        <f>IF(Plate2_C!H8="","",Plate2_C!H8)</f>
        <v/>
      </c>
      <c r="AG8" s="76" t="str">
        <f>IF(Plate2_C!I8="","",Plate2_C!I8)</f>
        <v/>
      </c>
      <c r="AH8" s="76" t="str">
        <f>IF(Plate2_C!J8="","",Plate2_C!J8)</f>
        <v/>
      </c>
      <c r="AI8" s="76" t="str">
        <f>IF(Plate2_C!K8="","",Plate2_C!K8)</f>
        <v/>
      </c>
      <c r="AJ8" s="76" t="str">
        <f>IF(Plate2_C!L8="","",Plate2_C!L8)</f>
        <v/>
      </c>
      <c r="AK8" s="76" t="str">
        <f>IF(Plate2_C!M8="","",Plate2_C!M8)</f>
        <v/>
      </c>
      <c r="AL8" s="76" t="str">
        <f>IF(Plate2_C!N8="","",Plate2_C!N8)</f>
        <v/>
      </c>
      <c r="AM8" s="76" t="str">
        <f>IF(Plate2_C!O8="","",Plate2_C!O8)</f>
        <v/>
      </c>
      <c r="AN8" s="76" t="str">
        <f>IF(Plate2_C!P8="","",Plate2_C!P8)</f>
        <v/>
      </c>
      <c r="AO8" s="76" t="str">
        <f>IF(Plate2_C!Q8="","",Plate2_C!Q8)</f>
        <v/>
      </c>
      <c r="AP8" s="76" t="str">
        <f>IF(Plate2_C!R8="","",Plate2_C!R8)</f>
        <v/>
      </c>
      <c r="AQ8" s="76" t="str">
        <f>IF(Plate2_C!S8="","",Plate2_C!S8)</f>
        <v/>
      </c>
      <c r="AR8" s="76" t="str">
        <f>IF(Plate2_C!T8="","",Plate2_C!T8)</f>
        <v/>
      </c>
      <c r="AS8" s="76" t="str">
        <f>IF(Plate2_C!U8="","",Plate2_C!U8)</f>
        <v/>
      </c>
      <c r="AT8" s="76" t="str">
        <f>IF(Plate2_C!V8="","",Plate2_C!V8)</f>
        <v/>
      </c>
      <c r="AU8" s="76" t="str">
        <f>IF(Plate2_C!W8="","",Plate2_C!W8)</f>
        <v/>
      </c>
      <c r="AV8" s="76" t="str">
        <f>IF(Plate2_C!X8="","",Plate2_C!X8)</f>
        <v/>
      </c>
      <c r="AW8" s="76" t="str">
        <f>IF(Plate2_C!Y8="","",Plate2_C!Y8)</f>
        <v/>
      </c>
      <c r="AX8" s="76" t="str">
        <f>IF(Plate3_C!B8="","",Plate3_C!B8)</f>
        <v/>
      </c>
      <c r="AY8" s="76" t="str">
        <f>IF(Plate3_C!C8="","",Plate3_C!C8)</f>
        <v/>
      </c>
      <c r="AZ8" s="76" t="str">
        <f>IF(Plate3_C!D8="","",Plate3_C!D8)</f>
        <v/>
      </c>
      <c r="BA8" s="76" t="str">
        <f>IF(Plate3_C!E8="","",Plate3_C!E8)</f>
        <v/>
      </c>
      <c r="BB8" s="76" t="str">
        <f>IF(Plate3_C!F8="","",Plate3_C!F8)</f>
        <v/>
      </c>
      <c r="BC8" s="76" t="str">
        <f>IF(Plate3_C!G8="","",Plate3_C!G8)</f>
        <v/>
      </c>
      <c r="BD8" s="76" t="str">
        <f>IF(Plate3_C!H8="","",Plate3_C!H8)</f>
        <v/>
      </c>
      <c r="BE8" s="76" t="str">
        <f>IF(Plate3_C!I8="","",Plate3_C!I8)</f>
        <v/>
      </c>
      <c r="BF8" s="76" t="str">
        <f>IF(Plate3_C!J8="","",Plate3_C!J8)</f>
        <v/>
      </c>
      <c r="BG8" s="76" t="str">
        <f>IF(Plate3_C!K8="","",Plate3_C!K8)</f>
        <v/>
      </c>
      <c r="BH8" s="76" t="str">
        <f>IF(Plate3_C!L8="","",Plate3_C!L8)</f>
        <v/>
      </c>
      <c r="BI8" s="76" t="str">
        <f>IF(Plate3_C!M8="","",Plate3_C!M8)</f>
        <v/>
      </c>
      <c r="BJ8" s="76" t="str">
        <f>IF(Plate3_C!N8="","",Plate3_C!N8)</f>
        <v/>
      </c>
      <c r="BK8" s="76" t="str">
        <f>IF(Plate3_C!O8="","",Plate3_C!O8)</f>
        <v/>
      </c>
      <c r="BL8" s="76" t="str">
        <f>IF(Plate3_C!P8="","",Plate3_C!P8)</f>
        <v/>
      </c>
      <c r="BM8" s="76" t="str">
        <f>IF(Plate3_C!Q8="","",Plate3_C!Q8)</f>
        <v/>
      </c>
      <c r="BN8" s="76" t="str">
        <f>IF(Plate3_C!R8="","",Plate3_C!R8)</f>
        <v/>
      </c>
      <c r="BO8" s="76" t="str">
        <f>IF(Plate3_C!S8="","",Plate3_C!S8)</f>
        <v/>
      </c>
      <c r="BP8" s="76" t="str">
        <f>IF(Plate3_C!T8="","",Plate3_C!T8)</f>
        <v/>
      </c>
      <c r="BQ8" s="76" t="str">
        <f>IF(Plate3_C!U8="","",Plate3_C!U8)</f>
        <v/>
      </c>
      <c r="BR8" s="76" t="str">
        <f>IF(Plate3_C!V8="","",Plate3_C!V8)</f>
        <v/>
      </c>
      <c r="BS8" s="76" t="str">
        <f>IF(Plate3_C!W8="","",Plate3_C!W8)</f>
        <v/>
      </c>
      <c r="BT8" s="76" t="str">
        <f>IF(Plate3_C!X8="","",Plate3_C!X8)</f>
        <v/>
      </c>
      <c r="BU8" s="76" t="str">
        <f>IF(Plate3_C!Y8="","",Plate3_C!Y8)</f>
        <v/>
      </c>
    </row>
    <row r="9" spans="1:73" x14ac:dyDescent="0.25">
      <c r="A9" s="54" t="s">
        <v>13</v>
      </c>
      <c r="B9" s="193"/>
      <c r="C9" s="193"/>
      <c r="D9" s="193"/>
      <c r="E9" s="193"/>
      <c r="F9" s="193"/>
      <c r="G9" s="193"/>
      <c r="H9" s="193"/>
      <c r="I9" s="193"/>
      <c r="J9" s="193"/>
      <c r="K9" s="193"/>
      <c r="L9" s="193"/>
      <c r="M9" s="193"/>
      <c r="N9" s="193"/>
      <c r="O9" s="193"/>
      <c r="P9" s="193"/>
      <c r="Q9" s="193"/>
      <c r="R9" s="193"/>
      <c r="S9" s="193"/>
      <c r="T9" s="193"/>
      <c r="U9" s="193"/>
      <c r="V9" s="193"/>
      <c r="W9" s="193"/>
      <c r="X9" s="193"/>
      <c r="Y9" s="194"/>
      <c r="Z9" s="76" t="str">
        <f>IF(Plate2_C!B9="","",Plate2_C!B9)</f>
        <v/>
      </c>
      <c r="AA9" s="76" t="str">
        <f>IF(Plate2_C!C9="","",Plate2_C!C9)</f>
        <v/>
      </c>
      <c r="AB9" s="76" t="str">
        <f>IF(Plate2_C!D9="","",Plate2_C!D9)</f>
        <v/>
      </c>
      <c r="AC9" s="76" t="str">
        <f>IF(Plate2_C!E9="","",Plate2_C!E9)</f>
        <v/>
      </c>
      <c r="AD9" s="76" t="str">
        <f>IF(Plate2_C!F9="","",Plate2_C!F9)</f>
        <v/>
      </c>
      <c r="AE9" s="76" t="str">
        <f>IF(Plate2_C!G9="","",Plate2_C!G9)</f>
        <v/>
      </c>
      <c r="AF9" s="76" t="str">
        <f>IF(Plate2_C!H9="","",Plate2_C!H9)</f>
        <v/>
      </c>
      <c r="AG9" s="76" t="str">
        <f>IF(Plate2_C!I9="","",Plate2_C!I9)</f>
        <v/>
      </c>
      <c r="AH9" s="76" t="str">
        <f>IF(Plate2_C!J9="","",Plate2_C!J9)</f>
        <v/>
      </c>
      <c r="AI9" s="76" t="str">
        <f>IF(Plate2_C!K9="","",Plate2_C!K9)</f>
        <v/>
      </c>
      <c r="AJ9" s="76" t="str">
        <f>IF(Plate2_C!L9="","",Plate2_C!L9)</f>
        <v/>
      </c>
      <c r="AK9" s="76" t="str">
        <f>IF(Plate2_C!M9="","",Plate2_C!M9)</f>
        <v/>
      </c>
      <c r="AL9" s="76" t="str">
        <f>IF(Plate2_C!N9="","",Plate2_C!N9)</f>
        <v/>
      </c>
      <c r="AM9" s="76" t="str">
        <f>IF(Plate2_C!O9="","",Plate2_C!O9)</f>
        <v/>
      </c>
      <c r="AN9" s="76" t="str">
        <f>IF(Plate2_C!P9="","",Plate2_C!P9)</f>
        <v/>
      </c>
      <c r="AO9" s="76" t="str">
        <f>IF(Plate2_C!Q9="","",Plate2_C!Q9)</f>
        <v/>
      </c>
      <c r="AP9" s="76" t="str">
        <f>IF(Plate2_C!R9="","",Plate2_C!R9)</f>
        <v/>
      </c>
      <c r="AQ9" s="76" t="str">
        <f>IF(Plate2_C!S9="","",Plate2_C!S9)</f>
        <v/>
      </c>
      <c r="AR9" s="76" t="str">
        <f>IF(Plate2_C!T9="","",Plate2_C!T9)</f>
        <v/>
      </c>
      <c r="AS9" s="76" t="str">
        <f>IF(Plate2_C!U9="","",Plate2_C!U9)</f>
        <v/>
      </c>
      <c r="AT9" s="76" t="str">
        <f>IF(Plate2_C!V9="","",Plate2_C!V9)</f>
        <v/>
      </c>
      <c r="AU9" s="76" t="str">
        <f>IF(Plate2_C!W9="","",Plate2_C!W9)</f>
        <v/>
      </c>
      <c r="AV9" s="76" t="str">
        <f>IF(Plate2_C!X9="","",Plate2_C!X9)</f>
        <v/>
      </c>
      <c r="AW9" s="76" t="str">
        <f>IF(Plate2_C!Y9="","",Plate2_C!Y9)</f>
        <v/>
      </c>
      <c r="AX9" s="76" t="str">
        <f>IF(Plate3_C!B9="","",Plate3_C!B9)</f>
        <v/>
      </c>
      <c r="AY9" s="76" t="str">
        <f>IF(Plate3_C!C9="","",Plate3_C!C9)</f>
        <v/>
      </c>
      <c r="AZ9" s="76" t="str">
        <f>IF(Plate3_C!D9="","",Plate3_C!D9)</f>
        <v/>
      </c>
      <c r="BA9" s="76" t="str">
        <f>IF(Plate3_C!E9="","",Plate3_C!E9)</f>
        <v/>
      </c>
      <c r="BB9" s="76" t="str">
        <f>IF(Plate3_C!F9="","",Plate3_C!F9)</f>
        <v/>
      </c>
      <c r="BC9" s="76" t="str">
        <f>IF(Plate3_C!G9="","",Plate3_C!G9)</f>
        <v/>
      </c>
      <c r="BD9" s="76" t="str">
        <f>IF(Plate3_C!H9="","",Plate3_C!H9)</f>
        <v/>
      </c>
      <c r="BE9" s="76" t="str">
        <f>IF(Plate3_C!I9="","",Plate3_C!I9)</f>
        <v/>
      </c>
      <c r="BF9" s="76" t="str">
        <f>IF(Plate3_C!J9="","",Plate3_C!J9)</f>
        <v/>
      </c>
      <c r="BG9" s="76" t="str">
        <f>IF(Plate3_C!K9="","",Plate3_C!K9)</f>
        <v/>
      </c>
      <c r="BH9" s="76" t="str">
        <f>IF(Plate3_C!L9="","",Plate3_C!L9)</f>
        <v/>
      </c>
      <c r="BI9" s="76" t="str">
        <f>IF(Plate3_C!M9="","",Plate3_C!M9)</f>
        <v/>
      </c>
      <c r="BJ9" s="76" t="str">
        <f>IF(Plate3_C!N9="","",Plate3_C!N9)</f>
        <v/>
      </c>
      <c r="BK9" s="76" t="str">
        <f>IF(Plate3_C!O9="","",Plate3_C!O9)</f>
        <v/>
      </c>
      <c r="BL9" s="76" t="str">
        <f>IF(Plate3_C!P9="","",Plate3_C!P9)</f>
        <v/>
      </c>
      <c r="BM9" s="76" t="str">
        <f>IF(Plate3_C!Q9="","",Plate3_C!Q9)</f>
        <v/>
      </c>
      <c r="BN9" s="76" t="str">
        <f>IF(Plate3_C!R9="","",Plate3_C!R9)</f>
        <v/>
      </c>
      <c r="BO9" s="76" t="str">
        <f>IF(Plate3_C!S9="","",Plate3_C!S9)</f>
        <v/>
      </c>
      <c r="BP9" s="76" t="str">
        <f>IF(Plate3_C!T9="","",Plate3_C!T9)</f>
        <v/>
      </c>
      <c r="BQ9" s="76" t="str">
        <f>IF(Plate3_C!U9="","",Plate3_C!U9)</f>
        <v/>
      </c>
      <c r="BR9" s="76" t="str">
        <f>IF(Plate3_C!V9="","",Plate3_C!V9)</f>
        <v/>
      </c>
      <c r="BS9" s="76" t="str">
        <f>IF(Plate3_C!W9="","",Plate3_C!W9)</f>
        <v/>
      </c>
      <c r="BT9" s="76" t="str">
        <f>IF(Plate3_C!X9="","",Plate3_C!X9)</f>
        <v/>
      </c>
      <c r="BU9" s="76" t="str">
        <f>IF(Plate3_C!Y9="","",Plate3_C!Y9)</f>
        <v/>
      </c>
    </row>
    <row r="10" spans="1:73" x14ac:dyDescent="0.25">
      <c r="A10" s="54" t="s">
        <v>14</v>
      </c>
      <c r="B10" s="193"/>
      <c r="C10" s="193"/>
      <c r="D10" s="193"/>
      <c r="E10" s="193"/>
      <c r="F10" s="193"/>
      <c r="G10" s="193"/>
      <c r="H10" s="193"/>
      <c r="I10" s="193"/>
      <c r="J10" s="193"/>
      <c r="K10" s="193"/>
      <c r="L10" s="193"/>
      <c r="M10" s="193"/>
      <c r="N10" s="193"/>
      <c r="O10" s="193"/>
      <c r="P10" s="193"/>
      <c r="Q10" s="193"/>
      <c r="R10" s="193"/>
      <c r="S10" s="193"/>
      <c r="T10" s="193"/>
      <c r="U10" s="193"/>
      <c r="V10" s="193"/>
      <c r="W10" s="193"/>
      <c r="X10" s="193"/>
      <c r="Y10" s="194"/>
      <c r="Z10" s="76" t="str">
        <f>IF(Plate2_C!B10="","",Plate2_C!B10)</f>
        <v/>
      </c>
      <c r="AA10" s="76" t="str">
        <f>IF(Plate2_C!C10="","",Plate2_C!C10)</f>
        <v/>
      </c>
      <c r="AB10" s="76" t="str">
        <f>IF(Plate2_C!D10="","",Plate2_C!D10)</f>
        <v/>
      </c>
      <c r="AC10" s="76" t="str">
        <f>IF(Plate2_C!E10="","",Plate2_C!E10)</f>
        <v/>
      </c>
      <c r="AD10" s="76" t="str">
        <f>IF(Plate2_C!F10="","",Plate2_C!F10)</f>
        <v/>
      </c>
      <c r="AE10" s="76" t="str">
        <f>IF(Plate2_C!G10="","",Plate2_C!G10)</f>
        <v/>
      </c>
      <c r="AF10" s="76" t="str">
        <f>IF(Plate2_C!H10="","",Plate2_C!H10)</f>
        <v/>
      </c>
      <c r="AG10" s="76" t="str">
        <f>IF(Plate2_C!I10="","",Plate2_C!I10)</f>
        <v/>
      </c>
      <c r="AH10" s="76" t="str">
        <f>IF(Plate2_C!J10="","",Plate2_C!J10)</f>
        <v/>
      </c>
      <c r="AI10" s="76" t="str">
        <f>IF(Plate2_C!K10="","",Plate2_C!K10)</f>
        <v/>
      </c>
      <c r="AJ10" s="76" t="str">
        <f>IF(Plate2_C!L10="","",Plate2_C!L10)</f>
        <v/>
      </c>
      <c r="AK10" s="76" t="str">
        <f>IF(Plate2_C!M10="","",Plate2_C!M10)</f>
        <v/>
      </c>
      <c r="AL10" s="76" t="str">
        <f>IF(Plate2_C!N10="","",Plate2_C!N10)</f>
        <v/>
      </c>
      <c r="AM10" s="76" t="str">
        <f>IF(Plate2_C!O10="","",Plate2_C!O10)</f>
        <v/>
      </c>
      <c r="AN10" s="76" t="str">
        <f>IF(Plate2_C!P10="","",Plate2_C!P10)</f>
        <v/>
      </c>
      <c r="AO10" s="76" t="str">
        <f>IF(Plate2_C!Q10="","",Plate2_C!Q10)</f>
        <v/>
      </c>
      <c r="AP10" s="76" t="str">
        <f>IF(Plate2_C!R10="","",Plate2_C!R10)</f>
        <v/>
      </c>
      <c r="AQ10" s="76" t="str">
        <f>IF(Plate2_C!S10="","",Plate2_C!S10)</f>
        <v/>
      </c>
      <c r="AR10" s="76" t="str">
        <f>IF(Plate2_C!T10="","",Plate2_C!T10)</f>
        <v/>
      </c>
      <c r="AS10" s="76" t="str">
        <f>IF(Plate2_C!U10="","",Plate2_C!U10)</f>
        <v/>
      </c>
      <c r="AT10" s="76" t="str">
        <f>IF(Plate2_C!V10="","",Plate2_C!V10)</f>
        <v/>
      </c>
      <c r="AU10" s="76" t="str">
        <f>IF(Plate2_C!W10="","",Plate2_C!W10)</f>
        <v/>
      </c>
      <c r="AV10" s="76" t="str">
        <f>IF(Plate2_C!X10="","",Plate2_C!X10)</f>
        <v/>
      </c>
      <c r="AW10" s="76" t="str">
        <f>IF(Plate2_C!Y10="","",Plate2_C!Y10)</f>
        <v/>
      </c>
      <c r="AX10" s="76" t="str">
        <f>IF(Plate3_C!B10="","",Plate3_C!B10)</f>
        <v/>
      </c>
      <c r="AY10" s="76" t="str">
        <f>IF(Plate3_C!C10="","",Plate3_C!C10)</f>
        <v/>
      </c>
      <c r="AZ10" s="76" t="str">
        <f>IF(Plate3_C!D10="","",Plate3_C!D10)</f>
        <v/>
      </c>
      <c r="BA10" s="76" t="str">
        <f>IF(Plate3_C!E10="","",Plate3_C!E10)</f>
        <v/>
      </c>
      <c r="BB10" s="76" t="str">
        <f>IF(Plate3_C!F10="","",Plate3_C!F10)</f>
        <v/>
      </c>
      <c r="BC10" s="76" t="str">
        <f>IF(Plate3_C!G10="","",Plate3_C!G10)</f>
        <v/>
      </c>
      <c r="BD10" s="76" t="str">
        <f>IF(Plate3_C!H10="","",Plate3_C!H10)</f>
        <v/>
      </c>
      <c r="BE10" s="76" t="str">
        <f>IF(Plate3_C!I10="","",Plate3_C!I10)</f>
        <v/>
      </c>
      <c r="BF10" s="76" t="str">
        <f>IF(Plate3_C!J10="","",Plate3_C!J10)</f>
        <v/>
      </c>
      <c r="BG10" s="76" t="str">
        <f>IF(Plate3_C!K10="","",Plate3_C!K10)</f>
        <v/>
      </c>
      <c r="BH10" s="76" t="str">
        <f>IF(Plate3_C!L10="","",Plate3_C!L10)</f>
        <v/>
      </c>
      <c r="BI10" s="76" t="str">
        <f>IF(Plate3_C!M10="","",Plate3_C!M10)</f>
        <v/>
      </c>
      <c r="BJ10" s="76" t="str">
        <f>IF(Plate3_C!N10="","",Plate3_C!N10)</f>
        <v/>
      </c>
      <c r="BK10" s="76" t="str">
        <f>IF(Plate3_C!O10="","",Plate3_C!O10)</f>
        <v/>
      </c>
      <c r="BL10" s="76" t="str">
        <f>IF(Plate3_C!P10="","",Plate3_C!P10)</f>
        <v/>
      </c>
      <c r="BM10" s="76" t="str">
        <f>IF(Plate3_C!Q10="","",Plate3_C!Q10)</f>
        <v/>
      </c>
      <c r="BN10" s="76" t="str">
        <f>IF(Plate3_C!R10="","",Plate3_C!R10)</f>
        <v/>
      </c>
      <c r="BO10" s="76" t="str">
        <f>IF(Plate3_C!S10="","",Plate3_C!S10)</f>
        <v/>
      </c>
      <c r="BP10" s="76" t="str">
        <f>IF(Plate3_C!T10="","",Plate3_C!T10)</f>
        <v/>
      </c>
      <c r="BQ10" s="76" t="str">
        <f>IF(Plate3_C!U10="","",Plate3_C!U10)</f>
        <v/>
      </c>
      <c r="BR10" s="76" t="str">
        <f>IF(Plate3_C!V10="","",Plate3_C!V10)</f>
        <v/>
      </c>
      <c r="BS10" s="76" t="str">
        <f>IF(Plate3_C!W10="","",Plate3_C!W10)</f>
        <v/>
      </c>
      <c r="BT10" s="76" t="str">
        <f>IF(Plate3_C!X10="","",Plate3_C!X10)</f>
        <v/>
      </c>
      <c r="BU10" s="76" t="str">
        <f>IF(Plate3_C!Y10="","",Plate3_C!Y10)</f>
        <v/>
      </c>
    </row>
    <row r="11" spans="1:73" x14ac:dyDescent="0.25">
      <c r="A11" s="54" t="s">
        <v>15</v>
      </c>
      <c r="B11" s="193"/>
      <c r="C11" s="193"/>
      <c r="D11" s="193"/>
      <c r="E11" s="193"/>
      <c r="F11" s="193"/>
      <c r="G11" s="193"/>
      <c r="H11" s="193"/>
      <c r="I11" s="193"/>
      <c r="J11" s="193"/>
      <c r="K11" s="193"/>
      <c r="L11" s="193"/>
      <c r="M11" s="193"/>
      <c r="N11" s="193"/>
      <c r="O11" s="193"/>
      <c r="P11" s="193"/>
      <c r="Q11" s="193"/>
      <c r="R11" s="193"/>
      <c r="S11" s="193"/>
      <c r="T11" s="193"/>
      <c r="U11" s="193"/>
      <c r="V11" s="193"/>
      <c r="W11" s="193"/>
      <c r="X11" s="193"/>
      <c r="Y11" s="194"/>
      <c r="Z11" s="76" t="str">
        <f>IF(Plate2_C!B11="","",Plate2_C!B11)</f>
        <v/>
      </c>
      <c r="AA11" s="76" t="str">
        <f>IF(Plate2_C!C11="","",Plate2_C!C11)</f>
        <v/>
      </c>
      <c r="AB11" s="76" t="str">
        <f>IF(Plate2_C!D11="","",Plate2_C!D11)</f>
        <v/>
      </c>
      <c r="AC11" s="76" t="str">
        <f>IF(Plate2_C!E11="","",Plate2_C!E11)</f>
        <v/>
      </c>
      <c r="AD11" s="76" t="str">
        <f>IF(Plate2_C!F11="","",Plate2_C!F11)</f>
        <v/>
      </c>
      <c r="AE11" s="76" t="str">
        <f>IF(Plate2_C!G11="","",Plate2_C!G11)</f>
        <v/>
      </c>
      <c r="AF11" s="76" t="str">
        <f>IF(Plate2_C!H11="","",Plate2_C!H11)</f>
        <v/>
      </c>
      <c r="AG11" s="76" t="str">
        <f>IF(Plate2_C!I11="","",Plate2_C!I11)</f>
        <v/>
      </c>
      <c r="AH11" s="76" t="str">
        <f>IF(Plate2_C!J11="","",Plate2_C!J11)</f>
        <v/>
      </c>
      <c r="AI11" s="76" t="str">
        <f>IF(Plate2_C!K11="","",Plate2_C!K11)</f>
        <v/>
      </c>
      <c r="AJ11" s="76" t="str">
        <f>IF(Plate2_C!L11="","",Plate2_C!L11)</f>
        <v/>
      </c>
      <c r="AK11" s="76" t="str">
        <f>IF(Plate2_C!M11="","",Plate2_C!M11)</f>
        <v/>
      </c>
      <c r="AL11" s="76" t="str">
        <f>IF(Plate2_C!N11="","",Plate2_C!N11)</f>
        <v/>
      </c>
      <c r="AM11" s="76" t="str">
        <f>IF(Plate2_C!O11="","",Plate2_C!O11)</f>
        <v/>
      </c>
      <c r="AN11" s="76" t="str">
        <f>IF(Plate2_C!P11="","",Plate2_C!P11)</f>
        <v/>
      </c>
      <c r="AO11" s="76" t="str">
        <f>IF(Plate2_C!Q11="","",Plate2_C!Q11)</f>
        <v/>
      </c>
      <c r="AP11" s="76" t="str">
        <f>IF(Plate2_C!R11="","",Plate2_C!R11)</f>
        <v/>
      </c>
      <c r="AQ11" s="76" t="str">
        <f>IF(Plate2_C!S11="","",Plate2_C!S11)</f>
        <v/>
      </c>
      <c r="AR11" s="76" t="str">
        <f>IF(Plate2_C!T11="","",Plate2_C!T11)</f>
        <v/>
      </c>
      <c r="AS11" s="76" t="str">
        <f>IF(Plate2_C!U11="","",Plate2_C!U11)</f>
        <v/>
      </c>
      <c r="AT11" s="76" t="str">
        <f>IF(Plate2_C!V11="","",Plate2_C!V11)</f>
        <v/>
      </c>
      <c r="AU11" s="76" t="str">
        <f>IF(Plate2_C!W11="","",Plate2_C!W11)</f>
        <v/>
      </c>
      <c r="AV11" s="76" t="str">
        <f>IF(Plate2_C!X11="","",Plate2_C!X11)</f>
        <v/>
      </c>
      <c r="AW11" s="76" t="str">
        <f>IF(Plate2_C!Y11="","",Plate2_C!Y11)</f>
        <v/>
      </c>
      <c r="AX11" s="76" t="str">
        <f>IF(Plate3_C!B11="","",Plate3_C!B11)</f>
        <v/>
      </c>
      <c r="AY11" s="76" t="str">
        <f>IF(Plate3_C!C11="","",Plate3_C!C11)</f>
        <v/>
      </c>
      <c r="AZ11" s="76" t="str">
        <f>IF(Plate3_C!D11="","",Plate3_C!D11)</f>
        <v/>
      </c>
      <c r="BA11" s="76" t="str">
        <f>IF(Plate3_C!E11="","",Plate3_C!E11)</f>
        <v/>
      </c>
      <c r="BB11" s="76" t="str">
        <f>IF(Plate3_C!F11="","",Plate3_C!F11)</f>
        <v/>
      </c>
      <c r="BC11" s="76" t="str">
        <f>IF(Plate3_C!G11="","",Plate3_C!G11)</f>
        <v/>
      </c>
      <c r="BD11" s="76" t="str">
        <f>IF(Plate3_C!H11="","",Plate3_C!H11)</f>
        <v/>
      </c>
      <c r="BE11" s="76" t="str">
        <f>IF(Plate3_C!I11="","",Plate3_C!I11)</f>
        <v/>
      </c>
      <c r="BF11" s="76" t="str">
        <f>IF(Plate3_C!J11="","",Plate3_C!J11)</f>
        <v/>
      </c>
      <c r="BG11" s="76" t="str">
        <f>IF(Plate3_C!K11="","",Plate3_C!K11)</f>
        <v/>
      </c>
      <c r="BH11" s="76" t="str">
        <f>IF(Plate3_C!L11="","",Plate3_C!L11)</f>
        <v/>
      </c>
      <c r="BI11" s="76" t="str">
        <f>IF(Plate3_C!M11="","",Plate3_C!M11)</f>
        <v/>
      </c>
      <c r="BJ11" s="76" t="str">
        <f>IF(Plate3_C!N11="","",Plate3_C!N11)</f>
        <v/>
      </c>
      <c r="BK11" s="76" t="str">
        <f>IF(Plate3_C!O11="","",Plate3_C!O11)</f>
        <v/>
      </c>
      <c r="BL11" s="76" t="str">
        <f>IF(Plate3_C!P11="","",Plate3_C!P11)</f>
        <v/>
      </c>
      <c r="BM11" s="76" t="str">
        <f>IF(Plate3_C!Q11="","",Plate3_C!Q11)</f>
        <v/>
      </c>
      <c r="BN11" s="76" t="str">
        <f>IF(Plate3_C!R11="","",Plate3_C!R11)</f>
        <v/>
      </c>
      <c r="BO11" s="76" t="str">
        <f>IF(Plate3_C!S11="","",Plate3_C!S11)</f>
        <v/>
      </c>
      <c r="BP11" s="76" t="str">
        <f>IF(Plate3_C!T11="","",Plate3_C!T11)</f>
        <v/>
      </c>
      <c r="BQ11" s="76" t="str">
        <f>IF(Plate3_C!U11="","",Plate3_C!U11)</f>
        <v/>
      </c>
      <c r="BR11" s="76" t="str">
        <f>IF(Plate3_C!V11="","",Plate3_C!V11)</f>
        <v/>
      </c>
      <c r="BS11" s="76" t="str">
        <f>IF(Plate3_C!W11="","",Plate3_C!W11)</f>
        <v/>
      </c>
      <c r="BT11" s="76" t="str">
        <f>IF(Plate3_C!X11="","",Plate3_C!X11)</f>
        <v/>
      </c>
      <c r="BU11" s="76" t="str">
        <f>IF(Plate3_C!Y11="","",Plate3_C!Y11)</f>
        <v/>
      </c>
    </row>
    <row r="12" spans="1:73" x14ac:dyDescent="0.25">
      <c r="A12" s="54" t="s">
        <v>16</v>
      </c>
      <c r="B12" s="193"/>
      <c r="C12" s="193"/>
      <c r="D12" s="193"/>
      <c r="E12" s="193"/>
      <c r="F12" s="193"/>
      <c r="G12" s="193"/>
      <c r="H12" s="193"/>
      <c r="I12" s="193"/>
      <c r="J12" s="193"/>
      <c r="K12" s="193"/>
      <c r="L12" s="193"/>
      <c r="M12" s="193"/>
      <c r="N12" s="193"/>
      <c r="O12" s="193"/>
      <c r="P12" s="193"/>
      <c r="Q12" s="193"/>
      <c r="R12" s="193"/>
      <c r="S12" s="193"/>
      <c r="T12" s="193"/>
      <c r="U12" s="193"/>
      <c r="V12" s="193"/>
      <c r="W12" s="193"/>
      <c r="X12" s="193"/>
      <c r="Y12" s="194"/>
      <c r="Z12" s="76" t="str">
        <f>IF(Plate2_C!B12="","",Plate2_C!B12)</f>
        <v/>
      </c>
      <c r="AA12" s="76" t="str">
        <f>IF(Plate2_C!C12="","",Plate2_C!C12)</f>
        <v/>
      </c>
      <c r="AB12" s="76" t="str">
        <f>IF(Plate2_C!D12="","",Plate2_C!D12)</f>
        <v/>
      </c>
      <c r="AC12" s="76" t="str">
        <f>IF(Plate2_C!E12="","",Plate2_C!E12)</f>
        <v/>
      </c>
      <c r="AD12" s="76" t="str">
        <f>IF(Plate2_C!F12="","",Plate2_C!F12)</f>
        <v/>
      </c>
      <c r="AE12" s="76" t="str">
        <f>IF(Plate2_C!G12="","",Plate2_C!G12)</f>
        <v/>
      </c>
      <c r="AF12" s="76" t="str">
        <f>IF(Plate2_C!H12="","",Plate2_C!H12)</f>
        <v/>
      </c>
      <c r="AG12" s="76" t="str">
        <f>IF(Plate2_C!I12="","",Plate2_C!I12)</f>
        <v/>
      </c>
      <c r="AH12" s="76" t="str">
        <f>IF(Plate2_C!J12="","",Plate2_C!J12)</f>
        <v/>
      </c>
      <c r="AI12" s="76" t="str">
        <f>IF(Plate2_C!K12="","",Plate2_C!K12)</f>
        <v/>
      </c>
      <c r="AJ12" s="76" t="str">
        <f>IF(Plate2_C!L12="","",Plate2_C!L12)</f>
        <v/>
      </c>
      <c r="AK12" s="76" t="str">
        <f>IF(Plate2_C!M12="","",Plate2_C!M12)</f>
        <v/>
      </c>
      <c r="AL12" s="76" t="str">
        <f>IF(Plate2_C!N12="","",Plate2_C!N12)</f>
        <v/>
      </c>
      <c r="AM12" s="76" t="str">
        <f>IF(Plate2_C!O12="","",Plate2_C!O12)</f>
        <v/>
      </c>
      <c r="AN12" s="76" t="str">
        <f>IF(Plate2_C!P12="","",Plate2_C!P12)</f>
        <v/>
      </c>
      <c r="AO12" s="76" t="str">
        <f>IF(Plate2_C!Q12="","",Plate2_C!Q12)</f>
        <v/>
      </c>
      <c r="AP12" s="76" t="str">
        <f>IF(Plate2_C!R12="","",Plate2_C!R12)</f>
        <v/>
      </c>
      <c r="AQ12" s="76" t="str">
        <f>IF(Plate2_C!S12="","",Plate2_C!S12)</f>
        <v/>
      </c>
      <c r="AR12" s="76" t="str">
        <f>IF(Plate2_C!T12="","",Plate2_C!T12)</f>
        <v/>
      </c>
      <c r="AS12" s="76" t="str">
        <f>IF(Plate2_C!U12="","",Plate2_C!U12)</f>
        <v/>
      </c>
      <c r="AT12" s="76" t="str">
        <f>IF(Plate2_C!V12="","",Plate2_C!V12)</f>
        <v/>
      </c>
      <c r="AU12" s="76" t="str">
        <f>IF(Plate2_C!W12="","",Plate2_C!W12)</f>
        <v/>
      </c>
      <c r="AV12" s="76" t="str">
        <f>IF(Plate2_C!X12="","",Plate2_C!X12)</f>
        <v/>
      </c>
      <c r="AW12" s="76" t="str">
        <f>IF(Plate2_C!Y12="","",Plate2_C!Y12)</f>
        <v/>
      </c>
      <c r="AX12" s="76" t="str">
        <f>IF(Plate3_C!B12="","",Plate3_C!B12)</f>
        <v/>
      </c>
      <c r="AY12" s="76" t="str">
        <f>IF(Plate3_C!C12="","",Plate3_C!C12)</f>
        <v/>
      </c>
      <c r="AZ12" s="76" t="str">
        <f>IF(Plate3_C!D12="","",Plate3_C!D12)</f>
        <v/>
      </c>
      <c r="BA12" s="76" t="str">
        <f>IF(Plate3_C!E12="","",Plate3_C!E12)</f>
        <v/>
      </c>
      <c r="BB12" s="76" t="str">
        <f>IF(Plate3_C!F12="","",Plate3_C!F12)</f>
        <v/>
      </c>
      <c r="BC12" s="76" t="str">
        <f>IF(Plate3_C!G12="","",Plate3_C!G12)</f>
        <v/>
      </c>
      <c r="BD12" s="76" t="str">
        <f>IF(Plate3_C!H12="","",Plate3_C!H12)</f>
        <v/>
      </c>
      <c r="BE12" s="76" t="str">
        <f>IF(Plate3_C!I12="","",Plate3_C!I12)</f>
        <v/>
      </c>
      <c r="BF12" s="76" t="str">
        <f>IF(Plate3_C!J12="","",Plate3_C!J12)</f>
        <v/>
      </c>
      <c r="BG12" s="76" t="str">
        <f>IF(Plate3_C!K12="","",Plate3_C!K12)</f>
        <v/>
      </c>
      <c r="BH12" s="76" t="str">
        <f>IF(Plate3_C!L12="","",Plate3_C!L12)</f>
        <v/>
      </c>
      <c r="BI12" s="76" t="str">
        <f>IF(Plate3_C!M12="","",Plate3_C!M12)</f>
        <v/>
      </c>
      <c r="BJ12" s="76" t="str">
        <f>IF(Plate3_C!N12="","",Plate3_C!N12)</f>
        <v/>
      </c>
      <c r="BK12" s="76" t="str">
        <f>IF(Plate3_C!O12="","",Plate3_C!O12)</f>
        <v/>
      </c>
      <c r="BL12" s="76" t="str">
        <f>IF(Plate3_C!P12="","",Plate3_C!P12)</f>
        <v/>
      </c>
      <c r="BM12" s="76" t="str">
        <f>IF(Plate3_C!Q12="","",Plate3_C!Q12)</f>
        <v/>
      </c>
      <c r="BN12" s="76" t="str">
        <f>IF(Plate3_C!R12="","",Plate3_C!R12)</f>
        <v/>
      </c>
      <c r="BO12" s="76" t="str">
        <f>IF(Plate3_C!S12="","",Plate3_C!S12)</f>
        <v/>
      </c>
      <c r="BP12" s="76" t="str">
        <f>IF(Plate3_C!T12="","",Plate3_C!T12)</f>
        <v/>
      </c>
      <c r="BQ12" s="76" t="str">
        <f>IF(Plate3_C!U12="","",Plate3_C!U12)</f>
        <v/>
      </c>
      <c r="BR12" s="76" t="str">
        <f>IF(Plate3_C!V12="","",Plate3_C!V12)</f>
        <v/>
      </c>
      <c r="BS12" s="76" t="str">
        <f>IF(Plate3_C!W12="","",Plate3_C!W12)</f>
        <v/>
      </c>
      <c r="BT12" s="76" t="str">
        <f>IF(Plate3_C!X12="","",Plate3_C!X12)</f>
        <v/>
      </c>
      <c r="BU12" s="76" t="str">
        <f>IF(Plate3_C!Y12="","",Plate3_C!Y12)</f>
        <v/>
      </c>
    </row>
    <row r="13" spans="1:73" x14ac:dyDescent="0.25">
      <c r="A13" s="54" t="s">
        <v>17</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4"/>
      <c r="Z13" s="76" t="str">
        <f>IF(Plate2_C!B13="","",Plate2_C!B13)</f>
        <v/>
      </c>
      <c r="AA13" s="76" t="str">
        <f>IF(Plate2_C!C13="","",Plate2_C!C13)</f>
        <v/>
      </c>
      <c r="AB13" s="76" t="str">
        <f>IF(Plate2_C!D13="","",Plate2_C!D13)</f>
        <v/>
      </c>
      <c r="AC13" s="76" t="str">
        <f>IF(Plate2_C!E13="","",Plate2_C!E13)</f>
        <v/>
      </c>
      <c r="AD13" s="76" t="str">
        <f>IF(Plate2_C!F13="","",Plate2_C!F13)</f>
        <v/>
      </c>
      <c r="AE13" s="76" t="str">
        <f>IF(Plate2_C!G13="","",Plate2_C!G13)</f>
        <v/>
      </c>
      <c r="AF13" s="76" t="str">
        <f>IF(Plate2_C!H13="","",Plate2_C!H13)</f>
        <v/>
      </c>
      <c r="AG13" s="76" t="str">
        <f>IF(Plate2_C!I13="","",Plate2_C!I13)</f>
        <v/>
      </c>
      <c r="AH13" s="76" t="str">
        <f>IF(Plate2_C!J13="","",Plate2_C!J13)</f>
        <v/>
      </c>
      <c r="AI13" s="76" t="str">
        <f>IF(Plate2_C!K13="","",Plate2_C!K13)</f>
        <v/>
      </c>
      <c r="AJ13" s="76" t="str">
        <f>IF(Plate2_C!L13="","",Plate2_C!L13)</f>
        <v/>
      </c>
      <c r="AK13" s="76" t="str">
        <f>IF(Plate2_C!M13="","",Plate2_C!M13)</f>
        <v/>
      </c>
      <c r="AL13" s="76" t="str">
        <f>IF(Plate2_C!N13="","",Plate2_C!N13)</f>
        <v/>
      </c>
      <c r="AM13" s="76" t="str">
        <f>IF(Plate2_C!O13="","",Plate2_C!O13)</f>
        <v/>
      </c>
      <c r="AN13" s="76" t="str">
        <f>IF(Plate2_C!P13="","",Plate2_C!P13)</f>
        <v/>
      </c>
      <c r="AO13" s="76" t="str">
        <f>IF(Plate2_C!Q13="","",Plate2_C!Q13)</f>
        <v/>
      </c>
      <c r="AP13" s="76" t="str">
        <f>IF(Plate2_C!R13="","",Plate2_C!R13)</f>
        <v/>
      </c>
      <c r="AQ13" s="76" t="str">
        <f>IF(Plate2_C!S13="","",Plate2_C!S13)</f>
        <v/>
      </c>
      <c r="AR13" s="76" t="str">
        <f>IF(Plate2_C!T13="","",Plate2_C!T13)</f>
        <v/>
      </c>
      <c r="AS13" s="76" t="str">
        <f>IF(Plate2_C!U13="","",Plate2_C!U13)</f>
        <v/>
      </c>
      <c r="AT13" s="76" t="str">
        <f>IF(Plate2_C!V13="","",Plate2_C!V13)</f>
        <v/>
      </c>
      <c r="AU13" s="76" t="str">
        <f>IF(Plate2_C!W13="","",Plate2_C!W13)</f>
        <v/>
      </c>
      <c r="AV13" s="76" t="str">
        <f>IF(Plate2_C!X13="","",Plate2_C!X13)</f>
        <v/>
      </c>
      <c r="AW13" s="76" t="str">
        <f>IF(Plate2_C!Y13="","",Plate2_C!Y13)</f>
        <v/>
      </c>
      <c r="AX13" s="76" t="str">
        <f>IF(Plate3_C!B13="","",Plate3_C!B13)</f>
        <v/>
      </c>
      <c r="AY13" s="76" t="str">
        <f>IF(Plate3_C!C13="","",Plate3_C!C13)</f>
        <v/>
      </c>
      <c r="AZ13" s="76" t="str">
        <f>IF(Plate3_C!D13="","",Plate3_C!D13)</f>
        <v/>
      </c>
      <c r="BA13" s="76" t="str">
        <f>IF(Plate3_C!E13="","",Plate3_C!E13)</f>
        <v/>
      </c>
      <c r="BB13" s="76" t="str">
        <f>IF(Plate3_C!F13="","",Plate3_C!F13)</f>
        <v/>
      </c>
      <c r="BC13" s="76" t="str">
        <f>IF(Plate3_C!G13="","",Plate3_C!G13)</f>
        <v/>
      </c>
      <c r="BD13" s="76" t="str">
        <f>IF(Plate3_C!H13="","",Plate3_C!H13)</f>
        <v/>
      </c>
      <c r="BE13" s="76" t="str">
        <f>IF(Plate3_C!I13="","",Plate3_C!I13)</f>
        <v/>
      </c>
      <c r="BF13" s="76" t="str">
        <f>IF(Plate3_C!J13="","",Plate3_C!J13)</f>
        <v/>
      </c>
      <c r="BG13" s="76" t="str">
        <f>IF(Plate3_C!K13="","",Plate3_C!K13)</f>
        <v/>
      </c>
      <c r="BH13" s="76" t="str">
        <f>IF(Plate3_C!L13="","",Plate3_C!L13)</f>
        <v/>
      </c>
      <c r="BI13" s="76" t="str">
        <f>IF(Plate3_C!M13="","",Plate3_C!M13)</f>
        <v/>
      </c>
      <c r="BJ13" s="76" t="str">
        <f>IF(Plate3_C!N13="","",Plate3_C!N13)</f>
        <v/>
      </c>
      <c r="BK13" s="76" t="str">
        <f>IF(Plate3_C!O13="","",Plate3_C!O13)</f>
        <v/>
      </c>
      <c r="BL13" s="76" t="str">
        <f>IF(Plate3_C!P13="","",Plate3_C!P13)</f>
        <v/>
      </c>
      <c r="BM13" s="76" t="str">
        <f>IF(Plate3_C!Q13="","",Plate3_C!Q13)</f>
        <v/>
      </c>
      <c r="BN13" s="76" t="str">
        <f>IF(Plate3_C!R13="","",Plate3_C!R13)</f>
        <v/>
      </c>
      <c r="BO13" s="76" t="str">
        <f>IF(Plate3_C!S13="","",Plate3_C!S13)</f>
        <v/>
      </c>
      <c r="BP13" s="76" t="str">
        <f>IF(Plate3_C!T13="","",Plate3_C!T13)</f>
        <v/>
      </c>
      <c r="BQ13" s="76" t="str">
        <f>IF(Plate3_C!U13="","",Plate3_C!U13)</f>
        <v/>
      </c>
      <c r="BR13" s="76" t="str">
        <f>IF(Plate3_C!V13="","",Plate3_C!V13)</f>
        <v/>
      </c>
      <c r="BS13" s="76" t="str">
        <f>IF(Plate3_C!W13="","",Plate3_C!W13)</f>
        <v/>
      </c>
      <c r="BT13" s="76" t="str">
        <f>IF(Plate3_C!X13="","",Plate3_C!X13)</f>
        <v/>
      </c>
      <c r="BU13" s="76" t="str">
        <f>IF(Plate3_C!Y13="","",Plate3_C!Y13)</f>
        <v/>
      </c>
    </row>
    <row r="14" spans="1:73" x14ac:dyDescent="0.25">
      <c r="A14" s="54" t="s">
        <v>18</v>
      </c>
      <c r="B14" s="193"/>
      <c r="C14" s="193"/>
      <c r="D14" s="193"/>
      <c r="E14" s="193"/>
      <c r="F14" s="193"/>
      <c r="G14" s="193"/>
      <c r="H14" s="193"/>
      <c r="I14" s="193"/>
      <c r="J14" s="193"/>
      <c r="K14" s="193"/>
      <c r="L14" s="193"/>
      <c r="M14" s="193"/>
      <c r="N14" s="193"/>
      <c r="O14" s="193"/>
      <c r="P14" s="193"/>
      <c r="Q14" s="193"/>
      <c r="R14" s="193"/>
      <c r="S14" s="193"/>
      <c r="T14" s="193"/>
      <c r="U14" s="193"/>
      <c r="V14" s="193"/>
      <c r="W14" s="193"/>
      <c r="X14" s="193"/>
      <c r="Y14" s="194"/>
      <c r="Z14" s="76" t="str">
        <f>IF(Plate2_C!B14="","",Plate2_C!B14)</f>
        <v/>
      </c>
      <c r="AA14" s="76" t="str">
        <f>IF(Plate2_C!C14="","",Plate2_C!C14)</f>
        <v/>
      </c>
      <c r="AB14" s="76" t="str">
        <f>IF(Plate2_C!D14="","",Plate2_C!D14)</f>
        <v/>
      </c>
      <c r="AC14" s="76" t="str">
        <f>IF(Plate2_C!E14="","",Plate2_C!E14)</f>
        <v/>
      </c>
      <c r="AD14" s="76" t="str">
        <f>IF(Plate2_C!F14="","",Plate2_C!F14)</f>
        <v/>
      </c>
      <c r="AE14" s="76" t="str">
        <f>IF(Plate2_C!G14="","",Plate2_C!G14)</f>
        <v/>
      </c>
      <c r="AF14" s="76" t="str">
        <f>IF(Plate2_C!H14="","",Plate2_C!H14)</f>
        <v/>
      </c>
      <c r="AG14" s="76" t="str">
        <f>IF(Plate2_C!I14="","",Plate2_C!I14)</f>
        <v/>
      </c>
      <c r="AH14" s="76" t="str">
        <f>IF(Plate2_C!J14="","",Plate2_C!J14)</f>
        <v/>
      </c>
      <c r="AI14" s="76" t="str">
        <f>IF(Plate2_C!K14="","",Plate2_C!K14)</f>
        <v/>
      </c>
      <c r="AJ14" s="76" t="str">
        <f>IF(Plate2_C!L14="","",Plate2_C!L14)</f>
        <v/>
      </c>
      <c r="AK14" s="76" t="str">
        <f>IF(Plate2_C!M14="","",Plate2_C!M14)</f>
        <v/>
      </c>
      <c r="AL14" s="76" t="str">
        <f>IF(Plate2_C!N14="","",Plate2_C!N14)</f>
        <v/>
      </c>
      <c r="AM14" s="76" t="str">
        <f>IF(Plate2_C!O14="","",Plate2_C!O14)</f>
        <v/>
      </c>
      <c r="AN14" s="76" t="str">
        <f>IF(Plate2_C!P14="","",Plate2_C!P14)</f>
        <v/>
      </c>
      <c r="AO14" s="76" t="str">
        <f>IF(Plate2_C!Q14="","",Plate2_C!Q14)</f>
        <v/>
      </c>
      <c r="AP14" s="76" t="str">
        <f>IF(Plate2_C!R14="","",Plate2_C!R14)</f>
        <v/>
      </c>
      <c r="AQ14" s="76" t="str">
        <f>IF(Plate2_C!S14="","",Plate2_C!S14)</f>
        <v/>
      </c>
      <c r="AR14" s="76" t="str">
        <f>IF(Plate2_C!T14="","",Plate2_C!T14)</f>
        <v/>
      </c>
      <c r="AS14" s="76" t="str">
        <f>IF(Plate2_C!U14="","",Plate2_C!U14)</f>
        <v/>
      </c>
      <c r="AT14" s="76" t="str">
        <f>IF(Plate2_C!V14="","",Plate2_C!V14)</f>
        <v/>
      </c>
      <c r="AU14" s="76" t="str">
        <f>IF(Plate2_C!W14="","",Plate2_C!W14)</f>
        <v/>
      </c>
      <c r="AV14" s="76" t="str">
        <f>IF(Plate2_C!X14="","",Plate2_C!X14)</f>
        <v/>
      </c>
      <c r="AW14" s="76" t="str">
        <f>IF(Plate2_C!Y14="","",Plate2_C!Y14)</f>
        <v/>
      </c>
      <c r="AX14" s="76" t="str">
        <f>IF(Plate3_C!B14="","",Plate3_C!B14)</f>
        <v/>
      </c>
      <c r="AY14" s="76" t="str">
        <f>IF(Plate3_C!C14="","",Plate3_C!C14)</f>
        <v/>
      </c>
      <c r="AZ14" s="76" t="str">
        <f>IF(Plate3_C!D14="","",Plate3_C!D14)</f>
        <v/>
      </c>
      <c r="BA14" s="76" t="str">
        <f>IF(Plate3_C!E14="","",Plate3_C!E14)</f>
        <v/>
      </c>
      <c r="BB14" s="76" t="str">
        <f>IF(Plate3_C!F14="","",Plate3_C!F14)</f>
        <v/>
      </c>
      <c r="BC14" s="76" t="str">
        <f>IF(Plate3_C!G14="","",Plate3_C!G14)</f>
        <v/>
      </c>
      <c r="BD14" s="76" t="str">
        <f>IF(Plate3_C!H14="","",Plate3_C!H14)</f>
        <v/>
      </c>
      <c r="BE14" s="76" t="str">
        <f>IF(Plate3_C!I14="","",Plate3_C!I14)</f>
        <v/>
      </c>
      <c r="BF14" s="76" t="str">
        <f>IF(Plate3_C!J14="","",Plate3_C!J14)</f>
        <v/>
      </c>
      <c r="BG14" s="76" t="str">
        <f>IF(Plate3_C!K14="","",Plate3_C!K14)</f>
        <v/>
      </c>
      <c r="BH14" s="76" t="str">
        <f>IF(Plate3_C!L14="","",Plate3_C!L14)</f>
        <v/>
      </c>
      <c r="BI14" s="76" t="str">
        <f>IF(Plate3_C!M14="","",Plate3_C!M14)</f>
        <v/>
      </c>
      <c r="BJ14" s="76" t="str">
        <f>IF(Plate3_C!N14="","",Plate3_C!N14)</f>
        <v/>
      </c>
      <c r="BK14" s="76" t="str">
        <f>IF(Plate3_C!O14="","",Plate3_C!O14)</f>
        <v/>
      </c>
      <c r="BL14" s="76" t="str">
        <f>IF(Plate3_C!P14="","",Plate3_C!P14)</f>
        <v/>
      </c>
      <c r="BM14" s="76" t="str">
        <f>IF(Plate3_C!Q14="","",Plate3_C!Q14)</f>
        <v/>
      </c>
      <c r="BN14" s="76" t="str">
        <f>IF(Plate3_C!R14="","",Plate3_C!R14)</f>
        <v/>
      </c>
      <c r="BO14" s="76" t="str">
        <f>IF(Plate3_C!S14="","",Plate3_C!S14)</f>
        <v/>
      </c>
      <c r="BP14" s="76" t="str">
        <f>IF(Plate3_C!T14="","",Plate3_C!T14)</f>
        <v/>
      </c>
      <c r="BQ14" s="76" t="str">
        <f>IF(Plate3_C!U14="","",Plate3_C!U14)</f>
        <v/>
      </c>
      <c r="BR14" s="76" t="str">
        <f>IF(Plate3_C!V14="","",Plate3_C!V14)</f>
        <v/>
      </c>
      <c r="BS14" s="76" t="str">
        <f>IF(Plate3_C!W14="","",Plate3_C!W14)</f>
        <v/>
      </c>
      <c r="BT14" s="76" t="str">
        <f>IF(Plate3_C!X14="","",Plate3_C!X14)</f>
        <v/>
      </c>
      <c r="BU14" s="76" t="str">
        <f>IF(Plate3_C!Y14="","",Plate3_C!Y14)</f>
        <v/>
      </c>
    </row>
    <row r="15" spans="1:73" hidden="1" x14ac:dyDescent="0.25">
      <c r="A15" s="54" t="s">
        <v>19</v>
      </c>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4"/>
      <c r="Z15" s="76" t="str">
        <f>IF(Plate2_C!B15="","",Plate2_C!B15)</f>
        <v/>
      </c>
      <c r="AA15" s="76" t="str">
        <f>IF(Plate2_C!C15="","",Plate2_C!C15)</f>
        <v/>
      </c>
      <c r="AB15" s="76" t="str">
        <f>IF(Plate2_C!D15="","",Plate2_C!D15)</f>
        <v/>
      </c>
      <c r="AC15" s="76" t="str">
        <f>IF(Plate2_C!E15="","",Plate2_C!E15)</f>
        <v/>
      </c>
      <c r="AD15" s="76" t="str">
        <f>IF(Plate2_C!F15="","",Plate2_C!F15)</f>
        <v/>
      </c>
      <c r="AE15" s="76" t="str">
        <f>IF(Plate2_C!G15="","",Plate2_C!G15)</f>
        <v/>
      </c>
      <c r="AF15" s="76" t="str">
        <f>IF(Plate2_C!H15="","",Plate2_C!H15)</f>
        <v/>
      </c>
      <c r="AG15" s="76" t="str">
        <f>IF(Plate2_C!I15="","",Plate2_C!I15)</f>
        <v/>
      </c>
      <c r="AH15" s="76" t="str">
        <f>IF(Plate2_C!J15="","",Plate2_C!J15)</f>
        <v/>
      </c>
      <c r="AI15" s="76" t="str">
        <f>IF(Plate2_C!K15="","",Plate2_C!K15)</f>
        <v/>
      </c>
      <c r="AJ15" s="76" t="str">
        <f>IF(Plate2_C!L15="","",Plate2_C!L15)</f>
        <v/>
      </c>
      <c r="AK15" s="76" t="str">
        <f>IF(Plate2_C!M15="","",Plate2_C!M15)</f>
        <v/>
      </c>
      <c r="AL15" s="76" t="str">
        <f>IF(Plate2_C!N15="","",Plate2_C!N15)</f>
        <v/>
      </c>
      <c r="AM15" s="76" t="str">
        <f>IF(Plate2_C!O15="","",Plate2_C!O15)</f>
        <v/>
      </c>
      <c r="AN15" s="76" t="str">
        <f>IF(Plate2_C!P15="","",Plate2_C!P15)</f>
        <v/>
      </c>
      <c r="AO15" s="76" t="str">
        <f>IF(Plate2_C!Q15="","",Plate2_C!Q15)</f>
        <v/>
      </c>
      <c r="AP15" s="76" t="str">
        <f>IF(Plate2_C!R15="","",Plate2_C!R15)</f>
        <v/>
      </c>
      <c r="AQ15" s="76" t="str">
        <f>IF(Plate2_C!S15="","",Plate2_C!S15)</f>
        <v/>
      </c>
      <c r="AR15" s="76" t="str">
        <f>IF(Plate2_C!T15="","",Plate2_C!T15)</f>
        <v/>
      </c>
      <c r="AS15" s="76" t="str">
        <f>IF(Plate2_C!U15="","",Plate2_C!U15)</f>
        <v/>
      </c>
      <c r="AT15" s="76" t="str">
        <f>IF(Plate2_C!V15="","",Plate2_C!V15)</f>
        <v/>
      </c>
      <c r="AU15" s="76" t="str">
        <f>IF(Plate2_C!W15="","",Plate2_C!W15)</f>
        <v/>
      </c>
      <c r="AV15" s="76" t="str">
        <f>IF(Plate2_C!X15="","",Plate2_C!X15)</f>
        <v/>
      </c>
      <c r="AW15" s="76" t="str">
        <f>IF(Plate2_C!Y15="","",Plate2_C!Y15)</f>
        <v/>
      </c>
      <c r="AX15" s="76" t="str">
        <f>IF(Plate3_C!B15="","",Plate3_C!B15)</f>
        <v/>
      </c>
      <c r="AY15" s="76" t="str">
        <f>IF(Plate3_C!C15="","",Plate3_C!C15)</f>
        <v/>
      </c>
      <c r="AZ15" s="76" t="str">
        <f>IF(Plate3_C!D15="","",Plate3_C!D15)</f>
        <v/>
      </c>
      <c r="BA15" s="76" t="str">
        <f>IF(Plate3_C!E15="","",Plate3_C!E15)</f>
        <v/>
      </c>
      <c r="BB15" s="76" t="str">
        <f>IF(Plate3_C!F15="","",Plate3_C!F15)</f>
        <v/>
      </c>
      <c r="BC15" s="76" t="str">
        <f>IF(Plate3_C!G15="","",Plate3_C!G15)</f>
        <v/>
      </c>
      <c r="BD15" s="76" t="str">
        <f>IF(Plate3_C!H15="","",Plate3_C!H15)</f>
        <v/>
      </c>
      <c r="BE15" s="76" t="str">
        <f>IF(Plate3_C!I15="","",Plate3_C!I15)</f>
        <v/>
      </c>
      <c r="BF15" s="76" t="str">
        <f>IF(Plate3_C!J15="","",Plate3_C!J15)</f>
        <v/>
      </c>
      <c r="BG15" s="76" t="str">
        <f>IF(Plate3_C!K15="","",Plate3_C!K15)</f>
        <v/>
      </c>
      <c r="BH15" s="76" t="str">
        <f>IF(Plate3_C!L15="","",Plate3_C!L15)</f>
        <v/>
      </c>
      <c r="BI15" s="76" t="str">
        <f>IF(Plate3_C!M15="","",Plate3_C!M15)</f>
        <v/>
      </c>
      <c r="BJ15" s="76" t="str">
        <f>IF(Plate3_C!N15="","",Plate3_C!N15)</f>
        <v/>
      </c>
      <c r="BK15" s="76" t="str">
        <f>IF(Plate3_C!O15="","",Plate3_C!O15)</f>
        <v/>
      </c>
      <c r="BL15" s="76" t="str">
        <f>IF(Plate3_C!P15="","",Plate3_C!P15)</f>
        <v/>
      </c>
      <c r="BM15" s="76" t="str">
        <f>IF(Plate3_C!Q15="","",Plate3_C!Q15)</f>
        <v/>
      </c>
      <c r="BN15" s="76" t="str">
        <f>IF(Plate3_C!R15="","",Plate3_C!R15)</f>
        <v/>
      </c>
      <c r="BO15" s="76" t="str">
        <f>IF(Plate3_C!S15="","",Plate3_C!S15)</f>
        <v/>
      </c>
      <c r="BP15" s="76" t="str">
        <f>IF(Plate3_C!T15="","",Plate3_C!T15)</f>
        <v/>
      </c>
      <c r="BQ15" s="76" t="str">
        <f>IF(Plate3_C!U15="","",Plate3_C!U15)</f>
        <v/>
      </c>
      <c r="BR15" s="76" t="str">
        <f>IF(Plate3_C!V15="","",Plate3_C!V15)</f>
        <v/>
      </c>
      <c r="BS15" s="76" t="str">
        <f>IF(Plate3_C!W15="","",Plate3_C!W15)</f>
        <v/>
      </c>
      <c r="BT15" s="76" t="str">
        <f>IF(Plate3_C!X15="","",Plate3_C!X15)</f>
        <v/>
      </c>
      <c r="BU15" s="76" t="str">
        <f>IF(Plate3_C!Y15="","",Plate3_C!Y15)</f>
        <v/>
      </c>
    </row>
    <row r="16" spans="1:73" hidden="1" x14ac:dyDescent="0.25">
      <c r="A16" s="54" t="s">
        <v>20</v>
      </c>
      <c r="B16" s="193"/>
      <c r="C16" s="193"/>
      <c r="D16" s="193"/>
      <c r="E16" s="193"/>
      <c r="F16" s="193"/>
      <c r="G16" s="193"/>
      <c r="H16" s="193"/>
      <c r="I16" s="193"/>
      <c r="J16" s="193"/>
      <c r="K16" s="193"/>
      <c r="L16" s="193"/>
      <c r="M16" s="193"/>
      <c r="N16" s="193"/>
      <c r="O16" s="193"/>
      <c r="P16" s="193"/>
      <c r="Q16" s="193"/>
      <c r="R16" s="193"/>
      <c r="S16" s="193"/>
      <c r="T16" s="193"/>
      <c r="U16" s="193"/>
      <c r="V16" s="193"/>
      <c r="W16" s="193"/>
      <c r="X16" s="193"/>
      <c r="Y16" s="194"/>
      <c r="Z16" s="76" t="str">
        <f>IF(Plate2_C!B16="","",Plate2_C!B16)</f>
        <v/>
      </c>
      <c r="AA16" s="76" t="str">
        <f>IF(Plate2_C!C16="","",Plate2_C!C16)</f>
        <v/>
      </c>
      <c r="AB16" s="76" t="str">
        <f>IF(Plate2_C!D16="","",Plate2_C!D16)</f>
        <v/>
      </c>
      <c r="AC16" s="76" t="str">
        <f>IF(Plate2_C!E16="","",Plate2_C!E16)</f>
        <v/>
      </c>
      <c r="AD16" s="76" t="str">
        <f>IF(Plate2_C!F16="","",Plate2_C!F16)</f>
        <v/>
      </c>
      <c r="AE16" s="76" t="str">
        <f>IF(Plate2_C!G16="","",Plate2_C!G16)</f>
        <v/>
      </c>
      <c r="AF16" s="76" t="str">
        <f>IF(Plate2_C!H16="","",Plate2_C!H16)</f>
        <v/>
      </c>
      <c r="AG16" s="76" t="str">
        <f>IF(Plate2_C!I16="","",Plate2_C!I16)</f>
        <v/>
      </c>
      <c r="AH16" s="76" t="str">
        <f>IF(Plate2_C!J16="","",Plate2_C!J16)</f>
        <v/>
      </c>
      <c r="AI16" s="76" t="str">
        <f>IF(Plate2_C!K16="","",Plate2_C!K16)</f>
        <v/>
      </c>
      <c r="AJ16" s="76" t="str">
        <f>IF(Plate2_C!L16="","",Plate2_C!L16)</f>
        <v/>
      </c>
      <c r="AK16" s="76" t="str">
        <f>IF(Plate2_C!M16="","",Plate2_C!M16)</f>
        <v/>
      </c>
      <c r="AL16" s="76" t="str">
        <f>IF(Plate2_C!N16="","",Plate2_C!N16)</f>
        <v/>
      </c>
      <c r="AM16" s="76" t="str">
        <f>IF(Plate2_C!O16="","",Plate2_C!O16)</f>
        <v/>
      </c>
      <c r="AN16" s="76" t="str">
        <f>IF(Plate2_C!P16="","",Plate2_C!P16)</f>
        <v/>
      </c>
      <c r="AO16" s="76" t="str">
        <f>IF(Plate2_C!Q16="","",Plate2_C!Q16)</f>
        <v/>
      </c>
      <c r="AP16" s="76" t="str">
        <f>IF(Plate2_C!R16="","",Plate2_C!R16)</f>
        <v/>
      </c>
      <c r="AQ16" s="76" t="str">
        <f>IF(Plate2_C!S16="","",Plate2_C!S16)</f>
        <v/>
      </c>
      <c r="AR16" s="76" t="str">
        <f>IF(Plate2_C!T16="","",Plate2_C!T16)</f>
        <v/>
      </c>
      <c r="AS16" s="76" t="str">
        <f>IF(Plate2_C!U16="","",Plate2_C!U16)</f>
        <v/>
      </c>
      <c r="AT16" s="76" t="str">
        <f>IF(Plate2_C!V16="","",Plate2_C!V16)</f>
        <v/>
      </c>
      <c r="AU16" s="76" t="str">
        <f>IF(Plate2_C!W16="","",Plate2_C!W16)</f>
        <v/>
      </c>
      <c r="AV16" s="76" t="str">
        <f>IF(Plate2_C!X16="","",Plate2_C!X16)</f>
        <v/>
      </c>
      <c r="AW16" s="76" t="str">
        <f>IF(Plate2_C!Y16="","",Plate2_C!Y16)</f>
        <v/>
      </c>
      <c r="AX16" s="76" t="str">
        <f>IF(Plate3_C!B16="","",Plate3_C!B16)</f>
        <v/>
      </c>
      <c r="AY16" s="76" t="str">
        <f>IF(Plate3_C!C16="","",Plate3_C!C16)</f>
        <v/>
      </c>
      <c r="AZ16" s="76" t="str">
        <f>IF(Plate3_C!D16="","",Plate3_C!D16)</f>
        <v/>
      </c>
      <c r="BA16" s="76" t="str">
        <f>IF(Plate3_C!E16="","",Plate3_C!E16)</f>
        <v/>
      </c>
      <c r="BB16" s="76" t="str">
        <f>IF(Plate3_C!F16="","",Plate3_C!F16)</f>
        <v/>
      </c>
      <c r="BC16" s="76" t="str">
        <f>IF(Plate3_C!G16="","",Plate3_C!G16)</f>
        <v/>
      </c>
      <c r="BD16" s="76" t="str">
        <f>IF(Plate3_C!H16="","",Plate3_C!H16)</f>
        <v/>
      </c>
      <c r="BE16" s="76" t="str">
        <f>IF(Plate3_C!I16="","",Plate3_C!I16)</f>
        <v/>
      </c>
      <c r="BF16" s="76" t="str">
        <f>IF(Plate3_C!J16="","",Plate3_C!J16)</f>
        <v/>
      </c>
      <c r="BG16" s="76" t="str">
        <f>IF(Plate3_C!K16="","",Plate3_C!K16)</f>
        <v/>
      </c>
      <c r="BH16" s="76" t="str">
        <f>IF(Plate3_C!L16="","",Plate3_C!L16)</f>
        <v/>
      </c>
      <c r="BI16" s="76" t="str">
        <f>IF(Plate3_C!M16="","",Plate3_C!M16)</f>
        <v/>
      </c>
      <c r="BJ16" s="76" t="str">
        <f>IF(Plate3_C!N16="","",Plate3_C!N16)</f>
        <v/>
      </c>
      <c r="BK16" s="76" t="str">
        <f>IF(Plate3_C!O16="","",Plate3_C!O16)</f>
        <v/>
      </c>
      <c r="BL16" s="76" t="str">
        <f>IF(Plate3_C!P16="","",Plate3_C!P16)</f>
        <v/>
      </c>
      <c r="BM16" s="76" t="str">
        <f>IF(Plate3_C!Q16="","",Plate3_C!Q16)</f>
        <v/>
      </c>
      <c r="BN16" s="76" t="str">
        <f>IF(Plate3_C!R16="","",Plate3_C!R16)</f>
        <v/>
      </c>
      <c r="BO16" s="76" t="str">
        <f>IF(Plate3_C!S16="","",Plate3_C!S16)</f>
        <v/>
      </c>
      <c r="BP16" s="76" t="str">
        <f>IF(Plate3_C!T16="","",Plate3_C!T16)</f>
        <v/>
      </c>
      <c r="BQ16" s="76" t="str">
        <f>IF(Plate3_C!U16="","",Plate3_C!U16)</f>
        <v/>
      </c>
      <c r="BR16" s="76" t="str">
        <f>IF(Plate3_C!V16="","",Plate3_C!V16)</f>
        <v/>
      </c>
      <c r="BS16" s="76" t="str">
        <f>IF(Plate3_C!W16="","",Plate3_C!W16)</f>
        <v/>
      </c>
      <c r="BT16" s="76" t="str">
        <f>IF(Plate3_C!X16="","",Plate3_C!X16)</f>
        <v/>
      </c>
      <c r="BU16" s="76" t="str">
        <f>IF(Plate3_C!Y16="","",Plate3_C!Y16)</f>
        <v/>
      </c>
    </row>
    <row r="17" spans="1:73" hidden="1" x14ac:dyDescent="0.25">
      <c r="A17" s="54" t="s">
        <v>21</v>
      </c>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4"/>
      <c r="Z17" s="76" t="str">
        <f>IF(Plate2_C!B17="","",Plate2_C!B17)</f>
        <v/>
      </c>
      <c r="AA17" s="76" t="str">
        <f>IF(Plate2_C!C17="","",Plate2_C!C17)</f>
        <v/>
      </c>
      <c r="AB17" s="76" t="str">
        <f>IF(Plate2_C!D17="","",Plate2_C!D17)</f>
        <v/>
      </c>
      <c r="AC17" s="76" t="str">
        <f>IF(Plate2_C!E17="","",Plate2_C!E17)</f>
        <v/>
      </c>
      <c r="AD17" s="76" t="str">
        <f>IF(Plate2_C!F17="","",Plate2_C!F17)</f>
        <v/>
      </c>
      <c r="AE17" s="76" t="str">
        <f>IF(Plate2_C!G17="","",Plate2_C!G17)</f>
        <v/>
      </c>
      <c r="AF17" s="76" t="str">
        <f>IF(Plate2_C!H17="","",Plate2_C!H17)</f>
        <v/>
      </c>
      <c r="AG17" s="76" t="str">
        <f>IF(Plate2_C!I17="","",Plate2_C!I17)</f>
        <v/>
      </c>
      <c r="AH17" s="76" t="str">
        <f>IF(Plate2_C!J17="","",Plate2_C!J17)</f>
        <v/>
      </c>
      <c r="AI17" s="76" t="str">
        <f>IF(Plate2_C!K17="","",Plate2_C!K17)</f>
        <v/>
      </c>
      <c r="AJ17" s="76" t="str">
        <f>IF(Plate2_C!L17="","",Plate2_C!L17)</f>
        <v/>
      </c>
      <c r="AK17" s="76" t="str">
        <f>IF(Plate2_C!M17="","",Plate2_C!M17)</f>
        <v/>
      </c>
      <c r="AL17" s="76" t="str">
        <f>IF(Plate2_C!N17="","",Plate2_C!N17)</f>
        <v/>
      </c>
      <c r="AM17" s="76" t="str">
        <f>IF(Plate2_C!O17="","",Plate2_C!O17)</f>
        <v/>
      </c>
      <c r="AN17" s="76" t="str">
        <f>IF(Plate2_C!P17="","",Plate2_C!P17)</f>
        <v/>
      </c>
      <c r="AO17" s="76" t="str">
        <f>IF(Plate2_C!Q17="","",Plate2_C!Q17)</f>
        <v/>
      </c>
      <c r="AP17" s="76" t="str">
        <f>IF(Plate2_C!R17="","",Plate2_C!R17)</f>
        <v/>
      </c>
      <c r="AQ17" s="76" t="str">
        <f>IF(Plate2_C!S17="","",Plate2_C!S17)</f>
        <v/>
      </c>
      <c r="AR17" s="76" t="str">
        <f>IF(Plate2_C!T17="","",Plate2_C!T17)</f>
        <v/>
      </c>
      <c r="AS17" s="76" t="str">
        <f>IF(Plate2_C!U17="","",Plate2_C!U17)</f>
        <v/>
      </c>
      <c r="AT17" s="76" t="str">
        <f>IF(Plate2_C!V17="","",Plate2_C!V17)</f>
        <v/>
      </c>
      <c r="AU17" s="76" t="str">
        <f>IF(Plate2_C!W17="","",Plate2_C!W17)</f>
        <v/>
      </c>
      <c r="AV17" s="76" t="str">
        <f>IF(Plate2_C!X17="","",Plate2_C!X17)</f>
        <v/>
      </c>
      <c r="AW17" s="76" t="str">
        <f>IF(Plate2_C!Y17="","",Plate2_C!Y17)</f>
        <v/>
      </c>
      <c r="AX17" s="76" t="str">
        <f>IF(Plate3_C!B17="","",Plate3_C!B17)</f>
        <v/>
      </c>
      <c r="AY17" s="76" t="str">
        <f>IF(Plate3_C!C17="","",Plate3_C!C17)</f>
        <v/>
      </c>
      <c r="AZ17" s="76" t="str">
        <f>IF(Plate3_C!D17="","",Plate3_C!D17)</f>
        <v/>
      </c>
      <c r="BA17" s="76" t="str">
        <f>IF(Plate3_C!E17="","",Plate3_C!E17)</f>
        <v/>
      </c>
      <c r="BB17" s="76" t="str">
        <f>IF(Plate3_C!F17="","",Plate3_C!F17)</f>
        <v/>
      </c>
      <c r="BC17" s="76" t="str">
        <f>IF(Plate3_C!G17="","",Plate3_C!G17)</f>
        <v/>
      </c>
      <c r="BD17" s="76" t="str">
        <f>IF(Plate3_C!H17="","",Plate3_C!H17)</f>
        <v/>
      </c>
      <c r="BE17" s="76" t="str">
        <f>IF(Plate3_C!I17="","",Plate3_C!I17)</f>
        <v/>
      </c>
      <c r="BF17" s="76" t="str">
        <f>IF(Plate3_C!J17="","",Plate3_C!J17)</f>
        <v/>
      </c>
      <c r="BG17" s="76" t="str">
        <f>IF(Plate3_C!K17="","",Plate3_C!K17)</f>
        <v/>
      </c>
      <c r="BH17" s="76" t="str">
        <f>IF(Plate3_C!L17="","",Plate3_C!L17)</f>
        <v/>
      </c>
      <c r="BI17" s="76" t="str">
        <f>IF(Plate3_C!M17="","",Plate3_C!M17)</f>
        <v/>
      </c>
      <c r="BJ17" s="76" t="str">
        <f>IF(Plate3_C!N17="","",Plate3_C!N17)</f>
        <v/>
      </c>
      <c r="BK17" s="76" t="str">
        <f>IF(Plate3_C!O17="","",Plate3_C!O17)</f>
        <v/>
      </c>
      <c r="BL17" s="76" t="str">
        <f>IF(Plate3_C!P17="","",Plate3_C!P17)</f>
        <v/>
      </c>
      <c r="BM17" s="76" t="str">
        <f>IF(Plate3_C!Q17="","",Plate3_C!Q17)</f>
        <v/>
      </c>
      <c r="BN17" s="76" t="str">
        <f>IF(Plate3_C!R17="","",Plate3_C!R17)</f>
        <v/>
      </c>
      <c r="BO17" s="76" t="str">
        <f>IF(Plate3_C!S17="","",Plate3_C!S17)</f>
        <v/>
      </c>
      <c r="BP17" s="76" t="str">
        <f>IF(Plate3_C!T17="","",Plate3_C!T17)</f>
        <v/>
      </c>
      <c r="BQ17" s="76" t="str">
        <f>IF(Plate3_C!U17="","",Plate3_C!U17)</f>
        <v/>
      </c>
      <c r="BR17" s="76" t="str">
        <f>IF(Plate3_C!V17="","",Plate3_C!V17)</f>
        <v/>
      </c>
      <c r="BS17" s="76" t="str">
        <f>IF(Plate3_C!W17="","",Plate3_C!W17)</f>
        <v/>
      </c>
      <c r="BT17" s="76" t="str">
        <f>IF(Plate3_C!X17="","",Plate3_C!X17)</f>
        <v/>
      </c>
      <c r="BU17" s="76" t="str">
        <f>IF(Plate3_C!Y17="","",Plate3_C!Y17)</f>
        <v/>
      </c>
    </row>
    <row r="18" spans="1:73" hidden="1" x14ac:dyDescent="0.25">
      <c r="A18" s="54" t="s">
        <v>22</v>
      </c>
      <c r="B18" s="193"/>
      <c r="C18" s="193"/>
      <c r="D18" s="193"/>
      <c r="E18" s="193"/>
      <c r="F18" s="193"/>
      <c r="G18" s="193"/>
      <c r="H18" s="193"/>
      <c r="I18" s="193"/>
      <c r="J18" s="193"/>
      <c r="K18" s="193"/>
      <c r="L18" s="193"/>
      <c r="M18" s="193"/>
      <c r="N18" s="193"/>
      <c r="O18" s="193"/>
      <c r="P18" s="193"/>
      <c r="Q18" s="193"/>
      <c r="R18" s="193"/>
      <c r="S18" s="193"/>
      <c r="T18" s="193"/>
      <c r="U18" s="193"/>
      <c r="V18" s="193"/>
      <c r="W18" s="193"/>
      <c r="X18" s="193"/>
      <c r="Y18" s="194"/>
      <c r="Z18" s="76" t="str">
        <f>IF(Plate2_C!B18="","",Plate2_C!B18)</f>
        <v/>
      </c>
      <c r="AA18" s="76" t="str">
        <f>IF(Plate2_C!C18="","",Plate2_C!C18)</f>
        <v/>
      </c>
      <c r="AB18" s="76" t="str">
        <f>IF(Plate2_C!D18="","",Plate2_C!D18)</f>
        <v/>
      </c>
      <c r="AC18" s="76" t="str">
        <f>IF(Plate2_C!E18="","",Plate2_C!E18)</f>
        <v/>
      </c>
      <c r="AD18" s="76" t="str">
        <f>IF(Plate2_C!F18="","",Plate2_C!F18)</f>
        <v/>
      </c>
      <c r="AE18" s="76" t="str">
        <f>IF(Plate2_C!G18="","",Plate2_C!G18)</f>
        <v/>
      </c>
      <c r="AF18" s="76" t="str">
        <f>IF(Plate2_C!H18="","",Plate2_C!H18)</f>
        <v/>
      </c>
      <c r="AG18" s="76" t="str">
        <f>IF(Plate2_C!I18="","",Plate2_C!I18)</f>
        <v/>
      </c>
      <c r="AH18" s="76" t="str">
        <f>IF(Plate2_C!J18="","",Plate2_C!J18)</f>
        <v/>
      </c>
      <c r="AI18" s="76" t="str">
        <f>IF(Plate2_C!K18="","",Plate2_C!K18)</f>
        <v/>
      </c>
      <c r="AJ18" s="76" t="str">
        <f>IF(Plate2_C!L18="","",Plate2_C!L18)</f>
        <v/>
      </c>
      <c r="AK18" s="76" t="str">
        <f>IF(Plate2_C!M18="","",Plate2_C!M18)</f>
        <v/>
      </c>
      <c r="AL18" s="76" t="str">
        <f>IF(Plate2_C!N18="","",Plate2_C!N18)</f>
        <v/>
      </c>
      <c r="AM18" s="76" t="str">
        <f>IF(Plate2_C!O18="","",Plate2_C!O18)</f>
        <v/>
      </c>
      <c r="AN18" s="76" t="str">
        <f>IF(Plate2_C!P18="","",Plate2_C!P18)</f>
        <v/>
      </c>
      <c r="AO18" s="76" t="str">
        <f>IF(Plate2_C!Q18="","",Plate2_C!Q18)</f>
        <v/>
      </c>
      <c r="AP18" s="76" t="str">
        <f>IF(Plate2_C!R18="","",Plate2_C!R18)</f>
        <v/>
      </c>
      <c r="AQ18" s="76" t="str">
        <f>IF(Plate2_C!S18="","",Plate2_C!S18)</f>
        <v/>
      </c>
      <c r="AR18" s="76" t="str">
        <f>IF(Plate2_C!T18="","",Plate2_C!T18)</f>
        <v/>
      </c>
      <c r="AS18" s="76" t="str">
        <f>IF(Plate2_C!U18="","",Plate2_C!U18)</f>
        <v/>
      </c>
      <c r="AT18" s="76" t="str">
        <f>IF(Plate2_C!V18="","",Plate2_C!V18)</f>
        <v/>
      </c>
      <c r="AU18" s="76" t="str">
        <f>IF(Plate2_C!W18="","",Plate2_C!W18)</f>
        <v/>
      </c>
      <c r="AV18" s="76" t="str">
        <f>IF(Plate2_C!X18="","",Plate2_C!X18)</f>
        <v/>
      </c>
      <c r="AW18" s="76" t="str">
        <f>IF(Plate2_C!Y18="","",Plate2_C!Y18)</f>
        <v/>
      </c>
      <c r="AX18" s="76" t="str">
        <f>IF(Plate3_C!B18="","",Plate3_C!B18)</f>
        <v/>
      </c>
      <c r="AY18" s="76" t="str">
        <f>IF(Plate3_C!C18="","",Plate3_C!C18)</f>
        <v/>
      </c>
      <c r="AZ18" s="76" t="str">
        <f>IF(Plate3_C!D18="","",Plate3_C!D18)</f>
        <v/>
      </c>
      <c r="BA18" s="76" t="str">
        <f>IF(Plate3_C!E18="","",Plate3_C!E18)</f>
        <v/>
      </c>
      <c r="BB18" s="76" t="str">
        <f>IF(Plate3_C!F18="","",Plate3_C!F18)</f>
        <v/>
      </c>
      <c r="BC18" s="76" t="str">
        <f>IF(Plate3_C!G18="","",Plate3_C!G18)</f>
        <v/>
      </c>
      <c r="BD18" s="76" t="str">
        <f>IF(Plate3_C!H18="","",Plate3_C!H18)</f>
        <v/>
      </c>
      <c r="BE18" s="76" t="str">
        <f>IF(Plate3_C!I18="","",Plate3_C!I18)</f>
        <v/>
      </c>
      <c r="BF18" s="76" t="str">
        <f>IF(Plate3_C!J18="","",Plate3_C!J18)</f>
        <v/>
      </c>
      <c r="BG18" s="76" t="str">
        <f>IF(Plate3_C!K18="","",Plate3_C!K18)</f>
        <v/>
      </c>
      <c r="BH18" s="76" t="str">
        <f>IF(Plate3_C!L18="","",Plate3_C!L18)</f>
        <v/>
      </c>
      <c r="BI18" s="76" t="str">
        <f>IF(Plate3_C!M18="","",Plate3_C!M18)</f>
        <v/>
      </c>
      <c r="BJ18" s="76" t="str">
        <f>IF(Plate3_C!N18="","",Plate3_C!N18)</f>
        <v/>
      </c>
      <c r="BK18" s="76" t="str">
        <f>IF(Plate3_C!O18="","",Plate3_C!O18)</f>
        <v/>
      </c>
      <c r="BL18" s="76" t="str">
        <f>IF(Plate3_C!P18="","",Plate3_C!P18)</f>
        <v/>
      </c>
      <c r="BM18" s="76" t="str">
        <f>IF(Plate3_C!Q18="","",Plate3_C!Q18)</f>
        <v/>
      </c>
      <c r="BN18" s="76" t="str">
        <f>IF(Plate3_C!R18="","",Plate3_C!R18)</f>
        <v/>
      </c>
      <c r="BO18" s="76" t="str">
        <f>IF(Plate3_C!S18="","",Plate3_C!S18)</f>
        <v/>
      </c>
      <c r="BP18" s="76" t="str">
        <f>IF(Plate3_C!T18="","",Plate3_C!T18)</f>
        <v/>
      </c>
      <c r="BQ18" s="76" t="str">
        <f>IF(Plate3_C!U18="","",Plate3_C!U18)</f>
        <v/>
      </c>
      <c r="BR18" s="76" t="str">
        <f>IF(Plate3_C!V18="","",Plate3_C!V18)</f>
        <v/>
      </c>
      <c r="BS18" s="76" t="str">
        <f>IF(Plate3_C!W18="","",Plate3_C!W18)</f>
        <v/>
      </c>
      <c r="BT18" s="76" t="str">
        <f>IF(Plate3_C!X18="","",Plate3_C!X18)</f>
        <v/>
      </c>
      <c r="BU18" s="76" t="str">
        <f>IF(Plate3_C!Y18="","",Plate3_C!Y18)</f>
        <v/>
      </c>
    </row>
    <row r="19" spans="1:73" hidden="1" x14ac:dyDescent="0.25">
      <c r="A19" s="54" t="s">
        <v>23</v>
      </c>
      <c r="B19" s="193"/>
      <c r="C19" s="193"/>
      <c r="D19" s="193"/>
      <c r="E19" s="193"/>
      <c r="F19" s="193"/>
      <c r="G19" s="193"/>
      <c r="H19" s="193"/>
      <c r="I19" s="193"/>
      <c r="J19" s="193"/>
      <c r="K19" s="193"/>
      <c r="L19" s="193"/>
      <c r="M19" s="193"/>
      <c r="N19" s="193"/>
      <c r="O19" s="193"/>
      <c r="P19" s="193"/>
      <c r="Q19" s="193"/>
      <c r="R19" s="193"/>
      <c r="S19" s="193"/>
      <c r="T19" s="193"/>
      <c r="U19" s="193"/>
      <c r="V19" s="193"/>
      <c r="W19" s="193"/>
      <c r="X19" s="193"/>
      <c r="Y19" s="194"/>
      <c r="Z19" s="76" t="str">
        <f>IF(Plate2_C!B19="","",Plate2_C!B19)</f>
        <v/>
      </c>
      <c r="AA19" s="76" t="str">
        <f>IF(Plate2_C!C19="","",Plate2_C!C19)</f>
        <v/>
      </c>
      <c r="AB19" s="76" t="str">
        <f>IF(Plate2_C!D19="","",Plate2_C!D19)</f>
        <v/>
      </c>
      <c r="AC19" s="76" t="str">
        <f>IF(Plate2_C!E19="","",Plate2_C!E19)</f>
        <v/>
      </c>
      <c r="AD19" s="76" t="str">
        <f>IF(Plate2_C!F19="","",Plate2_C!F19)</f>
        <v/>
      </c>
      <c r="AE19" s="76" t="str">
        <f>IF(Plate2_C!G19="","",Plate2_C!G19)</f>
        <v/>
      </c>
      <c r="AF19" s="76" t="str">
        <f>IF(Plate2_C!H19="","",Plate2_C!H19)</f>
        <v/>
      </c>
      <c r="AG19" s="76" t="str">
        <f>IF(Plate2_C!I19="","",Plate2_C!I19)</f>
        <v/>
      </c>
      <c r="AH19" s="76" t="str">
        <f>IF(Plate2_C!J19="","",Plate2_C!J19)</f>
        <v/>
      </c>
      <c r="AI19" s="76" t="str">
        <f>IF(Plate2_C!K19="","",Plate2_C!K19)</f>
        <v/>
      </c>
      <c r="AJ19" s="76" t="str">
        <f>IF(Plate2_C!L19="","",Plate2_C!L19)</f>
        <v/>
      </c>
      <c r="AK19" s="76" t="str">
        <f>IF(Plate2_C!M19="","",Plate2_C!M19)</f>
        <v/>
      </c>
      <c r="AL19" s="76" t="str">
        <f>IF(Plate2_C!N19="","",Plate2_C!N19)</f>
        <v/>
      </c>
      <c r="AM19" s="76" t="str">
        <f>IF(Plate2_C!O19="","",Plate2_C!O19)</f>
        <v/>
      </c>
      <c r="AN19" s="76" t="str">
        <f>IF(Plate2_C!P19="","",Plate2_C!P19)</f>
        <v/>
      </c>
      <c r="AO19" s="76" t="str">
        <f>IF(Plate2_C!Q19="","",Plate2_C!Q19)</f>
        <v/>
      </c>
      <c r="AP19" s="76" t="str">
        <f>IF(Plate2_C!R19="","",Plate2_C!R19)</f>
        <v/>
      </c>
      <c r="AQ19" s="76" t="str">
        <f>IF(Plate2_C!S19="","",Plate2_C!S19)</f>
        <v/>
      </c>
      <c r="AR19" s="76" t="str">
        <f>IF(Plate2_C!T19="","",Plate2_C!T19)</f>
        <v/>
      </c>
      <c r="AS19" s="76" t="str">
        <f>IF(Plate2_C!U19="","",Plate2_C!U19)</f>
        <v/>
      </c>
      <c r="AT19" s="76" t="str">
        <f>IF(Plate2_C!V19="","",Plate2_C!V19)</f>
        <v/>
      </c>
      <c r="AU19" s="76" t="str">
        <f>IF(Plate2_C!W19="","",Plate2_C!W19)</f>
        <v/>
      </c>
      <c r="AV19" s="76" t="str">
        <f>IF(Plate2_C!X19="","",Plate2_C!X19)</f>
        <v/>
      </c>
      <c r="AW19" s="76" t="str">
        <f>IF(Plate2_C!Y19="","",Plate2_C!Y19)</f>
        <v/>
      </c>
      <c r="AX19" s="76" t="str">
        <f>IF(Plate3_C!B19="","",Plate3_C!B19)</f>
        <v/>
      </c>
      <c r="AY19" s="76" t="str">
        <f>IF(Plate3_C!C19="","",Plate3_C!C19)</f>
        <v/>
      </c>
      <c r="AZ19" s="76" t="str">
        <f>IF(Plate3_C!D19="","",Plate3_C!D19)</f>
        <v/>
      </c>
      <c r="BA19" s="76" t="str">
        <f>IF(Plate3_C!E19="","",Plate3_C!E19)</f>
        <v/>
      </c>
      <c r="BB19" s="76" t="str">
        <f>IF(Plate3_C!F19="","",Plate3_C!F19)</f>
        <v/>
      </c>
      <c r="BC19" s="76" t="str">
        <f>IF(Plate3_C!G19="","",Plate3_C!G19)</f>
        <v/>
      </c>
      <c r="BD19" s="76" t="str">
        <f>IF(Plate3_C!H19="","",Plate3_C!H19)</f>
        <v/>
      </c>
      <c r="BE19" s="76" t="str">
        <f>IF(Plate3_C!I19="","",Plate3_C!I19)</f>
        <v/>
      </c>
      <c r="BF19" s="76" t="str">
        <f>IF(Plate3_C!J19="","",Plate3_C!J19)</f>
        <v/>
      </c>
      <c r="BG19" s="76" t="str">
        <f>IF(Plate3_C!K19="","",Plate3_C!K19)</f>
        <v/>
      </c>
      <c r="BH19" s="76" t="str">
        <f>IF(Plate3_C!L19="","",Plate3_C!L19)</f>
        <v/>
      </c>
      <c r="BI19" s="76" t="str">
        <f>IF(Plate3_C!M19="","",Plate3_C!M19)</f>
        <v/>
      </c>
      <c r="BJ19" s="76" t="str">
        <f>IF(Plate3_C!N19="","",Plate3_C!N19)</f>
        <v/>
      </c>
      <c r="BK19" s="76" t="str">
        <f>IF(Plate3_C!O19="","",Plate3_C!O19)</f>
        <v/>
      </c>
      <c r="BL19" s="76" t="str">
        <f>IF(Plate3_C!P19="","",Plate3_C!P19)</f>
        <v/>
      </c>
      <c r="BM19" s="76" t="str">
        <f>IF(Plate3_C!Q19="","",Plate3_C!Q19)</f>
        <v/>
      </c>
      <c r="BN19" s="76" t="str">
        <f>IF(Plate3_C!R19="","",Plate3_C!R19)</f>
        <v/>
      </c>
      <c r="BO19" s="76" t="str">
        <f>IF(Plate3_C!S19="","",Plate3_C!S19)</f>
        <v/>
      </c>
      <c r="BP19" s="76" t="str">
        <f>IF(Plate3_C!T19="","",Plate3_C!T19)</f>
        <v/>
      </c>
      <c r="BQ19" s="76" t="str">
        <f>IF(Plate3_C!U19="","",Plate3_C!U19)</f>
        <v/>
      </c>
      <c r="BR19" s="76" t="str">
        <f>IF(Plate3_C!V19="","",Plate3_C!V19)</f>
        <v/>
      </c>
      <c r="BS19" s="76" t="str">
        <f>IF(Plate3_C!W19="","",Plate3_C!W19)</f>
        <v/>
      </c>
      <c r="BT19" s="76" t="str">
        <f>IF(Plate3_C!X19="","",Plate3_C!X19)</f>
        <v/>
      </c>
      <c r="BU19" s="76" t="str">
        <f>IF(Plate3_C!Y19="","",Plate3_C!Y19)</f>
        <v/>
      </c>
    </row>
    <row r="20" spans="1:73" hidden="1" x14ac:dyDescent="0.25">
      <c r="A20" s="54" t="s">
        <v>24</v>
      </c>
      <c r="B20" s="193"/>
      <c r="C20" s="193"/>
      <c r="D20" s="193"/>
      <c r="E20" s="193"/>
      <c r="F20" s="193"/>
      <c r="G20" s="193"/>
      <c r="H20" s="193"/>
      <c r="I20" s="193"/>
      <c r="J20" s="193"/>
      <c r="K20" s="193"/>
      <c r="L20" s="193"/>
      <c r="M20" s="193"/>
      <c r="N20" s="193"/>
      <c r="O20" s="193"/>
      <c r="P20" s="193"/>
      <c r="Q20" s="193"/>
      <c r="R20" s="193"/>
      <c r="S20" s="193"/>
      <c r="T20" s="193"/>
      <c r="U20" s="193"/>
      <c r="V20" s="193"/>
      <c r="W20" s="193"/>
      <c r="X20" s="193"/>
      <c r="Y20" s="194"/>
      <c r="Z20" s="76" t="str">
        <f>IF(Plate2_C!B20="","",Plate2_C!B20)</f>
        <v/>
      </c>
      <c r="AA20" s="76" t="str">
        <f>IF(Plate2_C!C20="","",Plate2_C!C20)</f>
        <v/>
      </c>
      <c r="AB20" s="76" t="str">
        <f>IF(Plate2_C!D20="","",Plate2_C!D20)</f>
        <v/>
      </c>
      <c r="AC20" s="76" t="str">
        <f>IF(Plate2_C!E20="","",Plate2_C!E20)</f>
        <v/>
      </c>
      <c r="AD20" s="76" t="str">
        <f>IF(Plate2_C!F20="","",Plate2_C!F20)</f>
        <v/>
      </c>
      <c r="AE20" s="76" t="str">
        <f>IF(Plate2_C!G20="","",Plate2_C!G20)</f>
        <v/>
      </c>
      <c r="AF20" s="76" t="str">
        <f>IF(Plate2_C!H20="","",Plate2_C!H20)</f>
        <v/>
      </c>
      <c r="AG20" s="76" t="str">
        <f>IF(Plate2_C!I20="","",Plate2_C!I20)</f>
        <v/>
      </c>
      <c r="AH20" s="76" t="str">
        <f>IF(Plate2_C!J20="","",Plate2_C!J20)</f>
        <v/>
      </c>
      <c r="AI20" s="76" t="str">
        <f>IF(Plate2_C!K20="","",Plate2_C!K20)</f>
        <v/>
      </c>
      <c r="AJ20" s="76" t="str">
        <f>IF(Plate2_C!L20="","",Plate2_C!L20)</f>
        <v/>
      </c>
      <c r="AK20" s="76" t="str">
        <f>IF(Plate2_C!M20="","",Plate2_C!M20)</f>
        <v/>
      </c>
      <c r="AL20" s="76" t="str">
        <f>IF(Plate2_C!N20="","",Plate2_C!N20)</f>
        <v/>
      </c>
      <c r="AM20" s="76" t="str">
        <f>IF(Plate2_C!O20="","",Plate2_C!O20)</f>
        <v/>
      </c>
      <c r="AN20" s="76" t="str">
        <f>IF(Plate2_C!P20="","",Plate2_C!P20)</f>
        <v/>
      </c>
      <c r="AO20" s="76" t="str">
        <f>IF(Plate2_C!Q20="","",Plate2_C!Q20)</f>
        <v/>
      </c>
      <c r="AP20" s="76" t="str">
        <f>IF(Plate2_C!R20="","",Plate2_C!R20)</f>
        <v/>
      </c>
      <c r="AQ20" s="76" t="str">
        <f>IF(Plate2_C!S20="","",Plate2_C!S20)</f>
        <v/>
      </c>
      <c r="AR20" s="76" t="str">
        <f>IF(Plate2_C!T20="","",Plate2_C!T20)</f>
        <v/>
      </c>
      <c r="AS20" s="76" t="str">
        <f>IF(Plate2_C!U20="","",Plate2_C!U20)</f>
        <v/>
      </c>
      <c r="AT20" s="76" t="str">
        <f>IF(Plate2_C!V20="","",Plate2_C!V20)</f>
        <v/>
      </c>
      <c r="AU20" s="76" t="str">
        <f>IF(Plate2_C!W20="","",Plate2_C!W20)</f>
        <v/>
      </c>
      <c r="AV20" s="76" t="str">
        <f>IF(Plate2_C!X20="","",Plate2_C!X20)</f>
        <v/>
      </c>
      <c r="AW20" s="76" t="str">
        <f>IF(Plate2_C!Y20="","",Plate2_C!Y20)</f>
        <v/>
      </c>
      <c r="AX20" s="76" t="str">
        <f>IF(Plate3_C!B20="","",Plate3_C!B20)</f>
        <v/>
      </c>
      <c r="AY20" s="76" t="str">
        <f>IF(Plate3_C!C20="","",Plate3_C!C20)</f>
        <v/>
      </c>
      <c r="AZ20" s="76" t="str">
        <f>IF(Plate3_C!D20="","",Plate3_C!D20)</f>
        <v/>
      </c>
      <c r="BA20" s="76" t="str">
        <f>IF(Plate3_C!E20="","",Plate3_C!E20)</f>
        <v/>
      </c>
      <c r="BB20" s="76" t="str">
        <f>IF(Plate3_C!F20="","",Plate3_C!F20)</f>
        <v/>
      </c>
      <c r="BC20" s="76" t="str">
        <f>IF(Plate3_C!G20="","",Plate3_C!G20)</f>
        <v/>
      </c>
      <c r="BD20" s="76" t="str">
        <f>IF(Plate3_C!H20="","",Plate3_C!H20)</f>
        <v/>
      </c>
      <c r="BE20" s="76" t="str">
        <f>IF(Plate3_C!I20="","",Plate3_C!I20)</f>
        <v/>
      </c>
      <c r="BF20" s="76" t="str">
        <f>IF(Plate3_C!J20="","",Plate3_C!J20)</f>
        <v/>
      </c>
      <c r="BG20" s="76" t="str">
        <f>IF(Plate3_C!K20="","",Plate3_C!K20)</f>
        <v/>
      </c>
      <c r="BH20" s="76" t="str">
        <f>IF(Plate3_C!L20="","",Plate3_C!L20)</f>
        <v/>
      </c>
      <c r="BI20" s="76" t="str">
        <f>IF(Plate3_C!M20="","",Plate3_C!M20)</f>
        <v/>
      </c>
      <c r="BJ20" s="76" t="str">
        <f>IF(Plate3_C!N20="","",Plate3_C!N20)</f>
        <v/>
      </c>
      <c r="BK20" s="76" t="str">
        <f>IF(Plate3_C!O20="","",Plate3_C!O20)</f>
        <v/>
      </c>
      <c r="BL20" s="76" t="str">
        <f>IF(Plate3_C!P20="","",Plate3_C!P20)</f>
        <v/>
      </c>
      <c r="BM20" s="76" t="str">
        <f>IF(Plate3_C!Q20="","",Plate3_C!Q20)</f>
        <v/>
      </c>
      <c r="BN20" s="76" t="str">
        <f>IF(Plate3_C!R20="","",Plate3_C!R20)</f>
        <v/>
      </c>
      <c r="BO20" s="76" t="str">
        <f>IF(Plate3_C!S20="","",Plate3_C!S20)</f>
        <v/>
      </c>
      <c r="BP20" s="76" t="str">
        <f>IF(Plate3_C!T20="","",Plate3_C!T20)</f>
        <v/>
      </c>
      <c r="BQ20" s="76" t="str">
        <f>IF(Plate3_C!U20="","",Plate3_C!U20)</f>
        <v/>
      </c>
      <c r="BR20" s="76" t="str">
        <f>IF(Plate3_C!V20="","",Plate3_C!V20)</f>
        <v/>
      </c>
      <c r="BS20" s="76" t="str">
        <f>IF(Plate3_C!W20="","",Plate3_C!W20)</f>
        <v/>
      </c>
      <c r="BT20" s="76" t="str">
        <f>IF(Plate3_C!X20="","",Plate3_C!X20)</f>
        <v/>
      </c>
      <c r="BU20" s="76" t="str">
        <f>IF(Plate3_C!Y20="","",Plate3_C!Y20)</f>
        <v/>
      </c>
    </row>
    <row r="21" spans="1:73" hidden="1" x14ac:dyDescent="0.25">
      <c r="A21" s="54" t="s">
        <v>25</v>
      </c>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4"/>
      <c r="Z21" s="76" t="str">
        <f>IF(Plate2_C!B21="","",Plate2_C!B21)</f>
        <v/>
      </c>
      <c r="AA21" s="76" t="str">
        <f>IF(Plate2_C!C21="","",Plate2_C!C21)</f>
        <v/>
      </c>
      <c r="AB21" s="76" t="str">
        <f>IF(Plate2_C!D21="","",Plate2_C!D21)</f>
        <v/>
      </c>
      <c r="AC21" s="76" t="str">
        <f>IF(Plate2_C!E21="","",Plate2_C!E21)</f>
        <v/>
      </c>
      <c r="AD21" s="76" t="str">
        <f>IF(Plate2_C!F21="","",Plate2_C!F21)</f>
        <v/>
      </c>
      <c r="AE21" s="76" t="str">
        <f>IF(Plate2_C!G21="","",Plate2_C!G21)</f>
        <v/>
      </c>
      <c r="AF21" s="76" t="str">
        <f>IF(Plate2_C!H21="","",Plate2_C!H21)</f>
        <v/>
      </c>
      <c r="AG21" s="76" t="str">
        <f>IF(Plate2_C!I21="","",Plate2_C!I21)</f>
        <v/>
      </c>
      <c r="AH21" s="76" t="str">
        <f>IF(Plate2_C!J21="","",Plate2_C!J21)</f>
        <v/>
      </c>
      <c r="AI21" s="76" t="str">
        <f>IF(Plate2_C!K21="","",Plate2_C!K21)</f>
        <v/>
      </c>
      <c r="AJ21" s="76" t="str">
        <f>IF(Plate2_C!L21="","",Plate2_C!L21)</f>
        <v/>
      </c>
      <c r="AK21" s="76" t="str">
        <f>IF(Plate2_C!M21="","",Plate2_C!M21)</f>
        <v/>
      </c>
      <c r="AL21" s="76" t="str">
        <f>IF(Plate2_C!N21="","",Plate2_C!N21)</f>
        <v/>
      </c>
      <c r="AM21" s="76" t="str">
        <f>IF(Plate2_C!O21="","",Plate2_C!O21)</f>
        <v/>
      </c>
      <c r="AN21" s="76" t="str">
        <f>IF(Plate2_C!P21="","",Plate2_C!P21)</f>
        <v/>
      </c>
      <c r="AO21" s="76" t="str">
        <f>IF(Plate2_C!Q21="","",Plate2_C!Q21)</f>
        <v/>
      </c>
      <c r="AP21" s="76" t="str">
        <f>IF(Plate2_C!R21="","",Plate2_C!R21)</f>
        <v/>
      </c>
      <c r="AQ21" s="76" t="str">
        <f>IF(Plate2_C!S21="","",Plate2_C!S21)</f>
        <v/>
      </c>
      <c r="AR21" s="76" t="str">
        <f>IF(Plate2_C!T21="","",Plate2_C!T21)</f>
        <v/>
      </c>
      <c r="AS21" s="76" t="str">
        <f>IF(Plate2_C!U21="","",Plate2_C!U21)</f>
        <v/>
      </c>
      <c r="AT21" s="76" t="str">
        <f>IF(Plate2_C!V21="","",Plate2_C!V21)</f>
        <v/>
      </c>
      <c r="AU21" s="76" t="str">
        <f>IF(Plate2_C!W21="","",Plate2_C!W21)</f>
        <v/>
      </c>
      <c r="AV21" s="76" t="str">
        <f>IF(Plate2_C!X21="","",Plate2_C!X21)</f>
        <v/>
      </c>
      <c r="AW21" s="76" t="str">
        <f>IF(Plate2_C!Y21="","",Plate2_C!Y21)</f>
        <v/>
      </c>
      <c r="AX21" s="76" t="str">
        <f>IF(Plate3_C!B21="","",Plate3_C!B21)</f>
        <v/>
      </c>
      <c r="AY21" s="76" t="str">
        <f>IF(Plate3_C!C21="","",Plate3_C!C21)</f>
        <v/>
      </c>
      <c r="AZ21" s="76" t="str">
        <f>IF(Plate3_C!D21="","",Plate3_C!D21)</f>
        <v/>
      </c>
      <c r="BA21" s="76" t="str">
        <f>IF(Plate3_C!E21="","",Plate3_C!E21)</f>
        <v/>
      </c>
      <c r="BB21" s="76" t="str">
        <f>IF(Plate3_C!F21="","",Plate3_C!F21)</f>
        <v/>
      </c>
      <c r="BC21" s="76" t="str">
        <f>IF(Plate3_C!G21="","",Plate3_C!G21)</f>
        <v/>
      </c>
      <c r="BD21" s="76" t="str">
        <f>IF(Plate3_C!H21="","",Plate3_C!H21)</f>
        <v/>
      </c>
      <c r="BE21" s="76" t="str">
        <f>IF(Plate3_C!I21="","",Plate3_C!I21)</f>
        <v/>
      </c>
      <c r="BF21" s="76" t="str">
        <f>IF(Plate3_C!J21="","",Plate3_C!J21)</f>
        <v/>
      </c>
      <c r="BG21" s="76" t="str">
        <f>IF(Plate3_C!K21="","",Plate3_C!K21)</f>
        <v/>
      </c>
      <c r="BH21" s="76" t="str">
        <f>IF(Plate3_C!L21="","",Plate3_C!L21)</f>
        <v/>
      </c>
      <c r="BI21" s="76" t="str">
        <f>IF(Plate3_C!M21="","",Plate3_C!M21)</f>
        <v/>
      </c>
      <c r="BJ21" s="76" t="str">
        <f>IF(Plate3_C!N21="","",Plate3_C!N21)</f>
        <v/>
      </c>
      <c r="BK21" s="76" t="str">
        <f>IF(Plate3_C!O21="","",Plate3_C!O21)</f>
        <v/>
      </c>
      <c r="BL21" s="76" t="str">
        <f>IF(Plate3_C!P21="","",Plate3_C!P21)</f>
        <v/>
      </c>
      <c r="BM21" s="76" t="str">
        <f>IF(Plate3_C!Q21="","",Plate3_C!Q21)</f>
        <v/>
      </c>
      <c r="BN21" s="76" t="str">
        <f>IF(Plate3_C!R21="","",Plate3_C!R21)</f>
        <v/>
      </c>
      <c r="BO21" s="76" t="str">
        <f>IF(Plate3_C!S21="","",Plate3_C!S21)</f>
        <v/>
      </c>
      <c r="BP21" s="76" t="str">
        <f>IF(Plate3_C!T21="","",Plate3_C!T21)</f>
        <v/>
      </c>
      <c r="BQ21" s="76" t="str">
        <f>IF(Plate3_C!U21="","",Plate3_C!U21)</f>
        <v/>
      </c>
      <c r="BR21" s="76" t="str">
        <f>IF(Plate3_C!V21="","",Plate3_C!V21)</f>
        <v/>
      </c>
      <c r="BS21" s="76" t="str">
        <f>IF(Plate3_C!W21="","",Plate3_C!W21)</f>
        <v/>
      </c>
      <c r="BT21" s="76" t="str">
        <f>IF(Plate3_C!X21="","",Plate3_C!X21)</f>
        <v/>
      </c>
      <c r="BU21" s="76" t="str">
        <f>IF(Plate3_C!Y21="","",Plate3_C!Y21)</f>
        <v/>
      </c>
    </row>
    <row r="22" spans="1:73" hidden="1" x14ac:dyDescent="0.25">
      <c r="A22" s="54" t="s">
        <v>26</v>
      </c>
      <c r="B22" s="193"/>
      <c r="C22" s="193"/>
      <c r="D22" s="193"/>
      <c r="E22" s="193"/>
      <c r="F22" s="193"/>
      <c r="G22" s="193"/>
      <c r="H22" s="193"/>
      <c r="I22" s="193"/>
      <c r="J22" s="193"/>
      <c r="K22" s="193"/>
      <c r="L22" s="193"/>
      <c r="M22" s="193"/>
      <c r="N22" s="193"/>
      <c r="O22" s="193"/>
      <c r="P22" s="193"/>
      <c r="Q22" s="193"/>
      <c r="R22" s="193"/>
      <c r="S22" s="193"/>
      <c r="T22" s="193"/>
      <c r="U22" s="193"/>
      <c r="V22" s="193"/>
      <c r="W22" s="193"/>
      <c r="X22" s="193"/>
      <c r="Y22" s="194"/>
      <c r="Z22" s="76" t="str">
        <f>IF(Plate2_C!B22="","",Plate2_C!B22)</f>
        <v/>
      </c>
      <c r="AA22" s="76" t="str">
        <f>IF(Plate2_C!C22="","",Plate2_C!C22)</f>
        <v/>
      </c>
      <c r="AB22" s="76" t="str">
        <f>IF(Plate2_C!D22="","",Plate2_C!D22)</f>
        <v/>
      </c>
      <c r="AC22" s="76" t="str">
        <f>IF(Plate2_C!E22="","",Plate2_C!E22)</f>
        <v/>
      </c>
      <c r="AD22" s="76" t="str">
        <f>IF(Plate2_C!F22="","",Plate2_C!F22)</f>
        <v/>
      </c>
      <c r="AE22" s="76" t="str">
        <f>IF(Plate2_C!G22="","",Plate2_C!G22)</f>
        <v/>
      </c>
      <c r="AF22" s="76" t="str">
        <f>IF(Plate2_C!H22="","",Plate2_C!H22)</f>
        <v/>
      </c>
      <c r="AG22" s="76" t="str">
        <f>IF(Plate2_C!I22="","",Plate2_C!I22)</f>
        <v/>
      </c>
      <c r="AH22" s="76" t="str">
        <f>IF(Plate2_C!J22="","",Plate2_C!J22)</f>
        <v/>
      </c>
      <c r="AI22" s="76" t="str">
        <f>IF(Plate2_C!K22="","",Plate2_C!K22)</f>
        <v/>
      </c>
      <c r="AJ22" s="76" t="str">
        <f>IF(Plate2_C!L22="","",Plate2_C!L22)</f>
        <v/>
      </c>
      <c r="AK22" s="76" t="str">
        <f>IF(Plate2_C!M22="","",Plate2_C!M22)</f>
        <v/>
      </c>
      <c r="AL22" s="76" t="str">
        <f>IF(Plate2_C!N22="","",Plate2_C!N22)</f>
        <v/>
      </c>
      <c r="AM22" s="76" t="str">
        <f>IF(Plate2_C!O22="","",Plate2_C!O22)</f>
        <v/>
      </c>
      <c r="AN22" s="76" t="str">
        <f>IF(Plate2_C!P22="","",Plate2_C!P22)</f>
        <v/>
      </c>
      <c r="AO22" s="76" t="str">
        <f>IF(Plate2_C!Q22="","",Plate2_C!Q22)</f>
        <v/>
      </c>
      <c r="AP22" s="76" t="str">
        <f>IF(Plate2_C!R22="","",Plate2_C!R22)</f>
        <v/>
      </c>
      <c r="AQ22" s="76" t="str">
        <f>IF(Plate2_C!S22="","",Plate2_C!S22)</f>
        <v/>
      </c>
      <c r="AR22" s="76" t="str">
        <f>IF(Plate2_C!T22="","",Plate2_C!T22)</f>
        <v/>
      </c>
      <c r="AS22" s="76" t="str">
        <f>IF(Plate2_C!U22="","",Plate2_C!U22)</f>
        <v/>
      </c>
      <c r="AT22" s="76" t="str">
        <f>IF(Plate2_C!V22="","",Plate2_C!V22)</f>
        <v/>
      </c>
      <c r="AU22" s="76" t="str">
        <f>IF(Plate2_C!W22="","",Plate2_C!W22)</f>
        <v/>
      </c>
      <c r="AV22" s="76" t="str">
        <f>IF(Plate2_C!X22="","",Plate2_C!X22)</f>
        <v/>
      </c>
      <c r="AW22" s="76" t="str">
        <f>IF(Plate2_C!Y22="","",Plate2_C!Y22)</f>
        <v/>
      </c>
      <c r="AX22" s="76" t="str">
        <f>IF(Plate3_C!B22="","",Plate3_C!B22)</f>
        <v/>
      </c>
      <c r="AY22" s="76" t="str">
        <f>IF(Plate3_C!C22="","",Plate3_C!C22)</f>
        <v/>
      </c>
      <c r="AZ22" s="76" t="str">
        <f>IF(Plate3_C!D22="","",Plate3_C!D22)</f>
        <v/>
      </c>
      <c r="BA22" s="76" t="str">
        <f>IF(Plate3_C!E22="","",Plate3_C!E22)</f>
        <v/>
      </c>
      <c r="BB22" s="76" t="str">
        <f>IF(Plate3_C!F22="","",Plate3_C!F22)</f>
        <v/>
      </c>
      <c r="BC22" s="76" t="str">
        <f>IF(Plate3_C!G22="","",Plate3_C!G22)</f>
        <v/>
      </c>
      <c r="BD22" s="76" t="str">
        <f>IF(Plate3_C!H22="","",Plate3_C!H22)</f>
        <v/>
      </c>
      <c r="BE22" s="76" t="str">
        <f>IF(Plate3_C!I22="","",Plate3_C!I22)</f>
        <v/>
      </c>
      <c r="BF22" s="76" t="str">
        <f>IF(Plate3_C!J22="","",Plate3_C!J22)</f>
        <v/>
      </c>
      <c r="BG22" s="76" t="str">
        <f>IF(Plate3_C!K22="","",Plate3_C!K22)</f>
        <v/>
      </c>
      <c r="BH22" s="76" t="str">
        <f>IF(Plate3_C!L22="","",Plate3_C!L22)</f>
        <v/>
      </c>
      <c r="BI22" s="76" t="str">
        <f>IF(Plate3_C!M22="","",Plate3_C!M22)</f>
        <v/>
      </c>
      <c r="BJ22" s="76" t="str">
        <f>IF(Plate3_C!N22="","",Plate3_C!N22)</f>
        <v/>
      </c>
      <c r="BK22" s="76" t="str">
        <f>IF(Plate3_C!O22="","",Plate3_C!O22)</f>
        <v/>
      </c>
      <c r="BL22" s="76" t="str">
        <f>IF(Plate3_C!P22="","",Plate3_C!P22)</f>
        <v/>
      </c>
      <c r="BM22" s="76" t="str">
        <f>IF(Plate3_C!Q22="","",Plate3_C!Q22)</f>
        <v/>
      </c>
      <c r="BN22" s="76" t="str">
        <f>IF(Plate3_C!R22="","",Plate3_C!R22)</f>
        <v/>
      </c>
      <c r="BO22" s="76" t="str">
        <f>IF(Plate3_C!S22="","",Plate3_C!S22)</f>
        <v/>
      </c>
      <c r="BP22" s="76" t="str">
        <f>IF(Plate3_C!T22="","",Plate3_C!T22)</f>
        <v/>
      </c>
      <c r="BQ22" s="76" t="str">
        <f>IF(Plate3_C!U22="","",Plate3_C!U22)</f>
        <v/>
      </c>
      <c r="BR22" s="76" t="str">
        <f>IF(Plate3_C!V22="","",Plate3_C!V22)</f>
        <v/>
      </c>
      <c r="BS22" s="76" t="str">
        <f>IF(Plate3_C!W22="","",Plate3_C!W22)</f>
        <v/>
      </c>
      <c r="BT22" s="76" t="str">
        <f>IF(Plate3_C!X22="","",Plate3_C!X22)</f>
        <v/>
      </c>
      <c r="BU22" s="76" t="str">
        <f>IF(Plate3_C!Y22="","",Plate3_C!Y22)</f>
        <v/>
      </c>
    </row>
  </sheetData>
  <sheetProtection password="C750" sheet="1" objects="1" scenarios="1" selectLockedCells="1"/>
  <dataValidations count="2">
    <dataValidation allowBlank="1" showInputMessage="1" showErrorMessage="1" promptTitle="[cDNA]" prompt="Here you have to give the concentration of cDNA._x000a_If all cDNA were diluted in the same way, skip this step._x000a_If not, enterthe dilution, for example 1, 1/10, etc... " sqref="B7:BU22"/>
    <dataValidation allowBlank="1" promptTitle="Data input" prompt="Please determine if the data is in logaritmic values or not." sqref="F1"/>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Y22"/>
  <sheetViews>
    <sheetView showGridLines="0" showRowColHeaders="0" workbookViewId="0">
      <pane xSplit="1" ySplit="6" topLeftCell="B7" activePane="bottomRight" state="frozen"/>
      <selection pane="topRight" activeCell="B1" sqref="B1"/>
      <selection pane="bottomLeft" activeCell="A7" sqref="A7"/>
      <selection pane="bottomRight" activeCell="E2" sqref="E2"/>
    </sheetView>
  </sheetViews>
  <sheetFormatPr defaultRowHeight="15" x14ac:dyDescent="0.25"/>
  <cols>
    <col min="1" max="7" width="9.140625" style="23"/>
    <col min="8" max="13" width="9.140625" style="23" customWidth="1"/>
    <col min="14" max="25" width="9.140625" style="23" hidden="1" customWidth="1"/>
    <col min="26" max="16384" width="9.140625" style="23"/>
  </cols>
  <sheetData>
    <row r="1" spans="1:25" ht="15.75" thickBot="1" x14ac:dyDescent="0.3">
      <c r="A1" s="42" t="s">
        <v>7</v>
      </c>
      <c r="B1" s="35" t="s">
        <v>8</v>
      </c>
      <c r="C1" s="35" t="s">
        <v>27</v>
      </c>
      <c r="D1" s="3" t="s">
        <v>9</v>
      </c>
      <c r="E1" s="55" t="str">
        <f>Details!$B$7</f>
        <v>12X8</v>
      </c>
      <c r="F1" s="10" t="s">
        <v>622</v>
      </c>
      <c r="K1" s="27">
        <v>1</v>
      </c>
    </row>
    <row r="2" spans="1:25" x14ac:dyDescent="0.25">
      <c r="A2" s="1" t="s">
        <v>599</v>
      </c>
      <c r="B2" s="48" t="s">
        <v>2</v>
      </c>
      <c r="C2" s="48" t="s">
        <v>3</v>
      </c>
      <c r="D2" s="35" t="s">
        <v>4</v>
      </c>
      <c r="E2" s="1" t="s">
        <v>5</v>
      </c>
      <c r="F2" s="35" t="s">
        <v>6</v>
      </c>
    </row>
    <row r="3" spans="1:25" x14ac:dyDescent="0.25">
      <c r="A3" s="57" t="s">
        <v>0</v>
      </c>
    </row>
    <row r="4" spans="1:25" hidden="1" x14ac:dyDescent="0.25">
      <c r="A4" s="48" t="s">
        <v>1</v>
      </c>
    </row>
    <row r="6" spans="1:25" x14ac:dyDescent="0.25">
      <c r="A6" s="53"/>
      <c r="B6" s="31">
        <v>1</v>
      </c>
      <c r="C6" s="31">
        <v>2</v>
      </c>
      <c r="D6" s="31">
        <v>3</v>
      </c>
      <c r="E6" s="31">
        <v>4</v>
      </c>
      <c r="F6" s="31">
        <v>5</v>
      </c>
      <c r="G6" s="31">
        <v>6</v>
      </c>
      <c r="H6" s="31">
        <v>7</v>
      </c>
      <c r="I6" s="31">
        <v>8</v>
      </c>
      <c r="J6" s="31">
        <v>9</v>
      </c>
      <c r="K6" s="31">
        <v>10</v>
      </c>
      <c r="L6" s="31">
        <v>11</v>
      </c>
      <c r="M6" s="31">
        <v>12</v>
      </c>
      <c r="N6" s="31">
        <v>13</v>
      </c>
      <c r="O6" s="31">
        <v>14</v>
      </c>
      <c r="P6" s="31">
        <v>15</v>
      </c>
      <c r="Q6" s="31">
        <v>16</v>
      </c>
      <c r="R6" s="31">
        <v>17</v>
      </c>
      <c r="S6" s="31">
        <v>18</v>
      </c>
      <c r="T6" s="31">
        <v>19</v>
      </c>
      <c r="U6" s="31">
        <v>20</v>
      </c>
      <c r="V6" s="31">
        <v>21</v>
      </c>
      <c r="W6" s="31">
        <v>22</v>
      </c>
      <c r="X6" s="31">
        <v>23</v>
      </c>
      <c r="Y6" s="31">
        <v>24</v>
      </c>
    </row>
    <row r="7" spans="1:25" x14ac:dyDescent="0.25">
      <c r="A7" s="54" t="s">
        <v>11</v>
      </c>
      <c r="B7" s="36"/>
      <c r="C7" s="36"/>
      <c r="D7" s="36"/>
      <c r="E7" s="36"/>
      <c r="F7" s="36"/>
      <c r="G7" s="36"/>
      <c r="H7" s="36"/>
      <c r="I7" s="36"/>
      <c r="J7" s="36" t="s">
        <v>705</v>
      </c>
      <c r="K7" s="36" t="s">
        <v>705</v>
      </c>
      <c r="L7" s="36" t="s">
        <v>705</v>
      </c>
      <c r="M7" s="36" t="s">
        <v>705</v>
      </c>
      <c r="N7" s="36"/>
      <c r="O7" s="36"/>
      <c r="P7" s="36"/>
      <c r="Q7" s="36"/>
      <c r="R7" s="36"/>
      <c r="S7" s="36"/>
      <c r="T7" s="36"/>
      <c r="U7" s="36"/>
      <c r="V7" s="36"/>
      <c r="W7" s="36"/>
      <c r="X7" s="36"/>
      <c r="Y7" s="36"/>
    </row>
    <row r="8" spans="1:25" x14ac:dyDescent="0.25">
      <c r="A8" s="54" t="s">
        <v>12</v>
      </c>
      <c r="B8" s="36"/>
      <c r="C8" s="36"/>
      <c r="D8" s="36"/>
      <c r="E8" s="36"/>
      <c r="F8" s="36"/>
      <c r="G8" s="36"/>
      <c r="H8" s="36"/>
      <c r="I8" s="36"/>
      <c r="J8" s="36" t="s">
        <v>705</v>
      </c>
      <c r="K8" s="36" t="s">
        <v>705</v>
      </c>
      <c r="L8" s="36" t="s">
        <v>705</v>
      </c>
      <c r="M8" s="36" t="s">
        <v>705</v>
      </c>
      <c r="N8" s="36"/>
      <c r="O8" s="36"/>
      <c r="P8" s="36"/>
      <c r="Q8" s="36"/>
      <c r="R8" s="36"/>
      <c r="S8" s="36"/>
      <c r="T8" s="36"/>
      <c r="U8" s="36"/>
      <c r="V8" s="36"/>
      <c r="W8" s="36"/>
      <c r="X8" s="36"/>
      <c r="Y8" s="36"/>
    </row>
    <row r="9" spans="1:25" x14ac:dyDescent="0.25">
      <c r="A9" s="54" t="s">
        <v>13</v>
      </c>
      <c r="B9" s="36"/>
      <c r="C9" s="36"/>
      <c r="D9" s="36"/>
      <c r="E9" s="36"/>
      <c r="F9" s="36"/>
      <c r="G9" s="36"/>
      <c r="H9" s="36"/>
      <c r="I9" s="36"/>
      <c r="J9" s="36" t="s">
        <v>705</v>
      </c>
      <c r="K9" s="36" t="s">
        <v>705</v>
      </c>
      <c r="L9" s="36" t="s">
        <v>705</v>
      </c>
      <c r="M9" s="36" t="s">
        <v>705</v>
      </c>
      <c r="N9" s="36"/>
      <c r="O9" s="36"/>
      <c r="P9" s="36"/>
      <c r="Q9" s="36"/>
      <c r="R9" s="36"/>
      <c r="S9" s="36"/>
      <c r="T9" s="36"/>
      <c r="U9" s="36"/>
      <c r="V9" s="36"/>
      <c r="W9" s="36"/>
      <c r="X9" s="36"/>
      <c r="Y9" s="36"/>
    </row>
    <row r="10" spans="1:25" x14ac:dyDescent="0.25">
      <c r="A10" s="54" t="s">
        <v>14</v>
      </c>
      <c r="B10" s="36"/>
      <c r="C10" s="36"/>
      <c r="D10" s="36"/>
      <c r="E10" s="36"/>
      <c r="F10" s="36"/>
      <c r="G10" s="36"/>
      <c r="H10" s="36"/>
      <c r="I10" s="36"/>
      <c r="J10" s="36" t="s">
        <v>705</v>
      </c>
      <c r="K10" s="36" t="s">
        <v>705</v>
      </c>
      <c r="L10" s="36" t="s">
        <v>705</v>
      </c>
      <c r="M10" s="36" t="s">
        <v>705</v>
      </c>
      <c r="N10" s="36"/>
      <c r="O10" s="36"/>
      <c r="P10" s="36"/>
      <c r="Q10" s="36"/>
      <c r="R10" s="36"/>
      <c r="S10" s="36"/>
      <c r="T10" s="36"/>
      <c r="U10" s="36"/>
      <c r="V10" s="36"/>
      <c r="W10" s="36"/>
      <c r="X10" s="36"/>
      <c r="Y10" s="36"/>
    </row>
    <row r="11" spans="1:25" x14ac:dyDescent="0.25">
      <c r="A11" s="54" t="s">
        <v>15</v>
      </c>
      <c r="B11" s="36"/>
      <c r="C11" s="36"/>
      <c r="D11" s="36"/>
      <c r="E11" s="36"/>
      <c r="F11" s="36"/>
      <c r="G11" s="36"/>
      <c r="H11" s="36"/>
      <c r="I11" s="36"/>
      <c r="J11" s="36" t="s">
        <v>705</v>
      </c>
      <c r="K11" s="36" t="s">
        <v>705</v>
      </c>
      <c r="L11" s="36" t="s">
        <v>705</v>
      </c>
      <c r="M11" s="36" t="s">
        <v>705</v>
      </c>
      <c r="N11" s="36"/>
      <c r="O11" s="36"/>
      <c r="P11" s="36"/>
      <c r="Q11" s="36"/>
      <c r="R11" s="36"/>
      <c r="S11" s="36"/>
      <c r="T11" s="36"/>
      <c r="U11" s="36"/>
      <c r="V11" s="36"/>
      <c r="W11" s="36"/>
      <c r="X11" s="36"/>
      <c r="Y11" s="36"/>
    </row>
    <row r="12" spans="1:25" x14ac:dyDescent="0.25">
      <c r="A12" s="54" t="s">
        <v>16</v>
      </c>
      <c r="B12" s="36"/>
      <c r="C12" s="36"/>
      <c r="D12" s="36"/>
      <c r="E12" s="36"/>
      <c r="F12" s="36"/>
      <c r="G12" s="36"/>
      <c r="H12" s="36"/>
      <c r="I12" s="36"/>
      <c r="J12" s="36" t="s">
        <v>705</v>
      </c>
      <c r="K12" s="36" t="s">
        <v>705</v>
      </c>
      <c r="L12" s="36" t="s">
        <v>705</v>
      </c>
      <c r="M12" s="36" t="s">
        <v>705</v>
      </c>
      <c r="N12" s="36"/>
      <c r="O12" s="36"/>
      <c r="P12" s="36"/>
      <c r="Q12" s="36"/>
      <c r="R12" s="36"/>
      <c r="S12" s="36"/>
      <c r="T12" s="36"/>
      <c r="U12" s="36"/>
      <c r="V12" s="36"/>
      <c r="W12" s="36"/>
      <c r="X12" s="36"/>
      <c r="Y12" s="36"/>
    </row>
    <row r="13" spans="1:25" x14ac:dyDescent="0.25">
      <c r="A13" s="54" t="s">
        <v>17</v>
      </c>
      <c r="B13" s="36"/>
      <c r="C13" s="36"/>
      <c r="D13" s="36"/>
      <c r="E13" s="36"/>
      <c r="F13" s="36"/>
      <c r="G13" s="36"/>
      <c r="H13" s="36"/>
      <c r="I13" s="36"/>
      <c r="J13" s="36"/>
      <c r="K13" s="36" t="s">
        <v>705</v>
      </c>
      <c r="L13" s="36" t="s">
        <v>705</v>
      </c>
      <c r="M13" s="36" t="s">
        <v>705</v>
      </c>
      <c r="N13" s="36"/>
      <c r="O13" s="36"/>
      <c r="P13" s="36"/>
      <c r="Q13" s="36"/>
      <c r="R13" s="36"/>
      <c r="S13" s="36"/>
      <c r="T13" s="36"/>
      <c r="U13" s="36"/>
      <c r="V13" s="36"/>
      <c r="W13" s="36"/>
      <c r="X13" s="36"/>
      <c r="Y13" s="36"/>
    </row>
    <row r="14" spans="1:25" x14ac:dyDescent="0.25">
      <c r="A14" s="54" t="s">
        <v>18</v>
      </c>
      <c r="B14" s="36"/>
      <c r="C14" s="36"/>
      <c r="D14" s="36"/>
      <c r="E14" s="36"/>
      <c r="F14" s="36"/>
      <c r="G14" s="36"/>
      <c r="H14" s="36"/>
      <c r="I14" s="36"/>
      <c r="J14" s="36" t="s">
        <v>705</v>
      </c>
      <c r="K14" s="36" t="s">
        <v>705</v>
      </c>
      <c r="L14" s="36" t="s">
        <v>705</v>
      </c>
      <c r="M14" s="36" t="s">
        <v>705</v>
      </c>
      <c r="N14" s="36"/>
      <c r="O14" s="36"/>
      <c r="P14" s="36"/>
      <c r="Q14" s="36"/>
      <c r="R14" s="36"/>
      <c r="S14" s="36"/>
      <c r="T14" s="36"/>
      <c r="U14" s="36"/>
      <c r="V14" s="36"/>
      <c r="W14" s="36"/>
      <c r="X14" s="36"/>
      <c r="Y14" s="36"/>
    </row>
    <row r="15" spans="1:25" hidden="1" x14ac:dyDescent="0.25">
      <c r="A15" s="54" t="s">
        <v>19</v>
      </c>
      <c r="B15" s="36"/>
      <c r="C15" s="36"/>
      <c r="D15" s="36"/>
      <c r="E15" s="36"/>
      <c r="F15" s="36"/>
      <c r="G15" s="36"/>
      <c r="H15" s="36"/>
      <c r="I15" s="36"/>
      <c r="J15" s="36"/>
      <c r="K15" s="36"/>
      <c r="L15" s="36"/>
      <c r="M15" s="36"/>
      <c r="N15" s="36"/>
      <c r="O15" s="36"/>
      <c r="P15" s="36"/>
      <c r="Q15" s="36"/>
      <c r="R15" s="36"/>
      <c r="S15" s="36"/>
      <c r="T15" s="36"/>
      <c r="U15" s="36"/>
      <c r="V15" s="36"/>
      <c r="W15" s="36"/>
      <c r="X15" s="36"/>
      <c r="Y15" s="36"/>
    </row>
    <row r="16" spans="1:25" hidden="1" x14ac:dyDescent="0.25">
      <c r="A16" s="54" t="s">
        <v>20</v>
      </c>
      <c r="B16" s="36"/>
      <c r="C16" s="36"/>
      <c r="D16" s="36"/>
      <c r="E16" s="36"/>
      <c r="F16" s="36"/>
      <c r="G16" s="36"/>
      <c r="H16" s="36"/>
      <c r="I16" s="36"/>
      <c r="J16" s="36"/>
      <c r="K16" s="36"/>
      <c r="L16" s="36"/>
      <c r="M16" s="36"/>
      <c r="N16" s="36"/>
      <c r="O16" s="36"/>
      <c r="P16" s="36"/>
      <c r="Q16" s="36"/>
      <c r="R16" s="36"/>
      <c r="S16" s="36"/>
      <c r="T16" s="36"/>
      <c r="U16" s="36"/>
      <c r="V16" s="36"/>
      <c r="W16" s="36"/>
      <c r="X16" s="36"/>
      <c r="Y16" s="36"/>
    </row>
    <row r="17" spans="1:25" hidden="1" x14ac:dyDescent="0.25">
      <c r="A17" s="54" t="s">
        <v>21</v>
      </c>
      <c r="B17" s="36"/>
      <c r="C17" s="36"/>
      <c r="D17" s="36"/>
      <c r="E17" s="36"/>
      <c r="F17" s="36"/>
      <c r="G17" s="36"/>
      <c r="H17" s="36"/>
      <c r="I17" s="36"/>
      <c r="J17" s="36"/>
      <c r="K17" s="36"/>
      <c r="L17" s="36"/>
      <c r="M17" s="36"/>
      <c r="N17" s="36"/>
      <c r="O17" s="36"/>
      <c r="P17" s="36"/>
      <c r="Q17" s="36"/>
      <c r="R17" s="36"/>
      <c r="S17" s="36"/>
      <c r="T17" s="36"/>
      <c r="U17" s="36"/>
      <c r="V17" s="36"/>
      <c r="W17" s="36"/>
      <c r="X17" s="36"/>
      <c r="Y17" s="36"/>
    </row>
    <row r="18" spans="1:25" hidden="1" x14ac:dyDescent="0.25">
      <c r="A18" s="54" t="s">
        <v>22</v>
      </c>
      <c r="B18" s="36"/>
      <c r="C18" s="36"/>
      <c r="D18" s="36"/>
      <c r="E18" s="36"/>
      <c r="F18" s="36"/>
      <c r="G18" s="36"/>
      <c r="H18" s="36"/>
      <c r="I18" s="36"/>
      <c r="J18" s="36"/>
      <c r="K18" s="36"/>
      <c r="L18" s="36"/>
      <c r="M18" s="36"/>
      <c r="N18" s="36"/>
      <c r="O18" s="36"/>
      <c r="P18" s="36"/>
      <c r="Q18" s="36"/>
      <c r="R18" s="36"/>
      <c r="S18" s="36"/>
      <c r="T18" s="36"/>
      <c r="U18" s="36"/>
      <c r="V18" s="36"/>
      <c r="W18" s="36"/>
      <c r="X18" s="36"/>
      <c r="Y18" s="36"/>
    </row>
    <row r="19" spans="1:25" hidden="1" x14ac:dyDescent="0.25">
      <c r="A19" s="54" t="s">
        <v>23</v>
      </c>
      <c r="B19" s="36"/>
      <c r="C19" s="36"/>
      <c r="D19" s="36"/>
      <c r="E19" s="36"/>
      <c r="F19" s="36"/>
      <c r="G19" s="36"/>
      <c r="H19" s="36"/>
      <c r="I19" s="36"/>
      <c r="J19" s="36"/>
      <c r="K19" s="36"/>
      <c r="L19" s="36"/>
      <c r="M19" s="36"/>
      <c r="N19" s="36"/>
      <c r="O19" s="36"/>
      <c r="P19" s="36"/>
      <c r="Q19" s="36"/>
      <c r="R19" s="36"/>
      <c r="S19" s="36"/>
      <c r="T19" s="36"/>
      <c r="U19" s="36"/>
      <c r="V19" s="36"/>
      <c r="W19" s="36"/>
      <c r="X19" s="36"/>
      <c r="Y19" s="36"/>
    </row>
    <row r="20" spans="1:25" hidden="1" x14ac:dyDescent="0.25">
      <c r="A20" s="54" t="s">
        <v>24</v>
      </c>
      <c r="B20" s="36"/>
      <c r="C20" s="36"/>
      <c r="D20" s="36"/>
      <c r="E20" s="36"/>
      <c r="F20" s="36"/>
      <c r="G20" s="36"/>
      <c r="H20" s="36"/>
      <c r="I20" s="36"/>
      <c r="J20" s="36"/>
      <c r="K20" s="36"/>
      <c r="L20" s="36"/>
      <c r="M20" s="36"/>
      <c r="N20" s="36"/>
      <c r="O20" s="36"/>
      <c r="P20" s="36"/>
      <c r="Q20" s="36"/>
      <c r="R20" s="36"/>
      <c r="S20" s="36"/>
      <c r="T20" s="36"/>
      <c r="U20" s="36"/>
      <c r="V20" s="36"/>
      <c r="W20" s="36"/>
      <c r="X20" s="36"/>
      <c r="Y20" s="36"/>
    </row>
    <row r="21" spans="1:25" hidden="1" x14ac:dyDescent="0.25">
      <c r="A21" s="54" t="s">
        <v>25</v>
      </c>
      <c r="B21" s="36"/>
      <c r="C21" s="36"/>
      <c r="D21" s="36"/>
      <c r="E21" s="36"/>
      <c r="F21" s="36"/>
      <c r="G21" s="36"/>
      <c r="H21" s="36"/>
      <c r="I21" s="36"/>
      <c r="J21" s="36"/>
      <c r="K21" s="36"/>
      <c r="L21" s="36"/>
      <c r="M21" s="36"/>
      <c r="N21" s="36"/>
      <c r="O21" s="36"/>
      <c r="P21" s="36"/>
      <c r="Q21" s="36"/>
      <c r="R21" s="36"/>
      <c r="S21" s="36"/>
      <c r="T21" s="36"/>
      <c r="U21" s="36"/>
      <c r="V21" s="36"/>
      <c r="W21" s="36"/>
      <c r="X21" s="36"/>
      <c r="Y21" s="36"/>
    </row>
    <row r="22" spans="1:25" hidden="1" x14ac:dyDescent="0.25">
      <c r="A22" s="54" t="s">
        <v>26</v>
      </c>
      <c r="B22" s="36"/>
      <c r="C22" s="36"/>
      <c r="D22" s="36"/>
      <c r="E22" s="36"/>
      <c r="F22" s="36"/>
      <c r="G22" s="36"/>
      <c r="H22" s="36"/>
      <c r="I22" s="36"/>
      <c r="J22" s="36"/>
      <c r="K22" s="36"/>
      <c r="L22" s="36"/>
      <c r="M22" s="36"/>
      <c r="N22" s="36"/>
      <c r="O22" s="36"/>
      <c r="P22" s="36"/>
      <c r="Q22" s="36"/>
      <c r="R22" s="36"/>
      <c r="S22" s="36"/>
      <c r="T22" s="36"/>
      <c r="U22" s="36"/>
      <c r="V22" s="36"/>
      <c r="W22" s="36"/>
      <c r="X22" s="36"/>
      <c r="Y22" s="36"/>
    </row>
  </sheetData>
  <sheetProtection password="C750" sheet="1" objects="1" scenarios="1" selectLockedCells="1"/>
  <dataValidations count="2">
    <dataValidation showInputMessage="1" showErrorMessage="1" sqref="B7"/>
    <dataValidation allowBlank="1" promptTitle="Data input" prompt="Please determine if the data is in logaritmic values or not." sqref="F1"/>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103"/>
  <sheetViews>
    <sheetView showGridLines="0" workbookViewId="0">
      <selection activeCell="B2" sqref="B2"/>
    </sheetView>
  </sheetViews>
  <sheetFormatPr defaultRowHeight="15" x14ac:dyDescent="0.25"/>
  <cols>
    <col min="1" max="7" width="9.140625" style="23"/>
    <col min="8" max="13" width="9.140625" style="23" customWidth="1"/>
    <col min="14" max="25" width="9.140625" style="23" hidden="1" customWidth="1"/>
    <col min="26" max="16384" width="9.140625" style="23"/>
  </cols>
  <sheetData>
    <row r="1" spans="1:27" ht="15.75" thickBot="1" x14ac:dyDescent="0.3">
      <c r="A1" s="42" t="s">
        <v>7</v>
      </c>
      <c r="B1" s="35" t="s">
        <v>8</v>
      </c>
      <c r="C1" s="35" t="s">
        <v>27</v>
      </c>
      <c r="D1" s="3" t="s">
        <v>9</v>
      </c>
      <c r="E1" s="56" t="str">
        <f>Details!$B$7</f>
        <v>12X8</v>
      </c>
      <c r="F1" s="10" t="s">
        <v>622</v>
      </c>
      <c r="G1" s="204" t="s">
        <v>518</v>
      </c>
      <c r="H1" s="216"/>
      <c r="I1" s="27">
        <f>INDEX(Size_Col,MATCH(E1,Plates_Size,0))</f>
        <v>12</v>
      </c>
      <c r="J1" s="27">
        <v>1</v>
      </c>
      <c r="L1" s="27" t="s">
        <v>46</v>
      </c>
      <c r="M1" s="26"/>
    </row>
    <row r="2" spans="1:27" x14ac:dyDescent="0.25">
      <c r="A2" s="48" t="s">
        <v>599</v>
      </c>
      <c r="B2" s="1" t="s">
        <v>2</v>
      </c>
      <c r="C2" s="48" t="s">
        <v>3</v>
      </c>
      <c r="D2" s="35" t="s">
        <v>4</v>
      </c>
      <c r="E2" s="35" t="s">
        <v>5</v>
      </c>
      <c r="F2" s="35" t="s">
        <v>6</v>
      </c>
      <c r="G2" s="204" t="s">
        <v>520</v>
      </c>
      <c r="H2" s="216"/>
      <c r="I2" s="27">
        <f>INDEX(Size_Row,MATCH(E1,Plates_Size,0))</f>
        <v>8</v>
      </c>
      <c r="K2" s="26"/>
      <c r="L2" s="27">
        <v>2</v>
      </c>
      <c r="M2" s="26"/>
    </row>
    <row r="3" spans="1:27" x14ac:dyDescent="0.25">
      <c r="A3" s="1" t="s">
        <v>0</v>
      </c>
    </row>
    <row r="4" spans="1:27" hidden="1" x14ac:dyDescent="0.25">
      <c r="A4" s="48" t="s">
        <v>1</v>
      </c>
    </row>
    <row r="6" spans="1:27" x14ac:dyDescent="0.25">
      <c r="A6" s="53"/>
      <c r="B6" s="207">
        <v>1</v>
      </c>
      <c r="C6" s="205">
        <v>2</v>
      </c>
      <c r="D6" s="205">
        <v>3</v>
      </c>
      <c r="E6" s="205">
        <v>4</v>
      </c>
      <c r="F6" s="205">
        <v>5</v>
      </c>
      <c r="G6" s="205">
        <v>6</v>
      </c>
      <c r="H6" s="205">
        <v>7</v>
      </c>
      <c r="I6" s="205">
        <v>8</v>
      </c>
      <c r="J6" s="205">
        <v>9</v>
      </c>
      <c r="K6" s="205">
        <v>10</v>
      </c>
      <c r="L6" s="205">
        <v>11</v>
      </c>
      <c r="M6" s="205">
        <v>12</v>
      </c>
      <c r="N6" s="205">
        <v>13</v>
      </c>
      <c r="O6" s="205">
        <v>14</v>
      </c>
      <c r="P6" s="205">
        <v>15</v>
      </c>
      <c r="Q6" s="205">
        <v>16</v>
      </c>
      <c r="R6" s="205">
        <v>17</v>
      </c>
      <c r="S6" s="205">
        <v>18</v>
      </c>
      <c r="T6" s="205">
        <v>19</v>
      </c>
      <c r="U6" s="205">
        <v>20</v>
      </c>
      <c r="V6" s="205">
        <v>21</v>
      </c>
      <c r="W6" s="205">
        <v>22</v>
      </c>
      <c r="X6" s="205">
        <v>23</v>
      </c>
      <c r="Y6" s="205">
        <v>24</v>
      </c>
    </row>
    <row r="7" spans="1:27" x14ac:dyDescent="0.25">
      <c r="A7" s="322" t="s">
        <v>11</v>
      </c>
      <c r="B7" s="211" t="s">
        <v>133</v>
      </c>
      <c r="C7" s="211" t="s">
        <v>134</v>
      </c>
      <c r="D7" s="211" t="s">
        <v>135</v>
      </c>
      <c r="E7" s="213" t="s">
        <v>136</v>
      </c>
      <c r="F7" s="213" t="s">
        <v>137</v>
      </c>
      <c r="G7" s="213" t="s">
        <v>138</v>
      </c>
      <c r="H7" s="212" t="s">
        <v>139</v>
      </c>
      <c r="I7" s="212" t="s">
        <v>140</v>
      </c>
      <c r="J7" s="286" t="s">
        <v>627</v>
      </c>
      <c r="K7" s="286"/>
      <c r="L7" s="286"/>
      <c r="M7" s="286"/>
      <c r="N7" s="214"/>
      <c r="O7" s="214"/>
      <c r="P7" s="214"/>
      <c r="Q7" s="214"/>
      <c r="R7" s="214"/>
      <c r="S7" s="214"/>
      <c r="T7" s="214"/>
      <c r="U7" s="214"/>
      <c r="V7" s="214"/>
      <c r="W7" s="214"/>
      <c r="X7" s="214"/>
      <c r="Y7" s="214"/>
      <c r="Z7" s="27">
        <v>7</v>
      </c>
      <c r="AA7" s="27" t="s">
        <v>702</v>
      </c>
    </row>
    <row r="8" spans="1:27" x14ac:dyDescent="0.25">
      <c r="A8" s="322"/>
      <c r="B8" s="264" t="s">
        <v>940</v>
      </c>
      <c r="C8" s="264" t="s">
        <v>940</v>
      </c>
      <c r="D8" s="264" t="s">
        <v>940</v>
      </c>
      <c r="E8" s="264" t="s">
        <v>940</v>
      </c>
      <c r="F8" s="264" t="s">
        <v>940</v>
      </c>
      <c r="G8" s="264" t="s">
        <v>940</v>
      </c>
      <c r="H8" s="264" t="s">
        <v>940</v>
      </c>
      <c r="I8" s="264" t="s">
        <v>940</v>
      </c>
      <c r="J8" s="262" t="s">
        <v>940</v>
      </c>
      <c r="K8" s="315"/>
      <c r="L8" s="315"/>
      <c r="M8" s="315"/>
      <c r="N8" s="203"/>
      <c r="O8" s="203"/>
      <c r="P8" s="203"/>
      <c r="Q8" s="203"/>
      <c r="R8" s="203"/>
      <c r="S8" s="203"/>
      <c r="T8" s="203"/>
      <c r="U8" s="203"/>
      <c r="V8" s="203"/>
      <c r="W8" s="203"/>
      <c r="X8" s="203"/>
      <c r="Y8" s="203"/>
      <c r="Z8" s="27">
        <v>7</v>
      </c>
      <c r="AA8" s="27" t="s">
        <v>17</v>
      </c>
    </row>
    <row r="9" spans="1:27" x14ac:dyDescent="0.25">
      <c r="A9" s="320" t="s">
        <v>12</v>
      </c>
      <c r="B9" s="211" t="s">
        <v>133</v>
      </c>
      <c r="C9" s="211" t="s">
        <v>134</v>
      </c>
      <c r="D9" s="211" t="s">
        <v>135</v>
      </c>
      <c r="E9" s="213" t="s">
        <v>136</v>
      </c>
      <c r="F9" s="213" t="s">
        <v>137</v>
      </c>
      <c r="G9" s="213" t="s">
        <v>138</v>
      </c>
      <c r="H9" s="212" t="s">
        <v>139</v>
      </c>
      <c r="I9" s="212" t="s">
        <v>140</v>
      </c>
      <c r="J9" s="286" t="s">
        <v>627</v>
      </c>
      <c r="K9" s="286"/>
      <c r="L9" s="286"/>
      <c r="M9" s="286"/>
      <c r="N9" s="203"/>
      <c r="O9" s="203"/>
      <c r="P9" s="203"/>
      <c r="Q9" s="203"/>
      <c r="R9" s="203"/>
      <c r="S9" s="203"/>
      <c r="T9" s="203"/>
      <c r="U9" s="203"/>
      <c r="V9" s="203"/>
      <c r="W9" s="203"/>
      <c r="X9" s="203"/>
      <c r="Y9" s="203"/>
      <c r="Z9" s="27">
        <v>8</v>
      </c>
      <c r="AA9" s="27" t="s">
        <v>702</v>
      </c>
    </row>
    <row r="10" spans="1:27" x14ac:dyDescent="0.25">
      <c r="A10" s="321"/>
      <c r="B10" s="264" t="s">
        <v>940</v>
      </c>
      <c r="C10" s="264" t="s">
        <v>940</v>
      </c>
      <c r="D10" s="264" t="s">
        <v>940</v>
      </c>
      <c r="E10" s="264" t="s">
        <v>940</v>
      </c>
      <c r="F10" s="264" t="s">
        <v>940</v>
      </c>
      <c r="G10" s="264" t="s">
        <v>940</v>
      </c>
      <c r="H10" s="264" t="s">
        <v>940</v>
      </c>
      <c r="I10" s="264" t="s">
        <v>940</v>
      </c>
      <c r="J10" s="262" t="s">
        <v>940</v>
      </c>
      <c r="K10" s="315"/>
      <c r="L10" s="315"/>
      <c r="M10" s="315"/>
      <c r="N10" s="203"/>
      <c r="O10" s="203"/>
      <c r="P10" s="203"/>
      <c r="Q10" s="203"/>
      <c r="R10" s="203"/>
      <c r="S10" s="203"/>
      <c r="T10" s="203"/>
      <c r="U10" s="203"/>
      <c r="V10" s="203"/>
      <c r="W10" s="203"/>
      <c r="X10" s="203"/>
      <c r="Y10" s="203"/>
      <c r="Z10" s="27">
        <v>8</v>
      </c>
      <c r="AA10" s="27" t="s">
        <v>17</v>
      </c>
    </row>
    <row r="11" spans="1:27" x14ac:dyDescent="0.25">
      <c r="A11" s="320" t="s">
        <v>13</v>
      </c>
      <c r="B11" s="211" t="s">
        <v>133</v>
      </c>
      <c r="C11" s="211" t="s">
        <v>134</v>
      </c>
      <c r="D11" s="211" t="s">
        <v>135</v>
      </c>
      <c r="E11" s="213" t="s">
        <v>136</v>
      </c>
      <c r="F11" s="213" t="s">
        <v>137</v>
      </c>
      <c r="G11" s="213" t="s">
        <v>138</v>
      </c>
      <c r="H11" s="212" t="s">
        <v>139</v>
      </c>
      <c r="I11" s="212" t="s">
        <v>140</v>
      </c>
      <c r="J11" s="286" t="s">
        <v>627</v>
      </c>
      <c r="K11" s="286"/>
      <c r="L11" s="286"/>
      <c r="M11" s="286"/>
      <c r="N11" s="203"/>
      <c r="O11" s="203"/>
      <c r="P11" s="203"/>
      <c r="Q11" s="203"/>
      <c r="R11" s="203"/>
      <c r="S11" s="203"/>
      <c r="T11" s="203"/>
      <c r="U11" s="203"/>
      <c r="V11" s="203"/>
      <c r="W11" s="203"/>
      <c r="X11" s="203"/>
      <c r="Y11" s="203"/>
      <c r="Z11" s="27">
        <v>9</v>
      </c>
      <c r="AA11" s="27" t="s">
        <v>702</v>
      </c>
    </row>
    <row r="12" spans="1:27" x14ac:dyDescent="0.25">
      <c r="A12" s="321"/>
      <c r="B12" s="305" t="s">
        <v>942</v>
      </c>
      <c r="C12" s="305" t="s">
        <v>942</v>
      </c>
      <c r="D12" s="305" t="s">
        <v>942</v>
      </c>
      <c r="E12" s="305" t="s">
        <v>942</v>
      </c>
      <c r="F12" s="305" t="s">
        <v>942</v>
      </c>
      <c r="G12" s="305" t="s">
        <v>942</v>
      </c>
      <c r="H12" s="305" t="s">
        <v>942</v>
      </c>
      <c r="I12" s="305" t="s">
        <v>942</v>
      </c>
      <c r="J12" s="312" t="s">
        <v>942</v>
      </c>
      <c r="K12" s="315"/>
      <c r="L12" s="315"/>
      <c r="M12" s="315"/>
      <c r="N12" s="203"/>
      <c r="O12" s="203"/>
      <c r="P12" s="203"/>
      <c r="Q12" s="203"/>
      <c r="R12" s="203"/>
      <c r="S12" s="203"/>
      <c r="T12" s="203"/>
      <c r="U12" s="203"/>
      <c r="V12" s="203"/>
      <c r="W12" s="203"/>
      <c r="X12" s="203"/>
      <c r="Y12" s="203"/>
      <c r="Z12" s="27">
        <v>9</v>
      </c>
      <c r="AA12" s="27" t="s">
        <v>17</v>
      </c>
    </row>
    <row r="13" spans="1:27" x14ac:dyDescent="0.25">
      <c r="A13" s="320" t="s">
        <v>14</v>
      </c>
      <c r="B13" s="211" t="s">
        <v>133</v>
      </c>
      <c r="C13" s="211" t="s">
        <v>134</v>
      </c>
      <c r="D13" s="211" t="s">
        <v>135</v>
      </c>
      <c r="E13" s="213" t="s">
        <v>136</v>
      </c>
      <c r="F13" s="213" t="s">
        <v>137</v>
      </c>
      <c r="G13" s="213" t="s">
        <v>138</v>
      </c>
      <c r="H13" s="212" t="s">
        <v>139</v>
      </c>
      <c r="I13" s="212" t="s">
        <v>140</v>
      </c>
      <c r="J13" s="286" t="s">
        <v>627</v>
      </c>
      <c r="K13" s="286"/>
      <c r="L13" s="286"/>
      <c r="M13" s="286"/>
      <c r="N13" s="203"/>
      <c r="O13" s="203"/>
      <c r="P13" s="203"/>
      <c r="Q13" s="203"/>
      <c r="R13" s="203"/>
      <c r="S13" s="203"/>
      <c r="T13" s="203"/>
      <c r="U13" s="203"/>
      <c r="V13" s="203"/>
      <c r="W13" s="203"/>
      <c r="X13" s="203"/>
      <c r="Y13" s="203"/>
      <c r="Z13" s="27">
        <v>10</v>
      </c>
      <c r="AA13" s="27" t="s">
        <v>702</v>
      </c>
    </row>
    <row r="14" spans="1:27" x14ac:dyDescent="0.25">
      <c r="A14" s="321"/>
      <c r="B14" s="305" t="s">
        <v>942</v>
      </c>
      <c r="C14" s="305" t="s">
        <v>942</v>
      </c>
      <c r="D14" s="305" t="s">
        <v>942</v>
      </c>
      <c r="E14" s="305" t="s">
        <v>942</v>
      </c>
      <c r="F14" s="305" t="s">
        <v>942</v>
      </c>
      <c r="G14" s="305" t="s">
        <v>942</v>
      </c>
      <c r="H14" s="305" t="s">
        <v>942</v>
      </c>
      <c r="I14" s="305" t="s">
        <v>942</v>
      </c>
      <c r="J14" s="312" t="s">
        <v>942</v>
      </c>
      <c r="K14" s="315"/>
      <c r="L14" s="315"/>
      <c r="M14" s="315"/>
      <c r="N14" s="203"/>
      <c r="O14" s="203"/>
      <c r="P14" s="203"/>
      <c r="Q14" s="203"/>
      <c r="R14" s="203"/>
      <c r="S14" s="203"/>
      <c r="T14" s="203"/>
      <c r="U14" s="203"/>
      <c r="V14" s="203"/>
      <c r="W14" s="203"/>
      <c r="X14" s="203"/>
      <c r="Y14" s="203"/>
      <c r="Z14" s="27">
        <v>10</v>
      </c>
      <c r="AA14" s="27" t="s">
        <v>17</v>
      </c>
    </row>
    <row r="15" spans="1:27" x14ac:dyDescent="0.25">
      <c r="A15" s="320" t="s">
        <v>15</v>
      </c>
      <c r="B15" s="211" t="s">
        <v>133</v>
      </c>
      <c r="C15" s="211" t="s">
        <v>134</v>
      </c>
      <c r="D15" s="211" t="s">
        <v>135</v>
      </c>
      <c r="E15" s="213" t="s">
        <v>136</v>
      </c>
      <c r="F15" s="213" t="s">
        <v>137</v>
      </c>
      <c r="G15" s="213" t="s">
        <v>138</v>
      </c>
      <c r="H15" s="212" t="s">
        <v>139</v>
      </c>
      <c r="I15" s="212" t="s">
        <v>140</v>
      </c>
      <c r="J15" s="286" t="s">
        <v>627</v>
      </c>
      <c r="K15" s="286"/>
      <c r="L15" s="286"/>
      <c r="M15" s="286"/>
      <c r="N15" s="203"/>
      <c r="O15" s="203"/>
      <c r="P15" s="203"/>
      <c r="Q15" s="203"/>
      <c r="R15" s="203"/>
      <c r="S15" s="203"/>
      <c r="T15" s="203"/>
      <c r="U15" s="203"/>
      <c r="V15" s="203"/>
      <c r="W15" s="203"/>
      <c r="X15" s="203"/>
      <c r="Y15" s="203"/>
      <c r="Z15" s="27">
        <v>11</v>
      </c>
      <c r="AA15" s="27" t="s">
        <v>702</v>
      </c>
    </row>
    <row r="16" spans="1:27" x14ac:dyDescent="0.25">
      <c r="A16" s="320"/>
      <c r="B16" s="306" t="s">
        <v>941</v>
      </c>
      <c r="C16" s="306" t="s">
        <v>941</v>
      </c>
      <c r="D16" s="306" t="s">
        <v>941</v>
      </c>
      <c r="E16" s="306" t="s">
        <v>941</v>
      </c>
      <c r="F16" s="306" t="s">
        <v>941</v>
      </c>
      <c r="G16" s="306" t="s">
        <v>941</v>
      </c>
      <c r="H16" s="306" t="s">
        <v>941</v>
      </c>
      <c r="I16" s="306" t="s">
        <v>941</v>
      </c>
      <c r="J16" s="313" t="s">
        <v>941</v>
      </c>
      <c r="K16" s="315"/>
      <c r="L16" s="315"/>
      <c r="M16" s="315"/>
      <c r="N16" s="203"/>
      <c r="O16" s="203"/>
      <c r="P16" s="203"/>
      <c r="Q16" s="203"/>
      <c r="R16" s="203"/>
      <c r="S16" s="203"/>
      <c r="T16" s="203"/>
      <c r="U16" s="203"/>
      <c r="V16" s="203"/>
      <c r="W16" s="203"/>
      <c r="X16" s="203"/>
      <c r="Y16" s="203"/>
      <c r="Z16" s="27">
        <v>11</v>
      </c>
      <c r="AA16" s="27" t="s">
        <v>17</v>
      </c>
    </row>
    <row r="17" spans="1:27" x14ac:dyDescent="0.25">
      <c r="A17" s="320" t="s">
        <v>16</v>
      </c>
      <c r="B17" s="211" t="s">
        <v>133</v>
      </c>
      <c r="C17" s="211" t="s">
        <v>134</v>
      </c>
      <c r="D17" s="211" t="s">
        <v>135</v>
      </c>
      <c r="E17" s="213" t="s">
        <v>136</v>
      </c>
      <c r="F17" s="213" t="s">
        <v>137</v>
      </c>
      <c r="G17" s="213" t="s">
        <v>138</v>
      </c>
      <c r="H17" s="212" t="s">
        <v>139</v>
      </c>
      <c r="I17" s="212" t="s">
        <v>140</v>
      </c>
      <c r="J17" s="286" t="s">
        <v>627</v>
      </c>
      <c r="K17" s="286"/>
      <c r="L17" s="286"/>
      <c r="M17" s="286"/>
      <c r="N17" s="203"/>
      <c r="O17" s="203"/>
      <c r="P17" s="203"/>
      <c r="Q17" s="203"/>
      <c r="R17" s="203"/>
      <c r="S17" s="203"/>
      <c r="T17" s="203"/>
      <c r="U17" s="203"/>
      <c r="V17" s="203"/>
      <c r="W17" s="203"/>
      <c r="X17" s="203"/>
      <c r="Y17" s="203"/>
      <c r="Z17" s="27">
        <v>12</v>
      </c>
      <c r="AA17" s="27" t="s">
        <v>702</v>
      </c>
    </row>
    <row r="18" spans="1:27" x14ac:dyDescent="0.25">
      <c r="A18" s="320"/>
      <c r="B18" s="306" t="s">
        <v>941</v>
      </c>
      <c r="C18" s="306" t="s">
        <v>941</v>
      </c>
      <c r="D18" s="306" t="s">
        <v>941</v>
      </c>
      <c r="E18" s="306" t="s">
        <v>941</v>
      </c>
      <c r="F18" s="306" t="s">
        <v>941</v>
      </c>
      <c r="G18" s="306" t="s">
        <v>941</v>
      </c>
      <c r="H18" s="306" t="s">
        <v>941</v>
      </c>
      <c r="I18" s="306" t="s">
        <v>941</v>
      </c>
      <c r="J18" s="313" t="s">
        <v>941</v>
      </c>
      <c r="K18" s="315"/>
      <c r="L18" s="315"/>
      <c r="M18" s="315"/>
      <c r="N18" s="203"/>
      <c r="O18" s="203"/>
      <c r="P18" s="203"/>
      <c r="Q18" s="203"/>
      <c r="R18" s="203"/>
      <c r="S18" s="203"/>
      <c r="T18" s="203"/>
      <c r="U18" s="203"/>
      <c r="V18" s="203"/>
      <c r="W18" s="203"/>
      <c r="X18" s="203"/>
      <c r="Y18" s="203"/>
      <c r="Z18" s="27">
        <v>12</v>
      </c>
      <c r="AA18" s="27" t="s">
        <v>17</v>
      </c>
    </row>
    <row r="19" spans="1:27" x14ac:dyDescent="0.25">
      <c r="A19" s="320" t="s">
        <v>17</v>
      </c>
      <c r="B19" s="211" t="s">
        <v>133</v>
      </c>
      <c r="C19" s="211" t="s">
        <v>134</v>
      </c>
      <c r="D19" s="211" t="s">
        <v>135</v>
      </c>
      <c r="E19" s="213" t="s">
        <v>136</v>
      </c>
      <c r="F19" s="213" t="s">
        <v>137</v>
      </c>
      <c r="G19" s="213" t="s">
        <v>138</v>
      </c>
      <c r="H19" s="212" t="s">
        <v>139</v>
      </c>
      <c r="I19" s="212" t="s">
        <v>140</v>
      </c>
      <c r="J19" s="286" t="s">
        <v>627</v>
      </c>
      <c r="K19" s="286"/>
      <c r="L19" s="286"/>
      <c r="M19" s="286"/>
      <c r="N19" s="203"/>
      <c r="O19" s="203"/>
      <c r="P19" s="203"/>
      <c r="Q19" s="203"/>
      <c r="R19" s="203"/>
      <c r="S19" s="203"/>
      <c r="T19" s="203"/>
      <c r="U19" s="203"/>
      <c r="V19" s="203"/>
      <c r="W19" s="203"/>
      <c r="X19" s="203"/>
      <c r="Y19" s="203"/>
      <c r="Z19" s="27">
        <v>13</v>
      </c>
      <c r="AA19" s="27" t="s">
        <v>702</v>
      </c>
    </row>
    <row r="20" spans="1:27" x14ac:dyDescent="0.25">
      <c r="A20" s="320"/>
      <c r="B20" s="301" t="s">
        <v>936</v>
      </c>
      <c r="C20" s="301" t="s">
        <v>936</v>
      </c>
      <c r="D20" s="301" t="s">
        <v>936</v>
      </c>
      <c r="E20" s="301" t="s">
        <v>936</v>
      </c>
      <c r="F20" s="301" t="s">
        <v>936</v>
      </c>
      <c r="G20" s="301" t="s">
        <v>936</v>
      </c>
      <c r="H20" s="301" t="s">
        <v>936</v>
      </c>
      <c r="I20" s="301" t="s">
        <v>936</v>
      </c>
      <c r="J20" s="314" t="s">
        <v>936</v>
      </c>
      <c r="K20" s="315"/>
      <c r="L20" s="315"/>
      <c r="M20" s="315"/>
      <c r="N20" s="203"/>
      <c r="O20" s="203"/>
      <c r="P20" s="203"/>
      <c r="Q20" s="203"/>
      <c r="R20" s="203"/>
      <c r="S20" s="203"/>
      <c r="T20" s="203"/>
      <c r="U20" s="203"/>
      <c r="V20" s="203"/>
      <c r="W20" s="203"/>
      <c r="X20" s="203"/>
      <c r="Y20" s="203"/>
      <c r="Z20" s="27">
        <v>13</v>
      </c>
      <c r="AA20" s="27" t="s">
        <v>17</v>
      </c>
    </row>
    <row r="21" spans="1:27" x14ac:dyDescent="0.25">
      <c r="A21" s="320" t="s">
        <v>18</v>
      </c>
      <c r="B21" s="211" t="s">
        <v>133</v>
      </c>
      <c r="C21" s="211" t="s">
        <v>134</v>
      </c>
      <c r="D21" s="211" t="s">
        <v>135</v>
      </c>
      <c r="E21" s="213" t="s">
        <v>136</v>
      </c>
      <c r="F21" s="213" t="s">
        <v>137</v>
      </c>
      <c r="G21" s="213" t="s">
        <v>138</v>
      </c>
      <c r="H21" s="212" t="s">
        <v>139</v>
      </c>
      <c r="I21" s="212" t="s">
        <v>140</v>
      </c>
      <c r="J21" s="299" t="s">
        <v>142</v>
      </c>
      <c r="K21" s="286"/>
      <c r="L21" s="286"/>
      <c r="M21" s="286"/>
      <c r="N21" s="203"/>
      <c r="O21" s="203"/>
      <c r="P21" s="203"/>
      <c r="Q21" s="203"/>
      <c r="R21" s="203"/>
      <c r="S21" s="203"/>
      <c r="T21" s="203"/>
      <c r="U21" s="203"/>
      <c r="V21" s="203"/>
      <c r="W21" s="203"/>
      <c r="X21" s="203"/>
      <c r="Y21" s="203"/>
      <c r="Z21" s="27">
        <v>14</v>
      </c>
      <c r="AA21" s="27" t="s">
        <v>702</v>
      </c>
    </row>
    <row r="22" spans="1:27" x14ac:dyDescent="0.25">
      <c r="A22" s="321"/>
      <c r="B22" s="301" t="s">
        <v>936</v>
      </c>
      <c r="C22" s="301" t="s">
        <v>936</v>
      </c>
      <c r="D22" s="301" t="s">
        <v>936</v>
      </c>
      <c r="E22" s="301" t="s">
        <v>936</v>
      </c>
      <c r="F22" s="301" t="s">
        <v>936</v>
      </c>
      <c r="G22" s="301" t="s">
        <v>936</v>
      </c>
      <c r="H22" s="301" t="s">
        <v>936</v>
      </c>
      <c r="I22" s="301" t="s">
        <v>936</v>
      </c>
      <c r="J22" s="301" t="s">
        <v>936</v>
      </c>
      <c r="K22" s="315"/>
      <c r="L22" s="315"/>
      <c r="M22" s="315"/>
      <c r="N22" s="203"/>
      <c r="O22" s="203"/>
      <c r="P22" s="203"/>
      <c r="Q22" s="203"/>
      <c r="R22" s="203"/>
      <c r="S22" s="203"/>
      <c r="T22" s="203"/>
      <c r="U22" s="203"/>
      <c r="V22" s="203"/>
      <c r="W22" s="203"/>
      <c r="X22" s="203"/>
      <c r="Y22" s="203"/>
      <c r="Z22" s="27">
        <v>14</v>
      </c>
      <c r="AA22" s="27" t="s">
        <v>17</v>
      </c>
    </row>
    <row r="23" spans="1:27" hidden="1" x14ac:dyDescent="0.25">
      <c r="A23" s="320" t="s">
        <v>19</v>
      </c>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7">
        <v>15</v>
      </c>
      <c r="AA23" s="27" t="s">
        <v>702</v>
      </c>
    </row>
    <row r="24" spans="1:27" hidden="1" x14ac:dyDescent="0.25">
      <c r="A24" s="321"/>
      <c r="B24" s="203"/>
      <c r="C24" s="203"/>
      <c r="D24" s="203"/>
      <c r="E24" s="203"/>
      <c r="F24" s="203"/>
      <c r="G24" s="203"/>
      <c r="H24" s="203"/>
      <c r="I24" s="203"/>
      <c r="J24" s="203"/>
      <c r="K24" s="203"/>
      <c r="L24" s="203"/>
      <c r="M24" s="203"/>
      <c r="N24" s="203"/>
      <c r="O24" s="203"/>
      <c r="P24" s="203"/>
      <c r="Q24" s="203"/>
      <c r="R24" s="203"/>
      <c r="S24" s="203"/>
      <c r="T24" s="203"/>
      <c r="U24" s="203"/>
      <c r="V24" s="203"/>
      <c r="W24" s="203"/>
      <c r="X24" s="203"/>
      <c r="Y24" s="203"/>
      <c r="Z24" s="27">
        <v>15</v>
      </c>
      <c r="AA24" s="27" t="s">
        <v>17</v>
      </c>
    </row>
    <row r="25" spans="1:27" hidden="1" x14ac:dyDescent="0.25">
      <c r="A25" s="320" t="s">
        <v>20</v>
      </c>
      <c r="B25" s="214"/>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7">
        <v>16</v>
      </c>
      <c r="AA25" s="27" t="s">
        <v>702</v>
      </c>
    </row>
    <row r="26" spans="1:27" hidden="1" x14ac:dyDescent="0.25">
      <c r="A26" s="321"/>
      <c r="B26" s="203"/>
      <c r="C26" s="203"/>
      <c r="D26" s="203"/>
      <c r="E26" s="203"/>
      <c r="F26" s="203"/>
      <c r="G26" s="203"/>
      <c r="H26" s="203"/>
      <c r="I26" s="203"/>
      <c r="J26" s="203"/>
      <c r="K26" s="203"/>
      <c r="L26" s="203"/>
      <c r="M26" s="203"/>
      <c r="N26" s="203"/>
      <c r="O26" s="203"/>
      <c r="P26" s="203"/>
      <c r="Q26" s="203"/>
      <c r="R26" s="203"/>
      <c r="S26" s="203"/>
      <c r="T26" s="203"/>
      <c r="U26" s="203"/>
      <c r="V26" s="203"/>
      <c r="W26" s="203"/>
      <c r="X26" s="203"/>
      <c r="Y26" s="203"/>
      <c r="Z26" s="27">
        <v>16</v>
      </c>
      <c r="AA26" s="27" t="s">
        <v>17</v>
      </c>
    </row>
    <row r="27" spans="1:27" hidden="1" x14ac:dyDescent="0.25">
      <c r="A27" s="320" t="s">
        <v>21</v>
      </c>
      <c r="B27" s="214"/>
      <c r="C27" s="214"/>
      <c r="D27" s="214"/>
      <c r="E27" s="214"/>
      <c r="F27" s="214"/>
      <c r="G27" s="214"/>
      <c r="H27" s="214"/>
      <c r="I27" s="214"/>
      <c r="J27" s="214"/>
      <c r="K27" s="214"/>
      <c r="L27" s="214"/>
      <c r="M27" s="214"/>
      <c r="N27" s="214"/>
      <c r="O27" s="214"/>
      <c r="P27" s="214"/>
      <c r="Q27" s="214"/>
      <c r="R27" s="214"/>
      <c r="S27" s="214"/>
      <c r="T27" s="214"/>
      <c r="U27" s="214"/>
      <c r="V27" s="214"/>
      <c r="W27" s="214"/>
      <c r="X27" s="214"/>
      <c r="Y27" s="214"/>
      <c r="Z27" s="27">
        <v>17</v>
      </c>
      <c r="AA27" s="27" t="s">
        <v>702</v>
      </c>
    </row>
    <row r="28" spans="1:27" hidden="1" x14ac:dyDescent="0.25">
      <c r="A28" s="321"/>
      <c r="B28" s="203"/>
      <c r="C28" s="203"/>
      <c r="D28" s="203"/>
      <c r="E28" s="203"/>
      <c r="F28" s="203"/>
      <c r="G28" s="203"/>
      <c r="H28" s="203"/>
      <c r="I28" s="203"/>
      <c r="J28" s="203"/>
      <c r="K28" s="203"/>
      <c r="L28" s="203"/>
      <c r="M28" s="203"/>
      <c r="N28" s="203"/>
      <c r="O28" s="203"/>
      <c r="P28" s="203"/>
      <c r="Q28" s="203"/>
      <c r="R28" s="203"/>
      <c r="S28" s="203"/>
      <c r="T28" s="203"/>
      <c r="U28" s="203"/>
      <c r="V28" s="203"/>
      <c r="W28" s="203"/>
      <c r="X28" s="203"/>
      <c r="Y28" s="203"/>
      <c r="Z28" s="27">
        <v>17</v>
      </c>
      <c r="AA28" s="27" t="s">
        <v>17</v>
      </c>
    </row>
    <row r="29" spans="1:27" hidden="1" x14ac:dyDescent="0.25">
      <c r="A29" s="320" t="s">
        <v>22</v>
      </c>
      <c r="B29" s="210"/>
      <c r="C29" s="210"/>
      <c r="D29" s="210"/>
      <c r="E29" s="210"/>
      <c r="F29" s="210"/>
      <c r="G29" s="210"/>
      <c r="H29" s="210"/>
      <c r="I29" s="210"/>
      <c r="J29" s="210"/>
      <c r="K29" s="210"/>
      <c r="L29" s="210"/>
      <c r="M29" s="210"/>
      <c r="N29" s="210"/>
      <c r="O29" s="210"/>
      <c r="P29" s="210"/>
      <c r="Q29" s="210"/>
      <c r="R29" s="210"/>
      <c r="S29" s="210"/>
      <c r="T29" s="210"/>
      <c r="U29" s="210"/>
      <c r="V29" s="210"/>
      <c r="W29" s="210"/>
      <c r="X29" s="210"/>
      <c r="Y29" s="210"/>
      <c r="Z29" s="27">
        <v>18</v>
      </c>
      <c r="AA29" s="27" t="s">
        <v>702</v>
      </c>
    </row>
    <row r="30" spans="1:27" hidden="1" x14ac:dyDescent="0.25">
      <c r="A30" s="321"/>
      <c r="B30" s="203"/>
      <c r="C30" s="203"/>
      <c r="D30" s="203"/>
      <c r="E30" s="203"/>
      <c r="F30" s="203"/>
      <c r="G30" s="203"/>
      <c r="H30" s="203"/>
      <c r="I30" s="203"/>
      <c r="J30" s="203"/>
      <c r="K30" s="203"/>
      <c r="L30" s="203"/>
      <c r="M30" s="203"/>
      <c r="N30" s="203"/>
      <c r="O30" s="203"/>
      <c r="P30" s="203"/>
      <c r="Q30" s="203"/>
      <c r="R30" s="203"/>
      <c r="S30" s="203"/>
      <c r="T30" s="203"/>
      <c r="U30" s="203"/>
      <c r="V30" s="203"/>
      <c r="W30" s="203"/>
      <c r="X30" s="203"/>
      <c r="Y30" s="203"/>
      <c r="Z30" s="27">
        <v>18</v>
      </c>
      <c r="AA30" s="27" t="s">
        <v>17</v>
      </c>
    </row>
    <row r="31" spans="1:27" hidden="1" x14ac:dyDescent="0.25">
      <c r="A31" s="320" t="s">
        <v>23</v>
      </c>
      <c r="B31" s="214"/>
      <c r="C31" s="214"/>
      <c r="D31" s="214"/>
      <c r="E31" s="214"/>
      <c r="F31" s="214"/>
      <c r="G31" s="214"/>
      <c r="H31" s="214"/>
      <c r="I31" s="214"/>
      <c r="J31" s="214"/>
      <c r="K31" s="214"/>
      <c r="L31" s="214"/>
      <c r="M31" s="214"/>
      <c r="N31" s="214"/>
      <c r="O31" s="214"/>
      <c r="P31" s="214"/>
      <c r="Q31" s="214"/>
      <c r="R31" s="214"/>
      <c r="S31" s="214"/>
      <c r="T31" s="214"/>
      <c r="U31" s="214"/>
      <c r="V31" s="214"/>
      <c r="W31" s="214"/>
      <c r="X31" s="214"/>
      <c r="Y31" s="214"/>
      <c r="Z31" s="27">
        <v>19</v>
      </c>
      <c r="AA31" s="27" t="s">
        <v>702</v>
      </c>
    </row>
    <row r="32" spans="1:27" hidden="1" x14ac:dyDescent="0.25">
      <c r="A32" s="321"/>
      <c r="B32" s="203"/>
      <c r="C32" s="203"/>
      <c r="D32" s="203"/>
      <c r="E32" s="203"/>
      <c r="F32" s="203"/>
      <c r="G32" s="203"/>
      <c r="H32" s="203"/>
      <c r="I32" s="203"/>
      <c r="J32" s="203"/>
      <c r="K32" s="203"/>
      <c r="L32" s="203"/>
      <c r="M32" s="203"/>
      <c r="N32" s="203"/>
      <c r="O32" s="203"/>
      <c r="P32" s="203"/>
      <c r="Q32" s="203"/>
      <c r="R32" s="203"/>
      <c r="S32" s="203"/>
      <c r="T32" s="203"/>
      <c r="U32" s="203"/>
      <c r="V32" s="203"/>
      <c r="W32" s="203"/>
      <c r="X32" s="203"/>
      <c r="Y32" s="203"/>
      <c r="Z32" s="27">
        <v>19</v>
      </c>
      <c r="AA32" s="27" t="s">
        <v>17</v>
      </c>
    </row>
    <row r="33" spans="1:27" hidden="1" x14ac:dyDescent="0.25">
      <c r="A33" s="320" t="s">
        <v>24</v>
      </c>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7">
        <v>20</v>
      </c>
      <c r="AA33" s="27" t="s">
        <v>702</v>
      </c>
    </row>
    <row r="34" spans="1:27" hidden="1" x14ac:dyDescent="0.25">
      <c r="A34" s="321"/>
      <c r="B34" s="203"/>
      <c r="C34" s="203"/>
      <c r="D34" s="203"/>
      <c r="E34" s="203"/>
      <c r="F34" s="203"/>
      <c r="G34" s="203"/>
      <c r="H34" s="203"/>
      <c r="I34" s="203"/>
      <c r="J34" s="203"/>
      <c r="K34" s="203"/>
      <c r="L34" s="203"/>
      <c r="M34" s="203"/>
      <c r="N34" s="203"/>
      <c r="O34" s="203"/>
      <c r="P34" s="203"/>
      <c r="Q34" s="203"/>
      <c r="R34" s="203"/>
      <c r="S34" s="203"/>
      <c r="T34" s="203"/>
      <c r="U34" s="203"/>
      <c r="V34" s="203"/>
      <c r="W34" s="203"/>
      <c r="X34" s="203"/>
      <c r="Y34" s="203"/>
      <c r="Z34" s="27">
        <v>20</v>
      </c>
      <c r="AA34" s="27" t="s">
        <v>17</v>
      </c>
    </row>
    <row r="35" spans="1:27" hidden="1" x14ac:dyDescent="0.25">
      <c r="A35" s="320" t="s">
        <v>25</v>
      </c>
      <c r="B35" s="214"/>
      <c r="C35" s="214"/>
      <c r="D35" s="214"/>
      <c r="E35" s="214"/>
      <c r="F35" s="214"/>
      <c r="G35" s="214"/>
      <c r="H35" s="214"/>
      <c r="I35" s="214"/>
      <c r="J35" s="214"/>
      <c r="K35" s="214"/>
      <c r="L35" s="214"/>
      <c r="M35" s="214"/>
      <c r="N35" s="214"/>
      <c r="O35" s="214"/>
      <c r="P35" s="214"/>
      <c r="Q35" s="214"/>
      <c r="R35" s="214"/>
      <c r="S35" s="214"/>
      <c r="T35" s="214"/>
      <c r="U35" s="214"/>
      <c r="V35" s="214"/>
      <c r="W35" s="214"/>
      <c r="X35" s="214"/>
      <c r="Y35" s="214"/>
      <c r="Z35" s="27">
        <v>21</v>
      </c>
      <c r="AA35" s="27" t="s">
        <v>702</v>
      </c>
    </row>
    <row r="36" spans="1:27" hidden="1" x14ac:dyDescent="0.25">
      <c r="A36" s="321"/>
      <c r="B36" s="203"/>
      <c r="C36" s="203"/>
      <c r="D36" s="203"/>
      <c r="E36" s="203"/>
      <c r="F36" s="203"/>
      <c r="G36" s="203"/>
      <c r="H36" s="203"/>
      <c r="I36" s="203"/>
      <c r="J36" s="203"/>
      <c r="K36" s="203"/>
      <c r="L36" s="203"/>
      <c r="M36" s="203"/>
      <c r="N36" s="203"/>
      <c r="O36" s="203"/>
      <c r="P36" s="203"/>
      <c r="Q36" s="203"/>
      <c r="R36" s="203"/>
      <c r="S36" s="203"/>
      <c r="T36" s="203"/>
      <c r="U36" s="203"/>
      <c r="V36" s="203"/>
      <c r="W36" s="203"/>
      <c r="X36" s="203"/>
      <c r="Y36" s="203"/>
      <c r="Z36" s="27">
        <v>21</v>
      </c>
      <c r="AA36" s="27" t="s">
        <v>17</v>
      </c>
    </row>
    <row r="37" spans="1:27" hidden="1" x14ac:dyDescent="0.25">
      <c r="A37" s="320" t="s">
        <v>26</v>
      </c>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7">
        <v>22</v>
      </c>
      <c r="AA37" s="27" t="s">
        <v>702</v>
      </c>
    </row>
    <row r="38" spans="1:27" hidden="1" x14ac:dyDescent="0.25">
      <c r="A38" s="321"/>
      <c r="B38" s="203"/>
      <c r="C38" s="203"/>
      <c r="D38" s="203"/>
      <c r="E38" s="203"/>
      <c r="F38" s="203"/>
      <c r="G38" s="203"/>
      <c r="H38" s="203"/>
      <c r="I38" s="203"/>
      <c r="J38" s="203"/>
      <c r="K38" s="203"/>
      <c r="L38" s="203"/>
      <c r="M38" s="203"/>
      <c r="N38" s="203"/>
      <c r="O38" s="203"/>
      <c r="P38" s="203"/>
      <c r="Q38" s="203"/>
      <c r="R38" s="203"/>
      <c r="S38" s="203"/>
      <c r="T38" s="203"/>
      <c r="U38" s="203"/>
      <c r="V38" s="203"/>
      <c r="W38" s="203"/>
      <c r="X38" s="203"/>
      <c r="Y38" s="203"/>
      <c r="Z38" s="27">
        <v>22</v>
      </c>
      <c r="AA38" s="27" t="s">
        <v>17</v>
      </c>
    </row>
    <row r="39" spans="1:27" x14ac:dyDescent="0.25">
      <c r="B39" s="33" t="s">
        <v>12</v>
      </c>
      <c r="C39" s="33" t="s">
        <v>13</v>
      </c>
      <c r="D39" s="33" t="s">
        <v>14</v>
      </c>
      <c r="E39" s="33" t="s">
        <v>15</v>
      </c>
      <c r="F39" s="33" t="s">
        <v>16</v>
      </c>
      <c r="G39" s="33" t="s">
        <v>17</v>
      </c>
      <c r="H39" s="33" t="s">
        <v>18</v>
      </c>
      <c r="I39" s="33" t="s">
        <v>19</v>
      </c>
      <c r="J39" s="33" t="s">
        <v>20</v>
      </c>
      <c r="K39" s="33" t="s">
        <v>21</v>
      </c>
      <c r="L39" s="33" t="s">
        <v>22</v>
      </c>
      <c r="M39" s="33" t="s">
        <v>23</v>
      </c>
      <c r="N39" s="33" t="s">
        <v>24</v>
      </c>
      <c r="O39" s="33" t="s">
        <v>25</v>
      </c>
      <c r="P39" s="33" t="s">
        <v>26</v>
      </c>
      <c r="Q39" s="33" t="s">
        <v>701</v>
      </c>
      <c r="R39" s="33" t="s">
        <v>556</v>
      </c>
      <c r="S39" s="33" t="s">
        <v>702</v>
      </c>
      <c r="T39" s="33" t="s">
        <v>615</v>
      </c>
      <c r="U39" s="33" t="s">
        <v>703</v>
      </c>
      <c r="V39" s="33" t="s">
        <v>704</v>
      </c>
      <c r="W39" s="33" t="s">
        <v>557</v>
      </c>
      <c r="X39" s="33" t="s">
        <v>705</v>
      </c>
      <c r="Y39" s="33" t="s">
        <v>706</v>
      </c>
    </row>
    <row r="40" spans="1:27" x14ac:dyDescent="0.25">
      <c r="A40" s="58" t="s">
        <v>509</v>
      </c>
      <c r="B40" s="33">
        <f t="shared" ref="B40:Y40" ca="1" si="0">INDIRECT("Plate"&amp;$L$2&amp;"_"&amp;$AA7&amp;"!"&amp;B$39&amp;($Z7+17))</f>
        <v>4</v>
      </c>
      <c r="C40" s="33">
        <f t="shared" ca="1" si="0"/>
        <v>4</v>
      </c>
      <c r="D40" s="33">
        <f t="shared" ca="1" si="0"/>
        <v>4</v>
      </c>
      <c r="E40" s="33">
        <f t="shared" ca="1" si="0"/>
        <v>3</v>
      </c>
      <c r="F40" s="33">
        <f t="shared" ca="1" si="0"/>
        <v>3</v>
      </c>
      <c r="G40" s="33">
        <f t="shared" ca="1" si="0"/>
        <v>3</v>
      </c>
      <c r="H40" s="33">
        <f t="shared" ca="1" si="0"/>
        <v>7</v>
      </c>
      <c r="I40" s="33">
        <f t="shared" ca="1" si="0"/>
        <v>7</v>
      </c>
      <c r="J40" s="33">
        <f t="shared" ca="1" si="0"/>
        <v>2</v>
      </c>
      <c r="K40" s="33">
        <f t="shared" ca="1" si="0"/>
        <v>2</v>
      </c>
      <c r="L40" s="33">
        <f t="shared" ca="1" si="0"/>
        <v>2</v>
      </c>
      <c r="M40" s="33">
        <f t="shared" ca="1" si="0"/>
        <v>2</v>
      </c>
      <c r="N40" s="33">
        <f t="shared" ca="1" si="0"/>
        <v>2</v>
      </c>
      <c r="O40" s="33">
        <f t="shared" ca="1" si="0"/>
        <v>2</v>
      </c>
      <c r="P40" s="33">
        <f t="shared" ca="1" si="0"/>
        <v>2</v>
      </c>
      <c r="Q40" s="33">
        <f t="shared" ca="1" si="0"/>
        <v>2</v>
      </c>
      <c r="R40" s="33">
        <f t="shared" ca="1" si="0"/>
        <v>2</v>
      </c>
      <c r="S40" s="33">
        <f t="shared" ca="1" si="0"/>
        <v>2</v>
      </c>
      <c r="T40" s="33">
        <f t="shared" ca="1" si="0"/>
        <v>2</v>
      </c>
      <c r="U40" s="33">
        <f t="shared" ca="1" si="0"/>
        <v>2</v>
      </c>
      <c r="V40" s="33">
        <f t="shared" ca="1" si="0"/>
        <v>2</v>
      </c>
      <c r="W40" s="33">
        <f t="shared" ca="1" si="0"/>
        <v>2</v>
      </c>
      <c r="X40" s="33">
        <f t="shared" ca="1" si="0"/>
        <v>2</v>
      </c>
      <c r="Y40" s="33">
        <f t="shared" ca="1" si="0"/>
        <v>2</v>
      </c>
    </row>
    <row r="41" spans="1:27" x14ac:dyDescent="0.25">
      <c r="A41" s="27" t="s">
        <v>12</v>
      </c>
      <c r="B41" s="33">
        <f t="shared" ref="B41:Y41" ca="1" si="1">INDIRECT("Plate"&amp;$L$2&amp;"_"&amp;$AA8&amp;"!"&amp;B$39&amp;($Z8+17))</f>
        <v>46</v>
      </c>
      <c r="C41" s="33">
        <f t="shared" ca="1" si="1"/>
        <v>46</v>
      </c>
      <c r="D41" s="33">
        <f t="shared" ca="1" si="1"/>
        <v>46</v>
      </c>
      <c r="E41" s="33">
        <f t="shared" ca="1" si="1"/>
        <v>46</v>
      </c>
      <c r="F41" s="33">
        <f t="shared" ca="1" si="1"/>
        <v>46</v>
      </c>
      <c r="G41" s="33">
        <f t="shared" ca="1" si="1"/>
        <v>46</v>
      </c>
      <c r="H41" s="33">
        <f t="shared" ca="1" si="1"/>
        <v>46</v>
      </c>
      <c r="I41" s="33">
        <f t="shared" ca="1" si="1"/>
        <v>46</v>
      </c>
      <c r="J41" s="33">
        <f t="shared" ca="1" si="1"/>
        <v>46</v>
      </c>
      <c r="K41" s="33">
        <f t="shared" ca="1" si="1"/>
        <v>2</v>
      </c>
      <c r="L41" s="33">
        <f t="shared" ca="1" si="1"/>
        <v>2</v>
      </c>
      <c r="M41" s="33">
        <f t="shared" ca="1" si="1"/>
        <v>2</v>
      </c>
      <c r="N41" s="33">
        <f t="shared" ca="1" si="1"/>
        <v>2</v>
      </c>
      <c r="O41" s="33">
        <f t="shared" ca="1" si="1"/>
        <v>2</v>
      </c>
      <c r="P41" s="33">
        <f t="shared" ca="1" si="1"/>
        <v>2</v>
      </c>
      <c r="Q41" s="33">
        <f t="shared" ca="1" si="1"/>
        <v>2</v>
      </c>
      <c r="R41" s="33">
        <f t="shared" ca="1" si="1"/>
        <v>2</v>
      </c>
      <c r="S41" s="33">
        <f t="shared" ca="1" si="1"/>
        <v>2</v>
      </c>
      <c r="T41" s="33">
        <f t="shared" ca="1" si="1"/>
        <v>2</v>
      </c>
      <c r="U41" s="33">
        <f t="shared" ca="1" si="1"/>
        <v>2</v>
      </c>
      <c r="V41" s="33">
        <f t="shared" ca="1" si="1"/>
        <v>2</v>
      </c>
      <c r="W41" s="33">
        <f t="shared" ca="1" si="1"/>
        <v>2</v>
      </c>
      <c r="X41" s="33">
        <f t="shared" ca="1" si="1"/>
        <v>2</v>
      </c>
      <c r="Y41" s="33">
        <f t="shared" ca="1" si="1"/>
        <v>2</v>
      </c>
    </row>
    <row r="42" spans="1:27" x14ac:dyDescent="0.25">
      <c r="A42" s="27" t="s">
        <v>13</v>
      </c>
      <c r="B42" s="33">
        <f t="shared" ref="B42:Y42" ca="1" si="2">INDIRECT("Plate"&amp;$L$2&amp;"_"&amp;$AA9&amp;"!"&amp;B$39&amp;($Z9+17))</f>
        <v>4</v>
      </c>
      <c r="C42" s="33">
        <f t="shared" ca="1" si="2"/>
        <v>4</v>
      </c>
      <c r="D42" s="33">
        <f t="shared" ca="1" si="2"/>
        <v>4</v>
      </c>
      <c r="E42" s="33">
        <f t="shared" ca="1" si="2"/>
        <v>3</v>
      </c>
      <c r="F42" s="33">
        <f t="shared" ca="1" si="2"/>
        <v>3</v>
      </c>
      <c r="G42" s="33">
        <f t="shared" ca="1" si="2"/>
        <v>3</v>
      </c>
      <c r="H42" s="33">
        <f t="shared" ca="1" si="2"/>
        <v>7</v>
      </c>
      <c r="I42" s="33">
        <f t="shared" ca="1" si="2"/>
        <v>7</v>
      </c>
      <c r="J42" s="33">
        <f t="shared" ca="1" si="2"/>
        <v>2</v>
      </c>
      <c r="K42" s="33">
        <f t="shared" ca="1" si="2"/>
        <v>2</v>
      </c>
      <c r="L42" s="33">
        <f t="shared" ca="1" si="2"/>
        <v>2</v>
      </c>
      <c r="M42" s="33">
        <f t="shared" ca="1" si="2"/>
        <v>2</v>
      </c>
      <c r="N42" s="33">
        <f t="shared" ca="1" si="2"/>
        <v>2</v>
      </c>
      <c r="O42" s="33">
        <f t="shared" ca="1" si="2"/>
        <v>2</v>
      </c>
      <c r="P42" s="33">
        <f t="shared" ca="1" si="2"/>
        <v>2</v>
      </c>
      <c r="Q42" s="33">
        <f t="shared" ca="1" si="2"/>
        <v>2</v>
      </c>
      <c r="R42" s="33">
        <f t="shared" ca="1" si="2"/>
        <v>2</v>
      </c>
      <c r="S42" s="33">
        <f t="shared" ca="1" si="2"/>
        <v>2</v>
      </c>
      <c r="T42" s="33">
        <f t="shared" ca="1" si="2"/>
        <v>2</v>
      </c>
      <c r="U42" s="33">
        <f t="shared" ca="1" si="2"/>
        <v>2</v>
      </c>
      <c r="V42" s="33">
        <f t="shared" ca="1" si="2"/>
        <v>2</v>
      </c>
      <c r="W42" s="33">
        <f t="shared" ca="1" si="2"/>
        <v>2</v>
      </c>
      <c r="X42" s="33">
        <f t="shared" ca="1" si="2"/>
        <v>2</v>
      </c>
      <c r="Y42" s="33">
        <f t="shared" ca="1" si="2"/>
        <v>2</v>
      </c>
    </row>
    <row r="43" spans="1:27" x14ac:dyDescent="0.25">
      <c r="A43" s="27" t="s">
        <v>14</v>
      </c>
      <c r="B43" s="33">
        <f t="shared" ref="B43:Y43" ca="1" si="3">INDIRECT("Plate"&amp;$L$2&amp;"_"&amp;$AA10&amp;"!"&amp;B$39&amp;($Z10+17))</f>
        <v>46</v>
      </c>
      <c r="C43" s="33">
        <f t="shared" ca="1" si="3"/>
        <v>46</v>
      </c>
      <c r="D43" s="33">
        <f t="shared" ca="1" si="3"/>
        <v>46</v>
      </c>
      <c r="E43" s="33">
        <f t="shared" ca="1" si="3"/>
        <v>46</v>
      </c>
      <c r="F43" s="33">
        <f t="shared" ca="1" si="3"/>
        <v>46</v>
      </c>
      <c r="G43" s="33">
        <f t="shared" ca="1" si="3"/>
        <v>46</v>
      </c>
      <c r="H43" s="33">
        <f t="shared" ca="1" si="3"/>
        <v>46</v>
      </c>
      <c r="I43" s="33">
        <f t="shared" ca="1" si="3"/>
        <v>46</v>
      </c>
      <c r="J43" s="33">
        <f t="shared" ca="1" si="3"/>
        <v>46</v>
      </c>
      <c r="K43" s="33">
        <f t="shared" ca="1" si="3"/>
        <v>2</v>
      </c>
      <c r="L43" s="33">
        <f t="shared" ca="1" si="3"/>
        <v>2</v>
      </c>
      <c r="M43" s="33">
        <f t="shared" ca="1" si="3"/>
        <v>2</v>
      </c>
      <c r="N43" s="33">
        <f t="shared" ca="1" si="3"/>
        <v>2</v>
      </c>
      <c r="O43" s="33">
        <f t="shared" ca="1" si="3"/>
        <v>2</v>
      </c>
      <c r="P43" s="33">
        <f t="shared" ca="1" si="3"/>
        <v>2</v>
      </c>
      <c r="Q43" s="33">
        <f t="shared" ca="1" si="3"/>
        <v>2</v>
      </c>
      <c r="R43" s="33">
        <f t="shared" ca="1" si="3"/>
        <v>2</v>
      </c>
      <c r="S43" s="33">
        <f t="shared" ca="1" si="3"/>
        <v>2</v>
      </c>
      <c r="T43" s="33">
        <f t="shared" ca="1" si="3"/>
        <v>2</v>
      </c>
      <c r="U43" s="33">
        <f t="shared" ca="1" si="3"/>
        <v>2</v>
      </c>
      <c r="V43" s="33">
        <f t="shared" ca="1" si="3"/>
        <v>2</v>
      </c>
      <c r="W43" s="33">
        <f t="shared" ca="1" si="3"/>
        <v>2</v>
      </c>
      <c r="X43" s="33">
        <f t="shared" ca="1" si="3"/>
        <v>2</v>
      </c>
      <c r="Y43" s="33">
        <f t="shared" ca="1" si="3"/>
        <v>2</v>
      </c>
    </row>
    <row r="44" spans="1:27" x14ac:dyDescent="0.25">
      <c r="A44" s="27" t="s">
        <v>15</v>
      </c>
      <c r="B44" s="33">
        <f t="shared" ref="B44:Y44" ca="1" si="4">INDIRECT("Plate"&amp;$L$2&amp;"_"&amp;$AA11&amp;"!"&amp;B$39&amp;($Z11+17))</f>
        <v>4</v>
      </c>
      <c r="C44" s="33">
        <f t="shared" ca="1" si="4"/>
        <v>4</v>
      </c>
      <c r="D44" s="33">
        <f t="shared" ca="1" si="4"/>
        <v>4</v>
      </c>
      <c r="E44" s="33">
        <f t="shared" ca="1" si="4"/>
        <v>3</v>
      </c>
      <c r="F44" s="33">
        <f t="shared" ca="1" si="4"/>
        <v>3</v>
      </c>
      <c r="G44" s="33">
        <f t="shared" ca="1" si="4"/>
        <v>3</v>
      </c>
      <c r="H44" s="33">
        <f t="shared" ca="1" si="4"/>
        <v>7</v>
      </c>
      <c r="I44" s="33">
        <f t="shared" ca="1" si="4"/>
        <v>7</v>
      </c>
      <c r="J44" s="33">
        <f t="shared" ca="1" si="4"/>
        <v>2</v>
      </c>
      <c r="K44" s="33">
        <f t="shared" ca="1" si="4"/>
        <v>2</v>
      </c>
      <c r="L44" s="33">
        <f t="shared" ca="1" si="4"/>
        <v>2</v>
      </c>
      <c r="M44" s="33">
        <f t="shared" ca="1" si="4"/>
        <v>2</v>
      </c>
      <c r="N44" s="33">
        <f t="shared" ca="1" si="4"/>
        <v>2</v>
      </c>
      <c r="O44" s="33">
        <f t="shared" ca="1" si="4"/>
        <v>2</v>
      </c>
      <c r="P44" s="33">
        <f t="shared" ca="1" si="4"/>
        <v>2</v>
      </c>
      <c r="Q44" s="33">
        <f t="shared" ca="1" si="4"/>
        <v>2</v>
      </c>
      <c r="R44" s="33">
        <f t="shared" ca="1" si="4"/>
        <v>2</v>
      </c>
      <c r="S44" s="33">
        <f t="shared" ca="1" si="4"/>
        <v>2</v>
      </c>
      <c r="T44" s="33">
        <f t="shared" ca="1" si="4"/>
        <v>2</v>
      </c>
      <c r="U44" s="33">
        <f t="shared" ca="1" si="4"/>
        <v>2</v>
      </c>
      <c r="V44" s="33">
        <f t="shared" ca="1" si="4"/>
        <v>2</v>
      </c>
      <c r="W44" s="33">
        <f t="shared" ca="1" si="4"/>
        <v>2</v>
      </c>
      <c r="X44" s="33">
        <f t="shared" ca="1" si="4"/>
        <v>2</v>
      </c>
      <c r="Y44" s="33">
        <f t="shared" ca="1" si="4"/>
        <v>2</v>
      </c>
    </row>
    <row r="45" spans="1:27" x14ac:dyDescent="0.25">
      <c r="A45" s="27" t="s">
        <v>16</v>
      </c>
      <c r="B45" s="27">
        <f t="shared" ref="B45:Y45" ca="1" si="5">INDIRECT("Plate"&amp;$L$2&amp;"_"&amp;$AA12&amp;"!"&amp;B$39&amp;($Z12+17))</f>
        <v>53</v>
      </c>
      <c r="C45" s="27">
        <f t="shared" ca="1" si="5"/>
        <v>53</v>
      </c>
      <c r="D45" s="27">
        <f t="shared" ca="1" si="5"/>
        <v>53</v>
      </c>
      <c r="E45" s="27">
        <f t="shared" ca="1" si="5"/>
        <v>53</v>
      </c>
      <c r="F45" s="27">
        <f t="shared" ca="1" si="5"/>
        <v>53</v>
      </c>
      <c r="G45" s="27">
        <f t="shared" ca="1" si="5"/>
        <v>53</v>
      </c>
      <c r="H45" s="27">
        <f t="shared" ca="1" si="5"/>
        <v>53</v>
      </c>
      <c r="I45" s="27">
        <f t="shared" ca="1" si="5"/>
        <v>53</v>
      </c>
      <c r="J45" s="27">
        <f t="shared" ca="1" si="5"/>
        <v>53</v>
      </c>
      <c r="K45" s="27">
        <f t="shared" ca="1" si="5"/>
        <v>2</v>
      </c>
      <c r="L45" s="27">
        <f t="shared" ca="1" si="5"/>
        <v>2</v>
      </c>
      <c r="M45" s="27">
        <f t="shared" ca="1" si="5"/>
        <v>2</v>
      </c>
      <c r="N45" s="27">
        <f t="shared" ca="1" si="5"/>
        <v>2</v>
      </c>
      <c r="O45" s="27">
        <f t="shared" ca="1" si="5"/>
        <v>2</v>
      </c>
      <c r="P45" s="27">
        <f t="shared" ca="1" si="5"/>
        <v>2</v>
      </c>
      <c r="Q45" s="27">
        <f t="shared" ca="1" si="5"/>
        <v>2</v>
      </c>
      <c r="R45" s="27">
        <f t="shared" ca="1" si="5"/>
        <v>2</v>
      </c>
      <c r="S45" s="27">
        <f t="shared" ca="1" si="5"/>
        <v>2</v>
      </c>
      <c r="T45" s="27">
        <f t="shared" ca="1" si="5"/>
        <v>2</v>
      </c>
      <c r="U45" s="27">
        <f t="shared" ca="1" si="5"/>
        <v>2</v>
      </c>
      <c r="V45" s="27">
        <f t="shared" ca="1" si="5"/>
        <v>2</v>
      </c>
      <c r="W45" s="27">
        <f t="shared" ca="1" si="5"/>
        <v>2</v>
      </c>
      <c r="X45" s="27">
        <f t="shared" ca="1" si="5"/>
        <v>2</v>
      </c>
      <c r="Y45" s="27">
        <f t="shared" ca="1" si="5"/>
        <v>2</v>
      </c>
    </row>
    <row r="46" spans="1:27" x14ac:dyDescent="0.25">
      <c r="A46" s="27" t="s">
        <v>17</v>
      </c>
      <c r="B46" s="27">
        <f t="shared" ref="B46:Y46" ca="1" si="6">INDIRECT("Plate"&amp;$L$2&amp;"_"&amp;$AA13&amp;"!"&amp;B$39&amp;($Z13+17))</f>
        <v>4</v>
      </c>
      <c r="C46" s="27">
        <f t="shared" ca="1" si="6"/>
        <v>4</v>
      </c>
      <c r="D46" s="27">
        <f t="shared" ca="1" si="6"/>
        <v>4</v>
      </c>
      <c r="E46" s="27">
        <f t="shared" ca="1" si="6"/>
        <v>3</v>
      </c>
      <c r="F46" s="27">
        <f t="shared" ca="1" si="6"/>
        <v>3</v>
      </c>
      <c r="G46" s="27">
        <f t="shared" ca="1" si="6"/>
        <v>3</v>
      </c>
      <c r="H46" s="27">
        <f t="shared" ca="1" si="6"/>
        <v>7</v>
      </c>
      <c r="I46" s="27">
        <f t="shared" ca="1" si="6"/>
        <v>7</v>
      </c>
      <c r="J46" s="27">
        <f t="shared" ca="1" si="6"/>
        <v>2</v>
      </c>
      <c r="K46" s="27">
        <f t="shared" ca="1" si="6"/>
        <v>2</v>
      </c>
      <c r="L46" s="27">
        <f t="shared" ca="1" si="6"/>
        <v>2</v>
      </c>
      <c r="M46" s="27">
        <f t="shared" ca="1" si="6"/>
        <v>2</v>
      </c>
      <c r="N46" s="27">
        <f t="shared" ca="1" si="6"/>
        <v>2</v>
      </c>
      <c r="O46" s="27">
        <f t="shared" ca="1" si="6"/>
        <v>2</v>
      </c>
      <c r="P46" s="27">
        <f t="shared" ca="1" si="6"/>
        <v>2</v>
      </c>
      <c r="Q46" s="27">
        <f t="shared" ca="1" si="6"/>
        <v>2</v>
      </c>
      <c r="R46" s="27">
        <f t="shared" ca="1" si="6"/>
        <v>2</v>
      </c>
      <c r="S46" s="27">
        <f t="shared" ca="1" si="6"/>
        <v>2</v>
      </c>
      <c r="T46" s="27">
        <f t="shared" ca="1" si="6"/>
        <v>2</v>
      </c>
      <c r="U46" s="27">
        <f t="shared" ca="1" si="6"/>
        <v>2</v>
      </c>
      <c r="V46" s="27">
        <f t="shared" ca="1" si="6"/>
        <v>2</v>
      </c>
      <c r="W46" s="27">
        <f t="shared" ca="1" si="6"/>
        <v>2</v>
      </c>
      <c r="X46" s="27">
        <f t="shared" ca="1" si="6"/>
        <v>2</v>
      </c>
      <c r="Y46" s="27">
        <f t="shared" ca="1" si="6"/>
        <v>2</v>
      </c>
    </row>
    <row r="47" spans="1:27" x14ac:dyDescent="0.25">
      <c r="A47" s="27" t="s">
        <v>18</v>
      </c>
      <c r="B47" s="27">
        <f t="shared" ref="B47:Y47" ca="1" si="7">INDIRECT("Plate"&amp;$L$2&amp;"_"&amp;$AA14&amp;"!"&amp;B$39&amp;($Z14+17))</f>
        <v>53</v>
      </c>
      <c r="C47" s="27">
        <f t="shared" ca="1" si="7"/>
        <v>53</v>
      </c>
      <c r="D47" s="27">
        <f t="shared" ca="1" si="7"/>
        <v>53</v>
      </c>
      <c r="E47" s="27">
        <f t="shared" ca="1" si="7"/>
        <v>53</v>
      </c>
      <c r="F47" s="27">
        <f t="shared" ca="1" si="7"/>
        <v>53</v>
      </c>
      <c r="G47" s="27">
        <f t="shared" ca="1" si="7"/>
        <v>53</v>
      </c>
      <c r="H47" s="27">
        <f t="shared" ca="1" si="7"/>
        <v>53</v>
      </c>
      <c r="I47" s="27">
        <f t="shared" ca="1" si="7"/>
        <v>53</v>
      </c>
      <c r="J47" s="27">
        <f t="shared" ca="1" si="7"/>
        <v>53</v>
      </c>
      <c r="K47" s="27">
        <f t="shared" ca="1" si="7"/>
        <v>2</v>
      </c>
      <c r="L47" s="27">
        <f t="shared" ca="1" si="7"/>
        <v>2</v>
      </c>
      <c r="M47" s="27">
        <f t="shared" ca="1" si="7"/>
        <v>2</v>
      </c>
      <c r="N47" s="27">
        <f t="shared" ca="1" si="7"/>
        <v>2</v>
      </c>
      <c r="O47" s="27">
        <f t="shared" ca="1" si="7"/>
        <v>2</v>
      </c>
      <c r="P47" s="27">
        <f t="shared" ca="1" si="7"/>
        <v>2</v>
      </c>
      <c r="Q47" s="27">
        <f t="shared" ca="1" si="7"/>
        <v>2</v>
      </c>
      <c r="R47" s="27">
        <f t="shared" ca="1" si="7"/>
        <v>2</v>
      </c>
      <c r="S47" s="27">
        <f t="shared" ca="1" si="7"/>
        <v>2</v>
      </c>
      <c r="T47" s="27">
        <f t="shared" ca="1" si="7"/>
        <v>2</v>
      </c>
      <c r="U47" s="27">
        <f t="shared" ca="1" si="7"/>
        <v>2</v>
      </c>
      <c r="V47" s="27">
        <f t="shared" ca="1" si="7"/>
        <v>2</v>
      </c>
      <c r="W47" s="27">
        <f t="shared" ca="1" si="7"/>
        <v>2</v>
      </c>
      <c r="X47" s="27">
        <f t="shared" ca="1" si="7"/>
        <v>2</v>
      </c>
      <c r="Y47" s="27">
        <f t="shared" ca="1" si="7"/>
        <v>2</v>
      </c>
    </row>
    <row r="48" spans="1:27" x14ac:dyDescent="0.25">
      <c r="A48" s="27" t="s">
        <v>19</v>
      </c>
      <c r="B48" s="27">
        <f t="shared" ref="B48:Y48" ca="1" si="8">INDIRECT("Plate"&amp;$L$2&amp;"_"&amp;$AA15&amp;"!"&amp;B$39&amp;($Z15+17))</f>
        <v>4</v>
      </c>
      <c r="C48" s="27">
        <f t="shared" ca="1" si="8"/>
        <v>4</v>
      </c>
      <c r="D48" s="27">
        <f t="shared" ca="1" si="8"/>
        <v>4</v>
      </c>
      <c r="E48" s="27">
        <f t="shared" ca="1" si="8"/>
        <v>3</v>
      </c>
      <c r="F48" s="27">
        <f t="shared" ca="1" si="8"/>
        <v>3</v>
      </c>
      <c r="G48" s="27">
        <f t="shared" ca="1" si="8"/>
        <v>3</v>
      </c>
      <c r="H48" s="27">
        <f t="shared" ca="1" si="8"/>
        <v>7</v>
      </c>
      <c r="I48" s="27">
        <f t="shared" ca="1" si="8"/>
        <v>7</v>
      </c>
      <c r="J48" s="27">
        <f t="shared" ca="1" si="8"/>
        <v>2</v>
      </c>
      <c r="K48" s="27">
        <f t="shared" ca="1" si="8"/>
        <v>2</v>
      </c>
      <c r="L48" s="27">
        <f t="shared" ca="1" si="8"/>
        <v>2</v>
      </c>
      <c r="M48" s="27">
        <f t="shared" ca="1" si="8"/>
        <v>2</v>
      </c>
      <c r="N48" s="27">
        <f t="shared" ca="1" si="8"/>
        <v>2</v>
      </c>
      <c r="O48" s="27">
        <f t="shared" ca="1" si="8"/>
        <v>2</v>
      </c>
      <c r="P48" s="27">
        <f t="shared" ca="1" si="8"/>
        <v>2</v>
      </c>
      <c r="Q48" s="27">
        <f t="shared" ca="1" si="8"/>
        <v>2</v>
      </c>
      <c r="R48" s="27">
        <f t="shared" ca="1" si="8"/>
        <v>2</v>
      </c>
      <c r="S48" s="27">
        <f t="shared" ca="1" si="8"/>
        <v>2</v>
      </c>
      <c r="T48" s="27">
        <f t="shared" ca="1" si="8"/>
        <v>2</v>
      </c>
      <c r="U48" s="27">
        <f t="shared" ca="1" si="8"/>
        <v>2</v>
      </c>
      <c r="V48" s="27">
        <f t="shared" ca="1" si="8"/>
        <v>2</v>
      </c>
      <c r="W48" s="27">
        <f t="shared" ca="1" si="8"/>
        <v>2</v>
      </c>
      <c r="X48" s="27">
        <f t="shared" ca="1" si="8"/>
        <v>2</v>
      </c>
      <c r="Y48" s="27">
        <f t="shared" ca="1" si="8"/>
        <v>2</v>
      </c>
    </row>
    <row r="49" spans="1:25" x14ac:dyDescent="0.25">
      <c r="A49" s="27" t="s">
        <v>20</v>
      </c>
      <c r="B49" s="27">
        <f t="shared" ref="B49:Y49" ca="1" si="9">INDIRECT("Plate"&amp;$L$2&amp;"_"&amp;$AA16&amp;"!"&amp;B$39&amp;($Z16+17))</f>
        <v>47</v>
      </c>
      <c r="C49" s="27">
        <f t="shared" ca="1" si="9"/>
        <v>47</v>
      </c>
      <c r="D49" s="27">
        <f t="shared" ca="1" si="9"/>
        <v>47</v>
      </c>
      <c r="E49" s="27">
        <f t="shared" ca="1" si="9"/>
        <v>47</v>
      </c>
      <c r="F49" s="27">
        <f t="shared" ca="1" si="9"/>
        <v>47</v>
      </c>
      <c r="G49" s="27">
        <f t="shared" ca="1" si="9"/>
        <v>47</v>
      </c>
      <c r="H49" s="27">
        <f t="shared" ca="1" si="9"/>
        <v>47</v>
      </c>
      <c r="I49" s="27">
        <f t="shared" ca="1" si="9"/>
        <v>47</v>
      </c>
      <c r="J49" s="27">
        <f t="shared" ca="1" si="9"/>
        <v>47</v>
      </c>
      <c r="K49" s="27">
        <f t="shared" ca="1" si="9"/>
        <v>2</v>
      </c>
      <c r="L49" s="27">
        <f t="shared" ca="1" si="9"/>
        <v>2</v>
      </c>
      <c r="M49" s="27">
        <f t="shared" ca="1" si="9"/>
        <v>2</v>
      </c>
      <c r="N49" s="27">
        <f t="shared" ca="1" si="9"/>
        <v>2</v>
      </c>
      <c r="O49" s="27">
        <f t="shared" ca="1" si="9"/>
        <v>2</v>
      </c>
      <c r="P49" s="27">
        <f t="shared" ca="1" si="9"/>
        <v>2</v>
      </c>
      <c r="Q49" s="27">
        <f t="shared" ca="1" si="9"/>
        <v>2</v>
      </c>
      <c r="R49" s="27">
        <f t="shared" ca="1" si="9"/>
        <v>2</v>
      </c>
      <c r="S49" s="27">
        <f t="shared" ca="1" si="9"/>
        <v>2</v>
      </c>
      <c r="T49" s="27">
        <f t="shared" ca="1" si="9"/>
        <v>2</v>
      </c>
      <c r="U49" s="27">
        <f t="shared" ca="1" si="9"/>
        <v>2</v>
      </c>
      <c r="V49" s="27">
        <f t="shared" ca="1" si="9"/>
        <v>2</v>
      </c>
      <c r="W49" s="27">
        <f t="shared" ca="1" si="9"/>
        <v>2</v>
      </c>
      <c r="X49" s="27">
        <f t="shared" ca="1" si="9"/>
        <v>2</v>
      </c>
      <c r="Y49" s="27">
        <f t="shared" ca="1" si="9"/>
        <v>2</v>
      </c>
    </row>
    <row r="50" spans="1:25" x14ac:dyDescent="0.25">
      <c r="A50" s="27" t="s">
        <v>21</v>
      </c>
      <c r="B50" s="27">
        <f t="shared" ref="B50:Y50" ca="1" si="10">INDIRECT("Plate"&amp;$L$2&amp;"_"&amp;$AA17&amp;"!"&amp;B$39&amp;($Z17+17))</f>
        <v>4</v>
      </c>
      <c r="C50" s="27">
        <f t="shared" ca="1" si="10"/>
        <v>4</v>
      </c>
      <c r="D50" s="27">
        <f t="shared" ca="1" si="10"/>
        <v>4</v>
      </c>
      <c r="E50" s="27">
        <f t="shared" ca="1" si="10"/>
        <v>3</v>
      </c>
      <c r="F50" s="27">
        <f t="shared" ca="1" si="10"/>
        <v>3</v>
      </c>
      <c r="G50" s="27">
        <f t="shared" ca="1" si="10"/>
        <v>3</v>
      </c>
      <c r="H50" s="27">
        <f t="shared" ca="1" si="10"/>
        <v>7</v>
      </c>
      <c r="I50" s="27">
        <f t="shared" ca="1" si="10"/>
        <v>7</v>
      </c>
      <c r="J50" s="27">
        <f t="shared" ca="1" si="10"/>
        <v>2</v>
      </c>
      <c r="K50" s="27">
        <f t="shared" ca="1" si="10"/>
        <v>2</v>
      </c>
      <c r="L50" s="27">
        <f t="shared" ca="1" si="10"/>
        <v>2</v>
      </c>
      <c r="M50" s="27">
        <f t="shared" ca="1" si="10"/>
        <v>2</v>
      </c>
      <c r="N50" s="27">
        <f t="shared" ca="1" si="10"/>
        <v>2</v>
      </c>
      <c r="O50" s="27">
        <f t="shared" ca="1" si="10"/>
        <v>2</v>
      </c>
      <c r="P50" s="27">
        <f t="shared" ca="1" si="10"/>
        <v>2</v>
      </c>
      <c r="Q50" s="27">
        <f t="shared" ca="1" si="10"/>
        <v>2</v>
      </c>
      <c r="R50" s="27">
        <f t="shared" ca="1" si="10"/>
        <v>2</v>
      </c>
      <c r="S50" s="27">
        <f t="shared" ca="1" si="10"/>
        <v>2</v>
      </c>
      <c r="T50" s="27">
        <f t="shared" ca="1" si="10"/>
        <v>2</v>
      </c>
      <c r="U50" s="27">
        <f t="shared" ca="1" si="10"/>
        <v>2</v>
      </c>
      <c r="V50" s="27">
        <f t="shared" ca="1" si="10"/>
        <v>2</v>
      </c>
      <c r="W50" s="27">
        <f t="shared" ca="1" si="10"/>
        <v>2</v>
      </c>
      <c r="X50" s="27">
        <f t="shared" ca="1" si="10"/>
        <v>2</v>
      </c>
      <c r="Y50" s="27">
        <f t="shared" ca="1" si="10"/>
        <v>2</v>
      </c>
    </row>
    <row r="51" spans="1:25" x14ac:dyDescent="0.25">
      <c r="A51" s="27" t="s">
        <v>22</v>
      </c>
      <c r="B51" s="27">
        <f t="shared" ref="B51:Y51" ca="1" si="11">INDIRECT("Plate"&amp;$L$2&amp;"_"&amp;$AA18&amp;"!"&amp;B$39&amp;($Z18+17))</f>
        <v>47</v>
      </c>
      <c r="C51" s="27">
        <f t="shared" ca="1" si="11"/>
        <v>47</v>
      </c>
      <c r="D51" s="27">
        <f t="shared" ca="1" si="11"/>
        <v>47</v>
      </c>
      <c r="E51" s="27">
        <f t="shared" ca="1" si="11"/>
        <v>47</v>
      </c>
      <c r="F51" s="27">
        <f t="shared" ca="1" si="11"/>
        <v>47</v>
      </c>
      <c r="G51" s="27">
        <f t="shared" ca="1" si="11"/>
        <v>47</v>
      </c>
      <c r="H51" s="27">
        <f t="shared" ca="1" si="11"/>
        <v>47</v>
      </c>
      <c r="I51" s="27">
        <f t="shared" ca="1" si="11"/>
        <v>47</v>
      </c>
      <c r="J51" s="27">
        <f t="shared" ca="1" si="11"/>
        <v>47</v>
      </c>
      <c r="K51" s="27">
        <f t="shared" ca="1" si="11"/>
        <v>2</v>
      </c>
      <c r="L51" s="27">
        <f t="shared" ca="1" si="11"/>
        <v>2</v>
      </c>
      <c r="M51" s="27">
        <f t="shared" ca="1" si="11"/>
        <v>2</v>
      </c>
      <c r="N51" s="27">
        <f t="shared" ca="1" si="11"/>
        <v>2</v>
      </c>
      <c r="O51" s="27">
        <f t="shared" ca="1" si="11"/>
        <v>2</v>
      </c>
      <c r="P51" s="27">
        <f t="shared" ca="1" si="11"/>
        <v>2</v>
      </c>
      <c r="Q51" s="27">
        <f t="shared" ca="1" si="11"/>
        <v>2</v>
      </c>
      <c r="R51" s="27">
        <f t="shared" ca="1" si="11"/>
        <v>2</v>
      </c>
      <c r="S51" s="27">
        <f t="shared" ca="1" si="11"/>
        <v>2</v>
      </c>
      <c r="T51" s="27">
        <f t="shared" ca="1" si="11"/>
        <v>2</v>
      </c>
      <c r="U51" s="27">
        <f t="shared" ca="1" si="11"/>
        <v>2</v>
      </c>
      <c r="V51" s="27">
        <f t="shared" ca="1" si="11"/>
        <v>2</v>
      </c>
      <c r="W51" s="27">
        <f t="shared" ca="1" si="11"/>
        <v>2</v>
      </c>
      <c r="X51" s="27">
        <f t="shared" ca="1" si="11"/>
        <v>2</v>
      </c>
      <c r="Y51" s="27">
        <f t="shared" ca="1" si="11"/>
        <v>2</v>
      </c>
    </row>
    <row r="52" spans="1:25" x14ac:dyDescent="0.25">
      <c r="A52" s="27" t="s">
        <v>23</v>
      </c>
      <c r="B52" s="27">
        <f t="shared" ref="B52:Y52" ca="1" si="12">INDIRECT("Plate"&amp;$L$2&amp;"_"&amp;$AA19&amp;"!"&amp;B$39&amp;($Z19+17))</f>
        <v>4</v>
      </c>
      <c r="C52" s="27">
        <f t="shared" ca="1" si="12"/>
        <v>4</v>
      </c>
      <c r="D52" s="27">
        <f t="shared" ca="1" si="12"/>
        <v>4</v>
      </c>
      <c r="E52" s="27">
        <f t="shared" ca="1" si="12"/>
        <v>3</v>
      </c>
      <c r="F52" s="27">
        <f t="shared" ca="1" si="12"/>
        <v>3</v>
      </c>
      <c r="G52" s="27">
        <f t="shared" ca="1" si="12"/>
        <v>3</v>
      </c>
      <c r="H52" s="27">
        <f t="shared" ca="1" si="12"/>
        <v>7</v>
      </c>
      <c r="I52" s="27">
        <f t="shared" ca="1" si="12"/>
        <v>7</v>
      </c>
      <c r="J52" s="27">
        <f t="shared" ca="1" si="12"/>
        <v>2</v>
      </c>
      <c r="K52" s="27">
        <f t="shared" ca="1" si="12"/>
        <v>2</v>
      </c>
      <c r="L52" s="27">
        <f t="shared" ca="1" si="12"/>
        <v>2</v>
      </c>
      <c r="M52" s="27">
        <f t="shared" ca="1" si="12"/>
        <v>2</v>
      </c>
      <c r="N52" s="27">
        <f t="shared" ca="1" si="12"/>
        <v>2</v>
      </c>
      <c r="O52" s="27">
        <f t="shared" ca="1" si="12"/>
        <v>2</v>
      </c>
      <c r="P52" s="27">
        <f t="shared" ca="1" si="12"/>
        <v>2</v>
      </c>
      <c r="Q52" s="27">
        <f t="shared" ca="1" si="12"/>
        <v>2</v>
      </c>
      <c r="R52" s="27">
        <f t="shared" ca="1" si="12"/>
        <v>2</v>
      </c>
      <c r="S52" s="27">
        <f t="shared" ca="1" si="12"/>
        <v>2</v>
      </c>
      <c r="T52" s="27">
        <f t="shared" ca="1" si="12"/>
        <v>2</v>
      </c>
      <c r="U52" s="27">
        <f t="shared" ca="1" si="12"/>
        <v>2</v>
      </c>
      <c r="V52" s="27">
        <f t="shared" ca="1" si="12"/>
        <v>2</v>
      </c>
      <c r="W52" s="27">
        <f t="shared" ca="1" si="12"/>
        <v>2</v>
      </c>
      <c r="X52" s="27">
        <f t="shared" ca="1" si="12"/>
        <v>2</v>
      </c>
      <c r="Y52" s="27">
        <f t="shared" ca="1" si="12"/>
        <v>2</v>
      </c>
    </row>
    <row r="53" spans="1:25" x14ac:dyDescent="0.25">
      <c r="A53" s="27" t="s">
        <v>24</v>
      </c>
      <c r="B53" s="27">
        <f t="shared" ref="B53:Y53" ca="1" si="13">INDIRECT("Plate"&amp;$L$2&amp;"_"&amp;$AA20&amp;"!"&amp;B$39&amp;($Z20+17))</f>
        <v>38</v>
      </c>
      <c r="C53" s="27">
        <f t="shared" ca="1" si="13"/>
        <v>38</v>
      </c>
      <c r="D53" s="27">
        <f t="shared" ca="1" si="13"/>
        <v>38</v>
      </c>
      <c r="E53" s="27">
        <f t="shared" ca="1" si="13"/>
        <v>38</v>
      </c>
      <c r="F53" s="27">
        <f t="shared" ca="1" si="13"/>
        <v>38</v>
      </c>
      <c r="G53" s="27">
        <f t="shared" ca="1" si="13"/>
        <v>38</v>
      </c>
      <c r="H53" s="27">
        <f t="shared" ca="1" si="13"/>
        <v>38</v>
      </c>
      <c r="I53" s="27">
        <f t="shared" ca="1" si="13"/>
        <v>38</v>
      </c>
      <c r="J53" s="27">
        <f t="shared" ca="1" si="13"/>
        <v>38</v>
      </c>
      <c r="K53" s="27">
        <f t="shared" ca="1" si="13"/>
        <v>2</v>
      </c>
      <c r="L53" s="27">
        <f t="shared" ca="1" si="13"/>
        <v>2</v>
      </c>
      <c r="M53" s="27">
        <f t="shared" ca="1" si="13"/>
        <v>2</v>
      </c>
      <c r="N53" s="27">
        <f t="shared" ca="1" si="13"/>
        <v>2</v>
      </c>
      <c r="O53" s="27">
        <f t="shared" ca="1" si="13"/>
        <v>2</v>
      </c>
      <c r="P53" s="27">
        <f t="shared" ca="1" si="13"/>
        <v>2</v>
      </c>
      <c r="Q53" s="27">
        <f t="shared" ca="1" si="13"/>
        <v>2</v>
      </c>
      <c r="R53" s="27">
        <f t="shared" ca="1" si="13"/>
        <v>2</v>
      </c>
      <c r="S53" s="27">
        <f t="shared" ca="1" si="13"/>
        <v>2</v>
      </c>
      <c r="T53" s="27">
        <f t="shared" ca="1" si="13"/>
        <v>2</v>
      </c>
      <c r="U53" s="27">
        <f t="shared" ca="1" si="13"/>
        <v>2</v>
      </c>
      <c r="V53" s="27">
        <f t="shared" ca="1" si="13"/>
        <v>2</v>
      </c>
      <c r="W53" s="27">
        <f t="shared" ca="1" si="13"/>
        <v>2</v>
      </c>
      <c r="X53" s="27">
        <f t="shared" ca="1" si="13"/>
        <v>2</v>
      </c>
      <c r="Y53" s="27">
        <f t="shared" ca="1" si="13"/>
        <v>2</v>
      </c>
    </row>
    <row r="54" spans="1:25" x14ac:dyDescent="0.25">
      <c r="A54" s="27" t="s">
        <v>25</v>
      </c>
      <c r="B54" s="27">
        <f t="shared" ref="B54:Y54" ca="1" si="14">INDIRECT("Plate"&amp;$L$2&amp;"_"&amp;$AA21&amp;"!"&amp;B$39&amp;($Z21+17))</f>
        <v>4</v>
      </c>
      <c r="C54" s="27">
        <f t="shared" ca="1" si="14"/>
        <v>4</v>
      </c>
      <c r="D54" s="27">
        <f t="shared" ca="1" si="14"/>
        <v>4</v>
      </c>
      <c r="E54" s="27">
        <f t="shared" ca="1" si="14"/>
        <v>3</v>
      </c>
      <c r="F54" s="27">
        <f t="shared" ca="1" si="14"/>
        <v>3</v>
      </c>
      <c r="G54" s="27">
        <f t="shared" ca="1" si="14"/>
        <v>3</v>
      </c>
      <c r="H54" s="27">
        <f t="shared" ca="1" si="14"/>
        <v>7</v>
      </c>
      <c r="I54" s="27">
        <f t="shared" ca="1" si="14"/>
        <v>7</v>
      </c>
      <c r="J54" s="27">
        <f t="shared" ca="1" si="14"/>
        <v>23</v>
      </c>
      <c r="K54" s="27">
        <f t="shared" ca="1" si="14"/>
        <v>2</v>
      </c>
      <c r="L54" s="27">
        <f t="shared" ca="1" si="14"/>
        <v>2</v>
      </c>
      <c r="M54" s="27">
        <f t="shared" ca="1" si="14"/>
        <v>2</v>
      </c>
      <c r="N54" s="27">
        <f t="shared" ca="1" si="14"/>
        <v>2</v>
      </c>
      <c r="O54" s="27">
        <f t="shared" ca="1" si="14"/>
        <v>2</v>
      </c>
      <c r="P54" s="27">
        <f t="shared" ca="1" si="14"/>
        <v>2</v>
      </c>
      <c r="Q54" s="27">
        <f t="shared" ca="1" si="14"/>
        <v>2</v>
      </c>
      <c r="R54" s="27">
        <f t="shared" ca="1" si="14"/>
        <v>2</v>
      </c>
      <c r="S54" s="27">
        <f t="shared" ca="1" si="14"/>
        <v>2</v>
      </c>
      <c r="T54" s="27">
        <f t="shared" ca="1" si="14"/>
        <v>2</v>
      </c>
      <c r="U54" s="27">
        <f t="shared" ca="1" si="14"/>
        <v>2</v>
      </c>
      <c r="V54" s="27">
        <f t="shared" ca="1" si="14"/>
        <v>2</v>
      </c>
      <c r="W54" s="27">
        <f t="shared" ca="1" si="14"/>
        <v>2</v>
      </c>
      <c r="X54" s="27">
        <f t="shared" ca="1" si="14"/>
        <v>2</v>
      </c>
      <c r="Y54" s="27">
        <f t="shared" ca="1" si="14"/>
        <v>2</v>
      </c>
    </row>
    <row r="55" spans="1:25" x14ac:dyDescent="0.25">
      <c r="A55" s="27" t="s">
        <v>26</v>
      </c>
      <c r="B55" s="27">
        <f t="shared" ref="B55:Y55" ca="1" si="15">INDIRECT("Plate"&amp;$L$2&amp;"_"&amp;$AA22&amp;"!"&amp;B$39&amp;($Z22+17))</f>
        <v>38</v>
      </c>
      <c r="C55" s="27">
        <f t="shared" ca="1" si="15"/>
        <v>38</v>
      </c>
      <c r="D55" s="27">
        <f t="shared" ca="1" si="15"/>
        <v>38</v>
      </c>
      <c r="E55" s="27">
        <f t="shared" ca="1" si="15"/>
        <v>38</v>
      </c>
      <c r="F55" s="27">
        <f t="shared" ca="1" si="15"/>
        <v>38</v>
      </c>
      <c r="G55" s="27">
        <f t="shared" ca="1" si="15"/>
        <v>38</v>
      </c>
      <c r="H55" s="27">
        <f t="shared" ca="1" si="15"/>
        <v>38</v>
      </c>
      <c r="I55" s="27">
        <f t="shared" ca="1" si="15"/>
        <v>38</v>
      </c>
      <c r="J55" s="27">
        <f t="shared" ca="1" si="15"/>
        <v>38</v>
      </c>
      <c r="K55" s="27">
        <f t="shared" ca="1" si="15"/>
        <v>2</v>
      </c>
      <c r="L55" s="27">
        <f t="shared" ca="1" si="15"/>
        <v>2</v>
      </c>
      <c r="M55" s="27">
        <f t="shared" ca="1" si="15"/>
        <v>2</v>
      </c>
      <c r="N55" s="27">
        <f t="shared" ca="1" si="15"/>
        <v>2</v>
      </c>
      <c r="O55" s="27">
        <f t="shared" ca="1" si="15"/>
        <v>2</v>
      </c>
      <c r="P55" s="27">
        <f t="shared" ca="1" si="15"/>
        <v>2</v>
      </c>
      <c r="Q55" s="27">
        <f t="shared" ca="1" si="15"/>
        <v>2</v>
      </c>
      <c r="R55" s="27">
        <f t="shared" ca="1" si="15"/>
        <v>2</v>
      </c>
      <c r="S55" s="27">
        <f t="shared" ca="1" si="15"/>
        <v>2</v>
      </c>
      <c r="T55" s="27">
        <f t="shared" ca="1" si="15"/>
        <v>2</v>
      </c>
      <c r="U55" s="27">
        <f t="shared" ca="1" si="15"/>
        <v>2</v>
      </c>
      <c r="V55" s="27">
        <f t="shared" ca="1" si="15"/>
        <v>2</v>
      </c>
      <c r="W55" s="27">
        <f t="shared" ca="1" si="15"/>
        <v>2</v>
      </c>
      <c r="X55" s="27">
        <f t="shared" ca="1" si="15"/>
        <v>2</v>
      </c>
      <c r="Y55" s="27">
        <f t="shared" ca="1" si="15"/>
        <v>2</v>
      </c>
    </row>
    <row r="56" spans="1:25" x14ac:dyDescent="0.25">
      <c r="B56" s="27">
        <f t="shared" ref="B56:Y56" ca="1" si="16">INDIRECT("Plate"&amp;$L$2&amp;"_"&amp;$AA23&amp;"!"&amp;B$39&amp;($Z23+17))</f>
        <v>2</v>
      </c>
      <c r="C56" s="27">
        <f t="shared" ca="1" si="16"/>
        <v>2</v>
      </c>
      <c r="D56" s="27">
        <f t="shared" ca="1" si="16"/>
        <v>2</v>
      </c>
      <c r="E56" s="27">
        <f t="shared" ca="1" si="16"/>
        <v>2</v>
      </c>
      <c r="F56" s="27">
        <f t="shared" ca="1" si="16"/>
        <v>2</v>
      </c>
      <c r="G56" s="27">
        <f t="shared" ca="1" si="16"/>
        <v>2</v>
      </c>
      <c r="H56" s="27">
        <f t="shared" ca="1" si="16"/>
        <v>2</v>
      </c>
      <c r="I56" s="27">
        <f t="shared" ca="1" si="16"/>
        <v>2</v>
      </c>
      <c r="J56" s="27">
        <f t="shared" ca="1" si="16"/>
        <v>2</v>
      </c>
      <c r="K56" s="27">
        <f t="shared" ca="1" si="16"/>
        <v>2</v>
      </c>
      <c r="L56" s="27">
        <f t="shared" ca="1" si="16"/>
        <v>2</v>
      </c>
      <c r="M56" s="27">
        <f t="shared" ca="1" si="16"/>
        <v>2</v>
      </c>
      <c r="N56" s="27">
        <f t="shared" ca="1" si="16"/>
        <v>2</v>
      </c>
      <c r="O56" s="27">
        <f t="shared" ca="1" si="16"/>
        <v>2</v>
      </c>
      <c r="P56" s="27">
        <f t="shared" ca="1" si="16"/>
        <v>2</v>
      </c>
      <c r="Q56" s="27">
        <f t="shared" ca="1" si="16"/>
        <v>2</v>
      </c>
      <c r="R56" s="27">
        <f t="shared" ca="1" si="16"/>
        <v>2</v>
      </c>
      <c r="S56" s="27">
        <f t="shared" ca="1" si="16"/>
        <v>2</v>
      </c>
      <c r="T56" s="27">
        <f t="shared" ca="1" si="16"/>
        <v>2</v>
      </c>
      <c r="U56" s="27">
        <f t="shared" ca="1" si="16"/>
        <v>2</v>
      </c>
      <c r="V56" s="27">
        <f t="shared" ca="1" si="16"/>
        <v>2</v>
      </c>
      <c r="W56" s="27">
        <f t="shared" ca="1" si="16"/>
        <v>2</v>
      </c>
      <c r="X56" s="27">
        <f t="shared" ca="1" si="16"/>
        <v>2</v>
      </c>
      <c r="Y56" s="27">
        <f t="shared" ca="1" si="16"/>
        <v>2</v>
      </c>
    </row>
    <row r="57" spans="1:25" x14ac:dyDescent="0.25">
      <c r="A57" s="27" t="s">
        <v>510</v>
      </c>
      <c r="B57" s="27">
        <f t="shared" ref="B57:Y57" ca="1" si="17">INDIRECT("Plate"&amp;$L$2&amp;"_"&amp;$AA24&amp;"!"&amp;B$39&amp;($Z24+17))</f>
        <v>2</v>
      </c>
      <c r="C57" s="27">
        <f t="shared" ca="1" si="17"/>
        <v>2</v>
      </c>
      <c r="D57" s="27">
        <f t="shared" ca="1" si="17"/>
        <v>2</v>
      </c>
      <c r="E57" s="27">
        <f t="shared" ca="1" si="17"/>
        <v>2</v>
      </c>
      <c r="F57" s="27">
        <f t="shared" ca="1" si="17"/>
        <v>2</v>
      </c>
      <c r="G57" s="27">
        <f t="shared" ca="1" si="17"/>
        <v>2</v>
      </c>
      <c r="H57" s="27">
        <f t="shared" ca="1" si="17"/>
        <v>2</v>
      </c>
      <c r="I57" s="27">
        <f t="shared" ca="1" si="17"/>
        <v>2</v>
      </c>
      <c r="J57" s="27">
        <f t="shared" ca="1" si="17"/>
        <v>2</v>
      </c>
      <c r="K57" s="27">
        <f t="shared" ca="1" si="17"/>
        <v>2</v>
      </c>
      <c r="L57" s="27">
        <f t="shared" ca="1" si="17"/>
        <v>2</v>
      </c>
      <c r="M57" s="27">
        <f t="shared" ca="1" si="17"/>
        <v>2</v>
      </c>
      <c r="N57" s="27">
        <f t="shared" ca="1" si="17"/>
        <v>2</v>
      </c>
      <c r="O57" s="27">
        <f t="shared" ca="1" si="17"/>
        <v>2</v>
      </c>
      <c r="P57" s="27">
        <f t="shared" ca="1" si="17"/>
        <v>2</v>
      </c>
      <c r="Q57" s="27">
        <f t="shared" ca="1" si="17"/>
        <v>2</v>
      </c>
      <c r="R57" s="27">
        <f t="shared" ca="1" si="17"/>
        <v>2</v>
      </c>
      <c r="S57" s="27">
        <f t="shared" ca="1" si="17"/>
        <v>2</v>
      </c>
      <c r="T57" s="27">
        <f t="shared" ca="1" si="17"/>
        <v>2</v>
      </c>
      <c r="U57" s="27">
        <f t="shared" ca="1" si="17"/>
        <v>2</v>
      </c>
      <c r="V57" s="27">
        <f t="shared" ca="1" si="17"/>
        <v>2</v>
      </c>
      <c r="W57" s="27">
        <f t="shared" ca="1" si="17"/>
        <v>2</v>
      </c>
      <c r="X57" s="27">
        <f t="shared" ca="1" si="17"/>
        <v>2</v>
      </c>
      <c r="Y57" s="27">
        <f t="shared" ca="1" si="17"/>
        <v>2</v>
      </c>
    </row>
    <row r="58" spans="1:25" x14ac:dyDescent="0.25">
      <c r="A58" s="27" t="s">
        <v>12</v>
      </c>
      <c r="B58" s="27">
        <f t="shared" ref="B58:Y58" ca="1" si="18">INDIRECT("Plate"&amp;$L$2&amp;"_"&amp;$AA25&amp;"!"&amp;B$39&amp;($Z25+17))</f>
        <v>2</v>
      </c>
      <c r="C58" s="27">
        <f t="shared" ca="1" si="18"/>
        <v>2</v>
      </c>
      <c r="D58" s="27">
        <f t="shared" ca="1" si="18"/>
        <v>2</v>
      </c>
      <c r="E58" s="27">
        <f t="shared" ca="1" si="18"/>
        <v>2</v>
      </c>
      <c r="F58" s="27">
        <f t="shared" ca="1" si="18"/>
        <v>2</v>
      </c>
      <c r="G58" s="27">
        <f t="shared" ca="1" si="18"/>
        <v>2</v>
      </c>
      <c r="H58" s="27">
        <f t="shared" ca="1" si="18"/>
        <v>2</v>
      </c>
      <c r="I58" s="27">
        <f t="shared" ca="1" si="18"/>
        <v>2</v>
      </c>
      <c r="J58" s="27">
        <f t="shared" ca="1" si="18"/>
        <v>2</v>
      </c>
      <c r="K58" s="27">
        <f t="shared" ca="1" si="18"/>
        <v>2</v>
      </c>
      <c r="L58" s="27">
        <f t="shared" ca="1" si="18"/>
        <v>2</v>
      </c>
      <c r="M58" s="27">
        <f t="shared" ca="1" si="18"/>
        <v>2</v>
      </c>
      <c r="N58" s="27">
        <f t="shared" ca="1" si="18"/>
        <v>2</v>
      </c>
      <c r="O58" s="27">
        <f t="shared" ca="1" si="18"/>
        <v>2</v>
      </c>
      <c r="P58" s="27">
        <f t="shared" ca="1" si="18"/>
        <v>2</v>
      </c>
      <c r="Q58" s="27">
        <f t="shared" ca="1" si="18"/>
        <v>2</v>
      </c>
      <c r="R58" s="27">
        <f t="shared" ca="1" si="18"/>
        <v>2</v>
      </c>
      <c r="S58" s="27">
        <f t="shared" ca="1" si="18"/>
        <v>2</v>
      </c>
      <c r="T58" s="27">
        <f t="shared" ca="1" si="18"/>
        <v>2</v>
      </c>
      <c r="U58" s="27">
        <f t="shared" ca="1" si="18"/>
        <v>2</v>
      </c>
      <c r="V58" s="27">
        <f t="shared" ca="1" si="18"/>
        <v>2</v>
      </c>
      <c r="W58" s="27">
        <f t="shared" ca="1" si="18"/>
        <v>2</v>
      </c>
      <c r="X58" s="27">
        <f t="shared" ca="1" si="18"/>
        <v>2</v>
      </c>
      <c r="Y58" s="27">
        <f t="shared" ca="1" si="18"/>
        <v>2</v>
      </c>
    </row>
    <row r="59" spans="1:25" x14ac:dyDescent="0.25">
      <c r="A59" s="27" t="s">
        <v>13</v>
      </c>
      <c r="B59" s="27">
        <f t="shared" ref="B59:Y59" ca="1" si="19">INDIRECT("Plate"&amp;$L$2&amp;"_"&amp;$AA26&amp;"!"&amp;B$39&amp;($Z26+17))</f>
        <v>2</v>
      </c>
      <c r="C59" s="27">
        <f t="shared" ca="1" si="19"/>
        <v>2</v>
      </c>
      <c r="D59" s="27">
        <f t="shared" ca="1" si="19"/>
        <v>2</v>
      </c>
      <c r="E59" s="27">
        <f t="shared" ca="1" si="19"/>
        <v>2</v>
      </c>
      <c r="F59" s="27">
        <f t="shared" ca="1" si="19"/>
        <v>2</v>
      </c>
      <c r="G59" s="27">
        <f t="shared" ca="1" si="19"/>
        <v>2</v>
      </c>
      <c r="H59" s="27">
        <f t="shared" ca="1" si="19"/>
        <v>2</v>
      </c>
      <c r="I59" s="27">
        <f t="shared" ca="1" si="19"/>
        <v>2</v>
      </c>
      <c r="J59" s="27">
        <f t="shared" ca="1" si="19"/>
        <v>2</v>
      </c>
      <c r="K59" s="27">
        <f t="shared" ca="1" si="19"/>
        <v>2</v>
      </c>
      <c r="L59" s="27">
        <f t="shared" ca="1" si="19"/>
        <v>2</v>
      </c>
      <c r="M59" s="27">
        <f t="shared" ca="1" si="19"/>
        <v>2</v>
      </c>
      <c r="N59" s="27">
        <f t="shared" ca="1" si="19"/>
        <v>2</v>
      </c>
      <c r="O59" s="27">
        <f t="shared" ca="1" si="19"/>
        <v>2</v>
      </c>
      <c r="P59" s="27">
        <f t="shared" ca="1" si="19"/>
        <v>2</v>
      </c>
      <c r="Q59" s="27">
        <f t="shared" ca="1" si="19"/>
        <v>2</v>
      </c>
      <c r="R59" s="27">
        <f t="shared" ca="1" si="19"/>
        <v>2</v>
      </c>
      <c r="S59" s="27">
        <f t="shared" ca="1" si="19"/>
        <v>2</v>
      </c>
      <c r="T59" s="27">
        <f t="shared" ca="1" si="19"/>
        <v>2</v>
      </c>
      <c r="U59" s="27">
        <f t="shared" ca="1" si="19"/>
        <v>2</v>
      </c>
      <c r="V59" s="27">
        <f t="shared" ca="1" si="19"/>
        <v>2</v>
      </c>
      <c r="W59" s="27">
        <f t="shared" ca="1" si="19"/>
        <v>2</v>
      </c>
      <c r="X59" s="27">
        <f t="shared" ca="1" si="19"/>
        <v>2</v>
      </c>
      <c r="Y59" s="27">
        <f t="shared" ca="1" si="19"/>
        <v>2</v>
      </c>
    </row>
    <row r="60" spans="1:25" x14ac:dyDescent="0.25">
      <c r="A60" s="27" t="s">
        <v>14</v>
      </c>
      <c r="B60" s="27">
        <f t="shared" ref="B60:Y60" ca="1" si="20">INDIRECT("Plate"&amp;$L$2&amp;"_"&amp;$AA27&amp;"!"&amp;B$39&amp;($Z27+17))</f>
        <v>2</v>
      </c>
      <c r="C60" s="27">
        <f t="shared" ca="1" si="20"/>
        <v>2</v>
      </c>
      <c r="D60" s="27">
        <f t="shared" ca="1" si="20"/>
        <v>2</v>
      </c>
      <c r="E60" s="27">
        <f t="shared" ca="1" si="20"/>
        <v>2</v>
      </c>
      <c r="F60" s="27">
        <f t="shared" ca="1" si="20"/>
        <v>2</v>
      </c>
      <c r="G60" s="27">
        <f t="shared" ca="1" si="20"/>
        <v>2</v>
      </c>
      <c r="H60" s="27">
        <f t="shared" ca="1" si="20"/>
        <v>2</v>
      </c>
      <c r="I60" s="27">
        <f t="shared" ca="1" si="20"/>
        <v>2</v>
      </c>
      <c r="J60" s="27">
        <f t="shared" ca="1" si="20"/>
        <v>2</v>
      </c>
      <c r="K60" s="27">
        <f t="shared" ca="1" si="20"/>
        <v>2</v>
      </c>
      <c r="L60" s="27">
        <f t="shared" ca="1" si="20"/>
        <v>2</v>
      </c>
      <c r="M60" s="27">
        <f t="shared" ca="1" si="20"/>
        <v>2</v>
      </c>
      <c r="N60" s="27">
        <f t="shared" ca="1" si="20"/>
        <v>2</v>
      </c>
      <c r="O60" s="27">
        <f t="shared" ca="1" si="20"/>
        <v>2</v>
      </c>
      <c r="P60" s="27">
        <f t="shared" ca="1" si="20"/>
        <v>2</v>
      </c>
      <c r="Q60" s="27">
        <f t="shared" ca="1" si="20"/>
        <v>2</v>
      </c>
      <c r="R60" s="27">
        <f t="shared" ca="1" si="20"/>
        <v>2</v>
      </c>
      <c r="S60" s="27">
        <f t="shared" ca="1" si="20"/>
        <v>2</v>
      </c>
      <c r="T60" s="27">
        <f t="shared" ca="1" si="20"/>
        <v>2</v>
      </c>
      <c r="U60" s="27">
        <f t="shared" ca="1" si="20"/>
        <v>2</v>
      </c>
      <c r="V60" s="27">
        <f t="shared" ca="1" si="20"/>
        <v>2</v>
      </c>
      <c r="W60" s="27">
        <f t="shared" ca="1" si="20"/>
        <v>2</v>
      </c>
      <c r="X60" s="27">
        <f t="shared" ca="1" si="20"/>
        <v>2</v>
      </c>
      <c r="Y60" s="27">
        <f t="shared" ca="1" si="20"/>
        <v>2</v>
      </c>
    </row>
    <row r="61" spans="1:25" x14ac:dyDescent="0.25">
      <c r="A61" s="27" t="s">
        <v>15</v>
      </c>
      <c r="B61" s="27">
        <f t="shared" ref="B61:Y61" ca="1" si="21">INDIRECT("Plate"&amp;$L$2&amp;"_"&amp;$AA28&amp;"!"&amp;B$39&amp;($Z28+17))</f>
        <v>2</v>
      </c>
      <c r="C61" s="27">
        <f t="shared" ca="1" si="21"/>
        <v>2</v>
      </c>
      <c r="D61" s="27">
        <f t="shared" ca="1" si="21"/>
        <v>2</v>
      </c>
      <c r="E61" s="27">
        <f t="shared" ca="1" si="21"/>
        <v>2</v>
      </c>
      <c r="F61" s="27">
        <f t="shared" ca="1" si="21"/>
        <v>2</v>
      </c>
      <c r="G61" s="27">
        <f t="shared" ca="1" si="21"/>
        <v>2</v>
      </c>
      <c r="H61" s="27">
        <f t="shared" ca="1" si="21"/>
        <v>2</v>
      </c>
      <c r="I61" s="27">
        <f t="shared" ca="1" si="21"/>
        <v>2</v>
      </c>
      <c r="J61" s="27">
        <f t="shared" ca="1" si="21"/>
        <v>2</v>
      </c>
      <c r="K61" s="27">
        <f t="shared" ca="1" si="21"/>
        <v>2</v>
      </c>
      <c r="L61" s="27">
        <f t="shared" ca="1" si="21"/>
        <v>2</v>
      </c>
      <c r="M61" s="27">
        <f t="shared" ca="1" si="21"/>
        <v>2</v>
      </c>
      <c r="N61" s="27">
        <f t="shared" ca="1" si="21"/>
        <v>2</v>
      </c>
      <c r="O61" s="27">
        <f t="shared" ca="1" si="21"/>
        <v>2</v>
      </c>
      <c r="P61" s="27">
        <f t="shared" ca="1" si="21"/>
        <v>2</v>
      </c>
      <c r="Q61" s="27">
        <f t="shared" ca="1" si="21"/>
        <v>2</v>
      </c>
      <c r="R61" s="27">
        <f t="shared" ca="1" si="21"/>
        <v>2</v>
      </c>
      <c r="S61" s="27">
        <f t="shared" ca="1" si="21"/>
        <v>2</v>
      </c>
      <c r="T61" s="27">
        <f t="shared" ca="1" si="21"/>
        <v>2</v>
      </c>
      <c r="U61" s="27">
        <f t="shared" ca="1" si="21"/>
        <v>2</v>
      </c>
      <c r="V61" s="27">
        <f t="shared" ca="1" si="21"/>
        <v>2</v>
      </c>
      <c r="W61" s="27">
        <f t="shared" ca="1" si="21"/>
        <v>2</v>
      </c>
      <c r="X61" s="27">
        <f t="shared" ca="1" si="21"/>
        <v>2</v>
      </c>
      <c r="Y61" s="27">
        <f t="shared" ca="1" si="21"/>
        <v>2</v>
      </c>
    </row>
    <row r="62" spans="1:25" x14ac:dyDescent="0.25">
      <c r="A62" s="27" t="s">
        <v>16</v>
      </c>
      <c r="B62" s="27">
        <f t="shared" ref="B62:Y62" ca="1" si="22">INDIRECT("Plate"&amp;$L$2&amp;"_"&amp;$AA29&amp;"!"&amp;B$39&amp;($Z29+17))</f>
        <v>2</v>
      </c>
      <c r="C62" s="27">
        <f t="shared" ca="1" si="22"/>
        <v>2</v>
      </c>
      <c r="D62" s="27">
        <f t="shared" ca="1" si="22"/>
        <v>2</v>
      </c>
      <c r="E62" s="27">
        <f t="shared" ca="1" si="22"/>
        <v>2</v>
      </c>
      <c r="F62" s="27">
        <f t="shared" ca="1" si="22"/>
        <v>2</v>
      </c>
      <c r="G62" s="27">
        <f t="shared" ca="1" si="22"/>
        <v>2</v>
      </c>
      <c r="H62" s="27">
        <f t="shared" ca="1" si="22"/>
        <v>2</v>
      </c>
      <c r="I62" s="27">
        <f t="shared" ca="1" si="22"/>
        <v>2</v>
      </c>
      <c r="J62" s="27">
        <f t="shared" ca="1" si="22"/>
        <v>2</v>
      </c>
      <c r="K62" s="27">
        <f t="shared" ca="1" si="22"/>
        <v>2</v>
      </c>
      <c r="L62" s="27">
        <f t="shared" ca="1" si="22"/>
        <v>2</v>
      </c>
      <c r="M62" s="27">
        <f t="shared" ca="1" si="22"/>
        <v>2</v>
      </c>
      <c r="N62" s="27">
        <f t="shared" ca="1" si="22"/>
        <v>2</v>
      </c>
      <c r="O62" s="27">
        <f t="shared" ca="1" si="22"/>
        <v>2</v>
      </c>
      <c r="P62" s="27">
        <f t="shared" ca="1" si="22"/>
        <v>2</v>
      </c>
      <c r="Q62" s="27">
        <f t="shared" ca="1" si="22"/>
        <v>2</v>
      </c>
      <c r="R62" s="27">
        <f t="shared" ca="1" si="22"/>
        <v>2</v>
      </c>
      <c r="S62" s="27">
        <f t="shared" ca="1" si="22"/>
        <v>2</v>
      </c>
      <c r="T62" s="27">
        <f t="shared" ca="1" si="22"/>
        <v>2</v>
      </c>
      <c r="U62" s="27">
        <f t="shared" ca="1" si="22"/>
        <v>2</v>
      </c>
      <c r="V62" s="27">
        <f t="shared" ca="1" si="22"/>
        <v>2</v>
      </c>
      <c r="W62" s="27">
        <f t="shared" ca="1" si="22"/>
        <v>2</v>
      </c>
      <c r="X62" s="27">
        <f t="shared" ca="1" si="22"/>
        <v>2</v>
      </c>
      <c r="Y62" s="27">
        <f t="shared" ca="1" si="22"/>
        <v>2</v>
      </c>
    </row>
    <row r="63" spans="1:25" x14ac:dyDescent="0.25">
      <c r="A63" s="27" t="s">
        <v>17</v>
      </c>
      <c r="B63" s="27">
        <f t="shared" ref="B63:Y63" ca="1" si="23">INDIRECT("Plate"&amp;$L$2&amp;"_"&amp;$AA30&amp;"!"&amp;B$39&amp;($Z30+17))</f>
        <v>2</v>
      </c>
      <c r="C63" s="27">
        <f t="shared" ca="1" si="23"/>
        <v>2</v>
      </c>
      <c r="D63" s="27">
        <f t="shared" ca="1" si="23"/>
        <v>2</v>
      </c>
      <c r="E63" s="27">
        <f t="shared" ca="1" si="23"/>
        <v>2</v>
      </c>
      <c r="F63" s="27">
        <f t="shared" ca="1" si="23"/>
        <v>2</v>
      </c>
      <c r="G63" s="27">
        <f t="shared" ca="1" si="23"/>
        <v>2</v>
      </c>
      <c r="H63" s="27">
        <f t="shared" ca="1" si="23"/>
        <v>2</v>
      </c>
      <c r="I63" s="27">
        <f t="shared" ca="1" si="23"/>
        <v>2</v>
      </c>
      <c r="J63" s="27">
        <f t="shared" ca="1" si="23"/>
        <v>2</v>
      </c>
      <c r="K63" s="27">
        <f t="shared" ca="1" si="23"/>
        <v>2</v>
      </c>
      <c r="L63" s="27">
        <f t="shared" ca="1" si="23"/>
        <v>2</v>
      </c>
      <c r="M63" s="27">
        <f t="shared" ca="1" si="23"/>
        <v>2</v>
      </c>
      <c r="N63" s="27">
        <f t="shared" ca="1" si="23"/>
        <v>2</v>
      </c>
      <c r="O63" s="27">
        <f t="shared" ca="1" si="23"/>
        <v>2</v>
      </c>
      <c r="P63" s="27">
        <f t="shared" ca="1" si="23"/>
        <v>2</v>
      </c>
      <c r="Q63" s="27">
        <f t="shared" ca="1" si="23"/>
        <v>2</v>
      </c>
      <c r="R63" s="27">
        <f t="shared" ca="1" si="23"/>
        <v>2</v>
      </c>
      <c r="S63" s="27">
        <f t="shared" ca="1" si="23"/>
        <v>2</v>
      </c>
      <c r="T63" s="27">
        <f t="shared" ca="1" si="23"/>
        <v>2</v>
      </c>
      <c r="U63" s="27">
        <f t="shared" ca="1" si="23"/>
        <v>2</v>
      </c>
      <c r="V63" s="27">
        <f t="shared" ca="1" si="23"/>
        <v>2</v>
      </c>
      <c r="W63" s="27">
        <f t="shared" ca="1" si="23"/>
        <v>2</v>
      </c>
      <c r="X63" s="27">
        <f t="shared" ca="1" si="23"/>
        <v>2</v>
      </c>
      <c r="Y63" s="27">
        <f t="shared" ca="1" si="23"/>
        <v>2</v>
      </c>
    </row>
    <row r="64" spans="1:25" x14ac:dyDescent="0.25">
      <c r="A64" s="27" t="s">
        <v>18</v>
      </c>
      <c r="B64" s="27">
        <f t="shared" ref="B64:Y64" ca="1" si="24">INDIRECT("Plate"&amp;$L$2&amp;"_"&amp;$AA31&amp;"!"&amp;B$39&amp;($Z31+17))</f>
        <v>2</v>
      </c>
      <c r="C64" s="27">
        <f t="shared" ca="1" si="24"/>
        <v>2</v>
      </c>
      <c r="D64" s="27">
        <f t="shared" ca="1" si="24"/>
        <v>2</v>
      </c>
      <c r="E64" s="27">
        <f t="shared" ca="1" si="24"/>
        <v>2</v>
      </c>
      <c r="F64" s="27">
        <f t="shared" ca="1" si="24"/>
        <v>2</v>
      </c>
      <c r="G64" s="27">
        <f t="shared" ca="1" si="24"/>
        <v>2</v>
      </c>
      <c r="H64" s="27">
        <f t="shared" ca="1" si="24"/>
        <v>2</v>
      </c>
      <c r="I64" s="27">
        <f t="shared" ca="1" si="24"/>
        <v>2</v>
      </c>
      <c r="J64" s="27">
        <f t="shared" ca="1" si="24"/>
        <v>2</v>
      </c>
      <c r="K64" s="27">
        <f t="shared" ca="1" si="24"/>
        <v>2</v>
      </c>
      <c r="L64" s="27">
        <f t="shared" ca="1" si="24"/>
        <v>2</v>
      </c>
      <c r="M64" s="27">
        <f t="shared" ca="1" si="24"/>
        <v>2</v>
      </c>
      <c r="N64" s="27">
        <f t="shared" ca="1" si="24"/>
        <v>2</v>
      </c>
      <c r="O64" s="27">
        <f t="shared" ca="1" si="24"/>
        <v>2</v>
      </c>
      <c r="P64" s="27">
        <f t="shared" ca="1" si="24"/>
        <v>2</v>
      </c>
      <c r="Q64" s="27">
        <f t="shared" ca="1" si="24"/>
        <v>2</v>
      </c>
      <c r="R64" s="27">
        <f t="shared" ca="1" si="24"/>
        <v>2</v>
      </c>
      <c r="S64" s="27">
        <f t="shared" ca="1" si="24"/>
        <v>2</v>
      </c>
      <c r="T64" s="27">
        <f t="shared" ca="1" si="24"/>
        <v>2</v>
      </c>
      <c r="U64" s="27">
        <f t="shared" ca="1" si="24"/>
        <v>2</v>
      </c>
      <c r="V64" s="27">
        <f t="shared" ca="1" si="24"/>
        <v>2</v>
      </c>
      <c r="W64" s="27">
        <f t="shared" ca="1" si="24"/>
        <v>2</v>
      </c>
      <c r="X64" s="27">
        <f t="shared" ca="1" si="24"/>
        <v>2</v>
      </c>
      <c r="Y64" s="27">
        <f t="shared" ca="1" si="24"/>
        <v>2</v>
      </c>
    </row>
    <row r="65" spans="1:25" x14ac:dyDescent="0.25">
      <c r="A65" s="27" t="s">
        <v>19</v>
      </c>
      <c r="B65" s="27">
        <f t="shared" ref="B65:Y65" ca="1" si="25">INDIRECT("Plate"&amp;$L$2&amp;"_"&amp;$AA32&amp;"!"&amp;B$39&amp;($Z32+17))</f>
        <v>2</v>
      </c>
      <c r="C65" s="27">
        <f t="shared" ca="1" si="25"/>
        <v>2</v>
      </c>
      <c r="D65" s="27">
        <f t="shared" ca="1" si="25"/>
        <v>2</v>
      </c>
      <c r="E65" s="27">
        <f t="shared" ca="1" si="25"/>
        <v>2</v>
      </c>
      <c r="F65" s="27">
        <f t="shared" ca="1" si="25"/>
        <v>2</v>
      </c>
      <c r="G65" s="27">
        <f t="shared" ca="1" si="25"/>
        <v>2</v>
      </c>
      <c r="H65" s="27">
        <f t="shared" ca="1" si="25"/>
        <v>2</v>
      </c>
      <c r="I65" s="27">
        <f t="shared" ca="1" si="25"/>
        <v>2</v>
      </c>
      <c r="J65" s="27">
        <f t="shared" ca="1" si="25"/>
        <v>2</v>
      </c>
      <c r="K65" s="27">
        <f t="shared" ca="1" si="25"/>
        <v>2</v>
      </c>
      <c r="L65" s="27">
        <f t="shared" ca="1" si="25"/>
        <v>2</v>
      </c>
      <c r="M65" s="27">
        <f t="shared" ca="1" si="25"/>
        <v>2</v>
      </c>
      <c r="N65" s="27">
        <f t="shared" ca="1" si="25"/>
        <v>2</v>
      </c>
      <c r="O65" s="27">
        <f t="shared" ca="1" si="25"/>
        <v>2</v>
      </c>
      <c r="P65" s="27">
        <f t="shared" ca="1" si="25"/>
        <v>2</v>
      </c>
      <c r="Q65" s="27">
        <f t="shared" ca="1" si="25"/>
        <v>2</v>
      </c>
      <c r="R65" s="27">
        <f t="shared" ca="1" si="25"/>
        <v>2</v>
      </c>
      <c r="S65" s="27">
        <f t="shared" ca="1" si="25"/>
        <v>2</v>
      </c>
      <c r="T65" s="27">
        <f t="shared" ca="1" si="25"/>
        <v>2</v>
      </c>
      <c r="U65" s="27">
        <f t="shared" ca="1" si="25"/>
        <v>2</v>
      </c>
      <c r="V65" s="27">
        <f t="shared" ca="1" si="25"/>
        <v>2</v>
      </c>
      <c r="W65" s="27">
        <f t="shared" ca="1" si="25"/>
        <v>2</v>
      </c>
      <c r="X65" s="27">
        <f t="shared" ca="1" si="25"/>
        <v>2</v>
      </c>
      <c r="Y65" s="27">
        <f t="shared" ca="1" si="25"/>
        <v>2</v>
      </c>
    </row>
    <row r="66" spans="1:25" x14ac:dyDescent="0.25">
      <c r="A66" s="27" t="s">
        <v>20</v>
      </c>
      <c r="B66" s="27">
        <f t="shared" ref="B66:Y66" ca="1" si="26">INDIRECT("Plate"&amp;$L$2&amp;"_"&amp;$AA33&amp;"!"&amp;B$39&amp;($Z33+17))</f>
        <v>2</v>
      </c>
      <c r="C66" s="27">
        <f t="shared" ca="1" si="26"/>
        <v>2</v>
      </c>
      <c r="D66" s="27">
        <f t="shared" ca="1" si="26"/>
        <v>2</v>
      </c>
      <c r="E66" s="27">
        <f t="shared" ca="1" si="26"/>
        <v>2</v>
      </c>
      <c r="F66" s="27">
        <f t="shared" ca="1" si="26"/>
        <v>2</v>
      </c>
      <c r="G66" s="27">
        <f t="shared" ca="1" si="26"/>
        <v>2</v>
      </c>
      <c r="H66" s="27">
        <f t="shared" ca="1" si="26"/>
        <v>2</v>
      </c>
      <c r="I66" s="27">
        <f t="shared" ca="1" si="26"/>
        <v>2</v>
      </c>
      <c r="J66" s="27">
        <f t="shared" ca="1" si="26"/>
        <v>2</v>
      </c>
      <c r="K66" s="27">
        <f t="shared" ca="1" si="26"/>
        <v>2</v>
      </c>
      <c r="L66" s="27">
        <f t="shared" ca="1" si="26"/>
        <v>2</v>
      </c>
      <c r="M66" s="27">
        <f t="shared" ca="1" si="26"/>
        <v>2</v>
      </c>
      <c r="N66" s="27">
        <f t="shared" ca="1" si="26"/>
        <v>2</v>
      </c>
      <c r="O66" s="27">
        <f t="shared" ca="1" si="26"/>
        <v>2</v>
      </c>
      <c r="P66" s="27">
        <f t="shared" ca="1" si="26"/>
        <v>2</v>
      </c>
      <c r="Q66" s="27">
        <f t="shared" ca="1" si="26"/>
        <v>2</v>
      </c>
      <c r="R66" s="27">
        <f t="shared" ca="1" si="26"/>
        <v>2</v>
      </c>
      <c r="S66" s="27">
        <f t="shared" ca="1" si="26"/>
        <v>2</v>
      </c>
      <c r="T66" s="27">
        <f t="shared" ca="1" si="26"/>
        <v>2</v>
      </c>
      <c r="U66" s="27">
        <f t="shared" ca="1" si="26"/>
        <v>2</v>
      </c>
      <c r="V66" s="27">
        <f t="shared" ca="1" si="26"/>
        <v>2</v>
      </c>
      <c r="W66" s="27">
        <f t="shared" ca="1" si="26"/>
        <v>2</v>
      </c>
      <c r="X66" s="27">
        <f t="shared" ca="1" si="26"/>
        <v>2</v>
      </c>
      <c r="Y66" s="27">
        <f t="shared" ca="1" si="26"/>
        <v>2</v>
      </c>
    </row>
    <row r="67" spans="1:25" x14ac:dyDescent="0.25">
      <c r="A67" s="27" t="s">
        <v>21</v>
      </c>
      <c r="B67" s="27">
        <f t="shared" ref="B67:Y67" ca="1" si="27">INDIRECT("Plate"&amp;$L$2&amp;"_"&amp;$AA34&amp;"!"&amp;B$39&amp;($Z34+17))</f>
        <v>2</v>
      </c>
      <c r="C67" s="27">
        <f t="shared" ca="1" si="27"/>
        <v>2</v>
      </c>
      <c r="D67" s="27">
        <f t="shared" ca="1" si="27"/>
        <v>2</v>
      </c>
      <c r="E67" s="27">
        <f t="shared" ca="1" si="27"/>
        <v>2</v>
      </c>
      <c r="F67" s="27">
        <f t="shared" ca="1" si="27"/>
        <v>2</v>
      </c>
      <c r="G67" s="27">
        <f t="shared" ca="1" si="27"/>
        <v>2</v>
      </c>
      <c r="H67" s="27">
        <f t="shared" ca="1" si="27"/>
        <v>2</v>
      </c>
      <c r="I67" s="27">
        <f t="shared" ca="1" si="27"/>
        <v>2</v>
      </c>
      <c r="J67" s="27">
        <f t="shared" ca="1" si="27"/>
        <v>2</v>
      </c>
      <c r="K67" s="27">
        <f t="shared" ca="1" si="27"/>
        <v>2</v>
      </c>
      <c r="L67" s="27">
        <f t="shared" ca="1" si="27"/>
        <v>2</v>
      </c>
      <c r="M67" s="27">
        <f t="shared" ca="1" si="27"/>
        <v>2</v>
      </c>
      <c r="N67" s="27">
        <f t="shared" ca="1" si="27"/>
        <v>2</v>
      </c>
      <c r="O67" s="27">
        <f t="shared" ca="1" si="27"/>
        <v>2</v>
      </c>
      <c r="P67" s="27">
        <f t="shared" ca="1" si="27"/>
        <v>2</v>
      </c>
      <c r="Q67" s="27">
        <f t="shared" ca="1" si="27"/>
        <v>2</v>
      </c>
      <c r="R67" s="27">
        <f t="shared" ca="1" si="27"/>
        <v>2</v>
      </c>
      <c r="S67" s="27">
        <f t="shared" ca="1" si="27"/>
        <v>2</v>
      </c>
      <c r="T67" s="27">
        <f t="shared" ca="1" si="27"/>
        <v>2</v>
      </c>
      <c r="U67" s="27">
        <f t="shared" ca="1" si="27"/>
        <v>2</v>
      </c>
      <c r="V67" s="27">
        <f t="shared" ca="1" si="27"/>
        <v>2</v>
      </c>
      <c r="W67" s="27">
        <f t="shared" ca="1" si="27"/>
        <v>2</v>
      </c>
      <c r="X67" s="27">
        <f t="shared" ca="1" si="27"/>
        <v>2</v>
      </c>
      <c r="Y67" s="27">
        <f t="shared" ca="1" si="27"/>
        <v>2</v>
      </c>
    </row>
    <row r="68" spans="1:25" x14ac:dyDescent="0.25">
      <c r="A68" s="27" t="s">
        <v>22</v>
      </c>
      <c r="B68" s="27">
        <f t="shared" ref="B68:Y68" ca="1" si="28">INDIRECT("Plate"&amp;$L$2&amp;"_"&amp;$AA35&amp;"!"&amp;B$39&amp;($Z35+17))</f>
        <v>2</v>
      </c>
      <c r="C68" s="27">
        <f t="shared" ca="1" si="28"/>
        <v>2</v>
      </c>
      <c r="D68" s="27">
        <f t="shared" ca="1" si="28"/>
        <v>2</v>
      </c>
      <c r="E68" s="27">
        <f t="shared" ca="1" si="28"/>
        <v>2</v>
      </c>
      <c r="F68" s="27">
        <f t="shared" ca="1" si="28"/>
        <v>2</v>
      </c>
      <c r="G68" s="27">
        <f t="shared" ca="1" si="28"/>
        <v>2</v>
      </c>
      <c r="H68" s="27">
        <f t="shared" ca="1" si="28"/>
        <v>2</v>
      </c>
      <c r="I68" s="27">
        <f t="shared" ca="1" si="28"/>
        <v>2</v>
      </c>
      <c r="J68" s="27">
        <f t="shared" ca="1" si="28"/>
        <v>2</v>
      </c>
      <c r="K68" s="27">
        <f t="shared" ca="1" si="28"/>
        <v>2</v>
      </c>
      <c r="L68" s="27">
        <f t="shared" ca="1" si="28"/>
        <v>2</v>
      </c>
      <c r="M68" s="27">
        <f t="shared" ca="1" si="28"/>
        <v>2</v>
      </c>
      <c r="N68" s="27">
        <f t="shared" ca="1" si="28"/>
        <v>2</v>
      </c>
      <c r="O68" s="27">
        <f t="shared" ca="1" si="28"/>
        <v>2</v>
      </c>
      <c r="P68" s="27">
        <f t="shared" ca="1" si="28"/>
        <v>2</v>
      </c>
      <c r="Q68" s="27">
        <f t="shared" ca="1" si="28"/>
        <v>2</v>
      </c>
      <c r="R68" s="27">
        <f t="shared" ca="1" si="28"/>
        <v>2</v>
      </c>
      <c r="S68" s="27">
        <f t="shared" ca="1" si="28"/>
        <v>2</v>
      </c>
      <c r="T68" s="27">
        <f t="shared" ca="1" si="28"/>
        <v>2</v>
      </c>
      <c r="U68" s="27">
        <f t="shared" ca="1" si="28"/>
        <v>2</v>
      </c>
      <c r="V68" s="27">
        <f t="shared" ca="1" si="28"/>
        <v>2</v>
      </c>
      <c r="W68" s="27">
        <f t="shared" ca="1" si="28"/>
        <v>2</v>
      </c>
      <c r="X68" s="27">
        <f t="shared" ca="1" si="28"/>
        <v>2</v>
      </c>
      <c r="Y68" s="27">
        <f t="shared" ca="1" si="28"/>
        <v>2</v>
      </c>
    </row>
    <row r="69" spans="1:25" x14ac:dyDescent="0.25">
      <c r="A69" s="27" t="s">
        <v>23</v>
      </c>
      <c r="B69" s="27">
        <f t="shared" ref="B69:Y69" ca="1" si="29">INDIRECT("Plate"&amp;$L$2&amp;"_"&amp;$AA36&amp;"!"&amp;B$39&amp;($Z36+17))</f>
        <v>2</v>
      </c>
      <c r="C69" s="27">
        <f t="shared" ca="1" si="29"/>
        <v>2</v>
      </c>
      <c r="D69" s="27">
        <f t="shared" ca="1" si="29"/>
        <v>2</v>
      </c>
      <c r="E69" s="27">
        <f t="shared" ca="1" si="29"/>
        <v>2</v>
      </c>
      <c r="F69" s="27">
        <f t="shared" ca="1" si="29"/>
        <v>2</v>
      </c>
      <c r="G69" s="27">
        <f t="shared" ca="1" si="29"/>
        <v>2</v>
      </c>
      <c r="H69" s="27">
        <f t="shared" ca="1" si="29"/>
        <v>2</v>
      </c>
      <c r="I69" s="27">
        <f t="shared" ca="1" si="29"/>
        <v>2</v>
      </c>
      <c r="J69" s="27">
        <f t="shared" ca="1" si="29"/>
        <v>2</v>
      </c>
      <c r="K69" s="27">
        <f t="shared" ca="1" si="29"/>
        <v>2</v>
      </c>
      <c r="L69" s="27">
        <f t="shared" ca="1" si="29"/>
        <v>2</v>
      </c>
      <c r="M69" s="27">
        <f t="shared" ca="1" si="29"/>
        <v>2</v>
      </c>
      <c r="N69" s="27">
        <f t="shared" ca="1" si="29"/>
        <v>2</v>
      </c>
      <c r="O69" s="27">
        <f t="shared" ca="1" si="29"/>
        <v>2</v>
      </c>
      <c r="P69" s="27">
        <f t="shared" ca="1" si="29"/>
        <v>2</v>
      </c>
      <c r="Q69" s="27">
        <f t="shared" ca="1" si="29"/>
        <v>2</v>
      </c>
      <c r="R69" s="27">
        <f t="shared" ca="1" si="29"/>
        <v>2</v>
      </c>
      <c r="S69" s="27">
        <f t="shared" ca="1" si="29"/>
        <v>2</v>
      </c>
      <c r="T69" s="27">
        <f t="shared" ca="1" si="29"/>
        <v>2</v>
      </c>
      <c r="U69" s="27">
        <f t="shared" ca="1" si="29"/>
        <v>2</v>
      </c>
      <c r="V69" s="27">
        <f t="shared" ca="1" si="29"/>
        <v>2</v>
      </c>
      <c r="W69" s="27">
        <f t="shared" ca="1" si="29"/>
        <v>2</v>
      </c>
      <c r="X69" s="27">
        <f t="shared" ca="1" si="29"/>
        <v>2</v>
      </c>
      <c r="Y69" s="27">
        <f t="shared" ca="1" si="29"/>
        <v>2</v>
      </c>
    </row>
    <row r="70" spans="1:25" x14ac:dyDescent="0.25">
      <c r="A70" s="27" t="s">
        <v>24</v>
      </c>
      <c r="B70" s="27">
        <f t="shared" ref="B70:Y70" ca="1" si="30">INDIRECT("Plate"&amp;$L$2&amp;"_"&amp;$AA37&amp;"!"&amp;B$39&amp;($Z37+17))</f>
        <v>2</v>
      </c>
      <c r="C70" s="27">
        <f t="shared" ca="1" si="30"/>
        <v>2</v>
      </c>
      <c r="D70" s="27">
        <f t="shared" ca="1" si="30"/>
        <v>2</v>
      </c>
      <c r="E70" s="27">
        <f t="shared" ca="1" si="30"/>
        <v>2</v>
      </c>
      <c r="F70" s="27">
        <f t="shared" ca="1" si="30"/>
        <v>2</v>
      </c>
      <c r="G70" s="27">
        <f t="shared" ca="1" si="30"/>
        <v>2</v>
      </c>
      <c r="H70" s="27">
        <f t="shared" ca="1" si="30"/>
        <v>2</v>
      </c>
      <c r="I70" s="27">
        <f t="shared" ca="1" si="30"/>
        <v>2</v>
      </c>
      <c r="J70" s="27">
        <f t="shared" ca="1" si="30"/>
        <v>2</v>
      </c>
      <c r="K70" s="27">
        <f t="shared" ca="1" si="30"/>
        <v>2</v>
      </c>
      <c r="L70" s="27">
        <f t="shared" ca="1" si="30"/>
        <v>2</v>
      </c>
      <c r="M70" s="27">
        <f t="shared" ca="1" si="30"/>
        <v>2</v>
      </c>
      <c r="N70" s="27">
        <f t="shared" ca="1" si="30"/>
        <v>2</v>
      </c>
      <c r="O70" s="27">
        <f t="shared" ca="1" si="30"/>
        <v>2</v>
      </c>
      <c r="P70" s="27">
        <f t="shared" ca="1" si="30"/>
        <v>2</v>
      </c>
      <c r="Q70" s="27">
        <f t="shared" ca="1" si="30"/>
        <v>2</v>
      </c>
      <c r="R70" s="27">
        <f t="shared" ca="1" si="30"/>
        <v>2</v>
      </c>
      <c r="S70" s="27">
        <f t="shared" ca="1" si="30"/>
        <v>2</v>
      </c>
      <c r="T70" s="27">
        <f t="shared" ca="1" si="30"/>
        <v>2</v>
      </c>
      <c r="U70" s="27">
        <f t="shared" ca="1" si="30"/>
        <v>2</v>
      </c>
      <c r="V70" s="27">
        <f t="shared" ca="1" si="30"/>
        <v>2</v>
      </c>
      <c r="W70" s="27">
        <f t="shared" ca="1" si="30"/>
        <v>2</v>
      </c>
      <c r="X70" s="27">
        <f t="shared" ca="1" si="30"/>
        <v>2</v>
      </c>
      <c r="Y70" s="27">
        <f t="shared" ca="1" si="30"/>
        <v>2</v>
      </c>
    </row>
    <row r="71" spans="1:25" x14ac:dyDescent="0.25">
      <c r="A71" s="27" t="s">
        <v>25</v>
      </c>
      <c r="B71" s="27">
        <f t="shared" ref="B71:Y71" ca="1" si="31">INDIRECT("Plate"&amp;$L$2&amp;"_"&amp;$AA38&amp;"!"&amp;B$39&amp;($Z38+17))</f>
        <v>2</v>
      </c>
      <c r="C71" s="27">
        <f t="shared" ca="1" si="31"/>
        <v>2</v>
      </c>
      <c r="D71" s="27">
        <f t="shared" ca="1" si="31"/>
        <v>2</v>
      </c>
      <c r="E71" s="27">
        <f t="shared" ca="1" si="31"/>
        <v>2</v>
      </c>
      <c r="F71" s="27">
        <f t="shared" ca="1" si="31"/>
        <v>2</v>
      </c>
      <c r="G71" s="27">
        <f t="shared" ca="1" si="31"/>
        <v>2</v>
      </c>
      <c r="H71" s="27">
        <f t="shared" ca="1" si="31"/>
        <v>2</v>
      </c>
      <c r="I71" s="27">
        <f t="shared" ca="1" si="31"/>
        <v>2</v>
      </c>
      <c r="J71" s="27">
        <f t="shared" ca="1" si="31"/>
        <v>2</v>
      </c>
      <c r="K71" s="27">
        <f t="shared" ca="1" si="31"/>
        <v>2</v>
      </c>
      <c r="L71" s="27">
        <f t="shared" ca="1" si="31"/>
        <v>2</v>
      </c>
      <c r="M71" s="27">
        <f t="shared" ca="1" si="31"/>
        <v>2</v>
      </c>
      <c r="N71" s="27">
        <f t="shared" ca="1" si="31"/>
        <v>2</v>
      </c>
      <c r="O71" s="27">
        <f t="shared" ca="1" si="31"/>
        <v>2</v>
      </c>
      <c r="P71" s="27">
        <f t="shared" ca="1" si="31"/>
        <v>2</v>
      </c>
      <c r="Q71" s="27">
        <f t="shared" ca="1" si="31"/>
        <v>2</v>
      </c>
      <c r="R71" s="27">
        <f t="shared" ca="1" si="31"/>
        <v>2</v>
      </c>
      <c r="S71" s="27">
        <f t="shared" ca="1" si="31"/>
        <v>2</v>
      </c>
      <c r="T71" s="27">
        <f t="shared" ca="1" si="31"/>
        <v>2</v>
      </c>
      <c r="U71" s="27">
        <f t="shared" ca="1" si="31"/>
        <v>2</v>
      </c>
      <c r="V71" s="27">
        <f t="shared" ca="1" si="31"/>
        <v>2</v>
      </c>
      <c r="W71" s="27">
        <f t="shared" ca="1" si="31"/>
        <v>2</v>
      </c>
      <c r="X71" s="27">
        <f t="shared" ca="1" si="31"/>
        <v>2</v>
      </c>
      <c r="Y71" s="27">
        <f t="shared" ca="1" si="31"/>
        <v>2</v>
      </c>
    </row>
    <row r="72" spans="1:25" x14ac:dyDescent="0.25">
      <c r="A72" s="27" t="s">
        <v>5</v>
      </c>
      <c r="B72" s="27">
        <f t="shared" ref="B72:Y72" ca="1" si="32">IF(INDIRECT("Plate"&amp;$L$2&amp;"_E!"&amp;B$39&amp;$Z7)="",1,2)</f>
        <v>1</v>
      </c>
      <c r="C72" s="27">
        <f t="shared" ca="1" si="32"/>
        <v>1</v>
      </c>
      <c r="D72" s="27">
        <f t="shared" ca="1" si="32"/>
        <v>1</v>
      </c>
      <c r="E72" s="27">
        <f t="shared" ca="1" si="32"/>
        <v>1</v>
      </c>
      <c r="F72" s="27">
        <f t="shared" ca="1" si="32"/>
        <v>1</v>
      </c>
      <c r="G72" s="27">
        <f t="shared" ca="1" si="32"/>
        <v>1</v>
      </c>
      <c r="H72" s="27">
        <f t="shared" ca="1" si="32"/>
        <v>1</v>
      </c>
      <c r="I72" s="27">
        <f t="shared" ca="1" si="32"/>
        <v>1</v>
      </c>
      <c r="J72" s="27">
        <f t="shared" ca="1" si="32"/>
        <v>2</v>
      </c>
      <c r="K72" s="27">
        <f t="shared" ca="1" si="32"/>
        <v>2</v>
      </c>
      <c r="L72" s="27">
        <f t="shared" ca="1" si="32"/>
        <v>2</v>
      </c>
      <c r="M72" s="27">
        <f t="shared" ca="1" si="32"/>
        <v>2</v>
      </c>
      <c r="N72" s="27">
        <f t="shared" ca="1" si="32"/>
        <v>1</v>
      </c>
      <c r="O72" s="27">
        <f t="shared" ca="1" si="32"/>
        <v>1</v>
      </c>
      <c r="P72" s="27">
        <f t="shared" ca="1" si="32"/>
        <v>1</v>
      </c>
      <c r="Q72" s="27">
        <f t="shared" ca="1" si="32"/>
        <v>1</v>
      </c>
      <c r="R72" s="27">
        <f t="shared" ca="1" si="32"/>
        <v>1</v>
      </c>
      <c r="S72" s="27">
        <f t="shared" ca="1" si="32"/>
        <v>1</v>
      </c>
      <c r="T72" s="27">
        <f t="shared" ca="1" si="32"/>
        <v>1</v>
      </c>
      <c r="U72" s="27">
        <f t="shared" ca="1" si="32"/>
        <v>1</v>
      </c>
      <c r="V72" s="27">
        <f t="shared" ca="1" si="32"/>
        <v>1</v>
      </c>
      <c r="W72" s="27">
        <f t="shared" ca="1" si="32"/>
        <v>1</v>
      </c>
      <c r="X72" s="27">
        <f t="shared" ca="1" si="32"/>
        <v>1</v>
      </c>
      <c r="Y72" s="27">
        <f t="shared" ca="1" si="32"/>
        <v>1</v>
      </c>
    </row>
    <row r="73" spans="1:25" x14ac:dyDescent="0.25">
      <c r="B73" s="27">
        <f t="shared" ref="B73:Y73" ca="1" si="33">IF(INDIRECT("Plate"&amp;$L$2&amp;"_E!"&amp;B$39&amp;$Z8)="",1,2)</f>
        <v>1</v>
      </c>
      <c r="C73" s="27">
        <f t="shared" ca="1" si="33"/>
        <v>1</v>
      </c>
      <c r="D73" s="27">
        <f t="shared" ca="1" si="33"/>
        <v>1</v>
      </c>
      <c r="E73" s="27">
        <f t="shared" ca="1" si="33"/>
        <v>1</v>
      </c>
      <c r="F73" s="27">
        <f t="shared" ca="1" si="33"/>
        <v>1</v>
      </c>
      <c r="G73" s="27">
        <f t="shared" ca="1" si="33"/>
        <v>1</v>
      </c>
      <c r="H73" s="27">
        <f t="shared" ca="1" si="33"/>
        <v>1</v>
      </c>
      <c r="I73" s="27">
        <f t="shared" ca="1" si="33"/>
        <v>1</v>
      </c>
      <c r="J73" s="27">
        <f t="shared" ca="1" si="33"/>
        <v>2</v>
      </c>
      <c r="K73" s="27">
        <f t="shared" ca="1" si="33"/>
        <v>2</v>
      </c>
      <c r="L73" s="27">
        <f t="shared" ca="1" si="33"/>
        <v>2</v>
      </c>
      <c r="M73" s="27">
        <f t="shared" ca="1" si="33"/>
        <v>2</v>
      </c>
      <c r="N73" s="27">
        <f t="shared" ca="1" si="33"/>
        <v>1</v>
      </c>
      <c r="O73" s="27">
        <f t="shared" ca="1" si="33"/>
        <v>1</v>
      </c>
      <c r="P73" s="27">
        <f t="shared" ca="1" si="33"/>
        <v>1</v>
      </c>
      <c r="Q73" s="27">
        <f t="shared" ca="1" si="33"/>
        <v>1</v>
      </c>
      <c r="R73" s="27">
        <f t="shared" ca="1" si="33"/>
        <v>1</v>
      </c>
      <c r="S73" s="27">
        <f t="shared" ca="1" si="33"/>
        <v>1</v>
      </c>
      <c r="T73" s="27">
        <f t="shared" ca="1" si="33"/>
        <v>1</v>
      </c>
      <c r="U73" s="27">
        <f t="shared" ca="1" si="33"/>
        <v>1</v>
      </c>
      <c r="V73" s="27">
        <f t="shared" ca="1" si="33"/>
        <v>1</v>
      </c>
      <c r="W73" s="27">
        <f t="shared" ca="1" si="33"/>
        <v>1</v>
      </c>
      <c r="X73" s="27">
        <f t="shared" ca="1" si="33"/>
        <v>1</v>
      </c>
      <c r="Y73" s="27">
        <f t="shared" ca="1" si="33"/>
        <v>1</v>
      </c>
    </row>
    <row r="74" spans="1:25" x14ac:dyDescent="0.25">
      <c r="B74" s="27">
        <f t="shared" ref="B74:Y74" ca="1" si="34">IF(INDIRECT("Plate"&amp;$L$2&amp;"_E!"&amp;B$39&amp;$Z9)="",1,2)</f>
        <v>1</v>
      </c>
      <c r="C74" s="27">
        <f t="shared" ca="1" si="34"/>
        <v>1</v>
      </c>
      <c r="D74" s="27">
        <f t="shared" ca="1" si="34"/>
        <v>1</v>
      </c>
      <c r="E74" s="27">
        <f t="shared" ca="1" si="34"/>
        <v>1</v>
      </c>
      <c r="F74" s="27">
        <f t="shared" ca="1" si="34"/>
        <v>1</v>
      </c>
      <c r="G74" s="27">
        <f t="shared" ca="1" si="34"/>
        <v>1</v>
      </c>
      <c r="H74" s="27">
        <f t="shared" ca="1" si="34"/>
        <v>1</v>
      </c>
      <c r="I74" s="27">
        <f t="shared" ca="1" si="34"/>
        <v>1</v>
      </c>
      <c r="J74" s="27">
        <f t="shared" ca="1" si="34"/>
        <v>2</v>
      </c>
      <c r="K74" s="27">
        <f t="shared" ca="1" si="34"/>
        <v>2</v>
      </c>
      <c r="L74" s="27">
        <f t="shared" ca="1" si="34"/>
        <v>2</v>
      </c>
      <c r="M74" s="27">
        <f t="shared" ca="1" si="34"/>
        <v>2</v>
      </c>
      <c r="N74" s="27">
        <f t="shared" ca="1" si="34"/>
        <v>1</v>
      </c>
      <c r="O74" s="27">
        <f t="shared" ca="1" si="34"/>
        <v>1</v>
      </c>
      <c r="P74" s="27">
        <f t="shared" ca="1" si="34"/>
        <v>1</v>
      </c>
      <c r="Q74" s="27">
        <f t="shared" ca="1" si="34"/>
        <v>1</v>
      </c>
      <c r="R74" s="27">
        <f t="shared" ca="1" si="34"/>
        <v>1</v>
      </c>
      <c r="S74" s="27">
        <f t="shared" ca="1" si="34"/>
        <v>1</v>
      </c>
      <c r="T74" s="27">
        <f t="shared" ca="1" si="34"/>
        <v>1</v>
      </c>
      <c r="U74" s="27">
        <f t="shared" ca="1" si="34"/>
        <v>1</v>
      </c>
      <c r="V74" s="27">
        <f t="shared" ca="1" si="34"/>
        <v>1</v>
      </c>
      <c r="W74" s="27">
        <f t="shared" ca="1" si="34"/>
        <v>1</v>
      </c>
      <c r="X74" s="27">
        <f t="shared" ca="1" si="34"/>
        <v>1</v>
      </c>
      <c r="Y74" s="27">
        <f t="shared" ca="1" si="34"/>
        <v>1</v>
      </c>
    </row>
    <row r="75" spans="1:25" x14ac:dyDescent="0.25">
      <c r="B75" s="27">
        <f t="shared" ref="B75:Y75" ca="1" si="35">IF(INDIRECT("Plate"&amp;$L$2&amp;"_E!"&amp;B$39&amp;$Z10)="",1,2)</f>
        <v>1</v>
      </c>
      <c r="C75" s="27">
        <f t="shared" ca="1" si="35"/>
        <v>1</v>
      </c>
      <c r="D75" s="27">
        <f t="shared" ca="1" si="35"/>
        <v>1</v>
      </c>
      <c r="E75" s="27">
        <f t="shared" ca="1" si="35"/>
        <v>1</v>
      </c>
      <c r="F75" s="27">
        <f t="shared" ca="1" si="35"/>
        <v>1</v>
      </c>
      <c r="G75" s="27">
        <f t="shared" ca="1" si="35"/>
        <v>1</v>
      </c>
      <c r="H75" s="27">
        <f t="shared" ca="1" si="35"/>
        <v>1</v>
      </c>
      <c r="I75" s="27">
        <f t="shared" ca="1" si="35"/>
        <v>1</v>
      </c>
      <c r="J75" s="27">
        <f t="shared" ca="1" si="35"/>
        <v>2</v>
      </c>
      <c r="K75" s="27">
        <f t="shared" ca="1" si="35"/>
        <v>2</v>
      </c>
      <c r="L75" s="27">
        <f t="shared" ca="1" si="35"/>
        <v>2</v>
      </c>
      <c r="M75" s="27">
        <f t="shared" ca="1" si="35"/>
        <v>2</v>
      </c>
      <c r="N75" s="27">
        <f t="shared" ca="1" si="35"/>
        <v>1</v>
      </c>
      <c r="O75" s="27">
        <f t="shared" ca="1" si="35"/>
        <v>1</v>
      </c>
      <c r="P75" s="27">
        <f t="shared" ca="1" si="35"/>
        <v>1</v>
      </c>
      <c r="Q75" s="27">
        <f t="shared" ca="1" si="35"/>
        <v>1</v>
      </c>
      <c r="R75" s="27">
        <f t="shared" ca="1" si="35"/>
        <v>1</v>
      </c>
      <c r="S75" s="27">
        <f t="shared" ca="1" si="35"/>
        <v>1</v>
      </c>
      <c r="T75" s="27">
        <f t="shared" ca="1" si="35"/>
        <v>1</v>
      </c>
      <c r="U75" s="27">
        <f t="shared" ca="1" si="35"/>
        <v>1</v>
      </c>
      <c r="V75" s="27">
        <f t="shared" ca="1" si="35"/>
        <v>1</v>
      </c>
      <c r="W75" s="27">
        <f t="shared" ca="1" si="35"/>
        <v>1</v>
      </c>
      <c r="X75" s="27">
        <f t="shared" ca="1" si="35"/>
        <v>1</v>
      </c>
      <c r="Y75" s="27">
        <f t="shared" ca="1" si="35"/>
        <v>1</v>
      </c>
    </row>
    <row r="76" spans="1:25" x14ac:dyDescent="0.25">
      <c r="B76" s="27">
        <f t="shared" ref="B76:Y76" ca="1" si="36">IF(INDIRECT("Plate"&amp;$L$2&amp;"_E!"&amp;B$39&amp;$Z11)="",1,2)</f>
        <v>1</v>
      </c>
      <c r="C76" s="27">
        <f t="shared" ca="1" si="36"/>
        <v>1</v>
      </c>
      <c r="D76" s="27">
        <f t="shared" ca="1" si="36"/>
        <v>1</v>
      </c>
      <c r="E76" s="27">
        <f t="shared" ca="1" si="36"/>
        <v>1</v>
      </c>
      <c r="F76" s="27">
        <f t="shared" ca="1" si="36"/>
        <v>1</v>
      </c>
      <c r="G76" s="27">
        <f t="shared" ca="1" si="36"/>
        <v>1</v>
      </c>
      <c r="H76" s="27">
        <f t="shared" ca="1" si="36"/>
        <v>1</v>
      </c>
      <c r="I76" s="27">
        <f t="shared" ca="1" si="36"/>
        <v>1</v>
      </c>
      <c r="J76" s="27">
        <f t="shared" ca="1" si="36"/>
        <v>2</v>
      </c>
      <c r="K76" s="27">
        <f t="shared" ca="1" si="36"/>
        <v>2</v>
      </c>
      <c r="L76" s="27">
        <f t="shared" ca="1" si="36"/>
        <v>2</v>
      </c>
      <c r="M76" s="27">
        <f t="shared" ca="1" si="36"/>
        <v>2</v>
      </c>
      <c r="N76" s="27">
        <f t="shared" ca="1" si="36"/>
        <v>1</v>
      </c>
      <c r="O76" s="27">
        <f t="shared" ca="1" si="36"/>
        <v>1</v>
      </c>
      <c r="P76" s="27">
        <f t="shared" ca="1" si="36"/>
        <v>1</v>
      </c>
      <c r="Q76" s="27">
        <f t="shared" ca="1" si="36"/>
        <v>1</v>
      </c>
      <c r="R76" s="27">
        <f t="shared" ca="1" si="36"/>
        <v>1</v>
      </c>
      <c r="S76" s="27">
        <f t="shared" ca="1" si="36"/>
        <v>1</v>
      </c>
      <c r="T76" s="27">
        <f t="shared" ca="1" si="36"/>
        <v>1</v>
      </c>
      <c r="U76" s="27">
        <f t="shared" ca="1" si="36"/>
        <v>1</v>
      </c>
      <c r="V76" s="27">
        <f t="shared" ca="1" si="36"/>
        <v>1</v>
      </c>
      <c r="W76" s="27">
        <f t="shared" ca="1" si="36"/>
        <v>1</v>
      </c>
      <c r="X76" s="27">
        <f t="shared" ca="1" si="36"/>
        <v>1</v>
      </c>
      <c r="Y76" s="27">
        <f t="shared" ca="1" si="36"/>
        <v>1</v>
      </c>
    </row>
    <row r="77" spans="1:25" x14ac:dyDescent="0.25">
      <c r="B77" s="27">
        <f t="shared" ref="B77:Y77" ca="1" si="37">IF(INDIRECT("Plate"&amp;$L$2&amp;"_E!"&amp;B$39&amp;$Z12)="",1,2)</f>
        <v>1</v>
      </c>
      <c r="C77" s="27">
        <f t="shared" ca="1" si="37"/>
        <v>1</v>
      </c>
      <c r="D77" s="27">
        <f t="shared" ca="1" si="37"/>
        <v>1</v>
      </c>
      <c r="E77" s="27">
        <f t="shared" ca="1" si="37"/>
        <v>1</v>
      </c>
      <c r="F77" s="27">
        <f t="shared" ca="1" si="37"/>
        <v>1</v>
      </c>
      <c r="G77" s="27">
        <f t="shared" ca="1" si="37"/>
        <v>1</v>
      </c>
      <c r="H77" s="27">
        <f t="shared" ca="1" si="37"/>
        <v>1</v>
      </c>
      <c r="I77" s="27">
        <f t="shared" ca="1" si="37"/>
        <v>1</v>
      </c>
      <c r="J77" s="27">
        <f t="shared" ca="1" si="37"/>
        <v>2</v>
      </c>
      <c r="K77" s="27">
        <f t="shared" ca="1" si="37"/>
        <v>2</v>
      </c>
      <c r="L77" s="27">
        <f t="shared" ca="1" si="37"/>
        <v>2</v>
      </c>
      <c r="M77" s="27">
        <f t="shared" ca="1" si="37"/>
        <v>2</v>
      </c>
      <c r="N77" s="27">
        <f t="shared" ca="1" si="37"/>
        <v>1</v>
      </c>
      <c r="O77" s="27">
        <f t="shared" ca="1" si="37"/>
        <v>1</v>
      </c>
      <c r="P77" s="27">
        <f t="shared" ca="1" si="37"/>
        <v>1</v>
      </c>
      <c r="Q77" s="27">
        <f t="shared" ca="1" si="37"/>
        <v>1</v>
      </c>
      <c r="R77" s="27">
        <f t="shared" ca="1" si="37"/>
        <v>1</v>
      </c>
      <c r="S77" s="27">
        <f t="shared" ca="1" si="37"/>
        <v>1</v>
      </c>
      <c r="T77" s="27">
        <f t="shared" ca="1" si="37"/>
        <v>1</v>
      </c>
      <c r="U77" s="27">
        <f t="shared" ca="1" si="37"/>
        <v>1</v>
      </c>
      <c r="V77" s="27">
        <f t="shared" ca="1" si="37"/>
        <v>1</v>
      </c>
      <c r="W77" s="27">
        <f t="shared" ca="1" si="37"/>
        <v>1</v>
      </c>
      <c r="X77" s="27">
        <f t="shared" ca="1" si="37"/>
        <v>1</v>
      </c>
      <c r="Y77" s="27">
        <f t="shared" ca="1" si="37"/>
        <v>1</v>
      </c>
    </row>
    <row r="78" spans="1:25" x14ac:dyDescent="0.25">
      <c r="B78" s="27">
        <f t="shared" ref="B78:Y78" ca="1" si="38">IF(INDIRECT("Plate"&amp;$L$2&amp;"_E!"&amp;B$39&amp;$Z13)="",1,2)</f>
        <v>1</v>
      </c>
      <c r="C78" s="27">
        <f t="shared" ca="1" si="38"/>
        <v>1</v>
      </c>
      <c r="D78" s="27">
        <f t="shared" ca="1" si="38"/>
        <v>1</v>
      </c>
      <c r="E78" s="27">
        <f t="shared" ca="1" si="38"/>
        <v>1</v>
      </c>
      <c r="F78" s="27">
        <f t="shared" ca="1" si="38"/>
        <v>1</v>
      </c>
      <c r="G78" s="27">
        <f t="shared" ca="1" si="38"/>
        <v>1</v>
      </c>
      <c r="H78" s="27">
        <f t="shared" ca="1" si="38"/>
        <v>1</v>
      </c>
      <c r="I78" s="27">
        <f t="shared" ca="1" si="38"/>
        <v>1</v>
      </c>
      <c r="J78" s="27">
        <f t="shared" ca="1" si="38"/>
        <v>2</v>
      </c>
      <c r="K78" s="27">
        <f t="shared" ca="1" si="38"/>
        <v>2</v>
      </c>
      <c r="L78" s="27">
        <f t="shared" ca="1" si="38"/>
        <v>2</v>
      </c>
      <c r="M78" s="27">
        <f t="shared" ca="1" si="38"/>
        <v>2</v>
      </c>
      <c r="N78" s="27">
        <f t="shared" ca="1" si="38"/>
        <v>1</v>
      </c>
      <c r="O78" s="27">
        <f t="shared" ca="1" si="38"/>
        <v>1</v>
      </c>
      <c r="P78" s="27">
        <f t="shared" ca="1" si="38"/>
        <v>1</v>
      </c>
      <c r="Q78" s="27">
        <f t="shared" ca="1" si="38"/>
        <v>1</v>
      </c>
      <c r="R78" s="27">
        <f t="shared" ca="1" si="38"/>
        <v>1</v>
      </c>
      <c r="S78" s="27">
        <f t="shared" ca="1" si="38"/>
        <v>1</v>
      </c>
      <c r="T78" s="27">
        <f t="shared" ca="1" si="38"/>
        <v>1</v>
      </c>
      <c r="U78" s="27">
        <f t="shared" ca="1" si="38"/>
        <v>1</v>
      </c>
      <c r="V78" s="27">
        <f t="shared" ca="1" si="38"/>
        <v>1</v>
      </c>
      <c r="W78" s="27">
        <f t="shared" ca="1" si="38"/>
        <v>1</v>
      </c>
      <c r="X78" s="27">
        <f t="shared" ca="1" si="38"/>
        <v>1</v>
      </c>
      <c r="Y78" s="27">
        <f t="shared" ca="1" si="38"/>
        <v>1</v>
      </c>
    </row>
    <row r="79" spans="1:25" x14ac:dyDescent="0.25">
      <c r="B79" s="27">
        <f t="shared" ref="B79:Y79" ca="1" si="39">IF(INDIRECT("Plate"&amp;$L$2&amp;"_E!"&amp;B$39&amp;$Z14)="",1,2)</f>
        <v>1</v>
      </c>
      <c r="C79" s="27">
        <f t="shared" ca="1" si="39"/>
        <v>1</v>
      </c>
      <c r="D79" s="27">
        <f t="shared" ca="1" si="39"/>
        <v>1</v>
      </c>
      <c r="E79" s="27">
        <f t="shared" ca="1" si="39"/>
        <v>1</v>
      </c>
      <c r="F79" s="27">
        <f t="shared" ca="1" si="39"/>
        <v>1</v>
      </c>
      <c r="G79" s="27">
        <f t="shared" ca="1" si="39"/>
        <v>1</v>
      </c>
      <c r="H79" s="27">
        <f t="shared" ca="1" si="39"/>
        <v>1</v>
      </c>
      <c r="I79" s="27">
        <f t="shared" ca="1" si="39"/>
        <v>1</v>
      </c>
      <c r="J79" s="27">
        <f t="shared" ca="1" si="39"/>
        <v>2</v>
      </c>
      <c r="K79" s="27">
        <f t="shared" ca="1" si="39"/>
        <v>2</v>
      </c>
      <c r="L79" s="27">
        <f t="shared" ca="1" si="39"/>
        <v>2</v>
      </c>
      <c r="M79" s="27">
        <f t="shared" ca="1" si="39"/>
        <v>2</v>
      </c>
      <c r="N79" s="27">
        <f t="shared" ca="1" si="39"/>
        <v>1</v>
      </c>
      <c r="O79" s="27">
        <f t="shared" ca="1" si="39"/>
        <v>1</v>
      </c>
      <c r="P79" s="27">
        <f t="shared" ca="1" si="39"/>
        <v>1</v>
      </c>
      <c r="Q79" s="27">
        <f t="shared" ca="1" si="39"/>
        <v>1</v>
      </c>
      <c r="R79" s="27">
        <f t="shared" ca="1" si="39"/>
        <v>1</v>
      </c>
      <c r="S79" s="27">
        <f t="shared" ca="1" si="39"/>
        <v>1</v>
      </c>
      <c r="T79" s="27">
        <f t="shared" ca="1" si="39"/>
        <v>1</v>
      </c>
      <c r="U79" s="27">
        <f t="shared" ca="1" si="39"/>
        <v>1</v>
      </c>
      <c r="V79" s="27">
        <f t="shared" ca="1" si="39"/>
        <v>1</v>
      </c>
      <c r="W79" s="27">
        <f t="shared" ca="1" si="39"/>
        <v>1</v>
      </c>
      <c r="X79" s="27">
        <f t="shared" ca="1" si="39"/>
        <v>1</v>
      </c>
      <c r="Y79" s="27">
        <f t="shared" ca="1" si="39"/>
        <v>1</v>
      </c>
    </row>
    <row r="80" spans="1:25" x14ac:dyDescent="0.25">
      <c r="B80" s="27">
        <f t="shared" ref="B80:Y80" ca="1" si="40">IF(INDIRECT("Plate"&amp;$L$2&amp;"_E!"&amp;B$39&amp;$Z15)="",1,2)</f>
        <v>1</v>
      </c>
      <c r="C80" s="27">
        <f t="shared" ca="1" si="40"/>
        <v>1</v>
      </c>
      <c r="D80" s="27">
        <f t="shared" ca="1" si="40"/>
        <v>1</v>
      </c>
      <c r="E80" s="27">
        <f t="shared" ca="1" si="40"/>
        <v>1</v>
      </c>
      <c r="F80" s="27">
        <f t="shared" ca="1" si="40"/>
        <v>1</v>
      </c>
      <c r="G80" s="27">
        <f t="shared" ca="1" si="40"/>
        <v>1</v>
      </c>
      <c r="H80" s="27">
        <f t="shared" ca="1" si="40"/>
        <v>1</v>
      </c>
      <c r="I80" s="27">
        <f t="shared" ca="1" si="40"/>
        <v>1</v>
      </c>
      <c r="J80" s="27">
        <f t="shared" ca="1" si="40"/>
        <v>2</v>
      </c>
      <c r="K80" s="27">
        <f t="shared" ca="1" si="40"/>
        <v>2</v>
      </c>
      <c r="L80" s="27">
        <f t="shared" ca="1" si="40"/>
        <v>2</v>
      </c>
      <c r="M80" s="27">
        <f t="shared" ca="1" si="40"/>
        <v>2</v>
      </c>
      <c r="N80" s="27">
        <f t="shared" ca="1" si="40"/>
        <v>1</v>
      </c>
      <c r="O80" s="27">
        <f t="shared" ca="1" si="40"/>
        <v>1</v>
      </c>
      <c r="P80" s="27">
        <f t="shared" ca="1" si="40"/>
        <v>1</v>
      </c>
      <c r="Q80" s="27">
        <f t="shared" ca="1" si="40"/>
        <v>1</v>
      </c>
      <c r="R80" s="27">
        <f t="shared" ca="1" si="40"/>
        <v>1</v>
      </c>
      <c r="S80" s="27">
        <f t="shared" ca="1" si="40"/>
        <v>1</v>
      </c>
      <c r="T80" s="27">
        <f t="shared" ca="1" si="40"/>
        <v>1</v>
      </c>
      <c r="U80" s="27">
        <f t="shared" ca="1" si="40"/>
        <v>1</v>
      </c>
      <c r="V80" s="27">
        <f t="shared" ca="1" si="40"/>
        <v>1</v>
      </c>
      <c r="W80" s="27">
        <f t="shared" ca="1" si="40"/>
        <v>1</v>
      </c>
      <c r="X80" s="27">
        <f t="shared" ca="1" si="40"/>
        <v>1</v>
      </c>
      <c r="Y80" s="27">
        <f t="shared" ca="1" si="40"/>
        <v>1</v>
      </c>
    </row>
    <row r="81" spans="2:25" x14ac:dyDescent="0.25">
      <c r="B81" s="27">
        <f t="shared" ref="B81:Y81" ca="1" si="41">IF(INDIRECT("Plate"&amp;$L$2&amp;"_E!"&amp;B$39&amp;$Z16)="",1,2)</f>
        <v>1</v>
      </c>
      <c r="C81" s="27">
        <f t="shared" ca="1" si="41"/>
        <v>1</v>
      </c>
      <c r="D81" s="27">
        <f t="shared" ca="1" si="41"/>
        <v>1</v>
      </c>
      <c r="E81" s="27">
        <f t="shared" ca="1" si="41"/>
        <v>1</v>
      </c>
      <c r="F81" s="27">
        <f t="shared" ca="1" si="41"/>
        <v>1</v>
      </c>
      <c r="G81" s="27">
        <f t="shared" ca="1" si="41"/>
        <v>1</v>
      </c>
      <c r="H81" s="27">
        <f t="shared" ca="1" si="41"/>
        <v>1</v>
      </c>
      <c r="I81" s="27">
        <f t="shared" ca="1" si="41"/>
        <v>1</v>
      </c>
      <c r="J81" s="27">
        <f t="shared" ca="1" si="41"/>
        <v>2</v>
      </c>
      <c r="K81" s="27">
        <f t="shared" ca="1" si="41"/>
        <v>2</v>
      </c>
      <c r="L81" s="27">
        <f t="shared" ca="1" si="41"/>
        <v>2</v>
      </c>
      <c r="M81" s="27">
        <f t="shared" ca="1" si="41"/>
        <v>2</v>
      </c>
      <c r="N81" s="27">
        <f t="shared" ca="1" si="41"/>
        <v>1</v>
      </c>
      <c r="O81" s="27">
        <f t="shared" ca="1" si="41"/>
        <v>1</v>
      </c>
      <c r="P81" s="27">
        <f t="shared" ca="1" si="41"/>
        <v>1</v>
      </c>
      <c r="Q81" s="27">
        <f t="shared" ca="1" si="41"/>
        <v>1</v>
      </c>
      <c r="R81" s="27">
        <f t="shared" ca="1" si="41"/>
        <v>1</v>
      </c>
      <c r="S81" s="27">
        <f t="shared" ca="1" si="41"/>
        <v>1</v>
      </c>
      <c r="T81" s="27">
        <f t="shared" ca="1" si="41"/>
        <v>1</v>
      </c>
      <c r="U81" s="27">
        <f t="shared" ca="1" si="41"/>
        <v>1</v>
      </c>
      <c r="V81" s="27">
        <f t="shared" ca="1" si="41"/>
        <v>1</v>
      </c>
      <c r="W81" s="27">
        <f t="shared" ca="1" si="41"/>
        <v>1</v>
      </c>
      <c r="X81" s="27">
        <f t="shared" ca="1" si="41"/>
        <v>1</v>
      </c>
      <c r="Y81" s="27">
        <f t="shared" ca="1" si="41"/>
        <v>1</v>
      </c>
    </row>
    <row r="82" spans="2:25" x14ac:dyDescent="0.25">
      <c r="B82" s="27">
        <f t="shared" ref="B82:Y82" ca="1" si="42">IF(INDIRECT("Plate"&amp;$L$2&amp;"_E!"&amp;B$39&amp;$Z17)="",1,2)</f>
        <v>1</v>
      </c>
      <c r="C82" s="27">
        <f t="shared" ca="1" si="42"/>
        <v>1</v>
      </c>
      <c r="D82" s="27">
        <f t="shared" ca="1" si="42"/>
        <v>1</v>
      </c>
      <c r="E82" s="27">
        <f t="shared" ca="1" si="42"/>
        <v>1</v>
      </c>
      <c r="F82" s="27">
        <f t="shared" ca="1" si="42"/>
        <v>1</v>
      </c>
      <c r="G82" s="27">
        <f t="shared" ca="1" si="42"/>
        <v>1</v>
      </c>
      <c r="H82" s="27">
        <f t="shared" ca="1" si="42"/>
        <v>1</v>
      </c>
      <c r="I82" s="27">
        <f t="shared" ca="1" si="42"/>
        <v>1</v>
      </c>
      <c r="J82" s="27">
        <f t="shared" ca="1" si="42"/>
        <v>2</v>
      </c>
      <c r="K82" s="27">
        <f t="shared" ca="1" si="42"/>
        <v>2</v>
      </c>
      <c r="L82" s="27">
        <f t="shared" ca="1" si="42"/>
        <v>2</v>
      </c>
      <c r="M82" s="27">
        <f t="shared" ca="1" si="42"/>
        <v>2</v>
      </c>
      <c r="N82" s="27">
        <f t="shared" ca="1" si="42"/>
        <v>1</v>
      </c>
      <c r="O82" s="27">
        <f t="shared" ca="1" si="42"/>
        <v>1</v>
      </c>
      <c r="P82" s="27">
        <f t="shared" ca="1" si="42"/>
        <v>1</v>
      </c>
      <c r="Q82" s="27">
        <f t="shared" ca="1" si="42"/>
        <v>1</v>
      </c>
      <c r="R82" s="27">
        <f t="shared" ca="1" si="42"/>
        <v>1</v>
      </c>
      <c r="S82" s="27">
        <f t="shared" ca="1" si="42"/>
        <v>1</v>
      </c>
      <c r="T82" s="27">
        <f t="shared" ca="1" si="42"/>
        <v>1</v>
      </c>
      <c r="U82" s="27">
        <f t="shared" ca="1" si="42"/>
        <v>1</v>
      </c>
      <c r="V82" s="27">
        <f t="shared" ca="1" si="42"/>
        <v>1</v>
      </c>
      <c r="W82" s="27">
        <f t="shared" ca="1" si="42"/>
        <v>1</v>
      </c>
      <c r="X82" s="27">
        <f t="shared" ca="1" si="42"/>
        <v>1</v>
      </c>
      <c r="Y82" s="27">
        <f t="shared" ca="1" si="42"/>
        <v>1</v>
      </c>
    </row>
    <row r="83" spans="2:25" x14ac:dyDescent="0.25">
      <c r="B83" s="27">
        <f t="shared" ref="B83:Y83" ca="1" si="43">IF(INDIRECT("Plate"&amp;$L$2&amp;"_E!"&amp;B$39&amp;$Z18)="",1,2)</f>
        <v>1</v>
      </c>
      <c r="C83" s="27">
        <f t="shared" ca="1" si="43"/>
        <v>1</v>
      </c>
      <c r="D83" s="27">
        <f t="shared" ca="1" si="43"/>
        <v>1</v>
      </c>
      <c r="E83" s="27">
        <f t="shared" ca="1" si="43"/>
        <v>1</v>
      </c>
      <c r="F83" s="27">
        <f t="shared" ca="1" si="43"/>
        <v>1</v>
      </c>
      <c r="G83" s="27">
        <f t="shared" ca="1" si="43"/>
        <v>1</v>
      </c>
      <c r="H83" s="27">
        <f t="shared" ca="1" si="43"/>
        <v>1</v>
      </c>
      <c r="I83" s="27">
        <f t="shared" ca="1" si="43"/>
        <v>1</v>
      </c>
      <c r="J83" s="27">
        <f t="shared" ca="1" si="43"/>
        <v>2</v>
      </c>
      <c r="K83" s="27">
        <f t="shared" ca="1" si="43"/>
        <v>2</v>
      </c>
      <c r="L83" s="27">
        <f t="shared" ca="1" si="43"/>
        <v>2</v>
      </c>
      <c r="M83" s="27">
        <f t="shared" ca="1" si="43"/>
        <v>2</v>
      </c>
      <c r="N83" s="27">
        <f t="shared" ca="1" si="43"/>
        <v>1</v>
      </c>
      <c r="O83" s="27">
        <f t="shared" ca="1" si="43"/>
        <v>1</v>
      </c>
      <c r="P83" s="27">
        <f t="shared" ca="1" si="43"/>
        <v>1</v>
      </c>
      <c r="Q83" s="27">
        <f t="shared" ca="1" si="43"/>
        <v>1</v>
      </c>
      <c r="R83" s="27">
        <f t="shared" ca="1" si="43"/>
        <v>1</v>
      </c>
      <c r="S83" s="27">
        <f t="shared" ca="1" si="43"/>
        <v>1</v>
      </c>
      <c r="T83" s="27">
        <f t="shared" ca="1" si="43"/>
        <v>1</v>
      </c>
      <c r="U83" s="27">
        <f t="shared" ca="1" si="43"/>
        <v>1</v>
      </c>
      <c r="V83" s="27">
        <f t="shared" ca="1" si="43"/>
        <v>1</v>
      </c>
      <c r="W83" s="27">
        <f t="shared" ca="1" si="43"/>
        <v>1</v>
      </c>
      <c r="X83" s="27">
        <f t="shared" ca="1" si="43"/>
        <v>1</v>
      </c>
      <c r="Y83" s="27">
        <f t="shared" ca="1" si="43"/>
        <v>1</v>
      </c>
    </row>
    <row r="84" spans="2:25" x14ac:dyDescent="0.25">
      <c r="B84" s="27">
        <f t="shared" ref="B84:Y84" ca="1" si="44">IF(INDIRECT("Plate"&amp;$L$2&amp;"_E!"&amp;B$39&amp;$Z19)="",1,2)</f>
        <v>1</v>
      </c>
      <c r="C84" s="27">
        <f t="shared" ca="1" si="44"/>
        <v>1</v>
      </c>
      <c r="D84" s="27">
        <f t="shared" ca="1" si="44"/>
        <v>1</v>
      </c>
      <c r="E84" s="27">
        <f t="shared" ca="1" si="44"/>
        <v>1</v>
      </c>
      <c r="F84" s="27">
        <f t="shared" ca="1" si="44"/>
        <v>1</v>
      </c>
      <c r="G84" s="27">
        <f t="shared" ca="1" si="44"/>
        <v>1</v>
      </c>
      <c r="H84" s="27">
        <f t="shared" ca="1" si="44"/>
        <v>1</v>
      </c>
      <c r="I84" s="27">
        <f t="shared" ca="1" si="44"/>
        <v>1</v>
      </c>
      <c r="J84" s="27">
        <f t="shared" ca="1" si="44"/>
        <v>2</v>
      </c>
      <c r="K84" s="27">
        <f t="shared" ca="1" si="44"/>
        <v>2</v>
      </c>
      <c r="L84" s="27">
        <f t="shared" ca="1" si="44"/>
        <v>2</v>
      </c>
      <c r="M84" s="27">
        <f t="shared" ca="1" si="44"/>
        <v>2</v>
      </c>
      <c r="N84" s="27">
        <f t="shared" ca="1" si="44"/>
        <v>1</v>
      </c>
      <c r="O84" s="27">
        <f t="shared" ca="1" si="44"/>
        <v>1</v>
      </c>
      <c r="P84" s="27">
        <f t="shared" ca="1" si="44"/>
        <v>1</v>
      </c>
      <c r="Q84" s="27">
        <f t="shared" ca="1" si="44"/>
        <v>1</v>
      </c>
      <c r="R84" s="27">
        <f t="shared" ca="1" si="44"/>
        <v>1</v>
      </c>
      <c r="S84" s="27">
        <f t="shared" ca="1" si="44"/>
        <v>1</v>
      </c>
      <c r="T84" s="27">
        <f t="shared" ca="1" si="44"/>
        <v>1</v>
      </c>
      <c r="U84" s="27">
        <f t="shared" ca="1" si="44"/>
        <v>1</v>
      </c>
      <c r="V84" s="27">
        <f t="shared" ca="1" si="44"/>
        <v>1</v>
      </c>
      <c r="W84" s="27">
        <f t="shared" ca="1" si="44"/>
        <v>1</v>
      </c>
      <c r="X84" s="27">
        <f t="shared" ca="1" si="44"/>
        <v>1</v>
      </c>
      <c r="Y84" s="27">
        <f t="shared" ca="1" si="44"/>
        <v>1</v>
      </c>
    </row>
    <row r="85" spans="2:25" x14ac:dyDescent="0.25">
      <c r="B85" s="27">
        <f t="shared" ref="B85:Y85" ca="1" si="45">IF(INDIRECT("Plate"&amp;$L$2&amp;"_E!"&amp;B$39&amp;$Z20)="",1,2)</f>
        <v>1</v>
      </c>
      <c r="C85" s="27">
        <f t="shared" ca="1" si="45"/>
        <v>1</v>
      </c>
      <c r="D85" s="27">
        <f t="shared" ca="1" si="45"/>
        <v>1</v>
      </c>
      <c r="E85" s="27">
        <f t="shared" ca="1" si="45"/>
        <v>1</v>
      </c>
      <c r="F85" s="27">
        <f t="shared" ca="1" si="45"/>
        <v>1</v>
      </c>
      <c r="G85" s="27">
        <f t="shared" ca="1" si="45"/>
        <v>1</v>
      </c>
      <c r="H85" s="27">
        <f t="shared" ca="1" si="45"/>
        <v>1</v>
      </c>
      <c r="I85" s="27">
        <f t="shared" ca="1" si="45"/>
        <v>1</v>
      </c>
      <c r="J85" s="27">
        <f t="shared" ca="1" si="45"/>
        <v>2</v>
      </c>
      <c r="K85" s="27">
        <f t="shared" ca="1" si="45"/>
        <v>2</v>
      </c>
      <c r="L85" s="27">
        <f t="shared" ca="1" si="45"/>
        <v>2</v>
      </c>
      <c r="M85" s="27">
        <f t="shared" ca="1" si="45"/>
        <v>2</v>
      </c>
      <c r="N85" s="27">
        <f t="shared" ca="1" si="45"/>
        <v>1</v>
      </c>
      <c r="O85" s="27">
        <f t="shared" ca="1" si="45"/>
        <v>1</v>
      </c>
      <c r="P85" s="27">
        <f t="shared" ca="1" si="45"/>
        <v>1</v>
      </c>
      <c r="Q85" s="27">
        <f t="shared" ca="1" si="45"/>
        <v>1</v>
      </c>
      <c r="R85" s="27">
        <f t="shared" ca="1" si="45"/>
        <v>1</v>
      </c>
      <c r="S85" s="27">
        <f t="shared" ca="1" si="45"/>
        <v>1</v>
      </c>
      <c r="T85" s="27">
        <f t="shared" ca="1" si="45"/>
        <v>1</v>
      </c>
      <c r="U85" s="27">
        <f t="shared" ca="1" si="45"/>
        <v>1</v>
      </c>
      <c r="V85" s="27">
        <f t="shared" ca="1" si="45"/>
        <v>1</v>
      </c>
      <c r="W85" s="27">
        <f t="shared" ca="1" si="45"/>
        <v>1</v>
      </c>
      <c r="X85" s="27">
        <f t="shared" ca="1" si="45"/>
        <v>1</v>
      </c>
      <c r="Y85" s="27">
        <f t="shared" ca="1" si="45"/>
        <v>1</v>
      </c>
    </row>
    <row r="86" spans="2:25" x14ac:dyDescent="0.25">
      <c r="B86" s="27">
        <f t="shared" ref="B86:Y86" ca="1" si="46">IF(INDIRECT("Plate"&amp;$L$2&amp;"_E!"&amp;B$39&amp;$Z21)="",1,2)</f>
        <v>1</v>
      </c>
      <c r="C86" s="27">
        <f t="shared" ca="1" si="46"/>
        <v>1</v>
      </c>
      <c r="D86" s="27">
        <f t="shared" ca="1" si="46"/>
        <v>1</v>
      </c>
      <c r="E86" s="27">
        <f t="shared" ca="1" si="46"/>
        <v>1</v>
      </c>
      <c r="F86" s="27">
        <f t="shared" ca="1" si="46"/>
        <v>1</v>
      </c>
      <c r="G86" s="27">
        <f t="shared" ca="1" si="46"/>
        <v>1</v>
      </c>
      <c r="H86" s="27">
        <f t="shared" ca="1" si="46"/>
        <v>1</v>
      </c>
      <c r="I86" s="27">
        <f t="shared" ca="1" si="46"/>
        <v>1</v>
      </c>
      <c r="J86" s="27">
        <f t="shared" ca="1" si="46"/>
        <v>1</v>
      </c>
      <c r="K86" s="27">
        <f t="shared" ca="1" si="46"/>
        <v>2</v>
      </c>
      <c r="L86" s="27">
        <f t="shared" ca="1" si="46"/>
        <v>2</v>
      </c>
      <c r="M86" s="27">
        <f t="shared" ca="1" si="46"/>
        <v>2</v>
      </c>
      <c r="N86" s="27">
        <f t="shared" ca="1" si="46"/>
        <v>1</v>
      </c>
      <c r="O86" s="27">
        <f t="shared" ca="1" si="46"/>
        <v>1</v>
      </c>
      <c r="P86" s="27">
        <f t="shared" ca="1" si="46"/>
        <v>1</v>
      </c>
      <c r="Q86" s="27">
        <f t="shared" ca="1" si="46"/>
        <v>1</v>
      </c>
      <c r="R86" s="27">
        <f t="shared" ca="1" si="46"/>
        <v>1</v>
      </c>
      <c r="S86" s="27">
        <f t="shared" ca="1" si="46"/>
        <v>1</v>
      </c>
      <c r="T86" s="27">
        <f t="shared" ca="1" si="46"/>
        <v>1</v>
      </c>
      <c r="U86" s="27">
        <f t="shared" ca="1" si="46"/>
        <v>1</v>
      </c>
      <c r="V86" s="27">
        <f t="shared" ca="1" si="46"/>
        <v>1</v>
      </c>
      <c r="W86" s="27">
        <f t="shared" ca="1" si="46"/>
        <v>1</v>
      </c>
      <c r="X86" s="27">
        <f t="shared" ca="1" si="46"/>
        <v>1</v>
      </c>
      <c r="Y86" s="27">
        <f t="shared" ca="1" si="46"/>
        <v>1</v>
      </c>
    </row>
    <row r="87" spans="2:25" x14ac:dyDescent="0.25">
      <c r="B87" s="27">
        <f t="shared" ref="B87:Y87" ca="1" si="47">IF(INDIRECT("Plate"&amp;$L$2&amp;"_E!"&amp;B$39&amp;$Z22)="",1,2)</f>
        <v>1</v>
      </c>
      <c r="C87" s="27">
        <f t="shared" ca="1" si="47"/>
        <v>1</v>
      </c>
      <c r="D87" s="27">
        <f t="shared" ca="1" si="47"/>
        <v>1</v>
      </c>
      <c r="E87" s="27">
        <f t="shared" ca="1" si="47"/>
        <v>1</v>
      </c>
      <c r="F87" s="27">
        <f t="shared" ca="1" si="47"/>
        <v>1</v>
      </c>
      <c r="G87" s="27">
        <f t="shared" ca="1" si="47"/>
        <v>1</v>
      </c>
      <c r="H87" s="27">
        <f t="shared" ca="1" si="47"/>
        <v>1</v>
      </c>
      <c r="I87" s="27">
        <f t="shared" ca="1" si="47"/>
        <v>1</v>
      </c>
      <c r="J87" s="27">
        <f t="shared" ca="1" si="47"/>
        <v>1</v>
      </c>
      <c r="K87" s="27">
        <f t="shared" ca="1" si="47"/>
        <v>2</v>
      </c>
      <c r="L87" s="27">
        <f t="shared" ca="1" si="47"/>
        <v>2</v>
      </c>
      <c r="M87" s="27">
        <f t="shared" ca="1" si="47"/>
        <v>2</v>
      </c>
      <c r="N87" s="27">
        <f t="shared" ca="1" si="47"/>
        <v>1</v>
      </c>
      <c r="O87" s="27">
        <f t="shared" ca="1" si="47"/>
        <v>1</v>
      </c>
      <c r="P87" s="27">
        <f t="shared" ca="1" si="47"/>
        <v>1</v>
      </c>
      <c r="Q87" s="27">
        <f t="shared" ca="1" si="47"/>
        <v>1</v>
      </c>
      <c r="R87" s="27">
        <f t="shared" ca="1" si="47"/>
        <v>1</v>
      </c>
      <c r="S87" s="27">
        <f t="shared" ca="1" si="47"/>
        <v>1</v>
      </c>
      <c r="T87" s="27">
        <f t="shared" ca="1" si="47"/>
        <v>1</v>
      </c>
      <c r="U87" s="27">
        <f t="shared" ca="1" si="47"/>
        <v>1</v>
      </c>
      <c r="V87" s="27">
        <f t="shared" ca="1" si="47"/>
        <v>1</v>
      </c>
      <c r="W87" s="27">
        <f t="shared" ca="1" si="47"/>
        <v>1</v>
      </c>
      <c r="X87" s="27">
        <f t="shared" ca="1" si="47"/>
        <v>1</v>
      </c>
      <c r="Y87" s="27">
        <f t="shared" ca="1" si="47"/>
        <v>1</v>
      </c>
    </row>
    <row r="88" spans="2:25" x14ac:dyDescent="0.25">
      <c r="B88" s="27">
        <f t="shared" ref="B88:Y88" ca="1" si="48">IF(INDIRECT("Plate"&amp;$L$2&amp;"_E!"&amp;B$39&amp;$Z23)="",1,2)</f>
        <v>1</v>
      </c>
      <c r="C88" s="27">
        <f t="shared" ca="1" si="48"/>
        <v>1</v>
      </c>
      <c r="D88" s="27">
        <f t="shared" ca="1" si="48"/>
        <v>1</v>
      </c>
      <c r="E88" s="27">
        <f t="shared" ca="1" si="48"/>
        <v>1</v>
      </c>
      <c r="F88" s="27">
        <f t="shared" ca="1" si="48"/>
        <v>1</v>
      </c>
      <c r="G88" s="27">
        <f t="shared" ca="1" si="48"/>
        <v>1</v>
      </c>
      <c r="H88" s="27">
        <f t="shared" ca="1" si="48"/>
        <v>1</v>
      </c>
      <c r="I88" s="27">
        <f t="shared" ca="1" si="48"/>
        <v>1</v>
      </c>
      <c r="J88" s="27">
        <f t="shared" ca="1" si="48"/>
        <v>1</v>
      </c>
      <c r="K88" s="27">
        <f t="shared" ca="1" si="48"/>
        <v>1</v>
      </c>
      <c r="L88" s="27">
        <f t="shared" ca="1" si="48"/>
        <v>1</v>
      </c>
      <c r="M88" s="27">
        <f t="shared" ca="1" si="48"/>
        <v>1</v>
      </c>
      <c r="N88" s="27">
        <f t="shared" ca="1" si="48"/>
        <v>1</v>
      </c>
      <c r="O88" s="27">
        <f t="shared" ca="1" si="48"/>
        <v>1</v>
      </c>
      <c r="P88" s="27">
        <f t="shared" ca="1" si="48"/>
        <v>1</v>
      </c>
      <c r="Q88" s="27">
        <f t="shared" ca="1" si="48"/>
        <v>1</v>
      </c>
      <c r="R88" s="27">
        <f t="shared" ca="1" si="48"/>
        <v>1</v>
      </c>
      <c r="S88" s="27">
        <f t="shared" ca="1" si="48"/>
        <v>1</v>
      </c>
      <c r="T88" s="27">
        <f t="shared" ca="1" si="48"/>
        <v>1</v>
      </c>
      <c r="U88" s="27">
        <f t="shared" ca="1" si="48"/>
        <v>1</v>
      </c>
      <c r="V88" s="27">
        <f t="shared" ca="1" si="48"/>
        <v>1</v>
      </c>
      <c r="W88" s="27">
        <f t="shared" ca="1" si="48"/>
        <v>1</v>
      </c>
      <c r="X88" s="27">
        <f t="shared" ca="1" si="48"/>
        <v>1</v>
      </c>
      <c r="Y88" s="27">
        <f t="shared" ca="1" si="48"/>
        <v>1</v>
      </c>
    </row>
    <row r="89" spans="2:25" x14ac:dyDescent="0.25">
      <c r="B89" s="27">
        <f t="shared" ref="B89:Y89" ca="1" si="49">IF(INDIRECT("Plate"&amp;$L$2&amp;"_E!"&amp;B$39&amp;$Z24)="",1,2)</f>
        <v>1</v>
      </c>
      <c r="C89" s="27">
        <f t="shared" ca="1" si="49"/>
        <v>1</v>
      </c>
      <c r="D89" s="27">
        <f t="shared" ca="1" si="49"/>
        <v>1</v>
      </c>
      <c r="E89" s="27">
        <f t="shared" ca="1" si="49"/>
        <v>1</v>
      </c>
      <c r="F89" s="27">
        <f t="shared" ca="1" si="49"/>
        <v>1</v>
      </c>
      <c r="G89" s="27">
        <f t="shared" ca="1" si="49"/>
        <v>1</v>
      </c>
      <c r="H89" s="27">
        <f t="shared" ca="1" si="49"/>
        <v>1</v>
      </c>
      <c r="I89" s="27">
        <f t="shared" ca="1" si="49"/>
        <v>1</v>
      </c>
      <c r="J89" s="27">
        <f t="shared" ca="1" si="49"/>
        <v>1</v>
      </c>
      <c r="K89" s="27">
        <f t="shared" ca="1" si="49"/>
        <v>1</v>
      </c>
      <c r="L89" s="27">
        <f t="shared" ca="1" si="49"/>
        <v>1</v>
      </c>
      <c r="M89" s="27">
        <f t="shared" ca="1" si="49"/>
        <v>1</v>
      </c>
      <c r="N89" s="27">
        <f t="shared" ca="1" si="49"/>
        <v>1</v>
      </c>
      <c r="O89" s="27">
        <f t="shared" ca="1" si="49"/>
        <v>1</v>
      </c>
      <c r="P89" s="27">
        <f t="shared" ca="1" si="49"/>
        <v>1</v>
      </c>
      <c r="Q89" s="27">
        <f t="shared" ca="1" si="49"/>
        <v>1</v>
      </c>
      <c r="R89" s="27">
        <f t="shared" ca="1" si="49"/>
        <v>1</v>
      </c>
      <c r="S89" s="27">
        <f t="shared" ca="1" si="49"/>
        <v>1</v>
      </c>
      <c r="T89" s="27">
        <f t="shared" ca="1" si="49"/>
        <v>1</v>
      </c>
      <c r="U89" s="27">
        <f t="shared" ca="1" si="49"/>
        <v>1</v>
      </c>
      <c r="V89" s="27">
        <f t="shared" ca="1" si="49"/>
        <v>1</v>
      </c>
      <c r="W89" s="27">
        <f t="shared" ca="1" si="49"/>
        <v>1</v>
      </c>
      <c r="X89" s="27">
        <f t="shared" ca="1" si="49"/>
        <v>1</v>
      </c>
      <c r="Y89" s="27">
        <f t="shared" ca="1" si="49"/>
        <v>1</v>
      </c>
    </row>
    <row r="90" spans="2:25" x14ac:dyDescent="0.25">
      <c r="B90" s="27">
        <f t="shared" ref="B90:Y90" ca="1" si="50">IF(INDIRECT("Plate"&amp;$L$2&amp;"_E!"&amp;B$39&amp;$Z25)="",1,2)</f>
        <v>1</v>
      </c>
      <c r="C90" s="27">
        <f t="shared" ca="1" si="50"/>
        <v>1</v>
      </c>
      <c r="D90" s="27">
        <f t="shared" ca="1" si="50"/>
        <v>1</v>
      </c>
      <c r="E90" s="27">
        <f t="shared" ca="1" si="50"/>
        <v>1</v>
      </c>
      <c r="F90" s="27">
        <f t="shared" ca="1" si="50"/>
        <v>1</v>
      </c>
      <c r="G90" s="27">
        <f t="shared" ca="1" si="50"/>
        <v>1</v>
      </c>
      <c r="H90" s="27">
        <f t="shared" ca="1" si="50"/>
        <v>1</v>
      </c>
      <c r="I90" s="27">
        <f t="shared" ca="1" si="50"/>
        <v>1</v>
      </c>
      <c r="J90" s="27">
        <f t="shared" ca="1" si="50"/>
        <v>1</v>
      </c>
      <c r="K90" s="27">
        <f t="shared" ca="1" si="50"/>
        <v>1</v>
      </c>
      <c r="L90" s="27">
        <f t="shared" ca="1" si="50"/>
        <v>1</v>
      </c>
      <c r="M90" s="27">
        <f t="shared" ca="1" si="50"/>
        <v>1</v>
      </c>
      <c r="N90" s="27">
        <f t="shared" ca="1" si="50"/>
        <v>1</v>
      </c>
      <c r="O90" s="27">
        <f t="shared" ca="1" si="50"/>
        <v>1</v>
      </c>
      <c r="P90" s="27">
        <f t="shared" ca="1" si="50"/>
        <v>1</v>
      </c>
      <c r="Q90" s="27">
        <f t="shared" ca="1" si="50"/>
        <v>1</v>
      </c>
      <c r="R90" s="27">
        <f t="shared" ca="1" si="50"/>
        <v>1</v>
      </c>
      <c r="S90" s="27">
        <f t="shared" ca="1" si="50"/>
        <v>1</v>
      </c>
      <c r="T90" s="27">
        <f t="shared" ca="1" si="50"/>
        <v>1</v>
      </c>
      <c r="U90" s="27">
        <f t="shared" ca="1" si="50"/>
        <v>1</v>
      </c>
      <c r="V90" s="27">
        <f t="shared" ca="1" si="50"/>
        <v>1</v>
      </c>
      <c r="W90" s="27">
        <f t="shared" ca="1" si="50"/>
        <v>1</v>
      </c>
      <c r="X90" s="27">
        <f t="shared" ca="1" si="50"/>
        <v>1</v>
      </c>
      <c r="Y90" s="27">
        <f t="shared" ca="1" si="50"/>
        <v>1</v>
      </c>
    </row>
    <row r="91" spans="2:25" x14ac:dyDescent="0.25">
      <c r="B91" s="27">
        <f t="shared" ref="B91:Y91" ca="1" si="51">IF(INDIRECT("Plate"&amp;$L$2&amp;"_E!"&amp;B$39&amp;$Z26)="",1,2)</f>
        <v>1</v>
      </c>
      <c r="C91" s="27">
        <f t="shared" ca="1" si="51"/>
        <v>1</v>
      </c>
      <c r="D91" s="27">
        <f t="shared" ca="1" si="51"/>
        <v>1</v>
      </c>
      <c r="E91" s="27">
        <f t="shared" ca="1" si="51"/>
        <v>1</v>
      </c>
      <c r="F91" s="27">
        <f t="shared" ca="1" si="51"/>
        <v>1</v>
      </c>
      <c r="G91" s="27">
        <f t="shared" ca="1" si="51"/>
        <v>1</v>
      </c>
      <c r="H91" s="27">
        <f t="shared" ca="1" si="51"/>
        <v>1</v>
      </c>
      <c r="I91" s="27">
        <f t="shared" ca="1" si="51"/>
        <v>1</v>
      </c>
      <c r="J91" s="27">
        <f t="shared" ca="1" si="51"/>
        <v>1</v>
      </c>
      <c r="K91" s="27">
        <f t="shared" ca="1" si="51"/>
        <v>1</v>
      </c>
      <c r="L91" s="27">
        <f t="shared" ca="1" si="51"/>
        <v>1</v>
      </c>
      <c r="M91" s="27">
        <f t="shared" ca="1" si="51"/>
        <v>1</v>
      </c>
      <c r="N91" s="27">
        <f t="shared" ca="1" si="51"/>
        <v>1</v>
      </c>
      <c r="O91" s="27">
        <f t="shared" ca="1" si="51"/>
        <v>1</v>
      </c>
      <c r="P91" s="27">
        <f t="shared" ca="1" si="51"/>
        <v>1</v>
      </c>
      <c r="Q91" s="27">
        <f t="shared" ca="1" si="51"/>
        <v>1</v>
      </c>
      <c r="R91" s="27">
        <f t="shared" ca="1" si="51"/>
        <v>1</v>
      </c>
      <c r="S91" s="27">
        <f t="shared" ca="1" si="51"/>
        <v>1</v>
      </c>
      <c r="T91" s="27">
        <f t="shared" ca="1" si="51"/>
        <v>1</v>
      </c>
      <c r="U91" s="27">
        <f t="shared" ca="1" si="51"/>
        <v>1</v>
      </c>
      <c r="V91" s="27">
        <f t="shared" ca="1" si="51"/>
        <v>1</v>
      </c>
      <c r="W91" s="27">
        <f t="shared" ca="1" si="51"/>
        <v>1</v>
      </c>
      <c r="X91" s="27">
        <f t="shared" ca="1" si="51"/>
        <v>1</v>
      </c>
      <c r="Y91" s="27">
        <f t="shared" ca="1" si="51"/>
        <v>1</v>
      </c>
    </row>
    <row r="92" spans="2:25" x14ac:dyDescent="0.25">
      <c r="B92" s="27">
        <f t="shared" ref="B92:Y92" ca="1" si="52">IF(INDIRECT("Plate"&amp;$L$2&amp;"_E!"&amp;B$39&amp;$Z27)="",1,2)</f>
        <v>1</v>
      </c>
      <c r="C92" s="27">
        <f t="shared" ca="1" si="52"/>
        <v>1</v>
      </c>
      <c r="D92" s="27">
        <f t="shared" ca="1" si="52"/>
        <v>1</v>
      </c>
      <c r="E92" s="27">
        <f t="shared" ca="1" si="52"/>
        <v>1</v>
      </c>
      <c r="F92" s="27">
        <f t="shared" ca="1" si="52"/>
        <v>1</v>
      </c>
      <c r="G92" s="27">
        <f t="shared" ca="1" si="52"/>
        <v>1</v>
      </c>
      <c r="H92" s="27">
        <f t="shared" ca="1" si="52"/>
        <v>1</v>
      </c>
      <c r="I92" s="27">
        <f t="shared" ca="1" si="52"/>
        <v>1</v>
      </c>
      <c r="J92" s="27">
        <f t="shared" ca="1" si="52"/>
        <v>1</v>
      </c>
      <c r="K92" s="27">
        <f t="shared" ca="1" si="52"/>
        <v>1</v>
      </c>
      <c r="L92" s="27">
        <f t="shared" ca="1" si="52"/>
        <v>1</v>
      </c>
      <c r="M92" s="27">
        <f t="shared" ca="1" si="52"/>
        <v>1</v>
      </c>
      <c r="N92" s="27">
        <f t="shared" ca="1" si="52"/>
        <v>1</v>
      </c>
      <c r="O92" s="27">
        <f t="shared" ca="1" si="52"/>
        <v>1</v>
      </c>
      <c r="P92" s="27">
        <f t="shared" ca="1" si="52"/>
        <v>1</v>
      </c>
      <c r="Q92" s="27">
        <f t="shared" ca="1" si="52"/>
        <v>1</v>
      </c>
      <c r="R92" s="27">
        <f t="shared" ca="1" si="52"/>
        <v>1</v>
      </c>
      <c r="S92" s="27">
        <f t="shared" ca="1" si="52"/>
        <v>1</v>
      </c>
      <c r="T92" s="27">
        <f t="shared" ca="1" si="52"/>
        <v>1</v>
      </c>
      <c r="U92" s="27">
        <f t="shared" ca="1" si="52"/>
        <v>1</v>
      </c>
      <c r="V92" s="27">
        <f t="shared" ca="1" si="52"/>
        <v>1</v>
      </c>
      <c r="W92" s="27">
        <f t="shared" ca="1" si="52"/>
        <v>1</v>
      </c>
      <c r="X92" s="27">
        <f t="shared" ca="1" si="52"/>
        <v>1</v>
      </c>
      <c r="Y92" s="27">
        <f t="shared" ca="1" si="52"/>
        <v>1</v>
      </c>
    </row>
    <row r="93" spans="2:25" x14ac:dyDescent="0.25">
      <c r="B93" s="27">
        <f t="shared" ref="B93:Y93" ca="1" si="53">IF(INDIRECT("Plate"&amp;$L$2&amp;"_E!"&amp;B$39&amp;$Z28)="",1,2)</f>
        <v>1</v>
      </c>
      <c r="C93" s="27">
        <f t="shared" ca="1" si="53"/>
        <v>1</v>
      </c>
      <c r="D93" s="27">
        <f t="shared" ca="1" si="53"/>
        <v>1</v>
      </c>
      <c r="E93" s="27">
        <f t="shared" ca="1" si="53"/>
        <v>1</v>
      </c>
      <c r="F93" s="27">
        <f t="shared" ca="1" si="53"/>
        <v>1</v>
      </c>
      <c r="G93" s="27">
        <f t="shared" ca="1" si="53"/>
        <v>1</v>
      </c>
      <c r="H93" s="27">
        <f t="shared" ca="1" si="53"/>
        <v>1</v>
      </c>
      <c r="I93" s="27">
        <f t="shared" ca="1" si="53"/>
        <v>1</v>
      </c>
      <c r="J93" s="27">
        <f t="shared" ca="1" si="53"/>
        <v>1</v>
      </c>
      <c r="K93" s="27">
        <f t="shared" ca="1" si="53"/>
        <v>1</v>
      </c>
      <c r="L93" s="27">
        <f t="shared" ca="1" si="53"/>
        <v>1</v>
      </c>
      <c r="M93" s="27">
        <f t="shared" ca="1" si="53"/>
        <v>1</v>
      </c>
      <c r="N93" s="27">
        <f t="shared" ca="1" si="53"/>
        <v>1</v>
      </c>
      <c r="O93" s="27">
        <f t="shared" ca="1" si="53"/>
        <v>1</v>
      </c>
      <c r="P93" s="27">
        <f t="shared" ca="1" si="53"/>
        <v>1</v>
      </c>
      <c r="Q93" s="27">
        <f t="shared" ca="1" si="53"/>
        <v>1</v>
      </c>
      <c r="R93" s="27">
        <f t="shared" ca="1" si="53"/>
        <v>1</v>
      </c>
      <c r="S93" s="27">
        <f t="shared" ca="1" si="53"/>
        <v>1</v>
      </c>
      <c r="T93" s="27">
        <f t="shared" ca="1" si="53"/>
        <v>1</v>
      </c>
      <c r="U93" s="27">
        <f t="shared" ca="1" si="53"/>
        <v>1</v>
      </c>
      <c r="V93" s="27">
        <f t="shared" ca="1" si="53"/>
        <v>1</v>
      </c>
      <c r="W93" s="27">
        <f t="shared" ca="1" si="53"/>
        <v>1</v>
      </c>
      <c r="X93" s="27">
        <f t="shared" ca="1" si="53"/>
        <v>1</v>
      </c>
      <c r="Y93" s="27">
        <f t="shared" ca="1" si="53"/>
        <v>1</v>
      </c>
    </row>
    <row r="94" spans="2:25" x14ac:dyDescent="0.25">
      <c r="B94" s="27">
        <f t="shared" ref="B94:Y94" ca="1" si="54">IF(INDIRECT("Plate"&amp;$L$2&amp;"_E!"&amp;B$39&amp;$Z29)="",1,2)</f>
        <v>1</v>
      </c>
      <c r="C94" s="27">
        <f t="shared" ca="1" si="54"/>
        <v>1</v>
      </c>
      <c r="D94" s="27">
        <f t="shared" ca="1" si="54"/>
        <v>1</v>
      </c>
      <c r="E94" s="27">
        <f t="shared" ca="1" si="54"/>
        <v>1</v>
      </c>
      <c r="F94" s="27">
        <f t="shared" ca="1" si="54"/>
        <v>1</v>
      </c>
      <c r="G94" s="27">
        <f t="shared" ca="1" si="54"/>
        <v>1</v>
      </c>
      <c r="H94" s="27">
        <f t="shared" ca="1" si="54"/>
        <v>1</v>
      </c>
      <c r="I94" s="27">
        <f t="shared" ca="1" si="54"/>
        <v>1</v>
      </c>
      <c r="J94" s="27">
        <f t="shared" ca="1" si="54"/>
        <v>1</v>
      </c>
      <c r="K94" s="27">
        <f t="shared" ca="1" si="54"/>
        <v>1</v>
      </c>
      <c r="L94" s="27">
        <f t="shared" ca="1" si="54"/>
        <v>1</v>
      </c>
      <c r="M94" s="27">
        <f t="shared" ca="1" si="54"/>
        <v>1</v>
      </c>
      <c r="N94" s="27">
        <f t="shared" ca="1" si="54"/>
        <v>1</v>
      </c>
      <c r="O94" s="27">
        <f t="shared" ca="1" si="54"/>
        <v>1</v>
      </c>
      <c r="P94" s="27">
        <f t="shared" ca="1" si="54"/>
        <v>1</v>
      </c>
      <c r="Q94" s="27">
        <f t="shared" ca="1" si="54"/>
        <v>1</v>
      </c>
      <c r="R94" s="27">
        <f t="shared" ca="1" si="54"/>
        <v>1</v>
      </c>
      <c r="S94" s="27">
        <f t="shared" ca="1" si="54"/>
        <v>1</v>
      </c>
      <c r="T94" s="27">
        <f t="shared" ca="1" si="54"/>
        <v>1</v>
      </c>
      <c r="U94" s="27">
        <f t="shared" ca="1" si="54"/>
        <v>1</v>
      </c>
      <c r="V94" s="27">
        <f t="shared" ca="1" si="54"/>
        <v>1</v>
      </c>
      <c r="W94" s="27">
        <f t="shared" ca="1" si="54"/>
        <v>1</v>
      </c>
      <c r="X94" s="27">
        <f t="shared" ca="1" si="54"/>
        <v>1</v>
      </c>
      <c r="Y94" s="27">
        <f t="shared" ca="1" si="54"/>
        <v>1</v>
      </c>
    </row>
    <row r="95" spans="2:25" x14ac:dyDescent="0.25">
      <c r="B95" s="27">
        <f t="shared" ref="B95:Y95" ca="1" si="55">IF(INDIRECT("Plate"&amp;$L$2&amp;"_E!"&amp;B$39&amp;$Z30)="",1,2)</f>
        <v>1</v>
      </c>
      <c r="C95" s="27">
        <f t="shared" ca="1" si="55"/>
        <v>1</v>
      </c>
      <c r="D95" s="27">
        <f t="shared" ca="1" si="55"/>
        <v>1</v>
      </c>
      <c r="E95" s="27">
        <f t="shared" ca="1" si="55"/>
        <v>1</v>
      </c>
      <c r="F95" s="27">
        <f t="shared" ca="1" si="55"/>
        <v>1</v>
      </c>
      <c r="G95" s="27">
        <f t="shared" ca="1" si="55"/>
        <v>1</v>
      </c>
      <c r="H95" s="27">
        <f t="shared" ca="1" si="55"/>
        <v>1</v>
      </c>
      <c r="I95" s="27">
        <f t="shared" ca="1" si="55"/>
        <v>1</v>
      </c>
      <c r="J95" s="27">
        <f t="shared" ca="1" si="55"/>
        <v>1</v>
      </c>
      <c r="K95" s="27">
        <f t="shared" ca="1" si="55"/>
        <v>1</v>
      </c>
      <c r="L95" s="27">
        <f t="shared" ca="1" si="55"/>
        <v>1</v>
      </c>
      <c r="M95" s="27">
        <f t="shared" ca="1" si="55"/>
        <v>1</v>
      </c>
      <c r="N95" s="27">
        <f t="shared" ca="1" si="55"/>
        <v>1</v>
      </c>
      <c r="O95" s="27">
        <f t="shared" ca="1" si="55"/>
        <v>1</v>
      </c>
      <c r="P95" s="27">
        <f t="shared" ca="1" si="55"/>
        <v>1</v>
      </c>
      <c r="Q95" s="27">
        <f t="shared" ca="1" si="55"/>
        <v>1</v>
      </c>
      <c r="R95" s="27">
        <f t="shared" ca="1" si="55"/>
        <v>1</v>
      </c>
      <c r="S95" s="27">
        <f t="shared" ca="1" si="55"/>
        <v>1</v>
      </c>
      <c r="T95" s="27">
        <f t="shared" ca="1" si="55"/>
        <v>1</v>
      </c>
      <c r="U95" s="27">
        <f t="shared" ca="1" si="55"/>
        <v>1</v>
      </c>
      <c r="V95" s="27">
        <f t="shared" ca="1" si="55"/>
        <v>1</v>
      </c>
      <c r="W95" s="27">
        <f t="shared" ca="1" si="55"/>
        <v>1</v>
      </c>
      <c r="X95" s="27">
        <f t="shared" ca="1" si="55"/>
        <v>1</v>
      </c>
      <c r="Y95" s="27">
        <f t="shared" ca="1" si="55"/>
        <v>1</v>
      </c>
    </row>
    <row r="96" spans="2:25" x14ac:dyDescent="0.25">
      <c r="B96" s="27">
        <f t="shared" ref="B96:Y96" ca="1" si="56">IF(INDIRECT("Plate"&amp;$L$2&amp;"_E!"&amp;B$39&amp;$Z31)="",1,2)</f>
        <v>1</v>
      </c>
      <c r="C96" s="27">
        <f t="shared" ca="1" si="56"/>
        <v>1</v>
      </c>
      <c r="D96" s="27">
        <f t="shared" ca="1" si="56"/>
        <v>1</v>
      </c>
      <c r="E96" s="27">
        <f t="shared" ca="1" si="56"/>
        <v>1</v>
      </c>
      <c r="F96" s="27">
        <f t="shared" ca="1" si="56"/>
        <v>1</v>
      </c>
      <c r="G96" s="27">
        <f t="shared" ca="1" si="56"/>
        <v>1</v>
      </c>
      <c r="H96" s="27">
        <f t="shared" ca="1" si="56"/>
        <v>1</v>
      </c>
      <c r="I96" s="27">
        <f t="shared" ca="1" si="56"/>
        <v>1</v>
      </c>
      <c r="J96" s="27">
        <f t="shared" ca="1" si="56"/>
        <v>1</v>
      </c>
      <c r="K96" s="27">
        <f t="shared" ca="1" si="56"/>
        <v>1</v>
      </c>
      <c r="L96" s="27">
        <f t="shared" ca="1" si="56"/>
        <v>1</v>
      </c>
      <c r="M96" s="27">
        <f t="shared" ca="1" si="56"/>
        <v>1</v>
      </c>
      <c r="N96" s="27">
        <f t="shared" ca="1" si="56"/>
        <v>1</v>
      </c>
      <c r="O96" s="27">
        <f t="shared" ca="1" si="56"/>
        <v>1</v>
      </c>
      <c r="P96" s="27">
        <f t="shared" ca="1" si="56"/>
        <v>1</v>
      </c>
      <c r="Q96" s="27">
        <f t="shared" ca="1" si="56"/>
        <v>1</v>
      </c>
      <c r="R96" s="27">
        <f t="shared" ca="1" si="56"/>
        <v>1</v>
      </c>
      <c r="S96" s="27">
        <f t="shared" ca="1" si="56"/>
        <v>1</v>
      </c>
      <c r="T96" s="27">
        <f t="shared" ca="1" si="56"/>
        <v>1</v>
      </c>
      <c r="U96" s="27">
        <f t="shared" ca="1" si="56"/>
        <v>1</v>
      </c>
      <c r="V96" s="27">
        <f t="shared" ca="1" si="56"/>
        <v>1</v>
      </c>
      <c r="W96" s="27">
        <f t="shared" ca="1" si="56"/>
        <v>1</v>
      </c>
      <c r="X96" s="27">
        <f t="shared" ca="1" si="56"/>
        <v>1</v>
      </c>
      <c r="Y96" s="27">
        <f t="shared" ca="1" si="56"/>
        <v>1</v>
      </c>
    </row>
    <row r="97" spans="2:25" x14ac:dyDescent="0.25">
      <c r="B97" s="27">
        <f t="shared" ref="B97:Y97" ca="1" si="57">IF(INDIRECT("Plate"&amp;$L$2&amp;"_E!"&amp;B$39&amp;$Z32)="",1,2)</f>
        <v>1</v>
      </c>
      <c r="C97" s="27">
        <f t="shared" ca="1" si="57"/>
        <v>1</v>
      </c>
      <c r="D97" s="27">
        <f t="shared" ca="1" si="57"/>
        <v>1</v>
      </c>
      <c r="E97" s="27">
        <f t="shared" ca="1" si="57"/>
        <v>1</v>
      </c>
      <c r="F97" s="27">
        <f t="shared" ca="1" si="57"/>
        <v>1</v>
      </c>
      <c r="G97" s="27">
        <f t="shared" ca="1" si="57"/>
        <v>1</v>
      </c>
      <c r="H97" s="27">
        <f t="shared" ca="1" si="57"/>
        <v>1</v>
      </c>
      <c r="I97" s="27">
        <f t="shared" ca="1" si="57"/>
        <v>1</v>
      </c>
      <c r="J97" s="27">
        <f t="shared" ca="1" si="57"/>
        <v>1</v>
      </c>
      <c r="K97" s="27">
        <f t="shared" ca="1" si="57"/>
        <v>1</v>
      </c>
      <c r="L97" s="27">
        <f t="shared" ca="1" si="57"/>
        <v>1</v>
      </c>
      <c r="M97" s="27">
        <f t="shared" ca="1" si="57"/>
        <v>1</v>
      </c>
      <c r="N97" s="27">
        <f t="shared" ca="1" si="57"/>
        <v>1</v>
      </c>
      <c r="O97" s="27">
        <f t="shared" ca="1" si="57"/>
        <v>1</v>
      </c>
      <c r="P97" s="27">
        <f t="shared" ca="1" si="57"/>
        <v>1</v>
      </c>
      <c r="Q97" s="27">
        <f t="shared" ca="1" si="57"/>
        <v>1</v>
      </c>
      <c r="R97" s="27">
        <f t="shared" ca="1" si="57"/>
        <v>1</v>
      </c>
      <c r="S97" s="27">
        <f t="shared" ca="1" si="57"/>
        <v>1</v>
      </c>
      <c r="T97" s="27">
        <f t="shared" ca="1" si="57"/>
        <v>1</v>
      </c>
      <c r="U97" s="27">
        <f t="shared" ca="1" si="57"/>
        <v>1</v>
      </c>
      <c r="V97" s="27">
        <f t="shared" ca="1" si="57"/>
        <v>1</v>
      </c>
      <c r="W97" s="27">
        <f t="shared" ca="1" si="57"/>
        <v>1</v>
      </c>
      <c r="X97" s="27">
        <f t="shared" ca="1" si="57"/>
        <v>1</v>
      </c>
      <c r="Y97" s="27">
        <f t="shared" ca="1" si="57"/>
        <v>1</v>
      </c>
    </row>
    <row r="98" spans="2:25" x14ac:dyDescent="0.25">
      <c r="B98" s="27">
        <f t="shared" ref="B98:Y98" ca="1" si="58">IF(INDIRECT("Plate"&amp;$L$2&amp;"_E!"&amp;B$39&amp;$Z33)="",1,2)</f>
        <v>1</v>
      </c>
      <c r="C98" s="27">
        <f t="shared" ca="1" si="58"/>
        <v>1</v>
      </c>
      <c r="D98" s="27">
        <f t="shared" ca="1" si="58"/>
        <v>1</v>
      </c>
      <c r="E98" s="27">
        <f t="shared" ca="1" si="58"/>
        <v>1</v>
      </c>
      <c r="F98" s="27">
        <f t="shared" ca="1" si="58"/>
        <v>1</v>
      </c>
      <c r="G98" s="27">
        <f t="shared" ca="1" si="58"/>
        <v>1</v>
      </c>
      <c r="H98" s="27">
        <f t="shared" ca="1" si="58"/>
        <v>1</v>
      </c>
      <c r="I98" s="27">
        <f t="shared" ca="1" si="58"/>
        <v>1</v>
      </c>
      <c r="J98" s="27">
        <f t="shared" ca="1" si="58"/>
        <v>1</v>
      </c>
      <c r="K98" s="27">
        <f t="shared" ca="1" si="58"/>
        <v>1</v>
      </c>
      <c r="L98" s="27">
        <f t="shared" ca="1" si="58"/>
        <v>1</v>
      </c>
      <c r="M98" s="27">
        <f t="shared" ca="1" si="58"/>
        <v>1</v>
      </c>
      <c r="N98" s="27">
        <f t="shared" ca="1" si="58"/>
        <v>1</v>
      </c>
      <c r="O98" s="27">
        <f t="shared" ca="1" si="58"/>
        <v>1</v>
      </c>
      <c r="P98" s="27">
        <f t="shared" ca="1" si="58"/>
        <v>1</v>
      </c>
      <c r="Q98" s="27">
        <f t="shared" ca="1" si="58"/>
        <v>1</v>
      </c>
      <c r="R98" s="27">
        <f t="shared" ca="1" si="58"/>
        <v>1</v>
      </c>
      <c r="S98" s="27">
        <f t="shared" ca="1" si="58"/>
        <v>1</v>
      </c>
      <c r="T98" s="27">
        <f t="shared" ca="1" si="58"/>
        <v>1</v>
      </c>
      <c r="U98" s="27">
        <f t="shared" ca="1" si="58"/>
        <v>1</v>
      </c>
      <c r="V98" s="27">
        <f t="shared" ca="1" si="58"/>
        <v>1</v>
      </c>
      <c r="W98" s="27">
        <f t="shared" ca="1" si="58"/>
        <v>1</v>
      </c>
      <c r="X98" s="27">
        <f t="shared" ca="1" si="58"/>
        <v>1</v>
      </c>
      <c r="Y98" s="27">
        <f t="shared" ca="1" si="58"/>
        <v>1</v>
      </c>
    </row>
    <row r="99" spans="2:25" x14ac:dyDescent="0.25">
      <c r="B99" s="27">
        <f t="shared" ref="B99:Y99" ca="1" si="59">IF(INDIRECT("Plate"&amp;$L$2&amp;"_E!"&amp;B$39&amp;$Z34)="",1,2)</f>
        <v>1</v>
      </c>
      <c r="C99" s="27">
        <f t="shared" ca="1" si="59"/>
        <v>1</v>
      </c>
      <c r="D99" s="27">
        <f t="shared" ca="1" si="59"/>
        <v>1</v>
      </c>
      <c r="E99" s="27">
        <f t="shared" ca="1" si="59"/>
        <v>1</v>
      </c>
      <c r="F99" s="27">
        <f t="shared" ca="1" si="59"/>
        <v>1</v>
      </c>
      <c r="G99" s="27">
        <f t="shared" ca="1" si="59"/>
        <v>1</v>
      </c>
      <c r="H99" s="27">
        <f t="shared" ca="1" si="59"/>
        <v>1</v>
      </c>
      <c r="I99" s="27">
        <f t="shared" ca="1" si="59"/>
        <v>1</v>
      </c>
      <c r="J99" s="27">
        <f t="shared" ca="1" si="59"/>
        <v>1</v>
      </c>
      <c r="K99" s="27">
        <f t="shared" ca="1" si="59"/>
        <v>1</v>
      </c>
      <c r="L99" s="27">
        <f t="shared" ca="1" si="59"/>
        <v>1</v>
      </c>
      <c r="M99" s="27">
        <f t="shared" ca="1" si="59"/>
        <v>1</v>
      </c>
      <c r="N99" s="27">
        <f t="shared" ca="1" si="59"/>
        <v>1</v>
      </c>
      <c r="O99" s="27">
        <f t="shared" ca="1" si="59"/>
        <v>1</v>
      </c>
      <c r="P99" s="27">
        <f t="shared" ca="1" si="59"/>
        <v>1</v>
      </c>
      <c r="Q99" s="27">
        <f t="shared" ca="1" si="59"/>
        <v>1</v>
      </c>
      <c r="R99" s="27">
        <f t="shared" ca="1" si="59"/>
        <v>1</v>
      </c>
      <c r="S99" s="27">
        <f t="shared" ca="1" si="59"/>
        <v>1</v>
      </c>
      <c r="T99" s="27">
        <f t="shared" ca="1" si="59"/>
        <v>1</v>
      </c>
      <c r="U99" s="27">
        <f t="shared" ca="1" si="59"/>
        <v>1</v>
      </c>
      <c r="V99" s="27">
        <f t="shared" ca="1" si="59"/>
        <v>1</v>
      </c>
      <c r="W99" s="27">
        <f t="shared" ca="1" si="59"/>
        <v>1</v>
      </c>
      <c r="X99" s="27">
        <f t="shared" ca="1" si="59"/>
        <v>1</v>
      </c>
      <c r="Y99" s="27">
        <f t="shared" ca="1" si="59"/>
        <v>1</v>
      </c>
    </row>
    <row r="100" spans="2:25" x14ac:dyDescent="0.25">
      <c r="B100" s="27">
        <f t="shared" ref="B100:Y100" ca="1" si="60">IF(INDIRECT("Plate"&amp;$L$2&amp;"_E!"&amp;B$39&amp;$Z35)="",1,2)</f>
        <v>1</v>
      </c>
      <c r="C100" s="27">
        <f t="shared" ca="1" si="60"/>
        <v>1</v>
      </c>
      <c r="D100" s="27">
        <f t="shared" ca="1" si="60"/>
        <v>1</v>
      </c>
      <c r="E100" s="27">
        <f t="shared" ca="1" si="60"/>
        <v>1</v>
      </c>
      <c r="F100" s="27">
        <f t="shared" ca="1" si="60"/>
        <v>1</v>
      </c>
      <c r="G100" s="27">
        <f t="shared" ca="1" si="60"/>
        <v>1</v>
      </c>
      <c r="H100" s="27">
        <f t="shared" ca="1" si="60"/>
        <v>1</v>
      </c>
      <c r="I100" s="27">
        <f t="shared" ca="1" si="60"/>
        <v>1</v>
      </c>
      <c r="J100" s="27">
        <f t="shared" ca="1" si="60"/>
        <v>1</v>
      </c>
      <c r="K100" s="27">
        <f t="shared" ca="1" si="60"/>
        <v>1</v>
      </c>
      <c r="L100" s="27">
        <f t="shared" ca="1" si="60"/>
        <v>1</v>
      </c>
      <c r="M100" s="27">
        <f t="shared" ca="1" si="60"/>
        <v>1</v>
      </c>
      <c r="N100" s="27">
        <f t="shared" ca="1" si="60"/>
        <v>1</v>
      </c>
      <c r="O100" s="27">
        <f t="shared" ca="1" si="60"/>
        <v>1</v>
      </c>
      <c r="P100" s="27">
        <f t="shared" ca="1" si="60"/>
        <v>1</v>
      </c>
      <c r="Q100" s="27">
        <f t="shared" ca="1" si="60"/>
        <v>1</v>
      </c>
      <c r="R100" s="27">
        <f t="shared" ca="1" si="60"/>
        <v>1</v>
      </c>
      <c r="S100" s="27">
        <f t="shared" ca="1" si="60"/>
        <v>1</v>
      </c>
      <c r="T100" s="27">
        <f t="shared" ca="1" si="60"/>
        <v>1</v>
      </c>
      <c r="U100" s="27">
        <f t="shared" ca="1" si="60"/>
        <v>1</v>
      </c>
      <c r="V100" s="27">
        <f t="shared" ca="1" si="60"/>
        <v>1</v>
      </c>
      <c r="W100" s="27">
        <f t="shared" ca="1" si="60"/>
        <v>1</v>
      </c>
      <c r="X100" s="27">
        <f t="shared" ca="1" si="60"/>
        <v>1</v>
      </c>
      <c r="Y100" s="27">
        <f t="shared" ca="1" si="60"/>
        <v>1</v>
      </c>
    </row>
    <row r="101" spans="2:25" x14ac:dyDescent="0.25">
      <c r="B101" s="27">
        <f t="shared" ref="B101:Y101" ca="1" si="61">IF(INDIRECT("Plate"&amp;$L$2&amp;"_E!"&amp;B$39&amp;$Z36)="",1,2)</f>
        <v>1</v>
      </c>
      <c r="C101" s="27">
        <f t="shared" ca="1" si="61"/>
        <v>1</v>
      </c>
      <c r="D101" s="27">
        <f t="shared" ca="1" si="61"/>
        <v>1</v>
      </c>
      <c r="E101" s="27">
        <f t="shared" ca="1" si="61"/>
        <v>1</v>
      </c>
      <c r="F101" s="27">
        <f t="shared" ca="1" si="61"/>
        <v>1</v>
      </c>
      <c r="G101" s="27">
        <f t="shared" ca="1" si="61"/>
        <v>1</v>
      </c>
      <c r="H101" s="27">
        <f t="shared" ca="1" si="61"/>
        <v>1</v>
      </c>
      <c r="I101" s="27">
        <f t="shared" ca="1" si="61"/>
        <v>1</v>
      </c>
      <c r="J101" s="27">
        <f t="shared" ca="1" si="61"/>
        <v>1</v>
      </c>
      <c r="K101" s="27">
        <f t="shared" ca="1" si="61"/>
        <v>1</v>
      </c>
      <c r="L101" s="27">
        <f t="shared" ca="1" si="61"/>
        <v>1</v>
      </c>
      <c r="M101" s="27">
        <f t="shared" ca="1" si="61"/>
        <v>1</v>
      </c>
      <c r="N101" s="27">
        <f t="shared" ca="1" si="61"/>
        <v>1</v>
      </c>
      <c r="O101" s="27">
        <f t="shared" ca="1" si="61"/>
        <v>1</v>
      </c>
      <c r="P101" s="27">
        <f t="shared" ca="1" si="61"/>
        <v>1</v>
      </c>
      <c r="Q101" s="27">
        <f t="shared" ca="1" si="61"/>
        <v>1</v>
      </c>
      <c r="R101" s="27">
        <f t="shared" ca="1" si="61"/>
        <v>1</v>
      </c>
      <c r="S101" s="27">
        <f t="shared" ca="1" si="61"/>
        <v>1</v>
      </c>
      <c r="T101" s="27">
        <f t="shared" ca="1" si="61"/>
        <v>1</v>
      </c>
      <c r="U101" s="27">
        <f t="shared" ca="1" si="61"/>
        <v>1</v>
      </c>
      <c r="V101" s="27">
        <f t="shared" ca="1" si="61"/>
        <v>1</v>
      </c>
      <c r="W101" s="27">
        <f t="shared" ca="1" si="61"/>
        <v>1</v>
      </c>
      <c r="X101" s="27">
        <f t="shared" ca="1" si="61"/>
        <v>1</v>
      </c>
      <c r="Y101" s="27">
        <f t="shared" ca="1" si="61"/>
        <v>1</v>
      </c>
    </row>
    <row r="102" spans="2:25" x14ac:dyDescent="0.25">
      <c r="B102" s="27">
        <f t="shared" ref="B102:Y102" ca="1" si="62">IF(INDIRECT("Plate"&amp;$L$2&amp;"_E!"&amp;B$39&amp;$Z37)="",1,2)</f>
        <v>1</v>
      </c>
      <c r="C102" s="27">
        <f t="shared" ca="1" si="62"/>
        <v>1</v>
      </c>
      <c r="D102" s="27">
        <f t="shared" ca="1" si="62"/>
        <v>1</v>
      </c>
      <c r="E102" s="27">
        <f t="shared" ca="1" si="62"/>
        <v>1</v>
      </c>
      <c r="F102" s="27">
        <f t="shared" ca="1" si="62"/>
        <v>1</v>
      </c>
      <c r="G102" s="27">
        <f t="shared" ca="1" si="62"/>
        <v>1</v>
      </c>
      <c r="H102" s="27">
        <f t="shared" ca="1" si="62"/>
        <v>1</v>
      </c>
      <c r="I102" s="27">
        <f t="shared" ca="1" si="62"/>
        <v>1</v>
      </c>
      <c r="J102" s="27">
        <f t="shared" ca="1" si="62"/>
        <v>1</v>
      </c>
      <c r="K102" s="27">
        <f t="shared" ca="1" si="62"/>
        <v>1</v>
      </c>
      <c r="L102" s="27">
        <f t="shared" ca="1" si="62"/>
        <v>1</v>
      </c>
      <c r="M102" s="27">
        <f t="shared" ca="1" si="62"/>
        <v>1</v>
      </c>
      <c r="N102" s="27">
        <f t="shared" ca="1" si="62"/>
        <v>1</v>
      </c>
      <c r="O102" s="27">
        <f t="shared" ca="1" si="62"/>
        <v>1</v>
      </c>
      <c r="P102" s="27">
        <f t="shared" ca="1" si="62"/>
        <v>1</v>
      </c>
      <c r="Q102" s="27">
        <f t="shared" ca="1" si="62"/>
        <v>1</v>
      </c>
      <c r="R102" s="27">
        <f t="shared" ca="1" si="62"/>
        <v>1</v>
      </c>
      <c r="S102" s="27">
        <f t="shared" ca="1" si="62"/>
        <v>1</v>
      </c>
      <c r="T102" s="27">
        <f t="shared" ca="1" si="62"/>
        <v>1</v>
      </c>
      <c r="U102" s="27">
        <f t="shared" ca="1" si="62"/>
        <v>1</v>
      </c>
      <c r="V102" s="27">
        <f t="shared" ca="1" si="62"/>
        <v>1</v>
      </c>
      <c r="W102" s="27">
        <f t="shared" ca="1" si="62"/>
        <v>1</v>
      </c>
      <c r="X102" s="27">
        <f t="shared" ca="1" si="62"/>
        <v>1</v>
      </c>
      <c r="Y102" s="27">
        <f t="shared" ca="1" si="62"/>
        <v>1</v>
      </c>
    </row>
    <row r="103" spans="2:25" x14ac:dyDescent="0.25">
      <c r="B103" s="27">
        <f t="shared" ref="B103:Y103" ca="1" si="63">IF(INDIRECT("Plate"&amp;$L$2&amp;"_E!"&amp;B$39&amp;$Z38)="",1,2)</f>
        <v>1</v>
      </c>
      <c r="C103" s="27">
        <f t="shared" ca="1" si="63"/>
        <v>1</v>
      </c>
      <c r="D103" s="27">
        <f t="shared" ca="1" si="63"/>
        <v>1</v>
      </c>
      <c r="E103" s="27">
        <f t="shared" ca="1" si="63"/>
        <v>1</v>
      </c>
      <c r="F103" s="27">
        <f t="shared" ca="1" si="63"/>
        <v>1</v>
      </c>
      <c r="G103" s="27">
        <f t="shared" ca="1" si="63"/>
        <v>1</v>
      </c>
      <c r="H103" s="27">
        <f t="shared" ca="1" si="63"/>
        <v>1</v>
      </c>
      <c r="I103" s="27">
        <f t="shared" ca="1" si="63"/>
        <v>1</v>
      </c>
      <c r="J103" s="27">
        <f t="shared" ca="1" si="63"/>
        <v>1</v>
      </c>
      <c r="K103" s="27">
        <f t="shared" ca="1" si="63"/>
        <v>1</v>
      </c>
      <c r="L103" s="27">
        <f t="shared" ca="1" si="63"/>
        <v>1</v>
      </c>
      <c r="M103" s="27">
        <f t="shared" ca="1" si="63"/>
        <v>1</v>
      </c>
      <c r="N103" s="27">
        <f t="shared" ca="1" si="63"/>
        <v>1</v>
      </c>
      <c r="O103" s="27">
        <f t="shared" ca="1" si="63"/>
        <v>1</v>
      </c>
      <c r="P103" s="27">
        <f t="shared" ca="1" si="63"/>
        <v>1</v>
      </c>
      <c r="Q103" s="27">
        <f t="shared" ca="1" si="63"/>
        <v>1</v>
      </c>
      <c r="R103" s="27">
        <f t="shared" ca="1" si="63"/>
        <v>1</v>
      </c>
      <c r="S103" s="27">
        <f t="shared" ca="1" si="63"/>
        <v>1</v>
      </c>
      <c r="T103" s="27">
        <f t="shared" ca="1" si="63"/>
        <v>1</v>
      </c>
      <c r="U103" s="27">
        <f t="shared" ca="1" si="63"/>
        <v>1</v>
      </c>
      <c r="V103" s="27">
        <f t="shared" ca="1" si="63"/>
        <v>1</v>
      </c>
      <c r="W103" s="27">
        <f t="shared" ca="1" si="63"/>
        <v>1</v>
      </c>
      <c r="X103" s="27">
        <f t="shared" ca="1" si="63"/>
        <v>1</v>
      </c>
      <c r="Y103" s="27">
        <f t="shared" ca="1" si="63"/>
        <v>1</v>
      </c>
    </row>
  </sheetData>
  <sheetProtection password="C750" sheet="1" objects="1" scenarios="1" selectLockedCells="1"/>
  <mergeCells count="16">
    <mergeCell ref="A17:A18"/>
    <mergeCell ref="A7:A8"/>
    <mergeCell ref="A9:A10"/>
    <mergeCell ref="A11:A12"/>
    <mergeCell ref="A13:A14"/>
    <mergeCell ref="A15:A16"/>
    <mergeCell ref="A31:A32"/>
    <mergeCell ref="A33:A34"/>
    <mergeCell ref="A35:A36"/>
    <mergeCell ref="A37:A38"/>
    <mergeCell ref="A19:A20"/>
    <mergeCell ref="A21:A22"/>
    <mergeCell ref="A23:A24"/>
    <mergeCell ref="A25:A26"/>
    <mergeCell ref="A27:A28"/>
    <mergeCell ref="A29:A30"/>
  </mergeCells>
  <dataValidations count="3">
    <dataValidation allowBlank="1" promptTitle="Data input" prompt="Please determine if the data is in logaritmic values or not." sqref="F1"/>
    <dataValidation type="list" showErrorMessage="1" errorTitle="Error Gene" error="Put or select a gene used in this study and defined in the Detai's Page" sqref="B8:Y8 B10:Y10 B12:Y12 B14:Y14 B16:Y16 B18:Y18 B20:Y20 B22:Y22 B24:Y24 B26:Y26 B28:Y28 B30:Y30 B32:Y32 B34:Y34 B36:Y36 B38:Y38">
      <formula1>Genes_List</formula1>
    </dataValidation>
    <dataValidation type="list" showErrorMessage="1" errorTitle="Error Sample" error="Put or select the sample number and the biological replicate._x000a_Sample_BioRep" sqref="B7:Y7 B9:Y9 B11:Y11 B13:Y13 B15:Y15 B17:Y17 B19:Y19 B21:Y21 B23:Y23 B25:Y25 B27:Y27 B31:Y31 B33:Y33 B35:Y35 B37:Y37">
      <formula1>Rep_Samples</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Y39"/>
  <sheetViews>
    <sheetView showGridLines="0" showRowColHeaders="0" workbookViewId="0">
      <selection activeCell="C2" sqref="C2"/>
    </sheetView>
  </sheetViews>
  <sheetFormatPr defaultRowHeight="15" x14ac:dyDescent="0.25"/>
  <cols>
    <col min="1" max="7" width="9.140625" style="23"/>
    <col min="8" max="13" width="9.140625" style="23" customWidth="1"/>
    <col min="14" max="25" width="9.140625" style="23" hidden="1" customWidth="1"/>
    <col min="26" max="16384" width="9.140625" style="23"/>
  </cols>
  <sheetData>
    <row r="1" spans="1:25" ht="15.75" thickBot="1" x14ac:dyDescent="0.3">
      <c r="A1" s="42" t="s">
        <v>7</v>
      </c>
      <c r="B1" s="35" t="s">
        <v>8</v>
      </c>
      <c r="C1" s="35" t="s">
        <v>27</v>
      </c>
      <c r="D1" s="3" t="s">
        <v>9</v>
      </c>
      <c r="E1" s="29" t="str">
        <f>Details!B7</f>
        <v>12X8</v>
      </c>
      <c r="F1" s="10" t="s">
        <v>622</v>
      </c>
      <c r="G1" s="59" t="s">
        <v>518</v>
      </c>
      <c r="H1" s="217"/>
      <c r="I1" s="27">
        <f>INDEX(Size_Col,MATCH(E1,Plates_Size,0))</f>
        <v>12</v>
      </c>
      <c r="J1" s="27">
        <v>2</v>
      </c>
    </row>
    <row r="2" spans="1:25" x14ac:dyDescent="0.25">
      <c r="A2" s="48" t="s">
        <v>599</v>
      </c>
      <c r="B2" s="48" t="s">
        <v>2</v>
      </c>
      <c r="C2" s="1" t="s">
        <v>3</v>
      </c>
      <c r="D2" s="35" t="s">
        <v>4</v>
      </c>
      <c r="E2" s="35" t="s">
        <v>5</v>
      </c>
      <c r="F2" s="35" t="s">
        <v>6</v>
      </c>
      <c r="G2" s="59" t="s">
        <v>520</v>
      </c>
      <c r="H2" s="217"/>
      <c r="I2" s="27">
        <f>INDEX(Size_Row,MATCH(E1,Plates_Size,0))</f>
        <v>8</v>
      </c>
    </row>
    <row r="3" spans="1:25" x14ac:dyDescent="0.25">
      <c r="A3" s="1" t="s">
        <v>0</v>
      </c>
    </row>
    <row r="4" spans="1:25" hidden="1" x14ac:dyDescent="0.25">
      <c r="A4" s="48" t="s">
        <v>1</v>
      </c>
    </row>
    <row r="6" spans="1:25" x14ac:dyDescent="0.25">
      <c r="A6" s="205"/>
      <c r="B6" s="205">
        <v>1</v>
      </c>
      <c r="C6" s="205">
        <v>2</v>
      </c>
      <c r="D6" s="205">
        <v>3</v>
      </c>
      <c r="E6" s="205">
        <v>4</v>
      </c>
      <c r="F6" s="205">
        <v>5</v>
      </c>
      <c r="G6" s="205">
        <v>6</v>
      </c>
      <c r="H6" s="205">
        <v>7</v>
      </c>
      <c r="I6" s="205">
        <v>8</v>
      </c>
      <c r="J6" s="205">
        <v>9</v>
      </c>
      <c r="K6" s="205">
        <v>10</v>
      </c>
      <c r="L6" s="205">
        <v>11</v>
      </c>
      <c r="M6" s="205">
        <v>12</v>
      </c>
      <c r="N6" s="31">
        <v>13</v>
      </c>
      <c r="O6" s="31">
        <v>14</v>
      </c>
      <c r="P6" s="31">
        <v>15</v>
      </c>
      <c r="Q6" s="31">
        <v>16</v>
      </c>
      <c r="R6" s="31">
        <v>17</v>
      </c>
      <c r="S6" s="31">
        <v>18</v>
      </c>
      <c r="T6" s="31">
        <v>19</v>
      </c>
      <c r="U6" s="31">
        <v>20</v>
      </c>
      <c r="V6" s="31">
        <v>21</v>
      </c>
      <c r="W6" s="31">
        <v>22</v>
      </c>
      <c r="X6" s="31">
        <v>23</v>
      </c>
      <c r="Y6" s="31">
        <v>24</v>
      </c>
    </row>
    <row r="7" spans="1:25" x14ac:dyDescent="0.25">
      <c r="A7" s="206" t="s">
        <v>11</v>
      </c>
      <c r="B7" s="211" t="s">
        <v>133</v>
      </c>
      <c r="C7" s="211" t="s">
        <v>134</v>
      </c>
      <c r="D7" s="211" t="s">
        <v>135</v>
      </c>
      <c r="E7" s="213" t="s">
        <v>136</v>
      </c>
      <c r="F7" s="213" t="s">
        <v>137</v>
      </c>
      <c r="G7" s="213" t="s">
        <v>138</v>
      </c>
      <c r="H7" s="212" t="s">
        <v>139</v>
      </c>
      <c r="I7" s="212" t="s">
        <v>140</v>
      </c>
      <c r="J7" s="214" t="s">
        <v>627</v>
      </c>
      <c r="K7" s="214"/>
      <c r="L7" s="214"/>
      <c r="M7" s="214"/>
      <c r="N7" s="214"/>
      <c r="O7" s="214"/>
      <c r="P7" s="214"/>
      <c r="Q7" s="214"/>
      <c r="R7" s="214"/>
      <c r="S7" s="214"/>
      <c r="T7" s="214"/>
      <c r="U7" s="214"/>
      <c r="V7" s="214"/>
      <c r="W7" s="214"/>
      <c r="X7" s="214"/>
      <c r="Y7" s="214"/>
    </row>
    <row r="8" spans="1:25" x14ac:dyDescent="0.25">
      <c r="A8" s="206" t="s">
        <v>12</v>
      </c>
      <c r="B8" s="211" t="s">
        <v>133</v>
      </c>
      <c r="C8" s="211" t="s">
        <v>134</v>
      </c>
      <c r="D8" s="211" t="s">
        <v>135</v>
      </c>
      <c r="E8" s="213" t="s">
        <v>136</v>
      </c>
      <c r="F8" s="213" t="s">
        <v>137</v>
      </c>
      <c r="G8" s="213" t="s">
        <v>138</v>
      </c>
      <c r="H8" s="212" t="s">
        <v>139</v>
      </c>
      <c r="I8" s="212" t="s">
        <v>140</v>
      </c>
      <c r="J8" s="214" t="s">
        <v>627</v>
      </c>
      <c r="K8" s="214"/>
      <c r="L8" s="214"/>
      <c r="M8" s="214"/>
      <c r="N8" s="203"/>
      <c r="O8" s="203"/>
      <c r="P8" s="203"/>
      <c r="Q8" s="203"/>
      <c r="R8" s="203"/>
      <c r="S8" s="203"/>
      <c r="T8" s="203"/>
      <c r="U8" s="203"/>
      <c r="V8" s="203"/>
      <c r="W8" s="203"/>
      <c r="X8" s="203"/>
      <c r="Y8" s="203"/>
    </row>
    <row r="9" spans="1:25" x14ac:dyDescent="0.25">
      <c r="A9" s="206" t="s">
        <v>13</v>
      </c>
      <c r="B9" s="211" t="s">
        <v>133</v>
      </c>
      <c r="C9" s="211" t="s">
        <v>134</v>
      </c>
      <c r="D9" s="211" t="s">
        <v>135</v>
      </c>
      <c r="E9" s="213" t="s">
        <v>136</v>
      </c>
      <c r="F9" s="213" t="s">
        <v>137</v>
      </c>
      <c r="G9" s="213" t="s">
        <v>138</v>
      </c>
      <c r="H9" s="212" t="s">
        <v>139</v>
      </c>
      <c r="I9" s="212" t="s">
        <v>140</v>
      </c>
      <c r="J9" s="214" t="s">
        <v>627</v>
      </c>
      <c r="K9" s="214"/>
      <c r="L9" s="214"/>
      <c r="M9" s="214"/>
      <c r="N9" s="203"/>
      <c r="O9" s="203"/>
      <c r="P9" s="203"/>
      <c r="Q9" s="203"/>
      <c r="R9" s="203"/>
      <c r="S9" s="203"/>
      <c r="T9" s="203"/>
      <c r="U9" s="203"/>
      <c r="V9" s="203"/>
      <c r="W9" s="203"/>
      <c r="X9" s="203"/>
      <c r="Y9" s="203"/>
    </row>
    <row r="10" spans="1:25" x14ac:dyDescent="0.25">
      <c r="A10" s="206" t="s">
        <v>14</v>
      </c>
      <c r="B10" s="211" t="s">
        <v>133</v>
      </c>
      <c r="C10" s="211" t="s">
        <v>134</v>
      </c>
      <c r="D10" s="211" t="s">
        <v>135</v>
      </c>
      <c r="E10" s="213" t="s">
        <v>136</v>
      </c>
      <c r="F10" s="213" t="s">
        <v>137</v>
      </c>
      <c r="G10" s="213" t="s">
        <v>138</v>
      </c>
      <c r="H10" s="212" t="s">
        <v>139</v>
      </c>
      <c r="I10" s="212" t="s">
        <v>140</v>
      </c>
      <c r="J10" s="214" t="s">
        <v>627</v>
      </c>
      <c r="K10" s="214"/>
      <c r="L10" s="214"/>
      <c r="M10" s="214"/>
      <c r="N10" s="203"/>
      <c r="O10" s="203"/>
      <c r="P10" s="203"/>
      <c r="Q10" s="203"/>
      <c r="R10" s="203"/>
      <c r="S10" s="203"/>
      <c r="T10" s="203"/>
      <c r="U10" s="203"/>
      <c r="V10" s="203"/>
      <c r="W10" s="203"/>
      <c r="X10" s="203"/>
      <c r="Y10" s="203"/>
    </row>
    <row r="11" spans="1:25" x14ac:dyDescent="0.25">
      <c r="A11" s="206" t="s">
        <v>15</v>
      </c>
      <c r="B11" s="211" t="s">
        <v>133</v>
      </c>
      <c r="C11" s="211" t="s">
        <v>134</v>
      </c>
      <c r="D11" s="211" t="s">
        <v>135</v>
      </c>
      <c r="E11" s="213" t="s">
        <v>136</v>
      </c>
      <c r="F11" s="213" t="s">
        <v>137</v>
      </c>
      <c r="G11" s="213" t="s">
        <v>138</v>
      </c>
      <c r="H11" s="212" t="s">
        <v>139</v>
      </c>
      <c r="I11" s="212" t="s">
        <v>140</v>
      </c>
      <c r="J11" s="214" t="s">
        <v>627</v>
      </c>
      <c r="K11" s="214"/>
      <c r="L11" s="214"/>
      <c r="M11" s="214"/>
      <c r="N11" s="203"/>
      <c r="O11" s="203"/>
      <c r="P11" s="203"/>
      <c r="Q11" s="203"/>
      <c r="R11" s="203"/>
      <c r="S11" s="203"/>
      <c r="T11" s="203"/>
      <c r="U11" s="203"/>
      <c r="V11" s="203"/>
      <c r="W11" s="203"/>
      <c r="X11" s="203"/>
      <c r="Y11" s="203"/>
    </row>
    <row r="12" spans="1:25" x14ac:dyDescent="0.25">
      <c r="A12" s="206" t="s">
        <v>16</v>
      </c>
      <c r="B12" s="211" t="s">
        <v>133</v>
      </c>
      <c r="C12" s="211" t="s">
        <v>134</v>
      </c>
      <c r="D12" s="211" t="s">
        <v>135</v>
      </c>
      <c r="E12" s="213" t="s">
        <v>136</v>
      </c>
      <c r="F12" s="213" t="s">
        <v>137</v>
      </c>
      <c r="G12" s="213" t="s">
        <v>138</v>
      </c>
      <c r="H12" s="212" t="s">
        <v>139</v>
      </c>
      <c r="I12" s="212" t="s">
        <v>140</v>
      </c>
      <c r="J12" s="214" t="s">
        <v>627</v>
      </c>
      <c r="K12" s="214"/>
      <c r="L12" s="214"/>
      <c r="M12" s="214"/>
      <c r="N12" s="203"/>
      <c r="O12" s="203"/>
      <c r="P12" s="203"/>
      <c r="Q12" s="203"/>
      <c r="R12" s="203"/>
      <c r="S12" s="203"/>
      <c r="T12" s="203"/>
      <c r="U12" s="203"/>
      <c r="V12" s="203"/>
      <c r="W12" s="203"/>
      <c r="X12" s="203"/>
      <c r="Y12" s="203"/>
    </row>
    <row r="13" spans="1:25" x14ac:dyDescent="0.25">
      <c r="A13" s="206" t="s">
        <v>17</v>
      </c>
      <c r="B13" s="211" t="s">
        <v>133</v>
      </c>
      <c r="C13" s="211" t="s">
        <v>134</v>
      </c>
      <c r="D13" s="211" t="s">
        <v>135</v>
      </c>
      <c r="E13" s="213" t="s">
        <v>136</v>
      </c>
      <c r="F13" s="213" t="s">
        <v>137</v>
      </c>
      <c r="G13" s="213" t="s">
        <v>138</v>
      </c>
      <c r="H13" s="212" t="s">
        <v>139</v>
      </c>
      <c r="I13" s="212" t="s">
        <v>140</v>
      </c>
      <c r="J13" s="214" t="s">
        <v>627</v>
      </c>
      <c r="K13" s="214"/>
      <c r="L13" s="214"/>
      <c r="M13" s="214"/>
      <c r="N13" s="203"/>
      <c r="O13" s="203"/>
      <c r="P13" s="203"/>
      <c r="Q13" s="203"/>
      <c r="R13" s="203"/>
      <c r="S13" s="203"/>
      <c r="T13" s="203"/>
      <c r="U13" s="203"/>
      <c r="V13" s="203"/>
      <c r="W13" s="203"/>
      <c r="X13" s="203"/>
      <c r="Y13" s="203"/>
    </row>
    <row r="14" spans="1:25" x14ac:dyDescent="0.25">
      <c r="A14" s="206" t="s">
        <v>18</v>
      </c>
      <c r="B14" s="211" t="s">
        <v>133</v>
      </c>
      <c r="C14" s="211" t="s">
        <v>134</v>
      </c>
      <c r="D14" s="211" t="s">
        <v>135</v>
      </c>
      <c r="E14" s="213" t="s">
        <v>136</v>
      </c>
      <c r="F14" s="213" t="s">
        <v>137</v>
      </c>
      <c r="G14" s="213" t="s">
        <v>138</v>
      </c>
      <c r="H14" s="212" t="s">
        <v>139</v>
      </c>
      <c r="I14" s="212" t="s">
        <v>140</v>
      </c>
      <c r="J14" s="299" t="s">
        <v>142</v>
      </c>
      <c r="K14" s="214"/>
      <c r="L14" s="214"/>
      <c r="M14" s="214"/>
      <c r="N14" s="203"/>
      <c r="O14" s="203"/>
      <c r="P14" s="203"/>
      <c r="Q14" s="203"/>
      <c r="R14" s="203"/>
      <c r="S14" s="203"/>
      <c r="T14" s="203"/>
      <c r="U14" s="203"/>
      <c r="V14" s="203"/>
      <c r="W14" s="203"/>
      <c r="X14" s="203"/>
      <c r="Y14" s="203"/>
    </row>
    <row r="15" spans="1:25" hidden="1" x14ac:dyDescent="0.25">
      <c r="A15" s="54" t="s">
        <v>19</v>
      </c>
      <c r="B15" s="203"/>
      <c r="C15" s="203"/>
      <c r="D15" s="203"/>
      <c r="E15" s="203"/>
      <c r="F15" s="203"/>
      <c r="G15" s="203"/>
      <c r="H15" s="203"/>
      <c r="I15" s="203"/>
      <c r="J15" s="203"/>
      <c r="K15" s="203"/>
      <c r="L15" s="203"/>
      <c r="M15" s="203"/>
      <c r="N15" s="203"/>
      <c r="O15" s="203"/>
      <c r="P15" s="203"/>
      <c r="Q15" s="203"/>
      <c r="R15" s="203"/>
      <c r="S15" s="203"/>
      <c r="T15" s="203"/>
      <c r="U15" s="203"/>
      <c r="V15" s="203"/>
      <c r="W15" s="203"/>
      <c r="X15" s="203"/>
      <c r="Y15" s="203"/>
    </row>
    <row r="16" spans="1:25" hidden="1" x14ac:dyDescent="0.25">
      <c r="A16" s="54" t="s">
        <v>20</v>
      </c>
      <c r="B16" s="203"/>
      <c r="C16" s="203"/>
      <c r="D16" s="203"/>
      <c r="E16" s="203"/>
      <c r="F16" s="203"/>
      <c r="G16" s="203"/>
      <c r="H16" s="203"/>
      <c r="I16" s="203"/>
      <c r="J16" s="203"/>
      <c r="K16" s="203"/>
      <c r="L16" s="203"/>
      <c r="M16" s="203"/>
      <c r="N16" s="203"/>
      <c r="O16" s="203"/>
      <c r="P16" s="203"/>
      <c r="Q16" s="203"/>
      <c r="R16" s="203"/>
      <c r="S16" s="203"/>
      <c r="T16" s="203"/>
      <c r="U16" s="203"/>
      <c r="V16" s="203"/>
      <c r="W16" s="203"/>
      <c r="X16" s="203"/>
      <c r="Y16" s="203"/>
    </row>
    <row r="17" spans="1:25" hidden="1" x14ac:dyDescent="0.25">
      <c r="A17" s="54" t="s">
        <v>21</v>
      </c>
      <c r="B17" s="203"/>
      <c r="C17" s="203"/>
      <c r="D17" s="203"/>
      <c r="E17" s="203"/>
      <c r="F17" s="203"/>
      <c r="G17" s="203"/>
      <c r="H17" s="203"/>
      <c r="I17" s="203"/>
      <c r="J17" s="203"/>
      <c r="K17" s="203"/>
      <c r="L17" s="203"/>
      <c r="M17" s="203"/>
      <c r="N17" s="203"/>
      <c r="O17" s="203"/>
      <c r="P17" s="203"/>
      <c r="Q17" s="203"/>
      <c r="R17" s="203"/>
      <c r="S17" s="203"/>
      <c r="T17" s="203"/>
      <c r="U17" s="203"/>
      <c r="V17" s="203"/>
      <c r="W17" s="203"/>
      <c r="X17" s="203"/>
      <c r="Y17" s="203"/>
    </row>
    <row r="18" spans="1:25" hidden="1" x14ac:dyDescent="0.25">
      <c r="A18" s="54" t="s">
        <v>22</v>
      </c>
      <c r="B18" s="203"/>
      <c r="C18" s="203"/>
      <c r="D18" s="203"/>
      <c r="E18" s="203"/>
      <c r="F18" s="203"/>
      <c r="G18" s="203"/>
      <c r="H18" s="203"/>
      <c r="I18" s="203"/>
      <c r="J18" s="203"/>
      <c r="K18" s="203"/>
      <c r="L18" s="203"/>
      <c r="M18" s="203"/>
      <c r="N18" s="203"/>
      <c r="O18" s="203"/>
      <c r="P18" s="203"/>
      <c r="Q18" s="203"/>
      <c r="R18" s="203"/>
      <c r="S18" s="203"/>
      <c r="T18" s="203"/>
      <c r="U18" s="203"/>
      <c r="V18" s="203"/>
      <c r="W18" s="203"/>
      <c r="X18" s="203"/>
      <c r="Y18" s="203"/>
    </row>
    <row r="19" spans="1:25" hidden="1" x14ac:dyDescent="0.25">
      <c r="A19" s="54" t="s">
        <v>23</v>
      </c>
      <c r="B19" s="203"/>
      <c r="C19" s="203"/>
      <c r="D19" s="203"/>
      <c r="E19" s="203"/>
      <c r="F19" s="203"/>
      <c r="G19" s="203"/>
      <c r="H19" s="203"/>
      <c r="I19" s="203"/>
      <c r="J19" s="203"/>
      <c r="K19" s="203"/>
      <c r="L19" s="203"/>
      <c r="M19" s="203"/>
      <c r="N19" s="203"/>
      <c r="O19" s="203"/>
      <c r="P19" s="203"/>
      <c r="Q19" s="203"/>
      <c r="R19" s="203"/>
      <c r="S19" s="203"/>
      <c r="T19" s="203"/>
      <c r="U19" s="203"/>
      <c r="V19" s="203"/>
      <c r="W19" s="203"/>
      <c r="X19" s="203"/>
      <c r="Y19" s="203"/>
    </row>
    <row r="20" spans="1:25" hidden="1" x14ac:dyDescent="0.25">
      <c r="A20" s="54" t="s">
        <v>24</v>
      </c>
      <c r="B20" s="203"/>
      <c r="C20" s="203"/>
      <c r="D20" s="203"/>
      <c r="E20" s="203"/>
      <c r="F20" s="203"/>
      <c r="G20" s="203"/>
      <c r="H20" s="203"/>
      <c r="I20" s="203"/>
      <c r="J20" s="203"/>
      <c r="K20" s="203"/>
      <c r="L20" s="203"/>
      <c r="M20" s="203"/>
      <c r="N20" s="203"/>
      <c r="O20" s="203"/>
      <c r="P20" s="203"/>
      <c r="Q20" s="203"/>
      <c r="R20" s="203"/>
      <c r="S20" s="203"/>
      <c r="T20" s="203"/>
      <c r="U20" s="203"/>
      <c r="V20" s="203"/>
      <c r="W20" s="203"/>
      <c r="X20" s="203"/>
      <c r="Y20" s="203"/>
    </row>
    <row r="21" spans="1:25" hidden="1" x14ac:dyDescent="0.25">
      <c r="A21" s="54" t="s">
        <v>25</v>
      </c>
      <c r="B21" s="203"/>
      <c r="C21" s="203"/>
      <c r="D21" s="203"/>
      <c r="E21" s="203"/>
      <c r="F21" s="203"/>
      <c r="G21" s="203"/>
      <c r="H21" s="203"/>
      <c r="I21" s="203"/>
      <c r="J21" s="203"/>
      <c r="K21" s="203"/>
      <c r="L21" s="203"/>
      <c r="M21" s="203"/>
      <c r="N21" s="203"/>
      <c r="O21" s="203"/>
      <c r="P21" s="203"/>
      <c r="Q21" s="203"/>
      <c r="R21" s="203"/>
      <c r="S21" s="203"/>
      <c r="T21" s="203"/>
      <c r="U21" s="203"/>
      <c r="V21" s="203"/>
      <c r="W21" s="203"/>
      <c r="X21" s="203"/>
      <c r="Y21" s="203"/>
    </row>
    <row r="22" spans="1:25" hidden="1" x14ac:dyDescent="0.25">
      <c r="A22" s="54" t="s">
        <v>26</v>
      </c>
      <c r="B22" s="203"/>
      <c r="C22" s="203"/>
      <c r="D22" s="203"/>
      <c r="E22" s="203"/>
      <c r="F22" s="203"/>
      <c r="G22" s="203"/>
      <c r="H22" s="203"/>
      <c r="I22" s="203"/>
      <c r="J22" s="203"/>
      <c r="K22" s="203"/>
      <c r="L22" s="203"/>
      <c r="M22" s="203"/>
      <c r="N22" s="203"/>
      <c r="O22" s="203"/>
      <c r="P22" s="203"/>
      <c r="Q22" s="203"/>
      <c r="R22" s="203"/>
      <c r="S22" s="203"/>
      <c r="T22" s="203"/>
      <c r="U22" s="203"/>
      <c r="V22" s="203"/>
      <c r="W22" s="203"/>
      <c r="X22" s="203"/>
      <c r="Y22" s="203"/>
    </row>
    <row r="24" spans="1:25" x14ac:dyDescent="0.25">
      <c r="A24" s="27" t="s">
        <v>11</v>
      </c>
      <c r="B24" s="33">
        <f t="shared" ref="B24:Y24" si="0">IFERROR(INDEX(Samples_Color,LEFT(B7,LEN(B7)-2)+0),2)</f>
        <v>4</v>
      </c>
      <c r="C24" s="33">
        <f t="shared" si="0"/>
        <v>4</v>
      </c>
      <c r="D24" s="33">
        <f t="shared" si="0"/>
        <v>4</v>
      </c>
      <c r="E24" s="33">
        <f t="shared" si="0"/>
        <v>3</v>
      </c>
      <c r="F24" s="33">
        <f t="shared" si="0"/>
        <v>3</v>
      </c>
      <c r="G24" s="33">
        <f t="shared" si="0"/>
        <v>3</v>
      </c>
      <c r="H24" s="33">
        <f t="shared" si="0"/>
        <v>7</v>
      </c>
      <c r="I24" s="33">
        <f t="shared" si="0"/>
        <v>7</v>
      </c>
      <c r="J24" s="33">
        <f t="shared" si="0"/>
        <v>2</v>
      </c>
      <c r="K24" s="33">
        <f t="shared" si="0"/>
        <v>2</v>
      </c>
      <c r="L24" s="33">
        <f t="shared" si="0"/>
        <v>2</v>
      </c>
      <c r="M24" s="33">
        <f t="shared" si="0"/>
        <v>2</v>
      </c>
      <c r="N24" s="33">
        <f t="shared" si="0"/>
        <v>2</v>
      </c>
      <c r="O24" s="33">
        <f t="shared" si="0"/>
        <v>2</v>
      </c>
      <c r="P24" s="33">
        <f t="shared" si="0"/>
        <v>2</v>
      </c>
      <c r="Q24" s="33">
        <f t="shared" si="0"/>
        <v>2</v>
      </c>
      <c r="R24" s="33">
        <f t="shared" si="0"/>
        <v>2</v>
      </c>
      <c r="S24" s="33">
        <f t="shared" si="0"/>
        <v>2</v>
      </c>
      <c r="T24" s="33">
        <f t="shared" si="0"/>
        <v>2</v>
      </c>
      <c r="U24" s="33">
        <f t="shared" si="0"/>
        <v>2</v>
      </c>
      <c r="V24" s="33">
        <f t="shared" si="0"/>
        <v>2</v>
      </c>
      <c r="W24" s="33">
        <f t="shared" si="0"/>
        <v>2</v>
      </c>
      <c r="X24" s="33">
        <f t="shared" si="0"/>
        <v>2</v>
      </c>
      <c r="Y24" s="33">
        <f t="shared" si="0"/>
        <v>2</v>
      </c>
    </row>
    <row r="25" spans="1:25" x14ac:dyDescent="0.25">
      <c r="A25" s="27" t="s">
        <v>12</v>
      </c>
      <c r="B25" s="33">
        <f t="shared" ref="B25:Y25" si="1">IFERROR(INDEX(Samples_Color,LEFT(B8,LEN(B8)-2)+0),2)</f>
        <v>4</v>
      </c>
      <c r="C25" s="33">
        <f t="shared" si="1"/>
        <v>4</v>
      </c>
      <c r="D25" s="33">
        <f t="shared" si="1"/>
        <v>4</v>
      </c>
      <c r="E25" s="33">
        <f t="shared" si="1"/>
        <v>3</v>
      </c>
      <c r="F25" s="33">
        <f t="shared" si="1"/>
        <v>3</v>
      </c>
      <c r="G25" s="33">
        <f t="shared" si="1"/>
        <v>3</v>
      </c>
      <c r="H25" s="33">
        <f t="shared" si="1"/>
        <v>7</v>
      </c>
      <c r="I25" s="33">
        <f t="shared" si="1"/>
        <v>7</v>
      </c>
      <c r="J25" s="33">
        <f t="shared" si="1"/>
        <v>2</v>
      </c>
      <c r="K25" s="33">
        <f t="shared" si="1"/>
        <v>2</v>
      </c>
      <c r="L25" s="33">
        <f t="shared" si="1"/>
        <v>2</v>
      </c>
      <c r="M25" s="33">
        <f t="shared" si="1"/>
        <v>2</v>
      </c>
      <c r="N25" s="33">
        <f t="shared" si="1"/>
        <v>2</v>
      </c>
      <c r="O25" s="33">
        <f t="shared" si="1"/>
        <v>2</v>
      </c>
      <c r="P25" s="33">
        <f t="shared" si="1"/>
        <v>2</v>
      </c>
      <c r="Q25" s="33">
        <f t="shared" si="1"/>
        <v>2</v>
      </c>
      <c r="R25" s="33">
        <f t="shared" si="1"/>
        <v>2</v>
      </c>
      <c r="S25" s="33">
        <f t="shared" si="1"/>
        <v>2</v>
      </c>
      <c r="T25" s="33">
        <f t="shared" si="1"/>
        <v>2</v>
      </c>
      <c r="U25" s="33">
        <f t="shared" si="1"/>
        <v>2</v>
      </c>
      <c r="V25" s="33">
        <f t="shared" si="1"/>
        <v>2</v>
      </c>
      <c r="W25" s="33">
        <f t="shared" si="1"/>
        <v>2</v>
      </c>
      <c r="X25" s="33">
        <f t="shared" si="1"/>
        <v>2</v>
      </c>
      <c r="Y25" s="33">
        <f t="shared" si="1"/>
        <v>2</v>
      </c>
    </row>
    <row r="26" spans="1:25" x14ac:dyDescent="0.25">
      <c r="A26" s="27" t="s">
        <v>13</v>
      </c>
      <c r="B26" s="33">
        <f t="shared" ref="B26:Y26" si="2">IFERROR(INDEX(Samples_Color,LEFT(B9,LEN(B9)-2)+0),2)</f>
        <v>4</v>
      </c>
      <c r="C26" s="33">
        <f t="shared" si="2"/>
        <v>4</v>
      </c>
      <c r="D26" s="33">
        <f t="shared" si="2"/>
        <v>4</v>
      </c>
      <c r="E26" s="33">
        <f t="shared" si="2"/>
        <v>3</v>
      </c>
      <c r="F26" s="33">
        <f t="shared" si="2"/>
        <v>3</v>
      </c>
      <c r="G26" s="33">
        <f t="shared" si="2"/>
        <v>3</v>
      </c>
      <c r="H26" s="33">
        <f t="shared" si="2"/>
        <v>7</v>
      </c>
      <c r="I26" s="33">
        <f t="shared" si="2"/>
        <v>7</v>
      </c>
      <c r="J26" s="33">
        <f t="shared" si="2"/>
        <v>2</v>
      </c>
      <c r="K26" s="33">
        <f t="shared" si="2"/>
        <v>2</v>
      </c>
      <c r="L26" s="33">
        <f t="shared" si="2"/>
        <v>2</v>
      </c>
      <c r="M26" s="33">
        <f t="shared" si="2"/>
        <v>2</v>
      </c>
      <c r="N26" s="33">
        <f t="shared" si="2"/>
        <v>2</v>
      </c>
      <c r="O26" s="33">
        <f t="shared" si="2"/>
        <v>2</v>
      </c>
      <c r="P26" s="33">
        <f t="shared" si="2"/>
        <v>2</v>
      </c>
      <c r="Q26" s="33">
        <f t="shared" si="2"/>
        <v>2</v>
      </c>
      <c r="R26" s="33">
        <f t="shared" si="2"/>
        <v>2</v>
      </c>
      <c r="S26" s="33">
        <f t="shared" si="2"/>
        <v>2</v>
      </c>
      <c r="T26" s="33">
        <f t="shared" si="2"/>
        <v>2</v>
      </c>
      <c r="U26" s="33">
        <f t="shared" si="2"/>
        <v>2</v>
      </c>
      <c r="V26" s="33">
        <f t="shared" si="2"/>
        <v>2</v>
      </c>
      <c r="W26" s="33">
        <f t="shared" si="2"/>
        <v>2</v>
      </c>
      <c r="X26" s="33">
        <f t="shared" si="2"/>
        <v>2</v>
      </c>
      <c r="Y26" s="33">
        <f t="shared" si="2"/>
        <v>2</v>
      </c>
    </row>
    <row r="27" spans="1:25" x14ac:dyDescent="0.25">
      <c r="A27" s="27" t="s">
        <v>14</v>
      </c>
      <c r="B27" s="33">
        <f t="shared" ref="B27:Y27" si="3">IFERROR(INDEX(Samples_Color,LEFT(B10,LEN(B10)-2)+0),2)</f>
        <v>4</v>
      </c>
      <c r="C27" s="33">
        <f t="shared" si="3"/>
        <v>4</v>
      </c>
      <c r="D27" s="33">
        <f t="shared" si="3"/>
        <v>4</v>
      </c>
      <c r="E27" s="33">
        <f t="shared" si="3"/>
        <v>3</v>
      </c>
      <c r="F27" s="33">
        <f t="shared" si="3"/>
        <v>3</v>
      </c>
      <c r="G27" s="33">
        <f t="shared" si="3"/>
        <v>3</v>
      </c>
      <c r="H27" s="33">
        <f t="shared" si="3"/>
        <v>7</v>
      </c>
      <c r="I27" s="33">
        <f t="shared" si="3"/>
        <v>7</v>
      </c>
      <c r="J27" s="33">
        <f t="shared" si="3"/>
        <v>2</v>
      </c>
      <c r="K27" s="33">
        <f t="shared" si="3"/>
        <v>2</v>
      </c>
      <c r="L27" s="33">
        <f t="shared" si="3"/>
        <v>2</v>
      </c>
      <c r="M27" s="33">
        <f t="shared" si="3"/>
        <v>2</v>
      </c>
      <c r="N27" s="33">
        <f t="shared" si="3"/>
        <v>2</v>
      </c>
      <c r="O27" s="33">
        <f t="shared" si="3"/>
        <v>2</v>
      </c>
      <c r="P27" s="33">
        <f t="shared" si="3"/>
        <v>2</v>
      </c>
      <c r="Q27" s="33">
        <f t="shared" si="3"/>
        <v>2</v>
      </c>
      <c r="R27" s="33">
        <f t="shared" si="3"/>
        <v>2</v>
      </c>
      <c r="S27" s="33">
        <f t="shared" si="3"/>
        <v>2</v>
      </c>
      <c r="T27" s="33">
        <f t="shared" si="3"/>
        <v>2</v>
      </c>
      <c r="U27" s="33">
        <f t="shared" si="3"/>
        <v>2</v>
      </c>
      <c r="V27" s="33">
        <f t="shared" si="3"/>
        <v>2</v>
      </c>
      <c r="W27" s="33">
        <f t="shared" si="3"/>
        <v>2</v>
      </c>
      <c r="X27" s="33">
        <f t="shared" si="3"/>
        <v>2</v>
      </c>
      <c r="Y27" s="33">
        <f t="shared" si="3"/>
        <v>2</v>
      </c>
    </row>
    <row r="28" spans="1:25" x14ac:dyDescent="0.25">
      <c r="A28" s="27" t="s">
        <v>15</v>
      </c>
      <c r="B28" s="33">
        <f t="shared" ref="B28:Y28" si="4">IFERROR(INDEX(Samples_Color,LEFT(B11,LEN(B11)-2)+0),2)</f>
        <v>4</v>
      </c>
      <c r="C28" s="33">
        <f t="shared" si="4"/>
        <v>4</v>
      </c>
      <c r="D28" s="33">
        <f t="shared" si="4"/>
        <v>4</v>
      </c>
      <c r="E28" s="33">
        <f t="shared" si="4"/>
        <v>3</v>
      </c>
      <c r="F28" s="33">
        <f t="shared" si="4"/>
        <v>3</v>
      </c>
      <c r="G28" s="33">
        <f t="shared" si="4"/>
        <v>3</v>
      </c>
      <c r="H28" s="33">
        <f t="shared" si="4"/>
        <v>7</v>
      </c>
      <c r="I28" s="33">
        <f t="shared" si="4"/>
        <v>7</v>
      </c>
      <c r="J28" s="33">
        <f t="shared" si="4"/>
        <v>2</v>
      </c>
      <c r="K28" s="33">
        <f t="shared" si="4"/>
        <v>2</v>
      </c>
      <c r="L28" s="33">
        <f t="shared" si="4"/>
        <v>2</v>
      </c>
      <c r="M28" s="33">
        <f t="shared" si="4"/>
        <v>2</v>
      </c>
      <c r="N28" s="33">
        <f t="shared" si="4"/>
        <v>2</v>
      </c>
      <c r="O28" s="33">
        <f t="shared" si="4"/>
        <v>2</v>
      </c>
      <c r="P28" s="33">
        <f t="shared" si="4"/>
        <v>2</v>
      </c>
      <c r="Q28" s="33">
        <f t="shared" si="4"/>
        <v>2</v>
      </c>
      <c r="R28" s="33">
        <f t="shared" si="4"/>
        <v>2</v>
      </c>
      <c r="S28" s="33">
        <f t="shared" si="4"/>
        <v>2</v>
      </c>
      <c r="T28" s="33">
        <f t="shared" si="4"/>
        <v>2</v>
      </c>
      <c r="U28" s="33">
        <f t="shared" si="4"/>
        <v>2</v>
      </c>
      <c r="V28" s="33">
        <f t="shared" si="4"/>
        <v>2</v>
      </c>
      <c r="W28" s="33">
        <f t="shared" si="4"/>
        <v>2</v>
      </c>
      <c r="X28" s="33">
        <f t="shared" si="4"/>
        <v>2</v>
      </c>
      <c r="Y28" s="33">
        <f t="shared" si="4"/>
        <v>2</v>
      </c>
    </row>
    <row r="29" spans="1:25" x14ac:dyDescent="0.25">
      <c r="A29" s="27" t="s">
        <v>16</v>
      </c>
      <c r="B29" s="33">
        <f t="shared" ref="B29:Y29" si="5">IFERROR(INDEX(Samples_Color,LEFT(B12,LEN(B12)-2)+0),2)</f>
        <v>4</v>
      </c>
      <c r="C29" s="33">
        <f t="shared" si="5"/>
        <v>4</v>
      </c>
      <c r="D29" s="33">
        <f t="shared" si="5"/>
        <v>4</v>
      </c>
      <c r="E29" s="33">
        <f t="shared" si="5"/>
        <v>3</v>
      </c>
      <c r="F29" s="33">
        <f t="shared" si="5"/>
        <v>3</v>
      </c>
      <c r="G29" s="33">
        <f t="shared" si="5"/>
        <v>3</v>
      </c>
      <c r="H29" s="33">
        <f t="shared" si="5"/>
        <v>7</v>
      </c>
      <c r="I29" s="33">
        <f t="shared" si="5"/>
        <v>7</v>
      </c>
      <c r="J29" s="33">
        <f t="shared" si="5"/>
        <v>2</v>
      </c>
      <c r="K29" s="33">
        <f t="shared" si="5"/>
        <v>2</v>
      </c>
      <c r="L29" s="33">
        <f t="shared" si="5"/>
        <v>2</v>
      </c>
      <c r="M29" s="33">
        <f t="shared" si="5"/>
        <v>2</v>
      </c>
      <c r="N29" s="33">
        <f t="shared" si="5"/>
        <v>2</v>
      </c>
      <c r="O29" s="33">
        <f t="shared" si="5"/>
        <v>2</v>
      </c>
      <c r="P29" s="33">
        <f t="shared" si="5"/>
        <v>2</v>
      </c>
      <c r="Q29" s="33">
        <f t="shared" si="5"/>
        <v>2</v>
      </c>
      <c r="R29" s="33">
        <f t="shared" si="5"/>
        <v>2</v>
      </c>
      <c r="S29" s="33">
        <f t="shared" si="5"/>
        <v>2</v>
      </c>
      <c r="T29" s="33">
        <f t="shared" si="5"/>
        <v>2</v>
      </c>
      <c r="U29" s="33">
        <f t="shared" si="5"/>
        <v>2</v>
      </c>
      <c r="V29" s="33">
        <f t="shared" si="5"/>
        <v>2</v>
      </c>
      <c r="W29" s="33">
        <f t="shared" si="5"/>
        <v>2</v>
      </c>
      <c r="X29" s="33">
        <f t="shared" si="5"/>
        <v>2</v>
      </c>
      <c r="Y29" s="33">
        <f t="shared" si="5"/>
        <v>2</v>
      </c>
    </row>
    <row r="30" spans="1:25" x14ac:dyDescent="0.25">
      <c r="A30" s="27" t="s">
        <v>17</v>
      </c>
      <c r="B30" s="33">
        <f t="shared" ref="B30:Y30" si="6">IFERROR(INDEX(Samples_Color,LEFT(B13,LEN(B13)-2)+0),2)</f>
        <v>4</v>
      </c>
      <c r="C30" s="33">
        <f t="shared" si="6"/>
        <v>4</v>
      </c>
      <c r="D30" s="33">
        <f t="shared" si="6"/>
        <v>4</v>
      </c>
      <c r="E30" s="33">
        <f t="shared" si="6"/>
        <v>3</v>
      </c>
      <c r="F30" s="33">
        <f t="shared" si="6"/>
        <v>3</v>
      </c>
      <c r="G30" s="33">
        <f t="shared" si="6"/>
        <v>3</v>
      </c>
      <c r="H30" s="33">
        <f t="shared" si="6"/>
        <v>7</v>
      </c>
      <c r="I30" s="33">
        <f t="shared" si="6"/>
        <v>7</v>
      </c>
      <c r="J30" s="33">
        <f t="shared" si="6"/>
        <v>2</v>
      </c>
      <c r="K30" s="33">
        <f t="shared" si="6"/>
        <v>2</v>
      </c>
      <c r="L30" s="33">
        <f t="shared" si="6"/>
        <v>2</v>
      </c>
      <c r="M30" s="33">
        <f t="shared" si="6"/>
        <v>2</v>
      </c>
      <c r="N30" s="33">
        <f t="shared" si="6"/>
        <v>2</v>
      </c>
      <c r="O30" s="33">
        <f t="shared" si="6"/>
        <v>2</v>
      </c>
      <c r="P30" s="33">
        <f t="shared" si="6"/>
        <v>2</v>
      </c>
      <c r="Q30" s="33">
        <f t="shared" si="6"/>
        <v>2</v>
      </c>
      <c r="R30" s="33">
        <f t="shared" si="6"/>
        <v>2</v>
      </c>
      <c r="S30" s="33">
        <f t="shared" si="6"/>
        <v>2</v>
      </c>
      <c r="T30" s="33">
        <f t="shared" si="6"/>
        <v>2</v>
      </c>
      <c r="U30" s="33">
        <f t="shared" si="6"/>
        <v>2</v>
      </c>
      <c r="V30" s="33">
        <f t="shared" si="6"/>
        <v>2</v>
      </c>
      <c r="W30" s="33">
        <f t="shared" si="6"/>
        <v>2</v>
      </c>
      <c r="X30" s="33">
        <f t="shared" si="6"/>
        <v>2</v>
      </c>
      <c r="Y30" s="33">
        <f t="shared" si="6"/>
        <v>2</v>
      </c>
    </row>
    <row r="31" spans="1:25" x14ac:dyDescent="0.25">
      <c r="A31" s="27" t="s">
        <v>18</v>
      </c>
      <c r="B31" s="33">
        <f t="shared" ref="B31:Y31" si="7">IFERROR(INDEX(Samples_Color,LEFT(B14,LEN(B14)-2)+0),2)</f>
        <v>4</v>
      </c>
      <c r="C31" s="33">
        <f t="shared" si="7"/>
        <v>4</v>
      </c>
      <c r="D31" s="33">
        <f t="shared" si="7"/>
        <v>4</v>
      </c>
      <c r="E31" s="33">
        <f t="shared" si="7"/>
        <v>3</v>
      </c>
      <c r="F31" s="33">
        <f t="shared" si="7"/>
        <v>3</v>
      </c>
      <c r="G31" s="33">
        <f t="shared" si="7"/>
        <v>3</v>
      </c>
      <c r="H31" s="33">
        <f t="shared" si="7"/>
        <v>7</v>
      </c>
      <c r="I31" s="33">
        <f t="shared" si="7"/>
        <v>7</v>
      </c>
      <c r="J31" s="33">
        <f t="shared" si="7"/>
        <v>23</v>
      </c>
      <c r="K31" s="33">
        <f t="shared" si="7"/>
        <v>2</v>
      </c>
      <c r="L31" s="33">
        <f t="shared" si="7"/>
        <v>2</v>
      </c>
      <c r="M31" s="33">
        <f t="shared" si="7"/>
        <v>2</v>
      </c>
      <c r="N31" s="33">
        <f t="shared" si="7"/>
        <v>2</v>
      </c>
      <c r="O31" s="33">
        <f t="shared" si="7"/>
        <v>2</v>
      </c>
      <c r="P31" s="33">
        <f t="shared" si="7"/>
        <v>2</v>
      </c>
      <c r="Q31" s="33">
        <f t="shared" si="7"/>
        <v>2</v>
      </c>
      <c r="R31" s="33">
        <f t="shared" si="7"/>
        <v>2</v>
      </c>
      <c r="S31" s="33">
        <f t="shared" si="7"/>
        <v>2</v>
      </c>
      <c r="T31" s="33">
        <f t="shared" si="7"/>
        <v>2</v>
      </c>
      <c r="U31" s="33">
        <f t="shared" si="7"/>
        <v>2</v>
      </c>
      <c r="V31" s="33">
        <f t="shared" si="7"/>
        <v>2</v>
      </c>
      <c r="W31" s="33">
        <f t="shared" si="7"/>
        <v>2</v>
      </c>
      <c r="X31" s="33">
        <f t="shared" si="7"/>
        <v>2</v>
      </c>
      <c r="Y31" s="33">
        <f t="shared" si="7"/>
        <v>2</v>
      </c>
    </row>
    <row r="32" spans="1:25" x14ac:dyDescent="0.25">
      <c r="A32" s="27" t="s">
        <v>19</v>
      </c>
      <c r="B32" s="33">
        <f t="shared" ref="B32:Y32" si="8">IFERROR(INDEX(Samples_Color,LEFT(B15,LEN(B15)-2)+0),2)</f>
        <v>2</v>
      </c>
      <c r="C32" s="33">
        <f t="shared" si="8"/>
        <v>2</v>
      </c>
      <c r="D32" s="33">
        <f t="shared" si="8"/>
        <v>2</v>
      </c>
      <c r="E32" s="33">
        <f t="shared" si="8"/>
        <v>2</v>
      </c>
      <c r="F32" s="33">
        <f t="shared" si="8"/>
        <v>2</v>
      </c>
      <c r="G32" s="33">
        <f t="shared" si="8"/>
        <v>2</v>
      </c>
      <c r="H32" s="33">
        <f t="shared" si="8"/>
        <v>2</v>
      </c>
      <c r="I32" s="33">
        <f t="shared" si="8"/>
        <v>2</v>
      </c>
      <c r="J32" s="33">
        <f t="shared" si="8"/>
        <v>2</v>
      </c>
      <c r="K32" s="33">
        <f t="shared" si="8"/>
        <v>2</v>
      </c>
      <c r="L32" s="33">
        <f t="shared" si="8"/>
        <v>2</v>
      </c>
      <c r="M32" s="33">
        <f t="shared" si="8"/>
        <v>2</v>
      </c>
      <c r="N32" s="33">
        <f t="shared" si="8"/>
        <v>2</v>
      </c>
      <c r="O32" s="33">
        <f t="shared" si="8"/>
        <v>2</v>
      </c>
      <c r="P32" s="33">
        <f t="shared" si="8"/>
        <v>2</v>
      </c>
      <c r="Q32" s="33">
        <f t="shared" si="8"/>
        <v>2</v>
      </c>
      <c r="R32" s="33">
        <f t="shared" si="8"/>
        <v>2</v>
      </c>
      <c r="S32" s="33">
        <f t="shared" si="8"/>
        <v>2</v>
      </c>
      <c r="T32" s="33">
        <f t="shared" si="8"/>
        <v>2</v>
      </c>
      <c r="U32" s="33">
        <f t="shared" si="8"/>
        <v>2</v>
      </c>
      <c r="V32" s="33">
        <f t="shared" si="8"/>
        <v>2</v>
      </c>
      <c r="W32" s="33">
        <f t="shared" si="8"/>
        <v>2</v>
      </c>
      <c r="X32" s="33">
        <f t="shared" si="8"/>
        <v>2</v>
      </c>
      <c r="Y32" s="33">
        <f t="shared" si="8"/>
        <v>2</v>
      </c>
    </row>
    <row r="33" spans="1:25" x14ac:dyDescent="0.25">
      <c r="A33" s="27" t="s">
        <v>20</v>
      </c>
      <c r="B33" s="33">
        <f t="shared" ref="B33:Y33" si="9">IFERROR(INDEX(Samples_Color,LEFT(B16,LEN(B16)-2)+0),2)</f>
        <v>2</v>
      </c>
      <c r="C33" s="33">
        <f t="shared" si="9"/>
        <v>2</v>
      </c>
      <c r="D33" s="33">
        <f t="shared" si="9"/>
        <v>2</v>
      </c>
      <c r="E33" s="33">
        <f t="shared" si="9"/>
        <v>2</v>
      </c>
      <c r="F33" s="33">
        <f t="shared" si="9"/>
        <v>2</v>
      </c>
      <c r="G33" s="33">
        <f t="shared" si="9"/>
        <v>2</v>
      </c>
      <c r="H33" s="33">
        <f t="shared" si="9"/>
        <v>2</v>
      </c>
      <c r="I33" s="33">
        <f t="shared" si="9"/>
        <v>2</v>
      </c>
      <c r="J33" s="33">
        <f t="shared" si="9"/>
        <v>2</v>
      </c>
      <c r="K33" s="33">
        <f t="shared" si="9"/>
        <v>2</v>
      </c>
      <c r="L33" s="33">
        <f t="shared" si="9"/>
        <v>2</v>
      </c>
      <c r="M33" s="33">
        <f t="shared" si="9"/>
        <v>2</v>
      </c>
      <c r="N33" s="33">
        <f t="shared" si="9"/>
        <v>2</v>
      </c>
      <c r="O33" s="33">
        <f t="shared" si="9"/>
        <v>2</v>
      </c>
      <c r="P33" s="33">
        <f t="shared" si="9"/>
        <v>2</v>
      </c>
      <c r="Q33" s="33">
        <f t="shared" si="9"/>
        <v>2</v>
      </c>
      <c r="R33" s="33">
        <f t="shared" si="9"/>
        <v>2</v>
      </c>
      <c r="S33" s="33">
        <f t="shared" si="9"/>
        <v>2</v>
      </c>
      <c r="T33" s="33">
        <f t="shared" si="9"/>
        <v>2</v>
      </c>
      <c r="U33" s="33">
        <f t="shared" si="9"/>
        <v>2</v>
      </c>
      <c r="V33" s="33">
        <f t="shared" si="9"/>
        <v>2</v>
      </c>
      <c r="W33" s="33">
        <f t="shared" si="9"/>
        <v>2</v>
      </c>
      <c r="X33" s="33">
        <f t="shared" si="9"/>
        <v>2</v>
      </c>
      <c r="Y33" s="33">
        <f t="shared" si="9"/>
        <v>2</v>
      </c>
    </row>
    <row r="34" spans="1:25" x14ac:dyDescent="0.25">
      <c r="A34" s="27" t="s">
        <v>21</v>
      </c>
      <c r="B34" s="33">
        <f t="shared" ref="B34:Y34" si="10">IFERROR(INDEX(Samples_Color,LEFT(B17,LEN(B17)-2)+0),2)</f>
        <v>2</v>
      </c>
      <c r="C34" s="33">
        <f t="shared" si="10"/>
        <v>2</v>
      </c>
      <c r="D34" s="33">
        <f t="shared" si="10"/>
        <v>2</v>
      </c>
      <c r="E34" s="33">
        <f t="shared" si="10"/>
        <v>2</v>
      </c>
      <c r="F34" s="33">
        <f t="shared" si="10"/>
        <v>2</v>
      </c>
      <c r="G34" s="33">
        <f t="shared" si="10"/>
        <v>2</v>
      </c>
      <c r="H34" s="33">
        <f t="shared" si="10"/>
        <v>2</v>
      </c>
      <c r="I34" s="33">
        <f t="shared" si="10"/>
        <v>2</v>
      </c>
      <c r="J34" s="33">
        <f t="shared" si="10"/>
        <v>2</v>
      </c>
      <c r="K34" s="33">
        <f t="shared" si="10"/>
        <v>2</v>
      </c>
      <c r="L34" s="33">
        <f t="shared" si="10"/>
        <v>2</v>
      </c>
      <c r="M34" s="33">
        <f t="shared" si="10"/>
        <v>2</v>
      </c>
      <c r="N34" s="33">
        <f t="shared" si="10"/>
        <v>2</v>
      </c>
      <c r="O34" s="33">
        <f t="shared" si="10"/>
        <v>2</v>
      </c>
      <c r="P34" s="33">
        <f t="shared" si="10"/>
        <v>2</v>
      </c>
      <c r="Q34" s="33">
        <f t="shared" si="10"/>
        <v>2</v>
      </c>
      <c r="R34" s="33">
        <f t="shared" si="10"/>
        <v>2</v>
      </c>
      <c r="S34" s="33">
        <f t="shared" si="10"/>
        <v>2</v>
      </c>
      <c r="T34" s="33">
        <f t="shared" si="10"/>
        <v>2</v>
      </c>
      <c r="U34" s="33">
        <f t="shared" si="10"/>
        <v>2</v>
      </c>
      <c r="V34" s="33">
        <f t="shared" si="10"/>
        <v>2</v>
      </c>
      <c r="W34" s="33">
        <f t="shared" si="10"/>
        <v>2</v>
      </c>
      <c r="X34" s="33">
        <f t="shared" si="10"/>
        <v>2</v>
      </c>
      <c r="Y34" s="33">
        <f t="shared" si="10"/>
        <v>2</v>
      </c>
    </row>
    <row r="35" spans="1:25" x14ac:dyDescent="0.25">
      <c r="A35" s="27" t="s">
        <v>22</v>
      </c>
      <c r="B35" s="33">
        <f t="shared" ref="B35:Y35" si="11">IFERROR(INDEX(Samples_Color,LEFT(B18,LEN(B18)-2)+0),2)</f>
        <v>2</v>
      </c>
      <c r="C35" s="33">
        <f t="shared" si="11"/>
        <v>2</v>
      </c>
      <c r="D35" s="33">
        <f t="shared" si="11"/>
        <v>2</v>
      </c>
      <c r="E35" s="33">
        <f t="shared" si="11"/>
        <v>2</v>
      </c>
      <c r="F35" s="33">
        <f t="shared" si="11"/>
        <v>2</v>
      </c>
      <c r="G35" s="33">
        <f t="shared" si="11"/>
        <v>2</v>
      </c>
      <c r="H35" s="33">
        <f t="shared" si="11"/>
        <v>2</v>
      </c>
      <c r="I35" s="33">
        <f t="shared" si="11"/>
        <v>2</v>
      </c>
      <c r="J35" s="33">
        <f t="shared" si="11"/>
        <v>2</v>
      </c>
      <c r="K35" s="33">
        <f t="shared" si="11"/>
        <v>2</v>
      </c>
      <c r="L35" s="33">
        <f t="shared" si="11"/>
        <v>2</v>
      </c>
      <c r="M35" s="33">
        <f t="shared" si="11"/>
        <v>2</v>
      </c>
      <c r="N35" s="33">
        <f t="shared" si="11"/>
        <v>2</v>
      </c>
      <c r="O35" s="33">
        <f t="shared" si="11"/>
        <v>2</v>
      </c>
      <c r="P35" s="33">
        <f t="shared" si="11"/>
        <v>2</v>
      </c>
      <c r="Q35" s="33">
        <f t="shared" si="11"/>
        <v>2</v>
      </c>
      <c r="R35" s="33">
        <f t="shared" si="11"/>
        <v>2</v>
      </c>
      <c r="S35" s="33">
        <f t="shared" si="11"/>
        <v>2</v>
      </c>
      <c r="T35" s="33">
        <f t="shared" si="11"/>
        <v>2</v>
      </c>
      <c r="U35" s="33">
        <f t="shared" si="11"/>
        <v>2</v>
      </c>
      <c r="V35" s="33">
        <f t="shared" si="11"/>
        <v>2</v>
      </c>
      <c r="W35" s="33">
        <f t="shared" si="11"/>
        <v>2</v>
      </c>
      <c r="X35" s="33">
        <f t="shared" si="11"/>
        <v>2</v>
      </c>
      <c r="Y35" s="33">
        <f t="shared" si="11"/>
        <v>2</v>
      </c>
    </row>
    <row r="36" spans="1:25" x14ac:dyDescent="0.25">
      <c r="A36" s="27" t="s">
        <v>23</v>
      </c>
      <c r="B36" s="33">
        <f t="shared" ref="B36:Y36" si="12">IFERROR(INDEX(Samples_Color,LEFT(B19,LEN(B19)-2)+0),2)</f>
        <v>2</v>
      </c>
      <c r="C36" s="33">
        <f t="shared" si="12"/>
        <v>2</v>
      </c>
      <c r="D36" s="33">
        <f t="shared" si="12"/>
        <v>2</v>
      </c>
      <c r="E36" s="33">
        <f t="shared" si="12"/>
        <v>2</v>
      </c>
      <c r="F36" s="33">
        <f t="shared" si="12"/>
        <v>2</v>
      </c>
      <c r="G36" s="33">
        <f t="shared" si="12"/>
        <v>2</v>
      </c>
      <c r="H36" s="33">
        <f t="shared" si="12"/>
        <v>2</v>
      </c>
      <c r="I36" s="33">
        <f t="shared" si="12"/>
        <v>2</v>
      </c>
      <c r="J36" s="33">
        <f t="shared" si="12"/>
        <v>2</v>
      </c>
      <c r="K36" s="33">
        <f t="shared" si="12"/>
        <v>2</v>
      </c>
      <c r="L36" s="33">
        <f t="shared" si="12"/>
        <v>2</v>
      </c>
      <c r="M36" s="33">
        <f t="shared" si="12"/>
        <v>2</v>
      </c>
      <c r="N36" s="33">
        <f t="shared" si="12"/>
        <v>2</v>
      </c>
      <c r="O36" s="33">
        <f t="shared" si="12"/>
        <v>2</v>
      </c>
      <c r="P36" s="33">
        <f t="shared" si="12"/>
        <v>2</v>
      </c>
      <c r="Q36" s="33">
        <f t="shared" si="12"/>
        <v>2</v>
      </c>
      <c r="R36" s="33">
        <f t="shared" si="12"/>
        <v>2</v>
      </c>
      <c r="S36" s="33">
        <f t="shared" si="12"/>
        <v>2</v>
      </c>
      <c r="T36" s="33">
        <f t="shared" si="12"/>
        <v>2</v>
      </c>
      <c r="U36" s="33">
        <f t="shared" si="12"/>
        <v>2</v>
      </c>
      <c r="V36" s="33">
        <f t="shared" si="12"/>
        <v>2</v>
      </c>
      <c r="W36" s="33">
        <f t="shared" si="12"/>
        <v>2</v>
      </c>
      <c r="X36" s="33">
        <f t="shared" si="12"/>
        <v>2</v>
      </c>
      <c r="Y36" s="33">
        <f t="shared" si="12"/>
        <v>2</v>
      </c>
    </row>
    <row r="37" spans="1:25" x14ac:dyDescent="0.25">
      <c r="A37" s="27" t="s">
        <v>24</v>
      </c>
      <c r="B37" s="33">
        <f t="shared" ref="B37:Y37" si="13">IFERROR(INDEX(Samples_Color,LEFT(B20,LEN(B20)-2)+0),2)</f>
        <v>2</v>
      </c>
      <c r="C37" s="33">
        <f t="shared" si="13"/>
        <v>2</v>
      </c>
      <c r="D37" s="33">
        <f t="shared" si="13"/>
        <v>2</v>
      </c>
      <c r="E37" s="33">
        <f t="shared" si="13"/>
        <v>2</v>
      </c>
      <c r="F37" s="33">
        <f t="shared" si="13"/>
        <v>2</v>
      </c>
      <c r="G37" s="33">
        <f t="shared" si="13"/>
        <v>2</v>
      </c>
      <c r="H37" s="33">
        <f t="shared" si="13"/>
        <v>2</v>
      </c>
      <c r="I37" s="33">
        <f t="shared" si="13"/>
        <v>2</v>
      </c>
      <c r="J37" s="33">
        <f t="shared" si="13"/>
        <v>2</v>
      </c>
      <c r="K37" s="33">
        <f t="shared" si="13"/>
        <v>2</v>
      </c>
      <c r="L37" s="33">
        <f t="shared" si="13"/>
        <v>2</v>
      </c>
      <c r="M37" s="33">
        <f t="shared" si="13"/>
        <v>2</v>
      </c>
      <c r="N37" s="33">
        <f t="shared" si="13"/>
        <v>2</v>
      </c>
      <c r="O37" s="33">
        <f t="shared" si="13"/>
        <v>2</v>
      </c>
      <c r="P37" s="33">
        <f t="shared" si="13"/>
        <v>2</v>
      </c>
      <c r="Q37" s="33">
        <f t="shared" si="13"/>
        <v>2</v>
      </c>
      <c r="R37" s="33">
        <f t="shared" si="13"/>
        <v>2</v>
      </c>
      <c r="S37" s="33">
        <f t="shared" si="13"/>
        <v>2</v>
      </c>
      <c r="T37" s="33">
        <f t="shared" si="13"/>
        <v>2</v>
      </c>
      <c r="U37" s="33">
        <f t="shared" si="13"/>
        <v>2</v>
      </c>
      <c r="V37" s="33">
        <f t="shared" si="13"/>
        <v>2</v>
      </c>
      <c r="W37" s="33">
        <f t="shared" si="13"/>
        <v>2</v>
      </c>
      <c r="X37" s="33">
        <f t="shared" si="13"/>
        <v>2</v>
      </c>
      <c r="Y37" s="33">
        <f t="shared" si="13"/>
        <v>2</v>
      </c>
    </row>
    <row r="38" spans="1:25" x14ac:dyDescent="0.25">
      <c r="A38" s="27" t="s">
        <v>25</v>
      </c>
      <c r="B38" s="33">
        <f t="shared" ref="B38:Y38" si="14">IFERROR(INDEX(Samples_Color,LEFT(B21,LEN(B21)-2)+0),2)</f>
        <v>2</v>
      </c>
      <c r="C38" s="33">
        <f t="shared" si="14"/>
        <v>2</v>
      </c>
      <c r="D38" s="33">
        <f t="shared" si="14"/>
        <v>2</v>
      </c>
      <c r="E38" s="33">
        <f t="shared" si="14"/>
        <v>2</v>
      </c>
      <c r="F38" s="33">
        <f t="shared" si="14"/>
        <v>2</v>
      </c>
      <c r="G38" s="33">
        <f t="shared" si="14"/>
        <v>2</v>
      </c>
      <c r="H38" s="33">
        <f t="shared" si="14"/>
        <v>2</v>
      </c>
      <c r="I38" s="33">
        <f t="shared" si="14"/>
        <v>2</v>
      </c>
      <c r="J38" s="33">
        <f t="shared" si="14"/>
        <v>2</v>
      </c>
      <c r="K38" s="33">
        <f t="shared" si="14"/>
        <v>2</v>
      </c>
      <c r="L38" s="33">
        <f t="shared" si="14"/>
        <v>2</v>
      </c>
      <c r="M38" s="33">
        <f t="shared" si="14"/>
        <v>2</v>
      </c>
      <c r="N38" s="33">
        <f t="shared" si="14"/>
        <v>2</v>
      </c>
      <c r="O38" s="33">
        <f t="shared" si="14"/>
        <v>2</v>
      </c>
      <c r="P38" s="33">
        <f t="shared" si="14"/>
        <v>2</v>
      </c>
      <c r="Q38" s="33">
        <f t="shared" si="14"/>
        <v>2</v>
      </c>
      <c r="R38" s="33">
        <f t="shared" si="14"/>
        <v>2</v>
      </c>
      <c r="S38" s="33">
        <f t="shared" si="14"/>
        <v>2</v>
      </c>
      <c r="T38" s="33">
        <f t="shared" si="14"/>
        <v>2</v>
      </c>
      <c r="U38" s="33">
        <f t="shared" si="14"/>
        <v>2</v>
      </c>
      <c r="V38" s="33">
        <f t="shared" si="14"/>
        <v>2</v>
      </c>
      <c r="W38" s="33">
        <f t="shared" si="14"/>
        <v>2</v>
      </c>
      <c r="X38" s="33">
        <f t="shared" si="14"/>
        <v>2</v>
      </c>
      <c r="Y38" s="33">
        <f t="shared" si="14"/>
        <v>2</v>
      </c>
    </row>
    <row r="39" spans="1:25" x14ac:dyDescent="0.25">
      <c r="A39" s="27" t="s">
        <v>26</v>
      </c>
      <c r="B39" s="33">
        <f t="shared" ref="B39:Y39" si="15">IFERROR(INDEX(Samples_Color,LEFT(B22,LEN(B22)-2)+0),2)</f>
        <v>2</v>
      </c>
      <c r="C39" s="33">
        <f t="shared" si="15"/>
        <v>2</v>
      </c>
      <c r="D39" s="33">
        <f t="shared" si="15"/>
        <v>2</v>
      </c>
      <c r="E39" s="33">
        <f t="shared" si="15"/>
        <v>2</v>
      </c>
      <c r="F39" s="33">
        <f t="shared" si="15"/>
        <v>2</v>
      </c>
      <c r="G39" s="33">
        <f t="shared" si="15"/>
        <v>2</v>
      </c>
      <c r="H39" s="33">
        <f t="shared" si="15"/>
        <v>2</v>
      </c>
      <c r="I39" s="33">
        <f t="shared" si="15"/>
        <v>2</v>
      </c>
      <c r="J39" s="33">
        <f t="shared" si="15"/>
        <v>2</v>
      </c>
      <c r="K39" s="33">
        <f t="shared" si="15"/>
        <v>2</v>
      </c>
      <c r="L39" s="33">
        <f t="shared" si="15"/>
        <v>2</v>
      </c>
      <c r="M39" s="33">
        <f t="shared" si="15"/>
        <v>2</v>
      </c>
      <c r="N39" s="33">
        <f t="shared" si="15"/>
        <v>2</v>
      </c>
      <c r="O39" s="33">
        <f t="shared" si="15"/>
        <v>2</v>
      </c>
      <c r="P39" s="33">
        <f t="shared" si="15"/>
        <v>2</v>
      </c>
      <c r="Q39" s="33">
        <f t="shared" si="15"/>
        <v>2</v>
      </c>
      <c r="R39" s="33">
        <f t="shared" si="15"/>
        <v>2</v>
      </c>
      <c r="S39" s="33">
        <f t="shared" si="15"/>
        <v>2</v>
      </c>
      <c r="T39" s="33">
        <f t="shared" si="15"/>
        <v>2</v>
      </c>
      <c r="U39" s="33">
        <f t="shared" si="15"/>
        <v>2</v>
      </c>
      <c r="V39" s="33">
        <f t="shared" si="15"/>
        <v>2</v>
      </c>
      <c r="W39" s="33">
        <f t="shared" si="15"/>
        <v>2</v>
      </c>
      <c r="X39" s="33">
        <f t="shared" si="15"/>
        <v>2</v>
      </c>
      <c r="Y39" s="33">
        <f t="shared" si="15"/>
        <v>2</v>
      </c>
    </row>
  </sheetData>
  <sheetProtection password="C750" sheet="1" objects="1" scenarios="1" selectLockedCells="1"/>
  <dataValidations count="2">
    <dataValidation type="list" showErrorMessage="1" errorTitle="Error Sample" error="Put or select the sample number and the biological replicate._x000a_Sample_BioRep" sqref="B7:Y22">
      <formula1>Rep_Samples</formula1>
    </dataValidation>
    <dataValidation allowBlank="1" promptTitle="Data input" prompt="Please determine if the data is in logaritmic values or not." sqref="F1"/>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Y39"/>
  <sheetViews>
    <sheetView showGridLines="0" showRowColHeaders="0" workbookViewId="0">
      <selection activeCell="D2" sqref="D2"/>
    </sheetView>
  </sheetViews>
  <sheetFormatPr defaultRowHeight="15" x14ac:dyDescent="0.25"/>
  <cols>
    <col min="1" max="7" width="9.140625" style="23"/>
    <col min="8" max="13" width="9.140625" style="23" customWidth="1"/>
    <col min="14" max="25" width="9.140625" style="23" hidden="1" customWidth="1"/>
    <col min="26" max="16384" width="9.140625" style="23"/>
  </cols>
  <sheetData>
    <row r="1" spans="1:25" ht="15.75" thickBot="1" x14ac:dyDescent="0.3">
      <c r="A1" s="42" t="s">
        <v>7</v>
      </c>
      <c r="B1" s="35" t="s">
        <v>8</v>
      </c>
      <c r="C1" s="35" t="s">
        <v>27</v>
      </c>
      <c r="D1" s="3" t="s">
        <v>9</v>
      </c>
      <c r="E1" s="52" t="str">
        <f>Details!$B$7</f>
        <v>12X8</v>
      </c>
      <c r="F1" s="10" t="s">
        <v>622</v>
      </c>
      <c r="G1" s="59" t="s">
        <v>518</v>
      </c>
      <c r="H1" s="217"/>
      <c r="I1" s="27">
        <f>INDEX(Size_Col,MATCH(E1,Plates_Size,0))</f>
        <v>12</v>
      </c>
      <c r="J1" s="27">
        <v>2</v>
      </c>
    </row>
    <row r="2" spans="1:25" x14ac:dyDescent="0.25">
      <c r="A2" s="48" t="s">
        <v>599</v>
      </c>
      <c r="B2" s="48" t="s">
        <v>2</v>
      </c>
      <c r="C2" s="48" t="s">
        <v>3</v>
      </c>
      <c r="D2" s="1" t="s">
        <v>4</v>
      </c>
      <c r="E2" s="35" t="s">
        <v>5</v>
      </c>
      <c r="F2" s="35" t="s">
        <v>6</v>
      </c>
      <c r="G2" s="59" t="s">
        <v>520</v>
      </c>
      <c r="H2" s="217"/>
      <c r="I2" s="27">
        <f>INDEX(Size_Row,MATCH(E1,Plates_Size,0))</f>
        <v>8</v>
      </c>
    </row>
    <row r="3" spans="1:25" x14ac:dyDescent="0.25">
      <c r="A3" s="1" t="s">
        <v>0</v>
      </c>
    </row>
    <row r="4" spans="1:25" hidden="1" x14ac:dyDescent="0.25">
      <c r="A4" s="48" t="s">
        <v>1</v>
      </c>
    </row>
    <row r="6" spans="1:25" x14ac:dyDescent="0.25">
      <c r="A6" s="53"/>
      <c r="B6" s="31">
        <v>1</v>
      </c>
      <c r="C6" s="31">
        <v>2</v>
      </c>
      <c r="D6" s="31">
        <v>3</v>
      </c>
      <c r="E6" s="31">
        <v>4</v>
      </c>
      <c r="F6" s="31">
        <v>5</v>
      </c>
      <c r="G6" s="31">
        <v>6</v>
      </c>
      <c r="H6" s="31">
        <v>7</v>
      </c>
      <c r="I6" s="31">
        <v>8</v>
      </c>
      <c r="J6" s="31">
        <v>9</v>
      </c>
      <c r="K6" s="31">
        <v>10</v>
      </c>
      <c r="L6" s="31">
        <v>11</v>
      </c>
      <c r="M6" s="31">
        <v>12</v>
      </c>
      <c r="N6" s="31">
        <v>13</v>
      </c>
      <c r="O6" s="31">
        <v>14</v>
      </c>
      <c r="P6" s="31">
        <v>15</v>
      </c>
      <c r="Q6" s="31">
        <v>16</v>
      </c>
      <c r="R6" s="31">
        <v>17</v>
      </c>
      <c r="S6" s="31">
        <v>18</v>
      </c>
      <c r="T6" s="31">
        <v>19</v>
      </c>
      <c r="U6" s="31">
        <v>20</v>
      </c>
      <c r="V6" s="31">
        <v>21</v>
      </c>
      <c r="W6" s="31">
        <v>22</v>
      </c>
      <c r="X6" s="31">
        <v>23</v>
      </c>
      <c r="Y6" s="31">
        <v>24</v>
      </c>
    </row>
    <row r="7" spans="1:25" x14ac:dyDescent="0.25">
      <c r="A7" s="54" t="s">
        <v>11</v>
      </c>
      <c r="B7" s="264" t="s">
        <v>940</v>
      </c>
      <c r="C7" s="264" t="s">
        <v>940</v>
      </c>
      <c r="D7" s="264" t="s">
        <v>940</v>
      </c>
      <c r="E7" s="264" t="s">
        <v>940</v>
      </c>
      <c r="F7" s="264" t="s">
        <v>940</v>
      </c>
      <c r="G7" s="264" t="s">
        <v>940</v>
      </c>
      <c r="H7" s="264" t="s">
        <v>940</v>
      </c>
      <c r="I7" s="264" t="s">
        <v>940</v>
      </c>
      <c r="J7" s="264" t="s">
        <v>940</v>
      </c>
      <c r="K7" s="203"/>
      <c r="L7" s="203"/>
      <c r="M7" s="203"/>
      <c r="N7" s="203"/>
      <c r="O7" s="203"/>
      <c r="P7" s="203"/>
      <c r="Q7" s="203"/>
      <c r="R7" s="203"/>
      <c r="S7" s="203"/>
      <c r="T7" s="203"/>
      <c r="U7" s="203"/>
      <c r="V7" s="203"/>
      <c r="W7" s="203"/>
      <c r="X7" s="203"/>
      <c r="Y7" s="203"/>
    </row>
    <row r="8" spans="1:25" x14ac:dyDescent="0.25">
      <c r="A8" s="54" t="s">
        <v>12</v>
      </c>
      <c r="B8" s="264" t="s">
        <v>940</v>
      </c>
      <c r="C8" s="261" t="s">
        <v>940</v>
      </c>
      <c r="D8" s="261" t="s">
        <v>940</v>
      </c>
      <c r="E8" s="261" t="s">
        <v>940</v>
      </c>
      <c r="F8" s="261" t="s">
        <v>940</v>
      </c>
      <c r="G8" s="261" t="s">
        <v>940</v>
      </c>
      <c r="H8" s="261" t="s">
        <v>940</v>
      </c>
      <c r="I8" s="261" t="s">
        <v>940</v>
      </c>
      <c r="J8" s="261" t="s">
        <v>940</v>
      </c>
      <c r="K8" s="41"/>
      <c r="L8" s="41"/>
      <c r="M8" s="41"/>
      <c r="N8" s="41"/>
      <c r="O8" s="41"/>
      <c r="P8" s="41"/>
      <c r="Q8" s="41"/>
      <c r="R8" s="41"/>
      <c r="S8" s="41"/>
      <c r="T8" s="41"/>
      <c r="U8" s="41"/>
      <c r="V8" s="41"/>
      <c r="W8" s="41"/>
      <c r="X8" s="41"/>
      <c r="Y8" s="41"/>
    </row>
    <row r="9" spans="1:25" x14ac:dyDescent="0.25">
      <c r="A9" s="54" t="s">
        <v>13</v>
      </c>
      <c r="B9" s="302" t="s">
        <v>942</v>
      </c>
      <c r="C9" s="302" t="s">
        <v>942</v>
      </c>
      <c r="D9" s="302" t="s">
        <v>942</v>
      </c>
      <c r="E9" s="302" t="s">
        <v>942</v>
      </c>
      <c r="F9" s="302" t="s">
        <v>942</v>
      </c>
      <c r="G9" s="302" t="s">
        <v>942</v>
      </c>
      <c r="H9" s="302" t="s">
        <v>942</v>
      </c>
      <c r="I9" s="302" t="s">
        <v>942</v>
      </c>
      <c r="J9" s="302" t="s">
        <v>942</v>
      </c>
      <c r="K9" s="41"/>
      <c r="L9" s="41"/>
      <c r="M9" s="41"/>
      <c r="N9" s="41"/>
      <c r="O9" s="41"/>
      <c r="P9" s="41"/>
      <c r="Q9" s="41"/>
      <c r="R9" s="41"/>
      <c r="S9" s="41"/>
      <c r="T9" s="41"/>
      <c r="U9" s="41"/>
      <c r="V9" s="41"/>
      <c r="W9" s="41"/>
      <c r="X9" s="41"/>
      <c r="Y9" s="41"/>
    </row>
    <row r="10" spans="1:25" x14ac:dyDescent="0.25">
      <c r="A10" s="54" t="s">
        <v>14</v>
      </c>
      <c r="B10" s="302" t="s">
        <v>942</v>
      </c>
      <c r="C10" s="302" t="s">
        <v>942</v>
      </c>
      <c r="D10" s="302" t="s">
        <v>942</v>
      </c>
      <c r="E10" s="302" t="s">
        <v>942</v>
      </c>
      <c r="F10" s="302" t="s">
        <v>942</v>
      </c>
      <c r="G10" s="302" t="s">
        <v>942</v>
      </c>
      <c r="H10" s="302" t="s">
        <v>942</v>
      </c>
      <c r="I10" s="302" t="s">
        <v>942</v>
      </c>
      <c r="J10" s="302" t="s">
        <v>942</v>
      </c>
      <c r="K10" s="41"/>
      <c r="L10" s="41"/>
      <c r="M10" s="41"/>
      <c r="N10" s="41"/>
      <c r="O10" s="41"/>
      <c r="P10" s="41"/>
      <c r="Q10" s="41"/>
      <c r="R10" s="41"/>
      <c r="S10" s="41"/>
      <c r="T10" s="41"/>
      <c r="U10" s="41"/>
      <c r="V10" s="41"/>
      <c r="W10" s="41"/>
      <c r="X10" s="41"/>
      <c r="Y10" s="41"/>
    </row>
    <row r="11" spans="1:25" x14ac:dyDescent="0.25">
      <c r="A11" s="54" t="s">
        <v>15</v>
      </c>
      <c r="B11" s="303" t="s">
        <v>941</v>
      </c>
      <c r="C11" s="303" t="s">
        <v>941</v>
      </c>
      <c r="D11" s="303" t="s">
        <v>941</v>
      </c>
      <c r="E11" s="303" t="s">
        <v>941</v>
      </c>
      <c r="F11" s="303" t="s">
        <v>941</v>
      </c>
      <c r="G11" s="303" t="s">
        <v>941</v>
      </c>
      <c r="H11" s="303" t="s">
        <v>941</v>
      </c>
      <c r="I11" s="303" t="s">
        <v>941</v>
      </c>
      <c r="J11" s="303" t="s">
        <v>941</v>
      </c>
      <c r="K11" s="41"/>
      <c r="L11" s="41"/>
      <c r="M11" s="41"/>
      <c r="N11" s="41"/>
      <c r="O11" s="41"/>
      <c r="P11" s="41"/>
      <c r="Q11" s="41"/>
      <c r="R11" s="41"/>
      <c r="S11" s="41"/>
      <c r="T11" s="41"/>
      <c r="U11" s="41"/>
      <c r="V11" s="41"/>
      <c r="W11" s="41"/>
      <c r="X11" s="41"/>
      <c r="Y11" s="41"/>
    </row>
    <row r="12" spans="1:25" x14ac:dyDescent="0.25">
      <c r="A12" s="54" t="s">
        <v>16</v>
      </c>
      <c r="B12" s="303" t="s">
        <v>941</v>
      </c>
      <c r="C12" s="303" t="s">
        <v>941</v>
      </c>
      <c r="D12" s="303" t="s">
        <v>941</v>
      </c>
      <c r="E12" s="303" t="s">
        <v>941</v>
      </c>
      <c r="F12" s="303" t="s">
        <v>941</v>
      </c>
      <c r="G12" s="303" t="s">
        <v>941</v>
      </c>
      <c r="H12" s="303" t="s">
        <v>941</v>
      </c>
      <c r="I12" s="303" t="s">
        <v>941</v>
      </c>
      <c r="J12" s="303" t="s">
        <v>941</v>
      </c>
      <c r="K12" s="41"/>
      <c r="L12" s="41"/>
      <c r="M12" s="41"/>
      <c r="N12" s="41"/>
      <c r="O12" s="41"/>
      <c r="P12" s="41"/>
      <c r="Q12" s="41"/>
      <c r="R12" s="41"/>
      <c r="S12" s="41"/>
      <c r="T12" s="41"/>
      <c r="U12" s="41"/>
      <c r="V12" s="41"/>
      <c r="W12" s="41"/>
      <c r="X12" s="41"/>
      <c r="Y12" s="41"/>
    </row>
    <row r="13" spans="1:25" x14ac:dyDescent="0.25">
      <c r="A13" s="54" t="s">
        <v>17</v>
      </c>
      <c r="B13" s="304" t="s">
        <v>936</v>
      </c>
      <c r="C13" s="304" t="s">
        <v>936</v>
      </c>
      <c r="D13" s="304" t="s">
        <v>936</v>
      </c>
      <c r="E13" s="304" t="s">
        <v>936</v>
      </c>
      <c r="F13" s="304" t="s">
        <v>936</v>
      </c>
      <c r="G13" s="304" t="s">
        <v>936</v>
      </c>
      <c r="H13" s="304" t="s">
        <v>936</v>
      </c>
      <c r="I13" s="304" t="s">
        <v>936</v>
      </c>
      <c r="J13" s="304" t="s">
        <v>936</v>
      </c>
      <c r="K13" s="41"/>
      <c r="L13" s="41"/>
      <c r="M13" s="41"/>
      <c r="N13" s="41"/>
      <c r="O13" s="41"/>
      <c r="P13" s="41"/>
      <c r="Q13" s="41"/>
      <c r="R13" s="41"/>
      <c r="S13" s="41"/>
      <c r="T13" s="41"/>
      <c r="U13" s="41"/>
      <c r="V13" s="41"/>
      <c r="W13" s="41"/>
      <c r="X13" s="41"/>
      <c r="Y13" s="41"/>
    </row>
    <row r="14" spans="1:25" x14ac:dyDescent="0.25">
      <c r="A14" s="54" t="s">
        <v>18</v>
      </c>
      <c r="B14" s="304" t="s">
        <v>936</v>
      </c>
      <c r="C14" s="304" t="s">
        <v>936</v>
      </c>
      <c r="D14" s="304" t="s">
        <v>936</v>
      </c>
      <c r="E14" s="304" t="s">
        <v>936</v>
      </c>
      <c r="F14" s="304" t="s">
        <v>936</v>
      </c>
      <c r="G14" s="304" t="s">
        <v>936</v>
      </c>
      <c r="H14" s="304" t="s">
        <v>936</v>
      </c>
      <c r="I14" s="304" t="s">
        <v>936</v>
      </c>
      <c r="J14" s="304" t="s">
        <v>936</v>
      </c>
      <c r="K14" s="41"/>
      <c r="L14" s="41"/>
      <c r="M14" s="41"/>
      <c r="N14" s="41"/>
      <c r="O14" s="41"/>
      <c r="P14" s="41"/>
      <c r="Q14" s="41"/>
      <c r="R14" s="41"/>
      <c r="S14" s="41"/>
      <c r="T14" s="41"/>
      <c r="U14" s="41"/>
      <c r="V14" s="41"/>
      <c r="W14" s="41"/>
      <c r="X14" s="41"/>
      <c r="Y14" s="41"/>
    </row>
    <row r="15" spans="1:25" hidden="1" x14ac:dyDescent="0.25">
      <c r="A15" s="54" t="s">
        <v>19</v>
      </c>
      <c r="B15" s="41"/>
      <c r="C15" s="41"/>
      <c r="D15" s="41"/>
      <c r="E15" s="41"/>
      <c r="F15" s="41"/>
      <c r="G15" s="41"/>
      <c r="H15" s="41"/>
      <c r="I15" s="41"/>
      <c r="J15" s="41"/>
      <c r="K15" s="41"/>
      <c r="L15" s="41"/>
      <c r="M15" s="41"/>
      <c r="N15" s="41"/>
      <c r="O15" s="41"/>
      <c r="P15" s="41"/>
      <c r="Q15" s="41"/>
      <c r="R15" s="41"/>
      <c r="S15" s="41"/>
      <c r="T15" s="41"/>
      <c r="U15" s="41"/>
      <c r="V15" s="41"/>
      <c r="W15" s="41"/>
      <c r="X15" s="41"/>
      <c r="Y15" s="41"/>
    </row>
    <row r="16" spans="1:25" hidden="1" x14ac:dyDescent="0.25">
      <c r="A16" s="54" t="s">
        <v>20</v>
      </c>
      <c r="B16" s="41"/>
      <c r="C16" s="41"/>
      <c r="D16" s="41"/>
      <c r="E16" s="41"/>
      <c r="F16" s="41"/>
      <c r="G16" s="41"/>
      <c r="H16" s="41"/>
      <c r="I16" s="41"/>
      <c r="J16" s="41"/>
      <c r="K16" s="41"/>
      <c r="L16" s="41"/>
      <c r="M16" s="41"/>
      <c r="N16" s="41"/>
      <c r="O16" s="41"/>
      <c r="P16" s="41"/>
      <c r="Q16" s="41"/>
      <c r="R16" s="41"/>
      <c r="S16" s="41"/>
      <c r="T16" s="41"/>
      <c r="U16" s="41"/>
      <c r="V16" s="41"/>
      <c r="W16" s="41"/>
      <c r="X16" s="41"/>
      <c r="Y16" s="41"/>
    </row>
    <row r="17" spans="1:25" hidden="1" x14ac:dyDescent="0.25">
      <c r="A17" s="54" t="s">
        <v>21</v>
      </c>
      <c r="B17" s="41"/>
      <c r="C17" s="41"/>
      <c r="D17" s="41"/>
      <c r="E17" s="41"/>
      <c r="F17" s="41"/>
      <c r="G17" s="41"/>
      <c r="H17" s="41"/>
      <c r="I17" s="41"/>
      <c r="J17" s="41"/>
      <c r="K17" s="41"/>
      <c r="L17" s="41"/>
      <c r="M17" s="41"/>
      <c r="N17" s="41"/>
      <c r="O17" s="41"/>
      <c r="P17" s="41"/>
      <c r="Q17" s="41"/>
      <c r="R17" s="41"/>
      <c r="S17" s="41"/>
      <c r="T17" s="41"/>
      <c r="U17" s="41"/>
      <c r="V17" s="41"/>
      <c r="W17" s="41"/>
      <c r="X17" s="41"/>
      <c r="Y17" s="41"/>
    </row>
    <row r="18" spans="1:25" hidden="1" x14ac:dyDescent="0.25">
      <c r="A18" s="54" t="s">
        <v>22</v>
      </c>
      <c r="B18" s="41"/>
      <c r="C18" s="41"/>
      <c r="D18" s="41"/>
      <c r="E18" s="41"/>
      <c r="F18" s="41"/>
      <c r="G18" s="41"/>
      <c r="H18" s="41"/>
      <c r="I18" s="41"/>
      <c r="J18" s="41"/>
      <c r="K18" s="41"/>
      <c r="L18" s="41"/>
      <c r="M18" s="41"/>
      <c r="N18" s="41"/>
      <c r="O18" s="41"/>
      <c r="P18" s="41"/>
      <c r="Q18" s="41"/>
      <c r="R18" s="41"/>
      <c r="S18" s="41"/>
      <c r="T18" s="41"/>
      <c r="U18" s="41"/>
      <c r="V18" s="41"/>
      <c r="W18" s="41"/>
      <c r="X18" s="41"/>
      <c r="Y18" s="41"/>
    </row>
    <row r="19" spans="1:25" hidden="1" x14ac:dyDescent="0.25">
      <c r="A19" s="54" t="s">
        <v>23</v>
      </c>
      <c r="B19" s="41"/>
      <c r="C19" s="41"/>
      <c r="D19" s="41"/>
      <c r="E19" s="41"/>
      <c r="F19" s="41"/>
      <c r="G19" s="41"/>
      <c r="H19" s="41"/>
      <c r="I19" s="41"/>
      <c r="J19" s="41"/>
      <c r="K19" s="41"/>
      <c r="L19" s="41"/>
      <c r="M19" s="41"/>
      <c r="N19" s="41"/>
      <c r="O19" s="41"/>
      <c r="P19" s="41"/>
      <c r="Q19" s="41"/>
      <c r="R19" s="41"/>
      <c r="S19" s="41"/>
      <c r="T19" s="41"/>
      <c r="U19" s="41"/>
      <c r="V19" s="41"/>
      <c r="W19" s="41"/>
      <c r="X19" s="41"/>
      <c r="Y19" s="41"/>
    </row>
    <row r="20" spans="1:25" hidden="1" x14ac:dyDescent="0.25">
      <c r="A20" s="54" t="s">
        <v>24</v>
      </c>
      <c r="B20" s="41"/>
      <c r="C20" s="41"/>
      <c r="D20" s="41"/>
      <c r="E20" s="41"/>
      <c r="F20" s="41"/>
      <c r="G20" s="41"/>
      <c r="H20" s="41"/>
      <c r="I20" s="41"/>
      <c r="J20" s="41"/>
      <c r="K20" s="41"/>
      <c r="L20" s="41"/>
      <c r="M20" s="41"/>
      <c r="N20" s="41"/>
      <c r="O20" s="41"/>
      <c r="P20" s="41"/>
      <c r="Q20" s="41"/>
      <c r="R20" s="41"/>
      <c r="S20" s="41"/>
      <c r="T20" s="41"/>
      <c r="U20" s="41"/>
      <c r="V20" s="41"/>
      <c r="W20" s="41"/>
      <c r="X20" s="41"/>
      <c r="Y20" s="41"/>
    </row>
    <row r="21" spans="1:25" hidden="1" x14ac:dyDescent="0.25">
      <c r="A21" s="54" t="s">
        <v>25</v>
      </c>
      <c r="B21" s="41"/>
      <c r="C21" s="41"/>
      <c r="D21" s="41"/>
      <c r="E21" s="41"/>
      <c r="F21" s="41"/>
      <c r="G21" s="41"/>
      <c r="H21" s="41"/>
      <c r="I21" s="41"/>
      <c r="J21" s="41"/>
      <c r="K21" s="41"/>
      <c r="L21" s="41"/>
      <c r="M21" s="41"/>
      <c r="N21" s="41"/>
      <c r="O21" s="41"/>
      <c r="P21" s="41"/>
      <c r="Q21" s="41"/>
      <c r="R21" s="41"/>
      <c r="S21" s="41"/>
      <c r="T21" s="41"/>
      <c r="U21" s="41"/>
      <c r="V21" s="41"/>
      <c r="W21" s="41"/>
      <c r="X21" s="41"/>
      <c r="Y21" s="41"/>
    </row>
    <row r="22" spans="1:25" hidden="1" x14ac:dyDescent="0.25">
      <c r="A22" s="54" t="s">
        <v>26</v>
      </c>
      <c r="B22" s="41"/>
      <c r="C22" s="41"/>
      <c r="D22" s="41"/>
      <c r="E22" s="41"/>
      <c r="F22" s="41"/>
      <c r="G22" s="41"/>
      <c r="H22" s="41"/>
      <c r="I22" s="41"/>
      <c r="J22" s="41"/>
      <c r="K22" s="41"/>
      <c r="L22" s="41"/>
      <c r="M22" s="41"/>
      <c r="N22" s="41"/>
      <c r="O22" s="41"/>
      <c r="P22" s="41"/>
      <c r="Q22" s="41"/>
      <c r="R22" s="41"/>
      <c r="S22" s="41"/>
      <c r="T22" s="41"/>
      <c r="U22" s="41"/>
      <c r="V22" s="41"/>
      <c r="W22" s="41"/>
      <c r="X22" s="41"/>
      <c r="Y22" s="41"/>
    </row>
    <row r="24" spans="1:25" x14ac:dyDescent="0.25">
      <c r="A24" s="27" t="s">
        <v>11</v>
      </c>
      <c r="B24" s="33">
        <f t="shared" ref="B24:Y32" si="0">IFERROR(VLOOKUP(B7,Genes_Color,2,FALSE),2)</f>
        <v>46</v>
      </c>
      <c r="C24" s="33">
        <f t="shared" si="0"/>
        <v>46</v>
      </c>
      <c r="D24" s="33">
        <f t="shared" si="0"/>
        <v>46</v>
      </c>
      <c r="E24" s="33">
        <f t="shared" si="0"/>
        <v>46</v>
      </c>
      <c r="F24" s="33">
        <f t="shared" si="0"/>
        <v>46</v>
      </c>
      <c r="G24" s="33">
        <f t="shared" si="0"/>
        <v>46</v>
      </c>
      <c r="H24" s="33">
        <f t="shared" si="0"/>
        <v>46</v>
      </c>
      <c r="I24" s="33">
        <f t="shared" si="0"/>
        <v>46</v>
      </c>
      <c r="J24" s="33">
        <f t="shared" si="0"/>
        <v>46</v>
      </c>
      <c r="K24" s="33">
        <f t="shared" si="0"/>
        <v>2</v>
      </c>
      <c r="L24" s="33">
        <f t="shared" si="0"/>
        <v>2</v>
      </c>
      <c r="M24" s="33">
        <f t="shared" si="0"/>
        <v>2</v>
      </c>
      <c r="N24" s="33">
        <f t="shared" si="0"/>
        <v>2</v>
      </c>
      <c r="O24" s="33">
        <f t="shared" si="0"/>
        <v>2</v>
      </c>
      <c r="P24" s="33">
        <f t="shared" si="0"/>
        <v>2</v>
      </c>
      <c r="Q24" s="33">
        <f t="shared" si="0"/>
        <v>2</v>
      </c>
      <c r="R24" s="33">
        <f t="shared" si="0"/>
        <v>2</v>
      </c>
      <c r="S24" s="33">
        <f t="shared" si="0"/>
        <v>2</v>
      </c>
      <c r="T24" s="33">
        <f t="shared" si="0"/>
        <v>2</v>
      </c>
      <c r="U24" s="33">
        <f t="shared" si="0"/>
        <v>2</v>
      </c>
      <c r="V24" s="33">
        <f t="shared" si="0"/>
        <v>2</v>
      </c>
      <c r="W24" s="33">
        <f t="shared" si="0"/>
        <v>2</v>
      </c>
      <c r="X24" s="33">
        <f t="shared" si="0"/>
        <v>2</v>
      </c>
      <c r="Y24" s="33">
        <f t="shared" si="0"/>
        <v>2</v>
      </c>
    </row>
    <row r="25" spans="1:25" x14ac:dyDescent="0.25">
      <c r="A25" s="27" t="s">
        <v>12</v>
      </c>
      <c r="B25" s="33">
        <f t="shared" si="0"/>
        <v>46</v>
      </c>
      <c r="C25" s="33">
        <f t="shared" si="0"/>
        <v>46</v>
      </c>
      <c r="D25" s="33">
        <f t="shared" si="0"/>
        <v>46</v>
      </c>
      <c r="E25" s="33">
        <f t="shared" si="0"/>
        <v>46</v>
      </c>
      <c r="F25" s="33">
        <f t="shared" si="0"/>
        <v>46</v>
      </c>
      <c r="G25" s="33">
        <f t="shared" si="0"/>
        <v>46</v>
      </c>
      <c r="H25" s="33">
        <f t="shared" si="0"/>
        <v>46</v>
      </c>
      <c r="I25" s="33">
        <f t="shared" si="0"/>
        <v>46</v>
      </c>
      <c r="J25" s="33">
        <f t="shared" si="0"/>
        <v>46</v>
      </c>
      <c r="K25" s="33">
        <f t="shared" si="0"/>
        <v>2</v>
      </c>
      <c r="L25" s="33">
        <f t="shared" si="0"/>
        <v>2</v>
      </c>
      <c r="M25" s="33">
        <f t="shared" si="0"/>
        <v>2</v>
      </c>
      <c r="N25" s="33">
        <f t="shared" si="0"/>
        <v>2</v>
      </c>
      <c r="O25" s="33">
        <f t="shared" si="0"/>
        <v>2</v>
      </c>
      <c r="P25" s="33">
        <f t="shared" si="0"/>
        <v>2</v>
      </c>
      <c r="Q25" s="33">
        <f t="shared" si="0"/>
        <v>2</v>
      </c>
      <c r="R25" s="33">
        <f t="shared" si="0"/>
        <v>2</v>
      </c>
      <c r="S25" s="33">
        <f t="shared" si="0"/>
        <v>2</v>
      </c>
      <c r="T25" s="33">
        <f t="shared" si="0"/>
        <v>2</v>
      </c>
      <c r="U25" s="33">
        <f t="shared" si="0"/>
        <v>2</v>
      </c>
      <c r="V25" s="33">
        <f t="shared" si="0"/>
        <v>2</v>
      </c>
      <c r="W25" s="33">
        <f t="shared" si="0"/>
        <v>2</v>
      </c>
      <c r="X25" s="33">
        <f t="shared" si="0"/>
        <v>2</v>
      </c>
      <c r="Y25" s="33">
        <f t="shared" si="0"/>
        <v>2</v>
      </c>
    </row>
    <row r="26" spans="1:25" x14ac:dyDescent="0.25">
      <c r="A26" s="27" t="s">
        <v>13</v>
      </c>
      <c r="B26" s="33">
        <f t="shared" si="0"/>
        <v>53</v>
      </c>
      <c r="C26" s="33">
        <f t="shared" si="0"/>
        <v>53</v>
      </c>
      <c r="D26" s="33">
        <f t="shared" si="0"/>
        <v>53</v>
      </c>
      <c r="E26" s="33">
        <f t="shared" si="0"/>
        <v>53</v>
      </c>
      <c r="F26" s="33">
        <f t="shared" si="0"/>
        <v>53</v>
      </c>
      <c r="G26" s="33">
        <f t="shared" si="0"/>
        <v>53</v>
      </c>
      <c r="H26" s="33">
        <f t="shared" si="0"/>
        <v>53</v>
      </c>
      <c r="I26" s="33">
        <f t="shared" si="0"/>
        <v>53</v>
      </c>
      <c r="J26" s="33">
        <f t="shared" si="0"/>
        <v>53</v>
      </c>
      <c r="K26" s="33">
        <f t="shared" si="0"/>
        <v>2</v>
      </c>
      <c r="L26" s="33">
        <f t="shared" si="0"/>
        <v>2</v>
      </c>
      <c r="M26" s="33">
        <f t="shared" si="0"/>
        <v>2</v>
      </c>
      <c r="N26" s="33">
        <f t="shared" si="0"/>
        <v>2</v>
      </c>
      <c r="O26" s="33">
        <f t="shared" si="0"/>
        <v>2</v>
      </c>
      <c r="P26" s="33">
        <f t="shared" si="0"/>
        <v>2</v>
      </c>
      <c r="Q26" s="33">
        <f t="shared" si="0"/>
        <v>2</v>
      </c>
      <c r="R26" s="33">
        <f t="shared" si="0"/>
        <v>2</v>
      </c>
      <c r="S26" s="33">
        <f t="shared" si="0"/>
        <v>2</v>
      </c>
      <c r="T26" s="33">
        <f t="shared" si="0"/>
        <v>2</v>
      </c>
      <c r="U26" s="33">
        <f t="shared" si="0"/>
        <v>2</v>
      </c>
      <c r="V26" s="33">
        <f t="shared" si="0"/>
        <v>2</v>
      </c>
      <c r="W26" s="33">
        <f t="shared" si="0"/>
        <v>2</v>
      </c>
      <c r="X26" s="33">
        <f t="shared" si="0"/>
        <v>2</v>
      </c>
      <c r="Y26" s="33">
        <f t="shared" si="0"/>
        <v>2</v>
      </c>
    </row>
    <row r="27" spans="1:25" x14ac:dyDescent="0.25">
      <c r="A27" s="27" t="s">
        <v>14</v>
      </c>
      <c r="B27" s="33">
        <f t="shared" si="0"/>
        <v>53</v>
      </c>
      <c r="C27" s="33">
        <f t="shared" si="0"/>
        <v>53</v>
      </c>
      <c r="D27" s="33">
        <f t="shared" si="0"/>
        <v>53</v>
      </c>
      <c r="E27" s="33">
        <f t="shared" si="0"/>
        <v>53</v>
      </c>
      <c r="F27" s="33">
        <f t="shared" si="0"/>
        <v>53</v>
      </c>
      <c r="G27" s="33">
        <f t="shared" si="0"/>
        <v>53</v>
      </c>
      <c r="H27" s="33">
        <f t="shared" si="0"/>
        <v>53</v>
      </c>
      <c r="I27" s="33">
        <f t="shared" si="0"/>
        <v>53</v>
      </c>
      <c r="J27" s="33">
        <f t="shared" si="0"/>
        <v>53</v>
      </c>
      <c r="K27" s="33">
        <f t="shared" si="0"/>
        <v>2</v>
      </c>
      <c r="L27" s="33">
        <f t="shared" si="0"/>
        <v>2</v>
      </c>
      <c r="M27" s="33">
        <f t="shared" si="0"/>
        <v>2</v>
      </c>
      <c r="N27" s="33">
        <f t="shared" si="0"/>
        <v>2</v>
      </c>
      <c r="O27" s="33">
        <f t="shared" si="0"/>
        <v>2</v>
      </c>
      <c r="P27" s="33">
        <f t="shared" si="0"/>
        <v>2</v>
      </c>
      <c r="Q27" s="33">
        <f t="shared" si="0"/>
        <v>2</v>
      </c>
      <c r="R27" s="33">
        <f t="shared" si="0"/>
        <v>2</v>
      </c>
      <c r="S27" s="33">
        <f t="shared" si="0"/>
        <v>2</v>
      </c>
      <c r="T27" s="33">
        <f t="shared" si="0"/>
        <v>2</v>
      </c>
      <c r="U27" s="33">
        <f t="shared" si="0"/>
        <v>2</v>
      </c>
      <c r="V27" s="33">
        <f t="shared" si="0"/>
        <v>2</v>
      </c>
      <c r="W27" s="33">
        <f t="shared" si="0"/>
        <v>2</v>
      </c>
      <c r="X27" s="33">
        <f t="shared" si="0"/>
        <v>2</v>
      </c>
      <c r="Y27" s="33">
        <f t="shared" si="0"/>
        <v>2</v>
      </c>
    </row>
    <row r="28" spans="1:25" x14ac:dyDescent="0.25">
      <c r="A28" s="27" t="s">
        <v>15</v>
      </c>
      <c r="B28" s="33">
        <f t="shared" si="0"/>
        <v>47</v>
      </c>
      <c r="C28" s="33">
        <f t="shared" si="0"/>
        <v>47</v>
      </c>
      <c r="D28" s="33">
        <f t="shared" si="0"/>
        <v>47</v>
      </c>
      <c r="E28" s="33">
        <f t="shared" si="0"/>
        <v>47</v>
      </c>
      <c r="F28" s="33">
        <f t="shared" si="0"/>
        <v>47</v>
      </c>
      <c r="G28" s="33">
        <f t="shared" si="0"/>
        <v>47</v>
      </c>
      <c r="H28" s="33">
        <f t="shared" si="0"/>
        <v>47</v>
      </c>
      <c r="I28" s="33">
        <f t="shared" si="0"/>
        <v>47</v>
      </c>
      <c r="J28" s="33">
        <f t="shared" si="0"/>
        <v>47</v>
      </c>
      <c r="K28" s="33">
        <f t="shared" si="0"/>
        <v>2</v>
      </c>
      <c r="L28" s="33">
        <f t="shared" si="0"/>
        <v>2</v>
      </c>
      <c r="M28" s="33">
        <f t="shared" si="0"/>
        <v>2</v>
      </c>
      <c r="N28" s="33">
        <f t="shared" si="0"/>
        <v>2</v>
      </c>
      <c r="O28" s="33">
        <f t="shared" si="0"/>
        <v>2</v>
      </c>
      <c r="P28" s="33">
        <f t="shared" si="0"/>
        <v>2</v>
      </c>
      <c r="Q28" s="33">
        <f t="shared" si="0"/>
        <v>2</v>
      </c>
      <c r="R28" s="33">
        <f t="shared" si="0"/>
        <v>2</v>
      </c>
      <c r="S28" s="33">
        <f t="shared" si="0"/>
        <v>2</v>
      </c>
      <c r="T28" s="33">
        <f t="shared" si="0"/>
        <v>2</v>
      </c>
      <c r="U28" s="33">
        <f t="shared" si="0"/>
        <v>2</v>
      </c>
      <c r="V28" s="33">
        <f t="shared" si="0"/>
        <v>2</v>
      </c>
      <c r="W28" s="33">
        <f t="shared" si="0"/>
        <v>2</v>
      </c>
      <c r="X28" s="33">
        <f t="shared" si="0"/>
        <v>2</v>
      </c>
      <c r="Y28" s="33">
        <f t="shared" si="0"/>
        <v>2</v>
      </c>
    </row>
    <row r="29" spans="1:25" x14ac:dyDescent="0.25">
      <c r="A29" s="27" t="s">
        <v>16</v>
      </c>
      <c r="B29" s="33">
        <f t="shared" si="0"/>
        <v>47</v>
      </c>
      <c r="C29" s="33">
        <f t="shared" si="0"/>
        <v>47</v>
      </c>
      <c r="D29" s="33">
        <f t="shared" si="0"/>
        <v>47</v>
      </c>
      <c r="E29" s="33">
        <f t="shared" si="0"/>
        <v>47</v>
      </c>
      <c r="F29" s="33">
        <f t="shared" si="0"/>
        <v>47</v>
      </c>
      <c r="G29" s="33">
        <f t="shared" si="0"/>
        <v>47</v>
      </c>
      <c r="H29" s="33">
        <f t="shared" si="0"/>
        <v>47</v>
      </c>
      <c r="I29" s="33">
        <f t="shared" si="0"/>
        <v>47</v>
      </c>
      <c r="J29" s="33">
        <f t="shared" si="0"/>
        <v>47</v>
      </c>
      <c r="K29" s="33">
        <f t="shared" si="0"/>
        <v>2</v>
      </c>
      <c r="L29" s="33">
        <f t="shared" si="0"/>
        <v>2</v>
      </c>
      <c r="M29" s="33">
        <f t="shared" si="0"/>
        <v>2</v>
      </c>
      <c r="N29" s="33">
        <f t="shared" si="0"/>
        <v>2</v>
      </c>
      <c r="O29" s="33">
        <f t="shared" si="0"/>
        <v>2</v>
      </c>
      <c r="P29" s="33">
        <f t="shared" si="0"/>
        <v>2</v>
      </c>
      <c r="Q29" s="33">
        <f t="shared" si="0"/>
        <v>2</v>
      </c>
      <c r="R29" s="33">
        <f t="shared" si="0"/>
        <v>2</v>
      </c>
      <c r="S29" s="33">
        <f t="shared" si="0"/>
        <v>2</v>
      </c>
      <c r="T29" s="33">
        <f t="shared" si="0"/>
        <v>2</v>
      </c>
      <c r="U29" s="33">
        <f t="shared" si="0"/>
        <v>2</v>
      </c>
      <c r="V29" s="33">
        <f t="shared" si="0"/>
        <v>2</v>
      </c>
      <c r="W29" s="33">
        <f t="shared" si="0"/>
        <v>2</v>
      </c>
      <c r="X29" s="33">
        <f t="shared" si="0"/>
        <v>2</v>
      </c>
      <c r="Y29" s="33">
        <f t="shared" si="0"/>
        <v>2</v>
      </c>
    </row>
    <row r="30" spans="1:25" x14ac:dyDescent="0.25">
      <c r="A30" s="27" t="s">
        <v>17</v>
      </c>
      <c r="B30" s="33">
        <f t="shared" si="0"/>
        <v>38</v>
      </c>
      <c r="C30" s="33">
        <f t="shared" si="0"/>
        <v>38</v>
      </c>
      <c r="D30" s="33">
        <f t="shared" si="0"/>
        <v>38</v>
      </c>
      <c r="E30" s="33">
        <f t="shared" si="0"/>
        <v>38</v>
      </c>
      <c r="F30" s="33">
        <f t="shared" si="0"/>
        <v>38</v>
      </c>
      <c r="G30" s="33">
        <f t="shared" si="0"/>
        <v>38</v>
      </c>
      <c r="H30" s="33">
        <f t="shared" si="0"/>
        <v>38</v>
      </c>
      <c r="I30" s="33">
        <f t="shared" si="0"/>
        <v>38</v>
      </c>
      <c r="J30" s="33">
        <f t="shared" si="0"/>
        <v>38</v>
      </c>
      <c r="K30" s="33">
        <f t="shared" si="0"/>
        <v>2</v>
      </c>
      <c r="L30" s="33">
        <f t="shared" si="0"/>
        <v>2</v>
      </c>
      <c r="M30" s="33">
        <f t="shared" si="0"/>
        <v>2</v>
      </c>
      <c r="N30" s="33">
        <f t="shared" si="0"/>
        <v>2</v>
      </c>
      <c r="O30" s="33">
        <f t="shared" si="0"/>
        <v>2</v>
      </c>
      <c r="P30" s="33">
        <f t="shared" si="0"/>
        <v>2</v>
      </c>
      <c r="Q30" s="33">
        <f t="shared" si="0"/>
        <v>2</v>
      </c>
      <c r="R30" s="33">
        <f t="shared" si="0"/>
        <v>2</v>
      </c>
      <c r="S30" s="33">
        <f t="shared" si="0"/>
        <v>2</v>
      </c>
      <c r="T30" s="33">
        <f t="shared" si="0"/>
        <v>2</v>
      </c>
      <c r="U30" s="33">
        <f t="shared" si="0"/>
        <v>2</v>
      </c>
      <c r="V30" s="33">
        <f t="shared" si="0"/>
        <v>2</v>
      </c>
      <c r="W30" s="33">
        <f t="shared" si="0"/>
        <v>2</v>
      </c>
      <c r="X30" s="33">
        <f t="shared" si="0"/>
        <v>2</v>
      </c>
      <c r="Y30" s="33">
        <f t="shared" si="0"/>
        <v>2</v>
      </c>
    </row>
    <row r="31" spans="1:25" x14ac:dyDescent="0.25">
      <c r="A31" s="27" t="s">
        <v>18</v>
      </c>
      <c r="B31" s="33">
        <f t="shared" si="0"/>
        <v>38</v>
      </c>
      <c r="C31" s="33">
        <f t="shared" si="0"/>
        <v>38</v>
      </c>
      <c r="D31" s="33">
        <f t="shared" si="0"/>
        <v>38</v>
      </c>
      <c r="E31" s="33">
        <f t="shared" si="0"/>
        <v>38</v>
      </c>
      <c r="F31" s="33">
        <f t="shared" si="0"/>
        <v>38</v>
      </c>
      <c r="G31" s="33">
        <f t="shared" si="0"/>
        <v>38</v>
      </c>
      <c r="H31" s="33">
        <f t="shared" si="0"/>
        <v>38</v>
      </c>
      <c r="I31" s="33">
        <f t="shared" si="0"/>
        <v>38</v>
      </c>
      <c r="J31" s="33">
        <f t="shared" si="0"/>
        <v>38</v>
      </c>
      <c r="K31" s="33">
        <f t="shared" si="0"/>
        <v>2</v>
      </c>
      <c r="L31" s="33">
        <f t="shared" si="0"/>
        <v>2</v>
      </c>
      <c r="M31" s="33">
        <f t="shared" si="0"/>
        <v>2</v>
      </c>
      <c r="N31" s="33">
        <f t="shared" si="0"/>
        <v>2</v>
      </c>
      <c r="O31" s="33">
        <f t="shared" si="0"/>
        <v>2</v>
      </c>
      <c r="P31" s="33">
        <f t="shared" si="0"/>
        <v>2</v>
      </c>
      <c r="Q31" s="33">
        <f t="shared" si="0"/>
        <v>2</v>
      </c>
      <c r="R31" s="33">
        <f t="shared" si="0"/>
        <v>2</v>
      </c>
      <c r="S31" s="33">
        <f t="shared" si="0"/>
        <v>2</v>
      </c>
      <c r="T31" s="33">
        <f t="shared" si="0"/>
        <v>2</v>
      </c>
      <c r="U31" s="33">
        <f t="shared" si="0"/>
        <v>2</v>
      </c>
      <c r="V31" s="33">
        <f t="shared" si="0"/>
        <v>2</v>
      </c>
      <c r="W31" s="33">
        <f t="shared" si="0"/>
        <v>2</v>
      </c>
      <c r="X31" s="33">
        <f t="shared" si="0"/>
        <v>2</v>
      </c>
      <c r="Y31" s="33">
        <f t="shared" si="0"/>
        <v>2</v>
      </c>
    </row>
    <row r="32" spans="1:25" x14ac:dyDescent="0.25">
      <c r="A32" s="27" t="s">
        <v>19</v>
      </c>
      <c r="B32" s="33">
        <f>IFERROR(VLOOKUP(B15,Genes_Color,2,FALSE),2)</f>
        <v>2</v>
      </c>
      <c r="C32" s="33">
        <f t="shared" si="0"/>
        <v>2</v>
      </c>
      <c r="D32" s="33">
        <f t="shared" si="0"/>
        <v>2</v>
      </c>
      <c r="E32" s="33">
        <f t="shared" si="0"/>
        <v>2</v>
      </c>
      <c r="F32" s="33">
        <f t="shared" si="0"/>
        <v>2</v>
      </c>
      <c r="G32" s="33">
        <f t="shared" si="0"/>
        <v>2</v>
      </c>
      <c r="H32" s="33">
        <f t="shared" si="0"/>
        <v>2</v>
      </c>
      <c r="I32" s="33">
        <f t="shared" si="0"/>
        <v>2</v>
      </c>
      <c r="J32" s="33">
        <f t="shared" si="0"/>
        <v>2</v>
      </c>
      <c r="K32" s="33">
        <f t="shared" si="0"/>
        <v>2</v>
      </c>
      <c r="L32" s="33">
        <f t="shared" si="0"/>
        <v>2</v>
      </c>
      <c r="M32" s="33">
        <f t="shared" si="0"/>
        <v>2</v>
      </c>
      <c r="N32" s="33">
        <f t="shared" si="0"/>
        <v>2</v>
      </c>
      <c r="O32" s="33">
        <f t="shared" si="0"/>
        <v>2</v>
      </c>
      <c r="P32" s="33">
        <f t="shared" si="0"/>
        <v>2</v>
      </c>
      <c r="Q32" s="33">
        <f t="shared" si="0"/>
        <v>2</v>
      </c>
      <c r="R32" s="33">
        <f t="shared" si="0"/>
        <v>2</v>
      </c>
      <c r="S32" s="33">
        <f t="shared" si="0"/>
        <v>2</v>
      </c>
      <c r="T32" s="33">
        <f t="shared" si="0"/>
        <v>2</v>
      </c>
      <c r="U32" s="33">
        <f t="shared" si="0"/>
        <v>2</v>
      </c>
      <c r="V32" s="33">
        <f t="shared" si="0"/>
        <v>2</v>
      </c>
      <c r="W32" s="33">
        <f t="shared" si="0"/>
        <v>2</v>
      </c>
      <c r="X32" s="33">
        <f t="shared" si="0"/>
        <v>2</v>
      </c>
      <c r="Y32" s="33">
        <f t="shared" si="0"/>
        <v>2</v>
      </c>
    </row>
    <row r="33" spans="1:25" x14ac:dyDescent="0.25">
      <c r="A33" s="27" t="s">
        <v>20</v>
      </c>
      <c r="B33" s="33">
        <f t="shared" ref="B33:Y39" si="1">IFERROR(VLOOKUP(B16,Genes_Color,2,FALSE),2)</f>
        <v>2</v>
      </c>
      <c r="C33" s="33">
        <f t="shared" si="1"/>
        <v>2</v>
      </c>
      <c r="D33" s="33">
        <f t="shared" si="1"/>
        <v>2</v>
      </c>
      <c r="E33" s="33">
        <f t="shared" si="1"/>
        <v>2</v>
      </c>
      <c r="F33" s="33">
        <f t="shared" si="1"/>
        <v>2</v>
      </c>
      <c r="G33" s="33">
        <f t="shared" si="1"/>
        <v>2</v>
      </c>
      <c r="H33" s="33">
        <f t="shared" si="1"/>
        <v>2</v>
      </c>
      <c r="I33" s="33">
        <f t="shared" si="1"/>
        <v>2</v>
      </c>
      <c r="J33" s="33">
        <f t="shared" si="1"/>
        <v>2</v>
      </c>
      <c r="K33" s="33">
        <f t="shared" si="1"/>
        <v>2</v>
      </c>
      <c r="L33" s="33">
        <f t="shared" si="1"/>
        <v>2</v>
      </c>
      <c r="M33" s="33">
        <f t="shared" si="1"/>
        <v>2</v>
      </c>
      <c r="N33" s="33">
        <f t="shared" si="1"/>
        <v>2</v>
      </c>
      <c r="O33" s="33">
        <f t="shared" si="1"/>
        <v>2</v>
      </c>
      <c r="P33" s="33">
        <f t="shared" si="1"/>
        <v>2</v>
      </c>
      <c r="Q33" s="33">
        <f t="shared" si="1"/>
        <v>2</v>
      </c>
      <c r="R33" s="33">
        <f t="shared" si="1"/>
        <v>2</v>
      </c>
      <c r="S33" s="33">
        <f t="shared" si="1"/>
        <v>2</v>
      </c>
      <c r="T33" s="33">
        <f t="shared" si="1"/>
        <v>2</v>
      </c>
      <c r="U33" s="33">
        <f t="shared" si="1"/>
        <v>2</v>
      </c>
      <c r="V33" s="33">
        <f t="shared" si="1"/>
        <v>2</v>
      </c>
      <c r="W33" s="33">
        <f t="shared" si="1"/>
        <v>2</v>
      </c>
      <c r="X33" s="33">
        <f t="shared" si="1"/>
        <v>2</v>
      </c>
      <c r="Y33" s="33">
        <f t="shared" si="1"/>
        <v>2</v>
      </c>
    </row>
    <row r="34" spans="1:25" x14ac:dyDescent="0.25">
      <c r="A34" s="27" t="s">
        <v>21</v>
      </c>
      <c r="B34" s="33">
        <f t="shared" si="1"/>
        <v>2</v>
      </c>
      <c r="C34" s="33">
        <f t="shared" si="1"/>
        <v>2</v>
      </c>
      <c r="D34" s="33">
        <f t="shared" si="1"/>
        <v>2</v>
      </c>
      <c r="E34" s="33">
        <f t="shared" si="1"/>
        <v>2</v>
      </c>
      <c r="F34" s="33">
        <f t="shared" si="1"/>
        <v>2</v>
      </c>
      <c r="G34" s="33">
        <f t="shared" si="1"/>
        <v>2</v>
      </c>
      <c r="H34" s="33">
        <f t="shared" si="1"/>
        <v>2</v>
      </c>
      <c r="I34" s="33">
        <f t="shared" si="1"/>
        <v>2</v>
      </c>
      <c r="J34" s="33">
        <f t="shared" si="1"/>
        <v>2</v>
      </c>
      <c r="K34" s="33">
        <f t="shared" si="1"/>
        <v>2</v>
      </c>
      <c r="L34" s="33">
        <f t="shared" si="1"/>
        <v>2</v>
      </c>
      <c r="M34" s="33">
        <f t="shared" si="1"/>
        <v>2</v>
      </c>
      <c r="N34" s="33">
        <f t="shared" si="1"/>
        <v>2</v>
      </c>
      <c r="O34" s="33">
        <f t="shared" si="1"/>
        <v>2</v>
      </c>
      <c r="P34" s="33">
        <f t="shared" si="1"/>
        <v>2</v>
      </c>
      <c r="Q34" s="33">
        <f t="shared" si="1"/>
        <v>2</v>
      </c>
      <c r="R34" s="33">
        <f t="shared" si="1"/>
        <v>2</v>
      </c>
      <c r="S34" s="33">
        <f t="shared" si="1"/>
        <v>2</v>
      </c>
      <c r="T34" s="33">
        <f t="shared" si="1"/>
        <v>2</v>
      </c>
      <c r="U34" s="33">
        <f t="shared" si="1"/>
        <v>2</v>
      </c>
      <c r="V34" s="33">
        <f t="shared" si="1"/>
        <v>2</v>
      </c>
      <c r="W34" s="33">
        <f t="shared" si="1"/>
        <v>2</v>
      </c>
      <c r="X34" s="33">
        <f t="shared" si="1"/>
        <v>2</v>
      </c>
      <c r="Y34" s="33">
        <f t="shared" si="1"/>
        <v>2</v>
      </c>
    </row>
    <row r="35" spans="1:25" x14ac:dyDescent="0.25">
      <c r="A35" s="27" t="s">
        <v>22</v>
      </c>
      <c r="B35" s="33">
        <f t="shared" si="1"/>
        <v>2</v>
      </c>
      <c r="C35" s="33">
        <f t="shared" si="1"/>
        <v>2</v>
      </c>
      <c r="D35" s="33">
        <f t="shared" si="1"/>
        <v>2</v>
      </c>
      <c r="E35" s="33">
        <f t="shared" si="1"/>
        <v>2</v>
      </c>
      <c r="F35" s="33">
        <f t="shared" si="1"/>
        <v>2</v>
      </c>
      <c r="G35" s="33">
        <f t="shared" si="1"/>
        <v>2</v>
      </c>
      <c r="H35" s="33">
        <f t="shared" si="1"/>
        <v>2</v>
      </c>
      <c r="I35" s="33">
        <f t="shared" si="1"/>
        <v>2</v>
      </c>
      <c r="J35" s="33">
        <f t="shared" si="1"/>
        <v>2</v>
      </c>
      <c r="K35" s="33">
        <f t="shared" si="1"/>
        <v>2</v>
      </c>
      <c r="L35" s="33">
        <f t="shared" si="1"/>
        <v>2</v>
      </c>
      <c r="M35" s="33">
        <f t="shared" si="1"/>
        <v>2</v>
      </c>
      <c r="N35" s="33">
        <f t="shared" si="1"/>
        <v>2</v>
      </c>
      <c r="O35" s="33">
        <f t="shared" si="1"/>
        <v>2</v>
      </c>
      <c r="P35" s="33">
        <f t="shared" si="1"/>
        <v>2</v>
      </c>
      <c r="Q35" s="33">
        <f t="shared" si="1"/>
        <v>2</v>
      </c>
      <c r="R35" s="33">
        <f t="shared" si="1"/>
        <v>2</v>
      </c>
      <c r="S35" s="33">
        <f t="shared" si="1"/>
        <v>2</v>
      </c>
      <c r="T35" s="33">
        <f t="shared" si="1"/>
        <v>2</v>
      </c>
      <c r="U35" s="33">
        <f t="shared" si="1"/>
        <v>2</v>
      </c>
      <c r="V35" s="33">
        <f t="shared" si="1"/>
        <v>2</v>
      </c>
      <c r="W35" s="33">
        <f t="shared" si="1"/>
        <v>2</v>
      </c>
      <c r="X35" s="33">
        <f t="shared" si="1"/>
        <v>2</v>
      </c>
      <c r="Y35" s="33">
        <f t="shared" si="1"/>
        <v>2</v>
      </c>
    </row>
    <row r="36" spans="1:25" x14ac:dyDescent="0.25">
      <c r="A36" s="27" t="s">
        <v>23</v>
      </c>
      <c r="B36" s="33">
        <f t="shared" si="1"/>
        <v>2</v>
      </c>
      <c r="C36" s="33">
        <f t="shared" si="1"/>
        <v>2</v>
      </c>
      <c r="D36" s="33">
        <f t="shared" si="1"/>
        <v>2</v>
      </c>
      <c r="E36" s="33">
        <f t="shared" si="1"/>
        <v>2</v>
      </c>
      <c r="F36" s="33">
        <f t="shared" si="1"/>
        <v>2</v>
      </c>
      <c r="G36" s="33">
        <f t="shared" si="1"/>
        <v>2</v>
      </c>
      <c r="H36" s="33">
        <f t="shared" si="1"/>
        <v>2</v>
      </c>
      <c r="I36" s="33">
        <f t="shared" si="1"/>
        <v>2</v>
      </c>
      <c r="J36" s="33">
        <f t="shared" si="1"/>
        <v>2</v>
      </c>
      <c r="K36" s="33">
        <f t="shared" si="1"/>
        <v>2</v>
      </c>
      <c r="L36" s="33">
        <f t="shared" si="1"/>
        <v>2</v>
      </c>
      <c r="M36" s="33">
        <f t="shared" si="1"/>
        <v>2</v>
      </c>
      <c r="N36" s="33">
        <f t="shared" si="1"/>
        <v>2</v>
      </c>
      <c r="O36" s="33">
        <f t="shared" si="1"/>
        <v>2</v>
      </c>
      <c r="P36" s="33">
        <f t="shared" si="1"/>
        <v>2</v>
      </c>
      <c r="Q36" s="33">
        <f t="shared" si="1"/>
        <v>2</v>
      </c>
      <c r="R36" s="33">
        <f t="shared" si="1"/>
        <v>2</v>
      </c>
      <c r="S36" s="33">
        <f t="shared" si="1"/>
        <v>2</v>
      </c>
      <c r="T36" s="33">
        <f t="shared" si="1"/>
        <v>2</v>
      </c>
      <c r="U36" s="33">
        <f t="shared" si="1"/>
        <v>2</v>
      </c>
      <c r="V36" s="33">
        <f t="shared" si="1"/>
        <v>2</v>
      </c>
      <c r="W36" s="33">
        <f t="shared" si="1"/>
        <v>2</v>
      </c>
      <c r="X36" s="33">
        <f t="shared" si="1"/>
        <v>2</v>
      </c>
      <c r="Y36" s="33">
        <f t="shared" si="1"/>
        <v>2</v>
      </c>
    </row>
    <row r="37" spans="1:25" x14ac:dyDescent="0.25">
      <c r="A37" s="27" t="s">
        <v>24</v>
      </c>
      <c r="B37" s="33">
        <f t="shared" si="1"/>
        <v>2</v>
      </c>
      <c r="C37" s="33">
        <f t="shared" si="1"/>
        <v>2</v>
      </c>
      <c r="D37" s="33">
        <f t="shared" si="1"/>
        <v>2</v>
      </c>
      <c r="E37" s="33">
        <f t="shared" si="1"/>
        <v>2</v>
      </c>
      <c r="F37" s="33">
        <f t="shared" si="1"/>
        <v>2</v>
      </c>
      <c r="G37" s="33">
        <f t="shared" si="1"/>
        <v>2</v>
      </c>
      <c r="H37" s="33">
        <f t="shared" si="1"/>
        <v>2</v>
      </c>
      <c r="I37" s="33">
        <f t="shared" si="1"/>
        <v>2</v>
      </c>
      <c r="J37" s="33">
        <f t="shared" si="1"/>
        <v>2</v>
      </c>
      <c r="K37" s="33">
        <f t="shared" si="1"/>
        <v>2</v>
      </c>
      <c r="L37" s="33">
        <f t="shared" si="1"/>
        <v>2</v>
      </c>
      <c r="M37" s="33">
        <f t="shared" si="1"/>
        <v>2</v>
      </c>
      <c r="N37" s="33">
        <f t="shared" si="1"/>
        <v>2</v>
      </c>
      <c r="O37" s="33">
        <f t="shared" si="1"/>
        <v>2</v>
      </c>
      <c r="P37" s="33">
        <f t="shared" si="1"/>
        <v>2</v>
      </c>
      <c r="Q37" s="33">
        <f t="shared" si="1"/>
        <v>2</v>
      </c>
      <c r="R37" s="33">
        <f t="shared" si="1"/>
        <v>2</v>
      </c>
      <c r="S37" s="33">
        <f t="shared" si="1"/>
        <v>2</v>
      </c>
      <c r="T37" s="33">
        <f t="shared" si="1"/>
        <v>2</v>
      </c>
      <c r="U37" s="33">
        <f t="shared" si="1"/>
        <v>2</v>
      </c>
      <c r="V37" s="33">
        <f t="shared" si="1"/>
        <v>2</v>
      </c>
      <c r="W37" s="33">
        <f t="shared" si="1"/>
        <v>2</v>
      </c>
      <c r="X37" s="33">
        <f t="shared" si="1"/>
        <v>2</v>
      </c>
      <c r="Y37" s="33">
        <f t="shared" si="1"/>
        <v>2</v>
      </c>
    </row>
    <row r="38" spans="1:25" x14ac:dyDescent="0.25">
      <c r="A38" s="27" t="s">
        <v>25</v>
      </c>
      <c r="B38" s="33">
        <f t="shared" si="1"/>
        <v>2</v>
      </c>
      <c r="C38" s="33">
        <f t="shared" si="1"/>
        <v>2</v>
      </c>
      <c r="D38" s="33">
        <f t="shared" si="1"/>
        <v>2</v>
      </c>
      <c r="E38" s="33">
        <f t="shared" si="1"/>
        <v>2</v>
      </c>
      <c r="F38" s="33">
        <f t="shared" si="1"/>
        <v>2</v>
      </c>
      <c r="G38" s="33">
        <f t="shared" si="1"/>
        <v>2</v>
      </c>
      <c r="H38" s="33">
        <f t="shared" si="1"/>
        <v>2</v>
      </c>
      <c r="I38" s="33">
        <f t="shared" si="1"/>
        <v>2</v>
      </c>
      <c r="J38" s="33">
        <f t="shared" si="1"/>
        <v>2</v>
      </c>
      <c r="K38" s="33">
        <f t="shared" si="1"/>
        <v>2</v>
      </c>
      <c r="L38" s="33">
        <f t="shared" si="1"/>
        <v>2</v>
      </c>
      <c r="M38" s="33">
        <f t="shared" si="1"/>
        <v>2</v>
      </c>
      <c r="N38" s="33">
        <f t="shared" si="1"/>
        <v>2</v>
      </c>
      <c r="O38" s="33">
        <f t="shared" si="1"/>
        <v>2</v>
      </c>
      <c r="P38" s="33">
        <f t="shared" si="1"/>
        <v>2</v>
      </c>
      <c r="Q38" s="33">
        <f t="shared" si="1"/>
        <v>2</v>
      </c>
      <c r="R38" s="33">
        <f t="shared" si="1"/>
        <v>2</v>
      </c>
      <c r="S38" s="33">
        <f t="shared" si="1"/>
        <v>2</v>
      </c>
      <c r="T38" s="33">
        <f t="shared" si="1"/>
        <v>2</v>
      </c>
      <c r="U38" s="33">
        <f t="shared" si="1"/>
        <v>2</v>
      </c>
      <c r="V38" s="33">
        <f t="shared" si="1"/>
        <v>2</v>
      </c>
      <c r="W38" s="33">
        <f t="shared" si="1"/>
        <v>2</v>
      </c>
      <c r="X38" s="33">
        <f t="shared" si="1"/>
        <v>2</v>
      </c>
      <c r="Y38" s="33">
        <f t="shared" si="1"/>
        <v>2</v>
      </c>
    </row>
    <row r="39" spans="1:25" x14ac:dyDescent="0.25">
      <c r="A39" s="27" t="s">
        <v>26</v>
      </c>
      <c r="B39" s="33">
        <f t="shared" si="1"/>
        <v>2</v>
      </c>
      <c r="C39" s="33">
        <f t="shared" si="1"/>
        <v>2</v>
      </c>
      <c r="D39" s="33">
        <f t="shared" si="1"/>
        <v>2</v>
      </c>
      <c r="E39" s="33">
        <f t="shared" si="1"/>
        <v>2</v>
      </c>
      <c r="F39" s="33">
        <f t="shared" si="1"/>
        <v>2</v>
      </c>
      <c r="G39" s="33">
        <f t="shared" si="1"/>
        <v>2</v>
      </c>
      <c r="H39" s="33">
        <f t="shared" si="1"/>
        <v>2</v>
      </c>
      <c r="I39" s="33">
        <f t="shared" si="1"/>
        <v>2</v>
      </c>
      <c r="J39" s="33">
        <f t="shared" si="1"/>
        <v>2</v>
      </c>
      <c r="K39" s="33">
        <f t="shared" si="1"/>
        <v>2</v>
      </c>
      <c r="L39" s="33">
        <f t="shared" si="1"/>
        <v>2</v>
      </c>
      <c r="M39" s="33">
        <f t="shared" si="1"/>
        <v>2</v>
      </c>
      <c r="N39" s="33">
        <f t="shared" si="1"/>
        <v>2</v>
      </c>
      <c r="O39" s="33">
        <f t="shared" si="1"/>
        <v>2</v>
      </c>
      <c r="P39" s="33">
        <f t="shared" si="1"/>
        <v>2</v>
      </c>
      <c r="Q39" s="33">
        <f t="shared" si="1"/>
        <v>2</v>
      </c>
      <c r="R39" s="33">
        <f t="shared" si="1"/>
        <v>2</v>
      </c>
      <c r="S39" s="33">
        <f t="shared" si="1"/>
        <v>2</v>
      </c>
      <c r="T39" s="33">
        <f t="shared" si="1"/>
        <v>2</v>
      </c>
      <c r="U39" s="33">
        <f t="shared" si="1"/>
        <v>2</v>
      </c>
      <c r="V39" s="33">
        <f t="shared" si="1"/>
        <v>2</v>
      </c>
      <c r="W39" s="33">
        <f t="shared" si="1"/>
        <v>2</v>
      </c>
      <c r="X39" s="33">
        <f t="shared" si="1"/>
        <v>2</v>
      </c>
      <c r="Y39" s="33">
        <f t="shared" si="1"/>
        <v>2</v>
      </c>
    </row>
  </sheetData>
  <sheetProtection password="C750" sheet="1" objects="1" scenarios="1" selectLockedCells="1"/>
  <dataValidations count="2">
    <dataValidation type="list" showErrorMessage="1" errorTitle="Error Gene" error="Put or select a gene used in this study and defined in the Detai's Page" sqref="B7:Y22">
      <formula1>Genes_List</formula1>
    </dataValidation>
    <dataValidation allowBlank="1" promptTitle="Data input" prompt="Please determine if the data is in logaritmic values or not." sqref="F1"/>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Y22"/>
  <sheetViews>
    <sheetView showGridLines="0" showRowColHeaders="0" workbookViewId="0">
      <selection activeCell="F2" sqref="F2"/>
    </sheetView>
  </sheetViews>
  <sheetFormatPr defaultRowHeight="15" x14ac:dyDescent="0.25"/>
  <cols>
    <col min="1" max="7" width="9.140625" style="23"/>
    <col min="8" max="13" width="9.140625" style="23" customWidth="1"/>
    <col min="14" max="25" width="9.140625" style="23" hidden="1" customWidth="1"/>
    <col min="26" max="16384" width="9.140625" style="23"/>
  </cols>
  <sheetData>
    <row r="1" spans="1:25" ht="15.75" thickBot="1" x14ac:dyDescent="0.3">
      <c r="A1" s="42" t="s">
        <v>7</v>
      </c>
      <c r="B1" s="35" t="s">
        <v>8</v>
      </c>
      <c r="C1" s="35" t="s">
        <v>27</v>
      </c>
      <c r="D1" s="3" t="s">
        <v>9</v>
      </c>
      <c r="E1" s="52" t="str">
        <f>Details!$B$7</f>
        <v>12X8</v>
      </c>
      <c r="F1" s="10" t="s">
        <v>622</v>
      </c>
    </row>
    <row r="2" spans="1:25" x14ac:dyDescent="0.25">
      <c r="A2" s="48" t="s">
        <v>10</v>
      </c>
      <c r="B2" s="48" t="s">
        <v>2</v>
      </c>
      <c r="C2" s="48" t="s">
        <v>3</v>
      </c>
      <c r="D2" s="35" t="s">
        <v>4</v>
      </c>
      <c r="E2" s="35" t="s">
        <v>5</v>
      </c>
      <c r="F2" s="1" t="s">
        <v>6</v>
      </c>
    </row>
    <row r="3" spans="1:25" x14ac:dyDescent="0.25">
      <c r="A3" s="1" t="s">
        <v>0</v>
      </c>
    </row>
    <row r="4" spans="1:25" hidden="1" x14ac:dyDescent="0.25">
      <c r="A4" s="48" t="s">
        <v>1</v>
      </c>
    </row>
    <row r="6" spans="1:25" x14ac:dyDescent="0.25">
      <c r="A6" s="53"/>
      <c r="B6" s="31">
        <v>1</v>
      </c>
      <c r="C6" s="31">
        <v>2</v>
      </c>
      <c r="D6" s="31">
        <v>3</v>
      </c>
      <c r="E6" s="31">
        <v>4</v>
      </c>
      <c r="F6" s="31">
        <v>5</v>
      </c>
      <c r="G6" s="31">
        <v>6</v>
      </c>
      <c r="H6" s="31">
        <v>7</v>
      </c>
      <c r="I6" s="31">
        <v>8</v>
      </c>
      <c r="J6" s="31">
        <v>9</v>
      </c>
      <c r="K6" s="31">
        <v>10</v>
      </c>
      <c r="L6" s="31">
        <v>11</v>
      </c>
      <c r="M6" s="31">
        <v>12</v>
      </c>
      <c r="N6" s="31">
        <v>13</v>
      </c>
      <c r="O6" s="31">
        <v>14</v>
      </c>
      <c r="P6" s="31">
        <v>15</v>
      </c>
      <c r="Q6" s="31">
        <v>16</v>
      </c>
      <c r="R6" s="31">
        <v>17</v>
      </c>
      <c r="S6" s="31">
        <v>18</v>
      </c>
      <c r="T6" s="31">
        <v>19</v>
      </c>
      <c r="U6" s="31">
        <v>20</v>
      </c>
      <c r="V6" s="31">
        <v>21</v>
      </c>
      <c r="W6" s="31">
        <v>22</v>
      </c>
      <c r="X6" s="31">
        <v>23</v>
      </c>
      <c r="Y6" s="31">
        <v>24</v>
      </c>
    </row>
    <row r="7" spans="1:25" x14ac:dyDescent="0.25">
      <c r="A7" s="54" t="s">
        <v>11</v>
      </c>
      <c r="B7" s="193"/>
      <c r="C7" s="193"/>
      <c r="D7" s="193"/>
      <c r="E7" s="193"/>
      <c r="F7" s="193"/>
      <c r="G7" s="193"/>
      <c r="H7" s="193"/>
      <c r="I7" s="193"/>
      <c r="J7" s="193"/>
      <c r="K7" s="193"/>
      <c r="L7" s="193"/>
      <c r="M7" s="193"/>
      <c r="N7" s="193"/>
      <c r="O7" s="193"/>
      <c r="P7" s="193"/>
      <c r="Q7" s="193"/>
      <c r="R7" s="193"/>
      <c r="S7" s="193"/>
      <c r="T7" s="193"/>
      <c r="U7" s="193"/>
      <c r="V7" s="193"/>
      <c r="W7" s="193"/>
      <c r="X7" s="193"/>
      <c r="Y7" s="193"/>
    </row>
    <row r="8" spans="1:25" x14ac:dyDescent="0.25">
      <c r="A8" s="54" t="s">
        <v>12</v>
      </c>
      <c r="B8" s="193"/>
      <c r="C8" s="193"/>
      <c r="D8" s="193"/>
      <c r="E8" s="193"/>
      <c r="F8" s="193"/>
      <c r="G8" s="193"/>
      <c r="H8" s="193"/>
      <c r="I8" s="193"/>
      <c r="J8" s="193"/>
      <c r="K8" s="193"/>
      <c r="L8" s="193"/>
      <c r="M8" s="193"/>
      <c r="N8" s="193"/>
      <c r="O8" s="193"/>
      <c r="P8" s="193"/>
      <c r="Q8" s="193"/>
      <c r="R8" s="193"/>
      <c r="S8" s="193"/>
      <c r="T8" s="193"/>
      <c r="U8" s="193"/>
      <c r="V8" s="193"/>
      <c r="W8" s="193"/>
      <c r="X8" s="193"/>
      <c r="Y8" s="193"/>
    </row>
    <row r="9" spans="1:25" x14ac:dyDescent="0.25">
      <c r="A9" s="54" t="s">
        <v>13</v>
      </c>
      <c r="B9" s="193"/>
      <c r="C9" s="193"/>
      <c r="D9" s="193"/>
      <c r="E9" s="193"/>
      <c r="F9" s="193"/>
      <c r="G9" s="193"/>
      <c r="H9" s="193"/>
      <c r="I9" s="193"/>
      <c r="J9" s="193"/>
      <c r="K9" s="193"/>
      <c r="L9" s="193"/>
      <c r="M9" s="193"/>
      <c r="N9" s="193"/>
      <c r="O9" s="193"/>
      <c r="P9" s="193"/>
      <c r="Q9" s="193"/>
      <c r="R9" s="193"/>
      <c r="S9" s="193"/>
      <c r="T9" s="193"/>
      <c r="U9" s="193"/>
      <c r="V9" s="193"/>
      <c r="W9" s="193"/>
      <c r="X9" s="193"/>
      <c r="Y9" s="193"/>
    </row>
    <row r="10" spans="1:25" x14ac:dyDescent="0.25">
      <c r="A10" s="54" t="s">
        <v>14</v>
      </c>
      <c r="B10" s="193"/>
      <c r="C10" s="193"/>
      <c r="D10" s="193"/>
      <c r="E10" s="193"/>
      <c r="F10" s="193"/>
      <c r="G10" s="193"/>
      <c r="H10" s="193"/>
      <c r="I10" s="193"/>
      <c r="J10" s="193"/>
      <c r="K10" s="193"/>
      <c r="L10" s="193"/>
      <c r="M10" s="193"/>
      <c r="N10" s="193"/>
      <c r="O10" s="193"/>
      <c r="P10" s="193"/>
      <c r="Q10" s="193"/>
      <c r="R10" s="193"/>
      <c r="S10" s="193"/>
      <c r="T10" s="193"/>
      <c r="U10" s="193"/>
      <c r="V10" s="193"/>
      <c r="W10" s="193"/>
      <c r="X10" s="193"/>
      <c r="Y10" s="193"/>
    </row>
    <row r="11" spans="1:25" x14ac:dyDescent="0.25">
      <c r="A11" s="54" t="s">
        <v>15</v>
      </c>
      <c r="B11" s="193"/>
      <c r="C11" s="193"/>
      <c r="D11" s="193"/>
      <c r="E11" s="193"/>
      <c r="F11" s="193"/>
      <c r="G11" s="193"/>
      <c r="H11" s="193"/>
      <c r="I11" s="193"/>
      <c r="J11" s="193"/>
      <c r="K11" s="193"/>
      <c r="L11" s="193"/>
      <c r="M11" s="193"/>
      <c r="N11" s="193"/>
      <c r="O11" s="193"/>
      <c r="P11" s="193"/>
      <c r="Q11" s="193"/>
      <c r="R11" s="193"/>
      <c r="S11" s="193"/>
      <c r="T11" s="193"/>
      <c r="U11" s="193"/>
      <c r="V11" s="193"/>
      <c r="W11" s="193"/>
      <c r="X11" s="193"/>
      <c r="Y11" s="193"/>
    </row>
    <row r="12" spans="1:25" x14ac:dyDescent="0.25">
      <c r="A12" s="54" t="s">
        <v>16</v>
      </c>
      <c r="B12" s="193"/>
      <c r="C12" s="193"/>
      <c r="D12" s="193"/>
      <c r="E12" s="193"/>
      <c r="F12" s="193"/>
      <c r="G12" s="193"/>
      <c r="H12" s="193"/>
      <c r="I12" s="193"/>
      <c r="J12" s="193"/>
      <c r="K12" s="193"/>
      <c r="L12" s="193"/>
      <c r="M12" s="193"/>
      <c r="N12" s="193"/>
      <c r="O12" s="193"/>
      <c r="P12" s="193"/>
      <c r="Q12" s="193"/>
      <c r="R12" s="193"/>
      <c r="S12" s="193"/>
      <c r="T12" s="193"/>
      <c r="U12" s="193"/>
      <c r="V12" s="193"/>
      <c r="W12" s="193"/>
      <c r="X12" s="193"/>
      <c r="Y12" s="193"/>
    </row>
    <row r="13" spans="1:25" x14ac:dyDescent="0.25">
      <c r="A13" s="54" t="s">
        <v>17</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row>
    <row r="14" spans="1:25" x14ac:dyDescent="0.25">
      <c r="A14" s="54" t="s">
        <v>18</v>
      </c>
      <c r="B14" s="193"/>
      <c r="C14" s="193"/>
      <c r="D14" s="193"/>
      <c r="E14" s="193"/>
      <c r="F14" s="193"/>
      <c r="G14" s="193"/>
      <c r="H14" s="193"/>
      <c r="I14" s="193"/>
      <c r="J14" s="193"/>
      <c r="K14" s="193"/>
      <c r="L14" s="193"/>
      <c r="M14" s="193"/>
      <c r="N14" s="193"/>
      <c r="O14" s="193"/>
      <c r="P14" s="193"/>
      <c r="Q14" s="193"/>
      <c r="R14" s="193"/>
      <c r="S14" s="193"/>
      <c r="T14" s="193"/>
      <c r="U14" s="193"/>
      <c r="V14" s="193"/>
      <c r="W14" s="193"/>
      <c r="X14" s="193"/>
      <c r="Y14" s="193"/>
    </row>
    <row r="15" spans="1:25" hidden="1" x14ac:dyDescent="0.25">
      <c r="A15" s="54" t="s">
        <v>19</v>
      </c>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row>
    <row r="16" spans="1:25" hidden="1" x14ac:dyDescent="0.25">
      <c r="A16" s="54" t="s">
        <v>20</v>
      </c>
      <c r="B16" s="193"/>
      <c r="C16" s="193"/>
      <c r="D16" s="193"/>
      <c r="E16" s="193"/>
      <c r="F16" s="193"/>
      <c r="G16" s="193"/>
      <c r="H16" s="193"/>
      <c r="I16" s="193"/>
      <c r="J16" s="193"/>
      <c r="K16" s="193"/>
      <c r="L16" s="193"/>
      <c r="M16" s="193"/>
      <c r="N16" s="193"/>
      <c r="O16" s="193"/>
      <c r="P16" s="193"/>
      <c r="Q16" s="193"/>
      <c r="R16" s="193"/>
      <c r="S16" s="193"/>
      <c r="T16" s="193"/>
      <c r="U16" s="193"/>
      <c r="V16" s="193"/>
      <c r="W16" s="193"/>
      <c r="X16" s="193"/>
      <c r="Y16" s="193"/>
    </row>
    <row r="17" spans="1:25" hidden="1" x14ac:dyDescent="0.25">
      <c r="A17" s="54" t="s">
        <v>21</v>
      </c>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row>
    <row r="18" spans="1:25" hidden="1" x14ac:dyDescent="0.25">
      <c r="A18" s="54" t="s">
        <v>22</v>
      </c>
      <c r="B18" s="193"/>
      <c r="C18" s="193"/>
      <c r="D18" s="193"/>
      <c r="E18" s="193"/>
      <c r="F18" s="193"/>
      <c r="G18" s="193"/>
      <c r="H18" s="193"/>
      <c r="I18" s="193"/>
      <c r="J18" s="193"/>
      <c r="K18" s="193"/>
      <c r="L18" s="193"/>
      <c r="M18" s="193"/>
      <c r="N18" s="193"/>
      <c r="O18" s="193"/>
      <c r="P18" s="193"/>
      <c r="Q18" s="193"/>
      <c r="R18" s="193"/>
      <c r="S18" s="193"/>
      <c r="T18" s="193"/>
      <c r="U18" s="193"/>
      <c r="V18" s="193"/>
      <c r="W18" s="193"/>
      <c r="X18" s="193"/>
      <c r="Y18" s="193"/>
    </row>
    <row r="19" spans="1:25" hidden="1" x14ac:dyDescent="0.25">
      <c r="A19" s="54" t="s">
        <v>23</v>
      </c>
      <c r="B19" s="193"/>
      <c r="C19" s="193"/>
      <c r="D19" s="193"/>
      <c r="E19" s="193"/>
      <c r="F19" s="193"/>
      <c r="G19" s="193"/>
      <c r="H19" s="193"/>
      <c r="I19" s="193"/>
      <c r="J19" s="193"/>
      <c r="K19" s="193"/>
      <c r="L19" s="193"/>
      <c r="M19" s="193"/>
      <c r="N19" s="193"/>
      <c r="O19" s="193"/>
      <c r="P19" s="193"/>
      <c r="Q19" s="193"/>
      <c r="R19" s="193"/>
      <c r="S19" s="193"/>
      <c r="T19" s="193"/>
      <c r="U19" s="193"/>
      <c r="V19" s="193"/>
      <c r="W19" s="193"/>
      <c r="X19" s="193"/>
      <c r="Y19" s="193"/>
    </row>
    <row r="20" spans="1:25" hidden="1" x14ac:dyDescent="0.25">
      <c r="A20" s="54" t="s">
        <v>24</v>
      </c>
      <c r="B20" s="193"/>
      <c r="C20" s="193"/>
      <c r="D20" s="193"/>
      <c r="E20" s="193"/>
      <c r="F20" s="193"/>
      <c r="G20" s="193"/>
      <c r="H20" s="193"/>
      <c r="I20" s="193"/>
      <c r="J20" s="193"/>
      <c r="K20" s="193"/>
      <c r="L20" s="193"/>
      <c r="M20" s="193"/>
      <c r="N20" s="193"/>
      <c r="O20" s="193"/>
      <c r="P20" s="193"/>
      <c r="Q20" s="193"/>
      <c r="R20" s="193"/>
      <c r="S20" s="193"/>
      <c r="T20" s="193"/>
      <c r="U20" s="193"/>
      <c r="V20" s="193"/>
      <c r="W20" s="193"/>
      <c r="X20" s="193"/>
      <c r="Y20" s="193"/>
    </row>
    <row r="21" spans="1:25" hidden="1" x14ac:dyDescent="0.25">
      <c r="A21" s="54" t="s">
        <v>25</v>
      </c>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row>
    <row r="22" spans="1:25" hidden="1" x14ac:dyDescent="0.25">
      <c r="A22" s="54" t="s">
        <v>26</v>
      </c>
      <c r="B22" s="193"/>
      <c r="C22" s="193"/>
      <c r="D22" s="193"/>
      <c r="E22" s="193"/>
      <c r="F22" s="193"/>
      <c r="G22" s="193"/>
      <c r="H22" s="193"/>
      <c r="I22" s="193"/>
      <c r="J22" s="193"/>
      <c r="K22" s="193"/>
      <c r="L22" s="193"/>
      <c r="M22" s="193"/>
      <c r="N22" s="193"/>
      <c r="O22" s="193"/>
      <c r="P22" s="193"/>
      <c r="Q22" s="193"/>
      <c r="R22" s="193"/>
      <c r="S22" s="193"/>
      <c r="T22" s="193"/>
      <c r="U22" s="193"/>
      <c r="V22" s="193"/>
      <c r="W22" s="193"/>
      <c r="X22" s="193"/>
      <c r="Y22" s="193"/>
    </row>
  </sheetData>
  <sheetProtection password="C750" sheet="1" objects="1" scenarios="1" selectLockedCells="1"/>
  <dataValidations count="1">
    <dataValidation allowBlank="1" promptTitle="Data input" prompt="Please determine if the data is in logaritmic values or not." sqref="F1"/>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Y22"/>
  <sheetViews>
    <sheetView showGridLines="0" showRowColHeaders="0" workbookViewId="0">
      <selection activeCell="E2" sqref="E2"/>
    </sheetView>
  </sheetViews>
  <sheetFormatPr defaultRowHeight="15" x14ac:dyDescent="0.25"/>
  <cols>
    <col min="1" max="7" width="9.140625" style="23"/>
    <col min="8" max="13" width="9.140625" style="23" customWidth="1"/>
    <col min="14" max="25" width="9.140625" style="23" hidden="1" customWidth="1"/>
    <col min="26" max="16384" width="9.140625" style="23"/>
  </cols>
  <sheetData>
    <row r="1" spans="1:25" ht="15.75" thickBot="1" x14ac:dyDescent="0.3">
      <c r="A1" s="42" t="s">
        <v>7</v>
      </c>
      <c r="B1" s="35" t="s">
        <v>8</v>
      </c>
      <c r="C1" s="35" t="s">
        <v>27</v>
      </c>
      <c r="D1" s="3" t="s">
        <v>9</v>
      </c>
      <c r="E1" s="52" t="str">
        <f>Details!$B$7</f>
        <v>12X8</v>
      </c>
      <c r="F1" s="10" t="s">
        <v>622</v>
      </c>
    </row>
    <row r="2" spans="1:25" x14ac:dyDescent="0.25">
      <c r="A2" s="48" t="s">
        <v>10</v>
      </c>
      <c r="B2" s="48" t="s">
        <v>2</v>
      </c>
      <c r="C2" s="48" t="s">
        <v>3</v>
      </c>
      <c r="D2" s="35" t="s">
        <v>4</v>
      </c>
      <c r="E2" s="1" t="s">
        <v>5</v>
      </c>
      <c r="F2" s="35" t="s">
        <v>6</v>
      </c>
    </row>
    <row r="3" spans="1:25" x14ac:dyDescent="0.25">
      <c r="A3" s="1" t="s">
        <v>0</v>
      </c>
    </row>
    <row r="4" spans="1:25" hidden="1" x14ac:dyDescent="0.25">
      <c r="A4" s="48" t="s">
        <v>1</v>
      </c>
    </row>
    <row r="6" spans="1:25" x14ac:dyDescent="0.25">
      <c r="A6" s="53"/>
      <c r="B6" s="31">
        <v>1</v>
      </c>
      <c r="C6" s="31">
        <v>2</v>
      </c>
      <c r="D6" s="31">
        <v>3</v>
      </c>
      <c r="E6" s="31">
        <v>4</v>
      </c>
      <c r="F6" s="31">
        <v>5</v>
      </c>
      <c r="G6" s="31">
        <v>6</v>
      </c>
      <c r="H6" s="31">
        <v>7</v>
      </c>
      <c r="I6" s="31">
        <v>8</v>
      </c>
      <c r="J6" s="31">
        <v>9</v>
      </c>
      <c r="K6" s="31">
        <v>10</v>
      </c>
      <c r="L6" s="31">
        <v>11</v>
      </c>
      <c r="M6" s="31">
        <v>12</v>
      </c>
      <c r="N6" s="31">
        <v>13</v>
      </c>
      <c r="O6" s="31">
        <v>14</v>
      </c>
      <c r="P6" s="31">
        <v>15</v>
      </c>
      <c r="Q6" s="31">
        <v>16</v>
      </c>
      <c r="R6" s="31">
        <v>17</v>
      </c>
      <c r="S6" s="31">
        <v>18</v>
      </c>
      <c r="T6" s="31">
        <v>19</v>
      </c>
      <c r="U6" s="31">
        <v>20</v>
      </c>
      <c r="V6" s="31">
        <v>21</v>
      </c>
      <c r="W6" s="31">
        <v>22</v>
      </c>
      <c r="X6" s="31">
        <v>23</v>
      </c>
      <c r="Y6" s="31">
        <v>24</v>
      </c>
    </row>
    <row r="7" spans="1:25" x14ac:dyDescent="0.25">
      <c r="A7" s="54" t="s">
        <v>11</v>
      </c>
      <c r="B7" s="36"/>
      <c r="C7" s="36"/>
      <c r="D7" s="36"/>
      <c r="E7" s="36"/>
      <c r="F7" s="36"/>
      <c r="G7" s="36"/>
      <c r="H7" s="36"/>
      <c r="I7" s="36"/>
      <c r="J7" s="36" t="s">
        <v>705</v>
      </c>
      <c r="K7" s="36" t="s">
        <v>705</v>
      </c>
      <c r="L7" s="36" t="s">
        <v>705</v>
      </c>
      <c r="M7" s="36" t="s">
        <v>705</v>
      </c>
      <c r="N7" s="36"/>
      <c r="O7" s="36"/>
      <c r="P7" s="36"/>
      <c r="Q7" s="36"/>
      <c r="R7" s="36"/>
      <c r="S7" s="36"/>
      <c r="T7" s="36"/>
      <c r="U7" s="36"/>
      <c r="V7" s="36"/>
      <c r="W7" s="36"/>
      <c r="X7" s="36"/>
      <c r="Y7" s="36"/>
    </row>
    <row r="8" spans="1:25" x14ac:dyDescent="0.25">
      <c r="A8" s="54" t="s">
        <v>12</v>
      </c>
      <c r="B8" s="36"/>
      <c r="C8" s="36"/>
      <c r="D8" s="36"/>
      <c r="E8" s="36"/>
      <c r="F8" s="36"/>
      <c r="G8" s="36"/>
      <c r="H8" s="36"/>
      <c r="I8" s="36"/>
      <c r="J8" s="36" t="s">
        <v>705</v>
      </c>
      <c r="K8" s="36" t="s">
        <v>705</v>
      </c>
      <c r="L8" s="36" t="s">
        <v>705</v>
      </c>
      <c r="M8" s="36" t="s">
        <v>705</v>
      </c>
      <c r="N8" s="36"/>
      <c r="O8" s="36"/>
      <c r="P8" s="36"/>
      <c r="Q8" s="36"/>
      <c r="R8" s="36"/>
      <c r="S8" s="36"/>
      <c r="T8" s="36"/>
      <c r="U8" s="36"/>
      <c r="V8" s="36"/>
      <c r="W8" s="36"/>
      <c r="X8" s="36"/>
      <c r="Y8" s="36"/>
    </row>
    <row r="9" spans="1:25" x14ac:dyDescent="0.25">
      <c r="A9" s="54" t="s">
        <v>13</v>
      </c>
      <c r="B9" s="36"/>
      <c r="C9" s="36"/>
      <c r="D9" s="36"/>
      <c r="E9" s="36"/>
      <c r="F9" s="36"/>
      <c r="G9" s="36"/>
      <c r="H9" s="36"/>
      <c r="I9" s="36"/>
      <c r="J9" s="36" t="s">
        <v>705</v>
      </c>
      <c r="K9" s="36" t="s">
        <v>705</v>
      </c>
      <c r="L9" s="36" t="s">
        <v>705</v>
      </c>
      <c r="M9" s="36" t="s">
        <v>705</v>
      </c>
      <c r="N9" s="36"/>
      <c r="O9" s="36"/>
      <c r="P9" s="36"/>
      <c r="Q9" s="36"/>
      <c r="R9" s="36"/>
      <c r="S9" s="36"/>
      <c r="T9" s="36"/>
      <c r="U9" s="36"/>
      <c r="V9" s="36"/>
      <c r="W9" s="36"/>
      <c r="X9" s="36"/>
      <c r="Y9" s="36"/>
    </row>
    <row r="10" spans="1:25" x14ac:dyDescent="0.25">
      <c r="A10" s="54" t="s">
        <v>14</v>
      </c>
      <c r="B10" s="36"/>
      <c r="C10" s="36"/>
      <c r="D10" s="36"/>
      <c r="E10" s="36"/>
      <c r="F10" s="36"/>
      <c r="G10" s="36"/>
      <c r="H10" s="36"/>
      <c r="I10" s="36"/>
      <c r="J10" s="36" t="s">
        <v>705</v>
      </c>
      <c r="K10" s="36" t="s">
        <v>705</v>
      </c>
      <c r="L10" s="36" t="s">
        <v>705</v>
      </c>
      <c r="M10" s="36" t="s">
        <v>705</v>
      </c>
      <c r="N10" s="36"/>
      <c r="O10" s="36"/>
      <c r="P10" s="36"/>
      <c r="Q10" s="36"/>
      <c r="R10" s="36"/>
      <c r="S10" s="36"/>
      <c r="T10" s="36"/>
      <c r="U10" s="36"/>
      <c r="V10" s="36"/>
      <c r="W10" s="36"/>
      <c r="X10" s="36"/>
      <c r="Y10" s="36"/>
    </row>
    <row r="11" spans="1:25" x14ac:dyDescent="0.25">
      <c r="A11" s="54" t="s">
        <v>15</v>
      </c>
      <c r="B11" s="36"/>
      <c r="C11" s="36"/>
      <c r="D11" s="36"/>
      <c r="E11" s="36"/>
      <c r="F11" s="36"/>
      <c r="G11" s="36"/>
      <c r="H11" s="36"/>
      <c r="I11" s="36"/>
      <c r="J11" s="36" t="s">
        <v>705</v>
      </c>
      <c r="K11" s="36" t="s">
        <v>705</v>
      </c>
      <c r="L11" s="36" t="s">
        <v>705</v>
      </c>
      <c r="M11" s="36" t="s">
        <v>705</v>
      </c>
      <c r="N11" s="36"/>
      <c r="O11" s="36"/>
      <c r="P11" s="36"/>
      <c r="Q11" s="36"/>
      <c r="R11" s="36"/>
      <c r="S11" s="36"/>
      <c r="T11" s="36"/>
      <c r="U11" s="36"/>
      <c r="V11" s="36"/>
      <c r="W11" s="36"/>
      <c r="X11" s="36"/>
      <c r="Y11" s="36"/>
    </row>
    <row r="12" spans="1:25" x14ac:dyDescent="0.25">
      <c r="A12" s="54" t="s">
        <v>16</v>
      </c>
      <c r="B12" s="36"/>
      <c r="C12" s="36"/>
      <c r="D12" s="36"/>
      <c r="E12" s="36"/>
      <c r="F12" s="36"/>
      <c r="G12" s="36"/>
      <c r="H12" s="36"/>
      <c r="I12" s="36"/>
      <c r="J12" s="36" t="s">
        <v>705</v>
      </c>
      <c r="K12" s="36" t="s">
        <v>705</v>
      </c>
      <c r="L12" s="36" t="s">
        <v>705</v>
      </c>
      <c r="M12" s="36" t="s">
        <v>705</v>
      </c>
      <c r="N12" s="36"/>
      <c r="O12" s="36"/>
      <c r="P12" s="36"/>
      <c r="Q12" s="36"/>
      <c r="R12" s="36"/>
      <c r="S12" s="36"/>
      <c r="T12" s="36"/>
      <c r="U12" s="36"/>
      <c r="V12" s="36"/>
      <c r="W12" s="36"/>
      <c r="X12" s="36"/>
      <c r="Y12" s="36"/>
    </row>
    <row r="13" spans="1:25" x14ac:dyDescent="0.25">
      <c r="A13" s="54" t="s">
        <v>17</v>
      </c>
      <c r="B13" s="36"/>
      <c r="C13" s="36"/>
      <c r="D13" s="36"/>
      <c r="E13" s="36"/>
      <c r="F13" s="36"/>
      <c r="G13" s="36"/>
      <c r="H13" s="36"/>
      <c r="I13" s="36"/>
      <c r="J13" s="36" t="s">
        <v>705</v>
      </c>
      <c r="K13" s="36" t="s">
        <v>705</v>
      </c>
      <c r="L13" s="36" t="s">
        <v>705</v>
      </c>
      <c r="M13" s="36" t="s">
        <v>705</v>
      </c>
      <c r="N13" s="36"/>
      <c r="O13" s="36"/>
      <c r="P13" s="36"/>
      <c r="Q13" s="36"/>
      <c r="R13" s="36"/>
      <c r="S13" s="36"/>
      <c r="T13" s="36"/>
      <c r="U13" s="36"/>
      <c r="V13" s="36"/>
      <c r="W13" s="36"/>
      <c r="X13" s="36"/>
      <c r="Y13" s="36"/>
    </row>
    <row r="14" spans="1:25" x14ac:dyDescent="0.25">
      <c r="A14" s="54" t="s">
        <v>18</v>
      </c>
      <c r="B14" s="36"/>
      <c r="C14" s="36"/>
      <c r="D14" s="36"/>
      <c r="E14" s="36"/>
      <c r="F14" s="36"/>
      <c r="G14" s="36"/>
      <c r="H14" s="36"/>
      <c r="I14" s="36"/>
      <c r="J14" s="36"/>
      <c r="K14" s="36" t="s">
        <v>705</v>
      </c>
      <c r="L14" s="36" t="s">
        <v>705</v>
      </c>
      <c r="M14" s="36" t="s">
        <v>705</v>
      </c>
      <c r="N14" s="36"/>
      <c r="O14" s="36"/>
      <c r="P14" s="36"/>
      <c r="Q14" s="36"/>
      <c r="R14" s="36"/>
      <c r="S14" s="36"/>
      <c r="T14" s="36"/>
      <c r="U14" s="36"/>
      <c r="V14" s="36"/>
      <c r="W14" s="36"/>
      <c r="X14" s="36"/>
      <c r="Y14" s="36"/>
    </row>
    <row r="15" spans="1:25" hidden="1" x14ac:dyDescent="0.25">
      <c r="A15" s="54" t="s">
        <v>19</v>
      </c>
      <c r="B15" s="36"/>
      <c r="C15" s="36"/>
      <c r="D15" s="36"/>
      <c r="E15" s="36"/>
      <c r="F15" s="36"/>
      <c r="G15" s="36"/>
      <c r="H15" s="36"/>
      <c r="I15" s="36"/>
      <c r="J15" s="36"/>
      <c r="K15" s="36"/>
      <c r="L15" s="36"/>
      <c r="M15" s="36"/>
      <c r="N15" s="36"/>
      <c r="O15" s="36"/>
      <c r="P15" s="36"/>
      <c r="Q15" s="36"/>
      <c r="R15" s="36"/>
      <c r="S15" s="36"/>
      <c r="T15" s="36"/>
      <c r="U15" s="36"/>
      <c r="V15" s="36"/>
      <c r="W15" s="36"/>
      <c r="X15" s="36"/>
      <c r="Y15" s="36"/>
    </row>
    <row r="16" spans="1:25" hidden="1" x14ac:dyDescent="0.25">
      <c r="A16" s="54" t="s">
        <v>20</v>
      </c>
      <c r="B16" s="36"/>
      <c r="C16" s="36"/>
      <c r="D16" s="36"/>
      <c r="E16" s="36"/>
      <c r="F16" s="36"/>
      <c r="G16" s="36"/>
      <c r="H16" s="36"/>
      <c r="I16" s="36"/>
      <c r="J16" s="36"/>
      <c r="K16" s="36"/>
      <c r="L16" s="36"/>
      <c r="M16" s="36"/>
      <c r="N16" s="36"/>
      <c r="O16" s="36"/>
      <c r="P16" s="36"/>
      <c r="Q16" s="36"/>
      <c r="R16" s="36"/>
      <c r="S16" s="36"/>
      <c r="T16" s="36"/>
      <c r="U16" s="36"/>
      <c r="V16" s="36"/>
      <c r="W16" s="36"/>
      <c r="X16" s="36"/>
      <c r="Y16" s="36"/>
    </row>
    <row r="17" spans="1:25" hidden="1" x14ac:dyDescent="0.25">
      <c r="A17" s="54" t="s">
        <v>21</v>
      </c>
      <c r="B17" s="36"/>
      <c r="C17" s="36"/>
      <c r="D17" s="36"/>
      <c r="E17" s="36"/>
      <c r="F17" s="36"/>
      <c r="G17" s="36"/>
      <c r="H17" s="36"/>
      <c r="I17" s="36"/>
      <c r="J17" s="36"/>
      <c r="K17" s="36"/>
      <c r="L17" s="36"/>
      <c r="M17" s="36"/>
      <c r="N17" s="36"/>
      <c r="O17" s="36"/>
      <c r="P17" s="36"/>
      <c r="Q17" s="36"/>
      <c r="R17" s="36"/>
      <c r="S17" s="36"/>
      <c r="T17" s="36"/>
      <c r="U17" s="36"/>
      <c r="V17" s="36"/>
      <c r="W17" s="36"/>
      <c r="X17" s="36"/>
      <c r="Y17" s="36"/>
    </row>
    <row r="18" spans="1:25" hidden="1" x14ac:dyDescent="0.25">
      <c r="A18" s="54" t="s">
        <v>22</v>
      </c>
      <c r="B18" s="36"/>
      <c r="C18" s="36"/>
      <c r="D18" s="36"/>
      <c r="E18" s="36"/>
      <c r="F18" s="36"/>
      <c r="G18" s="36"/>
      <c r="H18" s="36"/>
      <c r="I18" s="36"/>
      <c r="J18" s="36"/>
      <c r="K18" s="36"/>
      <c r="L18" s="36"/>
      <c r="M18" s="36"/>
      <c r="N18" s="36"/>
      <c r="O18" s="36"/>
      <c r="P18" s="36"/>
      <c r="Q18" s="36"/>
      <c r="R18" s="36"/>
      <c r="S18" s="36"/>
      <c r="T18" s="36"/>
      <c r="U18" s="36"/>
      <c r="V18" s="36"/>
      <c r="W18" s="36"/>
      <c r="X18" s="36"/>
      <c r="Y18" s="36"/>
    </row>
    <row r="19" spans="1:25" hidden="1" x14ac:dyDescent="0.25">
      <c r="A19" s="54" t="s">
        <v>23</v>
      </c>
      <c r="B19" s="36"/>
      <c r="C19" s="36"/>
      <c r="D19" s="36"/>
      <c r="E19" s="36"/>
      <c r="F19" s="36"/>
      <c r="G19" s="36"/>
      <c r="H19" s="36"/>
      <c r="I19" s="36"/>
      <c r="J19" s="36"/>
      <c r="K19" s="36"/>
      <c r="L19" s="36"/>
      <c r="M19" s="36"/>
      <c r="N19" s="36"/>
      <c r="O19" s="36"/>
      <c r="P19" s="36"/>
      <c r="Q19" s="36"/>
      <c r="R19" s="36"/>
      <c r="S19" s="36"/>
      <c r="T19" s="36"/>
      <c r="U19" s="36"/>
      <c r="V19" s="36"/>
      <c r="W19" s="36"/>
      <c r="X19" s="36"/>
      <c r="Y19" s="36"/>
    </row>
    <row r="20" spans="1:25" hidden="1" x14ac:dyDescent="0.25">
      <c r="A20" s="54" t="s">
        <v>24</v>
      </c>
      <c r="B20" s="36"/>
      <c r="C20" s="36"/>
      <c r="D20" s="36"/>
      <c r="E20" s="36"/>
      <c r="F20" s="36"/>
      <c r="G20" s="36"/>
      <c r="H20" s="36"/>
      <c r="I20" s="36"/>
      <c r="J20" s="36"/>
      <c r="K20" s="36"/>
      <c r="L20" s="36"/>
      <c r="M20" s="36"/>
      <c r="N20" s="36"/>
      <c r="O20" s="36"/>
      <c r="P20" s="36"/>
      <c r="Q20" s="36"/>
      <c r="R20" s="36"/>
      <c r="S20" s="36"/>
      <c r="T20" s="36"/>
      <c r="U20" s="36"/>
      <c r="V20" s="36"/>
      <c r="W20" s="36"/>
      <c r="X20" s="36"/>
      <c r="Y20" s="36"/>
    </row>
    <row r="21" spans="1:25" hidden="1" x14ac:dyDescent="0.25">
      <c r="A21" s="54" t="s">
        <v>25</v>
      </c>
      <c r="B21" s="36"/>
      <c r="C21" s="36"/>
      <c r="D21" s="36"/>
      <c r="E21" s="36"/>
      <c r="F21" s="36"/>
      <c r="G21" s="36"/>
      <c r="H21" s="36"/>
      <c r="I21" s="36"/>
      <c r="J21" s="36"/>
      <c r="K21" s="36"/>
      <c r="L21" s="36"/>
      <c r="M21" s="36"/>
      <c r="N21" s="36"/>
      <c r="O21" s="36"/>
      <c r="P21" s="36"/>
      <c r="Q21" s="36"/>
      <c r="R21" s="36"/>
      <c r="S21" s="36"/>
      <c r="T21" s="36"/>
      <c r="U21" s="36"/>
      <c r="V21" s="36"/>
      <c r="W21" s="36"/>
      <c r="X21" s="36"/>
      <c r="Y21" s="36"/>
    </row>
    <row r="22" spans="1:25" hidden="1" x14ac:dyDescent="0.25">
      <c r="A22" s="54" t="s">
        <v>26</v>
      </c>
      <c r="B22" s="36"/>
      <c r="C22" s="36"/>
      <c r="D22" s="36"/>
      <c r="E22" s="36"/>
      <c r="F22" s="36"/>
      <c r="G22" s="36"/>
      <c r="H22" s="36"/>
      <c r="I22" s="36"/>
      <c r="J22" s="36"/>
      <c r="K22" s="36"/>
      <c r="L22" s="36"/>
      <c r="M22" s="36"/>
      <c r="N22" s="36"/>
      <c r="O22" s="36"/>
      <c r="P22" s="36"/>
      <c r="Q22" s="36"/>
      <c r="R22" s="36"/>
      <c r="S22" s="36"/>
      <c r="T22" s="36"/>
      <c r="U22" s="36"/>
      <c r="V22" s="36"/>
      <c r="W22" s="36"/>
      <c r="X22" s="36"/>
      <c r="Y22" s="36"/>
    </row>
  </sheetData>
  <sheetProtection password="C750" sheet="1" objects="1" scenarios="1" selectLockedCells="1"/>
  <dataValidations count="1">
    <dataValidation allowBlank="1" promptTitle="Data input" prompt="Please determine if the data is in logaritmic values or not." sqref="F1"/>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A103"/>
  <sheetViews>
    <sheetView showGridLines="0" workbookViewId="0">
      <selection activeCell="A4" sqref="A4"/>
    </sheetView>
  </sheetViews>
  <sheetFormatPr defaultRowHeight="15" x14ac:dyDescent="0.25"/>
  <cols>
    <col min="1" max="7" width="9.140625" style="23"/>
    <col min="8" max="25" width="9.140625" style="23" customWidth="1"/>
    <col min="26" max="16384" width="9.140625" style="23"/>
  </cols>
  <sheetData>
    <row r="1" spans="1:27" ht="15.75" thickBot="1" x14ac:dyDescent="0.3">
      <c r="A1" s="42" t="s">
        <v>7</v>
      </c>
      <c r="B1" s="35" t="s">
        <v>8</v>
      </c>
      <c r="C1" s="35" t="s">
        <v>27</v>
      </c>
      <c r="D1" s="3" t="s">
        <v>9</v>
      </c>
      <c r="E1" s="56" t="str">
        <f>Details!$B$7</f>
        <v>12X8</v>
      </c>
      <c r="F1" s="10" t="s">
        <v>622</v>
      </c>
      <c r="G1" s="204" t="s">
        <v>518</v>
      </c>
      <c r="H1" s="216"/>
      <c r="I1" s="27">
        <f>INDEX(Size_Col,MATCH(E1,Plates_Size,0))</f>
        <v>12</v>
      </c>
      <c r="J1" s="27">
        <v>1</v>
      </c>
      <c r="L1" s="27" t="s">
        <v>46</v>
      </c>
      <c r="M1" s="26"/>
    </row>
    <row r="2" spans="1:27" x14ac:dyDescent="0.25">
      <c r="A2" s="57" t="s">
        <v>599</v>
      </c>
      <c r="B2" s="1" t="s">
        <v>2</v>
      </c>
      <c r="C2" s="48" t="s">
        <v>3</v>
      </c>
      <c r="D2" s="35" t="s">
        <v>4</v>
      </c>
      <c r="E2" s="35" t="s">
        <v>5</v>
      </c>
      <c r="F2" s="35" t="s">
        <v>6</v>
      </c>
      <c r="G2" s="204" t="s">
        <v>520</v>
      </c>
      <c r="H2" s="216"/>
      <c r="I2" s="27">
        <f>INDEX(Size_Row,MATCH(E1,Plates_Size,0))</f>
        <v>8</v>
      </c>
      <c r="K2" s="26"/>
      <c r="L2" s="27">
        <v>3</v>
      </c>
      <c r="M2" s="26"/>
    </row>
    <row r="3" spans="1:27" x14ac:dyDescent="0.25">
      <c r="A3" s="57" t="s">
        <v>0</v>
      </c>
    </row>
    <row r="4" spans="1:27" x14ac:dyDescent="0.25">
      <c r="A4" s="1" t="s">
        <v>1</v>
      </c>
    </row>
    <row r="6" spans="1:27" x14ac:dyDescent="0.25">
      <c r="A6" s="53"/>
      <c r="B6" s="207">
        <v>1</v>
      </c>
      <c r="C6" s="205">
        <v>2</v>
      </c>
      <c r="D6" s="205">
        <v>3</v>
      </c>
      <c r="E6" s="205">
        <v>4</v>
      </c>
      <c r="F6" s="205">
        <v>5</v>
      </c>
      <c r="G6" s="205">
        <v>6</v>
      </c>
      <c r="H6" s="205">
        <v>7</v>
      </c>
      <c r="I6" s="205">
        <v>8</v>
      </c>
      <c r="J6" s="205">
        <v>9</v>
      </c>
      <c r="K6" s="205">
        <v>10</v>
      </c>
      <c r="L6" s="205">
        <v>11</v>
      </c>
      <c r="M6" s="205">
        <v>12</v>
      </c>
      <c r="N6" s="205">
        <v>13</v>
      </c>
      <c r="O6" s="205">
        <v>14</v>
      </c>
      <c r="P6" s="205">
        <v>15</v>
      </c>
      <c r="Q6" s="205">
        <v>16</v>
      </c>
      <c r="R6" s="205">
        <v>17</v>
      </c>
      <c r="S6" s="205">
        <v>18</v>
      </c>
      <c r="T6" s="205">
        <v>19</v>
      </c>
      <c r="U6" s="205">
        <v>20</v>
      </c>
      <c r="V6" s="205">
        <v>21</v>
      </c>
      <c r="W6" s="205">
        <v>22</v>
      </c>
      <c r="X6" s="205">
        <v>23</v>
      </c>
      <c r="Y6" s="205">
        <v>24</v>
      </c>
    </row>
    <row r="7" spans="1:27" x14ac:dyDescent="0.25">
      <c r="A7" s="322" t="s">
        <v>11</v>
      </c>
      <c r="B7" s="214"/>
      <c r="C7" s="214"/>
      <c r="D7" s="214"/>
      <c r="E7" s="214"/>
      <c r="F7" s="214"/>
      <c r="G7" s="214"/>
      <c r="H7" s="214"/>
      <c r="I7" s="214"/>
      <c r="J7" s="214"/>
      <c r="K7" s="214"/>
      <c r="L7" s="214"/>
      <c r="M7" s="214"/>
      <c r="N7" s="214"/>
      <c r="O7" s="214"/>
      <c r="P7" s="214"/>
      <c r="Q7" s="214"/>
      <c r="R7" s="214"/>
      <c r="S7" s="214"/>
      <c r="T7" s="214"/>
      <c r="U7" s="214"/>
      <c r="V7" s="214"/>
      <c r="W7" s="214"/>
      <c r="X7" s="214"/>
      <c r="Y7" s="214"/>
      <c r="Z7" s="27">
        <v>7</v>
      </c>
      <c r="AA7" s="27" t="s">
        <v>702</v>
      </c>
    </row>
    <row r="8" spans="1:27" x14ac:dyDescent="0.25">
      <c r="A8" s="322"/>
      <c r="B8" s="203"/>
      <c r="C8" s="203"/>
      <c r="D8" s="203"/>
      <c r="E8" s="203"/>
      <c r="F8" s="203"/>
      <c r="G8" s="203"/>
      <c r="H8" s="203"/>
      <c r="I8" s="203"/>
      <c r="J8" s="203"/>
      <c r="K8" s="203"/>
      <c r="L8" s="203"/>
      <c r="M8" s="203"/>
      <c r="N8" s="203"/>
      <c r="O8" s="203"/>
      <c r="P8" s="203"/>
      <c r="Q8" s="203"/>
      <c r="R8" s="203"/>
      <c r="S8" s="203"/>
      <c r="T8" s="203"/>
      <c r="U8" s="203"/>
      <c r="V8" s="203"/>
      <c r="W8" s="203"/>
      <c r="X8" s="203"/>
      <c r="Y8" s="203"/>
      <c r="Z8" s="27">
        <v>7</v>
      </c>
      <c r="AA8" s="27" t="s">
        <v>17</v>
      </c>
    </row>
    <row r="9" spans="1:27" x14ac:dyDescent="0.25">
      <c r="A9" s="320" t="s">
        <v>12</v>
      </c>
      <c r="B9" s="214"/>
      <c r="C9" s="214"/>
      <c r="D9" s="214"/>
      <c r="E9" s="214"/>
      <c r="F9" s="214"/>
      <c r="G9" s="214"/>
      <c r="H9" s="214"/>
      <c r="I9" s="214"/>
      <c r="J9" s="214"/>
      <c r="K9" s="214"/>
      <c r="L9" s="214"/>
      <c r="M9" s="214"/>
      <c r="N9" s="214"/>
      <c r="O9" s="214"/>
      <c r="P9" s="214"/>
      <c r="Q9" s="214"/>
      <c r="R9" s="214"/>
      <c r="S9" s="214"/>
      <c r="T9" s="214"/>
      <c r="U9" s="214"/>
      <c r="V9" s="214"/>
      <c r="W9" s="214"/>
      <c r="X9" s="214"/>
      <c r="Y9" s="214"/>
      <c r="Z9" s="27">
        <v>8</v>
      </c>
      <c r="AA9" s="27" t="s">
        <v>702</v>
      </c>
    </row>
    <row r="10" spans="1:27" x14ac:dyDescent="0.25">
      <c r="A10" s="321"/>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7">
        <v>8</v>
      </c>
      <c r="AA10" s="27" t="s">
        <v>17</v>
      </c>
    </row>
    <row r="11" spans="1:27" x14ac:dyDescent="0.25">
      <c r="A11" s="320" t="s">
        <v>13</v>
      </c>
      <c r="B11" s="214"/>
      <c r="C11" s="214"/>
      <c r="D11" s="214"/>
      <c r="E11" s="214"/>
      <c r="F11" s="214"/>
      <c r="G11" s="214"/>
      <c r="H11" s="214"/>
      <c r="I11" s="214"/>
      <c r="J11" s="214"/>
      <c r="K11" s="214"/>
      <c r="L11" s="214"/>
      <c r="M11" s="214"/>
      <c r="N11" s="214"/>
      <c r="O11" s="214"/>
      <c r="P11" s="214"/>
      <c r="Q11" s="214"/>
      <c r="R11" s="214"/>
      <c r="S11" s="214"/>
      <c r="T11" s="214"/>
      <c r="U11" s="214"/>
      <c r="V11" s="214"/>
      <c r="W11" s="214"/>
      <c r="X11" s="214"/>
      <c r="Y11" s="214"/>
      <c r="Z11" s="27">
        <v>9</v>
      </c>
      <c r="AA11" s="27" t="s">
        <v>702</v>
      </c>
    </row>
    <row r="12" spans="1:27" x14ac:dyDescent="0.25">
      <c r="A12" s="321"/>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7">
        <v>9</v>
      </c>
      <c r="AA12" s="27" t="s">
        <v>17</v>
      </c>
    </row>
    <row r="13" spans="1:27" x14ac:dyDescent="0.25">
      <c r="A13" s="320" t="s">
        <v>14</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7">
        <v>10</v>
      </c>
      <c r="AA13" s="27" t="s">
        <v>702</v>
      </c>
    </row>
    <row r="14" spans="1:27" x14ac:dyDescent="0.25">
      <c r="A14" s="321"/>
      <c r="B14" s="203"/>
      <c r="C14" s="203"/>
      <c r="D14" s="203"/>
      <c r="E14" s="203"/>
      <c r="F14" s="203"/>
      <c r="G14" s="203"/>
      <c r="H14" s="203"/>
      <c r="I14" s="203"/>
      <c r="J14" s="203"/>
      <c r="K14" s="203"/>
      <c r="L14" s="203"/>
      <c r="M14" s="203"/>
      <c r="N14" s="203"/>
      <c r="O14" s="203"/>
      <c r="P14" s="203"/>
      <c r="Q14" s="203"/>
      <c r="R14" s="203"/>
      <c r="S14" s="203"/>
      <c r="T14" s="203"/>
      <c r="U14" s="203"/>
      <c r="V14" s="203"/>
      <c r="W14" s="203"/>
      <c r="X14" s="203"/>
      <c r="Y14" s="203"/>
      <c r="Z14" s="27">
        <v>10</v>
      </c>
      <c r="AA14" s="27" t="s">
        <v>17</v>
      </c>
    </row>
    <row r="15" spans="1:27" x14ac:dyDescent="0.25">
      <c r="A15" s="320" t="s">
        <v>15</v>
      </c>
      <c r="B15" s="214"/>
      <c r="C15" s="214"/>
      <c r="D15" s="214"/>
      <c r="E15" s="214"/>
      <c r="F15" s="214"/>
      <c r="G15" s="214"/>
      <c r="H15" s="214"/>
      <c r="I15" s="214"/>
      <c r="J15" s="214"/>
      <c r="K15" s="214"/>
      <c r="L15" s="214"/>
      <c r="M15" s="214"/>
      <c r="N15" s="214"/>
      <c r="O15" s="214"/>
      <c r="P15" s="214"/>
      <c r="Q15" s="214"/>
      <c r="R15" s="214"/>
      <c r="S15" s="214"/>
      <c r="T15" s="214"/>
      <c r="U15" s="214"/>
      <c r="V15" s="214"/>
      <c r="W15" s="214"/>
      <c r="X15" s="214"/>
      <c r="Y15" s="214"/>
      <c r="Z15" s="27">
        <v>11</v>
      </c>
      <c r="AA15" s="27" t="s">
        <v>702</v>
      </c>
    </row>
    <row r="16" spans="1:27" x14ac:dyDescent="0.25">
      <c r="A16" s="320"/>
      <c r="B16" s="203"/>
      <c r="C16" s="203"/>
      <c r="D16" s="203"/>
      <c r="E16" s="203"/>
      <c r="F16" s="203"/>
      <c r="G16" s="203"/>
      <c r="H16" s="203"/>
      <c r="I16" s="203"/>
      <c r="J16" s="203"/>
      <c r="K16" s="203"/>
      <c r="L16" s="203"/>
      <c r="M16" s="203"/>
      <c r="N16" s="203"/>
      <c r="O16" s="203"/>
      <c r="P16" s="203"/>
      <c r="Q16" s="203"/>
      <c r="R16" s="203"/>
      <c r="S16" s="203"/>
      <c r="T16" s="203"/>
      <c r="U16" s="203"/>
      <c r="V16" s="203"/>
      <c r="W16" s="203"/>
      <c r="X16" s="203"/>
      <c r="Y16" s="203"/>
      <c r="Z16" s="27">
        <v>11</v>
      </c>
      <c r="AA16" s="27" t="s">
        <v>17</v>
      </c>
    </row>
    <row r="17" spans="1:27" x14ac:dyDescent="0.25">
      <c r="A17" s="320" t="s">
        <v>16</v>
      </c>
      <c r="B17" s="214"/>
      <c r="C17" s="214"/>
      <c r="D17" s="214"/>
      <c r="E17" s="214"/>
      <c r="F17" s="214"/>
      <c r="G17" s="214"/>
      <c r="H17" s="214"/>
      <c r="I17" s="214"/>
      <c r="J17" s="214"/>
      <c r="K17" s="214"/>
      <c r="L17" s="214"/>
      <c r="M17" s="214"/>
      <c r="N17" s="214"/>
      <c r="O17" s="214"/>
      <c r="P17" s="214"/>
      <c r="Q17" s="214"/>
      <c r="R17" s="214"/>
      <c r="S17" s="214"/>
      <c r="T17" s="214"/>
      <c r="U17" s="214"/>
      <c r="V17" s="214"/>
      <c r="W17" s="214"/>
      <c r="X17" s="214"/>
      <c r="Y17" s="214"/>
      <c r="Z17" s="27">
        <v>12</v>
      </c>
      <c r="AA17" s="27" t="s">
        <v>702</v>
      </c>
    </row>
    <row r="18" spans="1:27" x14ac:dyDescent="0.25">
      <c r="A18" s="320"/>
      <c r="B18" s="203"/>
      <c r="C18" s="203"/>
      <c r="D18" s="203"/>
      <c r="E18" s="203"/>
      <c r="F18" s="203"/>
      <c r="G18" s="203"/>
      <c r="H18" s="203"/>
      <c r="I18" s="203"/>
      <c r="J18" s="203"/>
      <c r="K18" s="203"/>
      <c r="L18" s="203"/>
      <c r="M18" s="203"/>
      <c r="N18" s="203"/>
      <c r="O18" s="203"/>
      <c r="P18" s="203"/>
      <c r="Q18" s="203"/>
      <c r="R18" s="203"/>
      <c r="S18" s="203"/>
      <c r="T18" s="203"/>
      <c r="U18" s="203"/>
      <c r="V18" s="203"/>
      <c r="W18" s="203"/>
      <c r="X18" s="203"/>
      <c r="Y18" s="203"/>
      <c r="Z18" s="27">
        <v>12</v>
      </c>
      <c r="AA18" s="27" t="s">
        <v>17</v>
      </c>
    </row>
    <row r="19" spans="1:27" x14ac:dyDescent="0.25">
      <c r="A19" s="320" t="s">
        <v>17</v>
      </c>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7">
        <v>13</v>
      </c>
      <c r="AA19" s="27" t="s">
        <v>702</v>
      </c>
    </row>
    <row r="20" spans="1:27" x14ac:dyDescent="0.25">
      <c r="A20" s="320"/>
      <c r="B20" s="203"/>
      <c r="C20" s="203"/>
      <c r="D20" s="203"/>
      <c r="E20" s="203"/>
      <c r="F20" s="203"/>
      <c r="G20" s="203"/>
      <c r="H20" s="203"/>
      <c r="I20" s="203"/>
      <c r="J20" s="203"/>
      <c r="K20" s="203"/>
      <c r="L20" s="203"/>
      <c r="M20" s="203"/>
      <c r="N20" s="203"/>
      <c r="O20" s="203"/>
      <c r="P20" s="203"/>
      <c r="Q20" s="203"/>
      <c r="R20" s="203"/>
      <c r="S20" s="203"/>
      <c r="T20" s="203"/>
      <c r="U20" s="203"/>
      <c r="V20" s="203"/>
      <c r="W20" s="203"/>
      <c r="X20" s="203"/>
      <c r="Y20" s="203"/>
      <c r="Z20" s="27">
        <v>13</v>
      </c>
      <c r="AA20" s="27" t="s">
        <v>17</v>
      </c>
    </row>
    <row r="21" spans="1:27" x14ac:dyDescent="0.25">
      <c r="A21" s="320" t="s">
        <v>18</v>
      </c>
      <c r="B21" s="214"/>
      <c r="C21" s="214"/>
      <c r="D21" s="214"/>
      <c r="E21" s="214"/>
      <c r="F21" s="214"/>
      <c r="G21" s="214"/>
      <c r="H21" s="214"/>
      <c r="I21" s="214"/>
      <c r="J21" s="214"/>
      <c r="K21" s="214"/>
      <c r="L21" s="214"/>
      <c r="M21" s="214"/>
      <c r="N21" s="214"/>
      <c r="O21" s="214"/>
      <c r="P21" s="214"/>
      <c r="Q21" s="214"/>
      <c r="R21" s="214"/>
      <c r="S21" s="214"/>
      <c r="T21" s="214"/>
      <c r="U21" s="214"/>
      <c r="V21" s="214"/>
      <c r="W21" s="214"/>
      <c r="X21" s="214"/>
      <c r="Y21" s="214"/>
      <c r="Z21" s="27">
        <v>14</v>
      </c>
      <c r="AA21" s="27" t="s">
        <v>702</v>
      </c>
    </row>
    <row r="22" spans="1:27" x14ac:dyDescent="0.25">
      <c r="A22" s="321"/>
      <c r="B22" s="203"/>
      <c r="C22" s="203"/>
      <c r="D22" s="203"/>
      <c r="E22" s="203"/>
      <c r="F22" s="203"/>
      <c r="G22" s="203"/>
      <c r="H22" s="203"/>
      <c r="I22" s="203"/>
      <c r="J22" s="203"/>
      <c r="K22" s="203"/>
      <c r="L22" s="203"/>
      <c r="M22" s="203"/>
      <c r="N22" s="203"/>
      <c r="O22" s="203"/>
      <c r="P22" s="203"/>
      <c r="Q22" s="203"/>
      <c r="R22" s="203"/>
      <c r="S22" s="203"/>
      <c r="T22" s="203"/>
      <c r="U22" s="203"/>
      <c r="V22" s="203"/>
      <c r="W22" s="203"/>
      <c r="X22" s="203"/>
      <c r="Y22" s="203"/>
      <c r="Z22" s="27">
        <v>14</v>
      </c>
      <c r="AA22" s="27" t="s">
        <v>17</v>
      </c>
    </row>
    <row r="23" spans="1:27" x14ac:dyDescent="0.25">
      <c r="A23" s="320" t="s">
        <v>19</v>
      </c>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7">
        <v>15</v>
      </c>
      <c r="AA23" s="27" t="s">
        <v>702</v>
      </c>
    </row>
    <row r="24" spans="1:27" x14ac:dyDescent="0.25">
      <c r="A24" s="321"/>
      <c r="B24" s="203"/>
      <c r="C24" s="203"/>
      <c r="D24" s="203"/>
      <c r="E24" s="203"/>
      <c r="F24" s="203"/>
      <c r="G24" s="203"/>
      <c r="H24" s="203"/>
      <c r="I24" s="203"/>
      <c r="J24" s="203"/>
      <c r="K24" s="203"/>
      <c r="L24" s="203"/>
      <c r="M24" s="203"/>
      <c r="N24" s="203"/>
      <c r="O24" s="203"/>
      <c r="P24" s="203"/>
      <c r="Q24" s="203"/>
      <c r="R24" s="203"/>
      <c r="S24" s="203"/>
      <c r="T24" s="203"/>
      <c r="U24" s="203"/>
      <c r="V24" s="203"/>
      <c r="W24" s="203"/>
      <c r="X24" s="203"/>
      <c r="Y24" s="203"/>
      <c r="Z24" s="27">
        <v>15</v>
      </c>
      <c r="AA24" s="27" t="s">
        <v>17</v>
      </c>
    </row>
    <row r="25" spans="1:27" x14ac:dyDescent="0.25">
      <c r="A25" s="320" t="s">
        <v>20</v>
      </c>
      <c r="B25" s="214"/>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7">
        <v>16</v>
      </c>
      <c r="AA25" s="27" t="s">
        <v>702</v>
      </c>
    </row>
    <row r="26" spans="1:27" x14ac:dyDescent="0.25">
      <c r="A26" s="321"/>
      <c r="B26" s="203"/>
      <c r="C26" s="203"/>
      <c r="D26" s="203"/>
      <c r="E26" s="203"/>
      <c r="F26" s="203"/>
      <c r="G26" s="203"/>
      <c r="H26" s="203"/>
      <c r="I26" s="203"/>
      <c r="J26" s="203"/>
      <c r="K26" s="203"/>
      <c r="L26" s="203"/>
      <c r="M26" s="203"/>
      <c r="N26" s="203"/>
      <c r="O26" s="203"/>
      <c r="P26" s="203"/>
      <c r="Q26" s="203"/>
      <c r="R26" s="203"/>
      <c r="S26" s="203"/>
      <c r="T26" s="203"/>
      <c r="U26" s="203"/>
      <c r="V26" s="203"/>
      <c r="W26" s="203"/>
      <c r="X26" s="203"/>
      <c r="Y26" s="203"/>
      <c r="Z26" s="27">
        <v>16</v>
      </c>
      <c r="AA26" s="27" t="s">
        <v>17</v>
      </c>
    </row>
    <row r="27" spans="1:27" x14ac:dyDescent="0.25">
      <c r="A27" s="320" t="s">
        <v>21</v>
      </c>
      <c r="B27" s="214"/>
      <c r="C27" s="214"/>
      <c r="D27" s="214"/>
      <c r="E27" s="214"/>
      <c r="F27" s="214"/>
      <c r="G27" s="214"/>
      <c r="H27" s="214"/>
      <c r="I27" s="214"/>
      <c r="J27" s="214"/>
      <c r="K27" s="214"/>
      <c r="L27" s="214"/>
      <c r="M27" s="214"/>
      <c r="N27" s="214"/>
      <c r="O27" s="214"/>
      <c r="P27" s="214"/>
      <c r="Q27" s="214"/>
      <c r="R27" s="214"/>
      <c r="S27" s="214"/>
      <c r="T27" s="214"/>
      <c r="U27" s="214"/>
      <c r="V27" s="214"/>
      <c r="W27" s="214"/>
      <c r="X27" s="214"/>
      <c r="Y27" s="214"/>
      <c r="Z27" s="27">
        <v>17</v>
      </c>
      <c r="AA27" s="27" t="s">
        <v>702</v>
      </c>
    </row>
    <row r="28" spans="1:27" x14ac:dyDescent="0.25">
      <c r="A28" s="321"/>
      <c r="B28" s="203"/>
      <c r="C28" s="203"/>
      <c r="D28" s="203"/>
      <c r="E28" s="203"/>
      <c r="F28" s="203"/>
      <c r="G28" s="203"/>
      <c r="H28" s="203"/>
      <c r="I28" s="203"/>
      <c r="J28" s="203"/>
      <c r="K28" s="203"/>
      <c r="L28" s="203"/>
      <c r="M28" s="203"/>
      <c r="N28" s="203"/>
      <c r="O28" s="203"/>
      <c r="P28" s="203"/>
      <c r="Q28" s="203"/>
      <c r="R28" s="203"/>
      <c r="S28" s="203"/>
      <c r="T28" s="203"/>
      <c r="U28" s="203"/>
      <c r="V28" s="203"/>
      <c r="W28" s="203"/>
      <c r="X28" s="203"/>
      <c r="Y28" s="203"/>
      <c r="Z28" s="27">
        <v>17</v>
      </c>
      <c r="AA28" s="27" t="s">
        <v>17</v>
      </c>
    </row>
    <row r="29" spans="1:27" x14ac:dyDescent="0.25">
      <c r="A29" s="320" t="s">
        <v>22</v>
      </c>
      <c r="B29" s="210"/>
      <c r="C29" s="210"/>
      <c r="D29" s="210"/>
      <c r="E29" s="210"/>
      <c r="F29" s="210"/>
      <c r="G29" s="210"/>
      <c r="H29" s="210"/>
      <c r="I29" s="210"/>
      <c r="J29" s="210"/>
      <c r="K29" s="210"/>
      <c r="L29" s="210"/>
      <c r="M29" s="210"/>
      <c r="N29" s="210"/>
      <c r="O29" s="210"/>
      <c r="P29" s="210"/>
      <c r="Q29" s="210"/>
      <c r="R29" s="210"/>
      <c r="S29" s="210"/>
      <c r="T29" s="210"/>
      <c r="U29" s="210"/>
      <c r="V29" s="210"/>
      <c r="W29" s="210"/>
      <c r="X29" s="210"/>
      <c r="Y29" s="210"/>
      <c r="Z29" s="27">
        <v>18</v>
      </c>
      <c r="AA29" s="27" t="s">
        <v>702</v>
      </c>
    </row>
    <row r="30" spans="1:27" x14ac:dyDescent="0.25">
      <c r="A30" s="321"/>
      <c r="B30" s="203"/>
      <c r="C30" s="203"/>
      <c r="D30" s="203"/>
      <c r="E30" s="203"/>
      <c r="F30" s="203"/>
      <c r="G30" s="203"/>
      <c r="H30" s="203"/>
      <c r="I30" s="203"/>
      <c r="J30" s="203"/>
      <c r="K30" s="203"/>
      <c r="L30" s="203"/>
      <c r="M30" s="203"/>
      <c r="N30" s="203"/>
      <c r="O30" s="203"/>
      <c r="P30" s="203"/>
      <c r="Q30" s="203"/>
      <c r="R30" s="203"/>
      <c r="S30" s="203"/>
      <c r="T30" s="203"/>
      <c r="U30" s="203"/>
      <c r="V30" s="203"/>
      <c r="W30" s="203"/>
      <c r="X30" s="203"/>
      <c r="Y30" s="203"/>
      <c r="Z30" s="27">
        <v>18</v>
      </c>
      <c r="AA30" s="27" t="s">
        <v>17</v>
      </c>
    </row>
    <row r="31" spans="1:27" x14ac:dyDescent="0.25">
      <c r="A31" s="320" t="s">
        <v>23</v>
      </c>
      <c r="B31" s="214"/>
      <c r="C31" s="214"/>
      <c r="D31" s="214"/>
      <c r="E31" s="214"/>
      <c r="F31" s="214"/>
      <c r="G31" s="214"/>
      <c r="H31" s="214"/>
      <c r="I31" s="214"/>
      <c r="J31" s="214"/>
      <c r="K31" s="214"/>
      <c r="L31" s="214"/>
      <c r="M31" s="214"/>
      <c r="N31" s="214"/>
      <c r="O31" s="214"/>
      <c r="P31" s="214"/>
      <c r="Q31" s="214"/>
      <c r="R31" s="214"/>
      <c r="S31" s="214"/>
      <c r="T31" s="214"/>
      <c r="U31" s="214"/>
      <c r="V31" s="214"/>
      <c r="W31" s="214"/>
      <c r="X31" s="214"/>
      <c r="Y31" s="214"/>
      <c r="Z31" s="27">
        <v>19</v>
      </c>
      <c r="AA31" s="27" t="s">
        <v>702</v>
      </c>
    </row>
    <row r="32" spans="1:27" x14ac:dyDescent="0.25">
      <c r="A32" s="321"/>
      <c r="B32" s="203"/>
      <c r="C32" s="203"/>
      <c r="D32" s="203"/>
      <c r="E32" s="203"/>
      <c r="F32" s="203"/>
      <c r="G32" s="203"/>
      <c r="H32" s="203"/>
      <c r="I32" s="203"/>
      <c r="J32" s="203"/>
      <c r="K32" s="203"/>
      <c r="L32" s="203"/>
      <c r="M32" s="203"/>
      <c r="N32" s="203"/>
      <c r="O32" s="203"/>
      <c r="P32" s="203"/>
      <c r="Q32" s="203"/>
      <c r="R32" s="203"/>
      <c r="S32" s="203"/>
      <c r="T32" s="203"/>
      <c r="U32" s="203"/>
      <c r="V32" s="203"/>
      <c r="W32" s="203"/>
      <c r="X32" s="203"/>
      <c r="Y32" s="203"/>
      <c r="Z32" s="27">
        <v>19</v>
      </c>
      <c r="AA32" s="27" t="s">
        <v>17</v>
      </c>
    </row>
    <row r="33" spans="1:27" x14ac:dyDescent="0.25">
      <c r="A33" s="320" t="s">
        <v>24</v>
      </c>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7">
        <v>20</v>
      </c>
      <c r="AA33" s="27" t="s">
        <v>702</v>
      </c>
    </row>
    <row r="34" spans="1:27" x14ac:dyDescent="0.25">
      <c r="A34" s="321"/>
      <c r="B34" s="203"/>
      <c r="C34" s="203"/>
      <c r="D34" s="203"/>
      <c r="E34" s="203"/>
      <c r="F34" s="203"/>
      <c r="G34" s="203"/>
      <c r="H34" s="203"/>
      <c r="I34" s="203"/>
      <c r="J34" s="203"/>
      <c r="K34" s="203"/>
      <c r="L34" s="203"/>
      <c r="M34" s="203"/>
      <c r="N34" s="203"/>
      <c r="O34" s="203"/>
      <c r="P34" s="203"/>
      <c r="Q34" s="203"/>
      <c r="R34" s="203"/>
      <c r="S34" s="203"/>
      <c r="T34" s="203"/>
      <c r="U34" s="203"/>
      <c r="V34" s="203"/>
      <c r="W34" s="203"/>
      <c r="X34" s="203"/>
      <c r="Y34" s="203"/>
      <c r="Z34" s="27">
        <v>20</v>
      </c>
      <c r="AA34" s="27" t="s">
        <v>17</v>
      </c>
    </row>
    <row r="35" spans="1:27" x14ac:dyDescent="0.25">
      <c r="A35" s="320" t="s">
        <v>25</v>
      </c>
      <c r="B35" s="214"/>
      <c r="C35" s="214"/>
      <c r="D35" s="214"/>
      <c r="E35" s="214"/>
      <c r="F35" s="214"/>
      <c r="G35" s="214"/>
      <c r="H35" s="214"/>
      <c r="I35" s="214"/>
      <c r="J35" s="214"/>
      <c r="K35" s="214"/>
      <c r="L35" s="214"/>
      <c r="M35" s="214"/>
      <c r="N35" s="214"/>
      <c r="O35" s="214"/>
      <c r="P35" s="214"/>
      <c r="Q35" s="214"/>
      <c r="R35" s="214"/>
      <c r="S35" s="214"/>
      <c r="T35" s="214"/>
      <c r="U35" s="214"/>
      <c r="V35" s="214"/>
      <c r="W35" s="214"/>
      <c r="X35" s="214"/>
      <c r="Y35" s="214"/>
      <c r="Z35" s="27">
        <v>21</v>
      </c>
      <c r="AA35" s="27" t="s">
        <v>702</v>
      </c>
    </row>
    <row r="36" spans="1:27" x14ac:dyDescent="0.25">
      <c r="A36" s="321"/>
      <c r="B36" s="203"/>
      <c r="C36" s="203"/>
      <c r="D36" s="203"/>
      <c r="E36" s="203"/>
      <c r="F36" s="203"/>
      <c r="G36" s="203"/>
      <c r="H36" s="203"/>
      <c r="I36" s="203"/>
      <c r="J36" s="203"/>
      <c r="K36" s="203"/>
      <c r="L36" s="203"/>
      <c r="M36" s="203"/>
      <c r="N36" s="203"/>
      <c r="O36" s="203"/>
      <c r="P36" s="203"/>
      <c r="Q36" s="203"/>
      <c r="R36" s="203"/>
      <c r="S36" s="203"/>
      <c r="T36" s="203"/>
      <c r="U36" s="203"/>
      <c r="V36" s="203"/>
      <c r="W36" s="203"/>
      <c r="X36" s="203"/>
      <c r="Y36" s="203"/>
      <c r="Z36" s="27">
        <v>21</v>
      </c>
      <c r="AA36" s="27" t="s">
        <v>17</v>
      </c>
    </row>
    <row r="37" spans="1:27" x14ac:dyDescent="0.25">
      <c r="A37" s="320" t="s">
        <v>26</v>
      </c>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7">
        <v>22</v>
      </c>
      <c r="AA37" s="27" t="s">
        <v>702</v>
      </c>
    </row>
    <row r="38" spans="1:27" x14ac:dyDescent="0.25">
      <c r="A38" s="321"/>
      <c r="B38" s="203"/>
      <c r="C38" s="203"/>
      <c r="D38" s="203"/>
      <c r="E38" s="203"/>
      <c r="F38" s="203"/>
      <c r="G38" s="203"/>
      <c r="H38" s="203"/>
      <c r="I38" s="203"/>
      <c r="J38" s="203"/>
      <c r="K38" s="203"/>
      <c r="L38" s="203"/>
      <c r="M38" s="203"/>
      <c r="N38" s="203"/>
      <c r="O38" s="203"/>
      <c r="P38" s="203"/>
      <c r="Q38" s="203"/>
      <c r="R38" s="203"/>
      <c r="S38" s="203"/>
      <c r="T38" s="203"/>
      <c r="U38" s="203"/>
      <c r="V38" s="203"/>
      <c r="W38" s="203"/>
      <c r="X38" s="203"/>
      <c r="Y38" s="203"/>
      <c r="Z38" s="27">
        <v>22</v>
      </c>
      <c r="AA38" s="27" t="s">
        <v>17</v>
      </c>
    </row>
    <row r="39" spans="1:27" x14ac:dyDescent="0.25">
      <c r="B39" s="33" t="s">
        <v>12</v>
      </c>
      <c r="C39" s="33" t="s">
        <v>13</v>
      </c>
      <c r="D39" s="33" t="s">
        <v>14</v>
      </c>
      <c r="E39" s="33" t="s">
        <v>15</v>
      </c>
      <c r="F39" s="33" t="s">
        <v>16</v>
      </c>
      <c r="G39" s="33" t="s">
        <v>17</v>
      </c>
      <c r="H39" s="33" t="s">
        <v>18</v>
      </c>
      <c r="I39" s="33" t="s">
        <v>19</v>
      </c>
      <c r="J39" s="33" t="s">
        <v>20</v>
      </c>
      <c r="K39" s="33" t="s">
        <v>21</v>
      </c>
      <c r="L39" s="33" t="s">
        <v>22</v>
      </c>
      <c r="M39" s="33" t="s">
        <v>23</v>
      </c>
      <c r="N39" s="33" t="s">
        <v>24</v>
      </c>
      <c r="O39" s="33" t="s">
        <v>25</v>
      </c>
      <c r="P39" s="33" t="s">
        <v>26</v>
      </c>
      <c r="Q39" s="33" t="s">
        <v>701</v>
      </c>
      <c r="R39" s="33" t="s">
        <v>556</v>
      </c>
      <c r="S39" s="33" t="s">
        <v>702</v>
      </c>
      <c r="T39" s="33" t="s">
        <v>615</v>
      </c>
      <c r="U39" s="33" t="s">
        <v>703</v>
      </c>
      <c r="V39" s="33" t="s">
        <v>704</v>
      </c>
      <c r="W39" s="33" t="s">
        <v>557</v>
      </c>
      <c r="X39" s="33" t="s">
        <v>705</v>
      </c>
      <c r="Y39" s="33" t="s">
        <v>706</v>
      </c>
    </row>
    <row r="40" spans="1:27" x14ac:dyDescent="0.25">
      <c r="A40" s="58" t="s">
        <v>509</v>
      </c>
      <c r="B40" s="33">
        <f t="shared" ref="B40:Y40" ca="1" si="0">INDIRECT("Plate"&amp;$L$2&amp;"_"&amp;$AA7&amp;"!"&amp;B$39&amp;($Z7+17))</f>
        <v>2</v>
      </c>
      <c r="C40" s="33">
        <f t="shared" ca="1" si="0"/>
        <v>2</v>
      </c>
      <c r="D40" s="33">
        <f t="shared" ca="1" si="0"/>
        <v>2</v>
      </c>
      <c r="E40" s="33">
        <f t="shared" ca="1" si="0"/>
        <v>2</v>
      </c>
      <c r="F40" s="33">
        <f t="shared" ca="1" si="0"/>
        <v>2</v>
      </c>
      <c r="G40" s="33">
        <f t="shared" ca="1" si="0"/>
        <v>2</v>
      </c>
      <c r="H40" s="33">
        <f t="shared" ca="1" si="0"/>
        <v>2</v>
      </c>
      <c r="I40" s="33">
        <f t="shared" ca="1" si="0"/>
        <v>2</v>
      </c>
      <c r="J40" s="33">
        <f t="shared" ca="1" si="0"/>
        <v>2</v>
      </c>
      <c r="K40" s="33">
        <f t="shared" ca="1" si="0"/>
        <v>2</v>
      </c>
      <c r="L40" s="33">
        <f t="shared" ca="1" si="0"/>
        <v>2</v>
      </c>
      <c r="M40" s="33">
        <f t="shared" ca="1" si="0"/>
        <v>2</v>
      </c>
      <c r="N40" s="33">
        <f t="shared" ca="1" si="0"/>
        <v>2</v>
      </c>
      <c r="O40" s="33">
        <f t="shared" ca="1" si="0"/>
        <v>2</v>
      </c>
      <c r="P40" s="33">
        <f t="shared" ca="1" si="0"/>
        <v>2</v>
      </c>
      <c r="Q40" s="33">
        <f t="shared" ca="1" si="0"/>
        <v>2</v>
      </c>
      <c r="R40" s="33">
        <f t="shared" ca="1" si="0"/>
        <v>2</v>
      </c>
      <c r="S40" s="33">
        <f t="shared" ca="1" si="0"/>
        <v>2</v>
      </c>
      <c r="T40" s="33">
        <f t="shared" ca="1" si="0"/>
        <v>2</v>
      </c>
      <c r="U40" s="33">
        <f t="shared" ca="1" si="0"/>
        <v>2</v>
      </c>
      <c r="V40" s="33">
        <f t="shared" ca="1" si="0"/>
        <v>2</v>
      </c>
      <c r="W40" s="33">
        <f t="shared" ca="1" si="0"/>
        <v>2</v>
      </c>
      <c r="X40" s="33">
        <f t="shared" ca="1" si="0"/>
        <v>2</v>
      </c>
      <c r="Y40" s="33">
        <f t="shared" ca="1" si="0"/>
        <v>2</v>
      </c>
    </row>
    <row r="41" spans="1:27" x14ac:dyDescent="0.25">
      <c r="A41" s="27" t="s">
        <v>12</v>
      </c>
      <c r="B41" s="33">
        <f t="shared" ref="B41:Y41" ca="1" si="1">INDIRECT("Plate"&amp;$L$2&amp;"_"&amp;$AA8&amp;"!"&amp;B$39&amp;($Z8+17))</f>
        <v>2</v>
      </c>
      <c r="C41" s="33">
        <f t="shared" ca="1" si="1"/>
        <v>2</v>
      </c>
      <c r="D41" s="33">
        <f t="shared" ca="1" si="1"/>
        <v>2</v>
      </c>
      <c r="E41" s="33">
        <f t="shared" ca="1" si="1"/>
        <v>2</v>
      </c>
      <c r="F41" s="33">
        <f t="shared" ca="1" si="1"/>
        <v>2</v>
      </c>
      <c r="G41" s="33">
        <f t="shared" ca="1" si="1"/>
        <v>2</v>
      </c>
      <c r="H41" s="33">
        <f t="shared" ca="1" si="1"/>
        <v>2</v>
      </c>
      <c r="I41" s="33">
        <f t="shared" ca="1" si="1"/>
        <v>2</v>
      </c>
      <c r="J41" s="33">
        <f t="shared" ca="1" si="1"/>
        <v>2</v>
      </c>
      <c r="K41" s="33">
        <f t="shared" ca="1" si="1"/>
        <v>2</v>
      </c>
      <c r="L41" s="33">
        <f t="shared" ca="1" si="1"/>
        <v>2</v>
      </c>
      <c r="M41" s="33">
        <f t="shared" ca="1" si="1"/>
        <v>2</v>
      </c>
      <c r="N41" s="33">
        <f t="shared" ca="1" si="1"/>
        <v>2</v>
      </c>
      <c r="O41" s="33">
        <f t="shared" ca="1" si="1"/>
        <v>2</v>
      </c>
      <c r="P41" s="33">
        <f t="shared" ca="1" si="1"/>
        <v>2</v>
      </c>
      <c r="Q41" s="33">
        <f t="shared" ca="1" si="1"/>
        <v>2</v>
      </c>
      <c r="R41" s="33">
        <f t="shared" ca="1" si="1"/>
        <v>2</v>
      </c>
      <c r="S41" s="33">
        <f t="shared" ca="1" si="1"/>
        <v>2</v>
      </c>
      <c r="T41" s="33">
        <f t="shared" ca="1" si="1"/>
        <v>2</v>
      </c>
      <c r="U41" s="33">
        <f t="shared" ca="1" si="1"/>
        <v>2</v>
      </c>
      <c r="V41" s="33">
        <f t="shared" ca="1" si="1"/>
        <v>2</v>
      </c>
      <c r="W41" s="33">
        <f t="shared" ca="1" si="1"/>
        <v>2</v>
      </c>
      <c r="X41" s="33">
        <f t="shared" ca="1" si="1"/>
        <v>2</v>
      </c>
      <c r="Y41" s="33">
        <f t="shared" ca="1" si="1"/>
        <v>2</v>
      </c>
    </row>
    <row r="42" spans="1:27" x14ac:dyDescent="0.25">
      <c r="A42" s="27" t="s">
        <v>13</v>
      </c>
      <c r="B42" s="33">
        <f t="shared" ref="B42:Y42" ca="1" si="2">INDIRECT("Plate"&amp;$L$2&amp;"_"&amp;$AA9&amp;"!"&amp;B$39&amp;($Z9+17))</f>
        <v>2</v>
      </c>
      <c r="C42" s="33">
        <f t="shared" ca="1" si="2"/>
        <v>2</v>
      </c>
      <c r="D42" s="33">
        <f t="shared" ca="1" si="2"/>
        <v>2</v>
      </c>
      <c r="E42" s="33">
        <f t="shared" ca="1" si="2"/>
        <v>2</v>
      </c>
      <c r="F42" s="33">
        <f t="shared" ca="1" si="2"/>
        <v>2</v>
      </c>
      <c r="G42" s="33">
        <f t="shared" ca="1" si="2"/>
        <v>2</v>
      </c>
      <c r="H42" s="33">
        <f t="shared" ca="1" si="2"/>
        <v>2</v>
      </c>
      <c r="I42" s="33">
        <f t="shared" ca="1" si="2"/>
        <v>2</v>
      </c>
      <c r="J42" s="33">
        <f t="shared" ca="1" si="2"/>
        <v>2</v>
      </c>
      <c r="K42" s="33">
        <f t="shared" ca="1" si="2"/>
        <v>2</v>
      </c>
      <c r="L42" s="33">
        <f t="shared" ca="1" si="2"/>
        <v>2</v>
      </c>
      <c r="M42" s="33">
        <f t="shared" ca="1" si="2"/>
        <v>2</v>
      </c>
      <c r="N42" s="33">
        <f t="shared" ca="1" si="2"/>
        <v>2</v>
      </c>
      <c r="O42" s="33">
        <f t="shared" ca="1" si="2"/>
        <v>2</v>
      </c>
      <c r="P42" s="33">
        <f t="shared" ca="1" si="2"/>
        <v>2</v>
      </c>
      <c r="Q42" s="33">
        <f t="shared" ca="1" si="2"/>
        <v>2</v>
      </c>
      <c r="R42" s="33">
        <f t="shared" ca="1" si="2"/>
        <v>2</v>
      </c>
      <c r="S42" s="33">
        <f t="shared" ca="1" si="2"/>
        <v>2</v>
      </c>
      <c r="T42" s="33">
        <f t="shared" ca="1" si="2"/>
        <v>2</v>
      </c>
      <c r="U42" s="33">
        <f t="shared" ca="1" si="2"/>
        <v>2</v>
      </c>
      <c r="V42" s="33">
        <f t="shared" ca="1" si="2"/>
        <v>2</v>
      </c>
      <c r="W42" s="33">
        <f t="shared" ca="1" si="2"/>
        <v>2</v>
      </c>
      <c r="X42" s="33">
        <f t="shared" ca="1" si="2"/>
        <v>2</v>
      </c>
      <c r="Y42" s="33">
        <f t="shared" ca="1" si="2"/>
        <v>2</v>
      </c>
    </row>
    <row r="43" spans="1:27" x14ac:dyDescent="0.25">
      <c r="A43" s="27" t="s">
        <v>14</v>
      </c>
      <c r="B43" s="33">
        <f t="shared" ref="B43:Y43" ca="1" si="3">INDIRECT("Plate"&amp;$L$2&amp;"_"&amp;$AA10&amp;"!"&amp;B$39&amp;($Z10+17))</f>
        <v>2</v>
      </c>
      <c r="C43" s="33">
        <f t="shared" ca="1" si="3"/>
        <v>2</v>
      </c>
      <c r="D43" s="33">
        <f t="shared" ca="1" si="3"/>
        <v>2</v>
      </c>
      <c r="E43" s="33">
        <f t="shared" ca="1" si="3"/>
        <v>2</v>
      </c>
      <c r="F43" s="33">
        <f t="shared" ca="1" si="3"/>
        <v>2</v>
      </c>
      <c r="G43" s="33">
        <f t="shared" ca="1" si="3"/>
        <v>2</v>
      </c>
      <c r="H43" s="33">
        <f t="shared" ca="1" si="3"/>
        <v>2</v>
      </c>
      <c r="I43" s="33">
        <f t="shared" ca="1" si="3"/>
        <v>2</v>
      </c>
      <c r="J43" s="33">
        <f t="shared" ca="1" si="3"/>
        <v>2</v>
      </c>
      <c r="K43" s="33">
        <f t="shared" ca="1" si="3"/>
        <v>2</v>
      </c>
      <c r="L43" s="33">
        <f t="shared" ca="1" si="3"/>
        <v>2</v>
      </c>
      <c r="M43" s="33">
        <f t="shared" ca="1" si="3"/>
        <v>2</v>
      </c>
      <c r="N43" s="33">
        <f t="shared" ca="1" si="3"/>
        <v>2</v>
      </c>
      <c r="O43" s="33">
        <f t="shared" ca="1" si="3"/>
        <v>2</v>
      </c>
      <c r="P43" s="33">
        <f t="shared" ca="1" si="3"/>
        <v>2</v>
      </c>
      <c r="Q43" s="33">
        <f t="shared" ca="1" si="3"/>
        <v>2</v>
      </c>
      <c r="R43" s="33">
        <f t="shared" ca="1" si="3"/>
        <v>2</v>
      </c>
      <c r="S43" s="33">
        <f t="shared" ca="1" si="3"/>
        <v>2</v>
      </c>
      <c r="T43" s="33">
        <f t="shared" ca="1" si="3"/>
        <v>2</v>
      </c>
      <c r="U43" s="33">
        <f t="shared" ca="1" si="3"/>
        <v>2</v>
      </c>
      <c r="V43" s="33">
        <f t="shared" ca="1" si="3"/>
        <v>2</v>
      </c>
      <c r="W43" s="33">
        <f t="shared" ca="1" si="3"/>
        <v>2</v>
      </c>
      <c r="X43" s="33">
        <f t="shared" ca="1" si="3"/>
        <v>2</v>
      </c>
      <c r="Y43" s="33">
        <f t="shared" ca="1" si="3"/>
        <v>2</v>
      </c>
    </row>
    <row r="44" spans="1:27" x14ac:dyDescent="0.25">
      <c r="A44" s="27" t="s">
        <v>15</v>
      </c>
      <c r="B44" s="33">
        <f t="shared" ref="B44:Y44" ca="1" si="4">INDIRECT("Plate"&amp;$L$2&amp;"_"&amp;$AA11&amp;"!"&amp;B$39&amp;($Z11+17))</f>
        <v>2</v>
      </c>
      <c r="C44" s="33">
        <f t="shared" ca="1" si="4"/>
        <v>2</v>
      </c>
      <c r="D44" s="33">
        <f t="shared" ca="1" si="4"/>
        <v>2</v>
      </c>
      <c r="E44" s="33">
        <f t="shared" ca="1" si="4"/>
        <v>2</v>
      </c>
      <c r="F44" s="33">
        <f t="shared" ca="1" si="4"/>
        <v>2</v>
      </c>
      <c r="G44" s="33">
        <f t="shared" ca="1" si="4"/>
        <v>2</v>
      </c>
      <c r="H44" s="33">
        <f t="shared" ca="1" si="4"/>
        <v>2</v>
      </c>
      <c r="I44" s="33">
        <f t="shared" ca="1" si="4"/>
        <v>2</v>
      </c>
      <c r="J44" s="33">
        <f t="shared" ca="1" si="4"/>
        <v>2</v>
      </c>
      <c r="K44" s="33">
        <f t="shared" ca="1" si="4"/>
        <v>2</v>
      </c>
      <c r="L44" s="33">
        <f t="shared" ca="1" si="4"/>
        <v>2</v>
      </c>
      <c r="M44" s="33">
        <f t="shared" ca="1" si="4"/>
        <v>2</v>
      </c>
      <c r="N44" s="33">
        <f t="shared" ca="1" si="4"/>
        <v>2</v>
      </c>
      <c r="O44" s="33">
        <f t="shared" ca="1" si="4"/>
        <v>2</v>
      </c>
      <c r="P44" s="33">
        <f t="shared" ca="1" si="4"/>
        <v>2</v>
      </c>
      <c r="Q44" s="33">
        <f t="shared" ca="1" si="4"/>
        <v>2</v>
      </c>
      <c r="R44" s="33">
        <f t="shared" ca="1" si="4"/>
        <v>2</v>
      </c>
      <c r="S44" s="33">
        <f t="shared" ca="1" si="4"/>
        <v>2</v>
      </c>
      <c r="T44" s="33">
        <f t="shared" ca="1" si="4"/>
        <v>2</v>
      </c>
      <c r="U44" s="33">
        <f t="shared" ca="1" si="4"/>
        <v>2</v>
      </c>
      <c r="V44" s="33">
        <f t="shared" ca="1" si="4"/>
        <v>2</v>
      </c>
      <c r="W44" s="33">
        <f t="shared" ca="1" si="4"/>
        <v>2</v>
      </c>
      <c r="X44" s="33">
        <f t="shared" ca="1" si="4"/>
        <v>2</v>
      </c>
      <c r="Y44" s="33">
        <f t="shared" ca="1" si="4"/>
        <v>2</v>
      </c>
    </row>
    <row r="45" spans="1:27" x14ac:dyDescent="0.25">
      <c r="A45" s="27" t="s">
        <v>16</v>
      </c>
      <c r="B45" s="27">
        <f t="shared" ref="B45:Y45" ca="1" si="5">INDIRECT("Plate"&amp;$L$2&amp;"_"&amp;$AA12&amp;"!"&amp;B$39&amp;($Z12+17))</f>
        <v>2</v>
      </c>
      <c r="C45" s="27">
        <f t="shared" ca="1" si="5"/>
        <v>2</v>
      </c>
      <c r="D45" s="27">
        <f t="shared" ca="1" si="5"/>
        <v>2</v>
      </c>
      <c r="E45" s="27">
        <f t="shared" ca="1" si="5"/>
        <v>2</v>
      </c>
      <c r="F45" s="27">
        <f t="shared" ca="1" si="5"/>
        <v>2</v>
      </c>
      <c r="G45" s="27">
        <f t="shared" ca="1" si="5"/>
        <v>2</v>
      </c>
      <c r="H45" s="27">
        <f t="shared" ca="1" si="5"/>
        <v>2</v>
      </c>
      <c r="I45" s="27">
        <f t="shared" ca="1" si="5"/>
        <v>2</v>
      </c>
      <c r="J45" s="27">
        <f t="shared" ca="1" si="5"/>
        <v>2</v>
      </c>
      <c r="K45" s="27">
        <f t="shared" ca="1" si="5"/>
        <v>2</v>
      </c>
      <c r="L45" s="27">
        <f t="shared" ca="1" si="5"/>
        <v>2</v>
      </c>
      <c r="M45" s="27">
        <f t="shared" ca="1" si="5"/>
        <v>2</v>
      </c>
      <c r="N45" s="27">
        <f t="shared" ca="1" si="5"/>
        <v>2</v>
      </c>
      <c r="O45" s="27">
        <f t="shared" ca="1" si="5"/>
        <v>2</v>
      </c>
      <c r="P45" s="27">
        <f t="shared" ca="1" si="5"/>
        <v>2</v>
      </c>
      <c r="Q45" s="27">
        <f t="shared" ca="1" si="5"/>
        <v>2</v>
      </c>
      <c r="R45" s="27">
        <f t="shared" ca="1" si="5"/>
        <v>2</v>
      </c>
      <c r="S45" s="27">
        <f t="shared" ca="1" si="5"/>
        <v>2</v>
      </c>
      <c r="T45" s="27">
        <f t="shared" ca="1" si="5"/>
        <v>2</v>
      </c>
      <c r="U45" s="27">
        <f t="shared" ca="1" si="5"/>
        <v>2</v>
      </c>
      <c r="V45" s="27">
        <f t="shared" ca="1" si="5"/>
        <v>2</v>
      </c>
      <c r="W45" s="27">
        <f t="shared" ca="1" si="5"/>
        <v>2</v>
      </c>
      <c r="X45" s="27">
        <f t="shared" ca="1" si="5"/>
        <v>2</v>
      </c>
      <c r="Y45" s="27">
        <f t="shared" ca="1" si="5"/>
        <v>2</v>
      </c>
    </row>
    <row r="46" spans="1:27" x14ac:dyDescent="0.25">
      <c r="A46" s="27" t="s">
        <v>17</v>
      </c>
      <c r="B46" s="27">
        <f t="shared" ref="B46:Y46" ca="1" si="6">INDIRECT("Plate"&amp;$L$2&amp;"_"&amp;$AA13&amp;"!"&amp;B$39&amp;($Z13+17))</f>
        <v>2</v>
      </c>
      <c r="C46" s="27">
        <f t="shared" ca="1" si="6"/>
        <v>2</v>
      </c>
      <c r="D46" s="27">
        <f t="shared" ca="1" si="6"/>
        <v>2</v>
      </c>
      <c r="E46" s="27">
        <f t="shared" ca="1" si="6"/>
        <v>2</v>
      </c>
      <c r="F46" s="27">
        <f t="shared" ca="1" si="6"/>
        <v>2</v>
      </c>
      <c r="G46" s="27">
        <f t="shared" ca="1" si="6"/>
        <v>2</v>
      </c>
      <c r="H46" s="27">
        <f t="shared" ca="1" si="6"/>
        <v>2</v>
      </c>
      <c r="I46" s="27">
        <f t="shared" ca="1" si="6"/>
        <v>2</v>
      </c>
      <c r="J46" s="27">
        <f t="shared" ca="1" si="6"/>
        <v>2</v>
      </c>
      <c r="K46" s="27">
        <f t="shared" ca="1" si="6"/>
        <v>2</v>
      </c>
      <c r="L46" s="27">
        <f t="shared" ca="1" si="6"/>
        <v>2</v>
      </c>
      <c r="M46" s="27">
        <f t="shared" ca="1" si="6"/>
        <v>2</v>
      </c>
      <c r="N46" s="27">
        <f t="shared" ca="1" si="6"/>
        <v>2</v>
      </c>
      <c r="O46" s="27">
        <f t="shared" ca="1" si="6"/>
        <v>2</v>
      </c>
      <c r="P46" s="27">
        <f t="shared" ca="1" si="6"/>
        <v>2</v>
      </c>
      <c r="Q46" s="27">
        <f t="shared" ca="1" si="6"/>
        <v>2</v>
      </c>
      <c r="R46" s="27">
        <f t="shared" ca="1" si="6"/>
        <v>2</v>
      </c>
      <c r="S46" s="27">
        <f t="shared" ca="1" si="6"/>
        <v>2</v>
      </c>
      <c r="T46" s="27">
        <f t="shared" ca="1" si="6"/>
        <v>2</v>
      </c>
      <c r="U46" s="27">
        <f t="shared" ca="1" si="6"/>
        <v>2</v>
      </c>
      <c r="V46" s="27">
        <f t="shared" ca="1" si="6"/>
        <v>2</v>
      </c>
      <c r="W46" s="27">
        <f t="shared" ca="1" si="6"/>
        <v>2</v>
      </c>
      <c r="X46" s="27">
        <f t="shared" ca="1" si="6"/>
        <v>2</v>
      </c>
      <c r="Y46" s="27">
        <f t="shared" ca="1" si="6"/>
        <v>2</v>
      </c>
    </row>
    <row r="47" spans="1:27" x14ac:dyDescent="0.25">
      <c r="A47" s="27" t="s">
        <v>18</v>
      </c>
      <c r="B47" s="27">
        <f t="shared" ref="B47:Y47" ca="1" si="7">INDIRECT("Plate"&amp;$L$2&amp;"_"&amp;$AA14&amp;"!"&amp;B$39&amp;($Z14+17))</f>
        <v>2</v>
      </c>
      <c r="C47" s="27">
        <f t="shared" ca="1" si="7"/>
        <v>2</v>
      </c>
      <c r="D47" s="27">
        <f t="shared" ca="1" si="7"/>
        <v>2</v>
      </c>
      <c r="E47" s="27">
        <f t="shared" ca="1" si="7"/>
        <v>2</v>
      </c>
      <c r="F47" s="27">
        <f t="shared" ca="1" si="7"/>
        <v>2</v>
      </c>
      <c r="G47" s="27">
        <f t="shared" ca="1" si="7"/>
        <v>2</v>
      </c>
      <c r="H47" s="27">
        <f t="shared" ca="1" si="7"/>
        <v>2</v>
      </c>
      <c r="I47" s="27">
        <f t="shared" ca="1" si="7"/>
        <v>2</v>
      </c>
      <c r="J47" s="27">
        <f t="shared" ca="1" si="7"/>
        <v>2</v>
      </c>
      <c r="K47" s="27">
        <f t="shared" ca="1" si="7"/>
        <v>2</v>
      </c>
      <c r="L47" s="27">
        <f t="shared" ca="1" si="7"/>
        <v>2</v>
      </c>
      <c r="M47" s="27">
        <f t="shared" ca="1" si="7"/>
        <v>2</v>
      </c>
      <c r="N47" s="27">
        <f t="shared" ca="1" si="7"/>
        <v>2</v>
      </c>
      <c r="O47" s="27">
        <f t="shared" ca="1" si="7"/>
        <v>2</v>
      </c>
      <c r="P47" s="27">
        <f t="shared" ca="1" si="7"/>
        <v>2</v>
      </c>
      <c r="Q47" s="27">
        <f t="shared" ca="1" si="7"/>
        <v>2</v>
      </c>
      <c r="R47" s="27">
        <f t="shared" ca="1" si="7"/>
        <v>2</v>
      </c>
      <c r="S47" s="27">
        <f t="shared" ca="1" si="7"/>
        <v>2</v>
      </c>
      <c r="T47" s="27">
        <f t="shared" ca="1" si="7"/>
        <v>2</v>
      </c>
      <c r="U47" s="27">
        <f t="shared" ca="1" si="7"/>
        <v>2</v>
      </c>
      <c r="V47" s="27">
        <f t="shared" ca="1" si="7"/>
        <v>2</v>
      </c>
      <c r="W47" s="27">
        <f t="shared" ca="1" si="7"/>
        <v>2</v>
      </c>
      <c r="X47" s="27">
        <f t="shared" ca="1" si="7"/>
        <v>2</v>
      </c>
      <c r="Y47" s="27">
        <f t="shared" ca="1" si="7"/>
        <v>2</v>
      </c>
    </row>
    <row r="48" spans="1:27" x14ac:dyDescent="0.25">
      <c r="A48" s="27" t="s">
        <v>19</v>
      </c>
      <c r="B48" s="27">
        <f t="shared" ref="B48:Y48" ca="1" si="8">INDIRECT("Plate"&amp;$L$2&amp;"_"&amp;$AA15&amp;"!"&amp;B$39&amp;($Z15+17))</f>
        <v>2</v>
      </c>
      <c r="C48" s="27">
        <f t="shared" ca="1" si="8"/>
        <v>2</v>
      </c>
      <c r="D48" s="27">
        <f t="shared" ca="1" si="8"/>
        <v>2</v>
      </c>
      <c r="E48" s="27">
        <f t="shared" ca="1" si="8"/>
        <v>2</v>
      </c>
      <c r="F48" s="27">
        <f t="shared" ca="1" si="8"/>
        <v>2</v>
      </c>
      <c r="G48" s="27">
        <f t="shared" ca="1" si="8"/>
        <v>2</v>
      </c>
      <c r="H48" s="27">
        <f t="shared" ca="1" si="8"/>
        <v>2</v>
      </c>
      <c r="I48" s="27">
        <f t="shared" ca="1" si="8"/>
        <v>2</v>
      </c>
      <c r="J48" s="27">
        <f t="shared" ca="1" si="8"/>
        <v>2</v>
      </c>
      <c r="K48" s="27">
        <f t="shared" ca="1" si="8"/>
        <v>2</v>
      </c>
      <c r="L48" s="27">
        <f t="shared" ca="1" si="8"/>
        <v>2</v>
      </c>
      <c r="M48" s="27">
        <f t="shared" ca="1" si="8"/>
        <v>2</v>
      </c>
      <c r="N48" s="27">
        <f t="shared" ca="1" si="8"/>
        <v>2</v>
      </c>
      <c r="O48" s="27">
        <f t="shared" ca="1" si="8"/>
        <v>2</v>
      </c>
      <c r="P48" s="27">
        <f t="shared" ca="1" si="8"/>
        <v>2</v>
      </c>
      <c r="Q48" s="27">
        <f t="shared" ca="1" si="8"/>
        <v>2</v>
      </c>
      <c r="R48" s="27">
        <f t="shared" ca="1" si="8"/>
        <v>2</v>
      </c>
      <c r="S48" s="27">
        <f t="shared" ca="1" si="8"/>
        <v>2</v>
      </c>
      <c r="T48" s="27">
        <f t="shared" ca="1" si="8"/>
        <v>2</v>
      </c>
      <c r="U48" s="27">
        <f t="shared" ca="1" si="8"/>
        <v>2</v>
      </c>
      <c r="V48" s="27">
        <f t="shared" ca="1" si="8"/>
        <v>2</v>
      </c>
      <c r="W48" s="27">
        <f t="shared" ca="1" si="8"/>
        <v>2</v>
      </c>
      <c r="X48" s="27">
        <f t="shared" ca="1" si="8"/>
        <v>2</v>
      </c>
      <c r="Y48" s="27">
        <f t="shared" ca="1" si="8"/>
        <v>2</v>
      </c>
    </row>
    <row r="49" spans="1:25" x14ac:dyDescent="0.25">
      <c r="A49" s="27" t="s">
        <v>20</v>
      </c>
      <c r="B49" s="27">
        <f t="shared" ref="B49:Y49" ca="1" si="9">INDIRECT("Plate"&amp;$L$2&amp;"_"&amp;$AA16&amp;"!"&amp;B$39&amp;($Z16+17))</f>
        <v>2</v>
      </c>
      <c r="C49" s="27">
        <f t="shared" ca="1" si="9"/>
        <v>2</v>
      </c>
      <c r="D49" s="27">
        <f t="shared" ca="1" si="9"/>
        <v>2</v>
      </c>
      <c r="E49" s="27">
        <f t="shared" ca="1" si="9"/>
        <v>2</v>
      </c>
      <c r="F49" s="27">
        <f t="shared" ca="1" si="9"/>
        <v>2</v>
      </c>
      <c r="G49" s="27">
        <f t="shared" ca="1" si="9"/>
        <v>2</v>
      </c>
      <c r="H49" s="27">
        <f t="shared" ca="1" si="9"/>
        <v>2</v>
      </c>
      <c r="I49" s="27">
        <f t="shared" ca="1" si="9"/>
        <v>2</v>
      </c>
      <c r="J49" s="27">
        <f t="shared" ca="1" si="9"/>
        <v>2</v>
      </c>
      <c r="K49" s="27">
        <f t="shared" ca="1" si="9"/>
        <v>2</v>
      </c>
      <c r="L49" s="27">
        <f t="shared" ca="1" si="9"/>
        <v>2</v>
      </c>
      <c r="M49" s="27">
        <f t="shared" ca="1" si="9"/>
        <v>2</v>
      </c>
      <c r="N49" s="27">
        <f t="shared" ca="1" si="9"/>
        <v>2</v>
      </c>
      <c r="O49" s="27">
        <f t="shared" ca="1" si="9"/>
        <v>2</v>
      </c>
      <c r="P49" s="27">
        <f t="shared" ca="1" si="9"/>
        <v>2</v>
      </c>
      <c r="Q49" s="27">
        <f t="shared" ca="1" si="9"/>
        <v>2</v>
      </c>
      <c r="R49" s="27">
        <f t="shared" ca="1" si="9"/>
        <v>2</v>
      </c>
      <c r="S49" s="27">
        <f t="shared" ca="1" si="9"/>
        <v>2</v>
      </c>
      <c r="T49" s="27">
        <f t="shared" ca="1" si="9"/>
        <v>2</v>
      </c>
      <c r="U49" s="27">
        <f t="shared" ca="1" si="9"/>
        <v>2</v>
      </c>
      <c r="V49" s="27">
        <f t="shared" ca="1" si="9"/>
        <v>2</v>
      </c>
      <c r="W49" s="27">
        <f t="shared" ca="1" si="9"/>
        <v>2</v>
      </c>
      <c r="X49" s="27">
        <f t="shared" ca="1" si="9"/>
        <v>2</v>
      </c>
      <c r="Y49" s="27">
        <f t="shared" ca="1" si="9"/>
        <v>2</v>
      </c>
    </row>
    <row r="50" spans="1:25" x14ac:dyDescent="0.25">
      <c r="A50" s="27" t="s">
        <v>21</v>
      </c>
      <c r="B50" s="27">
        <f t="shared" ref="B50:Y50" ca="1" si="10">INDIRECT("Plate"&amp;$L$2&amp;"_"&amp;$AA17&amp;"!"&amp;B$39&amp;($Z17+17))</f>
        <v>2</v>
      </c>
      <c r="C50" s="27">
        <f t="shared" ca="1" si="10"/>
        <v>2</v>
      </c>
      <c r="D50" s="27">
        <f t="shared" ca="1" si="10"/>
        <v>2</v>
      </c>
      <c r="E50" s="27">
        <f t="shared" ca="1" si="10"/>
        <v>2</v>
      </c>
      <c r="F50" s="27">
        <f t="shared" ca="1" si="10"/>
        <v>2</v>
      </c>
      <c r="G50" s="27">
        <f t="shared" ca="1" si="10"/>
        <v>2</v>
      </c>
      <c r="H50" s="27">
        <f t="shared" ca="1" si="10"/>
        <v>2</v>
      </c>
      <c r="I50" s="27">
        <f t="shared" ca="1" si="10"/>
        <v>2</v>
      </c>
      <c r="J50" s="27">
        <f t="shared" ca="1" si="10"/>
        <v>2</v>
      </c>
      <c r="K50" s="27">
        <f t="shared" ca="1" si="10"/>
        <v>2</v>
      </c>
      <c r="L50" s="27">
        <f t="shared" ca="1" si="10"/>
        <v>2</v>
      </c>
      <c r="M50" s="27">
        <f t="shared" ca="1" si="10"/>
        <v>2</v>
      </c>
      <c r="N50" s="27">
        <f t="shared" ca="1" si="10"/>
        <v>2</v>
      </c>
      <c r="O50" s="27">
        <f t="shared" ca="1" si="10"/>
        <v>2</v>
      </c>
      <c r="P50" s="27">
        <f t="shared" ca="1" si="10"/>
        <v>2</v>
      </c>
      <c r="Q50" s="27">
        <f t="shared" ca="1" si="10"/>
        <v>2</v>
      </c>
      <c r="R50" s="27">
        <f t="shared" ca="1" si="10"/>
        <v>2</v>
      </c>
      <c r="S50" s="27">
        <f t="shared" ca="1" si="10"/>
        <v>2</v>
      </c>
      <c r="T50" s="27">
        <f t="shared" ca="1" si="10"/>
        <v>2</v>
      </c>
      <c r="U50" s="27">
        <f t="shared" ca="1" si="10"/>
        <v>2</v>
      </c>
      <c r="V50" s="27">
        <f t="shared" ca="1" si="10"/>
        <v>2</v>
      </c>
      <c r="W50" s="27">
        <f t="shared" ca="1" si="10"/>
        <v>2</v>
      </c>
      <c r="X50" s="27">
        <f t="shared" ca="1" si="10"/>
        <v>2</v>
      </c>
      <c r="Y50" s="27">
        <f t="shared" ca="1" si="10"/>
        <v>2</v>
      </c>
    </row>
    <row r="51" spans="1:25" x14ac:dyDescent="0.25">
      <c r="A51" s="27" t="s">
        <v>22</v>
      </c>
      <c r="B51" s="27">
        <f t="shared" ref="B51:Y51" ca="1" si="11">INDIRECT("Plate"&amp;$L$2&amp;"_"&amp;$AA18&amp;"!"&amp;B$39&amp;($Z18+17))</f>
        <v>2</v>
      </c>
      <c r="C51" s="27">
        <f t="shared" ca="1" si="11"/>
        <v>2</v>
      </c>
      <c r="D51" s="27">
        <f t="shared" ca="1" si="11"/>
        <v>2</v>
      </c>
      <c r="E51" s="27">
        <f t="shared" ca="1" si="11"/>
        <v>2</v>
      </c>
      <c r="F51" s="27">
        <f t="shared" ca="1" si="11"/>
        <v>2</v>
      </c>
      <c r="G51" s="27">
        <f t="shared" ca="1" si="11"/>
        <v>2</v>
      </c>
      <c r="H51" s="27">
        <f t="shared" ca="1" si="11"/>
        <v>2</v>
      </c>
      <c r="I51" s="27">
        <f t="shared" ca="1" si="11"/>
        <v>2</v>
      </c>
      <c r="J51" s="27">
        <f t="shared" ca="1" si="11"/>
        <v>2</v>
      </c>
      <c r="K51" s="27">
        <f t="shared" ca="1" si="11"/>
        <v>2</v>
      </c>
      <c r="L51" s="27">
        <f t="shared" ca="1" si="11"/>
        <v>2</v>
      </c>
      <c r="M51" s="27">
        <f t="shared" ca="1" si="11"/>
        <v>2</v>
      </c>
      <c r="N51" s="27">
        <f t="shared" ca="1" si="11"/>
        <v>2</v>
      </c>
      <c r="O51" s="27">
        <f t="shared" ca="1" si="11"/>
        <v>2</v>
      </c>
      <c r="P51" s="27">
        <f t="shared" ca="1" si="11"/>
        <v>2</v>
      </c>
      <c r="Q51" s="27">
        <f t="shared" ca="1" si="11"/>
        <v>2</v>
      </c>
      <c r="R51" s="27">
        <f t="shared" ca="1" si="11"/>
        <v>2</v>
      </c>
      <c r="S51" s="27">
        <f t="shared" ca="1" si="11"/>
        <v>2</v>
      </c>
      <c r="T51" s="27">
        <f t="shared" ca="1" si="11"/>
        <v>2</v>
      </c>
      <c r="U51" s="27">
        <f t="shared" ca="1" si="11"/>
        <v>2</v>
      </c>
      <c r="V51" s="27">
        <f t="shared" ca="1" si="11"/>
        <v>2</v>
      </c>
      <c r="W51" s="27">
        <f t="shared" ca="1" si="11"/>
        <v>2</v>
      </c>
      <c r="X51" s="27">
        <f t="shared" ca="1" si="11"/>
        <v>2</v>
      </c>
      <c r="Y51" s="27">
        <f t="shared" ca="1" si="11"/>
        <v>2</v>
      </c>
    </row>
    <row r="52" spans="1:25" x14ac:dyDescent="0.25">
      <c r="A52" s="27" t="s">
        <v>23</v>
      </c>
      <c r="B52" s="27">
        <f t="shared" ref="B52:Y52" ca="1" si="12">INDIRECT("Plate"&amp;$L$2&amp;"_"&amp;$AA19&amp;"!"&amp;B$39&amp;($Z19+17))</f>
        <v>2</v>
      </c>
      <c r="C52" s="27">
        <f t="shared" ca="1" si="12"/>
        <v>2</v>
      </c>
      <c r="D52" s="27">
        <f t="shared" ca="1" si="12"/>
        <v>2</v>
      </c>
      <c r="E52" s="27">
        <f t="shared" ca="1" si="12"/>
        <v>2</v>
      </c>
      <c r="F52" s="27">
        <f t="shared" ca="1" si="12"/>
        <v>2</v>
      </c>
      <c r="G52" s="27">
        <f t="shared" ca="1" si="12"/>
        <v>2</v>
      </c>
      <c r="H52" s="27">
        <f t="shared" ca="1" si="12"/>
        <v>2</v>
      </c>
      <c r="I52" s="27">
        <f t="shared" ca="1" si="12"/>
        <v>2</v>
      </c>
      <c r="J52" s="27">
        <f t="shared" ca="1" si="12"/>
        <v>2</v>
      </c>
      <c r="K52" s="27">
        <f t="shared" ca="1" si="12"/>
        <v>2</v>
      </c>
      <c r="L52" s="27">
        <f t="shared" ca="1" si="12"/>
        <v>2</v>
      </c>
      <c r="M52" s="27">
        <f t="shared" ca="1" si="12"/>
        <v>2</v>
      </c>
      <c r="N52" s="27">
        <f t="shared" ca="1" si="12"/>
        <v>2</v>
      </c>
      <c r="O52" s="27">
        <f t="shared" ca="1" si="12"/>
        <v>2</v>
      </c>
      <c r="P52" s="27">
        <f t="shared" ca="1" si="12"/>
        <v>2</v>
      </c>
      <c r="Q52" s="27">
        <f t="shared" ca="1" si="12"/>
        <v>2</v>
      </c>
      <c r="R52" s="27">
        <f t="shared" ca="1" si="12"/>
        <v>2</v>
      </c>
      <c r="S52" s="27">
        <f t="shared" ca="1" si="12"/>
        <v>2</v>
      </c>
      <c r="T52" s="27">
        <f t="shared" ca="1" si="12"/>
        <v>2</v>
      </c>
      <c r="U52" s="27">
        <f t="shared" ca="1" si="12"/>
        <v>2</v>
      </c>
      <c r="V52" s="27">
        <f t="shared" ca="1" si="12"/>
        <v>2</v>
      </c>
      <c r="W52" s="27">
        <f t="shared" ca="1" si="12"/>
        <v>2</v>
      </c>
      <c r="X52" s="27">
        <f t="shared" ca="1" si="12"/>
        <v>2</v>
      </c>
      <c r="Y52" s="27">
        <f t="shared" ca="1" si="12"/>
        <v>2</v>
      </c>
    </row>
    <row r="53" spans="1:25" x14ac:dyDescent="0.25">
      <c r="A53" s="27" t="s">
        <v>24</v>
      </c>
      <c r="B53" s="27">
        <f t="shared" ref="B53:Y53" ca="1" si="13">INDIRECT("Plate"&amp;$L$2&amp;"_"&amp;$AA20&amp;"!"&amp;B$39&amp;($Z20+17))</f>
        <v>2</v>
      </c>
      <c r="C53" s="27">
        <f t="shared" ca="1" si="13"/>
        <v>2</v>
      </c>
      <c r="D53" s="27">
        <f t="shared" ca="1" si="13"/>
        <v>2</v>
      </c>
      <c r="E53" s="27">
        <f t="shared" ca="1" si="13"/>
        <v>2</v>
      </c>
      <c r="F53" s="27">
        <f t="shared" ca="1" si="13"/>
        <v>2</v>
      </c>
      <c r="G53" s="27">
        <f t="shared" ca="1" si="13"/>
        <v>2</v>
      </c>
      <c r="H53" s="27">
        <f t="shared" ca="1" si="13"/>
        <v>2</v>
      </c>
      <c r="I53" s="27">
        <f t="shared" ca="1" si="13"/>
        <v>2</v>
      </c>
      <c r="J53" s="27">
        <f t="shared" ca="1" si="13"/>
        <v>2</v>
      </c>
      <c r="K53" s="27">
        <f t="shared" ca="1" si="13"/>
        <v>2</v>
      </c>
      <c r="L53" s="27">
        <f t="shared" ca="1" si="13"/>
        <v>2</v>
      </c>
      <c r="M53" s="27">
        <f t="shared" ca="1" si="13"/>
        <v>2</v>
      </c>
      <c r="N53" s="27">
        <f t="shared" ca="1" si="13"/>
        <v>2</v>
      </c>
      <c r="O53" s="27">
        <f t="shared" ca="1" si="13"/>
        <v>2</v>
      </c>
      <c r="P53" s="27">
        <f t="shared" ca="1" si="13"/>
        <v>2</v>
      </c>
      <c r="Q53" s="27">
        <f t="shared" ca="1" si="13"/>
        <v>2</v>
      </c>
      <c r="R53" s="27">
        <f t="shared" ca="1" si="13"/>
        <v>2</v>
      </c>
      <c r="S53" s="27">
        <f t="shared" ca="1" si="13"/>
        <v>2</v>
      </c>
      <c r="T53" s="27">
        <f t="shared" ca="1" si="13"/>
        <v>2</v>
      </c>
      <c r="U53" s="27">
        <f t="shared" ca="1" si="13"/>
        <v>2</v>
      </c>
      <c r="V53" s="27">
        <f t="shared" ca="1" si="13"/>
        <v>2</v>
      </c>
      <c r="W53" s="27">
        <f t="shared" ca="1" si="13"/>
        <v>2</v>
      </c>
      <c r="X53" s="27">
        <f t="shared" ca="1" si="13"/>
        <v>2</v>
      </c>
      <c r="Y53" s="27">
        <f t="shared" ca="1" si="13"/>
        <v>2</v>
      </c>
    </row>
    <row r="54" spans="1:25" x14ac:dyDescent="0.25">
      <c r="A54" s="27" t="s">
        <v>25</v>
      </c>
      <c r="B54" s="27">
        <f t="shared" ref="B54:Y54" ca="1" si="14">INDIRECT("Plate"&amp;$L$2&amp;"_"&amp;$AA21&amp;"!"&amp;B$39&amp;($Z21+17))</f>
        <v>2</v>
      </c>
      <c r="C54" s="27">
        <f t="shared" ca="1" si="14"/>
        <v>2</v>
      </c>
      <c r="D54" s="27">
        <f t="shared" ca="1" si="14"/>
        <v>2</v>
      </c>
      <c r="E54" s="27">
        <f t="shared" ca="1" si="14"/>
        <v>2</v>
      </c>
      <c r="F54" s="27">
        <f t="shared" ca="1" si="14"/>
        <v>2</v>
      </c>
      <c r="G54" s="27">
        <f t="shared" ca="1" si="14"/>
        <v>2</v>
      </c>
      <c r="H54" s="27">
        <f t="shared" ca="1" si="14"/>
        <v>2</v>
      </c>
      <c r="I54" s="27">
        <f t="shared" ca="1" si="14"/>
        <v>2</v>
      </c>
      <c r="J54" s="27">
        <f t="shared" ca="1" si="14"/>
        <v>2</v>
      </c>
      <c r="K54" s="27">
        <f t="shared" ca="1" si="14"/>
        <v>2</v>
      </c>
      <c r="L54" s="27">
        <f t="shared" ca="1" si="14"/>
        <v>2</v>
      </c>
      <c r="M54" s="27">
        <f t="shared" ca="1" si="14"/>
        <v>2</v>
      </c>
      <c r="N54" s="27">
        <f t="shared" ca="1" si="14"/>
        <v>2</v>
      </c>
      <c r="O54" s="27">
        <f t="shared" ca="1" si="14"/>
        <v>2</v>
      </c>
      <c r="P54" s="27">
        <f t="shared" ca="1" si="14"/>
        <v>2</v>
      </c>
      <c r="Q54" s="27">
        <f t="shared" ca="1" si="14"/>
        <v>2</v>
      </c>
      <c r="R54" s="27">
        <f t="shared" ca="1" si="14"/>
        <v>2</v>
      </c>
      <c r="S54" s="27">
        <f t="shared" ca="1" si="14"/>
        <v>2</v>
      </c>
      <c r="T54" s="27">
        <f t="shared" ca="1" si="14"/>
        <v>2</v>
      </c>
      <c r="U54" s="27">
        <f t="shared" ca="1" si="14"/>
        <v>2</v>
      </c>
      <c r="V54" s="27">
        <f t="shared" ca="1" si="14"/>
        <v>2</v>
      </c>
      <c r="W54" s="27">
        <f t="shared" ca="1" si="14"/>
        <v>2</v>
      </c>
      <c r="X54" s="27">
        <f t="shared" ca="1" si="14"/>
        <v>2</v>
      </c>
      <c r="Y54" s="27">
        <f t="shared" ca="1" si="14"/>
        <v>2</v>
      </c>
    </row>
    <row r="55" spans="1:25" x14ac:dyDescent="0.25">
      <c r="A55" s="27" t="s">
        <v>26</v>
      </c>
      <c r="B55" s="27">
        <f t="shared" ref="B55:Y55" ca="1" si="15">INDIRECT("Plate"&amp;$L$2&amp;"_"&amp;$AA22&amp;"!"&amp;B$39&amp;($Z22+17))</f>
        <v>2</v>
      </c>
      <c r="C55" s="27">
        <f t="shared" ca="1" si="15"/>
        <v>2</v>
      </c>
      <c r="D55" s="27">
        <f t="shared" ca="1" si="15"/>
        <v>2</v>
      </c>
      <c r="E55" s="27">
        <f t="shared" ca="1" si="15"/>
        <v>2</v>
      </c>
      <c r="F55" s="27">
        <f t="shared" ca="1" si="15"/>
        <v>2</v>
      </c>
      <c r="G55" s="27">
        <f t="shared" ca="1" si="15"/>
        <v>2</v>
      </c>
      <c r="H55" s="27">
        <f t="shared" ca="1" si="15"/>
        <v>2</v>
      </c>
      <c r="I55" s="27">
        <f t="shared" ca="1" si="15"/>
        <v>2</v>
      </c>
      <c r="J55" s="27">
        <f t="shared" ca="1" si="15"/>
        <v>2</v>
      </c>
      <c r="K55" s="27">
        <f t="shared" ca="1" si="15"/>
        <v>2</v>
      </c>
      <c r="L55" s="27">
        <f t="shared" ca="1" si="15"/>
        <v>2</v>
      </c>
      <c r="M55" s="27">
        <f t="shared" ca="1" si="15"/>
        <v>2</v>
      </c>
      <c r="N55" s="27">
        <f t="shared" ca="1" si="15"/>
        <v>2</v>
      </c>
      <c r="O55" s="27">
        <f t="shared" ca="1" si="15"/>
        <v>2</v>
      </c>
      <c r="P55" s="27">
        <f t="shared" ca="1" si="15"/>
        <v>2</v>
      </c>
      <c r="Q55" s="27">
        <f t="shared" ca="1" si="15"/>
        <v>2</v>
      </c>
      <c r="R55" s="27">
        <f t="shared" ca="1" si="15"/>
        <v>2</v>
      </c>
      <c r="S55" s="27">
        <f t="shared" ca="1" si="15"/>
        <v>2</v>
      </c>
      <c r="T55" s="27">
        <f t="shared" ca="1" si="15"/>
        <v>2</v>
      </c>
      <c r="U55" s="27">
        <f t="shared" ca="1" si="15"/>
        <v>2</v>
      </c>
      <c r="V55" s="27">
        <f t="shared" ca="1" si="15"/>
        <v>2</v>
      </c>
      <c r="W55" s="27">
        <f t="shared" ca="1" si="15"/>
        <v>2</v>
      </c>
      <c r="X55" s="27">
        <f t="shared" ca="1" si="15"/>
        <v>2</v>
      </c>
      <c r="Y55" s="27">
        <f t="shared" ca="1" si="15"/>
        <v>2</v>
      </c>
    </row>
    <row r="56" spans="1:25" x14ac:dyDescent="0.25">
      <c r="B56" s="27">
        <f t="shared" ref="B56:Y56" ca="1" si="16">INDIRECT("Plate"&amp;$L$2&amp;"_"&amp;$AA23&amp;"!"&amp;B$39&amp;($Z23+17))</f>
        <v>2</v>
      </c>
      <c r="C56" s="27">
        <f t="shared" ca="1" si="16"/>
        <v>2</v>
      </c>
      <c r="D56" s="27">
        <f t="shared" ca="1" si="16"/>
        <v>2</v>
      </c>
      <c r="E56" s="27">
        <f t="shared" ca="1" si="16"/>
        <v>2</v>
      </c>
      <c r="F56" s="27">
        <f t="shared" ca="1" si="16"/>
        <v>2</v>
      </c>
      <c r="G56" s="27">
        <f t="shared" ca="1" si="16"/>
        <v>2</v>
      </c>
      <c r="H56" s="27">
        <f t="shared" ca="1" si="16"/>
        <v>2</v>
      </c>
      <c r="I56" s="27">
        <f t="shared" ca="1" si="16"/>
        <v>2</v>
      </c>
      <c r="J56" s="27">
        <f t="shared" ca="1" si="16"/>
        <v>2</v>
      </c>
      <c r="K56" s="27">
        <f t="shared" ca="1" si="16"/>
        <v>2</v>
      </c>
      <c r="L56" s="27">
        <f t="shared" ca="1" si="16"/>
        <v>2</v>
      </c>
      <c r="M56" s="27">
        <f t="shared" ca="1" si="16"/>
        <v>2</v>
      </c>
      <c r="N56" s="27">
        <f t="shared" ca="1" si="16"/>
        <v>2</v>
      </c>
      <c r="O56" s="27">
        <f t="shared" ca="1" si="16"/>
        <v>2</v>
      </c>
      <c r="P56" s="27">
        <f t="shared" ca="1" si="16"/>
        <v>2</v>
      </c>
      <c r="Q56" s="27">
        <f t="shared" ca="1" si="16"/>
        <v>2</v>
      </c>
      <c r="R56" s="27">
        <f t="shared" ca="1" si="16"/>
        <v>2</v>
      </c>
      <c r="S56" s="27">
        <f t="shared" ca="1" si="16"/>
        <v>2</v>
      </c>
      <c r="T56" s="27">
        <f t="shared" ca="1" si="16"/>
        <v>2</v>
      </c>
      <c r="U56" s="27">
        <f t="shared" ca="1" si="16"/>
        <v>2</v>
      </c>
      <c r="V56" s="27">
        <f t="shared" ca="1" si="16"/>
        <v>2</v>
      </c>
      <c r="W56" s="27">
        <f t="shared" ca="1" si="16"/>
        <v>2</v>
      </c>
      <c r="X56" s="27">
        <f t="shared" ca="1" si="16"/>
        <v>2</v>
      </c>
      <c r="Y56" s="27">
        <f t="shared" ca="1" si="16"/>
        <v>2</v>
      </c>
    </row>
    <row r="57" spans="1:25" x14ac:dyDescent="0.25">
      <c r="A57" s="27" t="s">
        <v>510</v>
      </c>
      <c r="B57" s="27">
        <f t="shared" ref="B57:Y57" ca="1" si="17">INDIRECT("Plate"&amp;$L$2&amp;"_"&amp;$AA24&amp;"!"&amp;B$39&amp;($Z24+17))</f>
        <v>2</v>
      </c>
      <c r="C57" s="27">
        <f t="shared" ca="1" si="17"/>
        <v>2</v>
      </c>
      <c r="D57" s="27">
        <f t="shared" ca="1" si="17"/>
        <v>2</v>
      </c>
      <c r="E57" s="27">
        <f t="shared" ca="1" si="17"/>
        <v>2</v>
      </c>
      <c r="F57" s="27">
        <f t="shared" ca="1" si="17"/>
        <v>2</v>
      </c>
      <c r="G57" s="27">
        <f t="shared" ca="1" si="17"/>
        <v>2</v>
      </c>
      <c r="H57" s="27">
        <f t="shared" ca="1" si="17"/>
        <v>2</v>
      </c>
      <c r="I57" s="27">
        <f t="shared" ca="1" si="17"/>
        <v>2</v>
      </c>
      <c r="J57" s="27">
        <f t="shared" ca="1" si="17"/>
        <v>2</v>
      </c>
      <c r="K57" s="27">
        <f t="shared" ca="1" si="17"/>
        <v>2</v>
      </c>
      <c r="L57" s="27">
        <f t="shared" ca="1" si="17"/>
        <v>2</v>
      </c>
      <c r="M57" s="27">
        <f t="shared" ca="1" si="17"/>
        <v>2</v>
      </c>
      <c r="N57" s="27">
        <f t="shared" ca="1" si="17"/>
        <v>2</v>
      </c>
      <c r="O57" s="27">
        <f t="shared" ca="1" si="17"/>
        <v>2</v>
      </c>
      <c r="P57" s="27">
        <f t="shared" ca="1" si="17"/>
        <v>2</v>
      </c>
      <c r="Q57" s="27">
        <f t="shared" ca="1" si="17"/>
        <v>2</v>
      </c>
      <c r="R57" s="27">
        <f t="shared" ca="1" si="17"/>
        <v>2</v>
      </c>
      <c r="S57" s="27">
        <f t="shared" ca="1" si="17"/>
        <v>2</v>
      </c>
      <c r="T57" s="27">
        <f t="shared" ca="1" si="17"/>
        <v>2</v>
      </c>
      <c r="U57" s="27">
        <f t="shared" ca="1" si="17"/>
        <v>2</v>
      </c>
      <c r="V57" s="27">
        <f t="shared" ca="1" si="17"/>
        <v>2</v>
      </c>
      <c r="W57" s="27">
        <f t="shared" ca="1" si="17"/>
        <v>2</v>
      </c>
      <c r="X57" s="27">
        <f t="shared" ca="1" si="17"/>
        <v>2</v>
      </c>
      <c r="Y57" s="27">
        <f t="shared" ca="1" si="17"/>
        <v>2</v>
      </c>
    </row>
    <row r="58" spans="1:25" x14ac:dyDescent="0.25">
      <c r="A58" s="27" t="s">
        <v>12</v>
      </c>
      <c r="B58" s="27">
        <f t="shared" ref="B58:Y58" ca="1" si="18">INDIRECT("Plate"&amp;$L$2&amp;"_"&amp;$AA25&amp;"!"&amp;B$39&amp;($Z25+17))</f>
        <v>2</v>
      </c>
      <c r="C58" s="27">
        <f t="shared" ca="1" si="18"/>
        <v>2</v>
      </c>
      <c r="D58" s="27">
        <f t="shared" ca="1" si="18"/>
        <v>2</v>
      </c>
      <c r="E58" s="27">
        <f t="shared" ca="1" si="18"/>
        <v>2</v>
      </c>
      <c r="F58" s="27">
        <f t="shared" ca="1" si="18"/>
        <v>2</v>
      </c>
      <c r="G58" s="27">
        <f t="shared" ca="1" si="18"/>
        <v>2</v>
      </c>
      <c r="H58" s="27">
        <f t="shared" ca="1" si="18"/>
        <v>2</v>
      </c>
      <c r="I58" s="27">
        <f t="shared" ca="1" si="18"/>
        <v>2</v>
      </c>
      <c r="J58" s="27">
        <f t="shared" ca="1" si="18"/>
        <v>2</v>
      </c>
      <c r="K58" s="27">
        <f t="shared" ca="1" si="18"/>
        <v>2</v>
      </c>
      <c r="L58" s="27">
        <f t="shared" ca="1" si="18"/>
        <v>2</v>
      </c>
      <c r="M58" s="27">
        <f t="shared" ca="1" si="18"/>
        <v>2</v>
      </c>
      <c r="N58" s="27">
        <f t="shared" ca="1" si="18"/>
        <v>2</v>
      </c>
      <c r="O58" s="27">
        <f t="shared" ca="1" si="18"/>
        <v>2</v>
      </c>
      <c r="P58" s="27">
        <f t="shared" ca="1" si="18"/>
        <v>2</v>
      </c>
      <c r="Q58" s="27">
        <f t="shared" ca="1" si="18"/>
        <v>2</v>
      </c>
      <c r="R58" s="27">
        <f t="shared" ca="1" si="18"/>
        <v>2</v>
      </c>
      <c r="S58" s="27">
        <f t="shared" ca="1" si="18"/>
        <v>2</v>
      </c>
      <c r="T58" s="27">
        <f t="shared" ca="1" si="18"/>
        <v>2</v>
      </c>
      <c r="U58" s="27">
        <f t="shared" ca="1" si="18"/>
        <v>2</v>
      </c>
      <c r="V58" s="27">
        <f t="shared" ca="1" si="18"/>
        <v>2</v>
      </c>
      <c r="W58" s="27">
        <f t="shared" ca="1" si="18"/>
        <v>2</v>
      </c>
      <c r="X58" s="27">
        <f t="shared" ca="1" si="18"/>
        <v>2</v>
      </c>
      <c r="Y58" s="27">
        <f t="shared" ca="1" si="18"/>
        <v>2</v>
      </c>
    </row>
    <row r="59" spans="1:25" x14ac:dyDescent="0.25">
      <c r="A59" s="27" t="s">
        <v>13</v>
      </c>
      <c r="B59" s="27">
        <f t="shared" ref="B59:Y59" ca="1" si="19">INDIRECT("Plate"&amp;$L$2&amp;"_"&amp;$AA26&amp;"!"&amp;B$39&amp;($Z26+17))</f>
        <v>2</v>
      </c>
      <c r="C59" s="27">
        <f t="shared" ca="1" si="19"/>
        <v>2</v>
      </c>
      <c r="D59" s="27">
        <f t="shared" ca="1" si="19"/>
        <v>2</v>
      </c>
      <c r="E59" s="27">
        <f t="shared" ca="1" si="19"/>
        <v>2</v>
      </c>
      <c r="F59" s="27">
        <f t="shared" ca="1" si="19"/>
        <v>2</v>
      </c>
      <c r="G59" s="27">
        <f t="shared" ca="1" si="19"/>
        <v>2</v>
      </c>
      <c r="H59" s="27">
        <f t="shared" ca="1" si="19"/>
        <v>2</v>
      </c>
      <c r="I59" s="27">
        <f t="shared" ca="1" si="19"/>
        <v>2</v>
      </c>
      <c r="J59" s="27">
        <f t="shared" ca="1" si="19"/>
        <v>2</v>
      </c>
      <c r="K59" s="27">
        <f t="shared" ca="1" si="19"/>
        <v>2</v>
      </c>
      <c r="L59" s="27">
        <f t="shared" ca="1" si="19"/>
        <v>2</v>
      </c>
      <c r="M59" s="27">
        <f t="shared" ca="1" si="19"/>
        <v>2</v>
      </c>
      <c r="N59" s="27">
        <f t="shared" ca="1" si="19"/>
        <v>2</v>
      </c>
      <c r="O59" s="27">
        <f t="shared" ca="1" si="19"/>
        <v>2</v>
      </c>
      <c r="P59" s="27">
        <f t="shared" ca="1" si="19"/>
        <v>2</v>
      </c>
      <c r="Q59" s="27">
        <f t="shared" ca="1" si="19"/>
        <v>2</v>
      </c>
      <c r="R59" s="27">
        <f t="shared" ca="1" si="19"/>
        <v>2</v>
      </c>
      <c r="S59" s="27">
        <f t="shared" ca="1" si="19"/>
        <v>2</v>
      </c>
      <c r="T59" s="27">
        <f t="shared" ca="1" si="19"/>
        <v>2</v>
      </c>
      <c r="U59" s="27">
        <f t="shared" ca="1" si="19"/>
        <v>2</v>
      </c>
      <c r="V59" s="27">
        <f t="shared" ca="1" si="19"/>
        <v>2</v>
      </c>
      <c r="W59" s="27">
        <f t="shared" ca="1" si="19"/>
        <v>2</v>
      </c>
      <c r="X59" s="27">
        <f t="shared" ca="1" si="19"/>
        <v>2</v>
      </c>
      <c r="Y59" s="27">
        <f t="shared" ca="1" si="19"/>
        <v>2</v>
      </c>
    </row>
    <row r="60" spans="1:25" x14ac:dyDescent="0.25">
      <c r="A60" s="27" t="s">
        <v>14</v>
      </c>
      <c r="B60" s="27">
        <f t="shared" ref="B60:Y60" ca="1" si="20">INDIRECT("Plate"&amp;$L$2&amp;"_"&amp;$AA27&amp;"!"&amp;B$39&amp;($Z27+17))</f>
        <v>2</v>
      </c>
      <c r="C60" s="27">
        <f t="shared" ca="1" si="20"/>
        <v>2</v>
      </c>
      <c r="D60" s="27">
        <f t="shared" ca="1" si="20"/>
        <v>2</v>
      </c>
      <c r="E60" s="27">
        <f t="shared" ca="1" si="20"/>
        <v>2</v>
      </c>
      <c r="F60" s="27">
        <f t="shared" ca="1" si="20"/>
        <v>2</v>
      </c>
      <c r="G60" s="27">
        <f t="shared" ca="1" si="20"/>
        <v>2</v>
      </c>
      <c r="H60" s="27">
        <f t="shared" ca="1" si="20"/>
        <v>2</v>
      </c>
      <c r="I60" s="27">
        <f t="shared" ca="1" si="20"/>
        <v>2</v>
      </c>
      <c r="J60" s="27">
        <f t="shared" ca="1" si="20"/>
        <v>2</v>
      </c>
      <c r="K60" s="27">
        <f t="shared" ca="1" si="20"/>
        <v>2</v>
      </c>
      <c r="L60" s="27">
        <f t="shared" ca="1" si="20"/>
        <v>2</v>
      </c>
      <c r="M60" s="27">
        <f t="shared" ca="1" si="20"/>
        <v>2</v>
      </c>
      <c r="N60" s="27">
        <f t="shared" ca="1" si="20"/>
        <v>2</v>
      </c>
      <c r="O60" s="27">
        <f t="shared" ca="1" si="20"/>
        <v>2</v>
      </c>
      <c r="P60" s="27">
        <f t="shared" ca="1" si="20"/>
        <v>2</v>
      </c>
      <c r="Q60" s="27">
        <f t="shared" ca="1" si="20"/>
        <v>2</v>
      </c>
      <c r="R60" s="27">
        <f t="shared" ca="1" si="20"/>
        <v>2</v>
      </c>
      <c r="S60" s="27">
        <f t="shared" ca="1" si="20"/>
        <v>2</v>
      </c>
      <c r="T60" s="27">
        <f t="shared" ca="1" si="20"/>
        <v>2</v>
      </c>
      <c r="U60" s="27">
        <f t="shared" ca="1" si="20"/>
        <v>2</v>
      </c>
      <c r="V60" s="27">
        <f t="shared" ca="1" si="20"/>
        <v>2</v>
      </c>
      <c r="W60" s="27">
        <f t="shared" ca="1" si="20"/>
        <v>2</v>
      </c>
      <c r="X60" s="27">
        <f t="shared" ca="1" si="20"/>
        <v>2</v>
      </c>
      <c r="Y60" s="27">
        <f t="shared" ca="1" si="20"/>
        <v>2</v>
      </c>
    </row>
    <row r="61" spans="1:25" x14ac:dyDescent="0.25">
      <c r="A61" s="27" t="s">
        <v>15</v>
      </c>
      <c r="B61" s="27">
        <f t="shared" ref="B61:Y61" ca="1" si="21">INDIRECT("Plate"&amp;$L$2&amp;"_"&amp;$AA28&amp;"!"&amp;B$39&amp;($Z28+17))</f>
        <v>2</v>
      </c>
      <c r="C61" s="27">
        <f t="shared" ca="1" si="21"/>
        <v>2</v>
      </c>
      <c r="D61" s="27">
        <f t="shared" ca="1" si="21"/>
        <v>2</v>
      </c>
      <c r="E61" s="27">
        <f t="shared" ca="1" si="21"/>
        <v>2</v>
      </c>
      <c r="F61" s="27">
        <f t="shared" ca="1" si="21"/>
        <v>2</v>
      </c>
      <c r="G61" s="27">
        <f t="shared" ca="1" si="21"/>
        <v>2</v>
      </c>
      <c r="H61" s="27">
        <f t="shared" ca="1" si="21"/>
        <v>2</v>
      </c>
      <c r="I61" s="27">
        <f t="shared" ca="1" si="21"/>
        <v>2</v>
      </c>
      <c r="J61" s="27">
        <f t="shared" ca="1" si="21"/>
        <v>2</v>
      </c>
      <c r="K61" s="27">
        <f t="shared" ca="1" si="21"/>
        <v>2</v>
      </c>
      <c r="L61" s="27">
        <f t="shared" ca="1" si="21"/>
        <v>2</v>
      </c>
      <c r="M61" s="27">
        <f t="shared" ca="1" si="21"/>
        <v>2</v>
      </c>
      <c r="N61" s="27">
        <f t="shared" ca="1" si="21"/>
        <v>2</v>
      </c>
      <c r="O61" s="27">
        <f t="shared" ca="1" si="21"/>
        <v>2</v>
      </c>
      <c r="P61" s="27">
        <f t="shared" ca="1" si="21"/>
        <v>2</v>
      </c>
      <c r="Q61" s="27">
        <f t="shared" ca="1" si="21"/>
        <v>2</v>
      </c>
      <c r="R61" s="27">
        <f t="shared" ca="1" si="21"/>
        <v>2</v>
      </c>
      <c r="S61" s="27">
        <f t="shared" ca="1" si="21"/>
        <v>2</v>
      </c>
      <c r="T61" s="27">
        <f t="shared" ca="1" si="21"/>
        <v>2</v>
      </c>
      <c r="U61" s="27">
        <f t="shared" ca="1" si="21"/>
        <v>2</v>
      </c>
      <c r="V61" s="27">
        <f t="shared" ca="1" si="21"/>
        <v>2</v>
      </c>
      <c r="W61" s="27">
        <f t="shared" ca="1" si="21"/>
        <v>2</v>
      </c>
      <c r="X61" s="27">
        <f t="shared" ca="1" si="21"/>
        <v>2</v>
      </c>
      <c r="Y61" s="27">
        <f t="shared" ca="1" si="21"/>
        <v>2</v>
      </c>
    </row>
    <row r="62" spans="1:25" x14ac:dyDescent="0.25">
      <c r="A62" s="27" t="s">
        <v>16</v>
      </c>
      <c r="B62" s="27">
        <f t="shared" ref="B62:Y62" ca="1" si="22">INDIRECT("Plate"&amp;$L$2&amp;"_"&amp;$AA29&amp;"!"&amp;B$39&amp;($Z29+17))</f>
        <v>2</v>
      </c>
      <c r="C62" s="27">
        <f t="shared" ca="1" si="22"/>
        <v>2</v>
      </c>
      <c r="D62" s="27">
        <f t="shared" ca="1" si="22"/>
        <v>2</v>
      </c>
      <c r="E62" s="27">
        <f t="shared" ca="1" si="22"/>
        <v>2</v>
      </c>
      <c r="F62" s="27">
        <f t="shared" ca="1" si="22"/>
        <v>2</v>
      </c>
      <c r="G62" s="27">
        <f t="shared" ca="1" si="22"/>
        <v>2</v>
      </c>
      <c r="H62" s="27">
        <f t="shared" ca="1" si="22"/>
        <v>2</v>
      </c>
      <c r="I62" s="27">
        <f t="shared" ca="1" si="22"/>
        <v>2</v>
      </c>
      <c r="J62" s="27">
        <f t="shared" ca="1" si="22"/>
        <v>2</v>
      </c>
      <c r="K62" s="27">
        <f t="shared" ca="1" si="22"/>
        <v>2</v>
      </c>
      <c r="L62" s="27">
        <f t="shared" ca="1" si="22"/>
        <v>2</v>
      </c>
      <c r="M62" s="27">
        <f t="shared" ca="1" si="22"/>
        <v>2</v>
      </c>
      <c r="N62" s="27">
        <f t="shared" ca="1" si="22"/>
        <v>2</v>
      </c>
      <c r="O62" s="27">
        <f t="shared" ca="1" si="22"/>
        <v>2</v>
      </c>
      <c r="P62" s="27">
        <f t="shared" ca="1" si="22"/>
        <v>2</v>
      </c>
      <c r="Q62" s="27">
        <f t="shared" ca="1" si="22"/>
        <v>2</v>
      </c>
      <c r="R62" s="27">
        <f t="shared" ca="1" si="22"/>
        <v>2</v>
      </c>
      <c r="S62" s="27">
        <f t="shared" ca="1" si="22"/>
        <v>2</v>
      </c>
      <c r="T62" s="27">
        <f t="shared" ca="1" si="22"/>
        <v>2</v>
      </c>
      <c r="U62" s="27">
        <f t="shared" ca="1" si="22"/>
        <v>2</v>
      </c>
      <c r="V62" s="27">
        <f t="shared" ca="1" si="22"/>
        <v>2</v>
      </c>
      <c r="W62" s="27">
        <f t="shared" ca="1" si="22"/>
        <v>2</v>
      </c>
      <c r="X62" s="27">
        <f t="shared" ca="1" si="22"/>
        <v>2</v>
      </c>
      <c r="Y62" s="27">
        <f t="shared" ca="1" si="22"/>
        <v>2</v>
      </c>
    </row>
    <row r="63" spans="1:25" x14ac:dyDescent="0.25">
      <c r="A63" s="27" t="s">
        <v>17</v>
      </c>
      <c r="B63" s="27">
        <f t="shared" ref="B63:Y63" ca="1" si="23">INDIRECT("Plate"&amp;$L$2&amp;"_"&amp;$AA30&amp;"!"&amp;B$39&amp;($Z30+17))</f>
        <v>2</v>
      </c>
      <c r="C63" s="27">
        <f t="shared" ca="1" si="23"/>
        <v>2</v>
      </c>
      <c r="D63" s="27">
        <f t="shared" ca="1" si="23"/>
        <v>2</v>
      </c>
      <c r="E63" s="27">
        <f t="shared" ca="1" si="23"/>
        <v>2</v>
      </c>
      <c r="F63" s="27">
        <f t="shared" ca="1" si="23"/>
        <v>2</v>
      </c>
      <c r="G63" s="27">
        <f t="shared" ca="1" si="23"/>
        <v>2</v>
      </c>
      <c r="H63" s="27">
        <f t="shared" ca="1" si="23"/>
        <v>2</v>
      </c>
      <c r="I63" s="27">
        <f t="shared" ca="1" si="23"/>
        <v>2</v>
      </c>
      <c r="J63" s="27">
        <f t="shared" ca="1" si="23"/>
        <v>2</v>
      </c>
      <c r="K63" s="27">
        <f t="shared" ca="1" si="23"/>
        <v>2</v>
      </c>
      <c r="L63" s="27">
        <f t="shared" ca="1" si="23"/>
        <v>2</v>
      </c>
      <c r="M63" s="27">
        <f t="shared" ca="1" si="23"/>
        <v>2</v>
      </c>
      <c r="N63" s="27">
        <f t="shared" ca="1" si="23"/>
        <v>2</v>
      </c>
      <c r="O63" s="27">
        <f t="shared" ca="1" si="23"/>
        <v>2</v>
      </c>
      <c r="P63" s="27">
        <f t="shared" ca="1" si="23"/>
        <v>2</v>
      </c>
      <c r="Q63" s="27">
        <f t="shared" ca="1" si="23"/>
        <v>2</v>
      </c>
      <c r="R63" s="27">
        <f t="shared" ca="1" si="23"/>
        <v>2</v>
      </c>
      <c r="S63" s="27">
        <f t="shared" ca="1" si="23"/>
        <v>2</v>
      </c>
      <c r="T63" s="27">
        <f t="shared" ca="1" si="23"/>
        <v>2</v>
      </c>
      <c r="U63" s="27">
        <f t="shared" ca="1" si="23"/>
        <v>2</v>
      </c>
      <c r="V63" s="27">
        <f t="shared" ca="1" si="23"/>
        <v>2</v>
      </c>
      <c r="W63" s="27">
        <f t="shared" ca="1" si="23"/>
        <v>2</v>
      </c>
      <c r="X63" s="27">
        <f t="shared" ca="1" si="23"/>
        <v>2</v>
      </c>
      <c r="Y63" s="27">
        <f t="shared" ca="1" si="23"/>
        <v>2</v>
      </c>
    </row>
    <row r="64" spans="1:25" x14ac:dyDescent="0.25">
      <c r="A64" s="27" t="s">
        <v>18</v>
      </c>
      <c r="B64" s="27">
        <f t="shared" ref="B64:Y64" ca="1" si="24">INDIRECT("Plate"&amp;$L$2&amp;"_"&amp;$AA31&amp;"!"&amp;B$39&amp;($Z31+17))</f>
        <v>2</v>
      </c>
      <c r="C64" s="27">
        <f t="shared" ca="1" si="24"/>
        <v>2</v>
      </c>
      <c r="D64" s="27">
        <f t="shared" ca="1" si="24"/>
        <v>2</v>
      </c>
      <c r="E64" s="27">
        <f t="shared" ca="1" si="24"/>
        <v>2</v>
      </c>
      <c r="F64" s="27">
        <f t="shared" ca="1" si="24"/>
        <v>2</v>
      </c>
      <c r="G64" s="27">
        <f t="shared" ca="1" si="24"/>
        <v>2</v>
      </c>
      <c r="H64" s="27">
        <f t="shared" ca="1" si="24"/>
        <v>2</v>
      </c>
      <c r="I64" s="27">
        <f t="shared" ca="1" si="24"/>
        <v>2</v>
      </c>
      <c r="J64" s="27">
        <f t="shared" ca="1" si="24"/>
        <v>2</v>
      </c>
      <c r="K64" s="27">
        <f t="shared" ca="1" si="24"/>
        <v>2</v>
      </c>
      <c r="L64" s="27">
        <f t="shared" ca="1" si="24"/>
        <v>2</v>
      </c>
      <c r="M64" s="27">
        <f t="shared" ca="1" si="24"/>
        <v>2</v>
      </c>
      <c r="N64" s="27">
        <f t="shared" ca="1" si="24"/>
        <v>2</v>
      </c>
      <c r="O64" s="27">
        <f t="shared" ca="1" si="24"/>
        <v>2</v>
      </c>
      <c r="P64" s="27">
        <f t="shared" ca="1" si="24"/>
        <v>2</v>
      </c>
      <c r="Q64" s="27">
        <f t="shared" ca="1" si="24"/>
        <v>2</v>
      </c>
      <c r="R64" s="27">
        <f t="shared" ca="1" si="24"/>
        <v>2</v>
      </c>
      <c r="S64" s="27">
        <f t="shared" ca="1" si="24"/>
        <v>2</v>
      </c>
      <c r="T64" s="27">
        <f t="shared" ca="1" si="24"/>
        <v>2</v>
      </c>
      <c r="U64" s="27">
        <f t="shared" ca="1" si="24"/>
        <v>2</v>
      </c>
      <c r="V64" s="27">
        <f t="shared" ca="1" si="24"/>
        <v>2</v>
      </c>
      <c r="W64" s="27">
        <f t="shared" ca="1" si="24"/>
        <v>2</v>
      </c>
      <c r="X64" s="27">
        <f t="shared" ca="1" si="24"/>
        <v>2</v>
      </c>
      <c r="Y64" s="27">
        <f t="shared" ca="1" si="24"/>
        <v>2</v>
      </c>
    </row>
    <row r="65" spans="1:25" x14ac:dyDescent="0.25">
      <c r="A65" s="27" t="s">
        <v>19</v>
      </c>
      <c r="B65" s="27">
        <f t="shared" ref="B65:Y65" ca="1" si="25">INDIRECT("Plate"&amp;$L$2&amp;"_"&amp;$AA32&amp;"!"&amp;B$39&amp;($Z32+17))</f>
        <v>2</v>
      </c>
      <c r="C65" s="27">
        <f t="shared" ca="1" si="25"/>
        <v>2</v>
      </c>
      <c r="D65" s="27">
        <f t="shared" ca="1" si="25"/>
        <v>2</v>
      </c>
      <c r="E65" s="27">
        <f t="shared" ca="1" si="25"/>
        <v>2</v>
      </c>
      <c r="F65" s="27">
        <f t="shared" ca="1" si="25"/>
        <v>2</v>
      </c>
      <c r="G65" s="27">
        <f t="shared" ca="1" si="25"/>
        <v>2</v>
      </c>
      <c r="H65" s="27">
        <f t="shared" ca="1" si="25"/>
        <v>2</v>
      </c>
      <c r="I65" s="27">
        <f t="shared" ca="1" si="25"/>
        <v>2</v>
      </c>
      <c r="J65" s="27">
        <f t="shared" ca="1" si="25"/>
        <v>2</v>
      </c>
      <c r="K65" s="27">
        <f t="shared" ca="1" si="25"/>
        <v>2</v>
      </c>
      <c r="L65" s="27">
        <f t="shared" ca="1" si="25"/>
        <v>2</v>
      </c>
      <c r="M65" s="27">
        <f t="shared" ca="1" si="25"/>
        <v>2</v>
      </c>
      <c r="N65" s="27">
        <f t="shared" ca="1" si="25"/>
        <v>2</v>
      </c>
      <c r="O65" s="27">
        <f t="shared" ca="1" si="25"/>
        <v>2</v>
      </c>
      <c r="P65" s="27">
        <f t="shared" ca="1" si="25"/>
        <v>2</v>
      </c>
      <c r="Q65" s="27">
        <f t="shared" ca="1" si="25"/>
        <v>2</v>
      </c>
      <c r="R65" s="27">
        <f t="shared" ca="1" si="25"/>
        <v>2</v>
      </c>
      <c r="S65" s="27">
        <f t="shared" ca="1" si="25"/>
        <v>2</v>
      </c>
      <c r="T65" s="27">
        <f t="shared" ca="1" si="25"/>
        <v>2</v>
      </c>
      <c r="U65" s="27">
        <f t="shared" ca="1" si="25"/>
        <v>2</v>
      </c>
      <c r="V65" s="27">
        <f t="shared" ca="1" si="25"/>
        <v>2</v>
      </c>
      <c r="W65" s="27">
        <f t="shared" ca="1" si="25"/>
        <v>2</v>
      </c>
      <c r="X65" s="27">
        <f t="shared" ca="1" si="25"/>
        <v>2</v>
      </c>
      <c r="Y65" s="27">
        <f t="shared" ca="1" si="25"/>
        <v>2</v>
      </c>
    </row>
    <row r="66" spans="1:25" x14ac:dyDescent="0.25">
      <c r="A66" s="27" t="s">
        <v>20</v>
      </c>
      <c r="B66" s="27">
        <f t="shared" ref="B66:Y66" ca="1" si="26">INDIRECT("Plate"&amp;$L$2&amp;"_"&amp;$AA33&amp;"!"&amp;B$39&amp;($Z33+17))</f>
        <v>2</v>
      </c>
      <c r="C66" s="27">
        <f t="shared" ca="1" si="26"/>
        <v>2</v>
      </c>
      <c r="D66" s="27">
        <f t="shared" ca="1" si="26"/>
        <v>2</v>
      </c>
      <c r="E66" s="27">
        <f t="shared" ca="1" si="26"/>
        <v>2</v>
      </c>
      <c r="F66" s="27">
        <f t="shared" ca="1" si="26"/>
        <v>2</v>
      </c>
      <c r="G66" s="27">
        <f t="shared" ca="1" si="26"/>
        <v>2</v>
      </c>
      <c r="H66" s="27">
        <f t="shared" ca="1" si="26"/>
        <v>2</v>
      </c>
      <c r="I66" s="27">
        <f t="shared" ca="1" si="26"/>
        <v>2</v>
      </c>
      <c r="J66" s="27">
        <f t="shared" ca="1" si="26"/>
        <v>2</v>
      </c>
      <c r="K66" s="27">
        <f t="shared" ca="1" si="26"/>
        <v>2</v>
      </c>
      <c r="L66" s="27">
        <f t="shared" ca="1" si="26"/>
        <v>2</v>
      </c>
      <c r="M66" s="27">
        <f t="shared" ca="1" si="26"/>
        <v>2</v>
      </c>
      <c r="N66" s="27">
        <f t="shared" ca="1" si="26"/>
        <v>2</v>
      </c>
      <c r="O66" s="27">
        <f t="shared" ca="1" si="26"/>
        <v>2</v>
      </c>
      <c r="P66" s="27">
        <f t="shared" ca="1" si="26"/>
        <v>2</v>
      </c>
      <c r="Q66" s="27">
        <f t="shared" ca="1" si="26"/>
        <v>2</v>
      </c>
      <c r="R66" s="27">
        <f t="shared" ca="1" si="26"/>
        <v>2</v>
      </c>
      <c r="S66" s="27">
        <f t="shared" ca="1" si="26"/>
        <v>2</v>
      </c>
      <c r="T66" s="27">
        <f t="shared" ca="1" si="26"/>
        <v>2</v>
      </c>
      <c r="U66" s="27">
        <f t="shared" ca="1" si="26"/>
        <v>2</v>
      </c>
      <c r="V66" s="27">
        <f t="shared" ca="1" si="26"/>
        <v>2</v>
      </c>
      <c r="W66" s="27">
        <f t="shared" ca="1" si="26"/>
        <v>2</v>
      </c>
      <c r="X66" s="27">
        <f t="shared" ca="1" si="26"/>
        <v>2</v>
      </c>
      <c r="Y66" s="27">
        <f t="shared" ca="1" si="26"/>
        <v>2</v>
      </c>
    </row>
    <row r="67" spans="1:25" x14ac:dyDescent="0.25">
      <c r="A67" s="27" t="s">
        <v>21</v>
      </c>
      <c r="B67" s="27">
        <f t="shared" ref="B67:Y67" ca="1" si="27">INDIRECT("Plate"&amp;$L$2&amp;"_"&amp;$AA34&amp;"!"&amp;B$39&amp;($Z34+17))</f>
        <v>2</v>
      </c>
      <c r="C67" s="27">
        <f t="shared" ca="1" si="27"/>
        <v>2</v>
      </c>
      <c r="D67" s="27">
        <f t="shared" ca="1" si="27"/>
        <v>2</v>
      </c>
      <c r="E67" s="27">
        <f t="shared" ca="1" si="27"/>
        <v>2</v>
      </c>
      <c r="F67" s="27">
        <f t="shared" ca="1" si="27"/>
        <v>2</v>
      </c>
      <c r="G67" s="27">
        <f t="shared" ca="1" si="27"/>
        <v>2</v>
      </c>
      <c r="H67" s="27">
        <f t="shared" ca="1" si="27"/>
        <v>2</v>
      </c>
      <c r="I67" s="27">
        <f t="shared" ca="1" si="27"/>
        <v>2</v>
      </c>
      <c r="J67" s="27">
        <f t="shared" ca="1" si="27"/>
        <v>2</v>
      </c>
      <c r="K67" s="27">
        <f t="shared" ca="1" si="27"/>
        <v>2</v>
      </c>
      <c r="L67" s="27">
        <f t="shared" ca="1" si="27"/>
        <v>2</v>
      </c>
      <c r="M67" s="27">
        <f t="shared" ca="1" si="27"/>
        <v>2</v>
      </c>
      <c r="N67" s="27">
        <f t="shared" ca="1" si="27"/>
        <v>2</v>
      </c>
      <c r="O67" s="27">
        <f t="shared" ca="1" si="27"/>
        <v>2</v>
      </c>
      <c r="P67" s="27">
        <f t="shared" ca="1" si="27"/>
        <v>2</v>
      </c>
      <c r="Q67" s="27">
        <f t="shared" ca="1" si="27"/>
        <v>2</v>
      </c>
      <c r="R67" s="27">
        <f t="shared" ca="1" si="27"/>
        <v>2</v>
      </c>
      <c r="S67" s="27">
        <f t="shared" ca="1" si="27"/>
        <v>2</v>
      </c>
      <c r="T67" s="27">
        <f t="shared" ca="1" si="27"/>
        <v>2</v>
      </c>
      <c r="U67" s="27">
        <f t="shared" ca="1" si="27"/>
        <v>2</v>
      </c>
      <c r="V67" s="27">
        <f t="shared" ca="1" si="27"/>
        <v>2</v>
      </c>
      <c r="W67" s="27">
        <f t="shared" ca="1" si="27"/>
        <v>2</v>
      </c>
      <c r="X67" s="27">
        <f t="shared" ca="1" si="27"/>
        <v>2</v>
      </c>
      <c r="Y67" s="27">
        <f t="shared" ca="1" si="27"/>
        <v>2</v>
      </c>
    </row>
    <row r="68" spans="1:25" x14ac:dyDescent="0.25">
      <c r="A68" s="27" t="s">
        <v>22</v>
      </c>
      <c r="B68" s="27">
        <f t="shared" ref="B68:Y68" ca="1" si="28">INDIRECT("Plate"&amp;$L$2&amp;"_"&amp;$AA35&amp;"!"&amp;B$39&amp;($Z35+17))</f>
        <v>2</v>
      </c>
      <c r="C68" s="27">
        <f t="shared" ca="1" si="28"/>
        <v>2</v>
      </c>
      <c r="D68" s="27">
        <f t="shared" ca="1" si="28"/>
        <v>2</v>
      </c>
      <c r="E68" s="27">
        <f t="shared" ca="1" si="28"/>
        <v>2</v>
      </c>
      <c r="F68" s="27">
        <f t="shared" ca="1" si="28"/>
        <v>2</v>
      </c>
      <c r="G68" s="27">
        <f t="shared" ca="1" si="28"/>
        <v>2</v>
      </c>
      <c r="H68" s="27">
        <f t="shared" ca="1" si="28"/>
        <v>2</v>
      </c>
      <c r="I68" s="27">
        <f t="shared" ca="1" si="28"/>
        <v>2</v>
      </c>
      <c r="J68" s="27">
        <f t="shared" ca="1" si="28"/>
        <v>2</v>
      </c>
      <c r="K68" s="27">
        <f t="shared" ca="1" si="28"/>
        <v>2</v>
      </c>
      <c r="L68" s="27">
        <f t="shared" ca="1" si="28"/>
        <v>2</v>
      </c>
      <c r="M68" s="27">
        <f t="shared" ca="1" si="28"/>
        <v>2</v>
      </c>
      <c r="N68" s="27">
        <f t="shared" ca="1" si="28"/>
        <v>2</v>
      </c>
      <c r="O68" s="27">
        <f t="shared" ca="1" si="28"/>
        <v>2</v>
      </c>
      <c r="P68" s="27">
        <f t="shared" ca="1" si="28"/>
        <v>2</v>
      </c>
      <c r="Q68" s="27">
        <f t="shared" ca="1" si="28"/>
        <v>2</v>
      </c>
      <c r="R68" s="27">
        <f t="shared" ca="1" si="28"/>
        <v>2</v>
      </c>
      <c r="S68" s="27">
        <f t="shared" ca="1" si="28"/>
        <v>2</v>
      </c>
      <c r="T68" s="27">
        <f t="shared" ca="1" si="28"/>
        <v>2</v>
      </c>
      <c r="U68" s="27">
        <f t="shared" ca="1" si="28"/>
        <v>2</v>
      </c>
      <c r="V68" s="27">
        <f t="shared" ca="1" si="28"/>
        <v>2</v>
      </c>
      <c r="W68" s="27">
        <f t="shared" ca="1" si="28"/>
        <v>2</v>
      </c>
      <c r="X68" s="27">
        <f t="shared" ca="1" si="28"/>
        <v>2</v>
      </c>
      <c r="Y68" s="27">
        <f t="shared" ca="1" si="28"/>
        <v>2</v>
      </c>
    </row>
    <row r="69" spans="1:25" x14ac:dyDescent="0.25">
      <c r="A69" s="27" t="s">
        <v>23</v>
      </c>
      <c r="B69" s="27">
        <f t="shared" ref="B69:Y69" ca="1" si="29">INDIRECT("Plate"&amp;$L$2&amp;"_"&amp;$AA36&amp;"!"&amp;B$39&amp;($Z36+17))</f>
        <v>2</v>
      </c>
      <c r="C69" s="27">
        <f t="shared" ca="1" si="29"/>
        <v>2</v>
      </c>
      <c r="D69" s="27">
        <f t="shared" ca="1" si="29"/>
        <v>2</v>
      </c>
      <c r="E69" s="27">
        <f t="shared" ca="1" si="29"/>
        <v>2</v>
      </c>
      <c r="F69" s="27">
        <f t="shared" ca="1" si="29"/>
        <v>2</v>
      </c>
      <c r="G69" s="27">
        <f t="shared" ca="1" si="29"/>
        <v>2</v>
      </c>
      <c r="H69" s="27">
        <f t="shared" ca="1" si="29"/>
        <v>2</v>
      </c>
      <c r="I69" s="27">
        <f t="shared" ca="1" si="29"/>
        <v>2</v>
      </c>
      <c r="J69" s="27">
        <f t="shared" ca="1" si="29"/>
        <v>2</v>
      </c>
      <c r="K69" s="27">
        <f t="shared" ca="1" si="29"/>
        <v>2</v>
      </c>
      <c r="L69" s="27">
        <f t="shared" ca="1" si="29"/>
        <v>2</v>
      </c>
      <c r="M69" s="27">
        <f t="shared" ca="1" si="29"/>
        <v>2</v>
      </c>
      <c r="N69" s="27">
        <f t="shared" ca="1" si="29"/>
        <v>2</v>
      </c>
      <c r="O69" s="27">
        <f t="shared" ca="1" si="29"/>
        <v>2</v>
      </c>
      <c r="P69" s="27">
        <f t="shared" ca="1" si="29"/>
        <v>2</v>
      </c>
      <c r="Q69" s="27">
        <f t="shared" ca="1" si="29"/>
        <v>2</v>
      </c>
      <c r="R69" s="27">
        <f t="shared" ca="1" si="29"/>
        <v>2</v>
      </c>
      <c r="S69" s="27">
        <f t="shared" ca="1" si="29"/>
        <v>2</v>
      </c>
      <c r="T69" s="27">
        <f t="shared" ca="1" si="29"/>
        <v>2</v>
      </c>
      <c r="U69" s="27">
        <f t="shared" ca="1" si="29"/>
        <v>2</v>
      </c>
      <c r="V69" s="27">
        <f t="shared" ca="1" si="29"/>
        <v>2</v>
      </c>
      <c r="W69" s="27">
        <f t="shared" ca="1" si="29"/>
        <v>2</v>
      </c>
      <c r="X69" s="27">
        <f t="shared" ca="1" si="29"/>
        <v>2</v>
      </c>
      <c r="Y69" s="27">
        <f t="shared" ca="1" si="29"/>
        <v>2</v>
      </c>
    </row>
    <row r="70" spans="1:25" x14ac:dyDescent="0.25">
      <c r="A70" s="27" t="s">
        <v>24</v>
      </c>
      <c r="B70" s="27">
        <f t="shared" ref="B70:Y70" ca="1" si="30">INDIRECT("Plate"&amp;$L$2&amp;"_"&amp;$AA37&amp;"!"&amp;B$39&amp;($Z37+17))</f>
        <v>2</v>
      </c>
      <c r="C70" s="27">
        <f t="shared" ca="1" si="30"/>
        <v>2</v>
      </c>
      <c r="D70" s="27">
        <f t="shared" ca="1" si="30"/>
        <v>2</v>
      </c>
      <c r="E70" s="27">
        <f t="shared" ca="1" si="30"/>
        <v>2</v>
      </c>
      <c r="F70" s="27">
        <f t="shared" ca="1" si="30"/>
        <v>2</v>
      </c>
      <c r="G70" s="27">
        <f t="shared" ca="1" si="30"/>
        <v>2</v>
      </c>
      <c r="H70" s="27">
        <f t="shared" ca="1" si="30"/>
        <v>2</v>
      </c>
      <c r="I70" s="27">
        <f t="shared" ca="1" si="30"/>
        <v>2</v>
      </c>
      <c r="J70" s="27">
        <f t="shared" ca="1" si="30"/>
        <v>2</v>
      </c>
      <c r="K70" s="27">
        <f t="shared" ca="1" si="30"/>
        <v>2</v>
      </c>
      <c r="L70" s="27">
        <f t="shared" ca="1" si="30"/>
        <v>2</v>
      </c>
      <c r="M70" s="27">
        <f t="shared" ca="1" si="30"/>
        <v>2</v>
      </c>
      <c r="N70" s="27">
        <f t="shared" ca="1" si="30"/>
        <v>2</v>
      </c>
      <c r="O70" s="27">
        <f t="shared" ca="1" si="30"/>
        <v>2</v>
      </c>
      <c r="P70" s="27">
        <f t="shared" ca="1" si="30"/>
        <v>2</v>
      </c>
      <c r="Q70" s="27">
        <f t="shared" ca="1" si="30"/>
        <v>2</v>
      </c>
      <c r="R70" s="27">
        <f t="shared" ca="1" si="30"/>
        <v>2</v>
      </c>
      <c r="S70" s="27">
        <f t="shared" ca="1" si="30"/>
        <v>2</v>
      </c>
      <c r="T70" s="27">
        <f t="shared" ca="1" si="30"/>
        <v>2</v>
      </c>
      <c r="U70" s="27">
        <f t="shared" ca="1" si="30"/>
        <v>2</v>
      </c>
      <c r="V70" s="27">
        <f t="shared" ca="1" si="30"/>
        <v>2</v>
      </c>
      <c r="W70" s="27">
        <f t="shared" ca="1" si="30"/>
        <v>2</v>
      </c>
      <c r="X70" s="27">
        <f t="shared" ca="1" si="30"/>
        <v>2</v>
      </c>
      <c r="Y70" s="27">
        <f t="shared" ca="1" si="30"/>
        <v>2</v>
      </c>
    </row>
    <row r="71" spans="1:25" x14ac:dyDescent="0.25">
      <c r="A71" s="27" t="s">
        <v>25</v>
      </c>
      <c r="B71" s="27">
        <f t="shared" ref="B71:Y71" ca="1" si="31">INDIRECT("Plate"&amp;$L$2&amp;"_"&amp;$AA38&amp;"!"&amp;B$39&amp;($Z38+17))</f>
        <v>2</v>
      </c>
      <c r="C71" s="27">
        <f t="shared" ca="1" si="31"/>
        <v>2</v>
      </c>
      <c r="D71" s="27">
        <f t="shared" ca="1" si="31"/>
        <v>2</v>
      </c>
      <c r="E71" s="27">
        <f t="shared" ca="1" si="31"/>
        <v>2</v>
      </c>
      <c r="F71" s="27">
        <f t="shared" ca="1" si="31"/>
        <v>2</v>
      </c>
      <c r="G71" s="27">
        <f t="shared" ca="1" si="31"/>
        <v>2</v>
      </c>
      <c r="H71" s="27">
        <f t="shared" ca="1" si="31"/>
        <v>2</v>
      </c>
      <c r="I71" s="27">
        <f t="shared" ca="1" si="31"/>
        <v>2</v>
      </c>
      <c r="J71" s="27">
        <f t="shared" ca="1" si="31"/>
        <v>2</v>
      </c>
      <c r="K71" s="27">
        <f t="shared" ca="1" si="31"/>
        <v>2</v>
      </c>
      <c r="L71" s="27">
        <f t="shared" ca="1" si="31"/>
        <v>2</v>
      </c>
      <c r="M71" s="27">
        <f t="shared" ca="1" si="31"/>
        <v>2</v>
      </c>
      <c r="N71" s="27">
        <f t="shared" ca="1" si="31"/>
        <v>2</v>
      </c>
      <c r="O71" s="27">
        <f t="shared" ca="1" si="31"/>
        <v>2</v>
      </c>
      <c r="P71" s="27">
        <f t="shared" ca="1" si="31"/>
        <v>2</v>
      </c>
      <c r="Q71" s="27">
        <f t="shared" ca="1" si="31"/>
        <v>2</v>
      </c>
      <c r="R71" s="27">
        <f t="shared" ca="1" si="31"/>
        <v>2</v>
      </c>
      <c r="S71" s="27">
        <f t="shared" ca="1" si="31"/>
        <v>2</v>
      </c>
      <c r="T71" s="27">
        <f t="shared" ca="1" si="31"/>
        <v>2</v>
      </c>
      <c r="U71" s="27">
        <f t="shared" ca="1" si="31"/>
        <v>2</v>
      </c>
      <c r="V71" s="27">
        <f t="shared" ca="1" si="31"/>
        <v>2</v>
      </c>
      <c r="W71" s="27">
        <f t="shared" ca="1" si="31"/>
        <v>2</v>
      </c>
      <c r="X71" s="27">
        <f t="shared" ca="1" si="31"/>
        <v>2</v>
      </c>
      <c r="Y71" s="27">
        <f t="shared" ca="1" si="31"/>
        <v>2</v>
      </c>
    </row>
    <row r="72" spans="1:25" x14ac:dyDescent="0.25">
      <c r="A72" s="27" t="s">
        <v>5</v>
      </c>
      <c r="B72" s="27">
        <f t="shared" ref="B72:Y72" ca="1" si="32">IF(INDIRECT("Plate"&amp;$L$2&amp;"_E!"&amp;B$39&amp;$Z7)="",1,2)</f>
        <v>1</v>
      </c>
      <c r="C72" s="27">
        <f t="shared" ca="1" si="32"/>
        <v>1</v>
      </c>
      <c r="D72" s="27">
        <f t="shared" ca="1" si="32"/>
        <v>1</v>
      </c>
      <c r="E72" s="27">
        <f t="shared" ca="1" si="32"/>
        <v>1</v>
      </c>
      <c r="F72" s="27">
        <f t="shared" ca="1" si="32"/>
        <v>1</v>
      </c>
      <c r="G72" s="27">
        <f t="shared" ca="1" si="32"/>
        <v>1</v>
      </c>
      <c r="H72" s="27">
        <f t="shared" ca="1" si="32"/>
        <v>1</v>
      </c>
      <c r="I72" s="27">
        <f t="shared" ca="1" si="32"/>
        <v>1</v>
      </c>
      <c r="J72" s="27">
        <f t="shared" ca="1" si="32"/>
        <v>1</v>
      </c>
      <c r="K72" s="27">
        <f t="shared" ca="1" si="32"/>
        <v>1</v>
      </c>
      <c r="L72" s="27">
        <f t="shared" ca="1" si="32"/>
        <v>1</v>
      </c>
      <c r="M72" s="27">
        <f t="shared" ca="1" si="32"/>
        <v>1</v>
      </c>
      <c r="N72" s="27">
        <f t="shared" ca="1" si="32"/>
        <v>1</v>
      </c>
      <c r="O72" s="27">
        <f t="shared" ca="1" si="32"/>
        <v>1</v>
      </c>
      <c r="P72" s="27">
        <f t="shared" ca="1" si="32"/>
        <v>1</v>
      </c>
      <c r="Q72" s="27">
        <f t="shared" ca="1" si="32"/>
        <v>1</v>
      </c>
      <c r="R72" s="27">
        <f t="shared" ca="1" si="32"/>
        <v>1</v>
      </c>
      <c r="S72" s="27">
        <f t="shared" ca="1" si="32"/>
        <v>1</v>
      </c>
      <c r="T72" s="27">
        <f t="shared" ca="1" si="32"/>
        <v>1</v>
      </c>
      <c r="U72" s="27">
        <f t="shared" ca="1" si="32"/>
        <v>1</v>
      </c>
      <c r="V72" s="27">
        <f t="shared" ca="1" si="32"/>
        <v>1</v>
      </c>
      <c r="W72" s="27">
        <f t="shared" ca="1" si="32"/>
        <v>1</v>
      </c>
      <c r="X72" s="27">
        <f t="shared" ca="1" si="32"/>
        <v>1</v>
      </c>
      <c r="Y72" s="27">
        <f t="shared" ca="1" si="32"/>
        <v>1</v>
      </c>
    </row>
    <row r="73" spans="1:25" x14ac:dyDescent="0.25">
      <c r="B73" s="27">
        <f t="shared" ref="B73:Y73" ca="1" si="33">IF(INDIRECT("Plate"&amp;$L$2&amp;"_E!"&amp;B$39&amp;$Z8)="",1,2)</f>
        <v>1</v>
      </c>
      <c r="C73" s="27">
        <f t="shared" ca="1" si="33"/>
        <v>1</v>
      </c>
      <c r="D73" s="27">
        <f t="shared" ca="1" si="33"/>
        <v>1</v>
      </c>
      <c r="E73" s="27">
        <f t="shared" ca="1" si="33"/>
        <v>1</v>
      </c>
      <c r="F73" s="27">
        <f t="shared" ca="1" si="33"/>
        <v>1</v>
      </c>
      <c r="G73" s="27">
        <f t="shared" ca="1" si="33"/>
        <v>1</v>
      </c>
      <c r="H73" s="27">
        <f t="shared" ca="1" si="33"/>
        <v>1</v>
      </c>
      <c r="I73" s="27">
        <f t="shared" ca="1" si="33"/>
        <v>1</v>
      </c>
      <c r="J73" s="27">
        <f t="shared" ca="1" si="33"/>
        <v>1</v>
      </c>
      <c r="K73" s="27">
        <f t="shared" ca="1" si="33"/>
        <v>1</v>
      </c>
      <c r="L73" s="27">
        <f t="shared" ca="1" si="33"/>
        <v>1</v>
      </c>
      <c r="M73" s="27">
        <f t="shared" ca="1" si="33"/>
        <v>1</v>
      </c>
      <c r="N73" s="27">
        <f t="shared" ca="1" si="33"/>
        <v>1</v>
      </c>
      <c r="O73" s="27">
        <f t="shared" ca="1" si="33"/>
        <v>1</v>
      </c>
      <c r="P73" s="27">
        <f t="shared" ca="1" si="33"/>
        <v>1</v>
      </c>
      <c r="Q73" s="27">
        <f t="shared" ca="1" si="33"/>
        <v>1</v>
      </c>
      <c r="R73" s="27">
        <f t="shared" ca="1" si="33"/>
        <v>1</v>
      </c>
      <c r="S73" s="27">
        <f t="shared" ca="1" si="33"/>
        <v>1</v>
      </c>
      <c r="T73" s="27">
        <f t="shared" ca="1" si="33"/>
        <v>1</v>
      </c>
      <c r="U73" s="27">
        <f t="shared" ca="1" si="33"/>
        <v>1</v>
      </c>
      <c r="V73" s="27">
        <f t="shared" ca="1" si="33"/>
        <v>1</v>
      </c>
      <c r="W73" s="27">
        <f t="shared" ca="1" si="33"/>
        <v>1</v>
      </c>
      <c r="X73" s="27">
        <f t="shared" ca="1" si="33"/>
        <v>1</v>
      </c>
      <c r="Y73" s="27">
        <f t="shared" ca="1" si="33"/>
        <v>1</v>
      </c>
    </row>
    <row r="74" spans="1:25" x14ac:dyDescent="0.25">
      <c r="B74" s="27">
        <f t="shared" ref="B74:Y74" ca="1" si="34">IF(INDIRECT("Plate"&amp;$L$2&amp;"_E!"&amp;B$39&amp;$Z9)="",1,2)</f>
        <v>1</v>
      </c>
      <c r="C74" s="27">
        <f t="shared" ca="1" si="34"/>
        <v>1</v>
      </c>
      <c r="D74" s="27">
        <f t="shared" ca="1" si="34"/>
        <v>1</v>
      </c>
      <c r="E74" s="27">
        <f t="shared" ca="1" si="34"/>
        <v>1</v>
      </c>
      <c r="F74" s="27">
        <f t="shared" ca="1" si="34"/>
        <v>1</v>
      </c>
      <c r="G74" s="27">
        <f t="shared" ca="1" si="34"/>
        <v>1</v>
      </c>
      <c r="H74" s="27">
        <f t="shared" ca="1" si="34"/>
        <v>1</v>
      </c>
      <c r="I74" s="27">
        <f t="shared" ca="1" si="34"/>
        <v>1</v>
      </c>
      <c r="J74" s="27">
        <f t="shared" ca="1" si="34"/>
        <v>1</v>
      </c>
      <c r="K74" s="27">
        <f t="shared" ca="1" si="34"/>
        <v>1</v>
      </c>
      <c r="L74" s="27">
        <f t="shared" ca="1" si="34"/>
        <v>1</v>
      </c>
      <c r="M74" s="27">
        <f t="shared" ca="1" si="34"/>
        <v>1</v>
      </c>
      <c r="N74" s="27">
        <f t="shared" ca="1" si="34"/>
        <v>1</v>
      </c>
      <c r="O74" s="27">
        <f t="shared" ca="1" si="34"/>
        <v>1</v>
      </c>
      <c r="P74" s="27">
        <f t="shared" ca="1" si="34"/>
        <v>1</v>
      </c>
      <c r="Q74" s="27">
        <f t="shared" ca="1" si="34"/>
        <v>1</v>
      </c>
      <c r="R74" s="27">
        <f t="shared" ca="1" si="34"/>
        <v>1</v>
      </c>
      <c r="S74" s="27">
        <f t="shared" ca="1" si="34"/>
        <v>1</v>
      </c>
      <c r="T74" s="27">
        <f t="shared" ca="1" si="34"/>
        <v>1</v>
      </c>
      <c r="U74" s="27">
        <f t="shared" ca="1" si="34"/>
        <v>1</v>
      </c>
      <c r="V74" s="27">
        <f t="shared" ca="1" si="34"/>
        <v>1</v>
      </c>
      <c r="W74" s="27">
        <f t="shared" ca="1" si="34"/>
        <v>1</v>
      </c>
      <c r="X74" s="27">
        <f t="shared" ca="1" si="34"/>
        <v>1</v>
      </c>
      <c r="Y74" s="27">
        <f t="shared" ca="1" si="34"/>
        <v>1</v>
      </c>
    </row>
    <row r="75" spans="1:25" x14ac:dyDescent="0.25">
      <c r="B75" s="27">
        <f t="shared" ref="B75:Y75" ca="1" si="35">IF(INDIRECT("Plate"&amp;$L$2&amp;"_E!"&amp;B$39&amp;$Z10)="",1,2)</f>
        <v>1</v>
      </c>
      <c r="C75" s="27">
        <f t="shared" ca="1" si="35"/>
        <v>1</v>
      </c>
      <c r="D75" s="27">
        <f t="shared" ca="1" si="35"/>
        <v>1</v>
      </c>
      <c r="E75" s="27">
        <f t="shared" ca="1" si="35"/>
        <v>1</v>
      </c>
      <c r="F75" s="27">
        <f t="shared" ca="1" si="35"/>
        <v>1</v>
      </c>
      <c r="G75" s="27">
        <f t="shared" ca="1" si="35"/>
        <v>1</v>
      </c>
      <c r="H75" s="27">
        <f t="shared" ca="1" si="35"/>
        <v>1</v>
      </c>
      <c r="I75" s="27">
        <f t="shared" ca="1" si="35"/>
        <v>1</v>
      </c>
      <c r="J75" s="27">
        <f t="shared" ca="1" si="35"/>
        <v>1</v>
      </c>
      <c r="K75" s="27">
        <f t="shared" ca="1" si="35"/>
        <v>1</v>
      </c>
      <c r="L75" s="27">
        <f t="shared" ca="1" si="35"/>
        <v>1</v>
      </c>
      <c r="M75" s="27">
        <f t="shared" ca="1" si="35"/>
        <v>1</v>
      </c>
      <c r="N75" s="27">
        <f t="shared" ca="1" si="35"/>
        <v>1</v>
      </c>
      <c r="O75" s="27">
        <f t="shared" ca="1" si="35"/>
        <v>1</v>
      </c>
      <c r="P75" s="27">
        <f t="shared" ca="1" si="35"/>
        <v>1</v>
      </c>
      <c r="Q75" s="27">
        <f t="shared" ca="1" si="35"/>
        <v>1</v>
      </c>
      <c r="R75" s="27">
        <f t="shared" ca="1" si="35"/>
        <v>1</v>
      </c>
      <c r="S75" s="27">
        <f t="shared" ca="1" si="35"/>
        <v>1</v>
      </c>
      <c r="T75" s="27">
        <f t="shared" ca="1" si="35"/>
        <v>1</v>
      </c>
      <c r="U75" s="27">
        <f t="shared" ca="1" si="35"/>
        <v>1</v>
      </c>
      <c r="V75" s="27">
        <f t="shared" ca="1" si="35"/>
        <v>1</v>
      </c>
      <c r="W75" s="27">
        <f t="shared" ca="1" si="35"/>
        <v>1</v>
      </c>
      <c r="X75" s="27">
        <f t="shared" ca="1" si="35"/>
        <v>1</v>
      </c>
      <c r="Y75" s="27">
        <f t="shared" ca="1" si="35"/>
        <v>1</v>
      </c>
    </row>
    <row r="76" spans="1:25" x14ac:dyDescent="0.25">
      <c r="B76" s="27">
        <f t="shared" ref="B76:Y76" ca="1" si="36">IF(INDIRECT("Plate"&amp;$L$2&amp;"_E!"&amp;B$39&amp;$Z11)="",1,2)</f>
        <v>1</v>
      </c>
      <c r="C76" s="27">
        <f t="shared" ca="1" si="36"/>
        <v>1</v>
      </c>
      <c r="D76" s="27">
        <f t="shared" ca="1" si="36"/>
        <v>1</v>
      </c>
      <c r="E76" s="27">
        <f t="shared" ca="1" si="36"/>
        <v>1</v>
      </c>
      <c r="F76" s="27">
        <f t="shared" ca="1" si="36"/>
        <v>1</v>
      </c>
      <c r="G76" s="27">
        <f t="shared" ca="1" si="36"/>
        <v>1</v>
      </c>
      <c r="H76" s="27">
        <f t="shared" ca="1" si="36"/>
        <v>1</v>
      </c>
      <c r="I76" s="27">
        <f t="shared" ca="1" si="36"/>
        <v>1</v>
      </c>
      <c r="J76" s="27">
        <f t="shared" ca="1" si="36"/>
        <v>1</v>
      </c>
      <c r="K76" s="27">
        <f t="shared" ca="1" si="36"/>
        <v>1</v>
      </c>
      <c r="L76" s="27">
        <f t="shared" ca="1" si="36"/>
        <v>1</v>
      </c>
      <c r="M76" s="27">
        <f t="shared" ca="1" si="36"/>
        <v>1</v>
      </c>
      <c r="N76" s="27">
        <f t="shared" ca="1" si="36"/>
        <v>1</v>
      </c>
      <c r="O76" s="27">
        <f t="shared" ca="1" si="36"/>
        <v>1</v>
      </c>
      <c r="P76" s="27">
        <f t="shared" ca="1" si="36"/>
        <v>1</v>
      </c>
      <c r="Q76" s="27">
        <f t="shared" ca="1" si="36"/>
        <v>1</v>
      </c>
      <c r="R76" s="27">
        <f t="shared" ca="1" si="36"/>
        <v>1</v>
      </c>
      <c r="S76" s="27">
        <f t="shared" ca="1" si="36"/>
        <v>1</v>
      </c>
      <c r="T76" s="27">
        <f t="shared" ca="1" si="36"/>
        <v>1</v>
      </c>
      <c r="U76" s="27">
        <f t="shared" ca="1" si="36"/>
        <v>1</v>
      </c>
      <c r="V76" s="27">
        <f t="shared" ca="1" si="36"/>
        <v>1</v>
      </c>
      <c r="W76" s="27">
        <f t="shared" ca="1" si="36"/>
        <v>1</v>
      </c>
      <c r="X76" s="27">
        <f t="shared" ca="1" si="36"/>
        <v>1</v>
      </c>
      <c r="Y76" s="27">
        <f t="shared" ca="1" si="36"/>
        <v>1</v>
      </c>
    </row>
    <row r="77" spans="1:25" x14ac:dyDescent="0.25">
      <c r="B77" s="27">
        <f t="shared" ref="B77:Y77" ca="1" si="37">IF(INDIRECT("Plate"&amp;$L$2&amp;"_E!"&amp;B$39&amp;$Z12)="",1,2)</f>
        <v>1</v>
      </c>
      <c r="C77" s="27">
        <f t="shared" ca="1" si="37"/>
        <v>1</v>
      </c>
      <c r="D77" s="27">
        <f t="shared" ca="1" si="37"/>
        <v>1</v>
      </c>
      <c r="E77" s="27">
        <f t="shared" ca="1" si="37"/>
        <v>1</v>
      </c>
      <c r="F77" s="27">
        <f t="shared" ca="1" si="37"/>
        <v>1</v>
      </c>
      <c r="G77" s="27">
        <f t="shared" ca="1" si="37"/>
        <v>1</v>
      </c>
      <c r="H77" s="27">
        <f t="shared" ca="1" si="37"/>
        <v>1</v>
      </c>
      <c r="I77" s="27">
        <f t="shared" ca="1" si="37"/>
        <v>1</v>
      </c>
      <c r="J77" s="27">
        <f t="shared" ca="1" si="37"/>
        <v>1</v>
      </c>
      <c r="K77" s="27">
        <f t="shared" ca="1" si="37"/>
        <v>1</v>
      </c>
      <c r="L77" s="27">
        <f t="shared" ca="1" si="37"/>
        <v>1</v>
      </c>
      <c r="M77" s="27">
        <f t="shared" ca="1" si="37"/>
        <v>1</v>
      </c>
      <c r="N77" s="27">
        <f t="shared" ca="1" si="37"/>
        <v>1</v>
      </c>
      <c r="O77" s="27">
        <f t="shared" ca="1" si="37"/>
        <v>1</v>
      </c>
      <c r="P77" s="27">
        <f t="shared" ca="1" si="37"/>
        <v>1</v>
      </c>
      <c r="Q77" s="27">
        <f t="shared" ca="1" si="37"/>
        <v>1</v>
      </c>
      <c r="R77" s="27">
        <f t="shared" ca="1" si="37"/>
        <v>1</v>
      </c>
      <c r="S77" s="27">
        <f t="shared" ca="1" si="37"/>
        <v>1</v>
      </c>
      <c r="T77" s="27">
        <f t="shared" ca="1" si="37"/>
        <v>1</v>
      </c>
      <c r="U77" s="27">
        <f t="shared" ca="1" si="37"/>
        <v>1</v>
      </c>
      <c r="V77" s="27">
        <f t="shared" ca="1" si="37"/>
        <v>1</v>
      </c>
      <c r="W77" s="27">
        <f t="shared" ca="1" si="37"/>
        <v>1</v>
      </c>
      <c r="X77" s="27">
        <f t="shared" ca="1" si="37"/>
        <v>1</v>
      </c>
      <c r="Y77" s="27">
        <f t="shared" ca="1" si="37"/>
        <v>1</v>
      </c>
    </row>
    <row r="78" spans="1:25" x14ac:dyDescent="0.25">
      <c r="B78" s="27">
        <f t="shared" ref="B78:Y78" ca="1" si="38">IF(INDIRECT("Plate"&amp;$L$2&amp;"_E!"&amp;B$39&amp;$Z13)="",1,2)</f>
        <v>1</v>
      </c>
      <c r="C78" s="27">
        <f t="shared" ca="1" si="38"/>
        <v>1</v>
      </c>
      <c r="D78" s="27">
        <f t="shared" ca="1" si="38"/>
        <v>1</v>
      </c>
      <c r="E78" s="27">
        <f t="shared" ca="1" si="38"/>
        <v>1</v>
      </c>
      <c r="F78" s="27">
        <f t="shared" ca="1" si="38"/>
        <v>1</v>
      </c>
      <c r="G78" s="27">
        <f t="shared" ca="1" si="38"/>
        <v>1</v>
      </c>
      <c r="H78" s="27">
        <f t="shared" ca="1" si="38"/>
        <v>1</v>
      </c>
      <c r="I78" s="27">
        <f t="shared" ca="1" si="38"/>
        <v>1</v>
      </c>
      <c r="J78" s="27">
        <f t="shared" ca="1" si="38"/>
        <v>1</v>
      </c>
      <c r="K78" s="27">
        <f t="shared" ca="1" si="38"/>
        <v>1</v>
      </c>
      <c r="L78" s="27">
        <f t="shared" ca="1" si="38"/>
        <v>1</v>
      </c>
      <c r="M78" s="27">
        <f t="shared" ca="1" si="38"/>
        <v>1</v>
      </c>
      <c r="N78" s="27">
        <f t="shared" ca="1" si="38"/>
        <v>1</v>
      </c>
      <c r="O78" s="27">
        <f t="shared" ca="1" si="38"/>
        <v>1</v>
      </c>
      <c r="P78" s="27">
        <f t="shared" ca="1" si="38"/>
        <v>1</v>
      </c>
      <c r="Q78" s="27">
        <f t="shared" ca="1" si="38"/>
        <v>1</v>
      </c>
      <c r="R78" s="27">
        <f t="shared" ca="1" si="38"/>
        <v>1</v>
      </c>
      <c r="S78" s="27">
        <f t="shared" ca="1" si="38"/>
        <v>1</v>
      </c>
      <c r="T78" s="27">
        <f t="shared" ca="1" si="38"/>
        <v>1</v>
      </c>
      <c r="U78" s="27">
        <f t="shared" ca="1" si="38"/>
        <v>1</v>
      </c>
      <c r="V78" s="27">
        <f t="shared" ca="1" si="38"/>
        <v>1</v>
      </c>
      <c r="W78" s="27">
        <f t="shared" ca="1" si="38"/>
        <v>1</v>
      </c>
      <c r="X78" s="27">
        <f t="shared" ca="1" si="38"/>
        <v>1</v>
      </c>
      <c r="Y78" s="27">
        <f t="shared" ca="1" si="38"/>
        <v>1</v>
      </c>
    </row>
    <row r="79" spans="1:25" x14ac:dyDescent="0.25">
      <c r="B79" s="27">
        <f t="shared" ref="B79:Y79" ca="1" si="39">IF(INDIRECT("Plate"&amp;$L$2&amp;"_E!"&amp;B$39&amp;$Z14)="",1,2)</f>
        <v>1</v>
      </c>
      <c r="C79" s="27">
        <f t="shared" ca="1" si="39"/>
        <v>1</v>
      </c>
      <c r="D79" s="27">
        <f t="shared" ca="1" si="39"/>
        <v>1</v>
      </c>
      <c r="E79" s="27">
        <f t="shared" ca="1" si="39"/>
        <v>1</v>
      </c>
      <c r="F79" s="27">
        <f t="shared" ca="1" si="39"/>
        <v>1</v>
      </c>
      <c r="G79" s="27">
        <f t="shared" ca="1" si="39"/>
        <v>1</v>
      </c>
      <c r="H79" s="27">
        <f t="shared" ca="1" si="39"/>
        <v>1</v>
      </c>
      <c r="I79" s="27">
        <f t="shared" ca="1" si="39"/>
        <v>1</v>
      </c>
      <c r="J79" s="27">
        <f t="shared" ca="1" si="39"/>
        <v>1</v>
      </c>
      <c r="K79" s="27">
        <f t="shared" ca="1" si="39"/>
        <v>1</v>
      </c>
      <c r="L79" s="27">
        <f t="shared" ca="1" si="39"/>
        <v>1</v>
      </c>
      <c r="M79" s="27">
        <f t="shared" ca="1" si="39"/>
        <v>1</v>
      </c>
      <c r="N79" s="27">
        <f t="shared" ca="1" si="39"/>
        <v>1</v>
      </c>
      <c r="O79" s="27">
        <f t="shared" ca="1" si="39"/>
        <v>1</v>
      </c>
      <c r="P79" s="27">
        <f t="shared" ca="1" si="39"/>
        <v>1</v>
      </c>
      <c r="Q79" s="27">
        <f t="shared" ca="1" si="39"/>
        <v>1</v>
      </c>
      <c r="R79" s="27">
        <f t="shared" ca="1" si="39"/>
        <v>1</v>
      </c>
      <c r="S79" s="27">
        <f t="shared" ca="1" si="39"/>
        <v>1</v>
      </c>
      <c r="T79" s="27">
        <f t="shared" ca="1" si="39"/>
        <v>1</v>
      </c>
      <c r="U79" s="27">
        <f t="shared" ca="1" si="39"/>
        <v>1</v>
      </c>
      <c r="V79" s="27">
        <f t="shared" ca="1" si="39"/>
        <v>1</v>
      </c>
      <c r="W79" s="27">
        <f t="shared" ca="1" si="39"/>
        <v>1</v>
      </c>
      <c r="X79" s="27">
        <f t="shared" ca="1" si="39"/>
        <v>1</v>
      </c>
      <c r="Y79" s="27">
        <f t="shared" ca="1" si="39"/>
        <v>1</v>
      </c>
    </row>
    <row r="80" spans="1:25" x14ac:dyDescent="0.25">
      <c r="B80" s="27">
        <f t="shared" ref="B80:Y80" ca="1" si="40">IF(INDIRECT("Plate"&amp;$L$2&amp;"_E!"&amp;B$39&amp;$Z15)="",1,2)</f>
        <v>1</v>
      </c>
      <c r="C80" s="27">
        <f t="shared" ca="1" si="40"/>
        <v>1</v>
      </c>
      <c r="D80" s="27">
        <f t="shared" ca="1" si="40"/>
        <v>1</v>
      </c>
      <c r="E80" s="27">
        <f t="shared" ca="1" si="40"/>
        <v>1</v>
      </c>
      <c r="F80" s="27">
        <f t="shared" ca="1" si="40"/>
        <v>1</v>
      </c>
      <c r="G80" s="27">
        <f t="shared" ca="1" si="40"/>
        <v>1</v>
      </c>
      <c r="H80" s="27">
        <f t="shared" ca="1" si="40"/>
        <v>1</v>
      </c>
      <c r="I80" s="27">
        <f t="shared" ca="1" si="40"/>
        <v>1</v>
      </c>
      <c r="J80" s="27">
        <f t="shared" ca="1" si="40"/>
        <v>1</v>
      </c>
      <c r="K80" s="27">
        <f t="shared" ca="1" si="40"/>
        <v>1</v>
      </c>
      <c r="L80" s="27">
        <f t="shared" ca="1" si="40"/>
        <v>1</v>
      </c>
      <c r="M80" s="27">
        <f t="shared" ca="1" si="40"/>
        <v>1</v>
      </c>
      <c r="N80" s="27">
        <f t="shared" ca="1" si="40"/>
        <v>1</v>
      </c>
      <c r="O80" s="27">
        <f t="shared" ca="1" si="40"/>
        <v>1</v>
      </c>
      <c r="P80" s="27">
        <f t="shared" ca="1" si="40"/>
        <v>1</v>
      </c>
      <c r="Q80" s="27">
        <f t="shared" ca="1" si="40"/>
        <v>1</v>
      </c>
      <c r="R80" s="27">
        <f t="shared" ca="1" si="40"/>
        <v>1</v>
      </c>
      <c r="S80" s="27">
        <f t="shared" ca="1" si="40"/>
        <v>1</v>
      </c>
      <c r="T80" s="27">
        <f t="shared" ca="1" si="40"/>
        <v>1</v>
      </c>
      <c r="U80" s="27">
        <f t="shared" ca="1" si="40"/>
        <v>1</v>
      </c>
      <c r="V80" s="27">
        <f t="shared" ca="1" si="40"/>
        <v>1</v>
      </c>
      <c r="W80" s="27">
        <f t="shared" ca="1" si="40"/>
        <v>1</v>
      </c>
      <c r="X80" s="27">
        <f t="shared" ca="1" si="40"/>
        <v>1</v>
      </c>
      <c r="Y80" s="27">
        <f t="shared" ca="1" si="40"/>
        <v>1</v>
      </c>
    </row>
    <row r="81" spans="2:25" x14ac:dyDescent="0.25">
      <c r="B81" s="27">
        <f t="shared" ref="B81:Y81" ca="1" si="41">IF(INDIRECT("Plate"&amp;$L$2&amp;"_E!"&amp;B$39&amp;$Z16)="",1,2)</f>
        <v>1</v>
      </c>
      <c r="C81" s="27">
        <f t="shared" ca="1" si="41"/>
        <v>1</v>
      </c>
      <c r="D81" s="27">
        <f t="shared" ca="1" si="41"/>
        <v>1</v>
      </c>
      <c r="E81" s="27">
        <f t="shared" ca="1" si="41"/>
        <v>1</v>
      </c>
      <c r="F81" s="27">
        <f t="shared" ca="1" si="41"/>
        <v>1</v>
      </c>
      <c r="G81" s="27">
        <f t="shared" ca="1" si="41"/>
        <v>1</v>
      </c>
      <c r="H81" s="27">
        <f t="shared" ca="1" si="41"/>
        <v>1</v>
      </c>
      <c r="I81" s="27">
        <f t="shared" ca="1" si="41"/>
        <v>1</v>
      </c>
      <c r="J81" s="27">
        <f t="shared" ca="1" si="41"/>
        <v>1</v>
      </c>
      <c r="K81" s="27">
        <f t="shared" ca="1" si="41"/>
        <v>1</v>
      </c>
      <c r="L81" s="27">
        <f t="shared" ca="1" si="41"/>
        <v>1</v>
      </c>
      <c r="M81" s="27">
        <f t="shared" ca="1" si="41"/>
        <v>1</v>
      </c>
      <c r="N81" s="27">
        <f t="shared" ca="1" si="41"/>
        <v>1</v>
      </c>
      <c r="O81" s="27">
        <f t="shared" ca="1" si="41"/>
        <v>1</v>
      </c>
      <c r="P81" s="27">
        <f t="shared" ca="1" si="41"/>
        <v>1</v>
      </c>
      <c r="Q81" s="27">
        <f t="shared" ca="1" si="41"/>
        <v>1</v>
      </c>
      <c r="R81" s="27">
        <f t="shared" ca="1" si="41"/>
        <v>1</v>
      </c>
      <c r="S81" s="27">
        <f t="shared" ca="1" si="41"/>
        <v>1</v>
      </c>
      <c r="T81" s="27">
        <f t="shared" ca="1" si="41"/>
        <v>1</v>
      </c>
      <c r="U81" s="27">
        <f t="shared" ca="1" si="41"/>
        <v>1</v>
      </c>
      <c r="V81" s="27">
        <f t="shared" ca="1" si="41"/>
        <v>1</v>
      </c>
      <c r="W81" s="27">
        <f t="shared" ca="1" si="41"/>
        <v>1</v>
      </c>
      <c r="X81" s="27">
        <f t="shared" ca="1" si="41"/>
        <v>1</v>
      </c>
      <c r="Y81" s="27">
        <f t="shared" ca="1" si="41"/>
        <v>1</v>
      </c>
    </row>
    <row r="82" spans="2:25" x14ac:dyDescent="0.25">
      <c r="B82" s="27">
        <f t="shared" ref="B82:Y82" ca="1" si="42">IF(INDIRECT("Plate"&amp;$L$2&amp;"_E!"&amp;B$39&amp;$Z17)="",1,2)</f>
        <v>1</v>
      </c>
      <c r="C82" s="27">
        <f t="shared" ca="1" si="42"/>
        <v>1</v>
      </c>
      <c r="D82" s="27">
        <f t="shared" ca="1" si="42"/>
        <v>1</v>
      </c>
      <c r="E82" s="27">
        <f t="shared" ca="1" si="42"/>
        <v>1</v>
      </c>
      <c r="F82" s="27">
        <f t="shared" ca="1" si="42"/>
        <v>1</v>
      </c>
      <c r="G82" s="27">
        <f t="shared" ca="1" si="42"/>
        <v>1</v>
      </c>
      <c r="H82" s="27">
        <f t="shared" ca="1" si="42"/>
        <v>1</v>
      </c>
      <c r="I82" s="27">
        <f t="shared" ca="1" si="42"/>
        <v>1</v>
      </c>
      <c r="J82" s="27">
        <f t="shared" ca="1" si="42"/>
        <v>1</v>
      </c>
      <c r="K82" s="27">
        <f t="shared" ca="1" si="42"/>
        <v>1</v>
      </c>
      <c r="L82" s="27">
        <f t="shared" ca="1" si="42"/>
        <v>1</v>
      </c>
      <c r="M82" s="27">
        <f t="shared" ca="1" si="42"/>
        <v>1</v>
      </c>
      <c r="N82" s="27">
        <f t="shared" ca="1" si="42"/>
        <v>1</v>
      </c>
      <c r="O82" s="27">
        <f t="shared" ca="1" si="42"/>
        <v>1</v>
      </c>
      <c r="P82" s="27">
        <f t="shared" ca="1" si="42"/>
        <v>1</v>
      </c>
      <c r="Q82" s="27">
        <f t="shared" ca="1" si="42"/>
        <v>1</v>
      </c>
      <c r="R82" s="27">
        <f t="shared" ca="1" si="42"/>
        <v>1</v>
      </c>
      <c r="S82" s="27">
        <f t="shared" ca="1" si="42"/>
        <v>1</v>
      </c>
      <c r="T82" s="27">
        <f t="shared" ca="1" si="42"/>
        <v>1</v>
      </c>
      <c r="U82" s="27">
        <f t="shared" ca="1" si="42"/>
        <v>1</v>
      </c>
      <c r="V82" s="27">
        <f t="shared" ca="1" si="42"/>
        <v>1</v>
      </c>
      <c r="W82" s="27">
        <f t="shared" ca="1" si="42"/>
        <v>1</v>
      </c>
      <c r="X82" s="27">
        <f t="shared" ca="1" si="42"/>
        <v>1</v>
      </c>
      <c r="Y82" s="27">
        <f t="shared" ca="1" si="42"/>
        <v>1</v>
      </c>
    </row>
    <row r="83" spans="2:25" x14ac:dyDescent="0.25">
      <c r="B83" s="27">
        <f t="shared" ref="B83:Y83" ca="1" si="43">IF(INDIRECT("Plate"&amp;$L$2&amp;"_E!"&amp;B$39&amp;$Z18)="",1,2)</f>
        <v>1</v>
      </c>
      <c r="C83" s="27">
        <f t="shared" ca="1" si="43"/>
        <v>1</v>
      </c>
      <c r="D83" s="27">
        <f t="shared" ca="1" si="43"/>
        <v>1</v>
      </c>
      <c r="E83" s="27">
        <f t="shared" ca="1" si="43"/>
        <v>1</v>
      </c>
      <c r="F83" s="27">
        <f t="shared" ca="1" si="43"/>
        <v>1</v>
      </c>
      <c r="G83" s="27">
        <f t="shared" ca="1" si="43"/>
        <v>1</v>
      </c>
      <c r="H83" s="27">
        <f t="shared" ca="1" si="43"/>
        <v>1</v>
      </c>
      <c r="I83" s="27">
        <f t="shared" ca="1" si="43"/>
        <v>1</v>
      </c>
      <c r="J83" s="27">
        <f t="shared" ca="1" si="43"/>
        <v>1</v>
      </c>
      <c r="K83" s="27">
        <f t="shared" ca="1" si="43"/>
        <v>1</v>
      </c>
      <c r="L83" s="27">
        <f t="shared" ca="1" si="43"/>
        <v>1</v>
      </c>
      <c r="M83" s="27">
        <f t="shared" ca="1" si="43"/>
        <v>1</v>
      </c>
      <c r="N83" s="27">
        <f t="shared" ca="1" si="43"/>
        <v>1</v>
      </c>
      <c r="O83" s="27">
        <f t="shared" ca="1" si="43"/>
        <v>1</v>
      </c>
      <c r="P83" s="27">
        <f t="shared" ca="1" si="43"/>
        <v>1</v>
      </c>
      <c r="Q83" s="27">
        <f t="shared" ca="1" si="43"/>
        <v>1</v>
      </c>
      <c r="R83" s="27">
        <f t="shared" ca="1" si="43"/>
        <v>1</v>
      </c>
      <c r="S83" s="27">
        <f t="shared" ca="1" si="43"/>
        <v>1</v>
      </c>
      <c r="T83" s="27">
        <f t="shared" ca="1" si="43"/>
        <v>1</v>
      </c>
      <c r="U83" s="27">
        <f t="shared" ca="1" si="43"/>
        <v>1</v>
      </c>
      <c r="V83" s="27">
        <f t="shared" ca="1" si="43"/>
        <v>1</v>
      </c>
      <c r="W83" s="27">
        <f t="shared" ca="1" si="43"/>
        <v>1</v>
      </c>
      <c r="X83" s="27">
        <f t="shared" ca="1" si="43"/>
        <v>1</v>
      </c>
      <c r="Y83" s="27">
        <f t="shared" ca="1" si="43"/>
        <v>1</v>
      </c>
    </row>
    <row r="84" spans="2:25" x14ac:dyDescent="0.25">
      <c r="B84" s="27">
        <f t="shared" ref="B84:Y84" ca="1" si="44">IF(INDIRECT("Plate"&amp;$L$2&amp;"_E!"&amp;B$39&amp;$Z19)="",1,2)</f>
        <v>1</v>
      </c>
      <c r="C84" s="27">
        <f t="shared" ca="1" si="44"/>
        <v>1</v>
      </c>
      <c r="D84" s="27">
        <f t="shared" ca="1" si="44"/>
        <v>1</v>
      </c>
      <c r="E84" s="27">
        <f t="shared" ca="1" si="44"/>
        <v>1</v>
      </c>
      <c r="F84" s="27">
        <f t="shared" ca="1" si="44"/>
        <v>1</v>
      </c>
      <c r="G84" s="27">
        <f t="shared" ca="1" si="44"/>
        <v>1</v>
      </c>
      <c r="H84" s="27">
        <f t="shared" ca="1" si="44"/>
        <v>1</v>
      </c>
      <c r="I84" s="27">
        <f t="shared" ca="1" si="44"/>
        <v>1</v>
      </c>
      <c r="J84" s="27">
        <f t="shared" ca="1" si="44"/>
        <v>1</v>
      </c>
      <c r="K84" s="27">
        <f t="shared" ca="1" si="44"/>
        <v>1</v>
      </c>
      <c r="L84" s="27">
        <f t="shared" ca="1" si="44"/>
        <v>1</v>
      </c>
      <c r="M84" s="27">
        <f t="shared" ca="1" si="44"/>
        <v>1</v>
      </c>
      <c r="N84" s="27">
        <f t="shared" ca="1" si="44"/>
        <v>1</v>
      </c>
      <c r="O84" s="27">
        <f t="shared" ca="1" si="44"/>
        <v>1</v>
      </c>
      <c r="P84" s="27">
        <f t="shared" ca="1" si="44"/>
        <v>1</v>
      </c>
      <c r="Q84" s="27">
        <f t="shared" ca="1" si="44"/>
        <v>1</v>
      </c>
      <c r="R84" s="27">
        <f t="shared" ca="1" si="44"/>
        <v>1</v>
      </c>
      <c r="S84" s="27">
        <f t="shared" ca="1" si="44"/>
        <v>1</v>
      </c>
      <c r="T84" s="27">
        <f t="shared" ca="1" si="44"/>
        <v>1</v>
      </c>
      <c r="U84" s="27">
        <f t="shared" ca="1" si="44"/>
        <v>1</v>
      </c>
      <c r="V84" s="27">
        <f t="shared" ca="1" si="44"/>
        <v>1</v>
      </c>
      <c r="W84" s="27">
        <f t="shared" ca="1" si="44"/>
        <v>1</v>
      </c>
      <c r="X84" s="27">
        <f t="shared" ca="1" si="44"/>
        <v>1</v>
      </c>
      <c r="Y84" s="27">
        <f t="shared" ca="1" si="44"/>
        <v>1</v>
      </c>
    </row>
    <row r="85" spans="2:25" x14ac:dyDescent="0.25">
      <c r="B85" s="27">
        <f t="shared" ref="B85:Y85" ca="1" si="45">IF(INDIRECT("Plate"&amp;$L$2&amp;"_E!"&amp;B$39&amp;$Z20)="",1,2)</f>
        <v>1</v>
      </c>
      <c r="C85" s="27">
        <f t="shared" ca="1" si="45"/>
        <v>1</v>
      </c>
      <c r="D85" s="27">
        <f t="shared" ca="1" si="45"/>
        <v>1</v>
      </c>
      <c r="E85" s="27">
        <f t="shared" ca="1" si="45"/>
        <v>1</v>
      </c>
      <c r="F85" s="27">
        <f t="shared" ca="1" si="45"/>
        <v>1</v>
      </c>
      <c r="G85" s="27">
        <f t="shared" ca="1" si="45"/>
        <v>1</v>
      </c>
      <c r="H85" s="27">
        <f t="shared" ca="1" si="45"/>
        <v>1</v>
      </c>
      <c r="I85" s="27">
        <f t="shared" ca="1" si="45"/>
        <v>1</v>
      </c>
      <c r="J85" s="27">
        <f t="shared" ca="1" si="45"/>
        <v>1</v>
      </c>
      <c r="K85" s="27">
        <f t="shared" ca="1" si="45"/>
        <v>1</v>
      </c>
      <c r="L85" s="27">
        <f t="shared" ca="1" si="45"/>
        <v>1</v>
      </c>
      <c r="M85" s="27">
        <f t="shared" ca="1" si="45"/>
        <v>1</v>
      </c>
      <c r="N85" s="27">
        <f t="shared" ca="1" si="45"/>
        <v>1</v>
      </c>
      <c r="O85" s="27">
        <f t="shared" ca="1" si="45"/>
        <v>1</v>
      </c>
      <c r="P85" s="27">
        <f t="shared" ca="1" si="45"/>
        <v>1</v>
      </c>
      <c r="Q85" s="27">
        <f t="shared" ca="1" si="45"/>
        <v>1</v>
      </c>
      <c r="R85" s="27">
        <f t="shared" ca="1" si="45"/>
        <v>1</v>
      </c>
      <c r="S85" s="27">
        <f t="shared" ca="1" si="45"/>
        <v>1</v>
      </c>
      <c r="T85" s="27">
        <f t="shared" ca="1" si="45"/>
        <v>1</v>
      </c>
      <c r="U85" s="27">
        <f t="shared" ca="1" si="45"/>
        <v>1</v>
      </c>
      <c r="V85" s="27">
        <f t="shared" ca="1" si="45"/>
        <v>1</v>
      </c>
      <c r="W85" s="27">
        <f t="shared" ca="1" si="45"/>
        <v>1</v>
      </c>
      <c r="X85" s="27">
        <f t="shared" ca="1" si="45"/>
        <v>1</v>
      </c>
      <c r="Y85" s="27">
        <f t="shared" ca="1" si="45"/>
        <v>1</v>
      </c>
    </row>
    <row r="86" spans="2:25" x14ac:dyDescent="0.25">
      <c r="B86" s="27">
        <f t="shared" ref="B86:Y86" ca="1" si="46">IF(INDIRECT("Plate"&amp;$L$2&amp;"_E!"&amp;B$39&amp;$Z21)="",1,2)</f>
        <v>1</v>
      </c>
      <c r="C86" s="27">
        <f t="shared" ca="1" si="46"/>
        <v>1</v>
      </c>
      <c r="D86" s="27">
        <f t="shared" ca="1" si="46"/>
        <v>1</v>
      </c>
      <c r="E86" s="27">
        <f t="shared" ca="1" si="46"/>
        <v>1</v>
      </c>
      <c r="F86" s="27">
        <f t="shared" ca="1" si="46"/>
        <v>1</v>
      </c>
      <c r="G86" s="27">
        <f t="shared" ca="1" si="46"/>
        <v>1</v>
      </c>
      <c r="H86" s="27">
        <f t="shared" ca="1" si="46"/>
        <v>1</v>
      </c>
      <c r="I86" s="27">
        <f t="shared" ca="1" si="46"/>
        <v>1</v>
      </c>
      <c r="J86" s="27">
        <f t="shared" ca="1" si="46"/>
        <v>1</v>
      </c>
      <c r="K86" s="27">
        <f t="shared" ca="1" si="46"/>
        <v>1</v>
      </c>
      <c r="L86" s="27">
        <f t="shared" ca="1" si="46"/>
        <v>1</v>
      </c>
      <c r="M86" s="27">
        <f t="shared" ca="1" si="46"/>
        <v>1</v>
      </c>
      <c r="N86" s="27">
        <f t="shared" ca="1" si="46"/>
        <v>1</v>
      </c>
      <c r="O86" s="27">
        <f t="shared" ca="1" si="46"/>
        <v>1</v>
      </c>
      <c r="P86" s="27">
        <f t="shared" ca="1" si="46"/>
        <v>1</v>
      </c>
      <c r="Q86" s="27">
        <f t="shared" ca="1" si="46"/>
        <v>1</v>
      </c>
      <c r="R86" s="27">
        <f t="shared" ca="1" si="46"/>
        <v>1</v>
      </c>
      <c r="S86" s="27">
        <f t="shared" ca="1" si="46"/>
        <v>1</v>
      </c>
      <c r="T86" s="27">
        <f t="shared" ca="1" si="46"/>
        <v>1</v>
      </c>
      <c r="U86" s="27">
        <f t="shared" ca="1" si="46"/>
        <v>1</v>
      </c>
      <c r="V86" s="27">
        <f t="shared" ca="1" si="46"/>
        <v>1</v>
      </c>
      <c r="W86" s="27">
        <f t="shared" ca="1" si="46"/>
        <v>1</v>
      </c>
      <c r="X86" s="27">
        <f t="shared" ca="1" si="46"/>
        <v>1</v>
      </c>
      <c r="Y86" s="27">
        <f t="shared" ca="1" si="46"/>
        <v>1</v>
      </c>
    </row>
    <row r="87" spans="2:25" x14ac:dyDescent="0.25">
      <c r="B87" s="27">
        <f t="shared" ref="B87:Y87" ca="1" si="47">IF(INDIRECT("Plate"&amp;$L$2&amp;"_E!"&amp;B$39&amp;$Z22)="",1,2)</f>
        <v>1</v>
      </c>
      <c r="C87" s="27">
        <f t="shared" ca="1" si="47"/>
        <v>1</v>
      </c>
      <c r="D87" s="27">
        <f t="shared" ca="1" si="47"/>
        <v>1</v>
      </c>
      <c r="E87" s="27">
        <f t="shared" ca="1" si="47"/>
        <v>1</v>
      </c>
      <c r="F87" s="27">
        <f t="shared" ca="1" si="47"/>
        <v>1</v>
      </c>
      <c r="G87" s="27">
        <f t="shared" ca="1" si="47"/>
        <v>1</v>
      </c>
      <c r="H87" s="27">
        <f t="shared" ca="1" si="47"/>
        <v>1</v>
      </c>
      <c r="I87" s="27">
        <f t="shared" ca="1" si="47"/>
        <v>1</v>
      </c>
      <c r="J87" s="27">
        <f t="shared" ca="1" si="47"/>
        <v>1</v>
      </c>
      <c r="K87" s="27">
        <f t="shared" ca="1" si="47"/>
        <v>1</v>
      </c>
      <c r="L87" s="27">
        <f t="shared" ca="1" si="47"/>
        <v>1</v>
      </c>
      <c r="M87" s="27">
        <f t="shared" ca="1" si="47"/>
        <v>1</v>
      </c>
      <c r="N87" s="27">
        <f t="shared" ca="1" si="47"/>
        <v>1</v>
      </c>
      <c r="O87" s="27">
        <f t="shared" ca="1" si="47"/>
        <v>1</v>
      </c>
      <c r="P87" s="27">
        <f t="shared" ca="1" si="47"/>
        <v>1</v>
      </c>
      <c r="Q87" s="27">
        <f t="shared" ca="1" si="47"/>
        <v>1</v>
      </c>
      <c r="R87" s="27">
        <f t="shared" ca="1" si="47"/>
        <v>1</v>
      </c>
      <c r="S87" s="27">
        <f t="shared" ca="1" si="47"/>
        <v>1</v>
      </c>
      <c r="T87" s="27">
        <f t="shared" ca="1" si="47"/>
        <v>1</v>
      </c>
      <c r="U87" s="27">
        <f t="shared" ca="1" si="47"/>
        <v>1</v>
      </c>
      <c r="V87" s="27">
        <f t="shared" ca="1" si="47"/>
        <v>1</v>
      </c>
      <c r="W87" s="27">
        <f t="shared" ca="1" si="47"/>
        <v>1</v>
      </c>
      <c r="X87" s="27">
        <f t="shared" ca="1" si="47"/>
        <v>1</v>
      </c>
      <c r="Y87" s="27">
        <f t="shared" ca="1" si="47"/>
        <v>1</v>
      </c>
    </row>
    <row r="88" spans="2:25" x14ac:dyDescent="0.25">
      <c r="B88" s="27">
        <f t="shared" ref="B88:Y88" ca="1" si="48">IF(INDIRECT("Plate"&amp;$L$2&amp;"_E!"&amp;B$39&amp;$Z23)="",1,2)</f>
        <v>1</v>
      </c>
      <c r="C88" s="27">
        <f t="shared" ca="1" si="48"/>
        <v>1</v>
      </c>
      <c r="D88" s="27">
        <f t="shared" ca="1" si="48"/>
        <v>1</v>
      </c>
      <c r="E88" s="27">
        <f t="shared" ca="1" si="48"/>
        <v>1</v>
      </c>
      <c r="F88" s="27">
        <f t="shared" ca="1" si="48"/>
        <v>1</v>
      </c>
      <c r="G88" s="27">
        <f t="shared" ca="1" si="48"/>
        <v>1</v>
      </c>
      <c r="H88" s="27">
        <f t="shared" ca="1" si="48"/>
        <v>1</v>
      </c>
      <c r="I88" s="27">
        <f t="shared" ca="1" si="48"/>
        <v>1</v>
      </c>
      <c r="J88" s="27">
        <f t="shared" ca="1" si="48"/>
        <v>1</v>
      </c>
      <c r="K88" s="27">
        <f t="shared" ca="1" si="48"/>
        <v>1</v>
      </c>
      <c r="L88" s="27">
        <f t="shared" ca="1" si="48"/>
        <v>1</v>
      </c>
      <c r="M88" s="27">
        <f t="shared" ca="1" si="48"/>
        <v>1</v>
      </c>
      <c r="N88" s="27">
        <f t="shared" ca="1" si="48"/>
        <v>1</v>
      </c>
      <c r="O88" s="27">
        <f t="shared" ca="1" si="48"/>
        <v>1</v>
      </c>
      <c r="P88" s="27">
        <f t="shared" ca="1" si="48"/>
        <v>1</v>
      </c>
      <c r="Q88" s="27">
        <f t="shared" ca="1" si="48"/>
        <v>1</v>
      </c>
      <c r="R88" s="27">
        <f t="shared" ca="1" si="48"/>
        <v>1</v>
      </c>
      <c r="S88" s="27">
        <f t="shared" ca="1" si="48"/>
        <v>1</v>
      </c>
      <c r="T88" s="27">
        <f t="shared" ca="1" si="48"/>
        <v>1</v>
      </c>
      <c r="U88" s="27">
        <f t="shared" ca="1" si="48"/>
        <v>1</v>
      </c>
      <c r="V88" s="27">
        <f t="shared" ca="1" si="48"/>
        <v>1</v>
      </c>
      <c r="W88" s="27">
        <f t="shared" ca="1" si="48"/>
        <v>1</v>
      </c>
      <c r="X88" s="27">
        <f t="shared" ca="1" si="48"/>
        <v>1</v>
      </c>
      <c r="Y88" s="27">
        <f t="shared" ca="1" si="48"/>
        <v>1</v>
      </c>
    </row>
    <row r="89" spans="2:25" x14ac:dyDescent="0.25">
      <c r="B89" s="27">
        <f t="shared" ref="B89:Y89" ca="1" si="49">IF(INDIRECT("Plate"&amp;$L$2&amp;"_E!"&amp;B$39&amp;$Z24)="",1,2)</f>
        <v>1</v>
      </c>
      <c r="C89" s="27">
        <f t="shared" ca="1" si="49"/>
        <v>1</v>
      </c>
      <c r="D89" s="27">
        <f t="shared" ca="1" si="49"/>
        <v>1</v>
      </c>
      <c r="E89" s="27">
        <f t="shared" ca="1" si="49"/>
        <v>1</v>
      </c>
      <c r="F89" s="27">
        <f t="shared" ca="1" si="49"/>
        <v>1</v>
      </c>
      <c r="G89" s="27">
        <f t="shared" ca="1" si="49"/>
        <v>1</v>
      </c>
      <c r="H89" s="27">
        <f t="shared" ca="1" si="49"/>
        <v>1</v>
      </c>
      <c r="I89" s="27">
        <f t="shared" ca="1" si="49"/>
        <v>1</v>
      </c>
      <c r="J89" s="27">
        <f t="shared" ca="1" si="49"/>
        <v>1</v>
      </c>
      <c r="K89" s="27">
        <f t="shared" ca="1" si="49"/>
        <v>1</v>
      </c>
      <c r="L89" s="27">
        <f t="shared" ca="1" si="49"/>
        <v>1</v>
      </c>
      <c r="M89" s="27">
        <f t="shared" ca="1" si="49"/>
        <v>1</v>
      </c>
      <c r="N89" s="27">
        <f t="shared" ca="1" si="49"/>
        <v>1</v>
      </c>
      <c r="O89" s="27">
        <f t="shared" ca="1" si="49"/>
        <v>1</v>
      </c>
      <c r="P89" s="27">
        <f t="shared" ca="1" si="49"/>
        <v>1</v>
      </c>
      <c r="Q89" s="27">
        <f t="shared" ca="1" si="49"/>
        <v>1</v>
      </c>
      <c r="R89" s="27">
        <f t="shared" ca="1" si="49"/>
        <v>1</v>
      </c>
      <c r="S89" s="27">
        <f t="shared" ca="1" si="49"/>
        <v>1</v>
      </c>
      <c r="T89" s="27">
        <f t="shared" ca="1" si="49"/>
        <v>1</v>
      </c>
      <c r="U89" s="27">
        <f t="shared" ca="1" si="49"/>
        <v>1</v>
      </c>
      <c r="V89" s="27">
        <f t="shared" ca="1" si="49"/>
        <v>1</v>
      </c>
      <c r="W89" s="27">
        <f t="shared" ca="1" si="49"/>
        <v>1</v>
      </c>
      <c r="X89" s="27">
        <f t="shared" ca="1" si="49"/>
        <v>1</v>
      </c>
      <c r="Y89" s="27">
        <f t="shared" ca="1" si="49"/>
        <v>1</v>
      </c>
    </row>
    <row r="90" spans="2:25" x14ac:dyDescent="0.25">
      <c r="B90" s="27">
        <f t="shared" ref="B90:Y90" ca="1" si="50">IF(INDIRECT("Plate"&amp;$L$2&amp;"_E!"&amp;B$39&amp;$Z25)="",1,2)</f>
        <v>1</v>
      </c>
      <c r="C90" s="27">
        <f t="shared" ca="1" si="50"/>
        <v>1</v>
      </c>
      <c r="D90" s="27">
        <f t="shared" ca="1" si="50"/>
        <v>1</v>
      </c>
      <c r="E90" s="27">
        <f t="shared" ca="1" si="50"/>
        <v>1</v>
      </c>
      <c r="F90" s="27">
        <f t="shared" ca="1" si="50"/>
        <v>1</v>
      </c>
      <c r="G90" s="27">
        <f t="shared" ca="1" si="50"/>
        <v>1</v>
      </c>
      <c r="H90" s="27">
        <f t="shared" ca="1" si="50"/>
        <v>1</v>
      </c>
      <c r="I90" s="27">
        <f t="shared" ca="1" si="50"/>
        <v>1</v>
      </c>
      <c r="J90" s="27">
        <f t="shared" ca="1" si="50"/>
        <v>1</v>
      </c>
      <c r="K90" s="27">
        <f t="shared" ca="1" si="50"/>
        <v>1</v>
      </c>
      <c r="L90" s="27">
        <f t="shared" ca="1" si="50"/>
        <v>1</v>
      </c>
      <c r="M90" s="27">
        <f t="shared" ca="1" si="50"/>
        <v>1</v>
      </c>
      <c r="N90" s="27">
        <f t="shared" ca="1" si="50"/>
        <v>1</v>
      </c>
      <c r="O90" s="27">
        <f t="shared" ca="1" si="50"/>
        <v>1</v>
      </c>
      <c r="P90" s="27">
        <f t="shared" ca="1" si="50"/>
        <v>1</v>
      </c>
      <c r="Q90" s="27">
        <f t="shared" ca="1" si="50"/>
        <v>1</v>
      </c>
      <c r="R90" s="27">
        <f t="shared" ca="1" si="50"/>
        <v>1</v>
      </c>
      <c r="S90" s="27">
        <f t="shared" ca="1" si="50"/>
        <v>1</v>
      </c>
      <c r="T90" s="27">
        <f t="shared" ca="1" si="50"/>
        <v>1</v>
      </c>
      <c r="U90" s="27">
        <f t="shared" ca="1" si="50"/>
        <v>1</v>
      </c>
      <c r="V90" s="27">
        <f t="shared" ca="1" si="50"/>
        <v>1</v>
      </c>
      <c r="W90" s="27">
        <f t="shared" ca="1" si="50"/>
        <v>1</v>
      </c>
      <c r="X90" s="27">
        <f t="shared" ca="1" si="50"/>
        <v>1</v>
      </c>
      <c r="Y90" s="27">
        <f t="shared" ca="1" si="50"/>
        <v>1</v>
      </c>
    </row>
    <row r="91" spans="2:25" x14ac:dyDescent="0.25">
      <c r="B91" s="27">
        <f t="shared" ref="B91:Y91" ca="1" si="51">IF(INDIRECT("Plate"&amp;$L$2&amp;"_E!"&amp;B$39&amp;$Z26)="",1,2)</f>
        <v>1</v>
      </c>
      <c r="C91" s="27">
        <f t="shared" ca="1" si="51"/>
        <v>1</v>
      </c>
      <c r="D91" s="27">
        <f t="shared" ca="1" si="51"/>
        <v>1</v>
      </c>
      <c r="E91" s="27">
        <f t="shared" ca="1" si="51"/>
        <v>1</v>
      </c>
      <c r="F91" s="27">
        <f t="shared" ca="1" si="51"/>
        <v>1</v>
      </c>
      <c r="G91" s="27">
        <f t="shared" ca="1" si="51"/>
        <v>1</v>
      </c>
      <c r="H91" s="27">
        <f t="shared" ca="1" si="51"/>
        <v>1</v>
      </c>
      <c r="I91" s="27">
        <f t="shared" ca="1" si="51"/>
        <v>1</v>
      </c>
      <c r="J91" s="27">
        <f t="shared" ca="1" si="51"/>
        <v>1</v>
      </c>
      <c r="K91" s="27">
        <f t="shared" ca="1" si="51"/>
        <v>1</v>
      </c>
      <c r="L91" s="27">
        <f t="shared" ca="1" si="51"/>
        <v>1</v>
      </c>
      <c r="M91" s="27">
        <f t="shared" ca="1" si="51"/>
        <v>1</v>
      </c>
      <c r="N91" s="27">
        <f t="shared" ca="1" si="51"/>
        <v>1</v>
      </c>
      <c r="O91" s="27">
        <f t="shared" ca="1" si="51"/>
        <v>1</v>
      </c>
      <c r="P91" s="27">
        <f t="shared" ca="1" si="51"/>
        <v>1</v>
      </c>
      <c r="Q91" s="27">
        <f t="shared" ca="1" si="51"/>
        <v>1</v>
      </c>
      <c r="R91" s="27">
        <f t="shared" ca="1" si="51"/>
        <v>1</v>
      </c>
      <c r="S91" s="27">
        <f t="shared" ca="1" si="51"/>
        <v>1</v>
      </c>
      <c r="T91" s="27">
        <f t="shared" ca="1" si="51"/>
        <v>1</v>
      </c>
      <c r="U91" s="27">
        <f t="shared" ca="1" si="51"/>
        <v>1</v>
      </c>
      <c r="V91" s="27">
        <f t="shared" ca="1" si="51"/>
        <v>1</v>
      </c>
      <c r="W91" s="27">
        <f t="shared" ca="1" si="51"/>
        <v>1</v>
      </c>
      <c r="X91" s="27">
        <f t="shared" ca="1" si="51"/>
        <v>1</v>
      </c>
      <c r="Y91" s="27">
        <f t="shared" ca="1" si="51"/>
        <v>1</v>
      </c>
    </row>
    <row r="92" spans="2:25" x14ac:dyDescent="0.25">
      <c r="B92" s="27">
        <f t="shared" ref="B92:Y92" ca="1" si="52">IF(INDIRECT("Plate"&amp;$L$2&amp;"_E!"&amp;B$39&amp;$Z27)="",1,2)</f>
        <v>1</v>
      </c>
      <c r="C92" s="27">
        <f t="shared" ca="1" si="52"/>
        <v>1</v>
      </c>
      <c r="D92" s="27">
        <f t="shared" ca="1" si="52"/>
        <v>1</v>
      </c>
      <c r="E92" s="27">
        <f t="shared" ca="1" si="52"/>
        <v>1</v>
      </c>
      <c r="F92" s="27">
        <f t="shared" ca="1" si="52"/>
        <v>1</v>
      </c>
      <c r="G92" s="27">
        <f t="shared" ca="1" si="52"/>
        <v>1</v>
      </c>
      <c r="H92" s="27">
        <f t="shared" ca="1" si="52"/>
        <v>1</v>
      </c>
      <c r="I92" s="27">
        <f t="shared" ca="1" si="52"/>
        <v>1</v>
      </c>
      <c r="J92" s="27">
        <f t="shared" ca="1" si="52"/>
        <v>1</v>
      </c>
      <c r="K92" s="27">
        <f t="shared" ca="1" si="52"/>
        <v>1</v>
      </c>
      <c r="L92" s="27">
        <f t="shared" ca="1" si="52"/>
        <v>1</v>
      </c>
      <c r="M92" s="27">
        <f t="shared" ca="1" si="52"/>
        <v>1</v>
      </c>
      <c r="N92" s="27">
        <f t="shared" ca="1" si="52"/>
        <v>1</v>
      </c>
      <c r="O92" s="27">
        <f t="shared" ca="1" si="52"/>
        <v>1</v>
      </c>
      <c r="P92" s="27">
        <f t="shared" ca="1" si="52"/>
        <v>1</v>
      </c>
      <c r="Q92" s="27">
        <f t="shared" ca="1" si="52"/>
        <v>1</v>
      </c>
      <c r="R92" s="27">
        <f t="shared" ca="1" si="52"/>
        <v>1</v>
      </c>
      <c r="S92" s="27">
        <f t="shared" ca="1" si="52"/>
        <v>1</v>
      </c>
      <c r="T92" s="27">
        <f t="shared" ca="1" si="52"/>
        <v>1</v>
      </c>
      <c r="U92" s="27">
        <f t="shared" ca="1" si="52"/>
        <v>1</v>
      </c>
      <c r="V92" s="27">
        <f t="shared" ca="1" si="52"/>
        <v>1</v>
      </c>
      <c r="W92" s="27">
        <f t="shared" ca="1" si="52"/>
        <v>1</v>
      </c>
      <c r="X92" s="27">
        <f t="shared" ca="1" si="52"/>
        <v>1</v>
      </c>
      <c r="Y92" s="27">
        <f t="shared" ca="1" si="52"/>
        <v>1</v>
      </c>
    </row>
    <row r="93" spans="2:25" x14ac:dyDescent="0.25">
      <c r="B93" s="27">
        <f t="shared" ref="B93:Y93" ca="1" si="53">IF(INDIRECT("Plate"&amp;$L$2&amp;"_E!"&amp;B$39&amp;$Z28)="",1,2)</f>
        <v>1</v>
      </c>
      <c r="C93" s="27">
        <f t="shared" ca="1" si="53"/>
        <v>1</v>
      </c>
      <c r="D93" s="27">
        <f t="shared" ca="1" si="53"/>
        <v>1</v>
      </c>
      <c r="E93" s="27">
        <f t="shared" ca="1" si="53"/>
        <v>1</v>
      </c>
      <c r="F93" s="27">
        <f t="shared" ca="1" si="53"/>
        <v>1</v>
      </c>
      <c r="G93" s="27">
        <f t="shared" ca="1" si="53"/>
        <v>1</v>
      </c>
      <c r="H93" s="27">
        <f t="shared" ca="1" si="53"/>
        <v>1</v>
      </c>
      <c r="I93" s="27">
        <f t="shared" ca="1" si="53"/>
        <v>1</v>
      </c>
      <c r="J93" s="27">
        <f t="shared" ca="1" si="53"/>
        <v>1</v>
      </c>
      <c r="K93" s="27">
        <f t="shared" ca="1" si="53"/>
        <v>1</v>
      </c>
      <c r="L93" s="27">
        <f t="shared" ca="1" si="53"/>
        <v>1</v>
      </c>
      <c r="M93" s="27">
        <f t="shared" ca="1" si="53"/>
        <v>1</v>
      </c>
      <c r="N93" s="27">
        <f t="shared" ca="1" si="53"/>
        <v>1</v>
      </c>
      <c r="O93" s="27">
        <f t="shared" ca="1" si="53"/>
        <v>1</v>
      </c>
      <c r="P93" s="27">
        <f t="shared" ca="1" si="53"/>
        <v>1</v>
      </c>
      <c r="Q93" s="27">
        <f t="shared" ca="1" si="53"/>
        <v>1</v>
      </c>
      <c r="R93" s="27">
        <f t="shared" ca="1" si="53"/>
        <v>1</v>
      </c>
      <c r="S93" s="27">
        <f t="shared" ca="1" si="53"/>
        <v>1</v>
      </c>
      <c r="T93" s="27">
        <f t="shared" ca="1" si="53"/>
        <v>1</v>
      </c>
      <c r="U93" s="27">
        <f t="shared" ca="1" si="53"/>
        <v>1</v>
      </c>
      <c r="V93" s="27">
        <f t="shared" ca="1" si="53"/>
        <v>1</v>
      </c>
      <c r="W93" s="27">
        <f t="shared" ca="1" si="53"/>
        <v>1</v>
      </c>
      <c r="X93" s="27">
        <f t="shared" ca="1" si="53"/>
        <v>1</v>
      </c>
      <c r="Y93" s="27">
        <f t="shared" ca="1" si="53"/>
        <v>1</v>
      </c>
    </row>
    <row r="94" spans="2:25" x14ac:dyDescent="0.25">
      <c r="B94" s="27">
        <f t="shared" ref="B94:Y94" ca="1" si="54">IF(INDIRECT("Plate"&amp;$L$2&amp;"_E!"&amp;B$39&amp;$Z29)="",1,2)</f>
        <v>1</v>
      </c>
      <c r="C94" s="27">
        <f t="shared" ca="1" si="54"/>
        <v>1</v>
      </c>
      <c r="D94" s="27">
        <f t="shared" ca="1" si="54"/>
        <v>1</v>
      </c>
      <c r="E94" s="27">
        <f t="shared" ca="1" si="54"/>
        <v>1</v>
      </c>
      <c r="F94" s="27">
        <f t="shared" ca="1" si="54"/>
        <v>1</v>
      </c>
      <c r="G94" s="27">
        <f t="shared" ca="1" si="54"/>
        <v>1</v>
      </c>
      <c r="H94" s="27">
        <f t="shared" ca="1" si="54"/>
        <v>1</v>
      </c>
      <c r="I94" s="27">
        <f t="shared" ca="1" si="54"/>
        <v>1</v>
      </c>
      <c r="J94" s="27">
        <f t="shared" ca="1" si="54"/>
        <v>1</v>
      </c>
      <c r="K94" s="27">
        <f t="shared" ca="1" si="54"/>
        <v>1</v>
      </c>
      <c r="L94" s="27">
        <f t="shared" ca="1" si="54"/>
        <v>1</v>
      </c>
      <c r="M94" s="27">
        <f t="shared" ca="1" si="54"/>
        <v>1</v>
      </c>
      <c r="N94" s="27">
        <f t="shared" ca="1" si="54"/>
        <v>1</v>
      </c>
      <c r="O94" s="27">
        <f t="shared" ca="1" si="54"/>
        <v>1</v>
      </c>
      <c r="P94" s="27">
        <f t="shared" ca="1" si="54"/>
        <v>1</v>
      </c>
      <c r="Q94" s="27">
        <f t="shared" ca="1" si="54"/>
        <v>1</v>
      </c>
      <c r="R94" s="27">
        <f t="shared" ca="1" si="54"/>
        <v>1</v>
      </c>
      <c r="S94" s="27">
        <f t="shared" ca="1" si="54"/>
        <v>1</v>
      </c>
      <c r="T94" s="27">
        <f t="shared" ca="1" si="54"/>
        <v>1</v>
      </c>
      <c r="U94" s="27">
        <f t="shared" ca="1" si="54"/>
        <v>1</v>
      </c>
      <c r="V94" s="27">
        <f t="shared" ca="1" si="54"/>
        <v>1</v>
      </c>
      <c r="W94" s="27">
        <f t="shared" ca="1" si="54"/>
        <v>1</v>
      </c>
      <c r="X94" s="27">
        <f t="shared" ca="1" si="54"/>
        <v>1</v>
      </c>
      <c r="Y94" s="27">
        <f t="shared" ca="1" si="54"/>
        <v>1</v>
      </c>
    </row>
    <row r="95" spans="2:25" x14ac:dyDescent="0.25">
      <c r="B95" s="27">
        <f t="shared" ref="B95:Y95" ca="1" si="55">IF(INDIRECT("Plate"&amp;$L$2&amp;"_E!"&amp;B$39&amp;$Z30)="",1,2)</f>
        <v>1</v>
      </c>
      <c r="C95" s="27">
        <f t="shared" ca="1" si="55"/>
        <v>1</v>
      </c>
      <c r="D95" s="27">
        <f t="shared" ca="1" si="55"/>
        <v>1</v>
      </c>
      <c r="E95" s="27">
        <f t="shared" ca="1" si="55"/>
        <v>1</v>
      </c>
      <c r="F95" s="27">
        <f t="shared" ca="1" si="55"/>
        <v>1</v>
      </c>
      <c r="G95" s="27">
        <f t="shared" ca="1" si="55"/>
        <v>1</v>
      </c>
      <c r="H95" s="27">
        <f t="shared" ca="1" si="55"/>
        <v>1</v>
      </c>
      <c r="I95" s="27">
        <f t="shared" ca="1" si="55"/>
        <v>1</v>
      </c>
      <c r="J95" s="27">
        <f t="shared" ca="1" si="55"/>
        <v>1</v>
      </c>
      <c r="K95" s="27">
        <f t="shared" ca="1" si="55"/>
        <v>1</v>
      </c>
      <c r="L95" s="27">
        <f t="shared" ca="1" si="55"/>
        <v>1</v>
      </c>
      <c r="M95" s="27">
        <f t="shared" ca="1" si="55"/>
        <v>1</v>
      </c>
      <c r="N95" s="27">
        <f t="shared" ca="1" si="55"/>
        <v>1</v>
      </c>
      <c r="O95" s="27">
        <f t="shared" ca="1" si="55"/>
        <v>1</v>
      </c>
      <c r="P95" s="27">
        <f t="shared" ca="1" si="55"/>
        <v>1</v>
      </c>
      <c r="Q95" s="27">
        <f t="shared" ca="1" si="55"/>
        <v>1</v>
      </c>
      <c r="R95" s="27">
        <f t="shared" ca="1" si="55"/>
        <v>1</v>
      </c>
      <c r="S95" s="27">
        <f t="shared" ca="1" si="55"/>
        <v>1</v>
      </c>
      <c r="T95" s="27">
        <f t="shared" ca="1" si="55"/>
        <v>1</v>
      </c>
      <c r="U95" s="27">
        <f t="shared" ca="1" si="55"/>
        <v>1</v>
      </c>
      <c r="V95" s="27">
        <f t="shared" ca="1" si="55"/>
        <v>1</v>
      </c>
      <c r="W95" s="27">
        <f t="shared" ca="1" si="55"/>
        <v>1</v>
      </c>
      <c r="X95" s="27">
        <f t="shared" ca="1" si="55"/>
        <v>1</v>
      </c>
      <c r="Y95" s="27">
        <f t="shared" ca="1" si="55"/>
        <v>1</v>
      </c>
    </row>
    <row r="96" spans="2:25" x14ac:dyDescent="0.25">
      <c r="B96" s="27">
        <f t="shared" ref="B96:Y96" ca="1" si="56">IF(INDIRECT("Plate"&amp;$L$2&amp;"_E!"&amp;B$39&amp;$Z31)="",1,2)</f>
        <v>1</v>
      </c>
      <c r="C96" s="27">
        <f t="shared" ca="1" si="56"/>
        <v>1</v>
      </c>
      <c r="D96" s="27">
        <f t="shared" ca="1" si="56"/>
        <v>1</v>
      </c>
      <c r="E96" s="27">
        <f t="shared" ca="1" si="56"/>
        <v>1</v>
      </c>
      <c r="F96" s="27">
        <f t="shared" ca="1" si="56"/>
        <v>1</v>
      </c>
      <c r="G96" s="27">
        <f t="shared" ca="1" si="56"/>
        <v>1</v>
      </c>
      <c r="H96" s="27">
        <f t="shared" ca="1" si="56"/>
        <v>1</v>
      </c>
      <c r="I96" s="27">
        <f t="shared" ca="1" si="56"/>
        <v>1</v>
      </c>
      <c r="J96" s="27">
        <f t="shared" ca="1" si="56"/>
        <v>1</v>
      </c>
      <c r="K96" s="27">
        <f t="shared" ca="1" si="56"/>
        <v>1</v>
      </c>
      <c r="L96" s="27">
        <f t="shared" ca="1" si="56"/>
        <v>1</v>
      </c>
      <c r="M96" s="27">
        <f t="shared" ca="1" si="56"/>
        <v>1</v>
      </c>
      <c r="N96" s="27">
        <f t="shared" ca="1" si="56"/>
        <v>1</v>
      </c>
      <c r="O96" s="27">
        <f t="shared" ca="1" si="56"/>
        <v>1</v>
      </c>
      <c r="P96" s="27">
        <f t="shared" ca="1" si="56"/>
        <v>1</v>
      </c>
      <c r="Q96" s="27">
        <f t="shared" ca="1" si="56"/>
        <v>1</v>
      </c>
      <c r="R96" s="27">
        <f t="shared" ca="1" si="56"/>
        <v>1</v>
      </c>
      <c r="S96" s="27">
        <f t="shared" ca="1" si="56"/>
        <v>1</v>
      </c>
      <c r="T96" s="27">
        <f t="shared" ca="1" si="56"/>
        <v>1</v>
      </c>
      <c r="U96" s="27">
        <f t="shared" ca="1" si="56"/>
        <v>1</v>
      </c>
      <c r="V96" s="27">
        <f t="shared" ca="1" si="56"/>
        <v>1</v>
      </c>
      <c r="W96" s="27">
        <f t="shared" ca="1" si="56"/>
        <v>1</v>
      </c>
      <c r="X96" s="27">
        <f t="shared" ca="1" si="56"/>
        <v>1</v>
      </c>
      <c r="Y96" s="27">
        <f t="shared" ca="1" si="56"/>
        <v>1</v>
      </c>
    </row>
    <row r="97" spans="2:25" x14ac:dyDescent="0.25">
      <c r="B97" s="27">
        <f t="shared" ref="B97:Y97" ca="1" si="57">IF(INDIRECT("Plate"&amp;$L$2&amp;"_E!"&amp;B$39&amp;$Z32)="",1,2)</f>
        <v>1</v>
      </c>
      <c r="C97" s="27">
        <f t="shared" ca="1" si="57"/>
        <v>1</v>
      </c>
      <c r="D97" s="27">
        <f t="shared" ca="1" si="57"/>
        <v>1</v>
      </c>
      <c r="E97" s="27">
        <f t="shared" ca="1" si="57"/>
        <v>1</v>
      </c>
      <c r="F97" s="27">
        <f t="shared" ca="1" si="57"/>
        <v>1</v>
      </c>
      <c r="G97" s="27">
        <f t="shared" ca="1" si="57"/>
        <v>1</v>
      </c>
      <c r="H97" s="27">
        <f t="shared" ca="1" si="57"/>
        <v>1</v>
      </c>
      <c r="I97" s="27">
        <f t="shared" ca="1" si="57"/>
        <v>1</v>
      </c>
      <c r="J97" s="27">
        <f t="shared" ca="1" si="57"/>
        <v>1</v>
      </c>
      <c r="K97" s="27">
        <f t="shared" ca="1" si="57"/>
        <v>1</v>
      </c>
      <c r="L97" s="27">
        <f t="shared" ca="1" si="57"/>
        <v>1</v>
      </c>
      <c r="M97" s="27">
        <f t="shared" ca="1" si="57"/>
        <v>1</v>
      </c>
      <c r="N97" s="27">
        <f t="shared" ca="1" si="57"/>
        <v>1</v>
      </c>
      <c r="O97" s="27">
        <f t="shared" ca="1" si="57"/>
        <v>1</v>
      </c>
      <c r="P97" s="27">
        <f t="shared" ca="1" si="57"/>
        <v>1</v>
      </c>
      <c r="Q97" s="27">
        <f t="shared" ca="1" si="57"/>
        <v>1</v>
      </c>
      <c r="R97" s="27">
        <f t="shared" ca="1" si="57"/>
        <v>1</v>
      </c>
      <c r="S97" s="27">
        <f t="shared" ca="1" si="57"/>
        <v>1</v>
      </c>
      <c r="T97" s="27">
        <f t="shared" ca="1" si="57"/>
        <v>1</v>
      </c>
      <c r="U97" s="27">
        <f t="shared" ca="1" si="57"/>
        <v>1</v>
      </c>
      <c r="V97" s="27">
        <f t="shared" ca="1" si="57"/>
        <v>1</v>
      </c>
      <c r="W97" s="27">
        <f t="shared" ca="1" si="57"/>
        <v>1</v>
      </c>
      <c r="X97" s="27">
        <f t="shared" ca="1" si="57"/>
        <v>1</v>
      </c>
      <c r="Y97" s="27">
        <f t="shared" ca="1" si="57"/>
        <v>1</v>
      </c>
    </row>
    <row r="98" spans="2:25" x14ac:dyDescent="0.25">
      <c r="B98" s="27">
        <f t="shared" ref="B98:Y98" ca="1" si="58">IF(INDIRECT("Plate"&amp;$L$2&amp;"_E!"&amp;B$39&amp;$Z33)="",1,2)</f>
        <v>1</v>
      </c>
      <c r="C98" s="27">
        <f t="shared" ca="1" si="58"/>
        <v>1</v>
      </c>
      <c r="D98" s="27">
        <f t="shared" ca="1" si="58"/>
        <v>1</v>
      </c>
      <c r="E98" s="27">
        <f t="shared" ca="1" si="58"/>
        <v>1</v>
      </c>
      <c r="F98" s="27">
        <f t="shared" ca="1" si="58"/>
        <v>1</v>
      </c>
      <c r="G98" s="27">
        <f t="shared" ca="1" si="58"/>
        <v>1</v>
      </c>
      <c r="H98" s="27">
        <f t="shared" ca="1" si="58"/>
        <v>1</v>
      </c>
      <c r="I98" s="27">
        <f t="shared" ca="1" si="58"/>
        <v>1</v>
      </c>
      <c r="J98" s="27">
        <f t="shared" ca="1" si="58"/>
        <v>1</v>
      </c>
      <c r="K98" s="27">
        <f t="shared" ca="1" si="58"/>
        <v>1</v>
      </c>
      <c r="L98" s="27">
        <f t="shared" ca="1" si="58"/>
        <v>1</v>
      </c>
      <c r="M98" s="27">
        <f t="shared" ca="1" si="58"/>
        <v>1</v>
      </c>
      <c r="N98" s="27">
        <f t="shared" ca="1" si="58"/>
        <v>1</v>
      </c>
      <c r="O98" s="27">
        <f t="shared" ca="1" si="58"/>
        <v>1</v>
      </c>
      <c r="P98" s="27">
        <f t="shared" ca="1" si="58"/>
        <v>1</v>
      </c>
      <c r="Q98" s="27">
        <f t="shared" ca="1" si="58"/>
        <v>1</v>
      </c>
      <c r="R98" s="27">
        <f t="shared" ca="1" si="58"/>
        <v>1</v>
      </c>
      <c r="S98" s="27">
        <f t="shared" ca="1" si="58"/>
        <v>1</v>
      </c>
      <c r="T98" s="27">
        <f t="shared" ca="1" si="58"/>
        <v>1</v>
      </c>
      <c r="U98" s="27">
        <f t="shared" ca="1" si="58"/>
        <v>1</v>
      </c>
      <c r="V98" s="27">
        <f t="shared" ca="1" si="58"/>
        <v>1</v>
      </c>
      <c r="W98" s="27">
        <f t="shared" ca="1" si="58"/>
        <v>1</v>
      </c>
      <c r="X98" s="27">
        <f t="shared" ca="1" si="58"/>
        <v>1</v>
      </c>
      <c r="Y98" s="27">
        <f t="shared" ca="1" si="58"/>
        <v>1</v>
      </c>
    </row>
    <row r="99" spans="2:25" x14ac:dyDescent="0.25">
      <c r="B99" s="27">
        <f t="shared" ref="B99:Y99" ca="1" si="59">IF(INDIRECT("Plate"&amp;$L$2&amp;"_E!"&amp;B$39&amp;$Z34)="",1,2)</f>
        <v>1</v>
      </c>
      <c r="C99" s="27">
        <f t="shared" ca="1" si="59"/>
        <v>1</v>
      </c>
      <c r="D99" s="27">
        <f t="shared" ca="1" si="59"/>
        <v>1</v>
      </c>
      <c r="E99" s="27">
        <f t="shared" ca="1" si="59"/>
        <v>1</v>
      </c>
      <c r="F99" s="27">
        <f t="shared" ca="1" si="59"/>
        <v>1</v>
      </c>
      <c r="G99" s="27">
        <f t="shared" ca="1" si="59"/>
        <v>1</v>
      </c>
      <c r="H99" s="27">
        <f t="shared" ca="1" si="59"/>
        <v>1</v>
      </c>
      <c r="I99" s="27">
        <f t="shared" ca="1" si="59"/>
        <v>1</v>
      </c>
      <c r="J99" s="27">
        <f t="shared" ca="1" si="59"/>
        <v>1</v>
      </c>
      <c r="K99" s="27">
        <f t="shared" ca="1" si="59"/>
        <v>1</v>
      </c>
      <c r="L99" s="27">
        <f t="shared" ca="1" si="59"/>
        <v>1</v>
      </c>
      <c r="M99" s="27">
        <f t="shared" ca="1" si="59"/>
        <v>1</v>
      </c>
      <c r="N99" s="27">
        <f t="shared" ca="1" si="59"/>
        <v>1</v>
      </c>
      <c r="O99" s="27">
        <f t="shared" ca="1" si="59"/>
        <v>1</v>
      </c>
      <c r="P99" s="27">
        <f t="shared" ca="1" si="59"/>
        <v>1</v>
      </c>
      <c r="Q99" s="27">
        <f t="shared" ca="1" si="59"/>
        <v>1</v>
      </c>
      <c r="R99" s="27">
        <f t="shared" ca="1" si="59"/>
        <v>1</v>
      </c>
      <c r="S99" s="27">
        <f t="shared" ca="1" si="59"/>
        <v>1</v>
      </c>
      <c r="T99" s="27">
        <f t="shared" ca="1" si="59"/>
        <v>1</v>
      </c>
      <c r="U99" s="27">
        <f t="shared" ca="1" si="59"/>
        <v>1</v>
      </c>
      <c r="V99" s="27">
        <f t="shared" ca="1" si="59"/>
        <v>1</v>
      </c>
      <c r="W99" s="27">
        <f t="shared" ca="1" si="59"/>
        <v>1</v>
      </c>
      <c r="X99" s="27">
        <f t="shared" ca="1" si="59"/>
        <v>1</v>
      </c>
      <c r="Y99" s="27">
        <f t="shared" ca="1" si="59"/>
        <v>1</v>
      </c>
    </row>
    <row r="100" spans="2:25" x14ac:dyDescent="0.25">
      <c r="B100" s="27">
        <f t="shared" ref="B100:Y100" ca="1" si="60">IF(INDIRECT("Plate"&amp;$L$2&amp;"_E!"&amp;B$39&amp;$Z35)="",1,2)</f>
        <v>1</v>
      </c>
      <c r="C100" s="27">
        <f t="shared" ca="1" si="60"/>
        <v>1</v>
      </c>
      <c r="D100" s="27">
        <f t="shared" ca="1" si="60"/>
        <v>1</v>
      </c>
      <c r="E100" s="27">
        <f t="shared" ca="1" si="60"/>
        <v>1</v>
      </c>
      <c r="F100" s="27">
        <f t="shared" ca="1" si="60"/>
        <v>1</v>
      </c>
      <c r="G100" s="27">
        <f t="shared" ca="1" si="60"/>
        <v>1</v>
      </c>
      <c r="H100" s="27">
        <f t="shared" ca="1" si="60"/>
        <v>1</v>
      </c>
      <c r="I100" s="27">
        <f t="shared" ca="1" si="60"/>
        <v>1</v>
      </c>
      <c r="J100" s="27">
        <f t="shared" ca="1" si="60"/>
        <v>1</v>
      </c>
      <c r="K100" s="27">
        <f t="shared" ca="1" si="60"/>
        <v>1</v>
      </c>
      <c r="L100" s="27">
        <f t="shared" ca="1" si="60"/>
        <v>1</v>
      </c>
      <c r="M100" s="27">
        <f t="shared" ca="1" si="60"/>
        <v>1</v>
      </c>
      <c r="N100" s="27">
        <f t="shared" ca="1" si="60"/>
        <v>1</v>
      </c>
      <c r="O100" s="27">
        <f t="shared" ca="1" si="60"/>
        <v>1</v>
      </c>
      <c r="P100" s="27">
        <f t="shared" ca="1" si="60"/>
        <v>1</v>
      </c>
      <c r="Q100" s="27">
        <f t="shared" ca="1" si="60"/>
        <v>1</v>
      </c>
      <c r="R100" s="27">
        <f t="shared" ca="1" si="60"/>
        <v>1</v>
      </c>
      <c r="S100" s="27">
        <f t="shared" ca="1" si="60"/>
        <v>1</v>
      </c>
      <c r="T100" s="27">
        <f t="shared" ca="1" si="60"/>
        <v>1</v>
      </c>
      <c r="U100" s="27">
        <f t="shared" ca="1" si="60"/>
        <v>1</v>
      </c>
      <c r="V100" s="27">
        <f t="shared" ca="1" si="60"/>
        <v>1</v>
      </c>
      <c r="W100" s="27">
        <f t="shared" ca="1" si="60"/>
        <v>1</v>
      </c>
      <c r="X100" s="27">
        <f t="shared" ca="1" si="60"/>
        <v>1</v>
      </c>
      <c r="Y100" s="27">
        <f t="shared" ca="1" si="60"/>
        <v>1</v>
      </c>
    </row>
    <row r="101" spans="2:25" x14ac:dyDescent="0.25">
      <c r="B101" s="27">
        <f t="shared" ref="B101:Y101" ca="1" si="61">IF(INDIRECT("Plate"&amp;$L$2&amp;"_E!"&amp;B$39&amp;$Z36)="",1,2)</f>
        <v>1</v>
      </c>
      <c r="C101" s="27">
        <f t="shared" ca="1" si="61"/>
        <v>1</v>
      </c>
      <c r="D101" s="27">
        <f t="shared" ca="1" si="61"/>
        <v>1</v>
      </c>
      <c r="E101" s="27">
        <f t="shared" ca="1" si="61"/>
        <v>1</v>
      </c>
      <c r="F101" s="27">
        <f t="shared" ca="1" si="61"/>
        <v>1</v>
      </c>
      <c r="G101" s="27">
        <f t="shared" ca="1" si="61"/>
        <v>1</v>
      </c>
      <c r="H101" s="27">
        <f t="shared" ca="1" si="61"/>
        <v>1</v>
      </c>
      <c r="I101" s="27">
        <f t="shared" ca="1" si="61"/>
        <v>1</v>
      </c>
      <c r="J101" s="27">
        <f t="shared" ca="1" si="61"/>
        <v>1</v>
      </c>
      <c r="K101" s="27">
        <f t="shared" ca="1" si="61"/>
        <v>1</v>
      </c>
      <c r="L101" s="27">
        <f t="shared" ca="1" si="61"/>
        <v>1</v>
      </c>
      <c r="M101" s="27">
        <f t="shared" ca="1" si="61"/>
        <v>1</v>
      </c>
      <c r="N101" s="27">
        <f t="shared" ca="1" si="61"/>
        <v>1</v>
      </c>
      <c r="O101" s="27">
        <f t="shared" ca="1" si="61"/>
        <v>1</v>
      </c>
      <c r="P101" s="27">
        <f t="shared" ca="1" si="61"/>
        <v>1</v>
      </c>
      <c r="Q101" s="27">
        <f t="shared" ca="1" si="61"/>
        <v>1</v>
      </c>
      <c r="R101" s="27">
        <f t="shared" ca="1" si="61"/>
        <v>1</v>
      </c>
      <c r="S101" s="27">
        <f t="shared" ca="1" si="61"/>
        <v>1</v>
      </c>
      <c r="T101" s="27">
        <f t="shared" ca="1" si="61"/>
        <v>1</v>
      </c>
      <c r="U101" s="27">
        <f t="shared" ca="1" si="61"/>
        <v>1</v>
      </c>
      <c r="V101" s="27">
        <f t="shared" ca="1" si="61"/>
        <v>1</v>
      </c>
      <c r="W101" s="27">
        <f t="shared" ca="1" si="61"/>
        <v>1</v>
      </c>
      <c r="X101" s="27">
        <f t="shared" ca="1" si="61"/>
        <v>1</v>
      </c>
      <c r="Y101" s="27">
        <f t="shared" ca="1" si="61"/>
        <v>1</v>
      </c>
    </row>
    <row r="102" spans="2:25" x14ac:dyDescent="0.25">
      <c r="B102" s="27">
        <f t="shared" ref="B102:Y102" ca="1" si="62">IF(INDIRECT("Plate"&amp;$L$2&amp;"_E!"&amp;B$39&amp;$Z37)="",1,2)</f>
        <v>1</v>
      </c>
      <c r="C102" s="27">
        <f t="shared" ca="1" si="62"/>
        <v>1</v>
      </c>
      <c r="D102" s="27">
        <f t="shared" ca="1" si="62"/>
        <v>1</v>
      </c>
      <c r="E102" s="27">
        <f t="shared" ca="1" si="62"/>
        <v>1</v>
      </c>
      <c r="F102" s="27">
        <f t="shared" ca="1" si="62"/>
        <v>1</v>
      </c>
      <c r="G102" s="27">
        <f t="shared" ca="1" si="62"/>
        <v>1</v>
      </c>
      <c r="H102" s="27">
        <f t="shared" ca="1" si="62"/>
        <v>1</v>
      </c>
      <c r="I102" s="27">
        <f t="shared" ca="1" si="62"/>
        <v>1</v>
      </c>
      <c r="J102" s="27">
        <f t="shared" ca="1" si="62"/>
        <v>1</v>
      </c>
      <c r="K102" s="27">
        <f t="shared" ca="1" si="62"/>
        <v>1</v>
      </c>
      <c r="L102" s="27">
        <f t="shared" ca="1" si="62"/>
        <v>1</v>
      </c>
      <c r="M102" s="27">
        <f t="shared" ca="1" si="62"/>
        <v>1</v>
      </c>
      <c r="N102" s="27">
        <f t="shared" ca="1" si="62"/>
        <v>1</v>
      </c>
      <c r="O102" s="27">
        <f t="shared" ca="1" si="62"/>
        <v>1</v>
      </c>
      <c r="P102" s="27">
        <f t="shared" ca="1" si="62"/>
        <v>1</v>
      </c>
      <c r="Q102" s="27">
        <f t="shared" ca="1" si="62"/>
        <v>1</v>
      </c>
      <c r="R102" s="27">
        <f t="shared" ca="1" si="62"/>
        <v>1</v>
      </c>
      <c r="S102" s="27">
        <f t="shared" ca="1" si="62"/>
        <v>1</v>
      </c>
      <c r="T102" s="27">
        <f t="shared" ca="1" si="62"/>
        <v>1</v>
      </c>
      <c r="U102" s="27">
        <f t="shared" ca="1" si="62"/>
        <v>1</v>
      </c>
      <c r="V102" s="27">
        <f t="shared" ca="1" si="62"/>
        <v>1</v>
      </c>
      <c r="W102" s="27">
        <f t="shared" ca="1" si="62"/>
        <v>1</v>
      </c>
      <c r="X102" s="27">
        <f t="shared" ca="1" si="62"/>
        <v>1</v>
      </c>
      <c r="Y102" s="27">
        <f t="shared" ca="1" si="62"/>
        <v>1</v>
      </c>
    </row>
    <row r="103" spans="2:25" x14ac:dyDescent="0.25">
      <c r="B103" s="27">
        <f t="shared" ref="B103:Y103" ca="1" si="63">IF(INDIRECT("Plate"&amp;$L$2&amp;"_E!"&amp;B$39&amp;$Z38)="",1,2)</f>
        <v>1</v>
      </c>
      <c r="C103" s="27">
        <f t="shared" ca="1" si="63"/>
        <v>1</v>
      </c>
      <c r="D103" s="27">
        <f t="shared" ca="1" si="63"/>
        <v>1</v>
      </c>
      <c r="E103" s="27">
        <f t="shared" ca="1" si="63"/>
        <v>1</v>
      </c>
      <c r="F103" s="27">
        <f t="shared" ca="1" si="63"/>
        <v>1</v>
      </c>
      <c r="G103" s="27">
        <f t="shared" ca="1" si="63"/>
        <v>1</v>
      </c>
      <c r="H103" s="27">
        <f t="shared" ca="1" si="63"/>
        <v>1</v>
      </c>
      <c r="I103" s="27">
        <f t="shared" ca="1" si="63"/>
        <v>1</v>
      </c>
      <c r="J103" s="27">
        <f t="shared" ca="1" si="63"/>
        <v>1</v>
      </c>
      <c r="K103" s="27">
        <f t="shared" ca="1" si="63"/>
        <v>1</v>
      </c>
      <c r="L103" s="27">
        <f t="shared" ca="1" si="63"/>
        <v>1</v>
      </c>
      <c r="M103" s="27">
        <f t="shared" ca="1" si="63"/>
        <v>1</v>
      </c>
      <c r="N103" s="27">
        <f t="shared" ca="1" si="63"/>
        <v>1</v>
      </c>
      <c r="O103" s="27">
        <f t="shared" ca="1" si="63"/>
        <v>1</v>
      </c>
      <c r="P103" s="27">
        <f t="shared" ca="1" si="63"/>
        <v>1</v>
      </c>
      <c r="Q103" s="27">
        <f t="shared" ca="1" si="63"/>
        <v>1</v>
      </c>
      <c r="R103" s="27">
        <f t="shared" ca="1" si="63"/>
        <v>1</v>
      </c>
      <c r="S103" s="27">
        <f t="shared" ca="1" si="63"/>
        <v>1</v>
      </c>
      <c r="T103" s="27">
        <f t="shared" ca="1" si="63"/>
        <v>1</v>
      </c>
      <c r="U103" s="27">
        <f t="shared" ca="1" si="63"/>
        <v>1</v>
      </c>
      <c r="V103" s="27">
        <f t="shared" ca="1" si="63"/>
        <v>1</v>
      </c>
      <c r="W103" s="27">
        <f t="shared" ca="1" si="63"/>
        <v>1</v>
      </c>
      <c r="X103" s="27">
        <f t="shared" ca="1" si="63"/>
        <v>1</v>
      </c>
      <c r="Y103" s="27">
        <f t="shared" ca="1" si="63"/>
        <v>1</v>
      </c>
    </row>
  </sheetData>
  <sheetProtection password="C750" sheet="1" objects="1" scenarios="1" selectLockedCells="1"/>
  <mergeCells count="16">
    <mergeCell ref="A17:A18"/>
    <mergeCell ref="A7:A8"/>
    <mergeCell ref="A9:A10"/>
    <mergeCell ref="A11:A12"/>
    <mergeCell ref="A13:A14"/>
    <mergeCell ref="A15:A16"/>
    <mergeCell ref="A31:A32"/>
    <mergeCell ref="A33:A34"/>
    <mergeCell ref="A35:A36"/>
    <mergeCell ref="A37:A38"/>
    <mergeCell ref="A19:A20"/>
    <mergeCell ref="A21:A22"/>
    <mergeCell ref="A23:A24"/>
    <mergeCell ref="A25:A26"/>
    <mergeCell ref="A27:A28"/>
    <mergeCell ref="A29:A30"/>
  </mergeCells>
  <dataValidations count="3">
    <dataValidation allowBlank="1" promptTitle="Data input" prompt="Please determine if the data is in logaritmic values or not." sqref="F1"/>
    <dataValidation type="list" showErrorMessage="1" errorTitle="Error Sample" error="Put or select the sample number and the biological replicate._x000a_Sample_BioRep" sqref="B7:Y7 B9:Y9 B11:Y11 B13:Y13 B15:Y15 B17:Y17 B19:Y19 B21:Y21 B23:Y23 B25:Y25 B27:Y27 B31:Y31 B33:Y33 B35:Y35 B37:Y37">
      <formula1>Rep_Samples</formula1>
    </dataValidation>
    <dataValidation type="list" showErrorMessage="1" errorTitle="Error Gene" error="Put or select a gene used in this study and defined in the Detai's Page" sqref="B8:Y8 B10:Y10 B12:Y12 B14:Y14 B16:Y16 B18:Y18 B20:Y20 B22:Y22 B24:Y24 B26:Y26 B28:Y28 B30:Y30 B32:Y32 B34:Y34 B36:Y36 B38:Y38">
      <formula1>Genes_List</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39"/>
  <sheetViews>
    <sheetView showGridLines="0" showRowColHeaders="0" workbookViewId="0">
      <selection activeCell="H2" sqref="H1:H2"/>
    </sheetView>
  </sheetViews>
  <sheetFormatPr defaultRowHeight="15" x14ac:dyDescent="0.25"/>
  <cols>
    <col min="1" max="7" width="9.140625" style="23"/>
    <col min="8" max="25" width="9.140625" style="23" customWidth="1"/>
    <col min="26" max="16384" width="9.140625" style="23"/>
  </cols>
  <sheetData>
    <row r="1" spans="1:25" ht="15.75" thickBot="1" x14ac:dyDescent="0.3">
      <c r="A1" s="42" t="s">
        <v>7</v>
      </c>
      <c r="B1" s="35" t="s">
        <v>8</v>
      </c>
      <c r="C1" s="35" t="s">
        <v>27</v>
      </c>
      <c r="D1" s="3" t="s">
        <v>9</v>
      </c>
      <c r="E1" s="29" t="str">
        <f>Details!B7</f>
        <v>12X8</v>
      </c>
      <c r="F1" s="10" t="s">
        <v>622</v>
      </c>
      <c r="G1" s="59" t="s">
        <v>518</v>
      </c>
      <c r="H1" s="217"/>
      <c r="I1" s="27">
        <f>INDEX(Size_Col,MATCH(E1,Plates_Size,0))</f>
        <v>12</v>
      </c>
      <c r="J1" s="27">
        <v>1</v>
      </c>
    </row>
    <row r="2" spans="1:25" x14ac:dyDescent="0.25">
      <c r="A2" s="48" t="s">
        <v>599</v>
      </c>
      <c r="B2" s="48" t="s">
        <v>2</v>
      </c>
      <c r="C2" s="1" t="s">
        <v>3</v>
      </c>
      <c r="D2" s="35" t="s">
        <v>4</v>
      </c>
      <c r="E2" s="35" t="s">
        <v>5</v>
      </c>
      <c r="F2" s="35" t="s">
        <v>6</v>
      </c>
      <c r="G2" s="59" t="s">
        <v>520</v>
      </c>
      <c r="H2" s="217"/>
      <c r="I2" s="27">
        <f>INDEX(Size_Row,MATCH(E1,Plates_Size,0))</f>
        <v>8</v>
      </c>
    </row>
    <row r="3" spans="1:25" x14ac:dyDescent="0.25">
      <c r="A3" s="48" t="s">
        <v>0</v>
      </c>
    </row>
    <row r="4" spans="1:25" x14ac:dyDescent="0.25">
      <c r="A4" s="1" t="s">
        <v>1</v>
      </c>
    </row>
    <row r="6" spans="1:25" x14ac:dyDescent="0.25">
      <c r="A6" s="53"/>
      <c r="B6" s="31">
        <v>1</v>
      </c>
      <c r="C6" s="31">
        <v>2</v>
      </c>
      <c r="D6" s="31">
        <v>3</v>
      </c>
      <c r="E6" s="31">
        <v>4</v>
      </c>
      <c r="F6" s="31">
        <v>5</v>
      </c>
      <c r="G6" s="31">
        <v>6</v>
      </c>
      <c r="H6" s="31">
        <v>7</v>
      </c>
      <c r="I6" s="31">
        <v>8</v>
      </c>
      <c r="J6" s="31">
        <v>9</v>
      </c>
      <c r="K6" s="31">
        <v>10</v>
      </c>
      <c r="L6" s="31">
        <v>11</v>
      </c>
      <c r="M6" s="31">
        <v>12</v>
      </c>
      <c r="N6" s="31">
        <v>13</v>
      </c>
      <c r="O6" s="31">
        <v>14</v>
      </c>
      <c r="P6" s="31">
        <v>15</v>
      </c>
      <c r="Q6" s="31">
        <v>16</v>
      </c>
      <c r="R6" s="31">
        <v>17</v>
      </c>
      <c r="S6" s="31">
        <v>18</v>
      </c>
      <c r="T6" s="31">
        <v>19</v>
      </c>
      <c r="U6" s="31">
        <v>20</v>
      </c>
      <c r="V6" s="31">
        <v>21</v>
      </c>
      <c r="W6" s="31">
        <v>22</v>
      </c>
      <c r="X6" s="31">
        <v>23</v>
      </c>
      <c r="Y6" s="31">
        <v>24</v>
      </c>
    </row>
    <row r="7" spans="1:25" x14ac:dyDescent="0.25">
      <c r="A7" s="54" t="s">
        <v>11</v>
      </c>
      <c r="B7" s="214"/>
      <c r="C7" s="214"/>
      <c r="D7" s="214"/>
      <c r="E7" s="214"/>
      <c r="F7" s="214"/>
      <c r="G7" s="214"/>
      <c r="H7" s="214"/>
      <c r="I7" s="214"/>
      <c r="J7" s="214"/>
      <c r="K7" s="214"/>
      <c r="L7" s="214"/>
      <c r="M7" s="214"/>
      <c r="N7" s="214"/>
      <c r="O7" s="214"/>
      <c r="P7" s="214"/>
      <c r="Q7" s="214"/>
      <c r="R7" s="214"/>
      <c r="S7" s="214"/>
      <c r="T7" s="214"/>
      <c r="U7" s="214"/>
      <c r="V7" s="214"/>
      <c r="W7" s="214"/>
      <c r="X7" s="214"/>
      <c r="Y7" s="214"/>
    </row>
    <row r="8" spans="1:25" x14ac:dyDescent="0.25">
      <c r="A8" s="54" t="s">
        <v>12</v>
      </c>
      <c r="B8" s="203"/>
      <c r="C8" s="203"/>
      <c r="D8" s="203"/>
      <c r="E8" s="203"/>
      <c r="F8" s="203"/>
      <c r="G8" s="203"/>
      <c r="H8" s="203"/>
      <c r="I8" s="203"/>
      <c r="J8" s="203"/>
      <c r="K8" s="203"/>
      <c r="L8" s="203"/>
      <c r="M8" s="203"/>
      <c r="N8" s="203"/>
      <c r="O8" s="203"/>
      <c r="P8" s="203"/>
      <c r="Q8" s="203"/>
      <c r="R8" s="203"/>
      <c r="S8" s="203"/>
      <c r="T8" s="203"/>
      <c r="U8" s="203"/>
      <c r="V8" s="203"/>
      <c r="W8" s="203"/>
      <c r="X8" s="203"/>
      <c r="Y8" s="203"/>
    </row>
    <row r="9" spans="1:25" x14ac:dyDescent="0.25">
      <c r="A9" s="54" t="s">
        <v>13</v>
      </c>
      <c r="B9" s="203"/>
      <c r="C9" s="203"/>
      <c r="D9" s="203"/>
      <c r="E9" s="203"/>
      <c r="F9" s="203"/>
      <c r="G9" s="203"/>
      <c r="H9" s="203"/>
      <c r="I9" s="203"/>
      <c r="J9" s="203"/>
      <c r="K9" s="203"/>
      <c r="L9" s="203"/>
      <c r="M9" s="203"/>
      <c r="N9" s="203"/>
      <c r="O9" s="203"/>
      <c r="P9" s="203"/>
      <c r="Q9" s="203"/>
      <c r="R9" s="203"/>
      <c r="S9" s="203"/>
      <c r="T9" s="203"/>
      <c r="U9" s="203"/>
      <c r="V9" s="203"/>
      <c r="W9" s="203"/>
      <c r="X9" s="203"/>
      <c r="Y9" s="203"/>
    </row>
    <row r="10" spans="1:25" x14ac:dyDescent="0.25">
      <c r="A10" s="54" t="s">
        <v>14</v>
      </c>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row>
    <row r="11" spans="1:25" x14ac:dyDescent="0.25">
      <c r="A11" s="54" t="s">
        <v>15</v>
      </c>
      <c r="B11" s="203"/>
      <c r="C11" s="203"/>
      <c r="D11" s="203"/>
      <c r="E11" s="203"/>
      <c r="F11" s="203"/>
      <c r="G11" s="203"/>
      <c r="H11" s="203"/>
      <c r="I11" s="203"/>
      <c r="J11" s="203"/>
      <c r="K11" s="203"/>
      <c r="L11" s="203"/>
      <c r="M11" s="203"/>
      <c r="N11" s="203"/>
      <c r="O11" s="203"/>
      <c r="P11" s="203"/>
      <c r="Q11" s="203"/>
      <c r="R11" s="203"/>
      <c r="S11" s="203"/>
      <c r="T11" s="203"/>
      <c r="U11" s="203"/>
      <c r="V11" s="203"/>
      <c r="W11" s="203"/>
      <c r="X11" s="203"/>
      <c r="Y11" s="203"/>
    </row>
    <row r="12" spans="1:25" x14ac:dyDescent="0.25">
      <c r="A12" s="54" t="s">
        <v>16</v>
      </c>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row>
    <row r="13" spans="1:25" x14ac:dyDescent="0.25">
      <c r="A13" s="54" t="s">
        <v>17</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row>
    <row r="14" spans="1:25" x14ac:dyDescent="0.25">
      <c r="A14" s="54" t="s">
        <v>18</v>
      </c>
      <c r="B14" s="203"/>
      <c r="C14" s="203"/>
      <c r="D14" s="203"/>
      <c r="E14" s="203"/>
      <c r="F14" s="203"/>
      <c r="G14" s="203"/>
      <c r="H14" s="203"/>
      <c r="I14" s="203"/>
      <c r="J14" s="203"/>
      <c r="K14" s="203"/>
      <c r="L14" s="203"/>
      <c r="M14" s="203"/>
      <c r="N14" s="203"/>
      <c r="O14" s="203"/>
      <c r="P14" s="203"/>
      <c r="Q14" s="203"/>
      <c r="R14" s="203"/>
      <c r="S14" s="203"/>
      <c r="T14" s="203"/>
      <c r="U14" s="203"/>
      <c r="V14" s="203"/>
      <c r="W14" s="203"/>
      <c r="X14" s="203"/>
      <c r="Y14" s="203"/>
    </row>
    <row r="15" spans="1:25" x14ac:dyDescent="0.25">
      <c r="A15" s="54" t="s">
        <v>19</v>
      </c>
      <c r="B15" s="203"/>
      <c r="C15" s="203"/>
      <c r="D15" s="203"/>
      <c r="E15" s="203"/>
      <c r="F15" s="203"/>
      <c r="G15" s="203"/>
      <c r="H15" s="203"/>
      <c r="I15" s="203"/>
      <c r="J15" s="203"/>
      <c r="K15" s="203"/>
      <c r="L15" s="203"/>
      <c r="M15" s="203"/>
      <c r="N15" s="203"/>
      <c r="O15" s="203"/>
      <c r="P15" s="203"/>
      <c r="Q15" s="203"/>
      <c r="R15" s="203"/>
      <c r="S15" s="203"/>
      <c r="T15" s="203"/>
      <c r="U15" s="203"/>
      <c r="V15" s="203"/>
      <c r="W15" s="203"/>
      <c r="X15" s="203"/>
      <c r="Y15" s="203"/>
    </row>
    <row r="16" spans="1:25" x14ac:dyDescent="0.25">
      <c r="A16" s="54" t="s">
        <v>20</v>
      </c>
      <c r="B16" s="203"/>
      <c r="C16" s="203"/>
      <c r="D16" s="203"/>
      <c r="E16" s="203"/>
      <c r="F16" s="203"/>
      <c r="G16" s="203"/>
      <c r="H16" s="203"/>
      <c r="I16" s="203"/>
      <c r="J16" s="203"/>
      <c r="K16" s="203"/>
      <c r="L16" s="203"/>
      <c r="M16" s="203"/>
      <c r="N16" s="203"/>
      <c r="O16" s="203"/>
      <c r="P16" s="203"/>
      <c r="Q16" s="203"/>
      <c r="R16" s="203"/>
      <c r="S16" s="203"/>
      <c r="T16" s="203"/>
      <c r="U16" s="203"/>
      <c r="V16" s="203"/>
      <c r="W16" s="203"/>
      <c r="X16" s="203"/>
      <c r="Y16" s="203"/>
    </row>
    <row r="17" spans="1:25" x14ac:dyDescent="0.25">
      <c r="A17" s="54" t="s">
        <v>21</v>
      </c>
      <c r="B17" s="203"/>
      <c r="C17" s="203"/>
      <c r="D17" s="203"/>
      <c r="E17" s="203"/>
      <c r="F17" s="203"/>
      <c r="G17" s="203"/>
      <c r="H17" s="203"/>
      <c r="I17" s="203"/>
      <c r="J17" s="203"/>
      <c r="K17" s="203"/>
      <c r="L17" s="203"/>
      <c r="M17" s="203"/>
      <c r="N17" s="203"/>
      <c r="O17" s="203"/>
      <c r="P17" s="203"/>
      <c r="Q17" s="203"/>
      <c r="R17" s="203"/>
      <c r="S17" s="203"/>
      <c r="T17" s="203"/>
      <c r="U17" s="203"/>
      <c r="V17" s="203"/>
      <c r="W17" s="203"/>
      <c r="X17" s="203"/>
      <c r="Y17" s="203"/>
    </row>
    <row r="18" spans="1:25" x14ac:dyDescent="0.25">
      <c r="A18" s="54" t="s">
        <v>22</v>
      </c>
      <c r="B18" s="203"/>
      <c r="C18" s="203"/>
      <c r="D18" s="203"/>
      <c r="E18" s="203"/>
      <c r="F18" s="203"/>
      <c r="G18" s="203"/>
      <c r="H18" s="203"/>
      <c r="I18" s="203"/>
      <c r="J18" s="203"/>
      <c r="K18" s="203"/>
      <c r="L18" s="203"/>
      <c r="M18" s="203"/>
      <c r="N18" s="203"/>
      <c r="O18" s="203"/>
      <c r="P18" s="203"/>
      <c r="Q18" s="203"/>
      <c r="R18" s="203"/>
      <c r="S18" s="203"/>
      <c r="T18" s="203"/>
      <c r="U18" s="203"/>
      <c r="V18" s="203"/>
      <c r="W18" s="203"/>
      <c r="X18" s="203"/>
      <c r="Y18" s="203"/>
    </row>
    <row r="19" spans="1:25" x14ac:dyDescent="0.25">
      <c r="A19" s="54" t="s">
        <v>23</v>
      </c>
      <c r="B19" s="203"/>
      <c r="C19" s="203"/>
      <c r="D19" s="203"/>
      <c r="E19" s="203"/>
      <c r="F19" s="203"/>
      <c r="G19" s="203"/>
      <c r="H19" s="203"/>
      <c r="I19" s="203"/>
      <c r="J19" s="203"/>
      <c r="K19" s="203"/>
      <c r="L19" s="203"/>
      <c r="M19" s="203"/>
      <c r="N19" s="203"/>
      <c r="O19" s="203"/>
      <c r="P19" s="203"/>
      <c r="Q19" s="203"/>
      <c r="R19" s="203"/>
      <c r="S19" s="203"/>
      <c r="T19" s="203"/>
      <c r="U19" s="203"/>
      <c r="V19" s="203"/>
      <c r="W19" s="203"/>
      <c r="X19" s="203"/>
      <c r="Y19" s="203"/>
    </row>
    <row r="20" spans="1:25" x14ac:dyDescent="0.25">
      <c r="A20" s="54" t="s">
        <v>24</v>
      </c>
      <c r="B20" s="203"/>
      <c r="C20" s="203"/>
      <c r="D20" s="203"/>
      <c r="E20" s="203"/>
      <c r="F20" s="203"/>
      <c r="G20" s="203"/>
      <c r="H20" s="203"/>
      <c r="I20" s="203"/>
      <c r="J20" s="203"/>
      <c r="K20" s="203"/>
      <c r="L20" s="203"/>
      <c r="M20" s="203"/>
      <c r="N20" s="203"/>
      <c r="O20" s="203"/>
      <c r="P20" s="203"/>
      <c r="Q20" s="203"/>
      <c r="R20" s="203"/>
      <c r="S20" s="203"/>
      <c r="T20" s="203"/>
      <c r="U20" s="203"/>
      <c r="V20" s="203"/>
      <c r="W20" s="203"/>
      <c r="X20" s="203"/>
      <c r="Y20" s="203"/>
    </row>
    <row r="21" spans="1:25" x14ac:dyDescent="0.25">
      <c r="A21" s="54" t="s">
        <v>25</v>
      </c>
      <c r="B21" s="203"/>
      <c r="C21" s="203"/>
      <c r="D21" s="203"/>
      <c r="E21" s="203"/>
      <c r="F21" s="203"/>
      <c r="G21" s="203"/>
      <c r="H21" s="203"/>
      <c r="I21" s="203"/>
      <c r="J21" s="203"/>
      <c r="K21" s="203"/>
      <c r="L21" s="203"/>
      <c r="M21" s="203"/>
      <c r="N21" s="203"/>
      <c r="O21" s="203"/>
      <c r="P21" s="203"/>
      <c r="Q21" s="203"/>
      <c r="R21" s="203"/>
      <c r="S21" s="203"/>
      <c r="T21" s="203"/>
      <c r="U21" s="203"/>
      <c r="V21" s="203"/>
      <c r="W21" s="203"/>
      <c r="X21" s="203"/>
      <c r="Y21" s="203"/>
    </row>
    <row r="22" spans="1:25" x14ac:dyDescent="0.25">
      <c r="A22" s="54" t="s">
        <v>26</v>
      </c>
      <c r="B22" s="203"/>
      <c r="C22" s="203"/>
      <c r="D22" s="203"/>
      <c r="E22" s="203"/>
      <c r="F22" s="203"/>
      <c r="G22" s="203"/>
      <c r="H22" s="203"/>
      <c r="I22" s="203"/>
      <c r="J22" s="203"/>
      <c r="K22" s="203"/>
      <c r="L22" s="203"/>
      <c r="M22" s="203"/>
      <c r="N22" s="203"/>
      <c r="O22" s="203"/>
      <c r="P22" s="203"/>
      <c r="Q22" s="203"/>
      <c r="R22" s="203"/>
      <c r="S22" s="203"/>
      <c r="T22" s="203"/>
      <c r="U22" s="203"/>
      <c r="V22" s="203"/>
      <c r="W22" s="203"/>
      <c r="X22" s="203"/>
      <c r="Y22" s="203"/>
    </row>
    <row r="24" spans="1:25" x14ac:dyDescent="0.25">
      <c r="A24" s="27" t="s">
        <v>11</v>
      </c>
      <c r="B24" s="33">
        <f t="shared" ref="B24:Y24" si="0">IFERROR(INDEX(Samples_Color,LEFT(B7,LEN(B7)-2)+0),2)</f>
        <v>2</v>
      </c>
      <c r="C24" s="33">
        <f t="shared" si="0"/>
        <v>2</v>
      </c>
      <c r="D24" s="33">
        <f t="shared" si="0"/>
        <v>2</v>
      </c>
      <c r="E24" s="33">
        <f t="shared" si="0"/>
        <v>2</v>
      </c>
      <c r="F24" s="33">
        <f t="shared" si="0"/>
        <v>2</v>
      </c>
      <c r="G24" s="33">
        <f t="shared" si="0"/>
        <v>2</v>
      </c>
      <c r="H24" s="33">
        <f t="shared" si="0"/>
        <v>2</v>
      </c>
      <c r="I24" s="33">
        <f t="shared" si="0"/>
        <v>2</v>
      </c>
      <c r="J24" s="33">
        <f t="shared" si="0"/>
        <v>2</v>
      </c>
      <c r="K24" s="33">
        <f t="shared" si="0"/>
        <v>2</v>
      </c>
      <c r="L24" s="33">
        <f t="shared" si="0"/>
        <v>2</v>
      </c>
      <c r="M24" s="33">
        <f t="shared" si="0"/>
        <v>2</v>
      </c>
      <c r="N24" s="33">
        <f t="shared" si="0"/>
        <v>2</v>
      </c>
      <c r="O24" s="33">
        <f t="shared" si="0"/>
        <v>2</v>
      </c>
      <c r="P24" s="33">
        <f t="shared" si="0"/>
        <v>2</v>
      </c>
      <c r="Q24" s="33">
        <f t="shared" si="0"/>
        <v>2</v>
      </c>
      <c r="R24" s="33">
        <f t="shared" si="0"/>
        <v>2</v>
      </c>
      <c r="S24" s="33">
        <f t="shared" si="0"/>
        <v>2</v>
      </c>
      <c r="T24" s="33">
        <f t="shared" si="0"/>
        <v>2</v>
      </c>
      <c r="U24" s="33">
        <f t="shared" si="0"/>
        <v>2</v>
      </c>
      <c r="V24" s="33">
        <f t="shared" si="0"/>
        <v>2</v>
      </c>
      <c r="W24" s="33">
        <f t="shared" si="0"/>
        <v>2</v>
      </c>
      <c r="X24" s="33">
        <f t="shared" si="0"/>
        <v>2</v>
      </c>
      <c r="Y24" s="33">
        <f t="shared" si="0"/>
        <v>2</v>
      </c>
    </row>
    <row r="25" spans="1:25" x14ac:dyDescent="0.25">
      <c r="A25" s="27" t="s">
        <v>12</v>
      </c>
      <c r="B25" s="33">
        <f t="shared" ref="B25:Y25" si="1">IFERROR(INDEX(Samples_Color,LEFT(B8,LEN(B8)-2)+0),2)</f>
        <v>2</v>
      </c>
      <c r="C25" s="33">
        <f t="shared" si="1"/>
        <v>2</v>
      </c>
      <c r="D25" s="33">
        <f t="shared" si="1"/>
        <v>2</v>
      </c>
      <c r="E25" s="33">
        <f t="shared" si="1"/>
        <v>2</v>
      </c>
      <c r="F25" s="33">
        <f t="shared" si="1"/>
        <v>2</v>
      </c>
      <c r="G25" s="33">
        <f t="shared" si="1"/>
        <v>2</v>
      </c>
      <c r="H25" s="33">
        <f t="shared" si="1"/>
        <v>2</v>
      </c>
      <c r="I25" s="33">
        <f t="shared" si="1"/>
        <v>2</v>
      </c>
      <c r="J25" s="33">
        <f t="shared" si="1"/>
        <v>2</v>
      </c>
      <c r="K25" s="33">
        <f t="shared" si="1"/>
        <v>2</v>
      </c>
      <c r="L25" s="33">
        <f t="shared" si="1"/>
        <v>2</v>
      </c>
      <c r="M25" s="33">
        <f t="shared" si="1"/>
        <v>2</v>
      </c>
      <c r="N25" s="33">
        <f t="shared" si="1"/>
        <v>2</v>
      </c>
      <c r="O25" s="33">
        <f t="shared" si="1"/>
        <v>2</v>
      </c>
      <c r="P25" s="33">
        <f t="shared" si="1"/>
        <v>2</v>
      </c>
      <c r="Q25" s="33">
        <f t="shared" si="1"/>
        <v>2</v>
      </c>
      <c r="R25" s="33">
        <f t="shared" si="1"/>
        <v>2</v>
      </c>
      <c r="S25" s="33">
        <f t="shared" si="1"/>
        <v>2</v>
      </c>
      <c r="T25" s="33">
        <f t="shared" si="1"/>
        <v>2</v>
      </c>
      <c r="U25" s="33">
        <f t="shared" si="1"/>
        <v>2</v>
      </c>
      <c r="V25" s="33">
        <f t="shared" si="1"/>
        <v>2</v>
      </c>
      <c r="W25" s="33">
        <f t="shared" si="1"/>
        <v>2</v>
      </c>
      <c r="X25" s="33">
        <f t="shared" si="1"/>
        <v>2</v>
      </c>
      <c r="Y25" s="33">
        <f t="shared" si="1"/>
        <v>2</v>
      </c>
    </row>
    <row r="26" spans="1:25" x14ac:dyDescent="0.25">
      <c r="A26" s="27" t="s">
        <v>13</v>
      </c>
      <c r="B26" s="33">
        <f t="shared" ref="B26:Y26" si="2">IFERROR(INDEX(Samples_Color,LEFT(B9,LEN(B9)-2)+0),2)</f>
        <v>2</v>
      </c>
      <c r="C26" s="33">
        <f t="shared" si="2"/>
        <v>2</v>
      </c>
      <c r="D26" s="33">
        <f t="shared" si="2"/>
        <v>2</v>
      </c>
      <c r="E26" s="33">
        <f t="shared" si="2"/>
        <v>2</v>
      </c>
      <c r="F26" s="33">
        <f t="shared" si="2"/>
        <v>2</v>
      </c>
      <c r="G26" s="33">
        <f t="shared" si="2"/>
        <v>2</v>
      </c>
      <c r="H26" s="33">
        <f t="shared" si="2"/>
        <v>2</v>
      </c>
      <c r="I26" s="33">
        <f t="shared" si="2"/>
        <v>2</v>
      </c>
      <c r="J26" s="33">
        <f t="shared" si="2"/>
        <v>2</v>
      </c>
      <c r="K26" s="33">
        <f t="shared" si="2"/>
        <v>2</v>
      </c>
      <c r="L26" s="33">
        <f t="shared" si="2"/>
        <v>2</v>
      </c>
      <c r="M26" s="33">
        <f t="shared" si="2"/>
        <v>2</v>
      </c>
      <c r="N26" s="33">
        <f t="shared" si="2"/>
        <v>2</v>
      </c>
      <c r="O26" s="33">
        <f t="shared" si="2"/>
        <v>2</v>
      </c>
      <c r="P26" s="33">
        <f t="shared" si="2"/>
        <v>2</v>
      </c>
      <c r="Q26" s="33">
        <f t="shared" si="2"/>
        <v>2</v>
      </c>
      <c r="R26" s="33">
        <f t="shared" si="2"/>
        <v>2</v>
      </c>
      <c r="S26" s="33">
        <f t="shared" si="2"/>
        <v>2</v>
      </c>
      <c r="T26" s="33">
        <f t="shared" si="2"/>
        <v>2</v>
      </c>
      <c r="U26" s="33">
        <f t="shared" si="2"/>
        <v>2</v>
      </c>
      <c r="V26" s="33">
        <f t="shared" si="2"/>
        <v>2</v>
      </c>
      <c r="W26" s="33">
        <f t="shared" si="2"/>
        <v>2</v>
      </c>
      <c r="X26" s="33">
        <f t="shared" si="2"/>
        <v>2</v>
      </c>
      <c r="Y26" s="33">
        <f t="shared" si="2"/>
        <v>2</v>
      </c>
    </row>
    <row r="27" spans="1:25" x14ac:dyDescent="0.25">
      <c r="A27" s="27" t="s">
        <v>14</v>
      </c>
      <c r="B27" s="33">
        <f t="shared" ref="B27:Y27" si="3">IFERROR(INDEX(Samples_Color,LEFT(B10,LEN(B10)-2)+0),2)</f>
        <v>2</v>
      </c>
      <c r="C27" s="33">
        <f t="shared" si="3"/>
        <v>2</v>
      </c>
      <c r="D27" s="33">
        <f t="shared" si="3"/>
        <v>2</v>
      </c>
      <c r="E27" s="33">
        <f t="shared" si="3"/>
        <v>2</v>
      </c>
      <c r="F27" s="33">
        <f t="shared" si="3"/>
        <v>2</v>
      </c>
      <c r="G27" s="33">
        <f t="shared" si="3"/>
        <v>2</v>
      </c>
      <c r="H27" s="33">
        <f t="shared" si="3"/>
        <v>2</v>
      </c>
      <c r="I27" s="33">
        <f t="shared" si="3"/>
        <v>2</v>
      </c>
      <c r="J27" s="33">
        <f t="shared" si="3"/>
        <v>2</v>
      </c>
      <c r="K27" s="33">
        <f t="shared" si="3"/>
        <v>2</v>
      </c>
      <c r="L27" s="33">
        <f t="shared" si="3"/>
        <v>2</v>
      </c>
      <c r="M27" s="33">
        <f t="shared" si="3"/>
        <v>2</v>
      </c>
      <c r="N27" s="33">
        <f t="shared" si="3"/>
        <v>2</v>
      </c>
      <c r="O27" s="33">
        <f t="shared" si="3"/>
        <v>2</v>
      </c>
      <c r="P27" s="33">
        <f t="shared" si="3"/>
        <v>2</v>
      </c>
      <c r="Q27" s="33">
        <f t="shared" si="3"/>
        <v>2</v>
      </c>
      <c r="R27" s="33">
        <f t="shared" si="3"/>
        <v>2</v>
      </c>
      <c r="S27" s="33">
        <f t="shared" si="3"/>
        <v>2</v>
      </c>
      <c r="T27" s="33">
        <f t="shared" si="3"/>
        <v>2</v>
      </c>
      <c r="U27" s="33">
        <f t="shared" si="3"/>
        <v>2</v>
      </c>
      <c r="V27" s="33">
        <f t="shared" si="3"/>
        <v>2</v>
      </c>
      <c r="W27" s="33">
        <f t="shared" si="3"/>
        <v>2</v>
      </c>
      <c r="X27" s="33">
        <f t="shared" si="3"/>
        <v>2</v>
      </c>
      <c r="Y27" s="33">
        <f t="shared" si="3"/>
        <v>2</v>
      </c>
    </row>
    <row r="28" spans="1:25" x14ac:dyDescent="0.25">
      <c r="A28" s="27" t="s">
        <v>15</v>
      </c>
      <c r="B28" s="33">
        <f t="shared" ref="B28:Y28" si="4">IFERROR(INDEX(Samples_Color,LEFT(B11,LEN(B11)-2)+0),2)</f>
        <v>2</v>
      </c>
      <c r="C28" s="33">
        <f t="shared" si="4"/>
        <v>2</v>
      </c>
      <c r="D28" s="33">
        <f t="shared" si="4"/>
        <v>2</v>
      </c>
      <c r="E28" s="33">
        <f t="shared" si="4"/>
        <v>2</v>
      </c>
      <c r="F28" s="33">
        <f t="shared" si="4"/>
        <v>2</v>
      </c>
      <c r="G28" s="33">
        <f t="shared" si="4"/>
        <v>2</v>
      </c>
      <c r="H28" s="33">
        <f t="shared" si="4"/>
        <v>2</v>
      </c>
      <c r="I28" s="33">
        <f t="shared" si="4"/>
        <v>2</v>
      </c>
      <c r="J28" s="33">
        <f t="shared" si="4"/>
        <v>2</v>
      </c>
      <c r="K28" s="33">
        <f t="shared" si="4"/>
        <v>2</v>
      </c>
      <c r="L28" s="33">
        <f t="shared" si="4"/>
        <v>2</v>
      </c>
      <c r="M28" s="33">
        <f t="shared" si="4"/>
        <v>2</v>
      </c>
      <c r="N28" s="33">
        <f t="shared" si="4"/>
        <v>2</v>
      </c>
      <c r="O28" s="33">
        <f t="shared" si="4"/>
        <v>2</v>
      </c>
      <c r="P28" s="33">
        <f t="shared" si="4"/>
        <v>2</v>
      </c>
      <c r="Q28" s="33">
        <f t="shared" si="4"/>
        <v>2</v>
      </c>
      <c r="R28" s="33">
        <f t="shared" si="4"/>
        <v>2</v>
      </c>
      <c r="S28" s="33">
        <f t="shared" si="4"/>
        <v>2</v>
      </c>
      <c r="T28" s="33">
        <f t="shared" si="4"/>
        <v>2</v>
      </c>
      <c r="U28" s="33">
        <f t="shared" si="4"/>
        <v>2</v>
      </c>
      <c r="V28" s="33">
        <f t="shared" si="4"/>
        <v>2</v>
      </c>
      <c r="W28" s="33">
        <f t="shared" si="4"/>
        <v>2</v>
      </c>
      <c r="X28" s="33">
        <f t="shared" si="4"/>
        <v>2</v>
      </c>
      <c r="Y28" s="33">
        <f t="shared" si="4"/>
        <v>2</v>
      </c>
    </row>
    <row r="29" spans="1:25" x14ac:dyDescent="0.25">
      <c r="A29" s="27" t="s">
        <v>16</v>
      </c>
      <c r="B29" s="33">
        <f t="shared" ref="B29:Y29" si="5">IFERROR(INDEX(Samples_Color,LEFT(B12,LEN(B12)-2)+0),2)</f>
        <v>2</v>
      </c>
      <c r="C29" s="33">
        <f t="shared" si="5"/>
        <v>2</v>
      </c>
      <c r="D29" s="33">
        <f t="shared" si="5"/>
        <v>2</v>
      </c>
      <c r="E29" s="33">
        <f t="shared" si="5"/>
        <v>2</v>
      </c>
      <c r="F29" s="33">
        <f t="shared" si="5"/>
        <v>2</v>
      </c>
      <c r="G29" s="33">
        <f t="shared" si="5"/>
        <v>2</v>
      </c>
      <c r="H29" s="33">
        <f t="shared" si="5"/>
        <v>2</v>
      </c>
      <c r="I29" s="33">
        <f t="shared" si="5"/>
        <v>2</v>
      </c>
      <c r="J29" s="33">
        <f t="shared" si="5"/>
        <v>2</v>
      </c>
      <c r="K29" s="33">
        <f t="shared" si="5"/>
        <v>2</v>
      </c>
      <c r="L29" s="33">
        <f t="shared" si="5"/>
        <v>2</v>
      </c>
      <c r="M29" s="33">
        <f t="shared" si="5"/>
        <v>2</v>
      </c>
      <c r="N29" s="33">
        <f t="shared" si="5"/>
        <v>2</v>
      </c>
      <c r="O29" s="33">
        <f t="shared" si="5"/>
        <v>2</v>
      </c>
      <c r="P29" s="33">
        <f t="shared" si="5"/>
        <v>2</v>
      </c>
      <c r="Q29" s="33">
        <f t="shared" si="5"/>
        <v>2</v>
      </c>
      <c r="R29" s="33">
        <f t="shared" si="5"/>
        <v>2</v>
      </c>
      <c r="S29" s="33">
        <f t="shared" si="5"/>
        <v>2</v>
      </c>
      <c r="T29" s="33">
        <f t="shared" si="5"/>
        <v>2</v>
      </c>
      <c r="U29" s="33">
        <f t="shared" si="5"/>
        <v>2</v>
      </c>
      <c r="V29" s="33">
        <f t="shared" si="5"/>
        <v>2</v>
      </c>
      <c r="W29" s="33">
        <f t="shared" si="5"/>
        <v>2</v>
      </c>
      <c r="X29" s="33">
        <f t="shared" si="5"/>
        <v>2</v>
      </c>
      <c r="Y29" s="33">
        <f t="shared" si="5"/>
        <v>2</v>
      </c>
    </row>
    <row r="30" spans="1:25" x14ac:dyDescent="0.25">
      <c r="A30" s="27" t="s">
        <v>17</v>
      </c>
      <c r="B30" s="33">
        <f t="shared" ref="B30:Y30" si="6">IFERROR(INDEX(Samples_Color,LEFT(B13,LEN(B13)-2)+0),2)</f>
        <v>2</v>
      </c>
      <c r="C30" s="33">
        <f t="shared" si="6"/>
        <v>2</v>
      </c>
      <c r="D30" s="33">
        <f t="shared" si="6"/>
        <v>2</v>
      </c>
      <c r="E30" s="33">
        <f t="shared" si="6"/>
        <v>2</v>
      </c>
      <c r="F30" s="33">
        <f t="shared" si="6"/>
        <v>2</v>
      </c>
      <c r="G30" s="33">
        <f t="shared" si="6"/>
        <v>2</v>
      </c>
      <c r="H30" s="33">
        <f t="shared" si="6"/>
        <v>2</v>
      </c>
      <c r="I30" s="33">
        <f t="shared" si="6"/>
        <v>2</v>
      </c>
      <c r="J30" s="33">
        <f t="shared" si="6"/>
        <v>2</v>
      </c>
      <c r="K30" s="33">
        <f t="shared" si="6"/>
        <v>2</v>
      </c>
      <c r="L30" s="33">
        <f t="shared" si="6"/>
        <v>2</v>
      </c>
      <c r="M30" s="33">
        <f t="shared" si="6"/>
        <v>2</v>
      </c>
      <c r="N30" s="33">
        <f t="shared" si="6"/>
        <v>2</v>
      </c>
      <c r="O30" s="33">
        <f t="shared" si="6"/>
        <v>2</v>
      </c>
      <c r="P30" s="33">
        <f t="shared" si="6"/>
        <v>2</v>
      </c>
      <c r="Q30" s="33">
        <f t="shared" si="6"/>
        <v>2</v>
      </c>
      <c r="R30" s="33">
        <f t="shared" si="6"/>
        <v>2</v>
      </c>
      <c r="S30" s="33">
        <f t="shared" si="6"/>
        <v>2</v>
      </c>
      <c r="T30" s="33">
        <f t="shared" si="6"/>
        <v>2</v>
      </c>
      <c r="U30" s="33">
        <f t="shared" si="6"/>
        <v>2</v>
      </c>
      <c r="V30" s="33">
        <f t="shared" si="6"/>
        <v>2</v>
      </c>
      <c r="W30" s="33">
        <f t="shared" si="6"/>
        <v>2</v>
      </c>
      <c r="X30" s="33">
        <f t="shared" si="6"/>
        <v>2</v>
      </c>
      <c r="Y30" s="33">
        <f t="shared" si="6"/>
        <v>2</v>
      </c>
    </row>
    <row r="31" spans="1:25" x14ac:dyDescent="0.25">
      <c r="A31" s="27" t="s">
        <v>18</v>
      </c>
      <c r="B31" s="33">
        <f t="shared" ref="B31:Y31" si="7">IFERROR(INDEX(Samples_Color,LEFT(B14,LEN(B14)-2)+0),2)</f>
        <v>2</v>
      </c>
      <c r="C31" s="33">
        <f t="shared" si="7"/>
        <v>2</v>
      </c>
      <c r="D31" s="33">
        <f t="shared" si="7"/>
        <v>2</v>
      </c>
      <c r="E31" s="33">
        <f t="shared" si="7"/>
        <v>2</v>
      </c>
      <c r="F31" s="33">
        <f t="shared" si="7"/>
        <v>2</v>
      </c>
      <c r="G31" s="33">
        <f t="shared" si="7"/>
        <v>2</v>
      </c>
      <c r="H31" s="33">
        <f t="shared" si="7"/>
        <v>2</v>
      </c>
      <c r="I31" s="33">
        <f t="shared" si="7"/>
        <v>2</v>
      </c>
      <c r="J31" s="33">
        <f t="shared" si="7"/>
        <v>2</v>
      </c>
      <c r="K31" s="33">
        <f t="shared" si="7"/>
        <v>2</v>
      </c>
      <c r="L31" s="33">
        <f t="shared" si="7"/>
        <v>2</v>
      </c>
      <c r="M31" s="33">
        <f t="shared" si="7"/>
        <v>2</v>
      </c>
      <c r="N31" s="33">
        <f t="shared" si="7"/>
        <v>2</v>
      </c>
      <c r="O31" s="33">
        <f t="shared" si="7"/>
        <v>2</v>
      </c>
      <c r="P31" s="33">
        <f t="shared" si="7"/>
        <v>2</v>
      </c>
      <c r="Q31" s="33">
        <f t="shared" si="7"/>
        <v>2</v>
      </c>
      <c r="R31" s="33">
        <f t="shared" si="7"/>
        <v>2</v>
      </c>
      <c r="S31" s="33">
        <f t="shared" si="7"/>
        <v>2</v>
      </c>
      <c r="T31" s="33">
        <f t="shared" si="7"/>
        <v>2</v>
      </c>
      <c r="U31" s="33">
        <f t="shared" si="7"/>
        <v>2</v>
      </c>
      <c r="V31" s="33">
        <f t="shared" si="7"/>
        <v>2</v>
      </c>
      <c r="W31" s="33">
        <f t="shared" si="7"/>
        <v>2</v>
      </c>
      <c r="X31" s="33">
        <f t="shared" si="7"/>
        <v>2</v>
      </c>
      <c r="Y31" s="33">
        <f t="shared" si="7"/>
        <v>2</v>
      </c>
    </row>
    <row r="32" spans="1:25" x14ac:dyDescent="0.25">
      <c r="A32" s="27" t="s">
        <v>19</v>
      </c>
      <c r="B32" s="33">
        <f t="shared" ref="B32:Y32" si="8">IFERROR(INDEX(Samples_Color,LEFT(B15,LEN(B15)-2)+0),2)</f>
        <v>2</v>
      </c>
      <c r="C32" s="33">
        <f t="shared" si="8"/>
        <v>2</v>
      </c>
      <c r="D32" s="33">
        <f t="shared" si="8"/>
        <v>2</v>
      </c>
      <c r="E32" s="33">
        <f t="shared" si="8"/>
        <v>2</v>
      </c>
      <c r="F32" s="33">
        <f t="shared" si="8"/>
        <v>2</v>
      </c>
      <c r="G32" s="33">
        <f t="shared" si="8"/>
        <v>2</v>
      </c>
      <c r="H32" s="33">
        <f t="shared" si="8"/>
        <v>2</v>
      </c>
      <c r="I32" s="33">
        <f t="shared" si="8"/>
        <v>2</v>
      </c>
      <c r="J32" s="33">
        <f t="shared" si="8"/>
        <v>2</v>
      </c>
      <c r="K32" s="33">
        <f t="shared" si="8"/>
        <v>2</v>
      </c>
      <c r="L32" s="33">
        <f t="shared" si="8"/>
        <v>2</v>
      </c>
      <c r="M32" s="33">
        <f t="shared" si="8"/>
        <v>2</v>
      </c>
      <c r="N32" s="33">
        <f t="shared" si="8"/>
        <v>2</v>
      </c>
      <c r="O32" s="33">
        <f t="shared" si="8"/>
        <v>2</v>
      </c>
      <c r="P32" s="33">
        <f t="shared" si="8"/>
        <v>2</v>
      </c>
      <c r="Q32" s="33">
        <f t="shared" si="8"/>
        <v>2</v>
      </c>
      <c r="R32" s="33">
        <f t="shared" si="8"/>
        <v>2</v>
      </c>
      <c r="S32" s="33">
        <f t="shared" si="8"/>
        <v>2</v>
      </c>
      <c r="T32" s="33">
        <f t="shared" si="8"/>
        <v>2</v>
      </c>
      <c r="U32" s="33">
        <f t="shared" si="8"/>
        <v>2</v>
      </c>
      <c r="V32" s="33">
        <f t="shared" si="8"/>
        <v>2</v>
      </c>
      <c r="W32" s="33">
        <f t="shared" si="8"/>
        <v>2</v>
      </c>
      <c r="X32" s="33">
        <f t="shared" si="8"/>
        <v>2</v>
      </c>
      <c r="Y32" s="33">
        <f t="shared" si="8"/>
        <v>2</v>
      </c>
    </row>
    <row r="33" spans="1:25" x14ac:dyDescent="0.25">
      <c r="A33" s="27" t="s">
        <v>20</v>
      </c>
      <c r="B33" s="33">
        <f t="shared" ref="B33:Y33" si="9">IFERROR(INDEX(Samples_Color,LEFT(B16,LEN(B16)-2)+0),2)</f>
        <v>2</v>
      </c>
      <c r="C33" s="33">
        <f t="shared" si="9"/>
        <v>2</v>
      </c>
      <c r="D33" s="33">
        <f t="shared" si="9"/>
        <v>2</v>
      </c>
      <c r="E33" s="33">
        <f t="shared" si="9"/>
        <v>2</v>
      </c>
      <c r="F33" s="33">
        <f t="shared" si="9"/>
        <v>2</v>
      </c>
      <c r="G33" s="33">
        <f t="shared" si="9"/>
        <v>2</v>
      </c>
      <c r="H33" s="33">
        <f t="shared" si="9"/>
        <v>2</v>
      </c>
      <c r="I33" s="33">
        <f t="shared" si="9"/>
        <v>2</v>
      </c>
      <c r="J33" s="33">
        <f t="shared" si="9"/>
        <v>2</v>
      </c>
      <c r="K33" s="33">
        <f t="shared" si="9"/>
        <v>2</v>
      </c>
      <c r="L33" s="33">
        <f t="shared" si="9"/>
        <v>2</v>
      </c>
      <c r="M33" s="33">
        <f t="shared" si="9"/>
        <v>2</v>
      </c>
      <c r="N33" s="33">
        <f t="shared" si="9"/>
        <v>2</v>
      </c>
      <c r="O33" s="33">
        <f t="shared" si="9"/>
        <v>2</v>
      </c>
      <c r="P33" s="33">
        <f t="shared" si="9"/>
        <v>2</v>
      </c>
      <c r="Q33" s="33">
        <f t="shared" si="9"/>
        <v>2</v>
      </c>
      <c r="R33" s="33">
        <f t="shared" si="9"/>
        <v>2</v>
      </c>
      <c r="S33" s="33">
        <f t="shared" si="9"/>
        <v>2</v>
      </c>
      <c r="T33" s="33">
        <f t="shared" si="9"/>
        <v>2</v>
      </c>
      <c r="U33" s="33">
        <f t="shared" si="9"/>
        <v>2</v>
      </c>
      <c r="V33" s="33">
        <f t="shared" si="9"/>
        <v>2</v>
      </c>
      <c r="W33" s="33">
        <f t="shared" si="9"/>
        <v>2</v>
      </c>
      <c r="X33" s="33">
        <f t="shared" si="9"/>
        <v>2</v>
      </c>
      <c r="Y33" s="33">
        <f t="shared" si="9"/>
        <v>2</v>
      </c>
    </row>
    <row r="34" spans="1:25" x14ac:dyDescent="0.25">
      <c r="A34" s="27" t="s">
        <v>21</v>
      </c>
      <c r="B34" s="33">
        <f t="shared" ref="B34:Y34" si="10">IFERROR(INDEX(Samples_Color,LEFT(B17,LEN(B17)-2)+0),2)</f>
        <v>2</v>
      </c>
      <c r="C34" s="33">
        <f t="shared" si="10"/>
        <v>2</v>
      </c>
      <c r="D34" s="33">
        <f t="shared" si="10"/>
        <v>2</v>
      </c>
      <c r="E34" s="33">
        <f t="shared" si="10"/>
        <v>2</v>
      </c>
      <c r="F34" s="33">
        <f t="shared" si="10"/>
        <v>2</v>
      </c>
      <c r="G34" s="33">
        <f t="shared" si="10"/>
        <v>2</v>
      </c>
      <c r="H34" s="33">
        <f t="shared" si="10"/>
        <v>2</v>
      </c>
      <c r="I34" s="33">
        <f t="shared" si="10"/>
        <v>2</v>
      </c>
      <c r="J34" s="33">
        <f t="shared" si="10"/>
        <v>2</v>
      </c>
      <c r="K34" s="33">
        <f t="shared" si="10"/>
        <v>2</v>
      </c>
      <c r="L34" s="33">
        <f t="shared" si="10"/>
        <v>2</v>
      </c>
      <c r="M34" s="33">
        <f t="shared" si="10"/>
        <v>2</v>
      </c>
      <c r="N34" s="33">
        <f t="shared" si="10"/>
        <v>2</v>
      </c>
      <c r="O34" s="33">
        <f t="shared" si="10"/>
        <v>2</v>
      </c>
      <c r="P34" s="33">
        <f t="shared" si="10"/>
        <v>2</v>
      </c>
      <c r="Q34" s="33">
        <f t="shared" si="10"/>
        <v>2</v>
      </c>
      <c r="R34" s="33">
        <f t="shared" si="10"/>
        <v>2</v>
      </c>
      <c r="S34" s="33">
        <f t="shared" si="10"/>
        <v>2</v>
      </c>
      <c r="T34" s="33">
        <f t="shared" si="10"/>
        <v>2</v>
      </c>
      <c r="U34" s="33">
        <f t="shared" si="10"/>
        <v>2</v>
      </c>
      <c r="V34" s="33">
        <f t="shared" si="10"/>
        <v>2</v>
      </c>
      <c r="W34" s="33">
        <f t="shared" si="10"/>
        <v>2</v>
      </c>
      <c r="X34" s="33">
        <f t="shared" si="10"/>
        <v>2</v>
      </c>
      <c r="Y34" s="33">
        <f t="shared" si="10"/>
        <v>2</v>
      </c>
    </row>
    <row r="35" spans="1:25" x14ac:dyDescent="0.25">
      <c r="A35" s="27" t="s">
        <v>22</v>
      </c>
      <c r="B35" s="33">
        <f t="shared" ref="B35:Y35" si="11">IFERROR(INDEX(Samples_Color,LEFT(B18,LEN(B18)-2)+0),2)</f>
        <v>2</v>
      </c>
      <c r="C35" s="33">
        <f t="shared" si="11"/>
        <v>2</v>
      </c>
      <c r="D35" s="33">
        <f t="shared" si="11"/>
        <v>2</v>
      </c>
      <c r="E35" s="33">
        <f t="shared" si="11"/>
        <v>2</v>
      </c>
      <c r="F35" s="33">
        <f t="shared" si="11"/>
        <v>2</v>
      </c>
      <c r="G35" s="33">
        <f t="shared" si="11"/>
        <v>2</v>
      </c>
      <c r="H35" s="33">
        <f t="shared" si="11"/>
        <v>2</v>
      </c>
      <c r="I35" s="33">
        <f t="shared" si="11"/>
        <v>2</v>
      </c>
      <c r="J35" s="33">
        <f t="shared" si="11"/>
        <v>2</v>
      </c>
      <c r="K35" s="33">
        <f t="shared" si="11"/>
        <v>2</v>
      </c>
      <c r="L35" s="33">
        <f t="shared" si="11"/>
        <v>2</v>
      </c>
      <c r="M35" s="33">
        <f t="shared" si="11"/>
        <v>2</v>
      </c>
      <c r="N35" s="33">
        <f t="shared" si="11"/>
        <v>2</v>
      </c>
      <c r="O35" s="33">
        <f t="shared" si="11"/>
        <v>2</v>
      </c>
      <c r="P35" s="33">
        <f t="shared" si="11"/>
        <v>2</v>
      </c>
      <c r="Q35" s="33">
        <f t="shared" si="11"/>
        <v>2</v>
      </c>
      <c r="R35" s="33">
        <f t="shared" si="11"/>
        <v>2</v>
      </c>
      <c r="S35" s="33">
        <f t="shared" si="11"/>
        <v>2</v>
      </c>
      <c r="T35" s="33">
        <f t="shared" si="11"/>
        <v>2</v>
      </c>
      <c r="U35" s="33">
        <f t="shared" si="11"/>
        <v>2</v>
      </c>
      <c r="V35" s="33">
        <f t="shared" si="11"/>
        <v>2</v>
      </c>
      <c r="W35" s="33">
        <f t="shared" si="11"/>
        <v>2</v>
      </c>
      <c r="X35" s="33">
        <f t="shared" si="11"/>
        <v>2</v>
      </c>
      <c r="Y35" s="33">
        <f t="shared" si="11"/>
        <v>2</v>
      </c>
    </row>
    <row r="36" spans="1:25" x14ac:dyDescent="0.25">
      <c r="A36" s="27" t="s">
        <v>23</v>
      </c>
      <c r="B36" s="33">
        <f t="shared" ref="B36:Y36" si="12">IFERROR(INDEX(Samples_Color,LEFT(B19,LEN(B19)-2)+0),2)</f>
        <v>2</v>
      </c>
      <c r="C36" s="33">
        <f t="shared" si="12"/>
        <v>2</v>
      </c>
      <c r="D36" s="33">
        <f t="shared" si="12"/>
        <v>2</v>
      </c>
      <c r="E36" s="33">
        <f t="shared" si="12"/>
        <v>2</v>
      </c>
      <c r="F36" s="33">
        <f t="shared" si="12"/>
        <v>2</v>
      </c>
      <c r="G36" s="33">
        <f t="shared" si="12"/>
        <v>2</v>
      </c>
      <c r="H36" s="33">
        <f t="shared" si="12"/>
        <v>2</v>
      </c>
      <c r="I36" s="33">
        <f t="shared" si="12"/>
        <v>2</v>
      </c>
      <c r="J36" s="33">
        <f t="shared" si="12"/>
        <v>2</v>
      </c>
      <c r="K36" s="33">
        <f t="shared" si="12"/>
        <v>2</v>
      </c>
      <c r="L36" s="33">
        <f t="shared" si="12"/>
        <v>2</v>
      </c>
      <c r="M36" s="33">
        <f t="shared" si="12"/>
        <v>2</v>
      </c>
      <c r="N36" s="33">
        <f t="shared" si="12"/>
        <v>2</v>
      </c>
      <c r="O36" s="33">
        <f t="shared" si="12"/>
        <v>2</v>
      </c>
      <c r="P36" s="33">
        <f t="shared" si="12"/>
        <v>2</v>
      </c>
      <c r="Q36" s="33">
        <f t="shared" si="12"/>
        <v>2</v>
      </c>
      <c r="R36" s="33">
        <f t="shared" si="12"/>
        <v>2</v>
      </c>
      <c r="S36" s="33">
        <f t="shared" si="12"/>
        <v>2</v>
      </c>
      <c r="T36" s="33">
        <f t="shared" si="12"/>
        <v>2</v>
      </c>
      <c r="U36" s="33">
        <f t="shared" si="12"/>
        <v>2</v>
      </c>
      <c r="V36" s="33">
        <f t="shared" si="12"/>
        <v>2</v>
      </c>
      <c r="W36" s="33">
        <f t="shared" si="12"/>
        <v>2</v>
      </c>
      <c r="X36" s="33">
        <f t="shared" si="12"/>
        <v>2</v>
      </c>
      <c r="Y36" s="33">
        <f t="shared" si="12"/>
        <v>2</v>
      </c>
    </row>
    <row r="37" spans="1:25" x14ac:dyDescent="0.25">
      <c r="A37" s="27" t="s">
        <v>24</v>
      </c>
      <c r="B37" s="33">
        <f t="shared" ref="B37:Y37" si="13">IFERROR(INDEX(Samples_Color,LEFT(B20,LEN(B20)-2)+0),2)</f>
        <v>2</v>
      </c>
      <c r="C37" s="33">
        <f t="shared" si="13"/>
        <v>2</v>
      </c>
      <c r="D37" s="33">
        <f t="shared" si="13"/>
        <v>2</v>
      </c>
      <c r="E37" s="33">
        <f t="shared" si="13"/>
        <v>2</v>
      </c>
      <c r="F37" s="33">
        <f t="shared" si="13"/>
        <v>2</v>
      </c>
      <c r="G37" s="33">
        <f t="shared" si="13"/>
        <v>2</v>
      </c>
      <c r="H37" s="33">
        <f t="shared" si="13"/>
        <v>2</v>
      </c>
      <c r="I37" s="33">
        <f t="shared" si="13"/>
        <v>2</v>
      </c>
      <c r="J37" s="33">
        <f t="shared" si="13"/>
        <v>2</v>
      </c>
      <c r="K37" s="33">
        <f t="shared" si="13"/>
        <v>2</v>
      </c>
      <c r="L37" s="33">
        <f t="shared" si="13"/>
        <v>2</v>
      </c>
      <c r="M37" s="33">
        <f t="shared" si="13"/>
        <v>2</v>
      </c>
      <c r="N37" s="33">
        <f t="shared" si="13"/>
        <v>2</v>
      </c>
      <c r="O37" s="33">
        <f t="shared" si="13"/>
        <v>2</v>
      </c>
      <c r="P37" s="33">
        <f t="shared" si="13"/>
        <v>2</v>
      </c>
      <c r="Q37" s="33">
        <f t="shared" si="13"/>
        <v>2</v>
      </c>
      <c r="R37" s="33">
        <f t="shared" si="13"/>
        <v>2</v>
      </c>
      <c r="S37" s="33">
        <f t="shared" si="13"/>
        <v>2</v>
      </c>
      <c r="T37" s="33">
        <f t="shared" si="13"/>
        <v>2</v>
      </c>
      <c r="U37" s="33">
        <f t="shared" si="13"/>
        <v>2</v>
      </c>
      <c r="V37" s="33">
        <f t="shared" si="13"/>
        <v>2</v>
      </c>
      <c r="W37" s="33">
        <f t="shared" si="13"/>
        <v>2</v>
      </c>
      <c r="X37" s="33">
        <f t="shared" si="13"/>
        <v>2</v>
      </c>
      <c r="Y37" s="33">
        <f t="shared" si="13"/>
        <v>2</v>
      </c>
    </row>
    <row r="38" spans="1:25" x14ac:dyDescent="0.25">
      <c r="A38" s="27" t="s">
        <v>25</v>
      </c>
      <c r="B38" s="33">
        <f t="shared" ref="B38:Y38" si="14">IFERROR(INDEX(Samples_Color,LEFT(B21,LEN(B21)-2)+0),2)</f>
        <v>2</v>
      </c>
      <c r="C38" s="33">
        <f t="shared" si="14"/>
        <v>2</v>
      </c>
      <c r="D38" s="33">
        <f t="shared" si="14"/>
        <v>2</v>
      </c>
      <c r="E38" s="33">
        <f t="shared" si="14"/>
        <v>2</v>
      </c>
      <c r="F38" s="33">
        <f t="shared" si="14"/>
        <v>2</v>
      </c>
      <c r="G38" s="33">
        <f t="shared" si="14"/>
        <v>2</v>
      </c>
      <c r="H38" s="33">
        <f t="shared" si="14"/>
        <v>2</v>
      </c>
      <c r="I38" s="33">
        <f t="shared" si="14"/>
        <v>2</v>
      </c>
      <c r="J38" s="33">
        <f t="shared" si="14"/>
        <v>2</v>
      </c>
      <c r="K38" s="33">
        <f t="shared" si="14"/>
        <v>2</v>
      </c>
      <c r="L38" s="33">
        <f t="shared" si="14"/>
        <v>2</v>
      </c>
      <c r="M38" s="33">
        <f t="shared" si="14"/>
        <v>2</v>
      </c>
      <c r="N38" s="33">
        <f t="shared" si="14"/>
        <v>2</v>
      </c>
      <c r="O38" s="33">
        <f t="shared" si="14"/>
        <v>2</v>
      </c>
      <c r="P38" s="33">
        <f t="shared" si="14"/>
        <v>2</v>
      </c>
      <c r="Q38" s="33">
        <f t="shared" si="14"/>
        <v>2</v>
      </c>
      <c r="R38" s="33">
        <f t="shared" si="14"/>
        <v>2</v>
      </c>
      <c r="S38" s="33">
        <f t="shared" si="14"/>
        <v>2</v>
      </c>
      <c r="T38" s="33">
        <f t="shared" si="14"/>
        <v>2</v>
      </c>
      <c r="U38" s="33">
        <f t="shared" si="14"/>
        <v>2</v>
      </c>
      <c r="V38" s="33">
        <f t="shared" si="14"/>
        <v>2</v>
      </c>
      <c r="W38" s="33">
        <f t="shared" si="14"/>
        <v>2</v>
      </c>
      <c r="X38" s="33">
        <f t="shared" si="14"/>
        <v>2</v>
      </c>
      <c r="Y38" s="33">
        <f t="shared" si="14"/>
        <v>2</v>
      </c>
    </row>
    <row r="39" spans="1:25" x14ac:dyDescent="0.25">
      <c r="A39" s="27" t="s">
        <v>26</v>
      </c>
      <c r="B39" s="33">
        <f t="shared" ref="B39:Y39" si="15">IFERROR(INDEX(Samples_Color,LEFT(B22,LEN(B22)-2)+0),2)</f>
        <v>2</v>
      </c>
      <c r="C39" s="33">
        <f t="shared" si="15"/>
        <v>2</v>
      </c>
      <c r="D39" s="33">
        <f t="shared" si="15"/>
        <v>2</v>
      </c>
      <c r="E39" s="33">
        <f t="shared" si="15"/>
        <v>2</v>
      </c>
      <c r="F39" s="33">
        <f t="shared" si="15"/>
        <v>2</v>
      </c>
      <c r="G39" s="33">
        <f t="shared" si="15"/>
        <v>2</v>
      </c>
      <c r="H39" s="33">
        <f t="shared" si="15"/>
        <v>2</v>
      </c>
      <c r="I39" s="33">
        <f t="shared" si="15"/>
        <v>2</v>
      </c>
      <c r="J39" s="33">
        <f t="shared" si="15"/>
        <v>2</v>
      </c>
      <c r="K39" s="33">
        <f t="shared" si="15"/>
        <v>2</v>
      </c>
      <c r="L39" s="33">
        <f t="shared" si="15"/>
        <v>2</v>
      </c>
      <c r="M39" s="33">
        <f t="shared" si="15"/>
        <v>2</v>
      </c>
      <c r="N39" s="33">
        <f t="shared" si="15"/>
        <v>2</v>
      </c>
      <c r="O39" s="33">
        <f t="shared" si="15"/>
        <v>2</v>
      </c>
      <c r="P39" s="33">
        <f t="shared" si="15"/>
        <v>2</v>
      </c>
      <c r="Q39" s="33">
        <f t="shared" si="15"/>
        <v>2</v>
      </c>
      <c r="R39" s="33">
        <f t="shared" si="15"/>
        <v>2</v>
      </c>
      <c r="S39" s="33">
        <f t="shared" si="15"/>
        <v>2</v>
      </c>
      <c r="T39" s="33">
        <f t="shared" si="15"/>
        <v>2</v>
      </c>
      <c r="U39" s="33">
        <f t="shared" si="15"/>
        <v>2</v>
      </c>
      <c r="V39" s="33">
        <f t="shared" si="15"/>
        <v>2</v>
      </c>
      <c r="W39" s="33">
        <f t="shared" si="15"/>
        <v>2</v>
      </c>
      <c r="X39" s="33">
        <f t="shared" si="15"/>
        <v>2</v>
      </c>
      <c r="Y39" s="33">
        <f t="shared" si="15"/>
        <v>2</v>
      </c>
    </row>
  </sheetData>
  <sheetProtection password="C750" sheet="1" objects="1" scenarios="1" selectLockedCells="1"/>
  <dataValidations count="2">
    <dataValidation type="list" showErrorMessage="1" errorTitle="Error Sample" error="Put or select the sample number and the biological replicate._x000a_Sample_BioRep" sqref="B7:Y22">
      <formula1>Rep_Samples</formula1>
    </dataValidation>
    <dataValidation allowBlank="1" promptTitle="Data input" prompt="Please determine if the data is in logaritmic values or not." sqref="F1"/>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39"/>
  <sheetViews>
    <sheetView showGridLines="0" showRowColHeaders="0" workbookViewId="0">
      <selection activeCell="H2" sqref="H1:H2"/>
    </sheetView>
  </sheetViews>
  <sheetFormatPr defaultRowHeight="15" x14ac:dyDescent="0.25"/>
  <cols>
    <col min="1" max="7" width="9.140625" style="23"/>
    <col min="8" max="25" width="9.140625" style="23" customWidth="1"/>
    <col min="26" max="16384" width="9.140625" style="23"/>
  </cols>
  <sheetData>
    <row r="1" spans="1:25" ht="15.75" thickBot="1" x14ac:dyDescent="0.3">
      <c r="A1" s="42" t="s">
        <v>7</v>
      </c>
      <c r="B1" s="35" t="s">
        <v>8</v>
      </c>
      <c r="C1" s="35" t="s">
        <v>27</v>
      </c>
      <c r="D1" s="3" t="s">
        <v>9</v>
      </c>
      <c r="E1" s="52" t="str">
        <f>Details!$B$7</f>
        <v>12X8</v>
      </c>
      <c r="F1" s="10" t="s">
        <v>622</v>
      </c>
      <c r="G1" s="59" t="s">
        <v>518</v>
      </c>
      <c r="H1" s="217"/>
      <c r="I1" s="27">
        <f>INDEX(Size_Col,MATCH(E1,Plates_Size,0))</f>
        <v>12</v>
      </c>
      <c r="J1" s="27">
        <v>2</v>
      </c>
    </row>
    <row r="2" spans="1:25" x14ac:dyDescent="0.25">
      <c r="A2" s="48" t="s">
        <v>599</v>
      </c>
      <c r="B2" s="48" t="s">
        <v>2</v>
      </c>
      <c r="C2" s="48" t="s">
        <v>3</v>
      </c>
      <c r="D2" s="1" t="s">
        <v>4</v>
      </c>
      <c r="E2" s="35" t="s">
        <v>5</v>
      </c>
      <c r="F2" s="35" t="s">
        <v>6</v>
      </c>
      <c r="G2" s="59" t="s">
        <v>520</v>
      </c>
      <c r="H2" s="217"/>
      <c r="I2" s="27">
        <f>INDEX(Size_Row,MATCH(E1,Plates_Size,0))</f>
        <v>8</v>
      </c>
    </row>
    <row r="3" spans="1:25" x14ac:dyDescent="0.25">
      <c r="A3" s="48" t="s">
        <v>0</v>
      </c>
    </row>
    <row r="4" spans="1:25" x14ac:dyDescent="0.25">
      <c r="A4" s="1" t="s">
        <v>1</v>
      </c>
    </row>
    <row r="6" spans="1:25" x14ac:dyDescent="0.25">
      <c r="A6" s="53"/>
      <c r="B6" s="31">
        <v>1</v>
      </c>
      <c r="C6" s="31">
        <v>2</v>
      </c>
      <c r="D6" s="31">
        <v>3</v>
      </c>
      <c r="E6" s="31">
        <v>4</v>
      </c>
      <c r="F6" s="31">
        <v>5</v>
      </c>
      <c r="G6" s="31">
        <v>6</v>
      </c>
      <c r="H6" s="31">
        <v>7</v>
      </c>
      <c r="I6" s="31">
        <v>8</v>
      </c>
      <c r="J6" s="31">
        <v>9</v>
      </c>
      <c r="K6" s="31">
        <v>10</v>
      </c>
      <c r="L6" s="31">
        <v>11</v>
      </c>
      <c r="M6" s="31">
        <v>12</v>
      </c>
      <c r="N6" s="31">
        <v>13</v>
      </c>
      <c r="O6" s="31">
        <v>14</v>
      </c>
      <c r="P6" s="31">
        <v>15</v>
      </c>
      <c r="Q6" s="31">
        <v>16</v>
      </c>
      <c r="R6" s="31">
        <v>17</v>
      </c>
      <c r="S6" s="31">
        <v>18</v>
      </c>
      <c r="T6" s="31">
        <v>19</v>
      </c>
      <c r="U6" s="31">
        <v>20</v>
      </c>
      <c r="V6" s="31">
        <v>21</v>
      </c>
      <c r="W6" s="31">
        <v>22</v>
      </c>
      <c r="X6" s="31">
        <v>23</v>
      </c>
      <c r="Y6" s="31">
        <v>24</v>
      </c>
    </row>
    <row r="7" spans="1:25" x14ac:dyDescent="0.25">
      <c r="A7" s="54" t="s">
        <v>11</v>
      </c>
      <c r="B7" s="203"/>
      <c r="C7" s="203"/>
      <c r="D7" s="203"/>
      <c r="E7" s="203"/>
      <c r="F7" s="203"/>
      <c r="G7" s="203"/>
      <c r="H7" s="203"/>
      <c r="I7" s="203"/>
      <c r="J7" s="203"/>
      <c r="K7" s="203"/>
      <c r="L7" s="203"/>
      <c r="M7" s="203"/>
      <c r="N7" s="203"/>
      <c r="O7" s="203"/>
      <c r="P7" s="203"/>
      <c r="Q7" s="203"/>
      <c r="R7" s="203"/>
      <c r="S7" s="203"/>
      <c r="T7" s="203"/>
      <c r="U7" s="203"/>
      <c r="V7" s="203"/>
      <c r="W7" s="203"/>
      <c r="X7" s="203"/>
      <c r="Y7" s="203"/>
    </row>
    <row r="8" spans="1:25" x14ac:dyDescent="0.25">
      <c r="A8" s="54" t="s">
        <v>12</v>
      </c>
      <c r="B8" s="41"/>
      <c r="C8" s="41"/>
      <c r="D8" s="41"/>
      <c r="E8" s="41"/>
      <c r="F8" s="41"/>
      <c r="G8" s="41"/>
      <c r="H8" s="41"/>
      <c r="I8" s="41"/>
      <c r="J8" s="41"/>
      <c r="K8" s="41"/>
      <c r="L8" s="41"/>
      <c r="M8" s="41"/>
      <c r="N8" s="41"/>
      <c r="O8" s="41"/>
      <c r="P8" s="41"/>
      <c r="Q8" s="41"/>
      <c r="R8" s="41"/>
      <c r="S8" s="41"/>
      <c r="T8" s="41"/>
      <c r="U8" s="41"/>
      <c r="V8" s="41"/>
      <c r="W8" s="41"/>
      <c r="X8" s="41"/>
      <c r="Y8" s="41"/>
    </row>
    <row r="9" spans="1:25" x14ac:dyDescent="0.25">
      <c r="A9" s="54" t="s">
        <v>13</v>
      </c>
      <c r="B9" s="41"/>
      <c r="C9" s="41"/>
      <c r="D9" s="41"/>
      <c r="E9" s="41"/>
      <c r="F9" s="41"/>
      <c r="G9" s="41"/>
      <c r="H9" s="41"/>
      <c r="I9" s="41"/>
      <c r="J9" s="41"/>
      <c r="K9" s="41"/>
      <c r="L9" s="41"/>
      <c r="M9" s="41"/>
      <c r="N9" s="41"/>
      <c r="O9" s="41"/>
      <c r="P9" s="41"/>
      <c r="Q9" s="41"/>
      <c r="R9" s="41"/>
      <c r="S9" s="41"/>
      <c r="T9" s="41"/>
      <c r="U9" s="41"/>
      <c r="V9" s="41"/>
      <c r="W9" s="41"/>
      <c r="X9" s="41"/>
      <c r="Y9" s="41"/>
    </row>
    <row r="10" spans="1:25" x14ac:dyDescent="0.25">
      <c r="A10" s="54" t="s">
        <v>14</v>
      </c>
      <c r="B10" s="41"/>
      <c r="C10" s="41"/>
      <c r="D10" s="41"/>
      <c r="E10" s="41"/>
      <c r="F10" s="41"/>
      <c r="G10" s="41"/>
      <c r="H10" s="41"/>
      <c r="I10" s="41"/>
      <c r="J10" s="41"/>
      <c r="K10" s="41"/>
      <c r="L10" s="41"/>
      <c r="M10" s="41"/>
      <c r="N10" s="41"/>
      <c r="O10" s="41"/>
      <c r="P10" s="41"/>
      <c r="Q10" s="41"/>
      <c r="R10" s="41"/>
      <c r="S10" s="41"/>
      <c r="T10" s="41"/>
      <c r="U10" s="41"/>
      <c r="V10" s="41"/>
      <c r="W10" s="41"/>
      <c r="X10" s="41"/>
      <c r="Y10" s="41"/>
    </row>
    <row r="11" spans="1:25" x14ac:dyDescent="0.25">
      <c r="A11" s="54" t="s">
        <v>15</v>
      </c>
      <c r="B11" s="41"/>
      <c r="C11" s="41"/>
      <c r="D11" s="41"/>
      <c r="E11" s="41"/>
      <c r="F11" s="41"/>
      <c r="G11" s="41"/>
      <c r="H11" s="41"/>
      <c r="I11" s="41"/>
      <c r="J11" s="41"/>
      <c r="K11" s="41"/>
      <c r="L11" s="41"/>
      <c r="M11" s="41"/>
      <c r="N11" s="41"/>
      <c r="O11" s="41"/>
      <c r="P11" s="41"/>
      <c r="Q11" s="41"/>
      <c r="R11" s="41"/>
      <c r="S11" s="41"/>
      <c r="T11" s="41"/>
      <c r="U11" s="41"/>
      <c r="V11" s="41"/>
      <c r="W11" s="41"/>
      <c r="X11" s="41"/>
      <c r="Y11" s="41"/>
    </row>
    <row r="12" spans="1:25" x14ac:dyDescent="0.25">
      <c r="A12" s="54" t="s">
        <v>16</v>
      </c>
      <c r="B12" s="41"/>
      <c r="C12" s="41"/>
      <c r="D12" s="41"/>
      <c r="E12" s="41"/>
      <c r="F12" s="41"/>
      <c r="G12" s="41"/>
      <c r="H12" s="41"/>
      <c r="I12" s="41"/>
      <c r="J12" s="41"/>
      <c r="K12" s="41"/>
      <c r="L12" s="41"/>
      <c r="M12" s="41"/>
      <c r="N12" s="41"/>
      <c r="O12" s="41"/>
      <c r="P12" s="41"/>
      <c r="Q12" s="41"/>
      <c r="R12" s="41"/>
      <c r="S12" s="41"/>
      <c r="T12" s="41"/>
      <c r="U12" s="41"/>
      <c r="V12" s="41"/>
      <c r="W12" s="41"/>
      <c r="X12" s="41"/>
      <c r="Y12" s="41"/>
    </row>
    <row r="13" spans="1:25" x14ac:dyDescent="0.25">
      <c r="A13" s="54" t="s">
        <v>17</v>
      </c>
      <c r="B13" s="41"/>
      <c r="C13" s="41"/>
      <c r="D13" s="41"/>
      <c r="E13" s="41"/>
      <c r="F13" s="41"/>
      <c r="G13" s="41"/>
      <c r="H13" s="41"/>
      <c r="I13" s="41"/>
      <c r="J13" s="41"/>
      <c r="K13" s="41"/>
      <c r="L13" s="41"/>
      <c r="M13" s="41"/>
      <c r="N13" s="41"/>
      <c r="O13" s="41"/>
      <c r="P13" s="41"/>
      <c r="Q13" s="41"/>
      <c r="R13" s="41"/>
      <c r="S13" s="41"/>
      <c r="T13" s="41"/>
      <c r="U13" s="41"/>
      <c r="V13" s="41"/>
      <c r="W13" s="41"/>
      <c r="X13" s="41"/>
      <c r="Y13" s="41"/>
    </row>
    <row r="14" spans="1:25" x14ac:dyDescent="0.25">
      <c r="A14" s="54" t="s">
        <v>18</v>
      </c>
      <c r="B14" s="41"/>
      <c r="C14" s="41"/>
      <c r="D14" s="41"/>
      <c r="E14" s="41"/>
      <c r="F14" s="41"/>
      <c r="G14" s="41"/>
      <c r="H14" s="41"/>
      <c r="I14" s="41"/>
      <c r="J14" s="41"/>
      <c r="K14" s="41"/>
      <c r="L14" s="41"/>
      <c r="M14" s="41"/>
      <c r="N14" s="41"/>
      <c r="O14" s="41"/>
      <c r="P14" s="41"/>
      <c r="Q14" s="41"/>
      <c r="R14" s="41"/>
      <c r="S14" s="41"/>
      <c r="T14" s="41"/>
      <c r="U14" s="41"/>
      <c r="V14" s="41"/>
      <c r="W14" s="41"/>
      <c r="X14" s="41"/>
      <c r="Y14" s="41"/>
    </row>
    <row r="15" spans="1:25" x14ac:dyDescent="0.25">
      <c r="A15" s="54" t="s">
        <v>19</v>
      </c>
      <c r="B15" s="41"/>
      <c r="C15" s="41"/>
      <c r="D15" s="41"/>
      <c r="E15" s="41"/>
      <c r="F15" s="41"/>
      <c r="G15" s="41"/>
      <c r="H15" s="41"/>
      <c r="I15" s="41"/>
      <c r="J15" s="41"/>
      <c r="K15" s="41"/>
      <c r="L15" s="41"/>
      <c r="M15" s="41"/>
      <c r="N15" s="41"/>
      <c r="O15" s="41"/>
      <c r="P15" s="41"/>
      <c r="Q15" s="41"/>
      <c r="R15" s="41"/>
      <c r="S15" s="41"/>
      <c r="T15" s="41"/>
      <c r="U15" s="41"/>
      <c r="V15" s="41"/>
      <c r="W15" s="41"/>
      <c r="X15" s="41"/>
      <c r="Y15" s="41"/>
    </row>
    <row r="16" spans="1:25" x14ac:dyDescent="0.25">
      <c r="A16" s="54" t="s">
        <v>20</v>
      </c>
      <c r="B16" s="41"/>
      <c r="C16" s="41"/>
      <c r="D16" s="41"/>
      <c r="E16" s="41"/>
      <c r="F16" s="41"/>
      <c r="G16" s="41"/>
      <c r="H16" s="41"/>
      <c r="I16" s="41"/>
      <c r="J16" s="41"/>
      <c r="K16" s="41"/>
      <c r="L16" s="41"/>
      <c r="M16" s="41"/>
      <c r="N16" s="41"/>
      <c r="O16" s="41"/>
      <c r="P16" s="41"/>
      <c r="Q16" s="41"/>
      <c r="R16" s="41"/>
      <c r="S16" s="41"/>
      <c r="T16" s="41"/>
      <c r="U16" s="41"/>
      <c r="V16" s="41"/>
      <c r="W16" s="41"/>
      <c r="X16" s="41"/>
      <c r="Y16" s="41"/>
    </row>
    <row r="17" spans="1:25" x14ac:dyDescent="0.25">
      <c r="A17" s="54" t="s">
        <v>21</v>
      </c>
      <c r="B17" s="41"/>
      <c r="C17" s="41"/>
      <c r="D17" s="41"/>
      <c r="E17" s="41"/>
      <c r="F17" s="41"/>
      <c r="G17" s="41"/>
      <c r="H17" s="41"/>
      <c r="I17" s="41"/>
      <c r="J17" s="41"/>
      <c r="K17" s="41"/>
      <c r="L17" s="41"/>
      <c r="M17" s="41"/>
      <c r="N17" s="41"/>
      <c r="O17" s="41"/>
      <c r="P17" s="41"/>
      <c r="Q17" s="41"/>
      <c r="R17" s="41"/>
      <c r="S17" s="41"/>
      <c r="T17" s="41"/>
      <c r="U17" s="41"/>
      <c r="V17" s="41"/>
      <c r="W17" s="41"/>
      <c r="X17" s="41"/>
      <c r="Y17" s="41"/>
    </row>
    <row r="18" spans="1:25" x14ac:dyDescent="0.25">
      <c r="A18" s="54" t="s">
        <v>22</v>
      </c>
      <c r="B18" s="41"/>
      <c r="C18" s="41"/>
      <c r="D18" s="41"/>
      <c r="E18" s="41"/>
      <c r="F18" s="41"/>
      <c r="G18" s="41"/>
      <c r="H18" s="41"/>
      <c r="I18" s="41"/>
      <c r="J18" s="41"/>
      <c r="K18" s="41"/>
      <c r="L18" s="41"/>
      <c r="M18" s="41"/>
      <c r="N18" s="41"/>
      <c r="O18" s="41"/>
      <c r="P18" s="41"/>
      <c r="Q18" s="41"/>
      <c r="R18" s="41"/>
      <c r="S18" s="41"/>
      <c r="T18" s="41"/>
      <c r="U18" s="41"/>
      <c r="V18" s="41"/>
      <c r="W18" s="41"/>
      <c r="X18" s="41"/>
      <c r="Y18" s="41"/>
    </row>
    <row r="19" spans="1:25" x14ac:dyDescent="0.25">
      <c r="A19" s="54" t="s">
        <v>23</v>
      </c>
      <c r="B19" s="41"/>
      <c r="C19" s="41"/>
      <c r="D19" s="41"/>
      <c r="E19" s="41"/>
      <c r="F19" s="41"/>
      <c r="G19" s="41"/>
      <c r="H19" s="41"/>
      <c r="I19" s="41"/>
      <c r="J19" s="41"/>
      <c r="K19" s="41"/>
      <c r="L19" s="41"/>
      <c r="M19" s="41"/>
      <c r="N19" s="41"/>
      <c r="O19" s="41"/>
      <c r="P19" s="41"/>
      <c r="Q19" s="41"/>
      <c r="R19" s="41"/>
      <c r="S19" s="41"/>
      <c r="T19" s="41"/>
      <c r="U19" s="41"/>
      <c r="V19" s="41"/>
      <c r="W19" s="41"/>
      <c r="X19" s="41"/>
      <c r="Y19" s="41"/>
    </row>
    <row r="20" spans="1:25" x14ac:dyDescent="0.25">
      <c r="A20" s="54" t="s">
        <v>24</v>
      </c>
      <c r="B20" s="41"/>
      <c r="C20" s="41"/>
      <c r="D20" s="41"/>
      <c r="E20" s="41"/>
      <c r="F20" s="41"/>
      <c r="G20" s="41"/>
      <c r="H20" s="41"/>
      <c r="I20" s="41"/>
      <c r="J20" s="41"/>
      <c r="K20" s="41"/>
      <c r="L20" s="41"/>
      <c r="M20" s="41"/>
      <c r="N20" s="41"/>
      <c r="O20" s="41"/>
      <c r="P20" s="41"/>
      <c r="Q20" s="41"/>
      <c r="R20" s="41"/>
      <c r="S20" s="41"/>
      <c r="T20" s="41"/>
      <c r="U20" s="41"/>
      <c r="V20" s="41"/>
      <c r="W20" s="41"/>
      <c r="X20" s="41"/>
      <c r="Y20" s="41"/>
    </row>
    <row r="21" spans="1:25" x14ac:dyDescent="0.25">
      <c r="A21" s="54" t="s">
        <v>25</v>
      </c>
      <c r="B21" s="41"/>
      <c r="C21" s="41"/>
      <c r="D21" s="41"/>
      <c r="E21" s="41"/>
      <c r="F21" s="41"/>
      <c r="G21" s="41"/>
      <c r="H21" s="41"/>
      <c r="I21" s="41"/>
      <c r="J21" s="41"/>
      <c r="K21" s="41"/>
      <c r="L21" s="41"/>
      <c r="M21" s="41"/>
      <c r="N21" s="41"/>
      <c r="O21" s="41"/>
      <c r="P21" s="41"/>
      <c r="Q21" s="41"/>
      <c r="R21" s="41"/>
      <c r="S21" s="41"/>
      <c r="T21" s="41"/>
      <c r="U21" s="41"/>
      <c r="V21" s="41"/>
      <c r="W21" s="41"/>
      <c r="X21" s="41"/>
      <c r="Y21" s="41"/>
    </row>
    <row r="22" spans="1:25" x14ac:dyDescent="0.25">
      <c r="A22" s="54" t="s">
        <v>26</v>
      </c>
      <c r="B22" s="41"/>
      <c r="C22" s="41"/>
      <c r="D22" s="41"/>
      <c r="E22" s="41"/>
      <c r="F22" s="41"/>
      <c r="G22" s="41"/>
      <c r="H22" s="41"/>
      <c r="I22" s="41"/>
      <c r="J22" s="41"/>
      <c r="K22" s="41"/>
      <c r="L22" s="41"/>
      <c r="M22" s="41"/>
      <c r="N22" s="41"/>
      <c r="O22" s="41"/>
      <c r="P22" s="41"/>
      <c r="Q22" s="41"/>
      <c r="R22" s="41"/>
      <c r="S22" s="41"/>
      <c r="T22" s="41"/>
      <c r="U22" s="41"/>
      <c r="V22" s="41"/>
      <c r="W22" s="41"/>
      <c r="X22" s="41"/>
      <c r="Y22" s="41"/>
    </row>
    <row r="24" spans="1:25" x14ac:dyDescent="0.25">
      <c r="A24" s="27" t="s">
        <v>11</v>
      </c>
      <c r="B24" s="33">
        <f t="shared" ref="B24:Y32" si="0">IFERROR(VLOOKUP(B7,Genes_Color,2,FALSE),2)</f>
        <v>2</v>
      </c>
      <c r="C24" s="33">
        <f t="shared" si="0"/>
        <v>2</v>
      </c>
      <c r="D24" s="33">
        <f t="shared" si="0"/>
        <v>2</v>
      </c>
      <c r="E24" s="33">
        <f t="shared" si="0"/>
        <v>2</v>
      </c>
      <c r="F24" s="33">
        <f t="shared" si="0"/>
        <v>2</v>
      </c>
      <c r="G24" s="33">
        <f t="shared" si="0"/>
        <v>2</v>
      </c>
      <c r="H24" s="33">
        <f t="shared" si="0"/>
        <v>2</v>
      </c>
      <c r="I24" s="33">
        <f t="shared" si="0"/>
        <v>2</v>
      </c>
      <c r="J24" s="33">
        <f t="shared" si="0"/>
        <v>2</v>
      </c>
      <c r="K24" s="33">
        <f t="shared" si="0"/>
        <v>2</v>
      </c>
      <c r="L24" s="33">
        <f t="shared" si="0"/>
        <v>2</v>
      </c>
      <c r="M24" s="33">
        <f t="shared" si="0"/>
        <v>2</v>
      </c>
      <c r="N24" s="33">
        <f t="shared" si="0"/>
        <v>2</v>
      </c>
      <c r="O24" s="33">
        <f t="shared" si="0"/>
        <v>2</v>
      </c>
      <c r="P24" s="33">
        <f t="shared" si="0"/>
        <v>2</v>
      </c>
      <c r="Q24" s="33">
        <f t="shared" si="0"/>
        <v>2</v>
      </c>
      <c r="R24" s="33">
        <f t="shared" si="0"/>
        <v>2</v>
      </c>
      <c r="S24" s="33">
        <f t="shared" si="0"/>
        <v>2</v>
      </c>
      <c r="T24" s="33">
        <f t="shared" si="0"/>
        <v>2</v>
      </c>
      <c r="U24" s="33">
        <f t="shared" si="0"/>
        <v>2</v>
      </c>
      <c r="V24" s="33">
        <f t="shared" si="0"/>
        <v>2</v>
      </c>
      <c r="W24" s="33">
        <f t="shared" si="0"/>
        <v>2</v>
      </c>
      <c r="X24" s="33">
        <f t="shared" si="0"/>
        <v>2</v>
      </c>
      <c r="Y24" s="33">
        <f t="shared" si="0"/>
        <v>2</v>
      </c>
    </row>
    <row r="25" spans="1:25" x14ac:dyDescent="0.25">
      <c r="A25" s="27" t="s">
        <v>12</v>
      </c>
      <c r="B25" s="33">
        <f t="shared" si="0"/>
        <v>2</v>
      </c>
      <c r="C25" s="33">
        <f t="shared" si="0"/>
        <v>2</v>
      </c>
      <c r="D25" s="33">
        <f t="shared" si="0"/>
        <v>2</v>
      </c>
      <c r="E25" s="33">
        <f t="shared" si="0"/>
        <v>2</v>
      </c>
      <c r="F25" s="33">
        <f t="shared" si="0"/>
        <v>2</v>
      </c>
      <c r="G25" s="33">
        <f t="shared" si="0"/>
        <v>2</v>
      </c>
      <c r="H25" s="33">
        <f t="shared" si="0"/>
        <v>2</v>
      </c>
      <c r="I25" s="33">
        <f t="shared" si="0"/>
        <v>2</v>
      </c>
      <c r="J25" s="33">
        <f t="shared" si="0"/>
        <v>2</v>
      </c>
      <c r="K25" s="33">
        <f t="shared" si="0"/>
        <v>2</v>
      </c>
      <c r="L25" s="33">
        <f t="shared" si="0"/>
        <v>2</v>
      </c>
      <c r="M25" s="33">
        <f t="shared" si="0"/>
        <v>2</v>
      </c>
      <c r="N25" s="33">
        <f t="shared" si="0"/>
        <v>2</v>
      </c>
      <c r="O25" s="33">
        <f t="shared" si="0"/>
        <v>2</v>
      </c>
      <c r="P25" s="33">
        <f t="shared" si="0"/>
        <v>2</v>
      </c>
      <c r="Q25" s="33">
        <f t="shared" si="0"/>
        <v>2</v>
      </c>
      <c r="R25" s="33">
        <f t="shared" si="0"/>
        <v>2</v>
      </c>
      <c r="S25" s="33">
        <f t="shared" si="0"/>
        <v>2</v>
      </c>
      <c r="T25" s="33">
        <f t="shared" si="0"/>
        <v>2</v>
      </c>
      <c r="U25" s="33">
        <f t="shared" si="0"/>
        <v>2</v>
      </c>
      <c r="V25" s="33">
        <f t="shared" si="0"/>
        <v>2</v>
      </c>
      <c r="W25" s="33">
        <f t="shared" si="0"/>
        <v>2</v>
      </c>
      <c r="X25" s="33">
        <f t="shared" si="0"/>
        <v>2</v>
      </c>
      <c r="Y25" s="33">
        <f t="shared" si="0"/>
        <v>2</v>
      </c>
    </row>
    <row r="26" spans="1:25" x14ac:dyDescent="0.25">
      <c r="A26" s="27" t="s">
        <v>13</v>
      </c>
      <c r="B26" s="33">
        <f t="shared" si="0"/>
        <v>2</v>
      </c>
      <c r="C26" s="33">
        <f t="shared" si="0"/>
        <v>2</v>
      </c>
      <c r="D26" s="33">
        <f t="shared" si="0"/>
        <v>2</v>
      </c>
      <c r="E26" s="33">
        <f t="shared" si="0"/>
        <v>2</v>
      </c>
      <c r="F26" s="33">
        <f t="shared" si="0"/>
        <v>2</v>
      </c>
      <c r="G26" s="33">
        <f t="shared" si="0"/>
        <v>2</v>
      </c>
      <c r="H26" s="33">
        <f t="shared" si="0"/>
        <v>2</v>
      </c>
      <c r="I26" s="33">
        <f t="shared" si="0"/>
        <v>2</v>
      </c>
      <c r="J26" s="33">
        <f t="shared" si="0"/>
        <v>2</v>
      </c>
      <c r="K26" s="33">
        <f t="shared" si="0"/>
        <v>2</v>
      </c>
      <c r="L26" s="33">
        <f t="shared" si="0"/>
        <v>2</v>
      </c>
      <c r="M26" s="33">
        <f t="shared" si="0"/>
        <v>2</v>
      </c>
      <c r="N26" s="33">
        <f t="shared" si="0"/>
        <v>2</v>
      </c>
      <c r="O26" s="33">
        <f t="shared" si="0"/>
        <v>2</v>
      </c>
      <c r="P26" s="33">
        <f t="shared" si="0"/>
        <v>2</v>
      </c>
      <c r="Q26" s="33">
        <f t="shared" si="0"/>
        <v>2</v>
      </c>
      <c r="R26" s="33">
        <f t="shared" si="0"/>
        <v>2</v>
      </c>
      <c r="S26" s="33">
        <f t="shared" si="0"/>
        <v>2</v>
      </c>
      <c r="T26" s="33">
        <f t="shared" si="0"/>
        <v>2</v>
      </c>
      <c r="U26" s="33">
        <f t="shared" si="0"/>
        <v>2</v>
      </c>
      <c r="V26" s="33">
        <f t="shared" si="0"/>
        <v>2</v>
      </c>
      <c r="W26" s="33">
        <f t="shared" si="0"/>
        <v>2</v>
      </c>
      <c r="X26" s="33">
        <f t="shared" si="0"/>
        <v>2</v>
      </c>
      <c r="Y26" s="33">
        <f t="shared" si="0"/>
        <v>2</v>
      </c>
    </row>
    <row r="27" spans="1:25" x14ac:dyDescent="0.25">
      <c r="A27" s="27" t="s">
        <v>14</v>
      </c>
      <c r="B27" s="33">
        <f t="shared" si="0"/>
        <v>2</v>
      </c>
      <c r="C27" s="33">
        <f t="shared" si="0"/>
        <v>2</v>
      </c>
      <c r="D27" s="33">
        <f t="shared" si="0"/>
        <v>2</v>
      </c>
      <c r="E27" s="33">
        <f t="shared" si="0"/>
        <v>2</v>
      </c>
      <c r="F27" s="33">
        <f t="shared" si="0"/>
        <v>2</v>
      </c>
      <c r="G27" s="33">
        <f t="shared" si="0"/>
        <v>2</v>
      </c>
      <c r="H27" s="33">
        <f t="shared" si="0"/>
        <v>2</v>
      </c>
      <c r="I27" s="33">
        <f t="shared" si="0"/>
        <v>2</v>
      </c>
      <c r="J27" s="33">
        <f t="shared" si="0"/>
        <v>2</v>
      </c>
      <c r="K27" s="33">
        <f t="shared" si="0"/>
        <v>2</v>
      </c>
      <c r="L27" s="33">
        <f t="shared" si="0"/>
        <v>2</v>
      </c>
      <c r="M27" s="33">
        <f t="shared" si="0"/>
        <v>2</v>
      </c>
      <c r="N27" s="33">
        <f t="shared" si="0"/>
        <v>2</v>
      </c>
      <c r="O27" s="33">
        <f t="shared" si="0"/>
        <v>2</v>
      </c>
      <c r="P27" s="33">
        <f t="shared" si="0"/>
        <v>2</v>
      </c>
      <c r="Q27" s="33">
        <f t="shared" si="0"/>
        <v>2</v>
      </c>
      <c r="R27" s="33">
        <f t="shared" si="0"/>
        <v>2</v>
      </c>
      <c r="S27" s="33">
        <f t="shared" si="0"/>
        <v>2</v>
      </c>
      <c r="T27" s="33">
        <f t="shared" si="0"/>
        <v>2</v>
      </c>
      <c r="U27" s="33">
        <f t="shared" si="0"/>
        <v>2</v>
      </c>
      <c r="V27" s="33">
        <f t="shared" si="0"/>
        <v>2</v>
      </c>
      <c r="W27" s="33">
        <f t="shared" si="0"/>
        <v>2</v>
      </c>
      <c r="X27" s="33">
        <f t="shared" si="0"/>
        <v>2</v>
      </c>
      <c r="Y27" s="33">
        <f t="shared" si="0"/>
        <v>2</v>
      </c>
    </row>
    <row r="28" spans="1:25" x14ac:dyDescent="0.25">
      <c r="A28" s="27" t="s">
        <v>15</v>
      </c>
      <c r="B28" s="33">
        <f t="shared" si="0"/>
        <v>2</v>
      </c>
      <c r="C28" s="33">
        <f t="shared" si="0"/>
        <v>2</v>
      </c>
      <c r="D28" s="33">
        <f t="shared" si="0"/>
        <v>2</v>
      </c>
      <c r="E28" s="33">
        <f t="shared" si="0"/>
        <v>2</v>
      </c>
      <c r="F28" s="33">
        <f t="shared" si="0"/>
        <v>2</v>
      </c>
      <c r="G28" s="33">
        <f t="shared" si="0"/>
        <v>2</v>
      </c>
      <c r="H28" s="33">
        <f t="shared" si="0"/>
        <v>2</v>
      </c>
      <c r="I28" s="33">
        <f t="shared" si="0"/>
        <v>2</v>
      </c>
      <c r="J28" s="33">
        <f t="shared" si="0"/>
        <v>2</v>
      </c>
      <c r="K28" s="33">
        <f t="shared" si="0"/>
        <v>2</v>
      </c>
      <c r="L28" s="33">
        <f t="shared" si="0"/>
        <v>2</v>
      </c>
      <c r="M28" s="33">
        <f t="shared" si="0"/>
        <v>2</v>
      </c>
      <c r="N28" s="33">
        <f t="shared" si="0"/>
        <v>2</v>
      </c>
      <c r="O28" s="33">
        <f t="shared" si="0"/>
        <v>2</v>
      </c>
      <c r="P28" s="33">
        <f t="shared" si="0"/>
        <v>2</v>
      </c>
      <c r="Q28" s="33">
        <f t="shared" si="0"/>
        <v>2</v>
      </c>
      <c r="R28" s="33">
        <f t="shared" si="0"/>
        <v>2</v>
      </c>
      <c r="S28" s="33">
        <f t="shared" si="0"/>
        <v>2</v>
      </c>
      <c r="T28" s="33">
        <f t="shared" si="0"/>
        <v>2</v>
      </c>
      <c r="U28" s="33">
        <f t="shared" si="0"/>
        <v>2</v>
      </c>
      <c r="V28" s="33">
        <f t="shared" si="0"/>
        <v>2</v>
      </c>
      <c r="W28" s="33">
        <f t="shared" si="0"/>
        <v>2</v>
      </c>
      <c r="X28" s="33">
        <f t="shared" si="0"/>
        <v>2</v>
      </c>
      <c r="Y28" s="33">
        <f t="shared" si="0"/>
        <v>2</v>
      </c>
    </row>
    <row r="29" spans="1:25" x14ac:dyDescent="0.25">
      <c r="A29" s="27" t="s">
        <v>16</v>
      </c>
      <c r="B29" s="33">
        <f t="shared" si="0"/>
        <v>2</v>
      </c>
      <c r="C29" s="33">
        <f t="shared" si="0"/>
        <v>2</v>
      </c>
      <c r="D29" s="33">
        <f t="shared" si="0"/>
        <v>2</v>
      </c>
      <c r="E29" s="33">
        <f t="shared" si="0"/>
        <v>2</v>
      </c>
      <c r="F29" s="33">
        <f t="shared" si="0"/>
        <v>2</v>
      </c>
      <c r="G29" s="33">
        <f t="shared" si="0"/>
        <v>2</v>
      </c>
      <c r="H29" s="33">
        <f t="shared" si="0"/>
        <v>2</v>
      </c>
      <c r="I29" s="33">
        <f t="shared" si="0"/>
        <v>2</v>
      </c>
      <c r="J29" s="33">
        <f t="shared" si="0"/>
        <v>2</v>
      </c>
      <c r="K29" s="33">
        <f t="shared" si="0"/>
        <v>2</v>
      </c>
      <c r="L29" s="33">
        <f t="shared" si="0"/>
        <v>2</v>
      </c>
      <c r="M29" s="33">
        <f t="shared" si="0"/>
        <v>2</v>
      </c>
      <c r="N29" s="33">
        <f t="shared" si="0"/>
        <v>2</v>
      </c>
      <c r="O29" s="33">
        <f t="shared" si="0"/>
        <v>2</v>
      </c>
      <c r="P29" s="33">
        <f t="shared" si="0"/>
        <v>2</v>
      </c>
      <c r="Q29" s="33">
        <f t="shared" si="0"/>
        <v>2</v>
      </c>
      <c r="R29" s="33">
        <f t="shared" si="0"/>
        <v>2</v>
      </c>
      <c r="S29" s="33">
        <f t="shared" si="0"/>
        <v>2</v>
      </c>
      <c r="T29" s="33">
        <f t="shared" si="0"/>
        <v>2</v>
      </c>
      <c r="U29" s="33">
        <f t="shared" si="0"/>
        <v>2</v>
      </c>
      <c r="V29" s="33">
        <f t="shared" si="0"/>
        <v>2</v>
      </c>
      <c r="W29" s="33">
        <f t="shared" si="0"/>
        <v>2</v>
      </c>
      <c r="X29" s="33">
        <f t="shared" si="0"/>
        <v>2</v>
      </c>
      <c r="Y29" s="33">
        <f t="shared" si="0"/>
        <v>2</v>
      </c>
    </row>
    <row r="30" spans="1:25" x14ac:dyDescent="0.25">
      <c r="A30" s="27" t="s">
        <v>17</v>
      </c>
      <c r="B30" s="33">
        <f t="shared" si="0"/>
        <v>2</v>
      </c>
      <c r="C30" s="33">
        <f t="shared" si="0"/>
        <v>2</v>
      </c>
      <c r="D30" s="33">
        <f t="shared" si="0"/>
        <v>2</v>
      </c>
      <c r="E30" s="33">
        <f t="shared" si="0"/>
        <v>2</v>
      </c>
      <c r="F30" s="33">
        <f t="shared" si="0"/>
        <v>2</v>
      </c>
      <c r="G30" s="33">
        <f t="shared" si="0"/>
        <v>2</v>
      </c>
      <c r="H30" s="33">
        <f t="shared" si="0"/>
        <v>2</v>
      </c>
      <c r="I30" s="33">
        <f t="shared" si="0"/>
        <v>2</v>
      </c>
      <c r="J30" s="33">
        <f t="shared" si="0"/>
        <v>2</v>
      </c>
      <c r="K30" s="33">
        <f t="shared" si="0"/>
        <v>2</v>
      </c>
      <c r="L30" s="33">
        <f t="shared" si="0"/>
        <v>2</v>
      </c>
      <c r="M30" s="33">
        <f t="shared" si="0"/>
        <v>2</v>
      </c>
      <c r="N30" s="33">
        <f t="shared" si="0"/>
        <v>2</v>
      </c>
      <c r="O30" s="33">
        <f t="shared" si="0"/>
        <v>2</v>
      </c>
      <c r="P30" s="33">
        <f t="shared" si="0"/>
        <v>2</v>
      </c>
      <c r="Q30" s="33">
        <f t="shared" si="0"/>
        <v>2</v>
      </c>
      <c r="R30" s="33">
        <f t="shared" si="0"/>
        <v>2</v>
      </c>
      <c r="S30" s="33">
        <f t="shared" si="0"/>
        <v>2</v>
      </c>
      <c r="T30" s="33">
        <f t="shared" si="0"/>
        <v>2</v>
      </c>
      <c r="U30" s="33">
        <f t="shared" si="0"/>
        <v>2</v>
      </c>
      <c r="V30" s="33">
        <f t="shared" si="0"/>
        <v>2</v>
      </c>
      <c r="W30" s="33">
        <f t="shared" si="0"/>
        <v>2</v>
      </c>
      <c r="X30" s="33">
        <f t="shared" si="0"/>
        <v>2</v>
      </c>
      <c r="Y30" s="33">
        <f t="shared" si="0"/>
        <v>2</v>
      </c>
    </row>
    <row r="31" spans="1:25" x14ac:dyDescent="0.25">
      <c r="A31" s="27" t="s">
        <v>18</v>
      </c>
      <c r="B31" s="33">
        <f t="shared" si="0"/>
        <v>2</v>
      </c>
      <c r="C31" s="33">
        <f t="shared" si="0"/>
        <v>2</v>
      </c>
      <c r="D31" s="33">
        <f t="shared" si="0"/>
        <v>2</v>
      </c>
      <c r="E31" s="33">
        <f t="shared" si="0"/>
        <v>2</v>
      </c>
      <c r="F31" s="33">
        <f t="shared" si="0"/>
        <v>2</v>
      </c>
      <c r="G31" s="33">
        <f t="shared" si="0"/>
        <v>2</v>
      </c>
      <c r="H31" s="33">
        <f t="shared" si="0"/>
        <v>2</v>
      </c>
      <c r="I31" s="33">
        <f t="shared" si="0"/>
        <v>2</v>
      </c>
      <c r="J31" s="33">
        <f t="shared" si="0"/>
        <v>2</v>
      </c>
      <c r="K31" s="33">
        <f t="shared" si="0"/>
        <v>2</v>
      </c>
      <c r="L31" s="33">
        <f t="shared" si="0"/>
        <v>2</v>
      </c>
      <c r="M31" s="33">
        <f t="shared" si="0"/>
        <v>2</v>
      </c>
      <c r="N31" s="33">
        <f t="shared" si="0"/>
        <v>2</v>
      </c>
      <c r="O31" s="33">
        <f t="shared" si="0"/>
        <v>2</v>
      </c>
      <c r="P31" s="33">
        <f t="shared" si="0"/>
        <v>2</v>
      </c>
      <c r="Q31" s="33">
        <f t="shared" si="0"/>
        <v>2</v>
      </c>
      <c r="R31" s="33">
        <f t="shared" si="0"/>
        <v>2</v>
      </c>
      <c r="S31" s="33">
        <f t="shared" si="0"/>
        <v>2</v>
      </c>
      <c r="T31" s="33">
        <f t="shared" si="0"/>
        <v>2</v>
      </c>
      <c r="U31" s="33">
        <f t="shared" si="0"/>
        <v>2</v>
      </c>
      <c r="V31" s="33">
        <f t="shared" si="0"/>
        <v>2</v>
      </c>
      <c r="W31" s="33">
        <f t="shared" si="0"/>
        <v>2</v>
      </c>
      <c r="X31" s="33">
        <f t="shared" si="0"/>
        <v>2</v>
      </c>
      <c r="Y31" s="33">
        <f t="shared" si="0"/>
        <v>2</v>
      </c>
    </row>
    <row r="32" spans="1:25" x14ac:dyDescent="0.25">
      <c r="A32" s="27" t="s">
        <v>19</v>
      </c>
      <c r="B32" s="33">
        <f>IFERROR(VLOOKUP(B15,Genes_Color,2,FALSE),2)</f>
        <v>2</v>
      </c>
      <c r="C32" s="33">
        <f t="shared" si="0"/>
        <v>2</v>
      </c>
      <c r="D32" s="33">
        <f t="shared" si="0"/>
        <v>2</v>
      </c>
      <c r="E32" s="33">
        <f t="shared" si="0"/>
        <v>2</v>
      </c>
      <c r="F32" s="33">
        <f t="shared" si="0"/>
        <v>2</v>
      </c>
      <c r="G32" s="33">
        <f t="shared" si="0"/>
        <v>2</v>
      </c>
      <c r="H32" s="33">
        <f t="shared" si="0"/>
        <v>2</v>
      </c>
      <c r="I32" s="33">
        <f t="shared" si="0"/>
        <v>2</v>
      </c>
      <c r="J32" s="33">
        <f t="shared" si="0"/>
        <v>2</v>
      </c>
      <c r="K32" s="33">
        <f t="shared" si="0"/>
        <v>2</v>
      </c>
      <c r="L32" s="33">
        <f t="shared" si="0"/>
        <v>2</v>
      </c>
      <c r="M32" s="33">
        <f t="shared" si="0"/>
        <v>2</v>
      </c>
      <c r="N32" s="33">
        <f t="shared" si="0"/>
        <v>2</v>
      </c>
      <c r="O32" s="33">
        <f t="shared" si="0"/>
        <v>2</v>
      </c>
      <c r="P32" s="33">
        <f t="shared" si="0"/>
        <v>2</v>
      </c>
      <c r="Q32" s="33">
        <f t="shared" si="0"/>
        <v>2</v>
      </c>
      <c r="R32" s="33">
        <f t="shared" si="0"/>
        <v>2</v>
      </c>
      <c r="S32" s="33">
        <f t="shared" si="0"/>
        <v>2</v>
      </c>
      <c r="T32" s="33">
        <f t="shared" si="0"/>
        <v>2</v>
      </c>
      <c r="U32" s="33">
        <f t="shared" si="0"/>
        <v>2</v>
      </c>
      <c r="V32" s="33">
        <f t="shared" si="0"/>
        <v>2</v>
      </c>
      <c r="W32" s="33">
        <f t="shared" si="0"/>
        <v>2</v>
      </c>
      <c r="X32" s="33">
        <f t="shared" si="0"/>
        <v>2</v>
      </c>
      <c r="Y32" s="33">
        <f t="shared" si="0"/>
        <v>2</v>
      </c>
    </row>
    <row r="33" spans="1:25" x14ac:dyDescent="0.25">
      <c r="A33" s="27" t="s">
        <v>20</v>
      </c>
      <c r="B33" s="33">
        <f t="shared" ref="B33:Y39" si="1">IFERROR(VLOOKUP(B16,Genes_Color,2,FALSE),2)</f>
        <v>2</v>
      </c>
      <c r="C33" s="33">
        <f t="shared" si="1"/>
        <v>2</v>
      </c>
      <c r="D33" s="33">
        <f t="shared" si="1"/>
        <v>2</v>
      </c>
      <c r="E33" s="33">
        <f t="shared" si="1"/>
        <v>2</v>
      </c>
      <c r="F33" s="33">
        <f t="shared" si="1"/>
        <v>2</v>
      </c>
      <c r="G33" s="33">
        <f t="shared" si="1"/>
        <v>2</v>
      </c>
      <c r="H33" s="33">
        <f t="shared" si="1"/>
        <v>2</v>
      </c>
      <c r="I33" s="33">
        <f t="shared" si="1"/>
        <v>2</v>
      </c>
      <c r="J33" s="33">
        <f t="shared" si="1"/>
        <v>2</v>
      </c>
      <c r="K33" s="33">
        <f t="shared" si="1"/>
        <v>2</v>
      </c>
      <c r="L33" s="33">
        <f t="shared" si="1"/>
        <v>2</v>
      </c>
      <c r="M33" s="33">
        <f t="shared" si="1"/>
        <v>2</v>
      </c>
      <c r="N33" s="33">
        <f t="shared" si="1"/>
        <v>2</v>
      </c>
      <c r="O33" s="33">
        <f t="shared" si="1"/>
        <v>2</v>
      </c>
      <c r="P33" s="33">
        <f t="shared" si="1"/>
        <v>2</v>
      </c>
      <c r="Q33" s="33">
        <f t="shared" si="1"/>
        <v>2</v>
      </c>
      <c r="R33" s="33">
        <f t="shared" si="1"/>
        <v>2</v>
      </c>
      <c r="S33" s="33">
        <f t="shared" si="1"/>
        <v>2</v>
      </c>
      <c r="T33" s="33">
        <f t="shared" si="1"/>
        <v>2</v>
      </c>
      <c r="U33" s="33">
        <f t="shared" si="1"/>
        <v>2</v>
      </c>
      <c r="V33" s="33">
        <f t="shared" si="1"/>
        <v>2</v>
      </c>
      <c r="W33" s="33">
        <f t="shared" si="1"/>
        <v>2</v>
      </c>
      <c r="X33" s="33">
        <f t="shared" si="1"/>
        <v>2</v>
      </c>
      <c r="Y33" s="33">
        <f t="shared" si="1"/>
        <v>2</v>
      </c>
    </row>
    <row r="34" spans="1:25" x14ac:dyDescent="0.25">
      <c r="A34" s="27" t="s">
        <v>21</v>
      </c>
      <c r="B34" s="33">
        <f t="shared" si="1"/>
        <v>2</v>
      </c>
      <c r="C34" s="33">
        <f t="shared" si="1"/>
        <v>2</v>
      </c>
      <c r="D34" s="33">
        <f t="shared" si="1"/>
        <v>2</v>
      </c>
      <c r="E34" s="33">
        <f t="shared" si="1"/>
        <v>2</v>
      </c>
      <c r="F34" s="33">
        <f t="shared" si="1"/>
        <v>2</v>
      </c>
      <c r="G34" s="33">
        <f t="shared" si="1"/>
        <v>2</v>
      </c>
      <c r="H34" s="33">
        <f t="shared" si="1"/>
        <v>2</v>
      </c>
      <c r="I34" s="33">
        <f t="shared" si="1"/>
        <v>2</v>
      </c>
      <c r="J34" s="33">
        <f t="shared" si="1"/>
        <v>2</v>
      </c>
      <c r="K34" s="33">
        <f t="shared" si="1"/>
        <v>2</v>
      </c>
      <c r="L34" s="33">
        <f t="shared" si="1"/>
        <v>2</v>
      </c>
      <c r="M34" s="33">
        <f t="shared" si="1"/>
        <v>2</v>
      </c>
      <c r="N34" s="33">
        <f t="shared" si="1"/>
        <v>2</v>
      </c>
      <c r="O34" s="33">
        <f t="shared" si="1"/>
        <v>2</v>
      </c>
      <c r="P34" s="33">
        <f t="shared" si="1"/>
        <v>2</v>
      </c>
      <c r="Q34" s="33">
        <f t="shared" si="1"/>
        <v>2</v>
      </c>
      <c r="R34" s="33">
        <f t="shared" si="1"/>
        <v>2</v>
      </c>
      <c r="S34" s="33">
        <f t="shared" si="1"/>
        <v>2</v>
      </c>
      <c r="T34" s="33">
        <f t="shared" si="1"/>
        <v>2</v>
      </c>
      <c r="U34" s="33">
        <f t="shared" si="1"/>
        <v>2</v>
      </c>
      <c r="V34" s="33">
        <f t="shared" si="1"/>
        <v>2</v>
      </c>
      <c r="W34" s="33">
        <f t="shared" si="1"/>
        <v>2</v>
      </c>
      <c r="X34" s="33">
        <f t="shared" si="1"/>
        <v>2</v>
      </c>
      <c r="Y34" s="33">
        <f t="shared" si="1"/>
        <v>2</v>
      </c>
    </row>
    <row r="35" spans="1:25" x14ac:dyDescent="0.25">
      <c r="A35" s="27" t="s">
        <v>22</v>
      </c>
      <c r="B35" s="33">
        <f t="shared" si="1"/>
        <v>2</v>
      </c>
      <c r="C35" s="33">
        <f t="shared" si="1"/>
        <v>2</v>
      </c>
      <c r="D35" s="33">
        <f t="shared" si="1"/>
        <v>2</v>
      </c>
      <c r="E35" s="33">
        <f t="shared" si="1"/>
        <v>2</v>
      </c>
      <c r="F35" s="33">
        <f t="shared" si="1"/>
        <v>2</v>
      </c>
      <c r="G35" s="33">
        <f t="shared" si="1"/>
        <v>2</v>
      </c>
      <c r="H35" s="33">
        <f t="shared" si="1"/>
        <v>2</v>
      </c>
      <c r="I35" s="33">
        <f t="shared" si="1"/>
        <v>2</v>
      </c>
      <c r="J35" s="33">
        <f t="shared" si="1"/>
        <v>2</v>
      </c>
      <c r="K35" s="33">
        <f t="shared" si="1"/>
        <v>2</v>
      </c>
      <c r="L35" s="33">
        <f t="shared" si="1"/>
        <v>2</v>
      </c>
      <c r="M35" s="33">
        <f t="shared" si="1"/>
        <v>2</v>
      </c>
      <c r="N35" s="33">
        <f t="shared" si="1"/>
        <v>2</v>
      </c>
      <c r="O35" s="33">
        <f t="shared" si="1"/>
        <v>2</v>
      </c>
      <c r="P35" s="33">
        <f t="shared" si="1"/>
        <v>2</v>
      </c>
      <c r="Q35" s="33">
        <f t="shared" si="1"/>
        <v>2</v>
      </c>
      <c r="R35" s="33">
        <f t="shared" si="1"/>
        <v>2</v>
      </c>
      <c r="S35" s="33">
        <f t="shared" si="1"/>
        <v>2</v>
      </c>
      <c r="T35" s="33">
        <f t="shared" si="1"/>
        <v>2</v>
      </c>
      <c r="U35" s="33">
        <f t="shared" si="1"/>
        <v>2</v>
      </c>
      <c r="V35" s="33">
        <f t="shared" si="1"/>
        <v>2</v>
      </c>
      <c r="W35" s="33">
        <f t="shared" si="1"/>
        <v>2</v>
      </c>
      <c r="X35" s="33">
        <f t="shared" si="1"/>
        <v>2</v>
      </c>
      <c r="Y35" s="33">
        <f t="shared" si="1"/>
        <v>2</v>
      </c>
    </row>
    <row r="36" spans="1:25" x14ac:dyDescent="0.25">
      <c r="A36" s="27" t="s">
        <v>23</v>
      </c>
      <c r="B36" s="33">
        <f t="shared" si="1"/>
        <v>2</v>
      </c>
      <c r="C36" s="33">
        <f t="shared" si="1"/>
        <v>2</v>
      </c>
      <c r="D36" s="33">
        <f t="shared" si="1"/>
        <v>2</v>
      </c>
      <c r="E36" s="33">
        <f t="shared" si="1"/>
        <v>2</v>
      </c>
      <c r="F36" s="33">
        <f t="shared" si="1"/>
        <v>2</v>
      </c>
      <c r="G36" s="33">
        <f t="shared" si="1"/>
        <v>2</v>
      </c>
      <c r="H36" s="33">
        <f t="shared" si="1"/>
        <v>2</v>
      </c>
      <c r="I36" s="33">
        <f t="shared" si="1"/>
        <v>2</v>
      </c>
      <c r="J36" s="33">
        <f t="shared" si="1"/>
        <v>2</v>
      </c>
      <c r="K36" s="33">
        <f t="shared" si="1"/>
        <v>2</v>
      </c>
      <c r="L36" s="33">
        <f t="shared" si="1"/>
        <v>2</v>
      </c>
      <c r="M36" s="33">
        <f t="shared" si="1"/>
        <v>2</v>
      </c>
      <c r="N36" s="33">
        <f t="shared" si="1"/>
        <v>2</v>
      </c>
      <c r="O36" s="33">
        <f t="shared" si="1"/>
        <v>2</v>
      </c>
      <c r="P36" s="33">
        <f t="shared" si="1"/>
        <v>2</v>
      </c>
      <c r="Q36" s="33">
        <f t="shared" si="1"/>
        <v>2</v>
      </c>
      <c r="R36" s="33">
        <f t="shared" si="1"/>
        <v>2</v>
      </c>
      <c r="S36" s="33">
        <f t="shared" si="1"/>
        <v>2</v>
      </c>
      <c r="T36" s="33">
        <f t="shared" si="1"/>
        <v>2</v>
      </c>
      <c r="U36" s="33">
        <f t="shared" si="1"/>
        <v>2</v>
      </c>
      <c r="V36" s="33">
        <f t="shared" si="1"/>
        <v>2</v>
      </c>
      <c r="W36" s="33">
        <f t="shared" si="1"/>
        <v>2</v>
      </c>
      <c r="X36" s="33">
        <f t="shared" si="1"/>
        <v>2</v>
      </c>
      <c r="Y36" s="33">
        <f t="shared" si="1"/>
        <v>2</v>
      </c>
    </row>
    <row r="37" spans="1:25" x14ac:dyDescent="0.25">
      <c r="A37" s="27" t="s">
        <v>24</v>
      </c>
      <c r="B37" s="33">
        <f t="shared" si="1"/>
        <v>2</v>
      </c>
      <c r="C37" s="33">
        <f t="shared" si="1"/>
        <v>2</v>
      </c>
      <c r="D37" s="33">
        <f t="shared" si="1"/>
        <v>2</v>
      </c>
      <c r="E37" s="33">
        <f t="shared" si="1"/>
        <v>2</v>
      </c>
      <c r="F37" s="33">
        <f t="shared" si="1"/>
        <v>2</v>
      </c>
      <c r="G37" s="33">
        <f t="shared" si="1"/>
        <v>2</v>
      </c>
      <c r="H37" s="33">
        <f t="shared" si="1"/>
        <v>2</v>
      </c>
      <c r="I37" s="33">
        <f t="shared" si="1"/>
        <v>2</v>
      </c>
      <c r="J37" s="33">
        <f t="shared" si="1"/>
        <v>2</v>
      </c>
      <c r="K37" s="33">
        <f t="shared" si="1"/>
        <v>2</v>
      </c>
      <c r="L37" s="33">
        <f t="shared" si="1"/>
        <v>2</v>
      </c>
      <c r="M37" s="33">
        <f t="shared" si="1"/>
        <v>2</v>
      </c>
      <c r="N37" s="33">
        <f t="shared" si="1"/>
        <v>2</v>
      </c>
      <c r="O37" s="33">
        <f t="shared" si="1"/>
        <v>2</v>
      </c>
      <c r="P37" s="33">
        <f t="shared" si="1"/>
        <v>2</v>
      </c>
      <c r="Q37" s="33">
        <f t="shared" si="1"/>
        <v>2</v>
      </c>
      <c r="R37" s="33">
        <f t="shared" si="1"/>
        <v>2</v>
      </c>
      <c r="S37" s="33">
        <f t="shared" si="1"/>
        <v>2</v>
      </c>
      <c r="T37" s="33">
        <f t="shared" si="1"/>
        <v>2</v>
      </c>
      <c r="U37" s="33">
        <f t="shared" si="1"/>
        <v>2</v>
      </c>
      <c r="V37" s="33">
        <f t="shared" si="1"/>
        <v>2</v>
      </c>
      <c r="W37" s="33">
        <f t="shared" si="1"/>
        <v>2</v>
      </c>
      <c r="X37" s="33">
        <f t="shared" si="1"/>
        <v>2</v>
      </c>
      <c r="Y37" s="33">
        <f t="shared" si="1"/>
        <v>2</v>
      </c>
    </row>
    <row r="38" spans="1:25" x14ac:dyDescent="0.25">
      <c r="A38" s="27" t="s">
        <v>25</v>
      </c>
      <c r="B38" s="33">
        <f t="shared" si="1"/>
        <v>2</v>
      </c>
      <c r="C38" s="33">
        <f t="shared" si="1"/>
        <v>2</v>
      </c>
      <c r="D38" s="33">
        <f t="shared" si="1"/>
        <v>2</v>
      </c>
      <c r="E38" s="33">
        <f t="shared" si="1"/>
        <v>2</v>
      </c>
      <c r="F38" s="33">
        <f t="shared" si="1"/>
        <v>2</v>
      </c>
      <c r="G38" s="33">
        <f t="shared" si="1"/>
        <v>2</v>
      </c>
      <c r="H38" s="33">
        <f t="shared" si="1"/>
        <v>2</v>
      </c>
      <c r="I38" s="33">
        <f t="shared" si="1"/>
        <v>2</v>
      </c>
      <c r="J38" s="33">
        <f t="shared" si="1"/>
        <v>2</v>
      </c>
      <c r="K38" s="33">
        <f t="shared" si="1"/>
        <v>2</v>
      </c>
      <c r="L38" s="33">
        <f t="shared" si="1"/>
        <v>2</v>
      </c>
      <c r="M38" s="33">
        <f t="shared" si="1"/>
        <v>2</v>
      </c>
      <c r="N38" s="33">
        <f t="shared" si="1"/>
        <v>2</v>
      </c>
      <c r="O38" s="33">
        <f t="shared" si="1"/>
        <v>2</v>
      </c>
      <c r="P38" s="33">
        <f t="shared" si="1"/>
        <v>2</v>
      </c>
      <c r="Q38" s="33">
        <f t="shared" si="1"/>
        <v>2</v>
      </c>
      <c r="R38" s="33">
        <f t="shared" si="1"/>
        <v>2</v>
      </c>
      <c r="S38" s="33">
        <f t="shared" si="1"/>
        <v>2</v>
      </c>
      <c r="T38" s="33">
        <f t="shared" si="1"/>
        <v>2</v>
      </c>
      <c r="U38" s="33">
        <f t="shared" si="1"/>
        <v>2</v>
      </c>
      <c r="V38" s="33">
        <f t="shared" si="1"/>
        <v>2</v>
      </c>
      <c r="W38" s="33">
        <f t="shared" si="1"/>
        <v>2</v>
      </c>
      <c r="X38" s="33">
        <f t="shared" si="1"/>
        <v>2</v>
      </c>
      <c r="Y38" s="33">
        <f t="shared" si="1"/>
        <v>2</v>
      </c>
    </row>
    <row r="39" spans="1:25" x14ac:dyDescent="0.25">
      <c r="A39" s="27" t="s">
        <v>26</v>
      </c>
      <c r="B39" s="33">
        <f t="shared" si="1"/>
        <v>2</v>
      </c>
      <c r="C39" s="33">
        <f t="shared" si="1"/>
        <v>2</v>
      </c>
      <c r="D39" s="33">
        <f t="shared" si="1"/>
        <v>2</v>
      </c>
      <c r="E39" s="33">
        <f t="shared" si="1"/>
        <v>2</v>
      </c>
      <c r="F39" s="33">
        <f t="shared" si="1"/>
        <v>2</v>
      </c>
      <c r="G39" s="33">
        <f t="shared" si="1"/>
        <v>2</v>
      </c>
      <c r="H39" s="33">
        <f t="shared" si="1"/>
        <v>2</v>
      </c>
      <c r="I39" s="33">
        <f t="shared" si="1"/>
        <v>2</v>
      </c>
      <c r="J39" s="33">
        <f t="shared" si="1"/>
        <v>2</v>
      </c>
      <c r="K39" s="33">
        <f t="shared" si="1"/>
        <v>2</v>
      </c>
      <c r="L39" s="33">
        <f t="shared" si="1"/>
        <v>2</v>
      </c>
      <c r="M39" s="33">
        <f t="shared" si="1"/>
        <v>2</v>
      </c>
      <c r="N39" s="33">
        <f t="shared" si="1"/>
        <v>2</v>
      </c>
      <c r="O39" s="33">
        <f t="shared" si="1"/>
        <v>2</v>
      </c>
      <c r="P39" s="33">
        <f t="shared" si="1"/>
        <v>2</v>
      </c>
      <c r="Q39" s="33">
        <f t="shared" si="1"/>
        <v>2</v>
      </c>
      <c r="R39" s="33">
        <f t="shared" si="1"/>
        <v>2</v>
      </c>
      <c r="S39" s="33">
        <f t="shared" si="1"/>
        <v>2</v>
      </c>
      <c r="T39" s="33">
        <f t="shared" si="1"/>
        <v>2</v>
      </c>
      <c r="U39" s="33">
        <f t="shared" si="1"/>
        <v>2</v>
      </c>
      <c r="V39" s="33">
        <f t="shared" si="1"/>
        <v>2</v>
      </c>
      <c r="W39" s="33">
        <f t="shared" si="1"/>
        <v>2</v>
      </c>
      <c r="X39" s="33">
        <f t="shared" si="1"/>
        <v>2</v>
      </c>
      <c r="Y39" s="33">
        <f t="shared" si="1"/>
        <v>2</v>
      </c>
    </row>
  </sheetData>
  <sheetProtection password="C750" sheet="1" objects="1" scenarios="1" selectLockedCells="1"/>
  <dataValidations count="2">
    <dataValidation type="list" showErrorMessage="1" errorTitle="Error Gene" error="Put or select a gene used in this study and defined in the Detai's Page" sqref="B7:Y22">
      <formula1>Genes_List</formula1>
    </dataValidation>
    <dataValidation allowBlank="1" promptTitle="Data input" prompt="Please determine if the data is in logaritmic values or not." sqref="F1"/>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22"/>
  <sheetViews>
    <sheetView showGridLines="0" showRowColHeaders="0" workbookViewId="0">
      <selection activeCell="F2" sqref="F2"/>
    </sheetView>
  </sheetViews>
  <sheetFormatPr defaultRowHeight="15" x14ac:dyDescent="0.25"/>
  <cols>
    <col min="1" max="7" width="9.140625" style="23"/>
    <col min="8" max="25" width="9.140625" style="23" customWidth="1"/>
    <col min="26" max="16384" width="9.140625" style="23"/>
  </cols>
  <sheetData>
    <row r="1" spans="1:25" ht="15.75" thickBot="1" x14ac:dyDescent="0.3">
      <c r="A1" s="42" t="s">
        <v>7</v>
      </c>
      <c r="B1" s="35" t="s">
        <v>8</v>
      </c>
      <c r="C1" s="35" t="s">
        <v>27</v>
      </c>
      <c r="D1" s="3" t="s">
        <v>9</v>
      </c>
      <c r="E1" s="52" t="str">
        <f>Details!$B$7</f>
        <v>12X8</v>
      </c>
      <c r="F1" s="10" t="s">
        <v>622</v>
      </c>
    </row>
    <row r="2" spans="1:25" x14ac:dyDescent="0.25">
      <c r="A2" s="48" t="s">
        <v>10</v>
      </c>
      <c r="B2" s="48" t="s">
        <v>2</v>
      </c>
      <c r="C2" s="48" t="s">
        <v>3</v>
      </c>
      <c r="D2" s="35" t="s">
        <v>4</v>
      </c>
      <c r="E2" s="35" t="s">
        <v>5</v>
      </c>
      <c r="F2" s="1" t="s">
        <v>6</v>
      </c>
    </row>
    <row r="3" spans="1:25" x14ac:dyDescent="0.25">
      <c r="A3" s="48" t="s">
        <v>0</v>
      </c>
    </row>
    <row r="4" spans="1:25" x14ac:dyDescent="0.25">
      <c r="A4" s="1" t="s">
        <v>1</v>
      </c>
    </row>
    <row r="6" spans="1:25" x14ac:dyDescent="0.25">
      <c r="A6" s="53"/>
      <c r="B6" s="31">
        <v>1</v>
      </c>
      <c r="C6" s="31">
        <v>2</v>
      </c>
      <c r="D6" s="31">
        <v>3</v>
      </c>
      <c r="E6" s="31">
        <v>4</v>
      </c>
      <c r="F6" s="31">
        <v>5</v>
      </c>
      <c r="G6" s="31">
        <v>6</v>
      </c>
      <c r="H6" s="31">
        <v>7</v>
      </c>
      <c r="I6" s="31">
        <v>8</v>
      </c>
      <c r="J6" s="31">
        <v>9</v>
      </c>
      <c r="K6" s="31">
        <v>10</v>
      </c>
      <c r="L6" s="31">
        <v>11</v>
      </c>
      <c r="M6" s="31">
        <v>12</v>
      </c>
      <c r="N6" s="31">
        <v>13</v>
      </c>
      <c r="O6" s="31">
        <v>14</v>
      </c>
      <c r="P6" s="31">
        <v>15</v>
      </c>
      <c r="Q6" s="31">
        <v>16</v>
      </c>
      <c r="R6" s="31">
        <v>17</v>
      </c>
      <c r="S6" s="31">
        <v>18</v>
      </c>
      <c r="T6" s="31">
        <v>19</v>
      </c>
      <c r="U6" s="31">
        <v>20</v>
      </c>
      <c r="V6" s="31">
        <v>21</v>
      </c>
      <c r="W6" s="31">
        <v>22</v>
      </c>
      <c r="X6" s="31">
        <v>23</v>
      </c>
      <c r="Y6" s="31">
        <v>24</v>
      </c>
    </row>
    <row r="7" spans="1:25" x14ac:dyDescent="0.25">
      <c r="A7" s="54" t="s">
        <v>11</v>
      </c>
      <c r="B7" s="36"/>
      <c r="C7" s="36"/>
      <c r="D7" s="36"/>
      <c r="E7" s="36"/>
      <c r="F7" s="36"/>
      <c r="G7" s="36"/>
      <c r="H7" s="36"/>
      <c r="I7" s="36"/>
      <c r="J7" s="36"/>
      <c r="K7" s="36"/>
      <c r="L7" s="36"/>
      <c r="M7" s="36"/>
      <c r="N7" s="36"/>
      <c r="O7" s="36"/>
      <c r="P7" s="36"/>
      <c r="Q7" s="36"/>
      <c r="R7" s="36"/>
      <c r="S7" s="36"/>
      <c r="T7" s="36"/>
      <c r="U7" s="36"/>
      <c r="V7" s="36"/>
      <c r="W7" s="36"/>
      <c r="X7" s="36"/>
      <c r="Y7" s="36"/>
    </row>
    <row r="8" spans="1:25" x14ac:dyDescent="0.25">
      <c r="A8" s="54" t="s">
        <v>12</v>
      </c>
      <c r="B8" s="36"/>
      <c r="C8" s="36"/>
      <c r="D8" s="36"/>
      <c r="E8" s="36"/>
      <c r="F8" s="36"/>
      <c r="G8" s="36"/>
      <c r="H8" s="36"/>
      <c r="I8" s="36"/>
      <c r="J8" s="36"/>
      <c r="K8" s="36"/>
      <c r="L8" s="36"/>
      <c r="M8" s="36"/>
      <c r="N8" s="36"/>
      <c r="O8" s="36"/>
      <c r="P8" s="36"/>
      <c r="Q8" s="36"/>
      <c r="R8" s="36"/>
      <c r="S8" s="36"/>
      <c r="T8" s="36"/>
      <c r="U8" s="36"/>
      <c r="V8" s="36"/>
      <c r="W8" s="36"/>
      <c r="X8" s="36"/>
      <c r="Y8" s="36"/>
    </row>
    <row r="9" spans="1:25" x14ac:dyDescent="0.25">
      <c r="A9" s="54" t="s">
        <v>13</v>
      </c>
      <c r="B9" s="36"/>
      <c r="C9" s="36"/>
      <c r="D9" s="36"/>
      <c r="E9" s="36"/>
      <c r="F9" s="36"/>
      <c r="G9" s="36"/>
      <c r="H9" s="36"/>
      <c r="I9" s="36"/>
      <c r="J9" s="36"/>
      <c r="K9" s="36"/>
      <c r="L9" s="36"/>
      <c r="M9" s="36"/>
      <c r="N9" s="36"/>
      <c r="O9" s="36"/>
      <c r="P9" s="36"/>
      <c r="Q9" s="36"/>
      <c r="R9" s="36"/>
      <c r="S9" s="36"/>
      <c r="T9" s="36"/>
      <c r="U9" s="36"/>
      <c r="V9" s="36"/>
      <c r="W9" s="36"/>
      <c r="X9" s="36"/>
      <c r="Y9" s="36"/>
    </row>
    <row r="10" spans="1:25" x14ac:dyDescent="0.25">
      <c r="A10" s="54" t="s">
        <v>14</v>
      </c>
      <c r="B10" s="36"/>
      <c r="C10" s="36"/>
      <c r="D10" s="36"/>
      <c r="E10" s="36"/>
      <c r="F10" s="36"/>
      <c r="G10" s="36"/>
      <c r="H10" s="36"/>
      <c r="I10" s="36"/>
      <c r="J10" s="36"/>
      <c r="K10" s="36"/>
      <c r="L10" s="36"/>
      <c r="M10" s="36"/>
      <c r="N10" s="36"/>
      <c r="O10" s="36"/>
      <c r="P10" s="36"/>
      <c r="Q10" s="36"/>
      <c r="R10" s="36"/>
      <c r="S10" s="36"/>
      <c r="T10" s="36"/>
      <c r="U10" s="36"/>
      <c r="V10" s="36"/>
      <c r="W10" s="36"/>
      <c r="X10" s="36"/>
      <c r="Y10" s="36"/>
    </row>
    <row r="11" spans="1:25" x14ac:dyDescent="0.25">
      <c r="A11" s="54" t="s">
        <v>15</v>
      </c>
      <c r="B11" s="36"/>
      <c r="C11" s="36"/>
      <c r="D11" s="36"/>
      <c r="E11" s="36"/>
      <c r="F11" s="36"/>
      <c r="G11" s="36"/>
      <c r="H11" s="36"/>
      <c r="I11" s="36"/>
      <c r="J11" s="36"/>
      <c r="K11" s="36"/>
      <c r="L11" s="36"/>
      <c r="M11" s="36"/>
      <c r="N11" s="36"/>
      <c r="O11" s="36"/>
      <c r="P11" s="36"/>
      <c r="Q11" s="36"/>
      <c r="R11" s="36"/>
      <c r="S11" s="36"/>
      <c r="T11" s="36"/>
      <c r="U11" s="36"/>
      <c r="V11" s="36"/>
      <c r="W11" s="36"/>
      <c r="X11" s="36"/>
      <c r="Y11" s="36"/>
    </row>
    <row r="12" spans="1:25" x14ac:dyDescent="0.25">
      <c r="A12" s="54" t="s">
        <v>16</v>
      </c>
      <c r="B12" s="36"/>
      <c r="C12" s="36"/>
      <c r="D12" s="36"/>
      <c r="E12" s="36"/>
      <c r="F12" s="36"/>
      <c r="G12" s="36"/>
      <c r="H12" s="36"/>
      <c r="I12" s="36"/>
      <c r="J12" s="36"/>
      <c r="K12" s="36"/>
      <c r="L12" s="36"/>
      <c r="M12" s="36"/>
      <c r="N12" s="36"/>
      <c r="O12" s="36"/>
      <c r="P12" s="36"/>
      <c r="Q12" s="36"/>
      <c r="R12" s="36"/>
      <c r="S12" s="36"/>
      <c r="T12" s="36"/>
      <c r="U12" s="36"/>
      <c r="V12" s="36"/>
      <c r="W12" s="36"/>
      <c r="X12" s="36"/>
      <c r="Y12" s="36"/>
    </row>
    <row r="13" spans="1:25" x14ac:dyDescent="0.25">
      <c r="A13" s="54" t="s">
        <v>17</v>
      </c>
      <c r="B13" s="36"/>
      <c r="C13" s="36"/>
      <c r="D13" s="36"/>
      <c r="E13" s="36"/>
      <c r="F13" s="36"/>
      <c r="G13" s="36"/>
      <c r="H13" s="36"/>
      <c r="I13" s="36"/>
      <c r="J13" s="36"/>
      <c r="K13" s="36"/>
      <c r="L13" s="36"/>
      <c r="M13" s="36"/>
      <c r="N13" s="36"/>
      <c r="O13" s="36"/>
      <c r="P13" s="36"/>
      <c r="Q13" s="36"/>
      <c r="R13" s="36"/>
      <c r="S13" s="36"/>
      <c r="T13" s="36"/>
      <c r="U13" s="36"/>
      <c r="V13" s="36"/>
      <c r="W13" s="36"/>
      <c r="X13" s="36"/>
      <c r="Y13" s="36"/>
    </row>
    <row r="14" spans="1:25" x14ac:dyDescent="0.25">
      <c r="A14" s="54" t="s">
        <v>18</v>
      </c>
      <c r="B14" s="36"/>
      <c r="C14" s="36"/>
      <c r="D14" s="36"/>
      <c r="E14" s="36"/>
      <c r="F14" s="36"/>
      <c r="G14" s="36"/>
      <c r="H14" s="36"/>
      <c r="I14" s="36"/>
      <c r="J14" s="36"/>
      <c r="K14" s="36"/>
      <c r="L14" s="36"/>
      <c r="M14" s="36"/>
      <c r="N14" s="36"/>
      <c r="O14" s="36"/>
      <c r="P14" s="36"/>
      <c r="Q14" s="36"/>
      <c r="R14" s="36"/>
      <c r="S14" s="36"/>
      <c r="T14" s="36"/>
      <c r="U14" s="36"/>
      <c r="V14" s="36"/>
      <c r="W14" s="36"/>
      <c r="X14" s="36"/>
      <c r="Y14" s="36"/>
    </row>
    <row r="15" spans="1:25" x14ac:dyDescent="0.25">
      <c r="A15" s="54" t="s">
        <v>19</v>
      </c>
      <c r="B15" s="36"/>
      <c r="C15" s="36"/>
      <c r="D15" s="36"/>
      <c r="E15" s="36"/>
      <c r="F15" s="36"/>
      <c r="G15" s="36"/>
      <c r="H15" s="36"/>
      <c r="I15" s="36"/>
      <c r="J15" s="36"/>
      <c r="K15" s="36"/>
      <c r="L15" s="36"/>
      <c r="M15" s="36"/>
      <c r="N15" s="36"/>
      <c r="O15" s="36"/>
      <c r="P15" s="36"/>
      <c r="Q15" s="36"/>
      <c r="R15" s="36"/>
      <c r="S15" s="36"/>
      <c r="T15" s="36"/>
      <c r="U15" s="36"/>
      <c r="V15" s="36"/>
      <c r="W15" s="36"/>
      <c r="X15" s="36"/>
      <c r="Y15" s="36"/>
    </row>
    <row r="16" spans="1:25" x14ac:dyDescent="0.25">
      <c r="A16" s="54" t="s">
        <v>20</v>
      </c>
      <c r="B16" s="36"/>
      <c r="C16" s="36"/>
      <c r="D16" s="36"/>
      <c r="E16" s="36"/>
      <c r="F16" s="36"/>
      <c r="G16" s="36"/>
      <c r="H16" s="36"/>
      <c r="I16" s="36"/>
      <c r="J16" s="36"/>
      <c r="K16" s="36"/>
      <c r="L16" s="36"/>
      <c r="M16" s="36"/>
      <c r="N16" s="36"/>
      <c r="O16" s="36"/>
      <c r="P16" s="36"/>
      <c r="Q16" s="36"/>
      <c r="R16" s="36"/>
      <c r="S16" s="36"/>
      <c r="T16" s="36"/>
      <c r="U16" s="36"/>
      <c r="V16" s="36"/>
      <c r="W16" s="36"/>
      <c r="X16" s="36"/>
      <c r="Y16" s="36"/>
    </row>
    <row r="17" spans="1:25" x14ac:dyDescent="0.25">
      <c r="A17" s="54" t="s">
        <v>21</v>
      </c>
      <c r="B17" s="36"/>
      <c r="C17" s="36"/>
      <c r="D17" s="36"/>
      <c r="E17" s="36"/>
      <c r="F17" s="36"/>
      <c r="G17" s="36"/>
      <c r="H17" s="36"/>
      <c r="I17" s="36"/>
      <c r="J17" s="36"/>
      <c r="K17" s="36"/>
      <c r="L17" s="36"/>
      <c r="M17" s="36"/>
      <c r="N17" s="36"/>
      <c r="O17" s="36"/>
      <c r="P17" s="36"/>
      <c r="Q17" s="36"/>
      <c r="R17" s="36"/>
      <c r="S17" s="36"/>
      <c r="T17" s="36"/>
      <c r="U17" s="36"/>
      <c r="V17" s="36"/>
      <c r="W17" s="36"/>
      <c r="X17" s="36"/>
      <c r="Y17" s="36"/>
    </row>
    <row r="18" spans="1:25" x14ac:dyDescent="0.25">
      <c r="A18" s="54" t="s">
        <v>22</v>
      </c>
      <c r="B18" s="36"/>
      <c r="C18" s="36"/>
      <c r="D18" s="36"/>
      <c r="E18" s="36"/>
      <c r="F18" s="36"/>
      <c r="G18" s="36"/>
      <c r="H18" s="36"/>
      <c r="I18" s="36"/>
      <c r="J18" s="36"/>
      <c r="K18" s="36"/>
      <c r="L18" s="36"/>
      <c r="M18" s="36"/>
      <c r="N18" s="36"/>
      <c r="O18" s="36"/>
      <c r="P18" s="36"/>
      <c r="Q18" s="36"/>
      <c r="R18" s="36"/>
      <c r="S18" s="36"/>
      <c r="T18" s="36"/>
      <c r="U18" s="36"/>
      <c r="V18" s="36"/>
      <c r="W18" s="36"/>
      <c r="X18" s="36"/>
      <c r="Y18" s="36"/>
    </row>
    <row r="19" spans="1:25" x14ac:dyDescent="0.25">
      <c r="A19" s="54" t="s">
        <v>23</v>
      </c>
      <c r="B19" s="36"/>
      <c r="C19" s="36"/>
      <c r="D19" s="36"/>
      <c r="E19" s="36"/>
      <c r="F19" s="36"/>
      <c r="G19" s="36"/>
      <c r="H19" s="36"/>
      <c r="I19" s="36"/>
      <c r="J19" s="36"/>
      <c r="K19" s="36"/>
      <c r="L19" s="36"/>
      <c r="M19" s="36"/>
      <c r="N19" s="36"/>
      <c r="O19" s="36"/>
      <c r="P19" s="36"/>
      <c r="Q19" s="36"/>
      <c r="R19" s="36"/>
      <c r="S19" s="36"/>
      <c r="T19" s="36"/>
      <c r="U19" s="36"/>
      <c r="V19" s="36"/>
      <c r="W19" s="36"/>
      <c r="X19" s="36"/>
      <c r="Y19" s="36"/>
    </row>
    <row r="20" spans="1:25" x14ac:dyDescent="0.25">
      <c r="A20" s="54" t="s">
        <v>24</v>
      </c>
      <c r="B20" s="36"/>
      <c r="C20" s="36"/>
      <c r="D20" s="36"/>
      <c r="E20" s="36"/>
      <c r="F20" s="36"/>
      <c r="G20" s="36"/>
      <c r="H20" s="36"/>
      <c r="I20" s="36"/>
      <c r="J20" s="36"/>
      <c r="K20" s="36"/>
      <c r="L20" s="36"/>
      <c r="M20" s="36"/>
      <c r="N20" s="36"/>
      <c r="O20" s="36"/>
      <c r="P20" s="36"/>
      <c r="Q20" s="36"/>
      <c r="R20" s="36"/>
      <c r="S20" s="36"/>
      <c r="T20" s="36"/>
      <c r="U20" s="36"/>
      <c r="V20" s="36"/>
      <c r="W20" s="36"/>
      <c r="X20" s="36"/>
      <c r="Y20" s="36"/>
    </row>
    <row r="21" spans="1:25" x14ac:dyDescent="0.25">
      <c r="A21" s="54" t="s">
        <v>25</v>
      </c>
      <c r="B21" s="36"/>
      <c r="C21" s="36"/>
      <c r="D21" s="36"/>
      <c r="E21" s="36"/>
      <c r="F21" s="36"/>
      <c r="G21" s="36"/>
      <c r="H21" s="36"/>
      <c r="I21" s="36"/>
      <c r="J21" s="36"/>
      <c r="K21" s="36"/>
      <c r="L21" s="36"/>
      <c r="M21" s="36"/>
      <c r="N21" s="36"/>
      <c r="O21" s="36"/>
      <c r="P21" s="36"/>
      <c r="Q21" s="36"/>
      <c r="R21" s="36"/>
      <c r="S21" s="36"/>
      <c r="T21" s="36"/>
      <c r="U21" s="36"/>
      <c r="V21" s="36"/>
      <c r="W21" s="36"/>
      <c r="X21" s="36"/>
      <c r="Y21" s="36"/>
    </row>
    <row r="22" spans="1:25" x14ac:dyDescent="0.25">
      <c r="A22" s="54" t="s">
        <v>26</v>
      </c>
      <c r="B22" s="36"/>
      <c r="C22" s="36"/>
      <c r="D22" s="36"/>
      <c r="E22" s="36"/>
      <c r="F22" s="36"/>
      <c r="G22" s="36"/>
      <c r="H22" s="36"/>
      <c r="I22" s="36"/>
      <c r="J22" s="36"/>
      <c r="K22" s="36"/>
      <c r="L22" s="36"/>
      <c r="M22" s="36"/>
      <c r="N22" s="36"/>
      <c r="O22" s="36"/>
      <c r="P22" s="36"/>
      <c r="Q22" s="36"/>
      <c r="R22" s="36"/>
      <c r="S22" s="36"/>
      <c r="T22" s="36"/>
      <c r="U22" s="36"/>
      <c r="V22" s="36"/>
      <c r="W22" s="36"/>
      <c r="X22" s="36"/>
      <c r="Y22" s="36"/>
    </row>
  </sheetData>
  <sheetProtection password="C750" sheet="1" objects="1" scenarios="1" selectLockedCells="1"/>
  <dataValidations count="1">
    <dataValidation allowBlank="1" promptTitle="Data input" prompt="Please determine if the data is in logaritmic values or not." sqref="F1"/>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Y22"/>
  <sheetViews>
    <sheetView showGridLines="0" showRowColHeaders="0" workbookViewId="0">
      <selection activeCell="E2" sqref="E2"/>
    </sheetView>
  </sheetViews>
  <sheetFormatPr defaultRowHeight="15" x14ac:dyDescent="0.25"/>
  <cols>
    <col min="1" max="7" width="9.140625" style="23"/>
    <col min="8" max="25" width="9.140625" style="23" customWidth="1"/>
    <col min="26" max="16384" width="9.140625" style="23"/>
  </cols>
  <sheetData>
    <row r="1" spans="1:25" ht="15.75" thickBot="1" x14ac:dyDescent="0.3">
      <c r="A1" s="42" t="s">
        <v>7</v>
      </c>
      <c r="B1" s="35" t="s">
        <v>8</v>
      </c>
      <c r="C1" s="35" t="s">
        <v>27</v>
      </c>
      <c r="D1" s="3" t="s">
        <v>9</v>
      </c>
      <c r="E1" s="52" t="str">
        <f>Details!$B$7</f>
        <v>12X8</v>
      </c>
      <c r="F1" s="10" t="s">
        <v>622</v>
      </c>
    </row>
    <row r="2" spans="1:25" x14ac:dyDescent="0.25">
      <c r="A2" s="48" t="s">
        <v>10</v>
      </c>
      <c r="B2" s="48" t="s">
        <v>2</v>
      </c>
      <c r="C2" s="48" t="s">
        <v>3</v>
      </c>
      <c r="D2" s="35" t="s">
        <v>4</v>
      </c>
      <c r="E2" s="1" t="s">
        <v>5</v>
      </c>
      <c r="F2" s="35" t="s">
        <v>6</v>
      </c>
    </row>
    <row r="3" spans="1:25" x14ac:dyDescent="0.25">
      <c r="A3" s="48" t="s">
        <v>0</v>
      </c>
    </row>
    <row r="4" spans="1:25" x14ac:dyDescent="0.25">
      <c r="A4" s="1" t="s">
        <v>1</v>
      </c>
    </row>
    <row r="6" spans="1:25" x14ac:dyDescent="0.25">
      <c r="A6" s="53"/>
      <c r="B6" s="31">
        <v>1</v>
      </c>
      <c r="C6" s="31">
        <v>2</v>
      </c>
      <c r="D6" s="31">
        <v>3</v>
      </c>
      <c r="E6" s="31">
        <v>4</v>
      </c>
      <c r="F6" s="31">
        <v>5</v>
      </c>
      <c r="G6" s="31">
        <v>6</v>
      </c>
      <c r="H6" s="31">
        <v>7</v>
      </c>
      <c r="I6" s="31">
        <v>8</v>
      </c>
      <c r="J6" s="31">
        <v>9</v>
      </c>
      <c r="K6" s="31">
        <v>10</v>
      </c>
      <c r="L6" s="31">
        <v>11</v>
      </c>
      <c r="M6" s="31">
        <v>12</v>
      </c>
      <c r="N6" s="31">
        <v>13</v>
      </c>
      <c r="O6" s="31">
        <v>14</v>
      </c>
      <c r="P6" s="31">
        <v>15</v>
      </c>
      <c r="Q6" s="31">
        <v>16</v>
      </c>
      <c r="R6" s="31">
        <v>17</v>
      </c>
      <c r="S6" s="31">
        <v>18</v>
      </c>
      <c r="T6" s="31">
        <v>19</v>
      </c>
      <c r="U6" s="31">
        <v>20</v>
      </c>
      <c r="V6" s="31">
        <v>21</v>
      </c>
      <c r="W6" s="31">
        <v>22</v>
      </c>
      <c r="X6" s="31">
        <v>23</v>
      </c>
      <c r="Y6" s="31">
        <v>24</v>
      </c>
    </row>
    <row r="7" spans="1:25" x14ac:dyDescent="0.25">
      <c r="A7" s="54" t="s">
        <v>11</v>
      </c>
      <c r="B7" s="36"/>
      <c r="C7" s="36"/>
      <c r="D7" s="36"/>
      <c r="E7" s="36"/>
      <c r="F7" s="36"/>
      <c r="G7" s="36"/>
      <c r="H7" s="36"/>
      <c r="I7" s="36"/>
      <c r="J7" s="36"/>
      <c r="K7" s="36"/>
      <c r="L7" s="36"/>
      <c r="M7" s="36"/>
      <c r="N7" s="36"/>
      <c r="O7" s="36"/>
      <c r="P7" s="36"/>
      <c r="Q7" s="36"/>
      <c r="R7" s="36"/>
      <c r="S7" s="36"/>
      <c r="T7" s="36"/>
      <c r="U7" s="36"/>
      <c r="V7" s="36"/>
      <c r="W7" s="36"/>
      <c r="X7" s="36"/>
      <c r="Y7" s="36"/>
    </row>
    <row r="8" spans="1:25" x14ac:dyDescent="0.25">
      <c r="A8" s="54" t="s">
        <v>12</v>
      </c>
      <c r="B8" s="36"/>
      <c r="C8" s="36"/>
      <c r="D8" s="36"/>
      <c r="E8" s="36"/>
      <c r="F8" s="36"/>
      <c r="G8" s="36"/>
      <c r="H8" s="36"/>
      <c r="I8" s="36"/>
      <c r="J8" s="36"/>
      <c r="K8" s="36"/>
      <c r="L8" s="36"/>
      <c r="M8" s="36"/>
      <c r="N8" s="36"/>
      <c r="O8" s="36"/>
      <c r="P8" s="36"/>
      <c r="Q8" s="36"/>
      <c r="R8" s="36"/>
      <c r="S8" s="36"/>
      <c r="T8" s="36"/>
      <c r="U8" s="36"/>
      <c r="V8" s="36"/>
      <c r="W8" s="36"/>
      <c r="X8" s="36"/>
      <c r="Y8" s="36"/>
    </row>
    <row r="9" spans="1:25" x14ac:dyDescent="0.25">
      <c r="A9" s="54" t="s">
        <v>13</v>
      </c>
      <c r="B9" s="36"/>
      <c r="C9" s="36"/>
      <c r="D9" s="36"/>
      <c r="E9" s="36"/>
      <c r="F9" s="36"/>
      <c r="G9" s="36"/>
      <c r="H9" s="36"/>
      <c r="I9" s="36"/>
      <c r="J9" s="36"/>
      <c r="K9" s="36"/>
      <c r="L9" s="36"/>
      <c r="M9" s="36"/>
      <c r="N9" s="36"/>
      <c r="O9" s="36"/>
      <c r="P9" s="36"/>
      <c r="Q9" s="36"/>
      <c r="R9" s="36"/>
      <c r="S9" s="36"/>
      <c r="T9" s="36"/>
      <c r="U9" s="36"/>
      <c r="V9" s="36"/>
      <c r="W9" s="36"/>
      <c r="X9" s="36"/>
      <c r="Y9" s="36"/>
    </row>
    <row r="10" spans="1:25" x14ac:dyDescent="0.25">
      <c r="A10" s="54" t="s">
        <v>14</v>
      </c>
      <c r="B10" s="36"/>
      <c r="C10" s="36"/>
      <c r="D10" s="36"/>
      <c r="E10" s="36"/>
      <c r="F10" s="36"/>
      <c r="G10" s="36"/>
      <c r="H10" s="36"/>
      <c r="I10" s="36"/>
      <c r="J10" s="36"/>
      <c r="K10" s="36"/>
      <c r="L10" s="36"/>
      <c r="M10" s="36"/>
      <c r="N10" s="36"/>
      <c r="O10" s="36"/>
      <c r="P10" s="36"/>
      <c r="Q10" s="36"/>
      <c r="R10" s="36"/>
      <c r="S10" s="36"/>
      <c r="T10" s="36"/>
      <c r="U10" s="36"/>
      <c r="V10" s="36"/>
      <c r="W10" s="36"/>
      <c r="X10" s="36"/>
      <c r="Y10" s="36"/>
    </row>
    <row r="11" spans="1:25" x14ac:dyDescent="0.25">
      <c r="A11" s="54" t="s">
        <v>15</v>
      </c>
      <c r="B11" s="36"/>
      <c r="C11" s="36"/>
      <c r="D11" s="36"/>
      <c r="E11" s="36"/>
      <c r="F11" s="36"/>
      <c r="G11" s="36"/>
      <c r="H11" s="36"/>
      <c r="I11" s="36"/>
      <c r="J11" s="36"/>
      <c r="K11" s="36"/>
      <c r="L11" s="36"/>
      <c r="M11" s="36"/>
      <c r="N11" s="36"/>
      <c r="O11" s="36"/>
      <c r="P11" s="36"/>
      <c r="Q11" s="36"/>
      <c r="R11" s="36"/>
      <c r="S11" s="36"/>
      <c r="T11" s="36"/>
      <c r="U11" s="36"/>
      <c r="V11" s="36"/>
      <c r="W11" s="36"/>
      <c r="X11" s="36"/>
      <c r="Y11" s="36"/>
    </row>
    <row r="12" spans="1:25" x14ac:dyDescent="0.25">
      <c r="A12" s="54" t="s">
        <v>16</v>
      </c>
      <c r="B12" s="36"/>
      <c r="C12" s="36"/>
      <c r="D12" s="36"/>
      <c r="E12" s="36"/>
      <c r="F12" s="36"/>
      <c r="G12" s="36"/>
      <c r="H12" s="36"/>
      <c r="I12" s="36"/>
      <c r="J12" s="36"/>
      <c r="K12" s="36"/>
      <c r="L12" s="36"/>
      <c r="M12" s="36"/>
      <c r="N12" s="36"/>
      <c r="O12" s="36"/>
      <c r="P12" s="36"/>
      <c r="Q12" s="36"/>
      <c r="R12" s="36"/>
      <c r="S12" s="36"/>
      <c r="T12" s="36"/>
      <c r="U12" s="36"/>
      <c r="V12" s="36"/>
      <c r="W12" s="36"/>
      <c r="X12" s="36"/>
      <c r="Y12" s="36"/>
    </row>
    <row r="13" spans="1:25" x14ac:dyDescent="0.25">
      <c r="A13" s="54" t="s">
        <v>17</v>
      </c>
      <c r="B13" s="36"/>
      <c r="C13" s="36"/>
      <c r="D13" s="36"/>
      <c r="E13" s="36"/>
      <c r="F13" s="36"/>
      <c r="G13" s="36"/>
      <c r="H13" s="36"/>
      <c r="I13" s="36"/>
      <c r="J13" s="36"/>
      <c r="K13" s="36"/>
      <c r="L13" s="36"/>
      <c r="M13" s="36"/>
      <c r="N13" s="36"/>
      <c r="O13" s="36"/>
      <c r="P13" s="36"/>
      <c r="Q13" s="36"/>
      <c r="R13" s="36"/>
      <c r="S13" s="36"/>
      <c r="T13" s="36"/>
      <c r="U13" s="36"/>
      <c r="V13" s="36"/>
      <c r="W13" s="36"/>
      <c r="X13" s="36"/>
      <c r="Y13" s="36"/>
    </row>
    <row r="14" spans="1:25" x14ac:dyDescent="0.25">
      <c r="A14" s="54" t="s">
        <v>18</v>
      </c>
      <c r="B14" s="36"/>
      <c r="C14" s="36"/>
      <c r="D14" s="36"/>
      <c r="E14" s="36"/>
      <c r="F14" s="36"/>
      <c r="G14" s="36"/>
      <c r="H14" s="36"/>
      <c r="I14" s="36"/>
      <c r="J14" s="36"/>
      <c r="K14" s="36"/>
      <c r="L14" s="36"/>
      <c r="M14" s="36"/>
      <c r="N14" s="36"/>
      <c r="O14" s="36"/>
      <c r="P14" s="36"/>
      <c r="Q14" s="36"/>
      <c r="R14" s="36"/>
      <c r="S14" s="36"/>
      <c r="T14" s="36"/>
      <c r="U14" s="36"/>
      <c r="V14" s="36"/>
      <c r="W14" s="36"/>
      <c r="X14" s="36"/>
      <c r="Y14" s="36"/>
    </row>
    <row r="15" spans="1:25" x14ac:dyDescent="0.25">
      <c r="A15" s="54" t="s">
        <v>19</v>
      </c>
      <c r="B15" s="36"/>
      <c r="C15" s="36"/>
      <c r="D15" s="36"/>
      <c r="E15" s="36"/>
      <c r="F15" s="36"/>
      <c r="G15" s="36"/>
      <c r="H15" s="36"/>
      <c r="I15" s="36"/>
      <c r="J15" s="36"/>
      <c r="K15" s="36"/>
      <c r="L15" s="36"/>
      <c r="M15" s="36"/>
      <c r="N15" s="36"/>
      <c r="O15" s="36"/>
      <c r="P15" s="36"/>
      <c r="Q15" s="36"/>
      <c r="R15" s="36"/>
      <c r="S15" s="36"/>
      <c r="T15" s="36"/>
      <c r="U15" s="36"/>
      <c r="V15" s="36"/>
      <c r="W15" s="36"/>
      <c r="X15" s="36"/>
      <c r="Y15" s="36"/>
    </row>
    <row r="16" spans="1:25" x14ac:dyDescent="0.25">
      <c r="A16" s="54" t="s">
        <v>20</v>
      </c>
      <c r="B16" s="36"/>
      <c r="C16" s="36"/>
      <c r="D16" s="36"/>
      <c r="E16" s="36"/>
      <c r="F16" s="36"/>
      <c r="G16" s="36"/>
      <c r="H16" s="36"/>
      <c r="I16" s="36"/>
      <c r="J16" s="36"/>
      <c r="K16" s="36"/>
      <c r="L16" s="36"/>
      <c r="M16" s="36"/>
      <c r="N16" s="36"/>
      <c r="O16" s="36"/>
      <c r="P16" s="36"/>
      <c r="Q16" s="36"/>
      <c r="R16" s="36"/>
      <c r="S16" s="36"/>
      <c r="T16" s="36"/>
      <c r="U16" s="36"/>
      <c r="V16" s="36"/>
      <c r="W16" s="36"/>
      <c r="X16" s="36"/>
      <c r="Y16" s="36"/>
    </row>
    <row r="17" spans="1:25" x14ac:dyDescent="0.25">
      <c r="A17" s="54" t="s">
        <v>21</v>
      </c>
      <c r="B17" s="36"/>
      <c r="C17" s="36"/>
      <c r="D17" s="36"/>
      <c r="E17" s="36"/>
      <c r="F17" s="36"/>
      <c r="G17" s="36"/>
      <c r="H17" s="36"/>
      <c r="I17" s="36"/>
      <c r="J17" s="36"/>
      <c r="K17" s="36"/>
      <c r="L17" s="36"/>
      <c r="M17" s="36"/>
      <c r="N17" s="36"/>
      <c r="O17" s="36"/>
      <c r="P17" s="36"/>
      <c r="Q17" s="36"/>
      <c r="R17" s="36"/>
      <c r="S17" s="36"/>
      <c r="T17" s="36"/>
      <c r="U17" s="36"/>
      <c r="V17" s="36"/>
      <c r="W17" s="36"/>
      <c r="X17" s="36"/>
      <c r="Y17" s="36"/>
    </row>
    <row r="18" spans="1:25" x14ac:dyDescent="0.25">
      <c r="A18" s="54" t="s">
        <v>22</v>
      </c>
      <c r="B18" s="36"/>
      <c r="C18" s="36"/>
      <c r="D18" s="36"/>
      <c r="E18" s="36"/>
      <c r="F18" s="36"/>
      <c r="G18" s="36"/>
      <c r="H18" s="36"/>
      <c r="I18" s="36"/>
      <c r="J18" s="36"/>
      <c r="K18" s="36"/>
      <c r="L18" s="36"/>
      <c r="M18" s="36"/>
      <c r="N18" s="36"/>
      <c r="O18" s="36"/>
      <c r="P18" s="36"/>
      <c r="Q18" s="36"/>
      <c r="R18" s="36"/>
      <c r="S18" s="36"/>
      <c r="T18" s="36"/>
      <c r="U18" s="36"/>
      <c r="V18" s="36"/>
      <c r="W18" s="36"/>
      <c r="X18" s="36"/>
      <c r="Y18" s="36"/>
    </row>
    <row r="19" spans="1:25" x14ac:dyDescent="0.25">
      <c r="A19" s="54" t="s">
        <v>23</v>
      </c>
      <c r="B19" s="36"/>
      <c r="C19" s="36"/>
      <c r="D19" s="36"/>
      <c r="E19" s="36"/>
      <c r="F19" s="36"/>
      <c r="G19" s="36"/>
      <c r="H19" s="36"/>
      <c r="I19" s="36"/>
      <c r="J19" s="36"/>
      <c r="K19" s="36"/>
      <c r="L19" s="36"/>
      <c r="M19" s="36"/>
      <c r="N19" s="36"/>
      <c r="O19" s="36"/>
      <c r="P19" s="36"/>
      <c r="Q19" s="36"/>
      <c r="R19" s="36"/>
      <c r="S19" s="36"/>
      <c r="T19" s="36"/>
      <c r="U19" s="36"/>
      <c r="V19" s="36"/>
      <c r="W19" s="36"/>
      <c r="X19" s="36"/>
      <c r="Y19" s="36"/>
    </row>
    <row r="20" spans="1:25" x14ac:dyDescent="0.25">
      <c r="A20" s="54" t="s">
        <v>24</v>
      </c>
      <c r="B20" s="36"/>
      <c r="C20" s="36"/>
      <c r="D20" s="36"/>
      <c r="E20" s="36"/>
      <c r="F20" s="36"/>
      <c r="G20" s="36"/>
      <c r="H20" s="36"/>
      <c r="I20" s="36"/>
      <c r="J20" s="36"/>
      <c r="K20" s="36"/>
      <c r="L20" s="36"/>
      <c r="M20" s="36"/>
      <c r="N20" s="36"/>
      <c r="O20" s="36"/>
      <c r="P20" s="36"/>
      <c r="Q20" s="36"/>
      <c r="R20" s="36"/>
      <c r="S20" s="36"/>
      <c r="T20" s="36"/>
      <c r="U20" s="36"/>
      <c r="V20" s="36"/>
      <c r="W20" s="36"/>
      <c r="X20" s="36"/>
      <c r="Y20" s="36"/>
    </row>
    <row r="21" spans="1:25" x14ac:dyDescent="0.25">
      <c r="A21" s="54" t="s">
        <v>25</v>
      </c>
      <c r="B21" s="36"/>
      <c r="C21" s="36"/>
      <c r="D21" s="36"/>
      <c r="E21" s="36"/>
      <c r="F21" s="36"/>
      <c r="G21" s="36"/>
      <c r="H21" s="36"/>
      <c r="I21" s="36"/>
      <c r="J21" s="36"/>
      <c r="K21" s="36"/>
      <c r="L21" s="36"/>
      <c r="M21" s="36"/>
      <c r="N21" s="36"/>
      <c r="O21" s="36"/>
      <c r="P21" s="36"/>
      <c r="Q21" s="36"/>
      <c r="R21" s="36"/>
      <c r="S21" s="36"/>
      <c r="T21" s="36"/>
      <c r="U21" s="36"/>
      <c r="V21" s="36"/>
      <c r="W21" s="36"/>
      <c r="X21" s="36"/>
      <c r="Y21" s="36"/>
    </row>
    <row r="22" spans="1:25" x14ac:dyDescent="0.25">
      <c r="A22" s="54" t="s">
        <v>26</v>
      </c>
      <c r="B22" s="36"/>
      <c r="C22" s="36"/>
      <c r="D22" s="36"/>
      <c r="E22" s="36"/>
      <c r="F22" s="36"/>
      <c r="G22" s="36"/>
      <c r="H22" s="36"/>
      <c r="I22" s="36"/>
      <c r="J22" s="36"/>
      <c r="K22" s="36"/>
      <c r="L22" s="36"/>
      <c r="M22" s="36"/>
      <c r="N22" s="36"/>
      <c r="O22" s="36"/>
      <c r="P22" s="36"/>
      <c r="Q22" s="36"/>
      <c r="R22" s="36"/>
      <c r="S22" s="36"/>
      <c r="T22" s="36"/>
      <c r="U22" s="36"/>
      <c r="V22" s="36"/>
      <c r="W22" s="36"/>
      <c r="X22" s="36"/>
      <c r="Y22" s="36"/>
    </row>
  </sheetData>
  <sheetProtection password="C750" sheet="1" objects="1" scenarios="1" selectLockedCells="1"/>
  <dataValidations count="1">
    <dataValidation allowBlank="1" promptTitle="Data input" prompt="Please determine if the data is in logaritmic values or not." sqref="F1"/>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G258"/>
  <sheetViews>
    <sheetView topLeftCell="F1" workbookViewId="0">
      <selection activeCell="BG4" sqref="BG4"/>
    </sheetView>
  </sheetViews>
  <sheetFormatPr defaultRowHeight="15" x14ac:dyDescent="0.25"/>
  <cols>
    <col min="4" max="4" width="16.140625" customWidth="1"/>
    <col min="5" max="5" width="22.28515625" bestFit="1" customWidth="1"/>
    <col min="6" max="6" width="26.42578125" bestFit="1" customWidth="1"/>
    <col min="56" max="56" width="12" bestFit="1" customWidth="1"/>
  </cols>
  <sheetData>
    <row r="1" spans="1:59" x14ac:dyDescent="0.25">
      <c r="B1" t="s">
        <v>70</v>
      </c>
      <c r="C1">
        <f>IF(Results!B3="",1,Results!B3)</f>
        <v>1</v>
      </c>
      <c r="F1" t="str">
        <f>Results!B4&amp;Results!AL3&amp;Results!AM3</f>
        <v>1AllAll</v>
      </c>
      <c r="BF1">
        <f ca="1">MIN(BF4:BF255)</f>
        <v>10101</v>
      </c>
      <c r="BG1" t="str">
        <f ca="1">IF(BF1=0,"",LEFT(BF1,1)&amp;CHAR(RIGHT(LEFT(BF1,3),2)+64)&amp;RIGHT(BF1,2)+0)</f>
        <v>1A1</v>
      </c>
    </row>
    <row r="2" spans="1:59" x14ac:dyDescent="0.25">
      <c r="B2" t="s">
        <v>71</v>
      </c>
      <c r="C2">
        <f ca="1">COUNT(Data_Amplitude!$BB$4:$BB$1155)</f>
        <v>144</v>
      </c>
      <c r="D2">
        <f ca="1">ROUNDUP(C2/252,0)</f>
        <v>1</v>
      </c>
      <c r="F2" t="str">
        <f>IF(F1=Results!B4&amp;"AllAll","All",IF(ISERROR(MATCH(F1,Data_Singlepoint,0)),"",MATCH(F1,Samples_Chart_Show,0)))</f>
        <v>All</v>
      </c>
      <c r="BD2">
        <f ca="1">MAX(BD4:BD255)</f>
        <v>0</v>
      </c>
      <c r="BF2">
        <f ca="1">MAX(BF4:BF255)</f>
        <v>20809</v>
      </c>
      <c r="BG2" t="str">
        <f ca="1">IF(BF2=0,"",LEFT(BF2,1)&amp;CHAR(RIGHT(LEFT(BF2,3),2)+64)&amp;RIGHT(BF2,2)+0)</f>
        <v>2H9</v>
      </c>
    </row>
    <row r="3" spans="1:59" x14ac:dyDescent="0.25">
      <c r="C3" t="s">
        <v>72</v>
      </c>
      <c r="D3" t="s">
        <v>73</v>
      </c>
      <c r="E3" t="s">
        <v>129</v>
      </c>
      <c r="F3">
        <f>Data_Amplitude!D3</f>
        <v>1</v>
      </c>
      <c r="G3">
        <f>Data_Amplitude!E3</f>
        <v>2</v>
      </c>
      <c r="H3">
        <f>Data_Amplitude!F3</f>
        <v>3</v>
      </c>
      <c r="I3">
        <f>Data_Amplitude!G3</f>
        <v>4</v>
      </c>
      <c r="J3">
        <f>Data_Amplitude!H3</f>
        <v>5</v>
      </c>
      <c r="K3">
        <f>Data_Amplitude!I3</f>
        <v>6</v>
      </c>
      <c r="L3">
        <f>Data_Amplitude!J3</f>
        <v>7</v>
      </c>
      <c r="M3">
        <f>Data_Amplitude!K3</f>
        <v>8</v>
      </c>
      <c r="N3">
        <f>Data_Amplitude!L3</f>
        <v>9</v>
      </c>
      <c r="O3">
        <f>Data_Amplitude!M3</f>
        <v>10</v>
      </c>
      <c r="P3">
        <f>Data_Amplitude!N3</f>
        <v>11</v>
      </c>
      <c r="Q3">
        <f>Data_Amplitude!O3</f>
        <v>12</v>
      </c>
      <c r="R3">
        <f>Data_Amplitude!P3</f>
        <v>13</v>
      </c>
      <c r="S3">
        <f>Data_Amplitude!Q3</f>
        <v>14</v>
      </c>
      <c r="T3">
        <f>Data_Amplitude!R3</f>
        <v>15</v>
      </c>
      <c r="U3">
        <f>Data_Amplitude!S3</f>
        <v>16</v>
      </c>
      <c r="V3">
        <f>Data_Amplitude!T3</f>
        <v>17</v>
      </c>
      <c r="W3">
        <f>Data_Amplitude!U3</f>
        <v>18</v>
      </c>
      <c r="X3">
        <f>Data_Amplitude!V3</f>
        <v>19</v>
      </c>
      <c r="Y3">
        <f>Data_Amplitude!W3</f>
        <v>20</v>
      </c>
      <c r="Z3">
        <f>Data_Amplitude!X3</f>
        <v>21</v>
      </c>
      <c r="AA3">
        <f>Data_Amplitude!Y3</f>
        <v>22</v>
      </c>
      <c r="AB3">
        <f>Data_Amplitude!Z3</f>
        <v>23</v>
      </c>
      <c r="AC3">
        <f>Data_Amplitude!AA3</f>
        <v>24</v>
      </c>
      <c r="AD3">
        <f>Data_Amplitude!AB3</f>
        <v>25</v>
      </c>
      <c r="AE3">
        <f>Data_Amplitude!AC3</f>
        <v>26</v>
      </c>
      <c r="AF3">
        <f>Data_Amplitude!AD3</f>
        <v>27</v>
      </c>
      <c r="AG3">
        <f>Data_Amplitude!AE3</f>
        <v>28</v>
      </c>
      <c r="AH3">
        <f>Data_Amplitude!AF3</f>
        <v>29</v>
      </c>
      <c r="AI3">
        <f>Data_Amplitude!AG3</f>
        <v>30</v>
      </c>
      <c r="AJ3">
        <f>Data_Amplitude!AH3</f>
        <v>31</v>
      </c>
      <c r="AK3">
        <f>Data_Amplitude!AI3</f>
        <v>32</v>
      </c>
      <c r="AL3">
        <f>Data_Amplitude!AJ3</f>
        <v>33</v>
      </c>
      <c r="AM3">
        <f>Data_Amplitude!AK3</f>
        <v>34</v>
      </c>
      <c r="AN3">
        <f>Data_Amplitude!AL3</f>
        <v>35</v>
      </c>
      <c r="AO3">
        <f>Data_Amplitude!AM3</f>
        <v>36</v>
      </c>
      <c r="AP3">
        <f>Data_Amplitude!AN3</f>
        <v>37</v>
      </c>
      <c r="AQ3">
        <f>Data_Amplitude!AO3</f>
        <v>38</v>
      </c>
      <c r="AR3">
        <f>Data_Amplitude!AP3</f>
        <v>39</v>
      </c>
      <c r="AS3">
        <f>Data_Amplitude!AQ3</f>
        <v>40</v>
      </c>
      <c r="AT3" t="str">
        <f>Data_Amplitude!AR3</f>
        <v/>
      </c>
      <c r="AU3" t="str">
        <f>Data_Amplitude!AS3</f>
        <v/>
      </c>
      <c r="AV3" t="str">
        <f>Data_Amplitude!AT3</f>
        <v/>
      </c>
      <c r="AW3" t="str">
        <f>Data_Amplitude!AU3</f>
        <v/>
      </c>
      <c r="AX3" t="str">
        <f>Data_Amplitude!AV3</f>
        <v/>
      </c>
      <c r="AY3" t="str">
        <f>Data_Amplitude!AW3</f>
        <v/>
      </c>
      <c r="AZ3" t="str">
        <f>Data_Amplitude!AX3</f>
        <v/>
      </c>
      <c r="BA3" t="str">
        <f>Data_Amplitude!AY3</f>
        <v/>
      </c>
      <c r="BB3" t="str">
        <f>Data_Amplitude!AZ3</f>
        <v/>
      </c>
      <c r="BC3" t="str">
        <f>Data_Amplitude!BA3</f>
        <v/>
      </c>
      <c r="BD3" t="s">
        <v>539</v>
      </c>
      <c r="BE3" t="s">
        <v>555</v>
      </c>
      <c r="BF3">
        <f ca="1">COUNT(BF4:BF255)</f>
        <v>130</v>
      </c>
      <c r="BG3" t="s">
        <v>873</v>
      </c>
    </row>
    <row r="4" spans="1:59" x14ac:dyDescent="0.25">
      <c r="A4">
        <f t="shared" ref="A4:A67" ca="1" si="0">IF((B4+INDEX(Data_ChartNumber,$C$1))&gt;$C$2,"N/A",(B4+INDEX(Data_ChartNumber,$C$1)))</f>
        <v>1</v>
      </c>
      <c r="B4">
        <v>1</v>
      </c>
      <c r="C4" t="str">
        <f ca="1">IF(ISERROR($F$2),C258,C257)</f>
        <v>1A1</v>
      </c>
      <c r="D4" t="str">
        <f t="shared" ref="D4:BE4" ca="1" si="1">IF(ISERROR($F$2),D258,D257)</f>
        <v>3G_SodA</v>
      </c>
      <c r="E4" t="str">
        <f t="shared" ca="1" si="1"/>
        <v>1A1-3G_SodA</v>
      </c>
      <c r="F4">
        <f t="shared" ca="1" si="1"/>
        <v>7.758545141667751E-4</v>
      </c>
      <c r="G4">
        <f t="shared" ca="1" si="1"/>
        <v>7.758545141667751E-4</v>
      </c>
      <c r="H4">
        <f t="shared" ca="1" si="1"/>
        <v>7.758545141667751E-4</v>
      </c>
      <c r="I4">
        <f t="shared" ca="1" si="1"/>
        <v>7.758545141667751E-4</v>
      </c>
      <c r="J4">
        <f t="shared" ca="1" si="1"/>
        <v>7.758545141667751E-4</v>
      </c>
      <c r="K4">
        <f t="shared" ca="1" si="1"/>
        <v>7.758545141667751E-4</v>
      </c>
      <c r="L4">
        <f t="shared" ca="1" si="1"/>
        <v>7.758545141667751E-4</v>
      </c>
      <c r="M4">
        <f t="shared" ca="1" si="1"/>
        <v>7.758545141667751E-4</v>
      </c>
      <c r="N4">
        <f t="shared" ca="1" si="1"/>
        <v>7.758545141667751E-4</v>
      </c>
      <c r="O4">
        <f t="shared" ca="1" si="1"/>
        <v>7.758545141667751E-4</v>
      </c>
      <c r="P4">
        <f t="shared" ca="1" si="1"/>
        <v>7.758545141667751E-4</v>
      </c>
      <c r="Q4">
        <f t="shared" ca="1" si="1"/>
        <v>7.758545141667751E-4</v>
      </c>
      <c r="R4">
        <f t="shared" ca="1" si="1"/>
        <v>7.758545141667751E-4</v>
      </c>
      <c r="S4">
        <f t="shared" ca="1" si="1"/>
        <v>7.758545141667751E-4</v>
      </c>
      <c r="T4">
        <f t="shared" ca="1" si="1"/>
        <v>7.758545141667751E-4</v>
      </c>
      <c r="U4">
        <f t="shared" ca="1" si="1"/>
        <v>7.758545141667751E-4</v>
      </c>
      <c r="V4">
        <f t="shared" ca="1" si="1"/>
        <v>7.758545141667751E-4</v>
      </c>
      <c r="W4">
        <f t="shared" ca="1" si="1"/>
        <v>7.758545141667751E-4</v>
      </c>
      <c r="X4">
        <f t="shared" ca="1" si="1"/>
        <v>7.758545141667751E-4</v>
      </c>
      <c r="Y4">
        <f t="shared" ca="1" si="1"/>
        <v>2.6584767090050291E-3</v>
      </c>
      <c r="Z4">
        <f t="shared" ca="1" si="1"/>
        <v>9.0345373185235552E-3</v>
      </c>
      <c r="AA4">
        <f t="shared" ca="1" si="1"/>
        <v>2.0068301219734779E-2</v>
      </c>
      <c r="AB4">
        <f t="shared" ca="1" si="1"/>
        <v>3.9623077428360493E-2</v>
      </c>
      <c r="AC4">
        <f t="shared" ca="1" si="1"/>
        <v>7.1537033824865662E-2</v>
      </c>
      <c r="AD4">
        <f t="shared" ca="1" si="1"/>
        <v>0.12242680118053657</v>
      </c>
      <c r="AE4">
        <f t="shared" ca="1" si="1"/>
        <v>0.19910705183565616</v>
      </c>
      <c r="AF4">
        <f t="shared" ca="1" si="1"/>
        <v>0.30479887369562697</v>
      </c>
      <c r="AG4">
        <f t="shared" ca="1" si="1"/>
        <v>0.43239224027052303</v>
      </c>
      <c r="AH4">
        <f t="shared" ca="1" si="1"/>
        <v>0.56336718889309523</v>
      </c>
      <c r="AI4">
        <f t="shared" ca="1" si="1"/>
        <v>0.67931740364006654</v>
      </c>
      <c r="AJ4">
        <f t="shared" ca="1" si="1"/>
        <v>0.76718570154212229</v>
      </c>
      <c r="AK4">
        <f t="shared" ca="1" si="1"/>
        <v>0.82814318581773316</v>
      </c>
      <c r="AL4">
        <f t="shared" ca="1" si="1"/>
        <v>0.86992412160821064</v>
      </c>
      <c r="AM4">
        <f t="shared" ca="1" si="1"/>
        <v>0.90239679631059866</v>
      </c>
      <c r="AN4">
        <f t="shared" ca="1" si="1"/>
        <v>0.92912698940882665</v>
      </c>
      <c r="AO4">
        <f t="shared" ca="1" si="1"/>
        <v>0.95129866422464215</v>
      </c>
      <c r="AP4">
        <f t="shared" ca="1" si="1"/>
        <v>0.96889316908864742</v>
      </c>
      <c r="AQ4">
        <f t="shared" ca="1" si="1"/>
        <v>0.98316547858099312</v>
      </c>
      <c r="AR4">
        <f t="shared" ca="1" si="1"/>
        <v>0.99466316002889865</v>
      </c>
      <c r="AS4">
        <f t="shared" ca="1" si="1"/>
        <v>1</v>
      </c>
      <c r="AT4" t="e">
        <f t="shared" ca="1" si="1"/>
        <v>#N/A</v>
      </c>
      <c r="AU4" t="e">
        <f t="shared" ca="1" si="1"/>
        <v>#N/A</v>
      </c>
      <c r="AV4" t="e">
        <f t="shared" ca="1" si="1"/>
        <v>#N/A</v>
      </c>
      <c r="AW4" t="e">
        <f t="shared" ca="1" si="1"/>
        <v>#N/A</v>
      </c>
      <c r="AX4" t="e">
        <f t="shared" ca="1" si="1"/>
        <v>#N/A</v>
      </c>
      <c r="AY4" t="e">
        <f t="shared" ca="1" si="1"/>
        <v>#N/A</v>
      </c>
      <c r="AZ4" t="e">
        <f t="shared" ca="1" si="1"/>
        <v>#N/A</v>
      </c>
      <c r="BA4" t="e">
        <f t="shared" ca="1" si="1"/>
        <v>#N/A</v>
      </c>
      <c r="BB4" t="e">
        <f t="shared" ca="1" si="1"/>
        <v>#N/A</v>
      </c>
      <c r="BC4" t="e">
        <f t="shared" ca="1" si="1"/>
        <v>#N/A</v>
      </c>
      <c r="BD4" t="str">
        <f t="shared" si="1"/>
        <v/>
      </c>
      <c r="BE4">
        <f t="shared" ca="1" si="1"/>
        <v>45</v>
      </c>
      <c r="BF4">
        <f ca="1">BF257</f>
        <v>10101</v>
      </c>
      <c r="BG4" s="104">
        <f ca="1">IFERROR(IF(LEFT(C4,1)+0=Results!$C$4,INDEX(Results!$CK$8:$DH$23,CODE(RIGHT(LEFT(C4,2),1))-64,RIGHT(C4,LEN(C4)-2)+0),IF(Results!$AL$7=2,2,45)),"")</f>
        <v>0</v>
      </c>
    </row>
    <row r="5" spans="1:59" x14ac:dyDescent="0.25">
      <c r="A5">
        <f t="shared" ca="1" si="0"/>
        <v>2</v>
      </c>
      <c r="B5">
        <v>2</v>
      </c>
      <c r="C5" t="str">
        <f t="shared" ref="C5:C68" ca="1" si="2">IFERROR(VLOOKUP(A5,Data_OrderChart,2,FALSE),"")</f>
        <v>1B1</v>
      </c>
      <c r="D5" t="str">
        <f t="shared" ref="D5:D68" ca="1" si="3">IFERROR(VLOOKUP(C5,Data_qPCR,54,FALSE),"")</f>
        <v>3G_SodA</v>
      </c>
      <c r="E5" s="268" t="str">
        <f t="shared" ref="E5:E68" ca="1" si="4">IF(C5="","",C5&amp;"-"&amp;D5)</f>
        <v>1B1-3G_SodA</v>
      </c>
      <c r="F5">
        <f ca="1">IFERROR(IF(OR($BE5=45,$BE5=45+Results!$AR$2),VLOOKUP($C5,Data_qPCR,F$3+2,FALSE),NA()),NA())</f>
        <v>4.8586133193859654E-4</v>
      </c>
      <c r="G5" s="79">
        <f ca="1">IFERROR(IF(OR($BE5=45,$BE5=45+Results!$AR$2),VLOOKUP($C5,Data_qPCR,G$3+2,FALSE),NA()),NA())</f>
        <v>4.8586133193859654E-4</v>
      </c>
      <c r="H5" s="79">
        <f ca="1">IFERROR(IF(OR($BE5=45,$BE5=45+Results!$AR$2),VLOOKUP($C5,Data_qPCR,H$3+2,FALSE),NA()),NA())</f>
        <v>4.8586133193859654E-4</v>
      </c>
      <c r="I5" s="79">
        <f ca="1">IFERROR(IF(OR($BE5=45,$BE5=45+Results!$AR$2),VLOOKUP($C5,Data_qPCR,I$3+2,FALSE),NA()),NA())</f>
        <v>4.8586133193859654E-4</v>
      </c>
      <c r="J5" s="79">
        <f ca="1">IFERROR(IF(OR($BE5=45,$BE5=45+Results!$AR$2),VLOOKUP($C5,Data_qPCR,J$3+2,FALSE),NA()),NA())</f>
        <v>4.8586133193859654E-4</v>
      </c>
      <c r="K5" s="79">
        <f ca="1">IFERROR(IF(OR($BE5=45,$BE5=45+Results!$AR$2),VLOOKUP($C5,Data_qPCR,K$3+2,FALSE),NA()),NA())</f>
        <v>4.8586133193859654E-4</v>
      </c>
      <c r="L5" s="79">
        <f ca="1">IFERROR(IF(OR($BE5=45,$BE5=45+Results!$AR$2),VLOOKUP($C5,Data_qPCR,L$3+2,FALSE),NA()),NA())</f>
        <v>4.8586133193859654E-4</v>
      </c>
      <c r="M5" s="79">
        <f ca="1">IFERROR(IF(OR($BE5=45,$BE5=45+Results!$AR$2),VLOOKUP($C5,Data_qPCR,M$3+2,FALSE),NA()),NA())</f>
        <v>4.8586133193859654E-4</v>
      </c>
      <c r="N5" s="79">
        <f ca="1">IFERROR(IF(OR($BE5=45,$BE5=45+Results!$AR$2),VLOOKUP($C5,Data_qPCR,N$3+2,FALSE),NA()),NA())</f>
        <v>4.8586133193859654E-4</v>
      </c>
      <c r="O5" s="79">
        <f ca="1">IFERROR(IF(OR($BE5=45,$BE5=45+Results!$AR$2),VLOOKUP($C5,Data_qPCR,O$3+2,FALSE),NA()),NA())</f>
        <v>4.8586133193859654E-4</v>
      </c>
      <c r="P5" s="79">
        <f ca="1">IFERROR(IF(OR($BE5=45,$BE5=45+Results!$AR$2),VLOOKUP($C5,Data_qPCR,P$3+2,FALSE),NA()),NA())</f>
        <v>4.8586133193859654E-4</v>
      </c>
      <c r="Q5" s="79">
        <f ca="1">IFERROR(IF(OR($BE5=45,$BE5=45+Results!$AR$2),VLOOKUP($C5,Data_qPCR,Q$3+2,FALSE),NA()),NA())</f>
        <v>4.8586133193859654E-4</v>
      </c>
      <c r="R5" s="79">
        <f ca="1">IFERROR(IF(OR($BE5=45,$BE5=45+Results!$AR$2),VLOOKUP($C5,Data_qPCR,R$3+2,FALSE),NA()),NA())</f>
        <v>4.8586133193859654E-4</v>
      </c>
      <c r="S5" s="79">
        <f ca="1">IFERROR(IF(OR($BE5=45,$BE5=45+Results!$AR$2),VLOOKUP($C5,Data_qPCR,S$3+2,FALSE),NA()),NA())</f>
        <v>4.8586133193859654E-4</v>
      </c>
      <c r="T5" s="79">
        <f ca="1">IFERROR(IF(OR($BE5=45,$BE5=45+Results!$AR$2),VLOOKUP($C5,Data_qPCR,T$3+2,FALSE),NA()),NA())</f>
        <v>4.8586133193859654E-4</v>
      </c>
      <c r="U5" s="79">
        <f ca="1">IFERROR(IF(OR($BE5=45,$BE5=45+Results!$AR$2),VLOOKUP($C5,Data_qPCR,U$3+2,FALSE),NA()),NA())</f>
        <v>4.8586133193859654E-4</v>
      </c>
      <c r="V5" s="79">
        <f ca="1">IFERROR(IF(OR($BE5=45,$BE5=45+Results!$AR$2),VLOOKUP($C5,Data_qPCR,V$3+2,FALSE),NA()),NA())</f>
        <v>4.8586133193859654E-4</v>
      </c>
      <c r="W5" s="79">
        <f ca="1">IFERROR(IF(OR($BE5=45,$BE5=45+Results!$AR$2),VLOOKUP($C5,Data_qPCR,W$3+2,FALSE),NA()),NA())</f>
        <v>4.8586133193859654E-4</v>
      </c>
      <c r="X5" s="79">
        <f ca="1">IFERROR(IF(OR($BE5=45,$BE5=45+Results!$AR$2),VLOOKUP($C5,Data_qPCR,X$3+2,FALSE),NA()),NA())</f>
        <v>4.8586133193859654E-4</v>
      </c>
      <c r="Y5" s="79">
        <f ca="1">IFERROR(IF(OR($BE5=45,$BE5=45+Results!$AR$2),VLOOKUP($C5,Data_qPCR,Y$3+2,FALSE),NA()),NA())</f>
        <v>2.3177112895482218E-3</v>
      </c>
      <c r="Z5" s="79">
        <f ca="1">IFERROR(IF(OR($BE5=45,$BE5=45+Results!$AR$2),VLOOKUP($C5,Data_qPCR,Z$3+2,FALSE),NA()),NA())</f>
        <v>7.8178036803296398E-3</v>
      </c>
      <c r="AA5" s="79">
        <f ca="1">IFERROR(IF(OR($BE5=45,$BE5=45+Results!$AR$2),VLOOKUP($C5,Data_qPCR,AA$3+2,FALSE),NA()),NA())</f>
        <v>1.8994663814384083E-2</v>
      </c>
      <c r="AB5" s="79">
        <f ca="1">IFERROR(IF(OR($BE5=45,$BE5=45+Results!$AR$2),VLOOKUP($C5,Data_qPCR,AB$3+2,FALSE),NA()),NA())</f>
        <v>3.6422642292133676E-2</v>
      </c>
      <c r="AC5" s="79">
        <f ca="1">IFERROR(IF(OR($BE5=45,$BE5=45+Results!$AR$2),VLOOKUP($C5,Data_qPCR,AC$3+2,FALSE),NA()),NA())</f>
        <v>6.657504157764331E-2</v>
      </c>
      <c r="AD5" s="79">
        <f ca="1">IFERROR(IF(OR($BE5=45,$BE5=45+Results!$AR$2),VLOOKUP($C5,Data_qPCR,AD$3+2,FALSE),NA()),NA())</f>
        <v>0.11437703773184854</v>
      </c>
      <c r="AE5" s="79">
        <f ca="1">IFERROR(IF(OR($BE5=45,$BE5=45+Results!$AR$2),VLOOKUP($C5,Data_qPCR,AE$3+2,FALSE),NA()),NA())</f>
        <v>0.18754986955597072</v>
      </c>
      <c r="AF5" s="79">
        <f ca="1">IFERROR(IF(OR($BE5=45,$BE5=45+Results!$AR$2),VLOOKUP($C5,Data_qPCR,AF$3+2,FALSE),NA()),NA())</f>
        <v>0.2890403936023993</v>
      </c>
      <c r="AG5" s="79">
        <f ca="1">IFERROR(IF(OR($BE5=45,$BE5=45+Results!$AR$2),VLOOKUP($C5,Data_qPCR,AG$3+2,FALSE),NA()),NA())</f>
        <v>0.41440137394540044</v>
      </c>
      <c r="AH5" s="79">
        <f ca="1">IFERROR(IF(OR($BE5=45,$BE5=45+Results!$AR$2),VLOOKUP($C5,Data_qPCR,AH$3+2,FALSE),NA()),NA())</f>
        <v>0.54689910993778179</v>
      </c>
      <c r="AI5" s="79">
        <f ca="1">IFERROR(IF(OR($BE5=45,$BE5=45+Results!$AR$2),VLOOKUP($C5,Data_qPCR,AI$3+2,FALSE),NA()),NA())</f>
        <v>0.666566262269497</v>
      </c>
      <c r="AJ5" s="79">
        <f ca="1">IFERROR(IF(OR($BE5=45,$BE5=45+Results!$AR$2),VLOOKUP($C5,Data_qPCR,AJ$3+2,FALSE),NA()),NA())</f>
        <v>0.75963244959161325</v>
      </c>
      <c r="AK5" s="79">
        <f ca="1">IFERROR(IF(OR($BE5=45,$BE5=45+Results!$AR$2),VLOOKUP($C5,Data_qPCR,AK$3+2,FALSE),NA()),NA())</f>
        <v>0.82433667053377269</v>
      </c>
      <c r="AL5" s="79">
        <f ca="1">IFERROR(IF(OR($BE5=45,$BE5=45+Results!$AR$2),VLOOKUP($C5,Data_qPCR,AL$3+2,FALSE),NA()),NA())</f>
        <v>0.86903797431661056</v>
      </c>
      <c r="AM5" s="79">
        <f ca="1">IFERROR(IF(OR($BE5=45,$BE5=45+Results!$AR$2),VLOOKUP($C5,Data_qPCR,AM$3+2,FALSE),NA()),NA())</f>
        <v>0.90280321752154258</v>
      </c>
      <c r="AN5" s="79">
        <f ca="1">IFERROR(IF(OR($BE5=45,$BE5=45+Results!$AR$2),VLOOKUP($C5,Data_qPCR,AN$3+2,FALSE),NA()),NA())</f>
        <v>0.93093477626242926</v>
      </c>
      <c r="AO5" s="79">
        <f ca="1">IFERROR(IF(OR($BE5=45,$BE5=45+Results!$AR$2),VLOOKUP($C5,Data_qPCR,AO$3+2,FALSE),NA()),NA())</f>
        <v>0.95365264281580497</v>
      </c>
      <c r="AP5" s="79">
        <f ca="1">IFERROR(IF(OR($BE5=45,$BE5=45+Results!$AR$2),VLOOKUP($C5,Data_qPCR,AP$3+2,FALSE),NA()),NA())</f>
        <v>0.97163460083898245</v>
      </c>
      <c r="AQ5" s="79">
        <f ca="1">IFERROR(IF(OR($BE5=45,$BE5=45+Results!$AR$2),VLOOKUP($C5,Data_qPCR,AQ$3+2,FALSE),NA()),NA())</f>
        <v>0.98546880021418448</v>
      </c>
      <c r="AR5" s="79">
        <f ca="1">IFERROR(IF(OR($BE5=45,$BE5=45+Results!$AR$2),VLOOKUP($C5,Data_qPCR,AR$3+2,FALSE),NA()),NA())</f>
        <v>0.99561647655048102</v>
      </c>
      <c r="AS5" s="79">
        <f ca="1">IFERROR(IF(OR($BE5=45,$BE5=45+Results!$AR$2),VLOOKUP($C5,Data_qPCR,AS$3+2,FALSE),NA()),NA())</f>
        <v>1</v>
      </c>
      <c r="AT5" s="79" t="e">
        <f ca="1">IFERROR(IF(OR($BE5=45,$BE5=45+Results!$AR$2),VLOOKUP($C5,Data_qPCR,AT$3+2,FALSE),NA()),NA())</f>
        <v>#N/A</v>
      </c>
      <c r="AU5" s="79" t="e">
        <f ca="1">IFERROR(IF(OR($BE5=45,$BE5=45+Results!$AR$2),VLOOKUP($C5,Data_qPCR,AU$3+2,FALSE),NA()),NA())</f>
        <v>#N/A</v>
      </c>
      <c r="AV5" s="79" t="e">
        <f ca="1">IFERROR(IF(OR($BE5=45,$BE5=45+Results!$AR$2),VLOOKUP($C5,Data_qPCR,AV$3+2,FALSE),NA()),NA())</f>
        <v>#N/A</v>
      </c>
      <c r="AW5" s="79" t="e">
        <f ca="1">IFERROR(IF(OR($BE5=45,$BE5=45+Results!$AR$2),VLOOKUP($C5,Data_qPCR,AW$3+2,FALSE),NA()),NA())</f>
        <v>#N/A</v>
      </c>
      <c r="AX5" s="79" t="e">
        <f ca="1">IFERROR(IF(OR($BE5=45,$BE5=45+Results!$AR$2),VLOOKUP($C5,Data_qPCR,AX$3+2,FALSE),NA()),NA())</f>
        <v>#N/A</v>
      </c>
      <c r="AY5" s="79" t="e">
        <f ca="1">IFERROR(IF(OR($BE5=45,$BE5=45+Results!$AR$2),VLOOKUP($C5,Data_qPCR,AY$3+2,FALSE),NA()),NA())</f>
        <v>#N/A</v>
      </c>
      <c r="AZ5" s="79" t="e">
        <f ca="1">IFERROR(IF(OR($BE5=45,$BE5=45+Results!$AR$2),VLOOKUP($C5,Data_qPCR,AZ$3+2,FALSE),NA()),NA())</f>
        <v>#N/A</v>
      </c>
      <c r="BA5" s="79" t="e">
        <f ca="1">IFERROR(IF(OR($BE5=45,$BE5=45+Results!$AR$2),VLOOKUP($C5,Data_qPCR,BA$3+2,FALSE),NA()),NA())</f>
        <v>#N/A</v>
      </c>
      <c r="BB5" s="79" t="e">
        <f ca="1">IFERROR(IF(OR($BE5=45,$BE5=45+Results!$AR$2),VLOOKUP($C5,Data_qPCR,BB$3+2,FALSE),NA()),NA())</f>
        <v>#N/A</v>
      </c>
      <c r="BC5" s="79" t="e">
        <f ca="1">IFERROR(IF(OR($BE5=45,$BE5=45+Results!$AR$2),VLOOKUP($C5,Data_qPCR,BC$3+2,FALSE),NA()),NA())</f>
        <v>#N/A</v>
      </c>
      <c r="BD5" t="str">
        <f ca="1">IFERROR(MIN(F5:BC5),"")</f>
        <v/>
      </c>
      <c r="BE5">
        <f ca="1">IFERROR(IF(LEFT(C5,1)+0=Results!$C$4,INDEX(Results!$AM$8:$BJ$23,CODE(RIGHT(LEFT(C5,2),1))-64,RIGHT(C5,LEN(C5)-2)+0),IF(Results!$AL$7=2,2,45)),"")</f>
        <v>45</v>
      </c>
      <c r="BF5">
        <f t="shared" ref="BF5:BF68" ca="1" si="5">IFERROR((LEFT(C5,1)&amp;IF(CODE(RIGHT(LEFT(C5,2),1))-64&lt;10,"0"&amp;CODE(RIGHT(LEFT(C5,2),1))-64,CODE(RIGHT(LEFT(C5,2),1))-64)&amp;IF(RIGHT(C5,LEN(C5)-2)+0&lt;10,"0"&amp;RIGHT(C5,LEN(C5)-2),RIGHT(C5,LEN(C5)-2)))+0,"")</f>
        <v>10201</v>
      </c>
      <c r="BG5" s="104">
        <f ca="1">IFERROR(IF(LEFT(C5,1)+0=Results!$C$4,INDEX(Results!$CK$8:$DH$23,CODE(RIGHT(LEFT(C5,2),1))-64,RIGHT(C5,LEN(C5)-2)+0),IF(Results!$AL$7=2,2,45)),"")</f>
        <v>0</v>
      </c>
    </row>
    <row r="6" spans="1:59" x14ac:dyDescent="0.25">
      <c r="A6">
        <f t="shared" ca="1" si="0"/>
        <v>3</v>
      </c>
      <c r="B6">
        <v>3</v>
      </c>
      <c r="C6" t="str">
        <f t="shared" ca="1" si="2"/>
        <v>1C1</v>
      </c>
      <c r="D6" t="str">
        <f t="shared" ca="1" si="3"/>
        <v>3G_OtsA</v>
      </c>
      <c r="E6" s="268" t="str">
        <f t="shared" ca="1" si="4"/>
        <v>1C1-3G_OtsA</v>
      </c>
      <c r="F6" s="79">
        <f ca="1">IFERROR(IF(OR($BE6=45,$BE6=45+Results!$AR$2),VLOOKUP($C6,Data_qPCR,F$3+2,FALSE),NA()),NA())</f>
        <v>2.0609885293275398E-4</v>
      </c>
      <c r="G6" s="79">
        <f ca="1">IFERROR(IF(OR($BE6=45,$BE6=45+Results!$AR$2),VLOOKUP($C6,Data_qPCR,G$3+2,FALSE),NA()),NA())</f>
        <v>2.0609885293275398E-4</v>
      </c>
      <c r="H6" s="79">
        <f ca="1">IFERROR(IF(OR($BE6=45,$BE6=45+Results!$AR$2),VLOOKUP($C6,Data_qPCR,H$3+2,FALSE),NA()),NA())</f>
        <v>2.0609885293275398E-4</v>
      </c>
      <c r="I6" s="79">
        <f ca="1">IFERROR(IF(OR($BE6=45,$BE6=45+Results!$AR$2),VLOOKUP($C6,Data_qPCR,I$3+2,FALSE),NA()),NA())</f>
        <v>2.0609885293275398E-4</v>
      </c>
      <c r="J6" s="79">
        <f ca="1">IFERROR(IF(OR($BE6=45,$BE6=45+Results!$AR$2),VLOOKUP($C6,Data_qPCR,J$3+2,FALSE),NA()),NA())</f>
        <v>2.0609885293275398E-4</v>
      </c>
      <c r="K6" s="79">
        <f ca="1">IFERROR(IF(OR($BE6=45,$BE6=45+Results!$AR$2),VLOOKUP($C6,Data_qPCR,K$3+2,FALSE),NA()),NA())</f>
        <v>2.0609885293275398E-4</v>
      </c>
      <c r="L6" s="79">
        <f ca="1">IFERROR(IF(OR($BE6=45,$BE6=45+Results!$AR$2),VLOOKUP($C6,Data_qPCR,L$3+2,FALSE),NA()),NA())</f>
        <v>2.0609885293275398E-4</v>
      </c>
      <c r="M6" s="79">
        <f ca="1">IFERROR(IF(OR($BE6=45,$BE6=45+Results!$AR$2),VLOOKUP($C6,Data_qPCR,M$3+2,FALSE),NA()),NA())</f>
        <v>2.0609885293275398E-4</v>
      </c>
      <c r="N6" s="79">
        <f ca="1">IFERROR(IF(OR($BE6=45,$BE6=45+Results!$AR$2),VLOOKUP($C6,Data_qPCR,N$3+2,FALSE),NA()),NA())</f>
        <v>2.0609885293275398E-4</v>
      </c>
      <c r="O6" s="79">
        <f ca="1">IFERROR(IF(OR($BE6=45,$BE6=45+Results!$AR$2),VLOOKUP($C6,Data_qPCR,O$3+2,FALSE),NA()),NA())</f>
        <v>2.0609885293275398E-4</v>
      </c>
      <c r="P6" s="79">
        <f ca="1">IFERROR(IF(OR($BE6=45,$BE6=45+Results!$AR$2),VLOOKUP($C6,Data_qPCR,P$3+2,FALSE),NA()),NA())</f>
        <v>2.0609885293275398E-4</v>
      </c>
      <c r="Q6" s="79">
        <f ca="1">IFERROR(IF(OR($BE6=45,$BE6=45+Results!$AR$2),VLOOKUP($C6,Data_qPCR,Q$3+2,FALSE),NA()),NA())</f>
        <v>2.0609885293275398E-4</v>
      </c>
      <c r="R6" s="79">
        <f ca="1">IFERROR(IF(OR($BE6=45,$BE6=45+Results!$AR$2),VLOOKUP($C6,Data_qPCR,R$3+2,FALSE),NA()),NA())</f>
        <v>2.0609885293275398E-4</v>
      </c>
      <c r="S6" s="79">
        <f ca="1">IFERROR(IF(OR($BE6=45,$BE6=45+Results!$AR$2),VLOOKUP($C6,Data_qPCR,S$3+2,FALSE),NA()),NA())</f>
        <v>2.0609885293275398E-4</v>
      </c>
      <c r="T6" s="79">
        <f ca="1">IFERROR(IF(OR($BE6=45,$BE6=45+Results!$AR$2),VLOOKUP($C6,Data_qPCR,T$3+2,FALSE),NA()),NA())</f>
        <v>2.0609885293275398E-4</v>
      </c>
      <c r="U6" s="79">
        <f ca="1">IFERROR(IF(OR($BE6=45,$BE6=45+Results!$AR$2),VLOOKUP($C6,Data_qPCR,U$3+2,FALSE),NA()),NA())</f>
        <v>2.0609885293275398E-4</v>
      </c>
      <c r="V6" s="79">
        <f ca="1">IFERROR(IF(OR($BE6=45,$BE6=45+Results!$AR$2),VLOOKUP($C6,Data_qPCR,V$3+2,FALSE),NA()),NA())</f>
        <v>2.0609885293275398E-4</v>
      </c>
      <c r="W6" s="79">
        <f ca="1">IFERROR(IF(OR($BE6=45,$BE6=45+Results!$AR$2),VLOOKUP($C6,Data_qPCR,W$3+2,FALSE),NA()),NA())</f>
        <v>2.0609885293275398E-4</v>
      </c>
      <c r="X6" s="79">
        <f ca="1">IFERROR(IF(OR($BE6=45,$BE6=45+Results!$AR$2),VLOOKUP($C6,Data_qPCR,X$3+2,FALSE),NA()),NA())</f>
        <v>2.0609885293275398E-4</v>
      </c>
      <c r="Y6" s="79">
        <f ca="1">IFERROR(IF(OR($BE6=45,$BE6=45+Results!$AR$2),VLOOKUP($C6,Data_qPCR,Y$3+2,FALSE),NA()),NA())</f>
        <v>2.0609885293275398E-4</v>
      </c>
      <c r="Z6" s="79">
        <f ca="1">IFERROR(IF(OR($BE6=45,$BE6=45+Results!$AR$2),VLOOKUP($C6,Data_qPCR,Z$3+2,FALSE),NA()),NA())</f>
        <v>2.0609885293275398E-4</v>
      </c>
      <c r="AA6" s="79">
        <f ca="1">IFERROR(IF(OR($BE6=45,$BE6=45+Results!$AR$2),VLOOKUP($C6,Data_qPCR,AA$3+2,FALSE),NA()),NA())</f>
        <v>2.0609885293275398E-4</v>
      </c>
      <c r="AB6" s="79">
        <f ca="1">IFERROR(IF(OR($BE6=45,$BE6=45+Results!$AR$2),VLOOKUP($C6,Data_qPCR,AB$3+2,FALSE),NA()),NA())</f>
        <v>2.5530605195316332E-3</v>
      </c>
      <c r="AC6" s="79">
        <f ca="1">IFERROR(IF(OR($BE6=45,$BE6=45+Results!$AR$2),VLOOKUP($C6,Data_qPCR,AC$3+2,FALSE),NA()),NA())</f>
        <v>8.1371425127454346E-3</v>
      </c>
      <c r="AD6" s="79">
        <f ca="1">IFERROR(IF(OR($BE6=45,$BE6=45+Results!$AR$2),VLOOKUP($C6,Data_qPCR,AD$3+2,FALSE),NA()),NA())</f>
        <v>1.9804915354303624E-2</v>
      </c>
      <c r="AE6" s="79">
        <f ca="1">IFERROR(IF(OR($BE6=45,$BE6=45+Results!$AR$2),VLOOKUP($C6,Data_qPCR,AE$3+2,FALSE),NA()),NA())</f>
        <v>4.0979470987805168E-2</v>
      </c>
      <c r="AF6" s="79">
        <f ca="1">IFERROR(IF(OR($BE6=45,$BE6=45+Results!$AR$2),VLOOKUP($C6,Data_qPCR,AF$3+2,FALSE),NA()),NA())</f>
        <v>8.1721075456613487E-2</v>
      </c>
      <c r="AG6" s="79">
        <f ca="1">IFERROR(IF(OR($BE6=45,$BE6=45+Results!$AR$2),VLOOKUP($C6,Data_qPCR,AG$3+2,FALSE),NA()),NA())</f>
        <v>0.15234093649783995</v>
      </c>
      <c r="AH6" s="79">
        <f ca="1">IFERROR(IF(OR($BE6=45,$BE6=45+Results!$AR$2),VLOOKUP($C6,Data_qPCR,AH$3+2,FALSE),NA()),NA())</f>
        <v>0.2660323252085624</v>
      </c>
      <c r="AI6" s="79">
        <f ca="1">IFERROR(IF(OR($BE6=45,$BE6=45+Results!$AR$2),VLOOKUP($C6,Data_qPCR,AI$3+2,FALSE),NA()),NA())</f>
        <v>0.41522831527863191</v>
      </c>
      <c r="AJ6" s="79">
        <f ca="1">IFERROR(IF(OR($BE6=45,$BE6=45+Results!$AR$2),VLOOKUP($C6,Data_qPCR,AJ$3+2,FALSE),NA()),NA())</f>
        <v>0.57759877366050272</v>
      </c>
      <c r="AK6" s="79">
        <f ca="1">IFERROR(IF(OR($BE6=45,$BE6=45+Results!$AR$2),VLOOKUP($C6,Data_qPCR,AK$3+2,FALSE),NA()),NA())</f>
        <v>0.72043511228984936</v>
      </c>
      <c r="AL6" s="79">
        <f ca="1">IFERROR(IF(OR($BE6=45,$BE6=45+Results!$AR$2),VLOOKUP($C6,Data_qPCR,AL$3+2,FALSE),NA()),NA())</f>
        <v>0.82617154387837088</v>
      </c>
      <c r="AM6" s="79">
        <f ca="1">IFERROR(IF(OR($BE6=45,$BE6=45+Results!$AR$2),VLOOKUP($C6,Data_qPCR,AM$3+2,FALSE),NA()),NA())</f>
        <v>0.89397362883500076</v>
      </c>
      <c r="AN6" s="79">
        <f ca="1">IFERROR(IF(OR($BE6=45,$BE6=45+Results!$AR$2),VLOOKUP($C6,Data_qPCR,AN$3+2,FALSE),NA()),NA())</f>
        <v>0.93348180118194546</v>
      </c>
      <c r="AO6" s="79">
        <f ca="1">IFERROR(IF(OR($BE6=45,$BE6=45+Results!$AR$2),VLOOKUP($C6,Data_qPCR,AO$3+2,FALSE),NA()),NA())</f>
        <v>0.95730358447670538</v>
      </c>
      <c r="AP6" s="79">
        <f ca="1">IFERROR(IF(OR($BE6=45,$BE6=45+Results!$AR$2),VLOOKUP($C6,Data_qPCR,AP$3+2,FALSE),NA()),NA())</f>
        <v>0.97375748177789756</v>
      </c>
      <c r="AQ6" s="79">
        <f ca="1">IFERROR(IF(OR($BE6=45,$BE6=45+Results!$AR$2),VLOOKUP($C6,Data_qPCR,AQ$3+2,FALSE),NA()),NA())</f>
        <v>0.98644701187789052</v>
      </c>
      <c r="AR6" s="79">
        <f ca="1">IFERROR(IF(OR($BE6=45,$BE6=45+Results!$AR$2),VLOOKUP($C6,Data_qPCR,AR$3+2,FALSE),NA()),NA())</f>
        <v>0.99580781811211105</v>
      </c>
      <c r="AS6" s="79">
        <f ca="1">IFERROR(IF(OR($BE6=45,$BE6=45+Results!$AR$2),VLOOKUP($C6,Data_qPCR,AS$3+2,FALSE),NA()),NA())</f>
        <v>1</v>
      </c>
      <c r="AT6" s="79" t="e">
        <f ca="1">IFERROR(IF(OR($BE6=45,$BE6=45+Results!$AR$2),VLOOKUP($C6,Data_qPCR,AT$3+2,FALSE),NA()),NA())</f>
        <v>#N/A</v>
      </c>
      <c r="AU6" s="79" t="e">
        <f ca="1">IFERROR(IF(OR($BE6=45,$BE6=45+Results!$AR$2),VLOOKUP($C6,Data_qPCR,AU$3+2,FALSE),NA()),NA())</f>
        <v>#N/A</v>
      </c>
      <c r="AV6" s="79" t="e">
        <f ca="1">IFERROR(IF(OR($BE6=45,$BE6=45+Results!$AR$2),VLOOKUP($C6,Data_qPCR,AV$3+2,FALSE),NA()),NA())</f>
        <v>#N/A</v>
      </c>
      <c r="AW6" s="79" t="e">
        <f ca="1">IFERROR(IF(OR($BE6=45,$BE6=45+Results!$AR$2),VLOOKUP($C6,Data_qPCR,AW$3+2,FALSE),NA()),NA())</f>
        <v>#N/A</v>
      </c>
      <c r="AX6" s="79" t="e">
        <f ca="1">IFERROR(IF(OR($BE6=45,$BE6=45+Results!$AR$2),VLOOKUP($C6,Data_qPCR,AX$3+2,FALSE),NA()),NA())</f>
        <v>#N/A</v>
      </c>
      <c r="AY6" s="79" t="e">
        <f ca="1">IFERROR(IF(OR($BE6=45,$BE6=45+Results!$AR$2),VLOOKUP($C6,Data_qPCR,AY$3+2,FALSE),NA()),NA())</f>
        <v>#N/A</v>
      </c>
      <c r="AZ6" s="79" t="e">
        <f ca="1">IFERROR(IF(OR($BE6=45,$BE6=45+Results!$AR$2),VLOOKUP($C6,Data_qPCR,AZ$3+2,FALSE),NA()),NA())</f>
        <v>#N/A</v>
      </c>
      <c r="BA6" s="79" t="e">
        <f ca="1">IFERROR(IF(OR($BE6=45,$BE6=45+Results!$AR$2),VLOOKUP($C6,Data_qPCR,BA$3+2,FALSE),NA()),NA())</f>
        <v>#N/A</v>
      </c>
      <c r="BB6" s="79" t="e">
        <f ca="1">IFERROR(IF(OR($BE6=45,$BE6=45+Results!$AR$2),VLOOKUP($C6,Data_qPCR,BB$3+2,FALSE),NA()),NA())</f>
        <v>#N/A</v>
      </c>
      <c r="BC6" s="79" t="e">
        <f ca="1">IFERROR(IF(OR($BE6=45,$BE6=45+Results!$AR$2),VLOOKUP($C6,Data_qPCR,BC$3+2,FALSE),NA()),NA())</f>
        <v>#N/A</v>
      </c>
      <c r="BD6" s="79" t="str">
        <f t="shared" ref="BD6:BD69" ca="1" si="6">IFERROR(MIN(F6:BC6),"")</f>
        <v/>
      </c>
      <c r="BE6">
        <f ca="1">IFERROR(IF(LEFT(C6,1)+0=Results!$C$4,INDEX(Results!$AM$8:$BJ$23,CODE(RIGHT(LEFT(C6,2),1))-64,RIGHT(C6,LEN(C6)-2)+0),IF(Results!$AL$7=2,2,45)),"")</f>
        <v>45</v>
      </c>
      <c r="BF6">
        <f t="shared" ca="1" si="5"/>
        <v>10301</v>
      </c>
      <c r="BG6" s="104">
        <f ca="1">IFERROR(IF(LEFT(C6,1)+0=Results!$C$4,INDEX(Results!$CK$8:$DH$23,CODE(RIGHT(LEFT(C6,2),1))-64,RIGHT(C6,LEN(C6)-2)+0),IF(Results!$AL$7=2,2,45)),"")</f>
        <v>0</v>
      </c>
    </row>
    <row r="7" spans="1:59" x14ac:dyDescent="0.25">
      <c r="A7">
        <f t="shared" ca="1" si="0"/>
        <v>4</v>
      </c>
      <c r="B7">
        <v>4</v>
      </c>
      <c r="C7" t="str">
        <f t="shared" ca="1" si="2"/>
        <v>1D1</v>
      </c>
      <c r="D7" t="str">
        <f t="shared" ca="1" si="3"/>
        <v>3G_OtsA</v>
      </c>
      <c r="E7" s="268" t="str">
        <f t="shared" ca="1" si="4"/>
        <v>1D1-3G_OtsA</v>
      </c>
      <c r="F7" s="79">
        <f ca="1">IFERROR(IF(OR($BE7=45,$BE7=45+Results!$AR$2),VLOOKUP($C7,Data_qPCR,F$3+2,FALSE),NA()),NA())</f>
        <v>2.7896766536864796E-4</v>
      </c>
      <c r="G7" s="79">
        <f ca="1">IFERROR(IF(OR($BE7=45,$BE7=45+Results!$AR$2),VLOOKUP($C7,Data_qPCR,G$3+2,FALSE),NA()),NA())</f>
        <v>2.7896766536864796E-4</v>
      </c>
      <c r="H7" s="79">
        <f ca="1">IFERROR(IF(OR($BE7=45,$BE7=45+Results!$AR$2),VLOOKUP($C7,Data_qPCR,H$3+2,FALSE),NA()),NA())</f>
        <v>2.7896766536864796E-4</v>
      </c>
      <c r="I7" s="79">
        <f ca="1">IFERROR(IF(OR($BE7=45,$BE7=45+Results!$AR$2),VLOOKUP($C7,Data_qPCR,I$3+2,FALSE),NA()),NA())</f>
        <v>2.7896766536864796E-4</v>
      </c>
      <c r="J7" s="79">
        <f ca="1">IFERROR(IF(OR($BE7=45,$BE7=45+Results!$AR$2),VLOOKUP($C7,Data_qPCR,J$3+2,FALSE),NA()),NA())</f>
        <v>2.7896766536864796E-4</v>
      </c>
      <c r="K7" s="79">
        <f ca="1">IFERROR(IF(OR($BE7=45,$BE7=45+Results!$AR$2),VLOOKUP($C7,Data_qPCR,K$3+2,FALSE),NA()),NA())</f>
        <v>2.7896766536864796E-4</v>
      </c>
      <c r="L7" s="79">
        <f ca="1">IFERROR(IF(OR($BE7=45,$BE7=45+Results!$AR$2),VLOOKUP($C7,Data_qPCR,L$3+2,FALSE),NA()),NA())</f>
        <v>2.7896766536864796E-4</v>
      </c>
      <c r="M7" s="79">
        <f ca="1">IFERROR(IF(OR($BE7=45,$BE7=45+Results!$AR$2),VLOOKUP($C7,Data_qPCR,M$3+2,FALSE),NA()),NA())</f>
        <v>2.7896766536864796E-4</v>
      </c>
      <c r="N7" s="79">
        <f ca="1">IFERROR(IF(OR($BE7=45,$BE7=45+Results!$AR$2),VLOOKUP($C7,Data_qPCR,N$3+2,FALSE),NA()),NA())</f>
        <v>2.7896766536864796E-4</v>
      </c>
      <c r="O7" s="79">
        <f ca="1">IFERROR(IF(OR($BE7=45,$BE7=45+Results!$AR$2),VLOOKUP($C7,Data_qPCR,O$3+2,FALSE),NA()),NA())</f>
        <v>2.7896766536864796E-4</v>
      </c>
      <c r="P7" s="79">
        <f ca="1">IFERROR(IF(OR($BE7=45,$BE7=45+Results!$AR$2),VLOOKUP($C7,Data_qPCR,P$3+2,FALSE),NA()),NA())</f>
        <v>2.7896766536864796E-4</v>
      </c>
      <c r="Q7" s="79">
        <f ca="1">IFERROR(IF(OR($BE7=45,$BE7=45+Results!$AR$2),VLOOKUP($C7,Data_qPCR,Q$3+2,FALSE),NA()),NA())</f>
        <v>2.7896766536864796E-4</v>
      </c>
      <c r="R7" s="79">
        <f ca="1">IFERROR(IF(OR($BE7=45,$BE7=45+Results!$AR$2),VLOOKUP($C7,Data_qPCR,R$3+2,FALSE),NA()),NA())</f>
        <v>2.7896766536864796E-4</v>
      </c>
      <c r="S7" s="79">
        <f ca="1">IFERROR(IF(OR($BE7=45,$BE7=45+Results!$AR$2),VLOOKUP($C7,Data_qPCR,S$3+2,FALSE),NA()),NA())</f>
        <v>2.7896766536864796E-4</v>
      </c>
      <c r="T7" s="79">
        <f ca="1">IFERROR(IF(OR($BE7=45,$BE7=45+Results!$AR$2),VLOOKUP($C7,Data_qPCR,T$3+2,FALSE),NA()),NA())</f>
        <v>2.7896766536864796E-4</v>
      </c>
      <c r="U7" s="79">
        <f ca="1">IFERROR(IF(OR($BE7=45,$BE7=45+Results!$AR$2),VLOOKUP($C7,Data_qPCR,U$3+2,FALSE),NA()),NA())</f>
        <v>2.7896766536864796E-4</v>
      </c>
      <c r="V7" s="79">
        <f ca="1">IFERROR(IF(OR($BE7=45,$BE7=45+Results!$AR$2),VLOOKUP($C7,Data_qPCR,V$3+2,FALSE),NA()),NA())</f>
        <v>2.7896766536864796E-4</v>
      </c>
      <c r="W7" s="79">
        <f ca="1">IFERROR(IF(OR($BE7=45,$BE7=45+Results!$AR$2),VLOOKUP($C7,Data_qPCR,W$3+2,FALSE),NA()),NA())</f>
        <v>2.7896766536864796E-4</v>
      </c>
      <c r="X7" s="79">
        <f ca="1">IFERROR(IF(OR($BE7=45,$BE7=45+Results!$AR$2),VLOOKUP($C7,Data_qPCR,X$3+2,FALSE),NA()),NA())</f>
        <v>2.7896766536864796E-4</v>
      </c>
      <c r="Y7" s="79">
        <f ca="1">IFERROR(IF(OR($BE7=45,$BE7=45+Results!$AR$2),VLOOKUP($C7,Data_qPCR,Y$3+2,FALSE),NA()),NA())</f>
        <v>2.7896766536864796E-4</v>
      </c>
      <c r="Z7" s="79">
        <f ca="1">IFERROR(IF(OR($BE7=45,$BE7=45+Results!$AR$2),VLOOKUP($C7,Data_qPCR,Z$3+2,FALSE),NA()),NA())</f>
        <v>2.7896766536864796E-4</v>
      </c>
      <c r="AA7" s="79">
        <f ca="1">IFERROR(IF(OR($BE7=45,$BE7=45+Results!$AR$2),VLOOKUP($C7,Data_qPCR,AA$3+2,FALSE),NA()),NA())</f>
        <v>1.0524575408059397E-3</v>
      </c>
      <c r="AB7" s="79">
        <f ca="1">IFERROR(IF(OR($BE7=45,$BE7=45+Results!$AR$2),VLOOKUP($C7,Data_qPCR,AB$3+2,FALSE),NA()),NA())</f>
        <v>4.8020710301820398E-3</v>
      </c>
      <c r="AC7" s="79">
        <f ca="1">IFERROR(IF(OR($BE7=45,$BE7=45+Results!$AR$2),VLOOKUP($C7,Data_qPCR,AC$3+2,FALSE),NA()),NA())</f>
        <v>1.1259761628952706E-2</v>
      </c>
      <c r="AD7" s="79">
        <f ca="1">IFERROR(IF(OR($BE7=45,$BE7=45+Results!$AR$2),VLOOKUP($C7,Data_qPCR,AD$3+2,FALSE),NA()),NA())</f>
        <v>2.3922122788573624E-2</v>
      </c>
      <c r="AE7" s="79">
        <f ca="1">IFERROR(IF(OR($BE7=45,$BE7=45+Results!$AR$2),VLOOKUP($C7,Data_qPCR,AE$3+2,FALSE),NA()),NA())</f>
        <v>4.8593077020165493E-2</v>
      </c>
      <c r="AF7" s="79">
        <f ca="1">IFERROR(IF(OR($BE7=45,$BE7=45+Results!$AR$2),VLOOKUP($C7,Data_qPCR,AF$3+2,FALSE),NA()),NA())</f>
        <v>9.4107260595672843E-2</v>
      </c>
      <c r="AG7" s="79">
        <f ca="1">IFERROR(IF(OR($BE7=45,$BE7=45+Results!$AR$2),VLOOKUP($C7,Data_qPCR,AG$3+2,FALSE),NA()),NA())</f>
        <v>0.17262861280233593</v>
      </c>
      <c r="AH7" s="79">
        <f ca="1">IFERROR(IF(OR($BE7=45,$BE7=45+Results!$AR$2),VLOOKUP($C7,Data_qPCR,AH$3+2,FALSE),NA()),NA())</f>
        <v>0.29464421310385286</v>
      </c>
      <c r="AI7" s="79">
        <f ca="1">IFERROR(IF(OR($BE7=45,$BE7=45+Results!$AR$2),VLOOKUP($C7,Data_qPCR,AI$3+2,FALSE),NA()),NA())</f>
        <v>0.44981411291412177</v>
      </c>
      <c r="AJ7" s="79">
        <f ca="1">IFERROR(IF(OR($BE7=45,$BE7=45+Results!$AR$2),VLOOKUP($C7,Data_qPCR,AJ$3+2,FALSE),NA()),NA())</f>
        <v>0.61180239285948668</v>
      </c>
      <c r="AK7" s="79">
        <f ca="1">IFERROR(IF(OR($BE7=45,$BE7=45+Results!$AR$2),VLOOKUP($C7,Data_qPCR,AK$3+2,FALSE),NA()),NA())</f>
        <v>0.74826928131977044</v>
      </c>
      <c r="AL7" s="79">
        <f ca="1">IFERROR(IF(OR($BE7=45,$BE7=45+Results!$AR$2),VLOOKUP($C7,Data_qPCR,AL$3+2,FALSE),NA()),NA())</f>
        <v>0.84534756831774527</v>
      </c>
      <c r="AM7" s="79">
        <f ca="1">IFERROR(IF(OR($BE7=45,$BE7=45+Results!$AR$2),VLOOKUP($C7,Data_qPCR,AM$3+2,FALSE),NA()),NA())</f>
        <v>0.90508176491098236</v>
      </c>
      <c r="AN7" s="79">
        <f ca="1">IFERROR(IF(OR($BE7=45,$BE7=45+Results!$AR$2),VLOOKUP($C7,Data_qPCR,AN$3+2,FALSE),NA()),NA())</f>
        <v>0.93886083540238763</v>
      </c>
      <c r="AO7" s="79">
        <f ca="1">IFERROR(IF(OR($BE7=45,$BE7=45+Results!$AR$2),VLOOKUP($C7,Data_qPCR,AO$3+2,FALSE),NA()),NA())</f>
        <v>0.95975821859966493</v>
      </c>
      <c r="AP7" s="79">
        <f ca="1">IFERROR(IF(OR($BE7=45,$BE7=45+Results!$AR$2),VLOOKUP($C7,Data_qPCR,AP$3+2,FALSE),NA()),NA())</f>
        <v>0.97448288539218519</v>
      </c>
      <c r="AQ7" s="79">
        <f ca="1">IFERROR(IF(OR($BE7=45,$BE7=45+Results!$AR$2),VLOOKUP($C7,Data_qPCR,AQ$3+2,FALSE),NA()),NA())</f>
        <v>0.98627573662251955</v>
      </c>
      <c r="AR7" s="79">
        <f ca="1">IFERROR(IF(OR($BE7=45,$BE7=45+Results!$AR$2),VLOOKUP($C7,Data_qPCR,AR$3+2,FALSE),NA()),NA())</f>
        <v>0.9956198904725122</v>
      </c>
      <c r="AS7" s="79">
        <f ca="1">IFERROR(IF(OR($BE7=45,$BE7=45+Results!$AR$2),VLOOKUP($C7,Data_qPCR,AS$3+2,FALSE),NA()),NA())</f>
        <v>1</v>
      </c>
      <c r="AT7" s="79" t="e">
        <f ca="1">IFERROR(IF(OR($BE7=45,$BE7=45+Results!$AR$2),VLOOKUP($C7,Data_qPCR,AT$3+2,FALSE),NA()),NA())</f>
        <v>#N/A</v>
      </c>
      <c r="AU7" s="79" t="e">
        <f ca="1">IFERROR(IF(OR($BE7=45,$BE7=45+Results!$AR$2),VLOOKUP($C7,Data_qPCR,AU$3+2,FALSE),NA()),NA())</f>
        <v>#N/A</v>
      </c>
      <c r="AV7" s="79" t="e">
        <f ca="1">IFERROR(IF(OR($BE7=45,$BE7=45+Results!$AR$2),VLOOKUP($C7,Data_qPCR,AV$3+2,FALSE),NA()),NA())</f>
        <v>#N/A</v>
      </c>
      <c r="AW7" s="79" t="e">
        <f ca="1">IFERROR(IF(OR($BE7=45,$BE7=45+Results!$AR$2),VLOOKUP($C7,Data_qPCR,AW$3+2,FALSE),NA()),NA())</f>
        <v>#N/A</v>
      </c>
      <c r="AX7" s="79" t="e">
        <f ca="1">IFERROR(IF(OR($BE7=45,$BE7=45+Results!$AR$2),VLOOKUP($C7,Data_qPCR,AX$3+2,FALSE),NA()),NA())</f>
        <v>#N/A</v>
      </c>
      <c r="AY7" s="79" t="e">
        <f ca="1">IFERROR(IF(OR($BE7=45,$BE7=45+Results!$AR$2),VLOOKUP($C7,Data_qPCR,AY$3+2,FALSE),NA()),NA())</f>
        <v>#N/A</v>
      </c>
      <c r="AZ7" s="79" t="e">
        <f ca="1">IFERROR(IF(OR($BE7=45,$BE7=45+Results!$AR$2),VLOOKUP($C7,Data_qPCR,AZ$3+2,FALSE),NA()),NA())</f>
        <v>#N/A</v>
      </c>
      <c r="BA7" s="79" t="e">
        <f ca="1">IFERROR(IF(OR($BE7=45,$BE7=45+Results!$AR$2),VLOOKUP($C7,Data_qPCR,BA$3+2,FALSE),NA()),NA())</f>
        <v>#N/A</v>
      </c>
      <c r="BB7" s="79" t="e">
        <f ca="1">IFERROR(IF(OR($BE7=45,$BE7=45+Results!$AR$2),VLOOKUP($C7,Data_qPCR,BB$3+2,FALSE),NA()),NA())</f>
        <v>#N/A</v>
      </c>
      <c r="BC7" s="79" t="e">
        <f ca="1">IFERROR(IF(OR($BE7=45,$BE7=45+Results!$AR$2),VLOOKUP($C7,Data_qPCR,BC$3+2,FALSE),NA()),NA())</f>
        <v>#N/A</v>
      </c>
      <c r="BD7" s="79" t="str">
        <f t="shared" ca="1" si="6"/>
        <v/>
      </c>
      <c r="BE7">
        <f ca="1">IFERROR(IF(LEFT(C7,1)+0=Results!$C$4,INDEX(Results!$AM$8:$BJ$23,CODE(RIGHT(LEFT(C7,2),1))-64,RIGHT(C7,LEN(C7)-2)+0),IF(Results!$AL$7=2,2,45)),"")</f>
        <v>45</v>
      </c>
      <c r="BF7">
        <f t="shared" ca="1" si="5"/>
        <v>10401</v>
      </c>
      <c r="BG7" s="104">
        <f ca="1">IFERROR(IF(LEFT(C7,1)+0=Results!$C$4,INDEX(Results!$CK$8:$DH$23,CODE(RIGHT(LEFT(C7,2),1))-64,RIGHT(C7,LEN(C7)-2)+0),IF(Results!$AL$7=2,2,45)),"")</f>
        <v>0</v>
      </c>
    </row>
    <row r="8" spans="1:59" x14ac:dyDescent="0.25">
      <c r="A8">
        <f t="shared" ca="1" si="0"/>
        <v>5</v>
      </c>
      <c r="B8">
        <v>5</v>
      </c>
      <c r="C8" t="str">
        <f t="shared" ca="1" si="2"/>
        <v>1E1</v>
      </c>
      <c r="D8" t="str">
        <f t="shared" ca="1" si="3"/>
        <v>3G_Rpon2</v>
      </c>
      <c r="E8" s="268" t="str">
        <f t="shared" ca="1" si="4"/>
        <v>1E1-3G_Rpon2</v>
      </c>
      <c r="F8" s="79">
        <f ca="1">IFERROR(IF(OR($BE8=45,$BE8=45+Results!$AR$2),VLOOKUP($C8,Data_qPCR,F$3+2,FALSE),NA()),NA())</f>
        <v>1.8823619272649215E-3</v>
      </c>
      <c r="G8" s="79">
        <f ca="1">IFERROR(IF(OR($BE8=45,$BE8=45+Results!$AR$2),VLOOKUP($C8,Data_qPCR,G$3+2,FALSE),NA()),NA())</f>
        <v>1.8823619272649215E-3</v>
      </c>
      <c r="H8" s="79">
        <f ca="1">IFERROR(IF(OR($BE8=45,$BE8=45+Results!$AR$2),VLOOKUP($C8,Data_qPCR,H$3+2,FALSE),NA()),NA())</f>
        <v>1.8823619272649215E-3</v>
      </c>
      <c r="I8" s="79">
        <f ca="1">IFERROR(IF(OR($BE8=45,$BE8=45+Results!$AR$2),VLOOKUP($C8,Data_qPCR,I$3+2,FALSE),NA()),NA())</f>
        <v>1.8823619272649215E-3</v>
      </c>
      <c r="J8" s="79">
        <f ca="1">IFERROR(IF(OR($BE8=45,$BE8=45+Results!$AR$2),VLOOKUP($C8,Data_qPCR,J$3+2,FALSE),NA()),NA())</f>
        <v>1.8823619272649215E-3</v>
      </c>
      <c r="K8" s="79">
        <f ca="1">IFERROR(IF(OR($BE8=45,$BE8=45+Results!$AR$2),VLOOKUP($C8,Data_qPCR,K$3+2,FALSE),NA()),NA())</f>
        <v>1.8823619272649215E-3</v>
      </c>
      <c r="L8" s="79">
        <f ca="1">IFERROR(IF(OR($BE8=45,$BE8=45+Results!$AR$2),VLOOKUP($C8,Data_qPCR,L$3+2,FALSE),NA()),NA())</f>
        <v>1.8823619272649215E-3</v>
      </c>
      <c r="M8" s="79">
        <f ca="1">IFERROR(IF(OR($BE8=45,$BE8=45+Results!$AR$2),VLOOKUP($C8,Data_qPCR,M$3+2,FALSE),NA()),NA())</f>
        <v>1.8823619272649215E-3</v>
      </c>
      <c r="N8" s="79">
        <f ca="1">IFERROR(IF(OR($BE8=45,$BE8=45+Results!$AR$2),VLOOKUP($C8,Data_qPCR,N$3+2,FALSE),NA()),NA())</f>
        <v>1.8823619272649215E-3</v>
      </c>
      <c r="O8" s="79">
        <f ca="1">IFERROR(IF(OR($BE8=45,$BE8=45+Results!$AR$2),VLOOKUP($C8,Data_qPCR,O$3+2,FALSE),NA()),NA())</f>
        <v>1.8823619272649215E-3</v>
      </c>
      <c r="P8" s="79">
        <f ca="1">IFERROR(IF(OR($BE8=45,$BE8=45+Results!$AR$2),VLOOKUP($C8,Data_qPCR,P$3+2,FALSE),NA()),NA())</f>
        <v>1.8823619272649215E-3</v>
      </c>
      <c r="Q8" s="79">
        <f ca="1">IFERROR(IF(OR($BE8=45,$BE8=45+Results!$AR$2),VLOOKUP($C8,Data_qPCR,Q$3+2,FALSE),NA()),NA())</f>
        <v>1.8823619272649215E-3</v>
      </c>
      <c r="R8" s="79">
        <f ca="1">IFERROR(IF(OR($BE8=45,$BE8=45+Results!$AR$2),VLOOKUP($C8,Data_qPCR,R$3+2,FALSE),NA()),NA())</f>
        <v>1.8823619272649215E-3</v>
      </c>
      <c r="S8" s="79">
        <f ca="1">IFERROR(IF(OR($BE8=45,$BE8=45+Results!$AR$2),VLOOKUP($C8,Data_qPCR,S$3+2,FALSE),NA()),NA())</f>
        <v>1.8823619272649215E-3</v>
      </c>
      <c r="T8" s="79">
        <f ca="1">IFERROR(IF(OR($BE8=45,$BE8=45+Results!$AR$2),VLOOKUP($C8,Data_qPCR,T$3+2,FALSE),NA()),NA())</f>
        <v>1.8823619272649215E-3</v>
      </c>
      <c r="U8" s="79">
        <f ca="1">IFERROR(IF(OR($BE8=45,$BE8=45+Results!$AR$2),VLOOKUP($C8,Data_qPCR,U$3+2,FALSE),NA()),NA())</f>
        <v>1.8823619272649215E-3</v>
      </c>
      <c r="V8" s="79">
        <f ca="1">IFERROR(IF(OR($BE8=45,$BE8=45+Results!$AR$2),VLOOKUP($C8,Data_qPCR,V$3+2,FALSE),NA()),NA())</f>
        <v>1.8823619272649215E-3</v>
      </c>
      <c r="W8" s="79">
        <f ca="1">IFERROR(IF(OR($BE8=45,$BE8=45+Results!$AR$2),VLOOKUP($C8,Data_qPCR,W$3+2,FALSE),NA()),NA())</f>
        <v>1.8823619272649215E-3</v>
      </c>
      <c r="X8" s="79">
        <f ca="1">IFERROR(IF(OR($BE8=45,$BE8=45+Results!$AR$2),VLOOKUP($C8,Data_qPCR,X$3+2,FALSE),NA()),NA())</f>
        <v>1.8823619272649215E-3</v>
      </c>
      <c r="Y8" s="79">
        <f ca="1">IFERROR(IF(OR($BE8=45,$BE8=45+Results!$AR$2),VLOOKUP($C8,Data_qPCR,Y$3+2,FALSE),NA()),NA())</f>
        <v>1.8823619272649215E-3</v>
      </c>
      <c r="Z8" s="79">
        <f ca="1">IFERROR(IF(OR($BE8=45,$BE8=45+Results!$AR$2),VLOOKUP($C8,Data_qPCR,Z$3+2,FALSE),NA()),NA())</f>
        <v>1.8823619272649215E-3</v>
      </c>
      <c r="AA8" s="79">
        <f ca="1">IFERROR(IF(OR($BE8=45,$BE8=45+Results!$AR$2),VLOOKUP($C8,Data_qPCR,AA$3+2,FALSE),NA()),NA())</f>
        <v>1.8823619272649215E-3</v>
      </c>
      <c r="AB8" s="79">
        <f ca="1">IFERROR(IF(OR($BE8=45,$BE8=45+Results!$AR$2),VLOOKUP($C8,Data_qPCR,AB$3+2,FALSE),NA()),NA())</f>
        <v>1.8823619272649215E-3</v>
      </c>
      <c r="AC8" s="79">
        <f ca="1">IFERROR(IF(OR($BE8=45,$BE8=45+Results!$AR$2),VLOOKUP($C8,Data_qPCR,AC$3+2,FALSE),NA()),NA())</f>
        <v>9.2338837825360724E-3</v>
      </c>
      <c r="AD8" s="79">
        <f ca="1">IFERROR(IF(OR($BE8=45,$BE8=45+Results!$AR$2),VLOOKUP($C8,Data_qPCR,AD$3+2,FALSE),NA()),NA())</f>
        <v>2.443448453446867E-2</v>
      </c>
      <c r="AE8" s="79">
        <f ca="1">IFERROR(IF(OR($BE8=45,$BE8=45+Results!$AR$2),VLOOKUP($C8,Data_qPCR,AE$3+2,FALSE),NA()),NA())</f>
        <v>5.2478753844621459E-2</v>
      </c>
      <c r="AF8" s="79">
        <f ca="1">IFERROR(IF(OR($BE8=45,$BE8=45+Results!$AR$2),VLOOKUP($C8,Data_qPCR,AF$3+2,FALSE),NA()),NA())</f>
        <v>0.10300217988034724</v>
      </c>
      <c r="AG8" s="79">
        <f ca="1">IFERROR(IF(OR($BE8=45,$BE8=45+Results!$AR$2),VLOOKUP($C8,Data_qPCR,AG$3+2,FALSE),NA()),NA())</f>
        <v>0.18617606252943902</v>
      </c>
      <c r="AH8" s="79">
        <f ca="1">IFERROR(IF(OR($BE8=45,$BE8=45+Results!$AR$2),VLOOKUP($C8,Data_qPCR,AH$3+2,FALSE),NA()),NA())</f>
        <v>0.31070083671327869</v>
      </c>
      <c r="AI8" s="79">
        <f ca="1">IFERROR(IF(OR($BE8=45,$BE8=45+Results!$AR$2),VLOOKUP($C8,Data_qPCR,AI$3+2,FALSE),NA()),NA())</f>
        <v>0.46143819061761154</v>
      </c>
      <c r="AJ8" s="79">
        <f ca="1">IFERROR(IF(OR($BE8=45,$BE8=45+Results!$AR$2),VLOOKUP($C8,Data_qPCR,AJ$3+2,FALSE),NA()),NA())</f>
        <v>0.61448155672496352</v>
      </c>
      <c r="AK8" s="79">
        <f ca="1">IFERROR(IF(OR($BE8=45,$BE8=45+Results!$AR$2),VLOOKUP($C8,Data_qPCR,AK$3+2,FALSE),NA()),NA())</f>
        <v>0.7423255786261167</v>
      </c>
      <c r="AL8" s="79">
        <f ca="1">IFERROR(IF(OR($BE8=45,$BE8=45+Results!$AR$2),VLOOKUP($C8,Data_qPCR,AL$3+2,FALSE),NA()),NA())</f>
        <v>0.83689863719194579</v>
      </c>
      <c r="AM8" s="79">
        <f ca="1">IFERROR(IF(OR($BE8=45,$BE8=45+Results!$AR$2),VLOOKUP($C8,Data_qPCR,AM$3+2,FALSE),NA()),NA())</f>
        <v>0.89972814574634707</v>
      </c>
      <c r="AN8" s="79">
        <f ca="1">IFERROR(IF(OR($BE8=45,$BE8=45+Results!$AR$2),VLOOKUP($C8,Data_qPCR,AN$3+2,FALSE),NA()),NA())</f>
        <v>0.9386937057359116</v>
      </c>
      <c r="AO8" s="79">
        <f ca="1">IFERROR(IF(OR($BE8=45,$BE8=45+Results!$AR$2),VLOOKUP($C8,Data_qPCR,AO$3+2,FALSE),NA()),NA())</f>
        <v>0.96287996689250999</v>
      </c>
      <c r="AP8" s="79">
        <f ca="1">IFERROR(IF(OR($BE8=45,$BE8=45+Results!$AR$2),VLOOKUP($C8,Data_qPCR,AP$3+2,FALSE),NA()),NA())</f>
        <v>0.97849696603751657</v>
      </c>
      <c r="AQ8" s="79">
        <f ca="1">IFERROR(IF(OR($BE8=45,$BE8=45+Results!$AR$2),VLOOKUP($C8,Data_qPCR,AQ$3+2,FALSE),NA()),NA())</f>
        <v>0.9891038711886625</v>
      </c>
      <c r="AR8" s="79">
        <f ca="1">IFERROR(IF(OR($BE8=45,$BE8=45+Results!$AR$2),VLOOKUP($C8,Data_qPCR,AR$3+2,FALSE),NA()),NA())</f>
        <v>0.99674327389765049</v>
      </c>
      <c r="AS8" s="79">
        <f ca="1">IFERROR(IF(OR($BE8=45,$BE8=45+Results!$AR$2),VLOOKUP($C8,Data_qPCR,AS$3+2,FALSE),NA()),NA())</f>
        <v>1</v>
      </c>
      <c r="AT8" s="79" t="e">
        <f ca="1">IFERROR(IF(OR($BE8=45,$BE8=45+Results!$AR$2),VLOOKUP($C8,Data_qPCR,AT$3+2,FALSE),NA()),NA())</f>
        <v>#N/A</v>
      </c>
      <c r="AU8" s="79" t="e">
        <f ca="1">IFERROR(IF(OR($BE8=45,$BE8=45+Results!$AR$2),VLOOKUP($C8,Data_qPCR,AU$3+2,FALSE),NA()),NA())</f>
        <v>#N/A</v>
      </c>
      <c r="AV8" s="79" t="e">
        <f ca="1">IFERROR(IF(OR($BE8=45,$BE8=45+Results!$AR$2),VLOOKUP($C8,Data_qPCR,AV$3+2,FALSE),NA()),NA())</f>
        <v>#N/A</v>
      </c>
      <c r="AW8" s="79" t="e">
        <f ca="1">IFERROR(IF(OR($BE8=45,$BE8=45+Results!$AR$2),VLOOKUP($C8,Data_qPCR,AW$3+2,FALSE),NA()),NA())</f>
        <v>#N/A</v>
      </c>
      <c r="AX8" s="79" t="e">
        <f ca="1">IFERROR(IF(OR($BE8=45,$BE8=45+Results!$AR$2),VLOOKUP($C8,Data_qPCR,AX$3+2,FALSE),NA()),NA())</f>
        <v>#N/A</v>
      </c>
      <c r="AY8" s="79" t="e">
        <f ca="1">IFERROR(IF(OR($BE8=45,$BE8=45+Results!$AR$2),VLOOKUP($C8,Data_qPCR,AY$3+2,FALSE),NA()),NA())</f>
        <v>#N/A</v>
      </c>
      <c r="AZ8" s="79" t="e">
        <f ca="1">IFERROR(IF(OR($BE8=45,$BE8=45+Results!$AR$2),VLOOKUP($C8,Data_qPCR,AZ$3+2,FALSE),NA()),NA())</f>
        <v>#N/A</v>
      </c>
      <c r="BA8" s="79" t="e">
        <f ca="1">IFERROR(IF(OR($BE8=45,$BE8=45+Results!$AR$2),VLOOKUP($C8,Data_qPCR,BA$3+2,FALSE),NA()),NA())</f>
        <v>#N/A</v>
      </c>
      <c r="BB8" s="79" t="e">
        <f ca="1">IFERROR(IF(OR($BE8=45,$BE8=45+Results!$AR$2),VLOOKUP($C8,Data_qPCR,BB$3+2,FALSE),NA()),NA())</f>
        <v>#N/A</v>
      </c>
      <c r="BC8" s="79" t="e">
        <f ca="1">IFERROR(IF(OR($BE8=45,$BE8=45+Results!$AR$2),VLOOKUP($C8,Data_qPCR,BC$3+2,FALSE),NA()),NA())</f>
        <v>#N/A</v>
      </c>
      <c r="BD8" s="79" t="str">
        <f t="shared" ca="1" si="6"/>
        <v/>
      </c>
      <c r="BE8">
        <f ca="1">IFERROR(IF(LEFT(C8,1)+0=Results!$C$4,INDEX(Results!$AM$8:$BJ$23,CODE(RIGHT(LEFT(C8,2),1))-64,RIGHT(C8,LEN(C8)-2)+0),IF(Results!$AL$7=2,2,45)),"")</f>
        <v>45</v>
      </c>
      <c r="BF8">
        <f t="shared" ca="1" si="5"/>
        <v>10501</v>
      </c>
      <c r="BG8" s="104">
        <f ca="1">IFERROR(IF(LEFT(C8,1)+0=Results!$C$4,INDEX(Results!$CK$8:$DH$23,CODE(RIGHT(LEFT(C8,2),1))-64,RIGHT(C8,LEN(C8)-2)+0),IF(Results!$AL$7=2,2,45)),"")</f>
        <v>0</v>
      </c>
    </row>
    <row r="9" spans="1:59" x14ac:dyDescent="0.25">
      <c r="A9">
        <f t="shared" ca="1" si="0"/>
        <v>6</v>
      </c>
      <c r="B9">
        <v>6</v>
      </c>
      <c r="C9" t="str">
        <f t="shared" ca="1" si="2"/>
        <v>1F1</v>
      </c>
      <c r="D9" t="str">
        <f t="shared" ca="1" si="3"/>
        <v>3G_Rpon2</v>
      </c>
      <c r="E9" s="268" t="str">
        <f t="shared" ca="1" si="4"/>
        <v>1F1-3G_Rpon2</v>
      </c>
      <c r="F9" s="79">
        <f ca="1">IFERROR(IF(OR($BE9=45,$BE9=45+Results!$AR$2),VLOOKUP($C9,Data_qPCR,F$3+2,FALSE),NA()),NA())</f>
        <v>1.7902942321913512E-3</v>
      </c>
      <c r="G9" s="79">
        <f ca="1">IFERROR(IF(OR($BE9=45,$BE9=45+Results!$AR$2),VLOOKUP($C9,Data_qPCR,G$3+2,FALSE),NA()),NA())</f>
        <v>1.7902942321913512E-3</v>
      </c>
      <c r="H9" s="79">
        <f ca="1">IFERROR(IF(OR($BE9=45,$BE9=45+Results!$AR$2),VLOOKUP($C9,Data_qPCR,H$3+2,FALSE),NA()),NA())</f>
        <v>1.7902942321913512E-3</v>
      </c>
      <c r="I9" s="79">
        <f ca="1">IFERROR(IF(OR($BE9=45,$BE9=45+Results!$AR$2),VLOOKUP($C9,Data_qPCR,I$3+2,FALSE),NA()),NA())</f>
        <v>1.7902942321913512E-3</v>
      </c>
      <c r="J9" s="79">
        <f ca="1">IFERROR(IF(OR($BE9=45,$BE9=45+Results!$AR$2),VLOOKUP($C9,Data_qPCR,J$3+2,FALSE),NA()),NA())</f>
        <v>1.7902942321913512E-3</v>
      </c>
      <c r="K9" s="79">
        <f ca="1">IFERROR(IF(OR($BE9=45,$BE9=45+Results!$AR$2),VLOOKUP($C9,Data_qPCR,K$3+2,FALSE),NA()),NA())</f>
        <v>1.7902942321913512E-3</v>
      </c>
      <c r="L9" s="79">
        <f ca="1">IFERROR(IF(OR($BE9=45,$BE9=45+Results!$AR$2),VLOOKUP($C9,Data_qPCR,L$3+2,FALSE),NA()),NA())</f>
        <v>1.7902942321913512E-3</v>
      </c>
      <c r="M9" s="79">
        <f ca="1">IFERROR(IF(OR($BE9=45,$BE9=45+Results!$AR$2),VLOOKUP($C9,Data_qPCR,M$3+2,FALSE),NA()),NA())</f>
        <v>1.7902942321913512E-3</v>
      </c>
      <c r="N9" s="79">
        <f ca="1">IFERROR(IF(OR($BE9=45,$BE9=45+Results!$AR$2),VLOOKUP($C9,Data_qPCR,N$3+2,FALSE),NA()),NA())</f>
        <v>1.7902942321913512E-3</v>
      </c>
      <c r="O9" s="79">
        <f ca="1">IFERROR(IF(OR($BE9=45,$BE9=45+Results!$AR$2),VLOOKUP($C9,Data_qPCR,O$3+2,FALSE),NA()),NA())</f>
        <v>1.7902942321913512E-3</v>
      </c>
      <c r="P9" s="79">
        <f ca="1">IFERROR(IF(OR($BE9=45,$BE9=45+Results!$AR$2),VLOOKUP($C9,Data_qPCR,P$3+2,FALSE),NA()),NA())</f>
        <v>1.7902942321913512E-3</v>
      </c>
      <c r="Q9" s="79">
        <f ca="1">IFERROR(IF(OR($BE9=45,$BE9=45+Results!$AR$2),VLOOKUP($C9,Data_qPCR,Q$3+2,FALSE),NA()),NA())</f>
        <v>1.7902942321913512E-3</v>
      </c>
      <c r="R9" s="79">
        <f ca="1">IFERROR(IF(OR($BE9=45,$BE9=45+Results!$AR$2),VLOOKUP($C9,Data_qPCR,R$3+2,FALSE),NA()),NA())</f>
        <v>1.7902942321913512E-3</v>
      </c>
      <c r="S9" s="79">
        <f ca="1">IFERROR(IF(OR($BE9=45,$BE9=45+Results!$AR$2),VLOOKUP($C9,Data_qPCR,S$3+2,FALSE),NA()),NA())</f>
        <v>1.7902942321913512E-3</v>
      </c>
      <c r="T9" s="79">
        <f ca="1">IFERROR(IF(OR($BE9=45,$BE9=45+Results!$AR$2),VLOOKUP($C9,Data_qPCR,T$3+2,FALSE),NA()),NA())</f>
        <v>1.7902942321913512E-3</v>
      </c>
      <c r="U9" s="79">
        <f ca="1">IFERROR(IF(OR($BE9=45,$BE9=45+Results!$AR$2),VLOOKUP($C9,Data_qPCR,U$3+2,FALSE),NA()),NA())</f>
        <v>1.7902942321913512E-3</v>
      </c>
      <c r="V9" s="79">
        <f ca="1">IFERROR(IF(OR($BE9=45,$BE9=45+Results!$AR$2),VLOOKUP($C9,Data_qPCR,V$3+2,FALSE),NA()),NA())</f>
        <v>1.7902942321913512E-3</v>
      </c>
      <c r="W9" s="79">
        <f ca="1">IFERROR(IF(OR($BE9=45,$BE9=45+Results!$AR$2),VLOOKUP($C9,Data_qPCR,W$3+2,FALSE),NA()),NA())</f>
        <v>1.7902942321913512E-3</v>
      </c>
      <c r="X9" s="79">
        <f ca="1">IFERROR(IF(OR($BE9=45,$BE9=45+Results!$AR$2),VLOOKUP($C9,Data_qPCR,X$3+2,FALSE),NA()),NA())</f>
        <v>1.7902942321913512E-3</v>
      </c>
      <c r="Y9" s="79">
        <f ca="1">IFERROR(IF(OR($BE9=45,$BE9=45+Results!$AR$2),VLOOKUP($C9,Data_qPCR,Y$3+2,FALSE),NA()),NA())</f>
        <v>1.7902942321913512E-3</v>
      </c>
      <c r="Z9" s="79">
        <f ca="1">IFERROR(IF(OR($BE9=45,$BE9=45+Results!$AR$2),VLOOKUP($C9,Data_qPCR,Z$3+2,FALSE),NA()),NA())</f>
        <v>1.7902942321913512E-3</v>
      </c>
      <c r="AA9" s="79">
        <f ca="1">IFERROR(IF(OR($BE9=45,$BE9=45+Results!$AR$2),VLOOKUP($C9,Data_qPCR,AA$3+2,FALSE),NA()),NA())</f>
        <v>1.7902942321913512E-3</v>
      </c>
      <c r="AB9" s="79">
        <f ca="1">IFERROR(IF(OR($BE9=45,$BE9=45+Results!$AR$2),VLOOKUP($C9,Data_qPCR,AB$3+2,FALSE),NA()),NA())</f>
        <v>3.6626469034403888E-3</v>
      </c>
      <c r="AC9" s="79">
        <f ca="1">IFERROR(IF(OR($BE9=45,$BE9=45+Results!$AR$2),VLOOKUP($C9,Data_qPCR,AC$3+2,FALSE),NA()),NA())</f>
        <v>1.1556389692836707E-2</v>
      </c>
      <c r="AD9" s="79">
        <f ca="1">IFERROR(IF(OR($BE9=45,$BE9=45+Results!$AR$2),VLOOKUP($C9,Data_qPCR,AD$3+2,FALSE),NA()),NA())</f>
        <v>2.5804303341262443E-2</v>
      </c>
      <c r="AE9" s="79">
        <f ca="1">IFERROR(IF(OR($BE9=45,$BE9=45+Results!$AR$2),VLOOKUP($C9,Data_qPCR,AE$3+2,FALSE),NA()),NA())</f>
        <v>5.178585910757813E-2</v>
      </c>
      <c r="AF9" s="79">
        <f ca="1">IFERROR(IF(OR($BE9=45,$BE9=45+Results!$AR$2),VLOOKUP($C9,Data_qPCR,AF$3+2,FALSE),NA()),NA())</f>
        <v>9.9170025274978688E-2</v>
      </c>
      <c r="AG9" s="79">
        <f ca="1">IFERROR(IF(OR($BE9=45,$BE9=45+Results!$AR$2),VLOOKUP($C9,Data_qPCR,AG$3+2,FALSE),NA()),NA())</f>
        <v>0.17922649639519</v>
      </c>
      <c r="AH9" s="79">
        <f ca="1">IFERROR(IF(OR($BE9=45,$BE9=45+Results!$AR$2),VLOOKUP($C9,Data_qPCR,AH$3+2,FALSE),NA()),NA())</f>
        <v>0.29946512379915696</v>
      </c>
      <c r="AI9" s="79">
        <f ca="1">IFERROR(IF(OR($BE9=45,$BE9=45+Results!$AR$2),VLOOKUP($C9,Data_qPCR,AI$3+2,FALSE),NA()),NA())</f>
        <v>0.44702124463869236</v>
      </c>
      <c r="AJ9" s="79">
        <f ca="1">IFERROR(IF(OR($BE9=45,$BE9=45+Results!$AR$2),VLOOKUP($C9,Data_qPCR,AJ$3+2,FALSE),NA()),NA())</f>
        <v>0.59942156403983471</v>
      </c>
      <c r="AK9" s="79">
        <f ca="1">IFERROR(IF(OR($BE9=45,$BE9=45+Results!$AR$2),VLOOKUP($C9,Data_qPCR,AK$3+2,FALSE),NA()),NA())</f>
        <v>0.73000508416248411</v>
      </c>
      <c r="AL9" s="79">
        <f ca="1">IFERROR(IF(OR($BE9=45,$BE9=45+Results!$AR$2),VLOOKUP($C9,Data_qPCR,AL$3+2,FALSE),NA()),NA())</f>
        <v>0.82786317675208432</v>
      </c>
      <c r="AM9" s="79">
        <f ca="1">IFERROR(IF(OR($BE9=45,$BE9=45+Results!$AR$2),VLOOKUP($C9,Data_qPCR,AM$3+2,FALSE),NA()),NA())</f>
        <v>0.89316297115628451</v>
      </c>
      <c r="AN9" s="79">
        <f ca="1">IFERROR(IF(OR($BE9=45,$BE9=45+Results!$AR$2),VLOOKUP($C9,Data_qPCR,AN$3+2,FALSE),NA()),NA())</f>
        <v>0.93396191693800656</v>
      </c>
      <c r="AO9" s="79">
        <f ca="1">IFERROR(IF(OR($BE9=45,$BE9=45+Results!$AR$2),VLOOKUP($C9,Data_qPCR,AO$3+2,FALSE),NA()),NA())</f>
        <v>0.95958139707987944</v>
      </c>
      <c r="AP9" s="79">
        <f ca="1">IFERROR(IF(OR($BE9=45,$BE9=45+Results!$AR$2),VLOOKUP($C9,Data_qPCR,AP$3+2,FALSE),NA()),NA())</f>
        <v>0.97652503646115552</v>
      </c>
      <c r="AQ9" s="79">
        <f ca="1">IFERROR(IF(OR($BE9=45,$BE9=45+Results!$AR$2),VLOOKUP($C9,Data_qPCR,AQ$3+2,FALSE),NA()),NA())</f>
        <v>0.98828756408500917</v>
      </c>
      <c r="AR9" s="79">
        <f ca="1">IFERROR(IF(OR($BE9=45,$BE9=45+Results!$AR$2),VLOOKUP($C9,Data_qPCR,AR$3+2,FALSE),NA()),NA())</f>
        <v>0.99647204700188308</v>
      </c>
      <c r="AS9" s="79">
        <f ca="1">IFERROR(IF(OR($BE9=45,$BE9=45+Results!$AR$2),VLOOKUP($C9,Data_qPCR,AS$3+2,FALSE),NA()),NA())</f>
        <v>1</v>
      </c>
      <c r="AT9" s="79" t="e">
        <f ca="1">IFERROR(IF(OR($BE9=45,$BE9=45+Results!$AR$2),VLOOKUP($C9,Data_qPCR,AT$3+2,FALSE),NA()),NA())</f>
        <v>#N/A</v>
      </c>
      <c r="AU9" s="79" t="e">
        <f ca="1">IFERROR(IF(OR($BE9=45,$BE9=45+Results!$AR$2),VLOOKUP($C9,Data_qPCR,AU$3+2,FALSE),NA()),NA())</f>
        <v>#N/A</v>
      </c>
      <c r="AV9" s="79" t="e">
        <f ca="1">IFERROR(IF(OR($BE9=45,$BE9=45+Results!$AR$2),VLOOKUP($C9,Data_qPCR,AV$3+2,FALSE),NA()),NA())</f>
        <v>#N/A</v>
      </c>
      <c r="AW9" s="79" t="e">
        <f ca="1">IFERROR(IF(OR($BE9=45,$BE9=45+Results!$AR$2),VLOOKUP($C9,Data_qPCR,AW$3+2,FALSE),NA()),NA())</f>
        <v>#N/A</v>
      </c>
      <c r="AX9" s="79" t="e">
        <f ca="1">IFERROR(IF(OR($BE9=45,$BE9=45+Results!$AR$2),VLOOKUP($C9,Data_qPCR,AX$3+2,FALSE),NA()),NA())</f>
        <v>#N/A</v>
      </c>
      <c r="AY9" s="79" t="e">
        <f ca="1">IFERROR(IF(OR($BE9=45,$BE9=45+Results!$AR$2),VLOOKUP($C9,Data_qPCR,AY$3+2,FALSE),NA()),NA())</f>
        <v>#N/A</v>
      </c>
      <c r="AZ9" s="79" t="e">
        <f ca="1">IFERROR(IF(OR($BE9=45,$BE9=45+Results!$AR$2),VLOOKUP($C9,Data_qPCR,AZ$3+2,FALSE),NA()),NA())</f>
        <v>#N/A</v>
      </c>
      <c r="BA9" s="79" t="e">
        <f ca="1">IFERROR(IF(OR($BE9=45,$BE9=45+Results!$AR$2),VLOOKUP($C9,Data_qPCR,BA$3+2,FALSE),NA()),NA())</f>
        <v>#N/A</v>
      </c>
      <c r="BB9" s="79" t="e">
        <f ca="1">IFERROR(IF(OR($BE9=45,$BE9=45+Results!$AR$2),VLOOKUP($C9,Data_qPCR,BB$3+2,FALSE),NA()),NA())</f>
        <v>#N/A</v>
      </c>
      <c r="BC9" s="79" t="e">
        <f ca="1">IFERROR(IF(OR($BE9=45,$BE9=45+Results!$AR$2),VLOOKUP($C9,Data_qPCR,BC$3+2,FALSE),NA()),NA())</f>
        <v>#N/A</v>
      </c>
      <c r="BD9" s="79" t="str">
        <f t="shared" ca="1" si="6"/>
        <v/>
      </c>
      <c r="BE9">
        <f ca="1">IFERROR(IF(LEFT(C9,1)+0=Results!$C$4,INDEX(Results!$AM$8:$BJ$23,CODE(RIGHT(LEFT(C9,2),1))-64,RIGHT(C9,LEN(C9)-2)+0),IF(Results!$AL$7=2,2,45)),"")</f>
        <v>45</v>
      </c>
      <c r="BF9">
        <f t="shared" ca="1" si="5"/>
        <v>10601</v>
      </c>
      <c r="BG9" s="104">
        <f ca="1">IFERROR(IF(LEFT(C9,1)+0=Results!$C$4,INDEX(Results!$CK$8:$DH$23,CODE(RIGHT(LEFT(C9,2),1))-64,RIGHT(C9,LEN(C9)-2)+0),IF(Results!$AL$7=2,2,45)),"")</f>
        <v>0</v>
      </c>
    </row>
    <row r="10" spans="1:59" x14ac:dyDescent="0.25">
      <c r="A10">
        <f t="shared" ca="1" si="0"/>
        <v>7</v>
      </c>
      <c r="B10">
        <v>7</v>
      </c>
      <c r="C10" t="str">
        <f t="shared" ca="1" si="2"/>
        <v>1G1</v>
      </c>
      <c r="D10" t="str">
        <f t="shared" ca="1" si="3"/>
        <v>3G_ParA</v>
      </c>
      <c r="E10" s="268" t="str">
        <f t="shared" ca="1" si="4"/>
        <v>1G1-3G_ParA</v>
      </c>
      <c r="F10" s="79">
        <f ca="1">IFERROR(IF(OR($BE10=45,$BE10=45+Results!$AR$2),VLOOKUP($C10,Data_qPCR,F$3+2,FALSE),NA()),NA())</f>
        <v>1.4539283414008698E-3</v>
      </c>
      <c r="G10" s="79">
        <f ca="1">IFERROR(IF(OR($BE10=45,$BE10=45+Results!$AR$2),VLOOKUP($C10,Data_qPCR,G$3+2,FALSE),NA()),NA())</f>
        <v>1.4539283414008698E-3</v>
      </c>
      <c r="H10" s="79">
        <f ca="1">IFERROR(IF(OR($BE10=45,$BE10=45+Results!$AR$2),VLOOKUP($C10,Data_qPCR,H$3+2,FALSE),NA()),NA())</f>
        <v>1.4539283414008698E-3</v>
      </c>
      <c r="I10" s="79">
        <f ca="1">IFERROR(IF(OR($BE10=45,$BE10=45+Results!$AR$2),VLOOKUP($C10,Data_qPCR,I$3+2,FALSE),NA()),NA())</f>
        <v>1.4539283414008698E-3</v>
      </c>
      <c r="J10" s="79">
        <f ca="1">IFERROR(IF(OR($BE10=45,$BE10=45+Results!$AR$2),VLOOKUP($C10,Data_qPCR,J$3+2,FALSE),NA()),NA())</f>
        <v>1.4539283414008698E-3</v>
      </c>
      <c r="K10" s="79">
        <f ca="1">IFERROR(IF(OR($BE10=45,$BE10=45+Results!$AR$2),VLOOKUP($C10,Data_qPCR,K$3+2,FALSE),NA()),NA())</f>
        <v>1.4539283414008698E-3</v>
      </c>
      <c r="L10" s="79">
        <f ca="1">IFERROR(IF(OR($BE10=45,$BE10=45+Results!$AR$2),VLOOKUP($C10,Data_qPCR,L$3+2,FALSE),NA()),NA())</f>
        <v>1.4539283414008698E-3</v>
      </c>
      <c r="M10" s="79">
        <f ca="1">IFERROR(IF(OR($BE10=45,$BE10=45+Results!$AR$2),VLOOKUP($C10,Data_qPCR,M$3+2,FALSE),NA()),NA())</f>
        <v>1.4539283414008698E-3</v>
      </c>
      <c r="N10" s="79">
        <f ca="1">IFERROR(IF(OR($BE10=45,$BE10=45+Results!$AR$2),VLOOKUP($C10,Data_qPCR,N$3+2,FALSE),NA()),NA())</f>
        <v>1.4539283414008698E-3</v>
      </c>
      <c r="O10" s="79">
        <f ca="1">IFERROR(IF(OR($BE10=45,$BE10=45+Results!$AR$2),VLOOKUP($C10,Data_qPCR,O$3+2,FALSE),NA()),NA())</f>
        <v>1.4539283414008698E-3</v>
      </c>
      <c r="P10" s="79">
        <f ca="1">IFERROR(IF(OR($BE10=45,$BE10=45+Results!$AR$2),VLOOKUP($C10,Data_qPCR,P$3+2,FALSE),NA()),NA())</f>
        <v>1.4539283414008698E-3</v>
      </c>
      <c r="Q10" s="79">
        <f ca="1">IFERROR(IF(OR($BE10=45,$BE10=45+Results!$AR$2),VLOOKUP($C10,Data_qPCR,Q$3+2,FALSE),NA()),NA())</f>
        <v>1.4539283414008698E-3</v>
      </c>
      <c r="R10" s="79">
        <f ca="1">IFERROR(IF(OR($BE10=45,$BE10=45+Results!$AR$2),VLOOKUP($C10,Data_qPCR,R$3+2,FALSE),NA()),NA())</f>
        <v>1.4539283414008698E-3</v>
      </c>
      <c r="S10" s="79">
        <f ca="1">IFERROR(IF(OR($BE10=45,$BE10=45+Results!$AR$2),VLOOKUP($C10,Data_qPCR,S$3+2,FALSE),NA()),NA())</f>
        <v>1.4539283414008698E-3</v>
      </c>
      <c r="T10" s="79">
        <f ca="1">IFERROR(IF(OR($BE10=45,$BE10=45+Results!$AR$2),VLOOKUP($C10,Data_qPCR,T$3+2,FALSE),NA()),NA())</f>
        <v>1.4539283414008698E-3</v>
      </c>
      <c r="U10" s="79">
        <f ca="1">IFERROR(IF(OR($BE10=45,$BE10=45+Results!$AR$2),VLOOKUP($C10,Data_qPCR,U$3+2,FALSE),NA()),NA())</f>
        <v>1.4539283414008698E-3</v>
      </c>
      <c r="V10" s="79">
        <f ca="1">IFERROR(IF(OR($BE10=45,$BE10=45+Results!$AR$2),VLOOKUP($C10,Data_qPCR,V$3+2,FALSE),NA()),NA())</f>
        <v>1.4539283414008698E-3</v>
      </c>
      <c r="W10" s="79">
        <f ca="1">IFERROR(IF(OR($BE10=45,$BE10=45+Results!$AR$2),VLOOKUP($C10,Data_qPCR,W$3+2,FALSE),NA()),NA())</f>
        <v>1.4539283414008698E-3</v>
      </c>
      <c r="X10" s="79">
        <f ca="1">IFERROR(IF(OR($BE10=45,$BE10=45+Results!$AR$2),VLOOKUP($C10,Data_qPCR,X$3+2,FALSE),NA()),NA())</f>
        <v>1.4539283414008698E-3</v>
      </c>
      <c r="Y10" s="79">
        <f ca="1">IFERROR(IF(OR($BE10=45,$BE10=45+Results!$AR$2),VLOOKUP($C10,Data_qPCR,Y$3+2,FALSE),NA()),NA())</f>
        <v>1.4539283414008698E-3</v>
      </c>
      <c r="Z10" s="79">
        <f ca="1">IFERROR(IF(OR($BE10=45,$BE10=45+Results!$AR$2),VLOOKUP($C10,Data_qPCR,Z$3+2,FALSE),NA()),NA())</f>
        <v>1.4539283414008698E-3</v>
      </c>
      <c r="AA10" s="79">
        <f ca="1">IFERROR(IF(OR($BE10=45,$BE10=45+Results!$AR$2),VLOOKUP($C10,Data_qPCR,AA$3+2,FALSE),NA()),NA())</f>
        <v>5.4332893589414642E-3</v>
      </c>
      <c r="AB10" s="79">
        <f ca="1">IFERROR(IF(OR($BE10=45,$BE10=45+Results!$AR$2),VLOOKUP($C10,Data_qPCR,AB$3+2,FALSE),NA()),NA())</f>
        <v>1.3705128532120298E-2</v>
      </c>
      <c r="AC10" s="79">
        <f ca="1">IFERROR(IF(OR($BE10=45,$BE10=45+Results!$AR$2),VLOOKUP($C10,Data_qPCR,AC$3+2,FALSE),NA()),NA())</f>
        <v>2.8704437519557219E-2</v>
      </c>
      <c r="AD10" s="79">
        <f ca="1">IFERROR(IF(OR($BE10=45,$BE10=45+Results!$AR$2),VLOOKUP($C10,Data_qPCR,AD$3+2,FALSE),NA()),NA())</f>
        <v>5.6515444068785621E-2</v>
      </c>
      <c r="AE10" s="79">
        <f ca="1">IFERROR(IF(OR($BE10=45,$BE10=45+Results!$AR$2),VLOOKUP($C10,Data_qPCR,AE$3+2,FALSE),NA()),NA())</f>
        <v>0.10491588172524176</v>
      </c>
      <c r="AF10" s="79">
        <f ca="1">IFERROR(IF(OR($BE10=45,$BE10=45+Results!$AR$2),VLOOKUP($C10,Data_qPCR,AF$3+2,FALSE),NA()),NA())</f>
        <v>0.18481337921280189</v>
      </c>
      <c r="AG10" s="79">
        <f ca="1">IFERROR(IF(OR($BE10=45,$BE10=45+Results!$AR$2),VLOOKUP($C10,Data_qPCR,AG$3+2,FALSE),NA()),NA())</f>
        <v>0.30378000056070964</v>
      </c>
      <c r="AH10" s="79">
        <f ca="1">IFERROR(IF(OR($BE10=45,$BE10=45+Results!$AR$2),VLOOKUP($C10,Data_qPCR,AH$3+2,FALSE),NA()),NA())</f>
        <v>0.45111853738607688</v>
      </c>
      <c r="AI10" s="79">
        <f ca="1">IFERROR(IF(OR($BE10=45,$BE10=45+Results!$AR$2),VLOOKUP($C10,Data_qPCR,AI$3+2,FALSE),NA()),NA())</f>
        <v>0.60384622135658605</v>
      </c>
      <c r="AJ10" s="79">
        <f ca="1">IFERROR(IF(OR($BE10=45,$BE10=45+Results!$AR$2),VLOOKUP($C10,Data_qPCR,AJ$3+2,FALSE),NA()),NA())</f>
        <v>0.73519849859423736</v>
      </c>
      <c r="AK10" s="79">
        <f ca="1">IFERROR(IF(OR($BE10=45,$BE10=45+Results!$AR$2),VLOOKUP($C10,Data_qPCR,AK$3+2,FALSE),NA()),NA())</f>
        <v>0.83357832973389601</v>
      </c>
      <c r="AL10" s="79">
        <f ca="1">IFERROR(IF(OR($BE10=45,$BE10=45+Results!$AR$2),VLOOKUP($C10,Data_qPCR,AL$3+2,FALSE),NA()),NA())</f>
        <v>0.89885860229073533</v>
      </c>
      <c r="AM10" s="79">
        <f ca="1">IFERROR(IF(OR($BE10=45,$BE10=45+Results!$AR$2),VLOOKUP($C10,Data_qPCR,AM$3+2,FALSE),NA()),NA())</f>
        <v>0.93869525189553293</v>
      </c>
      <c r="AN10" s="79">
        <f ca="1">IFERROR(IF(OR($BE10=45,$BE10=45+Results!$AR$2),VLOOKUP($C10,Data_qPCR,AN$3+2,FALSE),NA()),NA())</f>
        <v>0.96271448321510111</v>
      </c>
      <c r="AO10" s="79">
        <f ca="1">IFERROR(IF(OR($BE10=45,$BE10=45+Results!$AR$2),VLOOKUP($C10,Data_qPCR,AO$3+2,FALSE),NA()),NA())</f>
        <v>0.97736477972560232</v>
      </c>
      <c r="AP10" s="79">
        <f ca="1">IFERROR(IF(OR($BE10=45,$BE10=45+Results!$AR$2),VLOOKUP($C10,Data_qPCR,AP$3+2,FALSE),NA()),NA())</f>
        <v>0.98698738713397149</v>
      </c>
      <c r="AQ10" s="79">
        <f ca="1">IFERROR(IF(OR($BE10=45,$BE10=45+Results!$AR$2),VLOOKUP($C10,Data_qPCR,AQ$3+2,FALSE),NA()),NA())</f>
        <v>0.99322621309163928</v>
      </c>
      <c r="AR10" s="79">
        <f ca="1">IFERROR(IF(OR($BE10=45,$BE10=45+Results!$AR$2),VLOOKUP($C10,Data_qPCR,AR$3+2,FALSE),NA()),NA())</f>
        <v>0.99804139368316236</v>
      </c>
      <c r="AS10" s="79">
        <f ca="1">IFERROR(IF(OR($BE10=45,$BE10=45+Results!$AR$2),VLOOKUP($C10,Data_qPCR,AS$3+2,FALSE),NA()),NA())</f>
        <v>1</v>
      </c>
      <c r="AT10" s="79" t="e">
        <f ca="1">IFERROR(IF(OR($BE10=45,$BE10=45+Results!$AR$2),VLOOKUP($C10,Data_qPCR,AT$3+2,FALSE),NA()),NA())</f>
        <v>#N/A</v>
      </c>
      <c r="AU10" s="79" t="e">
        <f ca="1">IFERROR(IF(OR($BE10=45,$BE10=45+Results!$AR$2),VLOOKUP($C10,Data_qPCR,AU$3+2,FALSE),NA()),NA())</f>
        <v>#N/A</v>
      </c>
      <c r="AV10" s="79" t="e">
        <f ca="1">IFERROR(IF(OR($BE10=45,$BE10=45+Results!$AR$2),VLOOKUP($C10,Data_qPCR,AV$3+2,FALSE),NA()),NA())</f>
        <v>#N/A</v>
      </c>
      <c r="AW10" s="79" t="e">
        <f ca="1">IFERROR(IF(OR($BE10=45,$BE10=45+Results!$AR$2),VLOOKUP($C10,Data_qPCR,AW$3+2,FALSE),NA()),NA())</f>
        <v>#N/A</v>
      </c>
      <c r="AX10" s="79" t="e">
        <f ca="1">IFERROR(IF(OR($BE10=45,$BE10=45+Results!$AR$2),VLOOKUP($C10,Data_qPCR,AX$3+2,FALSE),NA()),NA())</f>
        <v>#N/A</v>
      </c>
      <c r="AY10" s="79" t="e">
        <f ca="1">IFERROR(IF(OR($BE10=45,$BE10=45+Results!$AR$2),VLOOKUP($C10,Data_qPCR,AY$3+2,FALSE),NA()),NA())</f>
        <v>#N/A</v>
      </c>
      <c r="AZ10" s="79" t="e">
        <f ca="1">IFERROR(IF(OR($BE10=45,$BE10=45+Results!$AR$2),VLOOKUP($C10,Data_qPCR,AZ$3+2,FALSE),NA()),NA())</f>
        <v>#N/A</v>
      </c>
      <c r="BA10" s="79" t="e">
        <f ca="1">IFERROR(IF(OR($BE10=45,$BE10=45+Results!$AR$2),VLOOKUP($C10,Data_qPCR,BA$3+2,FALSE),NA()),NA())</f>
        <v>#N/A</v>
      </c>
      <c r="BB10" s="79" t="e">
        <f ca="1">IFERROR(IF(OR($BE10=45,$BE10=45+Results!$AR$2),VLOOKUP($C10,Data_qPCR,BB$3+2,FALSE),NA()),NA())</f>
        <v>#N/A</v>
      </c>
      <c r="BC10" s="79" t="e">
        <f ca="1">IFERROR(IF(OR($BE10=45,$BE10=45+Results!$AR$2),VLOOKUP($C10,Data_qPCR,BC$3+2,FALSE),NA()),NA())</f>
        <v>#N/A</v>
      </c>
      <c r="BD10" s="79" t="str">
        <f t="shared" ca="1" si="6"/>
        <v/>
      </c>
      <c r="BE10">
        <f ca="1">IFERROR(IF(LEFT(C10,1)+0=Results!$C$4,INDEX(Results!$AM$8:$BJ$23,CODE(RIGHT(LEFT(C10,2),1))-64,RIGHT(C10,LEN(C10)-2)+0),IF(Results!$AL$7=2,2,45)),"")</f>
        <v>45</v>
      </c>
      <c r="BF10">
        <f t="shared" ca="1" si="5"/>
        <v>10701</v>
      </c>
      <c r="BG10" s="104">
        <f ca="1">IFERROR(IF(LEFT(C10,1)+0=Results!$C$4,INDEX(Results!$CK$8:$DH$23,CODE(RIGHT(LEFT(C10,2),1))-64,RIGHT(C10,LEN(C10)-2)+0),IF(Results!$AL$7=2,2,45)),"")</f>
        <v>0</v>
      </c>
    </row>
    <row r="11" spans="1:59" x14ac:dyDescent="0.25">
      <c r="A11">
        <f t="shared" ca="1" si="0"/>
        <v>8</v>
      </c>
      <c r="B11">
        <v>8</v>
      </c>
      <c r="C11" t="str">
        <f t="shared" ca="1" si="2"/>
        <v>1H1</v>
      </c>
      <c r="D11" t="str">
        <f t="shared" ca="1" si="3"/>
        <v>3G_ParA</v>
      </c>
      <c r="E11" s="268" t="str">
        <f t="shared" ca="1" si="4"/>
        <v>1H1-3G_ParA</v>
      </c>
      <c r="F11" s="79">
        <f ca="1">IFERROR(IF(OR($BE11=45,$BE11=45+Results!$AR$2),VLOOKUP($C11,Data_qPCR,F$3+2,FALSE),NA()),NA())</f>
        <v>7.4730229890385439E-4</v>
      </c>
      <c r="G11" s="79">
        <f ca="1">IFERROR(IF(OR($BE11=45,$BE11=45+Results!$AR$2),VLOOKUP($C11,Data_qPCR,G$3+2,FALSE),NA()),NA())</f>
        <v>7.4730229890385439E-4</v>
      </c>
      <c r="H11" s="79">
        <f ca="1">IFERROR(IF(OR($BE11=45,$BE11=45+Results!$AR$2),VLOOKUP($C11,Data_qPCR,H$3+2,FALSE),NA()),NA())</f>
        <v>7.4730229890385439E-4</v>
      </c>
      <c r="I11" s="79">
        <f ca="1">IFERROR(IF(OR($BE11=45,$BE11=45+Results!$AR$2),VLOOKUP($C11,Data_qPCR,I$3+2,FALSE),NA()),NA())</f>
        <v>7.4730229890385439E-4</v>
      </c>
      <c r="J11" s="79">
        <f ca="1">IFERROR(IF(OR($BE11=45,$BE11=45+Results!$AR$2),VLOOKUP($C11,Data_qPCR,J$3+2,FALSE),NA()),NA())</f>
        <v>7.4730229890385439E-4</v>
      </c>
      <c r="K11" s="79">
        <f ca="1">IFERROR(IF(OR($BE11=45,$BE11=45+Results!$AR$2),VLOOKUP($C11,Data_qPCR,K$3+2,FALSE),NA()),NA())</f>
        <v>7.4730229890385439E-4</v>
      </c>
      <c r="L11" s="79">
        <f ca="1">IFERROR(IF(OR($BE11=45,$BE11=45+Results!$AR$2),VLOOKUP($C11,Data_qPCR,L$3+2,FALSE),NA()),NA())</f>
        <v>7.4730229890385439E-4</v>
      </c>
      <c r="M11" s="79">
        <f ca="1">IFERROR(IF(OR($BE11=45,$BE11=45+Results!$AR$2),VLOOKUP($C11,Data_qPCR,M$3+2,FALSE),NA()),NA())</f>
        <v>7.4730229890385439E-4</v>
      </c>
      <c r="N11" s="79">
        <f ca="1">IFERROR(IF(OR($BE11=45,$BE11=45+Results!$AR$2),VLOOKUP($C11,Data_qPCR,N$3+2,FALSE),NA()),NA())</f>
        <v>7.4730229890385439E-4</v>
      </c>
      <c r="O11" s="79">
        <f ca="1">IFERROR(IF(OR($BE11=45,$BE11=45+Results!$AR$2),VLOOKUP($C11,Data_qPCR,O$3+2,FALSE),NA()),NA())</f>
        <v>7.4730229890385439E-4</v>
      </c>
      <c r="P11" s="79">
        <f ca="1">IFERROR(IF(OR($BE11=45,$BE11=45+Results!$AR$2),VLOOKUP($C11,Data_qPCR,P$3+2,FALSE),NA()),NA())</f>
        <v>7.4730229890385439E-4</v>
      </c>
      <c r="Q11" s="79">
        <f ca="1">IFERROR(IF(OR($BE11=45,$BE11=45+Results!$AR$2),VLOOKUP($C11,Data_qPCR,Q$3+2,FALSE),NA()),NA())</f>
        <v>7.4730229890385439E-4</v>
      </c>
      <c r="R11" s="79">
        <f ca="1">IFERROR(IF(OR($BE11=45,$BE11=45+Results!$AR$2),VLOOKUP($C11,Data_qPCR,R$3+2,FALSE),NA()),NA())</f>
        <v>7.4730229890385439E-4</v>
      </c>
      <c r="S11" s="79">
        <f ca="1">IFERROR(IF(OR($BE11=45,$BE11=45+Results!$AR$2),VLOOKUP($C11,Data_qPCR,S$3+2,FALSE),NA()),NA())</f>
        <v>7.4730229890385439E-4</v>
      </c>
      <c r="T11" s="79">
        <f ca="1">IFERROR(IF(OR($BE11=45,$BE11=45+Results!$AR$2),VLOOKUP($C11,Data_qPCR,T$3+2,FALSE),NA()),NA())</f>
        <v>7.4730229890385439E-4</v>
      </c>
      <c r="U11" s="79">
        <f ca="1">IFERROR(IF(OR($BE11=45,$BE11=45+Results!$AR$2),VLOOKUP($C11,Data_qPCR,U$3+2,FALSE),NA()),NA())</f>
        <v>7.4730229890385439E-4</v>
      </c>
      <c r="V11" s="79">
        <f ca="1">IFERROR(IF(OR($BE11=45,$BE11=45+Results!$AR$2),VLOOKUP($C11,Data_qPCR,V$3+2,FALSE),NA()),NA())</f>
        <v>7.4730229890385439E-4</v>
      </c>
      <c r="W11" s="79">
        <f ca="1">IFERROR(IF(OR($BE11=45,$BE11=45+Results!$AR$2),VLOOKUP($C11,Data_qPCR,W$3+2,FALSE),NA()),NA())</f>
        <v>7.4730229890385439E-4</v>
      </c>
      <c r="X11" s="79">
        <f ca="1">IFERROR(IF(OR($BE11=45,$BE11=45+Results!$AR$2),VLOOKUP($C11,Data_qPCR,X$3+2,FALSE),NA()),NA())</f>
        <v>7.4730229890385439E-4</v>
      </c>
      <c r="Y11" s="79">
        <f ca="1">IFERROR(IF(OR($BE11=45,$BE11=45+Results!$AR$2),VLOOKUP($C11,Data_qPCR,Y$3+2,FALSE),NA()),NA())</f>
        <v>7.4730229890385439E-4</v>
      </c>
      <c r="Z11" s="79">
        <f ca="1">IFERROR(IF(OR($BE11=45,$BE11=45+Results!$AR$2),VLOOKUP($C11,Data_qPCR,Z$3+2,FALSE),NA()),NA())</f>
        <v>1.6337557425159736E-3</v>
      </c>
      <c r="AA11" s="79">
        <f ca="1">IFERROR(IF(OR($BE11=45,$BE11=45+Results!$AR$2),VLOOKUP($C11,Data_qPCR,AA$3+2,FALSE),NA()),NA())</f>
        <v>5.6044711676926781E-3</v>
      </c>
      <c r="AB11" s="79">
        <f ca="1">IFERROR(IF(OR($BE11=45,$BE11=45+Results!$AR$2),VLOOKUP($C11,Data_qPCR,AB$3+2,FALSE),NA()),NA())</f>
        <v>1.2688003122916422E-2</v>
      </c>
      <c r="AC11" s="79">
        <f ca="1">IFERROR(IF(OR($BE11=45,$BE11=45+Results!$AR$2),VLOOKUP($C11,Data_qPCR,AC$3+2,FALSE),NA()),NA())</f>
        <v>2.7293217554204149E-2</v>
      </c>
      <c r="AD11" s="79">
        <f ca="1">IFERROR(IF(OR($BE11=45,$BE11=45+Results!$AR$2),VLOOKUP($C11,Data_qPCR,AD$3+2,FALSE),NA()),NA())</f>
        <v>5.4304989790734462E-2</v>
      </c>
      <c r="AE11" s="79">
        <f ca="1">IFERROR(IF(OR($BE11=45,$BE11=45+Results!$AR$2),VLOOKUP($C11,Data_qPCR,AE$3+2,FALSE),NA()),NA())</f>
        <v>0.10256643220269615</v>
      </c>
      <c r="AF11" s="79">
        <f ca="1">IFERROR(IF(OR($BE11=45,$BE11=45+Results!$AR$2),VLOOKUP($C11,Data_qPCR,AF$3+2,FALSE),NA()),NA())</f>
        <v>0.18215556049673093</v>
      </c>
      <c r="AG11" s="79">
        <f ca="1">IFERROR(IF(OR($BE11=45,$BE11=45+Results!$AR$2),VLOOKUP($C11,Data_qPCR,AG$3+2,FALSE),NA()),NA())</f>
        <v>0.30065992456706059</v>
      </c>
      <c r="AH11" s="79">
        <f ca="1">IFERROR(IF(OR($BE11=45,$BE11=45+Results!$AR$2),VLOOKUP($C11,Data_qPCR,AH$3+2,FALSE),NA()),NA())</f>
        <v>0.44831909632060107</v>
      </c>
      <c r="AI11" s="79">
        <f ca="1">IFERROR(IF(OR($BE11=45,$BE11=45+Results!$AR$2),VLOOKUP($C11,Data_qPCR,AI$3+2,FALSE),NA()),NA())</f>
        <v>0.60133666493123106</v>
      </c>
      <c r="AJ11" s="79">
        <f ca="1">IFERROR(IF(OR($BE11=45,$BE11=45+Results!$AR$2),VLOOKUP($C11,Data_qPCR,AJ$3+2,FALSE),NA()),NA())</f>
        <v>0.73422563211954384</v>
      </c>
      <c r="AK11" s="79">
        <f ca="1">IFERROR(IF(OR($BE11=45,$BE11=45+Results!$AR$2),VLOOKUP($C11,Data_qPCR,AK$3+2,FALSE),NA()),NA())</f>
        <v>0.83375238692790987</v>
      </c>
      <c r="AL11" s="79">
        <f ca="1">IFERROR(IF(OR($BE11=45,$BE11=45+Results!$AR$2),VLOOKUP($C11,Data_qPCR,AL$3+2,FALSE),NA()),NA())</f>
        <v>0.90010642074837055</v>
      </c>
      <c r="AM11" s="79">
        <f ca="1">IFERROR(IF(OR($BE11=45,$BE11=45+Results!$AR$2),VLOOKUP($C11,Data_qPCR,AM$3+2,FALSE),NA()),NA())</f>
        <v>0.940190966254287</v>
      </c>
      <c r="AN11" s="79">
        <f ca="1">IFERROR(IF(OR($BE11=45,$BE11=45+Results!$AR$2),VLOOKUP($C11,Data_qPCR,AN$3+2,FALSE),NA()),NA())</f>
        <v>0.96363812772256963</v>
      </c>
      <c r="AO11" s="79">
        <f ca="1">IFERROR(IF(OR($BE11=45,$BE11=45+Results!$AR$2),VLOOKUP($C11,Data_qPCR,AO$3+2,FALSE),NA()),NA())</f>
        <v>0.97798970587015921</v>
      </c>
      <c r="AP11" s="79">
        <f ca="1">IFERROR(IF(OR($BE11=45,$BE11=45+Results!$AR$2),VLOOKUP($C11,Data_qPCR,AP$3+2,FALSE),NA()),NA())</f>
        <v>0.987803531829198</v>
      </c>
      <c r="AQ11" s="79">
        <f ca="1">IFERROR(IF(OR($BE11=45,$BE11=45+Results!$AR$2),VLOOKUP($C11,Data_qPCR,AQ$3+2,FALSE),NA()),NA())</f>
        <v>0.99461056597088215</v>
      </c>
      <c r="AR11" s="79">
        <f ca="1">IFERROR(IF(OR($BE11=45,$BE11=45+Results!$AR$2),VLOOKUP($C11,Data_qPCR,AR$3+2,FALSE),NA()),NA())</f>
        <v>0.99859556045699838</v>
      </c>
      <c r="AS11" s="79">
        <f ca="1">IFERROR(IF(OR($BE11=45,$BE11=45+Results!$AR$2),VLOOKUP($C11,Data_qPCR,AS$3+2,FALSE),NA()),NA())</f>
        <v>1</v>
      </c>
      <c r="AT11" s="79" t="e">
        <f ca="1">IFERROR(IF(OR($BE11=45,$BE11=45+Results!$AR$2),VLOOKUP($C11,Data_qPCR,AT$3+2,FALSE),NA()),NA())</f>
        <v>#N/A</v>
      </c>
      <c r="AU11" s="79" t="e">
        <f ca="1">IFERROR(IF(OR($BE11=45,$BE11=45+Results!$AR$2),VLOOKUP($C11,Data_qPCR,AU$3+2,FALSE),NA()),NA())</f>
        <v>#N/A</v>
      </c>
      <c r="AV11" s="79" t="e">
        <f ca="1">IFERROR(IF(OR($BE11=45,$BE11=45+Results!$AR$2),VLOOKUP($C11,Data_qPCR,AV$3+2,FALSE),NA()),NA())</f>
        <v>#N/A</v>
      </c>
      <c r="AW11" s="79" t="e">
        <f ca="1">IFERROR(IF(OR($BE11=45,$BE11=45+Results!$AR$2),VLOOKUP($C11,Data_qPCR,AW$3+2,FALSE),NA()),NA())</f>
        <v>#N/A</v>
      </c>
      <c r="AX11" s="79" t="e">
        <f ca="1">IFERROR(IF(OR($BE11=45,$BE11=45+Results!$AR$2),VLOOKUP($C11,Data_qPCR,AX$3+2,FALSE),NA()),NA())</f>
        <v>#N/A</v>
      </c>
      <c r="AY11" s="79" t="e">
        <f ca="1">IFERROR(IF(OR($BE11=45,$BE11=45+Results!$AR$2),VLOOKUP($C11,Data_qPCR,AY$3+2,FALSE),NA()),NA())</f>
        <v>#N/A</v>
      </c>
      <c r="AZ11" s="79" t="e">
        <f ca="1">IFERROR(IF(OR($BE11=45,$BE11=45+Results!$AR$2),VLOOKUP($C11,Data_qPCR,AZ$3+2,FALSE),NA()),NA())</f>
        <v>#N/A</v>
      </c>
      <c r="BA11" s="79" t="e">
        <f ca="1">IFERROR(IF(OR($BE11=45,$BE11=45+Results!$AR$2),VLOOKUP($C11,Data_qPCR,BA$3+2,FALSE),NA()),NA())</f>
        <v>#N/A</v>
      </c>
      <c r="BB11" s="79" t="e">
        <f ca="1">IFERROR(IF(OR($BE11=45,$BE11=45+Results!$AR$2),VLOOKUP($C11,Data_qPCR,BB$3+2,FALSE),NA()),NA())</f>
        <v>#N/A</v>
      </c>
      <c r="BC11" s="79" t="e">
        <f ca="1">IFERROR(IF(OR($BE11=45,$BE11=45+Results!$AR$2),VLOOKUP($C11,Data_qPCR,BC$3+2,FALSE),NA()),NA())</f>
        <v>#N/A</v>
      </c>
      <c r="BD11" s="79" t="str">
        <f t="shared" ca="1" si="6"/>
        <v/>
      </c>
      <c r="BE11">
        <f ca="1">IFERROR(IF(LEFT(C11,1)+0=Results!$C$4,INDEX(Results!$AM$8:$BJ$23,CODE(RIGHT(LEFT(C11,2),1))-64,RIGHT(C11,LEN(C11)-2)+0),IF(Results!$AL$7=2,2,45)),"")</f>
        <v>45</v>
      </c>
      <c r="BF11">
        <f t="shared" ca="1" si="5"/>
        <v>10801</v>
      </c>
      <c r="BG11" s="104">
        <f ca="1">IFERROR(IF(LEFT(C11,1)+0=Results!$C$4,INDEX(Results!$CK$8:$DH$23,CODE(RIGHT(LEFT(C11,2),1))-64,RIGHT(C11,LEN(C11)-2)+0),IF(Results!$AL$7=2,2,45)),"")</f>
        <v>0</v>
      </c>
    </row>
    <row r="12" spans="1:59" x14ac:dyDescent="0.25">
      <c r="A12">
        <f t="shared" ca="1" si="0"/>
        <v>9</v>
      </c>
      <c r="B12">
        <v>9</v>
      </c>
      <c r="C12" t="str">
        <f t="shared" ca="1" si="2"/>
        <v>1A2</v>
      </c>
      <c r="D12" t="str">
        <f t="shared" ca="1" si="3"/>
        <v>3G_SodA</v>
      </c>
      <c r="E12" s="268" t="str">
        <f t="shared" ca="1" si="4"/>
        <v>1A2-3G_SodA</v>
      </c>
      <c r="F12" s="79">
        <f ca="1">IFERROR(IF(OR($BE12=45,$BE12=45+Results!$AR$2),VLOOKUP($C12,Data_qPCR,F$3+2,FALSE),NA()),NA())</f>
        <v>2.2528567218805147E-3</v>
      </c>
      <c r="G12" s="79">
        <f ca="1">IFERROR(IF(OR($BE12=45,$BE12=45+Results!$AR$2),VLOOKUP($C12,Data_qPCR,G$3+2,FALSE),NA()),NA())</f>
        <v>2.2528567218805147E-3</v>
      </c>
      <c r="H12" s="79">
        <f ca="1">IFERROR(IF(OR($BE12=45,$BE12=45+Results!$AR$2),VLOOKUP($C12,Data_qPCR,H$3+2,FALSE),NA()),NA())</f>
        <v>2.2528567218805147E-3</v>
      </c>
      <c r="I12" s="79">
        <f ca="1">IFERROR(IF(OR($BE12=45,$BE12=45+Results!$AR$2),VLOOKUP($C12,Data_qPCR,I$3+2,FALSE),NA()),NA())</f>
        <v>2.2528567218805147E-3</v>
      </c>
      <c r="J12" s="79">
        <f ca="1">IFERROR(IF(OR($BE12=45,$BE12=45+Results!$AR$2),VLOOKUP($C12,Data_qPCR,J$3+2,FALSE),NA()),NA())</f>
        <v>2.2528567218805147E-3</v>
      </c>
      <c r="K12" s="79">
        <f ca="1">IFERROR(IF(OR($BE12=45,$BE12=45+Results!$AR$2),VLOOKUP($C12,Data_qPCR,K$3+2,FALSE),NA()),NA())</f>
        <v>2.2528567218805147E-3</v>
      </c>
      <c r="L12" s="79">
        <f ca="1">IFERROR(IF(OR($BE12=45,$BE12=45+Results!$AR$2),VLOOKUP($C12,Data_qPCR,L$3+2,FALSE),NA()),NA())</f>
        <v>2.2528567218805147E-3</v>
      </c>
      <c r="M12" s="79">
        <f ca="1">IFERROR(IF(OR($BE12=45,$BE12=45+Results!$AR$2),VLOOKUP($C12,Data_qPCR,M$3+2,FALSE),NA()),NA())</f>
        <v>2.2528567218805147E-3</v>
      </c>
      <c r="N12" s="79">
        <f ca="1">IFERROR(IF(OR($BE12=45,$BE12=45+Results!$AR$2),VLOOKUP($C12,Data_qPCR,N$3+2,FALSE),NA()),NA())</f>
        <v>2.2528567218805147E-3</v>
      </c>
      <c r="O12" s="79">
        <f ca="1">IFERROR(IF(OR($BE12=45,$BE12=45+Results!$AR$2),VLOOKUP($C12,Data_qPCR,O$3+2,FALSE),NA()),NA())</f>
        <v>2.2528567218805147E-3</v>
      </c>
      <c r="P12" s="79">
        <f ca="1">IFERROR(IF(OR($BE12=45,$BE12=45+Results!$AR$2),VLOOKUP($C12,Data_qPCR,P$3+2,FALSE),NA()),NA())</f>
        <v>2.2528567218805147E-3</v>
      </c>
      <c r="Q12" s="79">
        <f ca="1">IFERROR(IF(OR($BE12=45,$BE12=45+Results!$AR$2),VLOOKUP($C12,Data_qPCR,Q$3+2,FALSE),NA()),NA())</f>
        <v>2.2528567218805147E-3</v>
      </c>
      <c r="R12" s="79">
        <f ca="1">IFERROR(IF(OR($BE12=45,$BE12=45+Results!$AR$2),VLOOKUP($C12,Data_qPCR,R$3+2,FALSE),NA()),NA())</f>
        <v>2.2528567218805147E-3</v>
      </c>
      <c r="S12" s="79">
        <f ca="1">IFERROR(IF(OR($BE12=45,$BE12=45+Results!$AR$2),VLOOKUP($C12,Data_qPCR,S$3+2,FALSE),NA()),NA())</f>
        <v>2.2528567218805147E-3</v>
      </c>
      <c r="T12" s="79">
        <f ca="1">IFERROR(IF(OR($BE12=45,$BE12=45+Results!$AR$2),VLOOKUP($C12,Data_qPCR,T$3+2,FALSE),NA()),NA())</f>
        <v>2.2528567218805147E-3</v>
      </c>
      <c r="U12" s="79">
        <f ca="1">IFERROR(IF(OR($BE12=45,$BE12=45+Results!$AR$2),VLOOKUP($C12,Data_qPCR,U$3+2,FALSE),NA()),NA())</f>
        <v>2.2528567218805147E-3</v>
      </c>
      <c r="V12" s="79">
        <f ca="1">IFERROR(IF(OR($BE12=45,$BE12=45+Results!$AR$2),VLOOKUP($C12,Data_qPCR,V$3+2,FALSE),NA()),NA())</f>
        <v>2.2528567218805147E-3</v>
      </c>
      <c r="W12" s="79">
        <f ca="1">IFERROR(IF(OR($BE12=45,$BE12=45+Results!$AR$2),VLOOKUP($C12,Data_qPCR,W$3+2,FALSE),NA()),NA())</f>
        <v>2.2528567218805147E-3</v>
      </c>
      <c r="X12" s="79">
        <f ca="1">IFERROR(IF(OR($BE12=45,$BE12=45+Results!$AR$2),VLOOKUP($C12,Data_qPCR,X$3+2,FALSE),NA()),NA())</f>
        <v>2.2528567218805147E-3</v>
      </c>
      <c r="Y12" s="79">
        <f ca="1">IFERROR(IF(OR($BE12=45,$BE12=45+Results!$AR$2),VLOOKUP($C12,Data_qPCR,Y$3+2,FALSE),NA()),NA())</f>
        <v>2.2528567218805147E-3</v>
      </c>
      <c r="Z12" s="79">
        <f ca="1">IFERROR(IF(OR($BE12=45,$BE12=45+Results!$AR$2),VLOOKUP($C12,Data_qPCR,Z$3+2,FALSE),NA()),NA())</f>
        <v>6.4418503244453255E-3</v>
      </c>
      <c r="AA12" s="79">
        <f ca="1">IFERROR(IF(OR($BE12=45,$BE12=45+Results!$AR$2),VLOOKUP($C12,Data_qPCR,AA$3+2,FALSE),NA()),NA())</f>
        <v>1.8950008909925518E-2</v>
      </c>
      <c r="AB12" s="79">
        <f ca="1">IFERROR(IF(OR($BE12=45,$BE12=45+Results!$AR$2),VLOOKUP($C12,Data_qPCR,AB$3+2,FALSE),NA()),NA())</f>
        <v>4.1745110193556034E-2</v>
      </c>
      <c r="AC12" s="79">
        <f ca="1">IFERROR(IF(OR($BE12=45,$BE12=45+Results!$AR$2),VLOOKUP($C12,Data_qPCR,AC$3+2,FALSE),NA()),NA())</f>
        <v>7.8790302810372345E-2</v>
      </c>
      <c r="AD12" s="79">
        <f ca="1">IFERROR(IF(OR($BE12=45,$BE12=45+Results!$AR$2),VLOOKUP($C12,Data_qPCR,AD$3+2,FALSE),NA()),NA())</f>
        <v>0.13656112235342865</v>
      </c>
      <c r="AE12" s="79">
        <f ca="1">IFERROR(IF(OR($BE12=45,$BE12=45+Results!$AR$2),VLOOKUP($C12,Data_qPCR,AE$3+2,FALSE),NA()),NA())</f>
        <v>0.22279994318437524</v>
      </c>
      <c r="AF12" s="79">
        <f ca="1">IFERROR(IF(OR($BE12=45,$BE12=45+Results!$AR$2),VLOOKUP($C12,Data_qPCR,AF$3+2,FALSE),NA()),NA())</f>
        <v>0.33652946676148288</v>
      </c>
      <c r="AG12" s="79">
        <f ca="1">IFERROR(IF(OR($BE12=45,$BE12=45+Results!$AR$2),VLOOKUP($C12,Data_qPCR,AG$3+2,FALSE),NA()),NA())</f>
        <v>0.46560554921626907</v>
      </c>
      <c r="AH12" s="79">
        <f ca="1">IFERROR(IF(OR($BE12=45,$BE12=45+Results!$AR$2),VLOOKUP($C12,Data_qPCR,AH$3+2,FALSE),NA()),NA())</f>
        <v>0.58957394690303178</v>
      </c>
      <c r="AI12" s="79">
        <f ca="1">IFERROR(IF(OR($BE12=45,$BE12=45+Results!$AR$2),VLOOKUP($C12,Data_qPCR,AI$3+2,FALSE),NA()),NA())</f>
        <v>0.69221100339763342</v>
      </c>
      <c r="AJ12" s="79">
        <f ca="1">IFERROR(IF(OR($BE12=45,$BE12=45+Results!$AR$2),VLOOKUP($C12,Data_qPCR,AJ$3+2,FALSE),NA()),NA())</f>
        <v>0.76821719309994696</v>
      </c>
      <c r="AK12" s="79">
        <f ca="1">IFERROR(IF(OR($BE12=45,$BE12=45+Results!$AR$2),VLOOKUP($C12,Data_qPCR,AK$3+2,FALSE),NA()),NA())</f>
        <v>0.8221765175117981</v>
      </c>
      <c r="AL12" s="79">
        <f ca="1">IFERROR(IF(OR($BE12=45,$BE12=45+Results!$AR$2),VLOOKUP($C12,Data_qPCR,AL$3+2,FALSE),NA()),NA())</f>
        <v>0.86267038654797723</v>
      </c>
      <c r="AM12" s="79">
        <f ca="1">IFERROR(IF(OR($BE12=45,$BE12=45+Results!$AR$2),VLOOKUP($C12,Data_qPCR,AM$3+2,FALSE),NA()),NA())</f>
        <v>0.89706719694189485</v>
      </c>
      <c r="AN12" s="79">
        <f ca="1">IFERROR(IF(OR($BE12=45,$BE12=45+Results!$AR$2),VLOOKUP($C12,Data_qPCR,AN$3+2,FALSE),NA()),NA())</f>
        <v>0.92598330050998112</v>
      </c>
      <c r="AO12" s="79">
        <f ca="1">IFERROR(IF(OR($BE12=45,$BE12=45+Results!$AR$2),VLOOKUP($C12,Data_qPCR,AO$3+2,FALSE),NA()),NA())</f>
        <v>0.94978235949392853</v>
      </c>
      <c r="AP12" s="79">
        <f ca="1">IFERROR(IF(OR($BE12=45,$BE12=45+Results!$AR$2),VLOOKUP($C12,Data_qPCR,AP$3+2,FALSE),NA()),NA())</f>
        <v>0.96773795993914624</v>
      </c>
      <c r="AQ12" s="79">
        <f ca="1">IFERROR(IF(OR($BE12=45,$BE12=45+Results!$AR$2),VLOOKUP($C12,Data_qPCR,AQ$3+2,FALSE),NA()),NA())</f>
        <v>0.98216881336682227</v>
      </c>
      <c r="AR12" s="79">
        <f ca="1">IFERROR(IF(OR($BE12=45,$BE12=45+Results!$AR$2),VLOOKUP($C12,Data_qPCR,AR$3+2,FALSE),NA()),NA())</f>
        <v>0.99413985322828102</v>
      </c>
      <c r="AS12" s="79">
        <f ca="1">IFERROR(IF(OR($BE12=45,$BE12=45+Results!$AR$2),VLOOKUP($C12,Data_qPCR,AS$3+2,FALSE),NA()),NA())</f>
        <v>1</v>
      </c>
      <c r="AT12" s="79" t="e">
        <f ca="1">IFERROR(IF(OR($BE12=45,$BE12=45+Results!$AR$2),VLOOKUP($C12,Data_qPCR,AT$3+2,FALSE),NA()),NA())</f>
        <v>#N/A</v>
      </c>
      <c r="AU12" s="79" t="e">
        <f ca="1">IFERROR(IF(OR($BE12=45,$BE12=45+Results!$AR$2),VLOOKUP($C12,Data_qPCR,AU$3+2,FALSE),NA()),NA())</f>
        <v>#N/A</v>
      </c>
      <c r="AV12" s="79" t="e">
        <f ca="1">IFERROR(IF(OR($BE12=45,$BE12=45+Results!$AR$2),VLOOKUP($C12,Data_qPCR,AV$3+2,FALSE),NA()),NA())</f>
        <v>#N/A</v>
      </c>
      <c r="AW12" s="79" t="e">
        <f ca="1">IFERROR(IF(OR($BE12=45,$BE12=45+Results!$AR$2),VLOOKUP($C12,Data_qPCR,AW$3+2,FALSE),NA()),NA())</f>
        <v>#N/A</v>
      </c>
      <c r="AX12" s="79" t="e">
        <f ca="1">IFERROR(IF(OR($BE12=45,$BE12=45+Results!$AR$2),VLOOKUP($C12,Data_qPCR,AX$3+2,FALSE),NA()),NA())</f>
        <v>#N/A</v>
      </c>
      <c r="AY12" s="79" t="e">
        <f ca="1">IFERROR(IF(OR($BE12=45,$BE12=45+Results!$AR$2),VLOOKUP($C12,Data_qPCR,AY$3+2,FALSE),NA()),NA())</f>
        <v>#N/A</v>
      </c>
      <c r="AZ12" s="79" t="e">
        <f ca="1">IFERROR(IF(OR($BE12=45,$BE12=45+Results!$AR$2),VLOOKUP($C12,Data_qPCR,AZ$3+2,FALSE),NA()),NA())</f>
        <v>#N/A</v>
      </c>
      <c r="BA12" s="79" t="e">
        <f ca="1">IFERROR(IF(OR($BE12=45,$BE12=45+Results!$AR$2),VLOOKUP($C12,Data_qPCR,BA$3+2,FALSE),NA()),NA())</f>
        <v>#N/A</v>
      </c>
      <c r="BB12" s="79" t="e">
        <f ca="1">IFERROR(IF(OR($BE12=45,$BE12=45+Results!$AR$2),VLOOKUP($C12,Data_qPCR,BB$3+2,FALSE),NA()),NA())</f>
        <v>#N/A</v>
      </c>
      <c r="BC12" s="79" t="e">
        <f ca="1">IFERROR(IF(OR($BE12=45,$BE12=45+Results!$AR$2),VLOOKUP($C12,Data_qPCR,BC$3+2,FALSE),NA()),NA())</f>
        <v>#N/A</v>
      </c>
      <c r="BD12" s="79" t="str">
        <f t="shared" ca="1" si="6"/>
        <v/>
      </c>
      <c r="BE12">
        <f ca="1">IFERROR(IF(LEFT(C12,1)+0=Results!$C$4,INDEX(Results!$AM$8:$BJ$23,CODE(RIGHT(LEFT(C12,2),1))-64,RIGHT(C12,LEN(C12)-2)+0),IF(Results!$AL$7=2,2,45)),"")</f>
        <v>45</v>
      </c>
      <c r="BF12">
        <f t="shared" ca="1" si="5"/>
        <v>10102</v>
      </c>
      <c r="BG12" s="104">
        <f ca="1">IFERROR(IF(LEFT(C12,1)+0=Results!$C$4,INDEX(Results!$CK$8:$DH$23,CODE(RIGHT(LEFT(C12,2),1))-64,RIGHT(C12,LEN(C12)-2)+0),IF(Results!$AL$7=2,2,45)),"")</f>
        <v>0</v>
      </c>
    </row>
    <row r="13" spans="1:59" x14ac:dyDescent="0.25">
      <c r="A13">
        <f t="shared" ca="1" si="0"/>
        <v>10</v>
      </c>
      <c r="B13">
        <v>10</v>
      </c>
      <c r="C13" t="str">
        <f t="shared" ca="1" si="2"/>
        <v>1B2</v>
      </c>
      <c r="D13" t="str">
        <f t="shared" ca="1" si="3"/>
        <v>3G_SodA</v>
      </c>
      <c r="E13" s="268" t="str">
        <f t="shared" ca="1" si="4"/>
        <v>1B2-3G_SodA</v>
      </c>
      <c r="F13" s="79">
        <f ca="1">IFERROR(IF(OR($BE13=45,$BE13=45+Results!$AR$2),VLOOKUP($C13,Data_qPCR,F$3+2,FALSE),NA()),NA())</f>
        <v>2.452320924036415E-4</v>
      </c>
      <c r="G13" s="79">
        <f ca="1">IFERROR(IF(OR($BE13=45,$BE13=45+Results!$AR$2),VLOOKUP($C13,Data_qPCR,G$3+2,FALSE),NA()),NA())</f>
        <v>2.452320924036415E-4</v>
      </c>
      <c r="H13" s="79">
        <f ca="1">IFERROR(IF(OR($BE13=45,$BE13=45+Results!$AR$2),VLOOKUP($C13,Data_qPCR,H$3+2,FALSE),NA()),NA())</f>
        <v>2.452320924036415E-4</v>
      </c>
      <c r="I13" s="79">
        <f ca="1">IFERROR(IF(OR($BE13=45,$BE13=45+Results!$AR$2),VLOOKUP($C13,Data_qPCR,I$3+2,FALSE),NA()),NA())</f>
        <v>2.452320924036415E-4</v>
      </c>
      <c r="J13" s="79">
        <f ca="1">IFERROR(IF(OR($BE13=45,$BE13=45+Results!$AR$2),VLOOKUP($C13,Data_qPCR,J$3+2,FALSE),NA()),NA())</f>
        <v>2.452320924036415E-4</v>
      </c>
      <c r="K13" s="79">
        <f ca="1">IFERROR(IF(OR($BE13=45,$BE13=45+Results!$AR$2),VLOOKUP($C13,Data_qPCR,K$3+2,FALSE),NA()),NA())</f>
        <v>2.452320924036415E-4</v>
      </c>
      <c r="L13" s="79">
        <f ca="1">IFERROR(IF(OR($BE13=45,$BE13=45+Results!$AR$2),VLOOKUP($C13,Data_qPCR,L$3+2,FALSE),NA()),NA())</f>
        <v>2.452320924036415E-4</v>
      </c>
      <c r="M13" s="79">
        <f ca="1">IFERROR(IF(OR($BE13=45,$BE13=45+Results!$AR$2),VLOOKUP($C13,Data_qPCR,M$3+2,FALSE),NA()),NA())</f>
        <v>2.452320924036415E-4</v>
      </c>
      <c r="N13" s="79">
        <f ca="1">IFERROR(IF(OR($BE13=45,$BE13=45+Results!$AR$2),VLOOKUP($C13,Data_qPCR,N$3+2,FALSE),NA()),NA())</f>
        <v>2.452320924036415E-4</v>
      </c>
      <c r="O13" s="79">
        <f ca="1">IFERROR(IF(OR($BE13=45,$BE13=45+Results!$AR$2),VLOOKUP($C13,Data_qPCR,O$3+2,FALSE),NA()),NA())</f>
        <v>2.452320924036415E-4</v>
      </c>
      <c r="P13" s="79">
        <f ca="1">IFERROR(IF(OR($BE13=45,$BE13=45+Results!$AR$2),VLOOKUP($C13,Data_qPCR,P$3+2,FALSE),NA()),NA())</f>
        <v>2.452320924036415E-4</v>
      </c>
      <c r="Q13" s="79">
        <f ca="1">IFERROR(IF(OR($BE13=45,$BE13=45+Results!$AR$2),VLOOKUP($C13,Data_qPCR,Q$3+2,FALSE),NA()),NA())</f>
        <v>2.452320924036415E-4</v>
      </c>
      <c r="R13" s="79">
        <f ca="1">IFERROR(IF(OR($BE13=45,$BE13=45+Results!$AR$2),VLOOKUP($C13,Data_qPCR,R$3+2,FALSE),NA()),NA())</f>
        <v>2.452320924036415E-4</v>
      </c>
      <c r="S13" s="79">
        <f ca="1">IFERROR(IF(OR($BE13=45,$BE13=45+Results!$AR$2),VLOOKUP($C13,Data_qPCR,S$3+2,FALSE),NA()),NA())</f>
        <v>2.452320924036415E-4</v>
      </c>
      <c r="T13" s="79">
        <f ca="1">IFERROR(IF(OR($BE13=45,$BE13=45+Results!$AR$2),VLOOKUP($C13,Data_qPCR,T$3+2,FALSE),NA()),NA())</f>
        <v>2.452320924036415E-4</v>
      </c>
      <c r="U13" s="79">
        <f ca="1">IFERROR(IF(OR($BE13=45,$BE13=45+Results!$AR$2),VLOOKUP($C13,Data_qPCR,U$3+2,FALSE),NA()),NA())</f>
        <v>2.452320924036415E-4</v>
      </c>
      <c r="V13" s="79">
        <f ca="1">IFERROR(IF(OR($BE13=45,$BE13=45+Results!$AR$2),VLOOKUP($C13,Data_qPCR,V$3+2,FALSE),NA()),NA())</f>
        <v>2.452320924036415E-4</v>
      </c>
      <c r="W13" s="79">
        <f ca="1">IFERROR(IF(OR($BE13=45,$BE13=45+Results!$AR$2),VLOOKUP($C13,Data_qPCR,W$3+2,FALSE),NA()),NA())</f>
        <v>2.452320924036415E-4</v>
      </c>
      <c r="X13" s="79">
        <f ca="1">IFERROR(IF(OR($BE13=45,$BE13=45+Results!$AR$2),VLOOKUP($C13,Data_qPCR,X$3+2,FALSE),NA()),NA())</f>
        <v>2.452320924036415E-4</v>
      </c>
      <c r="Y13" s="79">
        <f ca="1">IFERROR(IF(OR($BE13=45,$BE13=45+Results!$AR$2),VLOOKUP($C13,Data_qPCR,Y$3+2,FALSE),NA()),NA())</f>
        <v>4.8967807620045774E-3</v>
      </c>
      <c r="Z13" s="79">
        <f ca="1">IFERROR(IF(OR($BE13=45,$BE13=45+Results!$AR$2),VLOOKUP($C13,Data_qPCR,Z$3+2,FALSE),NA()),NA())</f>
        <v>1.2006899926969584E-2</v>
      </c>
      <c r="AA13" s="79">
        <f ca="1">IFERROR(IF(OR($BE13=45,$BE13=45+Results!$AR$2),VLOOKUP($C13,Data_qPCR,AA$3+2,FALSE),NA()),NA())</f>
        <v>2.362396820106295E-2</v>
      </c>
      <c r="AB13" s="79">
        <f ca="1">IFERROR(IF(OR($BE13=45,$BE13=45+Results!$AR$2),VLOOKUP($C13,Data_qPCR,AB$3+2,FALSE),NA()),NA())</f>
        <v>4.3830749293688777E-2</v>
      </c>
      <c r="AC13" s="79">
        <f ca="1">IFERROR(IF(OR($BE13=45,$BE13=45+Results!$AR$2),VLOOKUP($C13,Data_qPCR,AC$3+2,FALSE),NA()),NA())</f>
        <v>7.8108114375052745E-2</v>
      </c>
      <c r="AD13" s="79">
        <f ca="1">IFERROR(IF(OR($BE13=45,$BE13=45+Results!$AR$2),VLOOKUP($C13,Data_qPCR,AD$3+2,FALSE),NA()),NA())</f>
        <v>0.13209447380547135</v>
      </c>
      <c r="AE13" s="79">
        <f ca="1">IFERROR(IF(OR($BE13=45,$BE13=45+Results!$AR$2),VLOOKUP($C13,Data_qPCR,AE$3+2,FALSE),NA()),NA())</f>
        <v>0.21114918074476829</v>
      </c>
      <c r="AF13" s="79">
        <f ca="1">IFERROR(IF(OR($BE13=45,$BE13=45+Results!$AR$2),VLOOKUP($C13,Data_qPCR,AF$3+2,FALSE),NA()),NA())</f>
        <v>0.31874826420849101</v>
      </c>
      <c r="AG13" s="79">
        <f ca="1">IFERROR(IF(OR($BE13=45,$BE13=45+Results!$AR$2),VLOOKUP($C13,Data_qPCR,AG$3+2,FALSE),NA()),NA())</f>
        <v>0.44567635972154351</v>
      </c>
      <c r="AH13" s="79">
        <f ca="1">IFERROR(IF(OR($BE13=45,$BE13=45+Results!$AR$2),VLOOKUP($C13,Data_qPCR,AH$3+2,FALSE),NA()),NA())</f>
        <v>0.57526685740404182</v>
      </c>
      <c r="AI13" s="79">
        <f ca="1">IFERROR(IF(OR($BE13=45,$BE13=45+Results!$AR$2),VLOOKUP($C13,Data_qPCR,AI$3+2,FALSE),NA()),NA())</f>
        <v>0.68729742571987229</v>
      </c>
      <c r="AJ13" s="79">
        <f ca="1">IFERROR(IF(OR($BE13=45,$BE13=45+Results!$AR$2),VLOOKUP($C13,Data_qPCR,AJ$3+2,FALSE),NA()),NA())</f>
        <v>0.77134146480465993</v>
      </c>
      <c r="AK13" s="79">
        <f ca="1">IFERROR(IF(OR($BE13=45,$BE13=45+Results!$AR$2),VLOOKUP($C13,Data_qPCR,AK$3+2,FALSE),NA()),NA())</f>
        <v>0.82950350482497215</v>
      </c>
      <c r="AL13" s="79">
        <f ca="1">IFERROR(IF(OR($BE13=45,$BE13=45+Results!$AR$2),VLOOKUP($C13,Data_qPCR,AL$3+2,FALSE),NA()),NA())</f>
        <v>0.86990030958890108</v>
      </c>
      <c r="AM13" s="79">
        <f ca="1">IFERROR(IF(OR($BE13=45,$BE13=45+Results!$AR$2),VLOOKUP($C13,Data_qPCR,AM$3+2,FALSE),NA()),NA())</f>
        <v>0.90248111373050788</v>
      </c>
      <c r="AN13" s="79">
        <f ca="1">IFERROR(IF(OR($BE13=45,$BE13=45+Results!$AR$2),VLOOKUP($C13,Data_qPCR,AN$3+2,FALSE),NA()),NA())</f>
        <v>0.92970635468543317</v>
      </c>
      <c r="AO13" s="79">
        <f ca="1">IFERROR(IF(OR($BE13=45,$BE13=45+Results!$AR$2),VLOOKUP($C13,Data_qPCR,AO$3+2,FALSE),NA()),NA())</f>
        <v>0.95233110237803875</v>
      </c>
      <c r="AP13" s="79">
        <f ca="1">IFERROR(IF(OR($BE13=45,$BE13=45+Results!$AR$2),VLOOKUP($C13,Data_qPCR,AP$3+2,FALSE),NA()),NA())</f>
        <v>0.96976862373596839</v>
      </c>
      <c r="AQ13" s="79">
        <f ca="1">IFERROR(IF(OR($BE13=45,$BE13=45+Results!$AR$2),VLOOKUP($C13,Data_qPCR,AQ$3+2,FALSE),NA()),NA())</f>
        <v>0.98365030983046586</v>
      </c>
      <c r="AR13" s="79">
        <f ca="1">IFERROR(IF(OR($BE13=45,$BE13=45+Results!$AR$2),VLOOKUP($C13,Data_qPCR,AR$3+2,FALSE),NA()),NA())</f>
        <v>0.99478211642162317</v>
      </c>
      <c r="AS13" s="79">
        <f ca="1">IFERROR(IF(OR($BE13=45,$BE13=45+Results!$AR$2),VLOOKUP($C13,Data_qPCR,AS$3+2,FALSE),NA()),NA())</f>
        <v>1</v>
      </c>
      <c r="AT13" s="79" t="e">
        <f ca="1">IFERROR(IF(OR($BE13=45,$BE13=45+Results!$AR$2),VLOOKUP($C13,Data_qPCR,AT$3+2,FALSE),NA()),NA())</f>
        <v>#N/A</v>
      </c>
      <c r="AU13" s="79" t="e">
        <f ca="1">IFERROR(IF(OR($BE13=45,$BE13=45+Results!$AR$2),VLOOKUP($C13,Data_qPCR,AU$3+2,FALSE),NA()),NA())</f>
        <v>#N/A</v>
      </c>
      <c r="AV13" s="79" t="e">
        <f ca="1">IFERROR(IF(OR($BE13=45,$BE13=45+Results!$AR$2),VLOOKUP($C13,Data_qPCR,AV$3+2,FALSE),NA()),NA())</f>
        <v>#N/A</v>
      </c>
      <c r="AW13" s="79" t="e">
        <f ca="1">IFERROR(IF(OR($BE13=45,$BE13=45+Results!$AR$2),VLOOKUP($C13,Data_qPCR,AW$3+2,FALSE),NA()),NA())</f>
        <v>#N/A</v>
      </c>
      <c r="AX13" s="79" t="e">
        <f ca="1">IFERROR(IF(OR($BE13=45,$BE13=45+Results!$AR$2),VLOOKUP($C13,Data_qPCR,AX$3+2,FALSE),NA()),NA())</f>
        <v>#N/A</v>
      </c>
      <c r="AY13" s="79" t="e">
        <f ca="1">IFERROR(IF(OR($BE13=45,$BE13=45+Results!$AR$2),VLOOKUP($C13,Data_qPCR,AY$3+2,FALSE),NA()),NA())</f>
        <v>#N/A</v>
      </c>
      <c r="AZ13" s="79" t="e">
        <f ca="1">IFERROR(IF(OR($BE13=45,$BE13=45+Results!$AR$2),VLOOKUP($C13,Data_qPCR,AZ$3+2,FALSE),NA()),NA())</f>
        <v>#N/A</v>
      </c>
      <c r="BA13" s="79" t="e">
        <f ca="1">IFERROR(IF(OR($BE13=45,$BE13=45+Results!$AR$2),VLOOKUP($C13,Data_qPCR,BA$3+2,FALSE),NA()),NA())</f>
        <v>#N/A</v>
      </c>
      <c r="BB13" s="79" t="e">
        <f ca="1">IFERROR(IF(OR($BE13=45,$BE13=45+Results!$AR$2),VLOOKUP($C13,Data_qPCR,BB$3+2,FALSE),NA()),NA())</f>
        <v>#N/A</v>
      </c>
      <c r="BC13" s="79" t="e">
        <f ca="1">IFERROR(IF(OR($BE13=45,$BE13=45+Results!$AR$2),VLOOKUP($C13,Data_qPCR,BC$3+2,FALSE),NA()),NA())</f>
        <v>#N/A</v>
      </c>
      <c r="BD13" s="79" t="str">
        <f t="shared" ca="1" si="6"/>
        <v/>
      </c>
      <c r="BE13">
        <f ca="1">IFERROR(IF(LEFT(C13,1)+0=Results!$C$4,INDEX(Results!$AM$8:$BJ$23,CODE(RIGHT(LEFT(C13,2),1))-64,RIGHT(C13,LEN(C13)-2)+0),IF(Results!$AL$7=2,2,45)),"")</f>
        <v>45</v>
      </c>
      <c r="BF13">
        <f t="shared" ca="1" si="5"/>
        <v>10202</v>
      </c>
      <c r="BG13" s="104">
        <f ca="1">IFERROR(IF(LEFT(C13,1)+0=Results!$C$4,INDEX(Results!$CK$8:$DH$23,CODE(RIGHT(LEFT(C13,2),1))-64,RIGHT(C13,LEN(C13)-2)+0),IF(Results!$AL$7=2,2,45)),"")</f>
        <v>0</v>
      </c>
    </row>
    <row r="14" spans="1:59" x14ac:dyDescent="0.25">
      <c r="A14">
        <f t="shared" ca="1" si="0"/>
        <v>11</v>
      </c>
      <c r="B14">
        <v>11</v>
      </c>
      <c r="C14" t="str">
        <f t="shared" ca="1" si="2"/>
        <v>1C2</v>
      </c>
      <c r="D14" t="str">
        <f t="shared" ca="1" si="3"/>
        <v>3G_OtsA</v>
      </c>
      <c r="E14" s="268" t="str">
        <f t="shared" ca="1" si="4"/>
        <v>1C2-3G_OtsA</v>
      </c>
      <c r="F14" s="79">
        <f ca="1">IFERROR(IF(OR($BE14=45,$BE14=45+Results!$AR$2),VLOOKUP($C14,Data_qPCR,F$3+2,FALSE),NA()),NA())</f>
        <v>5.175683393131436E-4</v>
      </c>
      <c r="G14" s="79">
        <f ca="1">IFERROR(IF(OR($BE14=45,$BE14=45+Results!$AR$2),VLOOKUP($C14,Data_qPCR,G$3+2,FALSE),NA()),NA())</f>
        <v>5.175683393131436E-4</v>
      </c>
      <c r="H14" s="79">
        <f ca="1">IFERROR(IF(OR($BE14=45,$BE14=45+Results!$AR$2),VLOOKUP($C14,Data_qPCR,H$3+2,FALSE),NA()),NA())</f>
        <v>5.175683393131436E-4</v>
      </c>
      <c r="I14" s="79">
        <f ca="1">IFERROR(IF(OR($BE14=45,$BE14=45+Results!$AR$2),VLOOKUP($C14,Data_qPCR,I$3+2,FALSE),NA()),NA())</f>
        <v>5.175683393131436E-4</v>
      </c>
      <c r="J14" s="79">
        <f ca="1">IFERROR(IF(OR($BE14=45,$BE14=45+Results!$AR$2),VLOOKUP($C14,Data_qPCR,J$3+2,FALSE),NA()),NA())</f>
        <v>5.175683393131436E-4</v>
      </c>
      <c r="K14" s="79">
        <f ca="1">IFERROR(IF(OR($BE14=45,$BE14=45+Results!$AR$2),VLOOKUP($C14,Data_qPCR,K$3+2,FALSE),NA()),NA())</f>
        <v>5.175683393131436E-4</v>
      </c>
      <c r="L14" s="79">
        <f ca="1">IFERROR(IF(OR($BE14=45,$BE14=45+Results!$AR$2),VLOOKUP($C14,Data_qPCR,L$3+2,FALSE),NA()),NA())</f>
        <v>5.175683393131436E-4</v>
      </c>
      <c r="M14" s="79">
        <f ca="1">IFERROR(IF(OR($BE14=45,$BE14=45+Results!$AR$2),VLOOKUP($C14,Data_qPCR,M$3+2,FALSE),NA()),NA())</f>
        <v>5.175683393131436E-4</v>
      </c>
      <c r="N14" s="79">
        <f ca="1">IFERROR(IF(OR($BE14=45,$BE14=45+Results!$AR$2),VLOOKUP($C14,Data_qPCR,N$3+2,FALSE),NA()),NA())</f>
        <v>5.175683393131436E-4</v>
      </c>
      <c r="O14" s="79">
        <f ca="1">IFERROR(IF(OR($BE14=45,$BE14=45+Results!$AR$2),VLOOKUP($C14,Data_qPCR,O$3+2,FALSE),NA()),NA())</f>
        <v>5.175683393131436E-4</v>
      </c>
      <c r="P14" s="79">
        <f ca="1">IFERROR(IF(OR($BE14=45,$BE14=45+Results!$AR$2),VLOOKUP($C14,Data_qPCR,P$3+2,FALSE),NA()),NA())</f>
        <v>5.175683393131436E-4</v>
      </c>
      <c r="Q14" s="79">
        <f ca="1">IFERROR(IF(OR($BE14=45,$BE14=45+Results!$AR$2),VLOOKUP($C14,Data_qPCR,Q$3+2,FALSE),NA()),NA())</f>
        <v>5.175683393131436E-4</v>
      </c>
      <c r="R14" s="79">
        <f ca="1">IFERROR(IF(OR($BE14=45,$BE14=45+Results!$AR$2),VLOOKUP($C14,Data_qPCR,R$3+2,FALSE),NA()),NA())</f>
        <v>5.175683393131436E-4</v>
      </c>
      <c r="S14" s="79">
        <f ca="1">IFERROR(IF(OR($BE14=45,$BE14=45+Results!$AR$2),VLOOKUP($C14,Data_qPCR,S$3+2,FALSE),NA()),NA())</f>
        <v>5.175683393131436E-4</v>
      </c>
      <c r="T14" s="79">
        <f ca="1">IFERROR(IF(OR($BE14=45,$BE14=45+Results!$AR$2),VLOOKUP($C14,Data_qPCR,T$3+2,FALSE),NA()),NA())</f>
        <v>5.175683393131436E-4</v>
      </c>
      <c r="U14" s="79">
        <f ca="1">IFERROR(IF(OR($BE14=45,$BE14=45+Results!$AR$2),VLOOKUP($C14,Data_qPCR,U$3+2,FALSE),NA()),NA())</f>
        <v>5.175683393131436E-4</v>
      </c>
      <c r="V14" s="79">
        <f ca="1">IFERROR(IF(OR($BE14=45,$BE14=45+Results!$AR$2),VLOOKUP($C14,Data_qPCR,V$3+2,FALSE),NA()),NA())</f>
        <v>5.175683393131436E-4</v>
      </c>
      <c r="W14" s="79">
        <f ca="1">IFERROR(IF(OR($BE14=45,$BE14=45+Results!$AR$2),VLOOKUP($C14,Data_qPCR,W$3+2,FALSE),NA()),NA())</f>
        <v>5.175683393131436E-4</v>
      </c>
      <c r="X14" s="79">
        <f ca="1">IFERROR(IF(OR($BE14=45,$BE14=45+Results!$AR$2),VLOOKUP($C14,Data_qPCR,X$3+2,FALSE),NA()),NA())</f>
        <v>5.175683393131436E-4</v>
      </c>
      <c r="Y14" s="79">
        <f ca="1">IFERROR(IF(OR($BE14=45,$BE14=45+Results!$AR$2),VLOOKUP($C14,Data_qPCR,Y$3+2,FALSE),NA()),NA())</f>
        <v>5.175683393131436E-4</v>
      </c>
      <c r="Z14" s="79">
        <f ca="1">IFERROR(IF(OR($BE14=45,$BE14=45+Results!$AR$2),VLOOKUP($C14,Data_qPCR,Z$3+2,FALSE),NA()),NA())</f>
        <v>5.175683393131436E-4</v>
      </c>
      <c r="AA14" s="79">
        <f ca="1">IFERROR(IF(OR($BE14=45,$BE14=45+Results!$AR$2),VLOOKUP($C14,Data_qPCR,AA$3+2,FALSE),NA()),NA())</f>
        <v>5.175683393131436E-4</v>
      </c>
      <c r="AB14" s="79">
        <f ca="1">IFERROR(IF(OR($BE14=45,$BE14=45+Results!$AR$2),VLOOKUP($C14,Data_qPCR,AB$3+2,FALSE),NA()),NA())</f>
        <v>1.5421770394258394E-3</v>
      </c>
      <c r="AC14" s="79">
        <f ca="1">IFERROR(IF(OR($BE14=45,$BE14=45+Results!$AR$2),VLOOKUP($C14,Data_qPCR,AC$3+2,FALSE),NA()),NA())</f>
        <v>6.0381421024800009E-3</v>
      </c>
      <c r="AD14" s="79">
        <f ca="1">IFERROR(IF(OR($BE14=45,$BE14=45+Results!$AR$2),VLOOKUP($C14,Data_qPCR,AD$3+2,FALSE),NA()),NA())</f>
        <v>1.5454192889574368E-2</v>
      </c>
      <c r="AE14" s="79">
        <f ca="1">IFERROR(IF(OR($BE14=45,$BE14=45+Results!$AR$2),VLOOKUP($C14,Data_qPCR,AE$3+2,FALSE),NA()),NA())</f>
        <v>3.2858588420466441E-2</v>
      </c>
      <c r="AF14" s="79">
        <f ca="1">IFERROR(IF(OR($BE14=45,$BE14=45+Results!$AR$2),VLOOKUP($C14,Data_qPCR,AF$3+2,FALSE),NA()),NA())</f>
        <v>6.651183311122072E-2</v>
      </c>
      <c r="AG14" s="79">
        <f ca="1">IFERROR(IF(OR($BE14=45,$BE14=45+Results!$AR$2),VLOOKUP($C14,Data_qPCR,AG$3+2,FALSE),NA()),NA())</f>
        <v>0.12669159145009901</v>
      </c>
      <c r="AH14" s="79">
        <f ca="1">IFERROR(IF(OR($BE14=45,$BE14=45+Results!$AR$2),VLOOKUP($C14,Data_qPCR,AH$3+2,FALSE),NA()),NA())</f>
        <v>0.2262573716022328</v>
      </c>
      <c r="AI14" s="79">
        <f ca="1">IFERROR(IF(OR($BE14=45,$BE14=45+Results!$AR$2),VLOOKUP($C14,Data_qPCR,AI$3+2,FALSE),NA()),NA())</f>
        <v>0.36753268571948605</v>
      </c>
      <c r="AJ14" s="79">
        <f ca="1">IFERROR(IF(OR($BE14=45,$BE14=45+Results!$AR$2),VLOOKUP($C14,Data_qPCR,AJ$3+2,FALSE),NA()),NA())</f>
        <v>0.52972226897775176</v>
      </c>
      <c r="AK14" s="79">
        <f ca="1">IFERROR(IF(OR($BE14=45,$BE14=45+Results!$AR$2),VLOOKUP($C14,Data_qPCR,AK$3+2,FALSE),NA()),NA())</f>
        <v>0.68336022678240216</v>
      </c>
      <c r="AL14" s="79">
        <f ca="1">IFERROR(IF(OR($BE14=45,$BE14=45+Results!$AR$2),VLOOKUP($C14,Data_qPCR,AL$3+2,FALSE),NA()),NA())</f>
        <v>0.80151723555452736</v>
      </c>
      <c r="AM14" s="79">
        <f ca="1">IFERROR(IF(OR($BE14=45,$BE14=45+Results!$AR$2),VLOOKUP($C14,Data_qPCR,AM$3+2,FALSE),NA()),NA())</f>
        <v>0.88052505670025127</v>
      </c>
      <c r="AN14" s="79">
        <f ca="1">IFERROR(IF(OR($BE14=45,$BE14=45+Results!$AR$2),VLOOKUP($C14,Data_qPCR,AN$3+2,FALSE),NA()),NA())</f>
        <v>0.92651835440952057</v>
      </c>
      <c r="AO14" s="79">
        <f ca="1">IFERROR(IF(OR($BE14=45,$BE14=45+Results!$AR$2),VLOOKUP($C14,Data_qPCR,AO$3+2,FALSE),NA()),NA())</f>
        <v>0.95347854567035362</v>
      </c>
      <c r="AP14" s="79">
        <f ca="1">IFERROR(IF(OR($BE14=45,$BE14=45+Results!$AR$2),VLOOKUP($C14,Data_qPCR,AP$3+2,FALSE),NA()),NA())</f>
        <v>0.9713199590319993</v>
      </c>
      <c r="AQ14" s="79">
        <f ca="1">IFERROR(IF(OR($BE14=45,$BE14=45+Results!$AR$2),VLOOKUP($C14,Data_qPCR,AQ$3+2,FALSE),NA()),NA())</f>
        <v>0.98477686895384542</v>
      </c>
      <c r="AR14" s="79">
        <f ca="1">IFERROR(IF(OR($BE14=45,$BE14=45+Results!$AR$2),VLOOKUP($C14,Data_qPCR,AR$3+2,FALSE),NA()),NA())</f>
        <v>0.99529010977211618</v>
      </c>
      <c r="AS14" s="79">
        <f ca="1">IFERROR(IF(OR($BE14=45,$BE14=45+Results!$AR$2),VLOOKUP($C14,Data_qPCR,AS$3+2,FALSE),NA()),NA())</f>
        <v>1</v>
      </c>
      <c r="AT14" s="79" t="e">
        <f ca="1">IFERROR(IF(OR($BE14=45,$BE14=45+Results!$AR$2),VLOOKUP($C14,Data_qPCR,AT$3+2,FALSE),NA()),NA())</f>
        <v>#N/A</v>
      </c>
      <c r="AU14" s="79" t="e">
        <f ca="1">IFERROR(IF(OR($BE14=45,$BE14=45+Results!$AR$2),VLOOKUP($C14,Data_qPCR,AU$3+2,FALSE),NA()),NA())</f>
        <v>#N/A</v>
      </c>
      <c r="AV14" s="79" t="e">
        <f ca="1">IFERROR(IF(OR($BE14=45,$BE14=45+Results!$AR$2),VLOOKUP($C14,Data_qPCR,AV$3+2,FALSE),NA()),NA())</f>
        <v>#N/A</v>
      </c>
      <c r="AW14" s="79" t="e">
        <f ca="1">IFERROR(IF(OR($BE14=45,$BE14=45+Results!$AR$2),VLOOKUP($C14,Data_qPCR,AW$3+2,FALSE),NA()),NA())</f>
        <v>#N/A</v>
      </c>
      <c r="AX14" s="79" t="e">
        <f ca="1">IFERROR(IF(OR($BE14=45,$BE14=45+Results!$AR$2),VLOOKUP($C14,Data_qPCR,AX$3+2,FALSE),NA()),NA())</f>
        <v>#N/A</v>
      </c>
      <c r="AY14" s="79" t="e">
        <f ca="1">IFERROR(IF(OR($BE14=45,$BE14=45+Results!$AR$2),VLOOKUP($C14,Data_qPCR,AY$3+2,FALSE),NA()),NA())</f>
        <v>#N/A</v>
      </c>
      <c r="AZ14" s="79" t="e">
        <f ca="1">IFERROR(IF(OR($BE14=45,$BE14=45+Results!$AR$2),VLOOKUP($C14,Data_qPCR,AZ$3+2,FALSE),NA()),NA())</f>
        <v>#N/A</v>
      </c>
      <c r="BA14" s="79" t="e">
        <f ca="1">IFERROR(IF(OR($BE14=45,$BE14=45+Results!$AR$2),VLOOKUP($C14,Data_qPCR,BA$3+2,FALSE),NA()),NA())</f>
        <v>#N/A</v>
      </c>
      <c r="BB14" s="79" t="e">
        <f ca="1">IFERROR(IF(OR($BE14=45,$BE14=45+Results!$AR$2),VLOOKUP($C14,Data_qPCR,BB$3+2,FALSE),NA()),NA())</f>
        <v>#N/A</v>
      </c>
      <c r="BC14" s="79" t="e">
        <f ca="1">IFERROR(IF(OR($BE14=45,$BE14=45+Results!$AR$2),VLOOKUP($C14,Data_qPCR,BC$3+2,FALSE),NA()),NA())</f>
        <v>#N/A</v>
      </c>
      <c r="BD14" s="79" t="str">
        <f t="shared" ca="1" si="6"/>
        <v/>
      </c>
      <c r="BE14">
        <f ca="1">IFERROR(IF(LEFT(C14,1)+0=Results!$C$4,INDEX(Results!$AM$8:$BJ$23,CODE(RIGHT(LEFT(C14,2),1))-64,RIGHT(C14,LEN(C14)-2)+0),IF(Results!$AL$7=2,2,45)),"")</f>
        <v>45</v>
      </c>
      <c r="BF14">
        <f t="shared" ca="1" si="5"/>
        <v>10302</v>
      </c>
      <c r="BG14" s="104">
        <f ca="1">IFERROR(IF(LEFT(C14,1)+0=Results!$C$4,INDEX(Results!$CK$8:$DH$23,CODE(RIGHT(LEFT(C14,2),1))-64,RIGHT(C14,LEN(C14)-2)+0),IF(Results!$AL$7=2,2,45)),"")</f>
        <v>0</v>
      </c>
    </row>
    <row r="15" spans="1:59" x14ac:dyDescent="0.25">
      <c r="A15">
        <f t="shared" ca="1" si="0"/>
        <v>12</v>
      </c>
      <c r="B15">
        <v>12</v>
      </c>
      <c r="C15" t="str">
        <f t="shared" ca="1" si="2"/>
        <v>1D2</v>
      </c>
      <c r="D15" t="str">
        <f t="shared" ca="1" si="3"/>
        <v>3G_OtsA</v>
      </c>
      <c r="E15" s="268" t="str">
        <f t="shared" ca="1" si="4"/>
        <v>1D2-3G_OtsA</v>
      </c>
      <c r="F15" s="79">
        <f ca="1">IFERROR(IF(OR($BE15=45,$BE15=45+Results!$AR$2),VLOOKUP($C15,Data_qPCR,F$3+2,FALSE),NA()),NA())</f>
        <v>8.2503561903164615E-5</v>
      </c>
      <c r="G15" s="79">
        <f ca="1">IFERROR(IF(OR($BE15=45,$BE15=45+Results!$AR$2),VLOOKUP($C15,Data_qPCR,G$3+2,FALSE),NA()),NA())</f>
        <v>8.2503561903164615E-5</v>
      </c>
      <c r="H15" s="79">
        <f ca="1">IFERROR(IF(OR($BE15=45,$BE15=45+Results!$AR$2),VLOOKUP($C15,Data_qPCR,H$3+2,FALSE),NA()),NA())</f>
        <v>8.2503561903164615E-5</v>
      </c>
      <c r="I15" s="79">
        <f ca="1">IFERROR(IF(OR($BE15=45,$BE15=45+Results!$AR$2),VLOOKUP($C15,Data_qPCR,I$3+2,FALSE),NA()),NA())</f>
        <v>8.2503561903164615E-5</v>
      </c>
      <c r="J15" s="79">
        <f ca="1">IFERROR(IF(OR($BE15=45,$BE15=45+Results!$AR$2),VLOOKUP($C15,Data_qPCR,J$3+2,FALSE),NA()),NA())</f>
        <v>8.2503561903164615E-5</v>
      </c>
      <c r="K15" s="79">
        <f ca="1">IFERROR(IF(OR($BE15=45,$BE15=45+Results!$AR$2),VLOOKUP($C15,Data_qPCR,K$3+2,FALSE),NA()),NA())</f>
        <v>8.2503561903164615E-5</v>
      </c>
      <c r="L15" s="79">
        <f ca="1">IFERROR(IF(OR($BE15=45,$BE15=45+Results!$AR$2),VLOOKUP($C15,Data_qPCR,L$3+2,FALSE),NA()),NA())</f>
        <v>8.2503561903164615E-5</v>
      </c>
      <c r="M15" s="79">
        <f ca="1">IFERROR(IF(OR($BE15=45,$BE15=45+Results!$AR$2),VLOOKUP($C15,Data_qPCR,M$3+2,FALSE),NA()),NA())</f>
        <v>8.2503561903164615E-5</v>
      </c>
      <c r="N15" s="79">
        <f ca="1">IFERROR(IF(OR($BE15=45,$BE15=45+Results!$AR$2),VLOOKUP($C15,Data_qPCR,N$3+2,FALSE),NA()),NA())</f>
        <v>8.2503561903164615E-5</v>
      </c>
      <c r="O15" s="79">
        <f ca="1">IFERROR(IF(OR($BE15=45,$BE15=45+Results!$AR$2),VLOOKUP($C15,Data_qPCR,O$3+2,FALSE),NA()),NA())</f>
        <v>8.2503561903164615E-5</v>
      </c>
      <c r="P15" s="79">
        <f ca="1">IFERROR(IF(OR($BE15=45,$BE15=45+Results!$AR$2),VLOOKUP($C15,Data_qPCR,P$3+2,FALSE),NA()),NA())</f>
        <v>8.2503561903164615E-5</v>
      </c>
      <c r="Q15" s="79">
        <f ca="1">IFERROR(IF(OR($BE15=45,$BE15=45+Results!$AR$2),VLOOKUP($C15,Data_qPCR,Q$3+2,FALSE),NA()),NA())</f>
        <v>8.2503561903164615E-5</v>
      </c>
      <c r="R15" s="79">
        <f ca="1">IFERROR(IF(OR($BE15=45,$BE15=45+Results!$AR$2),VLOOKUP($C15,Data_qPCR,R$3+2,FALSE),NA()),NA())</f>
        <v>8.2503561903164615E-5</v>
      </c>
      <c r="S15" s="79">
        <f ca="1">IFERROR(IF(OR($BE15=45,$BE15=45+Results!$AR$2),VLOOKUP($C15,Data_qPCR,S$3+2,FALSE),NA()),NA())</f>
        <v>8.2503561903164615E-5</v>
      </c>
      <c r="T15" s="79">
        <f ca="1">IFERROR(IF(OR($BE15=45,$BE15=45+Results!$AR$2),VLOOKUP($C15,Data_qPCR,T$3+2,FALSE),NA()),NA())</f>
        <v>8.2503561903164615E-5</v>
      </c>
      <c r="U15" s="79">
        <f ca="1">IFERROR(IF(OR($BE15=45,$BE15=45+Results!$AR$2),VLOOKUP($C15,Data_qPCR,U$3+2,FALSE),NA()),NA())</f>
        <v>8.2503561903164615E-5</v>
      </c>
      <c r="V15" s="79">
        <f ca="1">IFERROR(IF(OR($BE15=45,$BE15=45+Results!$AR$2),VLOOKUP($C15,Data_qPCR,V$3+2,FALSE),NA()),NA())</f>
        <v>8.2503561903164615E-5</v>
      </c>
      <c r="W15" s="79">
        <f ca="1">IFERROR(IF(OR($BE15=45,$BE15=45+Results!$AR$2),VLOOKUP($C15,Data_qPCR,W$3+2,FALSE),NA()),NA())</f>
        <v>8.2503561903164615E-5</v>
      </c>
      <c r="X15" s="79">
        <f ca="1">IFERROR(IF(OR($BE15=45,$BE15=45+Results!$AR$2),VLOOKUP($C15,Data_qPCR,X$3+2,FALSE),NA()),NA())</f>
        <v>8.2503561903164615E-5</v>
      </c>
      <c r="Y15" s="79">
        <f ca="1">IFERROR(IF(OR($BE15=45,$BE15=45+Results!$AR$2),VLOOKUP($C15,Data_qPCR,Y$3+2,FALSE),NA()),NA())</f>
        <v>8.2503561903164615E-5</v>
      </c>
      <c r="Z15" s="79">
        <f ca="1">IFERROR(IF(OR($BE15=45,$BE15=45+Results!$AR$2),VLOOKUP($C15,Data_qPCR,Z$3+2,FALSE),NA()),NA())</f>
        <v>8.2503561903164615E-5</v>
      </c>
      <c r="AA15" s="79">
        <f ca="1">IFERROR(IF(OR($BE15=45,$BE15=45+Results!$AR$2),VLOOKUP($C15,Data_qPCR,AA$3+2,FALSE),NA()),NA())</f>
        <v>8.2503561903164615E-5</v>
      </c>
      <c r="AB15" s="79">
        <f ca="1">IFERROR(IF(OR($BE15=45,$BE15=45+Results!$AR$2),VLOOKUP($C15,Data_qPCR,AB$3+2,FALSE),NA()),NA())</f>
        <v>2.0487025316711575E-3</v>
      </c>
      <c r="AC15" s="79">
        <f ca="1">IFERROR(IF(OR($BE15=45,$BE15=45+Results!$AR$2),VLOOKUP($C15,Data_qPCR,AC$3+2,FALSE),NA()),NA())</f>
        <v>7.4473573047107574E-3</v>
      </c>
      <c r="AD15" s="79">
        <f ca="1">IFERROR(IF(OR($BE15=45,$BE15=45+Results!$AR$2),VLOOKUP($C15,Data_qPCR,AD$3+2,FALSE),NA()),NA())</f>
        <v>1.7388388873958424E-2</v>
      </c>
      <c r="AE15" s="79">
        <f ca="1">IFERROR(IF(OR($BE15=45,$BE15=45+Results!$AR$2),VLOOKUP($C15,Data_qPCR,AE$3+2,FALSE),NA()),NA())</f>
        <v>3.7373564221491774E-2</v>
      </c>
      <c r="AF15" s="79">
        <f ca="1">IFERROR(IF(OR($BE15=45,$BE15=45+Results!$AR$2),VLOOKUP($C15,Data_qPCR,AF$3+2,FALSE),NA()),NA())</f>
        <v>7.3916536613489778E-2</v>
      </c>
      <c r="AG15" s="79">
        <f ca="1">IFERROR(IF(OR($BE15=45,$BE15=45+Results!$AR$2),VLOOKUP($C15,Data_qPCR,AG$3+2,FALSE),NA()),NA())</f>
        <v>0.1390783032210002</v>
      </c>
      <c r="AH15" s="79">
        <f ca="1">IFERROR(IF(OR($BE15=45,$BE15=45+Results!$AR$2),VLOOKUP($C15,Data_qPCR,AH$3+2,FALSE),NA()),NA())</f>
        <v>0.2453450170548587</v>
      </c>
      <c r="AI15" s="79">
        <f ca="1">IFERROR(IF(OR($BE15=45,$BE15=45+Results!$AR$2),VLOOKUP($C15,Data_qPCR,AI$3+2,FALSE),NA()),NA())</f>
        <v>0.39197213799980801</v>
      </c>
      <c r="AJ15" s="79">
        <f ca="1">IFERROR(IF(OR($BE15=45,$BE15=45+Results!$AR$2),VLOOKUP($C15,Data_qPCR,AJ$3+2,FALSE),NA()),NA())</f>
        <v>0.55596332969990858</v>
      </c>
      <c r="AK15" s="79">
        <f ca="1">IFERROR(IF(OR($BE15=45,$BE15=45+Results!$AR$2),VLOOKUP($C15,Data_qPCR,AK$3+2,FALSE),NA()),NA())</f>
        <v>0.70526686621671231</v>
      </c>
      <c r="AL15" s="79">
        <f ca="1">IFERROR(IF(OR($BE15=45,$BE15=45+Results!$AR$2),VLOOKUP($C15,Data_qPCR,AL$3+2,FALSE),NA()),NA())</f>
        <v>0.81702435119741446</v>
      </c>
      <c r="AM15" s="79">
        <f ca="1">IFERROR(IF(OR($BE15=45,$BE15=45+Results!$AR$2),VLOOKUP($C15,Data_qPCR,AM$3+2,FALSE),NA()),NA())</f>
        <v>0.88966129852076792</v>
      </c>
      <c r="AN15" s="79">
        <f ca="1">IFERROR(IF(OR($BE15=45,$BE15=45+Results!$AR$2),VLOOKUP($C15,Data_qPCR,AN$3+2,FALSE),NA()),NA())</f>
        <v>0.93223105280813112</v>
      </c>
      <c r="AO15" s="79">
        <f ca="1">IFERROR(IF(OR($BE15=45,$BE15=45+Results!$AR$2),VLOOKUP($C15,Data_qPCR,AO$3+2,FALSE),NA()),NA())</f>
        <v>0.95696445213421333</v>
      </c>
      <c r="AP15" s="79">
        <f ca="1">IFERROR(IF(OR($BE15=45,$BE15=45+Results!$AR$2),VLOOKUP($C15,Data_qPCR,AP$3+2,FALSE),NA()),NA())</f>
        <v>0.97308052436428671</v>
      </c>
      <c r="AQ15" s="79">
        <f ca="1">IFERROR(IF(OR($BE15=45,$BE15=45+Results!$AR$2),VLOOKUP($C15,Data_qPCR,AQ$3+2,FALSE),NA()),NA())</f>
        <v>0.98507633696228303</v>
      </c>
      <c r="AR15" s="79">
        <f ca="1">IFERROR(IF(OR($BE15=45,$BE15=45+Results!$AR$2),VLOOKUP($C15,Data_qPCR,AR$3+2,FALSE),NA()),NA())</f>
        <v>0.99523119792392778</v>
      </c>
      <c r="AS15" s="79">
        <f ca="1">IFERROR(IF(OR($BE15=45,$BE15=45+Results!$AR$2),VLOOKUP($C15,Data_qPCR,AS$3+2,FALSE),NA()),NA())</f>
        <v>1</v>
      </c>
      <c r="AT15" s="79" t="e">
        <f ca="1">IFERROR(IF(OR($BE15=45,$BE15=45+Results!$AR$2),VLOOKUP($C15,Data_qPCR,AT$3+2,FALSE),NA()),NA())</f>
        <v>#N/A</v>
      </c>
      <c r="AU15" s="79" t="e">
        <f ca="1">IFERROR(IF(OR($BE15=45,$BE15=45+Results!$AR$2),VLOOKUP($C15,Data_qPCR,AU$3+2,FALSE),NA()),NA())</f>
        <v>#N/A</v>
      </c>
      <c r="AV15" s="79" t="e">
        <f ca="1">IFERROR(IF(OR($BE15=45,$BE15=45+Results!$AR$2),VLOOKUP($C15,Data_qPCR,AV$3+2,FALSE),NA()),NA())</f>
        <v>#N/A</v>
      </c>
      <c r="AW15" s="79" t="e">
        <f ca="1">IFERROR(IF(OR($BE15=45,$BE15=45+Results!$AR$2),VLOOKUP($C15,Data_qPCR,AW$3+2,FALSE),NA()),NA())</f>
        <v>#N/A</v>
      </c>
      <c r="AX15" s="79" t="e">
        <f ca="1">IFERROR(IF(OR($BE15=45,$BE15=45+Results!$AR$2),VLOOKUP($C15,Data_qPCR,AX$3+2,FALSE),NA()),NA())</f>
        <v>#N/A</v>
      </c>
      <c r="AY15" s="79" t="e">
        <f ca="1">IFERROR(IF(OR($BE15=45,$BE15=45+Results!$AR$2),VLOOKUP($C15,Data_qPCR,AY$3+2,FALSE),NA()),NA())</f>
        <v>#N/A</v>
      </c>
      <c r="AZ15" s="79" t="e">
        <f ca="1">IFERROR(IF(OR($BE15=45,$BE15=45+Results!$AR$2),VLOOKUP($C15,Data_qPCR,AZ$3+2,FALSE),NA()),NA())</f>
        <v>#N/A</v>
      </c>
      <c r="BA15" s="79" t="e">
        <f ca="1">IFERROR(IF(OR($BE15=45,$BE15=45+Results!$AR$2),VLOOKUP($C15,Data_qPCR,BA$3+2,FALSE),NA()),NA())</f>
        <v>#N/A</v>
      </c>
      <c r="BB15" s="79" t="e">
        <f ca="1">IFERROR(IF(OR($BE15=45,$BE15=45+Results!$AR$2),VLOOKUP($C15,Data_qPCR,BB$3+2,FALSE),NA()),NA())</f>
        <v>#N/A</v>
      </c>
      <c r="BC15" s="79" t="e">
        <f ca="1">IFERROR(IF(OR($BE15=45,$BE15=45+Results!$AR$2),VLOOKUP($C15,Data_qPCR,BC$3+2,FALSE),NA()),NA())</f>
        <v>#N/A</v>
      </c>
      <c r="BD15" s="79" t="str">
        <f t="shared" ca="1" si="6"/>
        <v/>
      </c>
      <c r="BE15">
        <f ca="1">IFERROR(IF(LEFT(C15,1)+0=Results!$C$4,INDEX(Results!$AM$8:$BJ$23,CODE(RIGHT(LEFT(C15,2),1))-64,RIGHT(C15,LEN(C15)-2)+0),IF(Results!$AL$7=2,2,45)),"")</f>
        <v>45</v>
      </c>
      <c r="BF15">
        <f t="shared" ca="1" si="5"/>
        <v>10402</v>
      </c>
      <c r="BG15" s="104">
        <f ca="1">IFERROR(IF(LEFT(C15,1)+0=Results!$C$4,INDEX(Results!$CK$8:$DH$23,CODE(RIGHT(LEFT(C15,2),1))-64,RIGHT(C15,LEN(C15)-2)+0),IF(Results!$AL$7=2,2,45)),"")</f>
        <v>0</v>
      </c>
    </row>
    <row r="16" spans="1:59" x14ac:dyDescent="0.25">
      <c r="A16">
        <f t="shared" ca="1" si="0"/>
        <v>13</v>
      </c>
      <c r="B16">
        <v>13</v>
      </c>
      <c r="C16" t="str">
        <f t="shared" ca="1" si="2"/>
        <v>1E2</v>
      </c>
      <c r="D16" t="str">
        <f t="shared" ca="1" si="3"/>
        <v>3G_Rpon2</v>
      </c>
      <c r="E16" s="268" t="str">
        <f t="shared" ca="1" si="4"/>
        <v>1E2-3G_Rpon2</v>
      </c>
      <c r="F16" s="79">
        <f ca="1">IFERROR(IF(OR($BE16=45,$BE16=45+Results!$AR$2),VLOOKUP($C16,Data_qPCR,F$3+2,FALSE),NA()),NA())</f>
        <v>1.0631787715083825E-3</v>
      </c>
      <c r="G16" s="79">
        <f ca="1">IFERROR(IF(OR($BE16=45,$BE16=45+Results!$AR$2),VLOOKUP($C16,Data_qPCR,G$3+2,FALSE),NA()),NA())</f>
        <v>1.0631787715083825E-3</v>
      </c>
      <c r="H16" s="79">
        <f ca="1">IFERROR(IF(OR($BE16=45,$BE16=45+Results!$AR$2),VLOOKUP($C16,Data_qPCR,H$3+2,FALSE),NA()),NA())</f>
        <v>1.0631787715083825E-3</v>
      </c>
      <c r="I16" s="79">
        <f ca="1">IFERROR(IF(OR($BE16=45,$BE16=45+Results!$AR$2),VLOOKUP($C16,Data_qPCR,I$3+2,FALSE),NA()),NA())</f>
        <v>1.0631787715083825E-3</v>
      </c>
      <c r="J16" s="79">
        <f ca="1">IFERROR(IF(OR($BE16=45,$BE16=45+Results!$AR$2),VLOOKUP($C16,Data_qPCR,J$3+2,FALSE),NA()),NA())</f>
        <v>1.0631787715083825E-3</v>
      </c>
      <c r="K16" s="79">
        <f ca="1">IFERROR(IF(OR($BE16=45,$BE16=45+Results!$AR$2),VLOOKUP($C16,Data_qPCR,K$3+2,FALSE),NA()),NA())</f>
        <v>1.0631787715083825E-3</v>
      </c>
      <c r="L16" s="79">
        <f ca="1">IFERROR(IF(OR($BE16=45,$BE16=45+Results!$AR$2),VLOOKUP($C16,Data_qPCR,L$3+2,FALSE),NA()),NA())</f>
        <v>1.0631787715083825E-3</v>
      </c>
      <c r="M16" s="79">
        <f ca="1">IFERROR(IF(OR($BE16=45,$BE16=45+Results!$AR$2),VLOOKUP($C16,Data_qPCR,M$3+2,FALSE),NA()),NA())</f>
        <v>1.0631787715083825E-3</v>
      </c>
      <c r="N16" s="79">
        <f ca="1">IFERROR(IF(OR($BE16=45,$BE16=45+Results!$AR$2),VLOOKUP($C16,Data_qPCR,N$3+2,FALSE),NA()),NA())</f>
        <v>1.0631787715083825E-3</v>
      </c>
      <c r="O16" s="79">
        <f ca="1">IFERROR(IF(OR($BE16=45,$BE16=45+Results!$AR$2),VLOOKUP($C16,Data_qPCR,O$3+2,FALSE),NA()),NA())</f>
        <v>1.0631787715083825E-3</v>
      </c>
      <c r="P16" s="79">
        <f ca="1">IFERROR(IF(OR($BE16=45,$BE16=45+Results!$AR$2),VLOOKUP($C16,Data_qPCR,P$3+2,FALSE),NA()),NA())</f>
        <v>1.0631787715083825E-3</v>
      </c>
      <c r="Q16" s="79">
        <f ca="1">IFERROR(IF(OR($BE16=45,$BE16=45+Results!$AR$2),VLOOKUP($C16,Data_qPCR,Q$3+2,FALSE),NA()),NA())</f>
        <v>1.0631787715083825E-3</v>
      </c>
      <c r="R16" s="79">
        <f ca="1">IFERROR(IF(OR($BE16=45,$BE16=45+Results!$AR$2),VLOOKUP($C16,Data_qPCR,R$3+2,FALSE),NA()),NA())</f>
        <v>1.0631787715083825E-3</v>
      </c>
      <c r="S16" s="79">
        <f ca="1">IFERROR(IF(OR($BE16=45,$BE16=45+Results!$AR$2),VLOOKUP($C16,Data_qPCR,S$3+2,FALSE),NA()),NA())</f>
        <v>1.0631787715083825E-3</v>
      </c>
      <c r="T16" s="79">
        <f ca="1">IFERROR(IF(OR($BE16=45,$BE16=45+Results!$AR$2),VLOOKUP($C16,Data_qPCR,T$3+2,FALSE),NA()),NA())</f>
        <v>1.0631787715083825E-3</v>
      </c>
      <c r="U16" s="79">
        <f ca="1">IFERROR(IF(OR($BE16=45,$BE16=45+Results!$AR$2),VLOOKUP($C16,Data_qPCR,U$3+2,FALSE),NA()),NA())</f>
        <v>1.0631787715083825E-3</v>
      </c>
      <c r="V16" s="79">
        <f ca="1">IFERROR(IF(OR($BE16=45,$BE16=45+Results!$AR$2),VLOOKUP($C16,Data_qPCR,V$3+2,FALSE),NA()),NA())</f>
        <v>1.0631787715083825E-3</v>
      </c>
      <c r="W16" s="79">
        <f ca="1">IFERROR(IF(OR($BE16=45,$BE16=45+Results!$AR$2),VLOOKUP($C16,Data_qPCR,W$3+2,FALSE),NA()),NA())</f>
        <v>1.0631787715083825E-3</v>
      </c>
      <c r="X16" s="79">
        <f ca="1">IFERROR(IF(OR($BE16=45,$BE16=45+Results!$AR$2),VLOOKUP($C16,Data_qPCR,X$3+2,FALSE),NA()),NA())</f>
        <v>1.0631787715083825E-3</v>
      </c>
      <c r="Y16" s="79">
        <f ca="1">IFERROR(IF(OR($BE16=45,$BE16=45+Results!$AR$2),VLOOKUP($C16,Data_qPCR,Y$3+2,FALSE),NA()),NA())</f>
        <v>1.0631787715083825E-3</v>
      </c>
      <c r="Z16" s="79">
        <f ca="1">IFERROR(IF(OR($BE16=45,$BE16=45+Results!$AR$2),VLOOKUP($C16,Data_qPCR,Z$3+2,FALSE),NA()),NA())</f>
        <v>1.0631787715083825E-3</v>
      </c>
      <c r="AA16" s="79">
        <f ca="1">IFERROR(IF(OR($BE16=45,$BE16=45+Results!$AR$2),VLOOKUP($C16,Data_qPCR,AA$3+2,FALSE),NA()),NA())</f>
        <v>1.0631787715083825E-3</v>
      </c>
      <c r="AB16" s="79">
        <f ca="1">IFERROR(IF(OR($BE16=45,$BE16=45+Results!$AR$2),VLOOKUP($C16,Data_qPCR,AB$3+2,FALSE),NA()),NA())</f>
        <v>1.0631787715083825E-3</v>
      </c>
      <c r="AC16" s="79">
        <f ca="1">IFERROR(IF(OR($BE16=45,$BE16=45+Results!$AR$2),VLOOKUP($C16,Data_qPCR,AC$3+2,FALSE),NA()),NA())</f>
        <v>1.0631787715083825E-3</v>
      </c>
      <c r="AD16" s="79">
        <f ca="1">IFERROR(IF(OR($BE16=45,$BE16=45+Results!$AR$2),VLOOKUP($C16,Data_qPCR,AD$3+2,FALSE),NA()),NA())</f>
        <v>5.1962325998747309E-3</v>
      </c>
      <c r="AE16" s="79">
        <f ca="1">IFERROR(IF(OR($BE16=45,$BE16=45+Results!$AR$2),VLOOKUP($C16,Data_qPCR,AE$3+2,FALSE),NA()),NA())</f>
        <v>1.9605733975262291E-2</v>
      </c>
      <c r="AF16" s="79">
        <f ca="1">IFERROR(IF(OR($BE16=45,$BE16=45+Results!$AR$2),VLOOKUP($C16,Data_qPCR,AF$3+2,FALSE),NA()),NA())</f>
        <v>4.5598062482818252E-2</v>
      </c>
      <c r="AG16" s="79">
        <f ca="1">IFERROR(IF(OR($BE16=45,$BE16=45+Results!$AR$2),VLOOKUP($C16,Data_qPCR,AG$3+2,FALSE),NA()),NA())</f>
        <v>9.2552250250823503E-2</v>
      </c>
      <c r="AH16" s="79">
        <f ca="1">IFERROR(IF(OR($BE16=45,$BE16=45+Results!$AR$2),VLOOKUP($C16,Data_qPCR,AH$3+2,FALSE),NA()),NA())</f>
        <v>0.1717260309497286</v>
      </c>
      <c r="AI16" s="79">
        <f ca="1">IFERROR(IF(OR($BE16=45,$BE16=45+Results!$AR$2),VLOOKUP($C16,Data_qPCR,AI$3+2,FALSE),NA()),NA())</f>
        <v>0.29248306645713396</v>
      </c>
      <c r="AJ16" s="79">
        <f ca="1">IFERROR(IF(OR($BE16=45,$BE16=45+Results!$AR$2),VLOOKUP($C16,Data_qPCR,AJ$3+2,FALSE),NA()),NA())</f>
        <v>0.44713208108325214</v>
      </c>
      <c r="AK16" s="79">
        <f ca="1">IFERROR(IF(OR($BE16=45,$BE16=45+Results!$AR$2),VLOOKUP($C16,Data_qPCR,AK$3+2,FALSE),NA()),NA())</f>
        <v>0.60415897645816052</v>
      </c>
      <c r="AL16" s="79">
        <f ca="1">IFERROR(IF(OR($BE16=45,$BE16=45+Results!$AR$2),VLOOKUP($C16,Data_qPCR,AL$3+2,FALSE),NA()),NA())</f>
        <v>0.73904805626234593</v>
      </c>
      <c r="AM16" s="79">
        <f ca="1">IFERROR(IF(OR($BE16=45,$BE16=45+Results!$AR$2),VLOOKUP($C16,Data_qPCR,AM$3+2,FALSE),NA()),NA())</f>
        <v>0.83553891678940306</v>
      </c>
      <c r="AN16" s="79">
        <f ca="1">IFERROR(IF(OR($BE16=45,$BE16=45+Results!$AR$2),VLOOKUP($C16,Data_qPCR,AN$3+2,FALSE),NA()),NA())</f>
        <v>0.90198666497750823</v>
      </c>
      <c r="AO16" s="79">
        <f ca="1">IFERROR(IF(OR($BE16=45,$BE16=45+Results!$AR$2),VLOOKUP($C16,Data_qPCR,AO$3+2,FALSE),NA()),NA())</f>
        <v>0.94282164387161915</v>
      </c>
      <c r="AP16" s="79">
        <f ca="1">IFERROR(IF(OR($BE16=45,$BE16=45+Results!$AR$2),VLOOKUP($C16,Data_qPCR,AP$3+2,FALSE),NA()),NA())</f>
        <v>0.96842645379542125</v>
      </c>
      <c r="AQ16" s="79">
        <f ca="1">IFERROR(IF(OR($BE16=45,$BE16=45+Results!$AR$2),VLOOKUP($C16,Data_qPCR,AQ$3+2,FALSE),NA()),NA())</f>
        <v>0.98473981336505467</v>
      </c>
      <c r="AR16" s="79">
        <f ca="1">IFERROR(IF(OR($BE16=45,$BE16=45+Results!$AR$2),VLOOKUP($C16,Data_qPCR,AR$3+2,FALSE),NA()),NA())</f>
        <v>0.99561095175322478</v>
      </c>
      <c r="AS16" s="79">
        <f ca="1">IFERROR(IF(OR($BE16=45,$BE16=45+Results!$AR$2),VLOOKUP($C16,Data_qPCR,AS$3+2,FALSE),NA()),NA())</f>
        <v>1</v>
      </c>
      <c r="AT16" s="79" t="e">
        <f ca="1">IFERROR(IF(OR($BE16=45,$BE16=45+Results!$AR$2),VLOOKUP($C16,Data_qPCR,AT$3+2,FALSE),NA()),NA())</f>
        <v>#N/A</v>
      </c>
      <c r="AU16" s="79" t="e">
        <f ca="1">IFERROR(IF(OR($BE16=45,$BE16=45+Results!$AR$2),VLOOKUP($C16,Data_qPCR,AU$3+2,FALSE),NA()),NA())</f>
        <v>#N/A</v>
      </c>
      <c r="AV16" s="79" t="e">
        <f ca="1">IFERROR(IF(OR($BE16=45,$BE16=45+Results!$AR$2),VLOOKUP($C16,Data_qPCR,AV$3+2,FALSE),NA()),NA())</f>
        <v>#N/A</v>
      </c>
      <c r="AW16" s="79" t="e">
        <f ca="1">IFERROR(IF(OR($BE16=45,$BE16=45+Results!$AR$2),VLOOKUP($C16,Data_qPCR,AW$3+2,FALSE),NA()),NA())</f>
        <v>#N/A</v>
      </c>
      <c r="AX16" s="79" t="e">
        <f ca="1">IFERROR(IF(OR($BE16=45,$BE16=45+Results!$AR$2),VLOOKUP($C16,Data_qPCR,AX$3+2,FALSE),NA()),NA())</f>
        <v>#N/A</v>
      </c>
      <c r="AY16" s="79" t="e">
        <f ca="1">IFERROR(IF(OR($BE16=45,$BE16=45+Results!$AR$2),VLOOKUP($C16,Data_qPCR,AY$3+2,FALSE),NA()),NA())</f>
        <v>#N/A</v>
      </c>
      <c r="AZ16" s="79" t="e">
        <f ca="1">IFERROR(IF(OR($BE16=45,$BE16=45+Results!$AR$2),VLOOKUP($C16,Data_qPCR,AZ$3+2,FALSE),NA()),NA())</f>
        <v>#N/A</v>
      </c>
      <c r="BA16" s="79" t="e">
        <f ca="1">IFERROR(IF(OR($BE16=45,$BE16=45+Results!$AR$2),VLOOKUP($C16,Data_qPCR,BA$3+2,FALSE),NA()),NA())</f>
        <v>#N/A</v>
      </c>
      <c r="BB16" s="79" t="e">
        <f ca="1">IFERROR(IF(OR($BE16=45,$BE16=45+Results!$AR$2),VLOOKUP($C16,Data_qPCR,BB$3+2,FALSE),NA()),NA())</f>
        <v>#N/A</v>
      </c>
      <c r="BC16" s="79" t="e">
        <f ca="1">IFERROR(IF(OR($BE16=45,$BE16=45+Results!$AR$2),VLOOKUP($C16,Data_qPCR,BC$3+2,FALSE),NA()),NA())</f>
        <v>#N/A</v>
      </c>
      <c r="BD16" s="79" t="str">
        <f t="shared" ca="1" si="6"/>
        <v/>
      </c>
      <c r="BE16">
        <f ca="1">IFERROR(IF(LEFT(C16,1)+0=Results!$C$4,INDEX(Results!$AM$8:$BJ$23,CODE(RIGHT(LEFT(C16,2),1))-64,RIGHT(C16,LEN(C16)-2)+0),IF(Results!$AL$7=2,2,45)),"")</f>
        <v>45</v>
      </c>
      <c r="BF16">
        <f t="shared" ca="1" si="5"/>
        <v>10502</v>
      </c>
      <c r="BG16" s="104">
        <f ca="1">IFERROR(IF(LEFT(C16,1)+0=Results!$C$4,INDEX(Results!$CK$8:$DH$23,CODE(RIGHT(LEFT(C16,2),1))-64,RIGHT(C16,LEN(C16)-2)+0),IF(Results!$AL$7=2,2,45)),"")</f>
        <v>0</v>
      </c>
    </row>
    <row r="17" spans="1:59" x14ac:dyDescent="0.25">
      <c r="A17">
        <f t="shared" ca="1" si="0"/>
        <v>14</v>
      </c>
      <c r="B17">
        <v>14</v>
      </c>
      <c r="C17" t="str">
        <f t="shared" ca="1" si="2"/>
        <v>1F2</v>
      </c>
      <c r="D17" t="str">
        <f t="shared" ca="1" si="3"/>
        <v>3G_Rpon2</v>
      </c>
      <c r="E17" s="268" t="str">
        <f t="shared" ca="1" si="4"/>
        <v>1F2-3G_Rpon2</v>
      </c>
      <c r="F17" s="79">
        <f ca="1">IFERROR(IF(OR($BE17=45,$BE17=45+Results!$AR$2),VLOOKUP($C17,Data_qPCR,F$3+2,FALSE),NA()),NA())</f>
        <v>1.9975078416798373E-3</v>
      </c>
      <c r="G17" s="79">
        <f ca="1">IFERROR(IF(OR($BE17=45,$BE17=45+Results!$AR$2),VLOOKUP($C17,Data_qPCR,G$3+2,FALSE),NA()),NA())</f>
        <v>1.9975078416798373E-3</v>
      </c>
      <c r="H17" s="79">
        <f ca="1">IFERROR(IF(OR($BE17=45,$BE17=45+Results!$AR$2),VLOOKUP($C17,Data_qPCR,H$3+2,FALSE),NA()),NA())</f>
        <v>1.9975078416798373E-3</v>
      </c>
      <c r="I17" s="79">
        <f ca="1">IFERROR(IF(OR($BE17=45,$BE17=45+Results!$AR$2),VLOOKUP($C17,Data_qPCR,I$3+2,FALSE),NA()),NA())</f>
        <v>1.9975078416798373E-3</v>
      </c>
      <c r="J17" s="79">
        <f ca="1">IFERROR(IF(OR($BE17=45,$BE17=45+Results!$AR$2),VLOOKUP($C17,Data_qPCR,J$3+2,FALSE),NA()),NA())</f>
        <v>1.9975078416798373E-3</v>
      </c>
      <c r="K17" s="79">
        <f ca="1">IFERROR(IF(OR($BE17=45,$BE17=45+Results!$AR$2),VLOOKUP($C17,Data_qPCR,K$3+2,FALSE),NA()),NA())</f>
        <v>1.9975078416798373E-3</v>
      </c>
      <c r="L17" s="79">
        <f ca="1">IFERROR(IF(OR($BE17=45,$BE17=45+Results!$AR$2),VLOOKUP($C17,Data_qPCR,L$3+2,FALSE),NA()),NA())</f>
        <v>1.9975078416798373E-3</v>
      </c>
      <c r="M17" s="79">
        <f ca="1">IFERROR(IF(OR($BE17=45,$BE17=45+Results!$AR$2),VLOOKUP($C17,Data_qPCR,M$3+2,FALSE),NA()),NA())</f>
        <v>1.9975078416798373E-3</v>
      </c>
      <c r="N17" s="79">
        <f ca="1">IFERROR(IF(OR($BE17=45,$BE17=45+Results!$AR$2),VLOOKUP($C17,Data_qPCR,N$3+2,FALSE),NA()),NA())</f>
        <v>1.9975078416798373E-3</v>
      </c>
      <c r="O17" s="79">
        <f ca="1">IFERROR(IF(OR($BE17=45,$BE17=45+Results!$AR$2),VLOOKUP($C17,Data_qPCR,O$3+2,FALSE),NA()),NA())</f>
        <v>1.9975078416798373E-3</v>
      </c>
      <c r="P17" s="79">
        <f ca="1">IFERROR(IF(OR($BE17=45,$BE17=45+Results!$AR$2),VLOOKUP($C17,Data_qPCR,P$3+2,FALSE),NA()),NA())</f>
        <v>1.9975078416798373E-3</v>
      </c>
      <c r="Q17" s="79">
        <f ca="1">IFERROR(IF(OR($BE17=45,$BE17=45+Results!$AR$2),VLOOKUP($C17,Data_qPCR,Q$3+2,FALSE),NA()),NA())</f>
        <v>1.9975078416798373E-3</v>
      </c>
      <c r="R17" s="79">
        <f ca="1">IFERROR(IF(OR($BE17=45,$BE17=45+Results!$AR$2),VLOOKUP($C17,Data_qPCR,R$3+2,FALSE),NA()),NA())</f>
        <v>1.9975078416798373E-3</v>
      </c>
      <c r="S17" s="79">
        <f ca="1">IFERROR(IF(OR($BE17=45,$BE17=45+Results!$AR$2),VLOOKUP($C17,Data_qPCR,S$3+2,FALSE),NA()),NA())</f>
        <v>1.9975078416798373E-3</v>
      </c>
      <c r="T17" s="79">
        <f ca="1">IFERROR(IF(OR($BE17=45,$BE17=45+Results!$AR$2),VLOOKUP($C17,Data_qPCR,T$3+2,FALSE),NA()),NA())</f>
        <v>1.9975078416798373E-3</v>
      </c>
      <c r="U17" s="79">
        <f ca="1">IFERROR(IF(OR($BE17=45,$BE17=45+Results!$AR$2),VLOOKUP($C17,Data_qPCR,U$3+2,FALSE),NA()),NA())</f>
        <v>1.9975078416798373E-3</v>
      </c>
      <c r="V17" s="79">
        <f ca="1">IFERROR(IF(OR($BE17=45,$BE17=45+Results!$AR$2),VLOOKUP($C17,Data_qPCR,V$3+2,FALSE),NA()),NA())</f>
        <v>1.9975078416798373E-3</v>
      </c>
      <c r="W17" s="79">
        <f ca="1">IFERROR(IF(OR($BE17=45,$BE17=45+Results!$AR$2),VLOOKUP($C17,Data_qPCR,W$3+2,FALSE),NA()),NA())</f>
        <v>1.9975078416798373E-3</v>
      </c>
      <c r="X17" s="79">
        <f ca="1">IFERROR(IF(OR($BE17=45,$BE17=45+Results!$AR$2),VLOOKUP($C17,Data_qPCR,X$3+2,FALSE),NA()),NA())</f>
        <v>1.9975078416798373E-3</v>
      </c>
      <c r="Y17" s="79">
        <f ca="1">IFERROR(IF(OR($BE17=45,$BE17=45+Results!$AR$2),VLOOKUP($C17,Data_qPCR,Y$3+2,FALSE),NA()),NA())</f>
        <v>1.9975078416798373E-3</v>
      </c>
      <c r="Z17" s="79">
        <f ca="1">IFERROR(IF(OR($BE17=45,$BE17=45+Results!$AR$2),VLOOKUP($C17,Data_qPCR,Z$3+2,FALSE),NA()),NA())</f>
        <v>1.9975078416798373E-3</v>
      </c>
      <c r="AA17" s="79">
        <f ca="1">IFERROR(IF(OR($BE17=45,$BE17=45+Results!$AR$2),VLOOKUP($C17,Data_qPCR,AA$3+2,FALSE),NA()),NA())</f>
        <v>1.9975078416798373E-3</v>
      </c>
      <c r="AB17" s="79">
        <f ca="1">IFERROR(IF(OR($BE17=45,$BE17=45+Results!$AR$2),VLOOKUP($C17,Data_qPCR,AB$3+2,FALSE),NA()),NA())</f>
        <v>1.9975078416798373E-3</v>
      </c>
      <c r="AC17" s="79">
        <f ca="1">IFERROR(IF(OR($BE17=45,$BE17=45+Results!$AR$2),VLOOKUP($C17,Data_qPCR,AC$3+2,FALSE),NA()),NA())</f>
        <v>1.9975078416798373E-3</v>
      </c>
      <c r="AD17" s="79">
        <f ca="1">IFERROR(IF(OR($BE17=45,$BE17=45+Results!$AR$2),VLOOKUP($C17,Data_qPCR,AD$3+2,FALSE),NA()),NA())</f>
        <v>5.4557260145112838E-3</v>
      </c>
      <c r="AE17" s="79">
        <f ca="1">IFERROR(IF(OR($BE17=45,$BE17=45+Results!$AR$2),VLOOKUP($C17,Data_qPCR,AE$3+2,FALSE),NA()),NA())</f>
        <v>1.9807027053560661E-2</v>
      </c>
      <c r="AF17" s="79">
        <f ca="1">IFERROR(IF(OR($BE17=45,$BE17=45+Results!$AR$2),VLOOKUP($C17,Data_qPCR,AF$3+2,FALSE),NA()),NA())</f>
        <v>4.5925347213183032E-2</v>
      </c>
      <c r="AG17" s="79">
        <f ca="1">IFERROR(IF(OR($BE17=45,$BE17=45+Results!$AR$2),VLOOKUP($C17,Data_qPCR,AG$3+2,FALSE),NA()),NA())</f>
        <v>9.3249108496590238E-2</v>
      </c>
      <c r="AH17" s="79">
        <f ca="1">IFERROR(IF(OR($BE17=45,$BE17=45+Results!$AR$2),VLOOKUP($C17,Data_qPCR,AH$3+2,FALSE),NA()),NA())</f>
        <v>0.17249345095632462</v>
      </c>
      <c r="AI17" s="79">
        <f ca="1">IFERROR(IF(OR($BE17=45,$BE17=45+Results!$AR$2),VLOOKUP($C17,Data_qPCR,AI$3+2,FALSE),NA()),NA())</f>
        <v>0.29177003008664032</v>
      </c>
      <c r="AJ17" s="79">
        <f ca="1">IFERROR(IF(OR($BE17=45,$BE17=45+Results!$AR$2),VLOOKUP($C17,Data_qPCR,AJ$3+2,FALSE),NA()),NA())</f>
        <v>0.44143206340025143</v>
      </c>
      <c r="AK17" s="79">
        <f ca="1">IFERROR(IF(OR($BE17=45,$BE17=45+Results!$AR$2),VLOOKUP($C17,Data_qPCR,AK$3+2,FALSE),NA()),NA())</f>
        <v>0.59658257485185884</v>
      </c>
      <c r="AL17" s="79">
        <f ca="1">IFERROR(IF(OR($BE17=45,$BE17=45+Results!$AR$2),VLOOKUP($C17,Data_qPCR,AL$3+2,FALSE),NA()),NA())</f>
        <v>0.73038969643945972</v>
      </c>
      <c r="AM17" s="79">
        <f ca="1">IFERROR(IF(OR($BE17=45,$BE17=45+Results!$AR$2),VLOOKUP($C17,Data_qPCR,AM$3+2,FALSE),NA()),NA())</f>
        <v>0.82990555783432518</v>
      </c>
      <c r="AN17" s="79">
        <f ca="1">IFERROR(IF(OR($BE17=45,$BE17=45+Results!$AR$2),VLOOKUP($C17,Data_qPCR,AN$3+2,FALSE),NA()),NA())</f>
        <v>0.89644661815792293</v>
      </c>
      <c r="AO17" s="79">
        <f ca="1">IFERROR(IF(OR($BE17=45,$BE17=45+Results!$AR$2),VLOOKUP($C17,Data_qPCR,AO$3+2,FALSE),NA()),NA())</f>
        <v>0.93806945312669199</v>
      </c>
      <c r="AP17" s="79">
        <f ca="1">IFERROR(IF(OR($BE17=45,$BE17=45+Results!$AR$2),VLOOKUP($C17,Data_qPCR,AP$3+2,FALSE),NA()),NA())</f>
        <v>0.9642878353657518</v>
      </c>
      <c r="AQ17" s="79">
        <f ca="1">IFERROR(IF(OR($BE17=45,$BE17=45+Results!$AR$2),VLOOKUP($C17,Data_qPCR,AQ$3+2,FALSE),NA()),NA())</f>
        <v>0.98165325409858872</v>
      </c>
      <c r="AR17" s="79">
        <f ca="1">IFERROR(IF(OR($BE17=45,$BE17=45+Results!$AR$2),VLOOKUP($C17,Data_qPCR,AR$3+2,FALSE),NA()),NA())</f>
        <v>0.99432332480731866</v>
      </c>
      <c r="AS17" s="79">
        <f ca="1">IFERROR(IF(OR($BE17=45,$BE17=45+Results!$AR$2),VLOOKUP($C17,Data_qPCR,AS$3+2,FALSE),NA()),NA())</f>
        <v>1</v>
      </c>
      <c r="AT17" s="79" t="e">
        <f ca="1">IFERROR(IF(OR($BE17=45,$BE17=45+Results!$AR$2),VLOOKUP($C17,Data_qPCR,AT$3+2,FALSE),NA()),NA())</f>
        <v>#N/A</v>
      </c>
      <c r="AU17" s="79" t="e">
        <f ca="1">IFERROR(IF(OR($BE17=45,$BE17=45+Results!$AR$2),VLOOKUP($C17,Data_qPCR,AU$3+2,FALSE),NA()),NA())</f>
        <v>#N/A</v>
      </c>
      <c r="AV17" s="79" t="e">
        <f ca="1">IFERROR(IF(OR($BE17=45,$BE17=45+Results!$AR$2),VLOOKUP($C17,Data_qPCR,AV$3+2,FALSE),NA()),NA())</f>
        <v>#N/A</v>
      </c>
      <c r="AW17" s="79" t="e">
        <f ca="1">IFERROR(IF(OR($BE17=45,$BE17=45+Results!$AR$2),VLOOKUP($C17,Data_qPCR,AW$3+2,FALSE),NA()),NA())</f>
        <v>#N/A</v>
      </c>
      <c r="AX17" s="79" t="e">
        <f ca="1">IFERROR(IF(OR($BE17=45,$BE17=45+Results!$AR$2),VLOOKUP($C17,Data_qPCR,AX$3+2,FALSE),NA()),NA())</f>
        <v>#N/A</v>
      </c>
      <c r="AY17" s="79" t="e">
        <f ca="1">IFERROR(IF(OR($BE17=45,$BE17=45+Results!$AR$2),VLOOKUP($C17,Data_qPCR,AY$3+2,FALSE),NA()),NA())</f>
        <v>#N/A</v>
      </c>
      <c r="AZ17" s="79" t="e">
        <f ca="1">IFERROR(IF(OR($BE17=45,$BE17=45+Results!$AR$2),VLOOKUP($C17,Data_qPCR,AZ$3+2,FALSE),NA()),NA())</f>
        <v>#N/A</v>
      </c>
      <c r="BA17" s="79" t="e">
        <f ca="1">IFERROR(IF(OR($BE17=45,$BE17=45+Results!$AR$2),VLOOKUP($C17,Data_qPCR,BA$3+2,FALSE),NA()),NA())</f>
        <v>#N/A</v>
      </c>
      <c r="BB17" s="79" t="e">
        <f ca="1">IFERROR(IF(OR($BE17=45,$BE17=45+Results!$AR$2),VLOOKUP($C17,Data_qPCR,BB$3+2,FALSE),NA()),NA())</f>
        <v>#N/A</v>
      </c>
      <c r="BC17" s="79" t="e">
        <f ca="1">IFERROR(IF(OR($BE17=45,$BE17=45+Results!$AR$2),VLOOKUP($C17,Data_qPCR,BC$3+2,FALSE),NA()),NA())</f>
        <v>#N/A</v>
      </c>
      <c r="BD17" s="79" t="str">
        <f t="shared" ca="1" si="6"/>
        <v/>
      </c>
      <c r="BE17">
        <f ca="1">IFERROR(IF(LEFT(C17,1)+0=Results!$C$4,INDEX(Results!$AM$8:$BJ$23,CODE(RIGHT(LEFT(C17,2),1))-64,RIGHT(C17,LEN(C17)-2)+0),IF(Results!$AL$7=2,2,45)),"")</f>
        <v>45</v>
      </c>
      <c r="BF17">
        <f t="shared" ca="1" si="5"/>
        <v>10602</v>
      </c>
      <c r="BG17" s="104">
        <f ca="1">IFERROR(IF(LEFT(C17,1)+0=Results!$C$4,INDEX(Results!$CK$8:$DH$23,CODE(RIGHT(LEFT(C17,2),1))-64,RIGHT(C17,LEN(C17)-2)+0),IF(Results!$AL$7=2,2,45)),"")</f>
        <v>0</v>
      </c>
    </row>
    <row r="18" spans="1:59" x14ac:dyDescent="0.25">
      <c r="A18">
        <f t="shared" ca="1" si="0"/>
        <v>15</v>
      </c>
      <c r="B18">
        <v>15</v>
      </c>
      <c r="C18" t="str">
        <f t="shared" ca="1" si="2"/>
        <v>1G2</v>
      </c>
      <c r="D18" t="str">
        <f t="shared" ca="1" si="3"/>
        <v>3G_ParA</v>
      </c>
      <c r="E18" s="268" t="str">
        <f t="shared" ca="1" si="4"/>
        <v>1G2-3G_ParA</v>
      </c>
      <c r="F18" s="79">
        <f ca="1">IFERROR(IF(OR($BE18=45,$BE18=45+Results!$AR$2),VLOOKUP($C18,Data_qPCR,F$3+2,FALSE),NA()),NA())</f>
        <v>8.135006379316837E-4</v>
      </c>
      <c r="G18" s="79">
        <f ca="1">IFERROR(IF(OR($BE18=45,$BE18=45+Results!$AR$2),VLOOKUP($C18,Data_qPCR,G$3+2,FALSE),NA()),NA())</f>
        <v>8.135006379316837E-4</v>
      </c>
      <c r="H18" s="79">
        <f ca="1">IFERROR(IF(OR($BE18=45,$BE18=45+Results!$AR$2),VLOOKUP($C18,Data_qPCR,H$3+2,FALSE),NA()),NA())</f>
        <v>8.135006379316837E-4</v>
      </c>
      <c r="I18" s="79">
        <f ca="1">IFERROR(IF(OR($BE18=45,$BE18=45+Results!$AR$2),VLOOKUP($C18,Data_qPCR,I$3+2,FALSE),NA()),NA())</f>
        <v>8.135006379316837E-4</v>
      </c>
      <c r="J18" s="79">
        <f ca="1">IFERROR(IF(OR($BE18=45,$BE18=45+Results!$AR$2),VLOOKUP($C18,Data_qPCR,J$3+2,FALSE),NA()),NA())</f>
        <v>8.135006379316837E-4</v>
      </c>
      <c r="K18" s="79">
        <f ca="1">IFERROR(IF(OR($BE18=45,$BE18=45+Results!$AR$2),VLOOKUP($C18,Data_qPCR,K$3+2,FALSE),NA()),NA())</f>
        <v>8.135006379316837E-4</v>
      </c>
      <c r="L18" s="79">
        <f ca="1">IFERROR(IF(OR($BE18=45,$BE18=45+Results!$AR$2),VLOOKUP($C18,Data_qPCR,L$3+2,FALSE),NA()),NA())</f>
        <v>8.135006379316837E-4</v>
      </c>
      <c r="M18" s="79">
        <f ca="1">IFERROR(IF(OR($BE18=45,$BE18=45+Results!$AR$2),VLOOKUP($C18,Data_qPCR,M$3+2,FALSE),NA()),NA())</f>
        <v>8.135006379316837E-4</v>
      </c>
      <c r="N18" s="79">
        <f ca="1">IFERROR(IF(OR($BE18=45,$BE18=45+Results!$AR$2),VLOOKUP($C18,Data_qPCR,N$3+2,FALSE),NA()),NA())</f>
        <v>8.135006379316837E-4</v>
      </c>
      <c r="O18" s="79">
        <f ca="1">IFERROR(IF(OR($BE18=45,$BE18=45+Results!$AR$2),VLOOKUP($C18,Data_qPCR,O$3+2,FALSE),NA()),NA())</f>
        <v>8.135006379316837E-4</v>
      </c>
      <c r="P18" s="79">
        <f ca="1">IFERROR(IF(OR($BE18=45,$BE18=45+Results!$AR$2),VLOOKUP($C18,Data_qPCR,P$3+2,FALSE),NA()),NA())</f>
        <v>8.135006379316837E-4</v>
      </c>
      <c r="Q18" s="79">
        <f ca="1">IFERROR(IF(OR($BE18=45,$BE18=45+Results!$AR$2),VLOOKUP($C18,Data_qPCR,Q$3+2,FALSE),NA()),NA())</f>
        <v>8.135006379316837E-4</v>
      </c>
      <c r="R18" s="79">
        <f ca="1">IFERROR(IF(OR($BE18=45,$BE18=45+Results!$AR$2),VLOOKUP($C18,Data_qPCR,R$3+2,FALSE),NA()),NA())</f>
        <v>8.135006379316837E-4</v>
      </c>
      <c r="S18" s="79">
        <f ca="1">IFERROR(IF(OR($BE18=45,$BE18=45+Results!$AR$2),VLOOKUP($C18,Data_qPCR,S$3+2,FALSE),NA()),NA())</f>
        <v>8.135006379316837E-4</v>
      </c>
      <c r="T18" s="79">
        <f ca="1">IFERROR(IF(OR($BE18=45,$BE18=45+Results!$AR$2),VLOOKUP($C18,Data_qPCR,T$3+2,FALSE),NA()),NA())</f>
        <v>8.135006379316837E-4</v>
      </c>
      <c r="U18" s="79">
        <f ca="1">IFERROR(IF(OR($BE18=45,$BE18=45+Results!$AR$2),VLOOKUP($C18,Data_qPCR,U$3+2,FALSE),NA()),NA())</f>
        <v>8.135006379316837E-4</v>
      </c>
      <c r="V18" s="79">
        <f ca="1">IFERROR(IF(OR($BE18=45,$BE18=45+Results!$AR$2),VLOOKUP($C18,Data_qPCR,V$3+2,FALSE),NA()),NA())</f>
        <v>8.135006379316837E-4</v>
      </c>
      <c r="W18" s="79">
        <f ca="1">IFERROR(IF(OR($BE18=45,$BE18=45+Results!$AR$2),VLOOKUP($C18,Data_qPCR,W$3+2,FALSE),NA()),NA())</f>
        <v>8.135006379316837E-4</v>
      </c>
      <c r="X18" s="79">
        <f ca="1">IFERROR(IF(OR($BE18=45,$BE18=45+Results!$AR$2),VLOOKUP($C18,Data_qPCR,X$3+2,FALSE),NA()),NA())</f>
        <v>8.135006379316837E-4</v>
      </c>
      <c r="Y18" s="79">
        <f ca="1">IFERROR(IF(OR($BE18=45,$BE18=45+Results!$AR$2),VLOOKUP($C18,Data_qPCR,Y$3+2,FALSE),NA()),NA())</f>
        <v>8.135006379316837E-4</v>
      </c>
      <c r="Z18" s="79">
        <f ca="1">IFERROR(IF(OR($BE18=45,$BE18=45+Results!$AR$2),VLOOKUP($C18,Data_qPCR,Z$3+2,FALSE),NA()),NA())</f>
        <v>8.135006379316837E-4</v>
      </c>
      <c r="AA18" s="79">
        <f ca="1">IFERROR(IF(OR($BE18=45,$BE18=45+Results!$AR$2),VLOOKUP($C18,Data_qPCR,AA$3+2,FALSE),NA()),NA())</f>
        <v>8.135006379316837E-4</v>
      </c>
      <c r="AB18" s="79">
        <f ca="1">IFERROR(IF(OR($BE18=45,$BE18=45+Results!$AR$2),VLOOKUP($C18,Data_qPCR,AB$3+2,FALSE),NA()),NA())</f>
        <v>7.197487051844283E-3</v>
      </c>
      <c r="AC18" s="79">
        <f ca="1">IFERROR(IF(OR($BE18=45,$BE18=45+Results!$AR$2),VLOOKUP($C18,Data_qPCR,AC$3+2,FALSE),NA()),NA())</f>
        <v>1.9099350863748241E-2</v>
      </c>
      <c r="AD18" s="79">
        <f ca="1">IFERROR(IF(OR($BE18=45,$BE18=45+Results!$AR$2),VLOOKUP($C18,Data_qPCR,AD$3+2,FALSE),NA()),NA())</f>
        <v>4.1011874112920753E-2</v>
      </c>
      <c r="AE18" s="79">
        <f ca="1">IFERROR(IF(OR($BE18=45,$BE18=45+Results!$AR$2),VLOOKUP($C18,Data_qPCR,AE$3+2,FALSE),NA()),NA())</f>
        <v>8.0912352425564701E-2</v>
      </c>
      <c r="AF18" s="79">
        <f ca="1">IFERROR(IF(OR($BE18=45,$BE18=45+Results!$AR$2),VLOOKUP($C18,Data_qPCR,AF$3+2,FALSE),NA()),NA())</f>
        <v>0.14805585418655995</v>
      </c>
      <c r="AG18" s="79">
        <f ca="1">IFERROR(IF(OR($BE18=45,$BE18=45+Results!$AR$2),VLOOKUP($C18,Data_qPCR,AG$3+2,FALSE),NA()),NA())</f>
        <v>0.25323527815377667</v>
      </c>
      <c r="AH18" s="79">
        <f ca="1">IFERROR(IF(OR($BE18=45,$BE18=45+Results!$AR$2),VLOOKUP($C18,Data_qPCR,AH$3+2,FALSE),NA()),NA())</f>
        <v>0.39219631642326502</v>
      </c>
      <c r="AI18" s="79">
        <f ca="1">IFERROR(IF(OR($BE18=45,$BE18=45+Results!$AR$2),VLOOKUP($C18,Data_qPCR,AI$3+2,FALSE),NA()),NA())</f>
        <v>0.54579662631257597</v>
      </c>
      <c r="AJ18" s="79">
        <f ca="1">IFERROR(IF(OR($BE18=45,$BE18=45+Results!$AR$2),VLOOKUP($C18,Data_qPCR,AJ$3+2,FALSE),NA()),NA())</f>
        <v>0.6872925028512249</v>
      </c>
      <c r="AK18" s="79">
        <f ca="1">IFERROR(IF(OR($BE18=45,$BE18=45+Results!$AR$2),VLOOKUP($C18,Data_qPCR,AK$3+2,FALSE),NA()),NA())</f>
        <v>0.79764059235306117</v>
      </c>
      <c r="AL18" s="79">
        <f ca="1">IFERROR(IF(OR($BE18=45,$BE18=45+Results!$AR$2),VLOOKUP($C18,Data_qPCR,AL$3+2,FALSE),NA()),NA())</f>
        <v>0.87439643574164583</v>
      </c>
      <c r="AM18" s="79">
        <f ca="1">IFERROR(IF(OR($BE18=45,$BE18=45+Results!$AR$2),VLOOKUP($C18,Data_qPCR,AM$3+2,FALSE),NA()),NA())</f>
        <v>0.92289110818832187</v>
      </c>
      <c r="AN18" s="79">
        <f ca="1">IFERROR(IF(OR($BE18=45,$BE18=45+Results!$AR$2),VLOOKUP($C18,Data_qPCR,AN$3+2,FALSE),NA()),NA())</f>
        <v>0.95296529919211725</v>
      </c>
      <c r="AO18" s="79">
        <f ca="1">IFERROR(IF(OR($BE18=45,$BE18=45+Results!$AR$2),VLOOKUP($C18,Data_qPCR,AO$3+2,FALSE),NA()),NA())</f>
        <v>0.97186770091655061</v>
      </c>
      <c r="AP18" s="79">
        <f ca="1">IFERROR(IF(OR($BE18=45,$BE18=45+Results!$AR$2),VLOOKUP($C18,Data_qPCR,AP$3+2,FALSE),NA()),NA())</f>
        <v>0.98366207472695621</v>
      </c>
      <c r="AQ18" s="79">
        <f ca="1">IFERROR(IF(OR($BE18=45,$BE18=45+Results!$AR$2),VLOOKUP($C18,Data_qPCR,AQ$3+2,FALSE),NA()),NA())</f>
        <v>0.99171656648259066</v>
      </c>
      <c r="AR18" s="79">
        <f ca="1">IFERROR(IF(OR($BE18=45,$BE18=45+Results!$AR$2),VLOOKUP($C18,Data_qPCR,AR$3+2,FALSE),NA()),NA())</f>
        <v>0.99726478315841605</v>
      </c>
      <c r="AS18" s="79">
        <f ca="1">IFERROR(IF(OR($BE18=45,$BE18=45+Results!$AR$2),VLOOKUP($C18,Data_qPCR,AS$3+2,FALSE),NA()),NA())</f>
        <v>1</v>
      </c>
      <c r="AT18" s="79" t="e">
        <f ca="1">IFERROR(IF(OR($BE18=45,$BE18=45+Results!$AR$2),VLOOKUP($C18,Data_qPCR,AT$3+2,FALSE),NA()),NA())</f>
        <v>#N/A</v>
      </c>
      <c r="AU18" s="79" t="e">
        <f ca="1">IFERROR(IF(OR($BE18=45,$BE18=45+Results!$AR$2),VLOOKUP($C18,Data_qPCR,AU$3+2,FALSE),NA()),NA())</f>
        <v>#N/A</v>
      </c>
      <c r="AV18" s="79" t="e">
        <f ca="1">IFERROR(IF(OR($BE18=45,$BE18=45+Results!$AR$2),VLOOKUP($C18,Data_qPCR,AV$3+2,FALSE),NA()),NA())</f>
        <v>#N/A</v>
      </c>
      <c r="AW18" s="79" t="e">
        <f ca="1">IFERROR(IF(OR($BE18=45,$BE18=45+Results!$AR$2),VLOOKUP($C18,Data_qPCR,AW$3+2,FALSE),NA()),NA())</f>
        <v>#N/A</v>
      </c>
      <c r="AX18" s="79" t="e">
        <f ca="1">IFERROR(IF(OR($BE18=45,$BE18=45+Results!$AR$2),VLOOKUP($C18,Data_qPCR,AX$3+2,FALSE),NA()),NA())</f>
        <v>#N/A</v>
      </c>
      <c r="AY18" s="79" t="e">
        <f ca="1">IFERROR(IF(OR($BE18=45,$BE18=45+Results!$AR$2),VLOOKUP($C18,Data_qPCR,AY$3+2,FALSE),NA()),NA())</f>
        <v>#N/A</v>
      </c>
      <c r="AZ18" s="79" t="e">
        <f ca="1">IFERROR(IF(OR($BE18=45,$BE18=45+Results!$AR$2),VLOOKUP($C18,Data_qPCR,AZ$3+2,FALSE),NA()),NA())</f>
        <v>#N/A</v>
      </c>
      <c r="BA18" s="79" t="e">
        <f ca="1">IFERROR(IF(OR($BE18=45,$BE18=45+Results!$AR$2),VLOOKUP($C18,Data_qPCR,BA$3+2,FALSE),NA()),NA())</f>
        <v>#N/A</v>
      </c>
      <c r="BB18" s="79" t="e">
        <f ca="1">IFERROR(IF(OR($BE18=45,$BE18=45+Results!$AR$2),VLOOKUP($C18,Data_qPCR,BB$3+2,FALSE),NA()),NA())</f>
        <v>#N/A</v>
      </c>
      <c r="BC18" s="79" t="e">
        <f ca="1">IFERROR(IF(OR($BE18=45,$BE18=45+Results!$AR$2),VLOOKUP($C18,Data_qPCR,BC$3+2,FALSE),NA()),NA())</f>
        <v>#N/A</v>
      </c>
      <c r="BD18" s="79" t="str">
        <f t="shared" ca="1" si="6"/>
        <v/>
      </c>
      <c r="BE18">
        <f ca="1">IFERROR(IF(LEFT(C18,1)+0=Results!$C$4,INDEX(Results!$AM$8:$BJ$23,CODE(RIGHT(LEFT(C18,2),1))-64,RIGHT(C18,LEN(C18)-2)+0),IF(Results!$AL$7=2,2,45)),"")</f>
        <v>45</v>
      </c>
      <c r="BF18">
        <f t="shared" ca="1" si="5"/>
        <v>10702</v>
      </c>
      <c r="BG18" s="104">
        <f ca="1">IFERROR(IF(LEFT(C18,1)+0=Results!$C$4,INDEX(Results!$CK$8:$DH$23,CODE(RIGHT(LEFT(C18,2),1))-64,RIGHT(C18,LEN(C18)-2)+0),IF(Results!$AL$7=2,2,45)),"")</f>
        <v>0</v>
      </c>
    </row>
    <row r="19" spans="1:59" x14ac:dyDescent="0.25">
      <c r="A19">
        <f t="shared" ca="1" si="0"/>
        <v>16</v>
      </c>
      <c r="B19">
        <v>16</v>
      </c>
      <c r="C19" t="str">
        <f t="shared" ca="1" si="2"/>
        <v>1H2</v>
      </c>
      <c r="D19" t="str">
        <f t="shared" ca="1" si="3"/>
        <v>3G_ParA</v>
      </c>
      <c r="E19" s="268" t="str">
        <f t="shared" ca="1" si="4"/>
        <v>1H2-3G_ParA</v>
      </c>
      <c r="F19" s="79">
        <f ca="1">IFERROR(IF(OR($BE19=45,$BE19=45+Results!$AR$2),VLOOKUP($C19,Data_qPCR,F$3+2,FALSE),NA()),NA())</f>
        <v>1.6061236760188857E-3</v>
      </c>
      <c r="G19" s="79">
        <f ca="1">IFERROR(IF(OR($BE19=45,$BE19=45+Results!$AR$2),VLOOKUP($C19,Data_qPCR,G$3+2,FALSE),NA()),NA())</f>
        <v>1.6061236760188857E-3</v>
      </c>
      <c r="H19" s="79">
        <f ca="1">IFERROR(IF(OR($BE19=45,$BE19=45+Results!$AR$2),VLOOKUP($C19,Data_qPCR,H$3+2,FALSE),NA()),NA())</f>
        <v>1.6061236760188857E-3</v>
      </c>
      <c r="I19" s="79">
        <f ca="1">IFERROR(IF(OR($BE19=45,$BE19=45+Results!$AR$2),VLOOKUP($C19,Data_qPCR,I$3+2,FALSE),NA()),NA())</f>
        <v>1.6061236760188857E-3</v>
      </c>
      <c r="J19" s="79">
        <f ca="1">IFERROR(IF(OR($BE19=45,$BE19=45+Results!$AR$2),VLOOKUP($C19,Data_qPCR,J$3+2,FALSE),NA()),NA())</f>
        <v>1.6061236760188857E-3</v>
      </c>
      <c r="K19" s="79">
        <f ca="1">IFERROR(IF(OR($BE19=45,$BE19=45+Results!$AR$2),VLOOKUP($C19,Data_qPCR,K$3+2,FALSE),NA()),NA())</f>
        <v>1.6061236760188857E-3</v>
      </c>
      <c r="L19" s="79">
        <f ca="1">IFERROR(IF(OR($BE19=45,$BE19=45+Results!$AR$2),VLOOKUP($C19,Data_qPCR,L$3+2,FALSE),NA()),NA())</f>
        <v>1.6061236760188857E-3</v>
      </c>
      <c r="M19" s="79">
        <f ca="1">IFERROR(IF(OR($BE19=45,$BE19=45+Results!$AR$2),VLOOKUP($C19,Data_qPCR,M$3+2,FALSE),NA()),NA())</f>
        <v>1.6061236760188857E-3</v>
      </c>
      <c r="N19" s="79">
        <f ca="1">IFERROR(IF(OR($BE19=45,$BE19=45+Results!$AR$2),VLOOKUP($C19,Data_qPCR,N$3+2,FALSE),NA()),NA())</f>
        <v>1.6061236760188857E-3</v>
      </c>
      <c r="O19" s="79">
        <f ca="1">IFERROR(IF(OR($BE19=45,$BE19=45+Results!$AR$2),VLOOKUP($C19,Data_qPCR,O$3+2,FALSE),NA()),NA())</f>
        <v>1.6061236760188857E-3</v>
      </c>
      <c r="P19" s="79">
        <f ca="1">IFERROR(IF(OR($BE19=45,$BE19=45+Results!$AR$2),VLOOKUP($C19,Data_qPCR,P$3+2,FALSE),NA()),NA())</f>
        <v>1.6061236760188857E-3</v>
      </c>
      <c r="Q19" s="79">
        <f ca="1">IFERROR(IF(OR($BE19=45,$BE19=45+Results!$AR$2),VLOOKUP($C19,Data_qPCR,Q$3+2,FALSE),NA()),NA())</f>
        <v>1.6061236760188857E-3</v>
      </c>
      <c r="R19" s="79">
        <f ca="1">IFERROR(IF(OR($BE19=45,$BE19=45+Results!$AR$2),VLOOKUP($C19,Data_qPCR,R$3+2,FALSE),NA()),NA())</f>
        <v>1.6061236760188857E-3</v>
      </c>
      <c r="S19" s="79">
        <f ca="1">IFERROR(IF(OR($BE19=45,$BE19=45+Results!$AR$2),VLOOKUP($C19,Data_qPCR,S$3+2,FALSE),NA()),NA())</f>
        <v>1.6061236760188857E-3</v>
      </c>
      <c r="T19" s="79">
        <f ca="1">IFERROR(IF(OR($BE19=45,$BE19=45+Results!$AR$2),VLOOKUP($C19,Data_qPCR,T$3+2,FALSE),NA()),NA())</f>
        <v>1.6061236760188857E-3</v>
      </c>
      <c r="U19" s="79">
        <f ca="1">IFERROR(IF(OR($BE19=45,$BE19=45+Results!$AR$2),VLOOKUP($C19,Data_qPCR,U$3+2,FALSE),NA()),NA())</f>
        <v>1.6061236760188857E-3</v>
      </c>
      <c r="V19" s="79">
        <f ca="1">IFERROR(IF(OR($BE19=45,$BE19=45+Results!$AR$2),VLOOKUP($C19,Data_qPCR,V$3+2,FALSE),NA()),NA())</f>
        <v>1.6061236760188857E-3</v>
      </c>
      <c r="W19" s="79">
        <f ca="1">IFERROR(IF(OR($BE19=45,$BE19=45+Results!$AR$2),VLOOKUP($C19,Data_qPCR,W$3+2,FALSE),NA()),NA())</f>
        <v>1.6061236760188857E-3</v>
      </c>
      <c r="X19" s="79">
        <f ca="1">IFERROR(IF(OR($BE19=45,$BE19=45+Results!$AR$2),VLOOKUP($C19,Data_qPCR,X$3+2,FALSE),NA()),NA())</f>
        <v>1.6061236760188857E-3</v>
      </c>
      <c r="Y19" s="79">
        <f ca="1">IFERROR(IF(OR($BE19=45,$BE19=45+Results!$AR$2),VLOOKUP($C19,Data_qPCR,Y$3+2,FALSE),NA()),NA())</f>
        <v>1.6061236760188857E-3</v>
      </c>
      <c r="Z19" s="79">
        <f ca="1">IFERROR(IF(OR($BE19=45,$BE19=45+Results!$AR$2),VLOOKUP($C19,Data_qPCR,Z$3+2,FALSE),NA()),NA())</f>
        <v>1.6061236760188857E-3</v>
      </c>
      <c r="AA19" s="79">
        <f ca="1">IFERROR(IF(OR($BE19=45,$BE19=45+Results!$AR$2),VLOOKUP($C19,Data_qPCR,AA$3+2,FALSE),NA()),NA())</f>
        <v>1.6061236760188857E-3</v>
      </c>
      <c r="AB19" s="79">
        <f ca="1">IFERROR(IF(OR($BE19=45,$BE19=45+Results!$AR$2),VLOOKUP($C19,Data_qPCR,AB$3+2,FALSE),NA()),NA())</f>
        <v>6.7974966260289987E-3</v>
      </c>
      <c r="AC19" s="79">
        <f ca="1">IFERROR(IF(OR($BE19=45,$BE19=45+Results!$AR$2),VLOOKUP($C19,Data_qPCR,AC$3+2,FALSE),NA()),NA())</f>
        <v>1.750863642007346E-2</v>
      </c>
      <c r="AD19" s="79">
        <f ca="1">IFERROR(IF(OR($BE19=45,$BE19=45+Results!$AR$2),VLOOKUP($C19,Data_qPCR,AD$3+2,FALSE),NA()),NA())</f>
        <v>3.6820323960291258E-2</v>
      </c>
      <c r="AE19" s="79">
        <f ca="1">IFERROR(IF(OR($BE19=45,$BE19=45+Results!$AR$2),VLOOKUP($C19,Data_qPCR,AE$3+2,FALSE),NA()),NA())</f>
        <v>7.1619633671521438E-2</v>
      </c>
      <c r="AF19" s="79">
        <f ca="1">IFERROR(IF(OR($BE19=45,$BE19=45+Results!$AR$2),VLOOKUP($C19,Data_qPCR,AF$3+2,FALSE),NA()),NA())</f>
        <v>0.13103758737992799</v>
      </c>
      <c r="AG19" s="79">
        <f ca="1">IFERROR(IF(OR($BE19=45,$BE19=45+Results!$AR$2),VLOOKUP($C19,Data_qPCR,AG$3+2,FALSE),NA()),NA())</f>
        <v>0.22703331587616599</v>
      </c>
      <c r="AH19" s="79">
        <f ca="1">IFERROR(IF(OR($BE19=45,$BE19=45+Results!$AR$2),VLOOKUP($C19,Data_qPCR,AH$3+2,FALSE),NA()),NA())</f>
        <v>0.3600780603904043</v>
      </c>
      <c r="AI19" s="79">
        <f ca="1">IFERROR(IF(OR($BE19=45,$BE19=45+Results!$AR$2),VLOOKUP($C19,Data_qPCR,AI$3+2,FALSE),NA()),NA())</f>
        <v>0.51267739331053297</v>
      </c>
      <c r="AJ19" s="79">
        <f ca="1">IFERROR(IF(OR($BE19=45,$BE19=45+Results!$AR$2),VLOOKUP($C19,Data_qPCR,AJ$3+2,FALSE),NA()),NA())</f>
        <v>0.65974023001967141</v>
      </c>
      <c r="AK19" s="79">
        <f ca="1">IFERROR(IF(OR($BE19=45,$BE19=45+Results!$AR$2),VLOOKUP($C19,Data_qPCR,AK$3+2,FALSE),NA()),NA())</f>
        <v>0.77847773682091181</v>
      </c>
      <c r="AL19" s="79">
        <f ca="1">IFERROR(IF(OR($BE19=45,$BE19=45+Results!$AR$2),VLOOKUP($C19,Data_qPCR,AL$3+2,FALSE),NA()),NA())</f>
        <v>0.86331330050950728</v>
      </c>
      <c r="AM19" s="79">
        <f ca="1">IFERROR(IF(OR($BE19=45,$BE19=45+Results!$AR$2),VLOOKUP($C19,Data_qPCR,AM$3+2,FALSE),NA()),NA())</f>
        <v>0.91735829907994393</v>
      </c>
      <c r="AN19" s="79">
        <f ca="1">IFERROR(IF(OR($BE19=45,$BE19=45+Results!$AR$2),VLOOKUP($C19,Data_qPCR,AN$3+2,FALSE),NA()),NA())</f>
        <v>0.94992117697761291</v>
      </c>
      <c r="AO19" s="79">
        <f ca="1">IFERROR(IF(OR($BE19=45,$BE19=45+Results!$AR$2),VLOOKUP($C19,Data_qPCR,AO$3+2,FALSE),NA()),NA())</f>
        <v>0.97006529572406441</v>
      </c>
      <c r="AP19" s="79">
        <f ca="1">IFERROR(IF(OR($BE19=45,$BE19=45+Results!$AR$2),VLOOKUP($C19,Data_qPCR,AP$3+2,FALSE),NA()),NA())</f>
        <v>0.98268981321175297</v>
      </c>
      <c r="AQ19" s="79">
        <f ca="1">IFERROR(IF(OR($BE19=45,$BE19=45+Results!$AR$2),VLOOKUP($C19,Data_qPCR,AQ$3+2,FALSE),NA()),NA())</f>
        <v>0.99128633221067963</v>
      </c>
      <c r="AR19" s="79">
        <f ca="1">IFERROR(IF(OR($BE19=45,$BE19=45+Results!$AR$2),VLOOKUP($C19,Data_qPCR,AR$3+2,FALSE),NA()),NA())</f>
        <v>0.99727410133402772</v>
      </c>
      <c r="AS19" s="79">
        <f ca="1">IFERROR(IF(OR($BE19=45,$BE19=45+Results!$AR$2),VLOOKUP($C19,Data_qPCR,AS$3+2,FALSE),NA()),NA())</f>
        <v>1</v>
      </c>
      <c r="AT19" s="79" t="e">
        <f ca="1">IFERROR(IF(OR($BE19=45,$BE19=45+Results!$AR$2),VLOOKUP($C19,Data_qPCR,AT$3+2,FALSE),NA()),NA())</f>
        <v>#N/A</v>
      </c>
      <c r="AU19" s="79" t="e">
        <f ca="1">IFERROR(IF(OR($BE19=45,$BE19=45+Results!$AR$2),VLOOKUP($C19,Data_qPCR,AU$3+2,FALSE),NA()),NA())</f>
        <v>#N/A</v>
      </c>
      <c r="AV19" s="79" t="e">
        <f ca="1">IFERROR(IF(OR($BE19=45,$BE19=45+Results!$AR$2),VLOOKUP($C19,Data_qPCR,AV$3+2,FALSE),NA()),NA())</f>
        <v>#N/A</v>
      </c>
      <c r="AW19" s="79" t="e">
        <f ca="1">IFERROR(IF(OR($BE19=45,$BE19=45+Results!$AR$2),VLOOKUP($C19,Data_qPCR,AW$3+2,FALSE),NA()),NA())</f>
        <v>#N/A</v>
      </c>
      <c r="AX19" s="79" t="e">
        <f ca="1">IFERROR(IF(OR($BE19=45,$BE19=45+Results!$AR$2),VLOOKUP($C19,Data_qPCR,AX$3+2,FALSE),NA()),NA())</f>
        <v>#N/A</v>
      </c>
      <c r="AY19" s="79" t="e">
        <f ca="1">IFERROR(IF(OR($BE19=45,$BE19=45+Results!$AR$2),VLOOKUP($C19,Data_qPCR,AY$3+2,FALSE),NA()),NA())</f>
        <v>#N/A</v>
      </c>
      <c r="AZ19" s="79" t="e">
        <f ca="1">IFERROR(IF(OR($BE19=45,$BE19=45+Results!$AR$2),VLOOKUP($C19,Data_qPCR,AZ$3+2,FALSE),NA()),NA())</f>
        <v>#N/A</v>
      </c>
      <c r="BA19" s="79" t="e">
        <f ca="1">IFERROR(IF(OR($BE19=45,$BE19=45+Results!$AR$2),VLOOKUP($C19,Data_qPCR,BA$3+2,FALSE),NA()),NA())</f>
        <v>#N/A</v>
      </c>
      <c r="BB19" s="79" t="e">
        <f ca="1">IFERROR(IF(OR($BE19=45,$BE19=45+Results!$AR$2),VLOOKUP($C19,Data_qPCR,BB$3+2,FALSE),NA()),NA())</f>
        <v>#N/A</v>
      </c>
      <c r="BC19" s="79" t="e">
        <f ca="1">IFERROR(IF(OR($BE19=45,$BE19=45+Results!$AR$2),VLOOKUP($C19,Data_qPCR,BC$3+2,FALSE),NA()),NA())</f>
        <v>#N/A</v>
      </c>
      <c r="BD19" s="79" t="str">
        <f t="shared" ca="1" si="6"/>
        <v/>
      </c>
      <c r="BE19">
        <f ca="1">IFERROR(IF(LEFT(C19,1)+0=Results!$C$4,INDEX(Results!$AM$8:$BJ$23,CODE(RIGHT(LEFT(C19,2),1))-64,RIGHT(C19,LEN(C19)-2)+0),IF(Results!$AL$7=2,2,45)),"")</f>
        <v>45</v>
      </c>
      <c r="BF19">
        <f t="shared" ca="1" si="5"/>
        <v>10802</v>
      </c>
      <c r="BG19" s="104">
        <f ca="1">IFERROR(IF(LEFT(C19,1)+0=Results!$C$4,INDEX(Results!$CK$8:$DH$23,CODE(RIGHT(LEFT(C19,2),1))-64,RIGHT(C19,LEN(C19)-2)+0),IF(Results!$AL$7=2,2,45)),"")</f>
        <v>0</v>
      </c>
    </row>
    <row r="20" spans="1:59" x14ac:dyDescent="0.25">
      <c r="A20">
        <f t="shared" ca="1" si="0"/>
        <v>17</v>
      </c>
      <c r="B20">
        <v>17</v>
      </c>
      <c r="C20" t="str">
        <f t="shared" ca="1" si="2"/>
        <v>1A3</v>
      </c>
      <c r="D20" t="str">
        <f t="shared" ca="1" si="3"/>
        <v>3G_SodA</v>
      </c>
      <c r="E20" s="268" t="str">
        <f t="shared" ca="1" si="4"/>
        <v>1A3-3G_SodA</v>
      </c>
      <c r="F20" s="79">
        <f ca="1">IFERROR(IF(OR($BE20=45,$BE20=45+Results!$AR$2),VLOOKUP($C20,Data_qPCR,F$3+2,FALSE),NA()),NA())</f>
        <v>8.2122681841761015E-4</v>
      </c>
      <c r="G20" s="79">
        <f ca="1">IFERROR(IF(OR($BE20=45,$BE20=45+Results!$AR$2),VLOOKUP($C20,Data_qPCR,G$3+2,FALSE),NA()),NA())</f>
        <v>8.2122681841761015E-4</v>
      </c>
      <c r="H20" s="79">
        <f ca="1">IFERROR(IF(OR($BE20=45,$BE20=45+Results!$AR$2),VLOOKUP($C20,Data_qPCR,H$3+2,FALSE),NA()),NA())</f>
        <v>8.2122681841761015E-4</v>
      </c>
      <c r="I20" s="79">
        <f ca="1">IFERROR(IF(OR($BE20=45,$BE20=45+Results!$AR$2),VLOOKUP($C20,Data_qPCR,I$3+2,FALSE),NA()),NA())</f>
        <v>8.2122681841761015E-4</v>
      </c>
      <c r="J20" s="79">
        <f ca="1">IFERROR(IF(OR($BE20=45,$BE20=45+Results!$AR$2),VLOOKUP($C20,Data_qPCR,J$3+2,FALSE),NA()),NA())</f>
        <v>8.2122681841761015E-4</v>
      </c>
      <c r="K20" s="79">
        <f ca="1">IFERROR(IF(OR($BE20=45,$BE20=45+Results!$AR$2),VLOOKUP($C20,Data_qPCR,K$3+2,FALSE),NA()),NA())</f>
        <v>8.2122681841761015E-4</v>
      </c>
      <c r="L20" s="79">
        <f ca="1">IFERROR(IF(OR($BE20=45,$BE20=45+Results!$AR$2),VLOOKUP($C20,Data_qPCR,L$3+2,FALSE),NA()),NA())</f>
        <v>8.2122681841761015E-4</v>
      </c>
      <c r="M20" s="79">
        <f ca="1">IFERROR(IF(OR($BE20=45,$BE20=45+Results!$AR$2),VLOOKUP($C20,Data_qPCR,M$3+2,FALSE),NA()),NA())</f>
        <v>8.2122681841761015E-4</v>
      </c>
      <c r="N20" s="79">
        <f ca="1">IFERROR(IF(OR($BE20=45,$BE20=45+Results!$AR$2),VLOOKUP($C20,Data_qPCR,N$3+2,FALSE),NA()),NA())</f>
        <v>8.2122681841761015E-4</v>
      </c>
      <c r="O20" s="79">
        <f ca="1">IFERROR(IF(OR($BE20=45,$BE20=45+Results!$AR$2),VLOOKUP($C20,Data_qPCR,O$3+2,FALSE),NA()),NA())</f>
        <v>8.2122681841761015E-4</v>
      </c>
      <c r="P20" s="79">
        <f ca="1">IFERROR(IF(OR($BE20=45,$BE20=45+Results!$AR$2),VLOOKUP($C20,Data_qPCR,P$3+2,FALSE),NA()),NA())</f>
        <v>8.2122681841761015E-4</v>
      </c>
      <c r="Q20" s="79">
        <f ca="1">IFERROR(IF(OR($BE20=45,$BE20=45+Results!$AR$2),VLOOKUP($C20,Data_qPCR,Q$3+2,FALSE),NA()),NA())</f>
        <v>8.2122681841761015E-4</v>
      </c>
      <c r="R20" s="79">
        <f ca="1">IFERROR(IF(OR($BE20=45,$BE20=45+Results!$AR$2),VLOOKUP($C20,Data_qPCR,R$3+2,FALSE),NA()),NA())</f>
        <v>8.2122681841761015E-4</v>
      </c>
      <c r="S20" s="79">
        <f ca="1">IFERROR(IF(OR($BE20=45,$BE20=45+Results!$AR$2),VLOOKUP($C20,Data_qPCR,S$3+2,FALSE),NA()),NA())</f>
        <v>8.2122681841761015E-4</v>
      </c>
      <c r="T20" s="79">
        <f ca="1">IFERROR(IF(OR($BE20=45,$BE20=45+Results!$AR$2),VLOOKUP($C20,Data_qPCR,T$3+2,FALSE),NA()),NA())</f>
        <v>8.2122681841761015E-4</v>
      </c>
      <c r="U20" s="79">
        <f ca="1">IFERROR(IF(OR($BE20=45,$BE20=45+Results!$AR$2),VLOOKUP($C20,Data_qPCR,U$3+2,FALSE),NA()),NA())</f>
        <v>8.2122681841761015E-4</v>
      </c>
      <c r="V20" s="79">
        <f ca="1">IFERROR(IF(OR($BE20=45,$BE20=45+Results!$AR$2),VLOOKUP($C20,Data_qPCR,V$3+2,FALSE),NA()),NA())</f>
        <v>8.2122681841761015E-4</v>
      </c>
      <c r="W20" s="79">
        <f ca="1">IFERROR(IF(OR($BE20=45,$BE20=45+Results!$AR$2),VLOOKUP($C20,Data_qPCR,W$3+2,FALSE),NA()),NA())</f>
        <v>8.2122681841761015E-4</v>
      </c>
      <c r="X20" s="79">
        <f ca="1">IFERROR(IF(OR($BE20=45,$BE20=45+Results!$AR$2),VLOOKUP($C20,Data_qPCR,X$3+2,FALSE),NA()),NA())</f>
        <v>8.2122681841761015E-4</v>
      </c>
      <c r="Y20" s="79">
        <f ca="1">IFERROR(IF(OR($BE20=45,$BE20=45+Results!$AR$2),VLOOKUP($C20,Data_qPCR,Y$3+2,FALSE),NA()),NA())</f>
        <v>8.2122681841761015E-4</v>
      </c>
      <c r="Z20" s="79">
        <f ca="1">IFERROR(IF(OR($BE20=45,$BE20=45+Results!$AR$2),VLOOKUP($C20,Data_qPCR,Z$3+2,FALSE),NA()),NA())</f>
        <v>3.2195997578231134E-3</v>
      </c>
      <c r="AA20" s="79">
        <f ca="1">IFERROR(IF(OR($BE20=45,$BE20=45+Results!$AR$2),VLOOKUP($C20,Data_qPCR,AA$3+2,FALSE),NA()),NA())</f>
        <v>1.00729587918168E-2</v>
      </c>
      <c r="AB20" s="79">
        <f ca="1">IFERROR(IF(OR($BE20=45,$BE20=45+Results!$AR$2),VLOOKUP($C20,Data_qPCR,AB$3+2,FALSE),NA()),NA())</f>
        <v>2.2676100256691849E-2</v>
      </c>
      <c r="AC20" s="79">
        <f ca="1">IFERROR(IF(OR($BE20=45,$BE20=45+Results!$AR$2),VLOOKUP($C20,Data_qPCR,AC$3+2,FALSE),NA()),NA())</f>
        <v>4.3657721924783031E-2</v>
      </c>
      <c r="AD20" s="79">
        <f ca="1">IFERROR(IF(OR($BE20=45,$BE20=45+Results!$AR$2),VLOOKUP($C20,Data_qPCR,AD$3+2,FALSE),NA()),NA())</f>
        <v>7.9289562531070543E-2</v>
      </c>
      <c r="AE20" s="79">
        <f ca="1">IFERROR(IF(OR($BE20=45,$BE20=45+Results!$AR$2),VLOOKUP($C20,Data_qPCR,AE$3+2,FALSE),NA()),NA())</f>
        <v>0.13367041427024559</v>
      </c>
      <c r="AF20" s="79">
        <f ca="1">IFERROR(IF(OR($BE20=45,$BE20=45+Results!$AR$2),VLOOKUP($C20,Data_qPCR,AF$3+2,FALSE),NA()),NA())</f>
        <v>0.21652062959282756</v>
      </c>
      <c r="AG20" s="79">
        <f ca="1">IFERROR(IF(OR($BE20=45,$BE20=45+Results!$AR$2),VLOOKUP($C20,Data_qPCR,AG$3+2,FALSE),NA()),NA())</f>
        <v>0.32730022698380173</v>
      </c>
      <c r="AH20" s="79">
        <f ca="1">IFERROR(IF(OR($BE20=45,$BE20=45+Results!$AR$2),VLOOKUP($C20,Data_qPCR,AH$3+2,FALSE),NA()),NA())</f>
        <v>0.45740772609950486</v>
      </c>
      <c r="AI20" s="79">
        <f ca="1">IFERROR(IF(OR($BE20=45,$BE20=45+Results!$AR$2),VLOOKUP($C20,Data_qPCR,AI$3+2,FALSE),NA()),NA())</f>
        <v>0.587987437358794</v>
      </c>
      <c r="AJ20" s="79">
        <f ca="1">IFERROR(IF(OR($BE20=45,$BE20=45+Results!$AR$2),VLOOKUP($C20,Data_qPCR,AJ$3+2,FALSE),NA()),NA())</f>
        <v>0.69909954851665412</v>
      </c>
      <c r="AK20" s="79">
        <f ca="1">IFERROR(IF(OR($BE20=45,$BE20=45+Results!$AR$2),VLOOKUP($C20,Data_qPCR,AK$3+2,FALSE),NA()),NA())</f>
        <v>0.78289997343418394</v>
      </c>
      <c r="AL20" s="79">
        <f ca="1">IFERROR(IF(OR($BE20=45,$BE20=45+Results!$AR$2),VLOOKUP($C20,Data_qPCR,AL$3+2,FALSE),NA()),NA())</f>
        <v>0.84012554437399622</v>
      </c>
      <c r="AM20" s="79">
        <f ca="1">IFERROR(IF(OR($BE20=45,$BE20=45+Results!$AR$2),VLOOKUP($C20,Data_qPCR,AM$3+2,FALSE),NA()),NA())</f>
        <v>0.881691763766421</v>
      </c>
      <c r="AN20" s="79">
        <f ca="1">IFERROR(IF(OR($BE20=45,$BE20=45+Results!$AR$2),VLOOKUP($C20,Data_qPCR,AN$3+2,FALSE),NA()),NA())</f>
        <v>0.91374976221090398</v>
      </c>
      <c r="AO20" s="79">
        <f ca="1">IFERROR(IF(OR($BE20=45,$BE20=45+Results!$AR$2),VLOOKUP($C20,Data_qPCR,AO$3+2,FALSE),NA()),NA())</f>
        <v>0.94028837904694529</v>
      </c>
      <c r="AP20" s="79">
        <f ca="1">IFERROR(IF(OR($BE20=45,$BE20=45+Results!$AR$2),VLOOKUP($C20,Data_qPCR,AP$3+2,FALSE),NA()),NA())</f>
        <v>0.96098331944605697</v>
      </c>
      <c r="AQ20" s="79">
        <f ca="1">IFERROR(IF(OR($BE20=45,$BE20=45+Results!$AR$2),VLOOKUP($C20,Data_qPCR,AQ$3+2,FALSE),NA()),NA())</f>
        <v>0.97790148422606882</v>
      </c>
      <c r="AR20" s="79">
        <f ca="1">IFERROR(IF(OR($BE20=45,$BE20=45+Results!$AR$2),VLOOKUP($C20,Data_qPCR,AR$3+2,FALSE),NA()),NA())</f>
        <v>0.99276393983191025</v>
      </c>
      <c r="AS20" s="79">
        <f ca="1">IFERROR(IF(OR($BE20=45,$BE20=45+Results!$AR$2),VLOOKUP($C20,Data_qPCR,AS$3+2,FALSE),NA()),NA())</f>
        <v>1</v>
      </c>
      <c r="AT20" s="79" t="e">
        <f ca="1">IFERROR(IF(OR($BE20=45,$BE20=45+Results!$AR$2),VLOOKUP($C20,Data_qPCR,AT$3+2,FALSE),NA()),NA())</f>
        <v>#N/A</v>
      </c>
      <c r="AU20" s="79" t="e">
        <f ca="1">IFERROR(IF(OR($BE20=45,$BE20=45+Results!$AR$2),VLOOKUP($C20,Data_qPCR,AU$3+2,FALSE),NA()),NA())</f>
        <v>#N/A</v>
      </c>
      <c r="AV20" s="79" t="e">
        <f ca="1">IFERROR(IF(OR($BE20=45,$BE20=45+Results!$AR$2),VLOOKUP($C20,Data_qPCR,AV$3+2,FALSE),NA()),NA())</f>
        <v>#N/A</v>
      </c>
      <c r="AW20" s="79" t="e">
        <f ca="1">IFERROR(IF(OR($BE20=45,$BE20=45+Results!$AR$2),VLOOKUP($C20,Data_qPCR,AW$3+2,FALSE),NA()),NA())</f>
        <v>#N/A</v>
      </c>
      <c r="AX20" s="79" t="e">
        <f ca="1">IFERROR(IF(OR($BE20=45,$BE20=45+Results!$AR$2),VLOOKUP($C20,Data_qPCR,AX$3+2,FALSE),NA()),NA())</f>
        <v>#N/A</v>
      </c>
      <c r="AY20" s="79" t="e">
        <f ca="1">IFERROR(IF(OR($BE20=45,$BE20=45+Results!$AR$2),VLOOKUP($C20,Data_qPCR,AY$3+2,FALSE),NA()),NA())</f>
        <v>#N/A</v>
      </c>
      <c r="AZ20" s="79" t="e">
        <f ca="1">IFERROR(IF(OR($BE20=45,$BE20=45+Results!$AR$2),VLOOKUP($C20,Data_qPCR,AZ$3+2,FALSE),NA()),NA())</f>
        <v>#N/A</v>
      </c>
      <c r="BA20" s="79" t="e">
        <f ca="1">IFERROR(IF(OR($BE20=45,$BE20=45+Results!$AR$2),VLOOKUP($C20,Data_qPCR,BA$3+2,FALSE),NA()),NA())</f>
        <v>#N/A</v>
      </c>
      <c r="BB20" s="79" t="e">
        <f ca="1">IFERROR(IF(OR($BE20=45,$BE20=45+Results!$AR$2),VLOOKUP($C20,Data_qPCR,BB$3+2,FALSE),NA()),NA())</f>
        <v>#N/A</v>
      </c>
      <c r="BC20" s="79" t="e">
        <f ca="1">IFERROR(IF(OR($BE20=45,$BE20=45+Results!$AR$2),VLOOKUP($C20,Data_qPCR,BC$3+2,FALSE),NA()),NA())</f>
        <v>#N/A</v>
      </c>
      <c r="BD20" s="79" t="str">
        <f t="shared" ca="1" si="6"/>
        <v/>
      </c>
      <c r="BE20">
        <f ca="1">IFERROR(IF(LEFT(C20,1)+0=Results!$C$4,INDEX(Results!$AM$8:$BJ$23,CODE(RIGHT(LEFT(C20,2),1))-64,RIGHT(C20,LEN(C20)-2)+0),IF(Results!$AL$7=2,2,45)),"")</f>
        <v>45</v>
      </c>
      <c r="BF20">
        <f t="shared" ca="1" si="5"/>
        <v>10103</v>
      </c>
      <c r="BG20" s="104">
        <f ca="1">IFERROR(IF(LEFT(C20,1)+0=Results!$C$4,INDEX(Results!$CK$8:$DH$23,CODE(RIGHT(LEFT(C20,2),1))-64,RIGHT(C20,LEN(C20)-2)+0),IF(Results!$AL$7=2,2,45)),"")</f>
        <v>0</v>
      </c>
    </row>
    <row r="21" spans="1:59" x14ac:dyDescent="0.25">
      <c r="A21">
        <f t="shared" ca="1" si="0"/>
        <v>18</v>
      </c>
      <c r="B21">
        <v>18</v>
      </c>
      <c r="C21" t="str">
        <f t="shared" ca="1" si="2"/>
        <v>1B3</v>
      </c>
      <c r="D21" t="str">
        <f t="shared" ca="1" si="3"/>
        <v>3G_SodA</v>
      </c>
      <c r="E21" s="268" t="str">
        <f t="shared" ca="1" si="4"/>
        <v>1B3-3G_SodA</v>
      </c>
      <c r="F21" s="79">
        <f ca="1">IFERROR(IF(OR($BE21=45,$BE21=45+Results!$AR$2),VLOOKUP($C21,Data_qPCR,F$3+2,FALSE),NA()),NA())</f>
        <v>3.1228376738343751E-4</v>
      </c>
      <c r="G21" s="79">
        <f ca="1">IFERROR(IF(OR($BE21=45,$BE21=45+Results!$AR$2),VLOOKUP($C21,Data_qPCR,G$3+2,FALSE),NA()),NA())</f>
        <v>3.1228376738343751E-4</v>
      </c>
      <c r="H21" s="79">
        <f ca="1">IFERROR(IF(OR($BE21=45,$BE21=45+Results!$AR$2),VLOOKUP($C21,Data_qPCR,H$3+2,FALSE),NA()),NA())</f>
        <v>3.1228376738343751E-4</v>
      </c>
      <c r="I21" s="79">
        <f ca="1">IFERROR(IF(OR($BE21=45,$BE21=45+Results!$AR$2),VLOOKUP($C21,Data_qPCR,I$3+2,FALSE),NA()),NA())</f>
        <v>3.1228376738343751E-4</v>
      </c>
      <c r="J21" s="79">
        <f ca="1">IFERROR(IF(OR($BE21=45,$BE21=45+Results!$AR$2),VLOOKUP($C21,Data_qPCR,J$3+2,FALSE),NA()),NA())</f>
        <v>3.1228376738343751E-4</v>
      </c>
      <c r="K21" s="79">
        <f ca="1">IFERROR(IF(OR($BE21=45,$BE21=45+Results!$AR$2),VLOOKUP($C21,Data_qPCR,K$3+2,FALSE),NA()),NA())</f>
        <v>3.1228376738343751E-4</v>
      </c>
      <c r="L21" s="79">
        <f ca="1">IFERROR(IF(OR($BE21=45,$BE21=45+Results!$AR$2),VLOOKUP($C21,Data_qPCR,L$3+2,FALSE),NA()),NA())</f>
        <v>3.1228376738343751E-4</v>
      </c>
      <c r="M21" s="79">
        <f ca="1">IFERROR(IF(OR($BE21=45,$BE21=45+Results!$AR$2),VLOOKUP($C21,Data_qPCR,M$3+2,FALSE),NA()),NA())</f>
        <v>3.1228376738343751E-4</v>
      </c>
      <c r="N21" s="79">
        <f ca="1">IFERROR(IF(OR($BE21=45,$BE21=45+Results!$AR$2),VLOOKUP($C21,Data_qPCR,N$3+2,FALSE),NA()),NA())</f>
        <v>3.1228376738343751E-4</v>
      </c>
      <c r="O21" s="79">
        <f ca="1">IFERROR(IF(OR($BE21=45,$BE21=45+Results!$AR$2),VLOOKUP($C21,Data_qPCR,O$3+2,FALSE),NA()),NA())</f>
        <v>3.1228376738343751E-4</v>
      </c>
      <c r="P21" s="79">
        <f ca="1">IFERROR(IF(OR($BE21=45,$BE21=45+Results!$AR$2),VLOOKUP($C21,Data_qPCR,P$3+2,FALSE),NA()),NA())</f>
        <v>3.1228376738343751E-4</v>
      </c>
      <c r="Q21" s="79">
        <f ca="1">IFERROR(IF(OR($BE21=45,$BE21=45+Results!$AR$2),VLOOKUP($C21,Data_qPCR,Q$3+2,FALSE),NA()),NA())</f>
        <v>3.1228376738343751E-4</v>
      </c>
      <c r="R21" s="79">
        <f ca="1">IFERROR(IF(OR($BE21=45,$BE21=45+Results!$AR$2),VLOOKUP($C21,Data_qPCR,R$3+2,FALSE),NA()),NA())</f>
        <v>3.1228376738343751E-4</v>
      </c>
      <c r="S21" s="79">
        <f ca="1">IFERROR(IF(OR($BE21=45,$BE21=45+Results!$AR$2),VLOOKUP($C21,Data_qPCR,S$3+2,FALSE),NA()),NA())</f>
        <v>3.1228376738343751E-4</v>
      </c>
      <c r="T21" s="79">
        <f ca="1">IFERROR(IF(OR($BE21=45,$BE21=45+Results!$AR$2),VLOOKUP($C21,Data_qPCR,T$3+2,FALSE),NA()),NA())</f>
        <v>3.1228376738343751E-4</v>
      </c>
      <c r="U21" s="79">
        <f ca="1">IFERROR(IF(OR($BE21=45,$BE21=45+Results!$AR$2),VLOOKUP($C21,Data_qPCR,U$3+2,FALSE),NA()),NA())</f>
        <v>3.1228376738343751E-4</v>
      </c>
      <c r="V21" s="79">
        <f ca="1">IFERROR(IF(OR($BE21=45,$BE21=45+Results!$AR$2),VLOOKUP($C21,Data_qPCR,V$3+2,FALSE),NA()),NA())</f>
        <v>3.1228376738343751E-4</v>
      </c>
      <c r="W21" s="79">
        <f ca="1">IFERROR(IF(OR($BE21=45,$BE21=45+Results!$AR$2),VLOOKUP($C21,Data_qPCR,W$3+2,FALSE),NA()),NA())</f>
        <v>3.1228376738343751E-4</v>
      </c>
      <c r="X21" s="79">
        <f ca="1">IFERROR(IF(OR($BE21=45,$BE21=45+Results!$AR$2),VLOOKUP($C21,Data_qPCR,X$3+2,FALSE),NA()),NA())</f>
        <v>3.1228376738343751E-4</v>
      </c>
      <c r="Y21" s="79">
        <f ca="1">IFERROR(IF(OR($BE21=45,$BE21=45+Results!$AR$2),VLOOKUP($C21,Data_qPCR,Y$3+2,FALSE),NA()),NA())</f>
        <v>3.1228376738343751E-4</v>
      </c>
      <c r="Z21" s="79">
        <f ca="1">IFERROR(IF(OR($BE21=45,$BE21=45+Results!$AR$2),VLOOKUP($C21,Data_qPCR,Z$3+2,FALSE),NA()),NA())</f>
        <v>3.6929095188257249E-3</v>
      </c>
      <c r="AA21" s="79">
        <f ca="1">IFERROR(IF(OR($BE21=45,$BE21=45+Results!$AR$2),VLOOKUP($C21,Data_qPCR,AA$3+2,FALSE),NA()),NA())</f>
        <v>1.1029611435131724E-2</v>
      </c>
      <c r="AB21" s="79">
        <f ca="1">IFERROR(IF(OR($BE21=45,$BE21=45+Results!$AR$2),VLOOKUP($C21,Data_qPCR,AB$3+2,FALSE),NA()),NA())</f>
        <v>2.3674710955972938E-2</v>
      </c>
      <c r="AC21" s="79">
        <f ca="1">IFERROR(IF(OR($BE21=45,$BE21=45+Results!$AR$2),VLOOKUP($C21,Data_qPCR,AC$3+2,FALSE),NA()),NA())</f>
        <v>4.4795619586346737E-2</v>
      </c>
      <c r="AD21" s="79">
        <f ca="1">IFERROR(IF(OR($BE21=45,$BE21=45+Results!$AR$2),VLOOKUP($C21,Data_qPCR,AD$3+2,FALSE),NA()),NA())</f>
        <v>7.8171207917017482E-2</v>
      </c>
      <c r="AE21" s="79">
        <f ca="1">IFERROR(IF(OR($BE21=45,$BE21=45+Results!$AR$2),VLOOKUP($C21,Data_qPCR,AE$3+2,FALSE),NA()),NA())</f>
        <v>0.13056498092288418</v>
      </c>
      <c r="AF21" s="79">
        <f ca="1">IFERROR(IF(OR($BE21=45,$BE21=45+Results!$AR$2),VLOOKUP($C21,Data_qPCR,AF$3+2,FALSE),NA()),NA())</f>
        <v>0.20918877238982078</v>
      </c>
      <c r="AG21" s="79">
        <f ca="1">IFERROR(IF(OR($BE21=45,$BE21=45+Results!$AR$2),VLOOKUP($C21,Data_qPCR,AG$3+2,FALSE),NA()),NA())</f>
        <v>0.3167525661738757</v>
      </c>
      <c r="AH21" s="79">
        <f ca="1">IFERROR(IF(OR($BE21=45,$BE21=45+Results!$AR$2),VLOOKUP($C21,Data_qPCR,AH$3+2,FALSE),NA()),NA())</f>
        <v>0.44567969247963873</v>
      </c>
      <c r="AI21" s="79">
        <f ca="1">IFERROR(IF(OR($BE21=45,$BE21=45+Results!$AR$2),VLOOKUP($C21,Data_qPCR,AI$3+2,FALSE),NA()),NA())</f>
        <v>0.57767128878876539</v>
      </c>
      <c r="AJ21" s="79">
        <f ca="1">IFERROR(IF(OR($BE21=45,$BE21=45+Results!$AR$2),VLOOKUP($C21,Data_qPCR,AJ$3+2,FALSE),NA()),NA())</f>
        <v>0.69227820868933676</v>
      </c>
      <c r="AK21" s="79">
        <f ca="1">IFERROR(IF(OR($BE21=45,$BE21=45+Results!$AR$2),VLOOKUP($C21,Data_qPCR,AK$3+2,FALSE),NA()),NA())</f>
        <v>0.77839840950391659</v>
      </c>
      <c r="AL21" s="79">
        <f ca="1">IFERROR(IF(OR($BE21=45,$BE21=45+Results!$AR$2),VLOOKUP($C21,Data_qPCR,AL$3+2,FALSE),NA()),NA())</f>
        <v>0.83729725562063939</v>
      </c>
      <c r="AM21" s="79">
        <f ca="1">IFERROR(IF(OR($BE21=45,$BE21=45+Results!$AR$2),VLOOKUP($C21,Data_qPCR,AM$3+2,FALSE),NA()),NA())</f>
        <v>0.87824464985124551</v>
      </c>
      <c r="AN21" s="79">
        <f ca="1">IFERROR(IF(OR($BE21=45,$BE21=45+Results!$AR$2),VLOOKUP($C21,Data_qPCR,AN$3+2,FALSE),NA()),NA())</f>
        <v>0.90984526366081975</v>
      </c>
      <c r="AO21" s="79">
        <f ca="1">IFERROR(IF(OR($BE21=45,$BE21=45+Results!$AR$2),VLOOKUP($C21,Data_qPCR,AO$3+2,FALSE),NA()),NA())</f>
        <v>0.9367769181503669</v>
      </c>
      <c r="AP21" s="79">
        <f ca="1">IFERROR(IF(OR($BE21=45,$BE21=45+Results!$AR$2),VLOOKUP($C21,Data_qPCR,AP$3+2,FALSE),NA()),NA())</f>
        <v>0.95897956788107641</v>
      </c>
      <c r="AQ21" s="79">
        <f ca="1">IFERROR(IF(OR($BE21=45,$BE21=45+Results!$AR$2),VLOOKUP($C21,Data_qPCR,AQ$3+2,FALSE),NA()),NA())</f>
        <v>0.97754018711577162</v>
      </c>
      <c r="AR21" s="79">
        <f ca="1">IFERROR(IF(OR($BE21=45,$BE21=45+Results!$AR$2),VLOOKUP($C21,Data_qPCR,AR$3+2,FALSE),NA()),NA())</f>
        <v>0.99273463117232907</v>
      </c>
      <c r="AS21" s="79">
        <f ca="1">IFERROR(IF(OR($BE21=45,$BE21=45+Results!$AR$2),VLOOKUP($C21,Data_qPCR,AS$3+2,FALSE),NA()),NA())</f>
        <v>1</v>
      </c>
      <c r="AT21" s="79" t="e">
        <f ca="1">IFERROR(IF(OR($BE21=45,$BE21=45+Results!$AR$2),VLOOKUP($C21,Data_qPCR,AT$3+2,FALSE),NA()),NA())</f>
        <v>#N/A</v>
      </c>
      <c r="AU21" s="79" t="e">
        <f ca="1">IFERROR(IF(OR($BE21=45,$BE21=45+Results!$AR$2),VLOOKUP($C21,Data_qPCR,AU$3+2,FALSE),NA()),NA())</f>
        <v>#N/A</v>
      </c>
      <c r="AV21" s="79" t="e">
        <f ca="1">IFERROR(IF(OR($BE21=45,$BE21=45+Results!$AR$2),VLOOKUP($C21,Data_qPCR,AV$3+2,FALSE),NA()),NA())</f>
        <v>#N/A</v>
      </c>
      <c r="AW21" s="79" t="e">
        <f ca="1">IFERROR(IF(OR($BE21=45,$BE21=45+Results!$AR$2),VLOOKUP($C21,Data_qPCR,AW$3+2,FALSE),NA()),NA())</f>
        <v>#N/A</v>
      </c>
      <c r="AX21" s="79" t="e">
        <f ca="1">IFERROR(IF(OR($BE21=45,$BE21=45+Results!$AR$2),VLOOKUP($C21,Data_qPCR,AX$3+2,FALSE),NA()),NA())</f>
        <v>#N/A</v>
      </c>
      <c r="AY21" s="79" t="e">
        <f ca="1">IFERROR(IF(OR($BE21=45,$BE21=45+Results!$AR$2),VLOOKUP($C21,Data_qPCR,AY$3+2,FALSE),NA()),NA())</f>
        <v>#N/A</v>
      </c>
      <c r="AZ21" s="79" t="e">
        <f ca="1">IFERROR(IF(OR($BE21=45,$BE21=45+Results!$AR$2),VLOOKUP($C21,Data_qPCR,AZ$3+2,FALSE),NA()),NA())</f>
        <v>#N/A</v>
      </c>
      <c r="BA21" s="79" t="e">
        <f ca="1">IFERROR(IF(OR($BE21=45,$BE21=45+Results!$AR$2),VLOOKUP($C21,Data_qPCR,BA$3+2,FALSE),NA()),NA())</f>
        <v>#N/A</v>
      </c>
      <c r="BB21" s="79" t="e">
        <f ca="1">IFERROR(IF(OR($BE21=45,$BE21=45+Results!$AR$2),VLOOKUP($C21,Data_qPCR,BB$3+2,FALSE),NA()),NA())</f>
        <v>#N/A</v>
      </c>
      <c r="BC21" s="79" t="e">
        <f ca="1">IFERROR(IF(OR($BE21=45,$BE21=45+Results!$AR$2),VLOOKUP($C21,Data_qPCR,BC$3+2,FALSE),NA()),NA())</f>
        <v>#N/A</v>
      </c>
      <c r="BD21" s="79" t="str">
        <f t="shared" ca="1" si="6"/>
        <v/>
      </c>
      <c r="BE21">
        <f ca="1">IFERROR(IF(LEFT(C21,1)+0=Results!$C$4,INDEX(Results!$AM$8:$BJ$23,CODE(RIGHT(LEFT(C21,2),1))-64,RIGHT(C21,LEN(C21)-2)+0),IF(Results!$AL$7=2,2,45)),"")</f>
        <v>45</v>
      </c>
      <c r="BF21">
        <f t="shared" ca="1" si="5"/>
        <v>10203</v>
      </c>
      <c r="BG21" s="104">
        <f ca="1">IFERROR(IF(LEFT(C21,1)+0=Results!$C$4,INDEX(Results!$CK$8:$DH$23,CODE(RIGHT(LEFT(C21,2),1))-64,RIGHT(C21,LEN(C21)-2)+0),IF(Results!$AL$7=2,2,45)),"")</f>
        <v>0</v>
      </c>
    </row>
    <row r="22" spans="1:59" x14ac:dyDescent="0.25">
      <c r="A22">
        <f t="shared" ca="1" si="0"/>
        <v>19</v>
      </c>
      <c r="B22">
        <v>19</v>
      </c>
      <c r="C22" t="str">
        <f t="shared" ca="1" si="2"/>
        <v>1C3</v>
      </c>
      <c r="D22" t="str">
        <f t="shared" ca="1" si="3"/>
        <v>3G_OtsA</v>
      </c>
      <c r="E22" s="268" t="str">
        <f t="shared" ca="1" si="4"/>
        <v>1C3-3G_OtsA</v>
      </c>
      <c r="F22" s="79">
        <f ca="1">IFERROR(IF(OR($BE22=45,$BE22=45+Results!$AR$2),VLOOKUP($C22,Data_qPCR,F$3+2,FALSE),NA()),NA())</f>
        <v>3.3656669067106646E-4</v>
      </c>
      <c r="G22" s="79">
        <f ca="1">IFERROR(IF(OR($BE22=45,$BE22=45+Results!$AR$2),VLOOKUP($C22,Data_qPCR,G$3+2,FALSE),NA()),NA())</f>
        <v>3.3656669067106646E-4</v>
      </c>
      <c r="H22" s="79">
        <f ca="1">IFERROR(IF(OR($BE22=45,$BE22=45+Results!$AR$2),VLOOKUP($C22,Data_qPCR,H$3+2,FALSE),NA()),NA())</f>
        <v>3.3656669067106646E-4</v>
      </c>
      <c r="I22" s="79">
        <f ca="1">IFERROR(IF(OR($BE22=45,$BE22=45+Results!$AR$2),VLOOKUP($C22,Data_qPCR,I$3+2,FALSE),NA()),NA())</f>
        <v>3.3656669067106646E-4</v>
      </c>
      <c r="J22" s="79">
        <f ca="1">IFERROR(IF(OR($BE22=45,$BE22=45+Results!$AR$2),VLOOKUP($C22,Data_qPCR,J$3+2,FALSE),NA()),NA())</f>
        <v>3.3656669067106646E-4</v>
      </c>
      <c r="K22" s="79">
        <f ca="1">IFERROR(IF(OR($BE22=45,$BE22=45+Results!$AR$2),VLOOKUP($C22,Data_qPCR,K$3+2,FALSE),NA()),NA())</f>
        <v>3.3656669067106646E-4</v>
      </c>
      <c r="L22" s="79">
        <f ca="1">IFERROR(IF(OR($BE22=45,$BE22=45+Results!$AR$2),VLOOKUP($C22,Data_qPCR,L$3+2,FALSE),NA()),NA())</f>
        <v>3.3656669067106646E-4</v>
      </c>
      <c r="M22" s="79">
        <f ca="1">IFERROR(IF(OR($BE22=45,$BE22=45+Results!$AR$2),VLOOKUP($C22,Data_qPCR,M$3+2,FALSE),NA()),NA())</f>
        <v>3.3656669067106646E-4</v>
      </c>
      <c r="N22" s="79">
        <f ca="1">IFERROR(IF(OR($BE22=45,$BE22=45+Results!$AR$2),VLOOKUP($C22,Data_qPCR,N$3+2,FALSE),NA()),NA())</f>
        <v>3.3656669067106646E-4</v>
      </c>
      <c r="O22" s="79">
        <f ca="1">IFERROR(IF(OR($BE22=45,$BE22=45+Results!$AR$2),VLOOKUP($C22,Data_qPCR,O$3+2,FALSE),NA()),NA())</f>
        <v>3.3656669067106646E-4</v>
      </c>
      <c r="P22" s="79">
        <f ca="1">IFERROR(IF(OR($BE22=45,$BE22=45+Results!$AR$2),VLOOKUP($C22,Data_qPCR,P$3+2,FALSE),NA()),NA())</f>
        <v>3.3656669067106646E-4</v>
      </c>
      <c r="Q22" s="79">
        <f ca="1">IFERROR(IF(OR($BE22=45,$BE22=45+Results!$AR$2),VLOOKUP($C22,Data_qPCR,Q$3+2,FALSE),NA()),NA())</f>
        <v>3.3656669067106646E-4</v>
      </c>
      <c r="R22" s="79">
        <f ca="1">IFERROR(IF(OR($BE22=45,$BE22=45+Results!$AR$2),VLOOKUP($C22,Data_qPCR,R$3+2,FALSE),NA()),NA())</f>
        <v>3.3656669067106646E-4</v>
      </c>
      <c r="S22" s="79">
        <f ca="1">IFERROR(IF(OR($BE22=45,$BE22=45+Results!$AR$2),VLOOKUP($C22,Data_qPCR,S$3+2,FALSE),NA()),NA())</f>
        <v>3.3656669067106646E-4</v>
      </c>
      <c r="T22" s="79">
        <f ca="1">IFERROR(IF(OR($BE22=45,$BE22=45+Results!$AR$2),VLOOKUP($C22,Data_qPCR,T$3+2,FALSE),NA()),NA())</f>
        <v>3.3656669067106646E-4</v>
      </c>
      <c r="U22" s="79">
        <f ca="1">IFERROR(IF(OR($BE22=45,$BE22=45+Results!$AR$2),VLOOKUP($C22,Data_qPCR,U$3+2,FALSE),NA()),NA())</f>
        <v>3.3656669067106646E-4</v>
      </c>
      <c r="V22" s="79">
        <f ca="1">IFERROR(IF(OR($BE22=45,$BE22=45+Results!$AR$2),VLOOKUP($C22,Data_qPCR,V$3+2,FALSE),NA()),NA())</f>
        <v>3.3656669067106646E-4</v>
      </c>
      <c r="W22" s="79">
        <f ca="1">IFERROR(IF(OR($BE22=45,$BE22=45+Results!$AR$2),VLOOKUP($C22,Data_qPCR,W$3+2,FALSE),NA()),NA())</f>
        <v>3.3656669067106646E-4</v>
      </c>
      <c r="X22" s="79">
        <f ca="1">IFERROR(IF(OR($BE22=45,$BE22=45+Results!$AR$2),VLOOKUP($C22,Data_qPCR,X$3+2,FALSE),NA()),NA())</f>
        <v>3.3656669067106646E-4</v>
      </c>
      <c r="Y22" s="79">
        <f ca="1">IFERROR(IF(OR($BE22=45,$BE22=45+Results!$AR$2),VLOOKUP($C22,Data_qPCR,Y$3+2,FALSE),NA()),NA())</f>
        <v>3.3656669067106646E-4</v>
      </c>
      <c r="Z22" s="79">
        <f ca="1">IFERROR(IF(OR($BE22=45,$BE22=45+Results!$AR$2),VLOOKUP($C22,Data_qPCR,Z$3+2,FALSE),NA()),NA())</f>
        <v>3.3656669067106646E-4</v>
      </c>
      <c r="AA22" s="79">
        <f ca="1">IFERROR(IF(OR($BE22=45,$BE22=45+Results!$AR$2),VLOOKUP($C22,Data_qPCR,AA$3+2,FALSE),NA()),NA())</f>
        <v>3.3656669067106646E-4</v>
      </c>
      <c r="AB22" s="79">
        <f ca="1">IFERROR(IF(OR($BE22=45,$BE22=45+Results!$AR$2),VLOOKUP($C22,Data_qPCR,AB$3+2,FALSE),NA()),NA())</f>
        <v>3.3656669067106646E-4</v>
      </c>
      <c r="AC22" s="79">
        <f ca="1">IFERROR(IF(OR($BE22=45,$BE22=45+Results!$AR$2),VLOOKUP($C22,Data_qPCR,AC$3+2,FALSE),NA()),NA())</f>
        <v>1.9730839464977535E-3</v>
      </c>
      <c r="AD22" s="79">
        <f ca="1">IFERROR(IF(OR($BE22=45,$BE22=45+Results!$AR$2),VLOOKUP($C22,Data_qPCR,AD$3+2,FALSE),NA()),NA())</f>
        <v>6.3329151934585041E-3</v>
      </c>
      <c r="AE22" s="79">
        <f ca="1">IFERROR(IF(OR($BE22=45,$BE22=45+Results!$AR$2),VLOOKUP($C22,Data_qPCR,AE$3+2,FALSE),NA()),NA())</f>
        <v>1.4624943887865376E-2</v>
      </c>
      <c r="AF22" s="79">
        <f ca="1">IFERROR(IF(OR($BE22=45,$BE22=45+Results!$AR$2),VLOOKUP($C22,Data_qPCR,AF$3+2,FALSE),NA()),NA())</f>
        <v>3.1093038112371289E-2</v>
      </c>
      <c r="AG22" s="79">
        <f ca="1">IFERROR(IF(OR($BE22=45,$BE22=45+Results!$AR$2),VLOOKUP($C22,Data_qPCR,AG$3+2,FALSE),NA()),NA())</f>
        <v>6.1230097731156855E-2</v>
      </c>
      <c r="AH22" s="79">
        <f ca="1">IFERROR(IF(OR($BE22=45,$BE22=45+Results!$AR$2),VLOOKUP($C22,Data_qPCR,AH$3+2,FALSE),NA()),NA())</f>
        <v>0.11735862051446205</v>
      </c>
      <c r="AI22" s="79">
        <f ca="1">IFERROR(IF(OR($BE22=45,$BE22=45+Results!$AR$2),VLOOKUP($C22,Data_qPCR,AI$3+2,FALSE),NA()),NA())</f>
        <v>0.21127798083620561</v>
      </c>
      <c r="AJ22" s="79">
        <f ca="1">IFERROR(IF(OR($BE22=45,$BE22=45+Results!$AR$2),VLOOKUP($C22,Data_qPCR,AJ$3+2,FALSE),NA()),NA())</f>
        <v>0.34957968923107735</v>
      </c>
      <c r="AK22" s="79">
        <f ca="1">IFERROR(IF(OR($BE22=45,$BE22=45+Results!$AR$2),VLOOKUP($C22,Data_qPCR,AK$3+2,FALSE),NA()),NA())</f>
        <v>0.51295108147554935</v>
      </c>
      <c r="AL22" s="79">
        <f ca="1">IFERROR(IF(OR($BE22=45,$BE22=45+Results!$AR$2),VLOOKUP($C22,Data_qPCR,AL$3+2,FALSE),NA()),NA())</f>
        <v>0.6724725529424902</v>
      </c>
      <c r="AM22" s="79">
        <f ca="1">IFERROR(IF(OR($BE22=45,$BE22=45+Results!$AR$2),VLOOKUP($C22,Data_qPCR,AM$3+2,FALSE),NA()),NA())</f>
        <v>0.79817219084319146</v>
      </c>
      <c r="AN22" s="79">
        <f ca="1">IFERROR(IF(OR($BE22=45,$BE22=45+Results!$AR$2),VLOOKUP($C22,Data_qPCR,AN$3+2,FALSE),NA()),NA())</f>
        <v>0.88320005739439722</v>
      </c>
      <c r="AO22" s="79">
        <f ca="1">IFERROR(IF(OR($BE22=45,$BE22=45+Results!$AR$2),VLOOKUP($C22,Data_qPCR,AO$3+2,FALSE),NA()),NA())</f>
        <v>0.93270543134647044</v>
      </c>
      <c r="AP22" s="79">
        <f ca="1">IFERROR(IF(OR($BE22=45,$BE22=45+Results!$AR$2),VLOOKUP($C22,Data_qPCR,AP$3+2,FALSE),NA()),NA())</f>
        <v>0.96115461136923841</v>
      </c>
      <c r="AQ22" s="79">
        <f ca="1">IFERROR(IF(OR($BE22=45,$BE22=45+Results!$AR$2),VLOOKUP($C22,Data_qPCR,AQ$3+2,FALSE),NA()),NA())</f>
        <v>0.97946948398287303</v>
      </c>
      <c r="AR22" s="79">
        <f ca="1">IFERROR(IF(OR($BE22=45,$BE22=45+Results!$AR$2),VLOOKUP($C22,Data_qPCR,AR$3+2,FALSE),NA()),NA())</f>
        <v>0.99366041042108955</v>
      </c>
      <c r="AS22" s="79">
        <f ca="1">IFERROR(IF(OR($BE22=45,$BE22=45+Results!$AR$2),VLOOKUP($C22,Data_qPCR,AS$3+2,FALSE),NA()),NA())</f>
        <v>1</v>
      </c>
      <c r="AT22" s="79" t="e">
        <f ca="1">IFERROR(IF(OR($BE22=45,$BE22=45+Results!$AR$2),VLOOKUP($C22,Data_qPCR,AT$3+2,FALSE),NA()),NA())</f>
        <v>#N/A</v>
      </c>
      <c r="AU22" s="79" t="e">
        <f ca="1">IFERROR(IF(OR($BE22=45,$BE22=45+Results!$AR$2),VLOOKUP($C22,Data_qPCR,AU$3+2,FALSE),NA()),NA())</f>
        <v>#N/A</v>
      </c>
      <c r="AV22" s="79" t="e">
        <f ca="1">IFERROR(IF(OR($BE22=45,$BE22=45+Results!$AR$2),VLOOKUP($C22,Data_qPCR,AV$3+2,FALSE),NA()),NA())</f>
        <v>#N/A</v>
      </c>
      <c r="AW22" s="79" t="e">
        <f ca="1">IFERROR(IF(OR($BE22=45,$BE22=45+Results!$AR$2),VLOOKUP($C22,Data_qPCR,AW$3+2,FALSE),NA()),NA())</f>
        <v>#N/A</v>
      </c>
      <c r="AX22" s="79" t="e">
        <f ca="1">IFERROR(IF(OR($BE22=45,$BE22=45+Results!$AR$2),VLOOKUP($C22,Data_qPCR,AX$3+2,FALSE),NA()),NA())</f>
        <v>#N/A</v>
      </c>
      <c r="AY22" s="79" t="e">
        <f ca="1">IFERROR(IF(OR($BE22=45,$BE22=45+Results!$AR$2),VLOOKUP($C22,Data_qPCR,AY$3+2,FALSE),NA()),NA())</f>
        <v>#N/A</v>
      </c>
      <c r="AZ22" s="79" t="e">
        <f ca="1">IFERROR(IF(OR($BE22=45,$BE22=45+Results!$AR$2),VLOOKUP($C22,Data_qPCR,AZ$3+2,FALSE),NA()),NA())</f>
        <v>#N/A</v>
      </c>
      <c r="BA22" s="79" t="e">
        <f ca="1">IFERROR(IF(OR($BE22=45,$BE22=45+Results!$AR$2),VLOOKUP($C22,Data_qPCR,BA$3+2,FALSE),NA()),NA())</f>
        <v>#N/A</v>
      </c>
      <c r="BB22" s="79" t="e">
        <f ca="1">IFERROR(IF(OR($BE22=45,$BE22=45+Results!$AR$2),VLOOKUP($C22,Data_qPCR,BB$3+2,FALSE),NA()),NA())</f>
        <v>#N/A</v>
      </c>
      <c r="BC22" s="79" t="e">
        <f ca="1">IFERROR(IF(OR($BE22=45,$BE22=45+Results!$AR$2),VLOOKUP($C22,Data_qPCR,BC$3+2,FALSE),NA()),NA())</f>
        <v>#N/A</v>
      </c>
      <c r="BD22" s="79" t="str">
        <f t="shared" ca="1" si="6"/>
        <v/>
      </c>
      <c r="BE22">
        <f ca="1">IFERROR(IF(LEFT(C22,1)+0=Results!$C$4,INDEX(Results!$AM$8:$BJ$23,CODE(RIGHT(LEFT(C22,2),1))-64,RIGHT(C22,LEN(C22)-2)+0),IF(Results!$AL$7=2,2,45)),"")</f>
        <v>45</v>
      </c>
      <c r="BF22">
        <f t="shared" ca="1" si="5"/>
        <v>10303</v>
      </c>
      <c r="BG22" s="104">
        <f ca="1">IFERROR(IF(LEFT(C22,1)+0=Results!$C$4,INDEX(Results!$CK$8:$DH$23,CODE(RIGHT(LEFT(C22,2),1))-64,RIGHT(C22,LEN(C22)-2)+0),IF(Results!$AL$7=2,2,45)),"")</f>
        <v>0</v>
      </c>
    </row>
    <row r="23" spans="1:59" x14ac:dyDescent="0.25">
      <c r="A23">
        <f t="shared" ca="1" si="0"/>
        <v>20</v>
      </c>
      <c r="B23">
        <v>20</v>
      </c>
      <c r="C23" t="str">
        <f t="shared" ca="1" si="2"/>
        <v>1D3</v>
      </c>
      <c r="D23" t="str">
        <f t="shared" ca="1" si="3"/>
        <v>3G_OtsA</v>
      </c>
      <c r="E23" s="268" t="str">
        <f t="shared" ca="1" si="4"/>
        <v>1D3-3G_OtsA</v>
      </c>
      <c r="F23" s="79">
        <f ca="1">IFERROR(IF(OR($BE23=45,$BE23=45+Results!$AR$2),VLOOKUP($C23,Data_qPCR,F$3+2,FALSE),NA()),NA())</f>
        <v>7.5642914567188512E-4</v>
      </c>
      <c r="G23" s="79">
        <f ca="1">IFERROR(IF(OR($BE23=45,$BE23=45+Results!$AR$2),VLOOKUP($C23,Data_qPCR,G$3+2,FALSE),NA()),NA())</f>
        <v>7.5642914567188512E-4</v>
      </c>
      <c r="H23" s="79">
        <f ca="1">IFERROR(IF(OR($BE23=45,$BE23=45+Results!$AR$2),VLOOKUP($C23,Data_qPCR,H$3+2,FALSE),NA()),NA())</f>
        <v>7.5642914567188512E-4</v>
      </c>
      <c r="I23" s="79">
        <f ca="1">IFERROR(IF(OR($BE23=45,$BE23=45+Results!$AR$2),VLOOKUP($C23,Data_qPCR,I$3+2,FALSE),NA()),NA())</f>
        <v>7.5642914567188512E-4</v>
      </c>
      <c r="J23" s="79">
        <f ca="1">IFERROR(IF(OR($BE23=45,$BE23=45+Results!$AR$2),VLOOKUP($C23,Data_qPCR,J$3+2,FALSE),NA()),NA())</f>
        <v>7.5642914567188512E-4</v>
      </c>
      <c r="K23" s="79">
        <f ca="1">IFERROR(IF(OR($BE23=45,$BE23=45+Results!$AR$2),VLOOKUP($C23,Data_qPCR,K$3+2,FALSE),NA()),NA())</f>
        <v>7.5642914567188512E-4</v>
      </c>
      <c r="L23" s="79">
        <f ca="1">IFERROR(IF(OR($BE23=45,$BE23=45+Results!$AR$2),VLOOKUP($C23,Data_qPCR,L$3+2,FALSE),NA()),NA())</f>
        <v>7.5642914567188512E-4</v>
      </c>
      <c r="M23" s="79">
        <f ca="1">IFERROR(IF(OR($BE23=45,$BE23=45+Results!$AR$2),VLOOKUP($C23,Data_qPCR,M$3+2,FALSE),NA()),NA())</f>
        <v>7.5642914567188512E-4</v>
      </c>
      <c r="N23" s="79">
        <f ca="1">IFERROR(IF(OR($BE23=45,$BE23=45+Results!$AR$2),VLOOKUP($C23,Data_qPCR,N$3+2,FALSE),NA()),NA())</f>
        <v>7.5642914567188512E-4</v>
      </c>
      <c r="O23" s="79">
        <f ca="1">IFERROR(IF(OR($BE23=45,$BE23=45+Results!$AR$2),VLOOKUP($C23,Data_qPCR,O$3+2,FALSE),NA()),NA())</f>
        <v>7.5642914567188512E-4</v>
      </c>
      <c r="P23" s="79">
        <f ca="1">IFERROR(IF(OR($BE23=45,$BE23=45+Results!$AR$2),VLOOKUP($C23,Data_qPCR,P$3+2,FALSE),NA()),NA())</f>
        <v>7.5642914567188512E-4</v>
      </c>
      <c r="Q23" s="79">
        <f ca="1">IFERROR(IF(OR($BE23=45,$BE23=45+Results!$AR$2),VLOOKUP($C23,Data_qPCR,Q$3+2,FALSE),NA()),NA())</f>
        <v>7.5642914567188512E-4</v>
      </c>
      <c r="R23" s="79">
        <f ca="1">IFERROR(IF(OR($BE23=45,$BE23=45+Results!$AR$2),VLOOKUP($C23,Data_qPCR,R$3+2,FALSE),NA()),NA())</f>
        <v>7.5642914567188512E-4</v>
      </c>
      <c r="S23" s="79">
        <f ca="1">IFERROR(IF(OR($BE23=45,$BE23=45+Results!$AR$2),VLOOKUP($C23,Data_qPCR,S$3+2,FALSE),NA()),NA())</f>
        <v>7.5642914567188512E-4</v>
      </c>
      <c r="T23" s="79">
        <f ca="1">IFERROR(IF(OR($BE23=45,$BE23=45+Results!$AR$2),VLOOKUP($C23,Data_qPCR,T$3+2,FALSE),NA()),NA())</f>
        <v>7.5642914567188512E-4</v>
      </c>
      <c r="U23" s="79">
        <f ca="1">IFERROR(IF(OR($BE23=45,$BE23=45+Results!$AR$2),VLOOKUP($C23,Data_qPCR,U$3+2,FALSE),NA()),NA())</f>
        <v>7.5642914567188512E-4</v>
      </c>
      <c r="V23" s="79">
        <f ca="1">IFERROR(IF(OR($BE23=45,$BE23=45+Results!$AR$2),VLOOKUP($C23,Data_qPCR,V$3+2,FALSE),NA()),NA())</f>
        <v>7.5642914567188512E-4</v>
      </c>
      <c r="W23" s="79">
        <f ca="1">IFERROR(IF(OR($BE23=45,$BE23=45+Results!$AR$2),VLOOKUP($C23,Data_qPCR,W$3+2,FALSE),NA()),NA())</f>
        <v>7.5642914567188512E-4</v>
      </c>
      <c r="X23" s="79">
        <f ca="1">IFERROR(IF(OR($BE23=45,$BE23=45+Results!$AR$2),VLOOKUP($C23,Data_qPCR,X$3+2,FALSE),NA()),NA())</f>
        <v>7.5642914567188512E-4</v>
      </c>
      <c r="Y23" s="79">
        <f ca="1">IFERROR(IF(OR($BE23=45,$BE23=45+Results!$AR$2),VLOOKUP($C23,Data_qPCR,Y$3+2,FALSE),NA()),NA())</f>
        <v>7.5642914567188512E-4</v>
      </c>
      <c r="Z23" s="79">
        <f ca="1">IFERROR(IF(OR($BE23=45,$BE23=45+Results!$AR$2),VLOOKUP($C23,Data_qPCR,Z$3+2,FALSE),NA()),NA())</f>
        <v>7.5642914567188512E-4</v>
      </c>
      <c r="AA23" s="79">
        <f ca="1">IFERROR(IF(OR($BE23=45,$BE23=45+Results!$AR$2),VLOOKUP($C23,Data_qPCR,AA$3+2,FALSE),NA()),NA())</f>
        <v>7.5642914567188512E-4</v>
      </c>
      <c r="AB23" s="79">
        <f ca="1">IFERROR(IF(OR($BE23=45,$BE23=45+Results!$AR$2),VLOOKUP($C23,Data_qPCR,AB$3+2,FALSE),NA()),NA())</f>
        <v>7.5642914567188512E-4</v>
      </c>
      <c r="AC23" s="79">
        <f ca="1">IFERROR(IF(OR($BE23=45,$BE23=45+Results!$AR$2),VLOOKUP($C23,Data_qPCR,AC$3+2,FALSE),NA()),NA())</f>
        <v>1.8649996426412846E-3</v>
      </c>
      <c r="AD23" s="79">
        <f ca="1">IFERROR(IF(OR($BE23=45,$BE23=45+Results!$AR$2),VLOOKUP($C23,Data_qPCR,AD$3+2,FALSE),NA()),NA())</f>
        <v>6.6095959228612729E-3</v>
      </c>
      <c r="AE23" s="79">
        <f ca="1">IFERROR(IF(OR($BE23=45,$BE23=45+Results!$AR$2),VLOOKUP($C23,Data_qPCR,AE$3+2,FALSE),NA()),NA())</f>
        <v>1.710475585581258E-2</v>
      </c>
      <c r="AF23" s="79">
        <f ca="1">IFERROR(IF(OR($BE23=45,$BE23=45+Results!$AR$2),VLOOKUP($C23,Data_qPCR,AF$3+2,FALSE),NA()),NA())</f>
        <v>3.7917661266387126E-2</v>
      </c>
      <c r="AG23" s="79">
        <f ca="1">IFERROR(IF(OR($BE23=45,$BE23=45+Results!$AR$2),VLOOKUP($C23,Data_qPCR,AG$3+2,FALSE),NA()),NA())</f>
        <v>7.6300542054753895E-2</v>
      </c>
      <c r="AH23" s="79">
        <f ca="1">IFERROR(IF(OR($BE23=45,$BE23=45+Results!$AR$2),VLOOKUP($C23,Data_qPCR,AH$3+2,FALSE),NA()),NA())</f>
        <v>0.14394769024372939</v>
      </c>
      <c r="AI23" s="79">
        <f ca="1">IFERROR(IF(OR($BE23=45,$BE23=45+Results!$AR$2),VLOOKUP($C23,Data_qPCR,AI$3+2,FALSE),NA()),NA())</f>
        <v>0.25336786405290501</v>
      </c>
      <c r="AJ23" s="79">
        <f ca="1">IFERROR(IF(OR($BE23=45,$BE23=45+Results!$AR$2),VLOOKUP($C23,Data_qPCR,AJ$3+2,FALSE),NA()),NA())</f>
        <v>0.40321410770780702</v>
      </c>
      <c r="AK23" s="79">
        <f ca="1">IFERROR(IF(OR($BE23=45,$BE23=45+Results!$AR$2),VLOOKUP($C23,Data_qPCR,AK$3+2,FALSE),NA()),NA())</f>
        <v>0.56974683266269566</v>
      </c>
      <c r="AL23" s="79">
        <f ca="1">IFERROR(IF(OR($BE23=45,$BE23=45+Results!$AR$2),VLOOKUP($C23,Data_qPCR,AL$3+2,FALSE),NA()),NA())</f>
        <v>0.72007211015175576</v>
      </c>
      <c r="AM23" s="79">
        <f ca="1">IFERROR(IF(OR($BE23=45,$BE23=45+Results!$AR$2),VLOOKUP($C23,Data_qPCR,AM$3+2,FALSE),NA()),NA())</f>
        <v>0.83130858159211096</v>
      </c>
      <c r="AN23" s="79">
        <f ca="1">IFERROR(IF(OR($BE23=45,$BE23=45+Results!$AR$2),VLOOKUP($C23,Data_qPCR,AN$3+2,FALSE),NA()),NA())</f>
        <v>0.90194141540823713</v>
      </c>
      <c r="AO23" s="79">
        <f ca="1">IFERROR(IF(OR($BE23=45,$BE23=45+Results!$AR$2),VLOOKUP($C23,Data_qPCR,AO$3+2,FALSE),NA()),NA())</f>
        <v>0.942520229035819</v>
      </c>
      <c r="AP23" s="79">
        <f ca="1">IFERROR(IF(OR($BE23=45,$BE23=45+Results!$AR$2),VLOOKUP($C23,Data_qPCR,AP$3+2,FALSE),NA()),NA())</f>
        <v>0.96627171891337027</v>
      </c>
      <c r="AQ23" s="79">
        <f ca="1">IFERROR(IF(OR($BE23=45,$BE23=45+Results!$AR$2),VLOOKUP($C23,Data_qPCR,AQ$3+2,FALSE),NA()),NA())</f>
        <v>0.98230664247552457</v>
      </c>
      <c r="AR23" s="79">
        <f ca="1">IFERROR(IF(OR($BE23=45,$BE23=45+Results!$AR$2),VLOOKUP($C23,Data_qPCR,AR$3+2,FALSE),NA()),NA())</f>
        <v>0.99444104411959389</v>
      </c>
      <c r="AS23" s="79">
        <f ca="1">IFERROR(IF(OR($BE23=45,$BE23=45+Results!$AR$2),VLOOKUP($C23,Data_qPCR,AS$3+2,FALSE),NA()),NA())</f>
        <v>1</v>
      </c>
      <c r="AT23" s="79" t="e">
        <f ca="1">IFERROR(IF(OR($BE23=45,$BE23=45+Results!$AR$2),VLOOKUP($C23,Data_qPCR,AT$3+2,FALSE),NA()),NA())</f>
        <v>#N/A</v>
      </c>
      <c r="AU23" s="79" t="e">
        <f ca="1">IFERROR(IF(OR($BE23=45,$BE23=45+Results!$AR$2),VLOOKUP($C23,Data_qPCR,AU$3+2,FALSE),NA()),NA())</f>
        <v>#N/A</v>
      </c>
      <c r="AV23" s="79" t="e">
        <f ca="1">IFERROR(IF(OR($BE23=45,$BE23=45+Results!$AR$2),VLOOKUP($C23,Data_qPCR,AV$3+2,FALSE),NA()),NA())</f>
        <v>#N/A</v>
      </c>
      <c r="AW23" s="79" t="e">
        <f ca="1">IFERROR(IF(OR($BE23=45,$BE23=45+Results!$AR$2),VLOOKUP($C23,Data_qPCR,AW$3+2,FALSE),NA()),NA())</f>
        <v>#N/A</v>
      </c>
      <c r="AX23" s="79" t="e">
        <f ca="1">IFERROR(IF(OR($BE23=45,$BE23=45+Results!$AR$2),VLOOKUP($C23,Data_qPCR,AX$3+2,FALSE),NA()),NA())</f>
        <v>#N/A</v>
      </c>
      <c r="AY23" s="79" t="e">
        <f ca="1">IFERROR(IF(OR($BE23=45,$BE23=45+Results!$AR$2),VLOOKUP($C23,Data_qPCR,AY$3+2,FALSE),NA()),NA())</f>
        <v>#N/A</v>
      </c>
      <c r="AZ23" s="79" t="e">
        <f ca="1">IFERROR(IF(OR($BE23=45,$BE23=45+Results!$AR$2),VLOOKUP($C23,Data_qPCR,AZ$3+2,FALSE),NA()),NA())</f>
        <v>#N/A</v>
      </c>
      <c r="BA23" s="79" t="e">
        <f ca="1">IFERROR(IF(OR($BE23=45,$BE23=45+Results!$AR$2),VLOOKUP($C23,Data_qPCR,BA$3+2,FALSE),NA()),NA())</f>
        <v>#N/A</v>
      </c>
      <c r="BB23" s="79" t="e">
        <f ca="1">IFERROR(IF(OR($BE23=45,$BE23=45+Results!$AR$2),VLOOKUP($C23,Data_qPCR,BB$3+2,FALSE),NA()),NA())</f>
        <v>#N/A</v>
      </c>
      <c r="BC23" s="79" t="e">
        <f ca="1">IFERROR(IF(OR($BE23=45,$BE23=45+Results!$AR$2),VLOOKUP($C23,Data_qPCR,BC$3+2,FALSE),NA()),NA())</f>
        <v>#N/A</v>
      </c>
      <c r="BD23" s="79" t="str">
        <f t="shared" ca="1" si="6"/>
        <v/>
      </c>
      <c r="BE23">
        <f ca="1">IFERROR(IF(LEFT(C23,1)+0=Results!$C$4,INDEX(Results!$AM$8:$BJ$23,CODE(RIGHT(LEFT(C23,2),1))-64,RIGHT(C23,LEN(C23)-2)+0),IF(Results!$AL$7=2,2,45)),"")</f>
        <v>45</v>
      </c>
      <c r="BF23">
        <f t="shared" ca="1" si="5"/>
        <v>10403</v>
      </c>
      <c r="BG23" s="104">
        <f ca="1">IFERROR(IF(LEFT(C23,1)+0=Results!$C$4,INDEX(Results!$CK$8:$DH$23,CODE(RIGHT(LEFT(C23,2),1))-64,RIGHT(C23,LEN(C23)-2)+0),IF(Results!$AL$7=2,2,45)),"")</f>
        <v>0</v>
      </c>
    </row>
    <row r="24" spans="1:59" x14ac:dyDescent="0.25">
      <c r="A24">
        <f t="shared" ca="1" si="0"/>
        <v>21</v>
      </c>
      <c r="B24">
        <v>21</v>
      </c>
      <c r="C24" t="str">
        <f t="shared" ca="1" si="2"/>
        <v>1E3</v>
      </c>
      <c r="D24" t="str">
        <f t="shared" ca="1" si="3"/>
        <v>3G_Rpon2</v>
      </c>
      <c r="E24" s="268" t="str">
        <f t="shared" ca="1" si="4"/>
        <v>1E3-3G_Rpon2</v>
      </c>
      <c r="F24" s="79">
        <f ca="1">IFERROR(IF(OR($BE24=45,$BE24=45+Results!$AR$2),VLOOKUP($C24,Data_qPCR,F$3+2,FALSE),NA()),NA())</f>
        <v>1.2823715547418833E-3</v>
      </c>
      <c r="G24" s="79">
        <f ca="1">IFERROR(IF(OR($BE24=45,$BE24=45+Results!$AR$2),VLOOKUP($C24,Data_qPCR,G$3+2,FALSE),NA()),NA())</f>
        <v>1.2823715547418833E-3</v>
      </c>
      <c r="H24" s="79">
        <f ca="1">IFERROR(IF(OR($BE24=45,$BE24=45+Results!$AR$2),VLOOKUP($C24,Data_qPCR,H$3+2,FALSE),NA()),NA())</f>
        <v>1.2823715547418833E-3</v>
      </c>
      <c r="I24" s="79">
        <f ca="1">IFERROR(IF(OR($BE24=45,$BE24=45+Results!$AR$2),VLOOKUP($C24,Data_qPCR,I$3+2,FALSE),NA()),NA())</f>
        <v>1.2823715547418833E-3</v>
      </c>
      <c r="J24" s="79">
        <f ca="1">IFERROR(IF(OR($BE24=45,$BE24=45+Results!$AR$2),VLOOKUP($C24,Data_qPCR,J$3+2,FALSE),NA()),NA())</f>
        <v>1.2823715547418833E-3</v>
      </c>
      <c r="K24" s="79">
        <f ca="1">IFERROR(IF(OR($BE24=45,$BE24=45+Results!$AR$2),VLOOKUP($C24,Data_qPCR,K$3+2,FALSE),NA()),NA())</f>
        <v>1.2823715547418833E-3</v>
      </c>
      <c r="L24" s="79">
        <f ca="1">IFERROR(IF(OR($BE24=45,$BE24=45+Results!$AR$2),VLOOKUP($C24,Data_qPCR,L$3+2,FALSE),NA()),NA())</f>
        <v>1.2823715547418833E-3</v>
      </c>
      <c r="M24" s="79">
        <f ca="1">IFERROR(IF(OR($BE24=45,$BE24=45+Results!$AR$2),VLOOKUP($C24,Data_qPCR,M$3+2,FALSE),NA()),NA())</f>
        <v>1.2823715547418833E-3</v>
      </c>
      <c r="N24" s="79">
        <f ca="1">IFERROR(IF(OR($BE24=45,$BE24=45+Results!$AR$2),VLOOKUP($C24,Data_qPCR,N$3+2,FALSE),NA()),NA())</f>
        <v>1.2823715547418833E-3</v>
      </c>
      <c r="O24" s="79">
        <f ca="1">IFERROR(IF(OR($BE24=45,$BE24=45+Results!$AR$2),VLOOKUP($C24,Data_qPCR,O$3+2,FALSE),NA()),NA())</f>
        <v>1.2823715547418833E-3</v>
      </c>
      <c r="P24" s="79">
        <f ca="1">IFERROR(IF(OR($BE24=45,$BE24=45+Results!$AR$2),VLOOKUP($C24,Data_qPCR,P$3+2,FALSE),NA()),NA())</f>
        <v>1.2823715547418833E-3</v>
      </c>
      <c r="Q24" s="79">
        <f ca="1">IFERROR(IF(OR($BE24=45,$BE24=45+Results!$AR$2),VLOOKUP($C24,Data_qPCR,Q$3+2,FALSE),NA()),NA())</f>
        <v>1.2823715547418833E-3</v>
      </c>
      <c r="R24" s="79">
        <f ca="1">IFERROR(IF(OR($BE24=45,$BE24=45+Results!$AR$2),VLOOKUP($C24,Data_qPCR,R$3+2,FALSE),NA()),NA())</f>
        <v>1.2823715547418833E-3</v>
      </c>
      <c r="S24" s="79">
        <f ca="1">IFERROR(IF(OR($BE24=45,$BE24=45+Results!$AR$2),VLOOKUP($C24,Data_qPCR,S$3+2,FALSE),NA()),NA())</f>
        <v>1.2823715547418833E-3</v>
      </c>
      <c r="T24" s="79">
        <f ca="1">IFERROR(IF(OR($BE24=45,$BE24=45+Results!$AR$2),VLOOKUP($C24,Data_qPCR,T$3+2,FALSE),NA()),NA())</f>
        <v>1.2823715547418833E-3</v>
      </c>
      <c r="U24" s="79">
        <f ca="1">IFERROR(IF(OR($BE24=45,$BE24=45+Results!$AR$2),VLOOKUP($C24,Data_qPCR,U$3+2,FALSE),NA()),NA())</f>
        <v>1.2823715547418833E-3</v>
      </c>
      <c r="V24" s="79">
        <f ca="1">IFERROR(IF(OR($BE24=45,$BE24=45+Results!$AR$2),VLOOKUP($C24,Data_qPCR,V$3+2,FALSE),NA()),NA())</f>
        <v>1.2823715547418833E-3</v>
      </c>
      <c r="W24" s="79">
        <f ca="1">IFERROR(IF(OR($BE24=45,$BE24=45+Results!$AR$2),VLOOKUP($C24,Data_qPCR,W$3+2,FALSE),NA()),NA())</f>
        <v>1.2823715547418833E-3</v>
      </c>
      <c r="X24" s="79">
        <f ca="1">IFERROR(IF(OR($BE24=45,$BE24=45+Results!$AR$2),VLOOKUP($C24,Data_qPCR,X$3+2,FALSE),NA()),NA())</f>
        <v>1.2823715547418833E-3</v>
      </c>
      <c r="Y24" s="79">
        <f ca="1">IFERROR(IF(OR($BE24=45,$BE24=45+Results!$AR$2),VLOOKUP($C24,Data_qPCR,Y$3+2,FALSE),NA()),NA())</f>
        <v>1.2823715547418833E-3</v>
      </c>
      <c r="Z24" s="79">
        <f ca="1">IFERROR(IF(OR($BE24=45,$BE24=45+Results!$AR$2),VLOOKUP($C24,Data_qPCR,Z$3+2,FALSE),NA()),NA())</f>
        <v>1.2823715547418833E-3</v>
      </c>
      <c r="AA24" s="79">
        <f ca="1">IFERROR(IF(OR($BE24=45,$BE24=45+Results!$AR$2),VLOOKUP($C24,Data_qPCR,AA$3+2,FALSE),NA()),NA())</f>
        <v>1.2823715547418833E-3</v>
      </c>
      <c r="AB24" s="79">
        <f ca="1">IFERROR(IF(OR($BE24=45,$BE24=45+Results!$AR$2),VLOOKUP($C24,Data_qPCR,AB$3+2,FALSE),NA()),NA())</f>
        <v>1.2823715547418833E-3</v>
      </c>
      <c r="AC24" s="79">
        <f ca="1">IFERROR(IF(OR($BE24=45,$BE24=45+Results!$AR$2),VLOOKUP($C24,Data_qPCR,AC$3+2,FALSE),NA()),NA())</f>
        <v>3.0656817312838128E-3</v>
      </c>
      <c r="AD24" s="79">
        <f ca="1">IFERROR(IF(OR($BE24=45,$BE24=45+Results!$AR$2),VLOOKUP($C24,Data_qPCR,AD$3+2,FALSE),NA()),NA())</f>
        <v>1.112548369427529E-2</v>
      </c>
      <c r="AE24" s="79">
        <f ca="1">IFERROR(IF(OR($BE24=45,$BE24=45+Results!$AR$2),VLOOKUP($C24,Data_qPCR,AE$3+2,FALSE),NA()),NA())</f>
        <v>2.6378946773151963E-2</v>
      </c>
      <c r="AF24" s="79">
        <f ca="1">IFERROR(IF(OR($BE24=45,$BE24=45+Results!$AR$2),VLOOKUP($C24,Data_qPCR,AF$3+2,FALSE),NA()),NA())</f>
        <v>5.4771140707732743E-2</v>
      </c>
      <c r="AG24" s="79">
        <f ca="1">IFERROR(IF(OR($BE24=45,$BE24=45+Results!$AR$2),VLOOKUP($C24,Data_qPCR,AG$3+2,FALSE),NA()),NA())</f>
        <v>0.10578014865140437</v>
      </c>
      <c r="AH24" s="79">
        <f ca="1">IFERROR(IF(OR($BE24=45,$BE24=45+Results!$AR$2),VLOOKUP($C24,Data_qPCR,AH$3+2,FALSE),NA()),NA())</f>
        <v>0.1923371651100283</v>
      </c>
      <c r="AI24" s="79">
        <f ca="1">IFERROR(IF(OR($BE24=45,$BE24=45+Results!$AR$2),VLOOKUP($C24,Data_qPCR,AI$3+2,FALSE),NA()),NA())</f>
        <v>0.31904250008220381</v>
      </c>
      <c r="AJ24" s="79">
        <f ca="1">IFERROR(IF(OR($BE24=45,$BE24=45+Results!$AR$2),VLOOKUP($C24,Data_qPCR,AJ$3+2,FALSE),NA()),NA())</f>
        <v>0.47153789140782704</v>
      </c>
      <c r="AK24" s="79">
        <f ca="1">IFERROR(IF(OR($BE24=45,$BE24=45+Results!$AR$2),VLOOKUP($C24,Data_qPCR,AK$3+2,FALSE),NA()),NA())</f>
        <v>0.62403151906911081</v>
      </c>
      <c r="AL24" s="79">
        <f ca="1">IFERROR(IF(OR($BE24=45,$BE24=45+Results!$AR$2),VLOOKUP($C24,Data_qPCR,AL$3+2,FALSE),NA()),NA())</f>
        <v>0.75146056923715354</v>
      </c>
      <c r="AM24" s="79">
        <f ca="1">IFERROR(IF(OR($BE24=45,$BE24=45+Results!$AR$2),VLOOKUP($C24,Data_qPCR,AM$3+2,FALSE),NA()),NA())</f>
        <v>0.84501270510536042</v>
      </c>
      <c r="AN24" s="79">
        <f ca="1">IFERROR(IF(OR($BE24=45,$BE24=45+Results!$AR$2),VLOOKUP($C24,Data_qPCR,AN$3+2,FALSE),NA()),NA())</f>
        <v>0.90644189107521245</v>
      </c>
      <c r="AO24" s="79">
        <f ca="1">IFERROR(IF(OR($BE24=45,$BE24=45+Results!$AR$2),VLOOKUP($C24,Data_qPCR,AO$3+2,FALSE),NA()),NA())</f>
        <v>0.94454300474995634</v>
      </c>
      <c r="AP24" s="79">
        <f ca="1">IFERROR(IF(OR($BE24=45,$BE24=45+Results!$AR$2),VLOOKUP($C24,Data_qPCR,AP$3+2,FALSE),NA()),NA())</f>
        <v>0.96842516891495189</v>
      </c>
      <c r="AQ24" s="79">
        <f ca="1">IFERROR(IF(OR($BE24=45,$BE24=45+Results!$AR$2),VLOOKUP($C24,Data_qPCR,AQ$3+2,FALSE),NA()),NA())</f>
        <v>0.98413973507091024</v>
      </c>
      <c r="AR24" s="79">
        <f ca="1">IFERROR(IF(OR($BE24=45,$BE24=45+Results!$AR$2),VLOOKUP($C24,Data_qPCR,AR$3+2,FALSE),NA()),NA())</f>
        <v>0.9951511879254723</v>
      </c>
      <c r="AS24" s="79">
        <f ca="1">IFERROR(IF(OR($BE24=45,$BE24=45+Results!$AR$2),VLOOKUP($C24,Data_qPCR,AS$3+2,FALSE),NA()),NA())</f>
        <v>1</v>
      </c>
      <c r="AT24" s="79" t="e">
        <f ca="1">IFERROR(IF(OR($BE24=45,$BE24=45+Results!$AR$2),VLOOKUP($C24,Data_qPCR,AT$3+2,FALSE),NA()),NA())</f>
        <v>#N/A</v>
      </c>
      <c r="AU24" s="79" t="e">
        <f ca="1">IFERROR(IF(OR($BE24=45,$BE24=45+Results!$AR$2),VLOOKUP($C24,Data_qPCR,AU$3+2,FALSE),NA()),NA())</f>
        <v>#N/A</v>
      </c>
      <c r="AV24" s="79" t="e">
        <f ca="1">IFERROR(IF(OR($BE24=45,$BE24=45+Results!$AR$2),VLOOKUP($C24,Data_qPCR,AV$3+2,FALSE),NA()),NA())</f>
        <v>#N/A</v>
      </c>
      <c r="AW24" s="79" t="e">
        <f ca="1">IFERROR(IF(OR($BE24=45,$BE24=45+Results!$AR$2),VLOOKUP($C24,Data_qPCR,AW$3+2,FALSE),NA()),NA())</f>
        <v>#N/A</v>
      </c>
      <c r="AX24" s="79" t="e">
        <f ca="1">IFERROR(IF(OR($BE24=45,$BE24=45+Results!$AR$2),VLOOKUP($C24,Data_qPCR,AX$3+2,FALSE),NA()),NA())</f>
        <v>#N/A</v>
      </c>
      <c r="AY24" s="79" t="e">
        <f ca="1">IFERROR(IF(OR($BE24=45,$BE24=45+Results!$AR$2),VLOOKUP($C24,Data_qPCR,AY$3+2,FALSE),NA()),NA())</f>
        <v>#N/A</v>
      </c>
      <c r="AZ24" s="79" t="e">
        <f ca="1">IFERROR(IF(OR($BE24=45,$BE24=45+Results!$AR$2),VLOOKUP($C24,Data_qPCR,AZ$3+2,FALSE),NA()),NA())</f>
        <v>#N/A</v>
      </c>
      <c r="BA24" s="79" t="e">
        <f ca="1">IFERROR(IF(OR($BE24=45,$BE24=45+Results!$AR$2),VLOOKUP($C24,Data_qPCR,BA$3+2,FALSE),NA()),NA())</f>
        <v>#N/A</v>
      </c>
      <c r="BB24" s="79" t="e">
        <f ca="1">IFERROR(IF(OR($BE24=45,$BE24=45+Results!$AR$2),VLOOKUP($C24,Data_qPCR,BB$3+2,FALSE),NA()),NA())</f>
        <v>#N/A</v>
      </c>
      <c r="BC24" s="79" t="e">
        <f ca="1">IFERROR(IF(OR($BE24=45,$BE24=45+Results!$AR$2),VLOOKUP($C24,Data_qPCR,BC$3+2,FALSE),NA()),NA())</f>
        <v>#N/A</v>
      </c>
      <c r="BD24" s="79" t="str">
        <f t="shared" ca="1" si="6"/>
        <v/>
      </c>
      <c r="BE24">
        <f ca="1">IFERROR(IF(LEFT(C24,1)+0=Results!$C$4,INDEX(Results!$AM$8:$BJ$23,CODE(RIGHT(LEFT(C24,2),1))-64,RIGHT(C24,LEN(C24)-2)+0),IF(Results!$AL$7=2,2,45)),"")</f>
        <v>45</v>
      </c>
      <c r="BF24">
        <f t="shared" ca="1" si="5"/>
        <v>10503</v>
      </c>
      <c r="BG24" s="104">
        <f ca="1">IFERROR(IF(LEFT(C24,1)+0=Results!$C$4,INDEX(Results!$CK$8:$DH$23,CODE(RIGHT(LEFT(C24,2),1))-64,RIGHT(C24,LEN(C24)-2)+0),IF(Results!$AL$7=2,2,45)),"")</f>
        <v>0</v>
      </c>
    </row>
    <row r="25" spans="1:59" x14ac:dyDescent="0.25">
      <c r="A25">
        <f t="shared" ca="1" si="0"/>
        <v>22</v>
      </c>
      <c r="B25">
        <v>22</v>
      </c>
      <c r="C25" t="str">
        <f t="shared" ca="1" si="2"/>
        <v>1F3</v>
      </c>
      <c r="D25" t="str">
        <f t="shared" ca="1" si="3"/>
        <v>3G_Rpon2</v>
      </c>
      <c r="E25" s="268" t="str">
        <f t="shared" ca="1" si="4"/>
        <v>1F3-3G_Rpon2</v>
      </c>
      <c r="F25" s="79">
        <f ca="1">IFERROR(IF(OR($BE25=45,$BE25=45+Results!$AR$2),VLOOKUP($C25,Data_qPCR,F$3+2,FALSE),NA()),NA())</f>
        <v>3.7768996081331663E-5</v>
      </c>
      <c r="G25" s="79">
        <f ca="1">IFERROR(IF(OR($BE25=45,$BE25=45+Results!$AR$2),VLOOKUP($C25,Data_qPCR,G$3+2,FALSE),NA()),NA())</f>
        <v>3.7768996081331663E-5</v>
      </c>
      <c r="H25" s="79">
        <f ca="1">IFERROR(IF(OR($BE25=45,$BE25=45+Results!$AR$2),VLOOKUP($C25,Data_qPCR,H$3+2,FALSE),NA()),NA())</f>
        <v>3.7768996081331663E-5</v>
      </c>
      <c r="I25" s="79">
        <f ca="1">IFERROR(IF(OR($BE25=45,$BE25=45+Results!$AR$2),VLOOKUP($C25,Data_qPCR,I$3+2,FALSE),NA()),NA())</f>
        <v>3.7768996081331663E-5</v>
      </c>
      <c r="J25" s="79">
        <f ca="1">IFERROR(IF(OR($BE25=45,$BE25=45+Results!$AR$2),VLOOKUP($C25,Data_qPCR,J$3+2,FALSE),NA()),NA())</f>
        <v>3.7768996081331663E-5</v>
      </c>
      <c r="K25" s="79">
        <f ca="1">IFERROR(IF(OR($BE25=45,$BE25=45+Results!$AR$2),VLOOKUP($C25,Data_qPCR,K$3+2,FALSE),NA()),NA())</f>
        <v>3.7768996081331663E-5</v>
      </c>
      <c r="L25" s="79">
        <f ca="1">IFERROR(IF(OR($BE25=45,$BE25=45+Results!$AR$2),VLOOKUP($C25,Data_qPCR,L$3+2,FALSE),NA()),NA())</f>
        <v>3.7768996081331663E-5</v>
      </c>
      <c r="M25" s="79">
        <f ca="1">IFERROR(IF(OR($BE25=45,$BE25=45+Results!$AR$2),VLOOKUP($C25,Data_qPCR,M$3+2,FALSE),NA()),NA())</f>
        <v>3.7768996081331663E-5</v>
      </c>
      <c r="N25" s="79">
        <f ca="1">IFERROR(IF(OR($BE25=45,$BE25=45+Results!$AR$2),VLOOKUP($C25,Data_qPCR,N$3+2,FALSE),NA()),NA())</f>
        <v>3.7768996081331663E-5</v>
      </c>
      <c r="O25" s="79">
        <f ca="1">IFERROR(IF(OR($BE25=45,$BE25=45+Results!$AR$2),VLOOKUP($C25,Data_qPCR,O$3+2,FALSE),NA()),NA())</f>
        <v>3.7768996081331663E-5</v>
      </c>
      <c r="P25" s="79">
        <f ca="1">IFERROR(IF(OR($BE25=45,$BE25=45+Results!$AR$2),VLOOKUP($C25,Data_qPCR,P$3+2,FALSE),NA()),NA())</f>
        <v>3.7768996081331663E-5</v>
      </c>
      <c r="Q25" s="79">
        <f ca="1">IFERROR(IF(OR($BE25=45,$BE25=45+Results!$AR$2),VLOOKUP($C25,Data_qPCR,Q$3+2,FALSE),NA()),NA())</f>
        <v>3.7768996081331663E-5</v>
      </c>
      <c r="R25" s="79">
        <f ca="1">IFERROR(IF(OR($BE25=45,$BE25=45+Results!$AR$2),VLOOKUP($C25,Data_qPCR,R$3+2,FALSE),NA()),NA())</f>
        <v>3.7768996081331663E-5</v>
      </c>
      <c r="S25" s="79">
        <f ca="1">IFERROR(IF(OR($BE25=45,$BE25=45+Results!$AR$2),VLOOKUP($C25,Data_qPCR,S$3+2,FALSE),NA()),NA())</f>
        <v>3.7768996081331663E-5</v>
      </c>
      <c r="T25" s="79">
        <f ca="1">IFERROR(IF(OR($BE25=45,$BE25=45+Results!$AR$2),VLOOKUP($C25,Data_qPCR,T$3+2,FALSE),NA()),NA())</f>
        <v>3.7768996081331663E-5</v>
      </c>
      <c r="U25" s="79">
        <f ca="1">IFERROR(IF(OR($BE25=45,$BE25=45+Results!$AR$2),VLOOKUP($C25,Data_qPCR,U$3+2,FALSE),NA()),NA())</f>
        <v>3.7768996081331663E-5</v>
      </c>
      <c r="V25" s="79">
        <f ca="1">IFERROR(IF(OR($BE25=45,$BE25=45+Results!$AR$2),VLOOKUP($C25,Data_qPCR,V$3+2,FALSE),NA()),NA())</f>
        <v>3.7768996081331663E-5</v>
      </c>
      <c r="W25" s="79">
        <f ca="1">IFERROR(IF(OR($BE25=45,$BE25=45+Results!$AR$2),VLOOKUP($C25,Data_qPCR,W$3+2,FALSE),NA()),NA())</f>
        <v>3.7768996081331663E-5</v>
      </c>
      <c r="X25" s="79">
        <f ca="1">IFERROR(IF(OR($BE25=45,$BE25=45+Results!$AR$2),VLOOKUP($C25,Data_qPCR,X$3+2,FALSE),NA()),NA())</f>
        <v>3.7768996081331663E-5</v>
      </c>
      <c r="Y25" s="79">
        <f ca="1">IFERROR(IF(OR($BE25=45,$BE25=45+Results!$AR$2),VLOOKUP($C25,Data_qPCR,Y$3+2,FALSE),NA()),NA())</f>
        <v>3.7768996081331663E-5</v>
      </c>
      <c r="Z25" s="79">
        <f ca="1">IFERROR(IF(OR($BE25=45,$BE25=45+Results!$AR$2),VLOOKUP($C25,Data_qPCR,Z$3+2,FALSE),NA()),NA())</f>
        <v>3.7768996081331663E-5</v>
      </c>
      <c r="AA25" s="79">
        <f ca="1">IFERROR(IF(OR($BE25=45,$BE25=45+Results!$AR$2),VLOOKUP($C25,Data_qPCR,AA$3+2,FALSE),NA()),NA())</f>
        <v>3.7768996081331663E-5</v>
      </c>
      <c r="AB25" s="79">
        <f ca="1">IFERROR(IF(OR($BE25=45,$BE25=45+Results!$AR$2),VLOOKUP($C25,Data_qPCR,AB$3+2,FALSE),NA()),NA())</f>
        <v>3.7768996081331663E-5</v>
      </c>
      <c r="AC25" s="79">
        <f ca="1">IFERROR(IF(OR($BE25=45,$BE25=45+Results!$AR$2),VLOOKUP($C25,Data_qPCR,AC$3+2,FALSE),NA()),NA())</f>
        <v>3.7278832431970662E-3</v>
      </c>
      <c r="AD25" s="79">
        <f ca="1">IFERROR(IF(OR($BE25=45,$BE25=45+Results!$AR$2),VLOOKUP($C25,Data_qPCR,AD$3+2,FALSE),NA()),NA())</f>
        <v>1.1889636308537241E-2</v>
      </c>
      <c r="AE25" s="79">
        <f ca="1">IFERROR(IF(OR($BE25=45,$BE25=45+Results!$AR$2),VLOOKUP($C25,Data_qPCR,AE$3+2,FALSE),NA()),NA())</f>
        <v>2.6727805399402612E-2</v>
      </c>
      <c r="AF25" s="79">
        <f ca="1">IFERROR(IF(OR($BE25=45,$BE25=45+Results!$AR$2),VLOOKUP($C25,Data_qPCR,AF$3+2,FALSE),NA()),NA())</f>
        <v>5.6827400473563078E-2</v>
      </c>
      <c r="AG25" s="79">
        <f ca="1">IFERROR(IF(OR($BE25=45,$BE25=45+Results!$AR$2),VLOOKUP($C25,Data_qPCR,AG$3+2,FALSE),NA()),NA())</f>
        <v>0.10997311668688108</v>
      </c>
      <c r="AH25" s="79">
        <f ca="1">IFERROR(IF(OR($BE25=45,$BE25=45+Results!$AR$2),VLOOKUP($C25,Data_qPCR,AH$3+2,FALSE),NA()),NA())</f>
        <v>0.19829097127372608</v>
      </c>
      <c r="AI25" s="79">
        <f ca="1">IFERROR(IF(OR($BE25=45,$BE25=45+Results!$AR$2),VLOOKUP($C25,Data_qPCR,AI$3+2,FALSE),NA()),NA())</f>
        <v>0.32737560979208719</v>
      </c>
      <c r="AJ25" s="79">
        <f ca="1">IFERROR(IF(OR($BE25=45,$BE25=45+Results!$AR$2),VLOOKUP($C25,Data_qPCR,AJ$3+2,FALSE),NA()),NA())</f>
        <v>0.48145217177888794</v>
      </c>
      <c r="AK25" s="79">
        <f ca="1">IFERROR(IF(OR($BE25=45,$BE25=45+Results!$AR$2),VLOOKUP($C25,Data_qPCR,AK$3+2,FALSE),NA()),NA())</f>
        <v>0.63524447160114439</v>
      </c>
      <c r="AL25" s="79">
        <f ca="1">IFERROR(IF(OR($BE25=45,$BE25=45+Results!$AR$2),VLOOKUP($C25,Data_qPCR,AL$3+2,FALSE),NA()),NA())</f>
        <v>0.76119078717902833</v>
      </c>
      <c r="AM25" s="79">
        <f ca="1">IFERROR(IF(OR($BE25=45,$BE25=45+Results!$AR$2),VLOOKUP($C25,Data_qPCR,AM$3+2,FALSE),NA()),NA())</f>
        <v>0.85328816883971226</v>
      </c>
      <c r="AN25" s="79">
        <f ca="1">IFERROR(IF(OR($BE25=45,$BE25=45+Results!$AR$2),VLOOKUP($C25,Data_qPCR,AN$3+2,FALSE),NA()),NA())</f>
        <v>0.91323796059598583</v>
      </c>
      <c r="AO25" s="79">
        <f ca="1">IFERROR(IF(OR($BE25=45,$BE25=45+Results!$AR$2),VLOOKUP($C25,Data_qPCR,AO$3+2,FALSE),NA()),NA())</f>
        <v>0.94998368310349857</v>
      </c>
      <c r="AP25" s="79">
        <f ca="1">IFERROR(IF(OR($BE25=45,$BE25=45+Results!$AR$2),VLOOKUP($C25,Data_qPCR,AP$3+2,FALSE),NA()),NA())</f>
        <v>0.97186568981042532</v>
      </c>
      <c r="AQ25" s="79">
        <f ca="1">IFERROR(IF(OR($BE25=45,$BE25=45+Results!$AR$2),VLOOKUP($C25,Data_qPCR,AQ$3+2,FALSE),NA()),NA())</f>
        <v>0.98595491070815688</v>
      </c>
      <c r="AR25" s="79">
        <f ca="1">IFERROR(IF(OR($BE25=45,$BE25=45+Results!$AR$2),VLOOKUP($C25,Data_qPCR,AR$3+2,FALSE),NA()),NA())</f>
        <v>0.99557000691884978</v>
      </c>
      <c r="AS25" s="79">
        <f ca="1">IFERROR(IF(OR($BE25=45,$BE25=45+Results!$AR$2),VLOOKUP($C25,Data_qPCR,AS$3+2,FALSE),NA()),NA())</f>
        <v>1</v>
      </c>
      <c r="AT25" s="79" t="e">
        <f ca="1">IFERROR(IF(OR($BE25=45,$BE25=45+Results!$AR$2),VLOOKUP($C25,Data_qPCR,AT$3+2,FALSE),NA()),NA())</f>
        <v>#N/A</v>
      </c>
      <c r="AU25" s="79" t="e">
        <f ca="1">IFERROR(IF(OR($BE25=45,$BE25=45+Results!$AR$2),VLOOKUP($C25,Data_qPCR,AU$3+2,FALSE),NA()),NA())</f>
        <v>#N/A</v>
      </c>
      <c r="AV25" s="79" t="e">
        <f ca="1">IFERROR(IF(OR($BE25=45,$BE25=45+Results!$AR$2),VLOOKUP($C25,Data_qPCR,AV$3+2,FALSE),NA()),NA())</f>
        <v>#N/A</v>
      </c>
      <c r="AW25" s="79" t="e">
        <f ca="1">IFERROR(IF(OR($BE25=45,$BE25=45+Results!$AR$2),VLOOKUP($C25,Data_qPCR,AW$3+2,FALSE),NA()),NA())</f>
        <v>#N/A</v>
      </c>
      <c r="AX25" s="79" t="e">
        <f ca="1">IFERROR(IF(OR($BE25=45,$BE25=45+Results!$AR$2),VLOOKUP($C25,Data_qPCR,AX$3+2,FALSE),NA()),NA())</f>
        <v>#N/A</v>
      </c>
      <c r="AY25" s="79" t="e">
        <f ca="1">IFERROR(IF(OR($BE25=45,$BE25=45+Results!$AR$2),VLOOKUP($C25,Data_qPCR,AY$3+2,FALSE),NA()),NA())</f>
        <v>#N/A</v>
      </c>
      <c r="AZ25" s="79" t="e">
        <f ca="1">IFERROR(IF(OR($BE25=45,$BE25=45+Results!$AR$2),VLOOKUP($C25,Data_qPCR,AZ$3+2,FALSE),NA()),NA())</f>
        <v>#N/A</v>
      </c>
      <c r="BA25" s="79" t="e">
        <f ca="1">IFERROR(IF(OR($BE25=45,$BE25=45+Results!$AR$2),VLOOKUP($C25,Data_qPCR,BA$3+2,FALSE),NA()),NA())</f>
        <v>#N/A</v>
      </c>
      <c r="BB25" s="79" t="e">
        <f ca="1">IFERROR(IF(OR($BE25=45,$BE25=45+Results!$AR$2),VLOOKUP($C25,Data_qPCR,BB$3+2,FALSE),NA()),NA())</f>
        <v>#N/A</v>
      </c>
      <c r="BC25" s="79" t="e">
        <f ca="1">IFERROR(IF(OR($BE25=45,$BE25=45+Results!$AR$2),VLOOKUP($C25,Data_qPCR,BC$3+2,FALSE),NA()),NA())</f>
        <v>#N/A</v>
      </c>
      <c r="BD25" s="79" t="str">
        <f t="shared" ca="1" si="6"/>
        <v/>
      </c>
      <c r="BE25">
        <f ca="1">IFERROR(IF(LEFT(C25,1)+0=Results!$C$4,INDEX(Results!$AM$8:$BJ$23,CODE(RIGHT(LEFT(C25,2),1))-64,RIGHT(C25,LEN(C25)-2)+0),IF(Results!$AL$7=2,2,45)),"")</f>
        <v>45</v>
      </c>
      <c r="BF25">
        <f t="shared" ca="1" si="5"/>
        <v>10603</v>
      </c>
      <c r="BG25" s="104">
        <f ca="1">IFERROR(IF(LEFT(C25,1)+0=Results!$C$4,INDEX(Results!$CK$8:$DH$23,CODE(RIGHT(LEFT(C25,2),1))-64,RIGHT(C25,LEN(C25)-2)+0),IF(Results!$AL$7=2,2,45)),"")</f>
        <v>0</v>
      </c>
    </row>
    <row r="26" spans="1:59" x14ac:dyDescent="0.25">
      <c r="A26">
        <f t="shared" ca="1" si="0"/>
        <v>23</v>
      </c>
      <c r="B26">
        <v>23</v>
      </c>
      <c r="C26" t="str">
        <f t="shared" ca="1" si="2"/>
        <v>1G3</v>
      </c>
      <c r="D26" t="str">
        <f t="shared" ca="1" si="3"/>
        <v>3G_ParA</v>
      </c>
      <c r="E26" s="268" t="str">
        <f t="shared" ca="1" si="4"/>
        <v>1G3-3G_ParA</v>
      </c>
      <c r="F26" s="79">
        <f ca="1">IFERROR(IF(OR($BE26=45,$BE26=45+Results!$AR$2),VLOOKUP($C26,Data_qPCR,F$3+2,FALSE),NA()),NA())</f>
        <v>1.6020979117748102E-3</v>
      </c>
      <c r="G26" s="79">
        <f ca="1">IFERROR(IF(OR($BE26=45,$BE26=45+Results!$AR$2),VLOOKUP($C26,Data_qPCR,G$3+2,FALSE),NA()),NA())</f>
        <v>1.6020979117748102E-3</v>
      </c>
      <c r="H26" s="79">
        <f ca="1">IFERROR(IF(OR($BE26=45,$BE26=45+Results!$AR$2),VLOOKUP($C26,Data_qPCR,H$3+2,FALSE),NA()),NA())</f>
        <v>1.6020979117748102E-3</v>
      </c>
      <c r="I26" s="79">
        <f ca="1">IFERROR(IF(OR($BE26=45,$BE26=45+Results!$AR$2),VLOOKUP($C26,Data_qPCR,I$3+2,FALSE),NA()),NA())</f>
        <v>1.6020979117748102E-3</v>
      </c>
      <c r="J26" s="79">
        <f ca="1">IFERROR(IF(OR($BE26=45,$BE26=45+Results!$AR$2),VLOOKUP($C26,Data_qPCR,J$3+2,FALSE),NA()),NA())</f>
        <v>1.6020979117748102E-3</v>
      </c>
      <c r="K26" s="79">
        <f ca="1">IFERROR(IF(OR($BE26=45,$BE26=45+Results!$AR$2),VLOOKUP($C26,Data_qPCR,K$3+2,FALSE),NA()),NA())</f>
        <v>1.6020979117748102E-3</v>
      </c>
      <c r="L26" s="79">
        <f ca="1">IFERROR(IF(OR($BE26=45,$BE26=45+Results!$AR$2),VLOOKUP($C26,Data_qPCR,L$3+2,FALSE),NA()),NA())</f>
        <v>1.6020979117748102E-3</v>
      </c>
      <c r="M26" s="79">
        <f ca="1">IFERROR(IF(OR($BE26=45,$BE26=45+Results!$AR$2),VLOOKUP($C26,Data_qPCR,M$3+2,FALSE),NA()),NA())</f>
        <v>1.6020979117748102E-3</v>
      </c>
      <c r="N26" s="79">
        <f ca="1">IFERROR(IF(OR($BE26=45,$BE26=45+Results!$AR$2),VLOOKUP($C26,Data_qPCR,N$3+2,FALSE),NA()),NA())</f>
        <v>1.6020979117748102E-3</v>
      </c>
      <c r="O26" s="79">
        <f ca="1">IFERROR(IF(OR($BE26=45,$BE26=45+Results!$AR$2),VLOOKUP($C26,Data_qPCR,O$3+2,FALSE),NA()),NA())</f>
        <v>1.6020979117748102E-3</v>
      </c>
      <c r="P26" s="79">
        <f ca="1">IFERROR(IF(OR($BE26=45,$BE26=45+Results!$AR$2),VLOOKUP($C26,Data_qPCR,P$3+2,FALSE),NA()),NA())</f>
        <v>1.6020979117748102E-3</v>
      </c>
      <c r="Q26" s="79">
        <f ca="1">IFERROR(IF(OR($BE26=45,$BE26=45+Results!$AR$2),VLOOKUP($C26,Data_qPCR,Q$3+2,FALSE),NA()),NA())</f>
        <v>1.6020979117748102E-3</v>
      </c>
      <c r="R26" s="79">
        <f ca="1">IFERROR(IF(OR($BE26=45,$BE26=45+Results!$AR$2),VLOOKUP($C26,Data_qPCR,R$3+2,FALSE),NA()),NA())</f>
        <v>1.6020979117748102E-3</v>
      </c>
      <c r="S26" s="79">
        <f ca="1">IFERROR(IF(OR($BE26=45,$BE26=45+Results!$AR$2),VLOOKUP($C26,Data_qPCR,S$3+2,FALSE),NA()),NA())</f>
        <v>1.6020979117748102E-3</v>
      </c>
      <c r="T26" s="79">
        <f ca="1">IFERROR(IF(OR($BE26=45,$BE26=45+Results!$AR$2),VLOOKUP($C26,Data_qPCR,T$3+2,FALSE),NA()),NA())</f>
        <v>1.6020979117748102E-3</v>
      </c>
      <c r="U26" s="79">
        <f ca="1">IFERROR(IF(OR($BE26=45,$BE26=45+Results!$AR$2),VLOOKUP($C26,Data_qPCR,U$3+2,FALSE),NA()),NA())</f>
        <v>1.6020979117748102E-3</v>
      </c>
      <c r="V26" s="79">
        <f ca="1">IFERROR(IF(OR($BE26=45,$BE26=45+Results!$AR$2),VLOOKUP($C26,Data_qPCR,V$3+2,FALSE),NA()),NA())</f>
        <v>1.6020979117748102E-3</v>
      </c>
      <c r="W26" s="79">
        <f ca="1">IFERROR(IF(OR($BE26=45,$BE26=45+Results!$AR$2),VLOOKUP($C26,Data_qPCR,W$3+2,FALSE),NA()),NA())</f>
        <v>1.6020979117748102E-3</v>
      </c>
      <c r="X26" s="79">
        <f ca="1">IFERROR(IF(OR($BE26=45,$BE26=45+Results!$AR$2),VLOOKUP($C26,Data_qPCR,X$3+2,FALSE),NA()),NA())</f>
        <v>1.6020979117748102E-3</v>
      </c>
      <c r="Y26" s="79">
        <f ca="1">IFERROR(IF(OR($BE26=45,$BE26=45+Results!$AR$2),VLOOKUP($C26,Data_qPCR,Y$3+2,FALSE),NA()),NA())</f>
        <v>1.6020979117748102E-3</v>
      </c>
      <c r="Z26" s="79">
        <f ca="1">IFERROR(IF(OR($BE26=45,$BE26=45+Results!$AR$2),VLOOKUP($C26,Data_qPCR,Z$3+2,FALSE),NA()),NA())</f>
        <v>1.6020979117748102E-3</v>
      </c>
      <c r="AA26" s="79">
        <f ca="1">IFERROR(IF(OR($BE26=45,$BE26=45+Results!$AR$2),VLOOKUP($C26,Data_qPCR,AA$3+2,FALSE),NA()),NA())</f>
        <v>1.6020979117748102E-3</v>
      </c>
      <c r="AB26" s="79">
        <f ca="1">IFERROR(IF(OR($BE26=45,$BE26=45+Results!$AR$2),VLOOKUP($C26,Data_qPCR,AB$3+2,FALSE),NA()),NA())</f>
        <v>1.7065263953432285E-3</v>
      </c>
      <c r="AC26" s="79">
        <f ca="1">IFERROR(IF(OR($BE26=45,$BE26=45+Results!$AR$2),VLOOKUP($C26,Data_qPCR,AC$3+2,FALSE),NA()),NA())</f>
        <v>6.4630231446134393E-3</v>
      </c>
      <c r="AD26" s="79">
        <f ca="1">IFERROR(IF(OR($BE26=45,$BE26=45+Results!$AR$2),VLOOKUP($C26,Data_qPCR,AD$3+2,FALSE),NA()),NA())</f>
        <v>1.58005833285534E-2</v>
      </c>
      <c r="AE26" s="79">
        <f ca="1">IFERROR(IF(OR($BE26=45,$BE26=45+Results!$AR$2),VLOOKUP($C26,Data_qPCR,AE$3+2,FALSE),NA()),NA())</f>
        <v>3.2954658328339222E-2</v>
      </c>
      <c r="AF26" s="79">
        <f ca="1">IFERROR(IF(OR($BE26=45,$BE26=45+Results!$AR$2),VLOOKUP($C26,Data_qPCR,AF$3+2,FALSE),NA()),NA())</f>
        <v>6.442557118779707E-2</v>
      </c>
      <c r="AG26" s="79">
        <f ca="1">IFERROR(IF(OR($BE26=45,$BE26=45+Results!$AR$2),VLOOKUP($C26,Data_qPCR,AG$3+2,FALSE),NA()),NA())</f>
        <v>0.11984118336454597</v>
      </c>
      <c r="AH26" s="79">
        <f ca="1">IFERROR(IF(OR($BE26=45,$BE26=45+Results!$AR$2),VLOOKUP($C26,Data_qPCR,AH$3+2,FALSE),NA()),NA())</f>
        <v>0.20937170472149622</v>
      </c>
      <c r="AI26" s="79">
        <f ca="1">IFERROR(IF(OR($BE26=45,$BE26=45+Results!$AR$2),VLOOKUP($C26,Data_qPCR,AI$3+2,FALSE),NA()),NA())</f>
        <v>0.33848387587860856</v>
      </c>
      <c r="AJ26" s="79">
        <f ca="1">IFERROR(IF(OR($BE26=45,$BE26=45+Results!$AR$2),VLOOKUP($C26,Data_qPCR,AJ$3+2,FALSE),NA()),NA())</f>
        <v>0.48990746746076164</v>
      </c>
      <c r="AK26" s="79">
        <f ca="1">IFERROR(IF(OR($BE26=45,$BE26=45+Results!$AR$2),VLOOKUP($C26,Data_qPCR,AK$3+2,FALSE),NA()),NA())</f>
        <v>0.64093962350323541</v>
      </c>
      <c r="AL26" s="79">
        <f ca="1">IFERROR(IF(OR($BE26=45,$BE26=45+Results!$AR$2),VLOOKUP($C26,Data_qPCR,AL$3+2,FALSE),NA()),NA())</f>
        <v>0.76513034465714791</v>
      </c>
      <c r="AM26" s="79">
        <f ca="1">IFERROR(IF(OR($BE26=45,$BE26=45+Results!$AR$2),VLOOKUP($C26,Data_qPCR,AM$3+2,FALSE),NA()),NA())</f>
        <v>0.85638768468421322</v>
      </c>
      <c r="AN26" s="79">
        <f ca="1">IFERROR(IF(OR($BE26=45,$BE26=45+Results!$AR$2),VLOOKUP($C26,Data_qPCR,AN$3+2,FALSE),NA()),NA())</f>
        <v>0.91559533294540829</v>
      </c>
      <c r="AO26" s="79">
        <f ca="1">IFERROR(IF(OR($BE26=45,$BE26=45+Results!$AR$2),VLOOKUP($C26,Data_qPCR,AO$3+2,FALSE),NA()),NA())</f>
        <v>0.95196775835441927</v>
      </c>
      <c r="AP26" s="79">
        <f ca="1">IFERROR(IF(OR($BE26=45,$BE26=45+Results!$AR$2),VLOOKUP($C26,Data_qPCR,AP$3+2,FALSE),NA()),NA())</f>
        <v>0.97383316696314948</v>
      </c>
      <c r="AQ26" s="79">
        <f ca="1">IFERROR(IF(OR($BE26=45,$BE26=45+Results!$AR$2),VLOOKUP($C26,Data_qPCR,AQ$3+2,FALSE),NA()),NA())</f>
        <v>0.98747364430165485</v>
      </c>
      <c r="AR26" s="79">
        <f ca="1">IFERROR(IF(OR($BE26=45,$BE26=45+Results!$AR$2),VLOOKUP($C26,Data_qPCR,AR$3+2,FALSE),NA()),NA())</f>
        <v>0.99632340623050397</v>
      </c>
      <c r="AS26" s="79">
        <f ca="1">IFERROR(IF(OR($BE26=45,$BE26=45+Results!$AR$2),VLOOKUP($C26,Data_qPCR,AS$3+2,FALSE),NA()),NA())</f>
        <v>1</v>
      </c>
      <c r="AT26" s="79" t="e">
        <f ca="1">IFERROR(IF(OR($BE26=45,$BE26=45+Results!$AR$2),VLOOKUP($C26,Data_qPCR,AT$3+2,FALSE),NA()),NA())</f>
        <v>#N/A</v>
      </c>
      <c r="AU26" s="79" t="e">
        <f ca="1">IFERROR(IF(OR($BE26=45,$BE26=45+Results!$AR$2),VLOOKUP($C26,Data_qPCR,AU$3+2,FALSE),NA()),NA())</f>
        <v>#N/A</v>
      </c>
      <c r="AV26" s="79" t="e">
        <f ca="1">IFERROR(IF(OR($BE26=45,$BE26=45+Results!$AR$2),VLOOKUP($C26,Data_qPCR,AV$3+2,FALSE),NA()),NA())</f>
        <v>#N/A</v>
      </c>
      <c r="AW26" s="79" t="e">
        <f ca="1">IFERROR(IF(OR($BE26=45,$BE26=45+Results!$AR$2),VLOOKUP($C26,Data_qPCR,AW$3+2,FALSE),NA()),NA())</f>
        <v>#N/A</v>
      </c>
      <c r="AX26" s="79" t="e">
        <f ca="1">IFERROR(IF(OR($BE26=45,$BE26=45+Results!$AR$2),VLOOKUP($C26,Data_qPCR,AX$3+2,FALSE),NA()),NA())</f>
        <v>#N/A</v>
      </c>
      <c r="AY26" s="79" t="e">
        <f ca="1">IFERROR(IF(OR($BE26=45,$BE26=45+Results!$AR$2),VLOOKUP($C26,Data_qPCR,AY$3+2,FALSE),NA()),NA())</f>
        <v>#N/A</v>
      </c>
      <c r="AZ26" s="79" t="e">
        <f ca="1">IFERROR(IF(OR($BE26=45,$BE26=45+Results!$AR$2),VLOOKUP($C26,Data_qPCR,AZ$3+2,FALSE),NA()),NA())</f>
        <v>#N/A</v>
      </c>
      <c r="BA26" s="79" t="e">
        <f ca="1">IFERROR(IF(OR($BE26=45,$BE26=45+Results!$AR$2),VLOOKUP($C26,Data_qPCR,BA$3+2,FALSE),NA()),NA())</f>
        <v>#N/A</v>
      </c>
      <c r="BB26" s="79" t="e">
        <f ca="1">IFERROR(IF(OR($BE26=45,$BE26=45+Results!$AR$2),VLOOKUP($C26,Data_qPCR,BB$3+2,FALSE),NA()),NA())</f>
        <v>#N/A</v>
      </c>
      <c r="BC26" s="79" t="e">
        <f ca="1">IFERROR(IF(OR($BE26=45,$BE26=45+Results!$AR$2),VLOOKUP($C26,Data_qPCR,BC$3+2,FALSE),NA()),NA())</f>
        <v>#N/A</v>
      </c>
      <c r="BD26" s="79" t="str">
        <f t="shared" ca="1" si="6"/>
        <v/>
      </c>
      <c r="BE26">
        <f ca="1">IFERROR(IF(LEFT(C26,1)+0=Results!$C$4,INDEX(Results!$AM$8:$BJ$23,CODE(RIGHT(LEFT(C26,2),1))-64,RIGHT(C26,LEN(C26)-2)+0),IF(Results!$AL$7=2,2,45)),"")</f>
        <v>45</v>
      </c>
      <c r="BF26">
        <f t="shared" ca="1" si="5"/>
        <v>10703</v>
      </c>
      <c r="BG26" s="104">
        <f ca="1">IFERROR(IF(LEFT(C26,1)+0=Results!$C$4,INDEX(Results!$CK$8:$DH$23,CODE(RIGHT(LEFT(C26,2),1))-64,RIGHT(C26,LEN(C26)-2)+0),IF(Results!$AL$7=2,2,45)),"")</f>
        <v>0</v>
      </c>
    </row>
    <row r="27" spans="1:59" x14ac:dyDescent="0.25">
      <c r="A27">
        <f t="shared" ca="1" si="0"/>
        <v>24</v>
      </c>
      <c r="B27">
        <v>24</v>
      </c>
      <c r="C27" t="str">
        <f t="shared" ca="1" si="2"/>
        <v>1H3</v>
      </c>
      <c r="D27" t="str">
        <f t="shared" ca="1" si="3"/>
        <v>3G_ParA</v>
      </c>
      <c r="E27" s="268" t="str">
        <f t="shared" ca="1" si="4"/>
        <v>1H3-3G_ParA</v>
      </c>
      <c r="F27" s="79">
        <f ca="1">IFERROR(IF(OR($BE27=45,$BE27=45+Results!$AR$2),VLOOKUP($C27,Data_qPCR,F$3+2,FALSE),NA()),NA())</f>
        <v>6.862821518029222E-4</v>
      </c>
      <c r="G27" s="79">
        <f ca="1">IFERROR(IF(OR($BE27=45,$BE27=45+Results!$AR$2),VLOOKUP($C27,Data_qPCR,G$3+2,FALSE),NA()),NA())</f>
        <v>6.862821518029222E-4</v>
      </c>
      <c r="H27" s="79">
        <f ca="1">IFERROR(IF(OR($BE27=45,$BE27=45+Results!$AR$2),VLOOKUP($C27,Data_qPCR,H$3+2,FALSE),NA()),NA())</f>
        <v>6.862821518029222E-4</v>
      </c>
      <c r="I27" s="79">
        <f ca="1">IFERROR(IF(OR($BE27=45,$BE27=45+Results!$AR$2),VLOOKUP($C27,Data_qPCR,I$3+2,FALSE),NA()),NA())</f>
        <v>6.862821518029222E-4</v>
      </c>
      <c r="J27" s="79">
        <f ca="1">IFERROR(IF(OR($BE27=45,$BE27=45+Results!$AR$2),VLOOKUP($C27,Data_qPCR,J$3+2,FALSE),NA()),NA())</f>
        <v>6.862821518029222E-4</v>
      </c>
      <c r="K27" s="79">
        <f ca="1">IFERROR(IF(OR($BE27=45,$BE27=45+Results!$AR$2),VLOOKUP($C27,Data_qPCR,K$3+2,FALSE),NA()),NA())</f>
        <v>6.862821518029222E-4</v>
      </c>
      <c r="L27" s="79">
        <f ca="1">IFERROR(IF(OR($BE27=45,$BE27=45+Results!$AR$2),VLOOKUP($C27,Data_qPCR,L$3+2,FALSE),NA()),NA())</f>
        <v>6.862821518029222E-4</v>
      </c>
      <c r="M27" s="79">
        <f ca="1">IFERROR(IF(OR($BE27=45,$BE27=45+Results!$AR$2),VLOOKUP($C27,Data_qPCR,M$3+2,FALSE),NA()),NA())</f>
        <v>6.862821518029222E-4</v>
      </c>
      <c r="N27" s="79">
        <f ca="1">IFERROR(IF(OR($BE27=45,$BE27=45+Results!$AR$2),VLOOKUP($C27,Data_qPCR,N$3+2,FALSE),NA()),NA())</f>
        <v>6.862821518029222E-4</v>
      </c>
      <c r="O27" s="79">
        <f ca="1">IFERROR(IF(OR($BE27=45,$BE27=45+Results!$AR$2),VLOOKUP($C27,Data_qPCR,O$3+2,FALSE),NA()),NA())</f>
        <v>6.862821518029222E-4</v>
      </c>
      <c r="P27" s="79">
        <f ca="1">IFERROR(IF(OR($BE27=45,$BE27=45+Results!$AR$2),VLOOKUP($C27,Data_qPCR,P$3+2,FALSE),NA()),NA())</f>
        <v>6.862821518029222E-4</v>
      </c>
      <c r="Q27" s="79">
        <f ca="1">IFERROR(IF(OR($BE27=45,$BE27=45+Results!$AR$2),VLOOKUP($C27,Data_qPCR,Q$3+2,FALSE),NA()),NA())</f>
        <v>6.862821518029222E-4</v>
      </c>
      <c r="R27" s="79">
        <f ca="1">IFERROR(IF(OR($BE27=45,$BE27=45+Results!$AR$2),VLOOKUP($C27,Data_qPCR,R$3+2,FALSE),NA()),NA())</f>
        <v>6.862821518029222E-4</v>
      </c>
      <c r="S27" s="79">
        <f ca="1">IFERROR(IF(OR($BE27=45,$BE27=45+Results!$AR$2),VLOOKUP($C27,Data_qPCR,S$3+2,FALSE),NA()),NA())</f>
        <v>6.862821518029222E-4</v>
      </c>
      <c r="T27" s="79">
        <f ca="1">IFERROR(IF(OR($BE27=45,$BE27=45+Results!$AR$2),VLOOKUP($C27,Data_qPCR,T$3+2,FALSE),NA()),NA())</f>
        <v>6.862821518029222E-4</v>
      </c>
      <c r="U27" s="79">
        <f ca="1">IFERROR(IF(OR($BE27=45,$BE27=45+Results!$AR$2),VLOOKUP($C27,Data_qPCR,U$3+2,FALSE),NA()),NA())</f>
        <v>6.862821518029222E-4</v>
      </c>
      <c r="V27" s="79">
        <f ca="1">IFERROR(IF(OR($BE27=45,$BE27=45+Results!$AR$2),VLOOKUP($C27,Data_qPCR,V$3+2,FALSE),NA()),NA())</f>
        <v>6.862821518029222E-4</v>
      </c>
      <c r="W27" s="79">
        <f ca="1">IFERROR(IF(OR($BE27=45,$BE27=45+Results!$AR$2),VLOOKUP($C27,Data_qPCR,W$3+2,FALSE),NA()),NA())</f>
        <v>6.862821518029222E-4</v>
      </c>
      <c r="X27" s="79">
        <f ca="1">IFERROR(IF(OR($BE27=45,$BE27=45+Results!$AR$2),VLOOKUP($C27,Data_qPCR,X$3+2,FALSE),NA()),NA())</f>
        <v>6.862821518029222E-4</v>
      </c>
      <c r="Y27" s="79">
        <f ca="1">IFERROR(IF(OR($BE27=45,$BE27=45+Results!$AR$2),VLOOKUP($C27,Data_qPCR,Y$3+2,FALSE),NA()),NA())</f>
        <v>6.862821518029222E-4</v>
      </c>
      <c r="Z27" s="79">
        <f ca="1">IFERROR(IF(OR($BE27=45,$BE27=45+Results!$AR$2),VLOOKUP($C27,Data_qPCR,Z$3+2,FALSE),NA()),NA())</f>
        <v>6.862821518029222E-4</v>
      </c>
      <c r="AA27" s="79">
        <f ca="1">IFERROR(IF(OR($BE27=45,$BE27=45+Results!$AR$2),VLOOKUP($C27,Data_qPCR,AA$3+2,FALSE),NA()),NA())</f>
        <v>6.862821518029222E-4</v>
      </c>
      <c r="AB27" s="79">
        <f ca="1">IFERROR(IF(OR($BE27=45,$BE27=45+Results!$AR$2),VLOOKUP($C27,Data_qPCR,AB$3+2,FALSE),NA()),NA())</f>
        <v>2.5131355825346968E-3</v>
      </c>
      <c r="AC27" s="79">
        <f ca="1">IFERROR(IF(OR($BE27=45,$BE27=45+Results!$AR$2),VLOOKUP($C27,Data_qPCR,AC$3+2,FALSE),NA()),NA())</f>
        <v>6.5353416450015635E-3</v>
      </c>
      <c r="AD27" s="79">
        <f ca="1">IFERROR(IF(OR($BE27=45,$BE27=45+Results!$AR$2),VLOOKUP($C27,Data_qPCR,AD$3+2,FALSE),NA()),NA())</f>
        <v>1.5113089554146263E-2</v>
      </c>
      <c r="AE27" s="79">
        <f ca="1">IFERROR(IF(OR($BE27=45,$BE27=45+Results!$AR$2),VLOOKUP($C27,Data_qPCR,AE$3+2,FALSE),NA()),NA())</f>
        <v>3.1108461896031211E-2</v>
      </c>
      <c r="AF27" s="79">
        <f ca="1">IFERROR(IF(OR($BE27=45,$BE27=45+Results!$AR$2),VLOOKUP($C27,Data_qPCR,AF$3+2,FALSE),NA()),NA())</f>
        <v>5.9971785215607504E-2</v>
      </c>
      <c r="AG27" s="79">
        <f ca="1">IFERROR(IF(OR($BE27=45,$BE27=45+Results!$AR$2),VLOOKUP($C27,Data_qPCR,AG$3+2,FALSE),NA()),NA())</f>
        <v>0.1092810354155086</v>
      </c>
      <c r="AH27" s="79">
        <f ca="1">IFERROR(IF(OR($BE27=45,$BE27=45+Results!$AR$2),VLOOKUP($C27,Data_qPCR,AH$3+2,FALSE),NA()),NA())</f>
        <v>0.19199231817062337</v>
      </c>
      <c r="AI27" s="79">
        <f ca="1">IFERROR(IF(OR($BE27=45,$BE27=45+Results!$AR$2),VLOOKUP($C27,Data_qPCR,AI$3+2,FALSE),NA()),NA())</f>
        <v>0.3130530632633875</v>
      </c>
      <c r="AJ27" s="79">
        <f ca="1">IFERROR(IF(OR($BE27=45,$BE27=45+Results!$AR$2),VLOOKUP($C27,Data_qPCR,AJ$3+2,FALSE),NA()),NA())</f>
        <v>0.46187507736767508</v>
      </c>
      <c r="AK27" s="79">
        <f ca="1">IFERROR(IF(OR($BE27=45,$BE27=45+Results!$AR$2),VLOOKUP($C27,Data_qPCR,AK$3+2,FALSE),NA()),NA())</f>
        <v>0.61431018208879729</v>
      </c>
      <c r="AL27" s="79">
        <f ca="1">IFERROR(IF(OR($BE27=45,$BE27=45+Results!$AR$2),VLOOKUP($C27,Data_qPCR,AL$3+2,FALSE),NA()),NA())</f>
        <v>0.74588912308915456</v>
      </c>
      <c r="AM27" s="79">
        <f ca="1">IFERROR(IF(OR($BE27=45,$BE27=45+Results!$AR$2),VLOOKUP($C27,Data_qPCR,AM$3+2,FALSE),NA()),NA())</f>
        <v>0.84441184930908653</v>
      </c>
      <c r="AN27" s="79">
        <f ca="1">IFERROR(IF(OR($BE27=45,$BE27=45+Results!$AR$2),VLOOKUP($C27,Data_qPCR,AN$3+2,FALSE),NA()),NA())</f>
        <v>0.91013211974653763</v>
      </c>
      <c r="AO27" s="79">
        <f ca="1">IFERROR(IF(OR($BE27=45,$BE27=45+Results!$AR$2),VLOOKUP($C27,Data_qPCR,AO$3+2,FALSE),NA()),NA())</f>
        <v>0.950563461225162</v>
      </c>
      <c r="AP27" s="79">
        <f ca="1">IFERROR(IF(OR($BE27=45,$BE27=45+Results!$AR$2),VLOOKUP($C27,Data_qPCR,AP$3+2,FALSE),NA()),NA())</f>
        <v>0.97457844636335977</v>
      </c>
      <c r="AQ27" s="79">
        <f ca="1">IFERROR(IF(OR($BE27=45,$BE27=45+Results!$AR$2),VLOOKUP($C27,Data_qPCR,AQ$3+2,FALSE),NA()),NA())</f>
        <v>0.9883373483834148</v>
      </c>
      <c r="AR27" s="79">
        <f ca="1">IFERROR(IF(OR($BE27=45,$BE27=45+Results!$AR$2),VLOOKUP($C27,Data_qPCR,AR$3+2,FALSE),NA()),NA())</f>
        <v>0.99676357895057932</v>
      </c>
      <c r="AS27" s="79">
        <f ca="1">IFERROR(IF(OR($BE27=45,$BE27=45+Results!$AR$2),VLOOKUP($C27,Data_qPCR,AS$3+2,FALSE),NA()),NA())</f>
        <v>1</v>
      </c>
      <c r="AT27" s="79" t="e">
        <f ca="1">IFERROR(IF(OR($BE27=45,$BE27=45+Results!$AR$2),VLOOKUP($C27,Data_qPCR,AT$3+2,FALSE),NA()),NA())</f>
        <v>#N/A</v>
      </c>
      <c r="AU27" s="79" t="e">
        <f ca="1">IFERROR(IF(OR($BE27=45,$BE27=45+Results!$AR$2),VLOOKUP($C27,Data_qPCR,AU$3+2,FALSE),NA()),NA())</f>
        <v>#N/A</v>
      </c>
      <c r="AV27" s="79" t="e">
        <f ca="1">IFERROR(IF(OR($BE27=45,$BE27=45+Results!$AR$2),VLOOKUP($C27,Data_qPCR,AV$3+2,FALSE),NA()),NA())</f>
        <v>#N/A</v>
      </c>
      <c r="AW27" s="79" t="e">
        <f ca="1">IFERROR(IF(OR($BE27=45,$BE27=45+Results!$AR$2),VLOOKUP($C27,Data_qPCR,AW$3+2,FALSE),NA()),NA())</f>
        <v>#N/A</v>
      </c>
      <c r="AX27" s="79" t="e">
        <f ca="1">IFERROR(IF(OR($BE27=45,$BE27=45+Results!$AR$2),VLOOKUP($C27,Data_qPCR,AX$3+2,FALSE),NA()),NA())</f>
        <v>#N/A</v>
      </c>
      <c r="AY27" s="79" t="e">
        <f ca="1">IFERROR(IF(OR($BE27=45,$BE27=45+Results!$AR$2),VLOOKUP($C27,Data_qPCR,AY$3+2,FALSE),NA()),NA())</f>
        <v>#N/A</v>
      </c>
      <c r="AZ27" s="79" t="e">
        <f ca="1">IFERROR(IF(OR($BE27=45,$BE27=45+Results!$AR$2),VLOOKUP($C27,Data_qPCR,AZ$3+2,FALSE),NA()),NA())</f>
        <v>#N/A</v>
      </c>
      <c r="BA27" s="79" t="e">
        <f ca="1">IFERROR(IF(OR($BE27=45,$BE27=45+Results!$AR$2),VLOOKUP($C27,Data_qPCR,BA$3+2,FALSE),NA()),NA())</f>
        <v>#N/A</v>
      </c>
      <c r="BB27" s="79" t="e">
        <f ca="1">IFERROR(IF(OR($BE27=45,$BE27=45+Results!$AR$2),VLOOKUP($C27,Data_qPCR,BB$3+2,FALSE),NA()),NA())</f>
        <v>#N/A</v>
      </c>
      <c r="BC27" s="79" t="e">
        <f ca="1">IFERROR(IF(OR($BE27=45,$BE27=45+Results!$AR$2),VLOOKUP($C27,Data_qPCR,BC$3+2,FALSE),NA()),NA())</f>
        <v>#N/A</v>
      </c>
      <c r="BD27" s="79" t="str">
        <f t="shared" ca="1" si="6"/>
        <v/>
      </c>
      <c r="BE27">
        <f ca="1">IFERROR(IF(LEFT(C27,1)+0=Results!$C$4,INDEX(Results!$AM$8:$BJ$23,CODE(RIGHT(LEFT(C27,2),1))-64,RIGHT(C27,LEN(C27)-2)+0),IF(Results!$AL$7=2,2,45)),"")</f>
        <v>45</v>
      </c>
      <c r="BF27">
        <f t="shared" ca="1" si="5"/>
        <v>10803</v>
      </c>
      <c r="BG27" s="104">
        <f ca="1">IFERROR(IF(LEFT(C27,1)+0=Results!$C$4,INDEX(Results!$CK$8:$DH$23,CODE(RIGHT(LEFT(C27,2),1))-64,RIGHT(C27,LEN(C27)-2)+0),IF(Results!$AL$7=2,2,45)),"")</f>
        <v>0</v>
      </c>
    </row>
    <row r="28" spans="1:59" x14ac:dyDescent="0.25">
      <c r="A28">
        <f t="shared" ca="1" si="0"/>
        <v>25</v>
      </c>
      <c r="B28">
        <v>25</v>
      </c>
      <c r="C28" t="str">
        <f t="shared" ca="1" si="2"/>
        <v>1A4</v>
      </c>
      <c r="D28" t="str">
        <f t="shared" ca="1" si="3"/>
        <v>3N_SodA</v>
      </c>
      <c r="E28" s="268" t="str">
        <f t="shared" ca="1" si="4"/>
        <v>1A4-3N_SodA</v>
      </c>
      <c r="F28" s="79">
        <f ca="1">IFERROR(IF(OR($BE28=45,$BE28=45+Results!$AR$2),VLOOKUP($C28,Data_qPCR,F$3+2,FALSE),NA()),NA())</f>
        <v>1.1229892382567407E-3</v>
      </c>
      <c r="G28" s="79">
        <f ca="1">IFERROR(IF(OR($BE28=45,$BE28=45+Results!$AR$2),VLOOKUP($C28,Data_qPCR,G$3+2,FALSE),NA()),NA())</f>
        <v>1.1229892382567407E-3</v>
      </c>
      <c r="H28" s="79">
        <f ca="1">IFERROR(IF(OR($BE28=45,$BE28=45+Results!$AR$2),VLOOKUP($C28,Data_qPCR,H$3+2,FALSE),NA()),NA())</f>
        <v>1.1229892382567407E-3</v>
      </c>
      <c r="I28" s="79">
        <f ca="1">IFERROR(IF(OR($BE28=45,$BE28=45+Results!$AR$2),VLOOKUP($C28,Data_qPCR,I$3+2,FALSE),NA()),NA())</f>
        <v>1.1229892382567407E-3</v>
      </c>
      <c r="J28" s="79">
        <f ca="1">IFERROR(IF(OR($BE28=45,$BE28=45+Results!$AR$2),VLOOKUP($C28,Data_qPCR,J$3+2,FALSE),NA()),NA())</f>
        <v>1.1229892382567407E-3</v>
      </c>
      <c r="K28" s="79">
        <f ca="1">IFERROR(IF(OR($BE28=45,$BE28=45+Results!$AR$2),VLOOKUP($C28,Data_qPCR,K$3+2,FALSE),NA()),NA())</f>
        <v>1.1229892382567407E-3</v>
      </c>
      <c r="L28" s="79">
        <f ca="1">IFERROR(IF(OR($BE28=45,$BE28=45+Results!$AR$2),VLOOKUP($C28,Data_qPCR,L$3+2,FALSE),NA()),NA())</f>
        <v>1.1229892382567407E-3</v>
      </c>
      <c r="M28" s="79">
        <f ca="1">IFERROR(IF(OR($BE28=45,$BE28=45+Results!$AR$2),VLOOKUP($C28,Data_qPCR,M$3+2,FALSE),NA()),NA())</f>
        <v>1.1229892382567407E-3</v>
      </c>
      <c r="N28" s="79">
        <f ca="1">IFERROR(IF(OR($BE28=45,$BE28=45+Results!$AR$2),VLOOKUP($C28,Data_qPCR,N$3+2,FALSE),NA()),NA())</f>
        <v>1.1229892382567407E-3</v>
      </c>
      <c r="O28" s="79">
        <f ca="1">IFERROR(IF(OR($BE28=45,$BE28=45+Results!$AR$2),VLOOKUP($C28,Data_qPCR,O$3+2,FALSE),NA()),NA())</f>
        <v>1.1229892382567407E-3</v>
      </c>
      <c r="P28" s="79">
        <f ca="1">IFERROR(IF(OR($BE28=45,$BE28=45+Results!$AR$2),VLOOKUP($C28,Data_qPCR,P$3+2,FALSE),NA()),NA())</f>
        <v>1.1229892382567407E-3</v>
      </c>
      <c r="Q28" s="79">
        <f ca="1">IFERROR(IF(OR($BE28=45,$BE28=45+Results!$AR$2),VLOOKUP($C28,Data_qPCR,Q$3+2,FALSE),NA()),NA())</f>
        <v>1.1229892382567407E-3</v>
      </c>
      <c r="R28" s="79">
        <f ca="1">IFERROR(IF(OR($BE28=45,$BE28=45+Results!$AR$2),VLOOKUP($C28,Data_qPCR,R$3+2,FALSE),NA()),NA())</f>
        <v>1.1229892382567407E-3</v>
      </c>
      <c r="S28" s="79">
        <f ca="1">IFERROR(IF(OR($BE28=45,$BE28=45+Results!$AR$2),VLOOKUP($C28,Data_qPCR,S$3+2,FALSE),NA()),NA())</f>
        <v>1.1229892382567407E-3</v>
      </c>
      <c r="T28" s="79">
        <f ca="1">IFERROR(IF(OR($BE28=45,$BE28=45+Results!$AR$2),VLOOKUP($C28,Data_qPCR,T$3+2,FALSE),NA()),NA())</f>
        <v>1.1229892382567407E-3</v>
      </c>
      <c r="U28" s="79">
        <f ca="1">IFERROR(IF(OR($BE28=45,$BE28=45+Results!$AR$2),VLOOKUP($C28,Data_qPCR,U$3+2,FALSE),NA()),NA())</f>
        <v>1.1229892382567407E-3</v>
      </c>
      <c r="V28" s="79">
        <f ca="1">IFERROR(IF(OR($BE28=45,$BE28=45+Results!$AR$2),VLOOKUP($C28,Data_qPCR,V$3+2,FALSE),NA()),NA())</f>
        <v>1.1229892382567407E-3</v>
      </c>
      <c r="W28" s="79">
        <f ca="1">IFERROR(IF(OR($BE28=45,$BE28=45+Results!$AR$2),VLOOKUP($C28,Data_qPCR,W$3+2,FALSE),NA()),NA())</f>
        <v>1.1229892382567407E-3</v>
      </c>
      <c r="X28" s="79">
        <f ca="1">IFERROR(IF(OR($BE28=45,$BE28=45+Results!$AR$2),VLOOKUP($C28,Data_qPCR,X$3+2,FALSE),NA()),NA())</f>
        <v>1.1229892382567407E-3</v>
      </c>
      <c r="Y28" s="79">
        <f ca="1">IFERROR(IF(OR($BE28=45,$BE28=45+Results!$AR$2),VLOOKUP($C28,Data_qPCR,Y$3+2,FALSE),NA()),NA())</f>
        <v>1.1229892382567407E-3</v>
      </c>
      <c r="Z28" s="79">
        <f ca="1">IFERROR(IF(OR($BE28=45,$BE28=45+Results!$AR$2),VLOOKUP($C28,Data_qPCR,Z$3+2,FALSE),NA()),NA())</f>
        <v>3.4163427451097731E-3</v>
      </c>
      <c r="AA28" s="79">
        <f ca="1">IFERROR(IF(OR($BE28=45,$BE28=45+Results!$AR$2),VLOOKUP($C28,Data_qPCR,AA$3+2,FALSE),NA()),NA())</f>
        <v>1.1832042914902998E-2</v>
      </c>
      <c r="AB28" s="79">
        <f ca="1">IFERROR(IF(OR($BE28=45,$BE28=45+Results!$AR$2),VLOOKUP($C28,Data_qPCR,AB$3+2,FALSE),NA()),NA())</f>
        <v>2.6828200009112482E-2</v>
      </c>
      <c r="AC28" s="79">
        <f ca="1">IFERROR(IF(OR($BE28=45,$BE28=45+Results!$AR$2),VLOOKUP($C28,Data_qPCR,AC$3+2,FALSE),NA()),NA())</f>
        <v>5.0453649290957574E-2</v>
      </c>
      <c r="AD28" s="79">
        <f ca="1">IFERROR(IF(OR($BE28=45,$BE28=45+Results!$AR$2),VLOOKUP($C28,Data_qPCR,AD$3+2,FALSE),NA()),NA())</f>
        <v>8.9769353032134694E-2</v>
      </c>
      <c r="AE28" s="79">
        <f ca="1">IFERROR(IF(OR($BE28=45,$BE28=45+Results!$AR$2),VLOOKUP($C28,Data_qPCR,AE$3+2,FALSE),NA()),NA())</f>
        <v>0.15005837880797357</v>
      </c>
      <c r="AF28" s="79">
        <f ca="1">IFERROR(IF(OR($BE28=45,$BE28=45+Results!$AR$2),VLOOKUP($C28,Data_qPCR,AF$3+2,FALSE),NA()),NA())</f>
        <v>0.23853485910804761</v>
      </c>
      <c r="AG28" s="79">
        <f ca="1">IFERROR(IF(OR($BE28=45,$BE28=45+Results!$AR$2),VLOOKUP($C28,Data_qPCR,AG$3+2,FALSE),NA()),NA())</f>
        <v>0.35539565264650397</v>
      </c>
      <c r="AH28" s="79">
        <f ca="1">IFERROR(IF(OR($BE28=45,$BE28=45+Results!$AR$2),VLOOKUP($C28,Data_qPCR,AH$3+2,FALSE),NA()),NA())</f>
        <v>0.48756845554374562</v>
      </c>
      <c r="AI28" s="79">
        <f ca="1">IFERROR(IF(OR($BE28=45,$BE28=45+Results!$AR$2),VLOOKUP($C28,Data_qPCR,AI$3+2,FALSE),NA()),NA())</f>
        <v>0.61619145424895605</v>
      </c>
      <c r="AJ28" s="79">
        <f ca="1">IFERROR(IF(OR($BE28=45,$BE28=45+Results!$AR$2),VLOOKUP($C28,Data_qPCR,AJ$3+2,FALSE),NA()),NA())</f>
        <v>0.72114981233249953</v>
      </c>
      <c r="AK28" s="79">
        <f ca="1">IFERROR(IF(OR($BE28=45,$BE28=45+Results!$AR$2),VLOOKUP($C28,Data_qPCR,AK$3+2,FALSE),NA()),NA())</f>
        <v>0.79742397300612056</v>
      </c>
      <c r="AL28" s="79">
        <f ca="1">IFERROR(IF(OR($BE28=45,$BE28=45+Results!$AR$2),VLOOKUP($C28,Data_qPCR,AL$3+2,FALSE),NA()),NA())</f>
        <v>0.84952222551113776</v>
      </c>
      <c r="AM28" s="79">
        <f ca="1">IFERROR(IF(OR($BE28=45,$BE28=45+Results!$AR$2),VLOOKUP($C28,Data_qPCR,AM$3+2,FALSE),NA()),NA())</f>
        <v>0.88733579765334936</v>
      </c>
      <c r="AN28" s="79">
        <f ca="1">IFERROR(IF(OR($BE28=45,$BE28=45+Results!$AR$2),VLOOKUP($C28,Data_qPCR,AN$3+2,FALSE),NA()),NA())</f>
        <v>0.91880992686724805</v>
      </c>
      <c r="AO28" s="79">
        <f ca="1">IFERROR(IF(OR($BE28=45,$BE28=45+Results!$AR$2),VLOOKUP($C28,Data_qPCR,AO$3+2,FALSE),NA()),NA())</f>
        <v>0.94533824294123059</v>
      </c>
      <c r="AP28" s="79">
        <f ca="1">IFERROR(IF(OR($BE28=45,$BE28=45+Results!$AR$2),VLOOKUP($C28,Data_qPCR,AP$3+2,FALSE),NA()),NA())</f>
        <v>0.96675801169661291</v>
      </c>
      <c r="AQ28" s="79">
        <f ca="1">IFERROR(IF(OR($BE28=45,$BE28=45+Results!$AR$2),VLOOKUP($C28,Data_qPCR,AQ$3+2,FALSE),NA()),NA())</f>
        <v>0.98230134444461903</v>
      </c>
      <c r="AR28" s="79">
        <f ca="1">IFERROR(IF(OR($BE28=45,$BE28=45+Results!$AR$2),VLOOKUP($C28,Data_qPCR,AR$3+2,FALSE),NA()),NA())</f>
        <v>0.9946390035821614</v>
      </c>
      <c r="AS28" s="79">
        <f ca="1">IFERROR(IF(OR($BE28=45,$BE28=45+Results!$AR$2),VLOOKUP($C28,Data_qPCR,AS$3+2,FALSE),NA()),NA())</f>
        <v>1</v>
      </c>
      <c r="AT28" s="79" t="e">
        <f ca="1">IFERROR(IF(OR($BE28=45,$BE28=45+Results!$AR$2),VLOOKUP($C28,Data_qPCR,AT$3+2,FALSE),NA()),NA())</f>
        <v>#N/A</v>
      </c>
      <c r="AU28" s="79" t="e">
        <f ca="1">IFERROR(IF(OR($BE28=45,$BE28=45+Results!$AR$2),VLOOKUP($C28,Data_qPCR,AU$3+2,FALSE),NA()),NA())</f>
        <v>#N/A</v>
      </c>
      <c r="AV28" s="79" t="e">
        <f ca="1">IFERROR(IF(OR($BE28=45,$BE28=45+Results!$AR$2),VLOOKUP($C28,Data_qPCR,AV$3+2,FALSE),NA()),NA())</f>
        <v>#N/A</v>
      </c>
      <c r="AW28" s="79" t="e">
        <f ca="1">IFERROR(IF(OR($BE28=45,$BE28=45+Results!$AR$2),VLOOKUP($C28,Data_qPCR,AW$3+2,FALSE),NA()),NA())</f>
        <v>#N/A</v>
      </c>
      <c r="AX28" s="79" t="e">
        <f ca="1">IFERROR(IF(OR($BE28=45,$BE28=45+Results!$AR$2),VLOOKUP($C28,Data_qPCR,AX$3+2,FALSE),NA()),NA())</f>
        <v>#N/A</v>
      </c>
      <c r="AY28" s="79" t="e">
        <f ca="1">IFERROR(IF(OR($BE28=45,$BE28=45+Results!$AR$2),VLOOKUP($C28,Data_qPCR,AY$3+2,FALSE),NA()),NA())</f>
        <v>#N/A</v>
      </c>
      <c r="AZ28" s="79" t="e">
        <f ca="1">IFERROR(IF(OR($BE28=45,$BE28=45+Results!$AR$2),VLOOKUP($C28,Data_qPCR,AZ$3+2,FALSE),NA()),NA())</f>
        <v>#N/A</v>
      </c>
      <c r="BA28" s="79" t="e">
        <f ca="1">IFERROR(IF(OR($BE28=45,$BE28=45+Results!$AR$2),VLOOKUP($C28,Data_qPCR,BA$3+2,FALSE),NA()),NA())</f>
        <v>#N/A</v>
      </c>
      <c r="BB28" s="79" t="e">
        <f ca="1">IFERROR(IF(OR($BE28=45,$BE28=45+Results!$AR$2),VLOOKUP($C28,Data_qPCR,BB$3+2,FALSE),NA()),NA())</f>
        <v>#N/A</v>
      </c>
      <c r="BC28" s="79" t="e">
        <f ca="1">IFERROR(IF(OR($BE28=45,$BE28=45+Results!$AR$2),VLOOKUP($C28,Data_qPCR,BC$3+2,FALSE),NA()),NA())</f>
        <v>#N/A</v>
      </c>
      <c r="BD28" s="79" t="str">
        <f t="shared" ca="1" si="6"/>
        <v/>
      </c>
      <c r="BE28">
        <f ca="1">IFERROR(IF(LEFT(C28,1)+0=Results!$C$4,INDEX(Results!$AM$8:$BJ$23,CODE(RIGHT(LEFT(C28,2),1))-64,RIGHT(C28,LEN(C28)-2)+0),IF(Results!$AL$7=2,2,45)),"")</f>
        <v>45</v>
      </c>
      <c r="BF28">
        <f t="shared" ca="1" si="5"/>
        <v>10104</v>
      </c>
      <c r="BG28" s="104">
        <f ca="1">IFERROR(IF(LEFT(C28,1)+0=Results!$C$4,INDEX(Results!$CK$8:$DH$23,CODE(RIGHT(LEFT(C28,2),1))-64,RIGHT(C28,LEN(C28)-2)+0),IF(Results!$AL$7=2,2,45)),"")</f>
        <v>0</v>
      </c>
    </row>
    <row r="29" spans="1:59" x14ac:dyDescent="0.25">
      <c r="A29">
        <f t="shared" ca="1" si="0"/>
        <v>26</v>
      </c>
      <c r="B29">
        <v>26</v>
      </c>
      <c r="C29" t="str">
        <f t="shared" ca="1" si="2"/>
        <v>1B4</v>
      </c>
      <c r="D29" t="str">
        <f t="shared" ca="1" si="3"/>
        <v>3N_SodA</v>
      </c>
      <c r="E29" s="268" t="str">
        <f t="shared" ca="1" si="4"/>
        <v>1B4-3N_SodA</v>
      </c>
      <c r="F29" s="79">
        <f ca="1">IFERROR(IF(OR($BE29=45,$BE29=45+Results!$AR$2),VLOOKUP($C29,Data_qPCR,F$3+2,FALSE),NA()),NA())</f>
        <v>2.2507141013607804E-4</v>
      </c>
      <c r="G29" s="79">
        <f ca="1">IFERROR(IF(OR($BE29=45,$BE29=45+Results!$AR$2),VLOOKUP($C29,Data_qPCR,G$3+2,FALSE),NA()),NA())</f>
        <v>2.2507141013607804E-4</v>
      </c>
      <c r="H29" s="79">
        <f ca="1">IFERROR(IF(OR($BE29=45,$BE29=45+Results!$AR$2),VLOOKUP($C29,Data_qPCR,H$3+2,FALSE),NA()),NA())</f>
        <v>2.2507141013607804E-4</v>
      </c>
      <c r="I29" s="79">
        <f ca="1">IFERROR(IF(OR($BE29=45,$BE29=45+Results!$AR$2),VLOOKUP($C29,Data_qPCR,I$3+2,FALSE),NA()),NA())</f>
        <v>2.2507141013607804E-4</v>
      </c>
      <c r="J29" s="79">
        <f ca="1">IFERROR(IF(OR($BE29=45,$BE29=45+Results!$AR$2),VLOOKUP($C29,Data_qPCR,J$3+2,FALSE),NA()),NA())</f>
        <v>2.2507141013607804E-4</v>
      </c>
      <c r="K29" s="79">
        <f ca="1">IFERROR(IF(OR($BE29=45,$BE29=45+Results!$AR$2),VLOOKUP($C29,Data_qPCR,K$3+2,FALSE),NA()),NA())</f>
        <v>2.2507141013607804E-4</v>
      </c>
      <c r="L29" s="79">
        <f ca="1">IFERROR(IF(OR($BE29=45,$BE29=45+Results!$AR$2),VLOOKUP($C29,Data_qPCR,L$3+2,FALSE),NA()),NA())</f>
        <v>2.2507141013607804E-4</v>
      </c>
      <c r="M29" s="79">
        <f ca="1">IFERROR(IF(OR($BE29=45,$BE29=45+Results!$AR$2),VLOOKUP($C29,Data_qPCR,M$3+2,FALSE),NA()),NA())</f>
        <v>2.2507141013607804E-4</v>
      </c>
      <c r="N29" s="79">
        <f ca="1">IFERROR(IF(OR($BE29=45,$BE29=45+Results!$AR$2),VLOOKUP($C29,Data_qPCR,N$3+2,FALSE),NA()),NA())</f>
        <v>2.2507141013607804E-4</v>
      </c>
      <c r="O29" s="79">
        <f ca="1">IFERROR(IF(OR($BE29=45,$BE29=45+Results!$AR$2),VLOOKUP($C29,Data_qPCR,O$3+2,FALSE),NA()),NA())</f>
        <v>2.2507141013607804E-4</v>
      </c>
      <c r="P29" s="79">
        <f ca="1">IFERROR(IF(OR($BE29=45,$BE29=45+Results!$AR$2),VLOOKUP($C29,Data_qPCR,P$3+2,FALSE),NA()),NA())</f>
        <v>2.2507141013607804E-4</v>
      </c>
      <c r="Q29" s="79">
        <f ca="1">IFERROR(IF(OR($BE29=45,$BE29=45+Results!$AR$2),VLOOKUP($C29,Data_qPCR,Q$3+2,FALSE),NA()),NA())</f>
        <v>2.2507141013607804E-4</v>
      </c>
      <c r="R29" s="79">
        <f ca="1">IFERROR(IF(OR($BE29=45,$BE29=45+Results!$AR$2),VLOOKUP($C29,Data_qPCR,R$3+2,FALSE),NA()),NA())</f>
        <v>2.2507141013607804E-4</v>
      </c>
      <c r="S29" s="79">
        <f ca="1">IFERROR(IF(OR($BE29=45,$BE29=45+Results!$AR$2),VLOOKUP($C29,Data_qPCR,S$3+2,FALSE),NA()),NA())</f>
        <v>2.2507141013607804E-4</v>
      </c>
      <c r="T29" s="79">
        <f ca="1">IFERROR(IF(OR($BE29=45,$BE29=45+Results!$AR$2),VLOOKUP($C29,Data_qPCR,T$3+2,FALSE),NA()),NA())</f>
        <v>2.2507141013607804E-4</v>
      </c>
      <c r="U29" s="79">
        <f ca="1">IFERROR(IF(OR($BE29=45,$BE29=45+Results!$AR$2),VLOOKUP($C29,Data_qPCR,U$3+2,FALSE),NA()),NA())</f>
        <v>2.2507141013607804E-4</v>
      </c>
      <c r="V29" s="79">
        <f ca="1">IFERROR(IF(OR($BE29=45,$BE29=45+Results!$AR$2),VLOOKUP($C29,Data_qPCR,V$3+2,FALSE),NA()),NA())</f>
        <v>2.2507141013607804E-4</v>
      </c>
      <c r="W29" s="79">
        <f ca="1">IFERROR(IF(OR($BE29=45,$BE29=45+Results!$AR$2),VLOOKUP($C29,Data_qPCR,W$3+2,FALSE),NA()),NA())</f>
        <v>2.2507141013607804E-4</v>
      </c>
      <c r="X29" s="79">
        <f ca="1">IFERROR(IF(OR($BE29=45,$BE29=45+Results!$AR$2),VLOOKUP($C29,Data_qPCR,X$3+2,FALSE),NA()),NA())</f>
        <v>2.2507141013607804E-4</v>
      </c>
      <c r="Y29" s="79">
        <f ca="1">IFERROR(IF(OR($BE29=45,$BE29=45+Results!$AR$2),VLOOKUP($C29,Data_qPCR,Y$3+2,FALSE),NA()),NA())</f>
        <v>2.2507141013607804E-4</v>
      </c>
      <c r="Z29" s="79">
        <f ca="1">IFERROR(IF(OR($BE29=45,$BE29=45+Results!$AR$2),VLOOKUP($C29,Data_qPCR,Z$3+2,FALSE),NA()),NA())</f>
        <v>4.9593357406598265E-3</v>
      </c>
      <c r="AA29" s="79">
        <f ca="1">IFERROR(IF(OR($BE29=45,$BE29=45+Results!$AR$2),VLOOKUP($C29,Data_qPCR,AA$3+2,FALSE),NA()),NA())</f>
        <v>1.4119317318532816E-2</v>
      </c>
      <c r="AB29" s="79">
        <f ca="1">IFERROR(IF(OR($BE29=45,$BE29=45+Results!$AR$2),VLOOKUP($C29,Data_qPCR,AB$3+2,FALSE),NA()),NA())</f>
        <v>2.8764600268302999E-2</v>
      </c>
      <c r="AC29" s="79">
        <f ca="1">IFERROR(IF(OR($BE29=45,$BE29=45+Results!$AR$2),VLOOKUP($C29,Data_qPCR,AC$3+2,FALSE),NA()),NA())</f>
        <v>5.4975130865318307E-2</v>
      </c>
      <c r="AD29" s="79">
        <f ca="1">IFERROR(IF(OR($BE29=45,$BE29=45+Results!$AR$2),VLOOKUP($C29,Data_qPCR,AD$3+2,FALSE),NA()),NA())</f>
        <v>9.5411519900393676E-2</v>
      </c>
      <c r="AE29" s="79">
        <f ca="1">IFERROR(IF(OR($BE29=45,$BE29=45+Results!$AR$2),VLOOKUP($C29,Data_qPCR,AE$3+2,FALSE),NA()),NA())</f>
        <v>0.15851581942346421</v>
      </c>
      <c r="AF29" s="79">
        <f ca="1">IFERROR(IF(OR($BE29=45,$BE29=45+Results!$AR$2),VLOOKUP($C29,Data_qPCR,AF$3+2,FALSE),NA()),NA())</f>
        <v>0.24873358254815567</v>
      </c>
      <c r="AG29" s="79">
        <f ca="1">IFERROR(IF(OR($BE29=45,$BE29=45+Results!$AR$2),VLOOKUP($C29,Data_qPCR,AG$3+2,FALSE),NA()),NA())</f>
        <v>0.36699088438416899</v>
      </c>
      <c r="AH29" s="79">
        <f ca="1">IFERROR(IF(OR($BE29=45,$BE29=45+Results!$AR$2),VLOOKUP($C29,Data_qPCR,AH$3+2,FALSE),NA()),NA())</f>
        <v>0.49973403522687909</v>
      </c>
      <c r="AI29" s="79">
        <f ca="1">IFERROR(IF(OR($BE29=45,$BE29=45+Results!$AR$2),VLOOKUP($C29,Data_qPCR,AI$3+2,FALSE),NA()),NA())</f>
        <v>0.62733374801978792</v>
      </c>
      <c r="AJ29" s="79">
        <f ca="1">IFERROR(IF(OR($BE29=45,$BE29=45+Results!$AR$2),VLOOKUP($C29,Data_qPCR,AJ$3+2,FALSE),NA()),NA())</f>
        <v>0.73086085696603875</v>
      </c>
      <c r="AK29" s="79">
        <f ca="1">IFERROR(IF(OR($BE29=45,$BE29=45+Results!$AR$2),VLOOKUP($C29,Data_qPCR,AK$3+2,FALSE),NA()),NA())</f>
        <v>0.8057188069305673</v>
      </c>
      <c r="AL29" s="79">
        <f ca="1">IFERROR(IF(OR($BE29=45,$BE29=45+Results!$AR$2),VLOOKUP($C29,Data_qPCR,AL$3+2,FALSE),NA()),NA())</f>
        <v>0.85533084352998856</v>
      </c>
      <c r="AM29" s="79">
        <f ca="1">IFERROR(IF(OR($BE29=45,$BE29=45+Results!$AR$2),VLOOKUP($C29,Data_qPCR,AM$3+2,FALSE),NA()),NA())</f>
        <v>0.89135753143137431</v>
      </c>
      <c r="AN29" s="79">
        <f ca="1">IFERROR(IF(OR($BE29=45,$BE29=45+Results!$AR$2),VLOOKUP($C29,Data_qPCR,AN$3+2,FALSE),NA()),NA())</f>
        <v>0.91986498707855313</v>
      </c>
      <c r="AO29" s="79">
        <f ca="1">IFERROR(IF(OR($BE29=45,$BE29=45+Results!$AR$2),VLOOKUP($C29,Data_qPCR,AO$3+2,FALSE),NA()),NA())</f>
        <v>0.94487505584257081</v>
      </c>
      <c r="AP29" s="79">
        <f ca="1">IFERROR(IF(OR($BE29=45,$BE29=45+Results!$AR$2),VLOOKUP($C29,Data_qPCR,AP$3+2,FALSE),NA()),NA())</f>
        <v>0.96516211683440167</v>
      </c>
      <c r="AQ29" s="79">
        <f ca="1">IFERROR(IF(OR($BE29=45,$BE29=45+Results!$AR$2),VLOOKUP($C29,Data_qPCR,AQ$3+2,FALSE),NA()),NA())</f>
        <v>0.98172905484225426</v>
      </c>
      <c r="AR29" s="79">
        <f ca="1">IFERROR(IF(OR($BE29=45,$BE29=45+Results!$AR$2),VLOOKUP($C29,Data_qPCR,AR$3+2,FALSE),NA()),NA())</f>
        <v>0.99426966380879378</v>
      </c>
      <c r="AS29" s="79">
        <f ca="1">IFERROR(IF(OR($BE29=45,$BE29=45+Results!$AR$2),VLOOKUP($C29,Data_qPCR,AS$3+2,FALSE),NA()),NA())</f>
        <v>1</v>
      </c>
      <c r="AT29" s="79" t="e">
        <f ca="1">IFERROR(IF(OR($BE29=45,$BE29=45+Results!$AR$2),VLOOKUP($C29,Data_qPCR,AT$3+2,FALSE),NA()),NA())</f>
        <v>#N/A</v>
      </c>
      <c r="AU29" s="79" t="e">
        <f ca="1">IFERROR(IF(OR($BE29=45,$BE29=45+Results!$AR$2),VLOOKUP($C29,Data_qPCR,AU$3+2,FALSE),NA()),NA())</f>
        <v>#N/A</v>
      </c>
      <c r="AV29" s="79" t="e">
        <f ca="1">IFERROR(IF(OR($BE29=45,$BE29=45+Results!$AR$2),VLOOKUP($C29,Data_qPCR,AV$3+2,FALSE),NA()),NA())</f>
        <v>#N/A</v>
      </c>
      <c r="AW29" s="79" t="e">
        <f ca="1">IFERROR(IF(OR($BE29=45,$BE29=45+Results!$AR$2),VLOOKUP($C29,Data_qPCR,AW$3+2,FALSE),NA()),NA())</f>
        <v>#N/A</v>
      </c>
      <c r="AX29" s="79" t="e">
        <f ca="1">IFERROR(IF(OR($BE29=45,$BE29=45+Results!$AR$2),VLOOKUP($C29,Data_qPCR,AX$3+2,FALSE),NA()),NA())</f>
        <v>#N/A</v>
      </c>
      <c r="AY29" s="79" t="e">
        <f ca="1">IFERROR(IF(OR($BE29=45,$BE29=45+Results!$AR$2),VLOOKUP($C29,Data_qPCR,AY$3+2,FALSE),NA()),NA())</f>
        <v>#N/A</v>
      </c>
      <c r="AZ29" s="79" t="e">
        <f ca="1">IFERROR(IF(OR($BE29=45,$BE29=45+Results!$AR$2),VLOOKUP($C29,Data_qPCR,AZ$3+2,FALSE),NA()),NA())</f>
        <v>#N/A</v>
      </c>
      <c r="BA29" s="79" t="e">
        <f ca="1">IFERROR(IF(OR($BE29=45,$BE29=45+Results!$AR$2),VLOOKUP($C29,Data_qPCR,BA$3+2,FALSE),NA()),NA())</f>
        <v>#N/A</v>
      </c>
      <c r="BB29" s="79" t="e">
        <f ca="1">IFERROR(IF(OR($BE29=45,$BE29=45+Results!$AR$2),VLOOKUP($C29,Data_qPCR,BB$3+2,FALSE),NA()),NA())</f>
        <v>#N/A</v>
      </c>
      <c r="BC29" s="79" t="e">
        <f ca="1">IFERROR(IF(OR($BE29=45,$BE29=45+Results!$AR$2),VLOOKUP($C29,Data_qPCR,BC$3+2,FALSE),NA()),NA())</f>
        <v>#N/A</v>
      </c>
      <c r="BD29" s="79" t="str">
        <f t="shared" ca="1" si="6"/>
        <v/>
      </c>
      <c r="BE29">
        <f ca="1">IFERROR(IF(LEFT(C29,1)+0=Results!$C$4,INDEX(Results!$AM$8:$BJ$23,CODE(RIGHT(LEFT(C29,2),1))-64,RIGHT(C29,LEN(C29)-2)+0),IF(Results!$AL$7=2,2,45)),"")</f>
        <v>45</v>
      </c>
      <c r="BF29">
        <f t="shared" ca="1" si="5"/>
        <v>10204</v>
      </c>
      <c r="BG29" s="104">
        <f ca="1">IFERROR(IF(LEFT(C29,1)+0=Results!$C$4,INDEX(Results!$CK$8:$DH$23,CODE(RIGHT(LEFT(C29,2),1))-64,RIGHT(C29,LEN(C29)-2)+0),IF(Results!$AL$7=2,2,45)),"")</f>
        <v>0</v>
      </c>
    </row>
    <row r="30" spans="1:59" x14ac:dyDescent="0.25">
      <c r="A30">
        <f t="shared" ca="1" si="0"/>
        <v>27</v>
      </c>
      <c r="B30">
        <v>27</v>
      </c>
      <c r="C30" t="str">
        <f t="shared" ca="1" si="2"/>
        <v>1C4</v>
      </c>
      <c r="D30" t="str">
        <f t="shared" ca="1" si="3"/>
        <v>3N_OtsA</v>
      </c>
      <c r="E30" s="268" t="str">
        <f t="shared" ca="1" si="4"/>
        <v>1C4-3N_OtsA</v>
      </c>
      <c r="F30" s="79">
        <f ca="1">IFERROR(IF(OR($BE30=45,$BE30=45+Results!$AR$2),VLOOKUP($C30,Data_qPCR,F$3+2,FALSE),NA()),NA())</f>
        <v>6.9707355711866458E-5</v>
      </c>
      <c r="G30" s="79">
        <f ca="1">IFERROR(IF(OR($BE30=45,$BE30=45+Results!$AR$2),VLOOKUP($C30,Data_qPCR,G$3+2,FALSE),NA()),NA())</f>
        <v>6.9707355711866458E-5</v>
      </c>
      <c r="H30" s="79">
        <f ca="1">IFERROR(IF(OR($BE30=45,$BE30=45+Results!$AR$2),VLOOKUP($C30,Data_qPCR,H$3+2,FALSE),NA()),NA())</f>
        <v>6.9707355711866458E-5</v>
      </c>
      <c r="I30" s="79">
        <f ca="1">IFERROR(IF(OR($BE30=45,$BE30=45+Results!$AR$2),VLOOKUP($C30,Data_qPCR,I$3+2,FALSE),NA()),NA())</f>
        <v>6.9707355711866458E-5</v>
      </c>
      <c r="J30" s="79">
        <f ca="1">IFERROR(IF(OR($BE30=45,$BE30=45+Results!$AR$2),VLOOKUP($C30,Data_qPCR,J$3+2,FALSE),NA()),NA())</f>
        <v>6.9707355711866458E-5</v>
      </c>
      <c r="K30" s="79">
        <f ca="1">IFERROR(IF(OR($BE30=45,$BE30=45+Results!$AR$2),VLOOKUP($C30,Data_qPCR,K$3+2,FALSE),NA()),NA())</f>
        <v>6.9707355711866458E-5</v>
      </c>
      <c r="L30" s="79">
        <f ca="1">IFERROR(IF(OR($BE30=45,$BE30=45+Results!$AR$2),VLOOKUP($C30,Data_qPCR,L$3+2,FALSE),NA()),NA())</f>
        <v>6.9707355711866458E-5</v>
      </c>
      <c r="M30" s="79">
        <f ca="1">IFERROR(IF(OR($BE30=45,$BE30=45+Results!$AR$2),VLOOKUP($C30,Data_qPCR,M$3+2,FALSE),NA()),NA())</f>
        <v>6.9707355711866458E-5</v>
      </c>
      <c r="N30" s="79">
        <f ca="1">IFERROR(IF(OR($BE30=45,$BE30=45+Results!$AR$2),VLOOKUP($C30,Data_qPCR,N$3+2,FALSE),NA()),NA())</f>
        <v>6.9707355711866458E-5</v>
      </c>
      <c r="O30" s="79">
        <f ca="1">IFERROR(IF(OR($BE30=45,$BE30=45+Results!$AR$2),VLOOKUP($C30,Data_qPCR,O$3+2,FALSE),NA()),NA())</f>
        <v>6.9707355711866458E-5</v>
      </c>
      <c r="P30" s="79">
        <f ca="1">IFERROR(IF(OR($BE30=45,$BE30=45+Results!$AR$2),VLOOKUP($C30,Data_qPCR,P$3+2,FALSE),NA()),NA())</f>
        <v>6.9707355711866458E-5</v>
      </c>
      <c r="Q30" s="79">
        <f ca="1">IFERROR(IF(OR($BE30=45,$BE30=45+Results!$AR$2),VLOOKUP($C30,Data_qPCR,Q$3+2,FALSE),NA()),NA())</f>
        <v>6.9707355711866458E-5</v>
      </c>
      <c r="R30" s="79">
        <f ca="1">IFERROR(IF(OR($BE30=45,$BE30=45+Results!$AR$2),VLOOKUP($C30,Data_qPCR,R$3+2,FALSE),NA()),NA())</f>
        <v>6.9707355711866458E-5</v>
      </c>
      <c r="S30" s="79">
        <f ca="1">IFERROR(IF(OR($BE30=45,$BE30=45+Results!$AR$2),VLOOKUP($C30,Data_qPCR,S$3+2,FALSE),NA()),NA())</f>
        <v>6.9707355711866458E-5</v>
      </c>
      <c r="T30" s="79">
        <f ca="1">IFERROR(IF(OR($BE30=45,$BE30=45+Results!$AR$2),VLOOKUP($C30,Data_qPCR,T$3+2,FALSE),NA()),NA())</f>
        <v>6.9707355711866458E-5</v>
      </c>
      <c r="U30" s="79">
        <f ca="1">IFERROR(IF(OR($BE30=45,$BE30=45+Results!$AR$2),VLOOKUP($C30,Data_qPCR,U$3+2,FALSE),NA()),NA())</f>
        <v>6.9707355711866458E-5</v>
      </c>
      <c r="V30" s="79">
        <f ca="1">IFERROR(IF(OR($BE30=45,$BE30=45+Results!$AR$2),VLOOKUP($C30,Data_qPCR,V$3+2,FALSE),NA()),NA())</f>
        <v>6.9707355711866458E-5</v>
      </c>
      <c r="W30" s="79">
        <f ca="1">IFERROR(IF(OR($BE30=45,$BE30=45+Results!$AR$2),VLOOKUP($C30,Data_qPCR,W$3+2,FALSE),NA()),NA())</f>
        <v>6.9707355711866458E-5</v>
      </c>
      <c r="X30" s="79">
        <f ca="1">IFERROR(IF(OR($BE30=45,$BE30=45+Results!$AR$2),VLOOKUP($C30,Data_qPCR,X$3+2,FALSE),NA()),NA())</f>
        <v>6.9707355711866458E-5</v>
      </c>
      <c r="Y30" s="79">
        <f ca="1">IFERROR(IF(OR($BE30=45,$BE30=45+Results!$AR$2),VLOOKUP($C30,Data_qPCR,Y$3+2,FALSE),NA()),NA())</f>
        <v>6.9707355711866458E-5</v>
      </c>
      <c r="Z30" s="79">
        <f ca="1">IFERROR(IF(OR($BE30=45,$BE30=45+Results!$AR$2),VLOOKUP($C30,Data_qPCR,Z$3+2,FALSE),NA()),NA())</f>
        <v>6.9707355711866458E-5</v>
      </c>
      <c r="AA30" s="79">
        <f ca="1">IFERROR(IF(OR($BE30=45,$BE30=45+Results!$AR$2),VLOOKUP($C30,Data_qPCR,AA$3+2,FALSE),NA()),NA())</f>
        <v>6.9707355711866458E-5</v>
      </c>
      <c r="AB30" s="79">
        <f ca="1">IFERROR(IF(OR($BE30=45,$BE30=45+Results!$AR$2),VLOOKUP($C30,Data_qPCR,AB$3+2,FALSE),NA()),NA())</f>
        <v>6.9707355711866458E-5</v>
      </c>
      <c r="AC30" s="79">
        <f ca="1">IFERROR(IF(OR($BE30=45,$BE30=45+Results!$AR$2),VLOOKUP($C30,Data_qPCR,AC$3+2,FALSE),NA()),NA())</f>
        <v>3.2407069113849787E-3</v>
      </c>
      <c r="AD30" s="79">
        <f ca="1">IFERROR(IF(OR($BE30=45,$BE30=45+Results!$AR$2),VLOOKUP($C30,Data_qPCR,AD$3+2,FALSE),NA()),NA())</f>
        <v>9.9113676270263951E-3</v>
      </c>
      <c r="AE30" s="79">
        <f ca="1">IFERROR(IF(OR($BE30=45,$BE30=45+Results!$AR$2),VLOOKUP($C30,Data_qPCR,AE$3+2,FALSE),NA()),NA())</f>
        <v>2.3346616782284793E-2</v>
      </c>
      <c r="AF30" s="79">
        <f ca="1">IFERROR(IF(OR($BE30=45,$BE30=45+Results!$AR$2),VLOOKUP($C30,Data_qPCR,AF$3+2,FALSE),NA()),NA())</f>
        <v>4.8089559695379078E-2</v>
      </c>
      <c r="AG30" s="79">
        <f ca="1">IFERROR(IF(OR($BE30=45,$BE30=45+Results!$AR$2),VLOOKUP($C30,Data_qPCR,AG$3+2,FALSE),NA()),NA())</f>
        <v>9.4012842277611072E-2</v>
      </c>
      <c r="AH30" s="79">
        <f ca="1">IFERROR(IF(OR($BE30=45,$BE30=45+Results!$AR$2),VLOOKUP($C30,Data_qPCR,AH$3+2,FALSE),NA()),NA())</f>
        <v>0.17308735601846933</v>
      </c>
      <c r="AI30" s="79">
        <f ca="1">IFERROR(IF(OR($BE30=45,$BE30=45+Results!$AR$2),VLOOKUP($C30,Data_qPCR,AI$3+2,FALSE),NA()),NA())</f>
        <v>0.29634308557009703</v>
      </c>
      <c r="AJ30" s="79">
        <f ca="1">IFERROR(IF(OR($BE30=45,$BE30=45+Results!$AR$2),VLOOKUP($C30,Data_qPCR,AJ$3+2,FALSE),NA()),NA())</f>
        <v>0.45347043066683496</v>
      </c>
      <c r="AK30" s="79">
        <f ca="1">IFERROR(IF(OR($BE30=45,$BE30=45+Results!$AR$2),VLOOKUP($C30,Data_qPCR,AK$3+2,FALSE),NA()),NA())</f>
        <v>0.61776672675451838</v>
      </c>
      <c r="AL30" s="79">
        <f ca="1">IFERROR(IF(OR($BE30=45,$BE30=45+Results!$AR$2),VLOOKUP($C30,Data_qPCR,AL$3+2,FALSE),NA()),NA())</f>
        <v>0.75654554883286018</v>
      </c>
      <c r="AM30" s="79">
        <f ca="1">IFERROR(IF(OR($BE30=45,$BE30=45+Results!$AR$2),VLOOKUP($C30,Data_qPCR,AM$3+2,FALSE),NA()),NA())</f>
        <v>0.85456068849923594</v>
      </c>
      <c r="AN30" s="79">
        <f ca="1">IFERROR(IF(OR($BE30=45,$BE30=45+Results!$AR$2),VLOOKUP($C30,Data_qPCR,AN$3+2,FALSE),NA()),NA())</f>
        <v>0.91418649755973069</v>
      </c>
      <c r="AO30" s="79">
        <f ca="1">IFERROR(IF(OR($BE30=45,$BE30=45+Results!$AR$2),VLOOKUP($C30,Data_qPCR,AO$3+2,FALSE),NA()),NA())</f>
        <v>0.94885785252461396</v>
      </c>
      <c r="AP30" s="79">
        <f ca="1">IFERROR(IF(OR($BE30=45,$BE30=45+Results!$AR$2),VLOOKUP($C30,Data_qPCR,AP$3+2,FALSE),NA()),NA())</f>
        <v>0.97015465934846956</v>
      </c>
      <c r="AQ30" s="79">
        <f ca="1">IFERROR(IF(OR($BE30=45,$BE30=45+Results!$AR$2),VLOOKUP($C30,Data_qPCR,AQ$3+2,FALSE),NA()),NA())</f>
        <v>0.98522165947192575</v>
      </c>
      <c r="AR30" s="79">
        <f ca="1">IFERROR(IF(OR($BE30=45,$BE30=45+Results!$AR$2),VLOOKUP($C30,Data_qPCR,AR$3+2,FALSE),NA()),NA())</f>
        <v>0.99549202193021613</v>
      </c>
      <c r="AS30" s="79">
        <f ca="1">IFERROR(IF(OR($BE30=45,$BE30=45+Results!$AR$2),VLOOKUP($C30,Data_qPCR,AS$3+2,FALSE),NA()),NA())</f>
        <v>1</v>
      </c>
      <c r="AT30" s="79" t="e">
        <f ca="1">IFERROR(IF(OR($BE30=45,$BE30=45+Results!$AR$2),VLOOKUP($C30,Data_qPCR,AT$3+2,FALSE),NA()),NA())</f>
        <v>#N/A</v>
      </c>
      <c r="AU30" s="79" t="e">
        <f ca="1">IFERROR(IF(OR($BE30=45,$BE30=45+Results!$AR$2),VLOOKUP($C30,Data_qPCR,AU$3+2,FALSE),NA()),NA())</f>
        <v>#N/A</v>
      </c>
      <c r="AV30" s="79" t="e">
        <f ca="1">IFERROR(IF(OR($BE30=45,$BE30=45+Results!$AR$2),VLOOKUP($C30,Data_qPCR,AV$3+2,FALSE),NA()),NA())</f>
        <v>#N/A</v>
      </c>
      <c r="AW30" s="79" t="e">
        <f ca="1">IFERROR(IF(OR($BE30=45,$BE30=45+Results!$AR$2),VLOOKUP($C30,Data_qPCR,AW$3+2,FALSE),NA()),NA())</f>
        <v>#N/A</v>
      </c>
      <c r="AX30" s="79" t="e">
        <f ca="1">IFERROR(IF(OR($BE30=45,$BE30=45+Results!$AR$2),VLOOKUP($C30,Data_qPCR,AX$3+2,FALSE),NA()),NA())</f>
        <v>#N/A</v>
      </c>
      <c r="AY30" s="79" t="e">
        <f ca="1">IFERROR(IF(OR($BE30=45,$BE30=45+Results!$AR$2),VLOOKUP($C30,Data_qPCR,AY$3+2,FALSE),NA()),NA())</f>
        <v>#N/A</v>
      </c>
      <c r="AZ30" s="79" t="e">
        <f ca="1">IFERROR(IF(OR($BE30=45,$BE30=45+Results!$AR$2),VLOOKUP($C30,Data_qPCR,AZ$3+2,FALSE),NA()),NA())</f>
        <v>#N/A</v>
      </c>
      <c r="BA30" s="79" t="e">
        <f ca="1">IFERROR(IF(OR($BE30=45,$BE30=45+Results!$AR$2),VLOOKUP($C30,Data_qPCR,BA$3+2,FALSE),NA()),NA())</f>
        <v>#N/A</v>
      </c>
      <c r="BB30" s="79" t="e">
        <f ca="1">IFERROR(IF(OR($BE30=45,$BE30=45+Results!$AR$2),VLOOKUP($C30,Data_qPCR,BB$3+2,FALSE),NA()),NA())</f>
        <v>#N/A</v>
      </c>
      <c r="BC30" s="79" t="e">
        <f ca="1">IFERROR(IF(OR($BE30=45,$BE30=45+Results!$AR$2),VLOOKUP($C30,Data_qPCR,BC$3+2,FALSE),NA()),NA())</f>
        <v>#N/A</v>
      </c>
      <c r="BD30" s="79" t="str">
        <f t="shared" ca="1" si="6"/>
        <v/>
      </c>
      <c r="BE30">
        <f ca="1">IFERROR(IF(LEFT(C30,1)+0=Results!$C$4,INDEX(Results!$AM$8:$BJ$23,CODE(RIGHT(LEFT(C30,2),1))-64,RIGHT(C30,LEN(C30)-2)+0),IF(Results!$AL$7=2,2,45)),"")</f>
        <v>45</v>
      </c>
      <c r="BF30">
        <f t="shared" ca="1" si="5"/>
        <v>10304</v>
      </c>
      <c r="BG30" s="104">
        <f ca="1">IFERROR(IF(LEFT(C30,1)+0=Results!$C$4,INDEX(Results!$CK$8:$DH$23,CODE(RIGHT(LEFT(C30,2),1))-64,RIGHT(C30,LEN(C30)-2)+0),IF(Results!$AL$7=2,2,45)),"")</f>
        <v>0</v>
      </c>
    </row>
    <row r="31" spans="1:59" x14ac:dyDescent="0.25">
      <c r="A31">
        <f t="shared" ca="1" si="0"/>
        <v>28</v>
      </c>
      <c r="B31">
        <v>28</v>
      </c>
      <c r="C31" t="str">
        <f t="shared" ca="1" si="2"/>
        <v>1D4</v>
      </c>
      <c r="D31" t="str">
        <f t="shared" ca="1" si="3"/>
        <v>3N_OtsA</v>
      </c>
      <c r="E31" s="268" t="str">
        <f t="shared" ca="1" si="4"/>
        <v>1D4-3N_OtsA</v>
      </c>
      <c r="F31" s="79">
        <f ca="1">IFERROR(IF(OR($BE31=45,$BE31=45+Results!$AR$2),VLOOKUP($C31,Data_qPCR,F$3+2,FALSE),NA()),NA())</f>
        <v>1.5331177091762658E-4</v>
      </c>
      <c r="G31" s="79">
        <f ca="1">IFERROR(IF(OR($BE31=45,$BE31=45+Results!$AR$2),VLOOKUP($C31,Data_qPCR,G$3+2,FALSE),NA()),NA())</f>
        <v>1.5331177091762658E-4</v>
      </c>
      <c r="H31" s="79">
        <f ca="1">IFERROR(IF(OR($BE31=45,$BE31=45+Results!$AR$2),VLOOKUP($C31,Data_qPCR,H$3+2,FALSE),NA()),NA())</f>
        <v>1.5331177091762658E-4</v>
      </c>
      <c r="I31" s="79">
        <f ca="1">IFERROR(IF(OR($BE31=45,$BE31=45+Results!$AR$2),VLOOKUP($C31,Data_qPCR,I$3+2,FALSE),NA()),NA())</f>
        <v>1.5331177091762658E-4</v>
      </c>
      <c r="J31" s="79">
        <f ca="1">IFERROR(IF(OR($BE31=45,$BE31=45+Results!$AR$2),VLOOKUP($C31,Data_qPCR,J$3+2,FALSE),NA()),NA())</f>
        <v>1.5331177091762658E-4</v>
      </c>
      <c r="K31" s="79">
        <f ca="1">IFERROR(IF(OR($BE31=45,$BE31=45+Results!$AR$2),VLOOKUP($C31,Data_qPCR,K$3+2,FALSE),NA()),NA())</f>
        <v>1.5331177091762658E-4</v>
      </c>
      <c r="L31" s="79">
        <f ca="1">IFERROR(IF(OR($BE31=45,$BE31=45+Results!$AR$2),VLOOKUP($C31,Data_qPCR,L$3+2,FALSE),NA()),NA())</f>
        <v>1.5331177091762658E-4</v>
      </c>
      <c r="M31" s="79">
        <f ca="1">IFERROR(IF(OR($BE31=45,$BE31=45+Results!$AR$2),VLOOKUP($C31,Data_qPCR,M$3+2,FALSE),NA()),NA())</f>
        <v>1.5331177091762658E-4</v>
      </c>
      <c r="N31" s="79">
        <f ca="1">IFERROR(IF(OR($BE31=45,$BE31=45+Results!$AR$2),VLOOKUP($C31,Data_qPCR,N$3+2,FALSE),NA()),NA())</f>
        <v>1.5331177091762658E-4</v>
      </c>
      <c r="O31" s="79">
        <f ca="1">IFERROR(IF(OR($BE31=45,$BE31=45+Results!$AR$2),VLOOKUP($C31,Data_qPCR,O$3+2,FALSE),NA()),NA())</f>
        <v>1.5331177091762658E-4</v>
      </c>
      <c r="P31" s="79">
        <f ca="1">IFERROR(IF(OR($BE31=45,$BE31=45+Results!$AR$2),VLOOKUP($C31,Data_qPCR,P$3+2,FALSE),NA()),NA())</f>
        <v>1.5331177091762658E-4</v>
      </c>
      <c r="Q31" s="79">
        <f ca="1">IFERROR(IF(OR($BE31=45,$BE31=45+Results!$AR$2),VLOOKUP($C31,Data_qPCR,Q$3+2,FALSE),NA()),NA())</f>
        <v>1.5331177091762658E-4</v>
      </c>
      <c r="R31" s="79">
        <f ca="1">IFERROR(IF(OR($BE31=45,$BE31=45+Results!$AR$2),VLOOKUP($C31,Data_qPCR,R$3+2,FALSE),NA()),NA())</f>
        <v>1.5331177091762658E-4</v>
      </c>
      <c r="S31" s="79">
        <f ca="1">IFERROR(IF(OR($BE31=45,$BE31=45+Results!$AR$2),VLOOKUP($C31,Data_qPCR,S$3+2,FALSE),NA()),NA())</f>
        <v>1.5331177091762658E-4</v>
      </c>
      <c r="T31" s="79">
        <f ca="1">IFERROR(IF(OR($BE31=45,$BE31=45+Results!$AR$2),VLOOKUP($C31,Data_qPCR,T$3+2,FALSE),NA()),NA())</f>
        <v>1.5331177091762658E-4</v>
      </c>
      <c r="U31" s="79">
        <f ca="1">IFERROR(IF(OR($BE31=45,$BE31=45+Results!$AR$2),VLOOKUP($C31,Data_qPCR,U$3+2,FALSE),NA()),NA())</f>
        <v>1.5331177091762658E-4</v>
      </c>
      <c r="V31" s="79">
        <f ca="1">IFERROR(IF(OR($BE31=45,$BE31=45+Results!$AR$2),VLOOKUP($C31,Data_qPCR,V$3+2,FALSE),NA()),NA())</f>
        <v>1.5331177091762658E-4</v>
      </c>
      <c r="W31" s="79">
        <f ca="1">IFERROR(IF(OR($BE31=45,$BE31=45+Results!$AR$2),VLOOKUP($C31,Data_qPCR,W$3+2,FALSE),NA()),NA())</f>
        <v>1.5331177091762658E-4</v>
      </c>
      <c r="X31" s="79">
        <f ca="1">IFERROR(IF(OR($BE31=45,$BE31=45+Results!$AR$2),VLOOKUP($C31,Data_qPCR,X$3+2,FALSE),NA()),NA())</f>
        <v>1.5331177091762658E-4</v>
      </c>
      <c r="Y31" s="79">
        <f ca="1">IFERROR(IF(OR($BE31=45,$BE31=45+Results!$AR$2),VLOOKUP($C31,Data_qPCR,Y$3+2,FALSE),NA()),NA())</f>
        <v>1.5331177091762658E-4</v>
      </c>
      <c r="Z31" s="79">
        <f ca="1">IFERROR(IF(OR($BE31=45,$BE31=45+Results!$AR$2),VLOOKUP($C31,Data_qPCR,Z$3+2,FALSE),NA()),NA())</f>
        <v>1.5331177091762658E-4</v>
      </c>
      <c r="AA31" s="79">
        <f ca="1">IFERROR(IF(OR($BE31=45,$BE31=45+Results!$AR$2),VLOOKUP($C31,Data_qPCR,AA$3+2,FALSE),NA()),NA())</f>
        <v>1.5331177091762658E-4</v>
      </c>
      <c r="AB31" s="79">
        <f ca="1">IFERROR(IF(OR($BE31=45,$BE31=45+Results!$AR$2),VLOOKUP($C31,Data_qPCR,AB$3+2,FALSE),NA()),NA())</f>
        <v>1.5331177091762658E-4</v>
      </c>
      <c r="AC31" s="79">
        <f ca="1">IFERROR(IF(OR($BE31=45,$BE31=45+Results!$AR$2),VLOOKUP($C31,Data_qPCR,AC$3+2,FALSE),NA()),NA())</f>
        <v>2.6773118139265298E-3</v>
      </c>
      <c r="AD31" s="79">
        <f ca="1">IFERROR(IF(OR($BE31=45,$BE31=45+Results!$AR$2),VLOOKUP($C31,Data_qPCR,AD$3+2,FALSE),NA()),NA())</f>
        <v>8.7944490468370544E-3</v>
      </c>
      <c r="AE31" s="79">
        <f ca="1">IFERROR(IF(OR($BE31=45,$BE31=45+Results!$AR$2),VLOOKUP($C31,Data_qPCR,AE$3+2,FALSE),NA()),NA())</f>
        <v>2.1138018870141922E-2</v>
      </c>
      <c r="AF31" s="79">
        <f ca="1">IFERROR(IF(OR($BE31=45,$BE31=45+Results!$AR$2),VLOOKUP($C31,Data_qPCR,AF$3+2,FALSE),NA()),NA())</f>
        <v>4.4258080006776154E-2</v>
      </c>
      <c r="AG31" s="79">
        <f ca="1">IFERROR(IF(OR($BE31=45,$BE31=45+Results!$AR$2),VLOOKUP($C31,Data_qPCR,AG$3+2,FALSE),NA()),NA())</f>
        <v>8.7383687305452401E-2</v>
      </c>
      <c r="AH31" s="79">
        <f ca="1">IFERROR(IF(OR($BE31=45,$BE31=45+Results!$AR$2),VLOOKUP($C31,Data_qPCR,AH$3+2,FALSE),NA()),NA())</f>
        <v>0.16266811929324188</v>
      </c>
      <c r="AI31" s="79">
        <f ca="1">IFERROR(IF(OR($BE31=45,$BE31=45+Results!$AR$2),VLOOKUP($C31,Data_qPCR,AI$3+2,FALSE),NA()),NA())</f>
        <v>0.28201543068394935</v>
      </c>
      <c r="AJ31" s="79">
        <f ca="1">IFERROR(IF(OR($BE31=45,$BE31=45+Results!$AR$2),VLOOKUP($C31,Data_qPCR,AJ$3+2,FALSE),NA()),NA())</f>
        <v>0.43803485470906572</v>
      </c>
      <c r="AK31" s="79">
        <f ca="1">IFERROR(IF(OR($BE31=45,$BE31=45+Results!$AR$2),VLOOKUP($C31,Data_qPCR,AK$3+2,FALSE),NA()),NA())</f>
        <v>0.60395023551850735</v>
      </c>
      <c r="AL31" s="79">
        <f ca="1">IFERROR(IF(OR($BE31=45,$BE31=45+Results!$AR$2),VLOOKUP($C31,Data_qPCR,AL$3+2,FALSE),NA()),NA())</f>
        <v>0.74672429175000288</v>
      </c>
      <c r="AM31" s="79">
        <f ca="1">IFERROR(IF(OR($BE31=45,$BE31=45+Results!$AR$2),VLOOKUP($C31,Data_qPCR,AM$3+2,FALSE),NA()),NA())</f>
        <v>0.84840906911350844</v>
      </c>
      <c r="AN31" s="79">
        <f ca="1">IFERROR(IF(OR($BE31=45,$BE31=45+Results!$AR$2),VLOOKUP($C31,Data_qPCR,AN$3+2,FALSE),NA()),NA())</f>
        <v>0.91132243509230182</v>
      </c>
      <c r="AO31" s="79">
        <f ca="1">IFERROR(IF(OR($BE31=45,$BE31=45+Results!$AR$2),VLOOKUP($C31,Data_qPCR,AO$3+2,FALSE),NA()),NA())</f>
        <v>0.94707562501400122</v>
      </c>
      <c r="AP31" s="79">
        <f ca="1">IFERROR(IF(OR($BE31=45,$BE31=45+Results!$AR$2),VLOOKUP($C31,Data_qPCR,AP$3+2,FALSE),NA()),NA())</f>
        <v>0.96846562759868715</v>
      </c>
      <c r="AQ31" s="79">
        <f ca="1">IFERROR(IF(OR($BE31=45,$BE31=45+Results!$AR$2),VLOOKUP($C31,Data_qPCR,AQ$3+2,FALSE),NA()),NA())</f>
        <v>0.98325233427832182</v>
      </c>
      <c r="AR31" s="79">
        <f ca="1">IFERROR(IF(OR($BE31=45,$BE31=45+Results!$AR$2),VLOOKUP($C31,Data_qPCR,AR$3+2,FALSE),NA()),NA())</f>
        <v>0.99468721174094277</v>
      </c>
      <c r="AS31" s="79">
        <f ca="1">IFERROR(IF(OR($BE31=45,$BE31=45+Results!$AR$2),VLOOKUP($C31,Data_qPCR,AS$3+2,FALSE),NA()),NA())</f>
        <v>1</v>
      </c>
      <c r="AT31" s="79" t="e">
        <f ca="1">IFERROR(IF(OR($BE31=45,$BE31=45+Results!$AR$2),VLOOKUP($C31,Data_qPCR,AT$3+2,FALSE),NA()),NA())</f>
        <v>#N/A</v>
      </c>
      <c r="AU31" s="79" t="e">
        <f ca="1">IFERROR(IF(OR($BE31=45,$BE31=45+Results!$AR$2),VLOOKUP($C31,Data_qPCR,AU$3+2,FALSE),NA()),NA())</f>
        <v>#N/A</v>
      </c>
      <c r="AV31" s="79" t="e">
        <f ca="1">IFERROR(IF(OR($BE31=45,$BE31=45+Results!$AR$2),VLOOKUP($C31,Data_qPCR,AV$3+2,FALSE),NA()),NA())</f>
        <v>#N/A</v>
      </c>
      <c r="AW31" s="79" t="e">
        <f ca="1">IFERROR(IF(OR($BE31=45,$BE31=45+Results!$AR$2),VLOOKUP($C31,Data_qPCR,AW$3+2,FALSE),NA()),NA())</f>
        <v>#N/A</v>
      </c>
      <c r="AX31" s="79" t="e">
        <f ca="1">IFERROR(IF(OR($BE31=45,$BE31=45+Results!$AR$2),VLOOKUP($C31,Data_qPCR,AX$3+2,FALSE),NA()),NA())</f>
        <v>#N/A</v>
      </c>
      <c r="AY31" s="79" t="e">
        <f ca="1">IFERROR(IF(OR($BE31=45,$BE31=45+Results!$AR$2),VLOOKUP($C31,Data_qPCR,AY$3+2,FALSE),NA()),NA())</f>
        <v>#N/A</v>
      </c>
      <c r="AZ31" s="79" t="e">
        <f ca="1">IFERROR(IF(OR($BE31=45,$BE31=45+Results!$AR$2),VLOOKUP($C31,Data_qPCR,AZ$3+2,FALSE),NA()),NA())</f>
        <v>#N/A</v>
      </c>
      <c r="BA31" s="79" t="e">
        <f ca="1">IFERROR(IF(OR($BE31=45,$BE31=45+Results!$AR$2),VLOOKUP($C31,Data_qPCR,BA$3+2,FALSE),NA()),NA())</f>
        <v>#N/A</v>
      </c>
      <c r="BB31" s="79" t="e">
        <f ca="1">IFERROR(IF(OR($BE31=45,$BE31=45+Results!$AR$2),VLOOKUP($C31,Data_qPCR,BB$3+2,FALSE),NA()),NA())</f>
        <v>#N/A</v>
      </c>
      <c r="BC31" s="79" t="e">
        <f ca="1">IFERROR(IF(OR($BE31=45,$BE31=45+Results!$AR$2),VLOOKUP($C31,Data_qPCR,BC$3+2,FALSE),NA()),NA())</f>
        <v>#N/A</v>
      </c>
      <c r="BD31" s="79" t="str">
        <f t="shared" ca="1" si="6"/>
        <v/>
      </c>
      <c r="BE31">
        <f ca="1">IFERROR(IF(LEFT(C31,1)+0=Results!$C$4,INDEX(Results!$AM$8:$BJ$23,CODE(RIGHT(LEFT(C31,2),1))-64,RIGHT(C31,LEN(C31)-2)+0),IF(Results!$AL$7=2,2,45)),"")</f>
        <v>45</v>
      </c>
      <c r="BF31">
        <f t="shared" ca="1" si="5"/>
        <v>10404</v>
      </c>
      <c r="BG31" s="104">
        <f ca="1">IFERROR(IF(LEFT(C31,1)+0=Results!$C$4,INDEX(Results!$CK$8:$DH$23,CODE(RIGHT(LEFT(C31,2),1))-64,RIGHT(C31,LEN(C31)-2)+0),IF(Results!$AL$7=2,2,45)),"")</f>
        <v>0</v>
      </c>
    </row>
    <row r="32" spans="1:59" x14ac:dyDescent="0.25">
      <c r="A32">
        <f t="shared" ca="1" si="0"/>
        <v>29</v>
      </c>
      <c r="B32">
        <v>29</v>
      </c>
      <c r="C32" t="str">
        <f t="shared" ca="1" si="2"/>
        <v>1E4</v>
      </c>
      <c r="D32" t="str">
        <f t="shared" ca="1" si="3"/>
        <v>3N_Rpon2</v>
      </c>
      <c r="E32" s="268" t="str">
        <f t="shared" ca="1" si="4"/>
        <v>1E4-3N_Rpon2</v>
      </c>
      <c r="F32" s="79">
        <f ca="1">IFERROR(IF(OR($BE32=45,$BE32=45+Results!$AR$2),VLOOKUP($C32,Data_qPCR,F$3+2,FALSE),NA()),NA())</f>
        <v>1.1710289617181776E-4</v>
      </c>
      <c r="G32" s="79">
        <f ca="1">IFERROR(IF(OR($BE32=45,$BE32=45+Results!$AR$2),VLOOKUP($C32,Data_qPCR,G$3+2,FALSE),NA()),NA())</f>
        <v>1.1710289617181776E-4</v>
      </c>
      <c r="H32" s="79">
        <f ca="1">IFERROR(IF(OR($BE32=45,$BE32=45+Results!$AR$2),VLOOKUP($C32,Data_qPCR,H$3+2,FALSE),NA()),NA())</f>
        <v>1.1710289617181776E-4</v>
      </c>
      <c r="I32" s="79">
        <f ca="1">IFERROR(IF(OR($BE32=45,$BE32=45+Results!$AR$2),VLOOKUP($C32,Data_qPCR,I$3+2,FALSE),NA()),NA())</f>
        <v>1.1710289617181776E-4</v>
      </c>
      <c r="J32" s="79">
        <f ca="1">IFERROR(IF(OR($BE32=45,$BE32=45+Results!$AR$2),VLOOKUP($C32,Data_qPCR,J$3+2,FALSE),NA()),NA())</f>
        <v>1.1710289617181776E-4</v>
      </c>
      <c r="K32" s="79">
        <f ca="1">IFERROR(IF(OR($BE32=45,$BE32=45+Results!$AR$2),VLOOKUP($C32,Data_qPCR,K$3+2,FALSE),NA()),NA())</f>
        <v>1.1710289617181776E-4</v>
      </c>
      <c r="L32" s="79">
        <f ca="1">IFERROR(IF(OR($BE32=45,$BE32=45+Results!$AR$2),VLOOKUP($C32,Data_qPCR,L$3+2,FALSE),NA()),NA())</f>
        <v>1.1710289617181776E-4</v>
      </c>
      <c r="M32" s="79">
        <f ca="1">IFERROR(IF(OR($BE32=45,$BE32=45+Results!$AR$2),VLOOKUP($C32,Data_qPCR,M$3+2,FALSE),NA()),NA())</f>
        <v>1.1710289617181776E-4</v>
      </c>
      <c r="N32" s="79">
        <f ca="1">IFERROR(IF(OR($BE32=45,$BE32=45+Results!$AR$2),VLOOKUP($C32,Data_qPCR,N$3+2,FALSE),NA()),NA())</f>
        <v>1.1710289617181776E-4</v>
      </c>
      <c r="O32" s="79">
        <f ca="1">IFERROR(IF(OR($BE32=45,$BE32=45+Results!$AR$2),VLOOKUP($C32,Data_qPCR,O$3+2,FALSE),NA()),NA())</f>
        <v>1.1710289617181776E-4</v>
      </c>
      <c r="P32" s="79">
        <f ca="1">IFERROR(IF(OR($BE32=45,$BE32=45+Results!$AR$2),VLOOKUP($C32,Data_qPCR,P$3+2,FALSE),NA()),NA())</f>
        <v>1.1710289617181776E-4</v>
      </c>
      <c r="Q32" s="79">
        <f ca="1">IFERROR(IF(OR($BE32=45,$BE32=45+Results!$AR$2),VLOOKUP($C32,Data_qPCR,Q$3+2,FALSE),NA()),NA())</f>
        <v>1.1710289617181776E-4</v>
      </c>
      <c r="R32" s="79">
        <f ca="1">IFERROR(IF(OR($BE32=45,$BE32=45+Results!$AR$2),VLOOKUP($C32,Data_qPCR,R$3+2,FALSE),NA()),NA())</f>
        <v>1.1710289617181776E-4</v>
      </c>
      <c r="S32" s="79">
        <f ca="1">IFERROR(IF(OR($BE32=45,$BE32=45+Results!$AR$2),VLOOKUP($C32,Data_qPCR,S$3+2,FALSE),NA()),NA())</f>
        <v>1.1710289617181776E-4</v>
      </c>
      <c r="T32" s="79">
        <f ca="1">IFERROR(IF(OR($BE32=45,$BE32=45+Results!$AR$2),VLOOKUP($C32,Data_qPCR,T$3+2,FALSE),NA()),NA())</f>
        <v>1.1710289617181776E-4</v>
      </c>
      <c r="U32" s="79">
        <f ca="1">IFERROR(IF(OR($BE32=45,$BE32=45+Results!$AR$2),VLOOKUP($C32,Data_qPCR,U$3+2,FALSE),NA()),NA())</f>
        <v>1.1710289617181776E-4</v>
      </c>
      <c r="V32" s="79">
        <f ca="1">IFERROR(IF(OR($BE32=45,$BE32=45+Results!$AR$2),VLOOKUP($C32,Data_qPCR,V$3+2,FALSE),NA()),NA())</f>
        <v>1.1710289617181776E-4</v>
      </c>
      <c r="W32" s="79">
        <f ca="1">IFERROR(IF(OR($BE32=45,$BE32=45+Results!$AR$2),VLOOKUP($C32,Data_qPCR,W$3+2,FALSE),NA()),NA())</f>
        <v>1.1710289617181776E-4</v>
      </c>
      <c r="X32" s="79">
        <f ca="1">IFERROR(IF(OR($BE32=45,$BE32=45+Results!$AR$2),VLOOKUP($C32,Data_qPCR,X$3+2,FALSE),NA()),NA())</f>
        <v>1.1710289617181776E-4</v>
      </c>
      <c r="Y32" s="79">
        <f ca="1">IFERROR(IF(OR($BE32=45,$BE32=45+Results!$AR$2),VLOOKUP($C32,Data_qPCR,Y$3+2,FALSE),NA()),NA())</f>
        <v>1.1710289617181776E-4</v>
      </c>
      <c r="Z32" s="79">
        <f ca="1">IFERROR(IF(OR($BE32=45,$BE32=45+Results!$AR$2),VLOOKUP($C32,Data_qPCR,Z$3+2,FALSE),NA()),NA())</f>
        <v>1.1710289617181776E-4</v>
      </c>
      <c r="AA32" s="79">
        <f ca="1">IFERROR(IF(OR($BE32=45,$BE32=45+Results!$AR$2),VLOOKUP($C32,Data_qPCR,AA$3+2,FALSE),NA()),NA())</f>
        <v>1.1710289617181776E-4</v>
      </c>
      <c r="AB32" s="79">
        <f ca="1">IFERROR(IF(OR($BE32=45,$BE32=45+Results!$AR$2),VLOOKUP($C32,Data_qPCR,AB$3+2,FALSE),NA()),NA())</f>
        <v>1.1710289617181776E-4</v>
      </c>
      <c r="AC32" s="79">
        <f ca="1">IFERROR(IF(OR($BE32=45,$BE32=45+Results!$AR$2),VLOOKUP($C32,Data_qPCR,AC$3+2,FALSE),NA()),NA())</f>
        <v>1.1710289617181776E-4</v>
      </c>
      <c r="AD32" s="79">
        <f ca="1">IFERROR(IF(OR($BE32=45,$BE32=45+Results!$AR$2),VLOOKUP($C32,Data_qPCR,AD$3+2,FALSE),NA()),NA())</f>
        <v>3.6812013077833785E-3</v>
      </c>
      <c r="AE32" s="79">
        <f ca="1">IFERROR(IF(OR($BE32=45,$BE32=45+Results!$AR$2),VLOOKUP($C32,Data_qPCR,AE$3+2,FALSE),NA()),NA())</f>
        <v>1.0420381367333441E-2</v>
      </c>
      <c r="AF32" s="79">
        <f ca="1">IFERROR(IF(OR($BE32=45,$BE32=45+Results!$AR$2),VLOOKUP($C32,Data_qPCR,AF$3+2,FALSE),NA()),NA())</f>
        <v>2.4363594406314932E-2</v>
      </c>
      <c r="AG32" s="79">
        <f ca="1">IFERROR(IF(OR($BE32=45,$BE32=45+Results!$AR$2),VLOOKUP($C32,Data_qPCR,AG$3+2,FALSE),NA()),NA())</f>
        <v>5.0486974990202035E-2</v>
      </c>
      <c r="AH32" s="79">
        <f ca="1">IFERROR(IF(OR($BE32=45,$BE32=45+Results!$AR$2),VLOOKUP($C32,Data_qPCR,AH$3+2,FALSE),NA()),NA())</f>
        <v>9.7769736542311025E-2</v>
      </c>
      <c r="AI32" s="79">
        <f ca="1">IFERROR(IF(OR($BE32=45,$BE32=45+Results!$AR$2),VLOOKUP($C32,Data_qPCR,AI$3+2,FALSE),NA()),NA())</f>
        <v>0.17806872961189307</v>
      </c>
      <c r="AJ32" s="79">
        <f ca="1">IFERROR(IF(OR($BE32=45,$BE32=45+Results!$AR$2),VLOOKUP($C32,Data_qPCR,AJ$3+2,FALSE),NA()),NA())</f>
        <v>0.29920252842337519</v>
      </c>
      <c r="AK32" s="79">
        <f ca="1">IFERROR(IF(OR($BE32=45,$BE32=45+Results!$AR$2),VLOOKUP($C32,Data_qPCR,AK$3+2,FALSE),NA()),NA())</f>
        <v>0.45108700563019077</v>
      </c>
      <c r="AL32" s="79">
        <f ca="1">IFERROR(IF(OR($BE32=45,$BE32=45+Results!$AR$2),VLOOKUP($C32,Data_qPCR,AL$3+2,FALSE),NA()),NA())</f>
        <v>0.60827271397899207</v>
      </c>
      <c r="AM32" s="79">
        <f ca="1">IFERROR(IF(OR($BE32=45,$BE32=45+Results!$AR$2),VLOOKUP($C32,Data_qPCR,AM$3+2,FALSE),NA()),NA())</f>
        <v>0.74314561575357196</v>
      </c>
      <c r="AN32" s="79">
        <f ca="1">IFERROR(IF(OR($BE32=45,$BE32=45+Results!$AR$2),VLOOKUP($C32,Data_qPCR,AN$3+2,FALSE),NA()),NA())</f>
        <v>0.843096223671705</v>
      </c>
      <c r="AO32" s="79">
        <f ca="1">IFERROR(IF(OR($BE32=45,$BE32=45+Results!$AR$2),VLOOKUP($C32,Data_qPCR,AO$3+2,FALSE),NA()),NA())</f>
        <v>0.90921854180065054</v>
      </c>
      <c r="AP32" s="79">
        <f ca="1">IFERROR(IF(OR($BE32=45,$BE32=45+Results!$AR$2),VLOOKUP($C32,Data_qPCR,AP$3+2,FALSE),NA()),NA())</f>
        <v>0.95053681835367798</v>
      </c>
      <c r="AQ32" s="79">
        <f ca="1">IFERROR(IF(OR($BE32=45,$BE32=45+Results!$AR$2),VLOOKUP($C32,Data_qPCR,AQ$3+2,FALSE),NA()),NA())</f>
        <v>0.97628099105219757</v>
      </c>
      <c r="AR32" s="79">
        <f ca="1">IFERROR(IF(OR($BE32=45,$BE32=45+Results!$AR$2),VLOOKUP($C32,Data_qPCR,AR$3+2,FALSE),NA()),NA())</f>
        <v>0.99297903008388733</v>
      </c>
      <c r="AS32" s="79">
        <f ca="1">IFERROR(IF(OR($BE32=45,$BE32=45+Results!$AR$2),VLOOKUP($C32,Data_qPCR,AS$3+2,FALSE),NA()),NA())</f>
        <v>1</v>
      </c>
      <c r="AT32" s="79" t="e">
        <f ca="1">IFERROR(IF(OR($BE32=45,$BE32=45+Results!$AR$2),VLOOKUP($C32,Data_qPCR,AT$3+2,FALSE),NA()),NA())</f>
        <v>#N/A</v>
      </c>
      <c r="AU32" s="79" t="e">
        <f ca="1">IFERROR(IF(OR($BE32=45,$BE32=45+Results!$AR$2),VLOOKUP($C32,Data_qPCR,AU$3+2,FALSE),NA()),NA())</f>
        <v>#N/A</v>
      </c>
      <c r="AV32" s="79" t="e">
        <f ca="1">IFERROR(IF(OR($BE32=45,$BE32=45+Results!$AR$2),VLOOKUP($C32,Data_qPCR,AV$3+2,FALSE),NA()),NA())</f>
        <v>#N/A</v>
      </c>
      <c r="AW32" s="79" t="e">
        <f ca="1">IFERROR(IF(OR($BE32=45,$BE32=45+Results!$AR$2),VLOOKUP($C32,Data_qPCR,AW$3+2,FALSE),NA()),NA())</f>
        <v>#N/A</v>
      </c>
      <c r="AX32" s="79" t="e">
        <f ca="1">IFERROR(IF(OR($BE32=45,$BE32=45+Results!$AR$2),VLOOKUP($C32,Data_qPCR,AX$3+2,FALSE),NA()),NA())</f>
        <v>#N/A</v>
      </c>
      <c r="AY32" s="79" t="e">
        <f ca="1">IFERROR(IF(OR($BE32=45,$BE32=45+Results!$AR$2),VLOOKUP($C32,Data_qPCR,AY$3+2,FALSE),NA()),NA())</f>
        <v>#N/A</v>
      </c>
      <c r="AZ32" s="79" t="e">
        <f ca="1">IFERROR(IF(OR($BE32=45,$BE32=45+Results!$AR$2),VLOOKUP($C32,Data_qPCR,AZ$3+2,FALSE),NA()),NA())</f>
        <v>#N/A</v>
      </c>
      <c r="BA32" s="79" t="e">
        <f ca="1">IFERROR(IF(OR($BE32=45,$BE32=45+Results!$AR$2),VLOOKUP($C32,Data_qPCR,BA$3+2,FALSE),NA()),NA())</f>
        <v>#N/A</v>
      </c>
      <c r="BB32" s="79" t="e">
        <f ca="1">IFERROR(IF(OR($BE32=45,$BE32=45+Results!$AR$2),VLOOKUP($C32,Data_qPCR,BB$3+2,FALSE),NA()),NA())</f>
        <v>#N/A</v>
      </c>
      <c r="BC32" s="79" t="e">
        <f ca="1">IFERROR(IF(OR($BE32=45,$BE32=45+Results!$AR$2),VLOOKUP($C32,Data_qPCR,BC$3+2,FALSE),NA()),NA())</f>
        <v>#N/A</v>
      </c>
      <c r="BD32" s="79" t="str">
        <f t="shared" ca="1" si="6"/>
        <v/>
      </c>
      <c r="BE32">
        <f ca="1">IFERROR(IF(LEFT(C32,1)+0=Results!$C$4,INDEX(Results!$AM$8:$BJ$23,CODE(RIGHT(LEFT(C32,2),1))-64,RIGHT(C32,LEN(C32)-2)+0),IF(Results!$AL$7=2,2,45)),"")</f>
        <v>45</v>
      </c>
      <c r="BF32">
        <f t="shared" ca="1" si="5"/>
        <v>10504</v>
      </c>
      <c r="BG32" s="104">
        <f ca="1">IFERROR(IF(LEFT(C32,1)+0=Results!$C$4,INDEX(Results!$CK$8:$DH$23,CODE(RIGHT(LEFT(C32,2),1))-64,RIGHT(C32,LEN(C32)-2)+0),IF(Results!$AL$7=2,2,45)),"")</f>
        <v>0</v>
      </c>
    </row>
    <row r="33" spans="1:59" x14ac:dyDescent="0.25">
      <c r="A33">
        <f t="shared" ca="1" si="0"/>
        <v>30</v>
      </c>
      <c r="B33">
        <v>30</v>
      </c>
      <c r="C33" t="str">
        <f t="shared" ca="1" si="2"/>
        <v>1F4</v>
      </c>
      <c r="D33" t="str">
        <f t="shared" ca="1" si="3"/>
        <v>3N_Rpon2</v>
      </c>
      <c r="E33" s="268" t="str">
        <f t="shared" ca="1" si="4"/>
        <v>1F4-3N_Rpon2</v>
      </c>
      <c r="F33" s="79">
        <f ca="1">IFERROR(IF(OR($BE33=45,$BE33=45+Results!$AR$2),VLOOKUP($C33,Data_qPCR,F$3+2,FALSE),NA()),NA())</f>
        <v>2.9260909998008307E-4</v>
      </c>
      <c r="G33" s="79">
        <f ca="1">IFERROR(IF(OR($BE33=45,$BE33=45+Results!$AR$2),VLOOKUP($C33,Data_qPCR,G$3+2,FALSE),NA()),NA())</f>
        <v>2.9260909998008307E-4</v>
      </c>
      <c r="H33" s="79">
        <f ca="1">IFERROR(IF(OR($BE33=45,$BE33=45+Results!$AR$2),VLOOKUP($C33,Data_qPCR,H$3+2,FALSE),NA()),NA())</f>
        <v>2.9260909998008307E-4</v>
      </c>
      <c r="I33" s="79">
        <f ca="1">IFERROR(IF(OR($BE33=45,$BE33=45+Results!$AR$2),VLOOKUP($C33,Data_qPCR,I$3+2,FALSE),NA()),NA())</f>
        <v>2.9260909998008307E-4</v>
      </c>
      <c r="J33" s="79">
        <f ca="1">IFERROR(IF(OR($BE33=45,$BE33=45+Results!$AR$2),VLOOKUP($C33,Data_qPCR,J$3+2,FALSE),NA()),NA())</f>
        <v>2.9260909998008307E-4</v>
      </c>
      <c r="K33" s="79">
        <f ca="1">IFERROR(IF(OR($BE33=45,$BE33=45+Results!$AR$2),VLOOKUP($C33,Data_qPCR,K$3+2,FALSE),NA()),NA())</f>
        <v>2.9260909998008307E-4</v>
      </c>
      <c r="L33" s="79">
        <f ca="1">IFERROR(IF(OR($BE33=45,$BE33=45+Results!$AR$2),VLOOKUP($C33,Data_qPCR,L$3+2,FALSE),NA()),NA())</f>
        <v>2.9260909998008307E-4</v>
      </c>
      <c r="M33" s="79">
        <f ca="1">IFERROR(IF(OR($BE33=45,$BE33=45+Results!$AR$2),VLOOKUP($C33,Data_qPCR,M$3+2,FALSE),NA()),NA())</f>
        <v>2.9260909998008307E-4</v>
      </c>
      <c r="N33" s="79">
        <f ca="1">IFERROR(IF(OR($BE33=45,$BE33=45+Results!$AR$2),VLOOKUP($C33,Data_qPCR,N$3+2,FALSE),NA()),NA())</f>
        <v>2.9260909998008307E-4</v>
      </c>
      <c r="O33" s="79">
        <f ca="1">IFERROR(IF(OR($BE33=45,$BE33=45+Results!$AR$2),VLOOKUP($C33,Data_qPCR,O$3+2,FALSE),NA()),NA())</f>
        <v>2.9260909998008307E-4</v>
      </c>
      <c r="P33" s="79">
        <f ca="1">IFERROR(IF(OR($BE33=45,$BE33=45+Results!$AR$2),VLOOKUP($C33,Data_qPCR,P$3+2,FALSE),NA()),NA())</f>
        <v>2.9260909998008307E-4</v>
      </c>
      <c r="Q33" s="79">
        <f ca="1">IFERROR(IF(OR($BE33=45,$BE33=45+Results!$AR$2),VLOOKUP($C33,Data_qPCR,Q$3+2,FALSE),NA()),NA())</f>
        <v>2.9260909998008307E-4</v>
      </c>
      <c r="R33" s="79">
        <f ca="1">IFERROR(IF(OR($BE33=45,$BE33=45+Results!$AR$2),VLOOKUP($C33,Data_qPCR,R$3+2,FALSE),NA()),NA())</f>
        <v>2.9260909998008307E-4</v>
      </c>
      <c r="S33" s="79">
        <f ca="1">IFERROR(IF(OR($BE33=45,$BE33=45+Results!$AR$2),VLOOKUP($C33,Data_qPCR,S$3+2,FALSE),NA()),NA())</f>
        <v>2.9260909998008307E-4</v>
      </c>
      <c r="T33" s="79">
        <f ca="1">IFERROR(IF(OR($BE33=45,$BE33=45+Results!$AR$2),VLOOKUP($C33,Data_qPCR,T$3+2,FALSE),NA()),NA())</f>
        <v>2.9260909998008307E-4</v>
      </c>
      <c r="U33" s="79">
        <f ca="1">IFERROR(IF(OR($BE33=45,$BE33=45+Results!$AR$2),VLOOKUP($C33,Data_qPCR,U$3+2,FALSE),NA()),NA())</f>
        <v>2.9260909998008307E-4</v>
      </c>
      <c r="V33" s="79">
        <f ca="1">IFERROR(IF(OR($BE33=45,$BE33=45+Results!$AR$2),VLOOKUP($C33,Data_qPCR,V$3+2,FALSE),NA()),NA())</f>
        <v>2.9260909998008307E-4</v>
      </c>
      <c r="W33" s="79">
        <f ca="1">IFERROR(IF(OR($BE33=45,$BE33=45+Results!$AR$2),VLOOKUP($C33,Data_qPCR,W$3+2,FALSE),NA()),NA())</f>
        <v>2.9260909998008307E-4</v>
      </c>
      <c r="X33" s="79">
        <f ca="1">IFERROR(IF(OR($BE33=45,$BE33=45+Results!$AR$2),VLOOKUP($C33,Data_qPCR,X$3+2,FALSE),NA()),NA())</f>
        <v>2.9260909998008307E-4</v>
      </c>
      <c r="Y33" s="79">
        <f ca="1">IFERROR(IF(OR($BE33=45,$BE33=45+Results!$AR$2),VLOOKUP($C33,Data_qPCR,Y$3+2,FALSE),NA()),NA())</f>
        <v>2.9260909998008307E-4</v>
      </c>
      <c r="Z33" s="79">
        <f ca="1">IFERROR(IF(OR($BE33=45,$BE33=45+Results!$AR$2),VLOOKUP($C33,Data_qPCR,Z$3+2,FALSE),NA()),NA())</f>
        <v>2.9260909998008307E-4</v>
      </c>
      <c r="AA33" s="79">
        <f ca="1">IFERROR(IF(OR($BE33=45,$BE33=45+Results!$AR$2),VLOOKUP($C33,Data_qPCR,AA$3+2,FALSE),NA()),NA())</f>
        <v>2.9260909998008307E-4</v>
      </c>
      <c r="AB33" s="79">
        <f ca="1">IFERROR(IF(OR($BE33=45,$BE33=45+Results!$AR$2),VLOOKUP($C33,Data_qPCR,AB$3+2,FALSE),NA()),NA())</f>
        <v>2.9260909998008307E-4</v>
      </c>
      <c r="AC33" s="79">
        <f ca="1">IFERROR(IF(OR($BE33=45,$BE33=45+Results!$AR$2),VLOOKUP($C33,Data_qPCR,AC$3+2,FALSE),NA()),NA())</f>
        <v>2.9260909998008307E-4</v>
      </c>
      <c r="AD33" s="79">
        <f ca="1">IFERROR(IF(OR($BE33=45,$BE33=45+Results!$AR$2),VLOOKUP($C33,Data_qPCR,AD$3+2,FALSE),NA()),NA())</f>
        <v>4.6368776870158333E-3</v>
      </c>
      <c r="AE33" s="79">
        <f ca="1">IFERROR(IF(OR($BE33=45,$BE33=45+Results!$AR$2),VLOOKUP($C33,Data_qPCR,AE$3+2,FALSE),NA()),NA())</f>
        <v>1.3304715177225705E-2</v>
      </c>
      <c r="AF33" s="79">
        <f ca="1">IFERROR(IF(OR($BE33=45,$BE33=45+Results!$AR$2),VLOOKUP($C33,Data_qPCR,AF$3+2,FALSE),NA()),NA())</f>
        <v>2.9454714985208443E-2</v>
      </c>
      <c r="AG33" s="79">
        <f ca="1">IFERROR(IF(OR($BE33=45,$BE33=45+Results!$AR$2),VLOOKUP($C33,Data_qPCR,AG$3+2,FALSE),NA()),NA())</f>
        <v>6.0210178615082932E-2</v>
      </c>
      <c r="AH33" s="79">
        <f ca="1">IFERROR(IF(OR($BE33=45,$BE33=45+Results!$AR$2),VLOOKUP($C33,Data_qPCR,AH$3+2,FALSE),NA()),NA())</f>
        <v>0.1164999072615021</v>
      </c>
      <c r="AI33" s="79">
        <f ca="1">IFERROR(IF(OR($BE33=45,$BE33=45+Results!$AR$2),VLOOKUP($C33,Data_qPCR,AI$3+2,FALSE),NA()),NA())</f>
        <v>0.20900659295748086</v>
      </c>
      <c r="AJ33" s="79">
        <f ca="1">IFERROR(IF(OR($BE33=45,$BE33=45+Results!$AR$2),VLOOKUP($C33,Data_qPCR,AJ$3+2,FALSE),NA()),NA())</f>
        <v>0.3424009645270874</v>
      </c>
      <c r="AK33" s="79">
        <f ca="1">IFERROR(IF(OR($BE33=45,$BE33=45+Results!$AR$2),VLOOKUP($C33,Data_qPCR,AK$3+2,FALSE),NA()),NA())</f>
        <v>0.49796983978821308</v>
      </c>
      <c r="AL33" s="79">
        <f ca="1">IFERROR(IF(OR($BE33=45,$BE33=45+Results!$AR$2),VLOOKUP($C33,Data_qPCR,AL$3+2,FALSE),NA()),NA())</f>
        <v>0.65091080282465152</v>
      </c>
      <c r="AM33" s="79">
        <f ca="1">IFERROR(IF(OR($BE33=45,$BE33=45+Results!$AR$2),VLOOKUP($C33,Data_qPCR,AM$3+2,FALSE),NA()),NA())</f>
        <v>0.77509281822868559</v>
      </c>
      <c r="AN33" s="79">
        <f ca="1">IFERROR(IF(OR($BE33=45,$BE33=45+Results!$AR$2),VLOOKUP($C33,Data_qPCR,AN$3+2,FALSE),NA()),NA())</f>
        <v>0.86429869373359625</v>
      </c>
      <c r="AO33" s="79">
        <f ca="1">IFERROR(IF(OR($BE33=45,$BE33=45+Results!$AR$2),VLOOKUP($C33,Data_qPCR,AO$3+2,FALSE),NA()),NA())</f>
        <v>0.9216338737423182</v>
      </c>
      <c r="AP33" s="79">
        <f ca="1">IFERROR(IF(OR($BE33=45,$BE33=45+Results!$AR$2),VLOOKUP($C33,Data_qPCR,AP$3+2,FALSE),NA()),NA())</f>
        <v>0.95649220692698333</v>
      </c>
      <c r="AQ33" s="79">
        <f ca="1">IFERROR(IF(OR($BE33=45,$BE33=45+Results!$AR$2),VLOOKUP($C33,Data_qPCR,AQ$3+2,FALSE),NA()),NA())</f>
        <v>0.97847943251729153</v>
      </c>
      <c r="AR33" s="79">
        <f ca="1">IFERROR(IF(OR($BE33=45,$BE33=45+Results!$AR$2),VLOOKUP($C33,Data_qPCR,AR$3+2,FALSE),NA()),NA())</f>
        <v>0.9934417424574099</v>
      </c>
      <c r="AS33" s="79">
        <f ca="1">IFERROR(IF(OR($BE33=45,$BE33=45+Results!$AR$2),VLOOKUP($C33,Data_qPCR,AS$3+2,FALSE),NA()),NA())</f>
        <v>1</v>
      </c>
      <c r="AT33" s="79" t="e">
        <f ca="1">IFERROR(IF(OR($BE33=45,$BE33=45+Results!$AR$2),VLOOKUP($C33,Data_qPCR,AT$3+2,FALSE),NA()),NA())</f>
        <v>#N/A</v>
      </c>
      <c r="AU33" s="79" t="e">
        <f ca="1">IFERROR(IF(OR($BE33=45,$BE33=45+Results!$AR$2),VLOOKUP($C33,Data_qPCR,AU$3+2,FALSE),NA()),NA())</f>
        <v>#N/A</v>
      </c>
      <c r="AV33" s="79" t="e">
        <f ca="1">IFERROR(IF(OR($BE33=45,$BE33=45+Results!$AR$2),VLOOKUP($C33,Data_qPCR,AV$3+2,FALSE),NA()),NA())</f>
        <v>#N/A</v>
      </c>
      <c r="AW33" s="79" t="e">
        <f ca="1">IFERROR(IF(OR($BE33=45,$BE33=45+Results!$AR$2),VLOOKUP($C33,Data_qPCR,AW$3+2,FALSE),NA()),NA())</f>
        <v>#N/A</v>
      </c>
      <c r="AX33" s="79" t="e">
        <f ca="1">IFERROR(IF(OR($BE33=45,$BE33=45+Results!$AR$2),VLOOKUP($C33,Data_qPCR,AX$3+2,FALSE),NA()),NA())</f>
        <v>#N/A</v>
      </c>
      <c r="AY33" s="79" t="e">
        <f ca="1">IFERROR(IF(OR($BE33=45,$BE33=45+Results!$AR$2),VLOOKUP($C33,Data_qPCR,AY$3+2,FALSE),NA()),NA())</f>
        <v>#N/A</v>
      </c>
      <c r="AZ33" s="79" t="e">
        <f ca="1">IFERROR(IF(OR($BE33=45,$BE33=45+Results!$AR$2),VLOOKUP($C33,Data_qPCR,AZ$3+2,FALSE),NA()),NA())</f>
        <v>#N/A</v>
      </c>
      <c r="BA33" s="79" t="e">
        <f ca="1">IFERROR(IF(OR($BE33=45,$BE33=45+Results!$AR$2),VLOOKUP($C33,Data_qPCR,BA$3+2,FALSE),NA()),NA())</f>
        <v>#N/A</v>
      </c>
      <c r="BB33" s="79" t="e">
        <f ca="1">IFERROR(IF(OR($BE33=45,$BE33=45+Results!$AR$2),VLOOKUP($C33,Data_qPCR,BB$3+2,FALSE),NA()),NA())</f>
        <v>#N/A</v>
      </c>
      <c r="BC33" s="79" t="e">
        <f ca="1">IFERROR(IF(OR($BE33=45,$BE33=45+Results!$AR$2),VLOOKUP($C33,Data_qPCR,BC$3+2,FALSE),NA()),NA())</f>
        <v>#N/A</v>
      </c>
      <c r="BD33" s="79" t="str">
        <f t="shared" ca="1" si="6"/>
        <v/>
      </c>
      <c r="BE33">
        <f ca="1">IFERROR(IF(LEFT(C33,1)+0=Results!$C$4,INDEX(Results!$AM$8:$BJ$23,CODE(RIGHT(LEFT(C33,2),1))-64,RIGHT(C33,LEN(C33)-2)+0),IF(Results!$AL$7=2,2,45)),"")</f>
        <v>45</v>
      </c>
      <c r="BF33">
        <f t="shared" ca="1" si="5"/>
        <v>10604</v>
      </c>
      <c r="BG33" s="104">
        <f ca="1">IFERROR(IF(LEFT(C33,1)+0=Results!$C$4,INDEX(Results!$CK$8:$DH$23,CODE(RIGHT(LEFT(C33,2),1))-64,RIGHT(C33,LEN(C33)-2)+0),IF(Results!$AL$7=2,2,45)),"")</f>
        <v>0</v>
      </c>
    </row>
    <row r="34" spans="1:59" x14ac:dyDescent="0.25">
      <c r="A34">
        <f t="shared" ca="1" si="0"/>
        <v>31</v>
      </c>
      <c r="B34">
        <v>31</v>
      </c>
      <c r="C34" t="str">
        <f t="shared" ca="1" si="2"/>
        <v>1G4</v>
      </c>
      <c r="D34" t="str">
        <f t="shared" ca="1" si="3"/>
        <v>3N_ParA</v>
      </c>
      <c r="E34" s="268" t="str">
        <f t="shared" ca="1" si="4"/>
        <v>1G4-3N_ParA</v>
      </c>
      <c r="F34" s="79">
        <f ca="1">IFERROR(IF(OR($BE34=45,$BE34=45+Results!$AR$2),VLOOKUP($C34,Data_qPCR,F$3+2,FALSE),NA()),NA())</f>
        <v>8.2678611629432861E-5</v>
      </c>
      <c r="G34" s="79">
        <f ca="1">IFERROR(IF(OR($BE34=45,$BE34=45+Results!$AR$2),VLOOKUP($C34,Data_qPCR,G$3+2,FALSE),NA()),NA())</f>
        <v>8.2678611629432861E-5</v>
      </c>
      <c r="H34" s="79">
        <f ca="1">IFERROR(IF(OR($BE34=45,$BE34=45+Results!$AR$2),VLOOKUP($C34,Data_qPCR,H$3+2,FALSE),NA()),NA())</f>
        <v>8.2678611629432861E-5</v>
      </c>
      <c r="I34" s="79">
        <f ca="1">IFERROR(IF(OR($BE34=45,$BE34=45+Results!$AR$2),VLOOKUP($C34,Data_qPCR,I$3+2,FALSE),NA()),NA())</f>
        <v>8.2678611629432861E-5</v>
      </c>
      <c r="J34" s="79">
        <f ca="1">IFERROR(IF(OR($BE34=45,$BE34=45+Results!$AR$2),VLOOKUP($C34,Data_qPCR,J$3+2,FALSE),NA()),NA())</f>
        <v>8.2678611629432861E-5</v>
      </c>
      <c r="K34" s="79">
        <f ca="1">IFERROR(IF(OR($BE34=45,$BE34=45+Results!$AR$2),VLOOKUP($C34,Data_qPCR,K$3+2,FALSE),NA()),NA())</f>
        <v>8.2678611629432861E-5</v>
      </c>
      <c r="L34" s="79">
        <f ca="1">IFERROR(IF(OR($BE34=45,$BE34=45+Results!$AR$2),VLOOKUP($C34,Data_qPCR,L$3+2,FALSE),NA()),NA())</f>
        <v>8.2678611629432861E-5</v>
      </c>
      <c r="M34" s="79">
        <f ca="1">IFERROR(IF(OR($BE34=45,$BE34=45+Results!$AR$2),VLOOKUP($C34,Data_qPCR,M$3+2,FALSE),NA()),NA())</f>
        <v>8.2678611629432861E-5</v>
      </c>
      <c r="N34" s="79">
        <f ca="1">IFERROR(IF(OR($BE34=45,$BE34=45+Results!$AR$2),VLOOKUP($C34,Data_qPCR,N$3+2,FALSE),NA()),NA())</f>
        <v>8.2678611629432861E-5</v>
      </c>
      <c r="O34" s="79">
        <f ca="1">IFERROR(IF(OR($BE34=45,$BE34=45+Results!$AR$2),VLOOKUP($C34,Data_qPCR,O$3+2,FALSE),NA()),NA())</f>
        <v>8.2678611629432861E-5</v>
      </c>
      <c r="P34" s="79">
        <f ca="1">IFERROR(IF(OR($BE34=45,$BE34=45+Results!$AR$2),VLOOKUP($C34,Data_qPCR,P$3+2,FALSE),NA()),NA())</f>
        <v>8.2678611629432861E-5</v>
      </c>
      <c r="Q34" s="79">
        <f ca="1">IFERROR(IF(OR($BE34=45,$BE34=45+Results!$AR$2),VLOOKUP($C34,Data_qPCR,Q$3+2,FALSE),NA()),NA())</f>
        <v>8.2678611629432861E-5</v>
      </c>
      <c r="R34" s="79">
        <f ca="1">IFERROR(IF(OR($BE34=45,$BE34=45+Results!$AR$2),VLOOKUP($C34,Data_qPCR,R$3+2,FALSE),NA()),NA())</f>
        <v>8.2678611629432861E-5</v>
      </c>
      <c r="S34" s="79">
        <f ca="1">IFERROR(IF(OR($BE34=45,$BE34=45+Results!$AR$2),VLOOKUP($C34,Data_qPCR,S$3+2,FALSE),NA()),NA())</f>
        <v>8.2678611629432861E-5</v>
      </c>
      <c r="T34" s="79">
        <f ca="1">IFERROR(IF(OR($BE34=45,$BE34=45+Results!$AR$2),VLOOKUP($C34,Data_qPCR,T$3+2,FALSE),NA()),NA())</f>
        <v>8.2678611629432861E-5</v>
      </c>
      <c r="U34" s="79">
        <f ca="1">IFERROR(IF(OR($BE34=45,$BE34=45+Results!$AR$2),VLOOKUP($C34,Data_qPCR,U$3+2,FALSE),NA()),NA())</f>
        <v>8.2678611629432861E-5</v>
      </c>
      <c r="V34" s="79">
        <f ca="1">IFERROR(IF(OR($BE34=45,$BE34=45+Results!$AR$2),VLOOKUP($C34,Data_qPCR,V$3+2,FALSE),NA()),NA())</f>
        <v>8.2678611629432861E-5</v>
      </c>
      <c r="W34" s="79">
        <f ca="1">IFERROR(IF(OR($BE34=45,$BE34=45+Results!$AR$2),VLOOKUP($C34,Data_qPCR,W$3+2,FALSE),NA()),NA())</f>
        <v>8.2678611629432861E-5</v>
      </c>
      <c r="X34" s="79">
        <f ca="1">IFERROR(IF(OR($BE34=45,$BE34=45+Results!$AR$2),VLOOKUP($C34,Data_qPCR,X$3+2,FALSE),NA()),NA())</f>
        <v>8.2678611629432861E-5</v>
      </c>
      <c r="Y34" s="79">
        <f ca="1">IFERROR(IF(OR($BE34=45,$BE34=45+Results!$AR$2),VLOOKUP($C34,Data_qPCR,Y$3+2,FALSE),NA()),NA())</f>
        <v>8.2678611629432861E-5</v>
      </c>
      <c r="Z34" s="79">
        <f ca="1">IFERROR(IF(OR($BE34=45,$BE34=45+Results!$AR$2),VLOOKUP($C34,Data_qPCR,Z$3+2,FALSE),NA()),NA())</f>
        <v>8.2678611629432861E-5</v>
      </c>
      <c r="AA34" s="79">
        <f ca="1">IFERROR(IF(OR($BE34=45,$BE34=45+Results!$AR$2),VLOOKUP($C34,Data_qPCR,AA$3+2,FALSE),NA()),NA())</f>
        <v>8.2678611629432861E-5</v>
      </c>
      <c r="AB34" s="79">
        <f ca="1">IFERROR(IF(OR($BE34=45,$BE34=45+Results!$AR$2),VLOOKUP($C34,Data_qPCR,AB$3+2,FALSE),NA()),NA())</f>
        <v>1.6264610445934299E-3</v>
      </c>
      <c r="AC34" s="79">
        <f ca="1">IFERROR(IF(OR($BE34=45,$BE34=45+Results!$AR$2),VLOOKUP($C34,Data_qPCR,AC$3+2,FALSE),NA()),NA())</f>
        <v>5.0671965674400693E-3</v>
      </c>
      <c r="AD34" s="79">
        <f ca="1">IFERROR(IF(OR($BE34=45,$BE34=45+Results!$AR$2),VLOOKUP($C34,Data_qPCR,AD$3+2,FALSE),NA()),NA())</f>
        <v>1.2216350729799798E-2</v>
      </c>
      <c r="AE34" s="79">
        <f ca="1">IFERROR(IF(OR($BE34=45,$BE34=45+Results!$AR$2),VLOOKUP($C34,Data_qPCR,AE$3+2,FALSE),NA()),NA())</f>
        <v>2.4472404663490464E-2</v>
      </c>
      <c r="AF34" s="79">
        <f ca="1">IFERROR(IF(OR($BE34=45,$BE34=45+Results!$AR$2),VLOOKUP($C34,Data_qPCR,AF$3+2,FALSE),NA()),NA())</f>
        <v>4.8340684482540877E-2</v>
      </c>
      <c r="AG34" s="79">
        <f ca="1">IFERROR(IF(OR($BE34=45,$BE34=45+Results!$AR$2),VLOOKUP($C34,Data_qPCR,AG$3+2,FALSE),NA()),NA())</f>
        <v>9.0605001367219717E-2</v>
      </c>
      <c r="AH34" s="79">
        <f ca="1">IFERROR(IF(OR($BE34=45,$BE34=45+Results!$AR$2),VLOOKUP($C34,Data_qPCR,AH$3+2,FALSE),NA()),NA())</f>
        <v>0.1623630273908383</v>
      </c>
      <c r="AI34" s="79">
        <f ca="1">IFERROR(IF(OR($BE34=45,$BE34=45+Results!$AR$2),VLOOKUP($C34,Data_qPCR,AI$3+2,FALSE),NA()),NA())</f>
        <v>0.27161118425428532</v>
      </c>
      <c r="AJ34" s="79">
        <f ca="1">IFERROR(IF(OR($BE34=45,$BE34=45+Results!$AR$2),VLOOKUP($C34,Data_qPCR,AJ$3+2,FALSE),NA()),NA())</f>
        <v>0.4152084704369543</v>
      </c>
      <c r="AK34" s="79">
        <f ca="1">IFERROR(IF(OR($BE34=45,$BE34=45+Results!$AR$2),VLOOKUP($C34,Data_qPCR,AK$3+2,FALSE),NA()),NA())</f>
        <v>0.57138545160969312</v>
      </c>
      <c r="AL34" s="79">
        <f ca="1">IFERROR(IF(OR($BE34=45,$BE34=45+Results!$AR$2),VLOOKUP($C34,Data_qPCR,AL$3+2,FALSE),NA()),NA())</f>
        <v>0.71289180708988198</v>
      </c>
      <c r="AM34" s="79">
        <f ca="1">IFERROR(IF(OR($BE34=45,$BE34=45+Results!$AR$2),VLOOKUP($C34,Data_qPCR,AM$3+2,FALSE),NA()),NA())</f>
        <v>0.82119949137035952</v>
      </c>
      <c r="AN34" s="79">
        <f ca="1">IFERROR(IF(OR($BE34=45,$BE34=45+Results!$AR$2),VLOOKUP($C34,Data_qPCR,AN$3+2,FALSE),NA()),NA())</f>
        <v>0.89472686901166498</v>
      </c>
      <c r="AO34" s="79">
        <f ca="1">IFERROR(IF(OR($BE34=45,$BE34=45+Results!$AR$2),VLOOKUP($C34,Data_qPCR,AO$3+2,FALSE),NA()),NA())</f>
        <v>0.94046149980513982</v>
      </c>
      <c r="AP34" s="79">
        <f ca="1">IFERROR(IF(OR($BE34=45,$BE34=45+Results!$AR$2),VLOOKUP($C34,Data_qPCR,AP$3+2,FALSE),NA()),NA())</f>
        <v>0.9678182068267619</v>
      </c>
      <c r="AQ34" s="79">
        <f ca="1">IFERROR(IF(OR($BE34=45,$BE34=45+Results!$AR$2),VLOOKUP($C34,Data_qPCR,AQ$3+2,FALSE),NA()),NA())</f>
        <v>0.98441992835550163</v>
      </c>
      <c r="AR34" s="79">
        <f ca="1">IFERROR(IF(OR($BE34=45,$BE34=45+Results!$AR$2),VLOOKUP($C34,Data_qPCR,AR$3+2,FALSE),NA()),NA())</f>
        <v>0.99541427668141624</v>
      </c>
      <c r="AS34" s="79">
        <f ca="1">IFERROR(IF(OR($BE34=45,$BE34=45+Results!$AR$2),VLOOKUP($C34,Data_qPCR,AS$3+2,FALSE),NA()),NA())</f>
        <v>1</v>
      </c>
      <c r="AT34" s="79" t="e">
        <f ca="1">IFERROR(IF(OR($BE34=45,$BE34=45+Results!$AR$2),VLOOKUP($C34,Data_qPCR,AT$3+2,FALSE),NA()),NA())</f>
        <v>#N/A</v>
      </c>
      <c r="AU34" s="79" t="e">
        <f ca="1">IFERROR(IF(OR($BE34=45,$BE34=45+Results!$AR$2),VLOOKUP($C34,Data_qPCR,AU$3+2,FALSE),NA()),NA())</f>
        <v>#N/A</v>
      </c>
      <c r="AV34" s="79" t="e">
        <f ca="1">IFERROR(IF(OR($BE34=45,$BE34=45+Results!$AR$2),VLOOKUP($C34,Data_qPCR,AV$3+2,FALSE),NA()),NA())</f>
        <v>#N/A</v>
      </c>
      <c r="AW34" s="79" t="e">
        <f ca="1">IFERROR(IF(OR($BE34=45,$BE34=45+Results!$AR$2),VLOOKUP($C34,Data_qPCR,AW$3+2,FALSE),NA()),NA())</f>
        <v>#N/A</v>
      </c>
      <c r="AX34" s="79" t="e">
        <f ca="1">IFERROR(IF(OR($BE34=45,$BE34=45+Results!$AR$2),VLOOKUP($C34,Data_qPCR,AX$3+2,FALSE),NA()),NA())</f>
        <v>#N/A</v>
      </c>
      <c r="AY34" s="79" t="e">
        <f ca="1">IFERROR(IF(OR($BE34=45,$BE34=45+Results!$AR$2),VLOOKUP($C34,Data_qPCR,AY$3+2,FALSE),NA()),NA())</f>
        <v>#N/A</v>
      </c>
      <c r="AZ34" s="79" t="e">
        <f ca="1">IFERROR(IF(OR($BE34=45,$BE34=45+Results!$AR$2),VLOOKUP($C34,Data_qPCR,AZ$3+2,FALSE),NA()),NA())</f>
        <v>#N/A</v>
      </c>
      <c r="BA34" s="79" t="e">
        <f ca="1">IFERROR(IF(OR($BE34=45,$BE34=45+Results!$AR$2),VLOOKUP($C34,Data_qPCR,BA$3+2,FALSE),NA()),NA())</f>
        <v>#N/A</v>
      </c>
      <c r="BB34" s="79" t="e">
        <f ca="1">IFERROR(IF(OR($BE34=45,$BE34=45+Results!$AR$2),VLOOKUP($C34,Data_qPCR,BB$3+2,FALSE),NA()),NA())</f>
        <v>#N/A</v>
      </c>
      <c r="BC34" s="79" t="e">
        <f ca="1">IFERROR(IF(OR($BE34=45,$BE34=45+Results!$AR$2),VLOOKUP($C34,Data_qPCR,BC$3+2,FALSE),NA()),NA())</f>
        <v>#N/A</v>
      </c>
      <c r="BD34" s="79" t="str">
        <f t="shared" ca="1" si="6"/>
        <v/>
      </c>
      <c r="BE34">
        <f ca="1">IFERROR(IF(LEFT(C34,1)+0=Results!$C$4,INDEX(Results!$AM$8:$BJ$23,CODE(RIGHT(LEFT(C34,2),1))-64,RIGHT(C34,LEN(C34)-2)+0),IF(Results!$AL$7=2,2,45)),"")</f>
        <v>45</v>
      </c>
      <c r="BF34">
        <f t="shared" ca="1" si="5"/>
        <v>10704</v>
      </c>
      <c r="BG34" s="104">
        <f ca="1">IFERROR(IF(LEFT(C34,1)+0=Results!$C$4,INDEX(Results!$CK$8:$DH$23,CODE(RIGHT(LEFT(C34,2),1))-64,RIGHT(C34,LEN(C34)-2)+0),IF(Results!$AL$7=2,2,45)),"")</f>
        <v>0</v>
      </c>
    </row>
    <row r="35" spans="1:59" x14ac:dyDescent="0.25">
      <c r="A35">
        <f t="shared" ca="1" si="0"/>
        <v>32</v>
      </c>
      <c r="B35">
        <v>32</v>
      </c>
      <c r="C35" t="str">
        <f t="shared" ca="1" si="2"/>
        <v>1H4</v>
      </c>
      <c r="D35" t="str">
        <f t="shared" ca="1" si="3"/>
        <v>3N_ParA</v>
      </c>
      <c r="E35" s="268" t="str">
        <f t="shared" ca="1" si="4"/>
        <v>1H4-3N_ParA</v>
      </c>
      <c r="F35" s="79">
        <f ca="1">IFERROR(IF(OR($BE35=45,$BE35=45+Results!$AR$2),VLOOKUP($C35,Data_qPCR,F$3+2,FALSE),NA()),NA())</f>
        <v>8.9373874709866921E-4</v>
      </c>
      <c r="G35" s="79">
        <f ca="1">IFERROR(IF(OR($BE35=45,$BE35=45+Results!$AR$2),VLOOKUP($C35,Data_qPCR,G$3+2,FALSE),NA()),NA())</f>
        <v>8.9373874709866921E-4</v>
      </c>
      <c r="H35" s="79">
        <f ca="1">IFERROR(IF(OR($BE35=45,$BE35=45+Results!$AR$2),VLOOKUP($C35,Data_qPCR,H$3+2,FALSE),NA()),NA())</f>
        <v>8.9373874709866921E-4</v>
      </c>
      <c r="I35" s="79">
        <f ca="1">IFERROR(IF(OR($BE35=45,$BE35=45+Results!$AR$2),VLOOKUP($C35,Data_qPCR,I$3+2,FALSE),NA()),NA())</f>
        <v>8.9373874709866921E-4</v>
      </c>
      <c r="J35" s="79">
        <f ca="1">IFERROR(IF(OR($BE35=45,$BE35=45+Results!$AR$2),VLOOKUP($C35,Data_qPCR,J$3+2,FALSE),NA()),NA())</f>
        <v>8.9373874709866921E-4</v>
      </c>
      <c r="K35" s="79">
        <f ca="1">IFERROR(IF(OR($BE35=45,$BE35=45+Results!$AR$2),VLOOKUP($C35,Data_qPCR,K$3+2,FALSE),NA()),NA())</f>
        <v>8.9373874709866921E-4</v>
      </c>
      <c r="L35" s="79">
        <f ca="1">IFERROR(IF(OR($BE35=45,$BE35=45+Results!$AR$2),VLOOKUP($C35,Data_qPCR,L$3+2,FALSE),NA()),NA())</f>
        <v>8.9373874709866921E-4</v>
      </c>
      <c r="M35" s="79">
        <f ca="1">IFERROR(IF(OR($BE35=45,$BE35=45+Results!$AR$2),VLOOKUP($C35,Data_qPCR,M$3+2,FALSE),NA()),NA())</f>
        <v>8.9373874709866921E-4</v>
      </c>
      <c r="N35" s="79">
        <f ca="1">IFERROR(IF(OR($BE35=45,$BE35=45+Results!$AR$2),VLOOKUP($C35,Data_qPCR,N$3+2,FALSE),NA()),NA())</f>
        <v>8.9373874709866921E-4</v>
      </c>
      <c r="O35" s="79">
        <f ca="1">IFERROR(IF(OR($BE35=45,$BE35=45+Results!$AR$2),VLOOKUP($C35,Data_qPCR,O$3+2,FALSE),NA()),NA())</f>
        <v>8.9373874709866921E-4</v>
      </c>
      <c r="P35" s="79">
        <f ca="1">IFERROR(IF(OR($BE35=45,$BE35=45+Results!$AR$2),VLOOKUP($C35,Data_qPCR,P$3+2,FALSE),NA()),NA())</f>
        <v>8.9373874709866921E-4</v>
      </c>
      <c r="Q35" s="79">
        <f ca="1">IFERROR(IF(OR($BE35=45,$BE35=45+Results!$AR$2),VLOOKUP($C35,Data_qPCR,Q$3+2,FALSE),NA()),NA())</f>
        <v>8.9373874709866921E-4</v>
      </c>
      <c r="R35" s="79">
        <f ca="1">IFERROR(IF(OR($BE35=45,$BE35=45+Results!$AR$2),VLOOKUP($C35,Data_qPCR,R$3+2,FALSE),NA()),NA())</f>
        <v>8.9373874709866921E-4</v>
      </c>
      <c r="S35" s="79">
        <f ca="1">IFERROR(IF(OR($BE35=45,$BE35=45+Results!$AR$2),VLOOKUP($C35,Data_qPCR,S$3+2,FALSE),NA()),NA())</f>
        <v>8.9373874709866921E-4</v>
      </c>
      <c r="T35" s="79">
        <f ca="1">IFERROR(IF(OR($BE35=45,$BE35=45+Results!$AR$2),VLOOKUP($C35,Data_qPCR,T$3+2,FALSE),NA()),NA())</f>
        <v>8.9373874709866921E-4</v>
      </c>
      <c r="U35" s="79">
        <f ca="1">IFERROR(IF(OR($BE35=45,$BE35=45+Results!$AR$2),VLOOKUP($C35,Data_qPCR,U$3+2,FALSE),NA()),NA())</f>
        <v>8.9373874709866921E-4</v>
      </c>
      <c r="V35" s="79">
        <f ca="1">IFERROR(IF(OR($BE35=45,$BE35=45+Results!$AR$2),VLOOKUP($C35,Data_qPCR,V$3+2,FALSE),NA()),NA())</f>
        <v>8.9373874709866921E-4</v>
      </c>
      <c r="W35" s="79">
        <f ca="1">IFERROR(IF(OR($BE35=45,$BE35=45+Results!$AR$2),VLOOKUP($C35,Data_qPCR,W$3+2,FALSE),NA()),NA())</f>
        <v>8.9373874709866921E-4</v>
      </c>
      <c r="X35" s="79">
        <f ca="1">IFERROR(IF(OR($BE35=45,$BE35=45+Results!$AR$2),VLOOKUP($C35,Data_qPCR,X$3+2,FALSE),NA()),NA())</f>
        <v>8.9373874709866921E-4</v>
      </c>
      <c r="Y35" s="79">
        <f ca="1">IFERROR(IF(OR($BE35=45,$BE35=45+Results!$AR$2),VLOOKUP($C35,Data_qPCR,Y$3+2,FALSE),NA()),NA())</f>
        <v>8.9373874709866921E-4</v>
      </c>
      <c r="Z35" s="79">
        <f ca="1">IFERROR(IF(OR($BE35=45,$BE35=45+Results!$AR$2),VLOOKUP($C35,Data_qPCR,Z$3+2,FALSE),NA()),NA())</f>
        <v>8.9373874709866921E-4</v>
      </c>
      <c r="AA35" s="79">
        <f ca="1">IFERROR(IF(OR($BE35=45,$BE35=45+Results!$AR$2),VLOOKUP($C35,Data_qPCR,AA$3+2,FALSE),NA()),NA())</f>
        <v>8.9373874709866921E-4</v>
      </c>
      <c r="AB35" s="79">
        <f ca="1">IFERROR(IF(OR($BE35=45,$BE35=45+Results!$AR$2),VLOOKUP($C35,Data_qPCR,AB$3+2,FALSE),NA()),NA())</f>
        <v>8.9373874709866921E-4</v>
      </c>
      <c r="AC35" s="79">
        <f ca="1">IFERROR(IF(OR($BE35=45,$BE35=45+Results!$AR$2),VLOOKUP($C35,Data_qPCR,AC$3+2,FALSE),NA()),NA())</f>
        <v>3.2112117077405821E-3</v>
      </c>
      <c r="AD35" s="79">
        <f ca="1">IFERROR(IF(OR($BE35=45,$BE35=45+Results!$AR$2),VLOOKUP($C35,Data_qPCR,AD$3+2,FALSE),NA()),NA())</f>
        <v>9.1754047134160847E-3</v>
      </c>
      <c r="AE35" s="79">
        <f ca="1">IFERROR(IF(OR($BE35=45,$BE35=45+Results!$AR$2),VLOOKUP($C35,Data_qPCR,AE$3+2,FALSE),NA()),NA())</f>
        <v>2.0377765099600084E-2</v>
      </c>
      <c r="AF35" s="79">
        <f ca="1">IFERROR(IF(OR($BE35=45,$BE35=45+Results!$AR$2),VLOOKUP($C35,Data_qPCR,AF$3+2,FALSE),NA()),NA())</f>
        <v>4.2391340552916101E-2</v>
      </c>
      <c r="AG35" s="79">
        <f ca="1">IFERROR(IF(OR($BE35=45,$BE35=45+Results!$AR$2),VLOOKUP($C35,Data_qPCR,AG$3+2,FALSE),NA()),NA())</f>
        <v>8.1819007219824227E-2</v>
      </c>
      <c r="AH35" s="79">
        <f ca="1">IFERROR(IF(OR($BE35=45,$BE35=45+Results!$AR$2),VLOOKUP($C35,Data_qPCR,AH$3+2,FALSE),NA()),NA())</f>
        <v>0.14933921302875588</v>
      </c>
      <c r="AI35" s="79">
        <f ca="1">IFERROR(IF(OR($BE35=45,$BE35=45+Results!$AR$2),VLOOKUP($C35,Data_qPCR,AI$3+2,FALSE),NA()),NA())</f>
        <v>0.25464579720824054</v>
      </c>
      <c r="AJ35" s="79">
        <f ca="1">IFERROR(IF(OR($BE35=45,$BE35=45+Results!$AR$2),VLOOKUP($C35,Data_qPCR,AJ$3+2,FALSE),NA()),NA())</f>
        <v>0.39530263617565509</v>
      </c>
      <c r="AK35" s="79">
        <f ca="1">IFERROR(IF(OR($BE35=45,$BE35=45+Results!$AR$2),VLOOKUP($C35,Data_qPCR,AK$3+2,FALSE),NA()),NA())</f>
        <v>0.55157794577644026</v>
      </c>
      <c r="AL35" s="79">
        <f ca="1">IFERROR(IF(OR($BE35=45,$BE35=45+Results!$AR$2),VLOOKUP($C35,Data_qPCR,AL$3+2,FALSE),NA()),NA())</f>
        <v>0.69613906167492534</v>
      </c>
      <c r="AM35" s="79">
        <f ca="1">IFERROR(IF(OR($BE35=45,$BE35=45+Results!$AR$2),VLOOKUP($C35,Data_qPCR,AM$3+2,FALSE),NA()),NA())</f>
        <v>0.80960938726287512</v>
      </c>
      <c r="AN35" s="79">
        <f ca="1">IFERROR(IF(OR($BE35=45,$BE35=45+Results!$AR$2),VLOOKUP($C35,Data_qPCR,AN$3+2,FALSE),NA()),NA())</f>
        <v>0.88816681408045939</v>
      </c>
      <c r="AO35" s="79">
        <f ca="1">IFERROR(IF(OR($BE35=45,$BE35=45+Results!$AR$2),VLOOKUP($C35,Data_qPCR,AO$3+2,FALSE),NA()),NA())</f>
        <v>0.93729340505526637</v>
      </c>
      <c r="AP35" s="79">
        <f ca="1">IFERROR(IF(OR($BE35=45,$BE35=45+Results!$AR$2),VLOOKUP($C35,Data_qPCR,AP$3+2,FALSE),NA()),NA())</f>
        <v>0.96680965917041128</v>
      </c>
      <c r="AQ35" s="79">
        <f ca="1">IFERROR(IF(OR($BE35=45,$BE35=45+Results!$AR$2),VLOOKUP($C35,Data_qPCR,AQ$3+2,FALSE),NA()),NA())</f>
        <v>0.98442709100743508</v>
      </c>
      <c r="AR35" s="79">
        <f ca="1">IFERROR(IF(OR($BE35=45,$BE35=45+Results!$AR$2),VLOOKUP($C35,Data_qPCR,AR$3+2,FALSE),NA()),NA())</f>
        <v>0.99557464262150697</v>
      </c>
      <c r="AS35" s="79">
        <f ca="1">IFERROR(IF(OR($BE35=45,$BE35=45+Results!$AR$2),VLOOKUP($C35,Data_qPCR,AS$3+2,FALSE),NA()),NA())</f>
        <v>1</v>
      </c>
      <c r="AT35" s="79" t="e">
        <f ca="1">IFERROR(IF(OR($BE35=45,$BE35=45+Results!$AR$2),VLOOKUP($C35,Data_qPCR,AT$3+2,FALSE),NA()),NA())</f>
        <v>#N/A</v>
      </c>
      <c r="AU35" s="79" t="e">
        <f ca="1">IFERROR(IF(OR($BE35=45,$BE35=45+Results!$AR$2),VLOOKUP($C35,Data_qPCR,AU$3+2,FALSE),NA()),NA())</f>
        <v>#N/A</v>
      </c>
      <c r="AV35" s="79" t="e">
        <f ca="1">IFERROR(IF(OR($BE35=45,$BE35=45+Results!$AR$2),VLOOKUP($C35,Data_qPCR,AV$3+2,FALSE),NA()),NA())</f>
        <v>#N/A</v>
      </c>
      <c r="AW35" s="79" t="e">
        <f ca="1">IFERROR(IF(OR($BE35=45,$BE35=45+Results!$AR$2),VLOOKUP($C35,Data_qPCR,AW$3+2,FALSE),NA()),NA())</f>
        <v>#N/A</v>
      </c>
      <c r="AX35" s="79" t="e">
        <f ca="1">IFERROR(IF(OR($BE35=45,$BE35=45+Results!$AR$2),VLOOKUP($C35,Data_qPCR,AX$3+2,FALSE),NA()),NA())</f>
        <v>#N/A</v>
      </c>
      <c r="AY35" s="79" t="e">
        <f ca="1">IFERROR(IF(OR($BE35=45,$BE35=45+Results!$AR$2),VLOOKUP($C35,Data_qPCR,AY$3+2,FALSE),NA()),NA())</f>
        <v>#N/A</v>
      </c>
      <c r="AZ35" s="79" t="e">
        <f ca="1">IFERROR(IF(OR($BE35=45,$BE35=45+Results!$AR$2),VLOOKUP($C35,Data_qPCR,AZ$3+2,FALSE),NA()),NA())</f>
        <v>#N/A</v>
      </c>
      <c r="BA35" s="79" t="e">
        <f ca="1">IFERROR(IF(OR($BE35=45,$BE35=45+Results!$AR$2),VLOOKUP($C35,Data_qPCR,BA$3+2,FALSE),NA()),NA())</f>
        <v>#N/A</v>
      </c>
      <c r="BB35" s="79" t="e">
        <f ca="1">IFERROR(IF(OR($BE35=45,$BE35=45+Results!$AR$2),VLOOKUP($C35,Data_qPCR,BB$3+2,FALSE),NA()),NA())</f>
        <v>#N/A</v>
      </c>
      <c r="BC35" s="79" t="e">
        <f ca="1">IFERROR(IF(OR($BE35=45,$BE35=45+Results!$AR$2),VLOOKUP($C35,Data_qPCR,BC$3+2,FALSE),NA()),NA())</f>
        <v>#N/A</v>
      </c>
      <c r="BD35" s="79" t="str">
        <f t="shared" ca="1" si="6"/>
        <v/>
      </c>
      <c r="BE35">
        <f ca="1">IFERROR(IF(LEFT(C35,1)+0=Results!$C$4,INDEX(Results!$AM$8:$BJ$23,CODE(RIGHT(LEFT(C35,2),1))-64,RIGHT(C35,LEN(C35)-2)+0),IF(Results!$AL$7=2,2,45)),"")</f>
        <v>45</v>
      </c>
      <c r="BF35">
        <f t="shared" ca="1" si="5"/>
        <v>10804</v>
      </c>
      <c r="BG35" s="104">
        <f ca="1">IFERROR(IF(LEFT(C35,1)+0=Results!$C$4,INDEX(Results!$CK$8:$DH$23,CODE(RIGHT(LEFT(C35,2),1))-64,RIGHT(C35,LEN(C35)-2)+0),IF(Results!$AL$7=2,2,45)),"")</f>
        <v>0</v>
      </c>
    </row>
    <row r="36" spans="1:59" x14ac:dyDescent="0.25">
      <c r="A36">
        <f t="shared" ca="1" si="0"/>
        <v>33</v>
      </c>
      <c r="B36">
        <v>33</v>
      </c>
      <c r="C36" t="str">
        <f t="shared" ca="1" si="2"/>
        <v>1A5</v>
      </c>
      <c r="D36" t="str">
        <f t="shared" ca="1" si="3"/>
        <v>3N_SodA</v>
      </c>
      <c r="E36" s="268" t="str">
        <f t="shared" ca="1" si="4"/>
        <v>1A5-3N_SodA</v>
      </c>
      <c r="F36" s="79">
        <f ca="1">IFERROR(IF(OR($BE36=45,$BE36=45+Results!$AR$2),VLOOKUP($C36,Data_qPCR,F$3+2,FALSE),NA()),NA())</f>
        <v>2.4088945190082621E-3</v>
      </c>
      <c r="G36" s="79">
        <f ca="1">IFERROR(IF(OR($BE36=45,$BE36=45+Results!$AR$2),VLOOKUP($C36,Data_qPCR,G$3+2,FALSE),NA()),NA())</f>
        <v>2.4088945190082621E-3</v>
      </c>
      <c r="H36" s="79">
        <f ca="1">IFERROR(IF(OR($BE36=45,$BE36=45+Results!$AR$2),VLOOKUP($C36,Data_qPCR,H$3+2,FALSE),NA()),NA())</f>
        <v>2.4088945190082621E-3</v>
      </c>
      <c r="I36" s="79">
        <f ca="1">IFERROR(IF(OR($BE36=45,$BE36=45+Results!$AR$2),VLOOKUP($C36,Data_qPCR,I$3+2,FALSE),NA()),NA())</f>
        <v>2.4088945190082621E-3</v>
      </c>
      <c r="J36" s="79">
        <f ca="1">IFERROR(IF(OR($BE36=45,$BE36=45+Results!$AR$2),VLOOKUP($C36,Data_qPCR,J$3+2,FALSE),NA()),NA())</f>
        <v>2.4088945190082621E-3</v>
      </c>
      <c r="K36" s="79">
        <f ca="1">IFERROR(IF(OR($BE36=45,$BE36=45+Results!$AR$2),VLOOKUP($C36,Data_qPCR,K$3+2,FALSE),NA()),NA())</f>
        <v>2.4088945190082621E-3</v>
      </c>
      <c r="L36" s="79">
        <f ca="1">IFERROR(IF(OR($BE36=45,$BE36=45+Results!$AR$2),VLOOKUP($C36,Data_qPCR,L$3+2,FALSE),NA()),NA())</f>
        <v>2.4088945190082621E-3</v>
      </c>
      <c r="M36" s="79">
        <f ca="1">IFERROR(IF(OR($BE36=45,$BE36=45+Results!$AR$2),VLOOKUP($C36,Data_qPCR,M$3+2,FALSE),NA()),NA())</f>
        <v>2.4088945190082621E-3</v>
      </c>
      <c r="N36" s="79">
        <f ca="1">IFERROR(IF(OR($BE36=45,$BE36=45+Results!$AR$2),VLOOKUP($C36,Data_qPCR,N$3+2,FALSE),NA()),NA())</f>
        <v>2.4088945190082621E-3</v>
      </c>
      <c r="O36" s="79">
        <f ca="1">IFERROR(IF(OR($BE36=45,$BE36=45+Results!$AR$2),VLOOKUP($C36,Data_qPCR,O$3+2,FALSE),NA()),NA())</f>
        <v>2.4088945190082621E-3</v>
      </c>
      <c r="P36" s="79">
        <f ca="1">IFERROR(IF(OR($BE36=45,$BE36=45+Results!$AR$2),VLOOKUP($C36,Data_qPCR,P$3+2,FALSE),NA()),NA())</f>
        <v>2.4088945190082621E-3</v>
      </c>
      <c r="Q36" s="79">
        <f ca="1">IFERROR(IF(OR($BE36=45,$BE36=45+Results!$AR$2),VLOOKUP($C36,Data_qPCR,Q$3+2,FALSE),NA()),NA())</f>
        <v>2.4088945190082621E-3</v>
      </c>
      <c r="R36" s="79">
        <f ca="1">IFERROR(IF(OR($BE36=45,$BE36=45+Results!$AR$2),VLOOKUP($C36,Data_qPCR,R$3+2,FALSE),NA()),NA())</f>
        <v>2.4088945190082621E-3</v>
      </c>
      <c r="S36" s="79">
        <f ca="1">IFERROR(IF(OR($BE36=45,$BE36=45+Results!$AR$2),VLOOKUP($C36,Data_qPCR,S$3+2,FALSE),NA()),NA())</f>
        <v>2.4088945190082621E-3</v>
      </c>
      <c r="T36" s="79">
        <f ca="1">IFERROR(IF(OR($BE36=45,$BE36=45+Results!$AR$2),VLOOKUP($C36,Data_qPCR,T$3+2,FALSE),NA()),NA())</f>
        <v>2.4088945190082621E-3</v>
      </c>
      <c r="U36" s="79">
        <f ca="1">IFERROR(IF(OR($BE36=45,$BE36=45+Results!$AR$2),VLOOKUP($C36,Data_qPCR,U$3+2,FALSE),NA()),NA())</f>
        <v>2.4088945190082621E-3</v>
      </c>
      <c r="V36" s="79">
        <f ca="1">IFERROR(IF(OR($BE36=45,$BE36=45+Results!$AR$2),VLOOKUP($C36,Data_qPCR,V$3+2,FALSE),NA()),NA())</f>
        <v>2.4088945190082621E-3</v>
      </c>
      <c r="W36" s="79">
        <f ca="1">IFERROR(IF(OR($BE36=45,$BE36=45+Results!$AR$2),VLOOKUP($C36,Data_qPCR,W$3+2,FALSE),NA()),NA())</f>
        <v>2.4088945190082621E-3</v>
      </c>
      <c r="X36" s="79">
        <f ca="1">IFERROR(IF(OR($BE36=45,$BE36=45+Results!$AR$2),VLOOKUP($C36,Data_qPCR,X$3+2,FALSE),NA()),NA())</f>
        <v>2.4088945190082621E-3</v>
      </c>
      <c r="Y36" s="79">
        <f ca="1">IFERROR(IF(OR($BE36=45,$BE36=45+Results!$AR$2),VLOOKUP($C36,Data_qPCR,Y$3+2,FALSE),NA()),NA())</f>
        <v>2.4088945190082621E-3</v>
      </c>
      <c r="Z36" s="79">
        <f ca="1">IFERROR(IF(OR($BE36=45,$BE36=45+Results!$AR$2),VLOOKUP($C36,Data_qPCR,Z$3+2,FALSE),NA()),NA())</f>
        <v>2.5580555344202568E-3</v>
      </c>
      <c r="AA36" s="79">
        <f ca="1">IFERROR(IF(OR($BE36=45,$BE36=45+Results!$AR$2),VLOOKUP($C36,Data_qPCR,AA$3+2,FALSE),NA()),NA())</f>
        <v>9.6652647397631342E-3</v>
      </c>
      <c r="AB36" s="79">
        <f ca="1">IFERROR(IF(OR($BE36=45,$BE36=45+Results!$AR$2),VLOOKUP($C36,Data_qPCR,AB$3+2,FALSE),NA()),NA())</f>
        <v>2.1712538205383897E-2</v>
      </c>
      <c r="AC36" s="79">
        <f ca="1">IFERROR(IF(OR($BE36=45,$BE36=45+Results!$AR$2),VLOOKUP($C36,Data_qPCR,AC$3+2,FALSE),NA()),NA())</f>
        <v>4.24351450730358E-2</v>
      </c>
      <c r="AD36" s="79">
        <f ca="1">IFERROR(IF(OR($BE36=45,$BE36=45+Results!$AR$2),VLOOKUP($C36,Data_qPCR,AD$3+2,FALSE),NA()),NA())</f>
        <v>7.5016369521299212E-2</v>
      </c>
      <c r="AE36" s="79">
        <f ca="1">IFERROR(IF(OR($BE36=45,$BE36=45+Results!$AR$2),VLOOKUP($C36,Data_qPCR,AE$3+2,FALSE),NA()),NA())</f>
        <v>0.12780461119178527</v>
      </c>
      <c r="AF36" s="79">
        <f ca="1">IFERROR(IF(OR($BE36=45,$BE36=45+Results!$AR$2),VLOOKUP($C36,Data_qPCR,AF$3+2,FALSE),NA()),NA())</f>
        <v>0.20677226491824233</v>
      </c>
      <c r="AG36" s="79">
        <f ca="1">IFERROR(IF(OR($BE36=45,$BE36=45+Results!$AR$2),VLOOKUP($C36,Data_qPCR,AG$3+2,FALSE),NA()),NA())</f>
        <v>0.31530491935470822</v>
      </c>
      <c r="AH36" s="79">
        <f ca="1">IFERROR(IF(OR($BE36=45,$BE36=45+Results!$AR$2),VLOOKUP($C36,Data_qPCR,AH$3+2,FALSE),NA()),NA())</f>
        <v>0.44476601961567702</v>
      </c>
      <c r="AI36" s="79">
        <f ca="1">IFERROR(IF(OR($BE36=45,$BE36=45+Results!$AR$2),VLOOKUP($C36,Data_qPCR,AI$3+2,FALSE),NA()),NA())</f>
        <v>0.57739404275358064</v>
      </c>
      <c r="AJ36" s="79">
        <f ca="1">IFERROR(IF(OR($BE36=45,$BE36=45+Results!$AR$2),VLOOKUP($C36,Data_qPCR,AJ$3+2,FALSE),NA()),NA())</f>
        <v>0.69371234909090096</v>
      </c>
      <c r="AK36" s="79">
        <f ca="1">IFERROR(IF(OR($BE36=45,$BE36=45+Results!$AR$2),VLOOKUP($C36,Data_qPCR,AK$3+2,FALSE),NA()),NA())</f>
        <v>0.78147728604118805</v>
      </c>
      <c r="AL36" s="79">
        <f ca="1">IFERROR(IF(OR($BE36=45,$BE36=45+Results!$AR$2),VLOOKUP($C36,Data_qPCR,AL$3+2,FALSE),NA()),NA())</f>
        <v>0.84235667116451274</v>
      </c>
      <c r="AM36" s="79">
        <f ca="1">IFERROR(IF(OR($BE36=45,$BE36=45+Results!$AR$2),VLOOKUP($C36,Data_qPCR,AM$3+2,FALSE),NA()),NA())</f>
        <v>0.88430699067091356</v>
      </c>
      <c r="AN36" s="79">
        <f ca="1">IFERROR(IF(OR($BE36=45,$BE36=45+Results!$AR$2),VLOOKUP($C36,Data_qPCR,AN$3+2,FALSE),NA()),NA())</f>
        <v>0.91694640613399669</v>
      </c>
      <c r="AO36" s="79">
        <f ca="1">IFERROR(IF(OR($BE36=45,$BE36=45+Results!$AR$2),VLOOKUP($C36,Data_qPCR,AO$3+2,FALSE),NA()),NA())</f>
        <v>0.94336039877809297</v>
      </c>
      <c r="AP36" s="79">
        <f ca="1">IFERROR(IF(OR($BE36=45,$BE36=45+Results!$AR$2),VLOOKUP($C36,Data_qPCR,AP$3+2,FALSE),NA()),NA())</f>
        <v>0.96527475948155084</v>
      </c>
      <c r="AQ36" s="79">
        <f ca="1">IFERROR(IF(OR($BE36=45,$BE36=45+Results!$AR$2),VLOOKUP($C36,Data_qPCR,AQ$3+2,FALSE),NA()),NA())</f>
        <v>0.9818904347528854</v>
      </c>
      <c r="AR36" s="79">
        <f ca="1">IFERROR(IF(OR($BE36=45,$BE36=45+Results!$AR$2),VLOOKUP($C36,Data_qPCR,AR$3+2,FALSE),NA()),NA())</f>
        <v>0.99457311187308128</v>
      </c>
      <c r="AS36" s="79">
        <f ca="1">IFERROR(IF(OR($BE36=45,$BE36=45+Results!$AR$2),VLOOKUP($C36,Data_qPCR,AS$3+2,FALSE),NA()),NA())</f>
        <v>1</v>
      </c>
      <c r="AT36" s="79" t="e">
        <f ca="1">IFERROR(IF(OR($BE36=45,$BE36=45+Results!$AR$2),VLOOKUP($C36,Data_qPCR,AT$3+2,FALSE),NA()),NA())</f>
        <v>#N/A</v>
      </c>
      <c r="AU36" s="79" t="e">
        <f ca="1">IFERROR(IF(OR($BE36=45,$BE36=45+Results!$AR$2),VLOOKUP($C36,Data_qPCR,AU$3+2,FALSE),NA()),NA())</f>
        <v>#N/A</v>
      </c>
      <c r="AV36" s="79" t="e">
        <f ca="1">IFERROR(IF(OR($BE36=45,$BE36=45+Results!$AR$2),VLOOKUP($C36,Data_qPCR,AV$3+2,FALSE),NA()),NA())</f>
        <v>#N/A</v>
      </c>
      <c r="AW36" s="79" t="e">
        <f ca="1">IFERROR(IF(OR($BE36=45,$BE36=45+Results!$AR$2),VLOOKUP($C36,Data_qPCR,AW$3+2,FALSE),NA()),NA())</f>
        <v>#N/A</v>
      </c>
      <c r="AX36" s="79" t="e">
        <f ca="1">IFERROR(IF(OR($BE36=45,$BE36=45+Results!$AR$2),VLOOKUP($C36,Data_qPCR,AX$3+2,FALSE),NA()),NA())</f>
        <v>#N/A</v>
      </c>
      <c r="AY36" s="79" t="e">
        <f ca="1">IFERROR(IF(OR($BE36=45,$BE36=45+Results!$AR$2),VLOOKUP($C36,Data_qPCR,AY$3+2,FALSE),NA()),NA())</f>
        <v>#N/A</v>
      </c>
      <c r="AZ36" s="79" t="e">
        <f ca="1">IFERROR(IF(OR($BE36=45,$BE36=45+Results!$AR$2),VLOOKUP($C36,Data_qPCR,AZ$3+2,FALSE),NA()),NA())</f>
        <v>#N/A</v>
      </c>
      <c r="BA36" s="79" t="e">
        <f ca="1">IFERROR(IF(OR($BE36=45,$BE36=45+Results!$AR$2),VLOOKUP($C36,Data_qPCR,BA$3+2,FALSE),NA()),NA())</f>
        <v>#N/A</v>
      </c>
      <c r="BB36" s="79" t="e">
        <f ca="1">IFERROR(IF(OR($BE36=45,$BE36=45+Results!$AR$2),VLOOKUP($C36,Data_qPCR,BB$3+2,FALSE),NA()),NA())</f>
        <v>#N/A</v>
      </c>
      <c r="BC36" s="79" t="e">
        <f ca="1">IFERROR(IF(OR($BE36=45,$BE36=45+Results!$AR$2),VLOOKUP($C36,Data_qPCR,BC$3+2,FALSE),NA()),NA())</f>
        <v>#N/A</v>
      </c>
      <c r="BD36" s="79" t="str">
        <f t="shared" ca="1" si="6"/>
        <v/>
      </c>
      <c r="BE36">
        <f ca="1">IFERROR(IF(LEFT(C36,1)+0=Results!$C$4,INDEX(Results!$AM$8:$BJ$23,CODE(RIGHT(LEFT(C36,2),1))-64,RIGHT(C36,LEN(C36)-2)+0),IF(Results!$AL$7=2,2,45)),"")</f>
        <v>45</v>
      </c>
      <c r="BF36">
        <f t="shared" ca="1" si="5"/>
        <v>10105</v>
      </c>
      <c r="BG36" s="104">
        <f ca="1">IFERROR(IF(LEFT(C36,1)+0=Results!$C$4,INDEX(Results!$CK$8:$DH$23,CODE(RIGHT(LEFT(C36,2),1))-64,RIGHT(C36,LEN(C36)-2)+0),IF(Results!$AL$7=2,2,45)),"")</f>
        <v>0</v>
      </c>
    </row>
    <row r="37" spans="1:59" x14ac:dyDescent="0.25">
      <c r="A37">
        <f t="shared" ca="1" si="0"/>
        <v>34</v>
      </c>
      <c r="B37">
        <v>34</v>
      </c>
      <c r="C37" t="str">
        <f t="shared" ca="1" si="2"/>
        <v>1B5</v>
      </c>
      <c r="D37" t="str">
        <f t="shared" ca="1" si="3"/>
        <v>3N_SodA</v>
      </c>
      <c r="E37" s="268" t="str">
        <f t="shared" ca="1" si="4"/>
        <v>1B5-3N_SodA</v>
      </c>
      <c r="F37" s="79">
        <f ca="1">IFERROR(IF(OR($BE37=45,$BE37=45+Results!$AR$2),VLOOKUP($C37,Data_qPCR,F$3+2,FALSE),NA()),NA())</f>
        <v>2.2856435181327849E-4</v>
      </c>
      <c r="G37" s="79">
        <f ca="1">IFERROR(IF(OR($BE37=45,$BE37=45+Results!$AR$2),VLOOKUP($C37,Data_qPCR,G$3+2,FALSE),NA()),NA())</f>
        <v>2.2856435181327849E-4</v>
      </c>
      <c r="H37" s="79">
        <f ca="1">IFERROR(IF(OR($BE37=45,$BE37=45+Results!$AR$2),VLOOKUP($C37,Data_qPCR,H$3+2,FALSE),NA()),NA())</f>
        <v>2.2856435181327849E-4</v>
      </c>
      <c r="I37" s="79">
        <f ca="1">IFERROR(IF(OR($BE37=45,$BE37=45+Results!$AR$2),VLOOKUP($C37,Data_qPCR,I$3+2,FALSE),NA()),NA())</f>
        <v>2.2856435181327849E-4</v>
      </c>
      <c r="J37" s="79">
        <f ca="1">IFERROR(IF(OR($BE37=45,$BE37=45+Results!$AR$2),VLOOKUP($C37,Data_qPCR,J$3+2,FALSE),NA()),NA())</f>
        <v>2.2856435181327849E-4</v>
      </c>
      <c r="K37" s="79">
        <f ca="1">IFERROR(IF(OR($BE37=45,$BE37=45+Results!$AR$2),VLOOKUP($C37,Data_qPCR,K$3+2,FALSE),NA()),NA())</f>
        <v>2.2856435181327849E-4</v>
      </c>
      <c r="L37" s="79">
        <f ca="1">IFERROR(IF(OR($BE37=45,$BE37=45+Results!$AR$2),VLOOKUP($C37,Data_qPCR,L$3+2,FALSE),NA()),NA())</f>
        <v>2.2856435181327849E-4</v>
      </c>
      <c r="M37" s="79">
        <f ca="1">IFERROR(IF(OR($BE37=45,$BE37=45+Results!$AR$2),VLOOKUP($C37,Data_qPCR,M$3+2,FALSE),NA()),NA())</f>
        <v>2.2856435181327849E-4</v>
      </c>
      <c r="N37" s="79">
        <f ca="1">IFERROR(IF(OR($BE37=45,$BE37=45+Results!$AR$2),VLOOKUP($C37,Data_qPCR,N$3+2,FALSE),NA()),NA())</f>
        <v>2.2856435181327849E-4</v>
      </c>
      <c r="O37" s="79">
        <f ca="1">IFERROR(IF(OR($BE37=45,$BE37=45+Results!$AR$2),VLOOKUP($C37,Data_qPCR,O$3+2,FALSE),NA()),NA())</f>
        <v>2.2856435181327849E-4</v>
      </c>
      <c r="P37" s="79">
        <f ca="1">IFERROR(IF(OR($BE37=45,$BE37=45+Results!$AR$2),VLOOKUP($C37,Data_qPCR,P$3+2,FALSE),NA()),NA())</f>
        <v>2.2856435181327849E-4</v>
      </c>
      <c r="Q37" s="79">
        <f ca="1">IFERROR(IF(OR($BE37=45,$BE37=45+Results!$AR$2),VLOOKUP($C37,Data_qPCR,Q$3+2,FALSE),NA()),NA())</f>
        <v>2.2856435181327849E-4</v>
      </c>
      <c r="R37" s="79">
        <f ca="1">IFERROR(IF(OR($BE37=45,$BE37=45+Results!$AR$2),VLOOKUP($C37,Data_qPCR,R$3+2,FALSE),NA()),NA())</f>
        <v>2.2856435181327849E-4</v>
      </c>
      <c r="S37" s="79">
        <f ca="1">IFERROR(IF(OR($BE37=45,$BE37=45+Results!$AR$2),VLOOKUP($C37,Data_qPCR,S$3+2,FALSE),NA()),NA())</f>
        <v>2.2856435181327849E-4</v>
      </c>
      <c r="T37" s="79">
        <f ca="1">IFERROR(IF(OR($BE37=45,$BE37=45+Results!$AR$2),VLOOKUP($C37,Data_qPCR,T$3+2,FALSE),NA()),NA())</f>
        <v>2.2856435181327849E-4</v>
      </c>
      <c r="U37" s="79">
        <f ca="1">IFERROR(IF(OR($BE37=45,$BE37=45+Results!$AR$2),VLOOKUP($C37,Data_qPCR,U$3+2,FALSE),NA()),NA())</f>
        <v>2.2856435181327849E-4</v>
      </c>
      <c r="V37" s="79">
        <f ca="1">IFERROR(IF(OR($BE37=45,$BE37=45+Results!$AR$2),VLOOKUP($C37,Data_qPCR,V$3+2,FALSE),NA()),NA())</f>
        <v>2.2856435181327849E-4</v>
      </c>
      <c r="W37" s="79">
        <f ca="1">IFERROR(IF(OR($BE37=45,$BE37=45+Results!$AR$2),VLOOKUP($C37,Data_qPCR,W$3+2,FALSE),NA()),NA())</f>
        <v>2.2856435181327849E-4</v>
      </c>
      <c r="X37" s="79">
        <f ca="1">IFERROR(IF(OR($BE37=45,$BE37=45+Results!$AR$2),VLOOKUP($C37,Data_qPCR,X$3+2,FALSE),NA()),NA())</f>
        <v>2.2856435181327849E-4</v>
      </c>
      <c r="Y37" s="79">
        <f ca="1">IFERROR(IF(OR($BE37=45,$BE37=45+Results!$AR$2),VLOOKUP($C37,Data_qPCR,Y$3+2,FALSE),NA()),NA())</f>
        <v>2.2856435181327849E-4</v>
      </c>
      <c r="Z37" s="79">
        <f ca="1">IFERROR(IF(OR($BE37=45,$BE37=45+Results!$AR$2),VLOOKUP($C37,Data_qPCR,Z$3+2,FALSE),NA()),NA())</f>
        <v>3.2978227950853584E-3</v>
      </c>
      <c r="AA37" s="79">
        <f ca="1">IFERROR(IF(OR($BE37=45,$BE37=45+Results!$AR$2),VLOOKUP($C37,Data_qPCR,AA$3+2,FALSE),NA()),NA())</f>
        <v>1.03146547155468E-2</v>
      </c>
      <c r="AB37" s="79">
        <f ca="1">IFERROR(IF(OR($BE37=45,$BE37=45+Results!$AR$2),VLOOKUP($C37,Data_qPCR,AB$3+2,FALSE),NA()),NA())</f>
        <v>2.1603859493708653E-2</v>
      </c>
      <c r="AC37" s="79">
        <f ca="1">IFERROR(IF(OR($BE37=45,$BE37=45+Results!$AR$2),VLOOKUP($C37,Data_qPCR,AC$3+2,FALSE),NA()),NA())</f>
        <v>4.0861809758568637E-2</v>
      </c>
      <c r="AD37" s="79">
        <f ca="1">IFERROR(IF(OR($BE37=45,$BE37=45+Results!$AR$2),VLOOKUP($C37,Data_qPCR,AD$3+2,FALSE),NA()),NA())</f>
        <v>7.3121194981839638E-2</v>
      </c>
      <c r="AE37" s="79">
        <f ca="1">IFERROR(IF(OR($BE37=45,$BE37=45+Results!$AR$2),VLOOKUP($C37,Data_qPCR,AE$3+2,FALSE),NA()),NA())</f>
        <v>0.124318443147014</v>
      </c>
      <c r="AF37" s="79">
        <f ca="1">IFERROR(IF(OR($BE37=45,$BE37=45+Results!$AR$2),VLOOKUP($C37,Data_qPCR,AF$3+2,FALSE),NA()),NA())</f>
        <v>0.20181138033673837</v>
      </c>
      <c r="AG37" s="79">
        <f ca="1">IFERROR(IF(OR($BE37=45,$BE37=45+Results!$AR$2),VLOOKUP($C37,Data_qPCR,AG$3+2,FALSE),NA()),NA())</f>
        <v>0.30817182839729124</v>
      </c>
      <c r="AH37" s="79">
        <f ca="1">IFERROR(IF(OR($BE37=45,$BE37=45+Results!$AR$2),VLOOKUP($C37,Data_qPCR,AH$3+2,FALSE),NA()),NA())</f>
        <v>0.43706791637407982</v>
      </c>
      <c r="AI37" s="79">
        <f ca="1">IFERROR(IF(OR($BE37=45,$BE37=45+Results!$AR$2),VLOOKUP($C37,Data_qPCR,AI$3+2,FALSE),NA()),NA())</f>
        <v>0.57096379706443079</v>
      </c>
      <c r="AJ37" s="79">
        <f ca="1">IFERROR(IF(OR($BE37=45,$BE37=45+Results!$AR$2),VLOOKUP($C37,Data_qPCR,AJ$3+2,FALSE),NA()),NA())</f>
        <v>0.68880270258486342</v>
      </c>
      <c r="AK37" s="79">
        <f ca="1">IFERROR(IF(OR($BE37=45,$BE37=45+Results!$AR$2),VLOOKUP($C37,Data_qPCR,AK$3+2,FALSE),NA()),NA())</f>
        <v>0.77780920658395369</v>
      </c>
      <c r="AL37" s="79">
        <f ca="1">IFERROR(IF(OR($BE37=45,$BE37=45+Results!$AR$2),VLOOKUP($C37,Data_qPCR,AL$3+2,FALSE),NA()),NA())</f>
        <v>0.83851896670158499</v>
      </c>
      <c r="AM37" s="79">
        <f ca="1">IFERROR(IF(OR($BE37=45,$BE37=45+Results!$AR$2),VLOOKUP($C37,Data_qPCR,AM$3+2,FALSE),NA()),NA())</f>
        <v>0.88036726806361532</v>
      </c>
      <c r="AN37" s="79">
        <f ca="1">IFERROR(IF(OR($BE37=45,$BE37=45+Results!$AR$2),VLOOKUP($C37,Data_qPCR,AN$3+2,FALSE),NA()),NA())</f>
        <v>0.91241585973573158</v>
      </c>
      <c r="AO37" s="79">
        <f ca="1">IFERROR(IF(OR($BE37=45,$BE37=45+Results!$AR$2),VLOOKUP($C37,Data_qPCR,AO$3+2,FALSE),NA()),NA())</f>
        <v>0.9398278165558196</v>
      </c>
      <c r="AP37" s="79">
        <f ca="1">IFERROR(IF(OR($BE37=45,$BE37=45+Results!$AR$2),VLOOKUP($C37,Data_qPCR,AP$3+2,FALSE),NA()),NA())</f>
        <v>0.96164686386353182</v>
      </c>
      <c r="AQ37" s="79">
        <f ca="1">IFERROR(IF(OR($BE37=45,$BE37=45+Results!$AR$2),VLOOKUP($C37,Data_qPCR,AQ$3+2,FALSE),NA()),NA())</f>
        <v>0.97920066844371545</v>
      </c>
      <c r="AR37" s="79">
        <f ca="1">IFERROR(IF(OR($BE37=45,$BE37=45+Results!$AR$2),VLOOKUP($C37,Data_qPCR,AR$3+2,FALSE),NA()),NA())</f>
        <v>0.99323726327448714</v>
      </c>
      <c r="AS37" s="79">
        <f ca="1">IFERROR(IF(OR($BE37=45,$BE37=45+Results!$AR$2),VLOOKUP($C37,Data_qPCR,AS$3+2,FALSE),NA()),NA())</f>
        <v>1</v>
      </c>
      <c r="AT37" s="79" t="e">
        <f ca="1">IFERROR(IF(OR($BE37=45,$BE37=45+Results!$AR$2),VLOOKUP($C37,Data_qPCR,AT$3+2,FALSE),NA()),NA())</f>
        <v>#N/A</v>
      </c>
      <c r="AU37" s="79" t="e">
        <f ca="1">IFERROR(IF(OR($BE37=45,$BE37=45+Results!$AR$2),VLOOKUP($C37,Data_qPCR,AU$3+2,FALSE),NA()),NA())</f>
        <v>#N/A</v>
      </c>
      <c r="AV37" s="79" t="e">
        <f ca="1">IFERROR(IF(OR($BE37=45,$BE37=45+Results!$AR$2),VLOOKUP($C37,Data_qPCR,AV$3+2,FALSE),NA()),NA())</f>
        <v>#N/A</v>
      </c>
      <c r="AW37" s="79" t="e">
        <f ca="1">IFERROR(IF(OR($BE37=45,$BE37=45+Results!$AR$2),VLOOKUP($C37,Data_qPCR,AW$3+2,FALSE),NA()),NA())</f>
        <v>#N/A</v>
      </c>
      <c r="AX37" s="79" t="e">
        <f ca="1">IFERROR(IF(OR($BE37=45,$BE37=45+Results!$AR$2),VLOOKUP($C37,Data_qPCR,AX$3+2,FALSE),NA()),NA())</f>
        <v>#N/A</v>
      </c>
      <c r="AY37" s="79" t="e">
        <f ca="1">IFERROR(IF(OR($BE37=45,$BE37=45+Results!$AR$2),VLOOKUP($C37,Data_qPCR,AY$3+2,FALSE),NA()),NA())</f>
        <v>#N/A</v>
      </c>
      <c r="AZ37" s="79" t="e">
        <f ca="1">IFERROR(IF(OR($BE37=45,$BE37=45+Results!$AR$2),VLOOKUP($C37,Data_qPCR,AZ$3+2,FALSE),NA()),NA())</f>
        <v>#N/A</v>
      </c>
      <c r="BA37" s="79" t="e">
        <f ca="1">IFERROR(IF(OR($BE37=45,$BE37=45+Results!$AR$2),VLOOKUP($C37,Data_qPCR,BA$3+2,FALSE),NA()),NA())</f>
        <v>#N/A</v>
      </c>
      <c r="BB37" s="79" t="e">
        <f ca="1">IFERROR(IF(OR($BE37=45,$BE37=45+Results!$AR$2),VLOOKUP($C37,Data_qPCR,BB$3+2,FALSE),NA()),NA())</f>
        <v>#N/A</v>
      </c>
      <c r="BC37" s="79" t="e">
        <f ca="1">IFERROR(IF(OR($BE37=45,$BE37=45+Results!$AR$2),VLOOKUP($C37,Data_qPCR,BC$3+2,FALSE),NA()),NA())</f>
        <v>#N/A</v>
      </c>
      <c r="BD37" s="79" t="str">
        <f t="shared" ca="1" si="6"/>
        <v/>
      </c>
      <c r="BE37">
        <f ca="1">IFERROR(IF(LEFT(C37,1)+0=Results!$C$4,INDEX(Results!$AM$8:$BJ$23,CODE(RIGHT(LEFT(C37,2),1))-64,RIGHT(C37,LEN(C37)-2)+0),IF(Results!$AL$7=2,2,45)),"")</f>
        <v>45</v>
      </c>
      <c r="BF37">
        <f t="shared" ca="1" si="5"/>
        <v>10205</v>
      </c>
      <c r="BG37" s="104">
        <f ca="1">IFERROR(IF(LEFT(C37,1)+0=Results!$C$4,INDEX(Results!$CK$8:$DH$23,CODE(RIGHT(LEFT(C37,2),1))-64,RIGHT(C37,LEN(C37)-2)+0),IF(Results!$AL$7=2,2,45)),"")</f>
        <v>0</v>
      </c>
    </row>
    <row r="38" spans="1:59" x14ac:dyDescent="0.25">
      <c r="A38">
        <f t="shared" ca="1" si="0"/>
        <v>35</v>
      </c>
      <c r="B38">
        <v>35</v>
      </c>
      <c r="C38" t="str">
        <f t="shared" ca="1" si="2"/>
        <v>1C5</v>
      </c>
      <c r="D38" t="str">
        <f t="shared" ca="1" si="3"/>
        <v>3N_OtsA</v>
      </c>
      <c r="E38" s="268" t="str">
        <f t="shared" ca="1" si="4"/>
        <v>1C5-3N_OtsA</v>
      </c>
      <c r="F38" s="79">
        <f ca="1">IFERROR(IF(OR($BE38=45,$BE38=45+Results!$AR$2),VLOOKUP($C38,Data_qPCR,F$3+2,FALSE),NA()),NA())</f>
        <v>1.0089401305809239E-3</v>
      </c>
      <c r="G38" s="79">
        <f ca="1">IFERROR(IF(OR($BE38=45,$BE38=45+Results!$AR$2),VLOOKUP($C38,Data_qPCR,G$3+2,FALSE),NA()),NA())</f>
        <v>1.0089401305809239E-3</v>
      </c>
      <c r="H38" s="79">
        <f ca="1">IFERROR(IF(OR($BE38=45,$BE38=45+Results!$AR$2),VLOOKUP($C38,Data_qPCR,H$3+2,FALSE),NA()),NA())</f>
        <v>1.0089401305809239E-3</v>
      </c>
      <c r="I38" s="79">
        <f ca="1">IFERROR(IF(OR($BE38=45,$BE38=45+Results!$AR$2),VLOOKUP($C38,Data_qPCR,I$3+2,FALSE),NA()),NA())</f>
        <v>1.0089401305809239E-3</v>
      </c>
      <c r="J38" s="79">
        <f ca="1">IFERROR(IF(OR($BE38=45,$BE38=45+Results!$AR$2),VLOOKUP($C38,Data_qPCR,J$3+2,FALSE),NA()),NA())</f>
        <v>1.0089401305809239E-3</v>
      </c>
      <c r="K38" s="79">
        <f ca="1">IFERROR(IF(OR($BE38=45,$BE38=45+Results!$AR$2),VLOOKUP($C38,Data_qPCR,K$3+2,FALSE),NA()),NA())</f>
        <v>1.0089401305809239E-3</v>
      </c>
      <c r="L38" s="79">
        <f ca="1">IFERROR(IF(OR($BE38=45,$BE38=45+Results!$AR$2),VLOOKUP($C38,Data_qPCR,L$3+2,FALSE),NA()),NA())</f>
        <v>1.0089401305809239E-3</v>
      </c>
      <c r="M38" s="79">
        <f ca="1">IFERROR(IF(OR($BE38=45,$BE38=45+Results!$AR$2),VLOOKUP($C38,Data_qPCR,M$3+2,FALSE),NA()),NA())</f>
        <v>1.0089401305809239E-3</v>
      </c>
      <c r="N38" s="79">
        <f ca="1">IFERROR(IF(OR($BE38=45,$BE38=45+Results!$AR$2),VLOOKUP($C38,Data_qPCR,N$3+2,FALSE),NA()),NA())</f>
        <v>1.0089401305809239E-3</v>
      </c>
      <c r="O38" s="79">
        <f ca="1">IFERROR(IF(OR($BE38=45,$BE38=45+Results!$AR$2),VLOOKUP($C38,Data_qPCR,O$3+2,FALSE),NA()),NA())</f>
        <v>1.0089401305809239E-3</v>
      </c>
      <c r="P38" s="79">
        <f ca="1">IFERROR(IF(OR($BE38=45,$BE38=45+Results!$AR$2),VLOOKUP($C38,Data_qPCR,P$3+2,FALSE),NA()),NA())</f>
        <v>1.0089401305809239E-3</v>
      </c>
      <c r="Q38" s="79">
        <f ca="1">IFERROR(IF(OR($BE38=45,$BE38=45+Results!$AR$2),VLOOKUP($C38,Data_qPCR,Q$3+2,FALSE),NA()),NA())</f>
        <v>1.0089401305809239E-3</v>
      </c>
      <c r="R38" s="79">
        <f ca="1">IFERROR(IF(OR($BE38=45,$BE38=45+Results!$AR$2),VLOOKUP($C38,Data_qPCR,R$3+2,FALSE),NA()),NA())</f>
        <v>1.0089401305809239E-3</v>
      </c>
      <c r="S38" s="79">
        <f ca="1">IFERROR(IF(OR($BE38=45,$BE38=45+Results!$AR$2),VLOOKUP($C38,Data_qPCR,S$3+2,FALSE),NA()),NA())</f>
        <v>1.0089401305809239E-3</v>
      </c>
      <c r="T38" s="79">
        <f ca="1">IFERROR(IF(OR($BE38=45,$BE38=45+Results!$AR$2),VLOOKUP($C38,Data_qPCR,T$3+2,FALSE),NA()),NA())</f>
        <v>1.0089401305809239E-3</v>
      </c>
      <c r="U38" s="79">
        <f ca="1">IFERROR(IF(OR($BE38=45,$BE38=45+Results!$AR$2),VLOOKUP($C38,Data_qPCR,U$3+2,FALSE),NA()),NA())</f>
        <v>1.0089401305809239E-3</v>
      </c>
      <c r="V38" s="79">
        <f ca="1">IFERROR(IF(OR($BE38=45,$BE38=45+Results!$AR$2),VLOOKUP($C38,Data_qPCR,V$3+2,FALSE),NA()),NA())</f>
        <v>1.0089401305809239E-3</v>
      </c>
      <c r="W38" s="79">
        <f ca="1">IFERROR(IF(OR($BE38=45,$BE38=45+Results!$AR$2),VLOOKUP($C38,Data_qPCR,W$3+2,FALSE),NA()),NA())</f>
        <v>1.0089401305809239E-3</v>
      </c>
      <c r="X38" s="79">
        <f ca="1">IFERROR(IF(OR($BE38=45,$BE38=45+Results!$AR$2),VLOOKUP($C38,Data_qPCR,X$3+2,FALSE),NA()),NA())</f>
        <v>1.0089401305809239E-3</v>
      </c>
      <c r="Y38" s="79">
        <f ca="1">IFERROR(IF(OR($BE38=45,$BE38=45+Results!$AR$2),VLOOKUP($C38,Data_qPCR,Y$3+2,FALSE),NA()),NA())</f>
        <v>1.0089401305809239E-3</v>
      </c>
      <c r="Z38" s="79">
        <f ca="1">IFERROR(IF(OR($BE38=45,$BE38=45+Results!$AR$2),VLOOKUP($C38,Data_qPCR,Z$3+2,FALSE),NA()),NA())</f>
        <v>1.0089401305809239E-3</v>
      </c>
      <c r="AA38" s="79">
        <f ca="1">IFERROR(IF(OR($BE38=45,$BE38=45+Results!$AR$2),VLOOKUP($C38,Data_qPCR,AA$3+2,FALSE),NA()),NA())</f>
        <v>1.0089401305809239E-3</v>
      </c>
      <c r="AB38" s="79">
        <f ca="1">IFERROR(IF(OR($BE38=45,$BE38=45+Results!$AR$2),VLOOKUP($C38,Data_qPCR,AB$3+2,FALSE),NA()),NA())</f>
        <v>1.0089401305809239E-3</v>
      </c>
      <c r="AC38" s="79">
        <f ca="1">IFERROR(IF(OR($BE38=45,$BE38=45+Results!$AR$2),VLOOKUP($C38,Data_qPCR,AC$3+2,FALSE),NA()),NA())</f>
        <v>2.257118402028308E-3</v>
      </c>
      <c r="AD38" s="79">
        <f ca="1">IFERROR(IF(OR($BE38=45,$BE38=45+Results!$AR$2),VLOOKUP($C38,Data_qPCR,AD$3+2,FALSE),NA()),NA())</f>
        <v>8.7367572191474115E-3</v>
      </c>
      <c r="AE38" s="79">
        <f ca="1">IFERROR(IF(OR($BE38=45,$BE38=45+Results!$AR$2),VLOOKUP($C38,Data_qPCR,AE$3+2,FALSE),NA()),NA())</f>
        <v>2.0417976561056438E-2</v>
      </c>
      <c r="AF38" s="79">
        <f ca="1">IFERROR(IF(OR($BE38=45,$BE38=45+Results!$AR$2),VLOOKUP($C38,Data_qPCR,AF$3+2,FALSE),NA()),NA())</f>
        <v>4.3391035963335385E-2</v>
      </c>
      <c r="AG38" s="79">
        <f ca="1">IFERROR(IF(OR($BE38=45,$BE38=45+Results!$AR$2),VLOOKUP($C38,Data_qPCR,AG$3+2,FALSE),NA()),NA())</f>
        <v>8.6206799047720037E-2</v>
      </c>
      <c r="AH38" s="79">
        <f ca="1">IFERROR(IF(OR($BE38=45,$BE38=45+Results!$AR$2),VLOOKUP($C38,Data_qPCR,AH$3+2,FALSE),NA()),NA())</f>
        <v>0.16200689744540345</v>
      </c>
      <c r="AI38" s="79">
        <f ca="1">IFERROR(IF(OR($BE38=45,$BE38=45+Results!$AR$2),VLOOKUP($C38,Data_qPCR,AI$3+2,FALSE),NA()),NA())</f>
        <v>0.28100721076274027</v>
      </c>
      <c r="AJ38" s="79">
        <f ca="1">IFERROR(IF(OR($BE38=45,$BE38=45+Results!$AR$2),VLOOKUP($C38,Data_qPCR,AJ$3+2,FALSE),NA()),NA())</f>
        <v>0.43597969525421232</v>
      </c>
      <c r="AK38" s="79">
        <f ca="1">IFERROR(IF(OR($BE38=45,$BE38=45+Results!$AR$2),VLOOKUP($C38,Data_qPCR,AK$3+2,FALSE),NA()),NA())</f>
        <v>0.60099914849734692</v>
      </c>
      <c r="AL38" s="79">
        <f ca="1">IFERROR(IF(OR($BE38=45,$BE38=45+Results!$AR$2),VLOOKUP($C38,Data_qPCR,AL$3+2,FALSE),NA()),NA())</f>
        <v>0.74369621190218027</v>
      </c>
      <c r="AM38" s="79">
        <f ca="1">IFERROR(IF(OR($BE38=45,$BE38=45+Results!$AR$2),VLOOKUP($C38,Data_qPCR,AM$3+2,FALSE),NA()),NA())</f>
        <v>0.846430588264241</v>
      </c>
      <c r="AN38" s="79">
        <f ca="1">IFERROR(IF(OR($BE38=45,$BE38=45+Results!$AR$2),VLOOKUP($C38,Data_qPCR,AN$3+2,FALSE),NA()),NA())</f>
        <v>0.90951318521697544</v>
      </c>
      <c r="AO38" s="79">
        <f ca="1">IFERROR(IF(OR($BE38=45,$BE38=45+Results!$AR$2),VLOOKUP($C38,Data_qPCR,AO$3+2,FALSE),NA()),NA())</f>
        <v>0.94521129771763157</v>
      </c>
      <c r="AP38" s="79">
        <f ca="1">IFERROR(IF(OR($BE38=45,$BE38=45+Results!$AR$2),VLOOKUP($C38,Data_qPCR,AP$3+2,FALSE),NA()),NA())</f>
        <v>0.96641790986040255</v>
      </c>
      <c r="AQ38" s="79">
        <f ca="1">IFERROR(IF(OR($BE38=45,$BE38=45+Results!$AR$2),VLOOKUP($C38,Data_qPCR,AQ$3+2,FALSE),NA()),NA())</f>
        <v>0.98213096767281416</v>
      </c>
      <c r="AR38" s="79">
        <f ca="1">IFERROR(IF(OR($BE38=45,$BE38=45+Results!$AR$2),VLOOKUP($C38,Data_qPCR,AR$3+2,FALSE),NA()),NA())</f>
        <v>0.99423085108573017</v>
      </c>
      <c r="AS38" s="79">
        <f ca="1">IFERROR(IF(OR($BE38=45,$BE38=45+Results!$AR$2),VLOOKUP($C38,Data_qPCR,AS$3+2,FALSE),NA()),NA())</f>
        <v>1</v>
      </c>
      <c r="AT38" s="79" t="e">
        <f ca="1">IFERROR(IF(OR($BE38=45,$BE38=45+Results!$AR$2),VLOOKUP($C38,Data_qPCR,AT$3+2,FALSE),NA()),NA())</f>
        <v>#N/A</v>
      </c>
      <c r="AU38" s="79" t="e">
        <f ca="1">IFERROR(IF(OR($BE38=45,$BE38=45+Results!$AR$2),VLOOKUP($C38,Data_qPCR,AU$3+2,FALSE),NA()),NA())</f>
        <v>#N/A</v>
      </c>
      <c r="AV38" s="79" t="e">
        <f ca="1">IFERROR(IF(OR($BE38=45,$BE38=45+Results!$AR$2),VLOOKUP($C38,Data_qPCR,AV$3+2,FALSE),NA()),NA())</f>
        <v>#N/A</v>
      </c>
      <c r="AW38" s="79" t="e">
        <f ca="1">IFERROR(IF(OR($BE38=45,$BE38=45+Results!$AR$2),VLOOKUP($C38,Data_qPCR,AW$3+2,FALSE),NA()),NA())</f>
        <v>#N/A</v>
      </c>
      <c r="AX38" s="79" t="e">
        <f ca="1">IFERROR(IF(OR($BE38=45,$BE38=45+Results!$AR$2),VLOOKUP($C38,Data_qPCR,AX$3+2,FALSE),NA()),NA())</f>
        <v>#N/A</v>
      </c>
      <c r="AY38" s="79" t="e">
        <f ca="1">IFERROR(IF(OR($BE38=45,$BE38=45+Results!$AR$2),VLOOKUP($C38,Data_qPCR,AY$3+2,FALSE),NA()),NA())</f>
        <v>#N/A</v>
      </c>
      <c r="AZ38" s="79" t="e">
        <f ca="1">IFERROR(IF(OR($BE38=45,$BE38=45+Results!$AR$2),VLOOKUP($C38,Data_qPCR,AZ$3+2,FALSE),NA()),NA())</f>
        <v>#N/A</v>
      </c>
      <c r="BA38" s="79" t="e">
        <f ca="1">IFERROR(IF(OR($BE38=45,$BE38=45+Results!$AR$2),VLOOKUP($C38,Data_qPCR,BA$3+2,FALSE),NA()),NA())</f>
        <v>#N/A</v>
      </c>
      <c r="BB38" s="79" t="e">
        <f ca="1">IFERROR(IF(OR($BE38=45,$BE38=45+Results!$AR$2),VLOOKUP($C38,Data_qPCR,BB$3+2,FALSE),NA()),NA())</f>
        <v>#N/A</v>
      </c>
      <c r="BC38" s="79" t="e">
        <f ca="1">IFERROR(IF(OR($BE38=45,$BE38=45+Results!$AR$2),VLOOKUP($C38,Data_qPCR,BC$3+2,FALSE),NA()),NA())</f>
        <v>#N/A</v>
      </c>
      <c r="BD38" s="79" t="str">
        <f t="shared" ca="1" si="6"/>
        <v/>
      </c>
      <c r="BE38">
        <f ca="1">IFERROR(IF(LEFT(C38,1)+0=Results!$C$4,INDEX(Results!$AM$8:$BJ$23,CODE(RIGHT(LEFT(C38,2),1))-64,RIGHT(C38,LEN(C38)-2)+0),IF(Results!$AL$7=2,2,45)),"")</f>
        <v>45</v>
      </c>
      <c r="BF38">
        <f t="shared" ca="1" si="5"/>
        <v>10305</v>
      </c>
      <c r="BG38" s="104">
        <f ca="1">IFERROR(IF(LEFT(C38,1)+0=Results!$C$4,INDEX(Results!$CK$8:$DH$23,CODE(RIGHT(LEFT(C38,2),1))-64,RIGHT(C38,LEN(C38)-2)+0),IF(Results!$AL$7=2,2,45)),"")</f>
        <v>0</v>
      </c>
    </row>
    <row r="39" spans="1:59" x14ac:dyDescent="0.25">
      <c r="A39">
        <f t="shared" ca="1" si="0"/>
        <v>36</v>
      </c>
      <c r="B39">
        <v>36</v>
      </c>
      <c r="C39" t="str">
        <f t="shared" ca="1" si="2"/>
        <v>1D5</v>
      </c>
      <c r="D39" t="str">
        <f t="shared" ca="1" si="3"/>
        <v>3N_OtsA</v>
      </c>
      <c r="E39" s="268" t="str">
        <f t="shared" ca="1" si="4"/>
        <v>1D5-3N_OtsA</v>
      </c>
      <c r="F39" s="79">
        <f ca="1">IFERROR(IF(OR($BE39=45,$BE39=45+Results!$AR$2),VLOOKUP($C39,Data_qPCR,F$3+2,FALSE),NA()),NA())</f>
        <v>2.3755463020653795E-6</v>
      </c>
      <c r="G39" s="79">
        <f ca="1">IFERROR(IF(OR($BE39=45,$BE39=45+Results!$AR$2),VLOOKUP($C39,Data_qPCR,G$3+2,FALSE),NA()),NA())</f>
        <v>2.3755463020653795E-6</v>
      </c>
      <c r="H39" s="79">
        <f ca="1">IFERROR(IF(OR($BE39=45,$BE39=45+Results!$AR$2),VLOOKUP($C39,Data_qPCR,H$3+2,FALSE),NA()),NA())</f>
        <v>2.3755463020653795E-6</v>
      </c>
      <c r="I39" s="79">
        <f ca="1">IFERROR(IF(OR($BE39=45,$BE39=45+Results!$AR$2),VLOOKUP($C39,Data_qPCR,I$3+2,FALSE),NA()),NA())</f>
        <v>2.3755463020653795E-6</v>
      </c>
      <c r="J39" s="79">
        <f ca="1">IFERROR(IF(OR($BE39=45,$BE39=45+Results!$AR$2),VLOOKUP($C39,Data_qPCR,J$3+2,FALSE),NA()),NA())</f>
        <v>2.3755463020653795E-6</v>
      </c>
      <c r="K39" s="79">
        <f ca="1">IFERROR(IF(OR($BE39=45,$BE39=45+Results!$AR$2),VLOOKUP($C39,Data_qPCR,K$3+2,FALSE),NA()),NA())</f>
        <v>2.3755463020653795E-6</v>
      </c>
      <c r="L39" s="79">
        <f ca="1">IFERROR(IF(OR($BE39=45,$BE39=45+Results!$AR$2),VLOOKUP($C39,Data_qPCR,L$3+2,FALSE),NA()),NA())</f>
        <v>2.3755463020653795E-6</v>
      </c>
      <c r="M39" s="79">
        <f ca="1">IFERROR(IF(OR($BE39=45,$BE39=45+Results!$AR$2),VLOOKUP($C39,Data_qPCR,M$3+2,FALSE),NA()),NA())</f>
        <v>2.3755463020653795E-6</v>
      </c>
      <c r="N39" s="79">
        <f ca="1">IFERROR(IF(OR($BE39=45,$BE39=45+Results!$AR$2),VLOOKUP($C39,Data_qPCR,N$3+2,FALSE),NA()),NA())</f>
        <v>2.3755463020653795E-6</v>
      </c>
      <c r="O39" s="79">
        <f ca="1">IFERROR(IF(OR($BE39=45,$BE39=45+Results!$AR$2),VLOOKUP($C39,Data_qPCR,O$3+2,FALSE),NA()),NA())</f>
        <v>2.3755463020653795E-6</v>
      </c>
      <c r="P39" s="79">
        <f ca="1">IFERROR(IF(OR($BE39=45,$BE39=45+Results!$AR$2),VLOOKUP($C39,Data_qPCR,P$3+2,FALSE),NA()),NA())</f>
        <v>2.3755463020653795E-6</v>
      </c>
      <c r="Q39" s="79">
        <f ca="1">IFERROR(IF(OR($BE39=45,$BE39=45+Results!$AR$2),VLOOKUP($C39,Data_qPCR,Q$3+2,FALSE),NA()),NA())</f>
        <v>2.3755463020653795E-6</v>
      </c>
      <c r="R39" s="79">
        <f ca="1">IFERROR(IF(OR($BE39=45,$BE39=45+Results!$AR$2),VLOOKUP($C39,Data_qPCR,R$3+2,FALSE),NA()),NA())</f>
        <v>2.3755463020653795E-6</v>
      </c>
      <c r="S39" s="79">
        <f ca="1">IFERROR(IF(OR($BE39=45,$BE39=45+Results!$AR$2),VLOOKUP($C39,Data_qPCR,S$3+2,FALSE),NA()),NA())</f>
        <v>2.3755463020653795E-6</v>
      </c>
      <c r="T39" s="79">
        <f ca="1">IFERROR(IF(OR($BE39=45,$BE39=45+Results!$AR$2),VLOOKUP($C39,Data_qPCR,T$3+2,FALSE),NA()),NA())</f>
        <v>2.3755463020653795E-6</v>
      </c>
      <c r="U39" s="79">
        <f ca="1">IFERROR(IF(OR($BE39=45,$BE39=45+Results!$AR$2),VLOOKUP($C39,Data_qPCR,U$3+2,FALSE),NA()),NA())</f>
        <v>2.3755463020653795E-6</v>
      </c>
      <c r="V39" s="79">
        <f ca="1">IFERROR(IF(OR($BE39=45,$BE39=45+Results!$AR$2),VLOOKUP($C39,Data_qPCR,V$3+2,FALSE),NA()),NA())</f>
        <v>2.3755463020653795E-6</v>
      </c>
      <c r="W39" s="79">
        <f ca="1">IFERROR(IF(OR($BE39=45,$BE39=45+Results!$AR$2),VLOOKUP($C39,Data_qPCR,W$3+2,FALSE),NA()),NA())</f>
        <v>2.3755463020653795E-6</v>
      </c>
      <c r="X39" s="79">
        <f ca="1">IFERROR(IF(OR($BE39=45,$BE39=45+Results!$AR$2),VLOOKUP($C39,Data_qPCR,X$3+2,FALSE),NA()),NA())</f>
        <v>2.3755463020653795E-6</v>
      </c>
      <c r="Y39" s="79">
        <f ca="1">IFERROR(IF(OR($BE39=45,$BE39=45+Results!$AR$2),VLOOKUP($C39,Data_qPCR,Y$3+2,FALSE),NA()),NA())</f>
        <v>2.3755463020653795E-6</v>
      </c>
      <c r="Z39" s="79">
        <f ca="1">IFERROR(IF(OR($BE39=45,$BE39=45+Results!$AR$2),VLOOKUP($C39,Data_qPCR,Z$3+2,FALSE),NA()),NA())</f>
        <v>2.3755463020653795E-6</v>
      </c>
      <c r="AA39" s="79">
        <f ca="1">IFERROR(IF(OR($BE39=45,$BE39=45+Results!$AR$2),VLOOKUP($C39,Data_qPCR,AA$3+2,FALSE),NA()),NA())</f>
        <v>2.3755463020653795E-6</v>
      </c>
      <c r="AB39" s="79">
        <f ca="1">IFERROR(IF(OR($BE39=45,$BE39=45+Results!$AR$2),VLOOKUP($C39,Data_qPCR,AB$3+2,FALSE),NA()),NA())</f>
        <v>1.1635458989243074E-3</v>
      </c>
      <c r="AC39" s="79">
        <f ca="1">IFERROR(IF(OR($BE39=45,$BE39=45+Results!$AR$2),VLOOKUP($C39,Data_qPCR,AC$3+2,FALSE),NA()),NA())</f>
        <v>4.3803493537657254E-3</v>
      </c>
      <c r="AD39" s="79">
        <f ca="1">IFERROR(IF(OR($BE39=45,$BE39=45+Results!$AR$2),VLOOKUP($C39,Data_qPCR,AD$3+2,FALSE),NA()),NA())</f>
        <v>1.0811390169729793E-2</v>
      </c>
      <c r="AE39" s="79">
        <f ca="1">IFERROR(IF(OR($BE39=45,$BE39=45+Results!$AR$2),VLOOKUP($C39,Data_qPCR,AE$3+2,FALSE),NA()),NA())</f>
        <v>2.3009105596021324E-2</v>
      </c>
      <c r="AF39" s="79">
        <f ca="1">IFERROR(IF(OR($BE39=45,$BE39=45+Results!$AR$2),VLOOKUP($C39,Data_qPCR,AF$3+2,FALSE),NA()),NA())</f>
        <v>4.5676587949283365E-2</v>
      </c>
      <c r="AG39" s="79">
        <f ca="1">IFERROR(IF(OR($BE39=45,$BE39=45+Results!$AR$2),VLOOKUP($C39,Data_qPCR,AG$3+2,FALSE),NA()),NA())</f>
        <v>8.9089419948469417E-2</v>
      </c>
      <c r="AH39" s="79">
        <f ca="1">IFERROR(IF(OR($BE39=45,$BE39=45+Results!$AR$2),VLOOKUP($C39,Data_qPCR,AH$3+2,FALSE),NA()),NA())</f>
        <v>0.16485393269033732</v>
      </c>
      <c r="AI39" s="79">
        <f ca="1">IFERROR(IF(OR($BE39=45,$BE39=45+Results!$AR$2),VLOOKUP($C39,Data_qPCR,AI$3+2,FALSE),NA()),NA())</f>
        <v>0.28423660236307918</v>
      </c>
      <c r="AJ39" s="79">
        <f ca="1">IFERROR(IF(OR($BE39=45,$BE39=45+Results!$AR$2),VLOOKUP($C39,Data_qPCR,AJ$3+2,FALSE),NA()),NA())</f>
        <v>0.43847762072661617</v>
      </c>
      <c r="AK39" s="79">
        <f ca="1">IFERROR(IF(OR($BE39=45,$BE39=45+Results!$AR$2),VLOOKUP($C39,Data_qPCR,AK$3+2,FALSE),NA()),NA())</f>
        <v>0.60267068644982946</v>
      </c>
      <c r="AL39" s="79">
        <f ca="1">IFERROR(IF(OR($BE39=45,$BE39=45+Results!$AR$2),VLOOKUP($C39,Data_qPCR,AL$3+2,FALSE),NA()),NA())</f>
        <v>0.74449287370816464</v>
      </c>
      <c r="AM39" s="79">
        <f ca="1">IFERROR(IF(OR($BE39=45,$BE39=45+Results!$AR$2),VLOOKUP($C39,Data_qPCR,AM$3+2,FALSE),NA()),NA())</f>
        <v>0.84611787485815459</v>
      </c>
      <c r="AN39" s="79">
        <f ca="1">IFERROR(IF(OR($BE39=45,$BE39=45+Results!$AR$2),VLOOKUP($C39,Data_qPCR,AN$3+2,FALSE),NA()),NA())</f>
        <v>0.90837877208527107</v>
      </c>
      <c r="AO39" s="79">
        <f ca="1">IFERROR(IF(OR($BE39=45,$BE39=45+Results!$AR$2),VLOOKUP($C39,Data_qPCR,AO$3+2,FALSE),NA()),NA())</f>
        <v>0.94434365166654088</v>
      </c>
      <c r="AP39" s="79">
        <f ca="1">IFERROR(IF(OR($BE39=45,$BE39=45+Results!$AR$2),VLOOKUP($C39,Data_qPCR,AP$3+2,FALSE),NA()),NA())</f>
        <v>0.96617325525969866</v>
      </c>
      <c r="AQ39" s="79">
        <f ca="1">IFERROR(IF(OR($BE39=45,$BE39=45+Results!$AR$2),VLOOKUP($C39,Data_qPCR,AQ$3+2,FALSE),NA()),NA())</f>
        <v>0.98217436247184242</v>
      </c>
      <c r="AR39" s="79">
        <f ca="1">IFERROR(IF(OR($BE39=45,$BE39=45+Results!$AR$2),VLOOKUP($C39,Data_qPCR,AR$3+2,FALSE),NA()),NA())</f>
        <v>0.99432049259738198</v>
      </c>
      <c r="AS39" s="79">
        <f ca="1">IFERROR(IF(OR($BE39=45,$BE39=45+Results!$AR$2),VLOOKUP($C39,Data_qPCR,AS$3+2,FALSE),NA()),NA())</f>
        <v>1</v>
      </c>
      <c r="AT39" s="79" t="e">
        <f ca="1">IFERROR(IF(OR($BE39=45,$BE39=45+Results!$AR$2),VLOOKUP($C39,Data_qPCR,AT$3+2,FALSE),NA()),NA())</f>
        <v>#N/A</v>
      </c>
      <c r="AU39" s="79" t="e">
        <f ca="1">IFERROR(IF(OR($BE39=45,$BE39=45+Results!$AR$2),VLOOKUP($C39,Data_qPCR,AU$3+2,FALSE),NA()),NA())</f>
        <v>#N/A</v>
      </c>
      <c r="AV39" s="79" t="e">
        <f ca="1">IFERROR(IF(OR($BE39=45,$BE39=45+Results!$AR$2),VLOOKUP($C39,Data_qPCR,AV$3+2,FALSE),NA()),NA())</f>
        <v>#N/A</v>
      </c>
      <c r="AW39" s="79" t="e">
        <f ca="1">IFERROR(IF(OR($BE39=45,$BE39=45+Results!$AR$2),VLOOKUP($C39,Data_qPCR,AW$3+2,FALSE),NA()),NA())</f>
        <v>#N/A</v>
      </c>
      <c r="AX39" s="79" t="e">
        <f ca="1">IFERROR(IF(OR($BE39=45,$BE39=45+Results!$AR$2),VLOOKUP($C39,Data_qPCR,AX$3+2,FALSE),NA()),NA())</f>
        <v>#N/A</v>
      </c>
      <c r="AY39" s="79" t="e">
        <f ca="1">IFERROR(IF(OR($BE39=45,$BE39=45+Results!$AR$2),VLOOKUP($C39,Data_qPCR,AY$3+2,FALSE),NA()),NA())</f>
        <v>#N/A</v>
      </c>
      <c r="AZ39" s="79" t="e">
        <f ca="1">IFERROR(IF(OR($BE39=45,$BE39=45+Results!$AR$2),VLOOKUP($C39,Data_qPCR,AZ$3+2,FALSE),NA()),NA())</f>
        <v>#N/A</v>
      </c>
      <c r="BA39" s="79" t="e">
        <f ca="1">IFERROR(IF(OR($BE39=45,$BE39=45+Results!$AR$2),VLOOKUP($C39,Data_qPCR,BA$3+2,FALSE),NA()),NA())</f>
        <v>#N/A</v>
      </c>
      <c r="BB39" s="79" t="e">
        <f ca="1">IFERROR(IF(OR($BE39=45,$BE39=45+Results!$AR$2),VLOOKUP($C39,Data_qPCR,BB$3+2,FALSE),NA()),NA())</f>
        <v>#N/A</v>
      </c>
      <c r="BC39" s="79" t="e">
        <f ca="1">IFERROR(IF(OR($BE39=45,$BE39=45+Results!$AR$2),VLOOKUP($C39,Data_qPCR,BC$3+2,FALSE),NA()),NA())</f>
        <v>#N/A</v>
      </c>
      <c r="BD39" s="79" t="str">
        <f t="shared" ca="1" si="6"/>
        <v/>
      </c>
      <c r="BE39">
        <f ca="1">IFERROR(IF(LEFT(C39,1)+0=Results!$C$4,INDEX(Results!$AM$8:$BJ$23,CODE(RIGHT(LEFT(C39,2),1))-64,RIGHT(C39,LEN(C39)-2)+0),IF(Results!$AL$7=2,2,45)),"")</f>
        <v>45</v>
      </c>
      <c r="BF39">
        <f t="shared" ca="1" si="5"/>
        <v>10405</v>
      </c>
      <c r="BG39" s="104">
        <f ca="1">IFERROR(IF(LEFT(C39,1)+0=Results!$C$4,INDEX(Results!$CK$8:$DH$23,CODE(RIGHT(LEFT(C39,2),1))-64,RIGHT(C39,LEN(C39)-2)+0),IF(Results!$AL$7=2,2,45)),"")</f>
        <v>0</v>
      </c>
    </row>
    <row r="40" spans="1:59" x14ac:dyDescent="0.25">
      <c r="A40">
        <f t="shared" ca="1" si="0"/>
        <v>37</v>
      </c>
      <c r="B40">
        <v>37</v>
      </c>
      <c r="C40" t="str">
        <f t="shared" ca="1" si="2"/>
        <v>1E5</v>
      </c>
      <c r="D40" t="str">
        <f t="shared" ca="1" si="3"/>
        <v>3N_Rpon2</v>
      </c>
      <c r="E40" s="268" t="str">
        <f t="shared" ca="1" si="4"/>
        <v>1E5-3N_Rpon2</v>
      </c>
      <c r="F40" s="79">
        <f ca="1">IFERROR(IF(OR($BE40=45,$BE40=45+Results!$AR$2),VLOOKUP($C40,Data_qPCR,F$3+2,FALSE),NA()),NA())</f>
        <v>1.0278119424972661E-4</v>
      </c>
      <c r="G40" s="79">
        <f ca="1">IFERROR(IF(OR($BE40=45,$BE40=45+Results!$AR$2),VLOOKUP($C40,Data_qPCR,G$3+2,FALSE),NA()),NA())</f>
        <v>1.0278119424972661E-4</v>
      </c>
      <c r="H40" s="79">
        <f ca="1">IFERROR(IF(OR($BE40=45,$BE40=45+Results!$AR$2),VLOOKUP($C40,Data_qPCR,H$3+2,FALSE),NA()),NA())</f>
        <v>1.0278119424972661E-4</v>
      </c>
      <c r="I40" s="79">
        <f ca="1">IFERROR(IF(OR($BE40=45,$BE40=45+Results!$AR$2),VLOOKUP($C40,Data_qPCR,I$3+2,FALSE),NA()),NA())</f>
        <v>1.0278119424972661E-4</v>
      </c>
      <c r="J40" s="79">
        <f ca="1">IFERROR(IF(OR($BE40=45,$BE40=45+Results!$AR$2),VLOOKUP($C40,Data_qPCR,J$3+2,FALSE),NA()),NA())</f>
        <v>1.0278119424972661E-4</v>
      </c>
      <c r="K40" s="79">
        <f ca="1">IFERROR(IF(OR($BE40=45,$BE40=45+Results!$AR$2),VLOOKUP($C40,Data_qPCR,K$3+2,FALSE),NA()),NA())</f>
        <v>1.0278119424972661E-4</v>
      </c>
      <c r="L40" s="79">
        <f ca="1">IFERROR(IF(OR($BE40=45,$BE40=45+Results!$AR$2),VLOOKUP($C40,Data_qPCR,L$3+2,FALSE),NA()),NA())</f>
        <v>1.0278119424972661E-4</v>
      </c>
      <c r="M40" s="79">
        <f ca="1">IFERROR(IF(OR($BE40=45,$BE40=45+Results!$AR$2),VLOOKUP($C40,Data_qPCR,M$3+2,FALSE),NA()),NA())</f>
        <v>1.0278119424972661E-4</v>
      </c>
      <c r="N40" s="79">
        <f ca="1">IFERROR(IF(OR($BE40=45,$BE40=45+Results!$AR$2),VLOOKUP($C40,Data_qPCR,N$3+2,FALSE),NA()),NA())</f>
        <v>1.0278119424972661E-4</v>
      </c>
      <c r="O40" s="79">
        <f ca="1">IFERROR(IF(OR($BE40=45,$BE40=45+Results!$AR$2),VLOOKUP($C40,Data_qPCR,O$3+2,FALSE),NA()),NA())</f>
        <v>1.0278119424972661E-4</v>
      </c>
      <c r="P40" s="79">
        <f ca="1">IFERROR(IF(OR($BE40=45,$BE40=45+Results!$AR$2),VLOOKUP($C40,Data_qPCR,P$3+2,FALSE),NA()),NA())</f>
        <v>1.0278119424972661E-4</v>
      </c>
      <c r="Q40" s="79">
        <f ca="1">IFERROR(IF(OR($BE40=45,$BE40=45+Results!$AR$2),VLOOKUP($C40,Data_qPCR,Q$3+2,FALSE),NA()),NA())</f>
        <v>1.0278119424972661E-4</v>
      </c>
      <c r="R40" s="79">
        <f ca="1">IFERROR(IF(OR($BE40=45,$BE40=45+Results!$AR$2),VLOOKUP($C40,Data_qPCR,R$3+2,FALSE),NA()),NA())</f>
        <v>1.0278119424972661E-4</v>
      </c>
      <c r="S40" s="79">
        <f ca="1">IFERROR(IF(OR($BE40=45,$BE40=45+Results!$AR$2),VLOOKUP($C40,Data_qPCR,S$3+2,FALSE),NA()),NA())</f>
        <v>1.0278119424972661E-4</v>
      </c>
      <c r="T40" s="79">
        <f ca="1">IFERROR(IF(OR($BE40=45,$BE40=45+Results!$AR$2),VLOOKUP($C40,Data_qPCR,T$3+2,FALSE),NA()),NA())</f>
        <v>1.0278119424972661E-4</v>
      </c>
      <c r="U40" s="79">
        <f ca="1">IFERROR(IF(OR($BE40=45,$BE40=45+Results!$AR$2),VLOOKUP($C40,Data_qPCR,U$3+2,FALSE),NA()),NA())</f>
        <v>1.0278119424972661E-4</v>
      </c>
      <c r="V40" s="79">
        <f ca="1">IFERROR(IF(OR($BE40=45,$BE40=45+Results!$AR$2),VLOOKUP($C40,Data_qPCR,V$3+2,FALSE),NA()),NA())</f>
        <v>1.0278119424972661E-4</v>
      </c>
      <c r="W40" s="79">
        <f ca="1">IFERROR(IF(OR($BE40=45,$BE40=45+Results!$AR$2),VLOOKUP($C40,Data_qPCR,W$3+2,FALSE),NA()),NA())</f>
        <v>1.0278119424972661E-4</v>
      </c>
      <c r="X40" s="79">
        <f ca="1">IFERROR(IF(OR($BE40=45,$BE40=45+Results!$AR$2),VLOOKUP($C40,Data_qPCR,X$3+2,FALSE),NA()),NA())</f>
        <v>1.0278119424972661E-4</v>
      </c>
      <c r="Y40" s="79">
        <f ca="1">IFERROR(IF(OR($BE40=45,$BE40=45+Results!$AR$2),VLOOKUP($C40,Data_qPCR,Y$3+2,FALSE),NA()),NA())</f>
        <v>1.0278119424972661E-4</v>
      </c>
      <c r="Z40" s="79">
        <f ca="1">IFERROR(IF(OR($BE40=45,$BE40=45+Results!$AR$2),VLOOKUP($C40,Data_qPCR,Z$3+2,FALSE),NA()),NA())</f>
        <v>1.0278119424972661E-4</v>
      </c>
      <c r="AA40" s="79">
        <f ca="1">IFERROR(IF(OR($BE40=45,$BE40=45+Results!$AR$2),VLOOKUP($C40,Data_qPCR,AA$3+2,FALSE),NA()),NA())</f>
        <v>1.0278119424972661E-4</v>
      </c>
      <c r="AB40" s="79">
        <f ca="1">IFERROR(IF(OR($BE40=45,$BE40=45+Results!$AR$2),VLOOKUP($C40,Data_qPCR,AB$3+2,FALSE),NA()),NA())</f>
        <v>1.0278119424972661E-4</v>
      </c>
      <c r="AC40" s="79">
        <f ca="1">IFERROR(IF(OR($BE40=45,$BE40=45+Results!$AR$2),VLOOKUP($C40,Data_qPCR,AC$3+2,FALSE),NA()),NA())</f>
        <v>1.0278119424972661E-4</v>
      </c>
      <c r="AD40" s="79">
        <f ca="1">IFERROR(IF(OR($BE40=45,$BE40=45+Results!$AR$2),VLOOKUP($C40,Data_qPCR,AD$3+2,FALSE),NA()),NA())</f>
        <v>6.2460155462136418E-3</v>
      </c>
      <c r="AE40" s="79">
        <f ca="1">IFERROR(IF(OR($BE40=45,$BE40=45+Results!$AR$2),VLOOKUP($C40,Data_qPCR,AE$3+2,FALSE),NA()),NA())</f>
        <v>1.7124058223050489E-2</v>
      </c>
      <c r="AF40" s="79">
        <f ca="1">IFERROR(IF(OR($BE40=45,$BE40=45+Results!$AR$2),VLOOKUP($C40,Data_qPCR,AF$3+2,FALSE),NA()),NA())</f>
        <v>3.8723434620127284E-2</v>
      </c>
      <c r="AG40" s="79">
        <f ca="1">IFERROR(IF(OR($BE40=45,$BE40=45+Results!$AR$2),VLOOKUP($C40,Data_qPCR,AG$3+2,FALSE),NA()),NA())</f>
        <v>7.8067058427262651E-2</v>
      </c>
      <c r="AH40" s="79">
        <f ca="1">IFERROR(IF(OR($BE40=45,$BE40=45+Results!$AR$2),VLOOKUP($C40,Data_qPCR,AH$3+2,FALSE),NA()),NA())</f>
        <v>0.14668367901796645</v>
      </c>
      <c r="AI40" s="79">
        <f ca="1">IFERROR(IF(OR($BE40=45,$BE40=45+Results!$AR$2),VLOOKUP($C40,Data_qPCR,AI$3+2,FALSE),NA()),NA())</f>
        <v>0.25353756955814188</v>
      </c>
      <c r="AJ40" s="79">
        <f ca="1">IFERROR(IF(OR($BE40=45,$BE40=45+Results!$AR$2),VLOOKUP($C40,Data_qPCR,AJ$3+2,FALSE),NA()),NA())</f>
        <v>0.39566859838148277</v>
      </c>
      <c r="AK40" s="79">
        <f ca="1">IFERROR(IF(OR($BE40=45,$BE40=45+Results!$AR$2),VLOOKUP($C40,Data_qPCR,AK$3+2,FALSE),NA()),NA())</f>
        <v>0.55122678331375452</v>
      </c>
      <c r="AL40" s="79">
        <f ca="1">IFERROR(IF(OR($BE40=45,$BE40=45+Results!$AR$2),VLOOKUP($C40,Data_qPCR,AL$3+2,FALSE),NA()),NA())</f>
        <v>0.69248672779198195</v>
      </c>
      <c r="AM40" s="79">
        <f ca="1">IFERROR(IF(OR($BE40=45,$BE40=45+Results!$AR$2),VLOOKUP($C40,Data_qPCR,AM$3+2,FALSE),NA()),NA())</f>
        <v>0.80159230135469928</v>
      </c>
      <c r="AN40" s="79">
        <f ca="1">IFERROR(IF(OR($BE40=45,$BE40=45+Results!$AR$2),VLOOKUP($C40,Data_qPCR,AN$3+2,FALSE),NA()),NA())</f>
        <v>0.87749717413657269</v>
      </c>
      <c r="AO40" s="79">
        <f ca="1">IFERROR(IF(OR($BE40=45,$BE40=45+Results!$AR$2),VLOOKUP($C40,Data_qPCR,AO$3+2,FALSE),NA()),NA())</f>
        <v>0.92691984311598907</v>
      </c>
      <c r="AP40" s="79">
        <f ca="1">IFERROR(IF(OR($BE40=45,$BE40=45+Results!$AR$2),VLOOKUP($C40,Data_qPCR,AP$3+2,FALSE),NA()),NA())</f>
        <v>0.95849170081494528</v>
      </c>
      <c r="AQ40" s="79">
        <f ca="1">IFERROR(IF(OR($BE40=45,$BE40=45+Results!$AR$2),VLOOKUP($C40,Data_qPCR,AQ$3+2,FALSE),NA()),NA())</f>
        <v>0.97928923790756806</v>
      </c>
      <c r="AR40" s="79">
        <f ca="1">IFERROR(IF(OR($BE40=45,$BE40=45+Results!$AR$2),VLOOKUP($C40,Data_qPCR,AR$3+2,FALSE),NA()),NA())</f>
        <v>0.99368634038509374</v>
      </c>
      <c r="AS40" s="79">
        <f ca="1">IFERROR(IF(OR($BE40=45,$BE40=45+Results!$AR$2),VLOOKUP($C40,Data_qPCR,AS$3+2,FALSE),NA()),NA())</f>
        <v>1</v>
      </c>
      <c r="AT40" s="79" t="e">
        <f ca="1">IFERROR(IF(OR($BE40=45,$BE40=45+Results!$AR$2),VLOOKUP($C40,Data_qPCR,AT$3+2,FALSE),NA()),NA())</f>
        <v>#N/A</v>
      </c>
      <c r="AU40" s="79" t="e">
        <f ca="1">IFERROR(IF(OR($BE40=45,$BE40=45+Results!$AR$2),VLOOKUP($C40,Data_qPCR,AU$3+2,FALSE),NA()),NA())</f>
        <v>#N/A</v>
      </c>
      <c r="AV40" s="79" t="e">
        <f ca="1">IFERROR(IF(OR($BE40=45,$BE40=45+Results!$AR$2),VLOOKUP($C40,Data_qPCR,AV$3+2,FALSE),NA()),NA())</f>
        <v>#N/A</v>
      </c>
      <c r="AW40" s="79" t="e">
        <f ca="1">IFERROR(IF(OR($BE40=45,$BE40=45+Results!$AR$2),VLOOKUP($C40,Data_qPCR,AW$3+2,FALSE),NA()),NA())</f>
        <v>#N/A</v>
      </c>
      <c r="AX40" s="79" t="e">
        <f ca="1">IFERROR(IF(OR($BE40=45,$BE40=45+Results!$AR$2),VLOOKUP($C40,Data_qPCR,AX$3+2,FALSE),NA()),NA())</f>
        <v>#N/A</v>
      </c>
      <c r="AY40" s="79" t="e">
        <f ca="1">IFERROR(IF(OR($BE40=45,$BE40=45+Results!$AR$2),VLOOKUP($C40,Data_qPCR,AY$3+2,FALSE),NA()),NA())</f>
        <v>#N/A</v>
      </c>
      <c r="AZ40" s="79" t="e">
        <f ca="1">IFERROR(IF(OR($BE40=45,$BE40=45+Results!$AR$2),VLOOKUP($C40,Data_qPCR,AZ$3+2,FALSE),NA()),NA())</f>
        <v>#N/A</v>
      </c>
      <c r="BA40" s="79" t="e">
        <f ca="1">IFERROR(IF(OR($BE40=45,$BE40=45+Results!$AR$2),VLOOKUP($C40,Data_qPCR,BA$3+2,FALSE),NA()),NA())</f>
        <v>#N/A</v>
      </c>
      <c r="BB40" s="79" t="e">
        <f ca="1">IFERROR(IF(OR($BE40=45,$BE40=45+Results!$AR$2),VLOOKUP($C40,Data_qPCR,BB$3+2,FALSE),NA()),NA())</f>
        <v>#N/A</v>
      </c>
      <c r="BC40" s="79" t="e">
        <f ca="1">IFERROR(IF(OR($BE40=45,$BE40=45+Results!$AR$2),VLOOKUP($C40,Data_qPCR,BC$3+2,FALSE),NA()),NA())</f>
        <v>#N/A</v>
      </c>
      <c r="BD40" s="79" t="str">
        <f t="shared" ca="1" si="6"/>
        <v/>
      </c>
      <c r="BE40">
        <f ca="1">IFERROR(IF(LEFT(C40,1)+0=Results!$C$4,INDEX(Results!$AM$8:$BJ$23,CODE(RIGHT(LEFT(C40,2),1))-64,RIGHT(C40,LEN(C40)-2)+0),IF(Results!$AL$7=2,2,45)),"")</f>
        <v>45</v>
      </c>
      <c r="BF40">
        <f t="shared" ca="1" si="5"/>
        <v>10505</v>
      </c>
      <c r="BG40" s="104">
        <f ca="1">IFERROR(IF(LEFT(C40,1)+0=Results!$C$4,INDEX(Results!$CK$8:$DH$23,CODE(RIGHT(LEFT(C40,2),1))-64,RIGHT(C40,LEN(C40)-2)+0),IF(Results!$AL$7=2,2,45)),"")</f>
        <v>0</v>
      </c>
    </row>
    <row r="41" spans="1:59" x14ac:dyDescent="0.25">
      <c r="A41">
        <f t="shared" ca="1" si="0"/>
        <v>38</v>
      </c>
      <c r="B41">
        <v>38</v>
      </c>
      <c r="C41" t="str">
        <f t="shared" ca="1" si="2"/>
        <v>1F5</v>
      </c>
      <c r="D41" t="str">
        <f t="shared" ca="1" si="3"/>
        <v>3N_Rpon2</v>
      </c>
      <c r="E41" s="268" t="str">
        <f t="shared" ca="1" si="4"/>
        <v>1F5-3N_Rpon2</v>
      </c>
      <c r="F41" s="79">
        <f ca="1">IFERROR(IF(OR($BE41=45,$BE41=45+Results!$AR$2),VLOOKUP($C41,Data_qPCR,F$3+2,FALSE),NA()),NA())</f>
        <v>9.653995012572598E-4</v>
      </c>
      <c r="G41" s="79">
        <f ca="1">IFERROR(IF(OR($BE41=45,$BE41=45+Results!$AR$2),VLOOKUP($C41,Data_qPCR,G$3+2,FALSE),NA()),NA())</f>
        <v>9.653995012572598E-4</v>
      </c>
      <c r="H41" s="79">
        <f ca="1">IFERROR(IF(OR($BE41=45,$BE41=45+Results!$AR$2),VLOOKUP($C41,Data_qPCR,H$3+2,FALSE),NA()),NA())</f>
        <v>9.653995012572598E-4</v>
      </c>
      <c r="I41" s="79">
        <f ca="1">IFERROR(IF(OR($BE41=45,$BE41=45+Results!$AR$2),VLOOKUP($C41,Data_qPCR,I$3+2,FALSE),NA()),NA())</f>
        <v>9.653995012572598E-4</v>
      </c>
      <c r="J41" s="79">
        <f ca="1">IFERROR(IF(OR($BE41=45,$BE41=45+Results!$AR$2),VLOOKUP($C41,Data_qPCR,J$3+2,FALSE),NA()),NA())</f>
        <v>9.653995012572598E-4</v>
      </c>
      <c r="K41" s="79">
        <f ca="1">IFERROR(IF(OR($BE41=45,$BE41=45+Results!$AR$2),VLOOKUP($C41,Data_qPCR,K$3+2,FALSE),NA()),NA())</f>
        <v>9.653995012572598E-4</v>
      </c>
      <c r="L41" s="79">
        <f ca="1">IFERROR(IF(OR($BE41=45,$BE41=45+Results!$AR$2),VLOOKUP($C41,Data_qPCR,L$3+2,FALSE),NA()),NA())</f>
        <v>9.653995012572598E-4</v>
      </c>
      <c r="M41" s="79">
        <f ca="1">IFERROR(IF(OR($BE41=45,$BE41=45+Results!$AR$2),VLOOKUP($C41,Data_qPCR,M$3+2,FALSE),NA()),NA())</f>
        <v>9.653995012572598E-4</v>
      </c>
      <c r="N41" s="79">
        <f ca="1">IFERROR(IF(OR($BE41=45,$BE41=45+Results!$AR$2),VLOOKUP($C41,Data_qPCR,N$3+2,FALSE),NA()),NA())</f>
        <v>9.653995012572598E-4</v>
      </c>
      <c r="O41" s="79">
        <f ca="1">IFERROR(IF(OR($BE41=45,$BE41=45+Results!$AR$2),VLOOKUP($C41,Data_qPCR,O$3+2,FALSE),NA()),NA())</f>
        <v>9.653995012572598E-4</v>
      </c>
      <c r="P41" s="79">
        <f ca="1">IFERROR(IF(OR($BE41=45,$BE41=45+Results!$AR$2),VLOOKUP($C41,Data_qPCR,P$3+2,FALSE),NA()),NA())</f>
        <v>9.653995012572598E-4</v>
      </c>
      <c r="Q41" s="79">
        <f ca="1">IFERROR(IF(OR($BE41=45,$BE41=45+Results!$AR$2),VLOOKUP($C41,Data_qPCR,Q$3+2,FALSE),NA()),NA())</f>
        <v>9.653995012572598E-4</v>
      </c>
      <c r="R41" s="79">
        <f ca="1">IFERROR(IF(OR($BE41=45,$BE41=45+Results!$AR$2),VLOOKUP($C41,Data_qPCR,R$3+2,FALSE),NA()),NA())</f>
        <v>9.653995012572598E-4</v>
      </c>
      <c r="S41" s="79">
        <f ca="1">IFERROR(IF(OR($BE41=45,$BE41=45+Results!$AR$2),VLOOKUP($C41,Data_qPCR,S$3+2,FALSE),NA()),NA())</f>
        <v>9.653995012572598E-4</v>
      </c>
      <c r="T41" s="79">
        <f ca="1">IFERROR(IF(OR($BE41=45,$BE41=45+Results!$AR$2),VLOOKUP($C41,Data_qPCR,T$3+2,FALSE),NA()),NA())</f>
        <v>9.653995012572598E-4</v>
      </c>
      <c r="U41" s="79">
        <f ca="1">IFERROR(IF(OR($BE41=45,$BE41=45+Results!$AR$2),VLOOKUP($C41,Data_qPCR,U$3+2,FALSE),NA()),NA())</f>
        <v>9.653995012572598E-4</v>
      </c>
      <c r="V41" s="79">
        <f ca="1">IFERROR(IF(OR($BE41=45,$BE41=45+Results!$AR$2),VLOOKUP($C41,Data_qPCR,V$3+2,FALSE),NA()),NA())</f>
        <v>9.653995012572598E-4</v>
      </c>
      <c r="W41" s="79">
        <f ca="1">IFERROR(IF(OR($BE41=45,$BE41=45+Results!$AR$2),VLOOKUP($C41,Data_qPCR,W$3+2,FALSE),NA()),NA())</f>
        <v>9.653995012572598E-4</v>
      </c>
      <c r="X41" s="79">
        <f ca="1">IFERROR(IF(OR($BE41=45,$BE41=45+Results!$AR$2),VLOOKUP($C41,Data_qPCR,X$3+2,FALSE),NA()),NA())</f>
        <v>9.653995012572598E-4</v>
      </c>
      <c r="Y41" s="79">
        <f ca="1">IFERROR(IF(OR($BE41=45,$BE41=45+Results!$AR$2),VLOOKUP($C41,Data_qPCR,Y$3+2,FALSE),NA()),NA())</f>
        <v>9.653995012572598E-4</v>
      </c>
      <c r="Z41" s="79">
        <f ca="1">IFERROR(IF(OR($BE41=45,$BE41=45+Results!$AR$2),VLOOKUP($C41,Data_qPCR,Z$3+2,FALSE),NA()),NA())</f>
        <v>9.653995012572598E-4</v>
      </c>
      <c r="AA41" s="79">
        <f ca="1">IFERROR(IF(OR($BE41=45,$BE41=45+Results!$AR$2),VLOOKUP($C41,Data_qPCR,AA$3+2,FALSE),NA()),NA())</f>
        <v>9.653995012572598E-4</v>
      </c>
      <c r="AB41" s="79">
        <f ca="1">IFERROR(IF(OR($BE41=45,$BE41=45+Results!$AR$2),VLOOKUP($C41,Data_qPCR,AB$3+2,FALSE),NA()),NA())</f>
        <v>9.653995012572598E-4</v>
      </c>
      <c r="AC41" s="79">
        <f ca="1">IFERROR(IF(OR($BE41=45,$BE41=45+Results!$AR$2),VLOOKUP($C41,Data_qPCR,AC$3+2,FALSE),NA()),NA())</f>
        <v>9.653995012572598E-4</v>
      </c>
      <c r="AD41" s="79">
        <f ca="1">IFERROR(IF(OR($BE41=45,$BE41=45+Results!$AR$2),VLOOKUP($C41,Data_qPCR,AD$3+2,FALSE),NA()),NA())</f>
        <v>4.720282048183368E-3</v>
      </c>
      <c r="AE41" s="79">
        <f ca="1">IFERROR(IF(OR($BE41=45,$BE41=45+Results!$AR$2),VLOOKUP($C41,Data_qPCR,AE$3+2,FALSE),NA()),NA())</f>
        <v>1.6181243596773878E-2</v>
      </c>
      <c r="AF41" s="79">
        <f ca="1">IFERROR(IF(OR($BE41=45,$BE41=45+Results!$AR$2),VLOOKUP($C41,Data_qPCR,AF$3+2,FALSE),NA()),NA())</f>
        <v>3.8101506818955119E-2</v>
      </c>
      <c r="AG41" s="79">
        <f ca="1">IFERROR(IF(OR($BE41=45,$BE41=45+Results!$AR$2),VLOOKUP($C41,Data_qPCR,AG$3+2,FALSE),NA()),NA())</f>
        <v>7.9042684722067269E-2</v>
      </c>
      <c r="AH41" s="79">
        <f ca="1">IFERROR(IF(OR($BE41=45,$BE41=45+Results!$AR$2),VLOOKUP($C41,Data_qPCR,AH$3+2,FALSE),NA()),NA())</f>
        <v>0.15054006706668649</v>
      </c>
      <c r="AI41" s="79">
        <f ca="1">IFERROR(IF(OR($BE41=45,$BE41=45+Results!$AR$2),VLOOKUP($C41,Data_qPCR,AI$3+2,FALSE),NA()),NA())</f>
        <v>0.26236328703293982</v>
      </c>
      <c r="AJ41" s="79">
        <f ca="1">IFERROR(IF(OR($BE41=45,$BE41=45+Results!$AR$2),VLOOKUP($C41,Data_qPCR,AJ$3+2,FALSE),NA()),NA())</f>
        <v>0.4081397232590776</v>
      </c>
      <c r="AK41" s="79">
        <f ca="1">IFERROR(IF(OR($BE41=45,$BE41=45+Results!$AR$2),VLOOKUP($C41,Data_qPCR,AK$3+2,FALSE),NA()),NA())</f>
        <v>0.56610438688407894</v>
      </c>
      <c r="AL41" s="79">
        <f ca="1">IFERROR(IF(OR($BE41=45,$BE41=45+Results!$AR$2),VLOOKUP($C41,Data_qPCR,AL$3+2,FALSE),NA()),NA())</f>
        <v>0.70746163067721268</v>
      </c>
      <c r="AM41" s="79">
        <f ca="1">IFERROR(IF(OR($BE41=45,$BE41=45+Results!$AR$2),VLOOKUP($C41,Data_qPCR,AM$3+2,FALSE),NA()),NA())</f>
        <v>0.81621370998479847</v>
      </c>
      <c r="AN41" s="79">
        <f ca="1">IFERROR(IF(OR($BE41=45,$BE41=45+Results!$AR$2),VLOOKUP($C41,Data_qPCR,AN$3+2,FALSE),NA()),NA())</f>
        <v>0.88997398410640616</v>
      </c>
      <c r="AO41" s="79">
        <f ca="1">IFERROR(IF(OR($BE41=45,$BE41=45+Results!$AR$2),VLOOKUP($C41,Data_qPCR,AO$3+2,FALSE),NA()),NA())</f>
        <v>0.93684641851905748</v>
      </c>
      <c r="AP41" s="79">
        <f ca="1">IFERROR(IF(OR($BE41=45,$BE41=45+Results!$AR$2),VLOOKUP($C41,Data_qPCR,AP$3+2,FALSE),NA()),NA())</f>
        <v>0.96493363546524724</v>
      </c>
      <c r="AQ41" s="79">
        <f ca="1">IFERROR(IF(OR($BE41=45,$BE41=45+Results!$AR$2),VLOOKUP($C41,Data_qPCR,AQ$3+2,FALSE),NA()),NA())</f>
        <v>0.98306234562420947</v>
      </c>
      <c r="AR41" s="79">
        <f ca="1">IFERROR(IF(OR($BE41=45,$BE41=45+Results!$AR$2),VLOOKUP($C41,Data_qPCR,AR$3+2,FALSE),NA()),NA())</f>
        <v>0.99475738254355472</v>
      </c>
      <c r="AS41" s="79">
        <f ca="1">IFERROR(IF(OR($BE41=45,$BE41=45+Results!$AR$2),VLOOKUP($C41,Data_qPCR,AS$3+2,FALSE),NA()),NA())</f>
        <v>1</v>
      </c>
      <c r="AT41" s="79" t="e">
        <f ca="1">IFERROR(IF(OR($BE41=45,$BE41=45+Results!$AR$2),VLOOKUP($C41,Data_qPCR,AT$3+2,FALSE),NA()),NA())</f>
        <v>#N/A</v>
      </c>
      <c r="AU41" s="79" t="e">
        <f ca="1">IFERROR(IF(OR($BE41=45,$BE41=45+Results!$AR$2),VLOOKUP($C41,Data_qPCR,AU$3+2,FALSE),NA()),NA())</f>
        <v>#N/A</v>
      </c>
      <c r="AV41" s="79" t="e">
        <f ca="1">IFERROR(IF(OR($BE41=45,$BE41=45+Results!$AR$2),VLOOKUP($C41,Data_qPCR,AV$3+2,FALSE),NA()),NA())</f>
        <v>#N/A</v>
      </c>
      <c r="AW41" s="79" t="e">
        <f ca="1">IFERROR(IF(OR($BE41=45,$BE41=45+Results!$AR$2),VLOOKUP($C41,Data_qPCR,AW$3+2,FALSE),NA()),NA())</f>
        <v>#N/A</v>
      </c>
      <c r="AX41" s="79" t="e">
        <f ca="1">IFERROR(IF(OR($BE41=45,$BE41=45+Results!$AR$2),VLOOKUP($C41,Data_qPCR,AX$3+2,FALSE),NA()),NA())</f>
        <v>#N/A</v>
      </c>
      <c r="AY41" s="79" t="e">
        <f ca="1">IFERROR(IF(OR($BE41=45,$BE41=45+Results!$AR$2),VLOOKUP($C41,Data_qPCR,AY$3+2,FALSE),NA()),NA())</f>
        <v>#N/A</v>
      </c>
      <c r="AZ41" s="79" t="e">
        <f ca="1">IFERROR(IF(OR($BE41=45,$BE41=45+Results!$AR$2),VLOOKUP($C41,Data_qPCR,AZ$3+2,FALSE),NA()),NA())</f>
        <v>#N/A</v>
      </c>
      <c r="BA41" s="79" t="e">
        <f ca="1">IFERROR(IF(OR($BE41=45,$BE41=45+Results!$AR$2),VLOOKUP($C41,Data_qPCR,BA$3+2,FALSE),NA()),NA())</f>
        <v>#N/A</v>
      </c>
      <c r="BB41" s="79" t="e">
        <f ca="1">IFERROR(IF(OR($BE41=45,$BE41=45+Results!$AR$2),VLOOKUP($C41,Data_qPCR,BB$3+2,FALSE),NA()),NA())</f>
        <v>#N/A</v>
      </c>
      <c r="BC41" s="79" t="e">
        <f ca="1">IFERROR(IF(OR($BE41=45,$BE41=45+Results!$AR$2),VLOOKUP($C41,Data_qPCR,BC$3+2,FALSE),NA()),NA())</f>
        <v>#N/A</v>
      </c>
      <c r="BD41" s="79" t="str">
        <f t="shared" ca="1" si="6"/>
        <v/>
      </c>
      <c r="BE41">
        <f ca="1">IFERROR(IF(LEFT(C41,1)+0=Results!$C$4,INDEX(Results!$AM$8:$BJ$23,CODE(RIGHT(LEFT(C41,2),1))-64,RIGHT(C41,LEN(C41)-2)+0),IF(Results!$AL$7=2,2,45)),"")</f>
        <v>45</v>
      </c>
      <c r="BF41">
        <f t="shared" ca="1" si="5"/>
        <v>10605</v>
      </c>
      <c r="BG41" s="104">
        <f ca="1">IFERROR(IF(LEFT(C41,1)+0=Results!$C$4,INDEX(Results!$CK$8:$DH$23,CODE(RIGHT(LEFT(C41,2),1))-64,RIGHT(C41,LEN(C41)-2)+0),IF(Results!$AL$7=2,2,45)),"")</f>
        <v>0</v>
      </c>
    </row>
    <row r="42" spans="1:59" x14ac:dyDescent="0.25">
      <c r="A42">
        <f t="shared" ca="1" si="0"/>
        <v>39</v>
      </c>
      <c r="B42">
        <v>39</v>
      </c>
      <c r="C42" t="str">
        <f t="shared" ca="1" si="2"/>
        <v>1G5</v>
      </c>
      <c r="D42" t="str">
        <f t="shared" ca="1" si="3"/>
        <v>3N_ParA</v>
      </c>
      <c r="E42" s="268" t="str">
        <f t="shared" ca="1" si="4"/>
        <v>1G5-3N_ParA</v>
      </c>
      <c r="F42" s="79">
        <f ca="1">IFERROR(IF(OR($BE42=45,$BE42=45+Results!$AR$2),VLOOKUP($C42,Data_qPCR,F$3+2,FALSE),NA()),NA())</f>
        <v>2.2377976812257343E-4</v>
      </c>
      <c r="G42" s="79">
        <f ca="1">IFERROR(IF(OR($BE42=45,$BE42=45+Results!$AR$2),VLOOKUP($C42,Data_qPCR,G$3+2,FALSE),NA()),NA())</f>
        <v>2.2377976812257343E-4</v>
      </c>
      <c r="H42" s="79">
        <f ca="1">IFERROR(IF(OR($BE42=45,$BE42=45+Results!$AR$2),VLOOKUP($C42,Data_qPCR,H$3+2,FALSE),NA()),NA())</f>
        <v>2.2377976812257343E-4</v>
      </c>
      <c r="I42" s="79">
        <f ca="1">IFERROR(IF(OR($BE42=45,$BE42=45+Results!$AR$2),VLOOKUP($C42,Data_qPCR,I$3+2,FALSE),NA()),NA())</f>
        <v>2.2377976812257343E-4</v>
      </c>
      <c r="J42" s="79">
        <f ca="1">IFERROR(IF(OR($BE42=45,$BE42=45+Results!$AR$2),VLOOKUP($C42,Data_qPCR,J$3+2,FALSE),NA()),NA())</f>
        <v>2.2377976812257343E-4</v>
      </c>
      <c r="K42" s="79">
        <f ca="1">IFERROR(IF(OR($BE42=45,$BE42=45+Results!$AR$2),VLOOKUP($C42,Data_qPCR,K$3+2,FALSE),NA()),NA())</f>
        <v>2.2377976812257343E-4</v>
      </c>
      <c r="L42" s="79">
        <f ca="1">IFERROR(IF(OR($BE42=45,$BE42=45+Results!$AR$2),VLOOKUP($C42,Data_qPCR,L$3+2,FALSE),NA()),NA())</f>
        <v>2.2377976812257343E-4</v>
      </c>
      <c r="M42" s="79">
        <f ca="1">IFERROR(IF(OR($BE42=45,$BE42=45+Results!$AR$2),VLOOKUP($C42,Data_qPCR,M$3+2,FALSE),NA()),NA())</f>
        <v>2.2377976812257343E-4</v>
      </c>
      <c r="N42" s="79">
        <f ca="1">IFERROR(IF(OR($BE42=45,$BE42=45+Results!$AR$2),VLOOKUP($C42,Data_qPCR,N$3+2,FALSE),NA()),NA())</f>
        <v>2.2377976812257343E-4</v>
      </c>
      <c r="O42" s="79">
        <f ca="1">IFERROR(IF(OR($BE42=45,$BE42=45+Results!$AR$2),VLOOKUP($C42,Data_qPCR,O$3+2,FALSE),NA()),NA())</f>
        <v>2.2377976812257343E-4</v>
      </c>
      <c r="P42" s="79">
        <f ca="1">IFERROR(IF(OR($BE42=45,$BE42=45+Results!$AR$2),VLOOKUP($C42,Data_qPCR,P$3+2,FALSE),NA()),NA())</f>
        <v>2.2377976812257343E-4</v>
      </c>
      <c r="Q42" s="79">
        <f ca="1">IFERROR(IF(OR($BE42=45,$BE42=45+Results!$AR$2),VLOOKUP($C42,Data_qPCR,Q$3+2,FALSE),NA()),NA())</f>
        <v>2.2377976812257343E-4</v>
      </c>
      <c r="R42" s="79">
        <f ca="1">IFERROR(IF(OR($BE42=45,$BE42=45+Results!$AR$2),VLOOKUP($C42,Data_qPCR,R$3+2,FALSE),NA()),NA())</f>
        <v>2.2377976812257343E-4</v>
      </c>
      <c r="S42" s="79">
        <f ca="1">IFERROR(IF(OR($BE42=45,$BE42=45+Results!$AR$2),VLOOKUP($C42,Data_qPCR,S$3+2,FALSE),NA()),NA())</f>
        <v>2.2377976812257343E-4</v>
      </c>
      <c r="T42" s="79">
        <f ca="1">IFERROR(IF(OR($BE42=45,$BE42=45+Results!$AR$2),VLOOKUP($C42,Data_qPCR,T$3+2,FALSE),NA()),NA())</f>
        <v>2.2377976812257343E-4</v>
      </c>
      <c r="U42" s="79">
        <f ca="1">IFERROR(IF(OR($BE42=45,$BE42=45+Results!$AR$2),VLOOKUP($C42,Data_qPCR,U$3+2,FALSE),NA()),NA())</f>
        <v>2.2377976812257343E-4</v>
      </c>
      <c r="V42" s="79">
        <f ca="1">IFERROR(IF(OR($BE42=45,$BE42=45+Results!$AR$2),VLOOKUP($C42,Data_qPCR,V$3+2,FALSE),NA()),NA())</f>
        <v>2.2377976812257343E-4</v>
      </c>
      <c r="W42" s="79">
        <f ca="1">IFERROR(IF(OR($BE42=45,$BE42=45+Results!$AR$2),VLOOKUP($C42,Data_qPCR,W$3+2,FALSE),NA()),NA())</f>
        <v>2.2377976812257343E-4</v>
      </c>
      <c r="X42" s="79">
        <f ca="1">IFERROR(IF(OR($BE42=45,$BE42=45+Results!$AR$2),VLOOKUP($C42,Data_qPCR,X$3+2,FALSE),NA()),NA())</f>
        <v>2.2377976812257343E-4</v>
      </c>
      <c r="Y42" s="79">
        <f ca="1">IFERROR(IF(OR($BE42=45,$BE42=45+Results!$AR$2),VLOOKUP($C42,Data_qPCR,Y$3+2,FALSE),NA()),NA())</f>
        <v>2.2377976812257343E-4</v>
      </c>
      <c r="Z42" s="79">
        <f ca="1">IFERROR(IF(OR($BE42=45,$BE42=45+Results!$AR$2),VLOOKUP($C42,Data_qPCR,Z$3+2,FALSE),NA()),NA())</f>
        <v>2.2377976812257343E-4</v>
      </c>
      <c r="AA42" s="79">
        <f ca="1">IFERROR(IF(OR($BE42=45,$BE42=45+Results!$AR$2),VLOOKUP($C42,Data_qPCR,AA$3+2,FALSE),NA()),NA())</f>
        <v>2.2377976812257343E-4</v>
      </c>
      <c r="AB42" s="79">
        <f ca="1">IFERROR(IF(OR($BE42=45,$BE42=45+Results!$AR$2),VLOOKUP($C42,Data_qPCR,AB$3+2,FALSE),NA()),NA())</f>
        <v>2.182295592068039E-3</v>
      </c>
      <c r="AC42" s="79">
        <f ca="1">IFERROR(IF(OR($BE42=45,$BE42=45+Results!$AR$2),VLOOKUP($C42,Data_qPCR,AC$3+2,FALSE),NA()),NA())</f>
        <v>7.5754256628489652E-3</v>
      </c>
      <c r="AD42" s="79">
        <f ca="1">IFERROR(IF(OR($BE42=45,$BE42=45+Results!$AR$2),VLOOKUP($C42,Data_qPCR,AD$3+2,FALSE),NA()),NA())</f>
        <v>1.6882249995029672E-2</v>
      </c>
      <c r="AE42" s="79">
        <f ca="1">IFERROR(IF(OR($BE42=45,$BE42=45+Results!$AR$2),VLOOKUP($C42,Data_qPCR,AE$3+2,FALSE),NA()),NA())</f>
        <v>3.3508039416293094E-2</v>
      </c>
      <c r="AF42" s="79">
        <f ca="1">IFERROR(IF(OR($BE42=45,$BE42=45+Results!$AR$2),VLOOKUP($C42,Data_qPCR,AF$3+2,FALSE),NA()),NA())</f>
        <v>6.4066857318263157E-2</v>
      </c>
      <c r="AG42" s="79">
        <f ca="1">IFERROR(IF(OR($BE42=45,$BE42=45+Results!$AR$2),VLOOKUP($C42,Data_qPCR,AG$3+2,FALSE),NA()),NA())</f>
        <v>0.11892123863484037</v>
      </c>
      <c r="AH42" s="79">
        <f ca="1">IFERROR(IF(OR($BE42=45,$BE42=45+Results!$AR$2),VLOOKUP($C42,Data_qPCR,AH$3+2,FALSE),NA()),NA())</f>
        <v>0.20855772308405543</v>
      </c>
      <c r="AI42" s="79">
        <f ca="1">IFERROR(IF(OR($BE42=45,$BE42=45+Results!$AR$2),VLOOKUP($C42,Data_qPCR,AI$3+2,FALSE),NA()),NA())</f>
        <v>0.33747299428928673</v>
      </c>
      <c r="AJ42" s="79">
        <f ca="1">IFERROR(IF(OR($BE42=45,$BE42=45+Results!$AR$2),VLOOKUP($C42,Data_qPCR,AJ$3+2,FALSE),NA()),NA())</f>
        <v>0.49001143239095019</v>
      </c>
      <c r="AK42" s="79">
        <f ca="1">IFERROR(IF(OR($BE42=45,$BE42=45+Results!$AR$2),VLOOKUP($C42,Data_qPCR,AK$3+2,FALSE),NA()),NA())</f>
        <v>0.64202907594236969</v>
      </c>
      <c r="AL42" s="79">
        <f ca="1">IFERROR(IF(OR($BE42=45,$BE42=45+Results!$AR$2),VLOOKUP($C42,Data_qPCR,AL$3+2,FALSE),NA()),NA())</f>
        <v>0.7681208194435204</v>
      </c>
      <c r="AM42" s="79">
        <f ca="1">IFERROR(IF(OR($BE42=45,$BE42=45+Results!$AR$2),VLOOKUP($C42,Data_qPCR,AM$3+2,FALSE),NA()),NA())</f>
        <v>0.85986148855706435</v>
      </c>
      <c r="AN42" s="79">
        <f ca="1">IFERROR(IF(OR($BE42=45,$BE42=45+Results!$AR$2),VLOOKUP($C42,Data_qPCR,AN$3+2,FALSE),NA()),NA())</f>
        <v>0.91892169474479379</v>
      </c>
      <c r="AO42" s="79">
        <f ca="1">IFERROR(IF(OR($BE42=45,$BE42=45+Results!$AR$2),VLOOKUP($C42,Data_qPCR,AO$3+2,FALSE),NA()),NA())</f>
        <v>0.95412773911243576</v>
      </c>
      <c r="AP42" s="79">
        <f ca="1">IFERROR(IF(OR($BE42=45,$BE42=45+Results!$AR$2),VLOOKUP($C42,Data_qPCR,AP$3+2,FALSE),NA()),NA())</f>
        <v>0.97496726158617175</v>
      </c>
      <c r="AQ42" s="79">
        <f ca="1">IFERROR(IF(OR($BE42=45,$BE42=45+Results!$AR$2),VLOOKUP($C42,Data_qPCR,AQ$3+2,FALSE),NA()),NA())</f>
        <v>0.98777408274230183</v>
      </c>
      <c r="AR42" s="79">
        <f ca="1">IFERROR(IF(OR($BE42=45,$BE42=45+Results!$AR$2),VLOOKUP($C42,Data_qPCR,AR$3+2,FALSE),NA()),NA())</f>
        <v>0.99639191715878295</v>
      </c>
      <c r="AS42" s="79">
        <f ca="1">IFERROR(IF(OR($BE42=45,$BE42=45+Results!$AR$2),VLOOKUP($C42,Data_qPCR,AS$3+2,FALSE),NA()),NA())</f>
        <v>1</v>
      </c>
      <c r="AT42" s="79" t="e">
        <f ca="1">IFERROR(IF(OR($BE42=45,$BE42=45+Results!$AR$2),VLOOKUP($C42,Data_qPCR,AT$3+2,FALSE),NA()),NA())</f>
        <v>#N/A</v>
      </c>
      <c r="AU42" s="79" t="e">
        <f ca="1">IFERROR(IF(OR($BE42=45,$BE42=45+Results!$AR$2),VLOOKUP($C42,Data_qPCR,AU$3+2,FALSE),NA()),NA())</f>
        <v>#N/A</v>
      </c>
      <c r="AV42" s="79" t="e">
        <f ca="1">IFERROR(IF(OR($BE42=45,$BE42=45+Results!$AR$2),VLOOKUP($C42,Data_qPCR,AV$3+2,FALSE),NA()),NA())</f>
        <v>#N/A</v>
      </c>
      <c r="AW42" s="79" t="e">
        <f ca="1">IFERROR(IF(OR($BE42=45,$BE42=45+Results!$AR$2),VLOOKUP($C42,Data_qPCR,AW$3+2,FALSE),NA()),NA())</f>
        <v>#N/A</v>
      </c>
      <c r="AX42" s="79" t="e">
        <f ca="1">IFERROR(IF(OR($BE42=45,$BE42=45+Results!$AR$2),VLOOKUP($C42,Data_qPCR,AX$3+2,FALSE),NA()),NA())</f>
        <v>#N/A</v>
      </c>
      <c r="AY42" s="79" t="e">
        <f ca="1">IFERROR(IF(OR($BE42=45,$BE42=45+Results!$AR$2),VLOOKUP($C42,Data_qPCR,AY$3+2,FALSE),NA()),NA())</f>
        <v>#N/A</v>
      </c>
      <c r="AZ42" s="79" t="e">
        <f ca="1">IFERROR(IF(OR($BE42=45,$BE42=45+Results!$AR$2),VLOOKUP($C42,Data_qPCR,AZ$3+2,FALSE),NA()),NA())</f>
        <v>#N/A</v>
      </c>
      <c r="BA42" s="79" t="e">
        <f ca="1">IFERROR(IF(OR($BE42=45,$BE42=45+Results!$AR$2),VLOOKUP($C42,Data_qPCR,BA$3+2,FALSE),NA()),NA())</f>
        <v>#N/A</v>
      </c>
      <c r="BB42" s="79" t="e">
        <f ca="1">IFERROR(IF(OR($BE42=45,$BE42=45+Results!$AR$2),VLOOKUP($C42,Data_qPCR,BB$3+2,FALSE),NA()),NA())</f>
        <v>#N/A</v>
      </c>
      <c r="BC42" s="79" t="e">
        <f ca="1">IFERROR(IF(OR($BE42=45,$BE42=45+Results!$AR$2),VLOOKUP($C42,Data_qPCR,BC$3+2,FALSE),NA()),NA())</f>
        <v>#N/A</v>
      </c>
      <c r="BD42" s="79" t="str">
        <f t="shared" ca="1" si="6"/>
        <v/>
      </c>
      <c r="BE42">
        <f ca="1">IFERROR(IF(LEFT(C42,1)+0=Results!$C$4,INDEX(Results!$AM$8:$BJ$23,CODE(RIGHT(LEFT(C42,2),1))-64,RIGHT(C42,LEN(C42)-2)+0),IF(Results!$AL$7=2,2,45)),"")</f>
        <v>45</v>
      </c>
      <c r="BF42">
        <f t="shared" ca="1" si="5"/>
        <v>10705</v>
      </c>
      <c r="BG42" s="104">
        <f ca="1">IFERROR(IF(LEFT(C42,1)+0=Results!$C$4,INDEX(Results!$CK$8:$DH$23,CODE(RIGHT(LEFT(C42,2),1))-64,RIGHT(C42,LEN(C42)-2)+0),IF(Results!$AL$7=2,2,45)),"")</f>
        <v>0</v>
      </c>
    </row>
    <row r="43" spans="1:59" x14ac:dyDescent="0.25">
      <c r="A43">
        <f t="shared" ca="1" si="0"/>
        <v>40</v>
      </c>
      <c r="B43">
        <v>40</v>
      </c>
      <c r="C43" t="str">
        <f t="shared" ca="1" si="2"/>
        <v>1H5</v>
      </c>
      <c r="D43" t="str">
        <f t="shared" ca="1" si="3"/>
        <v>3N_ParA</v>
      </c>
      <c r="E43" s="268" t="str">
        <f t="shared" ca="1" si="4"/>
        <v>1H5-3N_ParA</v>
      </c>
      <c r="F43" s="79">
        <f ca="1">IFERROR(IF(OR($BE43=45,$BE43=45+Results!$AR$2),VLOOKUP($C43,Data_qPCR,F$3+2,FALSE),NA()),NA())</f>
        <v>9.8661613970954976E-4</v>
      </c>
      <c r="G43" s="79">
        <f ca="1">IFERROR(IF(OR($BE43=45,$BE43=45+Results!$AR$2),VLOOKUP($C43,Data_qPCR,G$3+2,FALSE),NA()),NA())</f>
        <v>9.8661613970954976E-4</v>
      </c>
      <c r="H43" s="79">
        <f ca="1">IFERROR(IF(OR($BE43=45,$BE43=45+Results!$AR$2),VLOOKUP($C43,Data_qPCR,H$3+2,FALSE),NA()),NA())</f>
        <v>9.8661613970954976E-4</v>
      </c>
      <c r="I43" s="79">
        <f ca="1">IFERROR(IF(OR($BE43=45,$BE43=45+Results!$AR$2),VLOOKUP($C43,Data_qPCR,I$3+2,FALSE),NA()),NA())</f>
        <v>9.8661613970954976E-4</v>
      </c>
      <c r="J43" s="79">
        <f ca="1">IFERROR(IF(OR($BE43=45,$BE43=45+Results!$AR$2),VLOOKUP($C43,Data_qPCR,J$3+2,FALSE),NA()),NA())</f>
        <v>9.8661613970954976E-4</v>
      </c>
      <c r="K43" s="79">
        <f ca="1">IFERROR(IF(OR($BE43=45,$BE43=45+Results!$AR$2),VLOOKUP($C43,Data_qPCR,K$3+2,FALSE),NA()),NA())</f>
        <v>9.8661613970954976E-4</v>
      </c>
      <c r="L43" s="79">
        <f ca="1">IFERROR(IF(OR($BE43=45,$BE43=45+Results!$AR$2),VLOOKUP($C43,Data_qPCR,L$3+2,FALSE),NA()),NA())</f>
        <v>9.8661613970954976E-4</v>
      </c>
      <c r="M43" s="79">
        <f ca="1">IFERROR(IF(OR($BE43=45,$BE43=45+Results!$AR$2),VLOOKUP($C43,Data_qPCR,M$3+2,FALSE),NA()),NA())</f>
        <v>9.8661613970954976E-4</v>
      </c>
      <c r="N43" s="79">
        <f ca="1">IFERROR(IF(OR($BE43=45,$BE43=45+Results!$AR$2),VLOOKUP($C43,Data_qPCR,N$3+2,FALSE),NA()),NA())</f>
        <v>9.8661613970954976E-4</v>
      </c>
      <c r="O43" s="79">
        <f ca="1">IFERROR(IF(OR($BE43=45,$BE43=45+Results!$AR$2),VLOOKUP($C43,Data_qPCR,O$3+2,FALSE),NA()),NA())</f>
        <v>9.8661613970954976E-4</v>
      </c>
      <c r="P43" s="79">
        <f ca="1">IFERROR(IF(OR($BE43=45,$BE43=45+Results!$AR$2),VLOOKUP($C43,Data_qPCR,P$3+2,FALSE),NA()),NA())</f>
        <v>9.8661613970954976E-4</v>
      </c>
      <c r="Q43" s="79">
        <f ca="1">IFERROR(IF(OR($BE43=45,$BE43=45+Results!$AR$2),VLOOKUP($C43,Data_qPCR,Q$3+2,FALSE),NA()),NA())</f>
        <v>9.8661613970954976E-4</v>
      </c>
      <c r="R43" s="79">
        <f ca="1">IFERROR(IF(OR($BE43=45,$BE43=45+Results!$AR$2),VLOOKUP($C43,Data_qPCR,R$3+2,FALSE),NA()),NA())</f>
        <v>9.8661613970954976E-4</v>
      </c>
      <c r="S43" s="79">
        <f ca="1">IFERROR(IF(OR($BE43=45,$BE43=45+Results!$AR$2),VLOOKUP($C43,Data_qPCR,S$3+2,FALSE),NA()),NA())</f>
        <v>9.8661613970954976E-4</v>
      </c>
      <c r="T43" s="79">
        <f ca="1">IFERROR(IF(OR($BE43=45,$BE43=45+Results!$AR$2),VLOOKUP($C43,Data_qPCR,T$3+2,FALSE),NA()),NA())</f>
        <v>9.8661613970954976E-4</v>
      </c>
      <c r="U43" s="79">
        <f ca="1">IFERROR(IF(OR($BE43=45,$BE43=45+Results!$AR$2),VLOOKUP($C43,Data_qPCR,U$3+2,FALSE),NA()),NA())</f>
        <v>9.8661613970954976E-4</v>
      </c>
      <c r="V43" s="79">
        <f ca="1">IFERROR(IF(OR($BE43=45,$BE43=45+Results!$AR$2),VLOOKUP($C43,Data_qPCR,V$3+2,FALSE),NA()),NA())</f>
        <v>9.8661613970954976E-4</v>
      </c>
      <c r="W43" s="79">
        <f ca="1">IFERROR(IF(OR($BE43=45,$BE43=45+Results!$AR$2),VLOOKUP($C43,Data_qPCR,W$3+2,FALSE),NA()),NA())</f>
        <v>9.8661613970954976E-4</v>
      </c>
      <c r="X43" s="79">
        <f ca="1">IFERROR(IF(OR($BE43=45,$BE43=45+Results!$AR$2),VLOOKUP($C43,Data_qPCR,X$3+2,FALSE),NA()),NA())</f>
        <v>9.8661613970954976E-4</v>
      </c>
      <c r="Y43" s="79">
        <f ca="1">IFERROR(IF(OR($BE43=45,$BE43=45+Results!$AR$2),VLOOKUP($C43,Data_qPCR,Y$3+2,FALSE),NA()),NA())</f>
        <v>9.8661613970954976E-4</v>
      </c>
      <c r="Z43" s="79">
        <f ca="1">IFERROR(IF(OR($BE43=45,$BE43=45+Results!$AR$2),VLOOKUP($C43,Data_qPCR,Z$3+2,FALSE),NA()),NA())</f>
        <v>9.8661613970954976E-4</v>
      </c>
      <c r="AA43" s="79">
        <f ca="1">IFERROR(IF(OR($BE43=45,$BE43=45+Results!$AR$2),VLOOKUP($C43,Data_qPCR,AA$3+2,FALSE),NA()),NA())</f>
        <v>9.8661613970954976E-4</v>
      </c>
      <c r="AB43" s="79">
        <f ca="1">IFERROR(IF(OR($BE43=45,$BE43=45+Results!$AR$2),VLOOKUP($C43,Data_qPCR,AB$3+2,FALSE),NA()),NA())</f>
        <v>9.8661613970954976E-4</v>
      </c>
      <c r="AC43" s="79">
        <f ca="1">IFERROR(IF(OR($BE43=45,$BE43=45+Results!$AR$2),VLOOKUP($C43,Data_qPCR,AC$3+2,FALSE),NA()),NA())</f>
        <v>6.3290021517795518E-3</v>
      </c>
      <c r="AD43" s="79">
        <f ca="1">IFERROR(IF(OR($BE43=45,$BE43=45+Results!$AR$2),VLOOKUP($C43,Data_qPCR,AD$3+2,FALSE),NA()),NA())</f>
        <v>1.4805685041749407E-2</v>
      </c>
      <c r="AE43" s="79">
        <f ca="1">IFERROR(IF(OR($BE43=45,$BE43=45+Results!$AR$2),VLOOKUP($C43,Data_qPCR,AE$3+2,FALSE),NA()),NA())</f>
        <v>3.1301294022313748E-2</v>
      </c>
      <c r="AF43" s="79">
        <f ca="1">IFERROR(IF(OR($BE43=45,$BE43=45+Results!$AR$2),VLOOKUP($C43,Data_qPCR,AF$3+2,FALSE),NA()),NA())</f>
        <v>6.1055888650741803E-2</v>
      </c>
      <c r="AG43" s="79">
        <f ca="1">IFERROR(IF(OR($BE43=45,$BE43=45+Results!$AR$2),VLOOKUP($C43,Data_qPCR,AG$3+2,FALSE),NA()),NA())</f>
        <v>0.11428818087658812</v>
      </c>
      <c r="AH43" s="79">
        <f ca="1">IFERROR(IF(OR($BE43=45,$BE43=45+Results!$AR$2),VLOOKUP($C43,Data_qPCR,AH$3+2,FALSE),NA()),NA())</f>
        <v>0.20049809722692286</v>
      </c>
      <c r="AI43" s="79">
        <f ca="1">IFERROR(IF(OR($BE43=45,$BE43=45+Results!$AR$2),VLOOKUP($C43,Data_qPCR,AI$3+2,FALSE),NA()),NA())</f>
        <v>0.32658487965485639</v>
      </c>
      <c r="AJ43" s="79">
        <f ca="1">IFERROR(IF(OR($BE43=45,$BE43=45+Results!$AR$2),VLOOKUP($C43,Data_qPCR,AJ$3+2,FALSE),NA()),NA())</f>
        <v>0.47780051440600996</v>
      </c>
      <c r="AK43" s="79">
        <f ca="1">IFERROR(IF(OR($BE43=45,$BE43=45+Results!$AR$2),VLOOKUP($C43,Data_qPCR,AK$3+2,FALSE),NA()),NA())</f>
        <v>0.63026034784453266</v>
      </c>
      <c r="AL43" s="79">
        <f ca="1">IFERROR(IF(OR($BE43=45,$BE43=45+Results!$AR$2),VLOOKUP($C43,Data_qPCR,AL$3+2,FALSE),NA()),NA())</f>
        <v>0.75735069641716168</v>
      </c>
      <c r="AM43" s="79">
        <f ca="1">IFERROR(IF(OR($BE43=45,$BE43=45+Results!$AR$2),VLOOKUP($C43,Data_qPCR,AM$3+2,FALSE),NA()),NA())</f>
        <v>0.85025238451703966</v>
      </c>
      <c r="AN43" s="79">
        <f ca="1">IFERROR(IF(OR($BE43=45,$BE43=45+Results!$AR$2),VLOOKUP($C43,Data_qPCR,AN$3+2,FALSE),NA()),NA())</f>
        <v>0.91110083157822763</v>
      </c>
      <c r="AO43" s="79">
        <f ca="1">IFERROR(IF(OR($BE43=45,$BE43=45+Results!$AR$2),VLOOKUP($C43,Data_qPCR,AO$3+2,FALSE),NA()),NA())</f>
        <v>0.94852265816720838</v>
      </c>
      <c r="AP43" s="79">
        <f ca="1">IFERROR(IF(OR($BE43=45,$BE43=45+Results!$AR$2),VLOOKUP($C43,Data_qPCR,AP$3+2,FALSE),NA()),NA())</f>
        <v>0.97194228387187875</v>
      </c>
      <c r="AQ43" s="79">
        <f ca="1">IFERROR(IF(OR($BE43=45,$BE43=45+Results!$AR$2),VLOOKUP($C43,Data_qPCR,AQ$3+2,FALSE),NA()),NA())</f>
        <v>0.98674005930940734</v>
      </c>
      <c r="AR43" s="79">
        <f ca="1">IFERROR(IF(OR($BE43=45,$BE43=45+Results!$AR$2),VLOOKUP($C43,Data_qPCR,AR$3+2,FALSE),NA()),NA())</f>
        <v>0.99618234602654343</v>
      </c>
      <c r="AS43" s="79">
        <f ca="1">IFERROR(IF(OR($BE43=45,$BE43=45+Results!$AR$2),VLOOKUP($C43,Data_qPCR,AS$3+2,FALSE),NA()),NA())</f>
        <v>1</v>
      </c>
      <c r="AT43" s="79" t="e">
        <f ca="1">IFERROR(IF(OR($BE43=45,$BE43=45+Results!$AR$2),VLOOKUP($C43,Data_qPCR,AT$3+2,FALSE),NA()),NA())</f>
        <v>#N/A</v>
      </c>
      <c r="AU43" s="79" t="e">
        <f ca="1">IFERROR(IF(OR($BE43=45,$BE43=45+Results!$AR$2),VLOOKUP($C43,Data_qPCR,AU$3+2,FALSE),NA()),NA())</f>
        <v>#N/A</v>
      </c>
      <c r="AV43" s="79" t="e">
        <f ca="1">IFERROR(IF(OR($BE43=45,$BE43=45+Results!$AR$2),VLOOKUP($C43,Data_qPCR,AV$3+2,FALSE),NA()),NA())</f>
        <v>#N/A</v>
      </c>
      <c r="AW43" s="79" t="e">
        <f ca="1">IFERROR(IF(OR($BE43=45,$BE43=45+Results!$AR$2),VLOOKUP($C43,Data_qPCR,AW$3+2,FALSE),NA()),NA())</f>
        <v>#N/A</v>
      </c>
      <c r="AX43" s="79" t="e">
        <f ca="1">IFERROR(IF(OR($BE43=45,$BE43=45+Results!$AR$2),VLOOKUP($C43,Data_qPCR,AX$3+2,FALSE),NA()),NA())</f>
        <v>#N/A</v>
      </c>
      <c r="AY43" s="79" t="e">
        <f ca="1">IFERROR(IF(OR($BE43=45,$BE43=45+Results!$AR$2),VLOOKUP($C43,Data_qPCR,AY$3+2,FALSE),NA()),NA())</f>
        <v>#N/A</v>
      </c>
      <c r="AZ43" s="79" t="e">
        <f ca="1">IFERROR(IF(OR($BE43=45,$BE43=45+Results!$AR$2),VLOOKUP($C43,Data_qPCR,AZ$3+2,FALSE),NA()),NA())</f>
        <v>#N/A</v>
      </c>
      <c r="BA43" s="79" t="e">
        <f ca="1">IFERROR(IF(OR($BE43=45,$BE43=45+Results!$AR$2),VLOOKUP($C43,Data_qPCR,BA$3+2,FALSE),NA()),NA())</f>
        <v>#N/A</v>
      </c>
      <c r="BB43" s="79" t="e">
        <f ca="1">IFERROR(IF(OR($BE43=45,$BE43=45+Results!$AR$2),VLOOKUP($C43,Data_qPCR,BB$3+2,FALSE),NA()),NA())</f>
        <v>#N/A</v>
      </c>
      <c r="BC43" s="79" t="e">
        <f ca="1">IFERROR(IF(OR($BE43=45,$BE43=45+Results!$AR$2),VLOOKUP($C43,Data_qPCR,BC$3+2,FALSE),NA()),NA())</f>
        <v>#N/A</v>
      </c>
      <c r="BD43" s="79" t="str">
        <f t="shared" ca="1" si="6"/>
        <v/>
      </c>
      <c r="BE43">
        <f ca="1">IFERROR(IF(LEFT(C43,1)+0=Results!$C$4,INDEX(Results!$AM$8:$BJ$23,CODE(RIGHT(LEFT(C43,2),1))-64,RIGHT(C43,LEN(C43)-2)+0),IF(Results!$AL$7=2,2,45)),"")</f>
        <v>45</v>
      </c>
      <c r="BF43">
        <f t="shared" ca="1" si="5"/>
        <v>10805</v>
      </c>
      <c r="BG43" s="104">
        <f ca="1">IFERROR(IF(LEFT(C43,1)+0=Results!$C$4,INDEX(Results!$CK$8:$DH$23,CODE(RIGHT(LEFT(C43,2),1))-64,RIGHT(C43,LEN(C43)-2)+0),IF(Results!$AL$7=2,2,45)),"")</f>
        <v>0</v>
      </c>
    </row>
    <row r="44" spans="1:59" x14ac:dyDescent="0.25">
      <c r="A44">
        <f t="shared" ca="1" si="0"/>
        <v>41</v>
      </c>
      <c r="B44">
        <v>41</v>
      </c>
      <c r="C44" t="str">
        <f t="shared" ca="1" si="2"/>
        <v>1A6</v>
      </c>
      <c r="D44" t="str">
        <f t="shared" ca="1" si="3"/>
        <v>3N_SodA</v>
      </c>
      <c r="E44" s="268" t="str">
        <f t="shared" ca="1" si="4"/>
        <v>1A6-3N_SodA</v>
      </c>
      <c r="F44" s="79">
        <f ca="1">IFERROR(IF(OR($BE44=45,$BE44=45+Results!$AR$2),VLOOKUP($C44,Data_qPCR,F$3+2,FALSE),NA()),NA())</f>
        <v>2.7935556862978444E-4</v>
      </c>
      <c r="G44" s="79">
        <f ca="1">IFERROR(IF(OR($BE44=45,$BE44=45+Results!$AR$2),VLOOKUP($C44,Data_qPCR,G$3+2,FALSE),NA()),NA())</f>
        <v>2.7935556862978444E-4</v>
      </c>
      <c r="H44" s="79">
        <f ca="1">IFERROR(IF(OR($BE44=45,$BE44=45+Results!$AR$2),VLOOKUP($C44,Data_qPCR,H$3+2,FALSE),NA()),NA())</f>
        <v>2.7935556862978444E-4</v>
      </c>
      <c r="I44" s="79">
        <f ca="1">IFERROR(IF(OR($BE44=45,$BE44=45+Results!$AR$2),VLOOKUP($C44,Data_qPCR,I$3+2,FALSE),NA()),NA())</f>
        <v>2.7935556862978444E-4</v>
      </c>
      <c r="J44" s="79">
        <f ca="1">IFERROR(IF(OR($BE44=45,$BE44=45+Results!$AR$2),VLOOKUP($C44,Data_qPCR,J$3+2,FALSE),NA()),NA())</f>
        <v>2.7935556862978444E-4</v>
      </c>
      <c r="K44" s="79">
        <f ca="1">IFERROR(IF(OR($BE44=45,$BE44=45+Results!$AR$2),VLOOKUP($C44,Data_qPCR,K$3+2,FALSE),NA()),NA())</f>
        <v>2.7935556862978444E-4</v>
      </c>
      <c r="L44" s="79">
        <f ca="1">IFERROR(IF(OR($BE44=45,$BE44=45+Results!$AR$2),VLOOKUP($C44,Data_qPCR,L$3+2,FALSE),NA()),NA())</f>
        <v>2.7935556862978444E-4</v>
      </c>
      <c r="M44" s="79">
        <f ca="1">IFERROR(IF(OR($BE44=45,$BE44=45+Results!$AR$2),VLOOKUP($C44,Data_qPCR,M$3+2,FALSE),NA()),NA())</f>
        <v>2.7935556862978444E-4</v>
      </c>
      <c r="N44" s="79">
        <f ca="1">IFERROR(IF(OR($BE44=45,$BE44=45+Results!$AR$2),VLOOKUP($C44,Data_qPCR,N$3+2,FALSE),NA()),NA())</f>
        <v>2.7935556862978444E-4</v>
      </c>
      <c r="O44" s="79">
        <f ca="1">IFERROR(IF(OR($BE44=45,$BE44=45+Results!$AR$2),VLOOKUP($C44,Data_qPCR,O$3+2,FALSE),NA()),NA())</f>
        <v>2.7935556862978444E-4</v>
      </c>
      <c r="P44" s="79">
        <f ca="1">IFERROR(IF(OR($BE44=45,$BE44=45+Results!$AR$2),VLOOKUP($C44,Data_qPCR,P$3+2,FALSE),NA()),NA())</f>
        <v>2.7935556862978444E-4</v>
      </c>
      <c r="Q44" s="79">
        <f ca="1">IFERROR(IF(OR($BE44=45,$BE44=45+Results!$AR$2),VLOOKUP($C44,Data_qPCR,Q$3+2,FALSE),NA()),NA())</f>
        <v>2.7935556862978444E-4</v>
      </c>
      <c r="R44" s="79">
        <f ca="1">IFERROR(IF(OR($BE44=45,$BE44=45+Results!$AR$2),VLOOKUP($C44,Data_qPCR,R$3+2,FALSE),NA()),NA())</f>
        <v>2.7935556862978444E-4</v>
      </c>
      <c r="S44" s="79">
        <f ca="1">IFERROR(IF(OR($BE44=45,$BE44=45+Results!$AR$2),VLOOKUP($C44,Data_qPCR,S$3+2,FALSE),NA()),NA())</f>
        <v>2.7935556862978444E-4</v>
      </c>
      <c r="T44" s="79">
        <f ca="1">IFERROR(IF(OR($BE44=45,$BE44=45+Results!$AR$2),VLOOKUP($C44,Data_qPCR,T$3+2,FALSE),NA()),NA())</f>
        <v>2.7935556862978444E-4</v>
      </c>
      <c r="U44" s="79">
        <f ca="1">IFERROR(IF(OR($BE44=45,$BE44=45+Results!$AR$2),VLOOKUP($C44,Data_qPCR,U$3+2,FALSE),NA()),NA())</f>
        <v>2.7935556862978444E-4</v>
      </c>
      <c r="V44" s="79">
        <f ca="1">IFERROR(IF(OR($BE44=45,$BE44=45+Results!$AR$2),VLOOKUP($C44,Data_qPCR,V$3+2,FALSE),NA()),NA())</f>
        <v>2.7935556862978444E-4</v>
      </c>
      <c r="W44" s="79">
        <f ca="1">IFERROR(IF(OR($BE44=45,$BE44=45+Results!$AR$2),VLOOKUP($C44,Data_qPCR,W$3+2,FALSE),NA()),NA())</f>
        <v>2.7935556862978444E-4</v>
      </c>
      <c r="X44" s="79">
        <f ca="1">IFERROR(IF(OR($BE44=45,$BE44=45+Results!$AR$2),VLOOKUP($C44,Data_qPCR,X$3+2,FALSE),NA()),NA())</f>
        <v>2.7935556862978444E-4</v>
      </c>
      <c r="Y44" s="79">
        <f ca="1">IFERROR(IF(OR($BE44=45,$BE44=45+Results!$AR$2),VLOOKUP($C44,Data_qPCR,Y$3+2,FALSE),NA()),NA())</f>
        <v>2.7935556862978444E-4</v>
      </c>
      <c r="Z44" s="79">
        <f ca="1">IFERROR(IF(OR($BE44=45,$BE44=45+Results!$AR$2),VLOOKUP($C44,Data_qPCR,Z$3+2,FALSE),NA()),NA())</f>
        <v>4.4855396979951202E-3</v>
      </c>
      <c r="AA44" s="79">
        <f ca="1">IFERROR(IF(OR($BE44=45,$BE44=45+Results!$AR$2),VLOOKUP($C44,Data_qPCR,AA$3+2,FALSE),NA()),NA())</f>
        <v>1.1525746211853333E-2</v>
      </c>
      <c r="AB44" s="79">
        <f ca="1">IFERROR(IF(OR($BE44=45,$BE44=45+Results!$AR$2),VLOOKUP($C44,Data_qPCR,AB$3+2,FALSE),NA()),NA())</f>
        <v>2.3795564184255519E-2</v>
      </c>
      <c r="AC44" s="79">
        <f ca="1">IFERROR(IF(OR($BE44=45,$BE44=45+Results!$AR$2),VLOOKUP($C44,Data_qPCR,AC$3+2,FALSE),NA()),NA())</f>
        <v>4.4470274106111943E-2</v>
      </c>
      <c r="AD44" s="79">
        <f ca="1">IFERROR(IF(OR($BE44=45,$BE44=45+Results!$AR$2),VLOOKUP($C44,Data_qPCR,AD$3+2,FALSE),NA()),NA())</f>
        <v>7.8494667794207454E-2</v>
      </c>
      <c r="AE44" s="79">
        <f ca="1">IFERROR(IF(OR($BE44=45,$BE44=45+Results!$AR$2),VLOOKUP($C44,Data_qPCR,AE$3+2,FALSE),NA()),NA())</f>
        <v>0.13237177866820249</v>
      </c>
      <c r="AF44" s="79">
        <f ca="1">IFERROR(IF(OR($BE44=45,$BE44=45+Results!$AR$2),VLOOKUP($C44,Data_qPCR,AF$3+2,FALSE),NA()),NA())</f>
        <v>0.21242046526320973</v>
      </c>
      <c r="AG44" s="79">
        <f ca="1">IFERROR(IF(OR($BE44=45,$BE44=45+Results!$AR$2),VLOOKUP($C44,Data_qPCR,AG$3+2,FALSE),NA()),NA())</f>
        <v>0.32102690241719306</v>
      </c>
      <c r="AH44" s="79">
        <f ca="1">IFERROR(IF(OR($BE44=45,$BE44=45+Results!$AR$2),VLOOKUP($C44,Data_qPCR,AH$3+2,FALSE),NA()),NA())</f>
        <v>0.45007893605188676</v>
      </c>
      <c r="AI44" s="79">
        <f ca="1">IFERROR(IF(OR($BE44=45,$BE44=45+Results!$AR$2),VLOOKUP($C44,Data_qPCR,AI$3+2,FALSE),NA()),NA())</f>
        <v>0.58218640040761094</v>
      </c>
      <c r="AJ44" s="79">
        <f ca="1">IFERROR(IF(OR($BE44=45,$BE44=45+Results!$AR$2),VLOOKUP($C44,Data_qPCR,AJ$3+2,FALSE),NA()),NA())</f>
        <v>0.69706416003236715</v>
      </c>
      <c r="AK44" s="79">
        <f ca="1">IFERROR(IF(OR($BE44=45,$BE44=45+Results!$AR$2),VLOOKUP($C44,Data_qPCR,AK$3+2,FALSE),NA()),NA())</f>
        <v>0.78333956933908022</v>
      </c>
      <c r="AL44" s="79">
        <f ca="1">IFERROR(IF(OR($BE44=45,$BE44=45+Results!$AR$2),VLOOKUP($C44,Data_qPCR,AL$3+2,FALSE),NA()),NA())</f>
        <v>0.84133684620951132</v>
      </c>
      <c r="AM44" s="79">
        <f ca="1">IFERROR(IF(OR($BE44=45,$BE44=45+Results!$AR$2),VLOOKUP($C44,Data_qPCR,AM$3+2,FALSE),NA()),NA())</f>
        <v>0.88170899488719612</v>
      </c>
      <c r="AN44" s="79">
        <f ca="1">IFERROR(IF(OR($BE44=45,$BE44=45+Results!$AR$2),VLOOKUP($C44,Data_qPCR,AN$3+2,FALSE),NA()),NA())</f>
        <v>0.91311100396843159</v>
      </c>
      <c r="AO44" s="79">
        <f ca="1">IFERROR(IF(OR($BE44=45,$BE44=45+Results!$AR$2),VLOOKUP($C44,Data_qPCR,AO$3+2,FALSE),NA()),NA())</f>
        <v>0.94036235991354411</v>
      </c>
      <c r="AP44" s="79">
        <f ca="1">IFERROR(IF(OR($BE44=45,$BE44=45+Results!$AR$2),VLOOKUP($C44,Data_qPCR,AP$3+2,FALSE),NA()),NA())</f>
        <v>0.96253533694397575</v>
      </c>
      <c r="AQ44" s="79">
        <f ca="1">IFERROR(IF(OR($BE44=45,$BE44=45+Results!$AR$2),VLOOKUP($C44,Data_qPCR,AQ$3+2,FALSE),NA()),NA())</f>
        <v>0.98003764372691515</v>
      </c>
      <c r="AR44" s="79">
        <f ca="1">IFERROR(IF(OR($BE44=45,$BE44=45+Results!$AR$2),VLOOKUP($C44,Data_qPCR,AR$3+2,FALSE),NA()),NA())</f>
        <v>0.99368823756628755</v>
      </c>
      <c r="AS44" s="79">
        <f ca="1">IFERROR(IF(OR($BE44=45,$BE44=45+Results!$AR$2),VLOOKUP($C44,Data_qPCR,AS$3+2,FALSE),NA()),NA())</f>
        <v>1</v>
      </c>
      <c r="AT44" s="79" t="e">
        <f ca="1">IFERROR(IF(OR($BE44=45,$BE44=45+Results!$AR$2),VLOOKUP($C44,Data_qPCR,AT$3+2,FALSE),NA()),NA())</f>
        <v>#N/A</v>
      </c>
      <c r="AU44" s="79" t="e">
        <f ca="1">IFERROR(IF(OR($BE44=45,$BE44=45+Results!$AR$2),VLOOKUP($C44,Data_qPCR,AU$3+2,FALSE),NA()),NA())</f>
        <v>#N/A</v>
      </c>
      <c r="AV44" s="79" t="e">
        <f ca="1">IFERROR(IF(OR($BE44=45,$BE44=45+Results!$AR$2),VLOOKUP($C44,Data_qPCR,AV$3+2,FALSE),NA()),NA())</f>
        <v>#N/A</v>
      </c>
      <c r="AW44" s="79" t="e">
        <f ca="1">IFERROR(IF(OR($BE44=45,$BE44=45+Results!$AR$2),VLOOKUP($C44,Data_qPCR,AW$3+2,FALSE),NA()),NA())</f>
        <v>#N/A</v>
      </c>
      <c r="AX44" s="79" t="e">
        <f ca="1">IFERROR(IF(OR($BE44=45,$BE44=45+Results!$AR$2),VLOOKUP($C44,Data_qPCR,AX$3+2,FALSE),NA()),NA())</f>
        <v>#N/A</v>
      </c>
      <c r="AY44" s="79" t="e">
        <f ca="1">IFERROR(IF(OR($BE44=45,$BE44=45+Results!$AR$2),VLOOKUP($C44,Data_qPCR,AY$3+2,FALSE),NA()),NA())</f>
        <v>#N/A</v>
      </c>
      <c r="AZ44" s="79" t="e">
        <f ca="1">IFERROR(IF(OR($BE44=45,$BE44=45+Results!$AR$2),VLOOKUP($C44,Data_qPCR,AZ$3+2,FALSE),NA()),NA())</f>
        <v>#N/A</v>
      </c>
      <c r="BA44" s="79" t="e">
        <f ca="1">IFERROR(IF(OR($BE44=45,$BE44=45+Results!$AR$2),VLOOKUP($C44,Data_qPCR,BA$3+2,FALSE),NA()),NA())</f>
        <v>#N/A</v>
      </c>
      <c r="BB44" s="79" t="e">
        <f ca="1">IFERROR(IF(OR($BE44=45,$BE44=45+Results!$AR$2),VLOOKUP($C44,Data_qPCR,BB$3+2,FALSE),NA()),NA())</f>
        <v>#N/A</v>
      </c>
      <c r="BC44" s="79" t="e">
        <f ca="1">IFERROR(IF(OR($BE44=45,$BE44=45+Results!$AR$2),VLOOKUP($C44,Data_qPCR,BC$3+2,FALSE),NA()),NA())</f>
        <v>#N/A</v>
      </c>
      <c r="BD44" s="79" t="str">
        <f t="shared" ca="1" si="6"/>
        <v/>
      </c>
      <c r="BE44">
        <f ca="1">IFERROR(IF(LEFT(C44,1)+0=Results!$C$4,INDEX(Results!$AM$8:$BJ$23,CODE(RIGHT(LEFT(C44,2),1))-64,RIGHT(C44,LEN(C44)-2)+0),IF(Results!$AL$7=2,2,45)),"")</f>
        <v>45</v>
      </c>
      <c r="BF44">
        <f t="shared" ca="1" si="5"/>
        <v>10106</v>
      </c>
      <c r="BG44" s="104">
        <f ca="1">IFERROR(IF(LEFT(C44,1)+0=Results!$C$4,INDEX(Results!$CK$8:$DH$23,CODE(RIGHT(LEFT(C44,2),1))-64,RIGHT(C44,LEN(C44)-2)+0),IF(Results!$AL$7=2,2,45)),"")</f>
        <v>0</v>
      </c>
    </row>
    <row r="45" spans="1:59" x14ac:dyDescent="0.25">
      <c r="A45">
        <f t="shared" ca="1" si="0"/>
        <v>42</v>
      </c>
      <c r="B45">
        <v>42</v>
      </c>
      <c r="C45" t="str">
        <f t="shared" ca="1" si="2"/>
        <v>1B6</v>
      </c>
      <c r="D45" t="str">
        <f t="shared" ca="1" si="3"/>
        <v>3N_SodA</v>
      </c>
      <c r="E45" s="268" t="str">
        <f t="shared" ca="1" si="4"/>
        <v>1B6-3N_SodA</v>
      </c>
      <c r="F45" s="79">
        <f ca="1">IFERROR(IF(OR($BE45=45,$BE45=45+Results!$AR$2),VLOOKUP($C45,Data_qPCR,F$3+2,FALSE),NA()),NA())</f>
        <v>1.5020751964170601E-4</v>
      </c>
      <c r="G45" s="79">
        <f ca="1">IFERROR(IF(OR($BE45=45,$BE45=45+Results!$AR$2),VLOOKUP($C45,Data_qPCR,G$3+2,FALSE),NA()),NA())</f>
        <v>1.5020751964170601E-4</v>
      </c>
      <c r="H45" s="79">
        <f ca="1">IFERROR(IF(OR($BE45=45,$BE45=45+Results!$AR$2),VLOOKUP($C45,Data_qPCR,H$3+2,FALSE),NA()),NA())</f>
        <v>1.5020751964170601E-4</v>
      </c>
      <c r="I45" s="79">
        <f ca="1">IFERROR(IF(OR($BE45=45,$BE45=45+Results!$AR$2),VLOOKUP($C45,Data_qPCR,I$3+2,FALSE),NA()),NA())</f>
        <v>1.5020751964170601E-4</v>
      </c>
      <c r="J45" s="79">
        <f ca="1">IFERROR(IF(OR($BE45=45,$BE45=45+Results!$AR$2),VLOOKUP($C45,Data_qPCR,J$3+2,FALSE),NA()),NA())</f>
        <v>1.5020751964170601E-4</v>
      </c>
      <c r="K45" s="79">
        <f ca="1">IFERROR(IF(OR($BE45=45,$BE45=45+Results!$AR$2),VLOOKUP($C45,Data_qPCR,K$3+2,FALSE),NA()),NA())</f>
        <v>1.5020751964170601E-4</v>
      </c>
      <c r="L45" s="79">
        <f ca="1">IFERROR(IF(OR($BE45=45,$BE45=45+Results!$AR$2),VLOOKUP($C45,Data_qPCR,L$3+2,FALSE),NA()),NA())</f>
        <v>1.5020751964170601E-4</v>
      </c>
      <c r="M45" s="79">
        <f ca="1">IFERROR(IF(OR($BE45=45,$BE45=45+Results!$AR$2),VLOOKUP($C45,Data_qPCR,M$3+2,FALSE),NA()),NA())</f>
        <v>1.5020751964170601E-4</v>
      </c>
      <c r="N45" s="79">
        <f ca="1">IFERROR(IF(OR($BE45=45,$BE45=45+Results!$AR$2),VLOOKUP($C45,Data_qPCR,N$3+2,FALSE),NA()),NA())</f>
        <v>1.5020751964170601E-4</v>
      </c>
      <c r="O45" s="79">
        <f ca="1">IFERROR(IF(OR($BE45=45,$BE45=45+Results!$AR$2),VLOOKUP($C45,Data_qPCR,O$3+2,FALSE),NA()),NA())</f>
        <v>1.5020751964170601E-4</v>
      </c>
      <c r="P45" s="79">
        <f ca="1">IFERROR(IF(OR($BE45=45,$BE45=45+Results!$AR$2),VLOOKUP($C45,Data_qPCR,P$3+2,FALSE),NA()),NA())</f>
        <v>1.5020751964170601E-4</v>
      </c>
      <c r="Q45" s="79">
        <f ca="1">IFERROR(IF(OR($BE45=45,$BE45=45+Results!$AR$2),VLOOKUP($C45,Data_qPCR,Q$3+2,FALSE),NA()),NA())</f>
        <v>1.5020751964170601E-4</v>
      </c>
      <c r="R45" s="79">
        <f ca="1">IFERROR(IF(OR($BE45=45,$BE45=45+Results!$AR$2),VLOOKUP($C45,Data_qPCR,R$3+2,FALSE),NA()),NA())</f>
        <v>1.5020751964170601E-4</v>
      </c>
      <c r="S45" s="79">
        <f ca="1">IFERROR(IF(OR($BE45=45,$BE45=45+Results!$AR$2),VLOOKUP($C45,Data_qPCR,S$3+2,FALSE),NA()),NA())</f>
        <v>1.5020751964170601E-4</v>
      </c>
      <c r="T45" s="79">
        <f ca="1">IFERROR(IF(OR($BE45=45,$BE45=45+Results!$AR$2),VLOOKUP($C45,Data_qPCR,T$3+2,FALSE),NA()),NA())</f>
        <v>1.5020751964170601E-4</v>
      </c>
      <c r="U45" s="79">
        <f ca="1">IFERROR(IF(OR($BE45=45,$BE45=45+Results!$AR$2),VLOOKUP($C45,Data_qPCR,U$3+2,FALSE),NA()),NA())</f>
        <v>1.5020751964170601E-4</v>
      </c>
      <c r="V45" s="79">
        <f ca="1">IFERROR(IF(OR($BE45=45,$BE45=45+Results!$AR$2),VLOOKUP($C45,Data_qPCR,V$3+2,FALSE),NA()),NA())</f>
        <v>1.5020751964170601E-4</v>
      </c>
      <c r="W45" s="79">
        <f ca="1">IFERROR(IF(OR($BE45=45,$BE45=45+Results!$AR$2),VLOOKUP($C45,Data_qPCR,W$3+2,FALSE),NA()),NA())</f>
        <v>1.5020751964170601E-4</v>
      </c>
      <c r="X45" s="79">
        <f ca="1">IFERROR(IF(OR($BE45=45,$BE45=45+Results!$AR$2),VLOOKUP($C45,Data_qPCR,X$3+2,FALSE),NA()),NA())</f>
        <v>1.5020751964170601E-4</v>
      </c>
      <c r="Y45" s="79">
        <f ca="1">IFERROR(IF(OR($BE45=45,$BE45=45+Results!$AR$2),VLOOKUP($C45,Data_qPCR,Y$3+2,FALSE),NA()),NA())</f>
        <v>1.5020751964170601E-4</v>
      </c>
      <c r="Z45" s="79">
        <f ca="1">IFERROR(IF(OR($BE45=45,$BE45=45+Results!$AR$2),VLOOKUP($C45,Data_qPCR,Z$3+2,FALSE),NA()),NA())</f>
        <v>3.9530383534660514E-3</v>
      </c>
      <c r="AA45" s="79">
        <f ca="1">IFERROR(IF(OR($BE45=45,$BE45=45+Results!$AR$2),VLOOKUP($C45,Data_qPCR,AA$3+2,FALSE),NA()),NA())</f>
        <v>1.0759075699902639E-2</v>
      </c>
      <c r="AB45" s="79">
        <f ca="1">IFERROR(IF(OR($BE45=45,$BE45=45+Results!$AR$2),VLOOKUP($C45,Data_qPCR,AB$3+2,FALSE),NA()),NA())</f>
        <v>2.2366312417852172E-2</v>
      </c>
      <c r="AC45" s="79">
        <f ca="1">IFERROR(IF(OR($BE45=45,$BE45=45+Results!$AR$2),VLOOKUP($C45,Data_qPCR,AC$3+2,FALSE),NA()),NA())</f>
        <v>4.2367027863502688E-2</v>
      </c>
      <c r="AD45" s="79">
        <f ca="1">IFERROR(IF(OR($BE45=45,$BE45=45+Results!$AR$2),VLOOKUP($C45,Data_qPCR,AD$3+2,FALSE),NA()),NA())</f>
        <v>7.4561884056696573E-2</v>
      </c>
      <c r="AE45" s="79">
        <f ca="1">IFERROR(IF(OR($BE45=45,$BE45=45+Results!$AR$2),VLOOKUP($C45,Data_qPCR,AE$3+2,FALSE),NA()),NA())</f>
        <v>0.12584280539909537</v>
      </c>
      <c r="AF45" s="79">
        <f ca="1">IFERROR(IF(OR($BE45=45,$BE45=45+Results!$AR$2),VLOOKUP($C45,Data_qPCR,AF$3+2,FALSE),NA()),NA())</f>
        <v>0.20246824939786237</v>
      </c>
      <c r="AG45" s="79">
        <f ca="1">IFERROR(IF(OR($BE45=45,$BE45=45+Results!$AR$2),VLOOKUP($C45,Data_qPCR,AG$3+2,FALSE),NA()),NA())</f>
        <v>0.30842124662316334</v>
      </c>
      <c r="AH45" s="79">
        <f ca="1">IFERROR(IF(OR($BE45=45,$BE45=45+Results!$AR$2),VLOOKUP($C45,Data_qPCR,AH$3+2,FALSE),NA()),NA())</f>
        <v>0.43616113293064718</v>
      </c>
      <c r="AI45" s="79">
        <f ca="1">IFERROR(IF(OR($BE45=45,$BE45=45+Results!$AR$2),VLOOKUP($C45,Data_qPCR,AI$3+2,FALSE),NA()),NA())</f>
        <v>0.56894702798875174</v>
      </c>
      <c r="AJ45" s="79">
        <f ca="1">IFERROR(IF(OR($BE45=45,$BE45=45+Results!$AR$2),VLOOKUP($C45,Data_qPCR,AJ$3+2,FALSE),NA()),NA())</f>
        <v>0.68577713897546255</v>
      </c>
      <c r="AK45" s="79">
        <f ca="1">IFERROR(IF(OR($BE45=45,$BE45=45+Results!$AR$2),VLOOKUP($C45,Data_qPCR,AK$3+2,FALSE),NA()),NA())</f>
        <v>0.77458757229327058</v>
      </c>
      <c r="AL45" s="79">
        <f ca="1">IFERROR(IF(OR($BE45=45,$BE45=45+Results!$AR$2),VLOOKUP($C45,Data_qPCR,AL$3+2,FALSE),NA()),NA())</f>
        <v>0.83549193582681636</v>
      </c>
      <c r="AM45" s="79">
        <f ca="1">IFERROR(IF(OR($BE45=45,$BE45=45+Results!$AR$2),VLOOKUP($C45,Data_qPCR,AM$3+2,FALSE),NA()),NA())</f>
        <v>0.87792177954847717</v>
      </c>
      <c r="AN45" s="79">
        <f ca="1">IFERROR(IF(OR($BE45=45,$BE45=45+Results!$AR$2),VLOOKUP($C45,Data_qPCR,AN$3+2,FALSE),NA()),NA())</f>
        <v>0.91062742313972755</v>
      </c>
      <c r="AO45" s="79">
        <f ca="1">IFERROR(IF(OR($BE45=45,$BE45=45+Results!$AR$2),VLOOKUP($C45,Data_qPCR,AO$3+2,FALSE),NA()),NA())</f>
        <v>0.93804117619677096</v>
      </c>
      <c r="AP45" s="79">
        <f ca="1">IFERROR(IF(OR($BE45=45,$BE45=45+Results!$AR$2),VLOOKUP($C45,Data_qPCR,AP$3+2,FALSE),NA()),NA())</f>
        <v>0.96022294884196491</v>
      </c>
      <c r="AQ45" s="79">
        <f ca="1">IFERROR(IF(OR($BE45=45,$BE45=45+Results!$AR$2),VLOOKUP($C45,Data_qPCR,AQ$3+2,FALSE),NA()),NA())</f>
        <v>0.97827475327149338</v>
      </c>
      <c r="AR45" s="79">
        <f ca="1">IFERROR(IF(OR($BE45=45,$BE45=45+Results!$AR$2),VLOOKUP($C45,Data_qPCR,AR$3+2,FALSE),NA()),NA())</f>
        <v>0.99298800469965331</v>
      </c>
      <c r="AS45" s="79">
        <f ca="1">IFERROR(IF(OR($BE45=45,$BE45=45+Results!$AR$2),VLOOKUP($C45,Data_qPCR,AS$3+2,FALSE),NA()),NA())</f>
        <v>1</v>
      </c>
      <c r="AT45" s="79" t="e">
        <f ca="1">IFERROR(IF(OR($BE45=45,$BE45=45+Results!$AR$2),VLOOKUP($C45,Data_qPCR,AT$3+2,FALSE),NA()),NA())</f>
        <v>#N/A</v>
      </c>
      <c r="AU45" s="79" t="e">
        <f ca="1">IFERROR(IF(OR($BE45=45,$BE45=45+Results!$AR$2),VLOOKUP($C45,Data_qPCR,AU$3+2,FALSE),NA()),NA())</f>
        <v>#N/A</v>
      </c>
      <c r="AV45" s="79" t="e">
        <f ca="1">IFERROR(IF(OR($BE45=45,$BE45=45+Results!$AR$2),VLOOKUP($C45,Data_qPCR,AV$3+2,FALSE),NA()),NA())</f>
        <v>#N/A</v>
      </c>
      <c r="AW45" s="79" t="e">
        <f ca="1">IFERROR(IF(OR($BE45=45,$BE45=45+Results!$AR$2),VLOOKUP($C45,Data_qPCR,AW$3+2,FALSE),NA()),NA())</f>
        <v>#N/A</v>
      </c>
      <c r="AX45" s="79" t="e">
        <f ca="1">IFERROR(IF(OR($BE45=45,$BE45=45+Results!$AR$2),VLOOKUP($C45,Data_qPCR,AX$3+2,FALSE),NA()),NA())</f>
        <v>#N/A</v>
      </c>
      <c r="AY45" s="79" t="e">
        <f ca="1">IFERROR(IF(OR($BE45=45,$BE45=45+Results!$AR$2),VLOOKUP($C45,Data_qPCR,AY$3+2,FALSE),NA()),NA())</f>
        <v>#N/A</v>
      </c>
      <c r="AZ45" s="79" t="e">
        <f ca="1">IFERROR(IF(OR($BE45=45,$BE45=45+Results!$AR$2),VLOOKUP($C45,Data_qPCR,AZ$3+2,FALSE),NA()),NA())</f>
        <v>#N/A</v>
      </c>
      <c r="BA45" s="79" t="e">
        <f ca="1">IFERROR(IF(OR($BE45=45,$BE45=45+Results!$AR$2),VLOOKUP($C45,Data_qPCR,BA$3+2,FALSE),NA()),NA())</f>
        <v>#N/A</v>
      </c>
      <c r="BB45" s="79" t="e">
        <f ca="1">IFERROR(IF(OR($BE45=45,$BE45=45+Results!$AR$2),VLOOKUP($C45,Data_qPCR,BB$3+2,FALSE),NA()),NA())</f>
        <v>#N/A</v>
      </c>
      <c r="BC45" s="79" t="e">
        <f ca="1">IFERROR(IF(OR($BE45=45,$BE45=45+Results!$AR$2),VLOOKUP($C45,Data_qPCR,BC$3+2,FALSE),NA()),NA())</f>
        <v>#N/A</v>
      </c>
      <c r="BD45" s="79" t="str">
        <f t="shared" ca="1" si="6"/>
        <v/>
      </c>
      <c r="BE45">
        <f ca="1">IFERROR(IF(LEFT(C45,1)+0=Results!$C$4,INDEX(Results!$AM$8:$BJ$23,CODE(RIGHT(LEFT(C45,2),1))-64,RIGHT(C45,LEN(C45)-2)+0),IF(Results!$AL$7=2,2,45)),"")</f>
        <v>45</v>
      </c>
      <c r="BF45">
        <f t="shared" ca="1" si="5"/>
        <v>10206</v>
      </c>
      <c r="BG45" s="104">
        <f ca="1">IFERROR(IF(LEFT(C45,1)+0=Results!$C$4,INDEX(Results!$CK$8:$DH$23,CODE(RIGHT(LEFT(C45,2),1))-64,RIGHT(C45,LEN(C45)-2)+0),IF(Results!$AL$7=2,2,45)),"")</f>
        <v>0</v>
      </c>
    </row>
    <row r="46" spans="1:59" x14ac:dyDescent="0.25">
      <c r="A46">
        <f t="shared" ca="1" si="0"/>
        <v>43</v>
      </c>
      <c r="B46">
        <v>43</v>
      </c>
      <c r="C46" t="str">
        <f t="shared" ca="1" si="2"/>
        <v>1C6</v>
      </c>
      <c r="D46" t="str">
        <f t="shared" ca="1" si="3"/>
        <v>3N_OtsA</v>
      </c>
      <c r="E46" s="268" t="str">
        <f t="shared" ca="1" si="4"/>
        <v>1C6-3N_OtsA</v>
      </c>
      <c r="F46" s="79">
        <f ca="1">IFERROR(IF(OR($BE46=45,$BE46=45+Results!$AR$2),VLOOKUP($C46,Data_qPCR,F$3+2,FALSE),NA()),NA())</f>
        <v>3.6678317834509122E-4</v>
      </c>
      <c r="G46" s="79">
        <f ca="1">IFERROR(IF(OR($BE46=45,$BE46=45+Results!$AR$2),VLOOKUP($C46,Data_qPCR,G$3+2,FALSE),NA()),NA())</f>
        <v>3.6678317834509122E-4</v>
      </c>
      <c r="H46" s="79">
        <f ca="1">IFERROR(IF(OR($BE46=45,$BE46=45+Results!$AR$2),VLOOKUP($C46,Data_qPCR,H$3+2,FALSE),NA()),NA())</f>
        <v>3.6678317834509122E-4</v>
      </c>
      <c r="I46" s="79">
        <f ca="1">IFERROR(IF(OR($BE46=45,$BE46=45+Results!$AR$2),VLOOKUP($C46,Data_qPCR,I$3+2,FALSE),NA()),NA())</f>
        <v>3.6678317834509122E-4</v>
      </c>
      <c r="J46" s="79">
        <f ca="1">IFERROR(IF(OR($BE46=45,$BE46=45+Results!$AR$2),VLOOKUP($C46,Data_qPCR,J$3+2,FALSE),NA()),NA())</f>
        <v>3.6678317834509122E-4</v>
      </c>
      <c r="K46" s="79">
        <f ca="1">IFERROR(IF(OR($BE46=45,$BE46=45+Results!$AR$2),VLOOKUP($C46,Data_qPCR,K$3+2,FALSE),NA()),NA())</f>
        <v>3.6678317834509122E-4</v>
      </c>
      <c r="L46" s="79">
        <f ca="1">IFERROR(IF(OR($BE46=45,$BE46=45+Results!$AR$2),VLOOKUP($C46,Data_qPCR,L$3+2,FALSE),NA()),NA())</f>
        <v>3.6678317834509122E-4</v>
      </c>
      <c r="M46" s="79">
        <f ca="1">IFERROR(IF(OR($BE46=45,$BE46=45+Results!$AR$2),VLOOKUP($C46,Data_qPCR,M$3+2,FALSE),NA()),NA())</f>
        <v>3.6678317834509122E-4</v>
      </c>
      <c r="N46" s="79">
        <f ca="1">IFERROR(IF(OR($BE46=45,$BE46=45+Results!$AR$2),VLOOKUP($C46,Data_qPCR,N$3+2,FALSE),NA()),NA())</f>
        <v>3.6678317834509122E-4</v>
      </c>
      <c r="O46" s="79">
        <f ca="1">IFERROR(IF(OR($BE46=45,$BE46=45+Results!$AR$2),VLOOKUP($C46,Data_qPCR,O$3+2,FALSE),NA()),NA())</f>
        <v>3.6678317834509122E-4</v>
      </c>
      <c r="P46" s="79">
        <f ca="1">IFERROR(IF(OR($BE46=45,$BE46=45+Results!$AR$2),VLOOKUP($C46,Data_qPCR,P$3+2,FALSE),NA()),NA())</f>
        <v>3.6678317834509122E-4</v>
      </c>
      <c r="Q46" s="79">
        <f ca="1">IFERROR(IF(OR($BE46=45,$BE46=45+Results!$AR$2),VLOOKUP($C46,Data_qPCR,Q$3+2,FALSE),NA()),NA())</f>
        <v>3.6678317834509122E-4</v>
      </c>
      <c r="R46" s="79">
        <f ca="1">IFERROR(IF(OR($BE46=45,$BE46=45+Results!$AR$2),VLOOKUP($C46,Data_qPCR,R$3+2,FALSE),NA()),NA())</f>
        <v>3.6678317834509122E-4</v>
      </c>
      <c r="S46" s="79">
        <f ca="1">IFERROR(IF(OR($BE46=45,$BE46=45+Results!$AR$2),VLOOKUP($C46,Data_qPCR,S$3+2,FALSE),NA()),NA())</f>
        <v>3.6678317834509122E-4</v>
      </c>
      <c r="T46" s="79">
        <f ca="1">IFERROR(IF(OR($BE46=45,$BE46=45+Results!$AR$2),VLOOKUP($C46,Data_qPCR,T$3+2,FALSE),NA()),NA())</f>
        <v>3.6678317834509122E-4</v>
      </c>
      <c r="U46" s="79">
        <f ca="1">IFERROR(IF(OR($BE46=45,$BE46=45+Results!$AR$2),VLOOKUP($C46,Data_qPCR,U$3+2,FALSE),NA()),NA())</f>
        <v>3.6678317834509122E-4</v>
      </c>
      <c r="V46" s="79">
        <f ca="1">IFERROR(IF(OR($BE46=45,$BE46=45+Results!$AR$2),VLOOKUP($C46,Data_qPCR,V$3+2,FALSE),NA()),NA())</f>
        <v>3.6678317834509122E-4</v>
      </c>
      <c r="W46" s="79">
        <f ca="1">IFERROR(IF(OR($BE46=45,$BE46=45+Results!$AR$2),VLOOKUP($C46,Data_qPCR,W$3+2,FALSE),NA()),NA())</f>
        <v>3.6678317834509122E-4</v>
      </c>
      <c r="X46" s="79">
        <f ca="1">IFERROR(IF(OR($BE46=45,$BE46=45+Results!$AR$2),VLOOKUP($C46,Data_qPCR,X$3+2,FALSE),NA()),NA())</f>
        <v>3.6678317834509122E-4</v>
      </c>
      <c r="Y46" s="79">
        <f ca="1">IFERROR(IF(OR($BE46=45,$BE46=45+Results!$AR$2),VLOOKUP($C46,Data_qPCR,Y$3+2,FALSE),NA()),NA())</f>
        <v>3.6678317834509122E-4</v>
      </c>
      <c r="Z46" s="79">
        <f ca="1">IFERROR(IF(OR($BE46=45,$BE46=45+Results!$AR$2),VLOOKUP($C46,Data_qPCR,Z$3+2,FALSE),NA()),NA())</f>
        <v>3.6678317834509122E-4</v>
      </c>
      <c r="AA46" s="79">
        <f ca="1">IFERROR(IF(OR($BE46=45,$BE46=45+Results!$AR$2),VLOOKUP($C46,Data_qPCR,AA$3+2,FALSE),NA()),NA())</f>
        <v>3.6678317834509122E-4</v>
      </c>
      <c r="AB46" s="79">
        <f ca="1">IFERROR(IF(OR($BE46=45,$BE46=45+Results!$AR$2),VLOOKUP($C46,Data_qPCR,AB$3+2,FALSE),NA()),NA())</f>
        <v>7.9526445429730296E-4</v>
      </c>
      <c r="AC46" s="79">
        <f ca="1">IFERROR(IF(OR($BE46=45,$BE46=45+Results!$AR$2),VLOOKUP($C46,Data_qPCR,AC$3+2,FALSE),NA()),NA())</f>
        <v>6.0615977237185054E-3</v>
      </c>
      <c r="AD46" s="79">
        <f ca="1">IFERROR(IF(OR($BE46=45,$BE46=45+Results!$AR$2),VLOOKUP($C46,Data_qPCR,AD$3+2,FALSE),NA()),NA())</f>
        <v>1.5062132517402491E-2</v>
      </c>
      <c r="AE46" s="79">
        <f ca="1">IFERROR(IF(OR($BE46=45,$BE46=45+Results!$AR$2),VLOOKUP($C46,Data_qPCR,AE$3+2,FALSE),NA()),NA())</f>
        <v>3.2595026201523526E-2</v>
      </c>
      <c r="AF46" s="79">
        <f ca="1">IFERROR(IF(OR($BE46=45,$BE46=45+Results!$AR$2),VLOOKUP($C46,Data_qPCR,AF$3+2,FALSE),NA()),NA())</f>
        <v>6.5793561005012921E-2</v>
      </c>
      <c r="AG46" s="79">
        <f ca="1">IFERROR(IF(OR($BE46=45,$BE46=45+Results!$AR$2),VLOOKUP($C46,Data_qPCR,AG$3+2,FALSE),NA()),NA())</f>
        <v>0.12628289729137349</v>
      </c>
      <c r="AH46" s="79">
        <f ca="1">IFERROR(IF(OR($BE46=45,$BE46=45+Results!$AR$2),VLOOKUP($C46,Data_qPCR,AH$3+2,FALSE),NA()),NA())</f>
        <v>0.22587089085243281</v>
      </c>
      <c r="AI46" s="79">
        <f ca="1">IFERROR(IF(OR($BE46=45,$BE46=45+Results!$AR$2),VLOOKUP($C46,Data_qPCR,AI$3+2,FALSE),NA()),NA())</f>
        <v>0.36825329126041112</v>
      </c>
      <c r="AJ46" s="79">
        <f ca="1">IFERROR(IF(OR($BE46=45,$BE46=45+Results!$AR$2),VLOOKUP($C46,Data_qPCR,AJ$3+2,FALSE),NA()),NA())</f>
        <v>0.53222038119480963</v>
      </c>
      <c r="AK46" s="79">
        <f ca="1">IFERROR(IF(OR($BE46=45,$BE46=45+Results!$AR$2),VLOOKUP($C46,Data_qPCR,AK$3+2,FALSE),NA()),NA())</f>
        <v>0.68693173806600316</v>
      </c>
      <c r="AL46" s="79">
        <f ca="1">IFERROR(IF(OR($BE46=45,$BE46=45+Results!$AR$2),VLOOKUP($C46,Data_qPCR,AL$3+2,FALSE),NA()),NA())</f>
        <v>0.80501727620203123</v>
      </c>
      <c r="AM46" s="79">
        <f ca="1">IFERROR(IF(OR($BE46=45,$BE46=45+Results!$AR$2),VLOOKUP($C46,Data_qPCR,AM$3+2,FALSE),NA()),NA())</f>
        <v>0.88283203474011196</v>
      </c>
      <c r="AN46" s="79">
        <f ca="1">IFERROR(IF(OR($BE46=45,$BE46=45+Results!$AR$2),VLOOKUP($C46,Data_qPCR,AN$3+2,FALSE),NA()),NA())</f>
        <v>0.92892171607477614</v>
      </c>
      <c r="AO46" s="79">
        <f ca="1">IFERROR(IF(OR($BE46=45,$BE46=45+Results!$AR$2),VLOOKUP($C46,Data_qPCR,AO$3+2,FALSE),NA()),NA())</f>
        <v>0.95599945507069106</v>
      </c>
      <c r="AP46" s="79">
        <f ca="1">IFERROR(IF(OR($BE46=45,$BE46=45+Results!$AR$2),VLOOKUP($C46,Data_qPCR,AP$3+2,FALSE),NA()),NA())</f>
        <v>0.9734346897248527</v>
      </c>
      <c r="AQ46" s="79">
        <f ca="1">IFERROR(IF(OR($BE46=45,$BE46=45+Results!$AR$2),VLOOKUP($C46,Data_qPCR,AQ$3+2,FALSE),NA()),NA())</f>
        <v>0.98567450237510978</v>
      </c>
      <c r="AR46" s="79">
        <f ca="1">IFERROR(IF(OR($BE46=45,$BE46=45+Results!$AR$2),VLOOKUP($C46,Data_qPCR,AR$3+2,FALSE),NA()),NA())</f>
        <v>0.99548375541143874</v>
      </c>
      <c r="AS46" s="79">
        <f ca="1">IFERROR(IF(OR($BE46=45,$BE46=45+Results!$AR$2),VLOOKUP($C46,Data_qPCR,AS$3+2,FALSE),NA()),NA())</f>
        <v>1</v>
      </c>
      <c r="AT46" s="79" t="e">
        <f ca="1">IFERROR(IF(OR($BE46=45,$BE46=45+Results!$AR$2),VLOOKUP($C46,Data_qPCR,AT$3+2,FALSE),NA()),NA())</f>
        <v>#N/A</v>
      </c>
      <c r="AU46" s="79" t="e">
        <f ca="1">IFERROR(IF(OR($BE46=45,$BE46=45+Results!$AR$2),VLOOKUP($C46,Data_qPCR,AU$3+2,FALSE),NA()),NA())</f>
        <v>#N/A</v>
      </c>
      <c r="AV46" s="79" t="e">
        <f ca="1">IFERROR(IF(OR($BE46=45,$BE46=45+Results!$AR$2),VLOOKUP($C46,Data_qPCR,AV$3+2,FALSE),NA()),NA())</f>
        <v>#N/A</v>
      </c>
      <c r="AW46" s="79" t="e">
        <f ca="1">IFERROR(IF(OR($BE46=45,$BE46=45+Results!$AR$2),VLOOKUP($C46,Data_qPCR,AW$3+2,FALSE),NA()),NA())</f>
        <v>#N/A</v>
      </c>
      <c r="AX46" s="79" t="e">
        <f ca="1">IFERROR(IF(OR($BE46=45,$BE46=45+Results!$AR$2),VLOOKUP($C46,Data_qPCR,AX$3+2,FALSE),NA()),NA())</f>
        <v>#N/A</v>
      </c>
      <c r="AY46" s="79" t="e">
        <f ca="1">IFERROR(IF(OR($BE46=45,$BE46=45+Results!$AR$2),VLOOKUP($C46,Data_qPCR,AY$3+2,FALSE),NA()),NA())</f>
        <v>#N/A</v>
      </c>
      <c r="AZ46" s="79" t="e">
        <f ca="1">IFERROR(IF(OR($BE46=45,$BE46=45+Results!$AR$2),VLOOKUP($C46,Data_qPCR,AZ$3+2,FALSE),NA()),NA())</f>
        <v>#N/A</v>
      </c>
      <c r="BA46" s="79" t="e">
        <f ca="1">IFERROR(IF(OR($BE46=45,$BE46=45+Results!$AR$2),VLOOKUP($C46,Data_qPCR,BA$3+2,FALSE),NA()),NA())</f>
        <v>#N/A</v>
      </c>
      <c r="BB46" s="79" t="e">
        <f ca="1">IFERROR(IF(OR($BE46=45,$BE46=45+Results!$AR$2),VLOOKUP($C46,Data_qPCR,BB$3+2,FALSE),NA()),NA())</f>
        <v>#N/A</v>
      </c>
      <c r="BC46" s="79" t="e">
        <f ca="1">IFERROR(IF(OR($BE46=45,$BE46=45+Results!$AR$2),VLOOKUP($C46,Data_qPCR,BC$3+2,FALSE),NA()),NA())</f>
        <v>#N/A</v>
      </c>
      <c r="BD46" s="79" t="str">
        <f t="shared" ca="1" si="6"/>
        <v/>
      </c>
      <c r="BE46">
        <f ca="1">IFERROR(IF(LEFT(C46,1)+0=Results!$C$4,INDEX(Results!$AM$8:$BJ$23,CODE(RIGHT(LEFT(C46,2),1))-64,RIGHT(C46,LEN(C46)-2)+0),IF(Results!$AL$7=2,2,45)),"")</f>
        <v>45</v>
      </c>
      <c r="BF46">
        <f t="shared" ca="1" si="5"/>
        <v>10306</v>
      </c>
      <c r="BG46" s="104">
        <f ca="1">IFERROR(IF(LEFT(C46,1)+0=Results!$C$4,INDEX(Results!$CK$8:$DH$23,CODE(RIGHT(LEFT(C46,2),1))-64,RIGHT(C46,LEN(C46)-2)+0),IF(Results!$AL$7=2,2,45)),"")</f>
        <v>0</v>
      </c>
    </row>
    <row r="47" spans="1:59" x14ac:dyDescent="0.25">
      <c r="A47">
        <f t="shared" ca="1" si="0"/>
        <v>44</v>
      </c>
      <c r="B47">
        <v>44</v>
      </c>
      <c r="C47" t="str">
        <f t="shared" ca="1" si="2"/>
        <v>1D6</v>
      </c>
      <c r="D47" t="str">
        <f t="shared" ca="1" si="3"/>
        <v>3N_OtsA</v>
      </c>
      <c r="E47" s="268" t="str">
        <f t="shared" ca="1" si="4"/>
        <v>1D6-3N_OtsA</v>
      </c>
      <c r="F47" s="79">
        <f ca="1">IFERROR(IF(OR($BE47=45,$BE47=45+Results!$AR$2),VLOOKUP($C47,Data_qPCR,F$3+2,FALSE),NA()),NA())</f>
        <v>4.5701663835083392E-4</v>
      </c>
      <c r="G47" s="79">
        <f ca="1">IFERROR(IF(OR($BE47=45,$BE47=45+Results!$AR$2),VLOOKUP($C47,Data_qPCR,G$3+2,FALSE),NA()),NA())</f>
        <v>4.5701663835083392E-4</v>
      </c>
      <c r="H47" s="79">
        <f ca="1">IFERROR(IF(OR($BE47=45,$BE47=45+Results!$AR$2),VLOOKUP($C47,Data_qPCR,H$3+2,FALSE),NA()),NA())</f>
        <v>4.5701663835083392E-4</v>
      </c>
      <c r="I47" s="79">
        <f ca="1">IFERROR(IF(OR($BE47=45,$BE47=45+Results!$AR$2),VLOOKUP($C47,Data_qPCR,I$3+2,FALSE),NA()),NA())</f>
        <v>4.5701663835083392E-4</v>
      </c>
      <c r="J47" s="79">
        <f ca="1">IFERROR(IF(OR($BE47=45,$BE47=45+Results!$AR$2),VLOOKUP($C47,Data_qPCR,J$3+2,FALSE),NA()),NA())</f>
        <v>4.5701663835083392E-4</v>
      </c>
      <c r="K47" s="79">
        <f ca="1">IFERROR(IF(OR($BE47=45,$BE47=45+Results!$AR$2),VLOOKUP($C47,Data_qPCR,K$3+2,FALSE),NA()),NA())</f>
        <v>4.5701663835083392E-4</v>
      </c>
      <c r="L47" s="79">
        <f ca="1">IFERROR(IF(OR($BE47=45,$BE47=45+Results!$AR$2),VLOOKUP($C47,Data_qPCR,L$3+2,FALSE),NA()),NA())</f>
        <v>4.5701663835083392E-4</v>
      </c>
      <c r="M47" s="79">
        <f ca="1">IFERROR(IF(OR($BE47=45,$BE47=45+Results!$AR$2),VLOOKUP($C47,Data_qPCR,M$3+2,FALSE),NA()),NA())</f>
        <v>4.5701663835083392E-4</v>
      </c>
      <c r="N47" s="79">
        <f ca="1">IFERROR(IF(OR($BE47=45,$BE47=45+Results!$AR$2),VLOOKUP($C47,Data_qPCR,N$3+2,FALSE),NA()),NA())</f>
        <v>4.5701663835083392E-4</v>
      </c>
      <c r="O47" s="79">
        <f ca="1">IFERROR(IF(OR($BE47=45,$BE47=45+Results!$AR$2),VLOOKUP($C47,Data_qPCR,O$3+2,FALSE),NA()),NA())</f>
        <v>4.5701663835083392E-4</v>
      </c>
      <c r="P47" s="79">
        <f ca="1">IFERROR(IF(OR($BE47=45,$BE47=45+Results!$AR$2),VLOOKUP($C47,Data_qPCR,P$3+2,FALSE),NA()),NA())</f>
        <v>4.5701663835083392E-4</v>
      </c>
      <c r="Q47" s="79">
        <f ca="1">IFERROR(IF(OR($BE47=45,$BE47=45+Results!$AR$2),VLOOKUP($C47,Data_qPCR,Q$3+2,FALSE),NA()),NA())</f>
        <v>4.5701663835083392E-4</v>
      </c>
      <c r="R47" s="79">
        <f ca="1">IFERROR(IF(OR($BE47=45,$BE47=45+Results!$AR$2),VLOOKUP($C47,Data_qPCR,R$3+2,FALSE),NA()),NA())</f>
        <v>4.5701663835083392E-4</v>
      </c>
      <c r="S47" s="79">
        <f ca="1">IFERROR(IF(OR($BE47=45,$BE47=45+Results!$AR$2),VLOOKUP($C47,Data_qPCR,S$3+2,FALSE),NA()),NA())</f>
        <v>4.5701663835083392E-4</v>
      </c>
      <c r="T47" s="79">
        <f ca="1">IFERROR(IF(OR($BE47=45,$BE47=45+Results!$AR$2),VLOOKUP($C47,Data_qPCR,T$3+2,FALSE),NA()),NA())</f>
        <v>4.5701663835083392E-4</v>
      </c>
      <c r="U47" s="79">
        <f ca="1">IFERROR(IF(OR($BE47=45,$BE47=45+Results!$AR$2),VLOOKUP($C47,Data_qPCR,U$3+2,FALSE),NA()),NA())</f>
        <v>4.5701663835083392E-4</v>
      </c>
      <c r="V47" s="79">
        <f ca="1">IFERROR(IF(OR($BE47=45,$BE47=45+Results!$AR$2),VLOOKUP($C47,Data_qPCR,V$3+2,FALSE),NA()),NA())</f>
        <v>4.5701663835083392E-4</v>
      </c>
      <c r="W47" s="79">
        <f ca="1">IFERROR(IF(OR($BE47=45,$BE47=45+Results!$AR$2),VLOOKUP($C47,Data_qPCR,W$3+2,FALSE),NA()),NA())</f>
        <v>4.5701663835083392E-4</v>
      </c>
      <c r="X47" s="79">
        <f ca="1">IFERROR(IF(OR($BE47=45,$BE47=45+Results!$AR$2),VLOOKUP($C47,Data_qPCR,X$3+2,FALSE),NA()),NA())</f>
        <v>4.5701663835083392E-4</v>
      </c>
      <c r="Y47" s="79">
        <f ca="1">IFERROR(IF(OR($BE47=45,$BE47=45+Results!$AR$2),VLOOKUP($C47,Data_qPCR,Y$3+2,FALSE),NA()),NA())</f>
        <v>4.5701663835083392E-4</v>
      </c>
      <c r="Z47" s="79">
        <f ca="1">IFERROR(IF(OR($BE47=45,$BE47=45+Results!$AR$2),VLOOKUP($C47,Data_qPCR,Z$3+2,FALSE),NA()),NA())</f>
        <v>4.5701663835083392E-4</v>
      </c>
      <c r="AA47" s="79">
        <f ca="1">IFERROR(IF(OR($BE47=45,$BE47=45+Results!$AR$2),VLOOKUP($C47,Data_qPCR,AA$3+2,FALSE),NA()),NA())</f>
        <v>4.5701663835083392E-4</v>
      </c>
      <c r="AB47" s="79">
        <f ca="1">IFERROR(IF(OR($BE47=45,$BE47=45+Results!$AR$2),VLOOKUP($C47,Data_qPCR,AB$3+2,FALSE),NA()),NA())</f>
        <v>2.4698731419671499E-3</v>
      </c>
      <c r="AC47" s="79">
        <f ca="1">IFERROR(IF(OR($BE47=45,$BE47=45+Results!$AR$2),VLOOKUP($C47,Data_qPCR,AC$3+2,FALSE),NA()),NA())</f>
        <v>7.4081427199455211E-3</v>
      </c>
      <c r="AD47" s="79">
        <f ca="1">IFERROR(IF(OR($BE47=45,$BE47=45+Results!$AR$2),VLOOKUP($C47,Data_qPCR,AD$3+2,FALSE),NA()),NA())</f>
        <v>1.7623804419197496E-2</v>
      </c>
      <c r="AE47" s="79">
        <f ca="1">IFERROR(IF(OR($BE47=45,$BE47=45+Results!$AR$2),VLOOKUP($C47,Data_qPCR,AE$3+2,FALSE),NA()),NA())</f>
        <v>3.7718695685678157E-2</v>
      </c>
      <c r="AF47" s="79">
        <f ca="1">IFERROR(IF(OR($BE47=45,$BE47=45+Results!$AR$2),VLOOKUP($C47,Data_qPCR,AF$3+2,FALSE),NA()),NA())</f>
        <v>7.6378604164854633E-2</v>
      </c>
      <c r="AG47" s="79">
        <f ca="1">IFERROR(IF(OR($BE47=45,$BE47=45+Results!$AR$2),VLOOKUP($C47,Data_qPCR,AG$3+2,FALSE),NA()),NA())</f>
        <v>0.14381229307797824</v>
      </c>
      <c r="AH47" s="79">
        <f ca="1">IFERROR(IF(OR($BE47=45,$BE47=45+Results!$AR$2),VLOOKUP($C47,Data_qPCR,AH$3+2,FALSE),NA()),NA())</f>
        <v>0.2540145352430429</v>
      </c>
      <c r="AI47" s="79">
        <f ca="1">IFERROR(IF(OR($BE47=45,$BE47=45+Results!$AR$2),VLOOKUP($C47,Data_qPCR,AI$3+2,FALSE),NA()),NA())</f>
        <v>0.40286674075445905</v>
      </c>
      <c r="AJ47" s="79">
        <f ca="1">IFERROR(IF(OR($BE47=45,$BE47=45+Results!$AR$2),VLOOKUP($C47,Data_qPCR,AJ$3+2,FALSE),NA()),NA())</f>
        <v>0.56796806221323826</v>
      </c>
      <c r="AK47" s="79">
        <f ca="1">IFERROR(IF(OR($BE47=45,$BE47=45+Results!$AR$2),VLOOKUP($C47,Data_qPCR,AK$3+2,FALSE),NA()),NA())</f>
        <v>0.71608804715637864</v>
      </c>
      <c r="AL47" s="79">
        <f ca="1">IFERROR(IF(OR($BE47=45,$BE47=45+Results!$AR$2),VLOOKUP($C47,Data_qPCR,AL$3+2,FALSE),NA()),NA())</f>
        <v>0.8257856478546014</v>
      </c>
      <c r="AM47" s="79">
        <f ca="1">IFERROR(IF(OR($BE47=45,$BE47=45+Results!$AR$2),VLOOKUP($C47,Data_qPCR,AM$3+2,FALSE),NA()),NA())</f>
        <v>0.89543801651327815</v>
      </c>
      <c r="AN47" s="79">
        <f ca="1">IFERROR(IF(OR($BE47=45,$BE47=45+Results!$AR$2),VLOOKUP($C47,Data_qPCR,AN$3+2,FALSE),NA()),NA())</f>
        <v>0.93537048589251848</v>
      </c>
      <c r="AO47" s="79">
        <f ca="1">IFERROR(IF(OR($BE47=45,$BE47=45+Results!$AR$2),VLOOKUP($C47,Data_qPCR,AO$3+2,FALSE),NA()),NA())</f>
        <v>0.95897014080913046</v>
      </c>
      <c r="AP47" s="79">
        <f ca="1">IFERROR(IF(OR($BE47=45,$BE47=45+Results!$AR$2),VLOOKUP($C47,Data_qPCR,AP$3+2,FALSE),NA()),NA())</f>
        <v>0.97481738798905548</v>
      </c>
      <c r="AQ47" s="79">
        <f ca="1">IFERROR(IF(OR($BE47=45,$BE47=45+Results!$AR$2),VLOOKUP($C47,Data_qPCR,AQ$3+2,FALSE),NA()),NA())</f>
        <v>0.98672899293941907</v>
      </c>
      <c r="AR47" s="79">
        <f ca="1">IFERROR(IF(OR($BE47=45,$BE47=45+Results!$AR$2),VLOOKUP($C47,Data_qPCR,AR$3+2,FALSE),NA()),NA())</f>
        <v>0.99581207205328715</v>
      </c>
      <c r="AS47" s="79">
        <f ca="1">IFERROR(IF(OR($BE47=45,$BE47=45+Results!$AR$2),VLOOKUP($C47,Data_qPCR,AS$3+2,FALSE),NA()),NA())</f>
        <v>1</v>
      </c>
      <c r="AT47" s="79" t="e">
        <f ca="1">IFERROR(IF(OR($BE47=45,$BE47=45+Results!$AR$2),VLOOKUP($C47,Data_qPCR,AT$3+2,FALSE),NA()),NA())</f>
        <v>#N/A</v>
      </c>
      <c r="AU47" s="79" t="e">
        <f ca="1">IFERROR(IF(OR($BE47=45,$BE47=45+Results!$AR$2),VLOOKUP($C47,Data_qPCR,AU$3+2,FALSE),NA()),NA())</f>
        <v>#N/A</v>
      </c>
      <c r="AV47" s="79" t="e">
        <f ca="1">IFERROR(IF(OR($BE47=45,$BE47=45+Results!$AR$2),VLOOKUP($C47,Data_qPCR,AV$3+2,FALSE),NA()),NA())</f>
        <v>#N/A</v>
      </c>
      <c r="AW47" s="79" t="e">
        <f ca="1">IFERROR(IF(OR($BE47=45,$BE47=45+Results!$AR$2),VLOOKUP($C47,Data_qPCR,AW$3+2,FALSE),NA()),NA())</f>
        <v>#N/A</v>
      </c>
      <c r="AX47" s="79" t="e">
        <f ca="1">IFERROR(IF(OR($BE47=45,$BE47=45+Results!$AR$2),VLOOKUP($C47,Data_qPCR,AX$3+2,FALSE),NA()),NA())</f>
        <v>#N/A</v>
      </c>
      <c r="AY47" s="79" t="e">
        <f ca="1">IFERROR(IF(OR($BE47=45,$BE47=45+Results!$AR$2),VLOOKUP($C47,Data_qPCR,AY$3+2,FALSE),NA()),NA())</f>
        <v>#N/A</v>
      </c>
      <c r="AZ47" s="79" t="e">
        <f ca="1">IFERROR(IF(OR($BE47=45,$BE47=45+Results!$AR$2),VLOOKUP($C47,Data_qPCR,AZ$3+2,FALSE),NA()),NA())</f>
        <v>#N/A</v>
      </c>
      <c r="BA47" s="79" t="e">
        <f ca="1">IFERROR(IF(OR($BE47=45,$BE47=45+Results!$AR$2),VLOOKUP($C47,Data_qPCR,BA$3+2,FALSE),NA()),NA())</f>
        <v>#N/A</v>
      </c>
      <c r="BB47" s="79" t="e">
        <f ca="1">IFERROR(IF(OR($BE47=45,$BE47=45+Results!$AR$2),VLOOKUP($C47,Data_qPCR,BB$3+2,FALSE),NA()),NA())</f>
        <v>#N/A</v>
      </c>
      <c r="BC47" s="79" t="e">
        <f ca="1">IFERROR(IF(OR($BE47=45,$BE47=45+Results!$AR$2),VLOOKUP($C47,Data_qPCR,BC$3+2,FALSE),NA()),NA())</f>
        <v>#N/A</v>
      </c>
      <c r="BD47" s="79" t="str">
        <f t="shared" ca="1" si="6"/>
        <v/>
      </c>
      <c r="BE47">
        <f ca="1">IFERROR(IF(LEFT(C47,1)+0=Results!$C$4,INDEX(Results!$AM$8:$BJ$23,CODE(RIGHT(LEFT(C47,2),1))-64,RIGHT(C47,LEN(C47)-2)+0),IF(Results!$AL$7=2,2,45)),"")</f>
        <v>45</v>
      </c>
      <c r="BF47">
        <f t="shared" ca="1" si="5"/>
        <v>10406</v>
      </c>
      <c r="BG47" s="104">
        <f ca="1">IFERROR(IF(LEFT(C47,1)+0=Results!$C$4,INDEX(Results!$CK$8:$DH$23,CODE(RIGHT(LEFT(C47,2),1))-64,RIGHT(C47,LEN(C47)-2)+0),IF(Results!$AL$7=2,2,45)),"")</f>
        <v>0</v>
      </c>
    </row>
    <row r="48" spans="1:59" x14ac:dyDescent="0.25">
      <c r="A48">
        <f t="shared" ca="1" si="0"/>
        <v>45</v>
      </c>
      <c r="B48">
        <v>45</v>
      </c>
      <c r="C48" t="str">
        <f t="shared" ca="1" si="2"/>
        <v>1E6</v>
      </c>
      <c r="D48" t="str">
        <f t="shared" ca="1" si="3"/>
        <v>3N_Rpon2</v>
      </c>
      <c r="E48" s="268" t="str">
        <f t="shared" ca="1" si="4"/>
        <v>1E6-3N_Rpon2</v>
      </c>
      <c r="F48" s="79">
        <f ca="1">IFERROR(IF(OR($BE48=45,$BE48=45+Results!$AR$2),VLOOKUP($C48,Data_qPCR,F$3+2,FALSE),NA()),NA())</f>
        <v>4.0130878955581679E-4</v>
      </c>
      <c r="G48" s="79">
        <f ca="1">IFERROR(IF(OR($BE48=45,$BE48=45+Results!$AR$2),VLOOKUP($C48,Data_qPCR,G$3+2,FALSE),NA()),NA())</f>
        <v>4.0130878955581679E-4</v>
      </c>
      <c r="H48" s="79">
        <f ca="1">IFERROR(IF(OR($BE48=45,$BE48=45+Results!$AR$2),VLOOKUP($C48,Data_qPCR,H$3+2,FALSE),NA()),NA())</f>
        <v>4.0130878955581679E-4</v>
      </c>
      <c r="I48" s="79">
        <f ca="1">IFERROR(IF(OR($BE48=45,$BE48=45+Results!$AR$2),VLOOKUP($C48,Data_qPCR,I$3+2,FALSE),NA()),NA())</f>
        <v>4.0130878955581679E-4</v>
      </c>
      <c r="J48" s="79">
        <f ca="1">IFERROR(IF(OR($BE48=45,$BE48=45+Results!$AR$2),VLOOKUP($C48,Data_qPCR,J$3+2,FALSE),NA()),NA())</f>
        <v>4.0130878955581679E-4</v>
      </c>
      <c r="K48" s="79">
        <f ca="1">IFERROR(IF(OR($BE48=45,$BE48=45+Results!$AR$2),VLOOKUP($C48,Data_qPCR,K$3+2,FALSE),NA()),NA())</f>
        <v>4.0130878955581679E-4</v>
      </c>
      <c r="L48" s="79">
        <f ca="1">IFERROR(IF(OR($BE48=45,$BE48=45+Results!$AR$2),VLOOKUP($C48,Data_qPCR,L$3+2,FALSE),NA()),NA())</f>
        <v>4.0130878955581679E-4</v>
      </c>
      <c r="M48" s="79">
        <f ca="1">IFERROR(IF(OR($BE48=45,$BE48=45+Results!$AR$2),VLOOKUP($C48,Data_qPCR,M$3+2,FALSE),NA()),NA())</f>
        <v>4.0130878955581679E-4</v>
      </c>
      <c r="N48" s="79">
        <f ca="1">IFERROR(IF(OR($BE48=45,$BE48=45+Results!$AR$2),VLOOKUP($C48,Data_qPCR,N$3+2,FALSE),NA()),NA())</f>
        <v>4.0130878955581679E-4</v>
      </c>
      <c r="O48" s="79">
        <f ca="1">IFERROR(IF(OR($BE48=45,$BE48=45+Results!$AR$2),VLOOKUP($C48,Data_qPCR,O$3+2,FALSE),NA()),NA())</f>
        <v>4.0130878955581679E-4</v>
      </c>
      <c r="P48" s="79">
        <f ca="1">IFERROR(IF(OR($BE48=45,$BE48=45+Results!$AR$2),VLOOKUP($C48,Data_qPCR,P$3+2,FALSE),NA()),NA())</f>
        <v>4.0130878955581679E-4</v>
      </c>
      <c r="Q48" s="79">
        <f ca="1">IFERROR(IF(OR($BE48=45,$BE48=45+Results!$AR$2),VLOOKUP($C48,Data_qPCR,Q$3+2,FALSE),NA()),NA())</f>
        <v>4.0130878955581679E-4</v>
      </c>
      <c r="R48" s="79">
        <f ca="1">IFERROR(IF(OR($BE48=45,$BE48=45+Results!$AR$2),VLOOKUP($C48,Data_qPCR,R$3+2,FALSE),NA()),NA())</f>
        <v>4.0130878955581679E-4</v>
      </c>
      <c r="S48" s="79">
        <f ca="1">IFERROR(IF(OR($BE48=45,$BE48=45+Results!$AR$2),VLOOKUP($C48,Data_qPCR,S$3+2,FALSE),NA()),NA())</f>
        <v>4.0130878955581679E-4</v>
      </c>
      <c r="T48" s="79">
        <f ca="1">IFERROR(IF(OR($BE48=45,$BE48=45+Results!$AR$2),VLOOKUP($C48,Data_qPCR,T$3+2,FALSE),NA()),NA())</f>
        <v>4.0130878955581679E-4</v>
      </c>
      <c r="U48" s="79">
        <f ca="1">IFERROR(IF(OR($BE48=45,$BE48=45+Results!$AR$2),VLOOKUP($C48,Data_qPCR,U$3+2,FALSE),NA()),NA())</f>
        <v>4.0130878955581679E-4</v>
      </c>
      <c r="V48" s="79">
        <f ca="1">IFERROR(IF(OR($BE48=45,$BE48=45+Results!$AR$2),VLOOKUP($C48,Data_qPCR,V$3+2,FALSE),NA()),NA())</f>
        <v>4.0130878955581679E-4</v>
      </c>
      <c r="W48" s="79">
        <f ca="1">IFERROR(IF(OR($BE48=45,$BE48=45+Results!$AR$2),VLOOKUP($C48,Data_qPCR,W$3+2,FALSE),NA()),NA())</f>
        <v>4.0130878955581679E-4</v>
      </c>
      <c r="X48" s="79">
        <f ca="1">IFERROR(IF(OR($BE48=45,$BE48=45+Results!$AR$2),VLOOKUP($C48,Data_qPCR,X$3+2,FALSE),NA()),NA())</f>
        <v>4.0130878955581679E-4</v>
      </c>
      <c r="Y48" s="79">
        <f ca="1">IFERROR(IF(OR($BE48=45,$BE48=45+Results!$AR$2),VLOOKUP($C48,Data_qPCR,Y$3+2,FALSE),NA()),NA())</f>
        <v>4.0130878955581679E-4</v>
      </c>
      <c r="Z48" s="79">
        <f ca="1">IFERROR(IF(OR($BE48=45,$BE48=45+Results!$AR$2),VLOOKUP($C48,Data_qPCR,Z$3+2,FALSE),NA()),NA())</f>
        <v>4.0130878955581679E-4</v>
      </c>
      <c r="AA48" s="79">
        <f ca="1">IFERROR(IF(OR($BE48=45,$BE48=45+Results!$AR$2),VLOOKUP($C48,Data_qPCR,AA$3+2,FALSE),NA()),NA())</f>
        <v>4.0130878955581679E-4</v>
      </c>
      <c r="AB48" s="79">
        <f ca="1">IFERROR(IF(OR($BE48=45,$BE48=45+Results!$AR$2),VLOOKUP($C48,Data_qPCR,AB$3+2,FALSE),NA()),NA())</f>
        <v>4.0130878955581679E-4</v>
      </c>
      <c r="AC48" s="79">
        <f ca="1">IFERROR(IF(OR($BE48=45,$BE48=45+Results!$AR$2),VLOOKUP($C48,Data_qPCR,AC$3+2,FALSE),NA()),NA())</f>
        <v>2.9991056737962065E-3</v>
      </c>
      <c r="AD48" s="79">
        <f ca="1">IFERROR(IF(OR($BE48=45,$BE48=45+Results!$AR$2),VLOOKUP($C48,Data_qPCR,AD$3+2,FALSE),NA()),NA())</f>
        <v>9.893448948953441E-3</v>
      </c>
      <c r="AE48" s="79">
        <f ca="1">IFERROR(IF(OR($BE48=45,$BE48=45+Results!$AR$2),VLOOKUP($C48,Data_qPCR,AE$3+2,FALSE),NA()),NA())</f>
        <v>2.3024196226946878E-2</v>
      </c>
      <c r="AF48" s="79">
        <f ca="1">IFERROR(IF(OR($BE48=45,$BE48=45+Results!$AR$2),VLOOKUP($C48,Data_qPCR,AF$3+2,FALSE),NA()),NA())</f>
        <v>4.7759775825743478E-2</v>
      </c>
      <c r="AG48" s="79">
        <f ca="1">IFERROR(IF(OR($BE48=45,$BE48=45+Results!$AR$2),VLOOKUP($C48,Data_qPCR,AG$3+2,FALSE),NA()),NA())</f>
        <v>9.2633540483120058E-2</v>
      </c>
      <c r="AH48" s="79">
        <f ca="1">IFERROR(IF(OR($BE48=45,$BE48=45+Results!$AR$2),VLOOKUP($C48,Data_qPCR,AH$3+2,FALSE),NA()),NA())</f>
        <v>0.16897804046220499</v>
      </c>
      <c r="AI48" s="79">
        <f ca="1">IFERROR(IF(OR($BE48=45,$BE48=45+Results!$AR$2),VLOOKUP($C48,Data_qPCR,AI$3+2,FALSE),NA()),NA())</f>
        <v>0.28615345547552368</v>
      </c>
      <c r="AJ48" s="79">
        <f ca="1">IFERROR(IF(OR($BE48=45,$BE48=45+Results!$AR$2),VLOOKUP($C48,Data_qPCR,AJ$3+2,FALSE),NA()),NA())</f>
        <v>0.43493160331388775</v>
      </c>
      <c r="AK48" s="79">
        <f ca="1">IFERROR(IF(OR($BE48=45,$BE48=45+Results!$AR$2),VLOOKUP($C48,Data_qPCR,AK$3+2,FALSE),NA()),NA())</f>
        <v>0.59220056049611902</v>
      </c>
      <c r="AL48" s="79">
        <f ca="1">IFERROR(IF(OR($BE48=45,$BE48=45+Results!$AR$2),VLOOKUP($C48,Data_qPCR,AL$3+2,FALSE),NA()),NA())</f>
        <v>0.72929602536968041</v>
      </c>
      <c r="AM48" s="79">
        <f ca="1">IFERROR(IF(OR($BE48=45,$BE48=45+Results!$AR$2),VLOOKUP($C48,Data_qPCR,AM$3+2,FALSE),NA()),NA())</f>
        <v>0.83226750012504136</v>
      </c>
      <c r="AN48" s="79">
        <f ca="1">IFERROR(IF(OR($BE48=45,$BE48=45+Results!$AR$2),VLOOKUP($C48,Data_qPCR,AN$3+2,FALSE),NA()),NA())</f>
        <v>0.90131016869256797</v>
      </c>
      <c r="AO48" s="79">
        <f ca="1">IFERROR(IF(OR($BE48=45,$BE48=45+Results!$AR$2),VLOOKUP($C48,Data_qPCR,AO$3+2,FALSE),NA()),NA())</f>
        <v>0.9442160380650142</v>
      </c>
      <c r="AP48" s="79">
        <f ca="1">IFERROR(IF(OR($BE48=45,$BE48=45+Results!$AR$2),VLOOKUP($C48,Data_qPCR,AP$3+2,FALSE),NA()),NA())</f>
        <v>0.97004389879173958</v>
      </c>
      <c r="AQ48" s="79">
        <f ca="1">IFERROR(IF(OR($BE48=45,$BE48=45+Results!$AR$2),VLOOKUP($C48,Data_qPCR,AQ$3+2,FALSE),NA()),NA())</f>
        <v>0.98596366558901805</v>
      </c>
      <c r="AR48" s="79">
        <f ca="1">IFERROR(IF(OR($BE48=45,$BE48=45+Results!$AR$2),VLOOKUP($C48,Data_qPCR,AR$3+2,FALSE),NA()),NA())</f>
        <v>0.99582903375538878</v>
      </c>
      <c r="AS48" s="79">
        <f ca="1">IFERROR(IF(OR($BE48=45,$BE48=45+Results!$AR$2),VLOOKUP($C48,Data_qPCR,AS$3+2,FALSE),NA()),NA())</f>
        <v>1</v>
      </c>
      <c r="AT48" s="79" t="e">
        <f ca="1">IFERROR(IF(OR($BE48=45,$BE48=45+Results!$AR$2),VLOOKUP($C48,Data_qPCR,AT$3+2,FALSE),NA()),NA())</f>
        <v>#N/A</v>
      </c>
      <c r="AU48" s="79" t="e">
        <f ca="1">IFERROR(IF(OR($BE48=45,$BE48=45+Results!$AR$2),VLOOKUP($C48,Data_qPCR,AU$3+2,FALSE),NA()),NA())</f>
        <v>#N/A</v>
      </c>
      <c r="AV48" s="79" t="e">
        <f ca="1">IFERROR(IF(OR($BE48=45,$BE48=45+Results!$AR$2),VLOOKUP($C48,Data_qPCR,AV$3+2,FALSE),NA()),NA())</f>
        <v>#N/A</v>
      </c>
      <c r="AW48" s="79" t="e">
        <f ca="1">IFERROR(IF(OR($BE48=45,$BE48=45+Results!$AR$2),VLOOKUP($C48,Data_qPCR,AW$3+2,FALSE),NA()),NA())</f>
        <v>#N/A</v>
      </c>
      <c r="AX48" s="79" t="e">
        <f ca="1">IFERROR(IF(OR($BE48=45,$BE48=45+Results!$AR$2),VLOOKUP($C48,Data_qPCR,AX$3+2,FALSE),NA()),NA())</f>
        <v>#N/A</v>
      </c>
      <c r="AY48" s="79" t="e">
        <f ca="1">IFERROR(IF(OR($BE48=45,$BE48=45+Results!$AR$2),VLOOKUP($C48,Data_qPCR,AY$3+2,FALSE),NA()),NA())</f>
        <v>#N/A</v>
      </c>
      <c r="AZ48" s="79" t="e">
        <f ca="1">IFERROR(IF(OR($BE48=45,$BE48=45+Results!$AR$2),VLOOKUP($C48,Data_qPCR,AZ$3+2,FALSE),NA()),NA())</f>
        <v>#N/A</v>
      </c>
      <c r="BA48" s="79" t="e">
        <f ca="1">IFERROR(IF(OR($BE48=45,$BE48=45+Results!$AR$2),VLOOKUP($C48,Data_qPCR,BA$3+2,FALSE),NA()),NA())</f>
        <v>#N/A</v>
      </c>
      <c r="BB48" s="79" t="e">
        <f ca="1">IFERROR(IF(OR($BE48=45,$BE48=45+Results!$AR$2),VLOOKUP($C48,Data_qPCR,BB$3+2,FALSE),NA()),NA())</f>
        <v>#N/A</v>
      </c>
      <c r="BC48" s="79" t="e">
        <f ca="1">IFERROR(IF(OR($BE48=45,$BE48=45+Results!$AR$2),VLOOKUP($C48,Data_qPCR,BC$3+2,FALSE),NA()),NA())</f>
        <v>#N/A</v>
      </c>
      <c r="BD48" s="79" t="str">
        <f t="shared" ca="1" si="6"/>
        <v/>
      </c>
      <c r="BE48">
        <f ca="1">IFERROR(IF(LEFT(C48,1)+0=Results!$C$4,INDEX(Results!$AM$8:$BJ$23,CODE(RIGHT(LEFT(C48,2),1))-64,RIGHT(C48,LEN(C48)-2)+0),IF(Results!$AL$7=2,2,45)),"")</f>
        <v>45</v>
      </c>
      <c r="BF48">
        <f t="shared" ca="1" si="5"/>
        <v>10506</v>
      </c>
      <c r="BG48" s="104">
        <f ca="1">IFERROR(IF(LEFT(C48,1)+0=Results!$C$4,INDEX(Results!$CK$8:$DH$23,CODE(RIGHT(LEFT(C48,2),1))-64,RIGHT(C48,LEN(C48)-2)+0),IF(Results!$AL$7=2,2,45)),"")</f>
        <v>0</v>
      </c>
    </row>
    <row r="49" spans="1:59" x14ac:dyDescent="0.25">
      <c r="A49">
        <f t="shared" ca="1" si="0"/>
        <v>46</v>
      </c>
      <c r="B49">
        <v>46</v>
      </c>
      <c r="C49" t="str">
        <f t="shared" ca="1" si="2"/>
        <v>1F6</v>
      </c>
      <c r="D49" t="str">
        <f t="shared" ca="1" si="3"/>
        <v>3N_Rpon2</v>
      </c>
      <c r="E49" s="268" t="str">
        <f t="shared" ca="1" si="4"/>
        <v>1F6-3N_Rpon2</v>
      </c>
      <c r="F49" s="79">
        <f ca="1">IFERROR(IF(OR($BE49=45,$BE49=45+Results!$AR$2),VLOOKUP($C49,Data_qPCR,F$3+2,FALSE),NA()),NA())</f>
        <v>1.3576304831364029E-3</v>
      </c>
      <c r="G49" s="79">
        <f ca="1">IFERROR(IF(OR($BE49=45,$BE49=45+Results!$AR$2),VLOOKUP($C49,Data_qPCR,G$3+2,FALSE),NA()),NA())</f>
        <v>1.3576304831364029E-3</v>
      </c>
      <c r="H49" s="79">
        <f ca="1">IFERROR(IF(OR($BE49=45,$BE49=45+Results!$AR$2),VLOOKUP($C49,Data_qPCR,H$3+2,FALSE),NA()),NA())</f>
        <v>1.3576304831364029E-3</v>
      </c>
      <c r="I49" s="79">
        <f ca="1">IFERROR(IF(OR($BE49=45,$BE49=45+Results!$AR$2),VLOOKUP($C49,Data_qPCR,I$3+2,FALSE),NA()),NA())</f>
        <v>1.3576304831364029E-3</v>
      </c>
      <c r="J49" s="79">
        <f ca="1">IFERROR(IF(OR($BE49=45,$BE49=45+Results!$AR$2),VLOOKUP($C49,Data_qPCR,J$3+2,FALSE),NA()),NA())</f>
        <v>1.3576304831364029E-3</v>
      </c>
      <c r="K49" s="79">
        <f ca="1">IFERROR(IF(OR($BE49=45,$BE49=45+Results!$AR$2),VLOOKUP($C49,Data_qPCR,K$3+2,FALSE),NA()),NA())</f>
        <v>1.3576304831364029E-3</v>
      </c>
      <c r="L49" s="79">
        <f ca="1">IFERROR(IF(OR($BE49=45,$BE49=45+Results!$AR$2),VLOOKUP($C49,Data_qPCR,L$3+2,FALSE),NA()),NA())</f>
        <v>1.3576304831364029E-3</v>
      </c>
      <c r="M49" s="79">
        <f ca="1">IFERROR(IF(OR($BE49=45,$BE49=45+Results!$AR$2),VLOOKUP($C49,Data_qPCR,M$3+2,FALSE),NA()),NA())</f>
        <v>1.3576304831364029E-3</v>
      </c>
      <c r="N49" s="79">
        <f ca="1">IFERROR(IF(OR($BE49=45,$BE49=45+Results!$AR$2),VLOOKUP($C49,Data_qPCR,N$3+2,FALSE),NA()),NA())</f>
        <v>1.3576304831364029E-3</v>
      </c>
      <c r="O49" s="79">
        <f ca="1">IFERROR(IF(OR($BE49=45,$BE49=45+Results!$AR$2),VLOOKUP($C49,Data_qPCR,O$3+2,FALSE),NA()),NA())</f>
        <v>1.3576304831364029E-3</v>
      </c>
      <c r="P49" s="79">
        <f ca="1">IFERROR(IF(OR($BE49=45,$BE49=45+Results!$AR$2),VLOOKUP($C49,Data_qPCR,P$3+2,FALSE),NA()),NA())</f>
        <v>1.3576304831364029E-3</v>
      </c>
      <c r="Q49" s="79">
        <f ca="1">IFERROR(IF(OR($BE49=45,$BE49=45+Results!$AR$2),VLOOKUP($C49,Data_qPCR,Q$3+2,FALSE),NA()),NA())</f>
        <v>1.3576304831364029E-3</v>
      </c>
      <c r="R49" s="79">
        <f ca="1">IFERROR(IF(OR($BE49=45,$BE49=45+Results!$AR$2),VLOOKUP($C49,Data_qPCR,R$3+2,FALSE),NA()),NA())</f>
        <v>1.3576304831364029E-3</v>
      </c>
      <c r="S49" s="79">
        <f ca="1">IFERROR(IF(OR($BE49=45,$BE49=45+Results!$AR$2),VLOOKUP($C49,Data_qPCR,S$3+2,FALSE),NA()),NA())</f>
        <v>1.3576304831364029E-3</v>
      </c>
      <c r="T49" s="79">
        <f ca="1">IFERROR(IF(OR($BE49=45,$BE49=45+Results!$AR$2),VLOOKUP($C49,Data_qPCR,T$3+2,FALSE),NA()),NA())</f>
        <v>1.3576304831364029E-3</v>
      </c>
      <c r="U49" s="79">
        <f ca="1">IFERROR(IF(OR($BE49=45,$BE49=45+Results!$AR$2),VLOOKUP($C49,Data_qPCR,U$3+2,FALSE),NA()),NA())</f>
        <v>1.3576304831364029E-3</v>
      </c>
      <c r="V49" s="79">
        <f ca="1">IFERROR(IF(OR($BE49=45,$BE49=45+Results!$AR$2),VLOOKUP($C49,Data_qPCR,V$3+2,FALSE),NA()),NA())</f>
        <v>1.3576304831364029E-3</v>
      </c>
      <c r="W49" s="79">
        <f ca="1">IFERROR(IF(OR($BE49=45,$BE49=45+Results!$AR$2),VLOOKUP($C49,Data_qPCR,W$3+2,FALSE),NA()),NA())</f>
        <v>1.3576304831364029E-3</v>
      </c>
      <c r="X49" s="79">
        <f ca="1">IFERROR(IF(OR($BE49=45,$BE49=45+Results!$AR$2),VLOOKUP($C49,Data_qPCR,X$3+2,FALSE),NA()),NA())</f>
        <v>1.3576304831364029E-3</v>
      </c>
      <c r="Y49" s="79">
        <f ca="1">IFERROR(IF(OR($BE49=45,$BE49=45+Results!$AR$2),VLOOKUP($C49,Data_qPCR,Y$3+2,FALSE),NA()),NA())</f>
        <v>1.3576304831364029E-3</v>
      </c>
      <c r="Z49" s="79">
        <f ca="1">IFERROR(IF(OR($BE49=45,$BE49=45+Results!$AR$2),VLOOKUP($C49,Data_qPCR,Z$3+2,FALSE),NA()),NA())</f>
        <v>1.3576304831364029E-3</v>
      </c>
      <c r="AA49" s="79">
        <f ca="1">IFERROR(IF(OR($BE49=45,$BE49=45+Results!$AR$2),VLOOKUP($C49,Data_qPCR,AA$3+2,FALSE),NA()),NA())</f>
        <v>1.3576304831364029E-3</v>
      </c>
      <c r="AB49" s="79">
        <f ca="1">IFERROR(IF(OR($BE49=45,$BE49=45+Results!$AR$2),VLOOKUP($C49,Data_qPCR,AB$3+2,FALSE),NA()),NA())</f>
        <v>1.3576304831364029E-3</v>
      </c>
      <c r="AC49" s="79">
        <f ca="1">IFERROR(IF(OR($BE49=45,$BE49=45+Results!$AR$2),VLOOKUP($C49,Data_qPCR,AC$3+2,FALSE),NA()),NA())</f>
        <v>3.6115834879966819E-3</v>
      </c>
      <c r="AD49" s="79">
        <f ca="1">IFERROR(IF(OR($BE49=45,$BE49=45+Results!$AR$2),VLOOKUP($C49,Data_qPCR,AD$3+2,FALSE),NA()),NA())</f>
        <v>1.1349205095436556E-2</v>
      </c>
      <c r="AE49" s="79">
        <f ca="1">IFERROR(IF(OR($BE49=45,$BE49=45+Results!$AR$2),VLOOKUP($C49,Data_qPCR,AE$3+2,FALSE),NA()),NA())</f>
        <v>2.63057366654539E-2</v>
      </c>
      <c r="AF49" s="79">
        <f ca="1">IFERROR(IF(OR($BE49=45,$BE49=45+Results!$AR$2),VLOOKUP($C49,Data_qPCR,AF$3+2,FALSE),NA()),NA())</f>
        <v>5.4568793639886162E-2</v>
      </c>
      <c r="AG49" s="79">
        <f ca="1">IFERROR(IF(OR($BE49=45,$BE49=45+Results!$AR$2),VLOOKUP($C49,Data_qPCR,AG$3+2,FALSE),NA()),NA())</f>
        <v>0.10595026823703205</v>
      </c>
      <c r="AH49" s="79">
        <f ca="1">IFERROR(IF(OR($BE49=45,$BE49=45+Results!$AR$2),VLOOKUP($C49,Data_qPCR,AH$3+2,FALSE),NA()),NA())</f>
        <v>0.19082482670876699</v>
      </c>
      <c r="AI49" s="79">
        <f ca="1">IFERROR(IF(OR($BE49=45,$BE49=45+Results!$AR$2),VLOOKUP($C49,Data_qPCR,AI$3+2,FALSE),NA()),NA())</f>
        <v>0.31688025218509824</v>
      </c>
      <c r="AJ49" s="79">
        <f ca="1">IFERROR(IF(OR($BE49=45,$BE49=45+Results!$AR$2),VLOOKUP($C49,Data_qPCR,AJ$3+2,FALSE),NA()),NA())</f>
        <v>0.46902224133709275</v>
      </c>
      <c r="AK49" s="79">
        <f ca="1">IFERROR(IF(OR($BE49=45,$BE49=45+Results!$AR$2),VLOOKUP($C49,Data_qPCR,AK$3+2,FALSE),NA()),NA())</f>
        <v>0.62287511642904447</v>
      </c>
      <c r="AL49" s="79">
        <f ca="1">IFERROR(IF(OR($BE49=45,$BE49=45+Results!$AR$2),VLOOKUP($C49,Data_qPCR,AL$3+2,FALSE),NA()),NA())</f>
        <v>0.75102002823204983</v>
      </c>
      <c r="AM49" s="79">
        <f ca="1">IFERROR(IF(OR($BE49=45,$BE49=45+Results!$AR$2),VLOOKUP($C49,Data_qPCR,AM$3+2,FALSE),NA()),NA())</f>
        <v>0.84483327543901465</v>
      </c>
      <c r="AN49" s="79">
        <f ca="1">IFERROR(IF(OR($BE49=45,$BE49=45+Results!$AR$2),VLOOKUP($C49,Data_qPCR,AN$3+2,FALSE),NA()),NA())</f>
        <v>0.90666684076127768</v>
      </c>
      <c r="AO49" s="79">
        <f ca="1">IFERROR(IF(OR($BE49=45,$BE49=45+Results!$AR$2),VLOOKUP($C49,Data_qPCR,AO$3+2,FALSE),NA()),NA())</f>
        <v>0.94504117014316968</v>
      </c>
      <c r="AP49" s="79">
        <f ca="1">IFERROR(IF(OR($BE49=45,$BE49=45+Results!$AR$2),VLOOKUP($C49,Data_qPCR,AP$3+2,FALSE),NA()),NA())</f>
        <v>0.96910235519591992</v>
      </c>
      <c r="AQ49" s="79">
        <f ca="1">IFERROR(IF(OR($BE49=45,$BE49=45+Results!$AR$2),VLOOKUP($C49,Data_qPCR,AQ$3+2,FALSE),NA()),NA())</f>
        <v>0.9846379105424643</v>
      </c>
      <c r="AR49" s="79">
        <f ca="1">IFERROR(IF(OR($BE49=45,$BE49=45+Results!$AR$2),VLOOKUP($C49,Data_qPCR,AR$3+2,FALSE),NA()),NA())</f>
        <v>0.99538464098371637</v>
      </c>
      <c r="AS49" s="79">
        <f ca="1">IFERROR(IF(OR($BE49=45,$BE49=45+Results!$AR$2),VLOOKUP($C49,Data_qPCR,AS$3+2,FALSE),NA()),NA())</f>
        <v>1</v>
      </c>
      <c r="AT49" s="79" t="e">
        <f ca="1">IFERROR(IF(OR($BE49=45,$BE49=45+Results!$AR$2),VLOOKUP($C49,Data_qPCR,AT$3+2,FALSE),NA()),NA())</f>
        <v>#N/A</v>
      </c>
      <c r="AU49" s="79" t="e">
        <f ca="1">IFERROR(IF(OR($BE49=45,$BE49=45+Results!$AR$2),VLOOKUP($C49,Data_qPCR,AU$3+2,FALSE),NA()),NA())</f>
        <v>#N/A</v>
      </c>
      <c r="AV49" s="79" t="e">
        <f ca="1">IFERROR(IF(OR($BE49=45,$BE49=45+Results!$AR$2),VLOOKUP($C49,Data_qPCR,AV$3+2,FALSE),NA()),NA())</f>
        <v>#N/A</v>
      </c>
      <c r="AW49" s="79" t="e">
        <f ca="1">IFERROR(IF(OR($BE49=45,$BE49=45+Results!$AR$2),VLOOKUP($C49,Data_qPCR,AW$3+2,FALSE),NA()),NA())</f>
        <v>#N/A</v>
      </c>
      <c r="AX49" s="79" t="e">
        <f ca="1">IFERROR(IF(OR($BE49=45,$BE49=45+Results!$AR$2),VLOOKUP($C49,Data_qPCR,AX$3+2,FALSE),NA()),NA())</f>
        <v>#N/A</v>
      </c>
      <c r="AY49" s="79" t="e">
        <f ca="1">IFERROR(IF(OR($BE49=45,$BE49=45+Results!$AR$2),VLOOKUP($C49,Data_qPCR,AY$3+2,FALSE),NA()),NA())</f>
        <v>#N/A</v>
      </c>
      <c r="AZ49" s="79" t="e">
        <f ca="1">IFERROR(IF(OR($BE49=45,$BE49=45+Results!$AR$2),VLOOKUP($C49,Data_qPCR,AZ$3+2,FALSE),NA()),NA())</f>
        <v>#N/A</v>
      </c>
      <c r="BA49" s="79" t="e">
        <f ca="1">IFERROR(IF(OR($BE49=45,$BE49=45+Results!$AR$2),VLOOKUP($C49,Data_qPCR,BA$3+2,FALSE),NA()),NA())</f>
        <v>#N/A</v>
      </c>
      <c r="BB49" s="79" t="e">
        <f ca="1">IFERROR(IF(OR($BE49=45,$BE49=45+Results!$AR$2),VLOOKUP($C49,Data_qPCR,BB$3+2,FALSE),NA()),NA())</f>
        <v>#N/A</v>
      </c>
      <c r="BC49" s="79" t="e">
        <f ca="1">IFERROR(IF(OR($BE49=45,$BE49=45+Results!$AR$2),VLOOKUP($C49,Data_qPCR,BC$3+2,FALSE),NA()),NA())</f>
        <v>#N/A</v>
      </c>
      <c r="BD49" s="79" t="str">
        <f t="shared" ca="1" si="6"/>
        <v/>
      </c>
      <c r="BE49">
        <f ca="1">IFERROR(IF(LEFT(C49,1)+0=Results!$C$4,INDEX(Results!$AM$8:$BJ$23,CODE(RIGHT(LEFT(C49,2),1))-64,RIGHT(C49,LEN(C49)-2)+0),IF(Results!$AL$7=2,2,45)),"")</f>
        <v>45</v>
      </c>
      <c r="BF49">
        <f t="shared" ca="1" si="5"/>
        <v>10606</v>
      </c>
      <c r="BG49" s="104">
        <f ca="1">IFERROR(IF(LEFT(C49,1)+0=Results!$C$4,INDEX(Results!$CK$8:$DH$23,CODE(RIGHT(LEFT(C49,2),1))-64,RIGHT(C49,LEN(C49)-2)+0),IF(Results!$AL$7=2,2,45)),"")</f>
        <v>0</v>
      </c>
    </row>
    <row r="50" spans="1:59" x14ac:dyDescent="0.25">
      <c r="A50">
        <f t="shared" ca="1" si="0"/>
        <v>47</v>
      </c>
      <c r="B50">
        <v>47</v>
      </c>
      <c r="C50" t="str">
        <f t="shared" ca="1" si="2"/>
        <v>1G6</v>
      </c>
      <c r="D50" t="str">
        <f t="shared" ca="1" si="3"/>
        <v>3N_ParA</v>
      </c>
      <c r="E50" s="268" t="str">
        <f t="shared" ca="1" si="4"/>
        <v>1G6-3N_ParA</v>
      </c>
      <c r="F50" s="79">
        <f ca="1">IFERROR(IF(OR($BE50=45,$BE50=45+Results!$AR$2),VLOOKUP($C50,Data_qPCR,F$3+2,FALSE),NA()),NA())</f>
        <v>3.9704276600426166E-4</v>
      </c>
      <c r="G50" s="79">
        <f ca="1">IFERROR(IF(OR($BE50=45,$BE50=45+Results!$AR$2),VLOOKUP($C50,Data_qPCR,G$3+2,FALSE),NA()),NA())</f>
        <v>3.9704276600426166E-4</v>
      </c>
      <c r="H50" s="79">
        <f ca="1">IFERROR(IF(OR($BE50=45,$BE50=45+Results!$AR$2),VLOOKUP($C50,Data_qPCR,H$3+2,FALSE),NA()),NA())</f>
        <v>3.9704276600426166E-4</v>
      </c>
      <c r="I50" s="79">
        <f ca="1">IFERROR(IF(OR($BE50=45,$BE50=45+Results!$AR$2),VLOOKUP($C50,Data_qPCR,I$3+2,FALSE),NA()),NA())</f>
        <v>3.9704276600426166E-4</v>
      </c>
      <c r="J50" s="79">
        <f ca="1">IFERROR(IF(OR($BE50=45,$BE50=45+Results!$AR$2),VLOOKUP($C50,Data_qPCR,J$3+2,FALSE),NA()),NA())</f>
        <v>3.9704276600426166E-4</v>
      </c>
      <c r="K50" s="79">
        <f ca="1">IFERROR(IF(OR($BE50=45,$BE50=45+Results!$AR$2),VLOOKUP($C50,Data_qPCR,K$3+2,FALSE),NA()),NA())</f>
        <v>3.9704276600426166E-4</v>
      </c>
      <c r="L50" s="79">
        <f ca="1">IFERROR(IF(OR($BE50=45,$BE50=45+Results!$AR$2),VLOOKUP($C50,Data_qPCR,L$3+2,FALSE),NA()),NA())</f>
        <v>3.9704276600426166E-4</v>
      </c>
      <c r="M50" s="79">
        <f ca="1">IFERROR(IF(OR($BE50=45,$BE50=45+Results!$AR$2),VLOOKUP($C50,Data_qPCR,M$3+2,FALSE),NA()),NA())</f>
        <v>3.9704276600426166E-4</v>
      </c>
      <c r="N50" s="79">
        <f ca="1">IFERROR(IF(OR($BE50=45,$BE50=45+Results!$AR$2),VLOOKUP($C50,Data_qPCR,N$3+2,FALSE),NA()),NA())</f>
        <v>3.9704276600426166E-4</v>
      </c>
      <c r="O50" s="79">
        <f ca="1">IFERROR(IF(OR($BE50=45,$BE50=45+Results!$AR$2),VLOOKUP($C50,Data_qPCR,O$3+2,FALSE),NA()),NA())</f>
        <v>3.9704276600426166E-4</v>
      </c>
      <c r="P50" s="79">
        <f ca="1">IFERROR(IF(OR($BE50=45,$BE50=45+Results!$AR$2),VLOOKUP($C50,Data_qPCR,P$3+2,FALSE),NA()),NA())</f>
        <v>3.9704276600426166E-4</v>
      </c>
      <c r="Q50" s="79">
        <f ca="1">IFERROR(IF(OR($BE50=45,$BE50=45+Results!$AR$2),VLOOKUP($C50,Data_qPCR,Q$3+2,FALSE),NA()),NA())</f>
        <v>3.9704276600426166E-4</v>
      </c>
      <c r="R50" s="79">
        <f ca="1">IFERROR(IF(OR($BE50=45,$BE50=45+Results!$AR$2),VLOOKUP($C50,Data_qPCR,R$3+2,FALSE),NA()),NA())</f>
        <v>3.9704276600426166E-4</v>
      </c>
      <c r="S50" s="79">
        <f ca="1">IFERROR(IF(OR($BE50=45,$BE50=45+Results!$AR$2),VLOOKUP($C50,Data_qPCR,S$3+2,FALSE),NA()),NA())</f>
        <v>3.9704276600426166E-4</v>
      </c>
      <c r="T50" s="79">
        <f ca="1">IFERROR(IF(OR($BE50=45,$BE50=45+Results!$AR$2),VLOOKUP($C50,Data_qPCR,T$3+2,FALSE),NA()),NA())</f>
        <v>3.9704276600426166E-4</v>
      </c>
      <c r="U50" s="79">
        <f ca="1">IFERROR(IF(OR($BE50=45,$BE50=45+Results!$AR$2),VLOOKUP($C50,Data_qPCR,U$3+2,FALSE),NA()),NA())</f>
        <v>3.9704276600426166E-4</v>
      </c>
      <c r="V50" s="79">
        <f ca="1">IFERROR(IF(OR($BE50=45,$BE50=45+Results!$AR$2),VLOOKUP($C50,Data_qPCR,V$3+2,FALSE),NA()),NA())</f>
        <v>3.9704276600426166E-4</v>
      </c>
      <c r="W50" s="79">
        <f ca="1">IFERROR(IF(OR($BE50=45,$BE50=45+Results!$AR$2),VLOOKUP($C50,Data_qPCR,W$3+2,FALSE),NA()),NA())</f>
        <v>3.9704276600426166E-4</v>
      </c>
      <c r="X50" s="79">
        <f ca="1">IFERROR(IF(OR($BE50=45,$BE50=45+Results!$AR$2),VLOOKUP($C50,Data_qPCR,X$3+2,FALSE),NA()),NA())</f>
        <v>3.9704276600426166E-4</v>
      </c>
      <c r="Y50" s="79">
        <f ca="1">IFERROR(IF(OR($BE50=45,$BE50=45+Results!$AR$2),VLOOKUP($C50,Data_qPCR,Y$3+2,FALSE),NA()),NA())</f>
        <v>3.9704276600426166E-4</v>
      </c>
      <c r="Z50" s="79">
        <f ca="1">IFERROR(IF(OR($BE50=45,$BE50=45+Results!$AR$2),VLOOKUP($C50,Data_qPCR,Z$3+2,FALSE),NA()),NA())</f>
        <v>3.9704276600426166E-4</v>
      </c>
      <c r="AA50" s="79">
        <f ca="1">IFERROR(IF(OR($BE50=45,$BE50=45+Results!$AR$2),VLOOKUP($C50,Data_qPCR,AA$3+2,FALSE),NA()),NA())</f>
        <v>3.9704276600426166E-4</v>
      </c>
      <c r="AB50" s="79">
        <f ca="1">IFERROR(IF(OR($BE50=45,$BE50=45+Results!$AR$2),VLOOKUP($C50,Data_qPCR,AB$3+2,FALSE),NA()),NA())</f>
        <v>2.1623491162759082E-3</v>
      </c>
      <c r="AC50" s="79">
        <f ca="1">IFERROR(IF(OR($BE50=45,$BE50=45+Results!$AR$2),VLOOKUP($C50,Data_qPCR,AC$3+2,FALSE),NA()),NA())</f>
        <v>8.7641351613857478E-3</v>
      </c>
      <c r="AD50" s="79">
        <f ca="1">IFERROR(IF(OR($BE50=45,$BE50=45+Results!$AR$2),VLOOKUP($C50,Data_qPCR,AD$3+2,FALSE),NA()),NA())</f>
        <v>2.1458651306465213E-2</v>
      </c>
      <c r="AE50" s="79">
        <f ca="1">IFERROR(IF(OR($BE50=45,$BE50=45+Results!$AR$2),VLOOKUP($C50,Data_qPCR,AE$3+2,FALSE),NA()),NA())</f>
        <v>4.4254326937695987E-2</v>
      </c>
      <c r="AF50" s="79">
        <f ca="1">IFERROR(IF(OR($BE50=45,$BE50=45+Results!$AR$2),VLOOKUP($C50,Data_qPCR,AF$3+2,FALSE),NA()),NA())</f>
        <v>8.4715207998886044E-2</v>
      </c>
      <c r="AG50" s="79">
        <f ca="1">IFERROR(IF(OR($BE50=45,$BE50=45+Results!$AR$2),VLOOKUP($C50,Data_qPCR,AG$3+2,FALSE),NA()),NA())</f>
        <v>0.1532674759453696</v>
      </c>
      <c r="AH50" s="79">
        <f ca="1">IFERROR(IF(OR($BE50=45,$BE50=45+Results!$AR$2),VLOOKUP($C50,Data_qPCR,AH$3+2,FALSE),NA()),NA())</f>
        <v>0.26088891832584371</v>
      </c>
      <c r="AI50" s="79">
        <f ca="1">IFERROR(IF(OR($BE50=45,$BE50=45+Results!$AR$2),VLOOKUP($C50,Data_qPCR,AI$3+2,FALSE),NA()),NA())</f>
        <v>0.40233624075099089</v>
      </c>
      <c r="AJ50" s="79">
        <f ca="1">IFERROR(IF(OR($BE50=45,$BE50=45+Results!$AR$2),VLOOKUP($C50,Data_qPCR,AJ$3+2,FALSE),NA()),NA())</f>
        <v>0.55775622811347569</v>
      </c>
      <c r="AK50" s="79">
        <f ca="1">IFERROR(IF(OR($BE50=45,$BE50=45+Results!$AR$2),VLOOKUP($C50,Data_qPCR,AK$3+2,FALSE),NA()),NA())</f>
        <v>0.69913742642561438</v>
      </c>
      <c r="AL50" s="79">
        <f ca="1">IFERROR(IF(OR($BE50=45,$BE50=45+Results!$AR$2),VLOOKUP($C50,Data_qPCR,AL$3+2,FALSE),NA()),NA())</f>
        <v>0.80935023849507681</v>
      </c>
      <c r="AM50" s="79">
        <f ca="1">IFERROR(IF(OR($BE50=45,$BE50=45+Results!$AR$2),VLOOKUP($C50,Data_qPCR,AM$3+2,FALSE),NA()),NA())</f>
        <v>0.88514054266842257</v>
      </c>
      <c r="AN50" s="79">
        <f ca="1">IFERROR(IF(OR($BE50=45,$BE50=45+Results!$AR$2),VLOOKUP($C50,Data_qPCR,AN$3+2,FALSE),NA()),NA())</f>
        <v>0.93265994497487581</v>
      </c>
      <c r="AO50" s="79">
        <f ca="1">IFERROR(IF(OR($BE50=45,$BE50=45+Results!$AR$2),VLOOKUP($C50,Data_qPCR,AO$3+2,FALSE),NA()),NA())</f>
        <v>0.96106546456881548</v>
      </c>
      <c r="AP50" s="79">
        <f ca="1">IFERROR(IF(OR($BE50=45,$BE50=45+Results!$AR$2),VLOOKUP($C50,Data_qPCR,AP$3+2,FALSE),NA()),NA())</f>
        <v>0.97865865100633964</v>
      </c>
      <c r="AQ50" s="79">
        <f ca="1">IFERROR(IF(OR($BE50=45,$BE50=45+Results!$AR$2),VLOOKUP($C50,Data_qPCR,AQ$3+2,FALSE),NA()),NA())</f>
        <v>0.9895453672469422</v>
      </c>
      <c r="AR50" s="79">
        <f ca="1">IFERROR(IF(OR($BE50=45,$BE50=45+Results!$AR$2),VLOOKUP($C50,Data_qPCR,AR$3+2,FALSE),NA()),NA())</f>
        <v>0.99702407472668531</v>
      </c>
      <c r="AS50" s="79">
        <f ca="1">IFERROR(IF(OR($BE50=45,$BE50=45+Results!$AR$2),VLOOKUP($C50,Data_qPCR,AS$3+2,FALSE),NA()),NA())</f>
        <v>1</v>
      </c>
      <c r="AT50" s="79" t="e">
        <f ca="1">IFERROR(IF(OR($BE50=45,$BE50=45+Results!$AR$2),VLOOKUP($C50,Data_qPCR,AT$3+2,FALSE),NA()),NA())</f>
        <v>#N/A</v>
      </c>
      <c r="AU50" s="79" t="e">
        <f ca="1">IFERROR(IF(OR($BE50=45,$BE50=45+Results!$AR$2),VLOOKUP($C50,Data_qPCR,AU$3+2,FALSE),NA()),NA())</f>
        <v>#N/A</v>
      </c>
      <c r="AV50" s="79" t="e">
        <f ca="1">IFERROR(IF(OR($BE50=45,$BE50=45+Results!$AR$2),VLOOKUP($C50,Data_qPCR,AV$3+2,FALSE),NA()),NA())</f>
        <v>#N/A</v>
      </c>
      <c r="AW50" s="79" t="e">
        <f ca="1">IFERROR(IF(OR($BE50=45,$BE50=45+Results!$AR$2),VLOOKUP($C50,Data_qPCR,AW$3+2,FALSE),NA()),NA())</f>
        <v>#N/A</v>
      </c>
      <c r="AX50" s="79" t="e">
        <f ca="1">IFERROR(IF(OR($BE50=45,$BE50=45+Results!$AR$2),VLOOKUP($C50,Data_qPCR,AX$3+2,FALSE),NA()),NA())</f>
        <v>#N/A</v>
      </c>
      <c r="AY50" s="79" t="e">
        <f ca="1">IFERROR(IF(OR($BE50=45,$BE50=45+Results!$AR$2),VLOOKUP($C50,Data_qPCR,AY$3+2,FALSE),NA()),NA())</f>
        <v>#N/A</v>
      </c>
      <c r="AZ50" s="79" t="e">
        <f ca="1">IFERROR(IF(OR($BE50=45,$BE50=45+Results!$AR$2),VLOOKUP($C50,Data_qPCR,AZ$3+2,FALSE),NA()),NA())</f>
        <v>#N/A</v>
      </c>
      <c r="BA50" s="79" t="e">
        <f ca="1">IFERROR(IF(OR($BE50=45,$BE50=45+Results!$AR$2),VLOOKUP($C50,Data_qPCR,BA$3+2,FALSE),NA()),NA())</f>
        <v>#N/A</v>
      </c>
      <c r="BB50" s="79" t="e">
        <f ca="1">IFERROR(IF(OR($BE50=45,$BE50=45+Results!$AR$2),VLOOKUP($C50,Data_qPCR,BB$3+2,FALSE),NA()),NA())</f>
        <v>#N/A</v>
      </c>
      <c r="BC50" s="79" t="e">
        <f ca="1">IFERROR(IF(OR($BE50=45,$BE50=45+Results!$AR$2),VLOOKUP($C50,Data_qPCR,BC$3+2,FALSE),NA()),NA())</f>
        <v>#N/A</v>
      </c>
      <c r="BD50" s="79" t="str">
        <f t="shared" ca="1" si="6"/>
        <v/>
      </c>
      <c r="BE50">
        <f ca="1">IFERROR(IF(LEFT(C50,1)+0=Results!$C$4,INDEX(Results!$AM$8:$BJ$23,CODE(RIGHT(LEFT(C50,2),1))-64,RIGHT(C50,LEN(C50)-2)+0),IF(Results!$AL$7=2,2,45)),"")</f>
        <v>45</v>
      </c>
      <c r="BF50">
        <f t="shared" ca="1" si="5"/>
        <v>10706</v>
      </c>
      <c r="BG50" s="104">
        <f ca="1">IFERROR(IF(LEFT(C50,1)+0=Results!$C$4,INDEX(Results!$CK$8:$DH$23,CODE(RIGHT(LEFT(C50,2),1))-64,RIGHT(C50,LEN(C50)-2)+0),IF(Results!$AL$7=2,2,45)),"")</f>
        <v>0</v>
      </c>
    </row>
    <row r="51" spans="1:59" x14ac:dyDescent="0.25">
      <c r="A51">
        <f t="shared" ca="1" si="0"/>
        <v>48</v>
      </c>
      <c r="B51">
        <v>48</v>
      </c>
      <c r="C51" t="str">
        <f t="shared" ca="1" si="2"/>
        <v>1H6</v>
      </c>
      <c r="D51" t="str">
        <f t="shared" ca="1" si="3"/>
        <v>3N_ParA</v>
      </c>
      <c r="E51" s="268" t="str">
        <f t="shared" ca="1" si="4"/>
        <v>1H6-3N_ParA</v>
      </c>
      <c r="F51" s="79">
        <f ca="1">IFERROR(IF(OR($BE51=45,$BE51=45+Results!$AR$2),VLOOKUP($C51,Data_qPCR,F$3+2,FALSE),NA()),NA())</f>
        <v>1.5413684747124169E-3</v>
      </c>
      <c r="G51" s="79">
        <f ca="1">IFERROR(IF(OR($BE51=45,$BE51=45+Results!$AR$2),VLOOKUP($C51,Data_qPCR,G$3+2,FALSE),NA()),NA())</f>
        <v>1.5413684747124169E-3</v>
      </c>
      <c r="H51" s="79">
        <f ca="1">IFERROR(IF(OR($BE51=45,$BE51=45+Results!$AR$2),VLOOKUP($C51,Data_qPCR,H$3+2,FALSE),NA()),NA())</f>
        <v>1.5413684747124169E-3</v>
      </c>
      <c r="I51" s="79">
        <f ca="1">IFERROR(IF(OR($BE51=45,$BE51=45+Results!$AR$2),VLOOKUP($C51,Data_qPCR,I$3+2,FALSE),NA()),NA())</f>
        <v>1.5413684747124169E-3</v>
      </c>
      <c r="J51" s="79">
        <f ca="1">IFERROR(IF(OR($BE51=45,$BE51=45+Results!$AR$2),VLOOKUP($C51,Data_qPCR,J$3+2,FALSE),NA()),NA())</f>
        <v>1.5413684747124169E-3</v>
      </c>
      <c r="K51" s="79">
        <f ca="1">IFERROR(IF(OR($BE51=45,$BE51=45+Results!$AR$2),VLOOKUP($C51,Data_qPCR,K$3+2,FALSE),NA()),NA())</f>
        <v>1.5413684747124169E-3</v>
      </c>
      <c r="L51" s="79">
        <f ca="1">IFERROR(IF(OR($BE51=45,$BE51=45+Results!$AR$2),VLOOKUP($C51,Data_qPCR,L$3+2,FALSE),NA()),NA())</f>
        <v>1.5413684747124169E-3</v>
      </c>
      <c r="M51" s="79">
        <f ca="1">IFERROR(IF(OR($BE51=45,$BE51=45+Results!$AR$2),VLOOKUP($C51,Data_qPCR,M$3+2,FALSE),NA()),NA())</f>
        <v>1.5413684747124169E-3</v>
      </c>
      <c r="N51" s="79">
        <f ca="1">IFERROR(IF(OR($BE51=45,$BE51=45+Results!$AR$2),VLOOKUP($C51,Data_qPCR,N$3+2,FALSE),NA()),NA())</f>
        <v>1.5413684747124169E-3</v>
      </c>
      <c r="O51" s="79">
        <f ca="1">IFERROR(IF(OR($BE51=45,$BE51=45+Results!$AR$2),VLOOKUP($C51,Data_qPCR,O$3+2,FALSE),NA()),NA())</f>
        <v>1.5413684747124169E-3</v>
      </c>
      <c r="P51" s="79">
        <f ca="1">IFERROR(IF(OR($BE51=45,$BE51=45+Results!$AR$2),VLOOKUP($C51,Data_qPCR,P$3+2,FALSE),NA()),NA())</f>
        <v>1.5413684747124169E-3</v>
      </c>
      <c r="Q51" s="79">
        <f ca="1">IFERROR(IF(OR($BE51=45,$BE51=45+Results!$AR$2),VLOOKUP($C51,Data_qPCR,Q$3+2,FALSE),NA()),NA())</f>
        <v>1.5413684747124169E-3</v>
      </c>
      <c r="R51" s="79">
        <f ca="1">IFERROR(IF(OR($BE51=45,$BE51=45+Results!$AR$2),VLOOKUP($C51,Data_qPCR,R$3+2,FALSE),NA()),NA())</f>
        <v>1.5413684747124169E-3</v>
      </c>
      <c r="S51" s="79">
        <f ca="1">IFERROR(IF(OR($BE51=45,$BE51=45+Results!$AR$2),VLOOKUP($C51,Data_qPCR,S$3+2,FALSE),NA()),NA())</f>
        <v>1.5413684747124169E-3</v>
      </c>
      <c r="T51" s="79">
        <f ca="1">IFERROR(IF(OR($BE51=45,$BE51=45+Results!$AR$2),VLOOKUP($C51,Data_qPCR,T$3+2,FALSE),NA()),NA())</f>
        <v>1.5413684747124169E-3</v>
      </c>
      <c r="U51" s="79">
        <f ca="1">IFERROR(IF(OR($BE51=45,$BE51=45+Results!$AR$2),VLOOKUP($C51,Data_qPCR,U$3+2,FALSE),NA()),NA())</f>
        <v>1.5413684747124169E-3</v>
      </c>
      <c r="V51" s="79">
        <f ca="1">IFERROR(IF(OR($BE51=45,$BE51=45+Results!$AR$2),VLOOKUP($C51,Data_qPCR,V$3+2,FALSE),NA()),NA())</f>
        <v>1.5413684747124169E-3</v>
      </c>
      <c r="W51" s="79">
        <f ca="1">IFERROR(IF(OR($BE51=45,$BE51=45+Results!$AR$2),VLOOKUP($C51,Data_qPCR,W$3+2,FALSE),NA()),NA())</f>
        <v>1.5413684747124169E-3</v>
      </c>
      <c r="X51" s="79">
        <f ca="1">IFERROR(IF(OR($BE51=45,$BE51=45+Results!$AR$2),VLOOKUP($C51,Data_qPCR,X$3+2,FALSE),NA()),NA())</f>
        <v>1.5413684747124169E-3</v>
      </c>
      <c r="Y51" s="79">
        <f ca="1">IFERROR(IF(OR($BE51=45,$BE51=45+Results!$AR$2),VLOOKUP($C51,Data_qPCR,Y$3+2,FALSE),NA()),NA())</f>
        <v>1.5413684747124169E-3</v>
      </c>
      <c r="Z51" s="79">
        <f ca="1">IFERROR(IF(OR($BE51=45,$BE51=45+Results!$AR$2),VLOOKUP($C51,Data_qPCR,Z$3+2,FALSE),NA()),NA())</f>
        <v>1.5413684747124169E-3</v>
      </c>
      <c r="AA51" s="79">
        <f ca="1">IFERROR(IF(OR($BE51=45,$BE51=45+Results!$AR$2),VLOOKUP($C51,Data_qPCR,AA$3+2,FALSE),NA()),NA())</f>
        <v>1.5413684747124169E-3</v>
      </c>
      <c r="AB51" s="79">
        <f ca="1">IFERROR(IF(OR($BE51=45,$BE51=45+Results!$AR$2),VLOOKUP($C51,Data_qPCR,AB$3+2,FALSE),NA()),NA())</f>
        <v>1.6852776448880496E-3</v>
      </c>
      <c r="AC51" s="79">
        <f ca="1">IFERROR(IF(OR($BE51=45,$BE51=45+Results!$AR$2),VLOOKUP($C51,Data_qPCR,AC$3+2,FALSE),NA()),NA())</f>
        <v>7.2745164219077361E-3</v>
      </c>
      <c r="AD51" s="79">
        <f ca="1">IFERROR(IF(OR($BE51=45,$BE51=45+Results!$AR$2),VLOOKUP($C51,Data_qPCR,AD$3+2,FALSE),NA()),NA())</f>
        <v>1.7761086826030777E-2</v>
      </c>
      <c r="AE51" s="79">
        <f ca="1">IFERROR(IF(OR($BE51=45,$BE51=45+Results!$AR$2),VLOOKUP($C51,Data_qPCR,AE$3+2,FALSE),NA()),NA())</f>
        <v>3.749020283685639E-2</v>
      </c>
      <c r="AF51" s="79">
        <f ca="1">IFERROR(IF(OR($BE51=45,$BE51=45+Results!$AR$2),VLOOKUP($C51,Data_qPCR,AF$3+2,FALSE),NA()),NA())</f>
        <v>7.3327135814237776E-2</v>
      </c>
      <c r="AG51" s="79">
        <f ca="1">IFERROR(IF(OR($BE51=45,$BE51=45+Results!$AR$2),VLOOKUP($C51,Data_qPCR,AG$3+2,FALSE),NA()),NA())</f>
        <v>0.13481372022246221</v>
      </c>
      <c r="AH51" s="79">
        <f ca="1">IFERROR(IF(OR($BE51=45,$BE51=45+Results!$AR$2),VLOOKUP($C51,Data_qPCR,AH$3+2,FALSE),NA()),NA())</f>
        <v>0.23246838090402144</v>
      </c>
      <c r="AI51" s="79">
        <f ca="1">IFERROR(IF(OR($BE51=45,$BE51=45+Results!$AR$2),VLOOKUP($C51,Data_qPCR,AI$3+2,FALSE),NA()),NA())</f>
        <v>0.36747693408503401</v>
      </c>
      <c r="AJ51" s="79">
        <f ca="1">IFERROR(IF(OR($BE51=45,$BE51=45+Results!$AR$2),VLOOKUP($C51,Data_qPCR,AJ$3+2,FALSE),NA()),NA())</f>
        <v>0.52197711547900805</v>
      </c>
      <c r="AK51" s="79">
        <f ca="1">IFERROR(IF(OR($BE51=45,$BE51=45+Results!$AR$2),VLOOKUP($C51,Data_qPCR,AK$3+2,FALSE),NA()),NA())</f>
        <v>0.66953237708271252</v>
      </c>
      <c r="AL51" s="79">
        <f ca="1">IFERROR(IF(OR($BE51=45,$BE51=45+Results!$AR$2),VLOOKUP($C51,Data_qPCR,AL$3+2,FALSE),NA()),NA())</f>
        <v>0.78814763379917485</v>
      </c>
      <c r="AM51" s="79">
        <f ca="1">IFERROR(IF(OR($BE51=45,$BE51=45+Results!$AR$2),VLOOKUP($C51,Data_qPCR,AM$3+2,FALSE),NA()),NA())</f>
        <v>0.87282068277894087</v>
      </c>
      <c r="AN51" s="79">
        <f ca="1">IFERROR(IF(OR($BE51=45,$BE51=45+Results!$AR$2),VLOOKUP($C51,Data_qPCR,AN$3+2,FALSE),NA()),NA())</f>
        <v>0.92681443940155006</v>
      </c>
      <c r="AO51" s="79">
        <f ca="1">IFERROR(IF(OR($BE51=45,$BE51=45+Results!$AR$2),VLOOKUP($C51,Data_qPCR,AO$3+2,FALSE),NA()),NA())</f>
        <v>0.95918654713493223</v>
      </c>
      <c r="AP51" s="79">
        <f ca="1">IFERROR(IF(OR($BE51=45,$BE51=45+Results!$AR$2),VLOOKUP($C51,Data_qPCR,AP$3+2,FALSE),NA()),NA())</f>
        <v>0.97815766203187116</v>
      </c>
      <c r="AQ51" s="79">
        <f ca="1">IFERROR(IF(OR($BE51=45,$BE51=45+Results!$AR$2),VLOOKUP($C51,Data_qPCR,AQ$3+2,FALSE),NA()),NA())</f>
        <v>0.98936384865945581</v>
      </c>
      <c r="AR51" s="79">
        <f ca="1">IFERROR(IF(OR($BE51=45,$BE51=45+Results!$AR$2),VLOOKUP($C51,Data_qPCR,AR$3+2,FALSE),NA()),NA())</f>
        <v>0.99688785718431183</v>
      </c>
      <c r="AS51" s="79">
        <f ca="1">IFERROR(IF(OR($BE51=45,$BE51=45+Results!$AR$2),VLOOKUP($C51,Data_qPCR,AS$3+2,FALSE),NA()),NA())</f>
        <v>1</v>
      </c>
      <c r="AT51" s="79" t="e">
        <f ca="1">IFERROR(IF(OR($BE51=45,$BE51=45+Results!$AR$2),VLOOKUP($C51,Data_qPCR,AT$3+2,FALSE),NA()),NA())</f>
        <v>#N/A</v>
      </c>
      <c r="AU51" s="79" t="e">
        <f ca="1">IFERROR(IF(OR($BE51=45,$BE51=45+Results!$AR$2),VLOOKUP($C51,Data_qPCR,AU$3+2,FALSE),NA()),NA())</f>
        <v>#N/A</v>
      </c>
      <c r="AV51" s="79" t="e">
        <f ca="1">IFERROR(IF(OR($BE51=45,$BE51=45+Results!$AR$2),VLOOKUP($C51,Data_qPCR,AV$3+2,FALSE),NA()),NA())</f>
        <v>#N/A</v>
      </c>
      <c r="AW51" s="79" t="e">
        <f ca="1">IFERROR(IF(OR($BE51=45,$BE51=45+Results!$AR$2),VLOOKUP($C51,Data_qPCR,AW$3+2,FALSE),NA()),NA())</f>
        <v>#N/A</v>
      </c>
      <c r="AX51" s="79" t="e">
        <f ca="1">IFERROR(IF(OR($BE51=45,$BE51=45+Results!$AR$2),VLOOKUP($C51,Data_qPCR,AX$3+2,FALSE),NA()),NA())</f>
        <v>#N/A</v>
      </c>
      <c r="AY51" s="79" t="e">
        <f ca="1">IFERROR(IF(OR($BE51=45,$BE51=45+Results!$AR$2),VLOOKUP($C51,Data_qPCR,AY$3+2,FALSE),NA()),NA())</f>
        <v>#N/A</v>
      </c>
      <c r="AZ51" s="79" t="e">
        <f ca="1">IFERROR(IF(OR($BE51=45,$BE51=45+Results!$AR$2),VLOOKUP($C51,Data_qPCR,AZ$3+2,FALSE),NA()),NA())</f>
        <v>#N/A</v>
      </c>
      <c r="BA51" s="79" t="e">
        <f ca="1">IFERROR(IF(OR($BE51=45,$BE51=45+Results!$AR$2),VLOOKUP($C51,Data_qPCR,BA$3+2,FALSE),NA()),NA())</f>
        <v>#N/A</v>
      </c>
      <c r="BB51" s="79" t="e">
        <f ca="1">IFERROR(IF(OR($BE51=45,$BE51=45+Results!$AR$2),VLOOKUP($C51,Data_qPCR,BB$3+2,FALSE),NA()),NA())</f>
        <v>#N/A</v>
      </c>
      <c r="BC51" s="79" t="e">
        <f ca="1">IFERROR(IF(OR($BE51=45,$BE51=45+Results!$AR$2),VLOOKUP($C51,Data_qPCR,BC$3+2,FALSE),NA()),NA())</f>
        <v>#N/A</v>
      </c>
      <c r="BD51" s="79" t="str">
        <f t="shared" ca="1" si="6"/>
        <v/>
      </c>
      <c r="BE51">
        <f ca="1">IFERROR(IF(LEFT(C51,1)+0=Results!$C$4,INDEX(Results!$AM$8:$BJ$23,CODE(RIGHT(LEFT(C51,2),1))-64,RIGHT(C51,LEN(C51)-2)+0),IF(Results!$AL$7=2,2,45)),"")</f>
        <v>45</v>
      </c>
      <c r="BF51">
        <f t="shared" ca="1" si="5"/>
        <v>10806</v>
      </c>
      <c r="BG51" s="104">
        <f ca="1">IFERROR(IF(LEFT(C51,1)+0=Results!$C$4,INDEX(Results!$CK$8:$DH$23,CODE(RIGHT(LEFT(C51,2),1))-64,RIGHT(C51,LEN(C51)-2)+0),IF(Results!$AL$7=2,2,45)),"")</f>
        <v>0</v>
      </c>
    </row>
    <row r="52" spans="1:59" x14ac:dyDescent="0.25">
      <c r="A52">
        <f t="shared" ca="1" si="0"/>
        <v>49</v>
      </c>
      <c r="B52">
        <v>49</v>
      </c>
      <c r="C52" t="str">
        <f t="shared" ca="1" si="2"/>
        <v>1A7</v>
      </c>
      <c r="D52" t="str">
        <f t="shared" ca="1" si="3"/>
        <v>3B_SodA</v>
      </c>
      <c r="E52" s="268" t="str">
        <f t="shared" ca="1" si="4"/>
        <v>1A7-3B_SodA</v>
      </c>
      <c r="F52" s="79">
        <f ca="1">IFERROR(IF(OR($BE52=45,$BE52=45+Results!$AR$2),VLOOKUP($C52,Data_qPCR,F$3+2,FALSE),NA()),NA())</f>
        <v>4.7546123301987336E-4</v>
      </c>
      <c r="G52" s="79">
        <f ca="1">IFERROR(IF(OR($BE52=45,$BE52=45+Results!$AR$2),VLOOKUP($C52,Data_qPCR,G$3+2,FALSE),NA()),NA())</f>
        <v>4.7546123301987336E-4</v>
      </c>
      <c r="H52" s="79">
        <f ca="1">IFERROR(IF(OR($BE52=45,$BE52=45+Results!$AR$2),VLOOKUP($C52,Data_qPCR,H$3+2,FALSE),NA()),NA())</f>
        <v>4.7546123301987336E-4</v>
      </c>
      <c r="I52" s="79">
        <f ca="1">IFERROR(IF(OR($BE52=45,$BE52=45+Results!$AR$2),VLOOKUP($C52,Data_qPCR,I$3+2,FALSE),NA()),NA())</f>
        <v>4.7546123301987336E-4</v>
      </c>
      <c r="J52" s="79">
        <f ca="1">IFERROR(IF(OR($BE52=45,$BE52=45+Results!$AR$2),VLOOKUP($C52,Data_qPCR,J$3+2,FALSE),NA()),NA())</f>
        <v>4.7546123301987336E-4</v>
      </c>
      <c r="K52" s="79">
        <f ca="1">IFERROR(IF(OR($BE52=45,$BE52=45+Results!$AR$2),VLOOKUP($C52,Data_qPCR,K$3+2,FALSE),NA()),NA())</f>
        <v>4.7546123301987336E-4</v>
      </c>
      <c r="L52" s="79">
        <f ca="1">IFERROR(IF(OR($BE52=45,$BE52=45+Results!$AR$2),VLOOKUP($C52,Data_qPCR,L$3+2,FALSE),NA()),NA())</f>
        <v>4.7546123301987336E-4</v>
      </c>
      <c r="M52" s="79">
        <f ca="1">IFERROR(IF(OR($BE52=45,$BE52=45+Results!$AR$2),VLOOKUP($C52,Data_qPCR,M$3+2,FALSE),NA()),NA())</f>
        <v>4.7546123301987336E-4</v>
      </c>
      <c r="N52" s="79">
        <f ca="1">IFERROR(IF(OR($BE52=45,$BE52=45+Results!$AR$2),VLOOKUP($C52,Data_qPCR,N$3+2,FALSE),NA()),NA())</f>
        <v>4.7546123301987336E-4</v>
      </c>
      <c r="O52" s="79">
        <f ca="1">IFERROR(IF(OR($BE52=45,$BE52=45+Results!$AR$2),VLOOKUP($C52,Data_qPCR,O$3+2,FALSE),NA()),NA())</f>
        <v>4.7546123301987336E-4</v>
      </c>
      <c r="P52" s="79">
        <f ca="1">IFERROR(IF(OR($BE52=45,$BE52=45+Results!$AR$2),VLOOKUP($C52,Data_qPCR,P$3+2,FALSE),NA()),NA())</f>
        <v>4.7546123301987336E-4</v>
      </c>
      <c r="Q52" s="79">
        <f ca="1">IFERROR(IF(OR($BE52=45,$BE52=45+Results!$AR$2),VLOOKUP($C52,Data_qPCR,Q$3+2,FALSE),NA()),NA())</f>
        <v>4.7546123301987336E-4</v>
      </c>
      <c r="R52" s="79">
        <f ca="1">IFERROR(IF(OR($BE52=45,$BE52=45+Results!$AR$2),VLOOKUP($C52,Data_qPCR,R$3+2,FALSE),NA()),NA())</f>
        <v>4.7546123301987336E-4</v>
      </c>
      <c r="S52" s="79">
        <f ca="1">IFERROR(IF(OR($BE52=45,$BE52=45+Results!$AR$2),VLOOKUP($C52,Data_qPCR,S$3+2,FALSE),NA()),NA())</f>
        <v>4.7546123301987336E-4</v>
      </c>
      <c r="T52" s="79">
        <f ca="1">IFERROR(IF(OR($BE52=45,$BE52=45+Results!$AR$2),VLOOKUP($C52,Data_qPCR,T$3+2,FALSE),NA()),NA())</f>
        <v>4.7546123301987336E-4</v>
      </c>
      <c r="U52" s="79">
        <f ca="1">IFERROR(IF(OR($BE52=45,$BE52=45+Results!$AR$2),VLOOKUP($C52,Data_qPCR,U$3+2,FALSE),NA()),NA())</f>
        <v>4.7546123301987336E-4</v>
      </c>
      <c r="V52" s="79">
        <f ca="1">IFERROR(IF(OR($BE52=45,$BE52=45+Results!$AR$2),VLOOKUP($C52,Data_qPCR,V$3+2,FALSE),NA()),NA())</f>
        <v>4.7546123301987336E-4</v>
      </c>
      <c r="W52" s="79">
        <f ca="1">IFERROR(IF(OR($BE52=45,$BE52=45+Results!$AR$2),VLOOKUP($C52,Data_qPCR,W$3+2,FALSE),NA()),NA())</f>
        <v>4.7546123301987336E-4</v>
      </c>
      <c r="X52" s="79">
        <f ca="1">IFERROR(IF(OR($BE52=45,$BE52=45+Results!$AR$2),VLOOKUP($C52,Data_qPCR,X$3+2,FALSE),NA()),NA())</f>
        <v>4.7546123301987336E-4</v>
      </c>
      <c r="Y52" s="79">
        <f ca="1">IFERROR(IF(OR($BE52=45,$BE52=45+Results!$AR$2),VLOOKUP($C52,Data_qPCR,Y$3+2,FALSE),NA()),NA())</f>
        <v>4.7546123301987336E-4</v>
      </c>
      <c r="Z52" s="79">
        <f ca="1">IFERROR(IF(OR($BE52=45,$BE52=45+Results!$AR$2),VLOOKUP($C52,Data_qPCR,Z$3+2,FALSE),NA()),NA())</f>
        <v>4.7546123301987336E-4</v>
      </c>
      <c r="AA52" s="79">
        <f ca="1">IFERROR(IF(OR($BE52=45,$BE52=45+Results!$AR$2),VLOOKUP($C52,Data_qPCR,AA$3+2,FALSE),NA()),NA())</f>
        <v>4.7546123301987336E-4</v>
      </c>
      <c r="AB52" s="79">
        <f ca="1">IFERROR(IF(OR($BE52=45,$BE52=45+Results!$AR$2),VLOOKUP($C52,Data_qPCR,AB$3+2,FALSE),NA()),NA())</f>
        <v>6.2323863094431988E-3</v>
      </c>
      <c r="AC52" s="79">
        <f ca="1">IFERROR(IF(OR($BE52=45,$BE52=45+Results!$AR$2),VLOOKUP($C52,Data_qPCR,AC$3+2,FALSE),NA()),NA())</f>
        <v>1.6694831801262026E-2</v>
      </c>
      <c r="AD52" s="79">
        <f ca="1">IFERROR(IF(OR($BE52=45,$BE52=45+Results!$AR$2),VLOOKUP($C52,Data_qPCR,AD$3+2,FALSE),NA()),NA())</f>
        <v>3.4589258564116543E-2</v>
      </c>
      <c r="AE52" s="79">
        <f ca="1">IFERROR(IF(OR($BE52=45,$BE52=45+Results!$AR$2),VLOOKUP($C52,Data_qPCR,AE$3+2,FALSE),NA()),NA())</f>
        <v>6.5318808065725445E-2</v>
      </c>
      <c r="AF52" s="79">
        <f ca="1">IFERROR(IF(OR($BE52=45,$BE52=45+Results!$AR$2),VLOOKUP($C52,Data_qPCR,AF$3+2,FALSE),NA()),NA())</f>
        <v>0.1155126041871507</v>
      </c>
      <c r="AG52" s="79">
        <f ca="1">IFERROR(IF(OR($BE52=45,$BE52=45+Results!$AR$2),VLOOKUP($C52,Data_qPCR,AG$3+2,FALSE),NA()),NA())</f>
        <v>0.19138651278348567</v>
      </c>
      <c r="AH52" s="79">
        <f ca="1">IFERROR(IF(OR($BE52=45,$BE52=45+Results!$AR$2),VLOOKUP($C52,Data_qPCR,AH$3+2,FALSE),NA()),NA())</f>
        <v>0.29558032642473953</v>
      </c>
      <c r="AI52" s="79">
        <f ca="1">IFERROR(IF(OR($BE52=45,$BE52=45+Results!$AR$2),VLOOKUP($C52,Data_qPCR,AI$3+2,FALSE),NA()),NA())</f>
        <v>0.42398216380618042</v>
      </c>
      <c r="AJ52" s="79">
        <f ca="1">IFERROR(IF(OR($BE52=45,$BE52=45+Results!$AR$2),VLOOKUP($C52,Data_qPCR,AJ$3+2,FALSE),NA()),NA())</f>
        <v>0.55997956382731817</v>
      </c>
      <c r="AK52" s="79">
        <f ca="1">IFERROR(IF(OR($BE52=45,$BE52=45+Results!$AR$2),VLOOKUP($C52,Data_qPCR,AK$3+2,FALSE),NA()),NA())</f>
        <v>0.6826094527635469</v>
      </c>
      <c r="AL52" s="79">
        <f ca="1">IFERROR(IF(OR($BE52=45,$BE52=45+Results!$AR$2),VLOOKUP($C52,Data_qPCR,AL$3+2,FALSE),NA()),NA())</f>
        <v>0.77626996709908158</v>
      </c>
      <c r="AM52" s="79">
        <f ca="1">IFERROR(IF(OR($BE52=45,$BE52=45+Results!$AR$2),VLOOKUP($C52,Data_qPCR,AM$3+2,FALSE),NA()),NA())</f>
        <v>0.84060201372761412</v>
      </c>
      <c r="AN52" s="79">
        <f ca="1">IFERROR(IF(OR($BE52=45,$BE52=45+Results!$AR$2),VLOOKUP($C52,Data_qPCR,AN$3+2,FALSE),NA()),NA())</f>
        <v>0.88473351939110778</v>
      </c>
      <c r="AO52" s="79">
        <f ca="1">IFERROR(IF(OR($BE52=45,$BE52=45+Results!$AR$2),VLOOKUP($C52,Data_qPCR,AO$3+2,FALSE),NA()),NA())</f>
        <v>0.91858111824544353</v>
      </c>
      <c r="AP52" s="79">
        <f ca="1">IFERROR(IF(OR($BE52=45,$BE52=45+Results!$AR$2),VLOOKUP($C52,Data_qPCR,AP$3+2,FALSE),NA()),NA())</f>
        <v>0.94689932931035614</v>
      </c>
      <c r="AQ52" s="79">
        <f ca="1">IFERROR(IF(OR($BE52=45,$BE52=45+Results!$AR$2),VLOOKUP($C52,Data_qPCR,AQ$3+2,FALSE),NA()),NA())</f>
        <v>0.97070770890901148</v>
      </c>
      <c r="AR52" s="79">
        <f ca="1">IFERROR(IF(OR($BE52=45,$BE52=45+Results!$AR$2),VLOOKUP($C52,Data_qPCR,AR$3+2,FALSE),NA()),NA())</f>
        <v>0.99065665311391027</v>
      </c>
      <c r="AS52" s="79">
        <f ca="1">IFERROR(IF(OR($BE52=45,$BE52=45+Results!$AR$2),VLOOKUP($C52,Data_qPCR,AS$3+2,FALSE),NA()),NA())</f>
        <v>1</v>
      </c>
      <c r="AT52" s="79" t="e">
        <f ca="1">IFERROR(IF(OR($BE52=45,$BE52=45+Results!$AR$2),VLOOKUP($C52,Data_qPCR,AT$3+2,FALSE),NA()),NA())</f>
        <v>#N/A</v>
      </c>
      <c r="AU52" s="79" t="e">
        <f ca="1">IFERROR(IF(OR($BE52=45,$BE52=45+Results!$AR$2),VLOOKUP($C52,Data_qPCR,AU$3+2,FALSE),NA()),NA())</f>
        <v>#N/A</v>
      </c>
      <c r="AV52" s="79" t="e">
        <f ca="1">IFERROR(IF(OR($BE52=45,$BE52=45+Results!$AR$2),VLOOKUP($C52,Data_qPCR,AV$3+2,FALSE),NA()),NA())</f>
        <v>#N/A</v>
      </c>
      <c r="AW52" s="79" t="e">
        <f ca="1">IFERROR(IF(OR($BE52=45,$BE52=45+Results!$AR$2),VLOOKUP($C52,Data_qPCR,AW$3+2,FALSE),NA()),NA())</f>
        <v>#N/A</v>
      </c>
      <c r="AX52" s="79" t="e">
        <f ca="1">IFERROR(IF(OR($BE52=45,$BE52=45+Results!$AR$2),VLOOKUP($C52,Data_qPCR,AX$3+2,FALSE),NA()),NA())</f>
        <v>#N/A</v>
      </c>
      <c r="AY52" s="79" t="e">
        <f ca="1">IFERROR(IF(OR($BE52=45,$BE52=45+Results!$AR$2),VLOOKUP($C52,Data_qPCR,AY$3+2,FALSE),NA()),NA())</f>
        <v>#N/A</v>
      </c>
      <c r="AZ52" s="79" t="e">
        <f ca="1">IFERROR(IF(OR($BE52=45,$BE52=45+Results!$AR$2),VLOOKUP($C52,Data_qPCR,AZ$3+2,FALSE),NA()),NA())</f>
        <v>#N/A</v>
      </c>
      <c r="BA52" s="79" t="e">
        <f ca="1">IFERROR(IF(OR($BE52=45,$BE52=45+Results!$AR$2),VLOOKUP($C52,Data_qPCR,BA$3+2,FALSE),NA()),NA())</f>
        <v>#N/A</v>
      </c>
      <c r="BB52" s="79" t="e">
        <f ca="1">IFERROR(IF(OR($BE52=45,$BE52=45+Results!$AR$2),VLOOKUP($C52,Data_qPCR,BB$3+2,FALSE),NA()),NA())</f>
        <v>#N/A</v>
      </c>
      <c r="BC52" s="79" t="e">
        <f ca="1">IFERROR(IF(OR($BE52=45,$BE52=45+Results!$AR$2),VLOOKUP($C52,Data_qPCR,BC$3+2,FALSE),NA()),NA())</f>
        <v>#N/A</v>
      </c>
      <c r="BD52" s="79" t="str">
        <f t="shared" ca="1" si="6"/>
        <v/>
      </c>
      <c r="BE52">
        <f ca="1">IFERROR(IF(LEFT(C52,1)+0=Results!$C$4,INDEX(Results!$AM$8:$BJ$23,CODE(RIGHT(LEFT(C52,2),1))-64,RIGHT(C52,LEN(C52)-2)+0),IF(Results!$AL$7=2,2,45)),"")</f>
        <v>45</v>
      </c>
      <c r="BF52">
        <f t="shared" ca="1" si="5"/>
        <v>10107</v>
      </c>
      <c r="BG52" s="104">
        <f ca="1">IFERROR(IF(LEFT(C52,1)+0=Results!$C$4,INDEX(Results!$CK$8:$DH$23,CODE(RIGHT(LEFT(C52,2),1))-64,RIGHT(C52,LEN(C52)-2)+0),IF(Results!$AL$7=2,2,45)),"")</f>
        <v>0</v>
      </c>
    </row>
    <row r="53" spans="1:59" x14ac:dyDescent="0.25">
      <c r="A53">
        <f t="shared" ca="1" si="0"/>
        <v>50</v>
      </c>
      <c r="B53">
        <v>50</v>
      </c>
      <c r="C53" t="str">
        <f t="shared" ca="1" si="2"/>
        <v>1B7</v>
      </c>
      <c r="D53" t="str">
        <f t="shared" ca="1" si="3"/>
        <v>3B_SodA</v>
      </c>
      <c r="E53" s="268" t="str">
        <f t="shared" ca="1" si="4"/>
        <v>1B7-3B_SodA</v>
      </c>
      <c r="F53" s="79">
        <f ca="1">IFERROR(IF(OR($BE53=45,$BE53=45+Results!$AR$2),VLOOKUP($C53,Data_qPCR,F$3+2,FALSE),NA()),NA())</f>
        <v>9.9758373870558479E-4</v>
      </c>
      <c r="G53" s="79">
        <f ca="1">IFERROR(IF(OR($BE53=45,$BE53=45+Results!$AR$2),VLOOKUP($C53,Data_qPCR,G$3+2,FALSE),NA()),NA())</f>
        <v>9.9758373870558479E-4</v>
      </c>
      <c r="H53" s="79">
        <f ca="1">IFERROR(IF(OR($BE53=45,$BE53=45+Results!$AR$2),VLOOKUP($C53,Data_qPCR,H$3+2,FALSE),NA()),NA())</f>
        <v>9.9758373870558479E-4</v>
      </c>
      <c r="I53" s="79">
        <f ca="1">IFERROR(IF(OR($BE53=45,$BE53=45+Results!$AR$2),VLOOKUP($C53,Data_qPCR,I$3+2,FALSE),NA()),NA())</f>
        <v>9.9758373870558479E-4</v>
      </c>
      <c r="J53" s="79">
        <f ca="1">IFERROR(IF(OR($BE53=45,$BE53=45+Results!$AR$2),VLOOKUP($C53,Data_qPCR,J$3+2,FALSE),NA()),NA())</f>
        <v>9.9758373870558479E-4</v>
      </c>
      <c r="K53" s="79">
        <f ca="1">IFERROR(IF(OR($BE53=45,$BE53=45+Results!$AR$2),VLOOKUP($C53,Data_qPCR,K$3+2,FALSE),NA()),NA())</f>
        <v>9.9758373870558479E-4</v>
      </c>
      <c r="L53" s="79">
        <f ca="1">IFERROR(IF(OR($BE53=45,$BE53=45+Results!$AR$2),VLOOKUP($C53,Data_qPCR,L$3+2,FALSE),NA()),NA())</f>
        <v>9.9758373870558479E-4</v>
      </c>
      <c r="M53" s="79">
        <f ca="1">IFERROR(IF(OR($BE53=45,$BE53=45+Results!$AR$2),VLOOKUP($C53,Data_qPCR,M$3+2,FALSE),NA()),NA())</f>
        <v>9.9758373870558479E-4</v>
      </c>
      <c r="N53" s="79">
        <f ca="1">IFERROR(IF(OR($BE53=45,$BE53=45+Results!$AR$2),VLOOKUP($C53,Data_qPCR,N$3+2,FALSE),NA()),NA())</f>
        <v>9.9758373870558479E-4</v>
      </c>
      <c r="O53" s="79">
        <f ca="1">IFERROR(IF(OR($BE53=45,$BE53=45+Results!$AR$2),VLOOKUP($C53,Data_qPCR,O$3+2,FALSE),NA()),NA())</f>
        <v>9.9758373870558479E-4</v>
      </c>
      <c r="P53" s="79">
        <f ca="1">IFERROR(IF(OR($BE53=45,$BE53=45+Results!$AR$2),VLOOKUP($C53,Data_qPCR,P$3+2,FALSE),NA()),NA())</f>
        <v>9.9758373870558479E-4</v>
      </c>
      <c r="Q53" s="79">
        <f ca="1">IFERROR(IF(OR($BE53=45,$BE53=45+Results!$AR$2),VLOOKUP($C53,Data_qPCR,Q$3+2,FALSE),NA()),NA())</f>
        <v>9.9758373870558479E-4</v>
      </c>
      <c r="R53" s="79">
        <f ca="1">IFERROR(IF(OR($BE53=45,$BE53=45+Results!$AR$2),VLOOKUP($C53,Data_qPCR,R$3+2,FALSE),NA()),NA())</f>
        <v>9.9758373870558479E-4</v>
      </c>
      <c r="S53" s="79">
        <f ca="1">IFERROR(IF(OR($BE53=45,$BE53=45+Results!$AR$2),VLOOKUP($C53,Data_qPCR,S$3+2,FALSE),NA()),NA())</f>
        <v>9.9758373870558479E-4</v>
      </c>
      <c r="T53" s="79">
        <f ca="1">IFERROR(IF(OR($BE53=45,$BE53=45+Results!$AR$2),VLOOKUP($C53,Data_qPCR,T$3+2,FALSE),NA()),NA())</f>
        <v>9.9758373870558479E-4</v>
      </c>
      <c r="U53" s="79">
        <f ca="1">IFERROR(IF(OR($BE53=45,$BE53=45+Results!$AR$2),VLOOKUP($C53,Data_qPCR,U$3+2,FALSE),NA()),NA())</f>
        <v>9.9758373870558479E-4</v>
      </c>
      <c r="V53" s="79">
        <f ca="1">IFERROR(IF(OR($BE53=45,$BE53=45+Results!$AR$2),VLOOKUP($C53,Data_qPCR,V$3+2,FALSE),NA()),NA())</f>
        <v>9.9758373870558479E-4</v>
      </c>
      <c r="W53" s="79">
        <f ca="1">IFERROR(IF(OR($BE53=45,$BE53=45+Results!$AR$2),VLOOKUP($C53,Data_qPCR,W$3+2,FALSE),NA()),NA())</f>
        <v>9.9758373870558479E-4</v>
      </c>
      <c r="X53" s="79">
        <f ca="1">IFERROR(IF(OR($BE53=45,$BE53=45+Results!$AR$2),VLOOKUP($C53,Data_qPCR,X$3+2,FALSE),NA()),NA())</f>
        <v>9.9758373870558479E-4</v>
      </c>
      <c r="Y53" s="79">
        <f ca="1">IFERROR(IF(OR($BE53=45,$BE53=45+Results!$AR$2),VLOOKUP($C53,Data_qPCR,Y$3+2,FALSE),NA()),NA())</f>
        <v>9.9758373870558479E-4</v>
      </c>
      <c r="Z53" s="79">
        <f ca="1">IFERROR(IF(OR($BE53=45,$BE53=45+Results!$AR$2),VLOOKUP($C53,Data_qPCR,Z$3+2,FALSE),NA()),NA())</f>
        <v>9.9758373870558479E-4</v>
      </c>
      <c r="AA53" s="79">
        <f ca="1">IFERROR(IF(OR($BE53=45,$BE53=45+Results!$AR$2),VLOOKUP($C53,Data_qPCR,AA$3+2,FALSE),NA()),NA())</f>
        <v>3.4493698573431421E-3</v>
      </c>
      <c r="AB53" s="79">
        <f ca="1">IFERROR(IF(OR($BE53=45,$BE53=45+Results!$AR$2),VLOOKUP($C53,Data_qPCR,AB$3+2,FALSE),NA()),NA())</f>
        <v>9.8155064013559449E-3</v>
      </c>
      <c r="AC53" s="79">
        <f ca="1">IFERROR(IF(OR($BE53=45,$BE53=45+Results!$AR$2),VLOOKUP($C53,Data_qPCR,AC$3+2,FALSE),NA()),NA())</f>
        <v>2.0309121491506914E-2</v>
      </c>
      <c r="AD53" s="79">
        <f ca="1">IFERROR(IF(OR($BE53=45,$BE53=45+Results!$AR$2),VLOOKUP($C53,Data_qPCR,AD$3+2,FALSE),NA()),NA())</f>
        <v>3.89460245260001E-2</v>
      </c>
      <c r="AE53" s="79">
        <f ca="1">IFERROR(IF(OR($BE53=45,$BE53=45+Results!$AR$2),VLOOKUP($C53,Data_qPCR,AE$3+2,FALSE),NA()),NA())</f>
        <v>6.9475397131901859E-2</v>
      </c>
      <c r="AF53" s="79">
        <f ca="1">IFERROR(IF(OR($BE53=45,$BE53=45+Results!$AR$2),VLOOKUP($C53,Data_qPCR,AF$3+2,FALSE),NA()),NA())</f>
        <v>0.11807751497312685</v>
      </c>
      <c r="AG53" s="79">
        <f ca="1">IFERROR(IF(OR($BE53=45,$BE53=45+Results!$AR$2),VLOOKUP($C53,Data_qPCR,AG$3+2,FALSE),NA()),NA())</f>
        <v>0.19087966223238406</v>
      </c>
      <c r="AH53" s="79">
        <f ca="1">IFERROR(IF(OR($BE53=45,$BE53=45+Results!$AR$2),VLOOKUP($C53,Data_qPCR,AH$3+2,FALSE),NA()),NA())</f>
        <v>0.29365521076321427</v>
      </c>
      <c r="AI53" s="79">
        <f ca="1">IFERROR(IF(OR($BE53=45,$BE53=45+Results!$AR$2),VLOOKUP($C53,Data_qPCR,AI$3+2,FALSE),NA()),NA())</f>
        <v>0.42144977299909225</v>
      </c>
      <c r="AJ53" s="79">
        <f ca="1">IFERROR(IF(OR($BE53=45,$BE53=45+Results!$AR$2),VLOOKUP($C53,Data_qPCR,AJ$3+2,FALSE),NA()),NA())</f>
        <v>0.55698337436816425</v>
      </c>
      <c r="AK53" s="79">
        <f ca="1">IFERROR(IF(OR($BE53=45,$BE53=45+Results!$AR$2),VLOOKUP($C53,Data_qPCR,AK$3+2,FALSE),NA()),NA())</f>
        <v>0.67945305536751122</v>
      </c>
      <c r="AL53" s="79">
        <f ca="1">IFERROR(IF(OR($BE53=45,$BE53=45+Results!$AR$2),VLOOKUP($C53,Data_qPCR,AL$3+2,FALSE),NA()),NA())</f>
        <v>0.77433207483700983</v>
      </c>
      <c r="AM53" s="79">
        <f ca="1">IFERROR(IF(OR($BE53=45,$BE53=45+Results!$AR$2),VLOOKUP($C53,Data_qPCR,AM$3+2,FALSE),NA()),NA())</f>
        <v>0.84053006350271275</v>
      </c>
      <c r="AN53" s="79">
        <f ca="1">IFERROR(IF(OR($BE53=45,$BE53=45+Results!$AR$2),VLOOKUP($C53,Data_qPCR,AN$3+2,FALSE),NA()),NA())</f>
        <v>0.88559679849168449</v>
      </c>
      <c r="AO53" s="79">
        <f ca="1">IFERROR(IF(OR($BE53=45,$BE53=45+Results!$AR$2),VLOOKUP($C53,Data_qPCR,AO$3+2,FALSE),NA()),NA())</f>
        <v>0.919829678925008</v>
      </c>
      <c r="AP53" s="79">
        <f ca="1">IFERROR(IF(OR($BE53=45,$BE53=45+Results!$AR$2),VLOOKUP($C53,Data_qPCR,AP$3+2,FALSE),NA()),NA())</f>
        <v>0.94903188840521668</v>
      </c>
      <c r="AQ53" s="79">
        <f ca="1">IFERROR(IF(OR($BE53=45,$BE53=45+Results!$AR$2),VLOOKUP($C53,Data_qPCR,AQ$3+2,FALSE),NA()),NA())</f>
        <v>0.97346927630677915</v>
      </c>
      <c r="AR53" s="79">
        <f ca="1">IFERROR(IF(OR($BE53=45,$BE53=45+Results!$AR$2),VLOOKUP($C53,Data_qPCR,AR$3+2,FALSE),NA()),NA())</f>
        <v>0.9919954767040694</v>
      </c>
      <c r="AS53" s="79">
        <f ca="1">IFERROR(IF(OR($BE53=45,$BE53=45+Results!$AR$2),VLOOKUP($C53,Data_qPCR,AS$3+2,FALSE),NA()),NA())</f>
        <v>1</v>
      </c>
      <c r="AT53" s="79" t="e">
        <f ca="1">IFERROR(IF(OR($BE53=45,$BE53=45+Results!$AR$2),VLOOKUP($C53,Data_qPCR,AT$3+2,FALSE),NA()),NA())</f>
        <v>#N/A</v>
      </c>
      <c r="AU53" s="79" t="e">
        <f ca="1">IFERROR(IF(OR($BE53=45,$BE53=45+Results!$AR$2),VLOOKUP($C53,Data_qPCR,AU$3+2,FALSE),NA()),NA())</f>
        <v>#N/A</v>
      </c>
      <c r="AV53" s="79" t="e">
        <f ca="1">IFERROR(IF(OR($BE53=45,$BE53=45+Results!$AR$2),VLOOKUP($C53,Data_qPCR,AV$3+2,FALSE),NA()),NA())</f>
        <v>#N/A</v>
      </c>
      <c r="AW53" s="79" t="e">
        <f ca="1">IFERROR(IF(OR($BE53=45,$BE53=45+Results!$AR$2),VLOOKUP($C53,Data_qPCR,AW$3+2,FALSE),NA()),NA())</f>
        <v>#N/A</v>
      </c>
      <c r="AX53" s="79" t="e">
        <f ca="1">IFERROR(IF(OR($BE53=45,$BE53=45+Results!$AR$2),VLOOKUP($C53,Data_qPCR,AX$3+2,FALSE),NA()),NA())</f>
        <v>#N/A</v>
      </c>
      <c r="AY53" s="79" t="e">
        <f ca="1">IFERROR(IF(OR($BE53=45,$BE53=45+Results!$AR$2),VLOOKUP($C53,Data_qPCR,AY$3+2,FALSE),NA()),NA())</f>
        <v>#N/A</v>
      </c>
      <c r="AZ53" s="79" t="e">
        <f ca="1">IFERROR(IF(OR($BE53=45,$BE53=45+Results!$AR$2),VLOOKUP($C53,Data_qPCR,AZ$3+2,FALSE),NA()),NA())</f>
        <v>#N/A</v>
      </c>
      <c r="BA53" s="79" t="e">
        <f ca="1">IFERROR(IF(OR($BE53=45,$BE53=45+Results!$AR$2),VLOOKUP($C53,Data_qPCR,BA$3+2,FALSE),NA()),NA())</f>
        <v>#N/A</v>
      </c>
      <c r="BB53" s="79" t="e">
        <f ca="1">IFERROR(IF(OR($BE53=45,$BE53=45+Results!$AR$2),VLOOKUP($C53,Data_qPCR,BB$3+2,FALSE),NA()),NA())</f>
        <v>#N/A</v>
      </c>
      <c r="BC53" s="79" t="e">
        <f ca="1">IFERROR(IF(OR($BE53=45,$BE53=45+Results!$AR$2),VLOOKUP($C53,Data_qPCR,BC$3+2,FALSE),NA()),NA())</f>
        <v>#N/A</v>
      </c>
      <c r="BD53" s="79" t="str">
        <f t="shared" ca="1" si="6"/>
        <v/>
      </c>
      <c r="BE53">
        <f ca="1">IFERROR(IF(LEFT(C53,1)+0=Results!$C$4,INDEX(Results!$AM$8:$BJ$23,CODE(RIGHT(LEFT(C53,2),1))-64,RIGHT(C53,LEN(C53)-2)+0),IF(Results!$AL$7=2,2,45)),"")</f>
        <v>45</v>
      </c>
      <c r="BF53">
        <f t="shared" ca="1" si="5"/>
        <v>10207</v>
      </c>
      <c r="BG53" s="104">
        <f ca="1">IFERROR(IF(LEFT(C53,1)+0=Results!$C$4,INDEX(Results!$CK$8:$DH$23,CODE(RIGHT(LEFT(C53,2),1))-64,RIGHT(C53,LEN(C53)-2)+0),IF(Results!$AL$7=2,2,45)),"")</f>
        <v>0</v>
      </c>
    </row>
    <row r="54" spans="1:59" x14ac:dyDescent="0.25">
      <c r="A54">
        <f t="shared" ca="1" si="0"/>
        <v>51</v>
      </c>
      <c r="B54">
        <v>51</v>
      </c>
      <c r="C54" t="str">
        <f t="shared" ca="1" si="2"/>
        <v>1C7</v>
      </c>
      <c r="D54" t="str">
        <f t="shared" ca="1" si="3"/>
        <v>3B_OtsA</v>
      </c>
      <c r="E54" s="268" t="str">
        <f t="shared" ca="1" si="4"/>
        <v>1C7-3B_OtsA</v>
      </c>
      <c r="F54" s="79">
        <f ca="1">IFERROR(IF(OR($BE54=45,$BE54=45+Results!$AR$2),VLOOKUP($C54,Data_qPCR,F$3+2,FALSE),NA()),NA())</f>
        <v>1.8515507880177928E-4</v>
      </c>
      <c r="G54" s="79">
        <f ca="1">IFERROR(IF(OR($BE54=45,$BE54=45+Results!$AR$2),VLOOKUP($C54,Data_qPCR,G$3+2,FALSE),NA()),NA())</f>
        <v>1.8515507880177928E-4</v>
      </c>
      <c r="H54" s="79">
        <f ca="1">IFERROR(IF(OR($BE54=45,$BE54=45+Results!$AR$2),VLOOKUP($C54,Data_qPCR,H$3+2,FALSE),NA()),NA())</f>
        <v>1.8515507880177928E-4</v>
      </c>
      <c r="I54" s="79">
        <f ca="1">IFERROR(IF(OR($BE54=45,$BE54=45+Results!$AR$2),VLOOKUP($C54,Data_qPCR,I$3+2,FALSE),NA()),NA())</f>
        <v>1.8515507880177928E-4</v>
      </c>
      <c r="J54" s="79">
        <f ca="1">IFERROR(IF(OR($BE54=45,$BE54=45+Results!$AR$2),VLOOKUP($C54,Data_qPCR,J$3+2,FALSE),NA()),NA())</f>
        <v>1.8515507880177928E-4</v>
      </c>
      <c r="K54" s="79">
        <f ca="1">IFERROR(IF(OR($BE54=45,$BE54=45+Results!$AR$2),VLOOKUP($C54,Data_qPCR,K$3+2,FALSE),NA()),NA())</f>
        <v>1.8515507880177928E-4</v>
      </c>
      <c r="L54" s="79">
        <f ca="1">IFERROR(IF(OR($BE54=45,$BE54=45+Results!$AR$2),VLOOKUP($C54,Data_qPCR,L$3+2,FALSE),NA()),NA())</f>
        <v>1.8515507880177928E-4</v>
      </c>
      <c r="M54" s="79">
        <f ca="1">IFERROR(IF(OR($BE54=45,$BE54=45+Results!$AR$2),VLOOKUP($C54,Data_qPCR,M$3+2,FALSE),NA()),NA())</f>
        <v>1.8515507880177928E-4</v>
      </c>
      <c r="N54" s="79">
        <f ca="1">IFERROR(IF(OR($BE54=45,$BE54=45+Results!$AR$2),VLOOKUP($C54,Data_qPCR,N$3+2,FALSE),NA()),NA())</f>
        <v>1.8515507880177928E-4</v>
      </c>
      <c r="O54" s="79">
        <f ca="1">IFERROR(IF(OR($BE54=45,$BE54=45+Results!$AR$2),VLOOKUP($C54,Data_qPCR,O$3+2,FALSE),NA()),NA())</f>
        <v>1.8515507880177928E-4</v>
      </c>
      <c r="P54" s="79">
        <f ca="1">IFERROR(IF(OR($BE54=45,$BE54=45+Results!$AR$2),VLOOKUP($C54,Data_qPCR,P$3+2,FALSE),NA()),NA())</f>
        <v>1.8515507880177928E-4</v>
      </c>
      <c r="Q54" s="79">
        <f ca="1">IFERROR(IF(OR($BE54=45,$BE54=45+Results!$AR$2),VLOOKUP($C54,Data_qPCR,Q$3+2,FALSE),NA()),NA())</f>
        <v>1.8515507880177928E-4</v>
      </c>
      <c r="R54" s="79">
        <f ca="1">IFERROR(IF(OR($BE54=45,$BE54=45+Results!$AR$2),VLOOKUP($C54,Data_qPCR,R$3+2,FALSE),NA()),NA())</f>
        <v>1.8515507880177928E-4</v>
      </c>
      <c r="S54" s="79">
        <f ca="1">IFERROR(IF(OR($BE54=45,$BE54=45+Results!$AR$2),VLOOKUP($C54,Data_qPCR,S$3+2,FALSE),NA()),NA())</f>
        <v>1.8515507880177928E-4</v>
      </c>
      <c r="T54" s="79">
        <f ca="1">IFERROR(IF(OR($BE54=45,$BE54=45+Results!$AR$2),VLOOKUP($C54,Data_qPCR,T$3+2,FALSE),NA()),NA())</f>
        <v>1.8515507880177928E-4</v>
      </c>
      <c r="U54" s="79">
        <f ca="1">IFERROR(IF(OR($BE54=45,$BE54=45+Results!$AR$2),VLOOKUP($C54,Data_qPCR,U$3+2,FALSE),NA()),NA())</f>
        <v>1.8515507880177928E-4</v>
      </c>
      <c r="V54" s="79">
        <f ca="1">IFERROR(IF(OR($BE54=45,$BE54=45+Results!$AR$2),VLOOKUP($C54,Data_qPCR,V$3+2,FALSE),NA()),NA())</f>
        <v>1.8515507880177928E-4</v>
      </c>
      <c r="W54" s="79">
        <f ca="1">IFERROR(IF(OR($BE54=45,$BE54=45+Results!$AR$2),VLOOKUP($C54,Data_qPCR,W$3+2,FALSE),NA()),NA())</f>
        <v>1.8515507880177928E-4</v>
      </c>
      <c r="X54" s="79">
        <f ca="1">IFERROR(IF(OR($BE54=45,$BE54=45+Results!$AR$2),VLOOKUP($C54,Data_qPCR,X$3+2,FALSE),NA()),NA())</f>
        <v>1.8515507880177928E-4</v>
      </c>
      <c r="Y54" s="79">
        <f ca="1">IFERROR(IF(OR($BE54=45,$BE54=45+Results!$AR$2),VLOOKUP($C54,Data_qPCR,Y$3+2,FALSE),NA()),NA())</f>
        <v>1.8515507880177928E-4</v>
      </c>
      <c r="Z54" s="79">
        <f ca="1">IFERROR(IF(OR($BE54=45,$BE54=45+Results!$AR$2),VLOOKUP($C54,Data_qPCR,Z$3+2,FALSE),NA()),NA())</f>
        <v>1.8515507880177928E-4</v>
      </c>
      <c r="AA54" s="79">
        <f ca="1">IFERROR(IF(OR($BE54=45,$BE54=45+Results!$AR$2),VLOOKUP($C54,Data_qPCR,AA$3+2,FALSE),NA()),NA())</f>
        <v>1.8515507880177928E-4</v>
      </c>
      <c r="AB54" s="79">
        <f ca="1">IFERROR(IF(OR($BE54=45,$BE54=45+Results!$AR$2),VLOOKUP($C54,Data_qPCR,AB$3+2,FALSE),NA()),NA())</f>
        <v>1.8515507880177928E-4</v>
      </c>
      <c r="AC54" s="79">
        <f ca="1">IFERROR(IF(OR($BE54=45,$BE54=45+Results!$AR$2),VLOOKUP($C54,Data_qPCR,AC$3+2,FALSE),NA()),NA())</f>
        <v>1.6647175473032954E-3</v>
      </c>
      <c r="AD54" s="79">
        <f ca="1">IFERROR(IF(OR($BE54=45,$BE54=45+Results!$AR$2),VLOOKUP($C54,Data_qPCR,AD$3+2,FALSE),NA()),NA())</f>
        <v>5.7420309962381245E-3</v>
      </c>
      <c r="AE54" s="79">
        <f ca="1">IFERROR(IF(OR($BE54=45,$BE54=45+Results!$AR$2),VLOOKUP($C54,Data_qPCR,AE$3+2,FALSE),NA()),NA())</f>
        <v>1.3022816959041342E-2</v>
      </c>
      <c r="AF54" s="79">
        <f ca="1">IFERROR(IF(OR($BE54=45,$BE54=45+Results!$AR$2),VLOOKUP($C54,Data_qPCR,AF$3+2,FALSE),NA()),NA())</f>
        <v>2.708685881070081E-2</v>
      </c>
      <c r="AG54" s="79">
        <f ca="1">IFERROR(IF(OR($BE54=45,$BE54=45+Results!$AR$2),VLOOKUP($C54,Data_qPCR,AG$3+2,FALSE),NA()),NA())</f>
        <v>5.3573270197716023E-2</v>
      </c>
      <c r="AH54" s="79">
        <f ca="1">IFERROR(IF(OR($BE54=45,$BE54=45+Results!$AR$2),VLOOKUP($C54,Data_qPCR,AH$3+2,FALSE),NA()),NA())</f>
        <v>0.1031518945308571</v>
      </c>
      <c r="AI54" s="79">
        <f ca="1">IFERROR(IF(OR($BE54=45,$BE54=45+Results!$AR$2),VLOOKUP($C54,Data_qPCR,AI$3+2,FALSE),NA()),NA())</f>
        <v>0.18787090447771426</v>
      </c>
      <c r="AJ54" s="79">
        <f ca="1">IFERROR(IF(OR($BE54=45,$BE54=45+Results!$AR$2),VLOOKUP($C54,Data_qPCR,AJ$3+2,FALSE),NA()),NA())</f>
        <v>0.31764565189600957</v>
      </c>
      <c r="AK54" s="79">
        <f ca="1">IFERROR(IF(OR($BE54=45,$BE54=45+Results!$AR$2),VLOOKUP($C54,Data_qPCR,AK$3+2,FALSE),NA()),NA())</f>
        <v>0.47810995682453511</v>
      </c>
      <c r="AL54" s="79">
        <f ca="1">IFERROR(IF(OR($BE54=45,$BE54=45+Results!$AR$2),VLOOKUP($C54,Data_qPCR,AL$3+2,FALSE),NA()),NA())</f>
        <v>0.64225473000340838</v>
      </c>
      <c r="AM54" s="79">
        <f ca="1">IFERROR(IF(OR($BE54=45,$BE54=45+Results!$AR$2),VLOOKUP($C54,Data_qPCR,AM$3+2,FALSE),NA()),NA())</f>
        <v>0.77696967053872945</v>
      </c>
      <c r="AN54" s="79">
        <f ca="1">IFERROR(IF(OR($BE54=45,$BE54=45+Results!$AR$2),VLOOKUP($C54,Data_qPCR,AN$3+2,FALSE),NA()),NA())</f>
        <v>0.87089361779771801</v>
      </c>
      <c r="AO54" s="79">
        <f ca="1">IFERROR(IF(OR($BE54=45,$BE54=45+Results!$AR$2),VLOOKUP($C54,Data_qPCR,AO$3+2,FALSE),NA()),NA())</f>
        <v>0.92736584749093587</v>
      </c>
      <c r="AP54" s="79">
        <f ca="1">IFERROR(IF(OR($BE54=45,$BE54=45+Results!$AR$2),VLOOKUP($C54,Data_qPCR,AP$3+2,FALSE),NA()),NA())</f>
        <v>0.95928630009073734</v>
      </c>
      <c r="AQ54" s="79">
        <f ca="1">IFERROR(IF(OR($BE54=45,$BE54=45+Results!$AR$2),VLOOKUP($C54,Data_qPCR,AQ$3+2,FALSE),NA()),NA())</f>
        <v>0.97875358746971697</v>
      </c>
      <c r="AR54" s="79">
        <f ca="1">IFERROR(IF(OR($BE54=45,$BE54=45+Results!$AR$2),VLOOKUP($C54,Data_qPCR,AR$3+2,FALSE),NA()),NA())</f>
        <v>0.99331488502959753</v>
      </c>
      <c r="AS54" s="79">
        <f ca="1">IFERROR(IF(OR($BE54=45,$BE54=45+Results!$AR$2),VLOOKUP($C54,Data_qPCR,AS$3+2,FALSE),NA()),NA())</f>
        <v>1</v>
      </c>
      <c r="AT54" s="79" t="e">
        <f ca="1">IFERROR(IF(OR($BE54=45,$BE54=45+Results!$AR$2),VLOOKUP($C54,Data_qPCR,AT$3+2,FALSE),NA()),NA())</f>
        <v>#N/A</v>
      </c>
      <c r="AU54" s="79" t="e">
        <f ca="1">IFERROR(IF(OR($BE54=45,$BE54=45+Results!$AR$2),VLOOKUP($C54,Data_qPCR,AU$3+2,FALSE),NA()),NA())</f>
        <v>#N/A</v>
      </c>
      <c r="AV54" s="79" t="e">
        <f ca="1">IFERROR(IF(OR($BE54=45,$BE54=45+Results!$AR$2),VLOOKUP($C54,Data_qPCR,AV$3+2,FALSE),NA()),NA())</f>
        <v>#N/A</v>
      </c>
      <c r="AW54" s="79" t="e">
        <f ca="1">IFERROR(IF(OR($BE54=45,$BE54=45+Results!$AR$2),VLOOKUP($C54,Data_qPCR,AW$3+2,FALSE),NA()),NA())</f>
        <v>#N/A</v>
      </c>
      <c r="AX54" s="79" t="e">
        <f ca="1">IFERROR(IF(OR($BE54=45,$BE54=45+Results!$AR$2),VLOOKUP($C54,Data_qPCR,AX$3+2,FALSE),NA()),NA())</f>
        <v>#N/A</v>
      </c>
      <c r="AY54" s="79" t="e">
        <f ca="1">IFERROR(IF(OR($BE54=45,$BE54=45+Results!$AR$2),VLOOKUP($C54,Data_qPCR,AY$3+2,FALSE),NA()),NA())</f>
        <v>#N/A</v>
      </c>
      <c r="AZ54" s="79" t="e">
        <f ca="1">IFERROR(IF(OR($BE54=45,$BE54=45+Results!$AR$2),VLOOKUP($C54,Data_qPCR,AZ$3+2,FALSE),NA()),NA())</f>
        <v>#N/A</v>
      </c>
      <c r="BA54" s="79" t="e">
        <f ca="1">IFERROR(IF(OR($BE54=45,$BE54=45+Results!$AR$2),VLOOKUP($C54,Data_qPCR,BA$3+2,FALSE),NA()),NA())</f>
        <v>#N/A</v>
      </c>
      <c r="BB54" s="79" t="e">
        <f ca="1">IFERROR(IF(OR($BE54=45,$BE54=45+Results!$AR$2),VLOOKUP($C54,Data_qPCR,BB$3+2,FALSE),NA()),NA())</f>
        <v>#N/A</v>
      </c>
      <c r="BC54" s="79" t="e">
        <f ca="1">IFERROR(IF(OR($BE54=45,$BE54=45+Results!$AR$2),VLOOKUP($C54,Data_qPCR,BC$3+2,FALSE),NA()),NA())</f>
        <v>#N/A</v>
      </c>
      <c r="BD54" s="79" t="str">
        <f t="shared" ca="1" si="6"/>
        <v/>
      </c>
      <c r="BE54">
        <f ca="1">IFERROR(IF(LEFT(C54,1)+0=Results!$C$4,INDEX(Results!$AM$8:$BJ$23,CODE(RIGHT(LEFT(C54,2),1))-64,RIGHT(C54,LEN(C54)-2)+0),IF(Results!$AL$7=2,2,45)),"")</f>
        <v>45</v>
      </c>
      <c r="BF54">
        <f t="shared" ca="1" si="5"/>
        <v>10307</v>
      </c>
      <c r="BG54" s="104">
        <f ca="1">IFERROR(IF(LEFT(C54,1)+0=Results!$C$4,INDEX(Results!$CK$8:$DH$23,CODE(RIGHT(LEFT(C54,2),1))-64,RIGHT(C54,LEN(C54)-2)+0),IF(Results!$AL$7=2,2,45)),"")</f>
        <v>0</v>
      </c>
    </row>
    <row r="55" spans="1:59" x14ac:dyDescent="0.25">
      <c r="A55">
        <f t="shared" ca="1" si="0"/>
        <v>52</v>
      </c>
      <c r="B55">
        <v>52</v>
      </c>
      <c r="C55" t="str">
        <f t="shared" ca="1" si="2"/>
        <v>1D7</v>
      </c>
      <c r="D55" t="str">
        <f t="shared" ca="1" si="3"/>
        <v>3B_OtsA</v>
      </c>
      <c r="E55" s="268" t="str">
        <f t="shared" ca="1" si="4"/>
        <v>1D7-3B_OtsA</v>
      </c>
      <c r="F55" s="79">
        <f ca="1">IFERROR(IF(OR($BE55=45,$BE55=45+Results!$AR$2),VLOOKUP($C55,Data_qPCR,F$3+2,FALSE),NA()),NA())</f>
        <v>2.3409242493190183E-5</v>
      </c>
      <c r="G55" s="79">
        <f ca="1">IFERROR(IF(OR($BE55=45,$BE55=45+Results!$AR$2),VLOOKUP($C55,Data_qPCR,G$3+2,FALSE),NA()),NA())</f>
        <v>2.3409242493190183E-5</v>
      </c>
      <c r="H55" s="79">
        <f ca="1">IFERROR(IF(OR($BE55=45,$BE55=45+Results!$AR$2),VLOOKUP($C55,Data_qPCR,H$3+2,FALSE),NA()),NA())</f>
        <v>2.3409242493190183E-5</v>
      </c>
      <c r="I55" s="79">
        <f ca="1">IFERROR(IF(OR($BE55=45,$BE55=45+Results!$AR$2),VLOOKUP($C55,Data_qPCR,I$3+2,FALSE),NA()),NA())</f>
        <v>2.3409242493190183E-5</v>
      </c>
      <c r="J55" s="79">
        <f ca="1">IFERROR(IF(OR($BE55=45,$BE55=45+Results!$AR$2),VLOOKUP($C55,Data_qPCR,J$3+2,FALSE),NA()),NA())</f>
        <v>2.3409242493190183E-5</v>
      </c>
      <c r="K55" s="79">
        <f ca="1">IFERROR(IF(OR($BE55=45,$BE55=45+Results!$AR$2),VLOOKUP($C55,Data_qPCR,K$3+2,FALSE),NA()),NA())</f>
        <v>2.3409242493190183E-5</v>
      </c>
      <c r="L55" s="79">
        <f ca="1">IFERROR(IF(OR($BE55=45,$BE55=45+Results!$AR$2),VLOOKUP($C55,Data_qPCR,L$3+2,FALSE),NA()),NA())</f>
        <v>2.3409242493190183E-5</v>
      </c>
      <c r="M55" s="79">
        <f ca="1">IFERROR(IF(OR($BE55=45,$BE55=45+Results!$AR$2),VLOOKUP($C55,Data_qPCR,M$3+2,FALSE),NA()),NA())</f>
        <v>2.3409242493190183E-5</v>
      </c>
      <c r="N55" s="79">
        <f ca="1">IFERROR(IF(OR($BE55=45,$BE55=45+Results!$AR$2),VLOOKUP($C55,Data_qPCR,N$3+2,FALSE),NA()),NA())</f>
        <v>2.3409242493190183E-5</v>
      </c>
      <c r="O55" s="79">
        <f ca="1">IFERROR(IF(OR($BE55=45,$BE55=45+Results!$AR$2),VLOOKUP($C55,Data_qPCR,O$3+2,FALSE),NA()),NA())</f>
        <v>2.3409242493190183E-5</v>
      </c>
      <c r="P55" s="79">
        <f ca="1">IFERROR(IF(OR($BE55=45,$BE55=45+Results!$AR$2),VLOOKUP($C55,Data_qPCR,P$3+2,FALSE),NA()),NA())</f>
        <v>2.3409242493190183E-5</v>
      </c>
      <c r="Q55" s="79">
        <f ca="1">IFERROR(IF(OR($BE55=45,$BE55=45+Results!$AR$2),VLOOKUP($C55,Data_qPCR,Q$3+2,FALSE),NA()),NA())</f>
        <v>2.3409242493190183E-5</v>
      </c>
      <c r="R55" s="79">
        <f ca="1">IFERROR(IF(OR($BE55=45,$BE55=45+Results!$AR$2),VLOOKUP($C55,Data_qPCR,R$3+2,FALSE),NA()),NA())</f>
        <v>2.3409242493190183E-5</v>
      </c>
      <c r="S55" s="79">
        <f ca="1">IFERROR(IF(OR($BE55=45,$BE55=45+Results!$AR$2),VLOOKUP($C55,Data_qPCR,S$3+2,FALSE),NA()),NA())</f>
        <v>2.3409242493190183E-5</v>
      </c>
      <c r="T55" s="79">
        <f ca="1">IFERROR(IF(OR($BE55=45,$BE55=45+Results!$AR$2),VLOOKUP($C55,Data_qPCR,T$3+2,FALSE),NA()),NA())</f>
        <v>2.3409242493190183E-5</v>
      </c>
      <c r="U55" s="79">
        <f ca="1">IFERROR(IF(OR($BE55=45,$BE55=45+Results!$AR$2),VLOOKUP($C55,Data_qPCR,U$3+2,FALSE),NA()),NA())</f>
        <v>2.3409242493190183E-5</v>
      </c>
      <c r="V55" s="79">
        <f ca="1">IFERROR(IF(OR($BE55=45,$BE55=45+Results!$AR$2),VLOOKUP($C55,Data_qPCR,V$3+2,FALSE),NA()),NA())</f>
        <v>2.3409242493190183E-5</v>
      </c>
      <c r="W55" s="79">
        <f ca="1">IFERROR(IF(OR($BE55=45,$BE55=45+Results!$AR$2),VLOOKUP($C55,Data_qPCR,W$3+2,FALSE),NA()),NA())</f>
        <v>2.3409242493190183E-5</v>
      </c>
      <c r="X55" s="79">
        <f ca="1">IFERROR(IF(OR($BE55=45,$BE55=45+Results!$AR$2),VLOOKUP($C55,Data_qPCR,X$3+2,FALSE),NA()),NA())</f>
        <v>2.3409242493190183E-5</v>
      </c>
      <c r="Y55" s="79">
        <f ca="1">IFERROR(IF(OR($BE55=45,$BE55=45+Results!$AR$2),VLOOKUP($C55,Data_qPCR,Y$3+2,FALSE),NA()),NA())</f>
        <v>2.3409242493190183E-5</v>
      </c>
      <c r="Z55" s="79">
        <f ca="1">IFERROR(IF(OR($BE55=45,$BE55=45+Results!$AR$2),VLOOKUP($C55,Data_qPCR,Z$3+2,FALSE),NA()),NA())</f>
        <v>2.3409242493190183E-5</v>
      </c>
      <c r="AA55" s="79">
        <f ca="1">IFERROR(IF(OR($BE55=45,$BE55=45+Results!$AR$2),VLOOKUP($C55,Data_qPCR,AA$3+2,FALSE),NA()),NA())</f>
        <v>2.3409242493190183E-5</v>
      </c>
      <c r="AB55" s="79">
        <f ca="1">IFERROR(IF(OR($BE55=45,$BE55=45+Results!$AR$2),VLOOKUP($C55,Data_qPCR,AB$3+2,FALSE),NA()),NA())</f>
        <v>1.1099274113762143E-4</v>
      </c>
      <c r="AC55" s="79">
        <f ca="1">IFERROR(IF(OR($BE55=45,$BE55=45+Results!$AR$2),VLOOKUP($C55,Data_qPCR,AC$3+2,FALSE),NA()),NA())</f>
        <v>2.1532194540803194E-3</v>
      </c>
      <c r="AD55" s="79">
        <f ca="1">IFERROR(IF(OR($BE55=45,$BE55=45+Results!$AR$2),VLOOKUP($C55,Data_qPCR,AD$3+2,FALSE),NA()),NA())</f>
        <v>6.7068763321123173E-3</v>
      </c>
      <c r="AE55" s="79">
        <f ca="1">IFERROR(IF(OR($BE55=45,$BE55=45+Results!$AR$2),VLOOKUP($C55,Data_qPCR,AE$3+2,FALSE),NA()),NA())</f>
        <v>1.4100645754794866E-2</v>
      </c>
      <c r="AF55" s="79">
        <f ca="1">IFERROR(IF(OR($BE55=45,$BE55=45+Results!$AR$2),VLOOKUP($C55,Data_qPCR,AF$3+2,FALSE),NA()),NA())</f>
        <v>2.9574756659051238E-2</v>
      </c>
      <c r="AG55" s="79">
        <f ca="1">IFERROR(IF(OR($BE55=45,$BE55=45+Results!$AR$2),VLOOKUP($C55,Data_qPCR,AG$3+2,FALSE),NA()),NA())</f>
        <v>5.8929190476367591E-2</v>
      </c>
      <c r="AH55" s="79">
        <f ca="1">IFERROR(IF(OR($BE55=45,$BE55=45+Results!$AR$2),VLOOKUP($C55,Data_qPCR,AH$3+2,FALSE),NA()),NA())</f>
        <v>0.11335986350660135</v>
      </c>
      <c r="AI55" s="79">
        <f ca="1">IFERROR(IF(OR($BE55=45,$BE55=45+Results!$AR$2),VLOOKUP($C55,Data_qPCR,AI$3+2,FALSE),NA()),NA())</f>
        <v>0.2051351283329082</v>
      </c>
      <c r="AJ55" s="79">
        <f ca="1">IFERROR(IF(OR($BE55=45,$BE55=45+Results!$AR$2),VLOOKUP($C55,Data_qPCR,AJ$3+2,FALSE),NA()),NA())</f>
        <v>0.34141112280859948</v>
      </c>
      <c r="AK55" s="79">
        <f ca="1">IFERROR(IF(OR($BE55=45,$BE55=45+Results!$AR$2),VLOOKUP($C55,Data_qPCR,AK$3+2,FALSE),NA()),NA())</f>
        <v>0.50489974608214383</v>
      </c>
      <c r="AL55" s="79">
        <f ca="1">IFERROR(IF(OR($BE55=45,$BE55=45+Results!$AR$2),VLOOKUP($C55,Data_qPCR,AL$3+2,FALSE),NA()),NA())</f>
        <v>0.66628188479999295</v>
      </c>
      <c r="AM55" s="79">
        <f ca="1">IFERROR(IF(OR($BE55=45,$BE55=45+Results!$AR$2),VLOOKUP($C55,Data_qPCR,AM$3+2,FALSE),NA()),NA())</f>
        <v>0.79440143505941463</v>
      </c>
      <c r="AN55" s="79">
        <f ca="1">IFERROR(IF(OR($BE55=45,$BE55=45+Results!$AR$2),VLOOKUP($C55,Data_qPCR,AN$3+2,FALSE),NA()),NA())</f>
        <v>0.88158130992565464</v>
      </c>
      <c r="AO55" s="79">
        <f ca="1">IFERROR(IF(OR($BE55=45,$BE55=45+Results!$AR$2),VLOOKUP($C55,Data_qPCR,AO$3+2,FALSE),NA()),NA())</f>
        <v>0.93278173139427178</v>
      </c>
      <c r="AP55" s="79">
        <f ca="1">IFERROR(IF(OR($BE55=45,$BE55=45+Results!$AR$2),VLOOKUP($C55,Data_qPCR,AP$3+2,FALSE),NA()),NA())</f>
        <v>0.961990432545764</v>
      </c>
      <c r="AQ55" s="79">
        <f ca="1">IFERROR(IF(OR($BE55=45,$BE55=45+Results!$AR$2),VLOOKUP($C55,Data_qPCR,AQ$3+2,FALSE),NA()),NA())</f>
        <v>0.9803516912381901</v>
      </c>
      <c r="AR55" s="79">
        <f ca="1">IFERROR(IF(OR($BE55=45,$BE55=45+Results!$AR$2),VLOOKUP($C55,Data_qPCR,AR$3+2,FALSE),NA()),NA())</f>
        <v>0.99397377743887383</v>
      </c>
      <c r="AS55" s="79">
        <f ca="1">IFERROR(IF(OR($BE55=45,$BE55=45+Results!$AR$2),VLOOKUP($C55,Data_qPCR,AS$3+2,FALSE),NA()),NA())</f>
        <v>1</v>
      </c>
      <c r="AT55" s="79" t="e">
        <f ca="1">IFERROR(IF(OR($BE55=45,$BE55=45+Results!$AR$2),VLOOKUP($C55,Data_qPCR,AT$3+2,FALSE),NA()),NA())</f>
        <v>#N/A</v>
      </c>
      <c r="AU55" s="79" t="e">
        <f ca="1">IFERROR(IF(OR($BE55=45,$BE55=45+Results!$AR$2),VLOOKUP($C55,Data_qPCR,AU$3+2,FALSE),NA()),NA())</f>
        <v>#N/A</v>
      </c>
      <c r="AV55" s="79" t="e">
        <f ca="1">IFERROR(IF(OR($BE55=45,$BE55=45+Results!$AR$2),VLOOKUP($C55,Data_qPCR,AV$3+2,FALSE),NA()),NA())</f>
        <v>#N/A</v>
      </c>
      <c r="AW55" s="79" t="e">
        <f ca="1">IFERROR(IF(OR($BE55=45,$BE55=45+Results!$AR$2),VLOOKUP($C55,Data_qPCR,AW$3+2,FALSE),NA()),NA())</f>
        <v>#N/A</v>
      </c>
      <c r="AX55" s="79" t="e">
        <f ca="1">IFERROR(IF(OR($BE55=45,$BE55=45+Results!$AR$2),VLOOKUP($C55,Data_qPCR,AX$3+2,FALSE),NA()),NA())</f>
        <v>#N/A</v>
      </c>
      <c r="AY55" s="79" t="e">
        <f ca="1">IFERROR(IF(OR($BE55=45,$BE55=45+Results!$AR$2),VLOOKUP($C55,Data_qPCR,AY$3+2,FALSE),NA()),NA())</f>
        <v>#N/A</v>
      </c>
      <c r="AZ55" s="79" t="e">
        <f ca="1">IFERROR(IF(OR($BE55=45,$BE55=45+Results!$AR$2),VLOOKUP($C55,Data_qPCR,AZ$3+2,FALSE),NA()),NA())</f>
        <v>#N/A</v>
      </c>
      <c r="BA55" s="79" t="e">
        <f ca="1">IFERROR(IF(OR($BE55=45,$BE55=45+Results!$AR$2),VLOOKUP($C55,Data_qPCR,BA$3+2,FALSE),NA()),NA())</f>
        <v>#N/A</v>
      </c>
      <c r="BB55" s="79" t="e">
        <f ca="1">IFERROR(IF(OR($BE55=45,$BE55=45+Results!$AR$2),VLOOKUP($C55,Data_qPCR,BB$3+2,FALSE),NA()),NA())</f>
        <v>#N/A</v>
      </c>
      <c r="BC55" s="79" t="e">
        <f ca="1">IFERROR(IF(OR($BE55=45,$BE55=45+Results!$AR$2),VLOOKUP($C55,Data_qPCR,BC$3+2,FALSE),NA()),NA())</f>
        <v>#N/A</v>
      </c>
      <c r="BD55" s="79" t="str">
        <f t="shared" ca="1" si="6"/>
        <v/>
      </c>
      <c r="BE55">
        <f ca="1">IFERROR(IF(LEFT(C55,1)+0=Results!$C$4,INDEX(Results!$AM$8:$BJ$23,CODE(RIGHT(LEFT(C55,2),1))-64,RIGHT(C55,LEN(C55)-2)+0),IF(Results!$AL$7=2,2,45)),"")</f>
        <v>45</v>
      </c>
      <c r="BF55">
        <f t="shared" ca="1" si="5"/>
        <v>10407</v>
      </c>
      <c r="BG55" s="104">
        <f ca="1">IFERROR(IF(LEFT(C55,1)+0=Results!$C$4,INDEX(Results!$CK$8:$DH$23,CODE(RIGHT(LEFT(C55,2),1))-64,RIGHT(C55,LEN(C55)-2)+0),IF(Results!$AL$7=2,2,45)),"")</f>
        <v>0</v>
      </c>
    </row>
    <row r="56" spans="1:59" x14ac:dyDescent="0.25">
      <c r="A56">
        <f t="shared" ca="1" si="0"/>
        <v>53</v>
      </c>
      <c r="B56">
        <v>53</v>
      </c>
      <c r="C56" t="str">
        <f t="shared" ca="1" si="2"/>
        <v>1E7</v>
      </c>
      <c r="D56" t="str">
        <f t="shared" ca="1" si="3"/>
        <v>3B_Rpon2</v>
      </c>
      <c r="E56" s="268" t="str">
        <f t="shared" ca="1" si="4"/>
        <v>1E7-3B_Rpon2</v>
      </c>
      <c r="F56" s="79">
        <f ca="1">IFERROR(IF(OR($BE56=45,$BE56=45+Results!$AR$2),VLOOKUP($C56,Data_qPCR,F$3+2,FALSE),NA()),NA())</f>
        <v>2.6600451007715588E-4</v>
      </c>
      <c r="G56" s="79">
        <f ca="1">IFERROR(IF(OR($BE56=45,$BE56=45+Results!$AR$2),VLOOKUP($C56,Data_qPCR,G$3+2,FALSE),NA()),NA())</f>
        <v>2.6600451007715588E-4</v>
      </c>
      <c r="H56" s="79">
        <f ca="1">IFERROR(IF(OR($BE56=45,$BE56=45+Results!$AR$2),VLOOKUP($C56,Data_qPCR,H$3+2,FALSE),NA()),NA())</f>
        <v>2.6600451007715588E-4</v>
      </c>
      <c r="I56" s="79">
        <f ca="1">IFERROR(IF(OR($BE56=45,$BE56=45+Results!$AR$2),VLOOKUP($C56,Data_qPCR,I$3+2,FALSE),NA()),NA())</f>
        <v>2.6600451007715588E-4</v>
      </c>
      <c r="J56" s="79">
        <f ca="1">IFERROR(IF(OR($BE56=45,$BE56=45+Results!$AR$2),VLOOKUP($C56,Data_qPCR,J$3+2,FALSE),NA()),NA())</f>
        <v>2.6600451007715588E-4</v>
      </c>
      <c r="K56" s="79">
        <f ca="1">IFERROR(IF(OR($BE56=45,$BE56=45+Results!$AR$2),VLOOKUP($C56,Data_qPCR,K$3+2,FALSE),NA()),NA())</f>
        <v>2.6600451007715588E-4</v>
      </c>
      <c r="L56" s="79">
        <f ca="1">IFERROR(IF(OR($BE56=45,$BE56=45+Results!$AR$2),VLOOKUP($C56,Data_qPCR,L$3+2,FALSE),NA()),NA())</f>
        <v>2.6600451007715588E-4</v>
      </c>
      <c r="M56" s="79">
        <f ca="1">IFERROR(IF(OR($BE56=45,$BE56=45+Results!$AR$2),VLOOKUP($C56,Data_qPCR,M$3+2,FALSE),NA()),NA())</f>
        <v>2.6600451007715588E-4</v>
      </c>
      <c r="N56" s="79">
        <f ca="1">IFERROR(IF(OR($BE56=45,$BE56=45+Results!$AR$2),VLOOKUP($C56,Data_qPCR,N$3+2,FALSE),NA()),NA())</f>
        <v>2.6600451007715588E-4</v>
      </c>
      <c r="O56" s="79">
        <f ca="1">IFERROR(IF(OR($BE56=45,$BE56=45+Results!$AR$2),VLOOKUP($C56,Data_qPCR,O$3+2,FALSE),NA()),NA())</f>
        <v>2.6600451007715588E-4</v>
      </c>
      <c r="P56" s="79">
        <f ca="1">IFERROR(IF(OR($BE56=45,$BE56=45+Results!$AR$2),VLOOKUP($C56,Data_qPCR,P$3+2,FALSE),NA()),NA())</f>
        <v>2.6600451007715588E-4</v>
      </c>
      <c r="Q56" s="79">
        <f ca="1">IFERROR(IF(OR($BE56=45,$BE56=45+Results!$AR$2),VLOOKUP($C56,Data_qPCR,Q$3+2,FALSE),NA()),NA())</f>
        <v>2.6600451007715588E-4</v>
      </c>
      <c r="R56" s="79">
        <f ca="1">IFERROR(IF(OR($BE56=45,$BE56=45+Results!$AR$2),VLOOKUP($C56,Data_qPCR,R$3+2,FALSE),NA()),NA())</f>
        <v>2.6600451007715588E-4</v>
      </c>
      <c r="S56" s="79">
        <f ca="1">IFERROR(IF(OR($BE56=45,$BE56=45+Results!$AR$2),VLOOKUP($C56,Data_qPCR,S$3+2,FALSE),NA()),NA())</f>
        <v>2.6600451007715588E-4</v>
      </c>
      <c r="T56" s="79">
        <f ca="1">IFERROR(IF(OR($BE56=45,$BE56=45+Results!$AR$2),VLOOKUP($C56,Data_qPCR,T$3+2,FALSE),NA()),NA())</f>
        <v>2.6600451007715588E-4</v>
      </c>
      <c r="U56" s="79">
        <f ca="1">IFERROR(IF(OR($BE56=45,$BE56=45+Results!$AR$2),VLOOKUP($C56,Data_qPCR,U$3+2,FALSE),NA()),NA())</f>
        <v>2.6600451007715588E-4</v>
      </c>
      <c r="V56" s="79">
        <f ca="1">IFERROR(IF(OR($BE56=45,$BE56=45+Results!$AR$2),VLOOKUP($C56,Data_qPCR,V$3+2,FALSE),NA()),NA())</f>
        <v>2.6600451007715588E-4</v>
      </c>
      <c r="W56" s="79">
        <f ca="1">IFERROR(IF(OR($BE56=45,$BE56=45+Results!$AR$2),VLOOKUP($C56,Data_qPCR,W$3+2,FALSE),NA()),NA())</f>
        <v>2.6600451007715588E-4</v>
      </c>
      <c r="X56" s="79">
        <f ca="1">IFERROR(IF(OR($BE56=45,$BE56=45+Results!$AR$2),VLOOKUP($C56,Data_qPCR,X$3+2,FALSE),NA()),NA())</f>
        <v>2.6600451007715588E-4</v>
      </c>
      <c r="Y56" s="79">
        <f ca="1">IFERROR(IF(OR($BE56=45,$BE56=45+Results!$AR$2),VLOOKUP($C56,Data_qPCR,Y$3+2,FALSE),NA()),NA())</f>
        <v>2.6600451007715588E-4</v>
      </c>
      <c r="Z56" s="79">
        <f ca="1">IFERROR(IF(OR($BE56=45,$BE56=45+Results!$AR$2),VLOOKUP($C56,Data_qPCR,Z$3+2,FALSE),NA()),NA())</f>
        <v>2.6600451007715588E-4</v>
      </c>
      <c r="AA56" s="79">
        <f ca="1">IFERROR(IF(OR($BE56=45,$BE56=45+Results!$AR$2),VLOOKUP($C56,Data_qPCR,AA$3+2,FALSE),NA()),NA())</f>
        <v>2.6600451007715588E-4</v>
      </c>
      <c r="AB56" s="79">
        <f ca="1">IFERROR(IF(OR($BE56=45,$BE56=45+Results!$AR$2),VLOOKUP($C56,Data_qPCR,AB$3+2,FALSE),NA()),NA())</f>
        <v>2.6600451007715588E-4</v>
      </c>
      <c r="AC56" s="79">
        <f ca="1">IFERROR(IF(OR($BE56=45,$BE56=45+Results!$AR$2),VLOOKUP($C56,Data_qPCR,AC$3+2,FALSE),NA()),NA())</f>
        <v>2.6600451007715588E-4</v>
      </c>
      <c r="AD56" s="79">
        <f ca="1">IFERROR(IF(OR($BE56=45,$BE56=45+Results!$AR$2),VLOOKUP($C56,Data_qPCR,AD$3+2,FALSE),NA()),NA())</f>
        <v>2.6600451007715588E-4</v>
      </c>
      <c r="AE56" s="79">
        <f ca="1">IFERROR(IF(OR($BE56=45,$BE56=45+Results!$AR$2),VLOOKUP($C56,Data_qPCR,AE$3+2,FALSE),NA()),NA())</f>
        <v>4.1882068392433075E-3</v>
      </c>
      <c r="AF56" s="79">
        <f ca="1">IFERROR(IF(OR($BE56=45,$BE56=45+Results!$AR$2),VLOOKUP($C56,Data_qPCR,AF$3+2,FALSE),NA()),NA())</f>
        <v>1.301674266703649E-2</v>
      </c>
      <c r="AG56" s="79">
        <f ca="1">IFERROR(IF(OR($BE56=45,$BE56=45+Results!$AR$2),VLOOKUP($C56,Data_qPCR,AG$3+2,FALSE),NA()),NA())</f>
        <v>3.0166727157985001E-2</v>
      </c>
      <c r="AH56" s="79">
        <f ca="1">IFERROR(IF(OR($BE56=45,$BE56=45+Results!$AR$2),VLOOKUP($C56,Data_qPCR,AH$3+2,FALSE),NA()),NA())</f>
        <v>6.3744301100819439E-2</v>
      </c>
      <c r="AI56" s="79">
        <f ca="1">IFERROR(IF(OR($BE56=45,$BE56=45+Results!$AR$2),VLOOKUP($C56,Data_qPCR,AI$3+2,FALSE),NA()),NA())</f>
        <v>0.12203175129667802</v>
      </c>
      <c r="AJ56" s="79">
        <f ca="1">IFERROR(IF(OR($BE56=45,$BE56=45+Results!$AR$2),VLOOKUP($C56,Data_qPCR,AJ$3+2,FALSE),NA()),NA())</f>
        <v>0.21716239453732758</v>
      </c>
      <c r="AK56" s="79">
        <f ca="1">IFERROR(IF(OR($BE56=45,$BE56=45+Results!$AR$2),VLOOKUP($C56,Data_qPCR,AK$3+2,FALSE),NA()),NA())</f>
        <v>0.35317374496571718</v>
      </c>
      <c r="AL56" s="79">
        <f ca="1">IFERROR(IF(OR($BE56=45,$BE56=45+Results!$AR$2),VLOOKUP($C56,Data_qPCR,AL$3+2,FALSE),NA()),NA())</f>
        <v>0.51167682254633295</v>
      </c>
      <c r="AM56" s="79">
        <f ca="1">IFERROR(IF(OR($BE56=45,$BE56=45+Results!$AR$2),VLOOKUP($C56,Data_qPCR,AM$3+2,FALSE),NA()),NA())</f>
        <v>0.66498217763958134</v>
      </c>
      <c r="AN56" s="79">
        <f ca="1">IFERROR(IF(OR($BE56=45,$BE56=45+Results!$AR$2),VLOOKUP($C56,Data_qPCR,AN$3+2,FALSE),NA()),NA())</f>
        <v>0.78768605136944581</v>
      </c>
      <c r="AO56" s="79">
        <f ca="1">IFERROR(IF(OR($BE56=45,$BE56=45+Results!$AR$2),VLOOKUP($C56,Data_qPCR,AO$3+2,FALSE),NA()),NA())</f>
        <v>0.87562723391191777</v>
      </c>
      <c r="AP56" s="79">
        <f ca="1">IFERROR(IF(OR($BE56=45,$BE56=45+Results!$AR$2),VLOOKUP($C56,Data_qPCR,AP$3+2,FALSE),NA()),NA())</f>
        <v>0.93289830079953995</v>
      </c>
      <c r="AQ56" s="79">
        <f ca="1">IFERROR(IF(OR($BE56=45,$BE56=45+Results!$AR$2),VLOOKUP($C56,Data_qPCR,AQ$3+2,FALSE),NA()),NA())</f>
        <v>0.96829020885735251</v>
      </c>
      <c r="AR56" s="79">
        <f ca="1">IFERROR(IF(OR($BE56=45,$BE56=45+Results!$AR$2),VLOOKUP($C56,Data_qPCR,AR$3+2,FALSE),NA()),NA())</f>
        <v>0.99093625086170367</v>
      </c>
      <c r="AS56" s="79">
        <f ca="1">IFERROR(IF(OR($BE56=45,$BE56=45+Results!$AR$2),VLOOKUP($C56,Data_qPCR,AS$3+2,FALSE),NA()),NA())</f>
        <v>1</v>
      </c>
      <c r="AT56" s="79" t="e">
        <f ca="1">IFERROR(IF(OR($BE56=45,$BE56=45+Results!$AR$2),VLOOKUP($C56,Data_qPCR,AT$3+2,FALSE),NA()),NA())</f>
        <v>#N/A</v>
      </c>
      <c r="AU56" s="79" t="e">
        <f ca="1">IFERROR(IF(OR($BE56=45,$BE56=45+Results!$AR$2),VLOOKUP($C56,Data_qPCR,AU$3+2,FALSE),NA()),NA())</f>
        <v>#N/A</v>
      </c>
      <c r="AV56" s="79" t="e">
        <f ca="1">IFERROR(IF(OR($BE56=45,$BE56=45+Results!$AR$2),VLOOKUP($C56,Data_qPCR,AV$3+2,FALSE),NA()),NA())</f>
        <v>#N/A</v>
      </c>
      <c r="AW56" s="79" t="e">
        <f ca="1">IFERROR(IF(OR($BE56=45,$BE56=45+Results!$AR$2),VLOOKUP($C56,Data_qPCR,AW$3+2,FALSE),NA()),NA())</f>
        <v>#N/A</v>
      </c>
      <c r="AX56" s="79" t="e">
        <f ca="1">IFERROR(IF(OR($BE56=45,$BE56=45+Results!$AR$2),VLOOKUP($C56,Data_qPCR,AX$3+2,FALSE),NA()),NA())</f>
        <v>#N/A</v>
      </c>
      <c r="AY56" s="79" t="e">
        <f ca="1">IFERROR(IF(OR($BE56=45,$BE56=45+Results!$AR$2),VLOOKUP($C56,Data_qPCR,AY$3+2,FALSE),NA()),NA())</f>
        <v>#N/A</v>
      </c>
      <c r="AZ56" s="79" t="e">
        <f ca="1">IFERROR(IF(OR($BE56=45,$BE56=45+Results!$AR$2),VLOOKUP($C56,Data_qPCR,AZ$3+2,FALSE),NA()),NA())</f>
        <v>#N/A</v>
      </c>
      <c r="BA56" s="79" t="e">
        <f ca="1">IFERROR(IF(OR($BE56=45,$BE56=45+Results!$AR$2),VLOOKUP($C56,Data_qPCR,BA$3+2,FALSE),NA()),NA())</f>
        <v>#N/A</v>
      </c>
      <c r="BB56" s="79" t="e">
        <f ca="1">IFERROR(IF(OR($BE56=45,$BE56=45+Results!$AR$2),VLOOKUP($C56,Data_qPCR,BB$3+2,FALSE),NA()),NA())</f>
        <v>#N/A</v>
      </c>
      <c r="BC56" s="79" t="e">
        <f ca="1">IFERROR(IF(OR($BE56=45,$BE56=45+Results!$AR$2),VLOOKUP($C56,Data_qPCR,BC$3+2,FALSE),NA()),NA())</f>
        <v>#N/A</v>
      </c>
      <c r="BD56" s="79" t="str">
        <f t="shared" ca="1" si="6"/>
        <v/>
      </c>
      <c r="BE56">
        <f ca="1">IFERROR(IF(LEFT(C56,1)+0=Results!$C$4,INDEX(Results!$AM$8:$BJ$23,CODE(RIGHT(LEFT(C56,2),1))-64,RIGHT(C56,LEN(C56)-2)+0),IF(Results!$AL$7=2,2,45)),"")</f>
        <v>45</v>
      </c>
      <c r="BF56">
        <f t="shared" ca="1" si="5"/>
        <v>10507</v>
      </c>
      <c r="BG56" s="104">
        <f ca="1">IFERROR(IF(LEFT(C56,1)+0=Results!$C$4,INDEX(Results!$CK$8:$DH$23,CODE(RIGHT(LEFT(C56,2),1))-64,RIGHT(C56,LEN(C56)-2)+0),IF(Results!$AL$7=2,2,45)),"")</f>
        <v>0</v>
      </c>
    </row>
    <row r="57" spans="1:59" x14ac:dyDescent="0.25">
      <c r="A57">
        <f t="shared" ca="1" si="0"/>
        <v>54</v>
      </c>
      <c r="B57">
        <v>54</v>
      </c>
      <c r="C57" t="str">
        <f t="shared" ca="1" si="2"/>
        <v>1F7</v>
      </c>
      <c r="D57" t="str">
        <f t="shared" ca="1" si="3"/>
        <v>3B_Rpon2</v>
      </c>
      <c r="E57" s="268" t="str">
        <f t="shared" ca="1" si="4"/>
        <v>1F7-3B_Rpon2</v>
      </c>
      <c r="F57" s="79">
        <f ca="1">IFERROR(IF(OR($BE57=45,$BE57=45+Results!$AR$2),VLOOKUP($C57,Data_qPCR,F$3+2,FALSE),NA()),NA())</f>
        <v>2.1236267593148406E-3</v>
      </c>
      <c r="G57" s="79">
        <f ca="1">IFERROR(IF(OR($BE57=45,$BE57=45+Results!$AR$2),VLOOKUP($C57,Data_qPCR,G$3+2,FALSE),NA()),NA())</f>
        <v>2.1236267593148406E-3</v>
      </c>
      <c r="H57" s="79">
        <f ca="1">IFERROR(IF(OR($BE57=45,$BE57=45+Results!$AR$2),VLOOKUP($C57,Data_qPCR,H$3+2,FALSE),NA()),NA())</f>
        <v>2.1236267593148406E-3</v>
      </c>
      <c r="I57" s="79">
        <f ca="1">IFERROR(IF(OR($BE57=45,$BE57=45+Results!$AR$2),VLOOKUP($C57,Data_qPCR,I$3+2,FALSE),NA()),NA())</f>
        <v>2.1236267593148406E-3</v>
      </c>
      <c r="J57" s="79">
        <f ca="1">IFERROR(IF(OR($BE57=45,$BE57=45+Results!$AR$2),VLOOKUP($C57,Data_qPCR,J$3+2,FALSE),NA()),NA())</f>
        <v>2.1236267593148406E-3</v>
      </c>
      <c r="K57" s="79">
        <f ca="1">IFERROR(IF(OR($BE57=45,$BE57=45+Results!$AR$2),VLOOKUP($C57,Data_qPCR,K$3+2,FALSE),NA()),NA())</f>
        <v>2.1236267593148406E-3</v>
      </c>
      <c r="L57" s="79">
        <f ca="1">IFERROR(IF(OR($BE57=45,$BE57=45+Results!$AR$2),VLOOKUP($C57,Data_qPCR,L$3+2,FALSE),NA()),NA())</f>
        <v>2.1236267593148406E-3</v>
      </c>
      <c r="M57" s="79">
        <f ca="1">IFERROR(IF(OR($BE57=45,$BE57=45+Results!$AR$2),VLOOKUP($C57,Data_qPCR,M$3+2,FALSE),NA()),NA())</f>
        <v>2.1236267593148406E-3</v>
      </c>
      <c r="N57" s="79">
        <f ca="1">IFERROR(IF(OR($BE57=45,$BE57=45+Results!$AR$2),VLOOKUP($C57,Data_qPCR,N$3+2,FALSE),NA()),NA())</f>
        <v>2.1236267593148406E-3</v>
      </c>
      <c r="O57" s="79">
        <f ca="1">IFERROR(IF(OR($BE57=45,$BE57=45+Results!$AR$2),VLOOKUP($C57,Data_qPCR,O$3+2,FALSE),NA()),NA())</f>
        <v>2.1236267593148406E-3</v>
      </c>
      <c r="P57" s="79">
        <f ca="1">IFERROR(IF(OR($BE57=45,$BE57=45+Results!$AR$2),VLOOKUP($C57,Data_qPCR,P$3+2,FALSE),NA()),NA())</f>
        <v>2.1236267593148406E-3</v>
      </c>
      <c r="Q57" s="79">
        <f ca="1">IFERROR(IF(OR($BE57=45,$BE57=45+Results!$AR$2),VLOOKUP($C57,Data_qPCR,Q$3+2,FALSE),NA()),NA())</f>
        <v>2.1236267593148406E-3</v>
      </c>
      <c r="R57" s="79">
        <f ca="1">IFERROR(IF(OR($BE57=45,$BE57=45+Results!$AR$2),VLOOKUP($C57,Data_qPCR,R$3+2,FALSE),NA()),NA())</f>
        <v>2.1236267593148406E-3</v>
      </c>
      <c r="S57" s="79">
        <f ca="1">IFERROR(IF(OR($BE57=45,$BE57=45+Results!$AR$2),VLOOKUP($C57,Data_qPCR,S$3+2,FALSE),NA()),NA())</f>
        <v>2.1236267593148406E-3</v>
      </c>
      <c r="T57" s="79">
        <f ca="1">IFERROR(IF(OR($BE57=45,$BE57=45+Results!$AR$2),VLOOKUP($C57,Data_qPCR,T$3+2,FALSE),NA()),NA())</f>
        <v>2.1236267593148406E-3</v>
      </c>
      <c r="U57" s="79">
        <f ca="1">IFERROR(IF(OR($BE57=45,$BE57=45+Results!$AR$2),VLOOKUP($C57,Data_qPCR,U$3+2,FALSE),NA()),NA())</f>
        <v>2.1236267593148406E-3</v>
      </c>
      <c r="V57" s="79">
        <f ca="1">IFERROR(IF(OR($BE57=45,$BE57=45+Results!$AR$2),VLOOKUP($C57,Data_qPCR,V$3+2,FALSE),NA()),NA())</f>
        <v>2.1236267593148406E-3</v>
      </c>
      <c r="W57" s="79">
        <f ca="1">IFERROR(IF(OR($BE57=45,$BE57=45+Results!$AR$2),VLOOKUP($C57,Data_qPCR,W$3+2,FALSE),NA()),NA())</f>
        <v>2.1236267593148406E-3</v>
      </c>
      <c r="X57" s="79">
        <f ca="1">IFERROR(IF(OR($BE57=45,$BE57=45+Results!$AR$2),VLOOKUP($C57,Data_qPCR,X$3+2,FALSE),NA()),NA())</f>
        <v>2.1236267593148406E-3</v>
      </c>
      <c r="Y57" s="79">
        <f ca="1">IFERROR(IF(OR($BE57=45,$BE57=45+Results!$AR$2),VLOOKUP($C57,Data_qPCR,Y$3+2,FALSE),NA()),NA())</f>
        <v>2.1236267593148406E-3</v>
      </c>
      <c r="Z57" s="79">
        <f ca="1">IFERROR(IF(OR($BE57=45,$BE57=45+Results!$AR$2),VLOOKUP($C57,Data_qPCR,Z$3+2,FALSE),NA()),NA())</f>
        <v>2.1236267593148406E-3</v>
      </c>
      <c r="AA57" s="79">
        <f ca="1">IFERROR(IF(OR($BE57=45,$BE57=45+Results!$AR$2),VLOOKUP($C57,Data_qPCR,AA$3+2,FALSE),NA()),NA())</f>
        <v>2.1236267593148406E-3</v>
      </c>
      <c r="AB57" s="79">
        <f ca="1">IFERROR(IF(OR($BE57=45,$BE57=45+Results!$AR$2),VLOOKUP($C57,Data_qPCR,AB$3+2,FALSE),NA()),NA())</f>
        <v>2.1236267593148406E-3</v>
      </c>
      <c r="AC57" s="79">
        <f ca="1">IFERROR(IF(OR($BE57=45,$BE57=45+Results!$AR$2),VLOOKUP($C57,Data_qPCR,AC$3+2,FALSE),NA()),NA())</f>
        <v>2.1236267593148406E-3</v>
      </c>
      <c r="AD57" s="79">
        <f ca="1">IFERROR(IF(OR($BE57=45,$BE57=45+Results!$AR$2),VLOOKUP($C57,Data_qPCR,AD$3+2,FALSE),NA()),NA())</f>
        <v>2.1236267593148406E-3</v>
      </c>
      <c r="AE57" s="79">
        <f ca="1">IFERROR(IF(OR($BE57=45,$BE57=45+Results!$AR$2),VLOOKUP($C57,Data_qPCR,AE$3+2,FALSE),NA()),NA())</f>
        <v>2.1236267593148406E-3</v>
      </c>
      <c r="AF57" s="79">
        <f ca="1">IFERROR(IF(OR($BE57=45,$BE57=45+Results!$AR$2),VLOOKUP($C57,Data_qPCR,AF$3+2,FALSE),NA()),NA())</f>
        <v>9.4978845189759437E-3</v>
      </c>
      <c r="AG57" s="79">
        <f ca="1">IFERROR(IF(OR($BE57=45,$BE57=45+Results!$AR$2),VLOOKUP($C57,Data_qPCR,AG$3+2,FALSE),NA()),NA())</f>
        <v>2.4159014106674283E-2</v>
      </c>
      <c r="AH57" s="79">
        <f ca="1">IFERROR(IF(OR($BE57=45,$BE57=45+Results!$AR$2),VLOOKUP($C57,Data_qPCR,AH$3+2,FALSE),NA()),NA())</f>
        <v>5.1920360925430321E-2</v>
      </c>
      <c r="AI57" s="79">
        <f ca="1">IFERROR(IF(OR($BE57=45,$BE57=45+Results!$AR$2),VLOOKUP($C57,Data_qPCR,AI$3+2,FALSE),NA()),NA())</f>
        <v>0.10222574046211108</v>
      </c>
      <c r="AJ57" s="79">
        <f ca="1">IFERROR(IF(OR($BE57=45,$BE57=45+Results!$AR$2),VLOOKUP($C57,Data_qPCR,AJ$3+2,FALSE),NA()),NA())</f>
        <v>0.18629955054461572</v>
      </c>
      <c r="AK57" s="79">
        <f ca="1">IFERROR(IF(OR($BE57=45,$BE57=45+Results!$AR$2),VLOOKUP($C57,Data_qPCR,AK$3+2,FALSE),NA()),NA())</f>
        <v>0.31243158907705343</v>
      </c>
      <c r="AL57" s="79">
        <f ca="1">IFERROR(IF(OR($BE57=45,$BE57=45+Results!$AR$2),VLOOKUP($C57,Data_qPCR,AL$3+2,FALSE),NA()),NA())</f>
        <v>0.47203527590837713</v>
      </c>
      <c r="AM57" s="79">
        <f ca="1">IFERROR(IF(OR($BE57=45,$BE57=45+Results!$AR$2),VLOOKUP($C57,Data_qPCR,AM$3+2,FALSE),NA()),NA())</f>
        <v>0.62988940319469056</v>
      </c>
      <c r="AN57" s="79">
        <f ca="1">IFERROR(IF(OR($BE57=45,$BE57=45+Results!$AR$2),VLOOKUP($C57,Data_qPCR,AN$3+2,FALSE),NA()),NA())</f>
        <v>0.76202480125448202</v>
      </c>
      <c r="AO57" s="79">
        <f ca="1">IFERROR(IF(OR($BE57=45,$BE57=45+Results!$AR$2),VLOOKUP($C57,Data_qPCR,AO$3+2,FALSE),NA()),NA())</f>
        <v>0.85462612874619071</v>
      </c>
      <c r="AP57" s="79">
        <f ca="1">IFERROR(IF(OR($BE57=45,$BE57=45+Results!$AR$2),VLOOKUP($C57,Data_qPCR,AP$3+2,FALSE),NA()),NA())</f>
        <v>0.92044373543395319</v>
      </c>
      <c r="AQ57" s="79">
        <f ca="1">IFERROR(IF(OR($BE57=45,$BE57=45+Results!$AR$2),VLOOKUP($C57,Data_qPCR,AQ$3+2,FALSE),NA()),NA())</f>
        <v>0.962557990349166</v>
      </c>
      <c r="AR57" s="79">
        <f ca="1">IFERROR(IF(OR($BE57=45,$BE57=45+Results!$AR$2),VLOOKUP($C57,Data_qPCR,AR$3+2,FALSE),NA()),NA())</f>
        <v>0.98943965273940526</v>
      </c>
      <c r="AS57" s="79">
        <f ca="1">IFERROR(IF(OR($BE57=45,$BE57=45+Results!$AR$2),VLOOKUP($C57,Data_qPCR,AS$3+2,FALSE),NA()),NA())</f>
        <v>1</v>
      </c>
      <c r="AT57" s="79" t="e">
        <f ca="1">IFERROR(IF(OR($BE57=45,$BE57=45+Results!$AR$2),VLOOKUP($C57,Data_qPCR,AT$3+2,FALSE),NA()),NA())</f>
        <v>#N/A</v>
      </c>
      <c r="AU57" s="79" t="e">
        <f ca="1">IFERROR(IF(OR($BE57=45,$BE57=45+Results!$AR$2),VLOOKUP($C57,Data_qPCR,AU$3+2,FALSE),NA()),NA())</f>
        <v>#N/A</v>
      </c>
      <c r="AV57" s="79" t="e">
        <f ca="1">IFERROR(IF(OR($BE57=45,$BE57=45+Results!$AR$2),VLOOKUP($C57,Data_qPCR,AV$3+2,FALSE),NA()),NA())</f>
        <v>#N/A</v>
      </c>
      <c r="AW57" s="79" t="e">
        <f ca="1">IFERROR(IF(OR($BE57=45,$BE57=45+Results!$AR$2),VLOOKUP($C57,Data_qPCR,AW$3+2,FALSE),NA()),NA())</f>
        <v>#N/A</v>
      </c>
      <c r="AX57" s="79" t="e">
        <f ca="1">IFERROR(IF(OR($BE57=45,$BE57=45+Results!$AR$2),VLOOKUP($C57,Data_qPCR,AX$3+2,FALSE),NA()),NA())</f>
        <v>#N/A</v>
      </c>
      <c r="AY57" s="79" t="e">
        <f ca="1">IFERROR(IF(OR($BE57=45,$BE57=45+Results!$AR$2),VLOOKUP($C57,Data_qPCR,AY$3+2,FALSE),NA()),NA())</f>
        <v>#N/A</v>
      </c>
      <c r="AZ57" s="79" t="e">
        <f ca="1">IFERROR(IF(OR($BE57=45,$BE57=45+Results!$AR$2),VLOOKUP($C57,Data_qPCR,AZ$3+2,FALSE),NA()),NA())</f>
        <v>#N/A</v>
      </c>
      <c r="BA57" s="79" t="e">
        <f ca="1">IFERROR(IF(OR($BE57=45,$BE57=45+Results!$AR$2),VLOOKUP($C57,Data_qPCR,BA$3+2,FALSE),NA()),NA())</f>
        <v>#N/A</v>
      </c>
      <c r="BB57" s="79" t="e">
        <f ca="1">IFERROR(IF(OR($BE57=45,$BE57=45+Results!$AR$2),VLOOKUP($C57,Data_qPCR,BB$3+2,FALSE),NA()),NA())</f>
        <v>#N/A</v>
      </c>
      <c r="BC57" s="79" t="e">
        <f ca="1">IFERROR(IF(OR($BE57=45,$BE57=45+Results!$AR$2),VLOOKUP($C57,Data_qPCR,BC$3+2,FALSE),NA()),NA())</f>
        <v>#N/A</v>
      </c>
      <c r="BD57" s="79" t="str">
        <f t="shared" ca="1" si="6"/>
        <v/>
      </c>
      <c r="BE57">
        <f ca="1">IFERROR(IF(LEFT(C57,1)+0=Results!$C$4,INDEX(Results!$AM$8:$BJ$23,CODE(RIGHT(LEFT(C57,2),1))-64,RIGHT(C57,LEN(C57)-2)+0),IF(Results!$AL$7=2,2,45)),"")</f>
        <v>45</v>
      </c>
      <c r="BF57">
        <f t="shared" ca="1" si="5"/>
        <v>10607</v>
      </c>
      <c r="BG57" s="104">
        <f ca="1">IFERROR(IF(LEFT(C57,1)+0=Results!$C$4,INDEX(Results!$CK$8:$DH$23,CODE(RIGHT(LEFT(C57,2),1))-64,RIGHT(C57,LEN(C57)-2)+0),IF(Results!$AL$7=2,2,45)),"")</f>
        <v>0</v>
      </c>
    </row>
    <row r="58" spans="1:59" x14ac:dyDescent="0.25">
      <c r="A58">
        <f t="shared" ca="1" si="0"/>
        <v>55</v>
      </c>
      <c r="B58">
        <v>55</v>
      </c>
      <c r="C58" t="str">
        <f t="shared" ca="1" si="2"/>
        <v>1G7</v>
      </c>
      <c r="D58" t="str">
        <f t="shared" ca="1" si="3"/>
        <v>3B_ParA</v>
      </c>
      <c r="E58" s="268" t="str">
        <f t="shared" ca="1" si="4"/>
        <v>1G7-3B_ParA</v>
      </c>
      <c r="F58" s="79">
        <f ca="1">IFERROR(IF(OR($BE58=45,$BE58=45+Results!$AR$2),VLOOKUP($C58,Data_qPCR,F$3+2,FALSE),NA()),NA())</f>
        <v>1.5614496744469872E-4</v>
      </c>
      <c r="G58" s="79">
        <f ca="1">IFERROR(IF(OR($BE58=45,$BE58=45+Results!$AR$2),VLOOKUP($C58,Data_qPCR,G$3+2,FALSE),NA()),NA())</f>
        <v>1.5614496744469872E-4</v>
      </c>
      <c r="H58" s="79">
        <f ca="1">IFERROR(IF(OR($BE58=45,$BE58=45+Results!$AR$2),VLOOKUP($C58,Data_qPCR,H$3+2,FALSE),NA()),NA())</f>
        <v>1.5614496744469872E-4</v>
      </c>
      <c r="I58" s="79">
        <f ca="1">IFERROR(IF(OR($BE58=45,$BE58=45+Results!$AR$2),VLOOKUP($C58,Data_qPCR,I$3+2,FALSE),NA()),NA())</f>
        <v>1.5614496744469872E-4</v>
      </c>
      <c r="J58" s="79">
        <f ca="1">IFERROR(IF(OR($BE58=45,$BE58=45+Results!$AR$2),VLOOKUP($C58,Data_qPCR,J$3+2,FALSE),NA()),NA())</f>
        <v>1.5614496744469872E-4</v>
      </c>
      <c r="K58" s="79">
        <f ca="1">IFERROR(IF(OR($BE58=45,$BE58=45+Results!$AR$2),VLOOKUP($C58,Data_qPCR,K$3+2,FALSE),NA()),NA())</f>
        <v>1.5614496744469872E-4</v>
      </c>
      <c r="L58" s="79">
        <f ca="1">IFERROR(IF(OR($BE58=45,$BE58=45+Results!$AR$2),VLOOKUP($C58,Data_qPCR,L$3+2,FALSE),NA()),NA())</f>
        <v>1.5614496744469872E-4</v>
      </c>
      <c r="M58" s="79">
        <f ca="1">IFERROR(IF(OR($BE58=45,$BE58=45+Results!$AR$2),VLOOKUP($C58,Data_qPCR,M$3+2,FALSE),NA()),NA())</f>
        <v>1.5614496744469872E-4</v>
      </c>
      <c r="N58" s="79">
        <f ca="1">IFERROR(IF(OR($BE58=45,$BE58=45+Results!$AR$2),VLOOKUP($C58,Data_qPCR,N$3+2,FALSE),NA()),NA())</f>
        <v>1.5614496744469872E-4</v>
      </c>
      <c r="O58" s="79">
        <f ca="1">IFERROR(IF(OR($BE58=45,$BE58=45+Results!$AR$2),VLOOKUP($C58,Data_qPCR,O$3+2,FALSE),NA()),NA())</f>
        <v>1.5614496744469872E-4</v>
      </c>
      <c r="P58" s="79">
        <f ca="1">IFERROR(IF(OR($BE58=45,$BE58=45+Results!$AR$2),VLOOKUP($C58,Data_qPCR,P$3+2,FALSE),NA()),NA())</f>
        <v>1.5614496744469872E-4</v>
      </c>
      <c r="Q58" s="79">
        <f ca="1">IFERROR(IF(OR($BE58=45,$BE58=45+Results!$AR$2),VLOOKUP($C58,Data_qPCR,Q$3+2,FALSE),NA()),NA())</f>
        <v>1.5614496744469872E-4</v>
      </c>
      <c r="R58" s="79">
        <f ca="1">IFERROR(IF(OR($BE58=45,$BE58=45+Results!$AR$2),VLOOKUP($C58,Data_qPCR,R$3+2,FALSE),NA()),NA())</f>
        <v>1.5614496744469872E-4</v>
      </c>
      <c r="S58" s="79">
        <f ca="1">IFERROR(IF(OR($BE58=45,$BE58=45+Results!$AR$2),VLOOKUP($C58,Data_qPCR,S$3+2,FALSE),NA()),NA())</f>
        <v>1.5614496744469872E-4</v>
      </c>
      <c r="T58" s="79">
        <f ca="1">IFERROR(IF(OR($BE58=45,$BE58=45+Results!$AR$2),VLOOKUP($C58,Data_qPCR,T$3+2,FALSE),NA()),NA())</f>
        <v>1.5614496744469872E-4</v>
      </c>
      <c r="U58" s="79">
        <f ca="1">IFERROR(IF(OR($BE58=45,$BE58=45+Results!$AR$2),VLOOKUP($C58,Data_qPCR,U$3+2,FALSE),NA()),NA())</f>
        <v>1.5614496744469872E-4</v>
      </c>
      <c r="V58" s="79">
        <f ca="1">IFERROR(IF(OR($BE58=45,$BE58=45+Results!$AR$2),VLOOKUP($C58,Data_qPCR,V$3+2,FALSE),NA()),NA())</f>
        <v>1.5614496744469872E-4</v>
      </c>
      <c r="W58" s="79">
        <f ca="1">IFERROR(IF(OR($BE58=45,$BE58=45+Results!$AR$2),VLOOKUP($C58,Data_qPCR,W$3+2,FALSE),NA()),NA())</f>
        <v>1.5614496744469872E-4</v>
      </c>
      <c r="X58" s="79">
        <f ca="1">IFERROR(IF(OR($BE58=45,$BE58=45+Results!$AR$2),VLOOKUP($C58,Data_qPCR,X$3+2,FALSE),NA()),NA())</f>
        <v>1.5614496744469872E-4</v>
      </c>
      <c r="Y58" s="79">
        <f ca="1">IFERROR(IF(OR($BE58=45,$BE58=45+Results!$AR$2),VLOOKUP($C58,Data_qPCR,Y$3+2,FALSE),NA()),NA())</f>
        <v>1.5614496744469872E-4</v>
      </c>
      <c r="Z58" s="79">
        <f ca="1">IFERROR(IF(OR($BE58=45,$BE58=45+Results!$AR$2),VLOOKUP($C58,Data_qPCR,Z$3+2,FALSE),NA()),NA())</f>
        <v>1.5614496744469872E-4</v>
      </c>
      <c r="AA58" s="79">
        <f ca="1">IFERROR(IF(OR($BE58=45,$BE58=45+Results!$AR$2),VLOOKUP($C58,Data_qPCR,AA$3+2,FALSE),NA()),NA())</f>
        <v>1.5614496744469872E-4</v>
      </c>
      <c r="AB58" s="79">
        <f ca="1">IFERROR(IF(OR($BE58=45,$BE58=45+Results!$AR$2),VLOOKUP($C58,Data_qPCR,AB$3+2,FALSE),NA()),NA())</f>
        <v>1.5614496744469872E-4</v>
      </c>
      <c r="AC58" s="79">
        <f ca="1">IFERROR(IF(OR($BE58=45,$BE58=45+Results!$AR$2),VLOOKUP($C58,Data_qPCR,AC$3+2,FALSE),NA()),NA())</f>
        <v>2.3067376108682606E-3</v>
      </c>
      <c r="AD58" s="79">
        <f ca="1">IFERROR(IF(OR($BE58=45,$BE58=45+Results!$AR$2),VLOOKUP($C58,Data_qPCR,AD$3+2,FALSE),NA()),NA())</f>
        <v>6.5749743214157819E-3</v>
      </c>
      <c r="AE58" s="79">
        <f ca="1">IFERROR(IF(OR($BE58=45,$BE58=45+Results!$AR$2),VLOOKUP($C58,Data_qPCR,AE$3+2,FALSE),NA()),NA())</f>
        <v>1.4814556086218159E-2</v>
      </c>
      <c r="AF58" s="79">
        <f ca="1">IFERROR(IF(OR($BE58=45,$BE58=45+Results!$AR$2),VLOOKUP($C58,Data_qPCR,AF$3+2,FALSE),NA()),NA())</f>
        <v>3.1641960771887544E-2</v>
      </c>
      <c r="AG58" s="79">
        <f ca="1">IFERROR(IF(OR($BE58=45,$BE58=45+Results!$AR$2),VLOOKUP($C58,Data_qPCR,AG$3+2,FALSE),NA()),NA())</f>
        <v>6.270583320634196E-2</v>
      </c>
      <c r="AH58" s="79">
        <f ca="1">IFERROR(IF(OR($BE58=45,$BE58=45+Results!$AR$2),VLOOKUP($C58,Data_qPCR,AH$3+2,FALSE),NA()),NA())</f>
        <v>0.1168989801391358</v>
      </c>
      <c r="AI58" s="79">
        <f ca="1">IFERROR(IF(OR($BE58=45,$BE58=45+Results!$AR$2),VLOOKUP($C58,Data_qPCR,AI$3+2,FALSE),NA()),NA())</f>
        <v>0.20512672101757393</v>
      </c>
      <c r="AJ58" s="79">
        <f ca="1">IFERROR(IF(OR($BE58=45,$BE58=45+Results!$AR$2),VLOOKUP($C58,Data_qPCR,AJ$3+2,FALSE),NA()),NA())</f>
        <v>0.33272327405207397</v>
      </c>
      <c r="AK58" s="79">
        <f ca="1">IFERROR(IF(OR($BE58=45,$BE58=45+Results!$AR$2),VLOOKUP($C58,Data_qPCR,AK$3+2,FALSE),NA()),NA())</f>
        <v>0.48558600314600631</v>
      </c>
      <c r="AL58" s="79">
        <f ca="1">IFERROR(IF(OR($BE58=45,$BE58=45+Results!$AR$2),VLOOKUP($C58,Data_qPCR,AL$3+2,FALSE),NA()),NA())</f>
        <v>0.63943871487165771</v>
      </c>
      <c r="AM58" s="79">
        <f ca="1">IFERROR(IF(OR($BE58=45,$BE58=45+Results!$AR$2),VLOOKUP($C58,Data_qPCR,AM$3+2,FALSE),NA()),NA())</f>
        <v>0.76795791721534412</v>
      </c>
      <c r="AN58" s="79">
        <f ca="1">IFERROR(IF(OR($BE58=45,$BE58=45+Results!$AR$2),VLOOKUP($C58,Data_qPCR,AN$3+2,FALSE),NA()),NA())</f>
        <v>0.86230431524293383</v>
      </c>
      <c r="AO58" s="79">
        <f ca="1">IFERROR(IF(OR($BE58=45,$BE58=45+Results!$AR$2),VLOOKUP($C58,Data_qPCR,AO$3+2,FALSE),NA()),NA())</f>
        <v>0.92328395813045838</v>
      </c>
      <c r="AP58" s="79">
        <f ca="1">IFERROR(IF(OR($BE58=45,$BE58=45+Results!$AR$2),VLOOKUP($C58,Data_qPCR,AP$3+2,FALSE),NA()),NA())</f>
        <v>0.96020777307629246</v>
      </c>
      <c r="AQ58" s="79">
        <f ca="1">IFERROR(IF(OR($BE58=45,$BE58=45+Results!$AR$2),VLOOKUP($C58,Data_qPCR,AQ$3+2,FALSE),NA()),NA())</f>
        <v>0.98188102966495816</v>
      </c>
      <c r="AR58" s="79">
        <f ca="1">IFERROR(IF(OR($BE58=45,$BE58=45+Results!$AR$2),VLOOKUP($C58,Data_qPCR,AR$3+2,FALSE),NA()),NA())</f>
        <v>0.994894445943866</v>
      </c>
      <c r="AS58" s="79">
        <f ca="1">IFERROR(IF(OR($BE58=45,$BE58=45+Results!$AR$2),VLOOKUP($C58,Data_qPCR,AS$3+2,FALSE),NA()),NA())</f>
        <v>1</v>
      </c>
      <c r="AT58" s="79" t="e">
        <f ca="1">IFERROR(IF(OR($BE58=45,$BE58=45+Results!$AR$2),VLOOKUP($C58,Data_qPCR,AT$3+2,FALSE),NA()),NA())</f>
        <v>#N/A</v>
      </c>
      <c r="AU58" s="79" t="e">
        <f ca="1">IFERROR(IF(OR($BE58=45,$BE58=45+Results!$AR$2),VLOOKUP($C58,Data_qPCR,AU$3+2,FALSE),NA()),NA())</f>
        <v>#N/A</v>
      </c>
      <c r="AV58" s="79" t="e">
        <f ca="1">IFERROR(IF(OR($BE58=45,$BE58=45+Results!$AR$2),VLOOKUP($C58,Data_qPCR,AV$3+2,FALSE),NA()),NA())</f>
        <v>#N/A</v>
      </c>
      <c r="AW58" s="79" t="e">
        <f ca="1">IFERROR(IF(OR($BE58=45,$BE58=45+Results!$AR$2),VLOOKUP($C58,Data_qPCR,AW$3+2,FALSE),NA()),NA())</f>
        <v>#N/A</v>
      </c>
      <c r="AX58" s="79" t="e">
        <f ca="1">IFERROR(IF(OR($BE58=45,$BE58=45+Results!$AR$2),VLOOKUP($C58,Data_qPCR,AX$3+2,FALSE),NA()),NA())</f>
        <v>#N/A</v>
      </c>
      <c r="AY58" s="79" t="e">
        <f ca="1">IFERROR(IF(OR($BE58=45,$BE58=45+Results!$AR$2),VLOOKUP($C58,Data_qPCR,AY$3+2,FALSE),NA()),NA())</f>
        <v>#N/A</v>
      </c>
      <c r="AZ58" s="79" t="e">
        <f ca="1">IFERROR(IF(OR($BE58=45,$BE58=45+Results!$AR$2),VLOOKUP($C58,Data_qPCR,AZ$3+2,FALSE),NA()),NA())</f>
        <v>#N/A</v>
      </c>
      <c r="BA58" s="79" t="e">
        <f ca="1">IFERROR(IF(OR($BE58=45,$BE58=45+Results!$AR$2),VLOOKUP($C58,Data_qPCR,BA$3+2,FALSE),NA()),NA())</f>
        <v>#N/A</v>
      </c>
      <c r="BB58" s="79" t="e">
        <f ca="1">IFERROR(IF(OR($BE58=45,$BE58=45+Results!$AR$2),VLOOKUP($C58,Data_qPCR,BB$3+2,FALSE),NA()),NA())</f>
        <v>#N/A</v>
      </c>
      <c r="BC58" s="79" t="e">
        <f ca="1">IFERROR(IF(OR($BE58=45,$BE58=45+Results!$AR$2),VLOOKUP($C58,Data_qPCR,BC$3+2,FALSE),NA()),NA())</f>
        <v>#N/A</v>
      </c>
      <c r="BD58" s="79" t="str">
        <f t="shared" ca="1" si="6"/>
        <v/>
      </c>
      <c r="BE58">
        <f ca="1">IFERROR(IF(LEFT(C58,1)+0=Results!$C$4,INDEX(Results!$AM$8:$BJ$23,CODE(RIGHT(LEFT(C58,2),1))-64,RIGHT(C58,LEN(C58)-2)+0),IF(Results!$AL$7=2,2,45)),"")</f>
        <v>45</v>
      </c>
      <c r="BF58">
        <f t="shared" ca="1" si="5"/>
        <v>10707</v>
      </c>
      <c r="BG58" s="104">
        <f ca="1">IFERROR(IF(LEFT(C58,1)+0=Results!$C$4,INDEX(Results!$CK$8:$DH$23,CODE(RIGHT(LEFT(C58,2),1))-64,RIGHT(C58,LEN(C58)-2)+0),IF(Results!$AL$7=2,2,45)),"")</f>
        <v>0</v>
      </c>
    </row>
    <row r="59" spans="1:59" x14ac:dyDescent="0.25">
      <c r="A59">
        <f t="shared" ca="1" si="0"/>
        <v>56</v>
      </c>
      <c r="B59">
        <v>56</v>
      </c>
      <c r="C59" t="str">
        <f t="shared" ca="1" si="2"/>
        <v>1H7</v>
      </c>
      <c r="D59" t="str">
        <f t="shared" ca="1" si="3"/>
        <v>3B_ParA</v>
      </c>
      <c r="E59" s="268" t="str">
        <f t="shared" ca="1" si="4"/>
        <v>1H7-3B_ParA</v>
      </c>
      <c r="F59" s="79">
        <f ca="1">IFERROR(IF(OR($BE59=45,$BE59=45+Results!$AR$2),VLOOKUP($C59,Data_qPCR,F$3+2,FALSE),NA()),NA())</f>
        <v>4.9492934327276077E-4</v>
      </c>
      <c r="G59" s="79">
        <f ca="1">IFERROR(IF(OR($BE59=45,$BE59=45+Results!$AR$2),VLOOKUP($C59,Data_qPCR,G$3+2,FALSE),NA()),NA())</f>
        <v>4.9492934327276077E-4</v>
      </c>
      <c r="H59" s="79">
        <f ca="1">IFERROR(IF(OR($BE59=45,$BE59=45+Results!$AR$2),VLOOKUP($C59,Data_qPCR,H$3+2,FALSE),NA()),NA())</f>
        <v>4.9492934327276077E-4</v>
      </c>
      <c r="I59" s="79">
        <f ca="1">IFERROR(IF(OR($BE59=45,$BE59=45+Results!$AR$2),VLOOKUP($C59,Data_qPCR,I$3+2,FALSE),NA()),NA())</f>
        <v>4.9492934327276077E-4</v>
      </c>
      <c r="J59" s="79">
        <f ca="1">IFERROR(IF(OR($BE59=45,$BE59=45+Results!$AR$2),VLOOKUP($C59,Data_qPCR,J$3+2,FALSE),NA()),NA())</f>
        <v>4.9492934327276077E-4</v>
      </c>
      <c r="K59" s="79">
        <f ca="1">IFERROR(IF(OR($BE59=45,$BE59=45+Results!$AR$2),VLOOKUP($C59,Data_qPCR,K$3+2,FALSE),NA()),NA())</f>
        <v>4.9492934327276077E-4</v>
      </c>
      <c r="L59" s="79">
        <f ca="1">IFERROR(IF(OR($BE59=45,$BE59=45+Results!$AR$2),VLOOKUP($C59,Data_qPCR,L$3+2,FALSE),NA()),NA())</f>
        <v>4.9492934327276077E-4</v>
      </c>
      <c r="M59" s="79">
        <f ca="1">IFERROR(IF(OR($BE59=45,$BE59=45+Results!$AR$2),VLOOKUP($C59,Data_qPCR,M$3+2,FALSE),NA()),NA())</f>
        <v>4.9492934327276077E-4</v>
      </c>
      <c r="N59" s="79">
        <f ca="1">IFERROR(IF(OR($BE59=45,$BE59=45+Results!$AR$2),VLOOKUP($C59,Data_qPCR,N$3+2,FALSE),NA()),NA())</f>
        <v>4.9492934327276077E-4</v>
      </c>
      <c r="O59" s="79">
        <f ca="1">IFERROR(IF(OR($BE59=45,$BE59=45+Results!$AR$2),VLOOKUP($C59,Data_qPCR,O$3+2,FALSE),NA()),NA())</f>
        <v>4.9492934327276077E-4</v>
      </c>
      <c r="P59" s="79">
        <f ca="1">IFERROR(IF(OR($BE59=45,$BE59=45+Results!$AR$2),VLOOKUP($C59,Data_qPCR,P$3+2,FALSE),NA()),NA())</f>
        <v>4.9492934327276077E-4</v>
      </c>
      <c r="Q59" s="79">
        <f ca="1">IFERROR(IF(OR($BE59=45,$BE59=45+Results!$AR$2),VLOOKUP($C59,Data_qPCR,Q$3+2,FALSE),NA()),NA())</f>
        <v>4.9492934327276077E-4</v>
      </c>
      <c r="R59" s="79">
        <f ca="1">IFERROR(IF(OR($BE59=45,$BE59=45+Results!$AR$2),VLOOKUP($C59,Data_qPCR,R$3+2,FALSE),NA()),NA())</f>
        <v>4.9492934327276077E-4</v>
      </c>
      <c r="S59" s="79">
        <f ca="1">IFERROR(IF(OR($BE59=45,$BE59=45+Results!$AR$2),VLOOKUP($C59,Data_qPCR,S$3+2,FALSE),NA()),NA())</f>
        <v>4.9492934327276077E-4</v>
      </c>
      <c r="T59" s="79">
        <f ca="1">IFERROR(IF(OR($BE59=45,$BE59=45+Results!$AR$2),VLOOKUP($C59,Data_qPCR,T$3+2,FALSE),NA()),NA())</f>
        <v>4.9492934327276077E-4</v>
      </c>
      <c r="U59" s="79">
        <f ca="1">IFERROR(IF(OR($BE59=45,$BE59=45+Results!$AR$2),VLOOKUP($C59,Data_qPCR,U$3+2,FALSE),NA()),NA())</f>
        <v>4.9492934327276077E-4</v>
      </c>
      <c r="V59" s="79">
        <f ca="1">IFERROR(IF(OR($BE59=45,$BE59=45+Results!$AR$2),VLOOKUP($C59,Data_qPCR,V$3+2,FALSE),NA()),NA())</f>
        <v>4.9492934327276077E-4</v>
      </c>
      <c r="W59" s="79">
        <f ca="1">IFERROR(IF(OR($BE59=45,$BE59=45+Results!$AR$2),VLOOKUP($C59,Data_qPCR,W$3+2,FALSE),NA()),NA())</f>
        <v>4.9492934327276077E-4</v>
      </c>
      <c r="X59" s="79">
        <f ca="1">IFERROR(IF(OR($BE59=45,$BE59=45+Results!$AR$2),VLOOKUP($C59,Data_qPCR,X$3+2,FALSE),NA()),NA())</f>
        <v>4.9492934327276077E-4</v>
      </c>
      <c r="Y59" s="79">
        <f ca="1">IFERROR(IF(OR($BE59=45,$BE59=45+Results!$AR$2),VLOOKUP($C59,Data_qPCR,Y$3+2,FALSE),NA()),NA())</f>
        <v>4.9492934327276077E-4</v>
      </c>
      <c r="Z59" s="79">
        <f ca="1">IFERROR(IF(OR($BE59=45,$BE59=45+Results!$AR$2),VLOOKUP($C59,Data_qPCR,Z$3+2,FALSE),NA()),NA())</f>
        <v>4.9492934327276077E-4</v>
      </c>
      <c r="AA59" s="79">
        <f ca="1">IFERROR(IF(OR($BE59=45,$BE59=45+Results!$AR$2),VLOOKUP($C59,Data_qPCR,AA$3+2,FALSE),NA()),NA())</f>
        <v>4.9492934327276077E-4</v>
      </c>
      <c r="AB59" s="79">
        <f ca="1">IFERROR(IF(OR($BE59=45,$BE59=45+Results!$AR$2),VLOOKUP($C59,Data_qPCR,AB$3+2,FALSE),NA()),NA())</f>
        <v>4.9492934327276077E-4</v>
      </c>
      <c r="AC59" s="79">
        <f ca="1">IFERROR(IF(OR($BE59=45,$BE59=45+Results!$AR$2),VLOOKUP($C59,Data_qPCR,AC$3+2,FALSE),NA()),NA())</f>
        <v>9.9966976599920928E-4</v>
      </c>
      <c r="AD59" s="79">
        <f ca="1">IFERROR(IF(OR($BE59=45,$BE59=45+Results!$AR$2),VLOOKUP($C59,Data_qPCR,AD$3+2,FALSE),NA()),NA())</f>
        <v>4.9395936073690968E-3</v>
      </c>
      <c r="AE59" s="79">
        <f ca="1">IFERROR(IF(OR($BE59=45,$BE59=45+Results!$AR$2),VLOOKUP($C59,Data_qPCR,AE$3+2,FALSE),NA()),NA())</f>
        <v>1.204857684736094E-2</v>
      </c>
      <c r="AF59" s="79">
        <f ca="1">IFERROR(IF(OR($BE59=45,$BE59=45+Results!$AR$2),VLOOKUP($C59,Data_qPCR,AF$3+2,FALSE),NA()),NA())</f>
        <v>2.5024038333749658E-2</v>
      </c>
      <c r="AG59" s="79">
        <f ca="1">IFERROR(IF(OR($BE59=45,$BE59=45+Results!$AR$2),VLOOKUP($C59,Data_qPCR,AG$3+2,FALSE),NA()),NA())</f>
        <v>4.9994545207806058E-2</v>
      </c>
      <c r="AH59" s="79">
        <f ca="1">IFERROR(IF(OR($BE59=45,$BE59=45+Results!$AR$2),VLOOKUP($C59,Data_qPCR,AH$3+2,FALSE),NA()),NA())</f>
        <v>9.4556963380021383E-2</v>
      </c>
      <c r="AI59" s="79">
        <f ca="1">IFERROR(IF(OR($BE59=45,$BE59=45+Results!$AR$2),VLOOKUP($C59,Data_qPCR,AI$3+2,FALSE),NA()),NA())</f>
        <v>0.16984003354288829</v>
      </c>
      <c r="AJ59" s="79">
        <f ca="1">IFERROR(IF(OR($BE59=45,$BE59=45+Results!$AR$2),VLOOKUP($C59,Data_qPCR,AJ$3+2,FALSE),NA()),NA())</f>
        <v>0.28346988518455279</v>
      </c>
      <c r="AK59" s="79">
        <f ca="1">IFERROR(IF(OR($BE59=45,$BE59=45+Results!$AR$2),VLOOKUP($C59,Data_qPCR,AK$3+2,FALSE),NA()),NA())</f>
        <v>0.42977513679818685</v>
      </c>
      <c r="AL59" s="79">
        <f ca="1">IFERROR(IF(OR($BE59=45,$BE59=45+Results!$AR$2),VLOOKUP($C59,Data_qPCR,AL$3+2,FALSE),NA()),NA())</f>
        <v>0.58609494108462257</v>
      </c>
      <c r="AM59" s="79">
        <f ca="1">IFERROR(IF(OR($BE59=45,$BE59=45+Results!$AR$2),VLOOKUP($C59,Data_qPCR,AM$3+2,FALSE),NA()),NA())</f>
        <v>0.72560343637944269</v>
      </c>
      <c r="AN59" s="79">
        <f ca="1">IFERROR(IF(OR($BE59=45,$BE59=45+Results!$AR$2),VLOOKUP($C59,Data_qPCR,AN$3+2,FALSE),NA()),NA())</f>
        <v>0.83134318856404332</v>
      </c>
      <c r="AO59" s="79">
        <f ca="1">IFERROR(IF(OR($BE59=45,$BE59=45+Results!$AR$2),VLOOKUP($C59,Data_qPCR,AO$3+2,FALSE),NA()),NA())</f>
        <v>0.90287799930465518</v>
      </c>
      <c r="AP59" s="79">
        <f ca="1">IFERROR(IF(OR($BE59=45,$BE59=45+Results!$AR$2),VLOOKUP($C59,Data_qPCR,AP$3+2,FALSE),NA()),NA())</f>
        <v>0.94725919363819278</v>
      </c>
      <c r="AQ59" s="79">
        <f ca="1">IFERROR(IF(OR($BE59=45,$BE59=45+Results!$AR$2),VLOOKUP($C59,Data_qPCR,AQ$3+2,FALSE),NA()),NA())</f>
        <v>0.97456251439250374</v>
      </c>
      <c r="AR59" s="79">
        <f ca="1">IFERROR(IF(OR($BE59=45,$BE59=45+Results!$AR$2),VLOOKUP($C59,Data_qPCR,AR$3+2,FALSE),NA()),NA())</f>
        <v>0.99244126295482749</v>
      </c>
      <c r="AS59" s="79">
        <f ca="1">IFERROR(IF(OR($BE59=45,$BE59=45+Results!$AR$2),VLOOKUP($C59,Data_qPCR,AS$3+2,FALSE),NA()),NA())</f>
        <v>1</v>
      </c>
      <c r="AT59" s="79" t="e">
        <f ca="1">IFERROR(IF(OR($BE59=45,$BE59=45+Results!$AR$2),VLOOKUP($C59,Data_qPCR,AT$3+2,FALSE),NA()),NA())</f>
        <v>#N/A</v>
      </c>
      <c r="AU59" s="79" t="e">
        <f ca="1">IFERROR(IF(OR($BE59=45,$BE59=45+Results!$AR$2),VLOOKUP($C59,Data_qPCR,AU$3+2,FALSE),NA()),NA())</f>
        <v>#N/A</v>
      </c>
      <c r="AV59" s="79" t="e">
        <f ca="1">IFERROR(IF(OR($BE59=45,$BE59=45+Results!$AR$2),VLOOKUP($C59,Data_qPCR,AV$3+2,FALSE),NA()),NA())</f>
        <v>#N/A</v>
      </c>
      <c r="AW59" s="79" t="e">
        <f ca="1">IFERROR(IF(OR($BE59=45,$BE59=45+Results!$AR$2),VLOOKUP($C59,Data_qPCR,AW$3+2,FALSE),NA()),NA())</f>
        <v>#N/A</v>
      </c>
      <c r="AX59" s="79" t="e">
        <f ca="1">IFERROR(IF(OR($BE59=45,$BE59=45+Results!$AR$2),VLOOKUP($C59,Data_qPCR,AX$3+2,FALSE),NA()),NA())</f>
        <v>#N/A</v>
      </c>
      <c r="AY59" s="79" t="e">
        <f ca="1">IFERROR(IF(OR($BE59=45,$BE59=45+Results!$AR$2),VLOOKUP($C59,Data_qPCR,AY$3+2,FALSE),NA()),NA())</f>
        <v>#N/A</v>
      </c>
      <c r="AZ59" s="79" t="e">
        <f ca="1">IFERROR(IF(OR($BE59=45,$BE59=45+Results!$AR$2),VLOOKUP($C59,Data_qPCR,AZ$3+2,FALSE),NA()),NA())</f>
        <v>#N/A</v>
      </c>
      <c r="BA59" s="79" t="e">
        <f ca="1">IFERROR(IF(OR($BE59=45,$BE59=45+Results!$AR$2),VLOOKUP($C59,Data_qPCR,BA$3+2,FALSE),NA()),NA())</f>
        <v>#N/A</v>
      </c>
      <c r="BB59" s="79" t="e">
        <f ca="1">IFERROR(IF(OR($BE59=45,$BE59=45+Results!$AR$2),VLOOKUP($C59,Data_qPCR,BB$3+2,FALSE),NA()),NA())</f>
        <v>#N/A</v>
      </c>
      <c r="BC59" s="79" t="e">
        <f ca="1">IFERROR(IF(OR($BE59=45,$BE59=45+Results!$AR$2),VLOOKUP($C59,Data_qPCR,BC$3+2,FALSE),NA()),NA())</f>
        <v>#N/A</v>
      </c>
      <c r="BD59" s="79" t="str">
        <f t="shared" ca="1" si="6"/>
        <v/>
      </c>
      <c r="BE59">
        <f ca="1">IFERROR(IF(LEFT(C59,1)+0=Results!$C$4,INDEX(Results!$AM$8:$BJ$23,CODE(RIGHT(LEFT(C59,2),1))-64,RIGHT(C59,LEN(C59)-2)+0),IF(Results!$AL$7=2,2,45)),"")</f>
        <v>45</v>
      </c>
      <c r="BF59">
        <f t="shared" ca="1" si="5"/>
        <v>10807</v>
      </c>
      <c r="BG59" s="104">
        <f ca="1">IFERROR(IF(LEFT(C59,1)+0=Results!$C$4,INDEX(Results!$CK$8:$DH$23,CODE(RIGHT(LEFT(C59,2),1))-64,RIGHT(C59,LEN(C59)-2)+0),IF(Results!$AL$7=2,2,45)),"")</f>
        <v>0</v>
      </c>
    </row>
    <row r="60" spans="1:59" x14ac:dyDescent="0.25">
      <c r="A60">
        <f t="shared" ca="1" si="0"/>
        <v>57</v>
      </c>
      <c r="B60">
        <v>57</v>
      </c>
      <c r="C60" t="str">
        <f t="shared" ca="1" si="2"/>
        <v>1A8</v>
      </c>
      <c r="D60" t="str">
        <f t="shared" ca="1" si="3"/>
        <v>3B_SodA</v>
      </c>
      <c r="E60" s="268" t="str">
        <f t="shared" ca="1" si="4"/>
        <v>1A8-3B_SodA</v>
      </c>
      <c r="F60" s="79">
        <f ca="1">IFERROR(IF(OR($BE60=45,$BE60=45+Results!$AR$2),VLOOKUP($C60,Data_qPCR,F$3+2,FALSE),NA()),NA())</f>
        <v>8.2361777854906889E-5</v>
      </c>
      <c r="G60" s="79">
        <f ca="1">IFERROR(IF(OR($BE60=45,$BE60=45+Results!$AR$2),VLOOKUP($C60,Data_qPCR,G$3+2,FALSE),NA()),NA())</f>
        <v>8.2361777854906889E-5</v>
      </c>
      <c r="H60" s="79">
        <f ca="1">IFERROR(IF(OR($BE60=45,$BE60=45+Results!$AR$2),VLOOKUP($C60,Data_qPCR,H$3+2,FALSE),NA()),NA())</f>
        <v>8.2361777854906889E-5</v>
      </c>
      <c r="I60" s="79">
        <f ca="1">IFERROR(IF(OR($BE60=45,$BE60=45+Results!$AR$2),VLOOKUP($C60,Data_qPCR,I$3+2,FALSE),NA()),NA())</f>
        <v>8.2361777854906889E-5</v>
      </c>
      <c r="J60" s="79">
        <f ca="1">IFERROR(IF(OR($BE60=45,$BE60=45+Results!$AR$2),VLOOKUP($C60,Data_qPCR,J$3+2,FALSE),NA()),NA())</f>
        <v>8.2361777854906889E-5</v>
      </c>
      <c r="K60" s="79">
        <f ca="1">IFERROR(IF(OR($BE60=45,$BE60=45+Results!$AR$2),VLOOKUP($C60,Data_qPCR,K$3+2,FALSE),NA()),NA())</f>
        <v>8.2361777854906889E-5</v>
      </c>
      <c r="L60" s="79">
        <f ca="1">IFERROR(IF(OR($BE60=45,$BE60=45+Results!$AR$2),VLOOKUP($C60,Data_qPCR,L$3+2,FALSE),NA()),NA())</f>
        <v>8.2361777854906889E-5</v>
      </c>
      <c r="M60" s="79">
        <f ca="1">IFERROR(IF(OR($BE60=45,$BE60=45+Results!$AR$2),VLOOKUP($C60,Data_qPCR,M$3+2,FALSE),NA()),NA())</f>
        <v>8.2361777854906889E-5</v>
      </c>
      <c r="N60" s="79">
        <f ca="1">IFERROR(IF(OR($BE60=45,$BE60=45+Results!$AR$2),VLOOKUP($C60,Data_qPCR,N$3+2,FALSE),NA()),NA())</f>
        <v>8.2361777854906889E-5</v>
      </c>
      <c r="O60" s="79">
        <f ca="1">IFERROR(IF(OR($BE60=45,$BE60=45+Results!$AR$2),VLOOKUP($C60,Data_qPCR,O$3+2,FALSE),NA()),NA())</f>
        <v>8.2361777854906889E-5</v>
      </c>
      <c r="P60" s="79">
        <f ca="1">IFERROR(IF(OR($BE60=45,$BE60=45+Results!$AR$2),VLOOKUP($C60,Data_qPCR,P$3+2,FALSE),NA()),NA())</f>
        <v>8.2361777854906889E-5</v>
      </c>
      <c r="Q60" s="79">
        <f ca="1">IFERROR(IF(OR($BE60=45,$BE60=45+Results!$AR$2),VLOOKUP($C60,Data_qPCR,Q$3+2,FALSE),NA()),NA())</f>
        <v>8.2361777854906889E-5</v>
      </c>
      <c r="R60" s="79">
        <f ca="1">IFERROR(IF(OR($BE60=45,$BE60=45+Results!$AR$2),VLOOKUP($C60,Data_qPCR,R$3+2,FALSE),NA()),NA())</f>
        <v>8.2361777854906889E-5</v>
      </c>
      <c r="S60" s="79">
        <f ca="1">IFERROR(IF(OR($BE60=45,$BE60=45+Results!$AR$2),VLOOKUP($C60,Data_qPCR,S$3+2,FALSE),NA()),NA())</f>
        <v>8.2361777854906889E-5</v>
      </c>
      <c r="T60" s="79">
        <f ca="1">IFERROR(IF(OR($BE60=45,$BE60=45+Results!$AR$2),VLOOKUP($C60,Data_qPCR,T$3+2,FALSE),NA()),NA())</f>
        <v>8.2361777854906889E-5</v>
      </c>
      <c r="U60" s="79">
        <f ca="1">IFERROR(IF(OR($BE60=45,$BE60=45+Results!$AR$2),VLOOKUP($C60,Data_qPCR,U$3+2,FALSE),NA()),NA())</f>
        <v>8.2361777854906889E-5</v>
      </c>
      <c r="V60" s="79">
        <f ca="1">IFERROR(IF(OR($BE60=45,$BE60=45+Results!$AR$2),VLOOKUP($C60,Data_qPCR,V$3+2,FALSE),NA()),NA())</f>
        <v>8.2361777854906889E-5</v>
      </c>
      <c r="W60" s="79">
        <f ca="1">IFERROR(IF(OR($BE60=45,$BE60=45+Results!$AR$2),VLOOKUP($C60,Data_qPCR,W$3+2,FALSE),NA()),NA())</f>
        <v>8.2361777854906889E-5</v>
      </c>
      <c r="X60" s="79">
        <f ca="1">IFERROR(IF(OR($BE60=45,$BE60=45+Results!$AR$2),VLOOKUP($C60,Data_qPCR,X$3+2,FALSE),NA()),NA())</f>
        <v>8.2361777854906889E-5</v>
      </c>
      <c r="Y60" s="79">
        <f ca="1">IFERROR(IF(OR($BE60=45,$BE60=45+Results!$AR$2),VLOOKUP($C60,Data_qPCR,Y$3+2,FALSE),NA()),NA())</f>
        <v>8.2361777854906889E-5</v>
      </c>
      <c r="Z60" s="79">
        <f ca="1">IFERROR(IF(OR($BE60=45,$BE60=45+Results!$AR$2),VLOOKUP($C60,Data_qPCR,Z$3+2,FALSE),NA()),NA())</f>
        <v>4.5562039702927281E-3</v>
      </c>
      <c r="AA60" s="79">
        <f ca="1">IFERROR(IF(OR($BE60=45,$BE60=45+Results!$AR$2),VLOOKUP($C60,Data_qPCR,AA$3+2,FALSE),NA()),NA())</f>
        <v>1.2014034386068214E-2</v>
      </c>
      <c r="AB60" s="79">
        <f ca="1">IFERROR(IF(OR($BE60=45,$BE60=45+Results!$AR$2),VLOOKUP($C60,Data_qPCR,AB$3+2,FALSE),NA()),NA())</f>
        <v>2.5390070716547249E-2</v>
      </c>
      <c r="AC60" s="79">
        <f ca="1">IFERROR(IF(OR($BE60=45,$BE60=45+Results!$AR$2),VLOOKUP($C60,Data_qPCR,AC$3+2,FALSE),NA()),NA())</f>
        <v>4.633355968113044E-2</v>
      </c>
      <c r="AD60" s="79">
        <f ca="1">IFERROR(IF(OR($BE60=45,$BE60=45+Results!$AR$2),VLOOKUP($C60,Data_qPCR,AD$3+2,FALSE),NA()),NA())</f>
        <v>8.0962523731015118E-2</v>
      </c>
      <c r="AE60" s="79">
        <f ca="1">IFERROR(IF(OR($BE60=45,$BE60=45+Results!$AR$2),VLOOKUP($C60,Data_qPCR,AE$3+2,FALSE),NA()),NA())</f>
        <v>0.13511244989316171</v>
      </c>
      <c r="AF60" s="79">
        <f ca="1">IFERROR(IF(OR($BE60=45,$BE60=45+Results!$AR$2),VLOOKUP($C60,Data_qPCR,AF$3+2,FALSE),NA()),NA())</f>
        <v>0.21774828349234709</v>
      </c>
      <c r="AG60" s="79">
        <f ca="1">IFERROR(IF(OR($BE60=45,$BE60=45+Results!$AR$2),VLOOKUP($C60,Data_qPCR,AG$3+2,FALSE),NA()),NA())</f>
        <v>0.32877190111546145</v>
      </c>
      <c r="AH60" s="79">
        <f ca="1">IFERROR(IF(OR($BE60=45,$BE60=45+Results!$AR$2),VLOOKUP($C60,Data_qPCR,AH$3+2,FALSE),NA()),NA())</f>
        <v>0.45953480826104243</v>
      </c>
      <c r="AI60" s="79">
        <f ca="1">IFERROR(IF(OR($BE60=45,$BE60=45+Results!$AR$2),VLOOKUP($C60,Data_qPCR,AI$3+2,FALSE),NA()),NA())</f>
        <v>0.59048656631812491</v>
      </c>
      <c r="AJ60" s="79">
        <f ca="1">IFERROR(IF(OR($BE60=45,$BE60=45+Results!$AR$2),VLOOKUP($C60,Data_qPCR,AJ$3+2,FALSE),NA()),NA())</f>
        <v>0.70219075809113851</v>
      </c>
      <c r="AK60" s="79">
        <f ca="1">IFERROR(IF(OR($BE60=45,$BE60=45+Results!$AR$2),VLOOKUP($C60,Data_qPCR,AK$3+2,FALSE),NA()),NA())</f>
        <v>0.78523099354650339</v>
      </c>
      <c r="AL60" s="79">
        <f ca="1">IFERROR(IF(OR($BE60=45,$BE60=45+Results!$AR$2),VLOOKUP($C60,Data_qPCR,AL$3+2,FALSE),NA()),NA())</f>
        <v>0.84127119532258976</v>
      </c>
      <c r="AM60" s="79">
        <f ca="1">IFERROR(IF(OR($BE60=45,$BE60=45+Results!$AR$2),VLOOKUP($C60,Data_qPCR,AM$3+2,FALSE),NA()),NA())</f>
        <v>0.88107593753187818</v>
      </c>
      <c r="AN60" s="79">
        <f ca="1">IFERROR(IF(OR($BE60=45,$BE60=45+Results!$AR$2),VLOOKUP($C60,Data_qPCR,AN$3+2,FALSE),NA()),NA())</f>
        <v>0.9128664777641412</v>
      </c>
      <c r="AO60" s="79">
        <f ca="1">IFERROR(IF(OR($BE60=45,$BE60=45+Results!$AR$2),VLOOKUP($C60,Data_qPCR,AO$3+2,FALSE),NA()),NA())</f>
        <v>0.94033670823530235</v>
      </c>
      <c r="AP60" s="79">
        <f ca="1">IFERROR(IF(OR($BE60=45,$BE60=45+Results!$AR$2),VLOOKUP($C60,Data_qPCR,AP$3+2,FALSE),NA()),NA())</f>
        <v>0.96282743437235929</v>
      </c>
      <c r="AQ60" s="79">
        <f ca="1">IFERROR(IF(OR($BE60=45,$BE60=45+Results!$AR$2),VLOOKUP($C60,Data_qPCR,AQ$3+2,FALSE),NA()),NA())</f>
        <v>0.98027173668732681</v>
      </c>
      <c r="AR60" s="79">
        <f ca="1">IFERROR(IF(OR($BE60=45,$BE60=45+Results!$AR$2),VLOOKUP($C60,Data_qPCR,AR$3+2,FALSE),NA()),NA())</f>
        <v>0.99390676790461985</v>
      </c>
      <c r="AS60" s="79">
        <f ca="1">IFERROR(IF(OR($BE60=45,$BE60=45+Results!$AR$2),VLOOKUP($C60,Data_qPCR,AS$3+2,FALSE),NA()),NA())</f>
        <v>1</v>
      </c>
      <c r="AT60" s="79" t="e">
        <f ca="1">IFERROR(IF(OR($BE60=45,$BE60=45+Results!$AR$2),VLOOKUP($C60,Data_qPCR,AT$3+2,FALSE),NA()),NA())</f>
        <v>#N/A</v>
      </c>
      <c r="AU60" s="79" t="e">
        <f ca="1">IFERROR(IF(OR($BE60=45,$BE60=45+Results!$AR$2),VLOOKUP($C60,Data_qPCR,AU$3+2,FALSE),NA()),NA())</f>
        <v>#N/A</v>
      </c>
      <c r="AV60" s="79" t="e">
        <f ca="1">IFERROR(IF(OR($BE60=45,$BE60=45+Results!$AR$2),VLOOKUP($C60,Data_qPCR,AV$3+2,FALSE),NA()),NA())</f>
        <v>#N/A</v>
      </c>
      <c r="AW60" s="79" t="e">
        <f ca="1">IFERROR(IF(OR($BE60=45,$BE60=45+Results!$AR$2),VLOOKUP($C60,Data_qPCR,AW$3+2,FALSE),NA()),NA())</f>
        <v>#N/A</v>
      </c>
      <c r="AX60" s="79" t="e">
        <f ca="1">IFERROR(IF(OR($BE60=45,$BE60=45+Results!$AR$2),VLOOKUP($C60,Data_qPCR,AX$3+2,FALSE),NA()),NA())</f>
        <v>#N/A</v>
      </c>
      <c r="AY60" s="79" t="e">
        <f ca="1">IFERROR(IF(OR($BE60=45,$BE60=45+Results!$AR$2),VLOOKUP($C60,Data_qPCR,AY$3+2,FALSE),NA()),NA())</f>
        <v>#N/A</v>
      </c>
      <c r="AZ60" s="79" t="e">
        <f ca="1">IFERROR(IF(OR($BE60=45,$BE60=45+Results!$AR$2),VLOOKUP($C60,Data_qPCR,AZ$3+2,FALSE),NA()),NA())</f>
        <v>#N/A</v>
      </c>
      <c r="BA60" s="79" t="e">
        <f ca="1">IFERROR(IF(OR($BE60=45,$BE60=45+Results!$AR$2),VLOOKUP($C60,Data_qPCR,BA$3+2,FALSE),NA()),NA())</f>
        <v>#N/A</v>
      </c>
      <c r="BB60" s="79" t="e">
        <f ca="1">IFERROR(IF(OR($BE60=45,$BE60=45+Results!$AR$2),VLOOKUP($C60,Data_qPCR,BB$3+2,FALSE),NA()),NA())</f>
        <v>#N/A</v>
      </c>
      <c r="BC60" s="79" t="e">
        <f ca="1">IFERROR(IF(OR($BE60=45,$BE60=45+Results!$AR$2),VLOOKUP($C60,Data_qPCR,BC$3+2,FALSE),NA()),NA())</f>
        <v>#N/A</v>
      </c>
      <c r="BD60" s="79" t="str">
        <f t="shared" ca="1" si="6"/>
        <v/>
      </c>
      <c r="BE60">
        <f ca="1">IFERROR(IF(LEFT(C60,1)+0=Results!$C$4,INDEX(Results!$AM$8:$BJ$23,CODE(RIGHT(LEFT(C60,2),1))-64,RIGHT(C60,LEN(C60)-2)+0),IF(Results!$AL$7=2,2,45)),"")</f>
        <v>45</v>
      </c>
      <c r="BF60">
        <f t="shared" ca="1" si="5"/>
        <v>10108</v>
      </c>
      <c r="BG60" s="104">
        <f ca="1">IFERROR(IF(LEFT(C60,1)+0=Results!$C$4,INDEX(Results!$CK$8:$DH$23,CODE(RIGHT(LEFT(C60,2),1))-64,RIGHT(C60,LEN(C60)-2)+0),IF(Results!$AL$7=2,2,45)),"")</f>
        <v>0</v>
      </c>
    </row>
    <row r="61" spans="1:59" x14ac:dyDescent="0.25">
      <c r="A61">
        <f t="shared" ca="1" si="0"/>
        <v>58</v>
      </c>
      <c r="B61">
        <v>58</v>
      </c>
      <c r="C61" t="str">
        <f t="shared" ca="1" si="2"/>
        <v>1B8</v>
      </c>
      <c r="D61" t="str">
        <f t="shared" ca="1" si="3"/>
        <v>3B_SodA</v>
      </c>
      <c r="E61" s="268" t="str">
        <f t="shared" ca="1" si="4"/>
        <v>1B8-3B_SodA</v>
      </c>
      <c r="F61" s="79">
        <f ca="1">IFERROR(IF(OR($BE61=45,$BE61=45+Results!$AR$2),VLOOKUP($C61,Data_qPCR,F$3+2,FALSE),NA()),NA())</f>
        <v>5.8878873547033072E-4</v>
      </c>
      <c r="G61" s="79">
        <f ca="1">IFERROR(IF(OR($BE61=45,$BE61=45+Results!$AR$2),VLOOKUP($C61,Data_qPCR,G$3+2,FALSE),NA()),NA())</f>
        <v>5.8878873547033072E-4</v>
      </c>
      <c r="H61" s="79">
        <f ca="1">IFERROR(IF(OR($BE61=45,$BE61=45+Results!$AR$2),VLOOKUP($C61,Data_qPCR,H$3+2,FALSE),NA()),NA())</f>
        <v>5.8878873547033072E-4</v>
      </c>
      <c r="I61" s="79">
        <f ca="1">IFERROR(IF(OR($BE61=45,$BE61=45+Results!$AR$2),VLOOKUP($C61,Data_qPCR,I$3+2,FALSE),NA()),NA())</f>
        <v>5.8878873547033072E-4</v>
      </c>
      <c r="J61" s="79">
        <f ca="1">IFERROR(IF(OR($BE61=45,$BE61=45+Results!$AR$2),VLOOKUP($C61,Data_qPCR,J$3+2,FALSE),NA()),NA())</f>
        <v>5.8878873547033072E-4</v>
      </c>
      <c r="K61" s="79">
        <f ca="1">IFERROR(IF(OR($BE61=45,$BE61=45+Results!$AR$2),VLOOKUP($C61,Data_qPCR,K$3+2,FALSE),NA()),NA())</f>
        <v>5.8878873547033072E-4</v>
      </c>
      <c r="L61" s="79">
        <f ca="1">IFERROR(IF(OR($BE61=45,$BE61=45+Results!$AR$2),VLOOKUP($C61,Data_qPCR,L$3+2,FALSE),NA()),NA())</f>
        <v>5.8878873547033072E-4</v>
      </c>
      <c r="M61" s="79">
        <f ca="1">IFERROR(IF(OR($BE61=45,$BE61=45+Results!$AR$2),VLOOKUP($C61,Data_qPCR,M$3+2,FALSE),NA()),NA())</f>
        <v>5.8878873547033072E-4</v>
      </c>
      <c r="N61" s="79">
        <f ca="1">IFERROR(IF(OR($BE61=45,$BE61=45+Results!$AR$2),VLOOKUP($C61,Data_qPCR,N$3+2,FALSE),NA()),NA())</f>
        <v>5.8878873547033072E-4</v>
      </c>
      <c r="O61" s="79">
        <f ca="1">IFERROR(IF(OR($BE61=45,$BE61=45+Results!$AR$2),VLOOKUP($C61,Data_qPCR,O$3+2,FALSE),NA()),NA())</f>
        <v>5.8878873547033072E-4</v>
      </c>
      <c r="P61" s="79">
        <f ca="1">IFERROR(IF(OR($BE61=45,$BE61=45+Results!$AR$2),VLOOKUP($C61,Data_qPCR,P$3+2,FALSE),NA()),NA())</f>
        <v>5.8878873547033072E-4</v>
      </c>
      <c r="Q61" s="79">
        <f ca="1">IFERROR(IF(OR($BE61=45,$BE61=45+Results!$AR$2),VLOOKUP($C61,Data_qPCR,Q$3+2,FALSE),NA()),NA())</f>
        <v>5.8878873547033072E-4</v>
      </c>
      <c r="R61" s="79">
        <f ca="1">IFERROR(IF(OR($BE61=45,$BE61=45+Results!$AR$2),VLOOKUP($C61,Data_qPCR,R$3+2,FALSE),NA()),NA())</f>
        <v>5.8878873547033072E-4</v>
      </c>
      <c r="S61" s="79">
        <f ca="1">IFERROR(IF(OR($BE61=45,$BE61=45+Results!$AR$2),VLOOKUP($C61,Data_qPCR,S$3+2,FALSE),NA()),NA())</f>
        <v>5.8878873547033072E-4</v>
      </c>
      <c r="T61" s="79">
        <f ca="1">IFERROR(IF(OR($BE61=45,$BE61=45+Results!$AR$2),VLOOKUP($C61,Data_qPCR,T$3+2,FALSE),NA()),NA())</f>
        <v>5.8878873547033072E-4</v>
      </c>
      <c r="U61" s="79">
        <f ca="1">IFERROR(IF(OR($BE61=45,$BE61=45+Results!$AR$2),VLOOKUP($C61,Data_qPCR,U$3+2,FALSE),NA()),NA())</f>
        <v>5.8878873547033072E-4</v>
      </c>
      <c r="V61" s="79">
        <f ca="1">IFERROR(IF(OR($BE61=45,$BE61=45+Results!$AR$2),VLOOKUP($C61,Data_qPCR,V$3+2,FALSE),NA()),NA())</f>
        <v>5.8878873547033072E-4</v>
      </c>
      <c r="W61" s="79">
        <f ca="1">IFERROR(IF(OR($BE61=45,$BE61=45+Results!$AR$2),VLOOKUP($C61,Data_qPCR,W$3+2,FALSE),NA()),NA())</f>
        <v>5.8878873547033072E-4</v>
      </c>
      <c r="X61" s="79">
        <f ca="1">IFERROR(IF(OR($BE61=45,$BE61=45+Results!$AR$2),VLOOKUP($C61,Data_qPCR,X$3+2,FALSE),NA()),NA())</f>
        <v>5.8878873547033072E-4</v>
      </c>
      <c r="Y61" s="79">
        <f ca="1">IFERROR(IF(OR($BE61=45,$BE61=45+Results!$AR$2),VLOOKUP($C61,Data_qPCR,Y$3+2,FALSE),NA()),NA())</f>
        <v>5.8878873547033072E-4</v>
      </c>
      <c r="Z61" s="79">
        <f ca="1">IFERROR(IF(OR($BE61=45,$BE61=45+Results!$AR$2),VLOOKUP($C61,Data_qPCR,Z$3+2,FALSE),NA()),NA())</f>
        <v>5.320217580560802E-3</v>
      </c>
      <c r="AA61" s="79">
        <f ca="1">IFERROR(IF(OR($BE61=45,$BE61=45+Results!$AR$2),VLOOKUP($C61,Data_qPCR,AA$3+2,FALSE),NA()),NA())</f>
        <v>1.3985339320004944E-2</v>
      </c>
      <c r="AB61" s="79">
        <f ca="1">IFERROR(IF(OR($BE61=45,$BE61=45+Results!$AR$2),VLOOKUP($C61,Data_qPCR,AB$3+2,FALSE),NA()),NA())</f>
        <v>2.7621258116455646E-2</v>
      </c>
      <c r="AC61" s="79">
        <f ca="1">IFERROR(IF(OR($BE61=45,$BE61=45+Results!$AR$2),VLOOKUP($C61,Data_qPCR,AC$3+2,FALSE),NA()),NA())</f>
        <v>5.1775724780222659E-2</v>
      </c>
      <c r="AD61" s="79">
        <f ca="1">IFERROR(IF(OR($BE61=45,$BE61=45+Results!$AR$2),VLOOKUP($C61,Data_qPCR,AD$3+2,FALSE),NA()),NA())</f>
        <v>9.0738400900381322E-2</v>
      </c>
      <c r="AE61" s="79">
        <f ca="1">IFERROR(IF(OR($BE61=45,$BE61=45+Results!$AR$2),VLOOKUP($C61,Data_qPCR,AE$3+2,FALSE),NA()),NA())</f>
        <v>0.15057555748502535</v>
      </c>
      <c r="AF61" s="79">
        <f ca="1">IFERROR(IF(OR($BE61=45,$BE61=45+Results!$AR$2),VLOOKUP($C61,Data_qPCR,AF$3+2,FALSE),NA()),NA())</f>
        <v>0.23834598789801573</v>
      </c>
      <c r="AG61" s="79">
        <f ca="1">IFERROR(IF(OR($BE61=45,$BE61=45+Results!$AR$2),VLOOKUP($C61,Data_qPCR,AG$3+2,FALSE),NA()),NA())</f>
        <v>0.35443500465384387</v>
      </c>
      <c r="AH61" s="79">
        <f ca="1">IFERROR(IF(OR($BE61=45,$BE61=45+Results!$AR$2),VLOOKUP($C61,Data_qPCR,AH$3+2,FALSE),NA()),NA())</f>
        <v>0.48686807607093563</v>
      </c>
      <c r="AI61" s="79">
        <f ca="1">IFERROR(IF(OR($BE61=45,$BE61=45+Results!$AR$2),VLOOKUP($C61,Data_qPCR,AI$3+2,FALSE),NA()),NA())</f>
        <v>0.61526729041660677</v>
      </c>
      <c r="AJ61" s="79">
        <f ca="1">IFERROR(IF(OR($BE61=45,$BE61=45+Results!$AR$2),VLOOKUP($C61,Data_qPCR,AJ$3+2,FALSE),NA()),NA())</f>
        <v>0.72029402820226562</v>
      </c>
      <c r="AK61" s="79">
        <f ca="1">IFERROR(IF(OR($BE61=45,$BE61=45+Results!$AR$2),VLOOKUP($C61,Data_qPCR,AK$3+2,FALSE),NA()),NA())</f>
        <v>0.79683760179902885</v>
      </c>
      <c r="AL61" s="79">
        <f ca="1">IFERROR(IF(OR($BE61=45,$BE61=45+Results!$AR$2),VLOOKUP($C61,Data_qPCR,AL$3+2,FALSE),NA()),NA())</f>
        <v>0.84844457490649183</v>
      </c>
      <c r="AM61" s="79">
        <f ca="1">IFERROR(IF(OR($BE61=45,$BE61=45+Results!$AR$2),VLOOKUP($C61,Data_qPCR,AM$3+2,FALSE),NA()),NA())</f>
        <v>0.8868610682214435</v>
      </c>
      <c r="AN61" s="79">
        <f ca="1">IFERROR(IF(OR($BE61=45,$BE61=45+Results!$AR$2),VLOOKUP($C61,Data_qPCR,AN$3+2,FALSE),NA()),NA())</f>
        <v>0.91796857343127858</v>
      </c>
      <c r="AO61" s="79">
        <f ca="1">IFERROR(IF(OR($BE61=45,$BE61=45+Results!$AR$2),VLOOKUP($C61,Data_qPCR,AO$3+2,FALSE),NA()),NA())</f>
        <v>0.94409870965395704</v>
      </c>
      <c r="AP61" s="79">
        <f ca="1">IFERROR(IF(OR($BE61=45,$BE61=45+Results!$AR$2),VLOOKUP($C61,Data_qPCR,AP$3+2,FALSE),NA()),NA())</f>
        <v>0.96484254053306939</v>
      </c>
      <c r="AQ61" s="79">
        <f ca="1">IFERROR(IF(OR($BE61=45,$BE61=45+Results!$AR$2),VLOOKUP($C61,Data_qPCR,AQ$3+2,FALSE),NA()),NA())</f>
        <v>0.98098191926382383</v>
      </c>
      <c r="AR61" s="79">
        <f ca="1">IFERROR(IF(OR($BE61=45,$BE61=45+Results!$AR$2),VLOOKUP($C61,Data_qPCR,AR$3+2,FALSE),NA()),NA())</f>
        <v>0.99411789795404226</v>
      </c>
      <c r="AS61" s="79">
        <f ca="1">IFERROR(IF(OR($BE61=45,$BE61=45+Results!$AR$2),VLOOKUP($C61,Data_qPCR,AS$3+2,FALSE),NA()),NA())</f>
        <v>1</v>
      </c>
      <c r="AT61" s="79" t="e">
        <f ca="1">IFERROR(IF(OR($BE61=45,$BE61=45+Results!$AR$2),VLOOKUP($C61,Data_qPCR,AT$3+2,FALSE),NA()),NA())</f>
        <v>#N/A</v>
      </c>
      <c r="AU61" s="79" t="e">
        <f ca="1">IFERROR(IF(OR($BE61=45,$BE61=45+Results!$AR$2),VLOOKUP($C61,Data_qPCR,AU$3+2,FALSE),NA()),NA())</f>
        <v>#N/A</v>
      </c>
      <c r="AV61" s="79" t="e">
        <f ca="1">IFERROR(IF(OR($BE61=45,$BE61=45+Results!$AR$2),VLOOKUP($C61,Data_qPCR,AV$3+2,FALSE),NA()),NA())</f>
        <v>#N/A</v>
      </c>
      <c r="AW61" s="79" t="e">
        <f ca="1">IFERROR(IF(OR($BE61=45,$BE61=45+Results!$AR$2),VLOOKUP($C61,Data_qPCR,AW$3+2,FALSE),NA()),NA())</f>
        <v>#N/A</v>
      </c>
      <c r="AX61" s="79" t="e">
        <f ca="1">IFERROR(IF(OR($BE61=45,$BE61=45+Results!$AR$2),VLOOKUP($C61,Data_qPCR,AX$3+2,FALSE),NA()),NA())</f>
        <v>#N/A</v>
      </c>
      <c r="AY61" s="79" t="e">
        <f ca="1">IFERROR(IF(OR($BE61=45,$BE61=45+Results!$AR$2),VLOOKUP($C61,Data_qPCR,AY$3+2,FALSE),NA()),NA())</f>
        <v>#N/A</v>
      </c>
      <c r="AZ61" s="79" t="e">
        <f ca="1">IFERROR(IF(OR($BE61=45,$BE61=45+Results!$AR$2),VLOOKUP($C61,Data_qPCR,AZ$3+2,FALSE),NA()),NA())</f>
        <v>#N/A</v>
      </c>
      <c r="BA61" s="79" t="e">
        <f ca="1">IFERROR(IF(OR($BE61=45,$BE61=45+Results!$AR$2),VLOOKUP($C61,Data_qPCR,BA$3+2,FALSE),NA()),NA())</f>
        <v>#N/A</v>
      </c>
      <c r="BB61" s="79" t="e">
        <f ca="1">IFERROR(IF(OR($BE61=45,$BE61=45+Results!$AR$2),VLOOKUP($C61,Data_qPCR,BB$3+2,FALSE),NA()),NA())</f>
        <v>#N/A</v>
      </c>
      <c r="BC61" s="79" t="e">
        <f ca="1">IFERROR(IF(OR($BE61=45,$BE61=45+Results!$AR$2),VLOOKUP($C61,Data_qPCR,BC$3+2,FALSE),NA()),NA())</f>
        <v>#N/A</v>
      </c>
      <c r="BD61" s="79" t="str">
        <f t="shared" ca="1" si="6"/>
        <v/>
      </c>
      <c r="BE61">
        <f ca="1">IFERROR(IF(LEFT(C61,1)+0=Results!$C$4,INDEX(Results!$AM$8:$BJ$23,CODE(RIGHT(LEFT(C61,2),1))-64,RIGHT(C61,LEN(C61)-2)+0),IF(Results!$AL$7=2,2,45)),"")</f>
        <v>45</v>
      </c>
      <c r="BF61">
        <f t="shared" ca="1" si="5"/>
        <v>10208</v>
      </c>
      <c r="BG61" s="104">
        <f ca="1">IFERROR(IF(LEFT(C61,1)+0=Results!$C$4,INDEX(Results!$CK$8:$DH$23,CODE(RIGHT(LEFT(C61,2),1))-64,RIGHT(C61,LEN(C61)-2)+0),IF(Results!$AL$7=2,2,45)),"")</f>
        <v>0</v>
      </c>
    </row>
    <row r="62" spans="1:59" x14ac:dyDescent="0.25">
      <c r="A62">
        <f t="shared" ca="1" si="0"/>
        <v>59</v>
      </c>
      <c r="B62">
        <v>59</v>
      </c>
      <c r="C62" t="str">
        <f t="shared" ca="1" si="2"/>
        <v>1C8</v>
      </c>
      <c r="D62" t="str">
        <f t="shared" ca="1" si="3"/>
        <v>3B_OtsA</v>
      </c>
      <c r="E62" s="268" t="str">
        <f t="shared" ca="1" si="4"/>
        <v>1C8-3B_OtsA</v>
      </c>
      <c r="F62" s="79">
        <f ca="1">IFERROR(IF(OR($BE62=45,$BE62=45+Results!$AR$2),VLOOKUP($C62,Data_qPCR,F$3+2,FALSE),NA()),NA())</f>
        <v>8.227690157707479E-6</v>
      </c>
      <c r="G62" s="79">
        <f ca="1">IFERROR(IF(OR($BE62=45,$BE62=45+Results!$AR$2),VLOOKUP($C62,Data_qPCR,G$3+2,FALSE),NA()),NA())</f>
        <v>8.227690157707479E-6</v>
      </c>
      <c r="H62" s="79">
        <f ca="1">IFERROR(IF(OR($BE62=45,$BE62=45+Results!$AR$2),VLOOKUP($C62,Data_qPCR,H$3+2,FALSE),NA()),NA())</f>
        <v>8.227690157707479E-6</v>
      </c>
      <c r="I62" s="79">
        <f ca="1">IFERROR(IF(OR($BE62=45,$BE62=45+Results!$AR$2),VLOOKUP($C62,Data_qPCR,I$3+2,FALSE),NA()),NA())</f>
        <v>8.227690157707479E-6</v>
      </c>
      <c r="J62" s="79">
        <f ca="1">IFERROR(IF(OR($BE62=45,$BE62=45+Results!$AR$2),VLOOKUP($C62,Data_qPCR,J$3+2,FALSE),NA()),NA())</f>
        <v>8.227690157707479E-6</v>
      </c>
      <c r="K62" s="79">
        <f ca="1">IFERROR(IF(OR($BE62=45,$BE62=45+Results!$AR$2),VLOOKUP($C62,Data_qPCR,K$3+2,FALSE),NA()),NA())</f>
        <v>8.227690157707479E-6</v>
      </c>
      <c r="L62" s="79">
        <f ca="1">IFERROR(IF(OR($BE62=45,$BE62=45+Results!$AR$2),VLOOKUP($C62,Data_qPCR,L$3+2,FALSE),NA()),NA())</f>
        <v>8.227690157707479E-6</v>
      </c>
      <c r="M62" s="79">
        <f ca="1">IFERROR(IF(OR($BE62=45,$BE62=45+Results!$AR$2),VLOOKUP($C62,Data_qPCR,M$3+2,FALSE),NA()),NA())</f>
        <v>8.227690157707479E-6</v>
      </c>
      <c r="N62" s="79">
        <f ca="1">IFERROR(IF(OR($BE62=45,$BE62=45+Results!$AR$2),VLOOKUP($C62,Data_qPCR,N$3+2,FALSE),NA()),NA())</f>
        <v>8.227690157707479E-6</v>
      </c>
      <c r="O62" s="79">
        <f ca="1">IFERROR(IF(OR($BE62=45,$BE62=45+Results!$AR$2),VLOOKUP($C62,Data_qPCR,O$3+2,FALSE),NA()),NA())</f>
        <v>8.227690157707479E-6</v>
      </c>
      <c r="P62" s="79">
        <f ca="1">IFERROR(IF(OR($BE62=45,$BE62=45+Results!$AR$2),VLOOKUP($C62,Data_qPCR,P$3+2,FALSE),NA()),NA())</f>
        <v>8.227690157707479E-6</v>
      </c>
      <c r="Q62" s="79">
        <f ca="1">IFERROR(IF(OR($BE62=45,$BE62=45+Results!$AR$2),VLOOKUP($C62,Data_qPCR,Q$3+2,FALSE),NA()),NA())</f>
        <v>8.227690157707479E-6</v>
      </c>
      <c r="R62" s="79">
        <f ca="1">IFERROR(IF(OR($BE62=45,$BE62=45+Results!$AR$2),VLOOKUP($C62,Data_qPCR,R$3+2,FALSE),NA()),NA())</f>
        <v>8.227690157707479E-6</v>
      </c>
      <c r="S62" s="79">
        <f ca="1">IFERROR(IF(OR($BE62=45,$BE62=45+Results!$AR$2),VLOOKUP($C62,Data_qPCR,S$3+2,FALSE),NA()),NA())</f>
        <v>8.227690157707479E-6</v>
      </c>
      <c r="T62" s="79">
        <f ca="1">IFERROR(IF(OR($BE62=45,$BE62=45+Results!$AR$2),VLOOKUP($C62,Data_qPCR,T$3+2,FALSE),NA()),NA())</f>
        <v>8.227690157707479E-6</v>
      </c>
      <c r="U62" s="79">
        <f ca="1">IFERROR(IF(OR($BE62=45,$BE62=45+Results!$AR$2),VLOOKUP($C62,Data_qPCR,U$3+2,FALSE),NA()),NA())</f>
        <v>8.227690157707479E-6</v>
      </c>
      <c r="V62" s="79">
        <f ca="1">IFERROR(IF(OR($BE62=45,$BE62=45+Results!$AR$2),VLOOKUP($C62,Data_qPCR,V$3+2,FALSE),NA()),NA())</f>
        <v>8.227690157707479E-6</v>
      </c>
      <c r="W62" s="79">
        <f ca="1">IFERROR(IF(OR($BE62=45,$BE62=45+Results!$AR$2),VLOOKUP($C62,Data_qPCR,W$3+2,FALSE),NA()),NA())</f>
        <v>8.227690157707479E-6</v>
      </c>
      <c r="X62" s="79">
        <f ca="1">IFERROR(IF(OR($BE62=45,$BE62=45+Results!$AR$2),VLOOKUP($C62,Data_qPCR,X$3+2,FALSE),NA()),NA())</f>
        <v>8.227690157707479E-6</v>
      </c>
      <c r="Y62" s="79">
        <f ca="1">IFERROR(IF(OR($BE62=45,$BE62=45+Results!$AR$2),VLOOKUP($C62,Data_qPCR,Y$3+2,FALSE),NA()),NA())</f>
        <v>8.227690157707479E-6</v>
      </c>
      <c r="Z62" s="79">
        <f ca="1">IFERROR(IF(OR($BE62=45,$BE62=45+Results!$AR$2),VLOOKUP($C62,Data_qPCR,Z$3+2,FALSE),NA()),NA())</f>
        <v>8.227690157707479E-6</v>
      </c>
      <c r="AA62" s="79">
        <f ca="1">IFERROR(IF(OR($BE62=45,$BE62=45+Results!$AR$2),VLOOKUP($C62,Data_qPCR,AA$3+2,FALSE),NA()),NA())</f>
        <v>8.227690157707479E-6</v>
      </c>
      <c r="AB62" s="79">
        <f ca="1">IFERROR(IF(OR($BE62=45,$BE62=45+Results!$AR$2),VLOOKUP($C62,Data_qPCR,AB$3+2,FALSE),NA()),NA())</f>
        <v>8.227690157707479E-6</v>
      </c>
      <c r="AC62" s="79">
        <f ca="1">IFERROR(IF(OR($BE62=45,$BE62=45+Results!$AR$2),VLOOKUP($C62,Data_qPCR,AC$3+2,FALSE),NA()),NA())</f>
        <v>1.8852476791601448E-3</v>
      </c>
      <c r="AD62" s="79">
        <f ca="1">IFERROR(IF(OR($BE62=45,$BE62=45+Results!$AR$2),VLOOKUP($C62,Data_qPCR,AD$3+2,FALSE),NA()),NA())</f>
        <v>6.6886692416787694E-3</v>
      </c>
      <c r="AE62" s="79">
        <f ca="1">IFERROR(IF(OR($BE62=45,$BE62=45+Results!$AR$2),VLOOKUP($C62,Data_qPCR,AE$3+2,FALSE),NA()),NA())</f>
        <v>1.5293978838064576E-2</v>
      </c>
      <c r="AF62" s="79">
        <f ca="1">IFERROR(IF(OR($BE62=45,$BE62=45+Results!$AR$2),VLOOKUP($C62,Data_qPCR,AF$3+2,FALSE),NA()),NA())</f>
        <v>3.4325745833990014E-2</v>
      </c>
      <c r="AG62" s="79">
        <f ca="1">IFERROR(IF(OR($BE62=45,$BE62=45+Results!$AR$2),VLOOKUP($C62,Data_qPCR,AG$3+2,FALSE),NA()),NA())</f>
        <v>6.8602796812129233E-2</v>
      </c>
      <c r="AH62" s="79">
        <f ca="1">IFERROR(IF(OR($BE62=45,$BE62=45+Results!$AR$2),VLOOKUP($C62,Data_qPCR,AH$3+2,FALSE),NA()),NA())</f>
        <v>0.13011985145301938</v>
      </c>
      <c r="AI62" s="79">
        <f ca="1">IFERROR(IF(OR($BE62=45,$BE62=45+Results!$AR$2),VLOOKUP($C62,Data_qPCR,AI$3+2,FALSE),NA()),NA())</f>
        <v>0.23100036548556935</v>
      </c>
      <c r="AJ62" s="79">
        <f ca="1">IFERROR(IF(OR($BE62=45,$BE62=45+Results!$AR$2),VLOOKUP($C62,Data_qPCR,AJ$3+2,FALSE),NA()),NA())</f>
        <v>0.37529566518222329</v>
      </c>
      <c r="AK62" s="79">
        <f ca="1">IFERROR(IF(OR($BE62=45,$BE62=45+Results!$AR$2),VLOOKUP($C62,Data_qPCR,AK$3+2,FALSE),NA()),NA())</f>
        <v>0.54154121903564467</v>
      </c>
      <c r="AL62" s="79">
        <f ca="1">IFERROR(IF(OR($BE62=45,$BE62=45+Results!$AR$2),VLOOKUP($C62,Data_qPCR,AL$3+2,FALSE),NA()),NA())</f>
        <v>0.69803179342293453</v>
      </c>
      <c r="AM62" s="79">
        <f ca="1">IFERROR(IF(OR($BE62=45,$BE62=45+Results!$AR$2),VLOOKUP($C62,Data_qPCR,AM$3+2,FALSE),NA()),NA())</f>
        <v>0.81685369413727349</v>
      </c>
      <c r="AN62" s="79">
        <f ca="1">IFERROR(IF(OR($BE62=45,$BE62=45+Results!$AR$2),VLOOKUP($C62,Data_qPCR,AN$3+2,FALSE),NA()),NA())</f>
        <v>0.89420650865345552</v>
      </c>
      <c r="AO62" s="79">
        <f ca="1">IFERROR(IF(OR($BE62=45,$BE62=45+Results!$AR$2),VLOOKUP($C62,Data_qPCR,AO$3+2,FALSE),NA()),NA())</f>
        <v>0.93838143272670227</v>
      </c>
      <c r="AP62" s="79">
        <f ca="1">IFERROR(IF(OR($BE62=45,$BE62=45+Results!$AR$2),VLOOKUP($C62,Data_qPCR,AP$3+2,FALSE),NA()),NA())</f>
        <v>0.96401665405557313</v>
      </c>
      <c r="AQ62" s="79">
        <f ca="1">IFERROR(IF(OR($BE62=45,$BE62=45+Results!$AR$2),VLOOKUP($C62,Data_qPCR,AQ$3+2,FALSE),NA()),NA())</f>
        <v>0.98097839267901443</v>
      </c>
      <c r="AR62" s="79">
        <f ca="1">IFERROR(IF(OR($BE62=45,$BE62=45+Results!$AR$2),VLOOKUP($C62,Data_qPCR,AR$3+2,FALSE),NA()),NA())</f>
        <v>0.99409731767892207</v>
      </c>
      <c r="AS62" s="79">
        <f ca="1">IFERROR(IF(OR($BE62=45,$BE62=45+Results!$AR$2),VLOOKUP($C62,Data_qPCR,AS$3+2,FALSE),NA()),NA())</f>
        <v>1</v>
      </c>
      <c r="AT62" s="79" t="e">
        <f ca="1">IFERROR(IF(OR($BE62=45,$BE62=45+Results!$AR$2),VLOOKUP($C62,Data_qPCR,AT$3+2,FALSE),NA()),NA())</f>
        <v>#N/A</v>
      </c>
      <c r="AU62" s="79" t="e">
        <f ca="1">IFERROR(IF(OR($BE62=45,$BE62=45+Results!$AR$2),VLOOKUP($C62,Data_qPCR,AU$3+2,FALSE),NA()),NA())</f>
        <v>#N/A</v>
      </c>
      <c r="AV62" s="79" t="e">
        <f ca="1">IFERROR(IF(OR($BE62=45,$BE62=45+Results!$AR$2),VLOOKUP($C62,Data_qPCR,AV$3+2,FALSE),NA()),NA())</f>
        <v>#N/A</v>
      </c>
      <c r="AW62" s="79" t="e">
        <f ca="1">IFERROR(IF(OR($BE62=45,$BE62=45+Results!$AR$2),VLOOKUP($C62,Data_qPCR,AW$3+2,FALSE),NA()),NA())</f>
        <v>#N/A</v>
      </c>
      <c r="AX62" s="79" t="e">
        <f ca="1">IFERROR(IF(OR($BE62=45,$BE62=45+Results!$AR$2),VLOOKUP($C62,Data_qPCR,AX$3+2,FALSE),NA()),NA())</f>
        <v>#N/A</v>
      </c>
      <c r="AY62" s="79" t="e">
        <f ca="1">IFERROR(IF(OR($BE62=45,$BE62=45+Results!$AR$2),VLOOKUP($C62,Data_qPCR,AY$3+2,FALSE),NA()),NA())</f>
        <v>#N/A</v>
      </c>
      <c r="AZ62" s="79" t="e">
        <f ca="1">IFERROR(IF(OR($BE62=45,$BE62=45+Results!$AR$2),VLOOKUP($C62,Data_qPCR,AZ$3+2,FALSE),NA()),NA())</f>
        <v>#N/A</v>
      </c>
      <c r="BA62" s="79" t="e">
        <f ca="1">IFERROR(IF(OR($BE62=45,$BE62=45+Results!$AR$2),VLOOKUP($C62,Data_qPCR,BA$3+2,FALSE),NA()),NA())</f>
        <v>#N/A</v>
      </c>
      <c r="BB62" s="79" t="e">
        <f ca="1">IFERROR(IF(OR($BE62=45,$BE62=45+Results!$AR$2),VLOOKUP($C62,Data_qPCR,BB$3+2,FALSE),NA()),NA())</f>
        <v>#N/A</v>
      </c>
      <c r="BC62" s="79" t="e">
        <f ca="1">IFERROR(IF(OR($BE62=45,$BE62=45+Results!$AR$2),VLOOKUP($C62,Data_qPCR,BC$3+2,FALSE),NA()),NA())</f>
        <v>#N/A</v>
      </c>
      <c r="BD62" s="79" t="str">
        <f t="shared" ca="1" si="6"/>
        <v/>
      </c>
      <c r="BE62">
        <f ca="1">IFERROR(IF(LEFT(C62,1)+0=Results!$C$4,INDEX(Results!$AM$8:$BJ$23,CODE(RIGHT(LEFT(C62,2),1))-64,RIGHT(C62,LEN(C62)-2)+0),IF(Results!$AL$7=2,2,45)),"")</f>
        <v>45</v>
      </c>
      <c r="BF62">
        <f t="shared" ca="1" si="5"/>
        <v>10308</v>
      </c>
      <c r="BG62" s="104">
        <f ca="1">IFERROR(IF(LEFT(C62,1)+0=Results!$C$4,INDEX(Results!$CK$8:$DH$23,CODE(RIGHT(LEFT(C62,2),1))-64,RIGHT(C62,LEN(C62)-2)+0),IF(Results!$AL$7=2,2,45)),"")</f>
        <v>0</v>
      </c>
    </row>
    <row r="63" spans="1:59" x14ac:dyDescent="0.25">
      <c r="A63">
        <f t="shared" ca="1" si="0"/>
        <v>60</v>
      </c>
      <c r="B63">
        <v>60</v>
      </c>
      <c r="C63" t="str">
        <f t="shared" ca="1" si="2"/>
        <v>1D8</v>
      </c>
      <c r="D63" t="str">
        <f t="shared" ca="1" si="3"/>
        <v>3B_OtsA</v>
      </c>
      <c r="E63" s="268" t="str">
        <f t="shared" ca="1" si="4"/>
        <v>1D8-3B_OtsA</v>
      </c>
      <c r="F63" s="79">
        <f ca="1">IFERROR(IF(OR($BE63=45,$BE63=45+Results!$AR$2),VLOOKUP($C63,Data_qPCR,F$3+2,FALSE),NA()),NA())</f>
        <v>1.8680056300715363E-4</v>
      </c>
      <c r="G63" s="79">
        <f ca="1">IFERROR(IF(OR($BE63=45,$BE63=45+Results!$AR$2),VLOOKUP($C63,Data_qPCR,G$3+2,FALSE),NA()),NA())</f>
        <v>1.8680056300715363E-4</v>
      </c>
      <c r="H63" s="79">
        <f ca="1">IFERROR(IF(OR($BE63=45,$BE63=45+Results!$AR$2),VLOOKUP($C63,Data_qPCR,H$3+2,FALSE),NA()),NA())</f>
        <v>1.8680056300715363E-4</v>
      </c>
      <c r="I63" s="79">
        <f ca="1">IFERROR(IF(OR($BE63=45,$BE63=45+Results!$AR$2),VLOOKUP($C63,Data_qPCR,I$3+2,FALSE),NA()),NA())</f>
        <v>1.8680056300715363E-4</v>
      </c>
      <c r="J63" s="79">
        <f ca="1">IFERROR(IF(OR($BE63=45,$BE63=45+Results!$AR$2),VLOOKUP($C63,Data_qPCR,J$3+2,FALSE),NA()),NA())</f>
        <v>1.8680056300715363E-4</v>
      </c>
      <c r="K63" s="79">
        <f ca="1">IFERROR(IF(OR($BE63=45,$BE63=45+Results!$AR$2),VLOOKUP($C63,Data_qPCR,K$3+2,FALSE),NA()),NA())</f>
        <v>1.8680056300715363E-4</v>
      </c>
      <c r="L63" s="79">
        <f ca="1">IFERROR(IF(OR($BE63=45,$BE63=45+Results!$AR$2),VLOOKUP($C63,Data_qPCR,L$3+2,FALSE),NA()),NA())</f>
        <v>1.8680056300715363E-4</v>
      </c>
      <c r="M63" s="79">
        <f ca="1">IFERROR(IF(OR($BE63=45,$BE63=45+Results!$AR$2),VLOOKUP($C63,Data_qPCR,M$3+2,FALSE),NA()),NA())</f>
        <v>1.8680056300715363E-4</v>
      </c>
      <c r="N63" s="79">
        <f ca="1">IFERROR(IF(OR($BE63=45,$BE63=45+Results!$AR$2),VLOOKUP($C63,Data_qPCR,N$3+2,FALSE),NA()),NA())</f>
        <v>1.8680056300715363E-4</v>
      </c>
      <c r="O63" s="79">
        <f ca="1">IFERROR(IF(OR($BE63=45,$BE63=45+Results!$AR$2),VLOOKUP($C63,Data_qPCR,O$3+2,FALSE),NA()),NA())</f>
        <v>1.8680056300715363E-4</v>
      </c>
      <c r="P63" s="79">
        <f ca="1">IFERROR(IF(OR($BE63=45,$BE63=45+Results!$AR$2),VLOOKUP($C63,Data_qPCR,P$3+2,FALSE),NA()),NA())</f>
        <v>1.8680056300715363E-4</v>
      </c>
      <c r="Q63" s="79">
        <f ca="1">IFERROR(IF(OR($BE63=45,$BE63=45+Results!$AR$2),VLOOKUP($C63,Data_qPCR,Q$3+2,FALSE),NA()),NA())</f>
        <v>1.8680056300715363E-4</v>
      </c>
      <c r="R63" s="79">
        <f ca="1">IFERROR(IF(OR($BE63=45,$BE63=45+Results!$AR$2),VLOOKUP($C63,Data_qPCR,R$3+2,FALSE),NA()),NA())</f>
        <v>1.8680056300715363E-4</v>
      </c>
      <c r="S63" s="79">
        <f ca="1">IFERROR(IF(OR($BE63=45,$BE63=45+Results!$AR$2),VLOOKUP($C63,Data_qPCR,S$3+2,FALSE),NA()),NA())</f>
        <v>1.8680056300715363E-4</v>
      </c>
      <c r="T63" s="79">
        <f ca="1">IFERROR(IF(OR($BE63=45,$BE63=45+Results!$AR$2),VLOOKUP($C63,Data_qPCR,T$3+2,FALSE),NA()),NA())</f>
        <v>1.8680056300715363E-4</v>
      </c>
      <c r="U63" s="79">
        <f ca="1">IFERROR(IF(OR($BE63=45,$BE63=45+Results!$AR$2),VLOOKUP($C63,Data_qPCR,U$3+2,FALSE),NA()),NA())</f>
        <v>1.8680056300715363E-4</v>
      </c>
      <c r="V63" s="79">
        <f ca="1">IFERROR(IF(OR($BE63=45,$BE63=45+Results!$AR$2),VLOOKUP($C63,Data_qPCR,V$3+2,FALSE),NA()),NA())</f>
        <v>1.8680056300715363E-4</v>
      </c>
      <c r="W63" s="79">
        <f ca="1">IFERROR(IF(OR($BE63=45,$BE63=45+Results!$AR$2),VLOOKUP($C63,Data_qPCR,W$3+2,FALSE),NA()),NA())</f>
        <v>1.8680056300715363E-4</v>
      </c>
      <c r="X63" s="79">
        <f ca="1">IFERROR(IF(OR($BE63=45,$BE63=45+Results!$AR$2),VLOOKUP($C63,Data_qPCR,X$3+2,FALSE),NA()),NA())</f>
        <v>1.8680056300715363E-4</v>
      </c>
      <c r="Y63" s="79">
        <f ca="1">IFERROR(IF(OR($BE63=45,$BE63=45+Results!$AR$2),VLOOKUP($C63,Data_qPCR,Y$3+2,FALSE),NA()),NA())</f>
        <v>1.8680056300715363E-4</v>
      </c>
      <c r="Z63" s="79">
        <f ca="1">IFERROR(IF(OR($BE63=45,$BE63=45+Results!$AR$2),VLOOKUP($C63,Data_qPCR,Z$3+2,FALSE),NA()),NA())</f>
        <v>1.8680056300715363E-4</v>
      </c>
      <c r="AA63" s="79">
        <f ca="1">IFERROR(IF(OR($BE63=45,$BE63=45+Results!$AR$2),VLOOKUP($C63,Data_qPCR,AA$3+2,FALSE),NA()),NA())</f>
        <v>1.8680056300715363E-4</v>
      </c>
      <c r="AB63" s="79">
        <f ca="1">IFERROR(IF(OR($BE63=45,$BE63=45+Results!$AR$2),VLOOKUP($C63,Data_qPCR,AB$3+2,FALSE),NA()),NA())</f>
        <v>1.8680056300715363E-4</v>
      </c>
      <c r="AC63" s="79">
        <f ca="1">IFERROR(IF(OR($BE63=45,$BE63=45+Results!$AR$2),VLOOKUP($C63,Data_qPCR,AC$3+2,FALSE),NA()),NA())</f>
        <v>1.6793320127362777E-3</v>
      </c>
      <c r="AD63" s="79">
        <f ca="1">IFERROR(IF(OR($BE63=45,$BE63=45+Results!$AR$2),VLOOKUP($C63,Data_qPCR,AD$3+2,FALSE),NA()),NA())</f>
        <v>6.0760227457834423E-3</v>
      </c>
      <c r="AE63" s="79">
        <f ca="1">IFERROR(IF(OR($BE63=45,$BE63=45+Results!$AR$2),VLOOKUP($C63,Data_qPCR,AE$3+2,FALSE),NA()),NA())</f>
        <v>1.3625864678888338E-2</v>
      </c>
      <c r="AF63" s="79">
        <f ca="1">IFERROR(IF(OR($BE63=45,$BE63=45+Results!$AR$2),VLOOKUP($C63,Data_qPCR,AF$3+2,FALSE),NA()),NA())</f>
        <v>2.9530441303874104E-2</v>
      </c>
      <c r="AG63" s="79">
        <f ca="1">IFERROR(IF(OR($BE63=45,$BE63=45+Results!$AR$2),VLOOKUP($C63,Data_qPCR,AG$3+2,FALSE),NA()),NA())</f>
        <v>6.0124841196399048E-2</v>
      </c>
      <c r="AH63" s="79">
        <f ca="1">IFERROR(IF(OR($BE63=45,$BE63=45+Results!$AR$2),VLOOKUP($C63,Data_qPCR,AH$3+2,FALSE),NA()),NA())</f>
        <v>0.11568934609572792</v>
      </c>
      <c r="AI63" s="79">
        <f ca="1">IFERROR(IF(OR($BE63=45,$BE63=45+Results!$AR$2),VLOOKUP($C63,Data_qPCR,AI$3+2,FALSE),NA()),NA())</f>
        <v>0.20908726235829925</v>
      </c>
      <c r="AJ63" s="79">
        <f ca="1">IFERROR(IF(OR($BE63=45,$BE63=45+Results!$AR$2),VLOOKUP($C63,Data_qPCR,AJ$3+2,FALSE),NA()),NA())</f>
        <v>0.34673238758638997</v>
      </c>
      <c r="AK63" s="79">
        <f ca="1">IFERROR(IF(OR($BE63=45,$BE63=45+Results!$AR$2),VLOOKUP($C63,Data_qPCR,AK$3+2,FALSE),NA()),NA())</f>
        <v>0.51068236517343069</v>
      </c>
      <c r="AL63" s="79">
        <f ca="1">IFERROR(IF(OR($BE63=45,$BE63=45+Results!$AR$2),VLOOKUP($C63,Data_qPCR,AL$3+2,FALSE),NA()),NA())</f>
        <v>0.67168165173949457</v>
      </c>
      <c r="AM63" s="79">
        <f ca="1">IFERROR(IF(OR($BE63=45,$BE63=45+Results!$AR$2),VLOOKUP($C63,Data_qPCR,AM$3+2,FALSE),NA()),NA())</f>
        <v>0.79941811394958529</v>
      </c>
      <c r="AN63" s="79">
        <f ca="1">IFERROR(IF(OR($BE63=45,$BE63=45+Results!$AR$2),VLOOKUP($C63,Data_qPCR,AN$3+2,FALSE),NA()),NA())</f>
        <v>0.88603349718579405</v>
      </c>
      <c r="AO63" s="79">
        <f ca="1">IFERROR(IF(OR($BE63=45,$BE63=45+Results!$AR$2),VLOOKUP($C63,Data_qPCR,AO$3+2,FALSE),NA()),NA())</f>
        <v>0.93642915590370324</v>
      </c>
      <c r="AP63" s="79">
        <f ca="1">IFERROR(IF(OR($BE63=45,$BE63=45+Results!$AR$2),VLOOKUP($C63,Data_qPCR,AP$3+2,FALSE),NA()),NA())</f>
        <v>0.96443359996410649</v>
      </c>
      <c r="AQ63" s="79">
        <f ca="1">IFERROR(IF(OR($BE63=45,$BE63=45+Results!$AR$2),VLOOKUP($C63,Data_qPCR,AQ$3+2,FALSE),NA()),NA())</f>
        <v>0.98164408332288078</v>
      </c>
      <c r="AR63" s="79">
        <f ca="1">IFERROR(IF(OR($BE63=45,$BE63=45+Results!$AR$2),VLOOKUP($C63,Data_qPCR,AR$3+2,FALSE),NA()),NA())</f>
        <v>0.99430074459450424</v>
      </c>
      <c r="AS63" s="79">
        <f ca="1">IFERROR(IF(OR($BE63=45,$BE63=45+Results!$AR$2),VLOOKUP($C63,Data_qPCR,AS$3+2,FALSE),NA()),NA())</f>
        <v>1</v>
      </c>
      <c r="AT63" s="79" t="e">
        <f ca="1">IFERROR(IF(OR($BE63=45,$BE63=45+Results!$AR$2),VLOOKUP($C63,Data_qPCR,AT$3+2,FALSE),NA()),NA())</f>
        <v>#N/A</v>
      </c>
      <c r="AU63" s="79" t="e">
        <f ca="1">IFERROR(IF(OR($BE63=45,$BE63=45+Results!$AR$2),VLOOKUP($C63,Data_qPCR,AU$3+2,FALSE),NA()),NA())</f>
        <v>#N/A</v>
      </c>
      <c r="AV63" s="79" t="e">
        <f ca="1">IFERROR(IF(OR($BE63=45,$BE63=45+Results!$AR$2),VLOOKUP($C63,Data_qPCR,AV$3+2,FALSE),NA()),NA())</f>
        <v>#N/A</v>
      </c>
      <c r="AW63" s="79" t="e">
        <f ca="1">IFERROR(IF(OR($BE63=45,$BE63=45+Results!$AR$2),VLOOKUP($C63,Data_qPCR,AW$3+2,FALSE),NA()),NA())</f>
        <v>#N/A</v>
      </c>
      <c r="AX63" s="79" t="e">
        <f ca="1">IFERROR(IF(OR($BE63=45,$BE63=45+Results!$AR$2),VLOOKUP($C63,Data_qPCR,AX$3+2,FALSE),NA()),NA())</f>
        <v>#N/A</v>
      </c>
      <c r="AY63" s="79" t="e">
        <f ca="1">IFERROR(IF(OR($BE63=45,$BE63=45+Results!$AR$2),VLOOKUP($C63,Data_qPCR,AY$3+2,FALSE),NA()),NA())</f>
        <v>#N/A</v>
      </c>
      <c r="AZ63" s="79" t="e">
        <f ca="1">IFERROR(IF(OR($BE63=45,$BE63=45+Results!$AR$2),VLOOKUP($C63,Data_qPCR,AZ$3+2,FALSE),NA()),NA())</f>
        <v>#N/A</v>
      </c>
      <c r="BA63" s="79" t="e">
        <f ca="1">IFERROR(IF(OR($BE63=45,$BE63=45+Results!$AR$2),VLOOKUP($C63,Data_qPCR,BA$3+2,FALSE),NA()),NA())</f>
        <v>#N/A</v>
      </c>
      <c r="BB63" s="79" t="e">
        <f ca="1">IFERROR(IF(OR($BE63=45,$BE63=45+Results!$AR$2),VLOOKUP($C63,Data_qPCR,BB$3+2,FALSE),NA()),NA())</f>
        <v>#N/A</v>
      </c>
      <c r="BC63" s="79" t="e">
        <f ca="1">IFERROR(IF(OR($BE63=45,$BE63=45+Results!$AR$2),VLOOKUP($C63,Data_qPCR,BC$3+2,FALSE),NA()),NA())</f>
        <v>#N/A</v>
      </c>
      <c r="BD63" s="79" t="str">
        <f t="shared" ca="1" si="6"/>
        <v/>
      </c>
      <c r="BE63">
        <f ca="1">IFERROR(IF(LEFT(C63,1)+0=Results!$C$4,INDEX(Results!$AM$8:$BJ$23,CODE(RIGHT(LEFT(C63,2),1))-64,RIGHT(C63,LEN(C63)-2)+0),IF(Results!$AL$7=2,2,45)),"")</f>
        <v>45</v>
      </c>
      <c r="BF63">
        <f t="shared" ca="1" si="5"/>
        <v>10408</v>
      </c>
      <c r="BG63" s="104">
        <f ca="1">IFERROR(IF(LEFT(C63,1)+0=Results!$C$4,INDEX(Results!$CK$8:$DH$23,CODE(RIGHT(LEFT(C63,2),1))-64,RIGHT(C63,LEN(C63)-2)+0),IF(Results!$AL$7=2,2,45)),"")</f>
        <v>0</v>
      </c>
    </row>
    <row r="64" spans="1:59" x14ac:dyDescent="0.25">
      <c r="A64">
        <f t="shared" ca="1" si="0"/>
        <v>61</v>
      </c>
      <c r="B64">
        <v>61</v>
      </c>
      <c r="C64" t="str">
        <f t="shared" ca="1" si="2"/>
        <v>1E8</v>
      </c>
      <c r="D64" t="str">
        <f t="shared" ca="1" si="3"/>
        <v>3B_Rpon2</v>
      </c>
      <c r="E64" s="268" t="str">
        <f t="shared" ca="1" si="4"/>
        <v>1E8-3B_Rpon2</v>
      </c>
      <c r="F64" s="79">
        <f ca="1">IFERROR(IF(OR($BE64=45,$BE64=45+Results!$AR$2),VLOOKUP($C64,Data_qPCR,F$3+2,FALSE),NA()),NA())</f>
        <v>2.436669552308103E-4</v>
      </c>
      <c r="G64" s="79">
        <f ca="1">IFERROR(IF(OR($BE64=45,$BE64=45+Results!$AR$2),VLOOKUP($C64,Data_qPCR,G$3+2,FALSE),NA()),NA())</f>
        <v>2.436669552308103E-4</v>
      </c>
      <c r="H64" s="79">
        <f ca="1">IFERROR(IF(OR($BE64=45,$BE64=45+Results!$AR$2),VLOOKUP($C64,Data_qPCR,H$3+2,FALSE),NA()),NA())</f>
        <v>2.436669552308103E-4</v>
      </c>
      <c r="I64" s="79">
        <f ca="1">IFERROR(IF(OR($BE64=45,$BE64=45+Results!$AR$2),VLOOKUP($C64,Data_qPCR,I$3+2,FALSE),NA()),NA())</f>
        <v>2.436669552308103E-4</v>
      </c>
      <c r="J64" s="79">
        <f ca="1">IFERROR(IF(OR($BE64=45,$BE64=45+Results!$AR$2),VLOOKUP($C64,Data_qPCR,J$3+2,FALSE),NA()),NA())</f>
        <v>2.436669552308103E-4</v>
      </c>
      <c r="K64" s="79">
        <f ca="1">IFERROR(IF(OR($BE64=45,$BE64=45+Results!$AR$2),VLOOKUP($C64,Data_qPCR,K$3+2,FALSE),NA()),NA())</f>
        <v>2.436669552308103E-4</v>
      </c>
      <c r="L64" s="79">
        <f ca="1">IFERROR(IF(OR($BE64=45,$BE64=45+Results!$AR$2),VLOOKUP($C64,Data_qPCR,L$3+2,FALSE),NA()),NA())</f>
        <v>2.436669552308103E-4</v>
      </c>
      <c r="M64" s="79">
        <f ca="1">IFERROR(IF(OR($BE64=45,$BE64=45+Results!$AR$2),VLOOKUP($C64,Data_qPCR,M$3+2,FALSE),NA()),NA())</f>
        <v>2.436669552308103E-4</v>
      </c>
      <c r="N64" s="79">
        <f ca="1">IFERROR(IF(OR($BE64=45,$BE64=45+Results!$AR$2),VLOOKUP($C64,Data_qPCR,N$3+2,FALSE),NA()),NA())</f>
        <v>2.436669552308103E-4</v>
      </c>
      <c r="O64" s="79">
        <f ca="1">IFERROR(IF(OR($BE64=45,$BE64=45+Results!$AR$2),VLOOKUP($C64,Data_qPCR,O$3+2,FALSE),NA()),NA())</f>
        <v>2.436669552308103E-4</v>
      </c>
      <c r="P64" s="79">
        <f ca="1">IFERROR(IF(OR($BE64=45,$BE64=45+Results!$AR$2),VLOOKUP($C64,Data_qPCR,P$3+2,FALSE),NA()),NA())</f>
        <v>2.436669552308103E-4</v>
      </c>
      <c r="Q64" s="79">
        <f ca="1">IFERROR(IF(OR($BE64=45,$BE64=45+Results!$AR$2),VLOOKUP($C64,Data_qPCR,Q$3+2,FALSE),NA()),NA())</f>
        <v>2.436669552308103E-4</v>
      </c>
      <c r="R64" s="79">
        <f ca="1">IFERROR(IF(OR($BE64=45,$BE64=45+Results!$AR$2),VLOOKUP($C64,Data_qPCR,R$3+2,FALSE),NA()),NA())</f>
        <v>2.436669552308103E-4</v>
      </c>
      <c r="S64" s="79">
        <f ca="1">IFERROR(IF(OR($BE64=45,$BE64=45+Results!$AR$2),VLOOKUP($C64,Data_qPCR,S$3+2,FALSE),NA()),NA())</f>
        <v>2.436669552308103E-4</v>
      </c>
      <c r="T64" s="79">
        <f ca="1">IFERROR(IF(OR($BE64=45,$BE64=45+Results!$AR$2),VLOOKUP($C64,Data_qPCR,T$3+2,FALSE),NA()),NA())</f>
        <v>2.436669552308103E-4</v>
      </c>
      <c r="U64" s="79">
        <f ca="1">IFERROR(IF(OR($BE64=45,$BE64=45+Results!$AR$2),VLOOKUP($C64,Data_qPCR,U$3+2,FALSE),NA()),NA())</f>
        <v>2.436669552308103E-4</v>
      </c>
      <c r="V64" s="79">
        <f ca="1">IFERROR(IF(OR($BE64=45,$BE64=45+Results!$AR$2),VLOOKUP($C64,Data_qPCR,V$3+2,FALSE),NA()),NA())</f>
        <v>2.436669552308103E-4</v>
      </c>
      <c r="W64" s="79">
        <f ca="1">IFERROR(IF(OR($BE64=45,$BE64=45+Results!$AR$2),VLOOKUP($C64,Data_qPCR,W$3+2,FALSE),NA()),NA())</f>
        <v>2.436669552308103E-4</v>
      </c>
      <c r="X64" s="79">
        <f ca="1">IFERROR(IF(OR($BE64=45,$BE64=45+Results!$AR$2),VLOOKUP($C64,Data_qPCR,X$3+2,FALSE),NA()),NA())</f>
        <v>2.436669552308103E-4</v>
      </c>
      <c r="Y64" s="79">
        <f ca="1">IFERROR(IF(OR($BE64=45,$BE64=45+Results!$AR$2),VLOOKUP($C64,Data_qPCR,Y$3+2,FALSE),NA()),NA())</f>
        <v>2.436669552308103E-4</v>
      </c>
      <c r="Z64" s="79">
        <f ca="1">IFERROR(IF(OR($BE64=45,$BE64=45+Results!$AR$2),VLOOKUP($C64,Data_qPCR,Z$3+2,FALSE),NA()),NA())</f>
        <v>2.436669552308103E-4</v>
      </c>
      <c r="AA64" s="79">
        <f ca="1">IFERROR(IF(OR($BE64=45,$BE64=45+Results!$AR$2),VLOOKUP($C64,Data_qPCR,AA$3+2,FALSE),NA()),NA())</f>
        <v>2.436669552308103E-4</v>
      </c>
      <c r="AB64" s="79">
        <f ca="1">IFERROR(IF(OR($BE64=45,$BE64=45+Results!$AR$2),VLOOKUP($C64,Data_qPCR,AB$3+2,FALSE),NA()),NA())</f>
        <v>2.436669552308103E-4</v>
      </c>
      <c r="AC64" s="79">
        <f ca="1">IFERROR(IF(OR($BE64=45,$BE64=45+Results!$AR$2),VLOOKUP($C64,Data_qPCR,AC$3+2,FALSE),NA()),NA())</f>
        <v>2.436669552308103E-4</v>
      </c>
      <c r="AD64" s="79">
        <f ca="1">IFERROR(IF(OR($BE64=45,$BE64=45+Results!$AR$2),VLOOKUP($C64,Data_qPCR,AD$3+2,FALSE),NA()),NA())</f>
        <v>5.932492364894338E-3</v>
      </c>
      <c r="AE64" s="79">
        <f ca="1">IFERROR(IF(OR($BE64=45,$BE64=45+Results!$AR$2),VLOOKUP($C64,Data_qPCR,AE$3+2,FALSE),NA()),NA())</f>
        <v>1.7860236610686975E-2</v>
      </c>
      <c r="AF64" s="79">
        <f ca="1">IFERROR(IF(OR($BE64=45,$BE64=45+Results!$AR$2),VLOOKUP($C64,Data_qPCR,AF$3+2,FALSE),NA()),NA())</f>
        <v>3.9603012701834854E-2</v>
      </c>
      <c r="AG64" s="79">
        <f ca="1">IFERROR(IF(OR($BE64=45,$BE64=45+Results!$AR$2),VLOOKUP($C64,Data_qPCR,AG$3+2,FALSE),NA()),NA())</f>
        <v>7.8766886346491538E-2</v>
      </c>
      <c r="AH64" s="79">
        <f ca="1">IFERROR(IF(OR($BE64=45,$BE64=45+Results!$AR$2),VLOOKUP($C64,Data_qPCR,AH$3+2,FALSE),NA()),NA())</f>
        <v>0.14768104164334916</v>
      </c>
      <c r="AI64" s="79">
        <f ca="1">IFERROR(IF(OR($BE64=45,$BE64=45+Results!$AR$2),VLOOKUP($C64,Data_qPCR,AI$3+2,FALSE),NA()),NA())</f>
        <v>0.25697951634540411</v>
      </c>
      <c r="AJ64" s="79">
        <f ca="1">IFERROR(IF(OR($BE64=45,$BE64=45+Results!$AR$2),VLOOKUP($C64,Data_qPCR,AJ$3+2,FALSE),NA()),NA())</f>
        <v>0.40283453890422172</v>
      </c>
      <c r="AK64" s="79">
        <f ca="1">IFERROR(IF(OR($BE64=45,$BE64=45+Results!$AR$2),VLOOKUP($C64,Data_qPCR,AK$3+2,FALSE),NA()),NA())</f>
        <v>0.56144300313387285</v>
      </c>
      <c r="AL64" s="79">
        <f ca="1">IFERROR(IF(OR($BE64=45,$BE64=45+Results!$AR$2),VLOOKUP($C64,Data_qPCR,AL$3+2,FALSE),NA()),NA())</f>
        <v>0.70457523549075296</v>
      </c>
      <c r="AM64" s="79">
        <f ca="1">IFERROR(IF(OR($BE64=45,$BE64=45+Results!$AR$2),VLOOKUP($C64,Data_qPCR,AM$3+2,FALSE),NA()),NA())</f>
        <v>0.81400236353906585</v>
      </c>
      <c r="AN64" s="79">
        <f ca="1">IFERROR(IF(OR($BE64=45,$BE64=45+Results!$AR$2),VLOOKUP($C64,Data_qPCR,AN$3+2,FALSE),NA()),NA())</f>
        <v>0.88858119288960635</v>
      </c>
      <c r="AO64" s="79">
        <f ca="1">IFERROR(IF(OR($BE64=45,$BE64=45+Results!$AR$2),VLOOKUP($C64,Data_qPCR,AO$3+2,FALSE),NA()),NA())</f>
        <v>0.9355438548993551</v>
      </c>
      <c r="AP64" s="79">
        <f ca="1">IFERROR(IF(OR($BE64=45,$BE64=45+Results!$AR$2),VLOOKUP($C64,Data_qPCR,AP$3+2,FALSE),NA()),NA())</f>
        <v>0.9648459996877109</v>
      </c>
      <c r="AQ64" s="79">
        <f ca="1">IFERROR(IF(OR($BE64=45,$BE64=45+Results!$AR$2),VLOOKUP($C64,Data_qPCR,AQ$3+2,FALSE),NA()),NA())</f>
        <v>0.98317758491682306</v>
      </c>
      <c r="AR64" s="79">
        <f ca="1">IFERROR(IF(OR($BE64=45,$BE64=45+Results!$AR$2),VLOOKUP($C64,Data_qPCR,AR$3+2,FALSE),NA()),NA())</f>
        <v>0.99516788718728544</v>
      </c>
      <c r="AS64" s="79">
        <f ca="1">IFERROR(IF(OR($BE64=45,$BE64=45+Results!$AR$2),VLOOKUP($C64,Data_qPCR,AS$3+2,FALSE),NA()),NA())</f>
        <v>1</v>
      </c>
      <c r="AT64" s="79" t="e">
        <f ca="1">IFERROR(IF(OR($BE64=45,$BE64=45+Results!$AR$2),VLOOKUP($C64,Data_qPCR,AT$3+2,FALSE),NA()),NA())</f>
        <v>#N/A</v>
      </c>
      <c r="AU64" s="79" t="e">
        <f ca="1">IFERROR(IF(OR($BE64=45,$BE64=45+Results!$AR$2),VLOOKUP($C64,Data_qPCR,AU$3+2,FALSE),NA()),NA())</f>
        <v>#N/A</v>
      </c>
      <c r="AV64" s="79" t="e">
        <f ca="1">IFERROR(IF(OR($BE64=45,$BE64=45+Results!$AR$2),VLOOKUP($C64,Data_qPCR,AV$3+2,FALSE),NA()),NA())</f>
        <v>#N/A</v>
      </c>
      <c r="AW64" s="79" t="e">
        <f ca="1">IFERROR(IF(OR($BE64=45,$BE64=45+Results!$AR$2),VLOOKUP($C64,Data_qPCR,AW$3+2,FALSE),NA()),NA())</f>
        <v>#N/A</v>
      </c>
      <c r="AX64" s="79" t="e">
        <f ca="1">IFERROR(IF(OR($BE64=45,$BE64=45+Results!$AR$2),VLOOKUP($C64,Data_qPCR,AX$3+2,FALSE),NA()),NA())</f>
        <v>#N/A</v>
      </c>
      <c r="AY64" s="79" t="e">
        <f ca="1">IFERROR(IF(OR($BE64=45,$BE64=45+Results!$AR$2),VLOOKUP($C64,Data_qPCR,AY$3+2,FALSE),NA()),NA())</f>
        <v>#N/A</v>
      </c>
      <c r="AZ64" s="79" t="e">
        <f ca="1">IFERROR(IF(OR($BE64=45,$BE64=45+Results!$AR$2),VLOOKUP($C64,Data_qPCR,AZ$3+2,FALSE),NA()),NA())</f>
        <v>#N/A</v>
      </c>
      <c r="BA64" s="79" t="e">
        <f ca="1">IFERROR(IF(OR($BE64=45,$BE64=45+Results!$AR$2),VLOOKUP($C64,Data_qPCR,BA$3+2,FALSE),NA()),NA())</f>
        <v>#N/A</v>
      </c>
      <c r="BB64" s="79" t="e">
        <f ca="1">IFERROR(IF(OR($BE64=45,$BE64=45+Results!$AR$2),VLOOKUP($C64,Data_qPCR,BB$3+2,FALSE),NA()),NA())</f>
        <v>#N/A</v>
      </c>
      <c r="BC64" s="79" t="e">
        <f ca="1">IFERROR(IF(OR($BE64=45,$BE64=45+Results!$AR$2),VLOOKUP($C64,Data_qPCR,BC$3+2,FALSE),NA()),NA())</f>
        <v>#N/A</v>
      </c>
      <c r="BD64" s="79" t="str">
        <f t="shared" ca="1" si="6"/>
        <v/>
      </c>
      <c r="BE64">
        <f ca="1">IFERROR(IF(LEFT(C64,1)+0=Results!$C$4,INDEX(Results!$AM$8:$BJ$23,CODE(RIGHT(LEFT(C64,2),1))-64,RIGHT(C64,LEN(C64)-2)+0),IF(Results!$AL$7=2,2,45)),"")</f>
        <v>45</v>
      </c>
      <c r="BF64">
        <f t="shared" ca="1" si="5"/>
        <v>10508</v>
      </c>
      <c r="BG64" s="104">
        <f ca="1">IFERROR(IF(LEFT(C64,1)+0=Results!$C$4,INDEX(Results!$CK$8:$DH$23,CODE(RIGHT(LEFT(C64,2),1))-64,RIGHT(C64,LEN(C64)-2)+0),IF(Results!$AL$7=2,2,45)),"")</f>
        <v>0</v>
      </c>
    </row>
    <row r="65" spans="1:59" x14ac:dyDescent="0.25">
      <c r="A65">
        <f t="shared" ca="1" si="0"/>
        <v>62</v>
      </c>
      <c r="B65">
        <v>62</v>
      </c>
      <c r="C65" t="str">
        <f t="shared" ca="1" si="2"/>
        <v>1F8</v>
      </c>
      <c r="D65" t="str">
        <f t="shared" ca="1" si="3"/>
        <v>3B_Rpon2</v>
      </c>
      <c r="E65" s="268" t="str">
        <f t="shared" ca="1" si="4"/>
        <v>1F8-3B_Rpon2</v>
      </c>
      <c r="F65" s="79">
        <f ca="1">IFERROR(IF(OR($BE65=45,$BE65=45+Results!$AR$2),VLOOKUP($C65,Data_qPCR,F$3+2,FALSE),NA()),NA())</f>
        <v>1.4349290700396675E-4</v>
      </c>
      <c r="G65" s="79">
        <f ca="1">IFERROR(IF(OR($BE65=45,$BE65=45+Results!$AR$2),VLOOKUP($C65,Data_qPCR,G$3+2,FALSE),NA()),NA())</f>
        <v>1.4349290700396675E-4</v>
      </c>
      <c r="H65" s="79">
        <f ca="1">IFERROR(IF(OR($BE65=45,$BE65=45+Results!$AR$2),VLOOKUP($C65,Data_qPCR,H$3+2,FALSE),NA()),NA())</f>
        <v>1.4349290700396675E-4</v>
      </c>
      <c r="I65" s="79">
        <f ca="1">IFERROR(IF(OR($BE65=45,$BE65=45+Results!$AR$2),VLOOKUP($C65,Data_qPCR,I$3+2,FALSE),NA()),NA())</f>
        <v>1.4349290700396675E-4</v>
      </c>
      <c r="J65" s="79">
        <f ca="1">IFERROR(IF(OR($BE65=45,$BE65=45+Results!$AR$2),VLOOKUP($C65,Data_qPCR,J$3+2,FALSE),NA()),NA())</f>
        <v>1.4349290700396675E-4</v>
      </c>
      <c r="K65" s="79">
        <f ca="1">IFERROR(IF(OR($BE65=45,$BE65=45+Results!$AR$2),VLOOKUP($C65,Data_qPCR,K$3+2,FALSE),NA()),NA())</f>
        <v>1.4349290700396675E-4</v>
      </c>
      <c r="L65" s="79">
        <f ca="1">IFERROR(IF(OR($BE65=45,$BE65=45+Results!$AR$2),VLOOKUP($C65,Data_qPCR,L$3+2,FALSE),NA()),NA())</f>
        <v>1.4349290700396675E-4</v>
      </c>
      <c r="M65" s="79">
        <f ca="1">IFERROR(IF(OR($BE65=45,$BE65=45+Results!$AR$2),VLOOKUP($C65,Data_qPCR,M$3+2,FALSE),NA()),NA())</f>
        <v>1.4349290700396675E-4</v>
      </c>
      <c r="N65" s="79">
        <f ca="1">IFERROR(IF(OR($BE65=45,$BE65=45+Results!$AR$2),VLOOKUP($C65,Data_qPCR,N$3+2,FALSE),NA()),NA())</f>
        <v>1.4349290700396675E-4</v>
      </c>
      <c r="O65" s="79">
        <f ca="1">IFERROR(IF(OR($BE65=45,$BE65=45+Results!$AR$2),VLOOKUP($C65,Data_qPCR,O$3+2,FALSE),NA()),NA())</f>
        <v>1.4349290700396675E-4</v>
      </c>
      <c r="P65" s="79">
        <f ca="1">IFERROR(IF(OR($BE65=45,$BE65=45+Results!$AR$2),VLOOKUP($C65,Data_qPCR,P$3+2,FALSE),NA()),NA())</f>
        <v>1.4349290700396675E-4</v>
      </c>
      <c r="Q65" s="79">
        <f ca="1">IFERROR(IF(OR($BE65=45,$BE65=45+Results!$AR$2),VLOOKUP($C65,Data_qPCR,Q$3+2,FALSE),NA()),NA())</f>
        <v>1.4349290700396675E-4</v>
      </c>
      <c r="R65" s="79">
        <f ca="1">IFERROR(IF(OR($BE65=45,$BE65=45+Results!$AR$2),VLOOKUP($C65,Data_qPCR,R$3+2,FALSE),NA()),NA())</f>
        <v>1.4349290700396675E-4</v>
      </c>
      <c r="S65" s="79">
        <f ca="1">IFERROR(IF(OR($BE65=45,$BE65=45+Results!$AR$2),VLOOKUP($C65,Data_qPCR,S$3+2,FALSE),NA()),NA())</f>
        <v>1.4349290700396675E-4</v>
      </c>
      <c r="T65" s="79">
        <f ca="1">IFERROR(IF(OR($BE65=45,$BE65=45+Results!$AR$2),VLOOKUP($C65,Data_qPCR,T$3+2,FALSE),NA()),NA())</f>
        <v>1.4349290700396675E-4</v>
      </c>
      <c r="U65" s="79">
        <f ca="1">IFERROR(IF(OR($BE65=45,$BE65=45+Results!$AR$2),VLOOKUP($C65,Data_qPCR,U$3+2,FALSE),NA()),NA())</f>
        <v>1.4349290700396675E-4</v>
      </c>
      <c r="V65" s="79">
        <f ca="1">IFERROR(IF(OR($BE65=45,$BE65=45+Results!$AR$2),VLOOKUP($C65,Data_qPCR,V$3+2,FALSE),NA()),NA())</f>
        <v>1.4349290700396675E-4</v>
      </c>
      <c r="W65" s="79">
        <f ca="1">IFERROR(IF(OR($BE65=45,$BE65=45+Results!$AR$2),VLOOKUP($C65,Data_qPCR,W$3+2,FALSE),NA()),NA())</f>
        <v>1.4349290700396675E-4</v>
      </c>
      <c r="X65" s="79">
        <f ca="1">IFERROR(IF(OR($BE65=45,$BE65=45+Results!$AR$2),VLOOKUP($C65,Data_qPCR,X$3+2,FALSE),NA()),NA())</f>
        <v>1.4349290700396675E-4</v>
      </c>
      <c r="Y65" s="79">
        <f ca="1">IFERROR(IF(OR($BE65=45,$BE65=45+Results!$AR$2),VLOOKUP($C65,Data_qPCR,Y$3+2,FALSE),NA()),NA())</f>
        <v>1.4349290700396675E-4</v>
      </c>
      <c r="Z65" s="79">
        <f ca="1">IFERROR(IF(OR($BE65=45,$BE65=45+Results!$AR$2),VLOOKUP($C65,Data_qPCR,Z$3+2,FALSE),NA()),NA())</f>
        <v>1.4349290700396675E-4</v>
      </c>
      <c r="AA65" s="79">
        <f ca="1">IFERROR(IF(OR($BE65=45,$BE65=45+Results!$AR$2),VLOOKUP($C65,Data_qPCR,AA$3+2,FALSE),NA()),NA())</f>
        <v>1.4349290700396675E-4</v>
      </c>
      <c r="AB65" s="79">
        <f ca="1">IFERROR(IF(OR($BE65=45,$BE65=45+Results!$AR$2),VLOOKUP($C65,Data_qPCR,AB$3+2,FALSE),NA()),NA())</f>
        <v>1.4349290700396675E-4</v>
      </c>
      <c r="AC65" s="79">
        <f ca="1">IFERROR(IF(OR($BE65=45,$BE65=45+Results!$AR$2),VLOOKUP($C65,Data_qPCR,AC$3+2,FALSE),NA()),NA())</f>
        <v>3.5212490765074286E-3</v>
      </c>
      <c r="AD65" s="79">
        <f ca="1">IFERROR(IF(OR($BE65=45,$BE65=45+Results!$AR$2),VLOOKUP($C65,Data_qPCR,AD$3+2,FALSE),NA()),NA())</f>
        <v>9.8549525741983002E-3</v>
      </c>
      <c r="AE65" s="79">
        <f ca="1">IFERROR(IF(OR($BE65=45,$BE65=45+Results!$AR$2),VLOOKUP($C65,Data_qPCR,AE$3+2,FALSE),NA()),NA())</f>
        <v>2.1432309422528144E-2</v>
      </c>
      <c r="AF65" s="79">
        <f ca="1">IFERROR(IF(OR($BE65=45,$BE65=45+Results!$AR$2),VLOOKUP($C65,Data_qPCR,AF$3+2,FALSE),NA()),NA())</f>
        <v>4.2601683381237411E-2</v>
      </c>
      <c r="AG65" s="79">
        <f ca="1">IFERROR(IF(OR($BE65=45,$BE65=45+Results!$AR$2),VLOOKUP($C65,Data_qPCR,AG$3+2,FALSE),NA()),NA())</f>
        <v>8.2348695912545525E-2</v>
      </c>
      <c r="AH65" s="79">
        <f ca="1">IFERROR(IF(OR($BE65=45,$BE65=45+Results!$AR$2),VLOOKUP($C65,Data_qPCR,AH$3+2,FALSE),NA()),NA())</f>
        <v>0.15221967949229989</v>
      </c>
      <c r="AI65" s="79">
        <f ca="1">IFERROR(IF(OR($BE65=45,$BE65=45+Results!$AR$2),VLOOKUP($C65,Data_qPCR,AI$3+2,FALSE),NA()),NA())</f>
        <v>0.26172115050575123</v>
      </c>
      <c r="AJ65" s="79">
        <f ca="1">IFERROR(IF(OR($BE65=45,$BE65=45+Results!$AR$2),VLOOKUP($C65,Data_qPCR,AJ$3+2,FALSE),NA()),NA())</f>
        <v>0.40594294726841712</v>
      </c>
      <c r="AK65" s="79">
        <f ca="1">IFERROR(IF(OR($BE65=45,$BE65=45+Results!$AR$2),VLOOKUP($C65,Data_qPCR,AK$3+2,FALSE),NA()),NA())</f>
        <v>0.56301941124431987</v>
      </c>
      <c r="AL65" s="79">
        <f ca="1">IFERROR(IF(OR($BE65=45,$BE65=45+Results!$AR$2),VLOOKUP($C65,Data_qPCR,AL$3+2,FALSE),NA()),NA())</f>
        <v>0.70515982451010051</v>
      </c>
      <c r="AM65" s="79">
        <f ca="1">IFERROR(IF(OR($BE65=45,$BE65=45+Results!$AR$2),VLOOKUP($C65,Data_qPCR,AM$3+2,FALSE),NA()),NA())</f>
        <v>0.8141674799903853</v>
      </c>
      <c r="AN65" s="79">
        <f ca="1">IFERROR(IF(OR($BE65=45,$BE65=45+Results!$AR$2),VLOOKUP($C65,Data_qPCR,AN$3+2,FALSE),NA()),NA())</f>
        <v>0.88867013611314616</v>
      </c>
      <c r="AO65" s="79">
        <f ca="1">IFERROR(IF(OR($BE65=45,$BE65=45+Results!$AR$2),VLOOKUP($C65,Data_qPCR,AO$3+2,FALSE),NA()),NA())</f>
        <v>0.93560705673326505</v>
      </c>
      <c r="AP65" s="79">
        <f ca="1">IFERROR(IF(OR($BE65=45,$BE65=45+Results!$AR$2),VLOOKUP($C65,Data_qPCR,AP$3+2,FALSE),NA()),NA())</f>
        <v>0.96453567254311212</v>
      </c>
      <c r="AQ65" s="79">
        <f ca="1">IFERROR(IF(OR($BE65=45,$BE65=45+Results!$AR$2),VLOOKUP($C65,Data_qPCR,AQ$3+2,FALSE),NA()),NA())</f>
        <v>0.9826760079550021</v>
      </c>
      <c r="AR65" s="79">
        <f ca="1">IFERROR(IF(OR($BE65=45,$BE65=45+Results!$AR$2),VLOOKUP($C65,Data_qPCR,AR$3+2,FALSE),NA()),NA())</f>
        <v>0.99486835539563123</v>
      </c>
      <c r="AS65" s="79">
        <f ca="1">IFERROR(IF(OR($BE65=45,$BE65=45+Results!$AR$2),VLOOKUP($C65,Data_qPCR,AS$3+2,FALSE),NA()),NA())</f>
        <v>1</v>
      </c>
      <c r="AT65" s="79" t="e">
        <f ca="1">IFERROR(IF(OR($BE65=45,$BE65=45+Results!$AR$2),VLOOKUP($C65,Data_qPCR,AT$3+2,FALSE),NA()),NA())</f>
        <v>#N/A</v>
      </c>
      <c r="AU65" s="79" t="e">
        <f ca="1">IFERROR(IF(OR($BE65=45,$BE65=45+Results!$AR$2),VLOOKUP($C65,Data_qPCR,AU$3+2,FALSE),NA()),NA())</f>
        <v>#N/A</v>
      </c>
      <c r="AV65" s="79" t="e">
        <f ca="1">IFERROR(IF(OR($BE65=45,$BE65=45+Results!$AR$2),VLOOKUP($C65,Data_qPCR,AV$3+2,FALSE),NA()),NA())</f>
        <v>#N/A</v>
      </c>
      <c r="AW65" s="79" t="e">
        <f ca="1">IFERROR(IF(OR($BE65=45,$BE65=45+Results!$AR$2),VLOOKUP($C65,Data_qPCR,AW$3+2,FALSE),NA()),NA())</f>
        <v>#N/A</v>
      </c>
      <c r="AX65" s="79" t="e">
        <f ca="1">IFERROR(IF(OR($BE65=45,$BE65=45+Results!$AR$2),VLOOKUP($C65,Data_qPCR,AX$3+2,FALSE),NA()),NA())</f>
        <v>#N/A</v>
      </c>
      <c r="AY65" s="79" t="e">
        <f ca="1">IFERROR(IF(OR($BE65=45,$BE65=45+Results!$AR$2),VLOOKUP($C65,Data_qPCR,AY$3+2,FALSE),NA()),NA())</f>
        <v>#N/A</v>
      </c>
      <c r="AZ65" s="79" t="e">
        <f ca="1">IFERROR(IF(OR($BE65=45,$BE65=45+Results!$AR$2),VLOOKUP($C65,Data_qPCR,AZ$3+2,FALSE),NA()),NA())</f>
        <v>#N/A</v>
      </c>
      <c r="BA65" s="79" t="e">
        <f ca="1">IFERROR(IF(OR($BE65=45,$BE65=45+Results!$AR$2),VLOOKUP($C65,Data_qPCR,BA$3+2,FALSE),NA()),NA())</f>
        <v>#N/A</v>
      </c>
      <c r="BB65" s="79" t="e">
        <f ca="1">IFERROR(IF(OR($BE65=45,$BE65=45+Results!$AR$2),VLOOKUP($C65,Data_qPCR,BB$3+2,FALSE),NA()),NA())</f>
        <v>#N/A</v>
      </c>
      <c r="BC65" s="79" t="e">
        <f ca="1">IFERROR(IF(OR($BE65=45,$BE65=45+Results!$AR$2),VLOOKUP($C65,Data_qPCR,BC$3+2,FALSE),NA()),NA())</f>
        <v>#N/A</v>
      </c>
      <c r="BD65" s="79" t="str">
        <f t="shared" ca="1" si="6"/>
        <v/>
      </c>
      <c r="BE65">
        <f ca="1">IFERROR(IF(LEFT(C65,1)+0=Results!$C$4,INDEX(Results!$AM$8:$BJ$23,CODE(RIGHT(LEFT(C65,2),1))-64,RIGHT(C65,LEN(C65)-2)+0),IF(Results!$AL$7=2,2,45)),"")</f>
        <v>45</v>
      </c>
      <c r="BF65">
        <f t="shared" ca="1" si="5"/>
        <v>10608</v>
      </c>
      <c r="BG65" s="104">
        <f ca="1">IFERROR(IF(LEFT(C65,1)+0=Results!$C$4,INDEX(Results!$CK$8:$DH$23,CODE(RIGHT(LEFT(C65,2),1))-64,RIGHT(C65,LEN(C65)-2)+0),IF(Results!$AL$7=2,2,45)),"")</f>
        <v>0</v>
      </c>
    </row>
    <row r="66" spans="1:59" x14ac:dyDescent="0.25">
      <c r="A66">
        <f t="shared" ca="1" si="0"/>
        <v>63</v>
      </c>
      <c r="B66">
        <v>63</v>
      </c>
      <c r="C66" t="str">
        <f t="shared" ca="1" si="2"/>
        <v>1G8</v>
      </c>
      <c r="D66" t="str">
        <f t="shared" ca="1" si="3"/>
        <v>3B_ParA</v>
      </c>
      <c r="E66" s="268" t="str">
        <f t="shared" ca="1" si="4"/>
        <v>1G8-3B_ParA</v>
      </c>
      <c r="F66" s="79">
        <f ca="1">IFERROR(IF(OR($BE66=45,$BE66=45+Results!$AR$2),VLOOKUP($C66,Data_qPCR,F$3+2,FALSE),NA()),NA())</f>
        <v>4.5794673031619216E-4</v>
      </c>
      <c r="G66" s="79">
        <f ca="1">IFERROR(IF(OR($BE66=45,$BE66=45+Results!$AR$2),VLOOKUP($C66,Data_qPCR,G$3+2,FALSE),NA()),NA())</f>
        <v>4.5794673031619216E-4</v>
      </c>
      <c r="H66" s="79">
        <f ca="1">IFERROR(IF(OR($BE66=45,$BE66=45+Results!$AR$2),VLOOKUP($C66,Data_qPCR,H$3+2,FALSE),NA()),NA())</f>
        <v>4.5794673031619216E-4</v>
      </c>
      <c r="I66" s="79">
        <f ca="1">IFERROR(IF(OR($BE66=45,$BE66=45+Results!$AR$2),VLOOKUP($C66,Data_qPCR,I$3+2,FALSE),NA()),NA())</f>
        <v>4.5794673031619216E-4</v>
      </c>
      <c r="J66" s="79">
        <f ca="1">IFERROR(IF(OR($BE66=45,$BE66=45+Results!$AR$2),VLOOKUP($C66,Data_qPCR,J$3+2,FALSE),NA()),NA())</f>
        <v>4.5794673031619216E-4</v>
      </c>
      <c r="K66" s="79">
        <f ca="1">IFERROR(IF(OR($BE66=45,$BE66=45+Results!$AR$2),VLOOKUP($C66,Data_qPCR,K$3+2,FALSE),NA()),NA())</f>
        <v>4.5794673031619216E-4</v>
      </c>
      <c r="L66" s="79">
        <f ca="1">IFERROR(IF(OR($BE66=45,$BE66=45+Results!$AR$2),VLOOKUP($C66,Data_qPCR,L$3+2,FALSE),NA()),NA())</f>
        <v>4.5794673031619216E-4</v>
      </c>
      <c r="M66" s="79">
        <f ca="1">IFERROR(IF(OR($BE66=45,$BE66=45+Results!$AR$2),VLOOKUP($C66,Data_qPCR,M$3+2,FALSE),NA()),NA())</f>
        <v>4.5794673031619216E-4</v>
      </c>
      <c r="N66" s="79">
        <f ca="1">IFERROR(IF(OR($BE66=45,$BE66=45+Results!$AR$2),VLOOKUP($C66,Data_qPCR,N$3+2,FALSE),NA()),NA())</f>
        <v>4.5794673031619216E-4</v>
      </c>
      <c r="O66" s="79">
        <f ca="1">IFERROR(IF(OR($BE66=45,$BE66=45+Results!$AR$2),VLOOKUP($C66,Data_qPCR,O$3+2,FALSE),NA()),NA())</f>
        <v>4.5794673031619216E-4</v>
      </c>
      <c r="P66" s="79">
        <f ca="1">IFERROR(IF(OR($BE66=45,$BE66=45+Results!$AR$2),VLOOKUP($C66,Data_qPCR,P$3+2,FALSE),NA()),NA())</f>
        <v>4.5794673031619216E-4</v>
      </c>
      <c r="Q66" s="79">
        <f ca="1">IFERROR(IF(OR($BE66=45,$BE66=45+Results!$AR$2),VLOOKUP($C66,Data_qPCR,Q$3+2,FALSE),NA()),NA())</f>
        <v>4.5794673031619216E-4</v>
      </c>
      <c r="R66" s="79">
        <f ca="1">IFERROR(IF(OR($BE66=45,$BE66=45+Results!$AR$2),VLOOKUP($C66,Data_qPCR,R$3+2,FALSE),NA()),NA())</f>
        <v>4.5794673031619216E-4</v>
      </c>
      <c r="S66" s="79">
        <f ca="1">IFERROR(IF(OR($BE66=45,$BE66=45+Results!$AR$2),VLOOKUP($C66,Data_qPCR,S$3+2,FALSE),NA()),NA())</f>
        <v>4.5794673031619216E-4</v>
      </c>
      <c r="T66" s="79">
        <f ca="1">IFERROR(IF(OR($BE66=45,$BE66=45+Results!$AR$2),VLOOKUP($C66,Data_qPCR,T$3+2,FALSE),NA()),NA())</f>
        <v>4.5794673031619216E-4</v>
      </c>
      <c r="U66" s="79">
        <f ca="1">IFERROR(IF(OR($BE66=45,$BE66=45+Results!$AR$2),VLOOKUP($C66,Data_qPCR,U$3+2,FALSE),NA()),NA())</f>
        <v>4.5794673031619216E-4</v>
      </c>
      <c r="V66" s="79">
        <f ca="1">IFERROR(IF(OR($BE66=45,$BE66=45+Results!$AR$2),VLOOKUP($C66,Data_qPCR,V$3+2,FALSE),NA()),NA())</f>
        <v>4.5794673031619216E-4</v>
      </c>
      <c r="W66" s="79">
        <f ca="1">IFERROR(IF(OR($BE66=45,$BE66=45+Results!$AR$2),VLOOKUP($C66,Data_qPCR,W$3+2,FALSE),NA()),NA())</f>
        <v>4.5794673031619216E-4</v>
      </c>
      <c r="X66" s="79">
        <f ca="1">IFERROR(IF(OR($BE66=45,$BE66=45+Results!$AR$2),VLOOKUP($C66,Data_qPCR,X$3+2,FALSE),NA()),NA())</f>
        <v>4.5794673031619216E-4</v>
      </c>
      <c r="Y66" s="79">
        <f ca="1">IFERROR(IF(OR($BE66=45,$BE66=45+Results!$AR$2),VLOOKUP($C66,Data_qPCR,Y$3+2,FALSE),NA()),NA())</f>
        <v>4.5794673031619216E-4</v>
      </c>
      <c r="Z66" s="79">
        <f ca="1">IFERROR(IF(OR($BE66=45,$BE66=45+Results!$AR$2),VLOOKUP($C66,Data_qPCR,Z$3+2,FALSE),NA()),NA())</f>
        <v>4.5794673031619216E-4</v>
      </c>
      <c r="AA66" s="79">
        <f ca="1">IFERROR(IF(OR($BE66=45,$BE66=45+Results!$AR$2),VLOOKUP($C66,Data_qPCR,AA$3+2,FALSE),NA()),NA())</f>
        <v>1.5696287852308634E-3</v>
      </c>
      <c r="AB66" s="79">
        <f ca="1">IFERROR(IF(OR($BE66=45,$BE66=45+Results!$AR$2),VLOOKUP($C66,Data_qPCR,AB$3+2,FALSE),NA()),NA())</f>
        <v>5.711784513206415E-3</v>
      </c>
      <c r="AC66" s="79">
        <f ca="1">IFERROR(IF(OR($BE66=45,$BE66=45+Results!$AR$2),VLOOKUP($C66,Data_qPCR,AC$3+2,FALSE),NA()),NA())</f>
        <v>1.3128069156582904E-2</v>
      </c>
      <c r="AD66" s="79">
        <f ca="1">IFERROR(IF(OR($BE66=45,$BE66=45+Results!$AR$2),VLOOKUP($C66,Data_qPCR,AD$3+2,FALSE),NA()),NA())</f>
        <v>2.6457930894539839E-2</v>
      </c>
      <c r="AE66" s="79">
        <f ca="1">IFERROR(IF(OR($BE66=45,$BE66=45+Results!$AR$2),VLOOKUP($C66,Data_qPCR,AE$3+2,FALSE),NA()),NA())</f>
        <v>5.1620684519627272E-2</v>
      </c>
      <c r="AF66" s="79">
        <f ca="1">IFERROR(IF(OR($BE66=45,$BE66=45+Results!$AR$2),VLOOKUP($C66,Data_qPCR,AF$3+2,FALSE),NA()),NA())</f>
        <v>9.6619430520576102E-2</v>
      </c>
      <c r="AG66" s="79">
        <f ca="1">IFERROR(IF(OR($BE66=45,$BE66=45+Results!$AR$2),VLOOKUP($C66,Data_qPCR,AG$3+2,FALSE),NA()),NA())</f>
        <v>0.1718749030368367</v>
      </c>
      <c r="AH66" s="79">
        <f ca="1">IFERROR(IF(OR($BE66=45,$BE66=45+Results!$AR$2),VLOOKUP($C66,Data_qPCR,AH$3+2,FALSE),NA()),NA())</f>
        <v>0.28630755165983734</v>
      </c>
      <c r="AI66" s="79">
        <f ca="1">IFERROR(IF(OR($BE66=45,$BE66=45+Results!$AR$2),VLOOKUP($C66,Data_qPCR,AI$3+2,FALSE),NA()),NA())</f>
        <v>0.43284255315102516</v>
      </c>
      <c r="AJ66" s="79">
        <f ca="1">IFERROR(IF(OR($BE66=45,$BE66=45+Results!$AR$2),VLOOKUP($C66,Data_qPCR,AJ$3+2,FALSE),NA()),NA())</f>
        <v>0.58858603562750134</v>
      </c>
      <c r="AK66" s="79">
        <f ca="1">IFERROR(IF(OR($BE66=45,$BE66=45+Results!$AR$2),VLOOKUP($C66,Data_qPCR,AK$3+2,FALSE),NA()),NA())</f>
        <v>0.72629171422237637</v>
      </c>
      <c r="AL66" s="79">
        <f ca="1">IFERROR(IF(OR($BE66=45,$BE66=45+Results!$AR$2),VLOOKUP($C66,Data_qPCR,AL$3+2,FALSE),NA()),NA())</f>
        <v>0.82998578013902202</v>
      </c>
      <c r="AM66" s="79">
        <f ca="1">IFERROR(IF(OR($BE66=45,$BE66=45+Results!$AR$2),VLOOKUP($C66,Data_qPCR,AM$3+2,FALSE),NA()),NA())</f>
        <v>0.89938672353438742</v>
      </c>
      <c r="AN66" s="79">
        <f ca="1">IFERROR(IF(OR($BE66=45,$BE66=45+Results!$AR$2),VLOOKUP($C66,Data_qPCR,AN$3+2,FALSE),NA()),NA())</f>
        <v>0.9410022227936885</v>
      </c>
      <c r="AO66" s="79">
        <f ca="1">IFERROR(IF(OR($BE66=45,$BE66=45+Results!$AR$2),VLOOKUP($C66,Data_qPCR,AO$3+2,FALSE),NA()),NA())</f>
        <v>0.96561660205469324</v>
      </c>
      <c r="AP66" s="79">
        <f ca="1">IFERROR(IF(OR($BE66=45,$BE66=45+Results!$AR$2),VLOOKUP($C66,Data_qPCR,AP$3+2,FALSE),NA()),NA())</f>
        <v>0.98030456172932845</v>
      </c>
      <c r="AQ66" s="79">
        <f ca="1">IFERROR(IF(OR($BE66=45,$BE66=45+Results!$AR$2),VLOOKUP($C66,Data_qPCR,AQ$3+2,FALSE),NA()),NA())</f>
        <v>0.99002932510635033</v>
      </c>
      <c r="AR66" s="79">
        <f ca="1">IFERROR(IF(OR($BE66=45,$BE66=45+Results!$AR$2),VLOOKUP($C66,Data_qPCR,AR$3+2,FALSE),NA()),NA())</f>
        <v>0.99693422792067865</v>
      </c>
      <c r="AS66" s="79">
        <f ca="1">IFERROR(IF(OR($BE66=45,$BE66=45+Results!$AR$2),VLOOKUP($C66,Data_qPCR,AS$3+2,FALSE),NA()),NA())</f>
        <v>1</v>
      </c>
      <c r="AT66" s="79" t="e">
        <f ca="1">IFERROR(IF(OR($BE66=45,$BE66=45+Results!$AR$2),VLOOKUP($C66,Data_qPCR,AT$3+2,FALSE),NA()),NA())</f>
        <v>#N/A</v>
      </c>
      <c r="AU66" s="79" t="e">
        <f ca="1">IFERROR(IF(OR($BE66=45,$BE66=45+Results!$AR$2),VLOOKUP($C66,Data_qPCR,AU$3+2,FALSE),NA()),NA())</f>
        <v>#N/A</v>
      </c>
      <c r="AV66" s="79" t="e">
        <f ca="1">IFERROR(IF(OR($BE66=45,$BE66=45+Results!$AR$2),VLOOKUP($C66,Data_qPCR,AV$3+2,FALSE),NA()),NA())</f>
        <v>#N/A</v>
      </c>
      <c r="AW66" s="79" t="e">
        <f ca="1">IFERROR(IF(OR($BE66=45,$BE66=45+Results!$AR$2),VLOOKUP($C66,Data_qPCR,AW$3+2,FALSE),NA()),NA())</f>
        <v>#N/A</v>
      </c>
      <c r="AX66" s="79" t="e">
        <f ca="1">IFERROR(IF(OR($BE66=45,$BE66=45+Results!$AR$2),VLOOKUP($C66,Data_qPCR,AX$3+2,FALSE),NA()),NA())</f>
        <v>#N/A</v>
      </c>
      <c r="AY66" s="79" t="e">
        <f ca="1">IFERROR(IF(OR($BE66=45,$BE66=45+Results!$AR$2),VLOOKUP($C66,Data_qPCR,AY$3+2,FALSE),NA()),NA())</f>
        <v>#N/A</v>
      </c>
      <c r="AZ66" s="79" t="e">
        <f ca="1">IFERROR(IF(OR($BE66=45,$BE66=45+Results!$AR$2),VLOOKUP($C66,Data_qPCR,AZ$3+2,FALSE),NA()),NA())</f>
        <v>#N/A</v>
      </c>
      <c r="BA66" s="79" t="e">
        <f ca="1">IFERROR(IF(OR($BE66=45,$BE66=45+Results!$AR$2),VLOOKUP($C66,Data_qPCR,BA$3+2,FALSE),NA()),NA())</f>
        <v>#N/A</v>
      </c>
      <c r="BB66" s="79" t="e">
        <f ca="1">IFERROR(IF(OR($BE66=45,$BE66=45+Results!$AR$2),VLOOKUP($C66,Data_qPCR,BB$3+2,FALSE),NA()),NA())</f>
        <v>#N/A</v>
      </c>
      <c r="BC66" s="79" t="e">
        <f ca="1">IFERROR(IF(OR($BE66=45,$BE66=45+Results!$AR$2),VLOOKUP($C66,Data_qPCR,BC$3+2,FALSE),NA()),NA())</f>
        <v>#N/A</v>
      </c>
      <c r="BD66" s="79" t="str">
        <f t="shared" ca="1" si="6"/>
        <v/>
      </c>
      <c r="BE66">
        <f ca="1">IFERROR(IF(LEFT(C66,1)+0=Results!$C$4,INDEX(Results!$AM$8:$BJ$23,CODE(RIGHT(LEFT(C66,2),1))-64,RIGHT(C66,LEN(C66)-2)+0),IF(Results!$AL$7=2,2,45)),"")</f>
        <v>45</v>
      </c>
      <c r="BF66">
        <f t="shared" ca="1" si="5"/>
        <v>10708</v>
      </c>
      <c r="BG66" s="104">
        <f ca="1">IFERROR(IF(LEFT(C66,1)+0=Results!$C$4,INDEX(Results!$CK$8:$DH$23,CODE(RIGHT(LEFT(C66,2),1))-64,RIGHT(C66,LEN(C66)-2)+0),IF(Results!$AL$7=2,2,45)),"")</f>
        <v>0</v>
      </c>
    </row>
    <row r="67" spans="1:59" x14ac:dyDescent="0.25">
      <c r="A67">
        <f t="shared" ca="1" si="0"/>
        <v>64</v>
      </c>
      <c r="B67">
        <v>64</v>
      </c>
      <c r="C67" t="str">
        <f t="shared" ca="1" si="2"/>
        <v>1H8</v>
      </c>
      <c r="D67" t="str">
        <f t="shared" ca="1" si="3"/>
        <v>3B_ParA</v>
      </c>
      <c r="E67" s="268" t="str">
        <f t="shared" ca="1" si="4"/>
        <v>1H8-3B_ParA</v>
      </c>
      <c r="F67" s="79">
        <f ca="1">IFERROR(IF(OR($BE67=45,$BE67=45+Results!$AR$2),VLOOKUP($C67,Data_qPCR,F$3+2,FALSE),NA()),NA())</f>
        <v>1.5846347580723346E-3</v>
      </c>
      <c r="G67" s="79">
        <f ca="1">IFERROR(IF(OR($BE67=45,$BE67=45+Results!$AR$2),VLOOKUP($C67,Data_qPCR,G$3+2,FALSE),NA()),NA())</f>
        <v>1.5846347580723346E-3</v>
      </c>
      <c r="H67" s="79">
        <f ca="1">IFERROR(IF(OR($BE67=45,$BE67=45+Results!$AR$2),VLOOKUP($C67,Data_qPCR,H$3+2,FALSE),NA()),NA())</f>
        <v>1.5846347580723346E-3</v>
      </c>
      <c r="I67" s="79">
        <f ca="1">IFERROR(IF(OR($BE67=45,$BE67=45+Results!$AR$2),VLOOKUP($C67,Data_qPCR,I$3+2,FALSE),NA()),NA())</f>
        <v>1.5846347580723346E-3</v>
      </c>
      <c r="J67" s="79">
        <f ca="1">IFERROR(IF(OR($BE67=45,$BE67=45+Results!$AR$2),VLOOKUP($C67,Data_qPCR,J$3+2,FALSE),NA()),NA())</f>
        <v>1.5846347580723346E-3</v>
      </c>
      <c r="K67" s="79">
        <f ca="1">IFERROR(IF(OR($BE67=45,$BE67=45+Results!$AR$2),VLOOKUP($C67,Data_qPCR,K$3+2,FALSE),NA()),NA())</f>
        <v>1.5846347580723346E-3</v>
      </c>
      <c r="L67" s="79">
        <f ca="1">IFERROR(IF(OR($BE67=45,$BE67=45+Results!$AR$2),VLOOKUP($C67,Data_qPCR,L$3+2,FALSE),NA()),NA())</f>
        <v>1.5846347580723346E-3</v>
      </c>
      <c r="M67" s="79">
        <f ca="1">IFERROR(IF(OR($BE67=45,$BE67=45+Results!$AR$2),VLOOKUP($C67,Data_qPCR,M$3+2,FALSE),NA()),NA())</f>
        <v>1.5846347580723346E-3</v>
      </c>
      <c r="N67" s="79">
        <f ca="1">IFERROR(IF(OR($BE67=45,$BE67=45+Results!$AR$2),VLOOKUP($C67,Data_qPCR,N$3+2,FALSE),NA()),NA())</f>
        <v>1.5846347580723346E-3</v>
      </c>
      <c r="O67" s="79">
        <f ca="1">IFERROR(IF(OR($BE67=45,$BE67=45+Results!$AR$2),VLOOKUP($C67,Data_qPCR,O$3+2,FALSE),NA()),NA())</f>
        <v>1.5846347580723346E-3</v>
      </c>
      <c r="P67" s="79">
        <f ca="1">IFERROR(IF(OR($BE67=45,$BE67=45+Results!$AR$2),VLOOKUP($C67,Data_qPCR,P$3+2,FALSE),NA()),NA())</f>
        <v>1.5846347580723346E-3</v>
      </c>
      <c r="Q67" s="79">
        <f ca="1">IFERROR(IF(OR($BE67=45,$BE67=45+Results!$AR$2),VLOOKUP($C67,Data_qPCR,Q$3+2,FALSE),NA()),NA())</f>
        <v>1.5846347580723346E-3</v>
      </c>
      <c r="R67" s="79">
        <f ca="1">IFERROR(IF(OR($BE67=45,$BE67=45+Results!$AR$2),VLOOKUP($C67,Data_qPCR,R$3+2,FALSE),NA()),NA())</f>
        <v>1.5846347580723346E-3</v>
      </c>
      <c r="S67" s="79">
        <f ca="1">IFERROR(IF(OR($BE67=45,$BE67=45+Results!$AR$2),VLOOKUP($C67,Data_qPCR,S$3+2,FALSE),NA()),NA())</f>
        <v>1.5846347580723346E-3</v>
      </c>
      <c r="T67" s="79">
        <f ca="1">IFERROR(IF(OR($BE67=45,$BE67=45+Results!$AR$2),VLOOKUP($C67,Data_qPCR,T$3+2,FALSE),NA()),NA())</f>
        <v>1.5846347580723346E-3</v>
      </c>
      <c r="U67" s="79">
        <f ca="1">IFERROR(IF(OR($BE67=45,$BE67=45+Results!$AR$2),VLOOKUP($C67,Data_qPCR,U$3+2,FALSE),NA()),NA())</f>
        <v>1.5846347580723346E-3</v>
      </c>
      <c r="V67" s="79">
        <f ca="1">IFERROR(IF(OR($BE67=45,$BE67=45+Results!$AR$2),VLOOKUP($C67,Data_qPCR,V$3+2,FALSE),NA()),NA())</f>
        <v>1.5846347580723346E-3</v>
      </c>
      <c r="W67" s="79">
        <f ca="1">IFERROR(IF(OR($BE67=45,$BE67=45+Results!$AR$2),VLOOKUP($C67,Data_qPCR,W$3+2,FALSE),NA()),NA())</f>
        <v>1.5846347580723346E-3</v>
      </c>
      <c r="X67" s="79">
        <f ca="1">IFERROR(IF(OR($BE67=45,$BE67=45+Results!$AR$2),VLOOKUP($C67,Data_qPCR,X$3+2,FALSE),NA()),NA())</f>
        <v>1.5846347580723346E-3</v>
      </c>
      <c r="Y67" s="79">
        <f ca="1">IFERROR(IF(OR($BE67=45,$BE67=45+Results!$AR$2),VLOOKUP($C67,Data_qPCR,Y$3+2,FALSE),NA()),NA())</f>
        <v>1.5846347580723346E-3</v>
      </c>
      <c r="Z67" s="79">
        <f ca="1">IFERROR(IF(OR($BE67=45,$BE67=45+Results!$AR$2),VLOOKUP($C67,Data_qPCR,Z$3+2,FALSE),NA()),NA())</f>
        <v>1.5846347580723346E-3</v>
      </c>
      <c r="AA67" s="79">
        <f ca="1">IFERROR(IF(OR($BE67=45,$BE67=45+Results!$AR$2),VLOOKUP($C67,Data_qPCR,AA$3+2,FALSE),NA()),NA())</f>
        <v>1.5846347580723346E-3</v>
      </c>
      <c r="AB67" s="79">
        <f ca="1">IFERROR(IF(OR($BE67=45,$BE67=45+Results!$AR$2),VLOOKUP($C67,Data_qPCR,AB$3+2,FALSE),NA()),NA())</f>
        <v>1.5846347580723346E-3</v>
      </c>
      <c r="AC67" s="79">
        <f ca="1">IFERROR(IF(OR($BE67=45,$BE67=45+Results!$AR$2),VLOOKUP($C67,Data_qPCR,AC$3+2,FALSE),NA()),NA())</f>
        <v>7.7015966600450731E-3</v>
      </c>
      <c r="AD67" s="79">
        <f ca="1">IFERROR(IF(OR($BE67=45,$BE67=45+Results!$AR$2),VLOOKUP($C67,Data_qPCR,AD$3+2,FALSE),NA()),NA())</f>
        <v>2.0503766358590025E-2</v>
      </c>
      <c r="AE67" s="79">
        <f ca="1">IFERROR(IF(OR($BE67=45,$BE67=45+Results!$AR$2),VLOOKUP($C67,Data_qPCR,AE$3+2,FALSE),NA()),NA())</f>
        <v>4.3875590873608969E-2</v>
      </c>
      <c r="AF67" s="79">
        <f ca="1">IFERROR(IF(OR($BE67=45,$BE67=45+Results!$AR$2),VLOOKUP($C67,Data_qPCR,AF$3+2,FALSE),NA()),NA())</f>
        <v>8.5224219735122314E-2</v>
      </c>
      <c r="AG67" s="79">
        <f ca="1">IFERROR(IF(OR($BE67=45,$BE67=45+Results!$AR$2),VLOOKUP($C67,Data_qPCR,AG$3+2,FALSE),NA()),NA())</f>
        <v>0.1546623033151252</v>
      </c>
      <c r="AH67" s="79">
        <f ca="1">IFERROR(IF(OR($BE67=45,$BE67=45+Results!$AR$2),VLOOKUP($C67,Data_qPCR,AH$3+2,FALSE),NA()),NA())</f>
        <v>0.26165188857398447</v>
      </c>
      <c r="AI67" s="79">
        <f ca="1">IFERROR(IF(OR($BE67=45,$BE67=45+Results!$AR$2),VLOOKUP($C67,Data_qPCR,AI$3+2,FALSE),NA()),NA())</f>
        <v>0.40381335393319728</v>
      </c>
      <c r="AJ67" s="79">
        <f ca="1">IFERROR(IF(OR($BE67=45,$BE67=45+Results!$AR$2),VLOOKUP($C67,Data_qPCR,AJ$3+2,FALSE),NA()),NA())</f>
        <v>0.55912966861653368</v>
      </c>
      <c r="AK67" s="79">
        <f ca="1">IFERROR(IF(OR($BE67=45,$BE67=45+Results!$AR$2),VLOOKUP($C67,Data_qPCR,AK$3+2,FALSE),NA()),NA())</f>
        <v>0.70169626798631846</v>
      </c>
      <c r="AL67" s="79">
        <f ca="1">IFERROR(IF(OR($BE67=45,$BE67=45+Results!$AR$2),VLOOKUP($C67,Data_qPCR,AL$3+2,FALSE),NA()),NA())</f>
        <v>0.81177173357617782</v>
      </c>
      <c r="AM67" s="79">
        <f ca="1">IFERROR(IF(OR($BE67=45,$BE67=45+Results!$AR$2),VLOOKUP($C67,Data_qPCR,AM$3+2,FALSE),NA()),NA())</f>
        <v>0.88770483102899622</v>
      </c>
      <c r="AN67" s="79">
        <f ca="1">IFERROR(IF(OR($BE67=45,$BE67=45+Results!$AR$2),VLOOKUP($C67,Data_qPCR,AN$3+2,FALSE),NA()),NA())</f>
        <v>0.93480686404798197</v>
      </c>
      <c r="AO67" s="79">
        <f ca="1">IFERROR(IF(OR($BE67=45,$BE67=45+Results!$AR$2),VLOOKUP($C67,Data_qPCR,AO$3+2,FALSE),NA()),NA())</f>
        <v>0.96261446764515857</v>
      </c>
      <c r="AP67" s="79">
        <f ca="1">IFERROR(IF(OR($BE67=45,$BE67=45+Results!$AR$2),VLOOKUP($C67,Data_qPCR,AP$3+2,FALSE),NA()),NA())</f>
        <v>0.97897859591387792</v>
      </c>
      <c r="AQ67" s="79">
        <f ca="1">IFERROR(IF(OR($BE67=45,$BE67=45+Results!$AR$2),VLOOKUP($C67,Data_qPCR,AQ$3+2,FALSE),NA()),NA())</f>
        <v>0.98928952008144255</v>
      </c>
      <c r="AR67" s="79">
        <f ca="1">IFERROR(IF(OR($BE67=45,$BE67=45+Results!$AR$2),VLOOKUP($C67,Data_qPCR,AR$3+2,FALSE),NA()),NA())</f>
        <v>0.99675846396691448</v>
      </c>
      <c r="AS67" s="79">
        <f ca="1">IFERROR(IF(OR($BE67=45,$BE67=45+Results!$AR$2),VLOOKUP($C67,Data_qPCR,AS$3+2,FALSE),NA()),NA())</f>
        <v>1</v>
      </c>
      <c r="AT67" s="79" t="e">
        <f ca="1">IFERROR(IF(OR($BE67=45,$BE67=45+Results!$AR$2),VLOOKUP($C67,Data_qPCR,AT$3+2,FALSE),NA()),NA())</f>
        <v>#N/A</v>
      </c>
      <c r="AU67" s="79" t="e">
        <f ca="1">IFERROR(IF(OR($BE67=45,$BE67=45+Results!$AR$2),VLOOKUP($C67,Data_qPCR,AU$3+2,FALSE),NA()),NA())</f>
        <v>#N/A</v>
      </c>
      <c r="AV67" s="79" t="e">
        <f ca="1">IFERROR(IF(OR($BE67=45,$BE67=45+Results!$AR$2),VLOOKUP($C67,Data_qPCR,AV$3+2,FALSE),NA()),NA())</f>
        <v>#N/A</v>
      </c>
      <c r="AW67" s="79" t="e">
        <f ca="1">IFERROR(IF(OR($BE67=45,$BE67=45+Results!$AR$2),VLOOKUP($C67,Data_qPCR,AW$3+2,FALSE),NA()),NA())</f>
        <v>#N/A</v>
      </c>
      <c r="AX67" s="79" t="e">
        <f ca="1">IFERROR(IF(OR($BE67=45,$BE67=45+Results!$AR$2),VLOOKUP($C67,Data_qPCR,AX$3+2,FALSE),NA()),NA())</f>
        <v>#N/A</v>
      </c>
      <c r="AY67" s="79" t="e">
        <f ca="1">IFERROR(IF(OR($BE67=45,$BE67=45+Results!$AR$2),VLOOKUP($C67,Data_qPCR,AY$3+2,FALSE),NA()),NA())</f>
        <v>#N/A</v>
      </c>
      <c r="AZ67" s="79" t="e">
        <f ca="1">IFERROR(IF(OR($BE67=45,$BE67=45+Results!$AR$2),VLOOKUP($C67,Data_qPCR,AZ$3+2,FALSE),NA()),NA())</f>
        <v>#N/A</v>
      </c>
      <c r="BA67" s="79" t="e">
        <f ca="1">IFERROR(IF(OR($BE67=45,$BE67=45+Results!$AR$2),VLOOKUP($C67,Data_qPCR,BA$3+2,FALSE),NA()),NA())</f>
        <v>#N/A</v>
      </c>
      <c r="BB67" s="79" t="e">
        <f ca="1">IFERROR(IF(OR($BE67=45,$BE67=45+Results!$AR$2),VLOOKUP($C67,Data_qPCR,BB$3+2,FALSE),NA()),NA())</f>
        <v>#N/A</v>
      </c>
      <c r="BC67" s="79" t="e">
        <f ca="1">IFERROR(IF(OR($BE67=45,$BE67=45+Results!$AR$2),VLOOKUP($C67,Data_qPCR,BC$3+2,FALSE),NA()),NA())</f>
        <v>#N/A</v>
      </c>
      <c r="BD67" s="79" t="str">
        <f t="shared" ca="1" si="6"/>
        <v/>
      </c>
      <c r="BE67">
        <f ca="1">IFERROR(IF(LEFT(C67,1)+0=Results!$C$4,INDEX(Results!$AM$8:$BJ$23,CODE(RIGHT(LEFT(C67,2),1))-64,RIGHT(C67,LEN(C67)-2)+0),IF(Results!$AL$7=2,2,45)),"")</f>
        <v>45</v>
      </c>
      <c r="BF67">
        <f t="shared" ca="1" si="5"/>
        <v>10808</v>
      </c>
      <c r="BG67" s="104">
        <f ca="1">IFERROR(IF(LEFT(C67,1)+0=Results!$C$4,INDEX(Results!$CK$8:$DH$23,CODE(RIGHT(LEFT(C67,2),1))-64,RIGHT(C67,LEN(C67)-2)+0),IF(Results!$AL$7=2,2,45)),"")</f>
        <v>0</v>
      </c>
    </row>
    <row r="68" spans="1:59" x14ac:dyDescent="0.25">
      <c r="A68">
        <f t="shared" ref="A68:A131" ca="1" si="7">IF((B68+INDEX(Data_ChartNumber,$C$1))&gt;$C$2,"N/A",(B68+INDEX(Data_ChartNumber,$C$1)))</f>
        <v>65</v>
      </c>
      <c r="B68">
        <v>65</v>
      </c>
      <c r="C68" t="str">
        <f t="shared" ca="1" si="2"/>
        <v>1G9</v>
      </c>
      <c r="D68" t="str">
        <f t="shared" ca="1" si="3"/>
        <v>DNA_ParA</v>
      </c>
      <c r="E68" s="268" t="str">
        <f t="shared" ca="1" si="4"/>
        <v>1G9-DNA_ParA</v>
      </c>
      <c r="F68" s="79">
        <f ca="1">IFERROR(IF(OR($BE68=45,$BE68=45+Results!$AR$2),VLOOKUP($C68,Data_qPCR,F$3+2,FALSE),NA()),NA())</f>
        <v>2.2519817047568462E-4</v>
      </c>
      <c r="G68" s="79">
        <f ca="1">IFERROR(IF(OR($BE68=45,$BE68=45+Results!$AR$2),VLOOKUP($C68,Data_qPCR,G$3+2,FALSE),NA()),NA())</f>
        <v>2.2519817047568462E-4</v>
      </c>
      <c r="H68" s="79">
        <f ca="1">IFERROR(IF(OR($BE68=45,$BE68=45+Results!$AR$2),VLOOKUP($C68,Data_qPCR,H$3+2,FALSE),NA()),NA())</f>
        <v>2.2519817047568462E-4</v>
      </c>
      <c r="I68" s="79">
        <f ca="1">IFERROR(IF(OR($BE68=45,$BE68=45+Results!$AR$2),VLOOKUP($C68,Data_qPCR,I$3+2,FALSE),NA()),NA())</f>
        <v>2.2519817047568462E-4</v>
      </c>
      <c r="J68" s="79">
        <f ca="1">IFERROR(IF(OR($BE68=45,$BE68=45+Results!$AR$2),VLOOKUP($C68,Data_qPCR,J$3+2,FALSE),NA()),NA())</f>
        <v>2.2519817047568462E-4</v>
      </c>
      <c r="K68" s="79">
        <f ca="1">IFERROR(IF(OR($BE68=45,$BE68=45+Results!$AR$2),VLOOKUP($C68,Data_qPCR,K$3+2,FALSE),NA()),NA())</f>
        <v>2.2519817047568462E-4</v>
      </c>
      <c r="L68" s="79">
        <f ca="1">IFERROR(IF(OR($BE68=45,$BE68=45+Results!$AR$2),VLOOKUP($C68,Data_qPCR,L$3+2,FALSE),NA()),NA())</f>
        <v>2.2519817047568462E-4</v>
      </c>
      <c r="M68" s="79">
        <f ca="1">IFERROR(IF(OR($BE68=45,$BE68=45+Results!$AR$2),VLOOKUP($C68,Data_qPCR,M$3+2,FALSE),NA()),NA())</f>
        <v>2.2519817047568462E-4</v>
      </c>
      <c r="N68" s="79">
        <f ca="1">IFERROR(IF(OR($BE68=45,$BE68=45+Results!$AR$2),VLOOKUP($C68,Data_qPCR,N$3+2,FALSE),NA()),NA())</f>
        <v>2.2519817047568462E-4</v>
      </c>
      <c r="O68" s="79">
        <f ca="1">IFERROR(IF(OR($BE68=45,$BE68=45+Results!$AR$2),VLOOKUP($C68,Data_qPCR,O$3+2,FALSE),NA()),NA())</f>
        <v>2.2519817047568462E-4</v>
      </c>
      <c r="P68" s="79">
        <f ca="1">IFERROR(IF(OR($BE68=45,$BE68=45+Results!$AR$2),VLOOKUP($C68,Data_qPCR,P$3+2,FALSE),NA()),NA())</f>
        <v>2.2519817047568462E-4</v>
      </c>
      <c r="Q68" s="79">
        <f ca="1">IFERROR(IF(OR($BE68=45,$BE68=45+Results!$AR$2),VLOOKUP($C68,Data_qPCR,Q$3+2,FALSE),NA()),NA())</f>
        <v>2.2519817047568462E-4</v>
      </c>
      <c r="R68" s="79">
        <f ca="1">IFERROR(IF(OR($BE68=45,$BE68=45+Results!$AR$2),VLOOKUP($C68,Data_qPCR,R$3+2,FALSE),NA()),NA())</f>
        <v>2.2519817047568462E-4</v>
      </c>
      <c r="S68" s="79">
        <f ca="1">IFERROR(IF(OR($BE68=45,$BE68=45+Results!$AR$2),VLOOKUP($C68,Data_qPCR,S$3+2,FALSE),NA()),NA())</f>
        <v>1.4818053938097216E-2</v>
      </c>
      <c r="T68" s="79">
        <f ca="1">IFERROR(IF(OR($BE68=45,$BE68=45+Results!$AR$2),VLOOKUP($C68,Data_qPCR,T$3+2,FALSE),NA()),NA())</f>
        <v>3.2476970966709783E-2</v>
      </c>
      <c r="U68" s="79">
        <f ca="1">IFERROR(IF(OR($BE68=45,$BE68=45+Results!$AR$2),VLOOKUP($C68,Data_qPCR,U$3+2,FALSE),NA()),NA())</f>
        <v>6.5115705858748998E-2</v>
      </c>
      <c r="V68" s="79">
        <f ca="1">IFERROR(IF(OR($BE68=45,$BE68=45+Results!$AR$2),VLOOKUP($C68,Data_qPCR,V$3+2,FALSE),NA()),NA())</f>
        <v>0.12197740752295261</v>
      </c>
      <c r="W68" s="79">
        <f ca="1">IFERROR(IF(OR($BE68=45,$BE68=45+Results!$AR$2),VLOOKUP($C68,Data_qPCR,W$3+2,FALSE),NA()),NA())</f>
        <v>0.21378972160652979</v>
      </c>
      <c r="X68" s="79">
        <f ca="1">IFERROR(IF(OR($BE68=45,$BE68=45+Results!$AR$2),VLOOKUP($C68,Data_qPCR,X$3+2,FALSE),NA()),NA())</f>
        <v>0.34288602327802253</v>
      </c>
      <c r="Y68" s="79">
        <f ca="1">IFERROR(IF(OR($BE68=45,$BE68=45+Results!$AR$2),VLOOKUP($C68,Data_qPCR,Y$3+2,FALSE),NA()),NA())</f>
        <v>0.49367928341547579</v>
      </c>
      <c r="Z68" s="79">
        <f ca="1">IFERROR(IF(OR($BE68=45,$BE68=45+Results!$AR$2),VLOOKUP($C68,Data_qPCR,Z$3+2,FALSE),NA()),NA())</f>
        <v>0.64125806648073524</v>
      </c>
      <c r="AA68" s="79">
        <f ca="1">IFERROR(IF(OR($BE68=45,$BE68=45+Results!$AR$2),VLOOKUP($C68,Data_qPCR,AA$3+2,FALSE),NA()),NA())</f>
        <v>0.76280130717699446</v>
      </c>
      <c r="AB68" s="79">
        <f ca="1">IFERROR(IF(OR($BE68=45,$BE68=45+Results!$AR$2),VLOOKUP($C68,Data_qPCR,AB$3+2,FALSE),NA()),NA())</f>
        <v>0.85081759040168448</v>
      </c>
      <c r="AC68" s="79">
        <f ca="1">IFERROR(IF(OR($BE68=45,$BE68=45+Results!$AR$2),VLOOKUP($C68,Data_qPCR,AC$3+2,FALSE),NA()),NA())</f>
        <v>0.90769712513188938</v>
      </c>
      <c r="AD68" s="79">
        <f ca="1">IFERROR(IF(OR($BE68=45,$BE68=45+Results!$AR$2),VLOOKUP($C68,Data_qPCR,AD$3+2,FALSE),NA()),NA())</f>
        <v>0.94222276128041371</v>
      </c>
      <c r="AE68" s="79">
        <f ca="1">IFERROR(IF(OR($BE68=45,$BE68=45+Results!$AR$2),VLOOKUP($C68,Data_qPCR,AE$3+2,FALSE),NA()),NA())</f>
        <v>0.96307823543981896</v>
      </c>
      <c r="AF68" s="79">
        <f ca="1">IFERROR(IF(OR($BE68=45,$BE68=45+Results!$AR$2),VLOOKUP($C68,Data_qPCR,AF$3+2,FALSE),NA()),NA())</f>
        <v>0.97648869121220239</v>
      </c>
      <c r="AG68" s="79">
        <f ca="1">IFERROR(IF(OR($BE68=45,$BE68=45+Results!$AR$2),VLOOKUP($C68,Data_qPCR,AG$3+2,FALSE),NA()),NA())</f>
        <v>0.98511757479304718</v>
      </c>
      <c r="AH68" s="79">
        <f ca="1">IFERROR(IF(OR($BE68=45,$BE68=45+Results!$AR$2),VLOOKUP($C68,Data_qPCR,AH$3+2,FALSE),NA()),NA())</f>
        <v>0.99163029151740223</v>
      </c>
      <c r="AI68" s="79">
        <f ca="1">IFERROR(IF(OR($BE68=45,$BE68=45+Results!$AR$2),VLOOKUP($C68,Data_qPCR,AI$3+2,FALSE),NA()),NA())</f>
        <v>0.99577022196510345</v>
      </c>
      <c r="AJ68" s="79">
        <f ca="1">IFERROR(IF(OR($BE68=45,$BE68=45+Results!$AR$2),VLOOKUP($C68,Data_qPCR,AJ$3+2,FALSE),NA()),NA())</f>
        <v>0.99843742156834658</v>
      </c>
      <c r="AK68" s="79">
        <f ca="1">IFERROR(IF(OR($BE68=45,$BE68=45+Results!$AR$2),VLOOKUP($C68,Data_qPCR,AK$3+2,FALSE),NA()),NA())</f>
        <v>0.99961345416494252</v>
      </c>
      <c r="AL68" s="79">
        <f ca="1">IFERROR(IF(OR($BE68=45,$BE68=45+Results!$AR$2),VLOOKUP($C68,Data_qPCR,AL$3+2,FALSE),NA()),NA())</f>
        <v>1</v>
      </c>
      <c r="AM68" s="79">
        <f ca="1">IFERROR(IF(OR($BE68=45,$BE68=45+Results!$AR$2),VLOOKUP($C68,Data_qPCR,AM$3+2,FALSE),NA()),NA())</f>
        <v>0.99964254850080825</v>
      </c>
      <c r="AN68" s="79">
        <f ca="1">IFERROR(IF(OR($BE68=45,$BE68=45+Results!$AR$2),VLOOKUP($C68,Data_qPCR,AN$3+2,FALSE),NA()),NA())</f>
        <v>0.99894747422927388</v>
      </c>
      <c r="AO68" s="79">
        <f ca="1">IFERROR(IF(OR($BE68=45,$BE68=45+Results!$AR$2),VLOOKUP($C68,Data_qPCR,AO$3+2,FALSE),NA()),NA())</f>
        <v>0.99870849162702113</v>
      </c>
      <c r="AP68" s="79">
        <f ca="1">IFERROR(IF(OR($BE68=45,$BE68=45+Results!$AR$2),VLOOKUP($C68,Data_qPCR,AP$3+2,FALSE),NA()),NA())</f>
        <v>0.99940383147362755</v>
      </c>
      <c r="AQ68" s="79">
        <f ca="1">IFERROR(IF(OR($BE68=45,$BE68=45+Results!$AR$2),VLOOKUP($C68,Data_qPCR,AQ$3+2,FALSE),NA()),NA())</f>
        <v>0.99996711248539072</v>
      </c>
      <c r="AR68" s="79">
        <f ca="1">IFERROR(IF(OR($BE68=45,$BE68=45+Results!$AR$2),VLOOKUP($C68,Data_qPCR,AR$3+2,FALSE),NA()),NA())</f>
        <v>0.99939731272704713</v>
      </c>
      <c r="AS68" s="79">
        <f ca="1">IFERROR(IF(OR($BE68=45,$BE68=45+Results!$AR$2),VLOOKUP($C68,Data_qPCR,AS$3+2,FALSE),NA()),NA())</f>
        <v>0.99870805008755204</v>
      </c>
      <c r="AT68" s="79" t="e">
        <f ca="1">IFERROR(IF(OR($BE68=45,$BE68=45+Results!$AR$2),VLOOKUP($C68,Data_qPCR,AT$3+2,FALSE),NA()),NA())</f>
        <v>#N/A</v>
      </c>
      <c r="AU68" s="79" t="e">
        <f ca="1">IFERROR(IF(OR($BE68=45,$BE68=45+Results!$AR$2),VLOOKUP($C68,Data_qPCR,AU$3+2,FALSE),NA()),NA())</f>
        <v>#N/A</v>
      </c>
      <c r="AV68" s="79" t="e">
        <f ca="1">IFERROR(IF(OR($BE68=45,$BE68=45+Results!$AR$2),VLOOKUP($C68,Data_qPCR,AV$3+2,FALSE),NA()),NA())</f>
        <v>#N/A</v>
      </c>
      <c r="AW68" s="79" t="e">
        <f ca="1">IFERROR(IF(OR($BE68=45,$BE68=45+Results!$AR$2),VLOOKUP($C68,Data_qPCR,AW$3+2,FALSE),NA()),NA())</f>
        <v>#N/A</v>
      </c>
      <c r="AX68" s="79" t="e">
        <f ca="1">IFERROR(IF(OR($BE68=45,$BE68=45+Results!$AR$2),VLOOKUP($C68,Data_qPCR,AX$3+2,FALSE),NA()),NA())</f>
        <v>#N/A</v>
      </c>
      <c r="AY68" s="79" t="e">
        <f ca="1">IFERROR(IF(OR($BE68=45,$BE68=45+Results!$AR$2),VLOOKUP($C68,Data_qPCR,AY$3+2,FALSE),NA()),NA())</f>
        <v>#N/A</v>
      </c>
      <c r="AZ68" s="79" t="e">
        <f ca="1">IFERROR(IF(OR($BE68=45,$BE68=45+Results!$AR$2),VLOOKUP($C68,Data_qPCR,AZ$3+2,FALSE),NA()),NA())</f>
        <v>#N/A</v>
      </c>
      <c r="BA68" s="79" t="e">
        <f ca="1">IFERROR(IF(OR($BE68=45,$BE68=45+Results!$AR$2),VLOOKUP($C68,Data_qPCR,BA$3+2,FALSE),NA()),NA())</f>
        <v>#N/A</v>
      </c>
      <c r="BB68" s="79" t="e">
        <f ca="1">IFERROR(IF(OR($BE68=45,$BE68=45+Results!$AR$2),VLOOKUP($C68,Data_qPCR,BB$3+2,FALSE),NA()),NA())</f>
        <v>#N/A</v>
      </c>
      <c r="BC68" s="79" t="e">
        <f ca="1">IFERROR(IF(OR($BE68=45,$BE68=45+Results!$AR$2),VLOOKUP($C68,Data_qPCR,BC$3+2,FALSE),NA()),NA())</f>
        <v>#N/A</v>
      </c>
      <c r="BD68" s="79" t="str">
        <f t="shared" ca="1" si="6"/>
        <v/>
      </c>
      <c r="BE68">
        <f ca="1">IFERROR(IF(LEFT(C68,1)+0=Results!$C$4,INDEX(Results!$AM$8:$BJ$23,CODE(RIGHT(LEFT(C68,2),1))-64,RIGHT(C68,LEN(C68)-2)+0),IF(Results!$AL$7=2,2,45)),"")</f>
        <v>45</v>
      </c>
      <c r="BF68">
        <f t="shared" ca="1" si="5"/>
        <v>10709</v>
      </c>
      <c r="BG68" s="104">
        <f ca="1">IFERROR(IF(LEFT(C68,1)+0=Results!$C$4,INDEX(Results!$CK$8:$DH$23,CODE(RIGHT(LEFT(C68,2),1))-64,RIGHT(C68,LEN(C68)-2)+0),IF(Results!$AL$7=2,2,45)),"")</f>
        <v>0</v>
      </c>
    </row>
    <row r="69" spans="1:59" x14ac:dyDescent="0.25">
      <c r="A69">
        <f t="shared" ca="1" si="7"/>
        <v>66</v>
      </c>
      <c r="B69">
        <v>66</v>
      </c>
      <c r="C69" t="str">
        <f t="shared" ref="C69:C132" ca="1" si="8">IFERROR(VLOOKUP(A69,Data_OrderChart,2,FALSE),"")</f>
        <v>2A1</v>
      </c>
      <c r="D69" t="str">
        <f t="shared" ref="D69:D132" ca="1" si="9">IFERROR(VLOOKUP(C69,Data_qPCR,54,FALSE),"")</f>
        <v>3G_aceA</v>
      </c>
      <c r="E69" s="268" t="str">
        <f t="shared" ref="E69:E86" ca="1" si="10">IF(C69="","",C69&amp;"-"&amp;D69)</f>
        <v>2A1-3G_aceA</v>
      </c>
      <c r="F69" s="79">
        <f ca="1">IFERROR(IF(OR($BE69=45,$BE69=45+Results!$AR$2),VLOOKUP($C69,Data_qPCR,F$3+2,FALSE),NA()),NA())</f>
        <v>6.224262144420914E-4</v>
      </c>
      <c r="G69" s="79">
        <f ca="1">IFERROR(IF(OR($BE69=45,$BE69=45+Results!$AR$2),VLOOKUP($C69,Data_qPCR,G$3+2,FALSE),NA()),NA())</f>
        <v>6.224262144420914E-4</v>
      </c>
      <c r="H69" s="79">
        <f ca="1">IFERROR(IF(OR($BE69=45,$BE69=45+Results!$AR$2),VLOOKUP($C69,Data_qPCR,H$3+2,FALSE),NA()),NA())</f>
        <v>6.224262144420914E-4</v>
      </c>
      <c r="I69" s="79">
        <f ca="1">IFERROR(IF(OR($BE69=45,$BE69=45+Results!$AR$2),VLOOKUP($C69,Data_qPCR,I$3+2,FALSE),NA()),NA())</f>
        <v>6.224262144420914E-4</v>
      </c>
      <c r="J69" s="79">
        <f ca="1">IFERROR(IF(OR($BE69=45,$BE69=45+Results!$AR$2),VLOOKUP($C69,Data_qPCR,J$3+2,FALSE),NA()),NA())</f>
        <v>6.224262144420914E-4</v>
      </c>
      <c r="K69" s="79">
        <f ca="1">IFERROR(IF(OR($BE69=45,$BE69=45+Results!$AR$2),VLOOKUP($C69,Data_qPCR,K$3+2,FALSE),NA()),NA())</f>
        <v>6.224262144420914E-4</v>
      </c>
      <c r="L69" s="79">
        <f ca="1">IFERROR(IF(OR($BE69=45,$BE69=45+Results!$AR$2),VLOOKUP($C69,Data_qPCR,L$3+2,FALSE),NA()),NA())</f>
        <v>6.224262144420914E-4</v>
      </c>
      <c r="M69" s="79">
        <f ca="1">IFERROR(IF(OR($BE69=45,$BE69=45+Results!$AR$2),VLOOKUP($C69,Data_qPCR,M$3+2,FALSE),NA()),NA())</f>
        <v>6.224262144420914E-4</v>
      </c>
      <c r="N69" s="79">
        <f ca="1">IFERROR(IF(OR($BE69=45,$BE69=45+Results!$AR$2),VLOOKUP($C69,Data_qPCR,N$3+2,FALSE),NA()),NA())</f>
        <v>6.224262144420914E-4</v>
      </c>
      <c r="O69" s="79">
        <f ca="1">IFERROR(IF(OR($BE69=45,$BE69=45+Results!$AR$2),VLOOKUP($C69,Data_qPCR,O$3+2,FALSE),NA()),NA())</f>
        <v>6.224262144420914E-4</v>
      </c>
      <c r="P69" s="79">
        <f ca="1">IFERROR(IF(OR($BE69=45,$BE69=45+Results!$AR$2),VLOOKUP($C69,Data_qPCR,P$3+2,FALSE),NA()),NA())</f>
        <v>6.224262144420914E-4</v>
      </c>
      <c r="Q69" s="79">
        <f ca="1">IFERROR(IF(OR($BE69=45,$BE69=45+Results!$AR$2),VLOOKUP($C69,Data_qPCR,Q$3+2,FALSE),NA()),NA())</f>
        <v>6.224262144420914E-4</v>
      </c>
      <c r="R69" s="79">
        <f ca="1">IFERROR(IF(OR($BE69=45,$BE69=45+Results!$AR$2),VLOOKUP($C69,Data_qPCR,R$3+2,FALSE),NA()),NA())</f>
        <v>6.224262144420914E-4</v>
      </c>
      <c r="S69" s="79">
        <f ca="1">IFERROR(IF(OR($BE69=45,$BE69=45+Results!$AR$2),VLOOKUP($C69,Data_qPCR,S$3+2,FALSE),NA()),NA())</f>
        <v>6.224262144420914E-4</v>
      </c>
      <c r="T69" s="79">
        <f ca="1">IFERROR(IF(OR($BE69=45,$BE69=45+Results!$AR$2),VLOOKUP($C69,Data_qPCR,T$3+2,FALSE),NA()),NA())</f>
        <v>6.224262144420914E-4</v>
      </c>
      <c r="U69" s="79">
        <f ca="1">IFERROR(IF(OR($BE69=45,$BE69=45+Results!$AR$2),VLOOKUP($C69,Data_qPCR,U$3+2,FALSE),NA()),NA())</f>
        <v>6.224262144420914E-4</v>
      </c>
      <c r="V69" s="79">
        <f ca="1">IFERROR(IF(OR($BE69=45,$BE69=45+Results!$AR$2),VLOOKUP($C69,Data_qPCR,V$3+2,FALSE),NA()),NA())</f>
        <v>6.224262144420914E-4</v>
      </c>
      <c r="W69" s="79">
        <f ca="1">IFERROR(IF(OR($BE69=45,$BE69=45+Results!$AR$2),VLOOKUP($C69,Data_qPCR,W$3+2,FALSE),NA()),NA())</f>
        <v>6.224262144420914E-4</v>
      </c>
      <c r="X69" s="79">
        <f ca="1">IFERROR(IF(OR($BE69=45,$BE69=45+Results!$AR$2),VLOOKUP($C69,Data_qPCR,X$3+2,FALSE),NA()),NA())</f>
        <v>6.224262144420914E-4</v>
      </c>
      <c r="Y69" s="79">
        <f ca="1">IFERROR(IF(OR($BE69=45,$BE69=45+Results!$AR$2),VLOOKUP($C69,Data_qPCR,Y$3+2,FALSE),NA()),NA())</f>
        <v>6.224262144420914E-4</v>
      </c>
      <c r="Z69" s="79">
        <f ca="1">IFERROR(IF(OR($BE69=45,$BE69=45+Results!$AR$2),VLOOKUP($C69,Data_qPCR,Z$3+2,FALSE),NA()),NA())</f>
        <v>6.224262144420914E-4</v>
      </c>
      <c r="AA69" s="79">
        <f ca="1">IFERROR(IF(OR($BE69=45,$BE69=45+Results!$AR$2),VLOOKUP($C69,Data_qPCR,AA$3+2,FALSE),NA()),NA())</f>
        <v>6.224262144420914E-4</v>
      </c>
      <c r="AB69" s="79">
        <f ca="1">IFERROR(IF(OR($BE69=45,$BE69=45+Results!$AR$2),VLOOKUP($C69,Data_qPCR,AB$3+2,FALSE),NA()),NA())</f>
        <v>6.224262144420914E-4</v>
      </c>
      <c r="AC69" s="79">
        <f ca="1">IFERROR(IF(OR($BE69=45,$BE69=45+Results!$AR$2),VLOOKUP($C69,Data_qPCR,AC$3+2,FALSE),NA()),NA())</f>
        <v>2.0685697285538359E-3</v>
      </c>
      <c r="AD69" s="79">
        <f ca="1">IFERROR(IF(OR($BE69=45,$BE69=45+Results!$AR$2),VLOOKUP($C69,Data_qPCR,AD$3+2,FALSE),NA()),NA())</f>
        <v>6.4831955516033582E-3</v>
      </c>
      <c r="AE69" s="79">
        <f ca="1">IFERROR(IF(OR($BE69=45,$BE69=45+Results!$AR$2),VLOOKUP($C69,Data_qPCR,AE$3+2,FALSE),NA()),NA())</f>
        <v>1.4938757376426959E-2</v>
      </c>
      <c r="AF69" s="79">
        <f ca="1">IFERROR(IF(OR($BE69=45,$BE69=45+Results!$AR$2),VLOOKUP($C69,Data_qPCR,AF$3+2,FALSE),NA()),NA())</f>
        <v>2.9979405346580647E-2</v>
      </c>
      <c r="AG69" s="79">
        <f ca="1">IFERROR(IF(OR($BE69=45,$BE69=45+Results!$AR$2),VLOOKUP($C69,Data_qPCR,AG$3+2,FALSE),NA()),NA())</f>
        <v>5.7734674557500677E-2</v>
      </c>
      <c r="AH69" s="79">
        <f ca="1">IFERROR(IF(OR($BE69=45,$BE69=45+Results!$AR$2),VLOOKUP($C69,Data_qPCR,AH$3+2,FALSE),NA()),NA())</f>
        <v>0.10506153885832552</v>
      </c>
      <c r="AI69" s="79">
        <f ca="1">IFERROR(IF(OR($BE69=45,$BE69=45+Results!$AR$2),VLOOKUP($C69,Data_qPCR,AI$3+2,FALSE),NA()),NA())</f>
        <v>0.18468573970287502</v>
      </c>
      <c r="AJ69" s="79">
        <f ca="1">IFERROR(IF(OR($BE69=45,$BE69=45+Results!$AR$2),VLOOKUP($C69,Data_qPCR,AJ$3+2,FALSE),NA()),NA())</f>
        <v>0.30354090124186967</v>
      </c>
      <c r="AK69" s="79">
        <f ca="1">IFERROR(IF(OR($BE69=45,$BE69=45+Results!$AR$2),VLOOKUP($C69,Data_qPCR,AK$3+2,FALSE),NA()),NA())</f>
        <v>0.45426034166085921</v>
      </c>
      <c r="AL69" s="79">
        <f ca="1">IFERROR(IF(OR($BE69=45,$BE69=45+Results!$AR$2),VLOOKUP($C69,Data_qPCR,AL$3+2,FALSE),NA()),NA())</f>
        <v>0.61327663588933523</v>
      </c>
      <c r="AM69" s="79">
        <f ca="1">IFERROR(IF(OR($BE69=45,$BE69=45+Results!$AR$2),VLOOKUP($C69,Data_qPCR,AM$3+2,FALSE),NA()),NA())</f>
        <v>0.75136917408514747</v>
      </c>
      <c r="AN69" s="79">
        <f ca="1">IFERROR(IF(OR($BE69=45,$BE69=45+Results!$AR$2),VLOOKUP($C69,Data_qPCR,AN$3+2,FALSE),NA()),NA())</f>
        <v>0.8524740080963642</v>
      </c>
      <c r="AO69" s="79">
        <f ca="1">IFERROR(IF(OR($BE69=45,$BE69=45+Results!$AR$2),VLOOKUP($C69,Data_qPCR,AO$3+2,FALSE),NA()),NA())</f>
        <v>0.91543793984120214</v>
      </c>
      <c r="AP69" s="79">
        <f ca="1">IFERROR(IF(OR($BE69=45,$BE69=45+Results!$AR$2),VLOOKUP($C69,Data_qPCR,AP$3+2,FALSE),NA()),NA())</f>
        <v>0.95178361313852911</v>
      </c>
      <c r="AQ69" s="79">
        <f ca="1">IFERROR(IF(OR($BE69=45,$BE69=45+Results!$AR$2),VLOOKUP($C69,Data_qPCR,AQ$3+2,FALSE),NA()),NA())</f>
        <v>0.97437532651242065</v>
      </c>
      <c r="AR69" s="79">
        <f ca="1">IFERROR(IF(OR($BE69=45,$BE69=45+Results!$AR$2),VLOOKUP($C69,Data_qPCR,AR$3+2,FALSE),NA()),NA())</f>
        <v>0.99189880398841834</v>
      </c>
      <c r="AS69" s="79">
        <f ca="1">IFERROR(IF(OR($BE69=45,$BE69=45+Results!$AR$2),VLOOKUP($C69,Data_qPCR,AS$3+2,FALSE),NA()),NA())</f>
        <v>1</v>
      </c>
      <c r="AT69" s="79" t="e">
        <f ca="1">IFERROR(IF(OR($BE69=45,$BE69=45+Results!$AR$2),VLOOKUP($C69,Data_qPCR,AT$3+2,FALSE),NA()),NA())</f>
        <v>#N/A</v>
      </c>
      <c r="AU69" s="79" t="e">
        <f ca="1">IFERROR(IF(OR($BE69=45,$BE69=45+Results!$AR$2),VLOOKUP($C69,Data_qPCR,AU$3+2,FALSE),NA()),NA())</f>
        <v>#N/A</v>
      </c>
      <c r="AV69" s="79" t="e">
        <f ca="1">IFERROR(IF(OR($BE69=45,$BE69=45+Results!$AR$2),VLOOKUP($C69,Data_qPCR,AV$3+2,FALSE),NA()),NA())</f>
        <v>#N/A</v>
      </c>
      <c r="AW69" s="79" t="e">
        <f ca="1">IFERROR(IF(OR($BE69=45,$BE69=45+Results!$AR$2),VLOOKUP($C69,Data_qPCR,AW$3+2,FALSE),NA()),NA())</f>
        <v>#N/A</v>
      </c>
      <c r="AX69" s="79" t="e">
        <f ca="1">IFERROR(IF(OR($BE69=45,$BE69=45+Results!$AR$2),VLOOKUP($C69,Data_qPCR,AX$3+2,FALSE),NA()),NA())</f>
        <v>#N/A</v>
      </c>
      <c r="AY69" s="79" t="e">
        <f ca="1">IFERROR(IF(OR($BE69=45,$BE69=45+Results!$AR$2),VLOOKUP($C69,Data_qPCR,AY$3+2,FALSE),NA()),NA())</f>
        <v>#N/A</v>
      </c>
      <c r="AZ69" s="79" t="e">
        <f ca="1">IFERROR(IF(OR($BE69=45,$BE69=45+Results!$AR$2),VLOOKUP($C69,Data_qPCR,AZ$3+2,FALSE),NA()),NA())</f>
        <v>#N/A</v>
      </c>
      <c r="BA69" s="79" t="e">
        <f ca="1">IFERROR(IF(OR($BE69=45,$BE69=45+Results!$AR$2),VLOOKUP($C69,Data_qPCR,BA$3+2,FALSE),NA()),NA())</f>
        <v>#N/A</v>
      </c>
      <c r="BB69" s="79" t="e">
        <f ca="1">IFERROR(IF(OR($BE69=45,$BE69=45+Results!$AR$2),VLOOKUP($C69,Data_qPCR,BB$3+2,FALSE),NA()),NA())</f>
        <v>#N/A</v>
      </c>
      <c r="BC69" s="79" t="e">
        <f ca="1">IFERROR(IF(OR($BE69=45,$BE69=45+Results!$AR$2),VLOOKUP($C69,Data_qPCR,BC$3+2,FALSE),NA()),NA())</f>
        <v>#N/A</v>
      </c>
      <c r="BD69" s="79" t="str">
        <f t="shared" ca="1" si="6"/>
        <v/>
      </c>
      <c r="BE69">
        <f ca="1">IFERROR(IF(LEFT(C69,1)+0=Results!$C$4,INDEX(Results!$AM$8:$BJ$23,CODE(RIGHT(LEFT(C69,2),1))-64,RIGHT(C69,LEN(C69)-2)+0),IF(Results!$AL$7=2,2,45)),"")</f>
        <v>45</v>
      </c>
      <c r="BF69">
        <f t="shared" ref="BF69:BF132" ca="1" si="11">IFERROR((LEFT(C69,1)&amp;IF(CODE(RIGHT(LEFT(C69,2),1))-64&lt;10,"0"&amp;CODE(RIGHT(LEFT(C69,2),1))-64,CODE(RIGHT(LEFT(C69,2),1))-64)&amp;IF(RIGHT(C69,LEN(C69)-2)+0&lt;10,"0"&amp;RIGHT(C69,LEN(C69)-2),RIGHT(C69,LEN(C69)-2)))+0,"")</f>
        <v>20101</v>
      </c>
      <c r="BG69" s="104">
        <f ca="1">IFERROR(IF(LEFT(C69,1)+0=Results!$C$4,INDEX(Results!$CK$8:$DH$23,CODE(RIGHT(LEFT(C69,2),1))-64,RIGHT(C69,LEN(C69)-2)+0),IF(Results!$AL$7=2,2,45)),"")</f>
        <v>45</v>
      </c>
    </row>
    <row r="70" spans="1:59" x14ac:dyDescent="0.25">
      <c r="A70">
        <f t="shared" ca="1" si="7"/>
        <v>67</v>
      </c>
      <c r="B70">
        <v>67</v>
      </c>
      <c r="C70" t="str">
        <f t="shared" ca="1" si="8"/>
        <v>2B1</v>
      </c>
      <c r="D70" t="str">
        <f t="shared" ca="1" si="9"/>
        <v>3G_aceA</v>
      </c>
      <c r="E70" s="268" t="str">
        <f t="shared" ca="1" si="10"/>
        <v>2B1-3G_aceA</v>
      </c>
      <c r="F70" s="79">
        <f ca="1">IFERROR(IF(OR($BE70=45,$BE70=45+Results!$AR$2),VLOOKUP($C70,Data_qPCR,F$3+2,FALSE),NA()),NA())</f>
        <v>2.4993799637494207E-4</v>
      </c>
      <c r="G70" s="79">
        <f ca="1">IFERROR(IF(OR($BE70=45,$BE70=45+Results!$AR$2),VLOOKUP($C70,Data_qPCR,G$3+2,FALSE),NA()),NA())</f>
        <v>2.4993799637494207E-4</v>
      </c>
      <c r="H70" s="79">
        <f ca="1">IFERROR(IF(OR($BE70=45,$BE70=45+Results!$AR$2),VLOOKUP($C70,Data_qPCR,H$3+2,FALSE),NA()),NA())</f>
        <v>2.4993799637494207E-4</v>
      </c>
      <c r="I70" s="79">
        <f ca="1">IFERROR(IF(OR($BE70=45,$BE70=45+Results!$AR$2),VLOOKUP($C70,Data_qPCR,I$3+2,FALSE),NA()),NA())</f>
        <v>2.4993799637494207E-4</v>
      </c>
      <c r="J70" s="79">
        <f ca="1">IFERROR(IF(OR($BE70=45,$BE70=45+Results!$AR$2),VLOOKUP($C70,Data_qPCR,J$3+2,FALSE),NA()),NA())</f>
        <v>2.4993799637494207E-4</v>
      </c>
      <c r="K70" s="79">
        <f ca="1">IFERROR(IF(OR($BE70=45,$BE70=45+Results!$AR$2),VLOOKUP($C70,Data_qPCR,K$3+2,FALSE),NA()),NA())</f>
        <v>2.4993799637494207E-4</v>
      </c>
      <c r="L70" s="79">
        <f ca="1">IFERROR(IF(OR($BE70=45,$BE70=45+Results!$AR$2),VLOOKUP($C70,Data_qPCR,L$3+2,FALSE),NA()),NA())</f>
        <v>2.4993799637494207E-4</v>
      </c>
      <c r="M70" s="79">
        <f ca="1">IFERROR(IF(OR($BE70=45,$BE70=45+Results!$AR$2),VLOOKUP($C70,Data_qPCR,M$3+2,FALSE),NA()),NA())</f>
        <v>2.4993799637494207E-4</v>
      </c>
      <c r="N70" s="79">
        <f ca="1">IFERROR(IF(OR($BE70=45,$BE70=45+Results!$AR$2),VLOOKUP($C70,Data_qPCR,N$3+2,FALSE),NA()),NA())</f>
        <v>2.4993799637494207E-4</v>
      </c>
      <c r="O70" s="79">
        <f ca="1">IFERROR(IF(OR($BE70=45,$BE70=45+Results!$AR$2),VLOOKUP($C70,Data_qPCR,O$3+2,FALSE),NA()),NA())</f>
        <v>2.4993799637494207E-4</v>
      </c>
      <c r="P70" s="79">
        <f ca="1">IFERROR(IF(OR($BE70=45,$BE70=45+Results!$AR$2),VLOOKUP($C70,Data_qPCR,P$3+2,FALSE),NA()),NA())</f>
        <v>2.4993799637494207E-4</v>
      </c>
      <c r="Q70" s="79">
        <f ca="1">IFERROR(IF(OR($BE70=45,$BE70=45+Results!$AR$2),VLOOKUP($C70,Data_qPCR,Q$3+2,FALSE),NA()),NA())</f>
        <v>2.4993799637494207E-4</v>
      </c>
      <c r="R70" s="79">
        <f ca="1">IFERROR(IF(OR($BE70=45,$BE70=45+Results!$AR$2),VLOOKUP($C70,Data_qPCR,R$3+2,FALSE),NA()),NA())</f>
        <v>2.4993799637494207E-4</v>
      </c>
      <c r="S70" s="79">
        <f ca="1">IFERROR(IF(OR($BE70=45,$BE70=45+Results!$AR$2),VLOOKUP($C70,Data_qPCR,S$3+2,FALSE),NA()),NA())</f>
        <v>2.4993799637494207E-4</v>
      </c>
      <c r="T70" s="79">
        <f ca="1">IFERROR(IF(OR($BE70=45,$BE70=45+Results!$AR$2),VLOOKUP($C70,Data_qPCR,T$3+2,FALSE),NA()),NA())</f>
        <v>2.4993799637494207E-4</v>
      </c>
      <c r="U70" s="79">
        <f ca="1">IFERROR(IF(OR($BE70=45,$BE70=45+Results!$AR$2),VLOOKUP($C70,Data_qPCR,U$3+2,FALSE),NA()),NA())</f>
        <v>2.4993799637494207E-4</v>
      </c>
      <c r="V70" s="79">
        <f ca="1">IFERROR(IF(OR($BE70=45,$BE70=45+Results!$AR$2),VLOOKUP($C70,Data_qPCR,V$3+2,FALSE),NA()),NA())</f>
        <v>2.4993799637494207E-4</v>
      </c>
      <c r="W70" s="79">
        <f ca="1">IFERROR(IF(OR($BE70=45,$BE70=45+Results!$AR$2),VLOOKUP($C70,Data_qPCR,W$3+2,FALSE),NA()),NA())</f>
        <v>2.4993799637494207E-4</v>
      </c>
      <c r="X70" s="79">
        <f ca="1">IFERROR(IF(OR($BE70=45,$BE70=45+Results!$AR$2),VLOOKUP($C70,Data_qPCR,X$3+2,FALSE),NA()),NA())</f>
        <v>2.4993799637494207E-4</v>
      </c>
      <c r="Y70" s="79">
        <f ca="1">IFERROR(IF(OR($BE70=45,$BE70=45+Results!$AR$2),VLOOKUP($C70,Data_qPCR,Y$3+2,FALSE),NA()),NA())</f>
        <v>2.4993799637494207E-4</v>
      </c>
      <c r="Z70" s="79">
        <f ca="1">IFERROR(IF(OR($BE70=45,$BE70=45+Results!$AR$2),VLOOKUP($C70,Data_qPCR,Z$3+2,FALSE),NA()),NA())</f>
        <v>2.4993799637494207E-4</v>
      </c>
      <c r="AA70" s="79">
        <f ca="1">IFERROR(IF(OR($BE70=45,$BE70=45+Results!$AR$2),VLOOKUP($C70,Data_qPCR,AA$3+2,FALSE),NA()),NA())</f>
        <v>2.4993799637494207E-4</v>
      </c>
      <c r="AB70" s="79">
        <f ca="1">IFERROR(IF(OR($BE70=45,$BE70=45+Results!$AR$2),VLOOKUP($C70,Data_qPCR,AB$3+2,FALSE),NA()),NA())</f>
        <v>2.4993799637494207E-4</v>
      </c>
      <c r="AC70" s="79">
        <f ca="1">IFERROR(IF(OR($BE70=45,$BE70=45+Results!$AR$2),VLOOKUP($C70,Data_qPCR,AC$3+2,FALSE),NA()),NA())</f>
        <v>1.9237721880657841E-3</v>
      </c>
      <c r="AD70" s="79">
        <f ca="1">IFERROR(IF(OR($BE70=45,$BE70=45+Results!$AR$2),VLOOKUP($C70,Data_qPCR,AD$3+2,FALSE),NA()),NA())</f>
        <v>6.6778365073787965E-3</v>
      </c>
      <c r="AE70" s="79">
        <f ca="1">IFERROR(IF(OR($BE70=45,$BE70=45+Results!$AR$2),VLOOKUP($C70,Data_qPCR,AE$3+2,FALSE),NA()),NA())</f>
        <v>1.582370908728855E-2</v>
      </c>
      <c r="AF70" s="79">
        <f ca="1">IFERROR(IF(OR($BE70=45,$BE70=45+Results!$AR$2),VLOOKUP($C70,Data_qPCR,AF$3+2,FALSE),NA()),NA())</f>
        <v>3.1870391018363649E-2</v>
      </c>
      <c r="AG70" s="79">
        <f ca="1">IFERROR(IF(OR($BE70=45,$BE70=45+Results!$AR$2),VLOOKUP($C70,Data_qPCR,AG$3+2,FALSE),NA()),NA())</f>
        <v>6.1272093440685134E-2</v>
      </c>
      <c r="AH70" s="79">
        <f ca="1">IFERROR(IF(OR($BE70=45,$BE70=45+Results!$AR$2),VLOOKUP($C70,Data_qPCR,AH$3+2,FALSE),NA()),NA())</f>
        <v>0.11262148077132514</v>
      </c>
      <c r="AI70" s="79">
        <f ca="1">IFERROR(IF(OR($BE70=45,$BE70=45+Results!$AR$2),VLOOKUP($C70,Data_qPCR,AI$3+2,FALSE),NA()),NA())</f>
        <v>0.19698829561840386</v>
      </c>
      <c r="AJ70" s="79">
        <f ca="1">IFERROR(IF(OR($BE70=45,$BE70=45+Results!$AR$2),VLOOKUP($C70,Data_qPCR,AJ$3+2,FALSE),NA()),NA())</f>
        <v>0.32072456522113602</v>
      </c>
      <c r="AK70" s="79">
        <f ca="1">IFERROR(IF(OR($BE70=45,$BE70=45+Results!$AR$2),VLOOKUP($C70,Data_qPCR,AK$3+2,FALSE),NA()),NA())</f>
        <v>0.47347213659732967</v>
      </c>
      <c r="AL70" s="79">
        <f ca="1">IFERROR(IF(OR($BE70=45,$BE70=45+Results!$AR$2),VLOOKUP($C70,Data_qPCR,AL$3+2,FALSE),NA()),NA())</f>
        <v>0.63097378785681679</v>
      </c>
      <c r="AM70" s="79">
        <f ca="1">IFERROR(IF(OR($BE70=45,$BE70=45+Results!$AR$2),VLOOKUP($C70,Data_qPCR,AM$3+2,FALSE),NA()),NA())</f>
        <v>0.76491892629952174</v>
      </c>
      <c r="AN70" s="79">
        <f ca="1">IFERROR(IF(OR($BE70=45,$BE70=45+Results!$AR$2),VLOOKUP($C70,Data_qPCR,AN$3+2,FALSE),NA()),NA())</f>
        <v>0.86093539805541419</v>
      </c>
      <c r="AO70" s="79">
        <f ca="1">IFERROR(IF(OR($BE70=45,$BE70=45+Results!$AR$2),VLOOKUP($C70,Data_qPCR,AO$3+2,FALSE),NA()),NA())</f>
        <v>0.92000878729892499</v>
      </c>
      <c r="AP70" s="79">
        <f ca="1">IFERROR(IF(OR($BE70=45,$BE70=45+Results!$AR$2),VLOOKUP($C70,Data_qPCR,AP$3+2,FALSE),NA()),NA())</f>
        <v>0.95430160270318032</v>
      </c>
      <c r="AQ70" s="79">
        <f ca="1">IFERROR(IF(OR($BE70=45,$BE70=45+Results!$AR$2),VLOOKUP($C70,Data_qPCR,AQ$3+2,FALSE),NA()),NA())</f>
        <v>0.97605460184585124</v>
      </c>
      <c r="AR70" s="79">
        <f ca="1">IFERROR(IF(OR($BE70=45,$BE70=45+Results!$AR$2),VLOOKUP($C70,Data_qPCR,AR$3+2,FALSE),NA()),NA())</f>
        <v>0.99251132846700996</v>
      </c>
      <c r="AS70" s="79">
        <f ca="1">IFERROR(IF(OR($BE70=45,$BE70=45+Results!$AR$2),VLOOKUP($C70,Data_qPCR,AS$3+2,FALSE),NA()),NA())</f>
        <v>1</v>
      </c>
      <c r="AT70" s="79" t="e">
        <f ca="1">IFERROR(IF(OR($BE70=45,$BE70=45+Results!$AR$2),VLOOKUP($C70,Data_qPCR,AT$3+2,FALSE),NA()),NA())</f>
        <v>#N/A</v>
      </c>
      <c r="AU70" s="79" t="e">
        <f ca="1">IFERROR(IF(OR($BE70=45,$BE70=45+Results!$AR$2),VLOOKUP($C70,Data_qPCR,AU$3+2,FALSE),NA()),NA())</f>
        <v>#N/A</v>
      </c>
      <c r="AV70" s="79" t="e">
        <f ca="1">IFERROR(IF(OR($BE70=45,$BE70=45+Results!$AR$2),VLOOKUP($C70,Data_qPCR,AV$3+2,FALSE),NA()),NA())</f>
        <v>#N/A</v>
      </c>
      <c r="AW70" s="79" t="e">
        <f ca="1">IFERROR(IF(OR($BE70=45,$BE70=45+Results!$AR$2),VLOOKUP($C70,Data_qPCR,AW$3+2,FALSE),NA()),NA())</f>
        <v>#N/A</v>
      </c>
      <c r="AX70" s="79" t="e">
        <f ca="1">IFERROR(IF(OR($BE70=45,$BE70=45+Results!$AR$2),VLOOKUP($C70,Data_qPCR,AX$3+2,FALSE),NA()),NA())</f>
        <v>#N/A</v>
      </c>
      <c r="AY70" s="79" t="e">
        <f ca="1">IFERROR(IF(OR($BE70=45,$BE70=45+Results!$AR$2),VLOOKUP($C70,Data_qPCR,AY$3+2,FALSE),NA()),NA())</f>
        <v>#N/A</v>
      </c>
      <c r="AZ70" s="79" t="e">
        <f ca="1">IFERROR(IF(OR($BE70=45,$BE70=45+Results!$AR$2),VLOOKUP($C70,Data_qPCR,AZ$3+2,FALSE),NA()),NA())</f>
        <v>#N/A</v>
      </c>
      <c r="BA70" s="79" t="e">
        <f ca="1">IFERROR(IF(OR($BE70=45,$BE70=45+Results!$AR$2),VLOOKUP($C70,Data_qPCR,BA$3+2,FALSE),NA()),NA())</f>
        <v>#N/A</v>
      </c>
      <c r="BB70" s="79" t="e">
        <f ca="1">IFERROR(IF(OR($BE70=45,$BE70=45+Results!$AR$2),VLOOKUP($C70,Data_qPCR,BB$3+2,FALSE),NA()),NA())</f>
        <v>#N/A</v>
      </c>
      <c r="BC70" s="79" t="e">
        <f ca="1">IFERROR(IF(OR($BE70=45,$BE70=45+Results!$AR$2),VLOOKUP($C70,Data_qPCR,BC$3+2,FALSE),NA()),NA())</f>
        <v>#N/A</v>
      </c>
      <c r="BD70" s="79" t="str">
        <f t="shared" ref="BD70:BD133" ca="1" si="12">IFERROR(MIN(F70:BC70),"")</f>
        <v/>
      </c>
      <c r="BE70">
        <f ca="1">IFERROR(IF(LEFT(C70,1)+0=Results!$C$4,INDEX(Results!$AM$8:$BJ$23,CODE(RIGHT(LEFT(C70,2),1))-64,RIGHT(C70,LEN(C70)-2)+0),IF(Results!$AL$7=2,2,45)),"")</f>
        <v>45</v>
      </c>
      <c r="BF70">
        <f t="shared" ca="1" si="11"/>
        <v>20201</v>
      </c>
      <c r="BG70" s="104">
        <f ca="1">IFERROR(IF(LEFT(C70,1)+0=Results!$C$4,INDEX(Results!$CK$8:$DH$23,CODE(RIGHT(LEFT(C70,2),1))-64,RIGHT(C70,LEN(C70)-2)+0),IF(Results!$AL$7=2,2,45)),"")</f>
        <v>45</v>
      </c>
    </row>
    <row r="71" spans="1:59" x14ac:dyDescent="0.25">
      <c r="A71">
        <f t="shared" ca="1" si="7"/>
        <v>68</v>
      </c>
      <c r="B71">
        <v>68</v>
      </c>
      <c r="C71" t="str">
        <f t="shared" ca="1" si="8"/>
        <v>2C1</v>
      </c>
      <c r="D71" t="str">
        <f t="shared" ca="1" si="9"/>
        <v>3G_pspA</v>
      </c>
      <c r="E71" s="268" t="str">
        <f t="shared" ca="1" si="10"/>
        <v>2C1-3G_pspA</v>
      </c>
      <c r="F71" s="79">
        <f ca="1">IFERROR(IF(OR($BE71=45,$BE71=45+Results!$AR$2),VLOOKUP($C71,Data_qPCR,F$3+2,FALSE),NA()),NA())</f>
        <v>1.1691534635661503E-3</v>
      </c>
      <c r="G71" s="79">
        <f ca="1">IFERROR(IF(OR($BE71=45,$BE71=45+Results!$AR$2),VLOOKUP($C71,Data_qPCR,G$3+2,FALSE),NA()),NA())</f>
        <v>1.1691534635661503E-3</v>
      </c>
      <c r="H71" s="79">
        <f ca="1">IFERROR(IF(OR($BE71=45,$BE71=45+Results!$AR$2),VLOOKUP($C71,Data_qPCR,H$3+2,FALSE),NA()),NA())</f>
        <v>1.1691534635661503E-3</v>
      </c>
      <c r="I71" s="79">
        <f ca="1">IFERROR(IF(OR($BE71=45,$BE71=45+Results!$AR$2),VLOOKUP($C71,Data_qPCR,I$3+2,FALSE),NA()),NA())</f>
        <v>1.1691534635661503E-3</v>
      </c>
      <c r="J71" s="79">
        <f ca="1">IFERROR(IF(OR($BE71=45,$BE71=45+Results!$AR$2),VLOOKUP($C71,Data_qPCR,J$3+2,FALSE),NA()),NA())</f>
        <v>1.1691534635661503E-3</v>
      </c>
      <c r="K71" s="79">
        <f ca="1">IFERROR(IF(OR($BE71=45,$BE71=45+Results!$AR$2),VLOOKUP($C71,Data_qPCR,K$3+2,FALSE),NA()),NA())</f>
        <v>1.1691534635661503E-3</v>
      </c>
      <c r="L71" s="79">
        <f ca="1">IFERROR(IF(OR($BE71=45,$BE71=45+Results!$AR$2),VLOOKUP($C71,Data_qPCR,L$3+2,FALSE),NA()),NA())</f>
        <v>1.1691534635661503E-3</v>
      </c>
      <c r="M71" s="79">
        <f ca="1">IFERROR(IF(OR($BE71=45,$BE71=45+Results!$AR$2),VLOOKUP($C71,Data_qPCR,M$3+2,FALSE),NA()),NA())</f>
        <v>1.1691534635661503E-3</v>
      </c>
      <c r="N71" s="79">
        <f ca="1">IFERROR(IF(OR($BE71=45,$BE71=45+Results!$AR$2),VLOOKUP($C71,Data_qPCR,N$3+2,FALSE),NA()),NA())</f>
        <v>1.1691534635661503E-3</v>
      </c>
      <c r="O71" s="79">
        <f ca="1">IFERROR(IF(OR($BE71=45,$BE71=45+Results!$AR$2),VLOOKUP($C71,Data_qPCR,O$3+2,FALSE),NA()),NA())</f>
        <v>1.1691534635661503E-3</v>
      </c>
      <c r="P71" s="79">
        <f ca="1">IFERROR(IF(OR($BE71=45,$BE71=45+Results!$AR$2),VLOOKUP($C71,Data_qPCR,P$3+2,FALSE),NA()),NA())</f>
        <v>1.1691534635661503E-3</v>
      </c>
      <c r="Q71" s="79">
        <f ca="1">IFERROR(IF(OR($BE71=45,$BE71=45+Results!$AR$2),VLOOKUP($C71,Data_qPCR,Q$3+2,FALSE),NA()),NA())</f>
        <v>1.1691534635661503E-3</v>
      </c>
      <c r="R71" s="79">
        <f ca="1">IFERROR(IF(OR($BE71=45,$BE71=45+Results!$AR$2),VLOOKUP($C71,Data_qPCR,R$3+2,FALSE),NA()),NA())</f>
        <v>1.1691534635661503E-3</v>
      </c>
      <c r="S71" s="79">
        <f ca="1">IFERROR(IF(OR($BE71=45,$BE71=45+Results!$AR$2),VLOOKUP($C71,Data_qPCR,S$3+2,FALSE),NA()),NA())</f>
        <v>1.1691534635661503E-3</v>
      </c>
      <c r="T71" s="79">
        <f ca="1">IFERROR(IF(OR($BE71=45,$BE71=45+Results!$AR$2),VLOOKUP($C71,Data_qPCR,T$3+2,FALSE),NA()),NA())</f>
        <v>1.1691534635661503E-3</v>
      </c>
      <c r="U71" s="79">
        <f ca="1">IFERROR(IF(OR($BE71=45,$BE71=45+Results!$AR$2),VLOOKUP($C71,Data_qPCR,U$3+2,FALSE),NA()),NA())</f>
        <v>1.1691534635661503E-3</v>
      </c>
      <c r="V71" s="79">
        <f ca="1">IFERROR(IF(OR($BE71=45,$BE71=45+Results!$AR$2),VLOOKUP($C71,Data_qPCR,V$3+2,FALSE),NA()),NA())</f>
        <v>1.1691534635661503E-3</v>
      </c>
      <c r="W71" s="79">
        <f ca="1">IFERROR(IF(OR($BE71=45,$BE71=45+Results!$AR$2),VLOOKUP($C71,Data_qPCR,W$3+2,FALSE),NA()),NA())</f>
        <v>1.1691534635661503E-3</v>
      </c>
      <c r="X71" s="79">
        <f ca="1">IFERROR(IF(OR($BE71=45,$BE71=45+Results!$AR$2),VLOOKUP($C71,Data_qPCR,X$3+2,FALSE),NA()),NA())</f>
        <v>1.1691534635661503E-3</v>
      </c>
      <c r="Y71" s="79">
        <f ca="1">IFERROR(IF(OR($BE71=45,$BE71=45+Results!$AR$2),VLOOKUP($C71,Data_qPCR,Y$3+2,FALSE),NA()),NA())</f>
        <v>1.1691534635661503E-3</v>
      </c>
      <c r="Z71" s="79">
        <f ca="1">IFERROR(IF(OR($BE71=45,$BE71=45+Results!$AR$2),VLOOKUP($C71,Data_qPCR,Z$3+2,FALSE),NA()),NA())</f>
        <v>1.1691534635661503E-3</v>
      </c>
      <c r="AA71" s="79">
        <f ca="1">IFERROR(IF(OR($BE71=45,$BE71=45+Results!$AR$2),VLOOKUP($C71,Data_qPCR,AA$3+2,FALSE),NA()),NA())</f>
        <v>1.1691534635661503E-3</v>
      </c>
      <c r="AB71" s="79">
        <f ca="1">IFERROR(IF(OR($BE71=45,$BE71=45+Results!$AR$2),VLOOKUP($C71,Data_qPCR,AB$3+2,FALSE),NA()),NA())</f>
        <v>1.1691534635661503E-3</v>
      </c>
      <c r="AC71" s="79">
        <f ca="1">IFERROR(IF(OR($BE71=45,$BE71=45+Results!$AR$2),VLOOKUP($C71,Data_qPCR,AC$3+2,FALSE),NA()),NA())</f>
        <v>1.8116283754167585E-3</v>
      </c>
      <c r="AD71" s="79">
        <f ca="1">IFERROR(IF(OR($BE71=45,$BE71=45+Results!$AR$2),VLOOKUP($C71,Data_qPCR,AD$3+2,FALSE),NA()),NA())</f>
        <v>7.4959376725112162E-3</v>
      </c>
      <c r="AE71" s="79">
        <f ca="1">IFERROR(IF(OR($BE71=45,$BE71=45+Results!$AR$2),VLOOKUP($C71,Data_qPCR,AE$3+2,FALSE),NA()),NA())</f>
        <v>1.9442327861309432E-2</v>
      </c>
      <c r="AF71" s="79">
        <f ca="1">IFERROR(IF(OR($BE71=45,$BE71=45+Results!$AR$2),VLOOKUP($C71,Data_qPCR,AF$3+2,FALSE),NA()),NA())</f>
        <v>4.1843698291519807E-2</v>
      </c>
      <c r="AG71" s="79">
        <f ca="1">IFERROR(IF(OR($BE71=45,$BE71=45+Results!$AR$2),VLOOKUP($C71,Data_qPCR,AG$3+2,FALSE),NA()),NA())</f>
        <v>8.4229443346417521E-2</v>
      </c>
      <c r="AH71" s="79">
        <f ca="1">IFERROR(IF(OR($BE71=45,$BE71=45+Results!$AR$2),VLOOKUP($C71,Data_qPCR,AH$3+2,FALSE),NA()),NA())</f>
        <v>0.15758617024840599</v>
      </c>
      <c r="AI71" s="79">
        <f ca="1">IFERROR(IF(OR($BE71=45,$BE71=45+Results!$AR$2),VLOOKUP($C71,Data_qPCR,AI$3+2,FALSE),NA()),NA())</f>
        <v>0.27343901987865105</v>
      </c>
      <c r="AJ71" s="79">
        <f ca="1">IFERROR(IF(OR($BE71=45,$BE71=45+Results!$AR$2),VLOOKUP($C71,Data_qPCR,AJ$3+2,FALSE),NA()),NA())</f>
        <v>0.42465737783557189</v>
      </c>
      <c r="AK71" s="79">
        <f ca="1">IFERROR(IF(OR($BE71=45,$BE71=45+Results!$AR$2),VLOOKUP($C71,Data_qPCR,AK$3+2,FALSE),NA()),NA())</f>
        <v>0.58706562158503406</v>
      </c>
      <c r="AL71" s="79">
        <f ca="1">IFERROR(IF(OR($BE71=45,$BE71=45+Results!$AR$2),VLOOKUP($C71,Data_qPCR,AL$3+2,FALSE),NA()),NA())</f>
        <v>0.73008779654585321</v>
      </c>
      <c r="AM71" s="79">
        <f ca="1">IFERROR(IF(OR($BE71=45,$BE71=45+Results!$AR$2),VLOOKUP($C71,Data_qPCR,AM$3+2,FALSE),NA()),NA())</f>
        <v>0.83629729879124182</v>
      </c>
      <c r="AN71" s="79">
        <f ca="1">IFERROR(IF(OR($BE71=45,$BE71=45+Results!$AR$2),VLOOKUP($C71,Data_qPCR,AN$3+2,FALSE),NA()),NA())</f>
        <v>0.90547791913059739</v>
      </c>
      <c r="AO71" s="79">
        <f ca="1">IFERROR(IF(OR($BE71=45,$BE71=45+Results!$AR$2),VLOOKUP($C71,Data_qPCR,AO$3+2,FALSE),NA()),NA())</f>
        <v>0.94584481161766043</v>
      </c>
      <c r="AP71" s="79">
        <f ca="1">IFERROR(IF(OR($BE71=45,$BE71=45+Results!$AR$2),VLOOKUP($C71,Data_qPCR,AP$3+2,FALSE),NA()),NA())</f>
        <v>0.97040041110991337</v>
      </c>
      <c r="AQ71" s="79">
        <f ca="1">IFERROR(IF(OR($BE71=45,$BE71=45+Results!$AR$2),VLOOKUP($C71,Data_qPCR,AQ$3+2,FALSE),NA()),NA())</f>
        <v>0.98568960860093646</v>
      </c>
      <c r="AR71" s="79">
        <f ca="1">IFERROR(IF(OR($BE71=45,$BE71=45+Results!$AR$2),VLOOKUP($C71,Data_qPCR,AR$3+2,FALSE),NA()),NA())</f>
        <v>0.99607140308220188</v>
      </c>
      <c r="AS71" s="79">
        <f ca="1">IFERROR(IF(OR($BE71=45,$BE71=45+Results!$AR$2),VLOOKUP($C71,Data_qPCR,AS$3+2,FALSE),NA()),NA())</f>
        <v>1</v>
      </c>
      <c r="AT71" s="79" t="e">
        <f ca="1">IFERROR(IF(OR($BE71=45,$BE71=45+Results!$AR$2),VLOOKUP($C71,Data_qPCR,AT$3+2,FALSE),NA()),NA())</f>
        <v>#N/A</v>
      </c>
      <c r="AU71" s="79" t="e">
        <f ca="1">IFERROR(IF(OR($BE71=45,$BE71=45+Results!$AR$2),VLOOKUP($C71,Data_qPCR,AU$3+2,FALSE),NA()),NA())</f>
        <v>#N/A</v>
      </c>
      <c r="AV71" s="79" t="e">
        <f ca="1">IFERROR(IF(OR($BE71=45,$BE71=45+Results!$AR$2),VLOOKUP($C71,Data_qPCR,AV$3+2,FALSE),NA()),NA())</f>
        <v>#N/A</v>
      </c>
      <c r="AW71" s="79" t="e">
        <f ca="1">IFERROR(IF(OR($BE71=45,$BE71=45+Results!$AR$2),VLOOKUP($C71,Data_qPCR,AW$3+2,FALSE),NA()),NA())</f>
        <v>#N/A</v>
      </c>
      <c r="AX71" s="79" t="e">
        <f ca="1">IFERROR(IF(OR($BE71=45,$BE71=45+Results!$AR$2),VLOOKUP($C71,Data_qPCR,AX$3+2,FALSE),NA()),NA())</f>
        <v>#N/A</v>
      </c>
      <c r="AY71" s="79" t="e">
        <f ca="1">IFERROR(IF(OR($BE71=45,$BE71=45+Results!$AR$2),VLOOKUP($C71,Data_qPCR,AY$3+2,FALSE),NA()),NA())</f>
        <v>#N/A</v>
      </c>
      <c r="AZ71" s="79" t="e">
        <f ca="1">IFERROR(IF(OR($BE71=45,$BE71=45+Results!$AR$2),VLOOKUP($C71,Data_qPCR,AZ$3+2,FALSE),NA()),NA())</f>
        <v>#N/A</v>
      </c>
      <c r="BA71" s="79" t="e">
        <f ca="1">IFERROR(IF(OR($BE71=45,$BE71=45+Results!$AR$2),VLOOKUP($C71,Data_qPCR,BA$3+2,FALSE),NA()),NA())</f>
        <v>#N/A</v>
      </c>
      <c r="BB71" s="79" t="e">
        <f ca="1">IFERROR(IF(OR($BE71=45,$BE71=45+Results!$AR$2),VLOOKUP($C71,Data_qPCR,BB$3+2,FALSE),NA()),NA())</f>
        <v>#N/A</v>
      </c>
      <c r="BC71" s="79" t="e">
        <f ca="1">IFERROR(IF(OR($BE71=45,$BE71=45+Results!$AR$2),VLOOKUP($C71,Data_qPCR,BC$3+2,FALSE),NA()),NA())</f>
        <v>#N/A</v>
      </c>
      <c r="BD71" s="79" t="str">
        <f t="shared" ca="1" si="12"/>
        <v/>
      </c>
      <c r="BE71">
        <f ca="1">IFERROR(IF(LEFT(C71,1)+0=Results!$C$4,INDEX(Results!$AM$8:$BJ$23,CODE(RIGHT(LEFT(C71,2),1))-64,RIGHT(C71,LEN(C71)-2)+0),IF(Results!$AL$7=2,2,45)),"")</f>
        <v>45</v>
      </c>
      <c r="BF71">
        <f t="shared" ca="1" si="11"/>
        <v>20301</v>
      </c>
      <c r="BG71" s="104">
        <f ca="1">IFERROR(IF(LEFT(C71,1)+0=Results!$C$4,INDEX(Results!$CK$8:$DH$23,CODE(RIGHT(LEFT(C71,2),1))-64,RIGHT(C71,LEN(C71)-2)+0),IF(Results!$AL$7=2,2,45)),"")</f>
        <v>45</v>
      </c>
    </row>
    <row r="72" spans="1:59" x14ac:dyDescent="0.25">
      <c r="A72">
        <f t="shared" ca="1" si="7"/>
        <v>69</v>
      </c>
      <c r="B72">
        <v>69</v>
      </c>
      <c r="C72" t="str">
        <f t="shared" ca="1" si="8"/>
        <v>2D1</v>
      </c>
      <c r="D72" t="str">
        <f t="shared" ca="1" si="9"/>
        <v>3G_pspA</v>
      </c>
      <c r="E72" s="268" t="str">
        <f t="shared" ca="1" si="10"/>
        <v>2D1-3G_pspA</v>
      </c>
      <c r="F72" s="79">
        <f ca="1">IFERROR(IF(OR($BE72=45,$BE72=45+Results!$AR$2),VLOOKUP($C72,Data_qPCR,F$3+2,FALSE),NA()),NA())</f>
        <v>4.6483991741842695E-6</v>
      </c>
      <c r="G72" s="79">
        <f ca="1">IFERROR(IF(OR($BE72=45,$BE72=45+Results!$AR$2),VLOOKUP($C72,Data_qPCR,G$3+2,FALSE),NA()),NA())</f>
        <v>4.6483991741842695E-6</v>
      </c>
      <c r="H72" s="79">
        <f ca="1">IFERROR(IF(OR($BE72=45,$BE72=45+Results!$AR$2),VLOOKUP($C72,Data_qPCR,H$3+2,FALSE),NA()),NA())</f>
        <v>4.6483991741842695E-6</v>
      </c>
      <c r="I72" s="79">
        <f ca="1">IFERROR(IF(OR($BE72=45,$BE72=45+Results!$AR$2),VLOOKUP($C72,Data_qPCR,I$3+2,FALSE),NA()),NA())</f>
        <v>4.6483991741842695E-6</v>
      </c>
      <c r="J72" s="79">
        <f ca="1">IFERROR(IF(OR($BE72=45,$BE72=45+Results!$AR$2),VLOOKUP($C72,Data_qPCR,J$3+2,FALSE),NA()),NA())</f>
        <v>4.6483991741842695E-6</v>
      </c>
      <c r="K72" s="79">
        <f ca="1">IFERROR(IF(OR($BE72=45,$BE72=45+Results!$AR$2),VLOOKUP($C72,Data_qPCR,K$3+2,FALSE),NA()),NA())</f>
        <v>4.6483991741842695E-6</v>
      </c>
      <c r="L72" s="79">
        <f ca="1">IFERROR(IF(OR($BE72=45,$BE72=45+Results!$AR$2),VLOOKUP($C72,Data_qPCR,L$3+2,FALSE),NA()),NA())</f>
        <v>4.6483991741842695E-6</v>
      </c>
      <c r="M72" s="79">
        <f ca="1">IFERROR(IF(OR($BE72=45,$BE72=45+Results!$AR$2),VLOOKUP($C72,Data_qPCR,M$3+2,FALSE),NA()),NA())</f>
        <v>4.6483991741842695E-6</v>
      </c>
      <c r="N72" s="79">
        <f ca="1">IFERROR(IF(OR($BE72=45,$BE72=45+Results!$AR$2),VLOOKUP($C72,Data_qPCR,N$3+2,FALSE),NA()),NA())</f>
        <v>4.6483991741842695E-6</v>
      </c>
      <c r="O72" s="79">
        <f ca="1">IFERROR(IF(OR($BE72=45,$BE72=45+Results!$AR$2),VLOOKUP($C72,Data_qPCR,O$3+2,FALSE),NA()),NA())</f>
        <v>4.6483991741842695E-6</v>
      </c>
      <c r="P72" s="79">
        <f ca="1">IFERROR(IF(OR($BE72=45,$BE72=45+Results!$AR$2),VLOOKUP($C72,Data_qPCR,P$3+2,FALSE),NA()),NA())</f>
        <v>4.6483991741842695E-6</v>
      </c>
      <c r="Q72" s="79">
        <f ca="1">IFERROR(IF(OR($BE72=45,$BE72=45+Results!$AR$2),VLOOKUP($C72,Data_qPCR,Q$3+2,FALSE),NA()),NA())</f>
        <v>4.6483991741842695E-6</v>
      </c>
      <c r="R72" s="79">
        <f ca="1">IFERROR(IF(OR($BE72=45,$BE72=45+Results!$AR$2),VLOOKUP($C72,Data_qPCR,R$3+2,FALSE),NA()),NA())</f>
        <v>4.6483991741842695E-6</v>
      </c>
      <c r="S72" s="79">
        <f ca="1">IFERROR(IF(OR($BE72=45,$BE72=45+Results!$AR$2),VLOOKUP($C72,Data_qPCR,S$3+2,FALSE),NA()),NA())</f>
        <v>4.6483991741842695E-6</v>
      </c>
      <c r="T72" s="79">
        <f ca="1">IFERROR(IF(OR($BE72=45,$BE72=45+Results!$AR$2),VLOOKUP($C72,Data_qPCR,T$3+2,FALSE),NA()),NA())</f>
        <v>4.6483991741842695E-6</v>
      </c>
      <c r="U72" s="79">
        <f ca="1">IFERROR(IF(OR($BE72=45,$BE72=45+Results!$AR$2),VLOOKUP($C72,Data_qPCR,U$3+2,FALSE),NA()),NA())</f>
        <v>4.6483991741842695E-6</v>
      </c>
      <c r="V72" s="79">
        <f ca="1">IFERROR(IF(OR($BE72=45,$BE72=45+Results!$AR$2),VLOOKUP($C72,Data_qPCR,V$3+2,FALSE),NA()),NA())</f>
        <v>4.6483991741842695E-6</v>
      </c>
      <c r="W72" s="79">
        <f ca="1">IFERROR(IF(OR($BE72=45,$BE72=45+Results!$AR$2),VLOOKUP($C72,Data_qPCR,W$3+2,FALSE),NA()),NA())</f>
        <v>4.6483991741842695E-6</v>
      </c>
      <c r="X72" s="79">
        <f ca="1">IFERROR(IF(OR($BE72=45,$BE72=45+Results!$AR$2),VLOOKUP($C72,Data_qPCR,X$3+2,FALSE),NA()),NA())</f>
        <v>4.6483991741842695E-6</v>
      </c>
      <c r="Y72" s="79">
        <f ca="1">IFERROR(IF(OR($BE72=45,$BE72=45+Results!$AR$2),VLOOKUP($C72,Data_qPCR,Y$3+2,FALSE),NA()),NA())</f>
        <v>4.6483991741842695E-6</v>
      </c>
      <c r="Z72" s="79">
        <f ca="1">IFERROR(IF(OR($BE72=45,$BE72=45+Results!$AR$2),VLOOKUP($C72,Data_qPCR,Z$3+2,FALSE),NA()),NA())</f>
        <v>4.6483991741842695E-6</v>
      </c>
      <c r="AA72" s="79">
        <f ca="1">IFERROR(IF(OR($BE72=45,$BE72=45+Results!$AR$2),VLOOKUP($C72,Data_qPCR,AA$3+2,FALSE),NA()),NA())</f>
        <v>4.6483991741842695E-6</v>
      </c>
      <c r="AB72" s="79">
        <f ca="1">IFERROR(IF(OR($BE72=45,$BE72=45+Results!$AR$2),VLOOKUP($C72,Data_qPCR,AB$3+2,FALSE),NA()),NA())</f>
        <v>8.4186697358533706E-4</v>
      </c>
      <c r="AC72" s="79">
        <f ca="1">IFERROR(IF(OR($BE72=45,$BE72=45+Results!$AR$2),VLOOKUP($C72,Data_qPCR,AC$3+2,FALSE),NA()),NA())</f>
        <v>4.3316924216191457E-3</v>
      </c>
      <c r="AD72" s="79">
        <f ca="1">IFERROR(IF(OR($BE72=45,$BE72=45+Results!$AR$2),VLOOKUP($C72,Data_qPCR,AD$3+2,FALSE),NA()),NA())</f>
        <v>1.1005838959986887E-2</v>
      </c>
      <c r="AE72" s="79">
        <f ca="1">IFERROR(IF(OR($BE72=45,$BE72=45+Results!$AR$2),VLOOKUP($C72,Data_qPCR,AE$3+2,FALSE),NA()),NA())</f>
        <v>2.414473073148117E-2</v>
      </c>
      <c r="AF72" s="79">
        <f ca="1">IFERROR(IF(OR($BE72=45,$BE72=45+Results!$AR$2),VLOOKUP($C72,Data_qPCR,AF$3+2,FALSE),NA()),NA())</f>
        <v>4.9476858728562507E-2</v>
      </c>
      <c r="AG72" s="79">
        <f ca="1">IFERROR(IF(OR($BE72=45,$BE72=45+Results!$AR$2),VLOOKUP($C72,Data_qPCR,AG$3+2,FALSE),NA()),NA())</f>
        <v>9.6360882382129656E-2</v>
      </c>
      <c r="AH72" s="79">
        <f ca="1">IFERROR(IF(OR($BE72=45,$BE72=45+Results!$AR$2),VLOOKUP($C72,Data_qPCR,AH$3+2,FALSE),NA()),NA())</f>
        <v>0.1760506850947815</v>
      </c>
      <c r="AI72" s="79">
        <f ca="1">IFERROR(IF(OR($BE72=45,$BE72=45+Results!$AR$2),VLOOKUP($C72,Data_qPCR,AI$3+2,FALSE),NA()),NA())</f>
        <v>0.29865217712598446</v>
      </c>
      <c r="AJ72" s="79">
        <f ca="1">IFERROR(IF(OR($BE72=45,$BE72=45+Results!$AR$2),VLOOKUP($C72,Data_qPCR,AJ$3+2,FALSE),NA()),NA())</f>
        <v>0.45213611794684172</v>
      </c>
      <c r="AK72" s="79">
        <f ca="1">IFERROR(IF(OR($BE72=45,$BE72=45+Results!$AR$2),VLOOKUP($C72,Data_qPCR,AK$3+2,FALSE),NA()),NA())</f>
        <v>0.61202194317317327</v>
      </c>
      <c r="AL72" s="79">
        <f ca="1">IFERROR(IF(OR($BE72=45,$BE72=45+Results!$AR$2),VLOOKUP($C72,Data_qPCR,AL$3+2,FALSE),NA()),NA())</f>
        <v>0.7470692937301916</v>
      </c>
      <c r="AM72" s="79">
        <f ca="1">IFERROR(IF(OR($BE72=45,$BE72=45+Results!$AR$2),VLOOKUP($C72,Data_qPCR,AM$3+2,FALSE),NA()),NA())</f>
        <v>0.84553628251173829</v>
      </c>
      <c r="AN72" s="79">
        <f ca="1">IFERROR(IF(OR($BE72=45,$BE72=45+Results!$AR$2),VLOOKUP($C72,Data_qPCR,AN$3+2,FALSE),NA()),NA())</f>
        <v>0.90843720937066563</v>
      </c>
      <c r="AO72" s="79">
        <f ca="1">IFERROR(IF(OR($BE72=45,$BE72=45+Results!$AR$2),VLOOKUP($C72,Data_qPCR,AO$3+2,FALSE),NA()),NA())</f>
        <v>0.94574849160030783</v>
      </c>
      <c r="AP72" s="79">
        <f ca="1">IFERROR(IF(OR($BE72=45,$BE72=45+Results!$AR$2),VLOOKUP($C72,Data_qPCR,AP$3+2,FALSE),NA()),NA())</f>
        <v>0.9681471113517941</v>
      </c>
      <c r="AQ72" s="79">
        <f ca="1">IFERROR(IF(OR($BE72=45,$BE72=45+Results!$AR$2),VLOOKUP($C72,Data_qPCR,AQ$3+2,FALSE),NA()),NA())</f>
        <v>0.98337804919332228</v>
      </c>
      <c r="AR72" s="79">
        <f ca="1">IFERROR(IF(OR($BE72=45,$BE72=45+Results!$AR$2),VLOOKUP($C72,Data_qPCR,AR$3+2,FALSE),NA()),NA())</f>
        <v>0.99476407836593217</v>
      </c>
      <c r="AS72" s="79">
        <f ca="1">IFERROR(IF(OR($BE72=45,$BE72=45+Results!$AR$2),VLOOKUP($C72,Data_qPCR,AS$3+2,FALSE),NA()),NA())</f>
        <v>1</v>
      </c>
      <c r="AT72" s="79" t="e">
        <f ca="1">IFERROR(IF(OR($BE72=45,$BE72=45+Results!$AR$2),VLOOKUP($C72,Data_qPCR,AT$3+2,FALSE),NA()),NA())</f>
        <v>#N/A</v>
      </c>
      <c r="AU72" s="79" t="e">
        <f ca="1">IFERROR(IF(OR($BE72=45,$BE72=45+Results!$AR$2),VLOOKUP($C72,Data_qPCR,AU$3+2,FALSE),NA()),NA())</f>
        <v>#N/A</v>
      </c>
      <c r="AV72" s="79" t="e">
        <f ca="1">IFERROR(IF(OR($BE72=45,$BE72=45+Results!$AR$2),VLOOKUP($C72,Data_qPCR,AV$3+2,FALSE),NA()),NA())</f>
        <v>#N/A</v>
      </c>
      <c r="AW72" s="79" t="e">
        <f ca="1">IFERROR(IF(OR($BE72=45,$BE72=45+Results!$AR$2),VLOOKUP($C72,Data_qPCR,AW$3+2,FALSE),NA()),NA())</f>
        <v>#N/A</v>
      </c>
      <c r="AX72" s="79" t="e">
        <f ca="1">IFERROR(IF(OR($BE72=45,$BE72=45+Results!$AR$2),VLOOKUP($C72,Data_qPCR,AX$3+2,FALSE),NA()),NA())</f>
        <v>#N/A</v>
      </c>
      <c r="AY72" s="79" t="e">
        <f ca="1">IFERROR(IF(OR($BE72=45,$BE72=45+Results!$AR$2),VLOOKUP($C72,Data_qPCR,AY$3+2,FALSE),NA()),NA())</f>
        <v>#N/A</v>
      </c>
      <c r="AZ72" s="79" t="e">
        <f ca="1">IFERROR(IF(OR($BE72=45,$BE72=45+Results!$AR$2),VLOOKUP($C72,Data_qPCR,AZ$3+2,FALSE),NA()),NA())</f>
        <v>#N/A</v>
      </c>
      <c r="BA72" s="79" t="e">
        <f ca="1">IFERROR(IF(OR($BE72=45,$BE72=45+Results!$AR$2),VLOOKUP($C72,Data_qPCR,BA$3+2,FALSE),NA()),NA())</f>
        <v>#N/A</v>
      </c>
      <c r="BB72" s="79" t="e">
        <f ca="1">IFERROR(IF(OR($BE72=45,$BE72=45+Results!$AR$2),VLOOKUP($C72,Data_qPCR,BB$3+2,FALSE),NA()),NA())</f>
        <v>#N/A</v>
      </c>
      <c r="BC72" s="79" t="e">
        <f ca="1">IFERROR(IF(OR($BE72=45,$BE72=45+Results!$AR$2),VLOOKUP($C72,Data_qPCR,BC$3+2,FALSE),NA()),NA())</f>
        <v>#N/A</v>
      </c>
      <c r="BD72" s="79" t="str">
        <f t="shared" ca="1" si="12"/>
        <v/>
      </c>
      <c r="BE72">
        <f ca="1">IFERROR(IF(LEFT(C72,1)+0=Results!$C$4,INDEX(Results!$AM$8:$BJ$23,CODE(RIGHT(LEFT(C72,2),1))-64,RIGHT(C72,LEN(C72)-2)+0),IF(Results!$AL$7=2,2,45)),"")</f>
        <v>45</v>
      </c>
      <c r="BF72">
        <f t="shared" ca="1" si="11"/>
        <v>20401</v>
      </c>
      <c r="BG72" s="104">
        <f ca="1">IFERROR(IF(LEFT(C72,1)+0=Results!$C$4,INDEX(Results!$CK$8:$DH$23,CODE(RIGHT(LEFT(C72,2),1))-64,RIGHT(C72,LEN(C72)-2)+0),IF(Results!$AL$7=2,2,45)),"")</f>
        <v>45</v>
      </c>
    </row>
    <row r="73" spans="1:59" x14ac:dyDescent="0.25">
      <c r="A73">
        <f t="shared" ca="1" si="7"/>
        <v>70</v>
      </c>
      <c r="B73">
        <v>70</v>
      </c>
      <c r="C73" t="str">
        <f t="shared" ca="1" si="8"/>
        <v>2E1</v>
      </c>
      <c r="D73" t="str">
        <f t="shared" ca="1" si="9"/>
        <v>3G_ltpD</v>
      </c>
      <c r="E73" s="268" t="str">
        <f t="shared" ca="1" si="10"/>
        <v>2E1-3G_ltpD</v>
      </c>
      <c r="F73" s="79">
        <f ca="1">IFERROR(IF(OR($BE73=45,$BE73=45+Results!$AR$2),VLOOKUP($C73,Data_qPCR,F$3+2,FALSE),NA()),NA())</f>
        <v>5.706891559896732E-4</v>
      </c>
      <c r="G73" s="79">
        <f ca="1">IFERROR(IF(OR($BE73=45,$BE73=45+Results!$AR$2),VLOOKUP($C73,Data_qPCR,G$3+2,FALSE),NA()),NA())</f>
        <v>5.706891559896732E-4</v>
      </c>
      <c r="H73" s="79">
        <f ca="1">IFERROR(IF(OR($BE73=45,$BE73=45+Results!$AR$2),VLOOKUP($C73,Data_qPCR,H$3+2,FALSE),NA()),NA())</f>
        <v>5.706891559896732E-4</v>
      </c>
      <c r="I73" s="79">
        <f ca="1">IFERROR(IF(OR($BE73=45,$BE73=45+Results!$AR$2),VLOOKUP($C73,Data_qPCR,I$3+2,FALSE),NA()),NA())</f>
        <v>5.706891559896732E-4</v>
      </c>
      <c r="J73" s="79">
        <f ca="1">IFERROR(IF(OR($BE73=45,$BE73=45+Results!$AR$2),VLOOKUP($C73,Data_qPCR,J$3+2,FALSE),NA()),NA())</f>
        <v>5.706891559896732E-4</v>
      </c>
      <c r="K73" s="79">
        <f ca="1">IFERROR(IF(OR($BE73=45,$BE73=45+Results!$AR$2),VLOOKUP($C73,Data_qPCR,K$3+2,FALSE),NA()),NA())</f>
        <v>5.706891559896732E-4</v>
      </c>
      <c r="L73" s="79">
        <f ca="1">IFERROR(IF(OR($BE73=45,$BE73=45+Results!$AR$2),VLOOKUP($C73,Data_qPCR,L$3+2,FALSE),NA()),NA())</f>
        <v>5.706891559896732E-4</v>
      </c>
      <c r="M73" s="79">
        <f ca="1">IFERROR(IF(OR($BE73=45,$BE73=45+Results!$AR$2),VLOOKUP($C73,Data_qPCR,M$3+2,FALSE),NA()),NA())</f>
        <v>5.706891559896732E-4</v>
      </c>
      <c r="N73" s="79">
        <f ca="1">IFERROR(IF(OR($BE73=45,$BE73=45+Results!$AR$2),VLOOKUP($C73,Data_qPCR,N$3+2,FALSE),NA()),NA())</f>
        <v>5.706891559896732E-4</v>
      </c>
      <c r="O73" s="79">
        <f ca="1">IFERROR(IF(OR($BE73=45,$BE73=45+Results!$AR$2),VLOOKUP($C73,Data_qPCR,O$3+2,FALSE),NA()),NA())</f>
        <v>5.706891559896732E-4</v>
      </c>
      <c r="P73" s="79">
        <f ca="1">IFERROR(IF(OR($BE73=45,$BE73=45+Results!$AR$2),VLOOKUP($C73,Data_qPCR,P$3+2,FALSE),NA()),NA())</f>
        <v>5.706891559896732E-4</v>
      </c>
      <c r="Q73" s="79">
        <f ca="1">IFERROR(IF(OR($BE73=45,$BE73=45+Results!$AR$2),VLOOKUP($C73,Data_qPCR,Q$3+2,FALSE),NA()),NA())</f>
        <v>5.706891559896732E-4</v>
      </c>
      <c r="R73" s="79">
        <f ca="1">IFERROR(IF(OR($BE73=45,$BE73=45+Results!$AR$2),VLOOKUP($C73,Data_qPCR,R$3+2,FALSE),NA()),NA())</f>
        <v>5.706891559896732E-4</v>
      </c>
      <c r="S73" s="79">
        <f ca="1">IFERROR(IF(OR($BE73=45,$BE73=45+Results!$AR$2),VLOOKUP($C73,Data_qPCR,S$3+2,FALSE),NA()),NA())</f>
        <v>5.706891559896732E-4</v>
      </c>
      <c r="T73" s="79">
        <f ca="1">IFERROR(IF(OR($BE73=45,$BE73=45+Results!$AR$2),VLOOKUP($C73,Data_qPCR,T$3+2,FALSE),NA()),NA())</f>
        <v>5.706891559896732E-4</v>
      </c>
      <c r="U73" s="79">
        <f ca="1">IFERROR(IF(OR($BE73=45,$BE73=45+Results!$AR$2),VLOOKUP($C73,Data_qPCR,U$3+2,FALSE),NA()),NA())</f>
        <v>5.706891559896732E-4</v>
      </c>
      <c r="V73" s="79">
        <f ca="1">IFERROR(IF(OR($BE73=45,$BE73=45+Results!$AR$2),VLOOKUP($C73,Data_qPCR,V$3+2,FALSE),NA()),NA())</f>
        <v>5.706891559896732E-4</v>
      </c>
      <c r="W73" s="79">
        <f ca="1">IFERROR(IF(OR($BE73=45,$BE73=45+Results!$AR$2),VLOOKUP($C73,Data_qPCR,W$3+2,FALSE),NA()),NA())</f>
        <v>5.706891559896732E-4</v>
      </c>
      <c r="X73" s="79">
        <f ca="1">IFERROR(IF(OR($BE73=45,$BE73=45+Results!$AR$2),VLOOKUP($C73,Data_qPCR,X$3+2,FALSE),NA()),NA())</f>
        <v>1.4079791698835453E-3</v>
      </c>
      <c r="Y73" s="79">
        <f ca="1">IFERROR(IF(OR($BE73=45,$BE73=45+Results!$AR$2),VLOOKUP($C73,Data_qPCR,Y$3+2,FALSE),NA()),NA())</f>
        <v>5.8062273597783215E-3</v>
      </c>
      <c r="Z73" s="79">
        <f ca="1">IFERROR(IF(OR($BE73=45,$BE73=45+Results!$AR$2),VLOOKUP($C73,Data_qPCR,Z$3+2,FALSE),NA()),NA())</f>
        <v>1.3952864554296807E-2</v>
      </c>
      <c r="AA73" s="79">
        <f ca="1">IFERROR(IF(OR($BE73=45,$BE73=45+Results!$AR$2),VLOOKUP($C73,Data_qPCR,AA$3+2,FALSE),NA()),NA())</f>
        <v>3.057145065220707E-2</v>
      </c>
      <c r="AB73" s="79">
        <f ca="1">IFERROR(IF(OR($BE73=45,$BE73=45+Results!$AR$2),VLOOKUP($C73,Data_qPCR,AB$3+2,FALSE),NA()),NA())</f>
        <v>6.2089070382409781E-2</v>
      </c>
      <c r="AC73" s="79">
        <f ca="1">IFERROR(IF(OR($BE73=45,$BE73=45+Results!$AR$2),VLOOKUP($C73,Data_qPCR,AC$3+2,FALSE),NA()),NA())</f>
        <v>0.11759282075207034</v>
      </c>
      <c r="AD73" s="79">
        <f ca="1">IFERROR(IF(OR($BE73=45,$BE73=45+Results!$AR$2),VLOOKUP($C73,Data_qPCR,AD$3+2,FALSE),NA()),NA())</f>
        <v>0.20852909826440288</v>
      </c>
      <c r="AE73" s="79">
        <f ca="1">IFERROR(IF(OR($BE73=45,$BE73=45+Results!$AR$2),VLOOKUP($C73,Data_qPCR,AE$3+2,FALSE),NA()),NA())</f>
        <v>0.33967686313523937</v>
      </c>
      <c r="AF73" s="79">
        <f ca="1">IFERROR(IF(OR($BE73=45,$BE73=45+Results!$AR$2),VLOOKUP($C73,Data_qPCR,AF$3+2,FALSE),NA()),NA())</f>
        <v>0.49429281777028689</v>
      </c>
      <c r="AG73" s="79">
        <f ca="1">IFERROR(IF(OR($BE73=45,$BE73=45+Results!$AR$2),VLOOKUP($C73,Data_qPCR,AG$3+2,FALSE),NA()),NA())</f>
        <v>0.64605779611764269</v>
      </c>
      <c r="AH73" s="79">
        <f ca="1">IFERROR(IF(OR($BE73=45,$BE73=45+Results!$AR$2),VLOOKUP($C73,Data_qPCR,AH$3+2,FALSE),NA()),NA())</f>
        <v>0.76776754747893905</v>
      </c>
      <c r="AI73" s="79">
        <f ca="1">IFERROR(IF(OR($BE73=45,$BE73=45+Results!$AR$2),VLOOKUP($C73,Data_qPCR,AI$3+2,FALSE),NA()),NA())</f>
        <v>0.8545187362272515</v>
      </c>
      <c r="AJ73" s="79">
        <f ca="1">IFERROR(IF(OR($BE73=45,$BE73=45+Results!$AR$2),VLOOKUP($C73,Data_qPCR,AJ$3+2,FALSE),NA()),NA())</f>
        <v>0.90880019862529804</v>
      </c>
      <c r="AK73" s="79">
        <f ca="1">IFERROR(IF(OR($BE73=45,$BE73=45+Results!$AR$2),VLOOKUP($C73,Data_qPCR,AK$3+2,FALSE),NA()),NA())</f>
        <v>0.94145735600914626</v>
      </c>
      <c r="AL73" s="79">
        <f ca="1">IFERROR(IF(OR($BE73=45,$BE73=45+Results!$AR$2),VLOOKUP($C73,Data_qPCR,AL$3+2,FALSE),NA()),NA())</f>
        <v>0.96097625033396272</v>
      </c>
      <c r="AM73" s="79">
        <f ca="1">IFERROR(IF(OR($BE73=45,$BE73=45+Results!$AR$2),VLOOKUP($C73,Data_qPCR,AM$3+2,FALSE),NA()),NA())</f>
        <v>0.97362015256699763</v>
      </c>
      <c r="AN73" s="79">
        <f ca="1">IFERROR(IF(OR($BE73=45,$BE73=45+Results!$AR$2),VLOOKUP($C73,Data_qPCR,AN$3+2,FALSE),NA()),NA())</f>
        <v>0.98229943100237493</v>
      </c>
      <c r="AO73" s="79">
        <f ca="1">IFERROR(IF(OR($BE73=45,$BE73=45+Results!$AR$2),VLOOKUP($C73,Data_qPCR,AO$3+2,FALSE),NA()),NA())</f>
        <v>0.9888447337094447</v>
      </c>
      <c r="AP73" s="79">
        <f ca="1">IFERROR(IF(OR($BE73=45,$BE73=45+Results!$AR$2),VLOOKUP($C73,Data_qPCR,AP$3+2,FALSE),NA()),NA())</f>
        <v>0.99357335835293437</v>
      </c>
      <c r="AQ73" s="79">
        <f ca="1">IFERROR(IF(OR($BE73=45,$BE73=45+Results!$AR$2),VLOOKUP($C73,Data_qPCR,AQ$3+2,FALSE),NA()),NA())</f>
        <v>0.99671565561966602</v>
      </c>
      <c r="AR73" s="79">
        <f ca="1">IFERROR(IF(OR($BE73=45,$BE73=45+Results!$AR$2),VLOOKUP($C73,Data_qPCR,AR$3+2,FALSE),NA()),NA())</f>
        <v>0.99899665402075311</v>
      </c>
      <c r="AS73" s="79">
        <f ca="1">IFERROR(IF(OR($BE73=45,$BE73=45+Results!$AR$2),VLOOKUP($C73,Data_qPCR,AS$3+2,FALSE),NA()),NA())</f>
        <v>1</v>
      </c>
      <c r="AT73" s="79" t="e">
        <f ca="1">IFERROR(IF(OR($BE73=45,$BE73=45+Results!$AR$2),VLOOKUP($C73,Data_qPCR,AT$3+2,FALSE),NA()),NA())</f>
        <v>#N/A</v>
      </c>
      <c r="AU73" s="79" t="e">
        <f ca="1">IFERROR(IF(OR($BE73=45,$BE73=45+Results!$AR$2),VLOOKUP($C73,Data_qPCR,AU$3+2,FALSE),NA()),NA())</f>
        <v>#N/A</v>
      </c>
      <c r="AV73" s="79" t="e">
        <f ca="1">IFERROR(IF(OR($BE73=45,$BE73=45+Results!$AR$2),VLOOKUP($C73,Data_qPCR,AV$3+2,FALSE),NA()),NA())</f>
        <v>#N/A</v>
      </c>
      <c r="AW73" s="79" t="e">
        <f ca="1">IFERROR(IF(OR($BE73=45,$BE73=45+Results!$AR$2),VLOOKUP($C73,Data_qPCR,AW$3+2,FALSE),NA()),NA())</f>
        <v>#N/A</v>
      </c>
      <c r="AX73" s="79" t="e">
        <f ca="1">IFERROR(IF(OR($BE73=45,$BE73=45+Results!$AR$2),VLOOKUP($C73,Data_qPCR,AX$3+2,FALSE),NA()),NA())</f>
        <v>#N/A</v>
      </c>
      <c r="AY73" s="79" t="e">
        <f ca="1">IFERROR(IF(OR($BE73=45,$BE73=45+Results!$AR$2),VLOOKUP($C73,Data_qPCR,AY$3+2,FALSE),NA()),NA())</f>
        <v>#N/A</v>
      </c>
      <c r="AZ73" s="79" t="e">
        <f ca="1">IFERROR(IF(OR($BE73=45,$BE73=45+Results!$AR$2),VLOOKUP($C73,Data_qPCR,AZ$3+2,FALSE),NA()),NA())</f>
        <v>#N/A</v>
      </c>
      <c r="BA73" s="79" t="e">
        <f ca="1">IFERROR(IF(OR($BE73=45,$BE73=45+Results!$AR$2),VLOOKUP($C73,Data_qPCR,BA$3+2,FALSE),NA()),NA())</f>
        <v>#N/A</v>
      </c>
      <c r="BB73" s="79" t="e">
        <f ca="1">IFERROR(IF(OR($BE73=45,$BE73=45+Results!$AR$2),VLOOKUP($C73,Data_qPCR,BB$3+2,FALSE),NA()),NA())</f>
        <v>#N/A</v>
      </c>
      <c r="BC73" s="79" t="e">
        <f ca="1">IFERROR(IF(OR($BE73=45,$BE73=45+Results!$AR$2),VLOOKUP($C73,Data_qPCR,BC$3+2,FALSE),NA()),NA())</f>
        <v>#N/A</v>
      </c>
      <c r="BD73" s="79" t="str">
        <f t="shared" ca="1" si="12"/>
        <v/>
      </c>
      <c r="BE73">
        <f ca="1">IFERROR(IF(LEFT(C73,1)+0=Results!$C$4,INDEX(Results!$AM$8:$BJ$23,CODE(RIGHT(LEFT(C73,2),1))-64,RIGHT(C73,LEN(C73)-2)+0),IF(Results!$AL$7=2,2,45)),"")</f>
        <v>45</v>
      </c>
      <c r="BF73">
        <f t="shared" ca="1" si="11"/>
        <v>20501</v>
      </c>
      <c r="BG73" s="104">
        <f ca="1">IFERROR(IF(LEFT(C73,1)+0=Results!$C$4,INDEX(Results!$CK$8:$DH$23,CODE(RIGHT(LEFT(C73,2),1))-64,RIGHT(C73,LEN(C73)-2)+0),IF(Results!$AL$7=2,2,45)),"")</f>
        <v>45</v>
      </c>
    </row>
    <row r="74" spans="1:59" x14ac:dyDescent="0.25">
      <c r="A74">
        <f t="shared" ca="1" si="7"/>
        <v>71</v>
      </c>
      <c r="B74">
        <v>71</v>
      </c>
      <c r="C74" t="str">
        <f t="shared" ca="1" si="8"/>
        <v>2F1</v>
      </c>
      <c r="D74" t="str">
        <f t="shared" ca="1" si="9"/>
        <v>3G_ltpD</v>
      </c>
      <c r="E74" s="268" t="str">
        <f t="shared" ca="1" si="10"/>
        <v>2F1-3G_ltpD</v>
      </c>
      <c r="F74" s="79">
        <f ca="1">IFERROR(IF(OR($BE74=45,$BE74=45+Results!$AR$2),VLOOKUP($C74,Data_qPCR,F$3+2,FALSE),NA()),NA())</f>
        <v>1.1407808635749267E-3</v>
      </c>
      <c r="G74" s="79">
        <f ca="1">IFERROR(IF(OR($BE74=45,$BE74=45+Results!$AR$2),VLOOKUP($C74,Data_qPCR,G$3+2,FALSE),NA()),NA())</f>
        <v>1.1407808635749267E-3</v>
      </c>
      <c r="H74" s="79">
        <f ca="1">IFERROR(IF(OR($BE74=45,$BE74=45+Results!$AR$2),VLOOKUP($C74,Data_qPCR,H$3+2,FALSE),NA()),NA())</f>
        <v>1.1407808635749267E-3</v>
      </c>
      <c r="I74" s="79">
        <f ca="1">IFERROR(IF(OR($BE74=45,$BE74=45+Results!$AR$2),VLOOKUP($C74,Data_qPCR,I$3+2,FALSE),NA()),NA())</f>
        <v>1.1407808635749267E-3</v>
      </c>
      <c r="J74" s="79">
        <f ca="1">IFERROR(IF(OR($BE74=45,$BE74=45+Results!$AR$2),VLOOKUP($C74,Data_qPCR,J$3+2,FALSE),NA()),NA())</f>
        <v>1.1407808635749267E-3</v>
      </c>
      <c r="K74" s="79">
        <f ca="1">IFERROR(IF(OR($BE74=45,$BE74=45+Results!$AR$2),VLOOKUP($C74,Data_qPCR,K$3+2,FALSE),NA()),NA())</f>
        <v>1.1407808635749267E-3</v>
      </c>
      <c r="L74" s="79">
        <f ca="1">IFERROR(IF(OR($BE74=45,$BE74=45+Results!$AR$2),VLOOKUP($C74,Data_qPCR,L$3+2,FALSE),NA()),NA())</f>
        <v>1.1407808635749267E-3</v>
      </c>
      <c r="M74" s="79">
        <f ca="1">IFERROR(IF(OR($BE74=45,$BE74=45+Results!$AR$2),VLOOKUP($C74,Data_qPCR,M$3+2,FALSE),NA()),NA())</f>
        <v>1.1407808635749267E-3</v>
      </c>
      <c r="N74" s="79">
        <f ca="1">IFERROR(IF(OR($BE74=45,$BE74=45+Results!$AR$2),VLOOKUP($C74,Data_qPCR,N$3+2,FALSE),NA()),NA())</f>
        <v>1.1407808635749267E-3</v>
      </c>
      <c r="O74" s="79">
        <f ca="1">IFERROR(IF(OR($BE74=45,$BE74=45+Results!$AR$2),VLOOKUP($C74,Data_qPCR,O$3+2,FALSE),NA()),NA())</f>
        <v>1.1407808635749267E-3</v>
      </c>
      <c r="P74" s="79">
        <f ca="1">IFERROR(IF(OR($BE74=45,$BE74=45+Results!$AR$2),VLOOKUP($C74,Data_qPCR,P$3+2,FALSE),NA()),NA())</f>
        <v>1.1407808635749267E-3</v>
      </c>
      <c r="Q74" s="79">
        <f ca="1">IFERROR(IF(OR($BE74=45,$BE74=45+Results!$AR$2),VLOOKUP($C74,Data_qPCR,Q$3+2,FALSE),NA()),NA())</f>
        <v>1.1407808635749267E-3</v>
      </c>
      <c r="R74" s="79">
        <f ca="1">IFERROR(IF(OR($BE74=45,$BE74=45+Results!$AR$2),VLOOKUP($C74,Data_qPCR,R$3+2,FALSE),NA()),NA())</f>
        <v>1.1407808635749267E-3</v>
      </c>
      <c r="S74" s="79">
        <f ca="1">IFERROR(IF(OR($BE74=45,$BE74=45+Results!$AR$2),VLOOKUP($C74,Data_qPCR,S$3+2,FALSE),NA()),NA())</f>
        <v>1.1407808635749267E-3</v>
      </c>
      <c r="T74" s="79">
        <f ca="1">IFERROR(IF(OR($BE74=45,$BE74=45+Results!$AR$2),VLOOKUP($C74,Data_qPCR,T$3+2,FALSE),NA()),NA())</f>
        <v>1.1407808635749267E-3</v>
      </c>
      <c r="U74" s="79">
        <f ca="1">IFERROR(IF(OR($BE74=45,$BE74=45+Results!$AR$2),VLOOKUP($C74,Data_qPCR,U$3+2,FALSE),NA()),NA())</f>
        <v>1.1407808635749267E-3</v>
      </c>
      <c r="V74" s="79">
        <f ca="1">IFERROR(IF(OR($BE74=45,$BE74=45+Results!$AR$2),VLOOKUP($C74,Data_qPCR,V$3+2,FALSE),NA()),NA())</f>
        <v>1.1407808635749267E-3</v>
      </c>
      <c r="W74" s="79">
        <f ca="1">IFERROR(IF(OR($BE74=45,$BE74=45+Results!$AR$2),VLOOKUP($C74,Data_qPCR,W$3+2,FALSE),NA()),NA())</f>
        <v>1.1407808635749267E-3</v>
      </c>
      <c r="X74" s="79">
        <f ca="1">IFERROR(IF(OR($BE74=45,$BE74=45+Results!$AR$2),VLOOKUP($C74,Data_qPCR,X$3+2,FALSE),NA()),NA())</f>
        <v>1.1407808635749267E-3</v>
      </c>
      <c r="Y74" s="79">
        <f ca="1">IFERROR(IF(OR($BE74=45,$BE74=45+Results!$AR$2),VLOOKUP($C74,Data_qPCR,Y$3+2,FALSE),NA()),NA())</f>
        <v>6.28858892081967E-3</v>
      </c>
      <c r="Z74" s="79">
        <f ca="1">IFERROR(IF(OR($BE74=45,$BE74=45+Results!$AR$2),VLOOKUP($C74,Data_qPCR,Z$3+2,FALSE),NA()),NA())</f>
        <v>1.4930220405279845E-2</v>
      </c>
      <c r="AA74" s="79">
        <f ca="1">IFERROR(IF(OR($BE74=45,$BE74=45+Results!$AR$2),VLOOKUP($C74,Data_qPCR,AA$3+2,FALSE),NA()),NA())</f>
        <v>3.3371858822494944E-2</v>
      </c>
      <c r="AB74" s="79">
        <f ca="1">IFERROR(IF(OR($BE74=45,$BE74=45+Results!$AR$2),VLOOKUP($C74,Data_qPCR,AB$3+2,FALSE),NA()),NA())</f>
        <v>6.7191939346450208E-2</v>
      </c>
      <c r="AC74" s="79">
        <f ca="1">IFERROR(IF(OR($BE74=45,$BE74=45+Results!$AR$2),VLOOKUP($C74,Data_qPCR,AC$3+2,FALSE),NA()),NA())</f>
        <v>0.12726263499324744</v>
      </c>
      <c r="AD74" s="79">
        <f ca="1">IFERROR(IF(OR($BE74=45,$BE74=45+Results!$AR$2),VLOOKUP($C74,Data_qPCR,AD$3+2,FALSE),NA()),NA())</f>
        <v>0.2251308548067342</v>
      </c>
      <c r="AE74" s="79">
        <f ca="1">IFERROR(IF(OR($BE74=45,$BE74=45+Results!$AR$2),VLOOKUP($C74,Data_qPCR,AE$3+2,FALSE),NA()),NA())</f>
        <v>0.36192892078749483</v>
      </c>
      <c r="AF74" s="79">
        <f ca="1">IFERROR(IF(OR($BE74=45,$BE74=45+Results!$AR$2),VLOOKUP($C74,Data_qPCR,AF$3+2,FALSE),NA()),NA())</f>
        <v>0.51814680178804762</v>
      </c>
      <c r="AG74" s="79">
        <f ca="1">IFERROR(IF(OR($BE74=45,$BE74=45+Results!$AR$2),VLOOKUP($C74,Data_qPCR,AG$3+2,FALSE),NA()),NA())</f>
        <v>0.66645039745469148</v>
      </c>
      <c r="AH74" s="79">
        <f ca="1">IFERROR(IF(OR($BE74=45,$BE74=45+Results!$AR$2),VLOOKUP($C74,Data_qPCR,AH$3+2,FALSE),NA()),NA())</f>
        <v>0.78323900832785209</v>
      </c>
      <c r="AI74" s="79">
        <f ca="1">IFERROR(IF(OR($BE74=45,$BE74=45+Results!$AR$2),VLOOKUP($C74,Data_qPCR,AI$3+2,FALSE),NA()),NA())</f>
        <v>0.8654709967680847</v>
      </c>
      <c r="AJ74" s="79">
        <f ca="1">IFERROR(IF(OR($BE74=45,$BE74=45+Results!$AR$2),VLOOKUP($C74,Data_qPCR,AJ$3+2,FALSE),NA()),NA())</f>
        <v>0.91643808607615274</v>
      </c>
      <c r="AK74" s="79">
        <f ca="1">IFERROR(IF(OR($BE74=45,$BE74=45+Results!$AR$2),VLOOKUP($C74,Data_qPCR,AK$3+2,FALSE),NA()),NA())</f>
        <v>0.94764230920566306</v>
      </c>
      <c r="AL74" s="79">
        <f ca="1">IFERROR(IF(OR($BE74=45,$BE74=45+Results!$AR$2),VLOOKUP($C74,Data_qPCR,AL$3+2,FALSE),NA()),NA())</f>
        <v>0.96674313531646749</v>
      </c>
      <c r="AM74" s="79">
        <f ca="1">IFERROR(IF(OR($BE74=45,$BE74=45+Results!$AR$2),VLOOKUP($C74,Data_qPCR,AM$3+2,FALSE),NA()),NA())</f>
        <v>0.97975571898858893</v>
      </c>
      <c r="AN74" s="79">
        <f ca="1">IFERROR(IF(OR($BE74=45,$BE74=45+Results!$AR$2),VLOOKUP($C74,Data_qPCR,AN$3+2,FALSE),NA()),NA())</f>
        <v>0.98824635303509645</v>
      </c>
      <c r="AO74" s="79">
        <f ca="1">IFERROR(IF(OR($BE74=45,$BE74=45+Results!$AR$2),VLOOKUP($C74,Data_qPCR,AO$3+2,FALSE),NA()),NA())</f>
        <v>0.99369846109654314</v>
      </c>
      <c r="AP74" s="79">
        <f ca="1">IFERROR(IF(OR($BE74=45,$BE74=45+Results!$AR$2),VLOOKUP($C74,Data_qPCR,AP$3+2,FALSE),NA()),NA())</f>
        <v>0.99716126024412566</v>
      </c>
      <c r="AQ74" s="79">
        <f ca="1">IFERROR(IF(OR($BE74=45,$BE74=45+Results!$AR$2),VLOOKUP($C74,Data_qPCR,AQ$3+2,FALSE),NA()),NA())</f>
        <v>0.99903688849952743</v>
      </c>
      <c r="AR74" s="79">
        <f ca="1">IFERROR(IF(OR($BE74=45,$BE74=45+Results!$AR$2),VLOOKUP($C74,Data_qPCR,AR$3+2,FALSE),NA()),NA())</f>
        <v>0.99992695097252948</v>
      </c>
      <c r="AS74" s="79">
        <f ca="1">IFERROR(IF(OR($BE74=45,$BE74=45+Results!$AR$2),VLOOKUP($C74,Data_qPCR,AS$3+2,FALSE),NA()),NA())</f>
        <v>1</v>
      </c>
      <c r="AT74" s="79" t="e">
        <f ca="1">IFERROR(IF(OR($BE74=45,$BE74=45+Results!$AR$2),VLOOKUP($C74,Data_qPCR,AT$3+2,FALSE),NA()),NA())</f>
        <v>#N/A</v>
      </c>
      <c r="AU74" s="79" t="e">
        <f ca="1">IFERROR(IF(OR($BE74=45,$BE74=45+Results!$AR$2),VLOOKUP($C74,Data_qPCR,AU$3+2,FALSE),NA()),NA())</f>
        <v>#N/A</v>
      </c>
      <c r="AV74" s="79" t="e">
        <f ca="1">IFERROR(IF(OR($BE74=45,$BE74=45+Results!$AR$2),VLOOKUP($C74,Data_qPCR,AV$3+2,FALSE),NA()),NA())</f>
        <v>#N/A</v>
      </c>
      <c r="AW74" s="79" t="e">
        <f ca="1">IFERROR(IF(OR($BE74=45,$BE74=45+Results!$AR$2),VLOOKUP($C74,Data_qPCR,AW$3+2,FALSE),NA()),NA())</f>
        <v>#N/A</v>
      </c>
      <c r="AX74" s="79" t="e">
        <f ca="1">IFERROR(IF(OR($BE74=45,$BE74=45+Results!$AR$2),VLOOKUP($C74,Data_qPCR,AX$3+2,FALSE),NA()),NA())</f>
        <v>#N/A</v>
      </c>
      <c r="AY74" s="79" t="e">
        <f ca="1">IFERROR(IF(OR($BE74=45,$BE74=45+Results!$AR$2),VLOOKUP($C74,Data_qPCR,AY$3+2,FALSE),NA()),NA())</f>
        <v>#N/A</v>
      </c>
      <c r="AZ74" s="79" t="e">
        <f ca="1">IFERROR(IF(OR($BE74=45,$BE74=45+Results!$AR$2),VLOOKUP($C74,Data_qPCR,AZ$3+2,FALSE),NA()),NA())</f>
        <v>#N/A</v>
      </c>
      <c r="BA74" s="79" t="e">
        <f ca="1">IFERROR(IF(OR($BE74=45,$BE74=45+Results!$AR$2),VLOOKUP($C74,Data_qPCR,BA$3+2,FALSE),NA()),NA())</f>
        <v>#N/A</v>
      </c>
      <c r="BB74" s="79" t="e">
        <f ca="1">IFERROR(IF(OR($BE74=45,$BE74=45+Results!$AR$2),VLOOKUP($C74,Data_qPCR,BB$3+2,FALSE),NA()),NA())</f>
        <v>#N/A</v>
      </c>
      <c r="BC74" s="79" t="e">
        <f ca="1">IFERROR(IF(OR($BE74=45,$BE74=45+Results!$AR$2),VLOOKUP($C74,Data_qPCR,BC$3+2,FALSE),NA()),NA())</f>
        <v>#N/A</v>
      </c>
      <c r="BD74" s="79" t="str">
        <f t="shared" ca="1" si="12"/>
        <v/>
      </c>
      <c r="BE74">
        <f ca="1">IFERROR(IF(LEFT(C74,1)+0=Results!$C$4,INDEX(Results!$AM$8:$BJ$23,CODE(RIGHT(LEFT(C74,2),1))-64,RIGHT(C74,LEN(C74)-2)+0),IF(Results!$AL$7=2,2,45)),"")</f>
        <v>45</v>
      </c>
      <c r="BF74">
        <f t="shared" ca="1" si="11"/>
        <v>20601</v>
      </c>
      <c r="BG74" s="104">
        <f ca="1">IFERROR(IF(LEFT(C74,1)+0=Results!$C$4,INDEX(Results!$CK$8:$DH$23,CODE(RIGHT(LEFT(C74,2),1))-64,RIGHT(C74,LEN(C74)-2)+0),IF(Results!$AL$7=2,2,45)),"")</f>
        <v>45</v>
      </c>
    </row>
    <row r="75" spans="1:59" x14ac:dyDescent="0.25">
      <c r="A75">
        <f t="shared" ca="1" si="7"/>
        <v>72</v>
      </c>
      <c r="B75">
        <v>72</v>
      </c>
      <c r="C75" t="str">
        <f t="shared" ca="1" si="8"/>
        <v>2G1</v>
      </c>
      <c r="D75" t="str">
        <f t="shared" ca="1" si="9"/>
        <v>3G_ParA</v>
      </c>
      <c r="E75" s="268" t="str">
        <f t="shared" ca="1" si="10"/>
        <v>2G1-3G_ParA</v>
      </c>
      <c r="F75" s="79">
        <f ca="1">IFERROR(IF(OR($BE75=45,$BE75=45+Results!$AR$2),VLOOKUP($C75,Data_qPCR,F$3+2,FALSE),NA()),NA())</f>
        <v>8.4899847350523568E-4</v>
      </c>
      <c r="G75" s="79">
        <f ca="1">IFERROR(IF(OR($BE75=45,$BE75=45+Results!$AR$2),VLOOKUP($C75,Data_qPCR,G$3+2,FALSE),NA()),NA())</f>
        <v>8.4899847350523568E-4</v>
      </c>
      <c r="H75" s="79">
        <f ca="1">IFERROR(IF(OR($BE75=45,$BE75=45+Results!$AR$2),VLOOKUP($C75,Data_qPCR,H$3+2,FALSE),NA()),NA())</f>
        <v>8.4899847350523568E-4</v>
      </c>
      <c r="I75" s="79">
        <f ca="1">IFERROR(IF(OR($BE75=45,$BE75=45+Results!$AR$2),VLOOKUP($C75,Data_qPCR,I$3+2,FALSE),NA()),NA())</f>
        <v>8.4899847350523568E-4</v>
      </c>
      <c r="J75" s="79">
        <f ca="1">IFERROR(IF(OR($BE75=45,$BE75=45+Results!$AR$2),VLOOKUP($C75,Data_qPCR,J$3+2,FALSE),NA()),NA())</f>
        <v>8.4899847350523568E-4</v>
      </c>
      <c r="K75" s="79">
        <f ca="1">IFERROR(IF(OR($BE75=45,$BE75=45+Results!$AR$2),VLOOKUP($C75,Data_qPCR,K$3+2,FALSE),NA()),NA())</f>
        <v>8.4899847350523568E-4</v>
      </c>
      <c r="L75" s="79">
        <f ca="1">IFERROR(IF(OR($BE75=45,$BE75=45+Results!$AR$2),VLOOKUP($C75,Data_qPCR,L$3+2,FALSE),NA()),NA())</f>
        <v>8.4899847350523568E-4</v>
      </c>
      <c r="M75" s="79">
        <f ca="1">IFERROR(IF(OR($BE75=45,$BE75=45+Results!$AR$2),VLOOKUP($C75,Data_qPCR,M$3+2,FALSE),NA()),NA())</f>
        <v>8.4899847350523568E-4</v>
      </c>
      <c r="N75" s="79">
        <f ca="1">IFERROR(IF(OR($BE75=45,$BE75=45+Results!$AR$2),VLOOKUP($C75,Data_qPCR,N$3+2,FALSE),NA()),NA())</f>
        <v>8.4899847350523568E-4</v>
      </c>
      <c r="O75" s="79">
        <f ca="1">IFERROR(IF(OR($BE75=45,$BE75=45+Results!$AR$2),VLOOKUP($C75,Data_qPCR,O$3+2,FALSE),NA()),NA())</f>
        <v>8.4899847350523568E-4</v>
      </c>
      <c r="P75" s="79">
        <f ca="1">IFERROR(IF(OR($BE75=45,$BE75=45+Results!$AR$2),VLOOKUP($C75,Data_qPCR,P$3+2,FALSE),NA()),NA())</f>
        <v>8.4899847350523568E-4</v>
      </c>
      <c r="Q75" s="79">
        <f ca="1">IFERROR(IF(OR($BE75=45,$BE75=45+Results!$AR$2),VLOOKUP($C75,Data_qPCR,Q$3+2,FALSE),NA()),NA())</f>
        <v>8.4899847350523568E-4</v>
      </c>
      <c r="R75" s="79">
        <f ca="1">IFERROR(IF(OR($BE75=45,$BE75=45+Results!$AR$2),VLOOKUP($C75,Data_qPCR,R$3+2,FALSE),NA()),NA())</f>
        <v>8.4899847350523568E-4</v>
      </c>
      <c r="S75" s="79">
        <f ca="1">IFERROR(IF(OR($BE75=45,$BE75=45+Results!$AR$2),VLOOKUP($C75,Data_qPCR,S$3+2,FALSE),NA()),NA())</f>
        <v>8.4899847350523568E-4</v>
      </c>
      <c r="T75" s="79">
        <f ca="1">IFERROR(IF(OR($BE75=45,$BE75=45+Results!$AR$2),VLOOKUP($C75,Data_qPCR,T$3+2,FALSE),NA()),NA())</f>
        <v>8.4899847350523568E-4</v>
      </c>
      <c r="U75" s="79">
        <f ca="1">IFERROR(IF(OR($BE75=45,$BE75=45+Results!$AR$2),VLOOKUP($C75,Data_qPCR,U$3+2,FALSE),NA()),NA())</f>
        <v>8.4899847350523568E-4</v>
      </c>
      <c r="V75" s="79">
        <f ca="1">IFERROR(IF(OR($BE75=45,$BE75=45+Results!$AR$2),VLOOKUP($C75,Data_qPCR,V$3+2,FALSE),NA()),NA())</f>
        <v>8.4899847350523568E-4</v>
      </c>
      <c r="W75" s="79">
        <f ca="1">IFERROR(IF(OR($BE75=45,$BE75=45+Results!$AR$2),VLOOKUP($C75,Data_qPCR,W$3+2,FALSE),NA()),NA())</f>
        <v>8.4899847350523568E-4</v>
      </c>
      <c r="X75" s="79">
        <f ca="1">IFERROR(IF(OR($BE75=45,$BE75=45+Results!$AR$2),VLOOKUP($C75,Data_qPCR,X$3+2,FALSE),NA()),NA())</f>
        <v>8.4899847350523568E-4</v>
      </c>
      <c r="Y75" s="79">
        <f ca="1">IFERROR(IF(OR($BE75=45,$BE75=45+Results!$AR$2),VLOOKUP($C75,Data_qPCR,Y$3+2,FALSE),NA()),NA())</f>
        <v>8.4899847350523568E-4</v>
      </c>
      <c r="Z75" s="79">
        <f ca="1">IFERROR(IF(OR($BE75=45,$BE75=45+Results!$AR$2),VLOOKUP($C75,Data_qPCR,Z$3+2,FALSE),NA()),NA())</f>
        <v>2.0313394779034981E-3</v>
      </c>
      <c r="AA75" s="79">
        <f ca="1">IFERROR(IF(OR($BE75=45,$BE75=45+Results!$AR$2),VLOOKUP($C75,Data_qPCR,AA$3+2,FALSE),NA()),NA())</f>
        <v>5.8014974383892928E-3</v>
      </c>
      <c r="AB75" s="79">
        <f ca="1">IFERROR(IF(OR($BE75=45,$BE75=45+Results!$AR$2),VLOOKUP($C75,Data_qPCR,AB$3+2,FALSE),NA()),NA())</f>
        <v>1.4263610888338264E-2</v>
      </c>
      <c r="AC75" s="79">
        <f ca="1">IFERROR(IF(OR($BE75=45,$BE75=45+Results!$AR$2),VLOOKUP($C75,Data_qPCR,AC$3+2,FALSE),NA()),NA())</f>
        <v>2.9631766414018722E-2</v>
      </c>
      <c r="AD75" s="79">
        <f ca="1">IFERROR(IF(OR($BE75=45,$BE75=45+Results!$AR$2),VLOOKUP($C75,Data_qPCR,AD$3+2,FALSE),NA()),NA())</f>
        <v>5.8818763530073224E-2</v>
      </c>
      <c r="AE75" s="79">
        <f ca="1">IFERROR(IF(OR($BE75=45,$BE75=45+Results!$AR$2),VLOOKUP($C75,Data_qPCR,AE$3+2,FALSE),NA()),NA())</f>
        <v>0.10817239384737551</v>
      </c>
      <c r="AF75" s="79">
        <f ca="1">IFERROR(IF(OR($BE75=45,$BE75=45+Results!$AR$2),VLOOKUP($C75,Data_qPCR,AF$3+2,FALSE),NA()),NA())</f>
        <v>0.18993113133613682</v>
      </c>
      <c r="AG75" s="79">
        <f ca="1">IFERROR(IF(OR($BE75=45,$BE75=45+Results!$AR$2),VLOOKUP($C75,Data_qPCR,AG$3+2,FALSE),NA()),NA())</f>
        <v>0.31036001927459361</v>
      </c>
      <c r="AH75" s="79">
        <f ca="1">IFERROR(IF(OR($BE75=45,$BE75=45+Results!$AR$2),VLOOKUP($C75,Data_qPCR,AH$3+2,FALSE),NA()),NA())</f>
        <v>0.45857037798803696</v>
      </c>
      <c r="AI75" s="79">
        <f ca="1">IFERROR(IF(OR($BE75=45,$BE75=45+Results!$AR$2),VLOOKUP($C75,Data_qPCR,AI$3+2,FALSE),NA()),NA())</f>
        <v>0.61055685602445553</v>
      </c>
      <c r="AJ75" s="79">
        <f ca="1">IFERROR(IF(OR($BE75=45,$BE75=45+Results!$AR$2),VLOOKUP($C75,Data_qPCR,AJ$3+2,FALSE),NA()),NA())</f>
        <v>0.73968071768391119</v>
      </c>
      <c r="AK75" s="79">
        <f ca="1">IFERROR(IF(OR($BE75=45,$BE75=45+Results!$AR$2),VLOOKUP($C75,Data_qPCR,AK$3+2,FALSE),NA()),NA())</f>
        <v>0.83562439705143876</v>
      </c>
      <c r="AL75" s="79">
        <f ca="1">IFERROR(IF(OR($BE75=45,$BE75=45+Results!$AR$2),VLOOKUP($C75,Data_qPCR,AL$3+2,FALSE),NA()),NA())</f>
        <v>0.89943473555240638</v>
      </c>
      <c r="AM75" s="79">
        <f ca="1">IFERROR(IF(OR($BE75=45,$BE75=45+Results!$AR$2),VLOOKUP($C75,Data_qPCR,AM$3+2,FALSE),NA()),NA())</f>
        <v>0.93937467315466505</v>
      </c>
      <c r="AN75" s="79">
        <f ca="1">IFERROR(IF(OR($BE75=45,$BE75=45+Results!$AR$2),VLOOKUP($C75,Data_qPCR,AN$3+2,FALSE),NA()),NA())</f>
        <v>0.96403440703673648</v>
      </c>
      <c r="AO75" s="79">
        <f ca="1">IFERROR(IF(OR($BE75=45,$BE75=45+Results!$AR$2),VLOOKUP($C75,Data_qPCR,AO$3+2,FALSE),NA()),NA())</f>
        <v>0.9794072741713965</v>
      </c>
      <c r="AP75" s="79">
        <f ca="1">IFERROR(IF(OR($BE75=45,$BE75=45+Results!$AR$2),VLOOKUP($C75,Data_qPCR,AP$3+2,FALSE),NA()),NA())</f>
        <v>0.98933812824096101</v>
      </c>
      <c r="AQ75" s="79">
        <f ca="1">IFERROR(IF(OR($BE75=45,$BE75=45+Results!$AR$2),VLOOKUP($C75,Data_qPCR,AQ$3+2,FALSE),NA()),NA())</f>
        <v>0.99531182976860966</v>
      </c>
      <c r="AR75" s="79">
        <f ca="1">IFERROR(IF(OR($BE75=45,$BE75=45+Results!$AR$2),VLOOKUP($C75,Data_qPCR,AR$3+2,FALSE),NA()),NA())</f>
        <v>0.99883512136076813</v>
      </c>
      <c r="AS75" s="79">
        <f ca="1">IFERROR(IF(OR($BE75=45,$BE75=45+Results!$AR$2),VLOOKUP($C75,Data_qPCR,AS$3+2,FALSE),NA()),NA())</f>
        <v>1</v>
      </c>
      <c r="AT75" s="79" t="e">
        <f ca="1">IFERROR(IF(OR($BE75=45,$BE75=45+Results!$AR$2),VLOOKUP($C75,Data_qPCR,AT$3+2,FALSE),NA()),NA())</f>
        <v>#N/A</v>
      </c>
      <c r="AU75" s="79" t="e">
        <f ca="1">IFERROR(IF(OR($BE75=45,$BE75=45+Results!$AR$2),VLOOKUP($C75,Data_qPCR,AU$3+2,FALSE),NA()),NA())</f>
        <v>#N/A</v>
      </c>
      <c r="AV75" s="79" t="e">
        <f ca="1">IFERROR(IF(OR($BE75=45,$BE75=45+Results!$AR$2),VLOOKUP($C75,Data_qPCR,AV$3+2,FALSE),NA()),NA())</f>
        <v>#N/A</v>
      </c>
      <c r="AW75" s="79" t="e">
        <f ca="1">IFERROR(IF(OR($BE75=45,$BE75=45+Results!$AR$2),VLOOKUP($C75,Data_qPCR,AW$3+2,FALSE),NA()),NA())</f>
        <v>#N/A</v>
      </c>
      <c r="AX75" s="79" t="e">
        <f ca="1">IFERROR(IF(OR($BE75=45,$BE75=45+Results!$AR$2),VLOOKUP($C75,Data_qPCR,AX$3+2,FALSE),NA()),NA())</f>
        <v>#N/A</v>
      </c>
      <c r="AY75" s="79" t="e">
        <f ca="1">IFERROR(IF(OR($BE75=45,$BE75=45+Results!$AR$2),VLOOKUP($C75,Data_qPCR,AY$3+2,FALSE),NA()),NA())</f>
        <v>#N/A</v>
      </c>
      <c r="AZ75" s="79" t="e">
        <f ca="1">IFERROR(IF(OR($BE75=45,$BE75=45+Results!$AR$2),VLOOKUP($C75,Data_qPCR,AZ$3+2,FALSE),NA()),NA())</f>
        <v>#N/A</v>
      </c>
      <c r="BA75" s="79" t="e">
        <f ca="1">IFERROR(IF(OR($BE75=45,$BE75=45+Results!$AR$2),VLOOKUP($C75,Data_qPCR,BA$3+2,FALSE),NA()),NA())</f>
        <v>#N/A</v>
      </c>
      <c r="BB75" s="79" t="e">
        <f ca="1">IFERROR(IF(OR($BE75=45,$BE75=45+Results!$AR$2),VLOOKUP($C75,Data_qPCR,BB$3+2,FALSE),NA()),NA())</f>
        <v>#N/A</v>
      </c>
      <c r="BC75" s="79" t="e">
        <f ca="1">IFERROR(IF(OR($BE75=45,$BE75=45+Results!$AR$2),VLOOKUP($C75,Data_qPCR,BC$3+2,FALSE),NA()),NA())</f>
        <v>#N/A</v>
      </c>
      <c r="BD75" s="79" t="str">
        <f t="shared" ca="1" si="12"/>
        <v/>
      </c>
      <c r="BE75">
        <f ca="1">IFERROR(IF(LEFT(C75,1)+0=Results!$C$4,INDEX(Results!$AM$8:$BJ$23,CODE(RIGHT(LEFT(C75,2),1))-64,RIGHT(C75,LEN(C75)-2)+0),IF(Results!$AL$7=2,2,45)),"")</f>
        <v>45</v>
      </c>
      <c r="BF75">
        <f t="shared" ca="1" si="11"/>
        <v>20701</v>
      </c>
      <c r="BG75" s="104">
        <f ca="1">IFERROR(IF(LEFT(C75,1)+0=Results!$C$4,INDEX(Results!$CK$8:$DH$23,CODE(RIGHT(LEFT(C75,2),1))-64,RIGHT(C75,LEN(C75)-2)+0),IF(Results!$AL$7=2,2,45)),"")</f>
        <v>45</v>
      </c>
    </row>
    <row r="76" spans="1:59" x14ac:dyDescent="0.25">
      <c r="A76">
        <f t="shared" ca="1" si="7"/>
        <v>73</v>
      </c>
      <c r="B76">
        <v>73</v>
      </c>
      <c r="C76" t="str">
        <f t="shared" ca="1" si="8"/>
        <v>2H1</v>
      </c>
      <c r="D76" t="str">
        <f t="shared" ca="1" si="9"/>
        <v>3G_ParA</v>
      </c>
      <c r="E76" s="268" t="str">
        <f t="shared" ca="1" si="10"/>
        <v>2H1-3G_ParA</v>
      </c>
      <c r="F76" s="79">
        <f ca="1">IFERROR(IF(OR($BE76=45,$BE76=45+Results!$AR$2),VLOOKUP($C76,Data_qPCR,F$3+2,FALSE),NA()),NA())</f>
        <v>7.9046968130581507E-4</v>
      </c>
      <c r="G76" s="79">
        <f ca="1">IFERROR(IF(OR($BE76=45,$BE76=45+Results!$AR$2),VLOOKUP($C76,Data_qPCR,G$3+2,FALSE),NA()),NA())</f>
        <v>7.9046968130581507E-4</v>
      </c>
      <c r="H76" s="79">
        <f ca="1">IFERROR(IF(OR($BE76=45,$BE76=45+Results!$AR$2),VLOOKUP($C76,Data_qPCR,H$3+2,FALSE),NA()),NA())</f>
        <v>7.9046968130581507E-4</v>
      </c>
      <c r="I76" s="79">
        <f ca="1">IFERROR(IF(OR($BE76=45,$BE76=45+Results!$AR$2),VLOOKUP($C76,Data_qPCR,I$3+2,FALSE),NA()),NA())</f>
        <v>7.9046968130581507E-4</v>
      </c>
      <c r="J76" s="79">
        <f ca="1">IFERROR(IF(OR($BE76=45,$BE76=45+Results!$AR$2),VLOOKUP($C76,Data_qPCR,J$3+2,FALSE),NA()),NA())</f>
        <v>7.9046968130581507E-4</v>
      </c>
      <c r="K76" s="79">
        <f ca="1">IFERROR(IF(OR($BE76=45,$BE76=45+Results!$AR$2),VLOOKUP($C76,Data_qPCR,K$3+2,FALSE),NA()),NA())</f>
        <v>7.9046968130581507E-4</v>
      </c>
      <c r="L76" s="79">
        <f ca="1">IFERROR(IF(OR($BE76=45,$BE76=45+Results!$AR$2),VLOOKUP($C76,Data_qPCR,L$3+2,FALSE),NA()),NA())</f>
        <v>7.9046968130581507E-4</v>
      </c>
      <c r="M76" s="79">
        <f ca="1">IFERROR(IF(OR($BE76=45,$BE76=45+Results!$AR$2),VLOOKUP($C76,Data_qPCR,M$3+2,FALSE),NA()),NA())</f>
        <v>7.9046968130581507E-4</v>
      </c>
      <c r="N76" s="79">
        <f ca="1">IFERROR(IF(OR($BE76=45,$BE76=45+Results!$AR$2),VLOOKUP($C76,Data_qPCR,N$3+2,FALSE),NA()),NA())</f>
        <v>7.9046968130581507E-4</v>
      </c>
      <c r="O76" s="79">
        <f ca="1">IFERROR(IF(OR($BE76=45,$BE76=45+Results!$AR$2),VLOOKUP($C76,Data_qPCR,O$3+2,FALSE),NA()),NA())</f>
        <v>7.9046968130581507E-4</v>
      </c>
      <c r="P76" s="79">
        <f ca="1">IFERROR(IF(OR($BE76=45,$BE76=45+Results!$AR$2),VLOOKUP($C76,Data_qPCR,P$3+2,FALSE),NA()),NA())</f>
        <v>7.9046968130581507E-4</v>
      </c>
      <c r="Q76" s="79">
        <f ca="1">IFERROR(IF(OR($BE76=45,$BE76=45+Results!$AR$2),VLOOKUP($C76,Data_qPCR,Q$3+2,FALSE),NA()),NA())</f>
        <v>7.9046968130581507E-4</v>
      </c>
      <c r="R76" s="79">
        <f ca="1">IFERROR(IF(OR($BE76=45,$BE76=45+Results!$AR$2),VLOOKUP($C76,Data_qPCR,R$3+2,FALSE),NA()),NA())</f>
        <v>7.9046968130581507E-4</v>
      </c>
      <c r="S76" s="79">
        <f ca="1">IFERROR(IF(OR($BE76=45,$BE76=45+Results!$AR$2),VLOOKUP($C76,Data_qPCR,S$3+2,FALSE),NA()),NA())</f>
        <v>7.9046968130581507E-4</v>
      </c>
      <c r="T76" s="79">
        <f ca="1">IFERROR(IF(OR($BE76=45,$BE76=45+Results!$AR$2),VLOOKUP($C76,Data_qPCR,T$3+2,FALSE),NA()),NA())</f>
        <v>7.9046968130581507E-4</v>
      </c>
      <c r="U76" s="79">
        <f ca="1">IFERROR(IF(OR($BE76=45,$BE76=45+Results!$AR$2),VLOOKUP($C76,Data_qPCR,U$3+2,FALSE),NA()),NA())</f>
        <v>7.9046968130581507E-4</v>
      </c>
      <c r="V76" s="79">
        <f ca="1">IFERROR(IF(OR($BE76=45,$BE76=45+Results!$AR$2),VLOOKUP($C76,Data_qPCR,V$3+2,FALSE),NA()),NA())</f>
        <v>7.9046968130581507E-4</v>
      </c>
      <c r="W76" s="79">
        <f ca="1">IFERROR(IF(OR($BE76=45,$BE76=45+Results!$AR$2),VLOOKUP($C76,Data_qPCR,W$3+2,FALSE),NA()),NA())</f>
        <v>7.9046968130581507E-4</v>
      </c>
      <c r="X76" s="79">
        <f ca="1">IFERROR(IF(OR($BE76=45,$BE76=45+Results!$AR$2),VLOOKUP($C76,Data_qPCR,X$3+2,FALSE),NA()),NA())</f>
        <v>7.9046968130581507E-4</v>
      </c>
      <c r="Y76" s="79">
        <f ca="1">IFERROR(IF(OR($BE76=45,$BE76=45+Results!$AR$2),VLOOKUP($C76,Data_qPCR,Y$3+2,FALSE),NA()),NA())</f>
        <v>7.9046968130581507E-4</v>
      </c>
      <c r="Z76" s="79">
        <f ca="1">IFERROR(IF(OR($BE76=45,$BE76=45+Results!$AR$2),VLOOKUP($C76,Data_qPCR,Z$3+2,FALSE),NA()),NA())</f>
        <v>7.9046968130581507E-4</v>
      </c>
      <c r="AA76" s="79">
        <f ca="1">IFERROR(IF(OR($BE76=45,$BE76=45+Results!$AR$2),VLOOKUP($C76,Data_qPCR,AA$3+2,FALSE),NA()),NA())</f>
        <v>5.621430978564915E-3</v>
      </c>
      <c r="AB76" s="79">
        <f ca="1">IFERROR(IF(OR($BE76=45,$BE76=45+Results!$AR$2),VLOOKUP($C76,Data_qPCR,AB$3+2,FALSE),NA()),NA())</f>
        <v>1.3928847188535815E-2</v>
      </c>
      <c r="AC76" s="79">
        <f ca="1">IFERROR(IF(OR($BE76=45,$BE76=45+Results!$AR$2),VLOOKUP($C76,Data_qPCR,AC$3+2,FALSE),NA()),NA())</f>
        <v>2.991383667198046E-2</v>
      </c>
      <c r="AD76" s="79">
        <f ca="1">IFERROR(IF(OR($BE76=45,$BE76=45+Results!$AR$2),VLOOKUP($C76,Data_qPCR,AD$3+2,FALSE),NA()),NA())</f>
        <v>5.8364514229370855E-2</v>
      </c>
      <c r="AE76" s="79">
        <f ca="1">IFERROR(IF(OR($BE76=45,$BE76=45+Results!$AR$2),VLOOKUP($C76,Data_qPCR,AE$3+2,FALSE),NA()),NA())</f>
        <v>0.1092891359556242</v>
      </c>
      <c r="AF76" s="79">
        <f ca="1">IFERROR(IF(OR($BE76=45,$BE76=45+Results!$AR$2),VLOOKUP($C76,Data_qPCR,AF$3+2,FALSE),NA()),NA())</f>
        <v>0.19254344926684208</v>
      </c>
      <c r="AG76" s="79">
        <f ca="1">IFERROR(IF(OR($BE76=45,$BE76=45+Results!$AR$2),VLOOKUP($C76,Data_qPCR,AG$3+2,FALSE),NA()),NA())</f>
        <v>0.31442529707723932</v>
      </c>
      <c r="AH76" s="79">
        <f ca="1">IFERROR(IF(OR($BE76=45,$BE76=45+Results!$AR$2),VLOOKUP($C76,Data_qPCR,AH$3+2,FALSE),NA()),NA())</f>
        <v>0.46281640969545051</v>
      </c>
      <c r="AI76" s="79">
        <f ca="1">IFERROR(IF(OR($BE76=45,$BE76=45+Results!$AR$2),VLOOKUP($C76,Data_qPCR,AI$3+2,FALSE),NA()),NA())</f>
        <v>0.61456144289951631</v>
      </c>
      <c r="AJ76" s="79">
        <f ca="1">IFERROR(IF(OR($BE76=45,$BE76=45+Results!$AR$2),VLOOKUP($C76,Data_qPCR,AJ$3+2,FALSE),NA()),NA())</f>
        <v>0.74397516377538231</v>
      </c>
      <c r="AK76" s="79">
        <f ca="1">IFERROR(IF(OR($BE76=45,$BE76=45+Results!$AR$2),VLOOKUP($C76,Data_qPCR,AK$3+2,FALSE),NA()),NA())</f>
        <v>0.83955881205576943</v>
      </c>
      <c r="AL76" s="79">
        <f ca="1">IFERROR(IF(OR($BE76=45,$BE76=45+Results!$AR$2),VLOOKUP($C76,Data_qPCR,AL$3+2,FALSE),NA()),NA())</f>
        <v>0.90223667868167845</v>
      </c>
      <c r="AM76" s="79">
        <f ca="1">IFERROR(IF(OR($BE76=45,$BE76=45+Results!$AR$2),VLOOKUP($C76,Data_qPCR,AM$3+2,FALSE),NA()),NA())</f>
        <v>0.94049219573088783</v>
      </c>
      <c r="AN76" s="79">
        <f ca="1">IFERROR(IF(OR($BE76=45,$BE76=45+Results!$AR$2),VLOOKUP($C76,Data_qPCR,AN$3+2,FALSE),NA()),NA())</f>
        <v>0.96350440918645608</v>
      </c>
      <c r="AO76" s="79">
        <f ca="1">IFERROR(IF(OR($BE76=45,$BE76=45+Results!$AR$2),VLOOKUP($C76,Data_qPCR,AO$3+2,FALSE),NA()),NA())</f>
        <v>0.97754269909610181</v>
      </c>
      <c r="AP76" s="79">
        <f ca="1">IFERROR(IF(OR($BE76=45,$BE76=45+Results!$AR$2),VLOOKUP($C76,Data_qPCR,AP$3+2,FALSE),NA()),NA())</f>
        <v>0.98672778756615465</v>
      </c>
      <c r="AQ76" s="79">
        <f ca="1">IFERROR(IF(OR($BE76=45,$BE76=45+Results!$AR$2),VLOOKUP($C76,Data_qPCR,AQ$3+2,FALSE),NA()),NA())</f>
        <v>0.99299818202152113</v>
      </c>
      <c r="AR76" s="79">
        <f ca="1">IFERROR(IF(OR($BE76=45,$BE76=45+Results!$AR$2),VLOOKUP($C76,Data_qPCR,AR$3+2,FALSE),NA()),NA())</f>
        <v>0.99787534322153582</v>
      </c>
      <c r="AS76" s="79">
        <f ca="1">IFERROR(IF(OR($BE76=45,$BE76=45+Results!$AR$2),VLOOKUP($C76,Data_qPCR,AS$3+2,FALSE),NA()),NA())</f>
        <v>1</v>
      </c>
      <c r="AT76" s="79" t="e">
        <f ca="1">IFERROR(IF(OR($BE76=45,$BE76=45+Results!$AR$2),VLOOKUP($C76,Data_qPCR,AT$3+2,FALSE),NA()),NA())</f>
        <v>#N/A</v>
      </c>
      <c r="AU76" s="79" t="e">
        <f ca="1">IFERROR(IF(OR($BE76=45,$BE76=45+Results!$AR$2),VLOOKUP($C76,Data_qPCR,AU$3+2,FALSE),NA()),NA())</f>
        <v>#N/A</v>
      </c>
      <c r="AV76" s="79" t="e">
        <f ca="1">IFERROR(IF(OR($BE76=45,$BE76=45+Results!$AR$2),VLOOKUP($C76,Data_qPCR,AV$3+2,FALSE),NA()),NA())</f>
        <v>#N/A</v>
      </c>
      <c r="AW76" s="79" t="e">
        <f ca="1">IFERROR(IF(OR($BE76=45,$BE76=45+Results!$AR$2),VLOOKUP($C76,Data_qPCR,AW$3+2,FALSE),NA()),NA())</f>
        <v>#N/A</v>
      </c>
      <c r="AX76" s="79" t="e">
        <f ca="1">IFERROR(IF(OR($BE76=45,$BE76=45+Results!$AR$2),VLOOKUP($C76,Data_qPCR,AX$3+2,FALSE),NA()),NA())</f>
        <v>#N/A</v>
      </c>
      <c r="AY76" s="79" t="e">
        <f ca="1">IFERROR(IF(OR($BE76=45,$BE76=45+Results!$AR$2),VLOOKUP($C76,Data_qPCR,AY$3+2,FALSE),NA()),NA())</f>
        <v>#N/A</v>
      </c>
      <c r="AZ76" s="79" t="e">
        <f ca="1">IFERROR(IF(OR($BE76=45,$BE76=45+Results!$AR$2),VLOOKUP($C76,Data_qPCR,AZ$3+2,FALSE),NA()),NA())</f>
        <v>#N/A</v>
      </c>
      <c r="BA76" s="79" t="e">
        <f ca="1">IFERROR(IF(OR($BE76=45,$BE76=45+Results!$AR$2),VLOOKUP($C76,Data_qPCR,BA$3+2,FALSE),NA()),NA())</f>
        <v>#N/A</v>
      </c>
      <c r="BB76" s="79" t="e">
        <f ca="1">IFERROR(IF(OR($BE76=45,$BE76=45+Results!$AR$2),VLOOKUP($C76,Data_qPCR,BB$3+2,FALSE),NA()),NA())</f>
        <v>#N/A</v>
      </c>
      <c r="BC76" s="79" t="e">
        <f ca="1">IFERROR(IF(OR($BE76=45,$BE76=45+Results!$AR$2),VLOOKUP($C76,Data_qPCR,BC$3+2,FALSE),NA()),NA())</f>
        <v>#N/A</v>
      </c>
      <c r="BD76" s="79" t="str">
        <f t="shared" ca="1" si="12"/>
        <v/>
      </c>
      <c r="BE76">
        <f ca="1">IFERROR(IF(LEFT(C76,1)+0=Results!$C$4,INDEX(Results!$AM$8:$BJ$23,CODE(RIGHT(LEFT(C76,2),1))-64,RIGHT(C76,LEN(C76)-2)+0),IF(Results!$AL$7=2,2,45)),"")</f>
        <v>45</v>
      </c>
      <c r="BF76">
        <f t="shared" ca="1" si="11"/>
        <v>20801</v>
      </c>
      <c r="BG76" s="104">
        <f ca="1">IFERROR(IF(LEFT(C76,1)+0=Results!$C$4,INDEX(Results!$CK$8:$DH$23,CODE(RIGHT(LEFT(C76,2),1))-64,RIGHT(C76,LEN(C76)-2)+0),IF(Results!$AL$7=2,2,45)),"")</f>
        <v>45</v>
      </c>
    </row>
    <row r="77" spans="1:59" x14ac:dyDescent="0.25">
      <c r="A77">
        <f t="shared" ca="1" si="7"/>
        <v>74</v>
      </c>
      <c r="B77">
        <v>74</v>
      </c>
      <c r="C77" t="str">
        <f t="shared" ca="1" si="8"/>
        <v>2A2</v>
      </c>
      <c r="D77" t="str">
        <f t="shared" ca="1" si="9"/>
        <v>3G_aceA</v>
      </c>
      <c r="E77" s="268" t="str">
        <f t="shared" ca="1" si="10"/>
        <v>2A2-3G_aceA</v>
      </c>
      <c r="F77" s="79">
        <f ca="1">IFERROR(IF(OR($BE77=45,$BE77=45+Results!$AR$2),VLOOKUP($C77,Data_qPCR,F$3+2,FALSE),NA()),NA())</f>
        <v>1.5637870919743386E-3</v>
      </c>
      <c r="G77" s="79">
        <f ca="1">IFERROR(IF(OR($BE77=45,$BE77=45+Results!$AR$2),VLOOKUP($C77,Data_qPCR,G$3+2,FALSE),NA()),NA())</f>
        <v>1.5637870919743386E-3</v>
      </c>
      <c r="H77" s="79">
        <f ca="1">IFERROR(IF(OR($BE77=45,$BE77=45+Results!$AR$2),VLOOKUP($C77,Data_qPCR,H$3+2,FALSE),NA()),NA())</f>
        <v>1.5637870919743386E-3</v>
      </c>
      <c r="I77" s="79">
        <f ca="1">IFERROR(IF(OR($BE77=45,$BE77=45+Results!$AR$2),VLOOKUP($C77,Data_qPCR,I$3+2,FALSE),NA()),NA())</f>
        <v>1.5637870919743386E-3</v>
      </c>
      <c r="J77" s="79">
        <f ca="1">IFERROR(IF(OR($BE77=45,$BE77=45+Results!$AR$2),VLOOKUP($C77,Data_qPCR,J$3+2,FALSE),NA()),NA())</f>
        <v>1.5637870919743386E-3</v>
      </c>
      <c r="K77" s="79">
        <f ca="1">IFERROR(IF(OR($BE77=45,$BE77=45+Results!$AR$2),VLOOKUP($C77,Data_qPCR,K$3+2,FALSE),NA()),NA())</f>
        <v>1.5637870919743386E-3</v>
      </c>
      <c r="L77" s="79">
        <f ca="1">IFERROR(IF(OR($BE77=45,$BE77=45+Results!$AR$2),VLOOKUP($C77,Data_qPCR,L$3+2,FALSE),NA()),NA())</f>
        <v>1.5637870919743386E-3</v>
      </c>
      <c r="M77" s="79">
        <f ca="1">IFERROR(IF(OR($BE77=45,$BE77=45+Results!$AR$2),VLOOKUP($C77,Data_qPCR,M$3+2,FALSE),NA()),NA())</f>
        <v>1.5637870919743386E-3</v>
      </c>
      <c r="N77" s="79">
        <f ca="1">IFERROR(IF(OR($BE77=45,$BE77=45+Results!$AR$2),VLOOKUP($C77,Data_qPCR,N$3+2,FALSE),NA()),NA())</f>
        <v>1.5637870919743386E-3</v>
      </c>
      <c r="O77" s="79">
        <f ca="1">IFERROR(IF(OR($BE77=45,$BE77=45+Results!$AR$2),VLOOKUP($C77,Data_qPCR,O$3+2,FALSE),NA()),NA())</f>
        <v>1.5637870919743386E-3</v>
      </c>
      <c r="P77" s="79">
        <f ca="1">IFERROR(IF(OR($BE77=45,$BE77=45+Results!$AR$2),VLOOKUP($C77,Data_qPCR,P$3+2,FALSE),NA()),NA())</f>
        <v>1.5637870919743386E-3</v>
      </c>
      <c r="Q77" s="79">
        <f ca="1">IFERROR(IF(OR($BE77=45,$BE77=45+Results!$AR$2),VLOOKUP($C77,Data_qPCR,Q$3+2,FALSE),NA()),NA())</f>
        <v>1.5637870919743386E-3</v>
      </c>
      <c r="R77" s="79">
        <f ca="1">IFERROR(IF(OR($BE77=45,$BE77=45+Results!$AR$2),VLOOKUP($C77,Data_qPCR,R$3+2,FALSE),NA()),NA())</f>
        <v>1.5637870919743386E-3</v>
      </c>
      <c r="S77" s="79">
        <f ca="1">IFERROR(IF(OR($BE77=45,$BE77=45+Results!$AR$2),VLOOKUP($C77,Data_qPCR,S$3+2,FALSE),NA()),NA())</f>
        <v>1.5637870919743386E-3</v>
      </c>
      <c r="T77" s="79">
        <f ca="1">IFERROR(IF(OR($BE77=45,$BE77=45+Results!$AR$2),VLOOKUP($C77,Data_qPCR,T$3+2,FALSE),NA()),NA())</f>
        <v>1.5637870919743386E-3</v>
      </c>
      <c r="U77" s="79">
        <f ca="1">IFERROR(IF(OR($BE77=45,$BE77=45+Results!$AR$2),VLOOKUP($C77,Data_qPCR,U$3+2,FALSE),NA()),NA())</f>
        <v>1.5637870919743386E-3</v>
      </c>
      <c r="V77" s="79">
        <f ca="1">IFERROR(IF(OR($BE77=45,$BE77=45+Results!$AR$2),VLOOKUP($C77,Data_qPCR,V$3+2,FALSE),NA()),NA())</f>
        <v>1.5637870919743386E-3</v>
      </c>
      <c r="W77" s="79">
        <f ca="1">IFERROR(IF(OR($BE77=45,$BE77=45+Results!$AR$2),VLOOKUP($C77,Data_qPCR,W$3+2,FALSE),NA()),NA())</f>
        <v>1.5637870919743386E-3</v>
      </c>
      <c r="X77" s="79">
        <f ca="1">IFERROR(IF(OR($BE77=45,$BE77=45+Results!$AR$2),VLOOKUP($C77,Data_qPCR,X$3+2,FALSE),NA()),NA())</f>
        <v>1.5637870919743386E-3</v>
      </c>
      <c r="Y77" s="79">
        <f ca="1">IFERROR(IF(OR($BE77=45,$BE77=45+Results!$AR$2),VLOOKUP($C77,Data_qPCR,Y$3+2,FALSE),NA()),NA())</f>
        <v>1.5637870919743386E-3</v>
      </c>
      <c r="Z77" s="79">
        <f ca="1">IFERROR(IF(OR($BE77=45,$BE77=45+Results!$AR$2),VLOOKUP($C77,Data_qPCR,Z$3+2,FALSE),NA()),NA())</f>
        <v>1.5637870919743386E-3</v>
      </c>
      <c r="AA77" s="79">
        <f ca="1">IFERROR(IF(OR($BE77=45,$BE77=45+Results!$AR$2),VLOOKUP($C77,Data_qPCR,AA$3+2,FALSE),NA()),NA())</f>
        <v>1.5637870919743386E-3</v>
      </c>
      <c r="AB77" s="79">
        <f ca="1">IFERROR(IF(OR($BE77=45,$BE77=45+Results!$AR$2),VLOOKUP($C77,Data_qPCR,AB$3+2,FALSE),NA()),NA())</f>
        <v>1.5637870919743386E-3</v>
      </c>
      <c r="AC77" s="79">
        <f ca="1">IFERROR(IF(OR($BE77=45,$BE77=45+Results!$AR$2),VLOOKUP($C77,Data_qPCR,AC$3+2,FALSE),NA()),NA())</f>
        <v>1.5637870919743386E-3</v>
      </c>
      <c r="AD77" s="79">
        <f ca="1">IFERROR(IF(OR($BE77=45,$BE77=45+Results!$AR$2),VLOOKUP($C77,Data_qPCR,AD$3+2,FALSE),NA()),NA())</f>
        <v>1.9677052447489855E-3</v>
      </c>
      <c r="AE77" s="79">
        <f ca="1">IFERROR(IF(OR($BE77=45,$BE77=45+Results!$AR$2),VLOOKUP($C77,Data_qPCR,AE$3+2,FALSE),NA()),NA())</f>
        <v>8.3484970687891947E-3</v>
      </c>
      <c r="AF77" s="79">
        <f ca="1">IFERROR(IF(OR($BE77=45,$BE77=45+Results!$AR$2),VLOOKUP($C77,Data_qPCR,AF$3+2,FALSE),NA()),NA())</f>
        <v>1.9285842046656107E-2</v>
      </c>
      <c r="AG77" s="79">
        <f ca="1">IFERROR(IF(OR($BE77=45,$BE77=45+Results!$AR$2),VLOOKUP($C77,Data_qPCR,AG$3+2,FALSE),NA()),NA())</f>
        <v>3.9044980422231923E-2</v>
      </c>
      <c r="AH77" s="79">
        <f ca="1">IFERROR(IF(OR($BE77=45,$BE77=45+Results!$AR$2),VLOOKUP($C77,Data_qPCR,AH$3+2,FALSE),NA()),NA())</f>
        <v>7.4558301536806967E-2</v>
      </c>
      <c r="AI77" s="79">
        <f ca="1">IFERROR(IF(OR($BE77=45,$BE77=45+Results!$AR$2),VLOOKUP($C77,Data_qPCR,AI$3+2,FALSE),NA()),NA())</f>
        <v>0.13568876418054102</v>
      </c>
      <c r="AJ77" s="79">
        <f ca="1">IFERROR(IF(OR($BE77=45,$BE77=45+Results!$AR$2),VLOOKUP($C77,Data_qPCR,AJ$3+2,FALSE),NA()),NA())</f>
        <v>0.2335172038176869</v>
      </c>
      <c r="AK77" s="79">
        <f ca="1">IFERROR(IF(OR($BE77=45,$BE77=45+Results!$AR$2),VLOOKUP($C77,Data_qPCR,AK$3+2,FALSE),NA()),NA())</f>
        <v>0.36995445924882719</v>
      </c>
      <c r="AL77" s="79">
        <f ca="1">IFERROR(IF(OR($BE77=45,$BE77=45+Results!$AR$2),VLOOKUP($C77,Data_qPCR,AL$3+2,FALSE),NA()),NA())</f>
        <v>0.52762422291521072</v>
      </c>
      <c r="AM77" s="79">
        <f ca="1">IFERROR(IF(OR($BE77=45,$BE77=45+Results!$AR$2),VLOOKUP($C77,Data_qPCR,AM$3+2,FALSE),NA()),NA())</f>
        <v>0.68017894950120039</v>
      </c>
      <c r="AN77" s="79">
        <f ca="1">IFERROR(IF(OR($BE77=45,$BE77=45+Results!$AR$2),VLOOKUP($C77,Data_qPCR,AN$3+2,FALSE),NA()),NA())</f>
        <v>0.80211160205012777</v>
      </c>
      <c r="AO77" s="79">
        <f ca="1">IFERROR(IF(OR($BE77=45,$BE77=45+Results!$AR$2),VLOOKUP($C77,Data_qPCR,AO$3+2,FALSE),NA()),NA())</f>
        <v>0.88773417383415876</v>
      </c>
      <c r="AP77" s="79">
        <f ca="1">IFERROR(IF(OR($BE77=45,$BE77=45+Results!$AR$2),VLOOKUP($C77,Data_qPCR,AP$3+2,FALSE),NA()),NA())</f>
        <v>0.94014676653404061</v>
      </c>
      <c r="AQ77" s="79">
        <f ca="1">IFERROR(IF(OR($BE77=45,$BE77=45+Results!$AR$2),VLOOKUP($C77,Data_qPCR,AQ$3+2,FALSE),NA()),NA())</f>
        <v>0.97104273125800633</v>
      </c>
      <c r="AR77" s="79">
        <f ca="1">IFERROR(IF(OR($BE77=45,$BE77=45+Results!$AR$2),VLOOKUP($C77,Data_qPCR,AR$3+2,FALSE),NA()),NA())</f>
        <v>0.99131364287985679</v>
      </c>
      <c r="AS77" s="79">
        <f ca="1">IFERROR(IF(OR($BE77=45,$BE77=45+Results!$AR$2),VLOOKUP($C77,Data_qPCR,AS$3+2,FALSE),NA()),NA())</f>
        <v>1</v>
      </c>
      <c r="AT77" s="79" t="e">
        <f ca="1">IFERROR(IF(OR($BE77=45,$BE77=45+Results!$AR$2),VLOOKUP($C77,Data_qPCR,AT$3+2,FALSE),NA()),NA())</f>
        <v>#N/A</v>
      </c>
      <c r="AU77" s="79" t="e">
        <f ca="1">IFERROR(IF(OR($BE77=45,$BE77=45+Results!$AR$2),VLOOKUP($C77,Data_qPCR,AU$3+2,FALSE),NA()),NA())</f>
        <v>#N/A</v>
      </c>
      <c r="AV77" s="79" t="e">
        <f ca="1">IFERROR(IF(OR($BE77=45,$BE77=45+Results!$AR$2),VLOOKUP($C77,Data_qPCR,AV$3+2,FALSE),NA()),NA())</f>
        <v>#N/A</v>
      </c>
      <c r="AW77" s="79" t="e">
        <f ca="1">IFERROR(IF(OR($BE77=45,$BE77=45+Results!$AR$2),VLOOKUP($C77,Data_qPCR,AW$3+2,FALSE),NA()),NA())</f>
        <v>#N/A</v>
      </c>
      <c r="AX77" s="79" t="e">
        <f ca="1">IFERROR(IF(OR($BE77=45,$BE77=45+Results!$AR$2),VLOOKUP($C77,Data_qPCR,AX$3+2,FALSE),NA()),NA())</f>
        <v>#N/A</v>
      </c>
      <c r="AY77" s="79" t="e">
        <f ca="1">IFERROR(IF(OR($BE77=45,$BE77=45+Results!$AR$2),VLOOKUP($C77,Data_qPCR,AY$3+2,FALSE),NA()),NA())</f>
        <v>#N/A</v>
      </c>
      <c r="AZ77" s="79" t="e">
        <f ca="1">IFERROR(IF(OR($BE77=45,$BE77=45+Results!$AR$2),VLOOKUP($C77,Data_qPCR,AZ$3+2,FALSE),NA()),NA())</f>
        <v>#N/A</v>
      </c>
      <c r="BA77" s="79" t="e">
        <f ca="1">IFERROR(IF(OR($BE77=45,$BE77=45+Results!$AR$2),VLOOKUP($C77,Data_qPCR,BA$3+2,FALSE),NA()),NA())</f>
        <v>#N/A</v>
      </c>
      <c r="BB77" s="79" t="e">
        <f ca="1">IFERROR(IF(OR($BE77=45,$BE77=45+Results!$AR$2),VLOOKUP($C77,Data_qPCR,BB$3+2,FALSE),NA()),NA())</f>
        <v>#N/A</v>
      </c>
      <c r="BC77" s="79" t="e">
        <f ca="1">IFERROR(IF(OR($BE77=45,$BE77=45+Results!$AR$2),VLOOKUP($C77,Data_qPCR,BC$3+2,FALSE),NA()),NA())</f>
        <v>#N/A</v>
      </c>
      <c r="BD77" s="79" t="str">
        <f t="shared" ca="1" si="12"/>
        <v/>
      </c>
      <c r="BE77">
        <f ca="1">IFERROR(IF(LEFT(C77,1)+0=Results!$C$4,INDEX(Results!$AM$8:$BJ$23,CODE(RIGHT(LEFT(C77,2),1))-64,RIGHT(C77,LEN(C77)-2)+0),IF(Results!$AL$7=2,2,45)),"")</f>
        <v>45</v>
      </c>
      <c r="BF77">
        <f t="shared" ca="1" si="11"/>
        <v>20102</v>
      </c>
      <c r="BG77" s="104">
        <f ca="1">IFERROR(IF(LEFT(C77,1)+0=Results!$C$4,INDEX(Results!$CK$8:$DH$23,CODE(RIGHT(LEFT(C77,2),1))-64,RIGHT(C77,LEN(C77)-2)+0),IF(Results!$AL$7=2,2,45)),"")</f>
        <v>45</v>
      </c>
    </row>
    <row r="78" spans="1:59" x14ac:dyDescent="0.25">
      <c r="A78">
        <f t="shared" ca="1" si="7"/>
        <v>75</v>
      </c>
      <c r="B78">
        <v>75</v>
      </c>
      <c r="C78" t="str">
        <f t="shared" ca="1" si="8"/>
        <v>2B2</v>
      </c>
      <c r="D78" t="str">
        <f t="shared" ca="1" si="9"/>
        <v>3G_aceA</v>
      </c>
      <c r="E78" s="268" t="str">
        <f t="shared" ca="1" si="10"/>
        <v>2B2-3G_aceA</v>
      </c>
      <c r="F78" s="79">
        <f ca="1">IFERROR(IF(OR($BE78=45,$BE78=45+Results!$AR$2),VLOOKUP($C78,Data_qPCR,F$3+2,FALSE),NA()),NA())</f>
        <v>1.3558230502540688E-3</v>
      </c>
      <c r="G78" s="79">
        <f ca="1">IFERROR(IF(OR($BE78=45,$BE78=45+Results!$AR$2),VLOOKUP($C78,Data_qPCR,G$3+2,FALSE),NA()),NA())</f>
        <v>1.3558230502540688E-3</v>
      </c>
      <c r="H78" s="79">
        <f ca="1">IFERROR(IF(OR($BE78=45,$BE78=45+Results!$AR$2),VLOOKUP($C78,Data_qPCR,H$3+2,FALSE),NA()),NA())</f>
        <v>1.3558230502540688E-3</v>
      </c>
      <c r="I78" s="79">
        <f ca="1">IFERROR(IF(OR($BE78=45,$BE78=45+Results!$AR$2),VLOOKUP($C78,Data_qPCR,I$3+2,FALSE),NA()),NA())</f>
        <v>1.3558230502540688E-3</v>
      </c>
      <c r="J78" s="79">
        <f ca="1">IFERROR(IF(OR($BE78=45,$BE78=45+Results!$AR$2),VLOOKUP($C78,Data_qPCR,J$3+2,FALSE),NA()),NA())</f>
        <v>1.3558230502540688E-3</v>
      </c>
      <c r="K78" s="79">
        <f ca="1">IFERROR(IF(OR($BE78=45,$BE78=45+Results!$AR$2),VLOOKUP($C78,Data_qPCR,K$3+2,FALSE),NA()),NA())</f>
        <v>1.3558230502540688E-3</v>
      </c>
      <c r="L78" s="79">
        <f ca="1">IFERROR(IF(OR($BE78=45,$BE78=45+Results!$AR$2),VLOOKUP($C78,Data_qPCR,L$3+2,FALSE),NA()),NA())</f>
        <v>1.3558230502540688E-3</v>
      </c>
      <c r="M78" s="79">
        <f ca="1">IFERROR(IF(OR($BE78=45,$BE78=45+Results!$AR$2),VLOOKUP($C78,Data_qPCR,M$3+2,FALSE),NA()),NA())</f>
        <v>1.3558230502540688E-3</v>
      </c>
      <c r="N78" s="79">
        <f ca="1">IFERROR(IF(OR($BE78=45,$BE78=45+Results!$AR$2),VLOOKUP($C78,Data_qPCR,N$3+2,FALSE),NA()),NA())</f>
        <v>1.3558230502540688E-3</v>
      </c>
      <c r="O78" s="79">
        <f ca="1">IFERROR(IF(OR($BE78=45,$BE78=45+Results!$AR$2),VLOOKUP($C78,Data_qPCR,O$3+2,FALSE),NA()),NA())</f>
        <v>1.3558230502540688E-3</v>
      </c>
      <c r="P78" s="79">
        <f ca="1">IFERROR(IF(OR($BE78=45,$BE78=45+Results!$AR$2),VLOOKUP($C78,Data_qPCR,P$3+2,FALSE),NA()),NA())</f>
        <v>1.3558230502540688E-3</v>
      </c>
      <c r="Q78" s="79">
        <f ca="1">IFERROR(IF(OR($BE78=45,$BE78=45+Results!$AR$2),VLOOKUP($C78,Data_qPCR,Q$3+2,FALSE),NA()),NA())</f>
        <v>1.3558230502540688E-3</v>
      </c>
      <c r="R78" s="79">
        <f ca="1">IFERROR(IF(OR($BE78=45,$BE78=45+Results!$AR$2),VLOOKUP($C78,Data_qPCR,R$3+2,FALSE),NA()),NA())</f>
        <v>1.3558230502540688E-3</v>
      </c>
      <c r="S78" s="79">
        <f ca="1">IFERROR(IF(OR($BE78=45,$BE78=45+Results!$AR$2),VLOOKUP($C78,Data_qPCR,S$3+2,FALSE),NA()),NA())</f>
        <v>1.3558230502540688E-3</v>
      </c>
      <c r="T78" s="79">
        <f ca="1">IFERROR(IF(OR($BE78=45,$BE78=45+Results!$AR$2),VLOOKUP($C78,Data_qPCR,T$3+2,FALSE),NA()),NA())</f>
        <v>1.3558230502540688E-3</v>
      </c>
      <c r="U78" s="79">
        <f ca="1">IFERROR(IF(OR($BE78=45,$BE78=45+Results!$AR$2),VLOOKUP($C78,Data_qPCR,U$3+2,FALSE),NA()),NA())</f>
        <v>1.3558230502540688E-3</v>
      </c>
      <c r="V78" s="79">
        <f ca="1">IFERROR(IF(OR($BE78=45,$BE78=45+Results!$AR$2),VLOOKUP($C78,Data_qPCR,V$3+2,FALSE),NA()),NA())</f>
        <v>1.3558230502540688E-3</v>
      </c>
      <c r="W78" s="79">
        <f ca="1">IFERROR(IF(OR($BE78=45,$BE78=45+Results!$AR$2),VLOOKUP($C78,Data_qPCR,W$3+2,FALSE),NA()),NA())</f>
        <v>1.3558230502540688E-3</v>
      </c>
      <c r="X78" s="79">
        <f ca="1">IFERROR(IF(OR($BE78=45,$BE78=45+Results!$AR$2),VLOOKUP($C78,Data_qPCR,X$3+2,FALSE),NA()),NA())</f>
        <v>1.3558230502540688E-3</v>
      </c>
      <c r="Y78" s="79">
        <f ca="1">IFERROR(IF(OR($BE78=45,$BE78=45+Results!$AR$2),VLOOKUP($C78,Data_qPCR,Y$3+2,FALSE),NA()),NA())</f>
        <v>1.3558230502540688E-3</v>
      </c>
      <c r="Z78" s="79">
        <f ca="1">IFERROR(IF(OR($BE78=45,$BE78=45+Results!$AR$2),VLOOKUP($C78,Data_qPCR,Z$3+2,FALSE),NA()),NA())</f>
        <v>1.3558230502540688E-3</v>
      </c>
      <c r="AA78" s="79">
        <f ca="1">IFERROR(IF(OR($BE78=45,$BE78=45+Results!$AR$2),VLOOKUP($C78,Data_qPCR,AA$3+2,FALSE),NA()),NA())</f>
        <v>1.3558230502540688E-3</v>
      </c>
      <c r="AB78" s="79">
        <f ca="1">IFERROR(IF(OR($BE78=45,$BE78=45+Results!$AR$2),VLOOKUP($C78,Data_qPCR,AB$3+2,FALSE),NA()),NA())</f>
        <v>1.3558230502540688E-3</v>
      </c>
      <c r="AC78" s="79">
        <f ca="1">IFERROR(IF(OR($BE78=45,$BE78=45+Results!$AR$2),VLOOKUP($C78,Data_qPCR,AC$3+2,FALSE),NA()),NA())</f>
        <v>1.3558230502540688E-3</v>
      </c>
      <c r="AD78" s="79">
        <f ca="1">IFERROR(IF(OR($BE78=45,$BE78=45+Results!$AR$2),VLOOKUP($C78,Data_qPCR,AD$3+2,FALSE),NA()),NA())</f>
        <v>2.4386609117043536E-3</v>
      </c>
      <c r="AE78" s="79">
        <f ca="1">IFERROR(IF(OR($BE78=45,$BE78=45+Results!$AR$2),VLOOKUP($C78,Data_qPCR,AE$3+2,FALSE),NA()),NA())</f>
        <v>8.7905235022078879E-3</v>
      </c>
      <c r="AF78" s="79">
        <f ca="1">IFERROR(IF(OR($BE78=45,$BE78=45+Results!$AR$2),VLOOKUP($C78,Data_qPCR,AF$3+2,FALSE),NA()),NA())</f>
        <v>2.031295551426868E-2</v>
      </c>
      <c r="AG78" s="79">
        <f ca="1">IFERROR(IF(OR($BE78=45,$BE78=45+Results!$AR$2),VLOOKUP($C78,Data_qPCR,AG$3+2,FALSE),NA()),NA())</f>
        <v>4.1706117311622014E-2</v>
      </c>
      <c r="AH78" s="79">
        <f ca="1">IFERROR(IF(OR($BE78=45,$BE78=45+Results!$AR$2),VLOOKUP($C78,Data_qPCR,AH$3+2,FALSE),NA()),NA())</f>
        <v>7.9817634653589473E-2</v>
      </c>
      <c r="AI78" s="79">
        <f ca="1">IFERROR(IF(OR($BE78=45,$BE78=45+Results!$AR$2),VLOOKUP($C78,Data_qPCR,AI$3+2,FALSE),NA()),NA())</f>
        <v>0.14584146927652011</v>
      </c>
      <c r="AJ78" s="79">
        <f ca="1">IFERROR(IF(OR($BE78=45,$BE78=45+Results!$AR$2),VLOOKUP($C78,Data_qPCR,AJ$3+2,FALSE),NA()),NA())</f>
        <v>0.24891014366535949</v>
      </c>
      <c r="AK78" s="79">
        <f ca="1">IFERROR(IF(OR($BE78=45,$BE78=45+Results!$AR$2),VLOOKUP($C78,Data_qPCR,AK$3+2,FALSE),NA()),NA())</f>
        <v>0.38918650085981427</v>
      </c>
      <c r="AL78" s="79">
        <f ca="1">IFERROR(IF(OR($BE78=45,$BE78=45+Results!$AR$2),VLOOKUP($C78,Data_qPCR,AL$3+2,FALSE),NA()),NA())</f>
        <v>0.54760738071216652</v>
      </c>
      <c r="AM78" s="79">
        <f ca="1">IFERROR(IF(OR($BE78=45,$BE78=45+Results!$AR$2),VLOOKUP($C78,Data_qPCR,AM$3+2,FALSE),NA()),NA())</f>
        <v>0.69739861949776905</v>
      </c>
      <c r="AN78" s="79">
        <f ca="1">IFERROR(IF(OR($BE78=45,$BE78=45+Results!$AR$2),VLOOKUP($C78,Data_qPCR,AN$3+2,FALSE),NA()),NA())</f>
        <v>0.81589453739669771</v>
      </c>
      <c r="AO78" s="79">
        <f ca="1">IFERROR(IF(OR($BE78=45,$BE78=45+Results!$AR$2),VLOOKUP($C78,Data_qPCR,AO$3+2,FALSE),NA()),NA())</f>
        <v>0.89667759569866046</v>
      </c>
      <c r="AP78" s="79">
        <f ca="1">IFERROR(IF(OR($BE78=45,$BE78=45+Results!$AR$2),VLOOKUP($C78,Data_qPCR,AP$3+2,FALSE),NA()),NA())</f>
        <v>0.94477851563651749</v>
      </c>
      <c r="AQ78" s="79">
        <f ca="1">IFERROR(IF(OR($BE78=45,$BE78=45+Results!$AR$2),VLOOKUP($C78,Data_qPCR,AQ$3+2,FALSE),NA()),NA())</f>
        <v>0.97255439160483559</v>
      </c>
      <c r="AR78" s="79">
        <f ca="1">IFERROR(IF(OR($BE78=45,$BE78=45+Results!$AR$2),VLOOKUP($C78,Data_qPCR,AR$3+2,FALSE),NA()),NA())</f>
        <v>0.99155064482637822</v>
      </c>
      <c r="AS78" s="79">
        <f ca="1">IFERROR(IF(OR($BE78=45,$BE78=45+Results!$AR$2),VLOOKUP($C78,Data_qPCR,AS$3+2,FALSE),NA()),NA())</f>
        <v>1</v>
      </c>
      <c r="AT78" s="79" t="e">
        <f ca="1">IFERROR(IF(OR($BE78=45,$BE78=45+Results!$AR$2),VLOOKUP($C78,Data_qPCR,AT$3+2,FALSE),NA()),NA())</f>
        <v>#N/A</v>
      </c>
      <c r="AU78" s="79" t="e">
        <f ca="1">IFERROR(IF(OR($BE78=45,$BE78=45+Results!$AR$2),VLOOKUP($C78,Data_qPCR,AU$3+2,FALSE),NA()),NA())</f>
        <v>#N/A</v>
      </c>
      <c r="AV78" s="79" t="e">
        <f ca="1">IFERROR(IF(OR($BE78=45,$BE78=45+Results!$AR$2),VLOOKUP($C78,Data_qPCR,AV$3+2,FALSE),NA()),NA())</f>
        <v>#N/A</v>
      </c>
      <c r="AW78" s="79" t="e">
        <f ca="1">IFERROR(IF(OR($BE78=45,$BE78=45+Results!$AR$2),VLOOKUP($C78,Data_qPCR,AW$3+2,FALSE),NA()),NA())</f>
        <v>#N/A</v>
      </c>
      <c r="AX78" s="79" t="e">
        <f ca="1">IFERROR(IF(OR($BE78=45,$BE78=45+Results!$AR$2),VLOOKUP($C78,Data_qPCR,AX$3+2,FALSE),NA()),NA())</f>
        <v>#N/A</v>
      </c>
      <c r="AY78" s="79" t="e">
        <f ca="1">IFERROR(IF(OR($BE78=45,$BE78=45+Results!$AR$2),VLOOKUP($C78,Data_qPCR,AY$3+2,FALSE),NA()),NA())</f>
        <v>#N/A</v>
      </c>
      <c r="AZ78" s="79" t="e">
        <f ca="1">IFERROR(IF(OR($BE78=45,$BE78=45+Results!$AR$2),VLOOKUP($C78,Data_qPCR,AZ$3+2,FALSE),NA()),NA())</f>
        <v>#N/A</v>
      </c>
      <c r="BA78" s="79" t="e">
        <f ca="1">IFERROR(IF(OR($BE78=45,$BE78=45+Results!$AR$2),VLOOKUP($C78,Data_qPCR,BA$3+2,FALSE),NA()),NA())</f>
        <v>#N/A</v>
      </c>
      <c r="BB78" s="79" t="e">
        <f ca="1">IFERROR(IF(OR($BE78=45,$BE78=45+Results!$AR$2),VLOOKUP($C78,Data_qPCR,BB$3+2,FALSE),NA()),NA())</f>
        <v>#N/A</v>
      </c>
      <c r="BC78" s="79" t="e">
        <f ca="1">IFERROR(IF(OR($BE78=45,$BE78=45+Results!$AR$2),VLOOKUP($C78,Data_qPCR,BC$3+2,FALSE),NA()),NA())</f>
        <v>#N/A</v>
      </c>
      <c r="BD78" s="79" t="str">
        <f t="shared" ca="1" si="12"/>
        <v/>
      </c>
      <c r="BE78">
        <f ca="1">IFERROR(IF(LEFT(C78,1)+0=Results!$C$4,INDEX(Results!$AM$8:$BJ$23,CODE(RIGHT(LEFT(C78,2),1))-64,RIGHT(C78,LEN(C78)-2)+0),IF(Results!$AL$7=2,2,45)),"")</f>
        <v>45</v>
      </c>
      <c r="BF78">
        <f t="shared" ca="1" si="11"/>
        <v>20202</v>
      </c>
      <c r="BG78" s="104">
        <f ca="1">IFERROR(IF(LEFT(C78,1)+0=Results!$C$4,INDEX(Results!$CK$8:$DH$23,CODE(RIGHT(LEFT(C78,2),1))-64,RIGHT(C78,LEN(C78)-2)+0),IF(Results!$AL$7=2,2,45)),"")</f>
        <v>45</v>
      </c>
    </row>
    <row r="79" spans="1:59" x14ac:dyDescent="0.25">
      <c r="A79">
        <f t="shared" ca="1" si="7"/>
        <v>76</v>
      </c>
      <c r="B79">
        <v>76</v>
      </c>
      <c r="C79" t="str">
        <f t="shared" ca="1" si="8"/>
        <v>2C2</v>
      </c>
      <c r="D79" t="str">
        <f t="shared" ca="1" si="9"/>
        <v>3G_pspA</v>
      </c>
      <c r="E79" s="268" t="str">
        <f t="shared" ca="1" si="10"/>
        <v>2C2-3G_pspA</v>
      </c>
      <c r="F79" s="79">
        <f ca="1">IFERROR(IF(OR($BE79=45,$BE79=45+Results!$AR$2),VLOOKUP($C79,Data_qPCR,F$3+2,FALSE),NA()),NA())</f>
        <v>2.8017705816919803E-4</v>
      </c>
      <c r="G79" s="79">
        <f ca="1">IFERROR(IF(OR($BE79=45,$BE79=45+Results!$AR$2),VLOOKUP($C79,Data_qPCR,G$3+2,FALSE),NA()),NA())</f>
        <v>2.8017705816919803E-4</v>
      </c>
      <c r="H79" s="79">
        <f ca="1">IFERROR(IF(OR($BE79=45,$BE79=45+Results!$AR$2),VLOOKUP($C79,Data_qPCR,H$3+2,FALSE),NA()),NA())</f>
        <v>2.8017705816919803E-4</v>
      </c>
      <c r="I79" s="79">
        <f ca="1">IFERROR(IF(OR($BE79=45,$BE79=45+Results!$AR$2),VLOOKUP($C79,Data_qPCR,I$3+2,FALSE),NA()),NA())</f>
        <v>2.8017705816919803E-4</v>
      </c>
      <c r="J79" s="79">
        <f ca="1">IFERROR(IF(OR($BE79=45,$BE79=45+Results!$AR$2),VLOOKUP($C79,Data_qPCR,J$3+2,FALSE),NA()),NA())</f>
        <v>2.8017705816919803E-4</v>
      </c>
      <c r="K79" s="79">
        <f ca="1">IFERROR(IF(OR($BE79=45,$BE79=45+Results!$AR$2),VLOOKUP($C79,Data_qPCR,K$3+2,FALSE),NA()),NA())</f>
        <v>2.8017705816919803E-4</v>
      </c>
      <c r="L79" s="79">
        <f ca="1">IFERROR(IF(OR($BE79=45,$BE79=45+Results!$AR$2),VLOOKUP($C79,Data_qPCR,L$3+2,FALSE),NA()),NA())</f>
        <v>2.8017705816919803E-4</v>
      </c>
      <c r="M79" s="79">
        <f ca="1">IFERROR(IF(OR($BE79=45,$BE79=45+Results!$AR$2),VLOOKUP($C79,Data_qPCR,M$3+2,FALSE),NA()),NA())</f>
        <v>2.8017705816919803E-4</v>
      </c>
      <c r="N79" s="79">
        <f ca="1">IFERROR(IF(OR($BE79=45,$BE79=45+Results!$AR$2),VLOOKUP($C79,Data_qPCR,N$3+2,FALSE),NA()),NA())</f>
        <v>2.8017705816919803E-4</v>
      </c>
      <c r="O79" s="79">
        <f ca="1">IFERROR(IF(OR($BE79=45,$BE79=45+Results!$AR$2),VLOOKUP($C79,Data_qPCR,O$3+2,FALSE),NA()),NA())</f>
        <v>2.8017705816919803E-4</v>
      </c>
      <c r="P79" s="79">
        <f ca="1">IFERROR(IF(OR($BE79=45,$BE79=45+Results!$AR$2),VLOOKUP($C79,Data_qPCR,P$3+2,FALSE),NA()),NA())</f>
        <v>2.8017705816919803E-4</v>
      </c>
      <c r="Q79" s="79">
        <f ca="1">IFERROR(IF(OR($BE79=45,$BE79=45+Results!$AR$2),VLOOKUP($C79,Data_qPCR,Q$3+2,FALSE),NA()),NA())</f>
        <v>2.8017705816919803E-4</v>
      </c>
      <c r="R79" s="79">
        <f ca="1">IFERROR(IF(OR($BE79=45,$BE79=45+Results!$AR$2),VLOOKUP($C79,Data_qPCR,R$3+2,FALSE),NA()),NA())</f>
        <v>2.8017705816919803E-4</v>
      </c>
      <c r="S79" s="79">
        <f ca="1">IFERROR(IF(OR($BE79=45,$BE79=45+Results!$AR$2),VLOOKUP($C79,Data_qPCR,S$3+2,FALSE),NA()),NA())</f>
        <v>2.8017705816919803E-4</v>
      </c>
      <c r="T79" s="79">
        <f ca="1">IFERROR(IF(OR($BE79=45,$BE79=45+Results!$AR$2),VLOOKUP($C79,Data_qPCR,T$3+2,FALSE),NA()),NA())</f>
        <v>2.8017705816919803E-4</v>
      </c>
      <c r="U79" s="79">
        <f ca="1">IFERROR(IF(OR($BE79=45,$BE79=45+Results!$AR$2),VLOOKUP($C79,Data_qPCR,U$3+2,FALSE),NA()),NA())</f>
        <v>2.8017705816919803E-4</v>
      </c>
      <c r="V79" s="79">
        <f ca="1">IFERROR(IF(OR($BE79=45,$BE79=45+Results!$AR$2),VLOOKUP($C79,Data_qPCR,V$3+2,FALSE),NA()),NA())</f>
        <v>2.8017705816919803E-4</v>
      </c>
      <c r="W79" s="79">
        <f ca="1">IFERROR(IF(OR($BE79=45,$BE79=45+Results!$AR$2),VLOOKUP($C79,Data_qPCR,W$3+2,FALSE),NA()),NA())</f>
        <v>2.8017705816919803E-4</v>
      </c>
      <c r="X79" s="79">
        <f ca="1">IFERROR(IF(OR($BE79=45,$BE79=45+Results!$AR$2),VLOOKUP($C79,Data_qPCR,X$3+2,FALSE),NA()),NA())</f>
        <v>2.8017705816919803E-4</v>
      </c>
      <c r="Y79" s="79">
        <f ca="1">IFERROR(IF(OR($BE79=45,$BE79=45+Results!$AR$2),VLOOKUP($C79,Data_qPCR,Y$3+2,FALSE),NA()),NA())</f>
        <v>2.8017705816919803E-4</v>
      </c>
      <c r="Z79" s="79">
        <f ca="1">IFERROR(IF(OR($BE79=45,$BE79=45+Results!$AR$2),VLOOKUP($C79,Data_qPCR,Z$3+2,FALSE),NA()),NA())</f>
        <v>2.8017705816919803E-4</v>
      </c>
      <c r="AA79" s="79">
        <f ca="1">IFERROR(IF(OR($BE79=45,$BE79=45+Results!$AR$2),VLOOKUP($C79,Data_qPCR,AA$3+2,FALSE),NA()),NA())</f>
        <v>2.8017705816919803E-4</v>
      </c>
      <c r="AB79" s="79">
        <f ca="1">IFERROR(IF(OR($BE79=45,$BE79=45+Results!$AR$2),VLOOKUP($C79,Data_qPCR,AB$3+2,FALSE),NA()),NA())</f>
        <v>2.8017705816919803E-4</v>
      </c>
      <c r="AC79" s="79">
        <f ca="1">IFERROR(IF(OR($BE79=45,$BE79=45+Results!$AR$2),VLOOKUP($C79,Data_qPCR,AC$3+2,FALSE),NA()),NA())</f>
        <v>1.9059086097121636E-3</v>
      </c>
      <c r="AD79" s="79">
        <f ca="1">IFERROR(IF(OR($BE79=45,$BE79=45+Results!$AR$2),VLOOKUP($C79,Data_qPCR,AD$3+2,FALSE),NA()),NA())</f>
        <v>6.9410087555452204E-3</v>
      </c>
      <c r="AE79" s="79">
        <f ca="1">IFERROR(IF(OR($BE79=45,$BE79=45+Results!$AR$2),VLOOKUP($C79,Data_qPCR,AE$3+2,FALSE),NA()),NA())</f>
        <v>1.7564792413553961E-2</v>
      </c>
      <c r="AF79" s="79">
        <f ca="1">IFERROR(IF(OR($BE79=45,$BE79=45+Results!$AR$2),VLOOKUP($C79,Data_qPCR,AF$3+2,FALSE),NA()),NA())</f>
        <v>3.7976204032598319E-2</v>
      </c>
      <c r="AG79" s="79">
        <f ca="1">IFERROR(IF(OR($BE79=45,$BE79=45+Results!$AR$2),VLOOKUP($C79,Data_qPCR,AG$3+2,FALSE),NA()),NA())</f>
        <v>7.6004695301908662E-2</v>
      </c>
      <c r="AH79" s="79">
        <f ca="1">IFERROR(IF(OR($BE79=45,$BE79=45+Results!$AR$2),VLOOKUP($C79,Data_qPCR,AH$3+2,FALSE),NA()),NA())</f>
        <v>0.14308538565665468</v>
      </c>
      <c r="AI79" s="79">
        <f ca="1">IFERROR(IF(OR($BE79=45,$BE79=45+Results!$AR$2),VLOOKUP($C79,Data_qPCR,AI$3+2,FALSE),NA()),NA())</f>
        <v>0.25039655524668275</v>
      </c>
      <c r="AJ79" s="79">
        <f ca="1">IFERROR(IF(OR($BE79=45,$BE79=45+Results!$AR$2),VLOOKUP($C79,Data_qPCR,AJ$3+2,FALSE),NA()),NA())</f>
        <v>0.39596945746531614</v>
      </c>
      <c r="AK79" s="79">
        <f ca="1">IFERROR(IF(OR($BE79=45,$BE79=45+Results!$AR$2),VLOOKUP($C79,Data_qPCR,AK$3+2,FALSE),NA()),NA())</f>
        <v>0.55763319827054736</v>
      </c>
      <c r="AL79" s="79">
        <f ca="1">IFERROR(IF(OR($BE79=45,$BE79=45+Results!$AR$2),VLOOKUP($C79,Data_qPCR,AL$3+2,FALSE),NA()),NA())</f>
        <v>0.70551227867490895</v>
      </c>
      <c r="AM79" s="79">
        <f ca="1">IFERROR(IF(OR($BE79=45,$BE79=45+Results!$AR$2),VLOOKUP($C79,Data_qPCR,AM$3+2,FALSE),NA()),NA())</f>
        <v>0.81907045249545596</v>
      </c>
      <c r="AN79" s="79">
        <f ca="1">IFERROR(IF(OR($BE79=45,$BE79=45+Results!$AR$2),VLOOKUP($C79,Data_qPCR,AN$3+2,FALSE),NA()),NA())</f>
        <v>0.89550565575086372</v>
      </c>
      <c r="AO79" s="79">
        <f ca="1">IFERROR(IF(OR($BE79=45,$BE79=45+Results!$AR$2),VLOOKUP($C79,Data_qPCR,AO$3+2,FALSE),NA()),NA())</f>
        <v>0.94191378856675645</v>
      </c>
      <c r="AP79" s="79">
        <f ca="1">IFERROR(IF(OR($BE79=45,$BE79=45+Results!$AR$2),VLOOKUP($C79,Data_qPCR,AP$3+2,FALSE),NA()),NA())</f>
        <v>0.96853868730216108</v>
      </c>
      <c r="AQ79" s="79">
        <f ca="1">IFERROR(IF(OR($BE79=45,$BE79=45+Results!$AR$2),VLOOKUP($C79,Data_qPCR,AQ$3+2,FALSE),NA()),NA())</f>
        <v>0.98464880548360423</v>
      </c>
      <c r="AR79" s="79">
        <f ca="1">IFERROR(IF(OR($BE79=45,$BE79=45+Results!$AR$2),VLOOKUP($C79,Data_qPCR,AR$3+2,FALSE),NA()),NA())</f>
        <v>0.99529367649681477</v>
      </c>
      <c r="AS79" s="79">
        <f ca="1">IFERROR(IF(OR($BE79=45,$BE79=45+Results!$AR$2),VLOOKUP($C79,Data_qPCR,AS$3+2,FALSE),NA()),NA())</f>
        <v>1</v>
      </c>
      <c r="AT79" s="79" t="e">
        <f ca="1">IFERROR(IF(OR($BE79=45,$BE79=45+Results!$AR$2),VLOOKUP($C79,Data_qPCR,AT$3+2,FALSE),NA()),NA())</f>
        <v>#N/A</v>
      </c>
      <c r="AU79" s="79" t="e">
        <f ca="1">IFERROR(IF(OR($BE79=45,$BE79=45+Results!$AR$2),VLOOKUP($C79,Data_qPCR,AU$3+2,FALSE),NA()),NA())</f>
        <v>#N/A</v>
      </c>
      <c r="AV79" s="79" t="e">
        <f ca="1">IFERROR(IF(OR($BE79=45,$BE79=45+Results!$AR$2),VLOOKUP($C79,Data_qPCR,AV$3+2,FALSE),NA()),NA())</f>
        <v>#N/A</v>
      </c>
      <c r="AW79" s="79" t="e">
        <f ca="1">IFERROR(IF(OR($BE79=45,$BE79=45+Results!$AR$2),VLOOKUP($C79,Data_qPCR,AW$3+2,FALSE),NA()),NA())</f>
        <v>#N/A</v>
      </c>
      <c r="AX79" s="79" t="e">
        <f ca="1">IFERROR(IF(OR($BE79=45,$BE79=45+Results!$AR$2),VLOOKUP($C79,Data_qPCR,AX$3+2,FALSE),NA()),NA())</f>
        <v>#N/A</v>
      </c>
      <c r="AY79" s="79" t="e">
        <f ca="1">IFERROR(IF(OR($BE79=45,$BE79=45+Results!$AR$2),VLOOKUP($C79,Data_qPCR,AY$3+2,FALSE),NA()),NA())</f>
        <v>#N/A</v>
      </c>
      <c r="AZ79" s="79" t="e">
        <f ca="1">IFERROR(IF(OR($BE79=45,$BE79=45+Results!$AR$2),VLOOKUP($C79,Data_qPCR,AZ$3+2,FALSE),NA()),NA())</f>
        <v>#N/A</v>
      </c>
      <c r="BA79" s="79" t="e">
        <f ca="1">IFERROR(IF(OR($BE79=45,$BE79=45+Results!$AR$2),VLOOKUP($C79,Data_qPCR,BA$3+2,FALSE),NA()),NA())</f>
        <v>#N/A</v>
      </c>
      <c r="BB79" s="79" t="e">
        <f ca="1">IFERROR(IF(OR($BE79=45,$BE79=45+Results!$AR$2),VLOOKUP($C79,Data_qPCR,BB$3+2,FALSE),NA()),NA())</f>
        <v>#N/A</v>
      </c>
      <c r="BC79" s="79" t="e">
        <f ca="1">IFERROR(IF(OR($BE79=45,$BE79=45+Results!$AR$2),VLOOKUP($C79,Data_qPCR,BC$3+2,FALSE),NA()),NA())</f>
        <v>#N/A</v>
      </c>
      <c r="BD79" s="79" t="str">
        <f t="shared" ca="1" si="12"/>
        <v/>
      </c>
      <c r="BE79">
        <f ca="1">IFERROR(IF(LEFT(C79,1)+0=Results!$C$4,INDEX(Results!$AM$8:$BJ$23,CODE(RIGHT(LEFT(C79,2),1))-64,RIGHT(C79,LEN(C79)-2)+0),IF(Results!$AL$7=2,2,45)),"")</f>
        <v>45</v>
      </c>
      <c r="BF79">
        <f t="shared" ca="1" si="11"/>
        <v>20302</v>
      </c>
      <c r="BG79" s="104">
        <f ca="1">IFERROR(IF(LEFT(C79,1)+0=Results!$C$4,INDEX(Results!$CK$8:$DH$23,CODE(RIGHT(LEFT(C79,2),1))-64,RIGHT(C79,LEN(C79)-2)+0),IF(Results!$AL$7=2,2,45)),"")</f>
        <v>45</v>
      </c>
    </row>
    <row r="80" spans="1:59" x14ac:dyDescent="0.25">
      <c r="A80">
        <f t="shared" ca="1" si="7"/>
        <v>77</v>
      </c>
      <c r="B80">
        <v>77</v>
      </c>
      <c r="C80" t="str">
        <f t="shared" ca="1" si="8"/>
        <v>2D2</v>
      </c>
      <c r="D80" t="str">
        <f t="shared" ca="1" si="9"/>
        <v>3G_pspA</v>
      </c>
      <c r="E80" s="268" t="str">
        <f t="shared" ca="1" si="10"/>
        <v>2D2-3G_pspA</v>
      </c>
      <c r="F80" s="79">
        <f ca="1">IFERROR(IF(OR($BE80=45,$BE80=45+Results!$AR$2),VLOOKUP($C80,Data_qPCR,F$3+2,FALSE),NA()),NA())</f>
        <v>1.5965701461005587E-5</v>
      </c>
      <c r="G80" s="79">
        <f ca="1">IFERROR(IF(OR($BE80=45,$BE80=45+Results!$AR$2),VLOOKUP($C80,Data_qPCR,G$3+2,FALSE),NA()),NA())</f>
        <v>1.5965701461005587E-5</v>
      </c>
      <c r="H80" s="79">
        <f ca="1">IFERROR(IF(OR($BE80=45,$BE80=45+Results!$AR$2),VLOOKUP($C80,Data_qPCR,H$3+2,FALSE),NA()),NA())</f>
        <v>1.5965701461005587E-5</v>
      </c>
      <c r="I80" s="79">
        <f ca="1">IFERROR(IF(OR($BE80=45,$BE80=45+Results!$AR$2),VLOOKUP($C80,Data_qPCR,I$3+2,FALSE),NA()),NA())</f>
        <v>1.5965701461005587E-5</v>
      </c>
      <c r="J80" s="79">
        <f ca="1">IFERROR(IF(OR($BE80=45,$BE80=45+Results!$AR$2),VLOOKUP($C80,Data_qPCR,J$3+2,FALSE),NA()),NA())</f>
        <v>1.5965701461005587E-5</v>
      </c>
      <c r="K80" s="79">
        <f ca="1">IFERROR(IF(OR($BE80=45,$BE80=45+Results!$AR$2),VLOOKUP($C80,Data_qPCR,K$3+2,FALSE),NA()),NA())</f>
        <v>1.5965701461005587E-5</v>
      </c>
      <c r="L80" s="79">
        <f ca="1">IFERROR(IF(OR($BE80=45,$BE80=45+Results!$AR$2),VLOOKUP($C80,Data_qPCR,L$3+2,FALSE),NA()),NA())</f>
        <v>1.5965701461005587E-5</v>
      </c>
      <c r="M80" s="79">
        <f ca="1">IFERROR(IF(OR($BE80=45,$BE80=45+Results!$AR$2),VLOOKUP($C80,Data_qPCR,M$3+2,FALSE),NA()),NA())</f>
        <v>1.5965701461005587E-5</v>
      </c>
      <c r="N80" s="79">
        <f ca="1">IFERROR(IF(OR($BE80=45,$BE80=45+Results!$AR$2),VLOOKUP($C80,Data_qPCR,N$3+2,FALSE),NA()),NA())</f>
        <v>1.5965701461005587E-5</v>
      </c>
      <c r="O80" s="79">
        <f ca="1">IFERROR(IF(OR($BE80=45,$BE80=45+Results!$AR$2),VLOOKUP($C80,Data_qPCR,O$3+2,FALSE),NA()),NA())</f>
        <v>1.5965701461005587E-5</v>
      </c>
      <c r="P80" s="79">
        <f ca="1">IFERROR(IF(OR($BE80=45,$BE80=45+Results!$AR$2),VLOOKUP($C80,Data_qPCR,P$3+2,FALSE),NA()),NA())</f>
        <v>1.5965701461005587E-5</v>
      </c>
      <c r="Q80" s="79">
        <f ca="1">IFERROR(IF(OR($BE80=45,$BE80=45+Results!$AR$2),VLOOKUP($C80,Data_qPCR,Q$3+2,FALSE),NA()),NA())</f>
        <v>1.5965701461005587E-5</v>
      </c>
      <c r="R80" s="79">
        <f ca="1">IFERROR(IF(OR($BE80=45,$BE80=45+Results!$AR$2),VLOOKUP($C80,Data_qPCR,R$3+2,FALSE),NA()),NA())</f>
        <v>1.5965701461005587E-5</v>
      </c>
      <c r="S80" s="79">
        <f ca="1">IFERROR(IF(OR($BE80=45,$BE80=45+Results!$AR$2),VLOOKUP($C80,Data_qPCR,S$3+2,FALSE),NA()),NA())</f>
        <v>1.5965701461005587E-5</v>
      </c>
      <c r="T80" s="79">
        <f ca="1">IFERROR(IF(OR($BE80=45,$BE80=45+Results!$AR$2),VLOOKUP($C80,Data_qPCR,T$3+2,FALSE),NA()),NA())</f>
        <v>1.5965701461005587E-5</v>
      </c>
      <c r="U80" s="79">
        <f ca="1">IFERROR(IF(OR($BE80=45,$BE80=45+Results!$AR$2),VLOOKUP($C80,Data_qPCR,U$3+2,FALSE),NA()),NA())</f>
        <v>1.5965701461005587E-5</v>
      </c>
      <c r="V80" s="79">
        <f ca="1">IFERROR(IF(OR($BE80=45,$BE80=45+Results!$AR$2),VLOOKUP($C80,Data_qPCR,V$3+2,FALSE),NA()),NA())</f>
        <v>1.5965701461005587E-5</v>
      </c>
      <c r="W80" s="79">
        <f ca="1">IFERROR(IF(OR($BE80=45,$BE80=45+Results!$AR$2),VLOOKUP($C80,Data_qPCR,W$3+2,FALSE),NA()),NA())</f>
        <v>1.5965701461005587E-5</v>
      </c>
      <c r="X80" s="79">
        <f ca="1">IFERROR(IF(OR($BE80=45,$BE80=45+Results!$AR$2),VLOOKUP($C80,Data_qPCR,X$3+2,FALSE),NA()),NA())</f>
        <v>1.5965701461005587E-5</v>
      </c>
      <c r="Y80" s="79">
        <f ca="1">IFERROR(IF(OR($BE80=45,$BE80=45+Results!$AR$2),VLOOKUP($C80,Data_qPCR,Y$3+2,FALSE),NA()),NA())</f>
        <v>1.5965701461005587E-5</v>
      </c>
      <c r="Z80" s="79">
        <f ca="1">IFERROR(IF(OR($BE80=45,$BE80=45+Results!$AR$2),VLOOKUP($C80,Data_qPCR,Z$3+2,FALSE),NA()),NA())</f>
        <v>1.5965701461005587E-5</v>
      </c>
      <c r="AA80" s="79">
        <f ca="1">IFERROR(IF(OR($BE80=45,$BE80=45+Results!$AR$2),VLOOKUP($C80,Data_qPCR,AA$3+2,FALSE),NA()),NA())</f>
        <v>1.5965701461005587E-5</v>
      </c>
      <c r="AB80" s="79">
        <f ca="1">IFERROR(IF(OR($BE80=45,$BE80=45+Results!$AR$2),VLOOKUP($C80,Data_qPCR,AB$3+2,FALSE),NA()),NA())</f>
        <v>1.5965701461005587E-5</v>
      </c>
      <c r="AC80" s="79">
        <f ca="1">IFERROR(IF(OR($BE80=45,$BE80=45+Results!$AR$2),VLOOKUP($C80,Data_qPCR,AC$3+2,FALSE),NA()),NA())</f>
        <v>2.0943639669844054E-3</v>
      </c>
      <c r="AD80" s="79">
        <f ca="1">IFERROR(IF(OR($BE80=45,$BE80=45+Results!$AR$2),VLOOKUP($C80,Data_qPCR,AD$3+2,FALSE),NA()),NA())</f>
        <v>7.05605431193856E-3</v>
      </c>
      <c r="AE80" s="79">
        <f ca="1">IFERROR(IF(OR($BE80=45,$BE80=45+Results!$AR$2),VLOOKUP($C80,Data_qPCR,AE$3+2,FALSE),NA()),NA())</f>
        <v>1.710975914908287E-2</v>
      </c>
      <c r="AF80" s="79">
        <f ca="1">IFERROR(IF(OR($BE80=45,$BE80=45+Results!$AR$2),VLOOKUP($C80,Data_qPCR,AF$3+2,FALSE),NA()),NA())</f>
        <v>3.7199323198767668E-2</v>
      </c>
      <c r="AG80" s="79">
        <f ca="1">IFERROR(IF(OR($BE80=45,$BE80=45+Results!$AR$2),VLOOKUP($C80,Data_qPCR,AG$3+2,FALSE),NA()),NA())</f>
        <v>7.3847954276791958E-2</v>
      </c>
      <c r="AH80" s="79">
        <f ca="1">IFERROR(IF(OR($BE80=45,$BE80=45+Results!$AR$2),VLOOKUP($C80,Data_qPCR,AH$3+2,FALSE),NA()),NA())</f>
        <v>0.13904102552610098</v>
      </c>
      <c r="AI80" s="79">
        <f ca="1">IFERROR(IF(OR($BE80=45,$BE80=45+Results!$AR$2),VLOOKUP($C80,Data_qPCR,AI$3+2,FALSE),NA()),NA())</f>
        <v>0.24534614280328143</v>
      </c>
      <c r="AJ80" s="79">
        <f ca="1">IFERROR(IF(OR($BE80=45,$BE80=45+Results!$AR$2),VLOOKUP($C80,Data_qPCR,AJ$3+2,FALSE),NA()),NA())</f>
        <v>0.3909465594884563</v>
      </c>
      <c r="AK80" s="79">
        <f ca="1">IFERROR(IF(OR($BE80=45,$BE80=45+Results!$AR$2),VLOOKUP($C80,Data_qPCR,AK$3+2,FALSE),NA()),NA())</f>
        <v>0.55392752865554729</v>
      </c>
      <c r="AL80" s="79">
        <f ca="1">IFERROR(IF(OR($BE80=45,$BE80=45+Results!$AR$2),VLOOKUP($C80,Data_qPCR,AL$3+2,FALSE),NA()),NA())</f>
        <v>0.70317275086547526</v>
      </c>
      <c r="AM80" s="79">
        <f ca="1">IFERROR(IF(OR($BE80=45,$BE80=45+Results!$AR$2),VLOOKUP($C80,Data_qPCR,AM$3+2,FALSE),NA()),NA())</f>
        <v>0.81801355132253262</v>
      </c>
      <c r="AN80" s="79">
        <f ca="1">IFERROR(IF(OR($BE80=45,$BE80=45+Results!$AR$2),VLOOKUP($C80,Data_qPCR,AN$3+2,FALSE),NA()),NA())</f>
        <v>0.89495043253974083</v>
      </c>
      <c r="AO80" s="79">
        <f ca="1">IFERROR(IF(OR($BE80=45,$BE80=45+Results!$AR$2),VLOOKUP($C80,Data_qPCR,AO$3+2,FALSE),NA()),NA())</f>
        <v>0.94104723859405248</v>
      </c>
      <c r="AP80" s="79">
        <f ca="1">IFERROR(IF(OR($BE80=45,$BE80=45+Results!$AR$2),VLOOKUP($C80,Data_qPCR,AP$3+2,FALSE),NA()),NA())</f>
        <v>0.96756138255763557</v>
      </c>
      <c r="AQ80" s="79">
        <f ca="1">IFERROR(IF(OR($BE80=45,$BE80=45+Results!$AR$2),VLOOKUP($C80,Data_qPCR,AQ$3+2,FALSE),NA()),NA())</f>
        <v>0.98374110150438754</v>
      </c>
      <c r="AR80" s="79">
        <f ca="1">IFERROR(IF(OR($BE80=45,$BE80=45+Results!$AR$2),VLOOKUP($C80,Data_qPCR,AR$3+2,FALSE),NA()),NA())</f>
        <v>0.99508475663805063</v>
      </c>
      <c r="AS80" s="79">
        <f ca="1">IFERROR(IF(OR($BE80=45,$BE80=45+Results!$AR$2),VLOOKUP($C80,Data_qPCR,AS$3+2,FALSE),NA()),NA())</f>
        <v>1</v>
      </c>
      <c r="AT80" s="79" t="e">
        <f ca="1">IFERROR(IF(OR($BE80=45,$BE80=45+Results!$AR$2),VLOOKUP($C80,Data_qPCR,AT$3+2,FALSE),NA()),NA())</f>
        <v>#N/A</v>
      </c>
      <c r="AU80" s="79" t="e">
        <f ca="1">IFERROR(IF(OR($BE80=45,$BE80=45+Results!$AR$2),VLOOKUP($C80,Data_qPCR,AU$3+2,FALSE),NA()),NA())</f>
        <v>#N/A</v>
      </c>
      <c r="AV80" s="79" t="e">
        <f ca="1">IFERROR(IF(OR($BE80=45,$BE80=45+Results!$AR$2),VLOOKUP($C80,Data_qPCR,AV$3+2,FALSE),NA()),NA())</f>
        <v>#N/A</v>
      </c>
      <c r="AW80" s="79" t="e">
        <f ca="1">IFERROR(IF(OR($BE80=45,$BE80=45+Results!$AR$2),VLOOKUP($C80,Data_qPCR,AW$3+2,FALSE),NA()),NA())</f>
        <v>#N/A</v>
      </c>
      <c r="AX80" s="79" t="e">
        <f ca="1">IFERROR(IF(OR($BE80=45,$BE80=45+Results!$AR$2),VLOOKUP($C80,Data_qPCR,AX$3+2,FALSE),NA()),NA())</f>
        <v>#N/A</v>
      </c>
      <c r="AY80" s="79" t="e">
        <f ca="1">IFERROR(IF(OR($BE80=45,$BE80=45+Results!$AR$2),VLOOKUP($C80,Data_qPCR,AY$3+2,FALSE),NA()),NA())</f>
        <v>#N/A</v>
      </c>
      <c r="AZ80" s="79" t="e">
        <f ca="1">IFERROR(IF(OR($BE80=45,$BE80=45+Results!$AR$2),VLOOKUP($C80,Data_qPCR,AZ$3+2,FALSE),NA()),NA())</f>
        <v>#N/A</v>
      </c>
      <c r="BA80" s="79" t="e">
        <f ca="1">IFERROR(IF(OR($BE80=45,$BE80=45+Results!$AR$2),VLOOKUP($C80,Data_qPCR,BA$3+2,FALSE),NA()),NA())</f>
        <v>#N/A</v>
      </c>
      <c r="BB80" s="79" t="e">
        <f ca="1">IFERROR(IF(OR($BE80=45,$BE80=45+Results!$AR$2),VLOOKUP($C80,Data_qPCR,BB$3+2,FALSE),NA()),NA())</f>
        <v>#N/A</v>
      </c>
      <c r="BC80" s="79" t="e">
        <f ca="1">IFERROR(IF(OR($BE80=45,$BE80=45+Results!$AR$2),VLOOKUP($C80,Data_qPCR,BC$3+2,FALSE),NA()),NA())</f>
        <v>#N/A</v>
      </c>
      <c r="BD80" s="79" t="str">
        <f t="shared" ca="1" si="12"/>
        <v/>
      </c>
      <c r="BE80">
        <f ca="1">IFERROR(IF(LEFT(C80,1)+0=Results!$C$4,INDEX(Results!$AM$8:$BJ$23,CODE(RIGHT(LEFT(C80,2),1))-64,RIGHT(C80,LEN(C80)-2)+0),IF(Results!$AL$7=2,2,45)),"")</f>
        <v>45</v>
      </c>
      <c r="BF80">
        <f t="shared" ca="1" si="11"/>
        <v>20402</v>
      </c>
      <c r="BG80" s="104">
        <f ca="1">IFERROR(IF(LEFT(C80,1)+0=Results!$C$4,INDEX(Results!$CK$8:$DH$23,CODE(RIGHT(LEFT(C80,2),1))-64,RIGHT(C80,LEN(C80)-2)+0),IF(Results!$AL$7=2,2,45)),"")</f>
        <v>45</v>
      </c>
    </row>
    <row r="81" spans="1:59" x14ac:dyDescent="0.25">
      <c r="A81">
        <f t="shared" ca="1" si="7"/>
        <v>78</v>
      </c>
      <c r="B81">
        <v>78</v>
      </c>
      <c r="C81" t="str">
        <f t="shared" ca="1" si="8"/>
        <v>2E2</v>
      </c>
      <c r="D81" t="str">
        <f t="shared" ca="1" si="9"/>
        <v>3G_ltpD</v>
      </c>
      <c r="E81" s="268" t="str">
        <f t="shared" ca="1" si="10"/>
        <v>2E2-3G_ltpD</v>
      </c>
      <c r="F81" s="79">
        <f ca="1">IFERROR(IF(OR($BE81=45,$BE81=45+Results!$AR$2),VLOOKUP($C81,Data_qPCR,F$3+2,FALSE),NA()),NA())</f>
        <v>1.8615727637225881E-3</v>
      </c>
      <c r="G81" s="79">
        <f ca="1">IFERROR(IF(OR($BE81=45,$BE81=45+Results!$AR$2),VLOOKUP($C81,Data_qPCR,G$3+2,FALSE),NA()),NA())</f>
        <v>1.8615727637225881E-3</v>
      </c>
      <c r="H81" s="79">
        <f ca="1">IFERROR(IF(OR($BE81=45,$BE81=45+Results!$AR$2),VLOOKUP($C81,Data_qPCR,H$3+2,FALSE),NA()),NA())</f>
        <v>1.8615727637225881E-3</v>
      </c>
      <c r="I81" s="79">
        <f ca="1">IFERROR(IF(OR($BE81=45,$BE81=45+Results!$AR$2),VLOOKUP($C81,Data_qPCR,I$3+2,FALSE),NA()),NA())</f>
        <v>1.8615727637225881E-3</v>
      </c>
      <c r="J81" s="79">
        <f ca="1">IFERROR(IF(OR($BE81=45,$BE81=45+Results!$AR$2),VLOOKUP($C81,Data_qPCR,J$3+2,FALSE),NA()),NA())</f>
        <v>1.8615727637225881E-3</v>
      </c>
      <c r="K81" s="79">
        <f ca="1">IFERROR(IF(OR($BE81=45,$BE81=45+Results!$AR$2),VLOOKUP($C81,Data_qPCR,K$3+2,FALSE),NA()),NA())</f>
        <v>1.8615727637225881E-3</v>
      </c>
      <c r="L81" s="79">
        <f ca="1">IFERROR(IF(OR($BE81=45,$BE81=45+Results!$AR$2),VLOOKUP($C81,Data_qPCR,L$3+2,FALSE),NA()),NA())</f>
        <v>1.8615727637225881E-3</v>
      </c>
      <c r="M81" s="79">
        <f ca="1">IFERROR(IF(OR($BE81=45,$BE81=45+Results!$AR$2),VLOOKUP($C81,Data_qPCR,M$3+2,FALSE),NA()),NA())</f>
        <v>1.8615727637225881E-3</v>
      </c>
      <c r="N81" s="79">
        <f ca="1">IFERROR(IF(OR($BE81=45,$BE81=45+Results!$AR$2),VLOOKUP($C81,Data_qPCR,N$3+2,FALSE),NA()),NA())</f>
        <v>1.8615727637225881E-3</v>
      </c>
      <c r="O81" s="79">
        <f ca="1">IFERROR(IF(OR($BE81=45,$BE81=45+Results!$AR$2),VLOOKUP($C81,Data_qPCR,O$3+2,FALSE),NA()),NA())</f>
        <v>1.8615727637225881E-3</v>
      </c>
      <c r="P81" s="79">
        <f ca="1">IFERROR(IF(OR($BE81=45,$BE81=45+Results!$AR$2),VLOOKUP($C81,Data_qPCR,P$3+2,FALSE),NA()),NA())</f>
        <v>1.8615727637225881E-3</v>
      </c>
      <c r="Q81" s="79">
        <f ca="1">IFERROR(IF(OR($BE81=45,$BE81=45+Results!$AR$2),VLOOKUP($C81,Data_qPCR,Q$3+2,FALSE),NA()),NA())</f>
        <v>1.8615727637225881E-3</v>
      </c>
      <c r="R81" s="79">
        <f ca="1">IFERROR(IF(OR($BE81=45,$BE81=45+Results!$AR$2),VLOOKUP($C81,Data_qPCR,R$3+2,FALSE),NA()),NA())</f>
        <v>1.8615727637225881E-3</v>
      </c>
      <c r="S81" s="79">
        <f ca="1">IFERROR(IF(OR($BE81=45,$BE81=45+Results!$AR$2),VLOOKUP($C81,Data_qPCR,S$3+2,FALSE),NA()),NA())</f>
        <v>1.8615727637225881E-3</v>
      </c>
      <c r="T81" s="79">
        <f ca="1">IFERROR(IF(OR($BE81=45,$BE81=45+Results!$AR$2),VLOOKUP($C81,Data_qPCR,T$3+2,FALSE),NA()),NA())</f>
        <v>1.8615727637225881E-3</v>
      </c>
      <c r="U81" s="79">
        <f ca="1">IFERROR(IF(OR($BE81=45,$BE81=45+Results!$AR$2),VLOOKUP($C81,Data_qPCR,U$3+2,FALSE),NA()),NA())</f>
        <v>1.8615727637225881E-3</v>
      </c>
      <c r="V81" s="79">
        <f ca="1">IFERROR(IF(OR($BE81=45,$BE81=45+Results!$AR$2),VLOOKUP($C81,Data_qPCR,V$3+2,FALSE),NA()),NA())</f>
        <v>1.8615727637225881E-3</v>
      </c>
      <c r="W81" s="79">
        <f ca="1">IFERROR(IF(OR($BE81=45,$BE81=45+Results!$AR$2),VLOOKUP($C81,Data_qPCR,W$3+2,FALSE),NA()),NA())</f>
        <v>1.8615727637225881E-3</v>
      </c>
      <c r="X81" s="79">
        <f ca="1">IFERROR(IF(OR($BE81=45,$BE81=45+Results!$AR$2),VLOOKUP($C81,Data_qPCR,X$3+2,FALSE),NA()),NA())</f>
        <v>1.8615727637225881E-3</v>
      </c>
      <c r="Y81" s="79">
        <f ca="1">IFERROR(IF(OR($BE81=45,$BE81=45+Results!$AR$2),VLOOKUP($C81,Data_qPCR,Y$3+2,FALSE),NA()),NA())</f>
        <v>1.8615727637225881E-3</v>
      </c>
      <c r="Z81" s="79">
        <f ca="1">IFERROR(IF(OR($BE81=45,$BE81=45+Results!$AR$2),VLOOKUP($C81,Data_qPCR,Z$3+2,FALSE),NA()),NA())</f>
        <v>1.8615727637225881E-3</v>
      </c>
      <c r="AA81" s="79">
        <f ca="1">IFERROR(IF(OR($BE81=45,$BE81=45+Results!$AR$2),VLOOKUP($C81,Data_qPCR,AA$3+2,FALSE),NA()),NA())</f>
        <v>9.6197953054541104E-3</v>
      </c>
      <c r="AB81" s="79">
        <f ca="1">IFERROR(IF(OR($BE81=45,$BE81=45+Results!$AR$2),VLOOKUP($C81,Data_qPCR,AB$3+2,FALSE),NA()),NA())</f>
        <v>2.5392201524021329E-2</v>
      </c>
      <c r="AC81" s="79">
        <f ca="1">IFERROR(IF(OR($BE81=45,$BE81=45+Results!$AR$2),VLOOKUP($C81,Data_qPCR,AC$3+2,FALSE),NA()),NA())</f>
        <v>5.5650533430092214E-2</v>
      </c>
      <c r="AD81" s="79">
        <f ca="1">IFERROR(IF(OR($BE81=45,$BE81=45+Results!$AR$2),VLOOKUP($C81,Data_qPCR,AD$3+2,FALSE),NA()),NA())</f>
        <v>0.10995117425166866</v>
      </c>
      <c r="AE81" s="79">
        <f ca="1">IFERROR(IF(OR($BE81=45,$BE81=45+Results!$AR$2),VLOOKUP($C81,Data_qPCR,AE$3+2,FALSE),NA()),NA())</f>
        <v>0.20021077537459503</v>
      </c>
      <c r="AF81" s="79">
        <f ca="1">IFERROR(IF(OR($BE81=45,$BE81=45+Results!$AR$2),VLOOKUP($C81,Data_qPCR,AF$3+2,FALSE),NA()),NA())</f>
        <v>0.3318817094987232</v>
      </c>
      <c r="AG81" s="79">
        <f ca="1">IFERROR(IF(OR($BE81=45,$BE81=45+Results!$AR$2),VLOOKUP($C81,Data_qPCR,AG$3+2,FALSE),NA()),NA())</f>
        <v>0.4880908915454461</v>
      </c>
      <c r="AH81" s="79">
        <f ca="1">IFERROR(IF(OR($BE81=45,$BE81=45+Results!$AR$2),VLOOKUP($C81,Data_qPCR,AH$3+2,FALSE),NA()),NA())</f>
        <v>0.64228791714808842</v>
      </c>
      <c r="AI81" s="79">
        <f ca="1">IFERROR(IF(OR($BE81=45,$BE81=45+Results!$AR$2),VLOOKUP($C81,Data_qPCR,AI$3+2,FALSE),NA()),NA())</f>
        <v>0.76695501068262018</v>
      </c>
      <c r="AJ81" s="79">
        <f ca="1">IFERROR(IF(OR($BE81=45,$BE81=45+Results!$AR$2),VLOOKUP($C81,Data_qPCR,AJ$3+2,FALSE),NA()),NA())</f>
        <v>0.85669299242026498</v>
      </c>
      <c r="AK81" s="79">
        <f ca="1">IFERROR(IF(OR($BE81=45,$BE81=45+Results!$AR$2),VLOOKUP($C81,Data_qPCR,AK$3+2,FALSE),NA()),NA())</f>
        <v>0.91328453778384189</v>
      </c>
      <c r="AL81" s="79">
        <f ca="1">IFERROR(IF(OR($BE81=45,$BE81=45+Results!$AR$2),VLOOKUP($C81,Data_qPCR,AL$3+2,FALSE),NA()),NA())</f>
        <v>0.94691459182050608</v>
      </c>
      <c r="AM81" s="79">
        <f ca="1">IFERROR(IF(OR($BE81=45,$BE81=45+Results!$AR$2),VLOOKUP($C81,Data_qPCR,AM$3+2,FALSE),NA()),NA())</f>
        <v>0.96589267360956377</v>
      </c>
      <c r="AN81" s="79">
        <f ca="1">IFERROR(IF(OR($BE81=45,$BE81=45+Results!$AR$2),VLOOKUP($C81,Data_qPCR,AN$3+2,FALSE),NA()),NA())</f>
        <v>0.976828685000249</v>
      </c>
      <c r="AO81" s="79">
        <f ca="1">IFERROR(IF(OR($BE81=45,$BE81=45+Results!$AR$2),VLOOKUP($C81,Data_qPCR,AO$3+2,FALSE),NA()),NA())</f>
        <v>0.98399570063981578</v>
      </c>
      <c r="AP81" s="79">
        <f ca="1">IFERROR(IF(OR($BE81=45,$BE81=45+Results!$AR$2),VLOOKUP($C81,Data_qPCR,AP$3+2,FALSE),NA()),NA())</f>
        <v>0.98960639829099806</v>
      </c>
      <c r="AQ81" s="79">
        <f ca="1">IFERROR(IF(OR($BE81=45,$BE81=45+Results!$AR$2),VLOOKUP($C81,Data_qPCR,AQ$3+2,FALSE),NA()),NA())</f>
        <v>0.99457017386276803</v>
      </c>
      <c r="AR81" s="79">
        <f ca="1">IFERROR(IF(OR($BE81=45,$BE81=45+Results!$AR$2),VLOOKUP($C81,Data_qPCR,AR$3+2,FALSE),NA()),NA())</f>
        <v>0.99831589344784544</v>
      </c>
      <c r="AS81" s="79">
        <f ca="1">IFERROR(IF(OR($BE81=45,$BE81=45+Results!$AR$2),VLOOKUP($C81,Data_qPCR,AS$3+2,FALSE),NA()),NA())</f>
        <v>1</v>
      </c>
      <c r="AT81" s="79" t="e">
        <f ca="1">IFERROR(IF(OR($BE81=45,$BE81=45+Results!$AR$2),VLOOKUP($C81,Data_qPCR,AT$3+2,FALSE),NA()),NA())</f>
        <v>#N/A</v>
      </c>
      <c r="AU81" s="79" t="e">
        <f ca="1">IFERROR(IF(OR($BE81=45,$BE81=45+Results!$AR$2),VLOOKUP($C81,Data_qPCR,AU$3+2,FALSE),NA()),NA())</f>
        <v>#N/A</v>
      </c>
      <c r="AV81" s="79" t="e">
        <f ca="1">IFERROR(IF(OR($BE81=45,$BE81=45+Results!$AR$2),VLOOKUP($C81,Data_qPCR,AV$3+2,FALSE),NA()),NA())</f>
        <v>#N/A</v>
      </c>
      <c r="AW81" s="79" t="e">
        <f ca="1">IFERROR(IF(OR($BE81=45,$BE81=45+Results!$AR$2),VLOOKUP($C81,Data_qPCR,AW$3+2,FALSE),NA()),NA())</f>
        <v>#N/A</v>
      </c>
      <c r="AX81" s="79" t="e">
        <f ca="1">IFERROR(IF(OR($BE81=45,$BE81=45+Results!$AR$2),VLOOKUP($C81,Data_qPCR,AX$3+2,FALSE),NA()),NA())</f>
        <v>#N/A</v>
      </c>
      <c r="AY81" s="79" t="e">
        <f ca="1">IFERROR(IF(OR($BE81=45,$BE81=45+Results!$AR$2),VLOOKUP($C81,Data_qPCR,AY$3+2,FALSE),NA()),NA())</f>
        <v>#N/A</v>
      </c>
      <c r="AZ81" s="79" t="e">
        <f ca="1">IFERROR(IF(OR($BE81=45,$BE81=45+Results!$AR$2),VLOOKUP($C81,Data_qPCR,AZ$3+2,FALSE),NA()),NA())</f>
        <v>#N/A</v>
      </c>
      <c r="BA81" s="79" t="e">
        <f ca="1">IFERROR(IF(OR($BE81=45,$BE81=45+Results!$AR$2),VLOOKUP($C81,Data_qPCR,BA$3+2,FALSE),NA()),NA())</f>
        <v>#N/A</v>
      </c>
      <c r="BB81" s="79" t="e">
        <f ca="1">IFERROR(IF(OR($BE81=45,$BE81=45+Results!$AR$2),VLOOKUP($C81,Data_qPCR,BB$3+2,FALSE),NA()),NA())</f>
        <v>#N/A</v>
      </c>
      <c r="BC81" s="79" t="e">
        <f ca="1">IFERROR(IF(OR($BE81=45,$BE81=45+Results!$AR$2),VLOOKUP($C81,Data_qPCR,BC$3+2,FALSE),NA()),NA())</f>
        <v>#N/A</v>
      </c>
      <c r="BD81" s="79" t="str">
        <f t="shared" ca="1" si="12"/>
        <v/>
      </c>
      <c r="BE81">
        <f ca="1">IFERROR(IF(LEFT(C81,1)+0=Results!$C$4,INDEX(Results!$AM$8:$BJ$23,CODE(RIGHT(LEFT(C81,2),1))-64,RIGHT(C81,LEN(C81)-2)+0),IF(Results!$AL$7=2,2,45)),"")</f>
        <v>45</v>
      </c>
      <c r="BF81">
        <f t="shared" ca="1" si="11"/>
        <v>20502</v>
      </c>
      <c r="BG81" s="104">
        <f ca="1">IFERROR(IF(LEFT(C81,1)+0=Results!$C$4,INDEX(Results!$CK$8:$DH$23,CODE(RIGHT(LEFT(C81,2),1))-64,RIGHT(C81,LEN(C81)-2)+0),IF(Results!$AL$7=2,2,45)),"")</f>
        <v>45</v>
      </c>
    </row>
    <row r="82" spans="1:59" x14ac:dyDescent="0.25">
      <c r="A82">
        <f t="shared" ca="1" si="7"/>
        <v>79</v>
      </c>
      <c r="B82">
        <v>79</v>
      </c>
      <c r="C82" t="str">
        <f t="shared" ca="1" si="8"/>
        <v>2F2</v>
      </c>
      <c r="D82" t="str">
        <f t="shared" ca="1" si="9"/>
        <v>3G_ltpD</v>
      </c>
      <c r="E82" s="268" t="str">
        <f t="shared" ca="1" si="10"/>
        <v>2F2-3G_ltpD</v>
      </c>
      <c r="F82" s="79">
        <f ca="1">IFERROR(IF(OR($BE82=45,$BE82=45+Results!$AR$2),VLOOKUP($C82,Data_qPCR,F$3+2,FALSE),NA()),NA())</f>
        <v>9.6032857092901444E-4</v>
      </c>
      <c r="G82" s="79">
        <f ca="1">IFERROR(IF(OR($BE82=45,$BE82=45+Results!$AR$2),VLOOKUP($C82,Data_qPCR,G$3+2,FALSE),NA()),NA())</f>
        <v>9.6032857092901444E-4</v>
      </c>
      <c r="H82" s="79">
        <f ca="1">IFERROR(IF(OR($BE82=45,$BE82=45+Results!$AR$2),VLOOKUP($C82,Data_qPCR,H$3+2,FALSE),NA()),NA())</f>
        <v>9.6032857092901444E-4</v>
      </c>
      <c r="I82" s="79">
        <f ca="1">IFERROR(IF(OR($BE82=45,$BE82=45+Results!$AR$2),VLOOKUP($C82,Data_qPCR,I$3+2,FALSE),NA()),NA())</f>
        <v>9.6032857092901444E-4</v>
      </c>
      <c r="J82" s="79">
        <f ca="1">IFERROR(IF(OR($BE82=45,$BE82=45+Results!$AR$2),VLOOKUP($C82,Data_qPCR,J$3+2,FALSE),NA()),NA())</f>
        <v>9.6032857092901444E-4</v>
      </c>
      <c r="K82" s="79">
        <f ca="1">IFERROR(IF(OR($BE82=45,$BE82=45+Results!$AR$2),VLOOKUP($C82,Data_qPCR,K$3+2,FALSE),NA()),NA())</f>
        <v>9.6032857092901444E-4</v>
      </c>
      <c r="L82" s="79">
        <f ca="1">IFERROR(IF(OR($BE82=45,$BE82=45+Results!$AR$2),VLOOKUP($C82,Data_qPCR,L$3+2,FALSE),NA()),NA())</f>
        <v>9.6032857092901444E-4</v>
      </c>
      <c r="M82" s="79">
        <f ca="1">IFERROR(IF(OR($BE82=45,$BE82=45+Results!$AR$2),VLOOKUP($C82,Data_qPCR,M$3+2,FALSE),NA()),NA())</f>
        <v>9.6032857092901444E-4</v>
      </c>
      <c r="N82" s="79">
        <f ca="1">IFERROR(IF(OR($BE82=45,$BE82=45+Results!$AR$2),VLOOKUP($C82,Data_qPCR,N$3+2,FALSE),NA()),NA())</f>
        <v>9.6032857092901444E-4</v>
      </c>
      <c r="O82" s="79">
        <f ca="1">IFERROR(IF(OR($BE82=45,$BE82=45+Results!$AR$2),VLOOKUP($C82,Data_qPCR,O$3+2,FALSE),NA()),NA())</f>
        <v>9.6032857092901444E-4</v>
      </c>
      <c r="P82" s="79">
        <f ca="1">IFERROR(IF(OR($BE82=45,$BE82=45+Results!$AR$2),VLOOKUP($C82,Data_qPCR,P$3+2,FALSE),NA()),NA())</f>
        <v>9.6032857092901444E-4</v>
      </c>
      <c r="Q82" s="79">
        <f ca="1">IFERROR(IF(OR($BE82=45,$BE82=45+Results!$AR$2),VLOOKUP($C82,Data_qPCR,Q$3+2,FALSE),NA()),NA())</f>
        <v>9.6032857092901444E-4</v>
      </c>
      <c r="R82" s="79">
        <f ca="1">IFERROR(IF(OR($BE82=45,$BE82=45+Results!$AR$2),VLOOKUP($C82,Data_qPCR,R$3+2,FALSE),NA()),NA())</f>
        <v>9.6032857092901444E-4</v>
      </c>
      <c r="S82" s="79">
        <f ca="1">IFERROR(IF(OR($BE82=45,$BE82=45+Results!$AR$2),VLOOKUP($C82,Data_qPCR,S$3+2,FALSE),NA()),NA())</f>
        <v>9.6032857092901444E-4</v>
      </c>
      <c r="T82" s="79">
        <f ca="1">IFERROR(IF(OR($BE82=45,$BE82=45+Results!$AR$2),VLOOKUP($C82,Data_qPCR,T$3+2,FALSE),NA()),NA())</f>
        <v>9.6032857092901444E-4</v>
      </c>
      <c r="U82" s="79">
        <f ca="1">IFERROR(IF(OR($BE82=45,$BE82=45+Results!$AR$2),VLOOKUP($C82,Data_qPCR,U$3+2,FALSE),NA()),NA())</f>
        <v>9.6032857092901444E-4</v>
      </c>
      <c r="V82" s="79">
        <f ca="1">IFERROR(IF(OR($BE82=45,$BE82=45+Results!$AR$2),VLOOKUP($C82,Data_qPCR,V$3+2,FALSE),NA()),NA())</f>
        <v>9.6032857092901444E-4</v>
      </c>
      <c r="W82" s="79">
        <f ca="1">IFERROR(IF(OR($BE82=45,$BE82=45+Results!$AR$2),VLOOKUP($C82,Data_qPCR,W$3+2,FALSE),NA()),NA())</f>
        <v>9.6032857092901444E-4</v>
      </c>
      <c r="X82" s="79">
        <f ca="1">IFERROR(IF(OR($BE82=45,$BE82=45+Results!$AR$2),VLOOKUP($C82,Data_qPCR,X$3+2,FALSE),NA()),NA())</f>
        <v>9.6032857092901444E-4</v>
      </c>
      <c r="Y82" s="79">
        <f ca="1">IFERROR(IF(OR($BE82=45,$BE82=45+Results!$AR$2),VLOOKUP($C82,Data_qPCR,Y$3+2,FALSE),NA()),NA())</f>
        <v>9.6032857092901444E-4</v>
      </c>
      <c r="Z82" s="79">
        <f ca="1">IFERROR(IF(OR($BE82=45,$BE82=45+Results!$AR$2),VLOOKUP($C82,Data_qPCR,Z$3+2,FALSE),NA()),NA())</f>
        <v>3.2723102395543877E-3</v>
      </c>
      <c r="AA82" s="79">
        <f ca="1">IFERROR(IF(OR($BE82=45,$BE82=45+Results!$AR$2),VLOOKUP($C82,Data_qPCR,AA$3+2,FALSE),NA()),NA())</f>
        <v>1.1366856973908665E-2</v>
      </c>
      <c r="AB82" s="79">
        <f ca="1">IFERROR(IF(OR($BE82=45,$BE82=45+Results!$AR$2),VLOOKUP($C82,Data_qPCR,AB$3+2,FALSE),NA()),NA())</f>
        <v>2.7363596905179175E-2</v>
      </c>
      <c r="AC82" s="79">
        <f ca="1">IFERROR(IF(OR($BE82=45,$BE82=45+Results!$AR$2),VLOOKUP($C82,Data_qPCR,AC$3+2,FALSE),NA()),NA())</f>
        <v>5.6986911096267141E-2</v>
      </c>
      <c r="AD82" s="79">
        <f ca="1">IFERROR(IF(OR($BE82=45,$BE82=45+Results!$AR$2),VLOOKUP($C82,Data_qPCR,AD$3+2,FALSE),NA()),NA())</f>
        <v>0.11035587193762104</v>
      </c>
      <c r="AE82" s="79">
        <f ca="1">IFERROR(IF(OR($BE82=45,$BE82=45+Results!$AR$2),VLOOKUP($C82,Data_qPCR,AE$3+2,FALSE),NA()),NA())</f>
        <v>0.19959970866350296</v>
      </c>
      <c r="AF82" s="79">
        <f ca="1">IFERROR(IF(OR($BE82=45,$BE82=45+Results!$AR$2),VLOOKUP($C82,Data_qPCR,AF$3+2,FALSE),NA()),NA())</f>
        <v>0.32929248339902067</v>
      </c>
      <c r="AG82" s="79">
        <f ca="1">IFERROR(IF(OR($BE82=45,$BE82=45+Results!$AR$2),VLOOKUP($C82,Data_qPCR,AG$3+2,FALSE),NA()),NA())</f>
        <v>0.48350811710254343</v>
      </c>
      <c r="AH82" s="79">
        <f ca="1">IFERROR(IF(OR($BE82=45,$BE82=45+Results!$AR$2),VLOOKUP($C82,Data_qPCR,AH$3+2,FALSE),NA()),NA())</f>
        <v>0.63556047297233298</v>
      </c>
      <c r="AI82" s="79">
        <f ca="1">IFERROR(IF(OR($BE82=45,$BE82=45+Results!$AR$2),VLOOKUP($C82,Data_qPCR,AI$3+2,FALSE),NA()),NA())</f>
        <v>0.75993670477285824</v>
      </c>
      <c r="AJ82" s="79">
        <f ca="1">IFERROR(IF(OR($BE82=45,$BE82=45+Results!$AR$2),VLOOKUP($C82,Data_qPCR,AJ$3+2,FALSE),NA()),NA())</f>
        <v>0.84924295867617317</v>
      </c>
      <c r="AK82" s="79">
        <f ca="1">IFERROR(IF(OR($BE82=45,$BE82=45+Results!$AR$2),VLOOKUP($C82,Data_qPCR,AK$3+2,FALSE),NA()),NA())</f>
        <v>0.90578835162158844</v>
      </c>
      <c r="AL82" s="79">
        <f ca="1">IFERROR(IF(OR($BE82=45,$BE82=45+Results!$AR$2),VLOOKUP($C82,Data_qPCR,AL$3+2,FALSE),NA()),NA())</f>
        <v>0.93961039687759873</v>
      </c>
      <c r="AM82" s="79">
        <f ca="1">IFERROR(IF(OR($BE82=45,$BE82=45+Results!$AR$2),VLOOKUP($C82,Data_qPCR,AM$3+2,FALSE),NA()),NA())</f>
        <v>0.9602082028131822</v>
      </c>
      <c r="AN82" s="79">
        <f ca="1">IFERROR(IF(OR($BE82=45,$BE82=45+Results!$AR$2),VLOOKUP($C82,Data_qPCR,AN$3+2,FALSE),NA()),NA())</f>
        <v>0.97394648291186092</v>
      </c>
      <c r="AO82" s="79">
        <f ca="1">IFERROR(IF(OR($BE82=45,$BE82=45+Results!$AR$2),VLOOKUP($C82,Data_qPCR,AO$3+2,FALSE),NA()),NA())</f>
        <v>0.98378903445734123</v>
      </c>
      <c r="AP82" s="79">
        <f ca="1">IFERROR(IF(OR($BE82=45,$BE82=45+Results!$AR$2),VLOOKUP($C82,Data_qPCR,AP$3+2,FALSE),NA()),NA())</f>
        <v>0.99060074358776595</v>
      </c>
      <c r="AQ82" s="79">
        <f ca="1">IFERROR(IF(OR($BE82=45,$BE82=45+Results!$AR$2),VLOOKUP($C82,Data_qPCR,AQ$3+2,FALSE),NA()),NA())</f>
        <v>0.99523675345340012</v>
      </c>
      <c r="AR82" s="79">
        <f ca="1">IFERROR(IF(OR($BE82=45,$BE82=45+Results!$AR$2),VLOOKUP($C82,Data_qPCR,AR$3+2,FALSE),NA()),NA())</f>
        <v>0.99849402587064473</v>
      </c>
      <c r="AS82" s="79">
        <f ca="1">IFERROR(IF(OR($BE82=45,$BE82=45+Results!$AR$2),VLOOKUP($C82,Data_qPCR,AS$3+2,FALSE),NA()),NA())</f>
        <v>1</v>
      </c>
      <c r="AT82" s="79" t="e">
        <f ca="1">IFERROR(IF(OR($BE82=45,$BE82=45+Results!$AR$2),VLOOKUP($C82,Data_qPCR,AT$3+2,FALSE),NA()),NA())</f>
        <v>#N/A</v>
      </c>
      <c r="AU82" s="79" t="e">
        <f ca="1">IFERROR(IF(OR($BE82=45,$BE82=45+Results!$AR$2),VLOOKUP($C82,Data_qPCR,AU$3+2,FALSE),NA()),NA())</f>
        <v>#N/A</v>
      </c>
      <c r="AV82" s="79" t="e">
        <f ca="1">IFERROR(IF(OR($BE82=45,$BE82=45+Results!$AR$2),VLOOKUP($C82,Data_qPCR,AV$3+2,FALSE),NA()),NA())</f>
        <v>#N/A</v>
      </c>
      <c r="AW82" s="79" t="e">
        <f ca="1">IFERROR(IF(OR($BE82=45,$BE82=45+Results!$AR$2),VLOOKUP($C82,Data_qPCR,AW$3+2,FALSE),NA()),NA())</f>
        <v>#N/A</v>
      </c>
      <c r="AX82" s="79" t="e">
        <f ca="1">IFERROR(IF(OR($BE82=45,$BE82=45+Results!$AR$2),VLOOKUP($C82,Data_qPCR,AX$3+2,FALSE),NA()),NA())</f>
        <v>#N/A</v>
      </c>
      <c r="AY82" s="79" t="e">
        <f ca="1">IFERROR(IF(OR($BE82=45,$BE82=45+Results!$AR$2),VLOOKUP($C82,Data_qPCR,AY$3+2,FALSE),NA()),NA())</f>
        <v>#N/A</v>
      </c>
      <c r="AZ82" s="79" t="e">
        <f ca="1">IFERROR(IF(OR($BE82=45,$BE82=45+Results!$AR$2),VLOOKUP($C82,Data_qPCR,AZ$3+2,FALSE),NA()),NA())</f>
        <v>#N/A</v>
      </c>
      <c r="BA82" s="79" t="e">
        <f ca="1">IFERROR(IF(OR($BE82=45,$BE82=45+Results!$AR$2),VLOOKUP($C82,Data_qPCR,BA$3+2,FALSE),NA()),NA())</f>
        <v>#N/A</v>
      </c>
      <c r="BB82" s="79" t="e">
        <f ca="1">IFERROR(IF(OR($BE82=45,$BE82=45+Results!$AR$2),VLOOKUP($C82,Data_qPCR,BB$3+2,FALSE),NA()),NA())</f>
        <v>#N/A</v>
      </c>
      <c r="BC82" s="79" t="e">
        <f ca="1">IFERROR(IF(OR($BE82=45,$BE82=45+Results!$AR$2),VLOOKUP($C82,Data_qPCR,BC$3+2,FALSE),NA()),NA())</f>
        <v>#N/A</v>
      </c>
      <c r="BD82" s="79" t="str">
        <f t="shared" ca="1" si="12"/>
        <v/>
      </c>
      <c r="BE82">
        <f ca="1">IFERROR(IF(LEFT(C82,1)+0=Results!$C$4,INDEX(Results!$AM$8:$BJ$23,CODE(RIGHT(LEFT(C82,2),1))-64,RIGHT(C82,LEN(C82)-2)+0),IF(Results!$AL$7=2,2,45)),"")</f>
        <v>45</v>
      </c>
      <c r="BF82">
        <f t="shared" ca="1" si="11"/>
        <v>20602</v>
      </c>
      <c r="BG82" s="104">
        <f ca="1">IFERROR(IF(LEFT(C82,1)+0=Results!$C$4,INDEX(Results!$CK$8:$DH$23,CODE(RIGHT(LEFT(C82,2),1))-64,RIGHT(C82,LEN(C82)-2)+0),IF(Results!$AL$7=2,2,45)),"")</f>
        <v>45</v>
      </c>
    </row>
    <row r="83" spans="1:59" x14ac:dyDescent="0.25">
      <c r="A83">
        <f t="shared" ca="1" si="7"/>
        <v>80</v>
      </c>
      <c r="B83">
        <v>80</v>
      </c>
      <c r="C83" t="str">
        <f t="shared" ca="1" si="8"/>
        <v>2G2</v>
      </c>
      <c r="D83" t="str">
        <f t="shared" ca="1" si="9"/>
        <v>3G_ParA</v>
      </c>
      <c r="E83" s="268" t="str">
        <f t="shared" ca="1" si="10"/>
        <v>2G2-3G_ParA</v>
      </c>
      <c r="F83" s="79">
        <f ca="1">IFERROR(IF(OR($BE83=45,$BE83=45+Results!$AR$2),VLOOKUP($C83,Data_qPCR,F$3+2,FALSE),NA()),NA())</f>
        <v>9.4875485083640719E-4</v>
      </c>
      <c r="G83" s="79">
        <f ca="1">IFERROR(IF(OR($BE83=45,$BE83=45+Results!$AR$2),VLOOKUP($C83,Data_qPCR,G$3+2,FALSE),NA()),NA())</f>
        <v>9.4875485083640719E-4</v>
      </c>
      <c r="H83" s="79">
        <f ca="1">IFERROR(IF(OR($BE83=45,$BE83=45+Results!$AR$2),VLOOKUP($C83,Data_qPCR,H$3+2,FALSE),NA()),NA())</f>
        <v>9.4875485083640719E-4</v>
      </c>
      <c r="I83" s="79">
        <f ca="1">IFERROR(IF(OR($BE83=45,$BE83=45+Results!$AR$2),VLOOKUP($C83,Data_qPCR,I$3+2,FALSE),NA()),NA())</f>
        <v>9.4875485083640719E-4</v>
      </c>
      <c r="J83" s="79">
        <f ca="1">IFERROR(IF(OR($BE83=45,$BE83=45+Results!$AR$2),VLOOKUP($C83,Data_qPCR,J$3+2,FALSE),NA()),NA())</f>
        <v>9.4875485083640719E-4</v>
      </c>
      <c r="K83" s="79">
        <f ca="1">IFERROR(IF(OR($BE83=45,$BE83=45+Results!$AR$2),VLOOKUP($C83,Data_qPCR,K$3+2,FALSE),NA()),NA())</f>
        <v>9.4875485083640719E-4</v>
      </c>
      <c r="L83" s="79">
        <f ca="1">IFERROR(IF(OR($BE83=45,$BE83=45+Results!$AR$2),VLOOKUP($C83,Data_qPCR,L$3+2,FALSE),NA()),NA())</f>
        <v>9.4875485083640719E-4</v>
      </c>
      <c r="M83" s="79">
        <f ca="1">IFERROR(IF(OR($BE83=45,$BE83=45+Results!$AR$2),VLOOKUP($C83,Data_qPCR,M$3+2,FALSE),NA()),NA())</f>
        <v>9.4875485083640719E-4</v>
      </c>
      <c r="N83" s="79">
        <f ca="1">IFERROR(IF(OR($BE83=45,$BE83=45+Results!$AR$2),VLOOKUP($C83,Data_qPCR,N$3+2,FALSE),NA()),NA())</f>
        <v>9.4875485083640719E-4</v>
      </c>
      <c r="O83" s="79">
        <f ca="1">IFERROR(IF(OR($BE83=45,$BE83=45+Results!$AR$2),VLOOKUP($C83,Data_qPCR,O$3+2,FALSE),NA()),NA())</f>
        <v>9.4875485083640719E-4</v>
      </c>
      <c r="P83" s="79">
        <f ca="1">IFERROR(IF(OR($BE83=45,$BE83=45+Results!$AR$2),VLOOKUP($C83,Data_qPCR,P$3+2,FALSE),NA()),NA())</f>
        <v>9.4875485083640719E-4</v>
      </c>
      <c r="Q83" s="79">
        <f ca="1">IFERROR(IF(OR($BE83=45,$BE83=45+Results!$AR$2),VLOOKUP($C83,Data_qPCR,Q$3+2,FALSE),NA()),NA())</f>
        <v>9.4875485083640719E-4</v>
      </c>
      <c r="R83" s="79">
        <f ca="1">IFERROR(IF(OR($BE83=45,$BE83=45+Results!$AR$2),VLOOKUP($C83,Data_qPCR,R$3+2,FALSE),NA()),NA())</f>
        <v>9.4875485083640719E-4</v>
      </c>
      <c r="S83" s="79">
        <f ca="1">IFERROR(IF(OR($BE83=45,$BE83=45+Results!$AR$2),VLOOKUP($C83,Data_qPCR,S$3+2,FALSE),NA()),NA())</f>
        <v>9.4875485083640719E-4</v>
      </c>
      <c r="T83" s="79">
        <f ca="1">IFERROR(IF(OR($BE83=45,$BE83=45+Results!$AR$2),VLOOKUP($C83,Data_qPCR,T$3+2,FALSE),NA()),NA())</f>
        <v>9.4875485083640719E-4</v>
      </c>
      <c r="U83" s="79">
        <f ca="1">IFERROR(IF(OR($BE83=45,$BE83=45+Results!$AR$2),VLOOKUP($C83,Data_qPCR,U$3+2,FALSE),NA()),NA())</f>
        <v>9.4875485083640719E-4</v>
      </c>
      <c r="V83" s="79">
        <f ca="1">IFERROR(IF(OR($BE83=45,$BE83=45+Results!$AR$2),VLOOKUP($C83,Data_qPCR,V$3+2,FALSE),NA()),NA())</f>
        <v>9.4875485083640719E-4</v>
      </c>
      <c r="W83" s="79">
        <f ca="1">IFERROR(IF(OR($BE83=45,$BE83=45+Results!$AR$2),VLOOKUP($C83,Data_qPCR,W$3+2,FALSE),NA()),NA())</f>
        <v>9.4875485083640719E-4</v>
      </c>
      <c r="X83" s="79">
        <f ca="1">IFERROR(IF(OR($BE83=45,$BE83=45+Results!$AR$2),VLOOKUP($C83,Data_qPCR,X$3+2,FALSE),NA()),NA())</f>
        <v>9.4875485083640719E-4</v>
      </c>
      <c r="Y83" s="79">
        <f ca="1">IFERROR(IF(OR($BE83=45,$BE83=45+Results!$AR$2),VLOOKUP($C83,Data_qPCR,Y$3+2,FALSE),NA()),NA())</f>
        <v>9.4875485083640719E-4</v>
      </c>
      <c r="Z83" s="79">
        <f ca="1">IFERROR(IF(OR($BE83=45,$BE83=45+Results!$AR$2),VLOOKUP($C83,Data_qPCR,Z$3+2,FALSE),NA()),NA())</f>
        <v>9.4875485083640719E-4</v>
      </c>
      <c r="AA83" s="79">
        <f ca="1">IFERROR(IF(OR($BE83=45,$BE83=45+Results!$AR$2),VLOOKUP($C83,Data_qPCR,AA$3+2,FALSE),NA()),NA())</f>
        <v>9.4875485083640719E-4</v>
      </c>
      <c r="AB83" s="79">
        <f ca="1">IFERROR(IF(OR($BE83=45,$BE83=45+Results!$AR$2),VLOOKUP($C83,Data_qPCR,AB$3+2,FALSE),NA()),NA())</f>
        <v>6.1076548132361682E-3</v>
      </c>
      <c r="AC83" s="79">
        <f ca="1">IFERROR(IF(OR($BE83=45,$BE83=45+Results!$AR$2),VLOOKUP($C83,Data_qPCR,AC$3+2,FALSE),NA()),NA())</f>
        <v>1.5505814168487843E-2</v>
      </c>
      <c r="AD83" s="79">
        <f ca="1">IFERROR(IF(OR($BE83=45,$BE83=45+Results!$AR$2),VLOOKUP($C83,Data_qPCR,AD$3+2,FALSE),NA()),NA())</f>
        <v>3.3261124891941454E-2</v>
      </c>
      <c r="AE83" s="79">
        <f ca="1">IFERROR(IF(OR($BE83=45,$BE83=45+Results!$AR$2),VLOOKUP($C83,Data_qPCR,AE$3+2,FALSE),NA()),NA())</f>
        <v>6.5969008236492932E-2</v>
      </c>
      <c r="AF83" s="79">
        <f ca="1">IFERROR(IF(OR($BE83=45,$BE83=45+Results!$AR$2),VLOOKUP($C83,Data_qPCR,AF$3+2,FALSE),NA()),NA())</f>
        <v>0.12201753538514463</v>
      </c>
      <c r="AG83" s="79">
        <f ca="1">IFERROR(IF(OR($BE83=45,$BE83=45+Results!$AR$2),VLOOKUP($C83,Data_qPCR,AG$3+2,FALSE),NA()),NA())</f>
        <v>0.21281232002911349</v>
      </c>
      <c r="AH83" s="79">
        <f ca="1">IFERROR(IF(OR($BE83=45,$BE83=45+Results!$AR$2),VLOOKUP($C83,Data_qPCR,AH$3+2,FALSE),NA()),NA())</f>
        <v>0.34166352665415189</v>
      </c>
      <c r="AI83" s="79">
        <f ca="1">IFERROR(IF(OR($BE83=45,$BE83=45+Results!$AR$2),VLOOKUP($C83,Data_qPCR,AI$3+2,FALSE),NA()),NA())</f>
        <v>0.49268795921228276</v>
      </c>
      <c r="AJ83" s="79">
        <f ca="1">IFERROR(IF(OR($BE83=45,$BE83=45+Results!$AR$2),VLOOKUP($C83,Data_qPCR,AJ$3+2,FALSE),NA()),NA())</f>
        <v>0.6407716288235632</v>
      </c>
      <c r="AK83" s="79">
        <f ca="1">IFERROR(IF(OR($BE83=45,$BE83=45+Results!$AR$2),VLOOKUP($C83,Data_qPCR,AK$3+2,FALSE),NA()),NA())</f>
        <v>0.76238796069114823</v>
      </c>
      <c r="AL83" s="79">
        <f ca="1">IFERROR(IF(OR($BE83=45,$BE83=45+Results!$AR$2),VLOOKUP($C83,Data_qPCR,AL$3+2,FALSE),NA()),NA())</f>
        <v>0.85106170831305472</v>
      </c>
      <c r="AM83" s="79">
        <f ca="1">IFERROR(IF(OR($BE83=45,$BE83=45+Results!$AR$2),VLOOKUP($C83,Data_qPCR,AM$3+2,FALSE),NA()),NA())</f>
        <v>0.90915473321473494</v>
      </c>
      <c r="AN83" s="79">
        <f ca="1">IFERROR(IF(OR($BE83=45,$BE83=45+Results!$AR$2),VLOOKUP($C83,Data_qPCR,AN$3+2,FALSE),NA()),NA())</f>
        <v>0.9442244751351373</v>
      </c>
      <c r="AO83" s="79">
        <f ca="1">IFERROR(IF(OR($BE83=45,$BE83=45+Results!$AR$2),VLOOKUP($C83,Data_qPCR,AO$3+2,FALSE),NA()),NA())</f>
        <v>0.9662081499977524</v>
      </c>
      <c r="AP83" s="79">
        <f ca="1">IFERROR(IF(OR($BE83=45,$BE83=45+Results!$AR$2),VLOOKUP($C83,Data_qPCR,AP$3+2,FALSE),NA()),NA())</f>
        <v>0.98052756823084897</v>
      </c>
      <c r="AQ83" s="79">
        <f ca="1">IFERROR(IF(OR($BE83=45,$BE83=45+Results!$AR$2),VLOOKUP($C83,Data_qPCR,AQ$3+2,FALSE),NA()),NA())</f>
        <v>0.99067077757587596</v>
      </c>
      <c r="AR83" s="79">
        <f ca="1">IFERROR(IF(OR($BE83=45,$BE83=45+Results!$AR$2),VLOOKUP($C83,Data_qPCR,AR$3+2,FALSE),NA()),NA())</f>
        <v>0.99727751285232624</v>
      </c>
      <c r="AS83" s="79">
        <f ca="1">IFERROR(IF(OR($BE83=45,$BE83=45+Results!$AR$2),VLOOKUP($C83,Data_qPCR,AS$3+2,FALSE),NA()),NA())</f>
        <v>1</v>
      </c>
      <c r="AT83" s="79" t="e">
        <f ca="1">IFERROR(IF(OR($BE83=45,$BE83=45+Results!$AR$2),VLOOKUP($C83,Data_qPCR,AT$3+2,FALSE),NA()),NA())</f>
        <v>#N/A</v>
      </c>
      <c r="AU83" s="79" t="e">
        <f ca="1">IFERROR(IF(OR($BE83=45,$BE83=45+Results!$AR$2),VLOOKUP($C83,Data_qPCR,AU$3+2,FALSE),NA()),NA())</f>
        <v>#N/A</v>
      </c>
      <c r="AV83" s="79" t="e">
        <f ca="1">IFERROR(IF(OR($BE83=45,$BE83=45+Results!$AR$2),VLOOKUP($C83,Data_qPCR,AV$3+2,FALSE),NA()),NA())</f>
        <v>#N/A</v>
      </c>
      <c r="AW83" s="79" t="e">
        <f ca="1">IFERROR(IF(OR($BE83=45,$BE83=45+Results!$AR$2),VLOOKUP($C83,Data_qPCR,AW$3+2,FALSE),NA()),NA())</f>
        <v>#N/A</v>
      </c>
      <c r="AX83" s="79" t="e">
        <f ca="1">IFERROR(IF(OR($BE83=45,$BE83=45+Results!$AR$2),VLOOKUP($C83,Data_qPCR,AX$3+2,FALSE),NA()),NA())</f>
        <v>#N/A</v>
      </c>
      <c r="AY83" s="79" t="e">
        <f ca="1">IFERROR(IF(OR($BE83=45,$BE83=45+Results!$AR$2),VLOOKUP($C83,Data_qPCR,AY$3+2,FALSE),NA()),NA())</f>
        <v>#N/A</v>
      </c>
      <c r="AZ83" s="79" t="e">
        <f ca="1">IFERROR(IF(OR($BE83=45,$BE83=45+Results!$AR$2),VLOOKUP($C83,Data_qPCR,AZ$3+2,FALSE),NA()),NA())</f>
        <v>#N/A</v>
      </c>
      <c r="BA83" s="79" t="e">
        <f ca="1">IFERROR(IF(OR($BE83=45,$BE83=45+Results!$AR$2),VLOOKUP($C83,Data_qPCR,BA$3+2,FALSE),NA()),NA())</f>
        <v>#N/A</v>
      </c>
      <c r="BB83" s="79" t="e">
        <f ca="1">IFERROR(IF(OR($BE83=45,$BE83=45+Results!$AR$2),VLOOKUP($C83,Data_qPCR,BB$3+2,FALSE),NA()),NA())</f>
        <v>#N/A</v>
      </c>
      <c r="BC83" s="79" t="e">
        <f ca="1">IFERROR(IF(OR($BE83=45,$BE83=45+Results!$AR$2),VLOOKUP($C83,Data_qPCR,BC$3+2,FALSE),NA()),NA())</f>
        <v>#N/A</v>
      </c>
      <c r="BD83" s="79" t="str">
        <f t="shared" ca="1" si="12"/>
        <v/>
      </c>
      <c r="BE83">
        <f ca="1">IFERROR(IF(LEFT(C83,1)+0=Results!$C$4,INDEX(Results!$AM$8:$BJ$23,CODE(RIGHT(LEFT(C83,2),1))-64,RIGHT(C83,LEN(C83)-2)+0),IF(Results!$AL$7=2,2,45)),"")</f>
        <v>45</v>
      </c>
      <c r="BF83">
        <f t="shared" ca="1" si="11"/>
        <v>20702</v>
      </c>
      <c r="BG83" s="104">
        <f ca="1">IFERROR(IF(LEFT(C83,1)+0=Results!$C$4,INDEX(Results!$CK$8:$DH$23,CODE(RIGHT(LEFT(C83,2),1))-64,RIGHT(C83,LEN(C83)-2)+0),IF(Results!$AL$7=2,2,45)),"")</f>
        <v>45</v>
      </c>
    </row>
    <row r="84" spans="1:59" x14ac:dyDescent="0.25">
      <c r="A84">
        <f t="shared" ca="1" si="7"/>
        <v>81</v>
      </c>
      <c r="B84">
        <v>81</v>
      </c>
      <c r="C84" t="str">
        <f t="shared" ca="1" si="8"/>
        <v>2H2</v>
      </c>
      <c r="D84" t="str">
        <f t="shared" ca="1" si="9"/>
        <v>3G_ParA</v>
      </c>
      <c r="E84" s="268" t="str">
        <f t="shared" ca="1" si="10"/>
        <v>2H2-3G_ParA</v>
      </c>
      <c r="F84" s="79">
        <f ca="1">IFERROR(IF(OR($BE84=45,$BE84=45+Results!$AR$2),VLOOKUP($C84,Data_qPCR,F$3+2,FALSE),NA()),NA())</f>
        <v>1.1701178906906046E-3</v>
      </c>
      <c r="G84" s="79">
        <f ca="1">IFERROR(IF(OR($BE84=45,$BE84=45+Results!$AR$2),VLOOKUP($C84,Data_qPCR,G$3+2,FALSE),NA()),NA())</f>
        <v>1.1701178906906046E-3</v>
      </c>
      <c r="H84" s="79">
        <f ca="1">IFERROR(IF(OR($BE84=45,$BE84=45+Results!$AR$2),VLOOKUP($C84,Data_qPCR,H$3+2,FALSE),NA()),NA())</f>
        <v>1.1701178906906046E-3</v>
      </c>
      <c r="I84" s="79">
        <f ca="1">IFERROR(IF(OR($BE84=45,$BE84=45+Results!$AR$2),VLOOKUP($C84,Data_qPCR,I$3+2,FALSE),NA()),NA())</f>
        <v>1.1701178906906046E-3</v>
      </c>
      <c r="J84" s="79">
        <f ca="1">IFERROR(IF(OR($BE84=45,$BE84=45+Results!$AR$2),VLOOKUP($C84,Data_qPCR,J$3+2,FALSE),NA()),NA())</f>
        <v>1.1701178906906046E-3</v>
      </c>
      <c r="K84" s="79">
        <f ca="1">IFERROR(IF(OR($BE84=45,$BE84=45+Results!$AR$2),VLOOKUP($C84,Data_qPCR,K$3+2,FALSE),NA()),NA())</f>
        <v>1.1701178906906046E-3</v>
      </c>
      <c r="L84" s="79">
        <f ca="1">IFERROR(IF(OR($BE84=45,$BE84=45+Results!$AR$2),VLOOKUP($C84,Data_qPCR,L$3+2,FALSE),NA()),NA())</f>
        <v>1.1701178906906046E-3</v>
      </c>
      <c r="M84" s="79">
        <f ca="1">IFERROR(IF(OR($BE84=45,$BE84=45+Results!$AR$2),VLOOKUP($C84,Data_qPCR,M$3+2,FALSE),NA()),NA())</f>
        <v>1.1701178906906046E-3</v>
      </c>
      <c r="N84" s="79">
        <f ca="1">IFERROR(IF(OR($BE84=45,$BE84=45+Results!$AR$2),VLOOKUP($C84,Data_qPCR,N$3+2,FALSE),NA()),NA())</f>
        <v>1.1701178906906046E-3</v>
      </c>
      <c r="O84" s="79">
        <f ca="1">IFERROR(IF(OR($BE84=45,$BE84=45+Results!$AR$2),VLOOKUP($C84,Data_qPCR,O$3+2,FALSE),NA()),NA())</f>
        <v>1.1701178906906046E-3</v>
      </c>
      <c r="P84" s="79">
        <f ca="1">IFERROR(IF(OR($BE84=45,$BE84=45+Results!$AR$2),VLOOKUP($C84,Data_qPCR,P$3+2,FALSE),NA()),NA())</f>
        <v>1.1701178906906046E-3</v>
      </c>
      <c r="Q84" s="79">
        <f ca="1">IFERROR(IF(OR($BE84=45,$BE84=45+Results!$AR$2),VLOOKUP($C84,Data_qPCR,Q$3+2,FALSE),NA()),NA())</f>
        <v>1.1701178906906046E-3</v>
      </c>
      <c r="R84" s="79">
        <f ca="1">IFERROR(IF(OR($BE84=45,$BE84=45+Results!$AR$2),VLOOKUP($C84,Data_qPCR,R$3+2,FALSE),NA()),NA())</f>
        <v>1.1701178906906046E-3</v>
      </c>
      <c r="S84" s="79">
        <f ca="1">IFERROR(IF(OR($BE84=45,$BE84=45+Results!$AR$2),VLOOKUP($C84,Data_qPCR,S$3+2,FALSE),NA()),NA())</f>
        <v>1.1701178906906046E-3</v>
      </c>
      <c r="T84" s="79">
        <f ca="1">IFERROR(IF(OR($BE84=45,$BE84=45+Results!$AR$2),VLOOKUP($C84,Data_qPCR,T$3+2,FALSE),NA()),NA())</f>
        <v>1.1701178906906046E-3</v>
      </c>
      <c r="U84" s="79">
        <f ca="1">IFERROR(IF(OR($BE84=45,$BE84=45+Results!$AR$2),VLOOKUP($C84,Data_qPCR,U$3+2,FALSE),NA()),NA())</f>
        <v>1.1701178906906046E-3</v>
      </c>
      <c r="V84" s="79">
        <f ca="1">IFERROR(IF(OR($BE84=45,$BE84=45+Results!$AR$2),VLOOKUP($C84,Data_qPCR,V$3+2,FALSE),NA()),NA())</f>
        <v>1.1701178906906046E-3</v>
      </c>
      <c r="W84" s="79">
        <f ca="1">IFERROR(IF(OR($BE84=45,$BE84=45+Results!$AR$2),VLOOKUP($C84,Data_qPCR,W$3+2,FALSE),NA()),NA())</f>
        <v>1.1701178906906046E-3</v>
      </c>
      <c r="X84" s="79">
        <f ca="1">IFERROR(IF(OR($BE84=45,$BE84=45+Results!$AR$2),VLOOKUP($C84,Data_qPCR,X$3+2,FALSE),NA()),NA())</f>
        <v>1.1701178906906046E-3</v>
      </c>
      <c r="Y84" s="79">
        <f ca="1">IFERROR(IF(OR($BE84=45,$BE84=45+Results!$AR$2),VLOOKUP($C84,Data_qPCR,Y$3+2,FALSE),NA()),NA())</f>
        <v>1.1701178906906046E-3</v>
      </c>
      <c r="Z84" s="79">
        <f ca="1">IFERROR(IF(OR($BE84=45,$BE84=45+Results!$AR$2),VLOOKUP($C84,Data_qPCR,Z$3+2,FALSE),NA()),NA())</f>
        <v>1.1701178906906046E-3</v>
      </c>
      <c r="AA84" s="79">
        <f ca="1">IFERROR(IF(OR($BE84=45,$BE84=45+Results!$AR$2),VLOOKUP($C84,Data_qPCR,AA$3+2,FALSE),NA()),NA())</f>
        <v>1.1701178906906046E-3</v>
      </c>
      <c r="AB84" s="79">
        <f ca="1">IFERROR(IF(OR($BE84=45,$BE84=45+Results!$AR$2),VLOOKUP($C84,Data_qPCR,AB$3+2,FALSE),NA()),NA())</f>
        <v>6.8047380420862297E-3</v>
      </c>
      <c r="AC84" s="79">
        <f ca="1">IFERROR(IF(OR($BE84=45,$BE84=45+Results!$AR$2),VLOOKUP($C84,Data_qPCR,AC$3+2,FALSE),NA()),NA())</f>
        <v>1.7309620930391009E-2</v>
      </c>
      <c r="AD84" s="79">
        <f ca="1">IFERROR(IF(OR($BE84=45,$BE84=45+Results!$AR$2),VLOOKUP($C84,Data_qPCR,AD$3+2,FALSE),NA()),NA())</f>
        <v>3.6091826742487135E-2</v>
      </c>
      <c r="AE84" s="79">
        <f ca="1">IFERROR(IF(OR($BE84=45,$BE84=45+Results!$AR$2),VLOOKUP($C84,Data_qPCR,AE$3+2,FALSE),NA()),NA())</f>
        <v>6.9981967178240748E-2</v>
      </c>
      <c r="AF84" s="79">
        <f ca="1">IFERROR(IF(OR($BE84=45,$BE84=45+Results!$AR$2),VLOOKUP($C84,Data_qPCR,AF$3+2,FALSE),NA()),NA())</f>
        <v>0.12909105878754404</v>
      </c>
      <c r="AG84" s="79">
        <f ca="1">IFERROR(IF(OR($BE84=45,$BE84=45+Results!$AR$2),VLOOKUP($C84,Data_qPCR,AG$3+2,FALSE),NA()),NA())</f>
        <v>0.22394627219864902</v>
      </c>
      <c r="AH84" s="79">
        <f ca="1">IFERROR(IF(OR($BE84=45,$BE84=45+Results!$AR$2),VLOOKUP($C84,Data_qPCR,AH$3+2,FALSE),NA()),NA())</f>
        <v>0.35760003465976509</v>
      </c>
      <c r="AI84" s="79">
        <f ca="1">IFERROR(IF(OR($BE84=45,$BE84=45+Results!$AR$2),VLOOKUP($C84,Data_qPCR,AI$3+2,FALSE),NA()),NA())</f>
        <v>0.50996100663728305</v>
      </c>
      <c r="AJ84" s="79">
        <f ca="1">IFERROR(IF(OR($BE84=45,$BE84=45+Results!$AR$2),VLOOKUP($C84,Data_qPCR,AJ$3+2,FALSE),NA()),NA())</f>
        <v>0.65708905419818697</v>
      </c>
      <c r="AK84" s="79">
        <f ca="1">IFERROR(IF(OR($BE84=45,$BE84=45+Results!$AR$2),VLOOKUP($C84,Data_qPCR,AK$3+2,FALSE),NA()),NA())</f>
        <v>0.77514681953741027</v>
      </c>
      <c r="AL84" s="79">
        <f ca="1">IFERROR(IF(OR($BE84=45,$BE84=45+Results!$AR$2),VLOOKUP($C84,Data_qPCR,AL$3+2,FALSE),NA()),NA())</f>
        <v>0.8607066872292477</v>
      </c>
      <c r="AM84" s="79">
        <f ca="1">IFERROR(IF(OR($BE84=45,$BE84=45+Results!$AR$2),VLOOKUP($C84,Data_qPCR,AM$3+2,FALSE),NA()),NA())</f>
        <v>0.91576272720924146</v>
      </c>
      <c r="AN84" s="79">
        <f ca="1">IFERROR(IF(OR($BE84=45,$BE84=45+Results!$AR$2),VLOOKUP($C84,Data_qPCR,AN$3+2,FALSE),NA()),NA())</f>
        <v>0.94977739775715098</v>
      </c>
      <c r="AO84" s="79">
        <f ca="1">IFERROR(IF(OR($BE84=45,$BE84=45+Results!$AR$2),VLOOKUP($C84,Data_qPCR,AO$3+2,FALSE),NA()),NA())</f>
        <v>0.97051924234973508</v>
      </c>
      <c r="AP84" s="79">
        <f ca="1">IFERROR(IF(OR($BE84=45,$BE84=45+Results!$AR$2),VLOOKUP($C84,Data_qPCR,AP$3+2,FALSE),NA()),NA())</f>
        <v>0.9842679999022782</v>
      </c>
      <c r="AQ84" s="79">
        <f ca="1">IFERROR(IF(OR($BE84=45,$BE84=45+Results!$AR$2),VLOOKUP($C84,Data_qPCR,AQ$3+2,FALSE),NA()),NA())</f>
        <v>0.99270003805232077</v>
      </c>
      <c r="AR84" s="79">
        <f ca="1">IFERROR(IF(OR($BE84=45,$BE84=45+Results!$AR$2),VLOOKUP($C84,Data_qPCR,AR$3+2,FALSE),NA()),NA())</f>
        <v>0.99815935255390409</v>
      </c>
      <c r="AS84" s="79">
        <f ca="1">IFERROR(IF(OR($BE84=45,$BE84=45+Results!$AR$2),VLOOKUP($C84,Data_qPCR,AS$3+2,FALSE),NA()),NA())</f>
        <v>1</v>
      </c>
      <c r="AT84" s="79" t="e">
        <f ca="1">IFERROR(IF(OR($BE84=45,$BE84=45+Results!$AR$2),VLOOKUP($C84,Data_qPCR,AT$3+2,FALSE),NA()),NA())</f>
        <v>#N/A</v>
      </c>
      <c r="AU84" s="79" t="e">
        <f ca="1">IFERROR(IF(OR($BE84=45,$BE84=45+Results!$AR$2),VLOOKUP($C84,Data_qPCR,AU$3+2,FALSE),NA()),NA())</f>
        <v>#N/A</v>
      </c>
      <c r="AV84" s="79" t="e">
        <f ca="1">IFERROR(IF(OR($BE84=45,$BE84=45+Results!$AR$2),VLOOKUP($C84,Data_qPCR,AV$3+2,FALSE),NA()),NA())</f>
        <v>#N/A</v>
      </c>
      <c r="AW84" s="79" t="e">
        <f ca="1">IFERROR(IF(OR($BE84=45,$BE84=45+Results!$AR$2),VLOOKUP($C84,Data_qPCR,AW$3+2,FALSE),NA()),NA())</f>
        <v>#N/A</v>
      </c>
      <c r="AX84" s="79" t="e">
        <f ca="1">IFERROR(IF(OR($BE84=45,$BE84=45+Results!$AR$2),VLOOKUP($C84,Data_qPCR,AX$3+2,FALSE),NA()),NA())</f>
        <v>#N/A</v>
      </c>
      <c r="AY84" s="79" t="e">
        <f ca="1">IFERROR(IF(OR($BE84=45,$BE84=45+Results!$AR$2),VLOOKUP($C84,Data_qPCR,AY$3+2,FALSE),NA()),NA())</f>
        <v>#N/A</v>
      </c>
      <c r="AZ84" s="79" t="e">
        <f ca="1">IFERROR(IF(OR($BE84=45,$BE84=45+Results!$AR$2),VLOOKUP($C84,Data_qPCR,AZ$3+2,FALSE),NA()),NA())</f>
        <v>#N/A</v>
      </c>
      <c r="BA84" s="79" t="e">
        <f ca="1">IFERROR(IF(OR($BE84=45,$BE84=45+Results!$AR$2),VLOOKUP($C84,Data_qPCR,BA$3+2,FALSE),NA()),NA())</f>
        <v>#N/A</v>
      </c>
      <c r="BB84" s="79" t="e">
        <f ca="1">IFERROR(IF(OR($BE84=45,$BE84=45+Results!$AR$2),VLOOKUP($C84,Data_qPCR,BB$3+2,FALSE),NA()),NA())</f>
        <v>#N/A</v>
      </c>
      <c r="BC84" s="79" t="e">
        <f ca="1">IFERROR(IF(OR($BE84=45,$BE84=45+Results!$AR$2),VLOOKUP($C84,Data_qPCR,BC$3+2,FALSE),NA()),NA())</f>
        <v>#N/A</v>
      </c>
      <c r="BD84" s="79" t="str">
        <f t="shared" ca="1" si="12"/>
        <v/>
      </c>
      <c r="BE84">
        <f ca="1">IFERROR(IF(LEFT(C84,1)+0=Results!$C$4,INDEX(Results!$AM$8:$BJ$23,CODE(RIGHT(LEFT(C84,2),1))-64,RIGHT(C84,LEN(C84)-2)+0),IF(Results!$AL$7=2,2,45)),"")</f>
        <v>45</v>
      </c>
      <c r="BF84">
        <f t="shared" ca="1" si="11"/>
        <v>20802</v>
      </c>
      <c r="BG84" s="104">
        <f ca="1">IFERROR(IF(LEFT(C84,1)+0=Results!$C$4,INDEX(Results!$CK$8:$DH$23,CODE(RIGHT(LEFT(C84,2),1))-64,RIGHT(C84,LEN(C84)-2)+0),IF(Results!$AL$7=2,2,45)),"")</f>
        <v>45</v>
      </c>
    </row>
    <row r="85" spans="1:59" x14ac:dyDescent="0.25">
      <c r="A85">
        <f t="shared" ca="1" si="7"/>
        <v>82</v>
      </c>
      <c r="B85">
        <v>82</v>
      </c>
      <c r="C85" t="str">
        <f t="shared" ca="1" si="8"/>
        <v>2A3</v>
      </c>
      <c r="D85" t="str">
        <f t="shared" ca="1" si="9"/>
        <v>3G_aceA</v>
      </c>
      <c r="E85" s="268" t="str">
        <f t="shared" ca="1" si="10"/>
        <v>2A3-3G_aceA</v>
      </c>
      <c r="F85" s="79">
        <f ca="1">IFERROR(IF(OR($BE85=45,$BE85=45+Results!$AR$2),VLOOKUP($C85,Data_qPCR,F$3+2,FALSE),NA()),NA())</f>
        <v>2.8935097916498917E-4</v>
      </c>
      <c r="G85" s="79">
        <f ca="1">IFERROR(IF(OR($BE85=45,$BE85=45+Results!$AR$2),VLOOKUP($C85,Data_qPCR,G$3+2,FALSE),NA()),NA())</f>
        <v>2.8935097916498917E-4</v>
      </c>
      <c r="H85" s="79">
        <f ca="1">IFERROR(IF(OR($BE85=45,$BE85=45+Results!$AR$2),VLOOKUP($C85,Data_qPCR,H$3+2,FALSE),NA()),NA())</f>
        <v>2.8935097916498917E-4</v>
      </c>
      <c r="I85" s="79">
        <f ca="1">IFERROR(IF(OR($BE85=45,$BE85=45+Results!$AR$2),VLOOKUP($C85,Data_qPCR,I$3+2,FALSE),NA()),NA())</f>
        <v>2.8935097916498917E-4</v>
      </c>
      <c r="J85" s="79">
        <f ca="1">IFERROR(IF(OR($BE85=45,$BE85=45+Results!$AR$2),VLOOKUP($C85,Data_qPCR,J$3+2,FALSE),NA()),NA())</f>
        <v>2.8935097916498917E-4</v>
      </c>
      <c r="K85" s="79">
        <f ca="1">IFERROR(IF(OR($BE85=45,$BE85=45+Results!$AR$2),VLOOKUP($C85,Data_qPCR,K$3+2,FALSE),NA()),NA())</f>
        <v>2.8935097916498917E-4</v>
      </c>
      <c r="L85" s="79">
        <f ca="1">IFERROR(IF(OR($BE85=45,$BE85=45+Results!$AR$2),VLOOKUP($C85,Data_qPCR,L$3+2,FALSE),NA()),NA())</f>
        <v>2.8935097916498917E-4</v>
      </c>
      <c r="M85" s="79">
        <f ca="1">IFERROR(IF(OR($BE85=45,$BE85=45+Results!$AR$2),VLOOKUP($C85,Data_qPCR,M$3+2,FALSE),NA()),NA())</f>
        <v>2.8935097916498917E-4</v>
      </c>
      <c r="N85" s="79">
        <f ca="1">IFERROR(IF(OR($BE85=45,$BE85=45+Results!$AR$2),VLOOKUP($C85,Data_qPCR,N$3+2,FALSE),NA()),NA())</f>
        <v>2.8935097916498917E-4</v>
      </c>
      <c r="O85" s="79">
        <f ca="1">IFERROR(IF(OR($BE85=45,$BE85=45+Results!$AR$2),VLOOKUP($C85,Data_qPCR,O$3+2,FALSE),NA()),NA())</f>
        <v>2.8935097916498917E-4</v>
      </c>
      <c r="P85" s="79">
        <f ca="1">IFERROR(IF(OR($BE85=45,$BE85=45+Results!$AR$2),VLOOKUP($C85,Data_qPCR,P$3+2,FALSE),NA()),NA())</f>
        <v>2.8935097916498917E-4</v>
      </c>
      <c r="Q85" s="79">
        <f ca="1">IFERROR(IF(OR($BE85=45,$BE85=45+Results!$AR$2),VLOOKUP($C85,Data_qPCR,Q$3+2,FALSE),NA()),NA())</f>
        <v>2.8935097916498917E-4</v>
      </c>
      <c r="R85" s="79">
        <f ca="1">IFERROR(IF(OR($BE85=45,$BE85=45+Results!$AR$2),VLOOKUP($C85,Data_qPCR,R$3+2,FALSE),NA()),NA())</f>
        <v>2.8935097916498917E-4</v>
      </c>
      <c r="S85" s="79">
        <f ca="1">IFERROR(IF(OR($BE85=45,$BE85=45+Results!$AR$2),VLOOKUP($C85,Data_qPCR,S$3+2,FALSE),NA()),NA())</f>
        <v>2.8935097916498917E-4</v>
      </c>
      <c r="T85" s="79">
        <f ca="1">IFERROR(IF(OR($BE85=45,$BE85=45+Results!$AR$2),VLOOKUP($C85,Data_qPCR,T$3+2,FALSE),NA()),NA())</f>
        <v>2.8935097916498917E-4</v>
      </c>
      <c r="U85" s="79">
        <f ca="1">IFERROR(IF(OR($BE85=45,$BE85=45+Results!$AR$2),VLOOKUP($C85,Data_qPCR,U$3+2,FALSE),NA()),NA())</f>
        <v>2.8935097916498917E-4</v>
      </c>
      <c r="V85" s="79">
        <f ca="1">IFERROR(IF(OR($BE85=45,$BE85=45+Results!$AR$2),VLOOKUP($C85,Data_qPCR,V$3+2,FALSE),NA()),NA())</f>
        <v>2.8935097916498917E-4</v>
      </c>
      <c r="W85" s="79">
        <f ca="1">IFERROR(IF(OR($BE85=45,$BE85=45+Results!$AR$2),VLOOKUP($C85,Data_qPCR,W$3+2,FALSE),NA()),NA())</f>
        <v>2.8935097916498917E-4</v>
      </c>
      <c r="X85" s="79">
        <f ca="1">IFERROR(IF(OR($BE85=45,$BE85=45+Results!$AR$2),VLOOKUP($C85,Data_qPCR,X$3+2,FALSE),NA()),NA())</f>
        <v>2.8935097916498917E-4</v>
      </c>
      <c r="Y85" s="79">
        <f ca="1">IFERROR(IF(OR($BE85=45,$BE85=45+Results!$AR$2),VLOOKUP($C85,Data_qPCR,Y$3+2,FALSE),NA()),NA())</f>
        <v>2.8935097916498917E-4</v>
      </c>
      <c r="Z85" s="79">
        <f ca="1">IFERROR(IF(OR($BE85=45,$BE85=45+Results!$AR$2),VLOOKUP($C85,Data_qPCR,Z$3+2,FALSE),NA()),NA())</f>
        <v>2.8935097916498917E-4</v>
      </c>
      <c r="AA85" s="79">
        <f ca="1">IFERROR(IF(OR($BE85=45,$BE85=45+Results!$AR$2),VLOOKUP($C85,Data_qPCR,AA$3+2,FALSE),NA()),NA())</f>
        <v>2.8935097916498917E-4</v>
      </c>
      <c r="AB85" s="79">
        <f ca="1">IFERROR(IF(OR($BE85=45,$BE85=45+Results!$AR$2),VLOOKUP($C85,Data_qPCR,AB$3+2,FALSE),NA()),NA())</f>
        <v>2.8935097916498917E-4</v>
      </c>
      <c r="AC85" s="79">
        <f ca="1">IFERROR(IF(OR($BE85=45,$BE85=45+Results!$AR$2),VLOOKUP($C85,Data_qPCR,AC$3+2,FALSE),NA()),NA())</f>
        <v>3.2104483075404782E-3</v>
      </c>
      <c r="AD85" s="79">
        <f ca="1">IFERROR(IF(OR($BE85=45,$BE85=45+Results!$AR$2),VLOOKUP($C85,Data_qPCR,AD$3+2,FALSE),NA()),NA())</f>
        <v>9.4757800034468917E-3</v>
      </c>
      <c r="AE85" s="79">
        <f ca="1">IFERROR(IF(OR($BE85=45,$BE85=45+Results!$AR$2),VLOOKUP($C85,Data_qPCR,AE$3+2,FALSE),NA()),NA())</f>
        <v>2.1154966587427874E-2</v>
      </c>
      <c r="AF85" s="79">
        <f ca="1">IFERROR(IF(OR($BE85=45,$BE85=45+Results!$AR$2),VLOOKUP($C85,Data_qPCR,AF$3+2,FALSE),NA()),NA())</f>
        <v>4.2785942232128032E-2</v>
      </c>
      <c r="AG85" s="79">
        <f ca="1">IFERROR(IF(OR($BE85=45,$BE85=45+Results!$AR$2),VLOOKUP($C85,Data_qPCR,AG$3+2,FALSE),NA()),NA())</f>
        <v>8.1408320210490326E-2</v>
      </c>
      <c r="AH85" s="79">
        <f ca="1">IFERROR(IF(OR($BE85=45,$BE85=45+Results!$AR$2),VLOOKUP($C85,Data_qPCR,AH$3+2,FALSE),NA()),NA())</f>
        <v>0.14746899918464029</v>
      </c>
      <c r="AI85" s="79">
        <f ca="1">IFERROR(IF(OR($BE85=45,$BE85=45+Results!$AR$2),VLOOKUP($C85,Data_qPCR,AI$3+2,FALSE),NA()),NA())</f>
        <v>0.25030681691482581</v>
      </c>
      <c r="AJ85" s="79">
        <f ca="1">IFERROR(IF(OR($BE85=45,$BE85=45+Results!$AR$2),VLOOKUP($C85,Data_qPCR,AJ$3+2,FALSE),NA()),NA())</f>
        <v>0.39087967347245944</v>
      </c>
      <c r="AK85" s="79">
        <f ca="1">IFERROR(IF(OR($BE85=45,$BE85=45+Results!$AR$2),VLOOKUP($C85,Data_qPCR,AK$3+2,FALSE),NA()),NA())</f>
        <v>0.54883766417212798</v>
      </c>
      <c r="AL85" s="79">
        <f ca="1">IFERROR(IF(OR($BE85=45,$BE85=45+Results!$AR$2),VLOOKUP($C85,Data_qPCR,AL$3+2,FALSE),NA()),NA())</f>
        <v>0.6971932100905267</v>
      </c>
      <c r="AM85" s="79">
        <f ca="1">IFERROR(IF(OR($BE85=45,$BE85=45+Results!$AR$2),VLOOKUP($C85,Data_qPCR,AM$3+2,FALSE),NA()),NA())</f>
        <v>0.81215992703275719</v>
      </c>
      <c r="AN85" s="79">
        <f ca="1">IFERROR(IF(OR($BE85=45,$BE85=45+Results!$AR$2),VLOOKUP($C85,Data_qPCR,AN$3+2,FALSE),NA()),NA())</f>
        <v>0.89050244620415309</v>
      </c>
      <c r="AO85" s="79">
        <f ca="1">IFERROR(IF(OR($BE85=45,$BE85=45+Results!$AR$2),VLOOKUP($C85,Data_qPCR,AO$3+2,FALSE),NA()),NA())</f>
        <v>0.93797931671931034</v>
      </c>
      <c r="AP85" s="79">
        <f ca="1">IFERROR(IF(OR($BE85=45,$BE85=45+Results!$AR$2),VLOOKUP($C85,Data_qPCR,AP$3+2,FALSE),NA()),NA())</f>
        <v>0.96644287719786448</v>
      </c>
      <c r="AQ85" s="79">
        <f ca="1">IFERROR(IF(OR($BE85=45,$BE85=45+Results!$AR$2),VLOOKUP($C85,Data_qPCR,AQ$3+2,FALSE),NA()),NA())</f>
        <v>0.98377770661557729</v>
      </c>
      <c r="AR85" s="79">
        <f ca="1">IFERROR(IF(OR($BE85=45,$BE85=45+Results!$AR$2),VLOOKUP($C85,Data_qPCR,AR$3+2,FALSE),NA()),NA())</f>
        <v>0.99536582830925346</v>
      </c>
      <c r="AS85" s="79">
        <f ca="1">IFERROR(IF(OR($BE85=45,$BE85=45+Results!$AR$2),VLOOKUP($C85,Data_qPCR,AS$3+2,FALSE),NA()),NA())</f>
        <v>1</v>
      </c>
      <c r="AT85" s="79" t="e">
        <f ca="1">IFERROR(IF(OR($BE85=45,$BE85=45+Results!$AR$2),VLOOKUP($C85,Data_qPCR,AT$3+2,FALSE),NA()),NA())</f>
        <v>#N/A</v>
      </c>
      <c r="AU85" s="79" t="e">
        <f ca="1">IFERROR(IF(OR($BE85=45,$BE85=45+Results!$AR$2),VLOOKUP($C85,Data_qPCR,AU$3+2,FALSE),NA()),NA())</f>
        <v>#N/A</v>
      </c>
      <c r="AV85" s="79" t="e">
        <f ca="1">IFERROR(IF(OR($BE85=45,$BE85=45+Results!$AR$2),VLOOKUP($C85,Data_qPCR,AV$3+2,FALSE),NA()),NA())</f>
        <v>#N/A</v>
      </c>
      <c r="AW85" s="79" t="e">
        <f ca="1">IFERROR(IF(OR($BE85=45,$BE85=45+Results!$AR$2),VLOOKUP($C85,Data_qPCR,AW$3+2,FALSE),NA()),NA())</f>
        <v>#N/A</v>
      </c>
      <c r="AX85" s="79" t="e">
        <f ca="1">IFERROR(IF(OR($BE85=45,$BE85=45+Results!$AR$2),VLOOKUP($C85,Data_qPCR,AX$3+2,FALSE),NA()),NA())</f>
        <v>#N/A</v>
      </c>
      <c r="AY85" s="79" t="e">
        <f ca="1">IFERROR(IF(OR($BE85=45,$BE85=45+Results!$AR$2),VLOOKUP($C85,Data_qPCR,AY$3+2,FALSE),NA()),NA())</f>
        <v>#N/A</v>
      </c>
      <c r="AZ85" s="79" t="e">
        <f ca="1">IFERROR(IF(OR($BE85=45,$BE85=45+Results!$AR$2),VLOOKUP($C85,Data_qPCR,AZ$3+2,FALSE),NA()),NA())</f>
        <v>#N/A</v>
      </c>
      <c r="BA85" s="79" t="e">
        <f ca="1">IFERROR(IF(OR($BE85=45,$BE85=45+Results!$AR$2),VLOOKUP($C85,Data_qPCR,BA$3+2,FALSE),NA()),NA())</f>
        <v>#N/A</v>
      </c>
      <c r="BB85" s="79" t="e">
        <f ca="1">IFERROR(IF(OR($BE85=45,$BE85=45+Results!$AR$2),VLOOKUP($C85,Data_qPCR,BB$3+2,FALSE),NA()),NA())</f>
        <v>#N/A</v>
      </c>
      <c r="BC85" s="79" t="e">
        <f ca="1">IFERROR(IF(OR($BE85=45,$BE85=45+Results!$AR$2),VLOOKUP($C85,Data_qPCR,BC$3+2,FALSE),NA()),NA())</f>
        <v>#N/A</v>
      </c>
      <c r="BD85" s="79" t="str">
        <f t="shared" ca="1" si="12"/>
        <v/>
      </c>
      <c r="BE85">
        <f ca="1">IFERROR(IF(LEFT(C85,1)+0=Results!$C$4,INDEX(Results!$AM$8:$BJ$23,CODE(RIGHT(LEFT(C85,2),1))-64,RIGHT(C85,LEN(C85)-2)+0),IF(Results!$AL$7=2,2,45)),"")</f>
        <v>45</v>
      </c>
      <c r="BF85">
        <f t="shared" ca="1" si="11"/>
        <v>20103</v>
      </c>
      <c r="BG85" s="104">
        <f ca="1">IFERROR(IF(LEFT(C85,1)+0=Results!$C$4,INDEX(Results!$CK$8:$DH$23,CODE(RIGHT(LEFT(C85,2),1))-64,RIGHT(C85,LEN(C85)-2)+0),IF(Results!$AL$7=2,2,45)),"")</f>
        <v>45</v>
      </c>
    </row>
    <row r="86" spans="1:59" x14ac:dyDescent="0.25">
      <c r="A86">
        <f t="shared" ca="1" si="7"/>
        <v>83</v>
      </c>
      <c r="B86">
        <v>83</v>
      </c>
      <c r="C86" t="str">
        <f t="shared" ca="1" si="8"/>
        <v>2B3</v>
      </c>
      <c r="D86" t="str">
        <f t="shared" ca="1" si="9"/>
        <v>3G_aceA</v>
      </c>
      <c r="E86" s="268" t="str">
        <f t="shared" ca="1" si="10"/>
        <v>2B3-3G_aceA</v>
      </c>
      <c r="F86" s="79">
        <f ca="1">IFERROR(IF(OR($BE86=45,$BE86=45+Results!$AR$2),VLOOKUP($C86,Data_qPCR,F$3+2,FALSE),NA()),NA())</f>
        <v>6.4203322777877812E-5</v>
      </c>
      <c r="G86" s="79">
        <f ca="1">IFERROR(IF(OR($BE86=45,$BE86=45+Results!$AR$2),VLOOKUP($C86,Data_qPCR,G$3+2,FALSE),NA()),NA())</f>
        <v>6.4203322777877812E-5</v>
      </c>
      <c r="H86" s="79">
        <f ca="1">IFERROR(IF(OR($BE86=45,$BE86=45+Results!$AR$2),VLOOKUP($C86,Data_qPCR,H$3+2,FALSE),NA()),NA())</f>
        <v>6.4203322777877812E-5</v>
      </c>
      <c r="I86" s="79">
        <f ca="1">IFERROR(IF(OR($BE86=45,$BE86=45+Results!$AR$2),VLOOKUP($C86,Data_qPCR,I$3+2,FALSE),NA()),NA())</f>
        <v>6.4203322777877812E-5</v>
      </c>
      <c r="J86" s="79">
        <f ca="1">IFERROR(IF(OR($BE86=45,$BE86=45+Results!$AR$2),VLOOKUP($C86,Data_qPCR,J$3+2,FALSE),NA()),NA())</f>
        <v>6.4203322777877812E-5</v>
      </c>
      <c r="K86" s="79">
        <f ca="1">IFERROR(IF(OR($BE86=45,$BE86=45+Results!$AR$2),VLOOKUP($C86,Data_qPCR,K$3+2,FALSE),NA()),NA())</f>
        <v>6.4203322777877812E-5</v>
      </c>
      <c r="L86" s="79">
        <f ca="1">IFERROR(IF(OR($BE86=45,$BE86=45+Results!$AR$2),VLOOKUP($C86,Data_qPCR,L$3+2,FALSE),NA()),NA())</f>
        <v>6.4203322777877812E-5</v>
      </c>
      <c r="M86" s="79">
        <f ca="1">IFERROR(IF(OR($BE86=45,$BE86=45+Results!$AR$2),VLOOKUP($C86,Data_qPCR,M$3+2,FALSE),NA()),NA())</f>
        <v>6.4203322777877812E-5</v>
      </c>
      <c r="N86" s="79">
        <f ca="1">IFERROR(IF(OR($BE86=45,$BE86=45+Results!$AR$2),VLOOKUP($C86,Data_qPCR,N$3+2,FALSE),NA()),NA())</f>
        <v>6.4203322777877812E-5</v>
      </c>
      <c r="O86" s="79">
        <f ca="1">IFERROR(IF(OR($BE86=45,$BE86=45+Results!$AR$2),VLOOKUP($C86,Data_qPCR,O$3+2,FALSE),NA()),NA())</f>
        <v>6.4203322777877812E-5</v>
      </c>
      <c r="P86" s="79">
        <f ca="1">IFERROR(IF(OR($BE86=45,$BE86=45+Results!$AR$2),VLOOKUP($C86,Data_qPCR,P$3+2,FALSE),NA()),NA())</f>
        <v>6.4203322777877812E-5</v>
      </c>
      <c r="Q86" s="79">
        <f ca="1">IFERROR(IF(OR($BE86=45,$BE86=45+Results!$AR$2),VLOOKUP($C86,Data_qPCR,Q$3+2,FALSE),NA()),NA())</f>
        <v>6.4203322777877812E-5</v>
      </c>
      <c r="R86" s="79">
        <f ca="1">IFERROR(IF(OR($BE86=45,$BE86=45+Results!$AR$2),VLOOKUP($C86,Data_qPCR,R$3+2,FALSE),NA()),NA())</f>
        <v>6.4203322777877812E-5</v>
      </c>
      <c r="S86" s="79">
        <f ca="1">IFERROR(IF(OR($BE86=45,$BE86=45+Results!$AR$2),VLOOKUP($C86,Data_qPCR,S$3+2,FALSE),NA()),NA())</f>
        <v>6.4203322777877812E-5</v>
      </c>
      <c r="T86" s="79">
        <f ca="1">IFERROR(IF(OR($BE86=45,$BE86=45+Results!$AR$2),VLOOKUP($C86,Data_qPCR,T$3+2,FALSE),NA()),NA())</f>
        <v>6.4203322777877812E-5</v>
      </c>
      <c r="U86" s="79">
        <f ca="1">IFERROR(IF(OR($BE86=45,$BE86=45+Results!$AR$2),VLOOKUP($C86,Data_qPCR,U$3+2,FALSE),NA()),NA())</f>
        <v>6.4203322777877812E-5</v>
      </c>
      <c r="V86" s="79">
        <f ca="1">IFERROR(IF(OR($BE86=45,$BE86=45+Results!$AR$2),VLOOKUP($C86,Data_qPCR,V$3+2,FALSE),NA()),NA())</f>
        <v>6.4203322777877812E-5</v>
      </c>
      <c r="W86" s="79">
        <f ca="1">IFERROR(IF(OR($BE86=45,$BE86=45+Results!$AR$2),VLOOKUP($C86,Data_qPCR,W$3+2,FALSE),NA()),NA())</f>
        <v>6.4203322777877812E-5</v>
      </c>
      <c r="X86" s="79">
        <f ca="1">IFERROR(IF(OR($BE86=45,$BE86=45+Results!$AR$2),VLOOKUP($C86,Data_qPCR,X$3+2,FALSE),NA()),NA())</f>
        <v>6.4203322777877812E-5</v>
      </c>
      <c r="Y86" s="79">
        <f ca="1">IFERROR(IF(OR($BE86=45,$BE86=45+Results!$AR$2),VLOOKUP($C86,Data_qPCR,Y$3+2,FALSE),NA()),NA())</f>
        <v>6.4203322777877812E-5</v>
      </c>
      <c r="Z86" s="79">
        <f ca="1">IFERROR(IF(OR($BE86=45,$BE86=45+Results!$AR$2),VLOOKUP($C86,Data_qPCR,Z$3+2,FALSE),NA()),NA())</f>
        <v>6.4203322777877812E-5</v>
      </c>
      <c r="AA86" s="79">
        <f ca="1">IFERROR(IF(OR($BE86=45,$BE86=45+Results!$AR$2),VLOOKUP($C86,Data_qPCR,AA$3+2,FALSE),NA()),NA())</f>
        <v>6.4203322777877812E-5</v>
      </c>
      <c r="AB86" s="79">
        <f ca="1">IFERROR(IF(OR($BE86=45,$BE86=45+Results!$AR$2),VLOOKUP($C86,Data_qPCR,AB$3+2,FALSE),NA()),NA())</f>
        <v>1.076271289936298E-3</v>
      </c>
      <c r="AC86" s="79">
        <f ca="1">IFERROR(IF(OR($BE86=45,$BE86=45+Results!$AR$2),VLOOKUP($C86,Data_qPCR,AC$3+2,FALSE),NA()),NA())</f>
        <v>4.5607537513443468E-3</v>
      </c>
      <c r="AD86" s="79">
        <f ca="1">IFERROR(IF(OR($BE86=45,$BE86=45+Results!$AR$2),VLOOKUP($C86,Data_qPCR,AD$3+2,FALSE),NA()),NA())</f>
        <v>1.1332411106581021E-2</v>
      </c>
      <c r="AE86" s="79">
        <f ca="1">IFERROR(IF(OR($BE86=45,$BE86=45+Results!$AR$2),VLOOKUP($C86,Data_qPCR,AE$3+2,FALSE),NA()),NA())</f>
        <v>2.4347872765132367E-2</v>
      </c>
      <c r="AF86" s="79">
        <f ca="1">IFERROR(IF(OR($BE86=45,$BE86=45+Results!$AR$2),VLOOKUP($C86,Data_qPCR,AF$3+2,FALSE),NA()),NA())</f>
        <v>4.8544157430287421E-2</v>
      </c>
      <c r="AG86" s="79">
        <f ca="1">IFERROR(IF(OR($BE86=45,$BE86=45+Results!$AR$2),VLOOKUP($C86,Data_qPCR,AG$3+2,FALSE),NA()),NA())</f>
        <v>9.1210058226488699E-2</v>
      </c>
      <c r="AH86" s="79">
        <f ca="1">IFERROR(IF(OR($BE86=45,$BE86=45+Results!$AR$2),VLOOKUP($C86,Data_qPCR,AH$3+2,FALSE),NA()),NA())</f>
        <v>0.16242664521799147</v>
      </c>
      <c r="AI86" s="79">
        <f ca="1">IFERROR(IF(OR($BE86=45,$BE86=45+Results!$AR$2),VLOOKUP($C86,Data_qPCR,AI$3+2,FALSE),NA()),NA())</f>
        <v>0.27195898998013596</v>
      </c>
      <c r="AJ86" s="79">
        <f ca="1">IFERROR(IF(OR($BE86=45,$BE86=45+Results!$AR$2),VLOOKUP($C86,Data_qPCR,AJ$3+2,FALSE),NA()),NA())</f>
        <v>0.41609742464022004</v>
      </c>
      <c r="AK86" s="79">
        <f ca="1">IFERROR(IF(OR($BE86=45,$BE86=45+Results!$AR$2),VLOOKUP($C86,Data_qPCR,AK$3+2,FALSE),NA()),NA())</f>
        <v>0.57400380673576934</v>
      </c>
      <c r="AL86" s="79">
        <f ca="1">IFERROR(IF(OR($BE86=45,$BE86=45+Results!$AR$2),VLOOKUP($C86,Data_qPCR,AL$3+2,FALSE),NA()),NA())</f>
        <v>0.71667395826176028</v>
      </c>
      <c r="AM86" s="79">
        <f ca="1">IFERROR(IF(OR($BE86=45,$BE86=45+Results!$AR$2),VLOOKUP($C86,Data_qPCR,AM$3+2,FALSE),NA()),NA())</f>
        <v>0.82573542600805827</v>
      </c>
      <c r="AN86" s="79">
        <f ca="1">IFERROR(IF(OR($BE86=45,$BE86=45+Results!$AR$2),VLOOKUP($C86,Data_qPCR,AN$3+2,FALSE),NA()),NA())</f>
        <v>0.89770401620322626</v>
      </c>
      <c r="AO86" s="79">
        <f ca="1">IFERROR(IF(OR($BE86=45,$BE86=45+Results!$AR$2),VLOOKUP($C86,Data_qPCR,AO$3+2,FALSE),NA()),NA())</f>
        <v>0.94065866069671267</v>
      </c>
      <c r="AP86" s="79">
        <f ca="1">IFERROR(IF(OR($BE86=45,$BE86=45+Results!$AR$2),VLOOKUP($C86,Data_qPCR,AP$3+2,FALSE),NA()),NA())</f>
        <v>0.9657262269876199</v>
      </c>
      <c r="AQ86" s="79">
        <f ca="1">IFERROR(IF(OR($BE86=45,$BE86=45+Results!$AR$2),VLOOKUP($C86,Data_qPCR,AQ$3+2,FALSE),NA()),NA())</f>
        <v>0.98233720724656404</v>
      </c>
      <c r="AR86" s="79">
        <f ca="1">IFERROR(IF(OR($BE86=45,$BE86=45+Results!$AR$2),VLOOKUP($C86,Data_qPCR,AR$3+2,FALSE),NA()),NA())</f>
        <v>0.99454439921362103</v>
      </c>
      <c r="AS86" s="79">
        <f ca="1">IFERROR(IF(OR($BE86=45,$BE86=45+Results!$AR$2),VLOOKUP($C86,Data_qPCR,AS$3+2,FALSE),NA()),NA())</f>
        <v>1</v>
      </c>
      <c r="AT86" s="79" t="e">
        <f ca="1">IFERROR(IF(OR($BE86=45,$BE86=45+Results!$AR$2),VLOOKUP($C86,Data_qPCR,AT$3+2,FALSE),NA()),NA())</f>
        <v>#N/A</v>
      </c>
      <c r="AU86" s="79" t="e">
        <f ca="1">IFERROR(IF(OR($BE86=45,$BE86=45+Results!$AR$2),VLOOKUP($C86,Data_qPCR,AU$3+2,FALSE),NA()),NA())</f>
        <v>#N/A</v>
      </c>
      <c r="AV86" s="79" t="e">
        <f ca="1">IFERROR(IF(OR($BE86=45,$BE86=45+Results!$AR$2),VLOOKUP($C86,Data_qPCR,AV$3+2,FALSE),NA()),NA())</f>
        <v>#N/A</v>
      </c>
      <c r="AW86" s="79" t="e">
        <f ca="1">IFERROR(IF(OR($BE86=45,$BE86=45+Results!$AR$2),VLOOKUP($C86,Data_qPCR,AW$3+2,FALSE),NA()),NA())</f>
        <v>#N/A</v>
      </c>
      <c r="AX86" s="79" t="e">
        <f ca="1">IFERROR(IF(OR($BE86=45,$BE86=45+Results!$AR$2),VLOOKUP($C86,Data_qPCR,AX$3+2,FALSE),NA()),NA())</f>
        <v>#N/A</v>
      </c>
      <c r="AY86" s="79" t="e">
        <f ca="1">IFERROR(IF(OR($BE86=45,$BE86=45+Results!$AR$2),VLOOKUP($C86,Data_qPCR,AY$3+2,FALSE),NA()),NA())</f>
        <v>#N/A</v>
      </c>
      <c r="AZ86" s="79" t="e">
        <f ca="1">IFERROR(IF(OR($BE86=45,$BE86=45+Results!$AR$2),VLOOKUP($C86,Data_qPCR,AZ$3+2,FALSE),NA()),NA())</f>
        <v>#N/A</v>
      </c>
      <c r="BA86" s="79" t="e">
        <f ca="1">IFERROR(IF(OR($BE86=45,$BE86=45+Results!$AR$2),VLOOKUP($C86,Data_qPCR,BA$3+2,FALSE),NA()),NA())</f>
        <v>#N/A</v>
      </c>
      <c r="BB86" s="79" t="e">
        <f ca="1">IFERROR(IF(OR($BE86=45,$BE86=45+Results!$AR$2),VLOOKUP($C86,Data_qPCR,BB$3+2,FALSE),NA()),NA())</f>
        <v>#N/A</v>
      </c>
      <c r="BC86" s="79" t="e">
        <f ca="1">IFERROR(IF(OR($BE86=45,$BE86=45+Results!$AR$2),VLOOKUP($C86,Data_qPCR,BC$3+2,FALSE),NA()),NA())</f>
        <v>#N/A</v>
      </c>
      <c r="BD86" s="79" t="str">
        <f t="shared" ca="1" si="12"/>
        <v/>
      </c>
      <c r="BE86">
        <f ca="1">IFERROR(IF(LEFT(C86,1)+0=Results!$C$4,INDEX(Results!$AM$8:$BJ$23,CODE(RIGHT(LEFT(C86,2),1))-64,RIGHT(C86,LEN(C86)-2)+0),IF(Results!$AL$7=2,2,45)),"")</f>
        <v>45</v>
      </c>
      <c r="BF86">
        <f t="shared" ca="1" si="11"/>
        <v>20203</v>
      </c>
      <c r="BG86" s="104">
        <f ca="1">IFERROR(IF(LEFT(C86,1)+0=Results!$C$4,INDEX(Results!$CK$8:$DH$23,CODE(RIGHT(LEFT(C86,2),1))-64,RIGHT(C86,LEN(C86)-2)+0),IF(Results!$AL$7=2,2,45)),"")</f>
        <v>45</v>
      </c>
    </row>
    <row r="87" spans="1:59" x14ac:dyDescent="0.25">
      <c r="A87">
        <f t="shared" ca="1" si="7"/>
        <v>84</v>
      </c>
      <c r="B87">
        <v>84</v>
      </c>
      <c r="C87" t="str">
        <f t="shared" ca="1" si="8"/>
        <v>2C3</v>
      </c>
      <c r="D87" t="str">
        <f t="shared" ca="1" si="9"/>
        <v>3G_pspA</v>
      </c>
      <c r="E87" t="str">
        <f ca="1">IF(C87="","",C87&amp;"-"&amp;D87)</f>
        <v>2C3-3G_pspA</v>
      </c>
      <c r="F87" s="79">
        <f ca="1">IFERROR(IF(OR($BE87=45,$BE87=45+Results!$AR$2),VLOOKUP($C87,Data_qPCR,F$3+2,FALSE),NA()),NA())</f>
        <v>7.1839023201763191E-6</v>
      </c>
      <c r="G87" s="79">
        <f ca="1">IFERROR(IF(OR($BE87=45,$BE87=45+Results!$AR$2),VLOOKUP($C87,Data_qPCR,G$3+2,FALSE),NA()),NA())</f>
        <v>7.1839023201763191E-6</v>
      </c>
      <c r="H87" s="79">
        <f ca="1">IFERROR(IF(OR($BE87=45,$BE87=45+Results!$AR$2),VLOOKUP($C87,Data_qPCR,H$3+2,FALSE),NA()),NA())</f>
        <v>7.1839023201763191E-6</v>
      </c>
      <c r="I87" s="79">
        <f ca="1">IFERROR(IF(OR($BE87=45,$BE87=45+Results!$AR$2),VLOOKUP($C87,Data_qPCR,I$3+2,FALSE),NA()),NA())</f>
        <v>7.1839023201763191E-6</v>
      </c>
      <c r="J87" s="79">
        <f ca="1">IFERROR(IF(OR($BE87=45,$BE87=45+Results!$AR$2),VLOOKUP($C87,Data_qPCR,J$3+2,FALSE),NA()),NA())</f>
        <v>7.1839023201763191E-6</v>
      </c>
      <c r="K87" s="79">
        <f ca="1">IFERROR(IF(OR($BE87=45,$BE87=45+Results!$AR$2),VLOOKUP($C87,Data_qPCR,K$3+2,FALSE),NA()),NA())</f>
        <v>7.1839023201763191E-6</v>
      </c>
      <c r="L87" s="79">
        <f ca="1">IFERROR(IF(OR($BE87=45,$BE87=45+Results!$AR$2),VLOOKUP($C87,Data_qPCR,L$3+2,FALSE),NA()),NA())</f>
        <v>7.1839023201763191E-6</v>
      </c>
      <c r="M87" s="79">
        <f ca="1">IFERROR(IF(OR($BE87=45,$BE87=45+Results!$AR$2),VLOOKUP($C87,Data_qPCR,M$3+2,FALSE),NA()),NA())</f>
        <v>7.1839023201763191E-6</v>
      </c>
      <c r="N87" s="79">
        <f ca="1">IFERROR(IF(OR($BE87=45,$BE87=45+Results!$AR$2),VLOOKUP($C87,Data_qPCR,N$3+2,FALSE),NA()),NA())</f>
        <v>7.1839023201763191E-6</v>
      </c>
      <c r="O87" s="79">
        <f ca="1">IFERROR(IF(OR($BE87=45,$BE87=45+Results!$AR$2),VLOOKUP($C87,Data_qPCR,O$3+2,FALSE),NA()),NA())</f>
        <v>7.1839023201763191E-6</v>
      </c>
      <c r="P87" s="79">
        <f ca="1">IFERROR(IF(OR($BE87=45,$BE87=45+Results!$AR$2),VLOOKUP($C87,Data_qPCR,P$3+2,FALSE),NA()),NA())</f>
        <v>7.1839023201763191E-6</v>
      </c>
      <c r="Q87" s="79">
        <f ca="1">IFERROR(IF(OR($BE87=45,$BE87=45+Results!$AR$2),VLOOKUP($C87,Data_qPCR,Q$3+2,FALSE),NA()),NA())</f>
        <v>7.1839023201763191E-6</v>
      </c>
      <c r="R87" s="79">
        <f ca="1">IFERROR(IF(OR($BE87=45,$BE87=45+Results!$AR$2),VLOOKUP($C87,Data_qPCR,R$3+2,FALSE),NA()),NA())</f>
        <v>7.1839023201763191E-6</v>
      </c>
      <c r="S87" s="79">
        <f ca="1">IFERROR(IF(OR($BE87=45,$BE87=45+Results!$AR$2),VLOOKUP($C87,Data_qPCR,S$3+2,FALSE),NA()),NA())</f>
        <v>7.1839023201763191E-6</v>
      </c>
      <c r="T87" s="79">
        <f ca="1">IFERROR(IF(OR($BE87=45,$BE87=45+Results!$AR$2),VLOOKUP($C87,Data_qPCR,T$3+2,FALSE),NA()),NA())</f>
        <v>7.1839023201763191E-6</v>
      </c>
      <c r="U87" s="79">
        <f ca="1">IFERROR(IF(OR($BE87=45,$BE87=45+Results!$AR$2),VLOOKUP($C87,Data_qPCR,U$3+2,FALSE),NA()),NA())</f>
        <v>7.1839023201763191E-6</v>
      </c>
      <c r="V87" s="79">
        <f ca="1">IFERROR(IF(OR($BE87=45,$BE87=45+Results!$AR$2),VLOOKUP($C87,Data_qPCR,V$3+2,FALSE),NA()),NA())</f>
        <v>7.1839023201763191E-6</v>
      </c>
      <c r="W87" s="79">
        <f ca="1">IFERROR(IF(OR($BE87=45,$BE87=45+Results!$AR$2),VLOOKUP($C87,Data_qPCR,W$3+2,FALSE),NA()),NA())</f>
        <v>7.1839023201763191E-6</v>
      </c>
      <c r="X87" s="79">
        <f ca="1">IFERROR(IF(OR($BE87=45,$BE87=45+Results!$AR$2),VLOOKUP($C87,Data_qPCR,X$3+2,FALSE),NA()),NA())</f>
        <v>7.1839023201763191E-6</v>
      </c>
      <c r="Y87" s="79">
        <f ca="1">IFERROR(IF(OR($BE87=45,$BE87=45+Results!$AR$2),VLOOKUP($C87,Data_qPCR,Y$3+2,FALSE),NA()),NA())</f>
        <v>7.1839023201763191E-6</v>
      </c>
      <c r="Z87" s="79">
        <f ca="1">IFERROR(IF(OR($BE87=45,$BE87=45+Results!$AR$2),VLOOKUP($C87,Data_qPCR,Z$3+2,FALSE),NA()),NA())</f>
        <v>7.1839023201763191E-6</v>
      </c>
      <c r="AA87" s="79">
        <f ca="1">IFERROR(IF(OR($BE87=45,$BE87=45+Results!$AR$2),VLOOKUP($C87,Data_qPCR,AA$3+2,FALSE),NA()),NA())</f>
        <v>7.1839023201763191E-6</v>
      </c>
      <c r="AB87" s="79">
        <f ca="1">IFERROR(IF(OR($BE87=45,$BE87=45+Results!$AR$2),VLOOKUP($C87,Data_qPCR,AB$3+2,FALSE),NA()),NA())</f>
        <v>1.1916119876061363E-4</v>
      </c>
      <c r="AC87" s="79">
        <f ca="1">IFERROR(IF(OR($BE87=45,$BE87=45+Results!$AR$2),VLOOKUP($C87,Data_qPCR,AC$3+2,FALSE),NA()),NA())</f>
        <v>2.7155519398027435E-3</v>
      </c>
      <c r="AD87" s="79">
        <f ca="1">IFERROR(IF(OR($BE87=45,$BE87=45+Results!$AR$2),VLOOKUP($C87,Data_qPCR,AD$3+2,FALSE),NA()),NA())</f>
        <v>7.4507136558249051E-3</v>
      </c>
      <c r="AE87" s="79">
        <f ca="1">IFERROR(IF(OR($BE87=45,$BE87=45+Results!$AR$2),VLOOKUP($C87,Data_qPCR,AE$3+2,FALSE),NA()),NA())</f>
        <v>1.789654227882842E-2</v>
      </c>
      <c r="AF87" s="79">
        <f ca="1">IFERROR(IF(OR($BE87=45,$BE87=45+Results!$AR$2),VLOOKUP($C87,Data_qPCR,AF$3+2,FALSE),NA()),NA())</f>
        <v>3.7580591152324427E-2</v>
      </c>
      <c r="AG87" s="79">
        <f ca="1">IFERROR(IF(OR($BE87=45,$BE87=45+Results!$AR$2),VLOOKUP($C87,Data_qPCR,AG$3+2,FALSE),NA()),NA())</f>
        <v>7.492771437756747E-2</v>
      </c>
      <c r="AH87" s="79">
        <f ca="1">IFERROR(IF(OR($BE87=45,$BE87=45+Results!$AR$2),VLOOKUP($C87,Data_qPCR,AH$3+2,FALSE),NA()),NA())</f>
        <v>0.14077828908804063</v>
      </c>
      <c r="AI87" s="79">
        <f ca="1">IFERROR(IF(OR($BE87=45,$BE87=45+Results!$AR$2),VLOOKUP($C87,Data_qPCR,AI$3+2,FALSE),NA()),NA())</f>
        <v>0.24771501177749283</v>
      </c>
      <c r="AJ87" s="79">
        <f ca="1">IFERROR(IF(OR($BE87=45,$BE87=45+Results!$AR$2),VLOOKUP($C87,Data_qPCR,AJ$3+2,FALSE),NA()),NA())</f>
        <v>0.39360856031712621</v>
      </c>
      <c r="AK87" s="79">
        <f ca="1">IFERROR(IF(OR($BE87=45,$BE87=45+Results!$AR$2),VLOOKUP($C87,Data_qPCR,AK$3+2,FALSE),NA()),NA())</f>
        <v>0.55615918917669671</v>
      </c>
      <c r="AL87" s="79">
        <f ca="1">IFERROR(IF(OR($BE87=45,$BE87=45+Results!$AR$2),VLOOKUP($C87,Data_qPCR,AL$3+2,FALSE),NA()),NA())</f>
        <v>0.70552945497428565</v>
      </c>
      <c r="AM87" s="79">
        <f ca="1">IFERROR(IF(OR($BE87=45,$BE87=45+Results!$AR$2),VLOOKUP($C87,Data_qPCR,AM$3+2,FALSE),NA()),NA())</f>
        <v>0.81860385571778771</v>
      </c>
      <c r="AN87" s="79">
        <f ca="1">IFERROR(IF(OR($BE87=45,$BE87=45+Results!$AR$2),VLOOKUP($C87,Data_qPCR,AN$3+2,FALSE),NA()),NA())</f>
        <v>0.89457316163729417</v>
      </c>
      <c r="AO87" s="79">
        <f ca="1">IFERROR(IF(OR($BE87=45,$BE87=45+Results!$AR$2),VLOOKUP($C87,Data_qPCR,AO$3+2,FALSE),NA()),NA())</f>
        <v>0.93903527093667472</v>
      </c>
      <c r="AP87" s="79">
        <f ca="1">IFERROR(IF(OR($BE87=45,$BE87=45+Results!$AR$2),VLOOKUP($C87,Data_qPCR,AP$3+2,FALSE),NA()),NA())</f>
        <v>0.96578023553716941</v>
      </c>
      <c r="AQ87" s="79">
        <f ca="1">IFERROR(IF(OR($BE87=45,$BE87=45+Results!$AR$2),VLOOKUP($C87,Data_qPCR,AQ$3+2,FALSE),NA()),NA())</f>
        <v>0.98216217616392454</v>
      </c>
      <c r="AR87" s="79">
        <f ca="1">IFERROR(IF(OR($BE87=45,$BE87=45+Results!$AR$2),VLOOKUP($C87,Data_qPCR,AR$3+2,FALSE),NA()),NA())</f>
        <v>0.99466556943094242</v>
      </c>
      <c r="AS87" s="79">
        <f ca="1">IFERROR(IF(OR($BE87=45,$BE87=45+Results!$AR$2),VLOOKUP($C87,Data_qPCR,AS$3+2,FALSE),NA()),NA())</f>
        <v>1</v>
      </c>
      <c r="AT87" s="79" t="e">
        <f ca="1">IFERROR(IF(OR($BE87=45,$BE87=45+Results!$AR$2),VLOOKUP($C87,Data_qPCR,AT$3+2,FALSE),NA()),NA())</f>
        <v>#N/A</v>
      </c>
      <c r="AU87" s="79" t="e">
        <f ca="1">IFERROR(IF(OR($BE87=45,$BE87=45+Results!$AR$2),VLOOKUP($C87,Data_qPCR,AU$3+2,FALSE),NA()),NA())</f>
        <v>#N/A</v>
      </c>
      <c r="AV87" s="79" t="e">
        <f ca="1">IFERROR(IF(OR($BE87=45,$BE87=45+Results!$AR$2),VLOOKUP($C87,Data_qPCR,AV$3+2,FALSE),NA()),NA())</f>
        <v>#N/A</v>
      </c>
      <c r="AW87" s="79" t="e">
        <f ca="1">IFERROR(IF(OR($BE87=45,$BE87=45+Results!$AR$2),VLOOKUP($C87,Data_qPCR,AW$3+2,FALSE),NA()),NA())</f>
        <v>#N/A</v>
      </c>
      <c r="AX87" s="79" t="e">
        <f ca="1">IFERROR(IF(OR($BE87=45,$BE87=45+Results!$AR$2),VLOOKUP($C87,Data_qPCR,AX$3+2,FALSE),NA()),NA())</f>
        <v>#N/A</v>
      </c>
      <c r="AY87" s="79" t="e">
        <f ca="1">IFERROR(IF(OR($BE87=45,$BE87=45+Results!$AR$2),VLOOKUP($C87,Data_qPCR,AY$3+2,FALSE),NA()),NA())</f>
        <v>#N/A</v>
      </c>
      <c r="AZ87" s="79" t="e">
        <f ca="1">IFERROR(IF(OR($BE87=45,$BE87=45+Results!$AR$2),VLOOKUP($C87,Data_qPCR,AZ$3+2,FALSE),NA()),NA())</f>
        <v>#N/A</v>
      </c>
      <c r="BA87" s="79" t="e">
        <f ca="1">IFERROR(IF(OR($BE87=45,$BE87=45+Results!$AR$2),VLOOKUP($C87,Data_qPCR,BA$3+2,FALSE),NA()),NA())</f>
        <v>#N/A</v>
      </c>
      <c r="BB87" s="79" t="e">
        <f ca="1">IFERROR(IF(OR($BE87=45,$BE87=45+Results!$AR$2),VLOOKUP($C87,Data_qPCR,BB$3+2,FALSE),NA()),NA())</f>
        <v>#N/A</v>
      </c>
      <c r="BC87" s="79" t="e">
        <f ca="1">IFERROR(IF(OR($BE87=45,$BE87=45+Results!$AR$2),VLOOKUP($C87,Data_qPCR,BC$3+2,FALSE),NA()),NA())</f>
        <v>#N/A</v>
      </c>
      <c r="BD87" s="79" t="str">
        <f t="shared" ca="1" si="12"/>
        <v/>
      </c>
      <c r="BE87">
        <f ca="1">IFERROR(IF(LEFT(C87,1)+0=Results!$C$4,INDEX(Results!$AM$8:$BJ$23,CODE(RIGHT(LEFT(C87,2),1))-64,RIGHT(C87,LEN(C87)-2)+0),IF(Results!$AL$7=2,2,45)),"")</f>
        <v>45</v>
      </c>
      <c r="BF87">
        <f t="shared" ca="1" si="11"/>
        <v>20303</v>
      </c>
      <c r="BG87" s="104">
        <f ca="1">IFERROR(IF(LEFT(C87,1)+0=Results!$C$4,INDEX(Results!$CK$8:$DH$23,CODE(RIGHT(LEFT(C87,2),1))-64,RIGHT(C87,LEN(C87)-2)+0),IF(Results!$AL$7=2,2,45)),"")</f>
        <v>45</v>
      </c>
    </row>
    <row r="88" spans="1:59" x14ac:dyDescent="0.25">
      <c r="A88">
        <f t="shared" ca="1" si="7"/>
        <v>85</v>
      </c>
      <c r="B88">
        <v>85</v>
      </c>
      <c r="C88" t="str">
        <f t="shared" ca="1" si="8"/>
        <v>2D3</v>
      </c>
      <c r="D88" t="str">
        <f t="shared" ca="1" si="9"/>
        <v>3G_pspA</v>
      </c>
      <c r="E88" s="268" t="str">
        <f t="shared" ref="E88:E151" ca="1" si="13">IF(C88="","",C88&amp;"-"&amp;D88)</f>
        <v>2D3-3G_pspA</v>
      </c>
      <c r="F88" s="79">
        <f ca="1">IFERROR(IF(OR($BE88=45,$BE88=45+Results!$AR$2),VLOOKUP($C88,Data_qPCR,F$3+2,FALSE),NA()),NA())</f>
        <v>5.6997453972955272E-4</v>
      </c>
      <c r="G88" s="79">
        <f ca="1">IFERROR(IF(OR($BE88=45,$BE88=45+Results!$AR$2),VLOOKUP($C88,Data_qPCR,G$3+2,FALSE),NA()),NA())</f>
        <v>5.6997453972955272E-4</v>
      </c>
      <c r="H88" s="79">
        <f ca="1">IFERROR(IF(OR($BE88=45,$BE88=45+Results!$AR$2),VLOOKUP($C88,Data_qPCR,H$3+2,FALSE),NA()),NA())</f>
        <v>5.6997453972955272E-4</v>
      </c>
      <c r="I88" s="79">
        <f ca="1">IFERROR(IF(OR($BE88=45,$BE88=45+Results!$AR$2),VLOOKUP($C88,Data_qPCR,I$3+2,FALSE),NA()),NA())</f>
        <v>5.6997453972955272E-4</v>
      </c>
      <c r="J88" s="79">
        <f ca="1">IFERROR(IF(OR($BE88=45,$BE88=45+Results!$AR$2),VLOOKUP($C88,Data_qPCR,J$3+2,FALSE),NA()),NA())</f>
        <v>5.6997453972955272E-4</v>
      </c>
      <c r="K88" s="79">
        <f ca="1">IFERROR(IF(OR($BE88=45,$BE88=45+Results!$AR$2),VLOOKUP($C88,Data_qPCR,K$3+2,FALSE),NA()),NA())</f>
        <v>5.6997453972955272E-4</v>
      </c>
      <c r="L88" s="79">
        <f ca="1">IFERROR(IF(OR($BE88=45,$BE88=45+Results!$AR$2),VLOOKUP($C88,Data_qPCR,L$3+2,FALSE),NA()),NA())</f>
        <v>5.6997453972955272E-4</v>
      </c>
      <c r="M88" s="79">
        <f ca="1">IFERROR(IF(OR($BE88=45,$BE88=45+Results!$AR$2),VLOOKUP($C88,Data_qPCR,M$3+2,FALSE),NA()),NA())</f>
        <v>5.6997453972955272E-4</v>
      </c>
      <c r="N88" s="79">
        <f ca="1">IFERROR(IF(OR($BE88=45,$BE88=45+Results!$AR$2),VLOOKUP($C88,Data_qPCR,N$3+2,FALSE),NA()),NA())</f>
        <v>5.6997453972955272E-4</v>
      </c>
      <c r="O88" s="79">
        <f ca="1">IFERROR(IF(OR($BE88=45,$BE88=45+Results!$AR$2),VLOOKUP($C88,Data_qPCR,O$3+2,FALSE),NA()),NA())</f>
        <v>5.6997453972955272E-4</v>
      </c>
      <c r="P88" s="79">
        <f ca="1">IFERROR(IF(OR($BE88=45,$BE88=45+Results!$AR$2),VLOOKUP($C88,Data_qPCR,P$3+2,FALSE),NA()),NA())</f>
        <v>5.6997453972955272E-4</v>
      </c>
      <c r="Q88" s="79">
        <f ca="1">IFERROR(IF(OR($BE88=45,$BE88=45+Results!$AR$2),VLOOKUP($C88,Data_qPCR,Q$3+2,FALSE),NA()),NA())</f>
        <v>5.6997453972955272E-4</v>
      </c>
      <c r="R88" s="79">
        <f ca="1">IFERROR(IF(OR($BE88=45,$BE88=45+Results!$AR$2),VLOOKUP($C88,Data_qPCR,R$3+2,FALSE),NA()),NA())</f>
        <v>5.6997453972955272E-4</v>
      </c>
      <c r="S88" s="79">
        <f ca="1">IFERROR(IF(OR($BE88=45,$BE88=45+Results!$AR$2),VLOOKUP($C88,Data_qPCR,S$3+2,FALSE),NA()),NA())</f>
        <v>5.6997453972955272E-4</v>
      </c>
      <c r="T88" s="79">
        <f ca="1">IFERROR(IF(OR($BE88=45,$BE88=45+Results!$AR$2),VLOOKUP($C88,Data_qPCR,T$3+2,FALSE),NA()),NA())</f>
        <v>5.6997453972955272E-4</v>
      </c>
      <c r="U88" s="79">
        <f ca="1">IFERROR(IF(OR($BE88=45,$BE88=45+Results!$AR$2),VLOOKUP($C88,Data_qPCR,U$3+2,FALSE),NA()),NA())</f>
        <v>5.6997453972955272E-4</v>
      </c>
      <c r="V88" s="79">
        <f ca="1">IFERROR(IF(OR($BE88=45,$BE88=45+Results!$AR$2),VLOOKUP($C88,Data_qPCR,V$3+2,FALSE),NA()),NA())</f>
        <v>5.6997453972955272E-4</v>
      </c>
      <c r="W88" s="79">
        <f ca="1">IFERROR(IF(OR($BE88=45,$BE88=45+Results!$AR$2),VLOOKUP($C88,Data_qPCR,W$3+2,FALSE),NA()),NA())</f>
        <v>5.6997453972955272E-4</v>
      </c>
      <c r="X88" s="79">
        <f ca="1">IFERROR(IF(OR($BE88=45,$BE88=45+Results!$AR$2),VLOOKUP($C88,Data_qPCR,X$3+2,FALSE),NA()),NA())</f>
        <v>5.6997453972955272E-4</v>
      </c>
      <c r="Y88" s="79">
        <f ca="1">IFERROR(IF(OR($BE88=45,$BE88=45+Results!$AR$2),VLOOKUP($C88,Data_qPCR,Y$3+2,FALSE),NA()),NA())</f>
        <v>5.6997453972955272E-4</v>
      </c>
      <c r="Z88" s="79">
        <f ca="1">IFERROR(IF(OR($BE88=45,$BE88=45+Results!$AR$2),VLOOKUP($C88,Data_qPCR,Z$3+2,FALSE),NA()),NA())</f>
        <v>5.6997453972955272E-4</v>
      </c>
      <c r="AA88" s="79">
        <f ca="1">IFERROR(IF(OR($BE88=45,$BE88=45+Results!$AR$2),VLOOKUP($C88,Data_qPCR,AA$3+2,FALSE),NA()),NA())</f>
        <v>5.6997453972955272E-4</v>
      </c>
      <c r="AB88" s="79">
        <f ca="1">IFERROR(IF(OR($BE88=45,$BE88=45+Results!$AR$2),VLOOKUP($C88,Data_qPCR,AB$3+2,FALSE),NA()),NA())</f>
        <v>5.6997453972955272E-4</v>
      </c>
      <c r="AC88" s="79">
        <f ca="1">IFERROR(IF(OR($BE88=45,$BE88=45+Results!$AR$2),VLOOKUP($C88,Data_qPCR,AC$3+2,FALSE),NA()),NA())</f>
        <v>1.6022240467398173E-3</v>
      </c>
      <c r="AD88" s="79">
        <f ca="1">IFERROR(IF(OR($BE88=45,$BE88=45+Results!$AR$2),VLOOKUP($C88,Data_qPCR,AD$3+2,FALSE),NA()),NA())</f>
        <v>5.4378138660886397E-3</v>
      </c>
      <c r="AE88" s="79">
        <f ca="1">IFERROR(IF(OR($BE88=45,$BE88=45+Results!$AR$2),VLOOKUP($C88,Data_qPCR,AE$3+2,FALSE),NA()),NA())</f>
        <v>1.2706569112698416E-2</v>
      </c>
      <c r="AF88" s="79">
        <f ca="1">IFERROR(IF(OR($BE88=45,$BE88=45+Results!$AR$2),VLOOKUP($C88,Data_qPCR,AF$3+2,FALSE),NA()),NA())</f>
        <v>2.7764490066816742E-2</v>
      </c>
      <c r="AG88" s="79">
        <f ca="1">IFERROR(IF(OR($BE88=45,$BE88=45+Results!$AR$2),VLOOKUP($C88,Data_qPCR,AG$3+2,FALSE),NA()),NA())</f>
        <v>5.5966788811777031E-2</v>
      </c>
      <c r="AH88" s="79">
        <f ca="1">IFERROR(IF(OR($BE88=45,$BE88=45+Results!$AR$2),VLOOKUP($C88,Data_qPCR,AH$3+2,FALSE),NA()),NA())</f>
        <v>0.10797867312840932</v>
      </c>
      <c r="AI88" s="79">
        <f ca="1">IFERROR(IF(OR($BE88=45,$BE88=45+Results!$AR$2),VLOOKUP($C88,Data_qPCR,AI$3+2,FALSE),NA()),NA())</f>
        <v>0.19489474939228935</v>
      </c>
      <c r="AJ88" s="79">
        <f ca="1">IFERROR(IF(OR($BE88=45,$BE88=45+Results!$AR$2),VLOOKUP($C88,Data_qPCR,AJ$3+2,FALSE),NA()),NA())</f>
        <v>0.32447693636980429</v>
      </c>
      <c r="AK88" s="79">
        <f ca="1">IFERROR(IF(OR($BE88=45,$BE88=45+Results!$AR$2),VLOOKUP($C88,Data_qPCR,AK$3+2,FALSE),NA()),NA())</f>
        <v>0.48075643089780473</v>
      </c>
      <c r="AL88" s="79">
        <f ca="1">IFERROR(IF(OR($BE88=45,$BE88=45+Results!$AR$2),VLOOKUP($C88,Data_qPCR,AL$3+2,FALSE),NA()),NA())</f>
        <v>0.63782043944434452</v>
      </c>
      <c r="AM88" s="79">
        <f ca="1">IFERROR(IF(OR($BE88=45,$BE88=45+Results!$AR$2),VLOOKUP($C88,Data_qPCR,AM$3+2,FALSE),NA()),NA())</f>
        <v>0.76753055704347561</v>
      </c>
      <c r="AN88" s="79">
        <f ca="1">IFERROR(IF(OR($BE88=45,$BE88=45+Results!$AR$2),VLOOKUP($C88,Data_qPCR,AN$3+2,FALSE),NA()),NA())</f>
        <v>0.86137757861826936</v>
      </c>
      <c r="AO88" s="79">
        <f ca="1">IFERROR(IF(OR($BE88=45,$BE88=45+Results!$AR$2),VLOOKUP($C88,Data_qPCR,AO$3+2,FALSE),NA()),NA())</f>
        <v>0.92145906727229343</v>
      </c>
      <c r="AP88" s="79">
        <f ca="1">IFERROR(IF(OR($BE88=45,$BE88=45+Results!$AR$2),VLOOKUP($C88,Data_qPCR,AP$3+2,FALSE),NA()),NA())</f>
        <v>0.95790543935462724</v>
      </c>
      <c r="AQ88" s="79">
        <f ca="1">IFERROR(IF(OR($BE88=45,$BE88=45+Results!$AR$2),VLOOKUP($C88,Data_qPCR,AQ$3+2,FALSE),NA()),NA())</f>
        <v>0.97991462644039407</v>
      </c>
      <c r="AR88" s="79">
        <f ca="1">IFERROR(IF(OR($BE88=45,$BE88=45+Results!$AR$2),VLOOKUP($C88,Data_qPCR,AR$3+2,FALSE),NA()),NA())</f>
        <v>0.99417734667907554</v>
      </c>
      <c r="AS88" s="79">
        <f ca="1">IFERROR(IF(OR($BE88=45,$BE88=45+Results!$AR$2),VLOOKUP($C88,Data_qPCR,AS$3+2,FALSE),NA()),NA())</f>
        <v>1</v>
      </c>
      <c r="AT88" s="79" t="e">
        <f ca="1">IFERROR(IF(OR($BE88=45,$BE88=45+Results!$AR$2),VLOOKUP($C88,Data_qPCR,AT$3+2,FALSE),NA()),NA())</f>
        <v>#N/A</v>
      </c>
      <c r="AU88" s="79" t="e">
        <f ca="1">IFERROR(IF(OR($BE88=45,$BE88=45+Results!$AR$2),VLOOKUP($C88,Data_qPCR,AU$3+2,FALSE),NA()),NA())</f>
        <v>#N/A</v>
      </c>
      <c r="AV88" s="79" t="e">
        <f ca="1">IFERROR(IF(OR($BE88=45,$BE88=45+Results!$AR$2),VLOOKUP($C88,Data_qPCR,AV$3+2,FALSE),NA()),NA())</f>
        <v>#N/A</v>
      </c>
      <c r="AW88" s="79" t="e">
        <f ca="1">IFERROR(IF(OR($BE88=45,$BE88=45+Results!$AR$2),VLOOKUP($C88,Data_qPCR,AW$3+2,FALSE),NA()),NA())</f>
        <v>#N/A</v>
      </c>
      <c r="AX88" s="79" t="e">
        <f ca="1">IFERROR(IF(OR($BE88=45,$BE88=45+Results!$AR$2),VLOOKUP($C88,Data_qPCR,AX$3+2,FALSE),NA()),NA())</f>
        <v>#N/A</v>
      </c>
      <c r="AY88" s="79" t="e">
        <f ca="1">IFERROR(IF(OR($BE88=45,$BE88=45+Results!$AR$2),VLOOKUP($C88,Data_qPCR,AY$3+2,FALSE),NA()),NA())</f>
        <v>#N/A</v>
      </c>
      <c r="AZ88" s="79" t="e">
        <f ca="1">IFERROR(IF(OR($BE88=45,$BE88=45+Results!$AR$2),VLOOKUP($C88,Data_qPCR,AZ$3+2,FALSE),NA()),NA())</f>
        <v>#N/A</v>
      </c>
      <c r="BA88" s="79" t="e">
        <f ca="1">IFERROR(IF(OR($BE88=45,$BE88=45+Results!$AR$2),VLOOKUP($C88,Data_qPCR,BA$3+2,FALSE),NA()),NA())</f>
        <v>#N/A</v>
      </c>
      <c r="BB88" s="79" t="e">
        <f ca="1">IFERROR(IF(OR($BE88=45,$BE88=45+Results!$AR$2),VLOOKUP($C88,Data_qPCR,BB$3+2,FALSE),NA()),NA())</f>
        <v>#N/A</v>
      </c>
      <c r="BC88" s="79" t="e">
        <f ca="1">IFERROR(IF(OR($BE88=45,$BE88=45+Results!$AR$2),VLOOKUP($C88,Data_qPCR,BC$3+2,FALSE),NA()),NA())</f>
        <v>#N/A</v>
      </c>
      <c r="BD88" s="79" t="str">
        <f t="shared" ca="1" si="12"/>
        <v/>
      </c>
      <c r="BE88">
        <f ca="1">IFERROR(IF(LEFT(C88,1)+0=Results!$C$4,INDEX(Results!$AM$8:$BJ$23,CODE(RIGHT(LEFT(C88,2),1))-64,RIGHT(C88,LEN(C88)-2)+0),IF(Results!$AL$7=2,2,45)),"")</f>
        <v>45</v>
      </c>
      <c r="BF88">
        <f t="shared" ca="1" si="11"/>
        <v>20403</v>
      </c>
      <c r="BG88" s="104">
        <f ca="1">IFERROR(IF(LEFT(C88,1)+0=Results!$C$4,INDEX(Results!$CK$8:$DH$23,CODE(RIGHT(LEFT(C88,2),1))-64,RIGHT(C88,LEN(C88)-2)+0),IF(Results!$AL$7=2,2,45)),"")</f>
        <v>45</v>
      </c>
    </row>
    <row r="89" spans="1:59" x14ac:dyDescent="0.25">
      <c r="A89">
        <f t="shared" ca="1" si="7"/>
        <v>86</v>
      </c>
      <c r="B89">
        <v>86</v>
      </c>
      <c r="C89" t="str">
        <f t="shared" ca="1" si="8"/>
        <v>2E3</v>
      </c>
      <c r="D89" t="str">
        <f t="shared" ca="1" si="9"/>
        <v>3G_ltpD</v>
      </c>
      <c r="E89" s="268" t="str">
        <f t="shared" ca="1" si="13"/>
        <v>2E3-3G_ltpD</v>
      </c>
      <c r="F89" s="79">
        <f ca="1">IFERROR(IF(OR($BE89=45,$BE89=45+Results!$AR$2),VLOOKUP($C89,Data_qPCR,F$3+2,FALSE),NA()),NA())</f>
        <v>2.4183386835619999E-4</v>
      </c>
      <c r="G89" s="79">
        <f ca="1">IFERROR(IF(OR($BE89=45,$BE89=45+Results!$AR$2),VLOOKUP($C89,Data_qPCR,G$3+2,FALSE),NA()),NA())</f>
        <v>2.4183386835619999E-4</v>
      </c>
      <c r="H89" s="79">
        <f ca="1">IFERROR(IF(OR($BE89=45,$BE89=45+Results!$AR$2),VLOOKUP($C89,Data_qPCR,H$3+2,FALSE),NA()),NA())</f>
        <v>2.4183386835619999E-4</v>
      </c>
      <c r="I89" s="79">
        <f ca="1">IFERROR(IF(OR($BE89=45,$BE89=45+Results!$AR$2),VLOOKUP($C89,Data_qPCR,I$3+2,FALSE),NA()),NA())</f>
        <v>2.4183386835619999E-4</v>
      </c>
      <c r="J89" s="79">
        <f ca="1">IFERROR(IF(OR($BE89=45,$BE89=45+Results!$AR$2),VLOOKUP($C89,Data_qPCR,J$3+2,FALSE),NA()),NA())</f>
        <v>2.4183386835619999E-4</v>
      </c>
      <c r="K89" s="79">
        <f ca="1">IFERROR(IF(OR($BE89=45,$BE89=45+Results!$AR$2),VLOOKUP($C89,Data_qPCR,K$3+2,FALSE),NA()),NA())</f>
        <v>2.4183386835619999E-4</v>
      </c>
      <c r="L89" s="79">
        <f ca="1">IFERROR(IF(OR($BE89=45,$BE89=45+Results!$AR$2),VLOOKUP($C89,Data_qPCR,L$3+2,FALSE),NA()),NA())</f>
        <v>2.4183386835619999E-4</v>
      </c>
      <c r="M89" s="79">
        <f ca="1">IFERROR(IF(OR($BE89=45,$BE89=45+Results!$AR$2),VLOOKUP($C89,Data_qPCR,M$3+2,FALSE),NA()),NA())</f>
        <v>2.4183386835619999E-4</v>
      </c>
      <c r="N89" s="79">
        <f ca="1">IFERROR(IF(OR($BE89=45,$BE89=45+Results!$AR$2),VLOOKUP($C89,Data_qPCR,N$3+2,FALSE),NA()),NA())</f>
        <v>2.4183386835619999E-4</v>
      </c>
      <c r="O89" s="79">
        <f ca="1">IFERROR(IF(OR($BE89=45,$BE89=45+Results!$AR$2),VLOOKUP($C89,Data_qPCR,O$3+2,FALSE),NA()),NA())</f>
        <v>2.4183386835619999E-4</v>
      </c>
      <c r="P89" s="79">
        <f ca="1">IFERROR(IF(OR($BE89=45,$BE89=45+Results!$AR$2),VLOOKUP($C89,Data_qPCR,P$3+2,FALSE),NA()),NA())</f>
        <v>2.4183386835619999E-4</v>
      </c>
      <c r="Q89" s="79">
        <f ca="1">IFERROR(IF(OR($BE89=45,$BE89=45+Results!$AR$2),VLOOKUP($C89,Data_qPCR,Q$3+2,FALSE),NA()),NA())</f>
        <v>2.4183386835619999E-4</v>
      </c>
      <c r="R89" s="79">
        <f ca="1">IFERROR(IF(OR($BE89=45,$BE89=45+Results!$AR$2),VLOOKUP($C89,Data_qPCR,R$3+2,FALSE),NA()),NA())</f>
        <v>2.4183386835619999E-4</v>
      </c>
      <c r="S89" s="79">
        <f ca="1">IFERROR(IF(OR($BE89=45,$BE89=45+Results!$AR$2),VLOOKUP($C89,Data_qPCR,S$3+2,FALSE),NA()),NA())</f>
        <v>2.4183386835619999E-4</v>
      </c>
      <c r="T89" s="79">
        <f ca="1">IFERROR(IF(OR($BE89=45,$BE89=45+Results!$AR$2),VLOOKUP($C89,Data_qPCR,T$3+2,FALSE),NA()),NA())</f>
        <v>2.4183386835619999E-4</v>
      </c>
      <c r="U89" s="79">
        <f ca="1">IFERROR(IF(OR($BE89=45,$BE89=45+Results!$AR$2),VLOOKUP($C89,Data_qPCR,U$3+2,FALSE),NA()),NA())</f>
        <v>2.4183386835619999E-4</v>
      </c>
      <c r="V89" s="79">
        <f ca="1">IFERROR(IF(OR($BE89=45,$BE89=45+Results!$AR$2),VLOOKUP($C89,Data_qPCR,V$3+2,FALSE),NA()),NA())</f>
        <v>2.4183386835619999E-4</v>
      </c>
      <c r="W89" s="79">
        <f ca="1">IFERROR(IF(OR($BE89=45,$BE89=45+Results!$AR$2),VLOOKUP($C89,Data_qPCR,W$3+2,FALSE),NA()),NA())</f>
        <v>2.4183386835619999E-4</v>
      </c>
      <c r="X89" s="79">
        <f ca="1">IFERROR(IF(OR($BE89=45,$BE89=45+Results!$AR$2),VLOOKUP($C89,Data_qPCR,X$3+2,FALSE),NA()),NA())</f>
        <v>2.4183386835619999E-4</v>
      </c>
      <c r="Y89" s="79">
        <f ca="1">IFERROR(IF(OR($BE89=45,$BE89=45+Results!$AR$2),VLOOKUP($C89,Data_qPCR,Y$3+2,FALSE),NA()),NA())</f>
        <v>2.4183386835619999E-4</v>
      </c>
      <c r="Z89" s="79">
        <f ca="1">IFERROR(IF(OR($BE89=45,$BE89=45+Results!$AR$2),VLOOKUP($C89,Data_qPCR,Z$3+2,FALSE),NA()),NA())</f>
        <v>2.3320933713223656E-3</v>
      </c>
      <c r="AA89" s="79">
        <f ca="1">IFERROR(IF(OR($BE89=45,$BE89=45+Results!$AR$2),VLOOKUP($C89,Data_qPCR,AA$3+2,FALSE),NA()),NA())</f>
        <v>7.0191712004461252E-3</v>
      </c>
      <c r="AB89" s="79">
        <f ca="1">IFERROR(IF(OR($BE89=45,$BE89=45+Results!$AR$2),VLOOKUP($C89,Data_qPCR,AB$3+2,FALSE),NA()),NA())</f>
        <v>1.6176521966290044E-2</v>
      </c>
      <c r="AC89" s="79">
        <f ca="1">IFERROR(IF(OR($BE89=45,$BE89=45+Results!$AR$2),VLOOKUP($C89,Data_qPCR,AC$3+2,FALSE),NA()),NA())</f>
        <v>3.4015781279421169E-2</v>
      </c>
      <c r="AD89" s="79">
        <f ca="1">IFERROR(IF(OR($BE89=45,$BE89=45+Results!$AR$2),VLOOKUP($C89,Data_qPCR,AD$3+2,FALSE),NA()),NA())</f>
        <v>6.7586534365371848E-2</v>
      </c>
      <c r="AE89" s="79">
        <f ca="1">IFERROR(IF(OR($BE89=45,$BE89=45+Results!$AR$2),VLOOKUP($C89,Data_qPCR,AE$3+2,FALSE),NA()),NA())</f>
        <v>0.12722807668282182</v>
      </c>
      <c r="AF89" s="79">
        <f ca="1">IFERROR(IF(OR($BE89=45,$BE89=45+Results!$AR$2),VLOOKUP($C89,Data_qPCR,AF$3+2,FALSE),NA()),NA())</f>
        <v>0.22430533423649535</v>
      </c>
      <c r="AG89" s="79">
        <f ca="1">IFERROR(IF(OR($BE89=45,$BE89=45+Results!$AR$2),VLOOKUP($C89,Data_qPCR,AG$3+2,FALSE),NA()),NA())</f>
        <v>0.36162352952525573</v>
      </c>
      <c r="AH89" s="79">
        <f ca="1">IFERROR(IF(OR($BE89=45,$BE89=45+Results!$AR$2),VLOOKUP($C89,Data_qPCR,AH$3+2,FALSE),NA()),NA())</f>
        <v>0.51931379846838677</v>
      </c>
      <c r="AI89" s="79">
        <f ca="1">IFERROR(IF(OR($BE89=45,$BE89=45+Results!$AR$2),VLOOKUP($C89,Data_qPCR,AI$3+2,FALSE),NA()),NA())</f>
        <v>0.66929182532512987</v>
      </c>
      <c r="AJ89" s="79">
        <f ca="1">IFERROR(IF(OR($BE89=45,$BE89=45+Results!$AR$2),VLOOKUP($C89,Data_qPCR,AJ$3+2,FALSE),NA()),NA())</f>
        <v>0.78683167102367879</v>
      </c>
      <c r="AK89" s="79">
        <f ca="1">IFERROR(IF(OR($BE89=45,$BE89=45+Results!$AR$2),VLOOKUP($C89,Data_qPCR,AK$3+2,FALSE),NA()),NA())</f>
        <v>0.86802909684721619</v>
      </c>
      <c r="AL89" s="79">
        <f ca="1">IFERROR(IF(OR($BE89=45,$BE89=45+Results!$AR$2),VLOOKUP($C89,Data_qPCR,AL$3+2,FALSE),NA()),NA())</f>
        <v>0.91812252317670562</v>
      </c>
      <c r="AM89" s="79">
        <f ca="1">IFERROR(IF(OR($BE89=45,$BE89=45+Results!$AR$2),VLOOKUP($C89,Data_qPCR,AM$3+2,FALSE),NA()),NA())</f>
        <v>0.94791465283250598</v>
      </c>
      <c r="AN89" s="79">
        <f ca="1">IFERROR(IF(OR($BE89=45,$BE89=45+Results!$AR$2),VLOOKUP($C89,Data_qPCR,AN$3+2,FALSE),NA()),NA())</f>
        <v>0.96595492065296518</v>
      </c>
      <c r="AO89" s="79">
        <f ca="1">IFERROR(IF(OR($BE89=45,$BE89=45+Results!$AR$2),VLOOKUP($C89,Data_qPCR,AO$3+2,FALSE),NA()),NA())</f>
        <v>0.97791440193399748</v>
      </c>
      <c r="AP89" s="79">
        <f ca="1">IFERROR(IF(OR($BE89=45,$BE89=45+Results!$AR$2),VLOOKUP($C89,Data_qPCR,AP$3+2,FALSE),NA()),NA())</f>
        <v>0.98637867249148081</v>
      </c>
      <c r="AQ89" s="79">
        <f ca="1">IFERROR(IF(OR($BE89=45,$BE89=45+Results!$AR$2),VLOOKUP($C89,Data_qPCR,AQ$3+2,FALSE),NA()),NA())</f>
        <v>0.99270894109221786</v>
      </c>
      <c r="AR89" s="79">
        <f ca="1">IFERROR(IF(OR($BE89=45,$BE89=45+Results!$AR$2),VLOOKUP($C89,Data_qPCR,AR$3+2,FALSE),NA()),NA())</f>
        <v>0.99774470550035421</v>
      </c>
      <c r="AS89" s="79">
        <f ca="1">IFERROR(IF(OR($BE89=45,$BE89=45+Results!$AR$2),VLOOKUP($C89,Data_qPCR,AS$3+2,FALSE),NA()),NA())</f>
        <v>1</v>
      </c>
      <c r="AT89" s="79" t="e">
        <f ca="1">IFERROR(IF(OR($BE89=45,$BE89=45+Results!$AR$2),VLOOKUP($C89,Data_qPCR,AT$3+2,FALSE),NA()),NA())</f>
        <v>#N/A</v>
      </c>
      <c r="AU89" s="79" t="e">
        <f ca="1">IFERROR(IF(OR($BE89=45,$BE89=45+Results!$AR$2),VLOOKUP($C89,Data_qPCR,AU$3+2,FALSE),NA()),NA())</f>
        <v>#N/A</v>
      </c>
      <c r="AV89" s="79" t="e">
        <f ca="1">IFERROR(IF(OR($BE89=45,$BE89=45+Results!$AR$2),VLOOKUP($C89,Data_qPCR,AV$3+2,FALSE),NA()),NA())</f>
        <v>#N/A</v>
      </c>
      <c r="AW89" s="79" t="e">
        <f ca="1">IFERROR(IF(OR($BE89=45,$BE89=45+Results!$AR$2),VLOOKUP($C89,Data_qPCR,AW$3+2,FALSE),NA()),NA())</f>
        <v>#N/A</v>
      </c>
      <c r="AX89" s="79" t="e">
        <f ca="1">IFERROR(IF(OR($BE89=45,$BE89=45+Results!$AR$2),VLOOKUP($C89,Data_qPCR,AX$3+2,FALSE),NA()),NA())</f>
        <v>#N/A</v>
      </c>
      <c r="AY89" s="79" t="e">
        <f ca="1">IFERROR(IF(OR($BE89=45,$BE89=45+Results!$AR$2),VLOOKUP($C89,Data_qPCR,AY$3+2,FALSE),NA()),NA())</f>
        <v>#N/A</v>
      </c>
      <c r="AZ89" s="79" t="e">
        <f ca="1">IFERROR(IF(OR($BE89=45,$BE89=45+Results!$AR$2),VLOOKUP($C89,Data_qPCR,AZ$3+2,FALSE),NA()),NA())</f>
        <v>#N/A</v>
      </c>
      <c r="BA89" s="79" t="e">
        <f ca="1">IFERROR(IF(OR($BE89=45,$BE89=45+Results!$AR$2),VLOOKUP($C89,Data_qPCR,BA$3+2,FALSE),NA()),NA())</f>
        <v>#N/A</v>
      </c>
      <c r="BB89" s="79" t="e">
        <f ca="1">IFERROR(IF(OR($BE89=45,$BE89=45+Results!$AR$2),VLOOKUP($C89,Data_qPCR,BB$3+2,FALSE),NA()),NA())</f>
        <v>#N/A</v>
      </c>
      <c r="BC89" s="79" t="e">
        <f ca="1">IFERROR(IF(OR($BE89=45,$BE89=45+Results!$AR$2),VLOOKUP($C89,Data_qPCR,BC$3+2,FALSE),NA()),NA())</f>
        <v>#N/A</v>
      </c>
      <c r="BD89" s="79" t="str">
        <f t="shared" ca="1" si="12"/>
        <v/>
      </c>
      <c r="BE89">
        <f ca="1">IFERROR(IF(LEFT(C89,1)+0=Results!$C$4,INDEX(Results!$AM$8:$BJ$23,CODE(RIGHT(LEFT(C89,2),1))-64,RIGHT(C89,LEN(C89)-2)+0),IF(Results!$AL$7=2,2,45)),"")</f>
        <v>45</v>
      </c>
      <c r="BF89">
        <f t="shared" ca="1" si="11"/>
        <v>20503</v>
      </c>
      <c r="BG89" s="104">
        <f ca="1">IFERROR(IF(LEFT(C89,1)+0=Results!$C$4,INDEX(Results!$CK$8:$DH$23,CODE(RIGHT(LEFT(C89,2),1))-64,RIGHT(C89,LEN(C89)-2)+0),IF(Results!$AL$7=2,2,45)),"")</f>
        <v>45</v>
      </c>
    </row>
    <row r="90" spans="1:59" x14ac:dyDescent="0.25">
      <c r="A90">
        <f t="shared" ca="1" si="7"/>
        <v>87</v>
      </c>
      <c r="B90">
        <v>87</v>
      </c>
      <c r="C90" t="str">
        <f t="shared" ca="1" si="8"/>
        <v>2F3</v>
      </c>
      <c r="D90" t="str">
        <f t="shared" ca="1" si="9"/>
        <v>3G_ltpD</v>
      </c>
      <c r="E90" s="268" t="str">
        <f t="shared" ca="1" si="13"/>
        <v>2F3-3G_ltpD</v>
      </c>
      <c r="F90" s="79">
        <f ca="1">IFERROR(IF(OR($BE90=45,$BE90=45+Results!$AR$2),VLOOKUP($C90,Data_qPCR,F$3+2,FALSE),NA()),NA())</f>
        <v>2.0991409480134926E-4</v>
      </c>
      <c r="G90" s="79">
        <f ca="1">IFERROR(IF(OR($BE90=45,$BE90=45+Results!$AR$2),VLOOKUP($C90,Data_qPCR,G$3+2,FALSE),NA()),NA())</f>
        <v>2.0991409480134926E-4</v>
      </c>
      <c r="H90" s="79">
        <f ca="1">IFERROR(IF(OR($BE90=45,$BE90=45+Results!$AR$2),VLOOKUP($C90,Data_qPCR,H$3+2,FALSE),NA()),NA())</f>
        <v>2.0991409480134926E-4</v>
      </c>
      <c r="I90" s="79">
        <f ca="1">IFERROR(IF(OR($BE90=45,$BE90=45+Results!$AR$2),VLOOKUP($C90,Data_qPCR,I$3+2,FALSE),NA()),NA())</f>
        <v>2.0991409480134926E-4</v>
      </c>
      <c r="J90" s="79">
        <f ca="1">IFERROR(IF(OR($BE90=45,$BE90=45+Results!$AR$2),VLOOKUP($C90,Data_qPCR,J$3+2,FALSE),NA()),NA())</f>
        <v>2.0991409480134926E-4</v>
      </c>
      <c r="K90" s="79">
        <f ca="1">IFERROR(IF(OR($BE90=45,$BE90=45+Results!$AR$2),VLOOKUP($C90,Data_qPCR,K$3+2,FALSE),NA()),NA())</f>
        <v>2.0991409480134926E-4</v>
      </c>
      <c r="L90" s="79">
        <f ca="1">IFERROR(IF(OR($BE90=45,$BE90=45+Results!$AR$2),VLOOKUP($C90,Data_qPCR,L$3+2,FALSE),NA()),NA())</f>
        <v>2.0991409480134926E-4</v>
      </c>
      <c r="M90" s="79">
        <f ca="1">IFERROR(IF(OR($BE90=45,$BE90=45+Results!$AR$2),VLOOKUP($C90,Data_qPCR,M$3+2,FALSE),NA()),NA())</f>
        <v>2.0991409480134926E-4</v>
      </c>
      <c r="N90" s="79">
        <f ca="1">IFERROR(IF(OR($BE90=45,$BE90=45+Results!$AR$2),VLOOKUP($C90,Data_qPCR,N$3+2,FALSE),NA()),NA())</f>
        <v>2.0991409480134926E-4</v>
      </c>
      <c r="O90" s="79">
        <f ca="1">IFERROR(IF(OR($BE90=45,$BE90=45+Results!$AR$2),VLOOKUP($C90,Data_qPCR,O$3+2,FALSE),NA()),NA())</f>
        <v>2.0991409480134926E-4</v>
      </c>
      <c r="P90" s="79">
        <f ca="1">IFERROR(IF(OR($BE90=45,$BE90=45+Results!$AR$2),VLOOKUP($C90,Data_qPCR,P$3+2,FALSE),NA()),NA())</f>
        <v>2.0991409480134926E-4</v>
      </c>
      <c r="Q90" s="79">
        <f ca="1">IFERROR(IF(OR($BE90=45,$BE90=45+Results!$AR$2),VLOOKUP($C90,Data_qPCR,Q$3+2,FALSE),NA()),NA())</f>
        <v>2.0991409480134926E-4</v>
      </c>
      <c r="R90" s="79">
        <f ca="1">IFERROR(IF(OR($BE90=45,$BE90=45+Results!$AR$2),VLOOKUP($C90,Data_qPCR,R$3+2,FALSE),NA()),NA())</f>
        <v>2.0991409480134926E-4</v>
      </c>
      <c r="S90" s="79">
        <f ca="1">IFERROR(IF(OR($BE90=45,$BE90=45+Results!$AR$2),VLOOKUP($C90,Data_qPCR,S$3+2,FALSE),NA()),NA())</f>
        <v>2.0991409480134926E-4</v>
      </c>
      <c r="T90" s="79">
        <f ca="1">IFERROR(IF(OR($BE90=45,$BE90=45+Results!$AR$2),VLOOKUP($C90,Data_qPCR,T$3+2,FALSE),NA()),NA())</f>
        <v>2.0991409480134926E-4</v>
      </c>
      <c r="U90" s="79">
        <f ca="1">IFERROR(IF(OR($BE90=45,$BE90=45+Results!$AR$2),VLOOKUP($C90,Data_qPCR,U$3+2,FALSE),NA()),NA())</f>
        <v>2.0991409480134926E-4</v>
      </c>
      <c r="V90" s="79">
        <f ca="1">IFERROR(IF(OR($BE90=45,$BE90=45+Results!$AR$2),VLOOKUP($C90,Data_qPCR,V$3+2,FALSE),NA()),NA())</f>
        <v>2.0991409480134926E-4</v>
      </c>
      <c r="W90" s="79">
        <f ca="1">IFERROR(IF(OR($BE90=45,$BE90=45+Results!$AR$2),VLOOKUP($C90,Data_qPCR,W$3+2,FALSE),NA()),NA())</f>
        <v>2.0991409480134926E-4</v>
      </c>
      <c r="X90" s="79">
        <f ca="1">IFERROR(IF(OR($BE90=45,$BE90=45+Results!$AR$2),VLOOKUP($C90,Data_qPCR,X$3+2,FALSE),NA()),NA())</f>
        <v>2.0991409480134926E-4</v>
      </c>
      <c r="Y90" s="79">
        <f ca="1">IFERROR(IF(OR($BE90=45,$BE90=45+Results!$AR$2),VLOOKUP($C90,Data_qPCR,Y$3+2,FALSE),NA()),NA())</f>
        <v>2.0991409480134926E-4</v>
      </c>
      <c r="Z90" s="79">
        <f ca="1">IFERROR(IF(OR($BE90=45,$BE90=45+Results!$AR$2),VLOOKUP($C90,Data_qPCR,Z$3+2,FALSE),NA()),NA())</f>
        <v>2.1762206120078636E-3</v>
      </c>
      <c r="AA90" s="79">
        <f ca="1">IFERROR(IF(OR($BE90=45,$BE90=45+Results!$AR$2),VLOOKUP($C90,Data_qPCR,AA$3+2,FALSE),NA()),NA())</f>
        <v>7.3096574301407353E-3</v>
      </c>
      <c r="AB90" s="79">
        <f ca="1">IFERROR(IF(OR($BE90=45,$BE90=45+Results!$AR$2),VLOOKUP($C90,Data_qPCR,AB$3+2,FALSE),NA()),NA())</f>
        <v>1.6403863470201004E-2</v>
      </c>
      <c r="AC90" s="79">
        <f ca="1">IFERROR(IF(OR($BE90=45,$BE90=45+Results!$AR$2),VLOOKUP($C90,Data_qPCR,AC$3+2,FALSE),NA()),NA())</f>
        <v>3.398546055948605E-2</v>
      </c>
      <c r="AD90" s="79">
        <f ca="1">IFERROR(IF(OR($BE90=45,$BE90=45+Results!$AR$2),VLOOKUP($C90,Data_qPCR,AD$3+2,FALSE),NA()),NA())</f>
        <v>6.704547294551344E-2</v>
      </c>
      <c r="AE90" s="79">
        <f ca="1">IFERROR(IF(OR($BE90=45,$BE90=45+Results!$AR$2),VLOOKUP($C90,Data_qPCR,AE$3+2,FALSE),NA()),NA())</f>
        <v>0.12584689198488042</v>
      </c>
      <c r="AF90" s="79">
        <f ca="1">IFERROR(IF(OR($BE90=45,$BE90=45+Results!$AR$2),VLOOKUP($C90,Data_qPCR,AF$3+2,FALSE),NA()),NA())</f>
        <v>0.22223036895013037</v>
      </c>
      <c r="AG90" s="79">
        <f ca="1">IFERROR(IF(OR($BE90=45,$BE90=45+Results!$AR$2),VLOOKUP($C90,Data_qPCR,AG$3+2,FALSE),NA()),NA())</f>
        <v>0.35806984981145584</v>
      </c>
      <c r="AH90" s="79">
        <f ca="1">IFERROR(IF(OR($BE90=45,$BE90=45+Results!$AR$2),VLOOKUP($C90,Data_qPCR,AH$3+2,FALSE),NA()),NA())</f>
        <v>0.51514013928645519</v>
      </c>
      <c r="AI90" s="79">
        <f ca="1">IFERROR(IF(OR($BE90=45,$BE90=45+Results!$AR$2),VLOOKUP($C90,Data_qPCR,AI$3+2,FALSE),NA()),NA())</f>
        <v>0.66512881078867025</v>
      </c>
      <c r="AJ90" s="79">
        <f ca="1">IFERROR(IF(OR($BE90=45,$BE90=45+Results!$AR$2),VLOOKUP($C90,Data_qPCR,AJ$3+2,FALSE),NA()),NA())</f>
        <v>0.78356326037667778</v>
      </c>
      <c r="AK90" s="79">
        <f ca="1">IFERROR(IF(OR($BE90=45,$BE90=45+Results!$AR$2),VLOOKUP($C90,Data_qPCR,AK$3+2,FALSE),NA()),NA())</f>
        <v>0.86569903526775982</v>
      </c>
      <c r="AL90" s="79">
        <f ca="1">IFERROR(IF(OR($BE90=45,$BE90=45+Results!$AR$2),VLOOKUP($C90,Data_qPCR,AL$3+2,FALSE),NA()),NA())</f>
        <v>0.91731270928358233</v>
      </c>
      <c r="AM90" s="79">
        <f ca="1">IFERROR(IF(OR($BE90=45,$BE90=45+Results!$AR$2),VLOOKUP($C90,Data_qPCR,AM$3+2,FALSE),NA()),NA())</f>
        <v>0.94857211883227921</v>
      </c>
      <c r="AN90" s="79">
        <f ca="1">IFERROR(IF(OR($BE90=45,$BE90=45+Results!$AR$2),VLOOKUP($C90,Data_qPCR,AN$3+2,FALSE),NA()),NA())</f>
        <v>0.96786726902289677</v>
      </c>
      <c r="AO90" s="79">
        <f ca="1">IFERROR(IF(OR($BE90=45,$BE90=45+Results!$AR$2),VLOOKUP($C90,Data_qPCR,AO$3+2,FALSE),NA()),NA())</f>
        <v>0.97993083176241136</v>
      </c>
      <c r="AP90" s="79">
        <f ca="1">IFERROR(IF(OR($BE90=45,$BE90=45+Results!$AR$2),VLOOKUP($C90,Data_qPCR,AP$3+2,FALSE),NA()),NA())</f>
        <v>0.98798351244813842</v>
      </c>
      <c r="AQ90" s="79">
        <f ca="1">IFERROR(IF(OR($BE90=45,$BE90=45+Results!$AR$2),VLOOKUP($C90,Data_qPCR,AQ$3+2,FALSE),NA()),NA())</f>
        <v>0.99386884327836056</v>
      </c>
      <c r="AR90" s="79">
        <f ca="1">IFERROR(IF(OR($BE90=45,$BE90=45+Results!$AR$2),VLOOKUP($C90,Data_qPCR,AR$3+2,FALSE),NA()),NA())</f>
        <v>0.9980982249611341</v>
      </c>
      <c r="AS90" s="79">
        <f ca="1">IFERROR(IF(OR($BE90=45,$BE90=45+Results!$AR$2),VLOOKUP($C90,Data_qPCR,AS$3+2,FALSE),NA()),NA())</f>
        <v>1</v>
      </c>
      <c r="AT90" s="79" t="e">
        <f ca="1">IFERROR(IF(OR($BE90=45,$BE90=45+Results!$AR$2),VLOOKUP($C90,Data_qPCR,AT$3+2,FALSE),NA()),NA())</f>
        <v>#N/A</v>
      </c>
      <c r="AU90" s="79" t="e">
        <f ca="1">IFERROR(IF(OR($BE90=45,$BE90=45+Results!$AR$2),VLOOKUP($C90,Data_qPCR,AU$3+2,FALSE),NA()),NA())</f>
        <v>#N/A</v>
      </c>
      <c r="AV90" s="79" t="e">
        <f ca="1">IFERROR(IF(OR($BE90=45,$BE90=45+Results!$AR$2),VLOOKUP($C90,Data_qPCR,AV$3+2,FALSE),NA()),NA())</f>
        <v>#N/A</v>
      </c>
      <c r="AW90" s="79" t="e">
        <f ca="1">IFERROR(IF(OR($BE90=45,$BE90=45+Results!$AR$2),VLOOKUP($C90,Data_qPCR,AW$3+2,FALSE),NA()),NA())</f>
        <v>#N/A</v>
      </c>
      <c r="AX90" s="79" t="e">
        <f ca="1">IFERROR(IF(OR($BE90=45,$BE90=45+Results!$AR$2),VLOOKUP($C90,Data_qPCR,AX$3+2,FALSE),NA()),NA())</f>
        <v>#N/A</v>
      </c>
      <c r="AY90" s="79" t="e">
        <f ca="1">IFERROR(IF(OR($BE90=45,$BE90=45+Results!$AR$2),VLOOKUP($C90,Data_qPCR,AY$3+2,FALSE),NA()),NA())</f>
        <v>#N/A</v>
      </c>
      <c r="AZ90" s="79" t="e">
        <f ca="1">IFERROR(IF(OR($BE90=45,$BE90=45+Results!$AR$2),VLOOKUP($C90,Data_qPCR,AZ$3+2,FALSE),NA()),NA())</f>
        <v>#N/A</v>
      </c>
      <c r="BA90" s="79" t="e">
        <f ca="1">IFERROR(IF(OR($BE90=45,$BE90=45+Results!$AR$2),VLOOKUP($C90,Data_qPCR,BA$3+2,FALSE),NA()),NA())</f>
        <v>#N/A</v>
      </c>
      <c r="BB90" s="79" t="e">
        <f ca="1">IFERROR(IF(OR($BE90=45,$BE90=45+Results!$AR$2),VLOOKUP($C90,Data_qPCR,BB$3+2,FALSE),NA()),NA())</f>
        <v>#N/A</v>
      </c>
      <c r="BC90" s="79" t="e">
        <f ca="1">IFERROR(IF(OR($BE90=45,$BE90=45+Results!$AR$2),VLOOKUP($C90,Data_qPCR,BC$3+2,FALSE),NA()),NA())</f>
        <v>#N/A</v>
      </c>
      <c r="BD90" s="79" t="str">
        <f t="shared" ca="1" si="12"/>
        <v/>
      </c>
      <c r="BE90">
        <f ca="1">IFERROR(IF(LEFT(C90,1)+0=Results!$C$4,INDEX(Results!$AM$8:$BJ$23,CODE(RIGHT(LEFT(C90,2),1))-64,RIGHT(C90,LEN(C90)-2)+0),IF(Results!$AL$7=2,2,45)),"")</f>
        <v>45</v>
      </c>
      <c r="BF90">
        <f t="shared" ca="1" si="11"/>
        <v>20603</v>
      </c>
      <c r="BG90" s="104">
        <f ca="1">IFERROR(IF(LEFT(C90,1)+0=Results!$C$4,INDEX(Results!$CK$8:$DH$23,CODE(RIGHT(LEFT(C90,2),1))-64,RIGHT(C90,LEN(C90)-2)+0),IF(Results!$AL$7=2,2,45)),"")</f>
        <v>45</v>
      </c>
    </row>
    <row r="91" spans="1:59" x14ac:dyDescent="0.25">
      <c r="A91">
        <f t="shared" ca="1" si="7"/>
        <v>88</v>
      </c>
      <c r="B91">
        <v>88</v>
      </c>
      <c r="C91" t="str">
        <f t="shared" ca="1" si="8"/>
        <v>2G3</v>
      </c>
      <c r="D91" t="str">
        <f t="shared" ca="1" si="9"/>
        <v>3G_ParA</v>
      </c>
      <c r="E91" s="268" t="str">
        <f t="shared" ca="1" si="13"/>
        <v>2G3-3G_ParA</v>
      </c>
      <c r="F91" s="79">
        <f ca="1">IFERROR(IF(OR($BE91=45,$BE91=45+Results!$AR$2),VLOOKUP($C91,Data_qPCR,F$3+2,FALSE),NA()),NA())</f>
        <v>1.2134771603977729E-3</v>
      </c>
      <c r="G91" s="79">
        <f ca="1">IFERROR(IF(OR($BE91=45,$BE91=45+Results!$AR$2),VLOOKUP($C91,Data_qPCR,G$3+2,FALSE),NA()),NA())</f>
        <v>1.2134771603977729E-3</v>
      </c>
      <c r="H91" s="79">
        <f ca="1">IFERROR(IF(OR($BE91=45,$BE91=45+Results!$AR$2),VLOOKUP($C91,Data_qPCR,H$3+2,FALSE),NA()),NA())</f>
        <v>1.2134771603977729E-3</v>
      </c>
      <c r="I91" s="79">
        <f ca="1">IFERROR(IF(OR($BE91=45,$BE91=45+Results!$AR$2),VLOOKUP($C91,Data_qPCR,I$3+2,FALSE),NA()),NA())</f>
        <v>1.2134771603977729E-3</v>
      </c>
      <c r="J91" s="79">
        <f ca="1">IFERROR(IF(OR($BE91=45,$BE91=45+Results!$AR$2),VLOOKUP($C91,Data_qPCR,J$3+2,FALSE),NA()),NA())</f>
        <v>1.2134771603977729E-3</v>
      </c>
      <c r="K91" s="79">
        <f ca="1">IFERROR(IF(OR($BE91=45,$BE91=45+Results!$AR$2),VLOOKUP($C91,Data_qPCR,K$3+2,FALSE),NA()),NA())</f>
        <v>1.2134771603977729E-3</v>
      </c>
      <c r="L91" s="79">
        <f ca="1">IFERROR(IF(OR($BE91=45,$BE91=45+Results!$AR$2),VLOOKUP($C91,Data_qPCR,L$3+2,FALSE),NA()),NA())</f>
        <v>1.2134771603977729E-3</v>
      </c>
      <c r="M91" s="79">
        <f ca="1">IFERROR(IF(OR($BE91=45,$BE91=45+Results!$AR$2),VLOOKUP($C91,Data_qPCR,M$3+2,FALSE),NA()),NA())</f>
        <v>1.2134771603977729E-3</v>
      </c>
      <c r="N91" s="79">
        <f ca="1">IFERROR(IF(OR($BE91=45,$BE91=45+Results!$AR$2),VLOOKUP($C91,Data_qPCR,N$3+2,FALSE),NA()),NA())</f>
        <v>1.2134771603977729E-3</v>
      </c>
      <c r="O91" s="79">
        <f ca="1">IFERROR(IF(OR($BE91=45,$BE91=45+Results!$AR$2),VLOOKUP($C91,Data_qPCR,O$3+2,FALSE),NA()),NA())</f>
        <v>1.2134771603977729E-3</v>
      </c>
      <c r="P91" s="79">
        <f ca="1">IFERROR(IF(OR($BE91=45,$BE91=45+Results!$AR$2),VLOOKUP($C91,Data_qPCR,P$3+2,FALSE),NA()),NA())</f>
        <v>1.2134771603977729E-3</v>
      </c>
      <c r="Q91" s="79">
        <f ca="1">IFERROR(IF(OR($BE91=45,$BE91=45+Results!$AR$2),VLOOKUP($C91,Data_qPCR,Q$3+2,FALSE),NA()),NA())</f>
        <v>1.2134771603977729E-3</v>
      </c>
      <c r="R91" s="79">
        <f ca="1">IFERROR(IF(OR($BE91=45,$BE91=45+Results!$AR$2),VLOOKUP($C91,Data_qPCR,R$3+2,FALSE),NA()),NA())</f>
        <v>1.2134771603977729E-3</v>
      </c>
      <c r="S91" s="79">
        <f ca="1">IFERROR(IF(OR($BE91=45,$BE91=45+Results!$AR$2),VLOOKUP($C91,Data_qPCR,S$3+2,FALSE),NA()),NA())</f>
        <v>1.2134771603977729E-3</v>
      </c>
      <c r="T91" s="79">
        <f ca="1">IFERROR(IF(OR($BE91=45,$BE91=45+Results!$AR$2),VLOOKUP($C91,Data_qPCR,T$3+2,FALSE),NA()),NA())</f>
        <v>1.2134771603977729E-3</v>
      </c>
      <c r="U91" s="79">
        <f ca="1">IFERROR(IF(OR($BE91=45,$BE91=45+Results!$AR$2),VLOOKUP($C91,Data_qPCR,U$3+2,FALSE),NA()),NA())</f>
        <v>1.2134771603977729E-3</v>
      </c>
      <c r="V91" s="79">
        <f ca="1">IFERROR(IF(OR($BE91=45,$BE91=45+Results!$AR$2),VLOOKUP($C91,Data_qPCR,V$3+2,FALSE),NA()),NA())</f>
        <v>1.2134771603977729E-3</v>
      </c>
      <c r="W91" s="79">
        <f ca="1">IFERROR(IF(OR($BE91=45,$BE91=45+Results!$AR$2),VLOOKUP($C91,Data_qPCR,W$3+2,FALSE),NA()),NA())</f>
        <v>1.2134771603977729E-3</v>
      </c>
      <c r="X91" s="79">
        <f ca="1">IFERROR(IF(OR($BE91=45,$BE91=45+Results!$AR$2),VLOOKUP($C91,Data_qPCR,X$3+2,FALSE),NA()),NA())</f>
        <v>1.2134771603977729E-3</v>
      </c>
      <c r="Y91" s="79">
        <f ca="1">IFERROR(IF(OR($BE91=45,$BE91=45+Results!$AR$2),VLOOKUP($C91,Data_qPCR,Y$3+2,FALSE),NA()),NA())</f>
        <v>1.2134771603977729E-3</v>
      </c>
      <c r="Z91" s="79">
        <f ca="1">IFERROR(IF(OR($BE91=45,$BE91=45+Results!$AR$2),VLOOKUP($C91,Data_qPCR,Z$3+2,FALSE),NA()),NA())</f>
        <v>1.2134771603977729E-3</v>
      </c>
      <c r="AA91" s="79">
        <f ca="1">IFERROR(IF(OR($BE91=45,$BE91=45+Results!$AR$2),VLOOKUP($C91,Data_qPCR,AA$3+2,FALSE),NA()),NA())</f>
        <v>1.2134771603977729E-3</v>
      </c>
      <c r="AB91" s="79">
        <f ca="1">IFERROR(IF(OR($BE91=45,$BE91=45+Results!$AR$2),VLOOKUP($C91,Data_qPCR,AB$3+2,FALSE),NA()),NA())</f>
        <v>1.2134771603977729E-3</v>
      </c>
      <c r="AC91" s="79">
        <f ca="1">IFERROR(IF(OR($BE91=45,$BE91=45+Results!$AR$2),VLOOKUP($C91,Data_qPCR,AC$3+2,FALSE),NA()),NA())</f>
        <v>5.5331425616364947E-3</v>
      </c>
      <c r="AD91" s="79">
        <f ca="1">IFERROR(IF(OR($BE91=45,$BE91=45+Results!$AR$2),VLOOKUP($C91,Data_qPCR,AD$3+2,FALSE),NA()),NA())</f>
        <v>1.3615201314995929E-2</v>
      </c>
      <c r="AE91" s="79">
        <f ca="1">IFERROR(IF(OR($BE91=45,$BE91=45+Results!$AR$2),VLOOKUP($C91,Data_qPCR,AE$3+2,FALSE),NA()),NA())</f>
        <v>2.8737087257766449E-2</v>
      </c>
      <c r="AF91" s="79">
        <f ca="1">IFERROR(IF(OR($BE91=45,$BE91=45+Results!$AR$2),VLOOKUP($C91,Data_qPCR,AF$3+2,FALSE),NA()),NA())</f>
        <v>5.6378221320153972E-2</v>
      </c>
      <c r="AG91" s="79">
        <f ca="1">IFERROR(IF(OR($BE91=45,$BE91=45+Results!$AR$2),VLOOKUP($C91,Data_qPCR,AG$3+2,FALSE),NA()),NA())</f>
        <v>0.10512487056137107</v>
      </c>
      <c r="AH91" s="79">
        <f ca="1">IFERROR(IF(OR($BE91=45,$BE91=45+Results!$AR$2),VLOOKUP($C91,Data_qPCR,AH$3+2,FALSE),NA()),NA())</f>
        <v>0.18647909550486608</v>
      </c>
      <c r="AI91" s="79">
        <f ca="1">IFERROR(IF(OR($BE91=45,$BE91=45+Results!$AR$2),VLOOKUP($C91,Data_qPCR,AI$3+2,FALSE),NA()),NA())</f>
        <v>0.3071478413006164</v>
      </c>
      <c r="AJ91" s="79">
        <f ca="1">IFERROR(IF(OR($BE91=45,$BE91=45+Results!$AR$2),VLOOKUP($C91,Data_qPCR,AJ$3+2,FALSE),NA()),NA())</f>
        <v>0.45663738181250602</v>
      </c>
      <c r="AK91" s="79">
        <f ca="1">IFERROR(IF(OR($BE91=45,$BE91=45+Results!$AR$2),VLOOKUP($C91,Data_qPCR,AK$3+2,FALSE),NA()),NA())</f>
        <v>0.61106776247706585</v>
      </c>
      <c r="AL91" s="79">
        <f ca="1">IFERROR(IF(OR($BE91=45,$BE91=45+Results!$AR$2),VLOOKUP($C91,Data_qPCR,AL$3+2,FALSE),NA()),NA())</f>
        <v>0.74356310256692859</v>
      </c>
      <c r="AM91" s="79">
        <f ca="1">IFERROR(IF(OR($BE91=45,$BE91=45+Results!$AR$2),VLOOKUP($C91,Data_qPCR,AM$3+2,FALSE),NA()),NA())</f>
        <v>0.84192966668533842</v>
      </c>
      <c r="AN91" s="79">
        <f ca="1">IFERROR(IF(OR($BE91=45,$BE91=45+Results!$AR$2),VLOOKUP($C91,Data_qPCR,AN$3+2,FALSE),NA()),NA())</f>
        <v>0.90668709423638616</v>
      </c>
      <c r="AO91" s="79">
        <f ca="1">IFERROR(IF(OR($BE91=45,$BE91=45+Results!$AR$2),VLOOKUP($C91,Data_qPCR,AO$3+2,FALSE),NA()),NA())</f>
        <v>0.94615613214688632</v>
      </c>
      <c r="AP91" s="79">
        <f ca="1">IFERROR(IF(OR($BE91=45,$BE91=45+Results!$AR$2),VLOOKUP($C91,Data_qPCR,AP$3+2,FALSE),NA()),NA())</f>
        <v>0.97002131749464826</v>
      </c>
      <c r="AQ91" s="79">
        <f ca="1">IFERROR(IF(OR($BE91=45,$BE91=45+Results!$AR$2),VLOOKUP($C91,Data_qPCR,AQ$3+2,FALSE),NA()),NA())</f>
        <v>0.98531730971059917</v>
      </c>
      <c r="AR91" s="79">
        <f ca="1">IFERROR(IF(OR($BE91=45,$BE91=45+Results!$AR$2),VLOOKUP($C91,Data_qPCR,AR$3+2,FALSE),NA()),NA())</f>
        <v>0.99554143132874107</v>
      </c>
      <c r="AS91" s="79">
        <f ca="1">IFERROR(IF(OR($BE91=45,$BE91=45+Results!$AR$2),VLOOKUP($C91,Data_qPCR,AS$3+2,FALSE),NA()),NA())</f>
        <v>1</v>
      </c>
      <c r="AT91" s="79" t="e">
        <f ca="1">IFERROR(IF(OR($BE91=45,$BE91=45+Results!$AR$2),VLOOKUP($C91,Data_qPCR,AT$3+2,FALSE),NA()),NA())</f>
        <v>#N/A</v>
      </c>
      <c r="AU91" s="79" t="e">
        <f ca="1">IFERROR(IF(OR($BE91=45,$BE91=45+Results!$AR$2),VLOOKUP($C91,Data_qPCR,AU$3+2,FALSE),NA()),NA())</f>
        <v>#N/A</v>
      </c>
      <c r="AV91" s="79" t="e">
        <f ca="1">IFERROR(IF(OR($BE91=45,$BE91=45+Results!$AR$2),VLOOKUP($C91,Data_qPCR,AV$3+2,FALSE),NA()),NA())</f>
        <v>#N/A</v>
      </c>
      <c r="AW91" s="79" t="e">
        <f ca="1">IFERROR(IF(OR($BE91=45,$BE91=45+Results!$AR$2),VLOOKUP($C91,Data_qPCR,AW$3+2,FALSE),NA()),NA())</f>
        <v>#N/A</v>
      </c>
      <c r="AX91" s="79" t="e">
        <f ca="1">IFERROR(IF(OR($BE91=45,$BE91=45+Results!$AR$2),VLOOKUP($C91,Data_qPCR,AX$3+2,FALSE),NA()),NA())</f>
        <v>#N/A</v>
      </c>
      <c r="AY91" s="79" t="e">
        <f ca="1">IFERROR(IF(OR($BE91=45,$BE91=45+Results!$AR$2),VLOOKUP($C91,Data_qPCR,AY$3+2,FALSE),NA()),NA())</f>
        <v>#N/A</v>
      </c>
      <c r="AZ91" s="79" t="e">
        <f ca="1">IFERROR(IF(OR($BE91=45,$BE91=45+Results!$AR$2),VLOOKUP($C91,Data_qPCR,AZ$3+2,FALSE),NA()),NA())</f>
        <v>#N/A</v>
      </c>
      <c r="BA91" s="79" t="e">
        <f ca="1">IFERROR(IF(OR($BE91=45,$BE91=45+Results!$AR$2),VLOOKUP($C91,Data_qPCR,BA$3+2,FALSE),NA()),NA())</f>
        <v>#N/A</v>
      </c>
      <c r="BB91" s="79" t="e">
        <f ca="1">IFERROR(IF(OR($BE91=45,$BE91=45+Results!$AR$2),VLOOKUP($C91,Data_qPCR,BB$3+2,FALSE),NA()),NA())</f>
        <v>#N/A</v>
      </c>
      <c r="BC91" s="79" t="e">
        <f ca="1">IFERROR(IF(OR($BE91=45,$BE91=45+Results!$AR$2),VLOOKUP($C91,Data_qPCR,BC$3+2,FALSE),NA()),NA())</f>
        <v>#N/A</v>
      </c>
      <c r="BD91" s="79" t="str">
        <f t="shared" ca="1" si="12"/>
        <v/>
      </c>
      <c r="BE91">
        <f ca="1">IFERROR(IF(LEFT(C91,1)+0=Results!$C$4,INDEX(Results!$AM$8:$BJ$23,CODE(RIGHT(LEFT(C91,2),1))-64,RIGHT(C91,LEN(C91)-2)+0),IF(Results!$AL$7=2,2,45)),"")</f>
        <v>45</v>
      </c>
      <c r="BF91">
        <f t="shared" ca="1" si="11"/>
        <v>20703</v>
      </c>
      <c r="BG91" s="104">
        <f ca="1">IFERROR(IF(LEFT(C91,1)+0=Results!$C$4,INDEX(Results!$CK$8:$DH$23,CODE(RIGHT(LEFT(C91,2),1))-64,RIGHT(C91,LEN(C91)-2)+0),IF(Results!$AL$7=2,2,45)),"")</f>
        <v>45</v>
      </c>
    </row>
    <row r="92" spans="1:59" x14ac:dyDescent="0.25">
      <c r="A92">
        <f t="shared" ca="1" si="7"/>
        <v>89</v>
      </c>
      <c r="B92">
        <v>89</v>
      </c>
      <c r="C92" t="str">
        <f t="shared" ca="1" si="8"/>
        <v>2H3</v>
      </c>
      <c r="D92" t="str">
        <f t="shared" ca="1" si="9"/>
        <v>3G_ParA</v>
      </c>
      <c r="E92" s="268" t="str">
        <f t="shared" ca="1" si="13"/>
        <v>2H3-3G_ParA</v>
      </c>
      <c r="F92" s="79">
        <f ca="1">IFERROR(IF(OR($BE92=45,$BE92=45+Results!$AR$2),VLOOKUP($C92,Data_qPCR,F$3+2,FALSE),NA()),NA())</f>
        <v>7.6277852804568257E-4</v>
      </c>
      <c r="G92" s="79">
        <f ca="1">IFERROR(IF(OR($BE92=45,$BE92=45+Results!$AR$2),VLOOKUP($C92,Data_qPCR,G$3+2,FALSE),NA()),NA())</f>
        <v>7.6277852804568257E-4</v>
      </c>
      <c r="H92" s="79">
        <f ca="1">IFERROR(IF(OR($BE92=45,$BE92=45+Results!$AR$2),VLOOKUP($C92,Data_qPCR,H$3+2,FALSE),NA()),NA())</f>
        <v>7.6277852804568257E-4</v>
      </c>
      <c r="I92" s="79">
        <f ca="1">IFERROR(IF(OR($BE92=45,$BE92=45+Results!$AR$2),VLOOKUP($C92,Data_qPCR,I$3+2,FALSE),NA()),NA())</f>
        <v>7.6277852804568257E-4</v>
      </c>
      <c r="J92" s="79">
        <f ca="1">IFERROR(IF(OR($BE92=45,$BE92=45+Results!$AR$2),VLOOKUP($C92,Data_qPCR,J$3+2,FALSE),NA()),NA())</f>
        <v>7.6277852804568257E-4</v>
      </c>
      <c r="K92" s="79">
        <f ca="1">IFERROR(IF(OR($BE92=45,$BE92=45+Results!$AR$2),VLOOKUP($C92,Data_qPCR,K$3+2,FALSE),NA()),NA())</f>
        <v>7.6277852804568257E-4</v>
      </c>
      <c r="L92" s="79">
        <f ca="1">IFERROR(IF(OR($BE92=45,$BE92=45+Results!$AR$2),VLOOKUP($C92,Data_qPCR,L$3+2,FALSE),NA()),NA())</f>
        <v>7.6277852804568257E-4</v>
      </c>
      <c r="M92" s="79">
        <f ca="1">IFERROR(IF(OR($BE92=45,$BE92=45+Results!$AR$2),VLOOKUP($C92,Data_qPCR,M$3+2,FALSE),NA()),NA())</f>
        <v>7.6277852804568257E-4</v>
      </c>
      <c r="N92" s="79">
        <f ca="1">IFERROR(IF(OR($BE92=45,$BE92=45+Results!$AR$2),VLOOKUP($C92,Data_qPCR,N$3+2,FALSE),NA()),NA())</f>
        <v>7.6277852804568257E-4</v>
      </c>
      <c r="O92" s="79">
        <f ca="1">IFERROR(IF(OR($BE92=45,$BE92=45+Results!$AR$2),VLOOKUP($C92,Data_qPCR,O$3+2,FALSE),NA()),NA())</f>
        <v>7.6277852804568257E-4</v>
      </c>
      <c r="P92" s="79">
        <f ca="1">IFERROR(IF(OR($BE92=45,$BE92=45+Results!$AR$2),VLOOKUP($C92,Data_qPCR,P$3+2,FALSE),NA()),NA())</f>
        <v>7.6277852804568257E-4</v>
      </c>
      <c r="Q92" s="79">
        <f ca="1">IFERROR(IF(OR($BE92=45,$BE92=45+Results!$AR$2),VLOOKUP($C92,Data_qPCR,Q$3+2,FALSE),NA()),NA())</f>
        <v>7.6277852804568257E-4</v>
      </c>
      <c r="R92" s="79">
        <f ca="1">IFERROR(IF(OR($BE92=45,$BE92=45+Results!$AR$2),VLOOKUP($C92,Data_qPCR,R$3+2,FALSE),NA()),NA())</f>
        <v>7.6277852804568257E-4</v>
      </c>
      <c r="S92" s="79">
        <f ca="1">IFERROR(IF(OR($BE92=45,$BE92=45+Results!$AR$2),VLOOKUP($C92,Data_qPCR,S$3+2,FALSE),NA()),NA())</f>
        <v>7.6277852804568257E-4</v>
      </c>
      <c r="T92" s="79">
        <f ca="1">IFERROR(IF(OR($BE92=45,$BE92=45+Results!$AR$2),VLOOKUP($C92,Data_qPCR,T$3+2,FALSE),NA()),NA())</f>
        <v>7.6277852804568257E-4</v>
      </c>
      <c r="U92" s="79">
        <f ca="1">IFERROR(IF(OR($BE92=45,$BE92=45+Results!$AR$2),VLOOKUP($C92,Data_qPCR,U$3+2,FALSE),NA()),NA())</f>
        <v>7.6277852804568257E-4</v>
      </c>
      <c r="V92" s="79">
        <f ca="1">IFERROR(IF(OR($BE92=45,$BE92=45+Results!$AR$2),VLOOKUP($C92,Data_qPCR,V$3+2,FALSE),NA()),NA())</f>
        <v>7.6277852804568257E-4</v>
      </c>
      <c r="W92" s="79">
        <f ca="1">IFERROR(IF(OR($BE92=45,$BE92=45+Results!$AR$2),VLOOKUP($C92,Data_qPCR,W$3+2,FALSE),NA()),NA())</f>
        <v>7.6277852804568257E-4</v>
      </c>
      <c r="X92" s="79">
        <f ca="1">IFERROR(IF(OR($BE92=45,$BE92=45+Results!$AR$2),VLOOKUP($C92,Data_qPCR,X$3+2,FALSE),NA()),NA())</f>
        <v>7.6277852804568257E-4</v>
      </c>
      <c r="Y92" s="79">
        <f ca="1">IFERROR(IF(OR($BE92=45,$BE92=45+Results!$AR$2),VLOOKUP($C92,Data_qPCR,Y$3+2,FALSE),NA()),NA())</f>
        <v>7.6277852804568257E-4</v>
      </c>
      <c r="Z92" s="79">
        <f ca="1">IFERROR(IF(OR($BE92=45,$BE92=45+Results!$AR$2),VLOOKUP($C92,Data_qPCR,Z$3+2,FALSE),NA()),NA())</f>
        <v>7.6277852804568257E-4</v>
      </c>
      <c r="AA92" s="79">
        <f ca="1">IFERROR(IF(OR($BE92=45,$BE92=45+Results!$AR$2),VLOOKUP($C92,Data_qPCR,AA$3+2,FALSE),NA()),NA())</f>
        <v>7.6277852804568257E-4</v>
      </c>
      <c r="AB92" s="79">
        <f ca="1">IFERROR(IF(OR($BE92=45,$BE92=45+Results!$AR$2),VLOOKUP($C92,Data_qPCR,AB$3+2,FALSE),NA()),NA())</f>
        <v>1.5853165766957201E-3</v>
      </c>
      <c r="AC92" s="79">
        <f ca="1">IFERROR(IF(OR($BE92=45,$BE92=45+Results!$AR$2),VLOOKUP($C92,Data_qPCR,AC$3+2,FALSE),NA()),NA())</f>
        <v>5.6369212948863068E-3</v>
      </c>
      <c r="AD92" s="79">
        <f ca="1">IFERROR(IF(OR($BE92=45,$BE92=45+Results!$AR$2),VLOOKUP($C92,Data_qPCR,AD$3+2,FALSE),NA()),NA())</f>
        <v>1.3109460411229698E-2</v>
      </c>
      <c r="AE92" s="79">
        <f ca="1">IFERROR(IF(OR($BE92=45,$BE92=45+Results!$AR$2),VLOOKUP($C92,Data_qPCR,AE$3+2,FALSE),NA()),NA())</f>
        <v>2.721039253433797E-2</v>
      </c>
      <c r="AF92" s="79">
        <f ca="1">IFERROR(IF(OR($BE92=45,$BE92=45+Results!$AR$2),VLOOKUP($C92,Data_qPCR,AF$3+2,FALSE),NA()),NA())</f>
        <v>5.3608213727979026E-2</v>
      </c>
      <c r="AG92" s="79">
        <f ca="1">IFERROR(IF(OR($BE92=45,$BE92=45+Results!$AR$2),VLOOKUP($C92,Data_qPCR,AG$3+2,FALSE),NA()),NA())</f>
        <v>0.10066680477964944</v>
      </c>
      <c r="AH92" s="79">
        <f ca="1">IFERROR(IF(OR($BE92=45,$BE92=45+Results!$AR$2),VLOOKUP($C92,Data_qPCR,AH$3+2,FALSE),NA()),NA())</f>
        <v>0.17936458748759199</v>
      </c>
      <c r="AI92" s="79">
        <f ca="1">IFERROR(IF(OR($BE92=45,$BE92=45+Results!$AR$2),VLOOKUP($C92,Data_qPCR,AI$3+2,FALSE),NA()),NA())</f>
        <v>0.29675789330770047</v>
      </c>
      <c r="AJ92" s="79">
        <f ca="1">IFERROR(IF(OR($BE92=45,$BE92=45+Results!$AR$2),VLOOKUP($C92,Data_qPCR,AJ$3+2,FALSE),NA()),NA())</f>
        <v>0.4445084410940951</v>
      </c>
      <c r="AK92" s="79">
        <f ca="1">IFERROR(IF(OR($BE92=45,$BE92=45+Results!$AR$2),VLOOKUP($C92,Data_qPCR,AK$3+2,FALSE),NA()),NA())</f>
        <v>0.59963249099581151</v>
      </c>
      <c r="AL92" s="79">
        <f ca="1">IFERROR(IF(OR($BE92=45,$BE92=45+Results!$AR$2),VLOOKUP($C92,Data_qPCR,AL$3+2,FALSE),NA()),NA())</f>
        <v>0.73572139412194792</v>
      </c>
      <c r="AM92" s="79">
        <f ca="1">IFERROR(IF(OR($BE92=45,$BE92=45+Results!$AR$2),VLOOKUP($C92,Data_qPCR,AM$3+2,FALSE),NA()),NA())</f>
        <v>0.83796205795695133</v>
      </c>
      <c r="AN92" s="79">
        <f ca="1">IFERROR(IF(OR($BE92=45,$BE92=45+Results!$AR$2),VLOOKUP($C92,Data_qPCR,AN$3+2,FALSE),NA()),NA())</f>
        <v>0.90611112442342134</v>
      </c>
      <c r="AO92" s="79">
        <f ca="1">IFERROR(IF(OR($BE92=45,$BE92=45+Results!$AR$2),VLOOKUP($C92,Data_qPCR,AO$3+2,FALSE),NA()),NA())</f>
        <v>0.94729659801665733</v>
      </c>
      <c r="AP92" s="79">
        <f ca="1">IFERROR(IF(OR($BE92=45,$BE92=45+Results!$AR$2),VLOOKUP($C92,Data_qPCR,AP$3+2,FALSE),NA()),NA())</f>
        <v>0.9727051420247399</v>
      </c>
      <c r="AQ92" s="79">
        <f ca="1">IFERROR(IF(OR($BE92=45,$BE92=45+Results!$AR$2),VLOOKUP($C92,Data_qPCR,AQ$3+2,FALSE),NA()),NA())</f>
        <v>0.9875732797338318</v>
      </c>
      <c r="AR92" s="79">
        <f ca="1">IFERROR(IF(OR($BE92=45,$BE92=45+Results!$AR$2),VLOOKUP($C92,Data_qPCR,AR$3+2,FALSE),NA()),NA())</f>
        <v>0.99686355299857188</v>
      </c>
      <c r="AS92" s="79">
        <f ca="1">IFERROR(IF(OR($BE92=45,$BE92=45+Results!$AR$2),VLOOKUP($C92,Data_qPCR,AS$3+2,FALSE),NA()),NA())</f>
        <v>1</v>
      </c>
      <c r="AT92" s="79" t="e">
        <f ca="1">IFERROR(IF(OR($BE92=45,$BE92=45+Results!$AR$2),VLOOKUP($C92,Data_qPCR,AT$3+2,FALSE),NA()),NA())</f>
        <v>#N/A</v>
      </c>
      <c r="AU92" s="79" t="e">
        <f ca="1">IFERROR(IF(OR($BE92=45,$BE92=45+Results!$AR$2),VLOOKUP($C92,Data_qPCR,AU$3+2,FALSE),NA()),NA())</f>
        <v>#N/A</v>
      </c>
      <c r="AV92" s="79" t="e">
        <f ca="1">IFERROR(IF(OR($BE92=45,$BE92=45+Results!$AR$2),VLOOKUP($C92,Data_qPCR,AV$3+2,FALSE),NA()),NA())</f>
        <v>#N/A</v>
      </c>
      <c r="AW92" s="79" t="e">
        <f ca="1">IFERROR(IF(OR($BE92=45,$BE92=45+Results!$AR$2),VLOOKUP($C92,Data_qPCR,AW$3+2,FALSE),NA()),NA())</f>
        <v>#N/A</v>
      </c>
      <c r="AX92" s="79" t="e">
        <f ca="1">IFERROR(IF(OR($BE92=45,$BE92=45+Results!$AR$2),VLOOKUP($C92,Data_qPCR,AX$3+2,FALSE),NA()),NA())</f>
        <v>#N/A</v>
      </c>
      <c r="AY92" s="79" t="e">
        <f ca="1">IFERROR(IF(OR($BE92=45,$BE92=45+Results!$AR$2),VLOOKUP($C92,Data_qPCR,AY$3+2,FALSE),NA()),NA())</f>
        <v>#N/A</v>
      </c>
      <c r="AZ92" s="79" t="e">
        <f ca="1">IFERROR(IF(OR($BE92=45,$BE92=45+Results!$AR$2),VLOOKUP($C92,Data_qPCR,AZ$3+2,FALSE),NA()),NA())</f>
        <v>#N/A</v>
      </c>
      <c r="BA92" s="79" t="e">
        <f ca="1">IFERROR(IF(OR($BE92=45,$BE92=45+Results!$AR$2),VLOOKUP($C92,Data_qPCR,BA$3+2,FALSE),NA()),NA())</f>
        <v>#N/A</v>
      </c>
      <c r="BB92" s="79" t="e">
        <f ca="1">IFERROR(IF(OR($BE92=45,$BE92=45+Results!$AR$2),VLOOKUP($C92,Data_qPCR,BB$3+2,FALSE),NA()),NA())</f>
        <v>#N/A</v>
      </c>
      <c r="BC92" s="79" t="e">
        <f ca="1">IFERROR(IF(OR($BE92=45,$BE92=45+Results!$AR$2),VLOOKUP($C92,Data_qPCR,BC$3+2,FALSE),NA()),NA())</f>
        <v>#N/A</v>
      </c>
      <c r="BD92" s="79" t="str">
        <f t="shared" ca="1" si="12"/>
        <v/>
      </c>
      <c r="BE92">
        <f ca="1">IFERROR(IF(LEFT(C92,1)+0=Results!$C$4,INDEX(Results!$AM$8:$BJ$23,CODE(RIGHT(LEFT(C92,2),1))-64,RIGHT(C92,LEN(C92)-2)+0),IF(Results!$AL$7=2,2,45)),"")</f>
        <v>45</v>
      </c>
      <c r="BF92">
        <f t="shared" ca="1" si="11"/>
        <v>20803</v>
      </c>
      <c r="BG92" s="104">
        <f ca="1">IFERROR(IF(LEFT(C92,1)+0=Results!$C$4,INDEX(Results!$CK$8:$DH$23,CODE(RIGHT(LEFT(C92,2),1))-64,RIGHT(C92,LEN(C92)-2)+0),IF(Results!$AL$7=2,2,45)),"")</f>
        <v>45</v>
      </c>
    </row>
    <row r="93" spans="1:59" x14ac:dyDescent="0.25">
      <c r="A93">
        <f t="shared" ca="1" si="7"/>
        <v>90</v>
      </c>
      <c r="B93">
        <v>90</v>
      </c>
      <c r="C93" t="str">
        <f t="shared" ca="1" si="8"/>
        <v>2A4</v>
      </c>
      <c r="D93" t="str">
        <f t="shared" ca="1" si="9"/>
        <v>3N_aceA</v>
      </c>
      <c r="E93" s="268" t="str">
        <f t="shared" ca="1" si="13"/>
        <v>2A4-3N_aceA</v>
      </c>
      <c r="F93" s="79">
        <f ca="1">IFERROR(IF(OR($BE93=45,$BE93=45+Results!$AR$2),VLOOKUP($C93,Data_qPCR,F$3+2,FALSE),NA()),NA())</f>
        <v>2.5786486804250133E-4</v>
      </c>
      <c r="G93" s="79">
        <f ca="1">IFERROR(IF(OR($BE93=45,$BE93=45+Results!$AR$2),VLOOKUP($C93,Data_qPCR,G$3+2,FALSE),NA()),NA())</f>
        <v>2.5786486804250133E-4</v>
      </c>
      <c r="H93" s="79">
        <f ca="1">IFERROR(IF(OR($BE93=45,$BE93=45+Results!$AR$2),VLOOKUP($C93,Data_qPCR,H$3+2,FALSE),NA()),NA())</f>
        <v>2.5786486804250133E-4</v>
      </c>
      <c r="I93" s="79">
        <f ca="1">IFERROR(IF(OR($BE93=45,$BE93=45+Results!$AR$2),VLOOKUP($C93,Data_qPCR,I$3+2,FALSE),NA()),NA())</f>
        <v>2.5786486804250133E-4</v>
      </c>
      <c r="J93" s="79">
        <f ca="1">IFERROR(IF(OR($BE93=45,$BE93=45+Results!$AR$2),VLOOKUP($C93,Data_qPCR,J$3+2,FALSE),NA()),NA())</f>
        <v>2.5786486804250133E-4</v>
      </c>
      <c r="K93" s="79">
        <f ca="1">IFERROR(IF(OR($BE93=45,$BE93=45+Results!$AR$2),VLOOKUP($C93,Data_qPCR,K$3+2,FALSE),NA()),NA())</f>
        <v>2.5786486804250133E-4</v>
      </c>
      <c r="L93" s="79">
        <f ca="1">IFERROR(IF(OR($BE93=45,$BE93=45+Results!$AR$2),VLOOKUP($C93,Data_qPCR,L$3+2,FALSE),NA()),NA())</f>
        <v>2.5786486804250133E-4</v>
      </c>
      <c r="M93" s="79">
        <f ca="1">IFERROR(IF(OR($BE93=45,$BE93=45+Results!$AR$2),VLOOKUP($C93,Data_qPCR,M$3+2,FALSE),NA()),NA())</f>
        <v>2.5786486804250133E-4</v>
      </c>
      <c r="N93" s="79">
        <f ca="1">IFERROR(IF(OR($BE93=45,$BE93=45+Results!$AR$2),VLOOKUP($C93,Data_qPCR,N$3+2,FALSE),NA()),NA())</f>
        <v>2.5786486804250133E-4</v>
      </c>
      <c r="O93" s="79">
        <f ca="1">IFERROR(IF(OR($BE93=45,$BE93=45+Results!$AR$2),VLOOKUP($C93,Data_qPCR,O$3+2,FALSE),NA()),NA())</f>
        <v>2.5786486804250133E-4</v>
      </c>
      <c r="P93" s="79">
        <f ca="1">IFERROR(IF(OR($BE93=45,$BE93=45+Results!$AR$2),VLOOKUP($C93,Data_qPCR,P$3+2,FALSE),NA()),NA())</f>
        <v>2.5786486804250133E-4</v>
      </c>
      <c r="Q93" s="79">
        <f ca="1">IFERROR(IF(OR($BE93=45,$BE93=45+Results!$AR$2),VLOOKUP($C93,Data_qPCR,Q$3+2,FALSE),NA()),NA())</f>
        <v>2.5786486804250133E-4</v>
      </c>
      <c r="R93" s="79">
        <f ca="1">IFERROR(IF(OR($BE93=45,$BE93=45+Results!$AR$2),VLOOKUP($C93,Data_qPCR,R$3+2,FALSE),NA()),NA())</f>
        <v>2.5786486804250133E-4</v>
      </c>
      <c r="S93" s="79">
        <f ca="1">IFERROR(IF(OR($BE93=45,$BE93=45+Results!$AR$2),VLOOKUP($C93,Data_qPCR,S$3+2,FALSE),NA()),NA())</f>
        <v>2.5786486804250133E-4</v>
      </c>
      <c r="T93" s="79">
        <f ca="1">IFERROR(IF(OR($BE93=45,$BE93=45+Results!$AR$2),VLOOKUP($C93,Data_qPCR,T$3+2,FALSE),NA()),NA())</f>
        <v>2.5786486804250133E-4</v>
      </c>
      <c r="U93" s="79">
        <f ca="1">IFERROR(IF(OR($BE93=45,$BE93=45+Results!$AR$2),VLOOKUP($C93,Data_qPCR,U$3+2,FALSE),NA()),NA())</f>
        <v>2.5786486804250133E-4</v>
      </c>
      <c r="V93" s="79">
        <f ca="1">IFERROR(IF(OR($BE93=45,$BE93=45+Results!$AR$2),VLOOKUP($C93,Data_qPCR,V$3+2,FALSE),NA()),NA())</f>
        <v>2.5786486804250133E-4</v>
      </c>
      <c r="W93" s="79">
        <f ca="1">IFERROR(IF(OR($BE93=45,$BE93=45+Results!$AR$2),VLOOKUP($C93,Data_qPCR,W$3+2,FALSE),NA()),NA())</f>
        <v>2.5786486804250133E-4</v>
      </c>
      <c r="X93" s="79">
        <f ca="1">IFERROR(IF(OR($BE93=45,$BE93=45+Results!$AR$2),VLOOKUP($C93,Data_qPCR,X$3+2,FALSE),NA()),NA())</f>
        <v>2.1729444394731848E-3</v>
      </c>
      <c r="Y93" s="79">
        <f ca="1">IFERROR(IF(OR($BE93=45,$BE93=45+Results!$AR$2),VLOOKUP($C93,Data_qPCR,Y$3+2,FALSE),NA()),NA())</f>
        <v>7.8002832776763236E-3</v>
      </c>
      <c r="Z93" s="79">
        <f ca="1">IFERROR(IF(OR($BE93=45,$BE93=45+Results!$AR$2),VLOOKUP($C93,Data_qPCR,Z$3+2,FALSE),NA()),NA())</f>
        <v>1.788713618558934E-2</v>
      </c>
      <c r="AA93" s="79">
        <f ca="1">IFERROR(IF(OR($BE93=45,$BE93=45+Results!$AR$2),VLOOKUP($C93,Data_qPCR,AA$3+2,FALSE),NA()),NA())</f>
        <v>3.6528280775705267E-2</v>
      </c>
      <c r="AB93" s="79">
        <f ca="1">IFERROR(IF(OR($BE93=45,$BE93=45+Results!$AR$2),VLOOKUP($C93,Data_qPCR,AB$3+2,FALSE),NA()),NA())</f>
        <v>6.9198411413549515E-2</v>
      </c>
      <c r="AC93" s="79">
        <f ca="1">IFERROR(IF(OR($BE93=45,$BE93=45+Results!$AR$2),VLOOKUP($C93,Data_qPCR,AC$3+2,FALSE),NA()),NA())</f>
        <v>0.12336822130216696</v>
      </c>
      <c r="AD93" s="79">
        <f ca="1">IFERROR(IF(OR($BE93=45,$BE93=45+Results!$AR$2),VLOOKUP($C93,Data_qPCR,AD$3+2,FALSE),NA()),NA())</f>
        <v>0.20813342974403878</v>
      </c>
      <c r="AE93" s="79">
        <f ca="1">IFERROR(IF(OR($BE93=45,$BE93=45+Results!$AR$2),VLOOKUP($C93,Data_qPCR,AE$3+2,FALSE),NA()),NA())</f>
        <v>0.32778796243984193</v>
      </c>
      <c r="AF93" s="79">
        <f ca="1">IFERROR(IF(OR($BE93=45,$BE93=45+Results!$AR$2),VLOOKUP($C93,Data_qPCR,AF$3+2,FALSE),NA()),NA())</f>
        <v>0.47023160657844554</v>
      </c>
      <c r="AG93" s="79">
        <f ca="1">IFERROR(IF(OR($BE93=45,$BE93=45+Results!$AR$2),VLOOKUP($C93,Data_qPCR,AG$3+2,FALSE),NA()),NA())</f>
        <v>0.61324990367193666</v>
      </c>
      <c r="AH93" s="79">
        <f ca="1">IFERROR(IF(OR($BE93=45,$BE93=45+Results!$AR$2),VLOOKUP($C93,Data_qPCR,AH$3+2,FALSE),NA()),NA())</f>
        <v>0.73356823860905251</v>
      </c>
      <c r="AI93" s="79">
        <f ca="1">IFERROR(IF(OR($BE93=45,$BE93=45+Results!$AR$2),VLOOKUP($C93,Data_qPCR,AI$3+2,FALSE),NA()),NA())</f>
        <v>0.82174124394593251</v>
      </c>
      <c r="AJ93" s="79">
        <f ca="1">IFERROR(IF(OR($BE93=45,$BE93=45+Results!$AR$2),VLOOKUP($C93,Data_qPCR,AJ$3+2,FALSE),NA()),NA())</f>
        <v>0.87947459926985261</v>
      </c>
      <c r="AK93" s="79">
        <f ca="1">IFERROR(IF(OR($BE93=45,$BE93=45+Results!$AR$2),VLOOKUP($C93,Data_qPCR,AK$3+2,FALSE),NA()),NA())</f>
        <v>0.91546631293118008</v>
      </c>
      <c r="AL93" s="79">
        <f ca="1">IFERROR(IF(OR($BE93=45,$BE93=45+Results!$AR$2),VLOOKUP($C93,Data_qPCR,AL$3+2,FALSE),NA()),NA())</f>
        <v>0.93906546563894289</v>
      </c>
      <c r="AM93" s="79">
        <f ca="1">IFERROR(IF(OR($BE93=45,$BE93=45+Results!$AR$2),VLOOKUP($C93,Data_qPCR,AM$3+2,FALSE),NA()),NA())</f>
        <v>0.95565203956122013</v>
      </c>
      <c r="AN93" s="79">
        <f ca="1">IFERROR(IF(OR($BE93=45,$BE93=45+Results!$AR$2),VLOOKUP($C93,Data_qPCR,AN$3+2,FALSE),NA()),NA())</f>
        <v>0.96767681424864793</v>
      </c>
      <c r="AO93" s="79">
        <f ca="1">IFERROR(IF(OR($BE93=45,$BE93=45+Results!$AR$2),VLOOKUP($C93,Data_qPCR,AO$3+2,FALSE),NA()),NA())</f>
        <v>0.9772225228965371</v>
      </c>
      <c r="AP93" s="79">
        <f ca="1">IFERROR(IF(OR($BE93=45,$BE93=45+Results!$AR$2),VLOOKUP($C93,Data_qPCR,AP$3+2,FALSE),NA()),NA())</f>
        <v>0.98557745106429018</v>
      </c>
      <c r="AQ93" s="79">
        <f ca="1">IFERROR(IF(OR($BE93=45,$BE93=45+Results!$AR$2),VLOOKUP($C93,Data_qPCR,AQ$3+2,FALSE),NA()),NA())</f>
        <v>0.99295609543838215</v>
      </c>
      <c r="AR93" s="79">
        <f ca="1">IFERROR(IF(OR($BE93=45,$BE93=45+Results!$AR$2),VLOOKUP($C93,Data_qPCR,AR$3+2,FALSE),NA()),NA())</f>
        <v>0.99794916855586235</v>
      </c>
      <c r="AS93" s="79">
        <f ca="1">IFERROR(IF(OR($BE93=45,$BE93=45+Results!$AR$2),VLOOKUP($C93,Data_qPCR,AS$3+2,FALSE),NA()),NA())</f>
        <v>1</v>
      </c>
      <c r="AT93" s="79" t="e">
        <f ca="1">IFERROR(IF(OR($BE93=45,$BE93=45+Results!$AR$2),VLOOKUP($C93,Data_qPCR,AT$3+2,FALSE),NA()),NA())</f>
        <v>#N/A</v>
      </c>
      <c r="AU93" s="79" t="e">
        <f ca="1">IFERROR(IF(OR($BE93=45,$BE93=45+Results!$AR$2),VLOOKUP($C93,Data_qPCR,AU$3+2,FALSE),NA()),NA())</f>
        <v>#N/A</v>
      </c>
      <c r="AV93" s="79" t="e">
        <f ca="1">IFERROR(IF(OR($BE93=45,$BE93=45+Results!$AR$2),VLOOKUP($C93,Data_qPCR,AV$3+2,FALSE),NA()),NA())</f>
        <v>#N/A</v>
      </c>
      <c r="AW93" s="79" t="e">
        <f ca="1">IFERROR(IF(OR($BE93=45,$BE93=45+Results!$AR$2),VLOOKUP($C93,Data_qPCR,AW$3+2,FALSE),NA()),NA())</f>
        <v>#N/A</v>
      </c>
      <c r="AX93" s="79" t="e">
        <f ca="1">IFERROR(IF(OR($BE93=45,$BE93=45+Results!$AR$2),VLOOKUP($C93,Data_qPCR,AX$3+2,FALSE),NA()),NA())</f>
        <v>#N/A</v>
      </c>
      <c r="AY93" s="79" t="e">
        <f ca="1">IFERROR(IF(OR($BE93=45,$BE93=45+Results!$AR$2),VLOOKUP($C93,Data_qPCR,AY$3+2,FALSE),NA()),NA())</f>
        <v>#N/A</v>
      </c>
      <c r="AZ93" s="79" t="e">
        <f ca="1">IFERROR(IF(OR($BE93=45,$BE93=45+Results!$AR$2),VLOOKUP($C93,Data_qPCR,AZ$3+2,FALSE),NA()),NA())</f>
        <v>#N/A</v>
      </c>
      <c r="BA93" s="79" t="e">
        <f ca="1">IFERROR(IF(OR($BE93=45,$BE93=45+Results!$AR$2),VLOOKUP($C93,Data_qPCR,BA$3+2,FALSE),NA()),NA())</f>
        <v>#N/A</v>
      </c>
      <c r="BB93" s="79" t="e">
        <f ca="1">IFERROR(IF(OR($BE93=45,$BE93=45+Results!$AR$2),VLOOKUP($C93,Data_qPCR,BB$3+2,FALSE),NA()),NA())</f>
        <v>#N/A</v>
      </c>
      <c r="BC93" s="79" t="e">
        <f ca="1">IFERROR(IF(OR($BE93=45,$BE93=45+Results!$AR$2),VLOOKUP($C93,Data_qPCR,BC$3+2,FALSE),NA()),NA())</f>
        <v>#N/A</v>
      </c>
      <c r="BD93" s="79" t="str">
        <f t="shared" ca="1" si="12"/>
        <v/>
      </c>
      <c r="BE93">
        <f ca="1">IFERROR(IF(LEFT(C93,1)+0=Results!$C$4,INDEX(Results!$AM$8:$BJ$23,CODE(RIGHT(LEFT(C93,2),1))-64,RIGHT(C93,LEN(C93)-2)+0),IF(Results!$AL$7=2,2,45)),"")</f>
        <v>45</v>
      </c>
      <c r="BF93">
        <f t="shared" ca="1" si="11"/>
        <v>20104</v>
      </c>
      <c r="BG93" s="104">
        <f ca="1">IFERROR(IF(LEFT(C93,1)+0=Results!$C$4,INDEX(Results!$CK$8:$DH$23,CODE(RIGHT(LEFT(C93,2),1))-64,RIGHT(C93,LEN(C93)-2)+0),IF(Results!$AL$7=2,2,45)),"")</f>
        <v>45</v>
      </c>
    </row>
    <row r="94" spans="1:59" x14ac:dyDescent="0.25">
      <c r="A94">
        <f t="shared" ca="1" si="7"/>
        <v>91</v>
      </c>
      <c r="B94">
        <v>91</v>
      </c>
      <c r="C94" t="str">
        <f t="shared" ca="1" si="8"/>
        <v>2B4</v>
      </c>
      <c r="D94" t="str">
        <f t="shared" ca="1" si="9"/>
        <v>3N_aceA</v>
      </c>
      <c r="E94" s="268" t="str">
        <f t="shared" ca="1" si="13"/>
        <v>2B4-3N_aceA</v>
      </c>
      <c r="F94" s="79">
        <f ca="1">IFERROR(IF(OR($BE94=45,$BE94=45+Results!$AR$2),VLOOKUP($C94,Data_qPCR,F$3+2,FALSE),NA()),NA())</f>
        <v>3.7013807338362567E-4</v>
      </c>
      <c r="G94" s="79">
        <f ca="1">IFERROR(IF(OR($BE94=45,$BE94=45+Results!$AR$2),VLOOKUP($C94,Data_qPCR,G$3+2,FALSE),NA()),NA())</f>
        <v>3.7013807338362567E-4</v>
      </c>
      <c r="H94" s="79">
        <f ca="1">IFERROR(IF(OR($BE94=45,$BE94=45+Results!$AR$2),VLOOKUP($C94,Data_qPCR,H$3+2,FALSE),NA()),NA())</f>
        <v>3.7013807338362567E-4</v>
      </c>
      <c r="I94" s="79">
        <f ca="1">IFERROR(IF(OR($BE94=45,$BE94=45+Results!$AR$2),VLOOKUP($C94,Data_qPCR,I$3+2,FALSE),NA()),NA())</f>
        <v>3.7013807338362567E-4</v>
      </c>
      <c r="J94" s="79">
        <f ca="1">IFERROR(IF(OR($BE94=45,$BE94=45+Results!$AR$2),VLOOKUP($C94,Data_qPCR,J$3+2,FALSE),NA()),NA())</f>
        <v>3.7013807338362567E-4</v>
      </c>
      <c r="K94" s="79">
        <f ca="1">IFERROR(IF(OR($BE94=45,$BE94=45+Results!$AR$2),VLOOKUP($C94,Data_qPCR,K$3+2,FALSE),NA()),NA())</f>
        <v>3.7013807338362567E-4</v>
      </c>
      <c r="L94" s="79">
        <f ca="1">IFERROR(IF(OR($BE94=45,$BE94=45+Results!$AR$2),VLOOKUP($C94,Data_qPCR,L$3+2,FALSE),NA()),NA())</f>
        <v>3.7013807338362567E-4</v>
      </c>
      <c r="M94" s="79">
        <f ca="1">IFERROR(IF(OR($BE94=45,$BE94=45+Results!$AR$2),VLOOKUP($C94,Data_qPCR,M$3+2,FALSE),NA()),NA())</f>
        <v>3.7013807338362567E-4</v>
      </c>
      <c r="N94" s="79">
        <f ca="1">IFERROR(IF(OR($BE94=45,$BE94=45+Results!$AR$2),VLOOKUP($C94,Data_qPCR,N$3+2,FALSE),NA()),NA())</f>
        <v>3.7013807338362567E-4</v>
      </c>
      <c r="O94" s="79">
        <f ca="1">IFERROR(IF(OR($BE94=45,$BE94=45+Results!$AR$2),VLOOKUP($C94,Data_qPCR,O$3+2,FALSE),NA()),NA())</f>
        <v>3.7013807338362567E-4</v>
      </c>
      <c r="P94" s="79">
        <f ca="1">IFERROR(IF(OR($BE94=45,$BE94=45+Results!$AR$2),VLOOKUP($C94,Data_qPCR,P$3+2,FALSE),NA()),NA())</f>
        <v>3.7013807338362567E-4</v>
      </c>
      <c r="Q94" s="79">
        <f ca="1">IFERROR(IF(OR($BE94=45,$BE94=45+Results!$AR$2),VLOOKUP($C94,Data_qPCR,Q$3+2,FALSE),NA()),NA())</f>
        <v>3.7013807338362567E-4</v>
      </c>
      <c r="R94" s="79">
        <f ca="1">IFERROR(IF(OR($BE94=45,$BE94=45+Results!$AR$2),VLOOKUP($C94,Data_qPCR,R$3+2,FALSE),NA()),NA())</f>
        <v>3.7013807338362567E-4</v>
      </c>
      <c r="S94" s="79">
        <f ca="1">IFERROR(IF(OR($BE94=45,$BE94=45+Results!$AR$2),VLOOKUP($C94,Data_qPCR,S$3+2,FALSE),NA()),NA())</f>
        <v>3.7013807338362567E-4</v>
      </c>
      <c r="T94" s="79">
        <f ca="1">IFERROR(IF(OR($BE94=45,$BE94=45+Results!$AR$2),VLOOKUP($C94,Data_qPCR,T$3+2,FALSE),NA()),NA())</f>
        <v>3.7013807338362567E-4</v>
      </c>
      <c r="U94" s="79">
        <f ca="1">IFERROR(IF(OR($BE94=45,$BE94=45+Results!$AR$2),VLOOKUP($C94,Data_qPCR,U$3+2,FALSE),NA()),NA())</f>
        <v>3.7013807338362567E-4</v>
      </c>
      <c r="V94" s="79">
        <f ca="1">IFERROR(IF(OR($BE94=45,$BE94=45+Results!$AR$2),VLOOKUP($C94,Data_qPCR,V$3+2,FALSE),NA()),NA())</f>
        <v>3.7013807338362567E-4</v>
      </c>
      <c r="W94" s="79">
        <f ca="1">IFERROR(IF(OR($BE94=45,$BE94=45+Results!$AR$2),VLOOKUP($C94,Data_qPCR,W$3+2,FALSE),NA()),NA())</f>
        <v>3.7013807338362567E-4</v>
      </c>
      <c r="X94" s="79">
        <f ca="1">IFERROR(IF(OR($BE94=45,$BE94=45+Results!$AR$2),VLOOKUP($C94,Data_qPCR,X$3+2,FALSE),NA()),NA())</f>
        <v>2.2400100068067225E-3</v>
      </c>
      <c r="Y94" s="79">
        <f ca="1">IFERROR(IF(OR($BE94=45,$BE94=45+Results!$AR$2),VLOOKUP($C94,Data_qPCR,Y$3+2,FALSE),NA()),NA())</f>
        <v>7.2821208546578822E-3</v>
      </c>
      <c r="Z94" s="79">
        <f ca="1">IFERROR(IF(OR($BE94=45,$BE94=45+Results!$AR$2),VLOOKUP($C94,Data_qPCR,Z$3+2,FALSE),NA()),NA())</f>
        <v>1.6503295193285791E-2</v>
      </c>
      <c r="AA94" s="79">
        <f ca="1">IFERROR(IF(OR($BE94=45,$BE94=45+Results!$AR$2),VLOOKUP($C94,Data_qPCR,AA$3+2,FALSE),NA()),NA())</f>
        <v>3.3337493419451671E-2</v>
      </c>
      <c r="AB94" s="79">
        <f ca="1">IFERROR(IF(OR($BE94=45,$BE94=45+Results!$AR$2),VLOOKUP($C94,Data_qPCR,AB$3+2,FALSE),NA()),NA())</f>
        <v>6.2434372676328065E-2</v>
      </c>
      <c r="AC94" s="79">
        <f ca="1">IFERROR(IF(OR($BE94=45,$BE94=45+Results!$AR$2),VLOOKUP($C94,Data_qPCR,AC$3+2,FALSE),NA()),NA())</f>
        <v>0.11140424977696328</v>
      </c>
      <c r="AD94" s="79">
        <f ca="1">IFERROR(IF(OR($BE94=45,$BE94=45+Results!$AR$2),VLOOKUP($C94,Data_qPCR,AD$3+2,FALSE),NA()),NA())</f>
        <v>0.18889652840478166</v>
      </c>
      <c r="AE94" s="79">
        <f ca="1">IFERROR(IF(OR($BE94=45,$BE94=45+Results!$AR$2),VLOOKUP($C94,Data_qPCR,AE$3+2,FALSE),NA()),NA())</f>
        <v>0.30177048766753489</v>
      </c>
      <c r="AF94" s="79">
        <f ca="1">IFERROR(IF(OR($BE94=45,$BE94=45+Results!$AR$2),VLOOKUP($C94,Data_qPCR,AF$3+2,FALSE),NA()),NA())</f>
        <v>0.4414752133782045</v>
      </c>
      <c r="AG94" s="79">
        <f ca="1">IFERROR(IF(OR($BE94=45,$BE94=45+Results!$AR$2),VLOOKUP($C94,Data_qPCR,AG$3+2,FALSE),NA()),NA())</f>
        <v>0.58761326423455573</v>
      </c>
      <c r="AH94" s="79">
        <f ca="1">IFERROR(IF(OR($BE94=45,$BE94=45+Results!$AR$2),VLOOKUP($C94,Data_qPCR,AH$3+2,FALSE),NA()),NA())</f>
        <v>0.7150347083480233</v>
      </c>
      <c r="AI94" s="79">
        <f ca="1">IFERROR(IF(OR($BE94=45,$BE94=45+Results!$AR$2),VLOOKUP($C94,Data_qPCR,AI$3+2,FALSE),NA()),NA())</f>
        <v>0.81031918012328941</v>
      </c>
      <c r="AJ94" s="79">
        <f ca="1">IFERROR(IF(OR($BE94=45,$BE94=45+Results!$AR$2),VLOOKUP($C94,Data_qPCR,AJ$3+2,FALSE),NA()),NA())</f>
        <v>0.87269317650699563</v>
      </c>
      <c r="AK94" s="79">
        <f ca="1">IFERROR(IF(OR($BE94=45,$BE94=45+Results!$AR$2),VLOOKUP($C94,Data_qPCR,AK$3+2,FALSE),NA()),NA())</f>
        <v>0.91079101533629958</v>
      </c>
      <c r="AL94" s="79">
        <f ca="1">IFERROR(IF(OR($BE94=45,$BE94=45+Results!$AR$2),VLOOKUP($C94,Data_qPCR,AL$3+2,FALSE),NA()),NA())</f>
        <v>0.93503922619337287</v>
      </c>
      <c r="AM94" s="79">
        <f ca="1">IFERROR(IF(OR($BE94=45,$BE94=45+Results!$AR$2),VLOOKUP($C94,Data_qPCR,AM$3+2,FALSE),NA()),NA())</f>
        <v>0.95296310023949959</v>
      </c>
      <c r="AN94" s="79">
        <f ca="1">IFERROR(IF(OR($BE94=45,$BE94=45+Results!$AR$2),VLOOKUP($C94,Data_qPCR,AN$3+2,FALSE),NA()),NA())</f>
        <v>0.96681791702518194</v>
      </c>
      <c r="AO94" s="79">
        <f ca="1">IFERROR(IF(OR($BE94=45,$BE94=45+Results!$AR$2),VLOOKUP($C94,Data_qPCR,AO$3+2,FALSE),NA()),NA())</f>
        <v>0.97732717645911105</v>
      </c>
      <c r="AP94" s="79">
        <f ca="1">IFERROR(IF(OR($BE94=45,$BE94=45+Results!$AR$2),VLOOKUP($C94,Data_qPCR,AP$3+2,FALSE),NA()),NA())</f>
        <v>0.98515008292658024</v>
      </c>
      <c r="AQ94" s="79">
        <f ca="1">IFERROR(IF(OR($BE94=45,$BE94=45+Results!$AR$2),VLOOKUP($C94,Data_qPCR,AQ$3+2,FALSE),NA()),NA())</f>
        <v>0.99144989653008564</v>
      </c>
      <c r="AR94" s="79">
        <f ca="1">IFERROR(IF(OR($BE94=45,$BE94=45+Results!$AR$2),VLOOKUP($C94,Data_qPCR,AR$3+2,FALSE),NA()),NA())</f>
        <v>0.99722213226516998</v>
      </c>
      <c r="AS94" s="79">
        <f ca="1">IFERROR(IF(OR($BE94=45,$BE94=45+Results!$AR$2),VLOOKUP($C94,Data_qPCR,AS$3+2,FALSE),NA()),NA())</f>
        <v>1</v>
      </c>
      <c r="AT94" s="79" t="e">
        <f ca="1">IFERROR(IF(OR($BE94=45,$BE94=45+Results!$AR$2),VLOOKUP($C94,Data_qPCR,AT$3+2,FALSE),NA()),NA())</f>
        <v>#N/A</v>
      </c>
      <c r="AU94" s="79" t="e">
        <f ca="1">IFERROR(IF(OR($BE94=45,$BE94=45+Results!$AR$2),VLOOKUP($C94,Data_qPCR,AU$3+2,FALSE),NA()),NA())</f>
        <v>#N/A</v>
      </c>
      <c r="AV94" s="79" t="e">
        <f ca="1">IFERROR(IF(OR($BE94=45,$BE94=45+Results!$AR$2),VLOOKUP($C94,Data_qPCR,AV$3+2,FALSE),NA()),NA())</f>
        <v>#N/A</v>
      </c>
      <c r="AW94" s="79" t="e">
        <f ca="1">IFERROR(IF(OR($BE94=45,$BE94=45+Results!$AR$2),VLOOKUP($C94,Data_qPCR,AW$3+2,FALSE),NA()),NA())</f>
        <v>#N/A</v>
      </c>
      <c r="AX94" s="79" t="e">
        <f ca="1">IFERROR(IF(OR($BE94=45,$BE94=45+Results!$AR$2),VLOOKUP($C94,Data_qPCR,AX$3+2,FALSE),NA()),NA())</f>
        <v>#N/A</v>
      </c>
      <c r="AY94" s="79" t="e">
        <f ca="1">IFERROR(IF(OR($BE94=45,$BE94=45+Results!$AR$2),VLOOKUP($C94,Data_qPCR,AY$3+2,FALSE),NA()),NA())</f>
        <v>#N/A</v>
      </c>
      <c r="AZ94" s="79" t="e">
        <f ca="1">IFERROR(IF(OR($BE94=45,$BE94=45+Results!$AR$2),VLOOKUP($C94,Data_qPCR,AZ$3+2,FALSE),NA()),NA())</f>
        <v>#N/A</v>
      </c>
      <c r="BA94" s="79" t="e">
        <f ca="1">IFERROR(IF(OR($BE94=45,$BE94=45+Results!$AR$2),VLOOKUP($C94,Data_qPCR,BA$3+2,FALSE),NA()),NA())</f>
        <v>#N/A</v>
      </c>
      <c r="BB94" s="79" t="e">
        <f ca="1">IFERROR(IF(OR($BE94=45,$BE94=45+Results!$AR$2),VLOOKUP($C94,Data_qPCR,BB$3+2,FALSE),NA()),NA())</f>
        <v>#N/A</v>
      </c>
      <c r="BC94" s="79" t="e">
        <f ca="1">IFERROR(IF(OR($BE94=45,$BE94=45+Results!$AR$2),VLOOKUP($C94,Data_qPCR,BC$3+2,FALSE),NA()),NA())</f>
        <v>#N/A</v>
      </c>
      <c r="BD94" s="79" t="str">
        <f t="shared" ca="1" si="12"/>
        <v/>
      </c>
      <c r="BE94">
        <f ca="1">IFERROR(IF(LEFT(C94,1)+0=Results!$C$4,INDEX(Results!$AM$8:$BJ$23,CODE(RIGHT(LEFT(C94,2),1))-64,RIGHT(C94,LEN(C94)-2)+0),IF(Results!$AL$7=2,2,45)),"")</f>
        <v>45</v>
      </c>
      <c r="BF94">
        <f t="shared" ca="1" si="11"/>
        <v>20204</v>
      </c>
      <c r="BG94" s="104">
        <f ca="1">IFERROR(IF(LEFT(C94,1)+0=Results!$C$4,INDEX(Results!$CK$8:$DH$23,CODE(RIGHT(LEFT(C94,2),1))-64,RIGHT(C94,LEN(C94)-2)+0),IF(Results!$AL$7=2,2,45)),"")</f>
        <v>45</v>
      </c>
    </row>
    <row r="95" spans="1:59" x14ac:dyDescent="0.25">
      <c r="A95">
        <f t="shared" ca="1" si="7"/>
        <v>92</v>
      </c>
      <c r="B95">
        <v>92</v>
      </c>
      <c r="C95" t="str">
        <f t="shared" ca="1" si="8"/>
        <v>2C4</v>
      </c>
      <c r="D95" t="str">
        <f t="shared" ca="1" si="9"/>
        <v>3N_pspA</v>
      </c>
      <c r="E95" s="268" t="str">
        <f t="shared" ca="1" si="13"/>
        <v>2C4-3N_pspA</v>
      </c>
      <c r="F95" s="79">
        <f ca="1">IFERROR(IF(OR($BE95=45,$BE95=45+Results!$AR$2),VLOOKUP($C95,Data_qPCR,F$3+2,FALSE),NA()),NA())</f>
        <v>2.4270899642205525E-4</v>
      </c>
      <c r="G95" s="79">
        <f ca="1">IFERROR(IF(OR($BE95=45,$BE95=45+Results!$AR$2),VLOOKUP($C95,Data_qPCR,G$3+2,FALSE),NA()),NA())</f>
        <v>2.4270899642205525E-4</v>
      </c>
      <c r="H95" s="79">
        <f ca="1">IFERROR(IF(OR($BE95=45,$BE95=45+Results!$AR$2),VLOOKUP($C95,Data_qPCR,H$3+2,FALSE),NA()),NA())</f>
        <v>2.4270899642205525E-4</v>
      </c>
      <c r="I95" s="79">
        <f ca="1">IFERROR(IF(OR($BE95=45,$BE95=45+Results!$AR$2),VLOOKUP($C95,Data_qPCR,I$3+2,FALSE),NA()),NA())</f>
        <v>2.4270899642205525E-4</v>
      </c>
      <c r="J95" s="79">
        <f ca="1">IFERROR(IF(OR($BE95=45,$BE95=45+Results!$AR$2),VLOOKUP($C95,Data_qPCR,J$3+2,FALSE),NA()),NA())</f>
        <v>2.4270899642205525E-4</v>
      </c>
      <c r="K95" s="79">
        <f ca="1">IFERROR(IF(OR($BE95=45,$BE95=45+Results!$AR$2),VLOOKUP($C95,Data_qPCR,K$3+2,FALSE),NA()),NA())</f>
        <v>2.4270899642205525E-4</v>
      </c>
      <c r="L95" s="79">
        <f ca="1">IFERROR(IF(OR($BE95=45,$BE95=45+Results!$AR$2),VLOOKUP($C95,Data_qPCR,L$3+2,FALSE),NA()),NA())</f>
        <v>2.4270899642205525E-4</v>
      </c>
      <c r="M95" s="79">
        <f ca="1">IFERROR(IF(OR($BE95=45,$BE95=45+Results!$AR$2),VLOOKUP($C95,Data_qPCR,M$3+2,FALSE),NA()),NA())</f>
        <v>2.4270899642205525E-4</v>
      </c>
      <c r="N95" s="79">
        <f ca="1">IFERROR(IF(OR($BE95=45,$BE95=45+Results!$AR$2),VLOOKUP($C95,Data_qPCR,N$3+2,FALSE),NA()),NA())</f>
        <v>2.4270899642205525E-4</v>
      </c>
      <c r="O95" s="79">
        <f ca="1">IFERROR(IF(OR($BE95=45,$BE95=45+Results!$AR$2),VLOOKUP($C95,Data_qPCR,O$3+2,FALSE),NA()),NA())</f>
        <v>2.4270899642205525E-4</v>
      </c>
      <c r="P95" s="79">
        <f ca="1">IFERROR(IF(OR($BE95=45,$BE95=45+Results!$AR$2),VLOOKUP($C95,Data_qPCR,P$3+2,FALSE),NA()),NA())</f>
        <v>2.4270899642205525E-4</v>
      </c>
      <c r="Q95" s="79">
        <f ca="1">IFERROR(IF(OR($BE95=45,$BE95=45+Results!$AR$2),VLOOKUP($C95,Data_qPCR,Q$3+2,FALSE),NA()),NA())</f>
        <v>2.4270899642205525E-4</v>
      </c>
      <c r="R95" s="79">
        <f ca="1">IFERROR(IF(OR($BE95=45,$BE95=45+Results!$AR$2),VLOOKUP($C95,Data_qPCR,R$3+2,FALSE),NA()),NA())</f>
        <v>2.4270899642205525E-4</v>
      </c>
      <c r="S95" s="79">
        <f ca="1">IFERROR(IF(OR($BE95=45,$BE95=45+Results!$AR$2),VLOOKUP($C95,Data_qPCR,S$3+2,FALSE),NA()),NA())</f>
        <v>2.4270899642205525E-4</v>
      </c>
      <c r="T95" s="79">
        <f ca="1">IFERROR(IF(OR($BE95=45,$BE95=45+Results!$AR$2),VLOOKUP($C95,Data_qPCR,T$3+2,FALSE),NA()),NA())</f>
        <v>2.4270899642205525E-4</v>
      </c>
      <c r="U95" s="79">
        <f ca="1">IFERROR(IF(OR($BE95=45,$BE95=45+Results!$AR$2),VLOOKUP($C95,Data_qPCR,U$3+2,FALSE),NA()),NA())</f>
        <v>2.4270899642205525E-4</v>
      </c>
      <c r="V95" s="79">
        <f ca="1">IFERROR(IF(OR($BE95=45,$BE95=45+Results!$AR$2),VLOOKUP($C95,Data_qPCR,V$3+2,FALSE),NA()),NA())</f>
        <v>2.4270899642205525E-4</v>
      </c>
      <c r="W95" s="79">
        <f ca="1">IFERROR(IF(OR($BE95=45,$BE95=45+Results!$AR$2),VLOOKUP($C95,Data_qPCR,W$3+2,FALSE),NA()),NA())</f>
        <v>2.4270899642205525E-4</v>
      </c>
      <c r="X95" s="79">
        <f ca="1">IFERROR(IF(OR($BE95=45,$BE95=45+Results!$AR$2),VLOOKUP($C95,Data_qPCR,X$3+2,FALSE),NA()),NA())</f>
        <v>2.4270899642205525E-4</v>
      </c>
      <c r="Y95" s="79">
        <f ca="1">IFERROR(IF(OR($BE95=45,$BE95=45+Results!$AR$2),VLOOKUP($C95,Data_qPCR,Y$3+2,FALSE),NA()),NA())</f>
        <v>2.4270899642205525E-4</v>
      </c>
      <c r="Z95" s="79">
        <f ca="1">IFERROR(IF(OR($BE95=45,$BE95=45+Results!$AR$2),VLOOKUP($C95,Data_qPCR,Z$3+2,FALSE),NA()),NA())</f>
        <v>2.4270899642205525E-4</v>
      </c>
      <c r="AA95" s="79">
        <f ca="1">IFERROR(IF(OR($BE95=45,$BE95=45+Results!$AR$2),VLOOKUP($C95,Data_qPCR,AA$3+2,FALSE),NA()),NA())</f>
        <v>2.4270899642205525E-4</v>
      </c>
      <c r="AB95" s="79">
        <f ca="1">IFERROR(IF(OR($BE95=45,$BE95=45+Results!$AR$2),VLOOKUP($C95,Data_qPCR,AB$3+2,FALSE),NA()),NA())</f>
        <v>2.4270899642205525E-4</v>
      </c>
      <c r="AC95" s="79">
        <f ca="1">IFERROR(IF(OR($BE95=45,$BE95=45+Results!$AR$2),VLOOKUP($C95,Data_qPCR,AC$3+2,FALSE),NA()),NA())</f>
        <v>2.4270899642205525E-4</v>
      </c>
      <c r="AD95" s="79">
        <f ca="1">IFERROR(IF(OR($BE95=45,$BE95=45+Results!$AR$2),VLOOKUP($C95,Data_qPCR,AD$3+2,FALSE),NA()),NA())</f>
        <v>1.9032230672563779E-3</v>
      </c>
      <c r="AE95" s="79">
        <f ca="1">IFERROR(IF(OR($BE95=45,$BE95=45+Results!$AR$2),VLOOKUP($C95,Data_qPCR,AE$3+2,FALSE),NA()),NA())</f>
        <v>6.195668978572778E-3</v>
      </c>
      <c r="AF95" s="79">
        <f ca="1">IFERROR(IF(OR($BE95=45,$BE95=45+Results!$AR$2),VLOOKUP($C95,Data_qPCR,AF$3+2,FALSE),NA()),NA())</f>
        <v>1.4474257222619859E-2</v>
      </c>
      <c r="AG95" s="79">
        <f ca="1">IFERROR(IF(OR($BE95=45,$BE95=45+Results!$AR$2),VLOOKUP($C95,Data_qPCR,AG$3+2,FALSE),NA()),NA())</f>
        <v>3.0474171439859372E-2</v>
      </c>
      <c r="AH95" s="79">
        <f ca="1">IFERROR(IF(OR($BE95=45,$BE95=45+Results!$AR$2),VLOOKUP($C95,Data_qPCR,AH$3+2,FALSE),NA()),NA())</f>
        <v>5.9419949571385661E-2</v>
      </c>
      <c r="AI95" s="79">
        <f ca="1">IFERROR(IF(OR($BE95=45,$BE95=45+Results!$AR$2),VLOOKUP($C95,Data_qPCR,AI$3+2,FALSE),NA()),NA())</f>
        <v>0.11281510140671677</v>
      </c>
      <c r="AJ95" s="79">
        <f ca="1">IFERROR(IF(OR($BE95=45,$BE95=45+Results!$AR$2),VLOOKUP($C95,Data_qPCR,AJ$3+2,FALSE),NA()),NA())</f>
        <v>0.20320584592883784</v>
      </c>
      <c r="AK95" s="79">
        <f ca="1">IFERROR(IF(OR($BE95=45,$BE95=45+Results!$AR$2),VLOOKUP($C95,Data_qPCR,AK$3+2,FALSE),NA()),NA())</f>
        <v>0.33729088129560642</v>
      </c>
      <c r="AL95" s="79">
        <f ca="1">IFERROR(IF(OR($BE95=45,$BE95=45+Results!$AR$2),VLOOKUP($C95,Data_qPCR,AL$3+2,FALSE),NA()),NA())</f>
        <v>0.49795079185643076</v>
      </c>
      <c r="AM95" s="79">
        <f ca="1">IFERROR(IF(OR($BE95=45,$BE95=45+Results!$AR$2),VLOOKUP($C95,Data_qPCR,AM$3+2,FALSE),NA()),NA())</f>
        <v>0.65753515343064928</v>
      </c>
      <c r="AN95" s="79">
        <f ca="1">IFERROR(IF(OR($BE95=45,$BE95=45+Results!$AR$2),VLOOKUP($C95,Data_qPCR,AN$3+2,FALSE),NA()),NA())</f>
        <v>0.7873669049834805</v>
      </c>
      <c r="AO95" s="79">
        <f ca="1">IFERROR(IF(OR($BE95=45,$BE95=45+Results!$AR$2),VLOOKUP($C95,Data_qPCR,AO$3+2,FALSE),NA()),NA())</f>
        <v>0.87935218158739525</v>
      </c>
      <c r="AP95" s="79">
        <f ca="1">IFERROR(IF(OR($BE95=45,$BE95=45+Results!$AR$2),VLOOKUP($C95,Data_qPCR,AP$3+2,FALSE),NA()),NA())</f>
        <v>0.93704897993375558</v>
      </c>
      <c r="AQ95" s="79">
        <f ca="1">IFERROR(IF(OR($BE95=45,$BE95=45+Results!$AR$2),VLOOKUP($C95,Data_qPCR,AQ$3+2,FALSE),NA()),NA())</f>
        <v>0.97119371793055154</v>
      </c>
      <c r="AR95" s="79">
        <f ca="1">IFERROR(IF(OR($BE95=45,$BE95=45+Results!$AR$2),VLOOKUP($C95,Data_qPCR,AR$3+2,FALSE),NA()),NA())</f>
        <v>0.99178777651041827</v>
      </c>
      <c r="AS95" s="79">
        <f ca="1">IFERROR(IF(OR($BE95=45,$BE95=45+Results!$AR$2),VLOOKUP($C95,Data_qPCR,AS$3+2,FALSE),NA()),NA())</f>
        <v>1</v>
      </c>
      <c r="AT95" s="79" t="e">
        <f ca="1">IFERROR(IF(OR($BE95=45,$BE95=45+Results!$AR$2),VLOOKUP($C95,Data_qPCR,AT$3+2,FALSE),NA()),NA())</f>
        <v>#N/A</v>
      </c>
      <c r="AU95" s="79" t="e">
        <f ca="1">IFERROR(IF(OR($BE95=45,$BE95=45+Results!$AR$2),VLOOKUP($C95,Data_qPCR,AU$3+2,FALSE),NA()),NA())</f>
        <v>#N/A</v>
      </c>
      <c r="AV95" s="79" t="e">
        <f ca="1">IFERROR(IF(OR($BE95=45,$BE95=45+Results!$AR$2),VLOOKUP($C95,Data_qPCR,AV$3+2,FALSE),NA()),NA())</f>
        <v>#N/A</v>
      </c>
      <c r="AW95" s="79" t="e">
        <f ca="1">IFERROR(IF(OR($BE95=45,$BE95=45+Results!$AR$2),VLOOKUP($C95,Data_qPCR,AW$3+2,FALSE),NA()),NA())</f>
        <v>#N/A</v>
      </c>
      <c r="AX95" s="79" t="e">
        <f ca="1">IFERROR(IF(OR($BE95=45,$BE95=45+Results!$AR$2),VLOOKUP($C95,Data_qPCR,AX$3+2,FALSE),NA()),NA())</f>
        <v>#N/A</v>
      </c>
      <c r="AY95" s="79" t="e">
        <f ca="1">IFERROR(IF(OR($BE95=45,$BE95=45+Results!$AR$2),VLOOKUP($C95,Data_qPCR,AY$3+2,FALSE),NA()),NA())</f>
        <v>#N/A</v>
      </c>
      <c r="AZ95" s="79" t="e">
        <f ca="1">IFERROR(IF(OR($BE95=45,$BE95=45+Results!$AR$2),VLOOKUP($C95,Data_qPCR,AZ$3+2,FALSE),NA()),NA())</f>
        <v>#N/A</v>
      </c>
      <c r="BA95" s="79" t="e">
        <f ca="1">IFERROR(IF(OR($BE95=45,$BE95=45+Results!$AR$2),VLOOKUP($C95,Data_qPCR,BA$3+2,FALSE),NA()),NA())</f>
        <v>#N/A</v>
      </c>
      <c r="BB95" s="79" t="e">
        <f ca="1">IFERROR(IF(OR($BE95=45,$BE95=45+Results!$AR$2),VLOOKUP($C95,Data_qPCR,BB$3+2,FALSE),NA()),NA())</f>
        <v>#N/A</v>
      </c>
      <c r="BC95" s="79" t="e">
        <f ca="1">IFERROR(IF(OR($BE95=45,$BE95=45+Results!$AR$2),VLOOKUP($C95,Data_qPCR,BC$3+2,FALSE),NA()),NA())</f>
        <v>#N/A</v>
      </c>
      <c r="BD95" s="79" t="str">
        <f t="shared" ca="1" si="12"/>
        <v/>
      </c>
      <c r="BE95">
        <f ca="1">IFERROR(IF(LEFT(C95,1)+0=Results!$C$4,INDEX(Results!$AM$8:$BJ$23,CODE(RIGHT(LEFT(C95,2),1))-64,RIGHT(C95,LEN(C95)-2)+0),IF(Results!$AL$7=2,2,45)),"")</f>
        <v>45</v>
      </c>
      <c r="BF95">
        <f t="shared" ca="1" si="11"/>
        <v>20304</v>
      </c>
      <c r="BG95" s="104">
        <f ca="1">IFERROR(IF(LEFT(C95,1)+0=Results!$C$4,INDEX(Results!$CK$8:$DH$23,CODE(RIGHT(LEFT(C95,2),1))-64,RIGHT(C95,LEN(C95)-2)+0),IF(Results!$AL$7=2,2,45)),"")</f>
        <v>45</v>
      </c>
    </row>
    <row r="96" spans="1:59" x14ac:dyDescent="0.25">
      <c r="A96">
        <f t="shared" ca="1" si="7"/>
        <v>93</v>
      </c>
      <c r="B96">
        <v>93</v>
      </c>
      <c r="C96" t="str">
        <f t="shared" ca="1" si="8"/>
        <v>2D4</v>
      </c>
      <c r="D96" t="str">
        <f t="shared" ca="1" si="9"/>
        <v>3N_pspA</v>
      </c>
      <c r="E96" s="268" t="str">
        <f t="shared" ca="1" si="13"/>
        <v>2D4-3N_pspA</v>
      </c>
      <c r="F96" s="79">
        <f ca="1">IFERROR(IF(OR($BE96=45,$BE96=45+Results!$AR$2),VLOOKUP($C96,Data_qPCR,F$3+2,FALSE),NA()),NA())</f>
        <v>6.0046160832019219E-5</v>
      </c>
      <c r="G96" s="79">
        <f ca="1">IFERROR(IF(OR($BE96=45,$BE96=45+Results!$AR$2),VLOOKUP($C96,Data_qPCR,G$3+2,FALSE),NA()),NA())</f>
        <v>6.0046160832019219E-5</v>
      </c>
      <c r="H96" s="79">
        <f ca="1">IFERROR(IF(OR($BE96=45,$BE96=45+Results!$AR$2),VLOOKUP($C96,Data_qPCR,H$3+2,FALSE),NA()),NA())</f>
        <v>6.0046160832019219E-5</v>
      </c>
      <c r="I96" s="79">
        <f ca="1">IFERROR(IF(OR($BE96=45,$BE96=45+Results!$AR$2),VLOOKUP($C96,Data_qPCR,I$3+2,FALSE),NA()),NA())</f>
        <v>6.0046160832019219E-5</v>
      </c>
      <c r="J96" s="79">
        <f ca="1">IFERROR(IF(OR($BE96=45,$BE96=45+Results!$AR$2),VLOOKUP($C96,Data_qPCR,J$3+2,FALSE),NA()),NA())</f>
        <v>6.0046160832019219E-5</v>
      </c>
      <c r="K96" s="79">
        <f ca="1">IFERROR(IF(OR($BE96=45,$BE96=45+Results!$AR$2),VLOOKUP($C96,Data_qPCR,K$3+2,FALSE),NA()),NA())</f>
        <v>6.0046160832019219E-5</v>
      </c>
      <c r="L96" s="79">
        <f ca="1">IFERROR(IF(OR($BE96=45,$BE96=45+Results!$AR$2),VLOOKUP($C96,Data_qPCR,L$3+2,FALSE),NA()),NA())</f>
        <v>6.0046160832019219E-5</v>
      </c>
      <c r="M96" s="79">
        <f ca="1">IFERROR(IF(OR($BE96=45,$BE96=45+Results!$AR$2),VLOOKUP($C96,Data_qPCR,M$3+2,FALSE),NA()),NA())</f>
        <v>6.0046160832019219E-5</v>
      </c>
      <c r="N96" s="79">
        <f ca="1">IFERROR(IF(OR($BE96=45,$BE96=45+Results!$AR$2),VLOOKUP($C96,Data_qPCR,N$3+2,FALSE),NA()),NA())</f>
        <v>6.0046160832019219E-5</v>
      </c>
      <c r="O96" s="79">
        <f ca="1">IFERROR(IF(OR($BE96=45,$BE96=45+Results!$AR$2),VLOOKUP($C96,Data_qPCR,O$3+2,FALSE),NA()),NA())</f>
        <v>6.0046160832019219E-5</v>
      </c>
      <c r="P96" s="79">
        <f ca="1">IFERROR(IF(OR($BE96=45,$BE96=45+Results!$AR$2),VLOOKUP($C96,Data_qPCR,P$3+2,FALSE),NA()),NA())</f>
        <v>6.0046160832019219E-5</v>
      </c>
      <c r="Q96" s="79">
        <f ca="1">IFERROR(IF(OR($BE96=45,$BE96=45+Results!$AR$2),VLOOKUP($C96,Data_qPCR,Q$3+2,FALSE),NA()),NA())</f>
        <v>6.0046160832019219E-5</v>
      </c>
      <c r="R96" s="79">
        <f ca="1">IFERROR(IF(OR($BE96=45,$BE96=45+Results!$AR$2),VLOOKUP($C96,Data_qPCR,R$3+2,FALSE),NA()),NA())</f>
        <v>6.0046160832019219E-5</v>
      </c>
      <c r="S96" s="79">
        <f ca="1">IFERROR(IF(OR($BE96=45,$BE96=45+Results!$AR$2),VLOOKUP($C96,Data_qPCR,S$3+2,FALSE),NA()),NA())</f>
        <v>6.0046160832019219E-5</v>
      </c>
      <c r="T96" s="79">
        <f ca="1">IFERROR(IF(OR($BE96=45,$BE96=45+Results!$AR$2),VLOOKUP($C96,Data_qPCR,T$3+2,FALSE),NA()),NA())</f>
        <v>6.0046160832019219E-5</v>
      </c>
      <c r="U96" s="79">
        <f ca="1">IFERROR(IF(OR($BE96=45,$BE96=45+Results!$AR$2),VLOOKUP($C96,Data_qPCR,U$3+2,FALSE),NA()),NA())</f>
        <v>6.0046160832019219E-5</v>
      </c>
      <c r="V96" s="79">
        <f ca="1">IFERROR(IF(OR($BE96=45,$BE96=45+Results!$AR$2),VLOOKUP($C96,Data_qPCR,V$3+2,FALSE),NA()),NA())</f>
        <v>6.0046160832019219E-5</v>
      </c>
      <c r="W96" s="79">
        <f ca="1">IFERROR(IF(OR($BE96=45,$BE96=45+Results!$AR$2),VLOOKUP($C96,Data_qPCR,W$3+2,FALSE),NA()),NA())</f>
        <v>6.0046160832019219E-5</v>
      </c>
      <c r="X96" s="79">
        <f ca="1">IFERROR(IF(OR($BE96=45,$BE96=45+Results!$AR$2),VLOOKUP($C96,Data_qPCR,X$3+2,FALSE),NA()),NA())</f>
        <v>6.0046160832019219E-5</v>
      </c>
      <c r="Y96" s="79">
        <f ca="1">IFERROR(IF(OR($BE96=45,$BE96=45+Results!$AR$2),VLOOKUP($C96,Data_qPCR,Y$3+2,FALSE),NA()),NA())</f>
        <v>6.0046160832019219E-5</v>
      </c>
      <c r="Z96" s="79">
        <f ca="1">IFERROR(IF(OR($BE96=45,$BE96=45+Results!$AR$2),VLOOKUP($C96,Data_qPCR,Z$3+2,FALSE),NA()),NA())</f>
        <v>6.0046160832019219E-5</v>
      </c>
      <c r="AA96" s="79">
        <f ca="1">IFERROR(IF(OR($BE96=45,$BE96=45+Results!$AR$2),VLOOKUP($C96,Data_qPCR,AA$3+2,FALSE),NA()),NA())</f>
        <v>6.0046160832019219E-5</v>
      </c>
      <c r="AB96" s="79">
        <f ca="1">IFERROR(IF(OR($BE96=45,$BE96=45+Results!$AR$2),VLOOKUP($C96,Data_qPCR,AB$3+2,FALSE),NA()),NA())</f>
        <v>6.0046160832019219E-5</v>
      </c>
      <c r="AC96" s="79">
        <f ca="1">IFERROR(IF(OR($BE96=45,$BE96=45+Results!$AR$2),VLOOKUP($C96,Data_qPCR,AC$3+2,FALSE),NA()),NA())</f>
        <v>6.0046160832019219E-5</v>
      </c>
      <c r="AD96" s="79">
        <f ca="1">IFERROR(IF(OR($BE96=45,$BE96=45+Results!$AR$2),VLOOKUP($C96,Data_qPCR,AD$3+2,FALSE),NA()),NA())</f>
        <v>1.6499109799010629E-3</v>
      </c>
      <c r="AE96" s="79">
        <f ca="1">IFERROR(IF(OR($BE96=45,$BE96=45+Results!$AR$2),VLOOKUP($C96,Data_qPCR,AE$3+2,FALSE),NA()),NA())</f>
        <v>6.1437122713787241E-3</v>
      </c>
      <c r="AF96" s="79">
        <f ca="1">IFERROR(IF(OR($BE96=45,$BE96=45+Results!$AR$2),VLOOKUP($C96,Data_qPCR,AF$3+2,FALSE),NA()),NA())</f>
        <v>1.4631494582596018E-2</v>
      </c>
      <c r="AG96" s="79">
        <f ca="1">IFERROR(IF(OR($BE96=45,$BE96=45+Results!$AR$2),VLOOKUP($C96,Data_qPCR,AG$3+2,FALSE),NA()),NA())</f>
        <v>3.1491345768441835E-2</v>
      </c>
      <c r="AH96" s="79">
        <f ca="1">IFERROR(IF(OR($BE96=45,$BE96=45+Results!$AR$2),VLOOKUP($C96,Data_qPCR,AH$3+2,FALSE),NA()),NA())</f>
        <v>6.2528107327784646E-2</v>
      </c>
      <c r="AI96" s="79">
        <f ca="1">IFERROR(IF(OR($BE96=45,$BE96=45+Results!$AR$2),VLOOKUP($C96,Data_qPCR,AI$3+2,FALSE),NA()),NA())</f>
        <v>0.11930525649332195</v>
      </c>
      <c r="AJ96" s="79">
        <f ca="1">IFERROR(IF(OR($BE96=45,$BE96=45+Results!$AR$2),VLOOKUP($C96,Data_qPCR,AJ$3+2,FALSE),NA()),NA())</f>
        <v>0.21328998557601778</v>
      </c>
      <c r="AK96" s="79">
        <f ca="1">IFERROR(IF(OR($BE96=45,$BE96=45+Results!$AR$2),VLOOKUP($C96,Data_qPCR,AK$3+2,FALSE),NA()),NA())</f>
        <v>0.35075684938472396</v>
      </c>
      <c r="AL96" s="79">
        <f ca="1">IFERROR(IF(OR($BE96=45,$BE96=45+Results!$AR$2),VLOOKUP($C96,Data_qPCR,AL$3+2,FALSE),NA()),NA())</f>
        <v>0.51241725167698804</v>
      </c>
      <c r="AM96" s="79">
        <f ca="1">IFERROR(IF(OR($BE96=45,$BE96=45+Results!$AR$2),VLOOKUP($C96,Data_qPCR,AM$3+2,FALSE),NA()),NA())</f>
        <v>0.6707804224740006</v>
      </c>
      <c r="AN96" s="79">
        <f ca="1">IFERROR(IF(OR($BE96=45,$BE96=45+Results!$AR$2),VLOOKUP($C96,Data_qPCR,AN$3+2,FALSE),NA()),NA())</f>
        <v>0.79734076071257898</v>
      </c>
      <c r="AO96" s="79">
        <f ca="1">IFERROR(IF(OR($BE96=45,$BE96=45+Results!$AR$2),VLOOKUP($C96,Data_qPCR,AO$3+2,FALSE),NA()),NA())</f>
        <v>0.88626911063329106</v>
      </c>
      <c r="AP96" s="79">
        <f ca="1">IFERROR(IF(OR($BE96=45,$BE96=45+Results!$AR$2),VLOOKUP($C96,Data_qPCR,AP$3+2,FALSE),NA()),NA())</f>
        <v>0.94093635774139939</v>
      </c>
      <c r="AQ96" s="79">
        <f ca="1">IFERROR(IF(OR($BE96=45,$BE96=45+Results!$AR$2),VLOOKUP($C96,Data_qPCR,AQ$3+2,FALSE),NA()),NA())</f>
        <v>0.97287697972227605</v>
      </c>
      <c r="AR96" s="79">
        <f ca="1">IFERROR(IF(OR($BE96=45,$BE96=45+Results!$AR$2),VLOOKUP($C96,Data_qPCR,AR$3+2,FALSE),NA()),NA())</f>
        <v>0.99216172498251898</v>
      </c>
      <c r="AS96" s="79">
        <f ca="1">IFERROR(IF(OR($BE96=45,$BE96=45+Results!$AR$2),VLOOKUP($C96,Data_qPCR,AS$3+2,FALSE),NA()),NA())</f>
        <v>1</v>
      </c>
      <c r="AT96" s="79" t="e">
        <f ca="1">IFERROR(IF(OR($BE96=45,$BE96=45+Results!$AR$2),VLOOKUP($C96,Data_qPCR,AT$3+2,FALSE),NA()),NA())</f>
        <v>#N/A</v>
      </c>
      <c r="AU96" s="79" t="e">
        <f ca="1">IFERROR(IF(OR($BE96=45,$BE96=45+Results!$AR$2),VLOOKUP($C96,Data_qPCR,AU$3+2,FALSE),NA()),NA())</f>
        <v>#N/A</v>
      </c>
      <c r="AV96" s="79" t="e">
        <f ca="1">IFERROR(IF(OR($BE96=45,$BE96=45+Results!$AR$2),VLOOKUP($C96,Data_qPCR,AV$3+2,FALSE),NA()),NA())</f>
        <v>#N/A</v>
      </c>
      <c r="AW96" s="79" t="e">
        <f ca="1">IFERROR(IF(OR($BE96=45,$BE96=45+Results!$AR$2),VLOOKUP($C96,Data_qPCR,AW$3+2,FALSE),NA()),NA())</f>
        <v>#N/A</v>
      </c>
      <c r="AX96" s="79" t="e">
        <f ca="1">IFERROR(IF(OR($BE96=45,$BE96=45+Results!$AR$2),VLOOKUP($C96,Data_qPCR,AX$3+2,FALSE),NA()),NA())</f>
        <v>#N/A</v>
      </c>
      <c r="AY96" s="79" t="e">
        <f ca="1">IFERROR(IF(OR($BE96=45,$BE96=45+Results!$AR$2),VLOOKUP($C96,Data_qPCR,AY$3+2,FALSE),NA()),NA())</f>
        <v>#N/A</v>
      </c>
      <c r="AZ96" s="79" t="e">
        <f ca="1">IFERROR(IF(OR($BE96=45,$BE96=45+Results!$AR$2),VLOOKUP($C96,Data_qPCR,AZ$3+2,FALSE),NA()),NA())</f>
        <v>#N/A</v>
      </c>
      <c r="BA96" s="79" t="e">
        <f ca="1">IFERROR(IF(OR($BE96=45,$BE96=45+Results!$AR$2),VLOOKUP($C96,Data_qPCR,BA$3+2,FALSE),NA()),NA())</f>
        <v>#N/A</v>
      </c>
      <c r="BB96" s="79" t="e">
        <f ca="1">IFERROR(IF(OR($BE96=45,$BE96=45+Results!$AR$2),VLOOKUP($C96,Data_qPCR,BB$3+2,FALSE),NA()),NA())</f>
        <v>#N/A</v>
      </c>
      <c r="BC96" s="79" t="e">
        <f ca="1">IFERROR(IF(OR($BE96=45,$BE96=45+Results!$AR$2),VLOOKUP($C96,Data_qPCR,BC$3+2,FALSE),NA()),NA())</f>
        <v>#N/A</v>
      </c>
      <c r="BD96" s="79" t="str">
        <f t="shared" ca="1" si="12"/>
        <v/>
      </c>
      <c r="BE96">
        <f ca="1">IFERROR(IF(LEFT(C96,1)+0=Results!$C$4,INDEX(Results!$AM$8:$BJ$23,CODE(RIGHT(LEFT(C96,2),1))-64,RIGHT(C96,LEN(C96)-2)+0),IF(Results!$AL$7=2,2,45)),"")</f>
        <v>45</v>
      </c>
      <c r="BF96">
        <f t="shared" ca="1" si="11"/>
        <v>20404</v>
      </c>
      <c r="BG96" s="104">
        <f ca="1">IFERROR(IF(LEFT(C96,1)+0=Results!$C$4,INDEX(Results!$CK$8:$DH$23,CODE(RIGHT(LEFT(C96,2),1))-64,RIGHT(C96,LEN(C96)-2)+0),IF(Results!$AL$7=2,2,45)),"")</f>
        <v>45</v>
      </c>
    </row>
    <row r="97" spans="1:59" x14ac:dyDescent="0.25">
      <c r="A97">
        <f t="shared" ca="1" si="7"/>
        <v>94</v>
      </c>
      <c r="B97">
        <v>94</v>
      </c>
      <c r="C97" t="str">
        <f t="shared" ca="1" si="8"/>
        <v>2E4</v>
      </c>
      <c r="D97" t="str">
        <f t="shared" ca="1" si="9"/>
        <v>3N_ltpD</v>
      </c>
      <c r="E97" s="268" t="str">
        <f t="shared" ca="1" si="13"/>
        <v>2E4-3N_ltpD</v>
      </c>
      <c r="F97" s="79">
        <f ca="1">IFERROR(IF(OR($BE97=45,$BE97=45+Results!$AR$2),VLOOKUP($C97,Data_qPCR,F$3+2,FALSE),NA()),NA())</f>
        <v>5.4068675872665504E-5</v>
      </c>
      <c r="G97" s="79">
        <f ca="1">IFERROR(IF(OR($BE97=45,$BE97=45+Results!$AR$2),VLOOKUP($C97,Data_qPCR,G$3+2,FALSE),NA()),NA())</f>
        <v>5.4068675872665504E-5</v>
      </c>
      <c r="H97" s="79">
        <f ca="1">IFERROR(IF(OR($BE97=45,$BE97=45+Results!$AR$2),VLOOKUP($C97,Data_qPCR,H$3+2,FALSE),NA()),NA())</f>
        <v>5.4068675872665504E-5</v>
      </c>
      <c r="I97" s="79">
        <f ca="1">IFERROR(IF(OR($BE97=45,$BE97=45+Results!$AR$2),VLOOKUP($C97,Data_qPCR,I$3+2,FALSE),NA()),NA())</f>
        <v>5.4068675872665504E-5</v>
      </c>
      <c r="J97" s="79">
        <f ca="1">IFERROR(IF(OR($BE97=45,$BE97=45+Results!$AR$2),VLOOKUP($C97,Data_qPCR,J$3+2,FALSE),NA()),NA())</f>
        <v>5.4068675872665504E-5</v>
      </c>
      <c r="K97" s="79">
        <f ca="1">IFERROR(IF(OR($BE97=45,$BE97=45+Results!$AR$2),VLOOKUP($C97,Data_qPCR,K$3+2,FALSE),NA()),NA())</f>
        <v>5.4068675872665504E-5</v>
      </c>
      <c r="L97" s="79">
        <f ca="1">IFERROR(IF(OR($BE97=45,$BE97=45+Results!$AR$2),VLOOKUP($C97,Data_qPCR,L$3+2,FALSE),NA()),NA())</f>
        <v>5.4068675872665504E-5</v>
      </c>
      <c r="M97" s="79">
        <f ca="1">IFERROR(IF(OR($BE97=45,$BE97=45+Results!$AR$2),VLOOKUP($C97,Data_qPCR,M$3+2,FALSE),NA()),NA())</f>
        <v>5.4068675872665504E-5</v>
      </c>
      <c r="N97" s="79">
        <f ca="1">IFERROR(IF(OR($BE97=45,$BE97=45+Results!$AR$2),VLOOKUP($C97,Data_qPCR,N$3+2,FALSE),NA()),NA())</f>
        <v>5.4068675872665504E-5</v>
      </c>
      <c r="O97" s="79">
        <f ca="1">IFERROR(IF(OR($BE97=45,$BE97=45+Results!$AR$2),VLOOKUP($C97,Data_qPCR,O$3+2,FALSE),NA()),NA())</f>
        <v>5.4068675872665504E-5</v>
      </c>
      <c r="P97" s="79">
        <f ca="1">IFERROR(IF(OR($BE97=45,$BE97=45+Results!$AR$2),VLOOKUP($C97,Data_qPCR,P$3+2,FALSE),NA()),NA())</f>
        <v>5.4068675872665504E-5</v>
      </c>
      <c r="Q97" s="79">
        <f ca="1">IFERROR(IF(OR($BE97=45,$BE97=45+Results!$AR$2),VLOOKUP($C97,Data_qPCR,Q$3+2,FALSE),NA()),NA())</f>
        <v>5.4068675872665504E-5</v>
      </c>
      <c r="R97" s="79">
        <f ca="1">IFERROR(IF(OR($BE97=45,$BE97=45+Results!$AR$2),VLOOKUP($C97,Data_qPCR,R$3+2,FALSE),NA()),NA())</f>
        <v>5.4068675872665504E-5</v>
      </c>
      <c r="S97" s="79">
        <f ca="1">IFERROR(IF(OR($BE97=45,$BE97=45+Results!$AR$2),VLOOKUP($C97,Data_qPCR,S$3+2,FALSE),NA()),NA())</f>
        <v>5.4068675872665504E-5</v>
      </c>
      <c r="T97" s="79">
        <f ca="1">IFERROR(IF(OR($BE97=45,$BE97=45+Results!$AR$2),VLOOKUP($C97,Data_qPCR,T$3+2,FALSE),NA()),NA())</f>
        <v>5.4068675872665504E-5</v>
      </c>
      <c r="U97" s="79">
        <f ca="1">IFERROR(IF(OR($BE97=45,$BE97=45+Results!$AR$2),VLOOKUP($C97,Data_qPCR,U$3+2,FALSE),NA()),NA())</f>
        <v>5.4068675872665504E-5</v>
      </c>
      <c r="V97" s="79">
        <f ca="1">IFERROR(IF(OR($BE97=45,$BE97=45+Results!$AR$2),VLOOKUP($C97,Data_qPCR,V$3+2,FALSE),NA()),NA())</f>
        <v>5.4068675872665504E-5</v>
      </c>
      <c r="W97" s="79">
        <f ca="1">IFERROR(IF(OR($BE97=45,$BE97=45+Results!$AR$2),VLOOKUP($C97,Data_qPCR,W$3+2,FALSE),NA()),NA())</f>
        <v>5.4068675872665504E-5</v>
      </c>
      <c r="X97" s="79">
        <f ca="1">IFERROR(IF(OR($BE97=45,$BE97=45+Results!$AR$2),VLOOKUP($C97,Data_qPCR,X$3+2,FALSE),NA()),NA())</f>
        <v>5.4068675872665504E-5</v>
      </c>
      <c r="Y97" s="79">
        <f ca="1">IFERROR(IF(OR($BE97=45,$BE97=45+Results!$AR$2),VLOOKUP($C97,Data_qPCR,Y$3+2,FALSE),NA()),NA())</f>
        <v>5.4068675872665504E-5</v>
      </c>
      <c r="Z97" s="79">
        <f ca="1">IFERROR(IF(OR($BE97=45,$BE97=45+Results!$AR$2),VLOOKUP($C97,Data_qPCR,Z$3+2,FALSE),NA()),NA())</f>
        <v>5.4068675872665504E-5</v>
      </c>
      <c r="AA97" s="79">
        <f ca="1">IFERROR(IF(OR($BE97=45,$BE97=45+Results!$AR$2),VLOOKUP($C97,Data_qPCR,AA$3+2,FALSE),NA()),NA())</f>
        <v>5.4068675872665504E-5</v>
      </c>
      <c r="AB97" s="79">
        <f ca="1">IFERROR(IF(OR($BE97=45,$BE97=45+Results!$AR$2),VLOOKUP($C97,Data_qPCR,AB$3+2,FALSE),NA()),NA())</f>
        <v>5.4068675872665504E-5</v>
      </c>
      <c r="AC97" s="79">
        <f ca="1">IFERROR(IF(OR($BE97=45,$BE97=45+Results!$AR$2),VLOOKUP($C97,Data_qPCR,AC$3+2,FALSE),NA()),NA())</f>
        <v>2.7046838392228985E-3</v>
      </c>
      <c r="AD97" s="79">
        <f ca="1">IFERROR(IF(OR($BE97=45,$BE97=45+Results!$AR$2),VLOOKUP($C97,Data_qPCR,AD$3+2,FALSE),NA()),NA())</f>
        <v>7.9155359667594134E-3</v>
      </c>
      <c r="AE97" s="79">
        <f ca="1">IFERROR(IF(OR($BE97=45,$BE97=45+Results!$AR$2),VLOOKUP($C97,Data_qPCR,AE$3+2,FALSE),NA()),NA())</f>
        <v>1.926423918090225E-2</v>
      </c>
      <c r="AF97" s="79">
        <f ca="1">IFERROR(IF(OR($BE97=45,$BE97=45+Results!$AR$2),VLOOKUP($C97,Data_qPCR,AF$3+2,FALSE),NA()),NA())</f>
        <v>3.9849586288026977E-2</v>
      </c>
      <c r="AG97" s="79">
        <f ca="1">IFERROR(IF(OR($BE97=45,$BE97=45+Results!$AR$2),VLOOKUP($C97,Data_qPCR,AG$3+2,FALSE),NA()),NA())</f>
        <v>7.8879807129928647E-2</v>
      </c>
      <c r="AH97" s="79">
        <f ca="1">IFERROR(IF(OR($BE97=45,$BE97=45+Results!$AR$2),VLOOKUP($C97,Data_qPCR,AH$3+2,FALSE),NA()),NA())</f>
        <v>0.14643363878432211</v>
      </c>
      <c r="AI97" s="79">
        <f ca="1">IFERROR(IF(OR($BE97=45,$BE97=45+Results!$AR$2),VLOOKUP($C97,Data_qPCR,AI$3+2,FALSE),NA()),NA())</f>
        <v>0.25413138315860312</v>
      </c>
      <c r="AJ97" s="79">
        <f ca="1">IFERROR(IF(OR($BE97=45,$BE97=45+Results!$AR$2),VLOOKUP($C97,Data_qPCR,AJ$3+2,FALSE),NA()),NA())</f>
        <v>0.39881764551496657</v>
      </c>
      <c r="AK97" s="79">
        <f ca="1">IFERROR(IF(OR($BE97=45,$BE97=45+Results!$AR$2),VLOOKUP($C97,Data_qPCR,AK$3+2,FALSE),NA()),NA())</f>
        <v>0.55891601355985265</v>
      </c>
      <c r="AL97" s="79">
        <f ca="1">IFERROR(IF(OR($BE97=45,$BE97=45+Results!$AR$2),VLOOKUP($C97,Data_qPCR,AL$3+2,FALSE),NA()),NA())</f>
        <v>0.70490198408439397</v>
      </c>
      <c r="AM97" s="79">
        <f ca="1">IFERROR(IF(OR($BE97=45,$BE97=45+Results!$AR$2),VLOOKUP($C97,Data_qPCR,AM$3+2,FALSE),NA()),NA())</f>
        <v>0.81705418076816949</v>
      </c>
      <c r="AN97" s="79">
        <f ca="1">IFERROR(IF(OR($BE97=45,$BE97=45+Results!$AR$2),VLOOKUP($C97,Data_qPCR,AN$3+2,FALSE),NA()),NA())</f>
        <v>0.89273309433366344</v>
      </c>
      <c r="AO97" s="79">
        <f ca="1">IFERROR(IF(OR($BE97=45,$BE97=45+Results!$AR$2),VLOOKUP($C97,Data_qPCR,AO$3+2,FALSE),NA()),NA())</f>
        <v>0.93937124476796752</v>
      </c>
      <c r="AP97" s="79">
        <f ca="1">IFERROR(IF(OR($BE97=45,$BE97=45+Results!$AR$2),VLOOKUP($C97,Data_qPCR,AP$3+2,FALSE),NA()),NA())</f>
        <v>0.96678491467256467</v>
      </c>
      <c r="AQ97" s="79">
        <f ca="1">IFERROR(IF(OR($BE97=45,$BE97=45+Results!$AR$2),VLOOKUP($C97,Data_qPCR,AQ$3+2,FALSE),NA()),NA())</f>
        <v>0.98375359142358565</v>
      </c>
      <c r="AR97" s="79">
        <f ca="1">IFERROR(IF(OR($BE97=45,$BE97=45+Results!$AR$2),VLOOKUP($C97,Data_qPCR,AR$3+2,FALSE),NA()),NA())</f>
        <v>0.99510464670455456</v>
      </c>
      <c r="AS97" s="79">
        <f ca="1">IFERROR(IF(OR($BE97=45,$BE97=45+Results!$AR$2),VLOOKUP($C97,Data_qPCR,AS$3+2,FALSE),NA()),NA())</f>
        <v>1</v>
      </c>
      <c r="AT97" s="79" t="e">
        <f ca="1">IFERROR(IF(OR($BE97=45,$BE97=45+Results!$AR$2),VLOOKUP($C97,Data_qPCR,AT$3+2,FALSE),NA()),NA())</f>
        <v>#N/A</v>
      </c>
      <c r="AU97" s="79" t="e">
        <f ca="1">IFERROR(IF(OR($BE97=45,$BE97=45+Results!$AR$2),VLOOKUP($C97,Data_qPCR,AU$3+2,FALSE),NA()),NA())</f>
        <v>#N/A</v>
      </c>
      <c r="AV97" s="79" t="e">
        <f ca="1">IFERROR(IF(OR($BE97=45,$BE97=45+Results!$AR$2),VLOOKUP($C97,Data_qPCR,AV$3+2,FALSE),NA()),NA())</f>
        <v>#N/A</v>
      </c>
      <c r="AW97" s="79" t="e">
        <f ca="1">IFERROR(IF(OR($BE97=45,$BE97=45+Results!$AR$2),VLOOKUP($C97,Data_qPCR,AW$3+2,FALSE),NA()),NA())</f>
        <v>#N/A</v>
      </c>
      <c r="AX97" s="79" t="e">
        <f ca="1">IFERROR(IF(OR($BE97=45,$BE97=45+Results!$AR$2),VLOOKUP($C97,Data_qPCR,AX$3+2,FALSE),NA()),NA())</f>
        <v>#N/A</v>
      </c>
      <c r="AY97" s="79" t="e">
        <f ca="1">IFERROR(IF(OR($BE97=45,$BE97=45+Results!$AR$2),VLOOKUP($C97,Data_qPCR,AY$3+2,FALSE),NA()),NA())</f>
        <v>#N/A</v>
      </c>
      <c r="AZ97" s="79" t="e">
        <f ca="1">IFERROR(IF(OR($BE97=45,$BE97=45+Results!$AR$2),VLOOKUP($C97,Data_qPCR,AZ$3+2,FALSE),NA()),NA())</f>
        <v>#N/A</v>
      </c>
      <c r="BA97" s="79" t="e">
        <f ca="1">IFERROR(IF(OR($BE97=45,$BE97=45+Results!$AR$2),VLOOKUP($C97,Data_qPCR,BA$3+2,FALSE),NA()),NA())</f>
        <v>#N/A</v>
      </c>
      <c r="BB97" s="79" t="e">
        <f ca="1">IFERROR(IF(OR($BE97=45,$BE97=45+Results!$AR$2),VLOOKUP($C97,Data_qPCR,BB$3+2,FALSE),NA()),NA())</f>
        <v>#N/A</v>
      </c>
      <c r="BC97" s="79" t="e">
        <f ca="1">IFERROR(IF(OR($BE97=45,$BE97=45+Results!$AR$2),VLOOKUP($C97,Data_qPCR,BC$3+2,FALSE),NA()),NA())</f>
        <v>#N/A</v>
      </c>
      <c r="BD97" s="79" t="str">
        <f t="shared" ca="1" si="12"/>
        <v/>
      </c>
      <c r="BE97">
        <f ca="1">IFERROR(IF(LEFT(C97,1)+0=Results!$C$4,INDEX(Results!$AM$8:$BJ$23,CODE(RIGHT(LEFT(C97,2),1))-64,RIGHT(C97,LEN(C97)-2)+0),IF(Results!$AL$7=2,2,45)),"")</f>
        <v>45</v>
      </c>
      <c r="BF97">
        <f t="shared" ca="1" si="11"/>
        <v>20504</v>
      </c>
      <c r="BG97" s="104">
        <f ca="1">IFERROR(IF(LEFT(C97,1)+0=Results!$C$4,INDEX(Results!$CK$8:$DH$23,CODE(RIGHT(LEFT(C97,2),1))-64,RIGHT(C97,LEN(C97)-2)+0),IF(Results!$AL$7=2,2,45)),"")</f>
        <v>45</v>
      </c>
    </row>
    <row r="98" spans="1:59" x14ac:dyDescent="0.25">
      <c r="A98">
        <f t="shared" ca="1" si="7"/>
        <v>95</v>
      </c>
      <c r="B98">
        <v>95</v>
      </c>
      <c r="C98" t="str">
        <f t="shared" ca="1" si="8"/>
        <v>2F4</v>
      </c>
      <c r="D98" t="str">
        <f t="shared" ca="1" si="9"/>
        <v>3N_ltpD</v>
      </c>
      <c r="E98" s="268" t="str">
        <f t="shared" ca="1" si="13"/>
        <v>2F4-3N_ltpD</v>
      </c>
      <c r="F98" s="79">
        <f ca="1">IFERROR(IF(OR($BE98=45,$BE98=45+Results!$AR$2),VLOOKUP($C98,Data_qPCR,F$3+2,FALSE),NA()),NA())</f>
        <v>1.385137701905316E-6</v>
      </c>
      <c r="G98" s="79">
        <f ca="1">IFERROR(IF(OR($BE98=45,$BE98=45+Results!$AR$2),VLOOKUP($C98,Data_qPCR,G$3+2,FALSE),NA()),NA())</f>
        <v>1.385137701905316E-6</v>
      </c>
      <c r="H98" s="79">
        <f ca="1">IFERROR(IF(OR($BE98=45,$BE98=45+Results!$AR$2),VLOOKUP($C98,Data_qPCR,H$3+2,FALSE),NA()),NA())</f>
        <v>1.385137701905316E-6</v>
      </c>
      <c r="I98" s="79">
        <f ca="1">IFERROR(IF(OR($BE98=45,$BE98=45+Results!$AR$2),VLOOKUP($C98,Data_qPCR,I$3+2,FALSE),NA()),NA())</f>
        <v>1.385137701905316E-6</v>
      </c>
      <c r="J98" s="79">
        <f ca="1">IFERROR(IF(OR($BE98=45,$BE98=45+Results!$AR$2),VLOOKUP($C98,Data_qPCR,J$3+2,FALSE),NA()),NA())</f>
        <v>1.385137701905316E-6</v>
      </c>
      <c r="K98" s="79">
        <f ca="1">IFERROR(IF(OR($BE98=45,$BE98=45+Results!$AR$2),VLOOKUP($C98,Data_qPCR,K$3+2,FALSE),NA()),NA())</f>
        <v>1.385137701905316E-6</v>
      </c>
      <c r="L98" s="79">
        <f ca="1">IFERROR(IF(OR($BE98=45,$BE98=45+Results!$AR$2),VLOOKUP($C98,Data_qPCR,L$3+2,FALSE),NA()),NA())</f>
        <v>1.385137701905316E-6</v>
      </c>
      <c r="M98" s="79">
        <f ca="1">IFERROR(IF(OR($BE98=45,$BE98=45+Results!$AR$2),VLOOKUP($C98,Data_qPCR,M$3+2,FALSE),NA()),NA())</f>
        <v>1.385137701905316E-6</v>
      </c>
      <c r="N98" s="79">
        <f ca="1">IFERROR(IF(OR($BE98=45,$BE98=45+Results!$AR$2),VLOOKUP($C98,Data_qPCR,N$3+2,FALSE),NA()),NA())</f>
        <v>1.385137701905316E-6</v>
      </c>
      <c r="O98" s="79">
        <f ca="1">IFERROR(IF(OR($BE98=45,$BE98=45+Results!$AR$2),VLOOKUP($C98,Data_qPCR,O$3+2,FALSE),NA()),NA())</f>
        <v>1.385137701905316E-6</v>
      </c>
      <c r="P98" s="79">
        <f ca="1">IFERROR(IF(OR($BE98=45,$BE98=45+Results!$AR$2),VLOOKUP($C98,Data_qPCR,P$3+2,FALSE),NA()),NA())</f>
        <v>1.385137701905316E-6</v>
      </c>
      <c r="Q98" s="79">
        <f ca="1">IFERROR(IF(OR($BE98=45,$BE98=45+Results!$AR$2),VLOOKUP($C98,Data_qPCR,Q$3+2,FALSE),NA()),NA())</f>
        <v>1.385137701905316E-6</v>
      </c>
      <c r="R98" s="79">
        <f ca="1">IFERROR(IF(OR($BE98=45,$BE98=45+Results!$AR$2),VLOOKUP($C98,Data_qPCR,R$3+2,FALSE),NA()),NA())</f>
        <v>1.385137701905316E-6</v>
      </c>
      <c r="S98" s="79">
        <f ca="1">IFERROR(IF(OR($BE98=45,$BE98=45+Results!$AR$2),VLOOKUP($C98,Data_qPCR,S$3+2,FALSE),NA()),NA())</f>
        <v>1.385137701905316E-6</v>
      </c>
      <c r="T98" s="79">
        <f ca="1">IFERROR(IF(OR($BE98=45,$BE98=45+Results!$AR$2),VLOOKUP($C98,Data_qPCR,T$3+2,FALSE),NA()),NA())</f>
        <v>1.385137701905316E-6</v>
      </c>
      <c r="U98" s="79">
        <f ca="1">IFERROR(IF(OR($BE98=45,$BE98=45+Results!$AR$2),VLOOKUP($C98,Data_qPCR,U$3+2,FALSE),NA()),NA())</f>
        <v>1.385137701905316E-6</v>
      </c>
      <c r="V98" s="79">
        <f ca="1">IFERROR(IF(OR($BE98=45,$BE98=45+Results!$AR$2),VLOOKUP($C98,Data_qPCR,V$3+2,FALSE),NA()),NA())</f>
        <v>1.385137701905316E-6</v>
      </c>
      <c r="W98" s="79">
        <f ca="1">IFERROR(IF(OR($BE98=45,$BE98=45+Results!$AR$2),VLOOKUP($C98,Data_qPCR,W$3+2,FALSE),NA()),NA())</f>
        <v>1.385137701905316E-6</v>
      </c>
      <c r="X98" s="79">
        <f ca="1">IFERROR(IF(OR($BE98=45,$BE98=45+Results!$AR$2),VLOOKUP($C98,Data_qPCR,X$3+2,FALSE),NA()),NA())</f>
        <v>1.385137701905316E-6</v>
      </c>
      <c r="Y98" s="79">
        <f ca="1">IFERROR(IF(OR($BE98=45,$BE98=45+Results!$AR$2),VLOOKUP($C98,Data_qPCR,Y$3+2,FALSE),NA()),NA())</f>
        <v>1.385137701905316E-6</v>
      </c>
      <c r="Z98" s="79">
        <f ca="1">IFERROR(IF(OR($BE98=45,$BE98=45+Results!$AR$2),VLOOKUP($C98,Data_qPCR,Z$3+2,FALSE),NA()),NA())</f>
        <v>1.385137701905316E-6</v>
      </c>
      <c r="AA98" s="79">
        <f ca="1">IFERROR(IF(OR($BE98=45,$BE98=45+Results!$AR$2),VLOOKUP($C98,Data_qPCR,AA$3+2,FALSE),NA()),NA())</f>
        <v>1.385137701905316E-6</v>
      </c>
      <c r="AB98" s="79">
        <f ca="1">IFERROR(IF(OR($BE98=45,$BE98=45+Results!$AR$2),VLOOKUP($C98,Data_qPCR,AB$3+2,FALSE),NA()),NA())</f>
        <v>1.385137701905316E-6</v>
      </c>
      <c r="AC98" s="79">
        <f ca="1">IFERROR(IF(OR($BE98=45,$BE98=45+Results!$AR$2),VLOOKUP($C98,Data_qPCR,AC$3+2,FALSE),NA()),NA())</f>
        <v>2.6512812886523743E-3</v>
      </c>
      <c r="AD98" s="79">
        <f ca="1">IFERROR(IF(OR($BE98=45,$BE98=45+Results!$AR$2),VLOOKUP($C98,Data_qPCR,AD$3+2,FALSE),NA()),NA())</f>
        <v>8.4802578430553388E-3</v>
      </c>
      <c r="AE98" s="79">
        <f ca="1">IFERROR(IF(OR($BE98=45,$BE98=45+Results!$AR$2),VLOOKUP($C98,Data_qPCR,AE$3+2,FALSE),NA()),NA())</f>
        <v>1.9863923880448428E-2</v>
      </c>
      <c r="AF98" s="79">
        <f ca="1">IFERROR(IF(OR($BE98=45,$BE98=45+Results!$AR$2),VLOOKUP($C98,Data_qPCR,AF$3+2,FALSE),NA()),NA())</f>
        <v>4.217595493328935E-2</v>
      </c>
      <c r="AG98" s="79">
        <f ca="1">IFERROR(IF(OR($BE98=45,$BE98=45+Results!$AR$2),VLOOKUP($C98,Data_qPCR,AG$3+2,FALSE),NA()),NA())</f>
        <v>8.2765845327654602E-2</v>
      </c>
      <c r="AH98" s="79">
        <f ca="1">IFERROR(IF(OR($BE98=45,$BE98=45+Results!$AR$2),VLOOKUP($C98,Data_qPCR,AH$3+2,FALSE),NA()),NA())</f>
        <v>0.15347035137577794</v>
      </c>
      <c r="AI98" s="79">
        <f ca="1">IFERROR(IF(OR($BE98=45,$BE98=45+Results!$AR$2),VLOOKUP($C98,Data_qPCR,AI$3+2,FALSE),NA()),NA())</f>
        <v>0.26403370141368665</v>
      </c>
      <c r="AJ98" s="79">
        <f ca="1">IFERROR(IF(OR($BE98=45,$BE98=45+Results!$AR$2),VLOOKUP($C98,Data_qPCR,AJ$3+2,FALSE),NA()),NA())</f>
        <v>0.41116597078653588</v>
      </c>
      <c r="AK98" s="79">
        <f ca="1">IFERROR(IF(OR($BE98=45,$BE98=45+Results!$AR$2),VLOOKUP($C98,Data_qPCR,AK$3+2,FALSE),NA()),NA())</f>
        <v>0.57131011369137952</v>
      </c>
      <c r="AL98" s="79">
        <f ca="1">IFERROR(IF(OR($BE98=45,$BE98=45+Results!$AR$2),VLOOKUP($C98,Data_qPCR,AL$3+2,FALSE),NA()),NA())</f>
        <v>0.71522505437116812</v>
      </c>
      <c r="AM98" s="79">
        <f ca="1">IFERROR(IF(OR($BE98=45,$BE98=45+Results!$AR$2),VLOOKUP($C98,Data_qPCR,AM$3+2,FALSE),NA()),NA())</f>
        <v>0.82389237125267967</v>
      </c>
      <c r="AN98" s="79">
        <f ca="1">IFERROR(IF(OR($BE98=45,$BE98=45+Results!$AR$2),VLOOKUP($C98,Data_qPCR,AN$3+2,FALSE),NA()),NA())</f>
        <v>0.89632377683094788</v>
      </c>
      <c r="AO98" s="79">
        <f ca="1">IFERROR(IF(OR($BE98=45,$BE98=45+Results!$AR$2),VLOOKUP($C98,Data_qPCR,AO$3+2,FALSE),NA()),NA())</f>
        <v>0.9408471231704566</v>
      </c>
      <c r="AP98" s="79">
        <f ca="1">IFERROR(IF(OR($BE98=45,$BE98=45+Results!$AR$2),VLOOKUP($C98,Data_qPCR,AP$3+2,FALSE),NA()),NA())</f>
        <v>0.96770526328118822</v>
      </c>
      <c r="AQ98" s="79">
        <f ca="1">IFERROR(IF(OR($BE98=45,$BE98=45+Results!$AR$2),VLOOKUP($C98,Data_qPCR,AQ$3+2,FALSE),NA()),NA())</f>
        <v>0.98476256985891153</v>
      </c>
      <c r="AR98" s="79">
        <f ca="1">IFERROR(IF(OR($BE98=45,$BE98=45+Results!$AR$2),VLOOKUP($C98,Data_qPCR,AR$3+2,FALSE),NA()),NA())</f>
        <v>0.99553140987199307</v>
      </c>
      <c r="AS98" s="79">
        <f ca="1">IFERROR(IF(OR($BE98=45,$BE98=45+Results!$AR$2),VLOOKUP($C98,Data_qPCR,AS$3+2,FALSE),NA()),NA())</f>
        <v>1</v>
      </c>
      <c r="AT98" s="79" t="e">
        <f ca="1">IFERROR(IF(OR($BE98=45,$BE98=45+Results!$AR$2),VLOOKUP($C98,Data_qPCR,AT$3+2,FALSE),NA()),NA())</f>
        <v>#N/A</v>
      </c>
      <c r="AU98" s="79" t="e">
        <f ca="1">IFERROR(IF(OR($BE98=45,$BE98=45+Results!$AR$2),VLOOKUP($C98,Data_qPCR,AU$3+2,FALSE),NA()),NA())</f>
        <v>#N/A</v>
      </c>
      <c r="AV98" s="79" t="e">
        <f ca="1">IFERROR(IF(OR($BE98=45,$BE98=45+Results!$AR$2),VLOOKUP($C98,Data_qPCR,AV$3+2,FALSE),NA()),NA())</f>
        <v>#N/A</v>
      </c>
      <c r="AW98" s="79" t="e">
        <f ca="1">IFERROR(IF(OR($BE98=45,$BE98=45+Results!$AR$2),VLOOKUP($C98,Data_qPCR,AW$3+2,FALSE),NA()),NA())</f>
        <v>#N/A</v>
      </c>
      <c r="AX98" s="79" t="e">
        <f ca="1">IFERROR(IF(OR($BE98=45,$BE98=45+Results!$AR$2),VLOOKUP($C98,Data_qPCR,AX$3+2,FALSE),NA()),NA())</f>
        <v>#N/A</v>
      </c>
      <c r="AY98" s="79" t="e">
        <f ca="1">IFERROR(IF(OR($BE98=45,$BE98=45+Results!$AR$2),VLOOKUP($C98,Data_qPCR,AY$3+2,FALSE),NA()),NA())</f>
        <v>#N/A</v>
      </c>
      <c r="AZ98" s="79" t="e">
        <f ca="1">IFERROR(IF(OR($BE98=45,$BE98=45+Results!$AR$2),VLOOKUP($C98,Data_qPCR,AZ$3+2,FALSE),NA()),NA())</f>
        <v>#N/A</v>
      </c>
      <c r="BA98" s="79" t="e">
        <f ca="1">IFERROR(IF(OR($BE98=45,$BE98=45+Results!$AR$2),VLOOKUP($C98,Data_qPCR,BA$3+2,FALSE),NA()),NA())</f>
        <v>#N/A</v>
      </c>
      <c r="BB98" s="79" t="e">
        <f ca="1">IFERROR(IF(OR($BE98=45,$BE98=45+Results!$AR$2),VLOOKUP($C98,Data_qPCR,BB$3+2,FALSE),NA()),NA())</f>
        <v>#N/A</v>
      </c>
      <c r="BC98" s="79" t="e">
        <f ca="1">IFERROR(IF(OR($BE98=45,$BE98=45+Results!$AR$2),VLOOKUP($C98,Data_qPCR,BC$3+2,FALSE),NA()),NA())</f>
        <v>#N/A</v>
      </c>
      <c r="BD98" s="79" t="str">
        <f t="shared" ca="1" si="12"/>
        <v/>
      </c>
      <c r="BE98">
        <f ca="1">IFERROR(IF(LEFT(C98,1)+0=Results!$C$4,INDEX(Results!$AM$8:$BJ$23,CODE(RIGHT(LEFT(C98,2),1))-64,RIGHT(C98,LEN(C98)-2)+0),IF(Results!$AL$7=2,2,45)),"")</f>
        <v>45</v>
      </c>
      <c r="BF98">
        <f t="shared" ca="1" si="11"/>
        <v>20604</v>
      </c>
      <c r="BG98" s="104">
        <f ca="1">IFERROR(IF(LEFT(C98,1)+0=Results!$C$4,INDEX(Results!$CK$8:$DH$23,CODE(RIGHT(LEFT(C98,2),1))-64,RIGHT(C98,LEN(C98)-2)+0),IF(Results!$AL$7=2,2,45)),"")</f>
        <v>45</v>
      </c>
    </row>
    <row r="99" spans="1:59" x14ac:dyDescent="0.25">
      <c r="A99">
        <f t="shared" ca="1" si="7"/>
        <v>96</v>
      </c>
      <c r="B99">
        <v>96</v>
      </c>
      <c r="C99" t="str">
        <f t="shared" ca="1" si="8"/>
        <v>2G4</v>
      </c>
      <c r="D99" t="str">
        <f t="shared" ca="1" si="9"/>
        <v>3N_ParA</v>
      </c>
      <c r="E99" s="268" t="str">
        <f t="shared" ca="1" si="13"/>
        <v>2G4-3N_ParA</v>
      </c>
      <c r="F99" s="79">
        <f ca="1">IFERROR(IF(OR($BE99=45,$BE99=45+Results!$AR$2),VLOOKUP($C99,Data_qPCR,F$3+2,FALSE),NA()),NA())</f>
        <v>2.6133479776832628E-4</v>
      </c>
      <c r="G99" s="79">
        <f ca="1">IFERROR(IF(OR($BE99=45,$BE99=45+Results!$AR$2),VLOOKUP($C99,Data_qPCR,G$3+2,FALSE),NA()),NA())</f>
        <v>2.6133479776832628E-4</v>
      </c>
      <c r="H99" s="79">
        <f ca="1">IFERROR(IF(OR($BE99=45,$BE99=45+Results!$AR$2),VLOOKUP($C99,Data_qPCR,H$3+2,FALSE),NA()),NA())</f>
        <v>2.6133479776832628E-4</v>
      </c>
      <c r="I99" s="79">
        <f ca="1">IFERROR(IF(OR($BE99=45,$BE99=45+Results!$AR$2),VLOOKUP($C99,Data_qPCR,I$3+2,FALSE),NA()),NA())</f>
        <v>2.6133479776832628E-4</v>
      </c>
      <c r="J99" s="79">
        <f ca="1">IFERROR(IF(OR($BE99=45,$BE99=45+Results!$AR$2),VLOOKUP($C99,Data_qPCR,J$3+2,FALSE),NA()),NA())</f>
        <v>2.6133479776832628E-4</v>
      </c>
      <c r="K99" s="79">
        <f ca="1">IFERROR(IF(OR($BE99=45,$BE99=45+Results!$AR$2),VLOOKUP($C99,Data_qPCR,K$3+2,FALSE),NA()),NA())</f>
        <v>2.6133479776832628E-4</v>
      </c>
      <c r="L99" s="79">
        <f ca="1">IFERROR(IF(OR($BE99=45,$BE99=45+Results!$AR$2),VLOOKUP($C99,Data_qPCR,L$3+2,FALSE),NA()),NA())</f>
        <v>2.6133479776832628E-4</v>
      </c>
      <c r="M99" s="79">
        <f ca="1">IFERROR(IF(OR($BE99=45,$BE99=45+Results!$AR$2),VLOOKUP($C99,Data_qPCR,M$3+2,FALSE),NA()),NA())</f>
        <v>2.6133479776832628E-4</v>
      </c>
      <c r="N99" s="79">
        <f ca="1">IFERROR(IF(OR($BE99=45,$BE99=45+Results!$AR$2),VLOOKUP($C99,Data_qPCR,N$3+2,FALSE),NA()),NA())</f>
        <v>2.6133479776832628E-4</v>
      </c>
      <c r="O99" s="79">
        <f ca="1">IFERROR(IF(OR($BE99=45,$BE99=45+Results!$AR$2),VLOOKUP($C99,Data_qPCR,O$3+2,FALSE),NA()),NA())</f>
        <v>2.6133479776832628E-4</v>
      </c>
      <c r="P99" s="79">
        <f ca="1">IFERROR(IF(OR($BE99=45,$BE99=45+Results!$AR$2),VLOOKUP($C99,Data_qPCR,P$3+2,FALSE),NA()),NA())</f>
        <v>2.6133479776832628E-4</v>
      </c>
      <c r="Q99" s="79">
        <f ca="1">IFERROR(IF(OR($BE99=45,$BE99=45+Results!$AR$2),VLOOKUP($C99,Data_qPCR,Q$3+2,FALSE),NA()),NA())</f>
        <v>2.6133479776832628E-4</v>
      </c>
      <c r="R99" s="79">
        <f ca="1">IFERROR(IF(OR($BE99=45,$BE99=45+Results!$AR$2),VLOOKUP($C99,Data_qPCR,R$3+2,FALSE),NA()),NA())</f>
        <v>2.6133479776832628E-4</v>
      </c>
      <c r="S99" s="79">
        <f ca="1">IFERROR(IF(OR($BE99=45,$BE99=45+Results!$AR$2),VLOOKUP($C99,Data_qPCR,S$3+2,FALSE),NA()),NA())</f>
        <v>2.6133479776832628E-4</v>
      </c>
      <c r="T99" s="79">
        <f ca="1">IFERROR(IF(OR($BE99=45,$BE99=45+Results!$AR$2),VLOOKUP($C99,Data_qPCR,T$3+2,FALSE),NA()),NA())</f>
        <v>2.6133479776832628E-4</v>
      </c>
      <c r="U99" s="79">
        <f ca="1">IFERROR(IF(OR($BE99=45,$BE99=45+Results!$AR$2),VLOOKUP($C99,Data_qPCR,U$3+2,FALSE),NA()),NA())</f>
        <v>2.6133479776832628E-4</v>
      </c>
      <c r="V99" s="79">
        <f ca="1">IFERROR(IF(OR($BE99=45,$BE99=45+Results!$AR$2),VLOOKUP($C99,Data_qPCR,V$3+2,FALSE),NA()),NA())</f>
        <v>2.6133479776832628E-4</v>
      </c>
      <c r="W99" s="79">
        <f ca="1">IFERROR(IF(OR($BE99=45,$BE99=45+Results!$AR$2),VLOOKUP($C99,Data_qPCR,W$3+2,FALSE),NA()),NA())</f>
        <v>2.6133479776832628E-4</v>
      </c>
      <c r="X99" s="79">
        <f ca="1">IFERROR(IF(OR($BE99=45,$BE99=45+Results!$AR$2),VLOOKUP($C99,Data_qPCR,X$3+2,FALSE),NA()),NA())</f>
        <v>2.6133479776832628E-4</v>
      </c>
      <c r="Y99" s="79">
        <f ca="1">IFERROR(IF(OR($BE99=45,$BE99=45+Results!$AR$2),VLOOKUP($C99,Data_qPCR,Y$3+2,FALSE),NA()),NA())</f>
        <v>2.6133479776832628E-4</v>
      </c>
      <c r="Z99" s="79">
        <f ca="1">IFERROR(IF(OR($BE99=45,$BE99=45+Results!$AR$2),VLOOKUP($C99,Data_qPCR,Z$3+2,FALSE),NA()),NA())</f>
        <v>2.6133479776832628E-4</v>
      </c>
      <c r="AA99" s="79">
        <f ca="1">IFERROR(IF(OR($BE99=45,$BE99=45+Results!$AR$2),VLOOKUP($C99,Data_qPCR,AA$3+2,FALSE),NA()),NA())</f>
        <v>2.6133479776832628E-4</v>
      </c>
      <c r="AB99" s="79">
        <f ca="1">IFERROR(IF(OR($BE99=45,$BE99=45+Results!$AR$2),VLOOKUP($C99,Data_qPCR,AB$3+2,FALSE),NA()),NA())</f>
        <v>2.6133479776832628E-4</v>
      </c>
      <c r="AC99" s="79">
        <f ca="1">IFERROR(IF(OR($BE99=45,$BE99=45+Results!$AR$2),VLOOKUP($C99,Data_qPCR,AC$3+2,FALSE),NA()),NA())</f>
        <v>2.9598336177046854E-3</v>
      </c>
      <c r="AD99" s="79">
        <f ca="1">IFERROR(IF(OR($BE99=45,$BE99=45+Results!$AR$2),VLOOKUP($C99,Data_qPCR,AD$3+2,FALSE),NA()),NA())</f>
        <v>8.5298609623160361E-3</v>
      </c>
      <c r="AE99" s="79">
        <f ca="1">IFERROR(IF(OR($BE99=45,$BE99=45+Results!$AR$2),VLOOKUP($C99,Data_qPCR,AE$3+2,FALSE),NA()),NA())</f>
        <v>1.9528553076341382E-2</v>
      </c>
      <c r="AF99" s="79">
        <f ca="1">IFERROR(IF(OR($BE99=45,$BE99=45+Results!$AR$2),VLOOKUP($C99,Data_qPCR,AF$3+2,FALSE),NA()),NA())</f>
        <v>4.0258770497498216E-2</v>
      </c>
      <c r="AG99" s="79">
        <f ca="1">IFERROR(IF(OR($BE99=45,$BE99=45+Results!$AR$2),VLOOKUP($C99,Data_qPCR,AG$3+2,FALSE),NA()),NA())</f>
        <v>7.7858742298855269E-2</v>
      </c>
      <c r="AH99" s="79">
        <f ca="1">IFERROR(IF(OR($BE99=45,$BE99=45+Results!$AR$2),VLOOKUP($C99,Data_qPCR,AH$3+2,FALSE),NA()),NA())</f>
        <v>0.14234386667522006</v>
      </c>
      <c r="AI99" s="79">
        <f ca="1">IFERROR(IF(OR($BE99=45,$BE99=45+Results!$AR$2),VLOOKUP($C99,Data_qPCR,AI$3+2,FALSE),NA()),NA())</f>
        <v>0.24367040251434566</v>
      </c>
      <c r="AJ99" s="79">
        <f ca="1">IFERROR(IF(OR($BE99=45,$BE99=45+Results!$AR$2),VLOOKUP($C99,Data_qPCR,AJ$3+2,FALSE),NA()),NA())</f>
        <v>0.38220200821889644</v>
      </c>
      <c r="AK99" s="79">
        <f ca="1">IFERROR(IF(OR($BE99=45,$BE99=45+Results!$AR$2),VLOOKUP($C99,Data_qPCR,AK$3+2,FALSE),NA()),NA())</f>
        <v>0.5378027730303182</v>
      </c>
      <c r="AL99" s="79">
        <f ca="1">IFERROR(IF(OR($BE99=45,$BE99=45+Results!$AR$2),VLOOKUP($C99,Data_qPCR,AL$3+2,FALSE),NA()),NA())</f>
        <v>0.68436671981900599</v>
      </c>
      <c r="AM99" s="79">
        <f ca="1">IFERROR(IF(OR($BE99=45,$BE99=45+Results!$AR$2),VLOOKUP($C99,Data_qPCR,AM$3+2,FALSE),NA()),NA())</f>
        <v>0.79982370440214545</v>
      </c>
      <c r="AN99" s="79">
        <f ca="1">IFERROR(IF(OR($BE99=45,$BE99=45+Results!$AR$2),VLOOKUP($C99,Data_qPCR,AN$3+2,FALSE),NA()),NA())</f>
        <v>0.88065128677695848</v>
      </c>
      <c r="AO99" s="79">
        <f ca="1">IFERROR(IF(OR($BE99=45,$BE99=45+Results!$AR$2),VLOOKUP($C99,Data_qPCR,AO$3+2,FALSE),NA()),NA())</f>
        <v>0.93136100110678011</v>
      </c>
      <c r="AP99" s="79">
        <f ca="1">IFERROR(IF(OR($BE99=45,$BE99=45+Results!$AR$2),VLOOKUP($C99,Data_qPCR,AP$3+2,FALSE),NA()),NA())</f>
        <v>0.96216780177204164</v>
      </c>
      <c r="AQ99" s="79">
        <f ca="1">IFERROR(IF(OR($BE99=45,$BE99=45+Results!$AR$2),VLOOKUP($C99,Data_qPCR,AQ$3+2,FALSE),NA()),NA())</f>
        <v>0.98118688517095931</v>
      </c>
      <c r="AR99" s="79">
        <f ca="1">IFERROR(IF(OR($BE99=45,$BE99=45+Results!$AR$2),VLOOKUP($C99,Data_qPCR,AR$3+2,FALSE),NA()),NA())</f>
        <v>0.99439184788868162</v>
      </c>
      <c r="AS99" s="79">
        <f ca="1">IFERROR(IF(OR($BE99=45,$BE99=45+Results!$AR$2),VLOOKUP($C99,Data_qPCR,AS$3+2,FALSE),NA()),NA())</f>
        <v>1</v>
      </c>
      <c r="AT99" s="79" t="e">
        <f ca="1">IFERROR(IF(OR($BE99=45,$BE99=45+Results!$AR$2),VLOOKUP($C99,Data_qPCR,AT$3+2,FALSE),NA()),NA())</f>
        <v>#N/A</v>
      </c>
      <c r="AU99" s="79" t="e">
        <f ca="1">IFERROR(IF(OR($BE99=45,$BE99=45+Results!$AR$2),VLOOKUP($C99,Data_qPCR,AU$3+2,FALSE),NA()),NA())</f>
        <v>#N/A</v>
      </c>
      <c r="AV99" s="79" t="e">
        <f ca="1">IFERROR(IF(OR($BE99=45,$BE99=45+Results!$AR$2),VLOOKUP($C99,Data_qPCR,AV$3+2,FALSE),NA()),NA())</f>
        <v>#N/A</v>
      </c>
      <c r="AW99" s="79" t="e">
        <f ca="1">IFERROR(IF(OR($BE99=45,$BE99=45+Results!$AR$2),VLOOKUP($C99,Data_qPCR,AW$3+2,FALSE),NA()),NA())</f>
        <v>#N/A</v>
      </c>
      <c r="AX99" s="79" t="e">
        <f ca="1">IFERROR(IF(OR($BE99=45,$BE99=45+Results!$AR$2),VLOOKUP($C99,Data_qPCR,AX$3+2,FALSE),NA()),NA())</f>
        <v>#N/A</v>
      </c>
      <c r="AY99" s="79" t="e">
        <f ca="1">IFERROR(IF(OR($BE99=45,$BE99=45+Results!$AR$2),VLOOKUP($C99,Data_qPCR,AY$3+2,FALSE),NA()),NA())</f>
        <v>#N/A</v>
      </c>
      <c r="AZ99" s="79" t="e">
        <f ca="1">IFERROR(IF(OR($BE99=45,$BE99=45+Results!$AR$2),VLOOKUP($C99,Data_qPCR,AZ$3+2,FALSE),NA()),NA())</f>
        <v>#N/A</v>
      </c>
      <c r="BA99" s="79" t="e">
        <f ca="1">IFERROR(IF(OR($BE99=45,$BE99=45+Results!$AR$2),VLOOKUP($C99,Data_qPCR,BA$3+2,FALSE),NA()),NA())</f>
        <v>#N/A</v>
      </c>
      <c r="BB99" s="79" t="e">
        <f ca="1">IFERROR(IF(OR($BE99=45,$BE99=45+Results!$AR$2),VLOOKUP($C99,Data_qPCR,BB$3+2,FALSE),NA()),NA())</f>
        <v>#N/A</v>
      </c>
      <c r="BC99" s="79" t="e">
        <f ca="1">IFERROR(IF(OR($BE99=45,$BE99=45+Results!$AR$2),VLOOKUP($C99,Data_qPCR,BC$3+2,FALSE),NA()),NA())</f>
        <v>#N/A</v>
      </c>
      <c r="BD99" s="79" t="str">
        <f t="shared" ca="1" si="12"/>
        <v/>
      </c>
      <c r="BE99">
        <f ca="1">IFERROR(IF(LEFT(C99,1)+0=Results!$C$4,INDEX(Results!$AM$8:$BJ$23,CODE(RIGHT(LEFT(C99,2),1))-64,RIGHT(C99,LEN(C99)-2)+0),IF(Results!$AL$7=2,2,45)),"")</f>
        <v>45</v>
      </c>
      <c r="BF99">
        <f t="shared" ca="1" si="11"/>
        <v>20704</v>
      </c>
      <c r="BG99" s="104">
        <f ca="1">IFERROR(IF(LEFT(C99,1)+0=Results!$C$4,INDEX(Results!$CK$8:$DH$23,CODE(RIGHT(LEFT(C99,2),1))-64,RIGHT(C99,LEN(C99)-2)+0),IF(Results!$AL$7=2,2,45)),"")</f>
        <v>45</v>
      </c>
    </row>
    <row r="100" spans="1:59" x14ac:dyDescent="0.25">
      <c r="A100">
        <f t="shared" ca="1" si="7"/>
        <v>97</v>
      </c>
      <c r="B100">
        <v>97</v>
      </c>
      <c r="C100" t="str">
        <f t="shared" ca="1" si="8"/>
        <v>2H4</v>
      </c>
      <c r="D100" t="str">
        <f t="shared" ca="1" si="9"/>
        <v>3N_ParA</v>
      </c>
      <c r="E100" s="268" t="str">
        <f t="shared" ca="1" si="13"/>
        <v>2H4-3N_ParA</v>
      </c>
      <c r="F100" s="79">
        <f ca="1">IFERROR(IF(OR($BE100=45,$BE100=45+Results!$AR$2),VLOOKUP($C100,Data_qPCR,F$3+2,FALSE),NA()),NA())</f>
        <v>7.2005269927495348E-4</v>
      </c>
      <c r="G100" s="79">
        <f ca="1">IFERROR(IF(OR($BE100=45,$BE100=45+Results!$AR$2),VLOOKUP($C100,Data_qPCR,G$3+2,FALSE),NA()),NA())</f>
        <v>7.2005269927495348E-4</v>
      </c>
      <c r="H100" s="79">
        <f ca="1">IFERROR(IF(OR($BE100=45,$BE100=45+Results!$AR$2),VLOOKUP($C100,Data_qPCR,H$3+2,FALSE),NA()),NA())</f>
        <v>7.2005269927495348E-4</v>
      </c>
      <c r="I100" s="79">
        <f ca="1">IFERROR(IF(OR($BE100=45,$BE100=45+Results!$AR$2),VLOOKUP($C100,Data_qPCR,I$3+2,FALSE),NA()),NA())</f>
        <v>7.2005269927495348E-4</v>
      </c>
      <c r="J100" s="79">
        <f ca="1">IFERROR(IF(OR($BE100=45,$BE100=45+Results!$AR$2),VLOOKUP($C100,Data_qPCR,J$3+2,FALSE),NA()),NA())</f>
        <v>7.2005269927495348E-4</v>
      </c>
      <c r="K100" s="79">
        <f ca="1">IFERROR(IF(OR($BE100=45,$BE100=45+Results!$AR$2),VLOOKUP($C100,Data_qPCR,K$3+2,FALSE),NA()),NA())</f>
        <v>7.2005269927495348E-4</v>
      </c>
      <c r="L100" s="79">
        <f ca="1">IFERROR(IF(OR($BE100=45,$BE100=45+Results!$AR$2),VLOOKUP($C100,Data_qPCR,L$3+2,FALSE),NA()),NA())</f>
        <v>7.2005269927495348E-4</v>
      </c>
      <c r="M100" s="79">
        <f ca="1">IFERROR(IF(OR($BE100=45,$BE100=45+Results!$AR$2),VLOOKUP($C100,Data_qPCR,M$3+2,FALSE),NA()),NA())</f>
        <v>7.2005269927495348E-4</v>
      </c>
      <c r="N100" s="79">
        <f ca="1">IFERROR(IF(OR($BE100=45,$BE100=45+Results!$AR$2),VLOOKUP($C100,Data_qPCR,N$3+2,FALSE),NA()),NA())</f>
        <v>7.2005269927495348E-4</v>
      </c>
      <c r="O100" s="79">
        <f ca="1">IFERROR(IF(OR($BE100=45,$BE100=45+Results!$AR$2),VLOOKUP($C100,Data_qPCR,O$3+2,FALSE),NA()),NA())</f>
        <v>7.2005269927495348E-4</v>
      </c>
      <c r="P100" s="79">
        <f ca="1">IFERROR(IF(OR($BE100=45,$BE100=45+Results!$AR$2),VLOOKUP($C100,Data_qPCR,P$3+2,FALSE),NA()),NA())</f>
        <v>7.2005269927495348E-4</v>
      </c>
      <c r="Q100" s="79">
        <f ca="1">IFERROR(IF(OR($BE100=45,$BE100=45+Results!$AR$2),VLOOKUP($C100,Data_qPCR,Q$3+2,FALSE),NA()),NA())</f>
        <v>7.2005269927495348E-4</v>
      </c>
      <c r="R100" s="79">
        <f ca="1">IFERROR(IF(OR($BE100=45,$BE100=45+Results!$AR$2),VLOOKUP($C100,Data_qPCR,R$3+2,FALSE),NA()),NA())</f>
        <v>7.2005269927495348E-4</v>
      </c>
      <c r="S100" s="79">
        <f ca="1">IFERROR(IF(OR($BE100=45,$BE100=45+Results!$AR$2),VLOOKUP($C100,Data_qPCR,S$3+2,FALSE),NA()),NA())</f>
        <v>7.2005269927495348E-4</v>
      </c>
      <c r="T100" s="79">
        <f ca="1">IFERROR(IF(OR($BE100=45,$BE100=45+Results!$AR$2),VLOOKUP($C100,Data_qPCR,T$3+2,FALSE),NA()),NA())</f>
        <v>7.2005269927495348E-4</v>
      </c>
      <c r="U100" s="79">
        <f ca="1">IFERROR(IF(OR($BE100=45,$BE100=45+Results!$AR$2),VLOOKUP($C100,Data_qPCR,U$3+2,FALSE),NA()),NA())</f>
        <v>7.2005269927495348E-4</v>
      </c>
      <c r="V100" s="79">
        <f ca="1">IFERROR(IF(OR($BE100=45,$BE100=45+Results!$AR$2),VLOOKUP($C100,Data_qPCR,V$3+2,FALSE),NA()),NA())</f>
        <v>7.2005269927495348E-4</v>
      </c>
      <c r="W100" s="79">
        <f ca="1">IFERROR(IF(OR($BE100=45,$BE100=45+Results!$AR$2),VLOOKUP($C100,Data_qPCR,W$3+2,FALSE),NA()),NA())</f>
        <v>7.2005269927495348E-4</v>
      </c>
      <c r="X100" s="79">
        <f ca="1">IFERROR(IF(OR($BE100=45,$BE100=45+Results!$AR$2),VLOOKUP($C100,Data_qPCR,X$3+2,FALSE),NA()),NA())</f>
        <v>7.2005269927495348E-4</v>
      </c>
      <c r="Y100" s="79">
        <f ca="1">IFERROR(IF(OR($BE100=45,$BE100=45+Results!$AR$2),VLOOKUP($C100,Data_qPCR,Y$3+2,FALSE),NA()),NA())</f>
        <v>7.2005269927495348E-4</v>
      </c>
      <c r="Z100" s="79">
        <f ca="1">IFERROR(IF(OR($BE100=45,$BE100=45+Results!$AR$2),VLOOKUP($C100,Data_qPCR,Z$3+2,FALSE),NA()),NA())</f>
        <v>7.2005269927495348E-4</v>
      </c>
      <c r="AA100" s="79">
        <f ca="1">IFERROR(IF(OR($BE100=45,$BE100=45+Results!$AR$2),VLOOKUP($C100,Data_qPCR,AA$3+2,FALSE),NA()),NA())</f>
        <v>7.2005269927495348E-4</v>
      </c>
      <c r="AB100" s="79">
        <f ca="1">IFERROR(IF(OR($BE100=45,$BE100=45+Results!$AR$2),VLOOKUP($C100,Data_qPCR,AB$3+2,FALSE),NA()),NA())</f>
        <v>7.2005269927495348E-4</v>
      </c>
      <c r="AC100" s="79">
        <f ca="1">IFERROR(IF(OR($BE100=45,$BE100=45+Results!$AR$2),VLOOKUP($C100,Data_qPCR,AC$3+2,FALSE),NA()),NA())</f>
        <v>2.7182719970989628E-3</v>
      </c>
      <c r="AD100" s="79">
        <f ca="1">IFERROR(IF(OR($BE100=45,$BE100=45+Results!$AR$2),VLOOKUP($C100,Data_qPCR,AD$3+2,FALSE),NA()),NA())</f>
        <v>8.5107367538580468E-3</v>
      </c>
      <c r="AE100" s="79">
        <f ca="1">IFERROR(IF(OR($BE100=45,$BE100=45+Results!$AR$2),VLOOKUP($C100,Data_qPCR,AE$3+2,FALSE),NA()),NA())</f>
        <v>2.0540459132973653E-2</v>
      </c>
      <c r="AF100" s="79">
        <f ca="1">IFERROR(IF(OR($BE100=45,$BE100=45+Results!$AR$2),VLOOKUP($C100,Data_qPCR,AF$3+2,FALSE),NA()),NA())</f>
        <v>4.2620561094202584E-2</v>
      </c>
      <c r="AG100" s="79">
        <f ca="1">IFERROR(IF(OR($BE100=45,$BE100=45+Results!$AR$2),VLOOKUP($C100,Data_qPCR,AG$3+2,FALSE),NA()),NA())</f>
        <v>8.2438749694102698E-2</v>
      </c>
      <c r="AH100" s="79">
        <f ca="1">IFERROR(IF(OR($BE100=45,$BE100=45+Results!$AR$2),VLOOKUP($C100,Data_qPCR,AH$3+2,FALSE),NA()),NA())</f>
        <v>0.15027910523691412</v>
      </c>
      <c r="AI100" s="79">
        <f ca="1">IFERROR(IF(OR($BE100=45,$BE100=45+Results!$AR$2),VLOOKUP($C100,Data_qPCR,AI$3+2,FALSE),NA()),NA())</f>
        <v>0.25595239883698512</v>
      </c>
      <c r="AJ100" s="79">
        <f ca="1">IFERROR(IF(OR($BE100=45,$BE100=45+Results!$AR$2),VLOOKUP($C100,Data_qPCR,AJ$3+2,FALSE),NA()),NA())</f>
        <v>0.39721386120395119</v>
      </c>
      <c r="AK100" s="79">
        <f ca="1">IFERROR(IF(OR($BE100=45,$BE100=45+Results!$AR$2),VLOOKUP($C100,Data_qPCR,AK$3+2,FALSE),NA()),NA())</f>
        <v>0.55314587809167337</v>
      </c>
      <c r="AL100" s="79">
        <f ca="1">IFERROR(IF(OR($BE100=45,$BE100=45+Results!$AR$2),VLOOKUP($C100,Data_qPCR,AL$3+2,FALSE),NA()),NA())</f>
        <v>0.69689602200055079</v>
      </c>
      <c r="AM100" s="79">
        <f ca="1">IFERROR(IF(OR($BE100=45,$BE100=45+Results!$AR$2),VLOOKUP($C100,Data_qPCR,AM$3+2,FALSE),NA()),NA())</f>
        <v>0.80910495259986293</v>
      </c>
      <c r="AN100" s="79">
        <f ca="1">IFERROR(IF(OR($BE100=45,$BE100=45+Results!$AR$2),VLOOKUP($C100,Data_qPCR,AN$3+2,FALSE),NA()),NA())</f>
        <v>0.88653180996185821</v>
      </c>
      <c r="AO100" s="79">
        <f ca="1">IFERROR(IF(OR($BE100=45,$BE100=45+Results!$AR$2),VLOOKUP($C100,Data_qPCR,AO$3+2,FALSE),NA()),NA())</f>
        <v>0.93511889307034413</v>
      </c>
      <c r="AP100" s="79">
        <f ca="1">IFERROR(IF(OR($BE100=45,$BE100=45+Results!$AR$2),VLOOKUP($C100,Data_qPCR,AP$3+2,FALSE),NA()),NA())</f>
        <v>0.96410582345342377</v>
      </c>
      <c r="AQ100" s="79">
        <f ca="1">IFERROR(IF(OR($BE100=45,$BE100=45+Results!$AR$2),VLOOKUP($C100,Data_qPCR,AQ$3+2,FALSE),NA()),NA())</f>
        <v>0.98196026770642497</v>
      </c>
      <c r="AR100" s="79">
        <f ca="1">IFERROR(IF(OR($BE100=45,$BE100=45+Results!$AR$2),VLOOKUP($C100,Data_qPCR,AR$3+2,FALSE),NA()),NA())</f>
        <v>0.99448190568231476</v>
      </c>
      <c r="AS100" s="79">
        <f ca="1">IFERROR(IF(OR($BE100=45,$BE100=45+Results!$AR$2),VLOOKUP($C100,Data_qPCR,AS$3+2,FALSE),NA()),NA())</f>
        <v>1</v>
      </c>
      <c r="AT100" s="79" t="e">
        <f ca="1">IFERROR(IF(OR($BE100=45,$BE100=45+Results!$AR$2),VLOOKUP($C100,Data_qPCR,AT$3+2,FALSE),NA()),NA())</f>
        <v>#N/A</v>
      </c>
      <c r="AU100" s="79" t="e">
        <f ca="1">IFERROR(IF(OR($BE100=45,$BE100=45+Results!$AR$2),VLOOKUP($C100,Data_qPCR,AU$3+2,FALSE),NA()),NA())</f>
        <v>#N/A</v>
      </c>
      <c r="AV100" s="79" t="e">
        <f ca="1">IFERROR(IF(OR($BE100=45,$BE100=45+Results!$AR$2),VLOOKUP($C100,Data_qPCR,AV$3+2,FALSE),NA()),NA())</f>
        <v>#N/A</v>
      </c>
      <c r="AW100" s="79" t="e">
        <f ca="1">IFERROR(IF(OR($BE100=45,$BE100=45+Results!$AR$2),VLOOKUP($C100,Data_qPCR,AW$3+2,FALSE),NA()),NA())</f>
        <v>#N/A</v>
      </c>
      <c r="AX100" s="79" t="e">
        <f ca="1">IFERROR(IF(OR($BE100=45,$BE100=45+Results!$AR$2),VLOOKUP($C100,Data_qPCR,AX$3+2,FALSE),NA()),NA())</f>
        <v>#N/A</v>
      </c>
      <c r="AY100" s="79" t="e">
        <f ca="1">IFERROR(IF(OR($BE100=45,$BE100=45+Results!$AR$2),VLOOKUP($C100,Data_qPCR,AY$3+2,FALSE),NA()),NA())</f>
        <v>#N/A</v>
      </c>
      <c r="AZ100" s="79" t="e">
        <f ca="1">IFERROR(IF(OR($BE100=45,$BE100=45+Results!$AR$2),VLOOKUP($C100,Data_qPCR,AZ$3+2,FALSE),NA()),NA())</f>
        <v>#N/A</v>
      </c>
      <c r="BA100" s="79" t="e">
        <f ca="1">IFERROR(IF(OR($BE100=45,$BE100=45+Results!$AR$2),VLOOKUP($C100,Data_qPCR,BA$3+2,FALSE),NA()),NA())</f>
        <v>#N/A</v>
      </c>
      <c r="BB100" s="79" t="e">
        <f ca="1">IFERROR(IF(OR($BE100=45,$BE100=45+Results!$AR$2),VLOOKUP($C100,Data_qPCR,BB$3+2,FALSE),NA()),NA())</f>
        <v>#N/A</v>
      </c>
      <c r="BC100" s="79" t="e">
        <f ca="1">IFERROR(IF(OR($BE100=45,$BE100=45+Results!$AR$2),VLOOKUP($C100,Data_qPCR,BC$3+2,FALSE),NA()),NA())</f>
        <v>#N/A</v>
      </c>
      <c r="BD100" s="79" t="str">
        <f t="shared" ca="1" si="12"/>
        <v/>
      </c>
      <c r="BE100">
        <f ca="1">IFERROR(IF(LEFT(C100,1)+0=Results!$C$4,INDEX(Results!$AM$8:$BJ$23,CODE(RIGHT(LEFT(C100,2),1))-64,RIGHT(C100,LEN(C100)-2)+0),IF(Results!$AL$7=2,2,45)),"")</f>
        <v>45</v>
      </c>
      <c r="BF100">
        <f t="shared" ca="1" si="11"/>
        <v>20804</v>
      </c>
      <c r="BG100" s="104">
        <f ca="1">IFERROR(IF(LEFT(C100,1)+0=Results!$C$4,INDEX(Results!$CK$8:$DH$23,CODE(RIGHT(LEFT(C100,2),1))-64,RIGHT(C100,LEN(C100)-2)+0),IF(Results!$AL$7=2,2,45)),"")</f>
        <v>45</v>
      </c>
    </row>
    <row r="101" spans="1:59" x14ac:dyDescent="0.25">
      <c r="A101">
        <f t="shared" ca="1" si="7"/>
        <v>98</v>
      </c>
      <c r="B101">
        <v>98</v>
      </c>
      <c r="C101" t="str">
        <f t="shared" ca="1" si="8"/>
        <v>2A5</v>
      </c>
      <c r="D101" t="str">
        <f t="shared" ca="1" si="9"/>
        <v>3N_aceA</v>
      </c>
      <c r="E101" s="268" t="str">
        <f t="shared" ca="1" si="13"/>
        <v>2A5-3N_aceA</v>
      </c>
      <c r="F101" s="79">
        <f ca="1">IFERROR(IF(OR($BE101=45,$BE101=45+Results!$AR$2),VLOOKUP($C101,Data_qPCR,F$3+2,FALSE),NA()),NA())</f>
        <v>2.039665650721739E-4</v>
      </c>
      <c r="G101" s="79">
        <f ca="1">IFERROR(IF(OR($BE101=45,$BE101=45+Results!$AR$2),VLOOKUP($C101,Data_qPCR,G$3+2,FALSE),NA()),NA())</f>
        <v>2.039665650721739E-4</v>
      </c>
      <c r="H101" s="79">
        <f ca="1">IFERROR(IF(OR($BE101=45,$BE101=45+Results!$AR$2),VLOOKUP($C101,Data_qPCR,H$3+2,FALSE),NA()),NA())</f>
        <v>2.039665650721739E-4</v>
      </c>
      <c r="I101" s="79">
        <f ca="1">IFERROR(IF(OR($BE101=45,$BE101=45+Results!$AR$2),VLOOKUP($C101,Data_qPCR,I$3+2,FALSE),NA()),NA())</f>
        <v>2.039665650721739E-4</v>
      </c>
      <c r="J101" s="79">
        <f ca="1">IFERROR(IF(OR($BE101=45,$BE101=45+Results!$AR$2),VLOOKUP($C101,Data_qPCR,J$3+2,FALSE),NA()),NA())</f>
        <v>2.039665650721739E-4</v>
      </c>
      <c r="K101" s="79">
        <f ca="1">IFERROR(IF(OR($BE101=45,$BE101=45+Results!$AR$2),VLOOKUP($C101,Data_qPCR,K$3+2,FALSE),NA()),NA())</f>
        <v>2.039665650721739E-4</v>
      </c>
      <c r="L101" s="79">
        <f ca="1">IFERROR(IF(OR($BE101=45,$BE101=45+Results!$AR$2),VLOOKUP($C101,Data_qPCR,L$3+2,FALSE),NA()),NA())</f>
        <v>2.039665650721739E-4</v>
      </c>
      <c r="M101" s="79">
        <f ca="1">IFERROR(IF(OR($BE101=45,$BE101=45+Results!$AR$2),VLOOKUP($C101,Data_qPCR,M$3+2,FALSE),NA()),NA())</f>
        <v>2.039665650721739E-4</v>
      </c>
      <c r="N101" s="79">
        <f ca="1">IFERROR(IF(OR($BE101=45,$BE101=45+Results!$AR$2),VLOOKUP($C101,Data_qPCR,N$3+2,FALSE),NA()),NA())</f>
        <v>2.039665650721739E-4</v>
      </c>
      <c r="O101" s="79">
        <f ca="1">IFERROR(IF(OR($BE101=45,$BE101=45+Results!$AR$2),VLOOKUP($C101,Data_qPCR,O$3+2,FALSE),NA()),NA())</f>
        <v>2.039665650721739E-4</v>
      </c>
      <c r="P101" s="79">
        <f ca="1">IFERROR(IF(OR($BE101=45,$BE101=45+Results!$AR$2),VLOOKUP($C101,Data_qPCR,P$3+2,FALSE),NA()),NA())</f>
        <v>2.039665650721739E-4</v>
      </c>
      <c r="Q101" s="79">
        <f ca="1">IFERROR(IF(OR($BE101=45,$BE101=45+Results!$AR$2),VLOOKUP($C101,Data_qPCR,Q$3+2,FALSE),NA()),NA())</f>
        <v>2.039665650721739E-4</v>
      </c>
      <c r="R101" s="79">
        <f ca="1">IFERROR(IF(OR($BE101=45,$BE101=45+Results!$AR$2),VLOOKUP($C101,Data_qPCR,R$3+2,FALSE),NA()),NA())</f>
        <v>2.039665650721739E-4</v>
      </c>
      <c r="S101" s="79">
        <f ca="1">IFERROR(IF(OR($BE101=45,$BE101=45+Results!$AR$2),VLOOKUP($C101,Data_qPCR,S$3+2,FALSE),NA()),NA())</f>
        <v>2.039665650721739E-4</v>
      </c>
      <c r="T101" s="79">
        <f ca="1">IFERROR(IF(OR($BE101=45,$BE101=45+Results!$AR$2),VLOOKUP($C101,Data_qPCR,T$3+2,FALSE),NA()),NA())</f>
        <v>2.039665650721739E-4</v>
      </c>
      <c r="U101" s="79">
        <f ca="1">IFERROR(IF(OR($BE101=45,$BE101=45+Results!$AR$2),VLOOKUP($C101,Data_qPCR,U$3+2,FALSE),NA()),NA())</f>
        <v>2.039665650721739E-4</v>
      </c>
      <c r="V101" s="79">
        <f ca="1">IFERROR(IF(OR($BE101=45,$BE101=45+Results!$AR$2),VLOOKUP($C101,Data_qPCR,V$3+2,FALSE),NA()),NA())</f>
        <v>2.039665650721739E-4</v>
      </c>
      <c r="W101" s="79">
        <f ca="1">IFERROR(IF(OR($BE101=45,$BE101=45+Results!$AR$2),VLOOKUP($C101,Data_qPCR,W$3+2,FALSE),NA()),NA())</f>
        <v>2.039665650721739E-4</v>
      </c>
      <c r="X101" s="79">
        <f ca="1">IFERROR(IF(OR($BE101=45,$BE101=45+Results!$AR$2),VLOOKUP($C101,Data_qPCR,X$3+2,FALSE),NA()),NA())</f>
        <v>1.9285274249793314E-3</v>
      </c>
      <c r="Y101" s="79">
        <f ca="1">IFERROR(IF(OR($BE101=45,$BE101=45+Results!$AR$2),VLOOKUP($C101,Data_qPCR,Y$3+2,FALSE),NA()),NA())</f>
        <v>6.9050121072784529E-3</v>
      </c>
      <c r="Z101" s="79">
        <f ca="1">IFERROR(IF(OR($BE101=45,$BE101=45+Results!$AR$2),VLOOKUP($C101,Data_qPCR,Z$3+2,FALSE),NA()),NA())</f>
        <v>1.5254043763950216E-2</v>
      </c>
      <c r="AA101" s="79">
        <f ca="1">IFERROR(IF(OR($BE101=45,$BE101=45+Results!$AR$2),VLOOKUP($C101,Data_qPCR,AA$3+2,FALSE),NA()),NA())</f>
        <v>3.027716658992019E-2</v>
      </c>
      <c r="AB101" s="79">
        <f ca="1">IFERROR(IF(OR($BE101=45,$BE101=45+Results!$AR$2),VLOOKUP($C101,Data_qPCR,AB$3+2,FALSE),NA()),NA())</f>
        <v>5.6104235261573945E-2</v>
      </c>
      <c r="AC101" s="79">
        <f ca="1">IFERROR(IF(OR($BE101=45,$BE101=45+Results!$AR$2),VLOOKUP($C101,Data_qPCR,AC$3+2,FALSE),NA()),NA())</f>
        <v>0.10097231217187246</v>
      </c>
      <c r="AD101" s="79">
        <f ca="1">IFERROR(IF(OR($BE101=45,$BE101=45+Results!$AR$2),VLOOKUP($C101,Data_qPCR,AD$3+2,FALSE),NA()),NA())</f>
        <v>0.17353669549408526</v>
      </c>
      <c r="AE101" s="79">
        <f ca="1">IFERROR(IF(OR($BE101=45,$BE101=45+Results!$AR$2),VLOOKUP($C101,Data_qPCR,AE$3+2,FALSE),NA()),NA())</f>
        <v>0.28122682456628967</v>
      </c>
      <c r="AF101" s="79">
        <f ca="1">IFERROR(IF(OR($BE101=45,$BE101=45+Results!$AR$2),VLOOKUP($C101,Data_qPCR,AF$3+2,FALSE),NA()),NA())</f>
        <v>0.41863411108824056</v>
      </c>
      <c r="AG101" s="79">
        <f ca="1">IFERROR(IF(OR($BE101=45,$BE101=45+Results!$AR$2),VLOOKUP($C101,Data_qPCR,AG$3+2,FALSE),NA()),NA())</f>
        <v>0.56660884560424662</v>
      </c>
      <c r="AH101" s="79">
        <f ca="1">IFERROR(IF(OR($BE101=45,$BE101=45+Results!$AR$2),VLOOKUP($C101,Data_qPCR,AH$3+2,FALSE),NA()),NA())</f>
        <v>0.70002028196134858</v>
      </c>
      <c r="AI101" s="79">
        <f ca="1">IFERROR(IF(OR($BE101=45,$BE101=45+Results!$AR$2),VLOOKUP($C101,Data_qPCR,AI$3+2,FALSE),NA()),NA())</f>
        <v>0.80191659083701339</v>
      </c>
      <c r="AJ101" s="79">
        <f ca="1">IFERROR(IF(OR($BE101=45,$BE101=45+Results!$AR$2),VLOOKUP($C101,Data_qPCR,AJ$3+2,FALSE),NA()),NA())</f>
        <v>0.86980013315983884</v>
      </c>
      <c r="AK101" s="79">
        <f ca="1">IFERROR(IF(OR($BE101=45,$BE101=45+Results!$AR$2),VLOOKUP($C101,Data_qPCR,AK$3+2,FALSE),NA()),NA())</f>
        <v>0.91090568971129227</v>
      </c>
      <c r="AL101" s="79">
        <f ca="1">IFERROR(IF(OR($BE101=45,$BE101=45+Results!$AR$2),VLOOKUP($C101,Data_qPCR,AL$3+2,FALSE),NA()),NA())</f>
        <v>0.93649109684176191</v>
      </c>
      <c r="AM101" s="79">
        <f ca="1">IFERROR(IF(OR($BE101=45,$BE101=45+Results!$AR$2),VLOOKUP($C101,Data_qPCR,AM$3+2,FALSE),NA()),NA())</f>
        <v>0.95465722565467981</v>
      </c>
      <c r="AN101" s="79">
        <f ca="1">IFERROR(IF(OR($BE101=45,$BE101=45+Results!$AR$2),VLOOKUP($C101,Data_qPCR,AN$3+2,FALSE),NA()),NA())</f>
        <v>0.96805082117785191</v>
      </c>
      <c r="AO101" s="79">
        <f ca="1">IFERROR(IF(OR($BE101=45,$BE101=45+Results!$AR$2),VLOOKUP($C101,Data_qPCR,AO$3+2,FALSE),NA()),NA())</f>
        <v>0.97817665382664121</v>
      </c>
      <c r="AP101" s="79">
        <f ca="1">IFERROR(IF(OR($BE101=45,$BE101=45+Results!$AR$2),VLOOKUP($C101,Data_qPCR,AP$3+2,FALSE),NA()),NA())</f>
        <v>0.98579738864118482</v>
      </c>
      <c r="AQ101" s="79">
        <f ca="1">IFERROR(IF(OR($BE101=45,$BE101=45+Results!$AR$2),VLOOKUP($C101,Data_qPCR,AQ$3+2,FALSE),NA()),NA())</f>
        <v>0.99241817933348486</v>
      </c>
      <c r="AR101" s="79">
        <f ca="1">IFERROR(IF(OR($BE101=45,$BE101=45+Results!$AR$2),VLOOKUP($C101,Data_qPCR,AR$3+2,FALSE),NA()),NA())</f>
        <v>0.99755457470602538</v>
      </c>
      <c r="AS101" s="79">
        <f ca="1">IFERROR(IF(OR($BE101=45,$BE101=45+Results!$AR$2),VLOOKUP($C101,Data_qPCR,AS$3+2,FALSE),NA()),NA())</f>
        <v>1</v>
      </c>
      <c r="AT101" s="79" t="e">
        <f ca="1">IFERROR(IF(OR($BE101=45,$BE101=45+Results!$AR$2),VLOOKUP($C101,Data_qPCR,AT$3+2,FALSE),NA()),NA())</f>
        <v>#N/A</v>
      </c>
      <c r="AU101" s="79" t="e">
        <f ca="1">IFERROR(IF(OR($BE101=45,$BE101=45+Results!$AR$2),VLOOKUP($C101,Data_qPCR,AU$3+2,FALSE),NA()),NA())</f>
        <v>#N/A</v>
      </c>
      <c r="AV101" s="79" t="e">
        <f ca="1">IFERROR(IF(OR($BE101=45,$BE101=45+Results!$AR$2),VLOOKUP($C101,Data_qPCR,AV$3+2,FALSE),NA()),NA())</f>
        <v>#N/A</v>
      </c>
      <c r="AW101" s="79" t="e">
        <f ca="1">IFERROR(IF(OR($BE101=45,$BE101=45+Results!$AR$2),VLOOKUP($C101,Data_qPCR,AW$3+2,FALSE),NA()),NA())</f>
        <v>#N/A</v>
      </c>
      <c r="AX101" s="79" t="e">
        <f ca="1">IFERROR(IF(OR($BE101=45,$BE101=45+Results!$AR$2),VLOOKUP($C101,Data_qPCR,AX$3+2,FALSE),NA()),NA())</f>
        <v>#N/A</v>
      </c>
      <c r="AY101" s="79" t="e">
        <f ca="1">IFERROR(IF(OR($BE101=45,$BE101=45+Results!$AR$2),VLOOKUP($C101,Data_qPCR,AY$3+2,FALSE),NA()),NA())</f>
        <v>#N/A</v>
      </c>
      <c r="AZ101" s="79" t="e">
        <f ca="1">IFERROR(IF(OR($BE101=45,$BE101=45+Results!$AR$2),VLOOKUP($C101,Data_qPCR,AZ$3+2,FALSE),NA()),NA())</f>
        <v>#N/A</v>
      </c>
      <c r="BA101" s="79" t="e">
        <f ca="1">IFERROR(IF(OR($BE101=45,$BE101=45+Results!$AR$2),VLOOKUP($C101,Data_qPCR,BA$3+2,FALSE),NA()),NA())</f>
        <v>#N/A</v>
      </c>
      <c r="BB101" s="79" t="e">
        <f ca="1">IFERROR(IF(OR($BE101=45,$BE101=45+Results!$AR$2),VLOOKUP($C101,Data_qPCR,BB$3+2,FALSE),NA()),NA())</f>
        <v>#N/A</v>
      </c>
      <c r="BC101" s="79" t="e">
        <f ca="1">IFERROR(IF(OR($BE101=45,$BE101=45+Results!$AR$2),VLOOKUP($C101,Data_qPCR,BC$3+2,FALSE),NA()),NA())</f>
        <v>#N/A</v>
      </c>
      <c r="BD101" s="79" t="str">
        <f t="shared" ca="1" si="12"/>
        <v/>
      </c>
      <c r="BE101">
        <f ca="1">IFERROR(IF(LEFT(C101,1)+0=Results!$C$4,INDEX(Results!$AM$8:$BJ$23,CODE(RIGHT(LEFT(C101,2),1))-64,RIGHT(C101,LEN(C101)-2)+0),IF(Results!$AL$7=2,2,45)),"")</f>
        <v>45</v>
      </c>
      <c r="BF101">
        <f t="shared" ca="1" si="11"/>
        <v>20105</v>
      </c>
      <c r="BG101" s="104">
        <f ca="1">IFERROR(IF(LEFT(C101,1)+0=Results!$C$4,INDEX(Results!$CK$8:$DH$23,CODE(RIGHT(LEFT(C101,2),1))-64,RIGHT(C101,LEN(C101)-2)+0),IF(Results!$AL$7=2,2,45)),"")</f>
        <v>45</v>
      </c>
    </row>
    <row r="102" spans="1:59" x14ac:dyDescent="0.25">
      <c r="A102">
        <f t="shared" ca="1" si="7"/>
        <v>99</v>
      </c>
      <c r="B102">
        <v>99</v>
      </c>
      <c r="C102" t="str">
        <f t="shared" ca="1" si="8"/>
        <v>2B5</v>
      </c>
      <c r="D102" t="str">
        <f t="shared" ca="1" si="9"/>
        <v>3N_aceA</v>
      </c>
      <c r="E102" s="268" t="str">
        <f t="shared" ca="1" si="13"/>
        <v>2B5-3N_aceA</v>
      </c>
      <c r="F102" s="79">
        <f ca="1">IFERROR(IF(OR($BE102=45,$BE102=45+Results!$AR$2),VLOOKUP($C102,Data_qPCR,F$3+2,FALSE),NA()),NA())</f>
        <v>8.2583230509058718E-5</v>
      </c>
      <c r="G102" s="79">
        <f ca="1">IFERROR(IF(OR($BE102=45,$BE102=45+Results!$AR$2),VLOOKUP($C102,Data_qPCR,G$3+2,FALSE),NA()),NA())</f>
        <v>8.2583230509058718E-5</v>
      </c>
      <c r="H102" s="79">
        <f ca="1">IFERROR(IF(OR($BE102=45,$BE102=45+Results!$AR$2),VLOOKUP($C102,Data_qPCR,H$3+2,FALSE),NA()),NA())</f>
        <v>8.2583230509058718E-5</v>
      </c>
      <c r="I102" s="79">
        <f ca="1">IFERROR(IF(OR($BE102=45,$BE102=45+Results!$AR$2),VLOOKUP($C102,Data_qPCR,I$3+2,FALSE),NA()),NA())</f>
        <v>8.2583230509058718E-5</v>
      </c>
      <c r="J102" s="79">
        <f ca="1">IFERROR(IF(OR($BE102=45,$BE102=45+Results!$AR$2),VLOOKUP($C102,Data_qPCR,J$3+2,FALSE),NA()),NA())</f>
        <v>8.2583230509058718E-5</v>
      </c>
      <c r="K102" s="79">
        <f ca="1">IFERROR(IF(OR($BE102=45,$BE102=45+Results!$AR$2),VLOOKUP($C102,Data_qPCR,K$3+2,FALSE),NA()),NA())</f>
        <v>8.2583230509058718E-5</v>
      </c>
      <c r="L102" s="79">
        <f ca="1">IFERROR(IF(OR($BE102=45,$BE102=45+Results!$AR$2),VLOOKUP($C102,Data_qPCR,L$3+2,FALSE),NA()),NA())</f>
        <v>8.2583230509058718E-5</v>
      </c>
      <c r="M102" s="79">
        <f ca="1">IFERROR(IF(OR($BE102=45,$BE102=45+Results!$AR$2),VLOOKUP($C102,Data_qPCR,M$3+2,FALSE),NA()),NA())</f>
        <v>8.2583230509058718E-5</v>
      </c>
      <c r="N102" s="79">
        <f ca="1">IFERROR(IF(OR($BE102=45,$BE102=45+Results!$AR$2),VLOOKUP($C102,Data_qPCR,N$3+2,FALSE),NA()),NA())</f>
        <v>8.2583230509058718E-5</v>
      </c>
      <c r="O102" s="79">
        <f ca="1">IFERROR(IF(OR($BE102=45,$BE102=45+Results!$AR$2),VLOOKUP($C102,Data_qPCR,O$3+2,FALSE),NA()),NA())</f>
        <v>8.2583230509058718E-5</v>
      </c>
      <c r="P102" s="79">
        <f ca="1">IFERROR(IF(OR($BE102=45,$BE102=45+Results!$AR$2),VLOOKUP($C102,Data_qPCR,P$3+2,FALSE),NA()),NA())</f>
        <v>8.2583230509058718E-5</v>
      </c>
      <c r="Q102" s="79">
        <f ca="1">IFERROR(IF(OR($BE102=45,$BE102=45+Results!$AR$2),VLOOKUP($C102,Data_qPCR,Q$3+2,FALSE),NA()),NA())</f>
        <v>8.2583230509058718E-5</v>
      </c>
      <c r="R102" s="79">
        <f ca="1">IFERROR(IF(OR($BE102=45,$BE102=45+Results!$AR$2),VLOOKUP($C102,Data_qPCR,R$3+2,FALSE),NA()),NA())</f>
        <v>8.2583230509058718E-5</v>
      </c>
      <c r="S102" s="79">
        <f ca="1">IFERROR(IF(OR($BE102=45,$BE102=45+Results!$AR$2),VLOOKUP($C102,Data_qPCR,S$3+2,FALSE),NA()),NA())</f>
        <v>8.2583230509058718E-5</v>
      </c>
      <c r="T102" s="79">
        <f ca="1">IFERROR(IF(OR($BE102=45,$BE102=45+Results!$AR$2),VLOOKUP($C102,Data_qPCR,T$3+2,FALSE),NA()),NA())</f>
        <v>8.2583230509058718E-5</v>
      </c>
      <c r="U102" s="79">
        <f ca="1">IFERROR(IF(OR($BE102=45,$BE102=45+Results!$AR$2),VLOOKUP($C102,Data_qPCR,U$3+2,FALSE),NA()),NA())</f>
        <v>8.2583230509058718E-5</v>
      </c>
      <c r="V102" s="79">
        <f ca="1">IFERROR(IF(OR($BE102=45,$BE102=45+Results!$AR$2),VLOOKUP($C102,Data_qPCR,V$3+2,FALSE),NA()),NA())</f>
        <v>8.2583230509058718E-5</v>
      </c>
      <c r="W102" s="79">
        <f ca="1">IFERROR(IF(OR($BE102=45,$BE102=45+Results!$AR$2),VLOOKUP($C102,Data_qPCR,W$3+2,FALSE),NA()),NA())</f>
        <v>8.2583230509058718E-5</v>
      </c>
      <c r="X102" s="79">
        <f ca="1">IFERROR(IF(OR($BE102=45,$BE102=45+Results!$AR$2),VLOOKUP($C102,Data_qPCR,X$3+2,FALSE),NA()),NA())</f>
        <v>1.7543066085765296E-3</v>
      </c>
      <c r="Y102" s="79">
        <f ca="1">IFERROR(IF(OR($BE102=45,$BE102=45+Results!$AR$2),VLOOKUP($C102,Data_qPCR,Y$3+2,FALSE),NA()),NA())</f>
        <v>5.9420077819255825E-3</v>
      </c>
      <c r="Z102" s="79">
        <f ca="1">IFERROR(IF(OR($BE102=45,$BE102=45+Results!$AR$2),VLOOKUP($C102,Data_qPCR,Z$3+2,FALSE),NA()),NA())</f>
        <v>1.3659726103361235E-2</v>
      </c>
      <c r="AA102" s="79">
        <f ca="1">IFERROR(IF(OR($BE102=45,$BE102=45+Results!$AR$2),VLOOKUP($C102,Data_qPCR,AA$3+2,FALSE),NA()),NA())</f>
        <v>2.7425128913518983E-2</v>
      </c>
      <c r="AB102" s="79">
        <f ca="1">IFERROR(IF(OR($BE102=45,$BE102=45+Results!$AR$2),VLOOKUP($C102,Data_qPCR,AB$3+2,FALSE),NA()),NA())</f>
        <v>5.1609443125028839E-2</v>
      </c>
      <c r="AC102" s="79">
        <f ca="1">IFERROR(IF(OR($BE102=45,$BE102=45+Results!$AR$2),VLOOKUP($C102,Data_qPCR,AC$3+2,FALSE),NA()),NA())</f>
        <v>9.3074907972658411E-2</v>
      </c>
      <c r="AD102" s="79">
        <f ca="1">IFERROR(IF(OR($BE102=45,$BE102=45+Results!$AR$2),VLOOKUP($C102,Data_qPCR,AD$3+2,FALSE),NA()),NA())</f>
        <v>0.16087504060592897</v>
      </c>
      <c r="AE102" s="79">
        <f ca="1">IFERROR(IF(OR($BE102=45,$BE102=45+Results!$AR$2),VLOOKUP($C102,Data_qPCR,AE$3+2,FALSE),NA()),NA())</f>
        <v>0.26324663317666686</v>
      </c>
      <c r="AF102" s="79">
        <f ca="1">IFERROR(IF(OR($BE102=45,$BE102=45+Results!$AR$2),VLOOKUP($C102,Data_qPCR,AF$3+2,FALSE),NA()),NA())</f>
        <v>0.39796619677193551</v>
      </c>
      <c r="AG102" s="79">
        <f ca="1">IFERROR(IF(OR($BE102=45,$BE102=45+Results!$AR$2),VLOOKUP($C102,Data_qPCR,AG$3+2,FALSE),NA()),NA())</f>
        <v>0.54622130572167782</v>
      </c>
      <c r="AH102" s="79">
        <f ca="1">IFERROR(IF(OR($BE102=45,$BE102=45+Results!$AR$2),VLOOKUP($C102,Data_qPCR,AH$3+2,FALSE),NA()),NA())</f>
        <v>0.68329731187936726</v>
      </c>
      <c r="AI102" s="79">
        <f ca="1">IFERROR(IF(OR($BE102=45,$BE102=45+Results!$AR$2),VLOOKUP($C102,Data_qPCR,AI$3+2,FALSE),NA()),NA())</f>
        <v>0.78984445733427033</v>
      </c>
      <c r="AJ102" s="79">
        <f ca="1">IFERROR(IF(OR($BE102=45,$BE102=45+Results!$AR$2),VLOOKUP($C102,Data_qPCR,AJ$3+2,FALSE),NA()),NA())</f>
        <v>0.86182673638503116</v>
      </c>
      <c r="AK102" s="79">
        <f ca="1">IFERROR(IF(OR($BE102=45,$BE102=45+Results!$AR$2),VLOOKUP($C102,Data_qPCR,AK$3+2,FALSE),NA()),NA())</f>
        <v>0.90582178337786612</v>
      </c>
      <c r="AL102" s="79">
        <f ca="1">IFERROR(IF(OR($BE102=45,$BE102=45+Results!$AR$2),VLOOKUP($C102,Data_qPCR,AL$3+2,FALSE),NA()),NA())</f>
        <v>0.93260872314590737</v>
      </c>
      <c r="AM102" s="79">
        <f ca="1">IFERROR(IF(OR($BE102=45,$BE102=45+Results!$AR$2),VLOOKUP($C102,Data_qPCR,AM$3+2,FALSE),NA()),NA())</f>
        <v>0.95162102603991705</v>
      </c>
      <c r="AN102" s="79">
        <f ca="1">IFERROR(IF(OR($BE102=45,$BE102=45+Results!$AR$2),VLOOKUP($C102,Data_qPCR,AN$3+2,FALSE),NA()),NA())</f>
        <v>0.96600162845522963</v>
      </c>
      <c r="AO102" s="79">
        <f ca="1">IFERROR(IF(OR($BE102=45,$BE102=45+Results!$AR$2),VLOOKUP($C102,Data_qPCR,AO$3+2,FALSE),NA()),NA())</f>
        <v>0.97703437733838105</v>
      </c>
      <c r="AP102" s="79">
        <f ca="1">IFERROR(IF(OR($BE102=45,$BE102=45+Results!$AR$2),VLOOKUP($C102,Data_qPCR,AP$3+2,FALSE),NA()),NA())</f>
        <v>0.98525235067826866</v>
      </c>
      <c r="AQ102" s="79">
        <f ca="1">IFERROR(IF(OR($BE102=45,$BE102=45+Results!$AR$2),VLOOKUP($C102,Data_qPCR,AQ$3+2,FALSE),NA()),NA())</f>
        <v>0.99179153106066609</v>
      </c>
      <c r="AR102" s="79">
        <f ca="1">IFERROR(IF(OR($BE102=45,$BE102=45+Results!$AR$2),VLOOKUP($C102,Data_qPCR,AR$3+2,FALSE),NA()),NA())</f>
        <v>0.99740707719699728</v>
      </c>
      <c r="AS102" s="79">
        <f ca="1">IFERROR(IF(OR($BE102=45,$BE102=45+Results!$AR$2),VLOOKUP($C102,Data_qPCR,AS$3+2,FALSE),NA()),NA())</f>
        <v>1</v>
      </c>
      <c r="AT102" s="79" t="e">
        <f ca="1">IFERROR(IF(OR($BE102=45,$BE102=45+Results!$AR$2),VLOOKUP($C102,Data_qPCR,AT$3+2,FALSE),NA()),NA())</f>
        <v>#N/A</v>
      </c>
      <c r="AU102" s="79" t="e">
        <f ca="1">IFERROR(IF(OR($BE102=45,$BE102=45+Results!$AR$2),VLOOKUP($C102,Data_qPCR,AU$3+2,FALSE),NA()),NA())</f>
        <v>#N/A</v>
      </c>
      <c r="AV102" s="79" t="e">
        <f ca="1">IFERROR(IF(OR($BE102=45,$BE102=45+Results!$AR$2),VLOOKUP($C102,Data_qPCR,AV$3+2,FALSE),NA()),NA())</f>
        <v>#N/A</v>
      </c>
      <c r="AW102" s="79" t="e">
        <f ca="1">IFERROR(IF(OR($BE102=45,$BE102=45+Results!$AR$2),VLOOKUP($C102,Data_qPCR,AW$3+2,FALSE),NA()),NA())</f>
        <v>#N/A</v>
      </c>
      <c r="AX102" s="79" t="e">
        <f ca="1">IFERROR(IF(OR($BE102=45,$BE102=45+Results!$AR$2),VLOOKUP($C102,Data_qPCR,AX$3+2,FALSE),NA()),NA())</f>
        <v>#N/A</v>
      </c>
      <c r="AY102" s="79" t="e">
        <f ca="1">IFERROR(IF(OR($BE102=45,$BE102=45+Results!$AR$2),VLOOKUP($C102,Data_qPCR,AY$3+2,FALSE),NA()),NA())</f>
        <v>#N/A</v>
      </c>
      <c r="AZ102" s="79" t="e">
        <f ca="1">IFERROR(IF(OR($BE102=45,$BE102=45+Results!$AR$2),VLOOKUP($C102,Data_qPCR,AZ$3+2,FALSE),NA()),NA())</f>
        <v>#N/A</v>
      </c>
      <c r="BA102" s="79" t="e">
        <f ca="1">IFERROR(IF(OR($BE102=45,$BE102=45+Results!$AR$2),VLOOKUP($C102,Data_qPCR,BA$3+2,FALSE),NA()),NA())</f>
        <v>#N/A</v>
      </c>
      <c r="BB102" s="79" t="e">
        <f ca="1">IFERROR(IF(OR($BE102=45,$BE102=45+Results!$AR$2),VLOOKUP($C102,Data_qPCR,BB$3+2,FALSE),NA()),NA())</f>
        <v>#N/A</v>
      </c>
      <c r="BC102" s="79" t="e">
        <f ca="1">IFERROR(IF(OR($BE102=45,$BE102=45+Results!$AR$2),VLOOKUP($C102,Data_qPCR,BC$3+2,FALSE),NA()),NA())</f>
        <v>#N/A</v>
      </c>
      <c r="BD102" s="79" t="str">
        <f t="shared" ca="1" si="12"/>
        <v/>
      </c>
      <c r="BE102">
        <f ca="1">IFERROR(IF(LEFT(C102,1)+0=Results!$C$4,INDEX(Results!$AM$8:$BJ$23,CODE(RIGHT(LEFT(C102,2),1))-64,RIGHT(C102,LEN(C102)-2)+0),IF(Results!$AL$7=2,2,45)),"")</f>
        <v>45</v>
      </c>
      <c r="BF102">
        <f t="shared" ca="1" si="11"/>
        <v>20205</v>
      </c>
      <c r="BG102" s="104">
        <f ca="1">IFERROR(IF(LEFT(C102,1)+0=Results!$C$4,INDEX(Results!$CK$8:$DH$23,CODE(RIGHT(LEFT(C102,2),1))-64,RIGHT(C102,LEN(C102)-2)+0),IF(Results!$AL$7=2,2,45)),"")</f>
        <v>45</v>
      </c>
    </row>
    <row r="103" spans="1:59" x14ac:dyDescent="0.25">
      <c r="A103">
        <f t="shared" ca="1" si="7"/>
        <v>100</v>
      </c>
      <c r="B103">
        <v>100</v>
      </c>
      <c r="C103" t="str">
        <f t="shared" ca="1" si="8"/>
        <v>2C5</v>
      </c>
      <c r="D103" t="str">
        <f t="shared" ca="1" si="9"/>
        <v>3N_pspA</v>
      </c>
      <c r="E103" s="268" t="str">
        <f t="shared" ca="1" si="13"/>
        <v>2C5-3N_pspA</v>
      </c>
      <c r="F103" s="79">
        <f ca="1">IFERROR(IF(OR($BE103=45,$BE103=45+Results!$AR$2),VLOOKUP($C103,Data_qPCR,F$3+2,FALSE),NA()),NA())</f>
        <v>9.523044435235618E-4</v>
      </c>
      <c r="G103" s="79">
        <f ca="1">IFERROR(IF(OR($BE103=45,$BE103=45+Results!$AR$2),VLOOKUP($C103,Data_qPCR,G$3+2,FALSE),NA()),NA())</f>
        <v>9.523044435235618E-4</v>
      </c>
      <c r="H103" s="79">
        <f ca="1">IFERROR(IF(OR($BE103=45,$BE103=45+Results!$AR$2),VLOOKUP($C103,Data_qPCR,H$3+2,FALSE),NA()),NA())</f>
        <v>9.523044435235618E-4</v>
      </c>
      <c r="I103" s="79">
        <f ca="1">IFERROR(IF(OR($BE103=45,$BE103=45+Results!$AR$2),VLOOKUP($C103,Data_qPCR,I$3+2,FALSE),NA()),NA())</f>
        <v>9.523044435235618E-4</v>
      </c>
      <c r="J103" s="79">
        <f ca="1">IFERROR(IF(OR($BE103=45,$BE103=45+Results!$AR$2),VLOOKUP($C103,Data_qPCR,J$3+2,FALSE),NA()),NA())</f>
        <v>9.523044435235618E-4</v>
      </c>
      <c r="K103" s="79">
        <f ca="1">IFERROR(IF(OR($BE103=45,$BE103=45+Results!$AR$2),VLOOKUP($C103,Data_qPCR,K$3+2,FALSE),NA()),NA())</f>
        <v>9.523044435235618E-4</v>
      </c>
      <c r="L103" s="79">
        <f ca="1">IFERROR(IF(OR($BE103=45,$BE103=45+Results!$AR$2),VLOOKUP($C103,Data_qPCR,L$3+2,FALSE),NA()),NA())</f>
        <v>9.523044435235618E-4</v>
      </c>
      <c r="M103" s="79">
        <f ca="1">IFERROR(IF(OR($BE103=45,$BE103=45+Results!$AR$2),VLOOKUP($C103,Data_qPCR,M$3+2,FALSE),NA()),NA())</f>
        <v>9.523044435235618E-4</v>
      </c>
      <c r="N103" s="79">
        <f ca="1">IFERROR(IF(OR($BE103=45,$BE103=45+Results!$AR$2),VLOOKUP($C103,Data_qPCR,N$3+2,FALSE),NA()),NA())</f>
        <v>9.523044435235618E-4</v>
      </c>
      <c r="O103" s="79">
        <f ca="1">IFERROR(IF(OR($BE103=45,$BE103=45+Results!$AR$2),VLOOKUP($C103,Data_qPCR,O$3+2,FALSE),NA()),NA())</f>
        <v>9.523044435235618E-4</v>
      </c>
      <c r="P103" s="79">
        <f ca="1">IFERROR(IF(OR($BE103=45,$BE103=45+Results!$AR$2),VLOOKUP($C103,Data_qPCR,P$3+2,FALSE),NA()),NA())</f>
        <v>9.523044435235618E-4</v>
      </c>
      <c r="Q103" s="79">
        <f ca="1">IFERROR(IF(OR($BE103=45,$BE103=45+Results!$AR$2),VLOOKUP($C103,Data_qPCR,Q$3+2,FALSE),NA()),NA())</f>
        <v>9.523044435235618E-4</v>
      </c>
      <c r="R103" s="79">
        <f ca="1">IFERROR(IF(OR($BE103=45,$BE103=45+Results!$AR$2),VLOOKUP($C103,Data_qPCR,R$3+2,FALSE),NA()),NA())</f>
        <v>9.523044435235618E-4</v>
      </c>
      <c r="S103" s="79">
        <f ca="1">IFERROR(IF(OR($BE103=45,$BE103=45+Results!$AR$2),VLOOKUP($C103,Data_qPCR,S$3+2,FALSE),NA()),NA())</f>
        <v>9.523044435235618E-4</v>
      </c>
      <c r="T103" s="79">
        <f ca="1">IFERROR(IF(OR($BE103=45,$BE103=45+Results!$AR$2),VLOOKUP($C103,Data_qPCR,T$3+2,FALSE),NA()),NA())</f>
        <v>9.523044435235618E-4</v>
      </c>
      <c r="U103" s="79">
        <f ca="1">IFERROR(IF(OR($BE103=45,$BE103=45+Results!$AR$2),VLOOKUP($C103,Data_qPCR,U$3+2,FALSE),NA()),NA())</f>
        <v>9.523044435235618E-4</v>
      </c>
      <c r="V103" s="79">
        <f ca="1">IFERROR(IF(OR($BE103=45,$BE103=45+Results!$AR$2),VLOOKUP($C103,Data_qPCR,V$3+2,FALSE),NA()),NA())</f>
        <v>9.523044435235618E-4</v>
      </c>
      <c r="W103" s="79">
        <f ca="1">IFERROR(IF(OR($BE103=45,$BE103=45+Results!$AR$2),VLOOKUP($C103,Data_qPCR,W$3+2,FALSE),NA()),NA())</f>
        <v>9.523044435235618E-4</v>
      </c>
      <c r="X103" s="79">
        <f ca="1">IFERROR(IF(OR($BE103=45,$BE103=45+Results!$AR$2),VLOOKUP($C103,Data_qPCR,X$3+2,FALSE),NA()),NA())</f>
        <v>9.523044435235618E-4</v>
      </c>
      <c r="Y103" s="79">
        <f ca="1">IFERROR(IF(OR($BE103=45,$BE103=45+Results!$AR$2),VLOOKUP($C103,Data_qPCR,Y$3+2,FALSE),NA()),NA())</f>
        <v>9.523044435235618E-4</v>
      </c>
      <c r="Z103" s="79">
        <f ca="1">IFERROR(IF(OR($BE103=45,$BE103=45+Results!$AR$2),VLOOKUP($C103,Data_qPCR,Z$3+2,FALSE),NA()),NA())</f>
        <v>9.523044435235618E-4</v>
      </c>
      <c r="AA103" s="79">
        <f ca="1">IFERROR(IF(OR($BE103=45,$BE103=45+Results!$AR$2),VLOOKUP($C103,Data_qPCR,AA$3+2,FALSE),NA()),NA())</f>
        <v>9.523044435235618E-4</v>
      </c>
      <c r="AB103" s="79">
        <f ca="1">IFERROR(IF(OR($BE103=45,$BE103=45+Results!$AR$2),VLOOKUP($C103,Data_qPCR,AB$3+2,FALSE),NA()),NA())</f>
        <v>9.523044435235618E-4</v>
      </c>
      <c r="AC103" s="79">
        <f ca="1">IFERROR(IF(OR($BE103=45,$BE103=45+Results!$AR$2),VLOOKUP($C103,Data_qPCR,AC$3+2,FALSE),NA()),NA())</f>
        <v>1.9132126930733189E-3</v>
      </c>
      <c r="AD103" s="79">
        <f ca="1">IFERROR(IF(OR($BE103=45,$BE103=45+Results!$AR$2),VLOOKUP($C103,Data_qPCR,AD$3+2,FALSE),NA()),NA())</f>
        <v>6.9572429838670466E-3</v>
      </c>
      <c r="AE103" s="79">
        <f ca="1">IFERROR(IF(OR($BE103=45,$BE103=45+Results!$AR$2),VLOOKUP($C103,Data_qPCR,AE$3+2,FALSE),NA()),NA())</f>
        <v>1.6666335421440429E-2</v>
      </c>
      <c r="AF103" s="79">
        <f ca="1">IFERROR(IF(OR($BE103=45,$BE103=45+Results!$AR$2),VLOOKUP($C103,Data_qPCR,AF$3+2,FALSE),NA()),NA())</f>
        <v>3.4152094553516928E-2</v>
      </c>
      <c r="AG103" s="79">
        <f ca="1">IFERROR(IF(OR($BE103=45,$BE103=45+Results!$AR$2),VLOOKUP($C103,Data_qPCR,AG$3+2,FALSE),NA()),NA())</f>
        <v>6.7560897403024511E-2</v>
      </c>
      <c r="AH103" s="79">
        <f ca="1">IFERROR(IF(OR($BE103=45,$BE103=45+Results!$AR$2),VLOOKUP($C103,Data_qPCR,AH$3+2,FALSE),NA()),NA())</f>
        <v>0.12723423681119755</v>
      </c>
      <c r="AI103" s="79">
        <f ca="1">IFERROR(IF(OR($BE103=45,$BE103=45+Results!$AR$2),VLOOKUP($C103,Data_qPCR,AI$3+2,FALSE),NA()),NA())</f>
        <v>0.22630920235258856</v>
      </c>
      <c r="AJ103" s="79">
        <f ca="1">IFERROR(IF(OR($BE103=45,$BE103=45+Results!$AR$2),VLOOKUP($C103,Data_qPCR,AJ$3+2,FALSE),NA()),NA())</f>
        <v>0.36659860829166935</v>
      </c>
      <c r="AK103" s="79">
        <f ca="1">IFERROR(IF(OR($BE103=45,$BE103=45+Results!$AR$2),VLOOKUP($C103,Data_qPCR,AK$3+2,FALSE),NA()),NA())</f>
        <v>0.5281271305124291</v>
      </c>
      <c r="AL103" s="79">
        <f ca="1">IFERROR(IF(OR($BE103=45,$BE103=45+Results!$AR$2),VLOOKUP($C103,Data_qPCR,AL$3+2,FALSE),NA()),NA())</f>
        <v>0.68181445187881784</v>
      </c>
      <c r="AM103" s="79">
        <f ca="1">IFERROR(IF(OR($BE103=45,$BE103=45+Results!$AR$2),VLOOKUP($C103,Data_qPCR,AM$3+2,FALSE),NA()),NA())</f>
        <v>0.80229285271988904</v>
      </c>
      <c r="AN103" s="79">
        <f ca="1">IFERROR(IF(OR($BE103=45,$BE103=45+Results!$AR$2),VLOOKUP($C103,Data_qPCR,AN$3+2,FALSE),NA()),NA())</f>
        <v>0.88544524344252573</v>
      </c>
      <c r="AO103" s="79">
        <f ca="1">IFERROR(IF(OR($BE103=45,$BE103=45+Results!$AR$2),VLOOKUP($C103,Data_qPCR,AO$3+2,FALSE),NA()),NA())</f>
        <v>0.93632534770950937</v>
      </c>
      <c r="AP103" s="79">
        <f ca="1">IFERROR(IF(OR($BE103=45,$BE103=45+Results!$AR$2),VLOOKUP($C103,Data_qPCR,AP$3+2,FALSE),NA()),NA())</f>
        <v>0.96650377407652299</v>
      </c>
      <c r="AQ103" s="79">
        <f ca="1">IFERROR(IF(OR($BE103=45,$BE103=45+Results!$AR$2),VLOOKUP($C103,Data_qPCR,AQ$3+2,FALSE),NA()),NA())</f>
        <v>0.98408210980507071</v>
      </c>
      <c r="AR103" s="79">
        <f ca="1">IFERROR(IF(OR($BE103=45,$BE103=45+Results!$AR$2),VLOOKUP($C103,Data_qPCR,AR$3+2,FALSE),NA()),NA())</f>
        <v>0.99553473639014767</v>
      </c>
      <c r="AS103" s="79">
        <f ca="1">IFERROR(IF(OR($BE103=45,$BE103=45+Results!$AR$2),VLOOKUP($C103,Data_qPCR,AS$3+2,FALSE),NA()),NA())</f>
        <v>1</v>
      </c>
      <c r="AT103" s="79" t="e">
        <f ca="1">IFERROR(IF(OR($BE103=45,$BE103=45+Results!$AR$2),VLOOKUP($C103,Data_qPCR,AT$3+2,FALSE),NA()),NA())</f>
        <v>#N/A</v>
      </c>
      <c r="AU103" s="79" t="e">
        <f ca="1">IFERROR(IF(OR($BE103=45,$BE103=45+Results!$AR$2),VLOOKUP($C103,Data_qPCR,AU$3+2,FALSE),NA()),NA())</f>
        <v>#N/A</v>
      </c>
      <c r="AV103" s="79" t="e">
        <f ca="1">IFERROR(IF(OR($BE103=45,$BE103=45+Results!$AR$2),VLOOKUP($C103,Data_qPCR,AV$3+2,FALSE),NA()),NA())</f>
        <v>#N/A</v>
      </c>
      <c r="AW103" s="79" t="e">
        <f ca="1">IFERROR(IF(OR($BE103=45,$BE103=45+Results!$AR$2),VLOOKUP($C103,Data_qPCR,AW$3+2,FALSE),NA()),NA())</f>
        <v>#N/A</v>
      </c>
      <c r="AX103" s="79" t="e">
        <f ca="1">IFERROR(IF(OR($BE103=45,$BE103=45+Results!$AR$2),VLOOKUP($C103,Data_qPCR,AX$3+2,FALSE),NA()),NA())</f>
        <v>#N/A</v>
      </c>
      <c r="AY103" s="79" t="e">
        <f ca="1">IFERROR(IF(OR($BE103=45,$BE103=45+Results!$AR$2),VLOOKUP($C103,Data_qPCR,AY$3+2,FALSE),NA()),NA())</f>
        <v>#N/A</v>
      </c>
      <c r="AZ103" s="79" t="e">
        <f ca="1">IFERROR(IF(OR($BE103=45,$BE103=45+Results!$AR$2),VLOOKUP($C103,Data_qPCR,AZ$3+2,FALSE),NA()),NA())</f>
        <v>#N/A</v>
      </c>
      <c r="BA103" s="79" t="e">
        <f ca="1">IFERROR(IF(OR($BE103=45,$BE103=45+Results!$AR$2),VLOOKUP($C103,Data_qPCR,BA$3+2,FALSE),NA()),NA())</f>
        <v>#N/A</v>
      </c>
      <c r="BB103" s="79" t="e">
        <f ca="1">IFERROR(IF(OR($BE103=45,$BE103=45+Results!$AR$2),VLOOKUP($C103,Data_qPCR,BB$3+2,FALSE),NA()),NA())</f>
        <v>#N/A</v>
      </c>
      <c r="BC103" s="79" t="e">
        <f ca="1">IFERROR(IF(OR($BE103=45,$BE103=45+Results!$AR$2),VLOOKUP($C103,Data_qPCR,BC$3+2,FALSE),NA()),NA())</f>
        <v>#N/A</v>
      </c>
      <c r="BD103" s="79" t="str">
        <f t="shared" ca="1" si="12"/>
        <v/>
      </c>
      <c r="BE103">
        <f ca="1">IFERROR(IF(LEFT(C103,1)+0=Results!$C$4,INDEX(Results!$AM$8:$BJ$23,CODE(RIGHT(LEFT(C103,2),1))-64,RIGHT(C103,LEN(C103)-2)+0),IF(Results!$AL$7=2,2,45)),"")</f>
        <v>45</v>
      </c>
      <c r="BF103">
        <f t="shared" ca="1" si="11"/>
        <v>20305</v>
      </c>
      <c r="BG103" s="104">
        <f ca="1">IFERROR(IF(LEFT(C103,1)+0=Results!$C$4,INDEX(Results!$CK$8:$DH$23,CODE(RIGHT(LEFT(C103,2),1))-64,RIGHT(C103,LEN(C103)-2)+0),IF(Results!$AL$7=2,2,45)),"")</f>
        <v>45</v>
      </c>
    </row>
    <row r="104" spans="1:59" x14ac:dyDescent="0.25">
      <c r="A104">
        <f t="shared" ca="1" si="7"/>
        <v>101</v>
      </c>
      <c r="B104">
        <v>101</v>
      </c>
      <c r="C104" t="str">
        <f t="shared" ca="1" si="8"/>
        <v>2D5</v>
      </c>
      <c r="D104" t="str">
        <f t="shared" ca="1" si="9"/>
        <v>3N_pspA</v>
      </c>
      <c r="E104" s="268" t="str">
        <f t="shared" ca="1" si="13"/>
        <v>2D5-3N_pspA</v>
      </c>
      <c r="F104" s="79">
        <f ca="1">IFERROR(IF(OR($BE104=45,$BE104=45+Results!$AR$2),VLOOKUP($C104,Data_qPCR,F$3+2,FALSE),NA()),NA())</f>
        <v>8.6677666712176607E-5</v>
      </c>
      <c r="G104" s="79">
        <f ca="1">IFERROR(IF(OR($BE104=45,$BE104=45+Results!$AR$2),VLOOKUP($C104,Data_qPCR,G$3+2,FALSE),NA()),NA())</f>
        <v>8.6677666712176607E-5</v>
      </c>
      <c r="H104" s="79">
        <f ca="1">IFERROR(IF(OR($BE104=45,$BE104=45+Results!$AR$2),VLOOKUP($C104,Data_qPCR,H$3+2,FALSE),NA()),NA())</f>
        <v>8.6677666712176607E-5</v>
      </c>
      <c r="I104" s="79">
        <f ca="1">IFERROR(IF(OR($BE104=45,$BE104=45+Results!$AR$2),VLOOKUP($C104,Data_qPCR,I$3+2,FALSE),NA()),NA())</f>
        <v>8.6677666712176607E-5</v>
      </c>
      <c r="J104" s="79">
        <f ca="1">IFERROR(IF(OR($BE104=45,$BE104=45+Results!$AR$2),VLOOKUP($C104,Data_qPCR,J$3+2,FALSE),NA()),NA())</f>
        <v>8.6677666712176607E-5</v>
      </c>
      <c r="K104" s="79">
        <f ca="1">IFERROR(IF(OR($BE104=45,$BE104=45+Results!$AR$2),VLOOKUP($C104,Data_qPCR,K$3+2,FALSE),NA()),NA())</f>
        <v>8.6677666712176607E-5</v>
      </c>
      <c r="L104" s="79">
        <f ca="1">IFERROR(IF(OR($BE104=45,$BE104=45+Results!$AR$2),VLOOKUP($C104,Data_qPCR,L$3+2,FALSE),NA()),NA())</f>
        <v>8.6677666712176607E-5</v>
      </c>
      <c r="M104" s="79">
        <f ca="1">IFERROR(IF(OR($BE104=45,$BE104=45+Results!$AR$2),VLOOKUP($C104,Data_qPCR,M$3+2,FALSE),NA()),NA())</f>
        <v>8.6677666712176607E-5</v>
      </c>
      <c r="N104" s="79">
        <f ca="1">IFERROR(IF(OR($BE104=45,$BE104=45+Results!$AR$2),VLOOKUP($C104,Data_qPCR,N$3+2,FALSE),NA()),NA())</f>
        <v>8.6677666712176607E-5</v>
      </c>
      <c r="O104" s="79">
        <f ca="1">IFERROR(IF(OR($BE104=45,$BE104=45+Results!$AR$2),VLOOKUP($C104,Data_qPCR,O$3+2,FALSE),NA()),NA())</f>
        <v>8.6677666712176607E-5</v>
      </c>
      <c r="P104" s="79">
        <f ca="1">IFERROR(IF(OR($BE104=45,$BE104=45+Results!$AR$2),VLOOKUP($C104,Data_qPCR,P$3+2,FALSE),NA()),NA())</f>
        <v>8.6677666712176607E-5</v>
      </c>
      <c r="Q104" s="79">
        <f ca="1">IFERROR(IF(OR($BE104=45,$BE104=45+Results!$AR$2),VLOOKUP($C104,Data_qPCR,Q$3+2,FALSE),NA()),NA())</f>
        <v>8.6677666712176607E-5</v>
      </c>
      <c r="R104" s="79">
        <f ca="1">IFERROR(IF(OR($BE104=45,$BE104=45+Results!$AR$2),VLOOKUP($C104,Data_qPCR,R$3+2,FALSE),NA()),NA())</f>
        <v>8.6677666712176607E-5</v>
      </c>
      <c r="S104" s="79">
        <f ca="1">IFERROR(IF(OR($BE104=45,$BE104=45+Results!$AR$2),VLOOKUP($C104,Data_qPCR,S$3+2,FALSE),NA()),NA())</f>
        <v>8.6677666712176607E-5</v>
      </c>
      <c r="T104" s="79">
        <f ca="1">IFERROR(IF(OR($BE104=45,$BE104=45+Results!$AR$2),VLOOKUP($C104,Data_qPCR,T$3+2,FALSE),NA()),NA())</f>
        <v>8.6677666712176607E-5</v>
      </c>
      <c r="U104" s="79">
        <f ca="1">IFERROR(IF(OR($BE104=45,$BE104=45+Results!$AR$2),VLOOKUP($C104,Data_qPCR,U$3+2,FALSE),NA()),NA())</f>
        <v>8.6677666712176607E-5</v>
      </c>
      <c r="V104" s="79">
        <f ca="1">IFERROR(IF(OR($BE104=45,$BE104=45+Results!$AR$2),VLOOKUP($C104,Data_qPCR,V$3+2,FALSE),NA()),NA())</f>
        <v>8.6677666712176607E-5</v>
      </c>
      <c r="W104" s="79">
        <f ca="1">IFERROR(IF(OR($BE104=45,$BE104=45+Results!$AR$2),VLOOKUP($C104,Data_qPCR,W$3+2,FALSE),NA()),NA())</f>
        <v>8.6677666712176607E-5</v>
      </c>
      <c r="X104" s="79">
        <f ca="1">IFERROR(IF(OR($BE104=45,$BE104=45+Results!$AR$2),VLOOKUP($C104,Data_qPCR,X$3+2,FALSE),NA()),NA())</f>
        <v>8.6677666712176607E-5</v>
      </c>
      <c r="Y104" s="79">
        <f ca="1">IFERROR(IF(OR($BE104=45,$BE104=45+Results!$AR$2),VLOOKUP($C104,Data_qPCR,Y$3+2,FALSE),NA()),NA())</f>
        <v>8.6677666712176607E-5</v>
      </c>
      <c r="Z104" s="79">
        <f ca="1">IFERROR(IF(OR($BE104=45,$BE104=45+Results!$AR$2),VLOOKUP($C104,Data_qPCR,Z$3+2,FALSE),NA()),NA())</f>
        <v>8.6677666712176607E-5</v>
      </c>
      <c r="AA104" s="79">
        <f ca="1">IFERROR(IF(OR($BE104=45,$BE104=45+Results!$AR$2),VLOOKUP($C104,Data_qPCR,AA$3+2,FALSE),NA()),NA())</f>
        <v>8.6677666712176607E-5</v>
      </c>
      <c r="AB104" s="79">
        <f ca="1">IFERROR(IF(OR($BE104=45,$BE104=45+Results!$AR$2),VLOOKUP($C104,Data_qPCR,AB$3+2,FALSE),NA()),NA())</f>
        <v>8.6677666712176607E-5</v>
      </c>
      <c r="AC104" s="79">
        <f ca="1">IFERROR(IF(OR($BE104=45,$BE104=45+Results!$AR$2),VLOOKUP($C104,Data_qPCR,AC$3+2,FALSE),NA()),NA())</f>
        <v>1.874505297362534E-3</v>
      </c>
      <c r="AD104" s="79">
        <f ca="1">IFERROR(IF(OR($BE104=45,$BE104=45+Results!$AR$2),VLOOKUP($C104,Data_qPCR,AD$3+2,FALSE),NA()),NA())</f>
        <v>6.3558885458129873E-3</v>
      </c>
      <c r="AE104" s="79">
        <f ca="1">IFERROR(IF(OR($BE104=45,$BE104=45+Results!$AR$2),VLOOKUP($C104,Data_qPCR,AE$3+2,FALSE),NA()),NA())</f>
        <v>1.5157256277098637E-2</v>
      </c>
      <c r="AF104" s="79">
        <f ca="1">IFERROR(IF(OR($BE104=45,$BE104=45+Results!$AR$2),VLOOKUP($C104,Data_qPCR,AF$3+2,FALSE),NA()),NA())</f>
        <v>3.2656013421501505E-2</v>
      </c>
      <c r="AG104" s="79">
        <f ca="1">IFERROR(IF(OR($BE104=45,$BE104=45+Results!$AR$2),VLOOKUP($C104,Data_qPCR,AG$3+2,FALSE),NA()),NA())</f>
        <v>6.4694919612433385E-2</v>
      </c>
      <c r="AH104" s="79">
        <f ca="1">IFERROR(IF(OR($BE104=45,$BE104=45+Results!$AR$2),VLOOKUP($C104,Data_qPCR,AH$3+2,FALSE),NA()),NA())</f>
        <v>0.12262790830911584</v>
      </c>
      <c r="AI104" s="79">
        <f ca="1">IFERROR(IF(OR($BE104=45,$BE104=45+Results!$AR$2),VLOOKUP($C104,Data_qPCR,AI$3+2,FALSE),NA()),NA())</f>
        <v>0.21853669990822014</v>
      </c>
      <c r="AJ104" s="79">
        <f ca="1">IFERROR(IF(OR($BE104=45,$BE104=45+Results!$AR$2),VLOOKUP($C104,Data_qPCR,AJ$3+2,FALSE),NA()),NA())</f>
        <v>0.35675722937545395</v>
      </c>
      <c r="AK104" s="79">
        <f ca="1">IFERROR(IF(OR($BE104=45,$BE104=45+Results!$AR$2),VLOOKUP($C104,Data_qPCR,AK$3+2,FALSE),NA()),NA())</f>
        <v>0.51780905856086668</v>
      </c>
      <c r="AL104" s="79">
        <f ca="1">IFERROR(IF(OR($BE104=45,$BE104=45+Results!$AR$2),VLOOKUP($C104,Data_qPCR,AL$3+2,FALSE),NA()),NA())</f>
        <v>0.67301920189775677</v>
      </c>
      <c r="AM104" s="79">
        <f ca="1">IFERROR(IF(OR($BE104=45,$BE104=45+Results!$AR$2),VLOOKUP($C104,Data_qPCR,AM$3+2,FALSE),NA()),NA())</f>
        <v>0.7956471136276464</v>
      </c>
      <c r="AN104" s="79">
        <f ca="1">IFERROR(IF(OR($BE104=45,$BE104=45+Results!$AR$2),VLOOKUP($C104,Data_qPCR,AN$3+2,FALSE),NA()),NA())</f>
        <v>0.88032314163215197</v>
      </c>
      <c r="AO104" s="79">
        <f ca="1">IFERROR(IF(OR($BE104=45,$BE104=45+Results!$AR$2),VLOOKUP($C104,Data_qPCR,AO$3+2,FALSE),NA()),NA())</f>
        <v>0.93188382075854215</v>
      </c>
      <c r="AP104" s="79">
        <f ca="1">IFERROR(IF(OR($BE104=45,$BE104=45+Results!$AR$2),VLOOKUP($C104,Data_qPCR,AP$3+2,FALSE),NA()),NA())</f>
        <v>0.96230452805050626</v>
      </c>
      <c r="AQ104" s="79">
        <f ca="1">IFERROR(IF(OR($BE104=45,$BE104=45+Results!$AR$2),VLOOKUP($C104,Data_qPCR,AQ$3+2,FALSE),NA()),NA())</f>
        <v>0.98107571382289471</v>
      </c>
      <c r="AR104" s="79">
        <f ca="1">IFERROR(IF(OR($BE104=45,$BE104=45+Results!$AR$2),VLOOKUP($C104,Data_qPCR,AR$3+2,FALSE),NA()),NA())</f>
        <v>0.99432731866851343</v>
      </c>
      <c r="AS104" s="79">
        <f ca="1">IFERROR(IF(OR($BE104=45,$BE104=45+Results!$AR$2),VLOOKUP($C104,Data_qPCR,AS$3+2,FALSE),NA()),NA())</f>
        <v>1</v>
      </c>
      <c r="AT104" s="79" t="e">
        <f ca="1">IFERROR(IF(OR($BE104=45,$BE104=45+Results!$AR$2),VLOOKUP($C104,Data_qPCR,AT$3+2,FALSE),NA()),NA())</f>
        <v>#N/A</v>
      </c>
      <c r="AU104" s="79" t="e">
        <f ca="1">IFERROR(IF(OR($BE104=45,$BE104=45+Results!$AR$2),VLOOKUP($C104,Data_qPCR,AU$3+2,FALSE),NA()),NA())</f>
        <v>#N/A</v>
      </c>
      <c r="AV104" s="79" t="e">
        <f ca="1">IFERROR(IF(OR($BE104=45,$BE104=45+Results!$AR$2),VLOOKUP($C104,Data_qPCR,AV$3+2,FALSE),NA()),NA())</f>
        <v>#N/A</v>
      </c>
      <c r="AW104" s="79" t="e">
        <f ca="1">IFERROR(IF(OR($BE104=45,$BE104=45+Results!$AR$2),VLOOKUP($C104,Data_qPCR,AW$3+2,FALSE),NA()),NA())</f>
        <v>#N/A</v>
      </c>
      <c r="AX104" s="79" t="e">
        <f ca="1">IFERROR(IF(OR($BE104=45,$BE104=45+Results!$AR$2),VLOOKUP($C104,Data_qPCR,AX$3+2,FALSE),NA()),NA())</f>
        <v>#N/A</v>
      </c>
      <c r="AY104" s="79" t="e">
        <f ca="1">IFERROR(IF(OR($BE104=45,$BE104=45+Results!$AR$2),VLOOKUP($C104,Data_qPCR,AY$3+2,FALSE),NA()),NA())</f>
        <v>#N/A</v>
      </c>
      <c r="AZ104" s="79" t="e">
        <f ca="1">IFERROR(IF(OR($BE104=45,$BE104=45+Results!$AR$2),VLOOKUP($C104,Data_qPCR,AZ$3+2,FALSE),NA()),NA())</f>
        <v>#N/A</v>
      </c>
      <c r="BA104" s="79" t="e">
        <f ca="1">IFERROR(IF(OR($BE104=45,$BE104=45+Results!$AR$2),VLOOKUP($C104,Data_qPCR,BA$3+2,FALSE),NA()),NA())</f>
        <v>#N/A</v>
      </c>
      <c r="BB104" s="79" t="e">
        <f ca="1">IFERROR(IF(OR($BE104=45,$BE104=45+Results!$AR$2),VLOOKUP($C104,Data_qPCR,BB$3+2,FALSE),NA()),NA())</f>
        <v>#N/A</v>
      </c>
      <c r="BC104" s="79" t="e">
        <f ca="1">IFERROR(IF(OR($BE104=45,$BE104=45+Results!$AR$2),VLOOKUP($C104,Data_qPCR,BC$3+2,FALSE),NA()),NA())</f>
        <v>#N/A</v>
      </c>
      <c r="BD104" s="79" t="str">
        <f t="shared" ca="1" si="12"/>
        <v/>
      </c>
      <c r="BE104">
        <f ca="1">IFERROR(IF(LEFT(C104,1)+0=Results!$C$4,INDEX(Results!$AM$8:$BJ$23,CODE(RIGHT(LEFT(C104,2),1))-64,RIGHT(C104,LEN(C104)-2)+0),IF(Results!$AL$7=2,2,45)),"")</f>
        <v>45</v>
      </c>
      <c r="BF104">
        <f t="shared" ca="1" si="11"/>
        <v>20405</v>
      </c>
      <c r="BG104" s="104">
        <f ca="1">IFERROR(IF(LEFT(C104,1)+0=Results!$C$4,INDEX(Results!$CK$8:$DH$23,CODE(RIGHT(LEFT(C104,2),1))-64,RIGHT(C104,LEN(C104)-2)+0),IF(Results!$AL$7=2,2,45)),"")</f>
        <v>45</v>
      </c>
    </row>
    <row r="105" spans="1:59" x14ac:dyDescent="0.25">
      <c r="A105">
        <f t="shared" ca="1" si="7"/>
        <v>102</v>
      </c>
      <c r="B105">
        <v>102</v>
      </c>
      <c r="C105" t="str">
        <f t="shared" ca="1" si="8"/>
        <v>2E5</v>
      </c>
      <c r="D105" t="str">
        <f t="shared" ca="1" si="9"/>
        <v>3N_ltpD</v>
      </c>
      <c r="E105" s="268" t="str">
        <f t="shared" ca="1" si="13"/>
        <v>2E5-3N_ltpD</v>
      </c>
      <c r="F105" s="79">
        <f ca="1">IFERROR(IF(OR($BE105=45,$BE105=45+Results!$AR$2),VLOOKUP($C105,Data_qPCR,F$3+2,FALSE),NA()),NA())</f>
        <v>1.1816408847141328E-5</v>
      </c>
      <c r="G105" s="79">
        <f ca="1">IFERROR(IF(OR($BE105=45,$BE105=45+Results!$AR$2),VLOOKUP($C105,Data_qPCR,G$3+2,FALSE),NA()),NA())</f>
        <v>1.1816408847141328E-5</v>
      </c>
      <c r="H105" s="79">
        <f ca="1">IFERROR(IF(OR($BE105=45,$BE105=45+Results!$AR$2),VLOOKUP($C105,Data_qPCR,H$3+2,FALSE),NA()),NA())</f>
        <v>1.1816408847141328E-5</v>
      </c>
      <c r="I105" s="79">
        <f ca="1">IFERROR(IF(OR($BE105=45,$BE105=45+Results!$AR$2),VLOOKUP($C105,Data_qPCR,I$3+2,FALSE),NA()),NA())</f>
        <v>1.1816408847141328E-5</v>
      </c>
      <c r="J105" s="79">
        <f ca="1">IFERROR(IF(OR($BE105=45,$BE105=45+Results!$AR$2),VLOOKUP($C105,Data_qPCR,J$3+2,FALSE),NA()),NA())</f>
        <v>1.1816408847141328E-5</v>
      </c>
      <c r="K105" s="79">
        <f ca="1">IFERROR(IF(OR($BE105=45,$BE105=45+Results!$AR$2),VLOOKUP($C105,Data_qPCR,K$3+2,FALSE),NA()),NA())</f>
        <v>1.1816408847141328E-5</v>
      </c>
      <c r="L105" s="79">
        <f ca="1">IFERROR(IF(OR($BE105=45,$BE105=45+Results!$AR$2),VLOOKUP($C105,Data_qPCR,L$3+2,FALSE),NA()),NA())</f>
        <v>1.1816408847141328E-5</v>
      </c>
      <c r="M105" s="79">
        <f ca="1">IFERROR(IF(OR($BE105=45,$BE105=45+Results!$AR$2),VLOOKUP($C105,Data_qPCR,M$3+2,FALSE),NA()),NA())</f>
        <v>1.1816408847141328E-5</v>
      </c>
      <c r="N105" s="79">
        <f ca="1">IFERROR(IF(OR($BE105=45,$BE105=45+Results!$AR$2),VLOOKUP($C105,Data_qPCR,N$3+2,FALSE),NA()),NA())</f>
        <v>1.1816408847141328E-5</v>
      </c>
      <c r="O105" s="79">
        <f ca="1">IFERROR(IF(OR($BE105=45,$BE105=45+Results!$AR$2),VLOOKUP($C105,Data_qPCR,O$3+2,FALSE),NA()),NA())</f>
        <v>1.1816408847141328E-5</v>
      </c>
      <c r="P105" s="79">
        <f ca="1">IFERROR(IF(OR($BE105=45,$BE105=45+Results!$AR$2),VLOOKUP($C105,Data_qPCR,P$3+2,FALSE),NA()),NA())</f>
        <v>1.1816408847141328E-5</v>
      </c>
      <c r="Q105" s="79">
        <f ca="1">IFERROR(IF(OR($BE105=45,$BE105=45+Results!$AR$2),VLOOKUP($C105,Data_qPCR,Q$3+2,FALSE),NA()),NA())</f>
        <v>1.1816408847141328E-5</v>
      </c>
      <c r="R105" s="79">
        <f ca="1">IFERROR(IF(OR($BE105=45,$BE105=45+Results!$AR$2),VLOOKUP($C105,Data_qPCR,R$3+2,FALSE),NA()),NA())</f>
        <v>1.1816408847141328E-5</v>
      </c>
      <c r="S105" s="79">
        <f ca="1">IFERROR(IF(OR($BE105=45,$BE105=45+Results!$AR$2),VLOOKUP($C105,Data_qPCR,S$3+2,FALSE),NA()),NA())</f>
        <v>1.1816408847141328E-5</v>
      </c>
      <c r="T105" s="79">
        <f ca="1">IFERROR(IF(OR($BE105=45,$BE105=45+Results!$AR$2),VLOOKUP($C105,Data_qPCR,T$3+2,FALSE),NA()),NA())</f>
        <v>1.1816408847141328E-5</v>
      </c>
      <c r="U105" s="79">
        <f ca="1">IFERROR(IF(OR($BE105=45,$BE105=45+Results!$AR$2),VLOOKUP($C105,Data_qPCR,U$3+2,FALSE),NA()),NA())</f>
        <v>1.1816408847141328E-5</v>
      </c>
      <c r="V105" s="79">
        <f ca="1">IFERROR(IF(OR($BE105=45,$BE105=45+Results!$AR$2),VLOOKUP($C105,Data_qPCR,V$3+2,FALSE),NA()),NA())</f>
        <v>1.1816408847141328E-5</v>
      </c>
      <c r="W105" s="79">
        <f ca="1">IFERROR(IF(OR($BE105=45,$BE105=45+Results!$AR$2),VLOOKUP($C105,Data_qPCR,W$3+2,FALSE),NA()),NA())</f>
        <v>1.1816408847141328E-5</v>
      </c>
      <c r="X105" s="79">
        <f ca="1">IFERROR(IF(OR($BE105=45,$BE105=45+Results!$AR$2),VLOOKUP($C105,Data_qPCR,X$3+2,FALSE),NA()),NA())</f>
        <v>1.1816408847141328E-5</v>
      </c>
      <c r="Y105" s="79">
        <f ca="1">IFERROR(IF(OR($BE105=45,$BE105=45+Results!$AR$2),VLOOKUP($C105,Data_qPCR,Y$3+2,FALSE),NA()),NA())</f>
        <v>1.1816408847141328E-5</v>
      </c>
      <c r="Z105" s="79">
        <f ca="1">IFERROR(IF(OR($BE105=45,$BE105=45+Results!$AR$2),VLOOKUP($C105,Data_qPCR,Z$3+2,FALSE),NA()),NA())</f>
        <v>1.1816408847141328E-5</v>
      </c>
      <c r="AA105" s="79">
        <f ca="1">IFERROR(IF(OR($BE105=45,$BE105=45+Results!$AR$2),VLOOKUP($C105,Data_qPCR,AA$3+2,FALSE),NA()),NA())</f>
        <v>1.1816408847141328E-5</v>
      </c>
      <c r="AB105" s="79">
        <f ca="1">IFERROR(IF(OR($BE105=45,$BE105=45+Results!$AR$2),VLOOKUP($C105,Data_qPCR,AB$3+2,FALSE),NA()),NA())</f>
        <v>9.1426475092527563E-5</v>
      </c>
      <c r="AC105" s="79">
        <f ca="1">IFERROR(IF(OR($BE105=45,$BE105=45+Results!$AR$2),VLOOKUP($C105,Data_qPCR,AC$3+2,FALSE),NA()),NA())</f>
        <v>2.1308434977999869E-3</v>
      </c>
      <c r="AD105" s="79">
        <f ca="1">IFERROR(IF(OR($BE105=45,$BE105=45+Results!$AR$2),VLOOKUP($C105,Data_qPCR,AD$3+2,FALSE),NA()),NA())</f>
        <v>7.2195458189414285E-3</v>
      </c>
      <c r="AE105" s="79">
        <f ca="1">IFERROR(IF(OR($BE105=45,$BE105=45+Results!$AR$2),VLOOKUP($C105,Data_qPCR,AE$3+2,FALSE),NA()),NA())</f>
        <v>1.6398626281572851E-2</v>
      </c>
      <c r="AF105" s="79">
        <f ca="1">IFERROR(IF(OR($BE105=45,$BE105=45+Results!$AR$2),VLOOKUP($C105,Data_qPCR,AF$3+2,FALSE),NA()),NA())</f>
        <v>3.4440619303419184E-2</v>
      </c>
      <c r="AG105" s="79">
        <f ca="1">IFERROR(IF(OR($BE105=45,$BE105=45+Results!$AR$2),VLOOKUP($C105,Data_qPCR,AG$3+2,FALSE),NA()),NA())</f>
        <v>6.7046705753176949E-2</v>
      </c>
      <c r="AH105" s="79">
        <f ca="1">IFERROR(IF(OR($BE105=45,$BE105=45+Results!$AR$2),VLOOKUP($C105,Data_qPCR,AH$3+2,FALSE),NA()),NA())</f>
        <v>0.12607279243609176</v>
      </c>
      <c r="AI105" s="79">
        <f ca="1">IFERROR(IF(OR($BE105=45,$BE105=45+Results!$AR$2),VLOOKUP($C105,Data_qPCR,AI$3+2,FALSE),NA()),NA())</f>
        <v>0.22229321256512113</v>
      </c>
      <c r="AJ105" s="79">
        <f ca="1">IFERROR(IF(OR($BE105=45,$BE105=45+Results!$AR$2),VLOOKUP($C105,Data_qPCR,AJ$3+2,FALSE),NA()),NA())</f>
        <v>0.35952985098377432</v>
      </c>
      <c r="AK105" s="79">
        <f ca="1">IFERROR(IF(OR($BE105=45,$BE105=45+Results!$AR$2),VLOOKUP($C105,Data_qPCR,AK$3+2,FALSE),NA()),NA())</f>
        <v>0.51808053500376705</v>
      </c>
      <c r="AL105" s="79">
        <f ca="1">IFERROR(IF(OR($BE105=45,$BE105=45+Results!$AR$2),VLOOKUP($C105,Data_qPCR,AL$3+2,FALSE),NA()),NA())</f>
        <v>0.67074290684459092</v>
      </c>
      <c r="AM105" s="79">
        <f ca="1">IFERROR(IF(OR($BE105=45,$BE105=45+Results!$AR$2),VLOOKUP($C105,Data_qPCR,AM$3+2,FALSE),NA()),NA())</f>
        <v>0.79217945255807354</v>
      </c>
      <c r="AN105" s="79">
        <f ca="1">IFERROR(IF(OR($BE105=45,$BE105=45+Results!$AR$2),VLOOKUP($C105,Data_qPCR,AN$3+2,FALSE),NA()),NA())</f>
        <v>0.87736823510121398</v>
      </c>
      <c r="AO105" s="79">
        <f ca="1">IFERROR(IF(OR($BE105=45,$BE105=45+Results!$AR$2),VLOOKUP($C105,Data_qPCR,AO$3+2,FALSE),NA()),NA())</f>
        <v>0.93059409039610208</v>
      </c>
      <c r="AP105" s="79">
        <f ca="1">IFERROR(IF(OR($BE105=45,$BE105=45+Results!$AR$2),VLOOKUP($C105,Data_qPCR,AP$3+2,FALSE),NA()),NA())</f>
        <v>0.96236337315085474</v>
      </c>
      <c r="AQ105" s="79">
        <f ca="1">IFERROR(IF(OR($BE105=45,$BE105=45+Results!$AR$2),VLOOKUP($C105,Data_qPCR,AQ$3+2,FALSE),NA()),NA())</f>
        <v>0.9816949641539866</v>
      </c>
      <c r="AR105" s="79">
        <f ca="1">IFERROR(IF(OR($BE105=45,$BE105=45+Results!$AR$2),VLOOKUP($C105,Data_qPCR,AR$3+2,FALSE),NA()),NA())</f>
        <v>0.99455818443168176</v>
      </c>
      <c r="AS105" s="79">
        <f ca="1">IFERROR(IF(OR($BE105=45,$BE105=45+Results!$AR$2),VLOOKUP($C105,Data_qPCR,AS$3+2,FALSE),NA()),NA())</f>
        <v>1</v>
      </c>
      <c r="AT105" s="79" t="e">
        <f ca="1">IFERROR(IF(OR($BE105=45,$BE105=45+Results!$AR$2),VLOOKUP($C105,Data_qPCR,AT$3+2,FALSE),NA()),NA())</f>
        <v>#N/A</v>
      </c>
      <c r="AU105" s="79" t="e">
        <f ca="1">IFERROR(IF(OR($BE105=45,$BE105=45+Results!$AR$2),VLOOKUP($C105,Data_qPCR,AU$3+2,FALSE),NA()),NA())</f>
        <v>#N/A</v>
      </c>
      <c r="AV105" s="79" t="e">
        <f ca="1">IFERROR(IF(OR($BE105=45,$BE105=45+Results!$AR$2),VLOOKUP($C105,Data_qPCR,AV$3+2,FALSE),NA()),NA())</f>
        <v>#N/A</v>
      </c>
      <c r="AW105" s="79" t="e">
        <f ca="1">IFERROR(IF(OR($BE105=45,$BE105=45+Results!$AR$2),VLOOKUP($C105,Data_qPCR,AW$3+2,FALSE),NA()),NA())</f>
        <v>#N/A</v>
      </c>
      <c r="AX105" s="79" t="e">
        <f ca="1">IFERROR(IF(OR($BE105=45,$BE105=45+Results!$AR$2),VLOOKUP($C105,Data_qPCR,AX$3+2,FALSE),NA()),NA())</f>
        <v>#N/A</v>
      </c>
      <c r="AY105" s="79" t="e">
        <f ca="1">IFERROR(IF(OR($BE105=45,$BE105=45+Results!$AR$2),VLOOKUP($C105,Data_qPCR,AY$3+2,FALSE),NA()),NA())</f>
        <v>#N/A</v>
      </c>
      <c r="AZ105" s="79" t="e">
        <f ca="1">IFERROR(IF(OR($BE105=45,$BE105=45+Results!$AR$2),VLOOKUP($C105,Data_qPCR,AZ$3+2,FALSE),NA()),NA())</f>
        <v>#N/A</v>
      </c>
      <c r="BA105" s="79" t="e">
        <f ca="1">IFERROR(IF(OR($BE105=45,$BE105=45+Results!$AR$2),VLOOKUP($C105,Data_qPCR,BA$3+2,FALSE),NA()),NA())</f>
        <v>#N/A</v>
      </c>
      <c r="BB105" s="79" t="e">
        <f ca="1">IFERROR(IF(OR($BE105=45,$BE105=45+Results!$AR$2),VLOOKUP($C105,Data_qPCR,BB$3+2,FALSE),NA()),NA())</f>
        <v>#N/A</v>
      </c>
      <c r="BC105" s="79" t="e">
        <f ca="1">IFERROR(IF(OR($BE105=45,$BE105=45+Results!$AR$2),VLOOKUP($C105,Data_qPCR,BC$3+2,FALSE),NA()),NA())</f>
        <v>#N/A</v>
      </c>
      <c r="BD105" s="79" t="str">
        <f t="shared" ca="1" si="12"/>
        <v/>
      </c>
      <c r="BE105">
        <f ca="1">IFERROR(IF(LEFT(C105,1)+0=Results!$C$4,INDEX(Results!$AM$8:$BJ$23,CODE(RIGHT(LEFT(C105,2),1))-64,RIGHT(C105,LEN(C105)-2)+0),IF(Results!$AL$7=2,2,45)),"")</f>
        <v>45</v>
      </c>
      <c r="BF105">
        <f t="shared" ca="1" si="11"/>
        <v>20505</v>
      </c>
      <c r="BG105" s="104">
        <f ca="1">IFERROR(IF(LEFT(C105,1)+0=Results!$C$4,INDEX(Results!$CK$8:$DH$23,CODE(RIGHT(LEFT(C105,2),1))-64,RIGHT(C105,LEN(C105)-2)+0),IF(Results!$AL$7=2,2,45)),"")</f>
        <v>45</v>
      </c>
    </row>
    <row r="106" spans="1:59" x14ac:dyDescent="0.25">
      <c r="A106">
        <f t="shared" ca="1" si="7"/>
        <v>103</v>
      </c>
      <c r="B106">
        <v>103</v>
      </c>
      <c r="C106" t="str">
        <f t="shared" ca="1" si="8"/>
        <v>2F5</v>
      </c>
      <c r="D106" t="str">
        <f t="shared" ca="1" si="9"/>
        <v>3N_ltpD</v>
      </c>
      <c r="E106" s="268" t="str">
        <f t="shared" ca="1" si="13"/>
        <v>2F5-3N_ltpD</v>
      </c>
      <c r="F106" s="79">
        <f ca="1">IFERROR(IF(OR($BE106=45,$BE106=45+Results!$AR$2),VLOOKUP($C106,Data_qPCR,F$3+2,FALSE),NA()),NA())</f>
        <v>1.7566670875214879E-4</v>
      </c>
      <c r="G106" s="79">
        <f ca="1">IFERROR(IF(OR($BE106=45,$BE106=45+Results!$AR$2),VLOOKUP($C106,Data_qPCR,G$3+2,FALSE),NA()),NA())</f>
        <v>1.7566670875214879E-4</v>
      </c>
      <c r="H106" s="79">
        <f ca="1">IFERROR(IF(OR($BE106=45,$BE106=45+Results!$AR$2),VLOOKUP($C106,Data_qPCR,H$3+2,FALSE),NA()),NA())</f>
        <v>1.7566670875214879E-4</v>
      </c>
      <c r="I106" s="79">
        <f ca="1">IFERROR(IF(OR($BE106=45,$BE106=45+Results!$AR$2),VLOOKUP($C106,Data_qPCR,I$3+2,FALSE),NA()),NA())</f>
        <v>1.7566670875214879E-4</v>
      </c>
      <c r="J106" s="79">
        <f ca="1">IFERROR(IF(OR($BE106=45,$BE106=45+Results!$AR$2),VLOOKUP($C106,Data_qPCR,J$3+2,FALSE),NA()),NA())</f>
        <v>1.7566670875214879E-4</v>
      </c>
      <c r="K106" s="79">
        <f ca="1">IFERROR(IF(OR($BE106=45,$BE106=45+Results!$AR$2),VLOOKUP($C106,Data_qPCR,K$3+2,FALSE),NA()),NA())</f>
        <v>1.7566670875214879E-4</v>
      </c>
      <c r="L106" s="79">
        <f ca="1">IFERROR(IF(OR($BE106=45,$BE106=45+Results!$AR$2),VLOOKUP($C106,Data_qPCR,L$3+2,FALSE),NA()),NA())</f>
        <v>1.7566670875214879E-4</v>
      </c>
      <c r="M106" s="79">
        <f ca="1">IFERROR(IF(OR($BE106=45,$BE106=45+Results!$AR$2),VLOOKUP($C106,Data_qPCR,M$3+2,FALSE),NA()),NA())</f>
        <v>1.7566670875214879E-4</v>
      </c>
      <c r="N106" s="79">
        <f ca="1">IFERROR(IF(OR($BE106=45,$BE106=45+Results!$AR$2),VLOOKUP($C106,Data_qPCR,N$3+2,FALSE),NA()),NA())</f>
        <v>1.7566670875214879E-4</v>
      </c>
      <c r="O106" s="79">
        <f ca="1">IFERROR(IF(OR($BE106=45,$BE106=45+Results!$AR$2),VLOOKUP($C106,Data_qPCR,O$3+2,FALSE),NA()),NA())</f>
        <v>1.7566670875214879E-4</v>
      </c>
      <c r="P106" s="79">
        <f ca="1">IFERROR(IF(OR($BE106=45,$BE106=45+Results!$AR$2),VLOOKUP($C106,Data_qPCR,P$3+2,FALSE),NA()),NA())</f>
        <v>1.7566670875214879E-4</v>
      </c>
      <c r="Q106" s="79">
        <f ca="1">IFERROR(IF(OR($BE106=45,$BE106=45+Results!$AR$2),VLOOKUP($C106,Data_qPCR,Q$3+2,FALSE),NA()),NA())</f>
        <v>1.7566670875214879E-4</v>
      </c>
      <c r="R106" s="79">
        <f ca="1">IFERROR(IF(OR($BE106=45,$BE106=45+Results!$AR$2),VLOOKUP($C106,Data_qPCR,R$3+2,FALSE),NA()),NA())</f>
        <v>1.7566670875214879E-4</v>
      </c>
      <c r="S106" s="79">
        <f ca="1">IFERROR(IF(OR($BE106=45,$BE106=45+Results!$AR$2),VLOOKUP($C106,Data_qPCR,S$3+2,FALSE),NA()),NA())</f>
        <v>1.7566670875214879E-4</v>
      </c>
      <c r="T106" s="79">
        <f ca="1">IFERROR(IF(OR($BE106=45,$BE106=45+Results!$AR$2),VLOOKUP($C106,Data_qPCR,T$3+2,FALSE),NA()),NA())</f>
        <v>1.7566670875214879E-4</v>
      </c>
      <c r="U106" s="79">
        <f ca="1">IFERROR(IF(OR($BE106=45,$BE106=45+Results!$AR$2),VLOOKUP($C106,Data_qPCR,U$3+2,FALSE),NA()),NA())</f>
        <v>1.7566670875214879E-4</v>
      </c>
      <c r="V106" s="79">
        <f ca="1">IFERROR(IF(OR($BE106=45,$BE106=45+Results!$AR$2),VLOOKUP($C106,Data_qPCR,V$3+2,FALSE),NA()),NA())</f>
        <v>1.7566670875214879E-4</v>
      </c>
      <c r="W106" s="79">
        <f ca="1">IFERROR(IF(OR($BE106=45,$BE106=45+Results!$AR$2),VLOOKUP($C106,Data_qPCR,W$3+2,FALSE),NA()),NA())</f>
        <v>1.7566670875214879E-4</v>
      </c>
      <c r="X106" s="79">
        <f ca="1">IFERROR(IF(OR($BE106=45,$BE106=45+Results!$AR$2),VLOOKUP($C106,Data_qPCR,X$3+2,FALSE),NA()),NA())</f>
        <v>1.7566670875214879E-4</v>
      </c>
      <c r="Y106" s="79">
        <f ca="1">IFERROR(IF(OR($BE106=45,$BE106=45+Results!$AR$2),VLOOKUP($C106,Data_qPCR,Y$3+2,FALSE),NA()),NA())</f>
        <v>1.7566670875214879E-4</v>
      </c>
      <c r="Z106" s="79">
        <f ca="1">IFERROR(IF(OR($BE106=45,$BE106=45+Results!$AR$2),VLOOKUP($C106,Data_qPCR,Z$3+2,FALSE),NA()),NA())</f>
        <v>1.7566670875214879E-4</v>
      </c>
      <c r="AA106" s="79">
        <f ca="1">IFERROR(IF(OR($BE106=45,$BE106=45+Results!$AR$2),VLOOKUP($C106,Data_qPCR,AA$3+2,FALSE),NA()),NA())</f>
        <v>1.7566670875214879E-4</v>
      </c>
      <c r="AB106" s="79">
        <f ca="1">IFERROR(IF(OR($BE106=45,$BE106=45+Results!$AR$2),VLOOKUP($C106,Data_qPCR,AB$3+2,FALSE),NA()),NA())</f>
        <v>1.7566670875214879E-4</v>
      </c>
      <c r="AC106" s="79">
        <f ca="1">IFERROR(IF(OR($BE106=45,$BE106=45+Results!$AR$2),VLOOKUP($C106,Data_qPCR,AC$3+2,FALSE),NA()),NA())</f>
        <v>2.3524265521568648E-3</v>
      </c>
      <c r="AD106" s="79">
        <f ca="1">IFERROR(IF(OR($BE106=45,$BE106=45+Results!$AR$2),VLOOKUP($C106,Data_qPCR,AD$3+2,FALSE),NA()),NA())</f>
        <v>6.5355299537180256E-3</v>
      </c>
      <c r="AE106" s="79">
        <f ca="1">IFERROR(IF(OR($BE106=45,$BE106=45+Results!$AR$2),VLOOKUP($C106,Data_qPCR,AE$3+2,FALSE),NA()),NA())</f>
        <v>1.4464937805781217E-2</v>
      </c>
      <c r="AF106" s="79">
        <f ca="1">IFERROR(IF(OR($BE106=45,$BE106=45+Results!$AR$2),VLOOKUP($C106,Data_qPCR,AF$3+2,FALSE),NA()),NA())</f>
        <v>3.008350479652528E-2</v>
      </c>
      <c r="AG106" s="79">
        <f ca="1">IFERROR(IF(OR($BE106=45,$BE106=45+Results!$AR$2),VLOOKUP($C106,Data_qPCR,AG$3+2,FALSE),NA()),NA())</f>
        <v>5.933907527990815E-2</v>
      </c>
      <c r="AH106" s="79">
        <f ca="1">IFERROR(IF(OR($BE106=45,$BE106=45+Results!$AR$2),VLOOKUP($C106,Data_qPCR,AH$3+2,FALSE),NA()),NA())</f>
        <v>0.11272295296564287</v>
      </c>
      <c r="AI106" s="79">
        <f ca="1">IFERROR(IF(OR($BE106=45,$BE106=45+Results!$AR$2),VLOOKUP($C106,Data_qPCR,AI$3+2,FALSE),NA()),NA())</f>
        <v>0.20158182558389467</v>
      </c>
      <c r="AJ106" s="79">
        <f ca="1">IFERROR(IF(OR($BE106=45,$BE106=45+Results!$AR$2),VLOOKUP($C106,Data_qPCR,AJ$3+2,FALSE),NA()),NA())</f>
        <v>0.3328938169226992</v>
      </c>
      <c r="AK106" s="79">
        <f ca="1">IFERROR(IF(OR($BE106=45,$BE106=45+Results!$AR$2),VLOOKUP($C106,Data_qPCR,AK$3+2,FALSE),NA()),NA())</f>
        <v>0.48980904655023644</v>
      </c>
      <c r="AL106" s="79">
        <f ca="1">IFERROR(IF(OR($BE106=45,$BE106=45+Results!$AR$2),VLOOKUP($C106,Data_qPCR,AL$3+2,FALSE),NA()),NA())</f>
        <v>0.64641712363245873</v>
      </c>
      <c r="AM106" s="79">
        <f ca="1">IFERROR(IF(OR($BE106=45,$BE106=45+Results!$AR$2),VLOOKUP($C106,Data_qPCR,AM$3+2,FALSE),NA()),NA())</f>
        <v>0.77441533806711393</v>
      </c>
      <c r="AN106" s="79">
        <f ca="1">IFERROR(IF(OR($BE106=45,$BE106=45+Results!$AR$2),VLOOKUP($C106,Data_qPCR,AN$3+2,FALSE),NA()),NA())</f>
        <v>0.86639832785102378</v>
      </c>
      <c r="AO106" s="79">
        <f ca="1">IFERROR(IF(OR($BE106=45,$BE106=45+Results!$AR$2),VLOOKUP($C106,Data_qPCR,AO$3+2,FALSE),NA()),NA())</f>
        <v>0.92488632359427125</v>
      </c>
      <c r="AP106" s="79">
        <f ca="1">IFERROR(IF(OR($BE106=45,$BE106=45+Results!$AR$2),VLOOKUP($C106,Data_qPCR,AP$3+2,FALSE),NA()),NA())</f>
        <v>0.95970515469711126</v>
      </c>
      <c r="AQ106" s="79">
        <f ca="1">IFERROR(IF(OR($BE106=45,$BE106=45+Results!$AR$2),VLOOKUP($C106,Data_qPCR,AQ$3+2,FALSE),NA()),NA())</f>
        <v>0.98066344789853044</v>
      </c>
      <c r="AR106" s="79">
        <f ca="1">IFERROR(IF(OR($BE106=45,$BE106=45+Results!$AR$2),VLOOKUP($C106,Data_qPCR,AR$3+2,FALSE),NA()),NA())</f>
        <v>0.99423167117377653</v>
      </c>
      <c r="AS106" s="79">
        <f ca="1">IFERROR(IF(OR($BE106=45,$BE106=45+Results!$AR$2),VLOOKUP($C106,Data_qPCR,AS$3+2,FALSE),NA()),NA())</f>
        <v>1</v>
      </c>
      <c r="AT106" s="79" t="e">
        <f ca="1">IFERROR(IF(OR($BE106=45,$BE106=45+Results!$AR$2),VLOOKUP($C106,Data_qPCR,AT$3+2,FALSE),NA()),NA())</f>
        <v>#N/A</v>
      </c>
      <c r="AU106" s="79" t="e">
        <f ca="1">IFERROR(IF(OR($BE106=45,$BE106=45+Results!$AR$2),VLOOKUP($C106,Data_qPCR,AU$3+2,FALSE),NA()),NA())</f>
        <v>#N/A</v>
      </c>
      <c r="AV106" s="79" t="e">
        <f ca="1">IFERROR(IF(OR($BE106=45,$BE106=45+Results!$AR$2),VLOOKUP($C106,Data_qPCR,AV$3+2,FALSE),NA()),NA())</f>
        <v>#N/A</v>
      </c>
      <c r="AW106" s="79" t="e">
        <f ca="1">IFERROR(IF(OR($BE106=45,$BE106=45+Results!$AR$2),VLOOKUP($C106,Data_qPCR,AW$3+2,FALSE),NA()),NA())</f>
        <v>#N/A</v>
      </c>
      <c r="AX106" s="79" t="e">
        <f ca="1">IFERROR(IF(OR($BE106=45,$BE106=45+Results!$AR$2),VLOOKUP($C106,Data_qPCR,AX$3+2,FALSE),NA()),NA())</f>
        <v>#N/A</v>
      </c>
      <c r="AY106" s="79" t="e">
        <f ca="1">IFERROR(IF(OR($BE106=45,$BE106=45+Results!$AR$2),VLOOKUP($C106,Data_qPCR,AY$3+2,FALSE),NA()),NA())</f>
        <v>#N/A</v>
      </c>
      <c r="AZ106" s="79" t="e">
        <f ca="1">IFERROR(IF(OR($BE106=45,$BE106=45+Results!$AR$2),VLOOKUP($C106,Data_qPCR,AZ$3+2,FALSE),NA()),NA())</f>
        <v>#N/A</v>
      </c>
      <c r="BA106" s="79" t="e">
        <f ca="1">IFERROR(IF(OR($BE106=45,$BE106=45+Results!$AR$2),VLOOKUP($C106,Data_qPCR,BA$3+2,FALSE),NA()),NA())</f>
        <v>#N/A</v>
      </c>
      <c r="BB106" s="79" t="e">
        <f ca="1">IFERROR(IF(OR($BE106=45,$BE106=45+Results!$AR$2),VLOOKUP($C106,Data_qPCR,BB$3+2,FALSE),NA()),NA())</f>
        <v>#N/A</v>
      </c>
      <c r="BC106" s="79" t="e">
        <f ca="1">IFERROR(IF(OR($BE106=45,$BE106=45+Results!$AR$2),VLOOKUP($C106,Data_qPCR,BC$3+2,FALSE),NA()),NA())</f>
        <v>#N/A</v>
      </c>
      <c r="BD106" s="79" t="str">
        <f t="shared" ca="1" si="12"/>
        <v/>
      </c>
      <c r="BE106">
        <f ca="1">IFERROR(IF(LEFT(C106,1)+0=Results!$C$4,INDEX(Results!$AM$8:$BJ$23,CODE(RIGHT(LEFT(C106,2),1))-64,RIGHT(C106,LEN(C106)-2)+0),IF(Results!$AL$7=2,2,45)),"")</f>
        <v>45</v>
      </c>
      <c r="BF106">
        <f t="shared" ca="1" si="11"/>
        <v>20605</v>
      </c>
      <c r="BG106" s="104">
        <f ca="1">IFERROR(IF(LEFT(C106,1)+0=Results!$C$4,INDEX(Results!$CK$8:$DH$23,CODE(RIGHT(LEFT(C106,2),1))-64,RIGHT(C106,LEN(C106)-2)+0),IF(Results!$AL$7=2,2,45)),"")</f>
        <v>45</v>
      </c>
    </row>
    <row r="107" spans="1:59" x14ac:dyDescent="0.25">
      <c r="A107">
        <f t="shared" ca="1" si="7"/>
        <v>104</v>
      </c>
      <c r="B107">
        <v>104</v>
      </c>
      <c r="C107" t="str">
        <f t="shared" ca="1" si="8"/>
        <v>2G5</v>
      </c>
      <c r="D107" t="str">
        <f t="shared" ca="1" si="9"/>
        <v>3N_ParA</v>
      </c>
      <c r="E107" s="268" t="str">
        <f t="shared" ca="1" si="13"/>
        <v>2G5-3N_ParA</v>
      </c>
      <c r="F107" s="79">
        <f ca="1">IFERROR(IF(OR($BE107=45,$BE107=45+Results!$AR$2),VLOOKUP($C107,Data_qPCR,F$3+2,FALSE),NA()),NA())</f>
        <v>4.5331184152044417E-4</v>
      </c>
      <c r="G107" s="79">
        <f ca="1">IFERROR(IF(OR($BE107=45,$BE107=45+Results!$AR$2),VLOOKUP($C107,Data_qPCR,G$3+2,FALSE),NA()),NA())</f>
        <v>4.5331184152044417E-4</v>
      </c>
      <c r="H107" s="79">
        <f ca="1">IFERROR(IF(OR($BE107=45,$BE107=45+Results!$AR$2),VLOOKUP($C107,Data_qPCR,H$3+2,FALSE),NA()),NA())</f>
        <v>4.5331184152044417E-4</v>
      </c>
      <c r="I107" s="79">
        <f ca="1">IFERROR(IF(OR($BE107=45,$BE107=45+Results!$AR$2),VLOOKUP($C107,Data_qPCR,I$3+2,FALSE),NA()),NA())</f>
        <v>4.5331184152044417E-4</v>
      </c>
      <c r="J107" s="79">
        <f ca="1">IFERROR(IF(OR($BE107=45,$BE107=45+Results!$AR$2),VLOOKUP($C107,Data_qPCR,J$3+2,FALSE),NA()),NA())</f>
        <v>4.5331184152044417E-4</v>
      </c>
      <c r="K107" s="79">
        <f ca="1">IFERROR(IF(OR($BE107=45,$BE107=45+Results!$AR$2),VLOOKUP($C107,Data_qPCR,K$3+2,FALSE),NA()),NA())</f>
        <v>4.5331184152044417E-4</v>
      </c>
      <c r="L107" s="79">
        <f ca="1">IFERROR(IF(OR($BE107=45,$BE107=45+Results!$AR$2),VLOOKUP($C107,Data_qPCR,L$3+2,FALSE),NA()),NA())</f>
        <v>4.5331184152044417E-4</v>
      </c>
      <c r="M107" s="79">
        <f ca="1">IFERROR(IF(OR($BE107=45,$BE107=45+Results!$AR$2),VLOOKUP($C107,Data_qPCR,M$3+2,FALSE),NA()),NA())</f>
        <v>4.5331184152044417E-4</v>
      </c>
      <c r="N107" s="79">
        <f ca="1">IFERROR(IF(OR($BE107=45,$BE107=45+Results!$AR$2),VLOOKUP($C107,Data_qPCR,N$3+2,FALSE),NA()),NA())</f>
        <v>4.5331184152044417E-4</v>
      </c>
      <c r="O107" s="79">
        <f ca="1">IFERROR(IF(OR($BE107=45,$BE107=45+Results!$AR$2),VLOOKUP($C107,Data_qPCR,O$3+2,FALSE),NA()),NA())</f>
        <v>4.5331184152044417E-4</v>
      </c>
      <c r="P107" s="79">
        <f ca="1">IFERROR(IF(OR($BE107=45,$BE107=45+Results!$AR$2),VLOOKUP($C107,Data_qPCR,P$3+2,FALSE),NA()),NA())</f>
        <v>4.5331184152044417E-4</v>
      </c>
      <c r="Q107" s="79">
        <f ca="1">IFERROR(IF(OR($BE107=45,$BE107=45+Results!$AR$2),VLOOKUP($C107,Data_qPCR,Q$3+2,FALSE),NA()),NA())</f>
        <v>4.5331184152044417E-4</v>
      </c>
      <c r="R107" s="79">
        <f ca="1">IFERROR(IF(OR($BE107=45,$BE107=45+Results!$AR$2),VLOOKUP($C107,Data_qPCR,R$3+2,FALSE),NA()),NA())</f>
        <v>4.5331184152044417E-4</v>
      </c>
      <c r="S107" s="79">
        <f ca="1">IFERROR(IF(OR($BE107=45,$BE107=45+Results!$AR$2),VLOOKUP($C107,Data_qPCR,S$3+2,FALSE),NA()),NA())</f>
        <v>4.5331184152044417E-4</v>
      </c>
      <c r="T107" s="79">
        <f ca="1">IFERROR(IF(OR($BE107=45,$BE107=45+Results!$AR$2),VLOOKUP($C107,Data_qPCR,T$3+2,FALSE),NA()),NA())</f>
        <v>4.5331184152044417E-4</v>
      </c>
      <c r="U107" s="79">
        <f ca="1">IFERROR(IF(OR($BE107=45,$BE107=45+Results!$AR$2),VLOOKUP($C107,Data_qPCR,U$3+2,FALSE),NA()),NA())</f>
        <v>4.5331184152044417E-4</v>
      </c>
      <c r="V107" s="79">
        <f ca="1">IFERROR(IF(OR($BE107=45,$BE107=45+Results!$AR$2),VLOOKUP($C107,Data_qPCR,V$3+2,FALSE),NA()),NA())</f>
        <v>4.5331184152044417E-4</v>
      </c>
      <c r="W107" s="79">
        <f ca="1">IFERROR(IF(OR($BE107=45,$BE107=45+Results!$AR$2),VLOOKUP($C107,Data_qPCR,W$3+2,FALSE),NA()),NA())</f>
        <v>4.5331184152044417E-4</v>
      </c>
      <c r="X107" s="79">
        <f ca="1">IFERROR(IF(OR($BE107=45,$BE107=45+Results!$AR$2),VLOOKUP($C107,Data_qPCR,X$3+2,FALSE),NA()),NA())</f>
        <v>4.5331184152044417E-4</v>
      </c>
      <c r="Y107" s="79">
        <f ca="1">IFERROR(IF(OR($BE107=45,$BE107=45+Results!$AR$2),VLOOKUP($C107,Data_qPCR,Y$3+2,FALSE),NA()),NA())</f>
        <v>4.5331184152044417E-4</v>
      </c>
      <c r="Z107" s="79">
        <f ca="1">IFERROR(IF(OR($BE107=45,$BE107=45+Results!$AR$2),VLOOKUP($C107,Data_qPCR,Z$3+2,FALSE),NA()),NA())</f>
        <v>4.5331184152044417E-4</v>
      </c>
      <c r="AA107" s="79">
        <f ca="1">IFERROR(IF(OR($BE107=45,$BE107=45+Results!$AR$2),VLOOKUP($C107,Data_qPCR,AA$3+2,FALSE),NA()),NA())</f>
        <v>4.5331184152044417E-4</v>
      </c>
      <c r="AB107" s="79">
        <f ca="1">IFERROR(IF(OR($BE107=45,$BE107=45+Results!$AR$2),VLOOKUP($C107,Data_qPCR,AB$3+2,FALSE),NA()),NA())</f>
        <v>1.7223077466013703E-3</v>
      </c>
      <c r="AC107" s="79">
        <f ca="1">IFERROR(IF(OR($BE107=45,$BE107=45+Results!$AR$2),VLOOKUP($C107,Data_qPCR,AC$3+2,FALSE),NA()),NA())</f>
        <v>6.4660791448470124E-3</v>
      </c>
      <c r="AD107" s="79">
        <f ca="1">IFERROR(IF(OR($BE107=45,$BE107=45+Results!$AR$2),VLOOKUP($C107,Data_qPCR,AD$3+2,FALSE),NA()),NA())</f>
        <v>1.5597163368463627E-2</v>
      </c>
      <c r="AE107" s="79">
        <f ca="1">IFERROR(IF(OR($BE107=45,$BE107=45+Results!$AR$2),VLOOKUP($C107,Data_qPCR,AE$3+2,FALSE),NA()),NA())</f>
        <v>3.2472407387322287E-2</v>
      </c>
      <c r="AF107" s="79">
        <f ca="1">IFERROR(IF(OR($BE107=45,$BE107=45+Results!$AR$2),VLOOKUP($C107,Data_qPCR,AF$3+2,FALSE),NA()),NA())</f>
        <v>6.2718954550270142E-2</v>
      </c>
      <c r="AG107" s="79">
        <f ca="1">IFERROR(IF(OR($BE107=45,$BE107=45+Results!$AR$2),VLOOKUP($C107,Data_qPCR,AG$3+2,FALSE),NA()),NA())</f>
        <v>0.1160680153711408</v>
      </c>
      <c r="AH107" s="79">
        <f ca="1">IFERROR(IF(OR($BE107=45,$BE107=45+Results!$AR$2),VLOOKUP($C107,Data_qPCR,AH$3+2,FALSE),NA()),NA())</f>
        <v>0.2033780126723585</v>
      </c>
      <c r="AI107" s="79">
        <f ca="1">IFERROR(IF(OR($BE107=45,$BE107=45+Results!$AR$2),VLOOKUP($C107,Data_qPCR,AI$3+2,FALSE),NA()),NA())</f>
        <v>0.33053843104722203</v>
      </c>
      <c r="AJ107" s="79">
        <f ca="1">IFERROR(IF(OR($BE107=45,$BE107=45+Results!$AR$2),VLOOKUP($C107,Data_qPCR,AJ$3+2,FALSE),NA()),NA())</f>
        <v>0.4822308052262444</v>
      </c>
      <c r="AK107" s="79">
        <f ca="1">IFERROR(IF(OR($BE107=45,$BE107=45+Results!$AR$2),VLOOKUP($C107,Data_qPCR,AK$3+2,FALSE),NA()),NA())</f>
        <v>0.63422330986827258</v>
      </c>
      <c r="AL107" s="79">
        <f ca="1">IFERROR(IF(OR($BE107=45,$BE107=45+Results!$AR$2),VLOOKUP($C107,Data_qPCR,AL$3+2,FALSE),NA()),NA())</f>
        <v>0.76070460135177775</v>
      </c>
      <c r="AM107" s="79">
        <f ca="1">IFERROR(IF(OR($BE107=45,$BE107=45+Results!$AR$2),VLOOKUP($C107,Data_qPCR,AM$3+2,FALSE),NA()),NA())</f>
        <v>0.85358676319028393</v>
      </c>
      <c r="AN107" s="79">
        <f ca="1">IFERROR(IF(OR($BE107=45,$BE107=45+Results!$AR$2),VLOOKUP($C107,Data_qPCR,AN$3+2,FALSE),NA()),NA())</f>
        <v>0.91441181444742137</v>
      </c>
      <c r="AO107" s="79">
        <f ca="1">IFERROR(IF(OR($BE107=45,$BE107=45+Results!$AR$2),VLOOKUP($C107,Data_qPCR,AO$3+2,FALSE),NA()),NA())</f>
        <v>0.95149008104242172</v>
      </c>
      <c r="AP107" s="79">
        <f ca="1">IFERROR(IF(OR($BE107=45,$BE107=45+Results!$AR$2),VLOOKUP($C107,Data_qPCR,AP$3+2,FALSE),NA()),NA())</f>
        <v>0.97362052192296689</v>
      </c>
      <c r="AQ107" s="79">
        <f ca="1">IFERROR(IF(OR($BE107=45,$BE107=45+Results!$AR$2),VLOOKUP($C107,Data_qPCR,AQ$3+2,FALSE),NA()),NA())</f>
        <v>0.98712514318020772</v>
      </c>
      <c r="AR107" s="79">
        <f ca="1">IFERROR(IF(OR($BE107=45,$BE107=45+Results!$AR$2),VLOOKUP($C107,Data_qPCR,AR$3+2,FALSE),NA()),NA())</f>
        <v>0.996131690470204</v>
      </c>
      <c r="AS107" s="79">
        <f ca="1">IFERROR(IF(OR($BE107=45,$BE107=45+Results!$AR$2),VLOOKUP($C107,Data_qPCR,AS$3+2,FALSE),NA()),NA())</f>
        <v>1</v>
      </c>
      <c r="AT107" s="79" t="e">
        <f ca="1">IFERROR(IF(OR($BE107=45,$BE107=45+Results!$AR$2),VLOOKUP($C107,Data_qPCR,AT$3+2,FALSE),NA()),NA())</f>
        <v>#N/A</v>
      </c>
      <c r="AU107" s="79" t="e">
        <f ca="1">IFERROR(IF(OR($BE107=45,$BE107=45+Results!$AR$2),VLOOKUP($C107,Data_qPCR,AU$3+2,FALSE),NA()),NA())</f>
        <v>#N/A</v>
      </c>
      <c r="AV107" s="79" t="e">
        <f ca="1">IFERROR(IF(OR($BE107=45,$BE107=45+Results!$AR$2),VLOOKUP($C107,Data_qPCR,AV$3+2,FALSE),NA()),NA())</f>
        <v>#N/A</v>
      </c>
      <c r="AW107" s="79" t="e">
        <f ca="1">IFERROR(IF(OR($BE107=45,$BE107=45+Results!$AR$2),VLOOKUP($C107,Data_qPCR,AW$3+2,FALSE),NA()),NA())</f>
        <v>#N/A</v>
      </c>
      <c r="AX107" s="79" t="e">
        <f ca="1">IFERROR(IF(OR($BE107=45,$BE107=45+Results!$AR$2),VLOOKUP($C107,Data_qPCR,AX$3+2,FALSE),NA()),NA())</f>
        <v>#N/A</v>
      </c>
      <c r="AY107" s="79" t="e">
        <f ca="1">IFERROR(IF(OR($BE107=45,$BE107=45+Results!$AR$2),VLOOKUP($C107,Data_qPCR,AY$3+2,FALSE),NA()),NA())</f>
        <v>#N/A</v>
      </c>
      <c r="AZ107" s="79" t="e">
        <f ca="1">IFERROR(IF(OR($BE107=45,$BE107=45+Results!$AR$2),VLOOKUP($C107,Data_qPCR,AZ$3+2,FALSE),NA()),NA())</f>
        <v>#N/A</v>
      </c>
      <c r="BA107" s="79" t="e">
        <f ca="1">IFERROR(IF(OR($BE107=45,$BE107=45+Results!$AR$2),VLOOKUP($C107,Data_qPCR,BA$3+2,FALSE),NA()),NA())</f>
        <v>#N/A</v>
      </c>
      <c r="BB107" s="79" t="e">
        <f ca="1">IFERROR(IF(OR($BE107=45,$BE107=45+Results!$AR$2),VLOOKUP($C107,Data_qPCR,BB$3+2,FALSE),NA()),NA())</f>
        <v>#N/A</v>
      </c>
      <c r="BC107" s="79" t="e">
        <f ca="1">IFERROR(IF(OR($BE107=45,$BE107=45+Results!$AR$2),VLOOKUP($C107,Data_qPCR,BC$3+2,FALSE),NA()),NA())</f>
        <v>#N/A</v>
      </c>
      <c r="BD107" s="79" t="str">
        <f t="shared" ca="1" si="12"/>
        <v/>
      </c>
      <c r="BE107">
        <f ca="1">IFERROR(IF(LEFT(C107,1)+0=Results!$C$4,INDEX(Results!$AM$8:$BJ$23,CODE(RIGHT(LEFT(C107,2),1))-64,RIGHT(C107,LEN(C107)-2)+0),IF(Results!$AL$7=2,2,45)),"")</f>
        <v>45</v>
      </c>
      <c r="BF107">
        <f t="shared" ca="1" si="11"/>
        <v>20705</v>
      </c>
      <c r="BG107" s="104">
        <f ca="1">IFERROR(IF(LEFT(C107,1)+0=Results!$C$4,INDEX(Results!$CK$8:$DH$23,CODE(RIGHT(LEFT(C107,2),1))-64,RIGHT(C107,LEN(C107)-2)+0),IF(Results!$AL$7=2,2,45)),"")</f>
        <v>45</v>
      </c>
    </row>
    <row r="108" spans="1:59" x14ac:dyDescent="0.25">
      <c r="A108">
        <f t="shared" ca="1" si="7"/>
        <v>105</v>
      </c>
      <c r="B108">
        <v>105</v>
      </c>
      <c r="C108" t="str">
        <f t="shared" ca="1" si="8"/>
        <v>2H5</v>
      </c>
      <c r="D108" t="str">
        <f t="shared" ca="1" si="9"/>
        <v>3N_ParA</v>
      </c>
      <c r="E108" s="268" t="str">
        <f t="shared" ca="1" si="13"/>
        <v>2H5-3N_ParA</v>
      </c>
      <c r="F108" s="79">
        <f ca="1">IFERROR(IF(OR($BE108=45,$BE108=45+Results!$AR$2),VLOOKUP($C108,Data_qPCR,F$3+2,FALSE),NA()),NA())</f>
        <v>8.6298238797127196E-4</v>
      </c>
      <c r="G108" s="79">
        <f ca="1">IFERROR(IF(OR($BE108=45,$BE108=45+Results!$AR$2),VLOOKUP($C108,Data_qPCR,G$3+2,FALSE),NA()),NA())</f>
        <v>8.6298238797127196E-4</v>
      </c>
      <c r="H108" s="79">
        <f ca="1">IFERROR(IF(OR($BE108=45,$BE108=45+Results!$AR$2),VLOOKUP($C108,Data_qPCR,H$3+2,FALSE),NA()),NA())</f>
        <v>8.6298238797127196E-4</v>
      </c>
      <c r="I108" s="79">
        <f ca="1">IFERROR(IF(OR($BE108=45,$BE108=45+Results!$AR$2),VLOOKUP($C108,Data_qPCR,I$3+2,FALSE),NA()),NA())</f>
        <v>8.6298238797127196E-4</v>
      </c>
      <c r="J108" s="79">
        <f ca="1">IFERROR(IF(OR($BE108=45,$BE108=45+Results!$AR$2),VLOOKUP($C108,Data_qPCR,J$3+2,FALSE),NA()),NA())</f>
        <v>8.6298238797127196E-4</v>
      </c>
      <c r="K108" s="79">
        <f ca="1">IFERROR(IF(OR($BE108=45,$BE108=45+Results!$AR$2),VLOOKUP($C108,Data_qPCR,K$3+2,FALSE),NA()),NA())</f>
        <v>8.6298238797127196E-4</v>
      </c>
      <c r="L108" s="79">
        <f ca="1">IFERROR(IF(OR($BE108=45,$BE108=45+Results!$AR$2),VLOOKUP($C108,Data_qPCR,L$3+2,FALSE),NA()),NA())</f>
        <v>8.6298238797127196E-4</v>
      </c>
      <c r="M108" s="79">
        <f ca="1">IFERROR(IF(OR($BE108=45,$BE108=45+Results!$AR$2),VLOOKUP($C108,Data_qPCR,M$3+2,FALSE),NA()),NA())</f>
        <v>8.6298238797127196E-4</v>
      </c>
      <c r="N108" s="79">
        <f ca="1">IFERROR(IF(OR($BE108=45,$BE108=45+Results!$AR$2),VLOOKUP($C108,Data_qPCR,N$3+2,FALSE),NA()),NA())</f>
        <v>8.6298238797127196E-4</v>
      </c>
      <c r="O108" s="79">
        <f ca="1">IFERROR(IF(OR($BE108=45,$BE108=45+Results!$AR$2),VLOOKUP($C108,Data_qPCR,O$3+2,FALSE),NA()),NA())</f>
        <v>8.6298238797127196E-4</v>
      </c>
      <c r="P108" s="79">
        <f ca="1">IFERROR(IF(OR($BE108=45,$BE108=45+Results!$AR$2),VLOOKUP($C108,Data_qPCR,P$3+2,FALSE),NA()),NA())</f>
        <v>8.6298238797127196E-4</v>
      </c>
      <c r="Q108" s="79">
        <f ca="1">IFERROR(IF(OR($BE108=45,$BE108=45+Results!$AR$2),VLOOKUP($C108,Data_qPCR,Q$3+2,FALSE),NA()),NA())</f>
        <v>8.6298238797127196E-4</v>
      </c>
      <c r="R108" s="79">
        <f ca="1">IFERROR(IF(OR($BE108=45,$BE108=45+Results!$AR$2),VLOOKUP($C108,Data_qPCR,R$3+2,FALSE),NA()),NA())</f>
        <v>8.6298238797127196E-4</v>
      </c>
      <c r="S108" s="79">
        <f ca="1">IFERROR(IF(OR($BE108=45,$BE108=45+Results!$AR$2),VLOOKUP($C108,Data_qPCR,S$3+2,FALSE),NA()),NA())</f>
        <v>8.6298238797127196E-4</v>
      </c>
      <c r="T108" s="79">
        <f ca="1">IFERROR(IF(OR($BE108=45,$BE108=45+Results!$AR$2),VLOOKUP($C108,Data_qPCR,T$3+2,FALSE),NA()),NA())</f>
        <v>8.6298238797127196E-4</v>
      </c>
      <c r="U108" s="79">
        <f ca="1">IFERROR(IF(OR($BE108=45,$BE108=45+Results!$AR$2),VLOOKUP($C108,Data_qPCR,U$3+2,FALSE),NA()),NA())</f>
        <v>8.6298238797127196E-4</v>
      </c>
      <c r="V108" s="79">
        <f ca="1">IFERROR(IF(OR($BE108=45,$BE108=45+Results!$AR$2),VLOOKUP($C108,Data_qPCR,V$3+2,FALSE),NA()),NA())</f>
        <v>8.6298238797127196E-4</v>
      </c>
      <c r="W108" s="79">
        <f ca="1">IFERROR(IF(OR($BE108=45,$BE108=45+Results!$AR$2),VLOOKUP($C108,Data_qPCR,W$3+2,FALSE),NA()),NA())</f>
        <v>8.6298238797127196E-4</v>
      </c>
      <c r="X108" s="79">
        <f ca="1">IFERROR(IF(OR($BE108=45,$BE108=45+Results!$AR$2),VLOOKUP($C108,Data_qPCR,X$3+2,FALSE),NA()),NA())</f>
        <v>8.6298238797127196E-4</v>
      </c>
      <c r="Y108" s="79">
        <f ca="1">IFERROR(IF(OR($BE108=45,$BE108=45+Results!$AR$2),VLOOKUP($C108,Data_qPCR,Y$3+2,FALSE),NA()),NA())</f>
        <v>8.6298238797127196E-4</v>
      </c>
      <c r="Z108" s="79">
        <f ca="1">IFERROR(IF(OR($BE108=45,$BE108=45+Results!$AR$2),VLOOKUP($C108,Data_qPCR,Z$3+2,FALSE),NA()),NA())</f>
        <v>8.6298238797127196E-4</v>
      </c>
      <c r="AA108" s="79">
        <f ca="1">IFERROR(IF(OR($BE108=45,$BE108=45+Results!$AR$2),VLOOKUP($C108,Data_qPCR,AA$3+2,FALSE),NA()),NA())</f>
        <v>8.6298238797127196E-4</v>
      </c>
      <c r="AB108" s="79">
        <f ca="1">IFERROR(IF(OR($BE108=45,$BE108=45+Results!$AR$2),VLOOKUP($C108,Data_qPCR,AB$3+2,FALSE),NA()),NA())</f>
        <v>1.6755974465831464E-3</v>
      </c>
      <c r="AC108" s="79">
        <f ca="1">IFERROR(IF(OR($BE108=45,$BE108=45+Results!$AR$2),VLOOKUP($C108,Data_qPCR,AC$3+2,FALSE),NA()),NA())</f>
        <v>6.1093898043520249E-3</v>
      </c>
      <c r="AD108" s="79">
        <f ca="1">IFERROR(IF(OR($BE108=45,$BE108=45+Results!$AR$2),VLOOKUP($C108,Data_qPCR,AD$3+2,FALSE),NA()),NA())</f>
        <v>1.3981334080971566E-2</v>
      </c>
      <c r="AE108" s="79">
        <f ca="1">IFERROR(IF(OR($BE108=45,$BE108=45+Results!$AR$2),VLOOKUP($C108,Data_qPCR,AE$3+2,FALSE),NA()),NA())</f>
        <v>2.986821413268707E-2</v>
      </c>
      <c r="AF108" s="79">
        <f ca="1">IFERROR(IF(OR($BE108=45,$BE108=45+Results!$AR$2),VLOOKUP($C108,Data_qPCR,AF$3+2,FALSE),NA()),NA())</f>
        <v>5.8561276317314608E-2</v>
      </c>
      <c r="AG108" s="79">
        <f ca="1">IFERROR(IF(OR($BE108=45,$BE108=45+Results!$AR$2),VLOOKUP($C108,Data_qPCR,AG$3+2,FALSE),NA()),NA())</f>
        <v>0.10994897006698837</v>
      </c>
      <c r="AH108" s="79">
        <f ca="1">IFERROR(IF(OR($BE108=45,$BE108=45+Results!$AR$2),VLOOKUP($C108,Data_qPCR,AH$3+2,FALSE),NA()),NA())</f>
        <v>0.19378774610676949</v>
      </c>
      <c r="AI108" s="79">
        <f ca="1">IFERROR(IF(OR($BE108=45,$BE108=45+Results!$AR$2),VLOOKUP($C108,Data_qPCR,AI$3+2,FALSE),NA()),NA())</f>
        <v>0.31721123906788623</v>
      </c>
      <c r="AJ108" s="79">
        <f ca="1">IFERROR(IF(OR($BE108=45,$BE108=45+Results!$AR$2),VLOOKUP($C108,Data_qPCR,AJ$3+2,FALSE),NA()),NA())</f>
        <v>0.46696812865650916</v>
      </c>
      <c r="AK108" s="79">
        <f ca="1">IFERROR(IF(OR($BE108=45,$BE108=45+Results!$AR$2),VLOOKUP($C108,Data_qPCR,AK$3+2,FALSE),NA()),NA())</f>
        <v>0.61982043421173738</v>
      </c>
      <c r="AL108" s="79">
        <f ca="1">IFERROR(IF(OR($BE108=45,$BE108=45+Results!$AR$2),VLOOKUP($C108,Data_qPCR,AL$3+2,FALSE),NA()),NA())</f>
        <v>0.74908175879342609</v>
      </c>
      <c r="AM108" s="79">
        <f ca="1">IFERROR(IF(OR($BE108=45,$BE108=45+Results!$AR$2),VLOOKUP($C108,Data_qPCR,AM$3+2,FALSE),NA()),NA())</f>
        <v>0.84473924791599109</v>
      </c>
      <c r="AN108" s="79">
        <f ca="1">IFERROR(IF(OR($BE108=45,$BE108=45+Results!$AR$2),VLOOKUP($C108,Data_qPCR,AN$3+2,FALSE),NA()),NA())</f>
        <v>0.90757124680948786</v>
      </c>
      <c r="AO108" s="79">
        <f ca="1">IFERROR(IF(OR($BE108=45,$BE108=45+Results!$AR$2),VLOOKUP($C108,Data_qPCR,AO$3+2,FALSE),NA()),NA())</f>
        <v>0.94637664718786574</v>
      </c>
      <c r="AP108" s="79">
        <f ca="1">IFERROR(IF(OR($BE108=45,$BE108=45+Results!$AR$2),VLOOKUP($C108,Data_qPCR,AP$3+2,FALSE),NA()),NA())</f>
        <v>0.9701110975770213</v>
      </c>
      <c r="AQ108" s="79">
        <f ca="1">IFERROR(IF(OR($BE108=45,$BE108=45+Results!$AR$2),VLOOKUP($C108,Data_qPCR,AQ$3+2,FALSE),NA()),NA())</f>
        <v>0.98525622506807298</v>
      </c>
      <c r="AR108" s="79">
        <f ca="1">IFERROR(IF(OR($BE108=45,$BE108=45+Results!$AR$2),VLOOKUP($C108,Data_qPCR,AR$3+2,FALSE),NA()),NA())</f>
        <v>0.99558546272433734</v>
      </c>
      <c r="AS108" s="79">
        <f ca="1">IFERROR(IF(OR($BE108=45,$BE108=45+Results!$AR$2),VLOOKUP($C108,Data_qPCR,AS$3+2,FALSE),NA()),NA())</f>
        <v>1</v>
      </c>
      <c r="AT108" s="79" t="e">
        <f ca="1">IFERROR(IF(OR($BE108=45,$BE108=45+Results!$AR$2),VLOOKUP($C108,Data_qPCR,AT$3+2,FALSE),NA()),NA())</f>
        <v>#N/A</v>
      </c>
      <c r="AU108" s="79" t="e">
        <f ca="1">IFERROR(IF(OR($BE108=45,$BE108=45+Results!$AR$2),VLOOKUP($C108,Data_qPCR,AU$3+2,FALSE),NA()),NA())</f>
        <v>#N/A</v>
      </c>
      <c r="AV108" s="79" t="e">
        <f ca="1">IFERROR(IF(OR($BE108=45,$BE108=45+Results!$AR$2),VLOOKUP($C108,Data_qPCR,AV$3+2,FALSE),NA()),NA())</f>
        <v>#N/A</v>
      </c>
      <c r="AW108" s="79" t="e">
        <f ca="1">IFERROR(IF(OR($BE108=45,$BE108=45+Results!$AR$2),VLOOKUP($C108,Data_qPCR,AW$3+2,FALSE),NA()),NA())</f>
        <v>#N/A</v>
      </c>
      <c r="AX108" s="79" t="e">
        <f ca="1">IFERROR(IF(OR($BE108=45,$BE108=45+Results!$AR$2),VLOOKUP($C108,Data_qPCR,AX$3+2,FALSE),NA()),NA())</f>
        <v>#N/A</v>
      </c>
      <c r="AY108" s="79" t="e">
        <f ca="1">IFERROR(IF(OR($BE108=45,$BE108=45+Results!$AR$2),VLOOKUP($C108,Data_qPCR,AY$3+2,FALSE),NA()),NA())</f>
        <v>#N/A</v>
      </c>
      <c r="AZ108" s="79" t="e">
        <f ca="1">IFERROR(IF(OR($BE108=45,$BE108=45+Results!$AR$2),VLOOKUP($C108,Data_qPCR,AZ$3+2,FALSE),NA()),NA())</f>
        <v>#N/A</v>
      </c>
      <c r="BA108" s="79" t="e">
        <f ca="1">IFERROR(IF(OR($BE108=45,$BE108=45+Results!$AR$2),VLOOKUP($C108,Data_qPCR,BA$3+2,FALSE),NA()),NA())</f>
        <v>#N/A</v>
      </c>
      <c r="BB108" s="79" t="e">
        <f ca="1">IFERROR(IF(OR($BE108=45,$BE108=45+Results!$AR$2),VLOOKUP($C108,Data_qPCR,BB$3+2,FALSE),NA()),NA())</f>
        <v>#N/A</v>
      </c>
      <c r="BC108" s="79" t="e">
        <f ca="1">IFERROR(IF(OR($BE108=45,$BE108=45+Results!$AR$2),VLOOKUP($C108,Data_qPCR,BC$3+2,FALSE),NA()),NA())</f>
        <v>#N/A</v>
      </c>
      <c r="BD108" s="79" t="str">
        <f t="shared" ca="1" si="12"/>
        <v/>
      </c>
      <c r="BE108">
        <f ca="1">IFERROR(IF(LEFT(C108,1)+0=Results!$C$4,INDEX(Results!$AM$8:$BJ$23,CODE(RIGHT(LEFT(C108,2),1))-64,RIGHT(C108,LEN(C108)-2)+0),IF(Results!$AL$7=2,2,45)),"")</f>
        <v>45</v>
      </c>
      <c r="BF108">
        <f t="shared" ca="1" si="11"/>
        <v>20805</v>
      </c>
      <c r="BG108" s="104">
        <f ca="1">IFERROR(IF(LEFT(C108,1)+0=Results!$C$4,INDEX(Results!$CK$8:$DH$23,CODE(RIGHT(LEFT(C108,2),1))-64,RIGHT(C108,LEN(C108)-2)+0),IF(Results!$AL$7=2,2,45)),"")</f>
        <v>45</v>
      </c>
    </row>
    <row r="109" spans="1:59" x14ac:dyDescent="0.25">
      <c r="A109">
        <f t="shared" ca="1" si="7"/>
        <v>106</v>
      </c>
      <c r="B109">
        <v>106</v>
      </c>
      <c r="C109" t="str">
        <f t="shared" ca="1" si="8"/>
        <v>2A6</v>
      </c>
      <c r="D109" t="str">
        <f t="shared" ca="1" si="9"/>
        <v>3N_aceA</v>
      </c>
      <c r="E109" s="268" t="str">
        <f t="shared" ca="1" si="13"/>
        <v>2A6-3N_aceA</v>
      </c>
      <c r="F109" s="79">
        <f ca="1">IFERROR(IF(OR($BE109=45,$BE109=45+Results!$AR$2),VLOOKUP($C109,Data_qPCR,F$3+2,FALSE),NA()),NA())</f>
        <v>2.2171128313183488E-5</v>
      </c>
      <c r="G109" s="79">
        <f ca="1">IFERROR(IF(OR($BE109=45,$BE109=45+Results!$AR$2),VLOOKUP($C109,Data_qPCR,G$3+2,FALSE),NA()),NA())</f>
        <v>2.2171128313183488E-5</v>
      </c>
      <c r="H109" s="79">
        <f ca="1">IFERROR(IF(OR($BE109=45,$BE109=45+Results!$AR$2),VLOOKUP($C109,Data_qPCR,H$3+2,FALSE),NA()),NA())</f>
        <v>2.2171128313183488E-5</v>
      </c>
      <c r="I109" s="79">
        <f ca="1">IFERROR(IF(OR($BE109=45,$BE109=45+Results!$AR$2),VLOOKUP($C109,Data_qPCR,I$3+2,FALSE),NA()),NA())</f>
        <v>2.2171128313183488E-5</v>
      </c>
      <c r="J109" s="79">
        <f ca="1">IFERROR(IF(OR($BE109=45,$BE109=45+Results!$AR$2),VLOOKUP($C109,Data_qPCR,J$3+2,FALSE),NA()),NA())</f>
        <v>2.2171128313183488E-5</v>
      </c>
      <c r="K109" s="79">
        <f ca="1">IFERROR(IF(OR($BE109=45,$BE109=45+Results!$AR$2),VLOOKUP($C109,Data_qPCR,K$3+2,FALSE),NA()),NA())</f>
        <v>2.2171128313183488E-5</v>
      </c>
      <c r="L109" s="79">
        <f ca="1">IFERROR(IF(OR($BE109=45,$BE109=45+Results!$AR$2),VLOOKUP($C109,Data_qPCR,L$3+2,FALSE),NA()),NA())</f>
        <v>2.2171128313183488E-5</v>
      </c>
      <c r="M109" s="79">
        <f ca="1">IFERROR(IF(OR($BE109=45,$BE109=45+Results!$AR$2),VLOOKUP($C109,Data_qPCR,M$3+2,FALSE),NA()),NA())</f>
        <v>2.2171128313183488E-5</v>
      </c>
      <c r="N109" s="79">
        <f ca="1">IFERROR(IF(OR($BE109=45,$BE109=45+Results!$AR$2),VLOOKUP($C109,Data_qPCR,N$3+2,FALSE),NA()),NA())</f>
        <v>2.2171128313183488E-5</v>
      </c>
      <c r="O109" s="79">
        <f ca="1">IFERROR(IF(OR($BE109=45,$BE109=45+Results!$AR$2),VLOOKUP($C109,Data_qPCR,O$3+2,FALSE),NA()),NA())</f>
        <v>2.2171128313183488E-5</v>
      </c>
      <c r="P109" s="79">
        <f ca="1">IFERROR(IF(OR($BE109=45,$BE109=45+Results!$AR$2),VLOOKUP($C109,Data_qPCR,P$3+2,FALSE),NA()),NA())</f>
        <v>2.2171128313183488E-5</v>
      </c>
      <c r="Q109" s="79">
        <f ca="1">IFERROR(IF(OR($BE109=45,$BE109=45+Results!$AR$2),VLOOKUP($C109,Data_qPCR,Q$3+2,FALSE),NA()),NA())</f>
        <v>2.2171128313183488E-5</v>
      </c>
      <c r="R109" s="79">
        <f ca="1">IFERROR(IF(OR($BE109=45,$BE109=45+Results!$AR$2),VLOOKUP($C109,Data_qPCR,R$3+2,FALSE),NA()),NA())</f>
        <v>2.2171128313183488E-5</v>
      </c>
      <c r="S109" s="79">
        <f ca="1">IFERROR(IF(OR($BE109=45,$BE109=45+Results!$AR$2),VLOOKUP($C109,Data_qPCR,S$3+2,FALSE),NA()),NA())</f>
        <v>2.2171128313183488E-5</v>
      </c>
      <c r="T109" s="79">
        <f ca="1">IFERROR(IF(OR($BE109=45,$BE109=45+Results!$AR$2),VLOOKUP($C109,Data_qPCR,T$3+2,FALSE),NA()),NA())</f>
        <v>2.2171128313183488E-5</v>
      </c>
      <c r="U109" s="79">
        <f ca="1">IFERROR(IF(OR($BE109=45,$BE109=45+Results!$AR$2),VLOOKUP($C109,Data_qPCR,U$3+2,FALSE),NA()),NA())</f>
        <v>2.2171128313183488E-5</v>
      </c>
      <c r="V109" s="79">
        <f ca="1">IFERROR(IF(OR($BE109=45,$BE109=45+Results!$AR$2),VLOOKUP($C109,Data_qPCR,V$3+2,FALSE),NA()),NA())</f>
        <v>2.2171128313183488E-5</v>
      </c>
      <c r="W109" s="79">
        <f ca="1">IFERROR(IF(OR($BE109=45,$BE109=45+Results!$AR$2),VLOOKUP($C109,Data_qPCR,W$3+2,FALSE),NA()),NA())</f>
        <v>2.2171128313183488E-5</v>
      </c>
      <c r="X109" s="79">
        <f ca="1">IFERROR(IF(OR($BE109=45,$BE109=45+Results!$AR$2),VLOOKUP($C109,Data_qPCR,X$3+2,FALSE),NA()),NA())</f>
        <v>1.9278061631151702E-3</v>
      </c>
      <c r="Y109" s="79">
        <f ca="1">IFERROR(IF(OR($BE109=45,$BE109=45+Results!$AR$2),VLOOKUP($C109,Data_qPCR,Y$3+2,FALSE),NA()),NA())</f>
        <v>6.4611744807898603E-3</v>
      </c>
      <c r="Z109" s="79">
        <f ca="1">IFERROR(IF(OR($BE109=45,$BE109=45+Results!$AR$2),VLOOKUP($C109,Data_qPCR,Z$3+2,FALSE),NA()),NA())</f>
        <v>1.5335389564827735E-2</v>
      </c>
      <c r="AA109" s="79">
        <f ca="1">IFERROR(IF(OR($BE109=45,$BE109=45+Results!$AR$2),VLOOKUP($C109,Data_qPCR,AA$3+2,FALSE),NA()),NA())</f>
        <v>3.1227885123684206E-2</v>
      </c>
      <c r="AB109" s="79">
        <f ca="1">IFERROR(IF(OR($BE109=45,$BE109=45+Results!$AR$2),VLOOKUP($C109,Data_qPCR,AB$3+2,FALSE),NA()),NA())</f>
        <v>6.0180344252494619E-2</v>
      </c>
      <c r="AC109" s="79">
        <f ca="1">IFERROR(IF(OR($BE109=45,$BE109=45+Results!$AR$2),VLOOKUP($C109,Data_qPCR,AC$3+2,FALSE),NA()),NA())</f>
        <v>0.10967025997253636</v>
      </c>
      <c r="AD109" s="79">
        <f ca="1">IFERROR(IF(OR($BE109=45,$BE109=45+Results!$AR$2),VLOOKUP($C109,Data_qPCR,AD$3+2,FALSE),NA()),NA())</f>
        <v>0.18788178901186003</v>
      </c>
      <c r="AE109" s="79">
        <f ca="1">IFERROR(IF(OR($BE109=45,$BE109=45+Results!$AR$2),VLOOKUP($C109,Data_qPCR,AE$3+2,FALSE),NA()),NA())</f>
        <v>0.30133064094278489</v>
      </c>
      <c r="AF109" s="79">
        <f ca="1">IFERROR(IF(OR($BE109=45,$BE109=45+Results!$AR$2),VLOOKUP($C109,Data_qPCR,AF$3+2,FALSE),NA()),NA())</f>
        <v>0.44134009889698905</v>
      </c>
      <c r="AG109" s="79">
        <f ca="1">IFERROR(IF(OR($BE109=45,$BE109=45+Results!$AR$2),VLOOKUP($C109,Data_qPCR,AG$3+2,FALSE),NA()),NA())</f>
        <v>0.58794190885187292</v>
      </c>
      <c r="AH109" s="79">
        <f ca="1">IFERROR(IF(OR($BE109=45,$BE109=45+Results!$AR$2),VLOOKUP($C109,Data_qPCR,AH$3+2,FALSE),NA()),NA())</f>
        <v>0.71498193424515</v>
      </c>
      <c r="AI109" s="79">
        <f ca="1">IFERROR(IF(OR($BE109=45,$BE109=45+Results!$AR$2),VLOOKUP($C109,Data_qPCR,AI$3+2,FALSE),NA()),NA())</f>
        <v>0.80942588958103079</v>
      </c>
      <c r="AJ109" s="79">
        <f ca="1">IFERROR(IF(OR($BE109=45,$BE109=45+Results!$AR$2),VLOOKUP($C109,Data_qPCR,AJ$3+2,FALSE),NA()),NA())</f>
        <v>0.87160493661010141</v>
      </c>
      <c r="AK109" s="79">
        <f ca="1">IFERROR(IF(OR($BE109=45,$BE109=45+Results!$AR$2),VLOOKUP($C109,Data_qPCR,AK$3+2,FALSE),NA()),NA())</f>
        <v>0.90997813395766924</v>
      </c>
      <c r="AL109" s="79">
        <f ca="1">IFERROR(IF(OR($BE109=45,$BE109=45+Results!$AR$2),VLOOKUP($C109,Data_qPCR,AL$3+2,FALSE),NA()),NA())</f>
        <v>0.933937602525993</v>
      </c>
      <c r="AM109" s="79">
        <f ca="1">IFERROR(IF(OR($BE109=45,$BE109=45+Results!$AR$2),VLOOKUP($C109,Data_qPCR,AM$3+2,FALSE),NA()),NA())</f>
        <v>0.95107664393744584</v>
      </c>
      <c r="AN109" s="79">
        <f ca="1">IFERROR(IF(OR($BE109=45,$BE109=45+Results!$AR$2),VLOOKUP($C109,Data_qPCR,AN$3+2,FALSE),NA()),NA())</f>
        <v>0.96403436293912848</v>
      </c>
      <c r="AO109" s="79">
        <f ca="1">IFERROR(IF(OR($BE109=45,$BE109=45+Results!$AR$2),VLOOKUP($C109,Data_qPCR,AO$3+2,FALSE),NA()),NA())</f>
        <v>0.97533158714186108</v>
      </c>
      <c r="AP109" s="79">
        <f ca="1">IFERROR(IF(OR($BE109=45,$BE109=45+Results!$AR$2),VLOOKUP($C109,Data_qPCR,AP$3+2,FALSE),NA()),NA())</f>
        <v>0.98389921384404377</v>
      </c>
      <c r="AQ109" s="79">
        <f ca="1">IFERROR(IF(OR($BE109=45,$BE109=45+Results!$AR$2),VLOOKUP($C109,Data_qPCR,AQ$3+2,FALSE),NA()),NA())</f>
        <v>0.99117536653114124</v>
      </c>
      <c r="AR109" s="79">
        <f ca="1">IFERROR(IF(OR($BE109=45,$BE109=45+Results!$AR$2),VLOOKUP($C109,Data_qPCR,AR$3+2,FALSE),NA()),NA())</f>
        <v>0.99701767300789046</v>
      </c>
      <c r="AS109" s="79">
        <f ca="1">IFERROR(IF(OR($BE109=45,$BE109=45+Results!$AR$2),VLOOKUP($C109,Data_qPCR,AS$3+2,FALSE),NA()),NA())</f>
        <v>1</v>
      </c>
      <c r="AT109" s="79" t="e">
        <f ca="1">IFERROR(IF(OR($BE109=45,$BE109=45+Results!$AR$2),VLOOKUP($C109,Data_qPCR,AT$3+2,FALSE),NA()),NA())</f>
        <v>#N/A</v>
      </c>
      <c r="AU109" s="79" t="e">
        <f ca="1">IFERROR(IF(OR($BE109=45,$BE109=45+Results!$AR$2),VLOOKUP($C109,Data_qPCR,AU$3+2,FALSE),NA()),NA())</f>
        <v>#N/A</v>
      </c>
      <c r="AV109" s="79" t="e">
        <f ca="1">IFERROR(IF(OR($BE109=45,$BE109=45+Results!$AR$2),VLOOKUP($C109,Data_qPCR,AV$3+2,FALSE),NA()),NA())</f>
        <v>#N/A</v>
      </c>
      <c r="AW109" s="79" t="e">
        <f ca="1">IFERROR(IF(OR($BE109=45,$BE109=45+Results!$AR$2),VLOOKUP($C109,Data_qPCR,AW$3+2,FALSE),NA()),NA())</f>
        <v>#N/A</v>
      </c>
      <c r="AX109" s="79" t="e">
        <f ca="1">IFERROR(IF(OR($BE109=45,$BE109=45+Results!$AR$2),VLOOKUP($C109,Data_qPCR,AX$3+2,FALSE),NA()),NA())</f>
        <v>#N/A</v>
      </c>
      <c r="AY109" s="79" t="e">
        <f ca="1">IFERROR(IF(OR($BE109=45,$BE109=45+Results!$AR$2),VLOOKUP($C109,Data_qPCR,AY$3+2,FALSE),NA()),NA())</f>
        <v>#N/A</v>
      </c>
      <c r="AZ109" s="79" t="e">
        <f ca="1">IFERROR(IF(OR($BE109=45,$BE109=45+Results!$AR$2),VLOOKUP($C109,Data_qPCR,AZ$3+2,FALSE),NA()),NA())</f>
        <v>#N/A</v>
      </c>
      <c r="BA109" s="79" t="e">
        <f ca="1">IFERROR(IF(OR($BE109=45,$BE109=45+Results!$AR$2),VLOOKUP($C109,Data_qPCR,BA$3+2,FALSE),NA()),NA())</f>
        <v>#N/A</v>
      </c>
      <c r="BB109" s="79" t="e">
        <f ca="1">IFERROR(IF(OR($BE109=45,$BE109=45+Results!$AR$2),VLOOKUP($C109,Data_qPCR,BB$3+2,FALSE),NA()),NA())</f>
        <v>#N/A</v>
      </c>
      <c r="BC109" s="79" t="e">
        <f ca="1">IFERROR(IF(OR($BE109=45,$BE109=45+Results!$AR$2),VLOOKUP($C109,Data_qPCR,BC$3+2,FALSE),NA()),NA())</f>
        <v>#N/A</v>
      </c>
      <c r="BD109" s="79" t="str">
        <f t="shared" ca="1" si="12"/>
        <v/>
      </c>
      <c r="BE109">
        <f ca="1">IFERROR(IF(LEFT(C109,1)+0=Results!$C$4,INDEX(Results!$AM$8:$BJ$23,CODE(RIGHT(LEFT(C109,2),1))-64,RIGHT(C109,LEN(C109)-2)+0),IF(Results!$AL$7=2,2,45)),"")</f>
        <v>45</v>
      </c>
      <c r="BF109">
        <f t="shared" ca="1" si="11"/>
        <v>20106</v>
      </c>
      <c r="BG109" s="104">
        <f ca="1">IFERROR(IF(LEFT(C109,1)+0=Results!$C$4,INDEX(Results!$CK$8:$DH$23,CODE(RIGHT(LEFT(C109,2),1))-64,RIGHT(C109,LEN(C109)-2)+0),IF(Results!$AL$7=2,2,45)),"")</f>
        <v>45</v>
      </c>
    </row>
    <row r="110" spans="1:59" x14ac:dyDescent="0.25">
      <c r="A110">
        <f t="shared" ca="1" si="7"/>
        <v>107</v>
      </c>
      <c r="B110">
        <v>107</v>
      </c>
      <c r="C110" t="str">
        <f t="shared" ca="1" si="8"/>
        <v>2B6</v>
      </c>
      <c r="D110" t="str">
        <f t="shared" ca="1" si="9"/>
        <v>3N_aceA</v>
      </c>
      <c r="E110" s="268" t="str">
        <f t="shared" ca="1" si="13"/>
        <v>2B6-3N_aceA</v>
      </c>
      <c r="F110" s="79">
        <f ca="1">IFERROR(IF(OR($BE110=45,$BE110=45+Results!$AR$2),VLOOKUP($C110,Data_qPCR,F$3+2,FALSE),NA()),NA())</f>
        <v>7.966435630269926E-5</v>
      </c>
      <c r="G110" s="79">
        <f ca="1">IFERROR(IF(OR($BE110=45,$BE110=45+Results!$AR$2),VLOOKUP($C110,Data_qPCR,G$3+2,FALSE),NA()),NA())</f>
        <v>7.966435630269926E-5</v>
      </c>
      <c r="H110" s="79">
        <f ca="1">IFERROR(IF(OR($BE110=45,$BE110=45+Results!$AR$2),VLOOKUP($C110,Data_qPCR,H$3+2,FALSE),NA()),NA())</f>
        <v>7.966435630269926E-5</v>
      </c>
      <c r="I110" s="79">
        <f ca="1">IFERROR(IF(OR($BE110=45,$BE110=45+Results!$AR$2),VLOOKUP($C110,Data_qPCR,I$3+2,FALSE),NA()),NA())</f>
        <v>7.966435630269926E-5</v>
      </c>
      <c r="J110" s="79">
        <f ca="1">IFERROR(IF(OR($BE110=45,$BE110=45+Results!$AR$2),VLOOKUP($C110,Data_qPCR,J$3+2,FALSE),NA()),NA())</f>
        <v>7.966435630269926E-5</v>
      </c>
      <c r="K110" s="79">
        <f ca="1">IFERROR(IF(OR($BE110=45,$BE110=45+Results!$AR$2),VLOOKUP($C110,Data_qPCR,K$3+2,FALSE),NA()),NA())</f>
        <v>7.966435630269926E-5</v>
      </c>
      <c r="L110" s="79">
        <f ca="1">IFERROR(IF(OR($BE110=45,$BE110=45+Results!$AR$2),VLOOKUP($C110,Data_qPCR,L$3+2,FALSE),NA()),NA())</f>
        <v>7.966435630269926E-5</v>
      </c>
      <c r="M110" s="79">
        <f ca="1">IFERROR(IF(OR($BE110=45,$BE110=45+Results!$AR$2),VLOOKUP($C110,Data_qPCR,M$3+2,FALSE),NA()),NA())</f>
        <v>7.966435630269926E-5</v>
      </c>
      <c r="N110" s="79">
        <f ca="1">IFERROR(IF(OR($BE110=45,$BE110=45+Results!$AR$2),VLOOKUP($C110,Data_qPCR,N$3+2,FALSE),NA()),NA())</f>
        <v>7.966435630269926E-5</v>
      </c>
      <c r="O110" s="79">
        <f ca="1">IFERROR(IF(OR($BE110=45,$BE110=45+Results!$AR$2),VLOOKUP($C110,Data_qPCR,O$3+2,FALSE),NA()),NA())</f>
        <v>7.966435630269926E-5</v>
      </c>
      <c r="P110" s="79">
        <f ca="1">IFERROR(IF(OR($BE110=45,$BE110=45+Results!$AR$2),VLOOKUP($C110,Data_qPCR,P$3+2,FALSE),NA()),NA())</f>
        <v>7.966435630269926E-5</v>
      </c>
      <c r="Q110" s="79">
        <f ca="1">IFERROR(IF(OR($BE110=45,$BE110=45+Results!$AR$2),VLOOKUP($C110,Data_qPCR,Q$3+2,FALSE),NA()),NA())</f>
        <v>7.966435630269926E-5</v>
      </c>
      <c r="R110" s="79">
        <f ca="1">IFERROR(IF(OR($BE110=45,$BE110=45+Results!$AR$2),VLOOKUP($C110,Data_qPCR,R$3+2,FALSE),NA()),NA())</f>
        <v>7.966435630269926E-5</v>
      </c>
      <c r="S110" s="79">
        <f ca="1">IFERROR(IF(OR($BE110=45,$BE110=45+Results!$AR$2),VLOOKUP($C110,Data_qPCR,S$3+2,FALSE),NA()),NA())</f>
        <v>7.966435630269926E-5</v>
      </c>
      <c r="T110" s="79">
        <f ca="1">IFERROR(IF(OR($BE110=45,$BE110=45+Results!$AR$2),VLOOKUP($C110,Data_qPCR,T$3+2,FALSE),NA()),NA())</f>
        <v>7.966435630269926E-5</v>
      </c>
      <c r="U110" s="79">
        <f ca="1">IFERROR(IF(OR($BE110=45,$BE110=45+Results!$AR$2),VLOOKUP($C110,Data_qPCR,U$3+2,FALSE),NA()),NA())</f>
        <v>7.966435630269926E-5</v>
      </c>
      <c r="V110" s="79">
        <f ca="1">IFERROR(IF(OR($BE110=45,$BE110=45+Results!$AR$2),VLOOKUP($C110,Data_qPCR,V$3+2,FALSE),NA()),NA())</f>
        <v>2.8197968608993911E-4</v>
      </c>
      <c r="W110" s="79">
        <f ca="1">IFERROR(IF(OR($BE110=45,$BE110=45+Results!$AR$2),VLOOKUP($C110,Data_qPCR,W$3+2,FALSE),NA()),NA())</f>
        <v>2.6571446502608146E-3</v>
      </c>
      <c r="X110" s="79">
        <f ca="1">IFERROR(IF(OR($BE110=45,$BE110=45+Results!$AR$2),VLOOKUP($C110,Data_qPCR,X$3+2,FALSE),NA()),NA())</f>
        <v>1.0118921419555678E-2</v>
      </c>
      <c r="Y110" s="79">
        <f ca="1">IFERROR(IF(OR($BE110=45,$BE110=45+Results!$AR$2),VLOOKUP($C110,Data_qPCR,Y$3+2,FALSE),NA()),NA())</f>
        <v>2.3331149577582821E-2</v>
      </c>
      <c r="Z110" s="79">
        <f ca="1">IFERROR(IF(OR($BE110=45,$BE110=45+Results!$AR$2),VLOOKUP($C110,Data_qPCR,Z$3+2,FALSE),NA()),NA())</f>
        <v>4.7219330840203695E-2</v>
      </c>
      <c r="AA110" s="79">
        <f ca="1">IFERROR(IF(OR($BE110=45,$BE110=45+Results!$AR$2),VLOOKUP($C110,Data_qPCR,AA$3+2,FALSE),NA()),NA())</f>
        <v>8.8075142299084599E-2</v>
      </c>
      <c r="AB110" s="79">
        <f ca="1">IFERROR(IF(OR($BE110=45,$BE110=45+Results!$AR$2),VLOOKUP($C110,Data_qPCR,AB$3+2,FALSE),NA()),NA())</f>
        <v>0.15635907530930684</v>
      </c>
      <c r="AC110" s="79">
        <f ca="1">IFERROR(IF(OR($BE110=45,$BE110=45+Results!$AR$2),VLOOKUP($C110,Data_qPCR,AC$3+2,FALSE),NA()),NA())</f>
        <v>0.25840901547070011</v>
      </c>
      <c r="AD110" s="79">
        <f ca="1">IFERROR(IF(OR($BE110=45,$BE110=45+Results!$AR$2),VLOOKUP($C110,Data_qPCR,AD$3+2,FALSE),NA()),NA())</f>
        <v>0.39057824827962601</v>
      </c>
      <c r="AE110" s="79">
        <f ca="1">IFERROR(IF(OR($BE110=45,$BE110=45+Results!$AR$2),VLOOKUP($C110,Data_qPCR,AE$3+2,FALSE),NA()),NA())</f>
        <v>0.53648353235464707</v>
      </c>
      <c r="AF110" s="79">
        <f ca="1">IFERROR(IF(OR($BE110=45,$BE110=45+Results!$AR$2),VLOOKUP($C110,Data_qPCR,AF$3+2,FALSE),NA()),NA())</f>
        <v>0.6703324567145531</v>
      </c>
      <c r="AG110" s="79">
        <f ca="1">IFERROR(IF(OR($BE110=45,$BE110=45+Results!$AR$2),VLOOKUP($C110,Data_qPCR,AG$3+2,FALSE),NA()),NA())</f>
        <v>0.77100042489556908</v>
      </c>
      <c r="AH110" s="79">
        <f ca="1">IFERROR(IF(OR($BE110=45,$BE110=45+Results!$AR$2),VLOOKUP($C110,Data_qPCR,AH$3+2,FALSE),NA()),NA())</f>
        <v>0.83754246237602192</v>
      </c>
      <c r="AI110" s="79">
        <f ca="1">IFERROR(IF(OR($BE110=45,$BE110=45+Results!$AR$2),VLOOKUP($C110,Data_qPCR,AI$3+2,FALSE),NA()),NA())</f>
        <v>0.87879342459892806</v>
      </c>
      <c r="AJ110" s="79">
        <f ca="1">IFERROR(IF(OR($BE110=45,$BE110=45+Results!$AR$2),VLOOKUP($C110,Data_qPCR,AJ$3+2,FALSE),NA()),NA())</f>
        <v>0.906823553673062</v>
      </c>
      <c r="AK110" s="79">
        <f ca="1">IFERROR(IF(OR($BE110=45,$BE110=45+Results!$AR$2),VLOOKUP($C110,Data_qPCR,AK$3+2,FALSE),NA()),NA())</f>
        <v>0.92581481296346724</v>
      </c>
      <c r="AL110" s="79">
        <f ca="1">IFERROR(IF(OR($BE110=45,$BE110=45+Results!$AR$2),VLOOKUP($C110,Data_qPCR,AL$3+2,FALSE),NA()),NA())</f>
        <v>0.94068111417247302</v>
      </c>
      <c r="AM110" s="79">
        <f ca="1">IFERROR(IF(OR($BE110=45,$BE110=45+Results!$AR$2),VLOOKUP($C110,Data_qPCR,AM$3+2,FALSE),NA()),NA())</f>
        <v>0.95341920636671784</v>
      </c>
      <c r="AN110" s="79">
        <f ca="1">IFERROR(IF(OR($BE110=45,$BE110=45+Results!$AR$2),VLOOKUP($C110,Data_qPCR,AN$3+2,FALSE),NA()),NA())</f>
        <v>0.96461158709166739</v>
      </c>
      <c r="AO110" s="79">
        <f ca="1">IFERROR(IF(OR($BE110=45,$BE110=45+Results!$AR$2),VLOOKUP($C110,Data_qPCR,AO$3+2,FALSE),NA()),NA())</f>
        <v>0.97499438798472426</v>
      </c>
      <c r="AP110" s="79">
        <f ca="1">IFERROR(IF(OR($BE110=45,$BE110=45+Results!$AR$2),VLOOKUP($C110,Data_qPCR,AP$3+2,FALSE),NA()),NA())</f>
        <v>0.98385839381185125</v>
      </c>
      <c r="AQ110" s="79">
        <f ca="1">IFERROR(IF(OR($BE110=45,$BE110=45+Results!$AR$2),VLOOKUP($C110,Data_qPCR,AQ$3+2,FALSE),NA()),NA())</f>
        <v>0.99147576510965152</v>
      </c>
      <c r="AR110" s="79">
        <f ca="1">IFERROR(IF(OR($BE110=45,$BE110=45+Results!$AR$2),VLOOKUP($C110,Data_qPCR,AR$3+2,FALSE),NA()),NA())</f>
        <v>0.99724945763562778</v>
      </c>
      <c r="AS110" s="79">
        <f ca="1">IFERROR(IF(OR($BE110=45,$BE110=45+Results!$AR$2),VLOOKUP($C110,Data_qPCR,AS$3+2,FALSE),NA()),NA())</f>
        <v>1</v>
      </c>
      <c r="AT110" s="79" t="e">
        <f ca="1">IFERROR(IF(OR($BE110=45,$BE110=45+Results!$AR$2),VLOOKUP($C110,Data_qPCR,AT$3+2,FALSE),NA()),NA())</f>
        <v>#N/A</v>
      </c>
      <c r="AU110" s="79" t="e">
        <f ca="1">IFERROR(IF(OR($BE110=45,$BE110=45+Results!$AR$2),VLOOKUP($C110,Data_qPCR,AU$3+2,FALSE),NA()),NA())</f>
        <v>#N/A</v>
      </c>
      <c r="AV110" s="79" t="e">
        <f ca="1">IFERROR(IF(OR($BE110=45,$BE110=45+Results!$AR$2),VLOOKUP($C110,Data_qPCR,AV$3+2,FALSE),NA()),NA())</f>
        <v>#N/A</v>
      </c>
      <c r="AW110" s="79" t="e">
        <f ca="1">IFERROR(IF(OR($BE110=45,$BE110=45+Results!$AR$2),VLOOKUP($C110,Data_qPCR,AW$3+2,FALSE),NA()),NA())</f>
        <v>#N/A</v>
      </c>
      <c r="AX110" s="79" t="e">
        <f ca="1">IFERROR(IF(OR($BE110=45,$BE110=45+Results!$AR$2),VLOOKUP($C110,Data_qPCR,AX$3+2,FALSE),NA()),NA())</f>
        <v>#N/A</v>
      </c>
      <c r="AY110" s="79" t="e">
        <f ca="1">IFERROR(IF(OR($BE110=45,$BE110=45+Results!$AR$2),VLOOKUP($C110,Data_qPCR,AY$3+2,FALSE),NA()),NA())</f>
        <v>#N/A</v>
      </c>
      <c r="AZ110" s="79" t="e">
        <f ca="1">IFERROR(IF(OR($BE110=45,$BE110=45+Results!$AR$2),VLOOKUP($C110,Data_qPCR,AZ$3+2,FALSE),NA()),NA())</f>
        <v>#N/A</v>
      </c>
      <c r="BA110" s="79" t="e">
        <f ca="1">IFERROR(IF(OR($BE110=45,$BE110=45+Results!$AR$2),VLOOKUP($C110,Data_qPCR,BA$3+2,FALSE),NA()),NA())</f>
        <v>#N/A</v>
      </c>
      <c r="BB110" s="79" t="e">
        <f ca="1">IFERROR(IF(OR($BE110=45,$BE110=45+Results!$AR$2),VLOOKUP($C110,Data_qPCR,BB$3+2,FALSE),NA()),NA())</f>
        <v>#N/A</v>
      </c>
      <c r="BC110" s="79" t="e">
        <f ca="1">IFERROR(IF(OR($BE110=45,$BE110=45+Results!$AR$2),VLOOKUP($C110,Data_qPCR,BC$3+2,FALSE),NA()),NA())</f>
        <v>#N/A</v>
      </c>
      <c r="BD110" s="79" t="str">
        <f t="shared" ca="1" si="12"/>
        <v/>
      </c>
      <c r="BE110">
        <f ca="1">IFERROR(IF(LEFT(C110,1)+0=Results!$C$4,INDEX(Results!$AM$8:$BJ$23,CODE(RIGHT(LEFT(C110,2),1))-64,RIGHT(C110,LEN(C110)-2)+0),IF(Results!$AL$7=2,2,45)),"")</f>
        <v>45</v>
      </c>
      <c r="BF110">
        <f t="shared" ca="1" si="11"/>
        <v>20206</v>
      </c>
      <c r="BG110" s="104">
        <f ca="1">IFERROR(IF(LEFT(C110,1)+0=Results!$C$4,INDEX(Results!$CK$8:$DH$23,CODE(RIGHT(LEFT(C110,2),1))-64,RIGHT(C110,LEN(C110)-2)+0),IF(Results!$AL$7=2,2,45)),"")</f>
        <v>45</v>
      </c>
    </row>
    <row r="111" spans="1:59" x14ac:dyDescent="0.25">
      <c r="A111">
        <f t="shared" ca="1" si="7"/>
        <v>108</v>
      </c>
      <c r="B111">
        <v>108</v>
      </c>
      <c r="C111" t="str">
        <f t="shared" ca="1" si="8"/>
        <v>2C6</v>
      </c>
      <c r="D111" t="str">
        <f t="shared" ca="1" si="9"/>
        <v>3N_pspA</v>
      </c>
      <c r="E111" s="268" t="str">
        <f t="shared" ca="1" si="13"/>
        <v>2C6-3N_pspA</v>
      </c>
      <c r="F111" s="79">
        <f ca="1">IFERROR(IF(OR($BE111=45,$BE111=45+Results!$AR$2),VLOOKUP($C111,Data_qPCR,F$3+2,FALSE),NA()),NA())</f>
        <v>1.8187328984215886E-4</v>
      </c>
      <c r="G111" s="79">
        <f ca="1">IFERROR(IF(OR($BE111=45,$BE111=45+Results!$AR$2),VLOOKUP($C111,Data_qPCR,G$3+2,FALSE),NA()),NA())</f>
        <v>1.8187328984215886E-4</v>
      </c>
      <c r="H111" s="79">
        <f ca="1">IFERROR(IF(OR($BE111=45,$BE111=45+Results!$AR$2),VLOOKUP($C111,Data_qPCR,H$3+2,FALSE),NA()),NA())</f>
        <v>1.8187328984215886E-4</v>
      </c>
      <c r="I111" s="79">
        <f ca="1">IFERROR(IF(OR($BE111=45,$BE111=45+Results!$AR$2),VLOOKUP($C111,Data_qPCR,I$3+2,FALSE),NA()),NA())</f>
        <v>1.8187328984215886E-4</v>
      </c>
      <c r="J111" s="79">
        <f ca="1">IFERROR(IF(OR($BE111=45,$BE111=45+Results!$AR$2),VLOOKUP($C111,Data_qPCR,J$3+2,FALSE),NA()),NA())</f>
        <v>1.8187328984215886E-4</v>
      </c>
      <c r="K111" s="79">
        <f ca="1">IFERROR(IF(OR($BE111=45,$BE111=45+Results!$AR$2),VLOOKUP($C111,Data_qPCR,K$3+2,FALSE),NA()),NA())</f>
        <v>1.8187328984215886E-4</v>
      </c>
      <c r="L111" s="79">
        <f ca="1">IFERROR(IF(OR($BE111=45,$BE111=45+Results!$AR$2),VLOOKUP($C111,Data_qPCR,L$3+2,FALSE),NA()),NA())</f>
        <v>1.8187328984215886E-4</v>
      </c>
      <c r="M111" s="79">
        <f ca="1">IFERROR(IF(OR($BE111=45,$BE111=45+Results!$AR$2),VLOOKUP($C111,Data_qPCR,M$3+2,FALSE),NA()),NA())</f>
        <v>1.8187328984215886E-4</v>
      </c>
      <c r="N111" s="79">
        <f ca="1">IFERROR(IF(OR($BE111=45,$BE111=45+Results!$AR$2),VLOOKUP($C111,Data_qPCR,N$3+2,FALSE),NA()),NA())</f>
        <v>1.8187328984215886E-4</v>
      </c>
      <c r="O111" s="79">
        <f ca="1">IFERROR(IF(OR($BE111=45,$BE111=45+Results!$AR$2),VLOOKUP($C111,Data_qPCR,O$3+2,FALSE),NA()),NA())</f>
        <v>1.8187328984215886E-4</v>
      </c>
      <c r="P111" s="79">
        <f ca="1">IFERROR(IF(OR($BE111=45,$BE111=45+Results!$AR$2),VLOOKUP($C111,Data_qPCR,P$3+2,FALSE),NA()),NA())</f>
        <v>1.8187328984215886E-4</v>
      </c>
      <c r="Q111" s="79">
        <f ca="1">IFERROR(IF(OR($BE111=45,$BE111=45+Results!$AR$2),VLOOKUP($C111,Data_qPCR,Q$3+2,FALSE),NA()),NA())</f>
        <v>1.8187328984215886E-4</v>
      </c>
      <c r="R111" s="79">
        <f ca="1">IFERROR(IF(OR($BE111=45,$BE111=45+Results!$AR$2),VLOOKUP($C111,Data_qPCR,R$3+2,FALSE),NA()),NA())</f>
        <v>1.8187328984215886E-4</v>
      </c>
      <c r="S111" s="79">
        <f ca="1">IFERROR(IF(OR($BE111=45,$BE111=45+Results!$AR$2),VLOOKUP($C111,Data_qPCR,S$3+2,FALSE),NA()),NA())</f>
        <v>1.8187328984215886E-4</v>
      </c>
      <c r="T111" s="79">
        <f ca="1">IFERROR(IF(OR($BE111=45,$BE111=45+Results!$AR$2),VLOOKUP($C111,Data_qPCR,T$3+2,FALSE),NA()),NA())</f>
        <v>1.8187328984215886E-4</v>
      </c>
      <c r="U111" s="79">
        <f ca="1">IFERROR(IF(OR($BE111=45,$BE111=45+Results!$AR$2),VLOOKUP($C111,Data_qPCR,U$3+2,FALSE),NA()),NA())</f>
        <v>1.8187328984215886E-4</v>
      </c>
      <c r="V111" s="79">
        <f ca="1">IFERROR(IF(OR($BE111=45,$BE111=45+Results!$AR$2),VLOOKUP($C111,Data_qPCR,V$3+2,FALSE),NA()),NA())</f>
        <v>1.8187328984215886E-4</v>
      </c>
      <c r="W111" s="79">
        <f ca="1">IFERROR(IF(OR($BE111=45,$BE111=45+Results!$AR$2),VLOOKUP($C111,Data_qPCR,W$3+2,FALSE),NA()),NA())</f>
        <v>1.8187328984215886E-4</v>
      </c>
      <c r="X111" s="79">
        <f ca="1">IFERROR(IF(OR($BE111=45,$BE111=45+Results!$AR$2),VLOOKUP($C111,Data_qPCR,X$3+2,FALSE),NA()),NA())</f>
        <v>1.8187328984215886E-4</v>
      </c>
      <c r="Y111" s="79">
        <f ca="1">IFERROR(IF(OR($BE111=45,$BE111=45+Results!$AR$2),VLOOKUP($C111,Data_qPCR,Y$3+2,FALSE),NA()),NA())</f>
        <v>1.8187328984215886E-4</v>
      </c>
      <c r="Z111" s="79">
        <f ca="1">IFERROR(IF(OR($BE111=45,$BE111=45+Results!$AR$2),VLOOKUP($C111,Data_qPCR,Z$3+2,FALSE),NA()),NA())</f>
        <v>1.8187328984215886E-4</v>
      </c>
      <c r="AA111" s="79">
        <f ca="1">IFERROR(IF(OR($BE111=45,$BE111=45+Results!$AR$2),VLOOKUP($C111,Data_qPCR,AA$3+2,FALSE),NA()),NA())</f>
        <v>1.8187328984215886E-4</v>
      </c>
      <c r="AB111" s="79">
        <f ca="1">IFERROR(IF(OR($BE111=45,$BE111=45+Results!$AR$2),VLOOKUP($C111,Data_qPCR,AB$3+2,FALSE),NA()),NA())</f>
        <v>1.6946722157967057E-3</v>
      </c>
      <c r="AC111" s="79">
        <f ca="1">IFERROR(IF(OR($BE111=45,$BE111=45+Results!$AR$2),VLOOKUP($C111,Data_qPCR,AC$3+2,FALSE),NA()),NA())</f>
        <v>6.181494890539623E-3</v>
      </c>
      <c r="AD111" s="79">
        <f ca="1">IFERROR(IF(OR($BE111=45,$BE111=45+Results!$AR$2),VLOOKUP($C111,Data_qPCR,AD$3+2,FALSE),NA()),NA())</f>
        <v>1.5170143885126457E-2</v>
      </c>
      <c r="AE111" s="79">
        <f ca="1">IFERROR(IF(OR($BE111=45,$BE111=45+Results!$AR$2),VLOOKUP($C111,Data_qPCR,AE$3+2,FALSE),NA()),NA())</f>
        <v>3.1574494997779971E-2</v>
      </c>
      <c r="AF111" s="79">
        <f ca="1">IFERROR(IF(OR($BE111=45,$BE111=45+Results!$AR$2),VLOOKUP($C111,Data_qPCR,AF$3+2,FALSE),NA()),NA())</f>
        <v>6.3708143832254815E-2</v>
      </c>
      <c r="AG111" s="79">
        <f ca="1">IFERROR(IF(OR($BE111=45,$BE111=45+Results!$AR$2),VLOOKUP($C111,Data_qPCR,AG$3+2,FALSE),NA()),NA())</f>
        <v>0.12093203248048572</v>
      </c>
      <c r="AH111" s="79">
        <f ca="1">IFERROR(IF(OR($BE111=45,$BE111=45+Results!$AR$2),VLOOKUP($C111,Data_qPCR,AH$3+2,FALSE),NA()),NA())</f>
        <v>0.21780659923580259</v>
      </c>
      <c r="AI111" s="79">
        <f ca="1">IFERROR(IF(OR($BE111=45,$BE111=45+Results!$AR$2),VLOOKUP($C111,Data_qPCR,AI$3+2,FALSE),NA()),NA())</f>
        <v>0.3563265055882579</v>
      </c>
      <c r="AJ111" s="79">
        <f ca="1">IFERROR(IF(OR($BE111=45,$BE111=45+Results!$AR$2),VLOOKUP($C111,Data_qPCR,AJ$3+2,FALSE),NA()),NA())</f>
        <v>0.5169704579111597</v>
      </c>
      <c r="AK111" s="79">
        <f ca="1">IFERROR(IF(OR($BE111=45,$BE111=45+Results!$AR$2),VLOOKUP($C111,Data_qPCR,AK$3+2,FALSE),NA()),NA())</f>
        <v>0.67081399902202599</v>
      </c>
      <c r="AL111" s="79">
        <f ca="1">IFERROR(IF(OR($BE111=45,$BE111=45+Results!$AR$2),VLOOKUP($C111,Data_qPCR,AL$3+2,FALSE),NA()),NA())</f>
        <v>0.79184067837960181</v>
      </c>
      <c r="AM111" s="79">
        <f ca="1">IFERROR(IF(OR($BE111=45,$BE111=45+Results!$AR$2),VLOOKUP($C111,Data_qPCR,AM$3+2,FALSE),NA()),NA())</f>
        <v>0.87585399892279325</v>
      </c>
      <c r="AN111" s="79">
        <f ca="1">IFERROR(IF(OR($BE111=45,$BE111=45+Results!$AR$2),VLOOKUP($C111,Data_qPCR,AN$3+2,FALSE),NA()),NA())</f>
        <v>0.92692693485626088</v>
      </c>
      <c r="AO111" s="79">
        <f ca="1">IFERROR(IF(OR($BE111=45,$BE111=45+Results!$AR$2),VLOOKUP($C111,Data_qPCR,AO$3+2,FALSE),NA()),NA())</f>
        <v>0.95614411209182426</v>
      </c>
      <c r="AP111" s="79">
        <f ca="1">IFERROR(IF(OR($BE111=45,$BE111=45+Results!$AR$2),VLOOKUP($C111,Data_qPCR,AP$3+2,FALSE),NA()),NA())</f>
        <v>0.97399271481628358</v>
      </c>
      <c r="AQ111" s="79">
        <f ca="1">IFERROR(IF(OR($BE111=45,$BE111=45+Results!$AR$2),VLOOKUP($C111,Data_qPCR,AQ$3+2,FALSE),NA()),NA())</f>
        <v>0.98614334231834899</v>
      </c>
      <c r="AR111" s="79">
        <f ca="1">IFERROR(IF(OR($BE111=45,$BE111=45+Results!$AR$2),VLOOKUP($C111,Data_qPCR,AR$3+2,FALSE),NA()),NA())</f>
        <v>0.99570454791304208</v>
      </c>
      <c r="AS111" s="79">
        <f ca="1">IFERROR(IF(OR($BE111=45,$BE111=45+Results!$AR$2),VLOOKUP($C111,Data_qPCR,AS$3+2,FALSE),NA()),NA())</f>
        <v>1</v>
      </c>
      <c r="AT111" s="79" t="e">
        <f ca="1">IFERROR(IF(OR($BE111=45,$BE111=45+Results!$AR$2),VLOOKUP($C111,Data_qPCR,AT$3+2,FALSE),NA()),NA())</f>
        <v>#N/A</v>
      </c>
      <c r="AU111" s="79" t="e">
        <f ca="1">IFERROR(IF(OR($BE111=45,$BE111=45+Results!$AR$2),VLOOKUP($C111,Data_qPCR,AU$3+2,FALSE),NA()),NA())</f>
        <v>#N/A</v>
      </c>
      <c r="AV111" s="79" t="e">
        <f ca="1">IFERROR(IF(OR($BE111=45,$BE111=45+Results!$AR$2),VLOOKUP($C111,Data_qPCR,AV$3+2,FALSE),NA()),NA())</f>
        <v>#N/A</v>
      </c>
      <c r="AW111" s="79" t="e">
        <f ca="1">IFERROR(IF(OR($BE111=45,$BE111=45+Results!$AR$2),VLOOKUP($C111,Data_qPCR,AW$3+2,FALSE),NA()),NA())</f>
        <v>#N/A</v>
      </c>
      <c r="AX111" s="79" t="e">
        <f ca="1">IFERROR(IF(OR($BE111=45,$BE111=45+Results!$AR$2),VLOOKUP($C111,Data_qPCR,AX$3+2,FALSE),NA()),NA())</f>
        <v>#N/A</v>
      </c>
      <c r="AY111" s="79" t="e">
        <f ca="1">IFERROR(IF(OR($BE111=45,$BE111=45+Results!$AR$2),VLOOKUP($C111,Data_qPCR,AY$3+2,FALSE),NA()),NA())</f>
        <v>#N/A</v>
      </c>
      <c r="AZ111" s="79" t="e">
        <f ca="1">IFERROR(IF(OR($BE111=45,$BE111=45+Results!$AR$2),VLOOKUP($C111,Data_qPCR,AZ$3+2,FALSE),NA()),NA())</f>
        <v>#N/A</v>
      </c>
      <c r="BA111" s="79" t="e">
        <f ca="1">IFERROR(IF(OR($BE111=45,$BE111=45+Results!$AR$2),VLOOKUP($C111,Data_qPCR,BA$3+2,FALSE),NA()),NA())</f>
        <v>#N/A</v>
      </c>
      <c r="BB111" s="79" t="e">
        <f ca="1">IFERROR(IF(OR($BE111=45,$BE111=45+Results!$AR$2),VLOOKUP($C111,Data_qPCR,BB$3+2,FALSE),NA()),NA())</f>
        <v>#N/A</v>
      </c>
      <c r="BC111" s="79" t="e">
        <f ca="1">IFERROR(IF(OR($BE111=45,$BE111=45+Results!$AR$2),VLOOKUP($C111,Data_qPCR,BC$3+2,FALSE),NA()),NA())</f>
        <v>#N/A</v>
      </c>
      <c r="BD111" s="79" t="str">
        <f t="shared" ca="1" si="12"/>
        <v/>
      </c>
      <c r="BE111">
        <f ca="1">IFERROR(IF(LEFT(C111,1)+0=Results!$C$4,INDEX(Results!$AM$8:$BJ$23,CODE(RIGHT(LEFT(C111,2),1))-64,RIGHT(C111,LEN(C111)-2)+0),IF(Results!$AL$7=2,2,45)),"")</f>
        <v>45</v>
      </c>
      <c r="BF111">
        <f t="shared" ca="1" si="11"/>
        <v>20306</v>
      </c>
      <c r="BG111" s="104">
        <f ca="1">IFERROR(IF(LEFT(C111,1)+0=Results!$C$4,INDEX(Results!$CK$8:$DH$23,CODE(RIGHT(LEFT(C111,2),1))-64,RIGHT(C111,LEN(C111)-2)+0),IF(Results!$AL$7=2,2,45)),"")</f>
        <v>45</v>
      </c>
    </row>
    <row r="112" spans="1:59" x14ac:dyDescent="0.25">
      <c r="A112">
        <f t="shared" ca="1" si="7"/>
        <v>109</v>
      </c>
      <c r="B112">
        <v>109</v>
      </c>
      <c r="C112" t="str">
        <f t="shared" ca="1" si="8"/>
        <v>2D6</v>
      </c>
      <c r="D112" t="str">
        <f t="shared" ca="1" si="9"/>
        <v>3N_pspA</v>
      </c>
      <c r="E112" s="268" t="str">
        <f t="shared" ca="1" si="13"/>
        <v>2D6-3N_pspA</v>
      </c>
      <c r="F112" s="79">
        <f ca="1">IFERROR(IF(OR($BE112=45,$BE112=45+Results!$AR$2),VLOOKUP($C112,Data_qPCR,F$3+2,FALSE),NA()),NA())</f>
        <v>4.5062178349292972E-5</v>
      </c>
      <c r="G112" s="79">
        <f ca="1">IFERROR(IF(OR($BE112=45,$BE112=45+Results!$AR$2),VLOOKUP($C112,Data_qPCR,G$3+2,FALSE),NA()),NA())</f>
        <v>4.5062178349292972E-5</v>
      </c>
      <c r="H112" s="79">
        <f ca="1">IFERROR(IF(OR($BE112=45,$BE112=45+Results!$AR$2),VLOOKUP($C112,Data_qPCR,H$3+2,FALSE),NA()),NA())</f>
        <v>4.5062178349292972E-5</v>
      </c>
      <c r="I112" s="79">
        <f ca="1">IFERROR(IF(OR($BE112=45,$BE112=45+Results!$AR$2),VLOOKUP($C112,Data_qPCR,I$3+2,FALSE),NA()),NA())</f>
        <v>4.5062178349292972E-5</v>
      </c>
      <c r="J112" s="79">
        <f ca="1">IFERROR(IF(OR($BE112=45,$BE112=45+Results!$AR$2),VLOOKUP($C112,Data_qPCR,J$3+2,FALSE),NA()),NA())</f>
        <v>4.5062178349292972E-5</v>
      </c>
      <c r="K112" s="79">
        <f ca="1">IFERROR(IF(OR($BE112=45,$BE112=45+Results!$AR$2),VLOOKUP($C112,Data_qPCR,K$3+2,FALSE),NA()),NA())</f>
        <v>4.5062178349292972E-5</v>
      </c>
      <c r="L112" s="79">
        <f ca="1">IFERROR(IF(OR($BE112=45,$BE112=45+Results!$AR$2),VLOOKUP($C112,Data_qPCR,L$3+2,FALSE),NA()),NA())</f>
        <v>4.5062178349292972E-5</v>
      </c>
      <c r="M112" s="79">
        <f ca="1">IFERROR(IF(OR($BE112=45,$BE112=45+Results!$AR$2),VLOOKUP($C112,Data_qPCR,M$3+2,FALSE),NA()),NA())</f>
        <v>4.5062178349292972E-5</v>
      </c>
      <c r="N112" s="79">
        <f ca="1">IFERROR(IF(OR($BE112=45,$BE112=45+Results!$AR$2),VLOOKUP($C112,Data_qPCR,N$3+2,FALSE),NA()),NA())</f>
        <v>4.5062178349292972E-5</v>
      </c>
      <c r="O112" s="79">
        <f ca="1">IFERROR(IF(OR($BE112=45,$BE112=45+Results!$AR$2),VLOOKUP($C112,Data_qPCR,O$3+2,FALSE),NA()),NA())</f>
        <v>4.5062178349292972E-5</v>
      </c>
      <c r="P112" s="79">
        <f ca="1">IFERROR(IF(OR($BE112=45,$BE112=45+Results!$AR$2),VLOOKUP($C112,Data_qPCR,P$3+2,FALSE),NA()),NA())</f>
        <v>4.5062178349292972E-5</v>
      </c>
      <c r="Q112" s="79">
        <f ca="1">IFERROR(IF(OR($BE112=45,$BE112=45+Results!$AR$2),VLOOKUP($C112,Data_qPCR,Q$3+2,FALSE),NA()),NA())</f>
        <v>4.5062178349292972E-5</v>
      </c>
      <c r="R112" s="79">
        <f ca="1">IFERROR(IF(OR($BE112=45,$BE112=45+Results!$AR$2),VLOOKUP($C112,Data_qPCR,R$3+2,FALSE),NA()),NA())</f>
        <v>4.5062178349292972E-5</v>
      </c>
      <c r="S112" s="79">
        <f ca="1">IFERROR(IF(OR($BE112=45,$BE112=45+Results!$AR$2),VLOOKUP($C112,Data_qPCR,S$3+2,FALSE),NA()),NA())</f>
        <v>4.5062178349292972E-5</v>
      </c>
      <c r="T112" s="79">
        <f ca="1">IFERROR(IF(OR($BE112=45,$BE112=45+Results!$AR$2),VLOOKUP($C112,Data_qPCR,T$3+2,FALSE),NA()),NA())</f>
        <v>4.5062178349292972E-5</v>
      </c>
      <c r="U112" s="79">
        <f ca="1">IFERROR(IF(OR($BE112=45,$BE112=45+Results!$AR$2),VLOOKUP($C112,Data_qPCR,U$3+2,FALSE),NA()),NA())</f>
        <v>4.5062178349292972E-5</v>
      </c>
      <c r="V112" s="79">
        <f ca="1">IFERROR(IF(OR($BE112=45,$BE112=45+Results!$AR$2),VLOOKUP($C112,Data_qPCR,V$3+2,FALSE),NA()),NA())</f>
        <v>4.5062178349292972E-5</v>
      </c>
      <c r="W112" s="79">
        <f ca="1">IFERROR(IF(OR($BE112=45,$BE112=45+Results!$AR$2),VLOOKUP($C112,Data_qPCR,W$3+2,FALSE),NA()),NA())</f>
        <v>4.5062178349292972E-5</v>
      </c>
      <c r="X112" s="79">
        <f ca="1">IFERROR(IF(OR($BE112=45,$BE112=45+Results!$AR$2),VLOOKUP($C112,Data_qPCR,X$3+2,FALSE),NA()),NA())</f>
        <v>4.5062178349292972E-5</v>
      </c>
      <c r="Y112" s="79">
        <f ca="1">IFERROR(IF(OR($BE112=45,$BE112=45+Results!$AR$2),VLOOKUP($C112,Data_qPCR,Y$3+2,FALSE),NA()),NA())</f>
        <v>4.5062178349292972E-5</v>
      </c>
      <c r="Z112" s="79">
        <f ca="1">IFERROR(IF(OR($BE112=45,$BE112=45+Results!$AR$2),VLOOKUP($C112,Data_qPCR,Z$3+2,FALSE),NA()),NA())</f>
        <v>4.5062178349292972E-5</v>
      </c>
      <c r="AA112" s="79">
        <f ca="1">IFERROR(IF(OR($BE112=45,$BE112=45+Results!$AR$2),VLOOKUP($C112,Data_qPCR,AA$3+2,FALSE),NA()),NA())</f>
        <v>4.5062178349292972E-5</v>
      </c>
      <c r="AB112" s="79">
        <f ca="1">IFERROR(IF(OR($BE112=45,$BE112=45+Results!$AR$2),VLOOKUP($C112,Data_qPCR,AB$3+2,FALSE),NA()),NA())</f>
        <v>2.1943721182880673E-3</v>
      </c>
      <c r="AC112" s="79">
        <f ca="1">IFERROR(IF(OR($BE112=45,$BE112=45+Results!$AR$2),VLOOKUP($C112,Data_qPCR,AC$3+2,FALSE),NA()),NA())</f>
        <v>6.8404694222174624E-3</v>
      </c>
      <c r="AD112" s="79">
        <f ca="1">IFERROR(IF(OR($BE112=45,$BE112=45+Results!$AR$2),VLOOKUP($C112,Data_qPCR,AD$3+2,FALSE),NA()),NA())</f>
        <v>1.601397012763087E-2</v>
      </c>
      <c r="AE112" s="79">
        <f ca="1">IFERROR(IF(OR($BE112=45,$BE112=45+Results!$AR$2),VLOOKUP($C112,Data_qPCR,AE$3+2,FALSE),NA()),NA())</f>
        <v>3.3734661735490924E-2</v>
      </c>
      <c r="AF112" s="79">
        <f ca="1">IFERROR(IF(OR($BE112=45,$BE112=45+Results!$AR$2),VLOOKUP($C112,Data_qPCR,AF$3+2,FALSE),NA()),NA())</f>
        <v>6.7127313653491866E-2</v>
      </c>
      <c r="AG112" s="79">
        <f ca="1">IFERROR(IF(OR($BE112=45,$BE112=45+Results!$AR$2),VLOOKUP($C112,Data_qPCR,AG$3+2,FALSE),NA()),NA())</f>
        <v>0.12723493629947069</v>
      </c>
      <c r="AH112" s="79">
        <f ca="1">IFERROR(IF(OR($BE112=45,$BE112=45+Results!$AR$2),VLOOKUP($C112,Data_qPCR,AH$3+2,FALSE),NA()),NA())</f>
        <v>0.22636660291743391</v>
      </c>
      <c r="AI112" s="79">
        <f ca="1">IFERROR(IF(OR($BE112=45,$BE112=45+Results!$AR$2),VLOOKUP($C112,Data_qPCR,AI$3+2,FALSE),NA()),NA())</f>
        <v>0.36634093568797299</v>
      </c>
      <c r="AJ112" s="79">
        <f ca="1">IFERROR(IF(OR($BE112=45,$BE112=45+Results!$AR$2),VLOOKUP($C112,Data_qPCR,AJ$3+2,FALSE),NA()),NA())</f>
        <v>0.52679028847193821</v>
      </c>
      <c r="AK112" s="79">
        <f ca="1">IFERROR(IF(OR($BE112=45,$BE112=45+Results!$AR$2),VLOOKUP($C112,Data_qPCR,AK$3+2,FALSE),NA()),NA())</f>
        <v>0.67917990027803921</v>
      </c>
      <c r="AL112" s="79">
        <f ca="1">IFERROR(IF(OR($BE112=45,$BE112=45+Results!$AR$2),VLOOKUP($C112,Data_qPCR,AL$3+2,FALSE),NA()),NA())</f>
        <v>0.79884756579085137</v>
      </c>
      <c r="AM112" s="79">
        <f ca="1">IFERROR(IF(OR($BE112=45,$BE112=45+Results!$AR$2),VLOOKUP($C112,Data_qPCR,AM$3+2,FALSE),NA()),NA())</f>
        <v>0.88136839530396749</v>
      </c>
      <c r="AN112" s="79">
        <f ca="1">IFERROR(IF(OR($BE112=45,$BE112=45+Results!$AR$2),VLOOKUP($C112,Data_qPCR,AN$3+2,FALSE),NA()),NA())</f>
        <v>0.93110213135972364</v>
      </c>
      <c r="AO112" s="79">
        <f ca="1">IFERROR(IF(OR($BE112=45,$BE112=45+Results!$AR$2),VLOOKUP($C112,Data_qPCR,AO$3+2,FALSE),NA()),NA())</f>
        <v>0.95993017565871364</v>
      </c>
      <c r="AP112" s="79">
        <f ca="1">IFERROR(IF(OR($BE112=45,$BE112=45+Results!$AR$2),VLOOKUP($C112,Data_qPCR,AP$3+2,FALSE),NA()),NA())</f>
        <v>0.97726161901762398</v>
      </c>
      <c r="AQ112" s="79">
        <f ca="1">IFERROR(IF(OR($BE112=45,$BE112=45+Results!$AR$2),VLOOKUP($C112,Data_qPCR,AQ$3+2,FALSE),NA()),NA())</f>
        <v>0.98891185027957929</v>
      </c>
      <c r="AR112" s="79">
        <f ca="1">IFERROR(IF(OR($BE112=45,$BE112=45+Results!$AR$2),VLOOKUP($C112,Data_qPCR,AR$3+2,FALSE),NA()),NA())</f>
        <v>0.99672065703228307</v>
      </c>
      <c r="AS112" s="79">
        <f ca="1">IFERROR(IF(OR($BE112=45,$BE112=45+Results!$AR$2),VLOOKUP($C112,Data_qPCR,AS$3+2,FALSE),NA()),NA())</f>
        <v>1</v>
      </c>
      <c r="AT112" s="79" t="e">
        <f ca="1">IFERROR(IF(OR($BE112=45,$BE112=45+Results!$AR$2),VLOOKUP($C112,Data_qPCR,AT$3+2,FALSE),NA()),NA())</f>
        <v>#N/A</v>
      </c>
      <c r="AU112" s="79" t="e">
        <f ca="1">IFERROR(IF(OR($BE112=45,$BE112=45+Results!$AR$2),VLOOKUP($C112,Data_qPCR,AU$3+2,FALSE),NA()),NA())</f>
        <v>#N/A</v>
      </c>
      <c r="AV112" s="79" t="e">
        <f ca="1">IFERROR(IF(OR($BE112=45,$BE112=45+Results!$AR$2),VLOOKUP($C112,Data_qPCR,AV$3+2,FALSE),NA()),NA())</f>
        <v>#N/A</v>
      </c>
      <c r="AW112" s="79" t="e">
        <f ca="1">IFERROR(IF(OR($BE112=45,$BE112=45+Results!$AR$2),VLOOKUP($C112,Data_qPCR,AW$3+2,FALSE),NA()),NA())</f>
        <v>#N/A</v>
      </c>
      <c r="AX112" s="79" t="e">
        <f ca="1">IFERROR(IF(OR($BE112=45,$BE112=45+Results!$AR$2),VLOOKUP($C112,Data_qPCR,AX$3+2,FALSE),NA()),NA())</f>
        <v>#N/A</v>
      </c>
      <c r="AY112" s="79" t="e">
        <f ca="1">IFERROR(IF(OR($BE112=45,$BE112=45+Results!$AR$2),VLOOKUP($C112,Data_qPCR,AY$3+2,FALSE),NA()),NA())</f>
        <v>#N/A</v>
      </c>
      <c r="AZ112" s="79" t="e">
        <f ca="1">IFERROR(IF(OR($BE112=45,$BE112=45+Results!$AR$2),VLOOKUP($C112,Data_qPCR,AZ$3+2,FALSE),NA()),NA())</f>
        <v>#N/A</v>
      </c>
      <c r="BA112" s="79" t="e">
        <f ca="1">IFERROR(IF(OR($BE112=45,$BE112=45+Results!$AR$2),VLOOKUP($C112,Data_qPCR,BA$3+2,FALSE),NA()),NA())</f>
        <v>#N/A</v>
      </c>
      <c r="BB112" s="79" t="e">
        <f ca="1">IFERROR(IF(OR($BE112=45,$BE112=45+Results!$AR$2),VLOOKUP($C112,Data_qPCR,BB$3+2,FALSE),NA()),NA())</f>
        <v>#N/A</v>
      </c>
      <c r="BC112" s="79" t="e">
        <f ca="1">IFERROR(IF(OR($BE112=45,$BE112=45+Results!$AR$2),VLOOKUP($C112,Data_qPCR,BC$3+2,FALSE),NA()),NA())</f>
        <v>#N/A</v>
      </c>
      <c r="BD112" s="79" t="str">
        <f t="shared" ca="1" si="12"/>
        <v/>
      </c>
      <c r="BE112">
        <f ca="1">IFERROR(IF(LEFT(C112,1)+0=Results!$C$4,INDEX(Results!$AM$8:$BJ$23,CODE(RIGHT(LEFT(C112,2),1))-64,RIGHT(C112,LEN(C112)-2)+0),IF(Results!$AL$7=2,2,45)),"")</f>
        <v>45</v>
      </c>
      <c r="BF112">
        <f t="shared" ca="1" si="11"/>
        <v>20406</v>
      </c>
      <c r="BG112" s="104">
        <f ca="1">IFERROR(IF(LEFT(C112,1)+0=Results!$C$4,INDEX(Results!$CK$8:$DH$23,CODE(RIGHT(LEFT(C112,2),1))-64,RIGHT(C112,LEN(C112)-2)+0),IF(Results!$AL$7=2,2,45)),"")</f>
        <v>45</v>
      </c>
    </row>
    <row r="113" spans="1:59" x14ac:dyDescent="0.25">
      <c r="A113">
        <f t="shared" ca="1" si="7"/>
        <v>110</v>
      </c>
      <c r="B113">
        <v>110</v>
      </c>
      <c r="C113" t="str">
        <f t="shared" ca="1" si="8"/>
        <v>2E6</v>
      </c>
      <c r="D113" t="str">
        <f t="shared" ca="1" si="9"/>
        <v>3N_ltpD</v>
      </c>
      <c r="E113" s="268" t="str">
        <f t="shared" ca="1" si="13"/>
        <v>2E6-3N_ltpD</v>
      </c>
      <c r="F113" s="79">
        <f ca="1">IFERROR(IF(OR($BE113=45,$BE113=45+Results!$AR$2),VLOOKUP($C113,Data_qPCR,F$3+2,FALSE),NA()),NA())</f>
        <v>6.4186875916775335E-5</v>
      </c>
      <c r="G113" s="79">
        <f ca="1">IFERROR(IF(OR($BE113=45,$BE113=45+Results!$AR$2),VLOOKUP($C113,Data_qPCR,G$3+2,FALSE),NA()),NA())</f>
        <v>6.4186875916775335E-5</v>
      </c>
      <c r="H113" s="79">
        <f ca="1">IFERROR(IF(OR($BE113=45,$BE113=45+Results!$AR$2),VLOOKUP($C113,Data_qPCR,H$3+2,FALSE),NA()),NA())</f>
        <v>6.4186875916775335E-5</v>
      </c>
      <c r="I113" s="79">
        <f ca="1">IFERROR(IF(OR($BE113=45,$BE113=45+Results!$AR$2),VLOOKUP($C113,Data_qPCR,I$3+2,FALSE),NA()),NA())</f>
        <v>6.4186875916775335E-5</v>
      </c>
      <c r="J113" s="79">
        <f ca="1">IFERROR(IF(OR($BE113=45,$BE113=45+Results!$AR$2),VLOOKUP($C113,Data_qPCR,J$3+2,FALSE),NA()),NA())</f>
        <v>6.4186875916775335E-5</v>
      </c>
      <c r="K113" s="79">
        <f ca="1">IFERROR(IF(OR($BE113=45,$BE113=45+Results!$AR$2),VLOOKUP($C113,Data_qPCR,K$3+2,FALSE),NA()),NA())</f>
        <v>6.4186875916775335E-5</v>
      </c>
      <c r="L113" s="79">
        <f ca="1">IFERROR(IF(OR($BE113=45,$BE113=45+Results!$AR$2),VLOOKUP($C113,Data_qPCR,L$3+2,FALSE),NA()),NA())</f>
        <v>6.4186875916775335E-5</v>
      </c>
      <c r="M113" s="79">
        <f ca="1">IFERROR(IF(OR($BE113=45,$BE113=45+Results!$AR$2),VLOOKUP($C113,Data_qPCR,M$3+2,FALSE),NA()),NA())</f>
        <v>6.4186875916775335E-5</v>
      </c>
      <c r="N113" s="79">
        <f ca="1">IFERROR(IF(OR($BE113=45,$BE113=45+Results!$AR$2),VLOOKUP($C113,Data_qPCR,N$3+2,FALSE),NA()),NA())</f>
        <v>6.4186875916775335E-5</v>
      </c>
      <c r="O113" s="79">
        <f ca="1">IFERROR(IF(OR($BE113=45,$BE113=45+Results!$AR$2),VLOOKUP($C113,Data_qPCR,O$3+2,FALSE),NA()),NA())</f>
        <v>6.4186875916775335E-5</v>
      </c>
      <c r="P113" s="79">
        <f ca="1">IFERROR(IF(OR($BE113=45,$BE113=45+Results!$AR$2),VLOOKUP($C113,Data_qPCR,P$3+2,FALSE),NA()),NA())</f>
        <v>6.4186875916775335E-5</v>
      </c>
      <c r="Q113" s="79">
        <f ca="1">IFERROR(IF(OR($BE113=45,$BE113=45+Results!$AR$2),VLOOKUP($C113,Data_qPCR,Q$3+2,FALSE),NA()),NA())</f>
        <v>6.4186875916775335E-5</v>
      </c>
      <c r="R113" s="79">
        <f ca="1">IFERROR(IF(OR($BE113=45,$BE113=45+Results!$AR$2),VLOOKUP($C113,Data_qPCR,R$3+2,FALSE),NA()),NA())</f>
        <v>6.4186875916775335E-5</v>
      </c>
      <c r="S113" s="79">
        <f ca="1">IFERROR(IF(OR($BE113=45,$BE113=45+Results!$AR$2),VLOOKUP($C113,Data_qPCR,S$3+2,FALSE),NA()),NA())</f>
        <v>6.4186875916775335E-5</v>
      </c>
      <c r="T113" s="79">
        <f ca="1">IFERROR(IF(OR($BE113=45,$BE113=45+Results!$AR$2),VLOOKUP($C113,Data_qPCR,T$3+2,FALSE),NA()),NA())</f>
        <v>6.4186875916775335E-5</v>
      </c>
      <c r="U113" s="79">
        <f ca="1">IFERROR(IF(OR($BE113=45,$BE113=45+Results!$AR$2),VLOOKUP($C113,Data_qPCR,U$3+2,FALSE),NA()),NA())</f>
        <v>6.4186875916775335E-5</v>
      </c>
      <c r="V113" s="79">
        <f ca="1">IFERROR(IF(OR($BE113=45,$BE113=45+Results!$AR$2),VLOOKUP($C113,Data_qPCR,V$3+2,FALSE),NA()),NA())</f>
        <v>6.4186875916775335E-5</v>
      </c>
      <c r="W113" s="79">
        <f ca="1">IFERROR(IF(OR($BE113=45,$BE113=45+Results!$AR$2),VLOOKUP($C113,Data_qPCR,W$3+2,FALSE),NA()),NA())</f>
        <v>6.4186875916775335E-5</v>
      </c>
      <c r="X113" s="79">
        <f ca="1">IFERROR(IF(OR($BE113=45,$BE113=45+Results!$AR$2),VLOOKUP($C113,Data_qPCR,X$3+2,FALSE),NA()),NA())</f>
        <v>6.4186875916775335E-5</v>
      </c>
      <c r="Y113" s="79">
        <f ca="1">IFERROR(IF(OR($BE113=45,$BE113=45+Results!$AR$2),VLOOKUP($C113,Data_qPCR,Y$3+2,FALSE),NA()),NA())</f>
        <v>6.4186875916775335E-5</v>
      </c>
      <c r="Z113" s="79">
        <f ca="1">IFERROR(IF(OR($BE113=45,$BE113=45+Results!$AR$2),VLOOKUP($C113,Data_qPCR,Z$3+2,FALSE),NA()),NA())</f>
        <v>6.4186875916775335E-5</v>
      </c>
      <c r="AA113" s="79">
        <f ca="1">IFERROR(IF(OR($BE113=45,$BE113=45+Results!$AR$2),VLOOKUP($C113,Data_qPCR,AA$3+2,FALSE),NA()),NA())</f>
        <v>6.4186875916775335E-5</v>
      </c>
      <c r="AB113" s="79">
        <f ca="1">IFERROR(IF(OR($BE113=45,$BE113=45+Results!$AR$2),VLOOKUP($C113,Data_qPCR,AB$3+2,FALSE),NA()),NA())</f>
        <v>6.4186875916775335E-5</v>
      </c>
      <c r="AC113" s="79">
        <f ca="1">IFERROR(IF(OR($BE113=45,$BE113=45+Results!$AR$2),VLOOKUP($C113,Data_qPCR,AC$3+2,FALSE),NA()),NA())</f>
        <v>3.8745844428278446E-3</v>
      </c>
      <c r="AD113" s="79">
        <f ca="1">IFERROR(IF(OR($BE113=45,$BE113=45+Results!$AR$2),VLOOKUP($C113,Data_qPCR,AD$3+2,FALSE),NA()),NA())</f>
        <v>1.0524387335743537E-2</v>
      </c>
      <c r="AE113" s="79">
        <f ca="1">IFERROR(IF(OR($BE113=45,$BE113=45+Results!$AR$2),VLOOKUP($C113,Data_qPCR,AE$3+2,FALSE),NA()),NA())</f>
        <v>2.3781363331630181E-2</v>
      </c>
      <c r="AF113" s="79">
        <f ca="1">IFERROR(IF(OR($BE113=45,$BE113=45+Results!$AR$2),VLOOKUP($C113,Data_qPCR,AF$3+2,FALSE),NA()),NA())</f>
        <v>4.855468420560214E-2</v>
      </c>
      <c r="AG113" s="79">
        <f ca="1">IFERROR(IF(OR($BE113=45,$BE113=45+Results!$AR$2),VLOOKUP($C113,Data_qPCR,AG$3+2,FALSE),NA()),NA())</f>
        <v>9.3322350529339404E-2</v>
      </c>
      <c r="AH113" s="79">
        <f ca="1">IFERROR(IF(OR($BE113=45,$BE113=45+Results!$AR$2),VLOOKUP($C113,Data_qPCR,AH$3+2,FALSE),NA()),NA())</f>
        <v>0.1707173046677144</v>
      </c>
      <c r="AI113" s="79">
        <f ca="1">IFERROR(IF(OR($BE113=45,$BE113=45+Results!$AR$2),VLOOKUP($C113,Data_qPCR,AI$3+2,FALSE),NA()),NA())</f>
        <v>0.28994592682576437</v>
      </c>
      <c r="AJ113" s="79">
        <f ca="1">IFERROR(IF(OR($BE113=45,$BE113=45+Results!$AR$2),VLOOKUP($C113,Data_qPCR,AJ$3+2,FALSE),NA()),NA())</f>
        <v>0.44117000383048582</v>
      </c>
      <c r="AK113" s="79">
        <f ca="1">IFERROR(IF(OR($BE113=45,$BE113=45+Results!$AR$2),VLOOKUP($C113,Data_qPCR,AK$3+2,FALSE),NA()),NA())</f>
        <v>0.59940505569485458</v>
      </c>
      <c r="AL113" s="79">
        <f ca="1">IFERROR(IF(OR($BE113=45,$BE113=45+Results!$AR$2),VLOOKUP($C113,Data_qPCR,AL$3+2,FALSE),NA()),NA())</f>
        <v>0.73635619779572148</v>
      </c>
      <c r="AM113" s="79">
        <f ca="1">IFERROR(IF(OR($BE113=45,$BE113=45+Results!$AR$2),VLOOKUP($C113,Data_qPCR,AM$3+2,FALSE),NA()),NA())</f>
        <v>0.83835171022276123</v>
      </c>
      <c r="AN113" s="79">
        <f ca="1">IFERROR(IF(OR($BE113=45,$BE113=45+Results!$AR$2),VLOOKUP($C113,Data_qPCR,AN$3+2,FALSE),NA()),NA())</f>
        <v>0.90563626077850568</v>
      </c>
      <c r="AO113" s="79">
        <f ca="1">IFERROR(IF(OR($BE113=45,$BE113=45+Results!$AR$2),VLOOKUP($C113,Data_qPCR,AO$3+2,FALSE),NA()),NA())</f>
        <v>0.94610580512110054</v>
      </c>
      <c r="AP113" s="79">
        <f ca="1">IFERROR(IF(OR($BE113=45,$BE113=45+Results!$AR$2),VLOOKUP($C113,Data_qPCR,AP$3+2,FALSE),NA()),NA())</f>
        <v>0.97015054253795052</v>
      </c>
      <c r="AQ113" s="79">
        <f ca="1">IFERROR(IF(OR($BE113=45,$BE113=45+Results!$AR$2),VLOOKUP($C113,Data_qPCR,AQ$3+2,FALSE),NA()),NA())</f>
        <v>0.9849032703782874</v>
      </c>
      <c r="AR113" s="79">
        <f ca="1">IFERROR(IF(OR($BE113=45,$BE113=45+Results!$AR$2),VLOOKUP($C113,Data_qPCR,AR$3+2,FALSE),NA()),NA())</f>
        <v>0.99547156835778539</v>
      </c>
      <c r="AS113" s="79">
        <f ca="1">IFERROR(IF(OR($BE113=45,$BE113=45+Results!$AR$2),VLOOKUP($C113,Data_qPCR,AS$3+2,FALSE),NA()),NA())</f>
        <v>1</v>
      </c>
      <c r="AT113" s="79" t="e">
        <f ca="1">IFERROR(IF(OR($BE113=45,$BE113=45+Results!$AR$2),VLOOKUP($C113,Data_qPCR,AT$3+2,FALSE),NA()),NA())</f>
        <v>#N/A</v>
      </c>
      <c r="AU113" s="79" t="e">
        <f ca="1">IFERROR(IF(OR($BE113=45,$BE113=45+Results!$AR$2),VLOOKUP($C113,Data_qPCR,AU$3+2,FALSE),NA()),NA())</f>
        <v>#N/A</v>
      </c>
      <c r="AV113" s="79" t="e">
        <f ca="1">IFERROR(IF(OR($BE113=45,$BE113=45+Results!$AR$2),VLOOKUP($C113,Data_qPCR,AV$3+2,FALSE),NA()),NA())</f>
        <v>#N/A</v>
      </c>
      <c r="AW113" s="79" t="e">
        <f ca="1">IFERROR(IF(OR($BE113=45,$BE113=45+Results!$AR$2),VLOOKUP($C113,Data_qPCR,AW$3+2,FALSE),NA()),NA())</f>
        <v>#N/A</v>
      </c>
      <c r="AX113" s="79" t="e">
        <f ca="1">IFERROR(IF(OR($BE113=45,$BE113=45+Results!$AR$2),VLOOKUP($C113,Data_qPCR,AX$3+2,FALSE),NA()),NA())</f>
        <v>#N/A</v>
      </c>
      <c r="AY113" s="79" t="e">
        <f ca="1">IFERROR(IF(OR($BE113=45,$BE113=45+Results!$AR$2),VLOOKUP($C113,Data_qPCR,AY$3+2,FALSE),NA()),NA())</f>
        <v>#N/A</v>
      </c>
      <c r="AZ113" s="79" t="e">
        <f ca="1">IFERROR(IF(OR($BE113=45,$BE113=45+Results!$AR$2),VLOOKUP($C113,Data_qPCR,AZ$3+2,FALSE),NA()),NA())</f>
        <v>#N/A</v>
      </c>
      <c r="BA113" s="79" t="e">
        <f ca="1">IFERROR(IF(OR($BE113=45,$BE113=45+Results!$AR$2),VLOOKUP($C113,Data_qPCR,BA$3+2,FALSE),NA()),NA())</f>
        <v>#N/A</v>
      </c>
      <c r="BB113" s="79" t="e">
        <f ca="1">IFERROR(IF(OR($BE113=45,$BE113=45+Results!$AR$2),VLOOKUP($C113,Data_qPCR,BB$3+2,FALSE),NA()),NA())</f>
        <v>#N/A</v>
      </c>
      <c r="BC113" s="79" t="e">
        <f ca="1">IFERROR(IF(OR($BE113=45,$BE113=45+Results!$AR$2),VLOOKUP($C113,Data_qPCR,BC$3+2,FALSE),NA()),NA())</f>
        <v>#N/A</v>
      </c>
      <c r="BD113" s="79" t="str">
        <f t="shared" ca="1" si="12"/>
        <v/>
      </c>
      <c r="BE113">
        <f ca="1">IFERROR(IF(LEFT(C113,1)+0=Results!$C$4,INDEX(Results!$AM$8:$BJ$23,CODE(RIGHT(LEFT(C113,2),1))-64,RIGHT(C113,LEN(C113)-2)+0),IF(Results!$AL$7=2,2,45)),"")</f>
        <v>45</v>
      </c>
      <c r="BF113">
        <f t="shared" ca="1" si="11"/>
        <v>20506</v>
      </c>
      <c r="BG113" s="104">
        <f ca="1">IFERROR(IF(LEFT(C113,1)+0=Results!$C$4,INDEX(Results!$CK$8:$DH$23,CODE(RIGHT(LEFT(C113,2),1))-64,RIGHT(C113,LEN(C113)-2)+0),IF(Results!$AL$7=2,2,45)),"")</f>
        <v>45</v>
      </c>
    </row>
    <row r="114" spans="1:59" x14ac:dyDescent="0.25">
      <c r="A114">
        <f t="shared" ca="1" si="7"/>
        <v>111</v>
      </c>
      <c r="B114">
        <v>111</v>
      </c>
      <c r="C114" t="str">
        <f t="shared" ca="1" si="8"/>
        <v>2F6</v>
      </c>
      <c r="D114" t="str">
        <f t="shared" ca="1" si="9"/>
        <v>3N_ltpD</v>
      </c>
      <c r="E114" s="268" t="str">
        <f t="shared" ca="1" si="13"/>
        <v>2F6-3N_ltpD</v>
      </c>
      <c r="F114" s="79">
        <f ca="1">IFERROR(IF(OR($BE114=45,$BE114=45+Results!$AR$2),VLOOKUP($C114,Data_qPCR,F$3+2,FALSE),NA()),NA())</f>
        <v>3.1713986854563697E-5</v>
      </c>
      <c r="G114" s="79">
        <f ca="1">IFERROR(IF(OR($BE114=45,$BE114=45+Results!$AR$2),VLOOKUP($C114,Data_qPCR,G$3+2,FALSE),NA()),NA())</f>
        <v>3.1713986854563697E-5</v>
      </c>
      <c r="H114" s="79">
        <f ca="1">IFERROR(IF(OR($BE114=45,$BE114=45+Results!$AR$2),VLOOKUP($C114,Data_qPCR,H$3+2,FALSE),NA()),NA())</f>
        <v>3.1713986854563697E-5</v>
      </c>
      <c r="I114" s="79">
        <f ca="1">IFERROR(IF(OR($BE114=45,$BE114=45+Results!$AR$2),VLOOKUP($C114,Data_qPCR,I$3+2,FALSE),NA()),NA())</f>
        <v>3.1713986854563697E-5</v>
      </c>
      <c r="J114" s="79">
        <f ca="1">IFERROR(IF(OR($BE114=45,$BE114=45+Results!$AR$2),VLOOKUP($C114,Data_qPCR,J$3+2,FALSE),NA()),NA())</f>
        <v>3.1713986854563697E-5</v>
      </c>
      <c r="K114" s="79">
        <f ca="1">IFERROR(IF(OR($BE114=45,$BE114=45+Results!$AR$2),VLOOKUP($C114,Data_qPCR,K$3+2,FALSE),NA()),NA())</f>
        <v>3.1713986854563697E-5</v>
      </c>
      <c r="L114" s="79">
        <f ca="1">IFERROR(IF(OR($BE114=45,$BE114=45+Results!$AR$2),VLOOKUP($C114,Data_qPCR,L$3+2,FALSE),NA()),NA())</f>
        <v>3.1713986854563697E-5</v>
      </c>
      <c r="M114" s="79">
        <f ca="1">IFERROR(IF(OR($BE114=45,$BE114=45+Results!$AR$2),VLOOKUP($C114,Data_qPCR,M$3+2,FALSE),NA()),NA())</f>
        <v>3.1713986854563697E-5</v>
      </c>
      <c r="N114" s="79">
        <f ca="1">IFERROR(IF(OR($BE114=45,$BE114=45+Results!$AR$2),VLOOKUP($C114,Data_qPCR,N$3+2,FALSE),NA()),NA())</f>
        <v>3.1713986854563697E-5</v>
      </c>
      <c r="O114" s="79">
        <f ca="1">IFERROR(IF(OR($BE114=45,$BE114=45+Results!$AR$2),VLOOKUP($C114,Data_qPCR,O$3+2,FALSE),NA()),NA())</f>
        <v>3.1713986854563697E-5</v>
      </c>
      <c r="P114" s="79">
        <f ca="1">IFERROR(IF(OR($BE114=45,$BE114=45+Results!$AR$2),VLOOKUP($C114,Data_qPCR,P$3+2,FALSE),NA()),NA())</f>
        <v>3.1713986854563697E-5</v>
      </c>
      <c r="Q114" s="79">
        <f ca="1">IFERROR(IF(OR($BE114=45,$BE114=45+Results!$AR$2),VLOOKUP($C114,Data_qPCR,Q$3+2,FALSE),NA()),NA())</f>
        <v>3.1713986854563697E-5</v>
      </c>
      <c r="R114" s="79">
        <f ca="1">IFERROR(IF(OR($BE114=45,$BE114=45+Results!$AR$2),VLOOKUP($C114,Data_qPCR,R$3+2,FALSE),NA()),NA())</f>
        <v>3.1713986854563697E-5</v>
      </c>
      <c r="S114" s="79">
        <f ca="1">IFERROR(IF(OR($BE114=45,$BE114=45+Results!$AR$2),VLOOKUP($C114,Data_qPCR,S$3+2,FALSE),NA()),NA())</f>
        <v>3.1713986854563697E-5</v>
      </c>
      <c r="T114" s="79">
        <f ca="1">IFERROR(IF(OR($BE114=45,$BE114=45+Results!$AR$2),VLOOKUP($C114,Data_qPCR,T$3+2,FALSE),NA()),NA())</f>
        <v>3.1713986854563697E-5</v>
      </c>
      <c r="U114" s="79">
        <f ca="1">IFERROR(IF(OR($BE114=45,$BE114=45+Results!$AR$2),VLOOKUP($C114,Data_qPCR,U$3+2,FALSE),NA()),NA())</f>
        <v>3.1713986854563697E-5</v>
      </c>
      <c r="V114" s="79">
        <f ca="1">IFERROR(IF(OR($BE114=45,$BE114=45+Results!$AR$2),VLOOKUP($C114,Data_qPCR,V$3+2,FALSE),NA()),NA())</f>
        <v>3.1713986854563697E-5</v>
      </c>
      <c r="W114" s="79">
        <f ca="1">IFERROR(IF(OR($BE114=45,$BE114=45+Results!$AR$2),VLOOKUP($C114,Data_qPCR,W$3+2,FALSE),NA()),NA())</f>
        <v>3.1713986854563697E-5</v>
      </c>
      <c r="X114" s="79">
        <f ca="1">IFERROR(IF(OR($BE114=45,$BE114=45+Results!$AR$2),VLOOKUP($C114,Data_qPCR,X$3+2,FALSE),NA()),NA())</f>
        <v>3.1713986854563697E-5</v>
      </c>
      <c r="Y114" s="79">
        <f ca="1">IFERROR(IF(OR($BE114=45,$BE114=45+Results!$AR$2),VLOOKUP($C114,Data_qPCR,Y$3+2,FALSE),NA()),NA())</f>
        <v>3.1713986854563697E-5</v>
      </c>
      <c r="Z114" s="79">
        <f ca="1">IFERROR(IF(OR($BE114=45,$BE114=45+Results!$AR$2),VLOOKUP($C114,Data_qPCR,Z$3+2,FALSE),NA()),NA())</f>
        <v>3.1713986854563697E-5</v>
      </c>
      <c r="AA114" s="79">
        <f ca="1">IFERROR(IF(OR($BE114=45,$BE114=45+Results!$AR$2),VLOOKUP($C114,Data_qPCR,AA$3+2,FALSE),NA()),NA())</f>
        <v>3.1713986854563697E-5</v>
      </c>
      <c r="AB114" s="79">
        <f ca="1">IFERROR(IF(OR($BE114=45,$BE114=45+Results!$AR$2),VLOOKUP($C114,Data_qPCR,AB$3+2,FALSE),NA()),NA())</f>
        <v>3.1713986854563697E-5</v>
      </c>
      <c r="AC114" s="79">
        <f ca="1">IFERROR(IF(OR($BE114=45,$BE114=45+Results!$AR$2),VLOOKUP($C114,Data_qPCR,AC$3+2,FALSE),NA()),NA())</f>
        <v>3.0553048953322498E-3</v>
      </c>
      <c r="AD114" s="79">
        <f ca="1">IFERROR(IF(OR($BE114=45,$BE114=45+Results!$AR$2),VLOOKUP($C114,Data_qPCR,AD$3+2,FALSE),NA()),NA())</f>
        <v>9.8670790905168743E-3</v>
      </c>
      <c r="AE114" s="79">
        <f ca="1">IFERROR(IF(OR($BE114=45,$BE114=45+Results!$AR$2),VLOOKUP($C114,Data_qPCR,AE$3+2,FALSE),NA()),NA())</f>
        <v>2.1433760144495047E-2</v>
      </c>
      <c r="AF114" s="79">
        <f ca="1">IFERROR(IF(OR($BE114=45,$BE114=45+Results!$AR$2),VLOOKUP($C114,Data_qPCR,AF$3+2,FALSE),NA()),NA())</f>
        <v>4.4927713240079714E-2</v>
      </c>
      <c r="AG114" s="79">
        <f ca="1">IFERROR(IF(OR($BE114=45,$BE114=45+Results!$AR$2),VLOOKUP($C114,Data_qPCR,AG$3+2,FALSE),NA()),NA())</f>
        <v>8.725274107691644E-2</v>
      </c>
      <c r="AH114" s="79">
        <f ca="1">IFERROR(IF(OR($BE114=45,$BE114=45+Results!$AR$2),VLOOKUP($C114,Data_qPCR,AH$3+2,FALSE),NA()),NA())</f>
        <v>0.16150953448664862</v>
      </c>
      <c r="AI114" s="79">
        <f ca="1">IFERROR(IF(OR($BE114=45,$BE114=45+Results!$AR$2),VLOOKUP($C114,Data_qPCR,AI$3+2,FALSE),NA()),NA())</f>
        <v>0.27629052915989605</v>
      </c>
      <c r="AJ114" s="79">
        <f ca="1">IFERROR(IF(OR($BE114=45,$BE114=45+Results!$AR$2),VLOOKUP($C114,Data_qPCR,AJ$3+2,FALSE),NA()),NA())</f>
        <v>0.42544062540981725</v>
      </c>
      <c r="AK114" s="79">
        <f ca="1">IFERROR(IF(OR($BE114=45,$BE114=45+Results!$AR$2),VLOOKUP($C114,Data_qPCR,AK$3+2,FALSE),NA()),NA())</f>
        <v>0.58530932768587751</v>
      </c>
      <c r="AL114" s="79">
        <f ca="1">IFERROR(IF(OR($BE114=45,$BE114=45+Results!$AR$2),VLOOKUP($C114,Data_qPCR,AL$3+2,FALSE),NA()),NA())</f>
        <v>0.72606339937551601</v>
      </c>
      <c r="AM114" s="79">
        <f ca="1">IFERROR(IF(OR($BE114=45,$BE114=45+Results!$AR$2),VLOOKUP($C114,Data_qPCR,AM$3+2,FALSE),NA()),NA())</f>
        <v>0.83062625463837192</v>
      </c>
      <c r="AN114" s="79">
        <f ca="1">IFERROR(IF(OR($BE114=45,$BE114=45+Results!$AR$2),VLOOKUP($C114,Data_qPCR,AN$3+2,FALSE),NA()),NA())</f>
        <v>0.89922574654130805</v>
      </c>
      <c r="AO114" s="79">
        <f ca="1">IFERROR(IF(OR($BE114=45,$BE114=45+Results!$AR$2),VLOOKUP($C114,Data_qPCR,AO$3+2,FALSE),NA()),NA())</f>
        <v>0.94104838888742992</v>
      </c>
      <c r="AP114" s="79">
        <f ca="1">IFERROR(IF(OR($BE114=45,$BE114=45+Results!$AR$2),VLOOKUP($C114,Data_qPCR,AP$3+2,FALSE),NA()),NA())</f>
        <v>0.96688429273436227</v>
      </c>
      <c r="AQ114" s="79">
        <f ca="1">IFERROR(IF(OR($BE114=45,$BE114=45+Results!$AR$2),VLOOKUP($C114,Data_qPCR,AQ$3+2,FALSE),NA()),NA())</f>
        <v>0.98359080569058988</v>
      </c>
      <c r="AR114" s="79">
        <f ca="1">IFERROR(IF(OR($BE114=45,$BE114=45+Results!$AR$2),VLOOKUP($C114,Data_qPCR,AR$3+2,FALSE),NA()),NA())</f>
        <v>0.99513978481299747</v>
      </c>
      <c r="AS114" s="79">
        <f ca="1">IFERROR(IF(OR($BE114=45,$BE114=45+Results!$AR$2),VLOOKUP($C114,Data_qPCR,AS$3+2,FALSE),NA()),NA())</f>
        <v>1</v>
      </c>
      <c r="AT114" s="79" t="e">
        <f ca="1">IFERROR(IF(OR($BE114=45,$BE114=45+Results!$AR$2),VLOOKUP($C114,Data_qPCR,AT$3+2,FALSE),NA()),NA())</f>
        <v>#N/A</v>
      </c>
      <c r="AU114" s="79" t="e">
        <f ca="1">IFERROR(IF(OR($BE114=45,$BE114=45+Results!$AR$2),VLOOKUP($C114,Data_qPCR,AU$3+2,FALSE),NA()),NA())</f>
        <v>#N/A</v>
      </c>
      <c r="AV114" s="79" t="e">
        <f ca="1">IFERROR(IF(OR($BE114=45,$BE114=45+Results!$AR$2),VLOOKUP($C114,Data_qPCR,AV$3+2,FALSE),NA()),NA())</f>
        <v>#N/A</v>
      </c>
      <c r="AW114" s="79" t="e">
        <f ca="1">IFERROR(IF(OR($BE114=45,$BE114=45+Results!$AR$2),VLOOKUP($C114,Data_qPCR,AW$3+2,FALSE),NA()),NA())</f>
        <v>#N/A</v>
      </c>
      <c r="AX114" s="79" t="e">
        <f ca="1">IFERROR(IF(OR($BE114=45,$BE114=45+Results!$AR$2),VLOOKUP($C114,Data_qPCR,AX$3+2,FALSE),NA()),NA())</f>
        <v>#N/A</v>
      </c>
      <c r="AY114" s="79" t="e">
        <f ca="1">IFERROR(IF(OR($BE114=45,$BE114=45+Results!$AR$2),VLOOKUP($C114,Data_qPCR,AY$3+2,FALSE),NA()),NA())</f>
        <v>#N/A</v>
      </c>
      <c r="AZ114" s="79" t="e">
        <f ca="1">IFERROR(IF(OR($BE114=45,$BE114=45+Results!$AR$2),VLOOKUP($C114,Data_qPCR,AZ$3+2,FALSE),NA()),NA())</f>
        <v>#N/A</v>
      </c>
      <c r="BA114" s="79" t="e">
        <f ca="1">IFERROR(IF(OR($BE114=45,$BE114=45+Results!$AR$2),VLOOKUP($C114,Data_qPCR,BA$3+2,FALSE),NA()),NA())</f>
        <v>#N/A</v>
      </c>
      <c r="BB114" s="79" t="e">
        <f ca="1">IFERROR(IF(OR($BE114=45,$BE114=45+Results!$AR$2),VLOOKUP($C114,Data_qPCR,BB$3+2,FALSE),NA()),NA())</f>
        <v>#N/A</v>
      </c>
      <c r="BC114" s="79" t="e">
        <f ca="1">IFERROR(IF(OR($BE114=45,$BE114=45+Results!$AR$2),VLOOKUP($C114,Data_qPCR,BC$3+2,FALSE),NA()),NA())</f>
        <v>#N/A</v>
      </c>
      <c r="BD114" s="79" t="str">
        <f t="shared" ca="1" si="12"/>
        <v/>
      </c>
      <c r="BE114">
        <f ca="1">IFERROR(IF(LEFT(C114,1)+0=Results!$C$4,INDEX(Results!$AM$8:$BJ$23,CODE(RIGHT(LEFT(C114,2),1))-64,RIGHT(C114,LEN(C114)-2)+0),IF(Results!$AL$7=2,2,45)),"")</f>
        <v>45</v>
      </c>
      <c r="BF114">
        <f t="shared" ca="1" si="11"/>
        <v>20606</v>
      </c>
      <c r="BG114" s="104">
        <f ca="1">IFERROR(IF(LEFT(C114,1)+0=Results!$C$4,INDEX(Results!$CK$8:$DH$23,CODE(RIGHT(LEFT(C114,2),1))-64,RIGHT(C114,LEN(C114)-2)+0),IF(Results!$AL$7=2,2,45)),"")</f>
        <v>45</v>
      </c>
    </row>
    <row r="115" spans="1:59" x14ac:dyDescent="0.25">
      <c r="A115">
        <f t="shared" ca="1" si="7"/>
        <v>112</v>
      </c>
      <c r="B115">
        <v>112</v>
      </c>
      <c r="C115" t="str">
        <f t="shared" ca="1" si="8"/>
        <v>2G6</v>
      </c>
      <c r="D115" t="str">
        <f t="shared" ca="1" si="9"/>
        <v>3N_ParA</v>
      </c>
      <c r="E115" s="268" t="str">
        <f t="shared" ca="1" si="13"/>
        <v>2G6-3N_ParA</v>
      </c>
      <c r="F115" s="79">
        <f ca="1">IFERROR(IF(OR($BE115=45,$BE115=45+Results!$AR$2),VLOOKUP($C115,Data_qPCR,F$3+2,FALSE),NA()),NA())</f>
        <v>6.8668058750036016E-4</v>
      </c>
      <c r="G115" s="79">
        <f ca="1">IFERROR(IF(OR($BE115=45,$BE115=45+Results!$AR$2),VLOOKUP($C115,Data_qPCR,G$3+2,FALSE),NA()),NA())</f>
        <v>6.8668058750036016E-4</v>
      </c>
      <c r="H115" s="79">
        <f ca="1">IFERROR(IF(OR($BE115=45,$BE115=45+Results!$AR$2),VLOOKUP($C115,Data_qPCR,H$3+2,FALSE),NA()),NA())</f>
        <v>6.8668058750036016E-4</v>
      </c>
      <c r="I115" s="79">
        <f ca="1">IFERROR(IF(OR($BE115=45,$BE115=45+Results!$AR$2),VLOOKUP($C115,Data_qPCR,I$3+2,FALSE),NA()),NA())</f>
        <v>6.8668058750036016E-4</v>
      </c>
      <c r="J115" s="79">
        <f ca="1">IFERROR(IF(OR($BE115=45,$BE115=45+Results!$AR$2),VLOOKUP($C115,Data_qPCR,J$3+2,FALSE),NA()),NA())</f>
        <v>6.8668058750036016E-4</v>
      </c>
      <c r="K115" s="79">
        <f ca="1">IFERROR(IF(OR($BE115=45,$BE115=45+Results!$AR$2),VLOOKUP($C115,Data_qPCR,K$3+2,FALSE),NA()),NA())</f>
        <v>6.8668058750036016E-4</v>
      </c>
      <c r="L115" s="79">
        <f ca="1">IFERROR(IF(OR($BE115=45,$BE115=45+Results!$AR$2),VLOOKUP($C115,Data_qPCR,L$3+2,FALSE),NA()),NA())</f>
        <v>6.8668058750036016E-4</v>
      </c>
      <c r="M115" s="79">
        <f ca="1">IFERROR(IF(OR($BE115=45,$BE115=45+Results!$AR$2),VLOOKUP($C115,Data_qPCR,M$3+2,FALSE),NA()),NA())</f>
        <v>6.8668058750036016E-4</v>
      </c>
      <c r="N115" s="79">
        <f ca="1">IFERROR(IF(OR($BE115=45,$BE115=45+Results!$AR$2),VLOOKUP($C115,Data_qPCR,N$3+2,FALSE),NA()),NA())</f>
        <v>6.8668058750036016E-4</v>
      </c>
      <c r="O115" s="79">
        <f ca="1">IFERROR(IF(OR($BE115=45,$BE115=45+Results!$AR$2),VLOOKUP($C115,Data_qPCR,O$3+2,FALSE),NA()),NA())</f>
        <v>6.8668058750036016E-4</v>
      </c>
      <c r="P115" s="79">
        <f ca="1">IFERROR(IF(OR($BE115=45,$BE115=45+Results!$AR$2),VLOOKUP($C115,Data_qPCR,P$3+2,FALSE),NA()),NA())</f>
        <v>6.8668058750036016E-4</v>
      </c>
      <c r="Q115" s="79">
        <f ca="1">IFERROR(IF(OR($BE115=45,$BE115=45+Results!$AR$2),VLOOKUP($C115,Data_qPCR,Q$3+2,FALSE),NA()),NA())</f>
        <v>6.8668058750036016E-4</v>
      </c>
      <c r="R115" s="79">
        <f ca="1">IFERROR(IF(OR($BE115=45,$BE115=45+Results!$AR$2),VLOOKUP($C115,Data_qPCR,R$3+2,FALSE),NA()),NA())</f>
        <v>6.8668058750036016E-4</v>
      </c>
      <c r="S115" s="79">
        <f ca="1">IFERROR(IF(OR($BE115=45,$BE115=45+Results!$AR$2),VLOOKUP($C115,Data_qPCR,S$3+2,FALSE),NA()),NA())</f>
        <v>6.8668058750036016E-4</v>
      </c>
      <c r="T115" s="79">
        <f ca="1">IFERROR(IF(OR($BE115=45,$BE115=45+Results!$AR$2),VLOOKUP($C115,Data_qPCR,T$3+2,FALSE),NA()),NA())</f>
        <v>6.8668058750036016E-4</v>
      </c>
      <c r="U115" s="79">
        <f ca="1">IFERROR(IF(OR($BE115=45,$BE115=45+Results!$AR$2),VLOOKUP($C115,Data_qPCR,U$3+2,FALSE),NA()),NA())</f>
        <v>6.8668058750036016E-4</v>
      </c>
      <c r="V115" s="79">
        <f ca="1">IFERROR(IF(OR($BE115=45,$BE115=45+Results!$AR$2),VLOOKUP($C115,Data_qPCR,V$3+2,FALSE),NA()),NA())</f>
        <v>6.8668058750036016E-4</v>
      </c>
      <c r="W115" s="79">
        <f ca="1">IFERROR(IF(OR($BE115=45,$BE115=45+Results!$AR$2),VLOOKUP($C115,Data_qPCR,W$3+2,FALSE),NA()),NA())</f>
        <v>6.8668058750036016E-4</v>
      </c>
      <c r="X115" s="79">
        <f ca="1">IFERROR(IF(OR($BE115=45,$BE115=45+Results!$AR$2),VLOOKUP($C115,Data_qPCR,X$3+2,FALSE),NA()),NA())</f>
        <v>6.8668058750036016E-4</v>
      </c>
      <c r="Y115" s="79">
        <f ca="1">IFERROR(IF(OR($BE115=45,$BE115=45+Results!$AR$2),VLOOKUP($C115,Data_qPCR,Y$3+2,FALSE),NA()),NA())</f>
        <v>6.8668058750036016E-4</v>
      </c>
      <c r="Z115" s="79">
        <f ca="1">IFERROR(IF(OR($BE115=45,$BE115=45+Results!$AR$2),VLOOKUP($C115,Data_qPCR,Z$3+2,FALSE),NA()),NA())</f>
        <v>6.8668058750036016E-4</v>
      </c>
      <c r="AA115" s="79">
        <f ca="1">IFERROR(IF(OR($BE115=45,$BE115=45+Results!$AR$2),VLOOKUP($C115,Data_qPCR,AA$3+2,FALSE),NA()),NA())</f>
        <v>6.8668058750036016E-4</v>
      </c>
      <c r="AB115" s="79">
        <f ca="1">IFERROR(IF(OR($BE115=45,$BE115=45+Results!$AR$2),VLOOKUP($C115,Data_qPCR,AB$3+2,FALSE),NA()),NA())</f>
        <v>1.8958176940850552E-3</v>
      </c>
      <c r="AC115" s="79">
        <f ca="1">IFERROR(IF(OR($BE115=45,$BE115=45+Results!$AR$2),VLOOKUP($C115,Data_qPCR,AC$3+2,FALSE),NA()),NA())</f>
        <v>8.330145129312511E-3</v>
      </c>
      <c r="AD115" s="79">
        <f ca="1">IFERROR(IF(OR($BE115=45,$BE115=45+Results!$AR$2),VLOOKUP($C115,Data_qPCR,AD$3+2,FALSE),NA()),NA())</f>
        <v>1.9442232276869625E-2</v>
      </c>
      <c r="AE115" s="79">
        <f ca="1">IFERROR(IF(OR($BE115=45,$BE115=45+Results!$AR$2),VLOOKUP($C115,Data_qPCR,AE$3+2,FALSE),NA()),NA())</f>
        <v>4.029340580042616E-2</v>
      </c>
      <c r="AF115" s="79">
        <f ca="1">IFERROR(IF(OR($BE115=45,$BE115=45+Results!$AR$2),VLOOKUP($C115,Data_qPCR,AF$3+2,FALSE),NA()),NA())</f>
        <v>7.7754683244691231E-2</v>
      </c>
      <c r="AG115" s="79">
        <f ca="1">IFERROR(IF(OR($BE115=45,$BE115=45+Results!$AR$2),VLOOKUP($C115,Data_qPCR,AG$3+2,FALSE),NA()),NA())</f>
        <v>0.14205371177200316</v>
      </c>
      <c r="AH115" s="79">
        <f ca="1">IFERROR(IF(OR($BE115=45,$BE115=45+Results!$AR$2),VLOOKUP($C115,Data_qPCR,AH$3+2,FALSE),NA()),NA())</f>
        <v>0.24344524933138764</v>
      </c>
      <c r="AI115" s="79">
        <f ca="1">IFERROR(IF(OR($BE115=45,$BE115=45+Results!$AR$2),VLOOKUP($C115,Data_qPCR,AI$3+2,FALSE),NA()),NA())</f>
        <v>0.38168838895258744</v>
      </c>
      <c r="AJ115" s="79">
        <f ca="1">IFERROR(IF(OR($BE115=45,$BE115=45+Results!$AR$2),VLOOKUP($C115,Data_qPCR,AJ$3+2,FALSE),NA()),NA())</f>
        <v>0.53698318284009505</v>
      </c>
      <c r="AK115" s="79">
        <f ca="1">IFERROR(IF(OR($BE115=45,$BE115=45+Results!$AR$2),VLOOKUP($C115,Data_qPCR,AK$3+2,FALSE),NA()),NA())</f>
        <v>0.68295437243554113</v>
      </c>
      <c r="AL115" s="79">
        <f ca="1">IFERROR(IF(OR($BE115=45,$BE115=45+Results!$AR$2),VLOOKUP($C115,Data_qPCR,AL$3+2,FALSE),NA()),NA())</f>
        <v>0.79767446201361547</v>
      </c>
      <c r="AM115" s="79">
        <f ca="1">IFERROR(IF(OR($BE115=45,$BE115=45+Results!$AR$2),VLOOKUP($C115,Data_qPCR,AM$3+2,FALSE),NA()),NA())</f>
        <v>0.87783022417602319</v>
      </c>
      <c r="AN115" s="79">
        <f ca="1">IFERROR(IF(OR($BE115=45,$BE115=45+Results!$AR$2),VLOOKUP($C115,Data_qPCR,AN$3+2,FALSE),NA()),NA())</f>
        <v>0.9282413021605409</v>
      </c>
      <c r="AO115" s="79">
        <f ca="1">IFERROR(IF(OR($BE115=45,$BE115=45+Results!$AR$2),VLOOKUP($C115,Data_qPCR,AO$3+2,FALSE),NA()),NA())</f>
        <v>0.95845543311029613</v>
      </c>
      <c r="AP115" s="79">
        <f ca="1">IFERROR(IF(OR($BE115=45,$BE115=45+Results!$AR$2),VLOOKUP($C115,Data_qPCR,AP$3+2,FALSE),NA()),NA())</f>
        <v>0.97740565644830413</v>
      </c>
      <c r="AQ115" s="79">
        <f ca="1">IFERROR(IF(OR($BE115=45,$BE115=45+Results!$AR$2),VLOOKUP($C115,Data_qPCR,AQ$3+2,FALSE),NA()),NA())</f>
        <v>0.98921956887820961</v>
      </c>
      <c r="AR115" s="79">
        <f ca="1">IFERROR(IF(OR($BE115=45,$BE115=45+Results!$AR$2),VLOOKUP($C115,Data_qPCR,AR$3+2,FALSE),NA()),NA())</f>
        <v>0.99712901488830352</v>
      </c>
      <c r="AS115" s="79">
        <f ca="1">IFERROR(IF(OR($BE115=45,$BE115=45+Results!$AR$2),VLOOKUP($C115,Data_qPCR,AS$3+2,FALSE),NA()),NA())</f>
        <v>1</v>
      </c>
      <c r="AT115" s="79" t="e">
        <f ca="1">IFERROR(IF(OR($BE115=45,$BE115=45+Results!$AR$2),VLOOKUP($C115,Data_qPCR,AT$3+2,FALSE),NA()),NA())</f>
        <v>#N/A</v>
      </c>
      <c r="AU115" s="79" t="e">
        <f ca="1">IFERROR(IF(OR($BE115=45,$BE115=45+Results!$AR$2),VLOOKUP($C115,Data_qPCR,AU$3+2,FALSE),NA()),NA())</f>
        <v>#N/A</v>
      </c>
      <c r="AV115" s="79" t="e">
        <f ca="1">IFERROR(IF(OR($BE115=45,$BE115=45+Results!$AR$2),VLOOKUP($C115,Data_qPCR,AV$3+2,FALSE),NA()),NA())</f>
        <v>#N/A</v>
      </c>
      <c r="AW115" s="79" t="e">
        <f ca="1">IFERROR(IF(OR($BE115=45,$BE115=45+Results!$AR$2),VLOOKUP($C115,Data_qPCR,AW$3+2,FALSE),NA()),NA())</f>
        <v>#N/A</v>
      </c>
      <c r="AX115" s="79" t="e">
        <f ca="1">IFERROR(IF(OR($BE115=45,$BE115=45+Results!$AR$2),VLOOKUP($C115,Data_qPCR,AX$3+2,FALSE),NA()),NA())</f>
        <v>#N/A</v>
      </c>
      <c r="AY115" s="79" t="e">
        <f ca="1">IFERROR(IF(OR($BE115=45,$BE115=45+Results!$AR$2),VLOOKUP($C115,Data_qPCR,AY$3+2,FALSE),NA()),NA())</f>
        <v>#N/A</v>
      </c>
      <c r="AZ115" s="79" t="e">
        <f ca="1">IFERROR(IF(OR($BE115=45,$BE115=45+Results!$AR$2),VLOOKUP($C115,Data_qPCR,AZ$3+2,FALSE),NA()),NA())</f>
        <v>#N/A</v>
      </c>
      <c r="BA115" s="79" t="e">
        <f ca="1">IFERROR(IF(OR($BE115=45,$BE115=45+Results!$AR$2),VLOOKUP($C115,Data_qPCR,BA$3+2,FALSE),NA()),NA())</f>
        <v>#N/A</v>
      </c>
      <c r="BB115" s="79" t="e">
        <f ca="1">IFERROR(IF(OR($BE115=45,$BE115=45+Results!$AR$2),VLOOKUP($C115,Data_qPCR,BB$3+2,FALSE),NA()),NA())</f>
        <v>#N/A</v>
      </c>
      <c r="BC115" s="79" t="e">
        <f ca="1">IFERROR(IF(OR($BE115=45,$BE115=45+Results!$AR$2),VLOOKUP($C115,Data_qPCR,BC$3+2,FALSE),NA()),NA())</f>
        <v>#N/A</v>
      </c>
      <c r="BD115" s="79" t="str">
        <f t="shared" ca="1" si="12"/>
        <v/>
      </c>
      <c r="BE115">
        <f ca="1">IFERROR(IF(LEFT(C115,1)+0=Results!$C$4,INDEX(Results!$AM$8:$BJ$23,CODE(RIGHT(LEFT(C115,2),1))-64,RIGHT(C115,LEN(C115)-2)+0),IF(Results!$AL$7=2,2,45)),"")</f>
        <v>45</v>
      </c>
      <c r="BF115">
        <f t="shared" ca="1" si="11"/>
        <v>20706</v>
      </c>
      <c r="BG115" s="104">
        <f ca="1">IFERROR(IF(LEFT(C115,1)+0=Results!$C$4,INDEX(Results!$CK$8:$DH$23,CODE(RIGHT(LEFT(C115,2),1))-64,RIGHT(C115,LEN(C115)-2)+0),IF(Results!$AL$7=2,2,45)),"")</f>
        <v>45</v>
      </c>
    </row>
    <row r="116" spans="1:59" x14ac:dyDescent="0.25">
      <c r="A116">
        <f t="shared" ca="1" si="7"/>
        <v>113</v>
      </c>
      <c r="B116">
        <v>113</v>
      </c>
      <c r="C116" t="str">
        <f t="shared" ca="1" si="8"/>
        <v>2H6</v>
      </c>
      <c r="D116" t="str">
        <f t="shared" ca="1" si="9"/>
        <v>3N_ParA</v>
      </c>
      <c r="E116" s="268" t="str">
        <f t="shared" ca="1" si="13"/>
        <v>2H6-3N_ParA</v>
      </c>
      <c r="F116" s="79">
        <f ca="1">IFERROR(IF(OR($BE116=45,$BE116=45+Results!$AR$2),VLOOKUP($C116,Data_qPCR,F$3+2,FALSE),NA()),NA())</f>
        <v>1.2856042814378972E-3</v>
      </c>
      <c r="G116" s="79">
        <f ca="1">IFERROR(IF(OR($BE116=45,$BE116=45+Results!$AR$2),VLOOKUP($C116,Data_qPCR,G$3+2,FALSE),NA()),NA())</f>
        <v>1.2856042814378972E-3</v>
      </c>
      <c r="H116" s="79">
        <f ca="1">IFERROR(IF(OR($BE116=45,$BE116=45+Results!$AR$2),VLOOKUP($C116,Data_qPCR,H$3+2,FALSE),NA()),NA())</f>
        <v>1.2856042814378972E-3</v>
      </c>
      <c r="I116" s="79">
        <f ca="1">IFERROR(IF(OR($BE116=45,$BE116=45+Results!$AR$2),VLOOKUP($C116,Data_qPCR,I$3+2,FALSE),NA()),NA())</f>
        <v>1.2856042814378972E-3</v>
      </c>
      <c r="J116" s="79">
        <f ca="1">IFERROR(IF(OR($BE116=45,$BE116=45+Results!$AR$2),VLOOKUP($C116,Data_qPCR,J$3+2,FALSE),NA()),NA())</f>
        <v>1.2856042814378972E-3</v>
      </c>
      <c r="K116" s="79">
        <f ca="1">IFERROR(IF(OR($BE116=45,$BE116=45+Results!$AR$2),VLOOKUP($C116,Data_qPCR,K$3+2,FALSE),NA()),NA())</f>
        <v>1.2856042814378972E-3</v>
      </c>
      <c r="L116" s="79">
        <f ca="1">IFERROR(IF(OR($BE116=45,$BE116=45+Results!$AR$2),VLOOKUP($C116,Data_qPCR,L$3+2,FALSE),NA()),NA())</f>
        <v>1.2856042814378972E-3</v>
      </c>
      <c r="M116" s="79">
        <f ca="1">IFERROR(IF(OR($BE116=45,$BE116=45+Results!$AR$2),VLOOKUP($C116,Data_qPCR,M$3+2,FALSE),NA()),NA())</f>
        <v>1.2856042814378972E-3</v>
      </c>
      <c r="N116" s="79">
        <f ca="1">IFERROR(IF(OR($BE116=45,$BE116=45+Results!$AR$2),VLOOKUP($C116,Data_qPCR,N$3+2,FALSE),NA()),NA())</f>
        <v>1.2856042814378972E-3</v>
      </c>
      <c r="O116" s="79">
        <f ca="1">IFERROR(IF(OR($BE116=45,$BE116=45+Results!$AR$2),VLOOKUP($C116,Data_qPCR,O$3+2,FALSE),NA()),NA())</f>
        <v>1.2856042814378972E-3</v>
      </c>
      <c r="P116" s="79">
        <f ca="1">IFERROR(IF(OR($BE116=45,$BE116=45+Results!$AR$2),VLOOKUP($C116,Data_qPCR,P$3+2,FALSE),NA()),NA())</f>
        <v>1.2856042814378972E-3</v>
      </c>
      <c r="Q116" s="79">
        <f ca="1">IFERROR(IF(OR($BE116=45,$BE116=45+Results!$AR$2),VLOOKUP($C116,Data_qPCR,Q$3+2,FALSE),NA()),NA())</f>
        <v>1.2856042814378972E-3</v>
      </c>
      <c r="R116" s="79">
        <f ca="1">IFERROR(IF(OR($BE116=45,$BE116=45+Results!$AR$2),VLOOKUP($C116,Data_qPCR,R$3+2,FALSE),NA()),NA())</f>
        <v>1.2856042814378972E-3</v>
      </c>
      <c r="S116" s="79">
        <f ca="1">IFERROR(IF(OR($BE116=45,$BE116=45+Results!$AR$2),VLOOKUP($C116,Data_qPCR,S$3+2,FALSE),NA()),NA())</f>
        <v>1.2856042814378972E-3</v>
      </c>
      <c r="T116" s="79">
        <f ca="1">IFERROR(IF(OR($BE116=45,$BE116=45+Results!$AR$2),VLOOKUP($C116,Data_qPCR,T$3+2,FALSE),NA()),NA())</f>
        <v>1.2856042814378972E-3</v>
      </c>
      <c r="U116" s="79">
        <f ca="1">IFERROR(IF(OR($BE116=45,$BE116=45+Results!$AR$2),VLOOKUP($C116,Data_qPCR,U$3+2,FALSE),NA()),NA())</f>
        <v>1.2856042814378972E-3</v>
      </c>
      <c r="V116" s="79">
        <f ca="1">IFERROR(IF(OR($BE116=45,$BE116=45+Results!$AR$2),VLOOKUP($C116,Data_qPCR,V$3+2,FALSE),NA()),NA())</f>
        <v>1.2856042814378972E-3</v>
      </c>
      <c r="W116" s="79">
        <f ca="1">IFERROR(IF(OR($BE116=45,$BE116=45+Results!$AR$2),VLOOKUP($C116,Data_qPCR,W$3+2,FALSE),NA()),NA())</f>
        <v>1.2856042814378972E-3</v>
      </c>
      <c r="X116" s="79">
        <f ca="1">IFERROR(IF(OR($BE116=45,$BE116=45+Results!$AR$2),VLOOKUP($C116,Data_qPCR,X$3+2,FALSE),NA()),NA())</f>
        <v>1.2856042814378972E-3</v>
      </c>
      <c r="Y116" s="79">
        <f ca="1">IFERROR(IF(OR($BE116=45,$BE116=45+Results!$AR$2),VLOOKUP($C116,Data_qPCR,Y$3+2,FALSE),NA()),NA())</f>
        <v>1.2856042814378972E-3</v>
      </c>
      <c r="Z116" s="79">
        <f ca="1">IFERROR(IF(OR($BE116=45,$BE116=45+Results!$AR$2),VLOOKUP($C116,Data_qPCR,Z$3+2,FALSE),NA()),NA())</f>
        <v>1.2856042814378972E-3</v>
      </c>
      <c r="AA116" s="79">
        <f ca="1">IFERROR(IF(OR($BE116=45,$BE116=45+Results!$AR$2),VLOOKUP($C116,Data_qPCR,AA$3+2,FALSE),NA()),NA())</f>
        <v>1.2856042814378972E-3</v>
      </c>
      <c r="AB116" s="79">
        <f ca="1">IFERROR(IF(OR($BE116=45,$BE116=45+Results!$AR$2),VLOOKUP($C116,Data_qPCR,AB$3+2,FALSE),NA()),NA())</f>
        <v>1.4487612849682688E-3</v>
      </c>
      <c r="AC116" s="79">
        <f ca="1">IFERROR(IF(OR($BE116=45,$BE116=45+Results!$AR$2),VLOOKUP($C116,Data_qPCR,AC$3+2,FALSE),NA()),NA())</f>
        <v>6.1998480738660383E-3</v>
      </c>
      <c r="AD116" s="79">
        <f ca="1">IFERROR(IF(OR($BE116=45,$BE116=45+Results!$AR$2),VLOOKUP($C116,Data_qPCR,AD$3+2,FALSE),NA()),NA())</f>
        <v>1.526615780436902E-2</v>
      </c>
      <c r="AE116" s="79">
        <f ca="1">IFERROR(IF(OR($BE116=45,$BE116=45+Results!$AR$2),VLOOKUP($C116,Data_qPCR,AE$3+2,FALSE),NA()),NA())</f>
        <v>3.2599277509078928E-2</v>
      </c>
      <c r="AF116" s="79">
        <f ca="1">IFERROR(IF(OR($BE116=45,$BE116=45+Results!$AR$2),VLOOKUP($C116,Data_qPCR,AF$3+2,FALSE),NA()),NA())</f>
        <v>6.3311281352325513E-2</v>
      </c>
      <c r="AG116" s="79">
        <f ca="1">IFERROR(IF(OR($BE116=45,$BE116=45+Results!$AR$2),VLOOKUP($C116,Data_qPCR,AG$3+2,FALSE),NA()),NA())</f>
        <v>0.11695948674121801</v>
      </c>
      <c r="AH116" s="79">
        <f ca="1">IFERROR(IF(OR($BE116=45,$BE116=45+Results!$AR$2),VLOOKUP($C116,Data_qPCR,AH$3+2,FALSE),NA()),NA())</f>
        <v>0.2047488896548938</v>
      </c>
      <c r="AI116" s="79">
        <f ca="1">IFERROR(IF(OR($BE116=45,$BE116=45+Results!$AR$2),VLOOKUP($C116,Data_qPCR,AI$3+2,FALSE),NA()),NA())</f>
        <v>0.3318169199285787</v>
      </c>
      <c r="AJ116" s="79">
        <f ca="1">IFERROR(IF(OR($BE116=45,$BE116=45+Results!$AR$2),VLOOKUP($C116,Data_qPCR,AJ$3+2,FALSE),NA()),NA())</f>
        <v>0.48360695066647741</v>
      </c>
      <c r="AK116" s="79">
        <f ca="1">IFERROR(IF(OR($BE116=45,$BE116=45+Results!$AR$2),VLOOKUP($C116,Data_qPCR,AK$3+2,FALSE),NA()),NA())</f>
        <v>0.63565976784305378</v>
      </c>
      <c r="AL116" s="79">
        <f ca="1">IFERROR(IF(OR($BE116=45,$BE116=45+Results!$AR$2),VLOOKUP($C116,Data_qPCR,AL$3+2,FALSE),NA()),NA())</f>
        <v>0.76211433617187008</v>
      </c>
      <c r="AM116" s="79">
        <f ca="1">IFERROR(IF(OR($BE116=45,$BE116=45+Results!$AR$2),VLOOKUP($C116,Data_qPCR,AM$3+2,FALSE),NA()),NA())</f>
        <v>0.85433704045890835</v>
      </c>
      <c r="AN116" s="79">
        <f ca="1">IFERROR(IF(OR($BE116=45,$BE116=45+Results!$AR$2),VLOOKUP($C116,Data_qPCR,AN$3+2,FALSE),NA()),NA())</f>
        <v>0.91371321491926294</v>
      </c>
      <c r="AO116" s="79">
        <f ca="1">IFERROR(IF(OR($BE116=45,$BE116=45+Results!$AR$2),VLOOKUP($C116,Data_qPCR,AO$3+2,FALSE),NA()),NA())</f>
        <v>0.95017655999165185</v>
      </c>
      <c r="AP116" s="79">
        <f ca="1">IFERROR(IF(OR($BE116=45,$BE116=45+Results!$AR$2),VLOOKUP($C116,Data_qPCR,AP$3+2,FALSE),NA()),NA())</f>
        <v>0.97246672643304033</v>
      </c>
      <c r="AQ116" s="79">
        <f ca="1">IFERROR(IF(OR($BE116=45,$BE116=45+Results!$AR$2),VLOOKUP($C116,Data_qPCR,AQ$3+2,FALSE),NA()),NA())</f>
        <v>0.98717077477011184</v>
      </c>
      <c r="AR116" s="79">
        <f ca="1">IFERROR(IF(OR($BE116=45,$BE116=45+Results!$AR$2),VLOOKUP($C116,Data_qPCR,AR$3+2,FALSE),NA()),NA())</f>
        <v>0.99617358116250709</v>
      </c>
      <c r="AS116" s="79">
        <f ca="1">IFERROR(IF(OR($BE116=45,$BE116=45+Results!$AR$2),VLOOKUP($C116,Data_qPCR,AS$3+2,FALSE),NA()),NA())</f>
        <v>1</v>
      </c>
      <c r="AT116" s="79" t="e">
        <f ca="1">IFERROR(IF(OR($BE116=45,$BE116=45+Results!$AR$2),VLOOKUP($C116,Data_qPCR,AT$3+2,FALSE),NA()),NA())</f>
        <v>#N/A</v>
      </c>
      <c r="AU116" s="79" t="e">
        <f ca="1">IFERROR(IF(OR($BE116=45,$BE116=45+Results!$AR$2),VLOOKUP($C116,Data_qPCR,AU$3+2,FALSE),NA()),NA())</f>
        <v>#N/A</v>
      </c>
      <c r="AV116" s="79" t="e">
        <f ca="1">IFERROR(IF(OR($BE116=45,$BE116=45+Results!$AR$2),VLOOKUP($C116,Data_qPCR,AV$3+2,FALSE),NA()),NA())</f>
        <v>#N/A</v>
      </c>
      <c r="AW116" s="79" t="e">
        <f ca="1">IFERROR(IF(OR($BE116=45,$BE116=45+Results!$AR$2),VLOOKUP($C116,Data_qPCR,AW$3+2,FALSE),NA()),NA())</f>
        <v>#N/A</v>
      </c>
      <c r="AX116" s="79" t="e">
        <f ca="1">IFERROR(IF(OR($BE116=45,$BE116=45+Results!$AR$2),VLOOKUP($C116,Data_qPCR,AX$3+2,FALSE),NA()),NA())</f>
        <v>#N/A</v>
      </c>
      <c r="AY116" s="79" t="e">
        <f ca="1">IFERROR(IF(OR($BE116=45,$BE116=45+Results!$AR$2),VLOOKUP($C116,Data_qPCR,AY$3+2,FALSE),NA()),NA())</f>
        <v>#N/A</v>
      </c>
      <c r="AZ116" s="79" t="e">
        <f ca="1">IFERROR(IF(OR($BE116=45,$BE116=45+Results!$AR$2),VLOOKUP($C116,Data_qPCR,AZ$3+2,FALSE),NA()),NA())</f>
        <v>#N/A</v>
      </c>
      <c r="BA116" s="79" t="e">
        <f ca="1">IFERROR(IF(OR($BE116=45,$BE116=45+Results!$AR$2),VLOOKUP($C116,Data_qPCR,BA$3+2,FALSE),NA()),NA())</f>
        <v>#N/A</v>
      </c>
      <c r="BB116" s="79" t="e">
        <f ca="1">IFERROR(IF(OR($BE116=45,$BE116=45+Results!$AR$2),VLOOKUP($C116,Data_qPCR,BB$3+2,FALSE),NA()),NA())</f>
        <v>#N/A</v>
      </c>
      <c r="BC116" s="79" t="e">
        <f ca="1">IFERROR(IF(OR($BE116=45,$BE116=45+Results!$AR$2),VLOOKUP($C116,Data_qPCR,BC$3+2,FALSE),NA()),NA())</f>
        <v>#N/A</v>
      </c>
      <c r="BD116" s="79" t="str">
        <f t="shared" ca="1" si="12"/>
        <v/>
      </c>
      <c r="BE116">
        <f ca="1">IFERROR(IF(LEFT(C116,1)+0=Results!$C$4,INDEX(Results!$AM$8:$BJ$23,CODE(RIGHT(LEFT(C116,2),1))-64,RIGHT(C116,LEN(C116)-2)+0),IF(Results!$AL$7=2,2,45)),"")</f>
        <v>45</v>
      </c>
      <c r="BF116">
        <f t="shared" ca="1" si="11"/>
        <v>20806</v>
      </c>
      <c r="BG116" s="104">
        <f ca="1">IFERROR(IF(LEFT(C116,1)+0=Results!$C$4,INDEX(Results!$CK$8:$DH$23,CODE(RIGHT(LEFT(C116,2),1))-64,RIGHT(C116,LEN(C116)-2)+0),IF(Results!$AL$7=2,2,45)),"")</f>
        <v>45</v>
      </c>
    </row>
    <row r="117" spans="1:59" x14ac:dyDescent="0.25">
      <c r="A117">
        <f t="shared" ca="1" si="7"/>
        <v>114</v>
      </c>
      <c r="B117">
        <v>114</v>
      </c>
      <c r="C117" t="str">
        <f t="shared" ca="1" si="8"/>
        <v>2A7</v>
      </c>
      <c r="D117" t="str">
        <f t="shared" ca="1" si="9"/>
        <v>3B_aceA</v>
      </c>
      <c r="E117" s="268" t="str">
        <f t="shared" ca="1" si="13"/>
        <v>2A7-3B_aceA</v>
      </c>
      <c r="F117" s="79">
        <f ca="1">IFERROR(IF(OR($BE117=45,$BE117=45+Results!$AR$2),VLOOKUP($C117,Data_qPCR,F$3+2,FALSE),NA()),NA())</f>
        <v>4.1538561859594001E-5</v>
      </c>
      <c r="G117" s="79">
        <f ca="1">IFERROR(IF(OR($BE117=45,$BE117=45+Results!$AR$2),VLOOKUP($C117,Data_qPCR,G$3+2,FALSE),NA()),NA())</f>
        <v>4.1538561859594001E-5</v>
      </c>
      <c r="H117" s="79">
        <f ca="1">IFERROR(IF(OR($BE117=45,$BE117=45+Results!$AR$2),VLOOKUP($C117,Data_qPCR,H$3+2,FALSE),NA()),NA())</f>
        <v>4.1538561859594001E-5</v>
      </c>
      <c r="I117" s="79">
        <f ca="1">IFERROR(IF(OR($BE117=45,$BE117=45+Results!$AR$2),VLOOKUP($C117,Data_qPCR,I$3+2,FALSE),NA()),NA())</f>
        <v>4.1538561859594001E-5</v>
      </c>
      <c r="J117" s="79">
        <f ca="1">IFERROR(IF(OR($BE117=45,$BE117=45+Results!$AR$2),VLOOKUP($C117,Data_qPCR,J$3+2,FALSE),NA()),NA())</f>
        <v>4.1538561859594001E-5</v>
      </c>
      <c r="K117" s="79">
        <f ca="1">IFERROR(IF(OR($BE117=45,$BE117=45+Results!$AR$2),VLOOKUP($C117,Data_qPCR,K$3+2,FALSE),NA()),NA())</f>
        <v>4.1538561859594001E-5</v>
      </c>
      <c r="L117" s="79">
        <f ca="1">IFERROR(IF(OR($BE117=45,$BE117=45+Results!$AR$2),VLOOKUP($C117,Data_qPCR,L$3+2,FALSE),NA()),NA())</f>
        <v>4.1538561859594001E-5</v>
      </c>
      <c r="M117" s="79">
        <f ca="1">IFERROR(IF(OR($BE117=45,$BE117=45+Results!$AR$2),VLOOKUP($C117,Data_qPCR,M$3+2,FALSE),NA()),NA())</f>
        <v>4.1538561859594001E-5</v>
      </c>
      <c r="N117" s="79">
        <f ca="1">IFERROR(IF(OR($BE117=45,$BE117=45+Results!$AR$2),VLOOKUP($C117,Data_qPCR,N$3+2,FALSE),NA()),NA())</f>
        <v>4.1538561859594001E-5</v>
      </c>
      <c r="O117" s="79">
        <f ca="1">IFERROR(IF(OR($BE117=45,$BE117=45+Results!$AR$2),VLOOKUP($C117,Data_qPCR,O$3+2,FALSE),NA()),NA())</f>
        <v>4.1538561859594001E-5</v>
      </c>
      <c r="P117" s="79">
        <f ca="1">IFERROR(IF(OR($BE117=45,$BE117=45+Results!$AR$2),VLOOKUP($C117,Data_qPCR,P$3+2,FALSE),NA()),NA())</f>
        <v>4.1538561859594001E-5</v>
      </c>
      <c r="Q117" s="79">
        <f ca="1">IFERROR(IF(OR($BE117=45,$BE117=45+Results!$AR$2),VLOOKUP($C117,Data_qPCR,Q$3+2,FALSE),NA()),NA())</f>
        <v>4.1538561859594001E-5</v>
      </c>
      <c r="R117" s="79">
        <f ca="1">IFERROR(IF(OR($BE117=45,$BE117=45+Results!$AR$2),VLOOKUP($C117,Data_qPCR,R$3+2,FALSE),NA()),NA())</f>
        <v>4.1538561859594001E-5</v>
      </c>
      <c r="S117" s="79">
        <f ca="1">IFERROR(IF(OR($BE117=45,$BE117=45+Results!$AR$2),VLOOKUP($C117,Data_qPCR,S$3+2,FALSE),NA()),NA())</f>
        <v>4.1538561859594001E-5</v>
      </c>
      <c r="T117" s="79">
        <f ca="1">IFERROR(IF(OR($BE117=45,$BE117=45+Results!$AR$2),VLOOKUP($C117,Data_qPCR,T$3+2,FALSE),NA()),NA())</f>
        <v>4.1538561859594001E-5</v>
      </c>
      <c r="U117" s="79">
        <f ca="1">IFERROR(IF(OR($BE117=45,$BE117=45+Results!$AR$2),VLOOKUP($C117,Data_qPCR,U$3+2,FALSE),NA()),NA())</f>
        <v>4.1538561859594001E-5</v>
      </c>
      <c r="V117" s="79">
        <f ca="1">IFERROR(IF(OR($BE117=45,$BE117=45+Results!$AR$2),VLOOKUP($C117,Data_qPCR,V$3+2,FALSE),NA()),NA())</f>
        <v>4.1538561859594001E-5</v>
      </c>
      <c r="W117" s="79">
        <f ca="1">IFERROR(IF(OR($BE117=45,$BE117=45+Results!$AR$2),VLOOKUP($C117,Data_qPCR,W$3+2,FALSE),NA()),NA())</f>
        <v>4.1538561859594001E-5</v>
      </c>
      <c r="X117" s="79">
        <f ca="1">IFERROR(IF(OR($BE117=45,$BE117=45+Results!$AR$2),VLOOKUP($C117,Data_qPCR,X$3+2,FALSE),NA()),NA())</f>
        <v>4.1538561859594001E-5</v>
      </c>
      <c r="Y117" s="79">
        <f ca="1">IFERROR(IF(OR($BE117=45,$BE117=45+Results!$AR$2),VLOOKUP($C117,Data_qPCR,Y$3+2,FALSE),NA()),NA())</f>
        <v>4.1538561859594001E-5</v>
      </c>
      <c r="Z117" s="79">
        <f ca="1">IFERROR(IF(OR($BE117=45,$BE117=45+Results!$AR$2),VLOOKUP($C117,Data_qPCR,Z$3+2,FALSE),NA()),NA())</f>
        <v>4.1538561859594001E-5</v>
      </c>
      <c r="AA117" s="79">
        <f ca="1">IFERROR(IF(OR($BE117=45,$BE117=45+Results!$AR$2),VLOOKUP($C117,Data_qPCR,AA$3+2,FALSE),NA()),NA())</f>
        <v>4.1538561859594001E-5</v>
      </c>
      <c r="AB117" s="79">
        <f ca="1">IFERROR(IF(OR($BE117=45,$BE117=45+Results!$AR$2),VLOOKUP($C117,Data_qPCR,AB$3+2,FALSE),NA()),NA())</f>
        <v>4.1538561859594001E-5</v>
      </c>
      <c r="AC117" s="79">
        <f ca="1">IFERROR(IF(OR($BE117=45,$BE117=45+Results!$AR$2),VLOOKUP($C117,Data_qPCR,AC$3+2,FALSE),NA()),NA())</f>
        <v>4.1538561859594001E-5</v>
      </c>
      <c r="AD117" s="79">
        <f ca="1">IFERROR(IF(OR($BE117=45,$BE117=45+Results!$AR$2),VLOOKUP($C117,Data_qPCR,AD$3+2,FALSE),NA()),NA())</f>
        <v>3.0987910254856575E-3</v>
      </c>
      <c r="AE117" s="79">
        <f ca="1">IFERROR(IF(OR($BE117=45,$BE117=45+Results!$AR$2),VLOOKUP($C117,Data_qPCR,AE$3+2,FALSE),NA()),NA())</f>
        <v>9.7076315775731763E-3</v>
      </c>
      <c r="AF117" s="79">
        <f ca="1">IFERROR(IF(OR($BE117=45,$BE117=45+Results!$AR$2),VLOOKUP($C117,Data_qPCR,AF$3+2,FALSE),NA()),NA())</f>
        <v>2.3045615064728672E-2</v>
      </c>
      <c r="AG117" s="79">
        <f ca="1">IFERROR(IF(OR($BE117=45,$BE117=45+Results!$AR$2),VLOOKUP($C117,Data_qPCR,AG$3+2,FALSE),NA()),NA())</f>
        <v>4.7567350218293336E-2</v>
      </c>
      <c r="AH117" s="79">
        <f ca="1">IFERROR(IF(OR($BE117=45,$BE117=45+Results!$AR$2),VLOOKUP($C117,Data_qPCR,AH$3+2,FALSE),NA()),NA())</f>
        <v>9.0390867508404416E-2</v>
      </c>
      <c r="AI117" s="79">
        <f ca="1">IFERROR(IF(OR($BE117=45,$BE117=45+Results!$AR$2),VLOOKUP($C117,Data_qPCR,AI$3+2,FALSE),NA()),NA())</f>
        <v>0.1628527306568435</v>
      </c>
      <c r="AJ117" s="79">
        <f ca="1">IFERROR(IF(OR($BE117=45,$BE117=45+Results!$AR$2),VLOOKUP($C117,Data_qPCR,AJ$3+2,FALSE),NA()),NA())</f>
        <v>0.27356131600115074</v>
      </c>
      <c r="AK117" s="79">
        <f ca="1">IFERROR(IF(OR($BE117=45,$BE117=45+Results!$AR$2),VLOOKUP($C117,Data_qPCR,AK$3+2,FALSE),NA()),NA())</f>
        <v>0.41991383437784591</v>
      </c>
      <c r="AL117" s="79">
        <f ca="1">IFERROR(IF(OR($BE117=45,$BE117=45+Results!$AR$2),VLOOKUP($C117,Data_qPCR,AL$3+2,FALSE),NA()),NA())</f>
        <v>0.57969093811552808</v>
      </c>
      <c r="AM117" s="79">
        <f ca="1">IFERROR(IF(OR($BE117=45,$BE117=45+Results!$AR$2),VLOOKUP($C117,Data_qPCR,AM$3+2,FALSE),NA()),NA())</f>
        <v>0.72538781320706114</v>
      </c>
      <c r="AN117" s="79">
        <f ca="1">IFERROR(IF(OR($BE117=45,$BE117=45+Results!$AR$2),VLOOKUP($C117,Data_qPCR,AN$3+2,FALSE),NA()),NA())</f>
        <v>0.83574015965492532</v>
      </c>
      <c r="AO117" s="79">
        <f ca="1">IFERROR(IF(OR($BE117=45,$BE117=45+Results!$AR$2),VLOOKUP($C117,Data_qPCR,AO$3+2,FALSE),NA()),NA())</f>
        <v>0.90754102547391946</v>
      </c>
      <c r="AP117" s="79">
        <f ca="1">IFERROR(IF(OR($BE117=45,$BE117=45+Results!$AR$2),VLOOKUP($C117,Data_qPCR,AP$3+2,FALSE),NA()),NA())</f>
        <v>0.94879951703010268</v>
      </c>
      <c r="AQ117" s="79">
        <f ca="1">IFERROR(IF(OR($BE117=45,$BE117=45+Results!$AR$2),VLOOKUP($C117,Data_qPCR,AQ$3+2,FALSE),NA()),NA())</f>
        <v>0.9734762434876385</v>
      </c>
      <c r="AR117" s="79">
        <f ca="1">IFERROR(IF(OR($BE117=45,$BE117=45+Results!$AR$2),VLOOKUP($C117,Data_qPCR,AR$3+2,FALSE),NA()),NA())</f>
        <v>0.99147934771042923</v>
      </c>
      <c r="AS117" s="79">
        <f ca="1">IFERROR(IF(OR($BE117=45,$BE117=45+Results!$AR$2),VLOOKUP($C117,Data_qPCR,AS$3+2,FALSE),NA()),NA())</f>
        <v>1</v>
      </c>
      <c r="AT117" s="79" t="e">
        <f ca="1">IFERROR(IF(OR($BE117=45,$BE117=45+Results!$AR$2),VLOOKUP($C117,Data_qPCR,AT$3+2,FALSE),NA()),NA())</f>
        <v>#N/A</v>
      </c>
      <c r="AU117" s="79" t="e">
        <f ca="1">IFERROR(IF(OR($BE117=45,$BE117=45+Results!$AR$2),VLOOKUP($C117,Data_qPCR,AU$3+2,FALSE),NA()),NA())</f>
        <v>#N/A</v>
      </c>
      <c r="AV117" s="79" t="e">
        <f ca="1">IFERROR(IF(OR($BE117=45,$BE117=45+Results!$AR$2),VLOOKUP($C117,Data_qPCR,AV$3+2,FALSE),NA()),NA())</f>
        <v>#N/A</v>
      </c>
      <c r="AW117" s="79" t="e">
        <f ca="1">IFERROR(IF(OR($BE117=45,$BE117=45+Results!$AR$2),VLOOKUP($C117,Data_qPCR,AW$3+2,FALSE),NA()),NA())</f>
        <v>#N/A</v>
      </c>
      <c r="AX117" s="79" t="e">
        <f ca="1">IFERROR(IF(OR($BE117=45,$BE117=45+Results!$AR$2),VLOOKUP($C117,Data_qPCR,AX$3+2,FALSE),NA()),NA())</f>
        <v>#N/A</v>
      </c>
      <c r="AY117" s="79" t="e">
        <f ca="1">IFERROR(IF(OR($BE117=45,$BE117=45+Results!$AR$2),VLOOKUP($C117,Data_qPCR,AY$3+2,FALSE),NA()),NA())</f>
        <v>#N/A</v>
      </c>
      <c r="AZ117" s="79" t="e">
        <f ca="1">IFERROR(IF(OR($BE117=45,$BE117=45+Results!$AR$2),VLOOKUP($C117,Data_qPCR,AZ$3+2,FALSE),NA()),NA())</f>
        <v>#N/A</v>
      </c>
      <c r="BA117" s="79" t="e">
        <f ca="1">IFERROR(IF(OR($BE117=45,$BE117=45+Results!$AR$2),VLOOKUP($C117,Data_qPCR,BA$3+2,FALSE),NA()),NA())</f>
        <v>#N/A</v>
      </c>
      <c r="BB117" s="79" t="e">
        <f ca="1">IFERROR(IF(OR($BE117=45,$BE117=45+Results!$AR$2),VLOOKUP($C117,Data_qPCR,BB$3+2,FALSE),NA()),NA())</f>
        <v>#N/A</v>
      </c>
      <c r="BC117" s="79" t="e">
        <f ca="1">IFERROR(IF(OR($BE117=45,$BE117=45+Results!$AR$2),VLOOKUP($C117,Data_qPCR,BC$3+2,FALSE),NA()),NA())</f>
        <v>#N/A</v>
      </c>
      <c r="BD117" s="79" t="str">
        <f t="shared" ca="1" si="12"/>
        <v/>
      </c>
      <c r="BE117">
        <f ca="1">IFERROR(IF(LEFT(C117,1)+0=Results!$C$4,INDEX(Results!$AM$8:$BJ$23,CODE(RIGHT(LEFT(C117,2),1))-64,RIGHT(C117,LEN(C117)-2)+0),IF(Results!$AL$7=2,2,45)),"")</f>
        <v>45</v>
      </c>
      <c r="BF117">
        <f t="shared" ca="1" si="11"/>
        <v>20107</v>
      </c>
      <c r="BG117" s="104">
        <f ca="1">IFERROR(IF(LEFT(C117,1)+0=Results!$C$4,INDEX(Results!$CK$8:$DH$23,CODE(RIGHT(LEFT(C117,2),1))-64,RIGHT(C117,LEN(C117)-2)+0),IF(Results!$AL$7=2,2,45)),"")</f>
        <v>45</v>
      </c>
    </row>
    <row r="118" spans="1:59" x14ac:dyDescent="0.25">
      <c r="A118">
        <f t="shared" ca="1" si="7"/>
        <v>115</v>
      </c>
      <c r="B118">
        <v>115</v>
      </c>
      <c r="C118" t="str">
        <f t="shared" ca="1" si="8"/>
        <v>2B7</v>
      </c>
      <c r="D118" t="str">
        <f t="shared" ca="1" si="9"/>
        <v>3B_aceA</v>
      </c>
      <c r="E118" s="268" t="str">
        <f t="shared" ca="1" si="13"/>
        <v>2B7-3B_aceA</v>
      </c>
      <c r="F118" s="79">
        <f ca="1">IFERROR(IF(OR($BE118=45,$BE118=45+Results!$AR$2),VLOOKUP($C118,Data_qPCR,F$3+2,FALSE),NA()),NA())</f>
        <v>9.1119191774662156E-5</v>
      </c>
      <c r="G118" s="79">
        <f ca="1">IFERROR(IF(OR($BE118=45,$BE118=45+Results!$AR$2),VLOOKUP($C118,Data_qPCR,G$3+2,FALSE),NA()),NA())</f>
        <v>9.1119191774662156E-5</v>
      </c>
      <c r="H118" s="79">
        <f ca="1">IFERROR(IF(OR($BE118=45,$BE118=45+Results!$AR$2),VLOOKUP($C118,Data_qPCR,H$3+2,FALSE),NA()),NA())</f>
        <v>9.1119191774662156E-5</v>
      </c>
      <c r="I118" s="79">
        <f ca="1">IFERROR(IF(OR($BE118=45,$BE118=45+Results!$AR$2),VLOOKUP($C118,Data_qPCR,I$3+2,FALSE),NA()),NA())</f>
        <v>9.1119191774662156E-5</v>
      </c>
      <c r="J118" s="79">
        <f ca="1">IFERROR(IF(OR($BE118=45,$BE118=45+Results!$AR$2),VLOOKUP($C118,Data_qPCR,J$3+2,FALSE),NA()),NA())</f>
        <v>9.1119191774662156E-5</v>
      </c>
      <c r="K118" s="79">
        <f ca="1">IFERROR(IF(OR($BE118=45,$BE118=45+Results!$AR$2),VLOOKUP($C118,Data_qPCR,K$3+2,FALSE),NA()),NA())</f>
        <v>9.1119191774662156E-5</v>
      </c>
      <c r="L118" s="79">
        <f ca="1">IFERROR(IF(OR($BE118=45,$BE118=45+Results!$AR$2),VLOOKUP($C118,Data_qPCR,L$3+2,FALSE),NA()),NA())</f>
        <v>9.1119191774662156E-5</v>
      </c>
      <c r="M118" s="79">
        <f ca="1">IFERROR(IF(OR($BE118=45,$BE118=45+Results!$AR$2),VLOOKUP($C118,Data_qPCR,M$3+2,FALSE),NA()),NA())</f>
        <v>9.1119191774662156E-5</v>
      </c>
      <c r="N118" s="79">
        <f ca="1">IFERROR(IF(OR($BE118=45,$BE118=45+Results!$AR$2),VLOOKUP($C118,Data_qPCR,N$3+2,FALSE),NA()),NA())</f>
        <v>9.1119191774662156E-5</v>
      </c>
      <c r="O118" s="79">
        <f ca="1">IFERROR(IF(OR($BE118=45,$BE118=45+Results!$AR$2),VLOOKUP($C118,Data_qPCR,O$3+2,FALSE),NA()),NA())</f>
        <v>9.1119191774662156E-5</v>
      </c>
      <c r="P118" s="79">
        <f ca="1">IFERROR(IF(OR($BE118=45,$BE118=45+Results!$AR$2),VLOOKUP($C118,Data_qPCR,P$3+2,FALSE),NA()),NA())</f>
        <v>9.1119191774662156E-5</v>
      </c>
      <c r="Q118" s="79">
        <f ca="1">IFERROR(IF(OR($BE118=45,$BE118=45+Results!$AR$2),VLOOKUP($C118,Data_qPCR,Q$3+2,FALSE),NA()),NA())</f>
        <v>9.1119191774662156E-5</v>
      </c>
      <c r="R118" s="79">
        <f ca="1">IFERROR(IF(OR($BE118=45,$BE118=45+Results!$AR$2),VLOOKUP($C118,Data_qPCR,R$3+2,FALSE),NA()),NA())</f>
        <v>9.1119191774662156E-5</v>
      </c>
      <c r="S118" s="79">
        <f ca="1">IFERROR(IF(OR($BE118=45,$BE118=45+Results!$AR$2),VLOOKUP($C118,Data_qPCR,S$3+2,FALSE),NA()),NA())</f>
        <v>9.1119191774662156E-5</v>
      </c>
      <c r="T118" s="79">
        <f ca="1">IFERROR(IF(OR($BE118=45,$BE118=45+Results!$AR$2),VLOOKUP($C118,Data_qPCR,T$3+2,FALSE),NA()),NA())</f>
        <v>9.1119191774662156E-5</v>
      </c>
      <c r="U118" s="79">
        <f ca="1">IFERROR(IF(OR($BE118=45,$BE118=45+Results!$AR$2),VLOOKUP($C118,Data_qPCR,U$3+2,FALSE),NA()),NA())</f>
        <v>9.1119191774662156E-5</v>
      </c>
      <c r="V118" s="79">
        <f ca="1">IFERROR(IF(OR($BE118=45,$BE118=45+Results!$AR$2),VLOOKUP($C118,Data_qPCR,V$3+2,FALSE),NA()),NA())</f>
        <v>9.1119191774662156E-5</v>
      </c>
      <c r="W118" s="79">
        <f ca="1">IFERROR(IF(OR($BE118=45,$BE118=45+Results!$AR$2),VLOOKUP($C118,Data_qPCR,W$3+2,FALSE),NA()),NA())</f>
        <v>9.1119191774662156E-5</v>
      </c>
      <c r="X118" s="79">
        <f ca="1">IFERROR(IF(OR($BE118=45,$BE118=45+Results!$AR$2),VLOOKUP($C118,Data_qPCR,X$3+2,FALSE),NA()),NA())</f>
        <v>9.1119191774662156E-5</v>
      </c>
      <c r="Y118" s="79">
        <f ca="1">IFERROR(IF(OR($BE118=45,$BE118=45+Results!$AR$2),VLOOKUP($C118,Data_qPCR,Y$3+2,FALSE),NA()),NA())</f>
        <v>9.1119191774662156E-5</v>
      </c>
      <c r="Z118" s="79">
        <f ca="1">IFERROR(IF(OR($BE118=45,$BE118=45+Results!$AR$2),VLOOKUP($C118,Data_qPCR,Z$3+2,FALSE),NA()),NA())</f>
        <v>9.1119191774662156E-5</v>
      </c>
      <c r="AA118" s="79">
        <f ca="1">IFERROR(IF(OR($BE118=45,$BE118=45+Results!$AR$2),VLOOKUP($C118,Data_qPCR,AA$3+2,FALSE),NA()),NA())</f>
        <v>9.1119191774662156E-5</v>
      </c>
      <c r="AB118" s="79">
        <f ca="1">IFERROR(IF(OR($BE118=45,$BE118=45+Results!$AR$2),VLOOKUP($C118,Data_qPCR,AB$3+2,FALSE),NA()),NA())</f>
        <v>9.1119191774662156E-5</v>
      </c>
      <c r="AC118" s="79">
        <f ca="1">IFERROR(IF(OR($BE118=45,$BE118=45+Results!$AR$2),VLOOKUP($C118,Data_qPCR,AC$3+2,FALSE),NA()),NA())</f>
        <v>1.8418181314031488E-3</v>
      </c>
      <c r="AD118" s="79">
        <f ca="1">IFERROR(IF(OR($BE118=45,$BE118=45+Results!$AR$2),VLOOKUP($C118,Data_qPCR,AD$3+2,FALSE),NA()),NA())</f>
        <v>5.7910297889377663E-3</v>
      </c>
      <c r="AE118" s="79">
        <f ca="1">IFERROR(IF(OR($BE118=45,$BE118=45+Results!$AR$2),VLOOKUP($C118,Data_qPCR,AE$3+2,FALSE),NA()),NA())</f>
        <v>1.2885001782021522E-2</v>
      </c>
      <c r="AF118" s="79">
        <f ca="1">IFERROR(IF(OR($BE118=45,$BE118=45+Results!$AR$2),VLOOKUP($C118,Data_qPCR,AF$3+2,FALSE),NA()),NA())</f>
        <v>2.6226563658581371E-2</v>
      </c>
      <c r="AG118" s="79">
        <f ca="1">IFERROR(IF(OR($BE118=45,$BE118=45+Results!$AR$2),VLOOKUP($C118,Data_qPCR,AG$3+2,FALSE),NA()),NA())</f>
        <v>5.0327589267416213E-2</v>
      </c>
      <c r="AH118" s="79">
        <f ca="1">IFERROR(IF(OR($BE118=45,$BE118=45+Results!$AR$2),VLOOKUP($C118,Data_qPCR,AH$3+2,FALSE),NA()),NA())</f>
        <v>9.2825049756482106E-2</v>
      </c>
      <c r="AI118" s="79">
        <f ca="1">IFERROR(IF(OR($BE118=45,$BE118=45+Results!$AR$2),VLOOKUP($C118,Data_qPCR,AI$3+2,FALSE),NA()),NA())</f>
        <v>0.16464422311590771</v>
      </c>
      <c r="AJ118" s="79">
        <f ca="1">IFERROR(IF(OR($BE118=45,$BE118=45+Results!$AR$2),VLOOKUP($C118,Data_qPCR,AJ$3+2,FALSE),NA()),NA())</f>
        <v>0.27563905800695487</v>
      </c>
      <c r="AK118" s="79">
        <f ca="1">IFERROR(IF(OR($BE118=45,$BE118=45+Results!$AR$2),VLOOKUP($C118,Data_qPCR,AK$3+2,FALSE),NA()),NA())</f>
        <v>0.42142455204761653</v>
      </c>
      <c r="AL118" s="79">
        <f ca="1">IFERROR(IF(OR($BE118=45,$BE118=45+Results!$AR$2),VLOOKUP($C118,Data_qPCR,AL$3+2,FALSE),NA()),NA())</f>
        <v>0.58090349424968701</v>
      </c>
      <c r="AM118" s="79">
        <f ca="1">IFERROR(IF(OR($BE118=45,$BE118=45+Results!$AR$2),VLOOKUP($C118,Data_qPCR,AM$3+2,FALSE),NA()),NA())</f>
        <v>0.72550887517580498</v>
      </c>
      <c r="AN118" s="79">
        <f ca="1">IFERROR(IF(OR($BE118=45,$BE118=45+Results!$AR$2),VLOOKUP($C118,Data_qPCR,AN$3+2,FALSE),NA()),NA())</f>
        <v>0.83592731949164689</v>
      </c>
      <c r="AO118" s="79">
        <f ca="1">IFERROR(IF(OR($BE118=45,$BE118=45+Results!$AR$2),VLOOKUP($C118,Data_qPCR,AO$3+2,FALSE),NA()),NA())</f>
        <v>0.9083121697814196</v>
      </c>
      <c r="AP118" s="79">
        <f ca="1">IFERROR(IF(OR($BE118=45,$BE118=45+Results!$AR$2),VLOOKUP($C118,Data_qPCR,AP$3+2,FALSE),NA()),NA())</f>
        <v>0.95076185514925715</v>
      </c>
      <c r="AQ118" s="79">
        <f ca="1">IFERROR(IF(OR($BE118=45,$BE118=45+Results!$AR$2),VLOOKUP($C118,Data_qPCR,AQ$3+2,FALSE),NA()),NA())</f>
        <v>0.97536772149476192</v>
      </c>
      <c r="AR118" s="79">
        <f ca="1">IFERROR(IF(OR($BE118=45,$BE118=45+Results!$AR$2),VLOOKUP($C118,Data_qPCR,AR$3+2,FALSE),NA()),NA())</f>
        <v>0.99251462422808689</v>
      </c>
      <c r="AS118" s="79">
        <f ca="1">IFERROR(IF(OR($BE118=45,$BE118=45+Results!$AR$2),VLOOKUP($C118,Data_qPCR,AS$3+2,FALSE),NA()),NA())</f>
        <v>1</v>
      </c>
      <c r="AT118" s="79" t="e">
        <f ca="1">IFERROR(IF(OR($BE118=45,$BE118=45+Results!$AR$2),VLOOKUP($C118,Data_qPCR,AT$3+2,FALSE),NA()),NA())</f>
        <v>#N/A</v>
      </c>
      <c r="AU118" s="79" t="e">
        <f ca="1">IFERROR(IF(OR($BE118=45,$BE118=45+Results!$AR$2),VLOOKUP($C118,Data_qPCR,AU$3+2,FALSE),NA()),NA())</f>
        <v>#N/A</v>
      </c>
      <c r="AV118" s="79" t="e">
        <f ca="1">IFERROR(IF(OR($BE118=45,$BE118=45+Results!$AR$2),VLOOKUP($C118,Data_qPCR,AV$3+2,FALSE),NA()),NA())</f>
        <v>#N/A</v>
      </c>
      <c r="AW118" s="79" t="e">
        <f ca="1">IFERROR(IF(OR($BE118=45,$BE118=45+Results!$AR$2),VLOOKUP($C118,Data_qPCR,AW$3+2,FALSE),NA()),NA())</f>
        <v>#N/A</v>
      </c>
      <c r="AX118" s="79" t="e">
        <f ca="1">IFERROR(IF(OR($BE118=45,$BE118=45+Results!$AR$2),VLOOKUP($C118,Data_qPCR,AX$3+2,FALSE),NA()),NA())</f>
        <v>#N/A</v>
      </c>
      <c r="AY118" s="79" t="e">
        <f ca="1">IFERROR(IF(OR($BE118=45,$BE118=45+Results!$AR$2),VLOOKUP($C118,Data_qPCR,AY$3+2,FALSE),NA()),NA())</f>
        <v>#N/A</v>
      </c>
      <c r="AZ118" s="79" t="e">
        <f ca="1">IFERROR(IF(OR($BE118=45,$BE118=45+Results!$AR$2),VLOOKUP($C118,Data_qPCR,AZ$3+2,FALSE),NA()),NA())</f>
        <v>#N/A</v>
      </c>
      <c r="BA118" s="79" t="e">
        <f ca="1">IFERROR(IF(OR($BE118=45,$BE118=45+Results!$AR$2),VLOOKUP($C118,Data_qPCR,BA$3+2,FALSE),NA()),NA())</f>
        <v>#N/A</v>
      </c>
      <c r="BB118" s="79" t="e">
        <f ca="1">IFERROR(IF(OR($BE118=45,$BE118=45+Results!$AR$2),VLOOKUP($C118,Data_qPCR,BB$3+2,FALSE),NA()),NA())</f>
        <v>#N/A</v>
      </c>
      <c r="BC118" s="79" t="e">
        <f ca="1">IFERROR(IF(OR($BE118=45,$BE118=45+Results!$AR$2),VLOOKUP($C118,Data_qPCR,BC$3+2,FALSE),NA()),NA())</f>
        <v>#N/A</v>
      </c>
      <c r="BD118" s="79" t="str">
        <f t="shared" ca="1" si="12"/>
        <v/>
      </c>
      <c r="BE118">
        <f ca="1">IFERROR(IF(LEFT(C118,1)+0=Results!$C$4,INDEX(Results!$AM$8:$BJ$23,CODE(RIGHT(LEFT(C118,2),1))-64,RIGHT(C118,LEN(C118)-2)+0),IF(Results!$AL$7=2,2,45)),"")</f>
        <v>45</v>
      </c>
      <c r="BF118">
        <f t="shared" ca="1" si="11"/>
        <v>20207</v>
      </c>
      <c r="BG118" s="104">
        <f ca="1">IFERROR(IF(LEFT(C118,1)+0=Results!$C$4,INDEX(Results!$CK$8:$DH$23,CODE(RIGHT(LEFT(C118,2),1))-64,RIGHT(C118,LEN(C118)-2)+0),IF(Results!$AL$7=2,2,45)),"")</f>
        <v>45</v>
      </c>
    </row>
    <row r="119" spans="1:59" x14ac:dyDescent="0.25">
      <c r="A119">
        <f t="shared" ca="1" si="7"/>
        <v>116</v>
      </c>
      <c r="B119">
        <v>116</v>
      </c>
      <c r="C119" t="str">
        <f t="shared" ca="1" si="8"/>
        <v>2C7</v>
      </c>
      <c r="D119" t="str">
        <f t="shared" ca="1" si="9"/>
        <v>3B_pspA</v>
      </c>
      <c r="E119" s="268" t="str">
        <f t="shared" ca="1" si="13"/>
        <v>2C7-3B_pspA</v>
      </c>
      <c r="F119" s="79">
        <f ca="1">IFERROR(IF(OR($BE119=45,$BE119=45+Results!$AR$2),VLOOKUP($C119,Data_qPCR,F$3+2,FALSE),NA()),NA())</f>
        <v>1.3260424967825353E-4</v>
      </c>
      <c r="G119" s="79">
        <f ca="1">IFERROR(IF(OR($BE119=45,$BE119=45+Results!$AR$2),VLOOKUP($C119,Data_qPCR,G$3+2,FALSE),NA()),NA())</f>
        <v>1.3260424967825353E-4</v>
      </c>
      <c r="H119" s="79">
        <f ca="1">IFERROR(IF(OR($BE119=45,$BE119=45+Results!$AR$2),VLOOKUP($C119,Data_qPCR,H$3+2,FALSE),NA()),NA())</f>
        <v>1.3260424967825353E-4</v>
      </c>
      <c r="I119" s="79">
        <f ca="1">IFERROR(IF(OR($BE119=45,$BE119=45+Results!$AR$2),VLOOKUP($C119,Data_qPCR,I$3+2,FALSE),NA()),NA())</f>
        <v>1.3260424967825353E-4</v>
      </c>
      <c r="J119" s="79">
        <f ca="1">IFERROR(IF(OR($BE119=45,$BE119=45+Results!$AR$2),VLOOKUP($C119,Data_qPCR,J$3+2,FALSE),NA()),NA())</f>
        <v>1.3260424967825353E-4</v>
      </c>
      <c r="K119" s="79">
        <f ca="1">IFERROR(IF(OR($BE119=45,$BE119=45+Results!$AR$2),VLOOKUP($C119,Data_qPCR,K$3+2,FALSE),NA()),NA())</f>
        <v>1.3260424967825353E-4</v>
      </c>
      <c r="L119" s="79">
        <f ca="1">IFERROR(IF(OR($BE119=45,$BE119=45+Results!$AR$2),VLOOKUP($C119,Data_qPCR,L$3+2,FALSE),NA()),NA())</f>
        <v>1.3260424967825353E-4</v>
      </c>
      <c r="M119" s="79">
        <f ca="1">IFERROR(IF(OR($BE119=45,$BE119=45+Results!$AR$2),VLOOKUP($C119,Data_qPCR,M$3+2,FALSE),NA()),NA())</f>
        <v>1.3260424967825353E-4</v>
      </c>
      <c r="N119" s="79">
        <f ca="1">IFERROR(IF(OR($BE119=45,$BE119=45+Results!$AR$2),VLOOKUP($C119,Data_qPCR,N$3+2,FALSE),NA()),NA())</f>
        <v>1.3260424967825353E-4</v>
      </c>
      <c r="O119" s="79">
        <f ca="1">IFERROR(IF(OR($BE119=45,$BE119=45+Results!$AR$2),VLOOKUP($C119,Data_qPCR,O$3+2,FALSE),NA()),NA())</f>
        <v>1.3260424967825353E-4</v>
      </c>
      <c r="P119" s="79">
        <f ca="1">IFERROR(IF(OR($BE119=45,$BE119=45+Results!$AR$2),VLOOKUP($C119,Data_qPCR,P$3+2,FALSE),NA()),NA())</f>
        <v>1.3260424967825353E-4</v>
      </c>
      <c r="Q119" s="79">
        <f ca="1">IFERROR(IF(OR($BE119=45,$BE119=45+Results!$AR$2),VLOOKUP($C119,Data_qPCR,Q$3+2,FALSE),NA()),NA())</f>
        <v>1.3260424967825353E-4</v>
      </c>
      <c r="R119" s="79">
        <f ca="1">IFERROR(IF(OR($BE119=45,$BE119=45+Results!$AR$2),VLOOKUP($C119,Data_qPCR,R$3+2,FALSE),NA()),NA())</f>
        <v>1.3260424967825353E-4</v>
      </c>
      <c r="S119" s="79">
        <f ca="1">IFERROR(IF(OR($BE119=45,$BE119=45+Results!$AR$2),VLOOKUP($C119,Data_qPCR,S$3+2,FALSE),NA()),NA())</f>
        <v>6.5514023479734359E-4</v>
      </c>
      <c r="T119" s="79">
        <f ca="1">IFERROR(IF(OR($BE119=45,$BE119=45+Results!$AR$2),VLOOKUP($C119,Data_qPCR,T$3+2,FALSE),NA()),NA())</f>
        <v>3.5473985989237683E-4</v>
      </c>
      <c r="U119" s="79">
        <f ca="1">IFERROR(IF(OR($BE119=45,$BE119=45+Results!$AR$2),VLOOKUP($C119,Data_qPCR,U$3+2,FALSE),NA()),NA())</f>
        <v>1.3260424967825353E-4</v>
      </c>
      <c r="V119" s="79">
        <f ca="1">IFERROR(IF(OR($BE119=45,$BE119=45+Results!$AR$2),VLOOKUP($C119,Data_qPCR,V$3+2,FALSE),NA()),NA())</f>
        <v>1.3260424967825353E-4</v>
      </c>
      <c r="W119" s="79">
        <f ca="1">IFERROR(IF(OR($BE119=45,$BE119=45+Results!$AR$2),VLOOKUP($C119,Data_qPCR,W$3+2,FALSE),NA()),NA())</f>
        <v>1.3260424967825353E-4</v>
      </c>
      <c r="X119" s="79">
        <f ca="1">IFERROR(IF(OR($BE119=45,$BE119=45+Results!$AR$2),VLOOKUP($C119,Data_qPCR,X$3+2,FALSE),NA()),NA())</f>
        <v>1.3260424967825353E-4</v>
      </c>
      <c r="Y119" s="79">
        <f ca="1">IFERROR(IF(OR($BE119=45,$BE119=45+Results!$AR$2),VLOOKUP($C119,Data_qPCR,Y$3+2,FALSE),NA()),NA())</f>
        <v>1.3260424967825353E-4</v>
      </c>
      <c r="Z119" s="79">
        <f ca="1">IFERROR(IF(OR($BE119=45,$BE119=45+Results!$AR$2),VLOOKUP($C119,Data_qPCR,Z$3+2,FALSE),NA()),NA())</f>
        <v>1.3260424967825353E-4</v>
      </c>
      <c r="AA119" s="79">
        <f ca="1">IFERROR(IF(OR($BE119=45,$BE119=45+Results!$AR$2),VLOOKUP($C119,Data_qPCR,AA$3+2,FALSE),NA()),NA())</f>
        <v>1.3260424967825353E-4</v>
      </c>
      <c r="AB119" s="79">
        <f ca="1">IFERROR(IF(OR($BE119=45,$BE119=45+Results!$AR$2),VLOOKUP($C119,Data_qPCR,AB$3+2,FALSE),NA()),NA())</f>
        <v>1.3260424967825353E-4</v>
      </c>
      <c r="AC119" s="79">
        <f ca="1">IFERROR(IF(OR($BE119=45,$BE119=45+Results!$AR$2),VLOOKUP($C119,Data_qPCR,AC$3+2,FALSE),NA()),NA())</f>
        <v>1.3260424967825353E-4</v>
      </c>
      <c r="AD119" s="79">
        <f ca="1">IFERROR(IF(OR($BE119=45,$BE119=45+Results!$AR$2),VLOOKUP($C119,Data_qPCR,AD$3+2,FALSE),NA()),NA())</f>
        <v>1.5248516782540727E-3</v>
      </c>
      <c r="AE119" s="79">
        <f ca="1">IFERROR(IF(OR($BE119=45,$BE119=45+Results!$AR$2),VLOOKUP($C119,Data_qPCR,AE$3+2,FALSE),NA()),NA())</f>
        <v>4.9200900919207872E-3</v>
      </c>
      <c r="AF119" s="79">
        <f ca="1">IFERROR(IF(OR($BE119=45,$BE119=45+Results!$AR$2),VLOOKUP($C119,Data_qPCR,AF$3+2,FALSE),NA()),NA())</f>
        <v>1.1685798000443273E-2</v>
      </c>
      <c r="AG119" s="79">
        <f ca="1">IFERROR(IF(OR($BE119=45,$BE119=45+Results!$AR$2),VLOOKUP($C119,Data_qPCR,AG$3+2,FALSE),NA()),NA())</f>
        <v>2.4443068775621225E-2</v>
      </c>
      <c r="AH119" s="79">
        <f ca="1">IFERROR(IF(OR($BE119=45,$BE119=45+Results!$AR$2),VLOOKUP($C119,Data_qPCR,AH$3+2,FALSE),NA()),NA())</f>
        <v>4.8828293708558221E-2</v>
      </c>
      <c r="AI119" s="79">
        <f ca="1">IFERROR(IF(OR($BE119=45,$BE119=45+Results!$AR$2),VLOOKUP($C119,Data_qPCR,AI$3+2,FALSE),NA()),NA())</f>
        <v>9.3829455788436544E-2</v>
      </c>
      <c r="AJ119" s="79">
        <f ca="1">IFERROR(IF(OR($BE119=45,$BE119=45+Results!$AR$2),VLOOKUP($C119,Data_qPCR,AJ$3+2,FALSE),NA()),NA())</f>
        <v>0.17236720589005899</v>
      </c>
      <c r="AK119" s="79">
        <f ca="1">IFERROR(IF(OR($BE119=45,$BE119=45+Results!$AR$2),VLOOKUP($C119,Data_qPCR,AK$3+2,FALSE),NA()),NA())</f>
        <v>0.29397067675759775</v>
      </c>
      <c r="AL119" s="79">
        <f ca="1">IFERROR(IF(OR($BE119=45,$BE119=45+Results!$AR$2),VLOOKUP($C119,Data_qPCR,AL$3+2,FALSE),NA()),NA())</f>
        <v>0.44993068362732974</v>
      </c>
      <c r="AM119" s="79">
        <f ca="1">IFERROR(IF(OR($BE119=45,$BE119=45+Results!$AR$2),VLOOKUP($C119,Data_qPCR,AM$3+2,FALSE),NA()),NA())</f>
        <v>0.61426478803886309</v>
      </c>
      <c r="AN119" s="79">
        <f ca="1">IFERROR(IF(OR($BE119=45,$BE119=45+Results!$AR$2),VLOOKUP($C119,Data_qPCR,AN$3+2,FALSE),NA()),NA())</f>
        <v>0.75623897563615072</v>
      </c>
      <c r="AO119" s="79">
        <f ca="1">IFERROR(IF(OR($BE119=45,$BE119=45+Results!$AR$2),VLOOKUP($C119,Data_qPCR,AO$3+2,FALSE),NA()),NA())</f>
        <v>0.86093178096005296</v>
      </c>
      <c r="AP119" s="79">
        <f ca="1">IFERROR(IF(OR($BE119=45,$BE119=45+Results!$AR$2),VLOOKUP($C119,Data_qPCR,AP$3+2,FALSE),NA()),NA())</f>
        <v>0.92853439598369458</v>
      </c>
      <c r="AQ119" s="79">
        <f ca="1">IFERROR(IF(OR($BE119=45,$BE119=45+Results!$AR$2),VLOOKUP($C119,Data_qPCR,AQ$3+2,FALSE),NA()),NA())</f>
        <v>0.96832912460298481</v>
      </c>
      <c r="AR119" s="79">
        <f ca="1">IFERROR(IF(OR($BE119=45,$BE119=45+Results!$AR$2),VLOOKUP($C119,Data_qPCR,AR$3+2,FALSE),NA()),NA())</f>
        <v>0.99118277752511597</v>
      </c>
      <c r="AS119" s="79">
        <f ca="1">IFERROR(IF(OR($BE119=45,$BE119=45+Results!$AR$2),VLOOKUP($C119,Data_qPCR,AS$3+2,FALSE),NA()),NA())</f>
        <v>1</v>
      </c>
      <c r="AT119" s="79" t="e">
        <f ca="1">IFERROR(IF(OR($BE119=45,$BE119=45+Results!$AR$2),VLOOKUP($C119,Data_qPCR,AT$3+2,FALSE),NA()),NA())</f>
        <v>#N/A</v>
      </c>
      <c r="AU119" s="79" t="e">
        <f ca="1">IFERROR(IF(OR($BE119=45,$BE119=45+Results!$AR$2),VLOOKUP($C119,Data_qPCR,AU$3+2,FALSE),NA()),NA())</f>
        <v>#N/A</v>
      </c>
      <c r="AV119" s="79" t="e">
        <f ca="1">IFERROR(IF(OR($BE119=45,$BE119=45+Results!$AR$2),VLOOKUP($C119,Data_qPCR,AV$3+2,FALSE),NA()),NA())</f>
        <v>#N/A</v>
      </c>
      <c r="AW119" s="79" t="e">
        <f ca="1">IFERROR(IF(OR($BE119=45,$BE119=45+Results!$AR$2),VLOOKUP($C119,Data_qPCR,AW$3+2,FALSE),NA()),NA())</f>
        <v>#N/A</v>
      </c>
      <c r="AX119" s="79" t="e">
        <f ca="1">IFERROR(IF(OR($BE119=45,$BE119=45+Results!$AR$2),VLOOKUP($C119,Data_qPCR,AX$3+2,FALSE),NA()),NA())</f>
        <v>#N/A</v>
      </c>
      <c r="AY119" s="79" t="e">
        <f ca="1">IFERROR(IF(OR($BE119=45,$BE119=45+Results!$AR$2),VLOOKUP($C119,Data_qPCR,AY$3+2,FALSE),NA()),NA())</f>
        <v>#N/A</v>
      </c>
      <c r="AZ119" s="79" t="e">
        <f ca="1">IFERROR(IF(OR($BE119=45,$BE119=45+Results!$AR$2),VLOOKUP($C119,Data_qPCR,AZ$3+2,FALSE),NA()),NA())</f>
        <v>#N/A</v>
      </c>
      <c r="BA119" s="79" t="e">
        <f ca="1">IFERROR(IF(OR($BE119=45,$BE119=45+Results!$AR$2),VLOOKUP($C119,Data_qPCR,BA$3+2,FALSE),NA()),NA())</f>
        <v>#N/A</v>
      </c>
      <c r="BB119" s="79" t="e">
        <f ca="1">IFERROR(IF(OR($BE119=45,$BE119=45+Results!$AR$2),VLOOKUP($C119,Data_qPCR,BB$3+2,FALSE),NA()),NA())</f>
        <v>#N/A</v>
      </c>
      <c r="BC119" s="79" t="e">
        <f ca="1">IFERROR(IF(OR($BE119=45,$BE119=45+Results!$AR$2),VLOOKUP($C119,Data_qPCR,BC$3+2,FALSE),NA()),NA())</f>
        <v>#N/A</v>
      </c>
      <c r="BD119" s="79" t="str">
        <f t="shared" ca="1" si="12"/>
        <v/>
      </c>
      <c r="BE119">
        <f ca="1">IFERROR(IF(LEFT(C119,1)+0=Results!$C$4,INDEX(Results!$AM$8:$BJ$23,CODE(RIGHT(LEFT(C119,2),1))-64,RIGHT(C119,LEN(C119)-2)+0),IF(Results!$AL$7=2,2,45)),"")</f>
        <v>45</v>
      </c>
      <c r="BF119">
        <f t="shared" ca="1" si="11"/>
        <v>20307</v>
      </c>
      <c r="BG119" s="104">
        <f ca="1">IFERROR(IF(LEFT(C119,1)+0=Results!$C$4,INDEX(Results!$CK$8:$DH$23,CODE(RIGHT(LEFT(C119,2),1))-64,RIGHT(C119,LEN(C119)-2)+0),IF(Results!$AL$7=2,2,45)),"")</f>
        <v>45</v>
      </c>
    </row>
    <row r="120" spans="1:59" x14ac:dyDescent="0.25">
      <c r="A120">
        <f t="shared" ca="1" si="7"/>
        <v>117</v>
      </c>
      <c r="B120">
        <v>117</v>
      </c>
      <c r="C120" t="str">
        <f t="shared" ca="1" si="8"/>
        <v>2D7</v>
      </c>
      <c r="D120" t="str">
        <f t="shared" ca="1" si="9"/>
        <v>3B_pspA</v>
      </c>
      <c r="E120" s="268" t="str">
        <f t="shared" ca="1" si="13"/>
        <v>2D7-3B_pspA</v>
      </c>
      <c r="F120" s="79">
        <f ca="1">IFERROR(IF(OR($BE120=45,$BE120=45+Results!$AR$2),VLOOKUP($C120,Data_qPCR,F$3+2,FALSE),NA()),NA())</f>
        <v>4.2663293547253028E-5</v>
      </c>
      <c r="G120" s="79">
        <f ca="1">IFERROR(IF(OR($BE120=45,$BE120=45+Results!$AR$2),VLOOKUP($C120,Data_qPCR,G$3+2,FALSE),NA()),NA())</f>
        <v>4.2663293547253028E-5</v>
      </c>
      <c r="H120" s="79">
        <f ca="1">IFERROR(IF(OR($BE120=45,$BE120=45+Results!$AR$2),VLOOKUP($C120,Data_qPCR,H$3+2,FALSE),NA()),NA())</f>
        <v>4.2663293547253028E-5</v>
      </c>
      <c r="I120" s="79">
        <f ca="1">IFERROR(IF(OR($BE120=45,$BE120=45+Results!$AR$2),VLOOKUP($C120,Data_qPCR,I$3+2,FALSE),NA()),NA())</f>
        <v>4.2663293547253028E-5</v>
      </c>
      <c r="J120" s="79">
        <f ca="1">IFERROR(IF(OR($BE120=45,$BE120=45+Results!$AR$2),VLOOKUP($C120,Data_qPCR,J$3+2,FALSE),NA()),NA())</f>
        <v>4.2663293547253028E-5</v>
      </c>
      <c r="K120" s="79">
        <f ca="1">IFERROR(IF(OR($BE120=45,$BE120=45+Results!$AR$2),VLOOKUP($C120,Data_qPCR,K$3+2,FALSE),NA()),NA())</f>
        <v>4.2663293547253028E-5</v>
      </c>
      <c r="L120" s="79">
        <f ca="1">IFERROR(IF(OR($BE120=45,$BE120=45+Results!$AR$2),VLOOKUP($C120,Data_qPCR,L$3+2,FALSE),NA()),NA())</f>
        <v>4.2663293547253028E-5</v>
      </c>
      <c r="M120" s="79">
        <f ca="1">IFERROR(IF(OR($BE120=45,$BE120=45+Results!$AR$2),VLOOKUP($C120,Data_qPCR,M$3+2,FALSE),NA()),NA())</f>
        <v>4.2663293547253028E-5</v>
      </c>
      <c r="N120" s="79">
        <f ca="1">IFERROR(IF(OR($BE120=45,$BE120=45+Results!$AR$2),VLOOKUP($C120,Data_qPCR,N$3+2,FALSE),NA()),NA())</f>
        <v>4.2663293547253028E-5</v>
      </c>
      <c r="O120" s="79">
        <f ca="1">IFERROR(IF(OR($BE120=45,$BE120=45+Results!$AR$2),VLOOKUP($C120,Data_qPCR,O$3+2,FALSE),NA()),NA())</f>
        <v>4.2663293547253028E-5</v>
      </c>
      <c r="P120" s="79">
        <f ca="1">IFERROR(IF(OR($BE120=45,$BE120=45+Results!$AR$2),VLOOKUP($C120,Data_qPCR,P$3+2,FALSE),NA()),NA())</f>
        <v>4.2663293547253028E-5</v>
      </c>
      <c r="Q120" s="79">
        <f ca="1">IFERROR(IF(OR($BE120=45,$BE120=45+Results!$AR$2),VLOOKUP($C120,Data_qPCR,Q$3+2,FALSE),NA()),NA())</f>
        <v>4.2663293547253028E-5</v>
      </c>
      <c r="R120" s="79">
        <f ca="1">IFERROR(IF(OR($BE120=45,$BE120=45+Results!$AR$2),VLOOKUP($C120,Data_qPCR,R$3+2,FALSE),NA()),NA())</f>
        <v>4.2663293547253028E-5</v>
      </c>
      <c r="S120" s="79">
        <f ca="1">IFERROR(IF(OR($BE120=45,$BE120=45+Results!$AR$2),VLOOKUP($C120,Data_qPCR,S$3+2,FALSE),NA()),NA())</f>
        <v>4.2663293547253028E-5</v>
      </c>
      <c r="T120" s="79">
        <f ca="1">IFERROR(IF(OR($BE120=45,$BE120=45+Results!$AR$2),VLOOKUP($C120,Data_qPCR,T$3+2,FALSE),NA()),NA())</f>
        <v>4.2663293547253028E-5</v>
      </c>
      <c r="U120" s="79">
        <f ca="1">IFERROR(IF(OR($BE120=45,$BE120=45+Results!$AR$2),VLOOKUP($C120,Data_qPCR,U$3+2,FALSE),NA()),NA())</f>
        <v>4.2663293547253028E-5</v>
      </c>
      <c r="V120" s="79">
        <f ca="1">IFERROR(IF(OR($BE120=45,$BE120=45+Results!$AR$2),VLOOKUP($C120,Data_qPCR,V$3+2,FALSE),NA()),NA())</f>
        <v>4.2663293547253028E-5</v>
      </c>
      <c r="W120" s="79">
        <f ca="1">IFERROR(IF(OR($BE120=45,$BE120=45+Results!$AR$2),VLOOKUP($C120,Data_qPCR,W$3+2,FALSE),NA()),NA())</f>
        <v>4.2663293547253028E-5</v>
      </c>
      <c r="X120" s="79">
        <f ca="1">IFERROR(IF(OR($BE120=45,$BE120=45+Results!$AR$2),VLOOKUP($C120,Data_qPCR,X$3+2,FALSE),NA()),NA())</f>
        <v>4.2663293547253028E-5</v>
      </c>
      <c r="Y120" s="79">
        <f ca="1">IFERROR(IF(OR($BE120=45,$BE120=45+Results!$AR$2),VLOOKUP($C120,Data_qPCR,Y$3+2,FALSE),NA()),NA())</f>
        <v>4.2663293547253028E-5</v>
      </c>
      <c r="Z120" s="79">
        <f ca="1">IFERROR(IF(OR($BE120=45,$BE120=45+Results!$AR$2),VLOOKUP($C120,Data_qPCR,Z$3+2,FALSE),NA()),NA())</f>
        <v>4.2663293547253028E-5</v>
      </c>
      <c r="AA120" s="79">
        <f ca="1">IFERROR(IF(OR($BE120=45,$BE120=45+Results!$AR$2),VLOOKUP($C120,Data_qPCR,AA$3+2,FALSE),NA()),NA())</f>
        <v>4.2663293547253028E-5</v>
      </c>
      <c r="AB120" s="79">
        <f ca="1">IFERROR(IF(OR($BE120=45,$BE120=45+Results!$AR$2),VLOOKUP($C120,Data_qPCR,AB$3+2,FALSE),NA()),NA())</f>
        <v>4.2663293547253028E-5</v>
      </c>
      <c r="AC120" s="79">
        <f ca="1">IFERROR(IF(OR($BE120=45,$BE120=45+Results!$AR$2),VLOOKUP($C120,Data_qPCR,AC$3+2,FALSE),NA()),NA())</f>
        <v>4.2663293547253028E-5</v>
      </c>
      <c r="AD120" s="79">
        <f ca="1">IFERROR(IF(OR($BE120=45,$BE120=45+Results!$AR$2),VLOOKUP($C120,Data_qPCR,AD$3+2,FALSE),NA()),NA())</f>
        <v>2.1683426991236173E-3</v>
      </c>
      <c r="AE120" s="79">
        <f ca="1">IFERROR(IF(OR($BE120=45,$BE120=45+Results!$AR$2),VLOOKUP($C120,Data_qPCR,AE$3+2,FALSE),NA()),NA())</f>
        <v>6.7843430085544592E-3</v>
      </c>
      <c r="AF120" s="79">
        <f ca="1">IFERROR(IF(OR($BE120=45,$BE120=45+Results!$AR$2),VLOOKUP($C120,Data_qPCR,AF$3+2,FALSE),NA()),NA())</f>
        <v>1.5872163173140746E-2</v>
      </c>
      <c r="AG120" s="79">
        <f ca="1">IFERROR(IF(OR($BE120=45,$BE120=45+Results!$AR$2),VLOOKUP($C120,Data_qPCR,AG$3+2,FALSE),NA()),NA())</f>
        <v>3.350719129700621E-2</v>
      </c>
      <c r="AH120" s="79">
        <f ca="1">IFERROR(IF(OR($BE120=45,$BE120=45+Results!$AR$2),VLOOKUP($C120,Data_qPCR,AH$3+2,FALSE),NA()),NA())</f>
        <v>6.7121799314465824E-2</v>
      </c>
      <c r="AI120" s="79">
        <f ca="1">IFERROR(IF(OR($BE120=45,$BE120=45+Results!$AR$2),VLOOKUP($C120,Data_qPCR,AI$3+2,FALSE),NA()),NA())</f>
        <v>0.12676094238838503</v>
      </c>
      <c r="AJ120" s="79">
        <f ca="1">IFERROR(IF(OR($BE120=45,$BE120=45+Results!$AR$2),VLOOKUP($C120,Data_qPCR,AJ$3+2,FALSE),NA()),NA())</f>
        <v>0.22536286981791792</v>
      </c>
      <c r="AK120" s="79">
        <f ca="1">IFERROR(IF(OR($BE120=45,$BE120=45+Results!$AR$2),VLOOKUP($C120,Data_qPCR,AK$3+2,FALSE),NA()),NA())</f>
        <v>0.36551917748957041</v>
      </c>
      <c r="AL120" s="79">
        <f ca="1">IFERROR(IF(OR($BE120=45,$BE120=45+Results!$AR$2),VLOOKUP($C120,Data_qPCR,AL$3+2,FALSE),NA()),NA())</f>
        <v>0.52833910773925008</v>
      </c>
      <c r="AM120" s="79">
        <f ca="1">IFERROR(IF(OR($BE120=45,$BE120=45+Results!$AR$2),VLOOKUP($C120,Data_qPCR,AM$3+2,FALSE),NA()),NA())</f>
        <v>0.68458999757382777</v>
      </c>
      <c r="AN120" s="79">
        <f ca="1">IFERROR(IF(OR($BE120=45,$BE120=45+Results!$AR$2),VLOOKUP($C120,Data_qPCR,AN$3+2,FALSE),NA()),NA())</f>
        <v>0.80785187424789384</v>
      </c>
      <c r="AO120" s="79">
        <f ca="1">IFERROR(IF(OR($BE120=45,$BE120=45+Results!$AR$2),VLOOKUP($C120,Data_qPCR,AO$3+2,FALSE),NA()),NA())</f>
        <v>0.89281784973020606</v>
      </c>
      <c r="AP120" s="79">
        <f ca="1">IFERROR(IF(OR($BE120=45,$BE120=45+Results!$AR$2),VLOOKUP($C120,Data_qPCR,AP$3+2,FALSE),NA()),NA())</f>
        <v>0.94449003405761911</v>
      </c>
      <c r="AQ120" s="79">
        <f ca="1">IFERROR(IF(OR($BE120=45,$BE120=45+Results!$AR$2),VLOOKUP($C120,Data_qPCR,AQ$3+2,FALSE),NA()),NA())</f>
        <v>0.97439531165836113</v>
      </c>
      <c r="AR120" s="79">
        <f ca="1">IFERROR(IF(OR($BE120=45,$BE120=45+Results!$AR$2),VLOOKUP($C120,Data_qPCR,AR$3+2,FALSE),NA()),NA())</f>
        <v>0.99257119668959481</v>
      </c>
      <c r="AS120" s="79">
        <f ca="1">IFERROR(IF(OR($BE120=45,$BE120=45+Results!$AR$2),VLOOKUP($C120,Data_qPCR,AS$3+2,FALSE),NA()),NA())</f>
        <v>1</v>
      </c>
      <c r="AT120" s="79" t="e">
        <f ca="1">IFERROR(IF(OR($BE120=45,$BE120=45+Results!$AR$2),VLOOKUP($C120,Data_qPCR,AT$3+2,FALSE),NA()),NA())</f>
        <v>#N/A</v>
      </c>
      <c r="AU120" s="79" t="e">
        <f ca="1">IFERROR(IF(OR($BE120=45,$BE120=45+Results!$AR$2),VLOOKUP($C120,Data_qPCR,AU$3+2,FALSE),NA()),NA())</f>
        <v>#N/A</v>
      </c>
      <c r="AV120" s="79" t="e">
        <f ca="1">IFERROR(IF(OR($BE120=45,$BE120=45+Results!$AR$2),VLOOKUP($C120,Data_qPCR,AV$3+2,FALSE),NA()),NA())</f>
        <v>#N/A</v>
      </c>
      <c r="AW120" s="79" t="e">
        <f ca="1">IFERROR(IF(OR($BE120=45,$BE120=45+Results!$AR$2),VLOOKUP($C120,Data_qPCR,AW$3+2,FALSE),NA()),NA())</f>
        <v>#N/A</v>
      </c>
      <c r="AX120" s="79" t="e">
        <f ca="1">IFERROR(IF(OR($BE120=45,$BE120=45+Results!$AR$2),VLOOKUP($C120,Data_qPCR,AX$3+2,FALSE),NA()),NA())</f>
        <v>#N/A</v>
      </c>
      <c r="AY120" s="79" t="e">
        <f ca="1">IFERROR(IF(OR($BE120=45,$BE120=45+Results!$AR$2),VLOOKUP($C120,Data_qPCR,AY$3+2,FALSE),NA()),NA())</f>
        <v>#N/A</v>
      </c>
      <c r="AZ120" s="79" t="e">
        <f ca="1">IFERROR(IF(OR($BE120=45,$BE120=45+Results!$AR$2),VLOOKUP($C120,Data_qPCR,AZ$3+2,FALSE),NA()),NA())</f>
        <v>#N/A</v>
      </c>
      <c r="BA120" s="79" t="e">
        <f ca="1">IFERROR(IF(OR($BE120=45,$BE120=45+Results!$AR$2),VLOOKUP($C120,Data_qPCR,BA$3+2,FALSE),NA()),NA())</f>
        <v>#N/A</v>
      </c>
      <c r="BB120" s="79" t="e">
        <f ca="1">IFERROR(IF(OR($BE120=45,$BE120=45+Results!$AR$2),VLOOKUP($C120,Data_qPCR,BB$3+2,FALSE),NA()),NA())</f>
        <v>#N/A</v>
      </c>
      <c r="BC120" s="79" t="e">
        <f ca="1">IFERROR(IF(OR($BE120=45,$BE120=45+Results!$AR$2),VLOOKUP($C120,Data_qPCR,BC$3+2,FALSE),NA()),NA())</f>
        <v>#N/A</v>
      </c>
      <c r="BD120" s="79" t="str">
        <f t="shared" ca="1" si="12"/>
        <v/>
      </c>
      <c r="BE120">
        <f ca="1">IFERROR(IF(LEFT(C120,1)+0=Results!$C$4,INDEX(Results!$AM$8:$BJ$23,CODE(RIGHT(LEFT(C120,2),1))-64,RIGHT(C120,LEN(C120)-2)+0),IF(Results!$AL$7=2,2,45)),"")</f>
        <v>45</v>
      </c>
      <c r="BF120">
        <f t="shared" ca="1" si="11"/>
        <v>20407</v>
      </c>
      <c r="BG120" s="104">
        <f ca="1">IFERROR(IF(LEFT(C120,1)+0=Results!$C$4,INDEX(Results!$CK$8:$DH$23,CODE(RIGHT(LEFT(C120,2),1))-64,RIGHT(C120,LEN(C120)-2)+0),IF(Results!$AL$7=2,2,45)),"")</f>
        <v>45</v>
      </c>
    </row>
    <row r="121" spans="1:59" x14ac:dyDescent="0.25">
      <c r="A121">
        <f t="shared" ca="1" si="7"/>
        <v>118</v>
      </c>
      <c r="B121">
        <v>118</v>
      </c>
      <c r="C121" t="str">
        <f t="shared" ca="1" si="8"/>
        <v>2E7</v>
      </c>
      <c r="D121" t="str">
        <f t="shared" ca="1" si="9"/>
        <v>3B_ltpD</v>
      </c>
      <c r="E121" s="268" t="str">
        <f t="shared" ca="1" si="13"/>
        <v>2E7-3B_ltpD</v>
      </c>
      <c r="F121" s="79">
        <f ca="1">IFERROR(IF(OR($BE121=45,$BE121=45+Results!$AR$2),VLOOKUP($C121,Data_qPCR,F$3+2,FALSE),NA()),NA())</f>
        <v>8.7053737794092899E-4</v>
      </c>
      <c r="G121" s="79">
        <f ca="1">IFERROR(IF(OR($BE121=45,$BE121=45+Results!$AR$2),VLOOKUP($C121,Data_qPCR,G$3+2,FALSE),NA()),NA())</f>
        <v>8.7053737794092899E-4</v>
      </c>
      <c r="H121" s="79">
        <f ca="1">IFERROR(IF(OR($BE121=45,$BE121=45+Results!$AR$2),VLOOKUP($C121,Data_qPCR,H$3+2,FALSE),NA()),NA())</f>
        <v>8.7053737794092899E-4</v>
      </c>
      <c r="I121" s="79">
        <f ca="1">IFERROR(IF(OR($BE121=45,$BE121=45+Results!$AR$2),VLOOKUP($C121,Data_qPCR,I$3+2,FALSE),NA()),NA())</f>
        <v>8.7053737794092899E-4</v>
      </c>
      <c r="J121" s="79">
        <f ca="1">IFERROR(IF(OR($BE121=45,$BE121=45+Results!$AR$2),VLOOKUP($C121,Data_qPCR,J$3+2,FALSE),NA()),NA())</f>
        <v>8.7053737794092899E-4</v>
      </c>
      <c r="K121" s="79">
        <f ca="1">IFERROR(IF(OR($BE121=45,$BE121=45+Results!$AR$2),VLOOKUP($C121,Data_qPCR,K$3+2,FALSE),NA()),NA())</f>
        <v>8.7053737794092899E-4</v>
      </c>
      <c r="L121" s="79">
        <f ca="1">IFERROR(IF(OR($BE121=45,$BE121=45+Results!$AR$2),VLOOKUP($C121,Data_qPCR,L$3+2,FALSE),NA()),NA())</f>
        <v>8.7053737794092899E-4</v>
      </c>
      <c r="M121" s="79">
        <f ca="1">IFERROR(IF(OR($BE121=45,$BE121=45+Results!$AR$2),VLOOKUP($C121,Data_qPCR,M$3+2,FALSE),NA()),NA())</f>
        <v>8.7053737794092899E-4</v>
      </c>
      <c r="N121" s="79">
        <f ca="1">IFERROR(IF(OR($BE121=45,$BE121=45+Results!$AR$2),VLOOKUP($C121,Data_qPCR,N$3+2,FALSE),NA()),NA())</f>
        <v>8.7053737794092899E-4</v>
      </c>
      <c r="O121" s="79">
        <f ca="1">IFERROR(IF(OR($BE121=45,$BE121=45+Results!$AR$2),VLOOKUP($C121,Data_qPCR,O$3+2,FALSE),NA()),NA())</f>
        <v>8.7053737794092899E-4</v>
      </c>
      <c r="P121" s="79">
        <f ca="1">IFERROR(IF(OR($BE121=45,$BE121=45+Results!$AR$2),VLOOKUP($C121,Data_qPCR,P$3+2,FALSE),NA()),NA())</f>
        <v>8.7053737794092899E-4</v>
      </c>
      <c r="Q121" s="79">
        <f ca="1">IFERROR(IF(OR($BE121=45,$BE121=45+Results!$AR$2),VLOOKUP($C121,Data_qPCR,Q$3+2,FALSE),NA()),NA())</f>
        <v>8.7053737794092899E-4</v>
      </c>
      <c r="R121" s="79">
        <f ca="1">IFERROR(IF(OR($BE121=45,$BE121=45+Results!$AR$2),VLOOKUP($C121,Data_qPCR,R$3+2,FALSE),NA()),NA())</f>
        <v>8.7053737794092899E-4</v>
      </c>
      <c r="S121" s="79">
        <f ca="1">IFERROR(IF(OR($BE121=45,$BE121=45+Results!$AR$2),VLOOKUP($C121,Data_qPCR,S$3+2,FALSE),NA()),NA())</f>
        <v>8.7053737794092899E-4</v>
      </c>
      <c r="T121" s="79">
        <f ca="1">IFERROR(IF(OR($BE121=45,$BE121=45+Results!$AR$2),VLOOKUP($C121,Data_qPCR,T$3+2,FALSE),NA()),NA())</f>
        <v>8.7053737794092899E-4</v>
      </c>
      <c r="U121" s="79">
        <f ca="1">IFERROR(IF(OR($BE121=45,$BE121=45+Results!$AR$2),VLOOKUP($C121,Data_qPCR,U$3+2,FALSE),NA()),NA())</f>
        <v>8.7053737794092899E-4</v>
      </c>
      <c r="V121" s="79">
        <f ca="1">IFERROR(IF(OR($BE121=45,$BE121=45+Results!$AR$2),VLOOKUP($C121,Data_qPCR,V$3+2,FALSE),NA()),NA())</f>
        <v>8.7053737794092899E-4</v>
      </c>
      <c r="W121" s="79">
        <f ca="1">IFERROR(IF(OR($BE121=45,$BE121=45+Results!$AR$2),VLOOKUP($C121,Data_qPCR,W$3+2,FALSE),NA()),NA())</f>
        <v>8.7053737794092899E-4</v>
      </c>
      <c r="X121" s="79">
        <f ca="1">IFERROR(IF(OR($BE121=45,$BE121=45+Results!$AR$2),VLOOKUP($C121,Data_qPCR,X$3+2,FALSE),NA()),NA())</f>
        <v>8.7053737794092899E-4</v>
      </c>
      <c r="Y121" s="79">
        <f ca="1">IFERROR(IF(OR($BE121=45,$BE121=45+Results!$AR$2),VLOOKUP($C121,Data_qPCR,Y$3+2,FALSE),NA()),NA())</f>
        <v>8.7053737794092899E-4</v>
      </c>
      <c r="Z121" s="79">
        <f ca="1">IFERROR(IF(OR($BE121=45,$BE121=45+Results!$AR$2),VLOOKUP($C121,Data_qPCR,Z$3+2,FALSE),NA()),NA())</f>
        <v>8.7053737794092899E-4</v>
      </c>
      <c r="AA121" s="79">
        <f ca="1">IFERROR(IF(OR($BE121=45,$BE121=45+Results!$AR$2),VLOOKUP($C121,Data_qPCR,AA$3+2,FALSE),NA()),NA())</f>
        <v>8.7053737794092899E-4</v>
      </c>
      <c r="AB121" s="79">
        <f ca="1">IFERROR(IF(OR($BE121=45,$BE121=45+Results!$AR$2),VLOOKUP($C121,Data_qPCR,AB$3+2,FALSE),NA()),NA())</f>
        <v>8.7053737794092899E-4</v>
      </c>
      <c r="AC121" s="79">
        <f ca="1">IFERROR(IF(OR($BE121=45,$BE121=45+Results!$AR$2),VLOOKUP($C121,Data_qPCR,AC$3+2,FALSE),NA()),NA())</f>
        <v>8.7053737794092899E-4</v>
      </c>
      <c r="AD121" s="79">
        <f ca="1">IFERROR(IF(OR($BE121=45,$BE121=45+Results!$AR$2),VLOOKUP($C121,Data_qPCR,AD$3+2,FALSE),NA()),NA())</f>
        <v>8.7053737794092899E-4</v>
      </c>
      <c r="AE121" s="79">
        <f ca="1">IFERROR(IF(OR($BE121=45,$BE121=45+Results!$AR$2),VLOOKUP($C121,Data_qPCR,AE$3+2,FALSE),NA()),NA())</f>
        <v>2.3117394336567023E-3</v>
      </c>
      <c r="AF121" s="79">
        <f ca="1">IFERROR(IF(OR($BE121=45,$BE121=45+Results!$AR$2),VLOOKUP($C121,Data_qPCR,AF$3+2,FALSE),NA()),NA())</f>
        <v>8.2214526918387241E-3</v>
      </c>
      <c r="AG121" s="79">
        <f ca="1">IFERROR(IF(OR($BE121=45,$BE121=45+Results!$AR$2),VLOOKUP($C121,Data_qPCR,AG$3+2,FALSE),NA()),NA())</f>
        <v>1.9855434846580585E-2</v>
      </c>
      <c r="AH121" s="79">
        <f ca="1">IFERROR(IF(OR($BE121=45,$BE121=45+Results!$AR$2),VLOOKUP($C121,Data_qPCR,AH$3+2,FALSE),NA()),NA())</f>
        <v>4.0947861033917378E-2</v>
      </c>
      <c r="AI121" s="79">
        <f ca="1">IFERROR(IF(OR($BE121=45,$BE121=45+Results!$AR$2),VLOOKUP($C121,Data_qPCR,AI$3+2,FALSE),NA()),NA())</f>
        <v>7.9922482312923454E-2</v>
      </c>
      <c r="AJ121" s="79">
        <f ca="1">IFERROR(IF(OR($BE121=45,$BE121=45+Results!$AR$2),VLOOKUP($C121,Data_qPCR,AJ$3+2,FALSE),NA()),NA())</f>
        <v>0.14847794733210909</v>
      </c>
      <c r="AK121" s="79">
        <f ca="1">IFERROR(IF(OR($BE121=45,$BE121=45+Results!$AR$2),VLOOKUP($C121,Data_qPCR,AK$3+2,FALSE),NA()),NA())</f>
        <v>0.2587403349397065</v>
      </c>
      <c r="AL121" s="79">
        <f ca="1">IFERROR(IF(OR($BE121=45,$BE121=45+Results!$AR$2),VLOOKUP($C121,Data_qPCR,AL$3+2,FALSE),NA()),NA())</f>
        <v>0.40983400566820677</v>
      </c>
      <c r="AM121" s="79">
        <f ca="1">IFERROR(IF(OR($BE121=45,$BE121=45+Results!$AR$2),VLOOKUP($C121,Data_qPCR,AM$3+2,FALSE),NA()),NA())</f>
        <v>0.57369636534565471</v>
      </c>
      <c r="AN121" s="79">
        <f ca="1">IFERROR(IF(OR($BE121=45,$BE121=45+Results!$AR$2),VLOOKUP($C121,Data_qPCR,AN$3+2,FALSE),NA()),NA())</f>
        <v>0.72294923547755885</v>
      </c>
      <c r="AO121" s="79">
        <f ca="1">IFERROR(IF(OR($BE121=45,$BE121=45+Results!$AR$2),VLOOKUP($C121,Data_qPCR,AO$3+2,FALSE),NA()),NA())</f>
        <v>0.83419862586852345</v>
      </c>
      <c r="AP121" s="79">
        <f ca="1">IFERROR(IF(OR($BE121=45,$BE121=45+Results!$AR$2),VLOOKUP($C121,Data_qPCR,AP$3+2,FALSE),NA()),NA())</f>
        <v>0.91124221522375837</v>
      </c>
      <c r="AQ121" s="79">
        <f ca="1">IFERROR(IF(OR($BE121=45,$BE121=45+Results!$AR$2),VLOOKUP($C121,Data_qPCR,AQ$3+2,FALSE),NA()),NA())</f>
        <v>0.95873260852892273</v>
      </c>
      <c r="AR121" s="79">
        <f ca="1">IFERROR(IF(OR($BE121=45,$BE121=45+Results!$AR$2),VLOOKUP($C121,Data_qPCR,AR$3+2,FALSE),NA()),NA())</f>
        <v>0.9882171927370772</v>
      </c>
      <c r="AS121" s="79">
        <f ca="1">IFERROR(IF(OR($BE121=45,$BE121=45+Results!$AR$2),VLOOKUP($C121,Data_qPCR,AS$3+2,FALSE),NA()),NA())</f>
        <v>1</v>
      </c>
      <c r="AT121" s="79" t="e">
        <f ca="1">IFERROR(IF(OR($BE121=45,$BE121=45+Results!$AR$2),VLOOKUP($C121,Data_qPCR,AT$3+2,FALSE),NA()),NA())</f>
        <v>#N/A</v>
      </c>
      <c r="AU121" s="79" t="e">
        <f ca="1">IFERROR(IF(OR($BE121=45,$BE121=45+Results!$AR$2),VLOOKUP($C121,Data_qPCR,AU$3+2,FALSE),NA()),NA())</f>
        <v>#N/A</v>
      </c>
      <c r="AV121" s="79" t="e">
        <f ca="1">IFERROR(IF(OR($BE121=45,$BE121=45+Results!$AR$2),VLOOKUP($C121,Data_qPCR,AV$3+2,FALSE),NA()),NA())</f>
        <v>#N/A</v>
      </c>
      <c r="AW121" s="79" t="e">
        <f ca="1">IFERROR(IF(OR($BE121=45,$BE121=45+Results!$AR$2),VLOOKUP($C121,Data_qPCR,AW$3+2,FALSE),NA()),NA())</f>
        <v>#N/A</v>
      </c>
      <c r="AX121" s="79" t="e">
        <f ca="1">IFERROR(IF(OR($BE121=45,$BE121=45+Results!$AR$2),VLOOKUP($C121,Data_qPCR,AX$3+2,FALSE),NA()),NA())</f>
        <v>#N/A</v>
      </c>
      <c r="AY121" s="79" t="e">
        <f ca="1">IFERROR(IF(OR($BE121=45,$BE121=45+Results!$AR$2),VLOOKUP($C121,Data_qPCR,AY$3+2,FALSE),NA()),NA())</f>
        <v>#N/A</v>
      </c>
      <c r="AZ121" s="79" t="e">
        <f ca="1">IFERROR(IF(OR($BE121=45,$BE121=45+Results!$AR$2),VLOOKUP($C121,Data_qPCR,AZ$3+2,FALSE),NA()),NA())</f>
        <v>#N/A</v>
      </c>
      <c r="BA121" s="79" t="e">
        <f ca="1">IFERROR(IF(OR($BE121=45,$BE121=45+Results!$AR$2),VLOOKUP($C121,Data_qPCR,BA$3+2,FALSE),NA()),NA())</f>
        <v>#N/A</v>
      </c>
      <c r="BB121" s="79" t="e">
        <f ca="1">IFERROR(IF(OR($BE121=45,$BE121=45+Results!$AR$2),VLOOKUP($C121,Data_qPCR,BB$3+2,FALSE),NA()),NA())</f>
        <v>#N/A</v>
      </c>
      <c r="BC121" s="79" t="e">
        <f ca="1">IFERROR(IF(OR($BE121=45,$BE121=45+Results!$AR$2),VLOOKUP($C121,Data_qPCR,BC$3+2,FALSE),NA()),NA())</f>
        <v>#N/A</v>
      </c>
      <c r="BD121" s="79" t="str">
        <f t="shared" ca="1" si="12"/>
        <v/>
      </c>
      <c r="BE121">
        <f ca="1">IFERROR(IF(LEFT(C121,1)+0=Results!$C$4,INDEX(Results!$AM$8:$BJ$23,CODE(RIGHT(LEFT(C121,2),1))-64,RIGHT(C121,LEN(C121)-2)+0),IF(Results!$AL$7=2,2,45)),"")</f>
        <v>45</v>
      </c>
      <c r="BF121">
        <f t="shared" ca="1" si="11"/>
        <v>20507</v>
      </c>
      <c r="BG121" s="104">
        <f ca="1">IFERROR(IF(LEFT(C121,1)+0=Results!$C$4,INDEX(Results!$CK$8:$DH$23,CODE(RIGHT(LEFT(C121,2),1))-64,RIGHT(C121,LEN(C121)-2)+0),IF(Results!$AL$7=2,2,45)),"")</f>
        <v>45</v>
      </c>
    </row>
    <row r="122" spans="1:59" x14ac:dyDescent="0.25">
      <c r="A122">
        <f t="shared" ca="1" si="7"/>
        <v>119</v>
      </c>
      <c r="B122">
        <v>119</v>
      </c>
      <c r="C122" t="str">
        <f t="shared" ca="1" si="8"/>
        <v>2F7</v>
      </c>
      <c r="D122" t="str">
        <f t="shared" ca="1" si="9"/>
        <v>3B_ltpD</v>
      </c>
      <c r="E122" s="268" t="str">
        <f t="shared" ca="1" si="13"/>
        <v>2F7-3B_ltpD</v>
      </c>
      <c r="F122" s="79">
        <f ca="1">IFERROR(IF(OR($BE122=45,$BE122=45+Results!$AR$2),VLOOKUP($C122,Data_qPCR,F$3+2,FALSE),NA()),NA())</f>
        <v>4.6008709848754595E-4</v>
      </c>
      <c r="G122" s="79">
        <f ca="1">IFERROR(IF(OR($BE122=45,$BE122=45+Results!$AR$2),VLOOKUP($C122,Data_qPCR,G$3+2,FALSE),NA()),NA())</f>
        <v>4.6008709848754595E-4</v>
      </c>
      <c r="H122" s="79">
        <f ca="1">IFERROR(IF(OR($BE122=45,$BE122=45+Results!$AR$2),VLOOKUP($C122,Data_qPCR,H$3+2,FALSE),NA()),NA())</f>
        <v>4.6008709848754595E-4</v>
      </c>
      <c r="I122" s="79">
        <f ca="1">IFERROR(IF(OR($BE122=45,$BE122=45+Results!$AR$2),VLOOKUP($C122,Data_qPCR,I$3+2,FALSE),NA()),NA())</f>
        <v>4.6008709848754595E-4</v>
      </c>
      <c r="J122" s="79">
        <f ca="1">IFERROR(IF(OR($BE122=45,$BE122=45+Results!$AR$2),VLOOKUP($C122,Data_qPCR,J$3+2,FALSE),NA()),NA())</f>
        <v>4.6008709848754595E-4</v>
      </c>
      <c r="K122" s="79">
        <f ca="1">IFERROR(IF(OR($BE122=45,$BE122=45+Results!$AR$2),VLOOKUP($C122,Data_qPCR,K$3+2,FALSE),NA()),NA())</f>
        <v>4.6008709848754595E-4</v>
      </c>
      <c r="L122" s="79">
        <f ca="1">IFERROR(IF(OR($BE122=45,$BE122=45+Results!$AR$2),VLOOKUP($C122,Data_qPCR,L$3+2,FALSE),NA()),NA())</f>
        <v>4.6008709848754595E-4</v>
      </c>
      <c r="M122" s="79">
        <f ca="1">IFERROR(IF(OR($BE122=45,$BE122=45+Results!$AR$2),VLOOKUP($C122,Data_qPCR,M$3+2,FALSE),NA()),NA())</f>
        <v>4.6008709848754595E-4</v>
      </c>
      <c r="N122" s="79">
        <f ca="1">IFERROR(IF(OR($BE122=45,$BE122=45+Results!$AR$2),VLOOKUP($C122,Data_qPCR,N$3+2,FALSE),NA()),NA())</f>
        <v>4.6008709848754595E-4</v>
      </c>
      <c r="O122" s="79">
        <f ca="1">IFERROR(IF(OR($BE122=45,$BE122=45+Results!$AR$2),VLOOKUP($C122,Data_qPCR,O$3+2,FALSE),NA()),NA())</f>
        <v>4.6008709848754595E-4</v>
      </c>
      <c r="P122" s="79">
        <f ca="1">IFERROR(IF(OR($BE122=45,$BE122=45+Results!$AR$2),VLOOKUP($C122,Data_qPCR,P$3+2,FALSE),NA()),NA())</f>
        <v>4.6008709848754595E-4</v>
      </c>
      <c r="Q122" s="79">
        <f ca="1">IFERROR(IF(OR($BE122=45,$BE122=45+Results!$AR$2),VLOOKUP($C122,Data_qPCR,Q$3+2,FALSE),NA()),NA())</f>
        <v>4.6008709848754595E-4</v>
      </c>
      <c r="R122" s="79">
        <f ca="1">IFERROR(IF(OR($BE122=45,$BE122=45+Results!$AR$2),VLOOKUP($C122,Data_qPCR,R$3+2,FALSE),NA()),NA())</f>
        <v>4.6008709848754595E-4</v>
      </c>
      <c r="S122" s="79">
        <f ca="1">IFERROR(IF(OR($BE122=45,$BE122=45+Results!$AR$2),VLOOKUP($C122,Data_qPCR,S$3+2,FALSE),NA()),NA())</f>
        <v>4.6008709848754595E-4</v>
      </c>
      <c r="T122" s="79">
        <f ca="1">IFERROR(IF(OR($BE122=45,$BE122=45+Results!$AR$2),VLOOKUP($C122,Data_qPCR,T$3+2,FALSE),NA()),NA())</f>
        <v>4.6008709848754595E-4</v>
      </c>
      <c r="U122" s="79">
        <f ca="1">IFERROR(IF(OR($BE122=45,$BE122=45+Results!$AR$2),VLOOKUP($C122,Data_qPCR,U$3+2,FALSE),NA()),NA())</f>
        <v>4.6008709848754595E-4</v>
      </c>
      <c r="V122" s="79">
        <f ca="1">IFERROR(IF(OR($BE122=45,$BE122=45+Results!$AR$2),VLOOKUP($C122,Data_qPCR,V$3+2,FALSE),NA()),NA())</f>
        <v>4.6008709848754595E-4</v>
      </c>
      <c r="W122" s="79">
        <f ca="1">IFERROR(IF(OR($BE122=45,$BE122=45+Results!$AR$2),VLOOKUP($C122,Data_qPCR,W$3+2,FALSE),NA()),NA())</f>
        <v>4.6008709848754595E-4</v>
      </c>
      <c r="X122" s="79">
        <f ca="1">IFERROR(IF(OR($BE122=45,$BE122=45+Results!$AR$2),VLOOKUP($C122,Data_qPCR,X$3+2,FALSE),NA()),NA())</f>
        <v>4.6008709848754595E-4</v>
      </c>
      <c r="Y122" s="79">
        <f ca="1">IFERROR(IF(OR($BE122=45,$BE122=45+Results!$AR$2),VLOOKUP($C122,Data_qPCR,Y$3+2,FALSE),NA()),NA())</f>
        <v>4.6008709848754595E-4</v>
      </c>
      <c r="Z122" s="79">
        <f ca="1">IFERROR(IF(OR($BE122=45,$BE122=45+Results!$AR$2),VLOOKUP($C122,Data_qPCR,Z$3+2,FALSE),NA()),NA())</f>
        <v>4.6008709848754595E-4</v>
      </c>
      <c r="AA122" s="79">
        <f ca="1">IFERROR(IF(OR($BE122=45,$BE122=45+Results!$AR$2),VLOOKUP($C122,Data_qPCR,AA$3+2,FALSE),NA()),NA())</f>
        <v>4.6008709848754595E-4</v>
      </c>
      <c r="AB122" s="79">
        <f ca="1">IFERROR(IF(OR($BE122=45,$BE122=45+Results!$AR$2),VLOOKUP($C122,Data_qPCR,AB$3+2,FALSE),NA()),NA())</f>
        <v>4.6008709848754595E-4</v>
      </c>
      <c r="AC122" s="79">
        <f ca="1">IFERROR(IF(OR($BE122=45,$BE122=45+Results!$AR$2),VLOOKUP($C122,Data_qPCR,AC$3+2,FALSE),NA()),NA())</f>
        <v>4.6008709848754595E-4</v>
      </c>
      <c r="AD122" s="79">
        <f ca="1">IFERROR(IF(OR($BE122=45,$BE122=45+Results!$AR$2),VLOOKUP($C122,Data_qPCR,AD$3+2,FALSE),NA()),NA())</f>
        <v>4.6008709848754595E-4</v>
      </c>
      <c r="AE122" s="79">
        <f ca="1">IFERROR(IF(OR($BE122=45,$BE122=45+Results!$AR$2),VLOOKUP($C122,Data_qPCR,AE$3+2,FALSE),NA()),NA())</f>
        <v>3.2216270503533069E-3</v>
      </c>
      <c r="AF122" s="79">
        <f ca="1">IFERROR(IF(OR($BE122=45,$BE122=45+Results!$AR$2),VLOOKUP($C122,Data_qPCR,AF$3+2,FALSE),NA()),NA())</f>
        <v>9.522467053023639E-3</v>
      </c>
      <c r="AG122" s="79">
        <f ca="1">IFERROR(IF(OR($BE122=45,$BE122=45+Results!$AR$2),VLOOKUP($C122,Data_qPCR,AG$3+2,FALSE),NA()),NA())</f>
        <v>2.1817552513854824E-2</v>
      </c>
      <c r="AH122" s="79">
        <f ca="1">IFERROR(IF(OR($BE122=45,$BE122=45+Results!$AR$2),VLOOKUP($C122,Data_qPCR,AH$3+2,FALSE),NA()),NA())</f>
        <v>4.4862475879772379E-2</v>
      </c>
      <c r="AI122" s="79">
        <f ca="1">IFERROR(IF(OR($BE122=45,$BE122=45+Results!$AR$2),VLOOKUP($C122,Data_qPCR,AI$3+2,FALSE),NA()),NA())</f>
        <v>8.6808796692644505E-2</v>
      </c>
      <c r="AJ122" s="79">
        <f ca="1">IFERROR(IF(OR($BE122=45,$BE122=45+Results!$AR$2),VLOOKUP($C122,Data_qPCR,AJ$3+2,FALSE),NA()),NA())</f>
        <v>0.1617060504653563</v>
      </c>
      <c r="AK122" s="79">
        <f ca="1">IFERROR(IF(OR($BE122=45,$BE122=45+Results!$AR$2),VLOOKUP($C122,Data_qPCR,AK$3+2,FALSE),NA()),NA())</f>
        <v>0.27840610545567107</v>
      </c>
      <c r="AL122" s="79">
        <f ca="1">IFERROR(IF(OR($BE122=45,$BE122=45+Results!$AR$2),VLOOKUP($C122,Data_qPCR,AL$3+2,FALSE),NA()),NA())</f>
        <v>0.43279229632679656</v>
      </c>
      <c r="AM122" s="79">
        <f ca="1">IFERROR(IF(OR($BE122=45,$BE122=45+Results!$AR$2),VLOOKUP($C122,Data_qPCR,AM$3+2,FALSE),NA()),NA())</f>
        <v>0.59423483147719802</v>
      </c>
      <c r="AN122" s="79">
        <f ca="1">IFERROR(IF(OR($BE122=45,$BE122=45+Results!$AR$2),VLOOKUP($C122,Data_qPCR,AN$3+2,FALSE),NA()),NA())</f>
        <v>0.73700061656308158</v>
      </c>
      <c r="AO122" s="79">
        <f ca="1">IFERROR(IF(OR($BE122=45,$BE122=45+Results!$AR$2),VLOOKUP($C122,Data_qPCR,AO$3+2,FALSE),NA()),NA())</f>
        <v>0.84163188179322179</v>
      </c>
      <c r="AP122" s="79">
        <f ca="1">IFERROR(IF(OR($BE122=45,$BE122=45+Results!$AR$2),VLOOKUP($C122,Data_qPCR,AP$3+2,FALSE),NA()),NA())</f>
        <v>0.91421634303819277</v>
      </c>
      <c r="AQ122" s="79">
        <f ca="1">IFERROR(IF(OR($BE122=45,$BE122=45+Results!$AR$2),VLOOKUP($C122,Data_qPCR,AQ$3+2,FALSE),NA()),NA())</f>
        <v>0.95977282252720064</v>
      </c>
      <c r="AR122" s="79">
        <f ca="1">IFERROR(IF(OR($BE122=45,$BE122=45+Results!$AR$2),VLOOKUP($C122,Data_qPCR,AR$3+2,FALSE),NA()),NA())</f>
        <v>0.98836365292436579</v>
      </c>
      <c r="AS122" s="79">
        <f ca="1">IFERROR(IF(OR($BE122=45,$BE122=45+Results!$AR$2),VLOOKUP($C122,Data_qPCR,AS$3+2,FALSE),NA()),NA())</f>
        <v>1</v>
      </c>
      <c r="AT122" s="79" t="e">
        <f ca="1">IFERROR(IF(OR($BE122=45,$BE122=45+Results!$AR$2),VLOOKUP($C122,Data_qPCR,AT$3+2,FALSE),NA()),NA())</f>
        <v>#N/A</v>
      </c>
      <c r="AU122" s="79" t="e">
        <f ca="1">IFERROR(IF(OR($BE122=45,$BE122=45+Results!$AR$2),VLOOKUP($C122,Data_qPCR,AU$3+2,FALSE),NA()),NA())</f>
        <v>#N/A</v>
      </c>
      <c r="AV122" s="79" t="e">
        <f ca="1">IFERROR(IF(OR($BE122=45,$BE122=45+Results!$AR$2),VLOOKUP($C122,Data_qPCR,AV$3+2,FALSE),NA()),NA())</f>
        <v>#N/A</v>
      </c>
      <c r="AW122" s="79" t="e">
        <f ca="1">IFERROR(IF(OR($BE122=45,$BE122=45+Results!$AR$2),VLOOKUP($C122,Data_qPCR,AW$3+2,FALSE),NA()),NA())</f>
        <v>#N/A</v>
      </c>
      <c r="AX122" s="79" t="e">
        <f ca="1">IFERROR(IF(OR($BE122=45,$BE122=45+Results!$AR$2),VLOOKUP($C122,Data_qPCR,AX$3+2,FALSE),NA()),NA())</f>
        <v>#N/A</v>
      </c>
      <c r="AY122" s="79" t="e">
        <f ca="1">IFERROR(IF(OR($BE122=45,$BE122=45+Results!$AR$2),VLOOKUP($C122,Data_qPCR,AY$3+2,FALSE),NA()),NA())</f>
        <v>#N/A</v>
      </c>
      <c r="AZ122" s="79" t="e">
        <f ca="1">IFERROR(IF(OR($BE122=45,$BE122=45+Results!$AR$2),VLOOKUP($C122,Data_qPCR,AZ$3+2,FALSE),NA()),NA())</f>
        <v>#N/A</v>
      </c>
      <c r="BA122" s="79" t="e">
        <f ca="1">IFERROR(IF(OR($BE122=45,$BE122=45+Results!$AR$2),VLOOKUP($C122,Data_qPCR,BA$3+2,FALSE),NA()),NA())</f>
        <v>#N/A</v>
      </c>
      <c r="BB122" s="79" t="e">
        <f ca="1">IFERROR(IF(OR($BE122=45,$BE122=45+Results!$AR$2),VLOOKUP($C122,Data_qPCR,BB$3+2,FALSE),NA()),NA())</f>
        <v>#N/A</v>
      </c>
      <c r="BC122" s="79" t="e">
        <f ca="1">IFERROR(IF(OR($BE122=45,$BE122=45+Results!$AR$2),VLOOKUP($C122,Data_qPCR,BC$3+2,FALSE),NA()),NA())</f>
        <v>#N/A</v>
      </c>
      <c r="BD122" s="79" t="str">
        <f t="shared" ca="1" si="12"/>
        <v/>
      </c>
      <c r="BE122">
        <f ca="1">IFERROR(IF(LEFT(C122,1)+0=Results!$C$4,INDEX(Results!$AM$8:$BJ$23,CODE(RIGHT(LEFT(C122,2),1))-64,RIGHT(C122,LEN(C122)-2)+0),IF(Results!$AL$7=2,2,45)),"")</f>
        <v>45</v>
      </c>
      <c r="BF122">
        <f t="shared" ca="1" si="11"/>
        <v>20607</v>
      </c>
      <c r="BG122" s="104">
        <f ca="1">IFERROR(IF(LEFT(C122,1)+0=Results!$C$4,INDEX(Results!$CK$8:$DH$23,CODE(RIGHT(LEFT(C122,2),1))-64,RIGHT(C122,LEN(C122)-2)+0),IF(Results!$AL$7=2,2,45)),"")</f>
        <v>45</v>
      </c>
    </row>
    <row r="123" spans="1:59" x14ac:dyDescent="0.25">
      <c r="A123">
        <f t="shared" ca="1" si="7"/>
        <v>120</v>
      </c>
      <c r="B123">
        <v>120</v>
      </c>
      <c r="C123" t="str">
        <f t="shared" ca="1" si="8"/>
        <v>2G7</v>
      </c>
      <c r="D123" t="str">
        <f t="shared" ca="1" si="9"/>
        <v>3B_ParA</v>
      </c>
      <c r="E123" s="268" t="str">
        <f t="shared" ca="1" si="13"/>
        <v>2G7-3B_ParA</v>
      </c>
      <c r="F123" s="79">
        <f ca="1">IFERROR(IF(OR($BE123=45,$BE123=45+Results!$AR$2),VLOOKUP($C123,Data_qPCR,F$3+2,FALSE),NA()),NA())</f>
        <v>1.1488038105166577E-5</v>
      </c>
      <c r="G123" s="79">
        <f ca="1">IFERROR(IF(OR($BE123=45,$BE123=45+Results!$AR$2),VLOOKUP($C123,Data_qPCR,G$3+2,FALSE),NA()),NA())</f>
        <v>1.1488038105166577E-5</v>
      </c>
      <c r="H123" s="79">
        <f ca="1">IFERROR(IF(OR($BE123=45,$BE123=45+Results!$AR$2),VLOOKUP($C123,Data_qPCR,H$3+2,FALSE),NA()),NA())</f>
        <v>1.1488038105166577E-5</v>
      </c>
      <c r="I123" s="79">
        <f ca="1">IFERROR(IF(OR($BE123=45,$BE123=45+Results!$AR$2),VLOOKUP($C123,Data_qPCR,I$3+2,FALSE),NA()),NA())</f>
        <v>1.1488038105166577E-5</v>
      </c>
      <c r="J123" s="79">
        <f ca="1">IFERROR(IF(OR($BE123=45,$BE123=45+Results!$AR$2),VLOOKUP($C123,Data_qPCR,J$3+2,FALSE),NA()),NA())</f>
        <v>1.1488038105166577E-5</v>
      </c>
      <c r="K123" s="79">
        <f ca="1">IFERROR(IF(OR($BE123=45,$BE123=45+Results!$AR$2),VLOOKUP($C123,Data_qPCR,K$3+2,FALSE),NA()),NA())</f>
        <v>1.1488038105166577E-5</v>
      </c>
      <c r="L123" s="79">
        <f ca="1">IFERROR(IF(OR($BE123=45,$BE123=45+Results!$AR$2),VLOOKUP($C123,Data_qPCR,L$3+2,FALSE),NA()),NA())</f>
        <v>1.1488038105166577E-5</v>
      </c>
      <c r="M123" s="79">
        <f ca="1">IFERROR(IF(OR($BE123=45,$BE123=45+Results!$AR$2),VLOOKUP($C123,Data_qPCR,M$3+2,FALSE),NA()),NA())</f>
        <v>1.1488038105166577E-5</v>
      </c>
      <c r="N123" s="79">
        <f ca="1">IFERROR(IF(OR($BE123=45,$BE123=45+Results!$AR$2),VLOOKUP($C123,Data_qPCR,N$3+2,FALSE),NA()),NA())</f>
        <v>1.1488038105166577E-5</v>
      </c>
      <c r="O123" s="79">
        <f ca="1">IFERROR(IF(OR($BE123=45,$BE123=45+Results!$AR$2),VLOOKUP($C123,Data_qPCR,O$3+2,FALSE),NA()),NA())</f>
        <v>1.1488038105166577E-5</v>
      </c>
      <c r="P123" s="79">
        <f ca="1">IFERROR(IF(OR($BE123=45,$BE123=45+Results!$AR$2),VLOOKUP($C123,Data_qPCR,P$3+2,FALSE),NA()),NA())</f>
        <v>1.1488038105166577E-5</v>
      </c>
      <c r="Q123" s="79">
        <f ca="1">IFERROR(IF(OR($BE123=45,$BE123=45+Results!$AR$2),VLOOKUP($C123,Data_qPCR,Q$3+2,FALSE),NA()),NA())</f>
        <v>1.1488038105166577E-5</v>
      </c>
      <c r="R123" s="79">
        <f ca="1">IFERROR(IF(OR($BE123=45,$BE123=45+Results!$AR$2),VLOOKUP($C123,Data_qPCR,R$3+2,FALSE),NA()),NA())</f>
        <v>1.1488038105166577E-5</v>
      </c>
      <c r="S123" s="79">
        <f ca="1">IFERROR(IF(OR($BE123=45,$BE123=45+Results!$AR$2),VLOOKUP($C123,Data_qPCR,S$3+2,FALSE),NA()),NA())</f>
        <v>1.1488038105166577E-5</v>
      </c>
      <c r="T123" s="79">
        <f ca="1">IFERROR(IF(OR($BE123=45,$BE123=45+Results!$AR$2),VLOOKUP($C123,Data_qPCR,T$3+2,FALSE),NA()),NA())</f>
        <v>1.1488038105166577E-5</v>
      </c>
      <c r="U123" s="79">
        <f ca="1">IFERROR(IF(OR($BE123=45,$BE123=45+Results!$AR$2),VLOOKUP($C123,Data_qPCR,U$3+2,FALSE),NA()),NA())</f>
        <v>1.1488038105166577E-5</v>
      </c>
      <c r="V123" s="79">
        <f ca="1">IFERROR(IF(OR($BE123=45,$BE123=45+Results!$AR$2),VLOOKUP($C123,Data_qPCR,V$3+2,FALSE),NA()),NA())</f>
        <v>1.1488038105166577E-5</v>
      </c>
      <c r="W123" s="79">
        <f ca="1">IFERROR(IF(OR($BE123=45,$BE123=45+Results!$AR$2),VLOOKUP($C123,Data_qPCR,W$3+2,FALSE),NA()),NA())</f>
        <v>1.1488038105166577E-5</v>
      </c>
      <c r="X123" s="79">
        <f ca="1">IFERROR(IF(OR($BE123=45,$BE123=45+Results!$AR$2),VLOOKUP($C123,Data_qPCR,X$3+2,FALSE),NA()),NA())</f>
        <v>1.1488038105166577E-5</v>
      </c>
      <c r="Y123" s="79">
        <f ca="1">IFERROR(IF(OR($BE123=45,$BE123=45+Results!$AR$2),VLOOKUP($C123,Data_qPCR,Y$3+2,FALSE),NA()),NA())</f>
        <v>1.1488038105166577E-5</v>
      </c>
      <c r="Z123" s="79">
        <f ca="1">IFERROR(IF(OR($BE123=45,$BE123=45+Results!$AR$2),VLOOKUP($C123,Data_qPCR,Z$3+2,FALSE),NA()),NA())</f>
        <v>1.1488038105166577E-5</v>
      </c>
      <c r="AA123" s="79">
        <f ca="1">IFERROR(IF(OR($BE123=45,$BE123=45+Results!$AR$2),VLOOKUP($C123,Data_qPCR,AA$3+2,FALSE),NA()),NA())</f>
        <v>1.1488038105166577E-5</v>
      </c>
      <c r="AB123" s="79">
        <f ca="1">IFERROR(IF(OR($BE123=45,$BE123=45+Results!$AR$2),VLOOKUP($C123,Data_qPCR,AB$3+2,FALSE),NA()),NA())</f>
        <v>1.1488038105166577E-5</v>
      </c>
      <c r="AC123" s="79">
        <f ca="1">IFERROR(IF(OR($BE123=45,$BE123=45+Results!$AR$2),VLOOKUP($C123,Data_qPCR,AC$3+2,FALSE),NA()),NA())</f>
        <v>2.0111209701662558E-3</v>
      </c>
      <c r="AD123" s="79">
        <f ca="1">IFERROR(IF(OR($BE123=45,$BE123=45+Results!$AR$2),VLOOKUP($C123,Data_qPCR,AD$3+2,FALSE),NA()),NA())</f>
        <v>6.2819038652055514E-3</v>
      </c>
      <c r="AE123" s="79">
        <f ca="1">IFERROR(IF(OR($BE123=45,$BE123=45+Results!$AR$2),VLOOKUP($C123,Data_qPCR,AE$3+2,FALSE),NA()),NA())</f>
        <v>1.4002037789401418E-2</v>
      </c>
      <c r="AF123" s="79">
        <f ca="1">IFERROR(IF(OR($BE123=45,$BE123=45+Results!$AR$2),VLOOKUP($C123,Data_qPCR,AF$3+2,FALSE),NA()),NA())</f>
        <v>2.8407300462249596E-2</v>
      </c>
      <c r="AG123" s="79">
        <f ca="1">IFERROR(IF(OR($BE123=45,$BE123=45+Results!$AR$2),VLOOKUP($C123,Data_qPCR,AG$3+2,FALSE),NA()),NA())</f>
        <v>5.4945626793429785E-2</v>
      </c>
      <c r="AH123" s="79">
        <f ca="1">IFERROR(IF(OR($BE123=45,$BE123=45+Results!$AR$2),VLOOKUP($C123,Data_qPCR,AH$3+2,FALSE),NA()),NA())</f>
        <v>0.10234804751546014</v>
      </c>
      <c r="AI123" s="79">
        <f ca="1">IFERROR(IF(OR($BE123=45,$BE123=45+Results!$AR$2),VLOOKUP($C123,Data_qPCR,AI$3+2,FALSE),NA()),NA())</f>
        <v>0.18190651363148799</v>
      </c>
      <c r="AJ123" s="79">
        <f ca="1">IFERROR(IF(OR($BE123=45,$BE123=45+Results!$AR$2),VLOOKUP($C123,Data_qPCR,AJ$3+2,FALSE),NA()),NA())</f>
        <v>0.30095342834943317</v>
      </c>
      <c r="AK123" s="79">
        <f ca="1">IFERROR(IF(OR($BE123=45,$BE123=45+Results!$AR$2),VLOOKUP($C123,Data_qPCR,AK$3+2,FALSE),NA()),NA())</f>
        <v>0.45013737462240316</v>
      </c>
      <c r="AL123" s="79">
        <f ca="1">IFERROR(IF(OR($BE123=45,$BE123=45+Results!$AR$2),VLOOKUP($C123,Data_qPCR,AL$3+2,FALSE),NA()),NA())</f>
        <v>0.6058210748205981</v>
      </c>
      <c r="AM123" s="79">
        <f ca="1">IFERROR(IF(OR($BE123=45,$BE123=45+Results!$AR$2),VLOOKUP($C123,Data_qPCR,AM$3+2,FALSE),NA()),NA())</f>
        <v>0.7412651196486254</v>
      </c>
      <c r="AN123" s="79">
        <f ca="1">IFERROR(IF(OR($BE123=45,$BE123=45+Results!$AR$2),VLOOKUP($C123,Data_qPCR,AN$3+2,FALSE),NA()),NA())</f>
        <v>0.84255089028330765</v>
      </c>
      <c r="AO123" s="79">
        <f ca="1">IFERROR(IF(OR($BE123=45,$BE123=45+Results!$AR$2),VLOOKUP($C123,Data_qPCR,AO$3+2,FALSE),NA()),NA())</f>
        <v>0.90996640364042813</v>
      </c>
      <c r="AP123" s="79">
        <f ca="1">IFERROR(IF(OR($BE123=45,$BE123=45+Results!$AR$2),VLOOKUP($C123,Data_qPCR,AP$3+2,FALSE),NA()),NA())</f>
        <v>0.9513360567828657</v>
      </c>
      <c r="AQ123" s="79">
        <f ca="1">IFERROR(IF(OR($BE123=45,$BE123=45+Results!$AR$2),VLOOKUP($C123,Data_qPCR,AQ$3+2,FALSE),NA()),NA())</f>
        <v>0.97652152111467561</v>
      </c>
      <c r="AR123" s="79">
        <f ca="1">IFERROR(IF(OR($BE123=45,$BE123=45+Results!$AR$2),VLOOKUP($C123,Data_qPCR,AR$3+2,FALSE),NA()),NA())</f>
        <v>0.99303546183462355</v>
      </c>
      <c r="AS123" s="79">
        <f ca="1">IFERROR(IF(OR($BE123=45,$BE123=45+Results!$AR$2),VLOOKUP($C123,Data_qPCR,AS$3+2,FALSE),NA()),NA())</f>
        <v>1</v>
      </c>
      <c r="AT123" s="79" t="e">
        <f ca="1">IFERROR(IF(OR($BE123=45,$BE123=45+Results!$AR$2),VLOOKUP($C123,Data_qPCR,AT$3+2,FALSE),NA()),NA())</f>
        <v>#N/A</v>
      </c>
      <c r="AU123" s="79" t="e">
        <f ca="1">IFERROR(IF(OR($BE123=45,$BE123=45+Results!$AR$2),VLOOKUP($C123,Data_qPCR,AU$3+2,FALSE),NA()),NA())</f>
        <v>#N/A</v>
      </c>
      <c r="AV123" s="79" t="e">
        <f ca="1">IFERROR(IF(OR($BE123=45,$BE123=45+Results!$AR$2),VLOOKUP($C123,Data_qPCR,AV$3+2,FALSE),NA()),NA())</f>
        <v>#N/A</v>
      </c>
      <c r="AW123" s="79" t="e">
        <f ca="1">IFERROR(IF(OR($BE123=45,$BE123=45+Results!$AR$2),VLOOKUP($C123,Data_qPCR,AW$3+2,FALSE),NA()),NA())</f>
        <v>#N/A</v>
      </c>
      <c r="AX123" s="79" t="e">
        <f ca="1">IFERROR(IF(OR($BE123=45,$BE123=45+Results!$AR$2),VLOOKUP($C123,Data_qPCR,AX$3+2,FALSE),NA()),NA())</f>
        <v>#N/A</v>
      </c>
      <c r="AY123" s="79" t="e">
        <f ca="1">IFERROR(IF(OR($BE123=45,$BE123=45+Results!$AR$2),VLOOKUP($C123,Data_qPCR,AY$3+2,FALSE),NA()),NA())</f>
        <v>#N/A</v>
      </c>
      <c r="AZ123" s="79" t="e">
        <f ca="1">IFERROR(IF(OR($BE123=45,$BE123=45+Results!$AR$2),VLOOKUP($C123,Data_qPCR,AZ$3+2,FALSE),NA()),NA())</f>
        <v>#N/A</v>
      </c>
      <c r="BA123" s="79" t="e">
        <f ca="1">IFERROR(IF(OR($BE123=45,$BE123=45+Results!$AR$2),VLOOKUP($C123,Data_qPCR,BA$3+2,FALSE),NA()),NA())</f>
        <v>#N/A</v>
      </c>
      <c r="BB123" s="79" t="e">
        <f ca="1">IFERROR(IF(OR($BE123=45,$BE123=45+Results!$AR$2),VLOOKUP($C123,Data_qPCR,BB$3+2,FALSE),NA()),NA())</f>
        <v>#N/A</v>
      </c>
      <c r="BC123" s="79" t="e">
        <f ca="1">IFERROR(IF(OR($BE123=45,$BE123=45+Results!$AR$2),VLOOKUP($C123,Data_qPCR,BC$3+2,FALSE),NA()),NA())</f>
        <v>#N/A</v>
      </c>
      <c r="BD123" s="79" t="str">
        <f t="shared" ca="1" si="12"/>
        <v/>
      </c>
      <c r="BE123">
        <f ca="1">IFERROR(IF(LEFT(C123,1)+0=Results!$C$4,INDEX(Results!$AM$8:$BJ$23,CODE(RIGHT(LEFT(C123,2),1))-64,RIGHT(C123,LEN(C123)-2)+0),IF(Results!$AL$7=2,2,45)),"")</f>
        <v>45</v>
      </c>
      <c r="BF123">
        <f t="shared" ca="1" si="11"/>
        <v>20707</v>
      </c>
      <c r="BG123" s="104">
        <f ca="1">IFERROR(IF(LEFT(C123,1)+0=Results!$C$4,INDEX(Results!$CK$8:$DH$23,CODE(RIGHT(LEFT(C123,2),1))-64,RIGHT(C123,LEN(C123)-2)+0),IF(Results!$AL$7=2,2,45)),"")</f>
        <v>45</v>
      </c>
    </row>
    <row r="124" spans="1:59" x14ac:dyDescent="0.25">
      <c r="A124">
        <f t="shared" ca="1" si="7"/>
        <v>121</v>
      </c>
      <c r="B124">
        <v>121</v>
      </c>
      <c r="C124" t="str">
        <f t="shared" ca="1" si="8"/>
        <v>2H7</v>
      </c>
      <c r="D124" t="str">
        <f t="shared" ca="1" si="9"/>
        <v>3B_ParA</v>
      </c>
      <c r="E124" s="268" t="str">
        <f t="shared" ca="1" si="13"/>
        <v>2H7-3B_ParA</v>
      </c>
      <c r="F124" s="79">
        <f ca="1">IFERROR(IF(OR($BE124=45,$BE124=45+Results!$AR$2),VLOOKUP($C124,Data_qPCR,F$3+2,FALSE),NA()),NA())</f>
        <v>1.8444486898827469E-3</v>
      </c>
      <c r="G124" s="79">
        <f ca="1">IFERROR(IF(OR($BE124=45,$BE124=45+Results!$AR$2),VLOOKUP($C124,Data_qPCR,G$3+2,FALSE),NA()),NA())</f>
        <v>1.8444486898827469E-3</v>
      </c>
      <c r="H124" s="79">
        <f ca="1">IFERROR(IF(OR($BE124=45,$BE124=45+Results!$AR$2),VLOOKUP($C124,Data_qPCR,H$3+2,FALSE),NA()),NA())</f>
        <v>1.8444486898827469E-3</v>
      </c>
      <c r="I124" s="79">
        <f ca="1">IFERROR(IF(OR($BE124=45,$BE124=45+Results!$AR$2),VLOOKUP($C124,Data_qPCR,I$3+2,FALSE),NA()),NA())</f>
        <v>1.8444486898827469E-3</v>
      </c>
      <c r="J124" s="79">
        <f ca="1">IFERROR(IF(OR($BE124=45,$BE124=45+Results!$AR$2),VLOOKUP($C124,Data_qPCR,J$3+2,FALSE),NA()),NA())</f>
        <v>1.8444486898827469E-3</v>
      </c>
      <c r="K124" s="79">
        <f ca="1">IFERROR(IF(OR($BE124=45,$BE124=45+Results!$AR$2),VLOOKUP($C124,Data_qPCR,K$3+2,FALSE),NA()),NA())</f>
        <v>1.8444486898827469E-3</v>
      </c>
      <c r="L124" s="79">
        <f ca="1">IFERROR(IF(OR($BE124=45,$BE124=45+Results!$AR$2),VLOOKUP($C124,Data_qPCR,L$3+2,FALSE),NA()),NA())</f>
        <v>1.8444486898827469E-3</v>
      </c>
      <c r="M124" s="79">
        <f ca="1">IFERROR(IF(OR($BE124=45,$BE124=45+Results!$AR$2),VLOOKUP($C124,Data_qPCR,M$3+2,FALSE),NA()),NA())</f>
        <v>1.8444486898827469E-3</v>
      </c>
      <c r="N124" s="79">
        <f ca="1">IFERROR(IF(OR($BE124=45,$BE124=45+Results!$AR$2),VLOOKUP($C124,Data_qPCR,N$3+2,FALSE),NA()),NA())</f>
        <v>1.8444486898827469E-3</v>
      </c>
      <c r="O124" s="79">
        <f ca="1">IFERROR(IF(OR($BE124=45,$BE124=45+Results!$AR$2),VLOOKUP($C124,Data_qPCR,O$3+2,FALSE),NA()),NA())</f>
        <v>1.8444486898827469E-3</v>
      </c>
      <c r="P124" s="79">
        <f ca="1">IFERROR(IF(OR($BE124=45,$BE124=45+Results!$AR$2),VLOOKUP($C124,Data_qPCR,P$3+2,FALSE),NA()),NA())</f>
        <v>1.8444486898827469E-3</v>
      </c>
      <c r="Q124" s="79">
        <f ca="1">IFERROR(IF(OR($BE124=45,$BE124=45+Results!$AR$2),VLOOKUP($C124,Data_qPCR,Q$3+2,FALSE),NA()),NA())</f>
        <v>1.8444486898827469E-3</v>
      </c>
      <c r="R124" s="79">
        <f ca="1">IFERROR(IF(OR($BE124=45,$BE124=45+Results!$AR$2),VLOOKUP($C124,Data_qPCR,R$3+2,FALSE),NA()),NA())</f>
        <v>1.8444486898827469E-3</v>
      </c>
      <c r="S124" s="79">
        <f ca="1">IFERROR(IF(OR($BE124=45,$BE124=45+Results!$AR$2),VLOOKUP($C124,Data_qPCR,S$3+2,FALSE),NA()),NA())</f>
        <v>1.8444486898827469E-3</v>
      </c>
      <c r="T124" s="79">
        <f ca="1">IFERROR(IF(OR($BE124=45,$BE124=45+Results!$AR$2),VLOOKUP($C124,Data_qPCR,T$3+2,FALSE),NA()),NA())</f>
        <v>1.8444486898827469E-3</v>
      </c>
      <c r="U124" s="79">
        <f ca="1">IFERROR(IF(OR($BE124=45,$BE124=45+Results!$AR$2),VLOOKUP($C124,Data_qPCR,U$3+2,FALSE),NA()),NA())</f>
        <v>1.8444486898827469E-3</v>
      </c>
      <c r="V124" s="79">
        <f ca="1">IFERROR(IF(OR($BE124=45,$BE124=45+Results!$AR$2),VLOOKUP($C124,Data_qPCR,V$3+2,FALSE),NA()),NA())</f>
        <v>1.8444486898827469E-3</v>
      </c>
      <c r="W124" s="79">
        <f ca="1">IFERROR(IF(OR($BE124=45,$BE124=45+Results!$AR$2),VLOOKUP($C124,Data_qPCR,W$3+2,FALSE),NA()),NA())</f>
        <v>1.8444486898827469E-3</v>
      </c>
      <c r="X124" s="79">
        <f ca="1">IFERROR(IF(OR($BE124=45,$BE124=45+Results!$AR$2),VLOOKUP($C124,Data_qPCR,X$3+2,FALSE),NA()),NA())</f>
        <v>1.8444486898827469E-3</v>
      </c>
      <c r="Y124" s="79">
        <f ca="1">IFERROR(IF(OR($BE124=45,$BE124=45+Results!$AR$2),VLOOKUP($C124,Data_qPCR,Y$3+2,FALSE),NA()),NA())</f>
        <v>1.8444486898827469E-3</v>
      </c>
      <c r="Z124" s="79">
        <f ca="1">IFERROR(IF(OR($BE124=45,$BE124=45+Results!$AR$2),VLOOKUP($C124,Data_qPCR,Z$3+2,FALSE),NA()),NA())</f>
        <v>1.8444486898827469E-3</v>
      </c>
      <c r="AA124" s="79">
        <f ca="1">IFERROR(IF(OR($BE124=45,$BE124=45+Results!$AR$2),VLOOKUP($C124,Data_qPCR,AA$3+2,FALSE),NA()),NA())</f>
        <v>1.8444486898827469E-3</v>
      </c>
      <c r="AB124" s="79">
        <f ca="1">IFERROR(IF(OR($BE124=45,$BE124=45+Results!$AR$2),VLOOKUP($C124,Data_qPCR,AB$3+2,FALSE),NA()),NA())</f>
        <v>1.8444486898827469E-3</v>
      </c>
      <c r="AC124" s="79">
        <f ca="1">IFERROR(IF(OR($BE124=45,$BE124=45+Results!$AR$2),VLOOKUP($C124,Data_qPCR,AC$3+2,FALSE),NA()),NA())</f>
        <v>1.8444486898827469E-3</v>
      </c>
      <c r="AD124" s="79">
        <f ca="1">IFERROR(IF(OR($BE124=45,$BE124=45+Results!$AR$2),VLOOKUP($C124,Data_qPCR,AD$3+2,FALSE),NA()),NA())</f>
        <v>3.0764974228380888E-3</v>
      </c>
      <c r="AE124" s="79">
        <f ca="1">IFERROR(IF(OR($BE124=45,$BE124=45+Results!$AR$2),VLOOKUP($C124,Data_qPCR,AE$3+2,FALSE),NA()),NA())</f>
        <v>9.3775332231229667E-3</v>
      </c>
      <c r="AF124" s="79">
        <f ca="1">IFERROR(IF(OR($BE124=45,$BE124=45+Results!$AR$2),VLOOKUP($C124,Data_qPCR,AF$3+2,FALSE),NA()),NA())</f>
        <v>2.1729072598105081E-2</v>
      </c>
      <c r="AG124" s="79">
        <f ca="1">IFERROR(IF(OR($BE124=45,$BE124=45+Results!$AR$2),VLOOKUP($C124,Data_qPCR,AG$3+2,FALSE),NA()),NA())</f>
        <v>4.3942997609409618E-2</v>
      </c>
      <c r="AH124" s="79">
        <f ca="1">IFERROR(IF(OR($BE124=45,$BE124=45+Results!$AR$2),VLOOKUP($C124,Data_qPCR,AH$3+2,FALSE),NA()),NA())</f>
        <v>8.4353158448678384E-2</v>
      </c>
      <c r="AI124" s="79">
        <f ca="1">IFERROR(IF(OR($BE124=45,$BE124=45+Results!$AR$2),VLOOKUP($C124,Data_qPCR,AI$3+2,FALSE),NA()),NA())</f>
        <v>0.1539391277158122</v>
      </c>
      <c r="AJ124" s="79">
        <f ca="1">IFERROR(IF(OR($BE124=45,$BE124=45+Results!$AR$2),VLOOKUP($C124,Data_qPCR,AJ$3+2,FALSE),NA()),NA())</f>
        <v>0.26201390027430577</v>
      </c>
      <c r="AK124" s="79">
        <f ca="1">IFERROR(IF(OR($BE124=45,$BE124=45+Results!$AR$2),VLOOKUP($C124,Data_qPCR,AK$3+2,FALSE),NA()),NA())</f>
        <v>0.40477957839718332</v>
      </c>
      <c r="AL124" s="79">
        <f ca="1">IFERROR(IF(OR($BE124=45,$BE124=45+Results!$AR$2),VLOOKUP($C124,Data_qPCR,AL$3+2,FALSE),NA()),NA())</f>
        <v>0.56171340524330071</v>
      </c>
      <c r="AM124" s="79">
        <f ca="1">IFERROR(IF(OR($BE124=45,$BE124=45+Results!$AR$2),VLOOKUP($C124,Data_qPCR,AM$3+2,FALSE),NA()),NA())</f>
        <v>0.70610510996170572</v>
      </c>
      <c r="AN124" s="79">
        <f ca="1">IFERROR(IF(OR($BE124=45,$BE124=45+Results!$AR$2),VLOOKUP($C124,Data_qPCR,AN$3+2,FALSE),NA()),NA())</f>
        <v>0.81943444335284166</v>
      </c>
      <c r="AO124" s="79">
        <f ca="1">IFERROR(IF(OR($BE124=45,$BE124=45+Results!$AR$2),VLOOKUP($C124,Data_qPCR,AO$3+2,FALSE),NA()),NA())</f>
        <v>0.89764600995890975</v>
      </c>
      <c r="AP124" s="79">
        <f ca="1">IFERROR(IF(OR($BE124=45,$BE124=45+Results!$AR$2),VLOOKUP($C124,Data_qPCR,AP$3+2,FALSE),NA()),NA())</f>
        <v>0.94666698558224682</v>
      </c>
      <c r="AQ124" s="79">
        <f ca="1">IFERROR(IF(OR($BE124=45,$BE124=45+Results!$AR$2),VLOOKUP($C124,Data_qPCR,AQ$3+2,FALSE),NA()),NA())</f>
        <v>0.97537106338946566</v>
      </c>
      <c r="AR124" s="79">
        <f ca="1">IFERROR(IF(OR($BE124=45,$BE124=45+Results!$AR$2),VLOOKUP($C124,Data_qPCR,AR$3+2,FALSE),NA()),NA())</f>
        <v>0.99304313551459067</v>
      </c>
      <c r="AS124" s="79">
        <f ca="1">IFERROR(IF(OR($BE124=45,$BE124=45+Results!$AR$2),VLOOKUP($C124,Data_qPCR,AS$3+2,FALSE),NA()),NA())</f>
        <v>1</v>
      </c>
      <c r="AT124" s="79" t="e">
        <f ca="1">IFERROR(IF(OR($BE124=45,$BE124=45+Results!$AR$2),VLOOKUP($C124,Data_qPCR,AT$3+2,FALSE),NA()),NA())</f>
        <v>#N/A</v>
      </c>
      <c r="AU124" s="79" t="e">
        <f ca="1">IFERROR(IF(OR($BE124=45,$BE124=45+Results!$AR$2),VLOOKUP($C124,Data_qPCR,AU$3+2,FALSE),NA()),NA())</f>
        <v>#N/A</v>
      </c>
      <c r="AV124" s="79" t="e">
        <f ca="1">IFERROR(IF(OR($BE124=45,$BE124=45+Results!$AR$2),VLOOKUP($C124,Data_qPCR,AV$3+2,FALSE),NA()),NA())</f>
        <v>#N/A</v>
      </c>
      <c r="AW124" s="79" t="e">
        <f ca="1">IFERROR(IF(OR($BE124=45,$BE124=45+Results!$AR$2),VLOOKUP($C124,Data_qPCR,AW$3+2,FALSE),NA()),NA())</f>
        <v>#N/A</v>
      </c>
      <c r="AX124" s="79" t="e">
        <f ca="1">IFERROR(IF(OR($BE124=45,$BE124=45+Results!$AR$2),VLOOKUP($C124,Data_qPCR,AX$3+2,FALSE),NA()),NA())</f>
        <v>#N/A</v>
      </c>
      <c r="AY124" s="79" t="e">
        <f ca="1">IFERROR(IF(OR($BE124=45,$BE124=45+Results!$AR$2),VLOOKUP($C124,Data_qPCR,AY$3+2,FALSE),NA()),NA())</f>
        <v>#N/A</v>
      </c>
      <c r="AZ124" s="79" t="e">
        <f ca="1">IFERROR(IF(OR($BE124=45,$BE124=45+Results!$AR$2),VLOOKUP($C124,Data_qPCR,AZ$3+2,FALSE),NA()),NA())</f>
        <v>#N/A</v>
      </c>
      <c r="BA124" s="79" t="e">
        <f ca="1">IFERROR(IF(OR($BE124=45,$BE124=45+Results!$AR$2),VLOOKUP($C124,Data_qPCR,BA$3+2,FALSE),NA()),NA())</f>
        <v>#N/A</v>
      </c>
      <c r="BB124" s="79" t="e">
        <f ca="1">IFERROR(IF(OR($BE124=45,$BE124=45+Results!$AR$2),VLOOKUP($C124,Data_qPCR,BB$3+2,FALSE),NA()),NA())</f>
        <v>#N/A</v>
      </c>
      <c r="BC124" s="79" t="e">
        <f ca="1">IFERROR(IF(OR($BE124=45,$BE124=45+Results!$AR$2),VLOOKUP($C124,Data_qPCR,BC$3+2,FALSE),NA()),NA())</f>
        <v>#N/A</v>
      </c>
      <c r="BD124" s="79" t="str">
        <f t="shared" ca="1" si="12"/>
        <v/>
      </c>
      <c r="BE124">
        <f ca="1">IFERROR(IF(LEFT(C124,1)+0=Results!$C$4,INDEX(Results!$AM$8:$BJ$23,CODE(RIGHT(LEFT(C124,2),1))-64,RIGHT(C124,LEN(C124)-2)+0),IF(Results!$AL$7=2,2,45)),"")</f>
        <v>45</v>
      </c>
      <c r="BF124">
        <f t="shared" ca="1" si="11"/>
        <v>20807</v>
      </c>
      <c r="BG124" s="104">
        <f ca="1">IFERROR(IF(LEFT(C124,1)+0=Results!$C$4,INDEX(Results!$CK$8:$DH$23,CODE(RIGHT(LEFT(C124,2),1))-64,RIGHT(C124,LEN(C124)-2)+0),IF(Results!$AL$7=2,2,45)),"")</f>
        <v>45</v>
      </c>
    </row>
    <row r="125" spans="1:59" x14ac:dyDescent="0.25">
      <c r="A125">
        <f t="shared" ca="1" si="7"/>
        <v>122</v>
      </c>
      <c r="B125">
        <v>122</v>
      </c>
      <c r="C125" t="str">
        <f t="shared" ca="1" si="8"/>
        <v>2A8</v>
      </c>
      <c r="D125" t="str">
        <f t="shared" ca="1" si="9"/>
        <v>3B_aceA</v>
      </c>
      <c r="E125" s="268" t="str">
        <f t="shared" ca="1" si="13"/>
        <v>2A8-3B_aceA</v>
      </c>
      <c r="F125" s="79">
        <f ca="1">IFERROR(IF(OR($BE125=45,$BE125=45+Results!$AR$2),VLOOKUP($C125,Data_qPCR,F$3+2,FALSE),NA()),NA())</f>
        <v>2.5733233841275098E-5</v>
      </c>
      <c r="G125" s="79">
        <f ca="1">IFERROR(IF(OR($BE125=45,$BE125=45+Results!$AR$2),VLOOKUP($C125,Data_qPCR,G$3+2,FALSE),NA()),NA())</f>
        <v>2.5733233841275098E-5</v>
      </c>
      <c r="H125" s="79">
        <f ca="1">IFERROR(IF(OR($BE125=45,$BE125=45+Results!$AR$2),VLOOKUP($C125,Data_qPCR,H$3+2,FALSE),NA()),NA())</f>
        <v>2.5733233841275098E-5</v>
      </c>
      <c r="I125" s="79">
        <f ca="1">IFERROR(IF(OR($BE125=45,$BE125=45+Results!$AR$2),VLOOKUP($C125,Data_qPCR,I$3+2,FALSE),NA()),NA())</f>
        <v>2.5733233841275098E-5</v>
      </c>
      <c r="J125" s="79">
        <f ca="1">IFERROR(IF(OR($BE125=45,$BE125=45+Results!$AR$2),VLOOKUP($C125,Data_qPCR,J$3+2,FALSE),NA()),NA())</f>
        <v>2.5733233841275098E-5</v>
      </c>
      <c r="K125" s="79">
        <f ca="1">IFERROR(IF(OR($BE125=45,$BE125=45+Results!$AR$2),VLOOKUP($C125,Data_qPCR,K$3+2,FALSE),NA()),NA())</f>
        <v>2.5733233841275098E-5</v>
      </c>
      <c r="L125" s="79">
        <f ca="1">IFERROR(IF(OR($BE125=45,$BE125=45+Results!$AR$2),VLOOKUP($C125,Data_qPCR,L$3+2,FALSE),NA()),NA())</f>
        <v>2.5733233841275098E-5</v>
      </c>
      <c r="M125" s="79">
        <f ca="1">IFERROR(IF(OR($BE125=45,$BE125=45+Results!$AR$2),VLOOKUP($C125,Data_qPCR,M$3+2,FALSE),NA()),NA())</f>
        <v>2.5733233841275098E-5</v>
      </c>
      <c r="N125" s="79">
        <f ca="1">IFERROR(IF(OR($BE125=45,$BE125=45+Results!$AR$2),VLOOKUP($C125,Data_qPCR,N$3+2,FALSE),NA()),NA())</f>
        <v>2.5733233841275098E-5</v>
      </c>
      <c r="O125" s="79">
        <f ca="1">IFERROR(IF(OR($BE125=45,$BE125=45+Results!$AR$2),VLOOKUP($C125,Data_qPCR,O$3+2,FALSE),NA()),NA())</f>
        <v>2.5733233841275098E-5</v>
      </c>
      <c r="P125" s="79">
        <f ca="1">IFERROR(IF(OR($BE125=45,$BE125=45+Results!$AR$2),VLOOKUP($C125,Data_qPCR,P$3+2,FALSE),NA()),NA())</f>
        <v>2.5733233841275098E-5</v>
      </c>
      <c r="Q125" s="79">
        <f ca="1">IFERROR(IF(OR($BE125=45,$BE125=45+Results!$AR$2),VLOOKUP($C125,Data_qPCR,Q$3+2,FALSE),NA()),NA())</f>
        <v>2.5733233841275098E-5</v>
      </c>
      <c r="R125" s="79">
        <f ca="1">IFERROR(IF(OR($BE125=45,$BE125=45+Results!$AR$2),VLOOKUP($C125,Data_qPCR,R$3+2,FALSE),NA()),NA())</f>
        <v>2.5733233841275098E-5</v>
      </c>
      <c r="S125" s="79">
        <f ca="1">IFERROR(IF(OR($BE125=45,$BE125=45+Results!$AR$2),VLOOKUP($C125,Data_qPCR,S$3+2,FALSE),NA()),NA())</f>
        <v>2.5733233841275098E-5</v>
      </c>
      <c r="T125" s="79">
        <f ca="1">IFERROR(IF(OR($BE125=45,$BE125=45+Results!$AR$2),VLOOKUP($C125,Data_qPCR,T$3+2,FALSE),NA()),NA())</f>
        <v>2.5733233841275098E-5</v>
      </c>
      <c r="U125" s="79">
        <f ca="1">IFERROR(IF(OR($BE125=45,$BE125=45+Results!$AR$2),VLOOKUP($C125,Data_qPCR,U$3+2,FALSE),NA()),NA())</f>
        <v>2.5733233841275098E-5</v>
      </c>
      <c r="V125" s="79">
        <f ca="1">IFERROR(IF(OR($BE125=45,$BE125=45+Results!$AR$2),VLOOKUP($C125,Data_qPCR,V$3+2,FALSE),NA()),NA())</f>
        <v>2.5733233841275098E-5</v>
      </c>
      <c r="W125" s="79">
        <f ca="1">IFERROR(IF(OR($BE125=45,$BE125=45+Results!$AR$2),VLOOKUP($C125,Data_qPCR,W$3+2,FALSE),NA()),NA())</f>
        <v>2.5733233841275098E-5</v>
      </c>
      <c r="X125" s="79">
        <f ca="1">IFERROR(IF(OR($BE125=45,$BE125=45+Results!$AR$2),VLOOKUP($C125,Data_qPCR,X$3+2,FALSE),NA()),NA())</f>
        <v>2.5733233841275098E-5</v>
      </c>
      <c r="Y125" s="79">
        <f ca="1">IFERROR(IF(OR($BE125=45,$BE125=45+Results!$AR$2),VLOOKUP($C125,Data_qPCR,Y$3+2,FALSE),NA()),NA())</f>
        <v>2.5733233841275098E-5</v>
      </c>
      <c r="Z125" s="79">
        <f ca="1">IFERROR(IF(OR($BE125=45,$BE125=45+Results!$AR$2),VLOOKUP($C125,Data_qPCR,Z$3+2,FALSE),NA()),NA())</f>
        <v>2.5733233841275098E-5</v>
      </c>
      <c r="AA125" s="79">
        <f ca="1">IFERROR(IF(OR($BE125=45,$BE125=45+Results!$AR$2),VLOOKUP($C125,Data_qPCR,AA$3+2,FALSE),NA()),NA())</f>
        <v>2.5733233841275098E-5</v>
      </c>
      <c r="AB125" s="79">
        <f ca="1">IFERROR(IF(OR($BE125=45,$BE125=45+Results!$AR$2),VLOOKUP($C125,Data_qPCR,AB$3+2,FALSE),NA()),NA())</f>
        <v>2.5733233841275098E-5</v>
      </c>
      <c r="AC125" s="79">
        <f ca="1">IFERROR(IF(OR($BE125=45,$BE125=45+Results!$AR$2),VLOOKUP($C125,Data_qPCR,AC$3+2,FALSE),NA()),NA())</f>
        <v>2.2754400117446531E-3</v>
      </c>
      <c r="AD125" s="79">
        <f ca="1">IFERROR(IF(OR($BE125=45,$BE125=45+Results!$AR$2),VLOOKUP($C125,Data_qPCR,AD$3+2,FALSE),NA()),NA())</f>
        <v>8.370686113681948E-3</v>
      </c>
      <c r="AE125" s="79">
        <f ca="1">IFERROR(IF(OR($BE125=45,$BE125=45+Results!$AR$2),VLOOKUP($C125,Data_qPCR,AE$3+2,FALSE),NA()),NA())</f>
        <v>1.9305055988304003E-2</v>
      </c>
      <c r="AF125" s="79">
        <f ca="1">IFERROR(IF(OR($BE125=45,$BE125=45+Results!$AR$2),VLOOKUP($C125,Data_qPCR,AF$3+2,FALSE),NA()),NA())</f>
        <v>4.0018607958845355E-2</v>
      </c>
      <c r="AG125" s="79">
        <f ca="1">IFERROR(IF(OR($BE125=45,$BE125=45+Results!$AR$2),VLOOKUP($C125,Data_qPCR,AG$3+2,FALSE),NA()),NA())</f>
        <v>7.5736285391266117E-2</v>
      </c>
      <c r="AH125" s="79">
        <f ca="1">IFERROR(IF(OR($BE125=45,$BE125=45+Results!$AR$2),VLOOKUP($C125,Data_qPCR,AH$3+2,FALSE),NA()),NA())</f>
        <v>0.13765883075183077</v>
      </c>
      <c r="AI125" s="79">
        <f ca="1">IFERROR(IF(OR($BE125=45,$BE125=45+Results!$AR$2),VLOOKUP($C125,Data_qPCR,AI$3+2,FALSE),NA()),NA())</f>
        <v>0.23596389046441363</v>
      </c>
      <c r="AJ125" s="79">
        <f ca="1">IFERROR(IF(OR($BE125=45,$BE125=45+Results!$AR$2),VLOOKUP($C125,Data_qPCR,AJ$3+2,FALSE),NA()),NA())</f>
        <v>0.37421207409415275</v>
      </c>
      <c r="AK125" s="79">
        <f ca="1">IFERROR(IF(OR($BE125=45,$BE125=45+Results!$AR$2),VLOOKUP($C125,Data_qPCR,AK$3+2,FALSE),NA()),NA())</f>
        <v>0.53179159023296318</v>
      </c>
      <c r="AL125" s="79">
        <f ca="1">IFERROR(IF(OR($BE125=45,$BE125=45+Results!$AR$2),VLOOKUP($C125,Data_qPCR,AL$3+2,FALSE),NA()),NA())</f>
        <v>0.68287889238343324</v>
      </c>
      <c r="AM125" s="79">
        <f ca="1">IFERROR(IF(OR($BE125=45,$BE125=45+Results!$AR$2),VLOOKUP($C125,Data_qPCR,AM$3+2,FALSE),NA()),NA())</f>
        <v>0.80187796597162242</v>
      </c>
      <c r="AN125" s="79">
        <f ca="1">IFERROR(IF(OR($BE125=45,$BE125=45+Results!$AR$2),VLOOKUP($C125,Data_qPCR,AN$3+2,FALSE),NA()),NA())</f>
        <v>0.88453592004531423</v>
      </c>
      <c r="AO125" s="79">
        <f ca="1">IFERROR(IF(OR($BE125=45,$BE125=45+Results!$AR$2),VLOOKUP($C125,Data_qPCR,AO$3+2,FALSE),NA()),NA())</f>
        <v>0.93443244560808814</v>
      </c>
      <c r="AP125" s="79">
        <f ca="1">IFERROR(IF(OR($BE125=45,$BE125=45+Results!$AR$2),VLOOKUP($C125,Data_qPCR,AP$3+2,FALSE),NA()),NA())</f>
        <v>0.96385142006721203</v>
      </c>
      <c r="AQ125" s="79">
        <f ca="1">IFERROR(IF(OR($BE125=45,$BE125=45+Results!$AR$2),VLOOKUP($C125,Data_qPCR,AQ$3+2,FALSE),NA()),NA())</f>
        <v>0.98202119862323722</v>
      </c>
      <c r="AR125" s="79">
        <f ca="1">IFERROR(IF(OR($BE125=45,$BE125=45+Results!$AR$2),VLOOKUP($C125,Data_qPCR,AR$3+2,FALSE),NA()),NA())</f>
        <v>0.99474037457157327</v>
      </c>
      <c r="AS125" s="79">
        <f ca="1">IFERROR(IF(OR($BE125=45,$BE125=45+Results!$AR$2),VLOOKUP($C125,Data_qPCR,AS$3+2,FALSE),NA()),NA())</f>
        <v>1</v>
      </c>
      <c r="AT125" s="79" t="e">
        <f ca="1">IFERROR(IF(OR($BE125=45,$BE125=45+Results!$AR$2),VLOOKUP($C125,Data_qPCR,AT$3+2,FALSE),NA()),NA())</f>
        <v>#N/A</v>
      </c>
      <c r="AU125" s="79" t="e">
        <f ca="1">IFERROR(IF(OR($BE125=45,$BE125=45+Results!$AR$2),VLOOKUP($C125,Data_qPCR,AU$3+2,FALSE),NA()),NA())</f>
        <v>#N/A</v>
      </c>
      <c r="AV125" s="79" t="e">
        <f ca="1">IFERROR(IF(OR($BE125=45,$BE125=45+Results!$AR$2),VLOOKUP($C125,Data_qPCR,AV$3+2,FALSE),NA()),NA())</f>
        <v>#N/A</v>
      </c>
      <c r="AW125" s="79" t="e">
        <f ca="1">IFERROR(IF(OR($BE125=45,$BE125=45+Results!$AR$2),VLOOKUP($C125,Data_qPCR,AW$3+2,FALSE),NA()),NA())</f>
        <v>#N/A</v>
      </c>
      <c r="AX125" s="79" t="e">
        <f ca="1">IFERROR(IF(OR($BE125=45,$BE125=45+Results!$AR$2),VLOOKUP($C125,Data_qPCR,AX$3+2,FALSE),NA()),NA())</f>
        <v>#N/A</v>
      </c>
      <c r="AY125" s="79" t="e">
        <f ca="1">IFERROR(IF(OR($BE125=45,$BE125=45+Results!$AR$2),VLOOKUP($C125,Data_qPCR,AY$3+2,FALSE),NA()),NA())</f>
        <v>#N/A</v>
      </c>
      <c r="AZ125" s="79" t="e">
        <f ca="1">IFERROR(IF(OR($BE125=45,$BE125=45+Results!$AR$2),VLOOKUP($C125,Data_qPCR,AZ$3+2,FALSE),NA()),NA())</f>
        <v>#N/A</v>
      </c>
      <c r="BA125" s="79" t="e">
        <f ca="1">IFERROR(IF(OR($BE125=45,$BE125=45+Results!$AR$2),VLOOKUP($C125,Data_qPCR,BA$3+2,FALSE),NA()),NA())</f>
        <v>#N/A</v>
      </c>
      <c r="BB125" s="79" t="e">
        <f ca="1">IFERROR(IF(OR($BE125=45,$BE125=45+Results!$AR$2),VLOOKUP($C125,Data_qPCR,BB$3+2,FALSE),NA()),NA())</f>
        <v>#N/A</v>
      </c>
      <c r="BC125" s="79" t="e">
        <f ca="1">IFERROR(IF(OR($BE125=45,$BE125=45+Results!$AR$2),VLOOKUP($C125,Data_qPCR,BC$3+2,FALSE),NA()),NA())</f>
        <v>#N/A</v>
      </c>
      <c r="BD125" s="79" t="str">
        <f t="shared" ca="1" si="12"/>
        <v/>
      </c>
      <c r="BE125">
        <f ca="1">IFERROR(IF(LEFT(C125,1)+0=Results!$C$4,INDEX(Results!$AM$8:$BJ$23,CODE(RIGHT(LEFT(C125,2),1))-64,RIGHT(C125,LEN(C125)-2)+0),IF(Results!$AL$7=2,2,45)),"")</f>
        <v>45</v>
      </c>
      <c r="BF125">
        <f t="shared" ca="1" si="11"/>
        <v>20108</v>
      </c>
      <c r="BG125" s="104">
        <f ca="1">IFERROR(IF(LEFT(C125,1)+0=Results!$C$4,INDEX(Results!$CK$8:$DH$23,CODE(RIGHT(LEFT(C125,2),1))-64,RIGHT(C125,LEN(C125)-2)+0),IF(Results!$AL$7=2,2,45)),"")</f>
        <v>45</v>
      </c>
    </row>
    <row r="126" spans="1:59" x14ac:dyDescent="0.25">
      <c r="A126">
        <f t="shared" ca="1" si="7"/>
        <v>123</v>
      </c>
      <c r="B126">
        <v>123</v>
      </c>
      <c r="C126" t="str">
        <f t="shared" ca="1" si="8"/>
        <v>2B8</v>
      </c>
      <c r="D126" t="str">
        <f t="shared" ca="1" si="9"/>
        <v>3B_aceA</v>
      </c>
      <c r="E126" s="268" t="str">
        <f t="shared" ca="1" si="13"/>
        <v>2B8-3B_aceA</v>
      </c>
      <c r="F126" s="79">
        <f ca="1">IFERROR(IF(OR($BE126=45,$BE126=45+Results!$AR$2),VLOOKUP($C126,Data_qPCR,F$3+2,FALSE),NA()),NA())</f>
        <v>2.201550797640612E-4</v>
      </c>
      <c r="G126" s="79">
        <f ca="1">IFERROR(IF(OR($BE126=45,$BE126=45+Results!$AR$2),VLOOKUP($C126,Data_qPCR,G$3+2,FALSE),NA()),NA())</f>
        <v>2.201550797640612E-4</v>
      </c>
      <c r="H126" s="79">
        <f ca="1">IFERROR(IF(OR($BE126=45,$BE126=45+Results!$AR$2),VLOOKUP($C126,Data_qPCR,H$3+2,FALSE),NA()),NA())</f>
        <v>2.201550797640612E-4</v>
      </c>
      <c r="I126" s="79">
        <f ca="1">IFERROR(IF(OR($BE126=45,$BE126=45+Results!$AR$2),VLOOKUP($C126,Data_qPCR,I$3+2,FALSE),NA()),NA())</f>
        <v>2.201550797640612E-4</v>
      </c>
      <c r="J126" s="79">
        <f ca="1">IFERROR(IF(OR($BE126=45,$BE126=45+Results!$AR$2),VLOOKUP($C126,Data_qPCR,J$3+2,FALSE),NA()),NA())</f>
        <v>2.201550797640612E-4</v>
      </c>
      <c r="K126" s="79">
        <f ca="1">IFERROR(IF(OR($BE126=45,$BE126=45+Results!$AR$2),VLOOKUP($C126,Data_qPCR,K$3+2,FALSE),NA()),NA())</f>
        <v>2.201550797640612E-4</v>
      </c>
      <c r="L126" s="79">
        <f ca="1">IFERROR(IF(OR($BE126=45,$BE126=45+Results!$AR$2),VLOOKUP($C126,Data_qPCR,L$3+2,FALSE),NA()),NA())</f>
        <v>2.201550797640612E-4</v>
      </c>
      <c r="M126" s="79">
        <f ca="1">IFERROR(IF(OR($BE126=45,$BE126=45+Results!$AR$2),VLOOKUP($C126,Data_qPCR,M$3+2,FALSE),NA()),NA())</f>
        <v>2.201550797640612E-4</v>
      </c>
      <c r="N126" s="79">
        <f ca="1">IFERROR(IF(OR($BE126=45,$BE126=45+Results!$AR$2),VLOOKUP($C126,Data_qPCR,N$3+2,FALSE),NA()),NA())</f>
        <v>2.201550797640612E-4</v>
      </c>
      <c r="O126" s="79">
        <f ca="1">IFERROR(IF(OR($BE126=45,$BE126=45+Results!$AR$2),VLOOKUP($C126,Data_qPCR,O$3+2,FALSE),NA()),NA())</f>
        <v>2.201550797640612E-4</v>
      </c>
      <c r="P126" s="79">
        <f ca="1">IFERROR(IF(OR($BE126=45,$BE126=45+Results!$AR$2),VLOOKUP($C126,Data_qPCR,P$3+2,FALSE),NA()),NA())</f>
        <v>2.201550797640612E-4</v>
      </c>
      <c r="Q126" s="79">
        <f ca="1">IFERROR(IF(OR($BE126=45,$BE126=45+Results!$AR$2),VLOOKUP($C126,Data_qPCR,Q$3+2,FALSE),NA()),NA())</f>
        <v>2.201550797640612E-4</v>
      </c>
      <c r="R126" s="79">
        <f ca="1">IFERROR(IF(OR($BE126=45,$BE126=45+Results!$AR$2),VLOOKUP($C126,Data_qPCR,R$3+2,FALSE),NA()),NA())</f>
        <v>2.201550797640612E-4</v>
      </c>
      <c r="S126" s="79">
        <f ca="1">IFERROR(IF(OR($BE126=45,$BE126=45+Results!$AR$2),VLOOKUP($C126,Data_qPCR,S$3+2,FALSE),NA()),NA())</f>
        <v>2.201550797640612E-4</v>
      </c>
      <c r="T126" s="79">
        <f ca="1">IFERROR(IF(OR($BE126=45,$BE126=45+Results!$AR$2),VLOOKUP($C126,Data_qPCR,T$3+2,FALSE),NA()),NA())</f>
        <v>2.201550797640612E-4</v>
      </c>
      <c r="U126" s="79">
        <f ca="1">IFERROR(IF(OR($BE126=45,$BE126=45+Results!$AR$2),VLOOKUP($C126,Data_qPCR,U$3+2,FALSE),NA()),NA())</f>
        <v>2.201550797640612E-4</v>
      </c>
      <c r="V126" s="79">
        <f ca="1">IFERROR(IF(OR($BE126=45,$BE126=45+Results!$AR$2),VLOOKUP($C126,Data_qPCR,V$3+2,FALSE),NA()),NA())</f>
        <v>2.201550797640612E-4</v>
      </c>
      <c r="W126" s="79">
        <f ca="1">IFERROR(IF(OR($BE126=45,$BE126=45+Results!$AR$2),VLOOKUP($C126,Data_qPCR,W$3+2,FALSE),NA()),NA())</f>
        <v>2.201550797640612E-4</v>
      </c>
      <c r="X126" s="79">
        <f ca="1">IFERROR(IF(OR($BE126=45,$BE126=45+Results!$AR$2),VLOOKUP($C126,Data_qPCR,X$3+2,FALSE),NA()),NA())</f>
        <v>2.201550797640612E-4</v>
      </c>
      <c r="Y126" s="79">
        <f ca="1">IFERROR(IF(OR($BE126=45,$BE126=45+Results!$AR$2),VLOOKUP($C126,Data_qPCR,Y$3+2,FALSE),NA()),NA())</f>
        <v>2.201550797640612E-4</v>
      </c>
      <c r="Z126" s="79">
        <f ca="1">IFERROR(IF(OR($BE126=45,$BE126=45+Results!$AR$2),VLOOKUP($C126,Data_qPCR,Z$3+2,FALSE),NA()),NA())</f>
        <v>2.201550797640612E-4</v>
      </c>
      <c r="AA126" s="79">
        <f ca="1">IFERROR(IF(OR($BE126=45,$BE126=45+Results!$AR$2),VLOOKUP($C126,Data_qPCR,AA$3+2,FALSE),NA()),NA())</f>
        <v>2.201550797640612E-4</v>
      </c>
      <c r="AB126" s="79">
        <f ca="1">IFERROR(IF(OR($BE126=45,$BE126=45+Results!$AR$2),VLOOKUP($C126,Data_qPCR,AB$3+2,FALSE),NA()),NA())</f>
        <v>2.201550797640612E-4</v>
      </c>
      <c r="AC126" s="79">
        <f ca="1">IFERROR(IF(OR($BE126=45,$BE126=45+Results!$AR$2),VLOOKUP($C126,Data_qPCR,AC$3+2,FALSE),NA()),NA())</f>
        <v>2.6296419187360259E-3</v>
      </c>
      <c r="AD126" s="79">
        <f ca="1">IFERROR(IF(OR($BE126=45,$BE126=45+Results!$AR$2),VLOOKUP($C126,Data_qPCR,AD$3+2,FALSE),NA()),NA())</f>
        <v>8.355187989980176E-3</v>
      </c>
      <c r="AE126" s="79">
        <f ca="1">IFERROR(IF(OR($BE126=45,$BE126=45+Results!$AR$2),VLOOKUP($C126,Data_qPCR,AE$3+2,FALSE),NA()),NA())</f>
        <v>1.8798909464339056E-2</v>
      </c>
      <c r="AF126" s="79">
        <f ca="1">IFERROR(IF(OR($BE126=45,$BE126=45+Results!$AR$2),VLOOKUP($C126,Data_qPCR,AF$3+2,FALSE),NA()),NA())</f>
        <v>3.8182664577382057E-2</v>
      </c>
      <c r="AG126" s="79">
        <f ca="1">IFERROR(IF(OR($BE126=45,$BE126=45+Results!$AR$2),VLOOKUP($C126,Data_qPCR,AG$3+2,FALSE),NA()),NA())</f>
        <v>7.3563245497597629E-2</v>
      </c>
      <c r="AH126" s="79">
        <f ca="1">IFERROR(IF(OR($BE126=45,$BE126=45+Results!$AR$2),VLOOKUP($C126,Data_qPCR,AH$3+2,FALSE),NA()),NA())</f>
        <v>0.13385034913151453</v>
      </c>
      <c r="AI126" s="79">
        <f ca="1">IFERROR(IF(OR($BE126=45,$BE126=45+Results!$AR$2),VLOOKUP($C126,Data_qPCR,AI$3+2,FALSE),NA()),NA())</f>
        <v>0.23033810766024687</v>
      </c>
      <c r="AJ126" s="79">
        <f ca="1">IFERROR(IF(OR($BE126=45,$BE126=45+Results!$AR$2),VLOOKUP($C126,Data_qPCR,AJ$3+2,FALSE),NA()),NA())</f>
        <v>0.36606809481275127</v>
      </c>
      <c r="AK126" s="79">
        <f ca="1">IFERROR(IF(OR($BE126=45,$BE126=45+Results!$AR$2),VLOOKUP($C126,Data_qPCR,AK$3+2,FALSE),NA()),NA())</f>
        <v>0.52364811347373741</v>
      </c>
      <c r="AL126" s="79">
        <f ca="1">IFERROR(IF(OR($BE126=45,$BE126=45+Results!$AR$2),VLOOKUP($C126,Data_qPCR,AL$3+2,FALSE),NA()),NA())</f>
        <v>0.676660496907175</v>
      </c>
      <c r="AM126" s="79">
        <f ca="1">IFERROR(IF(OR($BE126=45,$BE126=45+Results!$AR$2),VLOOKUP($C126,Data_qPCR,AM$3+2,FALSE),NA()),NA())</f>
        <v>0.79894449482989804</v>
      </c>
      <c r="AN126" s="79">
        <f ca="1">IFERROR(IF(OR($BE126=45,$BE126=45+Results!$AR$2),VLOOKUP($C126,Data_qPCR,AN$3+2,FALSE),NA()),NA())</f>
        <v>0.88362418732042991</v>
      </c>
      <c r="AO126" s="79">
        <f ca="1">IFERROR(IF(OR($BE126=45,$BE126=45+Results!$AR$2),VLOOKUP($C126,Data_qPCR,AO$3+2,FALSE),NA()),NA())</f>
        <v>0.93399912632641691</v>
      </c>
      <c r="AP126" s="79">
        <f ca="1">IFERROR(IF(OR($BE126=45,$BE126=45+Results!$AR$2),VLOOKUP($C126,Data_qPCR,AP$3+2,FALSE),NA()),NA())</f>
        <v>0.9622982357393447</v>
      </c>
      <c r="AQ126" s="79">
        <f ca="1">IFERROR(IF(OR($BE126=45,$BE126=45+Results!$AR$2),VLOOKUP($C126,Data_qPCR,AQ$3+2,FALSE),NA()),NA())</f>
        <v>0.98001033488411549</v>
      </c>
      <c r="AR126" s="79">
        <f ca="1">IFERROR(IF(OR($BE126=45,$BE126=45+Results!$AR$2),VLOOKUP($C126,Data_qPCR,AR$3+2,FALSE),NA()),NA())</f>
        <v>0.99370205019145508</v>
      </c>
      <c r="AS126" s="79">
        <f ca="1">IFERROR(IF(OR($BE126=45,$BE126=45+Results!$AR$2),VLOOKUP($C126,Data_qPCR,AS$3+2,FALSE),NA()),NA())</f>
        <v>1</v>
      </c>
      <c r="AT126" s="79" t="e">
        <f ca="1">IFERROR(IF(OR($BE126=45,$BE126=45+Results!$AR$2),VLOOKUP($C126,Data_qPCR,AT$3+2,FALSE),NA()),NA())</f>
        <v>#N/A</v>
      </c>
      <c r="AU126" s="79" t="e">
        <f ca="1">IFERROR(IF(OR($BE126=45,$BE126=45+Results!$AR$2),VLOOKUP($C126,Data_qPCR,AU$3+2,FALSE),NA()),NA())</f>
        <v>#N/A</v>
      </c>
      <c r="AV126" s="79" t="e">
        <f ca="1">IFERROR(IF(OR($BE126=45,$BE126=45+Results!$AR$2),VLOOKUP($C126,Data_qPCR,AV$3+2,FALSE),NA()),NA())</f>
        <v>#N/A</v>
      </c>
      <c r="AW126" s="79" t="e">
        <f ca="1">IFERROR(IF(OR($BE126=45,$BE126=45+Results!$AR$2),VLOOKUP($C126,Data_qPCR,AW$3+2,FALSE),NA()),NA())</f>
        <v>#N/A</v>
      </c>
      <c r="AX126" s="79" t="e">
        <f ca="1">IFERROR(IF(OR($BE126=45,$BE126=45+Results!$AR$2),VLOOKUP($C126,Data_qPCR,AX$3+2,FALSE),NA()),NA())</f>
        <v>#N/A</v>
      </c>
      <c r="AY126" s="79" t="e">
        <f ca="1">IFERROR(IF(OR($BE126=45,$BE126=45+Results!$AR$2),VLOOKUP($C126,Data_qPCR,AY$3+2,FALSE),NA()),NA())</f>
        <v>#N/A</v>
      </c>
      <c r="AZ126" s="79" t="e">
        <f ca="1">IFERROR(IF(OR($BE126=45,$BE126=45+Results!$AR$2),VLOOKUP($C126,Data_qPCR,AZ$3+2,FALSE),NA()),NA())</f>
        <v>#N/A</v>
      </c>
      <c r="BA126" s="79" t="e">
        <f ca="1">IFERROR(IF(OR($BE126=45,$BE126=45+Results!$AR$2),VLOOKUP($C126,Data_qPCR,BA$3+2,FALSE),NA()),NA())</f>
        <v>#N/A</v>
      </c>
      <c r="BB126" s="79" t="e">
        <f ca="1">IFERROR(IF(OR($BE126=45,$BE126=45+Results!$AR$2),VLOOKUP($C126,Data_qPCR,BB$3+2,FALSE),NA()),NA())</f>
        <v>#N/A</v>
      </c>
      <c r="BC126" s="79" t="e">
        <f ca="1">IFERROR(IF(OR($BE126=45,$BE126=45+Results!$AR$2),VLOOKUP($C126,Data_qPCR,BC$3+2,FALSE),NA()),NA())</f>
        <v>#N/A</v>
      </c>
      <c r="BD126" s="79" t="str">
        <f t="shared" ca="1" si="12"/>
        <v/>
      </c>
      <c r="BE126">
        <f ca="1">IFERROR(IF(LEFT(C126,1)+0=Results!$C$4,INDEX(Results!$AM$8:$BJ$23,CODE(RIGHT(LEFT(C126,2),1))-64,RIGHT(C126,LEN(C126)-2)+0),IF(Results!$AL$7=2,2,45)),"")</f>
        <v>45</v>
      </c>
      <c r="BF126">
        <f t="shared" ca="1" si="11"/>
        <v>20208</v>
      </c>
      <c r="BG126" s="104">
        <f ca="1">IFERROR(IF(LEFT(C126,1)+0=Results!$C$4,INDEX(Results!$CK$8:$DH$23,CODE(RIGHT(LEFT(C126,2),1))-64,RIGHT(C126,LEN(C126)-2)+0),IF(Results!$AL$7=2,2,45)),"")</f>
        <v>45</v>
      </c>
    </row>
    <row r="127" spans="1:59" x14ac:dyDescent="0.25">
      <c r="A127">
        <f t="shared" ca="1" si="7"/>
        <v>124</v>
      </c>
      <c r="B127">
        <v>124</v>
      </c>
      <c r="C127" t="str">
        <f t="shared" ca="1" si="8"/>
        <v>2C8</v>
      </c>
      <c r="D127" t="str">
        <f t="shared" ca="1" si="9"/>
        <v>3B_pspA</v>
      </c>
      <c r="E127" s="268" t="str">
        <f t="shared" ca="1" si="13"/>
        <v>2C8-3B_pspA</v>
      </c>
      <c r="F127" s="79">
        <f ca="1">IFERROR(IF(OR($BE127=45,$BE127=45+Results!$AR$2),VLOOKUP($C127,Data_qPCR,F$3+2,FALSE),NA()),NA())</f>
        <v>1.0763913248616392E-3</v>
      </c>
      <c r="G127" s="79">
        <f ca="1">IFERROR(IF(OR($BE127=45,$BE127=45+Results!$AR$2),VLOOKUP($C127,Data_qPCR,G$3+2,FALSE),NA()),NA())</f>
        <v>1.0763913248616392E-3</v>
      </c>
      <c r="H127" s="79">
        <f ca="1">IFERROR(IF(OR($BE127=45,$BE127=45+Results!$AR$2),VLOOKUP($C127,Data_qPCR,H$3+2,FALSE),NA()),NA())</f>
        <v>1.0763913248616392E-3</v>
      </c>
      <c r="I127" s="79">
        <f ca="1">IFERROR(IF(OR($BE127=45,$BE127=45+Results!$AR$2),VLOOKUP($C127,Data_qPCR,I$3+2,FALSE),NA()),NA())</f>
        <v>1.0763913248616392E-3</v>
      </c>
      <c r="J127" s="79">
        <f ca="1">IFERROR(IF(OR($BE127=45,$BE127=45+Results!$AR$2),VLOOKUP($C127,Data_qPCR,J$3+2,FALSE),NA()),NA())</f>
        <v>1.0763913248616392E-3</v>
      </c>
      <c r="K127" s="79">
        <f ca="1">IFERROR(IF(OR($BE127=45,$BE127=45+Results!$AR$2),VLOOKUP($C127,Data_qPCR,K$3+2,FALSE),NA()),NA())</f>
        <v>1.0763913248616392E-3</v>
      </c>
      <c r="L127" s="79">
        <f ca="1">IFERROR(IF(OR($BE127=45,$BE127=45+Results!$AR$2),VLOOKUP($C127,Data_qPCR,L$3+2,FALSE),NA()),NA())</f>
        <v>1.0763913248616392E-3</v>
      </c>
      <c r="M127" s="79">
        <f ca="1">IFERROR(IF(OR($BE127=45,$BE127=45+Results!$AR$2),VLOOKUP($C127,Data_qPCR,M$3+2,FALSE),NA()),NA())</f>
        <v>1.0763913248616392E-3</v>
      </c>
      <c r="N127" s="79">
        <f ca="1">IFERROR(IF(OR($BE127=45,$BE127=45+Results!$AR$2),VLOOKUP($C127,Data_qPCR,N$3+2,FALSE),NA()),NA())</f>
        <v>1.0763913248616392E-3</v>
      </c>
      <c r="O127" s="79">
        <f ca="1">IFERROR(IF(OR($BE127=45,$BE127=45+Results!$AR$2),VLOOKUP($C127,Data_qPCR,O$3+2,FALSE),NA()),NA())</f>
        <v>1.0763913248616392E-3</v>
      </c>
      <c r="P127" s="79">
        <f ca="1">IFERROR(IF(OR($BE127=45,$BE127=45+Results!$AR$2),VLOOKUP($C127,Data_qPCR,P$3+2,FALSE),NA()),NA())</f>
        <v>1.0763913248616392E-3</v>
      </c>
      <c r="Q127" s="79">
        <f ca="1">IFERROR(IF(OR($BE127=45,$BE127=45+Results!$AR$2),VLOOKUP($C127,Data_qPCR,Q$3+2,FALSE),NA()),NA())</f>
        <v>1.0763913248616392E-3</v>
      </c>
      <c r="R127" s="79">
        <f ca="1">IFERROR(IF(OR($BE127=45,$BE127=45+Results!$AR$2),VLOOKUP($C127,Data_qPCR,R$3+2,FALSE),NA()),NA())</f>
        <v>1.0763913248616392E-3</v>
      </c>
      <c r="S127" s="79">
        <f ca="1">IFERROR(IF(OR($BE127=45,$BE127=45+Results!$AR$2),VLOOKUP($C127,Data_qPCR,S$3+2,FALSE),NA()),NA())</f>
        <v>1.0763913248616392E-3</v>
      </c>
      <c r="T127" s="79">
        <f ca="1">IFERROR(IF(OR($BE127=45,$BE127=45+Results!$AR$2),VLOOKUP($C127,Data_qPCR,T$3+2,FALSE),NA()),NA())</f>
        <v>1.0763913248616392E-3</v>
      </c>
      <c r="U127" s="79">
        <f ca="1">IFERROR(IF(OR($BE127=45,$BE127=45+Results!$AR$2),VLOOKUP($C127,Data_qPCR,U$3+2,FALSE),NA()),NA())</f>
        <v>1.0763913248616392E-3</v>
      </c>
      <c r="V127" s="79">
        <f ca="1">IFERROR(IF(OR($BE127=45,$BE127=45+Results!$AR$2),VLOOKUP($C127,Data_qPCR,V$3+2,FALSE),NA()),NA())</f>
        <v>1.0763913248616392E-3</v>
      </c>
      <c r="W127" s="79">
        <f ca="1">IFERROR(IF(OR($BE127=45,$BE127=45+Results!$AR$2),VLOOKUP($C127,Data_qPCR,W$3+2,FALSE),NA()),NA())</f>
        <v>1.0763913248616392E-3</v>
      </c>
      <c r="X127" s="79">
        <f ca="1">IFERROR(IF(OR($BE127=45,$BE127=45+Results!$AR$2),VLOOKUP($C127,Data_qPCR,X$3+2,FALSE),NA()),NA())</f>
        <v>1.0763913248616392E-3</v>
      </c>
      <c r="Y127" s="79">
        <f ca="1">IFERROR(IF(OR($BE127=45,$BE127=45+Results!$AR$2),VLOOKUP($C127,Data_qPCR,Y$3+2,FALSE),NA()),NA())</f>
        <v>1.0763913248616392E-3</v>
      </c>
      <c r="Z127" s="79">
        <f ca="1">IFERROR(IF(OR($BE127=45,$BE127=45+Results!$AR$2),VLOOKUP($C127,Data_qPCR,Z$3+2,FALSE),NA()),NA())</f>
        <v>1.0763913248616392E-3</v>
      </c>
      <c r="AA127" s="79">
        <f ca="1">IFERROR(IF(OR($BE127=45,$BE127=45+Results!$AR$2),VLOOKUP($C127,Data_qPCR,AA$3+2,FALSE),NA()),NA())</f>
        <v>1.0763913248616392E-3</v>
      </c>
      <c r="AB127" s="79">
        <f ca="1">IFERROR(IF(OR($BE127=45,$BE127=45+Results!$AR$2),VLOOKUP($C127,Data_qPCR,AB$3+2,FALSE),NA()),NA())</f>
        <v>1.0763913248616392E-3</v>
      </c>
      <c r="AC127" s="79">
        <f ca="1">IFERROR(IF(OR($BE127=45,$BE127=45+Results!$AR$2),VLOOKUP($C127,Data_qPCR,AC$3+2,FALSE),NA()),NA())</f>
        <v>1.2118719210915763E-3</v>
      </c>
      <c r="AD127" s="79">
        <f ca="1">IFERROR(IF(OR($BE127=45,$BE127=45+Results!$AR$2),VLOOKUP($C127,Data_qPCR,AD$3+2,FALSE),NA()),NA())</f>
        <v>6.0082599958186066E-3</v>
      </c>
      <c r="AE127" s="79">
        <f ca="1">IFERROR(IF(OR($BE127=45,$BE127=45+Results!$AR$2),VLOOKUP($C127,Data_qPCR,AE$3+2,FALSE),NA()),NA())</f>
        <v>1.4740219313908882E-2</v>
      </c>
      <c r="AF127" s="79">
        <f ca="1">IFERROR(IF(OR($BE127=45,$BE127=45+Results!$AR$2),VLOOKUP($C127,Data_qPCR,AF$3+2,FALSE),NA()),NA())</f>
        <v>3.1253237711455155E-2</v>
      </c>
      <c r="AG127" s="79">
        <f ca="1">IFERROR(IF(OR($BE127=45,$BE127=45+Results!$AR$2),VLOOKUP($C127,Data_qPCR,AG$3+2,FALSE),NA()),NA())</f>
        <v>6.2328142100494019E-2</v>
      </c>
      <c r="AH127" s="79">
        <f ca="1">IFERROR(IF(OR($BE127=45,$BE127=45+Results!$AR$2),VLOOKUP($C127,Data_qPCR,AH$3+2,FALSE),NA()),NA())</f>
        <v>0.11881719119904602</v>
      </c>
      <c r="AI127" s="79">
        <f ca="1">IFERROR(IF(OR($BE127=45,$BE127=45+Results!$AR$2),VLOOKUP($C127,Data_qPCR,AI$3+2,FALSE),NA()),NA())</f>
        <v>0.21342356154538339</v>
      </c>
      <c r="AJ127" s="79">
        <f ca="1">IFERROR(IF(OR($BE127=45,$BE127=45+Results!$AR$2),VLOOKUP($C127,Data_qPCR,AJ$3+2,FALSE),NA()),NA())</f>
        <v>0.35092461677076403</v>
      </c>
      <c r="AK127" s="79">
        <f ca="1">IFERROR(IF(OR($BE127=45,$BE127=45+Results!$AR$2),VLOOKUP($C127,Data_qPCR,AK$3+2,FALSE),NA()),NA())</f>
        <v>0.51205217024886396</v>
      </c>
      <c r="AL127" s="79">
        <f ca="1">IFERROR(IF(OR($BE127=45,$BE127=45+Results!$AR$2),VLOOKUP($C127,Data_qPCR,AL$3+2,FALSE),NA()),NA())</f>
        <v>0.66832945304003633</v>
      </c>
      <c r="AM127" s="79">
        <f ca="1">IFERROR(IF(OR($BE127=45,$BE127=45+Results!$AR$2),VLOOKUP($C127,Data_qPCR,AM$3+2,FALSE),NA()),NA())</f>
        <v>0.7921246006843744</v>
      </c>
      <c r="AN127" s="79">
        <f ca="1">IFERROR(IF(OR($BE127=45,$BE127=45+Results!$AR$2),VLOOKUP($C127,Data_qPCR,AN$3+2,FALSE),NA()),NA())</f>
        <v>0.87857400932447383</v>
      </c>
      <c r="AO127" s="79">
        <f ca="1">IFERROR(IF(OR($BE127=45,$BE127=45+Results!$AR$2),VLOOKUP($C127,Data_qPCR,AO$3+2,FALSE),NA()),NA())</f>
        <v>0.93197469829769186</v>
      </c>
      <c r="AP127" s="79">
        <f ca="1">IFERROR(IF(OR($BE127=45,$BE127=45+Results!$AR$2),VLOOKUP($C127,Data_qPCR,AP$3+2,FALSE),NA()),NA())</f>
        <v>0.96318950859200947</v>
      </c>
      <c r="AQ127" s="79">
        <f ca="1">IFERROR(IF(OR($BE127=45,$BE127=45+Results!$AR$2),VLOOKUP($C127,Data_qPCR,AQ$3+2,FALSE),NA()),NA())</f>
        <v>0.98215807538560318</v>
      </c>
      <c r="AR127" s="79">
        <f ca="1">IFERROR(IF(OR($BE127=45,$BE127=45+Results!$AR$2),VLOOKUP($C127,Data_qPCR,AR$3+2,FALSE),NA()),NA())</f>
        <v>0.99465835873376218</v>
      </c>
      <c r="AS127" s="79">
        <f ca="1">IFERROR(IF(OR($BE127=45,$BE127=45+Results!$AR$2),VLOOKUP($C127,Data_qPCR,AS$3+2,FALSE),NA()),NA())</f>
        <v>1</v>
      </c>
      <c r="AT127" s="79" t="e">
        <f ca="1">IFERROR(IF(OR($BE127=45,$BE127=45+Results!$AR$2),VLOOKUP($C127,Data_qPCR,AT$3+2,FALSE),NA()),NA())</f>
        <v>#N/A</v>
      </c>
      <c r="AU127" s="79" t="e">
        <f ca="1">IFERROR(IF(OR($BE127=45,$BE127=45+Results!$AR$2),VLOOKUP($C127,Data_qPCR,AU$3+2,FALSE),NA()),NA())</f>
        <v>#N/A</v>
      </c>
      <c r="AV127" s="79" t="e">
        <f ca="1">IFERROR(IF(OR($BE127=45,$BE127=45+Results!$AR$2),VLOOKUP($C127,Data_qPCR,AV$3+2,FALSE),NA()),NA())</f>
        <v>#N/A</v>
      </c>
      <c r="AW127" s="79" t="e">
        <f ca="1">IFERROR(IF(OR($BE127=45,$BE127=45+Results!$AR$2),VLOOKUP($C127,Data_qPCR,AW$3+2,FALSE),NA()),NA())</f>
        <v>#N/A</v>
      </c>
      <c r="AX127" s="79" t="e">
        <f ca="1">IFERROR(IF(OR($BE127=45,$BE127=45+Results!$AR$2),VLOOKUP($C127,Data_qPCR,AX$3+2,FALSE),NA()),NA())</f>
        <v>#N/A</v>
      </c>
      <c r="AY127" s="79" t="e">
        <f ca="1">IFERROR(IF(OR($BE127=45,$BE127=45+Results!$AR$2),VLOOKUP($C127,Data_qPCR,AY$3+2,FALSE),NA()),NA())</f>
        <v>#N/A</v>
      </c>
      <c r="AZ127" s="79" t="e">
        <f ca="1">IFERROR(IF(OR($BE127=45,$BE127=45+Results!$AR$2),VLOOKUP($C127,Data_qPCR,AZ$3+2,FALSE),NA()),NA())</f>
        <v>#N/A</v>
      </c>
      <c r="BA127" s="79" t="e">
        <f ca="1">IFERROR(IF(OR($BE127=45,$BE127=45+Results!$AR$2),VLOOKUP($C127,Data_qPCR,BA$3+2,FALSE),NA()),NA())</f>
        <v>#N/A</v>
      </c>
      <c r="BB127" s="79" t="e">
        <f ca="1">IFERROR(IF(OR($BE127=45,$BE127=45+Results!$AR$2),VLOOKUP($C127,Data_qPCR,BB$3+2,FALSE),NA()),NA())</f>
        <v>#N/A</v>
      </c>
      <c r="BC127" s="79" t="e">
        <f ca="1">IFERROR(IF(OR($BE127=45,$BE127=45+Results!$AR$2),VLOOKUP($C127,Data_qPCR,BC$3+2,FALSE),NA()),NA())</f>
        <v>#N/A</v>
      </c>
      <c r="BD127" s="79" t="str">
        <f t="shared" ca="1" si="12"/>
        <v/>
      </c>
      <c r="BE127">
        <f ca="1">IFERROR(IF(LEFT(C127,1)+0=Results!$C$4,INDEX(Results!$AM$8:$BJ$23,CODE(RIGHT(LEFT(C127,2),1))-64,RIGHT(C127,LEN(C127)-2)+0),IF(Results!$AL$7=2,2,45)),"")</f>
        <v>45</v>
      </c>
      <c r="BF127">
        <f t="shared" ca="1" si="11"/>
        <v>20308</v>
      </c>
      <c r="BG127" s="104">
        <f ca="1">IFERROR(IF(LEFT(C127,1)+0=Results!$C$4,INDEX(Results!$CK$8:$DH$23,CODE(RIGHT(LEFT(C127,2),1))-64,RIGHT(C127,LEN(C127)-2)+0),IF(Results!$AL$7=2,2,45)),"")</f>
        <v>45</v>
      </c>
    </row>
    <row r="128" spans="1:59" x14ac:dyDescent="0.25">
      <c r="A128">
        <f t="shared" ca="1" si="7"/>
        <v>125</v>
      </c>
      <c r="B128">
        <v>125</v>
      </c>
      <c r="C128" t="str">
        <f t="shared" ca="1" si="8"/>
        <v>2D8</v>
      </c>
      <c r="D128" t="str">
        <f t="shared" ca="1" si="9"/>
        <v>3B_pspA</v>
      </c>
      <c r="E128" s="268" t="str">
        <f t="shared" ca="1" si="13"/>
        <v>2D8-3B_pspA</v>
      </c>
      <c r="F128" s="79">
        <f ca="1">IFERROR(IF(OR($BE128=45,$BE128=45+Results!$AR$2),VLOOKUP($C128,Data_qPCR,F$3+2,FALSE),NA()),NA())</f>
        <v>6.9719865335113204E-6</v>
      </c>
      <c r="G128" s="79">
        <f ca="1">IFERROR(IF(OR($BE128=45,$BE128=45+Results!$AR$2),VLOOKUP($C128,Data_qPCR,G$3+2,FALSE),NA()),NA())</f>
        <v>6.9719865335113204E-6</v>
      </c>
      <c r="H128" s="79">
        <f ca="1">IFERROR(IF(OR($BE128=45,$BE128=45+Results!$AR$2),VLOOKUP($C128,Data_qPCR,H$3+2,FALSE),NA()),NA())</f>
        <v>6.9719865335113204E-6</v>
      </c>
      <c r="I128" s="79">
        <f ca="1">IFERROR(IF(OR($BE128=45,$BE128=45+Results!$AR$2),VLOOKUP($C128,Data_qPCR,I$3+2,FALSE),NA()),NA())</f>
        <v>6.9719865335113204E-6</v>
      </c>
      <c r="J128" s="79">
        <f ca="1">IFERROR(IF(OR($BE128=45,$BE128=45+Results!$AR$2),VLOOKUP($C128,Data_qPCR,J$3+2,FALSE),NA()),NA())</f>
        <v>6.9719865335113204E-6</v>
      </c>
      <c r="K128" s="79">
        <f ca="1">IFERROR(IF(OR($BE128=45,$BE128=45+Results!$AR$2),VLOOKUP($C128,Data_qPCR,K$3+2,FALSE),NA()),NA())</f>
        <v>6.9719865335113204E-6</v>
      </c>
      <c r="L128" s="79">
        <f ca="1">IFERROR(IF(OR($BE128=45,$BE128=45+Results!$AR$2),VLOOKUP($C128,Data_qPCR,L$3+2,FALSE),NA()),NA())</f>
        <v>6.9719865335113204E-6</v>
      </c>
      <c r="M128" s="79">
        <f ca="1">IFERROR(IF(OR($BE128=45,$BE128=45+Results!$AR$2),VLOOKUP($C128,Data_qPCR,M$3+2,FALSE),NA()),NA())</f>
        <v>6.9719865335113204E-6</v>
      </c>
      <c r="N128" s="79">
        <f ca="1">IFERROR(IF(OR($BE128=45,$BE128=45+Results!$AR$2),VLOOKUP($C128,Data_qPCR,N$3+2,FALSE),NA()),NA())</f>
        <v>6.9719865335113204E-6</v>
      </c>
      <c r="O128" s="79">
        <f ca="1">IFERROR(IF(OR($BE128=45,$BE128=45+Results!$AR$2),VLOOKUP($C128,Data_qPCR,O$3+2,FALSE),NA()),NA())</f>
        <v>6.9719865335113204E-6</v>
      </c>
      <c r="P128" s="79">
        <f ca="1">IFERROR(IF(OR($BE128=45,$BE128=45+Results!$AR$2),VLOOKUP($C128,Data_qPCR,P$3+2,FALSE),NA()),NA())</f>
        <v>6.9719865335113204E-6</v>
      </c>
      <c r="Q128" s="79">
        <f ca="1">IFERROR(IF(OR($BE128=45,$BE128=45+Results!$AR$2),VLOOKUP($C128,Data_qPCR,Q$3+2,FALSE),NA()),NA())</f>
        <v>6.9719865335113204E-6</v>
      </c>
      <c r="R128" s="79">
        <f ca="1">IFERROR(IF(OR($BE128=45,$BE128=45+Results!$AR$2),VLOOKUP($C128,Data_qPCR,R$3+2,FALSE),NA()),NA())</f>
        <v>6.9719865335113204E-6</v>
      </c>
      <c r="S128" s="79">
        <f ca="1">IFERROR(IF(OR($BE128=45,$BE128=45+Results!$AR$2),VLOOKUP($C128,Data_qPCR,S$3+2,FALSE),NA()),NA())</f>
        <v>6.9719865335113204E-6</v>
      </c>
      <c r="T128" s="79">
        <f ca="1">IFERROR(IF(OR($BE128=45,$BE128=45+Results!$AR$2),VLOOKUP($C128,Data_qPCR,T$3+2,FALSE),NA()),NA())</f>
        <v>6.9719865335113204E-6</v>
      </c>
      <c r="U128" s="79">
        <f ca="1">IFERROR(IF(OR($BE128=45,$BE128=45+Results!$AR$2),VLOOKUP($C128,Data_qPCR,U$3+2,FALSE),NA()),NA())</f>
        <v>6.9719865335113204E-6</v>
      </c>
      <c r="V128" s="79">
        <f ca="1">IFERROR(IF(OR($BE128=45,$BE128=45+Results!$AR$2),VLOOKUP($C128,Data_qPCR,V$3+2,FALSE),NA()),NA())</f>
        <v>6.9719865335113204E-6</v>
      </c>
      <c r="W128" s="79">
        <f ca="1">IFERROR(IF(OR($BE128=45,$BE128=45+Results!$AR$2),VLOOKUP($C128,Data_qPCR,W$3+2,FALSE),NA()),NA())</f>
        <v>6.9719865335113204E-6</v>
      </c>
      <c r="X128" s="79">
        <f ca="1">IFERROR(IF(OR($BE128=45,$BE128=45+Results!$AR$2),VLOOKUP($C128,Data_qPCR,X$3+2,FALSE),NA()),NA())</f>
        <v>6.9719865335113204E-6</v>
      </c>
      <c r="Y128" s="79">
        <f ca="1">IFERROR(IF(OR($BE128=45,$BE128=45+Results!$AR$2),VLOOKUP($C128,Data_qPCR,Y$3+2,FALSE),NA()),NA())</f>
        <v>6.9719865335113204E-6</v>
      </c>
      <c r="Z128" s="79">
        <f ca="1">IFERROR(IF(OR($BE128=45,$BE128=45+Results!$AR$2),VLOOKUP($C128,Data_qPCR,Z$3+2,FALSE),NA()),NA())</f>
        <v>6.9719865335113204E-6</v>
      </c>
      <c r="AA128" s="79">
        <f ca="1">IFERROR(IF(OR($BE128=45,$BE128=45+Results!$AR$2),VLOOKUP($C128,Data_qPCR,AA$3+2,FALSE),NA()),NA())</f>
        <v>6.9719865335113204E-6</v>
      </c>
      <c r="AB128" s="79">
        <f ca="1">IFERROR(IF(OR($BE128=45,$BE128=45+Results!$AR$2),VLOOKUP($C128,Data_qPCR,AB$3+2,FALSE),NA()),NA())</f>
        <v>6.9719865335113204E-6</v>
      </c>
      <c r="AC128" s="79">
        <f ca="1">IFERROR(IF(OR($BE128=45,$BE128=45+Results!$AR$2),VLOOKUP($C128,Data_qPCR,AC$3+2,FALSE),NA()),NA())</f>
        <v>2.2044428184368491E-3</v>
      </c>
      <c r="AD128" s="79">
        <f ca="1">IFERROR(IF(OR($BE128=45,$BE128=45+Results!$AR$2),VLOOKUP($C128,Data_qPCR,AD$3+2,FALSE),NA()),NA())</f>
        <v>6.2643902880524602E-3</v>
      </c>
      <c r="AE128" s="79">
        <f ca="1">IFERROR(IF(OR($BE128=45,$BE128=45+Results!$AR$2),VLOOKUP($C128,Data_qPCR,AE$3+2,FALSE),NA()),NA())</f>
        <v>1.4481242272573797E-2</v>
      </c>
      <c r="AF128" s="79">
        <f ca="1">IFERROR(IF(OR($BE128=45,$BE128=45+Results!$AR$2),VLOOKUP($C128,Data_qPCR,AF$3+2,FALSE),NA()),NA())</f>
        <v>3.0661800090336054E-2</v>
      </c>
      <c r="AG128" s="79">
        <f ca="1">IFERROR(IF(OR($BE128=45,$BE128=45+Results!$AR$2),VLOOKUP($C128,Data_qPCR,AG$3+2,FALSE),NA()),NA())</f>
        <v>6.1559479632015301E-2</v>
      </c>
      <c r="AH128" s="79">
        <f ca="1">IFERROR(IF(OR($BE128=45,$BE128=45+Results!$AR$2),VLOOKUP($C128,Data_qPCR,AH$3+2,FALSE),NA()),NA())</f>
        <v>0.11737653081822862</v>
      </c>
      <c r="AI128" s="79">
        <f ca="1">IFERROR(IF(OR($BE128=45,$BE128=45+Results!$AR$2),VLOOKUP($C128,Data_qPCR,AI$3+2,FALSE),NA()),NA())</f>
        <v>0.21011639417209915</v>
      </c>
      <c r="AJ128" s="79">
        <f ca="1">IFERROR(IF(OR($BE128=45,$BE128=45+Results!$AR$2),VLOOKUP($C128,Data_qPCR,AJ$3+2,FALSE),NA()),NA())</f>
        <v>0.34641959932325067</v>
      </c>
      <c r="AK128" s="79">
        <f ca="1">IFERROR(IF(OR($BE128=45,$BE128=45+Results!$AR$2),VLOOKUP($C128,Data_qPCR,AK$3+2,FALSE),NA()),NA())</f>
        <v>0.50695755058848302</v>
      </c>
      <c r="AL128" s="79">
        <f ca="1">IFERROR(IF(OR($BE128=45,$BE128=45+Results!$AR$2),VLOOKUP($C128,Data_qPCR,AL$3+2,FALSE),NA()),NA())</f>
        <v>0.66437496293707055</v>
      </c>
      <c r="AM128" s="79">
        <f ca="1">IFERROR(IF(OR($BE128=45,$BE128=45+Results!$AR$2),VLOOKUP($C128,Data_qPCR,AM$3+2,FALSE),NA()),NA())</f>
        <v>0.79025018353903931</v>
      </c>
      <c r="AN128" s="79">
        <f ca="1">IFERROR(IF(OR($BE128=45,$BE128=45+Results!$AR$2),VLOOKUP($C128,Data_qPCR,AN$3+2,FALSE),NA()),NA())</f>
        <v>0.8788786210773214</v>
      </c>
      <c r="AO128" s="79">
        <f ca="1">IFERROR(IF(OR($BE128=45,$BE128=45+Results!$AR$2),VLOOKUP($C128,Data_qPCR,AO$3+2,FALSE),NA()),NA())</f>
        <v>0.93357214003384326</v>
      </c>
      <c r="AP128" s="79">
        <f ca="1">IFERROR(IF(OR($BE128=45,$BE128=45+Results!$AR$2),VLOOKUP($C128,Data_qPCR,AP$3+2,FALSE),NA()),NA())</f>
        <v>0.9649171961682208</v>
      </c>
      <c r="AQ128" s="79">
        <f ca="1">IFERROR(IF(OR($BE128=45,$BE128=45+Results!$AR$2),VLOOKUP($C128,Data_qPCR,AQ$3+2,FALSE),NA()),NA())</f>
        <v>0.983344522688262</v>
      </c>
      <c r="AR128" s="79">
        <f ca="1">IFERROR(IF(OR($BE128=45,$BE128=45+Results!$AR$2),VLOOKUP($C128,Data_qPCR,AR$3+2,FALSE),NA()),NA())</f>
        <v>0.99502464214356923</v>
      </c>
      <c r="AS128" s="79">
        <f ca="1">IFERROR(IF(OR($BE128=45,$BE128=45+Results!$AR$2),VLOOKUP($C128,Data_qPCR,AS$3+2,FALSE),NA()),NA())</f>
        <v>1</v>
      </c>
      <c r="AT128" s="79" t="e">
        <f ca="1">IFERROR(IF(OR($BE128=45,$BE128=45+Results!$AR$2),VLOOKUP($C128,Data_qPCR,AT$3+2,FALSE),NA()),NA())</f>
        <v>#N/A</v>
      </c>
      <c r="AU128" s="79" t="e">
        <f ca="1">IFERROR(IF(OR($BE128=45,$BE128=45+Results!$AR$2),VLOOKUP($C128,Data_qPCR,AU$3+2,FALSE),NA()),NA())</f>
        <v>#N/A</v>
      </c>
      <c r="AV128" s="79" t="e">
        <f ca="1">IFERROR(IF(OR($BE128=45,$BE128=45+Results!$AR$2),VLOOKUP($C128,Data_qPCR,AV$3+2,FALSE),NA()),NA())</f>
        <v>#N/A</v>
      </c>
      <c r="AW128" s="79" t="e">
        <f ca="1">IFERROR(IF(OR($BE128=45,$BE128=45+Results!$AR$2),VLOOKUP($C128,Data_qPCR,AW$3+2,FALSE),NA()),NA())</f>
        <v>#N/A</v>
      </c>
      <c r="AX128" s="79" t="e">
        <f ca="1">IFERROR(IF(OR($BE128=45,$BE128=45+Results!$AR$2),VLOOKUP($C128,Data_qPCR,AX$3+2,FALSE),NA()),NA())</f>
        <v>#N/A</v>
      </c>
      <c r="AY128" s="79" t="e">
        <f ca="1">IFERROR(IF(OR($BE128=45,$BE128=45+Results!$AR$2),VLOOKUP($C128,Data_qPCR,AY$3+2,FALSE),NA()),NA())</f>
        <v>#N/A</v>
      </c>
      <c r="AZ128" s="79" t="e">
        <f ca="1">IFERROR(IF(OR($BE128=45,$BE128=45+Results!$AR$2),VLOOKUP($C128,Data_qPCR,AZ$3+2,FALSE),NA()),NA())</f>
        <v>#N/A</v>
      </c>
      <c r="BA128" s="79" t="e">
        <f ca="1">IFERROR(IF(OR($BE128=45,$BE128=45+Results!$AR$2),VLOOKUP($C128,Data_qPCR,BA$3+2,FALSE),NA()),NA())</f>
        <v>#N/A</v>
      </c>
      <c r="BB128" s="79" t="e">
        <f ca="1">IFERROR(IF(OR($BE128=45,$BE128=45+Results!$AR$2),VLOOKUP($C128,Data_qPCR,BB$3+2,FALSE),NA()),NA())</f>
        <v>#N/A</v>
      </c>
      <c r="BC128" s="79" t="e">
        <f ca="1">IFERROR(IF(OR($BE128=45,$BE128=45+Results!$AR$2),VLOOKUP($C128,Data_qPCR,BC$3+2,FALSE),NA()),NA())</f>
        <v>#N/A</v>
      </c>
      <c r="BD128" s="79" t="str">
        <f t="shared" ca="1" si="12"/>
        <v/>
      </c>
      <c r="BE128">
        <f ca="1">IFERROR(IF(LEFT(C128,1)+0=Results!$C$4,INDEX(Results!$AM$8:$BJ$23,CODE(RIGHT(LEFT(C128,2),1))-64,RIGHT(C128,LEN(C128)-2)+0),IF(Results!$AL$7=2,2,45)),"")</f>
        <v>45</v>
      </c>
      <c r="BF128">
        <f t="shared" ca="1" si="11"/>
        <v>20408</v>
      </c>
      <c r="BG128" s="104">
        <f ca="1">IFERROR(IF(LEFT(C128,1)+0=Results!$C$4,INDEX(Results!$CK$8:$DH$23,CODE(RIGHT(LEFT(C128,2),1))-64,RIGHT(C128,LEN(C128)-2)+0),IF(Results!$AL$7=2,2,45)),"")</f>
        <v>45</v>
      </c>
    </row>
    <row r="129" spans="1:59" x14ac:dyDescent="0.25">
      <c r="A129">
        <f t="shared" ca="1" si="7"/>
        <v>126</v>
      </c>
      <c r="B129">
        <v>126</v>
      </c>
      <c r="C129" t="str">
        <f t="shared" ca="1" si="8"/>
        <v>2E8</v>
      </c>
      <c r="D129" t="str">
        <f t="shared" ca="1" si="9"/>
        <v>3B_ltpD</v>
      </c>
      <c r="E129" s="268" t="str">
        <f t="shared" ca="1" si="13"/>
        <v>2E8-3B_ltpD</v>
      </c>
      <c r="F129" s="79">
        <f ca="1">IFERROR(IF(OR($BE129=45,$BE129=45+Results!$AR$2),VLOOKUP($C129,Data_qPCR,F$3+2,FALSE),NA()),NA())</f>
        <v>4.9272541952972255E-4</v>
      </c>
      <c r="G129" s="79">
        <f ca="1">IFERROR(IF(OR($BE129=45,$BE129=45+Results!$AR$2),VLOOKUP($C129,Data_qPCR,G$3+2,FALSE),NA()),NA())</f>
        <v>4.9272541952972255E-4</v>
      </c>
      <c r="H129" s="79">
        <f ca="1">IFERROR(IF(OR($BE129=45,$BE129=45+Results!$AR$2),VLOOKUP($C129,Data_qPCR,H$3+2,FALSE),NA()),NA())</f>
        <v>4.9272541952972255E-4</v>
      </c>
      <c r="I129" s="79">
        <f ca="1">IFERROR(IF(OR($BE129=45,$BE129=45+Results!$AR$2),VLOOKUP($C129,Data_qPCR,I$3+2,FALSE),NA()),NA())</f>
        <v>4.9272541952972255E-4</v>
      </c>
      <c r="J129" s="79">
        <f ca="1">IFERROR(IF(OR($BE129=45,$BE129=45+Results!$AR$2),VLOOKUP($C129,Data_qPCR,J$3+2,FALSE),NA()),NA())</f>
        <v>4.9272541952972255E-4</v>
      </c>
      <c r="K129" s="79">
        <f ca="1">IFERROR(IF(OR($BE129=45,$BE129=45+Results!$AR$2),VLOOKUP($C129,Data_qPCR,K$3+2,FALSE),NA()),NA())</f>
        <v>4.9272541952972255E-4</v>
      </c>
      <c r="L129" s="79">
        <f ca="1">IFERROR(IF(OR($BE129=45,$BE129=45+Results!$AR$2),VLOOKUP($C129,Data_qPCR,L$3+2,FALSE),NA()),NA())</f>
        <v>4.9272541952972255E-4</v>
      </c>
      <c r="M129" s="79">
        <f ca="1">IFERROR(IF(OR($BE129=45,$BE129=45+Results!$AR$2),VLOOKUP($C129,Data_qPCR,M$3+2,FALSE),NA()),NA())</f>
        <v>4.9272541952972255E-4</v>
      </c>
      <c r="N129" s="79">
        <f ca="1">IFERROR(IF(OR($BE129=45,$BE129=45+Results!$AR$2),VLOOKUP($C129,Data_qPCR,N$3+2,FALSE),NA()),NA())</f>
        <v>4.9272541952972255E-4</v>
      </c>
      <c r="O129" s="79">
        <f ca="1">IFERROR(IF(OR($BE129=45,$BE129=45+Results!$AR$2),VLOOKUP($C129,Data_qPCR,O$3+2,FALSE),NA()),NA())</f>
        <v>4.9272541952972255E-4</v>
      </c>
      <c r="P129" s="79">
        <f ca="1">IFERROR(IF(OR($BE129=45,$BE129=45+Results!$AR$2),VLOOKUP($C129,Data_qPCR,P$3+2,FALSE),NA()),NA())</f>
        <v>4.9272541952972255E-4</v>
      </c>
      <c r="Q129" s="79">
        <f ca="1">IFERROR(IF(OR($BE129=45,$BE129=45+Results!$AR$2),VLOOKUP($C129,Data_qPCR,Q$3+2,FALSE),NA()),NA())</f>
        <v>4.9272541952972255E-4</v>
      </c>
      <c r="R129" s="79">
        <f ca="1">IFERROR(IF(OR($BE129=45,$BE129=45+Results!$AR$2),VLOOKUP($C129,Data_qPCR,R$3+2,FALSE),NA()),NA())</f>
        <v>4.9272541952972255E-4</v>
      </c>
      <c r="S129" s="79">
        <f ca="1">IFERROR(IF(OR($BE129=45,$BE129=45+Results!$AR$2),VLOOKUP($C129,Data_qPCR,S$3+2,FALSE),NA()),NA())</f>
        <v>4.9272541952972255E-4</v>
      </c>
      <c r="T129" s="79">
        <f ca="1">IFERROR(IF(OR($BE129=45,$BE129=45+Results!$AR$2),VLOOKUP($C129,Data_qPCR,T$3+2,FALSE),NA()),NA())</f>
        <v>4.9272541952972255E-4</v>
      </c>
      <c r="U129" s="79">
        <f ca="1">IFERROR(IF(OR($BE129=45,$BE129=45+Results!$AR$2),VLOOKUP($C129,Data_qPCR,U$3+2,FALSE),NA()),NA())</f>
        <v>4.9272541952972255E-4</v>
      </c>
      <c r="V129" s="79">
        <f ca="1">IFERROR(IF(OR($BE129=45,$BE129=45+Results!$AR$2),VLOOKUP($C129,Data_qPCR,V$3+2,FALSE),NA()),NA())</f>
        <v>4.9272541952972255E-4</v>
      </c>
      <c r="W129" s="79">
        <f ca="1">IFERROR(IF(OR($BE129=45,$BE129=45+Results!$AR$2),VLOOKUP($C129,Data_qPCR,W$3+2,FALSE),NA()),NA())</f>
        <v>4.9272541952972255E-4</v>
      </c>
      <c r="X129" s="79">
        <f ca="1">IFERROR(IF(OR($BE129=45,$BE129=45+Results!$AR$2),VLOOKUP($C129,Data_qPCR,X$3+2,FALSE),NA()),NA())</f>
        <v>4.9272541952972255E-4</v>
      </c>
      <c r="Y129" s="79">
        <f ca="1">IFERROR(IF(OR($BE129=45,$BE129=45+Results!$AR$2),VLOOKUP($C129,Data_qPCR,Y$3+2,FALSE),NA()),NA())</f>
        <v>4.9272541952972255E-4</v>
      </c>
      <c r="Z129" s="79">
        <f ca="1">IFERROR(IF(OR($BE129=45,$BE129=45+Results!$AR$2),VLOOKUP($C129,Data_qPCR,Z$3+2,FALSE),NA()),NA())</f>
        <v>4.9272541952972255E-4</v>
      </c>
      <c r="AA129" s="79">
        <f ca="1">IFERROR(IF(OR($BE129=45,$BE129=45+Results!$AR$2),VLOOKUP($C129,Data_qPCR,AA$3+2,FALSE),NA()),NA())</f>
        <v>4.9272541952972255E-4</v>
      </c>
      <c r="AB129" s="79">
        <f ca="1">IFERROR(IF(OR($BE129=45,$BE129=45+Results!$AR$2),VLOOKUP($C129,Data_qPCR,AB$3+2,FALSE),NA()),NA())</f>
        <v>4.9272541952972255E-4</v>
      </c>
      <c r="AC129" s="79">
        <f ca="1">IFERROR(IF(OR($BE129=45,$BE129=45+Results!$AR$2),VLOOKUP($C129,Data_qPCR,AC$3+2,FALSE),NA()),NA())</f>
        <v>4.9272541952972255E-4</v>
      </c>
      <c r="AD129" s="79">
        <f ca="1">IFERROR(IF(OR($BE129=45,$BE129=45+Results!$AR$2),VLOOKUP($C129,Data_qPCR,AD$3+2,FALSE),NA()),NA())</f>
        <v>3.4461881013309655E-3</v>
      </c>
      <c r="AE129" s="79">
        <f ca="1">IFERROR(IF(OR($BE129=45,$BE129=45+Results!$AR$2),VLOOKUP($C129,Data_qPCR,AE$3+2,FALSE),NA()),NA())</f>
        <v>1.1374266171040025E-2</v>
      </c>
      <c r="AF129" s="79">
        <f ca="1">IFERROR(IF(OR($BE129=45,$BE129=45+Results!$AR$2),VLOOKUP($C129,Data_qPCR,AF$3+2,FALSE),NA()),NA())</f>
        <v>2.5488793977288187E-2</v>
      </c>
      <c r="AG129" s="79">
        <f ca="1">IFERROR(IF(OR($BE129=45,$BE129=45+Results!$AR$2),VLOOKUP($C129,Data_qPCR,AG$3+2,FALSE),NA()),NA())</f>
        <v>5.0965561355346869E-2</v>
      </c>
      <c r="AH129" s="79">
        <f ca="1">IFERROR(IF(OR($BE129=45,$BE129=45+Results!$AR$2),VLOOKUP($C129,Data_qPCR,AH$3+2,FALSE),NA()),NA())</f>
        <v>9.7680684124939174E-2</v>
      </c>
      <c r="AI129" s="79">
        <f ca="1">IFERROR(IF(OR($BE129=45,$BE129=45+Results!$AR$2),VLOOKUP($C129,Data_qPCR,AI$3+2,FALSE),NA()),NA())</f>
        <v>0.17892653264156369</v>
      </c>
      <c r="AJ129" s="79">
        <f ca="1">IFERROR(IF(OR($BE129=45,$BE129=45+Results!$AR$2),VLOOKUP($C129,Data_qPCR,AJ$3+2,FALSE),NA()),NA())</f>
        <v>0.30279644783286314</v>
      </c>
      <c r="AK129" s="79">
        <f ca="1">IFERROR(IF(OR($BE129=45,$BE129=45+Results!$AR$2),VLOOKUP($C129,Data_qPCR,AK$3+2,FALSE),NA()),NA())</f>
        <v>0.45751540554909087</v>
      </c>
      <c r="AL129" s="79">
        <f ca="1">IFERROR(IF(OR($BE129=45,$BE129=45+Results!$AR$2),VLOOKUP($C129,Data_qPCR,AL$3+2,FALSE),NA()),NA())</f>
        <v>0.61745515865863498</v>
      </c>
      <c r="AM129" s="79">
        <f ca="1">IFERROR(IF(OR($BE129=45,$BE129=45+Results!$AR$2),VLOOKUP($C129,Data_qPCR,AM$3+2,FALSE),NA()),NA())</f>
        <v>0.75343247955791592</v>
      </c>
      <c r="AN129" s="79">
        <f ca="1">IFERROR(IF(OR($BE129=45,$BE129=45+Results!$AR$2),VLOOKUP($C129,Data_qPCR,AN$3+2,FALSE),NA()),NA())</f>
        <v>0.85325558150765124</v>
      </c>
      <c r="AO129" s="79">
        <f ca="1">IFERROR(IF(OR($BE129=45,$BE129=45+Results!$AR$2),VLOOKUP($C129,Data_qPCR,AO$3+2,FALSE),NA()),NA())</f>
        <v>0.91827915964287166</v>
      </c>
      <c r="AP129" s="79">
        <f ca="1">IFERROR(IF(OR($BE129=45,$BE129=45+Results!$AR$2),VLOOKUP($C129,Data_qPCR,AP$3+2,FALSE),NA()),NA())</f>
        <v>0.95712286446190098</v>
      </c>
      <c r="AQ129" s="79">
        <f ca="1">IFERROR(IF(OR($BE129=45,$BE129=45+Results!$AR$2),VLOOKUP($C129,Data_qPCR,AQ$3+2,FALSE),NA()),NA())</f>
        <v>0.98010299565341386</v>
      </c>
      <c r="AR129" s="79">
        <f ca="1">IFERROR(IF(OR($BE129=45,$BE129=45+Results!$AR$2),VLOOKUP($C129,Data_qPCR,AR$3+2,FALSE),NA()),NA())</f>
        <v>0.99425794548696289</v>
      </c>
      <c r="AS129" s="79">
        <f ca="1">IFERROR(IF(OR($BE129=45,$BE129=45+Results!$AR$2),VLOOKUP($C129,Data_qPCR,AS$3+2,FALSE),NA()),NA())</f>
        <v>1</v>
      </c>
      <c r="AT129" s="79" t="e">
        <f ca="1">IFERROR(IF(OR($BE129=45,$BE129=45+Results!$AR$2),VLOOKUP($C129,Data_qPCR,AT$3+2,FALSE),NA()),NA())</f>
        <v>#N/A</v>
      </c>
      <c r="AU129" s="79" t="e">
        <f ca="1">IFERROR(IF(OR($BE129=45,$BE129=45+Results!$AR$2),VLOOKUP($C129,Data_qPCR,AU$3+2,FALSE),NA()),NA())</f>
        <v>#N/A</v>
      </c>
      <c r="AV129" s="79" t="e">
        <f ca="1">IFERROR(IF(OR($BE129=45,$BE129=45+Results!$AR$2),VLOOKUP($C129,Data_qPCR,AV$3+2,FALSE),NA()),NA())</f>
        <v>#N/A</v>
      </c>
      <c r="AW129" s="79" t="e">
        <f ca="1">IFERROR(IF(OR($BE129=45,$BE129=45+Results!$AR$2),VLOOKUP($C129,Data_qPCR,AW$3+2,FALSE),NA()),NA())</f>
        <v>#N/A</v>
      </c>
      <c r="AX129" s="79" t="e">
        <f ca="1">IFERROR(IF(OR($BE129=45,$BE129=45+Results!$AR$2),VLOOKUP($C129,Data_qPCR,AX$3+2,FALSE),NA()),NA())</f>
        <v>#N/A</v>
      </c>
      <c r="AY129" s="79" t="e">
        <f ca="1">IFERROR(IF(OR($BE129=45,$BE129=45+Results!$AR$2),VLOOKUP($C129,Data_qPCR,AY$3+2,FALSE),NA()),NA())</f>
        <v>#N/A</v>
      </c>
      <c r="AZ129" s="79" t="e">
        <f ca="1">IFERROR(IF(OR($BE129=45,$BE129=45+Results!$AR$2),VLOOKUP($C129,Data_qPCR,AZ$3+2,FALSE),NA()),NA())</f>
        <v>#N/A</v>
      </c>
      <c r="BA129" s="79" t="e">
        <f ca="1">IFERROR(IF(OR($BE129=45,$BE129=45+Results!$AR$2),VLOOKUP($C129,Data_qPCR,BA$3+2,FALSE),NA()),NA())</f>
        <v>#N/A</v>
      </c>
      <c r="BB129" s="79" t="e">
        <f ca="1">IFERROR(IF(OR($BE129=45,$BE129=45+Results!$AR$2),VLOOKUP($C129,Data_qPCR,BB$3+2,FALSE),NA()),NA())</f>
        <v>#N/A</v>
      </c>
      <c r="BC129" s="79" t="e">
        <f ca="1">IFERROR(IF(OR($BE129=45,$BE129=45+Results!$AR$2),VLOOKUP($C129,Data_qPCR,BC$3+2,FALSE),NA()),NA())</f>
        <v>#N/A</v>
      </c>
      <c r="BD129" s="79" t="str">
        <f t="shared" ca="1" si="12"/>
        <v/>
      </c>
      <c r="BE129">
        <f ca="1">IFERROR(IF(LEFT(C129,1)+0=Results!$C$4,INDEX(Results!$AM$8:$BJ$23,CODE(RIGHT(LEFT(C129,2),1))-64,RIGHT(C129,LEN(C129)-2)+0),IF(Results!$AL$7=2,2,45)),"")</f>
        <v>45</v>
      </c>
      <c r="BF129">
        <f t="shared" ca="1" si="11"/>
        <v>20508</v>
      </c>
      <c r="BG129" s="104">
        <f ca="1">IFERROR(IF(LEFT(C129,1)+0=Results!$C$4,INDEX(Results!$CK$8:$DH$23,CODE(RIGHT(LEFT(C129,2),1))-64,RIGHT(C129,LEN(C129)-2)+0),IF(Results!$AL$7=2,2,45)),"")</f>
        <v>45</v>
      </c>
    </row>
    <row r="130" spans="1:59" x14ac:dyDescent="0.25">
      <c r="A130">
        <f t="shared" ca="1" si="7"/>
        <v>127</v>
      </c>
      <c r="B130">
        <v>127</v>
      </c>
      <c r="C130" t="str">
        <f t="shared" ca="1" si="8"/>
        <v>2F8</v>
      </c>
      <c r="D130" t="str">
        <f t="shared" ca="1" si="9"/>
        <v>3B_ltpD</v>
      </c>
      <c r="E130" s="268" t="str">
        <f t="shared" ca="1" si="13"/>
        <v>2F8-3B_ltpD</v>
      </c>
      <c r="F130" s="79">
        <f ca="1">IFERROR(IF(OR($BE130=45,$BE130=45+Results!$AR$2),VLOOKUP($C130,Data_qPCR,F$3+2,FALSE),NA()),NA())</f>
        <v>5.0109183814755494E-5</v>
      </c>
      <c r="G130" s="79">
        <f ca="1">IFERROR(IF(OR($BE130=45,$BE130=45+Results!$AR$2),VLOOKUP($C130,Data_qPCR,G$3+2,FALSE),NA()),NA())</f>
        <v>5.0109183814755494E-5</v>
      </c>
      <c r="H130" s="79">
        <f ca="1">IFERROR(IF(OR($BE130=45,$BE130=45+Results!$AR$2),VLOOKUP($C130,Data_qPCR,H$3+2,FALSE),NA()),NA())</f>
        <v>5.0109183814755494E-5</v>
      </c>
      <c r="I130" s="79">
        <f ca="1">IFERROR(IF(OR($BE130=45,$BE130=45+Results!$AR$2),VLOOKUP($C130,Data_qPCR,I$3+2,FALSE),NA()),NA())</f>
        <v>5.0109183814755494E-5</v>
      </c>
      <c r="J130" s="79">
        <f ca="1">IFERROR(IF(OR($BE130=45,$BE130=45+Results!$AR$2),VLOOKUP($C130,Data_qPCR,J$3+2,FALSE),NA()),NA())</f>
        <v>5.0109183814755494E-5</v>
      </c>
      <c r="K130" s="79">
        <f ca="1">IFERROR(IF(OR($BE130=45,$BE130=45+Results!$AR$2),VLOOKUP($C130,Data_qPCR,K$3+2,FALSE),NA()),NA())</f>
        <v>5.0109183814755494E-5</v>
      </c>
      <c r="L130" s="79">
        <f ca="1">IFERROR(IF(OR($BE130=45,$BE130=45+Results!$AR$2),VLOOKUP($C130,Data_qPCR,L$3+2,FALSE),NA()),NA())</f>
        <v>5.0109183814755494E-5</v>
      </c>
      <c r="M130" s="79">
        <f ca="1">IFERROR(IF(OR($BE130=45,$BE130=45+Results!$AR$2),VLOOKUP($C130,Data_qPCR,M$3+2,FALSE),NA()),NA())</f>
        <v>5.0109183814755494E-5</v>
      </c>
      <c r="N130" s="79">
        <f ca="1">IFERROR(IF(OR($BE130=45,$BE130=45+Results!$AR$2),VLOOKUP($C130,Data_qPCR,N$3+2,FALSE),NA()),NA())</f>
        <v>5.0109183814755494E-5</v>
      </c>
      <c r="O130" s="79">
        <f ca="1">IFERROR(IF(OR($BE130=45,$BE130=45+Results!$AR$2),VLOOKUP($C130,Data_qPCR,O$3+2,FALSE),NA()),NA())</f>
        <v>5.0109183814755494E-5</v>
      </c>
      <c r="P130" s="79">
        <f ca="1">IFERROR(IF(OR($BE130=45,$BE130=45+Results!$AR$2),VLOOKUP($C130,Data_qPCR,P$3+2,FALSE),NA()),NA())</f>
        <v>5.0109183814755494E-5</v>
      </c>
      <c r="Q130" s="79">
        <f ca="1">IFERROR(IF(OR($BE130=45,$BE130=45+Results!$AR$2),VLOOKUP($C130,Data_qPCR,Q$3+2,FALSE),NA()),NA())</f>
        <v>5.0109183814755494E-5</v>
      </c>
      <c r="R130" s="79">
        <f ca="1">IFERROR(IF(OR($BE130=45,$BE130=45+Results!$AR$2),VLOOKUP($C130,Data_qPCR,R$3+2,FALSE),NA()),NA())</f>
        <v>5.0109183814755494E-5</v>
      </c>
      <c r="S130" s="79">
        <f ca="1">IFERROR(IF(OR($BE130=45,$BE130=45+Results!$AR$2),VLOOKUP($C130,Data_qPCR,S$3+2,FALSE),NA()),NA())</f>
        <v>5.0109183814755494E-5</v>
      </c>
      <c r="T130" s="79">
        <f ca="1">IFERROR(IF(OR($BE130=45,$BE130=45+Results!$AR$2),VLOOKUP($C130,Data_qPCR,T$3+2,FALSE),NA()),NA())</f>
        <v>5.0109183814755494E-5</v>
      </c>
      <c r="U130" s="79">
        <f ca="1">IFERROR(IF(OR($BE130=45,$BE130=45+Results!$AR$2),VLOOKUP($C130,Data_qPCR,U$3+2,FALSE),NA()),NA())</f>
        <v>5.0109183814755494E-5</v>
      </c>
      <c r="V130" s="79">
        <f ca="1">IFERROR(IF(OR($BE130=45,$BE130=45+Results!$AR$2),VLOOKUP($C130,Data_qPCR,V$3+2,FALSE),NA()),NA())</f>
        <v>5.0109183814755494E-5</v>
      </c>
      <c r="W130" s="79">
        <f ca="1">IFERROR(IF(OR($BE130=45,$BE130=45+Results!$AR$2),VLOOKUP($C130,Data_qPCR,W$3+2,FALSE),NA()),NA())</f>
        <v>5.0109183814755494E-5</v>
      </c>
      <c r="X130" s="79">
        <f ca="1">IFERROR(IF(OR($BE130=45,$BE130=45+Results!$AR$2),VLOOKUP($C130,Data_qPCR,X$3+2,FALSE),NA()),NA())</f>
        <v>5.0109183814755494E-5</v>
      </c>
      <c r="Y130" s="79">
        <f ca="1">IFERROR(IF(OR($BE130=45,$BE130=45+Results!$AR$2),VLOOKUP($C130,Data_qPCR,Y$3+2,FALSE),NA()),NA())</f>
        <v>5.0109183814755494E-5</v>
      </c>
      <c r="Z130" s="79">
        <f ca="1">IFERROR(IF(OR($BE130=45,$BE130=45+Results!$AR$2),VLOOKUP($C130,Data_qPCR,Z$3+2,FALSE),NA()),NA())</f>
        <v>5.0109183814755494E-5</v>
      </c>
      <c r="AA130" s="79">
        <f ca="1">IFERROR(IF(OR($BE130=45,$BE130=45+Results!$AR$2),VLOOKUP($C130,Data_qPCR,AA$3+2,FALSE),NA()),NA())</f>
        <v>5.0109183814755494E-5</v>
      </c>
      <c r="AB130" s="79">
        <f ca="1">IFERROR(IF(OR($BE130=45,$BE130=45+Results!$AR$2),VLOOKUP($C130,Data_qPCR,AB$3+2,FALSE),NA()),NA())</f>
        <v>5.0109183814755494E-5</v>
      </c>
      <c r="AC130" s="79">
        <f ca="1">IFERROR(IF(OR($BE130=45,$BE130=45+Results!$AR$2),VLOOKUP($C130,Data_qPCR,AC$3+2,FALSE),NA()),NA())</f>
        <v>5.0109183814755494E-5</v>
      </c>
      <c r="AD130" s="79">
        <f ca="1">IFERROR(IF(OR($BE130=45,$BE130=45+Results!$AR$2),VLOOKUP($C130,Data_qPCR,AD$3+2,FALSE),NA()),NA())</f>
        <v>3.1952654904450362E-3</v>
      </c>
      <c r="AE130" s="79">
        <f ca="1">IFERROR(IF(OR($BE130=45,$BE130=45+Results!$AR$2),VLOOKUP($C130,Data_qPCR,AE$3+2,FALSE),NA()),NA())</f>
        <v>1.0839006889467376E-2</v>
      </c>
      <c r="AF130" s="79">
        <f ca="1">IFERROR(IF(OR($BE130=45,$BE130=45+Results!$AR$2),VLOOKUP($C130,Data_qPCR,AF$3+2,FALSE),NA()),NA())</f>
        <v>2.5053286648455041E-2</v>
      </c>
      <c r="AG130" s="79">
        <f ca="1">IFERROR(IF(OR($BE130=45,$BE130=45+Results!$AR$2),VLOOKUP($C130,Data_qPCR,AG$3+2,FALSE),NA()),NA())</f>
        <v>5.2232479884571865E-2</v>
      </c>
      <c r="AH130" s="79">
        <f ca="1">IFERROR(IF(OR($BE130=45,$BE130=45+Results!$AR$2),VLOOKUP($C130,Data_qPCR,AH$3+2,FALSE),NA()),NA())</f>
        <v>0.10076309848131966</v>
      </c>
      <c r="AI130" s="79">
        <f ca="1">IFERROR(IF(OR($BE130=45,$BE130=45+Results!$AR$2),VLOOKUP($C130,Data_qPCR,AI$3+2,FALSE),NA()),NA())</f>
        <v>0.18295700242807064</v>
      </c>
      <c r="AJ130" s="79">
        <f ca="1">IFERROR(IF(OR($BE130=45,$BE130=45+Results!$AR$2),VLOOKUP($C130,Data_qPCR,AJ$3+2,FALSE),NA()),NA())</f>
        <v>0.30794509141162718</v>
      </c>
      <c r="AK130" s="79">
        <f ca="1">IFERROR(IF(OR($BE130=45,$BE130=45+Results!$AR$2),VLOOKUP($C130,Data_qPCR,AK$3+2,FALSE),NA()),NA())</f>
        <v>0.46276258842735352</v>
      </c>
      <c r="AL130" s="79">
        <f ca="1">IFERROR(IF(OR($BE130=45,$BE130=45+Results!$AR$2),VLOOKUP($C130,Data_qPCR,AL$3+2,FALSE),NA()),NA())</f>
        <v>0.62221197166180164</v>
      </c>
      <c r="AM130" s="79">
        <f ca="1">IFERROR(IF(OR($BE130=45,$BE130=45+Results!$AR$2),VLOOKUP($C130,Data_qPCR,AM$3+2,FALSE),NA()),NA())</f>
        <v>0.75638900898295247</v>
      </c>
      <c r="AN130" s="79">
        <f ca="1">IFERROR(IF(OR($BE130=45,$BE130=45+Results!$AR$2),VLOOKUP($C130,Data_qPCR,AN$3+2,FALSE),NA()),NA())</f>
        <v>0.8547040567737535</v>
      </c>
      <c r="AO130" s="79">
        <f ca="1">IFERROR(IF(OR($BE130=45,$BE130=45+Results!$AR$2),VLOOKUP($C130,Data_qPCR,AO$3+2,FALSE),NA()),NA())</f>
        <v>0.91873301124681228</v>
      </c>
      <c r="AP130" s="79">
        <f ca="1">IFERROR(IF(OR($BE130=45,$BE130=45+Results!$AR$2),VLOOKUP($C130,Data_qPCR,AP$3+2,FALSE),NA()),NA())</f>
        <v>0.95713003468879998</v>
      </c>
      <c r="AQ130" s="79">
        <f ca="1">IFERROR(IF(OR($BE130=45,$BE130=45+Results!$AR$2),VLOOKUP($C130,Data_qPCR,AQ$3+2,FALSE),NA()),NA())</f>
        <v>0.98013680870254927</v>
      </c>
      <c r="AR130" s="79">
        <f ca="1">IFERROR(IF(OR($BE130=45,$BE130=45+Results!$AR$2),VLOOKUP($C130,Data_qPCR,AR$3+2,FALSE),NA()),NA())</f>
        <v>0.9942043223285868</v>
      </c>
      <c r="AS130" s="79">
        <f ca="1">IFERROR(IF(OR($BE130=45,$BE130=45+Results!$AR$2),VLOOKUP($C130,Data_qPCR,AS$3+2,FALSE),NA()),NA())</f>
        <v>1</v>
      </c>
      <c r="AT130" s="79" t="e">
        <f ca="1">IFERROR(IF(OR($BE130=45,$BE130=45+Results!$AR$2),VLOOKUP($C130,Data_qPCR,AT$3+2,FALSE),NA()),NA())</f>
        <v>#N/A</v>
      </c>
      <c r="AU130" s="79" t="e">
        <f ca="1">IFERROR(IF(OR($BE130=45,$BE130=45+Results!$AR$2),VLOOKUP($C130,Data_qPCR,AU$3+2,FALSE),NA()),NA())</f>
        <v>#N/A</v>
      </c>
      <c r="AV130" s="79" t="e">
        <f ca="1">IFERROR(IF(OR($BE130=45,$BE130=45+Results!$AR$2),VLOOKUP($C130,Data_qPCR,AV$3+2,FALSE),NA()),NA())</f>
        <v>#N/A</v>
      </c>
      <c r="AW130" s="79" t="e">
        <f ca="1">IFERROR(IF(OR($BE130=45,$BE130=45+Results!$AR$2),VLOOKUP($C130,Data_qPCR,AW$3+2,FALSE),NA()),NA())</f>
        <v>#N/A</v>
      </c>
      <c r="AX130" s="79" t="e">
        <f ca="1">IFERROR(IF(OR($BE130=45,$BE130=45+Results!$AR$2),VLOOKUP($C130,Data_qPCR,AX$3+2,FALSE),NA()),NA())</f>
        <v>#N/A</v>
      </c>
      <c r="AY130" s="79" t="e">
        <f ca="1">IFERROR(IF(OR($BE130=45,$BE130=45+Results!$AR$2),VLOOKUP($C130,Data_qPCR,AY$3+2,FALSE),NA()),NA())</f>
        <v>#N/A</v>
      </c>
      <c r="AZ130" s="79" t="e">
        <f ca="1">IFERROR(IF(OR($BE130=45,$BE130=45+Results!$AR$2),VLOOKUP($C130,Data_qPCR,AZ$3+2,FALSE),NA()),NA())</f>
        <v>#N/A</v>
      </c>
      <c r="BA130" s="79" t="e">
        <f ca="1">IFERROR(IF(OR($BE130=45,$BE130=45+Results!$AR$2),VLOOKUP($C130,Data_qPCR,BA$3+2,FALSE),NA()),NA())</f>
        <v>#N/A</v>
      </c>
      <c r="BB130" s="79" t="e">
        <f ca="1">IFERROR(IF(OR($BE130=45,$BE130=45+Results!$AR$2),VLOOKUP($C130,Data_qPCR,BB$3+2,FALSE),NA()),NA())</f>
        <v>#N/A</v>
      </c>
      <c r="BC130" s="79" t="e">
        <f ca="1">IFERROR(IF(OR($BE130=45,$BE130=45+Results!$AR$2),VLOOKUP($C130,Data_qPCR,BC$3+2,FALSE),NA()),NA())</f>
        <v>#N/A</v>
      </c>
      <c r="BD130" s="79" t="str">
        <f t="shared" ca="1" si="12"/>
        <v/>
      </c>
      <c r="BE130">
        <f ca="1">IFERROR(IF(LEFT(C130,1)+0=Results!$C$4,INDEX(Results!$AM$8:$BJ$23,CODE(RIGHT(LEFT(C130,2),1))-64,RIGHT(C130,LEN(C130)-2)+0),IF(Results!$AL$7=2,2,45)),"")</f>
        <v>45</v>
      </c>
      <c r="BF130">
        <f t="shared" ca="1" si="11"/>
        <v>20608</v>
      </c>
      <c r="BG130" s="104">
        <f ca="1">IFERROR(IF(LEFT(C130,1)+0=Results!$C$4,INDEX(Results!$CK$8:$DH$23,CODE(RIGHT(LEFT(C130,2),1))-64,RIGHT(C130,LEN(C130)-2)+0),IF(Results!$AL$7=2,2,45)),"")</f>
        <v>45</v>
      </c>
    </row>
    <row r="131" spans="1:59" x14ac:dyDescent="0.25">
      <c r="A131">
        <f t="shared" ca="1" si="7"/>
        <v>128</v>
      </c>
      <c r="B131">
        <v>128</v>
      </c>
      <c r="C131" t="str">
        <f t="shared" ca="1" si="8"/>
        <v>2G8</v>
      </c>
      <c r="D131" t="str">
        <f t="shared" ca="1" si="9"/>
        <v>3B_ParA</v>
      </c>
      <c r="E131" s="268" t="str">
        <f t="shared" ca="1" si="13"/>
        <v>2G8-3B_ParA</v>
      </c>
      <c r="F131" s="79">
        <f ca="1">IFERROR(IF(OR($BE131=45,$BE131=45+Results!$AR$2),VLOOKUP($C131,Data_qPCR,F$3+2,FALSE),NA()),NA())</f>
        <v>3.5439236164898134E-5</v>
      </c>
      <c r="G131" s="79">
        <f ca="1">IFERROR(IF(OR($BE131=45,$BE131=45+Results!$AR$2),VLOOKUP($C131,Data_qPCR,G$3+2,FALSE),NA()),NA())</f>
        <v>3.5439236164898134E-5</v>
      </c>
      <c r="H131" s="79">
        <f ca="1">IFERROR(IF(OR($BE131=45,$BE131=45+Results!$AR$2),VLOOKUP($C131,Data_qPCR,H$3+2,FALSE),NA()),NA())</f>
        <v>3.5439236164898134E-5</v>
      </c>
      <c r="I131" s="79">
        <f ca="1">IFERROR(IF(OR($BE131=45,$BE131=45+Results!$AR$2),VLOOKUP($C131,Data_qPCR,I$3+2,FALSE),NA()),NA())</f>
        <v>3.5439236164898134E-5</v>
      </c>
      <c r="J131" s="79">
        <f ca="1">IFERROR(IF(OR($BE131=45,$BE131=45+Results!$AR$2),VLOOKUP($C131,Data_qPCR,J$3+2,FALSE),NA()),NA())</f>
        <v>3.5439236164898134E-5</v>
      </c>
      <c r="K131" s="79">
        <f ca="1">IFERROR(IF(OR($BE131=45,$BE131=45+Results!$AR$2),VLOOKUP($C131,Data_qPCR,K$3+2,FALSE),NA()),NA())</f>
        <v>3.5439236164898134E-5</v>
      </c>
      <c r="L131" s="79">
        <f ca="1">IFERROR(IF(OR($BE131=45,$BE131=45+Results!$AR$2),VLOOKUP($C131,Data_qPCR,L$3+2,FALSE),NA()),NA())</f>
        <v>3.5439236164898134E-5</v>
      </c>
      <c r="M131" s="79">
        <f ca="1">IFERROR(IF(OR($BE131=45,$BE131=45+Results!$AR$2),VLOOKUP($C131,Data_qPCR,M$3+2,FALSE),NA()),NA())</f>
        <v>3.5439236164898134E-5</v>
      </c>
      <c r="N131" s="79">
        <f ca="1">IFERROR(IF(OR($BE131=45,$BE131=45+Results!$AR$2),VLOOKUP($C131,Data_qPCR,N$3+2,FALSE),NA()),NA())</f>
        <v>3.5439236164898134E-5</v>
      </c>
      <c r="O131" s="79">
        <f ca="1">IFERROR(IF(OR($BE131=45,$BE131=45+Results!$AR$2),VLOOKUP($C131,Data_qPCR,O$3+2,FALSE),NA()),NA())</f>
        <v>3.5439236164898134E-5</v>
      </c>
      <c r="P131" s="79">
        <f ca="1">IFERROR(IF(OR($BE131=45,$BE131=45+Results!$AR$2),VLOOKUP($C131,Data_qPCR,P$3+2,FALSE),NA()),NA())</f>
        <v>3.5439236164898134E-5</v>
      </c>
      <c r="Q131" s="79">
        <f ca="1">IFERROR(IF(OR($BE131=45,$BE131=45+Results!$AR$2),VLOOKUP($C131,Data_qPCR,Q$3+2,FALSE),NA()),NA())</f>
        <v>3.5439236164898134E-5</v>
      </c>
      <c r="R131" s="79">
        <f ca="1">IFERROR(IF(OR($BE131=45,$BE131=45+Results!$AR$2),VLOOKUP($C131,Data_qPCR,R$3+2,FALSE),NA()),NA())</f>
        <v>3.5439236164898134E-5</v>
      </c>
      <c r="S131" s="79">
        <f ca="1">IFERROR(IF(OR($BE131=45,$BE131=45+Results!$AR$2),VLOOKUP($C131,Data_qPCR,S$3+2,FALSE),NA()),NA())</f>
        <v>3.5439236164898134E-5</v>
      </c>
      <c r="T131" s="79">
        <f ca="1">IFERROR(IF(OR($BE131=45,$BE131=45+Results!$AR$2),VLOOKUP($C131,Data_qPCR,T$3+2,FALSE),NA()),NA())</f>
        <v>3.5439236164898134E-5</v>
      </c>
      <c r="U131" s="79">
        <f ca="1">IFERROR(IF(OR($BE131=45,$BE131=45+Results!$AR$2),VLOOKUP($C131,Data_qPCR,U$3+2,FALSE),NA()),NA())</f>
        <v>3.5439236164898134E-5</v>
      </c>
      <c r="V131" s="79">
        <f ca="1">IFERROR(IF(OR($BE131=45,$BE131=45+Results!$AR$2),VLOOKUP($C131,Data_qPCR,V$3+2,FALSE),NA()),NA())</f>
        <v>3.5439236164898134E-5</v>
      </c>
      <c r="W131" s="79">
        <f ca="1">IFERROR(IF(OR($BE131=45,$BE131=45+Results!$AR$2),VLOOKUP($C131,Data_qPCR,W$3+2,FALSE),NA()),NA())</f>
        <v>3.5439236164898134E-5</v>
      </c>
      <c r="X131" s="79">
        <f ca="1">IFERROR(IF(OR($BE131=45,$BE131=45+Results!$AR$2),VLOOKUP($C131,Data_qPCR,X$3+2,FALSE),NA()),NA())</f>
        <v>3.5439236164898134E-5</v>
      </c>
      <c r="Y131" s="79">
        <f ca="1">IFERROR(IF(OR($BE131=45,$BE131=45+Results!$AR$2),VLOOKUP($C131,Data_qPCR,Y$3+2,FALSE),NA()),NA())</f>
        <v>3.5439236164898134E-5</v>
      </c>
      <c r="Z131" s="79">
        <f ca="1">IFERROR(IF(OR($BE131=45,$BE131=45+Results!$AR$2),VLOOKUP($C131,Data_qPCR,Z$3+2,FALSE),NA()),NA())</f>
        <v>3.5439236164898134E-5</v>
      </c>
      <c r="AA131" s="79">
        <f ca="1">IFERROR(IF(OR($BE131=45,$BE131=45+Results!$AR$2),VLOOKUP($C131,Data_qPCR,AA$3+2,FALSE),NA()),NA())</f>
        <v>3.5439236164898134E-5</v>
      </c>
      <c r="AB131" s="79">
        <f ca="1">IFERROR(IF(OR($BE131=45,$BE131=45+Results!$AR$2),VLOOKUP($C131,Data_qPCR,AB$3+2,FALSE),NA()),NA())</f>
        <v>2.6254955676130762E-3</v>
      </c>
      <c r="AC131" s="79">
        <f ca="1">IFERROR(IF(OR($BE131=45,$BE131=45+Results!$AR$2),VLOOKUP($C131,Data_qPCR,AC$3+2,FALSE),NA()),NA())</f>
        <v>8.9026239504175417E-3</v>
      </c>
      <c r="AD131" s="79">
        <f ca="1">IFERROR(IF(OR($BE131=45,$BE131=45+Results!$AR$2),VLOOKUP($C131,Data_qPCR,AD$3+2,FALSE),NA()),NA())</f>
        <v>2.0109610520704667E-2</v>
      </c>
      <c r="AE131" s="79">
        <f ca="1">IFERROR(IF(OR($BE131=45,$BE131=45+Results!$AR$2),VLOOKUP($C131,Data_qPCR,AE$3+2,FALSE),NA()),NA())</f>
        <v>4.1981037830726368E-2</v>
      </c>
      <c r="AF131" s="79">
        <f ca="1">IFERROR(IF(OR($BE131=45,$BE131=45+Results!$AR$2),VLOOKUP($C131,Data_qPCR,AF$3+2,FALSE),NA()),NA())</f>
        <v>8.1227702868238147E-2</v>
      </c>
      <c r="AG131" s="79">
        <f ca="1">IFERROR(IF(OR($BE131=45,$BE131=45+Results!$AR$2),VLOOKUP($C131,Data_qPCR,AG$3+2,FALSE),NA()),NA())</f>
        <v>0.14916387009575116</v>
      </c>
      <c r="AH131" s="79">
        <f ca="1">IFERROR(IF(OR($BE131=45,$BE131=45+Results!$AR$2),VLOOKUP($C131,Data_qPCR,AH$3+2,FALSE),NA()),NA())</f>
        <v>0.25452769223077742</v>
      </c>
      <c r="AI131" s="79">
        <f ca="1">IFERROR(IF(OR($BE131=45,$BE131=45+Results!$AR$2),VLOOKUP($C131,Data_qPCR,AI$3+2,FALSE),NA()),NA())</f>
        <v>0.39522776840288931</v>
      </c>
      <c r="AJ131" s="79">
        <f ca="1">IFERROR(IF(OR($BE131=45,$BE131=45+Results!$AR$2),VLOOKUP($C131,Data_qPCR,AJ$3+2,FALSE),NA()),NA())</f>
        <v>0.55075823545852498</v>
      </c>
      <c r="AK131" s="79">
        <f ca="1">IFERROR(IF(OR($BE131=45,$BE131=45+Results!$AR$2),VLOOKUP($C131,Data_qPCR,AK$3+2,FALSE),NA()),NA())</f>
        <v>0.69409703621928931</v>
      </c>
      <c r="AL131" s="79">
        <f ca="1">IFERROR(IF(OR($BE131=45,$BE131=45+Results!$AR$2),VLOOKUP($C131,Data_qPCR,AL$3+2,FALSE),NA()),NA())</f>
        <v>0.80579372838870456</v>
      </c>
      <c r="AM131" s="79">
        <f ca="1">IFERROR(IF(OR($BE131=45,$BE131=45+Results!$AR$2),VLOOKUP($C131,Data_qPCR,AM$3+2,FALSE),NA()),NA())</f>
        <v>0.88254372130900582</v>
      </c>
      <c r="AN131" s="79">
        <f ca="1">IFERROR(IF(OR($BE131=45,$BE131=45+Results!$AR$2),VLOOKUP($C131,Data_qPCR,AN$3+2,FALSE),NA()),NA())</f>
        <v>0.93101599405990487</v>
      </c>
      <c r="AO131" s="79">
        <f ca="1">IFERROR(IF(OR($BE131=45,$BE131=45+Results!$AR$2),VLOOKUP($C131,Data_qPCR,AO$3+2,FALSE),NA()),NA())</f>
        <v>0.95963300088396997</v>
      </c>
      <c r="AP131" s="79">
        <f ca="1">IFERROR(IF(OR($BE131=45,$BE131=45+Results!$AR$2),VLOOKUP($C131,Data_qPCR,AP$3+2,FALSE),NA()),NA())</f>
        <v>0.97713440572690513</v>
      </c>
      <c r="AQ131" s="79">
        <f ca="1">IFERROR(IF(OR($BE131=45,$BE131=45+Results!$AR$2),VLOOKUP($C131,Data_qPCR,AQ$3+2,FALSE),NA()),NA())</f>
        <v>0.98808634401408746</v>
      </c>
      <c r="AR131" s="79">
        <f ca="1">IFERROR(IF(OR($BE131=45,$BE131=45+Results!$AR$2),VLOOKUP($C131,Data_qPCR,AR$3+2,FALSE),NA()),NA())</f>
        <v>0.99636579405417713</v>
      </c>
      <c r="AS131" s="79">
        <f ca="1">IFERROR(IF(OR($BE131=45,$BE131=45+Results!$AR$2),VLOOKUP($C131,Data_qPCR,AS$3+2,FALSE),NA()),NA())</f>
        <v>1</v>
      </c>
      <c r="AT131" s="79" t="e">
        <f ca="1">IFERROR(IF(OR($BE131=45,$BE131=45+Results!$AR$2),VLOOKUP($C131,Data_qPCR,AT$3+2,FALSE),NA()),NA())</f>
        <v>#N/A</v>
      </c>
      <c r="AU131" s="79" t="e">
        <f ca="1">IFERROR(IF(OR($BE131=45,$BE131=45+Results!$AR$2),VLOOKUP($C131,Data_qPCR,AU$3+2,FALSE),NA()),NA())</f>
        <v>#N/A</v>
      </c>
      <c r="AV131" s="79" t="e">
        <f ca="1">IFERROR(IF(OR($BE131=45,$BE131=45+Results!$AR$2),VLOOKUP($C131,Data_qPCR,AV$3+2,FALSE),NA()),NA())</f>
        <v>#N/A</v>
      </c>
      <c r="AW131" s="79" t="e">
        <f ca="1">IFERROR(IF(OR($BE131=45,$BE131=45+Results!$AR$2),VLOOKUP($C131,Data_qPCR,AW$3+2,FALSE),NA()),NA())</f>
        <v>#N/A</v>
      </c>
      <c r="AX131" s="79" t="e">
        <f ca="1">IFERROR(IF(OR($BE131=45,$BE131=45+Results!$AR$2),VLOOKUP($C131,Data_qPCR,AX$3+2,FALSE),NA()),NA())</f>
        <v>#N/A</v>
      </c>
      <c r="AY131" s="79" t="e">
        <f ca="1">IFERROR(IF(OR($BE131=45,$BE131=45+Results!$AR$2),VLOOKUP($C131,Data_qPCR,AY$3+2,FALSE),NA()),NA())</f>
        <v>#N/A</v>
      </c>
      <c r="AZ131" s="79" t="e">
        <f ca="1">IFERROR(IF(OR($BE131=45,$BE131=45+Results!$AR$2),VLOOKUP($C131,Data_qPCR,AZ$3+2,FALSE),NA()),NA())</f>
        <v>#N/A</v>
      </c>
      <c r="BA131" s="79" t="e">
        <f ca="1">IFERROR(IF(OR($BE131=45,$BE131=45+Results!$AR$2),VLOOKUP($C131,Data_qPCR,BA$3+2,FALSE),NA()),NA())</f>
        <v>#N/A</v>
      </c>
      <c r="BB131" s="79" t="e">
        <f ca="1">IFERROR(IF(OR($BE131=45,$BE131=45+Results!$AR$2),VLOOKUP($C131,Data_qPCR,BB$3+2,FALSE),NA()),NA())</f>
        <v>#N/A</v>
      </c>
      <c r="BC131" s="79" t="e">
        <f ca="1">IFERROR(IF(OR($BE131=45,$BE131=45+Results!$AR$2),VLOOKUP($C131,Data_qPCR,BC$3+2,FALSE),NA()),NA())</f>
        <v>#N/A</v>
      </c>
      <c r="BD131" s="79" t="str">
        <f t="shared" ca="1" si="12"/>
        <v/>
      </c>
      <c r="BE131">
        <f ca="1">IFERROR(IF(LEFT(C131,1)+0=Results!$C$4,INDEX(Results!$AM$8:$BJ$23,CODE(RIGHT(LEFT(C131,2),1))-64,RIGHT(C131,LEN(C131)-2)+0),IF(Results!$AL$7=2,2,45)),"")</f>
        <v>45</v>
      </c>
      <c r="BF131">
        <f t="shared" ca="1" si="11"/>
        <v>20708</v>
      </c>
      <c r="BG131" s="104">
        <f ca="1">IFERROR(IF(LEFT(C131,1)+0=Results!$C$4,INDEX(Results!$CK$8:$DH$23,CODE(RIGHT(LEFT(C131,2),1))-64,RIGHT(C131,LEN(C131)-2)+0),IF(Results!$AL$7=2,2,45)),"")</f>
        <v>45</v>
      </c>
    </row>
    <row r="132" spans="1:59" x14ac:dyDescent="0.25">
      <c r="A132">
        <f t="shared" ref="A132:A195" ca="1" si="14">IF((B132+INDEX(Data_ChartNumber,$C$1))&gt;$C$2,"N/A",(B132+INDEX(Data_ChartNumber,$C$1)))</f>
        <v>129</v>
      </c>
      <c r="B132">
        <v>129</v>
      </c>
      <c r="C132" t="str">
        <f t="shared" ca="1" si="8"/>
        <v>2H8</v>
      </c>
      <c r="D132" t="str">
        <f t="shared" ca="1" si="9"/>
        <v>3B_ParA</v>
      </c>
      <c r="E132" s="268" t="str">
        <f t="shared" ca="1" si="13"/>
        <v>2H8-3B_ParA</v>
      </c>
      <c r="F132" s="79">
        <f ca="1">IFERROR(IF(OR($BE132=45,$BE132=45+Results!$AR$2),VLOOKUP($C132,Data_qPCR,F$3+2,FALSE),NA()),NA())</f>
        <v>9.4821870238712136E-4</v>
      </c>
      <c r="G132" s="79">
        <f ca="1">IFERROR(IF(OR($BE132=45,$BE132=45+Results!$AR$2),VLOOKUP($C132,Data_qPCR,G$3+2,FALSE),NA()),NA())</f>
        <v>9.4821870238712136E-4</v>
      </c>
      <c r="H132" s="79">
        <f ca="1">IFERROR(IF(OR($BE132=45,$BE132=45+Results!$AR$2),VLOOKUP($C132,Data_qPCR,H$3+2,FALSE),NA()),NA())</f>
        <v>9.4821870238712136E-4</v>
      </c>
      <c r="I132" s="79">
        <f ca="1">IFERROR(IF(OR($BE132=45,$BE132=45+Results!$AR$2),VLOOKUP($C132,Data_qPCR,I$3+2,FALSE),NA()),NA())</f>
        <v>9.4821870238712136E-4</v>
      </c>
      <c r="J132" s="79">
        <f ca="1">IFERROR(IF(OR($BE132=45,$BE132=45+Results!$AR$2),VLOOKUP($C132,Data_qPCR,J$3+2,FALSE),NA()),NA())</f>
        <v>9.4821870238712136E-4</v>
      </c>
      <c r="K132" s="79">
        <f ca="1">IFERROR(IF(OR($BE132=45,$BE132=45+Results!$AR$2),VLOOKUP($C132,Data_qPCR,K$3+2,FALSE),NA()),NA())</f>
        <v>9.4821870238712136E-4</v>
      </c>
      <c r="L132" s="79">
        <f ca="1">IFERROR(IF(OR($BE132=45,$BE132=45+Results!$AR$2),VLOOKUP($C132,Data_qPCR,L$3+2,FALSE),NA()),NA())</f>
        <v>9.4821870238712136E-4</v>
      </c>
      <c r="M132" s="79">
        <f ca="1">IFERROR(IF(OR($BE132=45,$BE132=45+Results!$AR$2),VLOOKUP($C132,Data_qPCR,M$3+2,FALSE),NA()),NA())</f>
        <v>9.4821870238712136E-4</v>
      </c>
      <c r="N132" s="79">
        <f ca="1">IFERROR(IF(OR($BE132=45,$BE132=45+Results!$AR$2),VLOOKUP($C132,Data_qPCR,N$3+2,FALSE),NA()),NA())</f>
        <v>9.4821870238712136E-4</v>
      </c>
      <c r="O132" s="79">
        <f ca="1">IFERROR(IF(OR($BE132=45,$BE132=45+Results!$AR$2),VLOOKUP($C132,Data_qPCR,O$3+2,FALSE),NA()),NA())</f>
        <v>9.4821870238712136E-4</v>
      </c>
      <c r="P132" s="79">
        <f ca="1">IFERROR(IF(OR($BE132=45,$BE132=45+Results!$AR$2),VLOOKUP($C132,Data_qPCR,P$3+2,FALSE),NA()),NA())</f>
        <v>9.4821870238712136E-4</v>
      </c>
      <c r="Q132" s="79">
        <f ca="1">IFERROR(IF(OR($BE132=45,$BE132=45+Results!$AR$2),VLOOKUP($C132,Data_qPCR,Q$3+2,FALSE),NA()),NA())</f>
        <v>9.4821870238712136E-4</v>
      </c>
      <c r="R132" s="79">
        <f ca="1">IFERROR(IF(OR($BE132=45,$BE132=45+Results!$AR$2),VLOOKUP($C132,Data_qPCR,R$3+2,FALSE),NA()),NA())</f>
        <v>9.4821870238712136E-4</v>
      </c>
      <c r="S132" s="79">
        <f ca="1">IFERROR(IF(OR($BE132=45,$BE132=45+Results!$AR$2),VLOOKUP($C132,Data_qPCR,S$3+2,FALSE),NA()),NA())</f>
        <v>9.4821870238712136E-4</v>
      </c>
      <c r="T132" s="79">
        <f ca="1">IFERROR(IF(OR($BE132=45,$BE132=45+Results!$AR$2),VLOOKUP($C132,Data_qPCR,T$3+2,FALSE),NA()),NA())</f>
        <v>9.4821870238712136E-4</v>
      </c>
      <c r="U132" s="79">
        <f ca="1">IFERROR(IF(OR($BE132=45,$BE132=45+Results!$AR$2),VLOOKUP($C132,Data_qPCR,U$3+2,FALSE),NA()),NA())</f>
        <v>9.4821870238712136E-4</v>
      </c>
      <c r="V132" s="79">
        <f ca="1">IFERROR(IF(OR($BE132=45,$BE132=45+Results!$AR$2),VLOOKUP($C132,Data_qPCR,V$3+2,FALSE),NA()),NA())</f>
        <v>9.4821870238712136E-4</v>
      </c>
      <c r="W132" s="79">
        <f ca="1">IFERROR(IF(OR($BE132=45,$BE132=45+Results!$AR$2),VLOOKUP($C132,Data_qPCR,W$3+2,FALSE),NA()),NA())</f>
        <v>9.4821870238712136E-4</v>
      </c>
      <c r="X132" s="79">
        <f ca="1">IFERROR(IF(OR($BE132=45,$BE132=45+Results!$AR$2),VLOOKUP($C132,Data_qPCR,X$3+2,FALSE),NA()),NA())</f>
        <v>9.4821870238712136E-4</v>
      </c>
      <c r="Y132" s="79">
        <f ca="1">IFERROR(IF(OR($BE132=45,$BE132=45+Results!$AR$2),VLOOKUP($C132,Data_qPCR,Y$3+2,FALSE),NA()),NA())</f>
        <v>9.4821870238712136E-4</v>
      </c>
      <c r="Z132" s="79">
        <f ca="1">IFERROR(IF(OR($BE132=45,$BE132=45+Results!$AR$2),VLOOKUP($C132,Data_qPCR,Z$3+2,FALSE),NA()),NA())</f>
        <v>9.4821870238712136E-4</v>
      </c>
      <c r="AA132" s="79">
        <f ca="1">IFERROR(IF(OR($BE132=45,$BE132=45+Results!$AR$2),VLOOKUP($C132,Data_qPCR,AA$3+2,FALSE),NA()),NA())</f>
        <v>9.4821870238712136E-4</v>
      </c>
      <c r="AB132" s="79">
        <f ca="1">IFERROR(IF(OR($BE132=45,$BE132=45+Results!$AR$2),VLOOKUP($C132,Data_qPCR,AB$3+2,FALSE),NA()),NA())</f>
        <v>2.4500568997016898E-3</v>
      </c>
      <c r="AC132" s="79">
        <f ca="1">IFERROR(IF(OR($BE132=45,$BE132=45+Results!$AR$2),VLOOKUP($C132,Data_qPCR,AC$3+2,FALSE),NA()),NA())</f>
        <v>7.9598066110475683E-3</v>
      </c>
      <c r="AD132" s="79">
        <f ca="1">IFERROR(IF(OR($BE132=45,$BE132=45+Results!$AR$2),VLOOKUP($C132,Data_qPCR,AD$3+2,FALSE),NA()),NA())</f>
        <v>1.8992122489932432E-2</v>
      </c>
      <c r="AE132" s="79">
        <f ca="1">IFERROR(IF(OR($BE132=45,$BE132=45+Results!$AR$2),VLOOKUP($C132,Data_qPCR,AE$3+2,FALSE),NA()),NA())</f>
        <v>3.8992349042724923E-2</v>
      </c>
      <c r="AF132" s="79">
        <f ca="1">IFERROR(IF(OR($BE132=45,$BE132=45+Results!$AR$2),VLOOKUP($C132,Data_qPCR,AF$3+2,FALSE),NA()),NA())</f>
        <v>7.611803424563382E-2</v>
      </c>
      <c r="AG132" s="79">
        <f ca="1">IFERROR(IF(OR($BE132=45,$BE132=45+Results!$AR$2),VLOOKUP($C132,Data_qPCR,AG$3+2,FALSE),NA()),NA())</f>
        <v>0.13879454573856084</v>
      </c>
      <c r="AH132" s="79">
        <f ca="1">IFERROR(IF(OR($BE132=45,$BE132=45+Results!$AR$2),VLOOKUP($C132,Data_qPCR,AH$3+2,FALSE),NA()),NA())</f>
        <v>0.23928543905128744</v>
      </c>
      <c r="AI132" s="79">
        <f ca="1">IFERROR(IF(OR($BE132=45,$BE132=45+Results!$AR$2),VLOOKUP($C132,Data_qPCR,AI$3+2,FALSE),NA()),NA())</f>
        <v>0.37604703084113889</v>
      </c>
      <c r="AJ132" s="79">
        <f ca="1">IFERROR(IF(OR($BE132=45,$BE132=45+Results!$AR$2),VLOOKUP($C132,Data_qPCR,AJ$3+2,FALSE),NA()),NA())</f>
        <v>0.53154164094488787</v>
      </c>
      <c r="AK132" s="79">
        <f ca="1">IFERROR(IF(OR($BE132=45,$BE132=45+Results!$AR$2),VLOOKUP($C132,Data_qPCR,AK$3+2,FALSE),NA()),NA())</f>
        <v>0.67754559761813082</v>
      </c>
      <c r="AL132" s="79">
        <f ca="1">IFERROR(IF(OR($BE132=45,$BE132=45+Results!$AR$2),VLOOKUP($C132,Data_qPCR,AL$3+2,FALSE),NA()),NA())</f>
        <v>0.79392398742405745</v>
      </c>
      <c r="AM132" s="79">
        <f ca="1">IFERROR(IF(OR($BE132=45,$BE132=45+Results!$AR$2),VLOOKUP($C132,Data_qPCR,AM$3+2,FALSE),NA()),NA())</f>
        <v>0.87552648959764523</v>
      </c>
      <c r="AN132" s="79">
        <f ca="1">IFERROR(IF(OR($BE132=45,$BE132=45+Results!$AR$2),VLOOKUP($C132,Data_qPCR,AN$3+2,FALSE),NA()),NA())</f>
        <v>0.92702034040211334</v>
      </c>
      <c r="AO132" s="79">
        <f ca="1">IFERROR(IF(OR($BE132=45,$BE132=45+Results!$AR$2),VLOOKUP($C132,Data_qPCR,AO$3+2,FALSE),NA()),NA())</f>
        <v>0.95768741109943867</v>
      </c>
      <c r="AP132" s="79">
        <f ca="1">IFERROR(IF(OR($BE132=45,$BE132=45+Results!$AR$2),VLOOKUP($C132,Data_qPCR,AP$3+2,FALSE),NA()),NA())</f>
        <v>0.97649584712674065</v>
      </c>
      <c r="AQ132" s="79">
        <f ca="1">IFERROR(IF(OR($BE132=45,$BE132=45+Results!$AR$2),VLOOKUP($C132,Data_qPCR,AQ$3+2,FALSE),NA()),NA())</f>
        <v>0.98863818039687368</v>
      </c>
      <c r="AR132" s="79">
        <f ca="1">IFERROR(IF(OR($BE132=45,$BE132=45+Results!$AR$2),VLOOKUP($C132,Data_qPCR,AR$3+2,FALSE),NA()),NA())</f>
        <v>0.99662760588494359</v>
      </c>
      <c r="AS132" s="79">
        <f ca="1">IFERROR(IF(OR($BE132=45,$BE132=45+Results!$AR$2),VLOOKUP($C132,Data_qPCR,AS$3+2,FALSE),NA()),NA())</f>
        <v>1</v>
      </c>
      <c r="AT132" s="79" t="e">
        <f ca="1">IFERROR(IF(OR($BE132=45,$BE132=45+Results!$AR$2),VLOOKUP($C132,Data_qPCR,AT$3+2,FALSE),NA()),NA())</f>
        <v>#N/A</v>
      </c>
      <c r="AU132" s="79" t="e">
        <f ca="1">IFERROR(IF(OR($BE132=45,$BE132=45+Results!$AR$2),VLOOKUP($C132,Data_qPCR,AU$3+2,FALSE),NA()),NA())</f>
        <v>#N/A</v>
      </c>
      <c r="AV132" s="79" t="e">
        <f ca="1">IFERROR(IF(OR($BE132=45,$BE132=45+Results!$AR$2),VLOOKUP($C132,Data_qPCR,AV$3+2,FALSE),NA()),NA())</f>
        <v>#N/A</v>
      </c>
      <c r="AW132" s="79" t="e">
        <f ca="1">IFERROR(IF(OR($BE132=45,$BE132=45+Results!$AR$2),VLOOKUP($C132,Data_qPCR,AW$3+2,FALSE),NA()),NA())</f>
        <v>#N/A</v>
      </c>
      <c r="AX132" s="79" t="e">
        <f ca="1">IFERROR(IF(OR($BE132=45,$BE132=45+Results!$AR$2),VLOOKUP($C132,Data_qPCR,AX$3+2,FALSE),NA()),NA())</f>
        <v>#N/A</v>
      </c>
      <c r="AY132" s="79" t="e">
        <f ca="1">IFERROR(IF(OR($BE132=45,$BE132=45+Results!$AR$2),VLOOKUP($C132,Data_qPCR,AY$3+2,FALSE),NA()),NA())</f>
        <v>#N/A</v>
      </c>
      <c r="AZ132" s="79" t="e">
        <f ca="1">IFERROR(IF(OR($BE132=45,$BE132=45+Results!$AR$2),VLOOKUP($C132,Data_qPCR,AZ$3+2,FALSE),NA()),NA())</f>
        <v>#N/A</v>
      </c>
      <c r="BA132" s="79" t="e">
        <f ca="1">IFERROR(IF(OR($BE132=45,$BE132=45+Results!$AR$2),VLOOKUP($C132,Data_qPCR,BA$3+2,FALSE),NA()),NA())</f>
        <v>#N/A</v>
      </c>
      <c r="BB132" s="79" t="e">
        <f ca="1">IFERROR(IF(OR($BE132=45,$BE132=45+Results!$AR$2),VLOOKUP($C132,Data_qPCR,BB$3+2,FALSE),NA()),NA())</f>
        <v>#N/A</v>
      </c>
      <c r="BC132" s="79" t="e">
        <f ca="1">IFERROR(IF(OR($BE132=45,$BE132=45+Results!$AR$2),VLOOKUP($C132,Data_qPCR,BC$3+2,FALSE),NA()),NA())</f>
        <v>#N/A</v>
      </c>
      <c r="BD132" s="79" t="str">
        <f t="shared" ca="1" si="12"/>
        <v/>
      </c>
      <c r="BE132">
        <f ca="1">IFERROR(IF(LEFT(C132,1)+0=Results!$C$4,INDEX(Results!$AM$8:$BJ$23,CODE(RIGHT(LEFT(C132,2),1))-64,RIGHT(C132,LEN(C132)-2)+0),IF(Results!$AL$7=2,2,45)),"")</f>
        <v>45</v>
      </c>
      <c r="BF132">
        <f t="shared" ca="1" si="11"/>
        <v>20808</v>
      </c>
      <c r="BG132" s="104">
        <f ca="1">IFERROR(IF(LEFT(C132,1)+0=Results!$C$4,INDEX(Results!$CK$8:$DH$23,CODE(RIGHT(LEFT(C132,2),1))-64,RIGHT(C132,LEN(C132)-2)+0),IF(Results!$AL$7=2,2,45)),"")</f>
        <v>45</v>
      </c>
    </row>
    <row r="133" spans="1:59" x14ac:dyDescent="0.25">
      <c r="A133">
        <f t="shared" ca="1" si="14"/>
        <v>130</v>
      </c>
      <c r="B133">
        <v>130</v>
      </c>
      <c r="C133" t="str">
        <f t="shared" ref="C133:C196" ca="1" si="15">IFERROR(VLOOKUP(A133,Data_OrderChart,2,FALSE),"")</f>
        <v>2H9</v>
      </c>
      <c r="D133" t="str">
        <f t="shared" ref="D133:D196" ca="1" si="16">IFERROR(VLOOKUP(C133,Data_qPCR,54,FALSE),"")</f>
        <v>DNA_ParA</v>
      </c>
      <c r="E133" s="268" t="str">
        <f t="shared" ca="1" si="13"/>
        <v>2H9-DNA_ParA</v>
      </c>
      <c r="F133" s="79">
        <f ca="1">IFERROR(IF(OR($BE133=45,$BE133=45+Results!$AR$2),VLOOKUP($C133,Data_qPCR,F$3+2,FALSE),NA()),NA())</f>
        <v>7.7738086515397921E-4</v>
      </c>
      <c r="G133" s="79">
        <f ca="1">IFERROR(IF(OR($BE133=45,$BE133=45+Results!$AR$2),VLOOKUP($C133,Data_qPCR,G$3+2,FALSE),NA()),NA())</f>
        <v>7.7738086515397921E-4</v>
      </c>
      <c r="H133" s="79">
        <f ca="1">IFERROR(IF(OR($BE133=45,$BE133=45+Results!$AR$2),VLOOKUP($C133,Data_qPCR,H$3+2,FALSE),NA()),NA())</f>
        <v>7.7738086515397921E-4</v>
      </c>
      <c r="I133" s="79">
        <f ca="1">IFERROR(IF(OR($BE133=45,$BE133=45+Results!$AR$2),VLOOKUP($C133,Data_qPCR,I$3+2,FALSE),NA()),NA())</f>
        <v>7.7738086515397921E-4</v>
      </c>
      <c r="J133" s="79">
        <f ca="1">IFERROR(IF(OR($BE133=45,$BE133=45+Results!$AR$2),VLOOKUP($C133,Data_qPCR,J$3+2,FALSE),NA()),NA())</f>
        <v>7.7738086515397921E-4</v>
      </c>
      <c r="K133" s="79">
        <f ca="1">IFERROR(IF(OR($BE133=45,$BE133=45+Results!$AR$2),VLOOKUP($C133,Data_qPCR,K$3+2,FALSE),NA()),NA())</f>
        <v>7.7738086515397921E-4</v>
      </c>
      <c r="L133" s="79">
        <f ca="1">IFERROR(IF(OR($BE133=45,$BE133=45+Results!$AR$2),VLOOKUP($C133,Data_qPCR,L$3+2,FALSE),NA()),NA())</f>
        <v>7.7738086515397921E-4</v>
      </c>
      <c r="M133" s="79">
        <f ca="1">IFERROR(IF(OR($BE133=45,$BE133=45+Results!$AR$2),VLOOKUP($C133,Data_qPCR,M$3+2,FALSE),NA()),NA())</f>
        <v>7.7738086515397921E-4</v>
      </c>
      <c r="N133" s="79">
        <f ca="1">IFERROR(IF(OR($BE133=45,$BE133=45+Results!$AR$2),VLOOKUP($C133,Data_qPCR,N$3+2,FALSE),NA()),NA())</f>
        <v>7.7738086515397921E-4</v>
      </c>
      <c r="O133" s="79">
        <f ca="1">IFERROR(IF(OR($BE133=45,$BE133=45+Results!$AR$2),VLOOKUP($C133,Data_qPCR,O$3+2,FALSE),NA()),NA())</f>
        <v>7.7738086515397921E-4</v>
      </c>
      <c r="P133" s="79">
        <f ca="1">IFERROR(IF(OR($BE133=45,$BE133=45+Results!$AR$2),VLOOKUP($C133,Data_qPCR,P$3+2,FALSE),NA()),NA())</f>
        <v>7.7738086515397921E-4</v>
      </c>
      <c r="Q133" s="79">
        <f ca="1">IFERROR(IF(OR($BE133=45,$BE133=45+Results!$AR$2),VLOOKUP($C133,Data_qPCR,Q$3+2,FALSE),NA()),NA())</f>
        <v>7.7738086515397921E-4</v>
      </c>
      <c r="R133" s="79">
        <f ca="1">IFERROR(IF(OR($BE133=45,$BE133=45+Results!$AR$2),VLOOKUP($C133,Data_qPCR,R$3+2,FALSE),NA()),NA())</f>
        <v>7.7738086515397921E-4</v>
      </c>
      <c r="S133" s="79">
        <f ca="1">IFERROR(IF(OR($BE133=45,$BE133=45+Results!$AR$2),VLOOKUP($C133,Data_qPCR,S$3+2,FALSE),NA()),NA())</f>
        <v>7.7561512442189239E-3</v>
      </c>
      <c r="T133" s="79">
        <f ca="1">IFERROR(IF(OR($BE133=45,$BE133=45+Results!$AR$2),VLOOKUP($C133,Data_qPCR,T$3+2,FALSE),NA()),NA())</f>
        <v>2.1541646917950529E-2</v>
      </c>
      <c r="U133" s="79">
        <f ca="1">IFERROR(IF(OR($BE133=45,$BE133=45+Results!$AR$2),VLOOKUP($C133,Data_qPCR,U$3+2,FALSE),NA()),NA())</f>
        <v>4.7786076086857768E-2</v>
      </c>
      <c r="V133" s="79">
        <f ca="1">IFERROR(IF(OR($BE133=45,$BE133=45+Results!$AR$2),VLOOKUP($C133,Data_qPCR,V$3+2,FALSE),NA()),NA())</f>
        <v>9.4055502100921368E-2</v>
      </c>
      <c r="W133" s="79">
        <f ca="1">IFERROR(IF(OR($BE133=45,$BE133=45+Results!$AR$2),VLOOKUP($C133,Data_qPCR,W$3+2,FALSE),NA()),NA())</f>
        <v>0.17151380451376511</v>
      </c>
      <c r="X133" s="79">
        <f ca="1">IFERROR(IF(OR($BE133=45,$BE133=45+Results!$AR$2),VLOOKUP($C133,Data_qPCR,X$3+2,FALSE),NA()),NA())</f>
        <v>0.28834531797274021</v>
      </c>
      <c r="Y133" s="79">
        <f ca="1">IFERROR(IF(OR($BE133=45,$BE133=45+Results!$AR$2),VLOOKUP($C133,Data_qPCR,Y$3+2,FALSE),NA()),NA())</f>
        <v>0.43428947990167993</v>
      </c>
      <c r="Z133" s="79">
        <f ca="1">IFERROR(IF(OR($BE133=45,$BE133=45+Results!$AR$2),VLOOKUP($C133,Data_qPCR,Z$3+2,FALSE),NA()),NA())</f>
        <v>0.58660262008695974</v>
      </c>
      <c r="AA133" s="79">
        <f ca="1">IFERROR(IF(OR($BE133=45,$BE133=45+Results!$AR$2),VLOOKUP($C133,Data_qPCR,AA$3+2,FALSE),NA()),NA())</f>
        <v>0.71932130662931748</v>
      </c>
      <c r="AB133" s="79">
        <f ca="1">IFERROR(IF(OR($BE133=45,$BE133=45+Results!$AR$2),VLOOKUP($C133,Data_qPCR,AB$3+2,FALSE),NA()),NA())</f>
        <v>0.81966277899497764</v>
      </c>
      <c r="AC133" s="79">
        <f ca="1">IFERROR(IF(OR($BE133=45,$BE133=45+Results!$AR$2),VLOOKUP($C133,Data_qPCR,AC$3+2,FALSE),NA()),NA())</f>
        <v>0.88809412520912112</v>
      </c>
      <c r="AD133" s="79">
        <f ca="1">IFERROR(IF(OR($BE133=45,$BE133=45+Results!$AR$2),VLOOKUP($C133,Data_qPCR,AD$3+2,FALSE),NA()),NA())</f>
        <v>0.93074498234253056</v>
      </c>
      <c r="AE133" s="79">
        <f ca="1">IFERROR(IF(OR($BE133=45,$BE133=45+Results!$AR$2),VLOOKUP($C133,Data_qPCR,AE$3+2,FALSE),NA()),NA())</f>
        <v>0.95657539114441248</v>
      </c>
      <c r="AF133" s="79">
        <f ca="1">IFERROR(IF(OR($BE133=45,$BE133=45+Results!$AR$2),VLOOKUP($C133,Data_qPCR,AF$3+2,FALSE),NA()),NA())</f>
        <v>0.97223521930639289</v>
      </c>
      <c r="AG133" s="79">
        <f ca="1">IFERROR(IF(OR($BE133=45,$BE133=45+Results!$AR$2),VLOOKUP($C133,Data_qPCR,AG$3+2,FALSE),NA()),NA())</f>
        <v>0.98283134130893091</v>
      </c>
      <c r="AH133" s="79">
        <f ca="1">IFERROR(IF(OR($BE133=45,$BE133=45+Results!$AR$2),VLOOKUP($C133,Data_qPCR,AH$3+2,FALSE),NA()),NA())</f>
        <v>0.99021355408993073</v>
      </c>
      <c r="AI133" s="79">
        <f ca="1">IFERROR(IF(OR($BE133=45,$BE133=45+Results!$AR$2),VLOOKUP($C133,Data_qPCR,AI$3+2,FALSE),NA()),NA())</f>
        <v>0.99460824635892431</v>
      </c>
      <c r="AJ133" s="79">
        <f ca="1">IFERROR(IF(OR($BE133=45,$BE133=45+Results!$AR$2),VLOOKUP($C133,Data_qPCR,AJ$3+2,FALSE),NA()),NA())</f>
        <v>0.99652273235461208</v>
      </c>
      <c r="AK133" s="79">
        <f ca="1">IFERROR(IF(OR($BE133=45,$BE133=45+Results!$AR$2),VLOOKUP($C133,Data_qPCR,AK$3+2,FALSE),NA()),NA())</f>
        <v>0.99749934020301634</v>
      </c>
      <c r="AL133" s="79">
        <f ca="1">IFERROR(IF(OR($BE133=45,$BE133=45+Results!$AR$2),VLOOKUP($C133,Data_qPCR,AL$3+2,FALSE),NA()),NA())</f>
        <v>0.99834162637866308</v>
      </c>
      <c r="AM133" s="79">
        <f ca="1">IFERROR(IF(OR($BE133=45,$BE133=45+Results!$AR$2),VLOOKUP($C133,Data_qPCR,AM$3+2,FALSE),NA()),NA())</f>
        <v>0.99930145977094809</v>
      </c>
      <c r="AN133" s="79">
        <f ca="1">IFERROR(IF(OR($BE133=45,$BE133=45+Results!$AR$2),VLOOKUP($C133,Data_qPCR,AN$3+2,FALSE),NA()),NA())</f>
        <v>0.99976496940825421</v>
      </c>
      <c r="AO133" s="79">
        <f ca="1">IFERROR(IF(OR($BE133=45,$BE133=45+Results!$AR$2),VLOOKUP($C133,Data_qPCR,AO$3+2,FALSE),NA()),NA())</f>
        <v>1</v>
      </c>
      <c r="AP133" s="79">
        <f ca="1">IFERROR(IF(OR($BE133=45,$BE133=45+Results!$AR$2),VLOOKUP($C133,Data_qPCR,AP$3+2,FALSE),NA()),NA())</f>
        <v>0.99987360110443468</v>
      </c>
      <c r="AQ133" s="79">
        <f ca="1">IFERROR(IF(OR($BE133=45,$BE133=45+Results!$AR$2),VLOOKUP($C133,Data_qPCR,AQ$3+2,FALSE),NA()),NA())</f>
        <v>0.99953576205635197</v>
      </c>
      <c r="AR133" s="79">
        <f ca="1">IFERROR(IF(OR($BE133=45,$BE133=45+Results!$AR$2),VLOOKUP($C133,Data_qPCR,AR$3+2,FALSE),NA()),NA())</f>
        <v>0.99835865823686676</v>
      </c>
      <c r="AS133" s="79">
        <f ca="1">IFERROR(IF(OR($BE133=45,$BE133=45+Results!$AR$2),VLOOKUP($C133,Data_qPCR,AS$3+2,FALSE),NA()),NA())</f>
        <v>0.99770080116782311</v>
      </c>
      <c r="AT133" s="79" t="e">
        <f ca="1">IFERROR(IF(OR($BE133=45,$BE133=45+Results!$AR$2),VLOOKUP($C133,Data_qPCR,AT$3+2,FALSE),NA()),NA())</f>
        <v>#N/A</v>
      </c>
      <c r="AU133" s="79" t="e">
        <f ca="1">IFERROR(IF(OR($BE133=45,$BE133=45+Results!$AR$2),VLOOKUP($C133,Data_qPCR,AU$3+2,FALSE),NA()),NA())</f>
        <v>#N/A</v>
      </c>
      <c r="AV133" s="79" t="e">
        <f ca="1">IFERROR(IF(OR($BE133=45,$BE133=45+Results!$AR$2),VLOOKUP($C133,Data_qPCR,AV$3+2,FALSE),NA()),NA())</f>
        <v>#N/A</v>
      </c>
      <c r="AW133" s="79" t="e">
        <f ca="1">IFERROR(IF(OR($BE133=45,$BE133=45+Results!$AR$2),VLOOKUP($C133,Data_qPCR,AW$3+2,FALSE),NA()),NA())</f>
        <v>#N/A</v>
      </c>
      <c r="AX133" s="79" t="e">
        <f ca="1">IFERROR(IF(OR($BE133=45,$BE133=45+Results!$AR$2),VLOOKUP($C133,Data_qPCR,AX$3+2,FALSE),NA()),NA())</f>
        <v>#N/A</v>
      </c>
      <c r="AY133" s="79" t="e">
        <f ca="1">IFERROR(IF(OR($BE133=45,$BE133=45+Results!$AR$2),VLOOKUP($C133,Data_qPCR,AY$3+2,FALSE),NA()),NA())</f>
        <v>#N/A</v>
      </c>
      <c r="AZ133" s="79" t="e">
        <f ca="1">IFERROR(IF(OR($BE133=45,$BE133=45+Results!$AR$2),VLOOKUP($C133,Data_qPCR,AZ$3+2,FALSE),NA()),NA())</f>
        <v>#N/A</v>
      </c>
      <c r="BA133" s="79" t="e">
        <f ca="1">IFERROR(IF(OR($BE133=45,$BE133=45+Results!$AR$2),VLOOKUP($C133,Data_qPCR,BA$3+2,FALSE),NA()),NA())</f>
        <v>#N/A</v>
      </c>
      <c r="BB133" s="79" t="e">
        <f ca="1">IFERROR(IF(OR($BE133=45,$BE133=45+Results!$AR$2),VLOOKUP($C133,Data_qPCR,BB$3+2,FALSE),NA()),NA())</f>
        <v>#N/A</v>
      </c>
      <c r="BC133" s="79" t="e">
        <f ca="1">IFERROR(IF(OR($BE133=45,$BE133=45+Results!$AR$2),VLOOKUP($C133,Data_qPCR,BC$3+2,FALSE),NA()),NA())</f>
        <v>#N/A</v>
      </c>
      <c r="BD133" s="79" t="str">
        <f t="shared" ca="1" si="12"/>
        <v/>
      </c>
      <c r="BE133">
        <f ca="1">IFERROR(IF(LEFT(C133,1)+0=Results!$C$4,INDEX(Results!$AM$8:$BJ$23,CODE(RIGHT(LEFT(C133,2),1))-64,RIGHT(C133,LEN(C133)-2)+0),IF(Results!$AL$7=2,2,45)),"")</f>
        <v>45</v>
      </c>
      <c r="BF133">
        <f t="shared" ref="BF133:BF196" ca="1" si="17">IFERROR((LEFT(C133,1)&amp;IF(CODE(RIGHT(LEFT(C133,2),1))-64&lt;10,"0"&amp;CODE(RIGHT(LEFT(C133,2),1))-64,CODE(RIGHT(LEFT(C133,2),1))-64)&amp;IF(RIGHT(C133,LEN(C133)-2)+0&lt;10,"0"&amp;RIGHT(C133,LEN(C133)-2),RIGHT(C133,LEN(C133)-2)))+0,"")</f>
        <v>20809</v>
      </c>
      <c r="BG133" s="104">
        <f ca="1">IFERROR(IF(LEFT(C133,1)+0=Results!$C$4,INDEX(Results!$CK$8:$DH$23,CODE(RIGHT(LEFT(C133,2),1))-64,RIGHT(C133,LEN(C133)-2)+0),IF(Results!$AL$7=2,2,45)),"")</f>
        <v>45</v>
      </c>
    </row>
    <row r="134" spans="1:59" x14ac:dyDescent="0.25">
      <c r="A134">
        <f t="shared" ca="1" si="14"/>
        <v>131</v>
      </c>
      <c r="B134">
        <v>131</v>
      </c>
      <c r="C134" t="str">
        <f t="shared" ca="1" si="15"/>
        <v/>
      </c>
      <c r="D134" t="str">
        <f t="shared" ca="1" si="16"/>
        <v/>
      </c>
      <c r="E134" s="268" t="str">
        <f t="shared" ca="1" si="13"/>
        <v/>
      </c>
      <c r="F134" s="79" t="e">
        <f ca="1">IFERROR(IF(OR($BE134=45,$BE134=45+Results!$AR$2),VLOOKUP($C134,Data_qPCR,F$3+2,FALSE),NA()),NA())</f>
        <v>#N/A</v>
      </c>
      <c r="G134" s="79" t="e">
        <f ca="1">IFERROR(IF(OR($BE134=45,$BE134=45+Results!$AR$2),VLOOKUP($C134,Data_qPCR,G$3+2,FALSE),NA()),NA())</f>
        <v>#N/A</v>
      </c>
      <c r="H134" s="79" t="e">
        <f ca="1">IFERROR(IF(OR($BE134=45,$BE134=45+Results!$AR$2),VLOOKUP($C134,Data_qPCR,H$3+2,FALSE),NA()),NA())</f>
        <v>#N/A</v>
      </c>
      <c r="I134" s="79" t="e">
        <f ca="1">IFERROR(IF(OR($BE134=45,$BE134=45+Results!$AR$2),VLOOKUP($C134,Data_qPCR,I$3+2,FALSE),NA()),NA())</f>
        <v>#N/A</v>
      </c>
      <c r="J134" s="79" t="e">
        <f ca="1">IFERROR(IF(OR($BE134=45,$BE134=45+Results!$AR$2),VLOOKUP($C134,Data_qPCR,J$3+2,FALSE),NA()),NA())</f>
        <v>#N/A</v>
      </c>
      <c r="K134" s="79" t="e">
        <f ca="1">IFERROR(IF(OR($BE134=45,$BE134=45+Results!$AR$2),VLOOKUP($C134,Data_qPCR,K$3+2,FALSE),NA()),NA())</f>
        <v>#N/A</v>
      </c>
      <c r="L134" s="79" t="e">
        <f ca="1">IFERROR(IF(OR($BE134=45,$BE134=45+Results!$AR$2),VLOOKUP($C134,Data_qPCR,L$3+2,FALSE),NA()),NA())</f>
        <v>#N/A</v>
      </c>
      <c r="M134" s="79" t="e">
        <f ca="1">IFERROR(IF(OR($BE134=45,$BE134=45+Results!$AR$2),VLOOKUP($C134,Data_qPCR,M$3+2,FALSE),NA()),NA())</f>
        <v>#N/A</v>
      </c>
      <c r="N134" s="79" t="e">
        <f ca="1">IFERROR(IF(OR($BE134=45,$BE134=45+Results!$AR$2),VLOOKUP($C134,Data_qPCR,N$3+2,FALSE),NA()),NA())</f>
        <v>#N/A</v>
      </c>
      <c r="O134" s="79" t="e">
        <f ca="1">IFERROR(IF(OR($BE134=45,$BE134=45+Results!$AR$2),VLOOKUP($C134,Data_qPCR,O$3+2,FALSE),NA()),NA())</f>
        <v>#N/A</v>
      </c>
      <c r="P134" s="79" t="e">
        <f ca="1">IFERROR(IF(OR($BE134=45,$BE134=45+Results!$AR$2),VLOOKUP($C134,Data_qPCR,P$3+2,FALSE),NA()),NA())</f>
        <v>#N/A</v>
      </c>
      <c r="Q134" s="79" t="e">
        <f ca="1">IFERROR(IF(OR($BE134=45,$BE134=45+Results!$AR$2),VLOOKUP($C134,Data_qPCR,Q$3+2,FALSE),NA()),NA())</f>
        <v>#N/A</v>
      </c>
      <c r="R134" s="79" t="e">
        <f ca="1">IFERROR(IF(OR($BE134=45,$BE134=45+Results!$AR$2),VLOOKUP($C134,Data_qPCR,R$3+2,FALSE),NA()),NA())</f>
        <v>#N/A</v>
      </c>
      <c r="S134" s="79" t="e">
        <f ca="1">IFERROR(IF(OR($BE134=45,$BE134=45+Results!$AR$2),VLOOKUP($C134,Data_qPCR,S$3+2,FALSE),NA()),NA())</f>
        <v>#N/A</v>
      </c>
      <c r="T134" s="79" t="e">
        <f ca="1">IFERROR(IF(OR($BE134=45,$BE134=45+Results!$AR$2),VLOOKUP($C134,Data_qPCR,T$3+2,FALSE),NA()),NA())</f>
        <v>#N/A</v>
      </c>
      <c r="U134" s="79" t="e">
        <f ca="1">IFERROR(IF(OR($BE134=45,$BE134=45+Results!$AR$2),VLOOKUP($C134,Data_qPCR,U$3+2,FALSE),NA()),NA())</f>
        <v>#N/A</v>
      </c>
      <c r="V134" s="79" t="e">
        <f ca="1">IFERROR(IF(OR($BE134=45,$BE134=45+Results!$AR$2),VLOOKUP($C134,Data_qPCR,V$3+2,FALSE),NA()),NA())</f>
        <v>#N/A</v>
      </c>
      <c r="W134" s="79" t="e">
        <f ca="1">IFERROR(IF(OR($BE134=45,$BE134=45+Results!$AR$2),VLOOKUP($C134,Data_qPCR,W$3+2,FALSE),NA()),NA())</f>
        <v>#N/A</v>
      </c>
      <c r="X134" s="79" t="e">
        <f ca="1">IFERROR(IF(OR($BE134=45,$BE134=45+Results!$AR$2),VLOOKUP($C134,Data_qPCR,X$3+2,FALSE),NA()),NA())</f>
        <v>#N/A</v>
      </c>
      <c r="Y134" s="79" t="e">
        <f ca="1">IFERROR(IF(OR($BE134=45,$BE134=45+Results!$AR$2),VLOOKUP($C134,Data_qPCR,Y$3+2,FALSE),NA()),NA())</f>
        <v>#N/A</v>
      </c>
      <c r="Z134" s="79" t="e">
        <f ca="1">IFERROR(IF(OR($BE134=45,$BE134=45+Results!$AR$2),VLOOKUP($C134,Data_qPCR,Z$3+2,FALSE),NA()),NA())</f>
        <v>#N/A</v>
      </c>
      <c r="AA134" s="79" t="e">
        <f ca="1">IFERROR(IF(OR($BE134=45,$BE134=45+Results!$AR$2),VLOOKUP($C134,Data_qPCR,AA$3+2,FALSE),NA()),NA())</f>
        <v>#N/A</v>
      </c>
      <c r="AB134" s="79" t="e">
        <f ca="1">IFERROR(IF(OR($BE134=45,$BE134=45+Results!$AR$2),VLOOKUP($C134,Data_qPCR,AB$3+2,FALSE),NA()),NA())</f>
        <v>#N/A</v>
      </c>
      <c r="AC134" s="79" t="e">
        <f ca="1">IFERROR(IF(OR($BE134=45,$BE134=45+Results!$AR$2),VLOOKUP($C134,Data_qPCR,AC$3+2,FALSE),NA()),NA())</f>
        <v>#N/A</v>
      </c>
      <c r="AD134" s="79" t="e">
        <f ca="1">IFERROR(IF(OR($BE134=45,$BE134=45+Results!$AR$2),VLOOKUP($C134,Data_qPCR,AD$3+2,FALSE),NA()),NA())</f>
        <v>#N/A</v>
      </c>
      <c r="AE134" s="79" t="e">
        <f ca="1">IFERROR(IF(OR($BE134=45,$BE134=45+Results!$AR$2),VLOOKUP($C134,Data_qPCR,AE$3+2,FALSE),NA()),NA())</f>
        <v>#N/A</v>
      </c>
      <c r="AF134" s="79" t="e">
        <f ca="1">IFERROR(IF(OR($BE134=45,$BE134=45+Results!$AR$2),VLOOKUP($C134,Data_qPCR,AF$3+2,FALSE),NA()),NA())</f>
        <v>#N/A</v>
      </c>
      <c r="AG134" s="79" t="e">
        <f ca="1">IFERROR(IF(OR($BE134=45,$BE134=45+Results!$AR$2),VLOOKUP($C134,Data_qPCR,AG$3+2,FALSE),NA()),NA())</f>
        <v>#N/A</v>
      </c>
      <c r="AH134" s="79" t="e">
        <f ca="1">IFERROR(IF(OR($BE134=45,$BE134=45+Results!$AR$2),VLOOKUP($C134,Data_qPCR,AH$3+2,FALSE),NA()),NA())</f>
        <v>#N/A</v>
      </c>
      <c r="AI134" s="79" t="e">
        <f ca="1">IFERROR(IF(OR($BE134=45,$BE134=45+Results!$AR$2),VLOOKUP($C134,Data_qPCR,AI$3+2,FALSE),NA()),NA())</f>
        <v>#N/A</v>
      </c>
      <c r="AJ134" s="79" t="e">
        <f ca="1">IFERROR(IF(OR($BE134=45,$BE134=45+Results!$AR$2),VLOOKUP($C134,Data_qPCR,AJ$3+2,FALSE),NA()),NA())</f>
        <v>#N/A</v>
      </c>
      <c r="AK134" s="79" t="e">
        <f ca="1">IFERROR(IF(OR($BE134=45,$BE134=45+Results!$AR$2),VLOOKUP($C134,Data_qPCR,AK$3+2,FALSE),NA()),NA())</f>
        <v>#N/A</v>
      </c>
      <c r="AL134" s="79" t="e">
        <f ca="1">IFERROR(IF(OR($BE134=45,$BE134=45+Results!$AR$2),VLOOKUP($C134,Data_qPCR,AL$3+2,FALSE),NA()),NA())</f>
        <v>#N/A</v>
      </c>
      <c r="AM134" s="79" t="e">
        <f ca="1">IFERROR(IF(OR($BE134=45,$BE134=45+Results!$AR$2),VLOOKUP($C134,Data_qPCR,AM$3+2,FALSE),NA()),NA())</f>
        <v>#N/A</v>
      </c>
      <c r="AN134" s="79" t="e">
        <f ca="1">IFERROR(IF(OR($BE134=45,$BE134=45+Results!$AR$2),VLOOKUP($C134,Data_qPCR,AN$3+2,FALSE),NA()),NA())</f>
        <v>#N/A</v>
      </c>
      <c r="AO134" s="79" t="e">
        <f ca="1">IFERROR(IF(OR($BE134=45,$BE134=45+Results!$AR$2),VLOOKUP($C134,Data_qPCR,AO$3+2,FALSE),NA()),NA())</f>
        <v>#N/A</v>
      </c>
      <c r="AP134" s="79" t="e">
        <f ca="1">IFERROR(IF(OR($BE134=45,$BE134=45+Results!$AR$2),VLOOKUP($C134,Data_qPCR,AP$3+2,FALSE),NA()),NA())</f>
        <v>#N/A</v>
      </c>
      <c r="AQ134" s="79" t="e">
        <f ca="1">IFERROR(IF(OR($BE134=45,$BE134=45+Results!$AR$2),VLOOKUP($C134,Data_qPCR,AQ$3+2,FALSE),NA()),NA())</f>
        <v>#N/A</v>
      </c>
      <c r="AR134" s="79" t="e">
        <f ca="1">IFERROR(IF(OR($BE134=45,$BE134=45+Results!$AR$2),VLOOKUP($C134,Data_qPCR,AR$3+2,FALSE),NA()),NA())</f>
        <v>#N/A</v>
      </c>
      <c r="AS134" s="79" t="e">
        <f ca="1">IFERROR(IF(OR($BE134=45,$BE134=45+Results!$AR$2),VLOOKUP($C134,Data_qPCR,AS$3+2,FALSE),NA()),NA())</f>
        <v>#N/A</v>
      </c>
      <c r="AT134" s="79" t="e">
        <f ca="1">IFERROR(IF(OR($BE134=45,$BE134=45+Results!$AR$2),VLOOKUP($C134,Data_qPCR,AT$3+2,FALSE),NA()),NA())</f>
        <v>#N/A</v>
      </c>
      <c r="AU134" s="79" t="e">
        <f ca="1">IFERROR(IF(OR($BE134=45,$BE134=45+Results!$AR$2),VLOOKUP($C134,Data_qPCR,AU$3+2,FALSE),NA()),NA())</f>
        <v>#N/A</v>
      </c>
      <c r="AV134" s="79" t="e">
        <f ca="1">IFERROR(IF(OR($BE134=45,$BE134=45+Results!$AR$2),VLOOKUP($C134,Data_qPCR,AV$3+2,FALSE),NA()),NA())</f>
        <v>#N/A</v>
      </c>
      <c r="AW134" s="79" t="e">
        <f ca="1">IFERROR(IF(OR($BE134=45,$BE134=45+Results!$AR$2),VLOOKUP($C134,Data_qPCR,AW$3+2,FALSE),NA()),NA())</f>
        <v>#N/A</v>
      </c>
      <c r="AX134" s="79" t="e">
        <f ca="1">IFERROR(IF(OR($BE134=45,$BE134=45+Results!$AR$2),VLOOKUP($C134,Data_qPCR,AX$3+2,FALSE),NA()),NA())</f>
        <v>#N/A</v>
      </c>
      <c r="AY134" s="79" t="e">
        <f ca="1">IFERROR(IF(OR($BE134=45,$BE134=45+Results!$AR$2),VLOOKUP($C134,Data_qPCR,AY$3+2,FALSE),NA()),NA())</f>
        <v>#N/A</v>
      </c>
      <c r="AZ134" s="79" t="e">
        <f ca="1">IFERROR(IF(OR($BE134=45,$BE134=45+Results!$AR$2),VLOOKUP($C134,Data_qPCR,AZ$3+2,FALSE),NA()),NA())</f>
        <v>#N/A</v>
      </c>
      <c r="BA134" s="79" t="e">
        <f ca="1">IFERROR(IF(OR($BE134=45,$BE134=45+Results!$AR$2),VLOOKUP($C134,Data_qPCR,BA$3+2,FALSE),NA()),NA())</f>
        <v>#N/A</v>
      </c>
      <c r="BB134" s="79" t="e">
        <f ca="1">IFERROR(IF(OR($BE134=45,$BE134=45+Results!$AR$2),VLOOKUP($C134,Data_qPCR,BB$3+2,FALSE),NA()),NA())</f>
        <v>#N/A</v>
      </c>
      <c r="BC134" s="79" t="e">
        <f ca="1">IFERROR(IF(OR($BE134=45,$BE134=45+Results!$AR$2),VLOOKUP($C134,Data_qPCR,BC$3+2,FALSE),NA()),NA())</f>
        <v>#N/A</v>
      </c>
      <c r="BD134" s="79" t="str">
        <f t="shared" ref="BD134:BD197" ca="1" si="18">IFERROR(MIN(F134:BC134),"")</f>
        <v/>
      </c>
      <c r="BE134" t="str">
        <f ca="1">IFERROR(IF(LEFT(C134,1)+0=Results!$C$4,INDEX(Results!$AM$8:$BJ$23,CODE(RIGHT(LEFT(C134,2),1))-64,RIGHT(C134,LEN(C134)-2)+0),IF(Results!$AL$7=2,2,45)),"")</f>
        <v/>
      </c>
      <c r="BF134" t="str">
        <f t="shared" ca="1" si="17"/>
        <v/>
      </c>
      <c r="BG134" s="104" t="str">
        <f ca="1">IFERROR(IF(LEFT(C134,1)+0=Results!$C$4,INDEX(Results!$CK$8:$DH$23,CODE(RIGHT(LEFT(C134,2),1))-64,RIGHT(C134,LEN(C134)-2)+0),IF(Results!$AL$7=2,2,45)),"")</f>
        <v/>
      </c>
    </row>
    <row r="135" spans="1:59" x14ac:dyDescent="0.25">
      <c r="A135">
        <f t="shared" ca="1" si="14"/>
        <v>132</v>
      </c>
      <c r="B135">
        <v>132</v>
      </c>
      <c r="C135" t="str">
        <f t="shared" ca="1" si="15"/>
        <v/>
      </c>
      <c r="D135" t="str">
        <f t="shared" ca="1" si="16"/>
        <v/>
      </c>
      <c r="E135" s="268" t="str">
        <f t="shared" ca="1" si="13"/>
        <v/>
      </c>
      <c r="F135" s="79" t="e">
        <f ca="1">IFERROR(IF(OR($BE135=45,$BE135=45+Results!$AR$2),VLOOKUP($C135,Data_qPCR,F$3+2,FALSE),NA()),NA())</f>
        <v>#N/A</v>
      </c>
      <c r="G135" s="79" t="e">
        <f ca="1">IFERROR(IF(OR($BE135=45,$BE135=45+Results!$AR$2),VLOOKUP($C135,Data_qPCR,G$3+2,FALSE),NA()),NA())</f>
        <v>#N/A</v>
      </c>
      <c r="H135" s="79" t="e">
        <f ca="1">IFERROR(IF(OR($BE135=45,$BE135=45+Results!$AR$2),VLOOKUP($C135,Data_qPCR,H$3+2,FALSE),NA()),NA())</f>
        <v>#N/A</v>
      </c>
      <c r="I135" s="79" t="e">
        <f ca="1">IFERROR(IF(OR($BE135=45,$BE135=45+Results!$AR$2),VLOOKUP($C135,Data_qPCR,I$3+2,FALSE),NA()),NA())</f>
        <v>#N/A</v>
      </c>
      <c r="J135" s="79" t="e">
        <f ca="1">IFERROR(IF(OR($BE135=45,$BE135=45+Results!$AR$2),VLOOKUP($C135,Data_qPCR,J$3+2,FALSE),NA()),NA())</f>
        <v>#N/A</v>
      </c>
      <c r="K135" s="79" t="e">
        <f ca="1">IFERROR(IF(OR($BE135=45,$BE135=45+Results!$AR$2),VLOOKUP($C135,Data_qPCR,K$3+2,FALSE),NA()),NA())</f>
        <v>#N/A</v>
      </c>
      <c r="L135" s="79" t="e">
        <f ca="1">IFERROR(IF(OR($BE135=45,$BE135=45+Results!$AR$2),VLOOKUP($C135,Data_qPCR,L$3+2,FALSE),NA()),NA())</f>
        <v>#N/A</v>
      </c>
      <c r="M135" s="79" t="e">
        <f ca="1">IFERROR(IF(OR($BE135=45,$BE135=45+Results!$AR$2),VLOOKUP($C135,Data_qPCR,M$3+2,FALSE),NA()),NA())</f>
        <v>#N/A</v>
      </c>
      <c r="N135" s="79" t="e">
        <f ca="1">IFERROR(IF(OR($BE135=45,$BE135=45+Results!$AR$2),VLOOKUP($C135,Data_qPCR,N$3+2,FALSE),NA()),NA())</f>
        <v>#N/A</v>
      </c>
      <c r="O135" s="79" t="e">
        <f ca="1">IFERROR(IF(OR($BE135=45,$BE135=45+Results!$AR$2),VLOOKUP($C135,Data_qPCR,O$3+2,FALSE),NA()),NA())</f>
        <v>#N/A</v>
      </c>
      <c r="P135" s="79" t="e">
        <f ca="1">IFERROR(IF(OR($BE135=45,$BE135=45+Results!$AR$2),VLOOKUP($C135,Data_qPCR,P$3+2,FALSE),NA()),NA())</f>
        <v>#N/A</v>
      </c>
      <c r="Q135" s="79" t="e">
        <f ca="1">IFERROR(IF(OR($BE135=45,$BE135=45+Results!$AR$2),VLOOKUP($C135,Data_qPCR,Q$3+2,FALSE),NA()),NA())</f>
        <v>#N/A</v>
      </c>
      <c r="R135" s="79" t="e">
        <f ca="1">IFERROR(IF(OR($BE135=45,$BE135=45+Results!$AR$2),VLOOKUP($C135,Data_qPCR,R$3+2,FALSE),NA()),NA())</f>
        <v>#N/A</v>
      </c>
      <c r="S135" s="79" t="e">
        <f ca="1">IFERROR(IF(OR($BE135=45,$BE135=45+Results!$AR$2),VLOOKUP($C135,Data_qPCR,S$3+2,FALSE),NA()),NA())</f>
        <v>#N/A</v>
      </c>
      <c r="T135" s="79" t="e">
        <f ca="1">IFERROR(IF(OR($BE135=45,$BE135=45+Results!$AR$2),VLOOKUP($C135,Data_qPCR,T$3+2,FALSE),NA()),NA())</f>
        <v>#N/A</v>
      </c>
      <c r="U135" s="79" t="e">
        <f ca="1">IFERROR(IF(OR($BE135=45,$BE135=45+Results!$AR$2),VLOOKUP($C135,Data_qPCR,U$3+2,FALSE),NA()),NA())</f>
        <v>#N/A</v>
      </c>
      <c r="V135" s="79" t="e">
        <f ca="1">IFERROR(IF(OR($BE135=45,$BE135=45+Results!$AR$2),VLOOKUP($C135,Data_qPCR,V$3+2,FALSE),NA()),NA())</f>
        <v>#N/A</v>
      </c>
      <c r="W135" s="79" t="e">
        <f ca="1">IFERROR(IF(OR($BE135=45,$BE135=45+Results!$AR$2),VLOOKUP($C135,Data_qPCR,W$3+2,FALSE),NA()),NA())</f>
        <v>#N/A</v>
      </c>
      <c r="X135" s="79" t="e">
        <f ca="1">IFERROR(IF(OR($BE135=45,$BE135=45+Results!$AR$2),VLOOKUP($C135,Data_qPCR,X$3+2,FALSE),NA()),NA())</f>
        <v>#N/A</v>
      </c>
      <c r="Y135" s="79" t="e">
        <f ca="1">IFERROR(IF(OR($BE135=45,$BE135=45+Results!$AR$2),VLOOKUP($C135,Data_qPCR,Y$3+2,FALSE),NA()),NA())</f>
        <v>#N/A</v>
      </c>
      <c r="Z135" s="79" t="e">
        <f ca="1">IFERROR(IF(OR($BE135=45,$BE135=45+Results!$AR$2),VLOOKUP($C135,Data_qPCR,Z$3+2,FALSE),NA()),NA())</f>
        <v>#N/A</v>
      </c>
      <c r="AA135" s="79" t="e">
        <f ca="1">IFERROR(IF(OR($BE135=45,$BE135=45+Results!$AR$2),VLOOKUP($C135,Data_qPCR,AA$3+2,FALSE),NA()),NA())</f>
        <v>#N/A</v>
      </c>
      <c r="AB135" s="79" t="e">
        <f ca="1">IFERROR(IF(OR($BE135=45,$BE135=45+Results!$AR$2),VLOOKUP($C135,Data_qPCR,AB$3+2,FALSE),NA()),NA())</f>
        <v>#N/A</v>
      </c>
      <c r="AC135" s="79" t="e">
        <f ca="1">IFERROR(IF(OR($BE135=45,$BE135=45+Results!$AR$2),VLOOKUP($C135,Data_qPCR,AC$3+2,FALSE),NA()),NA())</f>
        <v>#N/A</v>
      </c>
      <c r="AD135" s="79" t="e">
        <f ca="1">IFERROR(IF(OR($BE135=45,$BE135=45+Results!$AR$2),VLOOKUP($C135,Data_qPCR,AD$3+2,FALSE),NA()),NA())</f>
        <v>#N/A</v>
      </c>
      <c r="AE135" s="79" t="e">
        <f ca="1">IFERROR(IF(OR($BE135=45,$BE135=45+Results!$AR$2),VLOOKUP($C135,Data_qPCR,AE$3+2,FALSE),NA()),NA())</f>
        <v>#N/A</v>
      </c>
      <c r="AF135" s="79" t="e">
        <f ca="1">IFERROR(IF(OR($BE135=45,$BE135=45+Results!$AR$2),VLOOKUP($C135,Data_qPCR,AF$3+2,FALSE),NA()),NA())</f>
        <v>#N/A</v>
      </c>
      <c r="AG135" s="79" t="e">
        <f ca="1">IFERROR(IF(OR($BE135=45,$BE135=45+Results!$AR$2),VLOOKUP($C135,Data_qPCR,AG$3+2,FALSE),NA()),NA())</f>
        <v>#N/A</v>
      </c>
      <c r="AH135" s="79" t="e">
        <f ca="1">IFERROR(IF(OR($BE135=45,$BE135=45+Results!$AR$2),VLOOKUP($C135,Data_qPCR,AH$3+2,FALSE),NA()),NA())</f>
        <v>#N/A</v>
      </c>
      <c r="AI135" s="79" t="e">
        <f ca="1">IFERROR(IF(OR($BE135=45,$BE135=45+Results!$AR$2),VLOOKUP($C135,Data_qPCR,AI$3+2,FALSE),NA()),NA())</f>
        <v>#N/A</v>
      </c>
      <c r="AJ135" s="79" t="e">
        <f ca="1">IFERROR(IF(OR($BE135=45,$BE135=45+Results!$AR$2),VLOOKUP($C135,Data_qPCR,AJ$3+2,FALSE),NA()),NA())</f>
        <v>#N/A</v>
      </c>
      <c r="AK135" s="79" t="e">
        <f ca="1">IFERROR(IF(OR($BE135=45,$BE135=45+Results!$AR$2),VLOOKUP($C135,Data_qPCR,AK$3+2,FALSE),NA()),NA())</f>
        <v>#N/A</v>
      </c>
      <c r="AL135" s="79" t="e">
        <f ca="1">IFERROR(IF(OR($BE135=45,$BE135=45+Results!$AR$2),VLOOKUP($C135,Data_qPCR,AL$3+2,FALSE),NA()),NA())</f>
        <v>#N/A</v>
      </c>
      <c r="AM135" s="79" t="e">
        <f ca="1">IFERROR(IF(OR($BE135=45,$BE135=45+Results!$AR$2),VLOOKUP($C135,Data_qPCR,AM$3+2,FALSE),NA()),NA())</f>
        <v>#N/A</v>
      </c>
      <c r="AN135" s="79" t="e">
        <f ca="1">IFERROR(IF(OR($BE135=45,$BE135=45+Results!$AR$2),VLOOKUP($C135,Data_qPCR,AN$3+2,FALSE),NA()),NA())</f>
        <v>#N/A</v>
      </c>
      <c r="AO135" s="79" t="e">
        <f ca="1">IFERROR(IF(OR($BE135=45,$BE135=45+Results!$AR$2),VLOOKUP($C135,Data_qPCR,AO$3+2,FALSE),NA()),NA())</f>
        <v>#N/A</v>
      </c>
      <c r="AP135" s="79" t="e">
        <f ca="1">IFERROR(IF(OR($BE135=45,$BE135=45+Results!$AR$2),VLOOKUP($C135,Data_qPCR,AP$3+2,FALSE),NA()),NA())</f>
        <v>#N/A</v>
      </c>
      <c r="AQ135" s="79" t="e">
        <f ca="1">IFERROR(IF(OR($BE135=45,$BE135=45+Results!$AR$2),VLOOKUP($C135,Data_qPCR,AQ$3+2,FALSE),NA()),NA())</f>
        <v>#N/A</v>
      </c>
      <c r="AR135" s="79" t="e">
        <f ca="1">IFERROR(IF(OR($BE135=45,$BE135=45+Results!$AR$2),VLOOKUP($C135,Data_qPCR,AR$3+2,FALSE),NA()),NA())</f>
        <v>#N/A</v>
      </c>
      <c r="AS135" s="79" t="e">
        <f ca="1">IFERROR(IF(OR($BE135=45,$BE135=45+Results!$AR$2),VLOOKUP($C135,Data_qPCR,AS$3+2,FALSE),NA()),NA())</f>
        <v>#N/A</v>
      </c>
      <c r="AT135" s="79" t="e">
        <f ca="1">IFERROR(IF(OR($BE135=45,$BE135=45+Results!$AR$2),VLOOKUP($C135,Data_qPCR,AT$3+2,FALSE),NA()),NA())</f>
        <v>#N/A</v>
      </c>
      <c r="AU135" s="79" t="e">
        <f ca="1">IFERROR(IF(OR($BE135=45,$BE135=45+Results!$AR$2),VLOOKUP($C135,Data_qPCR,AU$3+2,FALSE),NA()),NA())</f>
        <v>#N/A</v>
      </c>
      <c r="AV135" s="79" t="e">
        <f ca="1">IFERROR(IF(OR($BE135=45,$BE135=45+Results!$AR$2),VLOOKUP($C135,Data_qPCR,AV$3+2,FALSE),NA()),NA())</f>
        <v>#N/A</v>
      </c>
      <c r="AW135" s="79" t="e">
        <f ca="1">IFERROR(IF(OR($BE135=45,$BE135=45+Results!$AR$2),VLOOKUP($C135,Data_qPCR,AW$3+2,FALSE),NA()),NA())</f>
        <v>#N/A</v>
      </c>
      <c r="AX135" s="79" t="e">
        <f ca="1">IFERROR(IF(OR($BE135=45,$BE135=45+Results!$AR$2),VLOOKUP($C135,Data_qPCR,AX$3+2,FALSE),NA()),NA())</f>
        <v>#N/A</v>
      </c>
      <c r="AY135" s="79" t="e">
        <f ca="1">IFERROR(IF(OR($BE135=45,$BE135=45+Results!$AR$2),VLOOKUP($C135,Data_qPCR,AY$3+2,FALSE),NA()),NA())</f>
        <v>#N/A</v>
      </c>
      <c r="AZ135" s="79" t="e">
        <f ca="1">IFERROR(IF(OR($BE135=45,$BE135=45+Results!$AR$2),VLOOKUP($C135,Data_qPCR,AZ$3+2,FALSE),NA()),NA())</f>
        <v>#N/A</v>
      </c>
      <c r="BA135" s="79" t="e">
        <f ca="1">IFERROR(IF(OR($BE135=45,$BE135=45+Results!$AR$2),VLOOKUP($C135,Data_qPCR,BA$3+2,FALSE),NA()),NA())</f>
        <v>#N/A</v>
      </c>
      <c r="BB135" s="79" t="e">
        <f ca="1">IFERROR(IF(OR($BE135=45,$BE135=45+Results!$AR$2),VLOOKUP($C135,Data_qPCR,BB$3+2,FALSE),NA()),NA())</f>
        <v>#N/A</v>
      </c>
      <c r="BC135" s="79" t="e">
        <f ca="1">IFERROR(IF(OR($BE135=45,$BE135=45+Results!$AR$2),VLOOKUP($C135,Data_qPCR,BC$3+2,FALSE),NA()),NA())</f>
        <v>#N/A</v>
      </c>
      <c r="BD135" s="79" t="str">
        <f t="shared" ca="1" si="18"/>
        <v/>
      </c>
      <c r="BE135" t="str">
        <f ca="1">IFERROR(IF(LEFT(C135,1)+0=Results!$C$4,INDEX(Results!$AM$8:$BJ$23,CODE(RIGHT(LEFT(C135,2),1))-64,RIGHT(C135,LEN(C135)-2)+0),IF(Results!$AL$7=2,2,45)),"")</f>
        <v/>
      </c>
      <c r="BF135" t="str">
        <f t="shared" ca="1" si="17"/>
        <v/>
      </c>
      <c r="BG135" s="104" t="str">
        <f ca="1">IFERROR(IF(LEFT(C135,1)+0=Results!$C$4,INDEX(Results!$CK$8:$DH$23,CODE(RIGHT(LEFT(C135,2),1))-64,RIGHT(C135,LEN(C135)-2)+0),IF(Results!$AL$7=2,2,45)),"")</f>
        <v/>
      </c>
    </row>
    <row r="136" spans="1:59" x14ac:dyDescent="0.25">
      <c r="A136">
        <f t="shared" ca="1" si="14"/>
        <v>133</v>
      </c>
      <c r="B136">
        <v>133</v>
      </c>
      <c r="C136" t="str">
        <f t="shared" ca="1" si="15"/>
        <v/>
      </c>
      <c r="D136" t="str">
        <f t="shared" ca="1" si="16"/>
        <v/>
      </c>
      <c r="E136" s="268" t="str">
        <f t="shared" ca="1" si="13"/>
        <v/>
      </c>
      <c r="F136" s="79" t="e">
        <f ca="1">IFERROR(IF(OR($BE136=45,$BE136=45+Results!$AR$2),VLOOKUP($C136,Data_qPCR,F$3+2,FALSE),NA()),NA())</f>
        <v>#N/A</v>
      </c>
      <c r="G136" s="79" t="e">
        <f ca="1">IFERROR(IF(OR($BE136=45,$BE136=45+Results!$AR$2),VLOOKUP($C136,Data_qPCR,G$3+2,FALSE),NA()),NA())</f>
        <v>#N/A</v>
      </c>
      <c r="H136" s="79" t="e">
        <f ca="1">IFERROR(IF(OR($BE136=45,$BE136=45+Results!$AR$2),VLOOKUP($C136,Data_qPCR,H$3+2,FALSE),NA()),NA())</f>
        <v>#N/A</v>
      </c>
      <c r="I136" s="79" t="e">
        <f ca="1">IFERROR(IF(OR($BE136=45,$BE136=45+Results!$AR$2),VLOOKUP($C136,Data_qPCR,I$3+2,FALSE),NA()),NA())</f>
        <v>#N/A</v>
      </c>
      <c r="J136" s="79" t="e">
        <f ca="1">IFERROR(IF(OR($BE136=45,$BE136=45+Results!$AR$2),VLOOKUP($C136,Data_qPCR,J$3+2,FALSE),NA()),NA())</f>
        <v>#N/A</v>
      </c>
      <c r="K136" s="79" t="e">
        <f ca="1">IFERROR(IF(OR($BE136=45,$BE136=45+Results!$AR$2),VLOOKUP($C136,Data_qPCR,K$3+2,FALSE),NA()),NA())</f>
        <v>#N/A</v>
      </c>
      <c r="L136" s="79" t="e">
        <f ca="1">IFERROR(IF(OR($BE136=45,$BE136=45+Results!$AR$2),VLOOKUP($C136,Data_qPCR,L$3+2,FALSE),NA()),NA())</f>
        <v>#N/A</v>
      </c>
      <c r="M136" s="79" t="e">
        <f ca="1">IFERROR(IF(OR($BE136=45,$BE136=45+Results!$AR$2),VLOOKUP($C136,Data_qPCR,M$3+2,FALSE),NA()),NA())</f>
        <v>#N/A</v>
      </c>
      <c r="N136" s="79" t="e">
        <f ca="1">IFERROR(IF(OR($BE136=45,$BE136=45+Results!$AR$2),VLOOKUP($C136,Data_qPCR,N$3+2,FALSE),NA()),NA())</f>
        <v>#N/A</v>
      </c>
      <c r="O136" s="79" t="e">
        <f ca="1">IFERROR(IF(OR($BE136=45,$BE136=45+Results!$AR$2),VLOOKUP($C136,Data_qPCR,O$3+2,FALSE),NA()),NA())</f>
        <v>#N/A</v>
      </c>
      <c r="P136" s="79" t="e">
        <f ca="1">IFERROR(IF(OR($BE136=45,$BE136=45+Results!$AR$2),VLOOKUP($C136,Data_qPCR,P$3+2,FALSE),NA()),NA())</f>
        <v>#N/A</v>
      </c>
      <c r="Q136" s="79" t="e">
        <f ca="1">IFERROR(IF(OR($BE136=45,$BE136=45+Results!$AR$2),VLOOKUP($C136,Data_qPCR,Q$3+2,FALSE),NA()),NA())</f>
        <v>#N/A</v>
      </c>
      <c r="R136" s="79" t="e">
        <f ca="1">IFERROR(IF(OR($BE136=45,$BE136=45+Results!$AR$2),VLOOKUP($C136,Data_qPCR,R$3+2,FALSE),NA()),NA())</f>
        <v>#N/A</v>
      </c>
      <c r="S136" s="79" t="e">
        <f ca="1">IFERROR(IF(OR($BE136=45,$BE136=45+Results!$AR$2),VLOOKUP($C136,Data_qPCR,S$3+2,FALSE),NA()),NA())</f>
        <v>#N/A</v>
      </c>
      <c r="T136" s="79" t="e">
        <f ca="1">IFERROR(IF(OR($BE136=45,$BE136=45+Results!$AR$2),VLOOKUP($C136,Data_qPCR,T$3+2,FALSE),NA()),NA())</f>
        <v>#N/A</v>
      </c>
      <c r="U136" s="79" t="e">
        <f ca="1">IFERROR(IF(OR($BE136=45,$BE136=45+Results!$AR$2),VLOOKUP($C136,Data_qPCR,U$3+2,FALSE),NA()),NA())</f>
        <v>#N/A</v>
      </c>
      <c r="V136" s="79" t="e">
        <f ca="1">IFERROR(IF(OR($BE136=45,$BE136=45+Results!$AR$2),VLOOKUP($C136,Data_qPCR,V$3+2,FALSE),NA()),NA())</f>
        <v>#N/A</v>
      </c>
      <c r="W136" s="79" t="e">
        <f ca="1">IFERROR(IF(OR($BE136=45,$BE136=45+Results!$AR$2),VLOOKUP($C136,Data_qPCR,W$3+2,FALSE),NA()),NA())</f>
        <v>#N/A</v>
      </c>
      <c r="X136" s="79" t="e">
        <f ca="1">IFERROR(IF(OR($BE136=45,$BE136=45+Results!$AR$2),VLOOKUP($C136,Data_qPCR,X$3+2,FALSE),NA()),NA())</f>
        <v>#N/A</v>
      </c>
      <c r="Y136" s="79" t="e">
        <f ca="1">IFERROR(IF(OR($BE136=45,$BE136=45+Results!$AR$2),VLOOKUP($C136,Data_qPCR,Y$3+2,FALSE),NA()),NA())</f>
        <v>#N/A</v>
      </c>
      <c r="Z136" s="79" t="e">
        <f ca="1">IFERROR(IF(OR($BE136=45,$BE136=45+Results!$AR$2),VLOOKUP($C136,Data_qPCR,Z$3+2,FALSE),NA()),NA())</f>
        <v>#N/A</v>
      </c>
      <c r="AA136" s="79" t="e">
        <f ca="1">IFERROR(IF(OR($BE136=45,$BE136=45+Results!$AR$2),VLOOKUP($C136,Data_qPCR,AA$3+2,FALSE),NA()),NA())</f>
        <v>#N/A</v>
      </c>
      <c r="AB136" s="79" t="e">
        <f ca="1">IFERROR(IF(OR($BE136=45,$BE136=45+Results!$AR$2),VLOOKUP($C136,Data_qPCR,AB$3+2,FALSE),NA()),NA())</f>
        <v>#N/A</v>
      </c>
      <c r="AC136" s="79" t="e">
        <f ca="1">IFERROR(IF(OR($BE136=45,$BE136=45+Results!$AR$2),VLOOKUP($C136,Data_qPCR,AC$3+2,FALSE),NA()),NA())</f>
        <v>#N/A</v>
      </c>
      <c r="AD136" s="79" t="e">
        <f ca="1">IFERROR(IF(OR($BE136=45,$BE136=45+Results!$AR$2),VLOOKUP($C136,Data_qPCR,AD$3+2,FALSE),NA()),NA())</f>
        <v>#N/A</v>
      </c>
      <c r="AE136" s="79" t="e">
        <f ca="1">IFERROR(IF(OR($BE136=45,$BE136=45+Results!$AR$2),VLOOKUP($C136,Data_qPCR,AE$3+2,FALSE),NA()),NA())</f>
        <v>#N/A</v>
      </c>
      <c r="AF136" s="79" t="e">
        <f ca="1">IFERROR(IF(OR($BE136=45,$BE136=45+Results!$AR$2),VLOOKUP($C136,Data_qPCR,AF$3+2,FALSE),NA()),NA())</f>
        <v>#N/A</v>
      </c>
      <c r="AG136" s="79" t="e">
        <f ca="1">IFERROR(IF(OR($BE136=45,$BE136=45+Results!$AR$2),VLOOKUP($C136,Data_qPCR,AG$3+2,FALSE),NA()),NA())</f>
        <v>#N/A</v>
      </c>
      <c r="AH136" s="79" t="e">
        <f ca="1">IFERROR(IF(OR($BE136=45,$BE136=45+Results!$AR$2),VLOOKUP($C136,Data_qPCR,AH$3+2,FALSE),NA()),NA())</f>
        <v>#N/A</v>
      </c>
      <c r="AI136" s="79" t="e">
        <f ca="1">IFERROR(IF(OR($BE136=45,$BE136=45+Results!$AR$2),VLOOKUP($C136,Data_qPCR,AI$3+2,FALSE),NA()),NA())</f>
        <v>#N/A</v>
      </c>
      <c r="AJ136" s="79" t="e">
        <f ca="1">IFERROR(IF(OR($BE136=45,$BE136=45+Results!$AR$2),VLOOKUP($C136,Data_qPCR,AJ$3+2,FALSE),NA()),NA())</f>
        <v>#N/A</v>
      </c>
      <c r="AK136" s="79" t="e">
        <f ca="1">IFERROR(IF(OR($BE136=45,$BE136=45+Results!$AR$2),VLOOKUP($C136,Data_qPCR,AK$3+2,FALSE),NA()),NA())</f>
        <v>#N/A</v>
      </c>
      <c r="AL136" s="79" t="e">
        <f ca="1">IFERROR(IF(OR($BE136=45,$BE136=45+Results!$AR$2),VLOOKUP($C136,Data_qPCR,AL$3+2,FALSE),NA()),NA())</f>
        <v>#N/A</v>
      </c>
      <c r="AM136" s="79" t="e">
        <f ca="1">IFERROR(IF(OR($BE136=45,$BE136=45+Results!$AR$2),VLOOKUP($C136,Data_qPCR,AM$3+2,FALSE),NA()),NA())</f>
        <v>#N/A</v>
      </c>
      <c r="AN136" s="79" t="e">
        <f ca="1">IFERROR(IF(OR($BE136=45,$BE136=45+Results!$AR$2),VLOOKUP($C136,Data_qPCR,AN$3+2,FALSE),NA()),NA())</f>
        <v>#N/A</v>
      </c>
      <c r="AO136" s="79" t="e">
        <f ca="1">IFERROR(IF(OR($BE136=45,$BE136=45+Results!$AR$2),VLOOKUP($C136,Data_qPCR,AO$3+2,FALSE),NA()),NA())</f>
        <v>#N/A</v>
      </c>
      <c r="AP136" s="79" t="e">
        <f ca="1">IFERROR(IF(OR($BE136=45,$BE136=45+Results!$AR$2),VLOOKUP($C136,Data_qPCR,AP$3+2,FALSE),NA()),NA())</f>
        <v>#N/A</v>
      </c>
      <c r="AQ136" s="79" t="e">
        <f ca="1">IFERROR(IF(OR($BE136=45,$BE136=45+Results!$AR$2),VLOOKUP($C136,Data_qPCR,AQ$3+2,FALSE),NA()),NA())</f>
        <v>#N/A</v>
      </c>
      <c r="AR136" s="79" t="e">
        <f ca="1">IFERROR(IF(OR($BE136=45,$BE136=45+Results!$AR$2),VLOOKUP($C136,Data_qPCR,AR$3+2,FALSE),NA()),NA())</f>
        <v>#N/A</v>
      </c>
      <c r="AS136" s="79" t="e">
        <f ca="1">IFERROR(IF(OR($BE136=45,$BE136=45+Results!$AR$2),VLOOKUP($C136,Data_qPCR,AS$3+2,FALSE),NA()),NA())</f>
        <v>#N/A</v>
      </c>
      <c r="AT136" s="79" t="e">
        <f ca="1">IFERROR(IF(OR($BE136=45,$BE136=45+Results!$AR$2),VLOOKUP($C136,Data_qPCR,AT$3+2,FALSE),NA()),NA())</f>
        <v>#N/A</v>
      </c>
      <c r="AU136" s="79" t="e">
        <f ca="1">IFERROR(IF(OR($BE136=45,$BE136=45+Results!$AR$2),VLOOKUP($C136,Data_qPCR,AU$3+2,FALSE),NA()),NA())</f>
        <v>#N/A</v>
      </c>
      <c r="AV136" s="79" t="e">
        <f ca="1">IFERROR(IF(OR($BE136=45,$BE136=45+Results!$AR$2),VLOOKUP($C136,Data_qPCR,AV$3+2,FALSE),NA()),NA())</f>
        <v>#N/A</v>
      </c>
      <c r="AW136" s="79" t="e">
        <f ca="1">IFERROR(IF(OR($BE136=45,$BE136=45+Results!$AR$2),VLOOKUP($C136,Data_qPCR,AW$3+2,FALSE),NA()),NA())</f>
        <v>#N/A</v>
      </c>
      <c r="AX136" s="79" t="e">
        <f ca="1">IFERROR(IF(OR($BE136=45,$BE136=45+Results!$AR$2),VLOOKUP($C136,Data_qPCR,AX$3+2,FALSE),NA()),NA())</f>
        <v>#N/A</v>
      </c>
      <c r="AY136" s="79" t="e">
        <f ca="1">IFERROR(IF(OR($BE136=45,$BE136=45+Results!$AR$2),VLOOKUP($C136,Data_qPCR,AY$3+2,FALSE),NA()),NA())</f>
        <v>#N/A</v>
      </c>
      <c r="AZ136" s="79" t="e">
        <f ca="1">IFERROR(IF(OR($BE136=45,$BE136=45+Results!$AR$2),VLOOKUP($C136,Data_qPCR,AZ$3+2,FALSE),NA()),NA())</f>
        <v>#N/A</v>
      </c>
      <c r="BA136" s="79" t="e">
        <f ca="1">IFERROR(IF(OR($BE136=45,$BE136=45+Results!$AR$2),VLOOKUP($C136,Data_qPCR,BA$3+2,FALSE),NA()),NA())</f>
        <v>#N/A</v>
      </c>
      <c r="BB136" s="79" t="e">
        <f ca="1">IFERROR(IF(OR($BE136=45,$BE136=45+Results!$AR$2),VLOOKUP($C136,Data_qPCR,BB$3+2,FALSE),NA()),NA())</f>
        <v>#N/A</v>
      </c>
      <c r="BC136" s="79" t="e">
        <f ca="1">IFERROR(IF(OR($BE136=45,$BE136=45+Results!$AR$2),VLOOKUP($C136,Data_qPCR,BC$3+2,FALSE),NA()),NA())</f>
        <v>#N/A</v>
      </c>
      <c r="BD136" s="79" t="str">
        <f t="shared" ca="1" si="18"/>
        <v/>
      </c>
      <c r="BE136" t="str">
        <f ca="1">IFERROR(IF(LEFT(C136,1)+0=Results!$C$4,INDEX(Results!$AM$8:$BJ$23,CODE(RIGHT(LEFT(C136,2),1))-64,RIGHT(C136,LEN(C136)-2)+0),IF(Results!$AL$7=2,2,45)),"")</f>
        <v/>
      </c>
      <c r="BF136" t="str">
        <f t="shared" ca="1" si="17"/>
        <v/>
      </c>
      <c r="BG136" s="104" t="str">
        <f ca="1">IFERROR(IF(LEFT(C136,1)+0=Results!$C$4,INDEX(Results!$CK$8:$DH$23,CODE(RIGHT(LEFT(C136,2),1))-64,RIGHT(C136,LEN(C136)-2)+0),IF(Results!$AL$7=2,2,45)),"")</f>
        <v/>
      </c>
    </row>
    <row r="137" spans="1:59" x14ac:dyDescent="0.25">
      <c r="A137">
        <f t="shared" ca="1" si="14"/>
        <v>134</v>
      </c>
      <c r="B137">
        <v>134</v>
      </c>
      <c r="C137" t="str">
        <f t="shared" ca="1" si="15"/>
        <v/>
      </c>
      <c r="D137" t="str">
        <f t="shared" ca="1" si="16"/>
        <v/>
      </c>
      <c r="E137" s="268" t="str">
        <f t="shared" ca="1" si="13"/>
        <v/>
      </c>
      <c r="F137" s="79" t="e">
        <f ca="1">IFERROR(IF(OR($BE137=45,$BE137=45+Results!$AR$2),VLOOKUP($C137,Data_qPCR,F$3+2,FALSE),NA()),NA())</f>
        <v>#N/A</v>
      </c>
      <c r="G137" s="79" t="e">
        <f ca="1">IFERROR(IF(OR($BE137=45,$BE137=45+Results!$AR$2),VLOOKUP($C137,Data_qPCR,G$3+2,FALSE),NA()),NA())</f>
        <v>#N/A</v>
      </c>
      <c r="H137" s="79" t="e">
        <f ca="1">IFERROR(IF(OR($BE137=45,$BE137=45+Results!$AR$2),VLOOKUP($C137,Data_qPCR,H$3+2,FALSE),NA()),NA())</f>
        <v>#N/A</v>
      </c>
      <c r="I137" s="79" t="e">
        <f ca="1">IFERROR(IF(OR($BE137=45,$BE137=45+Results!$AR$2),VLOOKUP($C137,Data_qPCR,I$3+2,FALSE),NA()),NA())</f>
        <v>#N/A</v>
      </c>
      <c r="J137" s="79" t="e">
        <f ca="1">IFERROR(IF(OR($BE137=45,$BE137=45+Results!$AR$2),VLOOKUP($C137,Data_qPCR,J$3+2,FALSE),NA()),NA())</f>
        <v>#N/A</v>
      </c>
      <c r="K137" s="79" t="e">
        <f ca="1">IFERROR(IF(OR($BE137=45,$BE137=45+Results!$AR$2),VLOOKUP($C137,Data_qPCR,K$3+2,FALSE),NA()),NA())</f>
        <v>#N/A</v>
      </c>
      <c r="L137" s="79" t="e">
        <f ca="1">IFERROR(IF(OR($BE137=45,$BE137=45+Results!$AR$2),VLOOKUP($C137,Data_qPCR,L$3+2,FALSE),NA()),NA())</f>
        <v>#N/A</v>
      </c>
      <c r="M137" s="79" t="e">
        <f ca="1">IFERROR(IF(OR($BE137=45,$BE137=45+Results!$AR$2),VLOOKUP($C137,Data_qPCR,M$3+2,FALSE),NA()),NA())</f>
        <v>#N/A</v>
      </c>
      <c r="N137" s="79" t="e">
        <f ca="1">IFERROR(IF(OR($BE137=45,$BE137=45+Results!$AR$2),VLOOKUP($C137,Data_qPCR,N$3+2,FALSE),NA()),NA())</f>
        <v>#N/A</v>
      </c>
      <c r="O137" s="79" t="e">
        <f ca="1">IFERROR(IF(OR($BE137=45,$BE137=45+Results!$AR$2),VLOOKUP($C137,Data_qPCR,O$3+2,FALSE),NA()),NA())</f>
        <v>#N/A</v>
      </c>
      <c r="P137" s="79" t="e">
        <f ca="1">IFERROR(IF(OR($BE137=45,$BE137=45+Results!$AR$2),VLOOKUP($C137,Data_qPCR,P$3+2,FALSE),NA()),NA())</f>
        <v>#N/A</v>
      </c>
      <c r="Q137" s="79" t="e">
        <f ca="1">IFERROR(IF(OR($BE137=45,$BE137=45+Results!$AR$2),VLOOKUP($C137,Data_qPCR,Q$3+2,FALSE),NA()),NA())</f>
        <v>#N/A</v>
      </c>
      <c r="R137" s="79" t="e">
        <f ca="1">IFERROR(IF(OR($BE137=45,$BE137=45+Results!$AR$2),VLOOKUP($C137,Data_qPCR,R$3+2,FALSE),NA()),NA())</f>
        <v>#N/A</v>
      </c>
      <c r="S137" s="79" t="e">
        <f ca="1">IFERROR(IF(OR($BE137=45,$BE137=45+Results!$AR$2),VLOOKUP($C137,Data_qPCR,S$3+2,FALSE),NA()),NA())</f>
        <v>#N/A</v>
      </c>
      <c r="T137" s="79" t="e">
        <f ca="1">IFERROR(IF(OR($BE137=45,$BE137=45+Results!$AR$2),VLOOKUP($C137,Data_qPCR,T$3+2,FALSE),NA()),NA())</f>
        <v>#N/A</v>
      </c>
      <c r="U137" s="79" t="e">
        <f ca="1">IFERROR(IF(OR($BE137=45,$BE137=45+Results!$AR$2),VLOOKUP($C137,Data_qPCR,U$3+2,FALSE),NA()),NA())</f>
        <v>#N/A</v>
      </c>
      <c r="V137" s="79" t="e">
        <f ca="1">IFERROR(IF(OR($BE137=45,$BE137=45+Results!$AR$2),VLOOKUP($C137,Data_qPCR,V$3+2,FALSE),NA()),NA())</f>
        <v>#N/A</v>
      </c>
      <c r="W137" s="79" t="e">
        <f ca="1">IFERROR(IF(OR($BE137=45,$BE137=45+Results!$AR$2),VLOOKUP($C137,Data_qPCR,W$3+2,FALSE),NA()),NA())</f>
        <v>#N/A</v>
      </c>
      <c r="X137" s="79" t="e">
        <f ca="1">IFERROR(IF(OR($BE137=45,$BE137=45+Results!$AR$2),VLOOKUP($C137,Data_qPCR,X$3+2,FALSE),NA()),NA())</f>
        <v>#N/A</v>
      </c>
      <c r="Y137" s="79" t="e">
        <f ca="1">IFERROR(IF(OR($BE137=45,$BE137=45+Results!$AR$2),VLOOKUP($C137,Data_qPCR,Y$3+2,FALSE),NA()),NA())</f>
        <v>#N/A</v>
      </c>
      <c r="Z137" s="79" t="e">
        <f ca="1">IFERROR(IF(OR($BE137=45,$BE137=45+Results!$AR$2),VLOOKUP($C137,Data_qPCR,Z$3+2,FALSE),NA()),NA())</f>
        <v>#N/A</v>
      </c>
      <c r="AA137" s="79" t="e">
        <f ca="1">IFERROR(IF(OR($BE137=45,$BE137=45+Results!$AR$2),VLOOKUP($C137,Data_qPCR,AA$3+2,FALSE),NA()),NA())</f>
        <v>#N/A</v>
      </c>
      <c r="AB137" s="79" t="e">
        <f ca="1">IFERROR(IF(OR($BE137=45,$BE137=45+Results!$AR$2),VLOOKUP($C137,Data_qPCR,AB$3+2,FALSE),NA()),NA())</f>
        <v>#N/A</v>
      </c>
      <c r="AC137" s="79" t="e">
        <f ca="1">IFERROR(IF(OR($BE137=45,$BE137=45+Results!$AR$2),VLOOKUP($C137,Data_qPCR,AC$3+2,FALSE),NA()),NA())</f>
        <v>#N/A</v>
      </c>
      <c r="AD137" s="79" t="e">
        <f ca="1">IFERROR(IF(OR($BE137=45,$BE137=45+Results!$AR$2),VLOOKUP($C137,Data_qPCR,AD$3+2,FALSE),NA()),NA())</f>
        <v>#N/A</v>
      </c>
      <c r="AE137" s="79" t="e">
        <f ca="1">IFERROR(IF(OR($BE137=45,$BE137=45+Results!$AR$2),VLOOKUP($C137,Data_qPCR,AE$3+2,FALSE),NA()),NA())</f>
        <v>#N/A</v>
      </c>
      <c r="AF137" s="79" t="e">
        <f ca="1">IFERROR(IF(OR($BE137=45,$BE137=45+Results!$AR$2),VLOOKUP($C137,Data_qPCR,AF$3+2,FALSE),NA()),NA())</f>
        <v>#N/A</v>
      </c>
      <c r="AG137" s="79" t="e">
        <f ca="1">IFERROR(IF(OR($BE137=45,$BE137=45+Results!$AR$2),VLOOKUP($C137,Data_qPCR,AG$3+2,FALSE),NA()),NA())</f>
        <v>#N/A</v>
      </c>
      <c r="AH137" s="79" t="e">
        <f ca="1">IFERROR(IF(OR($BE137=45,$BE137=45+Results!$AR$2),VLOOKUP($C137,Data_qPCR,AH$3+2,FALSE),NA()),NA())</f>
        <v>#N/A</v>
      </c>
      <c r="AI137" s="79" t="e">
        <f ca="1">IFERROR(IF(OR($BE137=45,$BE137=45+Results!$AR$2),VLOOKUP($C137,Data_qPCR,AI$3+2,FALSE),NA()),NA())</f>
        <v>#N/A</v>
      </c>
      <c r="AJ137" s="79" t="e">
        <f ca="1">IFERROR(IF(OR($BE137=45,$BE137=45+Results!$AR$2),VLOOKUP($C137,Data_qPCR,AJ$3+2,FALSE),NA()),NA())</f>
        <v>#N/A</v>
      </c>
      <c r="AK137" s="79" t="e">
        <f ca="1">IFERROR(IF(OR($BE137=45,$BE137=45+Results!$AR$2),VLOOKUP($C137,Data_qPCR,AK$3+2,FALSE),NA()),NA())</f>
        <v>#N/A</v>
      </c>
      <c r="AL137" s="79" t="e">
        <f ca="1">IFERROR(IF(OR($BE137=45,$BE137=45+Results!$AR$2),VLOOKUP($C137,Data_qPCR,AL$3+2,FALSE),NA()),NA())</f>
        <v>#N/A</v>
      </c>
      <c r="AM137" s="79" t="e">
        <f ca="1">IFERROR(IF(OR($BE137=45,$BE137=45+Results!$AR$2),VLOOKUP($C137,Data_qPCR,AM$3+2,FALSE),NA()),NA())</f>
        <v>#N/A</v>
      </c>
      <c r="AN137" s="79" t="e">
        <f ca="1">IFERROR(IF(OR($BE137=45,$BE137=45+Results!$AR$2),VLOOKUP($C137,Data_qPCR,AN$3+2,FALSE),NA()),NA())</f>
        <v>#N/A</v>
      </c>
      <c r="AO137" s="79" t="e">
        <f ca="1">IFERROR(IF(OR($BE137=45,$BE137=45+Results!$AR$2),VLOOKUP($C137,Data_qPCR,AO$3+2,FALSE),NA()),NA())</f>
        <v>#N/A</v>
      </c>
      <c r="AP137" s="79" t="e">
        <f ca="1">IFERROR(IF(OR($BE137=45,$BE137=45+Results!$AR$2),VLOOKUP($C137,Data_qPCR,AP$3+2,FALSE),NA()),NA())</f>
        <v>#N/A</v>
      </c>
      <c r="AQ137" s="79" t="e">
        <f ca="1">IFERROR(IF(OR($BE137=45,$BE137=45+Results!$AR$2),VLOOKUP($C137,Data_qPCR,AQ$3+2,FALSE),NA()),NA())</f>
        <v>#N/A</v>
      </c>
      <c r="AR137" s="79" t="e">
        <f ca="1">IFERROR(IF(OR($BE137=45,$BE137=45+Results!$AR$2),VLOOKUP($C137,Data_qPCR,AR$3+2,FALSE),NA()),NA())</f>
        <v>#N/A</v>
      </c>
      <c r="AS137" s="79" t="e">
        <f ca="1">IFERROR(IF(OR($BE137=45,$BE137=45+Results!$AR$2),VLOOKUP($C137,Data_qPCR,AS$3+2,FALSE),NA()),NA())</f>
        <v>#N/A</v>
      </c>
      <c r="AT137" s="79" t="e">
        <f ca="1">IFERROR(IF(OR($BE137=45,$BE137=45+Results!$AR$2),VLOOKUP($C137,Data_qPCR,AT$3+2,FALSE),NA()),NA())</f>
        <v>#N/A</v>
      </c>
      <c r="AU137" s="79" t="e">
        <f ca="1">IFERROR(IF(OR($BE137=45,$BE137=45+Results!$AR$2),VLOOKUP($C137,Data_qPCR,AU$3+2,FALSE),NA()),NA())</f>
        <v>#N/A</v>
      </c>
      <c r="AV137" s="79" t="e">
        <f ca="1">IFERROR(IF(OR($BE137=45,$BE137=45+Results!$AR$2),VLOOKUP($C137,Data_qPCR,AV$3+2,FALSE),NA()),NA())</f>
        <v>#N/A</v>
      </c>
      <c r="AW137" s="79" t="e">
        <f ca="1">IFERROR(IF(OR($BE137=45,$BE137=45+Results!$AR$2),VLOOKUP($C137,Data_qPCR,AW$3+2,FALSE),NA()),NA())</f>
        <v>#N/A</v>
      </c>
      <c r="AX137" s="79" t="e">
        <f ca="1">IFERROR(IF(OR($BE137=45,$BE137=45+Results!$AR$2),VLOOKUP($C137,Data_qPCR,AX$3+2,FALSE),NA()),NA())</f>
        <v>#N/A</v>
      </c>
      <c r="AY137" s="79" t="e">
        <f ca="1">IFERROR(IF(OR($BE137=45,$BE137=45+Results!$AR$2),VLOOKUP($C137,Data_qPCR,AY$3+2,FALSE),NA()),NA())</f>
        <v>#N/A</v>
      </c>
      <c r="AZ137" s="79" t="e">
        <f ca="1">IFERROR(IF(OR($BE137=45,$BE137=45+Results!$AR$2),VLOOKUP($C137,Data_qPCR,AZ$3+2,FALSE),NA()),NA())</f>
        <v>#N/A</v>
      </c>
      <c r="BA137" s="79" t="e">
        <f ca="1">IFERROR(IF(OR($BE137=45,$BE137=45+Results!$AR$2),VLOOKUP($C137,Data_qPCR,BA$3+2,FALSE),NA()),NA())</f>
        <v>#N/A</v>
      </c>
      <c r="BB137" s="79" t="e">
        <f ca="1">IFERROR(IF(OR($BE137=45,$BE137=45+Results!$AR$2),VLOOKUP($C137,Data_qPCR,BB$3+2,FALSE),NA()),NA())</f>
        <v>#N/A</v>
      </c>
      <c r="BC137" s="79" t="e">
        <f ca="1">IFERROR(IF(OR($BE137=45,$BE137=45+Results!$AR$2),VLOOKUP($C137,Data_qPCR,BC$3+2,FALSE),NA()),NA())</f>
        <v>#N/A</v>
      </c>
      <c r="BD137" s="79" t="str">
        <f t="shared" ca="1" si="18"/>
        <v/>
      </c>
      <c r="BE137" t="str">
        <f ca="1">IFERROR(IF(LEFT(C137,1)+0=Results!$C$4,INDEX(Results!$AM$8:$BJ$23,CODE(RIGHT(LEFT(C137,2),1))-64,RIGHT(C137,LEN(C137)-2)+0),IF(Results!$AL$7=2,2,45)),"")</f>
        <v/>
      </c>
      <c r="BF137" t="str">
        <f t="shared" ca="1" si="17"/>
        <v/>
      </c>
      <c r="BG137" s="104" t="str">
        <f ca="1">IFERROR(IF(LEFT(C137,1)+0=Results!$C$4,INDEX(Results!$CK$8:$DH$23,CODE(RIGHT(LEFT(C137,2),1))-64,RIGHT(C137,LEN(C137)-2)+0),IF(Results!$AL$7=2,2,45)),"")</f>
        <v/>
      </c>
    </row>
    <row r="138" spans="1:59" x14ac:dyDescent="0.25">
      <c r="A138">
        <f t="shared" ca="1" si="14"/>
        <v>135</v>
      </c>
      <c r="B138">
        <v>135</v>
      </c>
      <c r="C138" t="str">
        <f t="shared" ca="1" si="15"/>
        <v/>
      </c>
      <c r="D138" t="str">
        <f t="shared" ca="1" si="16"/>
        <v/>
      </c>
      <c r="E138" s="268" t="str">
        <f t="shared" ca="1" si="13"/>
        <v/>
      </c>
      <c r="F138" s="79" t="e">
        <f ca="1">IFERROR(IF(OR($BE138=45,$BE138=45+Results!$AR$2),VLOOKUP($C138,Data_qPCR,F$3+2,FALSE),NA()),NA())</f>
        <v>#N/A</v>
      </c>
      <c r="G138" s="79" t="e">
        <f ca="1">IFERROR(IF(OR($BE138=45,$BE138=45+Results!$AR$2),VLOOKUP($C138,Data_qPCR,G$3+2,FALSE),NA()),NA())</f>
        <v>#N/A</v>
      </c>
      <c r="H138" s="79" t="e">
        <f ca="1">IFERROR(IF(OR($BE138=45,$BE138=45+Results!$AR$2),VLOOKUP($C138,Data_qPCR,H$3+2,FALSE),NA()),NA())</f>
        <v>#N/A</v>
      </c>
      <c r="I138" s="79" t="e">
        <f ca="1">IFERROR(IF(OR($BE138=45,$BE138=45+Results!$AR$2),VLOOKUP($C138,Data_qPCR,I$3+2,FALSE),NA()),NA())</f>
        <v>#N/A</v>
      </c>
      <c r="J138" s="79" t="e">
        <f ca="1">IFERROR(IF(OR($BE138=45,$BE138=45+Results!$AR$2),VLOOKUP($C138,Data_qPCR,J$3+2,FALSE),NA()),NA())</f>
        <v>#N/A</v>
      </c>
      <c r="K138" s="79" t="e">
        <f ca="1">IFERROR(IF(OR($BE138=45,$BE138=45+Results!$AR$2),VLOOKUP($C138,Data_qPCR,K$3+2,FALSE),NA()),NA())</f>
        <v>#N/A</v>
      </c>
      <c r="L138" s="79" t="e">
        <f ca="1">IFERROR(IF(OR($BE138=45,$BE138=45+Results!$AR$2),VLOOKUP($C138,Data_qPCR,L$3+2,FALSE),NA()),NA())</f>
        <v>#N/A</v>
      </c>
      <c r="M138" s="79" t="e">
        <f ca="1">IFERROR(IF(OR($BE138=45,$BE138=45+Results!$AR$2),VLOOKUP($C138,Data_qPCR,M$3+2,FALSE),NA()),NA())</f>
        <v>#N/A</v>
      </c>
      <c r="N138" s="79" t="e">
        <f ca="1">IFERROR(IF(OR($BE138=45,$BE138=45+Results!$AR$2),VLOOKUP($C138,Data_qPCR,N$3+2,FALSE),NA()),NA())</f>
        <v>#N/A</v>
      </c>
      <c r="O138" s="79" t="e">
        <f ca="1">IFERROR(IF(OR($BE138=45,$BE138=45+Results!$AR$2),VLOOKUP($C138,Data_qPCR,O$3+2,FALSE),NA()),NA())</f>
        <v>#N/A</v>
      </c>
      <c r="P138" s="79" t="e">
        <f ca="1">IFERROR(IF(OR($BE138=45,$BE138=45+Results!$AR$2),VLOOKUP($C138,Data_qPCR,P$3+2,FALSE),NA()),NA())</f>
        <v>#N/A</v>
      </c>
      <c r="Q138" s="79" t="e">
        <f ca="1">IFERROR(IF(OR($BE138=45,$BE138=45+Results!$AR$2),VLOOKUP($C138,Data_qPCR,Q$3+2,FALSE),NA()),NA())</f>
        <v>#N/A</v>
      </c>
      <c r="R138" s="79" t="e">
        <f ca="1">IFERROR(IF(OR($BE138=45,$BE138=45+Results!$AR$2),VLOOKUP($C138,Data_qPCR,R$3+2,FALSE),NA()),NA())</f>
        <v>#N/A</v>
      </c>
      <c r="S138" s="79" t="e">
        <f ca="1">IFERROR(IF(OR($BE138=45,$BE138=45+Results!$AR$2),VLOOKUP($C138,Data_qPCR,S$3+2,FALSE),NA()),NA())</f>
        <v>#N/A</v>
      </c>
      <c r="T138" s="79" t="e">
        <f ca="1">IFERROR(IF(OR($BE138=45,$BE138=45+Results!$AR$2),VLOOKUP($C138,Data_qPCR,T$3+2,FALSE),NA()),NA())</f>
        <v>#N/A</v>
      </c>
      <c r="U138" s="79" t="e">
        <f ca="1">IFERROR(IF(OR($BE138=45,$BE138=45+Results!$AR$2),VLOOKUP($C138,Data_qPCR,U$3+2,FALSE),NA()),NA())</f>
        <v>#N/A</v>
      </c>
      <c r="V138" s="79" t="e">
        <f ca="1">IFERROR(IF(OR($BE138=45,$BE138=45+Results!$AR$2),VLOOKUP($C138,Data_qPCR,V$3+2,FALSE),NA()),NA())</f>
        <v>#N/A</v>
      </c>
      <c r="W138" s="79" t="e">
        <f ca="1">IFERROR(IF(OR($BE138=45,$BE138=45+Results!$AR$2),VLOOKUP($C138,Data_qPCR,W$3+2,FALSE),NA()),NA())</f>
        <v>#N/A</v>
      </c>
      <c r="X138" s="79" t="e">
        <f ca="1">IFERROR(IF(OR($BE138=45,$BE138=45+Results!$AR$2),VLOOKUP($C138,Data_qPCR,X$3+2,FALSE),NA()),NA())</f>
        <v>#N/A</v>
      </c>
      <c r="Y138" s="79" t="e">
        <f ca="1">IFERROR(IF(OR($BE138=45,$BE138=45+Results!$AR$2),VLOOKUP($C138,Data_qPCR,Y$3+2,FALSE),NA()),NA())</f>
        <v>#N/A</v>
      </c>
      <c r="Z138" s="79" t="e">
        <f ca="1">IFERROR(IF(OR($BE138=45,$BE138=45+Results!$AR$2),VLOOKUP($C138,Data_qPCR,Z$3+2,FALSE),NA()),NA())</f>
        <v>#N/A</v>
      </c>
      <c r="AA138" s="79" t="e">
        <f ca="1">IFERROR(IF(OR($BE138=45,$BE138=45+Results!$AR$2),VLOOKUP($C138,Data_qPCR,AA$3+2,FALSE),NA()),NA())</f>
        <v>#N/A</v>
      </c>
      <c r="AB138" s="79" t="e">
        <f ca="1">IFERROR(IF(OR($BE138=45,$BE138=45+Results!$AR$2),VLOOKUP($C138,Data_qPCR,AB$3+2,FALSE),NA()),NA())</f>
        <v>#N/A</v>
      </c>
      <c r="AC138" s="79" t="e">
        <f ca="1">IFERROR(IF(OR($BE138=45,$BE138=45+Results!$AR$2),VLOOKUP($C138,Data_qPCR,AC$3+2,FALSE),NA()),NA())</f>
        <v>#N/A</v>
      </c>
      <c r="AD138" s="79" t="e">
        <f ca="1">IFERROR(IF(OR($BE138=45,$BE138=45+Results!$AR$2),VLOOKUP($C138,Data_qPCR,AD$3+2,FALSE),NA()),NA())</f>
        <v>#N/A</v>
      </c>
      <c r="AE138" s="79" t="e">
        <f ca="1">IFERROR(IF(OR($BE138=45,$BE138=45+Results!$AR$2),VLOOKUP($C138,Data_qPCR,AE$3+2,FALSE),NA()),NA())</f>
        <v>#N/A</v>
      </c>
      <c r="AF138" s="79" t="e">
        <f ca="1">IFERROR(IF(OR($BE138=45,$BE138=45+Results!$AR$2),VLOOKUP($C138,Data_qPCR,AF$3+2,FALSE),NA()),NA())</f>
        <v>#N/A</v>
      </c>
      <c r="AG138" s="79" t="e">
        <f ca="1">IFERROR(IF(OR($BE138=45,$BE138=45+Results!$AR$2),VLOOKUP($C138,Data_qPCR,AG$3+2,FALSE),NA()),NA())</f>
        <v>#N/A</v>
      </c>
      <c r="AH138" s="79" t="e">
        <f ca="1">IFERROR(IF(OR($BE138=45,$BE138=45+Results!$AR$2),VLOOKUP($C138,Data_qPCR,AH$3+2,FALSE),NA()),NA())</f>
        <v>#N/A</v>
      </c>
      <c r="AI138" s="79" t="e">
        <f ca="1">IFERROR(IF(OR($BE138=45,$BE138=45+Results!$AR$2),VLOOKUP($C138,Data_qPCR,AI$3+2,FALSE),NA()),NA())</f>
        <v>#N/A</v>
      </c>
      <c r="AJ138" s="79" t="e">
        <f ca="1">IFERROR(IF(OR($BE138=45,$BE138=45+Results!$AR$2),VLOOKUP($C138,Data_qPCR,AJ$3+2,FALSE),NA()),NA())</f>
        <v>#N/A</v>
      </c>
      <c r="AK138" s="79" t="e">
        <f ca="1">IFERROR(IF(OR($BE138=45,$BE138=45+Results!$AR$2),VLOOKUP($C138,Data_qPCR,AK$3+2,FALSE),NA()),NA())</f>
        <v>#N/A</v>
      </c>
      <c r="AL138" s="79" t="e">
        <f ca="1">IFERROR(IF(OR($BE138=45,$BE138=45+Results!$AR$2),VLOOKUP($C138,Data_qPCR,AL$3+2,FALSE),NA()),NA())</f>
        <v>#N/A</v>
      </c>
      <c r="AM138" s="79" t="e">
        <f ca="1">IFERROR(IF(OR($BE138=45,$BE138=45+Results!$AR$2),VLOOKUP($C138,Data_qPCR,AM$3+2,FALSE),NA()),NA())</f>
        <v>#N/A</v>
      </c>
      <c r="AN138" s="79" t="e">
        <f ca="1">IFERROR(IF(OR($BE138=45,$BE138=45+Results!$AR$2),VLOOKUP($C138,Data_qPCR,AN$3+2,FALSE),NA()),NA())</f>
        <v>#N/A</v>
      </c>
      <c r="AO138" s="79" t="e">
        <f ca="1">IFERROR(IF(OR($BE138=45,$BE138=45+Results!$AR$2),VLOOKUP($C138,Data_qPCR,AO$3+2,FALSE),NA()),NA())</f>
        <v>#N/A</v>
      </c>
      <c r="AP138" s="79" t="e">
        <f ca="1">IFERROR(IF(OR($BE138=45,$BE138=45+Results!$AR$2),VLOOKUP($C138,Data_qPCR,AP$3+2,FALSE),NA()),NA())</f>
        <v>#N/A</v>
      </c>
      <c r="AQ138" s="79" t="e">
        <f ca="1">IFERROR(IF(OR($BE138=45,$BE138=45+Results!$AR$2),VLOOKUP($C138,Data_qPCR,AQ$3+2,FALSE),NA()),NA())</f>
        <v>#N/A</v>
      </c>
      <c r="AR138" s="79" t="e">
        <f ca="1">IFERROR(IF(OR($BE138=45,$BE138=45+Results!$AR$2),VLOOKUP($C138,Data_qPCR,AR$3+2,FALSE),NA()),NA())</f>
        <v>#N/A</v>
      </c>
      <c r="AS138" s="79" t="e">
        <f ca="1">IFERROR(IF(OR($BE138=45,$BE138=45+Results!$AR$2),VLOOKUP($C138,Data_qPCR,AS$3+2,FALSE),NA()),NA())</f>
        <v>#N/A</v>
      </c>
      <c r="AT138" s="79" t="e">
        <f ca="1">IFERROR(IF(OR($BE138=45,$BE138=45+Results!$AR$2),VLOOKUP($C138,Data_qPCR,AT$3+2,FALSE),NA()),NA())</f>
        <v>#N/A</v>
      </c>
      <c r="AU138" s="79" t="e">
        <f ca="1">IFERROR(IF(OR($BE138=45,$BE138=45+Results!$AR$2),VLOOKUP($C138,Data_qPCR,AU$3+2,FALSE),NA()),NA())</f>
        <v>#N/A</v>
      </c>
      <c r="AV138" s="79" t="e">
        <f ca="1">IFERROR(IF(OR($BE138=45,$BE138=45+Results!$AR$2),VLOOKUP($C138,Data_qPCR,AV$3+2,FALSE),NA()),NA())</f>
        <v>#N/A</v>
      </c>
      <c r="AW138" s="79" t="e">
        <f ca="1">IFERROR(IF(OR($BE138=45,$BE138=45+Results!$AR$2),VLOOKUP($C138,Data_qPCR,AW$3+2,FALSE),NA()),NA())</f>
        <v>#N/A</v>
      </c>
      <c r="AX138" s="79" t="e">
        <f ca="1">IFERROR(IF(OR($BE138=45,$BE138=45+Results!$AR$2),VLOOKUP($C138,Data_qPCR,AX$3+2,FALSE),NA()),NA())</f>
        <v>#N/A</v>
      </c>
      <c r="AY138" s="79" t="e">
        <f ca="1">IFERROR(IF(OR($BE138=45,$BE138=45+Results!$AR$2),VLOOKUP($C138,Data_qPCR,AY$3+2,FALSE),NA()),NA())</f>
        <v>#N/A</v>
      </c>
      <c r="AZ138" s="79" t="e">
        <f ca="1">IFERROR(IF(OR($BE138=45,$BE138=45+Results!$AR$2),VLOOKUP($C138,Data_qPCR,AZ$3+2,FALSE),NA()),NA())</f>
        <v>#N/A</v>
      </c>
      <c r="BA138" s="79" t="e">
        <f ca="1">IFERROR(IF(OR($BE138=45,$BE138=45+Results!$AR$2),VLOOKUP($C138,Data_qPCR,BA$3+2,FALSE),NA()),NA())</f>
        <v>#N/A</v>
      </c>
      <c r="BB138" s="79" t="e">
        <f ca="1">IFERROR(IF(OR($BE138=45,$BE138=45+Results!$AR$2),VLOOKUP($C138,Data_qPCR,BB$3+2,FALSE),NA()),NA())</f>
        <v>#N/A</v>
      </c>
      <c r="BC138" s="79" t="e">
        <f ca="1">IFERROR(IF(OR($BE138=45,$BE138=45+Results!$AR$2),VLOOKUP($C138,Data_qPCR,BC$3+2,FALSE),NA()),NA())</f>
        <v>#N/A</v>
      </c>
      <c r="BD138" s="79" t="str">
        <f t="shared" ca="1" si="18"/>
        <v/>
      </c>
      <c r="BE138" t="str">
        <f ca="1">IFERROR(IF(LEFT(C138,1)+0=Results!$C$4,INDEX(Results!$AM$8:$BJ$23,CODE(RIGHT(LEFT(C138,2),1))-64,RIGHT(C138,LEN(C138)-2)+0),IF(Results!$AL$7=2,2,45)),"")</f>
        <v/>
      </c>
      <c r="BF138" t="str">
        <f t="shared" ca="1" si="17"/>
        <v/>
      </c>
      <c r="BG138" s="104" t="str">
        <f ca="1">IFERROR(IF(LEFT(C138,1)+0=Results!$C$4,INDEX(Results!$CK$8:$DH$23,CODE(RIGHT(LEFT(C138,2),1))-64,RIGHT(C138,LEN(C138)-2)+0),IF(Results!$AL$7=2,2,45)),"")</f>
        <v/>
      </c>
    </row>
    <row r="139" spans="1:59" x14ac:dyDescent="0.25">
      <c r="A139">
        <f t="shared" ca="1" si="14"/>
        <v>136</v>
      </c>
      <c r="B139">
        <v>136</v>
      </c>
      <c r="C139" t="str">
        <f t="shared" ca="1" si="15"/>
        <v/>
      </c>
      <c r="D139" t="str">
        <f t="shared" ca="1" si="16"/>
        <v/>
      </c>
      <c r="E139" s="268" t="str">
        <f t="shared" ca="1" si="13"/>
        <v/>
      </c>
      <c r="F139" s="79" t="e">
        <f ca="1">IFERROR(IF(OR($BE139=45,$BE139=45+Results!$AR$2),VLOOKUP($C139,Data_qPCR,F$3+2,FALSE),NA()),NA())</f>
        <v>#N/A</v>
      </c>
      <c r="G139" s="79" t="e">
        <f ca="1">IFERROR(IF(OR($BE139=45,$BE139=45+Results!$AR$2),VLOOKUP($C139,Data_qPCR,G$3+2,FALSE),NA()),NA())</f>
        <v>#N/A</v>
      </c>
      <c r="H139" s="79" t="e">
        <f ca="1">IFERROR(IF(OR($BE139=45,$BE139=45+Results!$AR$2),VLOOKUP($C139,Data_qPCR,H$3+2,FALSE),NA()),NA())</f>
        <v>#N/A</v>
      </c>
      <c r="I139" s="79" t="e">
        <f ca="1">IFERROR(IF(OR($BE139=45,$BE139=45+Results!$AR$2),VLOOKUP($C139,Data_qPCR,I$3+2,FALSE),NA()),NA())</f>
        <v>#N/A</v>
      </c>
      <c r="J139" s="79" t="e">
        <f ca="1">IFERROR(IF(OR($BE139=45,$BE139=45+Results!$AR$2),VLOOKUP($C139,Data_qPCR,J$3+2,FALSE),NA()),NA())</f>
        <v>#N/A</v>
      </c>
      <c r="K139" s="79" t="e">
        <f ca="1">IFERROR(IF(OR($BE139=45,$BE139=45+Results!$AR$2),VLOOKUP($C139,Data_qPCR,K$3+2,FALSE),NA()),NA())</f>
        <v>#N/A</v>
      </c>
      <c r="L139" s="79" t="e">
        <f ca="1">IFERROR(IF(OR($BE139=45,$BE139=45+Results!$AR$2),VLOOKUP($C139,Data_qPCR,L$3+2,FALSE),NA()),NA())</f>
        <v>#N/A</v>
      </c>
      <c r="M139" s="79" t="e">
        <f ca="1">IFERROR(IF(OR($BE139=45,$BE139=45+Results!$AR$2),VLOOKUP($C139,Data_qPCR,M$3+2,FALSE),NA()),NA())</f>
        <v>#N/A</v>
      </c>
      <c r="N139" s="79" t="e">
        <f ca="1">IFERROR(IF(OR($BE139=45,$BE139=45+Results!$AR$2),VLOOKUP($C139,Data_qPCR,N$3+2,FALSE),NA()),NA())</f>
        <v>#N/A</v>
      </c>
      <c r="O139" s="79" t="e">
        <f ca="1">IFERROR(IF(OR($BE139=45,$BE139=45+Results!$AR$2),VLOOKUP($C139,Data_qPCR,O$3+2,FALSE),NA()),NA())</f>
        <v>#N/A</v>
      </c>
      <c r="P139" s="79" t="e">
        <f ca="1">IFERROR(IF(OR($BE139=45,$BE139=45+Results!$AR$2),VLOOKUP($C139,Data_qPCR,P$3+2,FALSE),NA()),NA())</f>
        <v>#N/A</v>
      </c>
      <c r="Q139" s="79" t="e">
        <f ca="1">IFERROR(IF(OR($BE139=45,$BE139=45+Results!$AR$2),VLOOKUP($C139,Data_qPCR,Q$3+2,FALSE),NA()),NA())</f>
        <v>#N/A</v>
      </c>
      <c r="R139" s="79" t="e">
        <f ca="1">IFERROR(IF(OR($BE139=45,$BE139=45+Results!$AR$2),VLOOKUP($C139,Data_qPCR,R$3+2,FALSE),NA()),NA())</f>
        <v>#N/A</v>
      </c>
      <c r="S139" s="79" t="e">
        <f ca="1">IFERROR(IF(OR($BE139=45,$BE139=45+Results!$AR$2),VLOOKUP($C139,Data_qPCR,S$3+2,FALSE),NA()),NA())</f>
        <v>#N/A</v>
      </c>
      <c r="T139" s="79" t="e">
        <f ca="1">IFERROR(IF(OR($BE139=45,$BE139=45+Results!$AR$2),VLOOKUP($C139,Data_qPCR,T$3+2,FALSE),NA()),NA())</f>
        <v>#N/A</v>
      </c>
      <c r="U139" s="79" t="e">
        <f ca="1">IFERROR(IF(OR($BE139=45,$BE139=45+Results!$AR$2),VLOOKUP($C139,Data_qPCR,U$3+2,FALSE),NA()),NA())</f>
        <v>#N/A</v>
      </c>
      <c r="V139" s="79" t="e">
        <f ca="1">IFERROR(IF(OR($BE139=45,$BE139=45+Results!$AR$2),VLOOKUP($C139,Data_qPCR,V$3+2,FALSE),NA()),NA())</f>
        <v>#N/A</v>
      </c>
      <c r="W139" s="79" t="e">
        <f ca="1">IFERROR(IF(OR($BE139=45,$BE139=45+Results!$AR$2),VLOOKUP($C139,Data_qPCR,W$3+2,FALSE),NA()),NA())</f>
        <v>#N/A</v>
      </c>
      <c r="X139" s="79" t="e">
        <f ca="1">IFERROR(IF(OR($BE139=45,$BE139=45+Results!$AR$2),VLOOKUP($C139,Data_qPCR,X$3+2,FALSE),NA()),NA())</f>
        <v>#N/A</v>
      </c>
      <c r="Y139" s="79" t="e">
        <f ca="1">IFERROR(IF(OR($BE139=45,$BE139=45+Results!$AR$2),VLOOKUP($C139,Data_qPCR,Y$3+2,FALSE),NA()),NA())</f>
        <v>#N/A</v>
      </c>
      <c r="Z139" s="79" t="e">
        <f ca="1">IFERROR(IF(OR($BE139=45,$BE139=45+Results!$AR$2),VLOOKUP($C139,Data_qPCR,Z$3+2,FALSE),NA()),NA())</f>
        <v>#N/A</v>
      </c>
      <c r="AA139" s="79" t="e">
        <f ca="1">IFERROR(IF(OR($BE139=45,$BE139=45+Results!$AR$2),VLOOKUP($C139,Data_qPCR,AA$3+2,FALSE),NA()),NA())</f>
        <v>#N/A</v>
      </c>
      <c r="AB139" s="79" t="e">
        <f ca="1">IFERROR(IF(OR($BE139=45,$BE139=45+Results!$AR$2),VLOOKUP($C139,Data_qPCR,AB$3+2,FALSE),NA()),NA())</f>
        <v>#N/A</v>
      </c>
      <c r="AC139" s="79" t="e">
        <f ca="1">IFERROR(IF(OR($BE139=45,$BE139=45+Results!$AR$2),VLOOKUP($C139,Data_qPCR,AC$3+2,FALSE),NA()),NA())</f>
        <v>#N/A</v>
      </c>
      <c r="AD139" s="79" t="e">
        <f ca="1">IFERROR(IF(OR($BE139=45,$BE139=45+Results!$AR$2),VLOOKUP($C139,Data_qPCR,AD$3+2,FALSE),NA()),NA())</f>
        <v>#N/A</v>
      </c>
      <c r="AE139" s="79" t="e">
        <f ca="1">IFERROR(IF(OR($BE139=45,$BE139=45+Results!$AR$2),VLOOKUP($C139,Data_qPCR,AE$3+2,FALSE),NA()),NA())</f>
        <v>#N/A</v>
      </c>
      <c r="AF139" s="79" t="e">
        <f ca="1">IFERROR(IF(OR($BE139=45,$BE139=45+Results!$AR$2),VLOOKUP($C139,Data_qPCR,AF$3+2,FALSE),NA()),NA())</f>
        <v>#N/A</v>
      </c>
      <c r="AG139" s="79" t="e">
        <f ca="1">IFERROR(IF(OR($BE139=45,$BE139=45+Results!$AR$2),VLOOKUP($C139,Data_qPCR,AG$3+2,FALSE),NA()),NA())</f>
        <v>#N/A</v>
      </c>
      <c r="AH139" s="79" t="e">
        <f ca="1">IFERROR(IF(OR($BE139=45,$BE139=45+Results!$AR$2),VLOOKUP($C139,Data_qPCR,AH$3+2,FALSE),NA()),NA())</f>
        <v>#N/A</v>
      </c>
      <c r="AI139" s="79" t="e">
        <f ca="1">IFERROR(IF(OR($BE139=45,$BE139=45+Results!$AR$2),VLOOKUP($C139,Data_qPCR,AI$3+2,FALSE),NA()),NA())</f>
        <v>#N/A</v>
      </c>
      <c r="AJ139" s="79" t="e">
        <f ca="1">IFERROR(IF(OR($BE139=45,$BE139=45+Results!$AR$2),VLOOKUP($C139,Data_qPCR,AJ$3+2,FALSE),NA()),NA())</f>
        <v>#N/A</v>
      </c>
      <c r="AK139" s="79" t="e">
        <f ca="1">IFERROR(IF(OR($BE139=45,$BE139=45+Results!$AR$2),VLOOKUP($C139,Data_qPCR,AK$3+2,FALSE),NA()),NA())</f>
        <v>#N/A</v>
      </c>
      <c r="AL139" s="79" t="e">
        <f ca="1">IFERROR(IF(OR($BE139=45,$BE139=45+Results!$AR$2),VLOOKUP($C139,Data_qPCR,AL$3+2,FALSE),NA()),NA())</f>
        <v>#N/A</v>
      </c>
      <c r="AM139" s="79" t="e">
        <f ca="1">IFERROR(IF(OR($BE139=45,$BE139=45+Results!$AR$2),VLOOKUP($C139,Data_qPCR,AM$3+2,FALSE),NA()),NA())</f>
        <v>#N/A</v>
      </c>
      <c r="AN139" s="79" t="e">
        <f ca="1">IFERROR(IF(OR($BE139=45,$BE139=45+Results!$AR$2),VLOOKUP($C139,Data_qPCR,AN$3+2,FALSE),NA()),NA())</f>
        <v>#N/A</v>
      </c>
      <c r="AO139" s="79" t="e">
        <f ca="1">IFERROR(IF(OR($BE139=45,$BE139=45+Results!$AR$2),VLOOKUP($C139,Data_qPCR,AO$3+2,FALSE),NA()),NA())</f>
        <v>#N/A</v>
      </c>
      <c r="AP139" s="79" t="e">
        <f ca="1">IFERROR(IF(OR($BE139=45,$BE139=45+Results!$AR$2),VLOOKUP($C139,Data_qPCR,AP$3+2,FALSE),NA()),NA())</f>
        <v>#N/A</v>
      </c>
      <c r="AQ139" s="79" t="e">
        <f ca="1">IFERROR(IF(OR($BE139=45,$BE139=45+Results!$AR$2),VLOOKUP($C139,Data_qPCR,AQ$3+2,FALSE),NA()),NA())</f>
        <v>#N/A</v>
      </c>
      <c r="AR139" s="79" t="e">
        <f ca="1">IFERROR(IF(OR($BE139=45,$BE139=45+Results!$AR$2),VLOOKUP($C139,Data_qPCR,AR$3+2,FALSE),NA()),NA())</f>
        <v>#N/A</v>
      </c>
      <c r="AS139" s="79" t="e">
        <f ca="1">IFERROR(IF(OR($BE139=45,$BE139=45+Results!$AR$2),VLOOKUP($C139,Data_qPCR,AS$3+2,FALSE),NA()),NA())</f>
        <v>#N/A</v>
      </c>
      <c r="AT139" s="79" t="e">
        <f ca="1">IFERROR(IF(OR($BE139=45,$BE139=45+Results!$AR$2),VLOOKUP($C139,Data_qPCR,AT$3+2,FALSE),NA()),NA())</f>
        <v>#N/A</v>
      </c>
      <c r="AU139" s="79" t="e">
        <f ca="1">IFERROR(IF(OR($BE139=45,$BE139=45+Results!$AR$2),VLOOKUP($C139,Data_qPCR,AU$3+2,FALSE),NA()),NA())</f>
        <v>#N/A</v>
      </c>
      <c r="AV139" s="79" t="e">
        <f ca="1">IFERROR(IF(OR($BE139=45,$BE139=45+Results!$AR$2),VLOOKUP($C139,Data_qPCR,AV$3+2,FALSE),NA()),NA())</f>
        <v>#N/A</v>
      </c>
      <c r="AW139" s="79" t="e">
        <f ca="1">IFERROR(IF(OR($BE139=45,$BE139=45+Results!$AR$2),VLOOKUP($C139,Data_qPCR,AW$3+2,FALSE),NA()),NA())</f>
        <v>#N/A</v>
      </c>
      <c r="AX139" s="79" t="e">
        <f ca="1">IFERROR(IF(OR($BE139=45,$BE139=45+Results!$AR$2),VLOOKUP($C139,Data_qPCR,AX$3+2,FALSE),NA()),NA())</f>
        <v>#N/A</v>
      </c>
      <c r="AY139" s="79" t="e">
        <f ca="1">IFERROR(IF(OR($BE139=45,$BE139=45+Results!$AR$2),VLOOKUP($C139,Data_qPCR,AY$3+2,FALSE),NA()),NA())</f>
        <v>#N/A</v>
      </c>
      <c r="AZ139" s="79" t="e">
        <f ca="1">IFERROR(IF(OR($BE139=45,$BE139=45+Results!$AR$2),VLOOKUP($C139,Data_qPCR,AZ$3+2,FALSE),NA()),NA())</f>
        <v>#N/A</v>
      </c>
      <c r="BA139" s="79" t="e">
        <f ca="1">IFERROR(IF(OR($BE139=45,$BE139=45+Results!$AR$2),VLOOKUP($C139,Data_qPCR,BA$3+2,FALSE),NA()),NA())</f>
        <v>#N/A</v>
      </c>
      <c r="BB139" s="79" t="e">
        <f ca="1">IFERROR(IF(OR($BE139=45,$BE139=45+Results!$AR$2),VLOOKUP($C139,Data_qPCR,BB$3+2,FALSE),NA()),NA())</f>
        <v>#N/A</v>
      </c>
      <c r="BC139" s="79" t="e">
        <f ca="1">IFERROR(IF(OR($BE139=45,$BE139=45+Results!$AR$2),VLOOKUP($C139,Data_qPCR,BC$3+2,FALSE),NA()),NA())</f>
        <v>#N/A</v>
      </c>
      <c r="BD139" s="79" t="str">
        <f t="shared" ca="1" si="18"/>
        <v/>
      </c>
      <c r="BE139" t="str">
        <f ca="1">IFERROR(IF(LEFT(C139,1)+0=Results!$C$4,INDEX(Results!$AM$8:$BJ$23,CODE(RIGHT(LEFT(C139,2),1))-64,RIGHT(C139,LEN(C139)-2)+0),IF(Results!$AL$7=2,2,45)),"")</f>
        <v/>
      </c>
      <c r="BF139" t="str">
        <f t="shared" ca="1" si="17"/>
        <v/>
      </c>
      <c r="BG139" s="104" t="str">
        <f ca="1">IFERROR(IF(LEFT(C139,1)+0=Results!$C$4,INDEX(Results!$CK$8:$DH$23,CODE(RIGHT(LEFT(C139,2),1))-64,RIGHT(C139,LEN(C139)-2)+0),IF(Results!$AL$7=2,2,45)),"")</f>
        <v/>
      </c>
    </row>
    <row r="140" spans="1:59" x14ac:dyDescent="0.25">
      <c r="A140">
        <f t="shared" ca="1" si="14"/>
        <v>137</v>
      </c>
      <c r="B140">
        <v>137</v>
      </c>
      <c r="C140" t="str">
        <f t="shared" ca="1" si="15"/>
        <v/>
      </c>
      <c r="D140" t="str">
        <f t="shared" ca="1" si="16"/>
        <v/>
      </c>
      <c r="E140" s="268" t="str">
        <f t="shared" ca="1" si="13"/>
        <v/>
      </c>
      <c r="F140" s="79" t="e">
        <f ca="1">IFERROR(IF(OR($BE140=45,$BE140=45+Results!$AR$2),VLOOKUP($C140,Data_qPCR,F$3+2,FALSE),NA()),NA())</f>
        <v>#N/A</v>
      </c>
      <c r="G140" s="79" t="e">
        <f ca="1">IFERROR(IF(OR($BE140=45,$BE140=45+Results!$AR$2),VLOOKUP($C140,Data_qPCR,G$3+2,FALSE),NA()),NA())</f>
        <v>#N/A</v>
      </c>
      <c r="H140" s="79" t="e">
        <f ca="1">IFERROR(IF(OR($BE140=45,$BE140=45+Results!$AR$2),VLOOKUP($C140,Data_qPCR,H$3+2,FALSE),NA()),NA())</f>
        <v>#N/A</v>
      </c>
      <c r="I140" s="79" t="e">
        <f ca="1">IFERROR(IF(OR($BE140=45,$BE140=45+Results!$AR$2),VLOOKUP($C140,Data_qPCR,I$3+2,FALSE),NA()),NA())</f>
        <v>#N/A</v>
      </c>
      <c r="J140" s="79" t="e">
        <f ca="1">IFERROR(IF(OR($BE140=45,$BE140=45+Results!$AR$2),VLOOKUP($C140,Data_qPCR,J$3+2,FALSE),NA()),NA())</f>
        <v>#N/A</v>
      </c>
      <c r="K140" s="79" t="e">
        <f ca="1">IFERROR(IF(OR($BE140=45,$BE140=45+Results!$AR$2),VLOOKUP($C140,Data_qPCR,K$3+2,FALSE),NA()),NA())</f>
        <v>#N/A</v>
      </c>
      <c r="L140" s="79" t="e">
        <f ca="1">IFERROR(IF(OR($BE140=45,$BE140=45+Results!$AR$2),VLOOKUP($C140,Data_qPCR,L$3+2,FALSE),NA()),NA())</f>
        <v>#N/A</v>
      </c>
      <c r="M140" s="79" t="e">
        <f ca="1">IFERROR(IF(OR($BE140=45,$BE140=45+Results!$AR$2),VLOOKUP($C140,Data_qPCR,M$3+2,FALSE),NA()),NA())</f>
        <v>#N/A</v>
      </c>
      <c r="N140" s="79" t="e">
        <f ca="1">IFERROR(IF(OR($BE140=45,$BE140=45+Results!$AR$2),VLOOKUP($C140,Data_qPCR,N$3+2,FALSE),NA()),NA())</f>
        <v>#N/A</v>
      </c>
      <c r="O140" s="79" t="e">
        <f ca="1">IFERROR(IF(OR($BE140=45,$BE140=45+Results!$AR$2),VLOOKUP($C140,Data_qPCR,O$3+2,FALSE),NA()),NA())</f>
        <v>#N/A</v>
      </c>
      <c r="P140" s="79" t="e">
        <f ca="1">IFERROR(IF(OR($BE140=45,$BE140=45+Results!$AR$2),VLOOKUP($C140,Data_qPCR,P$3+2,FALSE),NA()),NA())</f>
        <v>#N/A</v>
      </c>
      <c r="Q140" s="79" t="e">
        <f ca="1">IFERROR(IF(OR($BE140=45,$BE140=45+Results!$AR$2),VLOOKUP($C140,Data_qPCR,Q$3+2,FALSE),NA()),NA())</f>
        <v>#N/A</v>
      </c>
      <c r="R140" s="79" t="e">
        <f ca="1">IFERROR(IF(OR($BE140=45,$BE140=45+Results!$AR$2),VLOOKUP($C140,Data_qPCR,R$3+2,FALSE),NA()),NA())</f>
        <v>#N/A</v>
      </c>
      <c r="S140" s="79" t="e">
        <f ca="1">IFERROR(IF(OR($BE140=45,$BE140=45+Results!$AR$2),VLOOKUP($C140,Data_qPCR,S$3+2,FALSE),NA()),NA())</f>
        <v>#N/A</v>
      </c>
      <c r="T140" s="79" t="e">
        <f ca="1">IFERROR(IF(OR($BE140=45,$BE140=45+Results!$AR$2),VLOOKUP($C140,Data_qPCR,T$3+2,FALSE),NA()),NA())</f>
        <v>#N/A</v>
      </c>
      <c r="U140" s="79" t="e">
        <f ca="1">IFERROR(IF(OR($BE140=45,$BE140=45+Results!$AR$2),VLOOKUP($C140,Data_qPCR,U$3+2,FALSE),NA()),NA())</f>
        <v>#N/A</v>
      </c>
      <c r="V140" s="79" t="e">
        <f ca="1">IFERROR(IF(OR($BE140=45,$BE140=45+Results!$AR$2),VLOOKUP($C140,Data_qPCR,V$3+2,FALSE),NA()),NA())</f>
        <v>#N/A</v>
      </c>
      <c r="W140" s="79" t="e">
        <f ca="1">IFERROR(IF(OR($BE140=45,$BE140=45+Results!$AR$2),VLOOKUP($C140,Data_qPCR,W$3+2,FALSE),NA()),NA())</f>
        <v>#N/A</v>
      </c>
      <c r="X140" s="79" t="e">
        <f ca="1">IFERROR(IF(OR($BE140=45,$BE140=45+Results!$AR$2),VLOOKUP($C140,Data_qPCR,X$3+2,FALSE),NA()),NA())</f>
        <v>#N/A</v>
      </c>
      <c r="Y140" s="79" t="e">
        <f ca="1">IFERROR(IF(OR($BE140=45,$BE140=45+Results!$AR$2),VLOOKUP($C140,Data_qPCR,Y$3+2,FALSE),NA()),NA())</f>
        <v>#N/A</v>
      </c>
      <c r="Z140" s="79" t="e">
        <f ca="1">IFERROR(IF(OR($BE140=45,$BE140=45+Results!$AR$2),VLOOKUP($C140,Data_qPCR,Z$3+2,FALSE),NA()),NA())</f>
        <v>#N/A</v>
      </c>
      <c r="AA140" s="79" t="e">
        <f ca="1">IFERROR(IF(OR($BE140=45,$BE140=45+Results!$AR$2),VLOOKUP($C140,Data_qPCR,AA$3+2,FALSE),NA()),NA())</f>
        <v>#N/A</v>
      </c>
      <c r="AB140" s="79" t="e">
        <f ca="1">IFERROR(IF(OR($BE140=45,$BE140=45+Results!$AR$2),VLOOKUP($C140,Data_qPCR,AB$3+2,FALSE),NA()),NA())</f>
        <v>#N/A</v>
      </c>
      <c r="AC140" s="79" t="e">
        <f ca="1">IFERROR(IF(OR($BE140=45,$BE140=45+Results!$AR$2),VLOOKUP($C140,Data_qPCR,AC$3+2,FALSE),NA()),NA())</f>
        <v>#N/A</v>
      </c>
      <c r="AD140" s="79" t="e">
        <f ca="1">IFERROR(IF(OR($BE140=45,$BE140=45+Results!$AR$2),VLOOKUP($C140,Data_qPCR,AD$3+2,FALSE),NA()),NA())</f>
        <v>#N/A</v>
      </c>
      <c r="AE140" s="79" t="e">
        <f ca="1">IFERROR(IF(OR($BE140=45,$BE140=45+Results!$AR$2),VLOOKUP($C140,Data_qPCR,AE$3+2,FALSE),NA()),NA())</f>
        <v>#N/A</v>
      </c>
      <c r="AF140" s="79" t="e">
        <f ca="1">IFERROR(IF(OR($BE140=45,$BE140=45+Results!$AR$2),VLOOKUP($C140,Data_qPCR,AF$3+2,FALSE),NA()),NA())</f>
        <v>#N/A</v>
      </c>
      <c r="AG140" s="79" t="e">
        <f ca="1">IFERROR(IF(OR($BE140=45,$BE140=45+Results!$AR$2),VLOOKUP($C140,Data_qPCR,AG$3+2,FALSE),NA()),NA())</f>
        <v>#N/A</v>
      </c>
      <c r="AH140" s="79" t="e">
        <f ca="1">IFERROR(IF(OR($BE140=45,$BE140=45+Results!$AR$2),VLOOKUP($C140,Data_qPCR,AH$3+2,FALSE),NA()),NA())</f>
        <v>#N/A</v>
      </c>
      <c r="AI140" s="79" t="e">
        <f ca="1">IFERROR(IF(OR($BE140=45,$BE140=45+Results!$AR$2),VLOOKUP($C140,Data_qPCR,AI$3+2,FALSE),NA()),NA())</f>
        <v>#N/A</v>
      </c>
      <c r="AJ140" s="79" t="e">
        <f ca="1">IFERROR(IF(OR($BE140=45,$BE140=45+Results!$AR$2),VLOOKUP($C140,Data_qPCR,AJ$3+2,FALSE),NA()),NA())</f>
        <v>#N/A</v>
      </c>
      <c r="AK140" s="79" t="e">
        <f ca="1">IFERROR(IF(OR($BE140=45,$BE140=45+Results!$AR$2),VLOOKUP($C140,Data_qPCR,AK$3+2,FALSE),NA()),NA())</f>
        <v>#N/A</v>
      </c>
      <c r="AL140" s="79" t="e">
        <f ca="1">IFERROR(IF(OR($BE140=45,$BE140=45+Results!$AR$2),VLOOKUP($C140,Data_qPCR,AL$3+2,FALSE),NA()),NA())</f>
        <v>#N/A</v>
      </c>
      <c r="AM140" s="79" t="e">
        <f ca="1">IFERROR(IF(OR($BE140=45,$BE140=45+Results!$AR$2),VLOOKUP($C140,Data_qPCR,AM$3+2,FALSE),NA()),NA())</f>
        <v>#N/A</v>
      </c>
      <c r="AN140" s="79" t="e">
        <f ca="1">IFERROR(IF(OR($BE140=45,$BE140=45+Results!$AR$2),VLOOKUP($C140,Data_qPCR,AN$3+2,FALSE),NA()),NA())</f>
        <v>#N/A</v>
      </c>
      <c r="AO140" s="79" t="e">
        <f ca="1">IFERROR(IF(OR($BE140=45,$BE140=45+Results!$AR$2),VLOOKUP($C140,Data_qPCR,AO$3+2,FALSE),NA()),NA())</f>
        <v>#N/A</v>
      </c>
      <c r="AP140" s="79" t="e">
        <f ca="1">IFERROR(IF(OR($BE140=45,$BE140=45+Results!$AR$2),VLOOKUP($C140,Data_qPCR,AP$3+2,FALSE),NA()),NA())</f>
        <v>#N/A</v>
      </c>
      <c r="AQ140" s="79" t="e">
        <f ca="1">IFERROR(IF(OR($BE140=45,$BE140=45+Results!$AR$2),VLOOKUP($C140,Data_qPCR,AQ$3+2,FALSE),NA()),NA())</f>
        <v>#N/A</v>
      </c>
      <c r="AR140" s="79" t="e">
        <f ca="1">IFERROR(IF(OR($BE140=45,$BE140=45+Results!$AR$2),VLOOKUP($C140,Data_qPCR,AR$3+2,FALSE),NA()),NA())</f>
        <v>#N/A</v>
      </c>
      <c r="AS140" s="79" t="e">
        <f ca="1">IFERROR(IF(OR($BE140=45,$BE140=45+Results!$AR$2),VLOOKUP($C140,Data_qPCR,AS$3+2,FALSE),NA()),NA())</f>
        <v>#N/A</v>
      </c>
      <c r="AT140" s="79" t="e">
        <f ca="1">IFERROR(IF(OR($BE140=45,$BE140=45+Results!$AR$2),VLOOKUP($C140,Data_qPCR,AT$3+2,FALSE),NA()),NA())</f>
        <v>#N/A</v>
      </c>
      <c r="AU140" s="79" t="e">
        <f ca="1">IFERROR(IF(OR($BE140=45,$BE140=45+Results!$AR$2),VLOOKUP($C140,Data_qPCR,AU$3+2,FALSE),NA()),NA())</f>
        <v>#N/A</v>
      </c>
      <c r="AV140" s="79" t="e">
        <f ca="1">IFERROR(IF(OR($BE140=45,$BE140=45+Results!$AR$2),VLOOKUP($C140,Data_qPCR,AV$3+2,FALSE),NA()),NA())</f>
        <v>#N/A</v>
      </c>
      <c r="AW140" s="79" t="e">
        <f ca="1">IFERROR(IF(OR($BE140=45,$BE140=45+Results!$AR$2),VLOOKUP($C140,Data_qPCR,AW$3+2,FALSE),NA()),NA())</f>
        <v>#N/A</v>
      </c>
      <c r="AX140" s="79" t="e">
        <f ca="1">IFERROR(IF(OR($BE140=45,$BE140=45+Results!$AR$2),VLOOKUP($C140,Data_qPCR,AX$3+2,FALSE),NA()),NA())</f>
        <v>#N/A</v>
      </c>
      <c r="AY140" s="79" t="e">
        <f ca="1">IFERROR(IF(OR($BE140=45,$BE140=45+Results!$AR$2),VLOOKUP($C140,Data_qPCR,AY$3+2,FALSE),NA()),NA())</f>
        <v>#N/A</v>
      </c>
      <c r="AZ140" s="79" t="e">
        <f ca="1">IFERROR(IF(OR($BE140=45,$BE140=45+Results!$AR$2),VLOOKUP($C140,Data_qPCR,AZ$3+2,FALSE),NA()),NA())</f>
        <v>#N/A</v>
      </c>
      <c r="BA140" s="79" t="e">
        <f ca="1">IFERROR(IF(OR($BE140=45,$BE140=45+Results!$AR$2),VLOOKUP($C140,Data_qPCR,BA$3+2,FALSE),NA()),NA())</f>
        <v>#N/A</v>
      </c>
      <c r="BB140" s="79" t="e">
        <f ca="1">IFERROR(IF(OR($BE140=45,$BE140=45+Results!$AR$2),VLOOKUP($C140,Data_qPCR,BB$3+2,FALSE),NA()),NA())</f>
        <v>#N/A</v>
      </c>
      <c r="BC140" s="79" t="e">
        <f ca="1">IFERROR(IF(OR($BE140=45,$BE140=45+Results!$AR$2),VLOOKUP($C140,Data_qPCR,BC$3+2,FALSE),NA()),NA())</f>
        <v>#N/A</v>
      </c>
      <c r="BD140" s="79" t="str">
        <f t="shared" ca="1" si="18"/>
        <v/>
      </c>
      <c r="BE140" t="str">
        <f ca="1">IFERROR(IF(LEFT(C140,1)+0=Results!$C$4,INDEX(Results!$AM$8:$BJ$23,CODE(RIGHT(LEFT(C140,2),1))-64,RIGHT(C140,LEN(C140)-2)+0),IF(Results!$AL$7=2,2,45)),"")</f>
        <v/>
      </c>
      <c r="BF140" t="str">
        <f t="shared" ca="1" si="17"/>
        <v/>
      </c>
      <c r="BG140" s="104" t="str">
        <f ca="1">IFERROR(IF(LEFT(C140,1)+0=Results!$C$4,INDEX(Results!$CK$8:$DH$23,CODE(RIGHT(LEFT(C140,2),1))-64,RIGHT(C140,LEN(C140)-2)+0),IF(Results!$AL$7=2,2,45)),"")</f>
        <v/>
      </c>
    </row>
    <row r="141" spans="1:59" x14ac:dyDescent="0.25">
      <c r="A141">
        <f t="shared" ca="1" si="14"/>
        <v>138</v>
      </c>
      <c r="B141">
        <v>138</v>
      </c>
      <c r="C141" t="str">
        <f t="shared" ca="1" si="15"/>
        <v/>
      </c>
      <c r="D141" t="str">
        <f t="shared" ca="1" si="16"/>
        <v/>
      </c>
      <c r="E141" s="268" t="str">
        <f t="shared" ca="1" si="13"/>
        <v/>
      </c>
      <c r="F141" s="79" t="e">
        <f ca="1">IFERROR(IF(OR($BE141=45,$BE141=45+Results!$AR$2),VLOOKUP($C141,Data_qPCR,F$3+2,FALSE),NA()),NA())</f>
        <v>#N/A</v>
      </c>
      <c r="G141" s="79" t="e">
        <f ca="1">IFERROR(IF(OR($BE141=45,$BE141=45+Results!$AR$2),VLOOKUP($C141,Data_qPCR,G$3+2,FALSE),NA()),NA())</f>
        <v>#N/A</v>
      </c>
      <c r="H141" s="79" t="e">
        <f ca="1">IFERROR(IF(OR($BE141=45,$BE141=45+Results!$AR$2),VLOOKUP($C141,Data_qPCR,H$3+2,FALSE),NA()),NA())</f>
        <v>#N/A</v>
      </c>
      <c r="I141" s="79" t="e">
        <f ca="1">IFERROR(IF(OR($BE141=45,$BE141=45+Results!$AR$2),VLOOKUP($C141,Data_qPCR,I$3+2,FALSE),NA()),NA())</f>
        <v>#N/A</v>
      </c>
      <c r="J141" s="79" t="e">
        <f ca="1">IFERROR(IF(OR($BE141=45,$BE141=45+Results!$AR$2),VLOOKUP($C141,Data_qPCR,J$3+2,FALSE),NA()),NA())</f>
        <v>#N/A</v>
      </c>
      <c r="K141" s="79" t="e">
        <f ca="1">IFERROR(IF(OR($BE141=45,$BE141=45+Results!$AR$2),VLOOKUP($C141,Data_qPCR,K$3+2,FALSE),NA()),NA())</f>
        <v>#N/A</v>
      </c>
      <c r="L141" s="79" t="e">
        <f ca="1">IFERROR(IF(OR($BE141=45,$BE141=45+Results!$AR$2),VLOOKUP($C141,Data_qPCR,L$3+2,FALSE),NA()),NA())</f>
        <v>#N/A</v>
      </c>
      <c r="M141" s="79" t="e">
        <f ca="1">IFERROR(IF(OR($BE141=45,$BE141=45+Results!$AR$2),VLOOKUP($C141,Data_qPCR,M$3+2,FALSE),NA()),NA())</f>
        <v>#N/A</v>
      </c>
      <c r="N141" s="79" t="e">
        <f ca="1">IFERROR(IF(OR($BE141=45,$BE141=45+Results!$AR$2),VLOOKUP($C141,Data_qPCR,N$3+2,FALSE),NA()),NA())</f>
        <v>#N/A</v>
      </c>
      <c r="O141" s="79" t="e">
        <f ca="1">IFERROR(IF(OR($BE141=45,$BE141=45+Results!$AR$2),VLOOKUP($C141,Data_qPCR,O$3+2,FALSE),NA()),NA())</f>
        <v>#N/A</v>
      </c>
      <c r="P141" s="79" t="e">
        <f ca="1">IFERROR(IF(OR($BE141=45,$BE141=45+Results!$AR$2),VLOOKUP($C141,Data_qPCR,P$3+2,FALSE),NA()),NA())</f>
        <v>#N/A</v>
      </c>
      <c r="Q141" s="79" t="e">
        <f ca="1">IFERROR(IF(OR($BE141=45,$BE141=45+Results!$AR$2),VLOOKUP($C141,Data_qPCR,Q$3+2,FALSE),NA()),NA())</f>
        <v>#N/A</v>
      </c>
      <c r="R141" s="79" t="e">
        <f ca="1">IFERROR(IF(OR($BE141=45,$BE141=45+Results!$AR$2),VLOOKUP($C141,Data_qPCR,R$3+2,FALSE),NA()),NA())</f>
        <v>#N/A</v>
      </c>
      <c r="S141" s="79" t="e">
        <f ca="1">IFERROR(IF(OR($BE141=45,$BE141=45+Results!$AR$2),VLOOKUP($C141,Data_qPCR,S$3+2,FALSE),NA()),NA())</f>
        <v>#N/A</v>
      </c>
      <c r="T141" s="79" t="e">
        <f ca="1">IFERROR(IF(OR($BE141=45,$BE141=45+Results!$AR$2),VLOOKUP($C141,Data_qPCR,T$3+2,FALSE),NA()),NA())</f>
        <v>#N/A</v>
      </c>
      <c r="U141" s="79" t="e">
        <f ca="1">IFERROR(IF(OR($BE141=45,$BE141=45+Results!$AR$2),VLOOKUP($C141,Data_qPCR,U$3+2,FALSE),NA()),NA())</f>
        <v>#N/A</v>
      </c>
      <c r="V141" s="79" t="e">
        <f ca="1">IFERROR(IF(OR($BE141=45,$BE141=45+Results!$AR$2),VLOOKUP($C141,Data_qPCR,V$3+2,FALSE),NA()),NA())</f>
        <v>#N/A</v>
      </c>
      <c r="W141" s="79" t="e">
        <f ca="1">IFERROR(IF(OR($BE141=45,$BE141=45+Results!$AR$2),VLOOKUP($C141,Data_qPCR,W$3+2,FALSE),NA()),NA())</f>
        <v>#N/A</v>
      </c>
      <c r="X141" s="79" t="e">
        <f ca="1">IFERROR(IF(OR($BE141=45,$BE141=45+Results!$AR$2),VLOOKUP($C141,Data_qPCR,X$3+2,FALSE),NA()),NA())</f>
        <v>#N/A</v>
      </c>
      <c r="Y141" s="79" t="e">
        <f ca="1">IFERROR(IF(OR($BE141=45,$BE141=45+Results!$AR$2),VLOOKUP($C141,Data_qPCR,Y$3+2,FALSE),NA()),NA())</f>
        <v>#N/A</v>
      </c>
      <c r="Z141" s="79" t="e">
        <f ca="1">IFERROR(IF(OR($BE141=45,$BE141=45+Results!$AR$2),VLOOKUP($C141,Data_qPCR,Z$3+2,FALSE),NA()),NA())</f>
        <v>#N/A</v>
      </c>
      <c r="AA141" s="79" t="e">
        <f ca="1">IFERROR(IF(OR($BE141=45,$BE141=45+Results!$AR$2),VLOOKUP($C141,Data_qPCR,AA$3+2,FALSE),NA()),NA())</f>
        <v>#N/A</v>
      </c>
      <c r="AB141" s="79" t="e">
        <f ca="1">IFERROR(IF(OR($BE141=45,$BE141=45+Results!$AR$2),VLOOKUP($C141,Data_qPCR,AB$3+2,FALSE),NA()),NA())</f>
        <v>#N/A</v>
      </c>
      <c r="AC141" s="79" t="e">
        <f ca="1">IFERROR(IF(OR($BE141=45,$BE141=45+Results!$AR$2),VLOOKUP($C141,Data_qPCR,AC$3+2,FALSE),NA()),NA())</f>
        <v>#N/A</v>
      </c>
      <c r="AD141" s="79" t="e">
        <f ca="1">IFERROR(IF(OR($BE141=45,$BE141=45+Results!$AR$2),VLOOKUP($C141,Data_qPCR,AD$3+2,FALSE),NA()),NA())</f>
        <v>#N/A</v>
      </c>
      <c r="AE141" s="79" t="e">
        <f ca="1">IFERROR(IF(OR($BE141=45,$BE141=45+Results!$AR$2),VLOOKUP($C141,Data_qPCR,AE$3+2,FALSE),NA()),NA())</f>
        <v>#N/A</v>
      </c>
      <c r="AF141" s="79" t="e">
        <f ca="1">IFERROR(IF(OR($BE141=45,$BE141=45+Results!$AR$2),VLOOKUP($C141,Data_qPCR,AF$3+2,FALSE),NA()),NA())</f>
        <v>#N/A</v>
      </c>
      <c r="AG141" s="79" t="e">
        <f ca="1">IFERROR(IF(OR($BE141=45,$BE141=45+Results!$AR$2),VLOOKUP($C141,Data_qPCR,AG$3+2,FALSE),NA()),NA())</f>
        <v>#N/A</v>
      </c>
      <c r="AH141" s="79" t="e">
        <f ca="1">IFERROR(IF(OR($BE141=45,$BE141=45+Results!$AR$2),VLOOKUP($C141,Data_qPCR,AH$3+2,FALSE),NA()),NA())</f>
        <v>#N/A</v>
      </c>
      <c r="AI141" s="79" t="e">
        <f ca="1">IFERROR(IF(OR($BE141=45,$BE141=45+Results!$AR$2),VLOOKUP($C141,Data_qPCR,AI$3+2,FALSE),NA()),NA())</f>
        <v>#N/A</v>
      </c>
      <c r="AJ141" s="79" t="e">
        <f ca="1">IFERROR(IF(OR($BE141=45,$BE141=45+Results!$AR$2),VLOOKUP($C141,Data_qPCR,AJ$3+2,FALSE),NA()),NA())</f>
        <v>#N/A</v>
      </c>
      <c r="AK141" s="79" t="e">
        <f ca="1">IFERROR(IF(OR($BE141=45,$BE141=45+Results!$AR$2),VLOOKUP($C141,Data_qPCR,AK$3+2,FALSE),NA()),NA())</f>
        <v>#N/A</v>
      </c>
      <c r="AL141" s="79" t="e">
        <f ca="1">IFERROR(IF(OR($BE141=45,$BE141=45+Results!$AR$2),VLOOKUP($C141,Data_qPCR,AL$3+2,FALSE),NA()),NA())</f>
        <v>#N/A</v>
      </c>
      <c r="AM141" s="79" t="e">
        <f ca="1">IFERROR(IF(OR($BE141=45,$BE141=45+Results!$AR$2),VLOOKUP($C141,Data_qPCR,AM$3+2,FALSE),NA()),NA())</f>
        <v>#N/A</v>
      </c>
      <c r="AN141" s="79" t="e">
        <f ca="1">IFERROR(IF(OR($BE141=45,$BE141=45+Results!$AR$2),VLOOKUP($C141,Data_qPCR,AN$3+2,FALSE),NA()),NA())</f>
        <v>#N/A</v>
      </c>
      <c r="AO141" s="79" t="e">
        <f ca="1">IFERROR(IF(OR($BE141=45,$BE141=45+Results!$AR$2),VLOOKUP($C141,Data_qPCR,AO$3+2,FALSE),NA()),NA())</f>
        <v>#N/A</v>
      </c>
      <c r="AP141" s="79" t="e">
        <f ca="1">IFERROR(IF(OR($BE141=45,$BE141=45+Results!$AR$2),VLOOKUP($C141,Data_qPCR,AP$3+2,FALSE),NA()),NA())</f>
        <v>#N/A</v>
      </c>
      <c r="AQ141" s="79" t="e">
        <f ca="1">IFERROR(IF(OR($BE141=45,$BE141=45+Results!$AR$2),VLOOKUP($C141,Data_qPCR,AQ$3+2,FALSE),NA()),NA())</f>
        <v>#N/A</v>
      </c>
      <c r="AR141" s="79" t="e">
        <f ca="1">IFERROR(IF(OR($BE141=45,$BE141=45+Results!$AR$2),VLOOKUP($C141,Data_qPCR,AR$3+2,FALSE),NA()),NA())</f>
        <v>#N/A</v>
      </c>
      <c r="AS141" s="79" t="e">
        <f ca="1">IFERROR(IF(OR($BE141=45,$BE141=45+Results!$AR$2),VLOOKUP($C141,Data_qPCR,AS$3+2,FALSE),NA()),NA())</f>
        <v>#N/A</v>
      </c>
      <c r="AT141" s="79" t="e">
        <f ca="1">IFERROR(IF(OR($BE141=45,$BE141=45+Results!$AR$2),VLOOKUP($C141,Data_qPCR,AT$3+2,FALSE),NA()),NA())</f>
        <v>#N/A</v>
      </c>
      <c r="AU141" s="79" t="e">
        <f ca="1">IFERROR(IF(OR($BE141=45,$BE141=45+Results!$AR$2),VLOOKUP($C141,Data_qPCR,AU$3+2,FALSE),NA()),NA())</f>
        <v>#N/A</v>
      </c>
      <c r="AV141" s="79" t="e">
        <f ca="1">IFERROR(IF(OR($BE141=45,$BE141=45+Results!$AR$2),VLOOKUP($C141,Data_qPCR,AV$3+2,FALSE),NA()),NA())</f>
        <v>#N/A</v>
      </c>
      <c r="AW141" s="79" t="e">
        <f ca="1">IFERROR(IF(OR($BE141=45,$BE141=45+Results!$AR$2),VLOOKUP($C141,Data_qPCR,AW$3+2,FALSE),NA()),NA())</f>
        <v>#N/A</v>
      </c>
      <c r="AX141" s="79" t="e">
        <f ca="1">IFERROR(IF(OR($BE141=45,$BE141=45+Results!$AR$2),VLOOKUP($C141,Data_qPCR,AX$3+2,FALSE),NA()),NA())</f>
        <v>#N/A</v>
      </c>
      <c r="AY141" s="79" t="e">
        <f ca="1">IFERROR(IF(OR($BE141=45,$BE141=45+Results!$AR$2),VLOOKUP($C141,Data_qPCR,AY$3+2,FALSE),NA()),NA())</f>
        <v>#N/A</v>
      </c>
      <c r="AZ141" s="79" t="e">
        <f ca="1">IFERROR(IF(OR($BE141=45,$BE141=45+Results!$AR$2),VLOOKUP($C141,Data_qPCR,AZ$3+2,FALSE),NA()),NA())</f>
        <v>#N/A</v>
      </c>
      <c r="BA141" s="79" t="e">
        <f ca="1">IFERROR(IF(OR($BE141=45,$BE141=45+Results!$AR$2),VLOOKUP($C141,Data_qPCR,BA$3+2,FALSE),NA()),NA())</f>
        <v>#N/A</v>
      </c>
      <c r="BB141" s="79" t="e">
        <f ca="1">IFERROR(IF(OR($BE141=45,$BE141=45+Results!$AR$2),VLOOKUP($C141,Data_qPCR,BB$3+2,FALSE),NA()),NA())</f>
        <v>#N/A</v>
      </c>
      <c r="BC141" s="79" t="e">
        <f ca="1">IFERROR(IF(OR($BE141=45,$BE141=45+Results!$AR$2),VLOOKUP($C141,Data_qPCR,BC$3+2,FALSE),NA()),NA())</f>
        <v>#N/A</v>
      </c>
      <c r="BD141" s="79" t="str">
        <f t="shared" ca="1" si="18"/>
        <v/>
      </c>
      <c r="BE141" t="str">
        <f ca="1">IFERROR(IF(LEFT(C141,1)+0=Results!$C$4,INDEX(Results!$AM$8:$BJ$23,CODE(RIGHT(LEFT(C141,2),1))-64,RIGHT(C141,LEN(C141)-2)+0),IF(Results!$AL$7=2,2,45)),"")</f>
        <v/>
      </c>
      <c r="BF141" t="str">
        <f t="shared" ca="1" si="17"/>
        <v/>
      </c>
      <c r="BG141" s="104" t="str">
        <f ca="1">IFERROR(IF(LEFT(C141,1)+0=Results!$C$4,INDEX(Results!$CK$8:$DH$23,CODE(RIGHT(LEFT(C141,2),1))-64,RIGHT(C141,LEN(C141)-2)+0),IF(Results!$AL$7=2,2,45)),"")</f>
        <v/>
      </c>
    </row>
    <row r="142" spans="1:59" x14ac:dyDescent="0.25">
      <c r="A142">
        <f t="shared" ca="1" si="14"/>
        <v>139</v>
      </c>
      <c r="B142">
        <v>139</v>
      </c>
      <c r="C142" t="str">
        <f t="shared" ca="1" si="15"/>
        <v/>
      </c>
      <c r="D142" t="str">
        <f t="shared" ca="1" si="16"/>
        <v/>
      </c>
      <c r="E142" s="268" t="str">
        <f t="shared" ca="1" si="13"/>
        <v/>
      </c>
      <c r="F142" s="79" t="e">
        <f ca="1">IFERROR(IF(OR($BE142=45,$BE142=45+Results!$AR$2),VLOOKUP($C142,Data_qPCR,F$3+2,FALSE),NA()),NA())</f>
        <v>#N/A</v>
      </c>
      <c r="G142" s="79" t="e">
        <f ca="1">IFERROR(IF(OR($BE142=45,$BE142=45+Results!$AR$2),VLOOKUP($C142,Data_qPCR,G$3+2,FALSE),NA()),NA())</f>
        <v>#N/A</v>
      </c>
      <c r="H142" s="79" t="e">
        <f ca="1">IFERROR(IF(OR($BE142=45,$BE142=45+Results!$AR$2),VLOOKUP($C142,Data_qPCR,H$3+2,FALSE),NA()),NA())</f>
        <v>#N/A</v>
      </c>
      <c r="I142" s="79" t="e">
        <f ca="1">IFERROR(IF(OR($BE142=45,$BE142=45+Results!$AR$2),VLOOKUP($C142,Data_qPCR,I$3+2,FALSE),NA()),NA())</f>
        <v>#N/A</v>
      </c>
      <c r="J142" s="79" t="e">
        <f ca="1">IFERROR(IF(OR($BE142=45,$BE142=45+Results!$AR$2),VLOOKUP($C142,Data_qPCR,J$3+2,FALSE),NA()),NA())</f>
        <v>#N/A</v>
      </c>
      <c r="K142" s="79" t="e">
        <f ca="1">IFERROR(IF(OR($BE142=45,$BE142=45+Results!$AR$2),VLOOKUP($C142,Data_qPCR,K$3+2,FALSE),NA()),NA())</f>
        <v>#N/A</v>
      </c>
      <c r="L142" s="79" t="e">
        <f ca="1">IFERROR(IF(OR($BE142=45,$BE142=45+Results!$AR$2),VLOOKUP($C142,Data_qPCR,L$3+2,FALSE),NA()),NA())</f>
        <v>#N/A</v>
      </c>
      <c r="M142" s="79" t="e">
        <f ca="1">IFERROR(IF(OR($BE142=45,$BE142=45+Results!$AR$2),VLOOKUP($C142,Data_qPCR,M$3+2,FALSE),NA()),NA())</f>
        <v>#N/A</v>
      </c>
      <c r="N142" s="79" t="e">
        <f ca="1">IFERROR(IF(OR($BE142=45,$BE142=45+Results!$AR$2),VLOOKUP($C142,Data_qPCR,N$3+2,FALSE),NA()),NA())</f>
        <v>#N/A</v>
      </c>
      <c r="O142" s="79" t="e">
        <f ca="1">IFERROR(IF(OR($BE142=45,$BE142=45+Results!$AR$2),VLOOKUP($C142,Data_qPCR,O$3+2,FALSE),NA()),NA())</f>
        <v>#N/A</v>
      </c>
      <c r="P142" s="79" t="e">
        <f ca="1">IFERROR(IF(OR($BE142=45,$BE142=45+Results!$AR$2),VLOOKUP($C142,Data_qPCR,P$3+2,FALSE),NA()),NA())</f>
        <v>#N/A</v>
      </c>
      <c r="Q142" s="79" t="e">
        <f ca="1">IFERROR(IF(OR($BE142=45,$BE142=45+Results!$AR$2),VLOOKUP($C142,Data_qPCR,Q$3+2,FALSE),NA()),NA())</f>
        <v>#N/A</v>
      </c>
      <c r="R142" s="79" t="e">
        <f ca="1">IFERROR(IF(OR($BE142=45,$BE142=45+Results!$AR$2),VLOOKUP($C142,Data_qPCR,R$3+2,FALSE),NA()),NA())</f>
        <v>#N/A</v>
      </c>
      <c r="S142" s="79" t="e">
        <f ca="1">IFERROR(IF(OR($BE142=45,$BE142=45+Results!$AR$2),VLOOKUP($C142,Data_qPCR,S$3+2,FALSE),NA()),NA())</f>
        <v>#N/A</v>
      </c>
      <c r="T142" s="79" t="e">
        <f ca="1">IFERROR(IF(OR($BE142=45,$BE142=45+Results!$AR$2),VLOOKUP($C142,Data_qPCR,T$3+2,FALSE),NA()),NA())</f>
        <v>#N/A</v>
      </c>
      <c r="U142" s="79" t="e">
        <f ca="1">IFERROR(IF(OR($BE142=45,$BE142=45+Results!$AR$2),VLOOKUP($C142,Data_qPCR,U$3+2,FALSE),NA()),NA())</f>
        <v>#N/A</v>
      </c>
      <c r="V142" s="79" t="e">
        <f ca="1">IFERROR(IF(OR($BE142=45,$BE142=45+Results!$AR$2),VLOOKUP($C142,Data_qPCR,V$3+2,FALSE),NA()),NA())</f>
        <v>#N/A</v>
      </c>
      <c r="W142" s="79" t="e">
        <f ca="1">IFERROR(IF(OR($BE142=45,$BE142=45+Results!$AR$2),VLOOKUP($C142,Data_qPCR,W$3+2,FALSE),NA()),NA())</f>
        <v>#N/A</v>
      </c>
      <c r="X142" s="79" t="e">
        <f ca="1">IFERROR(IF(OR($BE142=45,$BE142=45+Results!$AR$2),VLOOKUP($C142,Data_qPCR,X$3+2,FALSE),NA()),NA())</f>
        <v>#N/A</v>
      </c>
      <c r="Y142" s="79" t="e">
        <f ca="1">IFERROR(IF(OR($BE142=45,$BE142=45+Results!$AR$2),VLOOKUP($C142,Data_qPCR,Y$3+2,FALSE),NA()),NA())</f>
        <v>#N/A</v>
      </c>
      <c r="Z142" s="79" t="e">
        <f ca="1">IFERROR(IF(OR($BE142=45,$BE142=45+Results!$AR$2),VLOOKUP($C142,Data_qPCR,Z$3+2,FALSE),NA()),NA())</f>
        <v>#N/A</v>
      </c>
      <c r="AA142" s="79" t="e">
        <f ca="1">IFERROR(IF(OR($BE142=45,$BE142=45+Results!$AR$2),VLOOKUP($C142,Data_qPCR,AA$3+2,FALSE),NA()),NA())</f>
        <v>#N/A</v>
      </c>
      <c r="AB142" s="79" t="e">
        <f ca="1">IFERROR(IF(OR($BE142=45,$BE142=45+Results!$AR$2),VLOOKUP($C142,Data_qPCR,AB$3+2,FALSE),NA()),NA())</f>
        <v>#N/A</v>
      </c>
      <c r="AC142" s="79" t="e">
        <f ca="1">IFERROR(IF(OR($BE142=45,$BE142=45+Results!$AR$2),VLOOKUP($C142,Data_qPCR,AC$3+2,FALSE),NA()),NA())</f>
        <v>#N/A</v>
      </c>
      <c r="AD142" s="79" t="e">
        <f ca="1">IFERROR(IF(OR($BE142=45,$BE142=45+Results!$AR$2),VLOOKUP($C142,Data_qPCR,AD$3+2,FALSE),NA()),NA())</f>
        <v>#N/A</v>
      </c>
      <c r="AE142" s="79" t="e">
        <f ca="1">IFERROR(IF(OR($BE142=45,$BE142=45+Results!$AR$2),VLOOKUP($C142,Data_qPCR,AE$3+2,FALSE),NA()),NA())</f>
        <v>#N/A</v>
      </c>
      <c r="AF142" s="79" t="e">
        <f ca="1">IFERROR(IF(OR($BE142=45,$BE142=45+Results!$AR$2),VLOOKUP($C142,Data_qPCR,AF$3+2,FALSE),NA()),NA())</f>
        <v>#N/A</v>
      </c>
      <c r="AG142" s="79" t="e">
        <f ca="1">IFERROR(IF(OR($BE142=45,$BE142=45+Results!$AR$2),VLOOKUP($C142,Data_qPCR,AG$3+2,FALSE),NA()),NA())</f>
        <v>#N/A</v>
      </c>
      <c r="AH142" s="79" t="e">
        <f ca="1">IFERROR(IF(OR($BE142=45,$BE142=45+Results!$AR$2),VLOOKUP($C142,Data_qPCR,AH$3+2,FALSE),NA()),NA())</f>
        <v>#N/A</v>
      </c>
      <c r="AI142" s="79" t="e">
        <f ca="1">IFERROR(IF(OR($BE142=45,$BE142=45+Results!$AR$2),VLOOKUP($C142,Data_qPCR,AI$3+2,FALSE),NA()),NA())</f>
        <v>#N/A</v>
      </c>
      <c r="AJ142" s="79" t="e">
        <f ca="1">IFERROR(IF(OR($BE142=45,$BE142=45+Results!$AR$2),VLOOKUP($C142,Data_qPCR,AJ$3+2,FALSE),NA()),NA())</f>
        <v>#N/A</v>
      </c>
      <c r="AK142" s="79" t="e">
        <f ca="1">IFERROR(IF(OR($BE142=45,$BE142=45+Results!$AR$2),VLOOKUP($C142,Data_qPCR,AK$3+2,FALSE),NA()),NA())</f>
        <v>#N/A</v>
      </c>
      <c r="AL142" s="79" t="e">
        <f ca="1">IFERROR(IF(OR($BE142=45,$BE142=45+Results!$AR$2),VLOOKUP($C142,Data_qPCR,AL$3+2,FALSE),NA()),NA())</f>
        <v>#N/A</v>
      </c>
      <c r="AM142" s="79" t="e">
        <f ca="1">IFERROR(IF(OR($BE142=45,$BE142=45+Results!$AR$2),VLOOKUP($C142,Data_qPCR,AM$3+2,FALSE),NA()),NA())</f>
        <v>#N/A</v>
      </c>
      <c r="AN142" s="79" t="e">
        <f ca="1">IFERROR(IF(OR($BE142=45,$BE142=45+Results!$AR$2),VLOOKUP($C142,Data_qPCR,AN$3+2,FALSE),NA()),NA())</f>
        <v>#N/A</v>
      </c>
      <c r="AO142" s="79" t="e">
        <f ca="1">IFERROR(IF(OR($BE142=45,$BE142=45+Results!$AR$2),VLOOKUP($C142,Data_qPCR,AO$3+2,FALSE),NA()),NA())</f>
        <v>#N/A</v>
      </c>
      <c r="AP142" s="79" t="e">
        <f ca="1">IFERROR(IF(OR($BE142=45,$BE142=45+Results!$AR$2),VLOOKUP($C142,Data_qPCR,AP$3+2,FALSE),NA()),NA())</f>
        <v>#N/A</v>
      </c>
      <c r="AQ142" s="79" t="e">
        <f ca="1">IFERROR(IF(OR($BE142=45,$BE142=45+Results!$AR$2),VLOOKUP($C142,Data_qPCR,AQ$3+2,FALSE),NA()),NA())</f>
        <v>#N/A</v>
      </c>
      <c r="AR142" s="79" t="e">
        <f ca="1">IFERROR(IF(OR($BE142=45,$BE142=45+Results!$AR$2),VLOOKUP($C142,Data_qPCR,AR$3+2,FALSE),NA()),NA())</f>
        <v>#N/A</v>
      </c>
      <c r="AS142" s="79" t="e">
        <f ca="1">IFERROR(IF(OR($BE142=45,$BE142=45+Results!$AR$2),VLOOKUP($C142,Data_qPCR,AS$3+2,FALSE),NA()),NA())</f>
        <v>#N/A</v>
      </c>
      <c r="AT142" s="79" t="e">
        <f ca="1">IFERROR(IF(OR($BE142=45,$BE142=45+Results!$AR$2),VLOOKUP($C142,Data_qPCR,AT$3+2,FALSE),NA()),NA())</f>
        <v>#N/A</v>
      </c>
      <c r="AU142" s="79" t="e">
        <f ca="1">IFERROR(IF(OR($BE142=45,$BE142=45+Results!$AR$2),VLOOKUP($C142,Data_qPCR,AU$3+2,FALSE),NA()),NA())</f>
        <v>#N/A</v>
      </c>
      <c r="AV142" s="79" t="e">
        <f ca="1">IFERROR(IF(OR($BE142=45,$BE142=45+Results!$AR$2),VLOOKUP($C142,Data_qPCR,AV$3+2,FALSE),NA()),NA())</f>
        <v>#N/A</v>
      </c>
      <c r="AW142" s="79" t="e">
        <f ca="1">IFERROR(IF(OR($BE142=45,$BE142=45+Results!$AR$2),VLOOKUP($C142,Data_qPCR,AW$3+2,FALSE),NA()),NA())</f>
        <v>#N/A</v>
      </c>
      <c r="AX142" s="79" t="e">
        <f ca="1">IFERROR(IF(OR($BE142=45,$BE142=45+Results!$AR$2),VLOOKUP($C142,Data_qPCR,AX$3+2,FALSE),NA()),NA())</f>
        <v>#N/A</v>
      </c>
      <c r="AY142" s="79" t="e">
        <f ca="1">IFERROR(IF(OR($BE142=45,$BE142=45+Results!$AR$2),VLOOKUP($C142,Data_qPCR,AY$3+2,FALSE),NA()),NA())</f>
        <v>#N/A</v>
      </c>
      <c r="AZ142" s="79" t="e">
        <f ca="1">IFERROR(IF(OR($BE142=45,$BE142=45+Results!$AR$2),VLOOKUP($C142,Data_qPCR,AZ$3+2,FALSE),NA()),NA())</f>
        <v>#N/A</v>
      </c>
      <c r="BA142" s="79" t="e">
        <f ca="1">IFERROR(IF(OR($BE142=45,$BE142=45+Results!$AR$2),VLOOKUP($C142,Data_qPCR,BA$3+2,FALSE),NA()),NA())</f>
        <v>#N/A</v>
      </c>
      <c r="BB142" s="79" t="e">
        <f ca="1">IFERROR(IF(OR($BE142=45,$BE142=45+Results!$AR$2),VLOOKUP($C142,Data_qPCR,BB$3+2,FALSE),NA()),NA())</f>
        <v>#N/A</v>
      </c>
      <c r="BC142" s="79" t="e">
        <f ca="1">IFERROR(IF(OR($BE142=45,$BE142=45+Results!$AR$2),VLOOKUP($C142,Data_qPCR,BC$3+2,FALSE),NA()),NA())</f>
        <v>#N/A</v>
      </c>
      <c r="BD142" s="79" t="str">
        <f t="shared" ca="1" si="18"/>
        <v/>
      </c>
      <c r="BE142" t="str">
        <f ca="1">IFERROR(IF(LEFT(C142,1)+0=Results!$C$4,INDEX(Results!$AM$8:$BJ$23,CODE(RIGHT(LEFT(C142,2),1))-64,RIGHT(C142,LEN(C142)-2)+0),IF(Results!$AL$7=2,2,45)),"")</f>
        <v/>
      </c>
      <c r="BF142" t="str">
        <f t="shared" ca="1" si="17"/>
        <v/>
      </c>
      <c r="BG142" s="104" t="str">
        <f ca="1">IFERROR(IF(LEFT(C142,1)+0=Results!$C$4,INDEX(Results!$CK$8:$DH$23,CODE(RIGHT(LEFT(C142,2),1))-64,RIGHT(C142,LEN(C142)-2)+0),IF(Results!$AL$7=2,2,45)),"")</f>
        <v/>
      </c>
    </row>
    <row r="143" spans="1:59" x14ac:dyDescent="0.25">
      <c r="A143">
        <f t="shared" ca="1" si="14"/>
        <v>140</v>
      </c>
      <c r="B143">
        <v>140</v>
      </c>
      <c r="C143" t="str">
        <f t="shared" ca="1" si="15"/>
        <v/>
      </c>
      <c r="D143" t="str">
        <f t="shared" ca="1" si="16"/>
        <v/>
      </c>
      <c r="E143" s="268" t="str">
        <f t="shared" ca="1" si="13"/>
        <v/>
      </c>
      <c r="F143" s="79" t="e">
        <f ca="1">IFERROR(IF(OR($BE143=45,$BE143=45+Results!$AR$2),VLOOKUP($C143,Data_qPCR,F$3+2,FALSE),NA()),NA())</f>
        <v>#N/A</v>
      </c>
      <c r="G143" s="79" t="e">
        <f ca="1">IFERROR(IF(OR($BE143=45,$BE143=45+Results!$AR$2),VLOOKUP($C143,Data_qPCR,G$3+2,FALSE),NA()),NA())</f>
        <v>#N/A</v>
      </c>
      <c r="H143" s="79" t="e">
        <f ca="1">IFERROR(IF(OR($BE143=45,$BE143=45+Results!$AR$2),VLOOKUP($C143,Data_qPCR,H$3+2,FALSE),NA()),NA())</f>
        <v>#N/A</v>
      </c>
      <c r="I143" s="79" t="e">
        <f ca="1">IFERROR(IF(OR($BE143=45,$BE143=45+Results!$AR$2),VLOOKUP($C143,Data_qPCR,I$3+2,FALSE),NA()),NA())</f>
        <v>#N/A</v>
      </c>
      <c r="J143" s="79" t="e">
        <f ca="1">IFERROR(IF(OR($BE143=45,$BE143=45+Results!$AR$2),VLOOKUP($C143,Data_qPCR,J$3+2,FALSE),NA()),NA())</f>
        <v>#N/A</v>
      </c>
      <c r="K143" s="79" t="e">
        <f ca="1">IFERROR(IF(OR($BE143=45,$BE143=45+Results!$AR$2),VLOOKUP($C143,Data_qPCR,K$3+2,FALSE),NA()),NA())</f>
        <v>#N/A</v>
      </c>
      <c r="L143" s="79" t="e">
        <f ca="1">IFERROR(IF(OR($BE143=45,$BE143=45+Results!$AR$2),VLOOKUP($C143,Data_qPCR,L$3+2,FALSE),NA()),NA())</f>
        <v>#N/A</v>
      </c>
      <c r="M143" s="79" t="e">
        <f ca="1">IFERROR(IF(OR($BE143=45,$BE143=45+Results!$AR$2),VLOOKUP($C143,Data_qPCR,M$3+2,FALSE),NA()),NA())</f>
        <v>#N/A</v>
      </c>
      <c r="N143" s="79" t="e">
        <f ca="1">IFERROR(IF(OR($BE143=45,$BE143=45+Results!$AR$2),VLOOKUP($C143,Data_qPCR,N$3+2,FALSE),NA()),NA())</f>
        <v>#N/A</v>
      </c>
      <c r="O143" s="79" t="e">
        <f ca="1">IFERROR(IF(OR($BE143=45,$BE143=45+Results!$AR$2),VLOOKUP($C143,Data_qPCR,O$3+2,FALSE),NA()),NA())</f>
        <v>#N/A</v>
      </c>
      <c r="P143" s="79" t="e">
        <f ca="1">IFERROR(IF(OR($BE143=45,$BE143=45+Results!$AR$2),VLOOKUP($C143,Data_qPCR,P$3+2,FALSE),NA()),NA())</f>
        <v>#N/A</v>
      </c>
      <c r="Q143" s="79" t="e">
        <f ca="1">IFERROR(IF(OR($BE143=45,$BE143=45+Results!$AR$2),VLOOKUP($C143,Data_qPCR,Q$3+2,FALSE),NA()),NA())</f>
        <v>#N/A</v>
      </c>
      <c r="R143" s="79" t="e">
        <f ca="1">IFERROR(IF(OR($BE143=45,$BE143=45+Results!$AR$2),VLOOKUP($C143,Data_qPCR,R$3+2,FALSE),NA()),NA())</f>
        <v>#N/A</v>
      </c>
      <c r="S143" s="79" t="e">
        <f ca="1">IFERROR(IF(OR($BE143=45,$BE143=45+Results!$AR$2),VLOOKUP($C143,Data_qPCR,S$3+2,FALSE),NA()),NA())</f>
        <v>#N/A</v>
      </c>
      <c r="T143" s="79" t="e">
        <f ca="1">IFERROR(IF(OR($BE143=45,$BE143=45+Results!$AR$2),VLOOKUP($C143,Data_qPCR,T$3+2,FALSE),NA()),NA())</f>
        <v>#N/A</v>
      </c>
      <c r="U143" s="79" t="e">
        <f ca="1">IFERROR(IF(OR($BE143=45,$BE143=45+Results!$AR$2),VLOOKUP($C143,Data_qPCR,U$3+2,FALSE),NA()),NA())</f>
        <v>#N/A</v>
      </c>
      <c r="V143" s="79" t="e">
        <f ca="1">IFERROR(IF(OR($BE143=45,$BE143=45+Results!$AR$2),VLOOKUP($C143,Data_qPCR,V$3+2,FALSE),NA()),NA())</f>
        <v>#N/A</v>
      </c>
      <c r="W143" s="79" t="e">
        <f ca="1">IFERROR(IF(OR($BE143=45,$BE143=45+Results!$AR$2),VLOOKUP($C143,Data_qPCR,W$3+2,FALSE),NA()),NA())</f>
        <v>#N/A</v>
      </c>
      <c r="X143" s="79" t="e">
        <f ca="1">IFERROR(IF(OR($BE143=45,$BE143=45+Results!$AR$2),VLOOKUP($C143,Data_qPCR,X$3+2,FALSE),NA()),NA())</f>
        <v>#N/A</v>
      </c>
      <c r="Y143" s="79" t="e">
        <f ca="1">IFERROR(IF(OR($BE143=45,$BE143=45+Results!$AR$2),VLOOKUP($C143,Data_qPCR,Y$3+2,FALSE),NA()),NA())</f>
        <v>#N/A</v>
      </c>
      <c r="Z143" s="79" t="e">
        <f ca="1">IFERROR(IF(OR($BE143=45,$BE143=45+Results!$AR$2),VLOOKUP($C143,Data_qPCR,Z$3+2,FALSE),NA()),NA())</f>
        <v>#N/A</v>
      </c>
      <c r="AA143" s="79" t="e">
        <f ca="1">IFERROR(IF(OR($BE143=45,$BE143=45+Results!$AR$2),VLOOKUP($C143,Data_qPCR,AA$3+2,FALSE),NA()),NA())</f>
        <v>#N/A</v>
      </c>
      <c r="AB143" s="79" t="e">
        <f ca="1">IFERROR(IF(OR($BE143=45,$BE143=45+Results!$AR$2),VLOOKUP($C143,Data_qPCR,AB$3+2,FALSE),NA()),NA())</f>
        <v>#N/A</v>
      </c>
      <c r="AC143" s="79" t="e">
        <f ca="1">IFERROR(IF(OR($BE143=45,$BE143=45+Results!$AR$2),VLOOKUP($C143,Data_qPCR,AC$3+2,FALSE),NA()),NA())</f>
        <v>#N/A</v>
      </c>
      <c r="AD143" s="79" t="e">
        <f ca="1">IFERROR(IF(OR($BE143=45,$BE143=45+Results!$AR$2),VLOOKUP($C143,Data_qPCR,AD$3+2,FALSE),NA()),NA())</f>
        <v>#N/A</v>
      </c>
      <c r="AE143" s="79" t="e">
        <f ca="1">IFERROR(IF(OR($BE143=45,$BE143=45+Results!$AR$2),VLOOKUP($C143,Data_qPCR,AE$3+2,FALSE),NA()),NA())</f>
        <v>#N/A</v>
      </c>
      <c r="AF143" s="79" t="e">
        <f ca="1">IFERROR(IF(OR($BE143=45,$BE143=45+Results!$AR$2),VLOOKUP($C143,Data_qPCR,AF$3+2,FALSE),NA()),NA())</f>
        <v>#N/A</v>
      </c>
      <c r="AG143" s="79" t="e">
        <f ca="1">IFERROR(IF(OR($BE143=45,$BE143=45+Results!$AR$2),VLOOKUP($C143,Data_qPCR,AG$3+2,FALSE),NA()),NA())</f>
        <v>#N/A</v>
      </c>
      <c r="AH143" s="79" t="e">
        <f ca="1">IFERROR(IF(OR($BE143=45,$BE143=45+Results!$AR$2),VLOOKUP($C143,Data_qPCR,AH$3+2,FALSE),NA()),NA())</f>
        <v>#N/A</v>
      </c>
      <c r="AI143" s="79" t="e">
        <f ca="1">IFERROR(IF(OR($BE143=45,$BE143=45+Results!$AR$2),VLOOKUP($C143,Data_qPCR,AI$3+2,FALSE),NA()),NA())</f>
        <v>#N/A</v>
      </c>
      <c r="AJ143" s="79" t="e">
        <f ca="1">IFERROR(IF(OR($BE143=45,$BE143=45+Results!$AR$2),VLOOKUP($C143,Data_qPCR,AJ$3+2,FALSE),NA()),NA())</f>
        <v>#N/A</v>
      </c>
      <c r="AK143" s="79" t="e">
        <f ca="1">IFERROR(IF(OR($BE143=45,$BE143=45+Results!$AR$2),VLOOKUP($C143,Data_qPCR,AK$3+2,FALSE),NA()),NA())</f>
        <v>#N/A</v>
      </c>
      <c r="AL143" s="79" t="e">
        <f ca="1">IFERROR(IF(OR($BE143=45,$BE143=45+Results!$AR$2),VLOOKUP($C143,Data_qPCR,AL$3+2,FALSE),NA()),NA())</f>
        <v>#N/A</v>
      </c>
      <c r="AM143" s="79" t="e">
        <f ca="1">IFERROR(IF(OR($BE143=45,$BE143=45+Results!$AR$2),VLOOKUP($C143,Data_qPCR,AM$3+2,FALSE),NA()),NA())</f>
        <v>#N/A</v>
      </c>
      <c r="AN143" s="79" t="e">
        <f ca="1">IFERROR(IF(OR($BE143=45,$BE143=45+Results!$AR$2),VLOOKUP($C143,Data_qPCR,AN$3+2,FALSE),NA()),NA())</f>
        <v>#N/A</v>
      </c>
      <c r="AO143" s="79" t="e">
        <f ca="1">IFERROR(IF(OR($BE143=45,$BE143=45+Results!$AR$2),VLOOKUP($C143,Data_qPCR,AO$3+2,FALSE),NA()),NA())</f>
        <v>#N/A</v>
      </c>
      <c r="AP143" s="79" t="e">
        <f ca="1">IFERROR(IF(OR($BE143=45,$BE143=45+Results!$AR$2),VLOOKUP($C143,Data_qPCR,AP$3+2,FALSE),NA()),NA())</f>
        <v>#N/A</v>
      </c>
      <c r="AQ143" s="79" t="e">
        <f ca="1">IFERROR(IF(OR($BE143=45,$BE143=45+Results!$AR$2),VLOOKUP($C143,Data_qPCR,AQ$3+2,FALSE),NA()),NA())</f>
        <v>#N/A</v>
      </c>
      <c r="AR143" s="79" t="e">
        <f ca="1">IFERROR(IF(OR($BE143=45,$BE143=45+Results!$AR$2),VLOOKUP($C143,Data_qPCR,AR$3+2,FALSE),NA()),NA())</f>
        <v>#N/A</v>
      </c>
      <c r="AS143" s="79" t="e">
        <f ca="1">IFERROR(IF(OR($BE143=45,$BE143=45+Results!$AR$2),VLOOKUP($C143,Data_qPCR,AS$3+2,FALSE),NA()),NA())</f>
        <v>#N/A</v>
      </c>
      <c r="AT143" s="79" t="e">
        <f ca="1">IFERROR(IF(OR($BE143=45,$BE143=45+Results!$AR$2),VLOOKUP($C143,Data_qPCR,AT$3+2,FALSE),NA()),NA())</f>
        <v>#N/A</v>
      </c>
      <c r="AU143" s="79" t="e">
        <f ca="1">IFERROR(IF(OR($BE143=45,$BE143=45+Results!$AR$2),VLOOKUP($C143,Data_qPCR,AU$3+2,FALSE),NA()),NA())</f>
        <v>#N/A</v>
      </c>
      <c r="AV143" s="79" t="e">
        <f ca="1">IFERROR(IF(OR($BE143=45,$BE143=45+Results!$AR$2),VLOOKUP($C143,Data_qPCR,AV$3+2,FALSE),NA()),NA())</f>
        <v>#N/A</v>
      </c>
      <c r="AW143" s="79" t="e">
        <f ca="1">IFERROR(IF(OR($BE143=45,$BE143=45+Results!$AR$2),VLOOKUP($C143,Data_qPCR,AW$3+2,FALSE),NA()),NA())</f>
        <v>#N/A</v>
      </c>
      <c r="AX143" s="79" t="e">
        <f ca="1">IFERROR(IF(OR($BE143=45,$BE143=45+Results!$AR$2),VLOOKUP($C143,Data_qPCR,AX$3+2,FALSE),NA()),NA())</f>
        <v>#N/A</v>
      </c>
      <c r="AY143" s="79" t="e">
        <f ca="1">IFERROR(IF(OR($BE143=45,$BE143=45+Results!$AR$2),VLOOKUP($C143,Data_qPCR,AY$3+2,FALSE),NA()),NA())</f>
        <v>#N/A</v>
      </c>
      <c r="AZ143" s="79" t="e">
        <f ca="1">IFERROR(IF(OR($BE143=45,$BE143=45+Results!$AR$2),VLOOKUP($C143,Data_qPCR,AZ$3+2,FALSE),NA()),NA())</f>
        <v>#N/A</v>
      </c>
      <c r="BA143" s="79" t="e">
        <f ca="1">IFERROR(IF(OR($BE143=45,$BE143=45+Results!$AR$2),VLOOKUP($C143,Data_qPCR,BA$3+2,FALSE),NA()),NA())</f>
        <v>#N/A</v>
      </c>
      <c r="BB143" s="79" t="e">
        <f ca="1">IFERROR(IF(OR($BE143=45,$BE143=45+Results!$AR$2),VLOOKUP($C143,Data_qPCR,BB$3+2,FALSE),NA()),NA())</f>
        <v>#N/A</v>
      </c>
      <c r="BC143" s="79" t="e">
        <f ca="1">IFERROR(IF(OR($BE143=45,$BE143=45+Results!$AR$2),VLOOKUP($C143,Data_qPCR,BC$3+2,FALSE),NA()),NA())</f>
        <v>#N/A</v>
      </c>
      <c r="BD143" s="79" t="str">
        <f t="shared" ca="1" si="18"/>
        <v/>
      </c>
      <c r="BE143" t="str">
        <f ca="1">IFERROR(IF(LEFT(C143,1)+0=Results!$C$4,INDEX(Results!$AM$8:$BJ$23,CODE(RIGHT(LEFT(C143,2),1))-64,RIGHT(C143,LEN(C143)-2)+0),IF(Results!$AL$7=2,2,45)),"")</f>
        <v/>
      </c>
      <c r="BF143" t="str">
        <f t="shared" ca="1" si="17"/>
        <v/>
      </c>
      <c r="BG143" s="104" t="str">
        <f ca="1">IFERROR(IF(LEFT(C143,1)+0=Results!$C$4,INDEX(Results!$CK$8:$DH$23,CODE(RIGHT(LEFT(C143,2),1))-64,RIGHT(C143,LEN(C143)-2)+0),IF(Results!$AL$7=2,2,45)),"")</f>
        <v/>
      </c>
    </row>
    <row r="144" spans="1:59" x14ac:dyDescent="0.25">
      <c r="A144">
        <f t="shared" ca="1" si="14"/>
        <v>141</v>
      </c>
      <c r="B144">
        <v>141</v>
      </c>
      <c r="C144" t="str">
        <f t="shared" ca="1" si="15"/>
        <v/>
      </c>
      <c r="D144" t="str">
        <f t="shared" ca="1" si="16"/>
        <v/>
      </c>
      <c r="E144" s="268" t="str">
        <f t="shared" ca="1" si="13"/>
        <v/>
      </c>
      <c r="F144" s="79" t="e">
        <f ca="1">IFERROR(IF(OR($BE144=45,$BE144=45+Results!$AR$2),VLOOKUP($C144,Data_qPCR,F$3+2,FALSE),NA()),NA())</f>
        <v>#N/A</v>
      </c>
      <c r="G144" s="79" t="e">
        <f ca="1">IFERROR(IF(OR($BE144=45,$BE144=45+Results!$AR$2),VLOOKUP($C144,Data_qPCR,G$3+2,FALSE),NA()),NA())</f>
        <v>#N/A</v>
      </c>
      <c r="H144" s="79" t="e">
        <f ca="1">IFERROR(IF(OR($BE144=45,$BE144=45+Results!$AR$2),VLOOKUP($C144,Data_qPCR,H$3+2,FALSE),NA()),NA())</f>
        <v>#N/A</v>
      </c>
      <c r="I144" s="79" t="e">
        <f ca="1">IFERROR(IF(OR($BE144=45,$BE144=45+Results!$AR$2),VLOOKUP($C144,Data_qPCR,I$3+2,FALSE),NA()),NA())</f>
        <v>#N/A</v>
      </c>
      <c r="J144" s="79" t="e">
        <f ca="1">IFERROR(IF(OR($BE144=45,$BE144=45+Results!$AR$2),VLOOKUP($C144,Data_qPCR,J$3+2,FALSE),NA()),NA())</f>
        <v>#N/A</v>
      </c>
      <c r="K144" s="79" t="e">
        <f ca="1">IFERROR(IF(OR($BE144=45,$BE144=45+Results!$AR$2),VLOOKUP($C144,Data_qPCR,K$3+2,FALSE),NA()),NA())</f>
        <v>#N/A</v>
      </c>
      <c r="L144" s="79" t="e">
        <f ca="1">IFERROR(IF(OR($BE144=45,$BE144=45+Results!$AR$2),VLOOKUP($C144,Data_qPCR,L$3+2,FALSE),NA()),NA())</f>
        <v>#N/A</v>
      </c>
      <c r="M144" s="79" t="e">
        <f ca="1">IFERROR(IF(OR($BE144=45,$BE144=45+Results!$AR$2),VLOOKUP($C144,Data_qPCR,M$3+2,FALSE),NA()),NA())</f>
        <v>#N/A</v>
      </c>
      <c r="N144" s="79" t="e">
        <f ca="1">IFERROR(IF(OR($BE144=45,$BE144=45+Results!$AR$2),VLOOKUP($C144,Data_qPCR,N$3+2,FALSE),NA()),NA())</f>
        <v>#N/A</v>
      </c>
      <c r="O144" s="79" t="e">
        <f ca="1">IFERROR(IF(OR($BE144=45,$BE144=45+Results!$AR$2),VLOOKUP($C144,Data_qPCR,O$3+2,FALSE),NA()),NA())</f>
        <v>#N/A</v>
      </c>
      <c r="P144" s="79" t="e">
        <f ca="1">IFERROR(IF(OR($BE144=45,$BE144=45+Results!$AR$2),VLOOKUP($C144,Data_qPCR,P$3+2,FALSE),NA()),NA())</f>
        <v>#N/A</v>
      </c>
      <c r="Q144" s="79" t="e">
        <f ca="1">IFERROR(IF(OR($BE144=45,$BE144=45+Results!$AR$2),VLOOKUP($C144,Data_qPCR,Q$3+2,FALSE),NA()),NA())</f>
        <v>#N/A</v>
      </c>
      <c r="R144" s="79" t="e">
        <f ca="1">IFERROR(IF(OR($BE144=45,$BE144=45+Results!$AR$2),VLOOKUP($C144,Data_qPCR,R$3+2,FALSE),NA()),NA())</f>
        <v>#N/A</v>
      </c>
      <c r="S144" s="79" t="e">
        <f ca="1">IFERROR(IF(OR($BE144=45,$BE144=45+Results!$AR$2),VLOOKUP($C144,Data_qPCR,S$3+2,FALSE),NA()),NA())</f>
        <v>#N/A</v>
      </c>
      <c r="T144" s="79" t="e">
        <f ca="1">IFERROR(IF(OR($BE144=45,$BE144=45+Results!$AR$2),VLOOKUP($C144,Data_qPCR,T$3+2,FALSE),NA()),NA())</f>
        <v>#N/A</v>
      </c>
      <c r="U144" s="79" t="e">
        <f ca="1">IFERROR(IF(OR($BE144=45,$BE144=45+Results!$AR$2),VLOOKUP($C144,Data_qPCR,U$3+2,FALSE),NA()),NA())</f>
        <v>#N/A</v>
      </c>
      <c r="V144" s="79" t="e">
        <f ca="1">IFERROR(IF(OR($BE144=45,$BE144=45+Results!$AR$2),VLOOKUP($C144,Data_qPCR,V$3+2,FALSE),NA()),NA())</f>
        <v>#N/A</v>
      </c>
      <c r="W144" s="79" t="e">
        <f ca="1">IFERROR(IF(OR($BE144=45,$BE144=45+Results!$AR$2),VLOOKUP($C144,Data_qPCR,W$3+2,FALSE),NA()),NA())</f>
        <v>#N/A</v>
      </c>
      <c r="X144" s="79" t="e">
        <f ca="1">IFERROR(IF(OR($BE144=45,$BE144=45+Results!$AR$2),VLOOKUP($C144,Data_qPCR,X$3+2,FALSE),NA()),NA())</f>
        <v>#N/A</v>
      </c>
      <c r="Y144" s="79" t="e">
        <f ca="1">IFERROR(IF(OR($BE144=45,$BE144=45+Results!$AR$2),VLOOKUP($C144,Data_qPCR,Y$3+2,FALSE),NA()),NA())</f>
        <v>#N/A</v>
      </c>
      <c r="Z144" s="79" t="e">
        <f ca="1">IFERROR(IF(OR($BE144=45,$BE144=45+Results!$AR$2),VLOOKUP($C144,Data_qPCR,Z$3+2,FALSE),NA()),NA())</f>
        <v>#N/A</v>
      </c>
      <c r="AA144" s="79" t="e">
        <f ca="1">IFERROR(IF(OR($BE144=45,$BE144=45+Results!$AR$2),VLOOKUP($C144,Data_qPCR,AA$3+2,FALSE),NA()),NA())</f>
        <v>#N/A</v>
      </c>
      <c r="AB144" s="79" t="e">
        <f ca="1">IFERROR(IF(OR($BE144=45,$BE144=45+Results!$AR$2),VLOOKUP($C144,Data_qPCR,AB$3+2,FALSE),NA()),NA())</f>
        <v>#N/A</v>
      </c>
      <c r="AC144" s="79" t="e">
        <f ca="1">IFERROR(IF(OR($BE144=45,$BE144=45+Results!$AR$2),VLOOKUP($C144,Data_qPCR,AC$3+2,FALSE),NA()),NA())</f>
        <v>#N/A</v>
      </c>
      <c r="AD144" s="79" t="e">
        <f ca="1">IFERROR(IF(OR($BE144=45,$BE144=45+Results!$AR$2),VLOOKUP($C144,Data_qPCR,AD$3+2,FALSE),NA()),NA())</f>
        <v>#N/A</v>
      </c>
      <c r="AE144" s="79" t="e">
        <f ca="1">IFERROR(IF(OR($BE144=45,$BE144=45+Results!$AR$2),VLOOKUP($C144,Data_qPCR,AE$3+2,FALSE),NA()),NA())</f>
        <v>#N/A</v>
      </c>
      <c r="AF144" s="79" t="e">
        <f ca="1">IFERROR(IF(OR($BE144=45,$BE144=45+Results!$AR$2),VLOOKUP($C144,Data_qPCR,AF$3+2,FALSE),NA()),NA())</f>
        <v>#N/A</v>
      </c>
      <c r="AG144" s="79" t="e">
        <f ca="1">IFERROR(IF(OR($BE144=45,$BE144=45+Results!$AR$2),VLOOKUP($C144,Data_qPCR,AG$3+2,FALSE),NA()),NA())</f>
        <v>#N/A</v>
      </c>
      <c r="AH144" s="79" t="e">
        <f ca="1">IFERROR(IF(OR($BE144=45,$BE144=45+Results!$AR$2),VLOOKUP($C144,Data_qPCR,AH$3+2,FALSE),NA()),NA())</f>
        <v>#N/A</v>
      </c>
      <c r="AI144" s="79" t="e">
        <f ca="1">IFERROR(IF(OR($BE144=45,$BE144=45+Results!$AR$2),VLOOKUP($C144,Data_qPCR,AI$3+2,FALSE),NA()),NA())</f>
        <v>#N/A</v>
      </c>
      <c r="AJ144" s="79" t="e">
        <f ca="1">IFERROR(IF(OR($BE144=45,$BE144=45+Results!$AR$2),VLOOKUP($C144,Data_qPCR,AJ$3+2,FALSE),NA()),NA())</f>
        <v>#N/A</v>
      </c>
      <c r="AK144" s="79" t="e">
        <f ca="1">IFERROR(IF(OR($BE144=45,$BE144=45+Results!$AR$2),VLOOKUP($C144,Data_qPCR,AK$3+2,FALSE),NA()),NA())</f>
        <v>#N/A</v>
      </c>
      <c r="AL144" s="79" t="e">
        <f ca="1">IFERROR(IF(OR($BE144=45,$BE144=45+Results!$AR$2),VLOOKUP($C144,Data_qPCR,AL$3+2,FALSE),NA()),NA())</f>
        <v>#N/A</v>
      </c>
      <c r="AM144" s="79" t="e">
        <f ca="1">IFERROR(IF(OR($BE144=45,$BE144=45+Results!$AR$2),VLOOKUP($C144,Data_qPCR,AM$3+2,FALSE),NA()),NA())</f>
        <v>#N/A</v>
      </c>
      <c r="AN144" s="79" t="e">
        <f ca="1">IFERROR(IF(OR($BE144=45,$BE144=45+Results!$AR$2),VLOOKUP($C144,Data_qPCR,AN$3+2,FALSE),NA()),NA())</f>
        <v>#N/A</v>
      </c>
      <c r="AO144" s="79" t="e">
        <f ca="1">IFERROR(IF(OR($BE144=45,$BE144=45+Results!$AR$2),VLOOKUP($C144,Data_qPCR,AO$3+2,FALSE),NA()),NA())</f>
        <v>#N/A</v>
      </c>
      <c r="AP144" s="79" t="e">
        <f ca="1">IFERROR(IF(OR($BE144=45,$BE144=45+Results!$AR$2),VLOOKUP($C144,Data_qPCR,AP$3+2,FALSE),NA()),NA())</f>
        <v>#N/A</v>
      </c>
      <c r="AQ144" s="79" t="e">
        <f ca="1">IFERROR(IF(OR($BE144=45,$BE144=45+Results!$AR$2),VLOOKUP($C144,Data_qPCR,AQ$3+2,FALSE),NA()),NA())</f>
        <v>#N/A</v>
      </c>
      <c r="AR144" s="79" t="e">
        <f ca="1">IFERROR(IF(OR($BE144=45,$BE144=45+Results!$AR$2),VLOOKUP($C144,Data_qPCR,AR$3+2,FALSE),NA()),NA())</f>
        <v>#N/A</v>
      </c>
      <c r="AS144" s="79" t="e">
        <f ca="1">IFERROR(IF(OR($BE144=45,$BE144=45+Results!$AR$2),VLOOKUP($C144,Data_qPCR,AS$3+2,FALSE),NA()),NA())</f>
        <v>#N/A</v>
      </c>
      <c r="AT144" s="79" t="e">
        <f ca="1">IFERROR(IF(OR($BE144=45,$BE144=45+Results!$AR$2),VLOOKUP($C144,Data_qPCR,AT$3+2,FALSE),NA()),NA())</f>
        <v>#N/A</v>
      </c>
      <c r="AU144" s="79" t="e">
        <f ca="1">IFERROR(IF(OR($BE144=45,$BE144=45+Results!$AR$2),VLOOKUP($C144,Data_qPCR,AU$3+2,FALSE),NA()),NA())</f>
        <v>#N/A</v>
      </c>
      <c r="AV144" s="79" t="e">
        <f ca="1">IFERROR(IF(OR($BE144=45,$BE144=45+Results!$AR$2),VLOOKUP($C144,Data_qPCR,AV$3+2,FALSE),NA()),NA())</f>
        <v>#N/A</v>
      </c>
      <c r="AW144" s="79" t="e">
        <f ca="1">IFERROR(IF(OR($BE144=45,$BE144=45+Results!$AR$2),VLOOKUP($C144,Data_qPCR,AW$3+2,FALSE),NA()),NA())</f>
        <v>#N/A</v>
      </c>
      <c r="AX144" s="79" t="e">
        <f ca="1">IFERROR(IF(OR($BE144=45,$BE144=45+Results!$AR$2),VLOOKUP($C144,Data_qPCR,AX$3+2,FALSE),NA()),NA())</f>
        <v>#N/A</v>
      </c>
      <c r="AY144" s="79" t="e">
        <f ca="1">IFERROR(IF(OR($BE144=45,$BE144=45+Results!$AR$2),VLOOKUP($C144,Data_qPCR,AY$3+2,FALSE),NA()),NA())</f>
        <v>#N/A</v>
      </c>
      <c r="AZ144" s="79" t="e">
        <f ca="1">IFERROR(IF(OR($BE144=45,$BE144=45+Results!$AR$2),VLOOKUP($C144,Data_qPCR,AZ$3+2,FALSE),NA()),NA())</f>
        <v>#N/A</v>
      </c>
      <c r="BA144" s="79" t="e">
        <f ca="1">IFERROR(IF(OR($BE144=45,$BE144=45+Results!$AR$2),VLOOKUP($C144,Data_qPCR,BA$3+2,FALSE),NA()),NA())</f>
        <v>#N/A</v>
      </c>
      <c r="BB144" s="79" t="e">
        <f ca="1">IFERROR(IF(OR($BE144=45,$BE144=45+Results!$AR$2),VLOOKUP($C144,Data_qPCR,BB$3+2,FALSE),NA()),NA())</f>
        <v>#N/A</v>
      </c>
      <c r="BC144" s="79" t="e">
        <f ca="1">IFERROR(IF(OR($BE144=45,$BE144=45+Results!$AR$2),VLOOKUP($C144,Data_qPCR,BC$3+2,FALSE),NA()),NA())</f>
        <v>#N/A</v>
      </c>
      <c r="BD144" s="79" t="str">
        <f t="shared" ca="1" si="18"/>
        <v/>
      </c>
      <c r="BE144" t="str">
        <f ca="1">IFERROR(IF(LEFT(C144,1)+0=Results!$C$4,INDEX(Results!$AM$8:$BJ$23,CODE(RIGHT(LEFT(C144,2),1))-64,RIGHT(C144,LEN(C144)-2)+0),IF(Results!$AL$7=2,2,45)),"")</f>
        <v/>
      </c>
      <c r="BF144" t="str">
        <f t="shared" ca="1" si="17"/>
        <v/>
      </c>
      <c r="BG144" s="104" t="str">
        <f ca="1">IFERROR(IF(LEFT(C144,1)+0=Results!$C$4,INDEX(Results!$CK$8:$DH$23,CODE(RIGHT(LEFT(C144,2),1))-64,RIGHT(C144,LEN(C144)-2)+0),IF(Results!$AL$7=2,2,45)),"")</f>
        <v/>
      </c>
    </row>
    <row r="145" spans="1:59" x14ac:dyDescent="0.25">
      <c r="A145">
        <f t="shared" ca="1" si="14"/>
        <v>142</v>
      </c>
      <c r="B145">
        <v>142</v>
      </c>
      <c r="C145" t="str">
        <f t="shared" ca="1" si="15"/>
        <v/>
      </c>
      <c r="D145" t="str">
        <f t="shared" ca="1" si="16"/>
        <v/>
      </c>
      <c r="E145" s="268" t="str">
        <f t="shared" ca="1" si="13"/>
        <v/>
      </c>
      <c r="F145" s="79" t="e">
        <f ca="1">IFERROR(IF(OR($BE145=45,$BE145=45+Results!$AR$2),VLOOKUP($C145,Data_qPCR,F$3+2,FALSE),NA()),NA())</f>
        <v>#N/A</v>
      </c>
      <c r="G145" s="79" t="e">
        <f ca="1">IFERROR(IF(OR($BE145=45,$BE145=45+Results!$AR$2),VLOOKUP($C145,Data_qPCR,G$3+2,FALSE),NA()),NA())</f>
        <v>#N/A</v>
      </c>
      <c r="H145" s="79" t="e">
        <f ca="1">IFERROR(IF(OR($BE145=45,$BE145=45+Results!$AR$2),VLOOKUP($C145,Data_qPCR,H$3+2,FALSE),NA()),NA())</f>
        <v>#N/A</v>
      </c>
      <c r="I145" s="79" t="e">
        <f ca="1">IFERROR(IF(OR($BE145=45,$BE145=45+Results!$AR$2),VLOOKUP($C145,Data_qPCR,I$3+2,FALSE),NA()),NA())</f>
        <v>#N/A</v>
      </c>
      <c r="J145" s="79" t="e">
        <f ca="1">IFERROR(IF(OR($BE145=45,$BE145=45+Results!$AR$2),VLOOKUP($C145,Data_qPCR,J$3+2,FALSE),NA()),NA())</f>
        <v>#N/A</v>
      </c>
      <c r="K145" s="79" t="e">
        <f ca="1">IFERROR(IF(OR($BE145=45,$BE145=45+Results!$AR$2),VLOOKUP($C145,Data_qPCR,K$3+2,FALSE),NA()),NA())</f>
        <v>#N/A</v>
      </c>
      <c r="L145" s="79" t="e">
        <f ca="1">IFERROR(IF(OR($BE145=45,$BE145=45+Results!$AR$2),VLOOKUP($C145,Data_qPCR,L$3+2,FALSE),NA()),NA())</f>
        <v>#N/A</v>
      </c>
      <c r="M145" s="79" t="e">
        <f ca="1">IFERROR(IF(OR($BE145=45,$BE145=45+Results!$AR$2),VLOOKUP($C145,Data_qPCR,M$3+2,FALSE),NA()),NA())</f>
        <v>#N/A</v>
      </c>
      <c r="N145" s="79" t="e">
        <f ca="1">IFERROR(IF(OR($BE145=45,$BE145=45+Results!$AR$2),VLOOKUP($C145,Data_qPCR,N$3+2,FALSE),NA()),NA())</f>
        <v>#N/A</v>
      </c>
      <c r="O145" s="79" t="e">
        <f ca="1">IFERROR(IF(OR($BE145=45,$BE145=45+Results!$AR$2),VLOOKUP($C145,Data_qPCR,O$3+2,FALSE),NA()),NA())</f>
        <v>#N/A</v>
      </c>
      <c r="P145" s="79" t="e">
        <f ca="1">IFERROR(IF(OR($BE145=45,$BE145=45+Results!$AR$2),VLOOKUP($C145,Data_qPCR,P$3+2,FALSE),NA()),NA())</f>
        <v>#N/A</v>
      </c>
      <c r="Q145" s="79" t="e">
        <f ca="1">IFERROR(IF(OR($BE145=45,$BE145=45+Results!$AR$2),VLOOKUP($C145,Data_qPCR,Q$3+2,FALSE),NA()),NA())</f>
        <v>#N/A</v>
      </c>
      <c r="R145" s="79" t="e">
        <f ca="1">IFERROR(IF(OR($BE145=45,$BE145=45+Results!$AR$2),VLOOKUP($C145,Data_qPCR,R$3+2,FALSE),NA()),NA())</f>
        <v>#N/A</v>
      </c>
      <c r="S145" s="79" t="e">
        <f ca="1">IFERROR(IF(OR($BE145=45,$BE145=45+Results!$AR$2),VLOOKUP($C145,Data_qPCR,S$3+2,FALSE),NA()),NA())</f>
        <v>#N/A</v>
      </c>
      <c r="T145" s="79" t="e">
        <f ca="1">IFERROR(IF(OR($BE145=45,$BE145=45+Results!$AR$2),VLOOKUP($C145,Data_qPCR,T$3+2,FALSE),NA()),NA())</f>
        <v>#N/A</v>
      </c>
      <c r="U145" s="79" t="e">
        <f ca="1">IFERROR(IF(OR($BE145=45,$BE145=45+Results!$AR$2),VLOOKUP($C145,Data_qPCR,U$3+2,FALSE),NA()),NA())</f>
        <v>#N/A</v>
      </c>
      <c r="V145" s="79" t="e">
        <f ca="1">IFERROR(IF(OR($BE145=45,$BE145=45+Results!$AR$2),VLOOKUP($C145,Data_qPCR,V$3+2,FALSE),NA()),NA())</f>
        <v>#N/A</v>
      </c>
      <c r="W145" s="79" t="e">
        <f ca="1">IFERROR(IF(OR($BE145=45,$BE145=45+Results!$AR$2),VLOOKUP($C145,Data_qPCR,W$3+2,FALSE),NA()),NA())</f>
        <v>#N/A</v>
      </c>
      <c r="X145" s="79" t="e">
        <f ca="1">IFERROR(IF(OR($BE145=45,$BE145=45+Results!$AR$2),VLOOKUP($C145,Data_qPCR,X$3+2,FALSE),NA()),NA())</f>
        <v>#N/A</v>
      </c>
      <c r="Y145" s="79" t="e">
        <f ca="1">IFERROR(IF(OR($BE145=45,$BE145=45+Results!$AR$2),VLOOKUP($C145,Data_qPCR,Y$3+2,FALSE),NA()),NA())</f>
        <v>#N/A</v>
      </c>
      <c r="Z145" s="79" t="e">
        <f ca="1">IFERROR(IF(OR($BE145=45,$BE145=45+Results!$AR$2),VLOOKUP($C145,Data_qPCR,Z$3+2,FALSE),NA()),NA())</f>
        <v>#N/A</v>
      </c>
      <c r="AA145" s="79" t="e">
        <f ca="1">IFERROR(IF(OR($BE145=45,$BE145=45+Results!$AR$2),VLOOKUP($C145,Data_qPCR,AA$3+2,FALSE),NA()),NA())</f>
        <v>#N/A</v>
      </c>
      <c r="AB145" s="79" t="e">
        <f ca="1">IFERROR(IF(OR($BE145=45,$BE145=45+Results!$AR$2),VLOOKUP($C145,Data_qPCR,AB$3+2,FALSE),NA()),NA())</f>
        <v>#N/A</v>
      </c>
      <c r="AC145" s="79" t="e">
        <f ca="1">IFERROR(IF(OR($BE145=45,$BE145=45+Results!$AR$2),VLOOKUP($C145,Data_qPCR,AC$3+2,FALSE),NA()),NA())</f>
        <v>#N/A</v>
      </c>
      <c r="AD145" s="79" t="e">
        <f ca="1">IFERROR(IF(OR($BE145=45,$BE145=45+Results!$AR$2),VLOOKUP($C145,Data_qPCR,AD$3+2,FALSE),NA()),NA())</f>
        <v>#N/A</v>
      </c>
      <c r="AE145" s="79" t="e">
        <f ca="1">IFERROR(IF(OR($BE145=45,$BE145=45+Results!$AR$2),VLOOKUP($C145,Data_qPCR,AE$3+2,FALSE),NA()),NA())</f>
        <v>#N/A</v>
      </c>
      <c r="AF145" s="79" t="e">
        <f ca="1">IFERROR(IF(OR($BE145=45,$BE145=45+Results!$AR$2),VLOOKUP($C145,Data_qPCR,AF$3+2,FALSE),NA()),NA())</f>
        <v>#N/A</v>
      </c>
      <c r="AG145" s="79" t="e">
        <f ca="1">IFERROR(IF(OR($BE145=45,$BE145=45+Results!$AR$2),VLOOKUP($C145,Data_qPCR,AG$3+2,FALSE),NA()),NA())</f>
        <v>#N/A</v>
      </c>
      <c r="AH145" s="79" t="e">
        <f ca="1">IFERROR(IF(OR($BE145=45,$BE145=45+Results!$AR$2),VLOOKUP($C145,Data_qPCR,AH$3+2,FALSE),NA()),NA())</f>
        <v>#N/A</v>
      </c>
      <c r="AI145" s="79" t="e">
        <f ca="1">IFERROR(IF(OR($BE145=45,$BE145=45+Results!$AR$2),VLOOKUP($C145,Data_qPCR,AI$3+2,FALSE),NA()),NA())</f>
        <v>#N/A</v>
      </c>
      <c r="AJ145" s="79" t="e">
        <f ca="1">IFERROR(IF(OR($BE145=45,$BE145=45+Results!$AR$2),VLOOKUP($C145,Data_qPCR,AJ$3+2,FALSE),NA()),NA())</f>
        <v>#N/A</v>
      </c>
      <c r="AK145" s="79" t="e">
        <f ca="1">IFERROR(IF(OR($BE145=45,$BE145=45+Results!$AR$2),VLOOKUP($C145,Data_qPCR,AK$3+2,FALSE),NA()),NA())</f>
        <v>#N/A</v>
      </c>
      <c r="AL145" s="79" t="e">
        <f ca="1">IFERROR(IF(OR($BE145=45,$BE145=45+Results!$AR$2),VLOOKUP($C145,Data_qPCR,AL$3+2,FALSE),NA()),NA())</f>
        <v>#N/A</v>
      </c>
      <c r="AM145" s="79" t="e">
        <f ca="1">IFERROR(IF(OR($BE145=45,$BE145=45+Results!$AR$2),VLOOKUP($C145,Data_qPCR,AM$3+2,FALSE),NA()),NA())</f>
        <v>#N/A</v>
      </c>
      <c r="AN145" s="79" t="e">
        <f ca="1">IFERROR(IF(OR($BE145=45,$BE145=45+Results!$AR$2),VLOOKUP($C145,Data_qPCR,AN$3+2,FALSE),NA()),NA())</f>
        <v>#N/A</v>
      </c>
      <c r="AO145" s="79" t="e">
        <f ca="1">IFERROR(IF(OR($BE145=45,$BE145=45+Results!$AR$2),VLOOKUP($C145,Data_qPCR,AO$3+2,FALSE),NA()),NA())</f>
        <v>#N/A</v>
      </c>
      <c r="AP145" s="79" t="e">
        <f ca="1">IFERROR(IF(OR($BE145=45,$BE145=45+Results!$AR$2),VLOOKUP($C145,Data_qPCR,AP$3+2,FALSE),NA()),NA())</f>
        <v>#N/A</v>
      </c>
      <c r="AQ145" s="79" t="e">
        <f ca="1">IFERROR(IF(OR($BE145=45,$BE145=45+Results!$AR$2),VLOOKUP($C145,Data_qPCR,AQ$3+2,FALSE),NA()),NA())</f>
        <v>#N/A</v>
      </c>
      <c r="AR145" s="79" t="e">
        <f ca="1">IFERROR(IF(OR($BE145=45,$BE145=45+Results!$AR$2),VLOOKUP($C145,Data_qPCR,AR$3+2,FALSE),NA()),NA())</f>
        <v>#N/A</v>
      </c>
      <c r="AS145" s="79" t="e">
        <f ca="1">IFERROR(IF(OR($BE145=45,$BE145=45+Results!$AR$2),VLOOKUP($C145,Data_qPCR,AS$3+2,FALSE),NA()),NA())</f>
        <v>#N/A</v>
      </c>
      <c r="AT145" s="79" t="e">
        <f ca="1">IFERROR(IF(OR($BE145=45,$BE145=45+Results!$AR$2),VLOOKUP($C145,Data_qPCR,AT$3+2,FALSE),NA()),NA())</f>
        <v>#N/A</v>
      </c>
      <c r="AU145" s="79" t="e">
        <f ca="1">IFERROR(IF(OR($BE145=45,$BE145=45+Results!$AR$2),VLOOKUP($C145,Data_qPCR,AU$3+2,FALSE),NA()),NA())</f>
        <v>#N/A</v>
      </c>
      <c r="AV145" s="79" t="e">
        <f ca="1">IFERROR(IF(OR($BE145=45,$BE145=45+Results!$AR$2),VLOOKUP($C145,Data_qPCR,AV$3+2,FALSE),NA()),NA())</f>
        <v>#N/A</v>
      </c>
      <c r="AW145" s="79" t="e">
        <f ca="1">IFERROR(IF(OR($BE145=45,$BE145=45+Results!$AR$2),VLOOKUP($C145,Data_qPCR,AW$3+2,FALSE),NA()),NA())</f>
        <v>#N/A</v>
      </c>
      <c r="AX145" s="79" t="e">
        <f ca="1">IFERROR(IF(OR($BE145=45,$BE145=45+Results!$AR$2),VLOOKUP($C145,Data_qPCR,AX$3+2,FALSE),NA()),NA())</f>
        <v>#N/A</v>
      </c>
      <c r="AY145" s="79" t="e">
        <f ca="1">IFERROR(IF(OR($BE145=45,$BE145=45+Results!$AR$2),VLOOKUP($C145,Data_qPCR,AY$3+2,FALSE),NA()),NA())</f>
        <v>#N/A</v>
      </c>
      <c r="AZ145" s="79" t="e">
        <f ca="1">IFERROR(IF(OR($BE145=45,$BE145=45+Results!$AR$2),VLOOKUP($C145,Data_qPCR,AZ$3+2,FALSE),NA()),NA())</f>
        <v>#N/A</v>
      </c>
      <c r="BA145" s="79" t="e">
        <f ca="1">IFERROR(IF(OR($BE145=45,$BE145=45+Results!$AR$2),VLOOKUP($C145,Data_qPCR,BA$3+2,FALSE),NA()),NA())</f>
        <v>#N/A</v>
      </c>
      <c r="BB145" s="79" t="e">
        <f ca="1">IFERROR(IF(OR($BE145=45,$BE145=45+Results!$AR$2),VLOOKUP($C145,Data_qPCR,BB$3+2,FALSE),NA()),NA())</f>
        <v>#N/A</v>
      </c>
      <c r="BC145" s="79" t="e">
        <f ca="1">IFERROR(IF(OR($BE145=45,$BE145=45+Results!$AR$2),VLOOKUP($C145,Data_qPCR,BC$3+2,FALSE),NA()),NA())</f>
        <v>#N/A</v>
      </c>
      <c r="BD145" s="79" t="str">
        <f t="shared" ca="1" si="18"/>
        <v/>
      </c>
      <c r="BE145" t="str">
        <f ca="1">IFERROR(IF(LEFT(C145,1)+0=Results!$C$4,INDEX(Results!$AM$8:$BJ$23,CODE(RIGHT(LEFT(C145,2),1))-64,RIGHT(C145,LEN(C145)-2)+0),IF(Results!$AL$7=2,2,45)),"")</f>
        <v/>
      </c>
      <c r="BF145" t="str">
        <f t="shared" ca="1" si="17"/>
        <v/>
      </c>
      <c r="BG145" s="104" t="str">
        <f ca="1">IFERROR(IF(LEFT(C145,1)+0=Results!$C$4,INDEX(Results!$CK$8:$DH$23,CODE(RIGHT(LEFT(C145,2),1))-64,RIGHT(C145,LEN(C145)-2)+0),IF(Results!$AL$7=2,2,45)),"")</f>
        <v/>
      </c>
    </row>
    <row r="146" spans="1:59" x14ac:dyDescent="0.25">
      <c r="A146">
        <f t="shared" ca="1" si="14"/>
        <v>143</v>
      </c>
      <c r="B146">
        <v>143</v>
      </c>
      <c r="C146" t="str">
        <f t="shared" ca="1" si="15"/>
        <v/>
      </c>
      <c r="D146" t="str">
        <f t="shared" ca="1" si="16"/>
        <v/>
      </c>
      <c r="E146" s="268" t="str">
        <f t="shared" ca="1" si="13"/>
        <v/>
      </c>
      <c r="F146" s="79" t="e">
        <f ca="1">IFERROR(IF(OR($BE146=45,$BE146=45+Results!$AR$2),VLOOKUP($C146,Data_qPCR,F$3+2,FALSE),NA()),NA())</f>
        <v>#N/A</v>
      </c>
      <c r="G146" s="79" t="e">
        <f ca="1">IFERROR(IF(OR($BE146=45,$BE146=45+Results!$AR$2),VLOOKUP($C146,Data_qPCR,G$3+2,FALSE),NA()),NA())</f>
        <v>#N/A</v>
      </c>
      <c r="H146" s="79" t="e">
        <f ca="1">IFERROR(IF(OR($BE146=45,$BE146=45+Results!$AR$2),VLOOKUP($C146,Data_qPCR,H$3+2,FALSE),NA()),NA())</f>
        <v>#N/A</v>
      </c>
      <c r="I146" s="79" t="e">
        <f ca="1">IFERROR(IF(OR($BE146=45,$BE146=45+Results!$AR$2),VLOOKUP($C146,Data_qPCR,I$3+2,FALSE),NA()),NA())</f>
        <v>#N/A</v>
      </c>
      <c r="J146" s="79" t="e">
        <f ca="1">IFERROR(IF(OR($BE146=45,$BE146=45+Results!$AR$2),VLOOKUP($C146,Data_qPCR,J$3+2,FALSE),NA()),NA())</f>
        <v>#N/A</v>
      </c>
      <c r="K146" s="79" t="e">
        <f ca="1">IFERROR(IF(OR($BE146=45,$BE146=45+Results!$AR$2),VLOOKUP($C146,Data_qPCR,K$3+2,FALSE),NA()),NA())</f>
        <v>#N/A</v>
      </c>
      <c r="L146" s="79" t="e">
        <f ca="1">IFERROR(IF(OR($BE146=45,$BE146=45+Results!$AR$2),VLOOKUP($C146,Data_qPCR,L$3+2,FALSE),NA()),NA())</f>
        <v>#N/A</v>
      </c>
      <c r="M146" s="79" t="e">
        <f ca="1">IFERROR(IF(OR($BE146=45,$BE146=45+Results!$AR$2),VLOOKUP($C146,Data_qPCR,M$3+2,FALSE),NA()),NA())</f>
        <v>#N/A</v>
      </c>
      <c r="N146" s="79" t="e">
        <f ca="1">IFERROR(IF(OR($BE146=45,$BE146=45+Results!$AR$2),VLOOKUP($C146,Data_qPCR,N$3+2,FALSE),NA()),NA())</f>
        <v>#N/A</v>
      </c>
      <c r="O146" s="79" t="e">
        <f ca="1">IFERROR(IF(OR($BE146=45,$BE146=45+Results!$AR$2),VLOOKUP($C146,Data_qPCR,O$3+2,FALSE),NA()),NA())</f>
        <v>#N/A</v>
      </c>
      <c r="P146" s="79" t="e">
        <f ca="1">IFERROR(IF(OR($BE146=45,$BE146=45+Results!$AR$2),VLOOKUP($C146,Data_qPCR,P$3+2,FALSE),NA()),NA())</f>
        <v>#N/A</v>
      </c>
      <c r="Q146" s="79" t="e">
        <f ca="1">IFERROR(IF(OR($BE146=45,$BE146=45+Results!$AR$2),VLOOKUP($C146,Data_qPCR,Q$3+2,FALSE),NA()),NA())</f>
        <v>#N/A</v>
      </c>
      <c r="R146" s="79" t="e">
        <f ca="1">IFERROR(IF(OR($BE146=45,$BE146=45+Results!$AR$2),VLOOKUP($C146,Data_qPCR,R$3+2,FALSE),NA()),NA())</f>
        <v>#N/A</v>
      </c>
      <c r="S146" s="79" t="e">
        <f ca="1">IFERROR(IF(OR($BE146=45,$BE146=45+Results!$AR$2),VLOOKUP($C146,Data_qPCR,S$3+2,FALSE),NA()),NA())</f>
        <v>#N/A</v>
      </c>
      <c r="T146" s="79" t="e">
        <f ca="1">IFERROR(IF(OR($BE146=45,$BE146=45+Results!$AR$2),VLOOKUP($C146,Data_qPCR,T$3+2,FALSE),NA()),NA())</f>
        <v>#N/A</v>
      </c>
      <c r="U146" s="79" t="e">
        <f ca="1">IFERROR(IF(OR($BE146=45,$BE146=45+Results!$AR$2),VLOOKUP($C146,Data_qPCR,U$3+2,FALSE),NA()),NA())</f>
        <v>#N/A</v>
      </c>
      <c r="V146" s="79" t="e">
        <f ca="1">IFERROR(IF(OR($BE146=45,$BE146=45+Results!$AR$2),VLOOKUP($C146,Data_qPCR,V$3+2,FALSE),NA()),NA())</f>
        <v>#N/A</v>
      </c>
      <c r="W146" s="79" t="e">
        <f ca="1">IFERROR(IF(OR($BE146=45,$BE146=45+Results!$AR$2),VLOOKUP($C146,Data_qPCR,W$3+2,FALSE),NA()),NA())</f>
        <v>#N/A</v>
      </c>
      <c r="X146" s="79" t="e">
        <f ca="1">IFERROR(IF(OR($BE146=45,$BE146=45+Results!$AR$2),VLOOKUP($C146,Data_qPCR,X$3+2,FALSE),NA()),NA())</f>
        <v>#N/A</v>
      </c>
      <c r="Y146" s="79" t="e">
        <f ca="1">IFERROR(IF(OR($BE146=45,$BE146=45+Results!$AR$2),VLOOKUP($C146,Data_qPCR,Y$3+2,FALSE),NA()),NA())</f>
        <v>#N/A</v>
      </c>
      <c r="Z146" s="79" t="e">
        <f ca="1">IFERROR(IF(OR($BE146=45,$BE146=45+Results!$AR$2),VLOOKUP($C146,Data_qPCR,Z$3+2,FALSE),NA()),NA())</f>
        <v>#N/A</v>
      </c>
      <c r="AA146" s="79" t="e">
        <f ca="1">IFERROR(IF(OR($BE146=45,$BE146=45+Results!$AR$2),VLOOKUP($C146,Data_qPCR,AA$3+2,FALSE),NA()),NA())</f>
        <v>#N/A</v>
      </c>
      <c r="AB146" s="79" t="e">
        <f ca="1">IFERROR(IF(OR($BE146=45,$BE146=45+Results!$AR$2),VLOOKUP($C146,Data_qPCR,AB$3+2,FALSE),NA()),NA())</f>
        <v>#N/A</v>
      </c>
      <c r="AC146" s="79" t="e">
        <f ca="1">IFERROR(IF(OR($BE146=45,$BE146=45+Results!$AR$2),VLOOKUP($C146,Data_qPCR,AC$3+2,FALSE),NA()),NA())</f>
        <v>#N/A</v>
      </c>
      <c r="AD146" s="79" t="e">
        <f ca="1">IFERROR(IF(OR($BE146=45,$BE146=45+Results!$AR$2),VLOOKUP($C146,Data_qPCR,AD$3+2,FALSE),NA()),NA())</f>
        <v>#N/A</v>
      </c>
      <c r="AE146" s="79" t="e">
        <f ca="1">IFERROR(IF(OR($BE146=45,$BE146=45+Results!$AR$2),VLOOKUP($C146,Data_qPCR,AE$3+2,FALSE),NA()),NA())</f>
        <v>#N/A</v>
      </c>
      <c r="AF146" s="79" t="e">
        <f ca="1">IFERROR(IF(OR($BE146=45,$BE146=45+Results!$AR$2),VLOOKUP($C146,Data_qPCR,AF$3+2,FALSE),NA()),NA())</f>
        <v>#N/A</v>
      </c>
      <c r="AG146" s="79" t="e">
        <f ca="1">IFERROR(IF(OR($BE146=45,$BE146=45+Results!$AR$2),VLOOKUP($C146,Data_qPCR,AG$3+2,FALSE),NA()),NA())</f>
        <v>#N/A</v>
      </c>
      <c r="AH146" s="79" t="e">
        <f ca="1">IFERROR(IF(OR($BE146=45,$BE146=45+Results!$AR$2),VLOOKUP($C146,Data_qPCR,AH$3+2,FALSE),NA()),NA())</f>
        <v>#N/A</v>
      </c>
      <c r="AI146" s="79" t="e">
        <f ca="1">IFERROR(IF(OR($BE146=45,$BE146=45+Results!$AR$2),VLOOKUP($C146,Data_qPCR,AI$3+2,FALSE),NA()),NA())</f>
        <v>#N/A</v>
      </c>
      <c r="AJ146" s="79" t="e">
        <f ca="1">IFERROR(IF(OR($BE146=45,$BE146=45+Results!$AR$2),VLOOKUP($C146,Data_qPCR,AJ$3+2,FALSE),NA()),NA())</f>
        <v>#N/A</v>
      </c>
      <c r="AK146" s="79" t="e">
        <f ca="1">IFERROR(IF(OR($BE146=45,$BE146=45+Results!$AR$2),VLOOKUP($C146,Data_qPCR,AK$3+2,FALSE),NA()),NA())</f>
        <v>#N/A</v>
      </c>
      <c r="AL146" s="79" t="e">
        <f ca="1">IFERROR(IF(OR($BE146=45,$BE146=45+Results!$AR$2),VLOOKUP($C146,Data_qPCR,AL$3+2,FALSE),NA()),NA())</f>
        <v>#N/A</v>
      </c>
      <c r="AM146" s="79" t="e">
        <f ca="1">IFERROR(IF(OR($BE146=45,$BE146=45+Results!$AR$2),VLOOKUP($C146,Data_qPCR,AM$3+2,FALSE),NA()),NA())</f>
        <v>#N/A</v>
      </c>
      <c r="AN146" s="79" t="e">
        <f ca="1">IFERROR(IF(OR($BE146=45,$BE146=45+Results!$AR$2),VLOOKUP($C146,Data_qPCR,AN$3+2,FALSE),NA()),NA())</f>
        <v>#N/A</v>
      </c>
      <c r="AO146" s="79" t="e">
        <f ca="1">IFERROR(IF(OR($BE146=45,$BE146=45+Results!$AR$2),VLOOKUP($C146,Data_qPCR,AO$3+2,FALSE),NA()),NA())</f>
        <v>#N/A</v>
      </c>
      <c r="AP146" s="79" t="e">
        <f ca="1">IFERROR(IF(OR($BE146=45,$BE146=45+Results!$AR$2),VLOOKUP($C146,Data_qPCR,AP$3+2,FALSE),NA()),NA())</f>
        <v>#N/A</v>
      </c>
      <c r="AQ146" s="79" t="e">
        <f ca="1">IFERROR(IF(OR($BE146=45,$BE146=45+Results!$AR$2),VLOOKUP($C146,Data_qPCR,AQ$3+2,FALSE),NA()),NA())</f>
        <v>#N/A</v>
      </c>
      <c r="AR146" s="79" t="e">
        <f ca="1">IFERROR(IF(OR($BE146=45,$BE146=45+Results!$AR$2),VLOOKUP($C146,Data_qPCR,AR$3+2,FALSE),NA()),NA())</f>
        <v>#N/A</v>
      </c>
      <c r="AS146" s="79" t="e">
        <f ca="1">IFERROR(IF(OR($BE146=45,$BE146=45+Results!$AR$2),VLOOKUP($C146,Data_qPCR,AS$3+2,FALSE),NA()),NA())</f>
        <v>#N/A</v>
      </c>
      <c r="AT146" s="79" t="e">
        <f ca="1">IFERROR(IF(OR($BE146=45,$BE146=45+Results!$AR$2),VLOOKUP($C146,Data_qPCR,AT$3+2,FALSE),NA()),NA())</f>
        <v>#N/A</v>
      </c>
      <c r="AU146" s="79" t="e">
        <f ca="1">IFERROR(IF(OR($BE146=45,$BE146=45+Results!$AR$2),VLOOKUP($C146,Data_qPCR,AU$3+2,FALSE),NA()),NA())</f>
        <v>#N/A</v>
      </c>
      <c r="AV146" s="79" t="e">
        <f ca="1">IFERROR(IF(OR($BE146=45,$BE146=45+Results!$AR$2),VLOOKUP($C146,Data_qPCR,AV$3+2,FALSE),NA()),NA())</f>
        <v>#N/A</v>
      </c>
      <c r="AW146" s="79" t="e">
        <f ca="1">IFERROR(IF(OR($BE146=45,$BE146=45+Results!$AR$2),VLOOKUP($C146,Data_qPCR,AW$3+2,FALSE),NA()),NA())</f>
        <v>#N/A</v>
      </c>
      <c r="AX146" s="79" t="e">
        <f ca="1">IFERROR(IF(OR($BE146=45,$BE146=45+Results!$AR$2),VLOOKUP($C146,Data_qPCR,AX$3+2,FALSE),NA()),NA())</f>
        <v>#N/A</v>
      </c>
      <c r="AY146" s="79" t="e">
        <f ca="1">IFERROR(IF(OR($BE146=45,$BE146=45+Results!$AR$2),VLOOKUP($C146,Data_qPCR,AY$3+2,FALSE),NA()),NA())</f>
        <v>#N/A</v>
      </c>
      <c r="AZ146" s="79" t="e">
        <f ca="1">IFERROR(IF(OR($BE146=45,$BE146=45+Results!$AR$2),VLOOKUP($C146,Data_qPCR,AZ$3+2,FALSE),NA()),NA())</f>
        <v>#N/A</v>
      </c>
      <c r="BA146" s="79" t="e">
        <f ca="1">IFERROR(IF(OR($BE146=45,$BE146=45+Results!$AR$2),VLOOKUP($C146,Data_qPCR,BA$3+2,FALSE),NA()),NA())</f>
        <v>#N/A</v>
      </c>
      <c r="BB146" s="79" t="e">
        <f ca="1">IFERROR(IF(OR($BE146=45,$BE146=45+Results!$AR$2),VLOOKUP($C146,Data_qPCR,BB$3+2,FALSE),NA()),NA())</f>
        <v>#N/A</v>
      </c>
      <c r="BC146" s="79" t="e">
        <f ca="1">IFERROR(IF(OR($BE146=45,$BE146=45+Results!$AR$2),VLOOKUP($C146,Data_qPCR,BC$3+2,FALSE),NA()),NA())</f>
        <v>#N/A</v>
      </c>
      <c r="BD146" s="79" t="str">
        <f t="shared" ca="1" si="18"/>
        <v/>
      </c>
      <c r="BE146" t="str">
        <f ca="1">IFERROR(IF(LEFT(C146,1)+0=Results!$C$4,INDEX(Results!$AM$8:$BJ$23,CODE(RIGHT(LEFT(C146,2),1))-64,RIGHT(C146,LEN(C146)-2)+0),IF(Results!$AL$7=2,2,45)),"")</f>
        <v/>
      </c>
      <c r="BF146" t="str">
        <f t="shared" ca="1" si="17"/>
        <v/>
      </c>
      <c r="BG146" s="104" t="str">
        <f ca="1">IFERROR(IF(LEFT(C146,1)+0=Results!$C$4,INDEX(Results!$CK$8:$DH$23,CODE(RIGHT(LEFT(C146,2),1))-64,RIGHT(C146,LEN(C146)-2)+0),IF(Results!$AL$7=2,2,45)),"")</f>
        <v/>
      </c>
    </row>
    <row r="147" spans="1:59" x14ac:dyDescent="0.25">
      <c r="A147">
        <f t="shared" ca="1" si="14"/>
        <v>144</v>
      </c>
      <c r="B147">
        <v>144</v>
      </c>
      <c r="C147" t="str">
        <f t="shared" ca="1" si="15"/>
        <v/>
      </c>
      <c r="D147" t="str">
        <f t="shared" ca="1" si="16"/>
        <v/>
      </c>
      <c r="E147" s="268" t="str">
        <f t="shared" ca="1" si="13"/>
        <v/>
      </c>
      <c r="F147" s="79" t="e">
        <f ca="1">IFERROR(IF(OR($BE147=45,$BE147=45+Results!$AR$2),VLOOKUP($C147,Data_qPCR,F$3+2,FALSE),NA()),NA())</f>
        <v>#N/A</v>
      </c>
      <c r="G147" s="79" t="e">
        <f ca="1">IFERROR(IF(OR($BE147=45,$BE147=45+Results!$AR$2),VLOOKUP($C147,Data_qPCR,G$3+2,FALSE),NA()),NA())</f>
        <v>#N/A</v>
      </c>
      <c r="H147" s="79" t="e">
        <f ca="1">IFERROR(IF(OR($BE147=45,$BE147=45+Results!$AR$2),VLOOKUP($C147,Data_qPCR,H$3+2,FALSE),NA()),NA())</f>
        <v>#N/A</v>
      </c>
      <c r="I147" s="79" t="e">
        <f ca="1">IFERROR(IF(OR($BE147=45,$BE147=45+Results!$AR$2),VLOOKUP($C147,Data_qPCR,I$3+2,FALSE),NA()),NA())</f>
        <v>#N/A</v>
      </c>
      <c r="J147" s="79" t="e">
        <f ca="1">IFERROR(IF(OR($BE147=45,$BE147=45+Results!$AR$2),VLOOKUP($C147,Data_qPCR,J$3+2,FALSE),NA()),NA())</f>
        <v>#N/A</v>
      </c>
      <c r="K147" s="79" t="e">
        <f ca="1">IFERROR(IF(OR($BE147=45,$BE147=45+Results!$AR$2),VLOOKUP($C147,Data_qPCR,K$3+2,FALSE),NA()),NA())</f>
        <v>#N/A</v>
      </c>
      <c r="L147" s="79" t="e">
        <f ca="1">IFERROR(IF(OR($BE147=45,$BE147=45+Results!$AR$2),VLOOKUP($C147,Data_qPCR,L$3+2,FALSE),NA()),NA())</f>
        <v>#N/A</v>
      </c>
      <c r="M147" s="79" t="e">
        <f ca="1">IFERROR(IF(OR($BE147=45,$BE147=45+Results!$AR$2),VLOOKUP($C147,Data_qPCR,M$3+2,FALSE),NA()),NA())</f>
        <v>#N/A</v>
      </c>
      <c r="N147" s="79" t="e">
        <f ca="1">IFERROR(IF(OR($BE147=45,$BE147=45+Results!$AR$2),VLOOKUP($C147,Data_qPCR,N$3+2,FALSE),NA()),NA())</f>
        <v>#N/A</v>
      </c>
      <c r="O147" s="79" t="e">
        <f ca="1">IFERROR(IF(OR($BE147=45,$BE147=45+Results!$AR$2),VLOOKUP($C147,Data_qPCR,O$3+2,FALSE),NA()),NA())</f>
        <v>#N/A</v>
      </c>
      <c r="P147" s="79" t="e">
        <f ca="1">IFERROR(IF(OR($BE147=45,$BE147=45+Results!$AR$2),VLOOKUP($C147,Data_qPCR,P$3+2,FALSE),NA()),NA())</f>
        <v>#N/A</v>
      </c>
      <c r="Q147" s="79" t="e">
        <f ca="1">IFERROR(IF(OR($BE147=45,$BE147=45+Results!$AR$2),VLOOKUP($C147,Data_qPCR,Q$3+2,FALSE),NA()),NA())</f>
        <v>#N/A</v>
      </c>
      <c r="R147" s="79" t="e">
        <f ca="1">IFERROR(IF(OR($BE147=45,$BE147=45+Results!$AR$2),VLOOKUP($C147,Data_qPCR,R$3+2,FALSE),NA()),NA())</f>
        <v>#N/A</v>
      </c>
      <c r="S147" s="79" t="e">
        <f ca="1">IFERROR(IF(OR($BE147=45,$BE147=45+Results!$AR$2),VLOOKUP($C147,Data_qPCR,S$3+2,FALSE),NA()),NA())</f>
        <v>#N/A</v>
      </c>
      <c r="T147" s="79" t="e">
        <f ca="1">IFERROR(IF(OR($BE147=45,$BE147=45+Results!$AR$2),VLOOKUP($C147,Data_qPCR,T$3+2,FALSE),NA()),NA())</f>
        <v>#N/A</v>
      </c>
      <c r="U147" s="79" t="e">
        <f ca="1">IFERROR(IF(OR($BE147=45,$BE147=45+Results!$AR$2),VLOOKUP($C147,Data_qPCR,U$3+2,FALSE),NA()),NA())</f>
        <v>#N/A</v>
      </c>
      <c r="V147" s="79" t="e">
        <f ca="1">IFERROR(IF(OR($BE147=45,$BE147=45+Results!$AR$2),VLOOKUP($C147,Data_qPCR,V$3+2,FALSE),NA()),NA())</f>
        <v>#N/A</v>
      </c>
      <c r="W147" s="79" t="e">
        <f ca="1">IFERROR(IF(OR($BE147=45,$BE147=45+Results!$AR$2),VLOOKUP($C147,Data_qPCR,W$3+2,FALSE),NA()),NA())</f>
        <v>#N/A</v>
      </c>
      <c r="X147" s="79" t="e">
        <f ca="1">IFERROR(IF(OR($BE147=45,$BE147=45+Results!$AR$2),VLOOKUP($C147,Data_qPCR,X$3+2,FALSE),NA()),NA())</f>
        <v>#N/A</v>
      </c>
      <c r="Y147" s="79" t="e">
        <f ca="1">IFERROR(IF(OR($BE147=45,$BE147=45+Results!$AR$2),VLOOKUP($C147,Data_qPCR,Y$3+2,FALSE),NA()),NA())</f>
        <v>#N/A</v>
      </c>
      <c r="Z147" s="79" t="e">
        <f ca="1">IFERROR(IF(OR($BE147=45,$BE147=45+Results!$AR$2),VLOOKUP($C147,Data_qPCR,Z$3+2,FALSE),NA()),NA())</f>
        <v>#N/A</v>
      </c>
      <c r="AA147" s="79" t="e">
        <f ca="1">IFERROR(IF(OR($BE147=45,$BE147=45+Results!$AR$2),VLOOKUP($C147,Data_qPCR,AA$3+2,FALSE),NA()),NA())</f>
        <v>#N/A</v>
      </c>
      <c r="AB147" s="79" t="e">
        <f ca="1">IFERROR(IF(OR($BE147=45,$BE147=45+Results!$AR$2),VLOOKUP($C147,Data_qPCR,AB$3+2,FALSE),NA()),NA())</f>
        <v>#N/A</v>
      </c>
      <c r="AC147" s="79" t="e">
        <f ca="1">IFERROR(IF(OR($BE147=45,$BE147=45+Results!$AR$2),VLOOKUP($C147,Data_qPCR,AC$3+2,FALSE),NA()),NA())</f>
        <v>#N/A</v>
      </c>
      <c r="AD147" s="79" t="e">
        <f ca="1">IFERROR(IF(OR($BE147=45,$BE147=45+Results!$AR$2),VLOOKUP($C147,Data_qPCR,AD$3+2,FALSE),NA()),NA())</f>
        <v>#N/A</v>
      </c>
      <c r="AE147" s="79" t="e">
        <f ca="1">IFERROR(IF(OR($BE147=45,$BE147=45+Results!$AR$2),VLOOKUP($C147,Data_qPCR,AE$3+2,FALSE),NA()),NA())</f>
        <v>#N/A</v>
      </c>
      <c r="AF147" s="79" t="e">
        <f ca="1">IFERROR(IF(OR($BE147=45,$BE147=45+Results!$AR$2),VLOOKUP($C147,Data_qPCR,AF$3+2,FALSE),NA()),NA())</f>
        <v>#N/A</v>
      </c>
      <c r="AG147" s="79" t="e">
        <f ca="1">IFERROR(IF(OR($BE147=45,$BE147=45+Results!$AR$2),VLOOKUP($C147,Data_qPCR,AG$3+2,FALSE),NA()),NA())</f>
        <v>#N/A</v>
      </c>
      <c r="AH147" s="79" t="e">
        <f ca="1">IFERROR(IF(OR($BE147=45,$BE147=45+Results!$AR$2),VLOOKUP($C147,Data_qPCR,AH$3+2,FALSE),NA()),NA())</f>
        <v>#N/A</v>
      </c>
      <c r="AI147" s="79" t="e">
        <f ca="1">IFERROR(IF(OR($BE147=45,$BE147=45+Results!$AR$2),VLOOKUP($C147,Data_qPCR,AI$3+2,FALSE),NA()),NA())</f>
        <v>#N/A</v>
      </c>
      <c r="AJ147" s="79" t="e">
        <f ca="1">IFERROR(IF(OR($BE147=45,$BE147=45+Results!$AR$2),VLOOKUP($C147,Data_qPCR,AJ$3+2,FALSE),NA()),NA())</f>
        <v>#N/A</v>
      </c>
      <c r="AK147" s="79" t="e">
        <f ca="1">IFERROR(IF(OR($BE147=45,$BE147=45+Results!$AR$2),VLOOKUP($C147,Data_qPCR,AK$3+2,FALSE),NA()),NA())</f>
        <v>#N/A</v>
      </c>
      <c r="AL147" s="79" t="e">
        <f ca="1">IFERROR(IF(OR($BE147=45,$BE147=45+Results!$AR$2),VLOOKUP($C147,Data_qPCR,AL$3+2,FALSE),NA()),NA())</f>
        <v>#N/A</v>
      </c>
      <c r="AM147" s="79" t="e">
        <f ca="1">IFERROR(IF(OR($BE147=45,$BE147=45+Results!$AR$2),VLOOKUP($C147,Data_qPCR,AM$3+2,FALSE),NA()),NA())</f>
        <v>#N/A</v>
      </c>
      <c r="AN147" s="79" t="e">
        <f ca="1">IFERROR(IF(OR($BE147=45,$BE147=45+Results!$AR$2),VLOOKUP($C147,Data_qPCR,AN$3+2,FALSE),NA()),NA())</f>
        <v>#N/A</v>
      </c>
      <c r="AO147" s="79" t="e">
        <f ca="1">IFERROR(IF(OR($BE147=45,$BE147=45+Results!$AR$2),VLOOKUP($C147,Data_qPCR,AO$3+2,FALSE),NA()),NA())</f>
        <v>#N/A</v>
      </c>
      <c r="AP147" s="79" t="e">
        <f ca="1">IFERROR(IF(OR($BE147=45,$BE147=45+Results!$AR$2),VLOOKUP($C147,Data_qPCR,AP$3+2,FALSE),NA()),NA())</f>
        <v>#N/A</v>
      </c>
      <c r="AQ147" s="79" t="e">
        <f ca="1">IFERROR(IF(OR($BE147=45,$BE147=45+Results!$AR$2),VLOOKUP($C147,Data_qPCR,AQ$3+2,FALSE),NA()),NA())</f>
        <v>#N/A</v>
      </c>
      <c r="AR147" s="79" t="e">
        <f ca="1">IFERROR(IF(OR($BE147=45,$BE147=45+Results!$AR$2),VLOOKUP($C147,Data_qPCR,AR$3+2,FALSE),NA()),NA())</f>
        <v>#N/A</v>
      </c>
      <c r="AS147" s="79" t="e">
        <f ca="1">IFERROR(IF(OR($BE147=45,$BE147=45+Results!$AR$2),VLOOKUP($C147,Data_qPCR,AS$3+2,FALSE),NA()),NA())</f>
        <v>#N/A</v>
      </c>
      <c r="AT147" s="79" t="e">
        <f ca="1">IFERROR(IF(OR($BE147=45,$BE147=45+Results!$AR$2),VLOOKUP($C147,Data_qPCR,AT$3+2,FALSE),NA()),NA())</f>
        <v>#N/A</v>
      </c>
      <c r="AU147" s="79" t="e">
        <f ca="1">IFERROR(IF(OR($BE147=45,$BE147=45+Results!$AR$2),VLOOKUP($C147,Data_qPCR,AU$3+2,FALSE),NA()),NA())</f>
        <v>#N/A</v>
      </c>
      <c r="AV147" s="79" t="e">
        <f ca="1">IFERROR(IF(OR($BE147=45,$BE147=45+Results!$AR$2),VLOOKUP($C147,Data_qPCR,AV$3+2,FALSE),NA()),NA())</f>
        <v>#N/A</v>
      </c>
      <c r="AW147" s="79" t="e">
        <f ca="1">IFERROR(IF(OR($BE147=45,$BE147=45+Results!$AR$2),VLOOKUP($C147,Data_qPCR,AW$3+2,FALSE),NA()),NA())</f>
        <v>#N/A</v>
      </c>
      <c r="AX147" s="79" t="e">
        <f ca="1">IFERROR(IF(OR($BE147=45,$BE147=45+Results!$AR$2),VLOOKUP($C147,Data_qPCR,AX$3+2,FALSE),NA()),NA())</f>
        <v>#N/A</v>
      </c>
      <c r="AY147" s="79" t="e">
        <f ca="1">IFERROR(IF(OR($BE147=45,$BE147=45+Results!$AR$2),VLOOKUP($C147,Data_qPCR,AY$3+2,FALSE),NA()),NA())</f>
        <v>#N/A</v>
      </c>
      <c r="AZ147" s="79" t="e">
        <f ca="1">IFERROR(IF(OR($BE147=45,$BE147=45+Results!$AR$2),VLOOKUP($C147,Data_qPCR,AZ$3+2,FALSE),NA()),NA())</f>
        <v>#N/A</v>
      </c>
      <c r="BA147" s="79" t="e">
        <f ca="1">IFERROR(IF(OR($BE147=45,$BE147=45+Results!$AR$2),VLOOKUP($C147,Data_qPCR,BA$3+2,FALSE),NA()),NA())</f>
        <v>#N/A</v>
      </c>
      <c r="BB147" s="79" t="e">
        <f ca="1">IFERROR(IF(OR($BE147=45,$BE147=45+Results!$AR$2),VLOOKUP($C147,Data_qPCR,BB$3+2,FALSE),NA()),NA())</f>
        <v>#N/A</v>
      </c>
      <c r="BC147" s="79" t="e">
        <f ca="1">IFERROR(IF(OR($BE147=45,$BE147=45+Results!$AR$2),VLOOKUP($C147,Data_qPCR,BC$3+2,FALSE),NA()),NA())</f>
        <v>#N/A</v>
      </c>
      <c r="BD147" s="79" t="str">
        <f t="shared" ca="1" si="18"/>
        <v/>
      </c>
      <c r="BE147" t="str">
        <f ca="1">IFERROR(IF(LEFT(C147,1)+0=Results!$C$4,INDEX(Results!$AM$8:$BJ$23,CODE(RIGHT(LEFT(C147,2),1))-64,RIGHT(C147,LEN(C147)-2)+0),IF(Results!$AL$7=2,2,45)),"")</f>
        <v/>
      </c>
      <c r="BF147" t="str">
        <f t="shared" ca="1" si="17"/>
        <v/>
      </c>
      <c r="BG147" s="104" t="str">
        <f ca="1">IFERROR(IF(LEFT(C147,1)+0=Results!$C$4,INDEX(Results!$CK$8:$DH$23,CODE(RIGHT(LEFT(C147,2),1))-64,RIGHT(C147,LEN(C147)-2)+0),IF(Results!$AL$7=2,2,45)),"")</f>
        <v/>
      </c>
    </row>
    <row r="148" spans="1:59" x14ac:dyDescent="0.25">
      <c r="A148" t="str">
        <f t="shared" ca="1" si="14"/>
        <v>N/A</v>
      </c>
      <c r="B148">
        <v>145</v>
      </c>
      <c r="C148" t="str">
        <f t="shared" ca="1" si="15"/>
        <v/>
      </c>
      <c r="D148" t="str">
        <f t="shared" ca="1" si="16"/>
        <v/>
      </c>
      <c r="E148" s="268" t="str">
        <f t="shared" ca="1" si="13"/>
        <v/>
      </c>
      <c r="F148" s="79" t="e">
        <f ca="1">IFERROR(IF(OR($BE148=45,$BE148=45+Results!$AR$2),VLOOKUP($C148,Data_qPCR,F$3+2,FALSE),NA()),NA())</f>
        <v>#N/A</v>
      </c>
      <c r="G148" s="79" t="e">
        <f ca="1">IFERROR(IF(OR($BE148=45,$BE148=45+Results!$AR$2),VLOOKUP($C148,Data_qPCR,G$3+2,FALSE),NA()),NA())</f>
        <v>#N/A</v>
      </c>
      <c r="H148" s="79" t="e">
        <f ca="1">IFERROR(IF(OR($BE148=45,$BE148=45+Results!$AR$2),VLOOKUP($C148,Data_qPCR,H$3+2,FALSE),NA()),NA())</f>
        <v>#N/A</v>
      </c>
      <c r="I148" s="79" t="e">
        <f ca="1">IFERROR(IF(OR($BE148=45,$BE148=45+Results!$AR$2),VLOOKUP($C148,Data_qPCR,I$3+2,FALSE),NA()),NA())</f>
        <v>#N/A</v>
      </c>
      <c r="J148" s="79" t="e">
        <f ca="1">IFERROR(IF(OR($BE148=45,$BE148=45+Results!$AR$2),VLOOKUP($C148,Data_qPCR,J$3+2,FALSE),NA()),NA())</f>
        <v>#N/A</v>
      </c>
      <c r="K148" s="79" t="e">
        <f ca="1">IFERROR(IF(OR($BE148=45,$BE148=45+Results!$AR$2),VLOOKUP($C148,Data_qPCR,K$3+2,FALSE),NA()),NA())</f>
        <v>#N/A</v>
      </c>
      <c r="L148" s="79" t="e">
        <f ca="1">IFERROR(IF(OR($BE148=45,$BE148=45+Results!$AR$2),VLOOKUP($C148,Data_qPCR,L$3+2,FALSE),NA()),NA())</f>
        <v>#N/A</v>
      </c>
      <c r="M148" s="79" t="e">
        <f ca="1">IFERROR(IF(OR($BE148=45,$BE148=45+Results!$AR$2),VLOOKUP($C148,Data_qPCR,M$3+2,FALSE),NA()),NA())</f>
        <v>#N/A</v>
      </c>
      <c r="N148" s="79" t="e">
        <f ca="1">IFERROR(IF(OR($BE148=45,$BE148=45+Results!$AR$2),VLOOKUP($C148,Data_qPCR,N$3+2,FALSE),NA()),NA())</f>
        <v>#N/A</v>
      </c>
      <c r="O148" s="79" t="e">
        <f ca="1">IFERROR(IF(OR($BE148=45,$BE148=45+Results!$AR$2),VLOOKUP($C148,Data_qPCR,O$3+2,FALSE),NA()),NA())</f>
        <v>#N/A</v>
      </c>
      <c r="P148" s="79" t="e">
        <f ca="1">IFERROR(IF(OR($BE148=45,$BE148=45+Results!$AR$2),VLOOKUP($C148,Data_qPCR,P$3+2,FALSE),NA()),NA())</f>
        <v>#N/A</v>
      </c>
      <c r="Q148" s="79" t="e">
        <f ca="1">IFERROR(IF(OR($BE148=45,$BE148=45+Results!$AR$2),VLOOKUP($C148,Data_qPCR,Q$3+2,FALSE),NA()),NA())</f>
        <v>#N/A</v>
      </c>
      <c r="R148" s="79" t="e">
        <f ca="1">IFERROR(IF(OR($BE148=45,$BE148=45+Results!$AR$2),VLOOKUP($C148,Data_qPCR,R$3+2,FALSE),NA()),NA())</f>
        <v>#N/A</v>
      </c>
      <c r="S148" s="79" t="e">
        <f ca="1">IFERROR(IF(OR($BE148=45,$BE148=45+Results!$AR$2),VLOOKUP($C148,Data_qPCR,S$3+2,FALSE),NA()),NA())</f>
        <v>#N/A</v>
      </c>
      <c r="T148" s="79" t="e">
        <f ca="1">IFERROR(IF(OR($BE148=45,$BE148=45+Results!$AR$2),VLOOKUP($C148,Data_qPCR,T$3+2,FALSE),NA()),NA())</f>
        <v>#N/A</v>
      </c>
      <c r="U148" s="79" t="e">
        <f ca="1">IFERROR(IF(OR($BE148=45,$BE148=45+Results!$AR$2),VLOOKUP($C148,Data_qPCR,U$3+2,FALSE),NA()),NA())</f>
        <v>#N/A</v>
      </c>
      <c r="V148" s="79" t="e">
        <f ca="1">IFERROR(IF(OR($BE148=45,$BE148=45+Results!$AR$2),VLOOKUP($C148,Data_qPCR,V$3+2,FALSE),NA()),NA())</f>
        <v>#N/A</v>
      </c>
      <c r="W148" s="79" t="e">
        <f ca="1">IFERROR(IF(OR($BE148=45,$BE148=45+Results!$AR$2),VLOOKUP($C148,Data_qPCR,W$3+2,FALSE),NA()),NA())</f>
        <v>#N/A</v>
      </c>
      <c r="X148" s="79" t="e">
        <f ca="1">IFERROR(IF(OR($BE148=45,$BE148=45+Results!$AR$2),VLOOKUP($C148,Data_qPCR,X$3+2,FALSE),NA()),NA())</f>
        <v>#N/A</v>
      </c>
      <c r="Y148" s="79" t="e">
        <f ca="1">IFERROR(IF(OR($BE148=45,$BE148=45+Results!$AR$2),VLOOKUP($C148,Data_qPCR,Y$3+2,FALSE),NA()),NA())</f>
        <v>#N/A</v>
      </c>
      <c r="Z148" s="79" t="e">
        <f ca="1">IFERROR(IF(OR($BE148=45,$BE148=45+Results!$AR$2),VLOOKUP($C148,Data_qPCR,Z$3+2,FALSE),NA()),NA())</f>
        <v>#N/A</v>
      </c>
      <c r="AA148" s="79" t="e">
        <f ca="1">IFERROR(IF(OR($BE148=45,$BE148=45+Results!$AR$2),VLOOKUP($C148,Data_qPCR,AA$3+2,FALSE),NA()),NA())</f>
        <v>#N/A</v>
      </c>
      <c r="AB148" s="79" t="e">
        <f ca="1">IFERROR(IF(OR($BE148=45,$BE148=45+Results!$AR$2),VLOOKUP($C148,Data_qPCR,AB$3+2,FALSE),NA()),NA())</f>
        <v>#N/A</v>
      </c>
      <c r="AC148" s="79" t="e">
        <f ca="1">IFERROR(IF(OR($BE148=45,$BE148=45+Results!$AR$2),VLOOKUP($C148,Data_qPCR,AC$3+2,FALSE),NA()),NA())</f>
        <v>#N/A</v>
      </c>
      <c r="AD148" s="79" t="e">
        <f ca="1">IFERROR(IF(OR($BE148=45,$BE148=45+Results!$AR$2),VLOOKUP($C148,Data_qPCR,AD$3+2,FALSE),NA()),NA())</f>
        <v>#N/A</v>
      </c>
      <c r="AE148" s="79" t="e">
        <f ca="1">IFERROR(IF(OR($BE148=45,$BE148=45+Results!$AR$2),VLOOKUP($C148,Data_qPCR,AE$3+2,FALSE),NA()),NA())</f>
        <v>#N/A</v>
      </c>
      <c r="AF148" s="79" t="e">
        <f ca="1">IFERROR(IF(OR($BE148=45,$BE148=45+Results!$AR$2),VLOOKUP($C148,Data_qPCR,AF$3+2,FALSE),NA()),NA())</f>
        <v>#N/A</v>
      </c>
      <c r="AG148" s="79" t="e">
        <f ca="1">IFERROR(IF(OR($BE148=45,$BE148=45+Results!$AR$2),VLOOKUP($C148,Data_qPCR,AG$3+2,FALSE),NA()),NA())</f>
        <v>#N/A</v>
      </c>
      <c r="AH148" s="79" t="e">
        <f ca="1">IFERROR(IF(OR($BE148=45,$BE148=45+Results!$AR$2),VLOOKUP($C148,Data_qPCR,AH$3+2,FALSE),NA()),NA())</f>
        <v>#N/A</v>
      </c>
      <c r="AI148" s="79" t="e">
        <f ca="1">IFERROR(IF(OR($BE148=45,$BE148=45+Results!$AR$2),VLOOKUP($C148,Data_qPCR,AI$3+2,FALSE),NA()),NA())</f>
        <v>#N/A</v>
      </c>
      <c r="AJ148" s="79" t="e">
        <f ca="1">IFERROR(IF(OR($BE148=45,$BE148=45+Results!$AR$2),VLOOKUP($C148,Data_qPCR,AJ$3+2,FALSE),NA()),NA())</f>
        <v>#N/A</v>
      </c>
      <c r="AK148" s="79" t="e">
        <f ca="1">IFERROR(IF(OR($BE148=45,$BE148=45+Results!$AR$2),VLOOKUP($C148,Data_qPCR,AK$3+2,FALSE),NA()),NA())</f>
        <v>#N/A</v>
      </c>
      <c r="AL148" s="79" t="e">
        <f ca="1">IFERROR(IF(OR($BE148=45,$BE148=45+Results!$AR$2),VLOOKUP($C148,Data_qPCR,AL$3+2,FALSE),NA()),NA())</f>
        <v>#N/A</v>
      </c>
      <c r="AM148" s="79" t="e">
        <f ca="1">IFERROR(IF(OR($BE148=45,$BE148=45+Results!$AR$2),VLOOKUP($C148,Data_qPCR,AM$3+2,FALSE),NA()),NA())</f>
        <v>#N/A</v>
      </c>
      <c r="AN148" s="79" t="e">
        <f ca="1">IFERROR(IF(OR($BE148=45,$BE148=45+Results!$AR$2),VLOOKUP($C148,Data_qPCR,AN$3+2,FALSE),NA()),NA())</f>
        <v>#N/A</v>
      </c>
      <c r="AO148" s="79" t="e">
        <f ca="1">IFERROR(IF(OR($BE148=45,$BE148=45+Results!$AR$2),VLOOKUP($C148,Data_qPCR,AO$3+2,FALSE),NA()),NA())</f>
        <v>#N/A</v>
      </c>
      <c r="AP148" s="79" t="e">
        <f ca="1">IFERROR(IF(OR($BE148=45,$BE148=45+Results!$AR$2),VLOOKUP($C148,Data_qPCR,AP$3+2,FALSE),NA()),NA())</f>
        <v>#N/A</v>
      </c>
      <c r="AQ148" s="79" t="e">
        <f ca="1">IFERROR(IF(OR($BE148=45,$BE148=45+Results!$AR$2),VLOOKUP($C148,Data_qPCR,AQ$3+2,FALSE),NA()),NA())</f>
        <v>#N/A</v>
      </c>
      <c r="AR148" s="79" t="e">
        <f ca="1">IFERROR(IF(OR($BE148=45,$BE148=45+Results!$AR$2),VLOOKUP($C148,Data_qPCR,AR$3+2,FALSE),NA()),NA())</f>
        <v>#N/A</v>
      </c>
      <c r="AS148" s="79" t="e">
        <f ca="1">IFERROR(IF(OR($BE148=45,$BE148=45+Results!$AR$2),VLOOKUP($C148,Data_qPCR,AS$3+2,FALSE),NA()),NA())</f>
        <v>#N/A</v>
      </c>
      <c r="AT148" s="79" t="e">
        <f ca="1">IFERROR(IF(OR($BE148=45,$BE148=45+Results!$AR$2),VLOOKUP($C148,Data_qPCR,AT$3+2,FALSE),NA()),NA())</f>
        <v>#N/A</v>
      </c>
      <c r="AU148" s="79" t="e">
        <f ca="1">IFERROR(IF(OR($BE148=45,$BE148=45+Results!$AR$2),VLOOKUP($C148,Data_qPCR,AU$3+2,FALSE),NA()),NA())</f>
        <v>#N/A</v>
      </c>
      <c r="AV148" s="79" t="e">
        <f ca="1">IFERROR(IF(OR($BE148=45,$BE148=45+Results!$AR$2),VLOOKUP($C148,Data_qPCR,AV$3+2,FALSE),NA()),NA())</f>
        <v>#N/A</v>
      </c>
      <c r="AW148" s="79" t="e">
        <f ca="1">IFERROR(IF(OR($BE148=45,$BE148=45+Results!$AR$2),VLOOKUP($C148,Data_qPCR,AW$3+2,FALSE),NA()),NA())</f>
        <v>#N/A</v>
      </c>
      <c r="AX148" s="79" t="e">
        <f ca="1">IFERROR(IF(OR($BE148=45,$BE148=45+Results!$AR$2),VLOOKUP($C148,Data_qPCR,AX$3+2,FALSE),NA()),NA())</f>
        <v>#N/A</v>
      </c>
      <c r="AY148" s="79" t="e">
        <f ca="1">IFERROR(IF(OR($BE148=45,$BE148=45+Results!$AR$2),VLOOKUP($C148,Data_qPCR,AY$3+2,FALSE),NA()),NA())</f>
        <v>#N/A</v>
      </c>
      <c r="AZ148" s="79" t="e">
        <f ca="1">IFERROR(IF(OR($BE148=45,$BE148=45+Results!$AR$2),VLOOKUP($C148,Data_qPCR,AZ$3+2,FALSE),NA()),NA())</f>
        <v>#N/A</v>
      </c>
      <c r="BA148" s="79" t="e">
        <f ca="1">IFERROR(IF(OR($BE148=45,$BE148=45+Results!$AR$2),VLOOKUP($C148,Data_qPCR,BA$3+2,FALSE),NA()),NA())</f>
        <v>#N/A</v>
      </c>
      <c r="BB148" s="79" t="e">
        <f ca="1">IFERROR(IF(OR($BE148=45,$BE148=45+Results!$AR$2),VLOOKUP($C148,Data_qPCR,BB$3+2,FALSE),NA()),NA())</f>
        <v>#N/A</v>
      </c>
      <c r="BC148" s="79" t="e">
        <f ca="1">IFERROR(IF(OR($BE148=45,$BE148=45+Results!$AR$2),VLOOKUP($C148,Data_qPCR,BC$3+2,FALSE),NA()),NA())</f>
        <v>#N/A</v>
      </c>
      <c r="BD148" s="79" t="str">
        <f t="shared" ca="1" si="18"/>
        <v/>
      </c>
      <c r="BE148" t="str">
        <f ca="1">IFERROR(IF(LEFT(C148,1)+0=Results!$C$4,INDEX(Results!$AM$8:$BJ$23,CODE(RIGHT(LEFT(C148,2),1))-64,RIGHT(C148,LEN(C148)-2)+0),IF(Results!$AL$7=2,2,45)),"")</f>
        <v/>
      </c>
      <c r="BF148" t="str">
        <f t="shared" ca="1" si="17"/>
        <v/>
      </c>
      <c r="BG148" s="104" t="str">
        <f ca="1">IFERROR(IF(LEFT(C148,1)+0=Results!$C$4,INDEX(Results!$CK$8:$DH$23,CODE(RIGHT(LEFT(C148,2),1))-64,RIGHT(C148,LEN(C148)-2)+0),IF(Results!$AL$7=2,2,45)),"")</f>
        <v/>
      </c>
    </row>
    <row r="149" spans="1:59" x14ac:dyDescent="0.25">
      <c r="A149" t="str">
        <f t="shared" ca="1" si="14"/>
        <v>N/A</v>
      </c>
      <c r="B149">
        <v>146</v>
      </c>
      <c r="C149" t="str">
        <f t="shared" ca="1" si="15"/>
        <v/>
      </c>
      <c r="D149" t="str">
        <f t="shared" ca="1" si="16"/>
        <v/>
      </c>
      <c r="E149" s="268" t="str">
        <f t="shared" ca="1" si="13"/>
        <v/>
      </c>
      <c r="F149" s="79" t="e">
        <f ca="1">IFERROR(IF(OR($BE149=45,$BE149=45+Results!$AR$2),VLOOKUP($C149,Data_qPCR,F$3+2,FALSE),NA()),NA())</f>
        <v>#N/A</v>
      </c>
      <c r="G149" s="79" t="e">
        <f ca="1">IFERROR(IF(OR($BE149=45,$BE149=45+Results!$AR$2),VLOOKUP($C149,Data_qPCR,G$3+2,FALSE),NA()),NA())</f>
        <v>#N/A</v>
      </c>
      <c r="H149" s="79" t="e">
        <f ca="1">IFERROR(IF(OR($BE149=45,$BE149=45+Results!$AR$2),VLOOKUP($C149,Data_qPCR,H$3+2,FALSE),NA()),NA())</f>
        <v>#N/A</v>
      </c>
      <c r="I149" s="79" t="e">
        <f ca="1">IFERROR(IF(OR($BE149=45,$BE149=45+Results!$AR$2),VLOOKUP($C149,Data_qPCR,I$3+2,FALSE),NA()),NA())</f>
        <v>#N/A</v>
      </c>
      <c r="J149" s="79" t="e">
        <f ca="1">IFERROR(IF(OR($BE149=45,$BE149=45+Results!$AR$2),VLOOKUP($C149,Data_qPCR,J$3+2,FALSE),NA()),NA())</f>
        <v>#N/A</v>
      </c>
      <c r="K149" s="79" t="e">
        <f ca="1">IFERROR(IF(OR($BE149=45,$BE149=45+Results!$AR$2),VLOOKUP($C149,Data_qPCR,K$3+2,FALSE),NA()),NA())</f>
        <v>#N/A</v>
      </c>
      <c r="L149" s="79" t="e">
        <f ca="1">IFERROR(IF(OR($BE149=45,$BE149=45+Results!$AR$2),VLOOKUP($C149,Data_qPCR,L$3+2,FALSE),NA()),NA())</f>
        <v>#N/A</v>
      </c>
      <c r="M149" s="79" t="e">
        <f ca="1">IFERROR(IF(OR($BE149=45,$BE149=45+Results!$AR$2),VLOOKUP($C149,Data_qPCR,M$3+2,FALSE),NA()),NA())</f>
        <v>#N/A</v>
      </c>
      <c r="N149" s="79" t="e">
        <f ca="1">IFERROR(IF(OR($BE149=45,$BE149=45+Results!$AR$2),VLOOKUP($C149,Data_qPCR,N$3+2,FALSE),NA()),NA())</f>
        <v>#N/A</v>
      </c>
      <c r="O149" s="79" t="e">
        <f ca="1">IFERROR(IF(OR($BE149=45,$BE149=45+Results!$AR$2),VLOOKUP($C149,Data_qPCR,O$3+2,FALSE),NA()),NA())</f>
        <v>#N/A</v>
      </c>
      <c r="P149" s="79" t="e">
        <f ca="1">IFERROR(IF(OR($BE149=45,$BE149=45+Results!$AR$2),VLOOKUP($C149,Data_qPCR,P$3+2,FALSE),NA()),NA())</f>
        <v>#N/A</v>
      </c>
      <c r="Q149" s="79" t="e">
        <f ca="1">IFERROR(IF(OR($BE149=45,$BE149=45+Results!$AR$2),VLOOKUP($C149,Data_qPCR,Q$3+2,FALSE),NA()),NA())</f>
        <v>#N/A</v>
      </c>
      <c r="R149" s="79" t="e">
        <f ca="1">IFERROR(IF(OR($BE149=45,$BE149=45+Results!$AR$2),VLOOKUP($C149,Data_qPCR,R$3+2,FALSE),NA()),NA())</f>
        <v>#N/A</v>
      </c>
      <c r="S149" s="79" t="e">
        <f ca="1">IFERROR(IF(OR($BE149=45,$BE149=45+Results!$AR$2),VLOOKUP($C149,Data_qPCR,S$3+2,FALSE),NA()),NA())</f>
        <v>#N/A</v>
      </c>
      <c r="T149" s="79" t="e">
        <f ca="1">IFERROR(IF(OR($BE149=45,$BE149=45+Results!$AR$2),VLOOKUP($C149,Data_qPCR,T$3+2,FALSE),NA()),NA())</f>
        <v>#N/A</v>
      </c>
      <c r="U149" s="79" t="e">
        <f ca="1">IFERROR(IF(OR($BE149=45,$BE149=45+Results!$AR$2),VLOOKUP($C149,Data_qPCR,U$3+2,FALSE),NA()),NA())</f>
        <v>#N/A</v>
      </c>
      <c r="V149" s="79" t="e">
        <f ca="1">IFERROR(IF(OR($BE149=45,$BE149=45+Results!$AR$2),VLOOKUP($C149,Data_qPCR,V$3+2,FALSE),NA()),NA())</f>
        <v>#N/A</v>
      </c>
      <c r="W149" s="79" t="e">
        <f ca="1">IFERROR(IF(OR($BE149=45,$BE149=45+Results!$AR$2),VLOOKUP($C149,Data_qPCR,W$3+2,FALSE),NA()),NA())</f>
        <v>#N/A</v>
      </c>
      <c r="X149" s="79" t="e">
        <f ca="1">IFERROR(IF(OR($BE149=45,$BE149=45+Results!$AR$2),VLOOKUP($C149,Data_qPCR,X$3+2,FALSE),NA()),NA())</f>
        <v>#N/A</v>
      </c>
      <c r="Y149" s="79" t="e">
        <f ca="1">IFERROR(IF(OR($BE149=45,$BE149=45+Results!$AR$2),VLOOKUP($C149,Data_qPCR,Y$3+2,FALSE),NA()),NA())</f>
        <v>#N/A</v>
      </c>
      <c r="Z149" s="79" t="e">
        <f ca="1">IFERROR(IF(OR($BE149=45,$BE149=45+Results!$AR$2),VLOOKUP($C149,Data_qPCR,Z$3+2,FALSE),NA()),NA())</f>
        <v>#N/A</v>
      </c>
      <c r="AA149" s="79" t="e">
        <f ca="1">IFERROR(IF(OR($BE149=45,$BE149=45+Results!$AR$2),VLOOKUP($C149,Data_qPCR,AA$3+2,FALSE),NA()),NA())</f>
        <v>#N/A</v>
      </c>
      <c r="AB149" s="79" t="e">
        <f ca="1">IFERROR(IF(OR($BE149=45,$BE149=45+Results!$AR$2),VLOOKUP($C149,Data_qPCR,AB$3+2,FALSE),NA()),NA())</f>
        <v>#N/A</v>
      </c>
      <c r="AC149" s="79" t="e">
        <f ca="1">IFERROR(IF(OR($BE149=45,$BE149=45+Results!$AR$2),VLOOKUP($C149,Data_qPCR,AC$3+2,FALSE),NA()),NA())</f>
        <v>#N/A</v>
      </c>
      <c r="AD149" s="79" t="e">
        <f ca="1">IFERROR(IF(OR($BE149=45,$BE149=45+Results!$AR$2),VLOOKUP($C149,Data_qPCR,AD$3+2,FALSE),NA()),NA())</f>
        <v>#N/A</v>
      </c>
      <c r="AE149" s="79" t="e">
        <f ca="1">IFERROR(IF(OR($BE149=45,$BE149=45+Results!$AR$2),VLOOKUP($C149,Data_qPCR,AE$3+2,FALSE),NA()),NA())</f>
        <v>#N/A</v>
      </c>
      <c r="AF149" s="79" t="e">
        <f ca="1">IFERROR(IF(OR($BE149=45,$BE149=45+Results!$AR$2),VLOOKUP($C149,Data_qPCR,AF$3+2,FALSE),NA()),NA())</f>
        <v>#N/A</v>
      </c>
      <c r="AG149" s="79" t="e">
        <f ca="1">IFERROR(IF(OR($BE149=45,$BE149=45+Results!$AR$2),VLOOKUP($C149,Data_qPCR,AG$3+2,FALSE),NA()),NA())</f>
        <v>#N/A</v>
      </c>
      <c r="AH149" s="79" t="e">
        <f ca="1">IFERROR(IF(OR($BE149=45,$BE149=45+Results!$AR$2),VLOOKUP($C149,Data_qPCR,AH$3+2,FALSE),NA()),NA())</f>
        <v>#N/A</v>
      </c>
      <c r="AI149" s="79" t="e">
        <f ca="1">IFERROR(IF(OR($BE149=45,$BE149=45+Results!$AR$2),VLOOKUP($C149,Data_qPCR,AI$3+2,FALSE),NA()),NA())</f>
        <v>#N/A</v>
      </c>
      <c r="AJ149" s="79" t="e">
        <f ca="1">IFERROR(IF(OR($BE149=45,$BE149=45+Results!$AR$2),VLOOKUP($C149,Data_qPCR,AJ$3+2,FALSE),NA()),NA())</f>
        <v>#N/A</v>
      </c>
      <c r="AK149" s="79" t="e">
        <f ca="1">IFERROR(IF(OR($BE149=45,$BE149=45+Results!$AR$2),VLOOKUP($C149,Data_qPCR,AK$3+2,FALSE),NA()),NA())</f>
        <v>#N/A</v>
      </c>
      <c r="AL149" s="79" t="e">
        <f ca="1">IFERROR(IF(OR($BE149=45,$BE149=45+Results!$AR$2),VLOOKUP($C149,Data_qPCR,AL$3+2,FALSE),NA()),NA())</f>
        <v>#N/A</v>
      </c>
      <c r="AM149" s="79" t="e">
        <f ca="1">IFERROR(IF(OR($BE149=45,$BE149=45+Results!$AR$2),VLOOKUP($C149,Data_qPCR,AM$3+2,FALSE),NA()),NA())</f>
        <v>#N/A</v>
      </c>
      <c r="AN149" s="79" t="e">
        <f ca="1">IFERROR(IF(OR($BE149=45,$BE149=45+Results!$AR$2),VLOOKUP($C149,Data_qPCR,AN$3+2,FALSE),NA()),NA())</f>
        <v>#N/A</v>
      </c>
      <c r="AO149" s="79" t="e">
        <f ca="1">IFERROR(IF(OR($BE149=45,$BE149=45+Results!$AR$2),VLOOKUP($C149,Data_qPCR,AO$3+2,FALSE),NA()),NA())</f>
        <v>#N/A</v>
      </c>
      <c r="AP149" s="79" t="e">
        <f ca="1">IFERROR(IF(OR($BE149=45,$BE149=45+Results!$AR$2),VLOOKUP($C149,Data_qPCR,AP$3+2,FALSE),NA()),NA())</f>
        <v>#N/A</v>
      </c>
      <c r="AQ149" s="79" t="e">
        <f ca="1">IFERROR(IF(OR($BE149=45,$BE149=45+Results!$AR$2),VLOOKUP($C149,Data_qPCR,AQ$3+2,FALSE),NA()),NA())</f>
        <v>#N/A</v>
      </c>
      <c r="AR149" s="79" t="e">
        <f ca="1">IFERROR(IF(OR($BE149=45,$BE149=45+Results!$AR$2),VLOOKUP($C149,Data_qPCR,AR$3+2,FALSE),NA()),NA())</f>
        <v>#N/A</v>
      </c>
      <c r="AS149" s="79" t="e">
        <f ca="1">IFERROR(IF(OR($BE149=45,$BE149=45+Results!$AR$2),VLOOKUP($C149,Data_qPCR,AS$3+2,FALSE),NA()),NA())</f>
        <v>#N/A</v>
      </c>
      <c r="AT149" s="79" t="e">
        <f ca="1">IFERROR(IF(OR($BE149=45,$BE149=45+Results!$AR$2),VLOOKUP($C149,Data_qPCR,AT$3+2,FALSE),NA()),NA())</f>
        <v>#N/A</v>
      </c>
      <c r="AU149" s="79" t="e">
        <f ca="1">IFERROR(IF(OR($BE149=45,$BE149=45+Results!$AR$2),VLOOKUP($C149,Data_qPCR,AU$3+2,FALSE),NA()),NA())</f>
        <v>#N/A</v>
      </c>
      <c r="AV149" s="79" t="e">
        <f ca="1">IFERROR(IF(OR($BE149=45,$BE149=45+Results!$AR$2),VLOOKUP($C149,Data_qPCR,AV$3+2,FALSE),NA()),NA())</f>
        <v>#N/A</v>
      </c>
      <c r="AW149" s="79" t="e">
        <f ca="1">IFERROR(IF(OR($BE149=45,$BE149=45+Results!$AR$2),VLOOKUP($C149,Data_qPCR,AW$3+2,FALSE),NA()),NA())</f>
        <v>#N/A</v>
      </c>
      <c r="AX149" s="79" t="e">
        <f ca="1">IFERROR(IF(OR($BE149=45,$BE149=45+Results!$AR$2),VLOOKUP($C149,Data_qPCR,AX$3+2,FALSE),NA()),NA())</f>
        <v>#N/A</v>
      </c>
      <c r="AY149" s="79" t="e">
        <f ca="1">IFERROR(IF(OR($BE149=45,$BE149=45+Results!$AR$2),VLOOKUP($C149,Data_qPCR,AY$3+2,FALSE),NA()),NA())</f>
        <v>#N/A</v>
      </c>
      <c r="AZ149" s="79" t="e">
        <f ca="1">IFERROR(IF(OR($BE149=45,$BE149=45+Results!$AR$2),VLOOKUP($C149,Data_qPCR,AZ$3+2,FALSE),NA()),NA())</f>
        <v>#N/A</v>
      </c>
      <c r="BA149" s="79" t="e">
        <f ca="1">IFERROR(IF(OR($BE149=45,$BE149=45+Results!$AR$2),VLOOKUP($C149,Data_qPCR,BA$3+2,FALSE),NA()),NA())</f>
        <v>#N/A</v>
      </c>
      <c r="BB149" s="79" t="e">
        <f ca="1">IFERROR(IF(OR($BE149=45,$BE149=45+Results!$AR$2),VLOOKUP($C149,Data_qPCR,BB$3+2,FALSE),NA()),NA())</f>
        <v>#N/A</v>
      </c>
      <c r="BC149" s="79" t="e">
        <f ca="1">IFERROR(IF(OR($BE149=45,$BE149=45+Results!$AR$2),VLOOKUP($C149,Data_qPCR,BC$3+2,FALSE),NA()),NA())</f>
        <v>#N/A</v>
      </c>
      <c r="BD149" s="79" t="str">
        <f t="shared" ca="1" si="18"/>
        <v/>
      </c>
      <c r="BE149" t="str">
        <f ca="1">IFERROR(IF(LEFT(C149,1)+0=Results!$C$4,INDEX(Results!$AM$8:$BJ$23,CODE(RIGHT(LEFT(C149,2),1))-64,RIGHT(C149,LEN(C149)-2)+0),IF(Results!$AL$7=2,2,45)),"")</f>
        <v/>
      </c>
      <c r="BF149" t="str">
        <f t="shared" ca="1" si="17"/>
        <v/>
      </c>
      <c r="BG149" s="104" t="str">
        <f ca="1">IFERROR(IF(LEFT(C149,1)+0=Results!$C$4,INDEX(Results!$CK$8:$DH$23,CODE(RIGHT(LEFT(C149,2),1))-64,RIGHT(C149,LEN(C149)-2)+0),IF(Results!$AL$7=2,2,45)),"")</f>
        <v/>
      </c>
    </row>
    <row r="150" spans="1:59" x14ac:dyDescent="0.25">
      <c r="A150" t="str">
        <f t="shared" ca="1" si="14"/>
        <v>N/A</v>
      </c>
      <c r="B150">
        <v>147</v>
      </c>
      <c r="C150" t="str">
        <f t="shared" ca="1" si="15"/>
        <v/>
      </c>
      <c r="D150" t="str">
        <f t="shared" ca="1" si="16"/>
        <v/>
      </c>
      <c r="E150" s="268" t="str">
        <f t="shared" ca="1" si="13"/>
        <v/>
      </c>
      <c r="F150" s="79" t="e">
        <f ca="1">IFERROR(IF(OR($BE150=45,$BE150=45+Results!$AR$2),VLOOKUP($C150,Data_qPCR,F$3+2,FALSE),NA()),NA())</f>
        <v>#N/A</v>
      </c>
      <c r="G150" s="79" t="e">
        <f ca="1">IFERROR(IF(OR($BE150=45,$BE150=45+Results!$AR$2),VLOOKUP($C150,Data_qPCR,G$3+2,FALSE),NA()),NA())</f>
        <v>#N/A</v>
      </c>
      <c r="H150" s="79" t="e">
        <f ca="1">IFERROR(IF(OR($BE150=45,$BE150=45+Results!$AR$2),VLOOKUP($C150,Data_qPCR,H$3+2,FALSE),NA()),NA())</f>
        <v>#N/A</v>
      </c>
      <c r="I150" s="79" t="e">
        <f ca="1">IFERROR(IF(OR($BE150=45,$BE150=45+Results!$AR$2),VLOOKUP($C150,Data_qPCR,I$3+2,FALSE),NA()),NA())</f>
        <v>#N/A</v>
      </c>
      <c r="J150" s="79" t="e">
        <f ca="1">IFERROR(IF(OR($BE150=45,$BE150=45+Results!$AR$2),VLOOKUP($C150,Data_qPCR,J$3+2,FALSE),NA()),NA())</f>
        <v>#N/A</v>
      </c>
      <c r="K150" s="79" t="e">
        <f ca="1">IFERROR(IF(OR($BE150=45,$BE150=45+Results!$AR$2),VLOOKUP($C150,Data_qPCR,K$3+2,FALSE),NA()),NA())</f>
        <v>#N/A</v>
      </c>
      <c r="L150" s="79" t="e">
        <f ca="1">IFERROR(IF(OR($BE150=45,$BE150=45+Results!$AR$2),VLOOKUP($C150,Data_qPCR,L$3+2,FALSE),NA()),NA())</f>
        <v>#N/A</v>
      </c>
      <c r="M150" s="79" t="e">
        <f ca="1">IFERROR(IF(OR($BE150=45,$BE150=45+Results!$AR$2),VLOOKUP($C150,Data_qPCR,M$3+2,FALSE),NA()),NA())</f>
        <v>#N/A</v>
      </c>
      <c r="N150" s="79" t="e">
        <f ca="1">IFERROR(IF(OR($BE150=45,$BE150=45+Results!$AR$2),VLOOKUP($C150,Data_qPCR,N$3+2,FALSE),NA()),NA())</f>
        <v>#N/A</v>
      </c>
      <c r="O150" s="79" t="e">
        <f ca="1">IFERROR(IF(OR($BE150=45,$BE150=45+Results!$AR$2),VLOOKUP($C150,Data_qPCR,O$3+2,FALSE),NA()),NA())</f>
        <v>#N/A</v>
      </c>
      <c r="P150" s="79" t="e">
        <f ca="1">IFERROR(IF(OR($BE150=45,$BE150=45+Results!$AR$2),VLOOKUP($C150,Data_qPCR,P$3+2,FALSE),NA()),NA())</f>
        <v>#N/A</v>
      </c>
      <c r="Q150" s="79" t="e">
        <f ca="1">IFERROR(IF(OR($BE150=45,$BE150=45+Results!$AR$2),VLOOKUP($C150,Data_qPCR,Q$3+2,FALSE),NA()),NA())</f>
        <v>#N/A</v>
      </c>
      <c r="R150" s="79" t="e">
        <f ca="1">IFERROR(IF(OR($BE150=45,$BE150=45+Results!$AR$2),VLOOKUP($C150,Data_qPCR,R$3+2,FALSE),NA()),NA())</f>
        <v>#N/A</v>
      </c>
      <c r="S150" s="79" t="e">
        <f ca="1">IFERROR(IF(OR($BE150=45,$BE150=45+Results!$AR$2),VLOOKUP($C150,Data_qPCR,S$3+2,FALSE),NA()),NA())</f>
        <v>#N/A</v>
      </c>
      <c r="T150" s="79" t="e">
        <f ca="1">IFERROR(IF(OR($BE150=45,$BE150=45+Results!$AR$2),VLOOKUP($C150,Data_qPCR,T$3+2,FALSE),NA()),NA())</f>
        <v>#N/A</v>
      </c>
      <c r="U150" s="79" t="e">
        <f ca="1">IFERROR(IF(OR($BE150=45,$BE150=45+Results!$AR$2),VLOOKUP($C150,Data_qPCR,U$3+2,FALSE),NA()),NA())</f>
        <v>#N/A</v>
      </c>
      <c r="V150" s="79" t="e">
        <f ca="1">IFERROR(IF(OR($BE150=45,$BE150=45+Results!$AR$2),VLOOKUP($C150,Data_qPCR,V$3+2,FALSE),NA()),NA())</f>
        <v>#N/A</v>
      </c>
      <c r="W150" s="79" t="e">
        <f ca="1">IFERROR(IF(OR($BE150=45,$BE150=45+Results!$AR$2),VLOOKUP($C150,Data_qPCR,W$3+2,FALSE),NA()),NA())</f>
        <v>#N/A</v>
      </c>
      <c r="X150" s="79" t="e">
        <f ca="1">IFERROR(IF(OR($BE150=45,$BE150=45+Results!$AR$2),VLOOKUP($C150,Data_qPCR,X$3+2,FALSE),NA()),NA())</f>
        <v>#N/A</v>
      </c>
      <c r="Y150" s="79" t="e">
        <f ca="1">IFERROR(IF(OR($BE150=45,$BE150=45+Results!$AR$2),VLOOKUP($C150,Data_qPCR,Y$3+2,FALSE),NA()),NA())</f>
        <v>#N/A</v>
      </c>
      <c r="Z150" s="79" t="e">
        <f ca="1">IFERROR(IF(OR($BE150=45,$BE150=45+Results!$AR$2),VLOOKUP($C150,Data_qPCR,Z$3+2,FALSE),NA()),NA())</f>
        <v>#N/A</v>
      </c>
      <c r="AA150" s="79" t="e">
        <f ca="1">IFERROR(IF(OR($BE150=45,$BE150=45+Results!$AR$2),VLOOKUP($C150,Data_qPCR,AA$3+2,FALSE),NA()),NA())</f>
        <v>#N/A</v>
      </c>
      <c r="AB150" s="79" t="e">
        <f ca="1">IFERROR(IF(OR($BE150=45,$BE150=45+Results!$AR$2),VLOOKUP($C150,Data_qPCR,AB$3+2,FALSE),NA()),NA())</f>
        <v>#N/A</v>
      </c>
      <c r="AC150" s="79" t="e">
        <f ca="1">IFERROR(IF(OR($BE150=45,$BE150=45+Results!$AR$2),VLOOKUP($C150,Data_qPCR,AC$3+2,FALSE),NA()),NA())</f>
        <v>#N/A</v>
      </c>
      <c r="AD150" s="79" t="e">
        <f ca="1">IFERROR(IF(OR($BE150=45,$BE150=45+Results!$AR$2),VLOOKUP($C150,Data_qPCR,AD$3+2,FALSE),NA()),NA())</f>
        <v>#N/A</v>
      </c>
      <c r="AE150" s="79" t="e">
        <f ca="1">IFERROR(IF(OR($BE150=45,$BE150=45+Results!$AR$2),VLOOKUP($C150,Data_qPCR,AE$3+2,FALSE),NA()),NA())</f>
        <v>#N/A</v>
      </c>
      <c r="AF150" s="79" t="e">
        <f ca="1">IFERROR(IF(OR($BE150=45,$BE150=45+Results!$AR$2),VLOOKUP($C150,Data_qPCR,AF$3+2,FALSE),NA()),NA())</f>
        <v>#N/A</v>
      </c>
      <c r="AG150" s="79" t="e">
        <f ca="1">IFERROR(IF(OR($BE150=45,$BE150=45+Results!$AR$2),VLOOKUP($C150,Data_qPCR,AG$3+2,FALSE),NA()),NA())</f>
        <v>#N/A</v>
      </c>
      <c r="AH150" s="79" t="e">
        <f ca="1">IFERROR(IF(OR($BE150=45,$BE150=45+Results!$AR$2),VLOOKUP($C150,Data_qPCR,AH$3+2,FALSE),NA()),NA())</f>
        <v>#N/A</v>
      </c>
      <c r="AI150" s="79" t="e">
        <f ca="1">IFERROR(IF(OR($BE150=45,$BE150=45+Results!$AR$2),VLOOKUP($C150,Data_qPCR,AI$3+2,FALSE),NA()),NA())</f>
        <v>#N/A</v>
      </c>
      <c r="AJ150" s="79" t="e">
        <f ca="1">IFERROR(IF(OR($BE150=45,$BE150=45+Results!$AR$2),VLOOKUP($C150,Data_qPCR,AJ$3+2,FALSE),NA()),NA())</f>
        <v>#N/A</v>
      </c>
      <c r="AK150" s="79" t="e">
        <f ca="1">IFERROR(IF(OR($BE150=45,$BE150=45+Results!$AR$2),VLOOKUP($C150,Data_qPCR,AK$3+2,FALSE),NA()),NA())</f>
        <v>#N/A</v>
      </c>
      <c r="AL150" s="79" t="e">
        <f ca="1">IFERROR(IF(OR($BE150=45,$BE150=45+Results!$AR$2),VLOOKUP($C150,Data_qPCR,AL$3+2,FALSE),NA()),NA())</f>
        <v>#N/A</v>
      </c>
      <c r="AM150" s="79" t="e">
        <f ca="1">IFERROR(IF(OR($BE150=45,$BE150=45+Results!$AR$2),VLOOKUP($C150,Data_qPCR,AM$3+2,FALSE),NA()),NA())</f>
        <v>#N/A</v>
      </c>
      <c r="AN150" s="79" t="e">
        <f ca="1">IFERROR(IF(OR($BE150=45,$BE150=45+Results!$AR$2),VLOOKUP($C150,Data_qPCR,AN$3+2,FALSE),NA()),NA())</f>
        <v>#N/A</v>
      </c>
      <c r="AO150" s="79" t="e">
        <f ca="1">IFERROR(IF(OR($BE150=45,$BE150=45+Results!$AR$2),VLOOKUP($C150,Data_qPCR,AO$3+2,FALSE),NA()),NA())</f>
        <v>#N/A</v>
      </c>
      <c r="AP150" s="79" t="e">
        <f ca="1">IFERROR(IF(OR($BE150=45,$BE150=45+Results!$AR$2),VLOOKUP($C150,Data_qPCR,AP$3+2,FALSE),NA()),NA())</f>
        <v>#N/A</v>
      </c>
      <c r="AQ150" s="79" t="e">
        <f ca="1">IFERROR(IF(OR($BE150=45,$BE150=45+Results!$AR$2),VLOOKUP($C150,Data_qPCR,AQ$3+2,FALSE),NA()),NA())</f>
        <v>#N/A</v>
      </c>
      <c r="AR150" s="79" t="e">
        <f ca="1">IFERROR(IF(OR($BE150=45,$BE150=45+Results!$AR$2),VLOOKUP($C150,Data_qPCR,AR$3+2,FALSE),NA()),NA())</f>
        <v>#N/A</v>
      </c>
      <c r="AS150" s="79" t="e">
        <f ca="1">IFERROR(IF(OR($BE150=45,$BE150=45+Results!$AR$2),VLOOKUP($C150,Data_qPCR,AS$3+2,FALSE),NA()),NA())</f>
        <v>#N/A</v>
      </c>
      <c r="AT150" s="79" t="e">
        <f ca="1">IFERROR(IF(OR($BE150=45,$BE150=45+Results!$AR$2),VLOOKUP($C150,Data_qPCR,AT$3+2,FALSE),NA()),NA())</f>
        <v>#N/A</v>
      </c>
      <c r="AU150" s="79" t="e">
        <f ca="1">IFERROR(IF(OR($BE150=45,$BE150=45+Results!$AR$2),VLOOKUP($C150,Data_qPCR,AU$3+2,FALSE),NA()),NA())</f>
        <v>#N/A</v>
      </c>
      <c r="AV150" s="79" t="e">
        <f ca="1">IFERROR(IF(OR($BE150=45,$BE150=45+Results!$AR$2),VLOOKUP($C150,Data_qPCR,AV$3+2,FALSE),NA()),NA())</f>
        <v>#N/A</v>
      </c>
      <c r="AW150" s="79" t="e">
        <f ca="1">IFERROR(IF(OR($BE150=45,$BE150=45+Results!$AR$2),VLOOKUP($C150,Data_qPCR,AW$3+2,FALSE),NA()),NA())</f>
        <v>#N/A</v>
      </c>
      <c r="AX150" s="79" t="e">
        <f ca="1">IFERROR(IF(OR($BE150=45,$BE150=45+Results!$AR$2),VLOOKUP($C150,Data_qPCR,AX$3+2,FALSE),NA()),NA())</f>
        <v>#N/A</v>
      </c>
      <c r="AY150" s="79" t="e">
        <f ca="1">IFERROR(IF(OR($BE150=45,$BE150=45+Results!$AR$2),VLOOKUP($C150,Data_qPCR,AY$3+2,FALSE),NA()),NA())</f>
        <v>#N/A</v>
      </c>
      <c r="AZ150" s="79" t="e">
        <f ca="1">IFERROR(IF(OR($BE150=45,$BE150=45+Results!$AR$2),VLOOKUP($C150,Data_qPCR,AZ$3+2,FALSE),NA()),NA())</f>
        <v>#N/A</v>
      </c>
      <c r="BA150" s="79" t="e">
        <f ca="1">IFERROR(IF(OR($BE150=45,$BE150=45+Results!$AR$2),VLOOKUP($C150,Data_qPCR,BA$3+2,FALSE),NA()),NA())</f>
        <v>#N/A</v>
      </c>
      <c r="BB150" s="79" t="e">
        <f ca="1">IFERROR(IF(OR($BE150=45,$BE150=45+Results!$AR$2),VLOOKUP($C150,Data_qPCR,BB$3+2,FALSE),NA()),NA())</f>
        <v>#N/A</v>
      </c>
      <c r="BC150" s="79" t="e">
        <f ca="1">IFERROR(IF(OR($BE150=45,$BE150=45+Results!$AR$2),VLOOKUP($C150,Data_qPCR,BC$3+2,FALSE),NA()),NA())</f>
        <v>#N/A</v>
      </c>
      <c r="BD150" s="79" t="str">
        <f t="shared" ca="1" si="18"/>
        <v/>
      </c>
      <c r="BE150" t="str">
        <f ca="1">IFERROR(IF(LEFT(C150,1)+0=Results!$C$4,INDEX(Results!$AM$8:$BJ$23,CODE(RIGHT(LEFT(C150,2),1))-64,RIGHT(C150,LEN(C150)-2)+0),IF(Results!$AL$7=2,2,45)),"")</f>
        <v/>
      </c>
      <c r="BF150" t="str">
        <f t="shared" ca="1" si="17"/>
        <v/>
      </c>
      <c r="BG150" s="104" t="str">
        <f ca="1">IFERROR(IF(LEFT(C150,1)+0=Results!$C$4,INDEX(Results!$CK$8:$DH$23,CODE(RIGHT(LEFT(C150,2),1))-64,RIGHT(C150,LEN(C150)-2)+0),IF(Results!$AL$7=2,2,45)),"")</f>
        <v/>
      </c>
    </row>
    <row r="151" spans="1:59" x14ac:dyDescent="0.25">
      <c r="A151" t="str">
        <f t="shared" ca="1" si="14"/>
        <v>N/A</v>
      </c>
      <c r="B151">
        <v>148</v>
      </c>
      <c r="C151" t="str">
        <f t="shared" ca="1" si="15"/>
        <v/>
      </c>
      <c r="D151" t="str">
        <f t="shared" ca="1" si="16"/>
        <v/>
      </c>
      <c r="E151" s="268" t="str">
        <f t="shared" ca="1" si="13"/>
        <v/>
      </c>
      <c r="F151" s="79" t="e">
        <f ca="1">IFERROR(IF(OR($BE151=45,$BE151=45+Results!$AR$2),VLOOKUP($C151,Data_qPCR,F$3+2,FALSE),NA()),NA())</f>
        <v>#N/A</v>
      </c>
      <c r="G151" s="79" t="e">
        <f ca="1">IFERROR(IF(OR($BE151=45,$BE151=45+Results!$AR$2),VLOOKUP($C151,Data_qPCR,G$3+2,FALSE),NA()),NA())</f>
        <v>#N/A</v>
      </c>
      <c r="H151" s="79" t="e">
        <f ca="1">IFERROR(IF(OR($BE151=45,$BE151=45+Results!$AR$2),VLOOKUP($C151,Data_qPCR,H$3+2,FALSE),NA()),NA())</f>
        <v>#N/A</v>
      </c>
      <c r="I151" s="79" t="e">
        <f ca="1">IFERROR(IF(OR($BE151=45,$BE151=45+Results!$AR$2),VLOOKUP($C151,Data_qPCR,I$3+2,FALSE),NA()),NA())</f>
        <v>#N/A</v>
      </c>
      <c r="J151" s="79" t="e">
        <f ca="1">IFERROR(IF(OR($BE151=45,$BE151=45+Results!$AR$2),VLOOKUP($C151,Data_qPCR,J$3+2,FALSE),NA()),NA())</f>
        <v>#N/A</v>
      </c>
      <c r="K151" s="79" t="e">
        <f ca="1">IFERROR(IF(OR($BE151=45,$BE151=45+Results!$AR$2),VLOOKUP($C151,Data_qPCR,K$3+2,FALSE),NA()),NA())</f>
        <v>#N/A</v>
      </c>
      <c r="L151" s="79" t="e">
        <f ca="1">IFERROR(IF(OR($BE151=45,$BE151=45+Results!$AR$2),VLOOKUP($C151,Data_qPCR,L$3+2,FALSE),NA()),NA())</f>
        <v>#N/A</v>
      </c>
      <c r="M151" s="79" t="e">
        <f ca="1">IFERROR(IF(OR($BE151=45,$BE151=45+Results!$AR$2),VLOOKUP($C151,Data_qPCR,M$3+2,FALSE),NA()),NA())</f>
        <v>#N/A</v>
      </c>
      <c r="N151" s="79" t="e">
        <f ca="1">IFERROR(IF(OR($BE151=45,$BE151=45+Results!$AR$2),VLOOKUP($C151,Data_qPCR,N$3+2,FALSE),NA()),NA())</f>
        <v>#N/A</v>
      </c>
      <c r="O151" s="79" t="e">
        <f ca="1">IFERROR(IF(OR($BE151=45,$BE151=45+Results!$AR$2),VLOOKUP($C151,Data_qPCR,O$3+2,FALSE),NA()),NA())</f>
        <v>#N/A</v>
      </c>
      <c r="P151" s="79" t="e">
        <f ca="1">IFERROR(IF(OR($BE151=45,$BE151=45+Results!$AR$2),VLOOKUP($C151,Data_qPCR,P$3+2,FALSE),NA()),NA())</f>
        <v>#N/A</v>
      </c>
      <c r="Q151" s="79" t="e">
        <f ca="1">IFERROR(IF(OR($BE151=45,$BE151=45+Results!$AR$2),VLOOKUP($C151,Data_qPCR,Q$3+2,FALSE),NA()),NA())</f>
        <v>#N/A</v>
      </c>
      <c r="R151" s="79" t="e">
        <f ca="1">IFERROR(IF(OR($BE151=45,$BE151=45+Results!$AR$2),VLOOKUP($C151,Data_qPCR,R$3+2,FALSE),NA()),NA())</f>
        <v>#N/A</v>
      </c>
      <c r="S151" s="79" t="e">
        <f ca="1">IFERROR(IF(OR($BE151=45,$BE151=45+Results!$AR$2),VLOOKUP($C151,Data_qPCR,S$3+2,FALSE),NA()),NA())</f>
        <v>#N/A</v>
      </c>
      <c r="T151" s="79" t="e">
        <f ca="1">IFERROR(IF(OR($BE151=45,$BE151=45+Results!$AR$2),VLOOKUP($C151,Data_qPCR,T$3+2,FALSE),NA()),NA())</f>
        <v>#N/A</v>
      </c>
      <c r="U151" s="79" t="e">
        <f ca="1">IFERROR(IF(OR($BE151=45,$BE151=45+Results!$AR$2),VLOOKUP($C151,Data_qPCR,U$3+2,FALSE),NA()),NA())</f>
        <v>#N/A</v>
      </c>
      <c r="V151" s="79" t="e">
        <f ca="1">IFERROR(IF(OR($BE151=45,$BE151=45+Results!$AR$2),VLOOKUP($C151,Data_qPCR,V$3+2,FALSE),NA()),NA())</f>
        <v>#N/A</v>
      </c>
      <c r="W151" s="79" t="e">
        <f ca="1">IFERROR(IF(OR($BE151=45,$BE151=45+Results!$AR$2),VLOOKUP($C151,Data_qPCR,W$3+2,FALSE),NA()),NA())</f>
        <v>#N/A</v>
      </c>
      <c r="X151" s="79" t="e">
        <f ca="1">IFERROR(IF(OR($BE151=45,$BE151=45+Results!$AR$2),VLOOKUP($C151,Data_qPCR,X$3+2,FALSE),NA()),NA())</f>
        <v>#N/A</v>
      </c>
      <c r="Y151" s="79" t="e">
        <f ca="1">IFERROR(IF(OR($BE151=45,$BE151=45+Results!$AR$2),VLOOKUP($C151,Data_qPCR,Y$3+2,FALSE),NA()),NA())</f>
        <v>#N/A</v>
      </c>
      <c r="Z151" s="79" t="e">
        <f ca="1">IFERROR(IF(OR($BE151=45,$BE151=45+Results!$AR$2),VLOOKUP($C151,Data_qPCR,Z$3+2,FALSE),NA()),NA())</f>
        <v>#N/A</v>
      </c>
      <c r="AA151" s="79" t="e">
        <f ca="1">IFERROR(IF(OR($BE151=45,$BE151=45+Results!$AR$2),VLOOKUP($C151,Data_qPCR,AA$3+2,FALSE),NA()),NA())</f>
        <v>#N/A</v>
      </c>
      <c r="AB151" s="79" t="e">
        <f ca="1">IFERROR(IF(OR($BE151=45,$BE151=45+Results!$AR$2),VLOOKUP($C151,Data_qPCR,AB$3+2,FALSE),NA()),NA())</f>
        <v>#N/A</v>
      </c>
      <c r="AC151" s="79" t="e">
        <f ca="1">IFERROR(IF(OR($BE151=45,$BE151=45+Results!$AR$2),VLOOKUP($C151,Data_qPCR,AC$3+2,FALSE),NA()),NA())</f>
        <v>#N/A</v>
      </c>
      <c r="AD151" s="79" t="e">
        <f ca="1">IFERROR(IF(OR($BE151=45,$BE151=45+Results!$AR$2),VLOOKUP($C151,Data_qPCR,AD$3+2,FALSE),NA()),NA())</f>
        <v>#N/A</v>
      </c>
      <c r="AE151" s="79" t="e">
        <f ca="1">IFERROR(IF(OR($BE151=45,$BE151=45+Results!$AR$2),VLOOKUP($C151,Data_qPCR,AE$3+2,FALSE),NA()),NA())</f>
        <v>#N/A</v>
      </c>
      <c r="AF151" s="79" t="e">
        <f ca="1">IFERROR(IF(OR($BE151=45,$BE151=45+Results!$AR$2),VLOOKUP($C151,Data_qPCR,AF$3+2,FALSE),NA()),NA())</f>
        <v>#N/A</v>
      </c>
      <c r="AG151" s="79" t="e">
        <f ca="1">IFERROR(IF(OR($BE151=45,$BE151=45+Results!$AR$2),VLOOKUP($C151,Data_qPCR,AG$3+2,FALSE),NA()),NA())</f>
        <v>#N/A</v>
      </c>
      <c r="AH151" s="79" t="e">
        <f ca="1">IFERROR(IF(OR($BE151=45,$BE151=45+Results!$AR$2),VLOOKUP($C151,Data_qPCR,AH$3+2,FALSE),NA()),NA())</f>
        <v>#N/A</v>
      </c>
      <c r="AI151" s="79" t="e">
        <f ca="1">IFERROR(IF(OR($BE151=45,$BE151=45+Results!$AR$2),VLOOKUP($C151,Data_qPCR,AI$3+2,FALSE),NA()),NA())</f>
        <v>#N/A</v>
      </c>
      <c r="AJ151" s="79" t="e">
        <f ca="1">IFERROR(IF(OR($BE151=45,$BE151=45+Results!$AR$2),VLOOKUP($C151,Data_qPCR,AJ$3+2,FALSE),NA()),NA())</f>
        <v>#N/A</v>
      </c>
      <c r="AK151" s="79" t="e">
        <f ca="1">IFERROR(IF(OR($BE151=45,$BE151=45+Results!$AR$2),VLOOKUP($C151,Data_qPCR,AK$3+2,FALSE),NA()),NA())</f>
        <v>#N/A</v>
      </c>
      <c r="AL151" s="79" t="e">
        <f ca="1">IFERROR(IF(OR($BE151=45,$BE151=45+Results!$AR$2),VLOOKUP($C151,Data_qPCR,AL$3+2,FALSE),NA()),NA())</f>
        <v>#N/A</v>
      </c>
      <c r="AM151" s="79" t="e">
        <f ca="1">IFERROR(IF(OR($BE151=45,$BE151=45+Results!$AR$2),VLOOKUP($C151,Data_qPCR,AM$3+2,FALSE),NA()),NA())</f>
        <v>#N/A</v>
      </c>
      <c r="AN151" s="79" t="e">
        <f ca="1">IFERROR(IF(OR($BE151=45,$BE151=45+Results!$AR$2),VLOOKUP($C151,Data_qPCR,AN$3+2,FALSE),NA()),NA())</f>
        <v>#N/A</v>
      </c>
      <c r="AO151" s="79" t="e">
        <f ca="1">IFERROR(IF(OR($BE151=45,$BE151=45+Results!$AR$2),VLOOKUP($C151,Data_qPCR,AO$3+2,FALSE),NA()),NA())</f>
        <v>#N/A</v>
      </c>
      <c r="AP151" s="79" t="e">
        <f ca="1">IFERROR(IF(OR($BE151=45,$BE151=45+Results!$AR$2),VLOOKUP($C151,Data_qPCR,AP$3+2,FALSE),NA()),NA())</f>
        <v>#N/A</v>
      </c>
      <c r="AQ151" s="79" t="e">
        <f ca="1">IFERROR(IF(OR($BE151=45,$BE151=45+Results!$AR$2),VLOOKUP($C151,Data_qPCR,AQ$3+2,FALSE),NA()),NA())</f>
        <v>#N/A</v>
      </c>
      <c r="AR151" s="79" t="e">
        <f ca="1">IFERROR(IF(OR($BE151=45,$BE151=45+Results!$AR$2),VLOOKUP($C151,Data_qPCR,AR$3+2,FALSE),NA()),NA())</f>
        <v>#N/A</v>
      </c>
      <c r="AS151" s="79" t="e">
        <f ca="1">IFERROR(IF(OR($BE151=45,$BE151=45+Results!$AR$2),VLOOKUP($C151,Data_qPCR,AS$3+2,FALSE),NA()),NA())</f>
        <v>#N/A</v>
      </c>
      <c r="AT151" s="79" t="e">
        <f ca="1">IFERROR(IF(OR($BE151=45,$BE151=45+Results!$AR$2),VLOOKUP($C151,Data_qPCR,AT$3+2,FALSE),NA()),NA())</f>
        <v>#N/A</v>
      </c>
      <c r="AU151" s="79" t="e">
        <f ca="1">IFERROR(IF(OR($BE151=45,$BE151=45+Results!$AR$2),VLOOKUP($C151,Data_qPCR,AU$3+2,FALSE),NA()),NA())</f>
        <v>#N/A</v>
      </c>
      <c r="AV151" s="79" t="e">
        <f ca="1">IFERROR(IF(OR($BE151=45,$BE151=45+Results!$AR$2),VLOOKUP($C151,Data_qPCR,AV$3+2,FALSE),NA()),NA())</f>
        <v>#N/A</v>
      </c>
      <c r="AW151" s="79" t="e">
        <f ca="1">IFERROR(IF(OR($BE151=45,$BE151=45+Results!$AR$2),VLOOKUP($C151,Data_qPCR,AW$3+2,FALSE),NA()),NA())</f>
        <v>#N/A</v>
      </c>
      <c r="AX151" s="79" t="e">
        <f ca="1">IFERROR(IF(OR($BE151=45,$BE151=45+Results!$AR$2),VLOOKUP($C151,Data_qPCR,AX$3+2,FALSE),NA()),NA())</f>
        <v>#N/A</v>
      </c>
      <c r="AY151" s="79" t="e">
        <f ca="1">IFERROR(IF(OR($BE151=45,$BE151=45+Results!$AR$2),VLOOKUP($C151,Data_qPCR,AY$3+2,FALSE),NA()),NA())</f>
        <v>#N/A</v>
      </c>
      <c r="AZ151" s="79" t="e">
        <f ca="1">IFERROR(IF(OR($BE151=45,$BE151=45+Results!$AR$2),VLOOKUP($C151,Data_qPCR,AZ$3+2,FALSE),NA()),NA())</f>
        <v>#N/A</v>
      </c>
      <c r="BA151" s="79" t="e">
        <f ca="1">IFERROR(IF(OR($BE151=45,$BE151=45+Results!$AR$2),VLOOKUP($C151,Data_qPCR,BA$3+2,FALSE),NA()),NA())</f>
        <v>#N/A</v>
      </c>
      <c r="BB151" s="79" t="e">
        <f ca="1">IFERROR(IF(OR($BE151=45,$BE151=45+Results!$AR$2),VLOOKUP($C151,Data_qPCR,BB$3+2,FALSE),NA()),NA())</f>
        <v>#N/A</v>
      </c>
      <c r="BC151" s="79" t="e">
        <f ca="1">IFERROR(IF(OR($BE151=45,$BE151=45+Results!$AR$2),VLOOKUP($C151,Data_qPCR,BC$3+2,FALSE),NA()),NA())</f>
        <v>#N/A</v>
      </c>
      <c r="BD151" s="79" t="str">
        <f t="shared" ca="1" si="18"/>
        <v/>
      </c>
      <c r="BE151" t="str">
        <f ca="1">IFERROR(IF(LEFT(C151,1)+0=Results!$C$4,INDEX(Results!$AM$8:$BJ$23,CODE(RIGHT(LEFT(C151,2),1))-64,RIGHT(C151,LEN(C151)-2)+0),IF(Results!$AL$7=2,2,45)),"")</f>
        <v/>
      </c>
      <c r="BF151" t="str">
        <f t="shared" ca="1" si="17"/>
        <v/>
      </c>
      <c r="BG151" s="104" t="str">
        <f ca="1">IFERROR(IF(LEFT(C151,1)+0=Results!$C$4,INDEX(Results!$CK$8:$DH$23,CODE(RIGHT(LEFT(C151,2),1))-64,RIGHT(C151,LEN(C151)-2)+0),IF(Results!$AL$7=2,2,45)),"")</f>
        <v/>
      </c>
    </row>
    <row r="152" spans="1:59" x14ac:dyDescent="0.25">
      <c r="A152" t="str">
        <f t="shared" ca="1" si="14"/>
        <v>N/A</v>
      </c>
      <c r="B152">
        <v>149</v>
      </c>
      <c r="C152" t="str">
        <f t="shared" ca="1" si="15"/>
        <v/>
      </c>
      <c r="D152" t="str">
        <f t="shared" ca="1" si="16"/>
        <v/>
      </c>
      <c r="E152" s="268" t="str">
        <f t="shared" ref="E152:E215" ca="1" si="19">IF(C152="","",C152&amp;"-"&amp;D152)</f>
        <v/>
      </c>
      <c r="F152" s="79" t="e">
        <f ca="1">IFERROR(IF(OR($BE152=45,$BE152=45+Results!$AR$2),VLOOKUP($C152,Data_qPCR,F$3+2,FALSE),NA()),NA())</f>
        <v>#N/A</v>
      </c>
      <c r="G152" s="79" t="e">
        <f ca="1">IFERROR(IF(OR($BE152=45,$BE152=45+Results!$AR$2),VLOOKUP($C152,Data_qPCR,G$3+2,FALSE),NA()),NA())</f>
        <v>#N/A</v>
      </c>
      <c r="H152" s="79" t="e">
        <f ca="1">IFERROR(IF(OR($BE152=45,$BE152=45+Results!$AR$2),VLOOKUP($C152,Data_qPCR,H$3+2,FALSE),NA()),NA())</f>
        <v>#N/A</v>
      </c>
      <c r="I152" s="79" t="e">
        <f ca="1">IFERROR(IF(OR($BE152=45,$BE152=45+Results!$AR$2),VLOOKUP($C152,Data_qPCR,I$3+2,FALSE),NA()),NA())</f>
        <v>#N/A</v>
      </c>
      <c r="J152" s="79" t="e">
        <f ca="1">IFERROR(IF(OR($BE152=45,$BE152=45+Results!$AR$2),VLOOKUP($C152,Data_qPCR,J$3+2,FALSE),NA()),NA())</f>
        <v>#N/A</v>
      </c>
      <c r="K152" s="79" t="e">
        <f ca="1">IFERROR(IF(OR($BE152=45,$BE152=45+Results!$AR$2),VLOOKUP($C152,Data_qPCR,K$3+2,FALSE),NA()),NA())</f>
        <v>#N/A</v>
      </c>
      <c r="L152" s="79" t="e">
        <f ca="1">IFERROR(IF(OR($BE152=45,$BE152=45+Results!$AR$2),VLOOKUP($C152,Data_qPCR,L$3+2,FALSE),NA()),NA())</f>
        <v>#N/A</v>
      </c>
      <c r="M152" s="79" t="e">
        <f ca="1">IFERROR(IF(OR($BE152=45,$BE152=45+Results!$AR$2),VLOOKUP($C152,Data_qPCR,M$3+2,FALSE),NA()),NA())</f>
        <v>#N/A</v>
      </c>
      <c r="N152" s="79" t="e">
        <f ca="1">IFERROR(IF(OR($BE152=45,$BE152=45+Results!$AR$2),VLOOKUP($C152,Data_qPCR,N$3+2,FALSE),NA()),NA())</f>
        <v>#N/A</v>
      </c>
      <c r="O152" s="79" t="e">
        <f ca="1">IFERROR(IF(OR($BE152=45,$BE152=45+Results!$AR$2),VLOOKUP($C152,Data_qPCR,O$3+2,FALSE),NA()),NA())</f>
        <v>#N/A</v>
      </c>
      <c r="P152" s="79" t="e">
        <f ca="1">IFERROR(IF(OR($BE152=45,$BE152=45+Results!$AR$2),VLOOKUP($C152,Data_qPCR,P$3+2,FALSE),NA()),NA())</f>
        <v>#N/A</v>
      </c>
      <c r="Q152" s="79" t="e">
        <f ca="1">IFERROR(IF(OR($BE152=45,$BE152=45+Results!$AR$2),VLOOKUP($C152,Data_qPCR,Q$3+2,FALSE),NA()),NA())</f>
        <v>#N/A</v>
      </c>
      <c r="R152" s="79" t="e">
        <f ca="1">IFERROR(IF(OR($BE152=45,$BE152=45+Results!$AR$2),VLOOKUP($C152,Data_qPCR,R$3+2,FALSE),NA()),NA())</f>
        <v>#N/A</v>
      </c>
      <c r="S152" s="79" t="e">
        <f ca="1">IFERROR(IF(OR($BE152=45,$BE152=45+Results!$AR$2),VLOOKUP($C152,Data_qPCR,S$3+2,FALSE),NA()),NA())</f>
        <v>#N/A</v>
      </c>
      <c r="T152" s="79" t="e">
        <f ca="1">IFERROR(IF(OR($BE152=45,$BE152=45+Results!$AR$2),VLOOKUP($C152,Data_qPCR,T$3+2,FALSE),NA()),NA())</f>
        <v>#N/A</v>
      </c>
      <c r="U152" s="79" t="e">
        <f ca="1">IFERROR(IF(OR($BE152=45,$BE152=45+Results!$AR$2),VLOOKUP($C152,Data_qPCR,U$3+2,FALSE),NA()),NA())</f>
        <v>#N/A</v>
      </c>
      <c r="V152" s="79" t="e">
        <f ca="1">IFERROR(IF(OR($BE152=45,$BE152=45+Results!$AR$2),VLOOKUP($C152,Data_qPCR,V$3+2,FALSE),NA()),NA())</f>
        <v>#N/A</v>
      </c>
      <c r="W152" s="79" t="e">
        <f ca="1">IFERROR(IF(OR($BE152=45,$BE152=45+Results!$AR$2),VLOOKUP($C152,Data_qPCR,W$3+2,FALSE),NA()),NA())</f>
        <v>#N/A</v>
      </c>
      <c r="X152" s="79" t="e">
        <f ca="1">IFERROR(IF(OR($BE152=45,$BE152=45+Results!$AR$2),VLOOKUP($C152,Data_qPCR,X$3+2,FALSE),NA()),NA())</f>
        <v>#N/A</v>
      </c>
      <c r="Y152" s="79" t="e">
        <f ca="1">IFERROR(IF(OR($BE152=45,$BE152=45+Results!$AR$2),VLOOKUP($C152,Data_qPCR,Y$3+2,FALSE),NA()),NA())</f>
        <v>#N/A</v>
      </c>
      <c r="Z152" s="79" t="e">
        <f ca="1">IFERROR(IF(OR($BE152=45,$BE152=45+Results!$AR$2),VLOOKUP($C152,Data_qPCR,Z$3+2,FALSE),NA()),NA())</f>
        <v>#N/A</v>
      </c>
      <c r="AA152" s="79" t="e">
        <f ca="1">IFERROR(IF(OR($BE152=45,$BE152=45+Results!$AR$2),VLOOKUP($C152,Data_qPCR,AA$3+2,FALSE),NA()),NA())</f>
        <v>#N/A</v>
      </c>
      <c r="AB152" s="79" t="e">
        <f ca="1">IFERROR(IF(OR($BE152=45,$BE152=45+Results!$AR$2),VLOOKUP($C152,Data_qPCR,AB$3+2,FALSE),NA()),NA())</f>
        <v>#N/A</v>
      </c>
      <c r="AC152" s="79" t="e">
        <f ca="1">IFERROR(IF(OR($BE152=45,$BE152=45+Results!$AR$2),VLOOKUP($C152,Data_qPCR,AC$3+2,FALSE),NA()),NA())</f>
        <v>#N/A</v>
      </c>
      <c r="AD152" s="79" t="e">
        <f ca="1">IFERROR(IF(OR($BE152=45,$BE152=45+Results!$AR$2),VLOOKUP($C152,Data_qPCR,AD$3+2,FALSE),NA()),NA())</f>
        <v>#N/A</v>
      </c>
      <c r="AE152" s="79" t="e">
        <f ca="1">IFERROR(IF(OR($BE152=45,$BE152=45+Results!$AR$2),VLOOKUP($C152,Data_qPCR,AE$3+2,FALSE),NA()),NA())</f>
        <v>#N/A</v>
      </c>
      <c r="AF152" s="79" t="e">
        <f ca="1">IFERROR(IF(OR($BE152=45,$BE152=45+Results!$AR$2),VLOOKUP($C152,Data_qPCR,AF$3+2,FALSE),NA()),NA())</f>
        <v>#N/A</v>
      </c>
      <c r="AG152" s="79" t="e">
        <f ca="1">IFERROR(IF(OR($BE152=45,$BE152=45+Results!$AR$2),VLOOKUP($C152,Data_qPCR,AG$3+2,FALSE),NA()),NA())</f>
        <v>#N/A</v>
      </c>
      <c r="AH152" s="79" t="e">
        <f ca="1">IFERROR(IF(OR($BE152=45,$BE152=45+Results!$AR$2),VLOOKUP($C152,Data_qPCR,AH$3+2,FALSE),NA()),NA())</f>
        <v>#N/A</v>
      </c>
      <c r="AI152" s="79" t="e">
        <f ca="1">IFERROR(IF(OR($BE152=45,$BE152=45+Results!$AR$2),VLOOKUP($C152,Data_qPCR,AI$3+2,FALSE),NA()),NA())</f>
        <v>#N/A</v>
      </c>
      <c r="AJ152" s="79" t="e">
        <f ca="1">IFERROR(IF(OR($BE152=45,$BE152=45+Results!$AR$2),VLOOKUP($C152,Data_qPCR,AJ$3+2,FALSE),NA()),NA())</f>
        <v>#N/A</v>
      </c>
      <c r="AK152" s="79" t="e">
        <f ca="1">IFERROR(IF(OR($BE152=45,$BE152=45+Results!$AR$2),VLOOKUP($C152,Data_qPCR,AK$3+2,FALSE),NA()),NA())</f>
        <v>#N/A</v>
      </c>
      <c r="AL152" s="79" t="e">
        <f ca="1">IFERROR(IF(OR($BE152=45,$BE152=45+Results!$AR$2),VLOOKUP($C152,Data_qPCR,AL$3+2,FALSE),NA()),NA())</f>
        <v>#N/A</v>
      </c>
      <c r="AM152" s="79" t="e">
        <f ca="1">IFERROR(IF(OR($BE152=45,$BE152=45+Results!$AR$2),VLOOKUP($C152,Data_qPCR,AM$3+2,FALSE),NA()),NA())</f>
        <v>#N/A</v>
      </c>
      <c r="AN152" s="79" t="e">
        <f ca="1">IFERROR(IF(OR($BE152=45,$BE152=45+Results!$AR$2),VLOOKUP($C152,Data_qPCR,AN$3+2,FALSE),NA()),NA())</f>
        <v>#N/A</v>
      </c>
      <c r="AO152" s="79" t="e">
        <f ca="1">IFERROR(IF(OR($BE152=45,$BE152=45+Results!$AR$2),VLOOKUP($C152,Data_qPCR,AO$3+2,FALSE),NA()),NA())</f>
        <v>#N/A</v>
      </c>
      <c r="AP152" s="79" t="e">
        <f ca="1">IFERROR(IF(OR($BE152=45,$BE152=45+Results!$AR$2),VLOOKUP($C152,Data_qPCR,AP$3+2,FALSE),NA()),NA())</f>
        <v>#N/A</v>
      </c>
      <c r="AQ152" s="79" t="e">
        <f ca="1">IFERROR(IF(OR($BE152=45,$BE152=45+Results!$AR$2),VLOOKUP($C152,Data_qPCR,AQ$3+2,FALSE),NA()),NA())</f>
        <v>#N/A</v>
      </c>
      <c r="AR152" s="79" t="e">
        <f ca="1">IFERROR(IF(OR($BE152=45,$BE152=45+Results!$AR$2),VLOOKUP($C152,Data_qPCR,AR$3+2,FALSE),NA()),NA())</f>
        <v>#N/A</v>
      </c>
      <c r="AS152" s="79" t="e">
        <f ca="1">IFERROR(IF(OR($BE152=45,$BE152=45+Results!$AR$2),VLOOKUP($C152,Data_qPCR,AS$3+2,FALSE),NA()),NA())</f>
        <v>#N/A</v>
      </c>
      <c r="AT152" s="79" t="e">
        <f ca="1">IFERROR(IF(OR($BE152=45,$BE152=45+Results!$AR$2),VLOOKUP($C152,Data_qPCR,AT$3+2,FALSE),NA()),NA())</f>
        <v>#N/A</v>
      </c>
      <c r="AU152" s="79" t="e">
        <f ca="1">IFERROR(IF(OR($BE152=45,$BE152=45+Results!$AR$2),VLOOKUP($C152,Data_qPCR,AU$3+2,FALSE),NA()),NA())</f>
        <v>#N/A</v>
      </c>
      <c r="AV152" s="79" t="e">
        <f ca="1">IFERROR(IF(OR($BE152=45,$BE152=45+Results!$AR$2),VLOOKUP($C152,Data_qPCR,AV$3+2,FALSE),NA()),NA())</f>
        <v>#N/A</v>
      </c>
      <c r="AW152" s="79" t="e">
        <f ca="1">IFERROR(IF(OR($BE152=45,$BE152=45+Results!$AR$2),VLOOKUP($C152,Data_qPCR,AW$3+2,FALSE),NA()),NA())</f>
        <v>#N/A</v>
      </c>
      <c r="AX152" s="79" t="e">
        <f ca="1">IFERROR(IF(OR($BE152=45,$BE152=45+Results!$AR$2),VLOOKUP($C152,Data_qPCR,AX$3+2,FALSE),NA()),NA())</f>
        <v>#N/A</v>
      </c>
      <c r="AY152" s="79" t="e">
        <f ca="1">IFERROR(IF(OR($BE152=45,$BE152=45+Results!$AR$2),VLOOKUP($C152,Data_qPCR,AY$3+2,FALSE),NA()),NA())</f>
        <v>#N/A</v>
      </c>
      <c r="AZ152" s="79" t="e">
        <f ca="1">IFERROR(IF(OR($BE152=45,$BE152=45+Results!$AR$2),VLOOKUP($C152,Data_qPCR,AZ$3+2,FALSE),NA()),NA())</f>
        <v>#N/A</v>
      </c>
      <c r="BA152" s="79" t="e">
        <f ca="1">IFERROR(IF(OR($BE152=45,$BE152=45+Results!$AR$2),VLOOKUP($C152,Data_qPCR,BA$3+2,FALSE),NA()),NA())</f>
        <v>#N/A</v>
      </c>
      <c r="BB152" s="79" t="e">
        <f ca="1">IFERROR(IF(OR($BE152=45,$BE152=45+Results!$AR$2),VLOOKUP($C152,Data_qPCR,BB$3+2,FALSE),NA()),NA())</f>
        <v>#N/A</v>
      </c>
      <c r="BC152" s="79" t="e">
        <f ca="1">IFERROR(IF(OR($BE152=45,$BE152=45+Results!$AR$2),VLOOKUP($C152,Data_qPCR,BC$3+2,FALSE),NA()),NA())</f>
        <v>#N/A</v>
      </c>
      <c r="BD152" s="79" t="str">
        <f t="shared" ca="1" si="18"/>
        <v/>
      </c>
      <c r="BE152" t="str">
        <f ca="1">IFERROR(IF(LEFT(C152,1)+0=Results!$C$4,INDEX(Results!$AM$8:$BJ$23,CODE(RIGHT(LEFT(C152,2),1))-64,RIGHT(C152,LEN(C152)-2)+0),IF(Results!$AL$7=2,2,45)),"")</f>
        <v/>
      </c>
      <c r="BF152" t="str">
        <f t="shared" ca="1" si="17"/>
        <v/>
      </c>
      <c r="BG152" s="104" t="str">
        <f ca="1">IFERROR(IF(LEFT(C152,1)+0=Results!$C$4,INDEX(Results!$CK$8:$DH$23,CODE(RIGHT(LEFT(C152,2),1))-64,RIGHT(C152,LEN(C152)-2)+0),IF(Results!$AL$7=2,2,45)),"")</f>
        <v/>
      </c>
    </row>
    <row r="153" spans="1:59" x14ac:dyDescent="0.25">
      <c r="A153" t="str">
        <f t="shared" ca="1" si="14"/>
        <v>N/A</v>
      </c>
      <c r="B153">
        <v>150</v>
      </c>
      <c r="C153" t="str">
        <f t="shared" ca="1" si="15"/>
        <v/>
      </c>
      <c r="D153" t="str">
        <f t="shared" ca="1" si="16"/>
        <v/>
      </c>
      <c r="E153" s="268" t="str">
        <f t="shared" ca="1" si="19"/>
        <v/>
      </c>
      <c r="F153" s="79" t="e">
        <f ca="1">IFERROR(IF(OR($BE153=45,$BE153=45+Results!$AR$2),VLOOKUP($C153,Data_qPCR,F$3+2,FALSE),NA()),NA())</f>
        <v>#N/A</v>
      </c>
      <c r="G153" s="79" t="e">
        <f ca="1">IFERROR(IF(OR($BE153=45,$BE153=45+Results!$AR$2),VLOOKUP($C153,Data_qPCR,G$3+2,FALSE),NA()),NA())</f>
        <v>#N/A</v>
      </c>
      <c r="H153" s="79" t="e">
        <f ca="1">IFERROR(IF(OR($BE153=45,$BE153=45+Results!$AR$2),VLOOKUP($C153,Data_qPCR,H$3+2,FALSE),NA()),NA())</f>
        <v>#N/A</v>
      </c>
      <c r="I153" s="79" t="e">
        <f ca="1">IFERROR(IF(OR($BE153=45,$BE153=45+Results!$AR$2),VLOOKUP($C153,Data_qPCR,I$3+2,FALSE),NA()),NA())</f>
        <v>#N/A</v>
      </c>
      <c r="J153" s="79" t="e">
        <f ca="1">IFERROR(IF(OR($BE153=45,$BE153=45+Results!$AR$2),VLOOKUP($C153,Data_qPCR,J$3+2,FALSE),NA()),NA())</f>
        <v>#N/A</v>
      </c>
      <c r="K153" s="79" t="e">
        <f ca="1">IFERROR(IF(OR($BE153=45,$BE153=45+Results!$AR$2),VLOOKUP($C153,Data_qPCR,K$3+2,FALSE),NA()),NA())</f>
        <v>#N/A</v>
      </c>
      <c r="L153" s="79" t="e">
        <f ca="1">IFERROR(IF(OR($BE153=45,$BE153=45+Results!$AR$2),VLOOKUP($C153,Data_qPCR,L$3+2,FALSE),NA()),NA())</f>
        <v>#N/A</v>
      </c>
      <c r="M153" s="79" t="e">
        <f ca="1">IFERROR(IF(OR($BE153=45,$BE153=45+Results!$AR$2),VLOOKUP($C153,Data_qPCR,M$3+2,FALSE),NA()),NA())</f>
        <v>#N/A</v>
      </c>
      <c r="N153" s="79" t="e">
        <f ca="1">IFERROR(IF(OR($BE153=45,$BE153=45+Results!$AR$2),VLOOKUP($C153,Data_qPCR,N$3+2,FALSE),NA()),NA())</f>
        <v>#N/A</v>
      </c>
      <c r="O153" s="79" t="e">
        <f ca="1">IFERROR(IF(OR($BE153=45,$BE153=45+Results!$AR$2),VLOOKUP($C153,Data_qPCR,O$3+2,FALSE),NA()),NA())</f>
        <v>#N/A</v>
      </c>
      <c r="P153" s="79" t="e">
        <f ca="1">IFERROR(IF(OR($BE153=45,$BE153=45+Results!$AR$2),VLOOKUP($C153,Data_qPCR,P$3+2,FALSE),NA()),NA())</f>
        <v>#N/A</v>
      </c>
      <c r="Q153" s="79" t="e">
        <f ca="1">IFERROR(IF(OR($BE153=45,$BE153=45+Results!$AR$2),VLOOKUP($C153,Data_qPCR,Q$3+2,FALSE),NA()),NA())</f>
        <v>#N/A</v>
      </c>
      <c r="R153" s="79" t="e">
        <f ca="1">IFERROR(IF(OR($BE153=45,$BE153=45+Results!$AR$2),VLOOKUP($C153,Data_qPCR,R$3+2,FALSE),NA()),NA())</f>
        <v>#N/A</v>
      </c>
      <c r="S153" s="79" t="e">
        <f ca="1">IFERROR(IF(OR($BE153=45,$BE153=45+Results!$AR$2),VLOOKUP($C153,Data_qPCR,S$3+2,FALSE),NA()),NA())</f>
        <v>#N/A</v>
      </c>
      <c r="T153" s="79" t="e">
        <f ca="1">IFERROR(IF(OR($BE153=45,$BE153=45+Results!$AR$2),VLOOKUP($C153,Data_qPCR,T$3+2,FALSE),NA()),NA())</f>
        <v>#N/A</v>
      </c>
      <c r="U153" s="79" t="e">
        <f ca="1">IFERROR(IF(OR($BE153=45,$BE153=45+Results!$AR$2),VLOOKUP($C153,Data_qPCR,U$3+2,FALSE),NA()),NA())</f>
        <v>#N/A</v>
      </c>
      <c r="V153" s="79" t="e">
        <f ca="1">IFERROR(IF(OR($BE153=45,$BE153=45+Results!$AR$2),VLOOKUP($C153,Data_qPCR,V$3+2,FALSE),NA()),NA())</f>
        <v>#N/A</v>
      </c>
      <c r="W153" s="79" t="e">
        <f ca="1">IFERROR(IF(OR($BE153=45,$BE153=45+Results!$AR$2),VLOOKUP($C153,Data_qPCR,W$3+2,FALSE),NA()),NA())</f>
        <v>#N/A</v>
      </c>
      <c r="X153" s="79" t="e">
        <f ca="1">IFERROR(IF(OR($BE153=45,$BE153=45+Results!$AR$2),VLOOKUP($C153,Data_qPCR,X$3+2,FALSE),NA()),NA())</f>
        <v>#N/A</v>
      </c>
      <c r="Y153" s="79" t="e">
        <f ca="1">IFERROR(IF(OR($BE153=45,$BE153=45+Results!$AR$2),VLOOKUP($C153,Data_qPCR,Y$3+2,FALSE),NA()),NA())</f>
        <v>#N/A</v>
      </c>
      <c r="Z153" s="79" t="e">
        <f ca="1">IFERROR(IF(OR($BE153=45,$BE153=45+Results!$AR$2),VLOOKUP($C153,Data_qPCR,Z$3+2,FALSE),NA()),NA())</f>
        <v>#N/A</v>
      </c>
      <c r="AA153" s="79" t="e">
        <f ca="1">IFERROR(IF(OR($BE153=45,$BE153=45+Results!$AR$2),VLOOKUP($C153,Data_qPCR,AA$3+2,FALSE),NA()),NA())</f>
        <v>#N/A</v>
      </c>
      <c r="AB153" s="79" t="e">
        <f ca="1">IFERROR(IF(OR($BE153=45,$BE153=45+Results!$AR$2),VLOOKUP($C153,Data_qPCR,AB$3+2,FALSE),NA()),NA())</f>
        <v>#N/A</v>
      </c>
      <c r="AC153" s="79" t="e">
        <f ca="1">IFERROR(IF(OR($BE153=45,$BE153=45+Results!$AR$2),VLOOKUP($C153,Data_qPCR,AC$3+2,FALSE),NA()),NA())</f>
        <v>#N/A</v>
      </c>
      <c r="AD153" s="79" t="e">
        <f ca="1">IFERROR(IF(OR($BE153=45,$BE153=45+Results!$AR$2),VLOOKUP($C153,Data_qPCR,AD$3+2,FALSE),NA()),NA())</f>
        <v>#N/A</v>
      </c>
      <c r="AE153" s="79" t="e">
        <f ca="1">IFERROR(IF(OR($BE153=45,$BE153=45+Results!$AR$2),VLOOKUP($C153,Data_qPCR,AE$3+2,FALSE),NA()),NA())</f>
        <v>#N/A</v>
      </c>
      <c r="AF153" s="79" t="e">
        <f ca="1">IFERROR(IF(OR($BE153=45,$BE153=45+Results!$AR$2),VLOOKUP($C153,Data_qPCR,AF$3+2,FALSE),NA()),NA())</f>
        <v>#N/A</v>
      </c>
      <c r="AG153" s="79" t="e">
        <f ca="1">IFERROR(IF(OR($BE153=45,$BE153=45+Results!$AR$2),VLOOKUP($C153,Data_qPCR,AG$3+2,FALSE),NA()),NA())</f>
        <v>#N/A</v>
      </c>
      <c r="AH153" s="79" t="e">
        <f ca="1">IFERROR(IF(OR($BE153=45,$BE153=45+Results!$AR$2),VLOOKUP($C153,Data_qPCR,AH$3+2,FALSE),NA()),NA())</f>
        <v>#N/A</v>
      </c>
      <c r="AI153" s="79" t="e">
        <f ca="1">IFERROR(IF(OR($BE153=45,$BE153=45+Results!$AR$2),VLOOKUP($C153,Data_qPCR,AI$3+2,FALSE),NA()),NA())</f>
        <v>#N/A</v>
      </c>
      <c r="AJ153" s="79" t="e">
        <f ca="1">IFERROR(IF(OR($BE153=45,$BE153=45+Results!$AR$2),VLOOKUP($C153,Data_qPCR,AJ$3+2,FALSE),NA()),NA())</f>
        <v>#N/A</v>
      </c>
      <c r="AK153" s="79" t="e">
        <f ca="1">IFERROR(IF(OR($BE153=45,$BE153=45+Results!$AR$2),VLOOKUP($C153,Data_qPCR,AK$3+2,FALSE),NA()),NA())</f>
        <v>#N/A</v>
      </c>
      <c r="AL153" s="79" t="e">
        <f ca="1">IFERROR(IF(OR($BE153=45,$BE153=45+Results!$AR$2),VLOOKUP($C153,Data_qPCR,AL$3+2,FALSE),NA()),NA())</f>
        <v>#N/A</v>
      </c>
      <c r="AM153" s="79" t="e">
        <f ca="1">IFERROR(IF(OR($BE153=45,$BE153=45+Results!$AR$2),VLOOKUP($C153,Data_qPCR,AM$3+2,FALSE),NA()),NA())</f>
        <v>#N/A</v>
      </c>
      <c r="AN153" s="79" t="e">
        <f ca="1">IFERROR(IF(OR($BE153=45,$BE153=45+Results!$AR$2),VLOOKUP($C153,Data_qPCR,AN$3+2,FALSE),NA()),NA())</f>
        <v>#N/A</v>
      </c>
      <c r="AO153" s="79" t="e">
        <f ca="1">IFERROR(IF(OR($BE153=45,$BE153=45+Results!$AR$2),VLOOKUP($C153,Data_qPCR,AO$3+2,FALSE),NA()),NA())</f>
        <v>#N/A</v>
      </c>
      <c r="AP153" s="79" t="e">
        <f ca="1">IFERROR(IF(OR($BE153=45,$BE153=45+Results!$AR$2),VLOOKUP($C153,Data_qPCR,AP$3+2,FALSE),NA()),NA())</f>
        <v>#N/A</v>
      </c>
      <c r="AQ153" s="79" t="e">
        <f ca="1">IFERROR(IF(OR($BE153=45,$BE153=45+Results!$AR$2),VLOOKUP($C153,Data_qPCR,AQ$3+2,FALSE),NA()),NA())</f>
        <v>#N/A</v>
      </c>
      <c r="AR153" s="79" t="e">
        <f ca="1">IFERROR(IF(OR($BE153=45,$BE153=45+Results!$AR$2),VLOOKUP($C153,Data_qPCR,AR$3+2,FALSE),NA()),NA())</f>
        <v>#N/A</v>
      </c>
      <c r="AS153" s="79" t="e">
        <f ca="1">IFERROR(IF(OR($BE153=45,$BE153=45+Results!$AR$2),VLOOKUP($C153,Data_qPCR,AS$3+2,FALSE),NA()),NA())</f>
        <v>#N/A</v>
      </c>
      <c r="AT153" s="79" t="e">
        <f ca="1">IFERROR(IF(OR($BE153=45,$BE153=45+Results!$AR$2),VLOOKUP($C153,Data_qPCR,AT$3+2,FALSE),NA()),NA())</f>
        <v>#N/A</v>
      </c>
      <c r="AU153" s="79" t="e">
        <f ca="1">IFERROR(IF(OR($BE153=45,$BE153=45+Results!$AR$2),VLOOKUP($C153,Data_qPCR,AU$3+2,FALSE),NA()),NA())</f>
        <v>#N/A</v>
      </c>
      <c r="AV153" s="79" t="e">
        <f ca="1">IFERROR(IF(OR($BE153=45,$BE153=45+Results!$AR$2),VLOOKUP($C153,Data_qPCR,AV$3+2,FALSE),NA()),NA())</f>
        <v>#N/A</v>
      </c>
      <c r="AW153" s="79" t="e">
        <f ca="1">IFERROR(IF(OR($BE153=45,$BE153=45+Results!$AR$2),VLOOKUP($C153,Data_qPCR,AW$3+2,FALSE),NA()),NA())</f>
        <v>#N/A</v>
      </c>
      <c r="AX153" s="79" t="e">
        <f ca="1">IFERROR(IF(OR($BE153=45,$BE153=45+Results!$AR$2),VLOOKUP($C153,Data_qPCR,AX$3+2,FALSE),NA()),NA())</f>
        <v>#N/A</v>
      </c>
      <c r="AY153" s="79" t="e">
        <f ca="1">IFERROR(IF(OR($BE153=45,$BE153=45+Results!$AR$2),VLOOKUP($C153,Data_qPCR,AY$3+2,FALSE),NA()),NA())</f>
        <v>#N/A</v>
      </c>
      <c r="AZ153" s="79" t="e">
        <f ca="1">IFERROR(IF(OR($BE153=45,$BE153=45+Results!$AR$2),VLOOKUP($C153,Data_qPCR,AZ$3+2,FALSE),NA()),NA())</f>
        <v>#N/A</v>
      </c>
      <c r="BA153" s="79" t="e">
        <f ca="1">IFERROR(IF(OR($BE153=45,$BE153=45+Results!$AR$2),VLOOKUP($C153,Data_qPCR,BA$3+2,FALSE),NA()),NA())</f>
        <v>#N/A</v>
      </c>
      <c r="BB153" s="79" t="e">
        <f ca="1">IFERROR(IF(OR($BE153=45,$BE153=45+Results!$AR$2),VLOOKUP($C153,Data_qPCR,BB$3+2,FALSE),NA()),NA())</f>
        <v>#N/A</v>
      </c>
      <c r="BC153" s="79" t="e">
        <f ca="1">IFERROR(IF(OR($BE153=45,$BE153=45+Results!$AR$2),VLOOKUP($C153,Data_qPCR,BC$3+2,FALSE),NA()),NA())</f>
        <v>#N/A</v>
      </c>
      <c r="BD153" s="79" t="str">
        <f t="shared" ca="1" si="18"/>
        <v/>
      </c>
      <c r="BE153" t="str">
        <f ca="1">IFERROR(IF(LEFT(C153,1)+0=Results!$C$4,INDEX(Results!$AM$8:$BJ$23,CODE(RIGHT(LEFT(C153,2),1))-64,RIGHT(C153,LEN(C153)-2)+0),IF(Results!$AL$7=2,2,45)),"")</f>
        <v/>
      </c>
      <c r="BF153" t="str">
        <f t="shared" ca="1" si="17"/>
        <v/>
      </c>
      <c r="BG153" s="104" t="str">
        <f ca="1">IFERROR(IF(LEFT(C153,1)+0=Results!$C$4,INDEX(Results!$CK$8:$DH$23,CODE(RIGHT(LEFT(C153,2),1))-64,RIGHT(C153,LEN(C153)-2)+0),IF(Results!$AL$7=2,2,45)),"")</f>
        <v/>
      </c>
    </row>
    <row r="154" spans="1:59" x14ac:dyDescent="0.25">
      <c r="A154" t="str">
        <f t="shared" ca="1" si="14"/>
        <v>N/A</v>
      </c>
      <c r="B154">
        <v>151</v>
      </c>
      <c r="C154" t="str">
        <f t="shared" ca="1" si="15"/>
        <v/>
      </c>
      <c r="D154" t="str">
        <f t="shared" ca="1" si="16"/>
        <v/>
      </c>
      <c r="E154" s="268" t="str">
        <f t="shared" ca="1" si="19"/>
        <v/>
      </c>
      <c r="F154" s="79" t="e">
        <f ca="1">IFERROR(IF(OR($BE154=45,$BE154=45+Results!$AR$2),VLOOKUP($C154,Data_qPCR,F$3+2,FALSE),NA()),NA())</f>
        <v>#N/A</v>
      </c>
      <c r="G154" s="79" t="e">
        <f ca="1">IFERROR(IF(OR($BE154=45,$BE154=45+Results!$AR$2),VLOOKUP($C154,Data_qPCR,G$3+2,FALSE),NA()),NA())</f>
        <v>#N/A</v>
      </c>
      <c r="H154" s="79" t="e">
        <f ca="1">IFERROR(IF(OR($BE154=45,$BE154=45+Results!$AR$2),VLOOKUP($C154,Data_qPCR,H$3+2,FALSE),NA()),NA())</f>
        <v>#N/A</v>
      </c>
      <c r="I154" s="79" t="e">
        <f ca="1">IFERROR(IF(OR($BE154=45,$BE154=45+Results!$AR$2),VLOOKUP($C154,Data_qPCR,I$3+2,FALSE),NA()),NA())</f>
        <v>#N/A</v>
      </c>
      <c r="J154" s="79" t="e">
        <f ca="1">IFERROR(IF(OR($BE154=45,$BE154=45+Results!$AR$2),VLOOKUP($C154,Data_qPCR,J$3+2,FALSE),NA()),NA())</f>
        <v>#N/A</v>
      </c>
      <c r="K154" s="79" t="e">
        <f ca="1">IFERROR(IF(OR($BE154=45,$BE154=45+Results!$AR$2),VLOOKUP($C154,Data_qPCR,K$3+2,FALSE),NA()),NA())</f>
        <v>#N/A</v>
      </c>
      <c r="L154" s="79" t="e">
        <f ca="1">IFERROR(IF(OR($BE154=45,$BE154=45+Results!$AR$2),VLOOKUP($C154,Data_qPCR,L$3+2,FALSE),NA()),NA())</f>
        <v>#N/A</v>
      </c>
      <c r="M154" s="79" t="e">
        <f ca="1">IFERROR(IF(OR($BE154=45,$BE154=45+Results!$AR$2),VLOOKUP($C154,Data_qPCR,M$3+2,FALSE),NA()),NA())</f>
        <v>#N/A</v>
      </c>
      <c r="N154" s="79" t="e">
        <f ca="1">IFERROR(IF(OR($BE154=45,$BE154=45+Results!$AR$2),VLOOKUP($C154,Data_qPCR,N$3+2,FALSE),NA()),NA())</f>
        <v>#N/A</v>
      </c>
      <c r="O154" s="79" t="e">
        <f ca="1">IFERROR(IF(OR($BE154=45,$BE154=45+Results!$AR$2),VLOOKUP($C154,Data_qPCR,O$3+2,FALSE),NA()),NA())</f>
        <v>#N/A</v>
      </c>
      <c r="P154" s="79" t="e">
        <f ca="1">IFERROR(IF(OR($BE154=45,$BE154=45+Results!$AR$2),VLOOKUP($C154,Data_qPCR,P$3+2,FALSE),NA()),NA())</f>
        <v>#N/A</v>
      </c>
      <c r="Q154" s="79" t="e">
        <f ca="1">IFERROR(IF(OR($BE154=45,$BE154=45+Results!$AR$2),VLOOKUP($C154,Data_qPCR,Q$3+2,FALSE),NA()),NA())</f>
        <v>#N/A</v>
      </c>
      <c r="R154" s="79" t="e">
        <f ca="1">IFERROR(IF(OR($BE154=45,$BE154=45+Results!$AR$2),VLOOKUP($C154,Data_qPCR,R$3+2,FALSE),NA()),NA())</f>
        <v>#N/A</v>
      </c>
      <c r="S154" s="79" t="e">
        <f ca="1">IFERROR(IF(OR($BE154=45,$BE154=45+Results!$AR$2),VLOOKUP($C154,Data_qPCR,S$3+2,FALSE),NA()),NA())</f>
        <v>#N/A</v>
      </c>
      <c r="T154" s="79" t="e">
        <f ca="1">IFERROR(IF(OR($BE154=45,$BE154=45+Results!$AR$2),VLOOKUP($C154,Data_qPCR,T$3+2,FALSE),NA()),NA())</f>
        <v>#N/A</v>
      </c>
      <c r="U154" s="79" t="e">
        <f ca="1">IFERROR(IF(OR($BE154=45,$BE154=45+Results!$AR$2),VLOOKUP($C154,Data_qPCR,U$3+2,FALSE),NA()),NA())</f>
        <v>#N/A</v>
      </c>
      <c r="V154" s="79" t="e">
        <f ca="1">IFERROR(IF(OR($BE154=45,$BE154=45+Results!$AR$2),VLOOKUP($C154,Data_qPCR,V$3+2,FALSE),NA()),NA())</f>
        <v>#N/A</v>
      </c>
      <c r="W154" s="79" t="e">
        <f ca="1">IFERROR(IF(OR($BE154=45,$BE154=45+Results!$AR$2),VLOOKUP($C154,Data_qPCR,W$3+2,FALSE),NA()),NA())</f>
        <v>#N/A</v>
      </c>
      <c r="X154" s="79" t="e">
        <f ca="1">IFERROR(IF(OR($BE154=45,$BE154=45+Results!$AR$2),VLOOKUP($C154,Data_qPCR,X$3+2,FALSE),NA()),NA())</f>
        <v>#N/A</v>
      </c>
      <c r="Y154" s="79" t="e">
        <f ca="1">IFERROR(IF(OR($BE154=45,$BE154=45+Results!$AR$2),VLOOKUP($C154,Data_qPCR,Y$3+2,FALSE),NA()),NA())</f>
        <v>#N/A</v>
      </c>
      <c r="Z154" s="79" t="e">
        <f ca="1">IFERROR(IF(OR($BE154=45,$BE154=45+Results!$AR$2),VLOOKUP($C154,Data_qPCR,Z$3+2,FALSE),NA()),NA())</f>
        <v>#N/A</v>
      </c>
      <c r="AA154" s="79" t="e">
        <f ca="1">IFERROR(IF(OR($BE154=45,$BE154=45+Results!$AR$2),VLOOKUP($C154,Data_qPCR,AA$3+2,FALSE),NA()),NA())</f>
        <v>#N/A</v>
      </c>
      <c r="AB154" s="79" t="e">
        <f ca="1">IFERROR(IF(OR($BE154=45,$BE154=45+Results!$AR$2),VLOOKUP($C154,Data_qPCR,AB$3+2,FALSE),NA()),NA())</f>
        <v>#N/A</v>
      </c>
      <c r="AC154" s="79" t="e">
        <f ca="1">IFERROR(IF(OR($BE154=45,$BE154=45+Results!$AR$2),VLOOKUP($C154,Data_qPCR,AC$3+2,FALSE),NA()),NA())</f>
        <v>#N/A</v>
      </c>
      <c r="AD154" s="79" t="e">
        <f ca="1">IFERROR(IF(OR($BE154=45,$BE154=45+Results!$AR$2),VLOOKUP($C154,Data_qPCR,AD$3+2,FALSE),NA()),NA())</f>
        <v>#N/A</v>
      </c>
      <c r="AE154" s="79" t="e">
        <f ca="1">IFERROR(IF(OR($BE154=45,$BE154=45+Results!$AR$2),VLOOKUP($C154,Data_qPCR,AE$3+2,FALSE),NA()),NA())</f>
        <v>#N/A</v>
      </c>
      <c r="AF154" s="79" t="e">
        <f ca="1">IFERROR(IF(OR($BE154=45,$BE154=45+Results!$AR$2),VLOOKUP($C154,Data_qPCR,AF$3+2,FALSE),NA()),NA())</f>
        <v>#N/A</v>
      </c>
      <c r="AG154" s="79" t="e">
        <f ca="1">IFERROR(IF(OR($BE154=45,$BE154=45+Results!$AR$2),VLOOKUP($C154,Data_qPCR,AG$3+2,FALSE),NA()),NA())</f>
        <v>#N/A</v>
      </c>
      <c r="AH154" s="79" t="e">
        <f ca="1">IFERROR(IF(OR($BE154=45,$BE154=45+Results!$AR$2),VLOOKUP($C154,Data_qPCR,AH$3+2,FALSE),NA()),NA())</f>
        <v>#N/A</v>
      </c>
      <c r="AI154" s="79" t="e">
        <f ca="1">IFERROR(IF(OR($BE154=45,$BE154=45+Results!$AR$2),VLOOKUP($C154,Data_qPCR,AI$3+2,FALSE),NA()),NA())</f>
        <v>#N/A</v>
      </c>
      <c r="AJ154" s="79" t="e">
        <f ca="1">IFERROR(IF(OR($BE154=45,$BE154=45+Results!$AR$2),VLOOKUP($C154,Data_qPCR,AJ$3+2,FALSE),NA()),NA())</f>
        <v>#N/A</v>
      </c>
      <c r="AK154" s="79" t="e">
        <f ca="1">IFERROR(IF(OR($BE154=45,$BE154=45+Results!$AR$2),VLOOKUP($C154,Data_qPCR,AK$3+2,FALSE),NA()),NA())</f>
        <v>#N/A</v>
      </c>
      <c r="AL154" s="79" t="e">
        <f ca="1">IFERROR(IF(OR($BE154=45,$BE154=45+Results!$AR$2),VLOOKUP($C154,Data_qPCR,AL$3+2,FALSE),NA()),NA())</f>
        <v>#N/A</v>
      </c>
      <c r="AM154" s="79" t="e">
        <f ca="1">IFERROR(IF(OR($BE154=45,$BE154=45+Results!$AR$2),VLOOKUP($C154,Data_qPCR,AM$3+2,FALSE),NA()),NA())</f>
        <v>#N/A</v>
      </c>
      <c r="AN154" s="79" t="e">
        <f ca="1">IFERROR(IF(OR($BE154=45,$BE154=45+Results!$AR$2),VLOOKUP($C154,Data_qPCR,AN$3+2,FALSE),NA()),NA())</f>
        <v>#N/A</v>
      </c>
      <c r="AO154" s="79" t="e">
        <f ca="1">IFERROR(IF(OR($BE154=45,$BE154=45+Results!$AR$2),VLOOKUP($C154,Data_qPCR,AO$3+2,FALSE),NA()),NA())</f>
        <v>#N/A</v>
      </c>
      <c r="AP154" s="79" t="e">
        <f ca="1">IFERROR(IF(OR($BE154=45,$BE154=45+Results!$AR$2),VLOOKUP($C154,Data_qPCR,AP$3+2,FALSE),NA()),NA())</f>
        <v>#N/A</v>
      </c>
      <c r="AQ154" s="79" t="e">
        <f ca="1">IFERROR(IF(OR($BE154=45,$BE154=45+Results!$AR$2),VLOOKUP($C154,Data_qPCR,AQ$3+2,FALSE),NA()),NA())</f>
        <v>#N/A</v>
      </c>
      <c r="AR154" s="79" t="e">
        <f ca="1">IFERROR(IF(OR($BE154=45,$BE154=45+Results!$AR$2),VLOOKUP($C154,Data_qPCR,AR$3+2,FALSE),NA()),NA())</f>
        <v>#N/A</v>
      </c>
      <c r="AS154" s="79" t="e">
        <f ca="1">IFERROR(IF(OR($BE154=45,$BE154=45+Results!$AR$2),VLOOKUP($C154,Data_qPCR,AS$3+2,FALSE),NA()),NA())</f>
        <v>#N/A</v>
      </c>
      <c r="AT154" s="79" t="e">
        <f ca="1">IFERROR(IF(OR($BE154=45,$BE154=45+Results!$AR$2),VLOOKUP($C154,Data_qPCR,AT$3+2,FALSE),NA()),NA())</f>
        <v>#N/A</v>
      </c>
      <c r="AU154" s="79" t="e">
        <f ca="1">IFERROR(IF(OR($BE154=45,$BE154=45+Results!$AR$2),VLOOKUP($C154,Data_qPCR,AU$3+2,FALSE),NA()),NA())</f>
        <v>#N/A</v>
      </c>
      <c r="AV154" s="79" t="e">
        <f ca="1">IFERROR(IF(OR($BE154=45,$BE154=45+Results!$AR$2),VLOOKUP($C154,Data_qPCR,AV$3+2,FALSE),NA()),NA())</f>
        <v>#N/A</v>
      </c>
      <c r="AW154" s="79" t="e">
        <f ca="1">IFERROR(IF(OR($BE154=45,$BE154=45+Results!$AR$2),VLOOKUP($C154,Data_qPCR,AW$3+2,FALSE),NA()),NA())</f>
        <v>#N/A</v>
      </c>
      <c r="AX154" s="79" t="e">
        <f ca="1">IFERROR(IF(OR($BE154=45,$BE154=45+Results!$AR$2),VLOOKUP($C154,Data_qPCR,AX$3+2,FALSE),NA()),NA())</f>
        <v>#N/A</v>
      </c>
      <c r="AY154" s="79" t="e">
        <f ca="1">IFERROR(IF(OR($BE154=45,$BE154=45+Results!$AR$2),VLOOKUP($C154,Data_qPCR,AY$3+2,FALSE),NA()),NA())</f>
        <v>#N/A</v>
      </c>
      <c r="AZ154" s="79" t="e">
        <f ca="1">IFERROR(IF(OR($BE154=45,$BE154=45+Results!$AR$2),VLOOKUP($C154,Data_qPCR,AZ$3+2,FALSE),NA()),NA())</f>
        <v>#N/A</v>
      </c>
      <c r="BA154" s="79" t="e">
        <f ca="1">IFERROR(IF(OR($BE154=45,$BE154=45+Results!$AR$2),VLOOKUP($C154,Data_qPCR,BA$3+2,FALSE),NA()),NA())</f>
        <v>#N/A</v>
      </c>
      <c r="BB154" s="79" t="e">
        <f ca="1">IFERROR(IF(OR($BE154=45,$BE154=45+Results!$AR$2),VLOOKUP($C154,Data_qPCR,BB$3+2,FALSE),NA()),NA())</f>
        <v>#N/A</v>
      </c>
      <c r="BC154" s="79" t="e">
        <f ca="1">IFERROR(IF(OR($BE154=45,$BE154=45+Results!$AR$2),VLOOKUP($C154,Data_qPCR,BC$3+2,FALSE),NA()),NA())</f>
        <v>#N/A</v>
      </c>
      <c r="BD154" s="79" t="str">
        <f t="shared" ca="1" si="18"/>
        <v/>
      </c>
      <c r="BE154" t="str">
        <f ca="1">IFERROR(IF(LEFT(C154,1)+0=Results!$C$4,INDEX(Results!$AM$8:$BJ$23,CODE(RIGHT(LEFT(C154,2),1))-64,RIGHT(C154,LEN(C154)-2)+0),IF(Results!$AL$7=2,2,45)),"")</f>
        <v/>
      </c>
      <c r="BF154" t="str">
        <f t="shared" ca="1" si="17"/>
        <v/>
      </c>
      <c r="BG154" s="104" t="str">
        <f ca="1">IFERROR(IF(LEFT(C154,1)+0=Results!$C$4,INDEX(Results!$CK$8:$DH$23,CODE(RIGHT(LEFT(C154,2),1))-64,RIGHT(C154,LEN(C154)-2)+0),IF(Results!$AL$7=2,2,45)),"")</f>
        <v/>
      </c>
    </row>
    <row r="155" spans="1:59" x14ac:dyDescent="0.25">
      <c r="A155" t="str">
        <f t="shared" ca="1" si="14"/>
        <v>N/A</v>
      </c>
      <c r="B155">
        <v>152</v>
      </c>
      <c r="C155" t="str">
        <f t="shared" ca="1" si="15"/>
        <v/>
      </c>
      <c r="D155" t="str">
        <f t="shared" ca="1" si="16"/>
        <v/>
      </c>
      <c r="E155" s="268" t="str">
        <f t="shared" ca="1" si="19"/>
        <v/>
      </c>
      <c r="F155" s="79" t="e">
        <f ca="1">IFERROR(IF(OR($BE155=45,$BE155=45+Results!$AR$2),VLOOKUP($C155,Data_qPCR,F$3+2,FALSE),NA()),NA())</f>
        <v>#N/A</v>
      </c>
      <c r="G155" s="79" t="e">
        <f ca="1">IFERROR(IF(OR($BE155=45,$BE155=45+Results!$AR$2),VLOOKUP($C155,Data_qPCR,G$3+2,FALSE),NA()),NA())</f>
        <v>#N/A</v>
      </c>
      <c r="H155" s="79" t="e">
        <f ca="1">IFERROR(IF(OR($BE155=45,$BE155=45+Results!$AR$2),VLOOKUP($C155,Data_qPCR,H$3+2,FALSE),NA()),NA())</f>
        <v>#N/A</v>
      </c>
      <c r="I155" s="79" t="e">
        <f ca="1">IFERROR(IF(OR($BE155=45,$BE155=45+Results!$AR$2),VLOOKUP($C155,Data_qPCR,I$3+2,FALSE),NA()),NA())</f>
        <v>#N/A</v>
      </c>
      <c r="J155" s="79" t="e">
        <f ca="1">IFERROR(IF(OR($BE155=45,$BE155=45+Results!$AR$2),VLOOKUP($C155,Data_qPCR,J$3+2,FALSE),NA()),NA())</f>
        <v>#N/A</v>
      </c>
      <c r="K155" s="79" t="e">
        <f ca="1">IFERROR(IF(OR($BE155=45,$BE155=45+Results!$AR$2),VLOOKUP($C155,Data_qPCR,K$3+2,FALSE),NA()),NA())</f>
        <v>#N/A</v>
      </c>
      <c r="L155" s="79" t="e">
        <f ca="1">IFERROR(IF(OR($BE155=45,$BE155=45+Results!$AR$2),VLOOKUP($C155,Data_qPCR,L$3+2,FALSE),NA()),NA())</f>
        <v>#N/A</v>
      </c>
      <c r="M155" s="79" t="e">
        <f ca="1">IFERROR(IF(OR($BE155=45,$BE155=45+Results!$AR$2),VLOOKUP($C155,Data_qPCR,M$3+2,FALSE),NA()),NA())</f>
        <v>#N/A</v>
      </c>
      <c r="N155" s="79" t="e">
        <f ca="1">IFERROR(IF(OR($BE155=45,$BE155=45+Results!$AR$2),VLOOKUP($C155,Data_qPCR,N$3+2,FALSE),NA()),NA())</f>
        <v>#N/A</v>
      </c>
      <c r="O155" s="79" t="e">
        <f ca="1">IFERROR(IF(OR($BE155=45,$BE155=45+Results!$AR$2),VLOOKUP($C155,Data_qPCR,O$3+2,FALSE),NA()),NA())</f>
        <v>#N/A</v>
      </c>
      <c r="P155" s="79" t="e">
        <f ca="1">IFERROR(IF(OR($BE155=45,$BE155=45+Results!$AR$2),VLOOKUP($C155,Data_qPCR,P$3+2,FALSE),NA()),NA())</f>
        <v>#N/A</v>
      </c>
      <c r="Q155" s="79" t="e">
        <f ca="1">IFERROR(IF(OR($BE155=45,$BE155=45+Results!$AR$2),VLOOKUP($C155,Data_qPCR,Q$3+2,FALSE),NA()),NA())</f>
        <v>#N/A</v>
      </c>
      <c r="R155" s="79" t="e">
        <f ca="1">IFERROR(IF(OR($BE155=45,$BE155=45+Results!$AR$2),VLOOKUP($C155,Data_qPCR,R$3+2,FALSE),NA()),NA())</f>
        <v>#N/A</v>
      </c>
      <c r="S155" s="79" t="e">
        <f ca="1">IFERROR(IF(OR($BE155=45,$BE155=45+Results!$AR$2),VLOOKUP($C155,Data_qPCR,S$3+2,FALSE),NA()),NA())</f>
        <v>#N/A</v>
      </c>
      <c r="T155" s="79" t="e">
        <f ca="1">IFERROR(IF(OR($BE155=45,$BE155=45+Results!$AR$2),VLOOKUP($C155,Data_qPCR,T$3+2,FALSE),NA()),NA())</f>
        <v>#N/A</v>
      </c>
      <c r="U155" s="79" t="e">
        <f ca="1">IFERROR(IF(OR($BE155=45,$BE155=45+Results!$AR$2),VLOOKUP($C155,Data_qPCR,U$3+2,FALSE),NA()),NA())</f>
        <v>#N/A</v>
      </c>
      <c r="V155" s="79" t="e">
        <f ca="1">IFERROR(IF(OR($BE155=45,$BE155=45+Results!$AR$2),VLOOKUP($C155,Data_qPCR,V$3+2,FALSE),NA()),NA())</f>
        <v>#N/A</v>
      </c>
      <c r="W155" s="79" t="e">
        <f ca="1">IFERROR(IF(OR($BE155=45,$BE155=45+Results!$AR$2),VLOOKUP($C155,Data_qPCR,W$3+2,FALSE),NA()),NA())</f>
        <v>#N/A</v>
      </c>
      <c r="X155" s="79" t="e">
        <f ca="1">IFERROR(IF(OR($BE155=45,$BE155=45+Results!$AR$2),VLOOKUP($C155,Data_qPCR,X$3+2,FALSE),NA()),NA())</f>
        <v>#N/A</v>
      </c>
      <c r="Y155" s="79" t="e">
        <f ca="1">IFERROR(IF(OR($BE155=45,$BE155=45+Results!$AR$2),VLOOKUP($C155,Data_qPCR,Y$3+2,FALSE),NA()),NA())</f>
        <v>#N/A</v>
      </c>
      <c r="Z155" s="79" t="e">
        <f ca="1">IFERROR(IF(OR($BE155=45,$BE155=45+Results!$AR$2),VLOOKUP($C155,Data_qPCR,Z$3+2,FALSE),NA()),NA())</f>
        <v>#N/A</v>
      </c>
      <c r="AA155" s="79" t="e">
        <f ca="1">IFERROR(IF(OR($BE155=45,$BE155=45+Results!$AR$2),VLOOKUP($C155,Data_qPCR,AA$3+2,FALSE),NA()),NA())</f>
        <v>#N/A</v>
      </c>
      <c r="AB155" s="79" t="e">
        <f ca="1">IFERROR(IF(OR($BE155=45,$BE155=45+Results!$AR$2),VLOOKUP($C155,Data_qPCR,AB$3+2,FALSE),NA()),NA())</f>
        <v>#N/A</v>
      </c>
      <c r="AC155" s="79" t="e">
        <f ca="1">IFERROR(IF(OR($BE155=45,$BE155=45+Results!$AR$2),VLOOKUP($C155,Data_qPCR,AC$3+2,FALSE),NA()),NA())</f>
        <v>#N/A</v>
      </c>
      <c r="AD155" s="79" t="e">
        <f ca="1">IFERROR(IF(OR($BE155=45,$BE155=45+Results!$AR$2),VLOOKUP($C155,Data_qPCR,AD$3+2,FALSE),NA()),NA())</f>
        <v>#N/A</v>
      </c>
      <c r="AE155" s="79" t="e">
        <f ca="1">IFERROR(IF(OR($BE155=45,$BE155=45+Results!$AR$2),VLOOKUP($C155,Data_qPCR,AE$3+2,FALSE),NA()),NA())</f>
        <v>#N/A</v>
      </c>
      <c r="AF155" s="79" t="e">
        <f ca="1">IFERROR(IF(OR($BE155=45,$BE155=45+Results!$AR$2),VLOOKUP($C155,Data_qPCR,AF$3+2,FALSE),NA()),NA())</f>
        <v>#N/A</v>
      </c>
      <c r="AG155" s="79" t="e">
        <f ca="1">IFERROR(IF(OR($BE155=45,$BE155=45+Results!$AR$2),VLOOKUP($C155,Data_qPCR,AG$3+2,FALSE),NA()),NA())</f>
        <v>#N/A</v>
      </c>
      <c r="AH155" s="79" t="e">
        <f ca="1">IFERROR(IF(OR($BE155=45,$BE155=45+Results!$AR$2),VLOOKUP($C155,Data_qPCR,AH$3+2,FALSE),NA()),NA())</f>
        <v>#N/A</v>
      </c>
      <c r="AI155" s="79" t="e">
        <f ca="1">IFERROR(IF(OR($BE155=45,$BE155=45+Results!$AR$2),VLOOKUP($C155,Data_qPCR,AI$3+2,FALSE),NA()),NA())</f>
        <v>#N/A</v>
      </c>
      <c r="AJ155" s="79" t="e">
        <f ca="1">IFERROR(IF(OR($BE155=45,$BE155=45+Results!$AR$2),VLOOKUP($C155,Data_qPCR,AJ$3+2,FALSE),NA()),NA())</f>
        <v>#N/A</v>
      </c>
      <c r="AK155" s="79" t="e">
        <f ca="1">IFERROR(IF(OR($BE155=45,$BE155=45+Results!$AR$2),VLOOKUP($C155,Data_qPCR,AK$3+2,FALSE),NA()),NA())</f>
        <v>#N/A</v>
      </c>
      <c r="AL155" s="79" t="e">
        <f ca="1">IFERROR(IF(OR($BE155=45,$BE155=45+Results!$AR$2),VLOOKUP($C155,Data_qPCR,AL$3+2,FALSE),NA()),NA())</f>
        <v>#N/A</v>
      </c>
      <c r="AM155" s="79" t="e">
        <f ca="1">IFERROR(IF(OR($BE155=45,$BE155=45+Results!$AR$2),VLOOKUP($C155,Data_qPCR,AM$3+2,FALSE),NA()),NA())</f>
        <v>#N/A</v>
      </c>
      <c r="AN155" s="79" t="e">
        <f ca="1">IFERROR(IF(OR($BE155=45,$BE155=45+Results!$AR$2),VLOOKUP($C155,Data_qPCR,AN$3+2,FALSE),NA()),NA())</f>
        <v>#N/A</v>
      </c>
      <c r="AO155" s="79" t="e">
        <f ca="1">IFERROR(IF(OR($BE155=45,$BE155=45+Results!$AR$2),VLOOKUP($C155,Data_qPCR,AO$3+2,FALSE),NA()),NA())</f>
        <v>#N/A</v>
      </c>
      <c r="AP155" s="79" t="e">
        <f ca="1">IFERROR(IF(OR($BE155=45,$BE155=45+Results!$AR$2),VLOOKUP($C155,Data_qPCR,AP$3+2,FALSE),NA()),NA())</f>
        <v>#N/A</v>
      </c>
      <c r="AQ155" s="79" t="e">
        <f ca="1">IFERROR(IF(OR($BE155=45,$BE155=45+Results!$AR$2),VLOOKUP($C155,Data_qPCR,AQ$3+2,FALSE),NA()),NA())</f>
        <v>#N/A</v>
      </c>
      <c r="AR155" s="79" t="e">
        <f ca="1">IFERROR(IF(OR($BE155=45,$BE155=45+Results!$AR$2),VLOOKUP($C155,Data_qPCR,AR$3+2,FALSE),NA()),NA())</f>
        <v>#N/A</v>
      </c>
      <c r="AS155" s="79" t="e">
        <f ca="1">IFERROR(IF(OR($BE155=45,$BE155=45+Results!$AR$2),VLOOKUP($C155,Data_qPCR,AS$3+2,FALSE),NA()),NA())</f>
        <v>#N/A</v>
      </c>
      <c r="AT155" s="79" t="e">
        <f ca="1">IFERROR(IF(OR($BE155=45,$BE155=45+Results!$AR$2),VLOOKUP($C155,Data_qPCR,AT$3+2,FALSE),NA()),NA())</f>
        <v>#N/A</v>
      </c>
      <c r="AU155" s="79" t="e">
        <f ca="1">IFERROR(IF(OR($BE155=45,$BE155=45+Results!$AR$2),VLOOKUP($C155,Data_qPCR,AU$3+2,FALSE),NA()),NA())</f>
        <v>#N/A</v>
      </c>
      <c r="AV155" s="79" t="e">
        <f ca="1">IFERROR(IF(OR($BE155=45,$BE155=45+Results!$AR$2),VLOOKUP($C155,Data_qPCR,AV$3+2,FALSE),NA()),NA())</f>
        <v>#N/A</v>
      </c>
      <c r="AW155" s="79" t="e">
        <f ca="1">IFERROR(IF(OR($BE155=45,$BE155=45+Results!$AR$2),VLOOKUP($C155,Data_qPCR,AW$3+2,FALSE),NA()),NA())</f>
        <v>#N/A</v>
      </c>
      <c r="AX155" s="79" t="e">
        <f ca="1">IFERROR(IF(OR($BE155=45,$BE155=45+Results!$AR$2),VLOOKUP($C155,Data_qPCR,AX$3+2,FALSE),NA()),NA())</f>
        <v>#N/A</v>
      </c>
      <c r="AY155" s="79" t="e">
        <f ca="1">IFERROR(IF(OR($BE155=45,$BE155=45+Results!$AR$2),VLOOKUP($C155,Data_qPCR,AY$3+2,FALSE),NA()),NA())</f>
        <v>#N/A</v>
      </c>
      <c r="AZ155" s="79" t="e">
        <f ca="1">IFERROR(IF(OR($BE155=45,$BE155=45+Results!$AR$2),VLOOKUP($C155,Data_qPCR,AZ$3+2,FALSE),NA()),NA())</f>
        <v>#N/A</v>
      </c>
      <c r="BA155" s="79" t="e">
        <f ca="1">IFERROR(IF(OR($BE155=45,$BE155=45+Results!$AR$2),VLOOKUP($C155,Data_qPCR,BA$3+2,FALSE),NA()),NA())</f>
        <v>#N/A</v>
      </c>
      <c r="BB155" s="79" t="e">
        <f ca="1">IFERROR(IF(OR($BE155=45,$BE155=45+Results!$AR$2),VLOOKUP($C155,Data_qPCR,BB$3+2,FALSE),NA()),NA())</f>
        <v>#N/A</v>
      </c>
      <c r="BC155" s="79" t="e">
        <f ca="1">IFERROR(IF(OR($BE155=45,$BE155=45+Results!$AR$2),VLOOKUP($C155,Data_qPCR,BC$3+2,FALSE),NA()),NA())</f>
        <v>#N/A</v>
      </c>
      <c r="BD155" s="79" t="str">
        <f t="shared" ca="1" si="18"/>
        <v/>
      </c>
      <c r="BE155" t="str">
        <f ca="1">IFERROR(IF(LEFT(C155,1)+0=Results!$C$4,INDEX(Results!$AM$8:$BJ$23,CODE(RIGHT(LEFT(C155,2),1))-64,RIGHT(C155,LEN(C155)-2)+0),IF(Results!$AL$7=2,2,45)),"")</f>
        <v/>
      </c>
      <c r="BF155" t="str">
        <f t="shared" ca="1" si="17"/>
        <v/>
      </c>
      <c r="BG155" s="104" t="str">
        <f ca="1">IFERROR(IF(LEFT(C155,1)+0=Results!$C$4,INDEX(Results!$CK$8:$DH$23,CODE(RIGHT(LEFT(C155,2),1))-64,RIGHT(C155,LEN(C155)-2)+0),IF(Results!$AL$7=2,2,45)),"")</f>
        <v/>
      </c>
    </row>
    <row r="156" spans="1:59" x14ac:dyDescent="0.25">
      <c r="A156" t="str">
        <f t="shared" ca="1" si="14"/>
        <v>N/A</v>
      </c>
      <c r="B156">
        <v>153</v>
      </c>
      <c r="C156" t="str">
        <f t="shared" ca="1" si="15"/>
        <v/>
      </c>
      <c r="D156" t="str">
        <f t="shared" ca="1" si="16"/>
        <v/>
      </c>
      <c r="E156" s="268" t="str">
        <f t="shared" ca="1" si="19"/>
        <v/>
      </c>
      <c r="F156" s="79" t="e">
        <f ca="1">IFERROR(IF(OR($BE156=45,$BE156=45+Results!$AR$2),VLOOKUP($C156,Data_qPCR,F$3+2,FALSE),NA()),NA())</f>
        <v>#N/A</v>
      </c>
      <c r="G156" s="79" t="e">
        <f ca="1">IFERROR(IF(OR($BE156=45,$BE156=45+Results!$AR$2),VLOOKUP($C156,Data_qPCR,G$3+2,FALSE),NA()),NA())</f>
        <v>#N/A</v>
      </c>
      <c r="H156" s="79" t="e">
        <f ca="1">IFERROR(IF(OR($BE156=45,$BE156=45+Results!$AR$2),VLOOKUP($C156,Data_qPCR,H$3+2,FALSE),NA()),NA())</f>
        <v>#N/A</v>
      </c>
      <c r="I156" s="79" t="e">
        <f ca="1">IFERROR(IF(OR($BE156=45,$BE156=45+Results!$AR$2),VLOOKUP($C156,Data_qPCR,I$3+2,FALSE),NA()),NA())</f>
        <v>#N/A</v>
      </c>
      <c r="J156" s="79" t="e">
        <f ca="1">IFERROR(IF(OR($BE156=45,$BE156=45+Results!$AR$2),VLOOKUP($C156,Data_qPCR,J$3+2,FALSE),NA()),NA())</f>
        <v>#N/A</v>
      </c>
      <c r="K156" s="79" t="e">
        <f ca="1">IFERROR(IF(OR($BE156=45,$BE156=45+Results!$AR$2),VLOOKUP($C156,Data_qPCR,K$3+2,FALSE),NA()),NA())</f>
        <v>#N/A</v>
      </c>
      <c r="L156" s="79" t="e">
        <f ca="1">IFERROR(IF(OR($BE156=45,$BE156=45+Results!$AR$2),VLOOKUP($C156,Data_qPCR,L$3+2,FALSE),NA()),NA())</f>
        <v>#N/A</v>
      </c>
      <c r="M156" s="79" t="e">
        <f ca="1">IFERROR(IF(OR($BE156=45,$BE156=45+Results!$AR$2),VLOOKUP($C156,Data_qPCR,M$3+2,FALSE),NA()),NA())</f>
        <v>#N/A</v>
      </c>
      <c r="N156" s="79" t="e">
        <f ca="1">IFERROR(IF(OR($BE156=45,$BE156=45+Results!$AR$2),VLOOKUP($C156,Data_qPCR,N$3+2,FALSE),NA()),NA())</f>
        <v>#N/A</v>
      </c>
      <c r="O156" s="79" t="e">
        <f ca="1">IFERROR(IF(OR($BE156=45,$BE156=45+Results!$AR$2),VLOOKUP($C156,Data_qPCR,O$3+2,FALSE),NA()),NA())</f>
        <v>#N/A</v>
      </c>
      <c r="P156" s="79" t="e">
        <f ca="1">IFERROR(IF(OR($BE156=45,$BE156=45+Results!$AR$2),VLOOKUP($C156,Data_qPCR,P$3+2,FALSE),NA()),NA())</f>
        <v>#N/A</v>
      </c>
      <c r="Q156" s="79" t="e">
        <f ca="1">IFERROR(IF(OR($BE156=45,$BE156=45+Results!$AR$2),VLOOKUP($C156,Data_qPCR,Q$3+2,FALSE),NA()),NA())</f>
        <v>#N/A</v>
      </c>
      <c r="R156" s="79" t="e">
        <f ca="1">IFERROR(IF(OR($BE156=45,$BE156=45+Results!$AR$2),VLOOKUP($C156,Data_qPCR,R$3+2,FALSE),NA()),NA())</f>
        <v>#N/A</v>
      </c>
      <c r="S156" s="79" t="e">
        <f ca="1">IFERROR(IF(OR($BE156=45,$BE156=45+Results!$AR$2),VLOOKUP($C156,Data_qPCR,S$3+2,FALSE),NA()),NA())</f>
        <v>#N/A</v>
      </c>
      <c r="T156" s="79" t="e">
        <f ca="1">IFERROR(IF(OR($BE156=45,$BE156=45+Results!$AR$2),VLOOKUP($C156,Data_qPCR,T$3+2,FALSE),NA()),NA())</f>
        <v>#N/A</v>
      </c>
      <c r="U156" s="79" t="e">
        <f ca="1">IFERROR(IF(OR($BE156=45,$BE156=45+Results!$AR$2),VLOOKUP($C156,Data_qPCR,U$3+2,FALSE),NA()),NA())</f>
        <v>#N/A</v>
      </c>
      <c r="V156" s="79" t="e">
        <f ca="1">IFERROR(IF(OR($BE156=45,$BE156=45+Results!$AR$2),VLOOKUP($C156,Data_qPCR,V$3+2,FALSE),NA()),NA())</f>
        <v>#N/A</v>
      </c>
      <c r="W156" s="79" t="e">
        <f ca="1">IFERROR(IF(OR($BE156=45,$BE156=45+Results!$AR$2),VLOOKUP($C156,Data_qPCR,W$3+2,FALSE),NA()),NA())</f>
        <v>#N/A</v>
      </c>
      <c r="X156" s="79" t="e">
        <f ca="1">IFERROR(IF(OR($BE156=45,$BE156=45+Results!$AR$2),VLOOKUP($C156,Data_qPCR,X$3+2,FALSE),NA()),NA())</f>
        <v>#N/A</v>
      </c>
      <c r="Y156" s="79" t="e">
        <f ca="1">IFERROR(IF(OR($BE156=45,$BE156=45+Results!$AR$2),VLOOKUP($C156,Data_qPCR,Y$3+2,FALSE),NA()),NA())</f>
        <v>#N/A</v>
      </c>
      <c r="Z156" s="79" t="e">
        <f ca="1">IFERROR(IF(OR($BE156=45,$BE156=45+Results!$AR$2),VLOOKUP($C156,Data_qPCR,Z$3+2,FALSE),NA()),NA())</f>
        <v>#N/A</v>
      </c>
      <c r="AA156" s="79" t="e">
        <f ca="1">IFERROR(IF(OR($BE156=45,$BE156=45+Results!$AR$2),VLOOKUP($C156,Data_qPCR,AA$3+2,FALSE),NA()),NA())</f>
        <v>#N/A</v>
      </c>
      <c r="AB156" s="79" t="e">
        <f ca="1">IFERROR(IF(OR($BE156=45,$BE156=45+Results!$AR$2),VLOOKUP($C156,Data_qPCR,AB$3+2,FALSE),NA()),NA())</f>
        <v>#N/A</v>
      </c>
      <c r="AC156" s="79" t="e">
        <f ca="1">IFERROR(IF(OR($BE156=45,$BE156=45+Results!$AR$2),VLOOKUP($C156,Data_qPCR,AC$3+2,FALSE),NA()),NA())</f>
        <v>#N/A</v>
      </c>
      <c r="AD156" s="79" t="e">
        <f ca="1">IFERROR(IF(OR($BE156=45,$BE156=45+Results!$AR$2),VLOOKUP($C156,Data_qPCR,AD$3+2,FALSE),NA()),NA())</f>
        <v>#N/A</v>
      </c>
      <c r="AE156" s="79" t="e">
        <f ca="1">IFERROR(IF(OR($BE156=45,$BE156=45+Results!$AR$2),VLOOKUP($C156,Data_qPCR,AE$3+2,FALSE),NA()),NA())</f>
        <v>#N/A</v>
      </c>
      <c r="AF156" s="79" t="e">
        <f ca="1">IFERROR(IF(OR($BE156=45,$BE156=45+Results!$AR$2),VLOOKUP($C156,Data_qPCR,AF$3+2,FALSE),NA()),NA())</f>
        <v>#N/A</v>
      </c>
      <c r="AG156" s="79" t="e">
        <f ca="1">IFERROR(IF(OR($BE156=45,$BE156=45+Results!$AR$2),VLOOKUP($C156,Data_qPCR,AG$3+2,FALSE),NA()),NA())</f>
        <v>#N/A</v>
      </c>
      <c r="AH156" s="79" t="e">
        <f ca="1">IFERROR(IF(OR($BE156=45,$BE156=45+Results!$AR$2),VLOOKUP($C156,Data_qPCR,AH$3+2,FALSE),NA()),NA())</f>
        <v>#N/A</v>
      </c>
      <c r="AI156" s="79" t="e">
        <f ca="1">IFERROR(IF(OR($BE156=45,$BE156=45+Results!$AR$2),VLOOKUP($C156,Data_qPCR,AI$3+2,FALSE),NA()),NA())</f>
        <v>#N/A</v>
      </c>
      <c r="AJ156" s="79" t="e">
        <f ca="1">IFERROR(IF(OR($BE156=45,$BE156=45+Results!$AR$2),VLOOKUP($C156,Data_qPCR,AJ$3+2,FALSE),NA()),NA())</f>
        <v>#N/A</v>
      </c>
      <c r="AK156" s="79" t="e">
        <f ca="1">IFERROR(IF(OR($BE156=45,$BE156=45+Results!$AR$2),VLOOKUP($C156,Data_qPCR,AK$3+2,FALSE),NA()),NA())</f>
        <v>#N/A</v>
      </c>
      <c r="AL156" s="79" t="e">
        <f ca="1">IFERROR(IF(OR($BE156=45,$BE156=45+Results!$AR$2),VLOOKUP($C156,Data_qPCR,AL$3+2,FALSE),NA()),NA())</f>
        <v>#N/A</v>
      </c>
      <c r="AM156" s="79" t="e">
        <f ca="1">IFERROR(IF(OR($BE156=45,$BE156=45+Results!$AR$2),VLOOKUP($C156,Data_qPCR,AM$3+2,FALSE),NA()),NA())</f>
        <v>#N/A</v>
      </c>
      <c r="AN156" s="79" t="e">
        <f ca="1">IFERROR(IF(OR($BE156=45,$BE156=45+Results!$AR$2),VLOOKUP($C156,Data_qPCR,AN$3+2,FALSE),NA()),NA())</f>
        <v>#N/A</v>
      </c>
      <c r="AO156" s="79" t="e">
        <f ca="1">IFERROR(IF(OR($BE156=45,$BE156=45+Results!$AR$2),VLOOKUP($C156,Data_qPCR,AO$3+2,FALSE),NA()),NA())</f>
        <v>#N/A</v>
      </c>
      <c r="AP156" s="79" t="e">
        <f ca="1">IFERROR(IF(OR($BE156=45,$BE156=45+Results!$AR$2),VLOOKUP($C156,Data_qPCR,AP$3+2,FALSE),NA()),NA())</f>
        <v>#N/A</v>
      </c>
      <c r="AQ156" s="79" t="e">
        <f ca="1">IFERROR(IF(OR($BE156=45,$BE156=45+Results!$AR$2),VLOOKUP($C156,Data_qPCR,AQ$3+2,FALSE),NA()),NA())</f>
        <v>#N/A</v>
      </c>
      <c r="AR156" s="79" t="e">
        <f ca="1">IFERROR(IF(OR($BE156=45,$BE156=45+Results!$AR$2),VLOOKUP($C156,Data_qPCR,AR$3+2,FALSE),NA()),NA())</f>
        <v>#N/A</v>
      </c>
      <c r="AS156" s="79" t="e">
        <f ca="1">IFERROR(IF(OR($BE156=45,$BE156=45+Results!$AR$2),VLOOKUP($C156,Data_qPCR,AS$3+2,FALSE),NA()),NA())</f>
        <v>#N/A</v>
      </c>
      <c r="AT156" s="79" t="e">
        <f ca="1">IFERROR(IF(OR($BE156=45,$BE156=45+Results!$AR$2),VLOOKUP($C156,Data_qPCR,AT$3+2,FALSE),NA()),NA())</f>
        <v>#N/A</v>
      </c>
      <c r="AU156" s="79" t="e">
        <f ca="1">IFERROR(IF(OR($BE156=45,$BE156=45+Results!$AR$2),VLOOKUP($C156,Data_qPCR,AU$3+2,FALSE),NA()),NA())</f>
        <v>#N/A</v>
      </c>
      <c r="AV156" s="79" t="e">
        <f ca="1">IFERROR(IF(OR($BE156=45,$BE156=45+Results!$AR$2),VLOOKUP($C156,Data_qPCR,AV$3+2,FALSE),NA()),NA())</f>
        <v>#N/A</v>
      </c>
      <c r="AW156" s="79" t="e">
        <f ca="1">IFERROR(IF(OR($BE156=45,$BE156=45+Results!$AR$2),VLOOKUP($C156,Data_qPCR,AW$3+2,FALSE),NA()),NA())</f>
        <v>#N/A</v>
      </c>
      <c r="AX156" s="79" t="e">
        <f ca="1">IFERROR(IF(OR($BE156=45,$BE156=45+Results!$AR$2),VLOOKUP($C156,Data_qPCR,AX$3+2,FALSE),NA()),NA())</f>
        <v>#N/A</v>
      </c>
      <c r="AY156" s="79" t="e">
        <f ca="1">IFERROR(IF(OR($BE156=45,$BE156=45+Results!$AR$2),VLOOKUP($C156,Data_qPCR,AY$3+2,FALSE),NA()),NA())</f>
        <v>#N/A</v>
      </c>
      <c r="AZ156" s="79" t="e">
        <f ca="1">IFERROR(IF(OR($BE156=45,$BE156=45+Results!$AR$2),VLOOKUP($C156,Data_qPCR,AZ$3+2,FALSE),NA()),NA())</f>
        <v>#N/A</v>
      </c>
      <c r="BA156" s="79" t="e">
        <f ca="1">IFERROR(IF(OR($BE156=45,$BE156=45+Results!$AR$2),VLOOKUP($C156,Data_qPCR,BA$3+2,FALSE),NA()),NA())</f>
        <v>#N/A</v>
      </c>
      <c r="BB156" s="79" t="e">
        <f ca="1">IFERROR(IF(OR($BE156=45,$BE156=45+Results!$AR$2),VLOOKUP($C156,Data_qPCR,BB$3+2,FALSE),NA()),NA())</f>
        <v>#N/A</v>
      </c>
      <c r="BC156" s="79" t="e">
        <f ca="1">IFERROR(IF(OR($BE156=45,$BE156=45+Results!$AR$2),VLOOKUP($C156,Data_qPCR,BC$3+2,FALSE),NA()),NA())</f>
        <v>#N/A</v>
      </c>
      <c r="BD156" s="79" t="str">
        <f t="shared" ca="1" si="18"/>
        <v/>
      </c>
      <c r="BE156" t="str">
        <f ca="1">IFERROR(IF(LEFT(C156,1)+0=Results!$C$4,INDEX(Results!$AM$8:$BJ$23,CODE(RIGHT(LEFT(C156,2),1))-64,RIGHT(C156,LEN(C156)-2)+0),IF(Results!$AL$7=2,2,45)),"")</f>
        <v/>
      </c>
      <c r="BF156" t="str">
        <f t="shared" ca="1" si="17"/>
        <v/>
      </c>
      <c r="BG156" s="104" t="str">
        <f ca="1">IFERROR(IF(LEFT(C156,1)+0=Results!$C$4,INDEX(Results!$CK$8:$DH$23,CODE(RIGHT(LEFT(C156,2),1))-64,RIGHT(C156,LEN(C156)-2)+0),IF(Results!$AL$7=2,2,45)),"")</f>
        <v/>
      </c>
    </row>
    <row r="157" spans="1:59" x14ac:dyDescent="0.25">
      <c r="A157" t="str">
        <f t="shared" ca="1" si="14"/>
        <v>N/A</v>
      </c>
      <c r="B157">
        <v>154</v>
      </c>
      <c r="C157" t="str">
        <f t="shared" ca="1" si="15"/>
        <v/>
      </c>
      <c r="D157" t="str">
        <f t="shared" ca="1" si="16"/>
        <v/>
      </c>
      <c r="E157" s="268" t="str">
        <f t="shared" ca="1" si="19"/>
        <v/>
      </c>
      <c r="F157" s="79" t="e">
        <f ca="1">IFERROR(IF(OR($BE157=45,$BE157=45+Results!$AR$2),VLOOKUP($C157,Data_qPCR,F$3+2,FALSE),NA()),NA())</f>
        <v>#N/A</v>
      </c>
      <c r="G157" s="79" t="e">
        <f ca="1">IFERROR(IF(OR($BE157=45,$BE157=45+Results!$AR$2),VLOOKUP($C157,Data_qPCR,G$3+2,FALSE),NA()),NA())</f>
        <v>#N/A</v>
      </c>
      <c r="H157" s="79" t="e">
        <f ca="1">IFERROR(IF(OR($BE157=45,$BE157=45+Results!$AR$2),VLOOKUP($C157,Data_qPCR,H$3+2,FALSE),NA()),NA())</f>
        <v>#N/A</v>
      </c>
      <c r="I157" s="79" t="e">
        <f ca="1">IFERROR(IF(OR($BE157=45,$BE157=45+Results!$AR$2),VLOOKUP($C157,Data_qPCR,I$3+2,FALSE),NA()),NA())</f>
        <v>#N/A</v>
      </c>
      <c r="J157" s="79" t="e">
        <f ca="1">IFERROR(IF(OR($BE157=45,$BE157=45+Results!$AR$2),VLOOKUP($C157,Data_qPCR,J$3+2,FALSE),NA()),NA())</f>
        <v>#N/A</v>
      </c>
      <c r="K157" s="79" t="e">
        <f ca="1">IFERROR(IF(OR($BE157=45,$BE157=45+Results!$AR$2),VLOOKUP($C157,Data_qPCR,K$3+2,FALSE),NA()),NA())</f>
        <v>#N/A</v>
      </c>
      <c r="L157" s="79" t="e">
        <f ca="1">IFERROR(IF(OR($BE157=45,$BE157=45+Results!$AR$2),VLOOKUP($C157,Data_qPCR,L$3+2,FALSE),NA()),NA())</f>
        <v>#N/A</v>
      </c>
      <c r="M157" s="79" t="e">
        <f ca="1">IFERROR(IF(OR($BE157=45,$BE157=45+Results!$AR$2),VLOOKUP($C157,Data_qPCR,M$3+2,FALSE),NA()),NA())</f>
        <v>#N/A</v>
      </c>
      <c r="N157" s="79" t="e">
        <f ca="1">IFERROR(IF(OR($BE157=45,$BE157=45+Results!$AR$2),VLOOKUP($C157,Data_qPCR,N$3+2,FALSE),NA()),NA())</f>
        <v>#N/A</v>
      </c>
      <c r="O157" s="79" t="e">
        <f ca="1">IFERROR(IF(OR($BE157=45,$BE157=45+Results!$AR$2),VLOOKUP($C157,Data_qPCR,O$3+2,FALSE),NA()),NA())</f>
        <v>#N/A</v>
      </c>
      <c r="P157" s="79" t="e">
        <f ca="1">IFERROR(IF(OR($BE157=45,$BE157=45+Results!$AR$2),VLOOKUP($C157,Data_qPCR,P$3+2,FALSE),NA()),NA())</f>
        <v>#N/A</v>
      </c>
      <c r="Q157" s="79" t="e">
        <f ca="1">IFERROR(IF(OR($BE157=45,$BE157=45+Results!$AR$2),VLOOKUP($C157,Data_qPCR,Q$3+2,FALSE),NA()),NA())</f>
        <v>#N/A</v>
      </c>
      <c r="R157" s="79" t="e">
        <f ca="1">IFERROR(IF(OR($BE157=45,$BE157=45+Results!$AR$2),VLOOKUP($C157,Data_qPCR,R$3+2,FALSE),NA()),NA())</f>
        <v>#N/A</v>
      </c>
      <c r="S157" s="79" t="e">
        <f ca="1">IFERROR(IF(OR($BE157=45,$BE157=45+Results!$AR$2),VLOOKUP($C157,Data_qPCR,S$3+2,FALSE),NA()),NA())</f>
        <v>#N/A</v>
      </c>
      <c r="T157" s="79" t="e">
        <f ca="1">IFERROR(IF(OR($BE157=45,$BE157=45+Results!$AR$2),VLOOKUP($C157,Data_qPCR,T$3+2,FALSE),NA()),NA())</f>
        <v>#N/A</v>
      </c>
      <c r="U157" s="79" t="e">
        <f ca="1">IFERROR(IF(OR($BE157=45,$BE157=45+Results!$AR$2),VLOOKUP($C157,Data_qPCR,U$3+2,FALSE),NA()),NA())</f>
        <v>#N/A</v>
      </c>
      <c r="V157" s="79" t="e">
        <f ca="1">IFERROR(IF(OR($BE157=45,$BE157=45+Results!$AR$2),VLOOKUP($C157,Data_qPCR,V$3+2,FALSE),NA()),NA())</f>
        <v>#N/A</v>
      </c>
      <c r="W157" s="79" t="e">
        <f ca="1">IFERROR(IF(OR($BE157=45,$BE157=45+Results!$AR$2),VLOOKUP($C157,Data_qPCR,W$3+2,FALSE),NA()),NA())</f>
        <v>#N/A</v>
      </c>
      <c r="X157" s="79" t="e">
        <f ca="1">IFERROR(IF(OR($BE157=45,$BE157=45+Results!$AR$2),VLOOKUP($C157,Data_qPCR,X$3+2,FALSE),NA()),NA())</f>
        <v>#N/A</v>
      </c>
      <c r="Y157" s="79" t="e">
        <f ca="1">IFERROR(IF(OR($BE157=45,$BE157=45+Results!$AR$2),VLOOKUP($C157,Data_qPCR,Y$3+2,FALSE),NA()),NA())</f>
        <v>#N/A</v>
      </c>
      <c r="Z157" s="79" t="e">
        <f ca="1">IFERROR(IF(OR($BE157=45,$BE157=45+Results!$AR$2),VLOOKUP($C157,Data_qPCR,Z$3+2,FALSE),NA()),NA())</f>
        <v>#N/A</v>
      </c>
      <c r="AA157" s="79" t="e">
        <f ca="1">IFERROR(IF(OR($BE157=45,$BE157=45+Results!$AR$2),VLOOKUP($C157,Data_qPCR,AA$3+2,FALSE),NA()),NA())</f>
        <v>#N/A</v>
      </c>
      <c r="AB157" s="79" t="e">
        <f ca="1">IFERROR(IF(OR($BE157=45,$BE157=45+Results!$AR$2),VLOOKUP($C157,Data_qPCR,AB$3+2,FALSE),NA()),NA())</f>
        <v>#N/A</v>
      </c>
      <c r="AC157" s="79" t="e">
        <f ca="1">IFERROR(IF(OR($BE157=45,$BE157=45+Results!$AR$2),VLOOKUP($C157,Data_qPCR,AC$3+2,FALSE),NA()),NA())</f>
        <v>#N/A</v>
      </c>
      <c r="AD157" s="79" t="e">
        <f ca="1">IFERROR(IF(OR($BE157=45,$BE157=45+Results!$AR$2),VLOOKUP($C157,Data_qPCR,AD$3+2,FALSE),NA()),NA())</f>
        <v>#N/A</v>
      </c>
      <c r="AE157" s="79" t="e">
        <f ca="1">IFERROR(IF(OR($BE157=45,$BE157=45+Results!$AR$2),VLOOKUP($C157,Data_qPCR,AE$3+2,FALSE),NA()),NA())</f>
        <v>#N/A</v>
      </c>
      <c r="AF157" s="79" t="e">
        <f ca="1">IFERROR(IF(OR($BE157=45,$BE157=45+Results!$AR$2),VLOOKUP($C157,Data_qPCR,AF$3+2,FALSE),NA()),NA())</f>
        <v>#N/A</v>
      </c>
      <c r="AG157" s="79" t="e">
        <f ca="1">IFERROR(IF(OR($BE157=45,$BE157=45+Results!$AR$2),VLOOKUP($C157,Data_qPCR,AG$3+2,FALSE),NA()),NA())</f>
        <v>#N/A</v>
      </c>
      <c r="AH157" s="79" t="e">
        <f ca="1">IFERROR(IF(OR($BE157=45,$BE157=45+Results!$AR$2),VLOOKUP($C157,Data_qPCR,AH$3+2,FALSE),NA()),NA())</f>
        <v>#N/A</v>
      </c>
      <c r="AI157" s="79" t="e">
        <f ca="1">IFERROR(IF(OR($BE157=45,$BE157=45+Results!$AR$2),VLOOKUP($C157,Data_qPCR,AI$3+2,FALSE),NA()),NA())</f>
        <v>#N/A</v>
      </c>
      <c r="AJ157" s="79" t="e">
        <f ca="1">IFERROR(IF(OR($BE157=45,$BE157=45+Results!$AR$2),VLOOKUP($C157,Data_qPCR,AJ$3+2,FALSE),NA()),NA())</f>
        <v>#N/A</v>
      </c>
      <c r="AK157" s="79" t="e">
        <f ca="1">IFERROR(IF(OR($BE157=45,$BE157=45+Results!$AR$2),VLOOKUP($C157,Data_qPCR,AK$3+2,FALSE),NA()),NA())</f>
        <v>#N/A</v>
      </c>
      <c r="AL157" s="79" t="e">
        <f ca="1">IFERROR(IF(OR($BE157=45,$BE157=45+Results!$AR$2),VLOOKUP($C157,Data_qPCR,AL$3+2,FALSE),NA()),NA())</f>
        <v>#N/A</v>
      </c>
      <c r="AM157" s="79" t="e">
        <f ca="1">IFERROR(IF(OR($BE157=45,$BE157=45+Results!$AR$2),VLOOKUP($C157,Data_qPCR,AM$3+2,FALSE),NA()),NA())</f>
        <v>#N/A</v>
      </c>
      <c r="AN157" s="79" t="e">
        <f ca="1">IFERROR(IF(OR($BE157=45,$BE157=45+Results!$AR$2),VLOOKUP($C157,Data_qPCR,AN$3+2,FALSE),NA()),NA())</f>
        <v>#N/A</v>
      </c>
      <c r="AO157" s="79" t="e">
        <f ca="1">IFERROR(IF(OR($BE157=45,$BE157=45+Results!$AR$2),VLOOKUP($C157,Data_qPCR,AO$3+2,FALSE),NA()),NA())</f>
        <v>#N/A</v>
      </c>
      <c r="AP157" s="79" t="e">
        <f ca="1">IFERROR(IF(OR($BE157=45,$BE157=45+Results!$AR$2),VLOOKUP($C157,Data_qPCR,AP$3+2,FALSE),NA()),NA())</f>
        <v>#N/A</v>
      </c>
      <c r="AQ157" s="79" t="e">
        <f ca="1">IFERROR(IF(OR($BE157=45,$BE157=45+Results!$AR$2),VLOOKUP($C157,Data_qPCR,AQ$3+2,FALSE),NA()),NA())</f>
        <v>#N/A</v>
      </c>
      <c r="AR157" s="79" t="e">
        <f ca="1">IFERROR(IF(OR($BE157=45,$BE157=45+Results!$AR$2),VLOOKUP($C157,Data_qPCR,AR$3+2,FALSE),NA()),NA())</f>
        <v>#N/A</v>
      </c>
      <c r="AS157" s="79" t="e">
        <f ca="1">IFERROR(IF(OR($BE157=45,$BE157=45+Results!$AR$2),VLOOKUP($C157,Data_qPCR,AS$3+2,FALSE),NA()),NA())</f>
        <v>#N/A</v>
      </c>
      <c r="AT157" s="79" t="e">
        <f ca="1">IFERROR(IF(OR($BE157=45,$BE157=45+Results!$AR$2),VLOOKUP($C157,Data_qPCR,AT$3+2,FALSE),NA()),NA())</f>
        <v>#N/A</v>
      </c>
      <c r="AU157" s="79" t="e">
        <f ca="1">IFERROR(IF(OR($BE157=45,$BE157=45+Results!$AR$2),VLOOKUP($C157,Data_qPCR,AU$3+2,FALSE),NA()),NA())</f>
        <v>#N/A</v>
      </c>
      <c r="AV157" s="79" t="e">
        <f ca="1">IFERROR(IF(OR($BE157=45,$BE157=45+Results!$AR$2),VLOOKUP($C157,Data_qPCR,AV$3+2,FALSE),NA()),NA())</f>
        <v>#N/A</v>
      </c>
      <c r="AW157" s="79" t="e">
        <f ca="1">IFERROR(IF(OR($BE157=45,$BE157=45+Results!$AR$2),VLOOKUP($C157,Data_qPCR,AW$3+2,FALSE),NA()),NA())</f>
        <v>#N/A</v>
      </c>
      <c r="AX157" s="79" t="e">
        <f ca="1">IFERROR(IF(OR($BE157=45,$BE157=45+Results!$AR$2),VLOOKUP($C157,Data_qPCR,AX$3+2,FALSE),NA()),NA())</f>
        <v>#N/A</v>
      </c>
      <c r="AY157" s="79" t="e">
        <f ca="1">IFERROR(IF(OR($BE157=45,$BE157=45+Results!$AR$2),VLOOKUP($C157,Data_qPCR,AY$3+2,FALSE),NA()),NA())</f>
        <v>#N/A</v>
      </c>
      <c r="AZ157" s="79" t="e">
        <f ca="1">IFERROR(IF(OR($BE157=45,$BE157=45+Results!$AR$2),VLOOKUP($C157,Data_qPCR,AZ$3+2,FALSE),NA()),NA())</f>
        <v>#N/A</v>
      </c>
      <c r="BA157" s="79" t="e">
        <f ca="1">IFERROR(IF(OR($BE157=45,$BE157=45+Results!$AR$2),VLOOKUP($C157,Data_qPCR,BA$3+2,FALSE),NA()),NA())</f>
        <v>#N/A</v>
      </c>
      <c r="BB157" s="79" t="e">
        <f ca="1">IFERROR(IF(OR($BE157=45,$BE157=45+Results!$AR$2),VLOOKUP($C157,Data_qPCR,BB$3+2,FALSE),NA()),NA())</f>
        <v>#N/A</v>
      </c>
      <c r="BC157" s="79" t="e">
        <f ca="1">IFERROR(IF(OR($BE157=45,$BE157=45+Results!$AR$2),VLOOKUP($C157,Data_qPCR,BC$3+2,FALSE),NA()),NA())</f>
        <v>#N/A</v>
      </c>
      <c r="BD157" s="79" t="str">
        <f t="shared" ca="1" si="18"/>
        <v/>
      </c>
      <c r="BE157" t="str">
        <f ca="1">IFERROR(IF(LEFT(C157,1)+0=Results!$C$4,INDEX(Results!$AM$8:$BJ$23,CODE(RIGHT(LEFT(C157,2),1))-64,RIGHT(C157,LEN(C157)-2)+0),IF(Results!$AL$7=2,2,45)),"")</f>
        <v/>
      </c>
      <c r="BF157" t="str">
        <f t="shared" ca="1" si="17"/>
        <v/>
      </c>
      <c r="BG157" s="104" t="str">
        <f ca="1">IFERROR(IF(LEFT(C157,1)+0=Results!$C$4,INDEX(Results!$CK$8:$DH$23,CODE(RIGHT(LEFT(C157,2),1))-64,RIGHT(C157,LEN(C157)-2)+0),IF(Results!$AL$7=2,2,45)),"")</f>
        <v/>
      </c>
    </row>
    <row r="158" spans="1:59" x14ac:dyDescent="0.25">
      <c r="A158" t="str">
        <f t="shared" ca="1" si="14"/>
        <v>N/A</v>
      </c>
      <c r="B158">
        <v>155</v>
      </c>
      <c r="C158" t="str">
        <f t="shared" ca="1" si="15"/>
        <v/>
      </c>
      <c r="D158" t="str">
        <f t="shared" ca="1" si="16"/>
        <v/>
      </c>
      <c r="E158" s="268" t="str">
        <f t="shared" ca="1" si="19"/>
        <v/>
      </c>
      <c r="F158" s="79" t="e">
        <f ca="1">IFERROR(IF(OR($BE158=45,$BE158=45+Results!$AR$2),VLOOKUP($C158,Data_qPCR,F$3+2,FALSE),NA()),NA())</f>
        <v>#N/A</v>
      </c>
      <c r="G158" s="79" t="e">
        <f ca="1">IFERROR(IF(OR($BE158=45,$BE158=45+Results!$AR$2),VLOOKUP($C158,Data_qPCR,G$3+2,FALSE),NA()),NA())</f>
        <v>#N/A</v>
      </c>
      <c r="H158" s="79" t="e">
        <f ca="1">IFERROR(IF(OR($BE158=45,$BE158=45+Results!$AR$2),VLOOKUP($C158,Data_qPCR,H$3+2,FALSE),NA()),NA())</f>
        <v>#N/A</v>
      </c>
      <c r="I158" s="79" t="e">
        <f ca="1">IFERROR(IF(OR($BE158=45,$BE158=45+Results!$AR$2),VLOOKUP($C158,Data_qPCR,I$3+2,FALSE),NA()),NA())</f>
        <v>#N/A</v>
      </c>
      <c r="J158" s="79" t="e">
        <f ca="1">IFERROR(IF(OR($BE158=45,$BE158=45+Results!$AR$2),VLOOKUP($C158,Data_qPCR,J$3+2,FALSE),NA()),NA())</f>
        <v>#N/A</v>
      </c>
      <c r="K158" s="79" t="e">
        <f ca="1">IFERROR(IF(OR($BE158=45,$BE158=45+Results!$AR$2),VLOOKUP($C158,Data_qPCR,K$3+2,FALSE),NA()),NA())</f>
        <v>#N/A</v>
      </c>
      <c r="L158" s="79" t="e">
        <f ca="1">IFERROR(IF(OR($BE158=45,$BE158=45+Results!$AR$2),VLOOKUP($C158,Data_qPCR,L$3+2,FALSE),NA()),NA())</f>
        <v>#N/A</v>
      </c>
      <c r="M158" s="79" t="e">
        <f ca="1">IFERROR(IF(OR($BE158=45,$BE158=45+Results!$AR$2),VLOOKUP($C158,Data_qPCR,M$3+2,FALSE),NA()),NA())</f>
        <v>#N/A</v>
      </c>
      <c r="N158" s="79" t="e">
        <f ca="1">IFERROR(IF(OR($BE158=45,$BE158=45+Results!$AR$2),VLOOKUP($C158,Data_qPCR,N$3+2,FALSE),NA()),NA())</f>
        <v>#N/A</v>
      </c>
      <c r="O158" s="79" t="e">
        <f ca="1">IFERROR(IF(OR($BE158=45,$BE158=45+Results!$AR$2),VLOOKUP($C158,Data_qPCR,O$3+2,FALSE),NA()),NA())</f>
        <v>#N/A</v>
      </c>
      <c r="P158" s="79" t="e">
        <f ca="1">IFERROR(IF(OR($BE158=45,$BE158=45+Results!$AR$2),VLOOKUP($C158,Data_qPCR,P$3+2,FALSE),NA()),NA())</f>
        <v>#N/A</v>
      </c>
      <c r="Q158" s="79" t="e">
        <f ca="1">IFERROR(IF(OR($BE158=45,$BE158=45+Results!$AR$2),VLOOKUP($C158,Data_qPCR,Q$3+2,FALSE),NA()),NA())</f>
        <v>#N/A</v>
      </c>
      <c r="R158" s="79" t="e">
        <f ca="1">IFERROR(IF(OR($BE158=45,$BE158=45+Results!$AR$2),VLOOKUP($C158,Data_qPCR,R$3+2,FALSE),NA()),NA())</f>
        <v>#N/A</v>
      </c>
      <c r="S158" s="79" t="e">
        <f ca="1">IFERROR(IF(OR($BE158=45,$BE158=45+Results!$AR$2),VLOOKUP($C158,Data_qPCR,S$3+2,FALSE),NA()),NA())</f>
        <v>#N/A</v>
      </c>
      <c r="T158" s="79" t="e">
        <f ca="1">IFERROR(IF(OR($BE158=45,$BE158=45+Results!$AR$2),VLOOKUP($C158,Data_qPCR,T$3+2,FALSE),NA()),NA())</f>
        <v>#N/A</v>
      </c>
      <c r="U158" s="79" t="e">
        <f ca="1">IFERROR(IF(OR($BE158=45,$BE158=45+Results!$AR$2),VLOOKUP($C158,Data_qPCR,U$3+2,FALSE),NA()),NA())</f>
        <v>#N/A</v>
      </c>
      <c r="V158" s="79" t="e">
        <f ca="1">IFERROR(IF(OR($BE158=45,$BE158=45+Results!$AR$2),VLOOKUP($C158,Data_qPCR,V$3+2,FALSE),NA()),NA())</f>
        <v>#N/A</v>
      </c>
      <c r="W158" s="79" t="e">
        <f ca="1">IFERROR(IF(OR($BE158=45,$BE158=45+Results!$AR$2),VLOOKUP($C158,Data_qPCR,W$3+2,FALSE),NA()),NA())</f>
        <v>#N/A</v>
      </c>
      <c r="X158" s="79" t="e">
        <f ca="1">IFERROR(IF(OR($BE158=45,$BE158=45+Results!$AR$2),VLOOKUP($C158,Data_qPCR,X$3+2,FALSE),NA()),NA())</f>
        <v>#N/A</v>
      </c>
      <c r="Y158" s="79" t="e">
        <f ca="1">IFERROR(IF(OR($BE158=45,$BE158=45+Results!$AR$2),VLOOKUP($C158,Data_qPCR,Y$3+2,FALSE),NA()),NA())</f>
        <v>#N/A</v>
      </c>
      <c r="Z158" s="79" t="e">
        <f ca="1">IFERROR(IF(OR($BE158=45,$BE158=45+Results!$AR$2),VLOOKUP($C158,Data_qPCR,Z$3+2,FALSE),NA()),NA())</f>
        <v>#N/A</v>
      </c>
      <c r="AA158" s="79" t="e">
        <f ca="1">IFERROR(IF(OR($BE158=45,$BE158=45+Results!$AR$2),VLOOKUP($C158,Data_qPCR,AA$3+2,FALSE),NA()),NA())</f>
        <v>#N/A</v>
      </c>
      <c r="AB158" s="79" t="e">
        <f ca="1">IFERROR(IF(OR($BE158=45,$BE158=45+Results!$AR$2),VLOOKUP($C158,Data_qPCR,AB$3+2,FALSE),NA()),NA())</f>
        <v>#N/A</v>
      </c>
      <c r="AC158" s="79" t="e">
        <f ca="1">IFERROR(IF(OR($BE158=45,$BE158=45+Results!$AR$2),VLOOKUP($C158,Data_qPCR,AC$3+2,FALSE),NA()),NA())</f>
        <v>#N/A</v>
      </c>
      <c r="AD158" s="79" t="e">
        <f ca="1">IFERROR(IF(OR($BE158=45,$BE158=45+Results!$AR$2),VLOOKUP($C158,Data_qPCR,AD$3+2,FALSE),NA()),NA())</f>
        <v>#N/A</v>
      </c>
      <c r="AE158" s="79" t="e">
        <f ca="1">IFERROR(IF(OR($BE158=45,$BE158=45+Results!$AR$2),VLOOKUP($C158,Data_qPCR,AE$3+2,FALSE),NA()),NA())</f>
        <v>#N/A</v>
      </c>
      <c r="AF158" s="79" t="e">
        <f ca="1">IFERROR(IF(OR($BE158=45,$BE158=45+Results!$AR$2),VLOOKUP($C158,Data_qPCR,AF$3+2,FALSE),NA()),NA())</f>
        <v>#N/A</v>
      </c>
      <c r="AG158" s="79" t="e">
        <f ca="1">IFERROR(IF(OR($BE158=45,$BE158=45+Results!$AR$2),VLOOKUP($C158,Data_qPCR,AG$3+2,FALSE),NA()),NA())</f>
        <v>#N/A</v>
      </c>
      <c r="AH158" s="79" t="e">
        <f ca="1">IFERROR(IF(OR($BE158=45,$BE158=45+Results!$AR$2),VLOOKUP($C158,Data_qPCR,AH$3+2,FALSE),NA()),NA())</f>
        <v>#N/A</v>
      </c>
      <c r="AI158" s="79" t="e">
        <f ca="1">IFERROR(IF(OR($BE158=45,$BE158=45+Results!$AR$2),VLOOKUP($C158,Data_qPCR,AI$3+2,FALSE),NA()),NA())</f>
        <v>#N/A</v>
      </c>
      <c r="AJ158" s="79" t="e">
        <f ca="1">IFERROR(IF(OR($BE158=45,$BE158=45+Results!$AR$2),VLOOKUP($C158,Data_qPCR,AJ$3+2,FALSE),NA()),NA())</f>
        <v>#N/A</v>
      </c>
      <c r="AK158" s="79" t="e">
        <f ca="1">IFERROR(IF(OR($BE158=45,$BE158=45+Results!$AR$2),VLOOKUP($C158,Data_qPCR,AK$3+2,FALSE),NA()),NA())</f>
        <v>#N/A</v>
      </c>
      <c r="AL158" s="79" t="e">
        <f ca="1">IFERROR(IF(OR($BE158=45,$BE158=45+Results!$AR$2),VLOOKUP($C158,Data_qPCR,AL$3+2,FALSE),NA()),NA())</f>
        <v>#N/A</v>
      </c>
      <c r="AM158" s="79" t="e">
        <f ca="1">IFERROR(IF(OR($BE158=45,$BE158=45+Results!$AR$2),VLOOKUP($C158,Data_qPCR,AM$3+2,FALSE),NA()),NA())</f>
        <v>#N/A</v>
      </c>
      <c r="AN158" s="79" t="e">
        <f ca="1">IFERROR(IF(OR($BE158=45,$BE158=45+Results!$AR$2),VLOOKUP($C158,Data_qPCR,AN$3+2,FALSE),NA()),NA())</f>
        <v>#N/A</v>
      </c>
      <c r="AO158" s="79" t="e">
        <f ca="1">IFERROR(IF(OR($BE158=45,$BE158=45+Results!$AR$2),VLOOKUP($C158,Data_qPCR,AO$3+2,FALSE),NA()),NA())</f>
        <v>#N/A</v>
      </c>
      <c r="AP158" s="79" t="e">
        <f ca="1">IFERROR(IF(OR($BE158=45,$BE158=45+Results!$AR$2),VLOOKUP($C158,Data_qPCR,AP$3+2,FALSE),NA()),NA())</f>
        <v>#N/A</v>
      </c>
      <c r="AQ158" s="79" t="e">
        <f ca="1">IFERROR(IF(OR($BE158=45,$BE158=45+Results!$AR$2),VLOOKUP($C158,Data_qPCR,AQ$3+2,FALSE),NA()),NA())</f>
        <v>#N/A</v>
      </c>
      <c r="AR158" s="79" t="e">
        <f ca="1">IFERROR(IF(OR($BE158=45,$BE158=45+Results!$AR$2),VLOOKUP($C158,Data_qPCR,AR$3+2,FALSE),NA()),NA())</f>
        <v>#N/A</v>
      </c>
      <c r="AS158" s="79" t="e">
        <f ca="1">IFERROR(IF(OR($BE158=45,$BE158=45+Results!$AR$2),VLOOKUP($C158,Data_qPCR,AS$3+2,FALSE),NA()),NA())</f>
        <v>#N/A</v>
      </c>
      <c r="AT158" s="79" t="e">
        <f ca="1">IFERROR(IF(OR($BE158=45,$BE158=45+Results!$AR$2),VLOOKUP($C158,Data_qPCR,AT$3+2,FALSE),NA()),NA())</f>
        <v>#N/A</v>
      </c>
      <c r="AU158" s="79" t="e">
        <f ca="1">IFERROR(IF(OR($BE158=45,$BE158=45+Results!$AR$2),VLOOKUP($C158,Data_qPCR,AU$3+2,FALSE),NA()),NA())</f>
        <v>#N/A</v>
      </c>
      <c r="AV158" s="79" t="e">
        <f ca="1">IFERROR(IF(OR($BE158=45,$BE158=45+Results!$AR$2),VLOOKUP($C158,Data_qPCR,AV$3+2,FALSE),NA()),NA())</f>
        <v>#N/A</v>
      </c>
      <c r="AW158" s="79" t="e">
        <f ca="1">IFERROR(IF(OR($BE158=45,$BE158=45+Results!$AR$2),VLOOKUP($C158,Data_qPCR,AW$3+2,FALSE),NA()),NA())</f>
        <v>#N/A</v>
      </c>
      <c r="AX158" s="79" t="e">
        <f ca="1">IFERROR(IF(OR($BE158=45,$BE158=45+Results!$AR$2),VLOOKUP($C158,Data_qPCR,AX$3+2,FALSE),NA()),NA())</f>
        <v>#N/A</v>
      </c>
      <c r="AY158" s="79" t="e">
        <f ca="1">IFERROR(IF(OR($BE158=45,$BE158=45+Results!$AR$2),VLOOKUP($C158,Data_qPCR,AY$3+2,FALSE),NA()),NA())</f>
        <v>#N/A</v>
      </c>
      <c r="AZ158" s="79" t="e">
        <f ca="1">IFERROR(IF(OR($BE158=45,$BE158=45+Results!$AR$2),VLOOKUP($C158,Data_qPCR,AZ$3+2,FALSE),NA()),NA())</f>
        <v>#N/A</v>
      </c>
      <c r="BA158" s="79" t="e">
        <f ca="1">IFERROR(IF(OR($BE158=45,$BE158=45+Results!$AR$2),VLOOKUP($C158,Data_qPCR,BA$3+2,FALSE),NA()),NA())</f>
        <v>#N/A</v>
      </c>
      <c r="BB158" s="79" t="e">
        <f ca="1">IFERROR(IF(OR($BE158=45,$BE158=45+Results!$AR$2),VLOOKUP($C158,Data_qPCR,BB$3+2,FALSE),NA()),NA())</f>
        <v>#N/A</v>
      </c>
      <c r="BC158" s="79" t="e">
        <f ca="1">IFERROR(IF(OR($BE158=45,$BE158=45+Results!$AR$2),VLOOKUP($C158,Data_qPCR,BC$3+2,FALSE),NA()),NA())</f>
        <v>#N/A</v>
      </c>
      <c r="BD158" s="79" t="str">
        <f t="shared" ca="1" si="18"/>
        <v/>
      </c>
      <c r="BE158" t="str">
        <f ca="1">IFERROR(IF(LEFT(C158,1)+0=Results!$C$4,INDEX(Results!$AM$8:$BJ$23,CODE(RIGHT(LEFT(C158,2),1))-64,RIGHT(C158,LEN(C158)-2)+0),IF(Results!$AL$7=2,2,45)),"")</f>
        <v/>
      </c>
      <c r="BF158" t="str">
        <f t="shared" ca="1" si="17"/>
        <v/>
      </c>
      <c r="BG158" s="104" t="str">
        <f ca="1">IFERROR(IF(LEFT(C158,1)+0=Results!$C$4,INDEX(Results!$CK$8:$DH$23,CODE(RIGHT(LEFT(C158,2),1))-64,RIGHT(C158,LEN(C158)-2)+0),IF(Results!$AL$7=2,2,45)),"")</f>
        <v/>
      </c>
    </row>
    <row r="159" spans="1:59" x14ac:dyDescent="0.25">
      <c r="A159" t="str">
        <f t="shared" ca="1" si="14"/>
        <v>N/A</v>
      </c>
      <c r="B159">
        <v>156</v>
      </c>
      <c r="C159" t="str">
        <f t="shared" ca="1" si="15"/>
        <v/>
      </c>
      <c r="D159" t="str">
        <f t="shared" ca="1" si="16"/>
        <v/>
      </c>
      <c r="E159" s="268" t="str">
        <f t="shared" ca="1" si="19"/>
        <v/>
      </c>
      <c r="F159" s="79" t="e">
        <f ca="1">IFERROR(IF(OR($BE159=45,$BE159=45+Results!$AR$2),VLOOKUP($C159,Data_qPCR,F$3+2,FALSE),NA()),NA())</f>
        <v>#N/A</v>
      </c>
      <c r="G159" s="79" t="e">
        <f ca="1">IFERROR(IF(OR($BE159=45,$BE159=45+Results!$AR$2),VLOOKUP($C159,Data_qPCR,G$3+2,FALSE),NA()),NA())</f>
        <v>#N/A</v>
      </c>
      <c r="H159" s="79" t="e">
        <f ca="1">IFERROR(IF(OR($BE159=45,$BE159=45+Results!$AR$2),VLOOKUP($C159,Data_qPCR,H$3+2,FALSE),NA()),NA())</f>
        <v>#N/A</v>
      </c>
      <c r="I159" s="79" t="e">
        <f ca="1">IFERROR(IF(OR($BE159=45,$BE159=45+Results!$AR$2),VLOOKUP($C159,Data_qPCR,I$3+2,FALSE),NA()),NA())</f>
        <v>#N/A</v>
      </c>
      <c r="J159" s="79" t="e">
        <f ca="1">IFERROR(IF(OR($BE159=45,$BE159=45+Results!$AR$2),VLOOKUP($C159,Data_qPCR,J$3+2,FALSE),NA()),NA())</f>
        <v>#N/A</v>
      </c>
      <c r="K159" s="79" t="e">
        <f ca="1">IFERROR(IF(OR($BE159=45,$BE159=45+Results!$AR$2),VLOOKUP($C159,Data_qPCR,K$3+2,FALSE),NA()),NA())</f>
        <v>#N/A</v>
      </c>
      <c r="L159" s="79" t="e">
        <f ca="1">IFERROR(IF(OR($BE159=45,$BE159=45+Results!$AR$2),VLOOKUP($C159,Data_qPCR,L$3+2,FALSE),NA()),NA())</f>
        <v>#N/A</v>
      </c>
      <c r="M159" s="79" t="e">
        <f ca="1">IFERROR(IF(OR($BE159=45,$BE159=45+Results!$AR$2),VLOOKUP($C159,Data_qPCR,M$3+2,FALSE),NA()),NA())</f>
        <v>#N/A</v>
      </c>
      <c r="N159" s="79" t="e">
        <f ca="1">IFERROR(IF(OR($BE159=45,$BE159=45+Results!$AR$2),VLOOKUP($C159,Data_qPCR,N$3+2,FALSE),NA()),NA())</f>
        <v>#N/A</v>
      </c>
      <c r="O159" s="79" t="e">
        <f ca="1">IFERROR(IF(OR($BE159=45,$BE159=45+Results!$AR$2),VLOOKUP($C159,Data_qPCR,O$3+2,FALSE),NA()),NA())</f>
        <v>#N/A</v>
      </c>
      <c r="P159" s="79" t="e">
        <f ca="1">IFERROR(IF(OR($BE159=45,$BE159=45+Results!$AR$2),VLOOKUP($C159,Data_qPCR,P$3+2,FALSE),NA()),NA())</f>
        <v>#N/A</v>
      </c>
      <c r="Q159" s="79" t="e">
        <f ca="1">IFERROR(IF(OR($BE159=45,$BE159=45+Results!$AR$2),VLOOKUP($C159,Data_qPCR,Q$3+2,FALSE),NA()),NA())</f>
        <v>#N/A</v>
      </c>
      <c r="R159" s="79" t="e">
        <f ca="1">IFERROR(IF(OR($BE159=45,$BE159=45+Results!$AR$2),VLOOKUP($C159,Data_qPCR,R$3+2,FALSE),NA()),NA())</f>
        <v>#N/A</v>
      </c>
      <c r="S159" s="79" t="e">
        <f ca="1">IFERROR(IF(OR($BE159=45,$BE159=45+Results!$AR$2),VLOOKUP($C159,Data_qPCR,S$3+2,FALSE),NA()),NA())</f>
        <v>#N/A</v>
      </c>
      <c r="T159" s="79" t="e">
        <f ca="1">IFERROR(IF(OR($BE159=45,$BE159=45+Results!$AR$2),VLOOKUP($C159,Data_qPCR,T$3+2,FALSE),NA()),NA())</f>
        <v>#N/A</v>
      </c>
      <c r="U159" s="79" t="e">
        <f ca="1">IFERROR(IF(OR($BE159=45,$BE159=45+Results!$AR$2),VLOOKUP($C159,Data_qPCR,U$3+2,FALSE),NA()),NA())</f>
        <v>#N/A</v>
      </c>
      <c r="V159" s="79" t="e">
        <f ca="1">IFERROR(IF(OR($BE159=45,$BE159=45+Results!$AR$2),VLOOKUP($C159,Data_qPCR,V$3+2,FALSE),NA()),NA())</f>
        <v>#N/A</v>
      </c>
      <c r="W159" s="79" t="e">
        <f ca="1">IFERROR(IF(OR($BE159=45,$BE159=45+Results!$AR$2),VLOOKUP($C159,Data_qPCR,W$3+2,FALSE),NA()),NA())</f>
        <v>#N/A</v>
      </c>
      <c r="X159" s="79" t="e">
        <f ca="1">IFERROR(IF(OR($BE159=45,$BE159=45+Results!$AR$2),VLOOKUP($C159,Data_qPCR,X$3+2,FALSE),NA()),NA())</f>
        <v>#N/A</v>
      </c>
      <c r="Y159" s="79" t="e">
        <f ca="1">IFERROR(IF(OR($BE159=45,$BE159=45+Results!$AR$2),VLOOKUP($C159,Data_qPCR,Y$3+2,FALSE),NA()),NA())</f>
        <v>#N/A</v>
      </c>
      <c r="Z159" s="79" t="e">
        <f ca="1">IFERROR(IF(OR($BE159=45,$BE159=45+Results!$AR$2),VLOOKUP($C159,Data_qPCR,Z$3+2,FALSE),NA()),NA())</f>
        <v>#N/A</v>
      </c>
      <c r="AA159" s="79" t="e">
        <f ca="1">IFERROR(IF(OR($BE159=45,$BE159=45+Results!$AR$2),VLOOKUP($C159,Data_qPCR,AA$3+2,FALSE),NA()),NA())</f>
        <v>#N/A</v>
      </c>
      <c r="AB159" s="79" t="e">
        <f ca="1">IFERROR(IF(OR($BE159=45,$BE159=45+Results!$AR$2),VLOOKUP($C159,Data_qPCR,AB$3+2,FALSE),NA()),NA())</f>
        <v>#N/A</v>
      </c>
      <c r="AC159" s="79" t="e">
        <f ca="1">IFERROR(IF(OR($BE159=45,$BE159=45+Results!$AR$2),VLOOKUP($C159,Data_qPCR,AC$3+2,FALSE),NA()),NA())</f>
        <v>#N/A</v>
      </c>
      <c r="AD159" s="79" t="e">
        <f ca="1">IFERROR(IF(OR($BE159=45,$BE159=45+Results!$AR$2),VLOOKUP($C159,Data_qPCR,AD$3+2,FALSE),NA()),NA())</f>
        <v>#N/A</v>
      </c>
      <c r="AE159" s="79" t="e">
        <f ca="1">IFERROR(IF(OR($BE159=45,$BE159=45+Results!$AR$2),VLOOKUP($C159,Data_qPCR,AE$3+2,FALSE),NA()),NA())</f>
        <v>#N/A</v>
      </c>
      <c r="AF159" s="79" t="e">
        <f ca="1">IFERROR(IF(OR($BE159=45,$BE159=45+Results!$AR$2),VLOOKUP($C159,Data_qPCR,AF$3+2,FALSE),NA()),NA())</f>
        <v>#N/A</v>
      </c>
      <c r="AG159" s="79" t="e">
        <f ca="1">IFERROR(IF(OR($BE159=45,$BE159=45+Results!$AR$2),VLOOKUP($C159,Data_qPCR,AG$3+2,FALSE),NA()),NA())</f>
        <v>#N/A</v>
      </c>
      <c r="AH159" s="79" t="e">
        <f ca="1">IFERROR(IF(OR($BE159=45,$BE159=45+Results!$AR$2),VLOOKUP($C159,Data_qPCR,AH$3+2,FALSE),NA()),NA())</f>
        <v>#N/A</v>
      </c>
      <c r="AI159" s="79" t="e">
        <f ca="1">IFERROR(IF(OR($BE159=45,$BE159=45+Results!$AR$2),VLOOKUP($C159,Data_qPCR,AI$3+2,FALSE),NA()),NA())</f>
        <v>#N/A</v>
      </c>
      <c r="AJ159" s="79" t="e">
        <f ca="1">IFERROR(IF(OR($BE159=45,$BE159=45+Results!$AR$2),VLOOKUP($C159,Data_qPCR,AJ$3+2,FALSE),NA()),NA())</f>
        <v>#N/A</v>
      </c>
      <c r="AK159" s="79" t="e">
        <f ca="1">IFERROR(IF(OR($BE159=45,$BE159=45+Results!$AR$2),VLOOKUP($C159,Data_qPCR,AK$3+2,FALSE),NA()),NA())</f>
        <v>#N/A</v>
      </c>
      <c r="AL159" s="79" t="e">
        <f ca="1">IFERROR(IF(OR($BE159=45,$BE159=45+Results!$AR$2),VLOOKUP($C159,Data_qPCR,AL$3+2,FALSE),NA()),NA())</f>
        <v>#N/A</v>
      </c>
      <c r="AM159" s="79" t="e">
        <f ca="1">IFERROR(IF(OR($BE159=45,$BE159=45+Results!$AR$2),VLOOKUP($C159,Data_qPCR,AM$3+2,FALSE),NA()),NA())</f>
        <v>#N/A</v>
      </c>
      <c r="AN159" s="79" t="e">
        <f ca="1">IFERROR(IF(OR($BE159=45,$BE159=45+Results!$AR$2),VLOOKUP($C159,Data_qPCR,AN$3+2,FALSE),NA()),NA())</f>
        <v>#N/A</v>
      </c>
      <c r="AO159" s="79" t="e">
        <f ca="1">IFERROR(IF(OR($BE159=45,$BE159=45+Results!$AR$2),VLOOKUP($C159,Data_qPCR,AO$3+2,FALSE),NA()),NA())</f>
        <v>#N/A</v>
      </c>
      <c r="AP159" s="79" t="e">
        <f ca="1">IFERROR(IF(OR($BE159=45,$BE159=45+Results!$AR$2),VLOOKUP($C159,Data_qPCR,AP$3+2,FALSE),NA()),NA())</f>
        <v>#N/A</v>
      </c>
      <c r="AQ159" s="79" t="e">
        <f ca="1">IFERROR(IF(OR($BE159=45,$BE159=45+Results!$AR$2),VLOOKUP($C159,Data_qPCR,AQ$3+2,FALSE),NA()),NA())</f>
        <v>#N/A</v>
      </c>
      <c r="AR159" s="79" t="e">
        <f ca="1">IFERROR(IF(OR($BE159=45,$BE159=45+Results!$AR$2),VLOOKUP($C159,Data_qPCR,AR$3+2,FALSE),NA()),NA())</f>
        <v>#N/A</v>
      </c>
      <c r="AS159" s="79" t="e">
        <f ca="1">IFERROR(IF(OR($BE159=45,$BE159=45+Results!$AR$2),VLOOKUP($C159,Data_qPCR,AS$3+2,FALSE),NA()),NA())</f>
        <v>#N/A</v>
      </c>
      <c r="AT159" s="79" t="e">
        <f ca="1">IFERROR(IF(OR($BE159=45,$BE159=45+Results!$AR$2),VLOOKUP($C159,Data_qPCR,AT$3+2,FALSE),NA()),NA())</f>
        <v>#N/A</v>
      </c>
      <c r="AU159" s="79" t="e">
        <f ca="1">IFERROR(IF(OR($BE159=45,$BE159=45+Results!$AR$2),VLOOKUP($C159,Data_qPCR,AU$3+2,FALSE),NA()),NA())</f>
        <v>#N/A</v>
      </c>
      <c r="AV159" s="79" t="e">
        <f ca="1">IFERROR(IF(OR($BE159=45,$BE159=45+Results!$AR$2),VLOOKUP($C159,Data_qPCR,AV$3+2,FALSE),NA()),NA())</f>
        <v>#N/A</v>
      </c>
      <c r="AW159" s="79" t="e">
        <f ca="1">IFERROR(IF(OR($BE159=45,$BE159=45+Results!$AR$2),VLOOKUP($C159,Data_qPCR,AW$3+2,FALSE),NA()),NA())</f>
        <v>#N/A</v>
      </c>
      <c r="AX159" s="79" t="e">
        <f ca="1">IFERROR(IF(OR($BE159=45,$BE159=45+Results!$AR$2),VLOOKUP($C159,Data_qPCR,AX$3+2,FALSE),NA()),NA())</f>
        <v>#N/A</v>
      </c>
      <c r="AY159" s="79" t="e">
        <f ca="1">IFERROR(IF(OR($BE159=45,$BE159=45+Results!$AR$2),VLOOKUP($C159,Data_qPCR,AY$3+2,FALSE),NA()),NA())</f>
        <v>#N/A</v>
      </c>
      <c r="AZ159" s="79" t="e">
        <f ca="1">IFERROR(IF(OR($BE159=45,$BE159=45+Results!$AR$2),VLOOKUP($C159,Data_qPCR,AZ$3+2,FALSE),NA()),NA())</f>
        <v>#N/A</v>
      </c>
      <c r="BA159" s="79" t="e">
        <f ca="1">IFERROR(IF(OR($BE159=45,$BE159=45+Results!$AR$2),VLOOKUP($C159,Data_qPCR,BA$3+2,FALSE),NA()),NA())</f>
        <v>#N/A</v>
      </c>
      <c r="BB159" s="79" t="e">
        <f ca="1">IFERROR(IF(OR($BE159=45,$BE159=45+Results!$AR$2),VLOOKUP($C159,Data_qPCR,BB$3+2,FALSE),NA()),NA())</f>
        <v>#N/A</v>
      </c>
      <c r="BC159" s="79" t="e">
        <f ca="1">IFERROR(IF(OR($BE159=45,$BE159=45+Results!$AR$2),VLOOKUP($C159,Data_qPCR,BC$3+2,FALSE),NA()),NA())</f>
        <v>#N/A</v>
      </c>
      <c r="BD159" s="79" t="str">
        <f t="shared" ca="1" si="18"/>
        <v/>
      </c>
      <c r="BE159" t="str">
        <f ca="1">IFERROR(IF(LEFT(C159,1)+0=Results!$C$4,INDEX(Results!$AM$8:$BJ$23,CODE(RIGHT(LEFT(C159,2),1))-64,RIGHT(C159,LEN(C159)-2)+0),IF(Results!$AL$7=2,2,45)),"")</f>
        <v/>
      </c>
      <c r="BF159" t="str">
        <f t="shared" ca="1" si="17"/>
        <v/>
      </c>
      <c r="BG159" s="104" t="str">
        <f ca="1">IFERROR(IF(LEFT(C159,1)+0=Results!$C$4,INDEX(Results!$CK$8:$DH$23,CODE(RIGHT(LEFT(C159,2),1))-64,RIGHT(C159,LEN(C159)-2)+0),IF(Results!$AL$7=2,2,45)),"")</f>
        <v/>
      </c>
    </row>
    <row r="160" spans="1:59" x14ac:dyDescent="0.25">
      <c r="A160" t="str">
        <f t="shared" ca="1" si="14"/>
        <v>N/A</v>
      </c>
      <c r="B160">
        <v>157</v>
      </c>
      <c r="C160" t="str">
        <f t="shared" ca="1" si="15"/>
        <v/>
      </c>
      <c r="D160" t="str">
        <f t="shared" ca="1" si="16"/>
        <v/>
      </c>
      <c r="E160" s="268" t="str">
        <f t="shared" ca="1" si="19"/>
        <v/>
      </c>
      <c r="F160" s="79" t="e">
        <f ca="1">IFERROR(IF(OR($BE160=45,$BE160=45+Results!$AR$2),VLOOKUP($C160,Data_qPCR,F$3+2,FALSE),NA()),NA())</f>
        <v>#N/A</v>
      </c>
      <c r="G160" s="79" t="e">
        <f ca="1">IFERROR(IF(OR($BE160=45,$BE160=45+Results!$AR$2),VLOOKUP($C160,Data_qPCR,G$3+2,FALSE),NA()),NA())</f>
        <v>#N/A</v>
      </c>
      <c r="H160" s="79" t="e">
        <f ca="1">IFERROR(IF(OR($BE160=45,$BE160=45+Results!$AR$2),VLOOKUP($C160,Data_qPCR,H$3+2,FALSE),NA()),NA())</f>
        <v>#N/A</v>
      </c>
      <c r="I160" s="79" t="e">
        <f ca="1">IFERROR(IF(OR($BE160=45,$BE160=45+Results!$AR$2),VLOOKUP($C160,Data_qPCR,I$3+2,FALSE),NA()),NA())</f>
        <v>#N/A</v>
      </c>
      <c r="J160" s="79" t="e">
        <f ca="1">IFERROR(IF(OR($BE160=45,$BE160=45+Results!$AR$2),VLOOKUP($C160,Data_qPCR,J$3+2,FALSE),NA()),NA())</f>
        <v>#N/A</v>
      </c>
      <c r="K160" s="79" t="e">
        <f ca="1">IFERROR(IF(OR($BE160=45,$BE160=45+Results!$AR$2),VLOOKUP($C160,Data_qPCR,K$3+2,FALSE),NA()),NA())</f>
        <v>#N/A</v>
      </c>
      <c r="L160" s="79" t="e">
        <f ca="1">IFERROR(IF(OR($BE160=45,$BE160=45+Results!$AR$2),VLOOKUP($C160,Data_qPCR,L$3+2,FALSE),NA()),NA())</f>
        <v>#N/A</v>
      </c>
      <c r="M160" s="79" t="e">
        <f ca="1">IFERROR(IF(OR($BE160=45,$BE160=45+Results!$AR$2),VLOOKUP($C160,Data_qPCR,M$3+2,FALSE),NA()),NA())</f>
        <v>#N/A</v>
      </c>
      <c r="N160" s="79" t="e">
        <f ca="1">IFERROR(IF(OR($BE160=45,$BE160=45+Results!$AR$2),VLOOKUP($C160,Data_qPCR,N$3+2,FALSE),NA()),NA())</f>
        <v>#N/A</v>
      </c>
      <c r="O160" s="79" t="e">
        <f ca="1">IFERROR(IF(OR($BE160=45,$BE160=45+Results!$AR$2),VLOOKUP($C160,Data_qPCR,O$3+2,FALSE),NA()),NA())</f>
        <v>#N/A</v>
      </c>
      <c r="P160" s="79" t="e">
        <f ca="1">IFERROR(IF(OR($BE160=45,$BE160=45+Results!$AR$2),VLOOKUP($C160,Data_qPCR,P$3+2,FALSE),NA()),NA())</f>
        <v>#N/A</v>
      </c>
      <c r="Q160" s="79" t="e">
        <f ca="1">IFERROR(IF(OR($BE160=45,$BE160=45+Results!$AR$2),VLOOKUP($C160,Data_qPCR,Q$3+2,FALSE),NA()),NA())</f>
        <v>#N/A</v>
      </c>
      <c r="R160" s="79" t="e">
        <f ca="1">IFERROR(IF(OR($BE160=45,$BE160=45+Results!$AR$2),VLOOKUP($C160,Data_qPCR,R$3+2,FALSE),NA()),NA())</f>
        <v>#N/A</v>
      </c>
      <c r="S160" s="79" t="e">
        <f ca="1">IFERROR(IF(OR($BE160=45,$BE160=45+Results!$AR$2),VLOOKUP($C160,Data_qPCR,S$3+2,FALSE),NA()),NA())</f>
        <v>#N/A</v>
      </c>
      <c r="T160" s="79" t="e">
        <f ca="1">IFERROR(IF(OR($BE160=45,$BE160=45+Results!$AR$2),VLOOKUP($C160,Data_qPCR,T$3+2,FALSE),NA()),NA())</f>
        <v>#N/A</v>
      </c>
      <c r="U160" s="79" t="e">
        <f ca="1">IFERROR(IF(OR($BE160=45,$BE160=45+Results!$AR$2),VLOOKUP($C160,Data_qPCR,U$3+2,FALSE),NA()),NA())</f>
        <v>#N/A</v>
      </c>
      <c r="V160" s="79" t="e">
        <f ca="1">IFERROR(IF(OR($BE160=45,$BE160=45+Results!$AR$2),VLOOKUP($C160,Data_qPCR,V$3+2,FALSE),NA()),NA())</f>
        <v>#N/A</v>
      </c>
      <c r="W160" s="79" t="e">
        <f ca="1">IFERROR(IF(OR($BE160=45,$BE160=45+Results!$AR$2),VLOOKUP($C160,Data_qPCR,W$3+2,FALSE),NA()),NA())</f>
        <v>#N/A</v>
      </c>
      <c r="X160" s="79" t="e">
        <f ca="1">IFERROR(IF(OR($BE160=45,$BE160=45+Results!$AR$2),VLOOKUP($C160,Data_qPCR,X$3+2,FALSE),NA()),NA())</f>
        <v>#N/A</v>
      </c>
      <c r="Y160" s="79" t="e">
        <f ca="1">IFERROR(IF(OR($BE160=45,$BE160=45+Results!$AR$2),VLOOKUP($C160,Data_qPCR,Y$3+2,FALSE),NA()),NA())</f>
        <v>#N/A</v>
      </c>
      <c r="Z160" s="79" t="e">
        <f ca="1">IFERROR(IF(OR($BE160=45,$BE160=45+Results!$AR$2),VLOOKUP($C160,Data_qPCR,Z$3+2,FALSE),NA()),NA())</f>
        <v>#N/A</v>
      </c>
      <c r="AA160" s="79" t="e">
        <f ca="1">IFERROR(IF(OR($BE160=45,$BE160=45+Results!$AR$2),VLOOKUP($C160,Data_qPCR,AA$3+2,FALSE),NA()),NA())</f>
        <v>#N/A</v>
      </c>
      <c r="AB160" s="79" t="e">
        <f ca="1">IFERROR(IF(OR($BE160=45,$BE160=45+Results!$AR$2),VLOOKUP($C160,Data_qPCR,AB$3+2,FALSE),NA()),NA())</f>
        <v>#N/A</v>
      </c>
      <c r="AC160" s="79" t="e">
        <f ca="1">IFERROR(IF(OR($BE160=45,$BE160=45+Results!$AR$2),VLOOKUP($C160,Data_qPCR,AC$3+2,FALSE),NA()),NA())</f>
        <v>#N/A</v>
      </c>
      <c r="AD160" s="79" t="e">
        <f ca="1">IFERROR(IF(OR($BE160=45,$BE160=45+Results!$AR$2),VLOOKUP($C160,Data_qPCR,AD$3+2,FALSE),NA()),NA())</f>
        <v>#N/A</v>
      </c>
      <c r="AE160" s="79" t="e">
        <f ca="1">IFERROR(IF(OR($BE160=45,$BE160=45+Results!$AR$2),VLOOKUP($C160,Data_qPCR,AE$3+2,FALSE),NA()),NA())</f>
        <v>#N/A</v>
      </c>
      <c r="AF160" s="79" t="e">
        <f ca="1">IFERROR(IF(OR($BE160=45,$BE160=45+Results!$AR$2),VLOOKUP($C160,Data_qPCR,AF$3+2,FALSE),NA()),NA())</f>
        <v>#N/A</v>
      </c>
      <c r="AG160" s="79" t="e">
        <f ca="1">IFERROR(IF(OR($BE160=45,$BE160=45+Results!$AR$2),VLOOKUP($C160,Data_qPCR,AG$3+2,FALSE),NA()),NA())</f>
        <v>#N/A</v>
      </c>
      <c r="AH160" s="79" t="e">
        <f ca="1">IFERROR(IF(OR($BE160=45,$BE160=45+Results!$AR$2),VLOOKUP($C160,Data_qPCR,AH$3+2,FALSE),NA()),NA())</f>
        <v>#N/A</v>
      </c>
      <c r="AI160" s="79" t="e">
        <f ca="1">IFERROR(IF(OR($BE160=45,$BE160=45+Results!$AR$2),VLOOKUP($C160,Data_qPCR,AI$3+2,FALSE),NA()),NA())</f>
        <v>#N/A</v>
      </c>
      <c r="AJ160" s="79" t="e">
        <f ca="1">IFERROR(IF(OR($BE160=45,$BE160=45+Results!$AR$2),VLOOKUP($C160,Data_qPCR,AJ$3+2,FALSE),NA()),NA())</f>
        <v>#N/A</v>
      </c>
      <c r="AK160" s="79" t="e">
        <f ca="1">IFERROR(IF(OR($BE160=45,$BE160=45+Results!$AR$2),VLOOKUP($C160,Data_qPCR,AK$3+2,FALSE),NA()),NA())</f>
        <v>#N/A</v>
      </c>
      <c r="AL160" s="79" t="e">
        <f ca="1">IFERROR(IF(OR($BE160=45,$BE160=45+Results!$AR$2),VLOOKUP($C160,Data_qPCR,AL$3+2,FALSE),NA()),NA())</f>
        <v>#N/A</v>
      </c>
      <c r="AM160" s="79" t="e">
        <f ca="1">IFERROR(IF(OR($BE160=45,$BE160=45+Results!$AR$2),VLOOKUP($C160,Data_qPCR,AM$3+2,FALSE),NA()),NA())</f>
        <v>#N/A</v>
      </c>
      <c r="AN160" s="79" t="e">
        <f ca="1">IFERROR(IF(OR($BE160=45,$BE160=45+Results!$AR$2),VLOOKUP($C160,Data_qPCR,AN$3+2,FALSE),NA()),NA())</f>
        <v>#N/A</v>
      </c>
      <c r="AO160" s="79" t="e">
        <f ca="1">IFERROR(IF(OR($BE160=45,$BE160=45+Results!$AR$2),VLOOKUP($C160,Data_qPCR,AO$3+2,FALSE),NA()),NA())</f>
        <v>#N/A</v>
      </c>
      <c r="AP160" s="79" t="e">
        <f ca="1">IFERROR(IF(OR($BE160=45,$BE160=45+Results!$AR$2),VLOOKUP($C160,Data_qPCR,AP$3+2,FALSE),NA()),NA())</f>
        <v>#N/A</v>
      </c>
      <c r="AQ160" s="79" t="e">
        <f ca="1">IFERROR(IF(OR($BE160=45,$BE160=45+Results!$AR$2),VLOOKUP($C160,Data_qPCR,AQ$3+2,FALSE),NA()),NA())</f>
        <v>#N/A</v>
      </c>
      <c r="AR160" s="79" t="e">
        <f ca="1">IFERROR(IF(OR($BE160=45,$BE160=45+Results!$AR$2),VLOOKUP($C160,Data_qPCR,AR$3+2,FALSE),NA()),NA())</f>
        <v>#N/A</v>
      </c>
      <c r="AS160" s="79" t="e">
        <f ca="1">IFERROR(IF(OR($BE160=45,$BE160=45+Results!$AR$2),VLOOKUP($C160,Data_qPCR,AS$3+2,FALSE),NA()),NA())</f>
        <v>#N/A</v>
      </c>
      <c r="AT160" s="79" t="e">
        <f ca="1">IFERROR(IF(OR($BE160=45,$BE160=45+Results!$AR$2),VLOOKUP($C160,Data_qPCR,AT$3+2,FALSE),NA()),NA())</f>
        <v>#N/A</v>
      </c>
      <c r="AU160" s="79" t="e">
        <f ca="1">IFERROR(IF(OR($BE160=45,$BE160=45+Results!$AR$2),VLOOKUP($C160,Data_qPCR,AU$3+2,FALSE),NA()),NA())</f>
        <v>#N/A</v>
      </c>
      <c r="AV160" s="79" t="e">
        <f ca="1">IFERROR(IF(OR($BE160=45,$BE160=45+Results!$AR$2),VLOOKUP($C160,Data_qPCR,AV$3+2,FALSE),NA()),NA())</f>
        <v>#N/A</v>
      </c>
      <c r="AW160" s="79" t="e">
        <f ca="1">IFERROR(IF(OR($BE160=45,$BE160=45+Results!$AR$2),VLOOKUP($C160,Data_qPCR,AW$3+2,FALSE),NA()),NA())</f>
        <v>#N/A</v>
      </c>
      <c r="AX160" s="79" t="e">
        <f ca="1">IFERROR(IF(OR($BE160=45,$BE160=45+Results!$AR$2),VLOOKUP($C160,Data_qPCR,AX$3+2,FALSE),NA()),NA())</f>
        <v>#N/A</v>
      </c>
      <c r="AY160" s="79" t="e">
        <f ca="1">IFERROR(IF(OR($BE160=45,$BE160=45+Results!$AR$2),VLOOKUP($C160,Data_qPCR,AY$3+2,FALSE),NA()),NA())</f>
        <v>#N/A</v>
      </c>
      <c r="AZ160" s="79" t="e">
        <f ca="1">IFERROR(IF(OR($BE160=45,$BE160=45+Results!$AR$2),VLOOKUP($C160,Data_qPCR,AZ$3+2,FALSE),NA()),NA())</f>
        <v>#N/A</v>
      </c>
      <c r="BA160" s="79" t="e">
        <f ca="1">IFERROR(IF(OR($BE160=45,$BE160=45+Results!$AR$2),VLOOKUP($C160,Data_qPCR,BA$3+2,FALSE),NA()),NA())</f>
        <v>#N/A</v>
      </c>
      <c r="BB160" s="79" t="e">
        <f ca="1">IFERROR(IF(OR($BE160=45,$BE160=45+Results!$AR$2),VLOOKUP($C160,Data_qPCR,BB$3+2,FALSE),NA()),NA())</f>
        <v>#N/A</v>
      </c>
      <c r="BC160" s="79" t="e">
        <f ca="1">IFERROR(IF(OR($BE160=45,$BE160=45+Results!$AR$2),VLOOKUP($C160,Data_qPCR,BC$3+2,FALSE),NA()),NA())</f>
        <v>#N/A</v>
      </c>
      <c r="BD160" s="79" t="str">
        <f t="shared" ca="1" si="18"/>
        <v/>
      </c>
      <c r="BE160" t="str">
        <f ca="1">IFERROR(IF(LEFT(C160,1)+0=Results!$C$4,INDEX(Results!$AM$8:$BJ$23,CODE(RIGHT(LEFT(C160,2),1))-64,RIGHT(C160,LEN(C160)-2)+0),IF(Results!$AL$7=2,2,45)),"")</f>
        <v/>
      </c>
      <c r="BF160" t="str">
        <f t="shared" ca="1" si="17"/>
        <v/>
      </c>
      <c r="BG160" s="104" t="str">
        <f ca="1">IFERROR(IF(LEFT(C160,1)+0=Results!$C$4,INDEX(Results!$CK$8:$DH$23,CODE(RIGHT(LEFT(C160,2),1))-64,RIGHT(C160,LEN(C160)-2)+0),IF(Results!$AL$7=2,2,45)),"")</f>
        <v/>
      </c>
    </row>
    <row r="161" spans="1:59" x14ac:dyDescent="0.25">
      <c r="A161" t="str">
        <f t="shared" ca="1" si="14"/>
        <v>N/A</v>
      </c>
      <c r="B161">
        <v>158</v>
      </c>
      <c r="C161" t="str">
        <f t="shared" ca="1" si="15"/>
        <v/>
      </c>
      <c r="D161" t="str">
        <f t="shared" ca="1" si="16"/>
        <v/>
      </c>
      <c r="E161" s="268" t="str">
        <f t="shared" ca="1" si="19"/>
        <v/>
      </c>
      <c r="F161" s="79" t="e">
        <f ca="1">IFERROR(IF(OR($BE161=45,$BE161=45+Results!$AR$2),VLOOKUP($C161,Data_qPCR,F$3+2,FALSE),NA()),NA())</f>
        <v>#N/A</v>
      </c>
      <c r="G161" s="79" t="e">
        <f ca="1">IFERROR(IF(OR($BE161=45,$BE161=45+Results!$AR$2),VLOOKUP($C161,Data_qPCR,G$3+2,FALSE),NA()),NA())</f>
        <v>#N/A</v>
      </c>
      <c r="H161" s="79" t="e">
        <f ca="1">IFERROR(IF(OR($BE161=45,$BE161=45+Results!$AR$2),VLOOKUP($C161,Data_qPCR,H$3+2,FALSE),NA()),NA())</f>
        <v>#N/A</v>
      </c>
      <c r="I161" s="79" t="e">
        <f ca="1">IFERROR(IF(OR($BE161=45,$BE161=45+Results!$AR$2),VLOOKUP($C161,Data_qPCR,I$3+2,FALSE),NA()),NA())</f>
        <v>#N/A</v>
      </c>
      <c r="J161" s="79" t="e">
        <f ca="1">IFERROR(IF(OR($BE161=45,$BE161=45+Results!$AR$2),VLOOKUP($C161,Data_qPCR,J$3+2,FALSE),NA()),NA())</f>
        <v>#N/A</v>
      </c>
      <c r="K161" s="79" t="e">
        <f ca="1">IFERROR(IF(OR($BE161=45,$BE161=45+Results!$AR$2),VLOOKUP($C161,Data_qPCR,K$3+2,FALSE),NA()),NA())</f>
        <v>#N/A</v>
      </c>
      <c r="L161" s="79" t="e">
        <f ca="1">IFERROR(IF(OR($BE161=45,$BE161=45+Results!$AR$2),VLOOKUP($C161,Data_qPCR,L$3+2,FALSE),NA()),NA())</f>
        <v>#N/A</v>
      </c>
      <c r="M161" s="79" t="e">
        <f ca="1">IFERROR(IF(OR($BE161=45,$BE161=45+Results!$AR$2),VLOOKUP($C161,Data_qPCR,M$3+2,FALSE),NA()),NA())</f>
        <v>#N/A</v>
      </c>
      <c r="N161" s="79" t="e">
        <f ca="1">IFERROR(IF(OR($BE161=45,$BE161=45+Results!$AR$2),VLOOKUP($C161,Data_qPCR,N$3+2,FALSE),NA()),NA())</f>
        <v>#N/A</v>
      </c>
      <c r="O161" s="79" t="e">
        <f ca="1">IFERROR(IF(OR($BE161=45,$BE161=45+Results!$AR$2),VLOOKUP($C161,Data_qPCR,O$3+2,FALSE),NA()),NA())</f>
        <v>#N/A</v>
      </c>
      <c r="P161" s="79" t="e">
        <f ca="1">IFERROR(IF(OR($BE161=45,$BE161=45+Results!$AR$2),VLOOKUP($C161,Data_qPCR,P$3+2,FALSE),NA()),NA())</f>
        <v>#N/A</v>
      </c>
      <c r="Q161" s="79" t="e">
        <f ca="1">IFERROR(IF(OR($BE161=45,$BE161=45+Results!$AR$2),VLOOKUP($C161,Data_qPCR,Q$3+2,FALSE),NA()),NA())</f>
        <v>#N/A</v>
      </c>
      <c r="R161" s="79" t="e">
        <f ca="1">IFERROR(IF(OR($BE161=45,$BE161=45+Results!$AR$2),VLOOKUP($C161,Data_qPCR,R$3+2,FALSE),NA()),NA())</f>
        <v>#N/A</v>
      </c>
      <c r="S161" s="79" t="e">
        <f ca="1">IFERROR(IF(OR($BE161=45,$BE161=45+Results!$AR$2),VLOOKUP($C161,Data_qPCR,S$3+2,FALSE),NA()),NA())</f>
        <v>#N/A</v>
      </c>
      <c r="T161" s="79" t="e">
        <f ca="1">IFERROR(IF(OR($BE161=45,$BE161=45+Results!$AR$2),VLOOKUP($C161,Data_qPCR,T$3+2,FALSE),NA()),NA())</f>
        <v>#N/A</v>
      </c>
      <c r="U161" s="79" t="e">
        <f ca="1">IFERROR(IF(OR($BE161=45,$BE161=45+Results!$AR$2),VLOOKUP($C161,Data_qPCR,U$3+2,FALSE),NA()),NA())</f>
        <v>#N/A</v>
      </c>
      <c r="V161" s="79" t="e">
        <f ca="1">IFERROR(IF(OR($BE161=45,$BE161=45+Results!$AR$2),VLOOKUP($C161,Data_qPCR,V$3+2,FALSE),NA()),NA())</f>
        <v>#N/A</v>
      </c>
      <c r="W161" s="79" t="e">
        <f ca="1">IFERROR(IF(OR($BE161=45,$BE161=45+Results!$AR$2),VLOOKUP($C161,Data_qPCR,W$3+2,FALSE),NA()),NA())</f>
        <v>#N/A</v>
      </c>
      <c r="X161" s="79" t="e">
        <f ca="1">IFERROR(IF(OR($BE161=45,$BE161=45+Results!$AR$2),VLOOKUP($C161,Data_qPCR,X$3+2,FALSE),NA()),NA())</f>
        <v>#N/A</v>
      </c>
      <c r="Y161" s="79" t="e">
        <f ca="1">IFERROR(IF(OR($BE161=45,$BE161=45+Results!$AR$2),VLOOKUP($C161,Data_qPCR,Y$3+2,FALSE),NA()),NA())</f>
        <v>#N/A</v>
      </c>
      <c r="Z161" s="79" t="e">
        <f ca="1">IFERROR(IF(OR($BE161=45,$BE161=45+Results!$AR$2),VLOOKUP($C161,Data_qPCR,Z$3+2,FALSE),NA()),NA())</f>
        <v>#N/A</v>
      </c>
      <c r="AA161" s="79" t="e">
        <f ca="1">IFERROR(IF(OR($BE161=45,$BE161=45+Results!$AR$2),VLOOKUP($C161,Data_qPCR,AA$3+2,FALSE),NA()),NA())</f>
        <v>#N/A</v>
      </c>
      <c r="AB161" s="79" t="e">
        <f ca="1">IFERROR(IF(OR($BE161=45,$BE161=45+Results!$AR$2),VLOOKUP($C161,Data_qPCR,AB$3+2,FALSE),NA()),NA())</f>
        <v>#N/A</v>
      </c>
      <c r="AC161" s="79" t="e">
        <f ca="1">IFERROR(IF(OR($BE161=45,$BE161=45+Results!$AR$2),VLOOKUP($C161,Data_qPCR,AC$3+2,FALSE),NA()),NA())</f>
        <v>#N/A</v>
      </c>
      <c r="AD161" s="79" t="e">
        <f ca="1">IFERROR(IF(OR($BE161=45,$BE161=45+Results!$AR$2),VLOOKUP($C161,Data_qPCR,AD$3+2,FALSE),NA()),NA())</f>
        <v>#N/A</v>
      </c>
      <c r="AE161" s="79" t="e">
        <f ca="1">IFERROR(IF(OR($BE161=45,$BE161=45+Results!$AR$2),VLOOKUP($C161,Data_qPCR,AE$3+2,FALSE),NA()),NA())</f>
        <v>#N/A</v>
      </c>
      <c r="AF161" s="79" t="e">
        <f ca="1">IFERROR(IF(OR($BE161=45,$BE161=45+Results!$AR$2),VLOOKUP($C161,Data_qPCR,AF$3+2,FALSE),NA()),NA())</f>
        <v>#N/A</v>
      </c>
      <c r="AG161" s="79" t="e">
        <f ca="1">IFERROR(IF(OR($BE161=45,$BE161=45+Results!$AR$2),VLOOKUP($C161,Data_qPCR,AG$3+2,FALSE),NA()),NA())</f>
        <v>#N/A</v>
      </c>
      <c r="AH161" s="79" t="e">
        <f ca="1">IFERROR(IF(OR($BE161=45,$BE161=45+Results!$AR$2),VLOOKUP($C161,Data_qPCR,AH$3+2,FALSE),NA()),NA())</f>
        <v>#N/A</v>
      </c>
      <c r="AI161" s="79" t="e">
        <f ca="1">IFERROR(IF(OR($BE161=45,$BE161=45+Results!$AR$2),VLOOKUP($C161,Data_qPCR,AI$3+2,FALSE),NA()),NA())</f>
        <v>#N/A</v>
      </c>
      <c r="AJ161" s="79" t="e">
        <f ca="1">IFERROR(IF(OR($BE161=45,$BE161=45+Results!$AR$2),VLOOKUP($C161,Data_qPCR,AJ$3+2,FALSE),NA()),NA())</f>
        <v>#N/A</v>
      </c>
      <c r="AK161" s="79" t="e">
        <f ca="1">IFERROR(IF(OR($BE161=45,$BE161=45+Results!$AR$2),VLOOKUP($C161,Data_qPCR,AK$3+2,FALSE),NA()),NA())</f>
        <v>#N/A</v>
      </c>
      <c r="AL161" s="79" t="e">
        <f ca="1">IFERROR(IF(OR($BE161=45,$BE161=45+Results!$AR$2),VLOOKUP($C161,Data_qPCR,AL$3+2,FALSE),NA()),NA())</f>
        <v>#N/A</v>
      </c>
      <c r="AM161" s="79" t="e">
        <f ca="1">IFERROR(IF(OR($BE161=45,$BE161=45+Results!$AR$2),VLOOKUP($C161,Data_qPCR,AM$3+2,FALSE),NA()),NA())</f>
        <v>#N/A</v>
      </c>
      <c r="AN161" s="79" t="e">
        <f ca="1">IFERROR(IF(OR($BE161=45,$BE161=45+Results!$AR$2),VLOOKUP($C161,Data_qPCR,AN$3+2,FALSE),NA()),NA())</f>
        <v>#N/A</v>
      </c>
      <c r="AO161" s="79" t="e">
        <f ca="1">IFERROR(IF(OR($BE161=45,$BE161=45+Results!$AR$2),VLOOKUP($C161,Data_qPCR,AO$3+2,FALSE),NA()),NA())</f>
        <v>#N/A</v>
      </c>
      <c r="AP161" s="79" t="e">
        <f ca="1">IFERROR(IF(OR($BE161=45,$BE161=45+Results!$AR$2),VLOOKUP($C161,Data_qPCR,AP$3+2,FALSE),NA()),NA())</f>
        <v>#N/A</v>
      </c>
      <c r="AQ161" s="79" t="e">
        <f ca="1">IFERROR(IF(OR($BE161=45,$BE161=45+Results!$AR$2),VLOOKUP($C161,Data_qPCR,AQ$3+2,FALSE),NA()),NA())</f>
        <v>#N/A</v>
      </c>
      <c r="AR161" s="79" t="e">
        <f ca="1">IFERROR(IF(OR($BE161=45,$BE161=45+Results!$AR$2),VLOOKUP($C161,Data_qPCR,AR$3+2,FALSE),NA()),NA())</f>
        <v>#N/A</v>
      </c>
      <c r="AS161" s="79" t="e">
        <f ca="1">IFERROR(IF(OR($BE161=45,$BE161=45+Results!$AR$2),VLOOKUP($C161,Data_qPCR,AS$3+2,FALSE),NA()),NA())</f>
        <v>#N/A</v>
      </c>
      <c r="AT161" s="79" t="e">
        <f ca="1">IFERROR(IF(OR($BE161=45,$BE161=45+Results!$AR$2),VLOOKUP($C161,Data_qPCR,AT$3+2,FALSE),NA()),NA())</f>
        <v>#N/A</v>
      </c>
      <c r="AU161" s="79" t="e">
        <f ca="1">IFERROR(IF(OR($BE161=45,$BE161=45+Results!$AR$2),VLOOKUP($C161,Data_qPCR,AU$3+2,FALSE),NA()),NA())</f>
        <v>#N/A</v>
      </c>
      <c r="AV161" s="79" t="e">
        <f ca="1">IFERROR(IF(OR($BE161=45,$BE161=45+Results!$AR$2),VLOOKUP($C161,Data_qPCR,AV$3+2,FALSE),NA()),NA())</f>
        <v>#N/A</v>
      </c>
      <c r="AW161" s="79" t="e">
        <f ca="1">IFERROR(IF(OR($BE161=45,$BE161=45+Results!$AR$2),VLOOKUP($C161,Data_qPCR,AW$3+2,FALSE),NA()),NA())</f>
        <v>#N/A</v>
      </c>
      <c r="AX161" s="79" t="e">
        <f ca="1">IFERROR(IF(OR($BE161=45,$BE161=45+Results!$AR$2),VLOOKUP($C161,Data_qPCR,AX$3+2,FALSE),NA()),NA())</f>
        <v>#N/A</v>
      </c>
      <c r="AY161" s="79" t="e">
        <f ca="1">IFERROR(IF(OR($BE161=45,$BE161=45+Results!$AR$2),VLOOKUP($C161,Data_qPCR,AY$3+2,FALSE),NA()),NA())</f>
        <v>#N/A</v>
      </c>
      <c r="AZ161" s="79" t="e">
        <f ca="1">IFERROR(IF(OR($BE161=45,$BE161=45+Results!$AR$2),VLOOKUP($C161,Data_qPCR,AZ$3+2,FALSE),NA()),NA())</f>
        <v>#N/A</v>
      </c>
      <c r="BA161" s="79" t="e">
        <f ca="1">IFERROR(IF(OR($BE161=45,$BE161=45+Results!$AR$2),VLOOKUP($C161,Data_qPCR,BA$3+2,FALSE),NA()),NA())</f>
        <v>#N/A</v>
      </c>
      <c r="BB161" s="79" t="e">
        <f ca="1">IFERROR(IF(OR($BE161=45,$BE161=45+Results!$AR$2),VLOOKUP($C161,Data_qPCR,BB$3+2,FALSE),NA()),NA())</f>
        <v>#N/A</v>
      </c>
      <c r="BC161" s="79" t="e">
        <f ca="1">IFERROR(IF(OR($BE161=45,$BE161=45+Results!$AR$2),VLOOKUP($C161,Data_qPCR,BC$3+2,FALSE),NA()),NA())</f>
        <v>#N/A</v>
      </c>
      <c r="BD161" s="79" t="str">
        <f t="shared" ca="1" si="18"/>
        <v/>
      </c>
      <c r="BE161" t="str">
        <f ca="1">IFERROR(IF(LEFT(C161,1)+0=Results!$C$4,INDEX(Results!$AM$8:$BJ$23,CODE(RIGHT(LEFT(C161,2),1))-64,RIGHT(C161,LEN(C161)-2)+0),IF(Results!$AL$7=2,2,45)),"")</f>
        <v/>
      </c>
      <c r="BF161" t="str">
        <f t="shared" ca="1" si="17"/>
        <v/>
      </c>
      <c r="BG161" s="104" t="str">
        <f ca="1">IFERROR(IF(LEFT(C161,1)+0=Results!$C$4,INDEX(Results!$CK$8:$DH$23,CODE(RIGHT(LEFT(C161,2),1))-64,RIGHT(C161,LEN(C161)-2)+0),IF(Results!$AL$7=2,2,45)),"")</f>
        <v/>
      </c>
    </row>
    <row r="162" spans="1:59" x14ac:dyDescent="0.25">
      <c r="A162" t="str">
        <f t="shared" ca="1" si="14"/>
        <v>N/A</v>
      </c>
      <c r="B162">
        <v>159</v>
      </c>
      <c r="C162" t="str">
        <f t="shared" ca="1" si="15"/>
        <v/>
      </c>
      <c r="D162" t="str">
        <f t="shared" ca="1" si="16"/>
        <v/>
      </c>
      <c r="E162" s="268" t="str">
        <f t="shared" ca="1" si="19"/>
        <v/>
      </c>
      <c r="F162" s="79" t="e">
        <f ca="1">IFERROR(IF(OR($BE162=45,$BE162=45+Results!$AR$2),VLOOKUP($C162,Data_qPCR,F$3+2,FALSE),NA()),NA())</f>
        <v>#N/A</v>
      </c>
      <c r="G162" s="79" t="e">
        <f ca="1">IFERROR(IF(OR($BE162=45,$BE162=45+Results!$AR$2),VLOOKUP($C162,Data_qPCR,G$3+2,FALSE),NA()),NA())</f>
        <v>#N/A</v>
      </c>
      <c r="H162" s="79" t="e">
        <f ca="1">IFERROR(IF(OR($BE162=45,$BE162=45+Results!$AR$2),VLOOKUP($C162,Data_qPCR,H$3+2,FALSE),NA()),NA())</f>
        <v>#N/A</v>
      </c>
      <c r="I162" s="79" t="e">
        <f ca="1">IFERROR(IF(OR($BE162=45,$BE162=45+Results!$AR$2),VLOOKUP($C162,Data_qPCR,I$3+2,FALSE),NA()),NA())</f>
        <v>#N/A</v>
      </c>
      <c r="J162" s="79" t="e">
        <f ca="1">IFERROR(IF(OR($BE162=45,$BE162=45+Results!$AR$2),VLOOKUP($C162,Data_qPCR,J$3+2,FALSE),NA()),NA())</f>
        <v>#N/A</v>
      </c>
      <c r="K162" s="79" t="e">
        <f ca="1">IFERROR(IF(OR($BE162=45,$BE162=45+Results!$AR$2),VLOOKUP($C162,Data_qPCR,K$3+2,FALSE),NA()),NA())</f>
        <v>#N/A</v>
      </c>
      <c r="L162" s="79" t="e">
        <f ca="1">IFERROR(IF(OR($BE162=45,$BE162=45+Results!$AR$2),VLOOKUP($C162,Data_qPCR,L$3+2,FALSE),NA()),NA())</f>
        <v>#N/A</v>
      </c>
      <c r="M162" s="79" t="e">
        <f ca="1">IFERROR(IF(OR($BE162=45,$BE162=45+Results!$AR$2),VLOOKUP($C162,Data_qPCR,M$3+2,FALSE),NA()),NA())</f>
        <v>#N/A</v>
      </c>
      <c r="N162" s="79" t="e">
        <f ca="1">IFERROR(IF(OR($BE162=45,$BE162=45+Results!$AR$2),VLOOKUP($C162,Data_qPCR,N$3+2,FALSE),NA()),NA())</f>
        <v>#N/A</v>
      </c>
      <c r="O162" s="79" t="e">
        <f ca="1">IFERROR(IF(OR($BE162=45,$BE162=45+Results!$AR$2),VLOOKUP($C162,Data_qPCR,O$3+2,FALSE),NA()),NA())</f>
        <v>#N/A</v>
      </c>
      <c r="P162" s="79" t="e">
        <f ca="1">IFERROR(IF(OR($BE162=45,$BE162=45+Results!$AR$2),VLOOKUP($C162,Data_qPCR,P$3+2,FALSE),NA()),NA())</f>
        <v>#N/A</v>
      </c>
      <c r="Q162" s="79" t="e">
        <f ca="1">IFERROR(IF(OR($BE162=45,$BE162=45+Results!$AR$2),VLOOKUP($C162,Data_qPCR,Q$3+2,FALSE),NA()),NA())</f>
        <v>#N/A</v>
      </c>
      <c r="R162" s="79" t="e">
        <f ca="1">IFERROR(IF(OR($BE162=45,$BE162=45+Results!$AR$2),VLOOKUP($C162,Data_qPCR,R$3+2,FALSE),NA()),NA())</f>
        <v>#N/A</v>
      </c>
      <c r="S162" s="79" t="e">
        <f ca="1">IFERROR(IF(OR($BE162=45,$BE162=45+Results!$AR$2),VLOOKUP($C162,Data_qPCR,S$3+2,FALSE),NA()),NA())</f>
        <v>#N/A</v>
      </c>
      <c r="T162" s="79" t="e">
        <f ca="1">IFERROR(IF(OR($BE162=45,$BE162=45+Results!$AR$2),VLOOKUP($C162,Data_qPCR,T$3+2,FALSE),NA()),NA())</f>
        <v>#N/A</v>
      </c>
      <c r="U162" s="79" t="e">
        <f ca="1">IFERROR(IF(OR($BE162=45,$BE162=45+Results!$AR$2),VLOOKUP($C162,Data_qPCR,U$3+2,FALSE),NA()),NA())</f>
        <v>#N/A</v>
      </c>
      <c r="V162" s="79" t="e">
        <f ca="1">IFERROR(IF(OR($BE162=45,$BE162=45+Results!$AR$2),VLOOKUP($C162,Data_qPCR,V$3+2,FALSE),NA()),NA())</f>
        <v>#N/A</v>
      </c>
      <c r="W162" s="79" t="e">
        <f ca="1">IFERROR(IF(OR($BE162=45,$BE162=45+Results!$AR$2),VLOOKUP($C162,Data_qPCR,W$3+2,FALSE),NA()),NA())</f>
        <v>#N/A</v>
      </c>
      <c r="X162" s="79" t="e">
        <f ca="1">IFERROR(IF(OR($BE162=45,$BE162=45+Results!$AR$2),VLOOKUP($C162,Data_qPCR,X$3+2,FALSE),NA()),NA())</f>
        <v>#N/A</v>
      </c>
      <c r="Y162" s="79" t="e">
        <f ca="1">IFERROR(IF(OR($BE162=45,$BE162=45+Results!$AR$2),VLOOKUP($C162,Data_qPCR,Y$3+2,FALSE),NA()),NA())</f>
        <v>#N/A</v>
      </c>
      <c r="Z162" s="79" t="e">
        <f ca="1">IFERROR(IF(OR($BE162=45,$BE162=45+Results!$AR$2),VLOOKUP($C162,Data_qPCR,Z$3+2,FALSE),NA()),NA())</f>
        <v>#N/A</v>
      </c>
      <c r="AA162" s="79" t="e">
        <f ca="1">IFERROR(IF(OR($BE162=45,$BE162=45+Results!$AR$2),VLOOKUP($C162,Data_qPCR,AA$3+2,FALSE),NA()),NA())</f>
        <v>#N/A</v>
      </c>
      <c r="AB162" s="79" t="e">
        <f ca="1">IFERROR(IF(OR($BE162=45,$BE162=45+Results!$AR$2),VLOOKUP($C162,Data_qPCR,AB$3+2,FALSE),NA()),NA())</f>
        <v>#N/A</v>
      </c>
      <c r="AC162" s="79" t="e">
        <f ca="1">IFERROR(IF(OR($BE162=45,$BE162=45+Results!$AR$2),VLOOKUP($C162,Data_qPCR,AC$3+2,FALSE),NA()),NA())</f>
        <v>#N/A</v>
      </c>
      <c r="AD162" s="79" t="e">
        <f ca="1">IFERROR(IF(OR($BE162=45,$BE162=45+Results!$AR$2),VLOOKUP($C162,Data_qPCR,AD$3+2,FALSE),NA()),NA())</f>
        <v>#N/A</v>
      </c>
      <c r="AE162" s="79" t="e">
        <f ca="1">IFERROR(IF(OR($BE162=45,$BE162=45+Results!$AR$2),VLOOKUP($C162,Data_qPCR,AE$3+2,FALSE),NA()),NA())</f>
        <v>#N/A</v>
      </c>
      <c r="AF162" s="79" t="e">
        <f ca="1">IFERROR(IF(OR($BE162=45,$BE162=45+Results!$AR$2),VLOOKUP($C162,Data_qPCR,AF$3+2,FALSE),NA()),NA())</f>
        <v>#N/A</v>
      </c>
      <c r="AG162" s="79" t="e">
        <f ca="1">IFERROR(IF(OR($BE162=45,$BE162=45+Results!$AR$2),VLOOKUP($C162,Data_qPCR,AG$3+2,FALSE),NA()),NA())</f>
        <v>#N/A</v>
      </c>
      <c r="AH162" s="79" t="e">
        <f ca="1">IFERROR(IF(OR($BE162=45,$BE162=45+Results!$AR$2),VLOOKUP($C162,Data_qPCR,AH$3+2,FALSE),NA()),NA())</f>
        <v>#N/A</v>
      </c>
      <c r="AI162" s="79" t="e">
        <f ca="1">IFERROR(IF(OR($BE162=45,$BE162=45+Results!$AR$2),VLOOKUP($C162,Data_qPCR,AI$3+2,FALSE),NA()),NA())</f>
        <v>#N/A</v>
      </c>
      <c r="AJ162" s="79" t="e">
        <f ca="1">IFERROR(IF(OR($BE162=45,$BE162=45+Results!$AR$2),VLOOKUP($C162,Data_qPCR,AJ$3+2,FALSE),NA()),NA())</f>
        <v>#N/A</v>
      </c>
      <c r="AK162" s="79" t="e">
        <f ca="1">IFERROR(IF(OR($BE162=45,$BE162=45+Results!$AR$2),VLOOKUP($C162,Data_qPCR,AK$3+2,FALSE),NA()),NA())</f>
        <v>#N/A</v>
      </c>
      <c r="AL162" s="79" t="e">
        <f ca="1">IFERROR(IF(OR($BE162=45,$BE162=45+Results!$AR$2),VLOOKUP($C162,Data_qPCR,AL$3+2,FALSE),NA()),NA())</f>
        <v>#N/A</v>
      </c>
      <c r="AM162" s="79" t="e">
        <f ca="1">IFERROR(IF(OR($BE162=45,$BE162=45+Results!$AR$2),VLOOKUP($C162,Data_qPCR,AM$3+2,FALSE),NA()),NA())</f>
        <v>#N/A</v>
      </c>
      <c r="AN162" s="79" t="e">
        <f ca="1">IFERROR(IF(OR($BE162=45,$BE162=45+Results!$AR$2),VLOOKUP($C162,Data_qPCR,AN$3+2,FALSE),NA()),NA())</f>
        <v>#N/A</v>
      </c>
      <c r="AO162" s="79" t="e">
        <f ca="1">IFERROR(IF(OR($BE162=45,$BE162=45+Results!$AR$2),VLOOKUP($C162,Data_qPCR,AO$3+2,FALSE),NA()),NA())</f>
        <v>#N/A</v>
      </c>
      <c r="AP162" s="79" t="e">
        <f ca="1">IFERROR(IF(OR($BE162=45,$BE162=45+Results!$AR$2),VLOOKUP($C162,Data_qPCR,AP$3+2,FALSE),NA()),NA())</f>
        <v>#N/A</v>
      </c>
      <c r="AQ162" s="79" t="e">
        <f ca="1">IFERROR(IF(OR($BE162=45,$BE162=45+Results!$AR$2),VLOOKUP($C162,Data_qPCR,AQ$3+2,FALSE),NA()),NA())</f>
        <v>#N/A</v>
      </c>
      <c r="AR162" s="79" t="e">
        <f ca="1">IFERROR(IF(OR($BE162=45,$BE162=45+Results!$AR$2),VLOOKUP($C162,Data_qPCR,AR$3+2,FALSE),NA()),NA())</f>
        <v>#N/A</v>
      </c>
      <c r="AS162" s="79" t="e">
        <f ca="1">IFERROR(IF(OR($BE162=45,$BE162=45+Results!$AR$2),VLOOKUP($C162,Data_qPCR,AS$3+2,FALSE),NA()),NA())</f>
        <v>#N/A</v>
      </c>
      <c r="AT162" s="79" t="e">
        <f ca="1">IFERROR(IF(OR($BE162=45,$BE162=45+Results!$AR$2),VLOOKUP($C162,Data_qPCR,AT$3+2,FALSE),NA()),NA())</f>
        <v>#N/A</v>
      </c>
      <c r="AU162" s="79" t="e">
        <f ca="1">IFERROR(IF(OR($BE162=45,$BE162=45+Results!$AR$2),VLOOKUP($C162,Data_qPCR,AU$3+2,FALSE),NA()),NA())</f>
        <v>#N/A</v>
      </c>
      <c r="AV162" s="79" t="e">
        <f ca="1">IFERROR(IF(OR($BE162=45,$BE162=45+Results!$AR$2),VLOOKUP($C162,Data_qPCR,AV$3+2,FALSE),NA()),NA())</f>
        <v>#N/A</v>
      </c>
      <c r="AW162" s="79" t="e">
        <f ca="1">IFERROR(IF(OR($BE162=45,$BE162=45+Results!$AR$2),VLOOKUP($C162,Data_qPCR,AW$3+2,FALSE),NA()),NA())</f>
        <v>#N/A</v>
      </c>
      <c r="AX162" s="79" t="e">
        <f ca="1">IFERROR(IF(OR($BE162=45,$BE162=45+Results!$AR$2),VLOOKUP($C162,Data_qPCR,AX$3+2,FALSE),NA()),NA())</f>
        <v>#N/A</v>
      </c>
      <c r="AY162" s="79" t="e">
        <f ca="1">IFERROR(IF(OR($BE162=45,$BE162=45+Results!$AR$2),VLOOKUP($C162,Data_qPCR,AY$3+2,FALSE),NA()),NA())</f>
        <v>#N/A</v>
      </c>
      <c r="AZ162" s="79" t="e">
        <f ca="1">IFERROR(IF(OR($BE162=45,$BE162=45+Results!$AR$2),VLOOKUP($C162,Data_qPCR,AZ$3+2,FALSE),NA()),NA())</f>
        <v>#N/A</v>
      </c>
      <c r="BA162" s="79" t="e">
        <f ca="1">IFERROR(IF(OR($BE162=45,$BE162=45+Results!$AR$2),VLOOKUP($C162,Data_qPCR,BA$3+2,FALSE),NA()),NA())</f>
        <v>#N/A</v>
      </c>
      <c r="BB162" s="79" t="e">
        <f ca="1">IFERROR(IF(OR($BE162=45,$BE162=45+Results!$AR$2),VLOOKUP($C162,Data_qPCR,BB$3+2,FALSE),NA()),NA())</f>
        <v>#N/A</v>
      </c>
      <c r="BC162" s="79" t="e">
        <f ca="1">IFERROR(IF(OR($BE162=45,$BE162=45+Results!$AR$2),VLOOKUP($C162,Data_qPCR,BC$3+2,FALSE),NA()),NA())</f>
        <v>#N/A</v>
      </c>
      <c r="BD162" s="79" t="str">
        <f t="shared" ca="1" si="18"/>
        <v/>
      </c>
      <c r="BE162" t="str">
        <f ca="1">IFERROR(IF(LEFT(C162,1)+0=Results!$C$4,INDEX(Results!$AM$8:$BJ$23,CODE(RIGHT(LEFT(C162,2),1))-64,RIGHT(C162,LEN(C162)-2)+0),IF(Results!$AL$7=2,2,45)),"")</f>
        <v/>
      </c>
      <c r="BF162" t="str">
        <f t="shared" ca="1" si="17"/>
        <v/>
      </c>
      <c r="BG162" s="104" t="str">
        <f ca="1">IFERROR(IF(LEFT(C162,1)+0=Results!$C$4,INDEX(Results!$CK$8:$DH$23,CODE(RIGHT(LEFT(C162,2),1))-64,RIGHT(C162,LEN(C162)-2)+0),IF(Results!$AL$7=2,2,45)),"")</f>
        <v/>
      </c>
    </row>
    <row r="163" spans="1:59" x14ac:dyDescent="0.25">
      <c r="A163" t="str">
        <f t="shared" ca="1" si="14"/>
        <v>N/A</v>
      </c>
      <c r="B163">
        <v>160</v>
      </c>
      <c r="C163" t="str">
        <f t="shared" ca="1" si="15"/>
        <v/>
      </c>
      <c r="D163" t="str">
        <f t="shared" ca="1" si="16"/>
        <v/>
      </c>
      <c r="E163" s="268" t="str">
        <f t="shared" ca="1" si="19"/>
        <v/>
      </c>
      <c r="F163" s="79" t="e">
        <f ca="1">IFERROR(IF(OR($BE163=45,$BE163=45+Results!$AR$2),VLOOKUP($C163,Data_qPCR,F$3+2,FALSE),NA()),NA())</f>
        <v>#N/A</v>
      </c>
      <c r="G163" s="79" t="e">
        <f ca="1">IFERROR(IF(OR($BE163=45,$BE163=45+Results!$AR$2),VLOOKUP($C163,Data_qPCR,G$3+2,FALSE),NA()),NA())</f>
        <v>#N/A</v>
      </c>
      <c r="H163" s="79" t="e">
        <f ca="1">IFERROR(IF(OR($BE163=45,$BE163=45+Results!$AR$2),VLOOKUP($C163,Data_qPCR,H$3+2,FALSE),NA()),NA())</f>
        <v>#N/A</v>
      </c>
      <c r="I163" s="79" t="e">
        <f ca="1">IFERROR(IF(OR($BE163=45,$BE163=45+Results!$AR$2),VLOOKUP($C163,Data_qPCR,I$3+2,FALSE),NA()),NA())</f>
        <v>#N/A</v>
      </c>
      <c r="J163" s="79" t="e">
        <f ca="1">IFERROR(IF(OR($BE163=45,$BE163=45+Results!$AR$2),VLOOKUP($C163,Data_qPCR,J$3+2,FALSE),NA()),NA())</f>
        <v>#N/A</v>
      </c>
      <c r="K163" s="79" t="e">
        <f ca="1">IFERROR(IF(OR($BE163=45,$BE163=45+Results!$AR$2),VLOOKUP($C163,Data_qPCR,K$3+2,FALSE),NA()),NA())</f>
        <v>#N/A</v>
      </c>
      <c r="L163" s="79" t="e">
        <f ca="1">IFERROR(IF(OR($BE163=45,$BE163=45+Results!$AR$2),VLOOKUP($C163,Data_qPCR,L$3+2,FALSE),NA()),NA())</f>
        <v>#N/A</v>
      </c>
      <c r="M163" s="79" t="e">
        <f ca="1">IFERROR(IF(OR($BE163=45,$BE163=45+Results!$AR$2),VLOOKUP($C163,Data_qPCR,M$3+2,FALSE),NA()),NA())</f>
        <v>#N/A</v>
      </c>
      <c r="N163" s="79" t="e">
        <f ca="1">IFERROR(IF(OR($BE163=45,$BE163=45+Results!$AR$2),VLOOKUP($C163,Data_qPCR,N$3+2,FALSE),NA()),NA())</f>
        <v>#N/A</v>
      </c>
      <c r="O163" s="79" t="e">
        <f ca="1">IFERROR(IF(OR($BE163=45,$BE163=45+Results!$AR$2),VLOOKUP($C163,Data_qPCR,O$3+2,FALSE),NA()),NA())</f>
        <v>#N/A</v>
      </c>
      <c r="P163" s="79" t="e">
        <f ca="1">IFERROR(IF(OR($BE163=45,$BE163=45+Results!$AR$2),VLOOKUP($C163,Data_qPCR,P$3+2,FALSE),NA()),NA())</f>
        <v>#N/A</v>
      </c>
      <c r="Q163" s="79" t="e">
        <f ca="1">IFERROR(IF(OR($BE163=45,$BE163=45+Results!$AR$2),VLOOKUP($C163,Data_qPCR,Q$3+2,FALSE),NA()),NA())</f>
        <v>#N/A</v>
      </c>
      <c r="R163" s="79" t="e">
        <f ca="1">IFERROR(IF(OR($BE163=45,$BE163=45+Results!$AR$2),VLOOKUP($C163,Data_qPCR,R$3+2,FALSE),NA()),NA())</f>
        <v>#N/A</v>
      </c>
      <c r="S163" s="79" t="e">
        <f ca="1">IFERROR(IF(OR($BE163=45,$BE163=45+Results!$AR$2),VLOOKUP($C163,Data_qPCR,S$3+2,FALSE),NA()),NA())</f>
        <v>#N/A</v>
      </c>
      <c r="T163" s="79" t="e">
        <f ca="1">IFERROR(IF(OR($BE163=45,$BE163=45+Results!$AR$2),VLOOKUP($C163,Data_qPCR,T$3+2,FALSE),NA()),NA())</f>
        <v>#N/A</v>
      </c>
      <c r="U163" s="79" t="e">
        <f ca="1">IFERROR(IF(OR($BE163=45,$BE163=45+Results!$AR$2),VLOOKUP($C163,Data_qPCR,U$3+2,FALSE),NA()),NA())</f>
        <v>#N/A</v>
      </c>
      <c r="V163" s="79" t="e">
        <f ca="1">IFERROR(IF(OR($BE163=45,$BE163=45+Results!$AR$2),VLOOKUP($C163,Data_qPCR,V$3+2,FALSE),NA()),NA())</f>
        <v>#N/A</v>
      </c>
      <c r="W163" s="79" t="e">
        <f ca="1">IFERROR(IF(OR($BE163=45,$BE163=45+Results!$AR$2),VLOOKUP($C163,Data_qPCR,W$3+2,FALSE),NA()),NA())</f>
        <v>#N/A</v>
      </c>
      <c r="X163" s="79" t="e">
        <f ca="1">IFERROR(IF(OR($BE163=45,$BE163=45+Results!$AR$2),VLOOKUP($C163,Data_qPCR,X$3+2,FALSE),NA()),NA())</f>
        <v>#N/A</v>
      </c>
      <c r="Y163" s="79" t="e">
        <f ca="1">IFERROR(IF(OR($BE163=45,$BE163=45+Results!$AR$2),VLOOKUP($C163,Data_qPCR,Y$3+2,FALSE),NA()),NA())</f>
        <v>#N/A</v>
      </c>
      <c r="Z163" s="79" t="e">
        <f ca="1">IFERROR(IF(OR($BE163=45,$BE163=45+Results!$AR$2),VLOOKUP($C163,Data_qPCR,Z$3+2,FALSE),NA()),NA())</f>
        <v>#N/A</v>
      </c>
      <c r="AA163" s="79" t="e">
        <f ca="1">IFERROR(IF(OR($BE163=45,$BE163=45+Results!$AR$2),VLOOKUP($C163,Data_qPCR,AA$3+2,FALSE),NA()),NA())</f>
        <v>#N/A</v>
      </c>
      <c r="AB163" s="79" t="e">
        <f ca="1">IFERROR(IF(OR($BE163=45,$BE163=45+Results!$AR$2),VLOOKUP($C163,Data_qPCR,AB$3+2,FALSE),NA()),NA())</f>
        <v>#N/A</v>
      </c>
      <c r="AC163" s="79" t="e">
        <f ca="1">IFERROR(IF(OR($BE163=45,$BE163=45+Results!$AR$2),VLOOKUP($C163,Data_qPCR,AC$3+2,FALSE),NA()),NA())</f>
        <v>#N/A</v>
      </c>
      <c r="AD163" s="79" t="e">
        <f ca="1">IFERROR(IF(OR($BE163=45,$BE163=45+Results!$AR$2),VLOOKUP($C163,Data_qPCR,AD$3+2,FALSE),NA()),NA())</f>
        <v>#N/A</v>
      </c>
      <c r="AE163" s="79" t="e">
        <f ca="1">IFERROR(IF(OR($BE163=45,$BE163=45+Results!$AR$2),VLOOKUP($C163,Data_qPCR,AE$3+2,FALSE),NA()),NA())</f>
        <v>#N/A</v>
      </c>
      <c r="AF163" s="79" t="e">
        <f ca="1">IFERROR(IF(OR($BE163=45,$BE163=45+Results!$AR$2),VLOOKUP($C163,Data_qPCR,AF$3+2,FALSE),NA()),NA())</f>
        <v>#N/A</v>
      </c>
      <c r="AG163" s="79" t="e">
        <f ca="1">IFERROR(IF(OR($BE163=45,$BE163=45+Results!$AR$2),VLOOKUP($C163,Data_qPCR,AG$3+2,FALSE),NA()),NA())</f>
        <v>#N/A</v>
      </c>
      <c r="AH163" s="79" t="e">
        <f ca="1">IFERROR(IF(OR($BE163=45,$BE163=45+Results!$AR$2),VLOOKUP($C163,Data_qPCR,AH$3+2,FALSE),NA()),NA())</f>
        <v>#N/A</v>
      </c>
      <c r="AI163" s="79" t="e">
        <f ca="1">IFERROR(IF(OR($BE163=45,$BE163=45+Results!$AR$2),VLOOKUP($C163,Data_qPCR,AI$3+2,FALSE),NA()),NA())</f>
        <v>#N/A</v>
      </c>
      <c r="AJ163" s="79" t="e">
        <f ca="1">IFERROR(IF(OR($BE163=45,$BE163=45+Results!$AR$2),VLOOKUP($C163,Data_qPCR,AJ$3+2,FALSE),NA()),NA())</f>
        <v>#N/A</v>
      </c>
      <c r="AK163" s="79" t="e">
        <f ca="1">IFERROR(IF(OR($BE163=45,$BE163=45+Results!$AR$2),VLOOKUP($C163,Data_qPCR,AK$3+2,FALSE),NA()),NA())</f>
        <v>#N/A</v>
      </c>
      <c r="AL163" s="79" t="e">
        <f ca="1">IFERROR(IF(OR($BE163=45,$BE163=45+Results!$AR$2),VLOOKUP($C163,Data_qPCR,AL$3+2,FALSE),NA()),NA())</f>
        <v>#N/A</v>
      </c>
      <c r="AM163" s="79" t="e">
        <f ca="1">IFERROR(IF(OR($BE163=45,$BE163=45+Results!$AR$2),VLOOKUP($C163,Data_qPCR,AM$3+2,FALSE),NA()),NA())</f>
        <v>#N/A</v>
      </c>
      <c r="AN163" s="79" t="e">
        <f ca="1">IFERROR(IF(OR($BE163=45,$BE163=45+Results!$AR$2),VLOOKUP($C163,Data_qPCR,AN$3+2,FALSE),NA()),NA())</f>
        <v>#N/A</v>
      </c>
      <c r="AO163" s="79" t="e">
        <f ca="1">IFERROR(IF(OR($BE163=45,$BE163=45+Results!$AR$2),VLOOKUP($C163,Data_qPCR,AO$3+2,FALSE),NA()),NA())</f>
        <v>#N/A</v>
      </c>
      <c r="AP163" s="79" t="e">
        <f ca="1">IFERROR(IF(OR($BE163=45,$BE163=45+Results!$AR$2),VLOOKUP($C163,Data_qPCR,AP$3+2,FALSE),NA()),NA())</f>
        <v>#N/A</v>
      </c>
      <c r="AQ163" s="79" t="e">
        <f ca="1">IFERROR(IF(OR($BE163=45,$BE163=45+Results!$AR$2),VLOOKUP($C163,Data_qPCR,AQ$3+2,FALSE),NA()),NA())</f>
        <v>#N/A</v>
      </c>
      <c r="AR163" s="79" t="e">
        <f ca="1">IFERROR(IF(OR($BE163=45,$BE163=45+Results!$AR$2),VLOOKUP($C163,Data_qPCR,AR$3+2,FALSE),NA()),NA())</f>
        <v>#N/A</v>
      </c>
      <c r="AS163" s="79" t="e">
        <f ca="1">IFERROR(IF(OR($BE163=45,$BE163=45+Results!$AR$2),VLOOKUP($C163,Data_qPCR,AS$3+2,FALSE),NA()),NA())</f>
        <v>#N/A</v>
      </c>
      <c r="AT163" s="79" t="e">
        <f ca="1">IFERROR(IF(OR($BE163=45,$BE163=45+Results!$AR$2),VLOOKUP($C163,Data_qPCR,AT$3+2,FALSE),NA()),NA())</f>
        <v>#N/A</v>
      </c>
      <c r="AU163" s="79" t="e">
        <f ca="1">IFERROR(IF(OR($BE163=45,$BE163=45+Results!$AR$2),VLOOKUP($C163,Data_qPCR,AU$3+2,FALSE),NA()),NA())</f>
        <v>#N/A</v>
      </c>
      <c r="AV163" s="79" t="e">
        <f ca="1">IFERROR(IF(OR($BE163=45,$BE163=45+Results!$AR$2),VLOOKUP($C163,Data_qPCR,AV$3+2,FALSE),NA()),NA())</f>
        <v>#N/A</v>
      </c>
      <c r="AW163" s="79" t="e">
        <f ca="1">IFERROR(IF(OR($BE163=45,$BE163=45+Results!$AR$2),VLOOKUP($C163,Data_qPCR,AW$3+2,FALSE),NA()),NA())</f>
        <v>#N/A</v>
      </c>
      <c r="AX163" s="79" t="e">
        <f ca="1">IFERROR(IF(OR($BE163=45,$BE163=45+Results!$AR$2),VLOOKUP($C163,Data_qPCR,AX$3+2,FALSE),NA()),NA())</f>
        <v>#N/A</v>
      </c>
      <c r="AY163" s="79" t="e">
        <f ca="1">IFERROR(IF(OR($BE163=45,$BE163=45+Results!$AR$2),VLOOKUP($C163,Data_qPCR,AY$3+2,FALSE),NA()),NA())</f>
        <v>#N/A</v>
      </c>
      <c r="AZ163" s="79" t="e">
        <f ca="1">IFERROR(IF(OR($BE163=45,$BE163=45+Results!$AR$2),VLOOKUP($C163,Data_qPCR,AZ$3+2,FALSE),NA()),NA())</f>
        <v>#N/A</v>
      </c>
      <c r="BA163" s="79" t="e">
        <f ca="1">IFERROR(IF(OR($BE163=45,$BE163=45+Results!$AR$2),VLOOKUP($C163,Data_qPCR,BA$3+2,FALSE),NA()),NA())</f>
        <v>#N/A</v>
      </c>
      <c r="BB163" s="79" t="e">
        <f ca="1">IFERROR(IF(OR($BE163=45,$BE163=45+Results!$AR$2),VLOOKUP($C163,Data_qPCR,BB$3+2,FALSE),NA()),NA())</f>
        <v>#N/A</v>
      </c>
      <c r="BC163" s="79" t="e">
        <f ca="1">IFERROR(IF(OR($BE163=45,$BE163=45+Results!$AR$2),VLOOKUP($C163,Data_qPCR,BC$3+2,FALSE),NA()),NA())</f>
        <v>#N/A</v>
      </c>
      <c r="BD163" s="79" t="str">
        <f t="shared" ca="1" si="18"/>
        <v/>
      </c>
      <c r="BE163" t="str">
        <f ca="1">IFERROR(IF(LEFT(C163,1)+0=Results!$C$4,INDEX(Results!$AM$8:$BJ$23,CODE(RIGHT(LEFT(C163,2),1))-64,RIGHT(C163,LEN(C163)-2)+0),IF(Results!$AL$7=2,2,45)),"")</f>
        <v/>
      </c>
      <c r="BF163" t="str">
        <f t="shared" ca="1" si="17"/>
        <v/>
      </c>
      <c r="BG163" s="104" t="str">
        <f ca="1">IFERROR(IF(LEFT(C163,1)+0=Results!$C$4,INDEX(Results!$CK$8:$DH$23,CODE(RIGHT(LEFT(C163,2),1))-64,RIGHT(C163,LEN(C163)-2)+0),IF(Results!$AL$7=2,2,45)),"")</f>
        <v/>
      </c>
    </row>
    <row r="164" spans="1:59" x14ac:dyDescent="0.25">
      <c r="A164" t="str">
        <f t="shared" ca="1" si="14"/>
        <v>N/A</v>
      </c>
      <c r="B164">
        <v>161</v>
      </c>
      <c r="C164" t="str">
        <f t="shared" ca="1" si="15"/>
        <v/>
      </c>
      <c r="D164" t="str">
        <f t="shared" ca="1" si="16"/>
        <v/>
      </c>
      <c r="E164" s="268" t="str">
        <f t="shared" ca="1" si="19"/>
        <v/>
      </c>
      <c r="F164" s="79" t="e">
        <f ca="1">IFERROR(IF(OR($BE164=45,$BE164=45+Results!$AR$2),VLOOKUP($C164,Data_qPCR,F$3+2,FALSE),NA()),NA())</f>
        <v>#N/A</v>
      </c>
      <c r="G164" s="79" t="e">
        <f ca="1">IFERROR(IF(OR($BE164=45,$BE164=45+Results!$AR$2),VLOOKUP($C164,Data_qPCR,G$3+2,FALSE),NA()),NA())</f>
        <v>#N/A</v>
      </c>
      <c r="H164" s="79" t="e">
        <f ca="1">IFERROR(IF(OR($BE164=45,$BE164=45+Results!$AR$2),VLOOKUP($C164,Data_qPCR,H$3+2,FALSE),NA()),NA())</f>
        <v>#N/A</v>
      </c>
      <c r="I164" s="79" t="e">
        <f ca="1">IFERROR(IF(OR($BE164=45,$BE164=45+Results!$AR$2),VLOOKUP($C164,Data_qPCR,I$3+2,FALSE),NA()),NA())</f>
        <v>#N/A</v>
      </c>
      <c r="J164" s="79" t="e">
        <f ca="1">IFERROR(IF(OR($BE164=45,$BE164=45+Results!$AR$2),VLOOKUP($C164,Data_qPCR,J$3+2,FALSE),NA()),NA())</f>
        <v>#N/A</v>
      </c>
      <c r="K164" s="79" t="e">
        <f ca="1">IFERROR(IF(OR($BE164=45,$BE164=45+Results!$AR$2),VLOOKUP($C164,Data_qPCR,K$3+2,FALSE),NA()),NA())</f>
        <v>#N/A</v>
      </c>
      <c r="L164" s="79" t="e">
        <f ca="1">IFERROR(IF(OR($BE164=45,$BE164=45+Results!$AR$2),VLOOKUP($C164,Data_qPCR,L$3+2,FALSE),NA()),NA())</f>
        <v>#N/A</v>
      </c>
      <c r="M164" s="79" t="e">
        <f ca="1">IFERROR(IF(OR($BE164=45,$BE164=45+Results!$AR$2),VLOOKUP($C164,Data_qPCR,M$3+2,FALSE),NA()),NA())</f>
        <v>#N/A</v>
      </c>
      <c r="N164" s="79" t="e">
        <f ca="1">IFERROR(IF(OR($BE164=45,$BE164=45+Results!$AR$2),VLOOKUP($C164,Data_qPCR,N$3+2,FALSE),NA()),NA())</f>
        <v>#N/A</v>
      </c>
      <c r="O164" s="79" t="e">
        <f ca="1">IFERROR(IF(OR($BE164=45,$BE164=45+Results!$AR$2),VLOOKUP($C164,Data_qPCR,O$3+2,FALSE),NA()),NA())</f>
        <v>#N/A</v>
      </c>
      <c r="P164" s="79" t="e">
        <f ca="1">IFERROR(IF(OR($BE164=45,$BE164=45+Results!$AR$2),VLOOKUP($C164,Data_qPCR,P$3+2,FALSE),NA()),NA())</f>
        <v>#N/A</v>
      </c>
      <c r="Q164" s="79" t="e">
        <f ca="1">IFERROR(IF(OR($BE164=45,$BE164=45+Results!$AR$2),VLOOKUP($C164,Data_qPCR,Q$3+2,FALSE),NA()),NA())</f>
        <v>#N/A</v>
      </c>
      <c r="R164" s="79" t="e">
        <f ca="1">IFERROR(IF(OR($BE164=45,$BE164=45+Results!$AR$2),VLOOKUP($C164,Data_qPCR,R$3+2,FALSE),NA()),NA())</f>
        <v>#N/A</v>
      </c>
      <c r="S164" s="79" t="e">
        <f ca="1">IFERROR(IF(OR($BE164=45,$BE164=45+Results!$AR$2),VLOOKUP($C164,Data_qPCR,S$3+2,FALSE),NA()),NA())</f>
        <v>#N/A</v>
      </c>
      <c r="T164" s="79" t="e">
        <f ca="1">IFERROR(IF(OR($BE164=45,$BE164=45+Results!$AR$2),VLOOKUP($C164,Data_qPCR,T$3+2,FALSE),NA()),NA())</f>
        <v>#N/A</v>
      </c>
      <c r="U164" s="79" t="e">
        <f ca="1">IFERROR(IF(OR($BE164=45,$BE164=45+Results!$AR$2),VLOOKUP($C164,Data_qPCR,U$3+2,FALSE),NA()),NA())</f>
        <v>#N/A</v>
      </c>
      <c r="V164" s="79" t="e">
        <f ca="1">IFERROR(IF(OR($BE164=45,$BE164=45+Results!$AR$2),VLOOKUP($C164,Data_qPCR,V$3+2,FALSE),NA()),NA())</f>
        <v>#N/A</v>
      </c>
      <c r="W164" s="79" t="e">
        <f ca="1">IFERROR(IF(OR($BE164=45,$BE164=45+Results!$AR$2),VLOOKUP($C164,Data_qPCR,W$3+2,FALSE),NA()),NA())</f>
        <v>#N/A</v>
      </c>
      <c r="X164" s="79" t="e">
        <f ca="1">IFERROR(IF(OR($BE164=45,$BE164=45+Results!$AR$2),VLOOKUP($C164,Data_qPCR,X$3+2,FALSE),NA()),NA())</f>
        <v>#N/A</v>
      </c>
      <c r="Y164" s="79" t="e">
        <f ca="1">IFERROR(IF(OR($BE164=45,$BE164=45+Results!$AR$2),VLOOKUP($C164,Data_qPCR,Y$3+2,FALSE),NA()),NA())</f>
        <v>#N/A</v>
      </c>
      <c r="Z164" s="79" t="e">
        <f ca="1">IFERROR(IF(OR($BE164=45,$BE164=45+Results!$AR$2),VLOOKUP($C164,Data_qPCR,Z$3+2,FALSE),NA()),NA())</f>
        <v>#N/A</v>
      </c>
      <c r="AA164" s="79" t="e">
        <f ca="1">IFERROR(IF(OR($BE164=45,$BE164=45+Results!$AR$2),VLOOKUP($C164,Data_qPCR,AA$3+2,FALSE),NA()),NA())</f>
        <v>#N/A</v>
      </c>
      <c r="AB164" s="79" t="e">
        <f ca="1">IFERROR(IF(OR($BE164=45,$BE164=45+Results!$AR$2),VLOOKUP($C164,Data_qPCR,AB$3+2,FALSE),NA()),NA())</f>
        <v>#N/A</v>
      </c>
      <c r="AC164" s="79" t="e">
        <f ca="1">IFERROR(IF(OR($BE164=45,$BE164=45+Results!$AR$2),VLOOKUP($C164,Data_qPCR,AC$3+2,FALSE),NA()),NA())</f>
        <v>#N/A</v>
      </c>
      <c r="AD164" s="79" t="e">
        <f ca="1">IFERROR(IF(OR($BE164=45,$BE164=45+Results!$AR$2),VLOOKUP($C164,Data_qPCR,AD$3+2,FALSE),NA()),NA())</f>
        <v>#N/A</v>
      </c>
      <c r="AE164" s="79" t="e">
        <f ca="1">IFERROR(IF(OR($BE164=45,$BE164=45+Results!$AR$2),VLOOKUP($C164,Data_qPCR,AE$3+2,FALSE),NA()),NA())</f>
        <v>#N/A</v>
      </c>
      <c r="AF164" s="79" t="e">
        <f ca="1">IFERROR(IF(OR($BE164=45,$BE164=45+Results!$AR$2),VLOOKUP($C164,Data_qPCR,AF$3+2,FALSE),NA()),NA())</f>
        <v>#N/A</v>
      </c>
      <c r="AG164" s="79" t="e">
        <f ca="1">IFERROR(IF(OR($BE164=45,$BE164=45+Results!$AR$2),VLOOKUP($C164,Data_qPCR,AG$3+2,FALSE),NA()),NA())</f>
        <v>#N/A</v>
      </c>
      <c r="AH164" s="79" t="e">
        <f ca="1">IFERROR(IF(OR($BE164=45,$BE164=45+Results!$AR$2),VLOOKUP($C164,Data_qPCR,AH$3+2,FALSE),NA()),NA())</f>
        <v>#N/A</v>
      </c>
      <c r="AI164" s="79" t="e">
        <f ca="1">IFERROR(IF(OR($BE164=45,$BE164=45+Results!$AR$2),VLOOKUP($C164,Data_qPCR,AI$3+2,FALSE),NA()),NA())</f>
        <v>#N/A</v>
      </c>
      <c r="AJ164" s="79" t="e">
        <f ca="1">IFERROR(IF(OR($BE164=45,$BE164=45+Results!$AR$2),VLOOKUP($C164,Data_qPCR,AJ$3+2,FALSE),NA()),NA())</f>
        <v>#N/A</v>
      </c>
      <c r="AK164" s="79" t="e">
        <f ca="1">IFERROR(IF(OR($BE164=45,$BE164=45+Results!$AR$2),VLOOKUP($C164,Data_qPCR,AK$3+2,FALSE),NA()),NA())</f>
        <v>#N/A</v>
      </c>
      <c r="AL164" s="79" t="e">
        <f ca="1">IFERROR(IF(OR($BE164=45,$BE164=45+Results!$AR$2),VLOOKUP($C164,Data_qPCR,AL$3+2,FALSE),NA()),NA())</f>
        <v>#N/A</v>
      </c>
      <c r="AM164" s="79" t="e">
        <f ca="1">IFERROR(IF(OR($BE164=45,$BE164=45+Results!$AR$2),VLOOKUP($C164,Data_qPCR,AM$3+2,FALSE),NA()),NA())</f>
        <v>#N/A</v>
      </c>
      <c r="AN164" s="79" t="e">
        <f ca="1">IFERROR(IF(OR($BE164=45,$BE164=45+Results!$AR$2),VLOOKUP($C164,Data_qPCR,AN$3+2,FALSE),NA()),NA())</f>
        <v>#N/A</v>
      </c>
      <c r="AO164" s="79" t="e">
        <f ca="1">IFERROR(IF(OR($BE164=45,$BE164=45+Results!$AR$2),VLOOKUP($C164,Data_qPCR,AO$3+2,FALSE),NA()),NA())</f>
        <v>#N/A</v>
      </c>
      <c r="AP164" s="79" t="e">
        <f ca="1">IFERROR(IF(OR($BE164=45,$BE164=45+Results!$AR$2),VLOOKUP($C164,Data_qPCR,AP$3+2,FALSE),NA()),NA())</f>
        <v>#N/A</v>
      </c>
      <c r="AQ164" s="79" t="e">
        <f ca="1">IFERROR(IF(OR($BE164=45,$BE164=45+Results!$AR$2),VLOOKUP($C164,Data_qPCR,AQ$3+2,FALSE),NA()),NA())</f>
        <v>#N/A</v>
      </c>
      <c r="AR164" s="79" t="e">
        <f ca="1">IFERROR(IF(OR($BE164=45,$BE164=45+Results!$AR$2),VLOOKUP($C164,Data_qPCR,AR$3+2,FALSE),NA()),NA())</f>
        <v>#N/A</v>
      </c>
      <c r="AS164" s="79" t="e">
        <f ca="1">IFERROR(IF(OR($BE164=45,$BE164=45+Results!$AR$2),VLOOKUP($C164,Data_qPCR,AS$3+2,FALSE),NA()),NA())</f>
        <v>#N/A</v>
      </c>
      <c r="AT164" s="79" t="e">
        <f ca="1">IFERROR(IF(OR($BE164=45,$BE164=45+Results!$AR$2),VLOOKUP($C164,Data_qPCR,AT$3+2,FALSE),NA()),NA())</f>
        <v>#N/A</v>
      </c>
      <c r="AU164" s="79" t="e">
        <f ca="1">IFERROR(IF(OR($BE164=45,$BE164=45+Results!$AR$2),VLOOKUP($C164,Data_qPCR,AU$3+2,FALSE),NA()),NA())</f>
        <v>#N/A</v>
      </c>
      <c r="AV164" s="79" t="e">
        <f ca="1">IFERROR(IF(OR($BE164=45,$BE164=45+Results!$AR$2),VLOOKUP($C164,Data_qPCR,AV$3+2,FALSE),NA()),NA())</f>
        <v>#N/A</v>
      </c>
      <c r="AW164" s="79" t="e">
        <f ca="1">IFERROR(IF(OR($BE164=45,$BE164=45+Results!$AR$2),VLOOKUP($C164,Data_qPCR,AW$3+2,FALSE),NA()),NA())</f>
        <v>#N/A</v>
      </c>
      <c r="AX164" s="79" t="e">
        <f ca="1">IFERROR(IF(OR($BE164=45,$BE164=45+Results!$AR$2),VLOOKUP($C164,Data_qPCR,AX$3+2,FALSE),NA()),NA())</f>
        <v>#N/A</v>
      </c>
      <c r="AY164" s="79" t="e">
        <f ca="1">IFERROR(IF(OR($BE164=45,$BE164=45+Results!$AR$2),VLOOKUP($C164,Data_qPCR,AY$3+2,FALSE),NA()),NA())</f>
        <v>#N/A</v>
      </c>
      <c r="AZ164" s="79" t="e">
        <f ca="1">IFERROR(IF(OR($BE164=45,$BE164=45+Results!$AR$2),VLOOKUP($C164,Data_qPCR,AZ$3+2,FALSE),NA()),NA())</f>
        <v>#N/A</v>
      </c>
      <c r="BA164" s="79" t="e">
        <f ca="1">IFERROR(IF(OR($BE164=45,$BE164=45+Results!$AR$2),VLOOKUP($C164,Data_qPCR,BA$3+2,FALSE),NA()),NA())</f>
        <v>#N/A</v>
      </c>
      <c r="BB164" s="79" t="e">
        <f ca="1">IFERROR(IF(OR($BE164=45,$BE164=45+Results!$AR$2),VLOOKUP($C164,Data_qPCR,BB$3+2,FALSE),NA()),NA())</f>
        <v>#N/A</v>
      </c>
      <c r="BC164" s="79" t="e">
        <f ca="1">IFERROR(IF(OR($BE164=45,$BE164=45+Results!$AR$2),VLOOKUP($C164,Data_qPCR,BC$3+2,FALSE),NA()),NA())</f>
        <v>#N/A</v>
      </c>
      <c r="BD164" s="79" t="str">
        <f t="shared" ca="1" si="18"/>
        <v/>
      </c>
      <c r="BE164" t="str">
        <f ca="1">IFERROR(IF(LEFT(C164,1)+0=Results!$C$4,INDEX(Results!$AM$8:$BJ$23,CODE(RIGHT(LEFT(C164,2),1))-64,RIGHT(C164,LEN(C164)-2)+0),IF(Results!$AL$7=2,2,45)),"")</f>
        <v/>
      </c>
      <c r="BF164" t="str">
        <f t="shared" ca="1" si="17"/>
        <v/>
      </c>
      <c r="BG164" s="104" t="str">
        <f ca="1">IFERROR(IF(LEFT(C164,1)+0=Results!$C$4,INDEX(Results!$CK$8:$DH$23,CODE(RIGHT(LEFT(C164,2),1))-64,RIGHT(C164,LEN(C164)-2)+0),IF(Results!$AL$7=2,2,45)),"")</f>
        <v/>
      </c>
    </row>
    <row r="165" spans="1:59" x14ac:dyDescent="0.25">
      <c r="A165" t="str">
        <f t="shared" ca="1" si="14"/>
        <v>N/A</v>
      </c>
      <c r="B165">
        <v>162</v>
      </c>
      <c r="C165" t="str">
        <f t="shared" ca="1" si="15"/>
        <v/>
      </c>
      <c r="D165" t="str">
        <f t="shared" ca="1" si="16"/>
        <v/>
      </c>
      <c r="E165" s="268" t="str">
        <f t="shared" ca="1" si="19"/>
        <v/>
      </c>
      <c r="F165" s="79" t="e">
        <f ca="1">IFERROR(IF(OR($BE165=45,$BE165=45+Results!$AR$2),VLOOKUP($C165,Data_qPCR,F$3+2,FALSE),NA()),NA())</f>
        <v>#N/A</v>
      </c>
      <c r="G165" s="79" t="e">
        <f ca="1">IFERROR(IF(OR($BE165=45,$BE165=45+Results!$AR$2),VLOOKUP($C165,Data_qPCR,G$3+2,FALSE),NA()),NA())</f>
        <v>#N/A</v>
      </c>
      <c r="H165" s="79" t="e">
        <f ca="1">IFERROR(IF(OR($BE165=45,$BE165=45+Results!$AR$2),VLOOKUP($C165,Data_qPCR,H$3+2,FALSE),NA()),NA())</f>
        <v>#N/A</v>
      </c>
      <c r="I165" s="79" t="e">
        <f ca="1">IFERROR(IF(OR($BE165=45,$BE165=45+Results!$AR$2),VLOOKUP($C165,Data_qPCR,I$3+2,FALSE),NA()),NA())</f>
        <v>#N/A</v>
      </c>
      <c r="J165" s="79" t="e">
        <f ca="1">IFERROR(IF(OR($BE165=45,$BE165=45+Results!$AR$2),VLOOKUP($C165,Data_qPCR,J$3+2,FALSE),NA()),NA())</f>
        <v>#N/A</v>
      </c>
      <c r="K165" s="79" t="e">
        <f ca="1">IFERROR(IF(OR($BE165=45,$BE165=45+Results!$AR$2),VLOOKUP($C165,Data_qPCR,K$3+2,FALSE),NA()),NA())</f>
        <v>#N/A</v>
      </c>
      <c r="L165" s="79" t="e">
        <f ca="1">IFERROR(IF(OR($BE165=45,$BE165=45+Results!$AR$2),VLOOKUP($C165,Data_qPCR,L$3+2,FALSE),NA()),NA())</f>
        <v>#N/A</v>
      </c>
      <c r="M165" s="79" t="e">
        <f ca="1">IFERROR(IF(OR($BE165=45,$BE165=45+Results!$AR$2),VLOOKUP($C165,Data_qPCR,M$3+2,FALSE),NA()),NA())</f>
        <v>#N/A</v>
      </c>
      <c r="N165" s="79" t="e">
        <f ca="1">IFERROR(IF(OR($BE165=45,$BE165=45+Results!$AR$2),VLOOKUP($C165,Data_qPCR,N$3+2,FALSE),NA()),NA())</f>
        <v>#N/A</v>
      </c>
      <c r="O165" s="79" t="e">
        <f ca="1">IFERROR(IF(OR($BE165=45,$BE165=45+Results!$AR$2),VLOOKUP($C165,Data_qPCR,O$3+2,FALSE),NA()),NA())</f>
        <v>#N/A</v>
      </c>
      <c r="P165" s="79" t="e">
        <f ca="1">IFERROR(IF(OR($BE165=45,$BE165=45+Results!$AR$2),VLOOKUP($C165,Data_qPCR,P$3+2,FALSE),NA()),NA())</f>
        <v>#N/A</v>
      </c>
      <c r="Q165" s="79" t="e">
        <f ca="1">IFERROR(IF(OR($BE165=45,$BE165=45+Results!$AR$2),VLOOKUP($C165,Data_qPCR,Q$3+2,FALSE),NA()),NA())</f>
        <v>#N/A</v>
      </c>
      <c r="R165" s="79" t="e">
        <f ca="1">IFERROR(IF(OR($BE165=45,$BE165=45+Results!$AR$2),VLOOKUP($C165,Data_qPCR,R$3+2,FALSE),NA()),NA())</f>
        <v>#N/A</v>
      </c>
      <c r="S165" s="79" t="e">
        <f ca="1">IFERROR(IF(OR($BE165=45,$BE165=45+Results!$AR$2),VLOOKUP($C165,Data_qPCR,S$3+2,FALSE),NA()),NA())</f>
        <v>#N/A</v>
      </c>
      <c r="T165" s="79" t="e">
        <f ca="1">IFERROR(IF(OR($BE165=45,$BE165=45+Results!$AR$2),VLOOKUP($C165,Data_qPCR,T$3+2,FALSE),NA()),NA())</f>
        <v>#N/A</v>
      </c>
      <c r="U165" s="79" t="e">
        <f ca="1">IFERROR(IF(OR($BE165=45,$BE165=45+Results!$AR$2),VLOOKUP($C165,Data_qPCR,U$3+2,FALSE),NA()),NA())</f>
        <v>#N/A</v>
      </c>
      <c r="V165" s="79" t="e">
        <f ca="1">IFERROR(IF(OR($BE165=45,$BE165=45+Results!$AR$2),VLOOKUP($C165,Data_qPCR,V$3+2,FALSE),NA()),NA())</f>
        <v>#N/A</v>
      </c>
      <c r="W165" s="79" t="e">
        <f ca="1">IFERROR(IF(OR($BE165=45,$BE165=45+Results!$AR$2),VLOOKUP($C165,Data_qPCR,W$3+2,FALSE),NA()),NA())</f>
        <v>#N/A</v>
      </c>
      <c r="X165" s="79" t="e">
        <f ca="1">IFERROR(IF(OR($BE165=45,$BE165=45+Results!$AR$2),VLOOKUP($C165,Data_qPCR,X$3+2,FALSE),NA()),NA())</f>
        <v>#N/A</v>
      </c>
      <c r="Y165" s="79" t="e">
        <f ca="1">IFERROR(IF(OR($BE165=45,$BE165=45+Results!$AR$2),VLOOKUP($C165,Data_qPCR,Y$3+2,FALSE),NA()),NA())</f>
        <v>#N/A</v>
      </c>
      <c r="Z165" s="79" t="e">
        <f ca="1">IFERROR(IF(OR($BE165=45,$BE165=45+Results!$AR$2),VLOOKUP($C165,Data_qPCR,Z$3+2,FALSE),NA()),NA())</f>
        <v>#N/A</v>
      </c>
      <c r="AA165" s="79" t="e">
        <f ca="1">IFERROR(IF(OR($BE165=45,$BE165=45+Results!$AR$2),VLOOKUP($C165,Data_qPCR,AA$3+2,FALSE),NA()),NA())</f>
        <v>#N/A</v>
      </c>
      <c r="AB165" s="79" t="e">
        <f ca="1">IFERROR(IF(OR($BE165=45,$BE165=45+Results!$AR$2),VLOOKUP($C165,Data_qPCR,AB$3+2,FALSE),NA()),NA())</f>
        <v>#N/A</v>
      </c>
      <c r="AC165" s="79" t="e">
        <f ca="1">IFERROR(IF(OR($BE165=45,$BE165=45+Results!$AR$2),VLOOKUP($C165,Data_qPCR,AC$3+2,FALSE),NA()),NA())</f>
        <v>#N/A</v>
      </c>
      <c r="AD165" s="79" t="e">
        <f ca="1">IFERROR(IF(OR($BE165=45,$BE165=45+Results!$AR$2),VLOOKUP($C165,Data_qPCR,AD$3+2,FALSE),NA()),NA())</f>
        <v>#N/A</v>
      </c>
      <c r="AE165" s="79" t="e">
        <f ca="1">IFERROR(IF(OR($BE165=45,$BE165=45+Results!$AR$2),VLOOKUP($C165,Data_qPCR,AE$3+2,FALSE),NA()),NA())</f>
        <v>#N/A</v>
      </c>
      <c r="AF165" s="79" t="e">
        <f ca="1">IFERROR(IF(OR($BE165=45,$BE165=45+Results!$AR$2),VLOOKUP($C165,Data_qPCR,AF$3+2,FALSE),NA()),NA())</f>
        <v>#N/A</v>
      </c>
      <c r="AG165" s="79" t="e">
        <f ca="1">IFERROR(IF(OR($BE165=45,$BE165=45+Results!$AR$2),VLOOKUP($C165,Data_qPCR,AG$3+2,FALSE),NA()),NA())</f>
        <v>#N/A</v>
      </c>
      <c r="AH165" s="79" t="e">
        <f ca="1">IFERROR(IF(OR($BE165=45,$BE165=45+Results!$AR$2),VLOOKUP($C165,Data_qPCR,AH$3+2,FALSE),NA()),NA())</f>
        <v>#N/A</v>
      </c>
      <c r="AI165" s="79" t="e">
        <f ca="1">IFERROR(IF(OR($BE165=45,$BE165=45+Results!$AR$2),VLOOKUP($C165,Data_qPCR,AI$3+2,FALSE),NA()),NA())</f>
        <v>#N/A</v>
      </c>
      <c r="AJ165" s="79" t="e">
        <f ca="1">IFERROR(IF(OR($BE165=45,$BE165=45+Results!$AR$2),VLOOKUP($C165,Data_qPCR,AJ$3+2,FALSE),NA()),NA())</f>
        <v>#N/A</v>
      </c>
      <c r="AK165" s="79" t="e">
        <f ca="1">IFERROR(IF(OR($BE165=45,$BE165=45+Results!$AR$2),VLOOKUP($C165,Data_qPCR,AK$3+2,FALSE),NA()),NA())</f>
        <v>#N/A</v>
      </c>
      <c r="AL165" s="79" t="e">
        <f ca="1">IFERROR(IF(OR($BE165=45,$BE165=45+Results!$AR$2),VLOOKUP($C165,Data_qPCR,AL$3+2,FALSE),NA()),NA())</f>
        <v>#N/A</v>
      </c>
      <c r="AM165" s="79" t="e">
        <f ca="1">IFERROR(IF(OR($BE165=45,$BE165=45+Results!$AR$2),VLOOKUP($C165,Data_qPCR,AM$3+2,FALSE),NA()),NA())</f>
        <v>#N/A</v>
      </c>
      <c r="AN165" s="79" t="e">
        <f ca="1">IFERROR(IF(OR($BE165=45,$BE165=45+Results!$AR$2),VLOOKUP($C165,Data_qPCR,AN$3+2,FALSE),NA()),NA())</f>
        <v>#N/A</v>
      </c>
      <c r="AO165" s="79" t="e">
        <f ca="1">IFERROR(IF(OR($BE165=45,$BE165=45+Results!$AR$2),VLOOKUP($C165,Data_qPCR,AO$3+2,FALSE),NA()),NA())</f>
        <v>#N/A</v>
      </c>
      <c r="AP165" s="79" t="e">
        <f ca="1">IFERROR(IF(OR($BE165=45,$BE165=45+Results!$AR$2),VLOOKUP($C165,Data_qPCR,AP$3+2,FALSE),NA()),NA())</f>
        <v>#N/A</v>
      </c>
      <c r="AQ165" s="79" t="e">
        <f ca="1">IFERROR(IF(OR($BE165=45,$BE165=45+Results!$AR$2),VLOOKUP($C165,Data_qPCR,AQ$3+2,FALSE),NA()),NA())</f>
        <v>#N/A</v>
      </c>
      <c r="AR165" s="79" t="e">
        <f ca="1">IFERROR(IF(OR($BE165=45,$BE165=45+Results!$AR$2),VLOOKUP($C165,Data_qPCR,AR$3+2,FALSE),NA()),NA())</f>
        <v>#N/A</v>
      </c>
      <c r="AS165" s="79" t="e">
        <f ca="1">IFERROR(IF(OR($BE165=45,$BE165=45+Results!$AR$2),VLOOKUP($C165,Data_qPCR,AS$3+2,FALSE),NA()),NA())</f>
        <v>#N/A</v>
      </c>
      <c r="AT165" s="79" t="e">
        <f ca="1">IFERROR(IF(OR($BE165=45,$BE165=45+Results!$AR$2),VLOOKUP($C165,Data_qPCR,AT$3+2,FALSE),NA()),NA())</f>
        <v>#N/A</v>
      </c>
      <c r="AU165" s="79" t="e">
        <f ca="1">IFERROR(IF(OR($BE165=45,$BE165=45+Results!$AR$2),VLOOKUP($C165,Data_qPCR,AU$3+2,FALSE),NA()),NA())</f>
        <v>#N/A</v>
      </c>
      <c r="AV165" s="79" t="e">
        <f ca="1">IFERROR(IF(OR($BE165=45,$BE165=45+Results!$AR$2),VLOOKUP($C165,Data_qPCR,AV$3+2,FALSE),NA()),NA())</f>
        <v>#N/A</v>
      </c>
      <c r="AW165" s="79" t="e">
        <f ca="1">IFERROR(IF(OR($BE165=45,$BE165=45+Results!$AR$2),VLOOKUP($C165,Data_qPCR,AW$3+2,FALSE),NA()),NA())</f>
        <v>#N/A</v>
      </c>
      <c r="AX165" s="79" t="e">
        <f ca="1">IFERROR(IF(OR($BE165=45,$BE165=45+Results!$AR$2),VLOOKUP($C165,Data_qPCR,AX$3+2,FALSE),NA()),NA())</f>
        <v>#N/A</v>
      </c>
      <c r="AY165" s="79" t="e">
        <f ca="1">IFERROR(IF(OR($BE165=45,$BE165=45+Results!$AR$2),VLOOKUP($C165,Data_qPCR,AY$3+2,FALSE),NA()),NA())</f>
        <v>#N/A</v>
      </c>
      <c r="AZ165" s="79" t="e">
        <f ca="1">IFERROR(IF(OR($BE165=45,$BE165=45+Results!$AR$2),VLOOKUP($C165,Data_qPCR,AZ$3+2,FALSE),NA()),NA())</f>
        <v>#N/A</v>
      </c>
      <c r="BA165" s="79" t="e">
        <f ca="1">IFERROR(IF(OR($BE165=45,$BE165=45+Results!$AR$2),VLOOKUP($C165,Data_qPCR,BA$3+2,FALSE),NA()),NA())</f>
        <v>#N/A</v>
      </c>
      <c r="BB165" s="79" t="e">
        <f ca="1">IFERROR(IF(OR($BE165=45,$BE165=45+Results!$AR$2),VLOOKUP($C165,Data_qPCR,BB$3+2,FALSE),NA()),NA())</f>
        <v>#N/A</v>
      </c>
      <c r="BC165" s="79" t="e">
        <f ca="1">IFERROR(IF(OR($BE165=45,$BE165=45+Results!$AR$2),VLOOKUP($C165,Data_qPCR,BC$3+2,FALSE),NA()),NA())</f>
        <v>#N/A</v>
      </c>
      <c r="BD165" s="79" t="str">
        <f t="shared" ca="1" si="18"/>
        <v/>
      </c>
      <c r="BE165" t="str">
        <f ca="1">IFERROR(IF(LEFT(C165,1)+0=Results!$C$4,INDEX(Results!$AM$8:$BJ$23,CODE(RIGHT(LEFT(C165,2),1))-64,RIGHT(C165,LEN(C165)-2)+0),IF(Results!$AL$7=2,2,45)),"")</f>
        <v/>
      </c>
      <c r="BF165" t="str">
        <f t="shared" ca="1" si="17"/>
        <v/>
      </c>
      <c r="BG165" s="104" t="str">
        <f ca="1">IFERROR(IF(LEFT(C165,1)+0=Results!$C$4,INDEX(Results!$CK$8:$DH$23,CODE(RIGHT(LEFT(C165,2),1))-64,RIGHT(C165,LEN(C165)-2)+0),IF(Results!$AL$7=2,2,45)),"")</f>
        <v/>
      </c>
    </row>
    <row r="166" spans="1:59" x14ac:dyDescent="0.25">
      <c r="A166" t="str">
        <f t="shared" ca="1" si="14"/>
        <v>N/A</v>
      </c>
      <c r="B166">
        <v>163</v>
      </c>
      <c r="C166" t="str">
        <f t="shared" ca="1" si="15"/>
        <v/>
      </c>
      <c r="D166" t="str">
        <f t="shared" ca="1" si="16"/>
        <v/>
      </c>
      <c r="E166" s="268" t="str">
        <f t="shared" ca="1" si="19"/>
        <v/>
      </c>
      <c r="F166" s="79" t="e">
        <f ca="1">IFERROR(IF(OR($BE166=45,$BE166=45+Results!$AR$2),VLOOKUP($C166,Data_qPCR,F$3+2,FALSE),NA()),NA())</f>
        <v>#N/A</v>
      </c>
      <c r="G166" s="79" t="e">
        <f ca="1">IFERROR(IF(OR($BE166=45,$BE166=45+Results!$AR$2),VLOOKUP($C166,Data_qPCR,G$3+2,FALSE),NA()),NA())</f>
        <v>#N/A</v>
      </c>
      <c r="H166" s="79" t="e">
        <f ca="1">IFERROR(IF(OR($BE166=45,$BE166=45+Results!$AR$2),VLOOKUP($C166,Data_qPCR,H$3+2,FALSE),NA()),NA())</f>
        <v>#N/A</v>
      </c>
      <c r="I166" s="79" t="e">
        <f ca="1">IFERROR(IF(OR($BE166=45,$BE166=45+Results!$AR$2),VLOOKUP($C166,Data_qPCR,I$3+2,FALSE),NA()),NA())</f>
        <v>#N/A</v>
      </c>
      <c r="J166" s="79" t="e">
        <f ca="1">IFERROR(IF(OR($BE166=45,$BE166=45+Results!$AR$2),VLOOKUP($C166,Data_qPCR,J$3+2,FALSE),NA()),NA())</f>
        <v>#N/A</v>
      </c>
      <c r="K166" s="79" t="e">
        <f ca="1">IFERROR(IF(OR($BE166=45,$BE166=45+Results!$AR$2),VLOOKUP($C166,Data_qPCR,K$3+2,FALSE),NA()),NA())</f>
        <v>#N/A</v>
      </c>
      <c r="L166" s="79" t="e">
        <f ca="1">IFERROR(IF(OR($BE166=45,$BE166=45+Results!$AR$2),VLOOKUP($C166,Data_qPCR,L$3+2,FALSE),NA()),NA())</f>
        <v>#N/A</v>
      </c>
      <c r="M166" s="79" t="e">
        <f ca="1">IFERROR(IF(OR($BE166=45,$BE166=45+Results!$AR$2),VLOOKUP($C166,Data_qPCR,M$3+2,FALSE),NA()),NA())</f>
        <v>#N/A</v>
      </c>
      <c r="N166" s="79" t="e">
        <f ca="1">IFERROR(IF(OR($BE166=45,$BE166=45+Results!$AR$2),VLOOKUP($C166,Data_qPCR,N$3+2,FALSE),NA()),NA())</f>
        <v>#N/A</v>
      </c>
      <c r="O166" s="79" t="e">
        <f ca="1">IFERROR(IF(OR($BE166=45,$BE166=45+Results!$AR$2),VLOOKUP($C166,Data_qPCR,O$3+2,FALSE),NA()),NA())</f>
        <v>#N/A</v>
      </c>
      <c r="P166" s="79" t="e">
        <f ca="1">IFERROR(IF(OR($BE166=45,$BE166=45+Results!$AR$2),VLOOKUP($C166,Data_qPCR,P$3+2,FALSE),NA()),NA())</f>
        <v>#N/A</v>
      </c>
      <c r="Q166" s="79" t="e">
        <f ca="1">IFERROR(IF(OR($BE166=45,$BE166=45+Results!$AR$2),VLOOKUP($C166,Data_qPCR,Q$3+2,FALSE),NA()),NA())</f>
        <v>#N/A</v>
      </c>
      <c r="R166" s="79" t="e">
        <f ca="1">IFERROR(IF(OR($BE166=45,$BE166=45+Results!$AR$2),VLOOKUP($C166,Data_qPCR,R$3+2,FALSE),NA()),NA())</f>
        <v>#N/A</v>
      </c>
      <c r="S166" s="79" t="e">
        <f ca="1">IFERROR(IF(OR($BE166=45,$BE166=45+Results!$AR$2),VLOOKUP($C166,Data_qPCR,S$3+2,FALSE),NA()),NA())</f>
        <v>#N/A</v>
      </c>
      <c r="T166" s="79" t="e">
        <f ca="1">IFERROR(IF(OR($BE166=45,$BE166=45+Results!$AR$2),VLOOKUP($C166,Data_qPCR,T$3+2,FALSE),NA()),NA())</f>
        <v>#N/A</v>
      </c>
      <c r="U166" s="79" t="e">
        <f ca="1">IFERROR(IF(OR($BE166=45,$BE166=45+Results!$AR$2),VLOOKUP($C166,Data_qPCR,U$3+2,FALSE),NA()),NA())</f>
        <v>#N/A</v>
      </c>
      <c r="V166" s="79" t="e">
        <f ca="1">IFERROR(IF(OR($BE166=45,$BE166=45+Results!$AR$2),VLOOKUP($C166,Data_qPCR,V$3+2,FALSE),NA()),NA())</f>
        <v>#N/A</v>
      </c>
      <c r="W166" s="79" t="e">
        <f ca="1">IFERROR(IF(OR($BE166=45,$BE166=45+Results!$AR$2),VLOOKUP($C166,Data_qPCR,W$3+2,FALSE),NA()),NA())</f>
        <v>#N/A</v>
      </c>
      <c r="X166" s="79" t="e">
        <f ca="1">IFERROR(IF(OR($BE166=45,$BE166=45+Results!$AR$2),VLOOKUP($C166,Data_qPCR,X$3+2,FALSE),NA()),NA())</f>
        <v>#N/A</v>
      </c>
      <c r="Y166" s="79" t="e">
        <f ca="1">IFERROR(IF(OR($BE166=45,$BE166=45+Results!$AR$2),VLOOKUP($C166,Data_qPCR,Y$3+2,FALSE),NA()),NA())</f>
        <v>#N/A</v>
      </c>
      <c r="Z166" s="79" t="e">
        <f ca="1">IFERROR(IF(OR($BE166=45,$BE166=45+Results!$AR$2),VLOOKUP($C166,Data_qPCR,Z$3+2,FALSE),NA()),NA())</f>
        <v>#N/A</v>
      </c>
      <c r="AA166" s="79" t="e">
        <f ca="1">IFERROR(IF(OR($BE166=45,$BE166=45+Results!$AR$2),VLOOKUP($C166,Data_qPCR,AA$3+2,FALSE),NA()),NA())</f>
        <v>#N/A</v>
      </c>
      <c r="AB166" s="79" t="e">
        <f ca="1">IFERROR(IF(OR($BE166=45,$BE166=45+Results!$AR$2),VLOOKUP($C166,Data_qPCR,AB$3+2,FALSE),NA()),NA())</f>
        <v>#N/A</v>
      </c>
      <c r="AC166" s="79" t="e">
        <f ca="1">IFERROR(IF(OR($BE166=45,$BE166=45+Results!$AR$2),VLOOKUP($C166,Data_qPCR,AC$3+2,FALSE),NA()),NA())</f>
        <v>#N/A</v>
      </c>
      <c r="AD166" s="79" t="e">
        <f ca="1">IFERROR(IF(OR($BE166=45,$BE166=45+Results!$AR$2),VLOOKUP($C166,Data_qPCR,AD$3+2,FALSE),NA()),NA())</f>
        <v>#N/A</v>
      </c>
      <c r="AE166" s="79" t="e">
        <f ca="1">IFERROR(IF(OR($BE166=45,$BE166=45+Results!$AR$2),VLOOKUP($C166,Data_qPCR,AE$3+2,FALSE),NA()),NA())</f>
        <v>#N/A</v>
      </c>
      <c r="AF166" s="79" t="e">
        <f ca="1">IFERROR(IF(OR($BE166=45,$BE166=45+Results!$AR$2),VLOOKUP($C166,Data_qPCR,AF$3+2,FALSE),NA()),NA())</f>
        <v>#N/A</v>
      </c>
      <c r="AG166" s="79" t="e">
        <f ca="1">IFERROR(IF(OR($BE166=45,$BE166=45+Results!$AR$2),VLOOKUP($C166,Data_qPCR,AG$3+2,FALSE),NA()),NA())</f>
        <v>#N/A</v>
      </c>
      <c r="AH166" s="79" t="e">
        <f ca="1">IFERROR(IF(OR($BE166=45,$BE166=45+Results!$AR$2),VLOOKUP($C166,Data_qPCR,AH$3+2,FALSE),NA()),NA())</f>
        <v>#N/A</v>
      </c>
      <c r="AI166" s="79" t="e">
        <f ca="1">IFERROR(IF(OR($BE166=45,$BE166=45+Results!$AR$2),VLOOKUP($C166,Data_qPCR,AI$3+2,FALSE),NA()),NA())</f>
        <v>#N/A</v>
      </c>
      <c r="AJ166" s="79" t="e">
        <f ca="1">IFERROR(IF(OR($BE166=45,$BE166=45+Results!$AR$2),VLOOKUP($C166,Data_qPCR,AJ$3+2,FALSE),NA()),NA())</f>
        <v>#N/A</v>
      </c>
      <c r="AK166" s="79" t="e">
        <f ca="1">IFERROR(IF(OR($BE166=45,$BE166=45+Results!$AR$2),VLOOKUP($C166,Data_qPCR,AK$3+2,FALSE),NA()),NA())</f>
        <v>#N/A</v>
      </c>
      <c r="AL166" s="79" t="e">
        <f ca="1">IFERROR(IF(OR($BE166=45,$BE166=45+Results!$AR$2),VLOOKUP($C166,Data_qPCR,AL$3+2,FALSE),NA()),NA())</f>
        <v>#N/A</v>
      </c>
      <c r="AM166" s="79" t="e">
        <f ca="1">IFERROR(IF(OR($BE166=45,$BE166=45+Results!$AR$2),VLOOKUP($C166,Data_qPCR,AM$3+2,FALSE),NA()),NA())</f>
        <v>#N/A</v>
      </c>
      <c r="AN166" s="79" t="e">
        <f ca="1">IFERROR(IF(OR($BE166=45,$BE166=45+Results!$AR$2),VLOOKUP($C166,Data_qPCR,AN$3+2,FALSE),NA()),NA())</f>
        <v>#N/A</v>
      </c>
      <c r="AO166" s="79" t="e">
        <f ca="1">IFERROR(IF(OR($BE166=45,$BE166=45+Results!$AR$2),VLOOKUP($C166,Data_qPCR,AO$3+2,FALSE),NA()),NA())</f>
        <v>#N/A</v>
      </c>
      <c r="AP166" s="79" t="e">
        <f ca="1">IFERROR(IF(OR($BE166=45,$BE166=45+Results!$AR$2),VLOOKUP($C166,Data_qPCR,AP$3+2,FALSE),NA()),NA())</f>
        <v>#N/A</v>
      </c>
      <c r="AQ166" s="79" t="e">
        <f ca="1">IFERROR(IF(OR($BE166=45,$BE166=45+Results!$AR$2),VLOOKUP($C166,Data_qPCR,AQ$3+2,FALSE),NA()),NA())</f>
        <v>#N/A</v>
      </c>
      <c r="AR166" s="79" t="e">
        <f ca="1">IFERROR(IF(OR($BE166=45,$BE166=45+Results!$AR$2),VLOOKUP($C166,Data_qPCR,AR$3+2,FALSE),NA()),NA())</f>
        <v>#N/A</v>
      </c>
      <c r="AS166" s="79" t="e">
        <f ca="1">IFERROR(IF(OR($BE166=45,$BE166=45+Results!$AR$2),VLOOKUP($C166,Data_qPCR,AS$3+2,FALSE),NA()),NA())</f>
        <v>#N/A</v>
      </c>
      <c r="AT166" s="79" t="e">
        <f ca="1">IFERROR(IF(OR($BE166=45,$BE166=45+Results!$AR$2),VLOOKUP($C166,Data_qPCR,AT$3+2,FALSE),NA()),NA())</f>
        <v>#N/A</v>
      </c>
      <c r="AU166" s="79" t="e">
        <f ca="1">IFERROR(IF(OR($BE166=45,$BE166=45+Results!$AR$2),VLOOKUP($C166,Data_qPCR,AU$3+2,FALSE),NA()),NA())</f>
        <v>#N/A</v>
      </c>
      <c r="AV166" s="79" t="e">
        <f ca="1">IFERROR(IF(OR($BE166=45,$BE166=45+Results!$AR$2),VLOOKUP($C166,Data_qPCR,AV$3+2,FALSE),NA()),NA())</f>
        <v>#N/A</v>
      </c>
      <c r="AW166" s="79" t="e">
        <f ca="1">IFERROR(IF(OR($BE166=45,$BE166=45+Results!$AR$2),VLOOKUP($C166,Data_qPCR,AW$3+2,FALSE),NA()),NA())</f>
        <v>#N/A</v>
      </c>
      <c r="AX166" s="79" t="e">
        <f ca="1">IFERROR(IF(OR($BE166=45,$BE166=45+Results!$AR$2),VLOOKUP($C166,Data_qPCR,AX$3+2,FALSE),NA()),NA())</f>
        <v>#N/A</v>
      </c>
      <c r="AY166" s="79" t="e">
        <f ca="1">IFERROR(IF(OR($BE166=45,$BE166=45+Results!$AR$2),VLOOKUP($C166,Data_qPCR,AY$3+2,FALSE),NA()),NA())</f>
        <v>#N/A</v>
      </c>
      <c r="AZ166" s="79" t="e">
        <f ca="1">IFERROR(IF(OR($BE166=45,$BE166=45+Results!$AR$2),VLOOKUP($C166,Data_qPCR,AZ$3+2,FALSE),NA()),NA())</f>
        <v>#N/A</v>
      </c>
      <c r="BA166" s="79" t="e">
        <f ca="1">IFERROR(IF(OR($BE166=45,$BE166=45+Results!$AR$2),VLOOKUP($C166,Data_qPCR,BA$3+2,FALSE),NA()),NA())</f>
        <v>#N/A</v>
      </c>
      <c r="BB166" s="79" t="e">
        <f ca="1">IFERROR(IF(OR($BE166=45,$BE166=45+Results!$AR$2),VLOOKUP($C166,Data_qPCR,BB$3+2,FALSE),NA()),NA())</f>
        <v>#N/A</v>
      </c>
      <c r="BC166" s="79" t="e">
        <f ca="1">IFERROR(IF(OR($BE166=45,$BE166=45+Results!$AR$2),VLOOKUP($C166,Data_qPCR,BC$3+2,FALSE),NA()),NA())</f>
        <v>#N/A</v>
      </c>
      <c r="BD166" s="79" t="str">
        <f t="shared" ca="1" si="18"/>
        <v/>
      </c>
      <c r="BE166" t="str">
        <f ca="1">IFERROR(IF(LEFT(C166,1)+0=Results!$C$4,INDEX(Results!$AM$8:$BJ$23,CODE(RIGHT(LEFT(C166,2),1))-64,RIGHT(C166,LEN(C166)-2)+0),IF(Results!$AL$7=2,2,45)),"")</f>
        <v/>
      </c>
      <c r="BF166" t="str">
        <f t="shared" ca="1" si="17"/>
        <v/>
      </c>
      <c r="BG166" s="104" t="str">
        <f ca="1">IFERROR(IF(LEFT(C166,1)+0=Results!$C$4,INDEX(Results!$CK$8:$DH$23,CODE(RIGHT(LEFT(C166,2),1))-64,RIGHT(C166,LEN(C166)-2)+0),IF(Results!$AL$7=2,2,45)),"")</f>
        <v/>
      </c>
    </row>
    <row r="167" spans="1:59" x14ac:dyDescent="0.25">
      <c r="A167" t="str">
        <f t="shared" ca="1" si="14"/>
        <v>N/A</v>
      </c>
      <c r="B167">
        <v>164</v>
      </c>
      <c r="C167" t="str">
        <f t="shared" ca="1" si="15"/>
        <v/>
      </c>
      <c r="D167" t="str">
        <f t="shared" ca="1" si="16"/>
        <v/>
      </c>
      <c r="E167" s="268" t="str">
        <f t="shared" ca="1" si="19"/>
        <v/>
      </c>
      <c r="F167" s="79" t="e">
        <f ca="1">IFERROR(IF(OR($BE167=45,$BE167=45+Results!$AR$2),VLOOKUP($C167,Data_qPCR,F$3+2,FALSE),NA()),NA())</f>
        <v>#N/A</v>
      </c>
      <c r="G167" s="79" t="e">
        <f ca="1">IFERROR(IF(OR($BE167=45,$BE167=45+Results!$AR$2),VLOOKUP($C167,Data_qPCR,G$3+2,FALSE),NA()),NA())</f>
        <v>#N/A</v>
      </c>
      <c r="H167" s="79" t="e">
        <f ca="1">IFERROR(IF(OR($BE167=45,$BE167=45+Results!$AR$2),VLOOKUP($C167,Data_qPCR,H$3+2,FALSE),NA()),NA())</f>
        <v>#N/A</v>
      </c>
      <c r="I167" s="79" t="e">
        <f ca="1">IFERROR(IF(OR($BE167=45,$BE167=45+Results!$AR$2),VLOOKUP($C167,Data_qPCR,I$3+2,FALSE),NA()),NA())</f>
        <v>#N/A</v>
      </c>
      <c r="J167" s="79" t="e">
        <f ca="1">IFERROR(IF(OR($BE167=45,$BE167=45+Results!$AR$2),VLOOKUP($C167,Data_qPCR,J$3+2,FALSE),NA()),NA())</f>
        <v>#N/A</v>
      </c>
      <c r="K167" s="79" t="e">
        <f ca="1">IFERROR(IF(OR($BE167=45,$BE167=45+Results!$AR$2),VLOOKUP($C167,Data_qPCR,K$3+2,FALSE),NA()),NA())</f>
        <v>#N/A</v>
      </c>
      <c r="L167" s="79" t="e">
        <f ca="1">IFERROR(IF(OR($BE167=45,$BE167=45+Results!$AR$2),VLOOKUP($C167,Data_qPCR,L$3+2,FALSE),NA()),NA())</f>
        <v>#N/A</v>
      </c>
      <c r="M167" s="79" t="e">
        <f ca="1">IFERROR(IF(OR($BE167=45,$BE167=45+Results!$AR$2),VLOOKUP($C167,Data_qPCR,M$3+2,FALSE),NA()),NA())</f>
        <v>#N/A</v>
      </c>
      <c r="N167" s="79" t="e">
        <f ca="1">IFERROR(IF(OR($BE167=45,$BE167=45+Results!$AR$2),VLOOKUP($C167,Data_qPCR,N$3+2,FALSE),NA()),NA())</f>
        <v>#N/A</v>
      </c>
      <c r="O167" s="79" t="e">
        <f ca="1">IFERROR(IF(OR($BE167=45,$BE167=45+Results!$AR$2),VLOOKUP($C167,Data_qPCR,O$3+2,FALSE),NA()),NA())</f>
        <v>#N/A</v>
      </c>
      <c r="P167" s="79" t="e">
        <f ca="1">IFERROR(IF(OR($BE167=45,$BE167=45+Results!$AR$2),VLOOKUP($C167,Data_qPCR,P$3+2,FALSE),NA()),NA())</f>
        <v>#N/A</v>
      </c>
      <c r="Q167" s="79" t="e">
        <f ca="1">IFERROR(IF(OR($BE167=45,$BE167=45+Results!$AR$2),VLOOKUP($C167,Data_qPCR,Q$3+2,FALSE),NA()),NA())</f>
        <v>#N/A</v>
      </c>
      <c r="R167" s="79" t="e">
        <f ca="1">IFERROR(IF(OR($BE167=45,$BE167=45+Results!$AR$2),VLOOKUP($C167,Data_qPCR,R$3+2,FALSE),NA()),NA())</f>
        <v>#N/A</v>
      </c>
      <c r="S167" s="79" t="e">
        <f ca="1">IFERROR(IF(OR($BE167=45,$BE167=45+Results!$AR$2),VLOOKUP($C167,Data_qPCR,S$3+2,FALSE),NA()),NA())</f>
        <v>#N/A</v>
      </c>
      <c r="T167" s="79" t="e">
        <f ca="1">IFERROR(IF(OR($BE167=45,$BE167=45+Results!$AR$2),VLOOKUP($C167,Data_qPCR,T$3+2,FALSE),NA()),NA())</f>
        <v>#N/A</v>
      </c>
      <c r="U167" s="79" t="e">
        <f ca="1">IFERROR(IF(OR($BE167=45,$BE167=45+Results!$AR$2),VLOOKUP($C167,Data_qPCR,U$3+2,FALSE),NA()),NA())</f>
        <v>#N/A</v>
      </c>
      <c r="V167" s="79" t="e">
        <f ca="1">IFERROR(IF(OR($BE167=45,$BE167=45+Results!$AR$2),VLOOKUP($C167,Data_qPCR,V$3+2,FALSE),NA()),NA())</f>
        <v>#N/A</v>
      </c>
      <c r="W167" s="79" t="e">
        <f ca="1">IFERROR(IF(OR($BE167=45,$BE167=45+Results!$AR$2),VLOOKUP($C167,Data_qPCR,W$3+2,FALSE),NA()),NA())</f>
        <v>#N/A</v>
      </c>
      <c r="X167" s="79" t="e">
        <f ca="1">IFERROR(IF(OR($BE167=45,$BE167=45+Results!$AR$2),VLOOKUP($C167,Data_qPCR,X$3+2,FALSE),NA()),NA())</f>
        <v>#N/A</v>
      </c>
      <c r="Y167" s="79" t="e">
        <f ca="1">IFERROR(IF(OR($BE167=45,$BE167=45+Results!$AR$2),VLOOKUP($C167,Data_qPCR,Y$3+2,FALSE),NA()),NA())</f>
        <v>#N/A</v>
      </c>
      <c r="Z167" s="79" t="e">
        <f ca="1">IFERROR(IF(OR($BE167=45,$BE167=45+Results!$AR$2),VLOOKUP($C167,Data_qPCR,Z$3+2,FALSE),NA()),NA())</f>
        <v>#N/A</v>
      </c>
      <c r="AA167" s="79" t="e">
        <f ca="1">IFERROR(IF(OR($BE167=45,$BE167=45+Results!$AR$2),VLOOKUP($C167,Data_qPCR,AA$3+2,FALSE),NA()),NA())</f>
        <v>#N/A</v>
      </c>
      <c r="AB167" s="79" t="e">
        <f ca="1">IFERROR(IF(OR($BE167=45,$BE167=45+Results!$AR$2),VLOOKUP($C167,Data_qPCR,AB$3+2,FALSE),NA()),NA())</f>
        <v>#N/A</v>
      </c>
      <c r="AC167" s="79" t="e">
        <f ca="1">IFERROR(IF(OR($BE167=45,$BE167=45+Results!$AR$2),VLOOKUP($C167,Data_qPCR,AC$3+2,FALSE),NA()),NA())</f>
        <v>#N/A</v>
      </c>
      <c r="AD167" s="79" t="e">
        <f ca="1">IFERROR(IF(OR($BE167=45,$BE167=45+Results!$AR$2),VLOOKUP($C167,Data_qPCR,AD$3+2,FALSE),NA()),NA())</f>
        <v>#N/A</v>
      </c>
      <c r="AE167" s="79" t="e">
        <f ca="1">IFERROR(IF(OR($BE167=45,$BE167=45+Results!$AR$2),VLOOKUP($C167,Data_qPCR,AE$3+2,FALSE),NA()),NA())</f>
        <v>#N/A</v>
      </c>
      <c r="AF167" s="79" t="e">
        <f ca="1">IFERROR(IF(OR($BE167=45,$BE167=45+Results!$AR$2),VLOOKUP($C167,Data_qPCR,AF$3+2,FALSE),NA()),NA())</f>
        <v>#N/A</v>
      </c>
      <c r="AG167" s="79" t="e">
        <f ca="1">IFERROR(IF(OR($BE167=45,$BE167=45+Results!$AR$2),VLOOKUP($C167,Data_qPCR,AG$3+2,FALSE),NA()),NA())</f>
        <v>#N/A</v>
      </c>
      <c r="AH167" s="79" t="e">
        <f ca="1">IFERROR(IF(OR($BE167=45,$BE167=45+Results!$AR$2),VLOOKUP($C167,Data_qPCR,AH$3+2,FALSE),NA()),NA())</f>
        <v>#N/A</v>
      </c>
      <c r="AI167" s="79" t="e">
        <f ca="1">IFERROR(IF(OR($BE167=45,$BE167=45+Results!$AR$2),VLOOKUP($C167,Data_qPCR,AI$3+2,FALSE),NA()),NA())</f>
        <v>#N/A</v>
      </c>
      <c r="AJ167" s="79" t="e">
        <f ca="1">IFERROR(IF(OR($BE167=45,$BE167=45+Results!$AR$2),VLOOKUP($C167,Data_qPCR,AJ$3+2,FALSE),NA()),NA())</f>
        <v>#N/A</v>
      </c>
      <c r="AK167" s="79" t="e">
        <f ca="1">IFERROR(IF(OR($BE167=45,$BE167=45+Results!$AR$2),VLOOKUP($C167,Data_qPCR,AK$3+2,FALSE),NA()),NA())</f>
        <v>#N/A</v>
      </c>
      <c r="AL167" s="79" t="e">
        <f ca="1">IFERROR(IF(OR($BE167=45,$BE167=45+Results!$AR$2),VLOOKUP($C167,Data_qPCR,AL$3+2,FALSE),NA()),NA())</f>
        <v>#N/A</v>
      </c>
      <c r="AM167" s="79" t="e">
        <f ca="1">IFERROR(IF(OR($BE167=45,$BE167=45+Results!$AR$2),VLOOKUP($C167,Data_qPCR,AM$3+2,FALSE),NA()),NA())</f>
        <v>#N/A</v>
      </c>
      <c r="AN167" s="79" t="e">
        <f ca="1">IFERROR(IF(OR($BE167=45,$BE167=45+Results!$AR$2),VLOOKUP($C167,Data_qPCR,AN$3+2,FALSE),NA()),NA())</f>
        <v>#N/A</v>
      </c>
      <c r="AO167" s="79" t="e">
        <f ca="1">IFERROR(IF(OR($BE167=45,$BE167=45+Results!$AR$2),VLOOKUP($C167,Data_qPCR,AO$3+2,FALSE),NA()),NA())</f>
        <v>#N/A</v>
      </c>
      <c r="AP167" s="79" t="e">
        <f ca="1">IFERROR(IF(OR($BE167=45,$BE167=45+Results!$AR$2),VLOOKUP($C167,Data_qPCR,AP$3+2,FALSE),NA()),NA())</f>
        <v>#N/A</v>
      </c>
      <c r="AQ167" s="79" t="e">
        <f ca="1">IFERROR(IF(OR($BE167=45,$BE167=45+Results!$AR$2),VLOOKUP($C167,Data_qPCR,AQ$3+2,FALSE),NA()),NA())</f>
        <v>#N/A</v>
      </c>
      <c r="AR167" s="79" t="e">
        <f ca="1">IFERROR(IF(OR($BE167=45,$BE167=45+Results!$AR$2),VLOOKUP($C167,Data_qPCR,AR$3+2,FALSE),NA()),NA())</f>
        <v>#N/A</v>
      </c>
      <c r="AS167" s="79" t="e">
        <f ca="1">IFERROR(IF(OR($BE167=45,$BE167=45+Results!$AR$2),VLOOKUP($C167,Data_qPCR,AS$3+2,FALSE),NA()),NA())</f>
        <v>#N/A</v>
      </c>
      <c r="AT167" s="79" t="e">
        <f ca="1">IFERROR(IF(OR($BE167=45,$BE167=45+Results!$AR$2),VLOOKUP($C167,Data_qPCR,AT$3+2,FALSE),NA()),NA())</f>
        <v>#N/A</v>
      </c>
      <c r="AU167" s="79" t="e">
        <f ca="1">IFERROR(IF(OR($BE167=45,$BE167=45+Results!$AR$2),VLOOKUP($C167,Data_qPCR,AU$3+2,FALSE),NA()),NA())</f>
        <v>#N/A</v>
      </c>
      <c r="AV167" s="79" t="e">
        <f ca="1">IFERROR(IF(OR($BE167=45,$BE167=45+Results!$AR$2),VLOOKUP($C167,Data_qPCR,AV$3+2,FALSE),NA()),NA())</f>
        <v>#N/A</v>
      </c>
      <c r="AW167" s="79" t="e">
        <f ca="1">IFERROR(IF(OR($BE167=45,$BE167=45+Results!$AR$2),VLOOKUP($C167,Data_qPCR,AW$3+2,FALSE),NA()),NA())</f>
        <v>#N/A</v>
      </c>
      <c r="AX167" s="79" t="e">
        <f ca="1">IFERROR(IF(OR($BE167=45,$BE167=45+Results!$AR$2),VLOOKUP($C167,Data_qPCR,AX$3+2,FALSE),NA()),NA())</f>
        <v>#N/A</v>
      </c>
      <c r="AY167" s="79" t="e">
        <f ca="1">IFERROR(IF(OR($BE167=45,$BE167=45+Results!$AR$2),VLOOKUP($C167,Data_qPCR,AY$3+2,FALSE),NA()),NA())</f>
        <v>#N/A</v>
      </c>
      <c r="AZ167" s="79" t="e">
        <f ca="1">IFERROR(IF(OR($BE167=45,$BE167=45+Results!$AR$2),VLOOKUP($C167,Data_qPCR,AZ$3+2,FALSE),NA()),NA())</f>
        <v>#N/A</v>
      </c>
      <c r="BA167" s="79" t="e">
        <f ca="1">IFERROR(IF(OR($BE167=45,$BE167=45+Results!$AR$2),VLOOKUP($C167,Data_qPCR,BA$3+2,FALSE),NA()),NA())</f>
        <v>#N/A</v>
      </c>
      <c r="BB167" s="79" t="e">
        <f ca="1">IFERROR(IF(OR($BE167=45,$BE167=45+Results!$AR$2),VLOOKUP($C167,Data_qPCR,BB$3+2,FALSE),NA()),NA())</f>
        <v>#N/A</v>
      </c>
      <c r="BC167" s="79" t="e">
        <f ca="1">IFERROR(IF(OR($BE167=45,$BE167=45+Results!$AR$2),VLOOKUP($C167,Data_qPCR,BC$3+2,FALSE),NA()),NA())</f>
        <v>#N/A</v>
      </c>
      <c r="BD167" s="79" t="str">
        <f t="shared" ca="1" si="18"/>
        <v/>
      </c>
      <c r="BE167" t="str">
        <f ca="1">IFERROR(IF(LEFT(C167,1)+0=Results!$C$4,INDEX(Results!$AM$8:$BJ$23,CODE(RIGHT(LEFT(C167,2),1))-64,RIGHT(C167,LEN(C167)-2)+0),IF(Results!$AL$7=2,2,45)),"")</f>
        <v/>
      </c>
      <c r="BF167" t="str">
        <f t="shared" ca="1" si="17"/>
        <v/>
      </c>
      <c r="BG167" s="104" t="str">
        <f ca="1">IFERROR(IF(LEFT(C167,1)+0=Results!$C$4,INDEX(Results!$CK$8:$DH$23,CODE(RIGHT(LEFT(C167,2),1))-64,RIGHT(C167,LEN(C167)-2)+0),IF(Results!$AL$7=2,2,45)),"")</f>
        <v/>
      </c>
    </row>
    <row r="168" spans="1:59" x14ac:dyDescent="0.25">
      <c r="A168" t="str">
        <f t="shared" ca="1" si="14"/>
        <v>N/A</v>
      </c>
      <c r="B168">
        <v>165</v>
      </c>
      <c r="C168" t="str">
        <f t="shared" ca="1" si="15"/>
        <v/>
      </c>
      <c r="D168" t="str">
        <f t="shared" ca="1" si="16"/>
        <v/>
      </c>
      <c r="E168" s="268" t="str">
        <f t="shared" ca="1" si="19"/>
        <v/>
      </c>
      <c r="F168" s="79" t="e">
        <f ca="1">IFERROR(IF(OR($BE168=45,$BE168=45+Results!$AR$2),VLOOKUP($C168,Data_qPCR,F$3+2,FALSE),NA()),NA())</f>
        <v>#N/A</v>
      </c>
      <c r="G168" s="79" t="e">
        <f ca="1">IFERROR(IF(OR($BE168=45,$BE168=45+Results!$AR$2),VLOOKUP($C168,Data_qPCR,G$3+2,FALSE),NA()),NA())</f>
        <v>#N/A</v>
      </c>
      <c r="H168" s="79" t="e">
        <f ca="1">IFERROR(IF(OR($BE168=45,$BE168=45+Results!$AR$2),VLOOKUP($C168,Data_qPCR,H$3+2,FALSE),NA()),NA())</f>
        <v>#N/A</v>
      </c>
      <c r="I168" s="79" t="e">
        <f ca="1">IFERROR(IF(OR($BE168=45,$BE168=45+Results!$AR$2),VLOOKUP($C168,Data_qPCR,I$3+2,FALSE),NA()),NA())</f>
        <v>#N/A</v>
      </c>
      <c r="J168" s="79" t="e">
        <f ca="1">IFERROR(IF(OR($BE168=45,$BE168=45+Results!$AR$2),VLOOKUP($C168,Data_qPCR,J$3+2,FALSE),NA()),NA())</f>
        <v>#N/A</v>
      </c>
      <c r="K168" s="79" t="e">
        <f ca="1">IFERROR(IF(OR($BE168=45,$BE168=45+Results!$AR$2),VLOOKUP($C168,Data_qPCR,K$3+2,FALSE),NA()),NA())</f>
        <v>#N/A</v>
      </c>
      <c r="L168" s="79" t="e">
        <f ca="1">IFERROR(IF(OR($BE168=45,$BE168=45+Results!$AR$2),VLOOKUP($C168,Data_qPCR,L$3+2,FALSE),NA()),NA())</f>
        <v>#N/A</v>
      </c>
      <c r="M168" s="79" t="e">
        <f ca="1">IFERROR(IF(OR($BE168=45,$BE168=45+Results!$AR$2),VLOOKUP($C168,Data_qPCR,M$3+2,FALSE),NA()),NA())</f>
        <v>#N/A</v>
      </c>
      <c r="N168" s="79" t="e">
        <f ca="1">IFERROR(IF(OR($BE168=45,$BE168=45+Results!$AR$2),VLOOKUP($C168,Data_qPCR,N$3+2,FALSE),NA()),NA())</f>
        <v>#N/A</v>
      </c>
      <c r="O168" s="79" t="e">
        <f ca="1">IFERROR(IF(OR($BE168=45,$BE168=45+Results!$AR$2),VLOOKUP($C168,Data_qPCR,O$3+2,FALSE),NA()),NA())</f>
        <v>#N/A</v>
      </c>
      <c r="P168" s="79" t="e">
        <f ca="1">IFERROR(IF(OR($BE168=45,$BE168=45+Results!$AR$2),VLOOKUP($C168,Data_qPCR,P$3+2,FALSE),NA()),NA())</f>
        <v>#N/A</v>
      </c>
      <c r="Q168" s="79" t="e">
        <f ca="1">IFERROR(IF(OR($BE168=45,$BE168=45+Results!$AR$2),VLOOKUP($C168,Data_qPCR,Q$3+2,FALSE),NA()),NA())</f>
        <v>#N/A</v>
      </c>
      <c r="R168" s="79" t="e">
        <f ca="1">IFERROR(IF(OR($BE168=45,$BE168=45+Results!$AR$2),VLOOKUP($C168,Data_qPCR,R$3+2,FALSE),NA()),NA())</f>
        <v>#N/A</v>
      </c>
      <c r="S168" s="79" t="e">
        <f ca="1">IFERROR(IF(OR($BE168=45,$BE168=45+Results!$AR$2),VLOOKUP($C168,Data_qPCR,S$3+2,FALSE),NA()),NA())</f>
        <v>#N/A</v>
      </c>
      <c r="T168" s="79" t="e">
        <f ca="1">IFERROR(IF(OR($BE168=45,$BE168=45+Results!$AR$2),VLOOKUP($C168,Data_qPCR,T$3+2,FALSE),NA()),NA())</f>
        <v>#N/A</v>
      </c>
      <c r="U168" s="79" t="e">
        <f ca="1">IFERROR(IF(OR($BE168=45,$BE168=45+Results!$AR$2),VLOOKUP($C168,Data_qPCR,U$3+2,FALSE),NA()),NA())</f>
        <v>#N/A</v>
      </c>
      <c r="V168" s="79" t="e">
        <f ca="1">IFERROR(IF(OR($BE168=45,$BE168=45+Results!$AR$2),VLOOKUP($C168,Data_qPCR,V$3+2,FALSE),NA()),NA())</f>
        <v>#N/A</v>
      </c>
      <c r="W168" s="79" t="e">
        <f ca="1">IFERROR(IF(OR($BE168=45,$BE168=45+Results!$AR$2),VLOOKUP($C168,Data_qPCR,W$3+2,FALSE),NA()),NA())</f>
        <v>#N/A</v>
      </c>
      <c r="X168" s="79" t="e">
        <f ca="1">IFERROR(IF(OR($BE168=45,$BE168=45+Results!$AR$2),VLOOKUP($C168,Data_qPCR,X$3+2,FALSE),NA()),NA())</f>
        <v>#N/A</v>
      </c>
      <c r="Y168" s="79" t="e">
        <f ca="1">IFERROR(IF(OR($BE168=45,$BE168=45+Results!$AR$2),VLOOKUP($C168,Data_qPCR,Y$3+2,FALSE),NA()),NA())</f>
        <v>#N/A</v>
      </c>
      <c r="Z168" s="79" t="e">
        <f ca="1">IFERROR(IF(OR($BE168=45,$BE168=45+Results!$AR$2),VLOOKUP($C168,Data_qPCR,Z$3+2,FALSE),NA()),NA())</f>
        <v>#N/A</v>
      </c>
      <c r="AA168" s="79" t="e">
        <f ca="1">IFERROR(IF(OR($BE168=45,$BE168=45+Results!$AR$2),VLOOKUP($C168,Data_qPCR,AA$3+2,FALSE),NA()),NA())</f>
        <v>#N/A</v>
      </c>
      <c r="AB168" s="79" t="e">
        <f ca="1">IFERROR(IF(OR($BE168=45,$BE168=45+Results!$AR$2),VLOOKUP($C168,Data_qPCR,AB$3+2,FALSE),NA()),NA())</f>
        <v>#N/A</v>
      </c>
      <c r="AC168" s="79" t="e">
        <f ca="1">IFERROR(IF(OR($BE168=45,$BE168=45+Results!$AR$2),VLOOKUP($C168,Data_qPCR,AC$3+2,FALSE),NA()),NA())</f>
        <v>#N/A</v>
      </c>
      <c r="AD168" s="79" t="e">
        <f ca="1">IFERROR(IF(OR($BE168=45,$BE168=45+Results!$AR$2),VLOOKUP($C168,Data_qPCR,AD$3+2,FALSE),NA()),NA())</f>
        <v>#N/A</v>
      </c>
      <c r="AE168" s="79" t="e">
        <f ca="1">IFERROR(IF(OR($BE168=45,$BE168=45+Results!$AR$2),VLOOKUP($C168,Data_qPCR,AE$3+2,FALSE),NA()),NA())</f>
        <v>#N/A</v>
      </c>
      <c r="AF168" s="79" t="e">
        <f ca="1">IFERROR(IF(OR($BE168=45,$BE168=45+Results!$AR$2),VLOOKUP($C168,Data_qPCR,AF$3+2,FALSE),NA()),NA())</f>
        <v>#N/A</v>
      </c>
      <c r="AG168" s="79" t="e">
        <f ca="1">IFERROR(IF(OR($BE168=45,$BE168=45+Results!$AR$2),VLOOKUP($C168,Data_qPCR,AG$3+2,FALSE),NA()),NA())</f>
        <v>#N/A</v>
      </c>
      <c r="AH168" s="79" t="e">
        <f ca="1">IFERROR(IF(OR($BE168=45,$BE168=45+Results!$AR$2),VLOOKUP($C168,Data_qPCR,AH$3+2,FALSE),NA()),NA())</f>
        <v>#N/A</v>
      </c>
      <c r="AI168" s="79" t="e">
        <f ca="1">IFERROR(IF(OR($BE168=45,$BE168=45+Results!$AR$2),VLOOKUP($C168,Data_qPCR,AI$3+2,FALSE),NA()),NA())</f>
        <v>#N/A</v>
      </c>
      <c r="AJ168" s="79" t="e">
        <f ca="1">IFERROR(IF(OR($BE168=45,$BE168=45+Results!$AR$2),VLOOKUP($C168,Data_qPCR,AJ$3+2,FALSE),NA()),NA())</f>
        <v>#N/A</v>
      </c>
      <c r="AK168" s="79" t="e">
        <f ca="1">IFERROR(IF(OR($BE168=45,$BE168=45+Results!$AR$2),VLOOKUP($C168,Data_qPCR,AK$3+2,FALSE),NA()),NA())</f>
        <v>#N/A</v>
      </c>
      <c r="AL168" s="79" t="e">
        <f ca="1">IFERROR(IF(OR($BE168=45,$BE168=45+Results!$AR$2),VLOOKUP($C168,Data_qPCR,AL$3+2,FALSE),NA()),NA())</f>
        <v>#N/A</v>
      </c>
      <c r="AM168" s="79" t="e">
        <f ca="1">IFERROR(IF(OR($BE168=45,$BE168=45+Results!$AR$2),VLOOKUP($C168,Data_qPCR,AM$3+2,FALSE),NA()),NA())</f>
        <v>#N/A</v>
      </c>
      <c r="AN168" s="79" t="e">
        <f ca="1">IFERROR(IF(OR($BE168=45,$BE168=45+Results!$AR$2),VLOOKUP($C168,Data_qPCR,AN$3+2,FALSE),NA()),NA())</f>
        <v>#N/A</v>
      </c>
      <c r="AO168" s="79" t="e">
        <f ca="1">IFERROR(IF(OR($BE168=45,$BE168=45+Results!$AR$2),VLOOKUP($C168,Data_qPCR,AO$3+2,FALSE),NA()),NA())</f>
        <v>#N/A</v>
      </c>
      <c r="AP168" s="79" t="e">
        <f ca="1">IFERROR(IF(OR($BE168=45,$BE168=45+Results!$AR$2),VLOOKUP($C168,Data_qPCR,AP$3+2,FALSE),NA()),NA())</f>
        <v>#N/A</v>
      </c>
      <c r="AQ168" s="79" t="e">
        <f ca="1">IFERROR(IF(OR($BE168=45,$BE168=45+Results!$AR$2),VLOOKUP($C168,Data_qPCR,AQ$3+2,FALSE),NA()),NA())</f>
        <v>#N/A</v>
      </c>
      <c r="AR168" s="79" t="e">
        <f ca="1">IFERROR(IF(OR($BE168=45,$BE168=45+Results!$AR$2),VLOOKUP($C168,Data_qPCR,AR$3+2,FALSE),NA()),NA())</f>
        <v>#N/A</v>
      </c>
      <c r="AS168" s="79" t="e">
        <f ca="1">IFERROR(IF(OR($BE168=45,$BE168=45+Results!$AR$2),VLOOKUP($C168,Data_qPCR,AS$3+2,FALSE),NA()),NA())</f>
        <v>#N/A</v>
      </c>
      <c r="AT168" s="79" t="e">
        <f ca="1">IFERROR(IF(OR($BE168=45,$BE168=45+Results!$AR$2),VLOOKUP($C168,Data_qPCR,AT$3+2,FALSE),NA()),NA())</f>
        <v>#N/A</v>
      </c>
      <c r="AU168" s="79" t="e">
        <f ca="1">IFERROR(IF(OR($BE168=45,$BE168=45+Results!$AR$2),VLOOKUP($C168,Data_qPCR,AU$3+2,FALSE),NA()),NA())</f>
        <v>#N/A</v>
      </c>
      <c r="AV168" s="79" t="e">
        <f ca="1">IFERROR(IF(OR($BE168=45,$BE168=45+Results!$AR$2),VLOOKUP($C168,Data_qPCR,AV$3+2,FALSE),NA()),NA())</f>
        <v>#N/A</v>
      </c>
      <c r="AW168" s="79" t="e">
        <f ca="1">IFERROR(IF(OR($BE168=45,$BE168=45+Results!$AR$2),VLOOKUP($C168,Data_qPCR,AW$3+2,FALSE),NA()),NA())</f>
        <v>#N/A</v>
      </c>
      <c r="AX168" s="79" t="e">
        <f ca="1">IFERROR(IF(OR($BE168=45,$BE168=45+Results!$AR$2),VLOOKUP($C168,Data_qPCR,AX$3+2,FALSE),NA()),NA())</f>
        <v>#N/A</v>
      </c>
      <c r="AY168" s="79" t="e">
        <f ca="1">IFERROR(IF(OR($BE168=45,$BE168=45+Results!$AR$2),VLOOKUP($C168,Data_qPCR,AY$3+2,FALSE),NA()),NA())</f>
        <v>#N/A</v>
      </c>
      <c r="AZ168" s="79" t="e">
        <f ca="1">IFERROR(IF(OR($BE168=45,$BE168=45+Results!$AR$2),VLOOKUP($C168,Data_qPCR,AZ$3+2,FALSE),NA()),NA())</f>
        <v>#N/A</v>
      </c>
      <c r="BA168" s="79" t="e">
        <f ca="1">IFERROR(IF(OR($BE168=45,$BE168=45+Results!$AR$2),VLOOKUP($C168,Data_qPCR,BA$3+2,FALSE),NA()),NA())</f>
        <v>#N/A</v>
      </c>
      <c r="BB168" s="79" t="e">
        <f ca="1">IFERROR(IF(OR($BE168=45,$BE168=45+Results!$AR$2),VLOOKUP($C168,Data_qPCR,BB$3+2,FALSE),NA()),NA())</f>
        <v>#N/A</v>
      </c>
      <c r="BC168" s="79" t="e">
        <f ca="1">IFERROR(IF(OR($BE168=45,$BE168=45+Results!$AR$2),VLOOKUP($C168,Data_qPCR,BC$3+2,FALSE),NA()),NA())</f>
        <v>#N/A</v>
      </c>
      <c r="BD168" s="79" t="str">
        <f t="shared" ca="1" si="18"/>
        <v/>
      </c>
      <c r="BE168" t="str">
        <f ca="1">IFERROR(IF(LEFT(C168,1)+0=Results!$C$4,INDEX(Results!$AM$8:$BJ$23,CODE(RIGHT(LEFT(C168,2),1))-64,RIGHT(C168,LEN(C168)-2)+0),IF(Results!$AL$7=2,2,45)),"")</f>
        <v/>
      </c>
      <c r="BF168" t="str">
        <f t="shared" ca="1" si="17"/>
        <v/>
      </c>
      <c r="BG168" s="104" t="str">
        <f ca="1">IFERROR(IF(LEFT(C168,1)+0=Results!$C$4,INDEX(Results!$CK$8:$DH$23,CODE(RIGHT(LEFT(C168,2),1))-64,RIGHT(C168,LEN(C168)-2)+0),IF(Results!$AL$7=2,2,45)),"")</f>
        <v/>
      </c>
    </row>
    <row r="169" spans="1:59" x14ac:dyDescent="0.25">
      <c r="A169" t="str">
        <f t="shared" ca="1" si="14"/>
        <v>N/A</v>
      </c>
      <c r="B169">
        <v>166</v>
      </c>
      <c r="C169" t="str">
        <f t="shared" ca="1" si="15"/>
        <v/>
      </c>
      <c r="D169" t="str">
        <f t="shared" ca="1" si="16"/>
        <v/>
      </c>
      <c r="E169" s="268" t="str">
        <f t="shared" ca="1" si="19"/>
        <v/>
      </c>
      <c r="F169" s="79" t="e">
        <f ca="1">IFERROR(IF(OR($BE169=45,$BE169=45+Results!$AR$2),VLOOKUP($C169,Data_qPCR,F$3+2,FALSE),NA()),NA())</f>
        <v>#N/A</v>
      </c>
      <c r="G169" s="79" t="e">
        <f ca="1">IFERROR(IF(OR($BE169=45,$BE169=45+Results!$AR$2),VLOOKUP($C169,Data_qPCR,G$3+2,FALSE),NA()),NA())</f>
        <v>#N/A</v>
      </c>
      <c r="H169" s="79" t="e">
        <f ca="1">IFERROR(IF(OR($BE169=45,$BE169=45+Results!$AR$2),VLOOKUP($C169,Data_qPCR,H$3+2,FALSE),NA()),NA())</f>
        <v>#N/A</v>
      </c>
      <c r="I169" s="79" t="e">
        <f ca="1">IFERROR(IF(OR($BE169=45,$BE169=45+Results!$AR$2),VLOOKUP($C169,Data_qPCR,I$3+2,FALSE),NA()),NA())</f>
        <v>#N/A</v>
      </c>
      <c r="J169" s="79" t="e">
        <f ca="1">IFERROR(IF(OR($BE169=45,$BE169=45+Results!$AR$2),VLOOKUP($C169,Data_qPCR,J$3+2,FALSE),NA()),NA())</f>
        <v>#N/A</v>
      </c>
      <c r="K169" s="79" t="e">
        <f ca="1">IFERROR(IF(OR($BE169=45,$BE169=45+Results!$AR$2),VLOOKUP($C169,Data_qPCR,K$3+2,FALSE),NA()),NA())</f>
        <v>#N/A</v>
      </c>
      <c r="L169" s="79" t="e">
        <f ca="1">IFERROR(IF(OR($BE169=45,$BE169=45+Results!$AR$2),VLOOKUP($C169,Data_qPCR,L$3+2,FALSE),NA()),NA())</f>
        <v>#N/A</v>
      </c>
      <c r="M169" s="79" t="e">
        <f ca="1">IFERROR(IF(OR($BE169=45,$BE169=45+Results!$AR$2),VLOOKUP($C169,Data_qPCR,M$3+2,FALSE),NA()),NA())</f>
        <v>#N/A</v>
      </c>
      <c r="N169" s="79" t="e">
        <f ca="1">IFERROR(IF(OR($BE169=45,$BE169=45+Results!$AR$2),VLOOKUP($C169,Data_qPCR,N$3+2,FALSE),NA()),NA())</f>
        <v>#N/A</v>
      </c>
      <c r="O169" s="79" t="e">
        <f ca="1">IFERROR(IF(OR($BE169=45,$BE169=45+Results!$AR$2),VLOOKUP($C169,Data_qPCR,O$3+2,FALSE),NA()),NA())</f>
        <v>#N/A</v>
      </c>
      <c r="P169" s="79" t="e">
        <f ca="1">IFERROR(IF(OR($BE169=45,$BE169=45+Results!$AR$2),VLOOKUP($C169,Data_qPCR,P$3+2,FALSE),NA()),NA())</f>
        <v>#N/A</v>
      </c>
      <c r="Q169" s="79" t="e">
        <f ca="1">IFERROR(IF(OR($BE169=45,$BE169=45+Results!$AR$2),VLOOKUP($C169,Data_qPCR,Q$3+2,FALSE),NA()),NA())</f>
        <v>#N/A</v>
      </c>
      <c r="R169" s="79" t="e">
        <f ca="1">IFERROR(IF(OR($BE169=45,$BE169=45+Results!$AR$2),VLOOKUP($C169,Data_qPCR,R$3+2,FALSE),NA()),NA())</f>
        <v>#N/A</v>
      </c>
      <c r="S169" s="79" t="e">
        <f ca="1">IFERROR(IF(OR($BE169=45,$BE169=45+Results!$AR$2),VLOOKUP($C169,Data_qPCR,S$3+2,FALSE),NA()),NA())</f>
        <v>#N/A</v>
      </c>
      <c r="T169" s="79" t="e">
        <f ca="1">IFERROR(IF(OR($BE169=45,$BE169=45+Results!$AR$2),VLOOKUP($C169,Data_qPCR,T$3+2,FALSE),NA()),NA())</f>
        <v>#N/A</v>
      </c>
      <c r="U169" s="79" t="e">
        <f ca="1">IFERROR(IF(OR($BE169=45,$BE169=45+Results!$AR$2),VLOOKUP($C169,Data_qPCR,U$3+2,FALSE),NA()),NA())</f>
        <v>#N/A</v>
      </c>
      <c r="V169" s="79" t="e">
        <f ca="1">IFERROR(IF(OR($BE169=45,$BE169=45+Results!$AR$2),VLOOKUP($C169,Data_qPCR,V$3+2,FALSE),NA()),NA())</f>
        <v>#N/A</v>
      </c>
      <c r="W169" s="79" t="e">
        <f ca="1">IFERROR(IF(OR($BE169=45,$BE169=45+Results!$AR$2),VLOOKUP($C169,Data_qPCR,W$3+2,FALSE),NA()),NA())</f>
        <v>#N/A</v>
      </c>
      <c r="X169" s="79" t="e">
        <f ca="1">IFERROR(IF(OR($BE169=45,$BE169=45+Results!$AR$2),VLOOKUP($C169,Data_qPCR,X$3+2,FALSE),NA()),NA())</f>
        <v>#N/A</v>
      </c>
      <c r="Y169" s="79" t="e">
        <f ca="1">IFERROR(IF(OR($BE169=45,$BE169=45+Results!$AR$2),VLOOKUP($C169,Data_qPCR,Y$3+2,FALSE),NA()),NA())</f>
        <v>#N/A</v>
      </c>
      <c r="Z169" s="79" t="e">
        <f ca="1">IFERROR(IF(OR($BE169=45,$BE169=45+Results!$AR$2),VLOOKUP($C169,Data_qPCR,Z$3+2,FALSE),NA()),NA())</f>
        <v>#N/A</v>
      </c>
      <c r="AA169" s="79" t="e">
        <f ca="1">IFERROR(IF(OR($BE169=45,$BE169=45+Results!$AR$2),VLOOKUP($C169,Data_qPCR,AA$3+2,FALSE),NA()),NA())</f>
        <v>#N/A</v>
      </c>
      <c r="AB169" s="79" t="e">
        <f ca="1">IFERROR(IF(OR($BE169=45,$BE169=45+Results!$AR$2),VLOOKUP($C169,Data_qPCR,AB$3+2,FALSE),NA()),NA())</f>
        <v>#N/A</v>
      </c>
      <c r="AC169" s="79" t="e">
        <f ca="1">IFERROR(IF(OR($BE169=45,$BE169=45+Results!$AR$2),VLOOKUP($C169,Data_qPCR,AC$3+2,FALSE),NA()),NA())</f>
        <v>#N/A</v>
      </c>
      <c r="AD169" s="79" t="e">
        <f ca="1">IFERROR(IF(OR($BE169=45,$BE169=45+Results!$AR$2),VLOOKUP($C169,Data_qPCR,AD$3+2,FALSE),NA()),NA())</f>
        <v>#N/A</v>
      </c>
      <c r="AE169" s="79" t="e">
        <f ca="1">IFERROR(IF(OR($BE169=45,$BE169=45+Results!$AR$2),VLOOKUP($C169,Data_qPCR,AE$3+2,FALSE),NA()),NA())</f>
        <v>#N/A</v>
      </c>
      <c r="AF169" s="79" t="e">
        <f ca="1">IFERROR(IF(OR($BE169=45,$BE169=45+Results!$AR$2),VLOOKUP($C169,Data_qPCR,AF$3+2,FALSE),NA()),NA())</f>
        <v>#N/A</v>
      </c>
      <c r="AG169" s="79" t="e">
        <f ca="1">IFERROR(IF(OR($BE169=45,$BE169=45+Results!$AR$2),VLOOKUP($C169,Data_qPCR,AG$3+2,FALSE),NA()),NA())</f>
        <v>#N/A</v>
      </c>
      <c r="AH169" s="79" t="e">
        <f ca="1">IFERROR(IF(OR($BE169=45,$BE169=45+Results!$AR$2),VLOOKUP($C169,Data_qPCR,AH$3+2,FALSE),NA()),NA())</f>
        <v>#N/A</v>
      </c>
      <c r="AI169" s="79" t="e">
        <f ca="1">IFERROR(IF(OR($BE169=45,$BE169=45+Results!$AR$2),VLOOKUP($C169,Data_qPCR,AI$3+2,FALSE),NA()),NA())</f>
        <v>#N/A</v>
      </c>
      <c r="AJ169" s="79" t="e">
        <f ca="1">IFERROR(IF(OR($BE169=45,$BE169=45+Results!$AR$2),VLOOKUP($C169,Data_qPCR,AJ$3+2,FALSE),NA()),NA())</f>
        <v>#N/A</v>
      </c>
      <c r="AK169" s="79" t="e">
        <f ca="1">IFERROR(IF(OR($BE169=45,$BE169=45+Results!$AR$2),VLOOKUP($C169,Data_qPCR,AK$3+2,FALSE),NA()),NA())</f>
        <v>#N/A</v>
      </c>
      <c r="AL169" s="79" t="e">
        <f ca="1">IFERROR(IF(OR($BE169=45,$BE169=45+Results!$AR$2),VLOOKUP($C169,Data_qPCR,AL$3+2,FALSE),NA()),NA())</f>
        <v>#N/A</v>
      </c>
      <c r="AM169" s="79" t="e">
        <f ca="1">IFERROR(IF(OR($BE169=45,$BE169=45+Results!$AR$2),VLOOKUP($C169,Data_qPCR,AM$3+2,FALSE),NA()),NA())</f>
        <v>#N/A</v>
      </c>
      <c r="AN169" s="79" t="e">
        <f ca="1">IFERROR(IF(OR($BE169=45,$BE169=45+Results!$AR$2),VLOOKUP($C169,Data_qPCR,AN$3+2,FALSE),NA()),NA())</f>
        <v>#N/A</v>
      </c>
      <c r="AO169" s="79" t="e">
        <f ca="1">IFERROR(IF(OR($BE169=45,$BE169=45+Results!$AR$2),VLOOKUP($C169,Data_qPCR,AO$3+2,FALSE),NA()),NA())</f>
        <v>#N/A</v>
      </c>
      <c r="AP169" s="79" t="e">
        <f ca="1">IFERROR(IF(OR($BE169=45,$BE169=45+Results!$AR$2),VLOOKUP($C169,Data_qPCR,AP$3+2,FALSE),NA()),NA())</f>
        <v>#N/A</v>
      </c>
      <c r="AQ169" s="79" t="e">
        <f ca="1">IFERROR(IF(OR($BE169=45,$BE169=45+Results!$AR$2),VLOOKUP($C169,Data_qPCR,AQ$3+2,FALSE),NA()),NA())</f>
        <v>#N/A</v>
      </c>
      <c r="AR169" s="79" t="e">
        <f ca="1">IFERROR(IF(OR($BE169=45,$BE169=45+Results!$AR$2),VLOOKUP($C169,Data_qPCR,AR$3+2,FALSE),NA()),NA())</f>
        <v>#N/A</v>
      </c>
      <c r="AS169" s="79" t="e">
        <f ca="1">IFERROR(IF(OR($BE169=45,$BE169=45+Results!$AR$2),VLOOKUP($C169,Data_qPCR,AS$3+2,FALSE),NA()),NA())</f>
        <v>#N/A</v>
      </c>
      <c r="AT169" s="79" t="e">
        <f ca="1">IFERROR(IF(OR($BE169=45,$BE169=45+Results!$AR$2),VLOOKUP($C169,Data_qPCR,AT$3+2,FALSE),NA()),NA())</f>
        <v>#N/A</v>
      </c>
      <c r="AU169" s="79" t="e">
        <f ca="1">IFERROR(IF(OR($BE169=45,$BE169=45+Results!$AR$2),VLOOKUP($C169,Data_qPCR,AU$3+2,FALSE),NA()),NA())</f>
        <v>#N/A</v>
      </c>
      <c r="AV169" s="79" t="e">
        <f ca="1">IFERROR(IF(OR($BE169=45,$BE169=45+Results!$AR$2),VLOOKUP($C169,Data_qPCR,AV$3+2,FALSE),NA()),NA())</f>
        <v>#N/A</v>
      </c>
      <c r="AW169" s="79" t="e">
        <f ca="1">IFERROR(IF(OR($BE169=45,$BE169=45+Results!$AR$2),VLOOKUP($C169,Data_qPCR,AW$3+2,FALSE),NA()),NA())</f>
        <v>#N/A</v>
      </c>
      <c r="AX169" s="79" t="e">
        <f ca="1">IFERROR(IF(OR($BE169=45,$BE169=45+Results!$AR$2),VLOOKUP($C169,Data_qPCR,AX$3+2,FALSE),NA()),NA())</f>
        <v>#N/A</v>
      </c>
      <c r="AY169" s="79" t="e">
        <f ca="1">IFERROR(IF(OR($BE169=45,$BE169=45+Results!$AR$2),VLOOKUP($C169,Data_qPCR,AY$3+2,FALSE),NA()),NA())</f>
        <v>#N/A</v>
      </c>
      <c r="AZ169" s="79" t="e">
        <f ca="1">IFERROR(IF(OR($BE169=45,$BE169=45+Results!$AR$2),VLOOKUP($C169,Data_qPCR,AZ$3+2,FALSE),NA()),NA())</f>
        <v>#N/A</v>
      </c>
      <c r="BA169" s="79" t="e">
        <f ca="1">IFERROR(IF(OR($BE169=45,$BE169=45+Results!$AR$2),VLOOKUP($C169,Data_qPCR,BA$3+2,FALSE),NA()),NA())</f>
        <v>#N/A</v>
      </c>
      <c r="BB169" s="79" t="e">
        <f ca="1">IFERROR(IF(OR($BE169=45,$BE169=45+Results!$AR$2),VLOOKUP($C169,Data_qPCR,BB$3+2,FALSE),NA()),NA())</f>
        <v>#N/A</v>
      </c>
      <c r="BC169" s="79" t="e">
        <f ca="1">IFERROR(IF(OR($BE169=45,$BE169=45+Results!$AR$2),VLOOKUP($C169,Data_qPCR,BC$3+2,FALSE),NA()),NA())</f>
        <v>#N/A</v>
      </c>
      <c r="BD169" s="79" t="str">
        <f t="shared" ca="1" si="18"/>
        <v/>
      </c>
      <c r="BE169" t="str">
        <f ca="1">IFERROR(IF(LEFT(C169,1)+0=Results!$C$4,INDEX(Results!$AM$8:$BJ$23,CODE(RIGHT(LEFT(C169,2),1))-64,RIGHT(C169,LEN(C169)-2)+0),IF(Results!$AL$7=2,2,45)),"")</f>
        <v/>
      </c>
      <c r="BF169" t="str">
        <f t="shared" ca="1" si="17"/>
        <v/>
      </c>
      <c r="BG169" s="104" t="str">
        <f ca="1">IFERROR(IF(LEFT(C169,1)+0=Results!$C$4,INDEX(Results!$CK$8:$DH$23,CODE(RIGHT(LEFT(C169,2),1))-64,RIGHT(C169,LEN(C169)-2)+0),IF(Results!$AL$7=2,2,45)),"")</f>
        <v/>
      </c>
    </row>
    <row r="170" spans="1:59" x14ac:dyDescent="0.25">
      <c r="A170" t="str">
        <f t="shared" ca="1" si="14"/>
        <v>N/A</v>
      </c>
      <c r="B170">
        <v>167</v>
      </c>
      <c r="C170" t="str">
        <f t="shared" ca="1" si="15"/>
        <v/>
      </c>
      <c r="D170" t="str">
        <f t="shared" ca="1" si="16"/>
        <v/>
      </c>
      <c r="E170" s="268" t="str">
        <f t="shared" ca="1" si="19"/>
        <v/>
      </c>
      <c r="F170" s="79" t="e">
        <f ca="1">IFERROR(IF(OR($BE170=45,$BE170=45+Results!$AR$2),VLOOKUP($C170,Data_qPCR,F$3+2,FALSE),NA()),NA())</f>
        <v>#N/A</v>
      </c>
      <c r="G170" s="79" t="e">
        <f ca="1">IFERROR(IF(OR($BE170=45,$BE170=45+Results!$AR$2),VLOOKUP($C170,Data_qPCR,G$3+2,FALSE),NA()),NA())</f>
        <v>#N/A</v>
      </c>
      <c r="H170" s="79" t="e">
        <f ca="1">IFERROR(IF(OR($BE170=45,$BE170=45+Results!$AR$2),VLOOKUP($C170,Data_qPCR,H$3+2,FALSE),NA()),NA())</f>
        <v>#N/A</v>
      </c>
      <c r="I170" s="79" t="e">
        <f ca="1">IFERROR(IF(OR($BE170=45,$BE170=45+Results!$AR$2),VLOOKUP($C170,Data_qPCR,I$3+2,FALSE),NA()),NA())</f>
        <v>#N/A</v>
      </c>
      <c r="J170" s="79" t="e">
        <f ca="1">IFERROR(IF(OR($BE170=45,$BE170=45+Results!$AR$2),VLOOKUP($C170,Data_qPCR,J$3+2,FALSE),NA()),NA())</f>
        <v>#N/A</v>
      </c>
      <c r="K170" s="79" t="e">
        <f ca="1">IFERROR(IF(OR($BE170=45,$BE170=45+Results!$AR$2),VLOOKUP($C170,Data_qPCR,K$3+2,FALSE),NA()),NA())</f>
        <v>#N/A</v>
      </c>
      <c r="L170" s="79" t="e">
        <f ca="1">IFERROR(IF(OR($BE170=45,$BE170=45+Results!$AR$2),VLOOKUP($C170,Data_qPCR,L$3+2,FALSE),NA()),NA())</f>
        <v>#N/A</v>
      </c>
      <c r="M170" s="79" t="e">
        <f ca="1">IFERROR(IF(OR($BE170=45,$BE170=45+Results!$AR$2),VLOOKUP($C170,Data_qPCR,M$3+2,FALSE),NA()),NA())</f>
        <v>#N/A</v>
      </c>
      <c r="N170" s="79" t="e">
        <f ca="1">IFERROR(IF(OR($BE170=45,$BE170=45+Results!$AR$2),VLOOKUP($C170,Data_qPCR,N$3+2,FALSE),NA()),NA())</f>
        <v>#N/A</v>
      </c>
      <c r="O170" s="79" t="e">
        <f ca="1">IFERROR(IF(OR($BE170=45,$BE170=45+Results!$AR$2),VLOOKUP($C170,Data_qPCR,O$3+2,FALSE),NA()),NA())</f>
        <v>#N/A</v>
      </c>
      <c r="P170" s="79" t="e">
        <f ca="1">IFERROR(IF(OR($BE170=45,$BE170=45+Results!$AR$2),VLOOKUP($C170,Data_qPCR,P$3+2,FALSE),NA()),NA())</f>
        <v>#N/A</v>
      </c>
      <c r="Q170" s="79" t="e">
        <f ca="1">IFERROR(IF(OR($BE170=45,$BE170=45+Results!$AR$2),VLOOKUP($C170,Data_qPCR,Q$3+2,FALSE),NA()),NA())</f>
        <v>#N/A</v>
      </c>
      <c r="R170" s="79" t="e">
        <f ca="1">IFERROR(IF(OR($BE170=45,$BE170=45+Results!$AR$2),VLOOKUP($C170,Data_qPCR,R$3+2,FALSE),NA()),NA())</f>
        <v>#N/A</v>
      </c>
      <c r="S170" s="79" t="e">
        <f ca="1">IFERROR(IF(OR($BE170=45,$BE170=45+Results!$AR$2),VLOOKUP($C170,Data_qPCR,S$3+2,FALSE),NA()),NA())</f>
        <v>#N/A</v>
      </c>
      <c r="T170" s="79" t="e">
        <f ca="1">IFERROR(IF(OR($BE170=45,$BE170=45+Results!$AR$2),VLOOKUP($C170,Data_qPCR,T$3+2,FALSE),NA()),NA())</f>
        <v>#N/A</v>
      </c>
      <c r="U170" s="79" t="e">
        <f ca="1">IFERROR(IF(OR($BE170=45,$BE170=45+Results!$AR$2),VLOOKUP($C170,Data_qPCR,U$3+2,FALSE),NA()),NA())</f>
        <v>#N/A</v>
      </c>
      <c r="V170" s="79" t="e">
        <f ca="1">IFERROR(IF(OR($BE170=45,$BE170=45+Results!$AR$2),VLOOKUP($C170,Data_qPCR,V$3+2,FALSE),NA()),NA())</f>
        <v>#N/A</v>
      </c>
      <c r="W170" s="79" t="e">
        <f ca="1">IFERROR(IF(OR($BE170=45,$BE170=45+Results!$AR$2),VLOOKUP($C170,Data_qPCR,W$3+2,FALSE),NA()),NA())</f>
        <v>#N/A</v>
      </c>
      <c r="X170" s="79" t="e">
        <f ca="1">IFERROR(IF(OR($BE170=45,$BE170=45+Results!$AR$2),VLOOKUP($C170,Data_qPCR,X$3+2,FALSE),NA()),NA())</f>
        <v>#N/A</v>
      </c>
      <c r="Y170" s="79" t="e">
        <f ca="1">IFERROR(IF(OR($BE170=45,$BE170=45+Results!$AR$2),VLOOKUP($C170,Data_qPCR,Y$3+2,FALSE),NA()),NA())</f>
        <v>#N/A</v>
      </c>
      <c r="Z170" s="79" t="e">
        <f ca="1">IFERROR(IF(OR($BE170=45,$BE170=45+Results!$AR$2),VLOOKUP($C170,Data_qPCR,Z$3+2,FALSE),NA()),NA())</f>
        <v>#N/A</v>
      </c>
      <c r="AA170" s="79" t="e">
        <f ca="1">IFERROR(IF(OR($BE170=45,$BE170=45+Results!$AR$2),VLOOKUP($C170,Data_qPCR,AA$3+2,FALSE),NA()),NA())</f>
        <v>#N/A</v>
      </c>
      <c r="AB170" s="79" t="e">
        <f ca="1">IFERROR(IF(OR($BE170=45,$BE170=45+Results!$AR$2),VLOOKUP($C170,Data_qPCR,AB$3+2,FALSE),NA()),NA())</f>
        <v>#N/A</v>
      </c>
      <c r="AC170" s="79" t="e">
        <f ca="1">IFERROR(IF(OR($BE170=45,$BE170=45+Results!$AR$2),VLOOKUP($C170,Data_qPCR,AC$3+2,FALSE),NA()),NA())</f>
        <v>#N/A</v>
      </c>
      <c r="AD170" s="79" t="e">
        <f ca="1">IFERROR(IF(OR($BE170=45,$BE170=45+Results!$AR$2),VLOOKUP($C170,Data_qPCR,AD$3+2,FALSE),NA()),NA())</f>
        <v>#N/A</v>
      </c>
      <c r="AE170" s="79" t="e">
        <f ca="1">IFERROR(IF(OR($BE170=45,$BE170=45+Results!$AR$2),VLOOKUP($C170,Data_qPCR,AE$3+2,FALSE),NA()),NA())</f>
        <v>#N/A</v>
      </c>
      <c r="AF170" s="79" t="e">
        <f ca="1">IFERROR(IF(OR($BE170=45,$BE170=45+Results!$AR$2),VLOOKUP($C170,Data_qPCR,AF$3+2,FALSE),NA()),NA())</f>
        <v>#N/A</v>
      </c>
      <c r="AG170" s="79" t="e">
        <f ca="1">IFERROR(IF(OR($BE170=45,$BE170=45+Results!$AR$2),VLOOKUP($C170,Data_qPCR,AG$3+2,FALSE),NA()),NA())</f>
        <v>#N/A</v>
      </c>
      <c r="AH170" s="79" t="e">
        <f ca="1">IFERROR(IF(OR($BE170=45,$BE170=45+Results!$AR$2),VLOOKUP($C170,Data_qPCR,AH$3+2,FALSE),NA()),NA())</f>
        <v>#N/A</v>
      </c>
      <c r="AI170" s="79" t="e">
        <f ca="1">IFERROR(IF(OR($BE170=45,$BE170=45+Results!$AR$2),VLOOKUP($C170,Data_qPCR,AI$3+2,FALSE),NA()),NA())</f>
        <v>#N/A</v>
      </c>
      <c r="AJ170" s="79" t="e">
        <f ca="1">IFERROR(IF(OR($BE170=45,$BE170=45+Results!$AR$2),VLOOKUP($C170,Data_qPCR,AJ$3+2,FALSE),NA()),NA())</f>
        <v>#N/A</v>
      </c>
      <c r="AK170" s="79" t="e">
        <f ca="1">IFERROR(IF(OR($BE170=45,$BE170=45+Results!$AR$2),VLOOKUP($C170,Data_qPCR,AK$3+2,FALSE),NA()),NA())</f>
        <v>#N/A</v>
      </c>
      <c r="AL170" s="79" t="e">
        <f ca="1">IFERROR(IF(OR($BE170=45,$BE170=45+Results!$AR$2),VLOOKUP($C170,Data_qPCR,AL$3+2,FALSE),NA()),NA())</f>
        <v>#N/A</v>
      </c>
      <c r="AM170" s="79" t="e">
        <f ca="1">IFERROR(IF(OR($BE170=45,$BE170=45+Results!$AR$2),VLOOKUP($C170,Data_qPCR,AM$3+2,FALSE),NA()),NA())</f>
        <v>#N/A</v>
      </c>
      <c r="AN170" s="79" t="e">
        <f ca="1">IFERROR(IF(OR($BE170=45,$BE170=45+Results!$AR$2),VLOOKUP($C170,Data_qPCR,AN$3+2,FALSE),NA()),NA())</f>
        <v>#N/A</v>
      </c>
      <c r="AO170" s="79" t="e">
        <f ca="1">IFERROR(IF(OR($BE170=45,$BE170=45+Results!$AR$2),VLOOKUP($C170,Data_qPCR,AO$3+2,FALSE),NA()),NA())</f>
        <v>#N/A</v>
      </c>
      <c r="AP170" s="79" t="e">
        <f ca="1">IFERROR(IF(OR($BE170=45,$BE170=45+Results!$AR$2),VLOOKUP($C170,Data_qPCR,AP$3+2,FALSE),NA()),NA())</f>
        <v>#N/A</v>
      </c>
      <c r="AQ170" s="79" t="e">
        <f ca="1">IFERROR(IF(OR($BE170=45,$BE170=45+Results!$AR$2),VLOOKUP($C170,Data_qPCR,AQ$3+2,FALSE),NA()),NA())</f>
        <v>#N/A</v>
      </c>
      <c r="AR170" s="79" t="e">
        <f ca="1">IFERROR(IF(OR($BE170=45,$BE170=45+Results!$AR$2),VLOOKUP($C170,Data_qPCR,AR$3+2,FALSE),NA()),NA())</f>
        <v>#N/A</v>
      </c>
      <c r="AS170" s="79" t="e">
        <f ca="1">IFERROR(IF(OR($BE170=45,$BE170=45+Results!$AR$2),VLOOKUP($C170,Data_qPCR,AS$3+2,FALSE),NA()),NA())</f>
        <v>#N/A</v>
      </c>
      <c r="AT170" s="79" t="e">
        <f ca="1">IFERROR(IF(OR($BE170=45,$BE170=45+Results!$AR$2),VLOOKUP($C170,Data_qPCR,AT$3+2,FALSE),NA()),NA())</f>
        <v>#N/A</v>
      </c>
      <c r="AU170" s="79" t="e">
        <f ca="1">IFERROR(IF(OR($BE170=45,$BE170=45+Results!$AR$2),VLOOKUP($C170,Data_qPCR,AU$3+2,FALSE),NA()),NA())</f>
        <v>#N/A</v>
      </c>
      <c r="AV170" s="79" t="e">
        <f ca="1">IFERROR(IF(OR($BE170=45,$BE170=45+Results!$AR$2),VLOOKUP($C170,Data_qPCR,AV$3+2,FALSE),NA()),NA())</f>
        <v>#N/A</v>
      </c>
      <c r="AW170" s="79" t="e">
        <f ca="1">IFERROR(IF(OR($BE170=45,$BE170=45+Results!$AR$2),VLOOKUP($C170,Data_qPCR,AW$3+2,FALSE),NA()),NA())</f>
        <v>#N/A</v>
      </c>
      <c r="AX170" s="79" t="e">
        <f ca="1">IFERROR(IF(OR($BE170=45,$BE170=45+Results!$AR$2),VLOOKUP($C170,Data_qPCR,AX$3+2,FALSE),NA()),NA())</f>
        <v>#N/A</v>
      </c>
      <c r="AY170" s="79" t="e">
        <f ca="1">IFERROR(IF(OR($BE170=45,$BE170=45+Results!$AR$2),VLOOKUP($C170,Data_qPCR,AY$3+2,FALSE),NA()),NA())</f>
        <v>#N/A</v>
      </c>
      <c r="AZ170" s="79" t="e">
        <f ca="1">IFERROR(IF(OR($BE170=45,$BE170=45+Results!$AR$2),VLOOKUP($C170,Data_qPCR,AZ$3+2,FALSE),NA()),NA())</f>
        <v>#N/A</v>
      </c>
      <c r="BA170" s="79" t="e">
        <f ca="1">IFERROR(IF(OR($BE170=45,$BE170=45+Results!$AR$2),VLOOKUP($C170,Data_qPCR,BA$3+2,FALSE),NA()),NA())</f>
        <v>#N/A</v>
      </c>
      <c r="BB170" s="79" t="e">
        <f ca="1">IFERROR(IF(OR($BE170=45,$BE170=45+Results!$AR$2),VLOOKUP($C170,Data_qPCR,BB$3+2,FALSE),NA()),NA())</f>
        <v>#N/A</v>
      </c>
      <c r="BC170" s="79" t="e">
        <f ca="1">IFERROR(IF(OR($BE170=45,$BE170=45+Results!$AR$2),VLOOKUP($C170,Data_qPCR,BC$3+2,FALSE),NA()),NA())</f>
        <v>#N/A</v>
      </c>
      <c r="BD170" s="79" t="str">
        <f t="shared" ca="1" si="18"/>
        <v/>
      </c>
      <c r="BE170" t="str">
        <f ca="1">IFERROR(IF(LEFT(C170,1)+0=Results!$C$4,INDEX(Results!$AM$8:$BJ$23,CODE(RIGHT(LEFT(C170,2),1))-64,RIGHT(C170,LEN(C170)-2)+0),IF(Results!$AL$7=2,2,45)),"")</f>
        <v/>
      </c>
      <c r="BF170" t="str">
        <f t="shared" ca="1" si="17"/>
        <v/>
      </c>
      <c r="BG170" s="104" t="str">
        <f ca="1">IFERROR(IF(LEFT(C170,1)+0=Results!$C$4,INDEX(Results!$CK$8:$DH$23,CODE(RIGHT(LEFT(C170,2),1))-64,RIGHT(C170,LEN(C170)-2)+0),IF(Results!$AL$7=2,2,45)),"")</f>
        <v/>
      </c>
    </row>
    <row r="171" spans="1:59" x14ac:dyDescent="0.25">
      <c r="A171" t="str">
        <f t="shared" ca="1" si="14"/>
        <v>N/A</v>
      </c>
      <c r="B171">
        <v>168</v>
      </c>
      <c r="C171" t="str">
        <f t="shared" ca="1" si="15"/>
        <v/>
      </c>
      <c r="D171" t="str">
        <f t="shared" ca="1" si="16"/>
        <v/>
      </c>
      <c r="E171" s="268" t="str">
        <f t="shared" ca="1" si="19"/>
        <v/>
      </c>
      <c r="F171" s="79" t="e">
        <f ca="1">IFERROR(IF(OR($BE171=45,$BE171=45+Results!$AR$2),VLOOKUP($C171,Data_qPCR,F$3+2,FALSE),NA()),NA())</f>
        <v>#N/A</v>
      </c>
      <c r="G171" s="79" t="e">
        <f ca="1">IFERROR(IF(OR($BE171=45,$BE171=45+Results!$AR$2),VLOOKUP($C171,Data_qPCR,G$3+2,FALSE),NA()),NA())</f>
        <v>#N/A</v>
      </c>
      <c r="H171" s="79" t="e">
        <f ca="1">IFERROR(IF(OR($BE171=45,$BE171=45+Results!$AR$2),VLOOKUP($C171,Data_qPCR,H$3+2,FALSE),NA()),NA())</f>
        <v>#N/A</v>
      </c>
      <c r="I171" s="79" t="e">
        <f ca="1">IFERROR(IF(OR($BE171=45,$BE171=45+Results!$AR$2),VLOOKUP($C171,Data_qPCR,I$3+2,FALSE),NA()),NA())</f>
        <v>#N/A</v>
      </c>
      <c r="J171" s="79" t="e">
        <f ca="1">IFERROR(IF(OR($BE171=45,$BE171=45+Results!$AR$2),VLOOKUP($C171,Data_qPCR,J$3+2,FALSE),NA()),NA())</f>
        <v>#N/A</v>
      </c>
      <c r="K171" s="79" t="e">
        <f ca="1">IFERROR(IF(OR($BE171=45,$BE171=45+Results!$AR$2),VLOOKUP($C171,Data_qPCR,K$3+2,FALSE),NA()),NA())</f>
        <v>#N/A</v>
      </c>
      <c r="L171" s="79" t="e">
        <f ca="1">IFERROR(IF(OR($BE171=45,$BE171=45+Results!$AR$2),VLOOKUP($C171,Data_qPCR,L$3+2,FALSE),NA()),NA())</f>
        <v>#N/A</v>
      </c>
      <c r="M171" s="79" t="e">
        <f ca="1">IFERROR(IF(OR($BE171=45,$BE171=45+Results!$AR$2),VLOOKUP($C171,Data_qPCR,M$3+2,FALSE),NA()),NA())</f>
        <v>#N/A</v>
      </c>
      <c r="N171" s="79" t="e">
        <f ca="1">IFERROR(IF(OR($BE171=45,$BE171=45+Results!$AR$2),VLOOKUP($C171,Data_qPCR,N$3+2,FALSE),NA()),NA())</f>
        <v>#N/A</v>
      </c>
      <c r="O171" s="79" t="e">
        <f ca="1">IFERROR(IF(OR($BE171=45,$BE171=45+Results!$AR$2),VLOOKUP($C171,Data_qPCR,O$3+2,FALSE),NA()),NA())</f>
        <v>#N/A</v>
      </c>
      <c r="P171" s="79" t="e">
        <f ca="1">IFERROR(IF(OR($BE171=45,$BE171=45+Results!$AR$2),VLOOKUP($C171,Data_qPCR,P$3+2,FALSE),NA()),NA())</f>
        <v>#N/A</v>
      </c>
      <c r="Q171" s="79" t="e">
        <f ca="1">IFERROR(IF(OR($BE171=45,$BE171=45+Results!$AR$2),VLOOKUP($C171,Data_qPCR,Q$3+2,FALSE),NA()),NA())</f>
        <v>#N/A</v>
      </c>
      <c r="R171" s="79" t="e">
        <f ca="1">IFERROR(IF(OR($BE171=45,$BE171=45+Results!$AR$2),VLOOKUP($C171,Data_qPCR,R$3+2,FALSE),NA()),NA())</f>
        <v>#N/A</v>
      </c>
      <c r="S171" s="79" t="e">
        <f ca="1">IFERROR(IF(OR($BE171=45,$BE171=45+Results!$AR$2),VLOOKUP($C171,Data_qPCR,S$3+2,FALSE),NA()),NA())</f>
        <v>#N/A</v>
      </c>
      <c r="T171" s="79" t="e">
        <f ca="1">IFERROR(IF(OR($BE171=45,$BE171=45+Results!$AR$2),VLOOKUP($C171,Data_qPCR,T$3+2,FALSE),NA()),NA())</f>
        <v>#N/A</v>
      </c>
      <c r="U171" s="79" t="e">
        <f ca="1">IFERROR(IF(OR($BE171=45,$BE171=45+Results!$AR$2),VLOOKUP($C171,Data_qPCR,U$3+2,FALSE),NA()),NA())</f>
        <v>#N/A</v>
      </c>
      <c r="V171" s="79" t="e">
        <f ca="1">IFERROR(IF(OR($BE171=45,$BE171=45+Results!$AR$2),VLOOKUP($C171,Data_qPCR,V$3+2,FALSE),NA()),NA())</f>
        <v>#N/A</v>
      </c>
      <c r="W171" s="79" t="e">
        <f ca="1">IFERROR(IF(OR($BE171=45,$BE171=45+Results!$AR$2),VLOOKUP($C171,Data_qPCR,W$3+2,FALSE),NA()),NA())</f>
        <v>#N/A</v>
      </c>
      <c r="X171" s="79" t="e">
        <f ca="1">IFERROR(IF(OR($BE171=45,$BE171=45+Results!$AR$2),VLOOKUP($C171,Data_qPCR,X$3+2,FALSE),NA()),NA())</f>
        <v>#N/A</v>
      </c>
      <c r="Y171" s="79" t="e">
        <f ca="1">IFERROR(IF(OR($BE171=45,$BE171=45+Results!$AR$2),VLOOKUP($C171,Data_qPCR,Y$3+2,FALSE),NA()),NA())</f>
        <v>#N/A</v>
      </c>
      <c r="Z171" s="79" t="e">
        <f ca="1">IFERROR(IF(OR($BE171=45,$BE171=45+Results!$AR$2),VLOOKUP($C171,Data_qPCR,Z$3+2,FALSE),NA()),NA())</f>
        <v>#N/A</v>
      </c>
      <c r="AA171" s="79" t="e">
        <f ca="1">IFERROR(IF(OR($BE171=45,$BE171=45+Results!$AR$2),VLOOKUP($C171,Data_qPCR,AA$3+2,FALSE),NA()),NA())</f>
        <v>#N/A</v>
      </c>
      <c r="AB171" s="79" t="e">
        <f ca="1">IFERROR(IF(OR($BE171=45,$BE171=45+Results!$AR$2),VLOOKUP($C171,Data_qPCR,AB$3+2,FALSE),NA()),NA())</f>
        <v>#N/A</v>
      </c>
      <c r="AC171" s="79" t="e">
        <f ca="1">IFERROR(IF(OR($BE171=45,$BE171=45+Results!$AR$2),VLOOKUP($C171,Data_qPCR,AC$3+2,FALSE),NA()),NA())</f>
        <v>#N/A</v>
      </c>
      <c r="AD171" s="79" t="e">
        <f ca="1">IFERROR(IF(OR($BE171=45,$BE171=45+Results!$AR$2),VLOOKUP($C171,Data_qPCR,AD$3+2,FALSE),NA()),NA())</f>
        <v>#N/A</v>
      </c>
      <c r="AE171" s="79" t="e">
        <f ca="1">IFERROR(IF(OR($BE171=45,$BE171=45+Results!$AR$2),VLOOKUP($C171,Data_qPCR,AE$3+2,FALSE),NA()),NA())</f>
        <v>#N/A</v>
      </c>
      <c r="AF171" s="79" t="e">
        <f ca="1">IFERROR(IF(OR($BE171=45,$BE171=45+Results!$AR$2),VLOOKUP($C171,Data_qPCR,AF$3+2,FALSE),NA()),NA())</f>
        <v>#N/A</v>
      </c>
      <c r="AG171" s="79" t="e">
        <f ca="1">IFERROR(IF(OR($BE171=45,$BE171=45+Results!$AR$2),VLOOKUP($C171,Data_qPCR,AG$3+2,FALSE),NA()),NA())</f>
        <v>#N/A</v>
      </c>
      <c r="AH171" s="79" t="e">
        <f ca="1">IFERROR(IF(OR($BE171=45,$BE171=45+Results!$AR$2),VLOOKUP($C171,Data_qPCR,AH$3+2,FALSE),NA()),NA())</f>
        <v>#N/A</v>
      </c>
      <c r="AI171" s="79" t="e">
        <f ca="1">IFERROR(IF(OR($BE171=45,$BE171=45+Results!$AR$2),VLOOKUP($C171,Data_qPCR,AI$3+2,FALSE),NA()),NA())</f>
        <v>#N/A</v>
      </c>
      <c r="AJ171" s="79" t="e">
        <f ca="1">IFERROR(IF(OR($BE171=45,$BE171=45+Results!$AR$2),VLOOKUP($C171,Data_qPCR,AJ$3+2,FALSE),NA()),NA())</f>
        <v>#N/A</v>
      </c>
      <c r="AK171" s="79" t="e">
        <f ca="1">IFERROR(IF(OR($BE171=45,$BE171=45+Results!$AR$2),VLOOKUP($C171,Data_qPCR,AK$3+2,FALSE),NA()),NA())</f>
        <v>#N/A</v>
      </c>
      <c r="AL171" s="79" t="e">
        <f ca="1">IFERROR(IF(OR($BE171=45,$BE171=45+Results!$AR$2),VLOOKUP($C171,Data_qPCR,AL$3+2,FALSE),NA()),NA())</f>
        <v>#N/A</v>
      </c>
      <c r="AM171" s="79" t="e">
        <f ca="1">IFERROR(IF(OR($BE171=45,$BE171=45+Results!$AR$2),VLOOKUP($C171,Data_qPCR,AM$3+2,FALSE),NA()),NA())</f>
        <v>#N/A</v>
      </c>
      <c r="AN171" s="79" t="e">
        <f ca="1">IFERROR(IF(OR($BE171=45,$BE171=45+Results!$AR$2),VLOOKUP($C171,Data_qPCR,AN$3+2,FALSE),NA()),NA())</f>
        <v>#N/A</v>
      </c>
      <c r="AO171" s="79" t="e">
        <f ca="1">IFERROR(IF(OR($BE171=45,$BE171=45+Results!$AR$2),VLOOKUP($C171,Data_qPCR,AO$3+2,FALSE),NA()),NA())</f>
        <v>#N/A</v>
      </c>
      <c r="AP171" s="79" t="e">
        <f ca="1">IFERROR(IF(OR($BE171=45,$BE171=45+Results!$AR$2),VLOOKUP($C171,Data_qPCR,AP$3+2,FALSE),NA()),NA())</f>
        <v>#N/A</v>
      </c>
      <c r="AQ171" s="79" t="e">
        <f ca="1">IFERROR(IF(OR($BE171=45,$BE171=45+Results!$AR$2),VLOOKUP($C171,Data_qPCR,AQ$3+2,FALSE),NA()),NA())</f>
        <v>#N/A</v>
      </c>
      <c r="AR171" s="79" t="e">
        <f ca="1">IFERROR(IF(OR($BE171=45,$BE171=45+Results!$AR$2),VLOOKUP($C171,Data_qPCR,AR$3+2,FALSE),NA()),NA())</f>
        <v>#N/A</v>
      </c>
      <c r="AS171" s="79" t="e">
        <f ca="1">IFERROR(IF(OR($BE171=45,$BE171=45+Results!$AR$2),VLOOKUP($C171,Data_qPCR,AS$3+2,FALSE),NA()),NA())</f>
        <v>#N/A</v>
      </c>
      <c r="AT171" s="79" t="e">
        <f ca="1">IFERROR(IF(OR($BE171=45,$BE171=45+Results!$AR$2),VLOOKUP($C171,Data_qPCR,AT$3+2,FALSE),NA()),NA())</f>
        <v>#N/A</v>
      </c>
      <c r="AU171" s="79" t="e">
        <f ca="1">IFERROR(IF(OR($BE171=45,$BE171=45+Results!$AR$2),VLOOKUP($C171,Data_qPCR,AU$3+2,FALSE),NA()),NA())</f>
        <v>#N/A</v>
      </c>
      <c r="AV171" s="79" t="e">
        <f ca="1">IFERROR(IF(OR($BE171=45,$BE171=45+Results!$AR$2),VLOOKUP($C171,Data_qPCR,AV$3+2,FALSE),NA()),NA())</f>
        <v>#N/A</v>
      </c>
      <c r="AW171" s="79" t="e">
        <f ca="1">IFERROR(IF(OR($BE171=45,$BE171=45+Results!$AR$2),VLOOKUP($C171,Data_qPCR,AW$3+2,FALSE),NA()),NA())</f>
        <v>#N/A</v>
      </c>
      <c r="AX171" s="79" t="e">
        <f ca="1">IFERROR(IF(OR($BE171=45,$BE171=45+Results!$AR$2),VLOOKUP($C171,Data_qPCR,AX$3+2,FALSE),NA()),NA())</f>
        <v>#N/A</v>
      </c>
      <c r="AY171" s="79" t="e">
        <f ca="1">IFERROR(IF(OR($BE171=45,$BE171=45+Results!$AR$2),VLOOKUP($C171,Data_qPCR,AY$3+2,FALSE),NA()),NA())</f>
        <v>#N/A</v>
      </c>
      <c r="AZ171" s="79" t="e">
        <f ca="1">IFERROR(IF(OR($BE171=45,$BE171=45+Results!$AR$2),VLOOKUP($C171,Data_qPCR,AZ$3+2,FALSE),NA()),NA())</f>
        <v>#N/A</v>
      </c>
      <c r="BA171" s="79" t="e">
        <f ca="1">IFERROR(IF(OR($BE171=45,$BE171=45+Results!$AR$2),VLOOKUP($C171,Data_qPCR,BA$3+2,FALSE),NA()),NA())</f>
        <v>#N/A</v>
      </c>
      <c r="BB171" s="79" t="e">
        <f ca="1">IFERROR(IF(OR($BE171=45,$BE171=45+Results!$AR$2),VLOOKUP($C171,Data_qPCR,BB$3+2,FALSE),NA()),NA())</f>
        <v>#N/A</v>
      </c>
      <c r="BC171" s="79" t="e">
        <f ca="1">IFERROR(IF(OR($BE171=45,$BE171=45+Results!$AR$2),VLOOKUP($C171,Data_qPCR,BC$3+2,FALSE),NA()),NA())</f>
        <v>#N/A</v>
      </c>
      <c r="BD171" s="79" t="str">
        <f t="shared" ca="1" si="18"/>
        <v/>
      </c>
      <c r="BE171" t="str">
        <f ca="1">IFERROR(IF(LEFT(C171,1)+0=Results!$C$4,INDEX(Results!$AM$8:$BJ$23,CODE(RIGHT(LEFT(C171,2),1))-64,RIGHT(C171,LEN(C171)-2)+0),IF(Results!$AL$7=2,2,45)),"")</f>
        <v/>
      </c>
      <c r="BF171" t="str">
        <f t="shared" ca="1" si="17"/>
        <v/>
      </c>
      <c r="BG171" s="104" t="str">
        <f ca="1">IFERROR(IF(LEFT(C171,1)+0=Results!$C$4,INDEX(Results!$CK$8:$DH$23,CODE(RIGHT(LEFT(C171,2),1))-64,RIGHT(C171,LEN(C171)-2)+0),IF(Results!$AL$7=2,2,45)),"")</f>
        <v/>
      </c>
    </row>
    <row r="172" spans="1:59" x14ac:dyDescent="0.25">
      <c r="A172" t="str">
        <f t="shared" ca="1" si="14"/>
        <v>N/A</v>
      </c>
      <c r="B172">
        <v>169</v>
      </c>
      <c r="C172" t="str">
        <f t="shared" ca="1" si="15"/>
        <v/>
      </c>
      <c r="D172" t="str">
        <f t="shared" ca="1" si="16"/>
        <v/>
      </c>
      <c r="E172" s="268" t="str">
        <f t="shared" ca="1" si="19"/>
        <v/>
      </c>
      <c r="F172" s="79" t="e">
        <f ca="1">IFERROR(IF(OR($BE172=45,$BE172=45+Results!$AR$2),VLOOKUP($C172,Data_qPCR,F$3+2,FALSE),NA()),NA())</f>
        <v>#N/A</v>
      </c>
      <c r="G172" s="79" t="e">
        <f ca="1">IFERROR(IF(OR($BE172=45,$BE172=45+Results!$AR$2),VLOOKUP($C172,Data_qPCR,G$3+2,FALSE),NA()),NA())</f>
        <v>#N/A</v>
      </c>
      <c r="H172" s="79" t="e">
        <f ca="1">IFERROR(IF(OR($BE172=45,$BE172=45+Results!$AR$2),VLOOKUP($C172,Data_qPCR,H$3+2,FALSE),NA()),NA())</f>
        <v>#N/A</v>
      </c>
      <c r="I172" s="79" t="e">
        <f ca="1">IFERROR(IF(OR($BE172=45,$BE172=45+Results!$AR$2),VLOOKUP($C172,Data_qPCR,I$3+2,FALSE),NA()),NA())</f>
        <v>#N/A</v>
      </c>
      <c r="J172" s="79" t="e">
        <f ca="1">IFERROR(IF(OR($BE172=45,$BE172=45+Results!$AR$2),VLOOKUP($C172,Data_qPCR,J$3+2,FALSE),NA()),NA())</f>
        <v>#N/A</v>
      </c>
      <c r="K172" s="79" t="e">
        <f ca="1">IFERROR(IF(OR($BE172=45,$BE172=45+Results!$AR$2),VLOOKUP($C172,Data_qPCR,K$3+2,FALSE),NA()),NA())</f>
        <v>#N/A</v>
      </c>
      <c r="L172" s="79" t="e">
        <f ca="1">IFERROR(IF(OR($BE172=45,$BE172=45+Results!$AR$2),VLOOKUP($C172,Data_qPCR,L$3+2,FALSE),NA()),NA())</f>
        <v>#N/A</v>
      </c>
      <c r="M172" s="79" t="e">
        <f ca="1">IFERROR(IF(OR($BE172=45,$BE172=45+Results!$AR$2),VLOOKUP($C172,Data_qPCR,M$3+2,FALSE),NA()),NA())</f>
        <v>#N/A</v>
      </c>
      <c r="N172" s="79" t="e">
        <f ca="1">IFERROR(IF(OR($BE172=45,$BE172=45+Results!$AR$2),VLOOKUP($C172,Data_qPCR,N$3+2,FALSE),NA()),NA())</f>
        <v>#N/A</v>
      </c>
      <c r="O172" s="79" t="e">
        <f ca="1">IFERROR(IF(OR($BE172=45,$BE172=45+Results!$AR$2),VLOOKUP($C172,Data_qPCR,O$3+2,FALSE),NA()),NA())</f>
        <v>#N/A</v>
      </c>
      <c r="P172" s="79" t="e">
        <f ca="1">IFERROR(IF(OR($BE172=45,$BE172=45+Results!$AR$2),VLOOKUP($C172,Data_qPCR,P$3+2,FALSE),NA()),NA())</f>
        <v>#N/A</v>
      </c>
      <c r="Q172" s="79" t="e">
        <f ca="1">IFERROR(IF(OR($BE172=45,$BE172=45+Results!$AR$2),VLOOKUP($C172,Data_qPCR,Q$3+2,FALSE),NA()),NA())</f>
        <v>#N/A</v>
      </c>
      <c r="R172" s="79" t="e">
        <f ca="1">IFERROR(IF(OR($BE172=45,$BE172=45+Results!$AR$2),VLOOKUP($C172,Data_qPCR,R$3+2,FALSE),NA()),NA())</f>
        <v>#N/A</v>
      </c>
      <c r="S172" s="79" t="e">
        <f ca="1">IFERROR(IF(OR($BE172=45,$BE172=45+Results!$AR$2),VLOOKUP($C172,Data_qPCR,S$3+2,FALSE),NA()),NA())</f>
        <v>#N/A</v>
      </c>
      <c r="T172" s="79" t="e">
        <f ca="1">IFERROR(IF(OR($BE172=45,$BE172=45+Results!$AR$2),VLOOKUP($C172,Data_qPCR,T$3+2,FALSE),NA()),NA())</f>
        <v>#N/A</v>
      </c>
      <c r="U172" s="79" t="e">
        <f ca="1">IFERROR(IF(OR($BE172=45,$BE172=45+Results!$AR$2),VLOOKUP($C172,Data_qPCR,U$3+2,FALSE),NA()),NA())</f>
        <v>#N/A</v>
      </c>
      <c r="V172" s="79" t="e">
        <f ca="1">IFERROR(IF(OR($BE172=45,$BE172=45+Results!$AR$2),VLOOKUP($C172,Data_qPCR,V$3+2,FALSE),NA()),NA())</f>
        <v>#N/A</v>
      </c>
      <c r="W172" s="79" t="e">
        <f ca="1">IFERROR(IF(OR($BE172=45,$BE172=45+Results!$AR$2),VLOOKUP($C172,Data_qPCR,W$3+2,FALSE),NA()),NA())</f>
        <v>#N/A</v>
      </c>
      <c r="X172" s="79" t="e">
        <f ca="1">IFERROR(IF(OR($BE172=45,$BE172=45+Results!$AR$2),VLOOKUP($C172,Data_qPCR,X$3+2,FALSE),NA()),NA())</f>
        <v>#N/A</v>
      </c>
      <c r="Y172" s="79" t="e">
        <f ca="1">IFERROR(IF(OR($BE172=45,$BE172=45+Results!$AR$2),VLOOKUP($C172,Data_qPCR,Y$3+2,FALSE),NA()),NA())</f>
        <v>#N/A</v>
      </c>
      <c r="Z172" s="79" t="e">
        <f ca="1">IFERROR(IF(OR($BE172=45,$BE172=45+Results!$AR$2),VLOOKUP($C172,Data_qPCR,Z$3+2,FALSE),NA()),NA())</f>
        <v>#N/A</v>
      </c>
      <c r="AA172" s="79" t="e">
        <f ca="1">IFERROR(IF(OR($BE172=45,$BE172=45+Results!$AR$2),VLOOKUP($C172,Data_qPCR,AA$3+2,FALSE),NA()),NA())</f>
        <v>#N/A</v>
      </c>
      <c r="AB172" s="79" t="e">
        <f ca="1">IFERROR(IF(OR($BE172=45,$BE172=45+Results!$AR$2),VLOOKUP($C172,Data_qPCR,AB$3+2,FALSE),NA()),NA())</f>
        <v>#N/A</v>
      </c>
      <c r="AC172" s="79" t="e">
        <f ca="1">IFERROR(IF(OR($BE172=45,$BE172=45+Results!$AR$2),VLOOKUP($C172,Data_qPCR,AC$3+2,FALSE),NA()),NA())</f>
        <v>#N/A</v>
      </c>
      <c r="AD172" s="79" t="e">
        <f ca="1">IFERROR(IF(OR($BE172=45,$BE172=45+Results!$AR$2),VLOOKUP($C172,Data_qPCR,AD$3+2,FALSE),NA()),NA())</f>
        <v>#N/A</v>
      </c>
      <c r="AE172" s="79" t="e">
        <f ca="1">IFERROR(IF(OR($BE172=45,$BE172=45+Results!$AR$2),VLOOKUP($C172,Data_qPCR,AE$3+2,FALSE),NA()),NA())</f>
        <v>#N/A</v>
      </c>
      <c r="AF172" s="79" t="e">
        <f ca="1">IFERROR(IF(OR($BE172=45,$BE172=45+Results!$AR$2),VLOOKUP($C172,Data_qPCR,AF$3+2,FALSE),NA()),NA())</f>
        <v>#N/A</v>
      </c>
      <c r="AG172" s="79" t="e">
        <f ca="1">IFERROR(IF(OR($BE172=45,$BE172=45+Results!$AR$2),VLOOKUP($C172,Data_qPCR,AG$3+2,FALSE),NA()),NA())</f>
        <v>#N/A</v>
      </c>
      <c r="AH172" s="79" t="e">
        <f ca="1">IFERROR(IF(OR($BE172=45,$BE172=45+Results!$AR$2),VLOOKUP($C172,Data_qPCR,AH$3+2,FALSE),NA()),NA())</f>
        <v>#N/A</v>
      </c>
      <c r="AI172" s="79" t="e">
        <f ca="1">IFERROR(IF(OR($BE172=45,$BE172=45+Results!$AR$2),VLOOKUP($C172,Data_qPCR,AI$3+2,FALSE),NA()),NA())</f>
        <v>#N/A</v>
      </c>
      <c r="AJ172" s="79" t="e">
        <f ca="1">IFERROR(IF(OR($BE172=45,$BE172=45+Results!$AR$2),VLOOKUP($C172,Data_qPCR,AJ$3+2,FALSE),NA()),NA())</f>
        <v>#N/A</v>
      </c>
      <c r="AK172" s="79" t="e">
        <f ca="1">IFERROR(IF(OR($BE172=45,$BE172=45+Results!$AR$2),VLOOKUP($C172,Data_qPCR,AK$3+2,FALSE),NA()),NA())</f>
        <v>#N/A</v>
      </c>
      <c r="AL172" s="79" t="e">
        <f ca="1">IFERROR(IF(OR($BE172=45,$BE172=45+Results!$AR$2),VLOOKUP($C172,Data_qPCR,AL$3+2,FALSE),NA()),NA())</f>
        <v>#N/A</v>
      </c>
      <c r="AM172" s="79" t="e">
        <f ca="1">IFERROR(IF(OR($BE172=45,$BE172=45+Results!$AR$2),VLOOKUP($C172,Data_qPCR,AM$3+2,FALSE),NA()),NA())</f>
        <v>#N/A</v>
      </c>
      <c r="AN172" s="79" t="e">
        <f ca="1">IFERROR(IF(OR($BE172=45,$BE172=45+Results!$AR$2),VLOOKUP($C172,Data_qPCR,AN$3+2,FALSE),NA()),NA())</f>
        <v>#N/A</v>
      </c>
      <c r="AO172" s="79" t="e">
        <f ca="1">IFERROR(IF(OR($BE172=45,$BE172=45+Results!$AR$2),VLOOKUP($C172,Data_qPCR,AO$3+2,FALSE),NA()),NA())</f>
        <v>#N/A</v>
      </c>
      <c r="AP172" s="79" t="e">
        <f ca="1">IFERROR(IF(OR($BE172=45,$BE172=45+Results!$AR$2),VLOOKUP($C172,Data_qPCR,AP$3+2,FALSE),NA()),NA())</f>
        <v>#N/A</v>
      </c>
      <c r="AQ172" s="79" t="e">
        <f ca="1">IFERROR(IF(OR($BE172=45,$BE172=45+Results!$AR$2),VLOOKUP($C172,Data_qPCR,AQ$3+2,FALSE),NA()),NA())</f>
        <v>#N/A</v>
      </c>
      <c r="AR172" s="79" t="e">
        <f ca="1">IFERROR(IF(OR($BE172=45,$BE172=45+Results!$AR$2),VLOOKUP($C172,Data_qPCR,AR$3+2,FALSE),NA()),NA())</f>
        <v>#N/A</v>
      </c>
      <c r="AS172" s="79" t="e">
        <f ca="1">IFERROR(IF(OR($BE172=45,$BE172=45+Results!$AR$2),VLOOKUP($C172,Data_qPCR,AS$3+2,FALSE),NA()),NA())</f>
        <v>#N/A</v>
      </c>
      <c r="AT172" s="79" t="e">
        <f ca="1">IFERROR(IF(OR($BE172=45,$BE172=45+Results!$AR$2),VLOOKUP($C172,Data_qPCR,AT$3+2,FALSE),NA()),NA())</f>
        <v>#N/A</v>
      </c>
      <c r="AU172" s="79" t="e">
        <f ca="1">IFERROR(IF(OR($BE172=45,$BE172=45+Results!$AR$2),VLOOKUP($C172,Data_qPCR,AU$3+2,FALSE),NA()),NA())</f>
        <v>#N/A</v>
      </c>
      <c r="AV172" s="79" t="e">
        <f ca="1">IFERROR(IF(OR($BE172=45,$BE172=45+Results!$AR$2),VLOOKUP($C172,Data_qPCR,AV$3+2,FALSE),NA()),NA())</f>
        <v>#N/A</v>
      </c>
      <c r="AW172" s="79" t="e">
        <f ca="1">IFERROR(IF(OR($BE172=45,$BE172=45+Results!$AR$2),VLOOKUP($C172,Data_qPCR,AW$3+2,FALSE),NA()),NA())</f>
        <v>#N/A</v>
      </c>
      <c r="AX172" s="79" t="e">
        <f ca="1">IFERROR(IF(OR($BE172=45,$BE172=45+Results!$AR$2),VLOOKUP($C172,Data_qPCR,AX$3+2,FALSE),NA()),NA())</f>
        <v>#N/A</v>
      </c>
      <c r="AY172" s="79" t="e">
        <f ca="1">IFERROR(IF(OR($BE172=45,$BE172=45+Results!$AR$2),VLOOKUP($C172,Data_qPCR,AY$3+2,FALSE),NA()),NA())</f>
        <v>#N/A</v>
      </c>
      <c r="AZ172" s="79" t="e">
        <f ca="1">IFERROR(IF(OR($BE172=45,$BE172=45+Results!$AR$2),VLOOKUP($C172,Data_qPCR,AZ$3+2,FALSE),NA()),NA())</f>
        <v>#N/A</v>
      </c>
      <c r="BA172" s="79" t="e">
        <f ca="1">IFERROR(IF(OR($BE172=45,$BE172=45+Results!$AR$2),VLOOKUP($C172,Data_qPCR,BA$3+2,FALSE),NA()),NA())</f>
        <v>#N/A</v>
      </c>
      <c r="BB172" s="79" t="e">
        <f ca="1">IFERROR(IF(OR($BE172=45,$BE172=45+Results!$AR$2),VLOOKUP($C172,Data_qPCR,BB$3+2,FALSE),NA()),NA())</f>
        <v>#N/A</v>
      </c>
      <c r="BC172" s="79" t="e">
        <f ca="1">IFERROR(IF(OR($BE172=45,$BE172=45+Results!$AR$2),VLOOKUP($C172,Data_qPCR,BC$3+2,FALSE),NA()),NA())</f>
        <v>#N/A</v>
      </c>
      <c r="BD172" s="79" t="str">
        <f t="shared" ca="1" si="18"/>
        <v/>
      </c>
      <c r="BE172" t="str">
        <f ca="1">IFERROR(IF(LEFT(C172,1)+0=Results!$C$4,INDEX(Results!$AM$8:$BJ$23,CODE(RIGHT(LEFT(C172,2),1))-64,RIGHT(C172,LEN(C172)-2)+0),IF(Results!$AL$7=2,2,45)),"")</f>
        <v/>
      </c>
      <c r="BF172" t="str">
        <f t="shared" ca="1" si="17"/>
        <v/>
      </c>
      <c r="BG172" s="104" t="str">
        <f ca="1">IFERROR(IF(LEFT(C172,1)+0=Results!$C$4,INDEX(Results!$CK$8:$DH$23,CODE(RIGHT(LEFT(C172,2),1))-64,RIGHT(C172,LEN(C172)-2)+0),IF(Results!$AL$7=2,2,45)),"")</f>
        <v/>
      </c>
    </row>
    <row r="173" spans="1:59" x14ac:dyDescent="0.25">
      <c r="A173" t="str">
        <f t="shared" ca="1" si="14"/>
        <v>N/A</v>
      </c>
      <c r="B173">
        <v>170</v>
      </c>
      <c r="C173" t="str">
        <f t="shared" ca="1" si="15"/>
        <v/>
      </c>
      <c r="D173" t="str">
        <f t="shared" ca="1" si="16"/>
        <v/>
      </c>
      <c r="E173" s="268" t="str">
        <f t="shared" ca="1" si="19"/>
        <v/>
      </c>
      <c r="F173" s="79" t="e">
        <f ca="1">IFERROR(IF(OR($BE173=45,$BE173=45+Results!$AR$2),VLOOKUP($C173,Data_qPCR,F$3+2,FALSE),NA()),NA())</f>
        <v>#N/A</v>
      </c>
      <c r="G173" s="79" t="e">
        <f ca="1">IFERROR(IF(OR($BE173=45,$BE173=45+Results!$AR$2),VLOOKUP($C173,Data_qPCR,G$3+2,FALSE),NA()),NA())</f>
        <v>#N/A</v>
      </c>
      <c r="H173" s="79" t="e">
        <f ca="1">IFERROR(IF(OR($BE173=45,$BE173=45+Results!$AR$2),VLOOKUP($C173,Data_qPCR,H$3+2,FALSE),NA()),NA())</f>
        <v>#N/A</v>
      </c>
      <c r="I173" s="79" t="e">
        <f ca="1">IFERROR(IF(OR($BE173=45,$BE173=45+Results!$AR$2),VLOOKUP($C173,Data_qPCR,I$3+2,FALSE),NA()),NA())</f>
        <v>#N/A</v>
      </c>
      <c r="J173" s="79" t="e">
        <f ca="1">IFERROR(IF(OR($BE173=45,$BE173=45+Results!$AR$2),VLOOKUP($C173,Data_qPCR,J$3+2,FALSE),NA()),NA())</f>
        <v>#N/A</v>
      </c>
      <c r="K173" s="79" t="e">
        <f ca="1">IFERROR(IF(OR($BE173=45,$BE173=45+Results!$AR$2),VLOOKUP($C173,Data_qPCR,K$3+2,FALSE),NA()),NA())</f>
        <v>#N/A</v>
      </c>
      <c r="L173" s="79" t="e">
        <f ca="1">IFERROR(IF(OR($BE173=45,$BE173=45+Results!$AR$2),VLOOKUP($C173,Data_qPCR,L$3+2,FALSE),NA()),NA())</f>
        <v>#N/A</v>
      </c>
      <c r="M173" s="79" t="e">
        <f ca="1">IFERROR(IF(OR($BE173=45,$BE173=45+Results!$AR$2),VLOOKUP($C173,Data_qPCR,M$3+2,FALSE),NA()),NA())</f>
        <v>#N/A</v>
      </c>
      <c r="N173" s="79" t="e">
        <f ca="1">IFERROR(IF(OR($BE173=45,$BE173=45+Results!$AR$2),VLOOKUP($C173,Data_qPCR,N$3+2,FALSE),NA()),NA())</f>
        <v>#N/A</v>
      </c>
      <c r="O173" s="79" t="e">
        <f ca="1">IFERROR(IF(OR($BE173=45,$BE173=45+Results!$AR$2),VLOOKUP($C173,Data_qPCR,O$3+2,FALSE),NA()),NA())</f>
        <v>#N/A</v>
      </c>
      <c r="P173" s="79" t="e">
        <f ca="1">IFERROR(IF(OR($BE173=45,$BE173=45+Results!$AR$2),VLOOKUP($C173,Data_qPCR,P$3+2,FALSE),NA()),NA())</f>
        <v>#N/A</v>
      </c>
      <c r="Q173" s="79" t="e">
        <f ca="1">IFERROR(IF(OR($BE173=45,$BE173=45+Results!$AR$2),VLOOKUP($C173,Data_qPCR,Q$3+2,FALSE),NA()),NA())</f>
        <v>#N/A</v>
      </c>
      <c r="R173" s="79" t="e">
        <f ca="1">IFERROR(IF(OR($BE173=45,$BE173=45+Results!$AR$2),VLOOKUP($C173,Data_qPCR,R$3+2,FALSE),NA()),NA())</f>
        <v>#N/A</v>
      </c>
      <c r="S173" s="79" t="e">
        <f ca="1">IFERROR(IF(OR($BE173=45,$BE173=45+Results!$AR$2),VLOOKUP($C173,Data_qPCR,S$3+2,FALSE),NA()),NA())</f>
        <v>#N/A</v>
      </c>
      <c r="T173" s="79" t="e">
        <f ca="1">IFERROR(IF(OR($BE173=45,$BE173=45+Results!$AR$2),VLOOKUP($C173,Data_qPCR,T$3+2,FALSE),NA()),NA())</f>
        <v>#N/A</v>
      </c>
      <c r="U173" s="79" t="e">
        <f ca="1">IFERROR(IF(OR($BE173=45,$BE173=45+Results!$AR$2),VLOOKUP($C173,Data_qPCR,U$3+2,FALSE),NA()),NA())</f>
        <v>#N/A</v>
      </c>
      <c r="V173" s="79" t="e">
        <f ca="1">IFERROR(IF(OR($BE173=45,$BE173=45+Results!$AR$2),VLOOKUP($C173,Data_qPCR,V$3+2,FALSE),NA()),NA())</f>
        <v>#N/A</v>
      </c>
      <c r="W173" s="79" t="e">
        <f ca="1">IFERROR(IF(OR($BE173=45,$BE173=45+Results!$AR$2),VLOOKUP($C173,Data_qPCR,W$3+2,FALSE),NA()),NA())</f>
        <v>#N/A</v>
      </c>
      <c r="X173" s="79" t="e">
        <f ca="1">IFERROR(IF(OR($BE173=45,$BE173=45+Results!$AR$2),VLOOKUP($C173,Data_qPCR,X$3+2,FALSE),NA()),NA())</f>
        <v>#N/A</v>
      </c>
      <c r="Y173" s="79" t="e">
        <f ca="1">IFERROR(IF(OR($BE173=45,$BE173=45+Results!$AR$2),VLOOKUP($C173,Data_qPCR,Y$3+2,FALSE),NA()),NA())</f>
        <v>#N/A</v>
      </c>
      <c r="Z173" s="79" t="e">
        <f ca="1">IFERROR(IF(OR($BE173=45,$BE173=45+Results!$AR$2),VLOOKUP($C173,Data_qPCR,Z$3+2,FALSE),NA()),NA())</f>
        <v>#N/A</v>
      </c>
      <c r="AA173" s="79" t="e">
        <f ca="1">IFERROR(IF(OR($BE173=45,$BE173=45+Results!$AR$2),VLOOKUP($C173,Data_qPCR,AA$3+2,FALSE),NA()),NA())</f>
        <v>#N/A</v>
      </c>
      <c r="AB173" s="79" t="e">
        <f ca="1">IFERROR(IF(OR($BE173=45,$BE173=45+Results!$AR$2),VLOOKUP($C173,Data_qPCR,AB$3+2,FALSE),NA()),NA())</f>
        <v>#N/A</v>
      </c>
      <c r="AC173" s="79" t="e">
        <f ca="1">IFERROR(IF(OR($BE173=45,$BE173=45+Results!$AR$2),VLOOKUP($C173,Data_qPCR,AC$3+2,FALSE),NA()),NA())</f>
        <v>#N/A</v>
      </c>
      <c r="AD173" s="79" t="e">
        <f ca="1">IFERROR(IF(OR($BE173=45,$BE173=45+Results!$AR$2),VLOOKUP($C173,Data_qPCR,AD$3+2,FALSE),NA()),NA())</f>
        <v>#N/A</v>
      </c>
      <c r="AE173" s="79" t="e">
        <f ca="1">IFERROR(IF(OR($BE173=45,$BE173=45+Results!$AR$2),VLOOKUP($C173,Data_qPCR,AE$3+2,FALSE),NA()),NA())</f>
        <v>#N/A</v>
      </c>
      <c r="AF173" s="79" t="e">
        <f ca="1">IFERROR(IF(OR($BE173=45,$BE173=45+Results!$AR$2),VLOOKUP($C173,Data_qPCR,AF$3+2,FALSE),NA()),NA())</f>
        <v>#N/A</v>
      </c>
      <c r="AG173" s="79" t="e">
        <f ca="1">IFERROR(IF(OR($BE173=45,$BE173=45+Results!$AR$2),VLOOKUP($C173,Data_qPCR,AG$3+2,FALSE),NA()),NA())</f>
        <v>#N/A</v>
      </c>
      <c r="AH173" s="79" t="e">
        <f ca="1">IFERROR(IF(OR($BE173=45,$BE173=45+Results!$AR$2),VLOOKUP($C173,Data_qPCR,AH$3+2,FALSE),NA()),NA())</f>
        <v>#N/A</v>
      </c>
      <c r="AI173" s="79" t="e">
        <f ca="1">IFERROR(IF(OR($BE173=45,$BE173=45+Results!$AR$2),VLOOKUP($C173,Data_qPCR,AI$3+2,FALSE),NA()),NA())</f>
        <v>#N/A</v>
      </c>
      <c r="AJ173" s="79" t="e">
        <f ca="1">IFERROR(IF(OR($BE173=45,$BE173=45+Results!$AR$2),VLOOKUP($C173,Data_qPCR,AJ$3+2,FALSE),NA()),NA())</f>
        <v>#N/A</v>
      </c>
      <c r="AK173" s="79" t="e">
        <f ca="1">IFERROR(IF(OR($BE173=45,$BE173=45+Results!$AR$2),VLOOKUP($C173,Data_qPCR,AK$3+2,FALSE),NA()),NA())</f>
        <v>#N/A</v>
      </c>
      <c r="AL173" s="79" t="e">
        <f ca="1">IFERROR(IF(OR($BE173=45,$BE173=45+Results!$AR$2),VLOOKUP($C173,Data_qPCR,AL$3+2,FALSE),NA()),NA())</f>
        <v>#N/A</v>
      </c>
      <c r="AM173" s="79" t="e">
        <f ca="1">IFERROR(IF(OR($BE173=45,$BE173=45+Results!$AR$2),VLOOKUP($C173,Data_qPCR,AM$3+2,FALSE),NA()),NA())</f>
        <v>#N/A</v>
      </c>
      <c r="AN173" s="79" t="e">
        <f ca="1">IFERROR(IF(OR($BE173=45,$BE173=45+Results!$AR$2),VLOOKUP($C173,Data_qPCR,AN$3+2,FALSE),NA()),NA())</f>
        <v>#N/A</v>
      </c>
      <c r="AO173" s="79" t="e">
        <f ca="1">IFERROR(IF(OR($BE173=45,$BE173=45+Results!$AR$2),VLOOKUP($C173,Data_qPCR,AO$3+2,FALSE),NA()),NA())</f>
        <v>#N/A</v>
      </c>
      <c r="AP173" s="79" t="e">
        <f ca="1">IFERROR(IF(OR($BE173=45,$BE173=45+Results!$AR$2),VLOOKUP($C173,Data_qPCR,AP$3+2,FALSE),NA()),NA())</f>
        <v>#N/A</v>
      </c>
      <c r="AQ173" s="79" t="e">
        <f ca="1">IFERROR(IF(OR($BE173=45,$BE173=45+Results!$AR$2),VLOOKUP($C173,Data_qPCR,AQ$3+2,FALSE),NA()),NA())</f>
        <v>#N/A</v>
      </c>
      <c r="AR173" s="79" t="e">
        <f ca="1">IFERROR(IF(OR($BE173=45,$BE173=45+Results!$AR$2),VLOOKUP($C173,Data_qPCR,AR$3+2,FALSE),NA()),NA())</f>
        <v>#N/A</v>
      </c>
      <c r="AS173" s="79" t="e">
        <f ca="1">IFERROR(IF(OR($BE173=45,$BE173=45+Results!$AR$2),VLOOKUP($C173,Data_qPCR,AS$3+2,FALSE),NA()),NA())</f>
        <v>#N/A</v>
      </c>
      <c r="AT173" s="79" t="e">
        <f ca="1">IFERROR(IF(OR($BE173=45,$BE173=45+Results!$AR$2),VLOOKUP($C173,Data_qPCR,AT$3+2,FALSE),NA()),NA())</f>
        <v>#N/A</v>
      </c>
      <c r="AU173" s="79" t="e">
        <f ca="1">IFERROR(IF(OR($BE173=45,$BE173=45+Results!$AR$2),VLOOKUP($C173,Data_qPCR,AU$3+2,FALSE),NA()),NA())</f>
        <v>#N/A</v>
      </c>
      <c r="AV173" s="79" t="e">
        <f ca="1">IFERROR(IF(OR($BE173=45,$BE173=45+Results!$AR$2),VLOOKUP($C173,Data_qPCR,AV$3+2,FALSE),NA()),NA())</f>
        <v>#N/A</v>
      </c>
      <c r="AW173" s="79" t="e">
        <f ca="1">IFERROR(IF(OR($BE173=45,$BE173=45+Results!$AR$2),VLOOKUP($C173,Data_qPCR,AW$3+2,FALSE),NA()),NA())</f>
        <v>#N/A</v>
      </c>
      <c r="AX173" s="79" t="e">
        <f ca="1">IFERROR(IF(OR($BE173=45,$BE173=45+Results!$AR$2),VLOOKUP($C173,Data_qPCR,AX$3+2,FALSE),NA()),NA())</f>
        <v>#N/A</v>
      </c>
      <c r="AY173" s="79" t="e">
        <f ca="1">IFERROR(IF(OR($BE173=45,$BE173=45+Results!$AR$2),VLOOKUP($C173,Data_qPCR,AY$3+2,FALSE),NA()),NA())</f>
        <v>#N/A</v>
      </c>
      <c r="AZ173" s="79" t="e">
        <f ca="1">IFERROR(IF(OR($BE173=45,$BE173=45+Results!$AR$2),VLOOKUP($C173,Data_qPCR,AZ$3+2,FALSE),NA()),NA())</f>
        <v>#N/A</v>
      </c>
      <c r="BA173" s="79" t="e">
        <f ca="1">IFERROR(IF(OR($BE173=45,$BE173=45+Results!$AR$2),VLOOKUP($C173,Data_qPCR,BA$3+2,FALSE),NA()),NA())</f>
        <v>#N/A</v>
      </c>
      <c r="BB173" s="79" t="e">
        <f ca="1">IFERROR(IF(OR($BE173=45,$BE173=45+Results!$AR$2),VLOOKUP($C173,Data_qPCR,BB$3+2,FALSE),NA()),NA())</f>
        <v>#N/A</v>
      </c>
      <c r="BC173" s="79" t="e">
        <f ca="1">IFERROR(IF(OR($BE173=45,$BE173=45+Results!$AR$2),VLOOKUP($C173,Data_qPCR,BC$3+2,FALSE),NA()),NA())</f>
        <v>#N/A</v>
      </c>
      <c r="BD173" s="79" t="str">
        <f t="shared" ca="1" si="18"/>
        <v/>
      </c>
      <c r="BE173" t="str">
        <f ca="1">IFERROR(IF(LEFT(C173,1)+0=Results!$C$4,INDEX(Results!$AM$8:$BJ$23,CODE(RIGHT(LEFT(C173,2),1))-64,RIGHT(C173,LEN(C173)-2)+0),IF(Results!$AL$7=2,2,45)),"")</f>
        <v/>
      </c>
      <c r="BF173" t="str">
        <f t="shared" ca="1" si="17"/>
        <v/>
      </c>
      <c r="BG173" s="104" t="str">
        <f ca="1">IFERROR(IF(LEFT(C173,1)+0=Results!$C$4,INDEX(Results!$CK$8:$DH$23,CODE(RIGHT(LEFT(C173,2),1))-64,RIGHT(C173,LEN(C173)-2)+0),IF(Results!$AL$7=2,2,45)),"")</f>
        <v/>
      </c>
    </row>
    <row r="174" spans="1:59" x14ac:dyDescent="0.25">
      <c r="A174" t="str">
        <f t="shared" ca="1" si="14"/>
        <v>N/A</v>
      </c>
      <c r="B174">
        <v>171</v>
      </c>
      <c r="C174" t="str">
        <f t="shared" ca="1" si="15"/>
        <v/>
      </c>
      <c r="D174" t="str">
        <f t="shared" ca="1" si="16"/>
        <v/>
      </c>
      <c r="E174" s="268" t="str">
        <f t="shared" ca="1" si="19"/>
        <v/>
      </c>
      <c r="F174" s="79" t="e">
        <f ca="1">IFERROR(IF(OR($BE174=45,$BE174=45+Results!$AR$2),VLOOKUP($C174,Data_qPCR,F$3+2,FALSE),NA()),NA())</f>
        <v>#N/A</v>
      </c>
      <c r="G174" s="79" t="e">
        <f ca="1">IFERROR(IF(OR($BE174=45,$BE174=45+Results!$AR$2),VLOOKUP($C174,Data_qPCR,G$3+2,FALSE),NA()),NA())</f>
        <v>#N/A</v>
      </c>
      <c r="H174" s="79" t="e">
        <f ca="1">IFERROR(IF(OR($BE174=45,$BE174=45+Results!$AR$2),VLOOKUP($C174,Data_qPCR,H$3+2,FALSE),NA()),NA())</f>
        <v>#N/A</v>
      </c>
      <c r="I174" s="79" t="e">
        <f ca="1">IFERROR(IF(OR($BE174=45,$BE174=45+Results!$AR$2),VLOOKUP($C174,Data_qPCR,I$3+2,FALSE),NA()),NA())</f>
        <v>#N/A</v>
      </c>
      <c r="J174" s="79" t="e">
        <f ca="1">IFERROR(IF(OR($BE174=45,$BE174=45+Results!$AR$2),VLOOKUP($C174,Data_qPCR,J$3+2,FALSE),NA()),NA())</f>
        <v>#N/A</v>
      </c>
      <c r="K174" s="79" t="e">
        <f ca="1">IFERROR(IF(OR($BE174=45,$BE174=45+Results!$AR$2),VLOOKUP($C174,Data_qPCR,K$3+2,FALSE),NA()),NA())</f>
        <v>#N/A</v>
      </c>
      <c r="L174" s="79" t="e">
        <f ca="1">IFERROR(IF(OR($BE174=45,$BE174=45+Results!$AR$2),VLOOKUP($C174,Data_qPCR,L$3+2,FALSE),NA()),NA())</f>
        <v>#N/A</v>
      </c>
      <c r="M174" s="79" t="e">
        <f ca="1">IFERROR(IF(OR($BE174=45,$BE174=45+Results!$AR$2),VLOOKUP($C174,Data_qPCR,M$3+2,FALSE),NA()),NA())</f>
        <v>#N/A</v>
      </c>
      <c r="N174" s="79" t="e">
        <f ca="1">IFERROR(IF(OR($BE174=45,$BE174=45+Results!$AR$2),VLOOKUP($C174,Data_qPCR,N$3+2,FALSE),NA()),NA())</f>
        <v>#N/A</v>
      </c>
      <c r="O174" s="79" t="e">
        <f ca="1">IFERROR(IF(OR($BE174=45,$BE174=45+Results!$AR$2),VLOOKUP($C174,Data_qPCR,O$3+2,FALSE),NA()),NA())</f>
        <v>#N/A</v>
      </c>
      <c r="P174" s="79" t="e">
        <f ca="1">IFERROR(IF(OR($BE174=45,$BE174=45+Results!$AR$2),VLOOKUP($C174,Data_qPCR,P$3+2,FALSE),NA()),NA())</f>
        <v>#N/A</v>
      </c>
      <c r="Q174" s="79" t="e">
        <f ca="1">IFERROR(IF(OR($BE174=45,$BE174=45+Results!$AR$2),VLOOKUP($C174,Data_qPCR,Q$3+2,FALSE),NA()),NA())</f>
        <v>#N/A</v>
      </c>
      <c r="R174" s="79" t="e">
        <f ca="1">IFERROR(IF(OR($BE174=45,$BE174=45+Results!$AR$2),VLOOKUP($C174,Data_qPCR,R$3+2,FALSE),NA()),NA())</f>
        <v>#N/A</v>
      </c>
      <c r="S174" s="79" t="e">
        <f ca="1">IFERROR(IF(OR($BE174=45,$BE174=45+Results!$AR$2),VLOOKUP($C174,Data_qPCR,S$3+2,FALSE),NA()),NA())</f>
        <v>#N/A</v>
      </c>
      <c r="T174" s="79" t="e">
        <f ca="1">IFERROR(IF(OR($BE174=45,$BE174=45+Results!$AR$2),VLOOKUP($C174,Data_qPCR,T$3+2,FALSE),NA()),NA())</f>
        <v>#N/A</v>
      </c>
      <c r="U174" s="79" t="e">
        <f ca="1">IFERROR(IF(OR($BE174=45,$BE174=45+Results!$AR$2),VLOOKUP($C174,Data_qPCR,U$3+2,FALSE),NA()),NA())</f>
        <v>#N/A</v>
      </c>
      <c r="V174" s="79" t="e">
        <f ca="1">IFERROR(IF(OR($BE174=45,$BE174=45+Results!$AR$2),VLOOKUP($C174,Data_qPCR,V$3+2,FALSE),NA()),NA())</f>
        <v>#N/A</v>
      </c>
      <c r="W174" s="79" t="e">
        <f ca="1">IFERROR(IF(OR($BE174=45,$BE174=45+Results!$AR$2),VLOOKUP($C174,Data_qPCR,W$3+2,FALSE),NA()),NA())</f>
        <v>#N/A</v>
      </c>
      <c r="X174" s="79" t="e">
        <f ca="1">IFERROR(IF(OR($BE174=45,$BE174=45+Results!$AR$2),VLOOKUP($C174,Data_qPCR,X$3+2,FALSE),NA()),NA())</f>
        <v>#N/A</v>
      </c>
      <c r="Y174" s="79" t="e">
        <f ca="1">IFERROR(IF(OR($BE174=45,$BE174=45+Results!$AR$2),VLOOKUP($C174,Data_qPCR,Y$3+2,FALSE),NA()),NA())</f>
        <v>#N/A</v>
      </c>
      <c r="Z174" s="79" t="e">
        <f ca="1">IFERROR(IF(OR($BE174=45,$BE174=45+Results!$AR$2),VLOOKUP($C174,Data_qPCR,Z$3+2,FALSE),NA()),NA())</f>
        <v>#N/A</v>
      </c>
      <c r="AA174" s="79" t="e">
        <f ca="1">IFERROR(IF(OR($BE174=45,$BE174=45+Results!$AR$2),VLOOKUP($C174,Data_qPCR,AA$3+2,FALSE),NA()),NA())</f>
        <v>#N/A</v>
      </c>
      <c r="AB174" s="79" t="e">
        <f ca="1">IFERROR(IF(OR($BE174=45,$BE174=45+Results!$AR$2),VLOOKUP($C174,Data_qPCR,AB$3+2,FALSE),NA()),NA())</f>
        <v>#N/A</v>
      </c>
      <c r="AC174" s="79" t="e">
        <f ca="1">IFERROR(IF(OR($BE174=45,$BE174=45+Results!$AR$2),VLOOKUP($C174,Data_qPCR,AC$3+2,FALSE),NA()),NA())</f>
        <v>#N/A</v>
      </c>
      <c r="AD174" s="79" t="e">
        <f ca="1">IFERROR(IF(OR($BE174=45,$BE174=45+Results!$AR$2),VLOOKUP($C174,Data_qPCR,AD$3+2,FALSE),NA()),NA())</f>
        <v>#N/A</v>
      </c>
      <c r="AE174" s="79" t="e">
        <f ca="1">IFERROR(IF(OR($BE174=45,$BE174=45+Results!$AR$2),VLOOKUP($C174,Data_qPCR,AE$3+2,FALSE),NA()),NA())</f>
        <v>#N/A</v>
      </c>
      <c r="AF174" s="79" t="e">
        <f ca="1">IFERROR(IF(OR($BE174=45,$BE174=45+Results!$AR$2),VLOOKUP($C174,Data_qPCR,AF$3+2,FALSE),NA()),NA())</f>
        <v>#N/A</v>
      </c>
      <c r="AG174" s="79" t="e">
        <f ca="1">IFERROR(IF(OR($BE174=45,$BE174=45+Results!$AR$2),VLOOKUP($C174,Data_qPCR,AG$3+2,FALSE),NA()),NA())</f>
        <v>#N/A</v>
      </c>
      <c r="AH174" s="79" t="e">
        <f ca="1">IFERROR(IF(OR($BE174=45,$BE174=45+Results!$AR$2),VLOOKUP($C174,Data_qPCR,AH$3+2,FALSE),NA()),NA())</f>
        <v>#N/A</v>
      </c>
      <c r="AI174" s="79" t="e">
        <f ca="1">IFERROR(IF(OR($BE174=45,$BE174=45+Results!$AR$2),VLOOKUP($C174,Data_qPCR,AI$3+2,FALSE),NA()),NA())</f>
        <v>#N/A</v>
      </c>
      <c r="AJ174" s="79" t="e">
        <f ca="1">IFERROR(IF(OR($BE174=45,$BE174=45+Results!$AR$2),VLOOKUP($C174,Data_qPCR,AJ$3+2,FALSE),NA()),NA())</f>
        <v>#N/A</v>
      </c>
      <c r="AK174" s="79" t="e">
        <f ca="1">IFERROR(IF(OR($BE174=45,$BE174=45+Results!$AR$2),VLOOKUP($C174,Data_qPCR,AK$3+2,FALSE),NA()),NA())</f>
        <v>#N/A</v>
      </c>
      <c r="AL174" s="79" t="e">
        <f ca="1">IFERROR(IF(OR($BE174=45,$BE174=45+Results!$AR$2),VLOOKUP($C174,Data_qPCR,AL$3+2,FALSE),NA()),NA())</f>
        <v>#N/A</v>
      </c>
      <c r="AM174" s="79" t="e">
        <f ca="1">IFERROR(IF(OR($BE174=45,$BE174=45+Results!$AR$2),VLOOKUP($C174,Data_qPCR,AM$3+2,FALSE),NA()),NA())</f>
        <v>#N/A</v>
      </c>
      <c r="AN174" s="79" t="e">
        <f ca="1">IFERROR(IF(OR($BE174=45,$BE174=45+Results!$AR$2),VLOOKUP($C174,Data_qPCR,AN$3+2,FALSE),NA()),NA())</f>
        <v>#N/A</v>
      </c>
      <c r="AO174" s="79" t="e">
        <f ca="1">IFERROR(IF(OR($BE174=45,$BE174=45+Results!$AR$2),VLOOKUP($C174,Data_qPCR,AO$3+2,FALSE),NA()),NA())</f>
        <v>#N/A</v>
      </c>
      <c r="AP174" s="79" t="e">
        <f ca="1">IFERROR(IF(OR($BE174=45,$BE174=45+Results!$AR$2),VLOOKUP($C174,Data_qPCR,AP$3+2,FALSE),NA()),NA())</f>
        <v>#N/A</v>
      </c>
      <c r="AQ174" s="79" t="e">
        <f ca="1">IFERROR(IF(OR($BE174=45,$BE174=45+Results!$AR$2),VLOOKUP($C174,Data_qPCR,AQ$3+2,FALSE),NA()),NA())</f>
        <v>#N/A</v>
      </c>
      <c r="AR174" s="79" t="e">
        <f ca="1">IFERROR(IF(OR($BE174=45,$BE174=45+Results!$AR$2),VLOOKUP($C174,Data_qPCR,AR$3+2,FALSE),NA()),NA())</f>
        <v>#N/A</v>
      </c>
      <c r="AS174" s="79" t="e">
        <f ca="1">IFERROR(IF(OR($BE174=45,$BE174=45+Results!$AR$2),VLOOKUP($C174,Data_qPCR,AS$3+2,FALSE),NA()),NA())</f>
        <v>#N/A</v>
      </c>
      <c r="AT174" s="79" t="e">
        <f ca="1">IFERROR(IF(OR($BE174=45,$BE174=45+Results!$AR$2),VLOOKUP($C174,Data_qPCR,AT$3+2,FALSE),NA()),NA())</f>
        <v>#N/A</v>
      </c>
      <c r="AU174" s="79" t="e">
        <f ca="1">IFERROR(IF(OR($BE174=45,$BE174=45+Results!$AR$2),VLOOKUP($C174,Data_qPCR,AU$3+2,FALSE),NA()),NA())</f>
        <v>#N/A</v>
      </c>
      <c r="AV174" s="79" t="e">
        <f ca="1">IFERROR(IF(OR($BE174=45,$BE174=45+Results!$AR$2),VLOOKUP($C174,Data_qPCR,AV$3+2,FALSE),NA()),NA())</f>
        <v>#N/A</v>
      </c>
      <c r="AW174" s="79" t="e">
        <f ca="1">IFERROR(IF(OR($BE174=45,$BE174=45+Results!$AR$2),VLOOKUP($C174,Data_qPCR,AW$3+2,FALSE),NA()),NA())</f>
        <v>#N/A</v>
      </c>
      <c r="AX174" s="79" t="e">
        <f ca="1">IFERROR(IF(OR($BE174=45,$BE174=45+Results!$AR$2),VLOOKUP($C174,Data_qPCR,AX$3+2,FALSE),NA()),NA())</f>
        <v>#N/A</v>
      </c>
      <c r="AY174" s="79" t="e">
        <f ca="1">IFERROR(IF(OR($BE174=45,$BE174=45+Results!$AR$2),VLOOKUP($C174,Data_qPCR,AY$3+2,FALSE),NA()),NA())</f>
        <v>#N/A</v>
      </c>
      <c r="AZ174" s="79" t="e">
        <f ca="1">IFERROR(IF(OR($BE174=45,$BE174=45+Results!$AR$2),VLOOKUP($C174,Data_qPCR,AZ$3+2,FALSE),NA()),NA())</f>
        <v>#N/A</v>
      </c>
      <c r="BA174" s="79" t="e">
        <f ca="1">IFERROR(IF(OR($BE174=45,$BE174=45+Results!$AR$2),VLOOKUP($C174,Data_qPCR,BA$3+2,FALSE),NA()),NA())</f>
        <v>#N/A</v>
      </c>
      <c r="BB174" s="79" t="e">
        <f ca="1">IFERROR(IF(OR($BE174=45,$BE174=45+Results!$AR$2),VLOOKUP($C174,Data_qPCR,BB$3+2,FALSE),NA()),NA())</f>
        <v>#N/A</v>
      </c>
      <c r="BC174" s="79" t="e">
        <f ca="1">IFERROR(IF(OR($BE174=45,$BE174=45+Results!$AR$2),VLOOKUP($C174,Data_qPCR,BC$3+2,FALSE),NA()),NA())</f>
        <v>#N/A</v>
      </c>
      <c r="BD174" s="79" t="str">
        <f t="shared" ca="1" si="18"/>
        <v/>
      </c>
      <c r="BE174" t="str">
        <f ca="1">IFERROR(IF(LEFT(C174,1)+0=Results!$C$4,INDEX(Results!$AM$8:$BJ$23,CODE(RIGHT(LEFT(C174,2),1))-64,RIGHT(C174,LEN(C174)-2)+0),IF(Results!$AL$7=2,2,45)),"")</f>
        <v/>
      </c>
      <c r="BF174" t="str">
        <f t="shared" ca="1" si="17"/>
        <v/>
      </c>
      <c r="BG174" s="104" t="str">
        <f ca="1">IFERROR(IF(LEFT(C174,1)+0=Results!$C$4,INDEX(Results!$CK$8:$DH$23,CODE(RIGHT(LEFT(C174,2),1))-64,RIGHT(C174,LEN(C174)-2)+0),IF(Results!$AL$7=2,2,45)),"")</f>
        <v/>
      </c>
    </row>
    <row r="175" spans="1:59" x14ac:dyDescent="0.25">
      <c r="A175" t="str">
        <f t="shared" ca="1" si="14"/>
        <v>N/A</v>
      </c>
      <c r="B175">
        <v>172</v>
      </c>
      <c r="C175" t="str">
        <f t="shared" ca="1" si="15"/>
        <v/>
      </c>
      <c r="D175" t="str">
        <f t="shared" ca="1" si="16"/>
        <v/>
      </c>
      <c r="E175" s="268" t="str">
        <f t="shared" ca="1" si="19"/>
        <v/>
      </c>
      <c r="F175" s="79" t="e">
        <f ca="1">IFERROR(IF(OR($BE175=45,$BE175=45+Results!$AR$2),VLOOKUP($C175,Data_qPCR,F$3+2,FALSE),NA()),NA())</f>
        <v>#N/A</v>
      </c>
      <c r="G175" s="79" t="e">
        <f ca="1">IFERROR(IF(OR($BE175=45,$BE175=45+Results!$AR$2),VLOOKUP($C175,Data_qPCR,G$3+2,FALSE),NA()),NA())</f>
        <v>#N/A</v>
      </c>
      <c r="H175" s="79" t="e">
        <f ca="1">IFERROR(IF(OR($BE175=45,$BE175=45+Results!$AR$2),VLOOKUP($C175,Data_qPCR,H$3+2,FALSE),NA()),NA())</f>
        <v>#N/A</v>
      </c>
      <c r="I175" s="79" t="e">
        <f ca="1">IFERROR(IF(OR($BE175=45,$BE175=45+Results!$AR$2),VLOOKUP($C175,Data_qPCR,I$3+2,FALSE),NA()),NA())</f>
        <v>#N/A</v>
      </c>
      <c r="J175" s="79" t="e">
        <f ca="1">IFERROR(IF(OR($BE175=45,$BE175=45+Results!$AR$2),VLOOKUP($C175,Data_qPCR,J$3+2,FALSE),NA()),NA())</f>
        <v>#N/A</v>
      </c>
      <c r="K175" s="79" t="e">
        <f ca="1">IFERROR(IF(OR($BE175=45,$BE175=45+Results!$AR$2),VLOOKUP($C175,Data_qPCR,K$3+2,FALSE),NA()),NA())</f>
        <v>#N/A</v>
      </c>
      <c r="L175" s="79" t="e">
        <f ca="1">IFERROR(IF(OR($BE175=45,$BE175=45+Results!$AR$2),VLOOKUP($C175,Data_qPCR,L$3+2,FALSE),NA()),NA())</f>
        <v>#N/A</v>
      </c>
      <c r="M175" s="79" t="e">
        <f ca="1">IFERROR(IF(OR($BE175=45,$BE175=45+Results!$AR$2),VLOOKUP($C175,Data_qPCR,M$3+2,FALSE),NA()),NA())</f>
        <v>#N/A</v>
      </c>
      <c r="N175" s="79" t="e">
        <f ca="1">IFERROR(IF(OR($BE175=45,$BE175=45+Results!$AR$2),VLOOKUP($C175,Data_qPCR,N$3+2,FALSE),NA()),NA())</f>
        <v>#N/A</v>
      </c>
      <c r="O175" s="79" t="e">
        <f ca="1">IFERROR(IF(OR($BE175=45,$BE175=45+Results!$AR$2),VLOOKUP($C175,Data_qPCR,O$3+2,FALSE),NA()),NA())</f>
        <v>#N/A</v>
      </c>
      <c r="P175" s="79" t="e">
        <f ca="1">IFERROR(IF(OR($BE175=45,$BE175=45+Results!$AR$2),VLOOKUP($C175,Data_qPCR,P$3+2,FALSE),NA()),NA())</f>
        <v>#N/A</v>
      </c>
      <c r="Q175" s="79" t="e">
        <f ca="1">IFERROR(IF(OR($BE175=45,$BE175=45+Results!$AR$2),VLOOKUP($C175,Data_qPCR,Q$3+2,FALSE),NA()),NA())</f>
        <v>#N/A</v>
      </c>
      <c r="R175" s="79" t="e">
        <f ca="1">IFERROR(IF(OR($BE175=45,$BE175=45+Results!$AR$2),VLOOKUP($C175,Data_qPCR,R$3+2,FALSE),NA()),NA())</f>
        <v>#N/A</v>
      </c>
      <c r="S175" s="79" t="e">
        <f ca="1">IFERROR(IF(OR($BE175=45,$BE175=45+Results!$AR$2),VLOOKUP($C175,Data_qPCR,S$3+2,FALSE),NA()),NA())</f>
        <v>#N/A</v>
      </c>
      <c r="T175" s="79" t="e">
        <f ca="1">IFERROR(IF(OR($BE175=45,$BE175=45+Results!$AR$2),VLOOKUP($C175,Data_qPCR,T$3+2,FALSE),NA()),NA())</f>
        <v>#N/A</v>
      </c>
      <c r="U175" s="79" t="e">
        <f ca="1">IFERROR(IF(OR($BE175=45,$BE175=45+Results!$AR$2),VLOOKUP($C175,Data_qPCR,U$3+2,FALSE),NA()),NA())</f>
        <v>#N/A</v>
      </c>
      <c r="V175" s="79" t="e">
        <f ca="1">IFERROR(IF(OR($BE175=45,$BE175=45+Results!$AR$2),VLOOKUP($C175,Data_qPCR,V$3+2,FALSE),NA()),NA())</f>
        <v>#N/A</v>
      </c>
      <c r="W175" s="79" t="e">
        <f ca="1">IFERROR(IF(OR($BE175=45,$BE175=45+Results!$AR$2),VLOOKUP($C175,Data_qPCR,W$3+2,FALSE),NA()),NA())</f>
        <v>#N/A</v>
      </c>
      <c r="X175" s="79" t="e">
        <f ca="1">IFERROR(IF(OR($BE175=45,$BE175=45+Results!$AR$2),VLOOKUP($C175,Data_qPCR,X$3+2,FALSE),NA()),NA())</f>
        <v>#N/A</v>
      </c>
      <c r="Y175" s="79" t="e">
        <f ca="1">IFERROR(IF(OR($BE175=45,$BE175=45+Results!$AR$2),VLOOKUP($C175,Data_qPCR,Y$3+2,FALSE),NA()),NA())</f>
        <v>#N/A</v>
      </c>
      <c r="Z175" s="79" t="e">
        <f ca="1">IFERROR(IF(OR($BE175=45,$BE175=45+Results!$AR$2),VLOOKUP($C175,Data_qPCR,Z$3+2,FALSE),NA()),NA())</f>
        <v>#N/A</v>
      </c>
      <c r="AA175" s="79" t="e">
        <f ca="1">IFERROR(IF(OR($BE175=45,$BE175=45+Results!$AR$2),VLOOKUP($C175,Data_qPCR,AA$3+2,FALSE),NA()),NA())</f>
        <v>#N/A</v>
      </c>
      <c r="AB175" s="79" t="e">
        <f ca="1">IFERROR(IF(OR($BE175=45,$BE175=45+Results!$AR$2),VLOOKUP($C175,Data_qPCR,AB$3+2,FALSE),NA()),NA())</f>
        <v>#N/A</v>
      </c>
      <c r="AC175" s="79" t="e">
        <f ca="1">IFERROR(IF(OR($BE175=45,$BE175=45+Results!$AR$2),VLOOKUP($C175,Data_qPCR,AC$3+2,FALSE),NA()),NA())</f>
        <v>#N/A</v>
      </c>
      <c r="AD175" s="79" t="e">
        <f ca="1">IFERROR(IF(OR($BE175=45,$BE175=45+Results!$AR$2),VLOOKUP($C175,Data_qPCR,AD$3+2,FALSE),NA()),NA())</f>
        <v>#N/A</v>
      </c>
      <c r="AE175" s="79" t="e">
        <f ca="1">IFERROR(IF(OR($BE175=45,$BE175=45+Results!$AR$2),VLOOKUP($C175,Data_qPCR,AE$3+2,FALSE),NA()),NA())</f>
        <v>#N/A</v>
      </c>
      <c r="AF175" s="79" t="e">
        <f ca="1">IFERROR(IF(OR($BE175=45,$BE175=45+Results!$AR$2),VLOOKUP($C175,Data_qPCR,AF$3+2,FALSE),NA()),NA())</f>
        <v>#N/A</v>
      </c>
      <c r="AG175" s="79" t="e">
        <f ca="1">IFERROR(IF(OR($BE175=45,$BE175=45+Results!$AR$2),VLOOKUP($C175,Data_qPCR,AG$3+2,FALSE),NA()),NA())</f>
        <v>#N/A</v>
      </c>
      <c r="AH175" s="79" t="e">
        <f ca="1">IFERROR(IF(OR($BE175=45,$BE175=45+Results!$AR$2),VLOOKUP($C175,Data_qPCR,AH$3+2,FALSE),NA()),NA())</f>
        <v>#N/A</v>
      </c>
      <c r="AI175" s="79" t="e">
        <f ca="1">IFERROR(IF(OR($BE175=45,$BE175=45+Results!$AR$2),VLOOKUP($C175,Data_qPCR,AI$3+2,FALSE),NA()),NA())</f>
        <v>#N/A</v>
      </c>
      <c r="AJ175" s="79" t="e">
        <f ca="1">IFERROR(IF(OR($BE175=45,$BE175=45+Results!$AR$2),VLOOKUP($C175,Data_qPCR,AJ$3+2,FALSE),NA()),NA())</f>
        <v>#N/A</v>
      </c>
      <c r="AK175" s="79" t="e">
        <f ca="1">IFERROR(IF(OR($BE175=45,$BE175=45+Results!$AR$2),VLOOKUP($C175,Data_qPCR,AK$3+2,FALSE),NA()),NA())</f>
        <v>#N/A</v>
      </c>
      <c r="AL175" s="79" t="e">
        <f ca="1">IFERROR(IF(OR($BE175=45,$BE175=45+Results!$AR$2),VLOOKUP($C175,Data_qPCR,AL$3+2,FALSE),NA()),NA())</f>
        <v>#N/A</v>
      </c>
      <c r="AM175" s="79" t="e">
        <f ca="1">IFERROR(IF(OR($BE175=45,$BE175=45+Results!$AR$2),VLOOKUP($C175,Data_qPCR,AM$3+2,FALSE),NA()),NA())</f>
        <v>#N/A</v>
      </c>
      <c r="AN175" s="79" t="e">
        <f ca="1">IFERROR(IF(OR($BE175=45,$BE175=45+Results!$AR$2),VLOOKUP($C175,Data_qPCR,AN$3+2,FALSE),NA()),NA())</f>
        <v>#N/A</v>
      </c>
      <c r="AO175" s="79" t="e">
        <f ca="1">IFERROR(IF(OR($BE175=45,$BE175=45+Results!$AR$2),VLOOKUP($C175,Data_qPCR,AO$3+2,FALSE),NA()),NA())</f>
        <v>#N/A</v>
      </c>
      <c r="AP175" s="79" t="e">
        <f ca="1">IFERROR(IF(OR($BE175=45,$BE175=45+Results!$AR$2),VLOOKUP($C175,Data_qPCR,AP$3+2,FALSE),NA()),NA())</f>
        <v>#N/A</v>
      </c>
      <c r="AQ175" s="79" t="e">
        <f ca="1">IFERROR(IF(OR($BE175=45,$BE175=45+Results!$AR$2),VLOOKUP($C175,Data_qPCR,AQ$3+2,FALSE),NA()),NA())</f>
        <v>#N/A</v>
      </c>
      <c r="AR175" s="79" t="e">
        <f ca="1">IFERROR(IF(OR($BE175=45,$BE175=45+Results!$AR$2),VLOOKUP($C175,Data_qPCR,AR$3+2,FALSE),NA()),NA())</f>
        <v>#N/A</v>
      </c>
      <c r="AS175" s="79" t="e">
        <f ca="1">IFERROR(IF(OR($BE175=45,$BE175=45+Results!$AR$2),VLOOKUP($C175,Data_qPCR,AS$3+2,FALSE),NA()),NA())</f>
        <v>#N/A</v>
      </c>
      <c r="AT175" s="79" t="e">
        <f ca="1">IFERROR(IF(OR($BE175=45,$BE175=45+Results!$AR$2),VLOOKUP($C175,Data_qPCR,AT$3+2,FALSE),NA()),NA())</f>
        <v>#N/A</v>
      </c>
      <c r="AU175" s="79" t="e">
        <f ca="1">IFERROR(IF(OR($BE175=45,$BE175=45+Results!$AR$2),VLOOKUP($C175,Data_qPCR,AU$3+2,FALSE),NA()),NA())</f>
        <v>#N/A</v>
      </c>
      <c r="AV175" s="79" t="e">
        <f ca="1">IFERROR(IF(OR($BE175=45,$BE175=45+Results!$AR$2),VLOOKUP($C175,Data_qPCR,AV$3+2,FALSE),NA()),NA())</f>
        <v>#N/A</v>
      </c>
      <c r="AW175" s="79" t="e">
        <f ca="1">IFERROR(IF(OR($BE175=45,$BE175=45+Results!$AR$2),VLOOKUP($C175,Data_qPCR,AW$3+2,FALSE),NA()),NA())</f>
        <v>#N/A</v>
      </c>
      <c r="AX175" s="79" t="e">
        <f ca="1">IFERROR(IF(OR($BE175=45,$BE175=45+Results!$AR$2),VLOOKUP($C175,Data_qPCR,AX$3+2,FALSE),NA()),NA())</f>
        <v>#N/A</v>
      </c>
      <c r="AY175" s="79" t="e">
        <f ca="1">IFERROR(IF(OR($BE175=45,$BE175=45+Results!$AR$2),VLOOKUP($C175,Data_qPCR,AY$3+2,FALSE),NA()),NA())</f>
        <v>#N/A</v>
      </c>
      <c r="AZ175" s="79" t="e">
        <f ca="1">IFERROR(IF(OR($BE175=45,$BE175=45+Results!$AR$2),VLOOKUP($C175,Data_qPCR,AZ$3+2,FALSE),NA()),NA())</f>
        <v>#N/A</v>
      </c>
      <c r="BA175" s="79" t="e">
        <f ca="1">IFERROR(IF(OR($BE175=45,$BE175=45+Results!$AR$2),VLOOKUP($C175,Data_qPCR,BA$3+2,FALSE),NA()),NA())</f>
        <v>#N/A</v>
      </c>
      <c r="BB175" s="79" t="e">
        <f ca="1">IFERROR(IF(OR($BE175=45,$BE175=45+Results!$AR$2),VLOOKUP($C175,Data_qPCR,BB$3+2,FALSE),NA()),NA())</f>
        <v>#N/A</v>
      </c>
      <c r="BC175" s="79" t="e">
        <f ca="1">IFERROR(IF(OR($BE175=45,$BE175=45+Results!$AR$2),VLOOKUP($C175,Data_qPCR,BC$3+2,FALSE),NA()),NA())</f>
        <v>#N/A</v>
      </c>
      <c r="BD175" s="79" t="str">
        <f t="shared" ca="1" si="18"/>
        <v/>
      </c>
      <c r="BE175" t="str">
        <f ca="1">IFERROR(IF(LEFT(C175,1)+0=Results!$C$4,INDEX(Results!$AM$8:$BJ$23,CODE(RIGHT(LEFT(C175,2),1))-64,RIGHT(C175,LEN(C175)-2)+0),IF(Results!$AL$7=2,2,45)),"")</f>
        <v/>
      </c>
      <c r="BF175" t="str">
        <f t="shared" ca="1" si="17"/>
        <v/>
      </c>
      <c r="BG175" s="104" t="str">
        <f ca="1">IFERROR(IF(LEFT(C175,1)+0=Results!$C$4,INDEX(Results!$CK$8:$DH$23,CODE(RIGHT(LEFT(C175,2),1))-64,RIGHT(C175,LEN(C175)-2)+0),IF(Results!$AL$7=2,2,45)),"")</f>
        <v/>
      </c>
    </row>
    <row r="176" spans="1:59" x14ac:dyDescent="0.25">
      <c r="A176" t="str">
        <f t="shared" ca="1" si="14"/>
        <v>N/A</v>
      </c>
      <c r="B176">
        <v>173</v>
      </c>
      <c r="C176" t="str">
        <f t="shared" ca="1" si="15"/>
        <v/>
      </c>
      <c r="D176" t="str">
        <f t="shared" ca="1" si="16"/>
        <v/>
      </c>
      <c r="E176" s="268" t="str">
        <f t="shared" ca="1" si="19"/>
        <v/>
      </c>
      <c r="F176" s="79" t="e">
        <f ca="1">IFERROR(IF(OR($BE176=45,$BE176=45+Results!$AR$2),VLOOKUP($C176,Data_qPCR,F$3+2,FALSE),NA()),NA())</f>
        <v>#N/A</v>
      </c>
      <c r="G176" s="79" t="e">
        <f ca="1">IFERROR(IF(OR($BE176=45,$BE176=45+Results!$AR$2),VLOOKUP($C176,Data_qPCR,G$3+2,FALSE),NA()),NA())</f>
        <v>#N/A</v>
      </c>
      <c r="H176" s="79" t="e">
        <f ca="1">IFERROR(IF(OR($BE176=45,$BE176=45+Results!$AR$2),VLOOKUP($C176,Data_qPCR,H$3+2,FALSE),NA()),NA())</f>
        <v>#N/A</v>
      </c>
      <c r="I176" s="79" t="e">
        <f ca="1">IFERROR(IF(OR($BE176=45,$BE176=45+Results!$AR$2),VLOOKUP($C176,Data_qPCR,I$3+2,FALSE),NA()),NA())</f>
        <v>#N/A</v>
      </c>
      <c r="J176" s="79" t="e">
        <f ca="1">IFERROR(IF(OR($BE176=45,$BE176=45+Results!$AR$2),VLOOKUP($C176,Data_qPCR,J$3+2,FALSE),NA()),NA())</f>
        <v>#N/A</v>
      </c>
      <c r="K176" s="79" t="e">
        <f ca="1">IFERROR(IF(OR($BE176=45,$BE176=45+Results!$AR$2),VLOOKUP($C176,Data_qPCR,K$3+2,FALSE),NA()),NA())</f>
        <v>#N/A</v>
      </c>
      <c r="L176" s="79" t="e">
        <f ca="1">IFERROR(IF(OR($BE176=45,$BE176=45+Results!$AR$2),VLOOKUP($C176,Data_qPCR,L$3+2,FALSE),NA()),NA())</f>
        <v>#N/A</v>
      </c>
      <c r="M176" s="79" t="e">
        <f ca="1">IFERROR(IF(OR($BE176=45,$BE176=45+Results!$AR$2),VLOOKUP($C176,Data_qPCR,M$3+2,FALSE),NA()),NA())</f>
        <v>#N/A</v>
      </c>
      <c r="N176" s="79" t="e">
        <f ca="1">IFERROR(IF(OR($BE176=45,$BE176=45+Results!$AR$2),VLOOKUP($C176,Data_qPCR,N$3+2,FALSE),NA()),NA())</f>
        <v>#N/A</v>
      </c>
      <c r="O176" s="79" t="e">
        <f ca="1">IFERROR(IF(OR($BE176=45,$BE176=45+Results!$AR$2),VLOOKUP($C176,Data_qPCR,O$3+2,FALSE),NA()),NA())</f>
        <v>#N/A</v>
      </c>
      <c r="P176" s="79" t="e">
        <f ca="1">IFERROR(IF(OR($BE176=45,$BE176=45+Results!$AR$2),VLOOKUP($C176,Data_qPCR,P$3+2,FALSE),NA()),NA())</f>
        <v>#N/A</v>
      </c>
      <c r="Q176" s="79" t="e">
        <f ca="1">IFERROR(IF(OR($BE176=45,$BE176=45+Results!$AR$2),VLOOKUP($C176,Data_qPCR,Q$3+2,FALSE),NA()),NA())</f>
        <v>#N/A</v>
      </c>
      <c r="R176" s="79" t="e">
        <f ca="1">IFERROR(IF(OR($BE176=45,$BE176=45+Results!$AR$2),VLOOKUP($C176,Data_qPCR,R$3+2,FALSE),NA()),NA())</f>
        <v>#N/A</v>
      </c>
      <c r="S176" s="79" t="e">
        <f ca="1">IFERROR(IF(OR($BE176=45,$BE176=45+Results!$AR$2),VLOOKUP($C176,Data_qPCR,S$3+2,FALSE),NA()),NA())</f>
        <v>#N/A</v>
      </c>
      <c r="T176" s="79" t="e">
        <f ca="1">IFERROR(IF(OR($BE176=45,$BE176=45+Results!$AR$2),VLOOKUP($C176,Data_qPCR,T$3+2,FALSE),NA()),NA())</f>
        <v>#N/A</v>
      </c>
      <c r="U176" s="79" t="e">
        <f ca="1">IFERROR(IF(OR($BE176=45,$BE176=45+Results!$AR$2),VLOOKUP($C176,Data_qPCR,U$3+2,FALSE),NA()),NA())</f>
        <v>#N/A</v>
      </c>
      <c r="V176" s="79" t="e">
        <f ca="1">IFERROR(IF(OR($BE176=45,$BE176=45+Results!$AR$2),VLOOKUP($C176,Data_qPCR,V$3+2,FALSE),NA()),NA())</f>
        <v>#N/A</v>
      </c>
      <c r="W176" s="79" t="e">
        <f ca="1">IFERROR(IF(OR($BE176=45,$BE176=45+Results!$AR$2),VLOOKUP($C176,Data_qPCR,W$3+2,FALSE),NA()),NA())</f>
        <v>#N/A</v>
      </c>
      <c r="X176" s="79" t="e">
        <f ca="1">IFERROR(IF(OR($BE176=45,$BE176=45+Results!$AR$2),VLOOKUP($C176,Data_qPCR,X$3+2,FALSE),NA()),NA())</f>
        <v>#N/A</v>
      </c>
      <c r="Y176" s="79" t="e">
        <f ca="1">IFERROR(IF(OR($BE176=45,$BE176=45+Results!$AR$2),VLOOKUP($C176,Data_qPCR,Y$3+2,FALSE),NA()),NA())</f>
        <v>#N/A</v>
      </c>
      <c r="Z176" s="79" t="e">
        <f ca="1">IFERROR(IF(OR($BE176=45,$BE176=45+Results!$AR$2),VLOOKUP($C176,Data_qPCR,Z$3+2,FALSE),NA()),NA())</f>
        <v>#N/A</v>
      </c>
      <c r="AA176" s="79" t="e">
        <f ca="1">IFERROR(IF(OR($BE176=45,$BE176=45+Results!$AR$2),VLOOKUP($C176,Data_qPCR,AA$3+2,FALSE),NA()),NA())</f>
        <v>#N/A</v>
      </c>
      <c r="AB176" s="79" t="e">
        <f ca="1">IFERROR(IF(OR($BE176=45,$BE176=45+Results!$AR$2),VLOOKUP($C176,Data_qPCR,AB$3+2,FALSE),NA()),NA())</f>
        <v>#N/A</v>
      </c>
      <c r="AC176" s="79" t="e">
        <f ca="1">IFERROR(IF(OR($BE176=45,$BE176=45+Results!$AR$2),VLOOKUP($C176,Data_qPCR,AC$3+2,FALSE),NA()),NA())</f>
        <v>#N/A</v>
      </c>
      <c r="AD176" s="79" t="e">
        <f ca="1">IFERROR(IF(OR($BE176=45,$BE176=45+Results!$AR$2),VLOOKUP($C176,Data_qPCR,AD$3+2,FALSE),NA()),NA())</f>
        <v>#N/A</v>
      </c>
      <c r="AE176" s="79" t="e">
        <f ca="1">IFERROR(IF(OR($BE176=45,$BE176=45+Results!$AR$2),VLOOKUP($C176,Data_qPCR,AE$3+2,FALSE),NA()),NA())</f>
        <v>#N/A</v>
      </c>
      <c r="AF176" s="79" t="e">
        <f ca="1">IFERROR(IF(OR($BE176=45,$BE176=45+Results!$AR$2),VLOOKUP($C176,Data_qPCR,AF$3+2,FALSE),NA()),NA())</f>
        <v>#N/A</v>
      </c>
      <c r="AG176" s="79" t="e">
        <f ca="1">IFERROR(IF(OR($BE176=45,$BE176=45+Results!$AR$2),VLOOKUP($C176,Data_qPCR,AG$3+2,FALSE),NA()),NA())</f>
        <v>#N/A</v>
      </c>
      <c r="AH176" s="79" t="e">
        <f ca="1">IFERROR(IF(OR($BE176=45,$BE176=45+Results!$AR$2),VLOOKUP($C176,Data_qPCR,AH$3+2,FALSE),NA()),NA())</f>
        <v>#N/A</v>
      </c>
      <c r="AI176" s="79" t="e">
        <f ca="1">IFERROR(IF(OR($BE176=45,$BE176=45+Results!$AR$2),VLOOKUP($C176,Data_qPCR,AI$3+2,FALSE),NA()),NA())</f>
        <v>#N/A</v>
      </c>
      <c r="AJ176" s="79" t="e">
        <f ca="1">IFERROR(IF(OR($BE176=45,$BE176=45+Results!$AR$2),VLOOKUP($C176,Data_qPCR,AJ$3+2,FALSE),NA()),NA())</f>
        <v>#N/A</v>
      </c>
      <c r="AK176" s="79" t="e">
        <f ca="1">IFERROR(IF(OR($BE176=45,$BE176=45+Results!$AR$2),VLOOKUP($C176,Data_qPCR,AK$3+2,FALSE),NA()),NA())</f>
        <v>#N/A</v>
      </c>
      <c r="AL176" s="79" t="e">
        <f ca="1">IFERROR(IF(OR($BE176=45,$BE176=45+Results!$AR$2),VLOOKUP($C176,Data_qPCR,AL$3+2,FALSE),NA()),NA())</f>
        <v>#N/A</v>
      </c>
      <c r="AM176" s="79" t="e">
        <f ca="1">IFERROR(IF(OR($BE176=45,$BE176=45+Results!$AR$2),VLOOKUP($C176,Data_qPCR,AM$3+2,FALSE),NA()),NA())</f>
        <v>#N/A</v>
      </c>
      <c r="AN176" s="79" t="e">
        <f ca="1">IFERROR(IF(OR($BE176=45,$BE176=45+Results!$AR$2),VLOOKUP($C176,Data_qPCR,AN$3+2,FALSE),NA()),NA())</f>
        <v>#N/A</v>
      </c>
      <c r="AO176" s="79" t="e">
        <f ca="1">IFERROR(IF(OR($BE176=45,$BE176=45+Results!$AR$2),VLOOKUP($C176,Data_qPCR,AO$3+2,FALSE),NA()),NA())</f>
        <v>#N/A</v>
      </c>
      <c r="AP176" s="79" t="e">
        <f ca="1">IFERROR(IF(OR($BE176=45,$BE176=45+Results!$AR$2),VLOOKUP($C176,Data_qPCR,AP$3+2,FALSE),NA()),NA())</f>
        <v>#N/A</v>
      </c>
      <c r="AQ176" s="79" t="e">
        <f ca="1">IFERROR(IF(OR($BE176=45,$BE176=45+Results!$AR$2),VLOOKUP($C176,Data_qPCR,AQ$3+2,FALSE),NA()),NA())</f>
        <v>#N/A</v>
      </c>
      <c r="AR176" s="79" t="e">
        <f ca="1">IFERROR(IF(OR($BE176=45,$BE176=45+Results!$AR$2),VLOOKUP($C176,Data_qPCR,AR$3+2,FALSE),NA()),NA())</f>
        <v>#N/A</v>
      </c>
      <c r="AS176" s="79" t="e">
        <f ca="1">IFERROR(IF(OR($BE176=45,$BE176=45+Results!$AR$2),VLOOKUP($C176,Data_qPCR,AS$3+2,FALSE),NA()),NA())</f>
        <v>#N/A</v>
      </c>
      <c r="AT176" s="79" t="e">
        <f ca="1">IFERROR(IF(OR($BE176=45,$BE176=45+Results!$AR$2),VLOOKUP($C176,Data_qPCR,AT$3+2,FALSE),NA()),NA())</f>
        <v>#N/A</v>
      </c>
      <c r="AU176" s="79" t="e">
        <f ca="1">IFERROR(IF(OR($BE176=45,$BE176=45+Results!$AR$2),VLOOKUP($C176,Data_qPCR,AU$3+2,FALSE),NA()),NA())</f>
        <v>#N/A</v>
      </c>
      <c r="AV176" s="79" t="e">
        <f ca="1">IFERROR(IF(OR($BE176=45,$BE176=45+Results!$AR$2),VLOOKUP($C176,Data_qPCR,AV$3+2,FALSE),NA()),NA())</f>
        <v>#N/A</v>
      </c>
      <c r="AW176" s="79" t="e">
        <f ca="1">IFERROR(IF(OR($BE176=45,$BE176=45+Results!$AR$2),VLOOKUP($C176,Data_qPCR,AW$3+2,FALSE),NA()),NA())</f>
        <v>#N/A</v>
      </c>
      <c r="AX176" s="79" t="e">
        <f ca="1">IFERROR(IF(OR($BE176=45,$BE176=45+Results!$AR$2),VLOOKUP($C176,Data_qPCR,AX$3+2,FALSE),NA()),NA())</f>
        <v>#N/A</v>
      </c>
      <c r="AY176" s="79" t="e">
        <f ca="1">IFERROR(IF(OR($BE176=45,$BE176=45+Results!$AR$2),VLOOKUP($C176,Data_qPCR,AY$3+2,FALSE),NA()),NA())</f>
        <v>#N/A</v>
      </c>
      <c r="AZ176" s="79" t="e">
        <f ca="1">IFERROR(IF(OR($BE176=45,$BE176=45+Results!$AR$2),VLOOKUP($C176,Data_qPCR,AZ$3+2,FALSE),NA()),NA())</f>
        <v>#N/A</v>
      </c>
      <c r="BA176" s="79" t="e">
        <f ca="1">IFERROR(IF(OR($BE176=45,$BE176=45+Results!$AR$2),VLOOKUP($C176,Data_qPCR,BA$3+2,FALSE),NA()),NA())</f>
        <v>#N/A</v>
      </c>
      <c r="BB176" s="79" t="e">
        <f ca="1">IFERROR(IF(OR($BE176=45,$BE176=45+Results!$AR$2),VLOOKUP($C176,Data_qPCR,BB$3+2,FALSE),NA()),NA())</f>
        <v>#N/A</v>
      </c>
      <c r="BC176" s="79" t="e">
        <f ca="1">IFERROR(IF(OR($BE176=45,$BE176=45+Results!$AR$2),VLOOKUP($C176,Data_qPCR,BC$3+2,FALSE),NA()),NA())</f>
        <v>#N/A</v>
      </c>
      <c r="BD176" s="79" t="str">
        <f t="shared" ca="1" si="18"/>
        <v/>
      </c>
      <c r="BE176" t="str">
        <f ca="1">IFERROR(IF(LEFT(C176,1)+0=Results!$C$4,INDEX(Results!$AM$8:$BJ$23,CODE(RIGHT(LEFT(C176,2),1))-64,RIGHT(C176,LEN(C176)-2)+0),IF(Results!$AL$7=2,2,45)),"")</f>
        <v/>
      </c>
      <c r="BF176" t="str">
        <f t="shared" ca="1" si="17"/>
        <v/>
      </c>
      <c r="BG176" s="104" t="str">
        <f ca="1">IFERROR(IF(LEFT(C176,1)+0=Results!$C$4,INDEX(Results!$CK$8:$DH$23,CODE(RIGHT(LEFT(C176,2),1))-64,RIGHT(C176,LEN(C176)-2)+0),IF(Results!$AL$7=2,2,45)),"")</f>
        <v/>
      </c>
    </row>
    <row r="177" spans="1:59" x14ac:dyDescent="0.25">
      <c r="A177" t="str">
        <f t="shared" ca="1" si="14"/>
        <v>N/A</v>
      </c>
      <c r="B177">
        <v>174</v>
      </c>
      <c r="C177" t="str">
        <f t="shared" ca="1" si="15"/>
        <v/>
      </c>
      <c r="D177" t="str">
        <f t="shared" ca="1" si="16"/>
        <v/>
      </c>
      <c r="E177" s="268" t="str">
        <f t="shared" ca="1" si="19"/>
        <v/>
      </c>
      <c r="F177" s="79" t="e">
        <f ca="1">IFERROR(IF(OR($BE177=45,$BE177=45+Results!$AR$2),VLOOKUP($C177,Data_qPCR,F$3+2,FALSE),NA()),NA())</f>
        <v>#N/A</v>
      </c>
      <c r="G177" s="79" t="e">
        <f ca="1">IFERROR(IF(OR($BE177=45,$BE177=45+Results!$AR$2),VLOOKUP($C177,Data_qPCR,G$3+2,FALSE),NA()),NA())</f>
        <v>#N/A</v>
      </c>
      <c r="H177" s="79" t="e">
        <f ca="1">IFERROR(IF(OR($BE177=45,$BE177=45+Results!$AR$2),VLOOKUP($C177,Data_qPCR,H$3+2,FALSE),NA()),NA())</f>
        <v>#N/A</v>
      </c>
      <c r="I177" s="79" t="e">
        <f ca="1">IFERROR(IF(OR($BE177=45,$BE177=45+Results!$AR$2),VLOOKUP($C177,Data_qPCR,I$3+2,FALSE),NA()),NA())</f>
        <v>#N/A</v>
      </c>
      <c r="J177" s="79" t="e">
        <f ca="1">IFERROR(IF(OR($BE177=45,$BE177=45+Results!$AR$2),VLOOKUP($C177,Data_qPCR,J$3+2,FALSE),NA()),NA())</f>
        <v>#N/A</v>
      </c>
      <c r="K177" s="79" t="e">
        <f ca="1">IFERROR(IF(OR($BE177=45,$BE177=45+Results!$AR$2),VLOOKUP($C177,Data_qPCR,K$3+2,FALSE),NA()),NA())</f>
        <v>#N/A</v>
      </c>
      <c r="L177" s="79" t="e">
        <f ca="1">IFERROR(IF(OR($BE177=45,$BE177=45+Results!$AR$2),VLOOKUP($C177,Data_qPCR,L$3+2,FALSE),NA()),NA())</f>
        <v>#N/A</v>
      </c>
      <c r="M177" s="79" t="e">
        <f ca="1">IFERROR(IF(OR($BE177=45,$BE177=45+Results!$AR$2),VLOOKUP($C177,Data_qPCR,M$3+2,FALSE),NA()),NA())</f>
        <v>#N/A</v>
      </c>
      <c r="N177" s="79" t="e">
        <f ca="1">IFERROR(IF(OR($BE177=45,$BE177=45+Results!$AR$2),VLOOKUP($C177,Data_qPCR,N$3+2,FALSE),NA()),NA())</f>
        <v>#N/A</v>
      </c>
      <c r="O177" s="79" t="e">
        <f ca="1">IFERROR(IF(OR($BE177=45,$BE177=45+Results!$AR$2),VLOOKUP($C177,Data_qPCR,O$3+2,FALSE),NA()),NA())</f>
        <v>#N/A</v>
      </c>
      <c r="P177" s="79" t="e">
        <f ca="1">IFERROR(IF(OR($BE177=45,$BE177=45+Results!$AR$2),VLOOKUP($C177,Data_qPCR,P$3+2,FALSE),NA()),NA())</f>
        <v>#N/A</v>
      </c>
      <c r="Q177" s="79" t="e">
        <f ca="1">IFERROR(IF(OR($BE177=45,$BE177=45+Results!$AR$2),VLOOKUP($C177,Data_qPCR,Q$3+2,FALSE),NA()),NA())</f>
        <v>#N/A</v>
      </c>
      <c r="R177" s="79" t="e">
        <f ca="1">IFERROR(IF(OR($BE177=45,$BE177=45+Results!$AR$2),VLOOKUP($C177,Data_qPCR,R$3+2,FALSE),NA()),NA())</f>
        <v>#N/A</v>
      </c>
      <c r="S177" s="79" t="e">
        <f ca="1">IFERROR(IF(OR($BE177=45,$BE177=45+Results!$AR$2),VLOOKUP($C177,Data_qPCR,S$3+2,FALSE),NA()),NA())</f>
        <v>#N/A</v>
      </c>
      <c r="T177" s="79" t="e">
        <f ca="1">IFERROR(IF(OR($BE177=45,$BE177=45+Results!$AR$2),VLOOKUP($C177,Data_qPCR,T$3+2,FALSE),NA()),NA())</f>
        <v>#N/A</v>
      </c>
      <c r="U177" s="79" t="e">
        <f ca="1">IFERROR(IF(OR($BE177=45,$BE177=45+Results!$AR$2),VLOOKUP($C177,Data_qPCR,U$3+2,FALSE),NA()),NA())</f>
        <v>#N/A</v>
      </c>
      <c r="V177" s="79" t="e">
        <f ca="1">IFERROR(IF(OR($BE177=45,$BE177=45+Results!$AR$2),VLOOKUP($C177,Data_qPCR,V$3+2,FALSE),NA()),NA())</f>
        <v>#N/A</v>
      </c>
      <c r="W177" s="79" t="e">
        <f ca="1">IFERROR(IF(OR($BE177=45,$BE177=45+Results!$AR$2),VLOOKUP($C177,Data_qPCR,W$3+2,FALSE),NA()),NA())</f>
        <v>#N/A</v>
      </c>
      <c r="X177" s="79" t="e">
        <f ca="1">IFERROR(IF(OR($BE177=45,$BE177=45+Results!$AR$2),VLOOKUP($C177,Data_qPCR,X$3+2,FALSE),NA()),NA())</f>
        <v>#N/A</v>
      </c>
      <c r="Y177" s="79" t="e">
        <f ca="1">IFERROR(IF(OR($BE177=45,$BE177=45+Results!$AR$2),VLOOKUP($C177,Data_qPCR,Y$3+2,FALSE),NA()),NA())</f>
        <v>#N/A</v>
      </c>
      <c r="Z177" s="79" t="e">
        <f ca="1">IFERROR(IF(OR($BE177=45,$BE177=45+Results!$AR$2),VLOOKUP($C177,Data_qPCR,Z$3+2,FALSE),NA()),NA())</f>
        <v>#N/A</v>
      </c>
      <c r="AA177" s="79" t="e">
        <f ca="1">IFERROR(IF(OR($BE177=45,$BE177=45+Results!$AR$2),VLOOKUP($C177,Data_qPCR,AA$3+2,FALSE),NA()),NA())</f>
        <v>#N/A</v>
      </c>
      <c r="AB177" s="79" t="e">
        <f ca="1">IFERROR(IF(OR($BE177=45,$BE177=45+Results!$AR$2),VLOOKUP($C177,Data_qPCR,AB$3+2,FALSE),NA()),NA())</f>
        <v>#N/A</v>
      </c>
      <c r="AC177" s="79" t="e">
        <f ca="1">IFERROR(IF(OR($BE177=45,$BE177=45+Results!$AR$2),VLOOKUP($C177,Data_qPCR,AC$3+2,FALSE),NA()),NA())</f>
        <v>#N/A</v>
      </c>
      <c r="AD177" s="79" t="e">
        <f ca="1">IFERROR(IF(OR($BE177=45,$BE177=45+Results!$AR$2),VLOOKUP($C177,Data_qPCR,AD$3+2,FALSE),NA()),NA())</f>
        <v>#N/A</v>
      </c>
      <c r="AE177" s="79" t="e">
        <f ca="1">IFERROR(IF(OR($BE177=45,$BE177=45+Results!$AR$2),VLOOKUP($C177,Data_qPCR,AE$3+2,FALSE),NA()),NA())</f>
        <v>#N/A</v>
      </c>
      <c r="AF177" s="79" t="e">
        <f ca="1">IFERROR(IF(OR($BE177=45,$BE177=45+Results!$AR$2),VLOOKUP($C177,Data_qPCR,AF$3+2,FALSE),NA()),NA())</f>
        <v>#N/A</v>
      </c>
      <c r="AG177" s="79" t="e">
        <f ca="1">IFERROR(IF(OR($BE177=45,$BE177=45+Results!$AR$2),VLOOKUP($C177,Data_qPCR,AG$3+2,FALSE),NA()),NA())</f>
        <v>#N/A</v>
      </c>
      <c r="AH177" s="79" t="e">
        <f ca="1">IFERROR(IF(OR($BE177=45,$BE177=45+Results!$AR$2),VLOOKUP($C177,Data_qPCR,AH$3+2,FALSE),NA()),NA())</f>
        <v>#N/A</v>
      </c>
      <c r="AI177" s="79" t="e">
        <f ca="1">IFERROR(IF(OR($BE177=45,$BE177=45+Results!$AR$2),VLOOKUP($C177,Data_qPCR,AI$3+2,FALSE),NA()),NA())</f>
        <v>#N/A</v>
      </c>
      <c r="AJ177" s="79" t="e">
        <f ca="1">IFERROR(IF(OR($BE177=45,$BE177=45+Results!$AR$2),VLOOKUP($C177,Data_qPCR,AJ$3+2,FALSE),NA()),NA())</f>
        <v>#N/A</v>
      </c>
      <c r="AK177" s="79" t="e">
        <f ca="1">IFERROR(IF(OR($BE177=45,$BE177=45+Results!$AR$2),VLOOKUP($C177,Data_qPCR,AK$3+2,FALSE),NA()),NA())</f>
        <v>#N/A</v>
      </c>
      <c r="AL177" s="79" t="e">
        <f ca="1">IFERROR(IF(OR($BE177=45,$BE177=45+Results!$AR$2),VLOOKUP($C177,Data_qPCR,AL$3+2,FALSE),NA()),NA())</f>
        <v>#N/A</v>
      </c>
      <c r="AM177" s="79" t="e">
        <f ca="1">IFERROR(IF(OR($BE177=45,$BE177=45+Results!$AR$2),VLOOKUP($C177,Data_qPCR,AM$3+2,FALSE),NA()),NA())</f>
        <v>#N/A</v>
      </c>
      <c r="AN177" s="79" t="e">
        <f ca="1">IFERROR(IF(OR($BE177=45,$BE177=45+Results!$AR$2),VLOOKUP($C177,Data_qPCR,AN$3+2,FALSE),NA()),NA())</f>
        <v>#N/A</v>
      </c>
      <c r="AO177" s="79" t="e">
        <f ca="1">IFERROR(IF(OR($BE177=45,$BE177=45+Results!$AR$2),VLOOKUP($C177,Data_qPCR,AO$3+2,FALSE),NA()),NA())</f>
        <v>#N/A</v>
      </c>
      <c r="AP177" s="79" t="e">
        <f ca="1">IFERROR(IF(OR($BE177=45,$BE177=45+Results!$AR$2),VLOOKUP($C177,Data_qPCR,AP$3+2,FALSE),NA()),NA())</f>
        <v>#N/A</v>
      </c>
      <c r="AQ177" s="79" t="e">
        <f ca="1">IFERROR(IF(OR($BE177=45,$BE177=45+Results!$AR$2),VLOOKUP($C177,Data_qPCR,AQ$3+2,FALSE),NA()),NA())</f>
        <v>#N/A</v>
      </c>
      <c r="AR177" s="79" t="e">
        <f ca="1">IFERROR(IF(OR($BE177=45,$BE177=45+Results!$AR$2),VLOOKUP($C177,Data_qPCR,AR$3+2,FALSE),NA()),NA())</f>
        <v>#N/A</v>
      </c>
      <c r="AS177" s="79" t="e">
        <f ca="1">IFERROR(IF(OR($BE177=45,$BE177=45+Results!$AR$2),VLOOKUP($C177,Data_qPCR,AS$3+2,FALSE),NA()),NA())</f>
        <v>#N/A</v>
      </c>
      <c r="AT177" s="79" t="e">
        <f ca="1">IFERROR(IF(OR($BE177=45,$BE177=45+Results!$AR$2),VLOOKUP($C177,Data_qPCR,AT$3+2,FALSE),NA()),NA())</f>
        <v>#N/A</v>
      </c>
      <c r="AU177" s="79" t="e">
        <f ca="1">IFERROR(IF(OR($BE177=45,$BE177=45+Results!$AR$2),VLOOKUP($C177,Data_qPCR,AU$3+2,FALSE),NA()),NA())</f>
        <v>#N/A</v>
      </c>
      <c r="AV177" s="79" t="e">
        <f ca="1">IFERROR(IF(OR($BE177=45,$BE177=45+Results!$AR$2),VLOOKUP($C177,Data_qPCR,AV$3+2,FALSE),NA()),NA())</f>
        <v>#N/A</v>
      </c>
      <c r="AW177" s="79" t="e">
        <f ca="1">IFERROR(IF(OR($BE177=45,$BE177=45+Results!$AR$2),VLOOKUP($C177,Data_qPCR,AW$3+2,FALSE),NA()),NA())</f>
        <v>#N/A</v>
      </c>
      <c r="AX177" s="79" t="e">
        <f ca="1">IFERROR(IF(OR($BE177=45,$BE177=45+Results!$AR$2),VLOOKUP($C177,Data_qPCR,AX$3+2,FALSE),NA()),NA())</f>
        <v>#N/A</v>
      </c>
      <c r="AY177" s="79" t="e">
        <f ca="1">IFERROR(IF(OR($BE177=45,$BE177=45+Results!$AR$2),VLOOKUP($C177,Data_qPCR,AY$3+2,FALSE),NA()),NA())</f>
        <v>#N/A</v>
      </c>
      <c r="AZ177" s="79" t="e">
        <f ca="1">IFERROR(IF(OR($BE177=45,$BE177=45+Results!$AR$2),VLOOKUP($C177,Data_qPCR,AZ$3+2,FALSE),NA()),NA())</f>
        <v>#N/A</v>
      </c>
      <c r="BA177" s="79" t="e">
        <f ca="1">IFERROR(IF(OR($BE177=45,$BE177=45+Results!$AR$2),VLOOKUP($C177,Data_qPCR,BA$3+2,FALSE),NA()),NA())</f>
        <v>#N/A</v>
      </c>
      <c r="BB177" s="79" t="e">
        <f ca="1">IFERROR(IF(OR($BE177=45,$BE177=45+Results!$AR$2),VLOOKUP($C177,Data_qPCR,BB$3+2,FALSE),NA()),NA())</f>
        <v>#N/A</v>
      </c>
      <c r="BC177" s="79" t="e">
        <f ca="1">IFERROR(IF(OR($BE177=45,$BE177=45+Results!$AR$2),VLOOKUP($C177,Data_qPCR,BC$3+2,FALSE),NA()),NA())</f>
        <v>#N/A</v>
      </c>
      <c r="BD177" s="79" t="str">
        <f t="shared" ca="1" si="18"/>
        <v/>
      </c>
      <c r="BE177" t="str">
        <f ca="1">IFERROR(IF(LEFT(C177,1)+0=Results!$C$4,INDEX(Results!$AM$8:$BJ$23,CODE(RIGHT(LEFT(C177,2),1))-64,RIGHT(C177,LEN(C177)-2)+0),IF(Results!$AL$7=2,2,45)),"")</f>
        <v/>
      </c>
      <c r="BF177" t="str">
        <f t="shared" ca="1" si="17"/>
        <v/>
      </c>
      <c r="BG177" s="104" t="str">
        <f ca="1">IFERROR(IF(LEFT(C177,1)+0=Results!$C$4,INDEX(Results!$CK$8:$DH$23,CODE(RIGHT(LEFT(C177,2),1))-64,RIGHT(C177,LEN(C177)-2)+0),IF(Results!$AL$7=2,2,45)),"")</f>
        <v/>
      </c>
    </row>
    <row r="178" spans="1:59" x14ac:dyDescent="0.25">
      <c r="A178" t="str">
        <f t="shared" ca="1" si="14"/>
        <v>N/A</v>
      </c>
      <c r="B178">
        <v>175</v>
      </c>
      <c r="C178" t="str">
        <f t="shared" ca="1" si="15"/>
        <v/>
      </c>
      <c r="D178" t="str">
        <f t="shared" ca="1" si="16"/>
        <v/>
      </c>
      <c r="E178" s="268" t="str">
        <f t="shared" ca="1" si="19"/>
        <v/>
      </c>
      <c r="F178" s="79" t="e">
        <f ca="1">IFERROR(IF(OR($BE178=45,$BE178=45+Results!$AR$2),VLOOKUP($C178,Data_qPCR,F$3+2,FALSE),NA()),NA())</f>
        <v>#N/A</v>
      </c>
      <c r="G178" s="79" t="e">
        <f ca="1">IFERROR(IF(OR($BE178=45,$BE178=45+Results!$AR$2),VLOOKUP($C178,Data_qPCR,G$3+2,FALSE),NA()),NA())</f>
        <v>#N/A</v>
      </c>
      <c r="H178" s="79" t="e">
        <f ca="1">IFERROR(IF(OR($BE178=45,$BE178=45+Results!$AR$2),VLOOKUP($C178,Data_qPCR,H$3+2,FALSE),NA()),NA())</f>
        <v>#N/A</v>
      </c>
      <c r="I178" s="79" t="e">
        <f ca="1">IFERROR(IF(OR($BE178=45,$BE178=45+Results!$AR$2),VLOOKUP($C178,Data_qPCR,I$3+2,FALSE),NA()),NA())</f>
        <v>#N/A</v>
      </c>
      <c r="J178" s="79" t="e">
        <f ca="1">IFERROR(IF(OR($BE178=45,$BE178=45+Results!$AR$2),VLOOKUP($C178,Data_qPCR,J$3+2,FALSE),NA()),NA())</f>
        <v>#N/A</v>
      </c>
      <c r="K178" s="79" t="e">
        <f ca="1">IFERROR(IF(OR($BE178=45,$BE178=45+Results!$AR$2),VLOOKUP($C178,Data_qPCR,K$3+2,FALSE),NA()),NA())</f>
        <v>#N/A</v>
      </c>
      <c r="L178" s="79" t="e">
        <f ca="1">IFERROR(IF(OR($BE178=45,$BE178=45+Results!$AR$2),VLOOKUP($C178,Data_qPCR,L$3+2,FALSE),NA()),NA())</f>
        <v>#N/A</v>
      </c>
      <c r="M178" s="79" t="e">
        <f ca="1">IFERROR(IF(OR($BE178=45,$BE178=45+Results!$AR$2),VLOOKUP($C178,Data_qPCR,M$3+2,FALSE),NA()),NA())</f>
        <v>#N/A</v>
      </c>
      <c r="N178" s="79" t="e">
        <f ca="1">IFERROR(IF(OR($BE178=45,$BE178=45+Results!$AR$2),VLOOKUP($C178,Data_qPCR,N$3+2,FALSE),NA()),NA())</f>
        <v>#N/A</v>
      </c>
      <c r="O178" s="79" t="e">
        <f ca="1">IFERROR(IF(OR($BE178=45,$BE178=45+Results!$AR$2),VLOOKUP($C178,Data_qPCR,O$3+2,FALSE),NA()),NA())</f>
        <v>#N/A</v>
      </c>
      <c r="P178" s="79" t="e">
        <f ca="1">IFERROR(IF(OR($BE178=45,$BE178=45+Results!$AR$2),VLOOKUP($C178,Data_qPCR,P$3+2,FALSE),NA()),NA())</f>
        <v>#N/A</v>
      </c>
      <c r="Q178" s="79" t="e">
        <f ca="1">IFERROR(IF(OR($BE178=45,$BE178=45+Results!$AR$2),VLOOKUP($C178,Data_qPCR,Q$3+2,FALSE),NA()),NA())</f>
        <v>#N/A</v>
      </c>
      <c r="R178" s="79" t="e">
        <f ca="1">IFERROR(IF(OR($BE178=45,$BE178=45+Results!$AR$2),VLOOKUP($C178,Data_qPCR,R$3+2,FALSE),NA()),NA())</f>
        <v>#N/A</v>
      </c>
      <c r="S178" s="79" t="e">
        <f ca="1">IFERROR(IF(OR($BE178=45,$BE178=45+Results!$AR$2),VLOOKUP($C178,Data_qPCR,S$3+2,FALSE),NA()),NA())</f>
        <v>#N/A</v>
      </c>
      <c r="T178" s="79" t="e">
        <f ca="1">IFERROR(IF(OR($BE178=45,$BE178=45+Results!$AR$2),VLOOKUP($C178,Data_qPCR,T$3+2,FALSE),NA()),NA())</f>
        <v>#N/A</v>
      </c>
      <c r="U178" s="79" t="e">
        <f ca="1">IFERROR(IF(OR($BE178=45,$BE178=45+Results!$AR$2),VLOOKUP($C178,Data_qPCR,U$3+2,FALSE),NA()),NA())</f>
        <v>#N/A</v>
      </c>
      <c r="V178" s="79" t="e">
        <f ca="1">IFERROR(IF(OR($BE178=45,$BE178=45+Results!$AR$2),VLOOKUP($C178,Data_qPCR,V$3+2,FALSE),NA()),NA())</f>
        <v>#N/A</v>
      </c>
      <c r="W178" s="79" t="e">
        <f ca="1">IFERROR(IF(OR($BE178=45,$BE178=45+Results!$AR$2),VLOOKUP($C178,Data_qPCR,W$3+2,FALSE),NA()),NA())</f>
        <v>#N/A</v>
      </c>
      <c r="X178" s="79" t="e">
        <f ca="1">IFERROR(IF(OR($BE178=45,$BE178=45+Results!$AR$2),VLOOKUP($C178,Data_qPCR,X$3+2,FALSE),NA()),NA())</f>
        <v>#N/A</v>
      </c>
      <c r="Y178" s="79" t="e">
        <f ca="1">IFERROR(IF(OR($BE178=45,$BE178=45+Results!$AR$2),VLOOKUP($C178,Data_qPCR,Y$3+2,FALSE),NA()),NA())</f>
        <v>#N/A</v>
      </c>
      <c r="Z178" s="79" t="e">
        <f ca="1">IFERROR(IF(OR($BE178=45,$BE178=45+Results!$AR$2),VLOOKUP($C178,Data_qPCR,Z$3+2,FALSE),NA()),NA())</f>
        <v>#N/A</v>
      </c>
      <c r="AA178" s="79" t="e">
        <f ca="1">IFERROR(IF(OR($BE178=45,$BE178=45+Results!$AR$2),VLOOKUP($C178,Data_qPCR,AA$3+2,FALSE),NA()),NA())</f>
        <v>#N/A</v>
      </c>
      <c r="AB178" s="79" t="e">
        <f ca="1">IFERROR(IF(OR($BE178=45,$BE178=45+Results!$AR$2),VLOOKUP($C178,Data_qPCR,AB$3+2,FALSE),NA()),NA())</f>
        <v>#N/A</v>
      </c>
      <c r="AC178" s="79" t="e">
        <f ca="1">IFERROR(IF(OR($BE178=45,$BE178=45+Results!$AR$2),VLOOKUP($C178,Data_qPCR,AC$3+2,FALSE),NA()),NA())</f>
        <v>#N/A</v>
      </c>
      <c r="AD178" s="79" t="e">
        <f ca="1">IFERROR(IF(OR($BE178=45,$BE178=45+Results!$AR$2),VLOOKUP($C178,Data_qPCR,AD$3+2,FALSE),NA()),NA())</f>
        <v>#N/A</v>
      </c>
      <c r="AE178" s="79" t="e">
        <f ca="1">IFERROR(IF(OR($BE178=45,$BE178=45+Results!$AR$2),VLOOKUP($C178,Data_qPCR,AE$3+2,FALSE),NA()),NA())</f>
        <v>#N/A</v>
      </c>
      <c r="AF178" s="79" t="e">
        <f ca="1">IFERROR(IF(OR($BE178=45,$BE178=45+Results!$AR$2),VLOOKUP($C178,Data_qPCR,AF$3+2,FALSE),NA()),NA())</f>
        <v>#N/A</v>
      </c>
      <c r="AG178" s="79" t="e">
        <f ca="1">IFERROR(IF(OR($BE178=45,$BE178=45+Results!$AR$2),VLOOKUP($C178,Data_qPCR,AG$3+2,FALSE),NA()),NA())</f>
        <v>#N/A</v>
      </c>
      <c r="AH178" s="79" t="e">
        <f ca="1">IFERROR(IF(OR($BE178=45,$BE178=45+Results!$AR$2),VLOOKUP($C178,Data_qPCR,AH$3+2,FALSE),NA()),NA())</f>
        <v>#N/A</v>
      </c>
      <c r="AI178" s="79" t="e">
        <f ca="1">IFERROR(IF(OR($BE178=45,$BE178=45+Results!$AR$2),VLOOKUP($C178,Data_qPCR,AI$3+2,FALSE),NA()),NA())</f>
        <v>#N/A</v>
      </c>
      <c r="AJ178" s="79" t="e">
        <f ca="1">IFERROR(IF(OR($BE178=45,$BE178=45+Results!$AR$2),VLOOKUP($C178,Data_qPCR,AJ$3+2,FALSE),NA()),NA())</f>
        <v>#N/A</v>
      </c>
      <c r="AK178" s="79" t="e">
        <f ca="1">IFERROR(IF(OR($BE178=45,$BE178=45+Results!$AR$2),VLOOKUP($C178,Data_qPCR,AK$3+2,FALSE),NA()),NA())</f>
        <v>#N/A</v>
      </c>
      <c r="AL178" s="79" t="e">
        <f ca="1">IFERROR(IF(OR($BE178=45,$BE178=45+Results!$AR$2),VLOOKUP($C178,Data_qPCR,AL$3+2,FALSE),NA()),NA())</f>
        <v>#N/A</v>
      </c>
      <c r="AM178" s="79" t="e">
        <f ca="1">IFERROR(IF(OR($BE178=45,$BE178=45+Results!$AR$2),VLOOKUP($C178,Data_qPCR,AM$3+2,FALSE),NA()),NA())</f>
        <v>#N/A</v>
      </c>
      <c r="AN178" s="79" t="e">
        <f ca="1">IFERROR(IF(OR($BE178=45,$BE178=45+Results!$AR$2),VLOOKUP($C178,Data_qPCR,AN$3+2,FALSE),NA()),NA())</f>
        <v>#N/A</v>
      </c>
      <c r="AO178" s="79" t="e">
        <f ca="1">IFERROR(IF(OR($BE178=45,$BE178=45+Results!$AR$2),VLOOKUP($C178,Data_qPCR,AO$3+2,FALSE),NA()),NA())</f>
        <v>#N/A</v>
      </c>
      <c r="AP178" s="79" t="e">
        <f ca="1">IFERROR(IF(OR($BE178=45,$BE178=45+Results!$AR$2),VLOOKUP($C178,Data_qPCR,AP$3+2,FALSE),NA()),NA())</f>
        <v>#N/A</v>
      </c>
      <c r="AQ178" s="79" t="e">
        <f ca="1">IFERROR(IF(OR($BE178=45,$BE178=45+Results!$AR$2),VLOOKUP($C178,Data_qPCR,AQ$3+2,FALSE),NA()),NA())</f>
        <v>#N/A</v>
      </c>
      <c r="AR178" s="79" t="e">
        <f ca="1">IFERROR(IF(OR($BE178=45,$BE178=45+Results!$AR$2),VLOOKUP($C178,Data_qPCR,AR$3+2,FALSE),NA()),NA())</f>
        <v>#N/A</v>
      </c>
      <c r="AS178" s="79" t="e">
        <f ca="1">IFERROR(IF(OR($BE178=45,$BE178=45+Results!$AR$2),VLOOKUP($C178,Data_qPCR,AS$3+2,FALSE),NA()),NA())</f>
        <v>#N/A</v>
      </c>
      <c r="AT178" s="79" t="e">
        <f ca="1">IFERROR(IF(OR($BE178=45,$BE178=45+Results!$AR$2),VLOOKUP($C178,Data_qPCR,AT$3+2,FALSE),NA()),NA())</f>
        <v>#N/A</v>
      </c>
      <c r="AU178" s="79" t="e">
        <f ca="1">IFERROR(IF(OR($BE178=45,$BE178=45+Results!$AR$2),VLOOKUP($C178,Data_qPCR,AU$3+2,FALSE),NA()),NA())</f>
        <v>#N/A</v>
      </c>
      <c r="AV178" s="79" t="e">
        <f ca="1">IFERROR(IF(OR($BE178=45,$BE178=45+Results!$AR$2),VLOOKUP($C178,Data_qPCR,AV$3+2,FALSE),NA()),NA())</f>
        <v>#N/A</v>
      </c>
      <c r="AW178" s="79" t="e">
        <f ca="1">IFERROR(IF(OR($BE178=45,$BE178=45+Results!$AR$2),VLOOKUP($C178,Data_qPCR,AW$3+2,FALSE),NA()),NA())</f>
        <v>#N/A</v>
      </c>
      <c r="AX178" s="79" t="e">
        <f ca="1">IFERROR(IF(OR($BE178=45,$BE178=45+Results!$AR$2),VLOOKUP($C178,Data_qPCR,AX$3+2,FALSE),NA()),NA())</f>
        <v>#N/A</v>
      </c>
      <c r="AY178" s="79" t="e">
        <f ca="1">IFERROR(IF(OR($BE178=45,$BE178=45+Results!$AR$2),VLOOKUP($C178,Data_qPCR,AY$3+2,FALSE),NA()),NA())</f>
        <v>#N/A</v>
      </c>
      <c r="AZ178" s="79" t="e">
        <f ca="1">IFERROR(IF(OR($BE178=45,$BE178=45+Results!$AR$2),VLOOKUP($C178,Data_qPCR,AZ$3+2,FALSE),NA()),NA())</f>
        <v>#N/A</v>
      </c>
      <c r="BA178" s="79" t="e">
        <f ca="1">IFERROR(IF(OR($BE178=45,$BE178=45+Results!$AR$2),VLOOKUP($C178,Data_qPCR,BA$3+2,FALSE),NA()),NA())</f>
        <v>#N/A</v>
      </c>
      <c r="BB178" s="79" t="e">
        <f ca="1">IFERROR(IF(OR($BE178=45,$BE178=45+Results!$AR$2),VLOOKUP($C178,Data_qPCR,BB$3+2,FALSE),NA()),NA())</f>
        <v>#N/A</v>
      </c>
      <c r="BC178" s="79" t="e">
        <f ca="1">IFERROR(IF(OR($BE178=45,$BE178=45+Results!$AR$2),VLOOKUP($C178,Data_qPCR,BC$3+2,FALSE),NA()),NA())</f>
        <v>#N/A</v>
      </c>
      <c r="BD178" s="79" t="str">
        <f t="shared" ca="1" si="18"/>
        <v/>
      </c>
      <c r="BE178" t="str">
        <f ca="1">IFERROR(IF(LEFT(C178,1)+0=Results!$C$4,INDEX(Results!$AM$8:$BJ$23,CODE(RIGHT(LEFT(C178,2),1))-64,RIGHT(C178,LEN(C178)-2)+0),IF(Results!$AL$7=2,2,45)),"")</f>
        <v/>
      </c>
      <c r="BF178" t="str">
        <f t="shared" ca="1" si="17"/>
        <v/>
      </c>
      <c r="BG178" s="104" t="str">
        <f ca="1">IFERROR(IF(LEFT(C178,1)+0=Results!$C$4,INDEX(Results!$CK$8:$DH$23,CODE(RIGHT(LEFT(C178,2),1))-64,RIGHT(C178,LEN(C178)-2)+0),IF(Results!$AL$7=2,2,45)),"")</f>
        <v/>
      </c>
    </row>
    <row r="179" spans="1:59" x14ac:dyDescent="0.25">
      <c r="A179" t="str">
        <f t="shared" ca="1" si="14"/>
        <v>N/A</v>
      </c>
      <c r="B179">
        <v>176</v>
      </c>
      <c r="C179" t="str">
        <f t="shared" ca="1" si="15"/>
        <v/>
      </c>
      <c r="D179" t="str">
        <f t="shared" ca="1" si="16"/>
        <v/>
      </c>
      <c r="E179" s="268" t="str">
        <f t="shared" ca="1" si="19"/>
        <v/>
      </c>
      <c r="F179" s="79" t="e">
        <f ca="1">IFERROR(IF(OR($BE179=45,$BE179=45+Results!$AR$2),VLOOKUP($C179,Data_qPCR,F$3+2,FALSE),NA()),NA())</f>
        <v>#N/A</v>
      </c>
      <c r="G179" s="79" t="e">
        <f ca="1">IFERROR(IF(OR($BE179=45,$BE179=45+Results!$AR$2),VLOOKUP($C179,Data_qPCR,G$3+2,FALSE),NA()),NA())</f>
        <v>#N/A</v>
      </c>
      <c r="H179" s="79" t="e">
        <f ca="1">IFERROR(IF(OR($BE179=45,$BE179=45+Results!$AR$2),VLOOKUP($C179,Data_qPCR,H$3+2,FALSE),NA()),NA())</f>
        <v>#N/A</v>
      </c>
      <c r="I179" s="79" t="e">
        <f ca="1">IFERROR(IF(OR($BE179=45,$BE179=45+Results!$AR$2),VLOOKUP($C179,Data_qPCR,I$3+2,FALSE),NA()),NA())</f>
        <v>#N/A</v>
      </c>
      <c r="J179" s="79" t="e">
        <f ca="1">IFERROR(IF(OR($BE179=45,$BE179=45+Results!$AR$2),VLOOKUP($C179,Data_qPCR,J$3+2,FALSE),NA()),NA())</f>
        <v>#N/A</v>
      </c>
      <c r="K179" s="79" t="e">
        <f ca="1">IFERROR(IF(OR($BE179=45,$BE179=45+Results!$AR$2),VLOOKUP($C179,Data_qPCR,K$3+2,FALSE),NA()),NA())</f>
        <v>#N/A</v>
      </c>
      <c r="L179" s="79" t="e">
        <f ca="1">IFERROR(IF(OR($BE179=45,$BE179=45+Results!$AR$2),VLOOKUP($C179,Data_qPCR,L$3+2,FALSE),NA()),NA())</f>
        <v>#N/A</v>
      </c>
      <c r="M179" s="79" t="e">
        <f ca="1">IFERROR(IF(OR($BE179=45,$BE179=45+Results!$AR$2),VLOOKUP($C179,Data_qPCR,M$3+2,FALSE),NA()),NA())</f>
        <v>#N/A</v>
      </c>
      <c r="N179" s="79" t="e">
        <f ca="1">IFERROR(IF(OR($BE179=45,$BE179=45+Results!$AR$2),VLOOKUP($C179,Data_qPCR,N$3+2,FALSE),NA()),NA())</f>
        <v>#N/A</v>
      </c>
      <c r="O179" s="79" t="e">
        <f ca="1">IFERROR(IF(OR($BE179=45,$BE179=45+Results!$AR$2),VLOOKUP($C179,Data_qPCR,O$3+2,FALSE),NA()),NA())</f>
        <v>#N/A</v>
      </c>
      <c r="P179" s="79" t="e">
        <f ca="1">IFERROR(IF(OR($BE179=45,$BE179=45+Results!$AR$2),VLOOKUP($C179,Data_qPCR,P$3+2,FALSE),NA()),NA())</f>
        <v>#N/A</v>
      </c>
      <c r="Q179" s="79" t="e">
        <f ca="1">IFERROR(IF(OR($BE179=45,$BE179=45+Results!$AR$2),VLOOKUP($C179,Data_qPCR,Q$3+2,FALSE),NA()),NA())</f>
        <v>#N/A</v>
      </c>
      <c r="R179" s="79" t="e">
        <f ca="1">IFERROR(IF(OR($BE179=45,$BE179=45+Results!$AR$2),VLOOKUP($C179,Data_qPCR,R$3+2,FALSE),NA()),NA())</f>
        <v>#N/A</v>
      </c>
      <c r="S179" s="79" t="e">
        <f ca="1">IFERROR(IF(OR($BE179=45,$BE179=45+Results!$AR$2),VLOOKUP($C179,Data_qPCR,S$3+2,FALSE),NA()),NA())</f>
        <v>#N/A</v>
      </c>
      <c r="T179" s="79" t="e">
        <f ca="1">IFERROR(IF(OR($BE179=45,$BE179=45+Results!$AR$2),VLOOKUP($C179,Data_qPCR,T$3+2,FALSE),NA()),NA())</f>
        <v>#N/A</v>
      </c>
      <c r="U179" s="79" t="e">
        <f ca="1">IFERROR(IF(OR($BE179=45,$BE179=45+Results!$AR$2),VLOOKUP($C179,Data_qPCR,U$3+2,FALSE),NA()),NA())</f>
        <v>#N/A</v>
      </c>
      <c r="V179" s="79" t="e">
        <f ca="1">IFERROR(IF(OR($BE179=45,$BE179=45+Results!$AR$2),VLOOKUP($C179,Data_qPCR,V$3+2,FALSE),NA()),NA())</f>
        <v>#N/A</v>
      </c>
      <c r="W179" s="79" t="e">
        <f ca="1">IFERROR(IF(OR($BE179=45,$BE179=45+Results!$AR$2),VLOOKUP($C179,Data_qPCR,W$3+2,FALSE),NA()),NA())</f>
        <v>#N/A</v>
      </c>
      <c r="X179" s="79" t="e">
        <f ca="1">IFERROR(IF(OR($BE179=45,$BE179=45+Results!$AR$2),VLOOKUP($C179,Data_qPCR,X$3+2,FALSE),NA()),NA())</f>
        <v>#N/A</v>
      </c>
      <c r="Y179" s="79" t="e">
        <f ca="1">IFERROR(IF(OR($BE179=45,$BE179=45+Results!$AR$2),VLOOKUP($C179,Data_qPCR,Y$3+2,FALSE),NA()),NA())</f>
        <v>#N/A</v>
      </c>
      <c r="Z179" s="79" t="e">
        <f ca="1">IFERROR(IF(OR($BE179=45,$BE179=45+Results!$AR$2),VLOOKUP($C179,Data_qPCR,Z$3+2,FALSE),NA()),NA())</f>
        <v>#N/A</v>
      </c>
      <c r="AA179" s="79" t="e">
        <f ca="1">IFERROR(IF(OR($BE179=45,$BE179=45+Results!$AR$2),VLOOKUP($C179,Data_qPCR,AA$3+2,FALSE),NA()),NA())</f>
        <v>#N/A</v>
      </c>
      <c r="AB179" s="79" t="e">
        <f ca="1">IFERROR(IF(OR($BE179=45,$BE179=45+Results!$AR$2),VLOOKUP($C179,Data_qPCR,AB$3+2,FALSE),NA()),NA())</f>
        <v>#N/A</v>
      </c>
      <c r="AC179" s="79" t="e">
        <f ca="1">IFERROR(IF(OR($BE179=45,$BE179=45+Results!$AR$2),VLOOKUP($C179,Data_qPCR,AC$3+2,FALSE),NA()),NA())</f>
        <v>#N/A</v>
      </c>
      <c r="AD179" s="79" t="e">
        <f ca="1">IFERROR(IF(OR($BE179=45,$BE179=45+Results!$AR$2),VLOOKUP($C179,Data_qPCR,AD$3+2,FALSE),NA()),NA())</f>
        <v>#N/A</v>
      </c>
      <c r="AE179" s="79" t="e">
        <f ca="1">IFERROR(IF(OR($BE179=45,$BE179=45+Results!$AR$2),VLOOKUP($C179,Data_qPCR,AE$3+2,FALSE),NA()),NA())</f>
        <v>#N/A</v>
      </c>
      <c r="AF179" s="79" t="e">
        <f ca="1">IFERROR(IF(OR($BE179=45,$BE179=45+Results!$AR$2),VLOOKUP($C179,Data_qPCR,AF$3+2,FALSE),NA()),NA())</f>
        <v>#N/A</v>
      </c>
      <c r="AG179" s="79" t="e">
        <f ca="1">IFERROR(IF(OR($BE179=45,$BE179=45+Results!$AR$2),VLOOKUP($C179,Data_qPCR,AG$3+2,FALSE),NA()),NA())</f>
        <v>#N/A</v>
      </c>
      <c r="AH179" s="79" t="e">
        <f ca="1">IFERROR(IF(OR($BE179=45,$BE179=45+Results!$AR$2),VLOOKUP($C179,Data_qPCR,AH$3+2,FALSE),NA()),NA())</f>
        <v>#N/A</v>
      </c>
      <c r="AI179" s="79" t="e">
        <f ca="1">IFERROR(IF(OR($BE179=45,$BE179=45+Results!$AR$2),VLOOKUP($C179,Data_qPCR,AI$3+2,FALSE),NA()),NA())</f>
        <v>#N/A</v>
      </c>
      <c r="AJ179" s="79" t="e">
        <f ca="1">IFERROR(IF(OR($BE179=45,$BE179=45+Results!$AR$2),VLOOKUP($C179,Data_qPCR,AJ$3+2,FALSE),NA()),NA())</f>
        <v>#N/A</v>
      </c>
      <c r="AK179" s="79" t="e">
        <f ca="1">IFERROR(IF(OR($BE179=45,$BE179=45+Results!$AR$2),VLOOKUP($C179,Data_qPCR,AK$3+2,FALSE),NA()),NA())</f>
        <v>#N/A</v>
      </c>
      <c r="AL179" s="79" t="e">
        <f ca="1">IFERROR(IF(OR($BE179=45,$BE179=45+Results!$AR$2),VLOOKUP($C179,Data_qPCR,AL$3+2,FALSE),NA()),NA())</f>
        <v>#N/A</v>
      </c>
      <c r="AM179" s="79" t="e">
        <f ca="1">IFERROR(IF(OR($BE179=45,$BE179=45+Results!$AR$2),VLOOKUP($C179,Data_qPCR,AM$3+2,FALSE),NA()),NA())</f>
        <v>#N/A</v>
      </c>
      <c r="AN179" s="79" t="e">
        <f ca="1">IFERROR(IF(OR($BE179=45,$BE179=45+Results!$AR$2),VLOOKUP($C179,Data_qPCR,AN$3+2,FALSE),NA()),NA())</f>
        <v>#N/A</v>
      </c>
      <c r="AO179" s="79" t="e">
        <f ca="1">IFERROR(IF(OR($BE179=45,$BE179=45+Results!$AR$2),VLOOKUP($C179,Data_qPCR,AO$3+2,FALSE),NA()),NA())</f>
        <v>#N/A</v>
      </c>
      <c r="AP179" s="79" t="e">
        <f ca="1">IFERROR(IF(OR($BE179=45,$BE179=45+Results!$AR$2),VLOOKUP($C179,Data_qPCR,AP$3+2,FALSE),NA()),NA())</f>
        <v>#N/A</v>
      </c>
      <c r="AQ179" s="79" t="e">
        <f ca="1">IFERROR(IF(OR($BE179=45,$BE179=45+Results!$AR$2),VLOOKUP($C179,Data_qPCR,AQ$3+2,FALSE),NA()),NA())</f>
        <v>#N/A</v>
      </c>
      <c r="AR179" s="79" t="e">
        <f ca="1">IFERROR(IF(OR($BE179=45,$BE179=45+Results!$AR$2),VLOOKUP($C179,Data_qPCR,AR$3+2,FALSE),NA()),NA())</f>
        <v>#N/A</v>
      </c>
      <c r="AS179" s="79" t="e">
        <f ca="1">IFERROR(IF(OR($BE179=45,$BE179=45+Results!$AR$2),VLOOKUP($C179,Data_qPCR,AS$3+2,FALSE),NA()),NA())</f>
        <v>#N/A</v>
      </c>
      <c r="AT179" s="79" t="e">
        <f ca="1">IFERROR(IF(OR($BE179=45,$BE179=45+Results!$AR$2),VLOOKUP($C179,Data_qPCR,AT$3+2,FALSE),NA()),NA())</f>
        <v>#N/A</v>
      </c>
      <c r="AU179" s="79" t="e">
        <f ca="1">IFERROR(IF(OR($BE179=45,$BE179=45+Results!$AR$2),VLOOKUP($C179,Data_qPCR,AU$3+2,FALSE),NA()),NA())</f>
        <v>#N/A</v>
      </c>
      <c r="AV179" s="79" t="e">
        <f ca="1">IFERROR(IF(OR($BE179=45,$BE179=45+Results!$AR$2),VLOOKUP($C179,Data_qPCR,AV$3+2,FALSE),NA()),NA())</f>
        <v>#N/A</v>
      </c>
      <c r="AW179" s="79" t="e">
        <f ca="1">IFERROR(IF(OR($BE179=45,$BE179=45+Results!$AR$2),VLOOKUP($C179,Data_qPCR,AW$3+2,FALSE),NA()),NA())</f>
        <v>#N/A</v>
      </c>
      <c r="AX179" s="79" t="e">
        <f ca="1">IFERROR(IF(OR($BE179=45,$BE179=45+Results!$AR$2),VLOOKUP($C179,Data_qPCR,AX$3+2,FALSE),NA()),NA())</f>
        <v>#N/A</v>
      </c>
      <c r="AY179" s="79" t="e">
        <f ca="1">IFERROR(IF(OR($BE179=45,$BE179=45+Results!$AR$2),VLOOKUP($C179,Data_qPCR,AY$3+2,FALSE),NA()),NA())</f>
        <v>#N/A</v>
      </c>
      <c r="AZ179" s="79" t="e">
        <f ca="1">IFERROR(IF(OR($BE179=45,$BE179=45+Results!$AR$2),VLOOKUP($C179,Data_qPCR,AZ$3+2,FALSE),NA()),NA())</f>
        <v>#N/A</v>
      </c>
      <c r="BA179" s="79" t="e">
        <f ca="1">IFERROR(IF(OR($BE179=45,$BE179=45+Results!$AR$2),VLOOKUP($C179,Data_qPCR,BA$3+2,FALSE),NA()),NA())</f>
        <v>#N/A</v>
      </c>
      <c r="BB179" s="79" t="e">
        <f ca="1">IFERROR(IF(OR($BE179=45,$BE179=45+Results!$AR$2),VLOOKUP($C179,Data_qPCR,BB$3+2,FALSE),NA()),NA())</f>
        <v>#N/A</v>
      </c>
      <c r="BC179" s="79" t="e">
        <f ca="1">IFERROR(IF(OR($BE179=45,$BE179=45+Results!$AR$2),VLOOKUP($C179,Data_qPCR,BC$3+2,FALSE),NA()),NA())</f>
        <v>#N/A</v>
      </c>
      <c r="BD179" s="79" t="str">
        <f t="shared" ca="1" si="18"/>
        <v/>
      </c>
      <c r="BE179" t="str">
        <f ca="1">IFERROR(IF(LEFT(C179,1)+0=Results!$C$4,INDEX(Results!$AM$8:$BJ$23,CODE(RIGHT(LEFT(C179,2),1))-64,RIGHT(C179,LEN(C179)-2)+0),IF(Results!$AL$7=2,2,45)),"")</f>
        <v/>
      </c>
      <c r="BF179" t="str">
        <f t="shared" ca="1" si="17"/>
        <v/>
      </c>
      <c r="BG179" s="104" t="str">
        <f ca="1">IFERROR(IF(LEFT(C179,1)+0=Results!$C$4,INDEX(Results!$CK$8:$DH$23,CODE(RIGHT(LEFT(C179,2),1))-64,RIGHT(C179,LEN(C179)-2)+0),IF(Results!$AL$7=2,2,45)),"")</f>
        <v/>
      </c>
    </row>
    <row r="180" spans="1:59" x14ac:dyDescent="0.25">
      <c r="A180" t="str">
        <f t="shared" ca="1" si="14"/>
        <v>N/A</v>
      </c>
      <c r="B180">
        <v>177</v>
      </c>
      <c r="C180" t="str">
        <f t="shared" ca="1" si="15"/>
        <v/>
      </c>
      <c r="D180" t="str">
        <f t="shared" ca="1" si="16"/>
        <v/>
      </c>
      <c r="E180" s="268" t="str">
        <f t="shared" ca="1" si="19"/>
        <v/>
      </c>
      <c r="F180" s="79" t="e">
        <f ca="1">IFERROR(IF(OR($BE180=45,$BE180=45+Results!$AR$2),VLOOKUP($C180,Data_qPCR,F$3+2,FALSE),NA()),NA())</f>
        <v>#N/A</v>
      </c>
      <c r="G180" s="79" t="e">
        <f ca="1">IFERROR(IF(OR($BE180=45,$BE180=45+Results!$AR$2),VLOOKUP($C180,Data_qPCR,G$3+2,FALSE),NA()),NA())</f>
        <v>#N/A</v>
      </c>
      <c r="H180" s="79" t="e">
        <f ca="1">IFERROR(IF(OR($BE180=45,$BE180=45+Results!$AR$2),VLOOKUP($C180,Data_qPCR,H$3+2,FALSE),NA()),NA())</f>
        <v>#N/A</v>
      </c>
      <c r="I180" s="79" t="e">
        <f ca="1">IFERROR(IF(OR($BE180=45,$BE180=45+Results!$AR$2),VLOOKUP($C180,Data_qPCR,I$3+2,FALSE),NA()),NA())</f>
        <v>#N/A</v>
      </c>
      <c r="J180" s="79" t="e">
        <f ca="1">IFERROR(IF(OR($BE180=45,$BE180=45+Results!$AR$2),VLOOKUP($C180,Data_qPCR,J$3+2,FALSE),NA()),NA())</f>
        <v>#N/A</v>
      </c>
      <c r="K180" s="79" t="e">
        <f ca="1">IFERROR(IF(OR($BE180=45,$BE180=45+Results!$AR$2),VLOOKUP($C180,Data_qPCR,K$3+2,FALSE),NA()),NA())</f>
        <v>#N/A</v>
      </c>
      <c r="L180" s="79" t="e">
        <f ca="1">IFERROR(IF(OR($BE180=45,$BE180=45+Results!$AR$2),VLOOKUP($C180,Data_qPCR,L$3+2,FALSE),NA()),NA())</f>
        <v>#N/A</v>
      </c>
      <c r="M180" s="79" t="e">
        <f ca="1">IFERROR(IF(OR($BE180=45,$BE180=45+Results!$AR$2),VLOOKUP($C180,Data_qPCR,M$3+2,FALSE),NA()),NA())</f>
        <v>#N/A</v>
      </c>
      <c r="N180" s="79" t="e">
        <f ca="1">IFERROR(IF(OR($BE180=45,$BE180=45+Results!$AR$2),VLOOKUP($C180,Data_qPCR,N$3+2,FALSE),NA()),NA())</f>
        <v>#N/A</v>
      </c>
      <c r="O180" s="79" t="e">
        <f ca="1">IFERROR(IF(OR($BE180=45,$BE180=45+Results!$AR$2),VLOOKUP($C180,Data_qPCR,O$3+2,FALSE),NA()),NA())</f>
        <v>#N/A</v>
      </c>
      <c r="P180" s="79" t="e">
        <f ca="1">IFERROR(IF(OR($BE180=45,$BE180=45+Results!$AR$2),VLOOKUP($C180,Data_qPCR,P$3+2,FALSE),NA()),NA())</f>
        <v>#N/A</v>
      </c>
      <c r="Q180" s="79" t="e">
        <f ca="1">IFERROR(IF(OR($BE180=45,$BE180=45+Results!$AR$2),VLOOKUP($C180,Data_qPCR,Q$3+2,FALSE),NA()),NA())</f>
        <v>#N/A</v>
      </c>
      <c r="R180" s="79" t="e">
        <f ca="1">IFERROR(IF(OR($BE180=45,$BE180=45+Results!$AR$2),VLOOKUP($C180,Data_qPCR,R$3+2,FALSE),NA()),NA())</f>
        <v>#N/A</v>
      </c>
      <c r="S180" s="79" t="e">
        <f ca="1">IFERROR(IF(OR($BE180=45,$BE180=45+Results!$AR$2),VLOOKUP($C180,Data_qPCR,S$3+2,FALSE),NA()),NA())</f>
        <v>#N/A</v>
      </c>
      <c r="T180" s="79" t="e">
        <f ca="1">IFERROR(IF(OR($BE180=45,$BE180=45+Results!$AR$2),VLOOKUP($C180,Data_qPCR,T$3+2,FALSE),NA()),NA())</f>
        <v>#N/A</v>
      </c>
      <c r="U180" s="79" t="e">
        <f ca="1">IFERROR(IF(OR($BE180=45,$BE180=45+Results!$AR$2),VLOOKUP($C180,Data_qPCR,U$3+2,FALSE),NA()),NA())</f>
        <v>#N/A</v>
      </c>
      <c r="V180" s="79" t="e">
        <f ca="1">IFERROR(IF(OR($BE180=45,$BE180=45+Results!$AR$2),VLOOKUP($C180,Data_qPCR,V$3+2,FALSE),NA()),NA())</f>
        <v>#N/A</v>
      </c>
      <c r="W180" s="79" t="e">
        <f ca="1">IFERROR(IF(OR($BE180=45,$BE180=45+Results!$AR$2),VLOOKUP($C180,Data_qPCR,W$3+2,FALSE),NA()),NA())</f>
        <v>#N/A</v>
      </c>
      <c r="X180" s="79" t="e">
        <f ca="1">IFERROR(IF(OR($BE180=45,$BE180=45+Results!$AR$2),VLOOKUP($C180,Data_qPCR,X$3+2,FALSE),NA()),NA())</f>
        <v>#N/A</v>
      </c>
      <c r="Y180" s="79" t="e">
        <f ca="1">IFERROR(IF(OR($BE180=45,$BE180=45+Results!$AR$2),VLOOKUP($C180,Data_qPCR,Y$3+2,FALSE),NA()),NA())</f>
        <v>#N/A</v>
      </c>
      <c r="Z180" s="79" t="e">
        <f ca="1">IFERROR(IF(OR($BE180=45,$BE180=45+Results!$AR$2),VLOOKUP($C180,Data_qPCR,Z$3+2,FALSE),NA()),NA())</f>
        <v>#N/A</v>
      </c>
      <c r="AA180" s="79" t="e">
        <f ca="1">IFERROR(IF(OR($BE180=45,$BE180=45+Results!$AR$2),VLOOKUP($C180,Data_qPCR,AA$3+2,FALSE),NA()),NA())</f>
        <v>#N/A</v>
      </c>
      <c r="AB180" s="79" t="e">
        <f ca="1">IFERROR(IF(OR($BE180=45,$BE180=45+Results!$AR$2),VLOOKUP($C180,Data_qPCR,AB$3+2,FALSE),NA()),NA())</f>
        <v>#N/A</v>
      </c>
      <c r="AC180" s="79" t="e">
        <f ca="1">IFERROR(IF(OR($BE180=45,$BE180=45+Results!$AR$2),VLOOKUP($C180,Data_qPCR,AC$3+2,FALSE),NA()),NA())</f>
        <v>#N/A</v>
      </c>
      <c r="AD180" s="79" t="e">
        <f ca="1">IFERROR(IF(OR($BE180=45,$BE180=45+Results!$AR$2),VLOOKUP($C180,Data_qPCR,AD$3+2,FALSE),NA()),NA())</f>
        <v>#N/A</v>
      </c>
      <c r="AE180" s="79" t="e">
        <f ca="1">IFERROR(IF(OR($BE180=45,$BE180=45+Results!$AR$2),VLOOKUP($C180,Data_qPCR,AE$3+2,FALSE),NA()),NA())</f>
        <v>#N/A</v>
      </c>
      <c r="AF180" s="79" t="e">
        <f ca="1">IFERROR(IF(OR($BE180=45,$BE180=45+Results!$AR$2),VLOOKUP($C180,Data_qPCR,AF$3+2,FALSE),NA()),NA())</f>
        <v>#N/A</v>
      </c>
      <c r="AG180" s="79" t="e">
        <f ca="1">IFERROR(IF(OR($BE180=45,$BE180=45+Results!$AR$2),VLOOKUP($C180,Data_qPCR,AG$3+2,FALSE),NA()),NA())</f>
        <v>#N/A</v>
      </c>
      <c r="AH180" s="79" t="e">
        <f ca="1">IFERROR(IF(OR($BE180=45,$BE180=45+Results!$AR$2),VLOOKUP($C180,Data_qPCR,AH$3+2,FALSE),NA()),NA())</f>
        <v>#N/A</v>
      </c>
      <c r="AI180" s="79" t="e">
        <f ca="1">IFERROR(IF(OR($BE180=45,$BE180=45+Results!$AR$2),VLOOKUP($C180,Data_qPCR,AI$3+2,FALSE),NA()),NA())</f>
        <v>#N/A</v>
      </c>
      <c r="AJ180" s="79" t="e">
        <f ca="1">IFERROR(IF(OR($BE180=45,$BE180=45+Results!$AR$2),VLOOKUP($C180,Data_qPCR,AJ$3+2,FALSE),NA()),NA())</f>
        <v>#N/A</v>
      </c>
      <c r="AK180" s="79" t="e">
        <f ca="1">IFERROR(IF(OR($BE180=45,$BE180=45+Results!$AR$2),VLOOKUP($C180,Data_qPCR,AK$3+2,FALSE),NA()),NA())</f>
        <v>#N/A</v>
      </c>
      <c r="AL180" s="79" t="e">
        <f ca="1">IFERROR(IF(OR($BE180=45,$BE180=45+Results!$AR$2),VLOOKUP($C180,Data_qPCR,AL$3+2,FALSE),NA()),NA())</f>
        <v>#N/A</v>
      </c>
      <c r="AM180" s="79" t="e">
        <f ca="1">IFERROR(IF(OR($BE180=45,$BE180=45+Results!$AR$2),VLOOKUP($C180,Data_qPCR,AM$3+2,FALSE),NA()),NA())</f>
        <v>#N/A</v>
      </c>
      <c r="AN180" s="79" t="e">
        <f ca="1">IFERROR(IF(OR($BE180=45,$BE180=45+Results!$AR$2),VLOOKUP($C180,Data_qPCR,AN$3+2,FALSE),NA()),NA())</f>
        <v>#N/A</v>
      </c>
      <c r="AO180" s="79" t="e">
        <f ca="1">IFERROR(IF(OR($BE180=45,$BE180=45+Results!$AR$2),VLOOKUP($C180,Data_qPCR,AO$3+2,FALSE),NA()),NA())</f>
        <v>#N/A</v>
      </c>
      <c r="AP180" s="79" t="e">
        <f ca="1">IFERROR(IF(OR($BE180=45,$BE180=45+Results!$AR$2),VLOOKUP($C180,Data_qPCR,AP$3+2,FALSE),NA()),NA())</f>
        <v>#N/A</v>
      </c>
      <c r="AQ180" s="79" t="e">
        <f ca="1">IFERROR(IF(OR($BE180=45,$BE180=45+Results!$AR$2),VLOOKUP($C180,Data_qPCR,AQ$3+2,FALSE),NA()),NA())</f>
        <v>#N/A</v>
      </c>
      <c r="AR180" s="79" t="e">
        <f ca="1">IFERROR(IF(OR($BE180=45,$BE180=45+Results!$AR$2),VLOOKUP($C180,Data_qPCR,AR$3+2,FALSE),NA()),NA())</f>
        <v>#N/A</v>
      </c>
      <c r="AS180" s="79" t="e">
        <f ca="1">IFERROR(IF(OR($BE180=45,$BE180=45+Results!$AR$2),VLOOKUP($C180,Data_qPCR,AS$3+2,FALSE),NA()),NA())</f>
        <v>#N/A</v>
      </c>
      <c r="AT180" s="79" t="e">
        <f ca="1">IFERROR(IF(OR($BE180=45,$BE180=45+Results!$AR$2),VLOOKUP($C180,Data_qPCR,AT$3+2,FALSE),NA()),NA())</f>
        <v>#N/A</v>
      </c>
      <c r="AU180" s="79" t="e">
        <f ca="1">IFERROR(IF(OR($BE180=45,$BE180=45+Results!$AR$2),VLOOKUP($C180,Data_qPCR,AU$3+2,FALSE),NA()),NA())</f>
        <v>#N/A</v>
      </c>
      <c r="AV180" s="79" t="e">
        <f ca="1">IFERROR(IF(OR($BE180=45,$BE180=45+Results!$AR$2),VLOOKUP($C180,Data_qPCR,AV$3+2,FALSE),NA()),NA())</f>
        <v>#N/A</v>
      </c>
      <c r="AW180" s="79" t="e">
        <f ca="1">IFERROR(IF(OR($BE180=45,$BE180=45+Results!$AR$2),VLOOKUP($C180,Data_qPCR,AW$3+2,FALSE),NA()),NA())</f>
        <v>#N/A</v>
      </c>
      <c r="AX180" s="79" t="e">
        <f ca="1">IFERROR(IF(OR($BE180=45,$BE180=45+Results!$AR$2),VLOOKUP($C180,Data_qPCR,AX$3+2,FALSE),NA()),NA())</f>
        <v>#N/A</v>
      </c>
      <c r="AY180" s="79" t="e">
        <f ca="1">IFERROR(IF(OR($BE180=45,$BE180=45+Results!$AR$2),VLOOKUP($C180,Data_qPCR,AY$3+2,FALSE),NA()),NA())</f>
        <v>#N/A</v>
      </c>
      <c r="AZ180" s="79" t="e">
        <f ca="1">IFERROR(IF(OR($BE180=45,$BE180=45+Results!$AR$2),VLOOKUP($C180,Data_qPCR,AZ$3+2,FALSE),NA()),NA())</f>
        <v>#N/A</v>
      </c>
      <c r="BA180" s="79" t="e">
        <f ca="1">IFERROR(IF(OR($BE180=45,$BE180=45+Results!$AR$2),VLOOKUP($C180,Data_qPCR,BA$3+2,FALSE),NA()),NA())</f>
        <v>#N/A</v>
      </c>
      <c r="BB180" s="79" t="e">
        <f ca="1">IFERROR(IF(OR($BE180=45,$BE180=45+Results!$AR$2),VLOOKUP($C180,Data_qPCR,BB$3+2,FALSE),NA()),NA())</f>
        <v>#N/A</v>
      </c>
      <c r="BC180" s="79" t="e">
        <f ca="1">IFERROR(IF(OR($BE180=45,$BE180=45+Results!$AR$2),VLOOKUP($C180,Data_qPCR,BC$3+2,FALSE),NA()),NA())</f>
        <v>#N/A</v>
      </c>
      <c r="BD180" s="79" t="str">
        <f t="shared" ca="1" si="18"/>
        <v/>
      </c>
      <c r="BE180" t="str">
        <f ca="1">IFERROR(IF(LEFT(C180,1)+0=Results!$C$4,INDEX(Results!$AM$8:$BJ$23,CODE(RIGHT(LEFT(C180,2),1))-64,RIGHT(C180,LEN(C180)-2)+0),IF(Results!$AL$7=2,2,45)),"")</f>
        <v/>
      </c>
      <c r="BF180" t="str">
        <f t="shared" ca="1" si="17"/>
        <v/>
      </c>
      <c r="BG180" s="104" t="str">
        <f ca="1">IFERROR(IF(LEFT(C180,1)+0=Results!$C$4,INDEX(Results!$CK$8:$DH$23,CODE(RIGHT(LEFT(C180,2),1))-64,RIGHT(C180,LEN(C180)-2)+0),IF(Results!$AL$7=2,2,45)),"")</f>
        <v/>
      </c>
    </row>
    <row r="181" spans="1:59" x14ac:dyDescent="0.25">
      <c r="A181" t="str">
        <f t="shared" ca="1" si="14"/>
        <v>N/A</v>
      </c>
      <c r="B181">
        <v>178</v>
      </c>
      <c r="C181" t="str">
        <f t="shared" ca="1" si="15"/>
        <v/>
      </c>
      <c r="D181" t="str">
        <f t="shared" ca="1" si="16"/>
        <v/>
      </c>
      <c r="E181" s="268" t="str">
        <f t="shared" ca="1" si="19"/>
        <v/>
      </c>
      <c r="F181" s="79" t="e">
        <f ca="1">IFERROR(IF(OR($BE181=45,$BE181=45+Results!$AR$2),VLOOKUP($C181,Data_qPCR,F$3+2,FALSE),NA()),NA())</f>
        <v>#N/A</v>
      </c>
      <c r="G181" s="79" t="e">
        <f ca="1">IFERROR(IF(OR($BE181=45,$BE181=45+Results!$AR$2),VLOOKUP($C181,Data_qPCR,G$3+2,FALSE),NA()),NA())</f>
        <v>#N/A</v>
      </c>
      <c r="H181" s="79" t="e">
        <f ca="1">IFERROR(IF(OR($BE181=45,$BE181=45+Results!$AR$2),VLOOKUP($C181,Data_qPCR,H$3+2,FALSE),NA()),NA())</f>
        <v>#N/A</v>
      </c>
      <c r="I181" s="79" t="e">
        <f ca="1">IFERROR(IF(OR($BE181=45,$BE181=45+Results!$AR$2),VLOOKUP($C181,Data_qPCR,I$3+2,FALSE),NA()),NA())</f>
        <v>#N/A</v>
      </c>
      <c r="J181" s="79" t="e">
        <f ca="1">IFERROR(IF(OR($BE181=45,$BE181=45+Results!$AR$2),VLOOKUP($C181,Data_qPCR,J$3+2,FALSE),NA()),NA())</f>
        <v>#N/A</v>
      </c>
      <c r="K181" s="79" t="e">
        <f ca="1">IFERROR(IF(OR($BE181=45,$BE181=45+Results!$AR$2),VLOOKUP($C181,Data_qPCR,K$3+2,FALSE),NA()),NA())</f>
        <v>#N/A</v>
      </c>
      <c r="L181" s="79" t="e">
        <f ca="1">IFERROR(IF(OR($BE181=45,$BE181=45+Results!$AR$2),VLOOKUP($C181,Data_qPCR,L$3+2,FALSE),NA()),NA())</f>
        <v>#N/A</v>
      </c>
      <c r="M181" s="79" t="e">
        <f ca="1">IFERROR(IF(OR($BE181=45,$BE181=45+Results!$AR$2),VLOOKUP($C181,Data_qPCR,M$3+2,FALSE),NA()),NA())</f>
        <v>#N/A</v>
      </c>
      <c r="N181" s="79" t="e">
        <f ca="1">IFERROR(IF(OR($BE181=45,$BE181=45+Results!$AR$2),VLOOKUP($C181,Data_qPCR,N$3+2,FALSE),NA()),NA())</f>
        <v>#N/A</v>
      </c>
      <c r="O181" s="79" t="e">
        <f ca="1">IFERROR(IF(OR($BE181=45,$BE181=45+Results!$AR$2),VLOOKUP($C181,Data_qPCR,O$3+2,FALSE),NA()),NA())</f>
        <v>#N/A</v>
      </c>
      <c r="P181" s="79" t="e">
        <f ca="1">IFERROR(IF(OR($BE181=45,$BE181=45+Results!$AR$2),VLOOKUP($C181,Data_qPCR,P$3+2,FALSE),NA()),NA())</f>
        <v>#N/A</v>
      </c>
      <c r="Q181" s="79" t="e">
        <f ca="1">IFERROR(IF(OR($BE181=45,$BE181=45+Results!$AR$2),VLOOKUP($C181,Data_qPCR,Q$3+2,FALSE),NA()),NA())</f>
        <v>#N/A</v>
      </c>
      <c r="R181" s="79" t="e">
        <f ca="1">IFERROR(IF(OR($BE181=45,$BE181=45+Results!$AR$2),VLOOKUP($C181,Data_qPCR,R$3+2,FALSE),NA()),NA())</f>
        <v>#N/A</v>
      </c>
      <c r="S181" s="79" t="e">
        <f ca="1">IFERROR(IF(OR($BE181=45,$BE181=45+Results!$AR$2),VLOOKUP($C181,Data_qPCR,S$3+2,FALSE),NA()),NA())</f>
        <v>#N/A</v>
      </c>
      <c r="T181" s="79" t="e">
        <f ca="1">IFERROR(IF(OR($BE181=45,$BE181=45+Results!$AR$2),VLOOKUP($C181,Data_qPCR,T$3+2,FALSE),NA()),NA())</f>
        <v>#N/A</v>
      </c>
      <c r="U181" s="79" t="e">
        <f ca="1">IFERROR(IF(OR($BE181=45,$BE181=45+Results!$AR$2),VLOOKUP($C181,Data_qPCR,U$3+2,FALSE),NA()),NA())</f>
        <v>#N/A</v>
      </c>
      <c r="V181" s="79" t="e">
        <f ca="1">IFERROR(IF(OR($BE181=45,$BE181=45+Results!$AR$2),VLOOKUP($C181,Data_qPCR,V$3+2,FALSE),NA()),NA())</f>
        <v>#N/A</v>
      </c>
      <c r="W181" s="79" t="e">
        <f ca="1">IFERROR(IF(OR($BE181=45,$BE181=45+Results!$AR$2),VLOOKUP($C181,Data_qPCR,W$3+2,FALSE),NA()),NA())</f>
        <v>#N/A</v>
      </c>
      <c r="X181" s="79" t="e">
        <f ca="1">IFERROR(IF(OR($BE181=45,$BE181=45+Results!$AR$2),VLOOKUP($C181,Data_qPCR,X$3+2,FALSE),NA()),NA())</f>
        <v>#N/A</v>
      </c>
      <c r="Y181" s="79" t="e">
        <f ca="1">IFERROR(IF(OR($BE181=45,$BE181=45+Results!$AR$2),VLOOKUP($C181,Data_qPCR,Y$3+2,FALSE),NA()),NA())</f>
        <v>#N/A</v>
      </c>
      <c r="Z181" s="79" t="e">
        <f ca="1">IFERROR(IF(OR($BE181=45,$BE181=45+Results!$AR$2),VLOOKUP($C181,Data_qPCR,Z$3+2,FALSE),NA()),NA())</f>
        <v>#N/A</v>
      </c>
      <c r="AA181" s="79" t="e">
        <f ca="1">IFERROR(IF(OR($BE181=45,$BE181=45+Results!$AR$2),VLOOKUP($C181,Data_qPCR,AA$3+2,FALSE),NA()),NA())</f>
        <v>#N/A</v>
      </c>
      <c r="AB181" s="79" t="e">
        <f ca="1">IFERROR(IF(OR($BE181=45,$BE181=45+Results!$AR$2),VLOOKUP($C181,Data_qPCR,AB$3+2,FALSE),NA()),NA())</f>
        <v>#N/A</v>
      </c>
      <c r="AC181" s="79" t="e">
        <f ca="1">IFERROR(IF(OR($BE181=45,$BE181=45+Results!$AR$2),VLOOKUP($C181,Data_qPCR,AC$3+2,FALSE),NA()),NA())</f>
        <v>#N/A</v>
      </c>
      <c r="AD181" s="79" t="e">
        <f ca="1">IFERROR(IF(OR($BE181=45,$BE181=45+Results!$AR$2),VLOOKUP($C181,Data_qPCR,AD$3+2,FALSE),NA()),NA())</f>
        <v>#N/A</v>
      </c>
      <c r="AE181" s="79" t="e">
        <f ca="1">IFERROR(IF(OR($BE181=45,$BE181=45+Results!$AR$2),VLOOKUP($C181,Data_qPCR,AE$3+2,FALSE),NA()),NA())</f>
        <v>#N/A</v>
      </c>
      <c r="AF181" s="79" t="e">
        <f ca="1">IFERROR(IF(OR($BE181=45,$BE181=45+Results!$AR$2),VLOOKUP($C181,Data_qPCR,AF$3+2,FALSE),NA()),NA())</f>
        <v>#N/A</v>
      </c>
      <c r="AG181" s="79" t="e">
        <f ca="1">IFERROR(IF(OR($BE181=45,$BE181=45+Results!$AR$2),VLOOKUP($C181,Data_qPCR,AG$3+2,FALSE),NA()),NA())</f>
        <v>#N/A</v>
      </c>
      <c r="AH181" s="79" t="e">
        <f ca="1">IFERROR(IF(OR($BE181=45,$BE181=45+Results!$AR$2),VLOOKUP($C181,Data_qPCR,AH$3+2,FALSE),NA()),NA())</f>
        <v>#N/A</v>
      </c>
      <c r="AI181" s="79" t="e">
        <f ca="1">IFERROR(IF(OR($BE181=45,$BE181=45+Results!$AR$2),VLOOKUP($C181,Data_qPCR,AI$3+2,FALSE),NA()),NA())</f>
        <v>#N/A</v>
      </c>
      <c r="AJ181" s="79" t="e">
        <f ca="1">IFERROR(IF(OR($BE181=45,$BE181=45+Results!$AR$2),VLOOKUP($C181,Data_qPCR,AJ$3+2,FALSE),NA()),NA())</f>
        <v>#N/A</v>
      </c>
      <c r="AK181" s="79" t="e">
        <f ca="1">IFERROR(IF(OR($BE181=45,$BE181=45+Results!$AR$2),VLOOKUP($C181,Data_qPCR,AK$3+2,FALSE),NA()),NA())</f>
        <v>#N/A</v>
      </c>
      <c r="AL181" s="79" t="e">
        <f ca="1">IFERROR(IF(OR($BE181=45,$BE181=45+Results!$AR$2),VLOOKUP($C181,Data_qPCR,AL$3+2,FALSE),NA()),NA())</f>
        <v>#N/A</v>
      </c>
      <c r="AM181" s="79" t="e">
        <f ca="1">IFERROR(IF(OR($BE181=45,$BE181=45+Results!$AR$2),VLOOKUP($C181,Data_qPCR,AM$3+2,FALSE),NA()),NA())</f>
        <v>#N/A</v>
      </c>
      <c r="AN181" s="79" t="e">
        <f ca="1">IFERROR(IF(OR($BE181=45,$BE181=45+Results!$AR$2),VLOOKUP($C181,Data_qPCR,AN$3+2,FALSE),NA()),NA())</f>
        <v>#N/A</v>
      </c>
      <c r="AO181" s="79" t="e">
        <f ca="1">IFERROR(IF(OR($BE181=45,$BE181=45+Results!$AR$2),VLOOKUP($C181,Data_qPCR,AO$3+2,FALSE),NA()),NA())</f>
        <v>#N/A</v>
      </c>
      <c r="AP181" s="79" t="e">
        <f ca="1">IFERROR(IF(OR($BE181=45,$BE181=45+Results!$AR$2),VLOOKUP($C181,Data_qPCR,AP$3+2,FALSE),NA()),NA())</f>
        <v>#N/A</v>
      </c>
      <c r="AQ181" s="79" t="e">
        <f ca="1">IFERROR(IF(OR($BE181=45,$BE181=45+Results!$AR$2),VLOOKUP($C181,Data_qPCR,AQ$3+2,FALSE),NA()),NA())</f>
        <v>#N/A</v>
      </c>
      <c r="AR181" s="79" t="e">
        <f ca="1">IFERROR(IF(OR($BE181=45,$BE181=45+Results!$AR$2),VLOOKUP($C181,Data_qPCR,AR$3+2,FALSE),NA()),NA())</f>
        <v>#N/A</v>
      </c>
      <c r="AS181" s="79" t="e">
        <f ca="1">IFERROR(IF(OR($BE181=45,$BE181=45+Results!$AR$2),VLOOKUP($C181,Data_qPCR,AS$3+2,FALSE),NA()),NA())</f>
        <v>#N/A</v>
      </c>
      <c r="AT181" s="79" t="e">
        <f ca="1">IFERROR(IF(OR($BE181=45,$BE181=45+Results!$AR$2),VLOOKUP($C181,Data_qPCR,AT$3+2,FALSE),NA()),NA())</f>
        <v>#N/A</v>
      </c>
      <c r="AU181" s="79" t="e">
        <f ca="1">IFERROR(IF(OR($BE181=45,$BE181=45+Results!$AR$2),VLOOKUP($C181,Data_qPCR,AU$3+2,FALSE),NA()),NA())</f>
        <v>#N/A</v>
      </c>
      <c r="AV181" s="79" t="e">
        <f ca="1">IFERROR(IF(OR($BE181=45,$BE181=45+Results!$AR$2),VLOOKUP($C181,Data_qPCR,AV$3+2,FALSE),NA()),NA())</f>
        <v>#N/A</v>
      </c>
      <c r="AW181" s="79" t="e">
        <f ca="1">IFERROR(IF(OR($BE181=45,$BE181=45+Results!$AR$2),VLOOKUP($C181,Data_qPCR,AW$3+2,FALSE),NA()),NA())</f>
        <v>#N/A</v>
      </c>
      <c r="AX181" s="79" t="e">
        <f ca="1">IFERROR(IF(OR($BE181=45,$BE181=45+Results!$AR$2),VLOOKUP($C181,Data_qPCR,AX$3+2,FALSE),NA()),NA())</f>
        <v>#N/A</v>
      </c>
      <c r="AY181" s="79" t="e">
        <f ca="1">IFERROR(IF(OR($BE181=45,$BE181=45+Results!$AR$2),VLOOKUP($C181,Data_qPCR,AY$3+2,FALSE),NA()),NA())</f>
        <v>#N/A</v>
      </c>
      <c r="AZ181" s="79" t="e">
        <f ca="1">IFERROR(IF(OR($BE181=45,$BE181=45+Results!$AR$2),VLOOKUP($C181,Data_qPCR,AZ$3+2,FALSE),NA()),NA())</f>
        <v>#N/A</v>
      </c>
      <c r="BA181" s="79" t="e">
        <f ca="1">IFERROR(IF(OR($BE181=45,$BE181=45+Results!$AR$2),VLOOKUP($C181,Data_qPCR,BA$3+2,FALSE),NA()),NA())</f>
        <v>#N/A</v>
      </c>
      <c r="BB181" s="79" t="e">
        <f ca="1">IFERROR(IF(OR($BE181=45,$BE181=45+Results!$AR$2),VLOOKUP($C181,Data_qPCR,BB$3+2,FALSE),NA()),NA())</f>
        <v>#N/A</v>
      </c>
      <c r="BC181" s="79" t="e">
        <f ca="1">IFERROR(IF(OR($BE181=45,$BE181=45+Results!$AR$2),VLOOKUP($C181,Data_qPCR,BC$3+2,FALSE),NA()),NA())</f>
        <v>#N/A</v>
      </c>
      <c r="BD181" s="79" t="str">
        <f t="shared" ca="1" si="18"/>
        <v/>
      </c>
      <c r="BE181" t="str">
        <f ca="1">IFERROR(IF(LEFT(C181,1)+0=Results!$C$4,INDEX(Results!$AM$8:$BJ$23,CODE(RIGHT(LEFT(C181,2),1))-64,RIGHT(C181,LEN(C181)-2)+0),IF(Results!$AL$7=2,2,45)),"")</f>
        <v/>
      </c>
      <c r="BF181" t="str">
        <f t="shared" ca="1" si="17"/>
        <v/>
      </c>
      <c r="BG181" s="104" t="str">
        <f ca="1">IFERROR(IF(LEFT(C181,1)+0=Results!$C$4,INDEX(Results!$CK$8:$DH$23,CODE(RIGHT(LEFT(C181,2),1))-64,RIGHT(C181,LEN(C181)-2)+0),IF(Results!$AL$7=2,2,45)),"")</f>
        <v/>
      </c>
    </row>
    <row r="182" spans="1:59" x14ac:dyDescent="0.25">
      <c r="A182" t="str">
        <f t="shared" ca="1" si="14"/>
        <v>N/A</v>
      </c>
      <c r="B182">
        <v>179</v>
      </c>
      <c r="C182" t="str">
        <f t="shared" ca="1" si="15"/>
        <v/>
      </c>
      <c r="D182" t="str">
        <f t="shared" ca="1" si="16"/>
        <v/>
      </c>
      <c r="E182" s="268" t="str">
        <f t="shared" ca="1" si="19"/>
        <v/>
      </c>
      <c r="F182" s="79" t="e">
        <f ca="1">IFERROR(IF(OR($BE182=45,$BE182=45+Results!$AR$2),VLOOKUP($C182,Data_qPCR,F$3+2,FALSE),NA()),NA())</f>
        <v>#N/A</v>
      </c>
      <c r="G182" s="79" t="e">
        <f ca="1">IFERROR(IF(OR($BE182=45,$BE182=45+Results!$AR$2),VLOOKUP($C182,Data_qPCR,G$3+2,FALSE),NA()),NA())</f>
        <v>#N/A</v>
      </c>
      <c r="H182" s="79" t="e">
        <f ca="1">IFERROR(IF(OR($BE182=45,$BE182=45+Results!$AR$2),VLOOKUP($C182,Data_qPCR,H$3+2,FALSE),NA()),NA())</f>
        <v>#N/A</v>
      </c>
      <c r="I182" s="79" t="e">
        <f ca="1">IFERROR(IF(OR($BE182=45,$BE182=45+Results!$AR$2),VLOOKUP($C182,Data_qPCR,I$3+2,FALSE),NA()),NA())</f>
        <v>#N/A</v>
      </c>
      <c r="J182" s="79" t="e">
        <f ca="1">IFERROR(IF(OR($BE182=45,$BE182=45+Results!$AR$2),VLOOKUP($C182,Data_qPCR,J$3+2,FALSE),NA()),NA())</f>
        <v>#N/A</v>
      </c>
      <c r="K182" s="79" t="e">
        <f ca="1">IFERROR(IF(OR($BE182=45,$BE182=45+Results!$AR$2),VLOOKUP($C182,Data_qPCR,K$3+2,FALSE),NA()),NA())</f>
        <v>#N/A</v>
      </c>
      <c r="L182" s="79" t="e">
        <f ca="1">IFERROR(IF(OR($BE182=45,$BE182=45+Results!$AR$2),VLOOKUP($C182,Data_qPCR,L$3+2,FALSE),NA()),NA())</f>
        <v>#N/A</v>
      </c>
      <c r="M182" s="79" t="e">
        <f ca="1">IFERROR(IF(OR($BE182=45,$BE182=45+Results!$AR$2),VLOOKUP($C182,Data_qPCR,M$3+2,FALSE),NA()),NA())</f>
        <v>#N/A</v>
      </c>
      <c r="N182" s="79" t="e">
        <f ca="1">IFERROR(IF(OR($BE182=45,$BE182=45+Results!$AR$2),VLOOKUP($C182,Data_qPCR,N$3+2,FALSE),NA()),NA())</f>
        <v>#N/A</v>
      </c>
      <c r="O182" s="79" t="e">
        <f ca="1">IFERROR(IF(OR($BE182=45,$BE182=45+Results!$AR$2),VLOOKUP($C182,Data_qPCR,O$3+2,FALSE),NA()),NA())</f>
        <v>#N/A</v>
      </c>
      <c r="P182" s="79" t="e">
        <f ca="1">IFERROR(IF(OR($BE182=45,$BE182=45+Results!$AR$2),VLOOKUP($C182,Data_qPCR,P$3+2,FALSE),NA()),NA())</f>
        <v>#N/A</v>
      </c>
      <c r="Q182" s="79" t="e">
        <f ca="1">IFERROR(IF(OR($BE182=45,$BE182=45+Results!$AR$2),VLOOKUP($C182,Data_qPCR,Q$3+2,FALSE),NA()),NA())</f>
        <v>#N/A</v>
      </c>
      <c r="R182" s="79" t="e">
        <f ca="1">IFERROR(IF(OR($BE182=45,$BE182=45+Results!$AR$2),VLOOKUP($C182,Data_qPCR,R$3+2,FALSE),NA()),NA())</f>
        <v>#N/A</v>
      </c>
      <c r="S182" s="79" t="e">
        <f ca="1">IFERROR(IF(OR($BE182=45,$BE182=45+Results!$AR$2),VLOOKUP($C182,Data_qPCR,S$3+2,FALSE),NA()),NA())</f>
        <v>#N/A</v>
      </c>
      <c r="T182" s="79" t="e">
        <f ca="1">IFERROR(IF(OR($BE182=45,$BE182=45+Results!$AR$2),VLOOKUP($C182,Data_qPCR,T$3+2,FALSE),NA()),NA())</f>
        <v>#N/A</v>
      </c>
      <c r="U182" s="79" t="e">
        <f ca="1">IFERROR(IF(OR($BE182=45,$BE182=45+Results!$AR$2),VLOOKUP($C182,Data_qPCR,U$3+2,FALSE),NA()),NA())</f>
        <v>#N/A</v>
      </c>
      <c r="V182" s="79" t="e">
        <f ca="1">IFERROR(IF(OR($BE182=45,$BE182=45+Results!$AR$2),VLOOKUP($C182,Data_qPCR,V$3+2,FALSE),NA()),NA())</f>
        <v>#N/A</v>
      </c>
      <c r="W182" s="79" t="e">
        <f ca="1">IFERROR(IF(OR($BE182=45,$BE182=45+Results!$AR$2),VLOOKUP($C182,Data_qPCR,W$3+2,FALSE),NA()),NA())</f>
        <v>#N/A</v>
      </c>
      <c r="X182" s="79" t="e">
        <f ca="1">IFERROR(IF(OR($BE182=45,$BE182=45+Results!$AR$2),VLOOKUP($C182,Data_qPCR,X$3+2,FALSE),NA()),NA())</f>
        <v>#N/A</v>
      </c>
      <c r="Y182" s="79" t="e">
        <f ca="1">IFERROR(IF(OR($BE182=45,$BE182=45+Results!$AR$2),VLOOKUP($C182,Data_qPCR,Y$3+2,FALSE),NA()),NA())</f>
        <v>#N/A</v>
      </c>
      <c r="Z182" s="79" t="e">
        <f ca="1">IFERROR(IF(OR($BE182=45,$BE182=45+Results!$AR$2),VLOOKUP($C182,Data_qPCR,Z$3+2,FALSE),NA()),NA())</f>
        <v>#N/A</v>
      </c>
      <c r="AA182" s="79" t="e">
        <f ca="1">IFERROR(IF(OR($BE182=45,$BE182=45+Results!$AR$2),VLOOKUP($C182,Data_qPCR,AA$3+2,FALSE),NA()),NA())</f>
        <v>#N/A</v>
      </c>
      <c r="AB182" s="79" t="e">
        <f ca="1">IFERROR(IF(OR($BE182=45,$BE182=45+Results!$AR$2),VLOOKUP($C182,Data_qPCR,AB$3+2,FALSE),NA()),NA())</f>
        <v>#N/A</v>
      </c>
      <c r="AC182" s="79" t="e">
        <f ca="1">IFERROR(IF(OR($BE182=45,$BE182=45+Results!$AR$2),VLOOKUP($C182,Data_qPCR,AC$3+2,FALSE),NA()),NA())</f>
        <v>#N/A</v>
      </c>
      <c r="AD182" s="79" t="e">
        <f ca="1">IFERROR(IF(OR($BE182=45,$BE182=45+Results!$AR$2),VLOOKUP($C182,Data_qPCR,AD$3+2,FALSE),NA()),NA())</f>
        <v>#N/A</v>
      </c>
      <c r="AE182" s="79" t="e">
        <f ca="1">IFERROR(IF(OR($BE182=45,$BE182=45+Results!$AR$2),VLOOKUP($C182,Data_qPCR,AE$3+2,FALSE),NA()),NA())</f>
        <v>#N/A</v>
      </c>
      <c r="AF182" s="79" t="e">
        <f ca="1">IFERROR(IF(OR($BE182=45,$BE182=45+Results!$AR$2),VLOOKUP($C182,Data_qPCR,AF$3+2,FALSE),NA()),NA())</f>
        <v>#N/A</v>
      </c>
      <c r="AG182" s="79" t="e">
        <f ca="1">IFERROR(IF(OR($BE182=45,$BE182=45+Results!$AR$2),VLOOKUP($C182,Data_qPCR,AG$3+2,FALSE),NA()),NA())</f>
        <v>#N/A</v>
      </c>
      <c r="AH182" s="79" t="e">
        <f ca="1">IFERROR(IF(OR($BE182=45,$BE182=45+Results!$AR$2),VLOOKUP($C182,Data_qPCR,AH$3+2,FALSE),NA()),NA())</f>
        <v>#N/A</v>
      </c>
      <c r="AI182" s="79" t="e">
        <f ca="1">IFERROR(IF(OR($BE182=45,$BE182=45+Results!$AR$2),VLOOKUP($C182,Data_qPCR,AI$3+2,FALSE),NA()),NA())</f>
        <v>#N/A</v>
      </c>
      <c r="AJ182" s="79" t="e">
        <f ca="1">IFERROR(IF(OR($BE182=45,$BE182=45+Results!$AR$2),VLOOKUP($C182,Data_qPCR,AJ$3+2,FALSE),NA()),NA())</f>
        <v>#N/A</v>
      </c>
      <c r="AK182" s="79" t="e">
        <f ca="1">IFERROR(IF(OR($BE182=45,$BE182=45+Results!$AR$2),VLOOKUP($C182,Data_qPCR,AK$3+2,FALSE),NA()),NA())</f>
        <v>#N/A</v>
      </c>
      <c r="AL182" s="79" t="e">
        <f ca="1">IFERROR(IF(OR($BE182=45,$BE182=45+Results!$AR$2),VLOOKUP($C182,Data_qPCR,AL$3+2,FALSE),NA()),NA())</f>
        <v>#N/A</v>
      </c>
      <c r="AM182" s="79" t="e">
        <f ca="1">IFERROR(IF(OR($BE182=45,$BE182=45+Results!$AR$2),VLOOKUP($C182,Data_qPCR,AM$3+2,FALSE),NA()),NA())</f>
        <v>#N/A</v>
      </c>
      <c r="AN182" s="79" t="e">
        <f ca="1">IFERROR(IF(OR($BE182=45,$BE182=45+Results!$AR$2),VLOOKUP($C182,Data_qPCR,AN$3+2,FALSE),NA()),NA())</f>
        <v>#N/A</v>
      </c>
      <c r="AO182" s="79" t="e">
        <f ca="1">IFERROR(IF(OR($BE182=45,$BE182=45+Results!$AR$2),VLOOKUP($C182,Data_qPCR,AO$3+2,FALSE),NA()),NA())</f>
        <v>#N/A</v>
      </c>
      <c r="AP182" s="79" t="e">
        <f ca="1">IFERROR(IF(OR($BE182=45,$BE182=45+Results!$AR$2),VLOOKUP($C182,Data_qPCR,AP$3+2,FALSE),NA()),NA())</f>
        <v>#N/A</v>
      </c>
      <c r="AQ182" s="79" t="e">
        <f ca="1">IFERROR(IF(OR($BE182=45,$BE182=45+Results!$AR$2),VLOOKUP($C182,Data_qPCR,AQ$3+2,FALSE),NA()),NA())</f>
        <v>#N/A</v>
      </c>
      <c r="AR182" s="79" t="e">
        <f ca="1">IFERROR(IF(OR($BE182=45,$BE182=45+Results!$AR$2),VLOOKUP($C182,Data_qPCR,AR$3+2,FALSE),NA()),NA())</f>
        <v>#N/A</v>
      </c>
      <c r="AS182" s="79" t="e">
        <f ca="1">IFERROR(IF(OR($BE182=45,$BE182=45+Results!$AR$2),VLOOKUP($C182,Data_qPCR,AS$3+2,FALSE),NA()),NA())</f>
        <v>#N/A</v>
      </c>
      <c r="AT182" s="79" t="e">
        <f ca="1">IFERROR(IF(OR($BE182=45,$BE182=45+Results!$AR$2),VLOOKUP($C182,Data_qPCR,AT$3+2,FALSE),NA()),NA())</f>
        <v>#N/A</v>
      </c>
      <c r="AU182" s="79" t="e">
        <f ca="1">IFERROR(IF(OR($BE182=45,$BE182=45+Results!$AR$2),VLOOKUP($C182,Data_qPCR,AU$3+2,FALSE),NA()),NA())</f>
        <v>#N/A</v>
      </c>
      <c r="AV182" s="79" t="e">
        <f ca="1">IFERROR(IF(OR($BE182=45,$BE182=45+Results!$AR$2),VLOOKUP($C182,Data_qPCR,AV$3+2,FALSE),NA()),NA())</f>
        <v>#N/A</v>
      </c>
      <c r="AW182" s="79" t="e">
        <f ca="1">IFERROR(IF(OR($BE182=45,$BE182=45+Results!$AR$2),VLOOKUP($C182,Data_qPCR,AW$3+2,FALSE),NA()),NA())</f>
        <v>#N/A</v>
      </c>
      <c r="AX182" s="79" t="e">
        <f ca="1">IFERROR(IF(OR($BE182=45,$BE182=45+Results!$AR$2),VLOOKUP($C182,Data_qPCR,AX$3+2,FALSE),NA()),NA())</f>
        <v>#N/A</v>
      </c>
      <c r="AY182" s="79" t="e">
        <f ca="1">IFERROR(IF(OR($BE182=45,$BE182=45+Results!$AR$2),VLOOKUP($C182,Data_qPCR,AY$3+2,FALSE),NA()),NA())</f>
        <v>#N/A</v>
      </c>
      <c r="AZ182" s="79" t="e">
        <f ca="1">IFERROR(IF(OR($BE182=45,$BE182=45+Results!$AR$2),VLOOKUP($C182,Data_qPCR,AZ$3+2,FALSE),NA()),NA())</f>
        <v>#N/A</v>
      </c>
      <c r="BA182" s="79" t="e">
        <f ca="1">IFERROR(IF(OR($BE182=45,$BE182=45+Results!$AR$2),VLOOKUP($C182,Data_qPCR,BA$3+2,FALSE),NA()),NA())</f>
        <v>#N/A</v>
      </c>
      <c r="BB182" s="79" t="e">
        <f ca="1">IFERROR(IF(OR($BE182=45,$BE182=45+Results!$AR$2),VLOOKUP($C182,Data_qPCR,BB$3+2,FALSE),NA()),NA())</f>
        <v>#N/A</v>
      </c>
      <c r="BC182" s="79" t="e">
        <f ca="1">IFERROR(IF(OR($BE182=45,$BE182=45+Results!$AR$2),VLOOKUP($C182,Data_qPCR,BC$3+2,FALSE),NA()),NA())</f>
        <v>#N/A</v>
      </c>
      <c r="BD182" s="79" t="str">
        <f t="shared" ca="1" si="18"/>
        <v/>
      </c>
      <c r="BE182" t="str">
        <f ca="1">IFERROR(IF(LEFT(C182,1)+0=Results!$C$4,INDEX(Results!$AM$8:$BJ$23,CODE(RIGHT(LEFT(C182,2),1))-64,RIGHT(C182,LEN(C182)-2)+0),IF(Results!$AL$7=2,2,45)),"")</f>
        <v/>
      </c>
      <c r="BF182" t="str">
        <f t="shared" ca="1" si="17"/>
        <v/>
      </c>
      <c r="BG182" s="104" t="str">
        <f ca="1">IFERROR(IF(LEFT(C182,1)+0=Results!$C$4,INDEX(Results!$CK$8:$DH$23,CODE(RIGHT(LEFT(C182,2),1))-64,RIGHT(C182,LEN(C182)-2)+0),IF(Results!$AL$7=2,2,45)),"")</f>
        <v/>
      </c>
    </row>
    <row r="183" spans="1:59" x14ac:dyDescent="0.25">
      <c r="A183" t="str">
        <f t="shared" ca="1" si="14"/>
        <v>N/A</v>
      </c>
      <c r="B183">
        <v>180</v>
      </c>
      <c r="C183" t="str">
        <f t="shared" ca="1" si="15"/>
        <v/>
      </c>
      <c r="D183" t="str">
        <f t="shared" ca="1" si="16"/>
        <v/>
      </c>
      <c r="E183" s="268" t="str">
        <f t="shared" ca="1" si="19"/>
        <v/>
      </c>
      <c r="F183" s="79" t="e">
        <f ca="1">IFERROR(IF(OR($BE183=45,$BE183=45+Results!$AR$2),VLOOKUP($C183,Data_qPCR,F$3+2,FALSE),NA()),NA())</f>
        <v>#N/A</v>
      </c>
      <c r="G183" s="79" t="e">
        <f ca="1">IFERROR(IF(OR($BE183=45,$BE183=45+Results!$AR$2),VLOOKUP($C183,Data_qPCR,G$3+2,FALSE),NA()),NA())</f>
        <v>#N/A</v>
      </c>
      <c r="H183" s="79" t="e">
        <f ca="1">IFERROR(IF(OR($BE183=45,$BE183=45+Results!$AR$2),VLOOKUP($C183,Data_qPCR,H$3+2,FALSE),NA()),NA())</f>
        <v>#N/A</v>
      </c>
      <c r="I183" s="79" t="e">
        <f ca="1">IFERROR(IF(OR($BE183=45,$BE183=45+Results!$AR$2),VLOOKUP($C183,Data_qPCR,I$3+2,FALSE),NA()),NA())</f>
        <v>#N/A</v>
      </c>
      <c r="J183" s="79" t="e">
        <f ca="1">IFERROR(IF(OR($BE183=45,$BE183=45+Results!$AR$2),VLOOKUP($C183,Data_qPCR,J$3+2,FALSE),NA()),NA())</f>
        <v>#N/A</v>
      </c>
      <c r="K183" s="79" t="e">
        <f ca="1">IFERROR(IF(OR($BE183=45,$BE183=45+Results!$AR$2),VLOOKUP($C183,Data_qPCR,K$3+2,FALSE),NA()),NA())</f>
        <v>#N/A</v>
      </c>
      <c r="L183" s="79" t="e">
        <f ca="1">IFERROR(IF(OR($BE183=45,$BE183=45+Results!$AR$2),VLOOKUP($C183,Data_qPCR,L$3+2,FALSE),NA()),NA())</f>
        <v>#N/A</v>
      </c>
      <c r="M183" s="79" t="e">
        <f ca="1">IFERROR(IF(OR($BE183=45,$BE183=45+Results!$AR$2),VLOOKUP($C183,Data_qPCR,M$3+2,FALSE),NA()),NA())</f>
        <v>#N/A</v>
      </c>
      <c r="N183" s="79" t="e">
        <f ca="1">IFERROR(IF(OR($BE183=45,$BE183=45+Results!$AR$2),VLOOKUP($C183,Data_qPCR,N$3+2,FALSE),NA()),NA())</f>
        <v>#N/A</v>
      </c>
      <c r="O183" s="79" t="e">
        <f ca="1">IFERROR(IF(OR($BE183=45,$BE183=45+Results!$AR$2),VLOOKUP($C183,Data_qPCR,O$3+2,FALSE),NA()),NA())</f>
        <v>#N/A</v>
      </c>
      <c r="P183" s="79" t="e">
        <f ca="1">IFERROR(IF(OR($BE183=45,$BE183=45+Results!$AR$2),VLOOKUP($C183,Data_qPCR,P$3+2,FALSE),NA()),NA())</f>
        <v>#N/A</v>
      </c>
      <c r="Q183" s="79" t="e">
        <f ca="1">IFERROR(IF(OR($BE183=45,$BE183=45+Results!$AR$2),VLOOKUP($C183,Data_qPCR,Q$3+2,FALSE),NA()),NA())</f>
        <v>#N/A</v>
      </c>
      <c r="R183" s="79" t="e">
        <f ca="1">IFERROR(IF(OR($BE183=45,$BE183=45+Results!$AR$2),VLOOKUP($C183,Data_qPCR,R$3+2,FALSE),NA()),NA())</f>
        <v>#N/A</v>
      </c>
      <c r="S183" s="79" t="e">
        <f ca="1">IFERROR(IF(OR($BE183=45,$BE183=45+Results!$AR$2),VLOOKUP($C183,Data_qPCR,S$3+2,FALSE),NA()),NA())</f>
        <v>#N/A</v>
      </c>
      <c r="T183" s="79" t="e">
        <f ca="1">IFERROR(IF(OR($BE183=45,$BE183=45+Results!$AR$2),VLOOKUP($C183,Data_qPCR,T$3+2,FALSE),NA()),NA())</f>
        <v>#N/A</v>
      </c>
      <c r="U183" s="79" t="e">
        <f ca="1">IFERROR(IF(OR($BE183=45,$BE183=45+Results!$AR$2),VLOOKUP($C183,Data_qPCR,U$3+2,FALSE),NA()),NA())</f>
        <v>#N/A</v>
      </c>
      <c r="V183" s="79" t="e">
        <f ca="1">IFERROR(IF(OR($BE183=45,$BE183=45+Results!$AR$2),VLOOKUP($C183,Data_qPCR,V$3+2,FALSE),NA()),NA())</f>
        <v>#N/A</v>
      </c>
      <c r="W183" s="79" t="e">
        <f ca="1">IFERROR(IF(OR($BE183=45,$BE183=45+Results!$AR$2),VLOOKUP($C183,Data_qPCR,W$3+2,FALSE),NA()),NA())</f>
        <v>#N/A</v>
      </c>
      <c r="X183" s="79" t="e">
        <f ca="1">IFERROR(IF(OR($BE183=45,$BE183=45+Results!$AR$2),VLOOKUP($C183,Data_qPCR,X$3+2,FALSE),NA()),NA())</f>
        <v>#N/A</v>
      </c>
      <c r="Y183" s="79" t="e">
        <f ca="1">IFERROR(IF(OR($BE183=45,$BE183=45+Results!$AR$2),VLOOKUP($C183,Data_qPCR,Y$3+2,FALSE),NA()),NA())</f>
        <v>#N/A</v>
      </c>
      <c r="Z183" s="79" t="e">
        <f ca="1">IFERROR(IF(OR($BE183=45,$BE183=45+Results!$AR$2),VLOOKUP($C183,Data_qPCR,Z$3+2,FALSE),NA()),NA())</f>
        <v>#N/A</v>
      </c>
      <c r="AA183" s="79" t="e">
        <f ca="1">IFERROR(IF(OR($BE183=45,$BE183=45+Results!$AR$2),VLOOKUP($C183,Data_qPCR,AA$3+2,FALSE),NA()),NA())</f>
        <v>#N/A</v>
      </c>
      <c r="AB183" s="79" t="e">
        <f ca="1">IFERROR(IF(OR($BE183=45,$BE183=45+Results!$AR$2),VLOOKUP($C183,Data_qPCR,AB$3+2,FALSE),NA()),NA())</f>
        <v>#N/A</v>
      </c>
      <c r="AC183" s="79" t="e">
        <f ca="1">IFERROR(IF(OR($BE183=45,$BE183=45+Results!$AR$2),VLOOKUP($C183,Data_qPCR,AC$3+2,FALSE),NA()),NA())</f>
        <v>#N/A</v>
      </c>
      <c r="AD183" s="79" t="e">
        <f ca="1">IFERROR(IF(OR($BE183=45,$BE183=45+Results!$AR$2),VLOOKUP($C183,Data_qPCR,AD$3+2,FALSE),NA()),NA())</f>
        <v>#N/A</v>
      </c>
      <c r="AE183" s="79" t="e">
        <f ca="1">IFERROR(IF(OR($BE183=45,$BE183=45+Results!$AR$2),VLOOKUP($C183,Data_qPCR,AE$3+2,FALSE),NA()),NA())</f>
        <v>#N/A</v>
      </c>
      <c r="AF183" s="79" t="e">
        <f ca="1">IFERROR(IF(OR($BE183=45,$BE183=45+Results!$AR$2),VLOOKUP($C183,Data_qPCR,AF$3+2,FALSE),NA()),NA())</f>
        <v>#N/A</v>
      </c>
      <c r="AG183" s="79" t="e">
        <f ca="1">IFERROR(IF(OR($BE183=45,$BE183=45+Results!$AR$2),VLOOKUP($C183,Data_qPCR,AG$3+2,FALSE),NA()),NA())</f>
        <v>#N/A</v>
      </c>
      <c r="AH183" s="79" t="e">
        <f ca="1">IFERROR(IF(OR($BE183=45,$BE183=45+Results!$AR$2),VLOOKUP($C183,Data_qPCR,AH$3+2,FALSE),NA()),NA())</f>
        <v>#N/A</v>
      </c>
      <c r="AI183" s="79" t="e">
        <f ca="1">IFERROR(IF(OR($BE183=45,$BE183=45+Results!$AR$2),VLOOKUP($C183,Data_qPCR,AI$3+2,FALSE),NA()),NA())</f>
        <v>#N/A</v>
      </c>
      <c r="AJ183" s="79" t="e">
        <f ca="1">IFERROR(IF(OR($BE183=45,$BE183=45+Results!$AR$2),VLOOKUP($C183,Data_qPCR,AJ$3+2,FALSE),NA()),NA())</f>
        <v>#N/A</v>
      </c>
      <c r="AK183" s="79" t="e">
        <f ca="1">IFERROR(IF(OR($BE183=45,$BE183=45+Results!$AR$2),VLOOKUP($C183,Data_qPCR,AK$3+2,FALSE),NA()),NA())</f>
        <v>#N/A</v>
      </c>
      <c r="AL183" s="79" t="e">
        <f ca="1">IFERROR(IF(OR($BE183=45,$BE183=45+Results!$AR$2),VLOOKUP($C183,Data_qPCR,AL$3+2,FALSE),NA()),NA())</f>
        <v>#N/A</v>
      </c>
      <c r="AM183" s="79" t="e">
        <f ca="1">IFERROR(IF(OR($BE183=45,$BE183=45+Results!$AR$2),VLOOKUP($C183,Data_qPCR,AM$3+2,FALSE),NA()),NA())</f>
        <v>#N/A</v>
      </c>
      <c r="AN183" s="79" t="e">
        <f ca="1">IFERROR(IF(OR($BE183=45,$BE183=45+Results!$AR$2),VLOOKUP($C183,Data_qPCR,AN$3+2,FALSE),NA()),NA())</f>
        <v>#N/A</v>
      </c>
      <c r="AO183" s="79" t="e">
        <f ca="1">IFERROR(IF(OR($BE183=45,$BE183=45+Results!$AR$2),VLOOKUP($C183,Data_qPCR,AO$3+2,FALSE),NA()),NA())</f>
        <v>#N/A</v>
      </c>
      <c r="AP183" s="79" t="e">
        <f ca="1">IFERROR(IF(OR($BE183=45,$BE183=45+Results!$AR$2),VLOOKUP($C183,Data_qPCR,AP$3+2,FALSE),NA()),NA())</f>
        <v>#N/A</v>
      </c>
      <c r="AQ183" s="79" t="e">
        <f ca="1">IFERROR(IF(OR($BE183=45,$BE183=45+Results!$AR$2),VLOOKUP($C183,Data_qPCR,AQ$3+2,FALSE),NA()),NA())</f>
        <v>#N/A</v>
      </c>
      <c r="AR183" s="79" t="e">
        <f ca="1">IFERROR(IF(OR($BE183=45,$BE183=45+Results!$AR$2),VLOOKUP($C183,Data_qPCR,AR$3+2,FALSE),NA()),NA())</f>
        <v>#N/A</v>
      </c>
      <c r="AS183" s="79" t="e">
        <f ca="1">IFERROR(IF(OR($BE183=45,$BE183=45+Results!$AR$2),VLOOKUP($C183,Data_qPCR,AS$3+2,FALSE),NA()),NA())</f>
        <v>#N/A</v>
      </c>
      <c r="AT183" s="79" t="e">
        <f ca="1">IFERROR(IF(OR($BE183=45,$BE183=45+Results!$AR$2),VLOOKUP($C183,Data_qPCR,AT$3+2,FALSE),NA()),NA())</f>
        <v>#N/A</v>
      </c>
      <c r="AU183" s="79" t="e">
        <f ca="1">IFERROR(IF(OR($BE183=45,$BE183=45+Results!$AR$2),VLOOKUP($C183,Data_qPCR,AU$3+2,FALSE),NA()),NA())</f>
        <v>#N/A</v>
      </c>
      <c r="AV183" s="79" t="e">
        <f ca="1">IFERROR(IF(OR($BE183=45,$BE183=45+Results!$AR$2),VLOOKUP($C183,Data_qPCR,AV$3+2,FALSE),NA()),NA())</f>
        <v>#N/A</v>
      </c>
      <c r="AW183" s="79" t="e">
        <f ca="1">IFERROR(IF(OR($BE183=45,$BE183=45+Results!$AR$2),VLOOKUP($C183,Data_qPCR,AW$3+2,FALSE),NA()),NA())</f>
        <v>#N/A</v>
      </c>
      <c r="AX183" s="79" t="e">
        <f ca="1">IFERROR(IF(OR($BE183=45,$BE183=45+Results!$AR$2),VLOOKUP($C183,Data_qPCR,AX$3+2,FALSE),NA()),NA())</f>
        <v>#N/A</v>
      </c>
      <c r="AY183" s="79" t="e">
        <f ca="1">IFERROR(IF(OR($BE183=45,$BE183=45+Results!$AR$2),VLOOKUP($C183,Data_qPCR,AY$3+2,FALSE),NA()),NA())</f>
        <v>#N/A</v>
      </c>
      <c r="AZ183" s="79" t="e">
        <f ca="1">IFERROR(IF(OR($BE183=45,$BE183=45+Results!$AR$2),VLOOKUP($C183,Data_qPCR,AZ$3+2,FALSE),NA()),NA())</f>
        <v>#N/A</v>
      </c>
      <c r="BA183" s="79" t="e">
        <f ca="1">IFERROR(IF(OR($BE183=45,$BE183=45+Results!$AR$2),VLOOKUP($C183,Data_qPCR,BA$3+2,FALSE),NA()),NA())</f>
        <v>#N/A</v>
      </c>
      <c r="BB183" s="79" t="e">
        <f ca="1">IFERROR(IF(OR($BE183=45,$BE183=45+Results!$AR$2),VLOOKUP($C183,Data_qPCR,BB$3+2,FALSE),NA()),NA())</f>
        <v>#N/A</v>
      </c>
      <c r="BC183" s="79" t="e">
        <f ca="1">IFERROR(IF(OR($BE183=45,$BE183=45+Results!$AR$2),VLOOKUP($C183,Data_qPCR,BC$3+2,FALSE),NA()),NA())</f>
        <v>#N/A</v>
      </c>
      <c r="BD183" s="79" t="str">
        <f t="shared" ca="1" si="18"/>
        <v/>
      </c>
      <c r="BE183" t="str">
        <f ca="1">IFERROR(IF(LEFT(C183,1)+0=Results!$C$4,INDEX(Results!$AM$8:$BJ$23,CODE(RIGHT(LEFT(C183,2),1))-64,RIGHT(C183,LEN(C183)-2)+0),IF(Results!$AL$7=2,2,45)),"")</f>
        <v/>
      </c>
      <c r="BF183" t="str">
        <f t="shared" ca="1" si="17"/>
        <v/>
      </c>
      <c r="BG183" s="104" t="str">
        <f ca="1">IFERROR(IF(LEFT(C183,1)+0=Results!$C$4,INDEX(Results!$CK$8:$DH$23,CODE(RIGHT(LEFT(C183,2),1))-64,RIGHT(C183,LEN(C183)-2)+0),IF(Results!$AL$7=2,2,45)),"")</f>
        <v/>
      </c>
    </row>
    <row r="184" spans="1:59" x14ac:dyDescent="0.25">
      <c r="A184" t="str">
        <f t="shared" ca="1" si="14"/>
        <v>N/A</v>
      </c>
      <c r="B184">
        <v>181</v>
      </c>
      <c r="C184" t="str">
        <f t="shared" ca="1" si="15"/>
        <v/>
      </c>
      <c r="D184" t="str">
        <f t="shared" ca="1" si="16"/>
        <v/>
      </c>
      <c r="E184" s="268" t="str">
        <f t="shared" ca="1" si="19"/>
        <v/>
      </c>
      <c r="F184" s="79" t="e">
        <f ca="1">IFERROR(IF(OR($BE184=45,$BE184=45+Results!$AR$2),VLOOKUP($C184,Data_qPCR,F$3+2,FALSE),NA()),NA())</f>
        <v>#N/A</v>
      </c>
      <c r="G184" s="79" t="e">
        <f ca="1">IFERROR(IF(OR($BE184=45,$BE184=45+Results!$AR$2),VLOOKUP($C184,Data_qPCR,G$3+2,FALSE),NA()),NA())</f>
        <v>#N/A</v>
      </c>
      <c r="H184" s="79" t="e">
        <f ca="1">IFERROR(IF(OR($BE184=45,$BE184=45+Results!$AR$2),VLOOKUP($C184,Data_qPCR,H$3+2,FALSE),NA()),NA())</f>
        <v>#N/A</v>
      </c>
      <c r="I184" s="79" t="e">
        <f ca="1">IFERROR(IF(OR($BE184=45,$BE184=45+Results!$AR$2),VLOOKUP($C184,Data_qPCR,I$3+2,FALSE),NA()),NA())</f>
        <v>#N/A</v>
      </c>
      <c r="J184" s="79" t="e">
        <f ca="1">IFERROR(IF(OR($BE184=45,$BE184=45+Results!$AR$2),VLOOKUP($C184,Data_qPCR,J$3+2,FALSE),NA()),NA())</f>
        <v>#N/A</v>
      </c>
      <c r="K184" s="79" t="e">
        <f ca="1">IFERROR(IF(OR($BE184=45,$BE184=45+Results!$AR$2),VLOOKUP($C184,Data_qPCR,K$3+2,FALSE),NA()),NA())</f>
        <v>#N/A</v>
      </c>
      <c r="L184" s="79" t="e">
        <f ca="1">IFERROR(IF(OR($BE184=45,$BE184=45+Results!$AR$2),VLOOKUP($C184,Data_qPCR,L$3+2,FALSE),NA()),NA())</f>
        <v>#N/A</v>
      </c>
      <c r="M184" s="79" t="e">
        <f ca="1">IFERROR(IF(OR($BE184=45,$BE184=45+Results!$AR$2),VLOOKUP($C184,Data_qPCR,M$3+2,FALSE),NA()),NA())</f>
        <v>#N/A</v>
      </c>
      <c r="N184" s="79" t="e">
        <f ca="1">IFERROR(IF(OR($BE184=45,$BE184=45+Results!$AR$2),VLOOKUP($C184,Data_qPCR,N$3+2,FALSE),NA()),NA())</f>
        <v>#N/A</v>
      </c>
      <c r="O184" s="79" t="e">
        <f ca="1">IFERROR(IF(OR($BE184=45,$BE184=45+Results!$AR$2),VLOOKUP($C184,Data_qPCR,O$3+2,FALSE),NA()),NA())</f>
        <v>#N/A</v>
      </c>
      <c r="P184" s="79" t="e">
        <f ca="1">IFERROR(IF(OR($BE184=45,$BE184=45+Results!$AR$2),VLOOKUP($C184,Data_qPCR,P$3+2,FALSE),NA()),NA())</f>
        <v>#N/A</v>
      </c>
      <c r="Q184" s="79" t="e">
        <f ca="1">IFERROR(IF(OR($BE184=45,$BE184=45+Results!$AR$2),VLOOKUP($C184,Data_qPCR,Q$3+2,FALSE),NA()),NA())</f>
        <v>#N/A</v>
      </c>
      <c r="R184" s="79" t="e">
        <f ca="1">IFERROR(IF(OR($BE184=45,$BE184=45+Results!$AR$2),VLOOKUP($C184,Data_qPCR,R$3+2,FALSE),NA()),NA())</f>
        <v>#N/A</v>
      </c>
      <c r="S184" s="79" t="e">
        <f ca="1">IFERROR(IF(OR($BE184=45,$BE184=45+Results!$AR$2),VLOOKUP($C184,Data_qPCR,S$3+2,FALSE),NA()),NA())</f>
        <v>#N/A</v>
      </c>
      <c r="T184" s="79" t="e">
        <f ca="1">IFERROR(IF(OR($BE184=45,$BE184=45+Results!$AR$2),VLOOKUP($C184,Data_qPCR,T$3+2,FALSE),NA()),NA())</f>
        <v>#N/A</v>
      </c>
      <c r="U184" s="79" t="e">
        <f ca="1">IFERROR(IF(OR($BE184=45,$BE184=45+Results!$AR$2),VLOOKUP($C184,Data_qPCR,U$3+2,FALSE),NA()),NA())</f>
        <v>#N/A</v>
      </c>
      <c r="V184" s="79" t="e">
        <f ca="1">IFERROR(IF(OR($BE184=45,$BE184=45+Results!$AR$2),VLOOKUP($C184,Data_qPCR,V$3+2,FALSE),NA()),NA())</f>
        <v>#N/A</v>
      </c>
      <c r="W184" s="79" t="e">
        <f ca="1">IFERROR(IF(OR($BE184=45,$BE184=45+Results!$AR$2),VLOOKUP($C184,Data_qPCR,W$3+2,FALSE),NA()),NA())</f>
        <v>#N/A</v>
      </c>
      <c r="X184" s="79" t="e">
        <f ca="1">IFERROR(IF(OR($BE184=45,$BE184=45+Results!$AR$2),VLOOKUP($C184,Data_qPCR,X$3+2,FALSE),NA()),NA())</f>
        <v>#N/A</v>
      </c>
      <c r="Y184" s="79" t="e">
        <f ca="1">IFERROR(IF(OR($BE184=45,$BE184=45+Results!$AR$2),VLOOKUP($C184,Data_qPCR,Y$3+2,FALSE),NA()),NA())</f>
        <v>#N/A</v>
      </c>
      <c r="Z184" s="79" t="e">
        <f ca="1">IFERROR(IF(OR($BE184=45,$BE184=45+Results!$AR$2),VLOOKUP($C184,Data_qPCR,Z$3+2,FALSE),NA()),NA())</f>
        <v>#N/A</v>
      </c>
      <c r="AA184" s="79" t="e">
        <f ca="1">IFERROR(IF(OR($BE184=45,$BE184=45+Results!$AR$2),VLOOKUP($C184,Data_qPCR,AA$3+2,FALSE),NA()),NA())</f>
        <v>#N/A</v>
      </c>
      <c r="AB184" s="79" t="e">
        <f ca="1">IFERROR(IF(OR($BE184=45,$BE184=45+Results!$AR$2),VLOOKUP($C184,Data_qPCR,AB$3+2,FALSE),NA()),NA())</f>
        <v>#N/A</v>
      </c>
      <c r="AC184" s="79" t="e">
        <f ca="1">IFERROR(IF(OR($BE184=45,$BE184=45+Results!$AR$2),VLOOKUP($C184,Data_qPCR,AC$3+2,FALSE),NA()),NA())</f>
        <v>#N/A</v>
      </c>
      <c r="AD184" s="79" t="e">
        <f ca="1">IFERROR(IF(OR($BE184=45,$BE184=45+Results!$AR$2),VLOOKUP($C184,Data_qPCR,AD$3+2,FALSE),NA()),NA())</f>
        <v>#N/A</v>
      </c>
      <c r="AE184" s="79" t="e">
        <f ca="1">IFERROR(IF(OR($BE184=45,$BE184=45+Results!$AR$2),VLOOKUP($C184,Data_qPCR,AE$3+2,FALSE),NA()),NA())</f>
        <v>#N/A</v>
      </c>
      <c r="AF184" s="79" t="e">
        <f ca="1">IFERROR(IF(OR($BE184=45,$BE184=45+Results!$AR$2),VLOOKUP($C184,Data_qPCR,AF$3+2,FALSE),NA()),NA())</f>
        <v>#N/A</v>
      </c>
      <c r="AG184" s="79" t="e">
        <f ca="1">IFERROR(IF(OR($BE184=45,$BE184=45+Results!$AR$2),VLOOKUP($C184,Data_qPCR,AG$3+2,FALSE),NA()),NA())</f>
        <v>#N/A</v>
      </c>
      <c r="AH184" s="79" t="e">
        <f ca="1">IFERROR(IF(OR($BE184=45,$BE184=45+Results!$AR$2),VLOOKUP($C184,Data_qPCR,AH$3+2,FALSE),NA()),NA())</f>
        <v>#N/A</v>
      </c>
      <c r="AI184" s="79" t="e">
        <f ca="1">IFERROR(IF(OR($BE184=45,$BE184=45+Results!$AR$2),VLOOKUP($C184,Data_qPCR,AI$3+2,FALSE),NA()),NA())</f>
        <v>#N/A</v>
      </c>
      <c r="AJ184" s="79" t="e">
        <f ca="1">IFERROR(IF(OR($BE184=45,$BE184=45+Results!$AR$2),VLOOKUP($C184,Data_qPCR,AJ$3+2,FALSE),NA()),NA())</f>
        <v>#N/A</v>
      </c>
      <c r="AK184" s="79" t="e">
        <f ca="1">IFERROR(IF(OR($BE184=45,$BE184=45+Results!$AR$2),VLOOKUP($C184,Data_qPCR,AK$3+2,FALSE),NA()),NA())</f>
        <v>#N/A</v>
      </c>
      <c r="AL184" s="79" t="e">
        <f ca="1">IFERROR(IF(OR($BE184=45,$BE184=45+Results!$AR$2),VLOOKUP($C184,Data_qPCR,AL$3+2,FALSE),NA()),NA())</f>
        <v>#N/A</v>
      </c>
      <c r="AM184" s="79" t="e">
        <f ca="1">IFERROR(IF(OR($BE184=45,$BE184=45+Results!$AR$2),VLOOKUP($C184,Data_qPCR,AM$3+2,FALSE),NA()),NA())</f>
        <v>#N/A</v>
      </c>
      <c r="AN184" s="79" t="e">
        <f ca="1">IFERROR(IF(OR($BE184=45,$BE184=45+Results!$AR$2),VLOOKUP($C184,Data_qPCR,AN$3+2,FALSE),NA()),NA())</f>
        <v>#N/A</v>
      </c>
      <c r="AO184" s="79" t="e">
        <f ca="1">IFERROR(IF(OR($BE184=45,$BE184=45+Results!$AR$2),VLOOKUP($C184,Data_qPCR,AO$3+2,FALSE),NA()),NA())</f>
        <v>#N/A</v>
      </c>
      <c r="AP184" s="79" t="e">
        <f ca="1">IFERROR(IF(OR($BE184=45,$BE184=45+Results!$AR$2),VLOOKUP($C184,Data_qPCR,AP$3+2,FALSE),NA()),NA())</f>
        <v>#N/A</v>
      </c>
      <c r="AQ184" s="79" t="e">
        <f ca="1">IFERROR(IF(OR($BE184=45,$BE184=45+Results!$AR$2),VLOOKUP($C184,Data_qPCR,AQ$3+2,FALSE),NA()),NA())</f>
        <v>#N/A</v>
      </c>
      <c r="AR184" s="79" t="e">
        <f ca="1">IFERROR(IF(OR($BE184=45,$BE184=45+Results!$AR$2),VLOOKUP($C184,Data_qPCR,AR$3+2,FALSE),NA()),NA())</f>
        <v>#N/A</v>
      </c>
      <c r="AS184" s="79" t="e">
        <f ca="1">IFERROR(IF(OR($BE184=45,$BE184=45+Results!$AR$2),VLOOKUP($C184,Data_qPCR,AS$3+2,FALSE),NA()),NA())</f>
        <v>#N/A</v>
      </c>
      <c r="AT184" s="79" t="e">
        <f ca="1">IFERROR(IF(OR($BE184=45,$BE184=45+Results!$AR$2),VLOOKUP($C184,Data_qPCR,AT$3+2,FALSE),NA()),NA())</f>
        <v>#N/A</v>
      </c>
      <c r="AU184" s="79" t="e">
        <f ca="1">IFERROR(IF(OR($BE184=45,$BE184=45+Results!$AR$2),VLOOKUP($C184,Data_qPCR,AU$3+2,FALSE),NA()),NA())</f>
        <v>#N/A</v>
      </c>
      <c r="AV184" s="79" t="e">
        <f ca="1">IFERROR(IF(OR($BE184=45,$BE184=45+Results!$AR$2),VLOOKUP($C184,Data_qPCR,AV$3+2,FALSE),NA()),NA())</f>
        <v>#N/A</v>
      </c>
      <c r="AW184" s="79" t="e">
        <f ca="1">IFERROR(IF(OR($BE184=45,$BE184=45+Results!$AR$2),VLOOKUP($C184,Data_qPCR,AW$3+2,FALSE),NA()),NA())</f>
        <v>#N/A</v>
      </c>
      <c r="AX184" s="79" t="e">
        <f ca="1">IFERROR(IF(OR($BE184=45,$BE184=45+Results!$AR$2),VLOOKUP($C184,Data_qPCR,AX$3+2,FALSE),NA()),NA())</f>
        <v>#N/A</v>
      </c>
      <c r="AY184" s="79" t="e">
        <f ca="1">IFERROR(IF(OR($BE184=45,$BE184=45+Results!$AR$2),VLOOKUP($C184,Data_qPCR,AY$3+2,FALSE),NA()),NA())</f>
        <v>#N/A</v>
      </c>
      <c r="AZ184" s="79" t="e">
        <f ca="1">IFERROR(IF(OR($BE184=45,$BE184=45+Results!$AR$2),VLOOKUP($C184,Data_qPCR,AZ$3+2,FALSE),NA()),NA())</f>
        <v>#N/A</v>
      </c>
      <c r="BA184" s="79" t="e">
        <f ca="1">IFERROR(IF(OR($BE184=45,$BE184=45+Results!$AR$2),VLOOKUP($C184,Data_qPCR,BA$3+2,FALSE),NA()),NA())</f>
        <v>#N/A</v>
      </c>
      <c r="BB184" s="79" t="e">
        <f ca="1">IFERROR(IF(OR($BE184=45,$BE184=45+Results!$AR$2),VLOOKUP($C184,Data_qPCR,BB$3+2,FALSE),NA()),NA())</f>
        <v>#N/A</v>
      </c>
      <c r="BC184" s="79" t="e">
        <f ca="1">IFERROR(IF(OR($BE184=45,$BE184=45+Results!$AR$2),VLOOKUP($C184,Data_qPCR,BC$3+2,FALSE),NA()),NA())</f>
        <v>#N/A</v>
      </c>
      <c r="BD184" s="79" t="str">
        <f t="shared" ca="1" si="18"/>
        <v/>
      </c>
      <c r="BE184" t="str">
        <f ca="1">IFERROR(IF(LEFT(C184,1)+0=Results!$C$4,INDEX(Results!$AM$8:$BJ$23,CODE(RIGHT(LEFT(C184,2),1))-64,RIGHT(C184,LEN(C184)-2)+0),IF(Results!$AL$7=2,2,45)),"")</f>
        <v/>
      </c>
      <c r="BF184" t="str">
        <f t="shared" ca="1" si="17"/>
        <v/>
      </c>
      <c r="BG184" s="104" t="str">
        <f ca="1">IFERROR(IF(LEFT(C184,1)+0=Results!$C$4,INDEX(Results!$CK$8:$DH$23,CODE(RIGHT(LEFT(C184,2),1))-64,RIGHT(C184,LEN(C184)-2)+0),IF(Results!$AL$7=2,2,45)),"")</f>
        <v/>
      </c>
    </row>
    <row r="185" spans="1:59" x14ac:dyDescent="0.25">
      <c r="A185" t="str">
        <f t="shared" ca="1" si="14"/>
        <v>N/A</v>
      </c>
      <c r="B185">
        <v>182</v>
      </c>
      <c r="C185" t="str">
        <f t="shared" ca="1" si="15"/>
        <v/>
      </c>
      <c r="D185" t="str">
        <f t="shared" ca="1" si="16"/>
        <v/>
      </c>
      <c r="E185" s="268" t="str">
        <f t="shared" ca="1" si="19"/>
        <v/>
      </c>
      <c r="F185" s="79" t="e">
        <f ca="1">IFERROR(IF(OR($BE185=45,$BE185=45+Results!$AR$2),VLOOKUP($C185,Data_qPCR,F$3+2,FALSE),NA()),NA())</f>
        <v>#N/A</v>
      </c>
      <c r="G185" s="79" t="e">
        <f ca="1">IFERROR(IF(OR($BE185=45,$BE185=45+Results!$AR$2),VLOOKUP($C185,Data_qPCR,G$3+2,FALSE),NA()),NA())</f>
        <v>#N/A</v>
      </c>
      <c r="H185" s="79" t="e">
        <f ca="1">IFERROR(IF(OR($BE185=45,$BE185=45+Results!$AR$2),VLOOKUP($C185,Data_qPCR,H$3+2,FALSE),NA()),NA())</f>
        <v>#N/A</v>
      </c>
      <c r="I185" s="79" t="e">
        <f ca="1">IFERROR(IF(OR($BE185=45,$BE185=45+Results!$AR$2),VLOOKUP($C185,Data_qPCR,I$3+2,FALSE),NA()),NA())</f>
        <v>#N/A</v>
      </c>
      <c r="J185" s="79" t="e">
        <f ca="1">IFERROR(IF(OR($BE185=45,$BE185=45+Results!$AR$2),VLOOKUP($C185,Data_qPCR,J$3+2,FALSE),NA()),NA())</f>
        <v>#N/A</v>
      </c>
      <c r="K185" s="79" t="e">
        <f ca="1">IFERROR(IF(OR($BE185=45,$BE185=45+Results!$AR$2),VLOOKUP($C185,Data_qPCR,K$3+2,FALSE),NA()),NA())</f>
        <v>#N/A</v>
      </c>
      <c r="L185" s="79" t="e">
        <f ca="1">IFERROR(IF(OR($BE185=45,$BE185=45+Results!$AR$2),VLOOKUP($C185,Data_qPCR,L$3+2,FALSE),NA()),NA())</f>
        <v>#N/A</v>
      </c>
      <c r="M185" s="79" t="e">
        <f ca="1">IFERROR(IF(OR($BE185=45,$BE185=45+Results!$AR$2),VLOOKUP($C185,Data_qPCR,M$3+2,FALSE),NA()),NA())</f>
        <v>#N/A</v>
      </c>
      <c r="N185" s="79" t="e">
        <f ca="1">IFERROR(IF(OR($BE185=45,$BE185=45+Results!$AR$2),VLOOKUP($C185,Data_qPCR,N$3+2,FALSE),NA()),NA())</f>
        <v>#N/A</v>
      </c>
      <c r="O185" s="79" t="e">
        <f ca="1">IFERROR(IF(OR($BE185=45,$BE185=45+Results!$AR$2),VLOOKUP($C185,Data_qPCR,O$3+2,FALSE),NA()),NA())</f>
        <v>#N/A</v>
      </c>
      <c r="P185" s="79" t="e">
        <f ca="1">IFERROR(IF(OR($BE185=45,$BE185=45+Results!$AR$2),VLOOKUP($C185,Data_qPCR,P$3+2,FALSE),NA()),NA())</f>
        <v>#N/A</v>
      </c>
      <c r="Q185" s="79" t="e">
        <f ca="1">IFERROR(IF(OR($BE185=45,$BE185=45+Results!$AR$2),VLOOKUP($C185,Data_qPCR,Q$3+2,FALSE),NA()),NA())</f>
        <v>#N/A</v>
      </c>
      <c r="R185" s="79" t="e">
        <f ca="1">IFERROR(IF(OR($BE185=45,$BE185=45+Results!$AR$2),VLOOKUP($C185,Data_qPCR,R$3+2,FALSE),NA()),NA())</f>
        <v>#N/A</v>
      </c>
      <c r="S185" s="79" t="e">
        <f ca="1">IFERROR(IF(OR($BE185=45,$BE185=45+Results!$AR$2),VLOOKUP($C185,Data_qPCR,S$3+2,FALSE),NA()),NA())</f>
        <v>#N/A</v>
      </c>
      <c r="T185" s="79" t="e">
        <f ca="1">IFERROR(IF(OR($BE185=45,$BE185=45+Results!$AR$2),VLOOKUP($C185,Data_qPCR,T$3+2,FALSE),NA()),NA())</f>
        <v>#N/A</v>
      </c>
      <c r="U185" s="79" t="e">
        <f ca="1">IFERROR(IF(OR($BE185=45,$BE185=45+Results!$AR$2),VLOOKUP($C185,Data_qPCR,U$3+2,FALSE),NA()),NA())</f>
        <v>#N/A</v>
      </c>
      <c r="V185" s="79" t="e">
        <f ca="1">IFERROR(IF(OR($BE185=45,$BE185=45+Results!$AR$2),VLOOKUP($C185,Data_qPCR,V$3+2,FALSE),NA()),NA())</f>
        <v>#N/A</v>
      </c>
      <c r="W185" s="79" t="e">
        <f ca="1">IFERROR(IF(OR($BE185=45,$BE185=45+Results!$AR$2),VLOOKUP($C185,Data_qPCR,W$3+2,FALSE),NA()),NA())</f>
        <v>#N/A</v>
      </c>
      <c r="X185" s="79" t="e">
        <f ca="1">IFERROR(IF(OR($BE185=45,$BE185=45+Results!$AR$2),VLOOKUP($C185,Data_qPCR,X$3+2,FALSE),NA()),NA())</f>
        <v>#N/A</v>
      </c>
      <c r="Y185" s="79" t="e">
        <f ca="1">IFERROR(IF(OR($BE185=45,$BE185=45+Results!$AR$2),VLOOKUP($C185,Data_qPCR,Y$3+2,FALSE),NA()),NA())</f>
        <v>#N/A</v>
      </c>
      <c r="Z185" s="79" t="e">
        <f ca="1">IFERROR(IF(OR($BE185=45,$BE185=45+Results!$AR$2),VLOOKUP($C185,Data_qPCR,Z$3+2,FALSE),NA()),NA())</f>
        <v>#N/A</v>
      </c>
      <c r="AA185" s="79" t="e">
        <f ca="1">IFERROR(IF(OR($BE185=45,$BE185=45+Results!$AR$2),VLOOKUP($C185,Data_qPCR,AA$3+2,FALSE),NA()),NA())</f>
        <v>#N/A</v>
      </c>
      <c r="AB185" s="79" t="e">
        <f ca="1">IFERROR(IF(OR($BE185=45,$BE185=45+Results!$AR$2),VLOOKUP($C185,Data_qPCR,AB$3+2,FALSE),NA()),NA())</f>
        <v>#N/A</v>
      </c>
      <c r="AC185" s="79" t="e">
        <f ca="1">IFERROR(IF(OR($BE185=45,$BE185=45+Results!$AR$2),VLOOKUP($C185,Data_qPCR,AC$3+2,FALSE),NA()),NA())</f>
        <v>#N/A</v>
      </c>
      <c r="AD185" s="79" t="e">
        <f ca="1">IFERROR(IF(OR($BE185=45,$BE185=45+Results!$AR$2),VLOOKUP($C185,Data_qPCR,AD$3+2,FALSE),NA()),NA())</f>
        <v>#N/A</v>
      </c>
      <c r="AE185" s="79" t="e">
        <f ca="1">IFERROR(IF(OR($BE185=45,$BE185=45+Results!$AR$2),VLOOKUP($C185,Data_qPCR,AE$3+2,FALSE),NA()),NA())</f>
        <v>#N/A</v>
      </c>
      <c r="AF185" s="79" t="e">
        <f ca="1">IFERROR(IF(OR($BE185=45,$BE185=45+Results!$AR$2),VLOOKUP($C185,Data_qPCR,AF$3+2,FALSE),NA()),NA())</f>
        <v>#N/A</v>
      </c>
      <c r="AG185" s="79" t="e">
        <f ca="1">IFERROR(IF(OR($BE185=45,$BE185=45+Results!$AR$2),VLOOKUP($C185,Data_qPCR,AG$3+2,FALSE),NA()),NA())</f>
        <v>#N/A</v>
      </c>
      <c r="AH185" s="79" t="e">
        <f ca="1">IFERROR(IF(OR($BE185=45,$BE185=45+Results!$AR$2),VLOOKUP($C185,Data_qPCR,AH$3+2,FALSE),NA()),NA())</f>
        <v>#N/A</v>
      </c>
      <c r="AI185" s="79" t="e">
        <f ca="1">IFERROR(IF(OR($BE185=45,$BE185=45+Results!$AR$2),VLOOKUP($C185,Data_qPCR,AI$3+2,FALSE),NA()),NA())</f>
        <v>#N/A</v>
      </c>
      <c r="AJ185" s="79" t="e">
        <f ca="1">IFERROR(IF(OR($BE185=45,$BE185=45+Results!$AR$2),VLOOKUP($C185,Data_qPCR,AJ$3+2,FALSE),NA()),NA())</f>
        <v>#N/A</v>
      </c>
      <c r="AK185" s="79" t="e">
        <f ca="1">IFERROR(IF(OR($BE185=45,$BE185=45+Results!$AR$2),VLOOKUP($C185,Data_qPCR,AK$3+2,FALSE),NA()),NA())</f>
        <v>#N/A</v>
      </c>
      <c r="AL185" s="79" t="e">
        <f ca="1">IFERROR(IF(OR($BE185=45,$BE185=45+Results!$AR$2),VLOOKUP($C185,Data_qPCR,AL$3+2,FALSE),NA()),NA())</f>
        <v>#N/A</v>
      </c>
      <c r="AM185" s="79" t="e">
        <f ca="1">IFERROR(IF(OR($BE185=45,$BE185=45+Results!$AR$2),VLOOKUP($C185,Data_qPCR,AM$3+2,FALSE),NA()),NA())</f>
        <v>#N/A</v>
      </c>
      <c r="AN185" s="79" t="e">
        <f ca="1">IFERROR(IF(OR($BE185=45,$BE185=45+Results!$AR$2),VLOOKUP($C185,Data_qPCR,AN$3+2,FALSE),NA()),NA())</f>
        <v>#N/A</v>
      </c>
      <c r="AO185" s="79" t="e">
        <f ca="1">IFERROR(IF(OR($BE185=45,$BE185=45+Results!$AR$2),VLOOKUP($C185,Data_qPCR,AO$3+2,FALSE),NA()),NA())</f>
        <v>#N/A</v>
      </c>
      <c r="AP185" s="79" t="e">
        <f ca="1">IFERROR(IF(OR($BE185=45,$BE185=45+Results!$AR$2),VLOOKUP($C185,Data_qPCR,AP$3+2,FALSE),NA()),NA())</f>
        <v>#N/A</v>
      </c>
      <c r="AQ185" s="79" t="e">
        <f ca="1">IFERROR(IF(OR($BE185=45,$BE185=45+Results!$AR$2),VLOOKUP($C185,Data_qPCR,AQ$3+2,FALSE),NA()),NA())</f>
        <v>#N/A</v>
      </c>
      <c r="AR185" s="79" t="e">
        <f ca="1">IFERROR(IF(OR($BE185=45,$BE185=45+Results!$AR$2),VLOOKUP($C185,Data_qPCR,AR$3+2,FALSE),NA()),NA())</f>
        <v>#N/A</v>
      </c>
      <c r="AS185" s="79" t="e">
        <f ca="1">IFERROR(IF(OR($BE185=45,$BE185=45+Results!$AR$2),VLOOKUP($C185,Data_qPCR,AS$3+2,FALSE),NA()),NA())</f>
        <v>#N/A</v>
      </c>
      <c r="AT185" s="79" t="e">
        <f ca="1">IFERROR(IF(OR($BE185=45,$BE185=45+Results!$AR$2),VLOOKUP($C185,Data_qPCR,AT$3+2,FALSE),NA()),NA())</f>
        <v>#N/A</v>
      </c>
      <c r="AU185" s="79" t="e">
        <f ca="1">IFERROR(IF(OR($BE185=45,$BE185=45+Results!$AR$2),VLOOKUP($C185,Data_qPCR,AU$3+2,FALSE),NA()),NA())</f>
        <v>#N/A</v>
      </c>
      <c r="AV185" s="79" t="e">
        <f ca="1">IFERROR(IF(OR($BE185=45,$BE185=45+Results!$AR$2),VLOOKUP($C185,Data_qPCR,AV$3+2,FALSE),NA()),NA())</f>
        <v>#N/A</v>
      </c>
      <c r="AW185" s="79" t="e">
        <f ca="1">IFERROR(IF(OR($BE185=45,$BE185=45+Results!$AR$2),VLOOKUP($C185,Data_qPCR,AW$3+2,FALSE),NA()),NA())</f>
        <v>#N/A</v>
      </c>
      <c r="AX185" s="79" t="e">
        <f ca="1">IFERROR(IF(OR($BE185=45,$BE185=45+Results!$AR$2),VLOOKUP($C185,Data_qPCR,AX$3+2,FALSE),NA()),NA())</f>
        <v>#N/A</v>
      </c>
      <c r="AY185" s="79" t="e">
        <f ca="1">IFERROR(IF(OR($BE185=45,$BE185=45+Results!$AR$2),VLOOKUP($C185,Data_qPCR,AY$3+2,FALSE),NA()),NA())</f>
        <v>#N/A</v>
      </c>
      <c r="AZ185" s="79" t="e">
        <f ca="1">IFERROR(IF(OR($BE185=45,$BE185=45+Results!$AR$2),VLOOKUP($C185,Data_qPCR,AZ$3+2,FALSE),NA()),NA())</f>
        <v>#N/A</v>
      </c>
      <c r="BA185" s="79" t="e">
        <f ca="1">IFERROR(IF(OR($BE185=45,$BE185=45+Results!$AR$2),VLOOKUP($C185,Data_qPCR,BA$3+2,FALSE),NA()),NA())</f>
        <v>#N/A</v>
      </c>
      <c r="BB185" s="79" t="e">
        <f ca="1">IFERROR(IF(OR($BE185=45,$BE185=45+Results!$AR$2),VLOOKUP($C185,Data_qPCR,BB$3+2,FALSE),NA()),NA())</f>
        <v>#N/A</v>
      </c>
      <c r="BC185" s="79" t="e">
        <f ca="1">IFERROR(IF(OR($BE185=45,$BE185=45+Results!$AR$2),VLOOKUP($C185,Data_qPCR,BC$3+2,FALSE),NA()),NA())</f>
        <v>#N/A</v>
      </c>
      <c r="BD185" s="79" t="str">
        <f t="shared" ca="1" si="18"/>
        <v/>
      </c>
      <c r="BE185" t="str">
        <f ca="1">IFERROR(IF(LEFT(C185,1)+0=Results!$C$4,INDEX(Results!$AM$8:$BJ$23,CODE(RIGHT(LEFT(C185,2),1))-64,RIGHT(C185,LEN(C185)-2)+0),IF(Results!$AL$7=2,2,45)),"")</f>
        <v/>
      </c>
      <c r="BF185" t="str">
        <f t="shared" ca="1" si="17"/>
        <v/>
      </c>
      <c r="BG185" s="104" t="str">
        <f ca="1">IFERROR(IF(LEFT(C185,1)+0=Results!$C$4,INDEX(Results!$CK$8:$DH$23,CODE(RIGHT(LEFT(C185,2),1))-64,RIGHT(C185,LEN(C185)-2)+0),IF(Results!$AL$7=2,2,45)),"")</f>
        <v/>
      </c>
    </row>
    <row r="186" spans="1:59" x14ac:dyDescent="0.25">
      <c r="A186" t="str">
        <f t="shared" ca="1" si="14"/>
        <v>N/A</v>
      </c>
      <c r="B186">
        <v>183</v>
      </c>
      <c r="C186" t="str">
        <f t="shared" ca="1" si="15"/>
        <v/>
      </c>
      <c r="D186" t="str">
        <f t="shared" ca="1" si="16"/>
        <v/>
      </c>
      <c r="E186" s="268" t="str">
        <f t="shared" ca="1" si="19"/>
        <v/>
      </c>
      <c r="F186" s="79" t="e">
        <f ca="1">IFERROR(IF(OR($BE186=45,$BE186=45+Results!$AR$2),VLOOKUP($C186,Data_qPCR,F$3+2,FALSE),NA()),NA())</f>
        <v>#N/A</v>
      </c>
      <c r="G186" s="79" t="e">
        <f ca="1">IFERROR(IF(OR($BE186=45,$BE186=45+Results!$AR$2),VLOOKUP($C186,Data_qPCR,G$3+2,FALSE),NA()),NA())</f>
        <v>#N/A</v>
      </c>
      <c r="H186" s="79" t="e">
        <f ca="1">IFERROR(IF(OR($BE186=45,$BE186=45+Results!$AR$2),VLOOKUP($C186,Data_qPCR,H$3+2,FALSE),NA()),NA())</f>
        <v>#N/A</v>
      </c>
      <c r="I186" s="79" t="e">
        <f ca="1">IFERROR(IF(OR($BE186=45,$BE186=45+Results!$AR$2),VLOOKUP($C186,Data_qPCR,I$3+2,FALSE),NA()),NA())</f>
        <v>#N/A</v>
      </c>
      <c r="J186" s="79" t="e">
        <f ca="1">IFERROR(IF(OR($BE186=45,$BE186=45+Results!$AR$2),VLOOKUP($C186,Data_qPCR,J$3+2,FALSE),NA()),NA())</f>
        <v>#N/A</v>
      </c>
      <c r="K186" s="79" t="e">
        <f ca="1">IFERROR(IF(OR($BE186=45,$BE186=45+Results!$AR$2),VLOOKUP($C186,Data_qPCR,K$3+2,FALSE),NA()),NA())</f>
        <v>#N/A</v>
      </c>
      <c r="L186" s="79" t="e">
        <f ca="1">IFERROR(IF(OR($BE186=45,$BE186=45+Results!$AR$2),VLOOKUP($C186,Data_qPCR,L$3+2,FALSE),NA()),NA())</f>
        <v>#N/A</v>
      </c>
      <c r="M186" s="79" t="e">
        <f ca="1">IFERROR(IF(OR($BE186=45,$BE186=45+Results!$AR$2),VLOOKUP($C186,Data_qPCR,M$3+2,FALSE),NA()),NA())</f>
        <v>#N/A</v>
      </c>
      <c r="N186" s="79" t="e">
        <f ca="1">IFERROR(IF(OR($BE186=45,$BE186=45+Results!$AR$2),VLOOKUP($C186,Data_qPCR,N$3+2,FALSE),NA()),NA())</f>
        <v>#N/A</v>
      </c>
      <c r="O186" s="79" t="e">
        <f ca="1">IFERROR(IF(OR($BE186=45,$BE186=45+Results!$AR$2),VLOOKUP($C186,Data_qPCR,O$3+2,FALSE),NA()),NA())</f>
        <v>#N/A</v>
      </c>
      <c r="P186" s="79" t="e">
        <f ca="1">IFERROR(IF(OR($BE186=45,$BE186=45+Results!$AR$2),VLOOKUP($C186,Data_qPCR,P$3+2,FALSE),NA()),NA())</f>
        <v>#N/A</v>
      </c>
      <c r="Q186" s="79" t="e">
        <f ca="1">IFERROR(IF(OR($BE186=45,$BE186=45+Results!$AR$2),VLOOKUP($C186,Data_qPCR,Q$3+2,FALSE),NA()),NA())</f>
        <v>#N/A</v>
      </c>
      <c r="R186" s="79" t="e">
        <f ca="1">IFERROR(IF(OR($BE186=45,$BE186=45+Results!$AR$2),VLOOKUP($C186,Data_qPCR,R$3+2,FALSE),NA()),NA())</f>
        <v>#N/A</v>
      </c>
      <c r="S186" s="79" t="e">
        <f ca="1">IFERROR(IF(OR($BE186=45,$BE186=45+Results!$AR$2),VLOOKUP($C186,Data_qPCR,S$3+2,FALSE),NA()),NA())</f>
        <v>#N/A</v>
      </c>
      <c r="T186" s="79" t="e">
        <f ca="1">IFERROR(IF(OR($BE186=45,$BE186=45+Results!$AR$2),VLOOKUP($C186,Data_qPCR,T$3+2,FALSE),NA()),NA())</f>
        <v>#N/A</v>
      </c>
      <c r="U186" s="79" t="e">
        <f ca="1">IFERROR(IF(OR($BE186=45,$BE186=45+Results!$AR$2),VLOOKUP($C186,Data_qPCR,U$3+2,FALSE),NA()),NA())</f>
        <v>#N/A</v>
      </c>
      <c r="V186" s="79" t="e">
        <f ca="1">IFERROR(IF(OR($BE186=45,$BE186=45+Results!$AR$2),VLOOKUP($C186,Data_qPCR,V$3+2,FALSE),NA()),NA())</f>
        <v>#N/A</v>
      </c>
      <c r="W186" s="79" t="e">
        <f ca="1">IFERROR(IF(OR($BE186=45,$BE186=45+Results!$AR$2),VLOOKUP($C186,Data_qPCR,W$3+2,FALSE),NA()),NA())</f>
        <v>#N/A</v>
      </c>
      <c r="X186" s="79" t="e">
        <f ca="1">IFERROR(IF(OR($BE186=45,$BE186=45+Results!$AR$2),VLOOKUP($C186,Data_qPCR,X$3+2,FALSE),NA()),NA())</f>
        <v>#N/A</v>
      </c>
      <c r="Y186" s="79" t="e">
        <f ca="1">IFERROR(IF(OR($BE186=45,$BE186=45+Results!$AR$2),VLOOKUP($C186,Data_qPCR,Y$3+2,FALSE),NA()),NA())</f>
        <v>#N/A</v>
      </c>
      <c r="Z186" s="79" t="e">
        <f ca="1">IFERROR(IF(OR($BE186=45,$BE186=45+Results!$AR$2),VLOOKUP($C186,Data_qPCR,Z$3+2,FALSE),NA()),NA())</f>
        <v>#N/A</v>
      </c>
      <c r="AA186" s="79" t="e">
        <f ca="1">IFERROR(IF(OR($BE186=45,$BE186=45+Results!$AR$2),VLOOKUP($C186,Data_qPCR,AA$3+2,FALSE),NA()),NA())</f>
        <v>#N/A</v>
      </c>
      <c r="AB186" s="79" t="e">
        <f ca="1">IFERROR(IF(OR($BE186=45,$BE186=45+Results!$AR$2),VLOOKUP($C186,Data_qPCR,AB$3+2,FALSE),NA()),NA())</f>
        <v>#N/A</v>
      </c>
      <c r="AC186" s="79" t="e">
        <f ca="1">IFERROR(IF(OR($BE186=45,$BE186=45+Results!$AR$2),VLOOKUP($C186,Data_qPCR,AC$3+2,FALSE),NA()),NA())</f>
        <v>#N/A</v>
      </c>
      <c r="AD186" s="79" t="e">
        <f ca="1">IFERROR(IF(OR($BE186=45,$BE186=45+Results!$AR$2),VLOOKUP($C186,Data_qPCR,AD$3+2,FALSE),NA()),NA())</f>
        <v>#N/A</v>
      </c>
      <c r="AE186" s="79" t="e">
        <f ca="1">IFERROR(IF(OR($BE186=45,$BE186=45+Results!$AR$2),VLOOKUP($C186,Data_qPCR,AE$3+2,FALSE),NA()),NA())</f>
        <v>#N/A</v>
      </c>
      <c r="AF186" s="79" t="e">
        <f ca="1">IFERROR(IF(OR($BE186=45,$BE186=45+Results!$AR$2),VLOOKUP($C186,Data_qPCR,AF$3+2,FALSE),NA()),NA())</f>
        <v>#N/A</v>
      </c>
      <c r="AG186" s="79" t="e">
        <f ca="1">IFERROR(IF(OR($BE186=45,$BE186=45+Results!$AR$2),VLOOKUP($C186,Data_qPCR,AG$3+2,FALSE),NA()),NA())</f>
        <v>#N/A</v>
      </c>
      <c r="AH186" s="79" t="e">
        <f ca="1">IFERROR(IF(OR($BE186=45,$BE186=45+Results!$AR$2),VLOOKUP($C186,Data_qPCR,AH$3+2,FALSE),NA()),NA())</f>
        <v>#N/A</v>
      </c>
      <c r="AI186" s="79" t="e">
        <f ca="1">IFERROR(IF(OR($BE186=45,$BE186=45+Results!$AR$2),VLOOKUP($C186,Data_qPCR,AI$3+2,FALSE),NA()),NA())</f>
        <v>#N/A</v>
      </c>
      <c r="AJ186" s="79" t="e">
        <f ca="1">IFERROR(IF(OR($BE186=45,$BE186=45+Results!$AR$2),VLOOKUP($C186,Data_qPCR,AJ$3+2,FALSE),NA()),NA())</f>
        <v>#N/A</v>
      </c>
      <c r="AK186" s="79" t="e">
        <f ca="1">IFERROR(IF(OR($BE186=45,$BE186=45+Results!$AR$2),VLOOKUP($C186,Data_qPCR,AK$3+2,FALSE),NA()),NA())</f>
        <v>#N/A</v>
      </c>
      <c r="AL186" s="79" t="e">
        <f ca="1">IFERROR(IF(OR($BE186=45,$BE186=45+Results!$AR$2),VLOOKUP($C186,Data_qPCR,AL$3+2,FALSE),NA()),NA())</f>
        <v>#N/A</v>
      </c>
      <c r="AM186" s="79" t="e">
        <f ca="1">IFERROR(IF(OR($BE186=45,$BE186=45+Results!$AR$2),VLOOKUP($C186,Data_qPCR,AM$3+2,FALSE),NA()),NA())</f>
        <v>#N/A</v>
      </c>
      <c r="AN186" s="79" t="e">
        <f ca="1">IFERROR(IF(OR($BE186=45,$BE186=45+Results!$AR$2),VLOOKUP($C186,Data_qPCR,AN$3+2,FALSE),NA()),NA())</f>
        <v>#N/A</v>
      </c>
      <c r="AO186" s="79" t="e">
        <f ca="1">IFERROR(IF(OR($BE186=45,$BE186=45+Results!$AR$2),VLOOKUP($C186,Data_qPCR,AO$3+2,FALSE),NA()),NA())</f>
        <v>#N/A</v>
      </c>
      <c r="AP186" s="79" t="e">
        <f ca="1">IFERROR(IF(OR($BE186=45,$BE186=45+Results!$AR$2),VLOOKUP($C186,Data_qPCR,AP$3+2,FALSE),NA()),NA())</f>
        <v>#N/A</v>
      </c>
      <c r="AQ186" s="79" t="e">
        <f ca="1">IFERROR(IF(OR($BE186=45,$BE186=45+Results!$AR$2),VLOOKUP($C186,Data_qPCR,AQ$3+2,FALSE),NA()),NA())</f>
        <v>#N/A</v>
      </c>
      <c r="AR186" s="79" t="e">
        <f ca="1">IFERROR(IF(OR($BE186=45,$BE186=45+Results!$AR$2),VLOOKUP($C186,Data_qPCR,AR$3+2,FALSE),NA()),NA())</f>
        <v>#N/A</v>
      </c>
      <c r="AS186" s="79" t="e">
        <f ca="1">IFERROR(IF(OR($BE186=45,$BE186=45+Results!$AR$2),VLOOKUP($C186,Data_qPCR,AS$3+2,FALSE),NA()),NA())</f>
        <v>#N/A</v>
      </c>
      <c r="AT186" s="79" t="e">
        <f ca="1">IFERROR(IF(OR($BE186=45,$BE186=45+Results!$AR$2),VLOOKUP($C186,Data_qPCR,AT$3+2,FALSE),NA()),NA())</f>
        <v>#N/A</v>
      </c>
      <c r="AU186" s="79" t="e">
        <f ca="1">IFERROR(IF(OR($BE186=45,$BE186=45+Results!$AR$2),VLOOKUP($C186,Data_qPCR,AU$3+2,FALSE),NA()),NA())</f>
        <v>#N/A</v>
      </c>
      <c r="AV186" s="79" t="e">
        <f ca="1">IFERROR(IF(OR($BE186=45,$BE186=45+Results!$AR$2),VLOOKUP($C186,Data_qPCR,AV$3+2,FALSE),NA()),NA())</f>
        <v>#N/A</v>
      </c>
      <c r="AW186" s="79" t="e">
        <f ca="1">IFERROR(IF(OR($BE186=45,$BE186=45+Results!$AR$2),VLOOKUP($C186,Data_qPCR,AW$3+2,FALSE),NA()),NA())</f>
        <v>#N/A</v>
      </c>
      <c r="AX186" s="79" t="e">
        <f ca="1">IFERROR(IF(OR($BE186=45,$BE186=45+Results!$AR$2),VLOOKUP($C186,Data_qPCR,AX$3+2,FALSE),NA()),NA())</f>
        <v>#N/A</v>
      </c>
      <c r="AY186" s="79" t="e">
        <f ca="1">IFERROR(IF(OR($BE186=45,$BE186=45+Results!$AR$2),VLOOKUP($C186,Data_qPCR,AY$3+2,FALSE),NA()),NA())</f>
        <v>#N/A</v>
      </c>
      <c r="AZ186" s="79" t="e">
        <f ca="1">IFERROR(IF(OR($BE186=45,$BE186=45+Results!$AR$2),VLOOKUP($C186,Data_qPCR,AZ$3+2,FALSE),NA()),NA())</f>
        <v>#N/A</v>
      </c>
      <c r="BA186" s="79" t="e">
        <f ca="1">IFERROR(IF(OR($BE186=45,$BE186=45+Results!$AR$2),VLOOKUP($C186,Data_qPCR,BA$3+2,FALSE),NA()),NA())</f>
        <v>#N/A</v>
      </c>
      <c r="BB186" s="79" t="e">
        <f ca="1">IFERROR(IF(OR($BE186=45,$BE186=45+Results!$AR$2),VLOOKUP($C186,Data_qPCR,BB$3+2,FALSE),NA()),NA())</f>
        <v>#N/A</v>
      </c>
      <c r="BC186" s="79" t="e">
        <f ca="1">IFERROR(IF(OR($BE186=45,$BE186=45+Results!$AR$2),VLOOKUP($C186,Data_qPCR,BC$3+2,FALSE),NA()),NA())</f>
        <v>#N/A</v>
      </c>
      <c r="BD186" s="79" t="str">
        <f t="shared" ca="1" si="18"/>
        <v/>
      </c>
      <c r="BE186" t="str">
        <f ca="1">IFERROR(IF(LEFT(C186,1)+0=Results!$C$4,INDEX(Results!$AM$8:$BJ$23,CODE(RIGHT(LEFT(C186,2),1))-64,RIGHT(C186,LEN(C186)-2)+0),IF(Results!$AL$7=2,2,45)),"")</f>
        <v/>
      </c>
      <c r="BF186" t="str">
        <f t="shared" ca="1" si="17"/>
        <v/>
      </c>
      <c r="BG186" s="104" t="str">
        <f ca="1">IFERROR(IF(LEFT(C186,1)+0=Results!$C$4,INDEX(Results!$CK$8:$DH$23,CODE(RIGHT(LEFT(C186,2),1))-64,RIGHT(C186,LEN(C186)-2)+0),IF(Results!$AL$7=2,2,45)),"")</f>
        <v/>
      </c>
    </row>
    <row r="187" spans="1:59" x14ac:dyDescent="0.25">
      <c r="A187" t="str">
        <f t="shared" ca="1" si="14"/>
        <v>N/A</v>
      </c>
      <c r="B187">
        <v>184</v>
      </c>
      <c r="C187" t="str">
        <f t="shared" ca="1" si="15"/>
        <v/>
      </c>
      <c r="D187" t="str">
        <f t="shared" ca="1" si="16"/>
        <v/>
      </c>
      <c r="E187" s="268" t="str">
        <f t="shared" ca="1" si="19"/>
        <v/>
      </c>
      <c r="F187" s="79" t="e">
        <f ca="1">IFERROR(IF(OR($BE187=45,$BE187=45+Results!$AR$2),VLOOKUP($C187,Data_qPCR,F$3+2,FALSE),NA()),NA())</f>
        <v>#N/A</v>
      </c>
      <c r="G187" s="79" t="e">
        <f ca="1">IFERROR(IF(OR($BE187=45,$BE187=45+Results!$AR$2),VLOOKUP($C187,Data_qPCR,G$3+2,FALSE),NA()),NA())</f>
        <v>#N/A</v>
      </c>
      <c r="H187" s="79" t="e">
        <f ca="1">IFERROR(IF(OR($BE187=45,$BE187=45+Results!$AR$2),VLOOKUP($C187,Data_qPCR,H$3+2,FALSE),NA()),NA())</f>
        <v>#N/A</v>
      </c>
      <c r="I187" s="79" t="e">
        <f ca="1">IFERROR(IF(OR($BE187=45,$BE187=45+Results!$AR$2),VLOOKUP($C187,Data_qPCR,I$3+2,FALSE),NA()),NA())</f>
        <v>#N/A</v>
      </c>
      <c r="J187" s="79" t="e">
        <f ca="1">IFERROR(IF(OR($BE187=45,$BE187=45+Results!$AR$2),VLOOKUP($C187,Data_qPCR,J$3+2,FALSE),NA()),NA())</f>
        <v>#N/A</v>
      </c>
      <c r="K187" s="79" t="e">
        <f ca="1">IFERROR(IF(OR($BE187=45,$BE187=45+Results!$AR$2),VLOOKUP($C187,Data_qPCR,K$3+2,FALSE),NA()),NA())</f>
        <v>#N/A</v>
      </c>
      <c r="L187" s="79" t="e">
        <f ca="1">IFERROR(IF(OR($BE187=45,$BE187=45+Results!$AR$2),VLOOKUP($C187,Data_qPCR,L$3+2,FALSE),NA()),NA())</f>
        <v>#N/A</v>
      </c>
      <c r="M187" s="79" t="e">
        <f ca="1">IFERROR(IF(OR($BE187=45,$BE187=45+Results!$AR$2),VLOOKUP($C187,Data_qPCR,M$3+2,FALSE),NA()),NA())</f>
        <v>#N/A</v>
      </c>
      <c r="N187" s="79" t="e">
        <f ca="1">IFERROR(IF(OR($BE187=45,$BE187=45+Results!$AR$2),VLOOKUP($C187,Data_qPCR,N$3+2,FALSE),NA()),NA())</f>
        <v>#N/A</v>
      </c>
      <c r="O187" s="79" t="e">
        <f ca="1">IFERROR(IF(OR($BE187=45,$BE187=45+Results!$AR$2),VLOOKUP($C187,Data_qPCR,O$3+2,FALSE),NA()),NA())</f>
        <v>#N/A</v>
      </c>
      <c r="P187" s="79" t="e">
        <f ca="1">IFERROR(IF(OR($BE187=45,$BE187=45+Results!$AR$2),VLOOKUP($C187,Data_qPCR,P$3+2,FALSE),NA()),NA())</f>
        <v>#N/A</v>
      </c>
      <c r="Q187" s="79" t="e">
        <f ca="1">IFERROR(IF(OR($BE187=45,$BE187=45+Results!$AR$2),VLOOKUP($C187,Data_qPCR,Q$3+2,FALSE),NA()),NA())</f>
        <v>#N/A</v>
      </c>
      <c r="R187" s="79" t="e">
        <f ca="1">IFERROR(IF(OR($BE187=45,$BE187=45+Results!$AR$2),VLOOKUP($C187,Data_qPCR,R$3+2,FALSE),NA()),NA())</f>
        <v>#N/A</v>
      </c>
      <c r="S187" s="79" t="e">
        <f ca="1">IFERROR(IF(OR($BE187=45,$BE187=45+Results!$AR$2),VLOOKUP($C187,Data_qPCR,S$3+2,FALSE),NA()),NA())</f>
        <v>#N/A</v>
      </c>
      <c r="T187" s="79" t="e">
        <f ca="1">IFERROR(IF(OR($BE187=45,$BE187=45+Results!$AR$2),VLOOKUP($C187,Data_qPCR,T$3+2,FALSE),NA()),NA())</f>
        <v>#N/A</v>
      </c>
      <c r="U187" s="79" t="e">
        <f ca="1">IFERROR(IF(OR($BE187=45,$BE187=45+Results!$AR$2),VLOOKUP($C187,Data_qPCR,U$3+2,FALSE),NA()),NA())</f>
        <v>#N/A</v>
      </c>
      <c r="V187" s="79" t="e">
        <f ca="1">IFERROR(IF(OR($BE187=45,$BE187=45+Results!$AR$2),VLOOKUP($C187,Data_qPCR,V$3+2,FALSE),NA()),NA())</f>
        <v>#N/A</v>
      </c>
      <c r="W187" s="79" t="e">
        <f ca="1">IFERROR(IF(OR($BE187=45,$BE187=45+Results!$AR$2),VLOOKUP($C187,Data_qPCR,W$3+2,FALSE),NA()),NA())</f>
        <v>#N/A</v>
      </c>
      <c r="X187" s="79" t="e">
        <f ca="1">IFERROR(IF(OR($BE187=45,$BE187=45+Results!$AR$2),VLOOKUP($C187,Data_qPCR,X$3+2,FALSE),NA()),NA())</f>
        <v>#N/A</v>
      </c>
      <c r="Y187" s="79" t="e">
        <f ca="1">IFERROR(IF(OR($BE187=45,$BE187=45+Results!$AR$2),VLOOKUP($C187,Data_qPCR,Y$3+2,FALSE),NA()),NA())</f>
        <v>#N/A</v>
      </c>
      <c r="Z187" s="79" t="e">
        <f ca="1">IFERROR(IF(OR($BE187=45,$BE187=45+Results!$AR$2),VLOOKUP($C187,Data_qPCR,Z$3+2,FALSE),NA()),NA())</f>
        <v>#N/A</v>
      </c>
      <c r="AA187" s="79" t="e">
        <f ca="1">IFERROR(IF(OR($BE187=45,$BE187=45+Results!$AR$2),VLOOKUP($C187,Data_qPCR,AA$3+2,FALSE),NA()),NA())</f>
        <v>#N/A</v>
      </c>
      <c r="AB187" s="79" t="e">
        <f ca="1">IFERROR(IF(OR($BE187=45,$BE187=45+Results!$AR$2),VLOOKUP($C187,Data_qPCR,AB$3+2,FALSE),NA()),NA())</f>
        <v>#N/A</v>
      </c>
      <c r="AC187" s="79" t="e">
        <f ca="1">IFERROR(IF(OR($BE187=45,$BE187=45+Results!$AR$2),VLOOKUP($C187,Data_qPCR,AC$3+2,FALSE),NA()),NA())</f>
        <v>#N/A</v>
      </c>
      <c r="AD187" s="79" t="e">
        <f ca="1">IFERROR(IF(OR($BE187=45,$BE187=45+Results!$AR$2),VLOOKUP($C187,Data_qPCR,AD$3+2,FALSE),NA()),NA())</f>
        <v>#N/A</v>
      </c>
      <c r="AE187" s="79" t="e">
        <f ca="1">IFERROR(IF(OR($BE187=45,$BE187=45+Results!$AR$2),VLOOKUP($C187,Data_qPCR,AE$3+2,FALSE),NA()),NA())</f>
        <v>#N/A</v>
      </c>
      <c r="AF187" s="79" t="e">
        <f ca="1">IFERROR(IF(OR($BE187=45,$BE187=45+Results!$AR$2),VLOOKUP($C187,Data_qPCR,AF$3+2,FALSE),NA()),NA())</f>
        <v>#N/A</v>
      </c>
      <c r="AG187" s="79" t="e">
        <f ca="1">IFERROR(IF(OR($BE187=45,$BE187=45+Results!$AR$2),VLOOKUP($C187,Data_qPCR,AG$3+2,FALSE),NA()),NA())</f>
        <v>#N/A</v>
      </c>
      <c r="AH187" s="79" t="e">
        <f ca="1">IFERROR(IF(OR($BE187=45,$BE187=45+Results!$AR$2),VLOOKUP($C187,Data_qPCR,AH$3+2,FALSE),NA()),NA())</f>
        <v>#N/A</v>
      </c>
      <c r="AI187" s="79" t="e">
        <f ca="1">IFERROR(IF(OR($BE187=45,$BE187=45+Results!$AR$2),VLOOKUP($C187,Data_qPCR,AI$3+2,FALSE),NA()),NA())</f>
        <v>#N/A</v>
      </c>
      <c r="AJ187" s="79" t="e">
        <f ca="1">IFERROR(IF(OR($BE187=45,$BE187=45+Results!$AR$2),VLOOKUP($C187,Data_qPCR,AJ$3+2,FALSE),NA()),NA())</f>
        <v>#N/A</v>
      </c>
      <c r="AK187" s="79" t="e">
        <f ca="1">IFERROR(IF(OR($BE187=45,$BE187=45+Results!$AR$2),VLOOKUP($C187,Data_qPCR,AK$3+2,FALSE),NA()),NA())</f>
        <v>#N/A</v>
      </c>
      <c r="AL187" s="79" t="e">
        <f ca="1">IFERROR(IF(OR($BE187=45,$BE187=45+Results!$AR$2),VLOOKUP($C187,Data_qPCR,AL$3+2,FALSE),NA()),NA())</f>
        <v>#N/A</v>
      </c>
      <c r="AM187" s="79" t="e">
        <f ca="1">IFERROR(IF(OR($BE187=45,$BE187=45+Results!$AR$2),VLOOKUP($C187,Data_qPCR,AM$3+2,FALSE),NA()),NA())</f>
        <v>#N/A</v>
      </c>
      <c r="AN187" s="79" t="e">
        <f ca="1">IFERROR(IF(OR($BE187=45,$BE187=45+Results!$AR$2),VLOOKUP($C187,Data_qPCR,AN$3+2,FALSE),NA()),NA())</f>
        <v>#N/A</v>
      </c>
      <c r="AO187" s="79" t="e">
        <f ca="1">IFERROR(IF(OR($BE187=45,$BE187=45+Results!$AR$2),VLOOKUP($C187,Data_qPCR,AO$3+2,FALSE),NA()),NA())</f>
        <v>#N/A</v>
      </c>
      <c r="AP187" s="79" t="e">
        <f ca="1">IFERROR(IF(OR($BE187=45,$BE187=45+Results!$AR$2),VLOOKUP($C187,Data_qPCR,AP$3+2,FALSE),NA()),NA())</f>
        <v>#N/A</v>
      </c>
      <c r="AQ187" s="79" t="e">
        <f ca="1">IFERROR(IF(OR($BE187=45,$BE187=45+Results!$AR$2),VLOOKUP($C187,Data_qPCR,AQ$3+2,FALSE),NA()),NA())</f>
        <v>#N/A</v>
      </c>
      <c r="AR187" s="79" t="e">
        <f ca="1">IFERROR(IF(OR($BE187=45,$BE187=45+Results!$AR$2),VLOOKUP($C187,Data_qPCR,AR$3+2,FALSE),NA()),NA())</f>
        <v>#N/A</v>
      </c>
      <c r="AS187" s="79" t="e">
        <f ca="1">IFERROR(IF(OR($BE187=45,$BE187=45+Results!$AR$2),VLOOKUP($C187,Data_qPCR,AS$3+2,FALSE),NA()),NA())</f>
        <v>#N/A</v>
      </c>
      <c r="AT187" s="79" t="e">
        <f ca="1">IFERROR(IF(OR($BE187=45,$BE187=45+Results!$AR$2),VLOOKUP($C187,Data_qPCR,AT$3+2,FALSE),NA()),NA())</f>
        <v>#N/A</v>
      </c>
      <c r="AU187" s="79" t="e">
        <f ca="1">IFERROR(IF(OR($BE187=45,$BE187=45+Results!$AR$2),VLOOKUP($C187,Data_qPCR,AU$3+2,FALSE),NA()),NA())</f>
        <v>#N/A</v>
      </c>
      <c r="AV187" s="79" t="e">
        <f ca="1">IFERROR(IF(OR($BE187=45,$BE187=45+Results!$AR$2),VLOOKUP($C187,Data_qPCR,AV$3+2,FALSE),NA()),NA())</f>
        <v>#N/A</v>
      </c>
      <c r="AW187" s="79" t="e">
        <f ca="1">IFERROR(IF(OR($BE187=45,$BE187=45+Results!$AR$2),VLOOKUP($C187,Data_qPCR,AW$3+2,FALSE),NA()),NA())</f>
        <v>#N/A</v>
      </c>
      <c r="AX187" s="79" t="e">
        <f ca="1">IFERROR(IF(OR($BE187=45,$BE187=45+Results!$AR$2),VLOOKUP($C187,Data_qPCR,AX$3+2,FALSE),NA()),NA())</f>
        <v>#N/A</v>
      </c>
      <c r="AY187" s="79" t="e">
        <f ca="1">IFERROR(IF(OR($BE187=45,$BE187=45+Results!$AR$2),VLOOKUP($C187,Data_qPCR,AY$3+2,FALSE),NA()),NA())</f>
        <v>#N/A</v>
      </c>
      <c r="AZ187" s="79" t="e">
        <f ca="1">IFERROR(IF(OR($BE187=45,$BE187=45+Results!$AR$2),VLOOKUP($C187,Data_qPCR,AZ$3+2,FALSE),NA()),NA())</f>
        <v>#N/A</v>
      </c>
      <c r="BA187" s="79" t="e">
        <f ca="1">IFERROR(IF(OR($BE187=45,$BE187=45+Results!$AR$2),VLOOKUP($C187,Data_qPCR,BA$3+2,FALSE),NA()),NA())</f>
        <v>#N/A</v>
      </c>
      <c r="BB187" s="79" t="e">
        <f ca="1">IFERROR(IF(OR($BE187=45,$BE187=45+Results!$AR$2),VLOOKUP($C187,Data_qPCR,BB$3+2,FALSE),NA()),NA())</f>
        <v>#N/A</v>
      </c>
      <c r="BC187" s="79" t="e">
        <f ca="1">IFERROR(IF(OR($BE187=45,$BE187=45+Results!$AR$2),VLOOKUP($C187,Data_qPCR,BC$3+2,FALSE),NA()),NA())</f>
        <v>#N/A</v>
      </c>
      <c r="BD187" s="79" t="str">
        <f t="shared" ca="1" si="18"/>
        <v/>
      </c>
      <c r="BE187" t="str">
        <f ca="1">IFERROR(IF(LEFT(C187,1)+0=Results!$C$4,INDEX(Results!$AM$8:$BJ$23,CODE(RIGHT(LEFT(C187,2),1))-64,RIGHT(C187,LEN(C187)-2)+0),IF(Results!$AL$7=2,2,45)),"")</f>
        <v/>
      </c>
      <c r="BF187" t="str">
        <f t="shared" ca="1" si="17"/>
        <v/>
      </c>
      <c r="BG187" s="104" t="str">
        <f ca="1">IFERROR(IF(LEFT(C187,1)+0=Results!$C$4,INDEX(Results!$CK$8:$DH$23,CODE(RIGHT(LEFT(C187,2),1))-64,RIGHT(C187,LEN(C187)-2)+0),IF(Results!$AL$7=2,2,45)),"")</f>
        <v/>
      </c>
    </row>
    <row r="188" spans="1:59" x14ac:dyDescent="0.25">
      <c r="A188" t="str">
        <f t="shared" ca="1" si="14"/>
        <v>N/A</v>
      </c>
      <c r="B188">
        <v>185</v>
      </c>
      <c r="C188" t="str">
        <f t="shared" ca="1" si="15"/>
        <v/>
      </c>
      <c r="D188" t="str">
        <f t="shared" ca="1" si="16"/>
        <v/>
      </c>
      <c r="E188" s="268" t="str">
        <f t="shared" ca="1" si="19"/>
        <v/>
      </c>
      <c r="F188" s="79" t="e">
        <f ca="1">IFERROR(IF(OR($BE188=45,$BE188=45+Results!$AR$2),VLOOKUP($C188,Data_qPCR,F$3+2,FALSE),NA()),NA())</f>
        <v>#N/A</v>
      </c>
      <c r="G188" s="79" t="e">
        <f ca="1">IFERROR(IF(OR($BE188=45,$BE188=45+Results!$AR$2),VLOOKUP($C188,Data_qPCR,G$3+2,FALSE),NA()),NA())</f>
        <v>#N/A</v>
      </c>
      <c r="H188" s="79" t="e">
        <f ca="1">IFERROR(IF(OR($BE188=45,$BE188=45+Results!$AR$2),VLOOKUP($C188,Data_qPCR,H$3+2,FALSE),NA()),NA())</f>
        <v>#N/A</v>
      </c>
      <c r="I188" s="79" t="e">
        <f ca="1">IFERROR(IF(OR($BE188=45,$BE188=45+Results!$AR$2),VLOOKUP($C188,Data_qPCR,I$3+2,FALSE),NA()),NA())</f>
        <v>#N/A</v>
      </c>
      <c r="J188" s="79" t="e">
        <f ca="1">IFERROR(IF(OR($BE188=45,$BE188=45+Results!$AR$2),VLOOKUP($C188,Data_qPCR,J$3+2,FALSE),NA()),NA())</f>
        <v>#N/A</v>
      </c>
      <c r="K188" s="79" t="e">
        <f ca="1">IFERROR(IF(OR($BE188=45,$BE188=45+Results!$AR$2),VLOOKUP($C188,Data_qPCR,K$3+2,FALSE),NA()),NA())</f>
        <v>#N/A</v>
      </c>
      <c r="L188" s="79" t="e">
        <f ca="1">IFERROR(IF(OR($BE188=45,$BE188=45+Results!$AR$2),VLOOKUP($C188,Data_qPCR,L$3+2,FALSE),NA()),NA())</f>
        <v>#N/A</v>
      </c>
      <c r="M188" s="79" t="e">
        <f ca="1">IFERROR(IF(OR($BE188=45,$BE188=45+Results!$AR$2),VLOOKUP($C188,Data_qPCR,M$3+2,FALSE),NA()),NA())</f>
        <v>#N/A</v>
      </c>
      <c r="N188" s="79" t="e">
        <f ca="1">IFERROR(IF(OR($BE188=45,$BE188=45+Results!$AR$2),VLOOKUP($C188,Data_qPCR,N$3+2,FALSE),NA()),NA())</f>
        <v>#N/A</v>
      </c>
      <c r="O188" s="79" t="e">
        <f ca="1">IFERROR(IF(OR($BE188=45,$BE188=45+Results!$AR$2),VLOOKUP($C188,Data_qPCR,O$3+2,FALSE),NA()),NA())</f>
        <v>#N/A</v>
      </c>
      <c r="P188" s="79" t="e">
        <f ca="1">IFERROR(IF(OR($BE188=45,$BE188=45+Results!$AR$2),VLOOKUP($C188,Data_qPCR,P$3+2,FALSE),NA()),NA())</f>
        <v>#N/A</v>
      </c>
      <c r="Q188" s="79" t="e">
        <f ca="1">IFERROR(IF(OR($BE188=45,$BE188=45+Results!$AR$2),VLOOKUP($C188,Data_qPCR,Q$3+2,FALSE),NA()),NA())</f>
        <v>#N/A</v>
      </c>
      <c r="R188" s="79" t="e">
        <f ca="1">IFERROR(IF(OR($BE188=45,$BE188=45+Results!$AR$2),VLOOKUP($C188,Data_qPCR,R$3+2,FALSE),NA()),NA())</f>
        <v>#N/A</v>
      </c>
      <c r="S188" s="79" t="e">
        <f ca="1">IFERROR(IF(OR($BE188=45,$BE188=45+Results!$AR$2),VLOOKUP($C188,Data_qPCR,S$3+2,FALSE),NA()),NA())</f>
        <v>#N/A</v>
      </c>
      <c r="T188" s="79" t="e">
        <f ca="1">IFERROR(IF(OR($BE188=45,$BE188=45+Results!$AR$2),VLOOKUP($C188,Data_qPCR,T$3+2,FALSE),NA()),NA())</f>
        <v>#N/A</v>
      </c>
      <c r="U188" s="79" t="e">
        <f ca="1">IFERROR(IF(OR($BE188=45,$BE188=45+Results!$AR$2),VLOOKUP($C188,Data_qPCR,U$3+2,FALSE),NA()),NA())</f>
        <v>#N/A</v>
      </c>
      <c r="V188" s="79" t="e">
        <f ca="1">IFERROR(IF(OR($BE188=45,$BE188=45+Results!$AR$2),VLOOKUP($C188,Data_qPCR,V$3+2,FALSE),NA()),NA())</f>
        <v>#N/A</v>
      </c>
      <c r="W188" s="79" t="e">
        <f ca="1">IFERROR(IF(OR($BE188=45,$BE188=45+Results!$AR$2),VLOOKUP($C188,Data_qPCR,W$3+2,FALSE),NA()),NA())</f>
        <v>#N/A</v>
      </c>
      <c r="X188" s="79" t="e">
        <f ca="1">IFERROR(IF(OR($BE188=45,$BE188=45+Results!$AR$2),VLOOKUP($C188,Data_qPCR,X$3+2,FALSE),NA()),NA())</f>
        <v>#N/A</v>
      </c>
      <c r="Y188" s="79" t="e">
        <f ca="1">IFERROR(IF(OR($BE188=45,$BE188=45+Results!$AR$2),VLOOKUP($C188,Data_qPCR,Y$3+2,FALSE),NA()),NA())</f>
        <v>#N/A</v>
      </c>
      <c r="Z188" s="79" t="e">
        <f ca="1">IFERROR(IF(OR($BE188=45,$BE188=45+Results!$AR$2),VLOOKUP($C188,Data_qPCR,Z$3+2,FALSE),NA()),NA())</f>
        <v>#N/A</v>
      </c>
      <c r="AA188" s="79" t="e">
        <f ca="1">IFERROR(IF(OR($BE188=45,$BE188=45+Results!$AR$2),VLOOKUP($C188,Data_qPCR,AA$3+2,FALSE),NA()),NA())</f>
        <v>#N/A</v>
      </c>
      <c r="AB188" s="79" t="e">
        <f ca="1">IFERROR(IF(OR($BE188=45,$BE188=45+Results!$AR$2),VLOOKUP($C188,Data_qPCR,AB$3+2,FALSE),NA()),NA())</f>
        <v>#N/A</v>
      </c>
      <c r="AC188" s="79" t="e">
        <f ca="1">IFERROR(IF(OR($BE188=45,$BE188=45+Results!$AR$2),VLOOKUP($C188,Data_qPCR,AC$3+2,FALSE),NA()),NA())</f>
        <v>#N/A</v>
      </c>
      <c r="AD188" s="79" t="e">
        <f ca="1">IFERROR(IF(OR($BE188=45,$BE188=45+Results!$AR$2),VLOOKUP($C188,Data_qPCR,AD$3+2,FALSE),NA()),NA())</f>
        <v>#N/A</v>
      </c>
      <c r="AE188" s="79" t="e">
        <f ca="1">IFERROR(IF(OR($BE188=45,$BE188=45+Results!$AR$2),VLOOKUP($C188,Data_qPCR,AE$3+2,FALSE),NA()),NA())</f>
        <v>#N/A</v>
      </c>
      <c r="AF188" s="79" t="e">
        <f ca="1">IFERROR(IF(OR($BE188=45,$BE188=45+Results!$AR$2),VLOOKUP($C188,Data_qPCR,AF$3+2,FALSE),NA()),NA())</f>
        <v>#N/A</v>
      </c>
      <c r="AG188" s="79" t="e">
        <f ca="1">IFERROR(IF(OR($BE188=45,$BE188=45+Results!$AR$2),VLOOKUP($C188,Data_qPCR,AG$3+2,FALSE),NA()),NA())</f>
        <v>#N/A</v>
      </c>
      <c r="AH188" s="79" t="e">
        <f ca="1">IFERROR(IF(OR($BE188=45,$BE188=45+Results!$AR$2),VLOOKUP($C188,Data_qPCR,AH$3+2,FALSE),NA()),NA())</f>
        <v>#N/A</v>
      </c>
      <c r="AI188" s="79" t="e">
        <f ca="1">IFERROR(IF(OR($BE188=45,$BE188=45+Results!$AR$2),VLOOKUP($C188,Data_qPCR,AI$3+2,FALSE),NA()),NA())</f>
        <v>#N/A</v>
      </c>
      <c r="AJ188" s="79" t="e">
        <f ca="1">IFERROR(IF(OR($BE188=45,$BE188=45+Results!$AR$2),VLOOKUP($C188,Data_qPCR,AJ$3+2,FALSE),NA()),NA())</f>
        <v>#N/A</v>
      </c>
      <c r="AK188" s="79" t="e">
        <f ca="1">IFERROR(IF(OR($BE188=45,$BE188=45+Results!$AR$2),VLOOKUP($C188,Data_qPCR,AK$3+2,FALSE),NA()),NA())</f>
        <v>#N/A</v>
      </c>
      <c r="AL188" s="79" t="e">
        <f ca="1">IFERROR(IF(OR($BE188=45,$BE188=45+Results!$AR$2),VLOOKUP($C188,Data_qPCR,AL$3+2,FALSE),NA()),NA())</f>
        <v>#N/A</v>
      </c>
      <c r="AM188" s="79" t="e">
        <f ca="1">IFERROR(IF(OR($BE188=45,$BE188=45+Results!$AR$2),VLOOKUP($C188,Data_qPCR,AM$3+2,FALSE),NA()),NA())</f>
        <v>#N/A</v>
      </c>
      <c r="AN188" s="79" t="e">
        <f ca="1">IFERROR(IF(OR($BE188=45,$BE188=45+Results!$AR$2),VLOOKUP($C188,Data_qPCR,AN$3+2,FALSE),NA()),NA())</f>
        <v>#N/A</v>
      </c>
      <c r="AO188" s="79" t="e">
        <f ca="1">IFERROR(IF(OR($BE188=45,$BE188=45+Results!$AR$2),VLOOKUP($C188,Data_qPCR,AO$3+2,FALSE),NA()),NA())</f>
        <v>#N/A</v>
      </c>
      <c r="AP188" s="79" t="e">
        <f ca="1">IFERROR(IF(OR($BE188=45,$BE188=45+Results!$AR$2),VLOOKUP($C188,Data_qPCR,AP$3+2,FALSE),NA()),NA())</f>
        <v>#N/A</v>
      </c>
      <c r="AQ188" s="79" t="e">
        <f ca="1">IFERROR(IF(OR($BE188=45,$BE188=45+Results!$AR$2),VLOOKUP($C188,Data_qPCR,AQ$3+2,FALSE),NA()),NA())</f>
        <v>#N/A</v>
      </c>
      <c r="AR188" s="79" t="e">
        <f ca="1">IFERROR(IF(OR($BE188=45,$BE188=45+Results!$AR$2),VLOOKUP($C188,Data_qPCR,AR$3+2,FALSE),NA()),NA())</f>
        <v>#N/A</v>
      </c>
      <c r="AS188" s="79" t="e">
        <f ca="1">IFERROR(IF(OR($BE188=45,$BE188=45+Results!$AR$2),VLOOKUP($C188,Data_qPCR,AS$3+2,FALSE),NA()),NA())</f>
        <v>#N/A</v>
      </c>
      <c r="AT188" s="79" t="e">
        <f ca="1">IFERROR(IF(OR($BE188=45,$BE188=45+Results!$AR$2),VLOOKUP($C188,Data_qPCR,AT$3+2,FALSE),NA()),NA())</f>
        <v>#N/A</v>
      </c>
      <c r="AU188" s="79" t="e">
        <f ca="1">IFERROR(IF(OR($BE188=45,$BE188=45+Results!$AR$2),VLOOKUP($C188,Data_qPCR,AU$3+2,FALSE),NA()),NA())</f>
        <v>#N/A</v>
      </c>
      <c r="AV188" s="79" t="e">
        <f ca="1">IFERROR(IF(OR($BE188=45,$BE188=45+Results!$AR$2),VLOOKUP($C188,Data_qPCR,AV$3+2,FALSE),NA()),NA())</f>
        <v>#N/A</v>
      </c>
      <c r="AW188" s="79" t="e">
        <f ca="1">IFERROR(IF(OR($BE188=45,$BE188=45+Results!$AR$2),VLOOKUP($C188,Data_qPCR,AW$3+2,FALSE),NA()),NA())</f>
        <v>#N/A</v>
      </c>
      <c r="AX188" s="79" t="e">
        <f ca="1">IFERROR(IF(OR($BE188=45,$BE188=45+Results!$AR$2),VLOOKUP($C188,Data_qPCR,AX$3+2,FALSE),NA()),NA())</f>
        <v>#N/A</v>
      </c>
      <c r="AY188" s="79" t="e">
        <f ca="1">IFERROR(IF(OR($BE188=45,$BE188=45+Results!$AR$2),VLOOKUP($C188,Data_qPCR,AY$3+2,FALSE),NA()),NA())</f>
        <v>#N/A</v>
      </c>
      <c r="AZ188" s="79" t="e">
        <f ca="1">IFERROR(IF(OR($BE188=45,$BE188=45+Results!$AR$2),VLOOKUP($C188,Data_qPCR,AZ$3+2,FALSE),NA()),NA())</f>
        <v>#N/A</v>
      </c>
      <c r="BA188" s="79" t="e">
        <f ca="1">IFERROR(IF(OR($BE188=45,$BE188=45+Results!$AR$2),VLOOKUP($C188,Data_qPCR,BA$3+2,FALSE),NA()),NA())</f>
        <v>#N/A</v>
      </c>
      <c r="BB188" s="79" t="e">
        <f ca="1">IFERROR(IF(OR($BE188=45,$BE188=45+Results!$AR$2),VLOOKUP($C188,Data_qPCR,BB$3+2,FALSE),NA()),NA())</f>
        <v>#N/A</v>
      </c>
      <c r="BC188" s="79" t="e">
        <f ca="1">IFERROR(IF(OR($BE188=45,$BE188=45+Results!$AR$2),VLOOKUP($C188,Data_qPCR,BC$3+2,FALSE),NA()),NA())</f>
        <v>#N/A</v>
      </c>
      <c r="BD188" s="79" t="str">
        <f t="shared" ca="1" si="18"/>
        <v/>
      </c>
      <c r="BE188" t="str">
        <f ca="1">IFERROR(IF(LEFT(C188,1)+0=Results!$C$4,INDEX(Results!$AM$8:$BJ$23,CODE(RIGHT(LEFT(C188,2),1))-64,RIGHT(C188,LEN(C188)-2)+0),IF(Results!$AL$7=2,2,45)),"")</f>
        <v/>
      </c>
      <c r="BF188" t="str">
        <f t="shared" ca="1" si="17"/>
        <v/>
      </c>
      <c r="BG188" s="104" t="str">
        <f ca="1">IFERROR(IF(LEFT(C188,1)+0=Results!$C$4,INDEX(Results!$CK$8:$DH$23,CODE(RIGHT(LEFT(C188,2),1))-64,RIGHT(C188,LEN(C188)-2)+0),IF(Results!$AL$7=2,2,45)),"")</f>
        <v/>
      </c>
    </row>
    <row r="189" spans="1:59" x14ac:dyDescent="0.25">
      <c r="A189" t="str">
        <f t="shared" ca="1" si="14"/>
        <v>N/A</v>
      </c>
      <c r="B189">
        <v>186</v>
      </c>
      <c r="C189" t="str">
        <f t="shared" ca="1" si="15"/>
        <v/>
      </c>
      <c r="D189" t="str">
        <f t="shared" ca="1" si="16"/>
        <v/>
      </c>
      <c r="E189" s="268" t="str">
        <f t="shared" ca="1" si="19"/>
        <v/>
      </c>
      <c r="F189" s="79" t="e">
        <f ca="1">IFERROR(IF(OR($BE189=45,$BE189=45+Results!$AR$2),VLOOKUP($C189,Data_qPCR,F$3+2,FALSE),NA()),NA())</f>
        <v>#N/A</v>
      </c>
      <c r="G189" s="79" t="e">
        <f ca="1">IFERROR(IF(OR($BE189=45,$BE189=45+Results!$AR$2),VLOOKUP($C189,Data_qPCR,G$3+2,FALSE),NA()),NA())</f>
        <v>#N/A</v>
      </c>
      <c r="H189" s="79" t="e">
        <f ca="1">IFERROR(IF(OR($BE189=45,$BE189=45+Results!$AR$2),VLOOKUP($C189,Data_qPCR,H$3+2,FALSE),NA()),NA())</f>
        <v>#N/A</v>
      </c>
      <c r="I189" s="79" t="e">
        <f ca="1">IFERROR(IF(OR($BE189=45,$BE189=45+Results!$AR$2),VLOOKUP($C189,Data_qPCR,I$3+2,FALSE),NA()),NA())</f>
        <v>#N/A</v>
      </c>
      <c r="J189" s="79" t="e">
        <f ca="1">IFERROR(IF(OR($BE189=45,$BE189=45+Results!$AR$2),VLOOKUP($C189,Data_qPCR,J$3+2,FALSE),NA()),NA())</f>
        <v>#N/A</v>
      </c>
      <c r="K189" s="79" t="e">
        <f ca="1">IFERROR(IF(OR($BE189=45,$BE189=45+Results!$AR$2),VLOOKUP($C189,Data_qPCR,K$3+2,FALSE),NA()),NA())</f>
        <v>#N/A</v>
      </c>
      <c r="L189" s="79" t="e">
        <f ca="1">IFERROR(IF(OR($BE189=45,$BE189=45+Results!$AR$2),VLOOKUP($C189,Data_qPCR,L$3+2,FALSE),NA()),NA())</f>
        <v>#N/A</v>
      </c>
      <c r="M189" s="79" t="e">
        <f ca="1">IFERROR(IF(OR($BE189=45,$BE189=45+Results!$AR$2),VLOOKUP($C189,Data_qPCR,M$3+2,FALSE),NA()),NA())</f>
        <v>#N/A</v>
      </c>
      <c r="N189" s="79" t="e">
        <f ca="1">IFERROR(IF(OR($BE189=45,$BE189=45+Results!$AR$2),VLOOKUP($C189,Data_qPCR,N$3+2,FALSE),NA()),NA())</f>
        <v>#N/A</v>
      </c>
      <c r="O189" s="79" t="e">
        <f ca="1">IFERROR(IF(OR($BE189=45,$BE189=45+Results!$AR$2),VLOOKUP($C189,Data_qPCR,O$3+2,FALSE),NA()),NA())</f>
        <v>#N/A</v>
      </c>
      <c r="P189" s="79" t="e">
        <f ca="1">IFERROR(IF(OR($BE189=45,$BE189=45+Results!$AR$2),VLOOKUP($C189,Data_qPCR,P$3+2,FALSE),NA()),NA())</f>
        <v>#N/A</v>
      </c>
      <c r="Q189" s="79" t="e">
        <f ca="1">IFERROR(IF(OR($BE189=45,$BE189=45+Results!$AR$2),VLOOKUP($C189,Data_qPCR,Q$3+2,FALSE),NA()),NA())</f>
        <v>#N/A</v>
      </c>
      <c r="R189" s="79" t="e">
        <f ca="1">IFERROR(IF(OR($BE189=45,$BE189=45+Results!$AR$2),VLOOKUP($C189,Data_qPCR,R$3+2,FALSE),NA()),NA())</f>
        <v>#N/A</v>
      </c>
      <c r="S189" s="79" t="e">
        <f ca="1">IFERROR(IF(OR($BE189=45,$BE189=45+Results!$AR$2),VLOOKUP($C189,Data_qPCR,S$3+2,FALSE),NA()),NA())</f>
        <v>#N/A</v>
      </c>
      <c r="T189" s="79" t="e">
        <f ca="1">IFERROR(IF(OR($BE189=45,$BE189=45+Results!$AR$2),VLOOKUP($C189,Data_qPCR,T$3+2,FALSE),NA()),NA())</f>
        <v>#N/A</v>
      </c>
      <c r="U189" s="79" t="e">
        <f ca="1">IFERROR(IF(OR($BE189=45,$BE189=45+Results!$AR$2),VLOOKUP($C189,Data_qPCR,U$3+2,FALSE),NA()),NA())</f>
        <v>#N/A</v>
      </c>
      <c r="V189" s="79" t="e">
        <f ca="1">IFERROR(IF(OR($BE189=45,$BE189=45+Results!$AR$2),VLOOKUP($C189,Data_qPCR,V$3+2,FALSE),NA()),NA())</f>
        <v>#N/A</v>
      </c>
      <c r="W189" s="79" t="e">
        <f ca="1">IFERROR(IF(OR($BE189=45,$BE189=45+Results!$AR$2),VLOOKUP($C189,Data_qPCR,W$3+2,FALSE),NA()),NA())</f>
        <v>#N/A</v>
      </c>
      <c r="X189" s="79" t="e">
        <f ca="1">IFERROR(IF(OR($BE189=45,$BE189=45+Results!$AR$2),VLOOKUP($C189,Data_qPCR,X$3+2,FALSE),NA()),NA())</f>
        <v>#N/A</v>
      </c>
      <c r="Y189" s="79" t="e">
        <f ca="1">IFERROR(IF(OR($BE189=45,$BE189=45+Results!$AR$2),VLOOKUP($C189,Data_qPCR,Y$3+2,FALSE),NA()),NA())</f>
        <v>#N/A</v>
      </c>
      <c r="Z189" s="79" t="e">
        <f ca="1">IFERROR(IF(OR($BE189=45,$BE189=45+Results!$AR$2),VLOOKUP($C189,Data_qPCR,Z$3+2,FALSE),NA()),NA())</f>
        <v>#N/A</v>
      </c>
      <c r="AA189" s="79" t="e">
        <f ca="1">IFERROR(IF(OR($BE189=45,$BE189=45+Results!$AR$2),VLOOKUP($C189,Data_qPCR,AA$3+2,FALSE),NA()),NA())</f>
        <v>#N/A</v>
      </c>
      <c r="AB189" s="79" t="e">
        <f ca="1">IFERROR(IF(OR($BE189=45,$BE189=45+Results!$AR$2),VLOOKUP($C189,Data_qPCR,AB$3+2,FALSE),NA()),NA())</f>
        <v>#N/A</v>
      </c>
      <c r="AC189" s="79" t="e">
        <f ca="1">IFERROR(IF(OR($BE189=45,$BE189=45+Results!$AR$2),VLOOKUP($C189,Data_qPCR,AC$3+2,FALSE),NA()),NA())</f>
        <v>#N/A</v>
      </c>
      <c r="AD189" s="79" t="e">
        <f ca="1">IFERROR(IF(OR($BE189=45,$BE189=45+Results!$AR$2),VLOOKUP($C189,Data_qPCR,AD$3+2,FALSE),NA()),NA())</f>
        <v>#N/A</v>
      </c>
      <c r="AE189" s="79" t="e">
        <f ca="1">IFERROR(IF(OR($BE189=45,$BE189=45+Results!$AR$2),VLOOKUP($C189,Data_qPCR,AE$3+2,FALSE),NA()),NA())</f>
        <v>#N/A</v>
      </c>
      <c r="AF189" s="79" t="e">
        <f ca="1">IFERROR(IF(OR($BE189=45,$BE189=45+Results!$AR$2),VLOOKUP($C189,Data_qPCR,AF$3+2,FALSE),NA()),NA())</f>
        <v>#N/A</v>
      </c>
      <c r="AG189" s="79" t="e">
        <f ca="1">IFERROR(IF(OR($BE189=45,$BE189=45+Results!$AR$2),VLOOKUP($C189,Data_qPCR,AG$3+2,FALSE),NA()),NA())</f>
        <v>#N/A</v>
      </c>
      <c r="AH189" s="79" t="e">
        <f ca="1">IFERROR(IF(OR($BE189=45,$BE189=45+Results!$AR$2),VLOOKUP($C189,Data_qPCR,AH$3+2,FALSE),NA()),NA())</f>
        <v>#N/A</v>
      </c>
      <c r="AI189" s="79" t="e">
        <f ca="1">IFERROR(IF(OR($BE189=45,$BE189=45+Results!$AR$2),VLOOKUP($C189,Data_qPCR,AI$3+2,FALSE),NA()),NA())</f>
        <v>#N/A</v>
      </c>
      <c r="AJ189" s="79" t="e">
        <f ca="1">IFERROR(IF(OR($BE189=45,$BE189=45+Results!$AR$2),VLOOKUP($C189,Data_qPCR,AJ$3+2,FALSE),NA()),NA())</f>
        <v>#N/A</v>
      </c>
      <c r="AK189" s="79" t="e">
        <f ca="1">IFERROR(IF(OR($BE189=45,$BE189=45+Results!$AR$2),VLOOKUP($C189,Data_qPCR,AK$3+2,FALSE),NA()),NA())</f>
        <v>#N/A</v>
      </c>
      <c r="AL189" s="79" t="e">
        <f ca="1">IFERROR(IF(OR($BE189=45,$BE189=45+Results!$AR$2),VLOOKUP($C189,Data_qPCR,AL$3+2,FALSE),NA()),NA())</f>
        <v>#N/A</v>
      </c>
      <c r="AM189" s="79" t="e">
        <f ca="1">IFERROR(IF(OR($BE189=45,$BE189=45+Results!$AR$2),VLOOKUP($C189,Data_qPCR,AM$3+2,FALSE),NA()),NA())</f>
        <v>#N/A</v>
      </c>
      <c r="AN189" s="79" t="e">
        <f ca="1">IFERROR(IF(OR($BE189=45,$BE189=45+Results!$AR$2),VLOOKUP($C189,Data_qPCR,AN$3+2,FALSE),NA()),NA())</f>
        <v>#N/A</v>
      </c>
      <c r="AO189" s="79" t="e">
        <f ca="1">IFERROR(IF(OR($BE189=45,$BE189=45+Results!$AR$2),VLOOKUP($C189,Data_qPCR,AO$3+2,FALSE),NA()),NA())</f>
        <v>#N/A</v>
      </c>
      <c r="AP189" s="79" t="e">
        <f ca="1">IFERROR(IF(OR($BE189=45,$BE189=45+Results!$AR$2),VLOOKUP($C189,Data_qPCR,AP$3+2,FALSE),NA()),NA())</f>
        <v>#N/A</v>
      </c>
      <c r="AQ189" s="79" t="e">
        <f ca="1">IFERROR(IF(OR($BE189=45,$BE189=45+Results!$AR$2),VLOOKUP($C189,Data_qPCR,AQ$3+2,FALSE),NA()),NA())</f>
        <v>#N/A</v>
      </c>
      <c r="AR189" s="79" t="e">
        <f ca="1">IFERROR(IF(OR($BE189=45,$BE189=45+Results!$AR$2),VLOOKUP($C189,Data_qPCR,AR$3+2,FALSE),NA()),NA())</f>
        <v>#N/A</v>
      </c>
      <c r="AS189" s="79" t="e">
        <f ca="1">IFERROR(IF(OR($BE189=45,$BE189=45+Results!$AR$2),VLOOKUP($C189,Data_qPCR,AS$3+2,FALSE),NA()),NA())</f>
        <v>#N/A</v>
      </c>
      <c r="AT189" s="79" t="e">
        <f ca="1">IFERROR(IF(OR($BE189=45,$BE189=45+Results!$AR$2),VLOOKUP($C189,Data_qPCR,AT$3+2,FALSE),NA()),NA())</f>
        <v>#N/A</v>
      </c>
      <c r="AU189" s="79" t="e">
        <f ca="1">IFERROR(IF(OR($BE189=45,$BE189=45+Results!$AR$2),VLOOKUP($C189,Data_qPCR,AU$3+2,FALSE),NA()),NA())</f>
        <v>#N/A</v>
      </c>
      <c r="AV189" s="79" t="e">
        <f ca="1">IFERROR(IF(OR($BE189=45,$BE189=45+Results!$AR$2),VLOOKUP($C189,Data_qPCR,AV$3+2,FALSE),NA()),NA())</f>
        <v>#N/A</v>
      </c>
      <c r="AW189" s="79" t="e">
        <f ca="1">IFERROR(IF(OR($BE189=45,$BE189=45+Results!$AR$2),VLOOKUP($C189,Data_qPCR,AW$3+2,FALSE),NA()),NA())</f>
        <v>#N/A</v>
      </c>
      <c r="AX189" s="79" t="e">
        <f ca="1">IFERROR(IF(OR($BE189=45,$BE189=45+Results!$AR$2),VLOOKUP($C189,Data_qPCR,AX$3+2,FALSE),NA()),NA())</f>
        <v>#N/A</v>
      </c>
      <c r="AY189" s="79" t="e">
        <f ca="1">IFERROR(IF(OR($BE189=45,$BE189=45+Results!$AR$2),VLOOKUP($C189,Data_qPCR,AY$3+2,FALSE),NA()),NA())</f>
        <v>#N/A</v>
      </c>
      <c r="AZ189" s="79" t="e">
        <f ca="1">IFERROR(IF(OR($BE189=45,$BE189=45+Results!$AR$2),VLOOKUP($C189,Data_qPCR,AZ$3+2,FALSE),NA()),NA())</f>
        <v>#N/A</v>
      </c>
      <c r="BA189" s="79" t="e">
        <f ca="1">IFERROR(IF(OR($BE189=45,$BE189=45+Results!$AR$2),VLOOKUP($C189,Data_qPCR,BA$3+2,FALSE),NA()),NA())</f>
        <v>#N/A</v>
      </c>
      <c r="BB189" s="79" t="e">
        <f ca="1">IFERROR(IF(OR($BE189=45,$BE189=45+Results!$AR$2),VLOOKUP($C189,Data_qPCR,BB$3+2,FALSE),NA()),NA())</f>
        <v>#N/A</v>
      </c>
      <c r="BC189" s="79" t="e">
        <f ca="1">IFERROR(IF(OR($BE189=45,$BE189=45+Results!$AR$2),VLOOKUP($C189,Data_qPCR,BC$3+2,FALSE),NA()),NA())</f>
        <v>#N/A</v>
      </c>
      <c r="BD189" s="79" t="str">
        <f t="shared" ca="1" si="18"/>
        <v/>
      </c>
      <c r="BE189" t="str">
        <f ca="1">IFERROR(IF(LEFT(C189,1)+0=Results!$C$4,INDEX(Results!$AM$8:$BJ$23,CODE(RIGHT(LEFT(C189,2),1))-64,RIGHT(C189,LEN(C189)-2)+0),IF(Results!$AL$7=2,2,45)),"")</f>
        <v/>
      </c>
      <c r="BF189" t="str">
        <f t="shared" ca="1" si="17"/>
        <v/>
      </c>
      <c r="BG189" s="104" t="str">
        <f ca="1">IFERROR(IF(LEFT(C189,1)+0=Results!$C$4,INDEX(Results!$CK$8:$DH$23,CODE(RIGHT(LEFT(C189,2),1))-64,RIGHT(C189,LEN(C189)-2)+0),IF(Results!$AL$7=2,2,45)),"")</f>
        <v/>
      </c>
    </row>
    <row r="190" spans="1:59" x14ac:dyDescent="0.25">
      <c r="A190" t="str">
        <f t="shared" ca="1" si="14"/>
        <v>N/A</v>
      </c>
      <c r="B190">
        <v>187</v>
      </c>
      <c r="C190" t="str">
        <f t="shared" ca="1" si="15"/>
        <v/>
      </c>
      <c r="D190" t="str">
        <f t="shared" ca="1" si="16"/>
        <v/>
      </c>
      <c r="E190" s="268" t="str">
        <f t="shared" ca="1" si="19"/>
        <v/>
      </c>
      <c r="F190" s="79" t="e">
        <f ca="1">IFERROR(IF(OR($BE190=45,$BE190=45+Results!$AR$2),VLOOKUP($C190,Data_qPCR,F$3+2,FALSE),NA()),NA())</f>
        <v>#N/A</v>
      </c>
      <c r="G190" s="79" t="e">
        <f ca="1">IFERROR(IF(OR($BE190=45,$BE190=45+Results!$AR$2),VLOOKUP($C190,Data_qPCR,G$3+2,FALSE),NA()),NA())</f>
        <v>#N/A</v>
      </c>
      <c r="H190" s="79" t="e">
        <f ca="1">IFERROR(IF(OR($BE190=45,$BE190=45+Results!$AR$2),VLOOKUP($C190,Data_qPCR,H$3+2,FALSE),NA()),NA())</f>
        <v>#N/A</v>
      </c>
      <c r="I190" s="79" t="e">
        <f ca="1">IFERROR(IF(OR($BE190=45,$BE190=45+Results!$AR$2),VLOOKUP($C190,Data_qPCR,I$3+2,FALSE),NA()),NA())</f>
        <v>#N/A</v>
      </c>
      <c r="J190" s="79" t="e">
        <f ca="1">IFERROR(IF(OR($BE190=45,$BE190=45+Results!$AR$2),VLOOKUP($C190,Data_qPCR,J$3+2,FALSE),NA()),NA())</f>
        <v>#N/A</v>
      </c>
      <c r="K190" s="79" t="e">
        <f ca="1">IFERROR(IF(OR($BE190=45,$BE190=45+Results!$AR$2),VLOOKUP($C190,Data_qPCR,K$3+2,FALSE),NA()),NA())</f>
        <v>#N/A</v>
      </c>
      <c r="L190" s="79" t="e">
        <f ca="1">IFERROR(IF(OR($BE190=45,$BE190=45+Results!$AR$2),VLOOKUP($C190,Data_qPCR,L$3+2,FALSE),NA()),NA())</f>
        <v>#N/A</v>
      </c>
      <c r="M190" s="79" t="e">
        <f ca="1">IFERROR(IF(OR($BE190=45,$BE190=45+Results!$AR$2),VLOOKUP($C190,Data_qPCR,M$3+2,FALSE),NA()),NA())</f>
        <v>#N/A</v>
      </c>
      <c r="N190" s="79" t="e">
        <f ca="1">IFERROR(IF(OR($BE190=45,$BE190=45+Results!$AR$2),VLOOKUP($C190,Data_qPCR,N$3+2,FALSE),NA()),NA())</f>
        <v>#N/A</v>
      </c>
      <c r="O190" s="79" t="e">
        <f ca="1">IFERROR(IF(OR($BE190=45,$BE190=45+Results!$AR$2),VLOOKUP($C190,Data_qPCR,O$3+2,FALSE),NA()),NA())</f>
        <v>#N/A</v>
      </c>
      <c r="P190" s="79" t="e">
        <f ca="1">IFERROR(IF(OR($BE190=45,$BE190=45+Results!$AR$2),VLOOKUP($C190,Data_qPCR,P$3+2,FALSE),NA()),NA())</f>
        <v>#N/A</v>
      </c>
      <c r="Q190" s="79" t="e">
        <f ca="1">IFERROR(IF(OR($BE190=45,$BE190=45+Results!$AR$2),VLOOKUP($C190,Data_qPCR,Q$3+2,FALSE),NA()),NA())</f>
        <v>#N/A</v>
      </c>
      <c r="R190" s="79" t="e">
        <f ca="1">IFERROR(IF(OR($BE190=45,$BE190=45+Results!$AR$2),VLOOKUP($C190,Data_qPCR,R$3+2,FALSE),NA()),NA())</f>
        <v>#N/A</v>
      </c>
      <c r="S190" s="79" t="e">
        <f ca="1">IFERROR(IF(OR($BE190=45,$BE190=45+Results!$AR$2),VLOOKUP($C190,Data_qPCR,S$3+2,FALSE),NA()),NA())</f>
        <v>#N/A</v>
      </c>
      <c r="T190" s="79" t="e">
        <f ca="1">IFERROR(IF(OR($BE190=45,$BE190=45+Results!$AR$2),VLOOKUP($C190,Data_qPCR,T$3+2,FALSE),NA()),NA())</f>
        <v>#N/A</v>
      </c>
      <c r="U190" s="79" t="e">
        <f ca="1">IFERROR(IF(OR($BE190=45,$BE190=45+Results!$AR$2),VLOOKUP($C190,Data_qPCR,U$3+2,FALSE),NA()),NA())</f>
        <v>#N/A</v>
      </c>
      <c r="V190" s="79" t="e">
        <f ca="1">IFERROR(IF(OR($BE190=45,$BE190=45+Results!$AR$2),VLOOKUP($C190,Data_qPCR,V$3+2,FALSE),NA()),NA())</f>
        <v>#N/A</v>
      </c>
      <c r="W190" s="79" t="e">
        <f ca="1">IFERROR(IF(OR($BE190=45,$BE190=45+Results!$AR$2),VLOOKUP($C190,Data_qPCR,W$3+2,FALSE),NA()),NA())</f>
        <v>#N/A</v>
      </c>
      <c r="X190" s="79" t="e">
        <f ca="1">IFERROR(IF(OR($BE190=45,$BE190=45+Results!$AR$2),VLOOKUP($C190,Data_qPCR,X$3+2,FALSE),NA()),NA())</f>
        <v>#N/A</v>
      </c>
      <c r="Y190" s="79" t="e">
        <f ca="1">IFERROR(IF(OR($BE190=45,$BE190=45+Results!$AR$2),VLOOKUP($C190,Data_qPCR,Y$3+2,FALSE),NA()),NA())</f>
        <v>#N/A</v>
      </c>
      <c r="Z190" s="79" t="e">
        <f ca="1">IFERROR(IF(OR($BE190=45,$BE190=45+Results!$AR$2),VLOOKUP($C190,Data_qPCR,Z$3+2,FALSE),NA()),NA())</f>
        <v>#N/A</v>
      </c>
      <c r="AA190" s="79" t="e">
        <f ca="1">IFERROR(IF(OR($BE190=45,$BE190=45+Results!$AR$2),VLOOKUP($C190,Data_qPCR,AA$3+2,FALSE),NA()),NA())</f>
        <v>#N/A</v>
      </c>
      <c r="AB190" s="79" t="e">
        <f ca="1">IFERROR(IF(OR($BE190=45,$BE190=45+Results!$AR$2),VLOOKUP($C190,Data_qPCR,AB$3+2,FALSE),NA()),NA())</f>
        <v>#N/A</v>
      </c>
      <c r="AC190" s="79" t="e">
        <f ca="1">IFERROR(IF(OR($BE190=45,$BE190=45+Results!$AR$2),VLOOKUP($C190,Data_qPCR,AC$3+2,FALSE),NA()),NA())</f>
        <v>#N/A</v>
      </c>
      <c r="AD190" s="79" t="e">
        <f ca="1">IFERROR(IF(OR($BE190=45,$BE190=45+Results!$AR$2),VLOOKUP($C190,Data_qPCR,AD$3+2,FALSE),NA()),NA())</f>
        <v>#N/A</v>
      </c>
      <c r="AE190" s="79" t="e">
        <f ca="1">IFERROR(IF(OR($BE190=45,$BE190=45+Results!$AR$2),VLOOKUP($C190,Data_qPCR,AE$3+2,FALSE),NA()),NA())</f>
        <v>#N/A</v>
      </c>
      <c r="AF190" s="79" t="e">
        <f ca="1">IFERROR(IF(OR($BE190=45,$BE190=45+Results!$AR$2),VLOOKUP($C190,Data_qPCR,AF$3+2,FALSE),NA()),NA())</f>
        <v>#N/A</v>
      </c>
      <c r="AG190" s="79" t="e">
        <f ca="1">IFERROR(IF(OR($BE190=45,$BE190=45+Results!$AR$2),VLOOKUP($C190,Data_qPCR,AG$3+2,FALSE),NA()),NA())</f>
        <v>#N/A</v>
      </c>
      <c r="AH190" s="79" t="e">
        <f ca="1">IFERROR(IF(OR($BE190=45,$BE190=45+Results!$AR$2),VLOOKUP($C190,Data_qPCR,AH$3+2,FALSE),NA()),NA())</f>
        <v>#N/A</v>
      </c>
      <c r="AI190" s="79" t="e">
        <f ca="1">IFERROR(IF(OR($BE190=45,$BE190=45+Results!$AR$2),VLOOKUP($C190,Data_qPCR,AI$3+2,FALSE),NA()),NA())</f>
        <v>#N/A</v>
      </c>
      <c r="AJ190" s="79" t="e">
        <f ca="1">IFERROR(IF(OR($BE190=45,$BE190=45+Results!$AR$2),VLOOKUP($C190,Data_qPCR,AJ$3+2,FALSE),NA()),NA())</f>
        <v>#N/A</v>
      </c>
      <c r="AK190" s="79" t="e">
        <f ca="1">IFERROR(IF(OR($BE190=45,$BE190=45+Results!$AR$2),VLOOKUP($C190,Data_qPCR,AK$3+2,FALSE),NA()),NA())</f>
        <v>#N/A</v>
      </c>
      <c r="AL190" s="79" t="e">
        <f ca="1">IFERROR(IF(OR($BE190=45,$BE190=45+Results!$AR$2),VLOOKUP($C190,Data_qPCR,AL$3+2,FALSE),NA()),NA())</f>
        <v>#N/A</v>
      </c>
      <c r="AM190" s="79" t="e">
        <f ca="1">IFERROR(IF(OR($BE190=45,$BE190=45+Results!$AR$2),VLOOKUP($C190,Data_qPCR,AM$3+2,FALSE),NA()),NA())</f>
        <v>#N/A</v>
      </c>
      <c r="AN190" s="79" t="e">
        <f ca="1">IFERROR(IF(OR($BE190=45,$BE190=45+Results!$AR$2),VLOOKUP($C190,Data_qPCR,AN$3+2,FALSE),NA()),NA())</f>
        <v>#N/A</v>
      </c>
      <c r="AO190" s="79" t="e">
        <f ca="1">IFERROR(IF(OR($BE190=45,$BE190=45+Results!$AR$2),VLOOKUP($C190,Data_qPCR,AO$3+2,FALSE),NA()),NA())</f>
        <v>#N/A</v>
      </c>
      <c r="AP190" s="79" t="e">
        <f ca="1">IFERROR(IF(OR($BE190=45,$BE190=45+Results!$AR$2),VLOOKUP($C190,Data_qPCR,AP$3+2,FALSE),NA()),NA())</f>
        <v>#N/A</v>
      </c>
      <c r="AQ190" s="79" t="e">
        <f ca="1">IFERROR(IF(OR($BE190=45,$BE190=45+Results!$AR$2),VLOOKUP($C190,Data_qPCR,AQ$3+2,FALSE),NA()),NA())</f>
        <v>#N/A</v>
      </c>
      <c r="AR190" s="79" t="e">
        <f ca="1">IFERROR(IF(OR($BE190=45,$BE190=45+Results!$AR$2),VLOOKUP($C190,Data_qPCR,AR$3+2,FALSE),NA()),NA())</f>
        <v>#N/A</v>
      </c>
      <c r="AS190" s="79" t="e">
        <f ca="1">IFERROR(IF(OR($BE190=45,$BE190=45+Results!$AR$2),VLOOKUP($C190,Data_qPCR,AS$3+2,FALSE),NA()),NA())</f>
        <v>#N/A</v>
      </c>
      <c r="AT190" s="79" t="e">
        <f ca="1">IFERROR(IF(OR($BE190=45,$BE190=45+Results!$AR$2),VLOOKUP($C190,Data_qPCR,AT$3+2,FALSE),NA()),NA())</f>
        <v>#N/A</v>
      </c>
      <c r="AU190" s="79" t="e">
        <f ca="1">IFERROR(IF(OR($BE190=45,$BE190=45+Results!$AR$2),VLOOKUP($C190,Data_qPCR,AU$3+2,FALSE),NA()),NA())</f>
        <v>#N/A</v>
      </c>
      <c r="AV190" s="79" t="e">
        <f ca="1">IFERROR(IF(OR($BE190=45,$BE190=45+Results!$AR$2),VLOOKUP($C190,Data_qPCR,AV$3+2,FALSE),NA()),NA())</f>
        <v>#N/A</v>
      </c>
      <c r="AW190" s="79" t="e">
        <f ca="1">IFERROR(IF(OR($BE190=45,$BE190=45+Results!$AR$2),VLOOKUP($C190,Data_qPCR,AW$3+2,FALSE),NA()),NA())</f>
        <v>#N/A</v>
      </c>
      <c r="AX190" s="79" t="e">
        <f ca="1">IFERROR(IF(OR($BE190=45,$BE190=45+Results!$AR$2),VLOOKUP($C190,Data_qPCR,AX$3+2,FALSE),NA()),NA())</f>
        <v>#N/A</v>
      </c>
      <c r="AY190" s="79" t="e">
        <f ca="1">IFERROR(IF(OR($BE190=45,$BE190=45+Results!$AR$2),VLOOKUP($C190,Data_qPCR,AY$3+2,FALSE),NA()),NA())</f>
        <v>#N/A</v>
      </c>
      <c r="AZ190" s="79" t="e">
        <f ca="1">IFERROR(IF(OR($BE190=45,$BE190=45+Results!$AR$2),VLOOKUP($C190,Data_qPCR,AZ$3+2,FALSE),NA()),NA())</f>
        <v>#N/A</v>
      </c>
      <c r="BA190" s="79" t="e">
        <f ca="1">IFERROR(IF(OR($BE190=45,$BE190=45+Results!$AR$2),VLOOKUP($C190,Data_qPCR,BA$3+2,FALSE),NA()),NA())</f>
        <v>#N/A</v>
      </c>
      <c r="BB190" s="79" t="e">
        <f ca="1">IFERROR(IF(OR($BE190=45,$BE190=45+Results!$AR$2),VLOOKUP($C190,Data_qPCR,BB$3+2,FALSE),NA()),NA())</f>
        <v>#N/A</v>
      </c>
      <c r="BC190" s="79" t="e">
        <f ca="1">IFERROR(IF(OR($BE190=45,$BE190=45+Results!$AR$2),VLOOKUP($C190,Data_qPCR,BC$3+2,FALSE),NA()),NA())</f>
        <v>#N/A</v>
      </c>
      <c r="BD190" s="79" t="str">
        <f t="shared" ca="1" si="18"/>
        <v/>
      </c>
      <c r="BE190" t="str">
        <f ca="1">IFERROR(IF(LEFT(C190,1)+0=Results!$C$4,INDEX(Results!$AM$8:$BJ$23,CODE(RIGHT(LEFT(C190,2),1))-64,RIGHT(C190,LEN(C190)-2)+0),IF(Results!$AL$7=2,2,45)),"")</f>
        <v/>
      </c>
      <c r="BF190" t="str">
        <f t="shared" ca="1" si="17"/>
        <v/>
      </c>
      <c r="BG190" s="104" t="str">
        <f ca="1">IFERROR(IF(LEFT(C190,1)+0=Results!$C$4,INDEX(Results!$CK$8:$DH$23,CODE(RIGHT(LEFT(C190,2),1))-64,RIGHT(C190,LEN(C190)-2)+0),IF(Results!$AL$7=2,2,45)),"")</f>
        <v/>
      </c>
    </row>
    <row r="191" spans="1:59" x14ac:dyDescent="0.25">
      <c r="A191" t="str">
        <f t="shared" ca="1" si="14"/>
        <v>N/A</v>
      </c>
      <c r="B191">
        <v>188</v>
      </c>
      <c r="C191" t="str">
        <f t="shared" ca="1" si="15"/>
        <v/>
      </c>
      <c r="D191" t="str">
        <f t="shared" ca="1" si="16"/>
        <v/>
      </c>
      <c r="E191" s="268" t="str">
        <f t="shared" ca="1" si="19"/>
        <v/>
      </c>
      <c r="F191" s="79" t="e">
        <f ca="1">IFERROR(IF(OR($BE191=45,$BE191=45+Results!$AR$2),VLOOKUP($C191,Data_qPCR,F$3+2,FALSE),NA()),NA())</f>
        <v>#N/A</v>
      </c>
      <c r="G191" s="79" t="e">
        <f ca="1">IFERROR(IF(OR($BE191=45,$BE191=45+Results!$AR$2),VLOOKUP($C191,Data_qPCR,G$3+2,FALSE),NA()),NA())</f>
        <v>#N/A</v>
      </c>
      <c r="H191" s="79" t="e">
        <f ca="1">IFERROR(IF(OR($BE191=45,$BE191=45+Results!$AR$2),VLOOKUP($C191,Data_qPCR,H$3+2,FALSE),NA()),NA())</f>
        <v>#N/A</v>
      </c>
      <c r="I191" s="79" t="e">
        <f ca="1">IFERROR(IF(OR($BE191=45,$BE191=45+Results!$AR$2),VLOOKUP($C191,Data_qPCR,I$3+2,FALSE),NA()),NA())</f>
        <v>#N/A</v>
      </c>
      <c r="J191" s="79" t="e">
        <f ca="1">IFERROR(IF(OR($BE191=45,$BE191=45+Results!$AR$2),VLOOKUP($C191,Data_qPCR,J$3+2,FALSE),NA()),NA())</f>
        <v>#N/A</v>
      </c>
      <c r="K191" s="79" t="e">
        <f ca="1">IFERROR(IF(OR($BE191=45,$BE191=45+Results!$AR$2),VLOOKUP($C191,Data_qPCR,K$3+2,FALSE),NA()),NA())</f>
        <v>#N/A</v>
      </c>
      <c r="L191" s="79" t="e">
        <f ca="1">IFERROR(IF(OR($BE191=45,$BE191=45+Results!$AR$2),VLOOKUP($C191,Data_qPCR,L$3+2,FALSE),NA()),NA())</f>
        <v>#N/A</v>
      </c>
      <c r="M191" s="79" t="e">
        <f ca="1">IFERROR(IF(OR($BE191=45,$BE191=45+Results!$AR$2),VLOOKUP($C191,Data_qPCR,M$3+2,FALSE),NA()),NA())</f>
        <v>#N/A</v>
      </c>
      <c r="N191" s="79" t="e">
        <f ca="1">IFERROR(IF(OR($BE191=45,$BE191=45+Results!$AR$2),VLOOKUP($C191,Data_qPCR,N$3+2,FALSE),NA()),NA())</f>
        <v>#N/A</v>
      </c>
      <c r="O191" s="79" t="e">
        <f ca="1">IFERROR(IF(OR($BE191=45,$BE191=45+Results!$AR$2),VLOOKUP($C191,Data_qPCR,O$3+2,FALSE),NA()),NA())</f>
        <v>#N/A</v>
      </c>
      <c r="P191" s="79" t="e">
        <f ca="1">IFERROR(IF(OR($BE191=45,$BE191=45+Results!$AR$2),VLOOKUP($C191,Data_qPCR,P$3+2,FALSE),NA()),NA())</f>
        <v>#N/A</v>
      </c>
      <c r="Q191" s="79" t="e">
        <f ca="1">IFERROR(IF(OR($BE191=45,$BE191=45+Results!$AR$2),VLOOKUP($C191,Data_qPCR,Q$3+2,FALSE),NA()),NA())</f>
        <v>#N/A</v>
      </c>
      <c r="R191" s="79" t="e">
        <f ca="1">IFERROR(IF(OR($BE191=45,$BE191=45+Results!$AR$2),VLOOKUP($C191,Data_qPCR,R$3+2,FALSE),NA()),NA())</f>
        <v>#N/A</v>
      </c>
      <c r="S191" s="79" t="e">
        <f ca="1">IFERROR(IF(OR($BE191=45,$BE191=45+Results!$AR$2),VLOOKUP($C191,Data_qPCR,S$3+2,FALSE),NA()),NA())</f>
        <v>#N/A</v>
      </c>
      <c r="T191" s="79" t="e">
        <f ca="1">IFERROR(IF(OR($BE191=45,$BE191=45+Results!$AR$2),VLOOKUP($C191,Data_qPCR,T$3+2,FALSE),NA()),NA())</f>
        <v>#N/A</v>
      </c>
      <c r="U191" s="79" t="e">
        <f ca="1">IFERROR(IF(OR($BE191=45,$BE191=45+Results!$AR$2),VLOOKUP($C191,Data_qPCR,U$3+2,FALSE),NA()),NA())</f>
        <v>#N/A</v>
      </c>
      <c r="V191" s="79" t="e">
        <f ca="1">IFERROR(IF(OR($BE191=45,$BE191=45+Results!$AR$2),VLOOKUP($C191,Data_qPCR,V$3+2,FALSE),NA()),NA())</f>
        <v>#N/A</v>
      </c>
      <c r="W191" s="79" t="e">
        <f ca="1">IFERROR(IF(OR($BE191=45,$BE191=45+Results!$AR$2),VLOOKUP($C191,Data_qPCR,W$3+2,FALSE),NA()),NA())</f>
        <v>#N/A</v>
      </c>
      <c r="X191" s="79" t="e">
        <f ca="1">IFERROR(IF(OR($BE191=45,$BE191=45+Results!$AR$2),VLOOKUP($C191,Data_qPCR,X$3+2,FALSE),NA()),NA())</f>
        <v>#N/A</v>
      </c>
      <c r="Y191" s="79" t="e">
        <f ca="1">IFERROR(IF(OR($BE191=45,$BE191=45+Results!$AR$2),VLOOKUP($C191,Data_qPCR,Y$3+2,FALSE),NA()),NA())</f>
        <v>#N/A</v>
      </c>
      <c r="Z191" s="79" t="e">
        <f ca="1">IFERROR(IF(OR($BE191=45,$BE191=45+Results!$AR$2),VLOOKUP($C191,Data_qPCR,Z$3+2,FALSE),NA()),NA())</f>
        <v>#N/A</v>
      </c>
      <c r="AA191" s="79" t="e">
        <f ca="1">IFERROR(IF(OR($BE191=45,$BE191=45+Results!$AR$2),VLOOKUP($C191,Data_qPCR,AA$3+2,FALSE),NA()),NA())</f>
        <v>#N/A</v>
      </c>
      <c r="AB191" s="79" t="e">
        <f ca="1">IFERROR(IF(OR($BE191=45,$BE191=45+Results!$AR$2),VLOOKUP($C191,Data_qPCR,AB$3+2,FALSE),NA()),NA())</f>
        <v>#N/A</v>
      </c>
      <c r="AC191" s="79" t="e">
        <f ca="1">IFERROR(IF(OR($BE191=45,$BE191=45+Results!$AR$2),VLOOKUP($C191,Data_qPCR,AC$3+2,FALSE),NA()),NA())</f>
        <v>#N/A</v>
      </c>
      <c r="AD191" s="79" t="e">
        <f ca="1">IFERROR(IF(OR($BE191=45,$BE191=45+Results!$AR$2),VLOOKUP($C191,Data_qPCR,AD$3+2,FALSE),NA()),NA())</f>
        <v>#N/A</v>
      </c>
      <c r="AE191" s="79" t="e">
        <f ca="1">IFERROR(IF(OR($BE191=45,$BE191=45+Results!$AR$2),VLOOKUP($C191,Data_qPCR,AE$3+2,FALSE),NA()),NA())</f>
        <v>#N/A</v>
      </c>
      <c r="AF191" s="79" t="e">
        <f ca="1">IFERROR(IF(OR($BE191=45,$BE191=45+Results!$AR$2),VLOOKUP($C191,Data_qPCR,AF$3+2,FALSE),NA()),NA())</f>
        <v>#N/A</v>
      </c>
      <c r="AG191" s="79" t="e">
        <f ca="1">IFERROR(IF(OR($BE191=45,$BE191=45+Results!$AR$2),VLOOKUP($C191,Data_qPCR,AG$3+2,FALSE),NA()),NA())</f>
        <v>#N/A</v>
      </c>
      <c r="AH191" s="79" t="e">
        <f ca="1">IFERROR(IF(OR($BE191=45,$BE191=45+Results!$AR$2),VLOOKUP($C191,Data_qPCR,AH$3+2,FALSE),NA()),NA())</f>
        <v>#N/A</v>
      </c>
      <c r="AI191" s="79" t="e">
        <f ca="1">IFERROR(IF(OR($BE191=45,$BE191=45+Results!$AR$2),VLOOKUP($C191,Data_qPCR,AI$3+2,FALSE),NA()),NA())</f>
        <v>#N/A</v>
      </c>
      <c r="AJ191" s="79" t="e">
        <f ca="1">IFERROR(IF(OR($BE191=45,$BE191=45+Results!$AR$2),VLOOKUP($C191,Data_qPCR,AJ$3+2,FALSE),NA()),NA())</f>
        <v>#N/A</v>
      </c>
      <c r="AK191" s="79" t="e">
        <f ca="1">IFERROR(IF(OR($BE191=45,$BE191=45+Results!$AR$2),VLOOKUP($C191,Data_qPCR,AK$3+2,FALSE),NA()),NA())</f>
        <v>#N/A</v>
      </c>
      <c r="AL191" s="79" t="e">
        <f ca="1">IFERROR(IF(OR($BE191=45,$BE191=45+Results!$AR$2),VLOOKUP($C191,Data_qPCR,AL$3+2,FALSE),NA()),NA())</f>
        <v>#N/A</v>
      </c>
      <c r="AM191" s="79" t="e">
        <f ca="1">IFERROR(IF(OR($BE191=45,$BE191=45+Results!$AR$2),VLOOKUP($C191,Data_qPCR,AM$3+2,FALSE),NA()),NA())</f>
        <v>#N/A</v>
      </c>
      <c r="AN191" s="79" t="e">
        <f ca="1">IFERROR(IF(OR($BE191=45,$BE191=45+Results!$AR$2),VLOOKUP($C191,Data_qPCR,AN$3+2,FALSE),NA()),NA())</f>
        <v>#N/A</v>
      </c>
      <c r="AO191" s="79" t="e">
        <f ca="1">IFERROR(IF(OR($BE191=45,$BE191=45+Results!$AR$2),VLOOKUP($C191,Data_qPCR,AO$3+2,FALSE),NA()),NA())</f>
        <v>#N/A</v>
      </c>
      <c r="AP191" s="79" t="e">
        <f ca="1">IFERROR(IF(OR($BE191=45,$BE191=45+Results!$AR$2),VLOOKUP($C191,Data_qPCR,AP$3+2,FALSE),NA()),NA())</f>
        <v>#N/A</v>
      </c>
      <c r="AQ191" s="79" t="e">
        <f ca="1">IFERROR(IF(OR($BE191=45,$BE191=45+Results!$AR$2),VLOOKUP($C191,Data_qPCR,AQ$3+2,FALSE),NA()),NA())</f>
        <v>#N/A</v>
      </c>
      <c r="AR191" s="79" t="e">
        <f ca="1">IFERROR(IF(OR($BE191=45,$BE191=45+Results!$AR$2),VLOOKUP($C191,Data_qPCR,AR$3+2,FALSE),NA()),NA())</f>
        <v>#N/A</v>
      </c>
      <c r="AS191" s="79" t="e">
        <f ca="1">IFERROR(IF(OR($BE191=45,$BE191=45+Results!$AR$2),VLOOKUP($C191,Data_qPCR,AS$3+2,FALSE),NA()),NA())</f>
        <v>#N/A</v>
      </c>
      <c r="AT191" s="79" t="e">
        <f ca="1">IFERROR(IF(OR($BE191=45,$BE191=45+Results!$AR$2),VLOOKUP($C191,Data_qPCR,AT$3+2,FALSE),NA()),NA())</f>
        <v>#N/A</v>
      </c>
      <c r="AU191" s="79" t="e">
        <f ca="1">IFERROR(IF(OR($BE191=45,$BE191=45+Results!$AR$2),VLOOKUP($C191,Data_qPCR,AU$3+2,FALSE),NA()),NA())</f>
        <v>#N/A</v>
      </c>
      <c r="AV191" s="79" t="e">
        <f ca="1">IFERROR(IF(OR($BE191=45,$BE191=45+Results!$AR$2),VLOOKUP($C191,Data_qPCR,AV$3+2,FALSE),NA()),NA())</f>
        <v>#N/A</v>
      </c>
      <c r="AW191" s="79" t="e">
        <f ca="1">IFERROR(IF(OR($BE191=45,$BE191=45+Results!$AR$2),VLOOKUP($C191,Data_qPCR,AW$3+2,FALSE),NA()),NA())</f>
        <v>#N/A</v>
      </c>
      <c r="AX191" s="79" t="e">
        <f ca="1">IFERROR(IF(OR($BE191=45,$BE191=45+Results!$AR$2),VLOOKUP($C191,Data_qPCR,AX$3+2,FALSE),NA()),NA())</f>
        <v>#N/A</v>
      </c>
      <c r="AY191" s="79" t="e">
        <f ca="1">IFERROR(IF(OR($BE191=45,$BE191=45+Results!$AR$2),VLOOKUP($C191,Data_qPCR,AY$3+2,FALSE),NA()),NA())</f>
        <v>#N/A</v>
      </c>
      <c r="AZ191" s="79" t="e">
        <f ca="1">IFERROR(IF(OR($BE191=45,$BE191=45+Results!$AR$2),VLOOKUP($C191,Data_qPCR,AZ$3+2,FALSE),NA()),NA())</f>
        <v>#N/A</v>
      </c>
      <c r="BA191" s="79" t="e">
        <f ca="1">IFERROR(IF(OR($BE191=45,$BE191=45+Results!$AR$2),VLOOKUP($C191,Data_qPCR,BA$3+2,FALSE),NA()),NA())</f>
        <v>#N/A</v>
      </c>
      <c r="BB191" s="79" t="e">
        <f ca="1">IFERROR(IF(OR($BE191=45,$BE191=45+Results!$AR$2),VLOOKUP($C191,Data_qPCR,BB$3+2,FALSE),NA()),NA())</f>
        <v>#N/A</v>
      </c>
      <c r="BC191" s="79" t="e">
        <f ca="1">IFERROR(IF(OR($BE191=45,$BE191=45+Results!$AR$2),VLOOKUP($C191,Data_qPCR,BC$3+2,FALSE),NA()),NA())</f>
        <v>#N/A</v>
      </c>
      <c r="BD191" s="79" t="str">
        <f t="shared" ca="1" si="18"/>
        <v/>
      </c>
      <c r="BE191" t="str">
        <f ca="1">IFERROR(IF(LEFT(C191,1)+0=Results!$C$4,INDEX(Results!$AM$8:$BJ$23,CODE(RIGHT(LEFT(C191,2),1))-64,RIGHT(C191,LEN(C191)-2)+0),IF(Results!$AL$7=2,2,45)),"")</f>
        <v/>
      </c>
      <c r="BF191" t="str">
        <f t="shared" ca="1" si="17"/>
        <v/>
      </c>
      <c r="BG191" s="104" t="str">
        <f ca="1">IFERROR(IF(LEFT(C191,1)+0=Results!$C$4,INDEX(Results!$CK$8:$DH$23,CODE(RIGHT(LEFT(C191,2),1))-64,RIGHT(C191,LEN(C191)-2)+0),IF(Results!$AL$7=2,2,45)),"")</f>
        <v/>
      </c>
    </row>
    <row r="192" spans="1:59" x14ac:dyDescent="0.25">
      <c r="A192" t="str">
        <f t="shared" ca="1" si="14"/>
        <v>N/A</v>
      </c>
      <c r="B192">
        <v>189</v>
      </c>
      <c r="C192" t="str">
        <f t="shared" ca="1" si="15"/>
        <v/>
      </c>
      <c r="D192" t="str">
        <f t="shared" ca="1" si="16"/>
        <v/>
      </c>
      <c r="E192" s="268" t="str">
        <f t="shared" ca="1" si="19"/>
        <v/>
      </c>
      <c r="F192" s="79" t="e">
        <f ca="1">IFERROR(IF(OR($BE192=45,$BE192=45+Results!$AR$2),VLOOKUP($C192,Data_qPCR,F$3+2,FALSE),NA()),NA())</f>
        <v>#N/A</v>
      </c>
      <c r="G192" s="79" t="e">
        <f ca="1">IFERROR(IF(OR($BE192=45,$BE192=45+Results!$AR$2),VLOOKUP($C192,Data_qPCR,G$3+2,FALSE),NA()),NA())</f>
        <v>#N/A</v>
      </c>
      <c r="H192" s="79" t="e">
        <f ca="1">IFERROR(IF(OR($BE192=45,$BE192=45+Results!$AR$2),VLOOKUP($C192,Data_qPCR,H$3+2,FALSE),NA()),NA())</f>
        <v>#N/A</v>
      </c>
      <c r="I192" s="79" t="e">
        <f ca="1">IFERROR(IF(OR($BE192=45,$BE192=45+Results!$AR$2),VLOOKUP($C192,Data_qPCR,I$3+2,FALSE),NA()),NA())</f>
        <v>#N/A</v>
      </c>
      <c r="J192" s="79" t="e">
        <f ca="1">IFERROR(IF(OR($BE192=45,$BE192=45+Results!$AR$2),VLOOKUP($C192,Data_qPCR,J$3+2,FALSE),NA()),NA())</f>
        <v>#N/A</v>
      </c>
      <c r="K192" s="79" t="e">
        <f ca="1">IFERROR(IF(OR($BE192=45,$BE192=45+Results!$AR$2),VLOOKUP($C192,Data_qPCR,K$3+2,FALSE),NA()),NA())</f>
        <v>#N/A</v>
      </c>
      <c r="L192" s="79" t="e">
        <f ca="1">IFERROR(IF(OR($BE192=45,$BE192=45+Results!$AR$2),VLOOKUP($C192,Data_qPCR,L$3+2,FALSE),NA()),NA())</f>
        <v>#N/A</v>
      </c>
      <c r="M192" s="79" t="e">
        <f ca="1">IFERROR(IF(OR($BE192=45,$BE192=45+Results!$AR$2),VLOOKUP($C192,Data_qPCR,M$3+2,FALSE),NA()),NA())</f>
        <v>#N/A</v>
      </c>
      <c r="N192" s="79" t="e">
        <f ca="1">IFERROR(IF(OR($BE192=45,$BE192=45+Results!$AR$2),VLOOKUP($C192,Data_qPCR,N$3+2,FALSE),NA()),NA())</f>
        <v>#N/A</v>
      </c>
      <c r="O192" s="79" t="e">
        <f ca="1">IFERROR(IF(OR($BE192=45,$BE192=45+Results!$AR$2),VLOOKUP($C192,Data_qPCR,O$3+2,FALSE),NA()),NA())</f>
        <v>#N/A</v>
      </c>
      <c r="P192" s="79" t="e">
        <f ca="1">IFERROR(IF(OR($BE192=45,$BE192=45+Results!$AR$2),VLOOKUP($C192,Data_qPCR,P$3+2,FALSE),NA()),NA())</f>
        <v>#N/A</v>
      </c>
      <c r="Q192" s="79" t="e">
        <f ca="1">IFERROR(IF(OR($BE192=45,$BE192=45+Results!$AR$2),VLOOKUP($C192,Data_qPCR,Q$3+2,FALSE),NA()),NA())</f>
        <v>#N/A</v>
      </c>
      <c r="R192" s="79" t="e">
        <f ca="1">IFERROR(IF(OR($BE192=45,$BE192=45+Results!$AR$2),VLOOKUP($C192,Data_qPCR,R$3+2,FALSE),NA()),NA())</f>
        <v>#N/A</v>
      </c>
      <c r="S192" s="79" t="e">
        <f ca="1">IFERROR(IF(OR($BE192=45,$BE192=45+Results!$AR$2),VLOOKUP($C192,Data_qPCR,S$3+2,FALSE),NA()),NA())</f>
        <v>#N/A</v>
      </c>
      <c r="T192" s="79" t="e">
        <f ca="1">IFERROR(IF(OR($BE192=45,$BE192=45+Results!$AR$2),VLOOKUP($C192,Data_qPCR,T$3+2,FALSE),NA()),NA())</f>
        <v>#N/A</v>
      </c>
      <c r="U192" s="79" t="e">
        <f ca="1">IFERROR(IF(OR($BE192=45,$BE192=45+Results!$AR$2),VLOOKUP($C192,Data_qPCR,U$3+2,FALSE),NA()),NA())</f>
        <v>#N/A</v>
      </c>
      <c r="V192" s="79" t="e">
        <f ca="1">IFERROR(IF(OR($BE192=45,$BE192=45+Results!$AR$2),VLOOKUP($C192,Data_qPCR,V$3+2,FALSE),NA()),NA())</f>
        <v>#N/A</v>
      </c>
      <c r="W192" s="79" t="e">
        <f ca="1">IFERROR(IF(OR($BE192=45,$BE192=45+Results!$AR$2),VLOOKUP($C192,Data_qPCR,W$3+2,FALSE),NA()),NA())</f>
        <v>#N/A</v>
      </c>
      <c r="X192" s="79" t="e">
        <f ca="1">IFERROR(IF(OR($BE192=45,$BE192=45+Results!$AR$2),VLOOKUP($C192,Data_qPCR,X$3+2,FALSE),NA()),NA())</f>
        <v>#N/A</v>
      </c>
      <c r="Y192" s="79" t="e">
        <f ca="1">IFERROR(IF(OR($BE192=45,$BE192=45+Results!$AR$2),VLOOKUP($C192,Data_qPCR,Y$3+2,FALSE),NA()),NA())</f>
        <v>#N/A</v>
      </c>
      <c r="Z192" s="79" t="e">
        <f ca="1">IFERROR(IF(OR($BE192=45,$BE192=45+Results!$AR$2),VLOOKUP($C192,Data_qPCR,Z$3+2,FALSE),NA()),NA())</f>
        <v>#N/A</v>
      </c>
      <c r="AA192" s="79" t="e">
        <f ca="1">IFERROR(IF(OR($BE192=45,$BE192=45+Results!$AR$2),VLOOKUP($C192,Data_qPCR,AA$3+2,FALSE),NA()),NA())</f>
        <v>#N/A</v>
      </c>
      <c r="AB192" s="79" t="e">
        <f ca="1">IFERROR(IF(OR($BE192=45,$BE192=45+Results!$AR$2),VLOOKUP($C192,Data_qPCR,AB$3+2,FALSE),NA()),NA())</f>
        <v>#N/A</v>
      </c>
      <c r="AC192" s="79" t="e">
        <f ca="1">IFERROR(IF(OR($BE192=45,$BE192=45+Results!$AR$2),VLOOKUP($C192,Data_qPCR,AC$3+2,FALSE),NA()),NA())</f>
        <v>#N/A</v>
      </c>
      <c r="AD192" s="79" t="e">
        <f ca="1">IFERROR(IF(OR($BE192=45,$BE192=45+Results!$AR$2),VLOOKUP($C192,Data_qPCR,AD$3+2,FALSE),NA()),NA())</f>
        <v>#N/A</v>
      </c>
      <c r="AE192" s="79" t="e">
        <f ca="1">IFERROR(IF(OR($BE192=45,$BE192=45+Results!$AR$2),VLOOKUP($C192,Data_qPCR,AE$3+2,FALSE),NA()),NA())</f>
        <v>#N/A</v>
      </c>
      <c r="AF192" s="79" t="e">
        <f ca="1">IFERROR(IF(OR($BE192=45,$BE192=45+Results!$AR$2),VLOOKUP($C192,Data_qPCR,AF$3+2,FALSE),NA()),NA())</f>
        <v>#N/A</v>
      </c>
      <c r="AG192" s="79" t="e">
        <f ca="1">IFERROR(IF(OR($BE192=45,$BE192=45+Results!$AR$2),VLOOKUP($C192,Data_qPCR,AG$3+2,FALSE),NA()),NA())</f>
        <v>#N/A</v>
      </c>
      <c r="AH192" s="79" t="e">
        <f ca="1">IFERROR(IF(OR($BE192=45,$BE192=45+Results!$AR$2),VLOOKUP($C192,Data_qPCR,AH$3+2,FALSE),NA()),NA())</f>
        <v>#N/A</v>
      </c>
      <c r="AI192" s="79" t="e">
        <f ca="1">IFERROR(IF(OR($BE192=45,$BE192=45+Results!$AR$2),VLOOKUP($C192,Data_qPCR,AI$3+2,FALSE),NA()),NA())</f>
        <v>#N/A</v>
      </c>
      <c r="AJ192" s="79" t="e">
        <f ca="1">IFERROR(IF(OR($BE192=45,$BE192=45+Results!$AR$2),VLOOKUP($C192,Data_qPCR,AJ$3+2,FALSE),NA()),NA())</f>
        <v>#N/A</v>
      </c>
      <c r="AK192" s="79" t="e">
        <f ca="1">IFERROR(IF(OR($BE192=45,$BE192=45+Results!$AR$2),VLOOKUP($C192,Data_qPCR,AK$3+2,FALSE),NA()),NA())</f>
        <v>#N/A</v>
      </c>
      <c r="AL192" s="79" t="e">
        <f ca="1">IFERROR(IF(OR($BE192=45,$BE192=45+Results!$AR$2),VLOOKUP($C192,Data_qPCR,AL$3+2,FALSE),NA()),NA())</f>
        <v>#N/A</v>
      </c>
      <c r="AM192" s="79" t="e">
        <f ca="1">IFERROR(IF(OR($BE192=45,$BE192=45+Results!$AR$2),VLOOKUP($C192,Data_qPCR,AM$3+2,FALSE),NA()),NA())</f>
        <v>#N/A</v>
      </c>
      <c r="AN192" s="79" t="e">
        <f ca="1">IFERROR(IF(OR($BE192=45,$BE192=45+Results!$AR$2),VLOOKUP($C192,Data_qPCR,AN$3+2,FALSE),NA()),NA())</f>
        <v>#N/A</v>
      </c>
      <c r="AO192" s="79" t="e">
        <f ca="1">IFERROR(IF(OR($BE192=45,$BE192=45+Results!$AR$2),VLOOKUP($C192,Data_qPCR,AO$3+2,FALSE),NA()),NA())</f>
        <v>#N/A</v>
      </c>
      <c r="AP192" s="79" t="e">
        <f ca="1">IFERROR(IF(OR($BE192=45,$BE192=45+Results!$AR$2),VLOOKUP($C192,Data_qPCR,AP$3+2,FALSE),NA()),NA())</f>
        <v>#N/A</v>
      </c>
      <c r="AQ192" s="79" t="e">
        <f ca="1">IFERROR(IF(OR($BE192=45,$BE192=45+Results!$AR$2),VLOOKUP($C192,Data_qPCR,AQ$3+2,FALSE),NA()),NA())</f>
        <v>#N/A</v>
      </c>
      <c r="AR192" s="79" t="e">
        <f ca="1">IFERROR(IF(OR($BE192=45,$BE192=45+Results!$AR$2),VLOOKUP($C192,Data_qPCR,AR$3+2,FALSE),NA()),NA())</f>
        <v>#N/A</v>
      </c>
      <c r="AS192" s="79" t="e">
        <f ca="1">IFERROR(IF(OR($BE192=45,$BE192=45+Results!$AR$2),VLOOKUP($C192,Data_qPCR,AS$3+2,FALSE),NA()),NA())</f>
        <v>#N/A</v>
      </c>
      <c r="AT192" s="79" t="e">
        <f ca="1">IFERROR(IF(OR($BE192=45,$BE192=45+Results!$AR$2),VLOOKUP($C192,Data_qPCR,AT$3+2,FALSE),NA()),NA())</f>
        <v>#N/A</v>
      </c>
      <c r="AU192" s="79" t="e">
        <f ca="1">IFERROR(IF(OR($BE192=45,$BE192=45+Results!$AR$2),VLOOKUP($C192,Data_qPCR,AU$3+2,FALSE),NA()),NA())</f>
        <v>#N/A</v>
      </c>
      <c r="AV192" s="79" t="e">
        <f ca="1">IFERROR(IF(OR($BE192=45,$BE192=45+Results!$AR$2),VLOOKUP($C192,Data_qPCR,AV$3+2,FALSE),NA()),NA())</f>
        <v>#N/A</v>
      </c>
      <c r="AW192" s="79" t="e">
        <f ca="1">IFERROR(IF(OR($BE192=45,$BE192=45+Results!$AR$2),VLOOKUP($C192,Data_qPCR,AW$3+2,FALSE),NA()),NA())</f>
        <v>#N/A</v>
      </c>
      <c r="AX192" s="79" t="e">
        <f ca="1">IFERROR(IF(OR($BE192=45,$BE192=45+Results!$AR$2),VLOOKUP($C192,Data_qPCR,AX$3+2,FALSE),NA()),NA())</f>
        <v>#N/A</v>
      </c>
      <c r="AY192" s="79" t="e">
        <f ca="1">IFERROR(IF(OR($BE192=45,$BE192=45+Results!$AR$2),VLOOKUP($C192,Data_qPCR,AY$3+2,FALSE),NA()),NA())</f>
        <v>#N/A</v>
      </c>
      <c r="AZ192" s="79" t="e">
        <f ca="1">IFERROR(IF(OR($BE192=45,$BE192=45+Results!$AR$2),VLOOKUP($C192,Data_qPCR,AZ$3+2,FALSE),NA()),NA())</f>
        <v>#N/A</v>
      </c>
      <c r="BA192" s="79" t="e">
        <f ca="1">IFERROR(IF(OR($BE192=45,$BE192=45+Results!$AR$2),VLOOKUP($C192,Data_qPCR,BA$3+2,FALSE),NA()),NA())</f>
        <v>#N/A</v>
      </c>
      <c r="BB192" s="79" t="e">
        <f ca="1">IFERROR(IF(OR($BE192=45,$BE192=45+Results!$AR$2),VLOOKUP($C192,Data_qPCR,BB$3+2,FALSE),NA()),NA())</f>
        <v>#N/A</v>
      </c>
      <c r="BC192" s="79" t="e">
        <f ca="1">IFERROR(IF(OR($BE192=45,$BE192=45+Results!$AR$2),VLOOKUP($C192,Data_qPCR,BC$3+2,FALSE),NA()),NA())</f>
        <v>#N/A</v>
      </c>
      <c r="BD192" s="79" t="str">
        <f t="shared" ca="1" si="18"/>
        <v/>
      </c>
      <c r="BE192" t="str">
        <f ca="1">IFERROR(IF(LEFT(C192,1)+0=Results!$C$4,INDEX(Results!$AM$8:$BJ$23,CODE(RIGHT(LEFT(C192,2),1))-64,RIGHT(C192,LEN(C192)-2)+0),IF(Results!$AL$7=2,2,45)),"")</f>
        <v/>
      </c>
      <c r="BF192" t="str">
        <f t="shared" ca="1" si="17"/>
        <v/>
      </c>
      <c r="BG192" s="104" t="str">
        <f ca="1">IFERROR(IF(LEFT(C192,1)+0=Results!$C$4,INDEX(Results!$CK$8:$DH$23,CODE(RIGHT(LEFT(C192,2),1))-64,RIGHT(C192,LEN(C192)-2)+0),IF(Results!$AL$7=2,2,45)),"")</f>
        <v/>
      </c>
    </row>
    <row r="193" spans="1:59" x14ac:dyDescent="0.25">
      <c r="A193" t="str">
        <f t="shared" ca="1" si="14"/>
        <v>N/A</v>
      </c>
      <c r="B193">
        <v>190</v>
      </c>
      <c r="C193" t="str">
        <f t="shared" ca="1" si="15"/>
        <v/>
      </c>
      <c r="D193" t="str">
        <f t="shared" ca="1" si="16"/>
        <v/>
      </c>
      <c r="E193" s="268" t="str">
        <f t="shared" ca="1" si="19"/>
        <v/>
      </c>
      <c r="F193" s="79" t="e">
        <f ca="1">IFERROR(IF(OR($BE193=45,$BE193=45+Results!$AR$2),VLOOKUP($C193,Data_qPCR,F$3+2,FALSE),NA()),NA())</f>
        <v>#N/A</v>
      </c>
      <c r="G193" s="79" t="e">
        <f ca="1">IFERROR(IF(OR($BE193=45,$BE193=45+Results!$AR$2),VLOOKUP($C193,Data_qPCR,G$3+2,FALSE),NA()),NA())</f>
        <v>#N/A</v>
      </c>
      <c r="H193" s="79" t="e">
        <f ca="1">IFERROR(IF(OR($BE193=45,$BE193=45+Results!$AR$2),VLOOKUP($C193,Data_qPCR,H$3+2,FALSE),NA()),NA())</f>
        <v>#N/A</v>
      </c>
      <c r="I193" s="79" t="e">
        <f ca="1">IFERROR(IF(OR($BE193=45,$BE193=45+Results!$AR$2),VLOOKUP($C193,Data_qPCR,I$3+2,FALSE),NA()),NA())</f>
        <v>#N/A</v>
      </c>
      <c r="J193" s="79" t="e">
        <f ca="1">IFERROR(IF(OR($BE193=45,$BE193=45+Results!$AR$2),VLOOKUP($C193,Data_qPCR,J$3+2,FALSE),NA()),NA())</f>
        <v>#N/A</v>
      </c>
      <c r="K193" s="79" t="e">
        <f ca="1">IFERROR(IF(OR($BE193=45,$BE193=45+Results!$AR$2),VLOOKUP($C193,Data_qPCR,K$3+2,FALSE),NA()),NA())</f>
        <v>#N/A</v>
      </c>
      <c r="L193" s="79" t="e">
        <f ca="1">IFERROR(IF(OR($BE193=45,$BE193=45+Results!$AR$2),VLOOKUP($C193,Data_qPCR,L$3+2,FALSE),NA()),NA())</f>
        <v>#N/A</v>
      </c>
      <c r="M193" s="79" t="e">
        <f ca="1">IFERROR(IF(OR($BE193=45,$BE193=45+Results!$AR$2),VLOOKUP($C193,Data_qPCR,M$3+2,FALSE),NA()),NA())</f>
        <v>#N/A</v>
      </c>
      <c r="N193" s="79" t="e">
        <f ca="1">IFERROR(IF(OR($BE193=45,$BE193=45+Results!$AR$2),VLOOKUP($C193,Data_qPCR,N$3+2,FALSE),NA()),NA())</f>
        <v>#N/A</v>
      </c>
      <c r="O193" s="79" t="e">
        <f ca="1">IFERROR(IF(OR($BE193=45,$BE193=45+Results!$AR$2),VLOOKUP($C193,Data_qPCR,O$3+2,FALSE),NA()),NA())</f>
        <v>#N/A</v>
      </c>
      <c r="P193" s="79" t="e">
        <f ca="1">IFERROR(IF(OR($BE193=45,$BE193=45+Results!$AR$2),VLOOKUP($C193,Data_qPCR,P$3+2,FALSE),NA()),NA())</f>
        <v>#N/A</v>
      </c>
      <c r="Q193" s="79" t="e">
        <f ca="1">IFERROR(IF(OR($BE193=45,$BE193=45+Results!$AR$2),VLOOKUP($C193,Data_qPCR,Q$3+2,FALSE),NA()),NA())</f>
        <v>#N/A</v>
      </c>
      <c r="R193" s="79" t="e">
        <f ca="1">IFERROR(IF(OR($BE193=45,$BE193=45+Results!$AR$2),VLOOKUP($C193,Data_qPCR,R$3+2,FALSE),NA()),NA())</f>
        <v>#N/A</v>
      </c>
      <c r="S193" s="79" t="e">
        <f ca="1">IFERROR(IF(OR($BE193=45,$BE193=45+Results!$AR$2),VLOOKUP($C193,Data_qPCR,S$3+2,FALSE),NA()),NA())</f>
        <v>#N/A</v>
      </c>
      <c r="T193" s="79" t="e">
        <f ca="1">IFERROR(IF(OR($BE193=45,$BE193=45+Results!$AR$2),VLOOKUP($C193,Data_qPCR,T$3+2,FALSE),NA()),NA())</f>
        <v>#N/A</v>
      </c>
      <c r="U193" s="79" t="e">
        <f ca="1">IFERROR(IF(OR($BE193=45,$BE193=45+Results!$AR$2),VLOOKUP($C193,Data_qPCR,U$3+2,FALSE),NA()),NA())</f>
        <v>#N/A</v>
      </c>
      <c r="V193" s="79" t="e">
        <f ca="1">IFERROR(IF(OR($BE193=45,$BE193=45+Results!$AR$2),VLOOKUP($C193,Data_qPCR,V$3+2,FALSE),NA()),NA())</f>
        <v>#N/A</v>
      </c>
      <c r="W193" s="79" t="e">
        <f ca="1">IFERROR(IF(OR($BE193=45,$BE193=45+Results!$AR$2),VLOOKUP($C193,Data_qPCR,W$3+2,FALSE),NA()),NA())</f>
        <v>#N/A</v>
      </c>
      <c r="X193" s="79" t="e">
        <f ca="1">IFERROR(IF(OR($BE193=45,$BE193=45+Results!$AR$2),VLOOKUP($C193,Data_qPCR,X$3+2,FALSE),NA()),NA())</f>
        <v>#N/A</v>
      </c>
      <c r="Y193" s="79" t="e">
        <f ca="1">IFERROR(IF(OR($BE193=45,$BE193=45+Results!$AR$2),VLOOKUP($C193,Data_qPCR,Y$3+2,FALSE),NA()),NA())</f>
        <v>#N/A</v>
      </c>
      <c r="Z193" s="79" t="e">
        <f ca="1">IFERROR(IF(OR($BE193=45,$BE193=45+Results!$AR$2),VLOOKUP($C193,Data_qPCR,Z$3+2,FALSE),NA()),NA())</f>
        <v>#N/A</v>
      </c>
      <c r="AA193" s="79" t="e">
        <f ca="1">IFERROR(IF(OR($BE193=45,$BE193=45+Results!$AR$2),VLOOKUP($C193,Data_qPCR,AA$3+2,FALSE),NA()),NA())</f>
        <v>#N/A</v>
      </c>
      <c r="AB193" s="79" t="e">
        <f ca="1">IFERROR(IF(OR($BE193=45,$BE193=45+Results!$AR$2),VLOOKUP($C193,Data_qPCR,AB$3+2,FALSE),NA()),NA())</f>
        <v>#N/A</v>
      </c>
      <c r="AC193" s="79" t="e">
        <f ca="1">IFERROR(IF(OR($BE193=45,$BE193=45+Results!$AR$2),VLOOKUP($C193,Data_qPCR,AC$3+2,FALSE),NA()),NA())</f>
        <v>#N/A</v>
      </c>
      <c r="AD193" s="79" t="e">
        <f ca="1">IFERROR(IF(OR($BE193=45,$BE193=45+Results!$AR$2),VLOOKUP($C193,Data_qPCR,AD$3+2,FALSE),NA()),NA())</f>
        <v>#N/A</v>
      </c>
      <c r="AE193" s="79" t="e">
        <f ca="1">IFERROR(IF(OR($BE193=45,$BE193=45+Results!$AR$2),VLOOKUP($C193,Data_qPCR,AE$3+2,FALSE),NA()),NA())</f>
        <v>#N/A</v>
      </c>
      <c r="AF193" s="79" t="e">
        <f ca="1">IFERROR(IF(OR($BE193=45,$BE193=45+Results!$AR$2),VLOOKUP($C193,Data_qPCR,AF$3+2,FALSE),NA()),NA())</f>
        <v>#N/A</v>
      </c>
      <c r="AG193" s="79" t="e">
        <f ca="1">IFERROR(IF(OR($BE193=45,$BE193=45+Results!$AR$2),VLOOKUP($C193,Data_qPCR,AG$3+2,FALSE),NA()),NA())</f>
        <v>#N/A</v>
      </c>
      <c r="AH193" s="79" t="e">
        <f ca="1">IFERROR(IF(OR($BE193=45,$BE193=45+Results!$AR$2),VLOOKUP($C193,Data_qPCR,AH$3+2,FALSE),NA()),NA())</f>
        <v>#N/A</v>
      </c>
      <c r="AI193" s="79" t="e">
        <f ca="1">IFERROR(IF(OR($BE193=45,$BE193=45+Results!$AR$2),VLOOKUP($C193,Data_qPCR,AI$3+2,FALSE),NA()),NA())</f>
        <v>#N/A</v>
      </c>
      <c r="AJ193" s="79" t="e">
        <f ca="1">IFERROR(IF(OR($BE193=45,$BE193=45+Results!$AR$2),VLOOKUP($C193,Data_qPCR,AJ$3+2,FALSE),NA()),NA())</f>
        <v>#N/A</v>
      </c>
      <c r="AK193" s="79" t="e">
        <f ca="1">IFERROR(IF(OR($BE193=45,$BE193=45+Results!$AR$2),VLOOKUP($C193,Data_qPCR,AK$3+2,FALSE),NA()),NA())</f>
        <v>#N/A</v>
      </c>
      <c r="AL193" s="79" t="e">
        <f ca="1">IFERROR(IF(OR($BE193=45,$BE193=45+Results!$AR$2),VLOOKUP($C193,Data_qPCR,AL$3+2,FALSE),NA()),NA())</f>
        <v>#N/A</v>
      </c>
      <c r="AM193" s="79" t="e">
        <f ca="1">IFERROR(IF(OR($BE193=45,$BE193=45+Results!$AR$2),VLOOKUP($C193,Data_qPCR,AM$3+2,FALSE),NA()),NA())</f>
        <v>#N/A</v>
      </c>
      <c r="AN193" s="79" t="e">
        <f ca="1">IFERROR(IF(OR($BE193=45,$BE193=45+Results!$AR$2),VLOOKUP($C193,Data_qPCR,AN$3+2,FALSE),NA()),NA())</f>
        <v>#N/A</v>
      </c>
      <c r="AO193" s="79" t="e">
        <f ca="1">IFERROR(IF(OR($BE193=45,$BE193=45+Results!$AR$2),VLOOKUP($C193,Data_qPCR,AO$3+2,FALSE),NA()),NA())</f>
        <v>#N/A</v>
      </c>
      <c r="AP193" s="79" t="e">
        <f ca="1">IFERROR(IF(OR($BE193=45,$BE193=45+Results!$AR$2),VLOOKUP($C193,Data_qPCR,AP$3+2,FALSE),NA()),NA())</f>
        <v>#N/A</v>
      </c>
      <c r="AQ193" s="79" t="e">
        <f ca="1">IFERROR(IF(OR($BE193=45,$BE193=45+Results!$AR$2),VLOOKUP($C193,Data_qPCR,AQ$3+2,FALSE),NA()),NA())</f>
        <v>#N/A</v>
      </c>
      <c r="AR193" s="79" t="e">
        <f ca="1">IFERROR(IF(OR($BE193=45,$BE193=45+Results!$AR$2),VLOOKUP($C193,Data_qPCR,AR$3+2,FALSE),NA()),NA())</f>
        <v>#N/A</v>
      </c>
      <c r="AS193" s="79" t="e">
        <f ca="1">IFERROR(IF(OR($BE193=45,$BE193=45+Results!$AR$2),VLOOKUP($C193,Data_qPCR,AS$3+2,FALSE),NA()),NA())</f>
        <v>#N/A</v>
      </c>
      <c r="AT193" s="79" t="e">
        <f ca="1">IFERROR(IF(OR($BE193=45,$BE193=45+Results!$AR$2),VLOOKUP($C193,Data_qPCR,AT$3+2,FALSE),NA()),NA())</f>
        <v>#N/A</v>
      </c>
      <c r="AU193" s="79" t="e">
        <f ca="1">IFERROR(IF(OR($BE193=45,$BE193=45+Results!$AR$2),VLOOKUP($C193,Data_qPCR,AU$3+2,FALSE),NA()),NA())</f>
        <v>#N/A</v>
      </c>
      <c r="AV193" s="79" t="e">
        <f ca="1">IFERROR(IF(OR($BE193=45,$BE193=45+Results!$AR$2),VLOOKUP($C193,Data_qPCR,AV$3+2,FALSE),NA()),NA())</f>
        <v>#N/A</v>
      </c>
      <c r="AW193" s="79" t="e">
        <f ca="1">IFERROR(IF(OR($BE193=45,$BE193=45+Results!$AR$2),VLOOKUP($C193,Data_qPCR,AW$3+2,FALSE),NA()),NA())</f>
        <v>#N/A</v>
      </c>
      <c r="AX193" s="79" t="e">
        <f ca="1">IFERROR(IF(OR($BE193=45,$BE193=45+Results!$AR$2),VLOOKUP($C193,Data_qPCR,AX$3+2,FALSE),NA()),NA())</f>
        <v>#N/A</v>
      </c>
      <c r="AY193" s="79" t="e">
        <f ca="1">IFERROR(IF(OR($BE193=45,$BE193=45+Results!$AR$2),VLOOKUP($C193,Data_qPCR,AY$3+2,FALSE),NA()),NA())</f>
        <v>#N/A</v>
      </c>
      <c r="AZ193" s="79" t="e">
        <f ca="1">IFERROR(IF(OR($BE193=45,$BE193=45+Results!$AR$2),VLOOKUP($C193,Data_qPCR,AZ$3+2,FALSE),NA()),NA())</f>
        <v>#N/A</v>
      </c>
      <c r="BA193" s="79" t="e">
        <f ca="1">IFERROR(IF(OR($BE193=45,$BE193=45+Results!$AR$2),VLOOKUP($C193,Data_qPCR,BA$3+2,FALSE),NA()),NA())</f>
        <v>#N/A</v>
      </c>
      <c r="BB193" s="79" t="e">
        <f ca="1">IFERROR(IF(OR($BE193=45,$BE193=45+Results!$AR$2),VLOOKUP($C193,Data_qPCR,BB$3+2,FALSE),NA()),NA())</f>
        <v>#N/A</v>
      </c>
      <c r="BC193" s="79" t="e">
        <f ca="1">IFERROR(IF(OR($BE193=45,$BE193=45+Results!$AR$2),VLOOKUP($C193,Data_qPCR,BC$3+2,FALSE),NA()),NA())</f>
        <v>#N/A</v>
      </c>
      <c r="BD193" s="79" t="str">
        <f t="shared" ca="1" si="18"/>
        <v/>
      </c>
      <c r="BE193" t="str">
        <f ca="1">IFERROR(IF(LEFT(C193,1)+0=Results!$C$4,INDEX(Results!$AM$8:$BJ$23,CODE(RIGHT(LEFT(C193,2),1))-64,RIGHT(C193,LEN(C193)-2)+0),IF(Results!$AL$7=2,2,45)),"")</f>
        <v/>
      </c>
      <c r="BF193" t="str">
        <f t="shared" ca="1" si="17"/>
        <v/>
      </c>
      <c r="BG193" s="104" t="str">
        <f ca="1">IFERROR(IF(LEFT(C193,1)+0=Results!$C$4,INDEX(Results!$CK$8:$DH$23,CODE(RIGHT(LEFT(C193,2),1))-64,RIGHT(C193,LEN(C193)-2)+0),IF(Results!$AL$7=2,2,45)),"")</f>
        <v/>
      </c>
    </row>
    <row r="194" spans="1:59" x14ac:dyDescent="0.25">
      <c r="A194" t="str">
        <f t="shared" ca="1" si="14"/>
        <v>N/A</v>
      </c>
      <c r="B194">
        <v>191</v>
      </c>
      <c r="C194" t="str">
        <f t="shared" ca="1" si="15"/>
        <v/>
      </c>
      <c r="D194" t="str">
        <f t="shared" ca="1" si="16"/>
        <v/>
      </c>
      <c r="E194" s="268" t="str">
        <f t="shared" ca="1" si="19"/>
        <v/>
      </c>
      <c r="F194" s="79" t="e">
        <f ca="1">IFERROR(IF(OR($BE194=45,$BE194=45+Results!$AR$2),VLOOKUP($C194,Data_qPCR,F$3+2,FALSE),NA()),NA())</f>
        <v>#N/A</v>
      </c>
      <c r="G194" s="79" t="e">
        <f ca="1">IFERROR(IF(OR($BE194=45,$BE194=45+Results!$AR$2),VLOOKUP($C194,Data_qPCR,G$3+2,FALSE),NA()),NA())</f>
        <v>#N/A</v>
      </c>
      <c r="H194" s="79" t="e">
        <f ca="1">IFERROR(IF(OR($BE194=45,$BE194=45+Results!$AR$2),VLOOKUP($C194,Data_qPCR,H$3+2,FALSE),NA()),NA())</f>
        <v>#N/A</v>
      </c>
      <c r="I194" s="79" t="e">
        <f ca="1">IFERROR(IF(OR($BE194=45,$BE194=45+Results!$AR$2),VLOOKUP($C194,Data_qPCR,I$3+2,FALSE),NA()),NA())</f>
        <v>#N/A</v>
      </c>
      <c r="J194" s="79" t="e">
        <f ca="1">IFERROR(IF(OR($BE194=45,$BE194=45+Results!$AR$2),VLOOKUP($C194,Data_qPCR,J$3+2,FALSE),NA()),NA())</f>
        <v>#N/A</v>
      </c>
      <c r="K194" s="79" t="e">
        <f ca="1">IFERROR(IF(OR($BE194=45,$BE194=45+Results!$AR$2),VLOOKUP($C194,Data_qPCR,K$3+2,FALSE),NA()),NA())</f>
        <v>#N/A</v>
      </c>
      <c r="L194" s="79" t="e">
        <f ca="1">IFERROR(IF(OR($BE194=45,$BE194=45+Results!$AR$2),VLOOKUP($C194,Data_qPCR,L$3+2,FALSE),NA()),NA())</f>
        <v>#N/A</v>
      </c>
      <c r="M194" s="79" t="e">
        <f ca="1">IFERROR(IF(OR($BE194=45,$BE194=45+Results!$AR$2),VLOOKUP($C194,Data_qPCR,M$3+2,FALSE),NA()),NA())</f>
        <v>#N/A</v>
      </c>
      <c r="N194" s="79" t="e">
        <f ca="1">IFERROR(IF(OR($BE194=45,$BE194=45+Results!$AR$2),VLOOKUP($C194,Data_qPCR,N$3+2,FALSE),NA()),NA())</f>
        <v>#N/A</v>
      </c>
      <c r="O194" s="79" t="e">
        <f ca="1">IFERROR(IF(OR($BE194=45,$BE194=45+Results!$AR$2),VLOOKUP($C194,Data_qPCR,O$3+2,FALSE),NA()),NA())</f>
        <v>#N/A</v>
      </c>
      <c r="P194" s="79" t="e">
        <f ca="1">IFERROR(IF(OR($BE194=45,$BE194=45+Results!$AR$2),VLOOKUP($C194,Data_qPCR,P$3+2,FALSE),NA()),NA())</f>
        <v>#N/A</v>
      </c>
      <c r="Q194" s="79" t="e">
        <f ca="1">IFERROR(IF(OR($BE194=45,$BE194=45+Results!$AR$2),VLOOKUP($C194,Data_qPCR,Q$3+2,FALSE),NA()),NA())</f>
        <v>#N/A</v>
      </c>
      <c r="R194" s="79" t="e">
        <f ca="1">IFERROR(IF(OR($BE194=45,$BE194=45+Results!$AR$2),VLOOKUP($C194,Data_qPCR,R$3+2,FALSE),NA()),NA())</f>
        <v>#N/A</v>
      </c>
      <c r="S194" s="79" t="e">
        <f ca="1">IFERROR(IF(OR($BE194=45,$BE194=45+Results!$AR$2),VLOOKUP($C194,Data_qPCR,S$3+2,FALSE),NA()),NA())</f>
        <v>#N/A</v>
      </c>
      <c r="T194" s="79" t="e">
        <f ca="1">IFERROR(IF(OR($BE194=45,$BE194=45+Results!$AR$2),VLOOKUP($C194,Data_qPCR,T$3+2,FALSE),NA()),NA())</f>
        <v>#N/A</v>
      </c>
      <c r="U194" s="79" t="e">
        <f ca="1">IFERROR(IF(OR($BE194=45,$BE194=45+Results!$AR$2),VLOOKUP($C194,Data_qPCR,U$3+2,FALSE),NA()),NA())</f>
        <v>#N/A</v>
      </c>
      <c r="V194" s="79" t="e">
        <f ca="1">IFERROR(IF(OR($BE194=45,$BE194=45+Results!$AR$2),VLOOKUP($C194,Data_qPCR,V$3+2,FALSE),NA()),NA())</f>
        <v>#N/A</v>
      </c>
      <c r="W194" s="79" t="e">
        <f ca="1">IFERROR(IF(OR($BE194=45,$BE194=45+Results!$AR$2),VLOOKUP($C194,Data_qPCR,W$3+2,FALSE),NA()),NA())</f>
        <v>#N/A</v>
      </c>
      <c r="X194" s="79" t="e">
        <f ca="1">IFERROR(IF(OR($BE194=45,$BE194=45+Results!$AR$2),VLOOKUP($C194,Data_qPCR,X$3+2,FALSE),NA()),NA())</f>
        <v>#N/A</v>
      </c>
      <c r="Y194" s="79" t="e">
        <f ca="1">IFERROR(IF(OR($BE194=45,$BE194=45+Results!$AR$2),VLOOKUP($C194,Data_qPCR,Y$3+2,FALSE),NA()),NA())</f>
        <v>#N/A</v>
      </c>
      <c r="Z194" s="79" t="e">
        <f ca="1">IFERROR(IF(OR($BE194=45,$BE194=45+Results!$AR$2),VLOOKUP($C194,Data_qPCR,Z$3+2,FALSE),NA()),NA())</f>
        <v>#N/A</v>
      </c>
      <c r="AA194" s="79" t="e">
        <f ca="1">IFERROR(IF(OR($BE194=45,$BE194=45+Results!$AR$2),VLOOKUP($C194,Data_qPCR,AA$3+2,FALSE),NA()),NA())</f>
        <v>#N/A</v>
      </c>
      <c r="AB194" s="79" t="e">
        <f ca="1">IFERROR(IF(OR($BE194=45,$BE194=45+Results!$AR$2),VLOOKUP($C194,Data_qPCR,AB$3+2,FALSE),NA()),NA())</f>
        <v>#N/A</v>
      </c>
      <c r="AC194" s="79" t="e">
        <f ca="1">IFERROR(IF(OR($BE194=45,$BE194=45+Results!$AR$2),VLOOKUP($C194,Data_qPCR,AC$3+2,FALSE),NA()),NA())</f>
        <v>#N/A</v>
      </c>
      <c r="AD194" s="79" t="e">
        <f ca="1">IFERROR(IF(OR($BE194=45,$BE194=45+Results!$AR$2),VLOOKUP($C194,Data_qPCR,AD$3+2,FALSE),NA()),NA())</f>
        <v>#N/A</v>
      </c>
      <c r="AE194" s="79" t="e">
        <f ca="1">IFERROR(IF(OR($BE194=45,$BE194=45+Results!$AR$2),VLOOKUP($C194,Data_qPCR,AE$3+2,FALSE),NA()),NA())</f>
        <v>#N/A</v>
      </c>
      <c r="AF194" s="79" t="e">
        <f ca="1">IFERROR(IF(OR($BE194=45,$BE194=45+Results!$AR$2),VLOOKUP($C194,Data_qPCR,AF$3+2,FALSE),NA()),NA())</f>
        <v>#N/A</v>
      </c>
      <c r="AG194" s="79" t="e">
        <f ca="1">IFERROR(IF(OR($BE194=45,$BE194=45+Results!$AR$2),VLOOKUP($C194,Data_qPCR,AG$3+2,FALSE),NA()),NA())</f>
        <v>#N/A</v>
      </c>
      <c r="AH194" s="79" t="e">
        <f ca="1">IFERROR(IF(OR($BE194=45,$BE194=45+Results!$AR$2),VLOOKUP($C194,Data_qPCR,AH$3+2,FALSE),NA()),NA())</f>
        <v>#N/A</v>
      </c>
      <c r="AI194" s="79" t="e">
        <f ca="1">IFERROR(IF(OR($BE194=45,$BE194=45+Results!$AR$2),VLOOKUP($C194,Data_qPCR,AI$3+2,FALSE),NA()),NA())</f>
        <v>#N/A</v>
      </c>
      <c r="AJ194" s="79" t="e">
        <f ca="1">IFERROR(IF(OR($BE194=45,$BE194=45+Results!$AR$2),VLOOKUP($C194,Data_qPCR,AJ$3+2,FALSE),NA()),NA())</f>
        <v>#N/A</v>
      </c>
      <c r="AK194" s="79" t="e">
        <f ca="1">IFERROR(IF(OR($BE194=45,$BE194=45+Results!$AR$2),VLOOKUP($C194,Data_qPCR,AK$3+2,FALSE),NA()),NA())</f>
        <v>#N/A</v>
      </c>
      <c r="AL194" s="79" t="e">
        <f ca="1">IFERROR(IF(OR($BE194=45,$BE194=45+Results!$AR$2),VLOOKUP($C194,Data_qPCR,AL$3+2,FALSE),NA()),NA())</f>
        <v>#N/A</v>
      </c>
      <c r="AM194" s="79" t="e">
        <f ca="1">IFERROR(IF(OR($BE194=45,$BE194=45+Results!$AR$2),VLOOKUP($C194,Data_qPCR,AM$3+2,FALSE),NA()),NA())</f>
        <v>#N/A</v>
      </c>
      <c r="AN194" s="79" t="e">
        <f ca="1">IFERROR(IF(OR($BE194=45,$BE194=45+Results!$AR$2),VLOOKUP($C194,Data_qPCR,AN$3+2,FALSE),NA()),NA())</f>
        <v>#N/A</v>
      </c>
      <c r="AO194" s="79" t="e">
        <f ca="1">IFERROR(IF(OR($BE194=45,$BE194=45+Results!$AR$2),VLOOKUP($C194,Data_qPCR,AO$3+2,FALSE),NA()),NA())</f>
        <v>#N/A</v>
      </c>
      <c r="AP194" s="79" t="e">
        <f ca="1">IFERROR(IF(OR($BE194=45,$BE194=45+Results!$AR$2),VLOOKUP($C194,Data_qPCR,AP$3+2,FALSE),NA()),NA())</f>
        <v>#N/A</v>
      </c>
      <c r="AQ194" s="79" t="e">
        <f ca="1">IFERROR(IF(OR($BE194=45,$BE194=45+Results!$AR$2),VLOOKUP($C194,Data_qPCR,AQ$3+2,FALSE),NA()),NA())</f>
        <v>#N/A</v>
      </c>
      <c r="AR194" s="79" t="e">
        <f ca="1">IFERROR(IF(OR($BE194=45,$BE194=45+Results!$AR$2),VLOOKUP($C194,Data_qPCR,AR$3+2,FALSE),NA()),NA())</f>
        <v>#N/A</v>
      </c>
      <c r="AS194" s="79" t="e">
        <f ca="1">IFERROR(IF(OR($BE194=45,$BE194=45+Results!$AR$2),VLOOKUP($C194,Data_qPCR,AS$3+2,FALSE),NA()),NA())</f>
        <v>#N/A</v>
      </c>
      <c r="AT194" s="79" t="e">
        <f ca="1">IFERROR(IF(OR($BE194=45,$BE194=45+Results!$AR$2),VLOOKUP($C194,Data_qPCR,AT$3+2,FALSE),NA()),NA())</f>
        <v>#N/A</v>
      </c>
      <c r="AU194" s="79" t="e">
        <f ca="1">IFERROR(IF(OR($BE194=45,$BE194=45+Results!$AR$2),VLOOKUP($C194,Data_qPCR,AU$3+2,FALSE),NA()),NA())</f>
        <v>#N/A</v>
      </c>
      <c r="AV194" s="79" t="e">
        <f ca="1">IFERROR(IF(OR($BE194=45,$BE194=45+Results!$AR$2),VLOOKUP($C194,Data_qPCR,AV$3+2,FALSE),NA()),NA())</f>
        <v>#N/A</v>
      </c>
      <c r="AW194" s="79" t="e">
        <f ca="1">IFERROR(IF(OR($BE194=45,$BE194=45+Results!$AR$2),VLOOKUP($C194,Data_qPCR,AW$3+2,FALSE),NA()),NA())</f>
        <v>#N/A</v>
      </c>
      <c r="AX194" s="79" t="e">
        <f ca="1">IFERROR(IF(OR($BE194=45,$BE194=45+Results!$AR$2),VLOOKUP($C194,Data_qPCR,AX$3+2,FALSE),NA()),NA())</f>
        <v>#N/A</v>
      </c>
      <c r="AY194" s="79" t="e">
        <f ca="1">IFERROR(IF(OR($BE194=45,$BE194=45+Results!$AR$2),VLOOKUP($C194,Data_qPCR,AY$3+2,FALSE),NA()),NA())</f>
        <v>#N/A</v>
      </c>
      <c r="AZ194" s="79" t="e">
        <f ca="1">IFERROR(IF(OR($BE194=45,$BE194=45+Results!$AR$2),VLOOKUP($C194,Data_qPCR,AZ$3+2,FALSE),NA()),NA())</f>
        <v>#N/A</v>
      </c>
      <c r="BA194" s="79" t="e">
        <f ca="1">IFERROR(IF(OR($BE194=45,$BE194=45+Results!$AR$2),VLOOKUP($C194,Data_qPCR,BA$3+2,FALSE),NA()),NA())</f>
        <v>#N/A</v>
      </c>
      <c r="BB194" s="79" t="e">
        <f ca="1">IFERROR(IF(OR($BE194=45,$BE194=45+Results!$AR$2),VLOOKUP($C194,Data_qPCR,BB$3+2,FALSE),NA()),NA())</f>
        <v>#N/A</v>
      </c>
      <c r="BC194" s="79" t="e">
        <f ca="1">IFERROR(IF(OR($BE194=45,$BE194=45+Results!$AR$2),VLOOKUP($C194,Data_qPCR,BC$3+2,FALSE),NA()),NA())</f>
        <v>#N/A</v>
      </c>
      <c r="BD194" s="79" t="str">
        <f t="shared" ca="1" si="18"/>
        <v/>
      </c>
      <c r="BE194" t="str">
        <f ca="1">IFERROR(IF(LEFT(C194,1)+0=Results!$C$4,INDEX(Results!$AM$8:$BJ$23,CODE(RIGHT(LEFT(C194,2),1))-64,RIGHT(C194,LEN(C194)-2)+0),IF(Results!$AL$7=2,2,45)),"")</f>
        <v/>
      </c>
      <c r="BF194" t="str">
        <f t="shared" ca="1" si="17"/>
        <v/>
      </c>
      <c r="BG194" s="104" t="str">
        <f ca="1">IFERROR(IF(LEFT(C194,1)+0=Results!$C$4,INDEX(Results!$CK$8:$DH$23,CODE(RIGHT(LEFT(C194,2),1))-64,RIGHT(C194,LEN(C194)-2)+0),IF(Results!$AL$7=2,2,45)),"")</f>
        <v/>
      </c>
    </row>
    <row r="195" spans="1:59" x14ac:dyDescent="0.25">
      <c r="A195" t="str">
        <f t="shared" ca="1" si="14"/>
        <v>N/A</v>
      </c>
      <c r="B195">
        <v>192</v>
      </c>
      <c r="C195" t="str">
        <f t="shared" ca="1" si="15"/>
        <v/>
      </c>
      <c r="D195" t="str">
        <f t="shared" ca="1" si="16"/>
        <v/>
      </c>
      <c r="E195" s="268" t="str">
        <f t="shared" ca="1" si="19"/>
        <v/>
      </c>
      <c r="F195" s="79" t="e">
        <f ca="1">IFERROR(IF(OR($BE195=45,$BE195=45+Results!$AR$2),VLOOKUP($C195,Data_qPCR,F$3+2,FALSE),NA()),NA())</f>
        <v>#N/A</v>
      </c>
      <c r="G195" s="79" t="e">
        <f ca="1">IFERROR(IF(OR($BE195=45,$BE195=45+Results!$AR$2),VLOOKUP($C195,Data_qPCR,G$3+2,FALSE),NA()),NA())</f>
        <v>#N/A</v>
      </c>
      <c r="H195" s="79" t="e">
        <f ca="1">IFERROR(IF(OR($BE195=45,$BE195=45+Results!$AR$2),VLOOKUP($C195,Data_qPCR,H$3+2,FALSE),NA()),NA())</f>
        <v>#N/A</v>
      </c>
      <c r="I195" s="79" t="e">
        <f ca="1">IFERROR(IF(OR($BE195=45,$BE195=45+Results!$AR$2),VLOOKUP($C195,Data_qPCR,I$3+2,FALSE),NA()),NA())</f>
        <v>#N/A</v>
      </c>
      <c r="J195" s="79" t="e">
        <f ca="1">IFERROR(IF(OR($BE195=45,$BE195=45+Results!$AR$2),VLOOKUP($C195,Data_qPCR,J$3+2,FALSE),NA()),NA())</f>
        <v>#N/A</v>
      </c>
      <c r="K195" s="79" t="e">
        <f ca="1">IFERROR(IF(OR($BE195=45,$BE195=45+Results!$AR$2),VLOOKUP($C195,Data_qPCR,K$3+2,FALSE),NA()),NA())</f>
        <v>#N/A</v>
      </c>
      <c r="L195" s="79" t="e">
        <f ca="1">IFERROR(IF(OR($BE195=45,$BE195=45+Results!$AR$2),VLOOKUP($C195,Data_qPCR,L$3+2,FALSE),NA()),NA())</f>
        <v>#N/A</v>
      </c>
      <c r="M195" s="79" t="e">
        <f ca="1">IFERROR(IF(OR($BE195=45,$BE195=45+Results!$AR$2),VLOOKUP($C195,Data_qPCR,M$3+2,FALSE),NA()),NA())</f>
        <v>#N/A</v>
      </c>
      <c r="N195" s="79" t="e">
        <f ca="1">IFERROR(IF(OR($BE195=45,$BE195=45+Results!$AR$2),VLOOKUP($C195,Data_qPCR,N$3+2,FALSE),NA()),NA())</f>
        <v>#N/A</v>
      </c>
      <c r="O195" s="79" t="e">
        <f ca="1">IFERROR(IF(OR($BE195=45,$BE195=45+Results!$AR$2),VLOOKUP($C195,Data_qPCR,O$3+2,FALSE),NA()),NA())</f>
        <v>#N/A</v>
      </c>
      <c r="P195" s="79" t="e">
        <f ca="1">IFERROR(IF(OR($BE195=45,$BE195=45+Results!$AR$2),VLOOKUP($C195,Data_qPCR,P$3+2,FALSE),NA()),NA())</f>
        <v>#N/A</v>
      </c>
      <c r="Q195" s="79" t="e">
        <f ca="1">IFERROR(IF(OR($BE195=45,$BE195=45+Results!$AR$2),VLOOKUP($C195,Data_qPCR,Q$3+2,FALSE),NA()),NA())</f>
        <v>#N/A</v>
      </c>
      <c r="R195" s="79" t="e">
        <f ca="1">IFERROR(IF(OR($BE195=45,$BE195=45+Results!$AR$2),VLOOKUP($C195,Data_qPCR,R$3+2,FALSE),NA()),NA())</f>
        <v>#N/A</v>
      </c>
      <c r="S195" s="79" t="e">
        <f ca="1">IFERROR(IF(OR($BE195=45,$BE195=45+Results!$AR$2),VLOOKUP($C195,Data_qPCR,S$3+2,FALSE),NA()),NA())</f>
        <v>#N/A</v>
      </c>
      <c r="T195" s="79" t="e">
        <f ca="1">IFERROR(IF(OR($BE195=45,$BE195=45+Results!$AR$2),VLOOKUP($C195,Data_qPCR,T$3+2,FALSE),NA()),NA())</f>
        <v>#N/A</v>
      </c>
      <c r="U195" s="79" t="e">
        <f ca="1">IFERROR(IF(OR($BE195=45,$BE195=45+Results!$AR$2),VLOOKUP($C195,Data_qPCR,U$3+2,FALSE),NA()),NA())</f>
        <v>#N/A</v>
      </c>
      <c r="V195" s="79" t="e">
        <f ca="1">IFERROR(IF(OR($BE195=45,$BE195=45+Results!$AR$2),VLOOKUP($C195,Data_qPCR,V$3+2,FALSE),NA()),NA())</f>
        <v>#N/A</v>
      </c>
      <c r="W195" s="79" t="e">
        <f ca="1">IFERROR(IF(OR($BE195=45,$BE195=45+Results!$AR$2),VLOOKUP($C195,Data_qPCR,W$3+2,FALSE),NA()),NA())</f>
        <v>#N/A</v>
      </c>
      <c r="X195" s="79" t="e">
        <f ca="1">IFERROR(IF(OR($BE195=45,$BE195=45+Results!$AR$2),VLOOKUP($C195,Data_qPCR,X$3+2,FALSE),NA()),NA())</f>
        <v>#N/A</v>
      </c>
      <c r="Y195" s="79" t="e">
        <f ca="1">IFERROR(IF(OR($BE195=45,$BE195=45+Results!$AR$2),VLOOKUP($C195,Data_qPCR,Y$3+2,FALSE),NA()),NA())</f>
        <v>#N/A</v>
      </c>
      <c r="Z195" s="79" t="e">
        <f ca="1">IFERROR(IF(OR($BE195=45,$BE195=45+Results!$AR$2),VLOOKUP($C195,Data_qPCR,Z$3+2,FALSE),NA()),NA())</f>
        <v>#N/A</v>
      </c>
      <c r="AA195" s="79" t="e">
        <f ca="1">IFERROR(IF(OR($BE195=45,$BE195=45+Results!$AR$2),VLOOKUP($C195,Data_qPCR,AA$3+2,FALSE),NA()),NA())</f>
        <v>#N/A</v>
      </c>
      <c r="AB195" s="79" t="e">
        <f ca="1">IFERROR(IF(OR($BE195=45,$BE195=45+Results!$AR$2),VLOOKUP($C195,Data_qPCR,AB$3+2,FALSE),NA()),NA())</f>
        <v>#N/A</v>
      </c>
      <c r="AC195" s="79" t="e">
        <f ca="1">IFERROR(IF(OR($BE195=45,$BE195=45+Results!$AR$2),VLOOKUP($C195,Data_qPCR,AC$3+2,FALSE),NA()),NA())</f>
        <v>#N/A</v>
      </c>
      <c r="AD195" s="79" t="e">
        <f ca="1">IFERROR(IF(OR($BE195=45,$BE195=45+Results!$AR$2),VLOOKUP($C195,Data_qPCR,AD$3+2,FALSE),NA()),NA())</f>
        <v>#N/A</v>
      </c>
      <c r="AE195" s="79" t="e">
        <f ca="1">IFERROR(IF(OR($BE195=45,$BE195=45+Results!$AR$2),VLOOKUP($C195,Data_qPCR,AE$3+2,FALSE),NA()),NA())</f>
        <v>#N/A</v>
      </c>
      <c r="AF195" s="79" t="e">
        <f ca="1">IFERROR(IF(OR($BE195=45,$BE195=45+Results!$AR$2),VLOOKUP($C195,Data_qPCR,AF$3+2,FALSE),NA()),NA())</f>
        <v>#N/A</v>
      </c>
      <c r="AG195" s="79" t="e">
        <f ca="1">IFERROR(IF(OR($BE195=45,$BE195=45+Results!$AR$2),VLOOKUP($C195,Data_qPCR,AG$3+2,FALSE),NA()),NA())</f>
        <v>#N/A</v>
      </c>
      <c r="AH195" s="79" t="e">
        <f ca="1">IFERROR(IF(OR($BE195=45,$BE195=45+Results!$AR$2),VLOOKUP($C195,Data_qPCR,AH$3+2,FALSE),NA()),NA())</f>
        <v>#N/A</v>
      </c>
      <c r="AI195" s="79" t="e">
        <f ca="1">IFERROR(IF(OR($BE195=45,$BE195=45+Results!$AR$2),VLOOKUP($C195,Data_qPCR,AI$3+2,FALSE),NA()),NA())</f>
        <v>#N/A</v>
      </c>
      <c r="AJ195" s="79" t="e">
        <f ca="1">IFERROR(IF(OR($BE195=45,$BE195=45+Results!$AR$2),VLOOKUP($C195,Data_qPCR,AJ$3+2,FALSE),NA()),NA())</f>
        <v>#N/A</v>
      </c>
      <c r="AK195" s="79" t="e">
        <f ca="1">IFERROR(IF(OR($BE195=45,$BE195=45+Results!$AR$2),VLOOKUP($C195,Data_qPCR,AK$3+2,FALSE),NA()),NA())</f>
        <v>#N/A</v>
      </c>
      <c r="AL195" s="79" t="e">
        <f ca="1">IFERROR(IF(OR($BE195=45,$BE195=45+Results!$AR$2),VLOOKUP($C195,Data_qPCR,AL$3+2,FALSE),NA()),NA())</f>
        <v>#N/A</v>
      </c>
      <c r="AM195" s="79" t="e">
        <f ca="1">IFERROR(IF(OR($BE195=45,$BE195=45+Results!$AR$2),VLOOKUP($C195,Data_qPCR,AM$3+2,FALSE),NA()),NA())</f>
        <v>#N/A</v>
      </c>
      <c r="AN195" s="79" t="e">
        <f ca="1">IFERROR(IF(OR($BE195=45,$BE195=45+Results!$AR$2),VLOOKUP($C195,Data_qPCR,AN$3+2,FALSE),NA()),NA())</f>
        <v>#N/A</v>
      </c>
      <c r="AO195" s="79" t="e">
        <f ca="1">IFERROR(IF(OR($BE195=45,$BE195=45+Results!$AR$2),VLOOKUP($C195,Data_qPCR,AO$3+2,FALSE),NA()),NA())</f>
        <v>#N/A</v>
      </c>
      <c r="AP195" s="79" t="e">
        <f ca="1">IFERROR(IF(OR($BE195=45,$BE195=45+Results!$AR$2),VLOOKUP($C195,Data_qPCR,AP$3+2,FALSE),NA()),NA())</f>
        <v>#N/A</v>
      </c>
      <c r="AQ195" s="79" t="e">
        <f ca="1">IFERROR(IF(OR($BE195=45,$BE195=45+Results!$AR$2),VLOOKUP($C195,Data_qPCR,AQ$3+2,FALSE),NA()),NA())</f>
        <v>#N/A</v>
      </c>
      <c r="AR195" s="79" t="e">
        <f ca="1">IFERROR(IF(OR($BE195=45,$BE195=45+Results!$AR$2),VLOOKUP($C195,Data_qPCR,AR$3+2,FALSE),NA()),NA())</f>
        <v>#N/A</v>
      </c>
      <c r="AS195" s="79" t="e">
        <f ca="1">IFERROR(IF(OR($BE195=45,$BE195=45+Results!$AR$2),VLOOKUP($C195,Data_qPCR,AS$3+2,FALSE),NA()),NA())</f>
        <v>#N/A</v>
      </c>
      <c r="AT195" s="79" t="e">
        <f ca="1">IFERROR(IF(OR($BE195=45,$BE195=45+Results!$AR$2),VLOOKUP($C195,Data_qPCR,AT$3+2,FALSE),NA()),NA())</f>
        <v>#N/A</v>
      </c>
      <c r="AU195" s="79" t="e">
        <f ca="1">IFERROR(IF(OR($BE195=45,$BE195=45+Results!$AR$2),VLOOKUP($C195,Data_qPCR,AU$3+2,FALSE),NA()),NA())</f>
        <v>#N/A</v>
      </c>
      <c r="AV195" s="79" t="e">
        <f ca="1">IFERROR(IF(OR($BE195=45,$BE195=45+Results!$AR$2),VLOOKUP($C195,Data_qPCR,AV$3+2,FALSE),NA()),NA())</f>
        <v>#N/A</v>
      </c>
      <c r="AW195" s="79" t="e">
        <f ca="1">IFERROR(IF(OR($BE195=45,$BE195=45+Results!$AR$2),VLOOKUP($C195,Data_qPCR,AW$3+2,FALSE),NA()),NA())</f>
        <v>#N/A</v>
      </c>
      <c r="AX195" s="79" t="e">
        <f ca="1">IFERROR(IF(OR($BE195=45,$BE195=45+Results!$AR$2),VLOOKUP($C195,Data_qPCR,AX$3+2,FALSE),NA()),NA())</f>
        <v>#N/A</v>
      </c>
      <c r="AY195" s="79" t="e">
        <f ca="1">IFERROR(IF(OR($BE195=45,$BE195=45+Results!$AR$2),VLOOKUP($C195,Data_qPCR,AY$3+2,FALSE),NA()),NA())</f>
        <v>#N/A</v>
      </c>
      <c r="AZ195" s="79" t="e">
        <f ca="1">IFERROR(IF(OR($BE195=45,$BE195=45+Results!$AR$2),VLOOKUP($C195,Data_qPCR,AZ$3+2,FALSE),NA()),NA())</f>
        <v>#N/A</v>
      </c>
      <c r="BA195" s="79" t="e">
        <f ca="1">IFERROR(IF(OR($BE195=45,$BE195=45+Results!$AR$2),VLOOKUP($C195,Data_qPCR,BA$3+2,FALSE),NA()),NA())</f>
        <v>#N/A</v>
      </c>
      <c r="BB195" s="79" t="e">
        <f ca="1">IFERROR(IF(OR($BE195=45,$BE195=45+Results!$AR$2),VLOOKUP($C195,Data_qPCR,BB$3+2,FALSE),NA()),NA())</f>
        <v>#N/A</v>
      </c>
      <c r="BC195" s="79" t="e">
        <f ca="1">IFERROR(IF(OR($BE195=45,$BE195=45+Results!$AR$2),VLOOKUP($C195,Data_qPCR,BC$3+2,FALSE),NA()),NA())</f>
        <v>#N/A</v>
      </c>
      <c r="BD195" s="79" t="str">
        <f t="shared" ca="1" si="18"/>
        <v/>
      </c>
      <c r="BE195" t="str">
        <f ca="1">IFERROR(IF(LEFT(C195,1)+0=Results!$C$4,INDEX(Results!$AM$8:$BJ$23,CODE(RIGHT(LEFT(C195,2),1))-64,RIGHT(C195,LEN(C195)-2)+0),IF(Results!$AL$7=2,2,45)),"")</f>
        <v/>
      </c>
      <c r="BF195" t="str">
        <f t="shared" ca="1" si="17"/>
        <v/>
      </c>
      <c r="BG195" s="104" t="str">
        <f ca="1">IFERROR(IF(LEFT(C195,1)+0=Results!$C$4,INDEX(Results!$CK$8:$DH$23,CODE(RIGHT(LEFT(C195,2),1))-64,RIGHT(C195,LEN(C195)-2)+0),IF(Results!$AL$7=2,2,45)),"")</f>
        <v/>
      </c>
    </row>
    <row r="196" spans="1:59" x14ac:dyDescent="0.25">
      <c r="A196" t="str">
        <f t="shared" ref="A196:A255" ca="1" si="20">IF((B196+INDEX(Data_ChartNumber,$C$1))&gt;$C$2,"N/A",(B196+INDEX(Data_ChartNumber,$C$1)))</f>
        <v>N/A</v>
      </c>
      <c r="B196">
        <v>193</v>
      </c>
      <c r="C196" t="str">
        <f t="shared" ca="1" si="15"/>
        <v/>
      </c>
      <c r="D196" t="str">
        <f t="shared" ca="1" si="16"/>
        <v/>
      </c>
      <c r="E196" s="268" t="str">
        <f t="shared" ca="1" si="19"/>
        <v/>
      </c>
      <c r="F196" s="79" t="e">
        <f ca="1">IFERROR(IF(OR($BE196=45,$BE196=45+Results!$AR$2),VLOOKUP($C196,Data_qPCR,F$3+2,FALSE),NA()),NA())</f>
        <v>#N/A</v>
      </c>
      <c r="G196" s="79" t="e">
        <f ca="1">IFERROR(IF(OR($BE196=45,$BE196=45+Results!$AR$2),VLOOKUP($C196,Data_qPCR,G$3+2,FALSE),NA()),NA())</f>
        <v>#N/A</v>
      </c>
      <c r="H196" s="79" t="e">
        <f ca="1">IFERROR(IF(OR($BE196=45,$BE196=45+Results!$AR$2),VLOOKUP($C196,Data_qPCR,H$3+2,FALSE),NA()),NA())</f>
        <v>#N/A</v>
      </c>
      <c r="I196" s="79" t="e">
        <f ca="1">IFERROR(IF(OR($BE196=45,$BE196=45+Results!$AR$2),VLOOKUP($C196,Data_qPCR,I$3+2,FALSE),NA()),NA())</f>
        <v>#N/A</v>
      </c>
      <c r="J196" s="79" t="e">
        <f ca="1">IFERROR(IF(OR($BE196=45,$BE196=45+Results!$AR$2),VLOOKUP($C196,Data_qPCR,J$3+2,FALSE),NA()),NA())</f>
        <v>#N/A</v>
      </c>
      <c r="K196" s="79" t="e">
        <f ca="1">IFERROR(IF(OR($BE196=45,$BE196=45+Results!$AR$2),VLOOKUP($C196,Data_qPCR,K$3+2,FALSE),NA()),NA())</f>
        <v>#N/A</v>
      </c>
      <c r="L196" s="79" t="e">
        <f ca="1">IFERROR(IF(OR($BE196=45,$BE196=45+Results!$AR$2),VLOOKUP($C196,Data_qPCR,L$3+2,FALSE),NA()),NA())</f>
        <v>#N/A</v>
      </c>
      <c r="M196" s="79" t="e">
        <f ca="1">IFERROR(IF(OR($BE196=45,$BE196=45+Results!$AR$2),VLOOKUP($C196,Data_qPCR,M$3+2,FALSE),NA()),NA())</f>
        <v>#N/A</v>
      </c>
      <c r="N196" s="79" t="e">
        <f ca="1">IFERROR(IF(OR($BE196=45,$BE196=45+Results!$AR$2),VLOOKUP($C196,Data_qPCR,N$3+2,FALSE),NA()),NA())</f>
        <v>#N/A</v>
      </c>
      <c r="O196" s="79" t="e">
        <f ca="1">IFERROR(IF(OR($BE196=45,$BE196=45+Results!$AR$2),VLOOKUP($C196,Data_qPCR,O$3+2,FALSE),NA()),NA())</f>
        <v>#N/A</v>
      </c>
      <c r="P196" s="79" t="e">
        <f ca="1">IFERROR(IF(OR($BE196=45,$BE196=45+Results!$AR$2),VLOOKUP($C196,Data_qPCR,P$3+2,FALSE),NA()),NA())</f>
        <v>#N/A</v>
      </c>
      <c r="Q196" s="79" t="e">
        <f ca="1">IFERROR(IF(OR($BE196=45,$BE196=45+Results!$AR$2),VLOOKUP($C196,Data_qPCR,Q$3+2,FALSE),NA()),NA())</f>
        <v>#N/A</v>
      </c>
      <c r="R196" s="79" t="e">
        <f ca="1">IFERROR(IF(OR($BE196=45,$BE196=45+Results!$AR$2),VLOOKUP($C196,Data_qPCR,R$3+2,FALSE),NA()),NA())</f>
        <v>#N/A</v>
      </c>
      <c r="S196" s="79" t="e">
        <f ca="1">IFERROR(IF(OR($BE196=45,$BE196=45+Results!$AR$2),VLOOKUP($C196,Data_qPCR,S$3+2,FALSE),NA()),NA())</f>
        <v>#N/A</v>
      </c>
      <c r="T196" s="79" t="e">
        <f ca="1">IFERROR(IF(OR($BE196=45,$BE196=45+Results!$AR$2),VLOOKUP($C196,Data_qPCR,T$3+2,FALSE),NA()),NA())</f>
        <v>#N/A</v>
      </c>
      <c r="U196" s="79" t="e">
        <f ca="1">IFERROR(IF(OR($BE196=45,$BE196=45+Results!$AR$2),VLOOKUP($C196,Data_qPCR,U$3+2,FALSE),NA()),NA())</f>
        <v>#N/A</v>
      </c>
      <c r="V196" s="79" t="e">
        <f ca="1">IFERROR(IF(OR($BE196=45,$BE196=45+Results!$AR$2),VLOOKUP($C196,Data_qPCR,V$3+2,FALSE),NA()),NA())</f>
        <v>#N/A</v>
      </c>
      <c r="W196" s="79" t="e">
        <f ca="1">IFERROR(IF(OR($BE196=45,$BE196=45+Results!$AR$2),VLOOKUP($C196,Data_qPCR,W$3+2,FALSE),NA()),NA())</f>
        <v>#N/A</v>
      </c>
      <c r="X196" s="79" t="e">
        <f ca="1">IFERROR(IF(OR($BE196=45,$BE196=45+Results!$AR$2),VLOOKUP($C196,Data_qPCR,X$3+2,FALSE),NA()),NA())</f>
        <v>#N/A</v>
      </c>
      <c r="Y196" s="79" t="e">
        <f ca="1">IFERROR(IF(OR($BE196=45,$BE196=45+Results!$AR$2),VLOOKUP($C196,Data_qPCR,Y$3+2,FALSE),NA()),NA())</f>
        <v>#N/A</v>
      </c>
      <c r="Z196" s="79" t="e">
        <f ca="1">IFERROR(IF(OR($BE196=45,$BE196=45+Results!$AR$2),VLOOKUP($C196,Data_qPCR,Z$3+2,FALSE),NA()),NA())</f>
        <v>#N/A</v>
      </c>
      <c r="AA196" s="79" t="e">
        <f ca="1">IFERROR(IF(OR($BE196=45,$BE196=45+Results!$AR$2),VLOOKUP($C196,Data_qPCR,AA$3+2,FALSE),NA()),NA())</f>
        <v>#N/A</v>
      </c>
      <c r="AB196" s="79" t="e">
        <f ca="1">IFERROR(IF(OR($BE196=45,$BE196=45+Results!$AR$2),VLOOKUP($C196,Data_qPCR,AB$3+2,FALSE),NA()),NA())</f>
        <v>#N/A</v>
      </c>
      <c r="AC196" s="79" t="e">
        <f ca="1">IFERROR(IF(OR($BE196=45,$BE196=45+Results!$AR$2),VLOOKUP($C196,Data_qPCR,AC$3+2,FALSE),NA()),NA())</f>
        <v>#N/A</v>
      </c>
      <c r="AD196" s="79" t="e">
        <f ca="1">IFERROR(IF(OR($BE196=45,$BE196=45+Results!$AR$2),VLOOKUP($C196,Data_qPCR,AD$3+2,FALSE),NA()),NA())</f>
        <v>#N/A</v>
      </c>
      <c r="AE196" s="79" t="e">
        <f ca="1">IFERROR(IF(OR($BE196=45,$BE196=45+Results!$AR$2),VLOOKUP($C196,Data_qPCR,AE$3+2,FALSE),NA()),NA())</f>
        <v>#N/A</v>
      </c>
      <c r="AF196" s="79" t="e">
        <f ca="1">IFERROR(IF(OR($BE196=45,$BE196=45+Results!$AR$2),VLOOKUP($C196,Data_qPCR,AF$3+2,FALSE),NA()),NA())</f>
        <v>#N/A</v>
      </c>
      <c r="AG196" s="79" t="e">
        <f ca="1">IFERROR(IF(OR($BE196=45,$BE196=45+Results!$AR$2),VLOOKUP($C196,Data_qPCR,AG$3+2,FALSE),NA()),NA())</f>
        <v>#N/A</v>
      </c>
      <c r="AH196" s="79" t="e">
        <f ca="1">IFERROR(IF(OR($BE196=45,$BE196=45+Results!$AR$2),VLOOKUP($C196,Data_qPCR,AH$3+2,FALSE),NA()),NA())</f>
        <v>#N/A</v>
      </c>
      <c r="AI196" s="79" t="e">
        <f ca="1">IFERROR(IF(OR($BE196=45,$BE196=45+Results!$AR$2),VLOOKUP($C196,Data_qPCR,AI$3+2,FALSE),NA()),NA())</f>
        <v>#N/A</v>
      </c>
      <c r="AJ196" s="79" t="e">
        <f ca="1">IFERROR(IF(OR($BE196=45,$BE196=45+Results!$AR$2),VLOOKUP($C196,Data_qPCR,AJ$3+2,FALSE),NA()),NA())</f>
        <v>#N/A</v>
      </c>
      <c r="AK196" s="79" t="e">
        <f ca="1">IFERROR(IF(OR($BE196=45,$BE196=45+Results!$AR$2),VLOOKUP($C196,Data_qPCR,AK$3+2,FALSE),NA()),NA())</f>
        <v>#N/A</v>
      </c>
      <c r="AL196" s="79" t="e">
        <f ca="1">IFERROR(IF(OR($BE196=45,$BE196=45+Results!$AR$2),VLOOKUP($C196,Data_qPCR,AL$3+2,FALSE),NA()),NA())</f>
        <v>#N/A</v>
      </c>
      <c r="AM196" s="79" t="e">
        <f ca="1">IFERROR(IF(OR($BE196=45,$BE196=45+Results!$AR$2),VLOOKUP($C196,Data_qPCR,AM$3+2,FALSE),NA()),NA())</f>
        <v>#N/A</v>
      </c>
      <c r="AN196" s="79" t="e">
        <f ca="1">IFERROR(IF(OR($BE196=45,$BE196=45+Results!$AR$2),VLOOKUP($C196,Data_qPCR,AN$3+2,FALSE),NA()),NA())</f>
        <v>#N/A</v>
      </c>
      <c r="AO196" s="79" t="e">
        <f ca="1">IFERROR(IF(OR($BE196=45,$BE196=45+Results!$AR$2),VLOOKUP($C196,Data_qPCR,AO$3+2,FALSE),NA()),NA())</f>
        <v>#N/A</v>
      </c>
      <c r="AP196" s="79" t="e">
        <f ca="1">IFERROR(IF(OR($BE196=45,$BE196=45+Results!$AR$2),VLOOKUP($C196,Data_qPCR,AP$3+2,FALSE),NA()),NA())</f>
        <v>#N/A</v>
      </c>
      <c r="AQ196" s="79" t="e">
        <f ca="1">IFERROR(IF(OR($BE196=45,$BE196=45+Results!$AR$2),VLOOKUP($C196,Data_qPCR,AQ$3+2,FALSE),NA()),NA())</f>
        <v>#N/A</v>
      </c>
      <c r="AR196" s="79" t="e">
        <f ca="1">IFERROR(IF(OR($BE196=45,$BE196=45+Results!$AR$2),VLOOKUP($C196,Data_qPCR,AR$3+2,FALSE),NA()),NA())</f>
        <v>#N/A</v>
      </c>
      <c r="AS196" s="79" t="e">
        <f ca="1">IFERROR(IF(OR($BE196=45,$BE196=45+Results!$AR$2),VLOOKUP($C196,Data_qPCR,AS$3+2,FALSE),NA()),NA())</f>
        <v>#N/A</v>
      </c>
      <c r="AT196" s="79" t="e">
        <f ca="1">IFERROR(IF(OR($BE196=45,$BE196=45+Results!$AR$2),VLOOKUP($C196,Data_qPCR,AT$3+2,FALSE),NA()),NA())</f>
        <v>#N/A</v>
      </c>
      <c r="AU196" s="79" t="e">
        <f ca="1">IFERROR(IF(OR($BE196=45,$BE196=45+Results!$AR$2),VLOOKUP($C196,Data_qPCR,AU$3+2,FALSE),NA()),NA())</f>
        <v>#N/A</v>
      </c>
      <c r="AV196" s="79" t="e">
        <f ca="1">IFERROR(IF(OR($BE196=45,$BE196=45+Results!$AR$2),VLOOKUP($C196,Data_qPCR,AV$3+2,FALSE),NA()),NA())</f>
        <v>#N/A</v>
      </c>
      <c r="AW196" s="79" t="e">
        <f ca="1">IFERROR(IF(OR($BE196=45,$BE196=45+Results!$AR$2),VLOOKUP($C196,Data_qPCR,AW$3+2,FALSE),NA()),NA())</f>
        <v>#N/A</v>
      </c>
      <c r="AX196" s="79" t="e">
        <f ca="1">IFERROR(IF(OR($BE196=45,$BE196=45+Results!$AR$2),VLOOKUP($C196,Data_qPCR,AX$3+2,FALSE),NA()),NA())</f>
        <v>#N/A</v>
      </c>
      <c r="AY196" s="79" t="e">
        <f ca="1">IFERROR(IF(OR($BE196=45,$BE196=45+Results!$AR$2),VLOOKUP($C196,Data_qPCR,AY$3+2,FALSE),NA()),NA())</f>
        <v>#N/A</v>
      </c>
      <c r="AZ196" s="79" t="e">
        <f ca="1">IFERROR(IF(OR($BE196=45,$BE196=45+Results!$AR$2),VLOOKUP($C196,Data_qPCR,AZ$3+2,FALSE),NA()),NA())</f>
        <v>#N/A</v>
      </c>
      <c r="BA196" s="79" t="e">
        <f ca="1">IFERROR(IF(OR($BE196=45,$BE196=45+Results!$AR$2),VLOOKUP($C196,Data_qPCR,BA$3+2,FALSE),NA()),NA())</f>
        <v>#N/A</v>
      </c>
      <c r="BB196" s="79" t="e">
        <f ca="1">IFERROR(IF(OR($BE196=45,$BE196=45+Results!$AR$2),VLOOKUP($C196,Data_qPCR,BB$3+2,FALSE),NA()),NA())</f>
        <v>#N/A</v>
      </c>
      <c r="BC196" s="79" t="e">
        <f ca="1">IFERROR(IF(OR($BE196=45,$BE196=45+Results!$AR$2),VLOOKUP($C196,Data_qPCR,BC$3+2,FALSE),NA()),NA())</f>
        <v>#N/A</v>
      </c>
      <c r="BD196" s="79" t="str">
        <f t="shared" ca="1" si="18"/>
        <v/>
      </c>
      <c r="BE196" t="str">
        <f ca="1">IFERROR(IF(LEFT(C196,1)+0=Results!$C$4,INDEX(Results!$AM$8:$BJ$23,CODE(RIGHT(LEFT(C196,2),1))-64,RIGHT(C196,LEN(C196)-2)+0),IF(Results!$AL$7=2,2,45)),"")</f>
        <v/>
      </c>
      <c r="BF196" t="str">
        <f t="shared" ca="1" si="17"/>
        <v/>
      </c>
      <c r="BG196" s="104" t="str">
        <f ca="1">IFERROR(IF(LEFT(C196,1)+0=Results!$C$4,INDEX(Results!$CK$8:$DH$23,CODE(RIGHT(LEFT(C196,2),1))-64,RIGHT(C196,LEN(C196)-2)+0),IF(Results!$AL$7=2,2,45)),"")</f>
        <v/>
      </c>
    </row>
    <row r="197" spans="1:59" x14ac:dyDescent="0.25">
      <c r="A197" t="str">
        <f t="shared" ca="1" si="20"/>
        <v>N/A</v>
      </c>
      <c r="B197">
        <v>194</v>
      </c>
      <c r="C197" t="str">
        <f t="shared" ref="C197:C255" ca="1" si="21">IFERROR(VLOOKUP(A197,Data_OrderChart,2,FALSE),"")</f>
        <v/>
      </c>
      <c r="D197" t="str">
        <f t="shared" ref="D197:D257" ca="1" si="22">IFERROR(VLOOKUP(C197,Data_qPCR,54,FALSE),"")</f>
        <v/>
      </c>
      <c r="E197" s="268" t="str">
        <f t="shared" ca="1" si="19"/>
        <v/>
      </c>
      <c r="F197" s="79" t="e">
        <f ca="1">IFERROR(IF(OR($BE197=45,$BE197=45+Results!$AR$2),VLOOKUP($C197,Data_qPCR,F$3+2,FALSE),NA()),NA())</f>
        <v>#N/A</v>
      </c>
      <c r="G197" s="79" t="e">
        <f ca="1">IFERROR(IF(OR($BE197=45,$BE197=45+Results!$AR$2),VLOOKUP($C197,Data_qPCR,G$3+2,FALSE),NA()),NA())</f>
        <v>#N/A</v>
      </c>
      <c r="H197" s="79" t="e">
        <f ca="1">IFERROR(IF(OR($BE197=45,$BE197=45+Results!$AR$2),VLOOKUP($C197,Data_qPCR,H$3+2,FALSE),NA()),NA())</f>
        <v>#N/A</v>
      </c>
      <c r="I197" s="79" t="e">
        <f ca="1">IFERROR(IF(OR($BE197=45,$BE197=45+Results!$AR$2),VLOOKUP($C197,Data_qPCR,I$3+2,FALSE),NA()),NA())</f>
        <v>#N/A</v>
      </c>
      <c r="J197" s="79" t="e">
        <f ca="1">IFERROR(IF(OR($BE197=45,$BE197=45+Results!$AR$2),VLOOKUP($C197,Data_qPCR,J$3+2,FALSE),NA()),NA())</f>
        <v>#N/A</v>
      </c>
      <c r="K197" s="79" t="e">
        <f ca="1">IFERROR(IF(OR($BE197=45,$BE197=45+Results!$AR$2),VLOOKUP($C197,Data_qPCR,K$3+2,FALSE),NA()),NA())</f>
        <v>#N/A</v>
      </c>
      <c r="L197" s="79" t="e">
        <f ca="1">IFERROR(IF(OR($BE197=45,$BE197=45+Results!$AR$2),VLOOKUP($C197,Data_qPCR,L$3+2,FALSE),NA()),NA())</f>
        <v>#N/A</v>
      </c>
      <c r="M197" s="79" t="e">
        <f ca="1">IFERROR(IF(OR($BE197=45,$BE197=45+Results!$AR$2),VLOOKUP($C197,Data_qPCR,M$3+2,FALSE),NA()),NA())</f>
        <v>#N/A</v>
      </c>
      <c r="N197" s="79" t="e">
        <f ca="1">IFERROR(IF(OR($BE197=45,$BE197=45+Results!$AR$2),VLOOKUP($C197,Data_qPCR,N$3+2,FALSE),NA()),NA())</f>
        <v>#N/A</v>
      </c>
      <c r="O197" s="79" t="e">
        <f ca="1">IFERROR(IF(OR($BE197=45,$BE197=45+Results!$AR$2),VLOOKUP($C197,Data_qPCR,O$3+2,FALSE),NA()),NA())</f>
        <v>#N/A</v>
      </c>
      <c r="P197" s="79" t="e">
        <f ca="1">IFERROR(IF(OR($BE197=45,$BE197=45+Results!$AR$2),VLOOKUP($C197,Data_qPCR,P$3+2,FALSE),NA()),NA())</f>
        <v>#N/A</v>
      </c>
      <c r="Q197" s="79" t="e">
        <f ca="1">IFERROR(IF(OR($BE197=45,$BE197=45+Results!$AR$2),VLOOKUP($C197,Data_qPCR,Q$3+2,FALSE),NA()),NA())</f>
        <v>#N/A</v>
      </c>
      <c r="R197" s="79" t="e">
        <f ca="1">IFERROR(IF(OR($BE197=45,$BE197=45+Results!$AR$2),VLOOKUP($C197,Data_qPCR,R$3+2,FALSE),NA()),NA())</f>
        <v>#N/A</v>
      </c>
      <c r="S197" s="79" t="e">
        <f ca="1">IFERROR(IF(OR($BE197=45,$BE197=45+Results!$AR$2),VLOOKUP($C197,Data_qPCR,S$3+2,FALSE),NA()),NA())</f>
        <v>#N/A</v>
      </c>
      <c r="T197" s="79" t="e">
        <f ca="1">IFERROR(IF(OR($BE197=45,$BE197=45+Results!$AR$2),VLOOKUP($C197,Data_qPCR,T$3+2,FALSE),NA()),NA())</f>
        <v>#N/A</v>
      </c>
      <c r="U197" s="79" t="e">
        <f ca="1">IFERROR(IF(OR($BE197=45,$BE197=45+Results!$AR$2),VLOOKUP($C197,Data_qPCR,U$3+2,FALSE),NA()),NA())</f>
        <v>#N/A</v>
      </c>
      <c r="V197" s="79" t="e">
        <f ca="1">IFERROR(IF(OR($BE197=45,$BE197=45+Results!$AR$2),VLOOKUP($C197,Data_qPCR,V$3+2,FALSE),NA()),NA())</f>
        <v>#N/A</v>
      </c>
      <c r="W197" s="79" t="e">
        <f ca="1">IFERROR(IF(OR($BE197=45,$BE197=45+Results!$AR$2),VLOOKUP($C197,Data_qPCR,W$3+2,FALSE),NA()),NA())</f>
        <v>#N/A</v>
      </c>
      <c r="X197" s="79" t="e">
        <f ca="1">IFERROR(IF(OR($BE197=45,$BE197=45+Results!$AR$2),VLOOKUP($C197,Data_qPCR,X$3+2,FALSE),NA()),NA())</f>
        <v>#N/A</v>
      </c>
      <c r="Y197" s="79" t="e">
        <f ca="1">IFERROR(IF(OR($BE197=45,$BE197=45+Results!$AR$2),VLOOKUP($C197,Data_qPCR,Y$3+2,FALSE),NA()),NA())</f>
        <v>#N/A</v>
      </c>
      <c r="Z197" s="79" t="e">
        <f ca="1">IFERROR(IF(OR($BE197=45,$BE197=45+Results!$AR$2),VLOOKUP($C197,Data_qPCR,Z$3+2,FALSE),NA()),NA())</f>
        <v>#N/A</v>
      </c>
      <c r="AA197" s="79" t="e">
        <f ca="1">IFERROR(IF(OR($BE197=45,$BE197=45+Results!$AR$2),VLOOKUP($C197,Data_qPCR,AA$3+2,FALSE),NA()),NA())</f>
        <v>#N/A</v>
      </c>
      <c r="AB197" s="79" t="e">
        <f ca="1">IFERROR(IF(OR($BE197=45,$BE197=45+Results!$AR$2),VLOOKUP($C197,Data_qPCR,AB$3+2,FALSE),NA()),NA())</f>
        <v>#N/A</v>
      </c>
      <c r="AC197" s="79" t="e">
        <f ca="1">IFERROR(IF(OR($BE197=45,$BE197=45+Results!$AR$2),VLOOKUP($C197,Data_qPCR,AC$3+2,FALSE),NA()),NA())</f>
        <v>#N/A</v>
      </c>
      <c r="AD197" s="79" t="e">
        <f ca="1">IFERROR(IF(OR($BE197=45,$BE197=45+Results!$AR$2),VLOOKUP($C197,Data_qPCR,AD$3+2,FALSE),NA()),NA())</f>
        <v>#N/A</v>
      </c>
      <c r="AE197" s="79" t="e">
        <f ca="1">IFERROR(IF(OR($BE197=45,$BE197=45+Results!$AR$2),VLOOKUP($C197,Data_qPCR,AE$3+2,FALSE),NA()),NA())</f>
        <v>#N/A</v>
      </c>
      <c r="AF197" s="79" t="e">
        <f ca="1">IFERROR(IF(OR($BE197=45,$BE197=45+Results!$AR$2),VLOOKUP($C197,Data_qPCR,AF$3+2,FALSE),NA()),NA())</f>
        <v>#N/A</v>
      </c>
      <c r="AG197" s="79" t="e">
        <f ca="1">IFERROR(IF(OR($BE197=45,$BE197=45+Results!$AR$2),VLOOKUP($C197,Data_qPCR,AG$3+2,FALSE),NA()),NA())</f>
        <v>#N/A</v>
      </c>
      <c r="AH197" s="79" t="e">
        <f ca="1">IFERROR(IF(OR($BE197=45,$BE197=45+Results!$AR$2),VLOOKUP($C197,Data_qPCR,AH$3+2,FALSE),NA()),NA())</f>
        <v>#N/A</v>
      </c>
      <c r="AI197" s="79" t="e">
        <f ca="1">IFERROR(IF(OR($BE197=45,$BE197=45+Results!$AR$2),VLOOKUP($C197,Data_qPCR,AI$3+2,FALSE),NA()),NA())</f>
        <v>#N/A</v>
      </c>
      <c r="AJ197" s="79" t="e">
        <f ca="1">IFERROR(IF(OR($BE197=45,$BE197=45+Results!$AR$2),VLOOKUP($C197,Data_qPCR,AJ$3+2,FALSE),NA()),NA())</f>
        <v>#N/A</v>
      </c>
      <c r="AK197" s="79" t="e">
        <f ca="1">IFERROR(IF(OR($BE197=45,$BE197=45+Results!$AR$2),VLOOKUP($C197,Data_qPCR,AK$3+2,FALSE),NA()),NA())</f>
        <v>#N/A</v>
      </c>
      <c r="AL197" s="79" t="e">
        <f ca="1">IFERROR(IF(OR($BE197=45,$BE197=45+Results!$AR$2),VLOOKUP($C197,Data_qPCR,AL$3+2,FALSE),NA()),NA())</f>
        <v>#N/A</v>
      </c>
      <c r="AM197" s="79" t="e">
        <f ca="1">IFERROR(IF(OR($BE197=45,$BE197=45+Results!$AR$2),VLOOKUP($C197,Data_qPCR,AM$3+2,FALSE),NA()),NA())</f>
        <v>#N/A</v>
      </c>
      <c r="AN197" s="79" t="e">
        <f ca="1">IFERROR(IF(OR($BE197=45,$BE197=45+Results!$AR$2),VLOOKUP($C197,Data_qPCR,AN$3+2,FALSE),NA()),NA())</f>
        <v>#N/A</v>
      </c>
      <c r="AO197" s="79" t="e">
        <f ca="1">IFERROR(IF(OR($BE197=45,$BE197=45+Results!$AR$2),VLOOKUP($C197,Data_qPCR,AO$3+2,FALSE),NA()),NA())</f>
        <v>#N/A</v>
      </c>
      <c r="AP197" s="79" t="e">
        <f ca="1">IFERROR(IF(OR($BE197=45,$BE197=45+Results!$AR$2),VLOOKUP($C197,Data_qPCR,AP$3+2,FALSE),NA()),NA())</f>
        <v>#N/A</v>
      </c>
      <c r="AQ197" s="79" t="e">
        <f ca="1">IFERROR(IF(OR($BE197=45,$BE197=45+Results!$AR$2),VLOOKUP($C197,Data_qPCR,AQ$3+2,FALSE),NA()),NA())</f>
        <v>#N/A</v>
      </c>
      <c r="AR197" s="79" t="e">
        <f ca="1">IFERROR(IF(OR($BE197=45,$BE197=45+Results!$AR$2),VLOOKUP($C197,Data_qPCR,AR$3+2,FALSE),NA()),NA())</f>
        <v>#N/A</v>
      </c>
      <c r="AS197" s="79" t="e">
        <f ca="1">IFERROR(IF(OR($BE197=45,$BE197=45+Results!$AR$2),VLOOKUP($C197,Data_qPCR,AS$3+2,FALSE),NA()),NA())</f>
        <v>#N/A</v>
      </c>
      <c r="AT197" s="79" t="e">
        <f ca="1">IFERROR(IF(OR($BE197=45,$BE197=45+Results!$AR$2),VLOOKUP($C197,Data_qPCR,AT$3+2,FALSE),NA()),NA())</f>
        <v>#N/A</v>
      </c>
      <c r="AU197" s="79" t="e">
        <f ca="1">IFERROR(IF(OR($BE197=45,$BE197=45+Results!$AR$2),VLOOKUP($C197,Data_qPCR,AU$3+2,FALSE),NA()),NA())</f>
        <v>#N/A</v>
      </c>
      <c r="AV197" s="79" t="e">
        <f ca="1">IFERROR(IF(OR($BE197=45,$BE197=45+Results!$AR$2),VLOOKUP($C197,Data_qPCR,AV$3+2,FALSE),NA()),NA())</f>
        <v>#N/A</v>
      </c>
      <c r="AW197" s="79" t="e">
        <f ca="1">IFERROR(IF(OR($BE197=45,$BE197=45+Results!$AR$2),VLOOKUP($C197,Data_qPCR,AW$3+2,FALSE),NA()),NA())</f>
        <v>#N/A</v>
      </c>
      <c r="AX197" s="79" t="e">
        <f ca="1">IFERROR(IF(OR($BE197=45,$BE197=45+Results!$AR$2),VLOOKUP($C197,Data_qPCR,AX$3+2,FALSE),NA()),NA())</f>
        <v>#N/A</v>
      </c>
      <c r="AY197" s="79" t="e">
        <f ca="1">IFERROR(IF(OR($BE197=45,$BE197=45+Results!$AR$2),VLOOKUP($C197,Data_qPCR,AY$3+2,FALSE),NA()),NA())</f>
        <v>#N/A</v>
      </c>
      <c r="AZ197" s="79" t="e">
        <f ca="1">IFERROR(IF(OR($BE197=45,$BE197=45+Results!$AR$2),VLOOKUP($C197,Data_qPCR,AZ$3+2,FALSE),NA()),NA())</f>
        <v>#N/A</v>
      </c>
      <c r="BA197" s="79" t="e">
        <f ca="1">IFERROR(IF(OR($BE197=45,$BE197=45+Results!$AR$2),VLOOKUP($C197,Data_qPCR,BA$3+2,FALSE),NA()),NA())</f>
        <v>#N/A</v>
      </c>
      <c r="BB197" s="79" t="e">
        <f ca="1">IFERROR(IF(OR($BE197=45,$BE197=45+Results!$AR$2),VLOOKUP($C197,Data_qPCR,BB$3+2,FALSE),NA()),NA())</f>
        <v>#N/A</v>
      </c>
      <c r="BC197" s="79" t="e">
        <f ca="1">IFERROR(IF(OR($BE197=45,$BE197=45+Results!$AR$2),VLOOKUP($C197,Data_qPCR,BC$3+2,FALSE),NA()),NA())</f>
        <v>#N/A</v>
      </c>
      <c r="BD197" s="79" t="str">
        <f t="shared" ca="1" si="18"/>
        <v/>
      </c>
      <c r="BE197" t="str">
        <f ca="1">IFERROR(IF(LEFT(C197,1)+0=Results!$C$4,INDEX(Results!$AM$8:$BJ$23,CODE(RIGHT(LEFT(C197,2),1))-64,RIGHT(C197,LEN(C197)-2)+0),IF(Results!$AL$7=2,2,45)),"")</f>
        <v/>
      </c>
      <c r="BF197" t="str">
        <f t="shared" ref="BF197:BF257" ca="1" si="23">IFERROR((LEFT(C197,1)&amp;IF(CODE(RIGHT(LEFT(C197,2),1))-64&lt;10,"0"&amp;CODE(RIGHT(LEFT(C197,2),1))-64,CODE(RIGHT(LEFT(C197,2),1))-64)&amp;IF(RIGHT(C197,LEN(C197)-2)+0&lt;10,"0"&amp;RIGHT(C197,LEN(C197)-2),RIGHT(C197,LEN(C197)-2)))+0,"")</f>
        <v/>
      </c>
      <c r="BG197" s="104" t="str">
        <f ca="1">IFERROR(IF(LEFT(C197,1)+0=Results!$C$4,INDEX(Results!$CK$8:$DH$23,CODE(RIGHT(LEFT(C197,2),1))-64,RIGHT(C197,LEN(C197)-2)+0),IF(Results!$AL$7=2,2,45)),"")</f>
        <v/>
      </c>
    </row>
    <row r="198" spans="1:59" x14ac:dyDescent="0.25">
      <c r="A198" t="str">
        <f t="shared" ca="1" si="20"/>
        <v>N/A</v>
      </c>
      <c r="B198">
        <v>195</v>
      </c>
      <c r="C198" t="str">
        <f t="shared" ca="1" si="21"/>
        <v/>
      </c>
      <c r="D198" t="str">
        <f t="shared" ca="1" si="22"/>
        <v/>
      </c>
      <c r="E198" s="268" t="str">
        <f t="shared" ca="1" si="19"/>
        <v/>
      </c>
      <c r="F198" s="79" t="e">
        <f ca="1">IFERROR(IF(OR($BE198=45,$BE198=45+Results!$AR$2),VLOOKUP($C198,Data_qPCR,F$3+2,FALSE),NA()),NA())</f>
        <v>#N/A</v>
      </c>
      <c r="G198" s="79" t="e">
        <f ca="1">IFERROR(IF(OR($BE198=45,$BE198=45+Results!$AR$2),VLOOKUP($C198,Data_qPCR,G$3+2,FALSE),NA()),NA())</f>
        <v>#N/A</v>
      </c>
      <c r="H198" s="79" t="e">
        <f ca="1">IFERROR(IF(OR($BE198=45,$BE198=45+Results!$AR$2),VLOOKUP($C198,Data_qPCR,H$3+2,FALSE),NA()),NA())</f>
        <v>#N/A</v>
      </c>
      <c r="I198" s="79" t="e">
        <f ca="1">IFERROR(IF(OR($BE198=45,$BE198=45+Results!$AR$2),VLOOKUP($C198,Data_qPCR,I$3+2,FALSE),NA()),NA())</f>
        <v>#N/A</v>
      </c>
      <c r="J198" s="79" t="e">
        <f ca="1">IFERROR(IF(OR($BE198=45,$BE198=45+Results!$AR$2),VLOOKUP($C198,Data_qPCR,J$3+2,FALSE),NA()),NA())</f>
        <v>#N/A</v>
      </c>
      <c r="K198" s="79" t="e">
        <f ca="1">IFERROR(IF(OR($BE198=45,$BE198=45+Results!$AR$2),VLOOKUP($C198,Data_qPCR,K$3+2,FALSE),NA()),NA())</f>
        <v>#N/A</v>
      </c>
      <c r="L198" s="79" t="e">
        <f ca="1">IFERROR(IF(OR($BE198=45,$BE198=45+Results!$AR$2),VLOOKUP($C198,Data_qPCR,L$3+2,FALSE),NA()),NA())</f>
        <v>#N/A</v>
      </c>
      <c r="M198" s="79" t="e">
        <f ca="1">IFERROR(IF(OR($BE198=45,$BE198=45+Results!$AR$2),VLOOKUP($C198,Data_qPCR,M$3+2,FALSE),NA()),NA())</f>
        <v>#N/A</v>
      </c>
      <c r="N198" s="79" t="e">
        <f ca="1">IFERROR(IF(OR($BE198=45,$BE198=45+Results!$AR$2),VLOOKUP($C198,Data_qPCR,N$3+2,FALSE),NA()),NA())</f>
        <v>#N/A</v>
      </c>
      <c r="O198" s="79" t="e">
        <f ca="1">IFERROR(IF(OR($BE198=45,$BE198=45+Results!$AR$2),VLOOKUP($C198,Data_qPCR,O$3+2,FALSE),NA()),NA())</f>
        <v>#N/A</v>
      </c>
      <c r="P198" s="79" t="e">
        <f ca="1">IFERROR(IF(OR($BE198=45,$BE198=45+Results!$AR$2),VLOOKUP($C198,Data_qPCR,P$3+2,FALSE),NA()),NA())</f>
        <v>#N/A</v>
      </c>
      <c r="Q198" s="79" t="e">
        <f ca="1">IFERROR(IF(OR($BE198=45,$BE198=45+Results!$AR$2),VLOOKUP($C198,Data_qPCR,Q$3+2,FALSE),NA()),NA())</f>
        <v>#N/A</v>
      </c>
      <c r="R198" s="79" t="e">
        <f ca="1">IFERROR(IF(OR($BE198=45,$BE198=45+Results!$AR$2),VLOOKUP($C198,Data_qPCR,R$3+2,FALSE),NA()),NA())</f>
        <v>#N/A</v>
      </c>
      <c r="S198" s="79" t="e">
        <f ca="1">IFERROR(IF(OR($BE198=45,$BE198=45+Results!$AR$2),VLOOKUP($C198,Data_qPCR,S$3+2,FALSE),NA()),NA())</f>
        <v>#N/A</v>
      </c>
      <c r="T198" s="79" t="e">
        <f ca="1">IFERROR(IF(OR($BE198=45,$BE198=45+Results!$AR$2),VLOOKUP($C198,Data_qPCR,T$3+2,FALSE),NA()),NA())</f>
        <v>#N/A</v>
      </c>
      <c r="U198" s="79" t="e">
        <f ca="1">IFERROR(IF(OR($BE198=45,$BE198=45+Results!$AR$2),VLOOKUP($C198,Data_qPCR,U$3+2,FALSE),NA()),NA())</f>
        <v>#N/A</v>
      </c>
      <c r="V198" s="79" t="e">
        <f ca="1">IFERROR(IF(OR($BE198=45,$BE198=45+Results!$AR$2),VLOOKUP($C198,Data_qPCR,V$3+2,FALSE),NA()),NA())</f>
        <v>#N/A</v>
      </c>
      <c r="W198" s="79" t="e">
        <f ca="1">IFERROR(IF(OR($BE198=45,$BE198=45+Results!$AR$2),VLOOKUP($C198,Data_qPCR,W$3+2,FALSE),NA()),NA())</f>
        <v>#N/A</v>
      </c>
      <c r="X198" s="79" t="e">
        <f ca="1">IFERROR(IF(OR($BE198=45,$BE198=45+Results!$AR$2),VLOOKUP($C198,Data_qPCR,X$3+2,FALSE),NA()),NA())</f>
        <v>#N/A</v>
      </c>
      <c r="Y198" s="79" t="e">
        <f ca="1">IFERROR(IF(OR($BE198=45,$BE198=45+Results!$AR$2),VLOOKUP($C198,Data_qPCR,Y$3+2,FALSE),NA()),NA())</f>
        <v>#N/A</v>
      </c>
      <c r="Z198" s="79" t="e">
        <f ca="1">IFERROR(IF(OR($BE198=45,$BE198=45+Results!$AR$2),VLOOKUP($C198,Data_qPCR,Z$3+2,FALSE),NA()),NA())</f>
        <v>#N/A</v>
      </c>
      <c r="AA198" s="79" t="e">
        <f ca="1">IFERROR(IF(OR($BE198=45,$BE198=45+Results!$AR$2),VLOOKUP($C198,Data_qPCR,AA$3+2,FALSE),NA()),NA())</f>
        <v>#N/A</v>
      </c>
      <c r="AB198" s="79" t="e">
        <f ca="1">IFERROR(IF(OR($BE198=45,$BE198=45+Results!$AR$2),VLOOKUP($C198,Data_qPCR,AB$3+2,FALSE),NA()),NA())</f>
        <v>#N/A</v>
      </c>
      <c r="AC198" s="79" t="e">
        <f ca="1">IFERROR(IF(OR($BE198=45,$BE198=45+Results!$AR$2),VLOOKUP($C198,Data_qPCR,AC$3+2,FALSE),NA()),NA())</f>
        <v>#N/A</v>
      </c>
      <c r="AD198" s="79" t="e">
        <f ca="1">IFERROR(IF(OR($BE198=45,$BE198=45+Results!$AR$2),VLOOKUP($C198,Data_qPCR,AD$3+2,FALSE),NA()),NA())</f>
        <v>#N/A</v>
      </c>
      <c r="AE198" s="79" t="e">
        <f ca="1">IFERROR(IF(OR($BE198=45,$BE198=45+Results!$AR$2),VLOOKUP($C198,Data_qPCR,AE$3+2,FALSE),NA()),NA())</f>
        <v>#N/A</v>
      </c>
      <c r="AF198" s="79" t="e">
        <f ca="1">IFERROR(IF(OR($BE198=45,$BE198=45+Results!$AR$2),VLOOKUP($C198,Data_qPCR,AF$3+2,FALSE),NA()),NA())</f>
        <v>#N/A</v>
      </c>
      <c r="AG198" s="79" t="e">
        <f ca="1">IFERROR(IF(OR($BE198=45,$BE198=45+Results!$AR$2),VLOOKUP($C198,Data_qPCR,AG$3+2,FALSE),NA()),NA())</f>
        <v>#N/A</v>
      </c>
      <c r="AH198" s="79" t="e">
        <f ca="1">IFERROR(IF(OR($BE198=45,$BE198=45+Results!$AR$2),VLOOKUP($C198,Data_qPCR,AH$3+2,FALSE),NA()),NA())</f>
        <v>#N/A</v>
      </c>
      <c r="AI198" s="79" t="e">
        <f ca="1">IFERROR(IF(OR($BE198=45,$BE198=45+Results!$AR$2),VLOOKUP($C198,Data_qPCR,AI$3+2,FALSE),NA()),NA())</f>
        <v>#N/A</v>
      </c>
      <c r="AJ198" s="79" t="e">
        <f ca="1">IFERROR(IF(OR($BE198=45,$BE198=45+Results!$AR$2),VLOOKUP($C198,Data_qPCR,AJ$3+2,FALSE),NA()),NA())</f>
        <v>#N/A</v>
      </c>
      <c r="AK198" s="79" t="e">
        <f ca="1">IFERROR(IF(OR($BE198=45,$BE198=45+Results!$AR$2),VLOOKUP($C198,Data_qPCR,AK$3+2,FALSE),NA()),NA())</f>
        <v>#N/A</v>
      </c>
      <c r="AL198" s="79" t="e">
        <f ca="1">IFERROR(IF(OR($BE198=45,$BE198=45+Results!$AR$2),VLOOKUP($C198,Data_qPCR,AL$3+2,FALSE),NA()),NA())</f>
        <v>#N/A</v>
      </c>
      <c r="AM198" s="79" t="e">
        <f ca="1">IFERROR(IF(OR($BE198=45,$BE198=45+Results!$AR$2),VLOOKUP($C198,Data_qPCR,AM$3+2,FALSE),NA()),NA())</f>
        <v>#N/A</v>
      </c>
      <c r="AN198" s="79" t="e">
        <f ca="1">IFERROR(IF(OR($BE198=45,$BE198=45+Results!$AR$2),VLOOKUP($C198,Data_qPCR,AN$3+2,FALSE),NA()),NA())</f>
        <v>#N/A</v>
      </c>
      <c r="AO198" s="79" t="e">
        <f ca="1">IFERROR(IF(OR($BE198=45,$BE198=45+Results!$AR$2),VLOOKUP($C198,Data_qPCR,AO$3+2,FALSE),NA()),NA())</f>
        <v>#N/A</v>
      </c>
      <c r="AP198" s="79" t="e">
        <f ca="1">IFERROR(IF(OR($BE198=45,$BE198=45+Results!$AR$2),VLOOKUP($C198,Data_qPCR,AP$3+2,FALSE),NA()),NA())</f>
        <v>#N/A</v>
      </c>
      <c r="AQ198" s="79" t="e">
        <f ca="1">IFERROR(IF(OR($BE198=45,$BE198=45+Results!$AR$2),VLOOKUP($C198,Data_qPCR,AQ$3+2,FALSE),NA()),NA())</f>
        <v>#N/A</v>
      </c>
      <c r="AR198" s="79" t="e">
        <f ca="1">IFERROR(IF(OR($BE198=45,$BE198=45+Results!$AR$2),VLOOKUP($C198,Data_qPCR,AR$3+2,FALSE),NA()),NA())</f>
        <v>#N/A</v>
      </c>
      <c r="AS198" s="79" t="e">
        <f ca="1">IFERROR(IF(OR($BE198=45,$BE198=45+Results!$AR$2),VLOOKUP($C198,Data_qPCR,AS$3+2,FALSE),NA()),NA())</f>
        <v>#N/A</v>
      </c>
      <c r="AT198" s="79" t="e">
        <f ca="1">IFERROR(IF(OR($BE198=45,$BE198=45+Results!$AR$2),VLOOKUP($C198,Data_qPCR,AT$3+2,FALSE),NA()),NA())</f>
        <v>#N/A</v>
      </c>
      <c r="AU198" s="79" t="e">
        <f ca="1">IFERROR(IF(OR($BE198=45,$BE198=45+Results!$AR$2),VLOOKUP($C198,Data_qPCR,AU$3+2,FALSE),NA()),NA())</f>
        <v>#N/A</v>
      </c>
      <c r="AV198" s="79" t="e">
        <f ca="1">IFERROR(IF(OR($BE198=45,$BE198=45+Results!$AR$2),VLOOKUP($C198,Data_qPCR,AV$3+2,FALSE),NA()),NA())</f>
        <v>#N/A</v>
      </c>
      <c r="AW198" s="79" t="e">
        <f ca="1">IFERROR(IF(OR($BE198=45,$BE198=45+Results!$AR$2),VLOOKUP($C198,Data_qPCR,AW$3+2,FALSE),NA()),NA())</f>
        <v>#N/A</v>
      </c>
      <c r="AX198" s="79" t="e">
        <f ca="1">IFERROR(IF(OR($BE198=45,$BE198=45+Results!$AR$2),VLOOKUP($C198,Data_qPCR,AX$3+2,FALSE),NA()),NA())</f>
        <v>#N/A</v>
      </c>
      <c r="AY198" s="79" t="e">
        <f ca="1">IFERROR(IF(OR($BE198=45,$BE198=45+Results!$AR$2),VLOOKUP($C198,Data_qPCR,AY$3+2,FALSE),NA()),NA())</f>
        <v>#N/A</v>
      </c>
      <c r="AZ198" s="79" t="e">
        <f ca="1">IFERROR(IF(OR($BE198=45,$BE198=45+Results!$AR$2),VLOOKUP($C198,Data_qPCR,AZ$3+2,FALSE),NA()),NA())</f>
        <v>#N/A</v>
      </c>
      <c r="BA198" s="79" t="e">
        <f ca="1">IFERROR(IF(OR($BE198=45,$BE198=45+Results!$AR$2),VLOOKUP($C198,Data_qPCR,BA$3+2,FALSE),NA()),NA())</f>
        <v>#N/A</v>
      </c>
      <c r="BB198" s="79" t="e">
        <f ca="1">IFERROR(IF(OR($BE198=45,$BE198=45+Results!$AR$2),VLOOKUP($C198,Data_qPCR,BB$3+2,FALSE),NA()),NA())</f>
        <v>#N/A</v>
      </c>
      <c r="BC198" s="79" t="e">
        <f ca="1">IFERROR(IF(OR($BE198=45,$BE198=45+Results!$AR$2),VLOOKUP($C198,Data_qPCR,BC$3+2,FALSE),NA()),NA())</f>
        <v>#N/A</v>
      </c>
      <c r="BD198" s="79" t="str">
        <f t="shared" ref="BD198:BD255" ca="1" si="24">IFERROR(MIN(F198:BC198),"")</f>
        <v/>
      </c>
      <c r="BE198" t="str">
        <f ca="1">IFERROR(IF(LEFT(C198,1)+0=Results!$C$4,INDEX(Results!$AM$8:$BJ$23,CODE(RIGHT(LEFT(C198,2),1))-64,RIGHT(C198,LEN(C198)-2)+0),IF(Results!$AL$7=2,2,45)),"")</f>
        <v/>
      </c>
      <c r="BF198" t="str">
        <f t="shared" ca="1" si="23"/>
        <v/>
      </c>
      <c r="BG198" s="104" t="str">
        <f ca="1">IFERROR(IF(LEFT(C198,1)+0=Results!$C$4,INDEX(Results!$CK$8:$DH$23,CODE(RIGHT(LEFT(C198,2),1))-64,RIGHT(C198,LEN(C198)-2)+0),IF(Results!$AL$7=2,2,45)),"")</f>
        <v/>
      </c>
    </row>
    <row r="199" spans="1:59" x14ac:dyDescent="0.25">
      <c r="A199" t="str">
        <f t="shared" ca="1" si="20"/>
        <v>N/A</v>
      </c>
      <c r="B199">
        <v>196</v>
      </c>
      <c r="C199" t="str">
        <f t="shared" ca="1" si="21"/>
        <v/>
      </c>
      <c r="D199" t="str">
        <f t="shared" ca="1" si="22"/>
        <v/>
      </c>
      <c r="E199" s="268" t="str">
        <f t="shared" ca="1" si="19"/>
        <v/>
      </c>
      <c r="F199" s="79" t="e">
        <f ca="1">IFERROR(IF(OR($BE199=45,$BE199=45+Results!$AR$2),VLOOKUP($C199,Data_qPCR,F$3+2,FALSE),NA()),NA())</f>
        <v>#N/A</v>
      </c>
      <c r="G199" s="79" t="e">
        <f ca="1">IFERROR(IF(OR($BE199=45,$BE199=45+Results!$AR$2),VLOOKUP($C199,Data_qPCR,G$3+2,FALSE),NA()),NA())</f>
        <v>#N/A</v>
      </c>
      <c r="H199" s="79" t="e">
        <f ca="1">IFERROR(IF(OR($BE199=45,$BE199=45+Results!$AR$2),VLOOKUP($C199,Data_qPCR,H$3+2,FALSE),NA()),NA())</f>
        <v>#N/A</v>
      </c>
      <c r="I199" s="79" t="e">
        <f ca="1">IFERROR(IF(OR($BE199=45,$BE199=45+Results!$AR$2),VLOOKUP($C199,Data_qPCR,I$3+2,FALSE),NA()),NA())</f>
        <v>#N/A</v>
      </c>
      <c r="J199" s="79" t="e">
        <f ca="1">IFERROR(IF(OR($BE199=45,$BE199=45+Results!$AR$2),VLOOKUP($C199,Data_qPCR,J$3+2,FALSE),NA()),NA())</f>
        <v>#N/A</v>
      </c>
      <c r="K199" s="79" t="e">
        <f ca="1">IFERROR(IF(OR($BE199=45,$BE199=45+Results!$AR$2),VLOOKUP($C199,Data_qPCR,K$3+2,FALSE),NA()),NA())</f>
        <v>#N/A</v>
      </c>
      <c r="L199" s="79" t="e">
        <f ca="1">IFERROR(IF(OR($BE199=45,$BE199=45+Results!$AR$2),VLOOKUP($C199,Data_qPCR,L$3+2,FALSE),NA()),NA())</f>
        <v>#N/A</v>
      </c>
      <c r="M199" s="79" t="e">
        <f ca="1">IFERROR(IF(OR($BE199=45,$BE199=45+Results!$AR$2),VLOOKUP($C199,Data_qPCR,M$3+2,FALSE),NA()),NA())</f>
        <v>#N/A</v>
      </c>
      <c r="N199" s="79" t="e">
        <f ca="1">IFERROR(IF(OR($BE199=45,$BE199=45+Results!$AR$2),VLOOKUP($C199,Data_qPCR,N$3+2,FALSE),NA()),NA())</f>
        <v>#N/A</v>
      </c>
      <c r="O199" s="79" t="e">
        <f ca="1">IFERROR(IF(OR($BE199=45,$BE199=45+Results!$AR$2),VLOOKUP($C199,Data_qPCR,O$3+2,FALSE),NA()),NA())</f>
        <v>#N/A</v>
      </c>
      <c r="P199" s="79" t="e">
        <f ca="1">IFERROR(IF(OR($BE199=45,$BE199=45+Results!$AR$2),VLOOKUP($C199,Data_qPCR,P$3+2,FALSE),NA()),NA())</f>
        <v>#N/A</v>
      </c>
      <c r="Q199" s="79" t="e">
        <f ca="1">IFERROR(IF(OR($BE199=45,$BE199=45+Results!$AR$2),VLOOKUP($C199,Data_qPCR,Q$3+2,FALSE),NA()),NA())</f>
        <v>#N/A</v>
      </c>
      <c r="R199" s="79" t="e">
        <f ca="1">IFERROR(IF(OR($BE199=45,$BE199=45+Results!$AR$2),VLOOKUP($C199,Data_qPCR,R$3+2,FALSE),NA()),NA())</f>
        <v>#N/A</v>
      </c>
      <c r="S199" s="79" t="e">
        <f ca="1">IFERROR(IF(OR($BE199=45,$BE199=45+Results!$AR$2),VLOOKUP($C199,Data_qPCR,S$3+2,FALSE),NA()),NA())</f>
        <v>#N/A</v>
      </c>
      <c r="T199" s="79" t="e">
        <f ca="1">IFERROR(IF(OR($BE199=45,$BE199=45+Results!$AR$2),VLOOKUP($C199,Data_qPCR,T$3+2,FALSE),NA()),NA())</f>
        <v>#N/A</v>
      </c>
      <c r="U199" s="79" t="e">
        <f ca="1">IFERROR(IF(OR($BE199=45,$BE199=45+Results!$AR$2),VLOOKUP($C199,Data_qPCR,U$3+2,FALSE),NA()),NA())</f>
        <v>#N/A</v>
      </c>
      <c r="V199" s="79" t="e">
        <f ca="1">IFERROR(IF(OR($BE199=45,$BE199=45+Results!$AR$2),VLOOKUP($C199,Data_qPCR,V$3+2,FALSE),NA()),NA())</f>
        <v>#N/A</v>
      </c>
      <c r="W199" s="79" t="e">
        <f ca="1">IFERROR(IF(OR($BE199=45,$BE199=45+Results!$AR$2),VLOOKUP($C199,Data_qPCR,W$3+2,FALSE),NA()),NA())</f>
        <v>#N/A</v>
      </c>
      <c r="X199" s="79" t="e">
        <f ca="1">IFERROR(IF(OR($BE199=45,$BE199=45+Results!$AR$2),VLOOKUP($C199,Data_qPCR,X$3+2,FALSE),NA()),NA())</f>
        <v>#N/A</v>
      </c>
      <c r="Y199" s="79" t="e">
        <f ca="1">IFERROR(IF(OR($BE199=45,$BE199=45+Results!$AR$2),VLOOKUP($C199,Data_qPCR,Y$3+2,FALSE),NA()),NA())</f>
        <v>#N/A</v>
      </c>
      <c r="Z199" s="79" t="e">
        <f ca="1">IFERROR(IF(OR($BE199=45,$BE199=45+Results!$AR$2),VLOOKUP($C199,Data_qPCR,Z$3+2,FALSE),NA()),NA())</f>
        <v>#N/A</v>
      </c>
      <c r="AA199" s="79" t="e">
        <f ca="1">IFERROR(IF(OR($BE199=45,$BE199=45+Results!$AR$2),VLOOKUP($C199,Data_qPCR,AA$3+2,FALSE),NA()),NA())</f>
        <v>#N/A</v>
      </c>
      <c r="AB199" s="79" t="e">
        <f ca="1">IFERROR(IF(OR($BE199=45,$BE199=45+Results!$AR$2),VLOOKUP($C199,Data_qPCR,AB$3+2,FALSE),NA()),NA())</f>
        <v>#N/A</v>
      </c>
      <c r="AC199" s="79" t="e">
        <f ca="1">IFERROR(IF(OR($BE199=45,$BE199=45+Results!$AR$2),VLOOKUP($C199,Data_qPCR,AC$3+2,FALSE),NA()),NA())</f>
        <v>#N/A</v>
      </c>
      <c r="AD199" s="79" t="e">
        <f ca="1">IFERROR(IF(OR($BE199=45,$BE199=45+Results!$AR$2),VLOOKUP($C199,Data_qPCR,AD$3+2,FALSE),NA()),NA())</f>
        <v>#N/A</v>
      </c>
      <c r="AE199" s="79" t="e">
        <f ca="1">IFERROR(IF(OR($BE199=45,$BE199=45+Results!$AR$2),VLOOKUP($C199,Data_qPCR,AE$3+2,FALSE),NA()),NA())</f>
        <v>#N/A</v>
      </c>
      <c r="AF199" s="79" t="e">
        <f ca="1">IFERROR(IF(OR($BE199=45,$BE199=45+Results!$AR$2),VLOOKUP($C199,Data_qPCR,AF$3+2,FALSE),NA()),NA())</f>
        <v>#N/A</v>
      </c>
      <c r="AG199" s="79" t="e">
        <f ca="1">IFERROR(IF(OR($BE199=45,$BE199=45+Results!$AR$2),VLOOKUP($C199,Data_qPCR,AG$3+2,FALSE),NA()),NA())</f>
        <v>#N/A</v>
      </c>
      <c r="AH199" s="79" t="e">
        <f ca="1">IFERROR(IF(OR($BE199=45,$BE199=45+Results!$AR$2),VLOOKUP($C199,Data_qPCR,AH$3+2,FALSE),NA()),NA())</f>
        <v>#N/A</v>
      </c>
      <c r="AI199" s="79" t="e">
        <f ca="1">IFERROR(IF(OR($BE199=45,$BE199=45+Results!$AR$2),VLOOKUP($C199,Data_qPCR,AI$3+2,FALSE),NA()),NA())</f>
        <v>#N/A</v>
      </c>
      <c r="AJ199" s="79" t="e">
        <f ca="1">IFERROR(IF(OR($BE199=45,$BE199=45+Results!$AR$2),VLOOKUP($C199,Data_qPCR,AJ$3+2,FALSE),NA()),NA())</f>
        <v>#N/A</v>
      </c>
      <c r="AK199" s="79" t="e">
        <f ca="1">IFERROR(IF(OR($BE199=45,$BE199=45+Results!$AR$2),VLOOKUP($C199,Data_qPCR,AK$3+2,FALSE),NA()),NA())</f>
        <v>#N/A</v>
      </c>
      <c r="AL199" s="79" t="e">
        <f ca="1">IFERROR(IF(OR($BE199=45,$BE199=45+Results!$AR$2),VLOOKUP($C199,Data_qPCR,AL$3+2,FALSE),NA()),NA())</f>
        <v>#N/A</v>
      </c>
      <c r="AM199" s="79" t="e">
        <f ca="1">IFERROR(IF(OR($BE199=45,$BE199=45+Results!$AR$2),VLOOKUP($C199,Data_qPCR,AM$3+2,FALSE),NA()),NA())</f>
        <v>#N/A</v>
      </c>
      <c r="AN199" s="79" t="e">
        <f ca="1">IFERROR(IF(OR($BE199=45,$BE199=45+Results!$AR$2),VLOOKUP($C199,Data_qPCR,AN$3+2,FALSE),NA()),NA())</f>
        <v>#N/A</v>
      </c>
      <c r="AO199" s="79" t="e">
        <f ca="1">IFERROR(IF(OR($BE199=45,$BE199=45+Results!$AR$2),VLOOKUP($C199,Data_qPCR,AO$3+2,FALSE),NA()),NA())</f>
        <v>#N/A</v>
      </c>
      <c r="AP199" s="79" t="e">
        <f ca="1">IFERROR(IF(OR($BE199=45,$BE199=45+Results!$AR$2),VLOOKUP($C199,Data_qPCR,AP$3+2,FALSE),NA()),NA())</f>
        <v>#N/A</v>
      </c>
      <c r="AQ199" s="79" t="e">
        <f ca="1">IFERROR(IF(OR($BE199=45,$BE199=45+Results!$AR$2),VLOOKUP($C199,Data_qPCR,AQ$3+2,FALSE),NA()),NA())</f>
        <v>#N/A</v>
      </c>
      <c r="AR199" s="79" t="e">
        <f ca="1">IFERROR(IF(OR($BE199=45,$BE199=45+Results!$AR$2),VLOOKUP($C199,Data_qPCR,AR$3+2,FALSE),NA()),NA())</f>
        <v>#N/A</v>
      </c>
      <c r="AS199" s="79" t="e">
        <f ca="1">IFERROR(IF(OR($BE199=45,$BE199=45+Results!$AR$2),VLOOKUP($C199,Data_qPCR,AS$3+2,FALSE),NA()),NA())</f>
        <v>#N/A</v>
      </c>
      <c r="AT199" s="79" t="e">
        <f ca="1">IFERROR(IF(OR($BE199=45,$BE199=45+Results!$AR$2),VLOOKUP($C199,Data_qPCR,AT$3+2,FALSE),NA()),NA())</f>
        <v>#N/A</v>
      </c>
      <c r="AU199" s="79" t="e">
        <f ca="1">IFERROR(IF(OR($BE199=45,$BE199=45+Results!$AR$2),VLOOKUP($C199,Data_qPCR,AU$3+2,FALSE),NA()),NA())</f>
        <v>#N/A</v>
      </c>
      <c r="AV199" s="79" t="e">
        <f ca="1">IFERROR(IF(OR($BE199=45,$BE199=45+Results!$AR$2),VLOOKUP($C199,Data_qPCR,AV$3+2,FALSE),NA()),NA())</f>
        <v>#N/A</v>
      </c>
      <c r="AW199" s="79" t="e">
        <f ca="1">IFERROR(IF(OR($BE199=45,$BE199=45+Results!$AR$2),VLOOKUP($C199,Data_qPCR,AW$3+2,FALSE),NA()),NA())</f>
        <v>#N/A</v>
      </c>
      <c r="AX199" s="79" t="e">
        <f ca="1">IFERROR(IF(OR($BE199=45,$BE199=45+Results!$AR$2),VLOOKUP($C199,Data_qPCR,AX$3+2,FALSE),NA()),NA())</f>
        <v>#N/A</v>
      </c>
      <c r="AY199" s="79" t="e">
        <f ca="1">IFERROR(IF(OR($BE199=45,$BE199=45+Results!$AR$2),VLOOKUP($C199,Data_qPCR,AY$3+2,FALSE),NA()),NA())</f>
        <v>#N/A</v>
      </c>
      <c r="AZ199" s="79" t="e">
        <f ca="1">IFERROR(IF(OR($BE199=45,$BE199=45+Results!$AR$2),VLOOKUP($C199,Data_qPCR,AZ$3+2,FALSE),NA()),NA())</f>
        <v>#N/A</v>
      </c>
      <c r="BA199" s="79" t="e">
        <f ca="1">IFERROR(IF(OR($BE199=45,$BE199=45+Results!$AR$2),VLOOKUP($C199,Data_qPCR,BA$3+2,FALSE),NA()),NA())</f>
        <v>#N/A</v>
      </c>
      <c r="BB199" s="79" t="e">
        <f ca="1">IFERROR(IF(OR($BE199=45,$BE199=45+Results!$AR$2),VLOOKUP($C199,Data_qPCR,BB$3+2,FALSE),NA()),NA())</f>
        <v>#N/A</v>
      </c>
      <c r="BC199" s="79" t="e">
        <f ca="1">IFERROR(IF(OR($BE199=45,$BE199=45+Results!$AR$2),VLOOKUP($C199,Data_qPCR,BC$3+2,FALSE),NA()),NA())</f>
        <v>#N/A</v>
      </c>
      <c r="BD199" s="79" t="str">
        <f t="shared" ca="1" si="24"/>
        <v/>
      </c>
      <c r="BE199" t="str">
        <f ca="1">IFERROR(IF(LEFT(C199,1)+0=Results!$C$4,INDEX(Results!$AM$8:$BJ$23,CODE(RIGHT(LEFT(C199,2),1))-64,RIGHT(C199,LEN(C199)-2)+0),IF(Results!$AL$7=2,2,45)),"")</f>
        <v/>
      </c>
      <c r="BF199" t="str">
        <f t="shared" ca="1" si="23"/>
        <v/>
      </c>
      <c r="BG199" s="104" t="str">
        <f ca="1">IFERROR(IF(LEFT(C199,1)+0=Results!$C$4,INDEX(Results!$CK$8:$DH$23,CODE(RIGHT(LEFT(C199,2),1))-64,RIGHT(C199,LEN(C199)-2)+0),IF(Results!$AL$7=2,2,45)),"")</f>
        <v/>
      </c>
    </row>
    <row r="200" spans="1:59" x14ac:dyDescent="0.25">
      <c r="A200" t="str">
        <f t="shared" ca="1" si="20"/>
        <v>N/A</v>
      </c>
      <c r="B200">
        <v>197</v>
      </c>
      <c r="C200" t="str">
        <f t="shared" ca="1" si="21"/>
        <v/>
      </c>
      <c r="D200" t="str">
        <f t="shared" ca="1" si="22"/>
        <v/>
      </c>
      <c r="E200" s="268" t="str">
        <f t="shared" ca="1" si="19"/>
        <v/>
      </c>
      <c r="F200" s="79" t="e">
        <f ca="1">IFERROR(IF(OR($BE200=45,$BE200=45+Results!$AR$2),VLOOKUP($C200,Data_qPCR,F$3+2,FALSE),NA()),NA())</f>
        <v>#N/A</v>
      </c>
      <c r="G200" s="79" t="e">
        <f ca="1">IFERROR(IF(OR($BE200=45,$BE200=45+Results!$AR$2),VLOOKUP($C200,Data_qPCR,G$3+2,FALSE),NA()),NA())</f>
        <v>#N/A</v>
      </c>
      <c r="H200" s="79" t="e">
        <f ca="1">IFERROR(IF(OR($BE200=45,$BE200=45+Results!$AR$2),VLOOKUP($C200,Data_qPCR,H$3+2,FALSE),NA()),NA())</f>
        <v>#N/A</v>
      </c>
      <c r="I200" s="79" t="e">
        <f ca="1">IFERROR(IF(OR($BE200=45,$BE200=45+Results!$AR$2),VLOOKUP($C200,Data_qPCR,I$3+2,FALSE),NA()),NA())</f>
        <v>#N/A</v>
      </c>
      <c r="J200" s="79" t="e">
        <f ca="1">IFERROR(IF(OR($BE200=45,$BE200=45+Results!$AR$2),VLOOKUP($C200,Data_qPCR,J$3+2,FALSE),NA()),NA())</f>
        <v>#N/A</v>
      </c>
      <c r="K200" s="79" t="e">
        <f ca="1">IFERROR(IF(OR($BE200=45,$BE200=45+Results!$AR$2),VLOOKUP($C200,Data_qPCR,K$3+2,FALSE),NA()),NA())</f>
        <v>#N/A</v>
      </c>
      <c r="L200" s="79" t="e">
        <f ca="1">IFERROR(IF(OR($BE200=45,$BE200=45+Results!$AR$2),VLOOKUP($C200,Data_qPCR,L$3+2,FALSE),NA()),NA())</f>
        <v>#N/A</v>
      </c>
      <c r="M200" s="79" t="e">
        <f ca="1">IFERROR(IF(OR($BE200=45,$BE200=45+Results!$AR$2),VLOOKUP($C200,Data_qPCR,M$3+2,FALSE),NA()),NA())</f>
        <v>#N/A</v>
      </c>
      <c r="N200" s="79" t="e">
        <f ca="1">IFERROR(IF(OR($BE200=45,$BE200=45+Results!$AR$2),VLOOKUP($C200,Data_qPCR,N$3+2,FALSE),NA()),NA())</f>
        <v>#N/A</v>
      </c>
      <c r="O200" s="79" t="e">
        <f ca="1">IFERROR(IF(OR($BE200=45,$BE200=45+Results!$AR$2),VLOOKUP($C200,Data_qPCR,O$3+2,FALSE),NA()),NA())</f>
        <v>#N/A</v>
      </c>
      <c r="P200" s="79" t="e">
        <f ca="1">IFERROR(IF(OR($BE200=45,$BE200=45+Results!$AR$2),VLOOKUP($C200,Data_qPCR,P$3+2,FALSE),NA()),NA())</f>
        <v>#N/A</v>
      </c>
      <c r="Q200" s="79" t="e">
        <f ca="1">IFERROR(IF(OR($BE200=45,$BE200=45+Results!$AR$2),VLOOKUP($C200,Data_qPCR,Q$3+2,FALSE),NA()),NA())</f>
        <v>#N/A</v>
      </c>
      <c r="R200" s="79" t="e">
        <f ca="1">IFERROR(IF(OR($BE200=45,$BE200=45+Results!$AR$2),VLOOKUP($C200,Data_qPCR,R$3+2,FALSE),NA()),NA())</f>
        <v>#N/A</v>
      </c>
      <c r="S200" s="79" t="e">
        <f ca="1">IFERROR(IF(OR($BE200=45,$BE200=45+Results!$AR$2),VLOOKUP($C200,Data_qPCR,S$3+2,FALSE),NA()),NA())</f>
        <v>#N/A</v>
      </c>
      <c r="T200" s="79" t="e">
        <f ca="1">IFERROR(IF(OR($BE200=45,$BE200=45+Results!$AR$2),VLOOKUP($C200,Data_qPCR,T$3+2,FALSE),NA()),NA())</f>
        <v>#N/A</v>
      </c>
      <c r="U200" s="79" t="e">
        <f ca="1">IFERROR(IF(OR($BE200=45,$BE200=45+Results!$AR$2),VLOOKUP($C200,Data_qPCR,U$3+2,FALSE),NA()),NA())</f>
        <v>#N/A</v>
      </c>
      <c r="V200" s="79" t="e">
        <f ca="1">IFERROR(IF(OR($BE200=45,$BE200=45+Results!$AR$2),VLOOKUP($C200,Data_qPCR,V$3+2,FALSE),NA()),NA())</f>
        <v>#N/A</v>
      </c>
      <c r="W200" s="79" t="e">
        <f ca="1">IFERROR(IF(OR($BE200=45,$BE200=45+Results!$AR$2),VLOOKUP($C200,Data_qPCR,W$3+2,FALSE),NA()),NA())</f>
        <v>#N/A</v>
      </c>
      <c r="X200" s="79" t="e">
        <f ca="1">IFERROR(IF(OR($BE200=45,$BE200=45+Results!$AR$2),VLOOKUP($C200,Data_qPCR,X$3+2,FALSE),NA()),NA())</f>
        <v>#N/A</v>
      </c>
      <c r="Y200" s="79" t="e">
        <f ca="1">IFERROR(IF(OR($BE200=45,$BE200=45+Results!$AR$2),VLOOKUP($C200,Data_qPCR,Y$3+2,FALSE),NA()),NA())</f>
        <v>#N/A</v>
      </c>
      <c r="Z200" s="79" t="e">
        <f ca="1">IFERROR(IF(OR($BE200=45,$BE200=45+Results!$AR$2),VLOOKUP($C200,Data_qPCR,Z$3+2,FALSE),NA()),NA())</f>
        <v>#N/A</v>
      </c>
      <c r="AA200" s="79" t="e">
        <f ca="1">IFERROR(IF(OR($BE200=45,$BE200=45+Results!$AR$2),VLOOKUP($C200,Data_qPCR,AA$3+2,FALSE),NA()),NA())</f>
        <v>#N/A</v>
      </c>
      <c r="AB200" s="79" t="e">
        <f ca="1">IFERROR(IF(OR($BE200=45,$BE200=45+Results!$AR$2),VLOOKUP($C200,Data_qPCR,AB$3+2,FALSE),NA()),NA())</f>
        <v>#N/A</v>
      </c>
      <c r="AC200" s="79" t="e">
        <f ca="1">IFERROR(IF(OR($BE200=45,$BE200=45+Results!$AR$2),VLOOKUP($C200,Data_qPCR,AC$3+2,FALSE),NA()),NA())</f>
        <v>#N/A</v>
      </c>
      <c r="AD200" s="79" t="e">
        <f ca="1">IFERROR(IF(OR($BE200=45,$BE200=45+Results!$AR$2),VLOOKUP($C200,Data_qPCR,AD$3+2,FALSE),NA()),NA())</f>
        <v>#N/A</v>
      </c>
      <c r="AE200" s="79" t="e">
        <f ca="1">IFERROR(IF(OR($BE200=45,$BE200=45+Results!$AR$2),VLOOKUP($C200,Data_qPCR,AE$3+2,FALSE),NA()),NA())</f>
        <v>#N/A</v>
      </c>
      <c r="AF200" s="79" t="e">
        <f ca="1">IFERROR(IF(OR($BE200=45,$BE200=45+Results!$AR$2),VLOOKUP($C200,Data_qPCR,AF$3+2,FALSE),NA()),NA())</f>
        <v>#N/A</v>
      </c>
      <c r="AG200" s="79" t="e">
        <f ca="1">IFERROR(IF(OR($BE200=45,$BE200=45+Results!$AR$2),VLOOKUP($C200,Data_qPCR,AG$3+2,FALSE),NA()),NA())</f>
        <v>#N/A</v>
      </c>
      <c r="AH200" s="79" t="e">
        <f ca="1">IFERROR(IF(OR($BE200=45,$BE200=45+Results!$AR$2),VLOOKUP($C200,Data_qPCR,AH$3+2,FALSE),NA()),NA())</f>
        <v>#N/A</v>
      </c>
      <c r="AI200" s="79" t="e">
        <f ca="1">IFERROR(IF(OR($BE200=45,$BE200=45+Results!$AR$2),VLOOKUP($C200,Data_qPCR,AI$3+2,FALSE),NA()),NA())</f>
        <v>#N/A</v>
      </c>
      <c r="AJ200" s="79" t="e">
        <f ca="1">IFERROR(IF(OR($BE200=45,$BE200=45+Results!$AR$2),VLOOKUP($C200,Data_qPCR,AJ$3+2,FALSE),NA()),NA())</f>
        <v>#N/A</v>
      </c>
      <c r="AK200" s="79" t="e">
        <f ca="1">IFERROR(IF(OR($BE200=45,$BE200=45+Results!$AR$2),VLOOKUP($C200,Data_qPCR,AK$3+2,FALSE),NA()),NA())</f>
        <v>#N/A</v>
      </c>
      <c r="AL200" s="79" t="e">
        <f ca="1">IFERROR(IF(OR($BE200=45,$BE200=45+Results!$AR$2),VLOOKUP($C200,Data_qPCR,AL$3+2,FALSE),NA()),NA())</f>
        <v>#N/A</v>
      </c>
      <c r="AM200" s="79" t="e">
        <f ca="1">IFERROR(IF(OR($BE200=45,$BE200=45+Results!$AR$2),VLOOKUP($C200,Data_qPCR,AM$3+2,FALSE),NA()),NA())</f>
        <v>#N/A</v>
      </c>
      <c r="AN200" s="79" t="e">
        <f ca="1">IFERROR(IF(OR($BE200=45,$BE200=45+Results!$AR$2),VLOOKUP($C200,Data_qPCR,AN$3+2,FALSE),NA()),NA())</f>
        <v>#N/A</v>
      </c>
      <c r="AO200" s="79" t="e">
        <f ca="1">IFERROR(IF(OR($BE200=45,$BE200=45+Results!$AR$2),VLOOKUP($C200,Data_qPCR,AO$3+2,FALSE),NA()),NA())</f>
        <v>#N/A</v>
      </c>
      <c r="AP200" s="79" t="e">
        <f ca="1">IFERROR(IF(OR($BE200=45,$BE200=45+Results!$AR$2),VLOOKUP($C200,Data_qPCR,AP$3+2,FALSE),NA()),NA())</f>
        <v>#N/A</v>
      </c>
      <c r="AQ200" s="79" t="e">
        <f ca="1">IFERROR(IF(OR($BE200=45,$BE200=45+Results!$AR$2),VLOOKUP($C200,Data_qPCR,AQ$3+2,FALSE),NA()),NA())</f>
        <v>#N/A</v>
      </c>
      <c r="AR200" s="79" t="e">
        <f ca="1">IFERROR(IF(OR($BE200=45,$BE200=45+Results!$AR$2),VLOOKUP($C200,Data_qPCR,AR$3+2,FALSE),NA()),NA())</f>
        <v>#N/A</v>
      </c>
      <c r="AS200" s="79" t="e">
        <f ca="1">IFERROR(IF(OR($BE200=45,$BE200=45+Results!$AR$2),VLOOKUP($C200,Data_qPCR,AS$3+2,FALSE),NA()),NA())</f>
        <v>#N/A</v>
      </c>
      <c r="AT200" s="79" t="e">
        <f ca="1">IFERROR(IF(OR($BE200=45,$BE200=45+Results!$AR$2),VLOOKUP($C200,Data_qPCR,AT$3+2,FALSE),NA()),NA())</f>
        <v>#N/A</v>
      </c>
      <c r="AU200" s="79" t="e">
        <f ca="1">IFERROR(IF(OR($BE200=45,$BE200=45+Results!$AR$2),VLOOKUP($C200,Data_qPCR,AU$3+2,FALSE),NA()),NA())</f>
        <v>#N/A</v>
      </c>
      <c r="AV200" s="79" t="e">
        <f ca="1">IFERROR(IF(OR($BE200=45,$BE200=45+Results!$AR$2),VLOOKUP($C200,Data_qPCR,AV$3+2,FALSE),NA()),NA())</f>
        <v>#N/A</v>
      </c>
      <c r="AW200" s="79" t="e">
        <f ca="1">IFERROR(IF(OR($BE200=45,$BE200=45+Results!$AR$2),VLOOKUP($C200,Data_qPCR,AW$3+2,FALSE),NA()),NA())</f>
        <v>#N/A</v>
      </c>
      <c r="AX200" s="79" t="e">
        <f ca="1">IFERROR(IF(OR($BE200=45,$BE200=45+Results!$AR$2),VLOOKUP($C200,Data_qPCR,AX$3+2,FALSE),NA()),NA())</f>
        <v>#N/A</v>
      </c>
      <c r="AY200" s="79" t="e">
        <f ca="1">IFERROR(IF(OR($BE200=45,$BE200=45+Results!$AR$2),VLOOKUP($C200,Data_qPCR,AY$3+2,FALSE),NA()),NA())</f>
        <v>#N/A</v>
      </c>
      <c r="AZ200" s="79" t="e">
        <f ca="1">IFERROR(IF(OR($BE200=45,$BE200=45+Results!$AR$2),VLOOKUP($C200,Data_qPCR,AZ$3+2,FALSE),NA()),NA())</f>
        <v>#N/A</v>
      </c>
      <c r="BA200" s="79" t="e">
        <f ca="1">IFERROR(IF(OR($BE200=45,$BE200=45+Results!$AR$2),VLOOKUP($C200,Data_qPCR,BA$3+2,FALSE),NA()),NA())</f>
        <v>#N/A</v>
      </c>
      <c r="BB200" s="79" t="e">
        <f ca="1">IFERROR(IF(OR($BE200=45,$BE200=45+Results!$AR$2),VLOOKUP($C200,Data_qPCR,BB$3+2,FALSE),NA()),NA())</f>
        <v>#N/A</v>
      </c>
      <c r="BC200" s="79" t="e">
        <f ca="1">IFERROR(IF(OR($BE200=45,$BE200=45+Results!$AR$2),VLOOKUP($C200,Data_qPCR,BC$3+2,FALSE),NA()),NA())</f>
        <v>#N/A</v>
      </c>
      <c r="BD200" s="79" t="str">
        <f t="shared" ca="1" si="24"/>
        <v/>
      </c>
      <c r="BE200" t="str">
        <f ca="1">IFERROR(IF(LEFT(C200,1)+0=Results!$C$4,INDEX(Results!$AM$8:$BJ$23,CODE(RIGHT(LEFT(C200,2),1))-64,RIGHT(C200,LEN(C200)-2)+0),IF(Results!$AL$7=2,2,45)),"")</f>
        <v/>
      </c>
      <c r="BF200" t="str">
        <f t="shared" ca="1" si="23"/>
        <v/>
      </c>
      <c r="BG200" s="104" t="str">
        <f ca="1">IFERROR(IF(LEFT(C200,1)+0=Results!$C$4,INDEX(Results!$CK$8:$DH$23,CODE(RIGHT(LEFT(C200,2),1))-64,RIGHT(C200,LEN(C200)-2)+0),IF(Results!$AL$7=2,2,45)),"")</f>
        <v/>
      </c>
    </row>
    <row r="201" spans="1:59" x14ac:dyDescent="0.25">
      <c r="A201" t="str">
        <f t="shared" ca="1" si="20"/>
        <v>N/A</v>
      </c>
      <c r="B201">
        <v>198</v>
      </c>
      <c r="C201" t="str">
        <f t="shared" ca="1" si="21"/>
        <v/>
      </c>
      <c r="D201" t="str">
        <f t="shared" ca="1" si="22"/>
        <v/>
      </c>
      <c r="E201" s="268" t="str">
        <f t="shared" ca="1" si="19"/>
        <v/>
      </c>
      <c r="F201" s="79" t="e">
        <f ca="1">IFERROR(IF(OR($BE201=45,$BE201=45+Results!$AR$2),VLOOKUP($C201,Data_qPCR,F$3+2,FALSE),NA()),NA())</f>
        <v>#N/A</v>
      </c>
      <c r="G201" s="79" t="e">
        <f ca="1">IFERROR(IF(OR($BE201=45,$BE201=45+Results!$AR$2),VLOOKUP($C201,Data_qPCR,G$3+2,FALSE),NA()),NA())</f>
        <v>#N/A</v>
      </c>
      <c r="H201" s="79" t="e">
        <f ca="1">IFERROR(IF(OR($BE201=45,$BE201=45+Results!$AR$2),VLOOKUP($C201,Data_qPCR,H$3+2,FALSE),NA()),NA())</f>
        <v>#N/A</v>
      </c>
      <c r="I201" s="79" t="e">
        <f ca="1">IFERROR(IF(OR($BE201=45,$BE201=45+Results!$AR$2),VLOOKUP($C201,Data_qPCR,I$3+2,FALSE),NA()),NA())</f>
        <v>#N/A</v>
      </c>
      <c r="J201" s="79" t="e">
        <f ca="1">IFERROR(IF(OR($BE201=45,$BE201=45+Results!$AR$2),VLOOKUP($C201,Data_qPCR,J$3+2,FALSE),NA()),NA())</f>
        <v>#N/A</v>
      </c>
      <c r="K201" s="79" t="e">
        <f ca="1">IFERROR(IF(OR($BE201=45,$BE201=45+Results!$AR$2),VLOOKUP($C201,Data_qPCR,K$3+2,FALSE),NA()),NA())</f>
        <v>#N/A</v>
      </c>
      <c r="L201" s="79" t="e">
        <f ca="1">IFERROR(IF(OR($BE201=45,$BE201=45+Results!$AR$2),VLOOKUP($C201,Data_qPCR,L$3+2,FALSE),NA()),NA())</f>
        <v>#N/A</v>
      </c>
      <c r="M201" s="79" t="e">
        <f ca="1">IFERROR(IF(OR($BE201=45,$BE201=45+Results!$AR$2),VLOOKUP($C201,Data_qPCR,M$3+2,FALSE),NA()),NA())</f>
        <v>#N/A</v>
      </c>
      <c r="N201" s="79" t="e">
        <f ca="1">IFERROR(IF(OR($BE201=45,$BE201=45+Results!$AR$2),VLOOKUP($C201,Data_qPCR,N$3+2,FALSE),NA()),NA())</f>
        <v>#N/A</v>
      </c>
      <c r="O201" s="79" t="e">
        <f ca="1">IFERROR(IF(OR($BE201=45,$BE201=45+Results!$AR$2),VLOOKUP($C201,Data_qPCR,O$3+2,FALSE),NA()),NA())</f>
        <v>#N/A</v>
      </c>
      <c r="P201" s="79" t="e">
        <f ca="1">IFERROR(IF(OR($BE201=45,$BE201=45+Results!$AR$2),VLOOKUP($C201,Data_qPCR,P$3+2,FALSE),NA()),NA())</f>
        <v>#N/A</v>
      </c>
      <c r="Q201" s="79" t="e">
        <f ca="1">IFERROR(IF(OR($BE201=45,$BE201=45+Results!$AR$2),VLOOKUP($C201,Data_qPCR,Q$3+2,FALSE),NA()),NA())</f>
        <v>#N/A</v>
      </c>
      <c r="R201" s="79" t="e">
        <f ca="1">IFERROR(IF(OR($BE201=45,$BE201=45+Results!$AR$2),VLOOKUP($C201,Data_qPCR,R$3+2,FALSE),NA()),NA())</f>
        <v>#N/A</v>
      </c>
      <c r="S201" s="79" t="e">
        <f ca="1">IFERROR(IF(OR($BE201=45,$BE201=45+Results!$AR$2),VLOOKUP($C201,Data_qPCR,S$3+2,FALSE),NA()),NA())</f>
        <v>#N/A</v>
      </c>
      <c r="T201" s="79" t="e">
        <f ca="1">IFERROR(IF(OR($BE201=45,$BE201=45+Results!$AR$2),VLOOKUP($C201,Data_qPCR,T$3+2,FALSE),NA()),NA())</f>
        <v>#N/A</v>
      </c>
      <c r="U201" s="79" t="e">
        <f ca="1">IFERROR(IF(OR($BE201=45,$BE201=45+Results!$AR$2),VLOOKUP($C201,Data_qPCR,U$3+2,FALSE),NA()),NA())</f>
        <v>#N/A</v>
      </c>
      <c r="V201" s="79" t="e">
        <f ca="1">IFERROR(IF(OR($BE201=45,$BE201=45+Results!$AR$2),VLOOKUP($C201,Data_qPCR,V$3+2,FALSE),NA()),NA())</f>
        <v>#N/A</v>
      </c>
      <c r="W201" s="79" t="e">
        <f ca="1">IFERROR(IF(OR($BE201=45,$BE201=45+Results!$AR$2),VLOOKUP($C201,Data_qPCR,W$3+2,FALSE),NA()),NA())</f>
        <v>#N/A</v>
      </c>
      <c r="X201" s="79" t="e">
        <f ca="1">IFERROR(IF(OR($BE201=45,$BE201=45+Results!$AR$2),VLOOKUP($C201,Data_qPCR,X$3+2,FALSE),NA()),NA())</f>
        <v>#N/A</v>
      </c>
      <c r="Y201" s="79" t="e">
        <f ca="1">IFERROR(IF(OR($BE201=45,$BE201=45+Results!$AR$2),VLOOKUP($C201,Data_qPCR,Y$3+2,FALSE),NA()),NA())</f>
        <v>#N/A</v>
      </c>
      <c r="Z201" s="79" t="e">
        <f ca="1">IFERROR(IF(OR($BE201=45,$BE201=45+Results!$AR$2),VLOOKUP($C201,Data_qPCR,Z$3+2,FALSE),NA()),NA())</f>
        <v>#N/A</v>
      </c>
      <c r="AA201" s="79" t="e">
        <f ca="1">IFERROR(IF(OR($BE201=45,$BE201=45+Results!$AR$2),VLOOKUP($C201,Data_qPCR,AA$3+2,FALSE),NA()),NA())</f>
        <v>#N/A</v>
      </c>
      <c r="AB201" s="79" t="e">
        <f ca="1">IFERROR(IF(OR($BE201=45,$BE201=45+Results!$AR$2),VLOOKUP($C201,Data_qPCR,AB$3+2,FALSE),NA()),NA())</f>
        <v>#N/A</v>
      </c>
      <c r="AC201" s="79" t="e">
        <f ca="1">IFERROR(IF(OR($BE201=45,$BE201=45+Results!$AR$2),VLOOKUP($C201,Data_qPCR,AC$3+2,FALSE),NA()),NA())</f>
        <v>#N/A</v>
      </c>
      <c r="AD201" s="79" t="e">
        <f ca="1">IFERROR(IF(OR($BE201=45,$BE201=45+Results!$AR$2),VLOOKUP($C201,Data_qPCR,AD$3+2,FALSE),NA()),NA())</f>
        <v>#N/A</v>
      </c>
      <c r="AE201" s="79" t="e">
        <f ca="1">IFERROR(IF(OR($BE201=45,$BE201=45+Results!$AR$2),VLOOKUP($C201,Data_qPCR,AE$3+2,FALSE),NA()),NA())</f>
        <v>#N/A</v>
      </c>
      <c r="AF201" s="79" t="e">
        <f ca="1">IFERROR(IF(OR($BE201=45,$BE201=45+Results!$AR$2),VLOOKUP($C201,Data_qPCR,AF$3+2,FALSE),NA()),NA())</f>
        <v>#N/A</v>
      </c>
      <c r="AG201" s="79" t="e">
        <f ca="1">IFERROR(IF(OR($BE201=45,$BE201=45+Results!$AR$2),VLOOKUP($C201,Data_qPCR,AG$3+2,FALSE),NA()),NA())</f>
        <v>#N/A</v>
      </c>
      <c r="AH201" s="79" t="e">
        <f ca="1">IFERROR(IF(OR($BE201=45,$BE201=45+Results!$AR$2),VLOOKUP($C201,Data_qPCR,AH$3+2,FALSE),NA()),NA())</f>
        <v>#N/A</v>
      </c>
      <c r="AI201" s="79" t="e">
        <f ca="1">IFERROR(IF(OR($BE201=45,$BE201=45+Results!$AR$2),VLOOKUP($C201,Data_qPCR,AI$3+2,FALSE),NA()),NA())</f>
        <v>#N/A</v>
      </c>
      <c r="AJ201" s="79" t="e">
        <f ca="1">IFERROR(IF(OR($BE201=45,$BE201=45+Results!$AR$2),VLOOKUP($C201,Data_qPCR,AJ$3+2,FALSE),NA()),NA())</f>
        <v>#N/A</v>
      </c>
      <c r="AK201" s="79" t="e">
        <f ca="1">IFERROR(IF(OR($BE201=45,$BE201=45+Results!$AR$2),VLOOKUP($C201,Data_qPCR,AK$3+2,FALSE),NA()),NA())</f>
        <v>#N/A</v>
      </c>
      <c r="AL201" s="79" t="e">
        <f ca="1">IFERROR(IF(OR($BE201=45,$BE201=45+Results!$AR$2),VLOOKUP($C201,Data_qPCR,AL$3+2,FALSE),NA()),NA())</f>
        <v>#N/A</v>
      </c>
      <c r="AM201" s="79" t="e">
        <f ca="1">IFERROR(IF(OR($BE201=45,$BE201=45+Results!$AR$2),VLOOKUP($C201,Data_qPCR,AM$3+2,FALSE),NA()),NA())</f>
        <v>#N/A</v>
      </c>
      <c r="AN201" s="79" t="e">
        <f ca="1">IFERROR(IF(OR($BE201=45,$BE201=45+Results!$AR$2),VLOOKUP($C201,Data_qPCR,AN$3+2,FALSE),NA()),NA())</f>
        <v>#N/A</v>
      </c>
      <c r="AO201" s="79" t="e">
        <f ca="1">IFERROR(IF(OR($BE201=45,$BE201=45+Results!$AR$2),VLOOKUP($C201,Data_qPCR,AO$3+2,FALSE),NA()),NA())</f>
        <v>#N/A</v>
      </c>
      <c r="AP201" s="79" t="e">
        <f ca="1">IFERROR(IF(OR($BE201=45,$BE201=45+Results!$AR$2),VLOOKUP($C201,Data_qPCR,AP$3+2,FALSE),NA()),NA())</f>
        <v>#N/A</v>
      </c>
      <c r="AQ201" s="79" t="e">
        <f ca="1">IFERROR(IF(OR($BE201=45,$BE201=45+Results!$AR$2),VLOOKUP($C201,Data_qPCR,AQ$3+2,FALSE),NA()),NA())</f>
        <v>#N/A</v>
      </c>
      <c r="AR201" s="79" t="e">
        <f ca="1">IFERROR(IF(OR($BE201=45,$BE201=45+Results!$AR$2),VLOOKUP($C201,Data_qPCR,AR$3+2,FALSE),NA()),NA())</f>
        <v>#N/A</v>
      </c>
      <c r="AS201" s="79" t="e">
        <f ca="1">IFERROR(IF(OR($BE201=45,$BE201=45+Results!$AR$2),VLOOKUP($C201,Data_qPCR,AS$3+2,FALSE),NA()),NA())</f>
        <v>#N/A</v>
      </c>
      <c r="AT201" s="79" t="e">
        <f ca="1">IFERROR(IF(OR($BE201=45,$BE201=45+Results!$AR$2),VLOOKUP($C201,Data_qPCR,AT$3+2,FALSE),NA()),NA())</f>
        <v>#N/A</v>
      </c>
      <c r="AU201" s="79" t="e">
        <f ca="1">IFERROR(IF(OR($BE201=45,$BE201=45+Results!$AR$2),VLOOKUP($C201,Data_qPCR,AU$3+2,FALSE),NA()),NA())</f>
        <v>#N/A</v>
      </c>
      <c r="AV201" s="79" t="e">
        <f ca="1">IFERROR(IF(OR($BE201=45,$BE201=45+Results!$AR$2),VLOOKUP($C201,Data_qPCR,AV$3+2,FALSE),NA()),NA())</f>
        <v>#N/A</v>
      </c>
      <c r="AW201" s="79" t="e">
        <f ca="1">IFERROR(IF(OR($BE201=45,$BE201=45+Results!$AR$2),VLOOKUP($C201,Data_qPCR,AW$3+2,FALSE),NA()),NA())</f>
        <v>#N/A</v>
      </c>
      <c r="AX201" s="79" t="e">
        <f ca="1">IFERROR(IF(OR($BE201=45,$BE201=45+Results!$AR$2),VLOOKUP($C201,Data_qPCR,AX$3+2,FALSE),NA()),NA())</f>
        <v>#N/A</v>
      </c>
      <c r="AY201" s="79" t="e">
        <f ca="1">IFERROR(IF(OR($BE201=45,$BE201=45+Results!$AR$2),VLOOKUP($C201,Data_qPCR,AY$3+2,FALSE),NA()),NA())</f>
        <v>#N/A</v>
      </c>
      <c r="AZ201" s="79" t="e">
        <f ca="1">IFERROR(IF(OR($BE201=45,$BE201=45+Results!$AR$2),VLOOKUP($C201,Data_qPCR,AZ$3+2,FALSE),NA()),NA())</f>
        <v>#N/A</v>
      </c>
      <c r="BA201" s="79" t="e">
        <f ca="1">IFERROR(IF(OR($BE201=45,$BE201=45+Results!$AR$2),VLOOKUP($C201,Data_qPCR,BA$3+2,FALSE),NA()),NA())</f>
        <v>#N/A</v>
      </c>
      <c r="BB201" s="79" t="e">
        <f ca="1">IFERROR(IF(OR($BE201=45,$BE201=45+Results!$AR$2),VLOOKUP($C201,Data_qPCR,BB$3+2,FALSE),NA()),NA())</f>
        <v>#N/A</v>
      </c>
      <c r="BC201" s="79" t="e">
        <f ca="1">IFERROR(IF(OR($BE201=45,$BE201=45+Results!$AR$2),VLOOKUP($C201,Data_qPCR,BC$3+2,FALSE),NA()),NA())</f>
        <v>#N/A</v>
      </c>
      <c r="BD201" s="79" t="str">
        <f t="shared" ca="1" si="24"/>
        <v/>
      </c>
      <c r="BE201" t="str">
        <f ca="1">IFERROR(IF(LEFT(C201,1)+0=Results!$C$4,INDEX(Results!$AM$8:$BJ$23,CODE(RIGHT(LEFT(C201,2),1))-64,RIGHT(C201,LEN(C201)-2)+0),IF(Results!$AL$7=2,2,45)),"")</f>
        <v/>
      </c>
      <c r="BF201" t="str">
        <f t="shared" ca="1" si="23"/>
        <v/>
      </c>
      <c r="BG201" s="104" t="str">
        <f ca="1">IFERROR(IF(LEFT(C201,1)+0=Results!$C$4,INDEX(Results!$CK$8:$DH$23,CODE(RIGHT(LEFT(C201,2),1))-64,RIGHT(C201,LEN(C201)-2)+0),IF(Results!$AL$7=2,2,45)),"")</f>
        <v/>
      </c>
    </row>
    <row r="202" spans="1:59" x14ac:dyDescent="0.25">
      <c r="A202" t="str">
        <f t="shared" ca="1" si="20"/>
        <v>N/A</v>
      </c>
      <c r="B202">
        <v>199</v>
      </c>
      <c r="C202" t="str">
        <f t="shared" ca="1" si="21"/>
        <v/>
      </c>
      <c r="D202" t="str">
        <f t="shared" ca="1" si="22"/>
        <v/>
      </c>
      <c r="E202" s="268" t="str">
        <f t="shared" ca="1" si="19"/>
        <v/>
      </c>
      <c r="F202" s="79" t="e">
        <f ca="1">IFERROR(IF(OR($BE202=45,$BE202=45+Results!$AR$2),VLOOKUP($C202,Data_qPCR,F$3+2,FALSE),NA()),NA())</f>
        <v>#N/A</v>
      </c>
      <c r="G202" s="79" t="e">
        <f ca="1">IFERROR(IF(OR($BE202=45,$BE202=45+Results!$AR$2),VLOOKUP($C202,Data_qPCR,G$3+2,FALSE),NA()),NA())</f>
        <v>#N/A</v>
      </c>
      <c r="H202" s="79" t="e">
        <f ca="1">IFERROR(IF(OR($BE202=45,$BE202=45+Results!$AR$2),VLOOKUP($C202,Data_qPCR,H$3+2,FALSE),NA()),NA())</f>
        <v>#N/A</v>
      </c>
      <c r="I202" s="79" t="e">
        <f ca="1">IFERROR(IF(OR($BE202=45,$BE202=45+Results!$AR$2),VLOOKUP($C202,Data_qPCR,I$3+2,FALSE),NA()),NA())</f>
        <v>#N/A</v>
      </c>
      <c r="J202" s="79" t="e">
        <f ca="1">IFERROR(IF(OR($BE202=45,$BE202=45+Results!$AR$2),VLOOKUP($C202,Data_qPCR,J$3+2,FALSE),NA()),NA())</f>
        <v>#N/A</v>
      </c>
      <c r="K202" s="79" t="e">
        <f ca="1">IFERROR(IF(OR($BE202=45,$BE202=45+Results!$AR$2),VLOOKUP($C202,Data_qPCR,K$3+2,FALSE),NA()),NA())</f>
        <v>#N/A</v>
      </c>
      <c r="L202" s="79" t="e">
        <f ca="1">IFERROR(IF(OR($BE202=45,$BE202=45+Results!$AR$2),VLOOKUP($C202,Data_qPCR,L$3+2,FALSE),NA()),NA())</f>
        <v>#N/A</v>
      </c>
      <c r="M202" s="79" t="e">
        <f ca="1">IFERROR(IF(OR($BE202=45,$BE202=45+Results!$AR$2),VLOOKUP($C202,Data_qPCR,M$3+2,FALSE),NA()),NA())</f>
        <v>#N/A</v>
      </c>
      <c r="N202" s="79" t="e">
        <f ca="1">IFERROR(IF(OR($BE202=45,$BE202=45+Results!$AR$2),VLOOKUP($C202,Data_qPCR,N$3+2,FALSE),NA()),NA())</f>
        <v>#N/A</v>
      </c>
      <c r="O202" s="79" t="e">
        <f ca="1">IFERROR(IF(OR($BE202=45,$BE202=45+Results!$AR$2),VLOOKUP($C202,Data_qPCR,O$3+2,FALSE),NA()),NA())</f>
        <v>#N/A</v>
      </c>
      <c r="P202" s="79" t="e">
        <f ca="1">IFERROR(IF(OR($BE202=45,$BE202=45+Results!$AR$2),VLOOKUP($C202,Data_qPCR,P$3+2,FALSE),NA()),NA())</f>
        <v>#N/A</v>
      </c>
      <c r="Q202" s="79" t="e">
        <f ca="1">IFERROR(IF(OR($BE202=45,$BE202=45+Results!$AR$2),VLOOKUP($C202,Data_qPCR,Q$3+2,FALSE),NA()),NA())</f>
        <v>#N/A</v>
      </c>
      <c r="R202" s="79" t="e">
        <f ca="1">IFERROR(IF(OR($BE202=45,$BE202=45+Results!$AR$2),VLOOKUP($C202,Data_qPCR,R$3+2,FALSE),NA()),NA())</f>
        <v>#N/A</v>
      </c>
      <c r="S202" s="79" t="e">
        <f ca="1">IFERROR(IF(OR($BE202=45,$BE202=45+Results!$AR$2),VLOOKUP($C202,Data_qPCR,S$3+2,FALSE),NA()),NA())</f>
        <v>#N/A</v>
      </c>
      <c r="T202" s="79" t="e">
        <f ca="1">IFERROR(IF(OR($BE202=45,$BE202=45+Results!$AR$2),VLOOKUP($C202,Data_qPCR,T$3+2,FALSE),NA()),NA())</f>
        <v>#N/A</v>
      </c>
      <c r="U202" s="79" t="e">
        <f ca="1">IFERROR(IF(OR($BE202=45,$BE202=45+Results!$AR$2),VLOOKUP($C202,Data_qPCR,U$3+2,FALSE),NA()),NA())</f>
        <v>#N/A</v>
      </c>
      <c r="V202" s="79" t="e">
        <f ca="1">IFERROR(IF(OR($BE202=45,$BE202=45+Results!$AR$2),VLOOKUP($C202,Data_qPCR,V$3+2,FALSE),NA()),NA())</f>
        <v>#N/A</v>
      </c>
      <c r="W202" s="79" t="e">
        <f ca="1">IFERROR(IF(OR($BE202=45,$BE202=45+Results!$AR$2),VLOOKUP($C202,Data_qPCR,W$3+2,FALSE),NA()),NA())</f>
        <v>#N/A</v>
      </c>
      <c r="X202" s="79" t="e">
        <f ca="1">IFERROR(IF(OR($BE202=45,$BE202=45+Results!$AR$2),VLOOKUP($C202,Data_qPCR,X$3+2,FALSE),NA()),NA())</f>
        <v>#N/A</v>
      </c>
      <c r="Y202" s="79" t="e">
        <f ca="1">IFERROR(IF(OR($BE202=45,$BE202=45+Results!$AR$2),VLOOKUP($C202,Data_qPCR,Y$3+2,FALSE),NA()),NA())</f>
        <v>#N/A</v>
      </c>
      <c r="Z202" s="79" t="e">
        <f ca="1">IFERROR(IF(OR($BE202=45,$BE202=45+Results!$AR$2),VLOOKUP($C202,Data_qPCR,Z$3+2,FALSE),NA()),NA())</f>
        <v>#N/A</v>
      </c>
      <c r="AA202" s="79" t="e">
        <f ca="1">IFERROR(IF(OR($BE202=45,$BE202=45+Results!$AR$2),VLOOKUP($C202,Data_qPCR,AA$3+2,FALSE),NA()),NA())</f>
        <v>#N/A</v>
      </c>
      <c r="AB202" s="79" t="e">
        <f ca="1">IFERROR(IF(OR($BE202=45,$BE202=45+Results!$AR$2),VLOOKUP($C202,Data_qPCR,AB$3+2,FALSE),NA()),NA())</f>
        <v>#N/A</v>
      </c>
      <c r="AC202" s="79" t="e">
        <f ca="1">IFERROR(IF(OR($BE202=45,$BE202=45+Results!$AR$2),VLOOKUP($C202,Data_qPCR,AC$3+2,FALSE),NA()),NA())</f>
        <v>#N/A</v>
      </c>
      <c r="AD202" s="79" t="e">
        <f ca="1">IFERROR(IF(OR($BE202=45,$BE202=45+Results!$AR$2),VLOOKUP($C202,Data_qPCR,AD$3+2,FALSE),NA()),NA())</f>
        <v>#N/A</v>
      </c>
      <c r="AE202" s="79" t="e">
        <f ca="1">IFERROR(IF(OR($BE202=45,$BE202=45+Results!$AR$2),VLOOKUP($C202,Data_qPCR,AE$3+2,FALSE),NA()),NA())</f>
        <v>#N/A</v>
      </c>
      <c r="AF202" s="79" t="e">
        <f ca="1">IFERROR(IF(OR($BE202=45,$BE202=45+Results!$AR$2),VLOOKUP($C202,Data_qPCR,AF$3+2,FALSE),NA()),NA())</f>
        <v>#N/A</v>
      </c>
      <c r="AG202" s="79" t="e">
        <f ca="1">IFERROR(IF(OR($BE202=45,$BE202=45+Results!$AR$2),VLOOKUP($C202,Data_qPCR,AG$3+2,FALSE),NA()),NA())</f>
        <v>#N/A</v>
      </c>
      <c r="AH202" s="79" t="e">
        <f ca="1">IFERROR(IF(OR($BE202=45,$BE202=45+Results!$AR$2),VLOOKUP($C202,Data_qPCR,AH$3+2,FALSE),NA()),NA())</f>
        <v>#N/A</v>
      </c>
      <c r="AI202" s="79" t="e">
        <f ca="1">IFERROR(IF(OR($BE202=45,$BE202=45+Results!$AR$2),VLOOKUP($C202,Data_qPCR,AI$3+2,FALSE),NA()),NA())</f>
        <v>#N/A</v>
      </c>
      <c r="AJ202" s="79" t="e">
        <f ca="1">IFERROR(IF(OR($BE202=45,$BE202=45+Results!$AR$2),VLOOKUP($C202,Data_qPCR,AJ$3+2,FALSE),NA()),NA())</f>
        <v>#N/A</v>
      </c>
      <c r="AK202" s="79" t="e">
        <f ca="1">IFERROR(IF(OR($BE202=45,$BE202=45+Results!$AR$2),VLOOKUP($C202,Data_qPCR,AK$3+2,FALSE),NA()),NA())</f>
        <v>#N/A</v>
      </c>
      <c r="AL202" s="79" t="e">
        <f ca="1">IFERROR(IF(OR($BE202=45,$BE202=45+Results!$AR$2),VLOOKUP($C202,Data_qPCR,AL$3+2,FALSE),NA()),NA())</f>
        <v>#N/A</v>
      </c>
      <c r="AM202" s="79" t="e">
        <f ca="1">IFERROR(IF(OR($BE202=45,$BE202=45+Results!$AR$2),VLOOKUP($C202,Data_qPCR,AM$3+2,FALSE),NA()),NA())</f>
        <v>#N/A</v>
      </c>
      <c r="AN202" s="79" t="e">
        <f ca="1">IFERROR(IF(OR($BE202=45,$BE202=45+Results!$AR$2),VLOOKUP($C202,Data_qPCR,AN$3+2,FALSE),NA()),NA())</f>
        <v>#N/A</v>
      </c>
      <c r="AO202" s="79" t="e">
        <f ca="1">IFERROR(IF(OR($BE202=45,$BE202=45+Results!$AR$2),VLOOKUP($C202,Data_qPCR,AO$3+2,FALSE),NA()),NA())</f>
        <v>#N/A</v>
      </c>
      <c r="AP202" s="79" t="e">
        <f ca="1">IFERROR(IF(OR($BE202=45,$BE202=45+Results!$AR$2),VLOOKUP($C202,Data_qPCR,AP$3+2,FALSE),NA()),NA())</f>
        <v>#N/A</v>
      </c>
      <c r="AQ202" s="79" t="e">
        <f ca="1">IFERROR(IF(OR($BE202=45,$BE202=45+Results!$AR$2),VLOOKUP($C202,Data_qPCR,AQ$3+2,FALSE),NA()),NA())</f>
        <v>#N/A</v>
      </c>
      <c r="AR202" s="79" t="e">
        <f ca="1">IFERROR(IF(OR($BE202=45,$BE202=45+Results!$AR$2),VLOOKUP($C202,Data_qPCR,AR$3+2,FALSE),NA()),NA())</f>
        <v>#N/A</v>
      </c>
      <c r="AS202" s="79" t="e">
        <f ca="1">IFERROR(IF(OR($BE202=45,$BE202=45+Results!$AR$2),VLOOKUP($C202,Data_qPCR,AS$3+2,FALSE),NA()),NA())</f>
        <v>#N/A</v>
      </c>
      <c r="AT202" s="79" t="e">
        <f ca="1">IFERROR(IF(OR($BE202=45,$BE202=45+Results!$AR$2),VLOOKUP($C202,Data_qPCR,AT$3+2,FALSE),NA()),NA())</f>
        <v>#N/A</v>
      </c>
      <c r="AU202" s="79" t="e">
        <f ca="1">IFERROR(IF(OR($BE202=45,$BE202=45+Results!$AR$2),VLOOKUP($C202,Data_qPCR,AU$3+2,FALSE),NA()),NA())</f>
        <v>#N/A</v>
      </c>
      <c r="AV202" s="79" t="e">
        <f ca="1">IFERROR(IF(OR($BE202=45,$BE202=45+Results!$AR$2),VLOOKUP($C202,Data_qPCR,AV$3+2,FALSE),NA()),NA())</f>
        <v>#N/A</v>
      </c>
      <c r="AW202" s="79" t="e">
        <f ca="1">IFERROR(IF(OR($BE202=45,$BE202=45+Results!$AR$2),VLOOKUP($C202,Data_qPCR,AW$3+2,FALSE),NA()),NA())</f>
        <v>#N/A</v>
      </c>
      <c r="AX202" s="79" t="e">
        <f ca="1">IFERROR(IF(OR($BE202=45,$BE202=45+Results!$AR$2),VLOOKUP($C202,Data_qPCR,AX$3+2,FALSE),NA()),NA())</f>
        <v>#N/A</v>
      </c>
      <c r="AY202" s="79" t="e">
        <f ca="1">IFERROR(IF(OR($BE202=45,$BE202=45+Results!$AR$2),VLOOKUP($C202,Data_qPCR,AY$3+2,FALSE),NA()),NA())</f>
        <v>#N/A</v>
      </c>
      <c r="AZ202" s="79" t="e">
        <f ca="1">IFERROR(IF(OR($BE202=45,$BE202=45+Results!$AR$2),VLOOKUP($C202,Data_qPCR,AZ$3+2,FALSE),NA()),NA())</f>
        <v>#N/A</v>
      </c>
      <c r="BA202" s="79" t="e">
        <f ca="1">IFERROR(IF(OR($BE202=45,$BE202=45+Results!$AR$2),VLOOKUP($C202,Data_qPCR,BA$3+2,FALSE),NA()),NA())</f>
        <v>#N/A</v>
      </c>
      <c r="BB202" s="79" t="e">
        <f ca="1">IFERROR(IF(OR($BE202=45,$BE202=45+Results!$AR$2),VLOOKUP($C202,Data_qPCR,BB$3+2,FALSE),NA()),NA())</f>
        <v>#N/A</v>
      </c>
      <c r="BC202" s="79" t="e">
        <f ca="1">IFERROR(IF(OR($BE202=45,$BE202=45+Results!$AR$2),VLOOKUP($C202,Data_qPCR,BC$3+2,FALSE),NA()),NA())</f>
        <v>#N/A</v>
      </c>
      <c r="BD202" s="79" t="str">
        <f t="shared" ca="1" si="24"/>
        <v/>
      </c>
      <c r="BE202" t="str">
        <f ca="1">IFERROR(IF(LEFT(C202,1)+0=Results!$C$4,INDEX(Results!$AM$8:$BJ$23,CODE(RIGHT(LEFT(C202,2),1))-64,RIGHT(C202,LEN(C202)-2)+0),IF(Results!$AL$7=2,2,45)),"")</f>
        <v/>
      </c>
      <c r="BF202" t="str">
        <f t="shared" ca="1" si="23"/>
        <v/>
      </c>
      <c r="BG202" s="104" t="str">
        <f ca="1">IFERROR(IF(LEFT(C202,1)+0=Results!$C$4,INDEX(Results!$CK$8:$DH$23,CODE(RIGHT(LEFT(C202,2),1))-64,RIGHT(C202,LEN(C202)-2)+0),IF(Results!$AL$7=2,2,45)),"")</f>
        <v/>
      </c>
    </row>
    <row r="203" spans="1:59" x14ac:dyDescent="0.25">
      <c r="A203" t="str">
        <f t="shared" ca="1" si="20"/>
        <v>N/A</v>
      </c>
      <c r="B203">
        <v>200</v>
      </c>
      <c r="C203" t="str">
        <f t="shared" ca="1" si="21"/>
        <v/>
      </c>
      <c r="D203" t="str">
        <f t="shared" ca="1" si="22"/>
        <v/>
      </c>
      <c r="E203" s="268" t="str">
        <f t="shared" ca="1" si="19"/>
        <v/>
      </c>
      <c r="F203" s="79" t="e">
        <f ca="1">IFERROR(IF(OR($BE203=45,$BE203=45+Results!$AR$2),VLOOKUP($C203,Data_qPCR,F$3+2,FALSE),NA()),NA())</f>
        <v>#N/A</v>
      </c>
      <c r="G203" s="79" t="e">
        <f ca="1">IFERROR(IF(OR($BE203=45,$BE203=45+Results!$AR$2),VLOOKUP($C203,Data_qPCR,G$3+2,FALSE),NA()),NA())</f>
        <v>#N/A</v>
      </c>
      <c r="H203" s="79" t="e">
        <f ca="1">IFERROR(IF(OR($BE203=45,$BE203=45+Results!$AR$2),VLOOKUP($C203,Data_qPCR,H$3+2,FALSE),NA()),NA())</f>
        <v>#N/A</v>
      </c>
      <c r="I203" s="79" t="e">
        <f ca="1">IFERROR(IF(OR($BE203=45,$BE203=45+Results!$AR$2),VLOOKUP($C203,Data_qPCR,I$3+2,FALSE),NA()),NA())</f>
        <v>#N/A</v>
      </c>
      <c r="J203" s="79" t="e">
        <f ca="1">IFERROR(IF(OR($BE203=45,$BE203=45+Results!$AR$2),VLOOKUP($C203,Data_qPCR,J$3+2,FALSE),NA()),NA())</f>
        <v>#N/A</v>
      </c>
      <c r="K203" s="79" t="e">
        <f ca="1">IFERROR(IF(OR($BE203=45,$BE203=45+Results!$AR$2),VLOOKUP($C203,Data_qPCR,K$3+2,FALSE),NA()),NA())</f>
        <v>#N/A</v>
      </c>
      <c r="L203" s="79" t="e">
        <f ca="1">IFERROR(IF(OR($BE203=45,$BE203=45+Results!$AR$2),VLOOKUP($C203,Data_qPCR,L$3+2,FALSE),NA()),NA())</f>
        <v>#N/A</v>
      </c>
      <c r="M203" s="79" t="e">
        <f ca="1">IFERROR(IF(OR($BE203=45,$BE203=45+Results!$AR$2),VLOOKUP($C203,Data_qPCR,M$3+2,FALSE),NA()),NA())</f>
        <v>#N/A</v>
      </c>
      <c r="N203" s="79" t="e">
        <f ca="1">IFERROR(IF(OR($BE203=45,$BE203=45+Results!$AR$2),VLOOKUP($C203,Data_qPCR,N$3+2,FALSE),NA()),NA())</f>
        <v>#N/A</v>
      </c>
      <c r="O203" s="79" t="e">
        <f ca="1">IFERROR(IF(OR($BE203=45,$BE203=45+Results!$AR$2),VLOOKUP($C203,Data_qPCR,O$3+2,FALSE),NA()),NA())</f>
        <v>#N/A</v>
      </c>
      <c r="P203" s="79" t="e">
        <f ca="1">IFERROR(IF(OR($BE203=45,$BE203=45+Results!$AR$2),VLOOKUP($C203,Data_qPCR,P$3+2,FALSE),NA()),NA())</f>
        <v>#N/A</v>
      </c>
      <c r="Q203" s="79" t="e">
        <f ca="1">IFERROR(IF(OR($BE203=45,$BE203=45+Results!$AR$2),VLOOKUP($C203,Data_qPCR,Q$3+2,FALSE),NA()),NA())</f>
        <v>#N/A</v>
      </c>
      <c r="R203" s="79" t="e">
        <f ca="1">IFERROR(IF(OR($BE203=45,$BE203=45+Results!$AR$2),VLOOKUP($C203,Data_qPCR,R$3+2,FALSE),NA()),NA())</f>
        <v>#N/A</v>
      </c>
      <c r="S203" s="79" t="e">
        <f ca="1">IFERROR(IF(OR($BE203=45,$BE203=45+Results!$AR$2),VLOOKUP($C203,Data_qPCR,S$3+2,FALSE),NA()),NA())</f>
        <v>#N/A</v>
      </c>
      <c r="T203" s="79" t="e">
        <f ca="1">IFERROR(IF(OR($BE203=45,$BE203=45+Results!$AR$2),VLOOKUP($C203,Data_qPCR,T$3+2,FALSE),NA()),NA())</f>
        <v>#N/A</v>
      </c>
      <c r="U203" s="79" t="e">
        <f ca="1">IFERROR(IF(OR($BE203=45,$BE203=45+Results!$AR$2),VLOOKUP($C203,Data_qPCR,U$3+2,FALSE),NA()),NA())</f>
        <v>#N/A</v>
      </c>
      <c r="V203" s="79" t="e">
        <f ca="1">IFERROR(IF(OR($BE203=45,$BE203=45+Results!$AR$2),VLOOKUP($C203,Data_qPCR,V$3+2,FALSE),NA()),NA())</f>
        <v>#N/A</v>
      </c>
      <c r="W203" s="79" t="e">
        <f ca="1">IFERROR(IF(OR($BE203=45,$BE203=45+Results!$AR$2),VLOOKUP($C203,Data_qPCR,W$3+2,FALSE),NA()),NA())</f>
        <v>#N/A</v>
      </c>
      <c r="X203" s="79" t="e">
        <f ca="1">IFERROR(IF(OR($BE203=45,$BE203=45+Results!$AR$2),VLOOKUP($C203,Data_qPCR,X$3+2,FALSE),NA()),NA())</f>
        <v>#N/A</v>
      </c>
      <c r="Y203" s="79" t="e">
        <f ca="1">IFERROR(IF(OR($BE203=45,$BE203=45+Results!$AR$2),VLOOKUP($C203,Data_qPCR,Y$3+2,FALSE),NA()),NA())</f>
        <v>#N/A</v>
      </c>
      <c r="Z203" s="79" t="e">
        <f ca="1">IFERROR(IF(OR($BE203=45,$BE203=45+Results!$AR$2),VLOOKUP($C203,Data_qPCR,Z$3+2,FALSE),NA()),NA())</f>
        <v>#N/A</v>
      </c>
      <c r="AA203" s="79" t="e">
        <f ca="1">IFERROR(IF(OR($BE203=45,$BE203=45+Results!$AR$2),VLOOKUP($C203,Data_qPCR,AA$3+2,FALSE),NA()),NA())</f>
        <v>#N/A</v>
      </c>
      <c r="AB203" s="79" t="e">
        <f ca="1">IFERROR(IF(OR($BE203=45,$BE203=45+Results!$AR$2),VLOOKUP($C203,Data_qPCR,AB$3+2,FALSE),NA()),NA())</f>
        <v>#N/A</v>
      </c>
      <c r="AC203" s="79" t="e">
        <f ca="1">IFERROR(IF(OR($BE203=45,$BE203=45+Results!$AR$2),VLOOKUP($C203,Data_qPCR,AC$3+2,FALSE),NA()),NA())</f>
        <v>#N/A</v>
      </c>
      <c r="AD203" s="79" t="e">
        <f ca="1">IFERROR(IF(OR($BE203=45,$BE203=45+Results!$AR$2),VLOOKUP($C203,Data_qPCR,AD$3+2,FALSE),NA()),NA())</f>
        <v>#N/A</v>
      </c>
      <c r="AE203" s="79" t="e">
        <f ca="1">IFERROR(IF(OR($BE203=45,$BE203=45+Results!$AR$2),VLOOKUP($C203,Data_qPCR,AE$3+2,FALSE),NA()),NA())</f>
        <v>#N/A</v>
      </c>
      <c r="AF203" s="79" t="e">
        <f ca="1">IFERROR(IF(OR($BE203=45,$BE203=45+Results!$AR$2),VLOOKUP($C203,Data_qPCR,AF$3+2,FALSE),NA()),NA())</f>
        <v>#N/A</v>
      </c>
      <c r="AG203" s="79" t="e">
        <f ca="1">IFERROR(IF(OR($BE203=45,$BE203=45+Results!$AR$2),VLOOKUP($C203,Data_qPCR,AG$3+2,FALSE),NA()),NA())</f>
        <v>#N/A</v>
      </c>
      <c r="AH203" s="79" t="e">
        <f ca="1">IFERROR(IF(OR($BE203=45,$BE203=45+Results!$AR$2),VLOOKUP($C203,Data_qPCR,AH$3+2,FALSE),NA()),NA())</f>
        <v>#N/A</v>
      </c>
      <c r="AI203" s="79" t="e">
        <f ca="1">IFERROR(IF(OR($BE203=45,$BE203=45+Results!$AR$2),VLOOKUP($C203,Data_qPCR,AI$3+2,FALSE),NA()),NA())</f>
        <v>#N/A</v>
      </c>
      <c r="AJ203" s="79" t="e">
        <f ca="1">IFERROR(IF(OR($BE203=45,$BE203=45+Results!$AR$2),VLOOKUP($C203,Data_qPCR,AJ$3+2,FALSE),NA()),NA())</f>
        <v>#N/A</v>
      </c>
      <c r="AK203" s="79" t="e">
        <f ca="1">IFERROR(IF(OR($BE203=45,$BE203=45+Results!$AR$2),VLOOKUP($C203,Data_qPCR,AK$3+2,FALSE),NA()),NA())</f>
        <v>#N/A</v>
      </c>
      <c r="AL203" s="79" t="e">
        <f ca="1">IFERROR(IF(OR($BE203=45,$BE203=45+Results!$AR$2),VLOOKUP($C203,Data_qPCR,AL$3+2,FALSE),NA()),NA())</f>
        <v>#N/A</v>
      </c>
      <c r="AM203" s="79" t="e">
        <f ca="1">IFERROR(IF(OR($BE203=45,$BE203=45+Results!$AR$2),VLOOKUP($C203,Data_qPCR,AM$3+2,FALSE),NA()),NA())</f>
        <v>#N/A</v>
      </c>
      <c r="AN203" s="79" t="e">
        <f ca="1">IFERROR(IF(OR($BE203=45,$BE203=45+Results!$AR$2),VLOOKUP($C203,Data_qPCR,AN$3+2,FALSE),NA()),NA())</f>
        <v>#N/A</v>
      </c>
      <c r="AO203" s="79" t="e">
        <f ca="1">IFERROR(IF(OR($BE203=45,$BE203=45+Results!$AR$2),VLOOKUP($C203,Data_qPCR,AO$3+2,FALSE),NA()),NA())</f>
        <v>#N/A</v>
      </c>
      <c r="AP203" s="79" t="e">
        <f ca="1">IFERROR(IF(OR($BE203=45,$BE203=45+Results!$AR$2),VLOOKUP($C203,Data_qPCR,AP$3+2,FALSE),NA()),NA())</f>
        <v>#N/A</v>
      </c>
      <c r="AQ203" s="79" t="e">
        <f ca="1">IFERROR(IF(OR($BE203=45,$BE203=45+Results!$AR$2),VLOOKUP($C203,Data_qPCR,AQ$3+2,FALSE),NA()),NA())</f>
        <v>#N/A</v>
      </c>
      <c r="AR203" s="79" t="e">
        <f ca="1">IFERROR(IF(OR($BE203=45,$BE203=45+Results!$AR$2),VLOOKUP($C203,Data_qPCR,AR$3+2,FALSE),NA()),NA())</f>
        <v>#N/A</v>
      </c>
      <c r="AS203" s="79" t="e">
        <f ca="1">IFERROR(IF(OR($BE203=45,$BE203=45+Results!$AR$2),VLOOKUP($C203,Data_qPCR,AS$3+2,FALSE),NA()),NA())</f>
        <v>#N/A</v>
      </c>
      <c r="AT203" s="79" t="e">
        <f ca="1">IFERROR(IF(OR($BE203=45,$BE203=45+Results!$AR$2),VLOOKUP($C203,Data_qPCR,AT$3+2,FALSE),NA()),NA())</f>
        <v>#N/A</v>
      </c>
      <c r="AU203" s="79" t="e">
        <f ca="1">IFERROR(IF(OR($BE203=45,$BE203=45+Results!$AR$2),VLOOKUP($C203,Data_qPCR,AU$3+2,FALSE),NA()),NA())</f>
        <v>#N/A</v>
      </c>
      <c r="AV203" s="79" t="e">
        <f ca="1">IFERROR(IF(OR($BE203=45,$BE203=45+Results!$AR$2),VLOOKUP($C203,Data_qPCR,AV$3+2,FALSE),NA()),NA())</f>
        <v>#N/A</v>
      </c>
      <c r="AW203" s="79" t="e">
        <f ca="1">IFERROR(IF(OR($BE203=45,$BE203=45+Results!$AR$2),VLOOKUP($C203,Data_qPCR,AW$3+2,FALSE),NA()),NA())</f>
        <v>#N/A</v>
      </c>
      <c r="AX203" s="79" t="e">
        <f ca="1">IFERROR(IF(OR($BE203=45,$BE203=45+Results!$AR$2),VLOOKUP($C203,Data_qPCR,AX$3+2,FALSE),NA()),NA())</f>
        <v>#N/A</v>
      </c>
      <c r="AY203" s="79" t="e">
        <f ca="1">IFERROR(IF(OR($BE203=45,$BE203=45+Results!$AR$2),VLOOKUP($C203,Data_qPCR,AY$3+2,FALSE),NA()),NA())</f>
        <v>#N/A</v>
      </c>
      <c r="AZ203" s="79" t="e">
        <f ca="1">IFERROR(IF(OR($BE203=45,$BE203=45+Results!$AR$2),VLOOKUP($C203,Data_qPCR,AZ$3+2,FALSE),NA()),NA())</f>
        <v>#N/A</v>
      </c>
      <c r="BA203" s="79" t="e">
        <f ca="1">IFERROR(IF(OR($BE203=45,$BE203=45+Results!$AR$2),VLOOKUP($C203,Data_qPCR,BA$3+2,FALSE),NA()),NA())</f>
        <v>#N/A</v>
      </c>
      <c r="BB203" s="79" t="e">
        <f ca="1">IFERROR(IF(OR($BE203=45,$BE203=45+Results!$AR$2),VLOOKUP($C203,Data_qPCR,BB$3+2,FALSE),NA()),NA())</f>
        <v>#N/A</v>
      </c>
      <c r="BC203" s="79" t="e">
        <f ca="1">IFERROR(IF(OR($BE203=45,$BE203=45+Results!$AR$2),VLOOKUP($C203,Data_qPCR,BC$3+2,FALSE),NA()),NA())</f>
        <v>#N/A</v>
      </c>
      <c r="BD203" s="79" t="str">
        <f t="shared" ca="1" si="24"/>
        <v/>
      </c>
      <c r="BE203" t="str">
        <f ca="1">IFERROR(IF(LEFT(C203,1)+0=Results!$C$4,INDEX(Results!$AM$8:$BJ$23,CODE(RIGHT(LEFT(C203,2),1))-64,RIGHT(C203,LEN(C203)-2)+0),IF(Results!$AL$7=2,2,45)),"")</f>
        <v/>
      </c>
      <c r="BF203" t="str">
        <f t="shared" ca="1" si="23"/>
        <v/>
      </c>
      <c r="BG203" s="104" t="str">
        <f ca="1">IFERROR(IF(LEFT(C203,1)+0=Results!$C$4,INDEX(Results!$CK$8:$DH$23,CODE(RIGHT(LEFT(C203,2),1))-64,RIGHT(C203,LEN(C203)-2)+0),IF(Results!$AL$7=2,2,45)),"")</f>
        <v/>
      </c>
    </row>
    <row r="204" spans="1:59" x14ac:dyDescent="0.25">
      <c r="A204" t="str">
        <f t="shared" ca="1" si="20"/>
        <v>N/A</v>
      </c>
      <c r="B204">
        <v>201</v>
      </c>
      <c r="C204" t="str">
        <f t="shared" ca="1" si="21"/>
        <v/>
      </c>
      <c r="D204" t="str">
        <f t="shared" ca="1" si="22"/>
        <v/>
      </c>
      <c r="E204" s="268" t="str">
        <f t="shared" ca="1" si="19"/>
        <v/>
      </c>
      <c r="F204" s="79" t="e">
        <f ca="1">IFERROR(IF(OR($BE204=45,$BE204=45+Results!$AR$2),VLOOKUP($C204,Data_qPCR,F$3+2,FALSE),NA()),NA())</f>
        <v>#N/A</v>
      </c>
      <c r="G204" s="79" t="e">
        <f ca="1">IFERROR(IF(OR($BE204=45,$BE204=45+Results!$AR$2),VLOOKUP($C204,Data_qPCR,G$3+2,FALSE),NA()),NA())</f>
        <v>#N/A</v>
      </c>
      <c r="H204" s="79" t="e">
        <f ca="1">IFERROR(IF(OR($BE204=45,$BE204=45+Results!$AR$2),VLOOKUP($C204,Data_qPCR,H$3+2,FALSE),NA()),NA())</f>
        <v>#N/A</v>
      </c>
      <c r="I204" s="79" t="e">
        <f ca="1">IFERROR(IF(OR($BE204=45,$BE204=45+Results!$AR$2),VLOOKUP($C204,Data_qPCR,I$3+2,FALSE),NA()),NA())</f>
        <v>#N/A</v>
      </c>
      <c r="J204" s="79" t="e">
        <f ca="1">IFERROR(IF(OR($BE204=45,$BE204=45+Results!$AR$2),VLOOKUP($C204,Data_qPCR,J$3+2,FALSE),NA()),NA())</f>
        <v>#N/A</v>
      </c>
      <c r="K204" s="79" t="e">
        <f ca="1">IFERROR(IF(OR($BE204=45,$BE204=45+Results!$AR$2),VLOOKUP($C204,Data_qPCR,K$3+2,FALSE),NA()),NA())</f>
        <v>#N/A</v>
      </c>
      <c r="L204" s="79" t="e">
        <f ca="1">IFERROR(IF(OR($BE204=45,$BE204=45+Results!$AR$2),VLOOKUP($C204,Data_qPCR,L$3+2,FALSE),NA()),NA())</f>
        <v>#N/A</v>
      </c>
      <c r="M204" s="79" t="e">
        <f ca="1">IFERROR(IF(OR($BE204=45,$BE204=45+Results!$AR$2),VLOOKUP($C204,Data_qPCR,M$3+2,FALSE),NA()),NA())</f>
        <v>#N/A</v>
      </c>
      <c r="N204" s="79" t="e">
        <f ca="1">IFERROR(IF(OR($BE204=45,$BE204=45+Results!$AR$2),VLOOKUP($C204,Data_qPCR,N$3+2,FALSE),NA()),NA())</f>
        <v>#N/A</v>
      </c>
      <c r="O204" s="79" t="e">
        <f ca="1">IFERROR(IF(OR($BE204=45,$BE204=45+Results!$AR$2),VLOOKUP($C204,Data_qPCR,O$3+2,FALSE),NA()),NA())</f>
        <v>#N/A</v>
      </c>
      <c r="P204" s="79" t="e">
        <f ca="1">IFERROR(IF(OR($BE204=45,$BE204=45+Results!$AR$2),VLOOKUP($C204,Data_qPCR,P$3+2,FALSE),NA()),NA())</f>
        <v>#N/A</v>
      </c>
      <c r="Q204" s="79" t="e">
        <f ca="1">IFERROR(IF(OR($BE204=45,$BE204=45+Results!$AR$2),VLOOKUP($C204,Data_qPCR,Q$3+2,FALSE),NA()),NA())</f>
        <v>#N/A</v>
      </c>
      <c r="R204" s="79" t="e">
        <f ca="1">IFERROR(IF(OR($BE204=45,$BE204=45+Results!$AR$2),VLOOKUP($C204,Data_qPCR,R$3+2,FALSE),NA()),NA())</f>
        <v>#N/A</v>
      </c>
      <c r="S204" s="79" t="e">
        <f ca="1">IFERROR(IF(OR($BE204=45,$BE204=45+Results!$AR$2),VLOOKUP($C204,Data_qPCR,S$3+2,FALSE),NA()),NA())</f>
        <v>#N/A</v>
      </c>
      <c r="T204" s="79" t="e">
        <f ca="1">IFERROR(IF(OR($BE204=45,$BE204=45+Results!$AR$2),VLOOKUP($C204,Data_qPCR,T$3+2,FALSE),NA()),NA())</f>
        <v>#N/A</v>
      </c>
      <c r="U204" s="79" t="e">
        <f ca="1">IFERROR(IF(OR($BE204=45,$BE204=45+Results!$AR$2),VLOOKUP($C204,Data_qPCR,U$3+2,FALSE),NA()),NA())</f>
        <v>#N/A</v>
      </c>
      <c r="V204" s="79" t="e">
        <f ca="1">IFERROR(IF(OR($BE204=45,$BE204=45+Results!$AR$2),VLOOKUP($C204,Data_qPCR,V$3+2,FALSE),NA()),NA())</f>
        <v>#N/A</v>
      </c>
      <c r="W204" s="79" t="e">
        <f ca="1">IFERROR(IF(OR($BE204=45,$BE204=45+Results!$AR$2),VLOOKUP($C204,Data_qPCR,W$3+2,FALSE),NA()),NA())</f>
        <v>#N/A</v>
      </c>
      <c r="X204" s="79" t="e">
        <f ca="1">IFERROR(IF(OR($BE204=45,$BE204=45+Results!$AR$2),VLOOKUP($C204,Data_qPCR,X$3+2,FALSE),NA()),NA())</f>
        <v>#N/A</v>
      </c>
      <c r="Y204" s="79" t="e">
        <f ca="1">IFERROR(IF(OR($BE204=45,$BE204=45+Results!$AR$2),VLOOKUP($C204,Data_qPCR,Y$3+2,FALSE),NA()),NA())</f>
        <v>#N/A</v>
      </c>
      <c r="Z204" s="79" t="e">
        <f ca="1">IFERROR(IF(OR($BE204=45,$BE204=45+Results!$AR$2),VLOOKUP($C204,Data_qPCR,Z$3+2,FALSE),NA()),NA())</f>
        <v>#N/A</v>
      </c>
      <c r="AA204" s="79" t="e">
        <f ca="1">IFERROR(IF(OR($BE204=45,$BE204=45+Results!$AR$2),VLOOKUP($C204,Data_qPCR,AA$3+2,FALSE),NA()),NA())</f>
        <v>#N/A</v>
      </c>
      <c r="AB204" s="79" t="e">
        <f ca="1">IFERROR(IF(OR($BE204=45,$BE204=45+Results!$AR$2),VLOOKUP($C204,Data_qPCR,AB$3+2,FALSE),NA()),NA())</f>
        <v>#N/A</v>
      </c>
      <c r="AC204" s="79" t="e">
        <f ca="1">IFERROR(IF(OR($BE204=45,$BE204=45+Results!$AR$2),VLOOKUP($C204,Data_qPCR,AC$3+2,FALSE),NA()),NA())</f>
        <v>#N/A</v>
      </c>
      <c r="AD204" s="79" t="e">
        <f ca="1">IFERROR(IF(OR($BE204=45,$BE204=45+Results!$AR$2),VLOOKUP($C204,Data_qPCR,AD$3+2,FALSE),NA()),NA())</f>
        <v>#N/A</v>
      </c>
      <c r="AE204" s="79" t="e">
        <f ca="1">IFERROR(IF(OR($BE204=45,$BE204=45+Results!$AR$2),VLOOKUP($C204,Data_qPCR,AE$3+2,FALSE),NA()),NA())</f>
        <v>#N/A</v>
      </c>
      <c r="AF204" s="79" t="e">
        <f ca="1">IFERROR(IF(OR($BE204=45,$BE204=45+Results!$AR$2),VLOOKUP($C204,Data_qPCR,AF$3+2,FALSE),NA()),NA())</f>
        <v>#N/A</v>
      </c>
      <c r="AG204" s="79" t="e">
        <f ca="1">IFERROR(IF(OR($BE204=45,$BE204=45+Results!$AR$2),VLOOKUP($C204,Data_qPCR,AG$3+2,FALSE),NA()),NA())</f>
        <v>#N/A</v>
      </c>
      <c r="AH204" s="79" t="e">
        <f ca="1">IFERROR(IF(OR($BE204=45,$BE204=45+Results!$AR$2),VLOOKUP($C204,Data_qPCR,AH$3+2,FALSE),NA()),NA())</f>
        <v>#N/A</v>
      </c>
      <c r="AI204" s="79" t="e">
        <f ca="1">IFERROR(IF(OR($BE204=45,$BE204=45+Results!$AR$2),VLOOKUP($C204,Data_qPCR,AI$3+2,FALSE),NA()),NA())</f>
        <v>#N/A</v>
      </c>
      <c r="AJ204" s="79" t="e">
        <f ca="1">IFERROR(IF(OR($BE204=45,$BE204=45+Results!$AR$2),VLOOKUP($C204,Data_qPCR,AJ$3+2,FALSE),NA()),NA())</f>
        <v>#N/A</v>
      </c>
      <c r="AK204" s="79" t="e">
        <f ca="1">IFERROR(IF(OR($BE204=45,$BE204=45+Results!$AR$2),VLOOKUP($C204,Data_qPCR,AK$3+2,FALSE),NA()),NA())</f>
        <v>#N/A</v>
      </c>
      <c r="AL204" s="79" t="e">
        <f ca="1">IFERROR(IF(OR($BE204=45,$BE204=45+Results!$AR$2),VLOOKUP($C204,Data_qPCR,AL$3+2,FALSE),NA()),NA())</f>
        <v>#N/A</v>
      </c>
      <c r="AM204" s="79" t="e">
        <f ca="1">IFERROR(IF(OR($BE204=45,$BE204=45+Results!$AR$2),VLOOKUP($C204,Data_qPCR,AM$3+2,FALSE),NA()),NA())</f>
        <v>#N/A</v>
      </c>
      <c r="AN204" s="79" t="e">
        <f ca="1">IFERROR(IF(OR($BE204=45,$BE204=45+Results!$AR$2),VLOOKUP($C204,Data_qPCR,AN$3+2,FALSE),NA()),NA())</f>
        <v>#N/A</v>
      </c>
      <c r="AO204" s="79" t="e">
        <f ca="1">IFERROR(IF(OR($BE204=45,$BE204=45+Results!$AR$2),VLOOKUP($C204,Data_qPCR,AO$3+2,FALSE),NA()),NA())</f>
        <v>#N/A</v>
      </c>
      <c r="AP204" s="79" t="e">
        <f ca="1">IFERROR(IF(OR($BE204=45,$BE204=45+Results!$AR$2),VLOOKUP($C204,Data_qPCR,AP$3+2,FALSE),NA()),NA())</f>
        <v>#N/A</v>
      </c>
      <c r="AQ204" s="79" t="e">
        <f ca="1">IFERROR(IF(OR($BE204=45,$BE204=45+Results!$AR$2),VLOOKUP($C204,Data_qPCR,AQ$3+2,FALSE),NA()),NA())</f>
        <v>#N/A</v>
      </c>
      <c r="AR204" s="79" t="e">
        <f ca="1">IFERROR(IF(OR($BE204=45,$BE204=45+Results!$AR$2),VLOOKUP($C204,Data_qPCR,AR$3+2,FALSE),NA()),NA())</f>
        <v>#N/A</v>
      </c>
      <c r="AS204" s="79" t="e">
        <f ca="1">IFERROR(IF(OR($BE204=45,$BE204=45+Results!$AR$2),VLOOKUP($C204,Data_qPCR,AS$3+2,FALSE),NA()),NA())</f>
        <v>#N/A</v>
      </c>
      <c r="AT204" s="79" t="e">
        <f ca="1">IFERROR(IF(OR($BE204=45,$BE204=45+Results!$AR$2),VLOOKUP($C204,Data_qPCR,AT$3+2,FALSE),NA()),NA())</f>
        <v>#N/A</v>
      </c>
      <c r="AU204" s="79" t="e">
        <f ca="1">IFERROR(IF(OR($BE204=45,$BE204=45+Results!$AR$2),VLOOKUP($C204,Data_qPCR,AU$3+2,FALSE),NA()),NA())</f>
        <v>#N/A</v>
      </c>
      <c r="AV204" s="79" t="e">
        <f ca="1">IFERROR(IF(OR($BE204=45,$BE204=45+Results!$AR$2),VLOOKUP($C204,Data_qPCR,AV$3+2,FALSE),NA()),NA())</f>
        <v>#N/A</v>
      </c>
      <c r="AW204" s="79" t="e">
        <f ca="1">IFERROR(IF(OR($BE204=45,$BE204=45+Results!$AR$2),VLOOKUP($C204,Data_qPCR,AW$3+2,FALSE),NA()),NA())</f>
        <v>#N/A</v>
      </c>
      <c r="AX204" s="79" t="e">
        <f ca="1">IFERROR(IF(OR($BE204=45,$BE204=45+Results!$AR$2),VLOOKUP($C204,Data_qPCR,AX$3+2,FALSE),NA()),NA())</f>
        <v>#N/A</v>
      </c>
      <c r="AY204" s="79" t="e">
        <f ca="1">IFERROR(IF(OR($BE204=45,$BE204=45+Results!$AR$2),VLOOKUP($C204,Data_qPCR,AY$3+2,FALSE),NA()),NA())</f>
        <v>#N/A</v>
      </c>
      <c r="AZ204" s="79" t="e">
        <f ca="1">IFERROR(IF(OR($BE204=45,$BE204=45+Results!$AR$2),VLOOKUP($C204,Data_qPCR,AZ$3+2,FALSE),NA()),NA())</f>
        <v>#N/A</v>
      </c>
      <c r="BA204" s="79" t="e">
        <f ca="1">IFERROR(IF(OR($BE204=45,$BE204=45+Results!$AR$2),VLOOKUP($C204,Data_qPCR,BA$3+2,FALSE),NA()),NA())</f>
        <v>#N/A</v>
      </c>
      <c r="BB204" s="79" t="e">
        <f ca="1">IFERROR(IF(OR($BE204=45,$BE204=45+Results!$AR$2),VLOOKUP($C204,Data_qPCR,BB$3+2,FALSE),NA()),NA())</f>
        <v>#N/A</v>
      </c>
      <c r="BC204" s="79" t="e">
        <f ca="1">IFERROR(IF(OR($BE204=45,$BE204=45+Results!$AR$2),VLOOKUP($C204,Data_qPCR,BC$3+2,FALSE),NA()),NA())</f>
        <v>#N/A</v>
      </c>
      <c r="BD204" s="79" t="str">
        <f t="shared" ca="1" si="24"/>
        <v/>
      </c>
      <c r="BE204" t="str">
        <f ca="1">IFERROR(IF(LEFT(C204,1)+0=Results!$C$4,INDEX(Results!$AM$8:$BJ$23,CODE(RIGHT(LEFT(C204,2),1))-64,RIGHT(C204,LEN(C204)-2)+0),IF(Results!$AL$7=2,2,45)),"")</f>
        <v/>
      </c>
      <c r="BF204" t="str">
        <f t="shared" ca="1" si="23"/>
        <v/>
      </c>
      <c r="BG204" s="104" t="str">
        <f ca="1">IFERROR(IF(LEFT(C204,1)+0=Results!$C$4,INDEX(Results!$CK$8:$DH$23,CODE(RIGHT(LEFT(C204,2),1))-64,RIGHT(C204,LEN(C204)-2)+0),IF(Results!$AL$7=2,2,45)),"")</f>
        <v/>
      </c>
    </row>
    <row r="205" spans="1:59" x14ac:dyDescent="0.25">
      <c r="A205" t="str">
        <f t="shared" ca="1" si="20"/>
        <v>N/A</v>
      </c>
      <c r="B205">
        <v>202</v>
      </c>
      <c r="C205" t="str">
        <f t="shared" ca="1" si="21"/>
        <v/>
      </c>
      <c r="D205" t="str">
        <f t="shared" ca="1" si="22"/>
        <v/>
      </c>
      <c r="E205" s="268" t="str">
        <f t="shared" ca="1" si="19"/>
        <v/>
      </c>
      <c r="F205" s="79" t="e">
        <f ca="1">IFERROR(IF(OR($BE205=45,$BE205=45+Results!$AR$2),VLOOKUP($C205,Data_qPCR,F$3+2,FALSE),NA()),NA())</f>
        <v>#N/A</v>
      </c>
      <c r="G205" s="79" t="e">
        <f ca="1">IFERROR(IF(OR($BE205=45,$BE205=45+Results!$AR$2),VLOOKUP($C205,Data_qPCR,G$3+2,FALSE),NA()),NA())</f>
        <v>#N/A</v>
      </c>
      <c r="H205" s="79" t="e">
        <f ca="1">IFERROR(IF(OR($BE205=45,$BE205=45+Results!$AR$2),VLOOKUP($C205,Data_qPCR,H$3+2,FALSE),NA()),NA())</f>
        <v>#N/A</v>
      </c>
      <c r="I205" s="79" t="e">
        <f ca="1">IFERROR(IF(OR($BE205=45,$BE205=45+Results!$AR$2),VLOOKUP($C205,Data_qPCR,I$3+2,FALSE),NA()),NA())</f>
        <v>#N/A</v>
      </c>
      <c r="J205" s="79" t="e">
        <f ca="1">IFERROR(IF(OR($BE205=45,$BE205=45+Results!$AR$2),VLOOKUP($C205,Data_qPCR,J$3+2,FALSE),NA()),NA())</f>
        <v>#N/A</v>
      </c>
      <c r="K205" s="79" t="e">
        <f ca="1">IFERROR(IF(OR($BE205=45,$BE205=45+Results!$AR$2),VLOOKUP($C205,Data_qPCR,K$3+2,FALSE),NA()),NA())</f>
        <v>#N/A</v>
      </c>
      <c r="L205" s="79" t="e">
        <f ca="1">IFERROR(IF(OR($BE205=45,$BE205=45+Results!$AR$2),VLOOKUP($C205,Data_qPCR,L$3+2,FALSE),NA()),NA())</f>
        <v>#N/A</v>
      </c>
      <c r="M205" s="79" t="e">
        <f ca="1">IFERROR(IF(OR($BE205=45,$BE205=45+Results!$AR$2),VLOOKUP($C205,Data_qPCR,M$3+2,FALSE),NA()),NA())</f>
        <v>#N/A</v>
      </c>
      <c r="N205" s="79" t="e">
        <f ca="1">IFERROR(IF(OR($BE205=45,$BE205=45+Results!$AR$2),VLOOKUP($C205,Data_qPCR,N$3+2,FALSE),NA()),NA())</f>
        <v>#N/A</v>
      </c>
      <c r="O205" s="79" t="e">
        <f ca="1">IFERROR(IF(OR($BE205=45,$BE205=45+Results!$AR$2),VLOOKUP($C205,Data_qPCR,O$3+2,FALSE),NA()),NA())</f>
        <v>#N/A</v>
      </c>
      <c r="P205" s="79" t="e">
        <f ca="1">IFERROR(IF(OR($BE205=45,$BE205=45+Results!$AR$2),VLOOKUP($C205,Data_qPCR,P$3+2,FALSE),NA()),NA())</f>
        <v>#N/A</v>
      </c>
      <c r="Q205" s="79" t="e">
        <f ca="1">IFERROR(IF(OR($BE205=45,$BE205=45+Results!$AR$2),VLOOKUP($C205,Data_qPCR,Q$3+2,FALSE),NA()),NA())</f>
        <v>#N/A</v>
      </c>
      <c r="R205" s="79" t="e">
        <f ca="1">IFERROR(IF(OR($BE205=45,$BE205=45+Results!$AR$2),VLOOKUP($C205,Data_qPCR,R$3+2,FALSE),NA()),NA())</f>
        <v>#N/A</v>
      </c>
      <c r="S205" s="79" t="e">
        <f ca="1">IFERROR(IF(OR($BE205=45,$BE205=45+Results!$AR$2),VLOOKUP($C205,Data_qPCR,S$3+2,FALSE),NA()),NA())</f>
        <v>#N/A</v>
      </c>
      <c r="T205" s="79" t="e">
        <f ca="1">IFERROR(IF(OR($BE205=45,$BE205=45+Results!$AR$2),VLOOKUP($C205,Data_qPCR,T$3+2,FALSE),NA()),NA())</f>
        <v>#N/A</v>
      </c>
      <c r="U205" s="79" t="e">
        <f ca="1">IFERROR(IF(OR($BE205=45,$BE205=45+Results!$AR$2),VLOOKUP($C205,Data_qPCR,U$3+2,FALSE),NA()),NA())</f>
        <v>#N/A</v>
      </c>
      <c r="V205" s="79" t="e">
        <f ca="1">IFERROR(IF(OR($BE205=45,$BE205=45+Results!$AR$2),VLOOKUP($C205,Data_qPCR,V$3+2,FALSE),NA()),NA())</f>
        <v>#N/A</v>
      </c>
      <c r="W205" s="79" t="e">
        <f ca="1">IFERROR(IF(OR($BE205=45,$BE205=45+Results!$AR$2),VLOOKUP($C205,Data_qPCR,W$3+2,FALSE),NA()),NA())</f>
        <v>#N/A</v>
      </c>
      <c r="X205" s="79" t="e">
        <f ca="1">IFERROR(IF(OR($BE205=45,$BE205=45+Results!$AR$2),VLOOKUP($C205,Data_qPCR,X$3+2,FALSE),NA()),NA())</f>
        <v>#N/A</v>
      </c>
      <c r="Y205" s="79" t="e">
        <f ca="1">IFERROR(IF(OR($BE205=45,$BE205=45+Results!$AR$2),VLOOKUP($C205,Data_qPCR,Y$3+2,FALSE),NA()),NA())</f>
        <v>#N/A</v>
      </c>
      <c r="Z205" s="79" t="e">
        <f ca="1">IFERROR(IF(OR($BE205=45,$BE205=45+Results!$AR$2),VLOOKUP($C205,Data_qPCR,Z$3+2,FALSE),NA()),NA())</f>
        <v>#N/A</v>
      </c>
      <c r="AA205" s="79" t="e">
        <f ca="1">IFERROR(IF(OR($BE205=45,$BE205=45+Results!$AR$2),VLOOKUP($C205,Data_qPCR,AA$3+2,FALSE),NA()),NA())</f>
        <v>#N/A</v>
      </c>
      <c r="AB205" s="79" t="e">
        <f ca="1">IFERROR(IF(OR($BE205=45,$BE205=45+Results!$AR$2),VLOOKUP($C205,Data_qPCR,AB$3+2,FALSE),NA()),NA())</f>
        <v>#N/A</v>
      </c>
      <c r="AC205" s="79" t="e">
        <f ca="1">IFERROR(IF(OR($BE205=45,$BE205=45+Results!$AR$2),VLOOKUP($C205,Data_qPCR,AC$3+2,FALSE),NA()),NA())</f>
        <v>#N/A</v>
      </c>
      <c r="AD205" s="79" t="e">
        <f ca="1">IFERROR(IF(OR($BE205=45,$BE205=45+Results!$AR$2),VLOOKUP($C205,Data_qPCR,AD$3+2,FALSE),NA()),NA())</f>
        <v>#N/A</v>
      </c>
      <c r="AE205" s="79" t="e">
        <f ca="1">IFERROR(IF(OR($BE205=45,$BE205=45+Results!$AR$2),VLOOKUP($C205,Data_qPCR,AE$3+2,FALSE),NA()),NA())</f>
        <v>#N/A</v>
      </c>
      <c r="AF205" s="79" t="e">
        <f ca="1">IFERROR(IF(OR($BE205=45,$BE205=45+Results!$AR$2),VLOOKUP($C205,Data_qPCR,AF$3+2,FALSE),NA()),NA())</f>
        <v>#N/A</v>
      </c>
      <c r="AG205" s="79" t="e">
        <f ca="1">IFERROR(IF(OR($BE205=45,$BE205=45+Results!$AR$2),VLOOKUP($C205,Data_qPCR,AG$3+2,FALSE),NA()),NA())</f>
        <v>#N/A</v>
      </c>
      <c r="AH205" s="79" t="e">
        <f ca="1">IFERROR(IF(OR($BE205=45,$BE205=45+Results!$AR$2),VLOOKUP($C205,Data_qPCR,AH$3+2,FALSE),NA()),NA())</f>
        <v>#N/A</v>
      </c>
      <c r="AI205" s="79" t="e">
        <f ca="1">IFERROR(IF(OR($BE205=45,$BE205=45+Results!$AR$2),VLOOKUP($C205,Data_qPCR,AI$3+2,FALSE),NA()),NA())</f>
        <v>#N/A</v>
      </c>
      <c r="AJ205" s="79" t="e">
        <f ca="1">IFERROR(IF(OR($BE205=45,$BE205=45+Results!$AR$2),VLOOKUP($C205,Data_qPCR,AJ$3+2,FALSE),NA()),NA())</f>
        <v>#N/A</v>
      </c>
      <c r="AK205" s="79" t="e">
        <f ca="1">IFERROR(IF(OR($BE205=45,$BE205=45+Results!$AR$2),VLOOKUP($C205,Data_qPCR,AK$3+2,FALSE),NA()),NA())</f>
        <v>#N/A</v>
      </c>
      <c r="AL205" s="79" t="e">
        <f ca="1">IFERROR(IF(OR($BE205=45,$BE205=45+Results!$AR$2),VLOOKUP($C205,Data_qPCR,AL$3+2,FALSE),NA()),NA())</f>
        <v>#N/A</v>
      </c>
      <c r="AM205" s="79" t="e">
        <f ca="1">IFERROR(IF(OR($BE205=45,$BE205=45+Results!$AR$2),VLOOKUP($C205,Data_qPCR,AM$3+2,FALSE),NA()),NA())</f>
        <v>#N/A</v>
      </c>
      <c r="AN205" s="79" t="e">
        <f ca="1">IFERROR(IF(OR($BE205=45,$BE205=45+Results!$AR$2),VLOOKUP($C205,Data_qPCR,AN$3+2,FALSE),NA()),NA())</f>
        <v>#N/A</v>
      </c>
      <c r="AO205" s="79" t="e">
        <f ca="1">IFERROR(IF(OR($BE205=45,$BE205=45+Results!$AR$2),VLOOKUP($C205,Data_qPCR,AO$3+2,FALSE),NA()),NA())</f>
        <v>#N/A</v>
      </c>
      <c r="AP205" s="79" t="e">
        <f ca="1">IFERROR(IF(OR($BE205=45,$BE205=45+Results!$AR$2),VLOOKUP($C205,Data_qPCR,AP$3+2,FALSE),NA()),NA())</f>
        <v>#N/A</v>
      </c>
      <c r="AQ205" s="79" t="e">
        <f ca="1">IFERROR(IF(OR($BE205=45,$BE205=45+Results!$AR$2),VLOOKUP($C205,Data_qPCR,AQ$3+2,FALSE),NA()),NA())</f>
        <v>#N/A</v>
      </c>
      <c r="AR205" s="79" t="e">
        <f ca="1">IFERROR(IF(OR($BE205=45,$BE205=45+Results!$AR$2),VLOOKUP($C205,Data_qPCR,AR$3+2,FALSE),NA()),NA())</f>
        <v>#N/A</v>
      </c>
      <c r="AS205" s="79" t="e">
        <f ca="1">IFERROR(IF(OR($BE205=45,$BE205=45+Results!$AR$2),VLOOKUP($C205,Data_qPCR,AS$3+2,FALSE),NA()),NA())</f>
        <v>#N/A</v>
      </c>
      <c r="AT205" s="79" t="e">
        <f ca="1">IFERROR(IF(OR($BE205=45,$BE205=45+Results!$AR$2),VLOOKUP($C205,Data_qPCR,AT$3+2,FALSE),NA()),NA())</f>
        <v>#N/A</v>
      </c>
      <c r="AU205" s="79" t="e">
        <f ca="1">IFERROR(IF(OR($BE205=45,$BE205=45+Results!$AR$2),VLOOKUP($C205,Data_qPCR,AU$3+2,FALSE),NA()),NA())</f>
        <v>#N/A</v>
      </c>
      <c r="AV205" s="79" t="e">
        <f ca="1">IFERROR(IF(OR($BE205=45,$BE205=45+Results!$AR$2),VLOOKUP($C205,Data_qPCR,AV$3+2,FALSE),NA()),NA())</f>
        <v>#N/A</v>
      </c>
      <c r="AW205" s="79" t="e">
        <f ca="1">IFERROR(IF(OR($BE205=45,$BE205=45+Results!$AR$2),VLOOKUP($C205,Data_qPCR,AW$3+2,FALSE),NA()),NA())</f>
        <v>#N/A</v>
      </c>
      <c r="AX205" s="79" t="e">
        <f ca="1">IFERROR(IF(OR($BE205=45,$BE205=45+Results!$AR$2),VLOOKUP($C205,Data_qPCR,AX$3+2,FALSE),NA()),NA())</f>
        <v>#N/A</v>
      </c>
      <c r="AY205" s="79" t="e">
        <f ca="1">IFERROR(IF(OR($BE205=45,$BE205=45+Results!$AR$2),VLOOKUP($C205,Data_qPCR,AY$3+2,FALSE),NA()),NA())</f>
        <v>#N/A</v>
      </c>
      <c r="AZ205" s="79" t="e">
        <f ca="1">IFERROR(IF(OR($BE205=45,$BE205=45+Results!$AR$2),VLOOKUP($C205,Data_qPCR,AZ$3+2,FALSE),NA()),NA())</f>
        <v>#N/A</v>
      </c>
      <c r="BA205" s="79" t="e">
        <f ca="1">IFERROR(IF(OR($BE205=45,$BE205=45+Results!$AR$2),VLOOKUP($C205,Data_qPCR,BA$3+2,FALSE),NA()),NA())</f>
        <v>#N/A</v>
      </c>
      <c r="BB205" s="79" t="e">
        <f ca="1">IFERROR(IF(OR($BE205=45,$BE205=45+Results!$AR$2),VLOOKUP($C205,Data_qPCR,BB$3+2,FALSE),NA()),NA())</f>
        <v>#N/A</v>
      </c>
      <c r="BC205" s="79" t="e">
        <f ca="1">IFERROR(IF(OR($BE205=45,$BE205=45+Results!$AR$2),VLOOKUP($C205,Data_qPCR,BC$3+2,FALSE),NA()),NA())</f>
        <v>#N/A</v>
      </c>
      <c r="BD205" s="79" t="str">
        <f t="shared" ca="1" si="24"/>
        <v/>
      </c>
      <c r="BE205" t="str">
        <f ca="1">IFERROR(IF(LEFT(C205,1)+0=Results!$C$4,INDEX(Results!$AM$8:$BJ$23,CODE(RIGHT(LEFT(C205,2),1))-64,RIGHT(C205,LEN(C205)-2)+0),IF(Results!$AL$7=2,2,45)),"")</f>
        <v/>
      </c>
      <c r="BF205" t="str">
        <f t="shared" ca="1" si="23"/>
        <v/>
      </c>
      <c r="BG205" s="104" t="str">
        <f ca="1">IFERROR(IF(LEFT(C205,1)+0=Results!$C$4,INDEX(Results!$CK$8:$DH$23,CODE(RIGHT(LEFT(C205,2),1))-64,RIGHT(C205,LEN(C205)-2)+0),IF(Results!$AL$7=2,2,45)),"")</f>
        <v/>
      </c>
    </row>
    <row r="206" spans="1:59" x14ac:dyDescent="0.25">
      <c r="A206" t="str">
        <f t="shared" ca="1" si="20"/>
        <v>N/A</v>
      </c>
      <c r="B206">
        <v>203</v>
      </c>
      <c r="C206" t="str">
        <f t="shared" ca="1" si="21"/>
        <v/>
      </c>
      <c r="D206" t="str">
        <f t="shared" ca="1" si="22"/>
        <v/>
      </c>
      <c r="E206" s="268" t="str">
        <f t="shared" ca="1" si="19"/>
        <v/>
      </c>
      <c r="F206" s="79" t="e">
        <f ca="1">IFERROR(IF(OR($BE206=45,$BE206=45+Results!$AR$2),VLOOKUP($C206,Data_qPCR,F$3+2,FALSE),NA()),NA())</f>
        <v>#N/A</v>
      </c>
      <c r="G206" s="79" t="e">
        <f ca="1">IFERROR(IF(OR($BE206=45,$BE206=45+Results!$AR$2),VLOOKUP($C206,Data_qPCR,G$3+2,FALSE),NA()),NA())</f>
        <v>#N/A</v>
      </c>
      <c r="H206" s="79" t="e">
        <f ca="1">IFERROR(IF(OR($BE206=45,$BE206=45+Results!$AR$2),VLOOKUP($C206,Data_qPCR,H$3+2,FALSE),NA()),NA())</f>
        <v>#N/A</v>
      </c>
      <c r="I206" s="79" t="e">
        <f ca="1">IFERROR(IF(OR($BE206=45,$BE206=45+Results!$AR$2),VLOOKUP($C206,Data_qPCR,I$3+2,FALSE),NA()),NA())</f>
        <v>#N/A</v>
      </c>
      <c r="J206" s="79" t="e">
        <f ca="1">IFERROR(IF(OR($BE206=45,$BE206=45+Results!$AR$2),VLOOKUP($C206,Data_qPCR,J$3+2,FALSE),NA()),NA())</f>
        <v>#N/A</v>
      </c>
      <c r="K206" s="79" t="e">
        <f ca="1">IFERROR(IF(OR($BE206=45,$BE206=45+Results!$AR$2),VLOOKUP($C206,Data_qPCR,K$3+2,FALSE),NA()),NA())</f>
        <v>#N/A</v>
      </c>
      <c r="L206" s="79" t="e">
        <f ca="1">IFERROR(IF(OR($BE206=45,$BE206=45+Results!$AR$2),VLOOKUP($C206,Data_qPCR,L$3+2,FALSE),NA()),NA())</f>
        <v>#N/A</v>
      </c>
      <c r="M206" s="79" t="e">
        <f ca="1">IFERROR(IF(OR($BE206=45,$BE206=45+Results!$AR$2),VLOOKUP($C206,Data_qPCR,M$3+2,FALSE),NA()),NA())</f>
        <v>#N/A</v>
      </c>
      <c r="N206" s="79" t="e">
        <f ca="1">IFERROR(IF(OR($BE206=45,$BE206=45+Results!$AR$2),VLOOKUP($C206,Data_qPCR,N$3+2,FALSE),NA()),NA())</f>
        <v>#N/A</v>
      </c>
      <c r="O206" s="79" t="e">
        <f ca="1">IFERROR(IF(OR($BE206=45,$BE206=45+Results!$AR$2),VLOOKUP($C206,Data_qPCR,O$3+2,FALSE),NA()),NA())</f>
        <v>#N/A</v>
      </c>
      <c r="P206" s="79" t="e">
        <f ca="1">IFERROR(IF(OR($BE206=45,$BE206=45+Results!$AR$2),VLOOKUP($C206,Data_qPCR,P$3+2,FALSE),NA()),NA())</f>
        <v>#N/A</v>
      </c>
      <c r="Q206" s="79" t="e">
        <f ca="1">IFERROR(IF(OR($BE206=45,$BE206=45+Results!$AR$2),VLOOKUP($C206,Data_qPCR,Q$3+2,FALSE),NA()),NA())</f>
        <v>#N/A</v>
      </c>
      <c r="R206" s="79" t="e">
        <f ca="1">IFERROR(IF(OR($BE206=45,$BE206=45+Results!$AR$2),VLOOKUP($C206,Data_qPCR,R$3+2,FALSE),NA()),NA())</f>
        <v>#N/A</v>
      </c>
      <c r="S206" s="79" t="e">
        <f ca="1">IFERROR(IF(OR($BE206=45,$BE206=45+Results!$AR$2),VLOOKUP($C206,Data_qPCR,S$3+2,FALSE),NA()),NA())</f>
        <v>#N/A</v>
      </c>
      <c r="T206" s="79" t="e">
        <f ca="1">IFERROR(IF(OR($BE206=45,$BE206=45+Results!$AR$2),VLOOKUP($C206,Data_qPCR,T$3+2,FALSE),NA()),NA())</f>
        <v>#N/A</v>
      </c>
      <c r="U206" s="79" t="e">
        <f ca="1">IFERROR(IF(OR($BE206=45,$BE206=45+Results!$AR$2),VLOOKUP($C206,Data_qPCR,U$3+2,FALSE),NA()),NA())</f>
        <v>#N/A</v>
      </c>
      <c r="V206" s="79" t="e">
        <f ca="1">IFERROR(IF(OR($BE206=45,$BE206=45+Results!$AR$2),VLOOKUP($C206,Data_qPCR,V$3+2,FALSE),NA()),NA())</f>
        <v>#N/A</v>
      </c>
      <c r="W206" s="79" t="e">
        <f ca="1">IFERROR(IF(OR($BE206=45,$BE206=45+Results!$AR$2),VLOOKUP($C206,Data_qPCR,W$3+2,FALSE),NA()),NA())</f>
        <v>#N/A</v>
      </c>
      <c r="X206" s="79" t="e">
        <f ca="1">IFERROR(IF(OR($BE206=45,$BE206=45+Results!$AR$2),VLOOKUP($C206,Data_qPCR,X$3+2,FALSE),NA()),NA())</f>
        <v>#N/A</v>
      </c>
      <c r="Y206" s="79" t="e">
        <f ca="1">IFERROR(IF(OR($BE206=45,$BE206=45+Results!$AR$2),VLOOKUP($C206,Data_qPCR,Y$3+2,FALSE),NA()),NA())</f>
        <v>#N/A</v>
      </c>
      <c r="Z206" s="79" t="e">
        <f ca="1">IFERROR(IF(OR($BE206=45,$BE206=45+Results!$AR$2),VLOOKUP($C206,Data_qPCR,Z$3+2,FALSE),NA()),NA())</f>
        <v>#N/A</v>
      </c>
      <c r="AA206" s="79" t="e">
        <f ca="1">IFERROR(IF(OR($BE206=45,$BE206=45+Results!$AR$2),VLOOKUP($C206,Data_qPCR,AA$3+2,FALSE),NA()),NA())</f>
        <v>#N/A</v>
      </c>
      <c r="AB206" s="79" t="e">
        <f ca="1">IFERROR(IF(OR($BE206=45,$BE206=45+Results!$AR$2),VLOOKUP($C206,Data_qPCR,AB$3+2,FALSE),NA()),NA())</f>
        <v>#N/A</v>
      </c>
      <c r="AC206" s="79" t="e">
        <f ca="1">IFERROR(IF(OR($BE206=45,$BE206=45+Results!$AR$2),VLOOKUP($C206,Data_qPCR,AC$3+2,FALSE),NA()),NA())</f>
        <v>#N/A</v>
      </c>
      <c r="AD206" s="79" t="e">
        <f ca="1">IFERROR(IF(OR($BE206=45,$BE206=45+Results!$AR$2),VLOOKUP($C206,Data_qPCR,AD$3+2,FALSE),NA()),NA())</f>
        <v>#N/A</v>
      </c>
      <c r="AE206" s="79" t="e">
        <f ca="1">IFERROR(IF(OR($BE206=45,$BE206=45+Results!$AR$2),VLOOKUP($C206,Data_qPCR,AE$3+2,FALSE),NA()),NA())</f>
        <v>#N/A</v>
      </c>
      <c r="AF206" s="79" t="e">
        <f ca="1">IFERROR(IF(OR($BE206=45,$BE206=45+Results!$AR$2),VLOOKUP($C206,Data_qPCR,AF$3+2,FALSE),NA()),NA())</f>
        <v>#N/A</v>
      </c>
      <c r="AG206" s="79" t="e">
        <f ca="1">IFERROR(IF(OR($BE206=45,$BE206=45+Results!$AR$2),VLOOKUP($C206,Data_qPCR,AG$3+2,FALSE),NA()),NA())</f>
        <v>#N/A</v>
      </c>
      <c r="AH206" s="79" t="e">
        <f ca="1">IFERROR(IF(OR($BE206=45,$BE206=45+Results!$AR$2),VLOOKUP($C206,Data_qPCR,AH$3+2,FALSE),NA()),NA())</f>
        <v>#N/A</v>
      </c>
      <c r="AI206" s="79" t="e">
        <f ca="1">IFERROR(IF(OR($BE206=45,$BE206=45+Results!$AR$2),VLOOKUP($C206,Data_qPCR,AI$3+2,FALSE),NA()),NA())</f>
        <v>#N/A</v>
      </c>
      <c r="AJ206" s="79" t="e">
        <f ca="1">IFERROR(IF(OR($BE206=45,$BE206=45+Results!$AR$2),VLOOKUP($C206,Data_qPCR,AJ$3+2,FALSE),NA()),NA())</f>
        <v>#N/A</v>
      </c>
      <c r="AK206" s="79" t="e">
        <f ca="1">IFERROR(IF(OR($BE206=45,$BE206=45+Results!$AR$2),VLOOKUP($C206,Data_qPCR,AK$3+2,FALSE),NA()),NA())</f>
        <v>#N/A</v>
      </c>
      <c r="AL206" s="79" t="e">
        <f ca="1">IFERROR(IF(OR($BE206=45,$BE206=45+Results!$AR$2),VLOOKUP($C206,Data_qPCR,AL$3+2,FALSE),NA()),NA())</f>
        <v>#N/A</v>
      </c>
      <c r="AM206" s="79" t="e">
        <f ca="1">IFERROR(IF(OR($BE206=45,$BE206=45+Results!$AR$2),VLOOKUP($C206,Data_qPCR,AM$3+2,FALSE),NA()),NA())</f>
        <v>#N/A</v>
      </c>
      <c r="AN206" s="79" t="e">
        <f ca="1">IFERROR(IF(OR($BE206=45,$BE206=45+Results!$AR$2),VLOOKUP($C206,Data_qPCR,AN$3+2,FALSE),NA()),NA())</f>
        <v>#N/A</v>
      </c>
      <c r="AO206" s="79" t="e">
        <f ca="1">IFERROR(IF(OR($BE206=45,$BE206=45+Results!$AR$2),VLOOKUP($C206,Data_qPCR,AO$3+2,FALSE),NA()),NA())</f>
        <v>#N/A</v>
      </c>
      <c r="AP206" s="79" t="e">
        <f ca="1">IFERROR(IF(OR($BE206=45,$BE206=45+Results!$AR$2),VLOOKUP($C206,Data_qPCR,AP$3+2,FALSE),NA()),NA())</f>
        <v>#N/A</v>
      </c>
      <c r="AQ206" s="79" t="e">
        <f ca="1">IFERROR(IF(OR($BE206=45,$BE206=45+Results!$AR$2),VLOOKUP($C206,Data_qPCR,AQ$3+2,FALSE),NA()),NA())</f>
        <v>#N/A</v>
      </c>
      <c r="AR206" s="79" t="e">
        <f ca="1">IFERROR(IF(OR($BE206=45,$BE206=45+Results!$AR$2),VLOOKUP($C206,Data_qPCR,AR$3+2,FALSE),NA()),NA())</f>
        <v>#N/A</v>
      </c>
      <c r="AS206" s="79" t="e">
        <f ca="1">IFERROR(IF(OR($BE206=45,$BE206=45+Results!$AR$2),VLOOKUP($C206,Data_qPCR,AS$3+2,FALSE),NA()),NA())</f>
        <v>#N/A</v>
      </c>
      <c r="AT206" s="79" t="e">
        <f ca="1">IFERROR(IF(OR($BE206=45,$BE206=45+Results!$AR$2),VLOOKUP($C206,Data_qPCR,AT$3+2,FALSE),NA()),NA())</f>
        <v>#N/A</v>
      </c>
      <c r="AU206" s="79" t="e">
        <f ca="1">IFERROR(IF(OR($BE206=45,$BE206=45+Results!$AR$2),VLOOKUP($C206,Data_qPCR,AU$3+2,FALSE),NA()),NA())</f>
        <v>#N/A</v>
      </c>
      <c r="AV206" s="79" t="e">
        <f ca="1">IFERROR(IF(OR($BE206=45,$BE206=45+Results!$AR$2),VLOOKUP($C206,Data_qPCR,AV$3+2,FALSE),NA()),NA())</f>
        <v>#N/A</v>
      </c>
      <c r="AW206" s="79" t="e">
        <f ca="1">IFERROR(IF(OR($BE206=45,$BE206=45+Results!$AR$2),VLOOKUP($C206,Data_qPCR,AW$3+2,FALSE),NA()),NA())</f>
        <v>#N/A</v>
      </c>
      <c r="AX206" s="79" t="e">
        <f ca="1">IFERROR(IF(OR($BE206=45,$BE206=45+Results!$AR$2),VLOOKUP($C206,Data_qPCR,AX$3+2,FALSE),NA()),NA())</f>
        <v>#N/A</v>
      </c>
      <c r="AY206" s="79" t="e">
        <f ca="1">IFERROR(IF(OR($BE206=45,$BE206=45+Results!$AR$2),VLOOKUP($C206,Data_qPCR,AY$3+2,FALSE),NA()),NA())</f>
        <v>#N/A</v>
      </c>
      <c r="AZ206" s="79" t="e">
        <f ca="1">IFERROR(IF(OR($BE206=45,$BE206=45+Results!$AR$2),VLOOKUP($C206,Data_qPCR,AZ$3+2,FALSE),NA()),NA())</f>
        <v>#N/A</v>
      </c>
      <c r="BA206" s="79" t="e">
        <f ca="1">IFERROR(IF(OR($BE206=45,$BE206=45+Results!$AR$2),VLOOKUP($C206,Data_qPCR,BA$3+2,FALSE),NA()),NA())</f>
        <v>#N/A</v>
      </c>
      <c r="BB206" s="79" t="e">
        <f ca="1">IFERROR(IF(OR($BE206=45,$BE206=45+Results!$AR$2),VLOOKUP($C206,Data_qPCR,BB$3+2,FALSE),NA()),NA())</f>
        <v>#N/A</v>
      </c>
      <c r="BC206" s="79" t="e">
        <f ca="1">IFERROR(IF(OR($BE206=45,$BE206=45+Results!$AR$2),VLOOKUP($C206,Data_qPCR,BC$3+2,FALSE),NA()),NA())</f>
        <v>#N/A</v>
      </c>
      <c r="BD206" s="79" t="str">
        <f t="shared" ca="1" si="24"/>
        <v/>
      </c>
      <c r="BE206" t="str">
        <f ca="1">IFERROR(IF(LEFT(C206,1)+0=Results!$C$4,INDEX(Results!$AM$8:$BJ$23,CODE(RIGHT(LEFT(C206,2),1))-64,RIGHT(C206,LEN(C206)-2)+0),IF(Results!$AL$7=2,2,45)),"")</f>
        <v/>
      </c>
      <c r="BF206" t="str">
        <f t="shared" ca="1" si="23"/>
        <v/>
      </c>
      <c r="BG206" s="104" t="str">
        <f ca="1">IFERROR(IF(LEFT(C206,1)+0=Results!$C$4,INDEX(Results!$CK$8:$DH$23,CODE(RIGHT(LEFT(C206,2),1))-64,RIGHT(C206,LEN(C206)-2)+0),IF(Results!$AL$7=2,2,45)),"")</f>
        <v/>
      </c>
    </row>
    <row r="207" spans="1:59" x14ac:dyDescent="0.25">
      <c r="A207" t="str">
        <f t="shared" ca="1" si="20"/>
        <v>N/A</v>
      </c>
      <c r="B207">
        <v>204</v>
      </c>
      <c r="C207" t="str">
        <f t="shared" ca="1" si="21"/>
        <v/>
      </c>
      <c r="D207" t="str">
        <f t="shared" ca="1" si="22"/>
        <v/>
      </c>
      <c r="E207" s="268" t="str">
        <f t="shared" ca="1" si="19"/>
        <v/>
      </c>
      <c r="F207" s="79" t="e">
        <f ca="1">IFERROR(IF(OR($BE207=45,$BE207=45+Results!$AR$2),VLOOKUP($C207,Data_qPCR,F$3+2,FALSE),NA()),NA())</f>
        <v>#N/A</v>
      </c>
      <c r="G207" s="79" t="e">
        <f ca="1">IFERROR(IF(OR($BE207=45,$BE207=45+Results!$AR$2),VLOOKUP($C207,Data_qPCR,G$3+2,FALSE),NA()),NA())</f>
        <v>#N/A</v>
      </c>
      <c r="H207" s="79" t="e">
        <f ca="1">IFERROR(IF(OR($BE207=45,$BE207=45+Results!$AR$2),VLOOKUP($C207,Data_qPCR,H$3+2,FALSE),NA()),NA())</f>
        <v>#N/A</v>
      </c>
      <c r="I207" s="79" t="e">
        <f ca="1">IFERROR(IF(OR($BE207=45,$BE207=45+Results!$AR$2),VLOOKUP($C207,Data_qPCR,I$3+2,FALSE),NA()),NA())</f>
        <v>#N/A</v>
      </c>
      <c r="J207" s="79" t="e">
        <f ca="1">IFERROR(IF(OR($BE207=45,$BE207=45+Results!$AR$2),VLOOKUP($C207,Data_qPCR,J$3+2,FALSE),NA()),NA())</f>
        <v>#N/A</v>
      </c>
      <c r="K207" s="79" t="e">
        <f ca="1">IFERROR(IF(OR($BE207=45,$BE207=45+Results!$AR$2),VLOOKUP($C207,Data_qPCR,K$3+2,FALSE),NA()),NA())</f>
        <v>#N/A</v>
      </c>
      <c r="L207" s="79" t="e">
        <f ca="1">IFERROR(IF(OR($BE207=45,$BE207=45+Results!$AR$2),VLOOKUP($C207,Data_qPCR,L$3+2,FALSE),NA()),NA())</f>
        <v>#N/A</v>
      </c>
      <c r="M207" s="79" t="e">
        <f ca="1">IFERROR(IF(OR($BE207=45,$BE207=45+Results!$AR$2),VLOOKUP($C207,Data_qPCR,M$3+2,FALSE),NA()),NA())</f>
        <v>#N/A</v>
      </c>
      <c r="N207" s="79" t="e">
        <f ca="1">IFERROR(IF(OR($BE207=45,$BE207=45+Results!$AR$2),VLOOKUP($C207,Data_qPCR,N$3+2,FALSE),NA()),NA())</f>
        <v>#N/A</v>
      </c>
      <c r="O207" s="79" t="e">
        <f ca="1">IFERROR(IF(OR($BE207=45,$BE207=45+Results!$AR$2),VLOOKUP($C207,Data_qPCR,O$3+2,FALSE),NA()),NA())</f>
        <v>#N/A</v>
      </c>
      <c r="P207" s="79" t="e">
        <f ca="1">IFERROR(IF(OR($BE207=45,$BE207=45+Results!$AR$2),VLOOKUP($C207,Data_qPCR,P$3+2,FALSE),NA()),NA())</f>
        <v>#N/A</v>
      </c>
      <c r="Q207" s="79" t="e">
        <f ca="1">IFERROR(IF(OR($BE207=45,$BE207=45+Results!$AR$2),VLOOKUP($C207,Data_qPCR,Q$3+2,FALSE),NA()),NA())</f>
        <v>#N/A</v>
      </c>
      <c r="R207" s="79" t="e">
        <f ca="1">IFERROR(IF(OR($BE207=45,$BE207=45+Results!$AR$2),VLOOKUP($C207,Data_qPCR,R$3+2,FALSE),NA()),NA())</f>
        <v>#N/A</v>
      </c>
      <c r="S207" s="79" t="e">
        <f ca="1">IFERROR(IF(OR($BE207=45,$BE207=45+Results!$AR$2),VLOOKUP($C207,Data_qPCR,S$3+2,FALSE),NA()),NA())</f>
        <v>#N/A</v>
      </c>
      <c r="T207" s="79" t="e">
        <f ca="1">IFERROR(IF(OR($BE207=45,$BE207=45+Results!$AR$2),VLOOKUP($C207,Data_qPCR,T$3+2,FALSE),NA()),NA())</f>
        <v>#N/A</v>
      </c>
      <c r="U207" s="79" t="e">
        <f ca="1">IFERROR(IF(OR($BE207=45,$BE207=45+Results!$AR$2),VLOOKUP($C207,Data_qPCR,U$3+2,FALSE),NA()),NA())</f>
        <v>#N/A</v>
      </c>
      <c r="V207" s="79" t="e">
        <f ca="1">IFERROR(IF(OR($BE207=45,$BE207=45+Results!$AR$2),VLOOKUP($C207,Data_qPCR,V$3+2,FALSE),NA()),NA())</f>
        <v>#N/A</v>
      </c>
      <c r="W207" s="79" t="e">
        <f ca="1">IFERROR(IF(OR($BE207=45,$BE207=45+Results!$AR$2),VLOOKUP($C207,Data_qPCR,W$3+2,FALSE),NA()),NA())</f>
        <v>#N/A</v>
      </c>
      <c r="X207" s="79" t="e">
        <f ca="1">IFERROR(IF(OR($BE207=45,$BE207=45+Results!$AR$2),VLOOKUP($C207,Data_qPCR,X$3+2,FALSE),NA()),NA())</f>
        <v>#N/A</v>
      </c>
      <c r="Y207" s="79" t="e">
        <f ca="1">IFERROR(IF(OR($BE207=45,$BE207=45+Results!$AR$2),VLOOKUP($C207,Data_qPCR,Y$3+2,FALSE),NA()),NA())</f>
        <v>#N/A</v>
      </c>
      <c r="Z207" s="79" t="e">
        <f ca="1">IFERROR(IF(OR($BE207=45,$BE207=45+Results!$AR$2),VLOOKUP($C207,Data_qPCR,Z$3+2,FALSE),NA()),NA())</f>
        <v>#N/A</v>
      </c>
      <c r="AA207" s="79" t="e">
        <f ca="1">IFERROR(IF(OR($BE207=45,$BE207=45+Results!$AR$2),VLOOKUP($C207,Data_qPCR,AA$3+2,FALSE),NA()),NA())</f>
        <v>#N/A</v>
      </c>
      <c r="AB207" s="79" t="e">
        <f ca="1">IFERROR(IF(OR($BE207=45,$BE207=45+Results!$AR$2),VLOOKUP($C207,Data_qPCR,AB$3+2,FALSE),NA()),NA())</f>
        <v>#N/A</v>
      </c>
      <c r="AC207" s="79" t="e">
        <f ca="1">IFERROR(IF(OR($BE207=45,$BE207=45+Results!$AR$2),VLOOKUP($C207,Data_qPCR,AC$3+2,FALSE),NA()),NA())</f>
        <v>#N/A</v>
      </c>
      <c r="AD207" s="79" t="e">
        <f ca="1">IFERROR(IF(OR($BE207=45,$BE207=45+Results!$AR$2),VLOOKUP($C207,Data_qPCR,AD$3+2,FALSE),NA()),NA())</f>
        <v>#N/A</v>
      </c>
      <c r="AE207" s="79" t="e">
        <f ca="1">IFERROR(IF(OR($BE207=45,$BE207=45+Results!$AR$2),VLOOKUP($C207,Data_qPCR,AE$3+2,FALSE),NA()),NA())</f>
        <v>#N/A</v>
      </c>
      <c r="AF207" s="79" t="e">
        <f ca="1">IFERROR(IF(OR($BE207=45,$BE207=45+Results!$AR$2),VLOOKUP($C207,Data_qPCR,AF$3+2,FALSE),NA()),NA())</f>
        <v>#N/A</v>
      </c>
      <c r="AG207" s="79" t="e">
        <f ca="1">IFERROR(IF(OR($BE207=45,$BE207=45+Results!$AR$2),VLOOKUP($C207,Data_qPCR,AG$3+2,FALSE),NA()),NA())</f>
        <v>#N/A</v>
      </c>
      <c r="AH207" s="79" t="e">
        <f ca="1">IFERROR(IF(OR($BE207=45,$BE207=45+Results!$AR$2),VLOOKUP($C207,Data_qPCR,AH$3+2,FALSE),NA()),NA())</f>
        <v>#N/A</v>
      </c>
      <c r="AI207" s="79" t="e">
        <f ca="1">IFERROR(IF(OR($BE207=45,$BE207=45+Results!$AR$2),VLOOKUP($C207,Data_qPCR,AI$3+2,FALSE),NA()),NA())</f>
        <v>#N/A</v>
      </c>
      <c r="AJ207" s="79" t="e">
        <f ca="1">IFERROR(IF(OR($BE207=45,$BE207=45+Results!$AR$2),VLOOKUP($C207,Data_qPCR,AJ$3+2,FALSE),NA()),NA())</f>
        <v>#N/A</v>
      </c>
      <c r="AK207" s="79" t="e">
        <f ca="1">IFERROR(IF(OR($BE207=45,$BE207=45+Results!$AR$2),VLOOKUP($C207,Data_qPCR,AK$3+2,FALSE),NA()),NA())</f>
        <v>#N/A</v>
      </c>
      <c r="AL207" s="79" t="e">
        <f ca="1">IFERROR(IF(OR($BE207=45,$BE207=45+Results!$AR$2),VLOOKUP($C207,Data_qPCR,AL$3+2,FALSE),NA()),NA())</f>
        <v>#N/A</v>
      </c>
      <c r="AM207" s="79" t="e">
        <f ca="1">IFERROR(IF(OR($BE207=45,$BE207=45+Results!$AR$2),VLOOKUP($C207,Data_qPCR,AM$3+2,FALSE),NA()),NA())</f>
        <v>#N/A</v>
      </c>
      <c r="AN207" s="79" t="e">
        <f ca="1">IFERROR(IF(OR($BE207=45,$BE207=45+Results!$AR$2),VLOOKUP($C207,Data_qPCR,AN$3+2,FALSE),NA()),NA())</f>
        <v>#N/A</v>
      </c>
      <c r="AO207" s="79" t="e">
        <f ca="1">IFERROR(IF(OR($BE207=45,$BE207=45+Results!$AR$2),VLOOKUP($C207,Data_qPCR,AO$3+2,FALSE),NA()),NA())</f>
        <v>#N/A</v>
      </c>
      <c r="AP207" s="79" t="e">
        <f ca="1">IFERROR(IF(OR($BE207=45,$BE207=45+Results!$AR$2),VLOOKUP($C207,Data_qPCR,AP$3+2,FALSE),NA()),NA())</f>
        <v>#N/A</v>
      </c>
      <c r="AQ207" s="79" t="e">
        <f ca="1">IFERROR(IF(OR($BE207=45,$BE207=45+Results!$AR$2),VLOOKUP($C207,Data_qPCR,AQ$3+2,FALSE),NA()),NA())</f>
        <v>#N/A</v>
      </c>
      <c r="AR207" s="79" t="e">
        <f ca="1">IFERROR(IF(OR($BE207=45,$BE207=45+Results!$AR$2),VLOOKUP($C207,Data_qPCR,AR$3+2,FALSE),NA()),NA())</f>
        <v>#N/A</v>
      </c>
      <c r="AS207" s="79" t="e">
        <f ca="1">IFERROR(IF(OR($BE207=45,$BE207=45+Results!$AR$2),VLOOKUP($C207,Data_qPCR,AS$3+2,FALSE),NA()),NA())</f>
        <v>#N/A</v>
      </c>
      <c r="AT207" s="79" t="e">
        <f ca="1">IFERROR(IF(OR($BE207=45,$BE207=45+Results!$AR$2),VLOOKUP($C207,Data_qPCR,AT$3+2,FALSE),NA()),NA())</f>
        <v>#N/A</v>
      </c>
      <c r="AU207" s="79" t="e">
        <f ca="1">IFERROR(IF(OR($BE207=45,$BE207=45+Results!$AR$2),VLOOKUP($C207,Data_qPCR,AU$3+2,FALSE),NA()),NA())</f>
        <v>#N/A</v>
      </c>
      <c r="AV207" s="79" t="e">
        <f ca="1">IFERROR(IF(OR($BE207=45,$BE207=45+Results!$AR$2),VLOOKUP($C207,Data_qPCR,AV$3+2,FALSE),NA()),NA())</f>
        <v>#N/A</v>
      </c>
      <c r="AW207" s="79" t="e">
        <f ca="1">IFERROR(IF(OR($BE207=45,$BE207=45+Results!$AR$2),VLOOKUP($C207,Data_qPCR,AW$3+2,FALSE),NA()),NA())</f>
        <v>#N/A</v>
      </c>
      <c r="AX207" s="79" t="e">
        <f ca="1">IFERROR(IF(OR($BE207=45,$BE207=45+Results!$AR$2),VLOOKUP($C207,Data_qPCR,AX$3+2,FALSE),NA()),NA())</f>
        <v>#N/A</v>
      </c>
      <c r="AY207" s="79" t="e">
        <f ca="1">IFERROR(IF(OR($BE207=45,$BE207=45+Results!$AR$2),VLOOKUP($C207,Data_qPCR,AY$3+2,FALSE),NA()),NA())</f>
        <v>#N/A</v>
      </c>
      <c r="AZ207" s="79" t="e">
        <f ca="1">IFERROR(IF(OR($BE207=45,$BE207=45+Results!$AR$2),VLOOKUP($C207,Data_qPCR,AZ$3+2,FALSE),NA()),NA())</f>
        <v>#N/A</v>
      </c>
      <c r="BA207" s="79" t="e">
        <f ca="1">IFERROR(IF(OR($BE207=45,$BE207=45+Results!$AR$2),VLOOKUP($C207,Data_qPCR,BA$3+2,FALSE),NA()),NA())</f>
        <v>#N/A</v>
      </c>
      <c r="BB207" s="79" t="e">
        <f ca="1">IFERROR(IF(OR($BE207=45,$BE207=45+Results!$AR$2),VLOOKUP($C207,Data_qPCR,BB$3+2,FALSE),NA()),NA())</f>
        <v>#N/A</v>
      </c>
      <c r="BC207" s="79" t="e">
        <f ca="1">IFERROR(IF(OR($BE207=45,$BE207=45+Results!$AR$2),VLOOKUP($C207,Data_qPCR,BC$3+2,FALSE),NA()),NA())</f>
        <v>#N/A</v>
      </c>
      <c r="BD207" s="79" t="str">
        <f t="shared" ca="1" si="24"/>
        <v/>
      </c>
      <c r="BE207" t="str">
        <f ca="1">IFERROR(IF(LEFT(C207,1)+0=Results!$C$4,INDEX(Results!$AM$8:$BJ$23,CODE(RIGHT(LEFT(C207,2),1))-64,RIGHT(C207,LEN(C207)-2)+0),IF(Results!$AL$7=2,2,45)),"")</f>
        <v/>
      </c>
      <c r="BF207" t="str">
        <f t="shared" ca="1" si="23"/>
        <v/>
      </c>
      <c r="BG207" s="104" t="str">
        <f ca="1">IFERROR(IF(LEFT(C207,1)+0=Results!$C$4,INDEX(Results!$CK$8:$DH$23,CODE(RIGHT(LEFT(C207,2),1))-64,RIGHT(C207,LEN(C207)-2)+0),IF(Results!$AL$7=2,2,45)),"")</f>
        <v/>
      </c>
    </row>
    <row r="208" spans="1:59" x14ac:dyDescent="0.25">
      <c r="A208" t="str">
        <f t="shared" ca="1" si="20"/>
        <v>N/A</v>
      </c>
      <c r="B208">
        <v>205</v>
      </c>
      <c r="C208" t="str">
        <f t="shared" ca="1" si="21"/>
        <v/>
      </c>
      <c r="D208" t="str">
        <f t="shared" ca="1" si="22"/>
        <v/>
      </c>
      <c r="E208" s="268" t="str">
        <f t="shared" ca="1" si="19"/>
        <v/>
      </c>
      <c r="F208" s="79" t="e">
        <f ca="1">IFERROR(IF(OR($BE208=45,$BE208=45+Results!$AR$2),VLOOKUP($C208,Data_qPCR,F$3+2,FALSE),NA()),NA())</f>
        <v>#N/A</v>
      </c>
      <c r="G208" s="79" t="e">
        <f ca="1">IFERROR(IF(OR($BE208=45,$BE208=45+Results!$AR$2),VLOOKUP($C208,Data_qPCR,G$3+2,FALSE),NA()),NA())</f>
        <v>#N/A</v>
      </c>
      <c r="H208" s="79" t="e">
        <f ca="1">IFERROR(IF(OR($BE208=45,$BE208=45+Results!$AR$2),VLOOKUP($C208,Data_qPCR,H$3+2,FALSE),NA()),NA())</f>
        <v>#N/A</v>
      </c>
      <c r="I208" s="79" t="e">
        <f ca="1">IFERROR(IF(OR($BE208=45,$BE208=45+Results!$AR$2),VLOOKUP($C208,Data_qPCR,I$3+2,FALSE),NA()),NA())</f>
        <v>#N/A</v>
      </c>
      <c r="J208" s="79" t="e">
        <f ca="1">IFERROR(IF(OR($BE208=45,$BE208=45+Results!$AR$2),VLOOKUP($C208,Data_qPCR,J$3+2,FALSE),NA()),NA())</f>
        <v>#N/A</v>
      </c>
      <c r="K208" s="79" t="e">
        <f ca="1">IFERROR(IF(OR($BE208=45,$BE208=45+Results!$AR$2),VLOOKUP($C208,Data_qPCR,K$3+2,FALSE),NA()),NA())</f>
        <v>#N/A</v>
      </c>
      <c r="L208" s="79" t="e">
        <f ca="1">IFERROR(IF(OR($BE208=45,$BE208=45+Results!$AR$2),VLOOKUP($C208,Data_qPCR,L$3+2,FALSE),NA()),NA())</f>
        <v>#N/A</v>
      </c>
      <c r="M208" s="79" t="e">
        <f ca="1">IFERROR(IF(OR($BE208=45,$BE208=45+Results!$AR$2),VLOOKUP($C208,Data_qPCR,M$3+2,FALSE),NA()),NA())</f>
        <v>#N/A</v>
      </c>
      <c r="N208" s="79" t="e">
        <f ca="1">IFERROR(IF(OR($BE208=45,$BE208=45+Results!$AR$2),VLOOKUP($C208,Data_qPCR,N$3+2,FALSE),NA()),NA())</f>
        <v>#N/A</v>
      </c>
      <c r="O208" s="79" t="e">
        <f ca="1">IFERROR(IF(OR($BE208=45,$BE208=45+Results!$AR$2),VLOOKUP($C208,Data_qPCR,O$3+2,FALSE),NA()),NA())</f>
        <v>#N/A</v>
      </c>
      <c r="P208" s="79" t="e">
        <f ca="1">IFERROR(IF(OR($BE208=45,$BE208=45+Results!$AR$2),VLOOKUP($C208,Data_qPCR,P$3+2,FALSE),NA()),NA())</f>
        <v>#N/A</v>
      </c>
      <c r="Q208" s="79" t="e">
        <f ca="1">IFERROR(IF(OR($BE208=45,$BE208=45+Results!$AR$2),VLOOKUP($C208,Data_qPCR,Q$3+2,FALSE),NA()),NA())</f>
        <v>#N/A</v>
      </c>
      <c r="R208" s="79" t="e">
        <f ca="1">IFERROR(IF(OR($BE208=45,$BE208=45+Results!$AR$2),VLOOKUP($C208,Data_qPCR,R$3+2,FALSE),NA()),NA())</f>
        <v>#N/A</v>
      </c>
      <c r="S208" s="79" t="e">
        <f ca="1">IFERROR(IF(OR($BE208=45,$BE208=45+Results!$AR$2),VLOOKUP($C208,Data_qPCR,S$3+2,FALSE),NA()),NA())</f>
        <v>#N/A</v>
      </c>
      <c r="T208" s="79" t="e">
        <f ca="1">IFERROR(IF(OR($BE208=45,$BE208=45+Results!$AR$2),VLOOKUP($C208,Data_qPCR,T$3+2,FALSE),NA()),NA())</f>
        <v>#N/A</v>
      </c>
      <c r="U208" s="79" t="e">
        <f ca="1">IFERROR(IF(OR($BE208=45,$BE208=45+Results!$AR$2),VLOOKUP($C208,Data_qPCR,U$3+2,FALSE),NA()),NA())</f>
        <v>#N/A</v>
      </c>
      <c r="V208" s="79" t="e">
        <f ca="1">IFERROR(IF(OR($BE208=45,$BE208=45+Results!$AR$2),VLOOKUP($C208,Data_qPCR,V$3+2,FALSE),NA()),NA())</f>
        <v>#N/A</v>
      </c>
      <c r="W208" s="79" t="e">
        <f ca="1">IFERROR(IF(OR($BE208=45,$BE208=45+Results!$AR$2),VLOOKUP($C208,Data_qPCR,W$3+2,FALSE),NA()),NA())</f>
        <v>#N/A</v>
      </c>
      <c r="X208" s="79" t="e">
        <f ca="1">IFERROR(IF(OR($BE208=45,$BE208=45+Results!$AR$2),VLOOKUP($C208,Data_qPCR,X$3+2,FALSE),NA()),NA())</f>
        <v>#N/A</v>
      </c>
      <c r="Y208" s="79" t="e">
        <f ca="1">IFERROR(IF(OR($BE208=45,$BE208=45+Results!$AR$2),VLOOKUP($C208,Data_qPCR,Y$3+2,FALSE),NA()),NA())</f>
        <v>#N/A</v>
      </c>
      <c r="Z208" s="79" t="e">
        <f ca="1">IFERROR(IF(OR($BE208=45,$BE208=45+Results!$AR$2),VLOOKUP($C208,Data_qPCR,Z$3+2,FALSE),NA()),NA())</f>
        <v>#N/A</v>
      </c>
      <c r="AA208" s="79" t="e">
        <f ca="1">IFERROR(IF(OR($BE208=45,$BE208=45+Results!$AR$2),VLOOKUP($C208,Data_qPCR,AA$3+2,FALSE),NA()),NA())</f>
        <v>#N/A</v>
      </c>
      <c r="AB208" s="79" t="e">
        <f ca="1">IFERROR(IF(OR($BE208=45,$BE208=45+Results!$AR$2),VLOOKUP($C208,Data_qPCR,AB$3+2,FALSE),NA()),NA())</f>
        <v>#N/A</v>
      </c>
      <c r="AC208" s="79" t="e">
        <f ca="1">IFERROR(IF(OR($BE208=45,$BE208=45+Results!$AR$2),VLOOKUP($C208,Data_qPCR,AC$3+2,FALSE),NA()),NA())</f>
        <v>#N/A</v>
      </c>
      <c r="AD208" s="79" t="e">
        <f ca="1">IFERROR(IF(OR($BE208=45,$BE208=45+Results!$AR$2),VLOOKUP($C208,Data_qPCR,AD$3+2,FALSE),NA()),NA())</f>
        <v>#N/A</v>
      </c>
      <c r="AE208" s="79" t="e">
        <f ca="1">IFERROR(IF(OR($BE208=45,$BE208=45+Results!$AR$2),VLOOKUP($C208,Data_qPCR,AE$3+2,FALSE),NA()),NA())</f>
        <v>#N/A</v>
      </c>
      <c r="AF208" s="79" t="e">
        <f ca="1">IFERROR(IF(OR($BE208=45,$BE208=45+Results!$AR$2),VLOOKUP($C208,Data_qPCR,AF$3+2,FALSE),NA()),NA())</f>
        <v>#N/A</v>
      </c>
      <c r="AG208" s="79" t="e">
        <f ca="1">IFERROR(IF(OR($BE208=45,$BE208=45+Results!$AR$2),VLOOKUP($C208,Data_qPCR,AG$3+2,FALSE),NA()),NA())</f>
        <v>#N/A</v>
      </c>
      <c r="AH208" s="79" t="e">
        <f ca="1">IFERROR(IF(OR($BE208=45,$BE208=45+Results!$AR$2),VLOOKUP($C208,Data_qPCR,AH$3+2,FALSE),NA()),NA())</f>
        <v>#N/A</v>
      </c>
      <c r="AI208" s="79" t="e">
        <f ca="1">IFERROR(IF(OR($BE208=45,$BE208=45+Results!$AR$2),VLOOKUP($C208,Data_qPCR,AI$3+2,FALSE),NA()),NA())</f>
        <v>#N/A</v>
      </c>
      <c r="AJ208" s="79" t="e">
        <f ca="1">IFERROR(IF(OR($BE208=45,$BE208=45+Results!$AR$2),VLOOKUP($C208,Data_qPCR,AJ$3+2,FALSE),NA()),NA())</f>
        <v>#N/A</v>
      </c>
      <c r="AK208" s="79" t="e">
        <f ca="1">IFERROR(IF(OR($BE208=45,$BE208=45+Results!$AR$2),VLOOKUP($C208,Data_qPCR,AK$3+2,FALSE),NA()),NA())</f>
        <v>#N/A</v>
      </c>
      <c r="AL208" s="79" t="e">
        <f ca="1">IFERROR(IF(OR($BE208=45,$BE208=45+Results!$AR$2),VLOOKUP($C208,Data_qPCR,AL$3+2,FALSE),NA()),NA())</f>
        <v>#N/A</v>
      </c>
      <c r="AM208" s="79" t="e">
        <f ca="1">IFERROR(IF(OR($BE208=45,$BE208=45+Results!$AR$2),VLOOKUP($C208,Data_qPCR,AM$3+2,FALSE),NA()),NA())</f>
        <v>#N/A</v>
      </c>
      <c r="AN208" s="79" t="e">
        <f ca="1">IFERROR(IF(OR($BE208=45,$BE208=45+Results!$AR$2),VLOOKUP($C208,Data_qPCR,AN$3+2,FALSE),NA()),NA())</f>
        <v>#N/A</v>
      </c>
      <c r="AO208" s="79" t="e">
        <f ca="1">IFERROR(IF(OR($BE208=45,$BE208=45+Results!$AR$2),VLOOKUP($C208,Data_qPCR,AO$3+2,FALSE),NA()),NA())</f>
        <v>#N/A</v>
      </c>
      <c r="AP208" s="79" t="e">
        <f ca="1">IFERROR(IF(OR($BE208=45,$BE208=45+Results!$AR$2),VLOOKUP($C208,Data_qPCR,AP$3+2,FALSE),NA()),NA())</f>
        <v>#N/A</v>
      </c>
      <c r="AQ208" s="79" t="e">
        <f ca="1">IFERROR(IF(OR($BE208=45,$BE208=45+Results!$AR$2),VLOOKUP($C208,Data_qPCR,AQ$3+2,FALSE),NA()),NA())</f>
        <v>#N/A</v>
      </c>
      <c r="AR208" s="79" t="e">
        <f ca="1">IFERROR(IF(OR($BE208=45,$BE208=45+Results!$AR$2),VLOOKUP($C208,Data_qPCR,AR$3+2,FALSE),NA()),NA())</f>
        <v>#N/A</v>
      </c>
      <c r="AS208" s="79" t="e">
        <f ca="1">IFERROR(IF(OR($BE208=45,$BE208=45+Results!$AR$2),VLOOKUP($C208,Data_qPCR,AS$3+2,FALSE),NA()),NA())</f>
        <v>#N/A</v>
      </c>
      <c r="AT208" s="79" t="e">
        <f ca="1">IFERROR(IF(OR($BE208=45,$BE208=45+Results!$AR$2),VLOOKUP($C208,Data_qPCR,AT$3+2,FALSE),NA()),NA())</f>
        <v>#N/A</v>
      </c>
      <c r="AU208" s="79" t="e">
        <f ca="1">IFERROR(IF(OR($BE208=45,$BE208=45+Results!$AR$2),VLOOKUP($C208,Data_qPCR,AU$3+2,FALSE),NA()),NA())</f>
        <v>#N/A</v>
      </c>
      <c r="AV208" s="79" t="e">
        <f ca="1">IFERROR(IF(OR($BE208=45,$BE208=45+Results!$AR$2),VLOOKUP($C208,Data_qPCR,AV$3+2,FALSE),NA()),NA())</f>
        <v>#N/A</v>
      </c>
      <c r="AW208" s="79" t="e">
        <f ca="1">IFERROR(IF(OR($BE208=45,$BE208=45+Results!$AR$2),VLOOKUP($C208,Data_qPCR,AW$3+2,FALSE),NA()),NA())</f>
        <v>#N/A</v>
      </c>
      <c r="AX208" s="79" t="e">
        <f ca="1">IFERROR(IF(OR($BE208=45,$BE208=45+Results!$AR$2),VLOOKUP($C208,Data_qPCR,AX$3+2,FALSE),NA()),NA())</f>
        <v>#N/A</v>
      </c>
      <c r="AY208" s="79" t="e">
        <f ca="1">IFERROR(IF(OR($BE208=45,$BE208=45+Results!$AR$2),VLOOKUP($C208,Data_qPCR,AY$3+2,FALSE),NA()),NA())</f>
        <v>#N/A</v>
      </c>
      <c r="AZ208" s="79" t="e">
        <f ca="1">IFERROR(IF(OR($BE208=45,$BE208=45+Results!$AR$2),VLOOKUP($C208,Data_qPCR,AZ$3+2,FALSE),NA()),NA())</f>
        <v>#N/A</v>
      </c>
      <c r="BA208" s="79" t="e">
        <f ca="1">IFERROR(IF(OR($BE208=45,$BE208=45+Results!$AR$2),VLOOKUP($C208,Data_qPCR,BA$3+2,FALSE),NA()),NA())</f>
        <v>#N/A</v>
      </c>
      <c r="BB208" s="79" t="e">
        <f ca="1">IFERROR(IF(OR($BE208=45,$BE208=45+Results!$AR$2),VLOOKUP($C208,Data_qPCR,BB$3+2,FALSE),NA()),NA())</f>
        <v>#N/A</v>
      </c>
      <c r="BC208" s="79" t="e">
        <f ca="1">IFERROR(IF(OR($BE208=45,$BE208=45+Results!$AR$2),VLOOKUP($C208,Data_qPCR,BC$3+2,FALSE),NA()),NA())</f>
        <v>#N/A</v>
      </c>
      <c r="BD208" s="79" t="str">
        <f t="shared" ca="1" si="24"/>
        <v/>
      </c>
      <c r="BE208" t="str">
        <f ca="1">IFERROR(IF(LEFT(C208,1)+0=Results!$C$4,INDEX(Results!$AM$8:$BJ$23,CODE(RIGHT(LEFT(C208,2),1))-64,RIGHT(C208,LEN(C208)-2)+0),IF(Results!$AL$7=2,2,45)),"")</f>
        <v/>
      </c>
      <c r="BF208" t="str">
        <f t="shared" ca="1" si="23"/>
        <v/>
      </c>
      <c r="BG208" s="104" t="str">
        <f ca="1">IFERROR(IF(LEFT(C208,1)+0=Results!$C$4,INDEX(Results!$CK$8:$DH$23,CODE(RIGHT(LEFT(C208,2),1))-64,RIGHT(C208,LEN(C208)-2)+0),IF(Results!$AL$7=2,2,45)),"")</f>
        <v/>
      </c>
    </row>
    <row r="209" spans="1:59" x14ac:dyDescent="0.25">
      <c r="A209" t="str">
        <f t="shared" ca="1" si="20"/>
        <v>N/A</v>
      </c>
      <c r="B209">
        <v>206</v>
      </c>
      <c r="C209" t="str">
        <f t="shared" ca="1" si="21"/>
        <v/>
      </c>
      <c r="D209" t="str">
        <f t="shared" ca="1" si="22"/>
        <v/>
      </c>
      <c r="E209" s="268" t="str">
        <f t="shared" ca="1" si="19"/>
        <v/>
      </c>
      <c r="F209" s="79" t="e">
        <f ca="1">IFERROR(IF(OR($BE209=45,$BE209=45+Results!$AR$2),VLOOKUP($C209,Data_qPCR,F$3+2,FALSE),NA()),NA())</f>
        <v>#N/A</v>
      </c>
      <c r="G209" s="79" t="e">
        <f ca="1">IFERROR(IF(OR($BE209=45,$BE209=45+Results!$AR$2),VLOOKUP($C209,Data_qPCR,G$3+2,FALSE),NA()),NA())</f>
        <v>#N/A</v>
      </c>
      <c r="H209" s="79" t="e">
        <f ca="1">IFERROR(IF(OR($BE209=45,$BE209=45+Results!$AR$2),VLOOKUP($C209,Data_qPCR,H$3+2,FALSE),NA()),NA())</f>
        <v>#N/A</v>
      </c>
      <c r="I209" s="79" t="e">
        <f ca="1">IFERROR(IF(OR($BE209=45,$BE209=45+Results!$AR$2),VLOOKUP($C209,Data_qPCR,I$3+2,FALSE),NA()),NA())</f>
        <v>#N/A</v>
      </c>
      <c r="J209" s="79" t="e">
        <f ca="1">IFERROR(IF(OR($BE209=45,$BE209=45+Results!$AR$2),VLOOKUP($C209,Data_qPCR,J$3+2,FALSE),NA()),NA())</f>
        <v>#N/A</v>
      </c>
      <c r="K209" s="79" t="e">
        <f ca="1">IFERROR(IF(OR($BE209=45,$BE209=45+Results!$AR$2),VLOOKUP($C209,Data_qPCR,K$3+2,FALSE),NA()),NA())</f>
        <v>#N/A</v>
      </c>
      <c r="L209" s="79" t="e">
        <f ca="1">IFERROR(IF(OR($BE209=45,$BE209=45+Results!$AR$2),VLOOKUP($C209,Data_qPCR,L$3+2,FALSE),NA()),NA())</f>
        <v>#N/A</v>
      </c>
      <c r="M209" s="79" t="e">
        <f ca="1">IFERROR(IF(OR($BE209=45,$BE209=45+Results!$AR$2),VLOOKUP($C209,Data_qPCR,M$3+2,FALSE),NA()),NA())</f>
        <v>#N/A</v>
      </c>
      <c r="N209" s="79" t="e">
        <f ca="1">IFERROR(IF(OR($BE209=45,$BE209=45+Results!$AR$2),VLOOKUP($C209,Data_qPCR,N$3+2,FALSE),NA()),NA())</f>
        <v>#N/A</v>
      </c>
      <c r="O209" s="79" t="e">
        <f ca="1">IFERROR(IF(OR($BE209=45,$BE209=45+Results!$AR$2),VLOOKUP($C209,Data_qPCR,O$3+2,FALSE),NA()),NA())</f>
        <v>#N/A</v>
      </c>
      <c r="P209" s="79" t="e">
        <f ca="1">IFERROR(IF(OR($BE209=45,$BE209=45+Results!$AR$2),VLOOKUP($C209,Data_qPCR,P$3+2,FALSE),NA()),NA())</f>
        <v>#N/A</v>
      </c>
      <c r="Q209" s="79" t="e">
        <f ca="1">IFERROR(IF(OR($BE209=45,$BE209=45+Results!$AR$2),VLOOKUP($C209,Data_qPCR,Q$3+2,FALSE),NA()),NA())</f>
        <v>#N/A</v>
      </c>
      <c r="R209" s="79" t="e">
        <f ca="1">IFERROR(IF(OR($BE209=45,$BE209=45+Results!$AR$2),VLOOKUP($C209,Data_qPCR,R$3+2,FALSE),NA()),NA())</f>
        <v>#N/A</v>
      </c>
      <c r="S209" s="79" t="e">
        <f ca="1">IFERROR(IF(OR($BE209=45,$BE209=45+Results!$AR$2),VLOOKUP($C209,Data_qPCR,S$3+2,FALSE),NA()),NA())</f>
        <v>#N/A</v>
      </c>
      <c r="T209" s="79" t="e">
        <f ca="1">IFERROR(IF(OR($BE209=45,$BE209=45+Results!$AR$2),VLOOKUP($C209,Data_qPCR,T$3+2,FALSE),NA()),NA())</f>
        <v>#N/A</v>
      </c>
      <c r="U209" s="79" t="e">
        <f ca="1">IFERROR(IF(OR($BE209=45,$BE209=45+Results!$AR$2),VLOOKUP($C209,Data_qPCR,U$3+2,FALSE),NA()),NA())</f>
        <v>#N/A</v>
      </c>
      <c r="V209" s="79" t="e">
        <f ca="1">IFERROR(IF(OR($BE209=45,$BE209=45+Results!$AR$2),VLOOKUP($C209,Data_qPCR,V$3+2,FALSE),NA()),NA())</f>
        <v>#N/A</v>
      </c>
      <c r="W209" s="79" t="e">
        <f ca="1">IFERROR(IF(OR($BE209=45,$BE209=45+Results!$AR$2),VLOOKUP($C209,Data_qPCR,W$3+2,FALSE),NA()),NA())</f>
        <v>#N/A</v>
      </c>
      <c r="X209" s="79" t="e">
        <f ca="1">IFERROR(IF(OR($BE209=45,$BE209=45+Results!$AR$2),VLOOKUP($C209,Data_qPCR,X$3+2,FALSE),NA()),NA())</f>
        <v>#N/A</v>
      </c>
      <c r="Y209" s="79" t="e">
        <f ca="1">IFERROR(IF(OR($BE209=45,$BE209=45+Results!$AR$2),VLOOKUP($C209,Data_qPCR,Y$3+2,FALSE),NA()),NA())</f>
        <v>#N/A</v>
      </c>
      <c r="Z209" s="79" t="e">
        <f ca="1">IFERROR(IF(OR($BE209=45,$BE209=45+Results!$AR$2),VLOOKUP($C209,Data_qPCR,Z$3+2,FALSE),NA()),NA())</f>
        <v>#N/A</v>
      </c>
      <c r="AA209" s="79" t="e">
        <f ca="1">IFERROR(IF(OR($BE209=45,$BE209=45+Results!$AR$2),VLOOKUP($C209,Data_qPCR,AA$3+2,FALSE),NA()),NA())</f>
        <v>#N/A</v>
      </c>
      <c r="AB209" s="79" t="e">
        <f ca="1">IFERROR(IF(OR($BE209=45,$BE209=45+Results!$AR$2),VLOOKUP($C209,Data_qPCR,AB$3+2,FALSE),NA()),NA())</f>
        <v>#N/A</v>
      </c>
      <c r="AC209" s="79" t="e">
        <f ca="1">IFERROR(IF(OR($BE209=45,$BE209=45+Results!$AR$2),VLOOKUP($C209,Data_qPCR,AC$3+2,FALSE),NA()),NA())</f>
        <v>#N/A</v>
      </c>
      <c r="AD209" s="79" t="e">
        <f ca="1">IFERROR(IF(OR($BE209=45,$BE209=45+Results!$AR$2),VLOOKUP($C209,Data_qPCR,AD$3+2,FALSE),NA()),NA())</f>
        <v>#N/A</v>
      </c>
      <c r="AE209" s="79" t="e">
        <f ca="1">IFERROR(IF(OR($BE209=45,$BE209=45+Results!$AR$2),VLOOKUP($C209,Data_qPCR,AE$3+2,FALSE),NA()),NA())</f>
        <v>#N/A</v>
      </c>
      <c r="AF209" s="79" t="e">
        <f ca="1">IFERROR(IF(OR($BE209=45,$BE209=45+Results!$AR$2),VLOOKUP($C209,Data_qPCR,AF$3+2,FALSE),NA()),NA())</f>
        <v>#N/A</v>
      </c>
      <c r="AG209" s="79" t="e">
        <f ca="1">IFERROR(IF(OR($BE209=45,$BE209=45+Results!$AR$2),VLOOKUP($C209,Data_qPCR,AG$3+2,FALSE),NA()),NA())</f>
        <v>#N/A</v>
      </c>
      <c r="AH209" s="79" t="e">
        <f ca="1">IFERROR(IF(OR($BE209=45,$BE209=45+Results!$AR$2),VLOOKUP($C209,Data_qPCR,AH$3+2,FALSE),NA()),NA())</f>
        <v>#N/A</v>
      </c>
      <c r="AI209" s="79" t="e">
        <f ca="1">IFERROR(IF(OR($BE209=45,$BE209=45+Results!$AR$2),VLOOKUP($C209,Data_qPCR,AI$3+2,FALSE),NA()),NA())</f>
        <v>#N/A</v>
      </c>
      <c r="AJ209" s="79" t="e">
        <f ca="1">IFERROR(IF(OR($BE209=45,$BE209=45+Results!$AR$2),VLOOKUP($C209,Data_qPCR,AJ$3+2,FALSE),NA()),NA())</f>
        <v>#N/A</v>
      </c>
      <c r="AK209" s="79" t="e">
        <f ca="1">IFERROR(IF(OR($BE209=45,$BE209=45+Results!$AR$2),VLOOKUP($C209,Data_qPCR,AK$3+2,FALSE),NA()),NA())</f>
        <v>#N/A</v>
      </c>
      <c r="AL209" s="79" t="e">
        <f ca="1">IFERROR(IF(OR($BE209=45,$BE209=45+Results!$AR$2),VLOOKUP($C209,Data_qPCR,AL$3+2,FALSE),NA()),NA())</f>
        <v>#N/A</v>
      </c>
      <c r="AM209" s="79" t="e">
        <f ca="1">IFERROR(IF(OR($BE209=45,$BE209=45+Results!$AR$2),VLOOKUP($C209,Data_qPCR,AM$3+2,FALSE),NA()),NA())</f>
        <v>#N/A</v>
      </c>
      <c r="AN209" s="79" t="e">
        <f ca="1">IFERROR(IF(OR($BE209=45,$BE209=45+Results!$AR$2),VLOOKUP($C209,Data_qPCR,AN$3+2,FALSE),NA()),NA())</f>
        <v>#N/A</v>
      </c>
      <c r="AO209" s="79" t="e">
        <f ca="1">IFERROR(IF(OR($BE209=45,$BE209=45+Results!$AR$2),VLOOKUP($C209,Data_qPCR,AO$3+2,FALSE),NA()),NA())</f>
        <v>#N/A</v>
      </c>
      <c r="AP209" s="79" t="e">
        <f ca="1">IFERROR(IF(OR($BE209=45,$BE209=45+Results!$AR$2),VLOOKUP($C209,Data_qPCR,AP$3+2,FALSE),NA()),NA())</f>
        <v>#N/A</v>
      </c>
      <c r="AQ209" s="79" t="e">
        <f ca="1">IFERROR(IF(OR($BE209=45,$BE209=45+Results!$AR$2),VLOOKUP($C209,Data_qPCR,AQ$3+2,FALSE),NA()),NA())</f>
        <v>#N/A</v>
      </c>
      <c r="AR209" s="79" t="e">
        <f ca="1">IFERROR(IF(OR($BE209=45,$BE209=45+Results!$AR$2),VLOOKUP($C209,Data_qPCR,AR$3+2,FALSE),NA()),NA())</f>
        <v>#N/A</v>
      </c>
      <c r="AS209" s="79" t="e">
        <f ca="1">IFERROR(IF(OR($BE209=45,$BE209=45+Results!$AR$2),VLOOKUP($C209,Data_qPCR,AS$3+2,FALSE),NA()),NA())</f>
        <v>#N/A</v>
      </c>
      <c r="AT209" s="79" t="e">
        <f ca="1">IFERROR(IF(OR($BE209=45,$BE209=45+Results!$AR$2),VLOOKUP($C209,Data_qPCR,AT$3+2,FALSE),NA()),NA())</f>
        <v>#N/A</v>
      </c>
      <c r="AU209" s="79" t="e">
        <f ca="1">IFERROR(IF(OR($BE209=45,$BE209=45+Results!$AR$2),VLOOKUP($C209,Data_qPCR,AU$3+2,FALSE),NA()),NA())</f>
        <v>#N/A</v>
      </c>
      <c r="AV209" s="79" t="e">
        <f ca="1">IFERROR(IF(OR($BE209=45,$BE209=45+Results!$AR$2),VLOOKUP($C209,Data_qPCR,AV$3+2,FALSE),NA()),NA())</f>
        <v>#N/A</v>
      </c>
      <c r="AW209" s="79" t="e">
        <f ca="1">IFERROR(IF(OR($BE209=45,$BE209=45+Results!$AR$2),VLOOKUP($C209,Data_qPCR,AW$3+2,FALSE),NA()),NA())</f>
        <v>#N/A</v>
      </c>
      <c r="AX209" s="79" t="e">
        <f ca="1">IFERROR(IF(OR($BE209=45,$BE209=45+Results!$AR$2),VLOOKUP($C209,Data_qPCR,AX$3+2,FALSE),NA()),NA())</f>
        <v>#N/A</v>
      </c>
      <c r="AY209" s="79" t="e">
        <f ca="1">IFERROR(IF(OR($BE209=45,$BE209=45+Results!$AR$2),VLOOKUP($C209,Data_qPCR,AY$3+2,FALSE),NA()),NA())</f>
        <v>#N/A</v>
      </c>
      <c r="AZ209" s="79" t="e">
        <f ca="1">IFERROR(IF(OR($BE209=45,$BE209=45+Results!$AR$2),VLOOKUP($C209,Data_qPCR,AZ$3+2,FALSE),NA()),NA())</f>
        <v>#N/A</v>
      </c>
      <c r="BA209" s="79" t="e">
        <f ca="1">IFERROR(IF(OR($BE209=45,$BE209=45+Results!$AR$2),VLOOKUP($C209,Data_qPCR,BA$3+2,FALSE),NA()),NA())</f>
        <v>#N/A</v>
      </c>
      <c r="BB209" s="79" t="e">
        <f ca="1">IFERROR(IF(OR($BE209=45,$BE209=45+Results!$AR$2),VLOOKUP($C209,Data_qPCR,BB$3+2,FALSE),NA()),NA())</f>
        <v>#N/A</v>
      </c>
      <c r="BC209" s="79" t="e">
        <f ca="1">IFERROR(IF(OR($BE209=45,$BE209=45+Results!$AR$2),VLOOKUP($C209,Data_qPCR,BC$3+2,FALSE),NA()),NA())</f>
        <v>#N/A</v>
      </c>
      <c r="BD209" s="79" t="str">
        <f t="shared" ca="1" si="24"/>
        <v/>
      </c>
      <c r="BE209" t="str">
        <f ca="1">IFERROR(IF(LEFT(C209,1)+0=Results!$C$4,INDEX(Results!$AM$8:$BJ$23,CODE(RIGHT(LEFT(C209,2),1))-64,RIGHT(C209,LEN(C209)-2)+0),IF(Results!$AL$7=2,2,45)),"")</f>
        <v/>
      </c>
      <c r="BF209" t="str">
        <f t="shared" ca="1" si="23"/>
        <v/>
      </c>
      <c r="BG209" s="104" t="str">
        <f ca="1">IFERROR(IF(LEFT(C209,1)+0=Results!$C$4,INDEX(Results!$CK$8:$DH$23,CODE(RIGHT(LEFT(C209,2),1))-64,RIGHT(C209,LEN(C209)-2)+0),IF(Results!$AL$7=2,2,45)),"")</f>
        <v/>
      </c>
    </row>
    <row r="210" spans="1:59" x14ac:dyDescent="0.25">
      <c r="A210" t="str">
        <f t="shared" ca="1" si="20"/>
        <v>N/A</v>
      </c>
      <c r="B210">
        <v>207</v>
      </c>
      <c r="C210" t="str">
        <f t="shared" ca="1" si="21"/>
        <v/>
      </c>
      <c r="D210" t="str">
        <f t="shared" ca="1" si="22"/>
        <v/>
      </c>
      <c r="E210" s="268" t="str">
        <f t="shared" ca="1" si="19"/>
        <v/>
      </c>
      <c r="F210" s="79" t="e">
        <f ca="1">IFERROR(IF(OR($BE210=45,$BE210=45+Results!$AR$2),VLOOKUP($C210,Data_qPCR,F$3+2,FALSE),NA()),NA())</f>
        <v>#N/A</v>
      </c>
      <c r="G210" s="79" t="e">
        <f ca="1">IFERROR(IF(OR($BE210=45,$BE210=45+Results!$AR$2),VLOOKUP($C210,Data_qPCR,G$3+2,FALSE),NA()),NA())</f>
        <v>#N/A</v>
      </c>
      <c r="H210" s="79" t="e">
        <f ca="1">IFERROR(IF(OR($BE210=45,$BE210=45+Results!$AR$2),VLOOKUP($C210,Data_qPCR,H$3+2,FALSE),NA()),NA())</f>
        <v>#N/A</v>
      </c>
      <c r="I210" s="79" t="e">
        <f ca="1">IFERROR(IF(OR($BE210=45,$BE210=45+Results!$AR$2),VLOOKUP($C210,Data_qPCR,I$3+2,FALSE),NA()),NA())</f>
        <v>#N/A</v>
      </c>
      <c r="J210" s="79" t="e">
        <f ca="1">IFERROR(IF(OR($BE210=45,$BE210=45+Results!$AR$2),VLOOKUP($C210,Data_qPCR,J$3+2,FALSE),NA()),NA())</f>
        <v>#N/A</v>
      </c>
      <c r="K210" s="79" t="e">
        <f ca="1">IFERROR(IF(OR($BE210=45,$BE210=45+Results!$AR$2),VLOOKUP($C210,Data_qPCR,K$3+2,FALSE),NA()),NA())</f>
        <v>#N/A</v>
      </c>
      <c r="L210" s="79" t="e">
        <f ca="1">IFERROR(IF(OR($BE210=45,$BE210=45+Results!$AR$2),VLOOKUP($C210,Data_qPCR,L$3+2,FALSE),NA()),NA())</f>
        <v>#N/A</v>
      </c>
      <c r="M210" s="79" t="e">
        <f ca="1">IFERROR(IF(OR($BE210=45,$BE210=45+Results!$AR$2),VLOOKUP($C210,Data_qPCR,M$3+2,FALSE),NA()),NA())</f>
        <v>#N/A</v>
      </c>
      <c r="N210" s="79" t="e">
        <f ca="1">IFERROR(IF(OR($BE210=45,$BE210=45+Results!$AR$2),VLOOKUP($C210,Data_qPCR,N$3+2,FALSE),NA()),NA())</f>
        <v>#N/A</v>
      </c>
      <c r="O210" s="79" t="e">
        <f ca="1">IFERROR(IF(OR($BE210=45,$BE210=45+Results!$AR$2),VLOOKUP($C210,Data_qPCR,O$3+2,FALSE),NA()),NA())</f>
        <v>#N/A</v>
      </c>
      <c r="P210" s="79" t="e">
        <f ca="1">IFERROR(IF(OR($BE210=45,$BE210=45+Results!$AR$2),VLOOKUP($C210,Data_qPCR,P$3+2,FALSE),NA()),NA())</f>
        <v>#N/A</v>
      </c>
      <c r="Q210" s="79" t="e">
        <f ca="1">IFERROR(IF(OR($BE210=45,$BE210=45+Results!$AR$2),VLOOKUP($C210,Data_qPCR,Q$3+2,FALSE),NA()),NA())</f>
        <v>#N/A</v>
      </c>
      <c r="R210" s="79" t="e">
        <f ca="1">IFERROR(IF(OR($BE210=45,$BE210=45+Results!$AR$2),VLOOKUP($C210,Data_qPCR,R$3+2,FALSE),NA()),NA())</f>
        <v>#N/A</v>
      </c>
      <c r="S210" s="79" t="e">
        <f ca="1">IFERROR(IF(OR($BE210=45,$BE210=45+Results!$AR$2),VLOOKUP($C210,Data_qPCR,S$3+2,FALSE),NA()),NA())</f>
        <v>#N/A</v>
      </c>
      <c r="T210" s="79" t="e">
        <f ca="1">IFERROR(IF(OR($BE210=45,$BE210=45+Results!$AR$2),VLOOKUP($C210,Data_qPCR,T$3+2,FALSE),NA()),NA())</f>
        <v>#N/A</v>
      </c>
      <c r="U210" s="79" t="e">
        <f ca="1">IFERROR(IF(OR($BE210=45,$BE210=45+Results!$AR$2),VLOOKUP($C210,Data_qPCR,U$3+2,FALSE),NA()),NA())</f>
        <v>#N/A</v>
      </c>
      <c r="V210" s="79" t="e">
        <f ca="1">IFERROR(IF(OR($BE210=45,$BE210=45+Results!$AR$2),VLOOKUP($C210,Data_qPCR,V$3+2,FALSE),NA()),NA())</f>
        <v>#N/A</v>
      </c>
      <c r="W210" s="79" t="e">
        <f ca="1">IFERROR(IF(OR($BE210=45,$BE210=45+Results!$AR$2),VLOOKUP($C210,Data_qPCR,W$3+2,FALSE),NA()),NA())</f>
        <v>#N/A</v>
      </c>
      <c r="X210" s="79" t="e">
        <f ca="1">IFERROR(IF(OR($BE210=45,$BE210=45+Results!$AR$2),VLOOKUP($C210,Data_qPCR,X$3+2,FALSE),NA()),NA())</f>
        <v>#N/A</v>
      </c>
      <c r="Y210" s="79" t="e">
        <f ca="1">IFERROR(IF(OR($BE210=45,$BE210=45+Results!$AR$2),VLOOKUP($C210,Data_qPCR,Y$3+2,FALSE),NA()),NA())</f>
        <v>#N/A</v>
      </c>
      <c r="Z210" s="79" t="e">
        <f ca="1">IFERROR(IF(OR($BE210=45,$BE210=45+Results!$AR$2),VLOOKUP($C210,Data_qPCR,Z$3+2,FALSE),NA()),NA())</f>
        <v>#N/A</v>
      </c>
      <c r="AA210" s="79" t="e">
        <f ca="1">IFERROR(IF(OR($BE210=45,$BE210=45+Results!$AR$2),VLOOKUP($C210,Data_qPCR,AA$3+2,FALSE),NA()),NA())</f>
        <v>#N/A</v>
      </c>
      <c r="AB210" s="79" t="e">
        <f ca="1">IFERROR(IF(OR($BE210=45,$BE210=45+Results!$AR$2),VLOOKUP($C210,Data_qPCR,AB$3+2,FALSE),NA()),NA())</f>
        <v>#N/A</v>
      </c>
      <c r="AC210" s="79" t="e">
        <f ca="1">IFERROR(IF(OR($BE210=45,$BE210=45+Results!$AR$2),VLOOKUP($C210,Data_qPCR,AC$3+2,FALSE),NA()),NA())</f>
        <v>#N/A</v>
      </c>
      <c r="AD210" s="79" t="e">
        <f ca="1">IFERROR(IF(OR($BE210=45,$BE210=45+Results!$AR$2),VLOOKUP($C210,Data_qPCR,AD$3+2,FALSE),NA()),NA())</f>
        <v>#N/A</v>
      </c>
      <c r="AE210" s="79" t="e">
        <f ca="1">IFERROR(IF(OR($BE210=45,$BE210=45+Results!$AR$2),VLOOKUP($C210,Data_qPCR,AE$3+2,FALSE),NA()),NA())</f>
        <v>#N/A</v>
      </c>
      <c r="AF210" s="79" t="e">
        <f ca="1">IFERROR(IF(OR($BE210=45,$BE210=45+Results!$AR$2),VLOOKUP($C210,Data_qPCR,AF$3+2,FALSE),NA()),NA())</f>
        <v>#N/A</v>
      </c>
      <c r="AG210" s="79" t="e">
        <f ca="1">IFERROR(IF(OR($BE210=45,$BE210=45+Results!$AR$2),VLOOKUP($C210,Data_qPCR,AG$3+2,FALSE),NA()),NA())</f>
        <v>#N/A</v>
      </c>
      <c r="AH210" s="79" t="e">
        <f ca="1">IFERROR(IF(OR($BE210=45,$BE210=45+Results!$AR$2),VLOOKUP($C210,Data_qPCR,AH$3+2,FALSE),NA()),NA())</f>
        <v>#N/A</v>
      </c>
      <c r="AI210" s="79" t="e">
        <f ca="1">IFERROR(IF(OR($BE210=45,$BE210=45+Results!$AR$2),VLOOKUP($C210,Data_qPCR,AI$3+2,FALSE),NA()),NA())</f>
        <v>#N/A</v>
      </c>
      <c r="AJ210" s="79" t="e">
        <f ca="1">IFERROR(IF(OR($BE210=45,$BE210=45+Results!$AR$2),VLOOKUP($C210,Data_qPCR,AJ$3+2,FALSE),NA()),NA())</f>
        <v>#N/A</v>
      </c>
      <c r="AK210" s="79" t="e">
        <f ca="1">IFERROR(IF(OR($BE210=45,$BE210=45+Results!$AR$2),VLOOKUP($C210,Data_qPCR,AK$3+2,FALSE),NA()),NA())</f>
        <v>#N/A</v>
      </c>
      <c r="AL210" s="79" t="e">
        <f ca="1">IFERROR(IF(OR($BE210=45,$BE210=45+Results!$AR$2),VLOOKUP($C210,Data_qPCR,AL$3+2,FALSE),NA()),NA())</f>
        <v>#N/A</v>
      </c>
      <c r="AM210" s="79" t="e">
        <f ca="1">IFERROR(IF(OR($BE210=45,$BE210=45+Results!$AR$2),VLOOKUP($C210,Data_qPCR,AM$3+2,FALSE),NA()),NA())</f>
        <v>#N/A</v>
      </c>
      <c r="AN210" s="79" t="e">
        <f ca="1">IFERROR(IF(OR($BE210=45,$BE210=45+Results!$AR$2),VLOOKUP($C210,Data_qPCR,AN$3+2,FALSE),NA()),NA())</f>
        <v>#N/A</v>
      </c>
      <c r="AO210" s="79" t="e">
        <f ca="1">IFERROR(IF(OR($BE210=45,$BE210=45+Results!$AR$2),VLOOKUP($C210,Data_qPCR,AO$3+2,FALSE),NA()),NA())</f>
        <v>#N/A</v>
      </c>
      <c r="AP210" s="79" t="e">
        <f ca="1">IFERROR(IF(OR($BE210=45,$BE210=45+Results!$AR$2),VLOOKUP($C210,Data_qPCR,AP$3+2,FALSE),NA()),NA())</f>
        <v>#N/A</v>
      </c>
      <c r="AQ210" s="79" t="e">
        <f ca="1">IFERROR(IF(OR($BE210=45,$BE210=45+Results!$AR$2),VLOOKUP($C210,Data_qPCR,AQ$3+2,FALSE),NA()),NA())</f>
        <v>#N/A</v>
      </c>
      <c r="AR210" s="79" t="e">
        <f ca="1">IFERROR(IF(OR($BE210=45,$BE210=45+Results!$AR$2),VLOOKUP($C210,Data_qPCR,AR$3+2,FALSE),NA()),NA())</f>
        <v>#N/A</v>
      </c>
      <c r="AS210" s="79" t="e">
        <f ca="1">IFERROR(IF(OR($BE210=45,$BE210=45+Results!$AR$2),VLOOKUP($C210,Data_qPCR,AS$3+2,FALSE),NA()),NA())</f>
        <v>#N/A</v>
      </c>
      <c r="AT210" s="79" t="e">
        <f ca="1">IFERROR(IF(OR($BE210=45,$BE210=45+Results!$AR$2),VLOOKUP($C210,Data_qPCR,AT$3+2,FALSE),NA()),NA())</f>
        <v>#N/A</v>
      </c>
      <c r="AU210" s="79" t="e">
        <f ca="1">IFERROR(IF(OR($BE210=45,$BE210=45+Results!$AR$2),VLOOKUP($C210,Data_qPCR,AU$3+2,FALSE),NA()),NA())</f>
        <v>#N/A</v>
      </c>
      <c r="AV210" s="79" t="e">
        <f ca="1">IFERROR(IF(OR($BE210=45,$BE210=45+Results!$AR$2),VLOOKUP($C210,Data_qPCR,AV$3+2,FALSE),NA()),NA())</f>
        <v>#N/A</v>
      </c>
      <c r="AW210" s="79" t="e">
        <f ca="1">IFERROR(IF(OR($BE210=45,$BE210=45+Results!$AR$2),VLOOKUP($C210,Data_qPCR,AW$3+2,FALSE),NA()),NA())</f>
        <v>#N/A</v>
      </c>
      <c r="AX210" s="79" t="e">
        <f ca="1">IFERROR(IF(OR($BE210=45,$BE210=45+Results!$AR$2),VLOOKUP($C210,Data_qPCR,AX$3+2,FALSE),NA()),NA())</f>
        <v>#N/A</v>
      </c>
      <c r="AY210" s="79" t="e">
        <f ca="1">IFERROR(IF(OR($BE210=45,$BE210=45+Results!$AR$2),VLOOKUP($C210,Data_qPCR,AY$3+2,FALSE),NA()),NA())</f>
        <v>#N/A</v>
      </c>
      <c r="AZ210" s="79" t="e">
        <f ca="1">IFERROR(IF(OR($BE210=45,$BE210=45+Results!$AR$2),VLOOKUP($C210,Data_qPCR,AZ$3+2,FALSE),NA()),NA())</f>
        <v>#N/A</v>
      </c>
      <c r="BA210" s="79" t="e">
        <f ca="1">IFERROR(IF(OR($BE210=45,$BE210=45+Results!$AR$2),VLOOKUP($C210,Data_qPCR,BA$3+2,FALSE),NA()),NA())</f>
        <v>#N/A</v>
      </c>
      <c r="BB210" s="79" t="e">
        <f ca="1">IFERROR(IF(OR($BE210=45,$BE210=45+Results!$AR$2),VLOOKUP($C210,Data_qPCR,BB$3+2,FALSE),NA()),NA())</f>
        <v>#N/A</v>
      </c>
      <c r="BC210" s="79" t="e">
        <f ca="1">IFERROR(IF(OR($BE210=45,$BE210=45+Results!$AR$2),VLOOKUP($C210,Data_qPCR,BC$3+2,FALSE),NA()),NA())</f>
        <v>#N/A</v>
      </c>
      <c r="BD210" s="79" t="str">
        <f t="shared" ca="1" si="24"/>
        <v/>
      </c>
      <c r="BE210" t="str">
        <f ca="1">IFERROR(IF(LEFT(C210,1)+0=Results!$C$4,INDEX(Results!$AM$8:$BJ$23,CODE(RIGHT(LEFT(C210,2),1))-64,RIGHT(C210,LEN(C210)-2)+0),IF(Results!$AL$7=2,2,45)),"")</f>
        <v/>
      </c>
      <c r="BF210" t="str">
        <f t="shared" ca="1" si="23"/>
        <v/>
      </c>
      <c r="BG210" s="104" t="str">
        <f ca="1">IFERROR(IF(LEFT(C210,1)+0=Results!$C$4,INDEX(Results!$CK$8:$DH$23,CODE(RIGHT(LEFT(C210,2),1))-64,RIGHT(C210,LEN(C210)-2)+0),IF(Results!$AL$7=2,2,45)),"")</f>
        <v/>
      </c>
    </row>
    <row r="211" spans="1:59" x14ac:dyDescent="0.25">
      <c r="A211" t="str">
        <f t="shared" ca="1" si="20"/>
        <v>N/A</v>
      </c>
      <c r="B211">
        <v>208</v>
      </c>
      <c r="C211" t="str">
        <f t="shared" ca="1" si="21"/>
        <v/>
      </c>
      <c r="D211" t="str">
        <f t="shared" ca="1" si="22"/>
        <v/>
      </c>
      <c r="E211" s="268" t="str">
        <f t="shared" ca="1" si="19"/>
        <v/>
      </c>
      <c r="F211" s="79" t="e">
        <f ca="1">IFERROR(IF(OR($BE211=45,$BE211=45+Results!$AR$2),VLOOKUP($C211,Data_qPCR,F$3+2,FALSE),NA()),NA())</f>
        <v>#N/A</v>
      </c>
      <c r="G211" s="79" t="e">
        <f ca="1">IFERROR(IF(OR($BE211=45,$BE211=45+Results!$AR$2),VLOOKUP($C211,Data_qPCR,G$3+2,FALSE),NA()),NA())</f>
        <v>#N/A</v>
      </c>
      <c r="H211" s="79" t="e">
        <f ca="1">IFERROR(IF(OR($BE211=45,$BE211=45+Results!$AR$2),VLOOKUP($C211,Data_qPCR,H$3+2,FALSE),NA()),NA())</f>
        <v>#N/A</v>
      </c>
      <c r="I211" s="79" t="e">
        <f ca="1">IFERROR(IF(OR($BE211=45,$BE211=45+Results!$AR$2),VLOOKUP($C211,Data_qPCR,I$3+2,FALSE),NA()),NA())</f>
        <v>#N/A</v>
      </c>
      <c r="J211" s="79" t="e">
        <f ca="1">IFERROR(IF(OR($BE211=45,$BE211=45+Results!$AR$2),VLOOKUP($C211,Data_qPCR,J$3+2,FALSE),NA()),NA())</f>
        <v>#N/A</v>
      </c>
      <c r="K211" s="79" t="e">
        <f ca="1">IFERROR(IF(OR($BE211=45,$BE211=45+Results!$AR$2),VLOOKUP($C211,Data_qPCR,K$3+2,FALSE),NA()),NA())</f>
        <v>#N/A</v>
      </c>
      <c r="L211" s="79" t="e">
        <f ca="1">IFERROR(IF(OR($BE211=45,$BE211=45+Results!$AR$2),VLOOKUP($C211,Data_qPCR,L$3+2,FALSE),NA()),NA())</f>
        <v>#N/A</v>
      </c>
      <c r="M211" s="79" t="e">
        <f ca="1">IFERROR(IF(OR($BE211=45,$BE211=45+Results!$AR$2),VLOOKUP($C211,Data_qPCR,M$3+2,FALSE),NA()),NA())</f>
        <v>#N/A</v>
      </c>
      <c r="N211" s="79" t="e">
        <f ca="1">IFERROR(IF(OR($BE211=45,$BE211=45+Results!$AR$2),VLOOKUP($C211,Data_qPCR,N$3+2,FALSE),NA()),NA())</f>
        <v>#N/A</v>
      </c>
      <c r="O211" s="79" t="e">
        <f ca="1">IFERROR(IF(OR($BE211=45,$BE211=45+Results!$AR$2),VLOOKUP($C211,Data_qPCR,O$3+2,FALSE),NA()),NA())</f>
        <v>#N/A</v>
      </c>
      <c r="P211" s="79" t="e">
        <f ca="1">IFERROR(IF(OR($BE211=45,$BE211=45+Results!$AR$2),VLOOKUP($C211,Data_qPCR,P$3+2,FALSE),NA()),NA())</f>
        <v>#N/A</v>
      </c>
      <c r="Q211" s="79" t="e">
        <f ca="1">IFERROR(IF(OR($BE211=45,$BE211=45+Results!$AR$2),VLOOKUP($C211,Data_qPCR,Q$3+2,FALSE),NA()),NA())</f>
        <v>#N/A</v>
      </c>
      <c r="R211" s="79" t="e">
        <f ca="1">IFERROR(IF(OR($BE211=45,$BE211=45+Results!$AR$2),VLOOKUP($C211,Data_qPCR,R$3+2,FALSE),NA()),NA())</f>
        <v>#N/A</v>
      </c>
      <c r="S211" s="79" t="e">
        <f ca="1">IFERROR(IF(OR($BE211=45,$BE211=45+Results!$AR$2),VLOOKUP($C211,Data_qPCR,S$3+2,FALSE),NA()),NA())</f>
        <v>#N/A</v>
      </c>
      <c r="T211" s="79" t="e">
        <f ca="1">IFERROR(IF(OR($BE211=45,$BE211=45+Results!$AR$2),VLOOKUP($C211,Data_qPCR,T$3+2,FALSE),NA()),NA())</f>
        <v>#N/A</v>
      </c>
      <c r="U211" s="79" t="e">
        <f ca="1">IFERROR(IF(OR($BE211=45,$BE211=45+Results!$AR$2),VLOOKUP($C211,Data_qPCR,U$3+2,FALSE),NA()),NA())</f>
        <v>#N/A</v>
      </c>
      <c r="V211" s="79" t="e">
        <f ca="1">IFERROR(IF(OR($BE211=45,$BE211=45+Results!$AR$2),VLOOKUP($C211,Data_qPCR,V$3+2,FALSE),NA()),NA())</f>
        <v>#N/A</v>
      </c>
      <c r="W211" s="79" t="e">
        <f ca="1">IFERROR(IF(OR($BE211=45,$BE211=45+Results!$AR$2),VLOOKUP($C211,Data_qPCR,W$3+2,FALSE),NA()),NA())</f>
        <v>#N/A</v>
      </c>
      <c r="X211" s="79" t="e">
        <f ca="1">IFERROR(IF(OR($BE211=45,$BE211=45+Results!$AR$2),VLOOKUP($C211,Data_qPCR,X$3+2,FALSE),NA()),NA())</f>
        <v>#N/A</v>
      </c>
      <c r="Y211" s="79" t="e">
        <f ca="1">IFERROR(IF(OR($BE211=45,$BE211=45+Results!$AR$2),VLOOKUP($C211,Data_qPCR,Y$3+2,FALSE),NA()),NA())</f>
        <v>#N/A</v>
      </c>
      <c r="Z211" s="79" t="e">
        <f ca="1">IFERROR(IF(OR($BE211=45,$BE211=45+Results!$AR$2),VLOOKUP($C211,Data_qPCR,Z$3+2,FALSE),NA()),NA())</f>
        <v>#N/A</v>
      </c>
      <c r="AA211" s="79" t="e">
        <f ca="1">IFERROR(IF(OR($BE211=45,$BE211=45+Results!$AR$2),VLOOKUP($C211,Data_qPCR,AA$3+2,FALSE),NA()),NA())</f>
        <v>#N/A</v>
      </c>
      <c r="AB211" s="79" t="e">
        <f ca="1">IFERROR(IF(OR($BE211=45,$BE211=45+Results!$AR$2),VLOOKUP($C211,Data_qPCR,AB$3+2,FALSE),NA()),NA())</f>
        <v>#N/A</v>
      </c>
      <c r="AC211" s="79" t="e">
        <f ca="1">IFERROR(IF(OR($BE211=45,$BE211=45+Results!$AR$2),VLOOKUP($C211,Data_qPCR,AC$3+2,FALSE),NA()),NA())</f>
        <v>#N/A</v>
      </c>
      <c r="AD211" s="79" t="e">
        <f ca="1">IFERROR(IF(OR($BE211=45,$BE211=45+Results!$AR$2),VLOOKUP($C211,Data_qPCR,AD$3+2,FALSE),NA()),NA())</f>
        <v>#N/A</v>
      </c>
      <c r="AE211" s="79" t="e">
        <f ca="1">IFERROR(IF(OR($BE211=45,$BE211=45+Results!$AR$2),VLOOKUP($C211,Data_qPCR,AE$3+2,FALSE),NA()),NA())</f>
        <v>#N/A</v>
      </c>
      <c r="AF211" s="79" t="e">
        <f ca="1">IFERROR(IF(OR($BE211=45,$BE211=45+Results!$AR$2),VLOOKUP($C211,Data_qPCR,AF$3+2,FALSE),NA()),NA())</f>
        <v>#N/A</v>
      </c>
      <c r="AG211" s="79" t="e">
        <f ca="1">IFERROR(IF(OR($BE211=45,$BE211=45+Results!$AR$2),VLOOKUP($C211,Data_qPCR,AG$3+2,FALSE),NA()),NA())</f>
        <v>#N/A</v>
      </c>
      <c r="AH211" s="79" t="e">
        <f ca="1">IFERROR(IF(OR($BE211=45,$BE211=45+Results!$AR$2),VLOOKUP($C211,Data_qPCR,AH$3+2,FALSE),NA()),NA())</f>
        <v>#N/A</v>
      </c>
      <c r="AI211" s="79" t="e">
        <f ca="1">IFERROR(IF(OR($BE211=45,$BE211=45+Results!$AR$2),VLOOKUP($C211,Data_qPCR,AI$3+2,FALSE),NA()),NA())</f>
        <v>#N/A</v>
      </c>
      <c r="AJ211" s="79" t="e">
        <f ca="1">IFERROR(IF(OR($BE211=45,$BE211=45+Results!$AR$2),VLOOKUP($C211,Data_qPCR,AJ$3+2,FALSE),NA()),NA())</f>
        <v>#N/A</v>
      </c>
      <c r="AK211" s="79" t="e">
        <f ca="1">IFERROR(IF(OR($BE211=45,$BE211=45+Results!$AR$2),VLOOKUP($C211,Data_qPCR,AK$3+2,FALSE),NA()),NA())</f>
        <v>#N/A</v>
      </c>
      <c r="AL211" s="79" t="e">
        <f ca="1">IFERROR(IF(OR($BE211=45,$BE211=45+Results!$AR$2),VLOOKUP($C211,Data_qPCR,AL$3+2,FALSE),NA()),NA())</f>
        <v>#N/A</v>
      </c>
      <c r="AM211" s="79" t="e">
        <f ca="1">IFERROR(IF(OR($BE211=45,$BE211=45+Results!$AR$2),VLOOKUP($C211,Data_qPCR,AM$3+2,FALSE),NA()),NA())</f>
        <v>#N/A</v>
      </c>
      <c r="AN211" s="79" t="e">
        <f ca="1">IFERROR(IF(OR($BE211=45,$BE211=45+Results!$AR$2),VLOOKUP($C211,Data_qPCR,AN$3+2,FALSE),NA()),NA())</f>
        <v>#N/A</v>
      </c>
      <c r="AO211" s="79" t="e">
        <f ca="1">IFERROR(IF(OR($BE211=45,$BE211=45+Results!$AR$2),VLOOKUP($C211,Data_qPCR,AO$3+2,FALSE),NA()),NA())</f>
        <v>#N/A</v>
      </c>
      <c r="AP211" s="79" t="e">
        <f ca="1">IFERROR(IF(OR($BE211=45,$BE211=45+Results!$AR$2),VLOOKUP($C211,Data_qPCR,AP$3+2,FALSE),NA()),NA())</f>
        <v>#N/A</v>
      </c>
      <c r="AQ211" s="79" t="e">
        <f ca="1">IFERROR(IF(OR($BE211=45,$BE211=45+Results!$AR$2),VLOOKUP($C211,Data_qPCR,AQ$3+2,FALSE),NA()),NA())</f>
        <v>#N/A</v>
      </c>
      <c r="AR211" s="79" t="e">
        <f ca="1">IFERROR(IF(OR($BE211=45,$BE211=45+Results!$AR$2),VLOOKUP($C211,Data_qPCR,AR$3+2,FALSE),NA()),NA())</f>
        <v>#N/A</v>
      </c>
      <c r="AS211" s="79" t="e">
        <f ca="1">IFERROR(IF(OR($BE211=45,$BE211=45+Results!$AR$2),VLOOKUP($C211,Data_qPCR,AS$3+2,FALSE),NA()),NA())</f>
        <v>#N/A</v>
      </c>
      <c r="AT211" s="79" t="e">
        <f ca="1">IFERROR(IF(OR($BE211=45,$BE211=45+Results!$AR$2),VLOOKUP($C211,Data_qPCR,AT$3+2,FALSE),NA()),NA())</f>
        <v>#N/A</v>
      </c>
      <c r="AU211" s="79" t="e">
        <f ca="1">IFERROR(IF(OR($BE211=45,$BE211=45+Results!$AR$2),VLOOKUP($C211,Data_qPCR,AU$3+2,FALSE),NA()),NA())</f>
        <v>#N/A</v>
      </c>
      <c r="AV211" s="79" t="e">
        <f ca="1">IFERROR(IF(OR($BE211=45,$BE211=45+Results!$AR$2),VLOOKUP($C211,Data_qPCR,AV$3+2,FALSE),NA()),NA())</f>
        <v>#N/A</v>
      </c>
      <c r="AW211" s="79" t="e">
        <f ca="1">IFERROR(IF(OR($BE211=45,$BE211=45+Results!$AR$2),VLOOKUP($C211,Data_qPCR,AW$3+2,FALSE),NA()),NA())</f>
        <v>#N/A</v>
      </c>
      <c r="AX211" s="79" t="e">
        <f ca="1">IFERROR(IF(OR($BE211=45,$BE211=45+Results!$AR$2),VLOOKUP($C211,Data_qPCR,AX$3+2,FALSE),NA()),NA())</f>
        <v>#N/A</v>
      </c>
      <c r="AY211" s="79" t="e">
        <f ca="1">IFERROR(IF(OR($BE211=45,$BE211=45+Results!$AR$2),VLOOKUP($C211,Data_qPCR,AY$3+2,FALSE),NA()),NA())</f>
        <v>#N/A</v>
      </c>
      <c r="AZ211" s="79" t="e">
        <f ca="1">IFERROR(IF(OR($BE211=45,$BE211=45+Results!$AR$2),VLOOKUP($C211,Data_qPCR,AZ$3+2,FALSE),NA()),NA())</f>
        <v>#N/A</v>
      </c>
      <c r="BA211" s="79" t="e">
        <f ca="1">IFERROR(IF(OR($BE211=45,$BE211=45+Results!$AR$2),VLOOKUP($C211,Data_qPCR,BA$3+2,FALSE),NA()),NA())</f>
        <v>#N/A</v>
      </c>
      <c r="BB211" s="79" t="e">
        <f ca="1">IFERROR(IF(OR($BE211=45,$BE211=45+Results!$AR$2),VLOOKUP($C211,Data_qPCR,BB$3+2,FALSE),NA()),NA())</f>
        <v>#N/A</v>
      </c>
      <c r="BC211" s="79" t="e">
        <f ca="1">IFERROR(IF(OR($BE211=45,$BE211=45+Results!$AR$2),VLOOKUP($C211,Data_qPCR,BC$3+2,FALSE),NA()),NA())</f>
        <v>#N/A</v>
      </c>
      <c r="BD211" s="79" t="str">
        <f t="shared" ca="1" si="24"/>
        <v/>
      </c>
      <c r="BE211" t="str">
        <f ca="1">IFERROR(IF(LEFT(C211,1)+0=Results!$C$4,INDEX(Results!$AM$8:$BJ$23,CODE(RIGHT(LEFT(C211,2),1))-64,RIGHT(C211,LEN(C211)-2)+0),IF(Results!$AL$7=2,2,45)),"")</f>
        <v/>
      </c>
      <c r="BF211" t="str">
        <f t="shared" ca="1" si="23"/>
        <v/>
      </c>
      <c r="BG211" s="104" t="str">
        <f ca="1">IFERROR(IF(LEFT(C211,1)+0=Results!$C$4,INDEX(Results!$CK$8:$DH$23,CODE(RIGHT(LEFT(C211,2),1))-64,RIGHT(C211,LEN(C211)-2)+0),IF(Results!$AL$7=2,2,45)),"")</f>
        <v/>
      </c>
    </row>
    <row r="212" spans="1:59" x14ac:dyDescent="0.25">
      <c r="A212" t="str">
        <f t="shared" ca="1" si="20"/>
        <v>N/A</v>
      </c>
      <c r="B212">
        <v>209</v>
      </c>
      <c r="C212" t="str">
        <f t="shared" ca="1" si="21"/>
        <v/>
      </c>
      <c r="D212" t="str">
        <f t="shared" ca="1" si="22"/>
        <v/>
      </c>
      <c r="E212" s="268" t="str">
        <f t="shared" ca="1" si="19"/>
        <v/>
      </c>
      <c r="F212" s="79" t="e">
        <f ca="1">IFERROR(IF(OR($BE212=45,$BE212=45+Results!$AR$2),VLOOKUP($C212,Data_qPCR,F$3+2,FALSE),NA()),NA())</f>
        <v>#N/A</v>
      </c>
      <c r="G212" s="79" t="e">
        <f ca="1">IFERROR(IF(OR($BE212=45,$BE212=45+Results!$AR$2),VLOOKUP($C212,Data_qPCR,G$3+2,FALSE),NA()),NA())</f>
        <v>#N/A</v>
      </c>
      <c r="H212" s="79" t="e">
        <f ca="1">IFERROR(IF(OR($BE212=45,$BE212=45+Results!$AR$2),VLOOKUP($C212,Data_qPCR,H$3+2,FALSE),NA()),NA())</f>
        <v>#N/A</v>
      </c>
      <c r="I212" s="79" t="e">
        <f ca="1">IFERROR(IF(OR($BE212=45,$BE212=45+Results!$AR$2),VLOOKUP($C212,Data_qPCR,I$3+2,FALSE),NA()),NA())</f>
        <v>#N/A</v>
      </c>
      <c r="J212" s="79" t="e">
        <f ca="1">IFERROR(IF(OR($BE212=45,$BE212=45+Results!$AR$2),VLOOKUP($C212,Data_qPCR,J$3+2,FALSE),NA()),NA())</f>
        <v>#N/A</v>
      </c>
      <c r="K212" s="79" t="e">
        <f ca="1">IFERROR(IF(OR($BE212=45,$BE212=45+Results!$AR$2),VLOOKUP($C212,Data_qPCR,K$3+2,FALSE),NA()),NA())</f>
        <v>#N/A</v>
      </c>
      <c r="L212" s="79" t="e">
        <f ca="1">IFERROR(IF(OR($BE212=45,$BE212=45+Results!$AR$2),VLOOKUP($C212,Data_qPCR,L$3+2,FALSE),NA()),NA())</f>
        <v>#N/A</v>
      </c>
      <c r="M212" s="79" t="e">
        <f ca="1">IFERROR(IF(OR($BE212=45,$BE212=45+Results!$AR$2),VLOOKUP($C212,Data_qPCR,M$3+2,FALSE),NA()),NA())</f>
        <v>#N/A</v>
      </c>
      <c r="N212" s="79" t="e">
        <f ca="1">IFERROR(IF(OR($BE212=45,$BE212=45+Results!$AR$2),VLOOKUP($C212,Data_qPCR,N$3+2,FALSE),NA()),NA())</f>
        <v>#N/A</v>
      </c>
      <c r="O212" s="79" t="e">
        <f ca="1">IFERROR(IF(OR($BE212=45,$BE212=45+Results!$AR$2),VLOOKUP($C212,Data_qPCR,O$3+2,FALSE),NA()),NA())</f>
        <v>#N/A</v>
      </c>
      <c r="P212" s="79" t="e">
        <f ca="1">IFERROR(IF(OR($BE212=45,$BE212=45+Results!$AR$2),VLOOKUP($C212,Data_qPCR,P$3+2,FALSE),NA()),NA())</f>
        <v>#N/A</v>
      </c>
      <c r="Q212" s="79" t="e">
        <f ca="1">IFERROR(IF(OR($BE212=45,$BE212=45+Results!$AR$2),VLOOKUP($C212,Data_qPCR,Q$3+2,FALSE),NA()),NA())</f>
        <v>#N/A</v>
      </c>
      <c r="R212" s="79" t="e">
        <f ca="1">IFERROR(IF(OR($BE212=45,$BE212=45+Results!$AR$2),VLOOKUP($C212,Data_qPCR,R$3+2,FALSE),NA()),NA())</f>
        <v>#N/A</v>
      </c>
      <c r="S212" s="79" t="e">
        <f ca="1">IFERROR(IF(OR($BE212=45,$BE212=45+Results!$AR$2),VLOOKUP($C212,Data_qPCR,S$3+2,FALSE),NA()),NA())</f>
        <v>#N/A</v>
      </c>
      <c r="T212" s="79" t="e">
        <f ca="1">IFERROR(IF(OR($BE212=45,$BE212=45+Results!$AR$2),VLOOKUP($C212,Data_qPCR,T$3+2,FALSE),NA()),NA())</f>
        <v>#N/A</v>
      </c>
      <c r="U212" s="79" t="e">
        <f ca="1">IFERROR(IF(OR($BE212=45,$BE212=45+Results!$AR$2),VLOOKUP($C212,Data_qPCR,U$3+2,FALSE),NA()),NA())</f>
        <v>#N/A</v>
      </c>
      <c r="V212" s="79" t="e">
        <f ca="1">IFERROR(IF(OR($BE212=45,$BE212=45+Results!$AR$2),VLOOKUP($C212,Data_qPCR,V$3+2,FALSE),NA()),NA())</f>
        <v>#N/A</v>
      </c>
      <c r="W212" s="79" t="e">
        <f ca="1">IFERROR(IF(OR($BE212=45,$BE212=45+Results!$AR$2),VLOOKUP($C212,Data_qPCR,W$3+2,FALSE),NA()),NA())</f>
        <v>#N/A</v>
      </c>
      <c r="X212" s="79" t="e">
        <f ca="1">IFERROR(IF(OR($BE212=45,$BE212=45+Results!$AR$2),VLOOKUP($C212,Data_qPCR,X$3+2,FALSE),NA()),NA())</f>
        <v>#N/A</v>
      </c>
      <c r="Y212" s="79" t="e">
        <f ca="1">IFERROR(IF(OR($BE212=45,$BE212=45+Results!$AR$2),VLOOKUP($C212,Data_qPCR,Y$3+2,FALSE),NA()),NA())</f>
        <v>#N/A</v>
      </c>
      <c r="Z212" s="79" t="e">
        <f ca="1">IFERROR(IF(OR($BE212=45,$BE212=45+Results!$AR$2),VLOOKUP($C212,Data_qPCR,Z$3+2,FALSE),NA()),NA())</f>
        <v>#N/A</v>
      </c>
      <c r="AA212" s="79" t="e">
        <f ca="1">IFERROR(IF(OR($BE212=45,$BE212=45+Results!$AR$2),VLOOKUP($C212,Data_qPCR,AA$3+2,FALSE),NA()),NA())</f>
        <v>#N/A</v>
      </c>
      <c r="AB212" s="79" t="e">
        <f ca="1">IFERROR(IF(OR($BE212=45,$BE212=45+Results!$AR$2),VLOOKUP($C212,Data_qPCR,AB$3+2,FALSE),NA()),NA())</f>
        <v>#N/A</v>
      </c>
      <c r="AC212" s="79" t="e">
        <f ca="1">IFERROR(IF(OR($BE212=45,$BE212=45+Results!$AR$2),VLOOKUP($C212,Data_qPCR,AC$3+2,FALSE),NA()),NA())</f>
        <v>#N/A</v>
      </c>
      <c r="AD212" s="79" t="e">
        <f ca="1">IFERROR(IF(OR($BE212=45,$BE212=45+Results!$AR$2),VLOOKUP($C212,Data_qPCR,AD$3+2,FALSE),NA()),NA())</f>
        <v>#N/A</v>
      </c>
      <c r="AE212" s="79" t="e">
        <f ca="1">IFERROR(IF(OR($BE212=45,$BE212=45+Results!$AR$2),VLOOKUP($C212,Data_qPCR,AE$3+2,FALSE),NA()),NA())</f>
        <v>#N/A</v>
      </c>
      <c r="AF212" s="79" t="e">
        <f ca="1">IFERROR(IF(OR($BE212=45,$BE212=45+Results!$AR$2),VLOOKUP($C212,Data_qPCR,AF$3+2,FALSE),NA()),NA())</f>
        <v>#N/A</v>
      </c>
      <c r="AG212" s="79" t="e">
        <f ca="1">IFERROR(IF(OR($BE212=45,$BE212=45+Results!$AR$2),VLOOKUP($C212,Data_qPCR,AG$3+2,FALSE),NA()),NA())</f>
        <v>#N/A</v>
      </c>
      <c r="AH212" s="79" t="e">
        <f ca="1">IFERROR(IF(OR($BE212=45,$BE212=45+Results!$AR$2),VLOOKUP($C212,Data_qPCR,AH$3+2,FALSE),NA()),NA())</f>
        <v>#N/A</v>
      </c>
      <c r="AI212" s="79" t="e">
        <f ca="1">IFERROR(IF(OR($BE212=45,$BE212=45+Results!$AR$2),VLOOKUP($C212,Data_qPCR,AI$3+2,FALSE),NA()),NA())</f>
        <v>#N/A</v>
      </c>
      <c r="AJ212" s="79" t="e">
        <f ca="1">IFERROR(IF(OR($BE212=45,$BE212=45+Results!$AR$2),VLOOKUP($C212,Data_qPCR,AJ$3+2,FALSE),NA()),NA())</f>
        <v>#N/A</v>
      </c>
      <c r="AK212" s="79" t="e">
        <f ca="1">IFERROR(IF(OR($BE212=45,$BE212=45+Results!$AR$2),VLOOKUP($C212,Data_qPCR,AK$3+2,FALSE),NA()),NA())</f>
        <v>#N/A</v>
      </c>
      <c r="AL212" s="79" t="e">
        <f ca="1">IFERROR(IF(OR($BE212=45,$BE212=45+Results!$AR$2),VLOOKUP($C212,Data_qPCR,AL$3+2,FALSE),NA()),NA())</f>
        <v>#N/A</v>
      </c>
      <c r="AM212" s="79" t="e">
        <f ca="1">IFERROR(IF(OR($BE212=45,$BE212=45+Results!$AR$2),VLOOKUP($C212,Data_qPCR,AM$3+2,FALSE),NA()),NA())</f>
        <v>#N/A</v>
      </c>
      <c r="AN212" s="79" t="e">
        <f ca="1">IFERROR(IF(OR($BE212=45,$BE212=45+Results!$AR$2),VLOOKUP($C212,Data_qPCR,AN$3+2,FALSE),NA()),NA())</f>
        <v>#N/A</v>
      </c>
      <c r="AO212" s="79" t="e">
        <f ca="1">IFERROR(IF(OR($BE212=45,$BE212=45+Results!$AR$2),VLOOKUP($C212,Data_qPCR,AO$3+2,FALSE),NA()),NA())</f>
        <v>#N/A</v>
      </c>
      <c r="AP212" s="79" t="e">
        <f ca="1">IFERROR(IF(OR($BE212=45,$BE212=45+Results!$AR$2),VLOOKUP($C212,Data_qPCR,AP$3+2,FALSE),NA()),NA())</f>
        <v>#N/A</v>
      </c>
      <c r="AQ212" s="79" t="e">
        <f ca="1">IFERROR(IF(OR($BE212=45,$BE212=45+Results!$AR$2),VLOOKUP($C212,Data_qPCR,AQ$3+2,FALSE),NA()),NA())</f>
        <v>#N/A</v>
      </c>
      <c r="AR212" s="79" t="e">
        <f ca="1">IFERROR(IF(OR($BE212=45,$BE212=45+Results!$AR$2),VLOOKUP($C212,Data_qPCR,AR$3+2,FALSE),NA()),NA())</f>
        <v>#N/A</v>
      </c>
      <c r="AS212" s="79" t="e">
        <f ca="1">IFERROR(IF(OR($BE212=45,$BE212=45+Results!$AR$2),VLOOKUP($C212,Data_qPCR,AS$3+2,FALSE),NA()),NA())</f>
        <v>#N/A</v>
      </c>
      <c r="AT212" s="79" t="e">
        <f ca="1">IFERROR(IF(OR($BE212=45,$BE212=45+Results!$AR$2),VLOOKUP($C212,Data_qPCR,AT$3+2,FALSE),NA()),NA())</f>
        <v>#N/A</v>
      </c>
      <c r="AU212" s="79" t="e">
        <f ca="1">IFERROR(IF(OR($BE212=45,$BE212=45+Results!$AR$2),VLOOKUP($C212,Data_qPCR,AU$3+2,FALSE),NA()),NA())</f>
        <v>#N/A</v>
      </c>
      <c r="AV212" s="79" t="e">
        <f ca="1">IFERROR(IF(OR($BE212=45,$BE212=45+Results!$AR$2),VLOOKUP($C212,Data_qPCR,AV$3+2,FALSE),NA()),NA())</f>
        <v>#N/A</v>
      </c>
      <c r="AW212" s="79" t="e">
        <f ca="1">IFERROR(IF(OR($BE212=45,$BE212=45+Results!$AR$2),VLOOKUP($C212,Data_qPCR,AW$3+2,FALSE),NA()),NA())</f>
        <v>#N/A</v>
      </c>
      <c r="AX212" s="79" t="e">
        <f ca="1">IFERROR(IF(OR($BE212=45,$BE212=45+Results!$AR$2),VLOOKUP($C212,Data_qPCR,AX$3+2,FALSE),NA()),NA())</f>
        <v>#N/A</v>
      </c>
      <c r="AY212" s="79" t="e">
        <f ca="1">IFERROR(IF(OR($BE212=45,$BE212=45+Results!$AR$2),VLOOKUP($C212,Data_qPCR,AY$3+2,FALSE),NA()),NA())</f>
        <v>#N/A</v>
      </c>
      <c r="AZ212" s="79" t="e">
        <f ca="1">IFERROR(IF(OR($BE212=45,$BE212=45+Results!$AR$2),VLOOKUP($C212,Data_qPCR,AZ$3+2,FALSE),NA()),NA())</f>
        <v>#N/A</v>
      </c>
      <c r="BA212" s="79" t="e">
        <f ca="1">IFERROR(IF(OR($BE212=45,$BE212=45+Results!$AR$2),VLOOKUP($C212,Data_qPCR,BA$3+2,FALSE),NA()),NA())</f>
        <v>#N/A</v>
      </c>
      <c r="BB212" s="79" t="e">
        <f ca="1">IFERROR(IF(OR($BE212=45,$BE212=45+Results!$AR$2),VLOOKUP($C212,Data_qPCR,BB$3+2,FALSE),NA()),NA())</f>
        <v>#N/A</v>
      </c>
      <c r="BC212" s="79" t="e">
        <f ca="1">IFERROR(IF(OR($BE212=45,$BE212=45+Results!$AR$2),VLOOKUP($C212,Data_qPCR,BC$3+2,FALSE),NA()),NA())</f>
        <v>#N/A</v>
      </c>
      <c r="BD212" s="79" t="str">
        <f t="shared" ca="1" si="24"/>
        <v/>
      </c>
      <c r="BE212" t="str">
        <f ca="1">IFERROR(IF(LEFT(C212,1)+0=Results!$C$4,INDEX(Results!$AM$8:$BJ$23,CODE(RIGHT(LEFT(C212,2),1))-64,RIGHT(C212,LEN(C212)-2)+0),IF(Results!$AL$7=2,2,45)),"")</f>
        <v/>
      </c>
      <c r="BF212" t="str">
        <f t="shared" ca="1" si="23"/>
        <v/>
      </c>
      <c r="BG212" s="104" t="str">
        <f ca="1">IFERROR(IF(LEFT(C212,1)+0=Results!$C$4,INDEX(Results!$CK$8:$DH$23,CODE(RIGHT(LEFT(C212,2),1))-64,RIGHT(C212,LEN(C212)-2)+0),IF(Results!$AL$7=2,2,45)),"")</f>
        <v/>
      </c>
    </row>
    <row r="213" spans="1:59" x14ac:dyDescent="0.25">
      <c r="A213" t="str">
        <f t="shared" ca="1" si="20"/>
        <v>N/A</v>
      </c>
      <c r="B213">
        <v>210</v>
      </c>
      <c r="C213" t="str">
        <f t="shared" ca="1" si="21"/>
        <v/>
      </c>
      <c r="D213" t="str">
        <f t="shared" ca="1" si="22"/>
        <v/>
      </c>
      <c r="E213" s="268" t="str">
        <f t="shared" ca="1" si="19"/>
        <v/>
      </c>
      <c r="F213" s="79" t="e">
        <f ca="1">IFERROR(IF(OR($BE213=45,$BE213=45+Results!$AR$2),VLOOKUP($C213,Data_qPCR,F$3+2,FALSE),NA()),NA())</f>
        <v>#N/A</v>
      </c>
      <c r="G213" s="79" t="e">
        <f ca="1">IFERROR(IF(OR($BE213=45,$BE213=45+Results!$AR$2),VLOOKUP($C213,Data_qPCR,G$3+2,FALSE),NA()),NA())</f>
        <v>#N/A</v>
      </c>
      <c r="H213" s="79" t="e">
        <f ca="1">IFERROR(IF(OR($BE213=45,$BE213=45+Results!$AR$2),VLOOKUP($C213,Data_qPCR,H$3+2,FALSE),NA()),NA())</f>
        <v>#N/A</v>
      </c>
      <c r="I213" s="79" t="e">
        <f ca="1">IFERROR(IF(OR($BE213=45,$BE213=45+Results!$AR$2),VLOOKUP($C213,Data_qPCR,I$3+2,FALSE),NA()),NA())</f>
        <v>#N/A</v>
      </c>
      <c r="J213" s="79" t="e">
        <f ca="1">IFERROR(IF(OR($BE213=45,$BE213=45+Results!$AR$2),VLOOKUP($C213,Data_qPCR,J$3+2,FALSE),NA()),NA())</f>
        <v>#N/A</v>
      </c>
      <c r="K213" s="79" t="e">
        <f ca="1">IFERROR(IF(OR($BE213=45,$BE213=45+Results!$AR$2),VLOOKUP($C213,Data_qPCR,K$3+2,FALSE),NA()),NA())</f>
        <v>#N/A</v>
      </c>
      <c r="L213" s="79" t="e">
        <f ca="1">IFERROR(IF(OR($BE213=45,$BE213=45+Results!$AR$2),VLOOKUP($C213,Data_qPCR,L$3+2,FALSE),NA()),NA())</f>
        <v>#N/A</v>
      </c>
      <c r="M213" s="79" t="e">
        <f ca="1">IFERROR(IF(OR($BE213=45,$BE213=45+Results!$AR$2),VLOOKUP($C213,Data_qPCR,M$3+2,FALSE),NA()),NA())</f>
        <v>#N/A</v>
      </c>
      <c r="N213" s="79" t="e">
        <f ca="1">IFERROR(IF(OR($BE213=45,$BE213=45+Results!$AR$2),VLOOKUP($C213,Data_qPCR,N$3+2,FALSE),NA()),NA())</f>
        <v>#N/A</v>
      </c>
      <c r="O213" s="79" t="e">
        <f ca="1">IFERROR(IF(OR($BE213=45,$BE213=45+Results!$AR$2),VLOOKUP($C213,Data_qPCR,O$3+2,FALSE),NA()),NA())</f>
        <v>#N/A</v>
      </c>
      <c r="P213" s="79" t="e">
        <f ca="1">IFERROR(IF(OR($BE213=45,$BE213=45+Results!$AR$2),VLOOKUP($C213,Data_qPCR,P$3+2,FALSE),NA()),NA())</f>
        <v>#N/A</v>
      </c>
      <c r="Q213" s="79" t="e">
        <f ca="1">IFERROR(IF(OR($BE213=45,$BE213=45+Results!$AR$2),VLOOKUP($C213,Data_qPCR,Q$3+2,FALSE),NA()),NA())</f>
        <v>#N/A</v>
      </c>
      <c r="R213" s="79" t="e">
        <f ca="1">IFERROR(IF(OR($BE213=45,$BE213=45+Results!$AR$2),VLOOKUP($C213,Data_qPCR,R$3+2,FALSE),NA()),NA())</f>
        <v>#N/A</v>
      </c>
      <c r="S213" s="79" t="e">
        <f ca="1">IFERROR(IF(OR($BE213=45,$BE213=45+Results!$AR$2),VLOOKUP($C213,Data_qPCR,S$3+2,FALSE),NA()),NA())</f>
        <v>#N/A</v>
      </c>
      <c r="T213" s="79" t="e">
        <f ca="1">IFERROR(IF(OR($BE213=45,$BE213=45+Results!$AR$2),VLOOKUP($C213,Data_qPCR,T$3+2,FALSE),NA()),NA())</f>
        <v>#N/A</v>
      </c>
      <c r="U213" s="79" t="e">
        <f ca="1">IFERROR(IF(OR($BE213=45,$BE213=45+Results!$AR$2),VLOOKUP($C213,Data_qPCR,U$3+2,FALSE),NA()),NA())</f>
        <v>#N/A</v>
      </c>
      <c r="V213" s="79" t="e">
        <f ca="1">IFERROR(IF(OR($BE213=45,$BE213=45+Results!$AR$2),VLOOKUP($C213,Data_qPCR,V$3+2,FALSE),NA()),NA())</f>
        <v>#N/A</v>
      </c>
      <c r="W213" s="79" t="e">
        <f ca="1">IFERROR(IF(OR($BE213=45,$BE213=45+Results!$AR$2),VLOOKUP($C213,Data_qPCR,W$3+2,FALSE),NA()),NA())</f>
        <v>#N/A</v>
      </c>
      <c r="X213" s="79" t="e">
        <f ca="1">IFERROR(IF(OR($BE213=45,$BE213=45+Results!$AR$2),VLOOKUP($C213,Data_qPCR,X$3+2,FALSE),NA()),NA())</f>
        <v>#N/A</v>
      </c>
      <c r="Y213" s="79" t="e">
        <f ca="1">IFERROR(IF(OR($BE213=45,$BE213=45+Results!$AR$2),VLOOKUP($C213,Data_qPCR,Y$3+2,FALSE),NA()),NA())</f>
        <v>#N/A</v>
      </c>
      <c r="Z213" s="79" t="e">
        <f ca="1">IFERROR(IF(OR($BE213=45,$BE213=45+Results!$AR$2),VLOOKUP($C213,Data_qPCR,Z$3+2,FALSE),NA()),NA())</f>
        <v>#N/A</v>
      </c>
      <c r="AA213" s="79" t="e">
        <f ca="1">IFERROR(IF(OR($BE213=45,$BE213=45+Results!$AR$2),VLOOKUP($C213,Data_qPCR,AA$3+2,FALSE),NA()),NA())</f>
        <v>#N/A</v>
      </c>
      <c r="AB213" s="79" t="e">
        <f ca="1">IFERROR(IF(OR($BE213=45,$BE213=45+Results!$AR$2),VLOOKUP($C213,Data_qPCR,AB$3+2,FALSE),NA()),NA())</f>
        <v>#N/A</v>
      </c>
      <c r="AC213" s="79" t="e">
        <f ca="1">IFERROR(IF(OR($BE213=45,$BE213=45+Results!$AR$2),VLOOKUP($C213,Data_qPCR,AC$3+2,FALSE),NA()),NA())</f>
        <v>#N/A</v>
      </c>
      <c r="AD213" s="79" t="e">
        <f ca="1">IFERROR(IF(OR($BE213=45,$BE213=45+Results!$AR$2),VLOOKUP($C213,Data_qPCR,AD$3+2,FALSE),NA()),NA())</f>
        <v>#N/A</v>
      </c>
      <c r="AE213" s="79" t="e">
        <f ca="1">IFERROR(IF(OR($BE213=45,$BE213=45+Results!$AR$2),VLOOKUP($C213,Data_qPCR,AE$3+2,FALSE),NA()),NA())</f>
        <v>#N/A</v>
      </c>
      <c r="AF213" s="79" t="e">
        <f ca="1">IFERROR(IF(OR($BE213=45,$BE213=45+Results!$AR$2),VLOOKUP($C213,Data_qPCR,AF$3+2,FALSE),NA()),NA())</f>
        <v>#N/A</v>
      </c>
      <c r="AG213" s="79" t="e">
        <f ca="1">IFERROR(IF(OR($BE213=45,$BE213=45+Results!$AR$2),VLOOKUP($C213,Data_qPCR,AG$3+2,FALSE),NA()),NA())</f>
        <v>#N/A</v>
      </c>
      <c r="AH213" s="79" t="e">
        <f ca="1">IFERROR(IF(OR($BE213=45,$BE213=45+Results!$AR$2),VLOOKUP($C213,Data_qPCR,AH$3+2,FALSE),NA()),NA())</f>
        <v>#N/A</v>
      </c>
      <c r="AI213" s="79" t="e">
        <f ca="1">IFERROR(IF(OR($BE213=45,$BE213=45+Results!$AR$2),VLOOKUP($C213,Data_qPCR,AI$3+2,FALSE),NA()),NA())</f>
        <v>#N/A</v>
      </c>
      <c r="AJ213" s="79" t="e">
        <f ca="1">IFERROR(IF(OR($BE213=45,$BE213=45+Results!$AR$2),VLOOKUP($C213,Data_qPCR,AJ$3+2,FALSE),NA()),NA())</f>
        <v>#N/A</v>
      </c>
      <c r="AK213" s="79" t="e">
        <f ca="1">IFERROR(IF(OR($BE213=45,$BE213=45+Results!$AR$2),VLOOKUP($C213,Data_qPCR,AK$3+2,FALSE),NA()),NA())</f>
        <v>#N/A</v>
      </c>
      <c r="AL213" s="79" t="e">
        <f ca="1">IFERROR(IF(OR($BE213=45,$BE213=45+Results!$AR$2),VLOOKUP($C213,Data_qPCR,AL$3+2,FALSE),NA()),NA())</f>
        <v>#N/A</v>
      </c>
      <c r="AM213" s="79" t="e">
        <f ca="1">IFERROR(IF(OR($BE213=45,$BE213=45+Results!$AR$2),VLOOKUP($C213,Data_qPCR,AM$3+2,FALSE),NA()),NA())</f>
        <v>#N/A</v>
      </c>
      <c r="AN213" s="79" t="e">
        <f ca="1">IFERROR(IF(OR($BE213=45,$BE213=45+Results!$AR$2),VLOOKUP($C213,Data_qPCR,AN$3+2,FALSE),NA()),NA())</f>
        <v>#N/A</v>
      </c>
      <c r="AO213" s="79" t="e">
        <f ca="1">IFERROR(IF(OR($BE213=45,$BE213=45+Results!$AR$2),VLOOKUP($C213,Data_qPCR,AO$3+2,FALSE),NA()),NA())</f>
        <v>#N/A</v>
      </c>
      <c r="AP213" s="79" t="e">
        <f ca="1">IFERROR(IF(OR($BE213=45,$BE213=45+Results!$AR$2),VLOOKUP($C213,Data_qPCR,AP$3+2,FALSE),NA()),NA())</f>
        <v>#N/A</v>
      </c>
      <c r="AQ213" s="79" t="e">
        <f ca="1">IFERROR(IF(OR($BE213=45,$BE213=45+Results!$AR$2),VLOOKUP($C213,Data_qPCR,AQ$3+2,FALSE),NA()),NA())</f>
        <v>#N/A</v>
      </c>
      <c r="AR213" s="79" t="e">
        <f ca="1">IFERROR(IF(OR($BE213=45,$BE213=45+Results!$AR$2),VLOOKUP($C213,Data_qPCR,AR$3+2,FALSE),NA()),NA())</f>
        <v>#N/A</v>
      </c>
      <c r="AS213" s="79" t="e">
        <f ca="1">IFERROR(IF(OR($BE213=45,$BE213=45+Results!$AR$2),VLOOKUP($C213,Data_qPCR,AS$3+2,FALSE),NA()),NA())</f>
        <v>#N/A</v>
      </c>
      <c r="AT213" s="79" t="e">
        <f ca="1">IFERROR(IF(OR($BE213=45,$BE213=45+Results!$AR$2),VLOOKUP($C213,Data_qPCR,AT$3+2,FALSE),NA()),NA())</f>
        <v>#N/A</v>
      </c>
      <c r="AU213" s="79" t="e">
        <f ca="1">IFERROR(IF(OR($BE213=45,$BE213=45+Results!$AR$2),VLOOKUP($C213,Data_qPCR,AU$3+2,FALSE),NA()),NA())</f>
        <v>#N/A</v>
      </c>
      <c r="AV213" s="79" t="e">
        <f ca="1">IFERROR(IF(OR($BE213=45,$BE213=45+Results!$AR$2),VLOOKUP($C213,Data_qPCR,AV$3+2,FALSE),NA()),NA())</f>
        <v>#N/A</v>
      </c>
      <c r="AW213" s="79" t="e">
        <f ca="1">IFERROR(IF(OR($BE213=45,$BE213=45+Results!$AR$2),VLOOKUP($C213,Data_qPCR,AW$3+2,FALSE),NA()),NA())</f>
        <v>#N/A</v>
      </c>
      <c r="AX213" s="79" t="e">
        <f ca="1">IFERROR(IF(OR($BE213=45,$BE213=45+Results!$AR$2),VLOOKUP($C213,Data_qPCR,AX$3+2,FALSE),NA()),NA())</f>
        <v>#N/A</v>
      </c>
      <c r="AY213" s="79" t="e">
        <f ca="1">IFERROR(IF(OR($BE213=45,$BE213=45+Results!$AR$2),VLOOKUP($C213,Data_qPCR,AY$3+2,FALSE),NA()),NA())</f>
        <v>#N/A</v>
      </c>
      <c r="AZ213" s="79" t="e">
        <f ca="1">IFERROR(IF(OR($BE213=45,$BE213=45+Results!$AR$2),VLOOKUP($C213,Data_qPCR,AZ$3+2,FALSE),NA()),NA())</f>
        <v>#N/A</v>
      </c>
      <c r="BA213" s="79" t="e">
        <f ca="1">IFERROR(IF(OR($BE213=45,$BE213=45+Results!$AR$2),VLOOKUP($C213,Data_qPCR,BA$3+2,FALSE),NA()),NA())</f>
        <v>#N/A</v>
      </c>
      <c r="BB213" s="79" t="e">
        <f ca="1">IFERROR(IF(OR($BE213=45,$BE213=45+Results!$AR$2),VLOOKUP($C213,Data_qPCR,BB$3+2,FALSE),NA()),NA())</f>
        <v>#N/A</v>
      </c>
      <c r="BC213" s="79" t="e">
        <f ca="1">IFERROR(IF(OR($BE213=45,$BE213=45+Results!$AR$2),VLOOKUP($C213,Data_qPCR,BC$3+2,FALSE),NA()),NA())</f>
        <v>#N/A</v>
      </c>
      <c r="BD213" s="79" t="str">
        <f t="shared" ca="1" si="24"/>
        <v/>
      </c>
      <c r="BE213" t="str">
        <f ca="1">IFERROR(IF(LEFT(C213,1)+0=Results!$C$4,INDEX(Results!$AM$8:$BJ$23,CODE(RIGHT(LEFT(C213,2),1))-64,RIGHT(C213,LEN(C213)-2)+0),IF(Results!$AL$7=2,2,45)),"")</f>
        <v/>
      </c>
      <c r="BF213" t="str">
        <f t="shared" ca="1" si="23"/>
        <v/>
      </c>
      <c r="BG213" s="104" t="str">
        <f ca="1">IFERROR(IF(LEFT(C213,1)+0=Results!$C$4,INDEX(Results!$CK$8:$DH$23,CODE(RIGHT(LEFT(C213,2),1))-64,RIGHT(C213,LEN(C213)-2)+0),IF(Results!$AL$7=2,2,45)),"")</f>
        <v/>
      </c>
    </row>
    <row r="214" spans="1:59" x14ac:dyDescent="0.25">
      <c r="A214" t="str">
        <f t="shared" ca="1" si="20"/>
        <v>N/A</v>
      </c>
      <c r="B214">
        <v>211</v>
      </c>
      <c r="C214" t="str">
        <f t="shared" ca="1" si="21"/>
        <v/>
      </c>
      <c r="D214" t="str">
        <f t="shared" ca="1" si="22"/>
        <v/>
      </c>
      <c r="E214" s="268" t="str">
        <f t="shared" ca="1" si="19"/>
        <v/>
      </c>
      <c r="F214" s="79" t="e">
        <f ca="1">IFERROR(IF(OR($BE214=45,$BE214=45+Results!$AR$2),VLOOKUP($C214,Data_qPCR,F$3+2,FALSE),NA()),NA())</f>
        <v>#N/A</v>
      </c>
      <c r="G214" s="79" t="e">
        <f ca="1">IFERROR(IF(OR($BE214=45,$BE214=45+Results!$AR$2),VLOOKUP($C214,Data_qPCR,G$3+2,FALSE),NA()),NA())</f>
        <v>#N/A</v>
      </c>
      <c r="H214" s="79" t="e">
        <f ca="1">IFERROR(IF(OR($BE214=45,$BE214=45+Results!$AR$2),VLOOKUP($C214,Data_qPCR,H$3+2,FALSE),NA()),NA())</f>
        <v>#N/A</v>
      </c>
      <c r="I214" s="79" t="e">
        <f ca="1">IFERROR(IF(OR($BE214=45,$BE214=45+Results!$AR$2),VLOOKUP($C214,Data_qPCR,I$3+2,FALSE),NA()),NA())</f>
        <v>#N/A</v>
      </c>
      <c r="J214" s="79" t="e">
        <f ca="1">IFERROR(IF(OR($BE214=45,$BE214=45+Results!$AR$2),VLOOKUP($C214,Data_qPCR,J$3+2,FALSE),NA()),NA())</f>
        <v>#N/A</v>
      </c>
      <c r="K214" s="79" t="e">
        <f ca="1">IFERROR(IF(OR($BE214=45,$BE214=45+Results!$AR$2),VLOOKUP($C214,Data_qPCR,K$3+2,FALSE),NA()),NA())</f>
        <v>#N/A</v>
      </c>
      <c r="L214" s="79" t="e">
        <f ca="1">IFERROR(IF(OR($BE214=45,$BE214=45+Results!$AR$2),VLOOKUP($C214,Data_qPCR,L$3+2,FALSE),NA()),NA())</f>
        <v>#N/A</v>
      </c>
      <c r="M214" s="79" t="e">
        <f ca="1">IFERROR(IF(OR($BE214=45,$BE214=45+Results!$AR$2),VLOOKUP($C214,Data_qPCR,M$3+2,FALSE),NA()),NA())</f>
        <v>#N/A</v>
      </c>
      <c r="N214" s="79" t="e">
        <f ca="1">IFERROR(IF(OR($BE214=45,$BE214=45+Results!$AR$2),VLOOKUP($C214,Data_qPCR,N$3+2,FALSE),NA()),NA())</f>
        <v>#N/A</v>
      </c>
      <c r="O214" s="79" t="e">
        <f ca="1">IFERROR(IF(OR($BE214=45,$BE214=45+Results!$AR$2),VLOOKUP($C214,Data_qPCR,O$3+2,FALSE),NA()),NA())</f>
        <v>#N/A</v>
      </c>
      <c r="P214" s="79" t="e">
        <f ca="1">IFERROR(IF(OR($BE214=45,$BE214=45+Results!$AR$2),VLOOKUP($C214,Data_qPCR,P$3+2,FALSE),NA()),NA())</f>
        <v>#N/A</v>
      </c>
      <c r="Q214" s="79" t="e">
        <f ca="1">IFERROR(IF(OR($BE214=45,$BE214=45+Results!$AR$2),VLOOKUP($C214,Data_qPCR,Q$3+2,FALSE),NA()),NA())</f>
        <v>#N/A</v>
      </c>
      <c r="R214" s="79" t="e">
        <f ca="1">IFERROR(IF(OR($BE214=45,$BE214=45+Results!$AR$2),VLOOKUP($C214,Data_qPCR,R$3+2,FALSE),NA()),NA())</f>
        <v>#N/A</v>
      </c>
      <c r="S214" s="79" t="e">
        <f ca="1">IFERROR(IF(OR($BE214=45,$BE214=45+Results!$AR$2),VLOOKUP($C214,Data_qPCR,S$3+2,FALSE),NA()),NA())</f>
        <v>#N/A</v>
      </c>
      <c r="T214" s="79" t="e">
        <f ca="1">IFERROR(IF(OR($BE214=45,$BE214=45+Results!$AR$2),VLOOKUP($C214,Data_qPCR,T$3+2,FALSE),NA()),NA())</f>
        <v>#N/A</v>
      </c>
      <c r="U214" s="79" t="e">
        <f ca="1">IFERROR(IF(OR($BE214=45,$BE214=45+Results!$AR$2),VLOOKUP($C214,Data_qPCR,U$3+2,FALSE),NA()),NA())</f>
        <v>#N/A</v>
      </c>
      <c r="V214" s="79" t="e">
        <f ca="1">IFERROR(IF(OR($BE214=45,$BE214=45+Results!$AR$2),VLOOKUP($C214,Data_qPCR,V$3+2,FALSE),NA()),NA())</f>
        <v>#N/A</v>
      </c>
      <c r="W214" s="79" t="e">
        <f ca="1">IFERROR(IF(OR($BE214=45,$BE214=45+Results!$AR$2),VLOOKUP($C214,Data_qPCR,W$3+2,FALSE),NA()),NA())</f>
        <v>#N/A</v>
      </c>
      <c r="X214" s="79" t="e">
        <f ca="1">IFERROR(IF(OR($BE214=45,$BE214=45+Results!$AR$2),VLOOKUP($C214,Data_qPCR,X$3+2,FALSE),NA()),NA())</f>
        <v>#N/A</v>
      </c>
      <c r="Y214" s="79" t="e">
        <f ca="1">IFERROR(IF(OR($BE214=45,$BE214=45+Results!$AR$2),VLOOKUP($C214,Data_qPCR,Y$3+2,FALSE),NA()),NA())</f>
        <v>#N/A</v>
      </c>
      <c r="Z214" s="79" t="e">
        <f ca="1">IFERROR(IF(OR($BE214=45,$BE214=45+Results!$AR$2),VLOOKUP($C214,Data_qPCR,Z$3+2,FALSE),NA()),NA())</f>
        <v>#N/A</v>
      </c>
      <c r="AA214" s="79" t="e">
        <f ca="1">IFERROR(IF(OR($BE214=45,$BE214=45+Results!$AR$2),VLOOKUP($C214,Data_qPCR,AA$3+2,FALSE),NA()),NA())</f>
        <v>#N/A</v>
      </c>
      <c r="AB214" s="79" t="e">
        <f ca="1">IFERROR(IF(OR($BE214=45,$BE214=45+Results!$AR$2),VLOOKUP($C214,Data_qPCR,AB$3+2,FALSE),NA()),NA())</f>
        <v>#N/A</v>
      </c>
      <c r="AC214" s="79" t="e">
        <f ca="1">IFERROR(IF(OR($BE214=45,$BE214=45+Results!$AR$2),VLOOKUP($C214,Data_qPCR,AC$3+2,FALSE),NA()),NA())</f>
        <v>#N/A</v>
      </c>
      <c r="AD214" s="79" t="e">
        <f ca="1">IFERROR(IF(OR($BE214=45,$BE214=45+Results!$AR$2),VLOOKUP($C214,Data_qPCR,AD$3+2,FALSE),NA()),NA())</f>
        <v>#N/A</v>
      </c>
      <c r="AE214" s="79" t="e">
        <f ca="1">IFERROR(IF(OR($BE214=45,$BE214=45+Results!$AR$2),VLOOKUP($C214,Data_qPCR,AE$3+2,FALSE),NA()),NA())</f>
        <v>#N/A</v>
      </c>
      <c r="AF214" s="79" t="e">
        <f ca="1">IFERROR(IF(OR($BE214=45,$BE214=45+Results!$AR$2),VLOOKUP($C214,Data_qPCR,AF$3+2,FALSE),NA()),NA())</f>
        <v>#N/A</v>
      </c>
      <c r="AG214" s="79" t="e">
        <f ca="1">IFERROR(IF(OR($BE214=45,$BE214=45+Results!$AR$2),VLOOKUP($C214,Data_qPCR,AG$3+2,FALSE),NA()),NA())</f>
        <v>#N/A</v>
      </c>
      <c r="AH214" s="79" t="e">
        <f ca="1">IFERROR(IF(OR($BE214=45,$BE214=45+Results!$AR$2),VLOOKUP($C214,Data_qPCR,AH$3+2,FALSE),NA()),NA())</f>
        <v>#N/A</v>
      </c>
      <c r="AI214" s="79" t="e">
        <f ca="1">IFERROR(IF(OR($BE214=45,$BE214=45+Results!$AR$2),VLOOKUP($C214,Data_qPCR,AI$3+2,FALSE),NA()),NA())</f>
        <v>#N/A</v>
      </c>
      <c r="AJ214" s="79" t="e">
        <f ca="1">IFERROR(IF(OR($BE214=45,$BE214=45+Results!$AR$2),VLOOKUP($C214,Data_qPCR,AJ$3+2,FALSE),NA()),NA())</f>
        <v>#N/A</v>
      </c>
      <c r="AK214" s="79" t="e">
        <f ca="1">IFERROR(IF(OR($BE214=45,$BE214=45+Results!$AR$2),VLOOKUP($C214,Data_qPCR,AK$3+2,FALSE),NA()),NA())</f>
        <v>#N/A</v>
      </c>
      <c r="AL214" s="79" t="e">
        <f ca="1">IFERROR(IF(OR($BE214=45,$BE214=45+Results!$AR$2),VLOOKUP($C214,Data_qPCR,AL$3+2,FALSE),NA()),NA())</f>
        <v>#N/A</v>
      </c>
      <c r="AM214" s="79" t="e">
        <f ca="1">IFERROR(IF(OR($BE214=45,$BE214=45+Results!$AR$2),VLOOKUP($C214,Data_qPCR,AM$3+2,FALSE),NA()),NA())</f>
        <v>#N/A</v>
      </c>
      <c r="AN214" s="79" t="e">
        <f ca="1">IFERROR(IF(OR($BE214=45,$BE214=45+Results!$AR$2),VLOOKUP($C214,Data_qPCR,AN$3+2,FALSE),NA()),NA())</f>
        <v>#N/A</v>
      </c>
      <c r="AO214" s="79" t="e">
        <f ca="1">IFERROR(IF(OR($BE214=45,$BE214=45+Results!$AR$2),VLOOKUP($C214,Data_qPCR,AO$3+2,FALSE),NA()),NA())</f>
        <v>#N/A</v>
      </c>
      <c r="AP214" s="79" t="e">
        <f ca="1">IFERROR(IF(OR($BE214=45,$BE214=45+Results!$AR$2),VLOOKUP($C214,Data_qPCR,AP$3+2,FALSE),NA()),NA())</f>
        <v>#N/A</v>
      </c>
      <c r="AQ214" s="79" t="e">
        <f ca="1">IFERROR(IF(OR($BE214=45,$BE214=45+Results!$AR$2),VLOOKUP($C214,Data_qPCR,AQ$3+2,FALSE),NA()),NA())</f>
        <v>#N/A</v>
      </c>
      <c r="AR214" s="79" t="e">
        <f ca="1">IFERROR(IF(OR($BE214=45,$BE214=45+Results!$AR$2),VLOOKUP($C214,Data_qPCR,AR$3+2,FALSE),NA()),NA())</f>
        <v>#N/A</v>
      </c>
      <c r="AS214" s="79" t="e">
        <f ca="1">IFERROR(IF(OR($BE214=45,$BE214=45+Results!$AR$2),VLOOKUP($C214,Data_qPCR,AS$3+2,FALSE),NA()),NA())</f>
        <v>#N/A</v>
      </c>
      <c r="AT214" s="79" t="e">
        <f ca="1">IFERROR(IF(OR($BE214=45,$BE214=45+Results!$AR$2),VLOOKUP($C214,Data_qPCR,AT$3+2,FALSE),NA()),NA())</f>
        <v>#N/A</v>
      </c>
      <c r="AU214" s="79" t="e">
        <f ca="1">IFERROR(IF(OR($BE214=45,$BE214=45+Results!$AR$2),VLOOKUP($C214,Data_qPCR,AU$3+2,FALSE),NA()),NA())</f>
        <v>#N/A</v>
      </c>
      <c r="AV214" s="79" t="e">
        <f ca="1">IFERROR(IF(OR($BE214=45,$BE214=45+Results!$AR$2),VLOOKUP($C214,Data_qPCR,AV$3+2,FALSE),NA()),NA())</f>
        <v>#N/A</v>
      </c>
      <c r="AW214" s="79" t="e">
        <f ca="1">IFERROR(IF(OR($BE214=45,$BE214=45+Results!$AR$2),VLOOKUP($C214,Data_qPCR,AW$3+2,FALSE),NA()),NA())</f>
        <v>#N/A</v>
      </c>
      <c r="AX214" s="79" t="e">
        <f ca="1">IFERROR(IF(OR($BE214=45,$BE214=45+Results!$AR$2),VLOOKUP($C214,Data_qPCR,AX$3+2,FALSE),NA()),NA())</f>
        <v>#N/A</v>
      </c>
      <c r="AY214" s="79" t="e">
        <f ca="1">IFERROR(IF(OR($BE214=45,$BE214=45+Results!$AR$2),VLOOKUP($C214,Data_qPCR,AY$3+2,FALSE),NA()),NA())</f>
        <v>#N/A</v>
      </c>
      <c r="AZ214" s="79" t="e">
        <f ca="1">IFERROR(IF(OR($BE214=45,$BE214=45+Results!$AR$2),VLOOKUP($C214,Data_qPCR,AZ$3+2,FALSE),NA()),NA())</f>
        <v>#N/A</v>
      </c>
      <c r="BA214" s="79" t="e">
        <f ca="1">IFERROR(IF(OR($BE214=45,$BE214=45+Results!$AR$2),VLOOKUP($C214,Data_qPCR,BA$3+2,FALSE),NA()),NA())</f>
        <v>#N/A</v>
      </c>
      <c r="BB214" s="79" t="e">
        <f ca="1">IFERROR(IF(OR($BE214=45,$BE214=45+Results!$AR$2),VLOOKUP($C214,Data_qPCR,BB$3+2,FALSE),NA()),NA())</f>
        <v>#N/A</v>
      </c>
      <c r="BC214" s="79" t="e">
        <f ca="1">IFERROR(IF(OR($BE214=45,$BE214=45+Results!$AR$2),VLOOKUP($C214,Data_qPCR,BC$3+2,FALSE),NA()),NA())</f>
        <v>#N/A</v>
      </c>
      <c r="BD214" s="79" t="str">
        <f t="shared" ca="1" si="24"/>
        <v/>
      </c>
      <c r="BE214" t="str">
        <f ca="1">IFERROR(IF(LEFT(C214,1)+0=Results!$C$4,INDEX(Results!$AM$8:$BJ$23,CODE(RIGHT(LEFT(C214,2),1))-64,RIGHT(C214,LEN(C214)-2)+0),IF(Results!$AL$7=2,2,45)),"")</f>
        <v/>
      </c>
      <c r="BF214" t="str">
        <f t="shared" ca="1" si="23"/>
        <v/>
      </c>
      <c r="BG214" s="104" t="str">
        <f ca="1">IFERROR(IF(LEFT(C214,1)+0=Results!$C$4,INDEX(Results!$CK$8:$DH$23,CODE(RIGHT(LEFT(C214,2),1))-64,RIGHT(C214,LEN(C214)-2)+0),IF(Results!$AL$7=2,2,45)),"")</f>
        <v/>
      </c>
    </row>
    <row r="215" spans="1:59" x14ac:dyDescent="0.25">
      <c r="A215" t="str">
        <f t="shared" ca="1" si="20"/>
        <v>N/A</v>
      </c>
      <c r="B215">
        <v>212</v>
      </c>
      <c r="C215" t="str">
        <f t="shared" ca="1" si="21"/>
        <v/>
      </c>
      <c r="D215" t="str">
        <f t="shared" ca="1" si="22"/>
        <v/>
      </c>
      <c r="E215" s="268" t="str">
        <f t="shared" ca="1" si="19"/>
        <v/>
      </c>
      <c r="F215" s="79" t="e">
        <f ca="1">IFERROR(IF(OR($BE215=45,$BE215=45+Results!$AR$2),VLOOKUP($C215,Data_qPCR,F$3+2,FALSE),NA()),NA())</f>
        <v>#N/A</v>
      </c>
      <c r="G215" s="79" t="e">
        <f ca="1">IFERROR(IF(OR($BE215=45,$BE215=45+Results!$AR$2),VLOOKUP($C215,Data_qPCR,G$3+2,FALSE),NA()),NA())</f>
        <v>#N/A</v>
      </c>
      <c r="H215" s="79" t="e">
        <f ca="1">IFERROR(IF(OR($BE215=45,$BE215=45+Results!$AR$2),VLOOKUP($C215,Data_qPCR,H$3+2,FALSE),NA()),NA())</f>
        <v>#N/A</v>
      </c>
      <c r="I215" s="79" t="e">
        <f ca="1">IFERROR(IF(OR($BE215=45,$BE215=45+Results!$AR$2),VLOOKUP($C215,Data_qPCR,I$3+2,FALSE),NA()),NA())</f>
        <v>#N/A</v>
      </c>
      <c r="J215" s="79" t="e">
        <f ca="1">IFERROR(IF(OR($BE215=45,$BE215=45+Results!$AR$2),VLOOKUP($C215,Data_qPCR,J$3+2,FALSE),NA()),NA())</f>
        <v>#N/A</v>
      </c>
      <c r="K215" s="79" t="e">
        <f ca="1">IFERROR(IF(OR($BE215=45,$BE215=45+Results!$AR$2),VLOOKUP($C215,Data_qPCR,K$3+2,FALSE),NA()),NA())</f>
        <v>#N/A</v>
      </c>
      <c r="L215" s="79" t="e">
        <f ca="1">IFERROR(IF(OR($BE215=45,$BE215=45+Results!$AR$2),VLOOKUP($C215,Data_qPCR,L$3+2,FALSE),NA()),NA())</f>
        <v>#N/A</v>
      </c>
      <c r="M215" s="79" t="e">
        <f ca="1">IFERROR(IF(OR($BE215=45,$BE215=45+Results!$AR$2),VLOOKUP($C215,Data_qPCR,M$3+2,FALSE),NA()),NA())</f>
        <v>#N/A</v>
      </c>
      <c r="N215" s="79" t="e">
        <f ca="1">IFERROR(IF(OR($BE215=45,$BE215=45+Results!$AR$2),VLOOKUP($C215,Data_qPCR,N$3+2,FALSE),NA()),NA())</f>
        <v>#N/A</v>
      </c>
      <c r="O215" s="79" t="e">
        <f ca="1">IFERROR(IF(OR($BE215=45,$BE215=45+Results!$AR$2),VLOOKUP($C215,Data_qPCR,O$3+2,FALSE),NA()),NA())</f>
        <v>#N/A</v>
      </c>
      <c r="P215" s="79" t="e">
        <f ca="1">IFERROR(IF(OR($BE215=45,$BE215=45+Results!$AR$2),VLOOKUP($C215,Data_qPCR,P$3+2,FALSE),NA()),NA())</f>
        <v>#N/A</v>
      </c>
      <c r="Q215" s="79" t="e">
        <f ca="1">IFERROR(IF(OR($BE215=45,$BE215=45+Results!$AR$2),VLOOKUP($C215,Data_qPCR,Q$3+2,FALSE),NA()),NA())</f>
        <v>#N/A</v>
      </c>
      <c r="R215" s="79" t="e">
        <f ca="1">IFERROR(IF(OR($BE215=45,$BE215=45+Results!$AR$2),VLOOKUP($C215,Data_qPCR,R$3+2,FALSE),NA()),NA())</f>
        <v>#N/A</v>
      </c>
      <c r="S215" s="79" t="e">
        <f ca="1">IFERROR(IF(OR($BE215=45,$BE215=45+Results!$AR$2),VLOOKUP($C215,Data_qPCR,S$3+2,FALSE),NA()),NA())</f>
        <v>#N/A</v>
      </c>
      <c r="T215" s="79" t="e">
        <f ca="1">IFERROR(IF(OR($BE215=45,$BE215=45+Results!$AR$2),VLOOKUP($C215,Data_qPCR,T$3+2,FALSE),NA()),NA())</f>
        <v>#N/A</v>
      </c>
      <c r="U215" s="79" t="e">
        <f ca="1">IFERROR(IF(OR($BE215=45,$BE215=45+Results!$AR$2),VLOOKUP($C215,Data_qPCR,U$3+2,FALSE),NA()),NA())</f>
        <v>#N/A</v>
      </c>
      <c r="V215" s="79" t="e">
        <f ca="1">IFERROR(IF(OR($BE215=45,$BE215=45+Results!$AR$2),VLOOKUP($C215,Data_qPCR,V$3+2,FALSE),NA()),NA())</f>
        <v>#N/A</v>
      </c>
      <c r="W215" s="79" t="e">
        <f ca="1">IFERROR(IF(OR($BE215=45,$BE215=45+Results!$AR$2),VLOOKUP($C215,Data_qPCR,W$3+2,FALSE),NA()),NA())</f>
        <v>#N/A</v>
      </c>
      <c r="X215" s="79" t="e">
        <f ca="1">IFERROR(IF(OR($BE215=45,$BE215=45+Results!$AR$2),VLOOKUP($C215,Data_qPCR,X$3+2,FALSE),NA()),NA())</f>
        <v>#N/A</v>
      </c>
      <c r="Y215" s="79" t="e">
        <f ca="1">IFERROR(IF(OR($BE215=45,$BE215=45+Results!$AR$2),VLOOKUP($C215,Data_qPCR,Y$3+2,FALSE),NA()),NA())</f>
        <v>#N/A</v>
      </c>
      <c r="Z215" s="79" t="e">
        <f ca="1">IFERROR(IF(OR($BE215=45,$BE215=45+Results!$AR$2),VLOOKUP($C215,Data_qPCR,Z$3+2,FALSE),NA()),NA())</f>
        <v>#N/A</v>
      </c>
      <c r="AA215" s="79" t="e">
        <f ca="1">IFERROR(IF(OR($BE215=45,$BE215=45+Results!$AR$2),VLOOKUP($C215,Data_qPCR,AA$3+2,FALSE),NA()),NA())</f>
        <v>#N/A</v>
      </c>
      <c r="AB215" s="79" t="e">
        <f ca="1">IFERROR(IF(OR($BE215=45,$BE215=45+Results!$AR$2),VLOOKUP($C215,Data_qPCR,AB$3+2,FALSE),NA()),NA())</f>
        <v>#N/A</v>
      </c>
      <c r="AC215" s="79" t="e">
        <f ca="1">IFERROR(IF(OR($BE215=45,$BE215=45+Results!$AR$2),VLOOKUP($C215,Data_qPCR,AC$3+2,FALSE),NA()),NA())</f>
        <v>#N/A</v>
      </c>
      <c r="AD215" s="79" t="e">
        <f ca="1">IFERROR(IF(OR($BE215=45,$BE215=45+Results!$AR$2),VLOOKUP($C215,Data_qPCR,AD$3+2,FALSE),NA()),NA())</f>
        <v>#N/A</v>
      </c>
      <c r="AE215" s="79" t="e">
        <f ca="1">IFERROR(IF(OR($BE215=45,$BE215=45+Results!$AR$2),VLOOKUP($C215,Data_qPCR,AE$3+2,FALSE),NA()),NA())</f>
        <v>#N/A</v>
      </c>
      <c r="AF215" s="79" t="e">
        <f ca="1">IFERROR(IF(OR($BE215=45,$BE215=45+Results!$AR$2),VLOOKUP($C215,Data_qPCR,AF$3+2,FALSE),NA()),NA())</f>
        <v>#N/A</v>
      </c>
      <c r="AG215" s="79" t="e">
        <f ca="1">IFERROR(IF(OR($BE215=45,$BE215=45+Results!$AR$2),VLOOKUP($C215,Data_qPCR,AG$3+2,FALSE),NA()),NA())</f>
        <v>#N/A</v>
      </c>
      <c r="AH215" s="79" t="e">
        <f ca="1">IFERROR(IF(OR($BE215=45,$BE215=45+Results!$AR$2),VLOOKUP($C215,Data_qPCR,AH$3+2,FALSE),NA()),NA())</f>
        <v>#N/A</v>
      </c>
      <c r="AI215" s="79" t="e">
        <f ca="1">IFERROR(IF(OR($BE215=45,$BE215=45+Results!$AR$2),VLOOKUP($C215,Data_qPCR,AI$3+2,FALSE),NA()),NA())</f>
        <v>#N/A</v>
      </c>
      <c r="AJ215" s="79" t="e">
        <f ca="1">IFERROR(IF(OR($BE215=45,$BE215=45+Results!$AR$2),VLOOKUP($C215,Data_qPCR,AJ$3+2,FALSE),NA()),NA())</f>
        <v>#N/A</v>
      </c>
      <c r="AK215" s="79" t="e">
        <f ca="1">IFERROR(IF(OR($BE215=45,$BE215=45+Results!$AR$2),VLOOKUP($C215,Data_qPCR,AK$3+2,FALSE),NA()),NA())</f>
        <v>#N/A</v>
      </c>
      <c r="AL215" s="79" t="e">
        <f ca="1">IFERROR(IF(OR($BE215=45,$BE215=45+Results!$AR$2),VLOOKUP($C215,Data_qPCR,AL$3+2,FALSE),NA()),NA())</f>
        <v>#N/A</v>
      </c>
      <c r="AM215" s="79" t="e">
        <f ca="1">IFERROR(IF(OR($BE215=45,$BE215=45+Results!$AR$2),VLOOKUP($C215,Data_qPCR,AM$3+2,FALSE),NA()),NA())</f>
        <v>#N/A</v>
      </c>
      <c r="AN215" s="79" t="e">
        <f ca="1">IFERROR(IF(OR($BE215=45,$BE215=45+Results!$AR$2),VLOOKUP($C215,Data_qPCR,AN$3+2,FALSE),NA()),NA())</f>
        <v>#N/A</v>
      </c>
      <c r="AO215" s="79" t="e">
        <f ca="1">IFERROR(IF(OR($BE215=45,$BE215=45+Results!$AR$2),VLOOKUP($C215,Data_qPCR,AO$3+2,FALSE),NA()),NA())</f>
        <v>#N/A</v>
      </c>
      <c r="AP215" s="79" t="e">
        <f ca="1">IFERROR(IF(OR($BE215=45,$BE215=45+Results!$AR$2),VLOOKUP($C215,Data_qPCR,AP$3+2,FALSE),NA()),NA())</f>
        <v>#N/A</v>
      </c>
      <c r="AQ215" s="79" t="e">
        <f ca="1">IFERROR(IF(OR($BE215=45,$BE215=45+Results!$AR$2),VLOOKUP($C215,Data_qPCR,AQ$3+2,FALSE),NA()),NA())</f>
        <v>#N/A</v>
      </c>
      <c r="AR215" s="79" t="e">
        <f ca="1">IFERROR(IF(OR($BE215=45,$BE215=45+Results!$AR$2),VLOOKUP($C215,Data_qPCR,AR$3+2,FALSE),NA()),NA())</f>
        <v>#N/A</v>
      </c>
      <c r="AS215" s="79" t="e">
        <f ca="1">IFERROR(IF(OR($BE215=45,$BE215=45+Results!$AR$2),VLOOKUP($C215,Data_qPCR,AS$3+2,FALSE),NA()),NA())</f>
        <v>#N/A</v>
      </c>
      <c r="AT215" s="79" t="e">
        <f ca="1">IFERROR(IF(OR($BE215=45,$BE215=45+Results!$AR$2),VLOOKUP($C215,Data_qPCR,AT$3+2,FALSE),NA()),NA())</f>
        <v>#N/A</v>
      </c>
      <c r="AU215" s="79" t="e">
        <f ca="1">IFERROR(IF(OR($BE215=45,$BE215=45+Results!$AR$2),VLOOKUP($C215,Data_qPCR,AU$3+2,FALSE),NA()),NA())</f>
        <v>#N/A</v>
      </c>
      <c r="AV215" s="79" t="e">
        <f ca="1">IFERROR(IF(OR($BE215=45,$BE215=45+Results!$AR$2),VLOOKUP($C215,Data_qPCR,AV$3+2,FALSE),NA()),NA())</f>
        <v>#N/A</v>
      </c>
      <c r="AW215" s="79" t="e">
        <f ca="1">IFERROR(IF(OR($BE215=45,$BE215=45+Results!$AR$2),VLOOKUP($C215,Data_qPCR,AW$3+2,FALSE),NA()),NA())</f>
        <v>#N/A</v>
      </c>
      <c r="AX215" s="79" t="e">
        <f ca="1">IFERROR(IF(OR($BE215=45,$BE215=45+Results!$AR$2),VLOOKUP($C215,Data_qPCR,AX$3+2,FALSE),NA()),NA())</f>
        <v>#N/A</v>
      </c>
      <c r="AY215" s="79" t="e">
        <f ca="1">IFERROR(IF(OR($BE215=45,$BE215=45+Results!$AR$2),VLOOKUP($C215,Data_qPCR,AY$3+2,FALSE),NA()),NA())</f>
        <v>#N/A</v>
      </c>
      <c r="AZ215" s="79" t="e">
        <f ca="1">IFERROR(IF(OR($BE215=45,$BE215=45+Results!$AR$2),VLOOKUP($C215,Data_qPCR,AZ$3+2,FALSE),NA()),NA())</f>
        <v>#N/A</v>
      </c>
      <c r="BA215" s="79" t="e">
        <f ca="1">IFERROR(IF(OR($BE215=45,$BE215=45+Results!$AR$2),VLOOKUP($C215,Data_qPCR,BA$3+2,FALSE),NA()),NA())</f>
        <v>#N/A</v>
      </c>
      <c r="BB215" s="79" t="e">
        <f ca="1">IFERROR(IF(OR($BE215=45,$BE215=45+Results!$AR$2),VLOOKUP($C215,Data_qPCR,BB$3+2,FALSE),NA()),NA())</f>
        <v>#N/A</v>
      </c>
      <c r="BC215" s="79" t="e">
        <f ca="1">IFERROR(IF(OR($BE215=45,$BE215=45+Results!$AR$2),VLOOKUP($C215,Data_qPCR,BC$3+2,FALSE),NA()),NA())</f>
        <v>#N/A</v>
      </c>
      <c r="BD215" s="79" t="str">
        <f t="shared" ca="1" si="24"/>
        <v/>
      </c>
      <c r="BE215" t="str">
        <f ca="1">IFERROR(IF(LEFT(C215,1)+0=Results!$C$4,INDEX(Results!$AM$8:$BJ$23,CODE(RIGHT(LEFT(C215,2),1))-64,RIGHT(C215,LEN(C215)-2)+0),IF(Results!$AL$7=2,2,45)),"")</f>
        <v/>
      </c>
      <c r="BF215" t="str">
        <f t="shared" ca="1" si="23"/>
        <v/>
      </c>
      <c r="BG215" s="104" t="str">
        <f ca="1">IFERROR(IF(LEFT(C215,1)+0=Results!$C$4,INDEX(Results!$CK$8:$DH$23,CODE(RIGHT(LEFT(C215,2),1))-64,RIGHT(C215,LEN(C215)-2)+0),IF(Results!$AL$7=2,2,45)),"")</f>
        <v/>
      </c>
    </row>
    <row r="216" spans="1:59" x14ac:dyDescent="0.25">
      <c r="A216" t="str">
        <f t="shared" ca="1" si="20"/>
        <v>N/A</v>
      </c>
      <c r="B216">
        <v>213</v>
      </c>
      <c r="C216" t="str">
        <f t="shared" ca="1" si="21"/>
        <v/>
      </c>
      <c r="D216" t="str">
        <f t="shared" ca="1" si="22"/>
        <v/>
      </c>
      <c r="E216" s="268" t="str">
        <f t="shared" ref="E216:E255" ca="1" si="25">IF(C216="","",C216&amp;"-"&amp;D216)</f>
        <v/>
      </c>
      <c r="F216" s="79" t="e">
        <f ca="1">IFERROR(IF(OR($BE216=45,$BE216=45+Results!$AR$2),VLOOKUP($C216,Data_qPCR,F$3+2,FALSE),NA()),NA())</f>
        <v>#N/A</v>
      </c>
      <c r="G216" s="79" t="e">
        <f ca="1">IFERROR(IF(OR($BE216=45,$BE216=45+Results!$AR$2),VLOOKUP($C216,Data_qPCR,G$3+2,FALSE),NA()),NA())</f>
        <v>#N/A</v>
      </c>
      <c r="H216" s="79" t="e">
        <f ca="1">IFERROR(IF(OR($BE216=45,$BE216=45+Results!$AR$2),VLOOKUP($C216,Data_qPCR,H$3+2,FALSE),NA()),NA())</f>
        <v>#N/A</v>
      </c>
      <c r="I216" s="79" t="e">
        <f ca="1">IFERROR(IF(OR($BE216=45,$BE216=45+Results!$AR$2),VLOOKUP($C216,Data_qPCR,I$3+2,FALSE),NA()),NA())</f>
        <v>#N/A</v>
      </c>
      <c r="J216" s="79" t="e">
        <f ca="1">IFERROR(IF(OR($BE216=45,$BE216=45+Results!$AR$2),VLOOKUP($C216,Data_qPCR,J$3+2,FALSE),NA()),NA())</f>
        <v>#N/A</v>
      </c>
      <c r="K216" s="79" t="e">
        <f ca="1">IFERROR(IF(OR($BE216=45,$BE216=45+Results!$AR$2),VLOOKUP($C216,Data_qPCR,K$3+2,FALSE),NA()),NA())</f>
        <v>#N/A</v>
      </c>
      <c r="L216" s="79" t="e">
        <f ca="1">IFERROR(IF(OR($BE216=45,$BE216=45+Results!$AR$2),VLOOKUP($C216,Data_qPCR,L$3+2,FALSE),NA()),NA())</f>
        <v>#N/A</v>
      </c>
      <c r="M216" s="79" t="e">
        <f ca="1">IFERROR(IF(OR($BE216=45,$BE216=45+Results!$AR$2),VLOOKUP($C216,Data_qPCR,M$3+2,FALSE),NA()),NA())</f>
        <v>#N/A</v>
      </c>
      <c r="N216" s="79" t="e">
        <f ca="1">IFERROR(IF(OR($BE216=45,$BE216=45+Results!$AR$2),VLOOKUP($C216,Data_qPCR,N$3+2,FALSE),NA()),NA())</f>
        <v>#N/A</v>
      </c>
      <c r="O216" s="79" t="e">
        <f ca="1">IFERROR(IF(OR($BE216=45,$BE216=45+Results!$AR$2),VLOOKUP($C216,Data_qPCR,O$3+2,FALSE),NA()),NA())</f>
        <v>#N/A</v>
      </c>
      <c r="P216" s="79" t="e">
        <f ca="1">IFERROR(IF(OR($BE216=45,$BE216=45+Results!$AR$2),VLOOKUP($C216,Data_qPCR,P$3+2,FALSE),NA()),NA())</f>
        <v>#N/A</v>
      </c>
      <c r="Q216" s="79" t="e">
        <f ca="1">IFERROR(IF(OR($BE216=45,$BE216=45+Results!$AR$2),VLOOKUP($C216,Data_qPCR,Q$3+2,FALSE),NA()),NA())</f>
        <v>#N/A</v>
      </c>
      <c r="R216" s="79" t="e">
        <f ca="1">IFERROR(IF(OR($BE216=45,$BE216=45+Results!$AR$2),VLOOKUP($C216,Data_qPCR,R$3+2,FALSE),NA()),NA())</f>
        <v>#N/A</v>
      </c>
      <c r="S216" s="79" t="e">
        <f ca="1">IFERROR(IF(OR($BE216=45,$BE216=45+Results!$AR$2),VLOOKUP($C216,Data_qPCR,S$3+2,FALSE),NA()),NA())</f>
        <v>#N/A</v>
      </c>
      <c r="T216" s="79" t="e">
        <f ca="1">IFERROR(IF(OR($BE216=45,$BE216=45+Results!$AR$2),VLOOKUP($C216,Data_qPCR,T$3+2,FALSE),NA()),NA())</f>
        <v>#N/A</v>
      </c>
      <c r="U216" s="79" t="e">
        <f ca="1">IFERROR(IF(OR($BE216=45,$BE216=45+Results!$AR$2),VLOOKUP($C216,Data_qPCR,U$3+2,FALSE),NA()),NA())</f>
        <v>#N/A</v>
      </c>
      <c r="V216" s="79" t="e">
        <f ca="1">IFERROR(IF(OR($BE216=45,$BE216=45+Results!$AR$2),VLOOKUP($C216,Data_qPCR,V$3+2,FALSE),NA()),NA())</f>
        <v>#N/A</v>
      </c>
      <c r="W216" s="79" t="e">
        <f ca="1">IFERROR(IF(OR($BE216=45,$BE216=45+Results!$AR$2),VLOOKUP($C216,Data_qPCR,W$3+2,FALSE),NA()),NA())</f>
        <v>#N/A</v>
      </c>
      <c r="X216" s="79" t="e">
        <f ca="1">IFERROR(IF(OR($BE216=45,$BE216=45+Results!$AR$2),VLOOKUP($C216,Data_qPCR,X$3+2,FALSE),NA()),NA())</f>
        <v>#N/A</v>
      </c>
      <c r="Y216" s="79" t="e">
        <f ca="1">IFERROR(IF(OR($BE216=45,$BE216=45+Results!$AR$2),VLOOKUP($C216,Data_qPCR,Y$3+2,FALSE),NA()),NA())</f>
        <v>#N/A</v>
      </c>
      <c r="Z216" s="79" t="e">
        <f ca="1">IFERROR(IF(OR($BE216=45,$BE216=45+Results!$AR$2),VLOOKUP($C216,Data_qPCR,Z$3+2,FALSE),NA()),NA())</f>
        <v>#N/A</v>
      </c>
      <c r="AA216" s="79" t="e">
        <f ca="1">IFERROR(IF(OR($BE216=45,$BE216=45+Results!$AR$2),VLOOKUP($C216,Data_qPCR,AA$3+2,FALSE),NA()),NA())</f>
        <v>#N/A</v>
      </c>
      <c r="AB216" s="79" t="e">
        <f ca="1">IFERROR(IF(OR($BE216=45,$BE216=45+Results!$AR$2),VLOOKUP($C216,Data_qPCR,AB$3+2,FALSE),NA()),NA())</f>
        <v>#N/A</v>
      </c>
      <c r="AC216" s="79" t="e">
        <f ca="1">IFERROR(IF(OR($BE216=45,$BE216=45+Results!$AR$2),VLOOKUP($C216,Data_qPCR,AC$3+2,FALSE),NA()),NA())</f>
        <v>#N/A</v>
      </c>
      <c r="AD216" s="79" t="e">
        <f ca="1">IFERROR(IF(OR($BE216=45,$BE216=45+Results!$AR$2),VLOOKUP($C216,Data_qPCR,AD$3+2,FALSE),NA()),NA())</f>
        <v>#N/A</v>
      </c>
      <c r="AE216" s="79" t="e">
        <f ca="1">IFERROR(IF(OR($BE216=45,$BE216=45+Results!$AR$2),VLOOKUP($C216,Data_qPCR,AE$3+2,FALSE),NA()),NA())</f>
        <v>#N/A</v>
      </c>
      <c r="AF216" s="79" t="e">
        <f ca="1">IFERROR(IF(OR($BE216=45,$BE216=45+Results!$AR$2),VLOOKUP($C216,Data_qPCR,AF$3+2,FALSE),NA()),NA())</f>
        <v>#N/A</v>
      </c>
      <c r="AG216" s="79" t="e">
        <f ca="1">IFERROR(IF(OR($BE216=45,$BE216=45+Results!$AR$2),VLOOKUP($C216,Data_qPCR,AG$3+2,FALSE),NA()),NA())</f>
        <v>#N/A</v>
      </c>
      <c r="AH216" s="79" t="e">
        <f ca="1">IFERROR(IF(OR($BE216=45,$BE216=45+Results!$AR$2),VLOOKUP($C216,Data_qPCR,AH$3+2,FALSE),NA()),NA())</f>
        <v>#N/A</v>
      </c>
      <c r="AI216" s="79" t="e">
        <f ca="1">IFERROR(IF(OR($BE216=45,$BE216=45+Results!$AR$2),VLOOKUP($C216,Data_qPCR,AI$3+2,FALSE),NA()),NA())</f>
        <v>#N/A</v>
      </c>
      <c r="AJ216" s="79" t="e">
        <f ca="1">IFERROR(IF(OR($BE216=45,$BE216=45+Results!$AR$2),VLOOKUP($C216,Data_qPCR,AJ$3+2,FALSE),NA()),NA())</f>
        <v>#N/A</v>
      </c>
      <c r="AK216" s="79" t="e">
        <f ca="1">IFERROR(IF(OR($BE216=45,$BE216=45+Results!$AR$2),VLOOKUP($C216,Data_qPCR,AK$3+2,FALSE),NA()),NA())</f>
        <v>#N/A</v>
      </c>
      <c r="AL216" s="79" t="e">
        <f ca="1">IFERROR(IF(OR($BE216=45,$BE216=45+Results!$AR$2),VLOOKUP($C216,Data_qPCR,AL$3+2,FALSE),NA()),NA())</f>
        <v>#N/A</v>
      </c>
      <c r="AM216" s="79" t="e">
        <f ca="1">IFERROR(IF(OR($BE216=45,$BE216=45+Results!$AR$2),VLOOKUP($C216,Data_qPCR,AM$3+2,FALSE),NA()),NA())</f>
        <v>#N/A</v>
      </c>
      <c r="AN216" s="79" t="e">
        <f ca="1">IFERROR(IF(OR($BE216=45,$BE216=45+Results!$AR$2),VLOOKUP($C216,Data_qPCR,AN$3+2,FALSE),NA()),NA())</f>
        <v>#N/A</v>
      </c>
      <c r="AO216" s="79" t="e">
        <f ca="1">IFERROR(IF(OR($BE216=45,$BE216=45+Results!$AR$2),VLOOKUP($C216,Data_qPCR,AO$3+2,FALSE),NA()),NA())</f>
        <v>#N/A</v>
      </c>
      <c r="AP216" s="79" t="e">
        <f ca="1">IFERROR(IF(OR($BE216=45,$BE216=45+Results!$AR$2),VLOOKUP($C216,Data_qPCR,AP$3+2,FALSE),NA()),NA())</f>
        <v>#N/A</v>
      </c>
      <c r="AQ216" s="79" t="e">
        <f ca="1">IFERROR(IF(OR($BE216=45,$BE216=45+Results!$AR$2),VLOOKUP($C216,Data_qPCR,AQ$3+2,FALSE),NA()),NA())</f>
        <v>#N/A</v>
      </c>
      <c r="AR216" s="79" t="e">
        <f ca="1">IFERROR(IF(OR($BE216=45,$BE216=45+Results!$AR$2),VLOOKUP($C216,Data_qPCR,AR$3+2,FALSE),NA()),NA())</f>
        <v>#N/A</v>
      </c>
      <c r="AS216" s="79" t="e">
        <f ca="1">IFERROR(IF(OR($BE216=45,$BE216=45+Results!$AR$2),VLOOKUP($C216,Data_qPCR,AS$3+2,FALSE),NA()),NA())</f>
        <v>#N/A</v>
      </c>
      <c r="AT216" s="79" t="e">
        <f ca="1">IFERROR(IF(OR($BE216=45,$BE216=45+Results!$AR$2),VLOOKUP($C216,Data_qPCR,AT$3+2,FALSE),NA()),NA())</f>
        <v>#N/A</v>
      </c>
      <c r="AU216" s="79" t="e">
        <f ca="1">IFERROR(IF(OR($BE216=45,$BE216=45+Results!$AR$2),VLOOKUP($C216,Data_qPCR,AU$3+2,FALSE),NA()),NA())</f>
        <v>#N/A</v>
      </c>
      <c r="AV216" s="79" t="e">
        <f ca="1">IFERROR(IF(OR($BE216=45,$BE216=45+Results!$AR$2),VLOOKUP($C216,Data_qPCR,AV$3+2,FALSE),NA()),NA())</f>
        <v>#N/A</v>
      </c>
      <c r="AW216" s="79" t="e">
        <f ca="1">IFERROR(IF(OR($BE216=45,$BE216=45+Results!$AR$2),VLOOKUP($C216,Data_qPCR,AW$3+2,FALSE),NA()),NA())</f>
        <v>#N/A</v>
      </c>
      <c r="AX216" s="79" t="e">
        <f ca="1">IFERROR(IF(OR($BE216=45,$BE216=45+Results!$AR$2),VLOOKUP($C216,Data_qPCR,AX$3+2,FALSE),NA()),NA())</f>
        <v>#N/A</v>
      </c>
      <c r="AY216" s="79" t="e">
        <f ca="1">IFERROR(IF(OR($BE216=45,$BE216=45+Results!$AR$2),VLOOKUP($C216,Data_qPCR,AY$3+2,FALSE),NA()),NA())</f>
        <v>#N/A</v>
      </c>
      <c r="AZ216" s="79" t="e">
        <f ca="1">IFERROR(IF(OR($BE216=45,$BE216=45+Results!$AR$2),VLOOKUP($C216,Data_qPCR,AZ$3+2,FALSE),NA()),NA())</f>
        <v>#N/A</v>
      </c>
      <c r="BA216" s="79" t="e">
        <f ca="1">IFERROR(IF(OR($BE216=45,$BE216=45+Results!$AR$2),VLOOKUP($C216,Data_qPCR,BA$3+2,FALSE),NA()),NA())</f>
        <v>#N/A</v>
      </c>
      <c r="BB216" s="79" t="e">
        <f ca="1">IFERROR(IF(OR($BE216=45,$BE216=45+Results!$AR$2),VLOOKUP($C216,Data_qPCR,BB$3+2,FALSE),NA()),NA())</f>
        <v>#N/A</v>
      </c>
      <c r="BC216" s="79" t="e">
        <f ca="1">IFERROR(IF(OR($BE216=45,$BE216=45+Results!$AR$2),VLOOKUP($C216,Data_qPCR,BC$3+2,FALSE),NA()),NA())</f>
        <v>#N/A</v>
      </c>
      <c r="BD216" s="79" t="str">
        <f t="shared" ca="1" si="24"/>
        <v/>
      </c>
      <c r="BE216" t="str">
        <f ca="1">IFERROR(IF(LEFT(C216,1)+0=Results!$C$4,INDEX(Results!$AM$8:$BJ$23,CODE(RIGHT(LEFT(C216,2),1))-64,RIGHT(C216,LEN(C216)-2)+0),IF(Results!$AL$7=2,2,45)),"")</f>
        <v/>
      </c>
      <c r="BF216" t="str">
        <f t="shared" ca="1" si="23"/>
        <v/>
      </c>
      <c r="BG216" s="104" t="str">
        <f ca="1">IFERROR(IF(LEFT(C216,1)+0=Results!$C$4,INDEX(Results!$CK$8:$DH$23,CODE(RIGHT(LEFT(C216,2),1))-64,RIGHT(C216,LEN(C216)-2)+0),IF(Results!$AL$7=2,2,45)),"")</f>
        <v/>
      </c>
    </row>
    <row r="217" spans="1:59" x14ac:dyDescent="0.25">
      <c r="A217" t="str">
        <f t="shared" ca="1" si="20"/>
        <v>N/A</v>
      </c>
      <c r="B217">
        <v>214</v>
      </c>
      <c r="C217" t="str">
        <f t="shared" ca="1" si="21"/>
        <v/>
      </c>
      <c r="D217" t="str">
        <f t="shared" ca="1" si="22"/>
        <v/>
      </c>
      <c r="E217" s="268" t="str">
        <f t="shared" ca="1" si="25"/>
        <v/>
      </c>
      <c r="F217" s="79" t="e">
        <f ca="1">IFERROR(IF(OR($BE217=45,$BE217=45+Results!$AR$2),VLOOKUP($C217,Data_qPCR,F$3+2,FALSE),NA()),NA())</f>
        <v>#N/A</v>
      </c>
      <c r="G217" s="79" t="e">
        <f ca="1">IFERROR(IF(OR($BE217=45,$BE217=45+Results!$AR$2),VLOOKUP($C217,Data_qPCR,G$3+2,FALSE),NA()),NA())</f>
        <v>#N/A</v>
      </c>
      <c r="H217" s="79" t="e">
        <f ca="1">IFERROR(IF(OR($BE217=45,$BE217=45+Results!$AR$2),VLOOKUP($C217,Data_qPCR,H$3+2,FALSE),NA()),NA())</f>
        <v>#N/A</v>
      </c>
      <c r="I217" s="79" t="e">
        <f ca="1">IFERROR(IF(OR($BE217=45,$BE217=45+Results!$AR$2),VLOOKUP($C217,Data_qPCR,I$3+2,FALSE),NA()),NA())</f>
        <v>#N/A</v>
      </c>
      <c r="J217" s="79" t="e">
        <f ca="1">IFERROR(IF(OR($BE217=45,$BE217=45+Results!$AR$2),VLOOKUP($C217,Data_qPCR,J$3+2,FALSE),NA()),NA())</f>
        <v>#N/A</v>
      </c>
      <c r="K217" s="79" t="e">
        <f ca="1">IFERROR(IF(OR($BE217=45,$BE217=45+Results!$AR$2),VLOOKUP($C217,Data_qPCR,K$3+2,FALSE),NA()),NA())</f>
        <v>#N/A</v>
      </c>
      <c r="L217" s="79" t="e">
        <f ca="1">IFERROR(IF(OR($BE217=45,$BE217=45+Results!$AR$2),VLOOKUP($C217,Data_qPCR,L$3+2,FALSE),NA()),NA())</f>
        <v>#N/A</v>
      </c>
      <c r="M217" s="79" t="e">
        <f ca="1">IFERROR(IF(OR($BE217=45,$BE217=45+Results!$AR$2),VLOOKUP($C217,Data_qPCR,M$3+2,FALSE),NA()),NA())</f>
        <v>#N/A</v>
      </c>
      <c r="N217" s="79" t="e">
        <f ca="1">IFERROR(IF(OR($BE217=45,$BE217=45+Results!$AR$2),VLOOKUP($C217,Data_qPCR,N$3+2,FALSE),NA()),NA())</f>
        <v>#N/A</v>
      </c>
      <c r="O217" s="79" t="e">
        <f ca="1">IFERROR(IF(OR($BE217=45,$BE217=45+Results!$AR$2),VLOOKUP($C217,Data_qPCR,O$3+2,FALSE),NA()),NA())</f>
        <v>#N/A</v>
      </c>
      <c r="P217" s="79" t="e">
        <f ca="1">IFERROR(IF(OR($BE217=45,$BE217=45+Results!$AR$2),VLOOKUP($C217,Data_qPCR,P$3+2,FALSE),NA()),NA())</f>
        <v>#N/A</v>
      </c>
      <c r="Q217" s="79" t="e">
        <f ca="1">IFERROR(IF(OR($BE217=45,$BE217=45+Results!$AR$2),VLOOKUP($C217,Data_qPCR,Q$3+2,FALSE),NA()),NA())</f>
        <v>#N/A</v>
      </c>
      <c r="R217" s="79" t="e">
        <f ca="1">IFERROR(IF(OR($BE217=45,$BE217=45+Results!$AR$2),VLOOKUP($C217,Data_qPCR,R$3+2,FALSE),NA()),NA())</f>
        <v>#N/A</v>
      </c>
      <c r="S217" s="79" t="e">
        <f ca="1">IFERROR(IF(OR($BE217=45,$BE217=45+Results!$AR$2),VLOOKUP($C217,Data_qPCR,S$3+2,FALSE),NA()),NA())</f>
        <v>#N/A</v>
      </c>
      <c r="T217" s="79" t="e">
        <f ca="1">IFERROR(IF(OR($BE217=45,$BE217=45+Results!$AR$2),VLOOKUP($C217,Data_qPCR,T$3+2,FALSE),NA()),NA())</f>
        <v>#N/A</v>
      </c>
      <c r="U217" s="79" t="e">
        <f ca="1">IFERROR(IF(OR($BE217=45,$BE217=45+Results!$AR$2),VLOOKUP($C217,Data_qPCR,U$3+2,FALSE),NA()),NA())</f>
        <v>#N/A</v>
      </c>
      <c r="V217" s="79" t="e">
        <f ca="1">IFERROR(IF(OR($BE217=45,$BE217=45+Results!$AR$2),VLOOKUP($C217,Data_qPCR,V$3+2,FALSE),NA()),NA())</f>
        <v>#N/A</v>
      </c>
      <c r="W217" s="79" t="e">
        <f ca="1">IFERROR(IF(OR($BE217=45,$BE217=45+Results!$AR$2),VLOOKUP($C217,Data_qPCR,W$3+2,FALSE),NA()),NA())</f>
        <v>#N/A</v>
      </c>
      <c r="X217" s="79" t="e">
        <f ca="1">IFERROR(IF(OR($BE217=45,$BE217=45+Results!$AR$2),VLOOKUP($C217,Data_qPCR,X$3+2,FALSE),NA()),NA())</f>
        <v>#N/A</v>
      </c>
      <c r="Y217" s="79" t="e">
        <f ca="1">IFERROR(IF(OR($BE217=45,$BE217=45+Results!$AR$2),VLOOKUP($C217,Data_qPCR,Y$3+2,FALSE),NA()),NA())</f>
        <v>#N/A</v>
      </c>
      <c r="Z217" s="79" t="e">
        <f ca="1">IFERROR(IF(OR($BE217=45,$BE217=45+Results!$AR$2),VLOOKUP($C217,Data_qPCR,Z$3+2,FALSE),NA()),NA())</f>
        <v>#N/A</v>
      </c>
      <c r="AA217" s="79" t="e">
        <f ca="1">IFERROR(IF(OR($BE217=45,$BE217=45+Results!$AR$2),VLOOKUP($C217,Data_qPCR,AA$3+2,FALSE),NA()),NA())</f>
        <v>#N/A</v>
      </c>
      <c r="AB217" s="79" t="e">
        <f ca="1">IFERROR(IF(OR($BE217=45,$BE217=45+Results!$AR$2),VLOOKUP($C217,Data_qPCR,AB$3+2,FALSE),NA()),NA())</f>
        <v>#N/A</v>
      </c>
      <c r="AC217" s="79" t="e">
        <f ca="1">IFERROR(IF(OR($BE217=45,$BE217=45+Results!$AR$2),VLOOKUP($C217,Data_qPCR,AC$3+2,FALSE),NA()),NA())</f>
        <v>#N/A</v>
      </c>
      <c r="AD217" s="79" t="e">
        <f ca="1">IFERROR(IF(OR($BE217=45,$BE217=45+Results!$AR$2),VLOOKUP($C217,Data_qPCR,AD$3+2,FALSE),NA()),NA())</f>
        <v>#N/A</v>
      </c>
      <c r="AE217" s="79" t="e">
        <f ca="1">IFERROR(IF(OR($BE217=45,$BE217=45+Results!$AR$2),VLOOKUP($C217,Data_qPCR,AE$3+2,FALSE),NA()),NA())</f>
        <v>#N/A</v>
      </c>
      <c r="AF217" s="79" t="e">
        <f ca="1">IFERROR(IF(OR($BE217=45,$BE217=45+Results!$AR$2),VLOOKUP($C217,Data_qPCR,AF$3+2,FALSE),NA()),NA())</f>
        <v>#N/A</v>
      </c>
      <c r="AG217" s="79" t="e">
        <f ca="1">IFERROR(IF(OR($BE217=45,$BE217=45+Results!$AR$2),VLOOKUP($C217,Data_qPCR,AG$3+2,FALSE),NA()),NA())</f>
        <v>#N/A</v>
      </c>
      <c r="AH217" s="79" t="e">
        <f ca="1">IFERROR(IF(OR($BE217=45,$BE217=45+Results!$AR$2),VLOOKUP($C217,Data_qPCR,AH$3+2,FALSE),NA()),NA())</f>
        <v>#N/A</v>
      </c>
      <c r="AI217" s="79" t="e">
        <f ca="1">IFERROR(IF(OR($BE217=45,$BE217=45+Results!$AR$2),VLOOKUP($C217,Data_qPCR,AI$3+2,FALSE),NA()),NA())</f>
        <v>#N/A</v>
      </c>
      <c r="AJ217" s="79" t="e">
        <f ca="1">IFERROR(IF(OR($BE217=45,$BE217=45+Results!$AR$2),VLOOKUP($C217,Data_qPCR,AJ$3+2,FALSE),NA()),NA())</f>
        <v>#N/A</v>
      </c>
      <c r="AK217" s="79" t="e">
        <f ca="1">IFERROR(IF(OR($BE217=45,$BE217=45+Results!$AR$2),VLOOKUP($C217,Data_qPCR,AK$3+2,FALSE),NA()),NA())</f>
        <v>#N/A</v>
      </c>
      <c r="AL217" s="79" t="e">
        <f ca="1">IFERROR(IF(OR($BE217=45,$BE217=45+Results!$AR$2),VLOOKUP($C217,Data_qPCR,AL$3+2,FALSE),NA()),NA())</f>
        <v>#N/A</v>
      </c>
      <c r="AM217" s="79" t="e">
        <f ca="1">IFERROR(IF(OR($BE217=45,$BE217=45+Results!$AR$2),VLOOKUP($C217,Data_qPCR,AM$3+2,FALSE),NA()),NA())</f>
        <v>#N/A</v>
      </c>
      <c r="AN217" s="79" t="e">
        <f ca="1">IFERROR(IF(OR($BE217=45,$BE217=45+Results!$AR$2),VLOOKUP($C217,Data_qPCR,AN$3+2,FALSE),NA()),NA())</f>
        <v>#N/A</v>
      </c>
      <c r="AO217" s="79" t="e">
        <f ca="1">IFERROR(IF(OR($BE217=45,$BE217=45+Results!$AR$2),VLOOKUP($C217,Data_qPCR,AO$3+2,FALSE),NA()),NA())</f>
        <v>#N/A</v>
      </c>
      <c r="AP217" s="79" t="e">
        <f ca="1">IFERROR(IF(OR($BE217=45,$BE217=45+Results!$AR$2),VLOOKUP($C217,Data_qPCR,AP$3+2,FALSE),NA()),NA())</f>
        <v>#N/A</v>
      </c>
      <c r="AQ217" s="79" t="e">
        <f ca="1">IFERROR(IF(OR($BE217=45,$BE217=45+Results!$AR$2),VLOOKUP($C217,Data_qPCR,AQ$3+2,FALSE),NA()),NA())</f>
        <v>#N/A</v>
      </c>
      <c r="AR217" s="79" t="e">
        <f ca="1">IFERROR(IF(OR($BE217=45,$BE217=45+Results!$AR$2),VLOOKUP($C217,Data_qPCR,AR$3+2,FALSE),NA()),NA())</f>
        <v>#N/A</v>
      </c>
      <c r="AS217" s="79" t="e">
        <f ca="1">IFERROR(IF(OR($BE217=45,$BE217=45+Results!$AR$2),VLOOKUP($C217,Data_qPCR,AS$3+2,FALSE),NA()),NA())</f>
        <v>#N/A</v>
      </c>
      <c r="AT217" s="79" t="e">
        <f ca="1">IFERROR(IF(OR($BE217=45,$BE217=45+Results!$AR$2),VLOOKUP($C217,Data_qPCR,AT$3+2,FALSE),NA()),NA())</f>
        <v>#N/A</v>
      </c>
      <c r="AU217" s="79" t="e">
        <f ca="1">IFERROR(IF(OR($BE217=45,$BE217=45+Results!$AR$2),VLOOKUP($C217,Data_qPCR,AU$3+2,FALSE),NA()),NA())</f>
        <v>#N/A</v>
      </c>
      <c r="AV217" s="79" t="e">
        <f ca="1">IFERROR(IF(OR($BE217=45,$BE217=45+Results!$AR$2),VLOOKUP($C217,Data_qPCR,AV$3+2,FALSE),NA()),NA())</f>
        <v>#N/A</v>
      </c>
      <c r="AW217" s="79" t="e">
        <f ca="1">IFERROR(IF(OR($BE217=45,$BE217=45+Results!$AR$2),VLOOKUP($C217,Data_qPCR,AW$3+2,FALSE),NA()),NA())</f>
        <v>#N/A</v>
      </c>
      <c r="AX217" s="79" t="e">
        <f ca="1">IFERROR(IF(OR($BE217=45,$BE217=45+Results!$AR$2),VLOOKUP($C217,Data_qPCR,AX$3+2,FALSE),NA()),NA())</f>
        <v>#N/A</v>
      </c>
      <c r="AY217" s="79" t="e">
        <f ca="1">IFERROR(IF(OR($BE217=45,$BE217=45+Results!$AR$2),VLOOKUP($C217,Data_qPCR,AY$3+2,FALSE),NA()),NA())</f>
        <v>#N/A</v>
      </c>
      <c r="AZ217" s="79" t="e">
        <f ca="1">IFERROR(IF(OR($BE217=45,$BE217=45+Results!$AR$2),VLOOKUP($C217,Data_qPCR,AZ$3+2,FALSE),NA()),NA())</f>
        <v>#N/A</v>
      </c>
      <c r="BA217" s="79" t="e">
        <f ca="1">IFERROR(IF(OR($BE217=45,$BE217=45+Results!$AR$2),VLOOKUP($C217,Data_qPCR,BA$3+2,FALSE),NA()),NA())</f>
        <v>#N/A</v>
      </c>
      <c r="BB217" s="79" t="e">
        <f ca="1">IFERROR(IF(OR($BE217=45,$BE217=45+Results!$AR$2),VLOOKUP($C217,Data_qPCR,BB$3+2,FALSE),NA()),NA())</f>
        <v>#N/A</v>
      </c>
      <c r="BC217" s="79" t="e">
        <f ca="1">IFERROR(IF(OR($BE217=45,$BE217=45+Results!$AR$2),VLOOKUP($C217,Data_qPCR,BC$3+2,FALSE),NA()),NA())</f>
        <v>#N/A</v>
      </c>
      <c r="BD217" s="79" t="str">
        <f t="shared" ca="1" si="24"/>
        <v/>
      </c>
      <c r="BE217" t="str">
        <f ca="1">IFERROR(IF(LEFT(C217,1)+0=Results!$C$4,INDEX(Results!$AM$8:$BJ$23,CODE(RIGHT(LEFT(C217,2),1))-64,RIGHT(C217,LEN(C217)-2)+0),IF(Results!$AL$7=2,2,45)),"")</f>
        <v/>
      </c>
      <c r="BF217" t="str">
        <f t="shared" ca="1" si="23"/>
        <v/>
      </c>
      <c r="BG217" s="104" t="str">
        <f ca="1">IFERROR(IF(LEFT(C217,1)+0=Results!$C$4,INDEX(Results!$CK$8:$DH$23,CODE(RIGHT(LEFT(C217,2),1))-64,RIGHT(C217,LEN(C217)-2)+0),IF(Results!$AL$7=2,2,45)),"")</f>
        <v/>
      </c>
    </row>
    <row r="218" spans="1:59" x14ac:dyDescent="0.25">
      <c r="A218" t="str">
        <f t="shared" ca="1" si="20"/>
        <v>N/A</v>
      </c>
      <c r="B218">
        <v>215</v>
      </c>
      <c r="C218" t="str">
        <f t="shared" ca="1" si="21"/>
        <v/>
      </c>
      <c r="D218" t="str">
        <f t="shared" ca="1" si="22"/>
        <v/>
      </c>
      <c r="E218" s="268" t="str">
        <f t="shared" ca="1" si="25"/>
        <v/>
      </c>
      <c r="F218" s="79" t="e">
        <f ca="1">IFERROR(IF(OR($BE218=45,$BE218=45+Results!$AR$2),VLOOKUP($C218,Data_qPCR,F$3+2,FALSE),NA()),NA())</f>
        <v>#N/A</v>
      </c>
      <c r="G218" s="79" t="e">
        <f ca="1">IFERROR(IF(OR($BE218=45,$BE218=45+Results!$AR$2),VLOOKUP($C218,Data_qPCR,G$3+2,FALSE),NA()),NA())</f>
        <v>#N/A</v>
      </c>
      <c r="H218" s="79" t="e">
        <f ca="1">IFERROR(IF(OR($BE218=45,$BE218=45+Results!$AR$2),VLOOKUP($C218,Data_qPCR,H$3+2,FALSE),NA()),NA())</f>
        <v>#N/A</v>
      </c>
      <c r="I218" s="79" t="e">
        <f ca="1">IFERROR(IF(OR($BE218=45,$BE218=45+Results!$AR$2),VLOOKUP($C218,Data_qPCR,I$3+2,FALSE),NA()),NA())</f>
        <v>#N/A</v>
      </c>
      <c r="J218" s="79" t="e">
        <f ca="1">IFERROR(IF(OR($BE218=45,$BE218=45+Results!$AR$2),VLOOKUP($C218,Data_qPCR,J$3+2,FALSE),NA()),NA())</f>
        <v>#N/A</v>
      </c>
      <c r="K218" s="79" t="e">
        <f ca="1">IFERROR(IF(OR($BE218=45,$BE218=45+Results!$AR$2),VLOOKUP($C218,Data_qPCR,K$3+2,FALSE),NA()),NA())</f>
        <v>#N/A</v>
      </c>
      <c r="L218" s="79" t="e">
        <f ca="1">IFERROR(IF(OR($BE218=45,$BE218=45+Results!$AR$2),VLOOKUP($C218,Data_qPCR,L$3+2,FALSE),NA()),NA())</f>
        <v>#N/A</v>
      </c>
      <c r="M218" s="79" t="e">
        <f ca="1">IFERROR(IF(OR($BE218=45,$BE218=45+Results!$AR$2),VLOOKUP($C218,Data_qPCR,M$3+2,FALSE),NA()),NA())</f>
        <v>#N/A</v>
      </c>
      <c r="N218" s="79" t="e">
        <f ca="1">IFERROR(IF(OR($BE218=45,$BE218=45+Results!$AR$2),VLOOKUP($C218,Data_qPCR,N$3+2,FALSE),NA()),NA())</f>
        <v>#N/A</v>
      </c>
      <c r="O218" s="79" t="e">
        <f ca="1">IFERROR(IF(OR($BE218=45,$BE218=45+Results!$AR$2),VLOOKUP($C218,Data_qPCR,O$3+2,FALSE),NA()),NA())</f>
        <v>#N/A</v>
      </c>
      <c r="P218" s="79" t="e">
        <f ca="1">IFERROR(IF(OR($BE218=45,$BE218=45+Results!$AR$2),VLOOKUP($C218,Data_qPCR,P$3+2,FALSE),NA()),NA())</f>
        <v>#N/A</v>
      </c>
      <c r="Q218" s="79" t="e">
        <f ca="1">IFERROR(IF(OR($BE218=45,$BE218=45+Results!$AR$2),VLOOKUP($C218,Data_qPCR,Q$3+2,FALSE),NA()),NA())</f>
        <v>#N/A</v>
      </c>
      <c r="R218" s="79" t="e">
        <f ca="1">IFERROR(IF(OR($BE218=45,$BE218=45+Results!$AR$2),VLOOKUP($C218,Data_qPCR,R$3+2,FALSE),NA()),NA())</f>
        <v>#N/A</v>
      </c>
      <c r="S218" s="79" t="e">
        <f ca="1">IFERROR(IF(OR($BE218=45,$BE218=45+Results!$AR$2),VLOOKUP($C218,Data_qPCR,S$3+2,FALSE),NA()),NA())</f>
        <v>#N/A</v>
      </c>
      <c r="T218" s="79" t="e">
        <f ca="1">IFERROR(IF(OR($BE218=45,$BE218=45+Results!$AR$2),VLOOKUP($C218,Data_qPCR,T$3+2,FALSE),NA()),NA())</f>
        <v>#N/A</v>
      </c>
      <c r="U218" s="79" t="e">
        <f ca="1">IFERROR(IF(OR($BE218=45,$BE218=45+Results!$AR$2),VLOOKUP($C218,Data_qPCR,U$3+2,FALSE),NA()),NA())</f>
        <v>#N/A</v>
      </c>
      <c r="V218" s="79" t="e">
        <f ca="1">IFERROR(IF(OR($BE218=45,$BE218=45+Results!$AR$2),VLOOKUP($C218,Data_qPCR,V$3+2,FALSE),NA()),NA())</f>
        <v>#N/A</v>
      </c>
      <c r="W218" s="79" t="e">
        <f ca="1">IFERROR(IF(OR($BE218=45,$BE218=45+Results!$AR$2),VLOOKUP($C218,Data_qPCR,W$3+2,FALSE),NA()),NA())</f>
        <v>#N/A</v>
      </c>
      <c r="X218" s="79" t="e">
        <f ca="1">IFERROR(IF(OR($BE218=45,$BE218=45+Results!$AR$2),VLOOKUP($C218,Data_qPCR,X$3+2,FALSE),NA()),NA())</f>
        <v>#N/A</v>
      </c>
      <c r="Y218" s="79" t="e">
        <f ca="1">IFERROR(IF(OR($BE218=45,$BE218=45+Results!$AR$2),VLOOKUP($C218,Data_qPCR,Y$3+2,FALSE),NA()),NA())</f>
        <v>#N/A</v>
      </c>
      <c r="Z218" s="79" t="e">
        <f ca="1">IFERROR(IF(OR($BE218=45,$BE218=45+Results!$AR$2),VLOOKUP($C218,Data_qPCR,Z$3+2,FALSE),NA()),NA())</f>
        <v>#N/A</v>
      </c>
      <c r="AA218" s="79" t="e">
        <f ca="1">IFERROR(IF(OR($BE218=45,$BE218=45+Results!$AR$2),VLOOKUP($C218,Data_qPCR,AA$3+2,FALSE),NA()),NA())</f>
        <v>#N/A</v>
      </c>
      <c r="AB218" s="79" t="e">
        <f ca="1">IFERROR(IF(OR($BE218=45,$BE218=45+Results!$AR$2),VLOOKUP($C218,Data_qPCR,AB$3+2,FALSE),NA()),NA())</f>
        <v>#N/A</v>
      </c>
      <c r="AC218" s="79" t="e">
        <f ca="1">IFERROR(IF(OR($BE218=45,$BE218=45+Results!$AR$2),VLOOKUP($C218,Data_qPCR,AC$3+2,FALSE),NA()),NA())</f>
        <v>#N/A</v>
      </c>
      <c r="AD218" s="79" t="e">
        <f ca="1">IFERROR(IF(OR($BE218=45,$BE218=45+Results!$AR$2),VLOOKUP($C218,Data_qPCR,AD$3+2,FALSE),NA()),NA())</f>
        <v>#N/A</v>
      </c>
      <c r="AE218" s="79" t="e">
        <f ca="1">IFERROR(IF(OR($BE218=45,$BE218=45+Results!$AR$2),VLOOKUP($C218,Data_qPCR,AE$3+2,FALSE),NA()),NA())</f>
        <v>#N/A</v>
      </c>
      <c r="AF218" s="79" t="e">
        <f ca="1">IFERROR(IF(OR($BE218=45,$BE218=45+Results!$AR$2),VLOOKUP($C218,Data_qPCR,AF$3+2,FALSE),NA()),NA())</f>
        <v>#N/A</v>
      </c>
      <c r="AG218" s="79" t="e">
        <f ca="1">IFERROR(IF(OR($BE218=45,$BE218=45+Results!$AR$2),VLOOKUP($C218,Data_qPCR,AG$3+2,FALSE),NA()),NA())</f>
        <v>#N/A</v>
      </c>
      <c r="AH218" s="79" t="e">
        <f ca="1">IFERROR(IF(OR($BE218=45,$BE218=45+Results!$AR$2),VLOOKUP($C218,Data_qPCR,AH$3+2,FALSE),NA()),NA())</f>
        <v>#N/A</v>
      </c>
      <c r="AI218" s="79" t="e">
        <f ca="1">IFERROR(IF(OR($BE218=45,$BE218=45+Results!$AR$2),VLOOKUP($C218,Data_qPCR,AI$3+2,FALSE),NA()),NA())</f>
        <v>#N/A</v>
      </c>
      <c r="AJ218" s="79" t="e">
        <f ca="1">IFERROR(IF(OR($BE218=45,$BE218=45+Results!$AR$2),VLOOKUP($C218,Data_qPCR,AJ$3+2,FALSE),NA()),NA())</f>
        <v>#N/A</v>
      </c>
      <c r="AK218" s="79" t="e">
        <f ca="1">IFERROR(IF(OR($BE218=45,$BE218=45+Results!$AR$2),VLOOKUP($C218,Data_qPCR,AK$3+2,FALSE),NA()),NA())</f>
        <v>#N/A</v>
      </c>
      <c r="AL218" s="79" t="e">
        <f ca="1">IFERROR(IF(OR($BE218=45,$BE218=45+Results!$AR$2),VLOOKUP($C218,Data_qPCR,AL$3+2,FALSE),NA()),NA())</f>
        <v>#N/A</v>
      </c>
      <c r="AM218" s="79" t="e">
        <f ca="1">IFERROR(IF(OR($BE218=45,$BE218=45+Results!$AR$2),VLOOKUP($C218,Data_qPCR,AM$3+2,FALSE),NA()),NA())</f>
        <v>#N/A</v>
      </c>
      <c r="AN218" s="79" t="e">
        <f ca="1">IFERROR(IF(OR($BE218=45,$BE218=45+Results!$AR$2),VLOOKUP($C218,Data_qPCR,AN$3+2,FALSE),NA()),NA())</f>
        <v>#N/A</v>
      </c>
      <c r="AO218" s="79" t="e">
        <f ca="1">IFERROR(IF(OR($BE218=45,$BE218=45+Results!$AR$2),VLOOKUP($C218,Data_qPCR,AO$3+2,FALSE),NA()),NA())</f>
        <v>#N/A</v>
      </c>
      <c r="AP218" s="79" t="e">
        <f ca="1">IFERROR(IF(OR($BE218=45,$BE218=45+Results!$AR$2),VLOOKUP($C218,Data_qPCR,AP$3+2,FALSE),NA()),NA())</f>
        <v>#N/A</v>
      </c>
      <c r="AQ218" s="79" t="e">
        <f ca="1">IFERROR(IF(OR($BE218=45,$BE218=45+Results!$AR$2),VLOOKUP($C218,Data_qPCR,AQ$3+2,FALSE),NA()),NA())</f>
        <v>#N/A</v>
      </c>
      <c r="AR218" s="79" t="e">
        <f ca="1">IFERROR(IF(OR($BE218=45,$BE218=45+Results!$AR$2),VLOOKUP($C218,Data_qPCR,AR$3+2,FALSE),NA()),NA())</f>
        <v>#N/A</v>
      </c>
      <c r="AS218" s="79" t="e">
        <f ca="1">IFERROR(IF(OR($BE218=45,$BE218=45+Results!$AR$2),VLOOKUP($C218,Data_qPCR,AS$3+2,FALSE),NA()),NA())</f>
        <v>#N/A</v>
      </c>
      <c r="AT218" s="79" t="e">
        <f ca="1">IFERROR(IF(OR($BE218=45,$BE218=45+Results!$AR$2),VLOOKUP($C218,Data_qPCR,AT$3+2,FALSE),NA()),NA())</f>
        <v>#N/A</v>
      </c>
      <c r="AU218" s="79" t="e">
        <f ca="1">IFERROR(IF(OR($BE218=45,$BE218=45+Results!$AR$2),VLOOKUP($C218,Data_qPCR,AU$3+2,FALSE),NA()),NA())</f>
        <v>#N/A</v>
      </c>
      <c r="AV218" s="79" t="e">
        <f ca="1">IFERROR(IF(OR($BE218=45,$BE218=45+Results!$AR$2),VLOOKUP($C218,Data_qPCR,AV$3+2,FALSE),NA()),NA())</f>
        <v>#N/A</v>
      </c>
      <c r="AW218" s="79" t="e">
        <f ca="1">IFERROR(IF(OR($BE218=45,$BE218=45+Results!$AR$2),VLOOKUP($C218,Data_qPCR,AW$3+2,FALSE),NA()),NA())</f>
        <v>#N/A</v>
      </c>
      <c r="AX218" s="79" t="e">
        <f ca="1">IFERROR(IF(OR($BE218=45,$BE218=45+Results!$AR$2),VLOOKUP($C218,Data_qPCR,AX$3+2,FALSE),NA()),NA())</f>
        <v>#N/A</v>
      </c>
      <c r="AY218" s="79" t="e">
        <f ca="1">IFERROR(IF(OR($BE218=45,$BE218=45+Results!$AR$2),VLOOKUP($C218,Data_qPCR,AY$3+2,FALSE),NA()),NA())</f>
        <v>#N/A</v>
      </c>
      <c r="AZ218" s="79" t="e">
        <f ca="1">IFERROR(IF(OR($BE218=45,$BE218=45+Results!$AR$2),VLOOKUP($C218,Data_qPCR,AZ$3+2,FALSE),NA()),NA())</f>
        <v>#N/A</v>
      </c>
      <c r="BA218" s="79" t="e">
        <f ca="1">IFERROR(IF(OR($BE218=45,$BE218=45+Results!$AR$2),VLOOKUP($C218,Data_qPCR,BA$3+2,FALSE),NA()),NA())</f>
        <v>#N/A</v>
      </c>
      <c r="BB218" s="79" t="e">
        <f ca="1">IFERROR(IF(OR($BE218=45,$BE218=45+Results!$AR$2),VLOOKUP($C218,Data_qPCR,BB$3+2,FALSE),NA()),NA())</f>
        <v>#N/A</v>
      </c>
      <c r="BC218" s="79" t="e">
        <f ca="1">IFERROR(IF(OR($BE218=45,$BE218=45+Results!$AR$2),VLOOKUP($C218,Data_qPCR,BC$3+2,FALSE),NA()),NA())</f>
        <v>#N/A</v>
      </c>
      <c r="BD218" s="79" t="str">
        <f t="shared" ca="1" si="24"/>
        <v/>
      </c>
      <c r="BE218" t="str">
        <f ca="1">IFERROR(IF(LEFT(C218,1)+0=Results!$C$4,INDEX(Results!$AM$8:$BJ$23,CODE(RIGHT(LEFT(C218,2),1))-64,RIGHT(C218,LEN(C218)-2)+0),IF(Results!$AL$7=2,2,45)),"")</f>
        <v/>
      </c>
      <c r="BF218" t="str">
        <f t="shared" ca="1" si="23"/>
        <v/>
      </c>
      <c r="BG218" s="104" t="str">
        <f ca="1">IFERROR(IF(LEFT(C218,1)+0=Results!$C$4,INDEX(Results!$CK$8:$DH$23,CODE(RIGHT(LEFT(C218,2),1))-64,RIGHT(C218,LEN(C218)-2)+0),IF(Results!$AL$7=2,2,45)),"")</f>
        <v/>
      </c>
    </row>
    <row r="219" spans="1:59" x14ac:dyDescent="0.25">
      <c r="A219" t="str">
        <f t="shared" ca="1" si="20"/>
        <v>N/A</v>
      </c>
      <c r="B219">
        <v>216</v>
      </c>
      <c r="C219" t="str">
        <f t="shared" ca="1" si="21"/>
        <v/>
      </c>
      <c r="D219" t="str">
        <f t="shared" ca="1" si="22"/>
        <v/>
      </c>
      <c r="E219" s="268" t="str">
        <f t="shared" ca="1" si="25"/>
        <v/>
      </c>
      <c r="F219" s="79" t="e">
        <f ca="1">IFERROR(IF(OR($BE219=45,$BE219=45+Results!$AR$2),VLOOKUP($C219,Data_qPCR,F$3+2,FALSE),NA()),NA())</f>
        <v>#N/A</v>
      </c>
      <c r="G219" s="79" t="e">
        <f ca="1">IFERROR(IF(OR($BE219=45,$BE219=45+Results!$AR$2),VLOOKUP($C219,Data_qPCR,G$3+2,FALSE),NA()),NA())</f>
        <v>#N/A</v>
      </c>
      <c r="H219" s="79" t="e">
        <f ca="1">IFERROR(IF(OR($BE219=45,$BE219=45+Results!$AR$2),VLOOKUP($C219,Data_qPCR,H$3+2,FALSE),NA()),NA())</f>
        <v>#N/A</v>
      </c>
      <c r="I219" s="79" t="e">
        <f ca="1">IFERROR(IF(OR($BE219=45,$BE219=45+Results!$AR$2),VLOOKUP($C219,Data_qPCR,I$3+2,FALSE),NA()),NA())</f>
        <v>#N/A</v>
      </c>
      <c r="J219" s="79" t="e">
        <f ca="1">IFERROR(IF(OR($BE219=45,$BE219=45+Results!$AR$2),VLOOKUP($C219,Data_qPCR,J$3+2,FALSE),NA()),NA())</f>
        <v>#N/A</v>
      </c>
      <c r="K219" s="79" t="e">
        <f ca="1">IFERROR(IF(OR($BE219=45,$BE219=45+Results!$AR$2),VLOOKUP($C219,Data_qPCR,K$3+2,FALSE),NA()),NA())</f>
        <v>#N/A</v>
      </c>
      <c r="L219" s="79" t="e">
        <f ca="1">IFERROR(IF(OR($BE219=45,$BE219=45+Results!$AR$2),VLOOKUP($C219,Data_qPCR,L$3+2,FALSE),NA()),NA())</f>
        <v>#N/A</v>
      </c>
      <c r="M219" s="79" t="e">
        <f ca="1">IFERROR(IF(OR($BE219=45,$BE219=45+Results!$AR$2),VLOOKUP($C219,Data_qPCR,M$3+2,FALSE),NA()),NA())</f>
        <v>#N/A</v>
      </c>
      <c r="N219" s="79" t="e">
        <f ca="1">IFERROR(IF(OR($BE219=45,$BE219=45+Results!$AR$2),VLOOKUP($C219,Data_qPCR,N$3+2,FALSE),NA()),NA())</f>
        <v>#N/A</v>
      </c>
      <c r="O219" s="79" t="e">
        <f ca="1">IFERROR(IF(OR($BE219=45,$BE219=45+Results!$AR$2),VLOOKUP($C219,Data_qPCR,O$3+2,FALSE),NA()),NA())</f>
        <v>#N/A</v>
      </c>
      <c r="P219" s="79" t="e">
        <f ca="1">IFERROR(IF(OR($BE219=45,$BE219=45+Results!$AR$2),VLOOKUP($C219,Data_qPCR,P$3+2,FALSE),NA()),NA())</f>
        <v>#N/A</v>
      </c>
      <c r="Q219" s="79" t="e">
        <f ca="1">IFERROR(IF(OR($BE219=45,$BE219=45+Results!$AR$2),VLOOKUP($C219,Data_qPCR,Q$3+2,FALSE),NA()),NA())</f>
        <v>#N/A</v>
      </c>
      <c r="R219" s="79" t="e">
        <f ca="1">IFERROR(IF(OR($BE219=45,$BE219=45+Results!$AR$2),VLOOKUP($C219,Data_qPCR,R$3+2,FALSE),NA()),NA())</f>
        <v>#N/A</v>
      </c>
      <c r="S219" s="79" t="e">
        <f ca="1">IFERROR(IF(OR($BE219=45,$BE219=45+Results!$AR$2),VLOOKUP($C219,Data_qPCR,S$3+2,FALSE),NA()),NA())</f>
        <v>#N/A</v>
      </c>
      <c r="T219" s="79" t="e">
        <f ca="1">IFERROR(IF(OR($BE219=45,$BE219=45+Results!$AR$2),VLOOKUP($C219,Data_qPCR,T$3+2,FALSE),NA()),NA())</f>
        <v>#N/A</v>
      </c>
      <c r="U219" s="79" t="e">
        <f ca="1">IFERROR(IF(OR($BE219=45,$BE219=45+Results!$AR$2),VLOOKUP($C219,Data_qPCR,U$3+2,FALSE),NA()),NA())</f>
        <v>#N/A</v>
      </c>
      <c r="V219" s="79" t="e">
        <f ca="1">IFERROR(IF(OR($BE219=45,$BE219=45+Results!$AR$2),VLOOKUP($C219,Data_qPCR,V$3+2,FALSE),NA()),NA())</f>
        <v>#N/A</v>
      </c>
      <c r="W219" s="79" t="e">
        <f ca="1">IFERROR(IF(OR($BE219=45,$BE219=45+Results!$AR$2),VLOOKUP($C219,Data_qPCR,W$3+2,FALSE),NA()),NA())</f>
        <v>#N/A</v>
      </c>
      <c r="X219" s="79" t="e">
        <f ca="1">IFERROR(IF(OR($BE219=45,$BE219=45+Results!$AR$2),VLOOKUP($C219,Data_qPCR,X$3+2,FALSE),NA()),NA())</f>
        <v>#N/A</v>
      </c>
      <c r="Y219" s="79" t="e">
        <f ca="1">IFERROR(IF(OR($BE219=45,$BE219=45+Results!$AR$2),VLOOKUP($C219,Data_qPCR,Y$3+2,FALSE),NA()),NA())</f>
        <v>#N/A</v>
      </c>
      <c r="Z219" s="79" t="e">
        <f ca="1">IFERROR(IF(OR($BE219=45,$BE219=45+Results!$AR$2),VLOOKUP($C219,Data_qPCR,Z$3+2,FALSE),NA()),NA())</f>
        <v>#N/A</v>
      </c>
      <c r="AA219" s="79" t="e">
        <f ca="1">IFERROR(IF(OR($BE219=45,$BE219=45+Results!$AR$2),VLOOKUP($C219,Data_qPCR,AA$3+2,FALSE),NA()),NA())</f>
        <v>#N/A</v>
      </c>
      <c r="AB219" s="79" t="e">
        <f ca="1">IFERROR(IF(OR($BE219=45,$BE219=45+Results!$AR$2),VLOOKUP($C219,Data_qPCR,AB$3+2,FALSE),NA()),NA())</f>
        <v>#N/A</v>
      </c>
      <c r="AC219" s="79" t="e">
        <f ca="1">IFERROR(IF(OR($BE219=45,$BE219=45+Results!$AR$2),VLOOKUP($C219,Data_qPCR,AC$3+2,FALSE),NA()),NA())</f>
        <v>#N/A</v>
      </c>
      <c r="AD219" s="79" t="e">
        <f ca="1">IFERROR(IF(OR($BE219=45,$BE219=45+Results!$AR$2),VLOOKUP($C219,Data_qPCR,AD$3+2,FALSE),NA()),NA())</f>
        <v>#N/A</v>
      </c>
      <c r="AE219" s="79" t="e">
        <f ca="1">IFERROR(IF(OR($BE219=45,$BE219=45+Results!$AR$2),VLOOKUP($C219,Data_qPCR,AE$3+2,FALSE),NA()),NA())</f>
        <v>#N/A</v>
      </c>
      <c r="AF219" s="79" t="e">
        <f ca="1">IFERROR(IF(OR($BE219=45,$BE219=45+Results!$AR$2),VLOOKUP($C219,Data_qPCR,AF$3+2,FALSE),NA()),NA())</f>
        <v>#N/A</v>
      </c>
      <c r="AG219" s="79" t="e">
        <f ca="1">IFERROR(IF(OR($BE219=45,$BE219=45+Results!$AR$2),VLOOKUP($C219,Data_qPCR,AG$3+2,FALSE),NA()),NA())</f>
        <v>#N/A</v>
      </c>
      <c r="AH219" s="79" t="e">
        <f ca="1">IFERROR(IF(OR($BE219=45,$BE219=45+Results!$AR$2),VLOOKUP($C219,Data_qPCR,AH$3+2,FALSE),NA()),NA())</f>
        <v>#N/A</v>
      </c>
      <c r="AI219" s="79" t="e">
        <f ca="1">IFERROR(IF(OR($BE219=45,$BE219=45+Results!$AR$2),VLOOKUP($C219,Data_qPCR,AI$3+2,FALSE),NA()),NA())</f>
        <v>#N/A</v>
      </c>
      <c r="AJ219" s="79" t="e">
        <f ca="1">IFERROR(IF(OR($BE219=45,$BE219=45+Results!$AR$2),VLOOKUP($C219,Data_qPCR,AJ$3+2,FALSE),NA()),NA())</f>
        <v>#N/A</v>
      </c>
      <c r="AK219" s="79" t="e">
        <f ca="1">IFERROR(IF(OR($BE219=45,$BE219=45+Results!$AR$2),VLOOKUP($C219,Data_qPCR,AK$3+2,FALSE),NA()),NA())</f>
        <v>#N/A</v>
      </c>
      <c r="AL219" s="79" t="e">
        <f ca="1">IFERROR(IF(OR($BE219=45,$BE219=45+Results!$AR$2),VLOOKUP($C219,Data_qPCR,AL$3+2,FALSE),NA()),NA())</f>
        <v>#N/A</v>
      </c>
      <c r="AM219" s="79" t="e">
        <f ca="1">IFERROR(IF(OR($BE219=45,$BE219=45+Results!$AR$2),VLOOKUP($C219,Data_qPCR,AM$3+2,FALSE),NA()),NA())</f>
        <v>#N/A</v>
      </c>
      <c r="AN219" s="79" t="e">
        <f ca="1">IFERROR(IF(OR($BE219=45,$BE219=45+Results!$AR$2),VLOOKUP($C219,Data_qPCR,AN$3+2,FALSE),NA()),NA())</f>
        <v>#N/A</v>
      </c>
      <c r="AO219" s="79" t="e">
        <f ca="1">IFERROR(IF(OR($BE219=45,$BE219=45+Results!$AR$2),VLOOKUP($C219,Data_qPCR,AO$3+2,FALSE),NA()),NA())</f>
        <v>#N/A</v>
      </c>
      <c r="AP219" s="79" t="e">
        <f ca="1">IFERROR(IF(OR($BE219=45,$BE219=45+Results!$AR$2),VLOOKUP($C219,Data_qPCR,AP$3+2,FALSE),NA()),NA())</f>
        <v>#N/A</v>
      </c>
      <c r="AQ219" s="79" t="e">
        <f ca="1">IFERROR(IF(OR($BE219=45,$BE219=45+Results!$AR$2),VLOOKUP($C219,Data_qPCR,AQ$3+2,FALSE),NA()),NA())</f>
        <v>#N/A</v>
      </c>
      <c r="AR219" s="79" t="e">
        <f ca="1">IFERROR(IF(OR($BE219=45,$BE219=45+Results!$AR$2),VLOOKUP($C219,Data_qPCR,AR$3+2,FALSE),NA()),NA())</f>
        <v>#N/A</v>
      </c>
      <c r="AS219" s="79" t="e">
        <f ca="1">IFERROR(IF(OR($BE219=45,$BE219=45+Results!$AR$2),VLOOKUP($C219,Data_qPCR,AS$3+2,FALSE),NA()),NA())</f>
        <v>#N/A</v>
      </c>
      <c r="AT219" s="79" t="e">
        <f ca="1">IFERROR(IF(OR($BE219=45,$BE219=45+Results!$AR$2),VLOOKUP($C219,Data_qPCR,AT$3+2,FALSE),NA()),NA())</f>
        <v>#N/A</v>
      </c>
      <c r="AU219" s="79" t="e">
        <f ca="1">IFERROR(IF(OR($BE219=45,$BE219=45+Results!$AR$2),VLOOKUP($C219,Data_qPCR,AU$3+2,FALSE),NA()),NA())</f>
        <v>#N/A</v>
      </c>
      <c r="AV219" s="79" t="e">
        <f ca="1">IFERROR(IF(OR($BE219=45,$BE219=45+Results!$AR$2),VLOOKUP($C219,Data_qPCR,AV$3+2,FALSE),NA()),NA())</f>
        <v>#N/A</v>
      </c>
      <c r="AW219" s="79" t="e">
        <f ca="1">IFERROR(IF(OR($BE219=45,$BE219=45+Results!$AR$2),VLOOKUP($C219,Data_qPCR,AW$3+2,FALSE),NA()),NA())</f>
        <v>#N/A</v>
      </c>
      <c r="AX219" s="79" t="e">
        <f ca="1">IFERROR(IF(OR($BE219=45,$BE219=45+Results!$AR$2),VLOOKUP($C219,Data_qPCR,AX$3+2,FALSE),NA()),NA())</f>
        <v>#N/A</v>
      </c>
      <c r="AY219" s="79" t="e">
        <f ca="1">IFERROR(IF(OR($BE219=45,$BE219=45+Results!$AR$2),VLOOKUP($C219,Data_qPCR,AY$3+2,FALSE),NA()),NA())</f>
        <v>#N/A</v>
      </c>
      <c r="AZ219" s="79" t="e">
        <f ca="1">IFERROR(IF(OR($BE219=45,$BE219=45+Results!$AR$2),VLOOKUP($C219,Data_qPCR,AZ$3+2,FALSE),NA()),NA())</f>
        <v>#N/A</v>
      </c>
      <c r="BA219" s="79" t="e">
        <f ca="1">IFERROR(IF(OR($BE219=45,$BE219=45+Results!$AR$2),VLOOKUP($C219,Data_qPCR,BA$3+2,FALSE),NA()),NA())</f>
        <v>#N/A</v>
      </c>
      <c r="BB219" s="79" t="e">
        <f ca="1">IFERROR(IF(OR($BE219=45,$BE219=45+Results!$AR$2),VLOOKUP($C219,Data_qPCR,BB$3+2,FALSE),NA()),NA())</f>
        <v>#N/A</v>
      </c>
      <c r="BC219" s="79" t="e">
        <f ca="1">IFERROR(IF(OR($BE219=45,$BE219=45+Results!$AR$2),VLOOKUP($C219,Data_qPCR,BC$3+2,FALSE),NA()),NA())</f>
        <v>#N/A</v>
      </c>
      <c r="BD219" s="79" t="str">
        <f t="shared" ca="1" si="24"/>
        <v/>
      </c>
      <c r="BE219" t="str">
        <f ca="1">IFERROR(IF(LEFT(C219,1)+0=Results!$C$4,INDEX(Results!$AM$8:$BJ$23,CODE(RIGHT(LEFT(C219,2),1))-64,RIGHT(C219,LEN(C219)-2)+0),IF(Results!$AL$7=2,2,45)),"")</f>
        <v/>
      </c>
      <c r="BF219" t="str">
        <f t="shared" ca="1" si="23"/>
        <v/>
      </c>
      <c r="BG219" s="104" t="str">
        <f ca="1">IFERROR(IF(LEFT(C219,1)+0=Results!$C$4,INDEX(Results!$CK$8:$DH$23,CODE(RIGHT(LEFT(C219,2),1))-64,RIGHT(C219,LEN(C219)-2)+0),IF(Results!$AL$7=2,2,45)),"")</f>
        <v/>
      </c>
    </row>
    <row r="220" spans="1:59" x14ac:dyDescent="0.25">
      <c r="A220" t="str">
        <f t="shared" ca="1" si="20"/>
        <v>N/A</v>
      </c>
      <c r="B220">
        <v>217</v>
      </c>
      <c r="C220" t="str">
        <f t="shared" ca="1" si="21"/>
        <v/>
      </c>
      <c r="D220" t="str">
        <f t="shared" ca="1" si="22"/>
        <v/>
      </c>
      <c r="E220" s="268" t="str">
        <f t="shared" ca="1" si="25"/>
        <v/>
      </c>
      <c r="F220" s="79" t="e">
        <f ca="1">IFERROR(IF(OR($BE220=45,$BE220=45+Results!$AR$2),VLOOKUP($C220,Data_qPCR,F$3+2,FALSE),NA()),NA())</f>
        <v>#N/A</v>
      </c>
      <c r="G220" s="79" t="e">
        <f ca="1">IFERROR(IF(OR($BE220=45,$BE220=45+Results!$AR$2),VLOOKUP($C220,Data_qPCR,G$3+2,FALSE),NA()),NA())</f>
        <v>#N/A</v>
      </c>
      <c r="H220" s="79" t="e">
        <f ca="1">IFERROR(IF(OR($BE220=45,$BE220=45+Results!$AR$2),VLOOKUP($C220,Data_qPCR,H$3+2,FALSE),NA()),NA())</f>
        <v>#N/A</v>
      </c>
      <c r="I220" s="79" t="e">
        <f ca="1">IFERROR(IF(OR($BE220=45,$BE220=45+Results!$AR$2),VLOOKUP($C220,Data_qPCR,I$3+2,FALSE),NA()),NA())</f>
        <v>#N/A</v>
      </c>
      <c r="J220" s="79" t="e">
        <f ca="1">IFERROR(IF(OR($BE220=45,$BE220=45+Results!$AR$2),VLOOKUP($C220,Data_qPCR,J$3+2,FALSE),NA()),NA())</f>
        <v>#N/A</v>
      </c>
      <c r="K220" s="79" t="e">
        <f ca="1">IFERROR(IF(OR($BE220=45,$BE220=45+Results!$AR$2),VLOOKUP($C220,Data_qPCR,K$3+2,FALSE),NA()),NA())</f>
        <v>#N/A</v>
      </c>
      <c r="L220" s="79" t="e">
        <f ca="1">IFERROR(IF(OR($BE220=45,$BE220=45+Results!$AR$2),VLOOKUP($C220,Data_qPCR,L$3+2,FALSE),NA()),NA())</f>
        <v>#N/A</v>
      </c>
      <c r="M220" s="79" t="e">
        <f ca="1">IFERROR(IF(OR($BE220=45,$BE220=45+Results!$AR$2),VLOOKUP($C220,Data_qPCR,M$3+2,FALSE),NA()),NA())</f>
        <v>#N/A</v>
      </c>
      <c r="N220" s="79" t="e">
        <f ca="1">IFERROR(IF(OR($BE220=45,$BE220=45+Results!$AR$2),VLOOKUP($C220,Data_qPCR,N$3+2,FALSE),NA()),NA())</f>
        <v>#N/A</v>
      </c>
      <c r="O220" s="79" t="e">
        <f ca="1">IFERROR(IF(OR($BE220=45,$BE220=45+Results!$AR$2),VLOOKUP($C220,Data_qPCR,O$3+2,FALSE),NA()),NA())</f>
        <v>#N/A</v>
      </c>
      <c r="P220" s="79" t="e">
        <f ca="1">IFERROR(IF(OR($BE220=45,$BE220=45+Results!$AR$2),VLOOKUP($C220,Data_qPCR,P$3+2,FALSE),NA()),NA())</f>
        <v>#N/A</v>
      </c>
      <c r="Q220" s="79" t="e">
        <f ca="1">IFERROR(IF(OR($BE220=45,$BE220=45+Results!$AR$2),VLOOKUP($C220,Data_qPCR,Q$3+2,FALSE),NA()),NA())</f>
        <v>#N/A</v>
      </c>
      <c r="R220" s="79" t="e">
        <f ca="1">IFERROR(IF(OR($BE220=45,$BE220=45+Results!$AR$2),VLOOKUP($C220,Data_qPCR,R$3+2,FALSE),NA()),NA())</f>
        <v>#N/A</v>
      </c>
      <c r="S220" s="79" t="e">
        <f ca="1">IFERROR(IF(OR($BE220=45,$BE220=45+Results!$AR$2),VLOOKUP($C220,Data_qPCR,S$3+2,FALSE),NA()),NA())</f>
        <v>#N/A</v>
      </c>
      <c r="T220" s="79" t="e">
        <f ca="1">IFERROR(IF(OR($BE220=45,$BE220=45+Results!$AR$2),VLOOKUP($C220,Data_qPCR,T$3+2,FALSE),NA()),NA())</f>
        <v>#N/A</v>
      </c>
      <c r="U220" s="79" t="e">
        <f ca="1">IFERROR(IF(OR($BE220=45,$BE220=45+Results!$AR$2),VLOOKUP($C220,Data_qPCR,U$3+2,FALSE),NA()),NA())</f>
        <v>#N/A</v>
      </c>
      <c r="V220" s="79" t="e">
        <f ca="1">IFERROR(IF(OR($BE220=45,$BE220=45+Results!$AR$2),VLOOKUP($C220,Data_qPCR,V$3+2,FALSE),NA()),NA())</f>
        <v>#N/A</v>
      </c>
      <c r="W220" s="79" t="e">
        <f ca="1">IFERROR(IF(OR($BE220=45,$BE220=45+Results!$AR$2),VLOOKUP($C220,Data_qPCR,W$3+2,FALSE),NA()),NA())</f>
        <v>#N/A</v>
      </c>
      <c r="X220" s="79" t="e">
        <f ca="1">IFERROR(IF(OR($BE220=45,$BE220=45+Results!$AR$2),VLOOKUP($C220,Data_qPCR,X$3+2,FALSE),NA()),NA())</f>
        <v>#N/A</v>
      </c>
      <c r="Y220" s="79" t="e">
        <f ca="1">IFERROR(IF(OR($BE220=45,$BE220=45+Results!$AR$2),VLOOKUP($C220,Data_qPCR,Y$3+2,FALSE),NA()),NA())</f>
        <v>#N/A</v>
      </c>
      <c r="Z220" s="79" t="e">
        <f ca="1">IFERROR(IF(OR($BE220=45,$BE220=45+Results!$AR$2),VLOOKUP($C220,Data_qPCR,Z$3+2,FALSE),NA()),NA())</f>
        <v>#N/A</v>
      </c>
      <c r="AA220" s="79" t="e">
        <f ca="1">IFERROR(IF(OR($BE220=45,$BE220=45+Results!$AR$2),VLOOKUP($C220,Data_qPCR,AA$3+2,FALSE),NA()),NA())</f>
        <v>#N/A</v>
      </c>
      <c r="AB220" s="79" t="e">
        <f ca="1">IFERROR(IF(OR($BE220=45,$BE220=45+Results!$AR$2),VLOOKUP($C220,Data_qPCR,AB$3+2,FALSE),NA()),NA())</f>
        <v>#N/A</v>
      </c>
      <c r="AC220" s="79" t="e">
        <f ca="1">IFERROR(IF(OR($BE220=45,$BE220=45+Results!$AR$2),VLOOKUP($C220,Data_qPCR,AC$3+2,FALSE),NA()),NA())</f>
        <v>#N/A</v>
      </c>
      <c r="AD220" s="79" t="e">
        <f ca="1">IFERROR(IF(OR($BE220=45,$BE220=45+Results!$AR$2),VLOOKUP($C220,Data_qPCR,AD$3+2,FALSE),NA()),NA())</f>
        <v>#N/A</v>
      </c>
      <c r="AE220" s="79" t="e">
        <f ca="1">IFERROR(IF(OR($BE220=45,$BE220=45+Results!$AR$2),VLOOKUP($C220,Data_qPCR,AE$3+2,FALSE),NA()),NA())</f>
        <v>#N/A</v>
      </c>
      <c r="AF220" s="79" t="e">
        <f ca="1">IFERROR(IF(OR($BE220=45,$BE220=45+Results!$AR$2),VLOOKUP($C220,Data_qPCR,AF$3+2,FALSE),NA()),NA())</f>
        <v>#N/A</v>
      </c>
      <c r="AG220" s="79" t="e">
        <f ca="1">IFERROR(IF(OR($BE220=45,$BE220=45+Results!$AR$2),VLOOKUP($C220,Data_qPCR,AG$3+2,FALSE),NA()),NA())</f>
        <v>#N/A</v>
      </c>
      <c r="AH220" s="79" t="e">
        <f ca="1">IFERROR(IF(OR($BE220=45,$BE220=45+Results!$AR$2),VLOOKUP($C220,Data_qPCR,AH$3+2,FALSE),NA()),NA())</f>
        <v>#N/A</v>
      </c>
      <c r="AI220" s="79" t="e">
        <f ca="1">IFERROR(IF(OR($BE220=45,$BE220=45+Results!$AR$2),VLOOKUP($C220,Data_qPCR,AI$3+2,FALSE),NA()),NA())</f>
        <v>#N/A</v>
      </c>
      <c r="AJ220" s="79" t="e">
        <f ca="1">IFERROR(IF(OR($BE220=45,$BE220=45+Results!$AR$2),VLOOKUP($C220,Data_qPCR,AJ$3+2,FALSE),NA()),NA())</f>
        <v>#N/A</v>
      </c>
      <c r="AK220" s="79" t="e">
        <f ca="1">IFERROR(IF(OR($BE220=45,$BE220=45+Results!$AR$2),VLOOKUP($C220,Data_qPCR,AK$3+2,FALSE),NA()),NA())</f>
        <v>#N/A</v>
      </c>
      <c r="AL220" s="79" t="e">
        <f ca="1">IFERROR(IF(OR($BE220=45,$BE220=45+Results!$AR$2),VLOOKUP($C220,Data_qPCR,AL$3+2,FALSE),NA()),NA())</f>
        <v>#N/A</v>
      </c>
      <c r="AM220" s="79" t="e">
        <f ca="1">IFERROR(IF(OR($BE220=45,$BE220=45+Results!$AR$2),VLOOKUP($C220,Data_qPCR,AM$3+2,FALSE),NA()),NA())</f>
        <v>#N/A</v>
      </c>
      <c r="AN220" s="79" t="e">
        <f ca="1">IFERROR(IF(OR($BE220=45,$BE220=45+Results!$AR$2),VLOOKUP($C220,Data_qPCR,AN$3+2,FALSE),NA()),NA())</f>
        <v>#N/A</v>
      </c>
      <c r="AO220" s="79" t="e">
        <f ca="1">IFERROR(IF(OR($BE220=45,$BE220=45+Results!$AR$2),VLOOKUP($C220,Data_qPCR,AO$3+2,FALSE),NA()),NA())</f>
        <v>#N/A</v>
      </c>
      <c r="AP220" s="79" t="e">
        <f ca="1">IFERROR(IF(OR($BE220=45,$BE220=45+Results!$AR$2),VLOOKUP($C220,Data_qPCR,AP$3+2,FALSE),NA()),NA())</f>
        <v>#N/A</v>
      </c>
      <c r="AQ220" s="79" t="e">
        <f ca="1">IFERROR(IF(OR($BE220=45,$BE220=45+Results!$AR$2),VLOOKUP($C220,Data_qPCR,AQ$3+2,FALSE),NA()),NA())</f>
        <v>#N/A</v>
      </c>
      <c r="AR220" s="79" t="e">
        <f ca="1">IFERROR(IF(OR($BE220=45,$BE220=45+Results!$AR$2),VLOOKUP($C220,Data_qPCR,AR$3+2,FALSE),NA()),NA())</f>
        <v>#N/A</v>
      </c>
      <c r="AS220" s="79" t="e">
        <f ca="1">IFERROR(IF(OR($BE220=45,$BE220=45+Results!$AR$2),VLOOKUP($C220,Data_qPCR,AS$3+2,FALSE),NA()),NA())</f>
        <v>#N/A</v>
      </c>
      <c r="AT220" s="79" t="e">
        <f ca="1">IFERROR(IF(OR($BE220=45,$BE220=45+Results!$AR$2),VLOOKUP($C220,Data_qPCR,AT$3+2,FALSE),NA()),NA())</f>
        <v>#N/A</v>
      </c>
      <c r="AU220" s="79" t="e">
        <f ca="1">IFERROR(IF(OR($BE220=45,$BE220=45+Results!$AR$2),VLOOKUP($C220,Data_qPCR,AU$3+2,FALSE),NA()),NA())</f>
        <v>#N/A</v>
      </c>
      <c r="AV220" s="79" t="e">
        <f ca="1">IFERROR(IF(OR($BE220=45,$BE220=45+Results!$AR$2),VLOOKUP($C220,Data_qPCR,AV$3+2,FALSE),NA()),NA())</f>
        <v>#N/A</v>
      </c>
      <c r="AW220" s="79" t="e">
        <f ca="1">IFERROR(IF(OR($BE220=45,$BE220=45+Results!$AR$2),VLOOKUP($C220,Data_qPCR,AW$3+2,FALSE),NA()),NA())</f>
        <v>#N/A</v>
      </c>
      <c r="AX220" s="79" t="e">
        <f ca="1">IFERROR(IF(OR($BE220=45,$BE220=45+Results!$AR$2),VLOOKUP($C220,Data_qPCR,AX$3+2,FALSE),NA()),NA())</f>
        <v>#N/A</v>
      </c>
      <c r="AY220" s="79" t="e">
        <f ca="1">IFERROR(IF(OR($BE220=45,$BE220=45+Results!$AR$2),VLOOKUP($C220,Data_qPCR,AY$3+2,FALSE),NA()),NA())</f>
        <v>#N/A</v>
      </c>
      <c r="AZ220" s="79" t="e">
        <f ca="1">IFERROR(IF(OR($BE220=45,$BE220=45+Results!$AR$2),VLOOKUP($C220,Data_qPCR,AZ$3+2,FALSE),NA()),NA())</f>
        <v>#N/A</v>
      </c>
      <c r="BA220" s="79" t="e">
        <f ca="1">IFERROR(IF(OR($BE220=45,$BE220=45+Results!$AR$2),VLOOKUP($C220,Data_qPCR,BA$3+2,FALSE),NA()),NA())</f>
        <v>#N/A</v>
      </c>
      <c r="BB220" s="79" t="e">
        <f ca="1">IFERROR(IF(OR($BE220=45,$BE220=45+Results!$AR$2),VLOOKUP($C220,Data_qPCR,BB$3+2,FALSE),NA()),NA())</f>
        <v>#N/A</v>
      </c>
      <c r="BC220" s="79" t="e">
        <f ca="1">IFERROR(IF(OR($BE220=45,$BE220=45+Results!$AR$2),VLOOKUP($C220,Data_qPCR,BC$3+2,FALSE),NA()),NA())</f>
        <v>#N/A</v>
      </c>
      <c r="BD220" s="79" t="str">
        <f t="shared" ca="1" si="24"/>
        <v/>
      </c>
      <c r="BE220" t="str">
        <f ca="1">IFERROR(IF(LEFT(C220,1)+0=Results!$C$4,INDEX(Results!$AM$8:$BJ$23,CODE(RIGHT(LEFT(C220,2),1))-64,RIGHT(C220,LEN(C220)-2)+0),IF(Results!$AL$7=2,2,45)),"")</f>
        <v/>
      </c>
      <c r="BF220" t="str">
        <f t="shared" ca="1" si="23"/>
        <v/>
      </c>
      <c r="BG220" s="104" t="str">
        <f ca="1">IFERROR(IF(LEFT(C220,1)+0=Results!$C$4,INDEX(Results!$CK$8:$DH$23,CODE(RIGHT(LEFT(C220,2),1))-64,RIGHT(C220,LEN(C220)-2)+0),IF(Results!$AL$7=2,2,45)),"")</f>
        <v/>
      </c>
    </row>
    <row r="221" spans="1:59" x14ac:dyDescent="0.25">
      <c r="A221" t="str">
        <f t="shared" ca="1" si="20"/>
        <v>N/A</v>
      </c>
      <c r="B221">
        <v>218</v>
      </c>
      <c r="C221" t="str">
        <f t="shared" ca="1" si="21"/>
        <v/>
      </c>
      <c r="D221" t="str">
        <f t="shared" ca="1" si="22"/>
        <v/>
      </c>
      <c r="E221" s="268" t="str">
        <f t="shared" ca="1" si="25"/>
        <v/>
      </c>
      <c r="F221" s="79" t="e">
        <f ca="1">IFERROR(IF(OR($BE221=45,$BE221=45+Results!$AR$2),VLOOKUP($C221,Data_qPCR,F$3+2,FALSE),NA()),NA())</f>
        <v>#N/A</v>
      </c>
      <c r="G221" s="79" t="e">
        <f ca="1">IFERROR(IF(OR($BE221=45,$BE221=45+Results!$AR$2),VLOOKUP($C221,Data_qPCR,G$3+2,FALSE),NA()),NA())</f>
        <v>#N/A</v>
      </c>
      <c r="H221" s="79" t="e">
        <f ca="1">IFERROR(IF(OR($BE221=45,$BE221=45+Results!$AR$2),VLOOKUP($C221,Data_qPCR,H$3+2,FALSE),NA()),NA())</f>
        <v>#N/A</v>
      </c>
      <c r="I221" s="79" t="e">
        <f ca="1">IFERROR(IF(OR($BE221=45,$BE221=45+Results!$AR$2),VLOOKUP($C221,Data_qPCR,I$3+2,FALSE),NA()),NA())</f>
        <v>#N/A</v>
      </c>
      <c r="J221" s="79" t="e">
        <f ca="1">IFERROR(IF(OR($BE221=45,$BE221=45+Results!$AR$2),VLOOKUP($C221,Data_qPCR,J$3+2,FALSE),NA()),NA())</f>
        <v>#N/A</v>
      </c>
      <c r="K221" s="79" t="e">
        <f ca="1">IFERROR(IF(OR($BE221=45,$BE221=45+Results!$AR$2),VLOOKUP($C221,Data_qPCR,K$3+2,FALSE),NA()),NA())</f>
        <v>#N/A</v>
      </c>
      <c r="L221" s="79" t="e">
        <f ca="1">IFERROR(IF(OR($BE221=45,$BE221=45+Results!$AR$2),VLOOKUP($C221,Data_qPCR,L$3+2,FALSE),NA()),NA())</f>
        <v>#N/A</v>
      </c>
      <c r="M221" s="79" t="e">
        <f ca="1">IFERROR(IF(OR($BE221=45,$BE221=45+Results!$AR$2),VLOOKUP($C221,Data_qPCR,M$3+2,FALSE),NA()),NA())</f>
        <v>#N/A</v>
      </c>
      <c r="N221" s="79" t="e">
        <f ca="1">IFERROR(IF(OR($BE221=45,$BE221=45+Results!$AR$2),VLOOKUP($C221,Data_qPCR,N$3+2,FALSE),NA()),NA())</f>
        <v>#N/A</v>
      </c>
      <c r="O221" s="79" t="e">
        <f ca="1">IFERROR(IF(OR($BE221=45,$BE221=45+Results!$AR$2),VLOOKUP($C221,Data_qPCR,O$3+2,FALSE),NA()),NA())</f>
        <v>#N/A</v>
      </c>
      <c r="P221" s="79" t="e">
        <f ca="1">IFERROR(IF(OR($BE221=45,$BE221=45+Results!$AR$2),VLOOKUP($C221,Data_qPCR,P$3+2,FALSE),NA()),NA())</f>
        <v>#N/A</v>
      </c>
      <c r="Q221" s="79" t="e">
        <f ca="1">IFERROR(IF(OR($BE221=45,$BE221=45+Results!$AR$2),VLOOKUP($C221,Data_qPCR,Q$3+2,FALSE),NA()),NA())</f>
        <v>#N/A</v>
      </c>
      <c r="R221" s="79" t="e">
        <f ca="1">IFERROR(IF(OR($BE221=45,$BE221=45+Results!$AR$2),VLOOKUP($C221,Data_qPCR,R$3+2,FALSE),NA()),NA())</f>
        <v>#N/A</v>
      </c>
      <c r="S221" s="79" t="e">
        <f ca="1">IFERROR(IF(OR($BE221=45,$BE221=45+Results!$AR$2),VLOOKUP($C221,Data_qPCR,S$3+2,FALSE),NA()),NA())</f>
        <v>#N/A</v>
      </c>
      <c r="T221" s="79" t="e">
        <f ca="1">IFERROR(IF(OR($BE221=45,$BE221=45+Results!$AR$2),VLOOKUP($C221,Data_qPCR,T$3+2,FALSE),NA()),NA())</f>
        <v>#N/A</v>
      </c>
      <c r="U221" s="79" t="e">
        <f ca="1">IFERROR(IF(OR($BE221=45,$BE221=45+Results!$AR$2),VLOOKUP($C221,Data_qPCR,U$3+2,FALSE),NA()),NA())</f>
        <v>#N/A</v>
      </c>
      <c r="V221" s="79" t="e">
        <f ca="1">IFERROR(IF(OR($BE221=45,$BE221=45+Results!$AR$2),VLOOKUP($C221,Data_qPCR,V$3+2,FALSE),NA()),NA())</f>
        <v>#N/A</v>
      </c>
      <c r="W221" s="79" t="e">
        <f ca="1">IFERROR(IF(OR($BE221=45,$BE221=45+Results!$AR$2),VLOOKUP($C221,Data_qPCR,W$3+2,FALSE),NA()),NA())</f>
        <v>#N/A</v>
      </c>
      <c r="X221" s="79" t="e">
        <f ca="1">IFERROR(IF(OR($BE221=45,$BE221=45+Results!$AR$2),VLOOKUP($C221,Data_qPCR,X$3+2,FALSE),NA()),NA())</f>
        <v>#N/A</v>
      </c>
      <c r="Y221" s="79" t="e">
        <f ca="1">IFERROR(IF(OR($BE221=45,$BE221=45+Results!$AR$2),VLOOKUP($C221,Data_qPCR,Y$3+2,FALSE),NA()),NA())</f>
        <v>#N/A</v>
      </c>
      <c r="Z221" s="79" t="e">
        <f ca="1">IFERROR(IF(OR($BE221=45,$BE221=45+Results!$AR$2),VLOOKUP($C221,Data_qPCR,Z$3+2,FALSE),NA()),NA())</f>
        <v>#N/A</v>
      </c>
      <c r="AA221" s="79" t="e">
        <f ca="1">IFERROR(IF(OR($BE221=45,$BE221=45+Results!$AR$2),VLOOKUP($C221,Data_qPCR,AA$3+2,FALSE),NA()),NA())</f>
        <v>#N/A</v>
      </c>
      <c r="AB221" s="79" t="e">
        <f ca="1">IFERROR(IF(OR($BE221=45,$BE221=45+Results!$AR$2),VLOOKUP($C221,Data_qPCR,AB$3+2,FALSE),NA()),NA())</f>
        <v>#N/A</v>
      </c>
      <c r="AC221" s="79" t="e">
        <f ca="1">IFERROR(IF(OR($BE221=45,$BE221=45+Results!$AR$2),VLOOKUP($C221,Data_qPCR,AC$3+2,FALSE),NA()),NA())</f>
        <v>#N/A</v>
      </c>
      <c r="AD221" s="79" t="e">
        <f ca="1">IFERROR(IF(OR($BE221=45,$BE221=45+Results!$AR$2),VLOOKUP($C221,Data_qPCR,AD$3+2,FALSE),NA()),NA())</f>
        <v>#N/A</v>
      </c>
      <c r="AE221" s="79" t="e">
        <f ca="1">IFERROR(IF(OR($BE221=45,$BE221=45+Results!$AR$2),VLOOKUP($C221,Data_qPCR,AE$3+2,FALSE),NA()),NA())</f>
        <v>#N/A</v>
      </c>
      <c r="AF221" s="79" t="e">
        <f ca="1">IFERROR(IF(OR($BE221=45,$BE221=45+Results!$AR$2),VLOOKUP($C221,Data_qPCR,AF$3+2,FALSE),NA()),NA())</f>
        <v>#N/A</v>
      </c>
      <c r="AG221" s="79" t="e">
        <f ca="1">IFERROR(IF(OR($BE221=45,$BE221=45+Results!$AR$2),VLOOKUP($C221,Data_qPCR,AG$3+2,FALSE),NA()),NA())</f>
        <v>#N/A</v>
      </c>
      <c r="AH221" s="79" t="e">
        <f ca="1">IFERROR(IF(OR($BE221=45,$BE221=45+Results!$AR$2),VLOOKUP($C221,Data_qPCR,AH$3+2,FALSE),NA()),NA())</f>
        <v>#N/A</v>
      </c>
      <c r="AI221" s="79" t="e">
        <f ca="1">IFERROR(IF(OR($BE221=45,$BE221=45+Results!$AR$2),VLOOKUP($C221,Data_qPCR,AI$3+2,FALSE),NA()),NA())</f>
        <v>#N/A</v>
      </c>
      <c r="AJ221" s="79" t="e">
        <f ca="1">IFERROR(IF(OR($BE221=45,$BE221=45+Results!$AR$2),VLOOKUP($C221,Data_qPCR,AJ$3+2,FALSE),NA()),NA())</f>
        <v>#N/A</v>
      </c>
      <c r="AK221" s="79" t="e">
        <f ca="1">IFERROR(IF(OR($BE221=45,$BE221=45+Results!$AR$2),VLOOKUP($C221,Data_qPCR,AK$3+2,FALSE),NA()),NA())</f>
        <v>#N/A</v>
      </c>
      <c r="AL221" s="79" t="e">
        <f ca="1">IFERROR(IF(OR($BE221=45,$BE221=45+Results!$AR$2),VLOOKUP($C221,Data_qPCR,AL$3+2,FALSE),NA()),NA())</f>
        <v>#N/A</v>
      </c>
      <c r="AM221" s="79" t="e">
        <f ca="1">IFERROR(IF(OR($BE221=45,$BE221=45+Results!$AR$2),VLOOKUP($C221,Data_qPCR,AM$3+2,FALSE),NA()),NA())</f>
        <v>#N/A</v>
      </c>
      <c r="AN221" s="79" t="e">
        <f ca="1">IFERROR(IF(OR($BE221=45,$BE221=45+Results!$AR$2),VLOOKUP($C221,Data_qPCR,AN$3+2,FALSE),NA()),NA())</f>
        <v>#N/A</v>
      </c>
      <c r="AO221" s="79" t="e">
        <f ca="1">IFERROR(IF(OR($BE221=45,$BE221=45+Results!$AR$2),VLOOKUP($C221,Data_qPCR,AO$3+2,FALSE),NA()),NA())</f>
        <v>#N/A</v>
      </c>
      <c r="AP221" s="79" t="e">
        <f ca="1">IFERROR(IF(OR($BE221=45,$BE221=45+Results!$AR$2),VLOOKUP($C221,Data_qPCR,AP$3+2,FALSE),NA()),NA())</f>
        <v>#N/A</v>
      </c>
      <c r="AQ221" s="79" t="e">
        <f ca="1">IFERROR(IF(OR($BE221=45,$BE221=45+Results!$AR$2),VLOOKUP($C221,Data_qPCR,AQ$3+2,FALSE),NA()),NA())</f>
        <v>#N/A</v>
      </c>
      <c r="AR221" s="79" t="e">
        <f ca="1">IFERROR(IF(OR($BE221=45,$BE221=45+Results!$AR$2),VLOOKUP($C221,Data_qPCR,AR$3+2,FALSE),NA()),NA())</f>
        <v>#N/A</v>
      </c>
      <c r="AS221" s="79" t="e">
        <f ca="1">IFERROR(IF(OR($BE221=45,$BE221=45+Results!$AR$2),VLOOKUP($C221,Data_qPCR,AS$3+2,FALSE),NA()),NA())</f>
        <v>#N/A</v>
      </c>
      <c r="AT221" s="79" t="e">
        <f ca="1">IFERROR(IF(OR($BE221=45,$BE221=45+Results!$AR$2),VLOOKUP($C221,Data_qPCR,AT$3+2,FALSE),NA()),NA())</f>
        <v>#N/A</v>
      </c>
      <c r="AU221" s="79" t="e">
        <f ca="1">IFERROR(IF(OR($BE221=45,$BE221=45+Results!$AR$2),VLOOKUP($C221,Data_qPCR,AU$3+2,FALSE),NA()),NA())</f>
        <v>#N/A</v>
      </c>
      <c r="AV221" s="79" t="e">
        <f ca="1">IFERROR(IF(OR($BE221=45,$BE221=45+Results!$AR$2),VLOOKUP($C221,Data_qPCR,AV$3+2,FALSE),NA()),NA())</f>
        <v>#N/A</v>
      </c>
      <c r="AW221" s="79" t="e">
        <f ca="1">IFERROR(IF(OR($BE221=45,$BE221=45+Results!$AR$2),VLOOKUP($C221,Data_qPCR,AW$3+2,FALSE),NA()),NA())</f>
        <v>#N/A</v>
      </c>
      <c r="AX221" s="79" t="e">
        <f ca="1">IFERROR(IF(OR($BE221=45,$BE221=45+Results!$AR$2),VLOOKUP($C221,Data_qPCR,AX$3+2,FALSE),NA()),NA())</f>
        <v>#N/A</v>
      </c>
      <c r="AY221" s="79" t="e">
        <f ca="1">IFERROR(IF(OR($BE221=45,$BE221=45+Results!$AR$2),VLOOKUP($C221,Data_qPCR,AY$3+2,FALSE),NA()),NA())</f>
        <v>#N/A</v>
      </c>
      <c r="AZ221" s="79" t="e">
        <f ca="1">IFERROR(IF(OR($BE221=45,$BE221=45+Results!$AR$2),VLOOKUP($C221,Data_qPCR,AZ$3+2,FALSE),NA()),NA())</f>
        <v>#N/A</v>
      </c>
      <c r="BA221" s="79" t="e">
        <f ca="1">IFERROR(IF(OR($BE221=45,$BE221=45+Results!$AR$2),VLOOKUP($C221,Data_qPCR,BA$3+2,FALSE),NA()),NA())</f>
        <v>#N/A</v>
      </c>
      <c r="BB221" s="79" t="e">
        <f ca="1">IFERROR(IF(OR($BE221=45,$BE221=45+Results!$AR$2),VLOOKUP($C221,Data_qPCR,BB$3+2,FALSE),NA()),NA())</f>
        <v>#N/A</v>
      </c>
      <c r="BC221" s="79" t="e">
        <f ca="1">IFERROR(IF(OR($BE221=45,$BE221=45+Results!$AR$2),VLOOKUP($C221,Data_qPCR,BC$3+2,FALSE),NA()),NA())</f>
        <v>#N/A</v>
      </c>
      <c r="BD221" s="79" t="str">
        <f t="shared" ca="1" si="24"/>
        <v/>
      </c>
      <c r="BE221" t="str">
        <f ca="1">IFERROR(IF(LEFT(C221,1)+0=Results!$C$4,INDEX(Results!$AM$8:$BJ$23,CODE(RIGHT(LEFT(C221,2),1))-64,RIGHT(C221,LEN(C221)-2)+0),IF(Results!$AL$7=2,2,45)),"")</f>
        <v/>
      </c>
      <c r="BF221" t="str">
        <f t="shared" ca="1" si="23"/>
        <v/>
      </c>
      <c r="BG221" s="104" t="str">
        <f ca="1">IFERROR(IF(LEFT(C221,1)+0=Results!$C$4,INDEX(Results!$CK$8:$DH$23,CODE(RIGHT(LEFT(C221,2),1))-64,RIGHT(C221,LEN(C221)-2)+0),IF(Results!$AL$7=2,2,45)),"")</f>
        <v/>
      </c>
    </row>
    <row r="222" spans="1:59" x14ac:dyDescent="0.25">
      <c r="A222" t="str">
        <f t="shared" ca="1" si="20"/>
        <v>N/A</v>
      </c>
      <c r="B222">
        <v>219</v>
      </c>
      <c r="C222" t="str">
        <f t="shared" ca="1" si="21"/>
        <v/>
      </c>
      <c r="D222" t="str">
        <f t="shared" ca="1" si="22"/>
        <v/>
      </c>
      <c r="E222" s="268" t="str">
        <f t="shared" ca="1" si="25"/>
        <v/>
      </c>
      <c r="F222" s="79" t="e">
        <f ca="1">IFERROR(IF(OR($BE222=45,$BE222=45+Results!$AR$2),VLOOKUP($C222,Data_qPCR,F$3+2,FALSE),NA()),NA())</f>
        <v>#N/A</v>
      </c>
      <c r="G222" s="79" t="e">
        <f ca="1">IFERROR(IF(OR($BE222=45,$BE222=45+Results!$AR$2),VLOOKUP($C222,Data_qPCR,G$3+2,FALSE),NA()),NA())</f>
        <v>#N/A</v>
      </c>
      <c r="H222" s="79" t="e">
        <f ca="1">IFERROR(IF(OR($BE222=45,$BE222=45+Results!$AR$2),VLOOKUP($C222,Data_qPCR,H$3+2,FALSE),NA()),NA())</f>
        <v>#N/A</v>
      </c>
      <c r="I222" s="79" t="e">
        <f ca="1">IFERROR(IF(OR($BE222=45,$BE222=45+Results!$AR$2),VLOOKUP($C222,Data_qPCR,I$3+2,FALSE),NA()),NA())</f>
        <v>#N/A</v>
      </c>
      <c r="J222" s="79" t="e">
        <f ca="1">IFERROR(IF(OR($BE222=45,$BE222=45+Results!$AR$2),VLOOKUP($C222,Data_qPCR,J$3+2,FALSE),NA()),NA())</f>
        <v>#N/A</v>
      </c>
      <c r="K222" s="79" t="e">
        <f ca="1">IFERROR(IF(OR($BE222=45,$BE222=45+Results!$AR$2),VLOOKUP($C222,Data_qPCR,K$3+2,FALSE),NA()),NA())</f>
        <v>#N/A</v>
      </c>
      <c r="L222" s="79" t="e">
        <f ca="1">IFERROR(IF(OR($BE222=45,$BE222=45+Results!$AR$2),VLOOKUP($C222,Data_qPCR,L$3+2,FALSE),NA()),NA())</f>
        <v>#N/A</v>
      </c>
      <c r="M222" s="79" t="e">
        <f ca="1">IFERROR(IF(OR($BE222=45,$BE222=45+Results!$AR$2),VLOOKUP($C222,Data_qPCR,M$3+2,FALSE),NA()),NA())</f>
        <v>#N/A</v>
      </c>
      <c r="N222" s="79" t="e">
        <f ca="1">IFERROR(IF(OR($BE222=45,$BE222=45+Results!$AR$2),VLOOKUP($C222,Data_qPCR,N$3+2,FALSE),NA()),NA())</f>
        <v>#N/A</v>
      </c>
      <c r="O222" s="79" t="e">
        <f ca="1">IFERROR(IF(OR($BE222=45,$BE222=45+Results!$AR$2),VLOOKUP($C222,Data_qPCR,O$3+2,FALSE),NA()),NA())</f>
        <v>#N/A</v>
      </c>
      <c r="P222" s="79" t="e">
        <f ca="1">IFERROR(IF(OR($BE222=45,$BE222=45+Results!$AR$2),VLOOKUP($C222,Data_qPCR,P$3+2,FALSE),NA()),NA())</f>
        <v>#N/A</v>
      </c>
      <c r="Q222" s="79" t="e">
        <f ca="1">IFERROR(IF(OR($BE222=45,$BE222=45+Results!$AR$2),VLOOKUP($C222,Data_qPCR,Q$3+2,FALSE),NA()),NA())</f>
        <v>#N/A</v>
      </c>
      <c r="R222" s="79" t="e">
        <f ca="1">IFERROR(IF(OR($BE222=45,$BE222=45+Results!$AR$2),VLOOKUP($C222,Data_qPCR,R$3+2,FALSE),NA()),NA())</f>
        <v>#N/A</v>
      </c>
      <c r="S222" s="79" t="e">
        <f ca="1">IFERROR(IF(OR($BE222=45,$BE222=45+Results!$AR$2),VLOOKUP($C222,Data_qPCR,S$3+2,FALSE),NA()),NA())</f>
        <v>#N/A</v>
      </c>
      <c r="T222" s="79" t="e">
        <f ca="1">IFERROR(IF(OR($BE222=45,$BE222=45+Results!$AR$2),VLOOKUP($C222,Data_qPCR,T$3+2,FALSE),NA()),NA())</f>
        <v>#N/A</v>
      </c>
      <c r="U222" s="79" t="e">
        <f ca="1">IFERROR(IF(OR($BE222=45,$BE222=45+Results!$AR$2),VLOOKUP($C222,Data_qPCR,U$3+2,FALSE),NA()),NA())</f>
        <v>#N/A</v>
      </c>
      <c r="V222" s="79" t="e">
        <f ca="1">IFERROR(IF(OR($BE222=45,$BE222=45+Results!$AR$2),VLOOKUP($C222,Data_qPCR,V$3+2,FALSE),NA()),NA())</f>
        <v>#N/A</v>
      </c>
      <c r="W222" s="79" t="e">
        <f ca="1">IFERROR(IF(OR($BE222=45,$BE222=45+Results!$AR$2),VLOOKUP($C222,Data_qPCR,W$3+2,FALSE),NA()),NA())</f>
        <v>#N/A</v>
      </c>
      <c r="X222" s="79" t="e">
        <f ca="1">IFERROR(IF(OR($BE222=45,$BE222=45+Results!$AR$2),VLOOKUP($C222,Data_qPCR,X$3+2,FALSE),NA()),NA())</f>
        <v>#N/A</v>
      </c>
      <c r="Y222" s="79" t="e">
        <f ca="1">IFERROR(IF(OR($BE222=45,$BE222=45+Results!$AR$2),VLOOKUP($C222,Data_qPCR,Y$3+2,FALSE),NA()),NA())</f>
        <v>#N/A</v>
      </c>
      <c r="Z222" s="79" t="e">
        <f ca="1">IFERROR(IF(OR($BE222=45,$BE222=45+Results!$AR$2),VLOOKUP($C222,Data_qPCR,Z$3+2,FALSE),NA()),NA())</f>
        <v>#N/A</v>
      </c>
      <c r="AA222" s="79" t="e">
        <f ca="1">IFERROR(IF(OR($BE222=45,$BE222=45+Results!$AR$2),VLOOKUP($C222,Data_qPCR,AA$3+2,FALSE),NA()),NA())</f>
        <v>#N/A</v>
      </c>
      <c r="AB222" s="79" t="e">
        <f ca="1">IFERROR(IF(OR($BE222=45,$BE222=45+Results!$AR$2),VLOOKUP($C222,Data_qPCR,AB$3+2,FALSE),NA()),NA())</f>
        <v>#N/A</v>
      </c>
      <c r="AC222" s="79" t="e">
        <f ca="1">IFERROR(IF(OR($BE222=45,$BE222=45+Results!$AR$2),VLOOKUP($C222,Data_qPCR,AC$3+2,FALSE),NA()),NA())</f>
        <v>#N/A</v>
      </c>
      <c r="AD222" s="79" t="e">
        <f ca="1">IFERROR(IF(OR($BE222=45,$BE222=45+Results!$AR$2),VLOOKUP($C222,Data_qPCR,AD$3+2,FALSE),NA()),NA())</f>
        <v>#N/A</v>
      </c>
      <c r="AE222" s="79" t="e">
        <f ca="1">IFERROR(IF(OR($BE222=45,$BE222=45+Results!$AR$2),VLOOKUP($C222,Data_qPCR,AE$3+2,FALSE),NA()),NA())</f>
        <v>#N/A</v>
      </c>
      <c r="AF222" s="79" t="e">
        <f ca="1">IFERROR(IF(OR($BE222=45,$BE222=45+Results!$AR$2),VLOOKUP($C222,Data_qPCR,AF$3+2,FALSE),NA()),NA())</f>
        <v>#N/A</v>
      </c>
      <c r="AG222" s="79" t="e">
        <f ca="1">IFERROR(IF(OR($BE222=45,$BE222=45+Results!$AR$2),VLOOKUP($C222,Data_qPCR,AG$3+2,FALSE),NA()),NA())</f>
        <v>#N/A</v>
      </c>
      <c r="AH222" s="79" t="e">
        <f ca="1">IFERROR(IF(OR($BE222=45,$BE222=45+Results!$AR$2),VLOOKUP($C222,Data_qPCR,AH$3+2,FALSE),NA()),NA())</f>
        <v>#N/A</v>
      </c>
      <c r="AI222" s="79" t="e">
        <f ca="1">IFERROR(IF(OR($BE222=45,$BE222=45+Results!$AR$2),VLOOKUP($C222,Data_qPCR,AI$3+2,FALSE),NA()),NA())</f>
        <v>#N/A</v>
      </c>
      <c r="AJ222" s="79" t="e">
        <f ca="1">IFERROR(IF(OR($BE222=45,$BE222=45+Results!$AR$2),VLOOKUP($C222,Data_qPCR,AJ$3+2,FALSE),NA()),NA())</f>
        <v>#N/A</v>
      </c>
      <c r="AK222" s="79" t="e">
        <f ca="1">IFERROR(IF(OR($BE222=45,$BE222=45+Results!$AR$2),VLOOKUP($C222,Data_qPCR,AK$3+2,FALSE),NA()),NA())</f>
        <v>#N/A</v>
      </c>
      <c r="AL222" s="79" t="e">
        <f ca="1">IFERROR(IF(OR($BE222=45,$BE222=45+Results!$AR$2),VLOOKUP($C222,Data_qPCR,AL$3+2,FALSE),NA()),NA())</f>
        <v>#N/A</v>
      </c>
      <c r="AM222" s="79" t="e">
        <f ca="1">IFERROR(IF(OR($BE222=45,$BE222=45+Results!$AR$2),VLOOKUP($C222,Data_qPCR,AM$3+2,FALSE),NA()),NA())</f>
        <v>#N/A</v>
      </c>
      <c r="AN222" s="79" t="e">
        <f ca="1">IFERROR(IF(OR($BE222=45,$BE222=45+Results!$AR$2),VLOOKUP($C222,Data_qPCR,AN$3+2,FALSE),NA()),NA())</f>
        <v>#N/A</v>
      </c>
      <c r="AO222" s="79" t="e">
        <f ca="1">IFERROR(IF(OR($BE222=45,$BE222=45+Results!$AR$2),VLOOKUP($C222,Data_qPCR,AO$3+2,FALSE),NA()),NA())</f>
        <v>#N/A</v>
      </c>
      <c r="AP222" s="79" t="e">
        <f ca="1">IFERROR(IF(OR($BE222=45,$BE222=45+Results!$AR$2),VLOOKUP($C222,Data_qPCR,AP$3+2,FALSE),NA()),NA())</f>
        <v>#N/A</v>
      </c>
      <c r="AQ222" s="79" t="e">
        <f ca="1">IFERROR(IF(OR($BE222=45,$BE222=45+Results!$AR$2),VLOOKUP($C222,Data_qPCR,AQ$3+2,FALSE),NA()),NA())</f>
        <v>#N/A</v>
      </c>
      <c r="AR222" s="79" t="e">
        <f ca="1">IFERROR(IF(OR($BE222=45,$BE222=45+Results!$AR$2),VLOOKUP($C222,Data_qPCR,AR$3+2,FALSE),NA()),NA())</f>
        <v>#N/A</v>
      </c>
      <c r="AS222" s="79" t="e">
        <f ca="1">IFERROR(IF(OR($BE222=45,$BE222=45+Results!$AR$2),VLOOKUP($C222,Data_qPCR,AS$3+2,FALSE),NA()),NA())</f>
        <v>#N/A</v>
      </c>
      <c r="AT222" s="79" t="e">
        <f ca="1">IFERROR(IF(OR($BE222=45,$BE222=45+Results!$AR$2),VLOOKUP($C222,Data_qPCR,AT$3+2,FALSE),NA()),NA())</f>
        <v>#N/A</v>
      </c>
      <c r="AU222" s="79" t="e">
        <f ca="1">IFERROR(IF(OR($BE222=45,$BE222=45+Results!$AR$2),VLOOKUP($C222,Data_qPCR,AU$3+2,FALSE),NA()),NA())</f>
        <v>#N/A</v>
      </c>
      <c r="AV222" s="79" t="e">
        <f ca="1">IFERROR(IF(OR($BE222=45,$BE222=45+Results!$AR$2),VLOOKUP($C222,Data_qPCR,AV$3+2,FALSE),NA()),NA())</f>
        <v>#N/A</v>
      </c>
      <c r="AW222" s="79" t="e">
        <f ca="1">IFERROR(IF(OR($BE222=45,$BE222=45+Results!$AR$2),VLOOKUP($C222,Data_qPCR,AW$3+2,FALSE),NA()),NA())</f>
        <v>#N/A</v>
      </c>
      <c r="AX222" s="79" t="e">
        <f ca="1">IFERROR(IF(OR($BE222=45,$BE222=45+Results!$AR$2),VLOOKUP($C222,Data_qPCR,AX$3+2,FALSE),NA()),NA())</f>
        <v>#N/A</v>
      </c>
      <c r="AY222" s="79" t="e">
        <f ca="1">IFERROR(IF(OR($BE222=45,$BE222=45+Results!$AR$2),VLOOKUP($C222,Data_qPCR,AY$3+2,FALSE),NA()),NA())</f>
        <v>#N/A</v>
      </c>
      <c r="AZ222" s="79" t="e">
        <f ca="1">IFERROR(IF(OR($BE222=45,$BE222=45+Results!$AR$2),VLOOKUP($C222,Data_qPCR,AZ$3+2,FALSE),NA()),NA())</f>
        <v>#N/A</v>
      </c>
      <c r="BA222" s="79" t="e">
        <f ca="1">IFERROR(IF(OR($BE222=45,$BE222=45+Results!$AR$2),VLOOKUP($C222,Data_qPCR,BA$3+2,FALSE),NA()),NA())</f>
        <v>#N/A</v>
      </c>
      <c r="BB222" s="79" t="e">
        <f ca="1">IFERROR(IF(OR($BE222=45,$BE222=45+Results!$AR$2),VLOOKUP($C222,Data_qPCR,BB$3+2,FALSE),NA()),NA())</f>
        <v>#N/A</v>
      </c>
      <c r="BC222" s="79" t="e">
        <f ca="1">IFERROR(IF(OR($BE222=45,$BE222=45+Results!$AR$2),VLOOKUP($C222,Data_qPCR,BC$3+2,FALSE),NA()),NA())</f>
        <v>#N/A</v>
      </c>
      <c r="BD222" s="79" t="str">
        <f t="shared" ca="1" si="24"/>
        <v/>
      </c>
      <c r="BE222" t="str">
        <f ca="1">IFERROR(IF(LEFT(C222,1)+0=Results!$C$4,INDEX(Results!$AM$8:$BJ$23,CODE(RIGHT(LEFT(C222,2),1))-64,RIGHT(C222,LEN(C222)-2)+0),IF(Results!$AL$7=2,2,45)),"")</f>
        <v/>
      </c>
      <c r="BF222" t="str">
        <f t="shared" ca="1" si="23"/>
        <v/>
      </c>
      <c r="BG222" s="104" t="str">
        <f ca="1">IFERROR(IF(LEFT(C222,1)+0=Results!$C$4,INDEX(Results!$CK$8:$DH$23,CODE(RIGHT(LEFT(C222,2),1))-64,RIGHT(C222,LEN(C222)-2)+0),IF(Results!$AL$7=2,2,45)),"")</f>
        <v/>
      </c>
    </row>
    <row r="223" spans="1:59" x14ac:dyDescent="0.25">
      <c r="A223" t="str">
        <f t="shared" ca="1" si="20"/>
        <v>N/A</v>
      </c>
      <c r="B223">
        <v>220</v>
      </c>
      <c r="C223" t="str">
        <f t="shared" ca="1" si="21"/>
        <v/>
      </c>
      <c r="D223" t="str">
        <f t="shared" ca="1" si="22"/>
        <v/>
      </c>
      <c r="E223" s="268" t="str">
        <f t="shared" ca="1" si="25"/>
        <v/>
      </c>
      <c r="F223" s="79" t="e">
        <f ca="1">IFERROR(IF(OR($BE223=45,$BE223=45+Results!$AR$2),VLOOKUP($C223,Data_qPCR,F$3+2,FALSE),NA()),NA())</f>
        <v>#N/A</v>
      </c>
      <c r="G223" s="79" t="e">
        <f ca="1">IFERROR(IF(OR($BE223=45,$BE223=45+Results!$AR$2),VLOOKUP($C223,Data_qPCR,G$3+2,FALSE),NA()),NA())</f>
        <v>#N/A</v>
      </c>
      <c r="H223" s="79" t="e">
        <f ca="1">IFERROR(IF(OR($BE223=45,$BE223=45+Results!$AR$2),VLOOKUP($C223,Data_qPCR,H$3+2,FALSE),NA()),NA())</f>
        <v>#N/A</v>
      </c>
      <c r="I223" s="79" t="e">
        <f ca="1">IFERROR(IF(OR($BE223=45,$BE223=45+Results!$AR$2),VLOOKUP($C223,Data_qPCR,I$3+2,FALSE),NA()),NA())</f>
        <v>#N/A</v>
      </c>
      <c r="J223" s="79" t="e">
        <f ca="1">IFERROR(IF(OR($BE223=45,$BE223=45+Results!$AR$2),VLOOKUP($C223,Data_qPCR,J$3+2,FALSE),NA()),NA())</f>
        <v>#N/A</v>
      </c>
      <c r="K223" s="79" t="e">
        <f ca="1">IFERROR(IF(OR($BE223=45,$BE223=45+Results!$AR$2),VLOOKUP($C223,Data_qPCR,K$3+2,FALSE),NA()),NA())</f>
        <v>#N/A</v>
      </c>
      <c r="L223" s="79" t="e">
        <f ca="1">IFERROR(IF(OR($BE223=45,$BE223=45+Results!$AR$2),VLOOKUP($C223,Data_qPCR,L$3+2,FALSE),NA()),NA())</f>
        <v>#N/A</v>
      </c>
      <c r="M223" s="79" t="e">
        <f ca="1">IFERROR(IF(OR($BE223=45,$BE223=45+Results!$AR$2),VLOOKUP($C223,Data_qPCR,M$3+2,FALSE),NA()),NA())</f>
        <v>#N/A</v>
      </c>
      <c r="N223" s="79" t="e">
        <f ca="1">IFERROR(IF(OR($BE223=45,$BE223=45+Results!$AR$2),VLOOKUP($C223,Data_qPCR,N$3+2,FALSE),NA()),NA())</f>
        <v>#N/A</v>
      </c>
      <c r="O223" s="79" t="e">
        <f ca="1">IFERROR(IF(OR($BE223=45,$BE223=45+Results!$AR$2),VLOOKUP($C223,Data_qPCR,O$3+2,FALSE),NA()),NA())</f>
        <v>#N/A</v>
      </c>
      <c r="P223" s="79" t="e">
        <f ca="1">IFERROR(IF(OR($BE223=45,$BE223=45+Results!$AR$2),VLOOKUP($C223,Data_qPCR,P$3+2,FALSE),NA()),NA())</f>
        <v>#N/A</v>
      </c>
      <c r="Q223" s="79" t="e">
        <f ca="1">IFERROR(IF(OR($BE223=45,$BE223=45+Results!$AR$2),VLOOKUP($C223,Data_qPCR,Q$3+2,FALSE),NA()),NA())</f>
        <v>#N/A</v>
      </c>
      <c r="R223" s="79" t="e">
        <f ca="1">IFERROR(IF(OR($BE223=45,$BE223=45+Results!$AR$2),VLOOKUP($C223,Data_qPCR,R$3+2,FALSE),NA()),NA())</f>
        <v>#N/A</v>
      </c>
      <c r="S223" s="79" t="e">
        <f ca="1">IFERROR(IF(OR($BE223=45,$BE223=45+Results!$AR$2),VLOOKUP($C223,Data_qPCR,S$3+2,FALSE),NA()),NA())</f>
        <v>#N/A</v>
      </c>
      <c r="T223" s="79" t="e">
        <f ca="1">IFERROR(IF(OR($BE223=45,$BE223=45+Results!$AR$2),VLOOKUP($C223,Data_qPCR,T$3+2,FALSE),NA()),NA())</f>
        <v>#N/A</v>
      </c>
      <c r="U223" s="79" t="e">
        <f ca="1">IFERROR(IF(OR($BE223=45,$BE223=45+Results!$AR$2),VLOOKUP($C223,Data_qPCR,U$3+2,FALSE),NA()),NA())</f>
        <v>#N/A</v>
      </c>
      <c r="V223" s="79" t="e">
        <f ca="1">IFERROR(IF(OR($BE223=45,$BE223=45+Results!$AR$2),VLOOKUP($C223,Data_qPCR,V$3+2,FALSE),NA()),NA())</f>
        <v>#N/A</v>
      </c>
      <c r="W223" s="79" t="e">
        <f ca="1">IFERROR(IF(OR($BE223=45,$BE223=45+Results!$AR$2),VLOOKUP($C223,Data_qPCR,W$3+2,FALSE),NA()),NA())</f>
        <v>#N/A</v>
      </c>
      <c r="X223" s="79" t="e">
        <f ca="1">IFERROR(IF(OR($BE223=45,$BE223=45+Results!$AR$2),VLOOKUP($C223,Data_qPCR,X$3+2,FALSE),NA()),NA())</f>
        <v>#N/A</v>
      </c>
      <c r="Y223" s="79" t="e">
        <f ca="1">IFERROR(IF(OR($BE223=45,$BE223=45+Results!$AR$2),VLOOKUP($C223,Data_qPCR,Y$3+2,FALSE),NA()),NA())</f>
        <v>#N/A</v>
      </c>
      <c r="Z223" s="79" t="e">
        <f ca="1">IFERROR(IF(OR($BE223=45,$BE223=45+Results!$AR$2),VLOOKUP($C223,Data_qPCR,Z$3+2,FALSE),NA()),NA())</f>
        <v>#N/A</v>
      </c>
      <c r="AA223" s="79" t="e">
        <f ca="1">IFERROR(IF(OR($BE223=45,$BE223=45+Results!$AR$2),VLOOKUP($C223,Data_qPCR,AA$3+2,FALSE),NA()),NA())</f>
        <v>#N/A</v>
      </c>
      <c r="AB223" s="79" t="e">
        <f ca="1">IFERROR(IF(OR($BE223=45,$BE223=45+Results!$AR$2),VLOOKUP($C223,Data_qPCR,AB$3+2,FALSE),NA()),NA())</f>
        <v>#N/A</v>
      </c>
      <c r="AC223" s="79" t="e">
        <f ca="1">IFERROR(IF(OR($BE223=45,$BE223=45+Results!$AR$2),VLOOKUP($C223,Data_qPCR,AC$3+2,FALSE),NA()),NA())</f>
        <v>#N/A</v>
      </c>
      <c r="AD223" s="79" t="e">
        <f ca="1">IFERROR(IF(OR($BE223=45,$BE223=45+Results!$AR$2),VLOOKUP($C223,Data_qPCR,AD$3+2,FALSE),NA()),NA())</f>
        <v>#N/A</v>
      </c>
      <c r="AE223" s="79" t="e">
        <f ca="1">IFERROR(IF(OR($BE223=45,$BE223=45+Results!$AR$2),VLOOKUP($C223,Data_qPCR,AE$3+2,FALSE),NA()),NA())</f>
        <v>#N/A</v>
      </c>
      <c r="AF223" s="79" t="e">
        <f ca="1">IFERROR(IF(OR($BE223=45,$BE223=45+Results!$AR$2),VLOOKUP($C223,Data_qPCR,AF$3+2,FALSE),NA()),NA())</f>
        <v>#N/A</v>
      </c>
      <c r="AG223" s="79" t="e">
        <f ca="1">IFERROR(IF(OR($BE223=45,$BE223=45+Results!$AR$2),VLOOKUP($C223,Data_qPCR,AG$3+2,FALSE),NA()),NA())</f>
        <v>#N/A</v>
      </c>
      <c r="AH223" s="79" t="e">
        <f ca="1">IFERROR(IF(OR($BE223=45,$BE223=45+Results!$AR$2),VLOOKUP($C223,Data_qPCR,AH$3+2,FALSE),NA()),NA())</f>
        <v>#N/A</v>
      </c>
      <c r="AI223" s="79" t="e">
        <f ca="1">IFERROR(IF(OR($BE223=45,$BE223=45+Results!$AR$2),VLOOKUP($C223,Data_qPCR,AI$3+2,FALSE),NA()),NA())</f>
        <v>#N/A</v>
      </c>
      <c r="AJ223" s="79" t="e">
        <f ca="1">IFERROR(IF(OR($BE223=45,$BE223=45+Results!$AR$2),VLOOKUP($C223,Data_qPCR,AJ$3+2,FALSE),NA()),NA())</f>
        <v>#N/A</v>
      </c>
      <c r="AK223" s="79" t="e">
        <f ca="1">IFERROR(IF(OR($BE223=45,$BE223=45+Results!$AR$2),VLOOKUP($C223,Data_qPCR,AK$3+2,FALSE),NA()),NA())</f>
        <v>#N/A</v>
      </c>
      <c r="AL223" s="79" t="e">
        <f ca="1">IFERROR(IF(OR($BE223=45,$BE223=45+Results!$AR$2),VLOOKUP($C223,Data_qPCR,AL$3+2,FALSE),NA()),NA())</f>
        <v>#N/A</v>
      </c>
      <c r="AM223" s="79" t="e">
        <f ca="1">IFERROR(IF(OR($BE223=45,$BE223=45+Results!$AR$2),VLOOKUP($C223,Data_qPCR,AM$3+2,FALSE),NA()),NA())</f>
        <v>#N/A</v>
      </c>
      <c r="AN223" s="79" t="e">
        <f ca="1">IFERROR(IF(OR($BE223=45,$BE223=45+Results!$AR$2),VLOOKUP($C223,Data_qPCR,AN$3+2,FALSE),NA()),NA())</f>
        <v>#N/A</v>
      </c>
      <c r="AO223" s="79" t="e">
        <f ca="1">IFERROR(IF(OR($BE223=45,$BE223=45+Results!$AR$2),VLOOKUP($C223,Data_qPCR,AO$3+2,FALSE),NA()),NA())</f>
        <v>#N/A</v>
      </c>
      <c r="AP223" s="79" t="e">
        <f ca="1">IFERROR(IF(OR($BE223=45,$BE223=45+Results!$AR$2),VLOOKUP($C223,Data_qPCR,AP$3+2,FALSE),NA()),NA())</f>
        <v>#N/A</v>
      </c>
      <c r="AQ223" s="79" t="e">
        <f ca="1">IFERROR(IF(OR($BE223=45,$BE223=45+Results!$AR$2),VLOOKUP($C223,Data_qPCR,AQ$3+2,FALSE),NA()),NA())</f>
        <v>#N/A</v>
      </c>
      <c r="AR223" s="79" t="e">
        <f ca="1">IFERROR(IF(OR($BE223=45,$BE223=45+Results!$AR$2),VLOOKUP($C223,Data_qPCR,AR$3+2,FALSE),NA()),NA())</f>
        <v>#N/A</v>
      </c>
      <c r="AS223" s="79" t="e">
        <f ca="1">IFERROR(IF(OR($BE223=45,$BE223=45+Results!$AR$2),VLOOKUP($C223,Data_qPCR,AS$3+2,FALSE),NA()),NA())</f>
        <v>#N/A</v>
      </c>
      <c r="AT223" s="79" t="e">
        <f ca="1">IFERROR(IF(OR($BE223=45,$BE223=45+Results!$AR$2),VLOOKUP($C223,Data_qPCR,AT$3+2,FALSE),NA()),NA())</f>
        <v>#N/A</v>
      </c>
      <c r="AU223" s="79" t="e">
        <f ca="1">IFERROR(IF(OR($BE223=45,$BE223=45+Results!$AR$2),VLOOKUP($C223,Data_qPCR,AU$3+2,FALSE),NA()),NA())</f>
        <v>#N/A</v>
      </c>
      <c r="AV223" s="79" t="e">
        <f ca="1">IFERROR(IF(OR($BE223=45,$BE223=45+Results!$AR$2),VLOOKUP($C223,Data_qPCR,AV$3+2,FALSE),NA()),NA())</f>
        <v>#N/A</v>
      </c>
      <c r="AW223" s="79" t="e">
        <f ca="1">IFERROR(IF(OR($BE223=45,$BE223=45+Results!$AR$2),VLOOKUP($C223,Data_qPCR,AW$3+2,FALSE),NA()),NA())</f>
        <v>#N/A</v>
      </c>
      <c r="AX223" s="79" t="e">
        <f ca="1">IFERROR(IF(OR($BE223=45,$BE223=45+Results!$AR$2),VLOOKUP($C223,Data_qPCR,AX$3+2,FALSE),NA()),NA())</f>
        <v>#N/A</v>
      </c>
      <c r="AY223" s="79" t="e">
        <f ca="1">IFERROR(IF(OR($BE223=45,$BE223=45+Results!$AR$2),VLOOKUP($C223,Data_qPCR,AY$3+2,FALSE),NA()),NA())</f>
        <v>#N/A</v>
      </c>
      <c r="AZ223" s="79" t="e">
        <f ca="1">IFERROR(IF(OR($BE223=45,$BE223=45+Results!$AR$2),VLOOKUP($C223,Data_qPCR,AZ$3+2,FALSE),NA()),NA())</f>
        <v>#N/A</v>
      </c>
      <c r="BA223" s="79" t="e">
        <f ca="1">IFERROR(IF(OR($BE223=45,$BE223=45+Results!$AR$2),VLOOKUP($C223,Data_qPCR,BA$3+2,FALSE),NA()),NA())</f>
        <v>#N/A</v>
      </c>
      <c r="BB223" s="79" t="e">
        <f ca="1">IFERROR(IF(OR($BE223=45,$BE223=45+Results!$AR$2),VLOOKUP($C223,Data_qPCR,BB$3+2,FALSE),NA()),NA())</f>
        <v>#N/A</v>
      </c>
      <c r="BC223" s="79" t="e">
        <f ca="1">IFERROR(IF(OR($BE223=45,$BE223=45+Results!$AR$2),VLOOKUP($C223,Data_qPCR,BC$3+2,FALSE),NA()),NA())</f>
        <v>#N/A</v>
      </c>
      <c r="BD223" s="79" t="str">
        <f t="shared" ca="1" si="24"/>
        <v/>
      </c>
      <c r="BE223" t="str">
        <f ca="1">IFERROR(IF(LEFT(C223,1)+0=Results!$C$4,INDEX(Results!$AM$8:$BJ$23,CODE(RIGHT(LEFT(C223,2),1))-64,RIGHT(C223,LEN(C223)-2)+0),IF(Results!$AL$7=2,2,45)),"")</f>
        <v/>
      </c>
      <c r="BF223" t="str">
        <f t="shared" ca="1" si="23"/>
        <v/>
      </c>
      <c r="BG223" s="104" t="str">
        <f ca="1">IFERROR(IF(LEFT(C223,1)+0=Results!$C$4,INDEX(Results!$CK$8:$DH$23,CODE(RIGHT(LEFT(C223,2),1))-64,RIGHT(C223,LEN(C223)-2)+0),IF(Results!$AL$7=2,2,45)),"")</f>
        <v/>
      </c>
    </row>
    <row r="224" spans="1:59" x14ac:dyDescent="0.25">
      <c r="A224" t="str">
        <f t="shared" ca="1" si="20"/>
        <v>N/A</v>
      </c>
      <c r="B224">
        <v>221</v>
      </c>
      <c r="C224" t="str">
        <f t="shared" ca="1" si="21"/>
        <v/>
      </c>
      <c r="D224" t="str">
        <f t="shared" ca="1" si="22"/>
        <v/>
      </c>
      <c r="E224" s="268" t="str">
        <f t="shared" ca="1" si="25"/>
        <v/>
      </c>
      <c r="F224" s="79" t="e">
        <f ca="1">IFERROR(IF(OR($BE224=45,$BE224=45+Results!$AR$2),VLOOKUP($C224,Data_qPCR,F$3+2,FALSE),NA()),NA())</f>
        <v>#N/A</v>
      </c>
      <c r="G224" s="79" t="e">
        <f ca="1">IFERROR(IF(OR($BE224=45,$BE224=45+Results!$AR$2),VLOOKUP($C224,Data_qPCR,G$3+2,FALSE),NA()),NA())</f>
        <v>#N/A</v>
      </c>
      <c r="H224" s="79" t="e">
        <f ca="1">IFERROR(IF(OR($BE224=45,$BE224=45+Results!$AR$2),VLOOKUP($C224,Data_qPCR,H$3+2,FALSE),NA()),NA())</f>
        <v>#N/A</v>
      </c>
      <c r="I224" s="79" t="e">
        <f ca="1">IFERROR(IF(OR($BE224=45,$BE224=45+Results!$AR$2),VLOOKUP($C224,Data_qPCR,I$3+2,FALSE),NA()),NA())</f>
        <v>#N/A</v>
      </c>
      <c r="J224" s="79" t="e">
        <f ca="1">IFERROR(IF(OR($BE224=45,$BE224=45+Results!$AR$2),VLOOKUP($C224,Data_qPCR,J$3+2,FALSE),NA()),NA())</f>
        <v>#N/A</v>
      </c>
      <c r="K224" s="79" t="e">
        <f ca="1">IFERROR(IF(OR($BE224=45,$BE224=45+Results!$AR$2),VLOOKUP($C224,Data_qPCR,K$3+2,FALSE),NA()),NA())</f>
        <v>#N/A</v>
      </c>
      <c r="L224" s="79" t="e">
        <f ca="1">IFERROR(IF(OR($BE224=45,$BE224=45+Results!$AR$2),VLOOKUP($C224,Data_qPCR,L$3+2,FALSE),NA()),NA())</f>
        <v>#N/A</v>
      </c>
      <c r="M224" s="79" t="e">
        <f ca="1">IFERROR(IF(OR($BE224=45,$BE224=45+Results!$AR$2),VLOOKUP($C224,Data_qPCR,M$3+2,FALSE),NA()),NA())</f>
        <v>#N/A</v>
      </c>
      <c r="N224" s="79" t="e">
        <f ca="1">IFERROR(IF(OR($BE224=45,$BE224=45+Results!$AR$2),VLOOKUP($C224,Data_qPCR,N$3+2,FALSE),NA()),NA())</f>
        <v>#N/A</v>
      </c>
      <c r="O224" s="79" t="e">
        <f ca="1">IFERROR(IF(OR($BE224=45,$BE224=45+Results!$AR$2),VLOOKUP($C224,Data_qPCR,O$3+2,FALSE),NA()),NA())</f>
        <v>#N/A</v>
      </c>
      <c r="P224" s="79" t="e">
        <f ca="1">IFERROR(IF(OR($BE224=45,$BE224=45+Results!$AR$2),VLOOKUP($C224,Data_qPCR,P$3+2,FALSE),NA()),NA())</f>
        <v>#N/A</v>
      </c>
      <c r="Q224" s="79" t="e">
        <f ca="1">IFERROR(IF(OR($BE224=45,$BE224=45+Results!$AR$2),VLOOKUP($C224,Data_qPCR,Q$3+2,FALSE),NA()),NA())</f>
        <v>#N/A</v>
      </c>
      <c r="R224" s="79" t="e">
        <f ca="1">IFERROR(IF(OR($BE224=45,$BE224=45+Results!$AR$2),VLOOKUP($C224,Data_qPCR,R$3+2,FALSE),NA()),NA())</f>
        <v>#N/A</v>
      </c>
      <c r="S224" s="79" t="e">
        <f ca="1">IFERROR(IF(OR($BE224=45,$BE224=45+Results!$AR$2),VLOOKUP($C224,Data_qPCR,S$3+2,FALSE),NA()),NA())</f>
        <v>#N/A</v>
      </c>
      <c r="T224" s="79" t="e">
        <f ca="1">IFERROR(IF(OR($BE224=45,$BE224=45+Results!$AR$2),VLOOKUP($C224,Data_qPCR,T$3+2,FALSE),NA()),NA())</f>
        <v>#N/A</v>
      </c>
      <c r="U224" s="79" t="e">
        <f ca="1">IFERROR(IF(OR($BE224=45,$BE224=45+Results!$AR$2),VLOOKUP($C224,Data_qPCR,U$3+2,FALSE),NA()),NA())</f>
        <v>#N/A</v>
      </c>
      <c r="V224" s="79" t="e">
        <f ca="1">IFERROR(IF(OR($BE224=45,$BE224=45+Results!$AR$2),VLOOKUP($C224,Data_qPCR,V$3+2,FALSE),NA()),NA())</f>
        <v>#N/A</v>
      </c>
      <c r="W224" s="79" t="e">
        <f ca="1">IFERROR(IF(OR($BE224=45,$BE224=45+Results!$AR$2),VLOOKUP($C224,Data_qPCR,W$3+2,FALSE),NA()),NA())</f>
        <v>#N/A</v>
      </c>
      <c r="X224" s="79" t="e">
        <f ca="1">IFERROR(IF(OR($BE224=45,$BE224=45+Results!$AR$2),VLOOKUP($C224,Data_qPCR,X$3+2,FALSE),NA()),NA())</f>
        <v>#N/A</v>
      </c>
      <c r="Y224" s="79" t="e">
        <f ca="1">IFERROR(IF(OR($BE224=45,$BE224=45+Results!$AR$2),VLOOKUP($C224,Data_qPCR,Y$3+2,FALSE),NA()),NA())</f>
        <v>#N/A</v>
      </c>
      <c r="Z224" s="79" t="e">
        <f ca="1">IFERROR(IF(OR($BE224=45,$BE224=45+Results!$AR$2),VLOOKUP($C224,Data_qPCR,Z$3+2,FALSE),NA()),NA())</f>
        <v>#N/A</v>
      </c>
      <c r="AA224" s="79" t="e">
        <f ca="1">IFERROR(IF(OR($BE224=45,$BE224=45+Results!$AR$2),VLOOKUP($C224,Data_qPCR,AA$3+2,FALSE),NA()),NA())</f>
        <v>#N/A</v>
      </c>
      <c r="AB224" s="79" t="e">
        <f ca="1">IFERROR(IF(OR($BE224=45,$BE224=45+Results!$AR$2),VLOOKUP($C224,Data_qPCR,AB$3+2,FALSE),NA()),NA())</f>
        <v>#N/A</v>
      </c>
      <c r="AC224" s="79" t="e">
        <f ca="1">IFERROR(IF(OR($BE224=45,$BE224=45+Results!$AR$2),VLOOKUP($C224,Data_qPCR,AC$3+2,FALSE),NA()),NA())</f>
        <v>#N/A</v>
      </c>
      <c r="AD224" s="79" t="e">
        <f ca="1">IFERROR(IF(OR($BE224=45,$BE224=45+Results!$AR$2),VLOOKUP($C224,Data_qPCR,AD$3+2,FALSE),NA()),NA())</f>
        <v>#N/A</v>
      </c>
      <c r="AE224" s="79" t="e">
        <f ca="1">IFERROR(IF(OR($BE224=45,$BE224=45+Results!$AR$2),VLOOKUP($C224,Data_qPCR,AE$3+2,FALSE),NA()),NA())</f>
        <v>#N/A</v>
      </c>
      <c r="AF224" s="79" t="e">
        <f ca="1">IFERROR(IF(OR($BE224=45,$BE224=45+Results!$AR$2),VLOOKUP($C224,Data_qPCR,AF$3+2,FALSE),NA()),NA())</f>
        <v>#N/A</v>
      </c>
      <c r="AG224" s="79" t="e">
        <f ca="1">IFERROR(IF(OR($BE224=45,$BE224=45+Results!$AR$2),VLOOKUP($C224,Data_qPCR,AG$3+2,FALSE),NA()),NA())</f>
        <v>#N/A</v>
      </c>
      <c r="AH224" s="79" t="e">
        <f ca="1">IFERROR(IF(OR($BE224=45,$BE224=45+Results!$AR$2),VLOOKUP($C224,Data_qPCR,AH$3+2,FALSE),NA()),NA())</f>
        <v>#N/A</v>
      </c>
      <c r="AI224" s="79" t="e">
        <f ca="1">IFERROR(IF(OR($BE224=45,$BE224=45+Results!$AR$2),VLOOKUP($C224,Data_qPCR,AI$3+2,FALSE),NA()),NA())</f>
        <v>#N/A</v>
      </c>
      <c r="AJ224" s="79" t="e">
        <f ca="1">IFERROR(IF(OR($BE224=45,$BE224=45+Results!$AR$2),VLOOKUP($C224,Data_qPCR,AJ$3+2,FALSE),NA()),NA())</f>
        <v>#N/A</v>
      </c>
      <c r="AK224" s="79" t="e">
        <f ca="1">IFERROR(IF(OR($BE224=45,$BE224=45+Results!$AR$2),VLOOKUP($C224,Data_qPCR,AK$3+2,FALSE),NA()),NA())</f>
        <v>#N/A</v>
      </c>
      <c r="AL224" s="79" t="e">
        <f ca="1">IFERROR(IF(OR($BE224=45,$BE224=45+Results!$AR$2),VLOOKUP($C224,Data_qPCR,AL$3+2,FALSE),NA()),NA())</f>
        <v>#N/A</v>
      </c>
      <c r="AM224" s="79" t="e">
        <f ca="1">IFERROR(IF(OR($BE224=45,$BE224=45+Results!$AR$2),VLOOKUP($C224,Data_qPCR,AM$3+2,FALSE),NA()),NA())</f>
        <v>#N/A</v>
      </c>
      <c r="AN224" s="79" t="e">
        <f ca="1">IFERROR(IF(OR($BE224=45,$BE224=45+Results!$AR$2),VLOOKUP($C224,Data_qPCR,AN$3+2,FALSE),NA()),NA())</f>
        <v>#N/A</v>
      </c>
      <c r="AO224" s="79" t="e">
        <f ca="1">IFERROR(IF(OR($BE224=45,$BE224=45+Results!$AR$2),VLOOKUP($C224,Data_qPCR,AO$3+2,FALSE),NA()),NA())</f>
        <v>#N/A</v>
      </c>
      <c r="AP224" s="79" t="e">
        <f ca="1">IFERROR(IF(OR($BE224=45,$BE224=45+Results!$AR$2),VLOOKUP($C224,Data_qPCR,AP$3+2,FALSE),NA()),NA())</f>
        <v>#N/A</v>
      </c>
      <c r="AQ224" s="79" t="e">
        <f ca="1">IFERROR(IF(OR($BE224=45,$BE224=45+Results!$AR$2),VLOOKUP($C224,Data_qPCR,AQ$3+2,FALSE),NA()),NA())</f>
        <v>#N/A</v>
      </c>
      <c r="AR224" s="79" t="e">
        <f ca="1">IFERROR(IF(OR($BE224=45,$BE224=45+Results!$AR$2),VLOOKUP($C224,Data_qPCR,AR$3+2,FALSE),NA()),NA())</f>
        <v>#N/A</v>
      </c>
      <c r="AS224" s="79" t="e">
        <f ca="1">IFERROR(IF(OR($BE224=45,$BE224=45+Results!$AR$2),VLOOKUP($C224,Data_qPCR,AS$3+2,FALSE),NA()),NA())</f>
        <v>#N/A</v>
      </c>
      <c r="AT224" s="79" t="e">
        <f ca="1">IFERROR(IF(OR($BE224=45,$BE224=45+Results!$AR$2),VLOOKUP($C224,Data_qPCR,AT$3+2,FALSE),NA()),NA())</f>
        <v>#N/A</v>
      </c>
      <c r="AU224" s="79" t="e">
        <f ca="1">IFERROR(IF(OR($BE224=45,$BE224=45+Results!$AR$2),VLOOKUP($C224,Data_qPCR,AU$3+2,FALSE),NA()),NA())</f>
        <v>#N/A</v>
      </c>
      <c r="AV224" s="79" t="e">
        <f ca="1">IFERROR(IF(OR($BE224=45,$BE224=45+Results!$AR$2),VLOOKUP($C224,Data_qPCR,AV$3+2,FALSE),NA()),NA())</f>
        <v>#N/A</v>
      </c>
      <c r="AW224" s="79" t="e">
        <f ca="1">IFERROR(IF(OR($BE224=45,$BE224=45+Results!$AR$2),VLOOKUP($C224,Data_qPCR,AW$3+2,FALSE),NA()),NA())</f>
        <v>#N/A</v>
      </c>
      <c r="AX224" s="79" t="e">
        <f ca="1">IFERROR(IF(OR($BE224=45,$BE224=45+Results!$AR$2),VLOOKUP($C224,Data_qPCR,AX$3+2,FALSE),NA()),NA())</f>
        <v>#N/A</v>
      </c>
      <c r="AY224" s="79" t="e">
        <f ca="1">IFERROR(IF(OR($BE224=45,$BE224=45+Results!$AR$2),VLOOKUP($C224,Data_qPCR,AY$3+2,FALSE),NA()),NA())</f>
        <v>#N/A</v>
      </c>
      <c r="AZ224" s="79" t="e">
        <f ca="1">IFERROR(IF(OR($BE224=45,$BE224=45+Results!$AR$2),VLOOKUP($C224,Data_qPCR,AZ$3+2,FALSE),NA()),NA())</f>
        <v>#N/A</v>
      </c>
      <c r="BA224" s="79" t="e">
        <f ca="1">IFERROR(IF(OR($BE224=45,$BE224=45+Results!$AR$2),VLOOKUP($C224,Data_qPCR,BA$3+2,FALSE),NA()),NA())</f>
        <v>#N/A</v>
      </c>
      <c r="BB224" s="79" t="e">
        <f ca="1">IFERROR(IF(OR($BE224=45,$BE224=45+Results!$AR$2),VLOOKUP($C224,Data_qPCR,BB$3+2,FALSE),NA()),NA())</f>
        <v>#N/A</v>
      </c>
      <c r="BC224" s="79" t="e">
        <f ca="1">IFERROR(IF(OR($BE224=45,$BE224=45+Results!$AR$2),VLOOKUP($C224,Data_qPCR,BC$3+2,FALSE),NA()),NA())</f>
        <v>#N/A</v>
      </c>
      <c r="BD224" s="79" t="str">
        <f t="shared" ca="1" si="24"/>
        <v/>
      </c>
      <c r="BE224" t="str">
        <f ca="1">IFERROR(IF(LEFT(C224,1)+0=Results!$C$4,INDEX(Results!$AM$8:$BJ$23,CODE(RIGHT(LEFT(C224,2),1))-64,RIGHT(C224,LEN(C224)-2)+0),IF(Results!$AL$7=2,2,45)),"")</f>
        <v/>
      </c>
      <c r="BF224" t="str">
        <f t="shared" ca="1" si="23"/>
        <v/>
      </c>
      <c r="BG224" s="104" t="str">
        <f ca="1">IFERROR(IF(LEFT(C224,1)+0=Results!$C$4,INDEX(Results!$CK$8:$DH$23,CODE(RIGHT(LEFT(C224,2),1))-64,RIGHT(C224,LEN(C224)-2)+0),IF(Results!$AL$7=2,2,45)),"")</f>
        <v/>
      </c>
    </row>
    <row r="225" spans="1:59" x14ac:dyDescent="0.25">
      <c r="A225" t="str">
        <f t="shared" ca="1" si="20"/>
        <v>N/A</v>
      </c>
      <c r="B225">
        <v>222</v>
      </c>
      <c r="C225" t="str">
        <f t="shared" ca="1" si="21"/>
        <v/>
      </c>
      <c r="D225" t="str">
        <f t="shared" ca="1" si="22"/>
        <v/>
      </c>
      <c r="E225" s="268" t="str">
        <f t="shared" ca="1" si="25"/>
        <v/>
      </c>
      <c r="F225" s="79" t="e">
        <f ca="1">IFERROR(IF(OR($BE225=45,$BE225=45+Results!$AR$2),VLOOKUP($C225,Data_qPCR,F$3+2,FALSE),NA()),NA())</f>
        <v>#N/A</v>
      </c>
      <c r="G225" s="79" t="e">
        <f ca="1">IFERROR(IF(OR($BE225=45,$BE225=45+Results!$AR$2),VLOOKUP($C225,Data_qPCR,G$3+2,FALSE),NA()),NA())</f>
        <v>#N/A</v>
      </c>
      <c r="H225" s="79" t="e">
        <f ca="1">IFERROR(IF(OR($BE225=45,$BE225=45+Results!$AR$2),VLOOKUP($C225,Data_qPCR,H$3+2,FALSE),NA()),NA())</f>
        <v>#N/A</v>
      </c>
      <c r="I225" s="79" t="e">
        <f ca="1">IFERROR(IF(OR($BE225=45,$BE225=45+Results!$AR$2),VLOOKUP($C225,Data_qPCR,I$3+2,FALSE),NA()),NA())</f>
        <v>#N/A</v>
      </c>
      <c r="J225" s="79" t="e">
        <f ca="1">IFERROR(IF(OR($BE225=45,$BE225=45+Results!$AR$2),VLOOKUP($C225,Data_qPCR,J$3+2,FALSE),NA()),NA())</f>
        <v>#N/A</v>
      </c>
      <c r="K225" s="79" t="e">
        <f ca="1">IFERROR(IF(OR($BE225=45,$BE225=45+Results!$AR$2),VLOOKUP($C225,Data_qPCR,K$3+2,FALSE),NA()),NA())</f>
        <v>#N/A</v>
      </c>
      <c r="L225" s="79" t="e">
        <f ca="1">IFERROR(IF(OR($BE225=45,$BE225=45+Results!$AR$2),VLOOKUP($C225,Data_qPCR,L$3+2,FALSE),NA()),NA())</f>
        <v>#N/A</v>
      </c>
      <c r="M225" s="79" t="e">
        <f ca="1">IFERROR(IF(OR($BE225=45,$BE225=45+Results!$AR$2),VLOOKUP($C225,Data_qPCR,M$3+2,FALSE),NA()),NA())</f>
        <v>#N/A</v>
      </c>
      <c r="N225" s="79" t="e">
        <f ca="1">IFERROR(IF(OR($BE225=45,$BE225=45+Results!$AR$2),VLOOKUP($C225,Data_qPCR,N$3+2,FALSE),NA()),NA())</f>
        <v>#N/A</v>
      </c>
      <c r="O225" s="79" t="e">
        <f ca="1">IFERROR(IF(OR($BE225=45,$BE225=45+Results!$AR$2),VLOOKUP($C225,Data_qPCR,O$3+2,FALSE),NA()),NA())</f>
        <v>#N/A</v>
      </c>
      <c r="P225" s="79" t="e">
        <f ca="1">IFERROR(IF(OR($BE225=45,$BE225=45+Results!$AR$2),VLOOKUP($C225,Data_qPCR,P$3+2,FALSE),NA()),NA())</f>
        <v>#N/A</v>
      </c>
      <c r="Q225" s="79" t="e">
        <f ca="1">IFERROR(IF(OR($BE225=45,$BE225=45+Results!$AR$2),VLOOKUP($C225,Data_qPCR,Q$3+2,FALSE),NA()),NA())</f>
        <v>#N/A</v>
      </c>
      <c r="R225" s="79" t="e">
        <f ca="1">IFERROR(IF(OR($BE225=45,$BE225=45+Results!$AR$2),VLOOKUP($C225,Data_qPCR,R$3+2,FALSE),NA()),NA())</f>
        <v>#N/A</v>
      </c>
      <c r="S225" s="79" t="e">
        <f ca="1">IFERROR(IF(OR($BE225=45,$BE225=45+Results!$AR$2),VLOOKUP($C225,Data_qPCR,S$3+2,FALSE),NA()),NA())</f>
        <v>#N/A</v>
      </c>
      <c r="T225" s="79" t="e">
        <f ca="1">IFERROR(IF(OR($BE225=45,$BE225=45+Results!$AR$2),VLOOKUP($C225,Data_qPCR,T$3+2,FALSE),NA()),NA())</f>
        <v>#N/A</v>
      </c>
      <c r="U225" s="79" t="e">
        <f ca="1">IFERROR(IF(OR($BE225=45,$BE225=45+Results!$AR$2),VLOOKUP($C225,Data_qPCR,U$3+2,FALSE),NA()),NA())</f>
        <v>#N/A</v>
      </c>
      <c r="V225" s="79" t="e">
        <f ca="1">IFERROR(IF(OR($BE225=45,$BE225=45+Results!$AR$2),VLOOKUP($C225,Data_qPCR,V$3+2,FALSE),NA()),NA())</f>
        <v>#N/A</v>
      </c>
      <c r="W225" s="79" t="e">
        <f ca="1">IFERROR(IF(OR($BE225=45,$BE225=45+Results!$AR$2),VLOOKUP($C225,Data_qPCR,W$3+2,FALSE),NA()),NA())</f>
        <v>#N/A</v>
      </c>
      <c r="X225" s="79" t="e">
        <f ca="1">IFERROR(IF(OR($BE225=45,$BE225=45+Results!$AR$2),VLOOKUP($C225,Data_qPCR,X$3+2,FALSE),NA()),NA())</f>
        <v>#N/A</v>
      </c>
      <c r="Y225" s="79" t="e">
        <f ca="1">IFERROR(IF(OR($BE225=45,$BE225=45+Results!$AR$2),VLOOKUP($C225,Data_qPCR,Y$3+2,FALSE),NA()),NA())</f>
        <v>#N/A</v>
      </c>
      <c r="Z225" s="79" t="e">
        <f ca="1">IFERROR(IF(OR($BE225=45,$BE225=45+Results!$AR$2),VLOOKUP($C225,Data_qPCR,Z$3+2,FALSE),NA()),NA())</f>
        <v>#N/A</v>
      </c>
      <c r="AA225" s="79" t="e">
        <f ca="1">IFERROR(IF(OR($BE225=45,$BE225=45+Results!$AR$2),VLOOKUP($C225,Data_qPCR,AA$3+2,FALSE),NA()),NA())</f>
        <v>#N/A</v>
      </c>
      <c r="AB225" s="79" t="e">
        <f ca="1">IFERROR(IF(OR($BE225=45,$BE225=45+Results!$AR$2),VLOOKUP($C225,Data_qPCR,AB$3+2,FALSE),NA()),NA())</f>
        <v>#N/A</v>
      </c>
      <c r="AC225" s="79" t="e">
        <f ca="1">IFERROR(IF(OR($BE225=45,$BE225=45+Results!$AR$2),VLOOKUP($C225,Data_qPCR,AC$3+2,FALSE),NA()),NA())</f>
        <v>#N/A</v>
      </c>
      <c r="AD225" s="79" t="e">
        <f ca="1">IFERROR(IF(OR($BE225=45,$BE225=45+Results!$AR$2),VLOOKUP($C225,Data_qPCR,AD$3+2,FALSE),NA()),NA())</f>
        <v>#N/A</v>
      </c>
      <c r="AE225" s="79" t="e">
        <f ca="1">IFERROR(IF(OR($BE225=45,$BE225=45+Results!$AR$2),VLOOKUP($C225,Data_qPCR,AE$3+2,FALSE),NA()),NA())</f>
        <v>#N/A</v>
      </c>
      <c r="AF225" s="79" t="e">
        <f ca="1">IFERROR(IF(OR($BE225=45,$BE225=45+Results!$AR$2),VLOOKUP($C225,Data_qPCR,AF$3+2,FALSE),NA()),NA())</f>
        <v>#N/A</v>
      </c>
      <c r="AG225" s="79" t="e">
        <f ca="1">IFERROR(IF(OR($BE225=45,$BE225=45+Results!$AR$2),VLOOKUP($C225,Data_qPCR,AG$3+2,FALSE),NA()),NA())</f>
        <v>#N/A</v>
      </c>
      <c r="AH225" s="79" t="e">
        <f ca="1">IFERROR(IF(OR($BE225=45,$BE225=45+Results!$AR$2),VLOOKUP($C225,Data_qPCR,AH$3+2,FALSE),NA()),NA())</f>
        <v>#N/A</v>
      </c>
      <c r="AI225" s="79" t="e">
        <f ca="1">IFERROR(IF(OR($BE225=45,$BE225=45+Results!$AR$2),VLOOKUP($C225,Data_qPCR,AI$3+2,FALSE),NA()),NA())</f>
        <v>#N/A</v>
      </c>
      <c r="AJ225" s="79" t="e">
        <f ca="1">IFERROR(IF(OR($BE225=45,$BE225=45+Results!$AR$2),VLOOKUP($C225,Data_qPCR,AJ$3+2,FALSE),NA()),NA())</f>
        <v>#N/A</v>
      </c>
      <c r="AK225" s="79" t="e">
        <f ca="1">IFERROR(IF(OR($BE225=45,$BE225=45+Results!$AR$2),VLOOKUP($C225,Data_qPCR,AK$3+2,FALSE),NA()),NA())</f>
        <v>#N/A</v>
      </c>
      <c r="AL225" s="79" t="e">
        <f ca="1">IFERROR(IF(OR($BE225=45,$BE225=45+Results!$AR$2),VLOOKUP($C225,Data_qPCR,AL$3+2,FALSE),NA()),NA())</f>
        <v>#N/A</v>
      </c>
      <c r="AM225" s="79" t="e">
        <f ca="1">IFERROR(IF(OR($BE225=45,$BE225=45+Results!$AR$2),VLOOKUP($C225,Data_qPCR,AM$3+2,FALSE),NA()),NA())</f>
        <v>#N/A</v>
      </c>
      <c r="AN225" s="79" t="e">
        <f ca="1">IFERROR(IF(OR($BE225=45,$BE225=45+Results!$AR$2),VLOOKUP($C225,Data_qPCR,AN$3+2,FALSE),NA()),NA())</f>
        <v>#N/A</v>
      </c>
      <c r="AO225" s="79" t="e">
        <f ca="1">IFERROR(IF(OR($BE225=45,$BE225=45+Results!$AR$2),VLOOKUP($C225,Data_qPCR,AO$3+2,FALSE),NA()),NA())</f>
        <v>#N/A</v>
      </c>
      <c r="AP225" s="79" t="e">
        <f ca="1">IFERROR(IF(OR($BE225=45,$BE225=45+Results!$AR$2),VLOOKUP($C225,Data_qPCR,AP$3+2,FALSE),NA()),NA())</f>
        <v>#N/A</v>
      </c>
      <c r="AQ225" s="79" t="e">
        <f ca="1">IFERROR(IF(OR($BE225=45,$BE225=45+Results!$AR$2),VLOOKUP($C225,Data_qPCR,AQ$3+2,FALSE),NA()),NA())</f>
        <v>#N/A</v>
      </c>
      <c r="AR225" s="79" t="e">
        <f ca="1">IFERROR(IF(OR($BE225=45,$BE225=45+Results!$AR$2),VLOOKUP($C225,Data_qPCR,AR$3+2,FALSE),NA()),NA())</f>
        <v>#N/A</v>
      </c>
      <c r="AS225" s="79" t="e">
        <f ca="1">IFERROR(IF(OR($BE225=45,$BE225=45+Results!$AR$2),VLOOKUP($C225,Data_qPCR,AS$3+2,FALSE),NA()),NA())</f>
        <v>#N/A</v>
      </c>
      <c r="AT225" s="79" t="e">
        <f ca="1">IFERROR(IF(OR($BE225=45,$BE225=45+Results!$AR$2),VLOOKUP($C225,Data_qPCR,AT$3+2,FALSE),NA()),NA())</f>
        <v>#N/A</v>
      </c>
      <c r="AU225" s="79" t="e">
        <f ca="1">IFERROR(IF(OR($BE225=45,$BE225=45+Results!$AR$2),VLOOKUP($C225,Data_qPCR,AU$3+2,FALSE),NA()),NA())</f>
        <v>#N/A</v>
      </c>
      <c r="AV225" s="79" t="e">
        <f ca="1">IFERROR(IF(OR($BE225=45,$BE225=45+Results!$AR$2),VLOOKUP($C225,Data_qPCR,AV$3+2,FALSE),NA()),NA())</f>
        <v>#N/A</v>
      </c>
      <c r="AW225" s="79" t="e">
        <f ca="1">IFERROR(IF(OR($BE225=45,$BE225=45+Results!$AR$2),VLOOKUP($C225,Data_qPCR,AW$3+2,FALSE),NA()),NA())</f>
        <v>#N/A</v>
      </c>
      <c r="AX225" s="79" t="e">
        <f ca="1">IFERROR(IF(OR($BE225=45,$BE225=45+Results!$AR$2),VLOOKUP($C225,Data_qPCR,AX$3+2,FALSE),NA()),NA())</f>
        <v>#N/A</v>
      </c>
      <c r="AY225" s="79" t="e">
        <f ca="1">IFERROR(IF(OR($BE225=45,$BE225=45+Results!$AR$2),VLOOKUP($C225,Data_qPCR,AY$3+2,FALSE),NA()),NA())</f>
        <v>#N/A</v>
      </c>
      <c r="AZ225" s="79" t="e">
        <f ca="1">IFERROR(IF(OR($BE225=45,$BE225=45+Results!$AR$2),VLOOKUP($C225,Data_qPCR,AZ$3+2,FALSE),NA()),NA())</f>
        <v>#N/A</v>
      </c>
      <c r="BA225" s="79" t="e">
        <f ca="1">IFERROR(IF(OR($BE225=45,$BE225=45+Results!$AR$2),VLOOKUP($C225,Data_qPCR,BA$3+2,FALSE),NA()),NA())</f>
        <v>#N/A</v>
      </c>
      <c r="BB225" s="79" t="e">
        <f ca="1">IFERROR(IF(OR($BE225=45,$BE225=45+Results!$AR$2),VLOOKUP($C225,Data_qPCR,BB$3+2,FALSE),NA()),NA())</f>
        <v>#N/A</v>
      </c>
      <c r="BC225" s="79" t="e">
        <f ca="1">IFERROR(IF(OR($BE225=45,$BE225=45+Results!$AR$2),VLOOKUP($C225,Data_qPCR,BC$3+2,FALSE),NA()),NA())</f>
        <v>#N/A</v>
      </c>
      <c r="BD225" s="79" t="str">
        <f t="shared" ca="1" si="24"/>
        <v/>
      </c>
      <c r="BE225" t="str">
        <f ca="1">IFERROR(IF(LEFT(C225,1)+0=Results!$C$4,INDEX(Results!$AM$8:$BJ$23,CODE(RIGHT(LEFT(C225,2),1))-64,RIGHT(C225,LEN(C225)-2)+0),IF(Results!$AL$7=2,2,45)),"")</f>
        <v/>
      </c>
      <c r="BF225" t="str">
        <f t="shared" ca="1" si="23"/>
        <v/>
      </c>
      <c r="BG225" s="104" t="str">
        <f ca="1">IFERROR(IF(LEFT(C225,1)+0=Results!$C$4,INDEX(Results!$CK$8:$DH$23,CODE(RIGHT(LEFT(C225,2),1))-64,RIGHT(C225,LEN(C225)-2)+0),IF(Results!$AL$7=2,2,45)),"")</f>
        <v/>
      </c>
    </row>
    <row r="226" spans="1:59" x14ac:dyDescent="0.25">
      <c r="A226" t="str">
        <f t="shared" ca="1" si="20"/>
        <v>N/A</v>
      </c>
      <c r="B226">
        <v>223</v>
      </c>
      <c r="C226" t="str">
        <f t="shared" ca="1" si="21"/>
        <v/>
      </c>
      <c r="D226" t="str">
        <f t="shared" ca="1" si="22"/>
        <v/>
      </c>
      <c r="E226" s="268" t="str">
        <f t="shared" ca="1" si="25"/>
        <v/>
      </c>
      <c r="F226" s="79" t="e">
        <f ca="1">IFERROR(IF(OR($BE226=45,$BE226=45+Results!$AR$2),VLOOKUP($C226,Data_qPCR,F$3+2,FALSE),NA()),NA())</f>
        <v>#N/A</v>
      </c>
      <c r="G226" s="79" t="e">
        <f ca="1">IFERROR(IF(OR($BE226=45,$BE226=45+Results!$AR$2),VLOOKUP($C226,Data_qPCR,G$3+2,FALSE),NA()),NA())</f>
        <v>#N/A</v>
      </c>
      <c r="H226" s="79" t="e">
        <f ca="1">IFERROR(IF(OR($BE226=45,$BE226=45+Results!$AR$2),VLOOKUP($C226,Data_qPCR,H$3+2,FALSE),NA()),NA())</f>
        <v>#N/A</v>
      </c>
      <c r="I226" s="79" t="e">
        <f ca="1">IFERROR(IF(OR($BE226=45,$BE226=45+Results!$AR$2),VLOOKUP($C226,Data_qPCR,I$3+2,FALSE),NA()),NA())</f>
        <v>#N/A</v>
      </c>
      <c r="J226" s="79" t="e">
        <f ca="1">IFERROR(IF(OR($BE226=45,$BE226=45+Results!$AR$2),VLOOKUP($C226,Data_qPCR,J$3+2,FALSE),NA()),NA())</f>
        <v>#N/A</v>
      </c>
      <c r="K226" s="79" t="e">
        <f ca="1">IFERROR(IF(OR($BE226=45,$BE226=45+Results!$AR$2),VLOOKUP($C226,Data_qPCR,K$3+2,FALSE),NA()),NA())</f>
        <v>#N/A</v>
      </c>
      <c r="L226" s="79" t="e">
        <f ca="1">IFERROR(IF(OR($BE226=45,$BE226=45+Results!$AR$2),VLOOKUP($C226,Data_qPCR,L$3+2,FALSE),NA()),NA())</f>
        <v>#N/A</v>
      </c>
      <c r="M226" s="79" t="e">
        <f ca="1">IFERROR(IF(OR($BE226=45,$BE226=45+Results!$AR$2),VLOOKUP($C226,Data_qPCR,M$3+2,FALSE),NA()),NA())</f>
        <v>#N/A</v>
      </c>
      <c r="N226" s="79" t="e">
        <f ca="1">IFERROR(IF(OR($BE226=45,$BE226=45+Results!$AR$2),VLOOKUP($C226,Data_qPCR,N$3+2,FALSE),NA()),NA())</f>
        <v>#N/A</v>
      </c>
      <c r="O226" s="79" t="e">
        <f ca="1">IFERROR(IF(OR($BE226=45,$BE226=45+Results!$AR$2),VLOOKUP($C226,Data_qPCR,O$3+2,FALSE),NA()),NA())</f>
        <v>#N/A</v>
      </c>
      <c r="P226" s="79" t="e">
        <f ca="1">IFERROR(IF(OR($BE226=45,$BE226=45+Results!$AR$2),VLOOKUP($C226,Data_qPCR,P$3+2,FALSE),NA()),NA())</f>
        <v>#N/A</v>
      </c>
      <c r="Q226" s="79" t="e">
        <f ca="1">IFERROR(IF(OR($BE226=45,$BE226=45+Results!$AR$2),VLOOKUP($C226,Data_qPCR,Q$3+2,FALSE),NA()),NA())</f>
        <v>#N/A</v>
      </c>
      <c r="R226" s="79" t="e">
        <f ca="1">IFERROR(IF(OR($BE226=45,$BE226=45+Results!$AR$2),VLOOKUP($C226,Data_qPCR,R$3+2,FALSE),NA()),NA())</f>
        <v>#N/A</v>
      </c>
      <c r="S226" s="79" t="e">
        <f ca="1">IFERROR(IF(OR($BE226=45,$BE226=45+Results!$AR$2),VLOOKUP($C226,Data_qPCR,S$3+2,FALSE),NA()),NA())</f>
        <v>#N/A</v>
      </c>
      <c r="T226" s="79" t="e">
        <f ca="1">IFERROR(IF(OR($BE226=45,$BE226=45+Results!$AR$2),VLOOKUP($C226,Data_qPCR,T$3+2,FALSE),NA()),NA())</f>
        <v>#N/A</v>
      </c>
      <c r="U226" s="79" t="e">
        <f ca="1">IFERROR(IF(OR($BE226=45,$BE226=45+Results!$AR$2),VLOOKUP($C226,Data_qPCR,U$3+2,FALSE),NA()),NA())</f>
        <v>#N/A</v>
      </c>
      <c r="V226" s="79" t="e">
        <f ca="1">IFERROR(IF(OR($BE226=45,$BE226=45+Results!$AR$2),VLOOKUP($C226,Data_qPCR,V$3+2,FALSE),NA()),NA())</f>
        <v>#N/A</v>
      </c>
      <c r="W226" s="79" t="e">
        <f ca="1">IFERROR(IF(OR($BE226=45,$BE226=45+Results!$AR$2),VLOOKUP($C226,Data_qPCR,W$3+2,FALSE),NA()),NA())</f>
        <v>#N/A</v>
      </c>
      <c r="X226" s="79" t="e">
        <f ca="1">IFERROR(IF(OR($BE226=45,$BE226=45+Results!$AR$2),VLOOKUP($C226,Data_qPCR,X$3+2,FALSE),NA()),NA())</f>
        <v>#N/A</v>
      </c>
      <c r="Y226" s="79" t="e">
        <f ca="1">IFERROR(IF(OR($BE226=45,$BE226=45+Results!$AR$2),VLOOKUP($C226,Data_qPCR,Y$3+2,FALSE),NA()),NA())</f>
        <v>#N/A</v>
      </c>
      <c r="Z226" s="79" t="e">
        <f ca="1">IFERROR(IF(OR($BE226=45,$BE226=45+Results!$AR$2),VLOOKUP($C226,Data_qPCR,Z$3+2,FALSE),NA()),NA())</f>
        <v>#N/A</v>
      </c>
      <c r="AA226" s="79" t="e">
        <f ca="1">IFERROR(IF(OR($BE226=45,$BE226=45+Results!$AR$2),VLOOKUP($C226,Data_qPCR,AA$3+2,FALSE),NA()),NA())</f>
        <v>#N/A</v>
      </c>
      <c r="AB226" s="79" t="e">
        <f ca="1">IFERROR(IF(OR($BE226=45,$BE226=45+Results!$AR$2),VLOOKUP($C226,Data_qPCR,AB$3+2,FALSE),NA()),NA())</f>
        <v>#N/A</v>
      </c>
      <c r="AC226" s="79" t="e">
        <f ca="1">IFERROR(IF(OR($BE226=45,$BE226=45+Results!$AR$2),VLOOKUP($C226,Data_qPCR,AC$3+2,FALSE),NA()),NA())</f>
        <v>#N/A</v>
      </c>
      <c r="AD226" s="79" t="e">
        <f ca="1">IFERROR(IF(OR($BE226=45,$BE226=45+Results!$AR$2),VLOOKUP($C226,Data_qPCR,AD$3+2,FALSE),NA()),NA())</f>
        <v>#N/A</v>
      </c>
      <c r="AE226" s="79" t="e">
        <f ca="1">IFERROR(IF(OR($BE226=45,$BE226=45+Results!$AR$2),VLOOKUP($C226,Data_qPCR,AE$3+2,FALSE),NA()),NA())</f>
        <v>#N/A</v>
      </c>
      <c r="AF226" s="79" t="e">
        <f ca="1">IFERROR(IF(OR($BE226=45,$BE226=45+Results!$AR$2),VLOOKUP($C226,Data_qPCR,AF$3+2,FALSE),NA()),NA())</f>
        <v>#N/A</v>
      </c>
      <c r="AG226" s="79" t="e">
        <f ca="1">IFERROR(IF(OR($BE226=45,$BE226=45+Results!$AR$2),VLOOKUP($C226,Data_qPCR,AG$3+2,FALSE),NA()),NA())</f>
        <v>#N/A</v>
      </c>
      <c r="AH226" s="79" t="e">
        <f ca="1">IFERROR(IF(OR($BE226=45,$BE226=45+Results!$AR$2),VLOOKUP($C226,Data_qPCR,AH$3+2,FALSE),NA()),NA())</f>
        <v>#N/A</v>
      </c>
      <c r="AI226" s="79" t="e">
        <f ca="1">IFERROR(IF(OR($BE226=45,$BE226=45+Results!$AR$2),VLOOKUP($C226,Data_qPCR,AI$3+2,FALSE),NA()),NA())</f>
        <v>#N/A</v>
      </c>
      <c r="AJ226" s="79" t="e">
        <f ca="1">IFERROR(IF(OR($BE226=45,$BE226=45+Results!$AR$2),VLOOKUP($C226,Data_qPCR,AJ$3+2,FALSE),NA()),NA())</f>
        <v>#N/A</v>
      </c>
      <c r="AK226" s="79" t="e">
        <f ca="1">IFERROR(IF(OR($BE226=45,$BE226=45+Results!$AR$2),VLOOKUP($C226,Data_qPCR,AK$3+2,FALSE),NA()),NA())</f>
        <v>#N/A</v>
      </c>
      <c r="AL226" s="79" t="e">
        <f ca="1">IFERROR(IF(OR($BE226=45,$BE226=45+Results!$AR$2),VLOOKUP($C226,Data_qPCR,AL$3+2,FALSE),NA()),NA())</f>
        <v>#N/A</v>
      </c>
      <c r="AM226" s="79" t="e">
        <f ca="1">IFERROR(IF(OR($BE226=45,$BE226=45+Results!$AR$2),VLOOKUP($C226,Data_qPCR,AM$3+2,FALSE),NA()),NA())</f>
        <v>#N/A</v>
      </c>
      <c r="AN226" s="79" t="e">
        <f ca="1">IFERROR(IF(OR($BE226=45,$BE226=45+Results!$AR$2),VLOOKUP($C226,Data_qPCR,AN$3+2,FALSE),NA()),NA())</f>
        <v>#N/A</v>
      </c>
      <c r="AO226" s="79" t="e">
        <f ca="1">IFERROR(IF(OR($BE226=45,$BE226=45+Results!$AR$2),VLOOKUP($C226,Data_qPCR,AO$3+2,FALSE),NA()),NA())</f>
        <v>#N/A</v>
      </c>
      <c r="AP226" s="79" t="e">
        <f ca="1">IFERROR(IF(OR($BE226=45,$BE226=45+Results!$AR$2),VLOOKUP($C226,Data_qPCR,AP$3+2,FALSE),NA()),NA())</f>
        <v>#N/A</v>
      </c>
      <c r="AQ226" s="79" t="e">
        <f ca="1">IFERROR(IF(OR($BE226=45,$BE226=45+Results!$AR$2),VLOOKUP($C226,Data_qPCR,AQ$3+2,FALSE),NA()),NA())</f>
        <v>#N/A</v>
      </c>
      <c r="AR226" s="79" t="e">
        <f ca="1">IFERROR(IF(OR($BE226=45,$BE226=45+Results!$AR$2),VLOOKUP($C226,Data_qPCR,AR$3+2,FALSE),NA()),NA())</f>
        <v>#N/A</v>
      </c>
      <c r="AS226" s="79" t="e">
        <f ca="1">IFERROR(IF(OR($BE226=45,$BE226=45+Results!$AR$2),VLOOKUP($C226,Data_qPCR,AS$3+2,FALSE),NA()),NA())</f>
        <v>#N/A</v>
      </c>
      <c r="AT226" s="79" t="e">
        <f ca="1">IFERROR(IF(OR($BE226=45,$BE226=45+Results!$AR$2),VLOOKUP($C226,Data_qPCR,AT$3+2,FALSE),NA()),NA())</f>
        <v>#N/A</v>
      </c>
      <c r="AU226" s="79" t="e">
        <f ca="1">IFERROR(IF(OR($BE226=45,$BE226=45+Results!$AR$2),VLOOKUP($C226,Data_qPCR,AU$3+2,FALSE),NA()),NA())</f>
        <v>#N/A</v>
      </c>
      <c r="AV226" s="79" t="e">
        <f ca="1">IFERROR(IF(OR($BE226=45,$BE226=45+Results!$AR$2),VLOOKUP($C226,Data_qPCR,AV$3+2,FALSE),NA()),NA())</f>
        <v>#N/A</v>
      </c>
      <c r="AW226" s="79" t="e">
        <f ca="1">IFERROR(IF(OR($BE226=45,$BE226=45+Results!$AR$2),VLOOKUP($C226,Data_qPCR,AW$3+2,FALSE),NA()),NA())</f>
        <v>#N/A</v>
      </c>
      <c r="AX226" s="79" t="e">
        <f ca="1">IFERROR(IF(OR($BE226=45,$BE226=45+Results!$AR$2),VLOOKUP($C226,Data_qPCR,AX$3+2,FALSE),NA()),NA())</f>
        <v>#N/A</v>
      </c>
      <c r="AY226" s="79" t="e">
        <f ca="1">IFERROR(IF(OR($BE226=45,$BE226=45+Results!$AR$2),VLOOKUP($C226,Data_qPCR,AY$3+2,FALSE),NA()),NA())</f>
        <v>#N/A</v>
      </c>
      <c r="AZ226" s="79" t="e">
        <f ca="1">IFERROR(IF(OR($BE226=45,$BE226=45+Results!$AR$2),VLOOKUP($C226,Data_qPCR,AZ$3+2,FALSE),NA()),NA())</f>
        <v>#N/A</v>
      </c>
      <c r="BA226" s="79" t="e">
        <f ca="1">IFERROR(IF(OR($BE226=45,$BE226=45+Results!$AR$2),VLOOKUP($C226,Data_qPCR,BA$3+2,FALSE),NA()),NA())</f>
        <v>#N/A</v>
      </c>
      <c r="BB226" s="79" t="e">
        <f ca="1">IFERROR(IF(OR($BE226=45,$BE226=45+Results!$AR$2),VLOOKUP($C226,Data_qPCR,BB$3+2,FALSE),NA()),NA())</f>
        <v>#N/A</v>
      </c>
      <c r="BC226" s="79" t="e">
        <f ca="1">IFERROR(IF(OR($BE226=45,$BE226=45+Results!$AR$2),VLOOKUP($C226,Data_qPCR,BC$3+2,FALSE),NA()),NA())</f>
        <v>#N/A</v>
      </c>
      <c r="BD226" s="79" t="str">
        <f t="shared" ca="1" si="24"/>
        <v/>
      </c>
      <c r="BE226" t="str">
        <f ca="1">IFERROR(IF(LEFT(C226,1)+0=Results!$C$4,INDEX(Results!$AM$8:$BJ$23,CODE(RIGHT(LEFT(C226,2),1))-64,RIGHT(C226,LEN(C226)-2)+0),IF(Results!$AL$7=2,2,45)),"")</f>
        <v/>
      </c>
      <c r="BF226" t="str">
        <f t="shared" ca="1" si="23"/>
        <v/>
      </c>
      <c r="BG226" s="104" t="str">
        <f ca="1">IFERROR(IF(LEFT(C226,1)+0=Results!$C$4,INDEX(Results!$CK$8:$DH$23,CODE(RIGHT(LEFT(C226,2),1))-64,RIGHT(C226,LEN(C226)-2)+0),IF(Results!$AL$7=2,2,45)),"")</f>
        <v/>
      </c>
    </row>
    <row r="227" spans="1:59" x14ac:dyDescent="0.25">
      <c r="A227" t="str">
        <f t="shared" ca="1" si="20"/>
        <v>N/A</v>
      </c>
      <c r="B227">
        <v>224</v>
      </c>
      <c r="C227" t="str">
        <f t="shared" ca="1" si="21"/>
        <v/>
      </c>
      <c r="D227" t="str">
        <f t="shared" ca="1" si="22"/>
        <v/>
      </c>
      <c r="E227" s="268" t="str">
        <f t="shared" ca="1" si="25"/>
        <v/>
      </c>
      <c r="F227" s="79" t="e">
        <f ca="1">IFERROR(IF(OR($BE227=45,$BE227=45+Results!$AR$2),VLOOKUP($C227,Data_qPCR,F$3+2,FALSE),NA()),NA())</f>
        <v>#N/A</v>
      </c>
      <c r="G227" s="79" t="e">
        <f ca="1">IFERROR(IF(OR($BE227=45,$BE227=45+Results!$AR$2),VLOOKUP($C227,Data_qPCR,G$3+2,FALSE),NA()),NA())</f>
        <v>#N/A</v>
      </c>
      <c r="H227" s="79" t="e">
        <f ca="1">IFERROR(IF(OR($BE227=45,$BE227=45+Results!$AR$2),VLOOKUP($C227,Data_qPCR,H$3+2,FALSE),NA()),NA())</f>
        <v>#N/A</v>
      </c>
      <c r="I227" s="79" t="e">
        <f ca="1">IFERROR(IF(OR($BE227=45,$BE227=45+Results!$AR$2),VLOOKUP($C227,Data_qPCR,I$3+2,FALSE),NA()),NA())</f>
        <v>#N/A</v>
      </c>
      <c r="J227" s="79" t="e">
        <f ca="1">IFERROR(IF(OR($BE227=45,$BE227=45+Results!$AR$2),VLOOKUP($C227,Data_qPCR,J$3+2,FALSE),NA()),NA())</f>
        <v>#N/A</v>
      </c>
      <c r="K227" s="79" t="e">
        <f ca="1">IFERROR(IF(OR($BE227=45,$BE227=45+Results!$AR$2),VLOOKUP($C227,Data_qPCR,K$3+2,FALSE),NA()),NA())</f>
        <v>#N/A</v>
      </c>
      <c r="L227" s="79" t="e">
        <f ca="1">IFERROR(IF(OR($BE227=45,$BE227=45+Results!$AR$2),VLOOKUP($C227,Data_qPCR,L$3+2,FALSE),NA()),NA())</f>
        <v>#N/A</v>
      </c>
      <c r="M227" s="79" t="e">
        <f ca="1">IFERROR(IF(OR($BE227=45,$BE227=45+Results!$AR$2),VLOOKUP($C227,Data_qPCR,M$3+2,FALSE),NA()),NA())</f>
        <v>#N/A</v>
      </c>
      <c r="N227" s="79" t="e">
        <f ca="1">IFERROR(IF(OR($BE227=45,$BE227=45+Results!$AR$2),VLOOKUP($C227,Data_qPCR,N$3+2,FALSE),NA()),NA())</f>
        <v>#N/A</v>
      </c>
      <c r="O227" s="79" t="e">
        <f ca="1">IFERROR(IF(OR($BE227=45,$BE227=45+Results!$AR$2),VLOOKUP($C227,Data_qPCR,O$3+2,FALSE),NA()),NA())</f>
        <v>#N/A</v>
      </c>
      <c r="P227" s="79" t="e">
        <f ca="1">IFERROR(IF(OR($BE227=45,$BE227=45+Results!$AR$2),VLOOKUP($C227,Data_qPCR,P$3+2,FALSE),NA()),NA())</f>
        <v>#N/A</v>
      </c>
      <c r="Q227" s="79" t="e">
        <f ca="1">IFERROR(IF(OR($BE227=45,$BE227=45+Results!$AR$2),VLOOKUP($C227,Data_qPCR,Q$3+2,FALSE),NA()),NA())</f>
        <v>#N/A</v>
      </c>
      <c r="R227" s="79" t="e">
        <f ca="1">IFERROR(IF(OR($BE227=45,$BE227=45+Results!$AR$2),VLOOKUP($C227,Data_qPCR,R$3+2,FALSE),NA()),NA())</f>
        <v>#N/A</v>
      </c>
      <c r="S227" s="79" t="e">
        <f ca="1">IFERROR(IF(OR($BE227=45,$BE227=45+Results!$AR$2),VLOOKUP($C227,Data_qPCR,S$3+2,FALSE),NA()),NA())</f>
        <v>#N/A</v>
      </c>
      <c r="T227" s="79" t="e">
        <f ca="1">IFERROR(IF(OR($BE227=45,$BE227=45+Results!$AR$2),VLOOKUP($C227,Data_qPCR,T$3+2,FALSE),NA()),NA())</f>
        <v>#N/A</v>
      </c>
      <c r="U227" s="79" t="e">
        <f ca="1">IFERROR(IF(OR($BE227=45,$BE227=45+Results!$AR$2),VLOOKUP($C227,Data_qPCR,U$3+2,FALSE),NA()),NA())</f>
        <v>#N/A</v>
      </c>
      <c r="V227" s="79" t="e">
        <f ca="1">IFERROR(IF(OR($BE227=45,$BE227=45+Results!$AR$2),VLOOKUP($C227,Data_qPCR,V$3+2,FALSE),NA()),NA())</f>
        <v>#N/A</v>
      </c>
      <c r="W227" s="79" t="e">
        <f ca="1">IFERROR(IF(OR($BE227=45,$BE227=45+Results!$AR$2),VLOOKUP($C227,Data_qPCR,W$3+2,FALSE),NA()),NA())</f>
        <v>#N/A</v>
      </c>
      <c r="X227" s="79" t="e">
        <f ca="1">IFERROR(IF(OR($BE227=45,$BE227=45+Results!$AR$2),VLOOKUP($C227,Data_qPCR,X$3+2,FALSE),NA()),NA())</f>
        <v>#N/A</v>
      </c>
      <c r="Y227" s="79" t="e">
        <f ca="1">IFERROR(IF(OR($BE227=45,$BE227=45+Results!$AR$2),VLOOKUP($C227,Data_qPCR,Y$3+2,FALSE),NA()),NA())</f>
        <v>#N/A</v>
      </c>
      <c r="Z227" s="79" t="e">
        <f ca="1">IFERROR(IF(OR($BE227=45,$BE227=45+Results!$AR$2),VLOOKUP($C227,Data_qPCR,Z$3+2,FALSE),NA()),NA())</f>
        <v>#N/A</v>
      </c>
      <c r="AA227" s="79" t="e">
        <f ca="1">IFERROR(IF(OR($BE227=45,$BE227=45+Results!$AR$2),VLOOKUP($C227,Data_qPCR,AA$3+2,FALSE),NA()),NA())</f>
        <v>#N/A</v>
      </c>
      <c r="AB227" s="79" t="e">
        <f ca="1">IFERROR(IF(OR($BE227=45,$BE227=45+Results!$AR$2),VLOOKUP($C227,Data_qPCR,AB$3+2,FALSE),NA()),NA())</f>
        <v>#N/A</v>
      </c>
      <c r="AC227" s="79" t="e">
        <f ca="1">IFERROR(IF(OR($BE227=45,$BE227=45+Results!$AR$2),VLOOKUP($C227,Data_qPCR,AC$3+2,FALSE),NA()),NA())</f>
        <v>#N/A</v>
      </c>
      <c r="AD227" s="79" t="e">
        <f ca="1">IFERROR(IF(OR($BE227=45,$BE227=45+Results!$AR$2),VLOOKUP($C227,Data_qPCR,AD$3+2,FALSE),NA()),NA())</f>
        <v>#N/A</v>
      </c>
      <c r="AE227" s="79" t="e">
        <f ca="1">IFERROR(IF(OR($BE227=45,$BE227=45+Results!$AR$2),VLOOKUP($C227,Data_qPCR,AE$3+2,FALSE),NA()),NA())</f>
        <v>#N/A</v>
      </c>
      <c r="AF227" s="79" t="e">
        <f ca="1">IFERROR(IF(OR($BE227=45,$BE227=45+Results!$AR$2),VLOOKUP($C227,Data_qPCR,AF$3+2,FALSE),NA()),NA())</f>
        <v>#N/A</v>
      </c>
      <c r="AG227" s="79" t="e">
        <f ca="1">IFERROR(IF(OR($BE227=45,$BE227=45+Results!$AR$2),VLOOKUP($C227,Data_qPCR,AG$3+2,FALSE),NA()),NA())</f>
        <v>#N/A</v>
      </c>
      <c r="AH227" s="79" t="e">
        <f ca="1">IFERROR(IF(OR($BE227=45,$BE227=45+Results!$AR$2),VLOOKUP($C227,Data_qPCR,AH$3+2,FALSE),NA()),NA())</f>
        <v>#N/A</v>
      </c>
      <c r="AI227" s="79" t="e">
        <f ca="1">IFERROR(IF(OR($BE227=45,$BE227=45+Results!$AR$2),VLOOKUP($C227,Data_qPCR,AI$3+2,FALSE),NA()),NA())</f>
        <v>#N/A</v>
      </c>
      <c r="AJ227" s="79" t="e">
        <f ca="1">IFERROR(IF(OR($BE227=45,$BE227=45+Results!$AR$2),VLOOKUP($C227,Data_qPCR,AJ$3+2,FALSE),NA()),NA())</f>
        <v>#N/A</v>
      </c>
      <c r="AK227" s="79" t="e">
        <f ca="1">IFERROR(IF(OR($BE227=45,$BE227=45+Results!$AR$2),VLOOKUP($C227,Data_qPCR,AK$3+2,FALSE),NA()),NA())</f>
        <v>#N/A</v>
      </c>
      <c r="AL227" s="79" t="e">
        <f ca="1">IFERROR(IF(OR($BE227=45,$BE227=45+Results!$AR$2),VLOOKUP($C227,Data_qPCR,AL$3+2,FALSE),NA()),NA())</f>
        <v>#N/A</v>
      </c>
      <c r="AM227" s="79" t="e">
        <f ca="1">IFERROR(IF(OR($BE227=45,$BE227=45+Results!$AR$2),VLOOKUP($C227,Data_qPCR,AM$3+2,FALSE),NA()),NA())</f>
        <v>#N/A</v>
      </c>
      <c r="AN227" s="79" t="e">
        <f ca="1">IFERROR(IF(OR($BE227=45,$BE227=45+Results!$AR$2),VLOOKUP($C227,Data_qPCR,AN$3+2,FALSE),NA()),NA())</f>
        <v>#N/A</v>
      </c>
      <c r="AO227" s="79" t="e">
        <f ca="1">IFERROR(IF(OR($BE227=45,$BE227=45+Results!$AR$2),VLOOKUP($C227,Data_qPCR,AO$3+2,FALSE),NA()),NA())</f>
        <v>#N/A</v>
      </c>
      <c r="AP227" s="79" t="e">
        <f ca="1">IFERROR(IF(OR($BE227=45,$BE227=45+Results!$AR$2),VLOOKUP($C227,Data_qPCR,AP$3+2,FALSE),NA()),NA())</f>
        <v>#N/A</v>
      </c>
      <c r="AQ227" s="79" t="e">
        <f ca="1">IFERROR(IF(OR($BE227=45,$BE227=45+Results!$AR$2),VLOOKUP($C227,Data_qPCR,AQ$3+2,FALSE),NA()),NA())</f>
        <v>#N/A</v>
      </c>
      <c r="AR227" s="79" t="e">
        <f ca="1">IFERROR(IF(OR($BE227=45,$BE227=45+Results!$AR$2),VLOOKUP($C227,Data_qPCR,AR$3+2,FALSE),NA()),NA())</f>
        <v>#N/A</v>
      </c>
      <c r="AS227" s="79" t="e">
        <f ca="1">IFERROR(IF(OR($BE227=45,$BE227=45+Results!$AR$2),VLOOKUP($C227,Data_qPCR,AS$3+2,FALSE),NA()),NA())</f>
        <v>#N/A</v>
      </c>
      <c r="AT227" s="79" t="e">
        <f ca="1">IFERROR(IF(OR($BE227=45,$BE227=45+Results!$AR$2),VLOOKUP($C227,Data_qPCR,AT$3+2,FALSE),NA()),NA())</f>
        <v>#N/A</v>
      </c>
      <c r="AU227" s="79" t="e">
        <f ca="1">IFERROR(IF(OR($BE227=45,$BE227=45+Results!$AR$2),VLOOKUP($C227,Data_qPCR,AU$3+2,FALSE),NA()),NA())</f>
        <v>#N/A</v>
      </c>
      <c r="AV227" s="79" t="e">
        <f ca="1">IFERROR(IF(OR($BE227=45,$BE227=45+Results!$AR$2),VLOOKUP($C227,Data_qPCR,AV$3+2,FALSE),NA()),NA())</f>
        <v>#N/A</v>
      </c>
      <c r="AW227" s="79" t="e">
        <f ca="1">IFERROR(IF(OR($BE227=45,$BE227=45+Results!$AR$2),VLOOKUP($C227,Data_qPCR,AW$3+2,FALSE),NA()),NA())</f>
        <v>#N/A</v>
      </c>
      <c r="AX227" s="79" t="e">
        <f ca="1">IFERROR(IF(OR($BE227=45,$BE227=45+Results!$AR$2),VLOOKUP($C227,Data_qPCR,AX$3+2,FALSE),NA()),NA())</f>
        <v>#N/A</v>
      </c>
      <c r="AY227" s="79" t="e">
        <f ca="1">IFERROR(IF(OR($BE227=45,$BE227=45+Results!$AR$2),VLOOKUP($C227,Data_qPCR,AY$3+2,FALSE),NA()),NA())</f>
        <v>#N/A</v>
      </c>
      <c r="AZ227" s="79" t="e">
        <f ca="1">IFERROR(IF(OR($BE227=45,$BE227=45+Results!$AR$2),VLOOKUP($C227,Data_qPCR,AZ$3+2,FALSE),NA()),NA())</f>
        <v>#N/A</v>
      </c>
      <c r="BA227" s="79" t="e">
        <f ca="1">IFERROR(IF(OR($BE227=45,$BE227=45+Results!$AR$2),VLOOKUP($C227,Data_qPCR,BA$3+2,FALSE),NA()),NA())</f>
        <v>#N/A</v>
      </c>
      <c r="BB227" s="79" t="e">
        <f ca="1">IFERROR(IF(OR($BE227=45,$BE227=45+Results!$AR$2),VLOOKUP($C227,Data_qPCR,BB$3+2,FALSE),NA()),NA())</f>
        <v>#N/A</v>
      </c>
      <c r="BC227" s="79" t="e">
        <f ca="1">IFERROR(IF(OR($BE227=45,$BE227=45+Results!$AR$2),VLOOKUP($C227,Data_qPCR,BC$3+2,FALSE),NA()),NA())</f>
        <v>#N/A</v>
      </c>
      <c r="BD227" s="79" t="str">
        <f t="shared" ca="1" si="24"/>
        <v/>
      </c>
      <c r="BE227" t="str">
        <f ca="1">IFERROR(IF(LEFT(C227,1)+0=Results!$C$4,INDEX(Results!$AM$8:$BJ$23,CODE(RIGHT(LEFT(C227,2),1))-64,RIGHT(C227,LEN(C227)-2)+0),IF(Results!$AL$7=2,2,45)),"")</f>
        <v/>
      </c>
      <c r="BF227" t="str">
        <f t="shared" ca="1" si="23"/>
        <v/>
      </c>
      <c r="BG227" s="104" t="str">
        <f ca="1">IFERROR(IF(LEFT(C227,1)+0=Results!$C$4,INDEX(Results!$CK$8:$DH$23,CODE(RIGHT(LEFT(C227,2),1))-64,RIGHT(C227,LEN(C227)-2)+0),IF(Results!$AL$7=2,2,45)),"")</f>
        <v/>
      </c>
    </row>
    <row r="228" spans="1:59" x14ac:dyDescent="0.25">
      <c r="A228" t="str">
        <f t="shared" ca="1" si="20"/>
        <v>N/A</v>
      </c>
      <c r="B228">
        <v>225</v>
      </c>
      <c r="C228" t="str">
        <f t="shared" ca="1" si="21"/>
        <v/>
      </c>
      <c r="D228" t="str">
        <f t="shared" ca="1" si="22"/>
        <v/>
      </c>
      <c r="E228" s="268" t="str">
        <f t="shared" ca="1" si="25"/>
        <v/>
      </c>
      <c r="F228" s="79" t="e">
        <f ca="1">IFERROR(IF(OR($BE228=45,$BE228=45+Results!$AR$2),VLOOKUP($C228,Data_qPCR,F$3+2,FALSE),NA()),NA())</f>
        <v>#N/A</v>
      </c>
      <c r="G228" s="79" t="e">
        <f ca="1">IFERROR(IF(OR($BE228=45,$BE228=45+Results!$AR$2),VLOOKUP($C228,Data_qPCR,G$3+2,FALSE),NA()),NA())</f>
        <v>#N/A</v>
      </c>
      <c r="H228" s="79" t="e">
        <f ca="1">IFERROR(IF(OR($BE228=45,$BE228=45+Results!$AR$2),VLOOKUP($C228,Data_qPCR,H$3+2,FALSE),NA()),NA())</f>
        <v>#N/A</v>
      </c>
      <c r="I228" s="79" t="e">
        <f ca="1">IFERROR(IF(OR($BE228=45,$BE228=45+Results!$AR$2),VLOOKUP($C228,Data_qPCR,I$3+2,FALSE),NA()),NA())</f>
        <v>#N/A</v>
      </c>
      <c r="J228" s="79" t="e">
        <f ca="1">IFERROR(IF(OR($BE228=45,$BE228=45+Results!$AR$2),VLOOKUP($C228,Data_qPCR,J$3+2,FALSE),NA()),NA())</f>
        <v>#N/A</v>
      </c>
      <c r="K228" s="79" t="e">
        <f ca="1">IFERROR(IF(OR($BE228=45,$BE228=45+Results!$AR$2),VLOOKUP($C228,Data_qPCR,K$3+2,FALSE),NA()),NA())</f>
        <v>#N/A</v>
      </c>
      <c r="L228" s="79" t="e">
        <f ca="1">IFERROR(IF(OR($BE228=45,$BE228=45+Results!$AR$2),VLOOKUP($C228,Data_qPCR,L$3+2,FALSE),NA()),NA())</f>
        <v>#N/A</v>
      </c>
      <c r="M228" s="79" t="e">
        <f ca="1">IFERROR(IF(OR($BE228=45,$BE228=45+Results!$AR$2),VLOOKUP($C228,Data_qPCR,M$3+2,FALSE),NA()),NA())</f>
        <v>#N/A</v>
      </c>
      <c r="N228" s="79" t="e">
        <f ca="1">IFERROR(IF(OR($BE228=45,$BE228=45+Results!$AR$2),VLOOKUP($C228,Data_qPCR,N$3+2,FALSE),NA()),NA())</f>
        <v>#N/A</v>
      </c>
      <c r="O228" s="79" t="e">
        <f ca="1">IFERROR(IF(OR($BE228=45,$BE228=45+Results!$AR$2),VLOOKUP($C228,Data_qPCR,O$3+2,FALSE),NA()),NA())</f>
        <v>#N/A</v>
      </c>
      <c r="P228" s="79" t="e">
        <f ca="1">IFERROR(IF(OR($BE228=45,$BE228=45+Results!$AR$2),VLOOKUP($C228,Data_qPCR,P$3+2,FALSE),NA()),NA())</f>
        <v>#N/A</v>
      </c>
      <c r="Q228" s="79" t="e">
        <f ca="1">IFERROR(IF(OR($BE228=45,$BE228=45+Results!$AR$2),VLOOKUP($C228,Data_qPCR,Q$3+2,FALSE),NA()),NA())</f>
        <v>#N/A</v>
      </c>
      <c r="R228" s="79" t="e">
        <f ca="1">IFERROR(IF(OR($BE228=45,$BE228=45+Results!$AR$2),VLOOKUP($C228,Data_qPCR,R$3+2,FALSE),NA()),NA())</f>
        <v>#N/A</v>
      </c>
      <c r="S228" s="79" t="e">
        <f ca="1">IFERROR(IF(OR($BE228=45,$BE228=45+Results!$AR$2),VLOOKUP($C228,Data_qPCR,S$3+2,FALSE),NA()),NA())</f>
        <v>#N/A</v>
      </c>
      <c r="T228" s="79" t="e">
        <f ca="1">IFERROR(IF(OR($BE228=45,$BE228=45+Results!$AR$2),VLOOKUP($C228,Data_qPCR,T$3+2,FALSE),NA()),NA())</f>
        <v>#N/A</v>
      </c>
      <c r="U228" s="79" t="e">
        <f ca="1">IFERROR(IF(OR($BE228=45,$BE228=45+Results!$AR$2),VLOOKUP($C228,Data_qPCR,U$3+2,FALSE),NA()),NA())</f>
        <v>#N/A</v>
      </c>
      <c r="V228" s="79" t="e">
        <f ca="1">IFERROR(IF(OR($BE228=45,$BE228=45+Results!$AR$2),VLOOKUP($C228,Data_qPCR,V$3+2,FALSE),NA()),NA())</f>
        <v>#N/A</v>
      </c>
      <c r="W228" s="79" t="e">
        <f ca="1">IFERROR(IF(OR($BE228=45,$BE228=45+Results!$AR$2),VLOOKUP($C228,Data_qPCR,W$3+2,FALSE),NA()),NA())</f>
        <v>#N/A</v>
      </c>
      <c r="X228" s="79" t="e">
        <f ca="1">IFERROR(IF(OR($BE228=45,$BE228=45+Results!$AR$2),VLOOKUP($C228,Data_qPCR,X$3+2,FALSE),NA()),NA())</f>
        <v>#N/A</v>
      </c>
      <c r="Y228" s="79" t="e">
        <f ca="1">IFERROR(IF(OR($BE228=45,$BE228=45+Results!$AR$2),VLOOKUP($C228,Data_qPCR,Y$3+2,FALSE),NA()),NA())</f>
        <v>#N/A</v>
      </c>
      <c r="Z228" s="79" t="e">
        <f ca="1">IFERROR(IF(OR($BE228=45,$BE228=45+Results!$AR$2),VLOOKUP($C228,Data_qPCR,Z$3+2,FALSE),NA()),NA())</f>
        <v>#N/A</v>
      </c>
      <c r="AA228" s="79" t="e">
        <f ca="1">IFERROR(IF(OR($BE228=45,$BE228=45+Results!$AR$2),VLOOKUP($C228,Data_qPCR,AA$3+2,FALSE),NA()),NA())</f>
        <v>#N/A</v>
      </c>
      <c r="AB228" s="79" t="e">
        <f ca="1">IFERROR(IF(OR($BE228=45,$BE228=45+Results!$AR$2),VLOOKUP($C228,Data_qPCR,AB$3+2,FALSE),NA()),NA())</f>
        <v>#N/A</v>
      </c>
      <c r="AC228" s="79" t="e">
        <f ca="1">IFERROR(IF(OR($BE228=45,$BE228=45+Results!$AR$2),VLOOKUP($C228,Data_qPCR,AC$3+2,FALSE),NA()),NA())</f>
        <v>#N/A</v>
      </c>
      <c r="AD228" s="79" t="e">
        <f ca="1">IFERROR(IF(OR($BE228=45,$BE228=45+Results!$AR$2),VLOOKUP($C228,Data_qPCR,AD$3+2,FALSE),NA()),NA())</f>
        <v>#N/A</v>
      </c>
      <c r="AE228" s="79" t="e">
        <f ca="1">IFERROR(IF(OR($BE228=45,$BE228=45+Results!$AR$2),VLOOKUP($C228,Data_qPCR,AE$3+2,FALSE),NA()),NA())</f>
        <v>#N/A</v>
      </c>
      <c r="AF228" s="79" t="e">
        <f ca="1">IFERROR(IF(OR($BE228=45,$BE228=45+Results!$AR$2),VLOOKUP($C228,Data_qPCR,AF$3+2,FALSE),NA()),NA())</f>
        <v>#N/A</v>
      </c>
      <c r="AG228" s="79" t="e">
        <f ca="1">IFERROR(IF(OR($BE228=45,$BE228=45+Results!$AR$2),VLOOKUP($C228,Data_qPCR,AG$3+2,FALSE),NA()),NA())</f>
        <v>#N/A</v>
      </c>
      <c r="AH228" s="79" t="e">
        <f ca="1">IFERROR(IF(OR($BE228=45,$BE228=45+Results!$AR$2),VLOOKUP($C228,Data_qPCR,AH$3+2,FALSE),NA()),NA())</f>
        <v>#N/A</v>
      </c>
      <c r="AI228" s="79" t="e">
        <f ca="1">IFERROR(IF(OR($BE228=45,$BE228=45+Results!$AR$2),VLOOKUP($C228,Data_qPCR,AI$3+2,FALSE),NA()),NA())</f>
        <v>#N/A</v>
      </c>
      <c r="AJ228" s="79" t="e">
        <f ca="1">IFERROR(IF(OR($BE228=45,$BE228=45+Results!$AR$2),VLOOKUP($C228,Data_qPCR,AJ$3+2,FALSE),NA()),NA())</f>
        <v>#N/A</v>
      </c>
      <c r="AK228" s="79" t="e">
        <f ca="1">IFERROR(IF(OR($BE228=45,$BE228=45+Results!$AR$2),VLOOKUP($C228,Data_qPCR,AK$3+2,FALSE),NA()),NA())</f>
        <v>#N/A</v>
      </c>
      <c r="AL228" s="79" t="e">
        <f ca="1">IFERROR(IF(OR($BE228=45,$BE228=45+Results!$AR$2),VLOOKUP($C228,Data_qPCR,AL$3+2,FALSE),NA()),NA())</f>
        <v>#N/A</v>
      </c>
      <c r="AM228" s="79" t="e">
        <f ca="1">IFERROR(IF(OR($BE228=45,$BE228=45+Results!$AR$2),VLOOKUP($C228,Data_qPCR,AM$3+2,FALSE),NA()),NA())</f>
        <v>#N/A</v>
      </c>
      <c r="AN228" s="79" t="e">
        <f ca="1">IFERROR(IF(OR($BE228=45,$BE228=45+Results!$AR$2),VLOOKUP($C228,Data_qPCR,AN$3+2,FALSE),NA()),NA())</f>
        <v>#N/A</v>
      </c>
      <c r="AO228" s="79" t="e">
        <f ca="1">IFERROR(IF(OR($BE228=45,$BE228=45+Results!$AR$2),VLOOKUP($C228,Data_qPCR,AO$3+2,FALSE),NA()),NA())</f>
        <v>#N/A</v>
      </c>
      <c r="AP228" s="79" t="e">
        <f ca="1">IFERROR(IF(OR($BE228=45,$BE228=45+Results!$AR$2),VLOOKUP($C228,Data_qPCR,AP$3+2,FALSE),NA()),NA())</f>
        <v>#N/A</v>
      </c>
      <c r="AQ228" s="79" t="e">
        <f ca="1">IFERROR(IF(OR($BE228=45,$BE228=45+Results!$AR$2),VLOOKUP($C228,Data_qPCR,AQ$3+2,FALSE),NA()),NA())</f>
        <v>#N/A</v>
      </c>
      <c r="AR228" s="79" t="e">
        <f ca="1">IFERROR(IF(OR($BE228=45,$BE228=45+Results!$AR$2),VLOOKUP($C228,Data_qPCR,AR$3+2,FALSE),NA()),NA())</f>
        <v>#N/A</v>
      </c>
      <c r="AS228" s="79" t="e">
        <f ca="1">IFERROR(IF(OR($BE228=45,$BE228=45+Results!$AR$2),VLOOKUP($C228,Data_qPCR,AS$3+2,FALSE),NA()),NA())</f>
        <v>#N/A</v>
      </c>
      <c r="AT228" s="79" t="e">
        <f ca="1">IFERROR(IF(OR($BE228=45,$BE228=45+Results!$AR$2),VLOOKUP($C228,Data_qPCR,AT$3+2,FALSE),NA()),NA())</f>
        <v>#N/A</v>
      </c>
      <c r="AU228" s="79" t="e">
        <f ca="1">IFERROR(IF(OR($BE228=45,$BE228=45+Results!$AR$2),VLOOKUP($C228,Data_qPCR,AU$3+2,FALSE),NA()),NA())</f>
        <v>#N/A</v>
      </c>
      <c r="AV228" s="79" t="e">
        <f ca="1">IFERROR(IF(OR($BE228=45,$BE228=45+Results!$AR$2),VLOOKUP($C228,Data_qPCR,AV$3+2,FALSE),NA()),NA())</f>
        <v>#N/A</v>
      </c>
      <c r="AW228" s="79" t="e">
        <f ca="1">IFERROR(IF(OR($BE228=45,$BE228=45+Results!$AR$2),VLOOKUP($C228,Data_qPCR,AW$3+2,FALSE),NA()),NA())</f>
        <v>#N/A</v>
      </c>
      <c r="AX228" s="79" t="e">
        <f ca="1">IFERROR(IF(OR($BE228=45,$BE228=45+Results!$AR$2),VLOOKUP($C228,Data_qPCR,AX$3+2,FALSE),NA()),NA())</f>
        <v>#N/A</v>
      </c>
      <c r="AY228" s="79" t="e">
        <f ca="1">IFERROR(IF(OR($BE228=45,$BE228=45+Results!$AR$2),VLOOKUP($C228,Data_qPCR,AY$3+2,FALSE),NA()),NA())</f>
        <v>#N/A</v>
      </c>
      <c r="AZ228" s="79" t="e">
        <f ca="1">IFERROR(IF(OR($BE228=45,$BE228=45+Results!$AR$2),VLOOKUP($C228,Data_qPCR,AZ$3+2,FALSE),NA()),NA())</f>
        <v>#N/A</v>
      </c>
      <c r="BA228" s="79" t="e">
        <f ca="1">IFERROR(IF(OR($BE228=45,$BE228=45+Results!$AR$2),VLOOKUP($C228,Data_qPCR,BA$3+2,FALSE),NA()),NA())</f>
        <v>#N/A</v>
      </c>
      <c r="BB228" s="79" t="e">
        <f ca="1">IFERROR(IF(OR($BE228=45,$BE228=45+Results!$AR$2),VLOOKUP($C228,Data_qPCR,BB$3+2,FALSE),NA()),NA())</f>
        <v>#N/A</v>
      </c>
      <c r="BC228" s="79" t="e">
        <f ca="1">IFERROR(IF(OR($BE228=45,$BE228=45+Results!$AR$2),VLOOKUP($C228,Data_qPCR,BC$3+2,FALSE),NA()),NA())</f>
        <v>#N/A</v>
      </c>
      <c r="BD228" s="79" t="str">
        <f t="shared" ca="1" si="24"/>
        <v/>
      </c>
      <c r="BE228" t="str">
        <f ca="1">IFERROR(IF(LEFT(C228,1)+0=Results!$C$4,INDEX(Results!$AM$8:$BJ$23,CODE(RIGHT(LEFT(C228,2),1))-64,RIGHT(C228,LEN(C228)-2)+0),IF(Results!$AL$7=2,2,45)),"")</f>
        <v/>
      </c>
      <c r="BF228" t="str">
        <f t="shared" ca="1" si="23"/>
        <v/>
      </c>
      <c r="BG228" s="104" t="str">
        <f ca="1">IFERROR(IF(LEFT(C228,1)+0=Results!$C$4,INDEX(Results!$CK$8:$DH$23,CODE(RIGHT(LEFT(C228,2),1))-64,RIGHT(C228,LEN(C228)-2)+0),IF(Results!$AL$7=2,2,45)),"")</f>
        <v/>
      </c>
    </row>
    <row r="229" spans="1:59" x14ac:dyDescent="0.25">
      <c r="A229" t="str">
        <f t="shared" ca="1" si="20"/>
        <v>N/A</v>
      </c>
      <c r="B229">
        <v>226</v>
      </c>
      <c r="C229" t="str">
        <f t="shared" ca="1" si="21"/>
        <v/>
      </c>
      <c r="D229" t="str">
        <f t="shared" ca="1" si="22"/>
        <v/>
      </c>
      <c r="E229" s="268" t="str">
        <f t="shared" ca="1" si="25"/>
        <v/>
      </c>
      <c r="F229" s="79" t="e">
        <f ca="1">IFERROR(IF(OR($BE229=45,$BE229=45+Results!$AR$2),VLOOKUP($C229,Data_qPCR,F$3+2,FALSE),NA()),NA())</f>
        <v>#N/A</v>
      </c>
      <c r="G229" s="79" t="e">
        <f ca="1">IFERROR(IF(OR($BE229=45,$BE229=45+Results!$AR$2),VLOOKUP($C229,Data_qPCR,G$3+2,FALSE),NA()),NA())</f>
        <v>#N/A</v>
      </c>
      <c r="H229" s="79" t="e">
        <f ca="1">IFERROR(IF(OR($BE229=45,$BE229=45+Results!$AR$2),VLOOKUP($C229,Data_qPCR,H$3+2,FALSE),NA()),NA())</f>
        <v>#N/A</v>
      </c>
      <c r="I229" s="79" t="e">
        <f ca="1">IFERROR(IF(OR($BE229=45,$BE229=45+Results!$AR$2),VLOOKUP($C229,Data_qPCR,I$3+2,FALSE),NA()),NA())</f>
        <v>#N/A</v>
      </c>
      <c r="J229" s="79" t="e">
        <f ca="1">IFERROR(IF(OR($BE229=45,$BE229=45+Results!$AR$2),VLOOKUP($C229,Data_qPCR,J$3+2,FALSE),NA()),NA())</f>
        <v>#N/A</v>
      </c>
      <c r="K229" s="79" t="e">
        <f ca="1">IFERROR(IF(OR($BE229=45,$BE229=45+Results!$AR$2),VLOOKUP($C229,Data_qPCR,K$3+2,FALSE),NA()),NA())</f>
        <v>#N/A</v>
      </c>
      <c r="L229" s="79" t="e">
        <f ca="1">IFERROR(IF(OR($BE229=45,$BE229=45+Results!$AR$2),VLOOKUP($C229,Data_qPCR,L$3+2,FALSE),NA()),NA())</f>
        <v>#N/A</v>
      </c>
      <c r="M229" s="79" t="e">
        <f ca="1">IFERROR(IF(OR($BE229=45,$BE229=45+Results!$AR$2),VLOOKUP($C229,Data_qPCR,M$3+2,FALSE),NA()),NA())</f>
        <v>#N/A</v>
      </c>
      <c r="N229" s="79" t="e">
        <f ca="1">IFERROR(IF(OR($BE229=45,$BE229=45+Results!$AR$2),VLOOKUP($C229,Data_qPCR,N$3+2,FALSE),NA()),NA())</f>
        <v>#N/A</v>
      </c>
      <c r="O229" s="79" t="e">
        <f ca="1">IFERROR(IF(OR($BE229=45,$BE229=45+Results!$AR$2),VLOOKUP($C229,Data_qPCR,O$3+2,FALSE),NA()),NA())</f>
        <v>#N/A</v>
      </c>
      <c r="P229" s="79" t="e">
        <f ca="1">IFERROR(IF(OR($BE229=45,$BE229=45+Results!$AR$2),VLOOKUP($C229,Data_qPCR,P$3+2,FALSE),NA()),NA())</f>
        <v>#N/A</v>
      </c>
      <c r="Q229" s="79" t="e">
        <f ca="1">IFERROR(IF(OR($BE229=45,$BE229=45+Results!$AR$2),VLOOKUP($C229,Data_qPCR,Q$3+2,FALSE),NA()),NA())</f>
        <v>#N/A</v>
      </c>
      <c r="R229" s="79" t="e">
        <f ca="1">IFERROR(IF(OR($BE229=45,$BE229=45+Results!$AR$2),VLOOKUP($C229,Data_qPCR,R$3+2,FALSE),NA()),NA())</f>
        <v>#N/A</v>
      </c>
      <c r="S229" s="79" t="e">
        <f ca="1">IFERROR(IF(OR($BE229=45,$BE229=45+Results!$AR$2),VLOOKUP($C229,Data_qPCR,S$3+2,FALSE),NA()),NA())</f>
        <v>#N/A</v>
      </c>
      <c r="T229" s="79" t="e">
        <f ca="1">IFERROR(IF(OR($BE229=45,$BE229=45+Results!$AR$2),VLOOKUP($C229,Data_qPCR,T$3+2,FALSE),NA()),NA())</f>
        <v>#N/A</v>
      </c>
      <c r="U229" s="79" t="e">
        <f ca="1">IFERROR(IF(OR($BE229=45,$BE229=45+Results!$AR$2),VLOOKUP($C229,Data_qPCR,U$3+2,FALSE),NA()),NA())</f>
        <v>#N/A</v>
      </c>
      <c r="V229" s="79" t="e">
        <f ca="1">IFERROR(IF(OR($BE229=45,$BE229=45+Results!$AR$2),VLOOKUP($C229,Data_qPCR,V$3+2,FALSE),NA()),NA())</f>
        <v>#N/A</v>
      </c>
      <c r="W229" s="79" t="e">
        <f ca="1">IFERROR(IF(OR($BE229=45,$BE229=45+Results!$AR$2),VLOOKUP($C229,Data_qPCR,W$3+2,FALSE),NA()),NA())</f>
        <v>#N/A</v>
      </c>
      <c r="X229" s="79" t="e">
        <f ca="1">IFERROR(IF(OR($BE229=45,$BE229=45+Results!$AR$2),VLOOKUP($C229,Data_qPCR,X$3+2,FALSE),NA()),NA())</f>
        <v>#N/A</v>
      </c>
      <c r="Y229" s="79" t="e">
        <f ca="1">IFERROR(IF(OR($BE229=45,$BE229=45+Results!$AR$2),VLOOKUP($C229,Data_qPCR,Y$3+2,FALSE),NA()),NA())</f>
        <v>#N/A</v>
      </c>
      <c r="Z229" s="79" t="e">
        <f ca="1">IFERROR(IF(OR($BE229=45,$BE229=45+Results!$AR$2),VLOOKUP($C229,Data_qPCR,Z$3+2,FALSE),NA()),NA())</f>
        <v>#N/A</v>
      </c>
      <c r="AA229" s="79" t="e">
        <f ca="1">IFERROR(IF(OR($BE229=45,$BE229=45+Results!$AR$2),VLOOKUP($C229,Data_qPCR,AA$3+2,FALSE),NA()),NA())</f>
        <v>#N/A</v>
      </c>
      <c r="AB229" s="79" t="e">
        <f ca="1">IFERROR(IF(OR($BE229=45,$BE229=45+Results!$AR$2),VLOOKUP($C229,Data_qPCR,AB$3+2,FALSE),NA()),NA())</f>
        <v>#N/A</v>
      </c>
      <c r="AC229" s="79" t="e">
        <f ca="1">IFERROR(IF(OR($BE229=45,$BE229=45+Results!$AR$2),VLOOKUP($C229,Data_qPCR,AC$3+2,FALSE),NA()),NA())</f>
        <v>#N/A</v>
      </c>
      <c r="AD229" s="79" t="e">
        <f ca="1">IFERROR(IF(OR($BE229=45,$BE229=45+Results!$AR$2),VLOOKUP($C229,Data_qPCR,AD$3+2,FALSE),NA()),NA())</f>
        <v>#N/A</v>
      </c>
      <c r="AE229" s="79" t="e">
        <f ca="1">IFERROR(IF(OR($BE229=45,$BE229=45+Results!$AR$2),VLOOKUP($C229,Data_qPCR,AE$3+2,FALSE),NA()),NA())</f>
        <v>#N/A</v>
      </c>
      <c r="AF229" s="79" t="e">
        <f ca="1">IFERROR(IF(OR($BE229=45,$BE229=45+Results!$AR$2),VLOOKUP($C229,Data_qPCR,AF$3+2,FALSE),NA()),NA())</f>
        <v>#N/A</v>
      </c>
      <c r="AG229" s="79" t="e">
        <f ca="1">IFERROR(IF(OR($BE229=45,$BE229=45+Results!$AR$2),VLOOKUP($C229,Data_qPCR,AG$3+2,FALSE),NA()),NA())</f>
        <v>#N/A</v>
      </c>
      <c r="AH229" s="79" t="e">
        <f ca="1">IFERROR(IF(OR($BE229=45,$BE229=45+Results!$AR$2),VLOOKUP($C229,Data_qPCR,AH$3+2,FALSE),NA()),NA())</f>
        <v>#N/A</v>
      </c>
      <c r="AI229" s="79" t="e">
        <f ca="1">IFERROR(IF(OR($BE229=45,$BE229=45+Results!$AR$2),VLOOKUP($C229,Data_qPCR,AI$3+2,FALSE),NA()),NA())</f>
        <v>#N/A</v>
      </c>
      <c r="AJ229" s="79" t="e">
        <f ca="1">IFERROR(IF(OR($BE229=45,$BE229=45+Results!$AR$2),VLOOKUP($C229,Data_qPCR,AJ$3+2,FALSE),NA()),NA())</f>
        <v>#N/A</v>
      </c>
      <c r="AK229" s="79" t="e">
        <f ca="1">IFERROR(IF(OR($BE229=45,$BE229=45+Results!$AR$2),VLOOKUP($C229,Data_qPCR,AK$3+2,FALSE),NA()),NA())</f>
        <v>#N/A</v>
      </c>
      <c r="AL229" s="79" t="e">
        <f ca="1">IFERROR(IF(OR($BE229=45,$BE229=45+Results!$AR$2),VLOOKUP($C229,Data_qPCR,AL$3+2,FALSE),NA()),NA())</f>
        <v>#N/A</v>
      </c>
      <c r="AM229" s="79" t="e">
        <f ca="1">IFERROR(IF(OR($BE229=45,$BE229=45+Results!$AR$2),VLOOKUP($C229,Data_qPCR,AM$3+2,FALSE),NA()),NA())</f>
        <v>#N/A</v>
      </c>
      <c r="AN229" s="79" t="e">
        <f ca="1">IFERROR(IF(OR($BE229=45,$BE229=45+Results!$AR$2),VLOOKUP($C229,Data_qPCR,AN$3+2,FALSE),NA()),NA())</f>
        <v>#N/A</v>
      </c>
      <c r="AO229" s="79" t="e">
        <f ca="1">IFERROR(IF(OR($BE229=45,$BE229=45+Results!$AR$2),VLOOKUP($C229,Data_qPCR,AO$3+2,FALSE),NA()),NA())</f>
        <v>#N/A</v>
      </c>
      <c r="AP229" s="79" t="e">
        <f ca="1">IFERROR(IF(OR($BE229=45,$BE229=45+Results!$AR$2),VLOOKUP($C229,Data_qPCR,AP$3+2,FALSE),NA()),NA())</f>
        <v>#N/A</v>
      </c>
      <c r="AQ229" s="79" t="e">
        <f ca="1">IFERROR(IF(OR($BE229=45,$BE229=45+Results!$AR$2),VLOOKUP($C229,Data_qPCR,AQ$3+2,FALSE),NA()),NA())</f>
        <v>#N/A</v>
      </c>
      <c r="AR229" s="79" t="e">
        <f ca="1">IFERROR(IF(OR($BE229=45,$BE229=45+Results!$AR$2),VLOOKUP($C229,Data_qPCR,AR$3+2,FALSE),NA()),NA())</f>
        <v>#N/A</v>
      </c>
      <c r="AS229" s="79" t="e">
        <f ca="1">IFERROR(IF(OR($BE229=45,$BE229=45+Results!$AR$2),VLOOKUP($C229,Data_qPCR,AS$3+2,FALSE),NA()),NA())</f>
        <v>#N/A</v>
      </c>
      <c r="AT229" s="79" t="e">
        <f ca="1">IFERROR(IF(OR($BE229=45,$BE229=45+Results!$AR$2),VLOOKUP($C229,Data_qPCR,AT$3+2,FALSE),NA()),NA())</f>
        <v>#N/A</v>
      </c>
      <c r="AU229" s="79" t="e">
        <f ca="1">IFERROR(IF(OR($BE229=45,$BE229=45+Results!$AR$2),VLOOKUP($C229,Data_qPCR,AU$3+2,FALSE),NA()),NA())</f>
        <v>#N/A</v>
      </c>
      <c r="AV229" s="79" t="e">
        <f ca="1">IFERROR(IF(OR($BE229=45,$BE229=45+Results!$AR$2),VLOOKUP($C229,Data_qPCR,AV$3+2,FALSE),NA()),NA())</f>
        <v>#N/A</v>
      </c>
      <c r="AW229" s="79" t="e">
        <f ca="1">IFERROR(IF(OR($BE229=45,$BE229=45+Results!$AR$2),VLOOKUP($C229,Data_qPCR,AW$3+2,FALSE),NA()),NA())</f>
        <v>#N/A</v>
      </c>
      <c r="AX229" s="79" t="e">
        <f ca="1">IFERROR(IF(OR($BE229=45,$BE229=45+Results!$AR$2),VLOOKUP($C229,Data_qPCR,AX$3+2,FALSE),NA()),NA())</f>
        <v>#N/A</v>
      </c>
      <c r="AY229" s="79" t="e">
        <f ca="1">IFERROR(IF(OR($BE229=45,$BE229=45+Results!$AR$2),VLOOKUP($C229,Data_qPCR,AY$3+2,FALSE),NA()),NA())</f>
        <v>#N/A</v>
      </c>
      <c r="AZ229" s="79" t="e">
        <f ca="1">IFERROR(IF(OR($BE229=45,$BE229=45+Results!$AR$2),VLOOKUP($C229,Data_qPCR,AZ$3+2,FALSE),NA()),NA())</f>
        <v>#N/A</v>
      </c>
      <c r="BA229" s="79" t="e">
        <f ca="1">IFERROR(IF(OR($BE229=45,$BE229=45+Results!$AR$2),VLOOKUP($C229,Data_qPCR,BA$3+2,FALSE),NA()),NA())</f>
        <v>#N/A</v>
      </c>
      <c r="BB229" s="79" t="e">
        <f ca="1">IFERROR(IF(OR($BE229=45,$BE229=45+Results!$AR$2),VLOOKUP($C229,Data_qPCR,BB$3+2,FALSE),NA()),NA())</f>
        <v>#N/A</v>
      </c>
      <c r="BC229" s="79" t="e">
        <f ca="1">IFERROR(IF(OR($BE229=45,$BE229=45+Results!$AR$2),VLOOKUP($C229,Data_qPCR,BC$3+2,FALSE),NA()),NA())</f>
        <v>#N/A</v>
      </c>
      <c r="BD229" s="79" t="str">
        <f t="shared" ca="1" si="24"/>
        <v/>
      </c>
      <c r="BE229" t="str">
        <f ca="1">IFERROR(IF(LEFT(C229,1)+0=Results!$C$4,INDEX(Results!$AM$8:$BJ$23,CODE(RIGHT(LEFT(C229,2),1))-64,RIGHT(C229,LEN(C229)-2)+0),IF(Results!$AL$7=2,2,45)),"")</f>
        <v/>
      </c>
      <c r="BF229" t="str">
        <f t="shared" ca="1" si="23"/>
        <v/>
      </c>
      <c r="BG229" s="104" t="str">
        <f ca="1">IFERROR(IF(LEFT(C229,1)+0=Results!$C$4,INDEX(Results!$CK$8:$DH$23,CODE(RIGHT(LEFT(C229,2),1))-64,RIGHT(C229,LEN(C229)-2)+0),IF(Results!$AL$7=2,2,45)),"")</f>
        <v/>
      </c>
    </row>
    <row r="230" spans="1:59" x14ac:dyDescent="0.25">
      <c r="A230" t="str">
        <f t="shared" ca="1" si="20"/>
        <v>N/A</v>
      </c>
      <c r="B230">
        <v>227</v>
      </c>
      <c r="C230" t="str">
        <f t="shared" ca="1" si="21"/>
        <v/>
      </c>
      <c r="D230" t="str">
        <f t="shared" ca="1" si="22"/>
        <v/>
      </c>
      <c r="E230" s="268" t="str">
        <f t="shared" ca="1" si="25"/>
        <v/>
      </c>
      <c r="F230" s="79" t="e">
        <f ca="1">IFERROR(IF(OR($BE230=45,$BE230=45+Results!$AR$2),VLOOKUP($C230,Data_qPCR,F$3+2,FALSE),NA()),NA())</f>
        <v>#N/A</v>
      </c>
      <c r="G230" s="79" t="e">
        <f ca="1">IFERROR(IF(OR($BE230=45,$BE230=45+Results!$AR$2),VLOOKUP($C230,Data_qPCR,G$3+2,FALSE),NA()),NA())</f>
        <v>#N/A</v>
      </c>
      <c r="H230" s="79" t="e">
        <f ca="1">IFERROR(IF(OR($BE230=45,$BE230=45+Results!$AR$2),VLOOKUP($C230,Data_qPCR,H$3+2,FALSE),NA()),NA())</f>
        <v>#N/A</v>
      </c>
      <c r="I230" s="79" t="e">
        <f ca="1">IFERROR(IF(OR($BE230=45,$BE230=45+Results!$AR$2),VLOOKUP($C230,Data_qPCR,I$3+2,FALSE),NA()),NA())</f>
        <v>#N/A</v>
      </c>
      <c r="J230" s="79" t="e">
        <f ca="1">IFERROR(IF(OR($BE230=45,$BE230=45+Results!$AR$2),VLOOKUP($C230,Data_qPCR,J$3+2,FALSE),NA()),NA())</f>
        <v>#N/A</v>
      </c>
      <c r="K230" s="79" t="e">
        <f ca="1">IFERROR(IF(OR($BE230=45,$BE230=45+Results!$AR$2),VLOOKUP($C230,Data_qPCR,K$3+2,FALSE),NA()),NA())</f>
        <v>#N/A</v>
      </c>
      <c r="L230" s="79" t="e">
        <f ca="1">IFERROR(IF(OR($BE230=45,$BE230=45+Results!$AR$2),VLOOKUP($C230,Data_qPCR,L$3+2,FALSE),NA()),NA())</f>
        <v>#N/A</v>
      </c>
      <c r="M230" s="79" t="e">
        <f ca="1">IFERROR(IF(OR($BE230=45,$BE230=45+Results!$AR$2),VLOOKUP($C230,Data_qPCR,M$3+2,FALSE),NA()),NA())</f>
        <v>#N/A</v>
      </c>
      <c r="N230" s="79" t="e">
        <f ca="1">IFERROR(IF(OR($BE230=45,$BE230=45+Results!$AR$2),VLOOKUP($C230,Data_qPCR,N$3+2,FALSE),NA()),NA())</f>
        <v>#N/A</v>
      </c>
      <c r="O230" s="79" t="e">
        <f ca="1">IFERROR(IF(OR($BE230=45,$BE230=45+Results!$AR$2),VLOOKUP($C230,Data_qPCR,O$3+2,FALSE),NA()),NA())</f>
        <v>#N/A</v>
      </c>
      <c r="P230" s="79" t="e">
        <f ca="1">IFERROR(IF(OR($BE230=45,$BE230=45+Results!$AR$2),VLOOKUP($C230,Data_qPCR,P$3+2,FALSE),NA()),NA())</f>
        <v>#N/A</v>
      </c>
      <c r="Q230" s="79" t="e">
        <f ca="1">IFERROR(IF(OR($BE230=45,$BE230=45+Results!$AR$2),VLOOKUP($C230,Data_qPCR,Q$3+2,FALSE),NA()),NA())</f>
        <v>#N/A</v>
      </c>
      <c r="R230" s="79" t="e">
        <f ca="1">IFERROR(IF(OR($BE230=45,$BE230=45+Results!$AR$2),VLOOKUP($C230,Data_qPCR,R$3+2,FALSE),NA()),NA())</f>
        <v>#N/A</v>
      </c>
      <c r="S230" s="79" t="e">
        <f ca="1">IFERROR(IF(OR($BE230=45,$BE230=45+Results!$AR$2),VLOOKUP($C230,Data_qPCR,S$3+2,FALSE),NA()),NA())</f>
        <v>#N/A</v>
      </c>
      <c r="T230" s="79" t="e">
        <f ca="1">IFERROR(IF(OR($BE230=45,$BE230=45+Results!$AR$2),VLOOKUP($C230,Data_qPCR,T$3+2,FALSE),NA()),NA())</f>
        <v>#N/A</v>
      </c>
      <c r="U230" s="79" t="e">
        <f ca="1">IFERROR(IF(OR($BE230=45,$BE230=45+Results!$AR$2),VLOOKUP($C230,Data_qPCR,U$3+2,FALSE),NA()),NA())</f>
        <v>#N/A</v>
      </c>
      <c r="V230" s="79" t="e">
        <f ca="1">IFERROR(IF(OR($BE230=45,$BE230=45+Results!$AR$2),VLOOKUP($C230,Data_qPCR,V$3+2,FALSE),NA()),NA())</f>
        <v>#N/A</v>
      </c>
      <c r="W230" s="79" t="e">
        <f ca="1">IFERROR(IF(OR($BE230=45,$BE230=45+Results!$AR$2),VLOOKUP($C230,Data_qPCR,W$3+2,FALSE),NA()),NA())</f>
        <v>#N/A</v>
      </c>
      <c r="X230" s="79" t="e">
        <f ca="1">IFERROR(IF(OR($BE230=45,$BE230=45+Results!$AR$2),VLOOKUP($C230,Data_qPCR,X$3+2,FALSE),NA()),NA())</f>
        <v>#N/A</v>
      </c>
      <c r="Y230" s="79" t="e">
        <f ca="1">IFERROR(IF(OR($BE230=45,$BE230=45+Results!$AR$2),VLOOKUP($C230,Data_qPCR,Y$3+2,FALSE),NA()),NA())</f>
        <v>#N/A</v>
      </c>
      <c r="Z230" s="79" t="e">
        <f ca="1">IFERROR(IF(OR($BE230=45,$BE230=45+Results!$AR$2),VLOOKUP($C230,Data_qPCR,Z$3+2,FALSE),NA()),NA())</f>
        <v>#N/A</v>
      </c>
      <c r="AA230" s="79" t="e">
        <f ca="1">IFERROR(IF(OR($BE230=45,$BE230=45+Results!$AR$2),VLOOKUP($C230,Data_qPCR,AA$3+2,FALSE),NA()),NA())</f>
        <v>#N/A</v>
      </c>
      <c r="AB230" s="79" t="e">
        <f ca="1">IFERROR(IF(OR($BE230=45,$BE230=45+Results!$AR$2),VLOOKUP($C230,Data_qPCR,AB$3+2,FALSE),NA()),NA())</f>
        <v>#N/A</v>
      </c>
      <c r="AC230" s="79" t="e">
        <f ca="1">IFERROR(IF(OR($BE230=45,$BE230=45+Results!$AR$2),VLOOKUP($C230,Data_qPCR,AC$3+2,FALSE),NA()),NA())</f>
        <v>#N/A</v>
      </c>
      <c r="AD230" s="79" t="e">
        <f ca="1">IFERROR(IF(OR($BE230=45,$BE230=45+Results!$AR$2),VLOOKUP($C230,Data_qPCR,AD$3+2,FALSE),NA()),NA())</f>
        <v>#N/A</v>
      </c>
      <c r="AE230" s="79" t="e">
        <f ca="1">IFERROR(IF(OR($BE230=45,$BE230=45+Results!$AR$2),VLOOKUP($C230,Data_qPCR,AE$3+2,FALSE),NA()),NA())</f>
        <v>#N/A</v>
      </c>
      <c r="AF230" s="79" t="e">
        <f ca="1">IFERROR(IF(OR($BE230=45,$BE230=45+Results!$AR$2),VLOOKUP($C230,Data_qPCR,AF$3+2,FALSE),NA()),NA())</f>
        <v>#N/A</v>
      </c>
      <c r="AG230" s="79" t="e">
        <f ca="1">IFERROR(IF(OR($BE230=45,$BE230=45+Results!$AR$2),VLOOKUP($C230,Data_qPCR,AG$3+2,FALSE),NA()),NA())</f>
        <v>#N/A</v>
      </c>
      <c r="AH230" s="79" t="e">
        <f ca="1">IFERROR(IF(OR($BE230=45,$BE230=45+Results!$AR$2),VLOOKUP($C230,Data_qPCR,AH$3+2,FALSE),NA()),NA())</f>
        <v>#N/A</v>
      </c>
      <c r="AI230" s="79" t="e">
        <f ca="1">IFERROR(IF(OR($BE230=45,$BE230=45+Results!$AR$2),VLOOKUP($C230,Data_qPCR,AI$3+2,FALSE),NA()),NA())</f>
        <v>#N/A</v>
      </c>
      <c r="AJ230" s="79" t="e">
        <f ca="1">IFERROR(IF(OR($BE230=45,$BE230=45+Results!$AR$2),VLOOKUP($C230,Data_qPCR,AJ$3+2,FALSE),NA()),NA())</f>
        <v>#N/A</v>
      </c>
      <c r="AK230" s="79" t="e">
        <f ca="1">IFERROR(IF(OR($BE230=45,$BE230=45+Results!$AR$2),VLOOKUP($C230,Data_qPCR,AK$3+2,FALSE),NA()),NA())</f>
        <v>#N/A</v>
      </c>
      <c r="AL230" s="79" t="e">
        <f ca="1">IFERROR(IF(OR($BE230=45,$BE230=45+Results!$AR$2),VLOOKUP($C230,Data_qPCR,AL$3+2,FALSE),NA()),NA())</f>
        <v>#N/A</v>
      </c>
      <c r="AM230" s="79" t="e">
        <f ca="1">IFERROR(IF(OR($BE230=45,$BE230=45+Results!$AR$2),VLOOKUP($C230,Data_qPCR,AM$3+2,FALSE),NA()),NA())</f>
        <v>#N/A</v>
      </c>
      <c r="AN230" s="79" t="e">
        <f ca="1">IFERROR(IF(OR($BE230=45,$BE230=45+Results!$AR$2),VLOOKUP($C230,Data_qPCR,AN$3+2,FALSE),NA()),NA())</f>
        <v>#N/A</v>
      </c>
      <c r="AO230" s="79" t="e">
        <f ca="1">IFERROR(IF(OR($BE230=45,$BE230=45+Results!$AR$2),VLOOKUP($C230,Data_qPCR,AO$3+2,FALSE),NA()),NA())</f>
        <v>#N/A</v>
      </c>
      <c r="AP230" s="79" t="e">
        <f ca="1">IFERROR(IF(OR($BE230=45,$BE230=45+Results!$AR$2),VLOOKUP($C230,Data_qPCR,AP$3+2,FALSE),NA()),NA())</f>
        <v>#N/A</v>
      </c>
      <c r="AQ230" s="79" t="e">
        <f ca="1">IFERROR(IF(OR($BE230=45,$BE230=45+Results!$AR$2),VLOOKUP($C230,Data_qPCR,AQ$3+2,FALSE),NA()),NA())</f>
        <v>#N/A</v>
      </c>
      <c r="AR230" s="79" t="e">
        <f ca="1">IFERROR(IF(OR($BE230=45,$BE230=45+Results!$AR$2),VLOOKUP($C230,Data_qPCR,AR$3+2,FALSE),NA()),NA())</f>
        <v>#N/A</v>
      </c>
      <c r="AS230" s="79" t="e">
        <f ca="1">IFERROR(IF(OR($BE230=45,$BE230=45+Results!$AR$2),VLOOKUP($C230,Data_qPCR,AS$3+2,FALSE),NA()),NA())</f>
        <v>#N/A</v>
      </c>
      <c r="AT230" s="79" t="e">
        <f ca="1">IFERROR(IF(OR($BE230=45,$BE230=45+Results!$AR$2),VLOOKUP($C230,Data_qPCR,AT$3+2,FALSE),NA()),NA())</f>
        <v>#N/A</v>
      </c>
      <c r="AU230" s="79" t="e">
        <f ca="1">IFERROR(IF(OR($BE230=45,$BE230=45+Results!$AR$2),VLOOKUP($C230,Data_qPCR,AU$3+2,FALSE),NA()),NA())</f>
        <v>#N/A</v>
      </c>
      <c r="AV230" s="79" t="e">
        <f ca="1">IFERROR(IF(OR($BE230=45,$BE230=45+Results!$AR$2),VLOOKUP($C230,Data_qPCR,AV$3+2,FALSE),NA()),NA())</f>
        <v>#N/A</v>
      </c>
      <c r="AW230" s="79" t="e">
        <f ca="1">IFERROR(IF(OR($BE230=45,$BE230=45+Results!$AR$2),VLOOKUP($C230,Data_qPCR,AW$3+2,FALSE),NA()),NA())</f>
        <v>#N/A</v>
      </c>
      <c r="AX230" s="79" t="e">
        <f ca="1">IFERROR(IF(OR($BE230=45,$BE230=45+Results!$AR$2),VLOOKUP($C230,Data_qPCR,AX$3+2,FALSE),NA()),NA())</f>
        <v>#N/A</v>
      </c>
      <c r="AY230" s="79" t="e">
        <f ca="1">IFERROR(IF(OR($BE230=45,$BE230=45+Results!$AR$2),VLOOKUP($C230,Data_qPCR,AY$3+2,FALSE),NA()),NA())</f>
        <v>#N/A</v>
      </c>
      <c r="AZ230" s="79" t="e">
        <f ca="1">IFERROR(IF(OR($BE230=45,$BE230=45+Results!$AR$2),VLOOKUP($C230,Data_qPCR,AZ$3+2,FALSE),NA()),NA())</f>
        <v>#N/A</v>
      </c>
      <c r="BA230" s="79" t="e">
        <f ca="1">IFERROR(IF(OR($BE230=45,$BE230=45+Results!$AR$2),VLOOKUP($C230,Data_qPCR,BA$3+2,FALSE),NA()),NA())</f>
        <v>#N/A</v>
      </c>
      <c r="BB230" s="79" t="e">
        <f ca="1">IFERROR(IF(OR($BE230=45,$BE230=45+Results!$AR$2),VLOOKUP($C230,Data_qPCR,BB$3+2,FALSE),NA()),NA())</f>
        <v>#N/A</v>
      </c>
      <c r="BC230" s="79" t="e">
        <f ca="1">IFERROR(IF(OR($BE230=45,$BE230=45+Results!$AR$2),VLOOKUP($C230,Data_qPCR,BC$3+2,FALSE),NA()),NA())</f>
        <v>#N/A</v>
      </c>
      <c r="BD230" s="79" t="str">
        <f t="shared" ca="1" si="24"/>
        <v/>
      </c>
      <c r="BE230" t="str">
        <f ca="1">IFERROR(IF(LEFT(C230,1)+0=Results!$C$4,INDEX(Results!$AM$8:$BJ$23,CODE(RIGHT(LEFT(C230,2),1))-64,RIGHT(C230,LEN(C230)-2)+0),IF(Results!$AL$7=2,2,45)),"")</f>
        <v/>
      </c>
      <c r="BF230" t="str">
        <f t="shared" ca="1" si="23"/>
        <v/>
      </c>
      <c r="BG230" s="104" t="str">
        <f ca="1">IFERROR(IF(LEFT(C230,1)+0=Results!$C$4,INDEX(Results!$CK$8:$DH$23,CODE(RIGHT(LEFT(C230,2),1))-64,RIGHT(C230,LEN(C230)-2)+0),IF(Results!$AL$7=2,2,45)),"")</f>
        <v/>
      </c>
    </row>
    <row r="231" spans="1:59" x14ac:dyDescent="0.25">
      <c r="A231" t="str">
        <f t="shared" ca="1" si="20"/>
        <v>N/A</v>
      </c>
      <c r="B231">
        <v>228</v>
      </c>
      <c r="C231" t="str">
        <f t="shared" ca="1" si="21"/>
        <v/>
      </c>
      <c r="D231" t="str">
        <f t="shared" ca="1" si="22"/>
        <v/>
      </c>
      <c r="E231" s="268" t="str">
        <f t="shared" ca="1" si="25"/>
        <v/>
      </c>
      <c r="F231" s="79" t="e">
        <f ca="1">IFERROR(IF(OR($BE231=45,$BE231=45+Results!$AR$2),VLOOKUP($C231,Data_qPCR,F$3+2,FALSE),NA()),NA())</f>
        <v>#N/A</v>
      </c>
      <c r="G231" s="79" t="e">
        <f ca="1">IFERROR(IF(OR($BE231=45,$BE231=45+Results!$AR$2),VLOOKUP($C231,Data_qPCR,G$3+2,FALSE),NA()),NA())</f>
        <v>#N/A</v>
      </c>
      <c r="H231" s="79" t="e">
        <f ca="1">IFERROR(IF(OR($BE231=45,$BE231=45+Results!$AR$2),VLOOKUP($C231,Data_qPCR,H$3+2,FALSE),NA()),NA())</f>
        <v>#N/A</v>
      </c>
      <c r="I231" s="79" t="e">
        <f ca="1">IFERROR(IF(OR($BE231=45,$BE231=45+Results!$AR$2),VLOOKUP($C231,Data_qPCR,I$3+2,FALSE),NA()),NA())</f>
        <v>#N/A</v>
      </c>
      <c r="J231" s="79" t="e">
        <f ca="1">IFERROR(IF(OR($BE231=45,$BE231=45+Results!$AR$2),VLOOKUP($C231,Data_qPCR,J$3+2,FALSE),NA()),NA())</f>
        <v>#N/A</v>
      </c>
      <c r="K231" s="79" t="e">
        <f ca="1">IFERROR(IF(OR($BE231=45,$BE231=45+Results!$AR$2),VLOOKUP($C231,Data_qPCR,K$3+2,FALSE),NA()),NA())</f>
        <v>#N/A</v>
      </c>
      <c r="L231" s="79" t="e">
        <f ca="1">IFERROR(IF(OR($BE231=45,$BE231=45+Results!$AR$2),VLOOKUP($C231,Data_qPCR,L$3+2,FALSE),NA()),NA())</f>
        <v>#N/A</v>
      </c>
      <c r="M231" s="79" t="e">
        <f ca="1">IFERROR(IF(OR($BE231=45,$BE231=45+Results!$AR$2),VLOOKUP($C231,Data_qPCR,M$3+2,FALSE),NA()),NA())</f>
        <v>#N/A</v>
      </c>
      <c r="N231" s="79" t="e">
        <f ca="1">IFERROR(IF(OR($BE231=45,$BE231=45+Results!$AR$2),VLOOKUP($C231,Data_qPCR,N$3+2,FALSE),NA()),NA())</f>
        <v>#N/A</v>
      </c>
      <c r="O231" s="79" t="e">
        <f ca="1">IFERROR(IF(OR($BE231=45,$BE231=45+Results!$AR$2),VLOOKUP($C231,Data_qPCR,O$3+2,FALSE),NA()),NA())</f>
        <v>#N/A</v>
      </c>
      <c r="P231" s="79" t="e">
        <f ca="1">IFERROR(IF(OR($BE231=45,$BE231=45+Results!$AR$2),VLOOKUP($C231,Data_qPCR,P$3+2,FALSE),NA()),NA())</f>
        <v>#N/A</v>
      </c>
      <c r="Q231" s="79" t="e">
        <f ca="1">IFERROR(IF(OR($BE231=45,$BE231=45+Results!$AR$2),VLOOKUP($C231,Data_qPCR,Q$3+2,FALSE),NA()),NA())</f>
        <v>#N/A</v>
      </c>
      <c r="R231" s="79" t="e">
        <f ca="1">IFERROR(IF(OR($BE231=45,$BE231=45+Results!$AR$2),VLOOKUP($C231,Data_qPCR,R$3+2,FALSE),NA()),NA())</f>
        <v>#N/A</v>
      </c>
      <c r="S231" s="79" t="e">
        <f ca="1">IFERROR(IF(OR($BE231=45,$BE231=45+Results!$AR$2),VLOOKUP($C231,Data_qPCR,S$3+2,FALSE),NA()),NA())</f>
        <v>#N/A</v>
      </c>
      <c r="T231" s="79" t="e">
        <f ca="1">IFERROR(IF(OR($BE231=45,$BE231=45+Results!$AR$2),VLOOKUP($C231,Data_qPCR,T$3+2,FALSE),NA()),NA())</f>
        <v>#N/A</v>
      </c>
      <c r="U231" s="79" t="e">
        <f ca="1">IFERROR(IF(OR($BE231=45,$BE231=45+Results!$AR$2),VLOOKUP($C231,Data_qPCR,U$3+2,FALSE),NA()),NA())</f>
        <v>#N/A</v>
      </c>
      <c r="V231" s="79" t="e">
        <f ca="1">IFERROR(IF(OR($BE231=45,$BE231=45+Results!$AR$2),VLOOKUP($C231,Data_qPCR,V$3+2,FALSE),NA()),NA())</f>
        <v>#N/A</v>
      </c>
      <c r="W231" s="79" t="e">
        <f ca="1">IFERROR(IF(OR($BE231=45,$BE231=45+Results!$AR$2),VLOOKUP($C231,Data_qPCR,W$3+2,FALSE),NA()),NA())</f>
        <v>#N/A</v>
      </c>
      <c r="X231" s="79" t="e">
        <f ca="1">IFERROR(IF(OR($BE231=45,$BE231=45+Results!$AR$2),VLOOKUP($C231,Data_qPCR,X$3+2,FALSE),NA()),NA())</f>
        <v>#N/A</v>
      </c>
      <c r="Y231" s="79" t="e">
        <f ca="1">IFERROR(IF(OR($BE231=45,$BE231=45+Results!$AR$2),VLOOKUP($C231,Data_qPCR,Y$3+2,FALSE),NA()),NA())</f>
        <v>#N/A</v>
      </c>
      <c r="Z231" s="79" t="e">
        <f ca="1">IFERROR(IF(OR($BE231=45,$BE231=45+Results!$AR$2),VLOOKUP($C231,Data_qPCR,Z$3+2,FALSE),NA()),NA())</f>
        <v>#N/A</v>
      </c>
      <c r="AA231" s="79" t="e">
        <f ca="1">IFERROR(IF(OR($BE231=45,$BE231=45+Results!$AR$2),VLOOKUP($C231,Data_qPCR,AA$3+2,FALSE),NA()),NA())</f>
        <v>#N/A</v>
      </c>
      <c r="AB231" s="79" t="e">
        <f ca="1">IFERROR(IF(OR($BE231=45,$BE231=45+Results!$AR$2),VLOOKUP($C231,Data_qPCR,AB$3+2,FALSE),NA()),NA())</f>
        <v>#N/A</v>
      </c>
      <c r="AC231" s="79" t="e">
        <f ca="1">IFERROR(IF(OR($BE231=45,$BE231=45+Results!$AR$2),VLOOKUP($C231,Data_qPCR,AC$3+2,FALSE),NA()),NA())</f>
        <v>#N/A</v>
      </c>
      <c r="AD231" s="79" t="e">
        <f ca="1">IFERROR(IF(OR($BE231=45,$BE231=45+Results!$AR$2),VLOOKUP($C231,Data_qPCR,AD$3+2,FALSE),NA()),NA())</f>
        <v>#N/A</v>
      </c>
      <c r="AE231" s="79" t="e">
        <f ca="1">IFERROR(IF(OR($BE231=45,$BE231=45+Results!$AR$2),VLOOKUP($C231,Data_qPCR,AE$3+2,FALSE),NA()),NA())</f>
        <v>#N/A</v>
      </c>
      <c r="AF231" s="79" t="e">
        <f ca="1">IFERROR(IF(OR($BE231=45,$BE231=45+Results!$AR$2),VLOOKUP($C231,Data_qPCR,AF$3+2,FALSE),NA()),NA())</f>
        <v>#N/A</v>
      </c>
      <c r="AG231" s="79" t="e">
        <f ca="1">IFERROR(IF(OR($BE231=45,$BE231=45+Results!$AR$2),VLOOKUP($C231,Data_qPCR,AG$3+2,FALSE),NA()),NA())</f>
        <v>#N/A</v>
      </c>
      <c r="AH231" s="79" t="e">
        <f ca="1">IFERROR(IF(OR($BE231=45,$BE231=45+Results!$AR$2),VLOOKUP($C231,Data_qPCR,AH$3+2,FALSE),NA()),NA())</f>
        <v>#N/A</v>
      </c>
      <c r="AI231" s="79" t="e">
        <f ca="1">IFERROR(IF(OR($BE231=45,$BE231=45+Results!$AR$2),VLOOKUP($C231,Data_qPCR,AI$3+2,FALSE),NA()),NA())</f>
        <v>#N/A</v>
      </c>
      <c r="AJ231" s="79" t="e">
        <f ca="1">IFERROR(IF(OR($BE231=45,$BE231=45+Results!$AR$2),VLOOKUP($C231,Data_qPCR,AJ$3+2,FALSE),NA()),NA())</f>
        <v>#N/A</v>
      </c>
      <c r="AK231" s="79" t="e">
        <f ca="1">IFERROR(IF(OR($BE231=45,$BE231=45+Results!$AR$2),VLOOKUP($C231,Data_qPCR,AK$3+2,FALSE),NA()),NA())</f>
        <v>#N/A</v>
      </c>
      <c r="AL231" s="79" t="e">
        <f ca="1">IFERROR(IF(OR($BE231=45,$BE231=45+Results!$AR$2),VLOOKUP($C231,Data_qPCR,AL$3+2,FALSE),NA()),NA())</f>
        <v>#N/A</v>
      </c>
      <c r="AM231" s="79" t="e">
        <f ca="1">IFERROR(IF(OR($BE231=45,$BE231=45+Results!$AR$2),VLOOKUP($C231,Data_qPCR,AM$3+2,FALSE),NA()),NA())</f>
        <v>#N/A</v>
      </c>
      <c r="AN231" s="79" t="e">
        <f ca="1">IFERROR(IF(OR($BE231=45,$BE231=45+Results!$AR$2),VLOOKUP($C231,Data_qPCR,AN$3+2,FALSE),NA()),NA())</f>
        <v>#N/A</v>
      </c>
      <c r="AO231" s="79" t="e">
        <f ca="1">IFERROR(IF(OR($BE231=45,$BE231=45+Results!$AR$2),VLOOKUP($C231,Data_qPCR,AO$3+2,FALSE),NA()),NA())</f>
        <v>#N/A</v>
      </c>
      <c r="AP231" s="79" t="e">
        <f ca="1">IFERROR(IF(OR($BE231=45,$BE231=45+Results!$AR$2),VLOOKUP($C231,Data_qPCR,AP$3+2,FALSE),NA()),NA())</f>
        <v>#N/A</v>
      </c>
      <c r="AQ231" s="79" t="e">
        <f ca="1">IFERROR(IF(OR($BE231=45,$BE231=45+Results!$AR$2),VLOOKUP($C231,Data_qPCR,AQ$3+2,FALSE),NA()),NA())</f>
        <v>#N/A</v>
      </c>
      <c r="AR231" s="79" t="e">
        <f ca="1">IFERROR(IF(OR($BE231=45,$BE231=45+Results!$AR$2),VLOOKUP($C231,Data_qPCR,AR$3+2,FALSE),NA()),NA())</f>
        <v>#N/A</v>
      </c>
      <c r="AS231" s="79" t="e">
        <f ca="1">IFERROR(IF(OR($BE231=45,$BE231=45+Results!$AR$2),VLOOKUP($C231,Data_qPCR,AS$3+2,FALSE),NA()),NA())</f>
        <v>#N/A</v>
      </c>
      <c r="AT231" s="79" t="e">
        <f ca="1">IFERROR(IF(OR($BE231=45,$BE231=45+Results!$AR$2),VLOOKUP($C231,Data_qPCR,AT$3+2,FALSE),NA()),NA())</f>
        <v>#N/A</v>
      </c>
      <c r="AU231" s="79" t="e">
        <f ca="1">IFERROR(IF(OR($BE231=45,$BE231=45+Results!$AR$2),VLOOKUP($C231,Data_qPCR,AU$3+2,FALSE),NA()),NA())</f>
        <v>#N/A</v>
      </c>
      <c r="AV231" s="79" t="e">
        <f ca="1">IFERROR(IF(OR($BE231=45,$BE231=45+Results!$AR$2),VLOOKUP($C231,Data_qPCR,AV$3+2,FALSE),NA()),NA())</f>
        <v>#N/A</v>
      </c>
      <c r="AW231" s="79" t="e">
        <f ca="1">IFERROR(IF(OR($BE231=45,$BE231=45+Results!$AR$2),VLOOKUP($C231,Data_qPCR,AW$3+2,FALSE),NA()),NA())</f>
        <v>#N/A</v>
      </c>
      <c r="AX231" s="79" t="e">
        <f ca="1">IFERROR(IF(OR($BE231=45,$BE231=45+Results!$AR$2),VLOOKUP($C231,Data_qPCR,AX$3+2,FALSE),NA()),NA())</f>
        <v>#N/A</v>
      </c>
      <c r="AY231" s="79" t="e">
        <f ca="1">IFERROR(IF(OR($BE231=45,$BE231=45+Results!$AR$2),VLOOKUP($C231,Data_qPCR,AY$3+2,FALSE),NA()),NA())</f>
        <v>#N/A</v>
      </c>
      <c r="AZ231" s="79" t="e">
        <f ca="1">IFERROR(IF(OR($BE231=45,$BE231=45+Results!$AR$2),VLOOKUP($C231,Data_qPCR,AZ$3+2,FALSE),NA()),NA())</f>
        <v>#N/A</v>
      </c>
      <c r="BA231" s="79" t="e">
        <f ca="1">IFERROR(IF(OR($BE231=45,$BE231=45+Results!$AR$2),VLOOKUP($C231,Data_qPCR,BA$3+2,FALSE),NA()),NA())</f>
        <v>#N/A</v>
      </c>
      <c r="BB231" s="79" t="e">
        <f ca="1">IFERROR(IF(OR($BE231=45,$BE231=45+Results!$AR$2),VLOOKUP($C231,Data_qPCR,BB$3+2,FALSE),NA()),NA())</f>
        <v>#N/A</v>
      </c>
      <c r="BC231" s="79" t="e">
        <f ca="1">IFERROR(IF(OR($BE231=45,$BE231=45+Results!$AR$2),VLOOKUP($C231,Data_qPCR,BC$3+2,FALSE),NA()),NA())</f>
        <v>#N/A</v>
      </c>
      <c r="BD231" s="79" t="str">
        <f t="shared" ca="1" si="24"/>
        <v/>
      </c>
      <c r="BE231" t="str">
        <f ca="1">IFERROR(IF(LEFT(C231,1)+0=Results!$C$4,INDEX(Results!$AM$8:$BJ$23,CODE(RIGHT(LEFT(C231,2),1))-64,RIGHT(C231,LEN(C231)-2)+0),IF(Results!$AL$7=2,2,45)),"")</f>
        <v/>
      </c>
      <c r="BF231" t="str">
        <f t="shared" ca="1" si="23"/>
        <v/>
      </c>
      <c r="BG231" s="104" t="str">
        <f ca="1">IFERROR(IF(LEFT(C231,1)+0=Results!$C$4,INDEX(Results!$CK$8:$DH$23,CODE(RIGHT(LEFT(C231,2),1))-64,RIGHT(C231,LEN(C231)-2)+0),IF(Results!$AL$7=2,2,45)),"")</f>
        <v/>
      </c>
    </row>
    <row r="232" spans="1:59" x14ac:dyDescent="0.25">
      <c r="A232" t="str">
        <f t="shared" ca="1" si="20"/>
        <v>N/A</v>
      </c>
      <c r="B232">
        <v>229</v>
      </c>
      <c r="C232" t="str">
        <f t="shared" ca="1" si="21"/>
        <v/>
      </c>
      <c r="D232" t="str">
        <f t="shared" ca="1" si="22"/>
        <v/>
      </c>
      <c r="E232" s="268" t="str">
        <f t="shared" ca="1" si="25"/>
        <v/>
      </c>
      <c r="F232" s="79" t="e">
        <f ca="1">IFERROR(IF(OR($BE232=45,$BE232=45+Results!$AR$2),VLOOKUP($C232,Data_qPCR,F$3+2,FALSE),NA()),NA())</f>
        <v>#N/A</v>
      </c>
      <c r="G232" s="79" t="e">
        <f ca="1">IFERROR(IF(OR($BE232=45,$BE232=45+Results!$AR$2),VLOOKUP($C232,Data_qPCR,G$3+2,FALSE),NA()),NA())</f>
        <v>#N/A</v>
      </c>
      <c r="H232" s="79" t="e">
        <f ca="1">IFERROR(IF(OR($BE232=45,$BE232=45+Results!$AR$2),VLOOKUP($C232,Data_qPCR,H$3+2,FALSE),NA()),NA())</f>
        <v>#N/A</v>
      </c>
      <c r="I232" s="79" t="e">
        <f ca="1">IFERROR(IF(OR($BE232=45,$BE232=45+Results!$AR$2),VLOOKUP($C232,Data_qPCR,I$3+2,FALSE),NA()),NA())</f>
        <v>#N/A</v>
      </c>
      <c r="J232" s="79" t="e">
        <f ca="1">IFERROR(IF(OR($BE232=45,$BE232=45+Results!$AR$2),VLOOKUP($C232,Data_qPCR,J$3+2,FALSE),NA()),NA())</f>
        <v>#N/A</v>
      </c>
      <c r="K232" s="79" t="e">
        <f ca="1">IFERROR(IF(OR($BE232=45,$BE232=45+Results!$AR$2),VLOOKUP($C232,Data_qPCR,K$3+2,FALSE),NA()),NA())</f>
        <v>#N/A</v>
      </c>
      <c r="L232" s="79" t="e">
        <f ca="1">IFERROR(IF(OR($BE232=45,$BE232=45+Results!$AR$2),VLOOKUP($C232,Data_qPCR,L$3+2,FALSE),NA()),NA())</f>
        <v>#N/A</v>
      </c>
      <c r="M232" s="79" t="e">
        <f ca="1">IFERROR(IF(OR($BE232=45,$BE232=45+Results!$AR$2),VLOOKUP($C232,Data_qPCR,M$3+2,FALSE),NA()),NA())</f>
        <v>#N/A</v>
      </c>
      <c r="N232" s="79" t="e">
        <f ca="1">IFERROR(IF(OR($BE232=45,$BE232=45+Results!$AR$2),VLOOKUP($C232,Data_qPCR,N$3+2,FALSE),NA()),NA())</f>
        <v>#N/A</v>
      </c>
      <c r="O232" s="79" t="e">
        <f ca="1">IFERROR(IF(OR($BE232=45,$BE232=45+Results!$AR$2),VLOOKUP($C232,Data_qPCR,O$3+2,FALSE),NA()),NA())</f>
        <v>#N/A</v>
      </c>
      <c r="P232" s="79" t="e">
        <f ca="1">IFERROR(IF(OR($BE232=45,$BE232=45+Results!$AR$2),VLOOKUP($C232,Data_qPCR,P$3+2,FALSE),NA()),NA())</f>
        <v>#N/A</v>
      </c>
      <c r="Q232" s="79" t="e">
        <f ca="1">IFERROR(IF(OR($BE232=45,$BE232=45+Results!$AR$2),VLOOKUP($C232,Data_qPCR,Q$3+2,FALSE),NA()),NA())</f>
        <v>#N/A</v>
      </c>
      <c r="R232" s="79" t="e">
        <f ca="1">IFERROR(IF(OR($BE232=45,$BE232=45+Results!$AR$2),VLOOKUP($C232,Data_qPCR,R$3+2,FALSE),NA()),NA())</f>
        <v>#N/A</v>
      </c>
      <c r="S232" s="79" t="e">
        <f ca="1">IFERROR(IF(OR($BE232=45,$BE232=45+Results!$AR$2),VLOOKUP($C232,Data_qPCR,S$3+2,FALSE),NA()),NA())</f>
        <v>#N/A</v>
      </c>
      <c r="T232" s="79" t="e">
        <f ca="1">IFERROR(IF(OR($BE232=45,$BE232=45+Results!$AR$2),VLOOKUP($C232,Data_qPCR,T$3+2,FALSE),NA()),NA())</f>
        <v>#N/A</v>
      </c>
      <c r="U232" s="79" t="e">
        <f ca="1">IFERROR(IF(OR($BE232=45,$BE232=45+Results!$AR$2),VLOOKUP($C232,Data_qPCR,U$3+2,FALSE),NA()),NA())</f>
        <v>#N/A</v>
      </c>
      <c r="V232" s="79" t="e">
        <f ca="1">IFERROR(IF(OR($BE232=45,$BE232=45+Results!$AR$2),VLOOKUP($C232,Data_qPCR,V$3+2,FALSE),NA()),NA())</f>
        <v>#N/A</v>
      </c>
      <c r="W232" s="79" t="e">
        <f ca="1">IFERROR(IF(OR($BE232=45,$BE232=45+Results!$AR$2),VLOOKUP($C232,Data_qPCR,W$3+2,FALSE),NA()),NA())</f>
        <v>#N/A</v>
      </c>
      <c r="X232" s="79" t="e">
        <f ca="1">IFERROR(IF(OR($BE232=45,$BE232=45+Results!$AR$2),VLOOKUP($C232,Data_qPCR,X$3+2,FALSE),NA()),NA())</f>
        <v>#N/A</v>
      </c>
      <c r="Y232" s="79" t="e">
        <f ca="1">IFERROR(IF(OR($BE232=45,$BE232=45+Results!$AR$2),VLOOKUP($C232,Data_qPCR,Y$3+2,FALSE),NA()),NA())</f>
        <v>#N/A</v>
      </c>
      <c r="Z232" s="79" t="e">
        <f ca="1">IFERROR(IF(OR($BE232=45,$BE232=45+Results!$AR$2),VLOOKUP($C232,Data_qPCR,Z$3+2,FALSE),NA()),NA())</f>
        <v>#N/A</v>
      </c>
      <c r="AA232" s="79" t="e">
        <f ca="1">IFERROR(IF(OR($BE232=45,$BE232=45+Results!$AR$2),VLOOKUP($C232,Data_qPCR,AA$3+2,FALSE),NA()),NA())</f>
        <v>#N/A</v>
      </c>
      <c r="AB232" s="79" t="e">
        <f ca="1">IFERROR(IF(OR($BE232=45,$BE232=45+Results!$AR$2),VLOOKUP($C232,Data_qPCR,AB$3+2,FALSE),NA()),NA())</f>
        <v>#N/A</v>
      </c>
      <c r="AC232" s="79" t="e">
        <f ca="1">IFERROR(IF(OR($BE232=45,$BE232=45+Results!$AR$2),VLOOKUP($C232,Data_qPCR,AC$3+2,FALSE),NA()),NA())</f>
        <v>#N/A</v>
      </c>
      <c r="AD232" s="79" t="e">
        <f ca="1">IFERROR(IF(OR($BE232=45,$BE232=45+Results!$AR$2),VLOOKUP($C232,Data_qPCR,AD$3+2,FALSE),NA()),NA())</f>
        <v>#N/A</v>
      </c>
      <c r="AE232" s="79" t="e">
        <f ca="1">IFERROR(IF(OR($BE232=45,$BE232=45+Results!$AR$2),VLOOKUP($C232,Data_qPCR,AE$3+2,FALSE),NA()),NA())</f>
        <v>#N/A</v>
      </c>
      <c r="AF232" s="79" t="e">
        <f ca="1">IFERROR(IF(OR($BE232=45,$BE232=45+Results!$AR$2),VLOOKUP($C232,Data_qPCR,AF$3+2,FALSE),NA()),NA())</f>
        <v>#N/A</v>
      </c>
      <c r="AG232" s="79" t="e">
        <f ca="1">IFERROR(IF(OR($BE232=45,$BE232=45+Results!$AR$2),VLOOKUP($C232,Data_qPCR,AG$3+2,FALSE),NA()),NA())</f>
        <v>#N/A</v>
      </c>
      <c r="AH232" s="79" t="e">
        <f ca="1">IFERROR(IF(OR($BE232=45,$BE232=45+Results!$AR$2),VLOOKUP($C232,Data_qPCR,AH$3+2,FALSE),NA()),NA())</f>
        <v>#N/A</v>
      </c>
      <c r="AI232" s="79" t="e">
        <f ca="1">IFERROR(IF(OR($BE232=45,$BE232=45+Results!$AR$2),VLOOKUP($C232,Data_qPCR,AI$3+2,FALSE),NA()),NA())</f>
        <v>#N/A</v>
      </c>
      <c r="AJ232" s="79" t="e">
        <f ca="1">IFERROR(IF(OR($BE232=45,$BE232=45+Results!$AR$2),VLOOKUP($C232,Data_qPCR,AJ$3+2,FALSE),NA()),NA())</f>
        <v>#N/A</v>
      </c>
      <c r="AK232" s="79" t="e">
        <f ca="1">IFERROR(IF(OR($BE232=45,$BE232=45+Results!$AR$2),VLOOKUP($C232,Data_qPCR,AK$3+2,FALSE),NA()),NA())</f>
        <v>#N/A</v>
      </c>
      <c r="AL232" s="79" t="e">
        <f ca="1">IFERROR(IF(OR($BE232=45,$BE232=45+Results!$AR$2),VLOOKUP($C232,Data_qPCR,AL$3+2,FALSE),NA()),NA())</f>
        <v>#N/A</v>
      </c>
      <c r="AM232" s="79" t="e">
        <f ca="1">IFERROR(IF(OR($BE232=45,$BE232=45+Results!$AR$2),VLOOKUP($C232,Data_qPCR,AM$3+2,FALSE),NA()),NA())</f>
        <v>#N/A</v>
      </c>
      <c r="AN232" s="79" t="e">
        <f ca="1">IFERROR(IF(OR($BE232=45,$BE232=45+Results!$AR$2),VLOOKUP($C232,Data_qPCR,AN$3+2,FALSE),NA()),NA())</f>
        <v>#N/A</v>
      </c>
      <c r="AO232" s="79" t="e">
        <f ca="1">IFERROR(IF(OR($BE232=45,$BE232=45+Results!$AR$2),VLOOKUP($C232,Data_qPCR,AO$3+2,FALSE),NA()),NA())</f>
        <v>#N/A</v>
      </c>
      <c r="AP232" s="79" t="e">
        <f ca="1">IFERROR(IF(OR($BE232=45,$BE232=45+Results!$AR$2),VLOOKUP($C232,Data_qPCR,AP$3+2,FALSE),NA()),NA())</f>
        <v>#N/A</v>
      </c>
      <c r="AQ232" s="79" t="e">
        <f ca="1">IFERROR(IF(OR($BE232=45,$BE232=45+Results!$AR$2),VLOOKUP($C232,Data_qPCR,AQ$3+2,FALSE),NA()),NA())</f>
        <v>#N/A</v>
      </c>
      <c r="AR232" s="79" t="e">
        <f ca="1">IFERROR(IF(OR($BE232=45,$BE232=45+Results!$AR$2),VLOOKUP($C232,Data_qPCR,AR$3+2,FALSE),NA()),NA())</f>
        <v>#N/A</v>
      </c>
      <c r="AS232" s="79" t="e">
        <f ca="1">IFERROR(IF(OR($BE232=45,$BE232=45+Results!$AR$2),VLOOKUP($C232,Data_qPCR,AS$3+2,FALSE),NA()),NA())</f>
        <v>#N/A</v>
      </c>
      <c r="AT232" s="79" t="e">
        <f ca="1">IFERROR(IF(OR($BE232=45,$BE232=45+Results!$AR$2),VLOOKUP($C232,Data_qPCR,AT$3+2,FALSE),NA()),NA())</f>
        <v>#N/A</v>
      </c>
      <c r="AU232" s="79" t="e">
        <f ca="1">IFERROR(IF(OR($BE232=45,$BE232=45+Results!$AR$2),VLOOKUP($C232,Data_qPCR,AU$3+2,FALSE),NA()),NA())</f>
        <v>#N/A</v>
      </c>
      <c r="AV232" s="79" t="e">
        <f ca="1">IFERROR(IF(OR($BE232=45,$BE232=45+Results!$AR$2),VLOOKUP($C232,Data_qPCR,AV$3+2,FALSE),NA()),NA())</f>
        <v>#N/A</v>
      </c>
      <c r="AW232" s="79" t="e">
        <f ca="1">IFERROR(IF(OR($BE232=45,$BE232=45+Results!$AR$2),VLOOKUP($C232,Data_qPCR,AW$3+2,FALSE),NA()),NA())</f>
        <v>#N/A</v>
      </c>
      <c r="AX232" s="79" t="e">
        <f ca="1">IFERROR(IF(OR($BE232=45,$BE232=45+Results!$AR$2),VLOOKUP($C232,Data_qPCR,AX$3+2,FALSE),NA()),NA())</f>
        <v>#N/A</v>
      </c>
      <c r="AY232" s="79" t="e">
        <f ca="1">IFERROR(IF(OR($BE232=45,$BE232=45+Results!$AR$2),VLOOKUP($C232,Data_qPCR,AY$3+2,FALSE),NA()),NA())</f>
        <v>#N/A</v>
      </c>
      <c r="AZ232" s="79" t="e">
        <f ca="1">IFERROR(IF(OR($BE232=45,$BE232=45+Results!$AR$2),VLOOKUP($C232,Data_qPCR,AZ$3+2,FALSE),NA()),NA())</f>
        <v>#N/A</v>
      </c>
      <c r="BA232" s="79" t="e">
        <f ca="1">IFERROR(IF(OR($BE232=45,$BE232=45+Results!$AR$2),VLOOKUP($C232,Data_qPCR,BA$3+2,FALSE),NA()),NA())</f>
        <v>#N/A</v>
      </c>
      <c r="BB232" s="79" t="e">
        <f ca="1">IFERROR(IF(OR($BE232=45,$BE232=45+Results!$AR$2),VLOOKUP($C232,Data_qPCR,BB$3+2,FALSE),NA()),NA())</f>
        <v>#N/A</v>
      </c>
      <c r="BC232" s="79" t="e">
        <f ca="1">IFERROR(IF(OR($BE232=45,$BE232=45+Results!$AR$2),VLOOKUP($C232,Data_qPCR,BC$3+2,FALSE),NA()),NA())</f>
        <v>#N/A</v>
      </c>
      <c r="BD232" s="79" t="str">
        <f t="shared" ca="1" si="24"/>
        <v/>
      </c>
      <c r="BE232" t="str">
        <f ca="1">IFERROR(IF(LEFT(C232,1)+0=Results!$C$4,INDEX(Results!$AM$8:$BJ$23,CODE(RIGHT(LEFT(C232,2),1))-64,RIGHT(C232,LEN(C232)-2)+0),IF(Results!$AL$7=2,2,45)),"")</f>
        <v/>
      </c>
      <c r="BF232" t="str">
        <f t="shared" ca="1" si="23"/>
        <v/>
      </c>
      <c r="BG232" s="104" t="str">
        <f ca="1">IFERROR(IF(LEFT(C232,1)+0=Results!$C$4,INDEX(Results!$CK$8:$DH$23,CODE(RIGHT(LEFT(C232,2),1))-64,RIGHT(C232,LEN(C232)-2)+0),IF(Results!$AL$7=2,2,45)),"")</f>
        <v/>
      </c>
    </row>
    <row r="233" spans="1:59" x14ac:dyDescent="0.25">
      <c r="A233" t="str">
        <f t="shared" ca="1" si="20"/>
        <v>N/A</v>
      </c>
      <c r="B233">
        <v>230</v>
      </c>
      <c r="C233" t="str">
        <f t="shared" ca="1" si="21"/>
        <v/>
      </c>
      <c r="D233" t="str">
        <f t="shared" ca="1" si="22"/>
        <v/>
      </c>
      <c r="E233" s="268" t="str">
        <f t="shared" ca="1" si="25"/>
        <v/>
      </c>
      <c r="F233" s="79" t="e">
        <f ca="1">IFERROR(IF(OR($BE233=45,$BE233=45+Results!$AR$2),VLOOKUP($C233,Data_qPCR,F$3+2,FALSE),NA()),NA())</f>
        <v>#N/A</v>
      </c>
      <c r="G233" s="79" t="e">
        <f ca="1">IFERROR(IF(OR($BE233=45,$BE233=45+Results!$AR$2),VLOOKUP($C233,Data_qPCR,G$3+2,FALSE),NA()),NA())</f>
        <v>#N/A</v>
      </c>
      <c r="H233" s="79" t="e">
        <f ca="1">IFERROR(IF(OR($BE233=45,$BE233=45+Results!$AR$2),VLOOKUP($C233,Data_qPCR,H$3+2,FALSE),NA()),NA())</f>
        <v>#N/A</v>
      </c>
      <c r="I233" s="79" t="e">
        <f ca="1">IFERROR(IF(OR($BE233=45,$BE233=45+Results!$AR$2),VLOOKUP($C233,Data_qPCR,I$3+2,FALSE),NA()),NA())</f>
        <v>#N/A</v>
      </c>
      <c r="J233" s="79" t="e">
        <f ca="1">IFERROR(IF(OR($BE233=45,$BE233=45+Results!$AR$2),VLOOKUP($C233,Data_qPCR,J$3+2,FALSE),NA()),NA())</f>
        <v>#N/A</v>
      </c>
      <c r="K233" s="79" t="e">
        <f ca="1">IFERROR(IF(OR($BE233=45,$BE233=45+Results!$AR$2),VLOOKUP($C233,Data_qPCR,K$3+2,FALSE),NA()),NA())</f>
        <v>#N/A</v>
      </c>
      <c r="L233" s="79" t="e">
        <f ca="1">IFERROR(IF(OR($BE233=45,$BE233=45+Results!$AR$2),VLOOKUP($C233,Data_qPCR,L$3+2,FALSE),NA()),NA())</f>
        <v>#N/A</v>
      </c>
      <c r="M233" s="79" t="e">
        <f ca="1">IFERROR(IF(OR($BE233=45,$BE233=45+Results!$AR$2),VLOOKUP($C233,Data_qPCR,M$3+2,FALSE),NA()),NA())</f>
        <v>#N/A</v>
      </c>
      <c r="N233" s="79" t="e">
        <f ca="1">IFERROR(IF(OR($BE233=45,$BE233=45+Results!$AR$2),VLOOKUP($C233,Data_qPCR,N$3+2,FALSE),NA()),NA())</f>
        <v>#N/A</v>
      </c>
      <c r="O233" s="79" t="e">
        <f ca="1">IFERROR(IF(OR($BE233=45,$BE233=45+Results!$AR$2),VLOOKUP($C233,Data_qPCR,O$3+2,FALSE),NA()),NA())</f>
        <v>#N/A</v>
      </c>
      <c r="P233" s="79" t="e">
        <f ca="1">IFERROR(IF(OR($BE233=45,$BE233=45+Results!$AR$2),VLOOKUP($C233,Data_qPCR,P$3+2,FALSE),NA()),NA())</f>
        <v>#N/A</v>
      </c>
      <c r="Q233" s="79" t="e">
        <f ca="1">IFERROR(IF(OR($BE233=45,$BE233=45+Results!$AR$2),VLOOKUP($C233,Data_qPCR,Q$3+2,FALSE),NA()),NA())</f>
        <v>#N/A</v>
      </c>
      <c r="R233" s="79" t="e">
        <f ca="1">IFERROR(IF(OR($BE233=45,$BE233=45+Results!$AR$2),VLOOKUP($C233,Data_qPCR,R$3+2,FALSE),NA()),NA())</f>
        <v>#N/A</v>
      </c>
      <c r="S233" s="79" t="e">
        <f ca="1">IFERROR(IF(OR($BE233=45,$BE233=45+Results!$AR$2),VLOOKUP($C233,Data_qPCR,S$3+2,FALSE),NA()),NA())</f>
        <v>#N/A</v>
      </c>
      <c r="T233" s="79" t="e">
        <f ca="1">IFERROR(IF(OR($BE233=45,$BE233=45+Results!$AR$2),VLOOKUP($C233,Data_qPCR,T$3+2,FALSE),NA()),NA())</f>
        <v>#N/A</v>
      </c>
      <c r="U233" s="79" t="e">
        <f ca="1">IFERROR(IF(OR($BE233=45,$BE233=45+Results!$AR$2),VLOOKUP($C233,Data_qPCR,U$3+2,FALSE),NA()),NA())</f>
        <v>#N/A</v>
      </c>
      <c r="V233" s="79" t="e">
        <f ca="1">IFERROR(IF(OR($BE233=45,$BE233=45+Results!$AR$2),VLOOKUP($C233,Data_qPCR,V$3+2,FALSE),NA()),NA())</f>
        <v>#N/A</v>
      </c>
      <c r="W233" s="79" t="e">
        <f ca="1">IFERROR(IF(OR($BE233=45,$BE233=45+Results!$AR$2),VLOOKUP($C233,Data_qPCR,W$3+2,FALSE),NA()),NA())</f>
        <v>#N/A</v>
      </c>
      <c r="X233" s="79" t="e">
        <f ca="1">IFERROR(IF(OR($BE233=45,$BE233=45+Results!$AR$2),VLOOKUP($C233,Data_qPCR,X$3+2,FALSE),NA()),NA())</f>
        <v>#N/A</v>
      </c>
      <c r="Y233" s="79" t="e">
        <f ca="1">IFERROR(IF(OR($BE233=45,$BE233=45+Results!$AR$2),VLOOKUP($C233,Data_qPCR,Y$3+2,FALSE),NA()),NA())</f>
        <v>#N/A</v>
      </c>
      <c r="Z233" s="79" t="e">
        <f ca="1">IFERROR(IF(OR($BE233=45,$BE233=45+Results!$AR$2),VLOOKUP($C233,Data_qPCR,Z$3+2,FALSE),NA()),NA())</f>
        <v>#N/A</v>
      </c>
      <c r="AA233" s="79" t="e">
        <f ca="1">IFERROR(IF(OR($BE233=45,$BE233=45+Results!$AR$2),VLOOKUP($C233,Data_qPCR,AA$3+2,FALSE),NA()),NA())</f>
        <v>#N/A</v>
      </c>
      <c r="AB233" s="79" t="e">
        <f ca="1">IFERROR(IF(OR($BE233=45,$BE233=45+Results!$AR$2),VLOOKUP($C233,Data_qPCR,AB$3+2,FALSE),NA()),NA())</f>
        <v>#N/A</v>
      </c>
      <c r="AC233" s="79" t="e">
        <f ca="1">IFERROR(IF(OR($BE233=45,$BE233=45+Results!$AR$2),VLOOKUP($C233,Data_qPCR,AC$3+2,FALSE),NA()),NA())</f>
        <v>#N/A</v>
      </c>
      <c r="AD233" s="79" t="e">
        <f ca="1">IFERROR(IF(OR($BE233=45,$BE233=45+Results!$AR$2),VLOOKUP($C233,Data_qPCR,AD$3+2,FALSE),NA()),NA())</f>
        <v>#N/A</v>
      </c>
      <c r="AE233" s="79" t="e">
        <f ca="1">IFERROR(IF(OR($BE233=45,$BE233=45+Results!$AR$2),VLOOKUP($C233,Data_qPCR,AE$3+2,FALSE),NA()),NA())</f>
        <v>#N/A</v>
      </c>
      <c r="AF233" s="79" t="e">
        <f ca="1">IFERROR(IF(OR($BE233=45,$BE233=45+Results!$AR$2),VLOOKUP($C233,Data_qPCR,AF$3+2,FALSE),NA()),NA())</f>
        <v>#N/A</v>
      </c>
      <c r="AG233" s="79" t="e">
        <f ca="1">IFERROR(IF(OR($BE233=45,$BE233=45+Results!$AR$2),VLOOKUP($C233,Data_qPCR,AG$3+2,FALSE),NA()),NA())</f>
        <v>#N/A</v>
      </c>
      <c r="AH233" s="79" t="e">
        <f ca="1">IFERROR(IF(OR($BE233=45,$BE233=45+Results!$AR$2),VLOOKUP($C233,Data_qPCR,AH$3+2,FALSE),NA()),NA())</f>
        <v>#N/A</v>
      </c>
      <c r="AI233" s="79" t="e">
        <f ca="1">IFERROR(IF(OR($BE233=45,$BE233=45+Results!$AR$2),VLOOKUP($C233,Data_qPCR,AI$3+2,FALSE),NA()),NA())</f>
        <v>#N/A</v>
      </c>
      <c r="AJ233" s="79" t="e">
        <f ca="1">IFERROR(IF(OR($BE233=45,$BE233=45+Results!$AR$2),VLOOKUP($C233,Data_qPCR,AJ$3+2,FALSE),NA()),NA())</f>
        <v>#N/A</v>
      </c>
      <c r="AK233" s="79" t="e">
        <f ca="1">IFERROR(IF(OR($BE233=45,$BE233=45+Results!$AR$2),VLOOKUP($C233,Data_qPCR,AK$3+2,FALSE),NA()),NA())</f>
        <v>#N/A</v>
      </c>
      <c r="AL233" s="79" t="e">
        <f ca="1">IFERROR(IF(OR($BE233=45,$BE233=45+Results!$AR$2),VLOOKUP($C233,Data_qPCR,AL$3+2,FALSE),NA()),NA())</f>
        <v>#N/A</v>
      </c>
      <c r="AM233" s="79" t="e">
        <f ca="1">IFERROR(IF(OR($BE233=45,$BE233=45+Results!$AR$2),VLOOKUP($C233,Data_qPCR,AM$3+2,FALSE),NA()),NA())</f>
        <v>#N/A</v>
      </c>
      <c r="AN233" s="79" t="e">
        <f ca="1">IFERROR(IF(OR($BE233=45,$BE233=45+Results!$AR$2),VLOOKUP($C233,Data_qPCR,AN$3+2,FALSE),NA()),NA())</f>
        <v>#N/A</v>
      </c>
      <c r="AO233" s="79" t="e">
        <f ca="1">IFERROR(IF(OR($BE233=45,$BE233=45+Results!$AR$2),VLOOKUP($C233,Data_qPCR,AO$3+2,FALSE),NA()),NA())</f>
        <v>#N/A</v>
      </c>
      <c r="AP233" s="79" t="e">
        <f ca="1">IFERROR(IF(OR($BE233=45,$BE233=45+Results!$AR$2),VLOOKUP($C233,Data_qPCR,AP$3+2,FALSE),NA()),NA())</f>
        <v>#N/A</v>
      </c>
      <c r="AQ233" s="79" t="e">
        <f ca="1">IFERROR(IF(OR($BE233=45,$BE233=45+Results!$AR$2),VLOOKUP($C233,Data_qPCR,AQ$3+2,FALSE),NA()),NA())</f>
        <v>#N/A</v>
      </c>
      <c r="AR233" s="79" t="e">
        <f ca="1">IFERROR(IF(OR($BE233=45,$BE233=45+Results!$AR$2),VLOOKUP($C233,Data_qPCR,AR$3+2,FALSE),NA()),NA())</f>
        <v>#N/A</v>
      </c>
      <c r="AS233" s="79" t="e">
        <f ca="1">IFERROR(IF(OR($BE233=45,$BE233=45+Results!$AR$2),VLOOKUP($C233,Data_qPCR,AS$3+2,FALSE),NA()),NA())</f>
        <v>#N/A</v>
      </c>
      <c r="AT233" s="79" t="e">
        <f ca="1">IFERROR(IF(OR($BE233=45,$BE233=45+Results!$AR$2),VLOOKUP($C233,Data_qPCR,AT$3+2,FALSE),NA()),NA())</f>
        <v>#N/A</v>
      </c>
      <c r="AU233" s="79" t="e">
        <f ca="1">IFERROR(IF(OR($BE233=45,$BE233=45+Results!$AR$2),VLOOKUP($C233,Data_qPCR,AU$3+2,FALSE),NA()),NA())</f>
        <v>#N/A</v>
      </c>
      <c r="AV233" s="79" t="e">
        <f ca="1">IFERROR(IF(OR($BE233=45,$BE233=45+Results!$AR$2),VLOOKUP($C233,Data_qPCR,AV$3+2,FALSE),NA()),NA())</f>
        <v>#N/A</v>
      </c>
      <c r="AW233" s="79" t="e">
        <f ca="1">IFERROR(IF(OR($BE233=45,$BE233=45+Results!$AR$2),VLOOKUP($C233,Data_qPCR,AW$3+2,FALSE),NA()),NA())</f>
        <v>#N/A</v>
      </c>
      <c r="AX233" s="79" t="e">
        <f ca="1">IFERROR(IF(OR($BE233=45,$BE233=45+Results!$AR$2),VLOOKUP($C233,Data_qPCR,AX$3+2,FALSE),NA()),NA())</f>
        <v>#N/A</v>
      </c>
      <c r="AY233" s="79" t="e">
        <f ca="1">IFERROR(IF(OR($BE233=45,$BE233=45+Results!$AR$2),VLOOKUP($C233,Data_qPCR,AY$3+2,FALSE),NA()),NA())</f>
        <v>#N/A</v>
      </c>
      <c r="AZ233" s="79" t="e">
        <f ca="1">IFERROR(IF(OR($BE233=45,$BE233=45+Results!$AR$2),VLOOKUP($C233,Data_qPCR,AZ$3+2,FALSE),NA()),NA())</f>
        <v>#N/A</v>
      </c>
      <c r="BA233" s="79" t="e">
        <f ca="1">IFERROR(IF(OR($BE233=45,$BE233=45+Results!$AR$2),VLOOKUP($C233,Data_qPCR,BA$3+2,FALSE),NA()),NA())</f>
        <v>#N/A</v>
      </c>
      <c r="BB233" s="79" t="e">
        <f ca="1">IFERROR(IF(OR($BE233=45,$BE233=45+Results!$AR$2),VLOOKUP($C233,Data_qPCR,BB$3+2,FALSE),NA()),NA())</f>
        <v>#N/A</v>
      </c>
      <c r="BC233" s="79" t="e">
        <f ca="1">IFERROR(IF(OR($BE233=45,$BE233=45+Results!$AR$2),VLOOKUP($C233,Data_qPCR,BC$3+2,FALSE),NA()),NA())</f>
        <v>#N/A</v>
      </c>
      <c r="BD233" s="79" t="str">
        <f t="shared" ca="1" si="24"/>
        <v/>
      </c>
      <c r="BE233" t="str">
        <f ca="1">IFERROR(IF(LEFT(C233,1)+0=Results!$C$4,INDEX(Results!$AM$8:$BJ$23,CODE(RIGHT(LEFT(C233,2),1))-64,RIGHT(C233,LEN(C233)-2)+0),IF(Results!$AL$7=2,2,45)),"")</f>
        <v/>
      </c>
      <c r="BF233" t="str">
        <f t="shared" ca="1" si="23"/>
        <v/>
      </c>
      <c r="BG233" s="104" t="str">
        <f ca="1">IFERROR(IF(LEFT(C233,1)+0=Results!$C$4,INDEX(Results!$CK$8:$DH$23,CODE(RIGHT(LEFT(C233,2),1))-64,RIGHT(C233,LEN(C233)-2)+0),IF(Results!$AL$7=2,2,45)),"")</f>
        <v/>
      </c>
    </row>
    <row r="234" spans="1:59" x14ac:dyDescent="0.25">
      <c r="A234" t="str">
        <f t="shared" ca="1" si="20"/>
        <v>N/A</v>
      </c>
      <c r="B234">
        <v>231</v>
      </c>
      <c r="C234" t="str">
        <f t="shared" ca="1" si="21"/>
        <v/>
      </c>
      <c r="D234" t="str">
        <f t="shared" ca="1" si="22"/>
        <v/>
      </c>
      <c r="E234" s="268" t="str">
        <f t="shared" ca="1" si="25"/>
        <v/>
      </c>
      <c r="F234" s="79" t="e">
        <f ca="1">IFERROR(IF(OR($BE234=45,$BE234=45+Results!$AR$2),VLOOKUP($C234,Data_qPCR,F$3+2,FALSE),NA()),NA())</f>
        <v>#N/A</v>
      </c>
      <c r="G234" s="79" t="e">
        <f ca="1">IFERROR(IF(OR($BE234=45,$BE234=45+Results!$AR$2),VLOOKUP($C234,Data_qPCR,G$3+2,FALSE),NA()),NA())</f>
        <v>#N/A</v>
      </c>
      <c r="H234" s="79" t="e">
        <f ca="1">IFERROR(IF(OR($BE234=45,$BE234=45+Results!$AR$2),VLOOKUP($C234,Data_qPCR,H$3+2,FALSE),NA()),NA())</f>
        <v>#N/A</v>
      </c>
      <c r="I234" s="79" t="e">
        <f ca="1">IFERROR(IF(OR($BE234=45,$BE234=45+Results!$AR$2),VLOOKUP($C234,Data_qPCR,I$3+2,FALSE),NA()),NA())</f>
        <v>#N/A</v>
      </c>
      <c r="J234" s="79" t="e">
        <f ca="1">IFERROR(IF(OR($BE234=45,$BE234=45+Results!$AR$2),VLOOKUP($C234,Data_qPCR,J$3+2,FALSE),NA()),NA())</f>
        <v>#N/A</v>
      </c>
      <c r="K234" s="79" t="e">
        <f ca="1">IFERROR(IF(OR($BE234=45,$BE234=45+Results!$AR$2),VLOOKUP($C234,Data_qPCR,K$3+2,FALSE),NA()),NA())</f>
        <v>#N/A</v>
      </c>
      <c r="L234" s="79" t="e">
        <f ca="1">IFERROR(IF(OR($BE234=45,$BE234=45+Results!$AR$2),VLOOKUP($C234,Data_qPCR,L$3+2,FALSE),NA()),NA())</f>
        <v>#N/A</v>
      </c>
      <c r="M234" s="79" t="e">
        <f ca="1">IFERROR(IF(OR($BE234=45,$BE234=45+Results!$AR$2),VLOOKUP($C234,Data_qPCR,M$3+2,FALSE),NA()),NA())</f>
        <v>#N/A</v>
      </c>
      <c r="N234" s="79" t="e">
        <f ca="1">IFERROR(IF(OR($BE234=45,$BE234=45+Results!$AR$2),VLOOKUP($C234,Data_qPCR,N$3+2,FALSE),NA()),NA())</f>
        <v>#N/A</v>
      </c>
      <c r="O234" s="79" t="e">
        <f ca="1">IFERROR(IF(OR($BE234=45,$BE234=45+Results!$AR$2),VLOOKUP($C234,Data_qPCR,O$3+2,FALSE),NA()),NA())</f>
        <v>#N/A</v>
      </c>
      <c r="P234" s="79" t="e">
        <f ca="1">IFERROR(IF(OR($BE234=45,$BE234=45+Results!$AR$2),VLOOKUP($C234,Data_qPCR,P$3+2,FALSE),NA()),NA())</f>
        <v>#N/A</v>
      </c>
      <c r="Q234" s="79" t="e">
        <f ca="1">IFERROR(IF(OR($BE234=45,$BE234=45+Results!$AR$2),VLOOKUP($C234,Data_qPCR,Q$3+2,FALSE),NA()),NA())</f>
        <v>#N/A</v>
      </c>
      <c r="R234" s="79" t="e">
        <f ca="1">IFERROR(IF(OR($BE234=45,$BE234=45+Results!$AR$2),VLOOKUP($C234,Data_qPCR,R$3+2,FALSE),NA()),NA())</f>
        <v>#N/A</v>
      </c>
      <c r="S234" s="79" t="e">
        <f ca="1">IFERROR(IF(OR($BE234=45,$BE234=45+Results!$AR$2),VLOOKUP($C234,Data_qPCR,S$3+2,FALSE),NA()),NA())</f>
        <v>#N/A</v>
      </c>
      <c r="T234" s="79" t="e">
        <f ca="1">IFERROR(IF(OR($BE234=45,$BE234=45+Results!$AR$2),VLOOKUP($C234,Data_qPCR,T$3+2,FALSE),NA()),NA())</f>
        <v>#N/A</v>
      </c>
      <c r="U234" s="79" t="e">
        <f ca="1">IFERROR(IF(OR($BE234=45,$BE234=45+Results!$AR$2),VLOOKUP($C234,Data_qPCR,U$3+2,FALSE),NA()),NA())</f>
        <v>#N/A</v>
      </c>
      <c r="V234" s="79" t="e">
        <f ca="1">IFERROR(IF(OR($BE234=45,$BE234=45+Results!$AR$2),VLOOKUP($C234,Data_qPCR,V$3+2,FALSE),NA()),NA())</f>
        <v>#N/A</v>
      </c>
      <c r="W234" s="79" t="e">
        <f ca="1">IFERROR(IF(OR($BE234=45,$BE234=45+Results!$AR$2),VLOOKUP($C234,Data_qPCR,W$3+2,FALSE),NA()),NA())</f>
        <v>#N/A</v>
      </c>
      <c r="X234" s="79" t="e">
        <f ca="1">IFERROR(IF(OR($BE234=45,$BE234=45+Results!$AR$2),VLOOKUP($C234,Data_qPCR,X$3+2,FALSE),NA()),NA())</f>
        <v>#N/A</v>
      </c>
      <c r="Y234" s="79" t="e">
        <f ca="1">IFERROR(IF(OR($BE234=45,$BE234=45+Results!$AR$2),VLOOKUP($C234,Data_qPCR,Y$3+2,FALSE),NA()),NA())</f>
        <v>#N/A</v>
      </c>
      <c r="Z234" s="79" t="e">
        <f ca="1">IFERROR(IF(OR($BE234=45,$BE234=45+Results!$AR$2),VLOOKUP($C234,Data_qPCR,Z$3+2,FALSE),NA()),NA())</f>
        <v>#N/A</v>
      </c>
      <c r="AA234" s="79" t="e">
        <f ca="1">IFERROR(IF(OR($BE234=45,$BE234=45+Results!$AR$2),VLOOKUP($C234,Data_qPCR,AA$3+2,FALSE),NA()),NA())</f>
        <v>#N/A</v>
      </c>
      <c r="AB234" s="79" t="e">
        <f ca="1">IFERROR(IF(OR($BE234=45,$BE234=45+Results!$AR$2),VLOOKUP($C234,Data_qPCR,AB$3+2,FALSE),NA()),NA())</f>
        <v>#N/A</v>
      </c>
      <c r="AC234" s="79" t="e">
        <f ca="1">IFERROR(IF(OR($BE234=45,$BE234=45+Results!$AR$2),VLOOKUP($C234,Data_qPCR,AC$3+2,FALSE),NA()),NA())</f>
        <v>#N/A</v>
      </c>
      <c r="AD234" s="79" t="e">
        <f ca="1">IFERROR(IF(OR($BE234=45,$BE234=45+Results!$AR$2),VLOOKUP($C234,Data_qPCR,AD$3+2,FALSE),NA()),NA())</f>
        <v>#N/A</v>
      </c>
      <c r="AE234" s="79" t="e">
        <f ca="1">IFERROR(IF(OR($BE234=45,$BE234=45+Results!$AR$2),VLOOKUP($C234,Data_qPCR,AE$3+2,FALSE),NA()),NA())</f>
        <v>#N/A</v>
      </c>
      <c r="AF234" s="79" t="e">
        <f ca="1">IFERROR(IF(OR($BE234=45,$BE234=45+Results!$AR$2),VLOOKUP($C234,Data_qPCR,AF$3+2,FALSE),NA()),NA())</f>
        <v>#N/A</v>
      </c>
      <c r="AG234" s="79" t="e">
        <f ca="1">IFERROR(IF(OR($BE234=45,$BE234=45+Results!$AR$2),VLOOKUP($C234,Data_qPCR,AG$3+2,FALSE),NA()),NA())</f>
        <v>#N/A</v>
      </c>
      <c r="AH234" s="79" t="e">
        <f ca="1">IFERROR(IF(OR($BE234=45,$BE234=45+Results!$AR$2),VLOOKUP($C234,Data_qPCR,AH$3+2,FALSE),NA()),NA())</f>
        <v>#N/A</v>
      </c>
      <c r="AI234" s="79" t="e">
        <f ca="1">IFERROR(IF(OR($BE234=45,$BE234=45+Results!$AR$2),VLOOKUP($C234,Data_qPCR,AI$3+2,FALSE),NA()),NA())</f>
        <v>#N/A</v>
      </c>
      <c r="AJ234" s="79" t="e">
        <f ca="1">IFERROR(IF(OR($BE234=45,$BE234=45+Results!$AR$2),VLOOKUP($C234,Data_qPCR,AJ$3+2,FALSE),NA()),NA())</f>
        <v>#N/A</v>
      </c>
      <c r="AK234" s="79" t="e">
        <f ca="1">IFERROR(IF(OR($BE234=45,$BE234=45+Results!$AR$2),VLOOKUP($C234,Data_qPCR,AK$3+2,FALSE),NA()),NA())</f>
        <v>#N/A</v>
      </c>
      <c r="AL234" s="79" t="e">
        <f ca="1">IFERROR(IF(OR($BE234=45,$BE234=45+Results!$AR$2),VLOOKUP($C234,Data_qPCR,AL$3+2,FALSE),NA()),NA())</f>
        <v>#N/A</v>
      </c>
      <c r="AM234" s="79" t="e">
        <f ca="1">IFERROR(IF(OR($BE234=45,$BE234=45+Results!$AR$2),VLOOKUP($C234,Data_qPCR,AM$3+2,FALSE),NA()),NA())</f>
        <v>#N/A</v>
      </c>
      <c r="AN234" s="79" t="e">
        <f ca="1">IFERROR(IF(OR($BE234=45,$BE234=45+Results!$AR$2),VLOOKUP($C234,Data_qPCR,AN$3+2,FALSE),NA()),NA())</f>
        <v>#N/A</v>
      </c>
      <c r="AO234" s="79" t="e">
        <f ca="1">IFERROR(IF(OR($BE234=45,$BE234=45+Results!$AR$2),VLOOKUP($C234,Data_qPCR,AO$3+2,FALSE),NA()),NA())</f>
        <v>#N/A</v>
      </c>
      <c r="AP234" s="79" t="e">
        <f ca="1">IFERROR(IF(OR($BE234=45,$BE234=45+Results!$AR$2),VLOOKUP($C234,Data_qPCR,AP$3+2,FALSE),NA()),NA())</f>
        <v>#N/A</v>
      </c>
      <c r="AQ234" s="79" t="e">
        <f ca="1">IFERROR(IF(OR($BE234=45,$BE234=45+Results!$AR$2),VLOOKUP($C234,Data_qPCR,AQ$3+2,FALSE),NA()),NA())</f>
        <v>#N/A</v>
      </c>
      <c r="AR234" s="79" t="e">
        <f ca="1">IFERROR(IF(OR($BE234=45,$BE234=45+Results!$AR$2),VLOOKUP($C234,Data_qPCR,AR$3+2,FALSE),NA()),NA())</f>
        <v>#N/A</v>
      </c>
      <c r="AS234" s="79" t="e">
        <f ca="1">IFERROR(IF(OR($BE234=45,$BE234=45+Results!$AR$2),VLOOKUP($C234,Data_qPCR,AS$3+2,FALSE),NA()),NA())</f>
        <v>#N/A</v>
      </c>
      <c r="AT234" s="79" t="e">
        <f ca="1">IFERROR(IF(OR($BE234=45,$BE234=45+Results!$AR$2),VLOOKUP($C234,Data_qPCR,AT$3+2,FALSE),NA()),NA())</f>
        <v>#N/A</v>
      </c>
      <c r="AU234" s="79" t="e">
        <f ca="1">IFERROR(IF(OR($BE234=45,$BE234=45+Results!$AR$2),VLOOKUP($C234,Data_qPCR,AU$3+2,FALSE),NA()),NA())</f>
        <v>#N/A</v>
      </c>
      <c r="AV234" s="79" t="e">
        <f ca="1">IFERROR(IF(OR($BE234=45,$BE234=45+Results!$AR$2),VLOOKUP($C234,Data_qPCR,AV$3+2,FALSE),NA()),NA())</f>
        <v>#N/A</v>
      </c>
      <c r="AW234" s="79" t="e">
        <f ca="1">IFERROR(IF(OR($BE234=45,$BE234=45+Results!$AR$2),VLOOKUP($C234,Data_qPCR,AW$3+2,FALSE),NA()),NA())</f>
        <v>#N/A</v>
      </c>
      <c r="AX234" s="79" t="e">
        <f ca="1">IFERROR(IF(OR($BE234=45,$BE234=45+Results!$AR$2),VLOOKUP($C234,Data_qPCR,AX$3+2,FALSE),NA()),NA())</f>
        <v>#N/A</v>
      </c>
      <c r="AY234" s="79" t="e">
        <f ca="1">IFERROR(IF(OR($BE234=45,$BE234=45+Results!$AR$2),VLOOKUP($C234,Data_qPCR,AY$3+2,FALSE),NA()),NA())</f>
        <v>#N/A</v>
      </c>
      <c r="AZ234" s="79" t="e">
        <f ca="1">IFERROR(IF(OR($BE234=45,$BE234=45+Results!$AR$2),VLOOKUP($C234,Data_qPCR,AZ$3+2,FALSE),NA()),NA())</f>
        <v>#N/A</v>
      </c>
      <c r="BA234" s="79" t="e">
        <f ca="1">IFERROR(IF(OR($BE234=45,$BE234=45+Results!$AR$2),VLOOKUP($C234,Data_qPCR,BA$3+2,FALSE),NA()),NA())</f>
        <v>#N/A</v>
      </c>
      <c r="BB234" s="79" t="e">
        <f ca="1">IFERROR(IF(OR($BE234=45,$BE234=45+Results!$AR$2),VLOOKUP($C234,Data_qPCR,BB$3+2,FALSE),NA()),NA())</f>
        <v>#N/A</v>
      </c>
      <c r="BC234" s="79" t="e">
        <f ca="1">IFERROR(IF(OR($BE234=45,$BE234=45+Results!$AR$2),VLOOKUP($C234,Data_qPCR,BC$3+2,FALSE),NA()),NA())</f>
        <v>#N/A</v>
      </c>
      <c r="BD234" s="79" t="str">
        <f t="shared" ca="1" si="24"/>
        <v/>
      </c>
      <c r="BE234" t="str">
        <f ca="1">IFERROR(IF(LEFT(C234,1)+0=Results!$C$4,INDEX(Results!$AM$8:$BJ$23,CODE(RIGHT(LEFT(C234,2),1))-64,RIGHT(C234,LEN(C234)-2)+0),IF(Results!$AL$7=2,2,45)),"")</f>
        <v/>
      </c>
      <c r="BF234" t="str">
        <f t="shared" ca="1" si="23"/>
        <v/>
      </c>
      <c r="BG234" s="104" t="str">
        <f ca="1">IFERROR(IF(LEFT(C234,1)+0=Results!$C$4,INDEX(Results!$CK$8:$DH$23,CODE(RIGHT(LEFT(C234,2),1))-64,RIGHT(C234,LEN(C234)-2)+0),IF(Results!$AL$7=2,2,45)),"")</f>
        <v/>
      </c>
    </row>
    <row r="235" spans="1:59" x14ac:dyDescent="0.25">
      <c r="A235" t="str">
        <f t="shared" ca="1" si="20"/>
        <v>N/A</v>
      </c>
      <c r="B235">
        <v>232</v>
      </c>
      <c r="C235" t="str">
        <f t="shared" ca="1" si="21"/>
        <v/>
      </c>
      <c r="D235" t="str">
        <f t="shared" ca="1" si="22"/>
        <v/>
      </c>
      <c r="E235" s="268" t="str">
        <f t="shared" ca="1" si="25"/>
        <v/>
      </c>
      <c r="F235" s="79" t="e">
        <f ca="1">IFERROR(IF(OR($BE235=45,$BE235=45+Results!$AR$2),VLOOKUP($C235,Data_qPCR,F$3+2,FALSE),NA()),NA())</f>
        <v>#N/A</v>
      </c>
      <c r="G235" s="79" t="e">
        <f ca="1">IFERROR(IF(OR($BE235=45,$BE235=45+Results!$AR$2),VLOOKUP($C235,Data_qPCR,G$3+2,FALSE),NA()),NA())</f>
        <v>#N/A</v>
      </c>
      <c r="H235" s="79" t="e">
        <f ca="1">IFERROR(IF(OR($BE235=45,$BE235=45+Results!$AR$2),VLOOKUP($C235,Data_qPCR,H$3+2,FALSE),NA()),NA())</f>
        <v>#N/A</v>
      </c>
      <c r="I235" s="79" t="e">
        <f ca="1">IFERROR(IF(OR($BE235=45,$BE235=45+Results!$AR$2),VLOOKUP($C235,Data_qPCR,I$3+2,FALSE),NA()),NA())</f>
        <v>#N/A</v>
      </c>
      <c r="J235" s="79" t="e">
        <f ca="1">IFERROR(IF(OR($BE235=45,$BE235=45+Results!$AR$2),VLOOKUP($C235,Data_qPCR,J$3+2,FALSE),NA()),NA())</f>
        <v>#N/A</v>
      </c>
      <c r="K235" s="79" t="e">
        <f ca="1">IFERROR(IF(OR($BE235=45,$BE235=45+Results!$AR$2),VLOOKUP($C235,Data_qPCR,K$3+2,FALSE),NA()),NA())</f>
        <v>#N/A</v>
      </c>
      <c r="L235" s="79" t="e">
        <f ca="1">IFERROR(IF(OR($BE235=45,$BE235=45+Results!$AR$2),VLOOKUP($C235,Data_qPCR,L$3+2,FALSE),NA()),NA())</f>
        <v>#N/A</v>
      </c>
      <c r="M235" s="79" t="e">
        <f ca="1">IFERROR(IF(OR($BE235=45,$BE235=45+Results!$AR$2),VLOOKUP($C235,Data_qPCR,M$3+2,FALSE),NA()),NA())</f>
        <v>#N/A</v>
      </c>
      <c r="N235" s="79" t="e">
        <f ca="1">IFERROR(IF(OR($BE235=45,$BE235=45+Results!$AR$2),VLOOKUP($C235,Data_qPCR,N$3+2,FALSE),NA()),NA())</f>
        <v>#N/A</v>
      </c>
      <c r="O235" s="79" t="e">
        <f ca="1">IFERROR(IF(OR($BE235=45,$BE235=45+Results!$AR$2),VLOOKUP($C235,Data_qPCR,O$3+2,FALSE),NA()),NA())</f>
        <v>#N/A</v>
      </c>
      <c r="P235" s="79" t="e">
        <f ca="1">IFERROR(IF(OR($BE235=45,$BE235=45+Results!$AR$2),VLOOKUP($C235,Data_qPCR,P$3+2,FALSE),NA()),NA())</f>
        <v>#N/A</v>
      </c>
      <c r="Q235" s="79" t="e">
        <f ca="1">IFERROR(IF(OR($BE235=45,$BE235=45+Results!$AR$2),VLOOKUP($C235,Data_qPCR,Q$3+2,FALSE),NA()),NA())</f>
        <v>#N/A</v>
      </c>
      <c r="R235" s="79" t="e">
        <f ca="1">IFERROR(IF(OR($BE235=45,$BE235=45+Results!$AR$2),VLOOKUP($C235,Data_qPCR,R$3+2,FALSE),NA()),NA())</f>
        <v>#N/A</v>
      </c>
      <c r="S235" s="79" t="e">
        <f ca="1">IFERROR(IF(OR($BE235=45,$BE235=45+Results!$AR$2),VLOOKUP($C235,Data_qPCR,S$3+2,FALSE),NA()),NA())</f>
        <v>#N/A</v>
      </c>
      <c r="T235" s="79" t="e">
        <f ca="1">IFERROR(IF(OR($BE235=45,$BE235=45+Results!$AR$2),VLOOKUP($C235,Data_qPCR,T$3+2,FALSE),NA()),NA())</f>
        <v>#N/A</v>
      </c>
      <c r="U235" s="79" t="e">
        <f ca="1">IFERROR(IF(OR($BE235=45,$BE235=45+Results!$AR$2),VLOOKUP($C235,Data_qPCR,U$3+2,FALSE),NA()),NA())</f>
        <v>#N/A</v>
      </c>
      <c r="V235" s="79" t="e">
        <f ca="1">IFERROR(IF(OR($BE235=45,$BE235=45+Results!$AR$2),VLOOKUP($C235,Data_qPCR,V$3+2,FALSE),NA()),NA())</f>
        <v>#N/A</v>
      </c>
      <c r="W235" s="79" t="e">
        <f ca="1">IFERROR(IF(OR($BE235=45,$BE235=45+Results!$AR$2),VLOOKUP($C235,Data_qPCR,W$3+2,FALSE),NA()),NA())</f>
        <v>#N/A</v>
      </c>
      <c r="X235" s="79" t="e">
        <f ca="1">IFERROR(IF(OR($BE235=45,$BE235=45+Results!$AR$2),VLOOKUP($C235,Data_qPCR,X$3+2,FALSE),NA()),NA())</f>
        <v>#N/A</v>
      </c>
      <c r="Y235" s="79" t="e">
        <f ca="1">IFERROR(IF(OR($BE235=45,$BE235=45+Results!$AR$2),VLOOKUP($C235,Data_qPCR,Y$3+2,FALSE),NA()),NA())</f>
        <v>#N/A</v>
      </c>
      <c r="Z235" s="79" t="e">
        <f ca="1">IFERROR(IF(OR($BE235=45,$BE235=45+Results!$AR$2),VLOOKUP($C235,Data_qPCR,Z$3+2,FALSE),NA()),NA())</f>
        <v>#N/A</v>
      </c>
      <c r="AA235" s="79" t="e">
        <f ca="1">IFERROR(IF(OR($BE235=45,$BE235=45+Results!$AR$2),VLOOKUP($C235,Data_qPCR,AA$3+2,FALSE),NA()),NA())</f>
        <v>#N/A</v>
      </c>
      <c r="AB235" s="79" t="e">
        <f ca="1">IFERROR(IF(OR($BE235=45,$BE235=45+Results!$AR$2),VLOOKUP($C235,Data_qPCR,AB$3+2,FALSE),NA()),NA())</f>
        <v>#N/A</v>
      </c>
      <c r="AC235" s="79" t="e">
        <f ca="1">IFERROR(IF(OR($BE235=45,$BE235=45+Results!$AR$2),VLOOKUP($C235,Data_qPCR,AC$3+2,FALSE),NA()),NA())</f>
        <v>#N/A</v>
      </c>
      <c r="AD235" s="79" t="e">
        <f ca="1">IFERROR(IF(OR($BE235=45,$BE235=45+Results!$AR$2),VLOOKUP($C235,Data_qPCR,AD$3+2,FALSE),NA()),NA())</f>
        <v>#N/A</v>
      </c>
      <c r="AE235" s="79" t="e">
        <f ca="1">IFERROR(IF(OR($BE235=45,$BE235=45+Results!$AR$2),VLOOKUP($C235,Data_qPCR,AE$3+2,FALSE),NA()),NA())</f>
        <v>#N/A</v>
      </c>
      <c r="AF235" s="79" t="e">
        <f ca="1">IFERROR(IF(OR($BE235=45,$BE235=45+Results!$AR$2),VLOOKUP($C235,Data_qPCR,AF$3+2,FALSE),NA()),NA())</f>
        <v>#N/A</v>
      </c>
      <c r="AG235" s="79" t="e">
        <f ca="1">IFERROR(IF(OR($BE235=45,$BE235=45+Results!$AR$2),VLOOKUP($C235,Data_qPCR,AG$3+2,FALSE),NA()),NA())</f>
        <v>#N/A</v>
      </c>
      <c r="AH235" s="79" t="e">
        <f ca="1">IFERROR(IF(OR($BE235=45,$BE235=45+Results!$AR$2),VLOOKUP($C235,Data_qPCR,AH$3+2,FALSE),NA()),NA())</f>
        <v>#N/A</v>
      </c>
      <c r="AI235" s="79" t="e">
        <f ca="1">IFERROR(IF(OR($BE235=45,$BE235=45+Results!$AR$2),VLOOKUP($C235,Data_qPCR,AI$3+2,FALSE),NA()),NA())</f>
        <v>#N/A</v>
      </c>
      <c r="AJ235" s="79" t="e">
        <f ca="1">IFERROR(IF(OR($BE235=45,$BE235=45+Results!$AR$2),VLOOKUP($C235,Data_qPCR,AJ$3+2,FALSE),NA()),NA())</f>
        <v>#N/A</v>
      </c>
      <c r="AK235" s="79" t="e">
        <f ca="1">IFERROR(IF(OR($BE235=45,$BE235=45+Results!$AR$2),VLOOKUP($C235,Data_qPCR,AK$3+2,FALSE),NA()),NA())</f>
        <v>#N/A</v>
      </c>
      <c r="AL235" s="79" t="e">
        <f ca="1">IFERROR(IF(OR($BE235=45,$BE235=45+Results!$AR$2),VLOOKUP($C235,Data_qPCR,AL$3+2,FALSE),NA()),NA())</f>
        <v>#N/A</v>
      </c>
      <c r="AM235" s="79" t="e">
        <f ca="1">IFERROR(IF(OR($BE235=45,$BE235=45+Results!$AR$2),VLOOKUP($C235,Data_qPCR,AM$3+2,FALSE),NA()),NA())</f>
        <v>#N/A</v>
      </c>
      <c r="AN235" s="79" t="e">
        <f ca="1">IFERROR(IF(OR($BE235=45,$BE235=45+Results!$AR$2),VLOOKUP($C235,Data_qPCR,AN$3+2,FALSE),NA()),NA())</f>
        <v>#N/A</v>
      </c>
      <c r="AO235" s="79" t="e">
        <f ca="1">IFERROR(IF(OR($BE235=45,$BE235=45+Results!$AR$2),VLOOKUP($C235,Data_qPCR,AO$3+2,FALSE),NA()),NA())</f>
        <v>#N/A</v>
      </c>
      <c r="AP235" s="79" t="e">
        <f ca="1">IFERROR(IF(OR($BE235=45,$BE235=45+Results!$AR$2),VLOOKUP($C235,Data_qPCR,AP$3+2,FALSE),NA()),NA())</f>
        <v>#N/A</v>
      </c>
      <c r="AQ235" s="79" t="e">
        <f ca="1">IFERROR(IF(OR($BE235=45,$BE235=45+Results!$AR$2),VLOOKUP($C235,Data_qPCR,AQ$3+2,FALSE),NA()),NA())</f>
        <v>#N/A</v>
      </c>
      <c r="AR235" s="79" t="e">
        <f ca="1">IFERROR(IF(OR($BE235=45,$BE235=45+Results!$AR$2),VLOOKUP($C235,Data_qPCR,AR$3+2,FALSE),NA()),NA())</f>
        <v>#N/A</v>
      </c>
      <c r="AS235" s="79" t="e">
        <f ca="1">IFERROR(IF(OR($BE235=45,$BE235=45+Results!$AR$2),VLOOKUP($C235,Data_qPCR,AS$3+2,FALSE),NA()),NA())</f>
        <v>#N/A</v>
      </c>
      <c r="AT235" s="79" t="e">
        <f ca="1">IFERROR(IF(OR($BE235=45,$BE235=45+Results!$AR$2),VLOOKUP($C235,Data_qPCR,AT$3+2,FALSE),NA()),NA())</f>
        <v>#N/A</v>
      </c>
      <c r="AU235" s="79" t="e">
        <f ca="1">IFERROR(IF(OR($BE235=45,$BE235=45+Results!$AR$2),VLOOKUP($C235,Data_qPCR,AU$3+2,FALSE),NA()),NA())</f>
        <v>#N/A</v>
      </c>
      <c r="AV235" s="79" t="e">
        <f ca="1">IFERROR(IF(OR($BE235=45,$BE235=45+Results!$AR$2),VLOOKUP($C235,Data_qPCR,AV$3+2,FALSE),NA()),NA())</f>
        <v>#N/A</v>
      </c>
      <c r="AW235" s="79" t="e">
        <f ca="1">IFERROR(IF(OR($BE235=45,$BE235=45+Results!$AR$2),VLOOKUP($C235,Data_qPCR,AW$3+2,FALSE),NA()),NA())</f>
        <v>#N/A</v>
      </c>
      <c r="AX235" s="79" t="e">
        <f ca="1">IFERROR(IF(OR($BE235=45,$BE235=45+Results!$AR$2),VLOOKUP($C235,Data_qPCR,AX$3+2,FALSE),NA()),NA())</f>
        <v>#N/A</v>
      </c>
      <c r="AY235" s="79" t="e">
        <f ca="1">IFERROR(IF(OR($BE235=45,$BE235=45+Results!$AR$2),VLOOKUP($C235,Data_qPCR,AY$3+2,FALSE),NA()),NA())</f>
        <v>#N/A</v>
      </c>
      <c r="AZ235" s="79" t="e">
        <f ca="1">IFERROR(IF(OR($BE235=45,$BE235=45+Results!$AR$2),VLOOKUP($C235,Data_qPCR,AZ$3+2,FALSE),NA()),NA())</f>
        <v>#N/A</v>
      </c>
      <c r="BA235" s="79" t="e">
        <f ca="1">IFERROR(IF(OR($BE235=45,$BE235=45+Results!$AR$2),VLOOKUP($C235,Data_qPCR,BA$3+2,FALSE),NA()),NA())</f>
        <v>#N/A</v>
      </c>
      <c r="BB235" s="79" t="e">
        <f ca="1">IFERROR(IF(OR($BE235=45,$BE235=45+Results!$AR$2),VLOOKUP($C235,Data_qPCR,BB$3+2,FALSE),NA()),NA())</f>
        <v>#N/A</v>
      </c>
      <c r="BC235" s="79" t="e">
        <f ca="1">IFERROR(IF(OR($BE235=45,$BE235=45+Results!$AR$2),VLOOKUP($C235,Data_qPCR,BC$3+2,FALSE),NA()),NA())</f>
        <v>#N/A</v>
      </c>
      <c r="BD235" s="79" t="str">
        <f t="shared" ca="1" si="24"/>
        <v/>
      </c>
      <c r="BE235" t="str">
        <f ca="1">IFERROR(IF(LEFT(C235,1)+0=Results!$C$4,INDEX(Results!$AM$8:$BJ$23,CODE(RIGHT(LEFT(C235,2),1))-64,RIGHT(C235,LEN(C235)-2)+0),IF(Results!$AL$7=2,2,45)),"")</f>
        <v/>
      </c>
      <c r="BF235" t="str">
        <f t="shared" ca="1" si="23"/>
        <v/>
      </c>
      <c r="BG235" s="104" t="str">
        <f ca="1">IFERROR(IF(LEFT(C235,1)+0=Results!$C$4,INDEX(Results!$CK$8:$DH$23,CODE(RIGHT(LEFT(C235,2),1))-64,RIGHT(C235,LEN(C235)-2)+0),IF(Results!$AL$7=2,2,45)),"")</f>
        <v/>
      </c>
    </row>
    <row r="236" spans="1:59" x14ac:dyDescent="0.25">
      <c r="A236" t="str">
        <f t="shared" ca="1" si="20"/>
        <v>N/A</v>
      </c>
      <c r="B236">
        <v>233</v>
      </c>
      <c r="C236" t="str">
        <f t="shared" ca="1" si="21"/>
        <v/>
      </c>
      <c r="D236" t="str">
        <f t="shared" ca="1" si="22"/>
        <v/>
      </c>
      <c r="E236" s="268" t="str">
        <f t="shared" ca="1" si="25"/>
        <v/>
      </c>
      <c r="F236" s="79" t="e">
        <f ca="1">IFERROR(IF(OR($BE236=45,$BE236=45+Results!$AR$2),VLOOKUP($C236,Data_qPCR,F$3+2,FALSE),NA()),NA())</f>
        <v>#N/A</v>
      </c>
      <c r="G236" s="79" t="e">
        <f ca="1">IFERROR(IF(OR($BE236=45,$BE236=45+Results!$AR$2),VLOOKUP($C236,Data_qPCR,G$3+2,FALSE),NA()),NA())</f>
        <v>#N/A</v>
      </c>
      <c r="H236" s="79" t="e">
        <f ca="1">IFERROR(IF(OR($BE236=45,$BE236=45+Results!$AR$2),VLOOKUP($C236,Data_qPCR,H$3+2,FALSE),NA()),NA())</f>
        <v>#N/A</v>
      </c>
      <c r="I236" s="79" t="e">
        <f ca="1">IFERROR(IF(OR($BE236=45,$BE236=45+Results!$AR$2),VLOOKUP($C236,Data_qPCR,I$3+2,FALSE),NA()),NA())</f>
        <v>#N/A</v>
      </c>
      <c r="J236" s="79" t="e">
        <f ca="1">IFERROR(IF(OR($BE236=45,$BE236=45+Results!$AR$2),VLOOKUP($C236,Data_qPCR,J$3+2,FALSE),NA()),NA())</f>
        <v>#N/A</v>
      </c>
      <c r="K236" s="79" t="e">
        <f ca="1">IFERROR(IF(OR($BE236=45,$BE236=45+Results!$AR$2),VLOOKUP($C236,Data_qPCR,K$3+2,FALSE),NA()),NA())</f>
        <v>#N/A</v>
      </c>
      <c r="L236" s="79" t="e">
        <f ca="1">IFERROR(IF(OR($BE236=45,$BE236=45+Results!$AR$2),VLOOKUP($C236,Data_qPCR,L$3+2,FALSE),NA()),NA())</f>
        <v>#N/A</v>
      </c>
      <c r="M236" s="79" t="e">
        <f ca="1">IFERROR(IF(OR($BE236=45,$BE236=45+Results!$AR$2),VLOOKUP($C236,Data_qPCR,M$3+2,FALSE),NA()),NA())</f>
        <v>#N/A</v>
      </c>
      <c r="N236" s="79" t="e">
        <f ca="1">IFERROR(IF(OR($BE236=45,$BE236=45+Results!$AR$2),VLOOKUP($C236,Data_qPCR,N$3+2,FALSE),NA()),NA())</f>
        <v>#N/A</v>
      </c>
      <c r="O236" s="79" t="e">
        <f ca="1">IFERROR(IF(OR($BE236=45,$BE236=45+Results!$AR$2),VLOOKUP($C236,Data_qPCR,O$3+2,FALSE),NA()),NA())</f>
        <v>#N/A</v>
      </c>
      <c r="P236" s="79" t="e">
        <f ca="1">IFERROR(IF(OR($BE236=45,$BE236=45+Results!$AR$2),VLOOKUP($C236,Data_qPCR,P$3+2,FALSE),NA()),NA())</f>
        <v>#N/A</v>
      </c>
      <c r="Q236" s="79" t="e">
        <f ca="1">IFERROR(IF(OR($BE236=45,$BE236=45+Results!$AR$2),VLOOKUP($C236,Data_qPCR,Q$3+2,FALSE),NA()),NA())</f>
        <v>#N/A</v>
      </c>
      <c r="R236" s="79" t="e">
        <f ca="1">IFERROR(IF(OR($BE236=45,$BE236=45+Results!$AR$2),VLOOKUP($C236,Data_qPCR,R$3+2,FALSE),NA()),NA())</f>
        <v>#N/A</v>
      </c>
      <c r="S236" s="79" t="e">
        <f ca="1">IFERROR(IF(OR($BE236=45,$BE236=45+Results!$AR$2),VLOOKUP($C236,Data_qPCR,S$3+2,FALSE),NA()),NA())</f>
        <v>#N/A</v>
      </c>
      <c r="T236" s="79" t="e">
        <f ca="1">IFERROR(IF(OR($BE236=45,$BE236=45+Results!$AR$2),VLOOKUP($C236,Data_qPCR,T$3+2,FALSE),NA()),NA())</f>
        <v>#N/A</v>
      </c>
      <c r="U236" s="79" t="e">
        <f ca="1">IFERROR(IF(OR($BE236=45,$BE236=45+Results!$AR$2),VLOOKUP($C236,Data_qPCR,U$3+2,FALSE),NA()),NA())</f>
        <v>#N/A</v>
      </c>
      <c r="V236" s="79" t="e">
        <f ca="1">IFERROR(IF(OR($BE236=45,$BE236=45+Results!$AR$2),VLOOKUP($C236,Data_qPCR,V$3+2,FALSE),NA()),NA())</f>
        <v>#N/A</v>
      </c>
      <c r="W236" s="79" t="e">
        <f ca="1">IFERROR(IF(OR($BE236=45,$BE236=45+Results!$AR$2),VLOOKUP($C236,Data_qPCR,W$3+2,FALSE),NA()),NA())</f>
        <v>#N/A</v>
      </c>
      <c r="X236" s="79" t="e">
        <f ca="1">IFERROR(IF(OR($BE236=45,$BE236=45+Results!$AR$2),VLOOKUP($C236,Data_qPCR,X$3+2,FALSE),NA()),NA())</f>
        <v>#N/A</v>
      </c>
      <c r="Y236" s="79" t="e">
        <f ca="1">IFERROR(IF(OR($BE236=45,$BE236=45+Results!$AR$2),VLOOKUP($C236,Data_qPCR,Y$3+2,FALSE),NA()),NA())</f>
        <v>#N/A</v>
      </c>
      <c r="Z236" s="79" t="e">
        <f ca="1">IFERROR(IF(OR($BE236=45,$BE236=45+Results!$AR$2),VLOOKUP($C236,Data_qPCR,Z$3+2,FALSE),NA()),NA())</f>
        <v>#N/A</v>
      </c>
      <c r="AA236" s="79" t="e">
        <f ca="1">IFERROR(IF(OR($BE236=45,$BE236=45+Results!$AR$2),VLOOKUP($C236,Data_qPCR,AA$3+2,FALSE),NA()),NA())</f>
        <v>#N/A</v>
      </c>
      <c r="AB236" s="79" t="e">
        <f ca="1">IFERROR(IF(OR($BE236=45,$BE236=45+Results!$AR$2),VLOOKUP($C236,Data_qPCR,AB$3+2,FALSE),NA()),NA())</f>
        <v>#N/A</v>
      </c>
      <c r="AC236" s="79" t="e">
        <f ca="1">IFERROR(IF(OR($BE236=45,$BE236=45+Results!$AR$2),VLOOKUP($C236,Data_qPCR,AC$3+2,FALSE),NA()),NA())</f>
        <v>#N/A</v>
      </c>
      <c r="AD236" s="79" t="e">
        <f ca="1">IFERROR(IF(OR($BE236=45,$BE236=45+Results!$AR$2),VLOOKUP($C236,Data_qPCR,AD$3+2,FALSE),NA()),NA())</f>
        <v>#N/A</v>
      </c>
      <c r="AE236" s="79" t="e">
        <f ca="1">IFERROR(IF(OR($BE236=45,$BE236=45+Results!$AR$2),VLOOKUP($C236,Data_qPCR,AE$3+2,FALSE),NA()),NA())</f>
        <v>#N/A</v>
      </c>
      <c r="AF236" s="79" t="e">
        <f ca="1">IFERROR(IF(OR($BE236=45,$BE236=45+Results!$AR$2),VLOOKUP($C236,Data_qPCR,AF$3+2,FALSE),NA()),NA())</f>
        <v>#N/A</v>
      </c>
      <c r="AG236" s="79" t="e">
        <f ca="1">IFERROR(IF(OR($BE236=45,$BE236=45+Results!$AR$2),VLOOKUP($C236,Data_qPCR,AG$3+2,FALSE),NA()),NA())</f>
        <v>#N/A</v>
      </c>
      <c r="AH236" s="79" t="e">
        <f ca="1">IFERROR(IF(OR($BE236=45,$BE236=45+Results!$AR$2),VLOOKUP($C236,Data_qPCR,AH$3+2,FALSE),NA()),NA())</f>
        <v>#N/A</v>
      </c>
      <c r="AI236" s="79" t="e">
        <f ca="1">IFERROR(IF(OR($BE236=45,$BE236=45+Results!$AR$2),VLOOKUP($C236,Data_qPCR,AI$3+2,FALSE),NA()),NA())</f>
        <v>#N/A</v>
      </c>
      <c r="AJ236" s="79" t="e">
        <f ca="1">IFERROR(IF(OR($BE236=45,$BE236=45+Results!$AR$2),VLOOKUP($C236,Data_qPCR,AJ$3+2,FALSE),NA()),NA())</f>
        <v>#N/A</v>
      </c>
      <c r="AK236" s="79" t="e">
        <f ca="1">IFERROR(IF(OR($BE236=45,$BE236=45+Results!$AR$2),VLOOKUP($C236,Data_qPCR,AK$3+2,FALSE),NA()),NA())</f>
        <v>#N/A</v>
      </c>
      <c r="AL236" s="79" t="e">
        <f ca="1">IFERROR(IF(OR($BE236=45,$BE236=45+Results!$AR$2),VLOOKUP($C236,Data_qPCR,AL$3+2,FALSE),NA()),NA())</f>
        <v>#N/A</v>
      </c>
      <c r="AM236" s="79" t="e">
        <f ca="1">IFERROR(IF(OR($BE236=45,$BE236=45+Results!$AR$2),VLOOKUP($C236,Data_qPCR,AM$3+2,FALSE),NA()),NA())</f>
        <v>#N/A</v>
      </c>
      <c r="AN236" s="79" t="e">
        <f ca="1">IFERROR(IF(OR($BE236=45,$BE236=45+Results!$AR$2),VLOOKUP($C236,Data_qPCR,AN$3+2,FALSE),NA()),NA())</f>
        <v>#N/A</v>
      </c>
      <c r="AO236" s="79" t="e">
        <f ca="1">IFERROR(IF(OR($BE236=45,$BE236=45+Results!$AR$2),VLOOKUP($C236,Data_qPCR,AO$3+2,FALSE),NA()),NA())</f>
        <v>#N/A</v>
      </c>
      <c r="AP236" s="79" t="e">
        <f ca="1">IFERROR(IF(OR($BE236=45,$BE236=45+Results!$AR$2),VLOOKUP($C236,Data_qPCR,AP$3+2,FALSE),NA()),NA())</f>
        <v>#N/A</v>
      </c>
      <c r="AQ236" s="79" t="e">
        <f ca="1">IFERROR(IF(OR($BE236=45,$BE236=45+Results!$AR$2),VLOOKUP($C236,Data_qPCR,AQ$3+2,FALSE),NA()),NA())</f>
        <v>#N/A</v>
      </c>
      <c r="AR236" s="79" t="e">
        <f ca="1">IFERROR(IF(OR($BE236=45,$BE236=45+Results!$AR$2),VLOOKUP($C236,Data_qPCR,AR$3+2,FALSE),NA()),NA())</f>
        <v>#N/A</v>
      </c>
      <c r="AS236" s="79" t="e">
        <f ca="1">IFERROR(IF(OR($BE236=45,$BE236=45+Results!$AR$2),VLOOKUP($C236,Data_qPCR,AS$3+2,FALSE),NA()),NA())</f>
        <v>#N/A</v>
      </c>
      <c r="AT236" s="79" t="e">
        <f ca="1">IFERROR(IF(OR($BE236=45,$BE236=45+Results!$AR$2),VLOOKUP($C236,Data_qPCR,AT$3+2,FALSE),NA()),NA())</f>
        <v>#N/A</v>
      </c>
      <c r="AU236" s="79" t="e">
        <f ca="1">IFERROR(IF(OR($BE236=45,$BE236=45+Results!$AR$2),VLOOKUP($C236,Data_qPCR,AU$3+2,FALSE),NA()),NA())</f>
        <v>#N/A</v>
      </c>
      <c r="AV236" s="79" t="e">
        <f ca="1">IFERROR(IF(OR($BE236=45,$BE236=45+Results!$AR$2),VLOOKUP($C236,Data_qPCR,AV$3+2,FALSE),NA()),NA())</f>
        <v>#N/A</v>
      </c>
      <c r="AW236" s="79" t="e">
        <f ca="1">IFERROR(IF(OR($BE236=45,$BE236=45+Results!$AR$2),VLOOKUP($C236,Data_qPCR,AW$3+2,FALSE),NA()),NA())</f>
        <v>#N/A</v>
      </c>
      <c r="AX236" s="79" t="e">
        <f ca="1">IFERROR(IF(OR($BE236=45,$BE236=45+Results!$AR$2),VLOOKUP($C236,Data_qPCR,AX$3+2,FALSE),NA()),NA())</f>
        <v>#N/A</v>
      </c>
      <c r="AY236" s="79" t="e">
        <f ca="1">IFERROR(IF(OR($BE236=45,$BE236=45+Results!$AR$2),VLOOKUP($C236,Data_qPCR,AY$3+2,FALSE),NA()),NA())</f>
        <v>#N/A</v>
      </c>
      <c r="AZ236" s="79" t="e">
        <f ca="1">IFERROR(IF(OR($BE236=45,$BE236=45+Results!$AR$2),VLOOKUP($C236,Data_qPCR,AZ$3+2,FALSE),NA()),NA())</f>
        <v>#N/A</v>
      </c>
      <c r="BA236" s="79" t="e">
        <f ca="1">IFERROR(IF(OR($BE236=45,$BE236=45+Results!$AR$2),VLOOKUP($C236,Data_qPCR,BA$3+2,FALSE),NA()),NA())</f>
        <v>#N/A</v>
      </c>
      <c r="BB236" s="79" t="e">
        <f ca="1">IFERROR(IF(OR($BE236=45,$BE236=45+Results!$AR$2),VLOOKUP($C236,Data_qPCR,BB$3+2,FALSE),NA()),NA())</f>
        <v>#N/A</v>
      </c>
      <c r="BC236" s="79" t="e">
        <f ca="1">IFERROR(IF(OR($BE236=45,$BE236=45+Results!$AR$2),VLOOKUP($C236,Data_qPCR,BC$3+2,FALSE),NA()),NA())</f>
        <v>#N/A</v>
      </c>
      <c r="BD236" s="79" t="str">
        <f t="shared" ca="1" si="24"/>
        <v/>
      </c>
      <c r="BE236" t="str">
        <f ca="1">IFERROR(IF(LEFT(C236,1)+0=Results!$C$4,INDEX(Results!$AM$8:$BJ$23,CODE(RIGHT(LEFT(C236,2),1))-64,RIGHT(C236,LEN(C236)-2)+0),IF(Results!$AL$7=2,2,45)),"")</f>
        <v/>
      </c>
      <c r="BF236" t="str">
        <f t="shared" ca="1" si="23"/>
        <v/>
      </c>
      <c r="BG236" s="104" t="str">
        <f ca="1">IFERROR(IF(LEFT(C236,1)+0=Results!$C$4,INDEX(Results!$CK$8:$DH$23,CODE(RIGHT(LEFT(C236,2),1))-64,RIGHT(C236,LEN(C236)-2)+0),IF(Results!$AL$7=2,2,45)),"")</f>
        <v/>
      </c>
    </row>
    <row r="237" spans="1:59" x14ac:dyDescent="0.25">
      <c r="A237" t="str">
        <f t="shared" ca="1" si="20"/>
        <v>N/A</v>
      </c>
      <c r="B237">
        <v>234</v>
      </c>
      <c r="C237" t="str">
        <f t="shared" ca="1" si="21"/>
        <v/>
      </c>
      <c r="D237" t="str">
        <f t="shared" ca="1" si="22"/>
        <v/>
      </c>
      <c r="E237" s="268" t="str">
        <f t="shared" ca="1" si="25"/>
        <v/>
      </c>
      <c r="F237" s="79" t="e">
        <f ca="1">IFERROR(IF(OR($BE237=45,$BE237=45+Results!$AR$2),VLOOKUP($C237,Data_qPCR,F$3+2,FALSE),NA()),NA())</f>
        <v>#N/A</v>
      </c>
      <c r="G237" s="79" t="e">
        <f ca="1">IFERROR(IF(OR($BE237=45,$BE237=45+Results!$AR$2),VLOOKUP($C237,Data_qPCR,G$3+2,FALSE),NA()),NA())</f>
        <v>#N/A</v>
      </c>
      <c r="H237" s="79" t="e">
        <f ca="1">IFERROR(IF(OR($BE237=45,$BE237=45+Results!$AR$2),VLOOKUP($C237,Data_qPCR,H$3+2,FALSE),NA()),NA())</f>
        <v>#N/A</v>
      </c>
      <c r="I237" s="79" t="e">
        <f ca="1">IFERROR(IF(OR($BE237=45,$BE237=45+Results!$AR$2),VLOOKUP($C237,Data_qPCR,I$3+2,FALSE),NA()),NA())</f>
        <v>#N/A</v>
      </c>
      <c r="J237" s="79" t="e">
        <f ca="1">IFERROR(IF(OR($BE237=45,$BE237=45+Results!$AR$2),VLOOKUP($C237,Data_qPCR,J$3+2,FALSE),NA()),NA())</f>
        <v>#N/A</v>
      </c>
      <c r="K237" s="79" t="e">
        <f ca="1">IFERROR(IF(OR($BE237=45,$BE237=45+Results!$AR$2),VLOOKUP($C237,Data_qPCR,K$3+2,FALSE),NA()),NA())</f>
        <v>#N/A</v>
      </c>
      <c r="L237" s="79" t="e">
        <f ca="1">IFERROR(IF(OR($BE237=45,$BE237=45+Results!$AR$2),VLOOKUP($C237,Data_qPCR,L$3+2,FALSE),NA()),NA())</f>
        <v>#N/A</v>
      </c>
      <c r="M237" s="79" t="e">
        <f ca="1">IFERROR(IF(OR($BE237=45,$BE237=45+Results!$AR$2),VLOOKUP($C237,Data_qPCR,M$3+2,FALSE),NA()),NA())</f>
        <v>#N/A</v>
      </c>
      <c r="N237" s="79" t="e">
        <f ca="1">IFERROR(IF(OR($BE237=45,$BE237=45+Results!$AR$2),VLOOKUP($C237,Data_qPCR,N$3+2,FALSE),NA()),NA())</f>
        <v>#N/A</v>
      </c>
      <c r="O237" s="79" t="e">
        <f ca="1">IFERROR(IF(OR($BE237=45,$BE237=45+Results!$AR$2),VLOOKUP($C237,Data_qPCR,O$3+2,FALSE),NA()),NA())</f>
        <v>#N/A</v>
      </c>
      <c r="P237" s="79" t="e">
        <f ca="1">IFERROR(IF(OR($BE237=45,$BE237=45+Results!$AR$2),VLOOKUP($C237,Data_qPCR,P$3+2,FALSE),NA()),NA())</f>
        <v>#N/A</v>
      </c>
      <c r="Q237" s="79" t="e">
        <f ca="1">IFERROR(IF(OR($BE237=45,$BE237=45+Results!$AR$2),VLOOKUP($C237,Data_qPCR,Q$3+2,FALSE),NA()),NA())</f>
        <v>#N/A</v>
      </c>
      <c r="R237" s="79" t="e">
        <f ca="1">IFERROR(IF(OR($BE237=45,$BE237=45+Results!$AR$2),VLOOKUP($C237,Data_qPCR,R$3+2,FALSE),NA()),NA())</f>
        <v>#N/A</v>
      </c>
      <c r="S237" s="79" t="e">
        <f ca="1">IFERROR(IF(OR($BE237=45,$BE237=45+Results!$AR$2),VLOOKUP($C237,Data_qPCR,S$3+2,FALSE),NA()),NA())</f>
        <v>#N/A</v>
      </c>
      <c r="T237" s="79" t="e">
        <f ca="1">IFERROR(IF(OR($BE237=45,$BE237=45+Results!$AR$2),VLOOKUP($C237,Data_qPCR,T$3+2,FALSE),NA()),NA())</f>
        <v>#N/A</v>
      </c>
      <c r="U237" s="79" t="e">
        <f ca="1">IFERROR(IF(OR($BE237=45,$BE237=45+Results!$AR$2),VLOOKUP($C237,Data_qPCR,U$3+2,FALSE),NA()),NA())</f>
        <v>#N/A</v>
      </c>
      <c r="V237" s="79" t="e">
        <f ca="1">IFERROR(IF(OR($BE237=45,$BE237=45+Results!$AR$2),VLOOKUP($C237,Data_qPCR,V$3+2,FALSE),NA()),NA())</f>
        <v>#N/A</v>
      </c>
      <c r="W237" s="79" t="e">
        <f ca="1">IFERROR(IF(OR($BE237=45,$BE237=45+Results!$AR$2),VLOOKUP($C237,Data_qPCR,W$3+2,FALSE),NA()),NA())</f>
        <v>#N/A</v>
      </c>
      <c r="X237" s="79" t="e">
        <f ca="1">IFERROR(IF(OR($BE237=45,$BE237=45+Results!$AR$2),VLOOKUP($C237,Data_qPCR,X$3+2,FALSE),NA()),NA())</f>
        <v>#N/A</v>
      </c>
      <c r="Y237" s="79" t="e">
        <f ca="1">IFERROR(IF(OR($BE237=45,$BE237=45+Results!$AR$2),VLOOKUP($C237,Data_qPCR,Y$3+2,FALSE),NA()),NA())</f>
        <v>#N/A</v>
      </c>
      <c r="Z237" s="79" t="e">
        <f ca="1">IFERROR(IF(OR($BE237=45,$BE237=45+Results!$AR$2),VLOOKUP($C237,Data_qPCR,Z$3+2,FALSE),NA()),NA())</f>
        <v>#N/A</v>
      </c>
      <c r="AA237" s="79" t="e">
        <f ca="1">IFERROR(IF(OR($BE237=45,$BE237=45+Results!$AR$2),VLOOKUP($C237,Data_qPCR,AA$3+2,FALSE),NA()),NA())</f>
        <v>#N/A</v>
      </c>
      <c r="AB237" s="79" t="e">
        <f ca="1">IFERROR(IF(OR($BE237=45,$BE237=45+Results!$AR$2),VLOOKUP($C237,Data_qPCR,AB$3+2,FALSE),NA()),NA())</f>
        <v>#N/A</v>
      </c>
      <c r="AC237" s="79" t="e">
        <f ca="1">IFERROR(IF(OR($BE237=45,$BE237=45+Results!$AR$2),VLOOKUP($C237,Data_qPCR,AC$3+2,FALSE),NA()),NA())</f>
        <v>#N/A</v>
      </c>
      <c r="AD237" s="79" t="e">
        <f ca="1">IFERROR(IF(OR($BE237=45,$BE237=45+Results!$AR$2),VLOOKUP($C237,Data_qPCR,AD$3+2,FALSE),NA()),NA())</f>
        <v>#N/A</v>
      </c>
      <c r="AE237" s="79" t="e">
        <f ca="1">IFERROR(IF(OR($BE237=45,$BE237=45+Results!$AR$2),VLOOKUP($C237,Data_qPCR,AE$3+2,FALSE),NA()),NA())</f>
        <v>#N/A</v>
      </c>
      <c r="AF237" s="79" t="e">
        <f ca="1">IFERROR(IF(OR($BE237=45,$BE237=45+Results!$AR$2),VLOOKUP($C237,Data_qPCR,AF$3+2,FALSE),NA()),NA())</f>
        <v>#N/A</v>
      </c>
      <c r="AG237" s="79" t="e">
        <f ca="1">IFERROR(IF(OR($BE237=45,$BE237=45+Results!$AR$2),VLOOKUP($C237,Data_qPCR,AG$3+2,FALSE),NA()),NA())</f>
        <v>#N/A</v>
      </c>
      <c r="AH237" s="79" t="e">
        <f ca="1">IFERROR(IF(OR($BE237=45,$BE237=45+Results!$AR$2),VLOOKUP($C237,Data_qPCR,AH$3+2,FALSE),NA()),NA())</f>
        <v>#N/A</v>
      </c>
      <c r="AI237" s="79" t="e">
        <f ca="1">IFERROR(IF(OR($BE237=45,$BE237=45+Results!$AR$2),VLOOKUP($C237,Data_qPCR,AI$3+2,FALSE),NA()),NA())</f>
        <v>#N/A</v>
      </c>
      <c r="AJ237" s="79" t="e">
        <f ca="1">IFERROR(IF(OR($BE237=45,$BE237=45+Results!$AR$2),VLOOKUP($C237,Data_qPCR,AJ$3+2,FALSE),NA()),NA())</f>
        <v>#N/A</v>
      </c>
      <c r="AK237" s="79" t="e">
        <f ca="1">IFERROR(IF(OR($BE237=45,$BE237=45+Results!$AR$2),VLOOKUP($C237,Data_qPCR,AK$3+2,FALSE),NA()),NA())</f>
        <v>#N/A</v>
      </c>
      <c r="AL237" s="79" t="e">
        <f ca="1">IFERROR(IF(OR($BE237=45,$BE237=45+Results!$AR$2),VLOOKUP($C237,Data_qPCR,AL$3+2,FALSE),NA()),NA())</f>
        <v>#N/A</v>
      </c>
      <c r="AM237" s="79" t="e">
        <f ca="1">IFERROR(IF(OR($BE237=45,$BE237=45+Results!$AR$2),VLOOKUP($C237,Data_qPCR,AM$3+2,FALSE),NA()),NA())</f>
        <v>#N/A</v>
      </c>
      <c r="AN237" s="79" t="e">
        <f ca="1">IFERROR(IF(OR($BE237=45,$BE237=45+Results!$AR$2),VLOOKUP($C237,Data_qPCR,AN$3+2,FALSE),NA()),NA())</f>
        <v>#N/A</v>
      </c>
      <c r="AO237" s="79" t="e">
        <f ca="1">IFERROR(IF(OR($BE237=45,$BE237=45+Results!$AR$2),VLOOKUP($C237,Data_qPCR,AO$3+2,FALSE),NA()),NA())</f>
        <v>#N/A</v>
      </c>
      <c r="AP237" s="79" t="e">
        <f ca="1">IFERROR(IF(OR($BE237=45,$BE237=45+Results!$AR$2),VLOOKUP($C237,Data_qPCR,AP$3+2,FALSE),NA()),NA())</f>
        <v>#N/A</v>
      </c>
      <c r="AQ237" s="79" t="e">
        <f ca="1">IFERROR(IF(OR($BE237=45,$BE237=45+Results!$AR$2),VLOOKUP($C237,Data_qPCR,AQ$3+2,FALSE),NA()),NA())</f>
        <v>#N/A</v>
      </c>
      <c r="AR237" s="79" t="e">
        <f ca="1">IFERROR(IF(OR($BE237=45,$BE237=45+Results!$AR$2),VLOOKUP($C237,Data_qPCR,AR$3+2,FALSE),NA()),NA())</f>
        <v>#N/A</v>
      </c>
      <c r="AS237" s="79" t="e">
        <f ca="1">IFERROR(IF(OR($BE237=45,$BE237=45+Results!$AR$2),VLOOKUP($C237,Data_qPCR,AS$3+2,FALSE),NA()),NA())</f>
        <v>#N/A</v>
      </c>
      <c r="AT237" s="79" t="e">
        <f ca="1">IFERROR(IF(OR($BE237=45,$BE237=45+Results!$AR$2),VLOOKUP($C237,Data_qPCR,AT$3+2,FALSE),NA()),NA())</f>
        <v>#N/A</v>
      </c>
      <c r="AU237" s="79" t="e">
        <f ca="1">IFERROR(IF(OR($BE237=45,$BE237=45+Results!$AR$2),VLOOKUP($C237,Data_qPCR,AU$3+2,FALSE),NA()),NA())</f>
        <v>#N/A</v>
      </c>
      <c r="AV237" s="79" t="e">
        <f ca="1">IFERROR(IF(OR($BE237=45,$BE237=45+Results!$AR$2),VLOOKUP($C237,Data_qPCR,AV$3+2,FALSE),NA()),NA())</f>
        <v>#N/A</v>
      </c>
      <c r="AW237" s="79" t="e">
        <f ca="1">IFERROR(IF(OR($BE237=45,$BE237=45+Results!$AR$2),VLOOKUP($C237,Data_qPCR,AW$3+2,FALSE),NA()),NA())</f>
        <v>#N/A</v>
      </c>
      <c r="AX237" s="79" t="e">
        <f ca="1">IFERROR(IF(OR($BE237=45,$BE237=45+Results!$AR$2),VLOOKUP($C237,Data_qPCR,AX$3+2,FALSE),NA()),NA())</f>
        <v>#N/A</v>
      </c>
      <c r="AY237" s="79" t="e">
        <f ca="1">IFERROR(IF(OR($BE237=45,$BE237=45+Results!$AR$2),VLOOKUP($C237,Data_qPCR,AY$3+2,FALSE),NA()),NA())</f>
        <v>#N/A</v>
      </c>
      <c r="AZ237" s="79" t="e">
        <f ca="1">IFERROR(IF(OR($BE237=45,$BE237=45+Results!$AR$2),VLOOKUP($C237,Data_qPCR,AZ$3+2,FALSE),NA()),NA())</f>
        <v>#N/A</v>
      </c>
      <c r="BA237" s="79" t="e">
        <f ca="1">IFERROR(IF(OR($BE237=45,$BE237=45+Results!$AR$2),VLOOKUP($C237,Data_qPCR,BA$3+2,FALSE),NA()),NA())</f>
        <v>#N/A</v>
      </c>
      <c r="BB237" s="79" t="e">
        <f ca="1">IFERROR(IF(OR($BE237=45,$BE237=45+Results!$AR$2),VLOOKUP($C237,Data_qPCR,BB$3+2,FALSE),NA()),NA())</f>
        <v>#N/A</v>
      </c>
      <c r="BC237" s="79" t="e">
        <f ca="1">IFERROR(IF(OR($BE237=45,$BE237=45+Results!$AR$2),VLOOKUP($C237,Data_qPCR,BC$3+2,FALSE),NA()),NA())</f>
        <v>#N/A</v>
      </c>
      <c r="BD237" s="79" t="str">
        <f t="shared" ca="1" si="24"/>
        <v/>
      </c>
      <c r="BE237" t="str">
        <f ca="1">IFERROR(IF(LEFT(C237,1)+0=Results!$C$4,INDEX(Results!$AM$8:$BJ$23,CODE(RIGHT(LEFT(C237,2),1))-64,RIGHT(C237,LEN(C237)-2)+0),IF(Results!$AL$7=2,2,45)),"")</f>
        <v/>
      </c>
      <c r="BF237" t="str">
        <f t="shared" ca="1" si="23"/>
        <v/>
      </c>
      <c r="BG237" s="104" t="str">
        <f ca="1">IFERROR(IF(LEFT(C237,1)+0=Results!$C$4,INDEX(Results!$CK$8:$DH$23,CODE(RIGHT(LEFT(C237,2),1))-64,RIGHT(C237,LEN(C237)-2)+0),IF(Results!$AL$7=2,2,45)),"")</f>
        <v/>
      </c>
    </row>
    <row r="238" spans="1:59" x14ac:dyDescent="0.25">
      <c r="A238" t="str">
        <f t="shared" ca="1" si="20"/>
        <v>N/A</v>
      </c>
      <c r="B238">
        <v>235</v>
      </c>
      <c r="C238" t="str">
        <f t="shared" ca="1" si="21"/>
        <v/>
      </c>
      <c r="D238" t="str">
        <f t="shared" ca="1" si="22"/>
        <v/>
      </c>
      <c r="E238" s="268" t="str">
        <f t="shared" ca="1" si="25"/>
        <v/>
      </c>
      <c r="F238" s="79" t="e">
        <f ca="1">IFERROR(IF(OR($BE238=45,$BE238=45+Results!$AR$2),VLOOKUP($C238,Data_qPCR,F$3+2,FALSE),NA()),NA())</f>
        <v>#N/A</v>
      </c>
      <c r="G238" s="79" t="e">
        <f ca="1">IFERROR(IF(OR($BE238=45,$BE238=45+Results!$AR$2),VLOOKUP($C238,Data_qPCR,G$3+2,FALSE),NA()),NA())</f>
        <v>#N/A</v>
      </c>
      <c r="H238" s="79" t="e">
        <f ca="1">IFERROR(IF(OR($BE238=45,$BE238=45+Results!$AR$2),VLOOKUP($C238,Data_qPCR,H$3+2,FALSE),NA()),NA())</f>
        <v>#N/A</v>
      </c>
      <c r="I238" s="79" t="e">
        <f ca="1">IFERROR(IF(OR($BE238=45,$BE238=45+Results!$AR$2),VLOOKUP($C238,Data_qPCR,I$3+2,FALSE),NA()),NA())</f>
        <v>#N/A</v>
      </c>
      <c r="J238" s="79" t="e">
        <f ca="1">IFERROR(IF(OR($BE238=45,$BE238=45+Results!$AR$2),VLOOKUP($C238,Data_qPCR,J$3+2,FALSE),NA()),NA())</f>
        <v>#N/A</v>
      </c>
      <c r="K238" s="79" t="e">
        <f ca="1">IFERROR(IF(OR($BE238=45,$BE238=45+Results!$AR$2),VLOOKUP($C238,Data_qPCR,K$3+2,FALSE),NA()),NA())</f>
        <v>#N/A</v>
      </c>
      <c r="L238" s="79" t="e">
        <f ca="1">IFERROR(IF(OR($BE238=45,$BE238=45+Results!$AR$2),VLOOKUP($C238,Data_qPCR,L$3+2,FALSE),NA()),NA())</f>
        <v>#N/A</v>
      </c>
      <c r="M238" s="79" t="e">
        <f ca="1">IFERROR(IF(OR($BE238=45,$BE238=45+Results!$AR$2),VLOOKUP($C238,Data_qPCR,M$3+2,FALSE),NA()),NA())</f>
        <v>#N/A</v>
      </c>
      <c r="N238" s="79" t="e">
        <f ca="1">IFERROR(IF(OR($BE238=45,$BE238=45+Results!$AR$2),VLOOKUP($C238,Data_qPCR,N$3+2,FALSE),NA()),NA())</f>
        <v>#N/A</v>
      </c>
      <c r="O238" s="79" t="e">
        <f ca="1">IFERROR(IF(OR($BE238=45,$BE238=45+Results!$AR$2),VLOOKUP($C238,Data_qPCR,O$3+2,FALSE),NA()),NA())</f>
        <v>#N/A</v>
      </c>
      <c r="P238" s="79" t="e">
        <f ca="1">IFERROR(IF(OR($BE238=45,$BE238=45+Results!$AR$2),VLOOKUP($C238,Data_qPCR,P$3+2,FALSE),NA()),NA())</f>
        <v>#N/A</v>
      </c>
      <c r="Q238" s="79" t="e">
        <f ca="1">IFERROR(IF(OR($BE238=45,$BE238=45+Results!$AR$2),VLOOKUP($C238,Data_qPCR,Q$3+2,FALSE),NA()),NA())</f>
        <v>#N/A</v>
      </c>
      <c r="R238" s="79" t="e">
        <f ca="1">IFERROR(IF(OR($BE238=45,$BE238=45+Results!$AR$2),VLOOKUP($C238,Data_qPCR,R$3+2,FALSE),NA()),NA())</f>
        <v>#N/A</v>
      </c>
      <c r="S238" s="79" t="e">
        <f ca="1">IFERROR(IF(OR($BE238=45,$BE238=45+Results!$AR$2),VLOOKUP($C238,Data_qPCR,S$3+2,FALSE),NA()),NA())</f>
        <v>#N/A</v>
      </c>
      <c r="T238" s="79" t="e">
        <f ca="1">IFERROR(IF(OR($BE238=45,$BE238=45+Results!$AR$2),VLOOKUP($C238,Data_qPCR,T$3+2,FALSE),NA()),NA())</f>
        <v>#N/A</v>
      </c>
      <c r="U238" s="79" t="e">
        <f ca="1">IFERROR(IF(OR($BE238=45,$BE238=45+Results!$AR$2),VLOOKUP($C238,Data_qPCR,U$3+2,FALSE),NA()),NA())</f>
        <v>#N/A</v>
      </c>
      <c r="V238" s="79" t="e">
        <f ca="1">IFERROR(IF(OR($BE238=45,$BE238=45+Results!$AR$2),VLOOKUP($C238,Data_qPCR,V$3+2,FALSE),NA()),NA())</f>
        <v>#N/A</v>
      </c>
      <c r="W238" s="79" t="e">
        <f ca="1">IFERROR(IF(OR($BE238=45,$BE238=45+Results!$AR$2),VLOOKUP($C238,Data_qPCR,W$3+2,FALSE),NA()),NA())</f>
        <v>#N/A</v>
      </c>
      <c r="X238" s="79" t="e">
        <f ca="1">IFERROR(IF(OR($BE238=45,$BE238=45+Results!$AR$2),VLOOKUP($C238,Data_qPCR,X$3+2,FALSE),NA()),NA())</f>
        <v>#N/A</v>
      </c>
      <c r="Y238" s="79" t="e">
        <f ca="1">IFERROR(IF(OR($BE238=45,$BE238=45+Results!$AR$2),VLOOKUP($C238,Data_qPCR,Y$3+2,FALSE),NA()),NA())</f>
        <v>#N/A</v>
      </c>
      <c r="Z238" s="79" t="e">
        <f ca="1">IFERROR(IF(OR($BE238=45,$BE238=45+Results!$AR$2),VLOOKUP($C238,Data_qPCR,Z$3+2,FALSE),NA()),NA())</f>
        <v>#N/A</v>
      </c>
      <c r="AA238" s="79" t="e">
        <f ca="1">IFERROR(IF(OR($BE238=45,$BE238=45+Results!$AR$2),VLOOKUP($C238,Data_qPCR,AA$3+2,FALSE),NA()),NA())</f>
        <v>#N/A</v>
      </c>
      <c r="AB238" s="79" t="e">
        <f ca="1">IFERROR(IF(OR($BE238=45,$BE238=45+Results!$AR$2),VLOOKUP($C238,Data_qPCR,AB$3+2,FALSE),NA()),NA())</f>
        <v>#N/A</v>
      </c>
      <c r="AC238" s="79" t="e">
        <f ca="1">IFERROR(IF(OR($BE238=45,$BE238=45+Results!$AR$2),VLOOKUP($C238,Data_qPCR,AC$3+2,FALSE),NA()),NA())</f>
        <v>#N/A</v>
      </c>
      <c r="AD238" s="79" t="e">
        <f ca="1">IFERROR(IF(OR($BE238=45,$BE238=45+Results!$AR$2),VLOOKUP($C238,Data_qPCR,AD$3+2,FALSE),NA()),NA())</f>
        <v>#N/A</v>
      </c>
      <c r="AE238" s="79" t="e">
        <f ca="1">IFERROR(IF(OR($BE238=45,$BE238=45+Results!$AR$2),VLOOKUP($C238,Data_qPCR,AE$3+2,FALSE),NA()),NA())</f>
        <v>#N/A</v>
      </c>
      <c r="AF238" s="79" t="e">
        <f ca="1">IFERROR(IF(OR($BE238=45,$BE238=45+Results!$AR$2),VLOOKUP($C238,Data_qPCR,AF$3+2,FALSE),NA()),NA())</f>
        <v>#N/A</v>
      </c>
      <c r="AG238" s="79" t="e">
        <f ca="1">IFERROR(IF(OR($BE238=45,$BE238=45+Results!$AR$2),VLOOKUP($C238,Data_qPCR,AG$3+2,FALSE),NA()),NA())</f>
        <v>#N/A</v>
      </c>
      <c r="AH238" s="79" t="e">
        <f ca="1">IFERROR(IF(OR($BE238=45,$BE238=45+Results!$AR$2),VLOOKUP($C238,Data_qPCR,AH$3+2,FALSE),NA()),NA())</f>
        <v>#N/A</v>
      </c>
      <c r="AI238" s="79" t="e">
        <f ca="1">IFERROR(IF(OR($BE238=45,$BE238=45+Results!$AR$2),VLOOKUP($C238,Data_qPCR,AI$3+2,FALSE),NA()),NA())</f>
        <v>#N/A</v>
      </c>
      <c r="AJ238" s="79" t="e">
        <f ca="1">IFERROR(IF(OR($BE238=45,$BE238=45+Results!$AR$2),VLOOKUP($C238,Data_qPCR,AJ$3+2,FALSE),NA()),NA())</f>
        <v>#N/A</v>
      </c>
      <c r="AK238" s="79" t="e">
        <f ca="1">IFERROR(IF(OR($BE238=45,$BE238=45+Results!$AR$2),VLOOKUP($C238,Data_qPCR,AK$3+2,FALSE),NA()),NA())</f>
        <v>#N/A</v>
      </c>
      <c r="AL238" s="79" t="e">
        <f ca="1">IFERROR(IF(OR($BE238=45,$BE238=45+Results!$AR$2),VLOOKUP($C238,Data_qPCR,AL$3+2,FALSE),NA()),NA())</f>
        <v>#N/A</v>
      </c>
      <c r="AM238" s="79" t="e">
        <f ca="1">IFERROR(IF(OR($BE238=45,$BE238=45+Results!$AR$2),VLOOKUP($C238,Data_qPCR,AM$3+2,FALSE),NA()),NA())</f>
        <v>#N/A</v>
      </c>
      <c r="AN238" s="79" t="e">
        <f ca="1">IFERROR(IF(OR($BE238=45,$BE238=45+Results!$AR$2),VLOOKUP($C238,Data_qPCR,AN$3+2,FALSE),NA()),NA())</f>
        <v>#N/A</v>
      </c>
      <c r="AO238" s="79" t="e">
        <f ca="1">IFERROR(IF(OR($BE238=45,$BE238=45+Results!$AR$2),VLOOKUP($C238,Data_qPCR,AO$3+2,FALSE),NA()),NA())</f>
        <v>#N/A</v>
      </c>
      <c r="AP238" s="79" t="e">
        <f ca="1">IFERROR(IF(OR($BE238=45,$BE238=45+Results!$AR$2),VLOOKUP($C238,Data_qPCR,AP$3+2,FALSE),NA()),NA())</f>
        <v>#N/A</v>
      </c>
      <c r="AQ238" s="79" t="e">
        <f ca="1">IFERROR(IF(OR($BE238=45,$BE238=45+Results!$AR$2),VLOOKUP($C238,Data_qPCR,AQ$3+2,FALSE),NA()),NA())</f>
        <v>#N/A</v>
      </c>
      <c r="AR238" s="79" t="e">
        <f ca="1">IFERROR(IF(OR($BE238=45,$BE238=45+Results!$AR$2),VLOOKUP($C238,Data_qPCR,AR$3+2,FALSE),NA()),NA())</f>
        <v>#N/A</v>
      </c>
      <c r="AS238" s="79" t="e">
        <f ca="1">IFERROR(IF(OR($BE238=45,$BE238=45+Results!$AR$2),VLOOKUP($C238,Data_qPCR,AS$3+2,FALSE),NA()),NA())</f>
        <v>#N/A</v>
      </c>
      <c r="AT238" s="79" t="e">
        <f ca="1">IFERROR(IF(OR($BE238=45,$BE238=45+Results!$AR$2),VLOOKUP($C238,Data_qPCR,AT$3+2,FALSE),NA()),NA())</f>
        <v>#N/A</v>
      </c>
      <c r="AU238" s="79" t="e">
        <f ca="1">IFERROR(IF(OR($BE238=45,$BE238=45+Results!$AR$2),VLOOKUP($C238,Data_qPCR,AU$3+2,FALSE),NA()),NA())</f>
        <v>#N/A</v>
      </c>
      <c r="AV238" s="79" t="e">
        <f ca="1">IFERROR(IF(OR($BE238=45,$BE238=45+Results!$AR$2),VLOOKUP($C238,Data_qPCR,AV$3+2,FALSE),NA()),NA())</f>
        <v>#N/A</v>
      </c>
      <c r="AW238" s="79" t="e">
        <f ca="1">IFERROR(IF(OR($BE238=45,$BE238=45+Results!$AR$2),VLOOKUP($C238,Data_qPCR,AW$3+2,FALSE),NA()),NA())</f>
        <v>#N/A</v>
      </c>
      <c r="AX238" s="79" t="e">
        <f ca="1">IFERROR(IF(OR($BE238=45,$BE238=45+Results!$AR$2),VLOOKUP($C238,Data_qPCR,AX$3+2,FALSE),NA()),NA())</f>
        <v>#N/A</v>
      </c>
      <c r="AY238" s="79" t="e">
        <f ca="1">IFERROR(IF(OR($BE238=45,$BE238=45+Results!$AR$2),VLOOKUP($C238,Data_qPCR,AY$3+2,FALSE),NA()),NA())</f>
        <v>#N/A</v>
      </c>
      <c r="AZ238" s="79" t="e">
        <f ca="1">IFERROR(IF(OR($BE238=45,$BE238=45+Results!$AR$2),VLOOKUP($C238,Data_qPCR,AZ$3+2,FALSE),NA()),NA())</f>
        <v>#N/A</v>
      </c>
      <c r="BA238" s="79" t="e">
        <f ca="1">IFERROR(IF(OR($BE238=45,$BE238=45+Results!$AR$2),VLOOKUP($C238,Data_qPCR,BA$3+2,FALSE),NA()),NA())</f>
        <v>#N/A</v>
      </c>
      <c r="BB238" s="79" t="e">
        <f ca="1">IFERROR(IF(OR($BE238=45,$BE238=45+Results!$AR$2),VLOOKUP($C238,Data_qPCR,BB$3+2,FALSE),NA()),NA())</f>
        <v>#N/A</v>
      </c>
      <c r="BC238" s="79" t="e">
        <f ca="1">IFERROR(IF(OR($BE238=45,$BE238=45+Results!$AR$2),VLOOKUP($C238,Data_qPCR,BC$3+2,FALSE),NA()),NA())</f>
        <v>#N/A</v>
      </c>
      <c r="BD238" s="79" t="str">
        <f t="shared" ca="1" si="24"/>
        <v/>
      </c>
      <c r="BE238" t="str">
        <f ca="1">IFERROR(IF(LEFT(C238,1)+0=Results!$C$4,INDEX(Results!$AM$8:$BJ$23,CODE(RIGHT(LEFT(C238,2),1))-64,RIGHT(C238,LEN(C238)-2)+0),IF(Results!$AL$7=2,2,45)),"")</f>
        <v/>
      </c>
      <c r="BF238" t="str">
        <f t="shared" ca="1" si="23"/>
        <v/>
      </c>
      <c r="BG238" s="104" t="str">
        <f ca="1">IFERROR(IF(LEFT(C238,1)+0=Results!$C$4,INDEX(Results!$CK$8:$DH$23,CODE(RIGHT(LEFT(C238,2),1))-64,RIGHT(C238,LEN(C238)-2)+0),IF(Results!$AL$7=2,2,45)),"")</f>
        <v/>
      </c>
    </row>
    <row r="239" spans="1:59" x14ac:dyDescent="0.25">
      <c r="A239" t="str">
        <f t="shared" ca="1" si="20"/>
        <v>N/A</v>
      </c>
      <c r="B239">
        <v>236</v>
      </c>
      <c r="C239" t="str">
        <f t="shared" ca="1" si="21"/>
        <v/>
      </c>
      <c r="D239" t="str">
        <f t="shared" ca="1" si="22"/>
        <v/>
      </c>
      <c r="E239" s="268" t="str">
        <f t="shared" ca="1" si="25"/>
        <v/>
      </c>
      <c r="F239" s="79" t="e">
        <f ca="1">IFERROR(IF(OR($BE239=45,$BE239=45+Results!$AR$2),VLOOKUP($C239,Data_qPCR,F$3+2,FALSE),NA()),NA())</f>
        <v>#N/A</v>
      </c>
      <c r="G239" s="79" t="e">
        <f ca="1">IFERROR(IF(OR($BE239=45,$BE239=45+Results!$AR$2),VLOOKUP($C239,Data_qPCR,G$3+2,FALSE),NA()),NA())</f>
        <v>#N/A</v>
      </c>
      <c r="H239" s="79" t="e">
        <f ca="1">IFERROR(IF(OR($BE239=45,$BE239=45+Results!$AR$2),VLOOKUP($C239,Data_qPCR,H$3+2,FALSE),NA()),NA())</f>
        <v>#N/A</v>
      </c>
      <c r="I239" s="79" t="e">
        <f ca="1">IFERROR(IF(OR($BE239=45,$BE239=45+Results!$AR$2),VLOOKUP($C239,Data_qPCR,I$3+2,FALSE),NA()),NA())</f>
        <v>#N/A</v>
      </c>
      <c r="J239" s="79" t="e">
        <f ca="1">IFERROR(IF(OR($BE239=45,$BE239=45+Results!$AR$2),VLOOKUP($C239,Data_qPCR,J$3+2,FALSE),NA()),NA())</f>
        <v>#N/A</v>
      </c>
      <c r="K239" s="79" t="e">
        <f ca="1">IFERROR(IF(OR($BE239=45,$BE239=45+Results!$AR$2),VLOOKUP($C239,Data_qPCR,K$3+2,FALSE),NA()),NA())</f>
        <v>#N/A</v>
      </c>
      <c r="L239" s="79" t="e">
        <f ca="1">IFERROR(IF(OR($BE239=45,$BE239=45+Results!$AR$2),VLOOKUP($C239,Data_qPCR,L$3+2,FALSE),NA()),NA())</f>
        <v>#N/A</v>
      </c>
      <c r="M239" s="79" t="e">
        <f ca="1">IFERROR(IF(OR($BE239=45,$BE239=45+Results!$AR$2),VLOOKUP($C239,Data_qPCR,M$3+2,FALSE),NA()),NA())</f>
        <v>#N/A</v>
      </c>
      <c r="N239" s="79" t="e">
        <f ca="1">IFERROR(IF(OR($BE239=45,$BE239=45+Results!$AR$2),VLOOKUP($C239,Data_qPCR,N$3+2,FALSE),NA()),NA())</f>
        <v>#N/A</v>
      </c>
      <c r="O239" s="79" t="e">
        <f ca="1">IFERROR(IF(OR($BE239=45,$BE239=45+Results!$AR$2),VLOOKUP($C239,Data_qPCR,O$3+2,FALSE),NA()),NA())</f>
        <v>#N/A</v>
      </c>
      <c r="P239" s="79" t="e">
        <f ca="1">IFERROR(IF(OR($BE239=45,$BE239=45+Results!$AR$2),VLOOKUP($C239,Data_qPCR,P$3+2,FALSE),NA()),NA())</f>
        <v>#N/A</v>
      </c>
      <c r="Q239" s="79" t="e">
        <f ca="1">IFERROR(IF(OR($BE239=45,$BE239=45+Results!$AR$2),VLOOKUP($C239,Data_qPCR,Q$3+2,FALSE),NA()),NA())</f>
        <v>#N/A</v>
      </c>
      <c r="R239" s="79" t="e">
        <f ca="1">IFERROR(IF(OR($BE239=45,$BE239=45+Results!$AR$2),VLOOKUP($C239,Data_qPCR,R$3+2,FALSE),NA()),NA())</f>
        <v>#N/A</v>
      </c>
      <c r="S239" s="79" t="e">
        <f ca="1">IFERROR(IF(OR($BE239=45,$BE239=45+Results!$AR$2),VLOOKUP($C239,Data_qPCR,S$3+2,FALSE),NA()),NA())</f>
        <v>#N/A</v>
      </c>
      <c r="T239" s="79" t="e">
        <f ca="1">IFERROR(IF(OR($BE239=45,$BE239=45+Results!$AR$2),VLOOKUP($C239,Data_qPCR,T$3+2,FALSE),NA()),NA())</f>
        <v>#N/A</v>
      </c>
      <c r="U239" s="79" t="e">
        <f ca="1">IFERROR(IF(OR($BE239=45,$BE239=45+Results!$AR$2),VLOOKUP($C239,Data_qPCR,U$3+2,FALSE),NA()),NA())</f>
        <v>#N/A</v>
      </c>
      <c r="V239" s="79" t="e">
        <f ca="1">IFERROR(IF(OR($BE239=45,$BE239=45+Results!$AR$2),VLOOKUP($C239,Data_qPCR,V$3+2,FALSE),NA()),NA())</f>
        <v>#N/A</v>
      </c>
      <c r="W239" s="79" t="e">
        <f ca="1">IFERROR(IF(OR($BE239=45,$BE239=45+Results!$AR$2),VLOOKUP($C239,Data_qPCR,W$3+2,FALSE),NA()),NA())</f>
        <v>#N/A</v>
      </c>
      <c r="X239" s="79" t="e">
        <f ca="1">IFERROR(IF(OR($BE239=45,$BE239=45+Results!$AR$2),VLOOKUP($C239,Data_qPCR,X$3+2,FALSE),NA()),NA())</f>
        <v>#N/A</v>
      </c>
      <c r="Y239" s="79" t="e">
        <f ca="1">IFERROR(IF(OR($BE239=45,$BE239=45+Results!$AR$2),VLOOKUP($C239,Data_qPCR,Y$3+2,FALSE),NA()),NA())</f>
        <v>#N/A</v>
      </c>
      <c r="Z239" s="79" t="e">
        <f ca="1">IFERROR(IF(OR($BE239=45,$BE239=45+Results!$AR$2),VLOOKUP($C239,Data_qPCR,Z$3+2,FALSE),NA()),NA())</f>
        <v>#N/A</v>
      </c>
      <c r="AA239" s="79" t="e">
        <f ca="1">IFERROR(IF(OR($BE239=45,$BE239=45+Results!$AR$2),VLOOKUP($C239,Data_qPCR,AA$3+2,FALSE),NA()),NA())</f>
        <v>#N/A</v>
      </c>
      <c r="AB239" s="79" t="e">
        <f ca="1">IFERROR(IF(OR($BE239=45,$BE239=45+Results!$AR$2),VLOOKUP($C239,Data_qPCR,AB$3+2,FALSE),NA()),NA())</f>
        <v>#N/A</v>
      </c>
      <c r="AC239" s="79" t="e">
        <f ca="1">IFERROR(IF(OR($BE239=45,$BE239=45+Results!$AR$2),VLOOKUP($C239,Data_qPCR,AC$3+2,FALSE),NA()),NA())</f>
        <v>#N/A</v>
      </c>
      <c r="AD239" s="79" t="e">
        <f ca="1">IFERROR(IF(OR($BE239=45,$BE239=45+Results!$AR$2),VLOOKUP($C239,Data_qPCR,AD$3+2,FALSE),NA()),NA())</f>
        <v>#N/A</v>
      </c>
      <c r="AE239" s="79" t="e">
        <f ca="1">IFERROR(IF(OR($BE239=45,$BE239=45+Results!$AR$2),VLOOKUP($C239,Data_qPCR,AE$3+2,FALSE),NA()),NA())</f>
        <v>#N/A</v>
      </c>
      <c r="AF239" s="79" t="e">
        <f ca="1">IFERROR(IF(OR($BE239=45,$BE239=45+Results!$AR$2),VLOOKUP($C239,Data_qPCR,AF$3+2,FALSE),NA()),NA())</f>
        <v>#N/A</v>
      </c>
      <c r="AG239" s="79" t="e">
        <f ca="1">IFERROR(IF(OR($BE239=45,$BE239=45+Results!$AR$2),VLOOKUP($C239,Data_qPCR,AG$3+2,FALSE),NA()),NA())</f>
        <v>#N/A</v>
      </c>
      <c r="AH239" s="79" t="e">
        <f ca="1">IFERROR(IF(OR($BE239=45,$BE239=45+Results!$AR$2),VLOOKUP($C239,Data_qPCR,AH$3+2,FALSE),NA()),NA())</f>
        <v>#N/A</v>
      </c>
      <c r="AI239" s="79" t="e">
        <f ca="1">IFERROR(IF(OR($BE239=45,$BE239=45+Results!$AR$2),VLOOKUP($C239,Data_qPCR,AI$3+2,FALSE),NA()),NA())</f>
        <v>#N/A</v>
      </c>
      <c r="AJ239" s="79" t="e">
        <f ca="1">IFERROR(IF(OR($BE239=45,$BE239=45+Results!$AR$2),VLOOKUP($C239,Data_qPCR,AJ$3+2,FALSE),NA()),NA())</f>
        <v>#N/A</v>
      </c>
      <c r="AK239" s="79" t="e">
        <f ca="1">IFERROR(IF(OR($BE239=45,$BE239=45+Results!$AR$2),VLOOKUP($C239,Data_qPCR,AK$3+2,FALSE),NA()),NA())</f>
        <v>#N/A</v>
      </c>
      <c r="AL239" s="79" t="e">
        <f ca="1">IFERROR(IF(OR($BE239=45,$BE239=45+Results!$AR$2),VLOOKUP($C239,Data_qPCR,AL$3+2,FALSE),NA()),NA())</f>
        <v>#N/A</v>
      </c>
      <c r="AM239" s="79" t="e">
        <f ca="1">IFERROR(IF(OR($BE239=45,$BE239=45+Results!$AR$2),VLOOKUP($C239,Data_qPCR,AM$3+2,FALSE),NA()),NA())</f>
        <v>#N/A</v>
      </c>
      <c r="AN239" s="79" t="e">
        <f ca="1">IFERROR(IF(OR($BE239=45,$BE239=45+Results!$AR$2),VLOOKUP($C239,Data_qPCR,AN$3+2,FALSE),NA()),NA())</f>
        <v>#N/A</v>
      </c>
      <c r="AO239" s="79" t="e">
        <f ca="1">IFERROR(IF(OR($BE239=45,$BE239=45+Results!$AR$2),VLOOKUP($C239,Data_qPCR,AO$3+2,FALSE),NA()),NA())</f>
        <v>#N/A</v>
      </c>
      <c r="AP239" s="79" t="e">
        <f ca="1">IFERROR(IF(OR($BE239=45,$BE239=45+Results!$AR$2),VLOOKUP($C239,Data_qPCR,AP$3+2,FALSE),NA()),NA())</f>
        <v>#N/A</v>
      </c>
      <c r="AQ239" s="79" t="e">
        <f ca="1">IFERROR(IF(OR($BE239=45,$BE239=45+Results!$AR$2),VLOOKUP($C239,Data_qPCR,AQ$3+2,FALSE),NA()),NA())</f>
        <v>#N/A</v>
      </c>
      <c r="AR239" s="79" t="e">
        <f ca="1">IFERROR(IF(OR($BE239=45,$BE239=45+Results!$AR$2),VLOOKUP($C239,Data_qPCR,AR$3+2,FALSE),NA()),NA())</f>
        <v>#N/A</v>
      </c>
      <c r="AS239" s="79" t="e">
        <f ca="1">IFERROR(IF(OR($BE239=45,$BE239=45+Results!$AR$2),VLOOKUP($C239,Data_qPCR,AS$3+2,FALSE),NA()),NA())</f>
        <v>#N/A</v>
      </c>
      <c r="AT239" s="79" t="e">
        <f ca="1">IFERROR(IF(OR($BE239=45,$BE239=45+Results!$AR$2),VLOOKUP($C239,Data_qPCR,AT$3+2,FALSE),NA()),NA())</f>
        <v>#N/A</v>
      </c>
      <c r="AU239" s="79" t="e">
        <f ca="1">IFERROR(IF(OR($BE239=45,$BE239=45+Results!$AR$2),VLOOKUP($C239,Data_qPCR,AU$3+2,FALSE),NA()),NA())</f>
        <v>#N/A</v>
      </c>
      <c r="AV239" s="79" t="e">
        <f ca="1">IFERROR(IF(OR($BE239=45,$BE239=45+Results!$AR$2),VLOOKUP($C239,Data_qPCR,AV$3+2,FALSE),NA()),NA())</f>
        <v>#N/A</v>
      </c>
      <c r="AW239" s="79" t="e">
        <f ca="1">IFERROR(IF(OR($BE239=45,$BE239=45+Results!$AR$2),VLOOKUP($C239,Data_qPCR,AW$3+2,FALSE),NA()),NA())</f>
        <v>#N/A</v>
      </c>
      <c r="AX239" s="79" t="e">
        <f ca="1">IFERROR(IF(OR($BE239=45,$BE239=45+Results!$AR$2),VLOOKUP($C239,Data_qPCR,AX$3+2,FALSE),NA()),NA())</f>
        <v>#N/A</v>
      </c>
      <c r="AY239" s="79" t="e">
        <f ca="1">IFERROR(IF(OR($BE239=45,$BE239=45+Results!$AR$2),VLOOKUP($C239,Data_qPCR,AY$3+2,FALSE),NA()),NA())</f>
        <v>#N/A</v>
      </c>
      <c r="AZ239" s="79" t="e">
        <f ca="1">IFERROR(IF(OR($BE239=45,$BE239=45+Results!$AR$2),VLOOKUP($C239,Data_qPCR,AZ$3+2,FALSE),NA()),NA())</f>
        <v>#N/A</v>
      </c>
      <c r="BA239" s="79" t="e">
        <f ca="1">IFERROR(IF(OR($BE239=45,$BE239=45+Results!$AR$2),VLOOKUP($C239,Data_qPCR,BA$3+2,FALSE),NA()),NA())</f>
        <v>#N/A</v>
      </c>
      <c r="BB239" s="79" t="e">
        <f ca="1">IFERROR(IF(OR($BE239=45,$BE239=45+Results!$AR$2),VLOOKUP($C239,Data_qPCR,BB$3+2,FALSE),NA()),NA())</f>
        <v>#N/A</v>
      </c>
      <c r="BC239" s="79" t="e">
        <f ca="1">IFERROR(IF(OR($BE239=45,$BE239=45+Results!$AR$2),VLOOKUP($C239,Data_qPCR,BC$3+2,FALSE),NA()),NA())</f>
        <v>#N/A</v>
      </c>
      <c r="BD239" s="79" t="str">
        <f t="shared" ca="1" si="24"/>
        <v/>
      </c>
      <c r="BE239" t="str">
        <f ca="1">IFERROR(IF(LEFT(C239,1)+0=Results!$C$4,INDEX(Results!$AM$8:$BJ$23,CODE(RIGHT(LEFT(C239,2),1))-64,RIGHT(C239,LEN(C239)-2)+0),IF(Results!$AL$7=2,2,45)),"")</f>
        <v/>
      </c>
      <c r="BF239" t="str">
        <f t="shared" ca="1" si="23"/>
        <v/>
      </c>
      <c r="BG239" s="104" t="str">
        <f ca="1">IFERROR(IF(LEFT(C239,1)+0=Results!$C$4,INDEX(Results!$CK$8:$DH$23,CODE(RIGHT(LEFT(C239,2),1))-64,RIGHT(C239,LEN(C239)-2)+0),IF(Results!$AL$7=2,2,45)),"")</f>
        <v/>
      </c>
    </row>
    <row r="240" spans="1:59" x14ac:dyDescent="0.25">
      <c r="A240" t="str">
        <f t="shared" ca="1" si="20"/>
        <v>N/A</v>
      </c>
      <c r="B240">
        <v>237</v>
      </c>
      <c r="C240" t="str">
        <f t="shared" ca="1" si="21"/>
        <v/>
      </c>
      <c r="D240" t="str">
        <f t="shared" ca="1" si="22"/>
        <v/>
      </c>
      <c r="E240" s="268" t="str">
        <f t="shared" ca="1" si="25"/>
        <v/>
      </c>
      <c r="F240" s="79" t="e">
        <f ca="1">IFERROR(IF(OR($BE240=45,$BE240=45+Results!$AR$2),VLOOKUP($C240,Data_qPCR,F$3+2,FALSE),NA()),NA())</f>
        <v>#N/A</v>
      </c>
      <c r="G240" s="79" t="e">
        <f ca="1">IFERROR(IF(OR($BE240=45,$BE240=45+Results!$AR$2),VLOOKUP($C240,Data_qPCR,G$3+2,FALSE),NA()),NA())</f>
        <v>#N/A</v>
      </c>
      <c r="H240" s="79" t="e">
        <f ca="1">IFERROR(IF(OR($BE240=45,$BE240=45+Results!$AR$2),VLOOKUP($C240,Data_qPCR,H$3+2,FALSE),NA()),NA())</f>
        <v>#N/A</v>
      </c>
      <c r="I240" s="79" t="e">
        <f ca="1">IFERROR(IF(OR($BE240=45,$BE240=45+Results!$AR$2),VLOOKUP($C240,Data_qPCR,I$3+2,FALSE),NA()),NA())</f>
        <v>#N/A</v>
      </c>
      <c r="J240" s="79" t="e">
        <f ca="1">IFERROR(IF(OR($BE240=45,$BE240=45+Results!$AR$2),VLOOKUP($C240,Data_qPCR,J$3+2,FALSE),NA()),NA())</f>
        <v>#N/A</v>
      </c>
      <c r="K240" s="79" t="e">
        <f ca="1">IFERROR(IF(OR($BE240=45,$BE240=45+Results!$AR$2),VLOOKUP($C240,Data_qPCR,K$3+2,FALSE),NA()),NA())</f>
        <v>#N/A</v>
      </c>
      <c r="L240" s="79" t="e">
        <f ca="1">IFERROR(IF(OR($BE240=45,$BE240=45+Results!$AR$2),VLOOKUP($C240,Data_qPCR,L$3+2,FALSE),NA()),NA())</f>
        <v>#N/A</v>
      </c>
      <c r="M240" s="79" t="e">
        <f ca="1">IFERROR(IF(OR($BE240=45,$BE240=45+Results!$AR$2),VLOOKUP($C240,Data_qPCR,M$3+2,FALSE),NA()),NA())</f>
        <v>#N/A</v>
      </c>
      <c r="N240" s="79" t="e">
        <f ca="1">IFERROR(IF(OR($BE240=45,$BE240=45+Results!$AR$2),VLOOKUP($C240,Data_qPCR,N$3+2,FALSE),NA()),NA())</f>
        <v>#N/A</v>
      </c>
      <c r="O240" s="79" t="e">
        <f ca="1">IFERROR(IF(OR($BE240=45,$BE240=45+Results!$AR$2),VLOOKUP($C240,Data_qPCR,O$3+2,FALSE),NA()),NA())</f>
        <v>#N/A</v>
      </c>
      <c r="P240" s="79" t="e">
        <f ca="1">IFERROR(IF(OR($BE240=45,$BE240=45+Results!$AR$2),VLOOKUP($C240,Data_qPCR,P$3+2,FALSE),NA()),NA())</f>
        <v>#N/A</v>
      </c>
      <c r="Q240" s="79" t="e">
        <f ca="1">IFERROR(IF(OR($BE240=45,$BE240=45+Results!$AR$2),VLOOKUP($C240,Data_qPCR,Q$3+2,FALSE),NA()),NA())</f>
        <v>#N/A</v>
      </c>
      <c r="R240" s="79" t="e">
        <f ca="1">IFERROR(IF(OR($BE240=45,$BE240=45+Results!$AR$2),VLOOKUP($C240,Data_qPCR,R$3+2,FALSE),NA()),NA())</f>
        <v>#N/A</v>
      </c>
      <c r="S240" s="79" t="e">
        <f ca="1">IFERROR(IF(OR($BE240=45,$BE240=45+Results!$AR$2),VLOOKUP($C240,Data_qPCR,S$3+2,FALSE),NA()),NA())</f>
        <v>#N/A</v>
      </c>
      <c r="T240" s="79" t="e">
        <f ca="1">IFERROR(IF(OR($BE240=45,$BE240=45+Results!$AR$2),VLOOKUP($C240,Data_qPCR,T$3+2,FALSE),NA()),NA())</f>
        <v>#N/A</v>
      </c>
      <c r="U240" s="79" t="e">
        <f ca="1">IFERROR(IF(OR($BE240=45,$BE240=45+Results!$AR$2),VLOOKUP($C240,Data_qPCR,U$3+2,FALSE),NA()),NA())</f>
        <v>#N/A</v>
      </c>
      <c r="V240" s="79" t="e">
        <f ca="1">IFERROR(IF(OR($BE240=45,$BE240=45+Results!$AR$2),VLOOKUP($C240,Data_qPCR,V$3+2,FALSE),NA()),NA())</f>
        <v>#N/A</v>
      </c>
      <c r="W240" s="79" t="e">
        <f ca="1">IFERROR(IF(OR($BE240=45,$BE240=45+Results!$AR$2),VLOOKUP($C240,Data_qPCR,W$3+2,FALSE),NA()),NA())</f>
        <v>#N/A</v>
      </c>
      <c r="X240" s="79" t="e">
        <f ca="1">IFERROR(IF(OR($BE240=45,$BE240=45+Results!$AR$2),VLOOKUP($C240,Data_qPCR,X$3+2,FALSE),NA()),NA())</f>
        <v>#N/A</v>
      </c>
      <c r="Y240" s="79" t="e">
        <f ca="1">IFERROR(IF(OR($BE240=45,$BE240=45+Results!$AR$2),VLOOKUP($C240,Data_qPCR,Y$3+2,FALSE),NA()),NA())</f>
        <v>#N/A</v>
      </c>
      <c r="Z240" s="79" t="e">
        <f ca="1">IFERROR(IF(OR($BE240=45,$BE240=45+Results!$AR$2),VLOOKUP($C240,Data_qPCR,Z$3+2,FALSE),NA()),NA())</f>
        <v>#N/A</v>
      </c>
      <c r="AA240" s="79" t="e">
        <f ca="1">IFERROR(IF(OR($BE240=45,$BE240=45+Results!$AR$2),VLOOKUP($C240,Data_qPCR,AA$3+2,FALSE),NA()),NA())</f>
        <v>#N/A</v>
      </c>
      <c r="AB240" s="79" t="e">
        <f ca="1">IFERROR(IF(OR($BE240=45,$BE240=45+Results!$AR$2),VLOOKUP($C240,Data_qPCR,AB$3+2,FALSE),NA()),NA())</f>
        <v>#N/A</v>
      </c>
      <c r="AC240" s="79" t="e">
        <f ca="1">IFERROR(IF(OR($BE240=45,$BE240=45+Results!$AR$2),VLOOKUP($C240,Data_qPCR,AC$3+2,FALSE),NA()),NA())</f>
        <v>#N/A</v>
      </c>
      <c r="AD240" s="79" t="e">
        <f ca="1">IFERROR(IF(OR($BE240=45,$BE240=45+Results!$AR$2),VLOOKUP($C240,Data_qPCR,AD$3+2,FALSE),NA()),NA())</f>
        <v>#N/A</v>
      </c>
      <c r="AE240" s="79" t="e">
        <f ca="1">IFERROR(IF(OR($BE240=45,$BE240=45+Results!$AR$2),VLOOKUP($C240,Data_qPCR,AE$3+2,FALSE),NA()),NA())</f>
        <v>#N/A</v>
      </c>
      <c r="AF240" s="79" t="e">
        <f ca="1">IFERROR(IF(OR($BE240=45,$BE240=45+Results!$AR$2),VLOOKUP($C240,Data_qPCR,AF$3+2,FALSE),NA()),NA())</f>
        <v>#N/A</v>
      </c>
      <c r="AG240" s="79" t="e">
        <f ca="1">IFERROR(IF(OR($BE240=45,$BE240=45+Results!$AR$2),VLOOKUP($C240,Data_qPCR,AG$3+2,FALSE),NA()),NA())</f>
        <v>#N/A</v>
      </c>
      <c r="AH240" s="79" t="e">
        <f ca="1">IFERROR(IF(OR($BE240=45,$BE240=45+Results!$AR$2),VLOOKUP($C240,Data_qPCR,AH$3+2,FALSE),NA()),NA())</f>
        <v>#N/A</v>
      </c>
      <c r="AI240" s="79" t="e">
        <f ca="1">IFERROR(IF(OR($BE240=45,$BE240=45+Results!$AR$2),VLOOKUP($C240,Data_qPCR,AI$3+2,FALSE),NA()),NA())</f>
        <v>#N/A</v>
      </c>
      <c r="AJ240" s="79" t="e">
        <f ca="1">IFERROR(IF(OR($BE240=45,$BE240=45+Results!$AR$2),VLOOKUP($C240,Data_qPCR,AJ$3+2,FALSE),NA()),NA())</f>
        <v>#N/A</v>
      </c>
      <c r="AK240" s="79" t="e">
        <f ca="1">IFERROR(IF(OR($BE240=45,$BE240=45+Results!$AR$2),VLOOKUP($C240,Data_qPCR,AK$3+2,FALSE),NA()),NA())</f>
        <v>#N/A</v>
      </c>
      <c r="AL240" s="79" t="e">
        <f ca="1">IFERROR(IF(OR($BE240=45,$BE240=45+Results!$AR$2),VLOOKUP($C240,Data_qPCR,AL$3+2,FALSE),NA()),NA())</f>
        <v>#N/A</v>
      </c>
      <c r="AM240" s="79" t="e">
        <f ca="1">IFERROR(IF(OR($BE240=45,$BE240=45+Results!$AR$2),VLOOKUP($C240,Data_qPCR,AM$3+2,FALSE),NA()),NA())</f>
        <v>#N/A</v>
      </c>
      <c r="AN240" s="79" t="e">
        <f ca="1">IFERROR(IF(OR($BE240=45,$BE240=45+Results!$AR$2),VLOOKUP($C240,Data_qPCR,AN$3+2,FALSE),NA()),NA())</f>
        <v>#N/A</v>
      </c>
      <c r="AO240" s="79" t="e">
        <f ca="1">IFERROR(IF(OR($BE240=45,$BE240=45+Results!$AR$2),VLOOKUP($C240,Data_qPCR,AO$3+2,FALSE),NA()),NA())</f>
        <v>#N/A</v>
      </c>
      <c r="AP240" s="79" t="e">
        <f ca="1">IFERROR(IF(OR($BE240=45,$BE240=45+Results!$AR$2),VLOOKUP($C240,Data_qPCR,AP$3+2,FALSE),NA()),NA())</f>
        <v>#N/A</v>
      </c>
      <c r="AQ240" s="79" t="e">
        <f ca="1">IFERROR(IF(OR($BE240=45,$BE240=45+Results!$AR$2),VLOOKUP($C240,Data_qPCR,AQ$3+2,FALSE),NA()),NA())</f>
        <v>#N/A</v>
      </c>
      <c r="AR240" s="79" t="e">
        <f ca="1">IFERROR(IF(OR($BE240=45,$BE240=45+Results!$AR$2),VLOOKUP($C240,Data_qPCR,AR$3+2,FALSE),NA()),NA())</f>
        <v>#N/A</v>
      </c>
      <c r="AS240" s="79" t="e">
        <f ca="1">IFERROR(IF(OR($BE240=45,$BE240=45+Results!$AR$2),VLOOKUP($C240,Data_qPCR,AS$3+2,FALSE),NA()),NA())</f>
        <v>#N/A</v>
      </c>
      <c r="AT240" s="79" t="e">
        <f ca="1">IFERROR(IF(OR($BE240=45,$BE240=45+Results!$AR$2),VLOOKUP($C240,Data_qPCR,AT$3+2,FALSE),NA()),NA())</f>
        <v>#N/A</v>
      </c>
      <c r="AU240" s="79" t="e">
        <f ca="1">IFERROR(IF(OR($BE240=45,$BE240=45+Results!$AR$2),VLOOKUP($C240,Data_qPCR,AU$3+2,FALSE),NA()),NA())</f>
        <v>#N/A</v>
      </c>
      <c r="AV240" s="79" t="e">
        <f ca="1">IFERROR(IF(OR($BE240=45,$BE240=45+Results!$AR$2),VLOOKUP($C240,Data_qPCR,AV$3+2,FALSE),NA()),NA())</f>
        <v>#N/A</v>
      </c>
      <c r="AW240" s="79" t="e">
        <f ca="1">IFERROR(IF(OR($BE240=45,$BE240=45+Results!$AR$2),VLOOKUP($C240,Data_qPCR,AW$3+2,FALSE),NA()),NA())</f>
        <v>#N/A</v>
      </c>
      <c r="AX240" s="79" t="e">
        <f ca="1">IFERROR(IF(OR($BE240=45,$BE240=45+Results!$AR$2),VLOOKUP($C240,Data_qPCR,AX$3+2,FALSE),NA()),NA())</f>
        <v>#N/A</v>
      </c>
      <c r="AY240" s="79" t="e">
        <f ca="1">IFERROR(IF(OR($BE240=45,$BE240=45+Results!$AR$2),VLOOKUP($C240,Data_qPCR,AY$3+2,FALSE),NA()),NA())</f>
        <v>#N/A</v>
      </c>
      <c r="AZ240" s="79" t="e">
        <f ca="1">IFERROR(IF(OR($BE240=45,$BE240=45+Results!$AR$2),VLOOKUP($C240,Data_qPCR,AZ$3+2,FALSE),NA()),NA())</f>
        <v>#N/A</v>
      </c>
      <c r="BA240" s="79" t="e">
        <f ca="1">IFERROR(IF(OR($BE240=45,$BE240=45+Results!$AR$2),VLOOKUP($C240,Data_qPCR,BA$3+2,FALSE),NA()),NA())</f>
        <v>#N/A</v>
      </c>
      <c r="BB240" s="79" t="e">
        <f ca="1">IFERROR(IF(OR($BE240=45,$BE240=45+Results!$AR$2),VLOOKUP($C240,Data_qPCR,BB$3+2,FALSE),NA()),NA())</f>
        <v>#N/A</v>
      </c>
      <c r="BC240" s="79" t="e">
        <f ca="1">IFERROR(IF(OR($BE240=45,$BE240=45+Results!$AR$2),VLOOKUP($C240,Data_qPCR,BC$3+2,FALSE),NA()),NA())</f>
        <v>#N/A</v>
      </c>
      <c r="BD240" s="79" t="str">
        <f t="shared" ca="1" si="24"/>
        <v/>
      </c>
      <c r="BE240" t="str">
        <f ca="1">IFERROR(IF(LEFT(C240,1)+0=Results!$C$4,INDEX(Results!$AM$8:$BJ$23,CODE(RIGHT(LEFT(C240,2),1))-64,RIGHT(C240,LEN(C240)-2)+0),IF(Results!$AL$7=2,2,45)),"")</f>
        <v/>
      </c>
      <c r="BF240" t="str">
        <f t="shared" ca="1" si="23"/>
        <v/>
      </c>
      <c r="BG240" s="104" t="str">
        <f ca="1">IFERROR(IF(LEFT(C240,1)+0=Results!$C$4,INDEX(Results!$CK$8:$DH$23,CODE(RIGHT(LEFT(C240,2),1))-64,RIGHT(C240,LEN(C240)-2)+0),IF(Results!$AL$7=2,2,45)),"")</f>
        <v/>
      </c>
    </row>
    <row r="241" spans="1:59" x14ac:dyDescent="0.25">
      <c r="A241" t="str">
        <f t="shared" ca="1" si="20"/>
        <v>N/A</v>
      </c>
      <c r="B241">
        <v>238</v>
      </c>
      <c r="C241" t="str">
        <f t="shared" ca="1" si="21"/>
        <v/>
      </c>
      <c r="D241" t="str">
        <f t="shared" ca="1" si="22"/>
        <v/>
      </c>
      <c r="E241" s="268" t="str">
        <f t="shared" ca="1" si="25"/>
        <v/>
      </c>
      <c r="F241" s="79" t="e">
        <f ca="1">IFERROR(IF(OR($BE241=45,$BE241=45+Results!$AR$2),VLOOKUP($C241,Data_qPCR,F$3+2,FALSE),NA()),NA())</f>
        <v>#N/A</v>
      </c>
      <c r="G241" s="79" t="e">
        <f ca="1">IFERROR(IF(OR($BE241=45,$BE241=45+Results!$AR$2),VLOOKUP($C241,Data_qPCR,G$3+2,FALSE),NA()),NA())</f>
        <v>#N/A</v>
      </c>
      <c r="H241" s="79" t="e">
        <f ca="1">IFERROR(IF(OR($BE241=45,$BE241=45+Results!$AR$2),VLOOKUP($C241,Data_qPCR,H$3+2,FALSE),NA()),NA())</f>
        <v>#N/A</v>
      </c>
      <c r="I241" s="79" t="e">
        <f ca="1">IFERROR(IF(OR($BE241=45,$BE241=45+Results!$AR$2),VLOOKUP($C241,Data_qPCR,I$3+2,FALSE),NA()),NA())</f>
        <v>#N/A</v>
      </c>
      <c r="J241" s="79" t="e">
        <f ca="1">IFERROR(IF(OR($BE241=45,$BE241=45+Results!$AR$2),VLOOKUP($C241,Data_qPCR,J$3+2,FALSE),NA()),NA())</f>
        <v>#N/A</v>
      </c>
      <c r="K241" s="79" t="e">
        <f ca="1">IFERROR(IF(OR($BE241=45,$BE241=45+Results!$AR$2),VLOOKUP($C241,Data_qPCR,K$3+2,FALSE),NA()),NA())</f>
        <v>#N/A</v>
      </c>
      <c r="L241" s="79" t="e">
        <f ca="1">IFERROR(IF(OR($BE241=45,$BE241=45+Results!$AR$2),VLOOKUP($C241,Data_qPCR,L$3+2,FALSE),NA()),NA())</f>
        <v>#N/A</v>
      </c>
      <c r="M241" s="79" t="e">
        <f ca="1">IFERROR(IF(OR($BE241=45,$BE241=45+Results!$AR$2),VLOOKUP($C241,Data_qPCR,M$3+2,FALSE),NA()),NA())</f>
        <v>#N/A</v>
      </c>
      <c r="N241" s="79" t="e">
        <f ca="1">IFERROR(IF(OR($BE241=45,$BE241=45+Results!$AR$2),VLOOKUP($C241,Data_qPCR,N$3+2,FALSE),NA()),NA())</f>
        <v>#N/A</v>
      </c>
      <c r="O241" s="79" t="e">
        <f ca="1">IFERROR(IF(OR($BE241=45,$BE241=45+Results!$AR$2),VLOOKUP($C241,Data_qPCR,O$3+2,FALSE),NA()),NA())</f>
        <v>#N/A</v>
      </c>
      <c r="P241" s="79" t="e">
        <f ca="1">IFERROR(IF(OR($BE241=45,$BE241=45+Results!$AR$2),VLOOKUP($C241,Data_qPCR,P$3+2,FALSE),NA()),NA())</f>
        <v>#N/A</v>
      </c>
      <c r="Q241" s="79" t="e">
        <f ca="1">IFERROR(IF(OR($BE241=45,$BE241=45+Results!$AR$2),VLOOKUP($C241,Data_qPCR,Q$3+2,FALSE),NA()),NA())</f>
        <v>#N/A</v>
      </c>
      <c r="R241" s="79" t="e">
        <f ca="1">IFERROR(IF(OR($BE241=45,$BE241=45+Results!$AR$2),VLOOKUP($C241,Data_qPCR,R$3+2,FALSE),NA()),NA())</f>
        <v>#N/A</v>
      </c>
      <c r="S241" s="79" t="e">
        <f ca="1">IFERROR(IF(OR($BE241=45,$BE241=45+Results!$AR$2),VLOOKUP($C241,Data_qPCR,S$3+2,FALSE),NA()),NA())</f>
        <v>#N/A</v>
      </c>
      <c r="T241" s="79" t="e">
        <f ca="1">IFERROR(IF(OR($BE241=45,$BE241=45+Results!$AR$2),VLOOKUP($C241,Data_qPCR,T$3+2,FALSE),NA()),NA())</f>
        <v>#N/A</v>
      </c>
      <c r="U241" s="79" t="e">
        <f ca="1">IFERROR(IF(OR($BE241=45,$BE241=45+Results!$AR$2),VLOOKUP($C241,Data_qPCR,U$3+2,FALSE),NA()),NA())</f>
        <v>#N/A</v>
      </c>
      <c r="V241" s="79" t="e">
        <f ca="1">IFERROR(IF(OR($BE241=45,$BE241=45+Results!$AR$2),VLOOKUP($C241,Data_qPCR,V$3+2,FALSE),NA()),NA())</f>
        <v>#N/A</v>
      </c>
      <c r="W241" s="79" t="e">
        <f ca="1">IFERROR(IF(OR($BE241=45,$BE241=45+Results!$AR$2),VLOOKUP($C241,Data_qPCR,W$3+2,FALSE),NA()),NA())</f>
        <v>#N/A</v>
      </c>
      <c r="X241" s="79" t="e">
        <f ca="1">IFERROR(IF(OR($BE241=45,$BE241=45+Results!$AR$2),VLOOKUP($C241,Data_qPCR,X$3+2,FALSE),NA()),NA())</f>
        <v>#N/A</v>
      </c>
      <c r="Y241" s="79" t="e">
        <f ca="1">IFERROR(IF(OR($BE241=45,$BE241=45+Results!$AR$2),VLOOKUP($C241,Data_qPCR,Y$3+2,FALSE),NA()),NA())</f>
        <v>#N/A</v>
      </c>
      <c r="Z241" s="79" t="e">
        <f ca="1">IFERROR(IF(OR($BE241=45,$BE241=45+Results!$AR$2),VLOOKUP($C241,Data_qPCR,Z$3+2,FALSE),NA()),NA())</f>
        <v>#N/A</v>
      </c>
      <c r="AA241" s="79" t="e">
        <f ca="1">IFERROR(IF(OR($BE241=45,$BE241=45+Results!$AR$2),VLOOKUP($C241,Data_qPCR,AA$3+2,FALSE),NA()),NA())</f>
        <v>#N/A</v>
      </c>
      <c r="AB241" s="79" t="e">
        <f ca="1">IFERROR(IF(OR($BE241=45,$BE241=45+Results!$AR$2),VLOOKUP($C241,Data_qPCR,AB$3+2,FALSE),NA()),NA())</f>
        <v>#N/A</v>
      </c>
      <c r="AC241" s="79" t="e">
        <f ca="1">IFERROR(IF(OR($BE241=45,$BE241=45+Results!$AR$2),VLOOKUP($C241,Data_qPCR,AC$3+2,FALSE),NA()),NA())</f>
        <v>#N/A</v>
      </c>
      <c r="AD241" s="79" t="e">
        <f ca="1">IFERROR(IF(OR($BE241=45,$BE241=45+Results!$AR$2),VLOOKUP($C241,Data_qPCR,AD$3+2,FALSE),NA()),NA())</f>
        <v>#N/A</v>
      </c>
      <c r="AE241" s="79" t="e">
        <f ca="1">IFERROR(IF(OR($BE241=45,$BE241=45+Results!$AR$2),VLOOKUP($C241,Data_qPCR,AE$3+2,FALSE),NA()),NA())</f>
        <v>#N/A</v>
      </c>
      <c r="AF241" s="79" t="e">
        <f ca="1">IFERROR(IF(OR($BE241=45,$BE241=45+Results!$AR$2),VLOOKUP($C241,Data_qPCR,AF$3+2,FALSE),NA()),NA())</f>
        <v>#N/A</v>
      </c>
      <c r="AG241" s="79" t="e">
        <f ca="1">IFERROR(IF(OR($BE241=45,$BE241=45+Results!$AR$2),VLOOKUP($C241,Data_qPCR,AG$3+2,FALSE),NA()),NA())</f>
        <v>#N/A</v>
      </c>
      <c r="AH241" s="79" t="e">
        <f ca="1">IFERROR(IF(OR($BE241=45,$BE241=45+Results!$AR$2),VLOOKUP($C241,Data_qPCR,AH$3+2,FALSE),NA()),NA())</f>
        <v>#N/A</v>
      </c>
      <c r="AI241" s="79" t="e">
        <f ca="1">IFERROR(IF(OR($BE241=45,$BE241=45+Results!$AR$2),VLOOKUP($C241,Data_qPCR,AI$3+2,FALSE),NA()),NA())</f>
        <v>#N/A</v>
      </c>
      <c r="AJ241" s="79" t="e">
        <f ca="1">IFERROR(IF(OR($BE241=45,$BE241=45+Results!$AR$2),VLOOKUP($C241,Data_qPCR,AJ$3+2,FALSE),NA()),NA())</f>
        <v>#N/A</v>
      </c>
      <c r="AK241" s="79" t="e">
        <f ca="1">IFERROR(IF(OR($BE241=45,$BE241=45+Results!$AR$2),VLOOKUP($C241,Data_qPCR,AK$3+2,FALSE),NA()),NA())</f>
        <v>#N/A</v>
      </c>
      <c r="AL241" s="79" t="e">
        <f ca="1">IFERROR(IF(OR($BE241=45,$BE241=45+Results!$AR$2),VLOOKUP($C241,Data_qPCR,AL$3+2,FALSE),NA()),NA())</f>
        <v>#N/A</v>
      </c>
      <c r="AM241" s="79" t="e">
        <f ca="1">IFERROR(IF(OR($BE241=45,$BE241=45+Results!$AR$2),VLOOKUP($C241,Data_qPCR,AM$3+2,FALSE),NA()),NA())</f>
        <v>#N/A</v>
      </c>
      <c r="AN241" s="79" t="e">
        <f ca="1">IFERROR(IF(OR($BE241=45,$BE241=45+Results!$AR$2),VLOOKUP($C241,Data_qPCR,AN$3+2,FALSE),NA()),NA())</f>
        <v>#N/A</v>
      </c>
      <c r="AO241" s="79" t="e">
        <f ca="1">IFERROR(IF(OR($BE241=45,$BE241=45+Results!$AR$2),VLOOKUP($C241,Data_qPCR,AO$3+2,FALSE),NA()),NA())</f>
        <v>#N/A</v>
      </c>
      <c r="AP241" s="79" t="e">
        <f ca="1">IFERROR(IF(OR($BE241=45,$BE241=45+Results!$AR$2),VLOOKUP($C241,Data_qPCR,AP$3+2,FALSE),NA()),NA())</f>
        <v>#N/A</v>
      </c>
      <c r="AQ241" s="79" t="e">
        <f ca="1">IFERROR(IF(OR($BE241=45,$BE241=45+Results!$AR$2),VLOOKUP($C241,Data_qPCR,AQ$3+2,FALSE),NA()),NA())</f>
        <v>#N/A</v>
      </c>
      <c r="AR241" s="79" t="e">
        <f ca="1">IFERROR(IF(OR($BE241=45,$BE241=45+Results!$AR$2),VLOOKUP($C241,Data_qPCR,AR$3+2,FALSE),NA()),NA())</f>
        <v>#N/A</v>
      </c>
      <c r="AS241" s="79" t="e">
        <f ca="1">IFERROR(IF(OR($BE241=45,$BE241=45+Results!$AR$2),VLOOKUP($C241,Data_qPCR,AS$3+2,FALSE),NA()),NA())</f>
        <v>#N/A</v>
      </c>
      <c r="AT241" s="79" t="e">
        <f ca="1">IFERROR(IF(OR($BE241=45,$BE241=45+Results!$AR$2),VLOOKUP($C241,Data_qPCR,AT$3+2,FALSE),NA()),NA())</f>
        <v>#N/A</v>
      </c>
      <c r="AU241" s="79" t="e">
        <f ca="1">IFERROR(IF(OR($BE241=45,$BE241=45+Results!$AR$2),VLOOKUP($C241,Data_qPCR,AU$3+2,FALSE),NA()),NA())</f>
        <v>#N/A</v>
      </c>
      <c r="AV241" s="79" t="e">
        <f ca="1">IFERROR(IF(OR($BE241=45,$BE241=45+Results!$AR$2),VLOOKUP($C241,Data_qPCR,AV$3+2,FALSE),NA()),NA())</f>
        <v>#N/A</v>
      </c>
      <c r="AW241" s="79" t="e">
        <f ca="1">IFERROR(IF(OR($BE241=45,$BE241=45+Results!$AR$2),VLOOKUP($C241,Data_qPCR,AW$3+2,FALSE),NA()),NA())</f>
        <v>#N/A</v>
      </c>
      <c r="AX241" s="79" t="e">
        <f ca="1">IFERROR(IF(OR($BE241=45,$BE241=45+Results!$AR$2),VLOOKUP($C241,Data_qPCR,AX$3+2,FALSE),NA()),NA())</f>
        <v>#N/A</v>
      </c>
      <c r="AY241" s="79" t="e">
        <f ca="1">IFERROR(IF(OR($BE241=45,$BE241=45+Results!$AR$2),VLOOKUP($C241,Data_qPCR,AY$3+2,FALSE),NA()),NA())</f>
        <v>#N/A</v>
      </c>
      <c r="AZ241" s="79" t="e">
        <f ca="1">IFERROR(IF(OR($BE241=45,$BE241=45+Results!$AR$2),VLOOKUP($C241,Data_qPCR,AZ$3+2,FALSE),NA()),NA())</f>
        <v>#N/A</v>
      </c>
      <c r="BA241" s="79" t="e">
        <f ca="1">IFERROR(IF(OR($BE241=45,$BE241=45+Results!$AR$2),VLOOKUP($C241,Data_qPCR,BA$3+2,FALSE),NA()),NA())</f>
        <v>#N/A</v>
      </c>
      <c r="BB241" s="79" t="e">
        <f ca="1">IFERROR(IF(OR($BE241=45,$BE241=45+Results!$AR$2),VLOOKUP($C241,Data_qPCR,BB$3+2,FALSE),NA()),NA())</f>
        <v>#N/A</v>
      </c>
      <c r="BC241" s="79" t="e">
        <f ca="1">IFERROR(IF(OR($BE241=45,$BE241=45+Results!$AR$2),VLOOKUP($C241,Data_qPCR,BC$3+2,FALSE),NA()),NA())</f>
        <v>#N/A</v>
      </c>
      <c r="BD241" s="79" t="str">
        <f t="shared" ca="1" si="24"/>
        <v/>
      </c>
      <c r="BE241" t="str">
        <f ca="1">IFERROR(IF(LEFT(C241,1)+0=Results!$C$4,INDEX(Results!$AM$8:$BJ$23,CODE(RIGHT(LEFT(C241,2),1))-64,RIGHT(C241,LEN(C241)-2)+0),IF(Results!$AL$7=2,2,45)),"")</f>
        <v/>
      </c>
      <c r="BF241" t="str">
        <f t="shared" ca="1" si="23"/>
        <v/>
      </c>
      <c r="BG241" s="104" t="str">
        <f ca="1">IFERROR(IF(LEFT(C241,1)+0=Results!$C$4,INDEX(Results!$CK$8:$DH$23,CODE(RIGHT(LEFT(C241,2),1))-64,RIGHT(C241,LEN(C241)-2)+0),IF(Results!$AL$7=2,2,45)),"")</f>
        <v/>
      </c>
    </row>
    <row r="242" spans="1:59" x14ac:dyDescent="0.25">
      <c r="A242" t="str">
        <f t="shared" ca="1" si="20"/>
        <v>N/A</v>
      </c>
      <c r="B242">
        <v>239</v>
      </c>
      <c r="C242" t="str">
        <f t="shared" ca="1" si="21"/>
        <v/>
      </c>
      <c r="D242" t="str">
        <f t="shared" ca="1" si="22"/>
        <v/>
      </c>
      <c r="E242" s="268" t="str">
        <f t="shared" ca="1" si="25"/>
        <v/>
      </c>
      <c r="F242" s="79" t="e">
        <f ca="1">IFERROR(IF(OR($BE242=45,$BE242=45+Results!$AR$2),VLOOKUP($C242,Data_qPCR,F$3+2,FALSE),NA()),NA())</f>
        <v>#N/A</v>
      </c>
      <c r="G242" s="79" t="e">
        <f ca="1">IFERROR(IF(OR($BE242=45,$BE242=45+Results!$AR$2),VLOOKUP($C242,Data_qPCR,G$3+2,FALSE),NA()),NA())</f>
        <v>#N/A</v>
      </c>
      <c r="H242" s="79" t="e">
        <f ca="1">IFERROR(IF(OR($BE242=45,$BE242=45+Results!$AR$2),VLOOKUP($C242,Data_qPCR,H$3+2,FALSE),NA()),NA())</f>
        <v>#N/A</v>
      </c>
      <c r="I242" s="79" t="e">
        <f ca="1">IFERROR(IF(OR($BE242=45,$BE242=45+Results!$AR$2),VLOOKUP($C242,Data_qPCR,I$3+2,FALSE),NA()),NA())</f>
        <v>#N/A</v>
      </c>
      <c r="J242" s="79" t="e">
        <f ca="1">IFERROR(IF(OR($BE242=45,$BE242=45+Results!$AR$2),VLOOKUP($C242,Data_qPCR,J$3+2,FALSE),NA()),NA())</f>
        <v>#N/A</v>
      </c>
      <c r="K242" s="79" t="e">
        <f ca="1">IFERROR(IF(OR($BE242=45,$BE242=45+Results!$AR$2),VLOOKUP($C242,Data_qPCR,K$3+2,FALSE),NA()),NA())</f>
        <v>#N/A</v>
      </c>
      <c r="L242" s="79" t="e">
        <f ca="1">IFERROR(IF(OR($BE242=45,$BE242=45+Results!$AR$2),VLOOKUP($C242,Data_qPCR,L$3+2,FALSE),NA()),NA())</f>
        <v>#N/A</v>
      </c>
      <c r="M242" s="79" t="e">
        <f ca="1">IFERROR(IF(OR($BE242=45,$BE242=45+Results!$AR$2),VLOOKUP($C242,Data_qPCR,M$3+2,FALSE),NA()),NA())</f>
        <v>#N/A</v>
      </c>
      <c r="N242" s="79" t="e">
        <f ca="1">IFERROR(IF(OR($BE242=45,$BE242=45+Results!$AR$2),VLOOKUP($C242,Data_qPCR,N$3+2,FALSE),NA()),NA())</f>
        <v>#N/A</v>
      </c>
      <c r="O242" s="79" t="e">
        <f ca="1">IFERROR(IF(OR($BE242=45,$BE242=45+Results!$AR$2),VLOOKUP($C242,Data_qPCR,O$3+2,FALSE),NA()),NA())</f>
        <v>#N/A</v>
      </c>
      <c r="P242" s="79" t="e">
        <f ca="1">IFERROR(IF(OR($BE242=45,$BE242=45+Results!$AR$2),VLOOKUP($C242,Data_qPCR,P$3+2,FALSE),NA()),NA())</f>
        <v>#N/A</v>
      </c>
      <c r="Q242" s="79" t="e">
        <f ca="1">IFERROR(IF(OR($BE242=45,$BE242=45+Results!$AR$2),VLOOKUP($C242,Data_qPCR,Q$3+2,FALSE),NA()),NA())</f>
        <v>#N/A</v>
      </c>
      <c r="R242" s="79" t="e">
        <f ca="1">IFERROR(IF(OR($BE242=45,$BE242=45+Results!$AR$2),VLOOKUP($C242,Data_qPCR,R$3+2,FALSE),NA()),NA())</f>
        <v>#N/A</v>
      </c>
      <c r="S242" s="79" t="e">
        <f ca="1">IFERROR(IF(OR($BE242=45,$BE242=45+Results!$AR$2),VLOOKUP($C242,Data_qPCR,S$3+2,FALSE),NA()),NA())</f>
        <v>#N/A</v>
      </c>
      <c r="T242" s="79" t="e">
        <f ca="1">IFERROR(IF(OR($BE242=45,$BE242=45+Results!$AR$2),VLOOKUP($C242,Data_qPCR,T$3+2,FALSE),NA()),NA())</f>
        <v>#N/A</v>
      </c>
      <c r="U242" s="79" t="e">
        <f ca="1">IFERROR(IF(OR($BE242=45,$BE242=45+Results!$AR$2),VLOOKUP($C242,Data_qPCR,U$3+2,FALSE),NA()),NA())</f>
        <v>#N/A</v>
      </c>
      <c r="V242" s="79" t="e">
        <f ca="1">IFERROR(IF(OR($BE242=45,$BE242=45+Results!$AR$2),VLOOKUP($C242,Data_qPCR,V$3+2,FALSE),NA()),NA())</f>
        <v>#N/A</v>
      </c>
      <c r="W242" s="79" t="e">
        <f ca="1">IFERROR(IF(OR($BE242=45,$BE242=45+Results!$AR$2),VLOOKUP($C242,Data_qPCR,W$3+2,FALSE),NA()),NA())</f>
        <v>#N/A</v>
      </c>
      <c r="X242" s="79" t="e">
        <f ca="1">IFERROR(IF(OR($BE242=45,$BE242=45+Results!$AR$2),VLOOKUP($C242,Data_qPCR,X$3+2,FALSE),NA()),NA())</f>
        <v>#N/A</v>
      </c>
      <c r="Y242" s="79" t="e">
        <f ca="1">IFERROR(IF(OR($BE242=45,$BE242=45+Results!$AR$2),VLOOKUP($C242,Data_qPCR,Y$3+2,FALSE),NA()),NA())</f>
        <v>#N/A</v>
      </c>
      <c r="Z242" s="79" t="e">
        <f ca="1">IFERROR(IF(OR($BE242=45,$BE242=45+Results!$AR$2),VLOOKUP($C242,Data_qPCR,Z$3+2,FALSE),NA()),NA())</f>
        <v>#N/A</v>
      </c>
      <c r="AA242" s="79" t="e">
        <f ca="1">IFERROR(IF(OR($BE242=45,$BE242=45+Results!$AR$2),VLOOKUP($C242,Data_qPCR,AA$3+2,FALSE),NA()),NA())</f>
        <v>#N/A</v>
      </c>
      <c r="AB242" s="79" t="e">
        <f ca="1">IFERROR(IF(OR($BE242=45,$BE242=45+Results!$AR$2),VLOOKUP($C242,Data_qPCR,AB$3+2,FALSE),NA()),NA())</f>
        <v>#N/A</v>
      </c>
      <c r="AC242" s="79" t="e">
        <f ca="1">IFERROR(IF(OR($BE242=45,$BE242=45+Results!$AR$2),VLOOKUP($C242,Data_qPCR,AC$3+2,FALSE),NA()),NA())</f>
        <v>#N/A</v>
      </c>
      <c r="AD242" s="79" t="e">
        <f ca="1">IFERROR(IF(OR($BE242=45,$BE242=45+Results!$AR$2),VLOOKUP($C242,Data_qPCR,AD$3+2,FALSE),NA()),NA())</f>
        <v>#N/A</v>
      </c>
      <c r="AE242" s="79" t="e">
        <f ca="1">IFERROR(IF(OR($BE242=45,$BE242=45+Results!$AR$2),VLOOKUP($C242,Data_qPCR,AE$3+2,FALSE),NA()),NA())</f>
        <v>#N/A</v>
      </c>
      <c r="AF242" s="79" t="e">
        <f ca="1">IFERROR(IF(OR($BE242=45,$BE242=45+Results!$AR$2),VLOOKUP($C242,Data_qPCR,AF$3+2,FALSE),NA()),NA())</f>
        <v>#N/A</v>
      </c>
      <c r="AG242" s="79" t="e">
        <f ca="1">IFERROR(IF(OR($BE242=45,$BE242=45+Results!$AR$2),VLOOKUP($C242,Data_qPCR,AG$3+2,FALSE),NA()),NA())</f>
        <v>#N/A</v>
      </c>
      <c r="AH242" s="79" t="e">
        <f ca="1">IFERROR(IF(OR($BE242=45,$BE242=45+Results!$AR$2),VLOOKUP($C242,Data_qPCR,AH$3+2,FALSE),NA()),NA())</f>
        <v>#N/A</v>
      </c>
      <c r="AI242" s="79" t="e">
        <f ca="1">IFERROR(IF(OR($BE242=45,$BE242=45+Results!$AR$2),VLOOKUP($C242,Data_qPCR,AI$3+2,FALSE),NA()),NA())</f>
        <v>#N/A</v>
      </c>
      <c r="AJ242" s="79" t="e">
        <f ca="1">IFERROR(IF(OR($BE242=45,$BE242=45+Results!$AR$2),VLOOKUP($C242,Data_qPCR,AJ$3+2,FALSE),NA()),NA())</f>
        <v>#N/A</v>
      </c>
      <c r="AK242" s="79" t="e">
        <f ca="1">IFERROR(IF(OR($BE242=45,$BE242=45+Results!$AR$2),VLOOKUP($C242,Data_qPCR,AK$3+2,FALSE),NA()),NA())</f>
        <v>#N/A</v>
      </c>
      <c r="AL242" s="79" t="e">
        <f ca="1">IFERROR(IF(OR($BE242=45,$BE242=45+Results!$AR$2),VLOOKUP($C242,Data_qPCR,AL$3+2,FALSE),NA()),NA())</f>
        <v>#N/A</v>
      </c>
      <c r="AM242" s="79" t="e">
        <f ca="1">IFERROR(IF(OR($BE242=45,$BE242=45+Results!$AR$2),VLOOKUP($C242,Data_qPCR,AM$3+2,FALSE),NA()),NA())</f>
        <v>#N/A</v>
      </c>
      <c r="AN242" s="79" t="e">
        <f ca="1">IFERROR(IF(OR($BE242=45,$BE242=45+Results!$AR$2),VLOOKUP($C242,Data_qPCR,AN$3+2,FALSE),NA()),NA())</f>
        <v>#N/A</v>
      </c>
      <c r="AO242" s="79" t="e">
        <f ca="1">IFERROR(IF(OR($BE242=45,$BE242=45+Results!$AR$2),VLOOKUP($C242,Data_qPCR,AO$3+2,FALSE),NA()),NA())</f>
        <v>#N/A</v>
      </c>
      <c r="AP242" s="79" t="e">
        <f ca="1">IFERROR(IF(OR($BE242=45,$BE242=45+Results!$AR$2),VLOOKUP($C242,Data_qPCR,AP$3+2,FALSE),NA()),NA())</f>
        <v>#N/A</v>
      </c>
      <c r="AQ242" s="79" t="e">
        <f ca="1">IFERROR(IF(OR($BE242=45,$BE242=45+Results!$AR$2),VLOOKUP($C242,Data_qPCR,AQ$3+2,FALSE),NA()),NA())</f>
        <v>#N/A</v>
      </c>
      <c r="AR242" s="79" t="e">
        <f ca="1">IFERROR(IF(OR($BE242=45,$BE242=45+Results!$AR$2),VLOOKUP($C242,Data_qPCR,AR$3+2,FALSE),NA()),NA())</f>
        <v>#N/A</v>
      </c>
      <c r="AS242" s="79" t="e">
        <f ca="1">IFERROR(IF(OR($BE242=45,$BE242=45+Results!$AR$2),VLOOKUP($C242,Data_qPCR,AS$3+2,FALSE),NA()),NA())</f>
        <v>#N/A</v>
      </c>
      <c r="AT242" s="79" t="e">
        <f ca="1">IFERROR(IF(OR($BE242=45,$BE242=45+Results!$AR$2),VLOOKUP($C242,Data_qPCR,AT$3+2,FALSE),NA()),NA())</f>
        <v>#N/A</v>
      </c>
      <c r="AU242" s="79" t="e">
        <f ca="1">IFERROR(IF(OR($BE242=45,$BE242=45+Results!$AR$2),VLOOKUP($C242,Data_qPCR,AU$3+2,FALSE),NA()),NA())</f>
        <v>#N/A</v>
      </c>
      <c r="AV242" s="79" t="e">
        <f ca="1">IFERROR(IF(OR($BE242=45,$BE242=45+Results!$AR$2),VLOOKUP($C242,Data_qPCR,AV$3+2,FALSE),NA()),NA())</f>
        <v>#N/A</v>
      </c>
      <c r="AW242" s="79" t="e">
        <f ca="1">IFERROR(IF(OR($BE242=45,$BE242=45+Results!$AR$2),VLOOKUP($C242,Data_qPCR,AW$3+2,FALSE),NA()),NA())</f>
        <v>#N/A</v>
      </c>
      <c r="AX242" s="79" t="e">
        <f ca="1">IFERROR(IF(OR($BE242=45,$BE242=45+Results!$AR$2),VLOOKUP($C242,Data_qPCR,AX$3+2,FALSE),NA()),NA())</f>
        <v>#N/A</v>
      </c>
      <c r="AY242" s="79" t="e">
        <f ca="1">IFERROR(IF(OR($BE242=45,$BE242=45+Results!$AR$2),VLOOKUP($C242,Data_qPCR,AY$3+2,FALSE),NA()),NA())</f>
        <v>#N/A</v>
      </c>
      <c r="AZ242" s="79" t="e">
        <f ca="1">IFERROR(IF(OR($BE242=45,$BE242=45+Results!$AR$2),VLOOKUP($C242,Data_qPCR,AZ$3+2,FALSE),NA()),NA())</f>
        <v>#N/A</v>
      </c>
      <c r="BA242" s="79" t="e">
        <f ca="1">IFERROR(IF(OR($BE242=45,$BE242=45+Results!$AR$2),VLOOKUP($C242,Data_qPCR,BA$3+2,FALSE),NA()),NA())</f>
        <v>#N/A</v>
      </c>
      <c r="BB242" s="79" t="e">
        <f ca="1">IFERROR(IF(OR($BE242=45,$BE242=45+Results!$AR$2),VLOOKUP($C242,Data_qPCR,BB$3+2,FALSE),NA()),NA())</f>
        <v>#N/A</v>
      </c>
      <c r="BC242" s="79" t="e">
        <f ca="1">IFERROR(IF(OR($BE242=45,$BE242=45+Results!$AR$2),VLOOKUP($C242,Data_qPCR,BC$3+2,FALSE),NA()),NA())</f>
        <v>#N/A</v>
      </c>
      <c r="BD242" s="79" t="str">
        <f t="shared" ca="1" si="24"/>
        <v/>
      </c>
      <c r="BE242" t="str">
        <f ca="1">IFERROR(IF(LEFT(C242,1)+0=Results!$C$4,INDEX(Results!$AM$8:$BJ$23,CODE(RIGHT(LEFT(C242,2),1))-64,RIGHT(C242,LEN(C242)-2)+0),IF(Results!$AL$7=2,2,45)),"")</f>
        <v/>
      </c>
      <c r="BF242" t="str">
        <f t="shared" ca="1" si="23"/>
        <v/>
      </c>
      <c r="BG242" s="104" t="str">
        <f ca="1">IFERROR(IF(LEFT(C242,1)+0=Results!$C$4,INDEX(Results!$CK$8:$DH$23,CODE(RIGHT(LEFT(C242,2),1))-64,RIGHT(C242,LEN(C242)-2)+0),IF(Results!$AL$7=2,2,45)),"")</f>
        <v/>
      </c>
    </row>
    <row r="243" spans="1:59" x14ac:dyDescent="0.25">
      <c r="A243" t="str">
        <f t="shared" ca="1" si="20"/>
        <v>N/A</v>
      </c>
      <c r="B243">
        <v>240</v>
      </c>
      <c r="C243" t="str">
        <f t="shared" ca="1" si="21"/>
        <v/>
      </c>
      <c r="D243" t="str">
        <f t="shared" ca="1" si="22"/>
        <v/>
      </c>
      <c r="E243" s="268" t="str">
        <f t="shared" ca="1" si="25"/>
        <v/>
      </c>
      <c r="F243" s="79" t="e">
        <f ca="1">IFERROR(IF(OR($BE243=45,$BE243=45+Results!$AR$2),VLOOKUP($C243,Data_qPCR,F$3+2,FALSE),NA()),NA())</f>
        <v>#N/A</v>
      </c>
      <c r="G243" s="79" t="e">
        <f ca="1">IFERROR(IF(OR($BE243=45,$BE243=45+Results!$AR$2),VLOOKUP($C243,Data_qPCR,G$3+2,FALSE),NA()),NA())</f>
        <v>#N/A</v>
      </c>
      <c r="H243" s="79" t="e">
        <f ca="1">IFERROR(IF(OR($BE243=45,$BE243=45+Results!$AR$2),VLOOKUP($C243,Data_qPCR,H$3+2,FALSE),NA()),NA())</f>
        <v>#N/A</v>
      </c>
      <c r="I243" s="79" t="e">
        <f ca="1">IFERROR(IF(OR($BE243=45,$BE243=45+Results!$AR$2),VLOOKUP($C243,Data_qPCR,I$3+2,FALSE),NA()),NA())</f>
        <v>#N/A</v>
      </c>
      <c r="J243" s="79" t="e">
        <f ca="1">IFERROR(IF(OR($BE243=45,$BE243=45+Results!$AR$2),VLOOKUP($C243,Data_qPCR,J$3+2,FALSE),NA()),NA())</f>
        <v>#N/A</v>
      </c>
      <c r="K243" s="79" t="e">
        <f ca="1">IFERROR(IF(OR($BE243=45,$BE243=45+Results!$AR$2),VLOOKUP($C243,Data_qPCR,K$3+2,FALSE),NA()),NA())</f>
        <v>#N/A</v>
      </c>
      <c r="L243" s="79" t="e">
        <f ca="1">IFERROR(IF(OR($BE243=45,$BE243=45+Results!$AR$2),VLOOKUP($C243,Data_qPCR,L$3+2,FALSE),NA()),NA())</f>
        <v>#N/A</v>
      </c>
      <c r="M243" s="79" t="e">
        <f ca="1">IFERROR(IF(OR($BE243=45,$BE243=45+Results!$AR$2),VLOOKUP($C243,Data_qPCR,M$3+2,FALSE),NA()),NA())</f>
        <v>#N/A</v>
      </c>
      <c r="N243" s="79" t="e">
        <f ca="1">IFERROR(IF(OR($BE243=45,$BE243=45+Results!$AR$2),VLOOKUP($C243,Data_qPCR,N$3+2,FALSE),NA()),NA())</f>
        <v>#N/A</v>
      </c>
      <c r="O243" s="79" t="e">
        <f ca="1">IFERROR(IF(OR($BE243=45,$BE243=45+Results!$AR$2),VLOOKUP($C243,Data_qPCR,O$3+2,FALSE),NA()),NA())</f>
        <v>#N/A</v>
      </c>
      <c r="P243" s="79" t="e">
        <f ca="1">IFERROR(IF(OR($BE243=45,$BE243=45+Results!$AR$2),VLOOKUP($C243,Data_qPCR,P$3+2,FALSE),NA()),NA())</f>
        <v>#N/A</v>
      </c>
      <c r="Q243" s="79" t="e">
        <f ca="1">IFERROR(IF(OR($BE243=45,$BE243=45+Results!$AR$2),VLOOKUP($C243,Data_qPCR,Q$3+2,FALSE),NA()),NA())</f>
        <v>#N/A</v>
      </c>
      <c r="R243" s="79" t="e">
        <f ca="1">IFERROR(IF(OR($BE243=45,$BE243=45+Results!$AR$2),VLOOKUP($C243,Data_qPCR,R$3+2,FALSE),NA()),NA())</f>
        <v>#N/A</v>
      </c>
      <c r="S243" s="79" t="e">
        <f ca="1">IFERROR(IF(OR($BE243=45,$BE243=45+Results!$AR$2),VLOOKUP($C243,Data_qPCR,S$3+2,FALSE),NA()),NA())</f>
        <v>#N/A</v>
      </c>
      <c r="T243" s="79" t="e">
        <f ca="1">IFERROR(IF(OR($BE243=45,$BE243=45+Results!$AR$2),VLOOKUP($C243,Data_qPCR,T$3+2,FALSE),NA()),NA())</f>
        <v>#N/A</v>
      </c>
      <c r="U243" s="79" t="e">
        <f ca="1">IFERROR(IF(OR($BE243=45,$BE243=45+Results!$AR$2),VLOOKUP($C243,Data_qPCR,U$3+2,FALSE),NA()),NA())</f>
        <v>#N/A</v>
      </c>
      <c r="V243" s="79" t="e">
        <f ca="1">IFERROR(IF(OR($BE243=45,$BE243=45+Results!$AR$2),VLOOKUP($C243,Data_qPCR,V$3+2,FALSE),NA()),NA())</f>
        <v>#N/A</v>
      </c>
      <c r="W243" s="79" t="e">
        <f ca="1">IFERROR(IF(OR($BE243=45,$BE243=45+Results!$AR$2),VLOOKUP($C243,Data_qPCR,W$3+2,FALSE),NA()),NA())</f>
        <v>#N/A</v>
      </c>
      <c r="X243" s="79" t="e">
        <f ca="1">IFERROR(IF(OR($BE243=45,$BE243=45+Results!$AR$2),VLOOKUP($C243,Data_qPCR,X$3+2,FALSE),NA()),NA())</f>
        <v>#N/A</v>
      </c>
      <c r="Y243" s="79" t="e">
        <f ca="1">IFERROR(IF(OR($BE243=45,$BE243=45+Results!$AR$2),VLOOKUP($C243,Data_qPCR,Y$3+2,FALSE),NA()),NA())</f>
        <v>#N/A</v>
      </c>
      <c r="Z243" s="79" t="e">
        <f ca="1">IFERROR(IF(OR($BE243=45,$BE243=45+Results!$AR$2),VLOOKUP($C243,Data_qPCR,Z$3+2,FALSE),NA()),NA())</f>
        <v>#N/A</v>
      </c>
      <c r="AA243" s="79" t="e">
        <f ca="1">IFERROR(IF(OR($BE243=45,$BE243=45+Results!$AR$2),VLOOKUP($C243,Data_qPCR,AA$3+2,FALSE),NA()),NA())</f>
        <v>#N/A</v>
      </c>
      <c r="AB243" s="79" t="e">
        <f ca="1">IFERROR(IF(OR($BE243=45,$BE243=45+Results!$AR$2),VLOOKUP($C243,Data_qPCR,AB$3+2,FALSE),NA()),NA())</f>
        <v>#N/A</v>
      </c>
      <c r="AC243" s="79" t="e">
        <f ca="1">IFERROR(IF(OR($BE243=45,$BE243=45+Results!$AR$2),VLOOKUP($C243,Data_qPCR,AC$3+2,FALSE),NA()),NA())</f>
        <v>#N/A</v>
      </c>
      <c r="AD243" s="79" t="e">
        <f ca="1">IFERROR(IF(OR($BE243=45,$BE243=45+Results!$AR$2),VLOOKUP($C243,Data_qPCR,AD$3+2,FALSE),NA()),NA())</f>
        <v>#N/A</v>
      </c>
      <c r="AE243" s="79" t="e">
        <f ca="1">IFERROR(IF(OR($BE243=45,$BE243=45+Results!$AR$2),VLOOKUP($C243,Data_qPCR,AE$3+2,FALSE),NA()),NA())</f>
        <v>#N/A</v>
      </c>
      <c r="AF243" s="79" t="e">
        <f ca="1">IFERROR(IF(OR($BE243=45,$BE243=45+Results!$AR$2),VLOOKUP($C243,Data_qPCR,AF$3+2,FALSE),NA()),NA())</f>
        <v>#N/A</v>
      </c>
      <c r="AG243" s="79" t="e">
        <f ca="1">IFERROR(IF(OR($BE243=45,$BE243=45+Results!$AR$2),VLOOKUP($C243,Data_qPCR,AG$3+2,FALSE),NA()),NA())</f>
        <v>#N/A</v>
      </c>
      <c r="AH243" s="79" t="e">
        <f ca="1">IFERROR(IF(OR($BE243=45,$BE243=45+Results!$AR$2),VLOOKUP($C243,Data_qPCR,AH$3+2,FALSE),NA()),NA())</f>
        <v>#N/A</v>
      </c>
      <c r="AI243" s="79" t="e">
        <f ca="1">IFERROR(IF(OR($BE243=45,$BE243=45+Results!$AR$2),VLOOKUP($C243,Data_qPCR,AI$3+2,FALSE),NA()),NA())</f>
        <v>#N/A</v>
      </c>
      <c r="AJ243" s="79" t="e">
        <f ca="1">IFERROR(IF(OR($BE243=45,$BE243=45+Results!$AR$2),VLOOKUP($C243,Data_qPCR,AJ$3+2,FALSE),NA()),NA())</f>
        <v>#N/A</v>
      </c>
      <c r="AK243" s="79" t="e">
        <f ca="1">IFERROR(IF(OR($BE243=45,$BE243=45+Results!$AR$2),VLOOKUP($C243,Data_qPCR,AK$3+2,FALSE),NA()),NA())</f>
        <v>#N/A</v>
      </c>
      <c r="AL243" s="79" t="e">
        <f ca="1">IFERROR(IF(OR($BE243=45,$BE243=45+Results!$AR$2),VLOOKUP($C243,Data_qPCR,AL$3+2,FALSE),NA()),NA())</f>
        <v>#N/A</v>
      </c>
      <c r="AM243" s="79" t="e">
        <f ca="1">IFERROR(IF(OR($BE243=45,$BE243=45+Results!$AR$2),VLOOKUP($C243,Data_qPCR,AM$3+2,FALSE),NA()),NA())</f>
        <v>#N/A</v>
      </c>
      <c r="AN243" s="79" t="e">
        <f ca="1">IFERROR(IF(OR($BE243=45,$BE243=45+Results!$AR$2),VLOOKUP($C243,Data_qPCR,AN$3+2,FALSE),NA()),NA())</f>
        <v>#N/A</v>
      </c>
      <c r="AO243" s="79" t="e">
        <f ca="1">IFERROR(IF(OR($BE243=45,$BE243=45+Results!$AR$2),VLOOKUP($C243,Data_qPCR,AO$3+2,FALSE),NA()),NA())</f>
        <v>#N/A</v>
      </c>
      <c r="AP243" s="79" t="e">
        <f ca="1">IFERROR(IF(OR($BE243=45,$BE243=45+Results!$AR$2),VLOOKUP($C243,Data_qPCR,AP$3+2,FALSE),NA()),NA())</f>
        <v>#N/A</v>
      </c>
      <c r="AQ243" s="79" t="e">
        <f ca="1">IFERROR(IF(OR($BE243=45,$BE243=45+Results!$AR$2),VLOOKUP($C243,Data_qPCR,AQ$3+2,FALSE),NA()),NA())</f>
        <v>#N/A</v>
      </c>
      <c r="AR243" s="79" t="e">
        <f ca="1">IFERROR(IF(OR($BE243=45,$BE243=45+Results!$AR$2),VLOOKUP($C243,Data_qPCR,AR$3+2,FALSE),NA()),NA())</f>
        <v>#N/A</v>
      </c>
      <c r="AS243" s="79" t="e">
        <f ca="1">IFERROR(IF(OR($BE243=45,$BE243=45+Results!$AR$2),VLOOKUP($C243,Data_qPCR,AS$3+2,FALSE),NA()),NA())</f>
        <v>#N/A</v>
      </c>
      <c r="AT243" s="79" t="e">
        <f ca="1">IFERROR(IF(OR($BE243=45,$BE243=45+Results!$AR$2),VLOOKUP($C243,Data_qPCR,AT$3+2,FALSE),NA()),NA())</f>
        <v>#N/A</v>
      </c>
      <c r="AU243" s="79" t="e">
        <f ca="1">IFERROR(IF(OR($BE243=45,$BE243=45+Results!$AR$2),VLOOKUP($C243,Data_qPCR,AU$3+2,FALSE),NA()),NA())</f>
        <v>#N/A</v>
      </c>
      <c r="AV243" s="79" t="e">
        <f ca="1">IFERROR(IF(OR($BE243=45,$BE243=45+Results!$AR$2),VLOOKUP($C243,Data_qPCR,AV$3+2,FALSE),NA()),NA())</f>
        <v>#N/A</v>
      </c>
      <c r="AW243" s="79" t="e">
        <f ca="1">IFERROR(IF(OR($BE243=45,$BE243=45+Results!$AR$2),VLOOKUP($C243,Data_qPCR,AW$3+2,FALSE),NA()),NA())</f>
        <v>#N/A</v>
      </c>
      <c r="AX243" s="79" t="e">
        <f ca="1">IFERROR(IF(OR($BE243=45,$BE243=45+Results!$AR$2),VLOOKUP($C243,Data_qPCR,AX$3+2,FALSE),NA()),NA())</f>
        <v>#N/A</v>
      </c>
      <c r="AY243" s="79" t="e">
        <f ca="1">IFERROR(IF(OR($BE243=45,$BE243=45+Results!$AR$2),VLOOKUP($C243,Data_qPCR,AY$3+2,FALSE),NA()),NA())</f>
        <v>#N/A</v>
      </c>
      <c r="AZ243" s="79" t="e">
        <f ca="1">IFERROR(IF(OR($BE243=45,$BE243=45+Results!$AR$2),VLOOKUP($C243,Data_qPCR,AZ$3+2,FALSE),NA()),NA())</f>
        <v>#N/A</v>
      </c>
      <c r="BA243" s="79" t="e">
        <f ca="1">IFERROR(IF(OR($BE243=45,$BE243=45+Results!$AR$2),VLOOKUP($C243,Data_qPCR,BA$3+2,FALSE),NA()),NA())</f>
        <v>#N/A</v>
      </c>
      <c r="BB243" s="79" t="e">
        <f ca="1">IFERROR(IF(OR($BE243=45,$BE243=45+Results!$AR$2),VLOOKUP($C243,Data_qPCR,BB$3+2,FALSE),NA()),NA())</f>
        <v>#N/A</v>
      </c>
      <c r="BC243" s="79" t="e">
        <f ca="1">IFERROR(IF(OR($BE243=45,$BE243=45+Results!$AR$2),VLOOKUP($C243,Data_qPCR,BC$3+2,FALSE),NA()),NA())</f>
        <v>#N/A</v>
      </c>
      <c r="BD243" s="79" t="str">
        <f t="shared" ca="1" si="24"/>
        <v/>
      </c>
      <c r="BE243" t="str">
        <f ca="1">IFERROR(IF(LEFT(C243,1)+0=Results!$C$4,INDEX(Results!$AM$8:$BJ$23,CODE(RIGHT(LEFT(C243,2),1))-64,RIGHT(C243,LEN(C243)-2)+0),IF(Results!$AL$7=2,2,45)),"")</f>
        <v/>
      </c>
      <c r="BF243" t="str">
        <f t="shared" ca="1" si="23"/>
        <v/>
      </c>
      <c r="BG243" s="104" t="str">
        <f ca="1">IFERROR(IF(LEFT(C243,1)+0=Results!$C$4,INDEX(Results!$CK$8:$DH$23,CODE(RIGHT(LEFT(C243,2),1))-64,RIGHT(C243,LEN(C243)-2)+0),IF(Results!$AL$7=2,2,45)),"")</f>
        <v/>
      </c>
    </row>
    <row r="244" spans="1:59" x14ac:dyDescent="0.25">
      <c r="A244" t="str">
        <f t="shared" ca="1" si="20"/>
        <v>N/A</v>
      </c>
      <c r="B244">
        <v>241</v>
      </c>
      <c r="C244" t="str">
        <f t="shared" ca="1" si="21"/>
        <v/>
      </c>
      <c r="D244" t="str">
        <f t="shared" ca="1" si="22"/>
        <v/>
      </c>
      <c r="E244" s="268" t="str">
        <f t="shared" ca="1" si="25"/>
        <v/>
      </c>
      <c r="F244" s="79" t="e">
        <f ca="1">IFERROR(IF(OR($BE244=45,$BE244=45+Results!$AR$2),VLOOKUP($C244,Data_qPCR,F$3+2,FALSE),NA()),NA())</f>
        <v>#N/A</v>
      </c>
      <c r="G244" s="79" t="e">
        <f ca="1">IFERROR(IF(OR($BE244=45,$BE244=45+Results!$AR$2),VLOOKUP($C244,Data_qPCR,G$3+2,FALSE),NA()),NA())</f>
        <v>#N/A</v>
      </c>
      <c r="H244" s="79" t="e">
        <f ca="1">IFERROR(IF(OR($BE244=45,$BE244=45+Results!$AR$2),VLOOKUP($C244,Data_qPCR,H$3+2,FALSE),NA()),NA())</f>
        <v>#N/A</v>
      </c>
      <c r="I244" s="79" t="e">
        <f ca="1">IFERROR(IF(OR($BE244=45,$BE244=45+Results!$AR$2),VLOOKUP($C244,Data_qPCR,I$3+2,FALSE),NA()),NA())</f>
        <v>#N/A</v>
      </c>
      <c r="J244" s="79" t="e">
        <f ca="1">IFERROR(IF(OR($BE244=45,$BE244=45+Results!$AR$2),VLOOKUP($C244,Data_qPCR,J$3+2,FALSE),NA()),NA())</f>
        <v>#N/A</v>
      </c>
      <c r="K244" s="79" t="e">
        <f ca="1">IFERROR(IF(OR($BE244=45,$BE244=45+Results!$AR$2),VLOOKUP($C244,Data_qPCR,K$3+2,FALSE),NA()),NA())</f>
        <v>#N/A</v>
      </c>
      <c r="L244" s="79" t="e">
        <f ca="1">IFERROR(IF(OR($BE244=45,$BE244=45+Results!$AR$2),VLOOKUP($C244,Data_qPCR,L$3+2,FALSE),NA()),NA())</f>
        <v>#N/A</v>
      </c>
      <c r="M244" s="79" t="e">
        <f ca="1">IFERROR(IF(OR($BE244=45,$BE244=45+Results!$AR$2),VLOOKUP($C244,Data_qPCR,M$3+2,FALSE),NA()),NA())</f>
        <v>#N/A</v>
      </c>
      <c r="N244" s="79" t="e">
        <f ca="1">IFERROR(IF(OR($BE244=45,$BE244=45+Results!$AR$2),VLOOKUP($C244,Data_qPCR,N$3+2,FALSE),NA()),NA())</f>
        <v>#N/A</v>
      </c>
      <c r="O244" s="79" t="e">
        <f ca="1">IFERROR(IF(OR($BE244=45,$BE244=45+Results!$AR$2),VLOOKUP($C244,Data_qPCR,O$3+2,FALSE),NA()),NA())</f>
        <v>#N/A</v>
      </c>
      <c r="P244" s="79" t="e">
        <f ca="1">IFERROR(IF(OR($BE244=45,$BE244=45+Results!$AR$2),VLOOKUP($C244,Data_qPCR,P$3+2,FALSE),NA()),NA())</f>
        <v>#N/A</v>
      </c>
      <c r="Q244" s="79" t="e">
        <f ca="1">IFERROR(IF(OR($BE244=45,$BE244=45+Results!$AR$2),VLOOKUP($C244,Data_qPCR,Q$3+2,FALSE),NA()),NA())</f>
        <v>#N/A</v>
      </c>
      <c r="R244" s="79" t="e">
        <f ca="1">IFERROR(IF(OR($BE244=45,$BE244=45+Results!$AR$2),VLOOKUP($C244,Data_qPCR,R$3+2,FALSE),NA()),NA())</f>
        <v>#N/A</v>
      </c>
      <c r="S244" s="79" t="e">
        <f ca="1">IFERROR(IF(OR($BE244=45,$BE244=45+Results!$AR$2),VLOOKUP($C244,Data_qPCR,S$3+2,FALSE),NA()),NA())</f>
        <v>#N/A</v>
      </c>
      <c r="T244" s="79" t="e">
        <f ca="1">IFERROR(IF(OR($BE244=45,$BE244=45+Results!$AR$2),VLOOKUP($C244,Data_qPCR,T$3+2,FALSE),NA()),NA())</f>
        <v>#N/A</v>
      </c>
      <c r="U244" s="79" t="e">
        <f ca="1">IFERROR(IF(OR($BE244=45,$BE244=45+Results!$AR$2),VLOOKUP($C244,Data_qPCR,U$3+2,FALSE),NA()),NA())</f>
        <v>#N/A</v>
      </c>
      <c r="V244" s="79" t="e">
        <f ca="1">IFERROR(IF(OR($BE244=45,$BE244=45+Results!$AR$2),VLOOKUP($C244,Data_qPCR,V$3+2,FALSE),NA()),NA())</f>
        <v>#N/A</v>
      </c>
      <c r="W244" s="79" t="e">
        <f ca="1">IFERROR(IF(OR($BE244=45,$BE244=45+Results!$AR$2),VLOOKUP($C244,Data_qPCR,W$3+2,FALSE),NA()),NA())</f>
        <v>#N/A</v>
      </c>
      <c r="X244" s="79" t="e">
        <f ca="1">IFERROR(IF(OR($BE244=45,$BE244=45+Results!$AR$2),VLOOKUP($C244,Data_qPCR,X$3+2,FALSE),NA()),NA())</f>
        <v>#N/A</v>
      </c>
      <c r="Y244" s="79" t="e">
        <f ca="1">IFERROR(IF(OR($BE244=45,$BE244=45+Results!$AR$2),VLOOKUP($C244,Data_qPCR,Y$3+2,FALSE),NA()),NA())</f>
        <v>#N/A</v>
      </c>
      <c r="Z244" s="79" t="e">
        <f ca="1">IFERROR(IF(OR($BE244=45,$BE244=45+Results!$AR$2),VLOOKUP($C244,Data_qPCR,Z$3+2,FALSE),NA()),NA())</f>
        <v>#N/A</v>
      </c>
      <c r="AA244" s="79" t="e">
        <f ca="1">IFERROR(IF(OR($BE244=45,$BE244=45+Results!$AR$2),VLOOKUP($C244,Data_qPCR,AA$3+2,FALSE),NA()),NA())</f>
        <v>#N/A</v>
      </c>
      <c r="AB244" s="79" t="e">
        <f ca="1">IFERROR(IF(OR($BE244=45,$BE244=45+Results!$AR$2),VLOOKUP($C244,Data_qPCR,AB$3+2,FALSE),NA()),NA())</f>
        <v>#N/A</v>
      </c>
      <c r="AC244" s="79" t="e">
        <f ca="1">IFERROR(IF(OR($BE244=45,$BE244=45+Results!$AR$2),VLOOKUP($C244,Data_qPCR,AC$3+2,FALSE),NA()),NA())</f>
        <v>#N/A</v>
      </c>
      <c r="AD244" s="79" t="e">
        <f ca="1">IFERROR(IF(OR($BE244=45,$BE244=45+Results!$AR$2),VLOOKUP($C244,Data_qPCR,AD$3+2,FALSE),NA()),NA())</f>
        <v>#N/A</v>
      </c>
      <c r="AE244" s="79" t="e">
        <f ca="1">IFERROR(IF(OR($BE244=45,$BE244=45+Results!$AR$2),VLOOKUP($C244,Data_qPCR,AE$3+2,FALSE),NA()),NA())</f>
        <v>#N/A</v>
      </c>
      <c r="AF244" s="79" t="e">
        <f ca="1">IFERROR(IF(OR($BE244=45,$BE244=45+Results!$AR$2),VLOOKUP($C244,Data_qPCR,AF$3+2,FALSE),NA()),NA())</f>
        <v>#N/A</v>
      </c>
      <c r="AG244" s="79" t="e">
        <f ca="1">IFERROR(IF(OR($BE244=45,$BE244=45+Results!$AR$2),VLOOKUP($C244,Data_qPCR,AG$3+2,FALSE),NA()),NA())</f>
        <v>#N/A</v>
      </c>
      <c r="AH244" s="79" t="e">
        <f ca="1">IFERROR(IF(OR($BE244=45,$BE244=45+Results!$AR$2),VLOOKUP($C244,Data_qPCR,AH$3+2,FALSE),NA()),NA())</f>
        <v>#N/A</v>
      </c>
      <c r="AI244" s="79" t="e">
        <f ca="1">IFERROR(IF(OR($BE244=45,$BE244=45+Results!$AR$2),VLOOKUP($C244,Data_qPCR,AI$3+2,FALSE),NA()),NA())</f>
        <v>#N/A</v>
      </c>
      <c r="AJ244" s="79" t="e">
        <f ca="1">IFERROR(IF(OR($BE244=45,$BE244=45+Results!$AR$2),VLOOKUP($C244,Data_qPCR,AJ$3+2,FALSE),NA()),NA())</f>
        <v>#N/A</v>
      </c>
      <c r="AK244" s="79" t="e">
        <f ca="1">IFERROR(IF(OR($BE244=45,$BE244=45+Results!$AR$2),VLOOKUP($C244,Data_qPCR,AK$3+2,FALSE),NA()),NA())</f>
        <v>#N/A</v>
      </c>
      <c r="AL244" s="79" t="e">
        <f ca="1">IFERROR(IF(OR($BE244=45,$BE244=45+Results!$AR$2),VLOOKUP($C244,Data_qPCR,AL$3+2,FALSE),NA()),NA())</f>
        <v>#N/A</v>
      </c>
      <c r="AM244" s="79" t="e">
        <f ca="1">IFERROR(IF(OR($BE244=45,$BE244=45+Results!$AR$2),VLOOKUP($C244,Data_qPCR,AM$3+2,FALSE),NA()),NA())</f>
        <v>#N/A</v>
      </c>
      <c r="AN244" s="79" t="e">
        <f ca="1">IFERROR(IF(OR($BE244=45,$BE244=45+Results!$AR$2),VLOOKUP($C244,Data_qPCR,AN$3+2,FALSE),NA()),NA())</f>
        <v>#N/A</v>
      </c>
      <c r="AO244" s="79" t="e">
        <f ca="1">IFERROR(IF(OR($BE244=45,$BE244=45+Results!$AR$2),VLOOKUP($C244,Data_qPCR,AO$3+2,FALSE),NA()),NA())</f>
        <v>#N/A</v>
      </c>
      <c r="AP244" s="79" t="e">
        <f ca="1">IFERROR(IF(OR($BE244=45,$BE244=45+Results!$AR$2),VLOOKUP($C244,Data_qPCR,AP$3+2,FALSE),NA()),NA())</f>
        <v>#N/A</v>
      </c>
      <c r="AQ244" s="79" t="e">
        <f ca="1">IFERROR(IF(OR($BE244=45,$BE244=45+Results!$AR$2),VLOOKUP($C244,Data_qPCR,AQ$3+2,FALSE),NA()),NA())</f>
        <v>#N/A</v>
      </c>
      <c r="AR244" s="79" t="e">
        <f ca="1">IFERROR(IF(OR($BE244=45,$BE244=45+Results!$AR$2),VLOOKUP($C244,Data_qPCR,AR$3+2,FALSE),NA()),NA())</f>
        <v>#N/A</v>
      </c>
      <c r="AS244" s="79" t="e">
        <f ca="1">IFERROR(IF(OR($BE244=45,$BE244=45+Results!$AR$2),VLOOKUP($C244,Data_qPCR,AS$3+2,FALSE),NA()),NA())</f>
        <v>#N/A</v>
      </c>
      <c r="AT244" s="79" t="e">
        <f ca="1">IFERROR(IF(OR($BE244=45,$BE244=45+Results!$AR$2),VLOOKUP($C244,Data_qPCR,AT$3+2,FALSE),NA()),NA())</f>
        <v>#N/A</v>
      </c>
      <c r="AU244" s="79" t="e">
        <f ca="1">IFERROR(IF(OR($BE244=45,$BE244=45+Results!$AR$2),VLOOKUP($C244,Data_qPCR,AU$3+2,FALSE),NA()),NA())</f>
        <v>#N/A</v>
      </c>
      <c r="AV244" s="79" t="e">
        <f ca="1">IFERROR(IF(OR($BE244=45,$BE244=45+Results!$AR$2),VLOOKUP($C244,Data_qPCR,AV$3+2,FALSE),NA()),NA())</f>
        <v>#N/A</v>
      </c>
      <c r="AW244" s="79" t="e">
        <f ca="1">IFERROR(IF(OR($BE244=45,$BE244=45+Results!$AR$2),VLOOKUP($C244,Data_qPCR,AW$3+2,FALSE),NA()),NA())</f>
        <v>#N/A</v>
      </c>
      <c r="AX244" s="79" t="e">
        <f ca="1">IFERROR(IF(OR($BE244=45,$BE244=45+Results!$AR$2),VLOOKUP($C244,Data_qPCR,AX$3+2,FALSE),NA()),NA())</f>
        <v>#N/A</v>
      </c>
      <c r="AY244" s="79" t="e">
        <f ca="1">IFERROR(IF(OR($BE244=45,$BE244=45+Results!$AR$2),VLOOKUP($C244,Data_qPCR,AY$3+2,FALSE),NA()),NA())</f>
        <v>#N/A</v>
      </c>
      <c r="AZ244" s="79" t="e">
        <f ca="1">IFERROR(IF(OR($BE244=45,$BE244=45+Results!$AR$2),VLOOKUP($C244,Data_qPCR,AZ$3+2,FALSE),NA()),NA())</f>
        <v>#N/A</v>
      </c>
      <c r="BA244" s="79" t="e">
        <f ca="1">IFERROR(IF(OR($BE244=45,$BE244=45+Results!$AR$2),VLOOKUP($C244,Data_qPCR,BA$3+2,FALSE),NA()),NA())</f>
        <v>#N/A</v>
      </c>
      <c r="BB244" s="79" t="e">
        <f ca="1">IFERROR(IF(OR($BE244=45,$BE244=45+Results!$AR$2),VLOOKUP($C244,Data_qPCR,BB$3+2,FALSE),NA()),NA())</f>
        <v>#N/A</v>
      </c>
      <c r="BC244" s="79" t="e">
        <f ca="1">IFERROR(IF(OR($BE244=45,$BE244=45+Results!$AR$2),VLOOKUP($C244,Data_qPCR,BC$3+2,FALSE),NA()),NA())</f>
        <v>#N/A</v>
      </c>
      <c r="BD244" s="79" t="str">
        <f t="shared" ca="1" si="24"/>
        <v/>
      </c>
      <c r="BE244" t="str">
        <f ca="1">IFERROR(IF(LEFT(C244,1)+0=Results!$C$4,INDEX(Results!$AM$8:$BJ$23,CODE(RIGHT(LEFT(C244,2),1))-64,RIGHT(C244,LEN(C244)-2)+0),IF(Results!$AL$7=2,2,45)),"")</f>
        <v/>
      </c>
      <c r="BF244" t="str">
        <f t="shared" ca="1" si="23"/>
        <v/>
      </c>
      <c r="BG244" s="104" t="str">
        <f ca="1">IFERROR(IF(LEFT(C244,1)+0=Results!$C$4,INDEX(Results!$CK$8:$DH$23,CODE(RIGHT(LEFT(C244,2),1))-64,RIGHT(C244,LEN(C244)-2)+0),IF(Results!$AL$7=2,2,45)),"")</f>
        <v/>
      </c>
    </row>
    <row r="245" spans="1:59" x14ac:dyDescent="0.25">
      <c r="A245" t="str">
        <f t="shared" ca="1" si="20"/>
        <v>N/A</v>
      </c>
      <c r="B245">
        <v>242</v>
      </c>
      <c r="C245" t="str">
        <f t="shared" ca="1" si="21"/>
        <v/>
      </c>
      <c r="D245" t="str">
        <f t="shared" ca="1" si="22"/>
        <v/>
      </c>
      <c r="E245" s="268" t="str">
        <f t="shared" ca="1" si="25"/>
        <v/>
      </c>
      <c r="F245" s="79" t="e">
        <f ca="1">IFERROR(IF(OR($BE245=45,$BE245=45+Results!$AR$2),VLOOKUP($C245,Data_qPCR,F$3+2,FALSE),NA()),NA())</f>
        <v>#N/A</v>
      </c>
      <c r="G245" s="79" t="e">
        <f ca="1">IFERROR(IF(OR($BE245=45,$BE245=45+Results!$AR$2),VLOOKUP($C245,Data_qPCR,G$3+2,FALSE),NA()),NA())</f>
        <v>#N/A</v>
      </c>
      <c r="H245" s="79" t="e">
        <f ca="1">IFERROR(IF(OR($BE245=45,$BE245=45+Results!$AR$2),VLOOKUP($C245,Data_qPCR,H$3+2,FALSE),NA()),NA())</f>
        <v>#N/A</v>
      </c>
      <c r="I245" s="79" t="e">
        <f ca="1">IFERROR(IF(OR($BE245=45,$BE245=45+Results!$AR$2),VLOOKUP($C245,Data_qPCR,I$3+2,FALSE),NA()),NA())</f>
        <v>#N/A</v>
      </c>
      <c r="J245" s="79" t="e">
        <f ca="1">IFERROR(IF(OR($BE245=45,$BE245=45+Results!$AR$2),VLOOKUP($C245,Data_qPCR,J$3+2,FALSE),NA()),NA())</f>
        <v>#N/A</v>
      </c>
      <c r="K245" s="79" t="e">
        <f ca="1">IFERROR(IF(OR($BE245=45,$BE245=45+Results!$AR$2),VLOOKUP($C245,Data_qPCR,K$3+2,FALSE),NA()),NA())</f>
        <v>#N/A</v>
      </c>
      <c r="L245" s="79" t="e">
        <f ca="1">IFERROR(IF(OR($BE245=45,$BE245=45+Results!$AR$2),VLOOKUP($C245,Data_qPCR,L$3+2,FALSE),NA()),NA())</f>
        <v>#N/A</v>
      </c>
      <c r="M245" s="79" t="e">
        <f ca="1">IFERROR(IF(OR($BE245=45,$BE245=45+Results!$AR$2),VLOOKUP($C245,Data_qPCR,M$3+2,FALSE),NA()),NA())</f>
        <v>#N/A</v>
      </c>
      <c r="N245" s="79" t="e">
        <f ca="1">IFERROR(IF(OR($BE245=45,$BE245=45+Results!$AR$2),VLOOKUP($C245,Data_qPCR,N$3+2,FALSE),NA()),NA())</f>
        <v>#N/A</v>
      </c>
      <c r="O245" s="79" t="e">
        <f ca="1">IFERROR(IF(OR($BE245=45,$BE245=45+Results!$AR$2),VLOOKUP($C245,Data_qPCR,O$3+2,FALSE),NA()),NA())</f>
        <v>#N/A</v>
      </c>
      <c r="P245" s="79" t="e">
        <f ca="1">IFERROR(IF(OR($BE245=45,$BE245=45+Results!$AR$2),VLOOKUP($C245,Data_qPCR,P$3+2,FALSE),NA()),NA())</f>
        <v>#N/A</v>
      </c>
      <c r="Q245" s="79" t="e">
        <f ca="1">IFERROR(IF(OR($BE245=45,$BE245=45+Results!$AR$2),VLOOKUP($C245,Data_qPCR,Q$3+2,FALSE),NA()),NA())</f>
        <v>#N/A</v>
      </c>
      <c r="R245" s="79" t="e">
        <f ca="1">IFERROR(IF(OR($BE245=45,$BE245=45+Results!$AR$2),VLOOKUP($C245,Data_qPCR,R$3+2,FALSE),NA()),NA())</f>
        <v>#N/A</v>
      </c>
      <c r="S245" s="79" t="e">
        <f ca="1">IFERROR(IF(OR($BE245=45,$BE245=45+Results!$AR$2),VLOOKUP($C245,Data_qPCR,S$3+2,FALSE),NA()),NA())</f>
        <v>#N/A</v>
      </c>
      <c r="T245" s="79" t="e">
        <f ca="1">IFERROR(IF(OR($BE245=45,$BE245=45+Results!$AR$2),VLOOKUP($C245,Data_qPCR,T$3+2,FALSE),NA()),NA())</f>
        <v>#N/A</v>
      </c>
      <c r="U245" s="79" t="e">
        <f ca="1">IFERROR(IF(OR($BE245=45,$BE245=45+Results!$AR$2),VLOOKUP($C245,Data_qPCR,U$3+2,FALSE),NA()),NA())</f>
        <v>#N/A</v>
      </c>
      <c r="V245" s="79" t="e">
        <f ca="1">IFERROR(IF(OR($BE245=45,$BE245=45+Results!$AR$2),VLOOKUP($C245,Data_qPCR,V$3+2,FALSE),NA()),NA())</f>
        <v>#N/A</v>
      </c>
      <c r="W245" s="79" t="e">
        <f ca="1">IFERROR(IF(OR($BE245=45,$BE245=45+Results!$AR$2),VLOOKUP($C245,Data_qPCR,W$3+2,FALSE),NA()),NA())</f>
        <v>#N/A</v>
      </c>
      <c r="X245" s="79" t="e">
        <f ca="1">IFERROR(IF(OR($BE245=45,$BE245=45+Results!$AR$2),VLOOKUP($C245,Data_qPCR,X$3+2,FALSE),NA()),NA())</f>
        <v>#N/A</v>
      </c>
      <c r="Y245" s="79" t="e">
        <f ca="1">IFERROR(IF(OR($BE245=45,$BE245=45+Results!$AR$2),VLOOKUP($C245,Data_qPCR,Y$3+2,FALSE),NA()),NA())</f>
        <v>#N/A</v>
      </c>
      <c r="Z245" s="79" t="e">
        <f ca="1">IFERROR(IF(OR($BE245=45,$BE245=45+Results!$AR$2),VLOOKUP($C245,Data_qPCR,Z$3+2,FALSE),NA()),NA())</f>
        <v>#N/A</v>
      </c>
      <c r="AA245" s="79" t="e">
        <f ca="1">IFERROR(IF(OR($BE245=45,$BE245=45+Results!$AR$2),VLOOKUP($C245,Data_qPCR,AA$3+2,FALSE),NA()),NA())</f>
        <v>#N/A</v>
      </c>
      <c r="AB245" s="79" t="e">
        <f ca="1">IFERROR(IF(OR($BE245=45,$BE245=45+Results!$AR$2),VLOOKUP($C245,Data_qPCR,AB$3+2,FALSE),NA()),NA())</f>
        <v>#N/A</v>
      </c>
      <c r="AC245" s="79" t="e">
        <f ca="1">IFERROR(IF(OR($BE245=45,$BE245=45+Results!$AR$2),VLOOKUP($C245,Data_qPCR,AC$3+2,FALSE),NA()),NA())</f>
        <v>#N/A</v>
      </c>
      <c r="AD245" s="79" t="e">
        <f ca="1">IFERROR(IF(OR($BE245=45,$BE245=45+Results!$AR$2),VLOOKUP($C245,Data_qPCR,AD$3+2,FALSE),NA()),NA())</f>
        <v>#N/A</v>
      </c>
      <c r="AE245" s="79" t="e">
        <f ca="1">IFERROR(IF(OR($BE245=45,$BE245=45+Results!$AR$2),VLOOKUP($C245,Data_qPCR,AE$3+2,FALSE),NA()),NA())</f>
        <v>#N/A</v>
      </c>
      <c r="AF245" s="79" t="e">
        <f ca="1">IFERROR(IF(OR($BE245=45,$BE245=45+Results!$AR$2),VLOOKUP($C245,Data_qPCR,AF$3+2,FALSE),NA()),NA())</f>
        <v>#N/A</v>
      </c>
      <c r="AG245" s="79" t="e">
        <f ca="1">IFERROR(IF(OR($BE245=45,$BE245=45+Results!$AR$2),VLOOKUP($C245,Data_qPCR,AG$3+2,FALSE),NA()),NA())</f>
        <v>#N/A</v>
      </c>
      <c r="AH245" s="79" t="e">
        <f ca="1">IFERROR(IF(OR($BE245=45,$BE245=45+Results!$AR$2),VLOOKUP($C245,Data_qPCR,AH$3+2,FALSE),NA()),NA())</f>
        <v>#N/A</v>
      </c>
      <c r="AI245" s="79" t="e">
        <f ca="1">IFERROR(IF(OR($BE245=45,$BE245=45+Results!$AR$2),VLOOKUP($C245,Data_qPCR,AI$3+2,FALSE),NA()),NA())</f>
        <v>#N/A</v>
      </c>
      <c r="AJ245" s="79" t="e">
        <f ca="1">IFERROR(IF(OR($BE245=45,$BE245=45+Results!$AR$2),VLOOKUP($C245,Data_qPCR,AJ$3+2,FALSE),NA()),NA())</f>
        <v>#N/A</v>
      </c>
      <c r="AK245" s="79" t="e">
        <f ca="1">IFERROR(IF(OR($BE245=45,$BE245=45+Results!$AR$2),VLOOKUP($C245,Data_qPCR,AK$3+2,FALSE),NA()),NA())</f>
        <v>#N/A</v>
      </c>
      <c r="AL245" s="79" t="e">
        <f ca="1">IFERROR(IF(OR($BE245=45,$BE245=45+Results!$AR$2),VLOOKUP($C245,Data_qPCR,AL$3+2,FALSE),NA()),NA())</f>
        <v>#N/A</v>
      </c>
      <c r="AM245" s="79" t="e">
        <f ca="1">IFERROR(IF(OR($BE245=45,$BE245=45+Results!$AR$2),VLOOKUP($C245,Data_qPCR,AM$3+2,FALSE),NA()),NA())</f>
        <v>#N/A</v>
      </c>
      <c r="AN245" s="79" t="e">
        <f ca="1">IFERROR(IF(OR($BE245=45,$BE245=45+Results!$AR$2),VLOOKUP($C245,Data_qPCR,AN$3+2,FALSE),NA()),NA())</f>
        <v>#N/A</v>
      </c>
      <c r="AO245" s="79" t="e">
        <f ca="1">IFERROR(IF(OR($BE245=45,$BE245=45+Results!$AR$2),VLOOKUP($C245,Data_qPCR,AO$3+2,FALSE),NA()),NA())</f>
        <v>#N/A</v>
      </c>
      <c r="AP245" s="79" t="e">
        <f ca="1">IFERROR(IF(OR($BE245=45,$BE245=45+Results!$AR$2),VLOOKUP($C245,Data_qPCR,AP$3+2,FALSE),NA()),NA())</f>
        <v>#N/A</v>
      </c>
      <c r="AQ245" s="79" t="e">
        <f ca="1">IFERROR(IF(OR($BE245=45,$BE245=45+Results!$AR$2),VLOOKUP($C245,Data_qPCR,AQ$3+2,FALSE),NA()),NA())</f>
        <v>#N/A</v>
      </c>
      <c r="AR245" s="79" t="e">
        <f ca="1">IFERROR(IF(OR($BE245=45,$BE245=45+Results!$AR$2),VLOOKUP($C245,Data_qPCR,AR$3+2,FALSE),NA()),NA())</f>
        <v>#N/A</v>
      </c>
      <c r="AS245" s="79" t="e">
        <f ca="1">IFERROR(IF(OR($BE245=45,$BE245=45+Results!$AR$2),VLOOKUP($C245,Data_qPCR,AS$3+2,FALSE),NA()),NA())</f>
        <v>#N/A</v>
      </c>
      <c r="AT245" s="79" t="e">
        <f ca="1">IFERROR(IF(OR($BE245=45,$BE245=45+Results!$AR$2),VLOOKUP($C245,Data_qPCR,AT$3+2,FALSE),NA()),NA())</f>
        <v>#N/A</v>
      </c>
      <c r="AU245" s="79" t="e">
        <f ca="1">IFERROR(IF(OR($BE245=45,$BE245=45+Results!$AR$2),VLOOKUP($C245,Data_qPCR,AU$3+2,FALSE),NA()),NA())</f>
        <v>#N/A</v>
      </c>
      <c r="AV245" s="79" t="e">
        <f ca="1">IFERROR(IF(OR($BE245=45,$BE245=45+Results!$AR$2),VLOOKUP($C245,Data_qPCR,AV$3+2,FALSE),NA()),NA())</f>
        <v>#N/A</v>
      </c>
      <c r="AW245" s="79" t="e">
        <f ca="1">IFERROR(IF(OR($BE245=45,$BE245=45+Results!$AR$2),VLOOKUP($C245,Data_qPCR,AW$3+2,FALSE),NA()),NA())</f>
        <v>#N/A</v>
      </c>
      <c r="AX245" s="79" t="e">
        <f ca="1">IFERROR(IF(OR($BE245=45,$BE245=45+Results!$AR$2),VLOOKUP($C245,Data_qPCR,AX$3+2,FALSE),NA()),NA())</f>
        <v>#N/A</v>
      </c>
      <c r="AY245" s="79" t="e">
        <f ca="1">IFERROR(IF(OR($BE245=45,$BE245=45+Results!$AR$2),VLOOKUP($C245,Data_qPCR,AY$3+2,FALSE),NA()),NA())</f>
        <v>#N/A</v>
      </c>
      <c r="AZ245" s="79" t="e">
        <f ca="1">IFERROR(IF(OR($BE245=45,$BE245=45+Results!$AR$2),VLOOKUP($C245,Data_qPCR,AZ$3+2,FALSE),NA()),NA())</f>
        <v>#N/A</v>
      </c>
      <c r="BA245" s="79" t="e">
        <f ca="1">IFERROR(IF(OR($BE245=45,$BE245=45+Results!$AR$2),VLOOKUP($C245,Data_qPCR,BA$3+2,FALSE),NA()),NA())</f>
        <v>#N/A</v>
      </c>
      <c r="BB245" s="79" t="e">
        <f ca="1">IFERROR(IF(OR($BE245=45,$BE245=45+Results!$AR$2),VLOOKUP($C245,Data_qPCR,BB$3+2,FALSE),NA()),NA())</f>
        <v>#N/A</v>
      </c>
      <c r="BC245" s="79" t="e">
        <f ca="1">IFERROR(IF(OR($BE245=45,$BE245=45+Results!$AR$2),VLOOKUP($C245,Data_qPCR,BC$3+2,FALSE),NA()),NA())</f>
        <v>#N/A</v>
      </c>
      <c r="BD245" s="79" t="str">
        <f t="shared" ca="1" si="24"/>
        <v/>
      </c>
      <c r="BE245" t="str">
        <f ca="1">IFERROR(IF(LEFT(C245,1)+0=Results!$C$4,INDEX(Results!$AM$8:$BJ$23,CODE(RIGHT(LEFT(C245,2),1))-64,RIGHT(C245,LEN(C245)-2)+0),IF(Results!$AL$7=2,2,45)),"")</f>
        <v/>
      </c>
      <c r="BF245" t="str">
        <f t="shared" ca="1" si="23"/>
        <v/>
      </c>
      <c r="BG245" s="104" t="str">
        <f ca="1">IFERROR(IF(LEFT(C245,1)+0=Results!$C$4,INDEX(Results!$CK$8:$DH$23,CODE(RIGHT(LEFT(C245,2),1))-64,RIGHT(C245,LEN(C245)-2)+0),IF(Results!$AL$7=2,2,45)),"")</f>
        <v/>
      </c>
    </row>
    <row r="246" spans="1:59" x14ac:dyDescent="0.25">
      <c r="A246" t="str">
        <f t="shared" ca="1" si="20"/>
        <v>N/A</v>
      </c>
      <c r="B246">
        <v>243</v>
      </c>
      <c r="C246" t="str">
        <f t="shared" ca="1" si="21"/>
        <v/>
      </c>
      <c r="D246" t="str">
        <f t="shared" ca="1" si="22"/>
        <v/>
      </c>
      <c r="E246" s="268" t="str">
        <f t="shared" ca="1" si="25"/>
        <v/>
      </c>
      <c r="F246" s="79" t="e">
        <f ca="1">IFERROR(IF(OR($BE246=45,$BE246=45+Results!$AR$2),VLOOKUP($C246,Data_qPCR,F$3+2,FALSE),NA()),NA())</f>
        <v>#N/A</v>
      </c>
      <c r="G246" s="79" t="e">
        <f ca="1">IFERROR(IF(OR($BE246=45,$BE246=45+Results!$AR$2),VLOOKUP($C246,Data_qPCR,G$3+2,FALSE),NA()),NA())</f>
        <v>#N/A</v>
      </c>
      <c r="H246" s="79" t="e">
        <f ca="1">IFERROR(IF(OR($BE246=45,$BE246=45+Results!$AR$2),VLOOKUP($C246,Data_qPCR,H$3+2,FALSE),NA()),NA())</f>
        <v>#N/A</v>
      </c>
      <c r="I246" s="79" t="e">
        <f ca="1">IFERROR(IF(OR($BE246=45,$BE246=45+Results!$AR$2),VLOOKUP($C246,Data_qPCR,I$3+2,FALSE),NA()),NA())</f>
        <v>#N/A</v>
      </c>
      <c r="J246" s="79" t="e">
        <f ca="1">IFERROR(IF(OR($BE246=45,$BE246=45+Results!$AR$2),VLOOKUP($C246,Data_qPCR,J$3+2,FALSE),NA()),NA())</f>
        <v>#N/A</v>
      </c>
      <c r="K246" s="79" t="e">
        <f ca="1">IFERROR(IF(OR($BE246=45,$BE246=45+Results!$AR$2),VLOOKUP($C246,Data_qPCR,K$3+2,FALSE),NA()),NA())</f>
        <v>#N/A</v>
      </c>
      <c r="L246" s="79" t="e">
        <f ca="1">IFERROR(IF(OR($BE246=45,$BE246=45+Results!$AR$2),VLOOKUP($C246,Data_qPCR,L$3+2,FALSE),NA()),NA())</f>
        <v>#N/A</v>
      </c>
      <c r="M246" s="79" t="e">
        <f ca="1">IFERROR(IF(OR($BE246=45,$BE246=45+Results!$AR$2),VLOOKUP($C246,Data_qPCR,M$3+2,FALSE),NA()),NA())</f>
        <v>#N/A</v>
      </c>
      <c r="N246" s="79" t="e">
        <f ca="1">IFERROR(IF(OR($BE246=45,$BE246=45+Results!$AR$2),VLOOKUP($C246,Data_qPCR,N$3+2,FALSE),NA()),NA())</f>
        <v>#N/A</v>
      </c>
      <c r="O246" s="79" t="e">
        <f ca="1">IFERROR(IF(OR($BE246=45,$BE246=45+Results!$AR$2),VLOOKUP($C246,Data_qPCR,O$3+2,FALSE),NA()),NA())</f>
        <v>#N/A</v>
      </c>
      <c r="P246" s="79" t="e">
        <f ca="1">IFERROR(IF(OR($BE246=45,$BE246=45+Results!$AR$2),VLOOKUP($C246,Data_qPCR,P$3+2,FALSE),NA()),NA())</f>
        <v>#N/A</v>
      </c>
      <c r="Q246" s="79" t="e">
        <f ca="1">IFERROR(IF(OR($BE246=45,$BE246=45+Results!$AR$2),VLOOKUP($C246,Data_qPCR,Q$3+2,FALSE),NA()),NA())</f>
        <v>#N/A</v>
      </c>
      <c r="R246" s="79" t="e">
        <f ca="1">IFERROR(IF(OR($BE246=45,$BE246=45+Results!$AR$2),VLOOKUP($C246,Data_qPCR,R$3+2,FALSE),NA()),NA())</f>
        <v>#N/A</v>
      </c>
      <c r="S246" s="79" t="e">
        <f ca="1">IFERROR(IF(OR($BE246=45,$BE246=45+Results!$AR$2),VLOOKUP($C246,Data_qPCR,S$3+2,FALSE),NA()),NA())</f>
        <v>#N/A</v>
      </c>
      <c r="T246" s="79" t="e">
        <f ca="1">IFERROR(IF(OR($BE246=45,$BE246=45+Results!$AR$2),VLOOKUP($C246,Data_qPCR,T$3+2,FALSE),NA()),NA())</f>
        <v>#N/A</v>
      </c>
      <c r="U246" s="79" t="e">
        <f ca="1">IFERROR(IF(OR($BE246=45,$BE246=45+Results!$AR$2),VLOOKUP($C246,Data_qPCR,U$3+2,FALSE),NA()),NA())</f>
        <v>#N/A</v>
      </c>
      <c r="V246" s="79" t="e">
        <f ca="1">IFERROR(IF(OR($BE246=45,$BE246=45+Results!$AR$2),VLOOKUP($C246,Data_qPCR,V$3+2,FALSE),NA()),NA())</f>
        <v>#N/A</v>
      </c>
      <c r="W246" s="79" t="e">
        <f ca="1">IFERROR(IF(OR($BE246=45,$BE246=45+Results!$AR$2),VLOOKUP($C246,Data_qPCR,W$3+2,FALSE),NA()),NA())</f>
        <v>#N/A</v>
      </c>
      <c r="X246" s="79" t="e">
        <f ca="1">IFERROR(IF(OR($BE246=45,$BE246=45+Results!$AR$2),VLOOKUP($C246,Data_qPCR,X$3+2,FALSE),NA()),NA())</f>
        <v>#N/A</v>
      </c>
      <c r="Y246" s="79" t="e">
        <f ca="1">IFERROR(IF(OR($BE246=45,$BE246=45+Results!$AR$2),VLOOKUP($C246,Data_qPCR,Y$3+2,FALSE),NA()),NA())</f>
        <v>#N/A</v>
      </c>
      <c r="Z246" s="79" t="e">
        <f ca="1">IFERROR(IF(OR($BE246=45,$BE246=45+Results!$AR$2),VLOOKUP($C246,Data_qPCR,Z$3+2,FALSE),NA()),NA())</f>
        <v>#N/A</v>
      </c>
      <c r="AA246" s="79" t="e">
        <f ca="1">IFERROR(IF(OR($BE246=45,$BE246=45+Results!$AR$2),VLOOKUP($C246,Data_qPCR,AA$3+2,FALSE),NA()),NA())</f>
        <v>#N/A</v>
      </c>
      <c r="AB246" s="79" t="e">
        <f ca="1">IFERROR(IF(OR($BE246=45,$BE246=45+Results!$AR$2),VLOOKUP($C246,Data_qPCR,AB$3+2,FALSE),NA()),NA())</f>
        <v>#N/A</v>
      </c>
      <c r="AC246" s="79" t="e">
        <f ca="1">IFERROR(IF(OR($BE246=45,$BE246=45+Results!$AR$2),VLOOKUP($C246,Data_qPCR,AC$3+2,FALSE),NA()),NA())</f>
        <v>#N/A</v>
      </c>
      <c r="AD246" s="79" t="e">
        <f ca="1">IFERROR(IF(OR($BE246=45,$BE246=45+Results!$AR$2),VLOOKUP($C246,Data_qPCR,AD$3+2,FALSE),NA()),NA())</f>
        <v>#N/A</v>
      </c>
      <c r="AE246" s="79" t="e">
        <f ca="1">IFERROR(IF(OR($BE246=45,$BE246=45+Results!$AR$2),VLOOKUP($C246,Data_qPCR,AE$3+2,FALSE),NA()),NA())</f>
        <v>#N/A</v>
      </c>
      <c r="AF246" s="79" t="e">
        <f ca="1">IFERROR(IF(OR($BE246=45,$BE246=45+Results!$AR$2),VLOOKUP($C246,Data_qPCR,AF$3+2,FALSE),NA()),NA())</f>
        <v>#N/A</v>
      </c>
      <c r="AG246" s="79" t="e">
        <f ca="1">IFERROR(IF(OR($BE246=45,$BE246=45+Results!$AR$2),VLOOKUP($C246,Data_qPCR,AG$3+2,FALSE),NA()),NA())</f>
        <v>#N/A</v>
      </c>
      <c r="AH246" s="79" t="e">
        <f ca="1">IFERROR(IF(OR($BE246=45,$BE246=45+Results!$AR$2),VLOOKUP($C246,Data_qPCR,AH$3+2,FALSE),NA()),NA())</f>
        <v>#N/A</v>
      </c>
      <c r="AI246" s="79" t="e">
        <f ca="1">IFERROR(IF(OR($BE246=45,$BE246=45+Results!$AR$2),VLOOKUP($C246,Data_qPCR,AI$3+2,FALSE),NA()),NA())</f>
        <v>#N/A</v>
      </c>
      <c r="AJ246" s="79" t="e">
        <f ca="1">IFERROR(IF(OR($BE246=45,$BE246=45+Results!$AR$2),VLOOKUP($C246,Data_qPCR,AJ$3+2,FALSE),NA()),NA())</f>
        <v>#N/A</v>
      </c>
      <c r="AK246" s="79" t="e">
        <f ca="1">IFERROR(IF(OR($BE246=45,$BE246=45+Results!$AR$2),VLOOKUP($C246,Data_qPCR,AK$3+2,FALSE),NA()),NA())</f>
        <v>#N/A</v>
      </c>
      <c r="AL246" s="79" t="e">
        <f ca="1">IFERROR(IF(OR($BE246=45,$BE246=45+Results!$AR$2),VLOOKUP($C246,Data_qPCR,AL$3+2,FALSE),NA()),NA())</f>
        <v>#N/A</v>
      </c>
      <c r="AM246" s="79" t="e">
        <f ca="1">IFERROR(IF(OR($BE246=45,$BE246=45+Results!$AR$2),VLOOKUP($C246,Data_qPCR,AM$3+2,FALSE),NA()),NA())</f>
        <v>#N/A</v>
      </c>
      <c r="AN246" s="79" t="e">
        <f ca="1">IFERROR(IF(OR($BE246=45,$BE246=45+Results!$AR$2),VLOOKUP($C246,Data_qPCR,AN$3+2,FALSE),NA()),NA())</f>
        <v>#N/A</v>
      </c>
      <c r="AO246" s="79" t="e">
        <f ca="1">IFERROR(IF(OR($BE246=45,$BE246=45+Results!$AR$2),VLOOKUP($C246,Data_qPCR,AO$3+2,FALSE),NA()),NA())</f>
        <v>#N/A</v>
      </c>
      <c r="AP246" s="79" t="e">
        <f ca="1">IFERROR(IF(OR($BE246=45,$BE246=45+Results!$AR$2),VLOOKUP($C246,Data_qPCR,AP$3+2,FALSE),NA()),NA())</f>
        <v>#N/A</v>
      </c>
      <c r="AQ246" s="79" t="e">
        <f ca="1">IFERROR(IF(OR($BE246=45,$BE246=45+Results!$AR$2),VLOOKUP($C246,Data_qPCR,AQ$3+2,FALSE),NA()),NA())</f>
        <v>#N/A</v>
      </c>
      <c r="AR246" s="79" t="e">
        <f ca="1">IFERROR(IF(OR($BE246=45,$BE246=45+Results!$AR$2),VLOOKUP($C246,Data_qPCR,AR$3+2,FALSE),NA()),NA())</f>
        <v>#N/A</v>
      </c>
      <c r="AS246" s="79" t="e">
        <f ca="1">IFERROR(IF(OR($BE246=45,$BE246=45+Results!$AR$2),VLOOKUP($C246,Data_qPCR,AS$3+2,FALSE),NA()),NA())</f>
        <v>#N/A</v>
      </c>
      <c r="AT246" s="79" t="e">
        <f ca="1">IFERROR(IF(OR($BE246=45,$BE246=45+Results!$AR$2),VLOOKUP($C246,Data_qPCR,AT$3+2,FALSE),NA()),NA())</f>
        <v>#N/A</v>
      </c>
      <c r="AU246" s="79" t="e">
        <f ca="1">IFERROR(IF(OR($BE246=45,$BE246=45+Results!$AR$2),VLOOKUP($C246,Data_qPCR,AU$3+2,FALSE),NA()),NA())</f>
        <v>#N/A</v>
      </c>
      <c r="AV246" s="79" t="e">
        <f ca="1">IFERROR(IF(OR($BE246=45,$BE246=45+Results!$AR$2),VLOOKUP($C246,Data_qPCR,AV$3+2,FALSE),NA()),NA())</f>
        <v>#N/A</v>
      </c>
      <c r="AW246" s="79" t="e">
        <f ca="1">IFERROR(IF(OR($BE246=45,$BE246=45+Results!$AR$2),VLOOKUP($C246,Data_qPCR,AW$3+2,FALSE),NA()),NA())</f>
        <v>#N/A</v>
      </c>
      <c r="AX246" s="79" t="e">
        <f ca="1">IFERROR(IF(OR($BE246=45,$BE246=45+Results!$AR$2),VLOOKUP($C246,Data_qPCR,AX$3+2,FALSE),NA()),NA())</f>
        <v>#N/A</v>
      </c>
      <c r="AY246" s="79" t="e">
        <f ca="1">IFERROR(IF(OR($BE246=45,$BE246=45+Results!$AR$2),VLOOKUP($C246,Data_qPCR,AY$3+2,FALSE),NA()),NA())</f>
        <v>#N/A</v>
      </c>
      <c r="AZ246" s="79" t="e">
        <f ca="1">IFERROR(IF(OR($BE246=45,$BE246=45+Results!$AR$2),VLOOKUP($C246,Data_qPCR,AZ$3+2,FALSE),NA()),NA())</f>
        <v>#N/A</v>
      </c>
      <c r="BA246" s="79" t="e">
        <f ca="1">IFERROR(IF(OR($BE246=45,$BE246=45+Results!$AR$2),VLOOKUP($C246,Data_qPCR,BA$3+2,FALSE),NA()),NA())</f>
        <v>#N/A</v>
      </c>
      <c r="BB246" s="79" t="e">
        <f ca="1">IFERROR(IF(OR($BE246=45,$BE246=45+Results!$AR$2),VLOOKUP($C246,Data_qPCR,BB$3+2,FALSE),NA()),NA())</f>
        <v>#N/A</v>
      </c>
      <c r="BC246" s="79" t="e">
        <f ca="1">IFERROR(IF(OR($BE246=45,$BE246=45+Results!$AR$2),VLOOKUP($C246,Data_qPCR,BC$3+2,FALSE),NA()),NA())</f>
        <v>#N/A</v>
      </c>
      <c r="BD246" s="79" t="str">
        <f t="shared" ca="1" si="24"/>
        <v/>
      </c>
      <c r="BE246" t="str">
        <f ca="1">IFERROR(IF(LEFT(C246,1)+0=Results!$C$4,INDEX(Results!$AM$8:$BJ$23,CODE(RIGHT(LEFT(C246,2),1))-64,RIGHT(C246,LEN(C246)-2)+0),IF(Results!$AL$7=2,2,45)),"")</f>
        <v/>
      </c>
      <c r="BF246" t="str">
        <f t="shared" ca="1" si="23"/>
        <v/>
      </c>
      <c r="BG246" s="104" t="str">
        <f ca="1">IFERROR(IF(LEFT(C246,1)+0=Results!$C$4,INDEX(Results!$CK$8:$DH$23,CODE(RIGHT(LEFT(C246,2),1))-64,RIGHT(C246,LEN(C246)-2)+0),IF(Results!$AL$7=2,2,45)),"")</f>
        <v/>
      </c>
    </row>
    <row r="247" spans="1:59" x14ac:dyDescent="0.25">
      <c r="A247" t="str">
        <f t="shared" ca="1" si="20"/>
        <v>N/A</v>
      </c>
      <c r="B247">
        <v>244</v>
      </c>
      <c r="C247" t="str">
        <f t="shared" ca="1" si="21"/>
        <v/>
      </c>
      <c r="D247" t="str">
        <f t="shared" ca="1" si="22"/>
        <v/>
      </c>
      <c r="E247" s="268" t="str">
        <f t="shared" ca="1" si="25"/>
        <v/>
      </c>
      <c r="F247" s="79" t="e">
        <f ca="1">IFERROR(IF(OR($BE247=45,$BE247=45+Results!$AR$2),VLOOKUP($C247,Data_qPCR,F$3+2,FALSE),NA()),NA())</f>
        <v>#N/A</v>
      </c>
      <c r="G247" s="79" t="e">
        <f ca="1">IFERROR(IF(OR($BE247=45,$BE247=45+Results!$AR$2),VLOOKUP($C247,Data_qPCR,G$3+2,FALSE),NA()),NA())</f>
        <v>#N/A</v>
      </c>
      <c r="H247" s="79" t="e">
        <f ca="1">IFERROR(IF(OR($BE247=45,$BE247=45+Results!$AR$2),VLOOKUP($C247,Data_qPCR,H$3+2,FALSE),NA()),NA())</f>
        <v>#N/A</v>
      </c>
      <c r="I247" s="79" t="e">
        <f ca="1">IFERROR(IF(OR($BE247=45,$BE247=45+Results!$AR$2),VLOOKUP($C247,Data_qPCR,I$3+2,FALSE),NA()),NA())</f>
        <v>#N/A</v>
      </c>
      <c r="J247" s="79" t="e">
        <f ca="1">IFERROR(IF(OR($BE247=45,$BE247=45+Results!$AR$2),VLOOKUP($C247,Data_qPCR,J$3+2,FALSE),NA()),NA())</f>
        <v>#N/A</v>
      </c>
      <c r="K247" s="79" t="e">
        <f ca="1">IFERROR(IF(OR($BE247=45,$BE247=45+Results!$AR$2),VLOOKUP($C247,Data_qPCR,K$3+2,FALSE),NA()),NA())</f>
        <v>#N/A</v>
      </c>
      <c r="L247" s="79" t="e">
        <f ca="1">IFERROR(IF(OR($BE247=45,$BE247=45+Results!$AR$2),VLOOKUP($C247,Data_qPCR,L$3+2,FALSE),NA()),NA())</f>
        <v>#N/A</v>
      </c>
      <c r="M247" s="79" t="e">
        <f ca="1">IFERROR(IF(OR($BE247=45,$BE247=45+Results!$AR$2),VLOOKUP($C247,Data_qPCR,M$3+2,FALSE),NA()),NA())</f>
        <v>#N/A</v>
      </c>
      <c r="N247" s="79" t="e">
        <f ca="1">IFERROR(IF(OR($BE247=45,$BE247=45+Results!$AR$2),VLOOKUP($C247,Data_qPCR,N$3+2,FALSE),NA()),NA())</f>
        <v>#N/A</v>
      </c>
      <c r="O247" s="79" t="e">
        <f ca="1">IFERROR(IF(OR($BE247=45,$BE247=45+Results!$AR$2),VLOOKUP($C247,Data_qPCR,O$3+2,FALSE),NA()),NA())</f>
        <v>#N/A</v>
      </c>
      <c r="P247" s="79" t="e">
        <f ca="1">IFERROR(IF(OR($BE247=45,$BE247=45+Results!$AR$2),VLOOKUP($C247,Data_qPCR,P$3+2,FALSE),NA()),NA())</f>
        <v>#N/A</v>
      </c>
      <c r="Q247" s="79" t="e">
        <f ca="1">IFERROR(IF(OR($BE247=45,$BE247=45+Results!$AR$2),VLOOKUP($C247,Data_qPCR,Q$3+2,FALSE),NA()),NA())</f>
        <v>#N/A</v>
      </c>
      <c r="R247" s="79" t="e">
        <f ca="1">IFERROR(IF(OR($BE247=45,$BE247=45+Results!$AR$2),VLOOKUP($C247,Data_qPCR,R$3+2,FALSE),NA()),NA())</f>
        <v>#N/A</v>
      </c>
      <c r="S247" s="79" t="e">
        <f ca="1">IFERROR(IF(OR($BE247=45,$BE247=45+Results!$AR$2),VLOOKUP($C247,Data_qPCR,S$3+2,FALSE),NA()),NA())</f>
        <v>#N/A</v>
      </c>
      <c r="T247" s="79" t="e">
        <f ca="1">IFERROR(IF(OR($BE247=45,$BE247=45+Results!$AR$2),VLOOKUP($C247,Data_qPCR,T$3+2,FALSE),NA()),NA())</f>
        <v>#N/A</v>
      </c>
      <c r="U247" s="79" t="e">
        <f ca="1">IFERROR(IF(OR($BE247=45,$BE247=45+Results!$AR$2),VLOOKUP($C247,Data_qPCR,U$3+2,FALSE),NA()),NA())</f>
        <v>#N/A</v>
      </c>
      <c r="V247" s="79" t="e">
        <f ca="1">IFERROR(IF(OR($BE247=45,$BE247=45+Results!$AR$2),VLOOKUP($C247,Data_qPCR,V$3+2,FALSE),NA()),NA())</f>
        <v>#N/A</v>
      </c>
      <c r="W247" s="79" t="e">
        <f ca="1">IFERROR(IF(OR($BE247=45,$BE247=45+Results!$AR$2),VLOOKUP($C247,Data_qPCR,W$3+2,FALSE),NA()),NA())</f>
        <v>#N/A</v>
      </c>
      <c r="X247" s="79" t="e">
        <f ca="1">IFERROR(IF(OR($BE247=45,$BE247=45+Results!$AR$2),VLOOKUP($C247,Data_qPCR,X$3+2,FALSE),NA()),NA())</f>
        <v>#N/A</v>
      </c>
      <c r="Y247" s="79" t="e">
        <f ca="1">IFERROR(IF(OR($BE247=45,$BE247=45+Results!$AR$2),VLOOKUP($C247,Data_qPCR,Y$3+2,FALSE),NA()),NA())</f>
        <v>#N/A</v>
      </c>
      <c r="Z247" s="79" t="e">
        <f ca="1">IFERROR(IF(OR($BE247=45,$BE247=45+Results!$AR$2),VLOOKUP($C247,Data_qPCR,Z$3+2,FALSE),NA()),NA())</f>
        <v>#N/A</v>
      </c>
      <c r="AA247" s="79" t="e">
        <f ca="1">IFERROR(IF(OR($BE247=45,$BE247=45+Results!$AR$2),VLOOKUP($C247,Data_qPCR,AA$3+2,FALSE),NA()),NA())</f>
        <v>#N/A</v>
      </c>
      <c r="AB247" s="79" t="e">
        <f ca="1">IFERROR(IF(OR($BE247=45,$BE247=45+Results!$AR$2),VLOOKUP($C247,Data_qPCR,AB$3+2,FALSE),NA()),NA())</f>
        <v>#N/A</v>
      </c>
      <c r="AC247" s="79" t="e">
        <f ca="1">IFERROR(IF(OR($BE247=45,$BE247=45+Results!$AR$2),VLOOKUP($C247,Data_qPCR,AC$3+2,FALSE),NA()),NA())</f>
        <v>#N/A</v>
      </c>
      <c r="AD247" s="79" t="e">
        <f ca="1">IFERROR(IF(OR($BE247=45,$BE247=45+Results!$AR$2),VLOOKUP($C247,Data_qPCR,AD$3+2,FALSE),NA()),NA())</f>
        <v>#N/A</v>
      </c>
      <c r="AE247" s="79" t="e">
        <f ca="1">IFERROR(IF(OR($BE247=45,$BE247=45+Results!$AR$2),VLOOKUP($C247,Data_qPCR,AE$3+2,FALSE),NA()),NA())</f>
        <v>#N/A</v>
      </c>
      <c r="AF247" s="79" t="e">
        <f ca="1">IFERROR(IF(OR($BE247=45,$BE247=45+Results!$AR$2),VLOOKUP($C247,Data_qPCR,AF$3+2,FALSE),NA()),NA())</f>
        <v>#N/A</v>
      </c>
      <c r="AG247" s="79" t="e">
        <f ca="1">IFERROR(IF(OR($BE247=45,$BE247=45+Results!$AR$2),VLOOKUP($C247,Data_qPCR,AG$3+2,FALSE),NA()),NA())</f>
        <v>#N/A</v>
      </c>
      <c r="AH247" s="79" t="e">
        <f ca="1">IFERROR(IF(OR($BE247=45,$BE247=45+Results!$AR$2),VLOOKUP($C247,Data_qPCR,AH$3+2,FALSE),NA()),NA())</f>
        <v>#N/A</v>
      </c>
      <c r="AI247" s="79" t="e">
        <f ca="1">IFERROR(IF(OR($BE247=45,$BE247=45+Results!$AR$2),VLOOKUP($C247,Data_qPCR,AI$3+2,FALSE),NA()),NA())</f>
        <v>#N/A</v>
      </c>
      <c r="AJ247" s="79" t="e">
        <f ca="1">IFERROR(IF(OR($BE247=45,$BE247=45+Results!$AR$2),VLOOKUP($C247,Data_qPCR,AJ$3+2,FALSE),NA()),NA())</f>
        <v>#N/A</v>
      </c>
      <c r="AK247" s="79" t="e">
        <f ca="1">IFERROR(IF(OR($BE247=45,$BE247=45+Results!$AR$2),VLOOKUP($C247,Data_qPCR,AK$3+2,FALSE),NA()),NA())</f>
        <v>#N/A</v>
      </c>
      <c r="AL247" s="79" t="e">
        <f ca="1">IFERROR(IF(OR($BE247=45,$BE247=45+Results!$AR$2),VLOOKUP($C247,Data_qPCR,AL$3+2,FALSE),NA()),NA())</f>
        <v>#N/A</v>
      </c>
      <c r="AM247" s="79" t="e">
        <f ca="1">IFERROR(IF(OR($BE247=45,$BE247=45+Results!$AR$2),VLOOKUP($C247,Data_qPCR,AM$3+2,FALSE),NA()),NA())</f>
        <v>#N/A</v>
      </c>
      <c r="AN247" s="79" t="e">
        <f ca="1">IFERROR(IF(OR($BE247=45,$BE247=45+Results!$AR$2),VLOOKUP($C247,Data_qPCR,AN$3+2,FALSE),NA()),NA())</f>
        <v>#N/A</v>
      </c>
      <c r="AO247" s="79" t="e">
        <f ca="1">IFERROR(IF(OR($BE247=45,$BE247=45+Results!$AR$2),VLOOKUP($C247,Data_qPCR,AO$3+2,FALSE),NA()),NA())</f>
        <v>#N/A</v>
      </c>
      <c r="AP247" s="79" t="e">
        <f ca="1">IFERROR(IF(OR($BE247=45,$BE247=45+Results!$AR$2),VLOOKUP($C247,Data_qPCR,AP$3+2,FALSE),NA()),NA())</f>
        <v>#N/A</v>
      </c>
      <c r="AQ247" s="79" t="e">
        <f ca="1">IFERROR(IF(OR($BE247=45,$BE247=45+Results!$AR$2),VLOOKUP($C247,Data_qPCR,AQ$3+2,FALSE),NA()),NA())</f>
        <v>#N/A</v>
      </c>
      <c r="AR247" s="79" t="e">
        <f ca="1">IFERROR(IF(OR($BE247=45,$BE247=45+Results!$AR$2),VLOOKUP($C247,Data_qPCR,AR$3+2,FALSE),NA()),NA())</f>
        <v>#N/A</v>
      </c>
      <c r="AS247" s="79" t="e">
        <f ca="1">IFERROR(IF(OR($BE247=45,$BE247=45+Results!$AR$2),VLOOKUP($C247,Data_qPCR,AS$3+2,FALSE),NA()),NA())</f>
        <v>#N/A</v>
      </c>
      <c r="AT247" s="79" t="e">
        <f ca="1">IFERROR(IF(OR($BE247=45,$BE247=45+Results!$AR$2),VLOOKUP($C247,Data_qPCR,AT$3+2,FALSE),NA()),NA())</f>
        <v>#N/A</v>
      </c>
      <c r="AU247" s="79" t="e">
        <f ca="1">IFERROR(IF(OR($BE247=45,$BE247=45+Results!$AR$2),VLOOKUP($C247,Data_qPCR,AU$3+2,FALSE),NA()),NA())</f>
        <v>#N/A</v>
      </c>
      <c r="AV247" s="79" t="e">
        <f ca="1">IFERROR(IF(OR($BE247=45,$BE247=45+Results!$AR$2),VLOOKUP($C247,Data_qPCR,AV$3+2,FALSE),NA()),NA())</f>
        <v>#N/A</v>
      </c>
      <c r="AW247" s="79" t="e">
        <f ca="1">IFERROR(IF(OR($BE247=45,$BE247=45+Results!$AR$2),VLOOKUP($C247,Data_qPCR,AW$3+2,FALSE),NA()),NA())</f>
        <v>#N/A</v>
      </c>
      <c r="AX247" s="79" t="e">
        <f ca="1">IFERROR(IF(OR($BE247=45,$BE247=45+Results!$AR$2),VLOOKUP($C247,Data_qPCR,AX$3+2,FALSE),NA()),NA())</f>
        <v>#N/A</v>
      </c>
      <c r="AY247" s="79" t="e">
        <f ca="1">IFERROR(IF(OR($BE247=45,$BE247=45+Results!$AR$2),VLOOKUP($C247,Data_qPCR,AY$3+2,FALSE),NA()),NA())</f>
        <v>#N/A</v>
      </c>
      <c r="AZ247" s="79" t="e">
        <f ca="1">IFERROR(IF(OR($BE247=45,$BE247=45+Results!$AR$2),VLOOKUP($C247,Data_qPCR,AZ$3+2,FALSE),NA()),NA())</f>
        <v>#N/A</v>
      </c>
      <c r="BA247" s="79" t="e">
        <f ca="1">IFERROR(IF(OR($BE247=45,$BE247=45+Results!$AR$2),VLOOKUP($C247,Data_qPCR,BA$3+2,FALSE),NA()),NA())</f>
        <v>#N/A</v>
      </c>
      <c r="BB247" s="79" t="e">
        <f ca="1">IFERROR(IF(OR($BE247=45,$BE247=45+Results!$AR$2),VLOOKUP($C247,Data_qPCR,BB$3+2,FALSE),NA()),NA())</f>
        <v>#N/A</v>
      </c>
      <c r="BC247" s="79" t="e">
        <f ca="1">IFERROR(IF(OR($BE247=45,$BE247=45+Results!$AR$2),VLOOKUP($C247,Data_qPCR,BC$3+2,FALSE),NA()),NA())</f>
        <v>#N/A</v>
      </c>
      <c r="BD247" s="79" t="str">
        <f t="shared" ca="1" si="24"/>
        <v/>
      </c>
      <c r="BE247" t="str">
        <f ca="1">IFERROR(IF(LEFT(C247,1)+0=Results!$C$4,INDEX(Results!$AM$8:$BJ$23,CODE(RIGHT(LEFT(C247,2),1))-64,RIGHT(C247,LEN(C247)-2)+0),IF(Results!$AL$7=2,2,45)),"")</f>
        <v/>
      </c>
      <c r="BF247" t="str">
        <f t="shared" ca="1" si="23"/>
        <v/>
      </c>
      <c r="BG247" s="104" t="str">
        <f ca="1">IFERROR(IF(LEFT(C247,1)+0=Results!$C$4,INDEX(Results!$CK$8:$DH$23,CODE(RIGHT(LEFT(C247,2),1))-64,RIGHT(C247,LEN(C247)-2)+0),IF(Results!$AL$7=2,2,45)),"")</f>
        <v/>
      </c>
    </row>
    <row r="248" spans="1:59" x14ac:dyDescent="0.25">
      <c r="A248" t="str">
        <f t="shared" ca="1" si="20"/>
        <v>N/A</v>
      </c>
      <c r="B248">
        <v>245</v>
      </c>
      <c r="C248" t="str">
        <f t="shared" ca="1" si="21"/>
        <v/>
      </c>
      <c r="D248" t="str">
        <f t="shared" ca="1" si="22"/>
        <v/>
      </c>
      <c r="E248" s="268" t="str">
        <f t="shared" ca="1" si="25"/>
        <v/>
      </c>
      <c r="F248" s="79" t="e">
        <f ca="1">IFERROR(IF(OR($BE248=45,$BE248=45+Results!$AR$2),VLOOKUP($C248,Data_qPCR,F$3+2,FALSE),NA()),NA())</f>
        <v>#N/A</v>
      </c>
      <c r="G248" s="79" t="e">
        <f ca="1">IFERROR(IF(OR($BE248=45,$BE248=45+Results!$AR$2),VLOOKUP($C248,Data_qPCR,G$3+2,FALSE),NA()),NA())</f>
        <v>#N/A</v>
      </c>
      <c r="H248" s="79" t="e">
        <f ca="1">IFERROR(IF(OR($BE248=45,$BE248=45+Results!$AR$2),VLOOKUP($C248,Data_qPCR,H$3+2,FALSE),NA()),NA())</f>
        <v>#N/A</v>
      </c>
      <c r="I248" s="79" t="e">
        <f ca="1">IFERROR(IF(OR($BE248=45,$BE248=45+Results!$AR$2),VLOOKUP($C248,Data_qPCR,I$3+2,FALSE),NA()),NA())</f>
        <v>#N/A</v>
      </c>
      <c r="J248" s="79" t="e">
        <f ca="1">IFERROR(IF(OR($BE248=45,$BE248=45+Results!$AR$2),VLOOKUP($C248,Data_qPCR,J$3+2,FALSE),NA()),NA())</f>
        <v>#N/A</v>
      </c>
      <c r="K248" s="79" t="e">
        <f ca="1">IFERROR(IF(OR($BE248=45,$BE248=45+Results!$AR$2),VLOOKUP($C248,Data_qPCR,K$3+2,FALSE),NA()),NA())</f>
        <v>#N/A</v>
      </c>
      <c r="L248" s="79" t="e">
        <f ca="1">IFERROR(IF(OR($BE248=45,$BE248=45+Results!$AR$2),VLOOKUP($C248,Data_qPCR,L$3+2,FALSE),NA()),NA())</f>
        <v>#N/A</v>
      </c>
      <c r="M248" s="79" t="e">
        <f ca="1">IFERROR(IF(OR($BE248=45,$BE248=45+Results!$AR$2),VLOOKUP($C248,Data_qPCR,M$3+2,FALSE),NA()),NA())</f>
        <v>#N/A</v>
      </c>
      <c r="N248" s="79" t="e">
        <f ca="1">IFERROR(IF(OR($BE248=45,$BE248=45+Results!$AR$2),VLOOKUP($C248,Data_qPCR,N$3+2,FALSE),NA()),NA())</f>
        <v>#N/A</v>
      </c>
      <c r="O248" s="79" t="e">
        <f ca="1">IFERROR(IF(OR($BE248=45,$BE248=45+Results!$AR$2),VLOOKUP($C248,Data_qPCR,O$3+2,FALSE),NA()),NA())</f>
        <v>#N/A</v>
      </c>
      <c r="P248" s="79" t="e">
        <f ca="1">IFERROR(IF(OR($BE248=45,$BE248=45+Results!$AR$2),VLOOKUP($C248,Data_qPCR,P$3+2,FALSE),NA()),NA())</f>
        <v>#N/A</v>
      </c>
      <c r="Q248" s="79" t="e">
        <f ca="1">IFERROR(IF(OR($BE248=45,$BE248=45+Results!$AR$2),VLOOKUP($C248,Data_qPCR,Q$3+2,FALSE),NA()),NA())</f>
        <v>#N/A</v>
      </c>
      <c r="R248" s="79" t="e">
        <f ca="1">IFERROR(IF(OR($BE248=45,$BE248=45+Results!$AR$2),VLOOKUP($C248,Data_qPCR,R$3+2,FALSE),NA()),NA())</f>
        <v>#N/A</v>
      </c>
      <c r="S248" s="79" t="e">
        <f ca="1">IFERROR(IF(OR($BE248=45,$BE248=45+Results!$AR$2),VLOOKUP($C248,Data_qPCR,S$3+2,FALSE),NA()),NA())</f>
        <v>#N/A</v>
      </c>
      <c r="T248" s="79" t="e">
        <f ca="1">IFERROR(IF(OR($BE248=45,$BE248=45+Results!$AR$2),VLOOKUP($C248,Data_qPCR,T$3+2,FALSE),NA()),NA())</f>
        <v>#N/A</v>
      </c>
      <c r="U248" s="79" t="e">
        <f ca="1">IFERROR(IF(OR($BE248=45,$BE248=45+Results!$AR$2),VLOOKUP($C248,Data_qPCR,U$3+2,FALSE),NA()),NA())</f>
        <v>#N/A</v>
      </c>
      <c r="V248" s="79" t="e">
        <f ca="1">IFERROR(IF(OR($BE248=45,$BE248=45+Results!$AR$2),VLOOKUP($C248,Data_qPCR,V$3+2,FALSE),NA()),NA())</f>
        <v>#N/A</v>
      </c>
      <c r="W248" s="79" t="e">
        <f ca="1">IFERROR(IF(OR($BE248=45,$BE248=45+Results!$AR$2),VLOOKUP($C248,Data_qPCR,W$3+2,FALSE),NA()),NA())</f>
        <v>#N/A</v>
      </c>
      <c r="X248" s="79" t="e">
        <f ca="1">IFERROR(IF(OR($BE248=45,$BE248=45+Results!$AR$2),VLOOKUP($C248,Data_qPCR,X$3+2,FALSE),NA()),NA())</f>
        <v>#N/A</v>
      </c>
      <c r="Y248" s="79" t="e">
        <f ca="1">IFERROR(IF(OR($BE248=45,$BE248=45+Results!$AR$2),VLOOKUP($C248,Data_qPCR,Y$3+2,FALSE),NA()),NA())</f>
        <v>#N/A</v>
      </c>
      <c r="Z248" s="79" t="e">
        <f ca="1">IFERROR(IF(OR($BE248=45,$BE248=45+Results!$AR$2),VLOOKUP($C248,Data_qPCR,Z$3+2,FALSE),NA()),NA())</f>
        <v>#N/A</v>
      </c>
      <c r="AA248" s="79" t="e">
        <f ca="1">IFERROR(IF(OR($BE248=45,$BE248=45+Results!$AR$2),VLOOKUP($C248,Data_qPCR,AA$3+2,FALSE),NA()),NA())</f>
        <v>#N/A</v>
      </c>
      <c r="AB248" s="79" t="e">
        <f ca="1">IFERROR(IF(OR($BE248=45,$BE248=45+Results!$AR$2),VLOOKUP($C248,Data_qPCR,AB$3+2,FALSE),NA()),NA())</f>
        <v>#N/A</v>
      </c>
      <c r="AC248" s="79" t="e">
        <f ca="1">IFERROR(IF(OR($BE248=45,$BE248=45+Results!$AR$2),VLOOKUP($C248,Data_qPCR,AC$3+2,FALSE),NA()),NA())</f>
        <v>#N/A</v>
      </c>
      <c r="AD248" s="79" t="e">
        <f ca="1">IFERROR(IF(OR($BE248=45,$BE248=45+Results!$AR$2),VLOOKUP($C248,Data_qPCR,AD$3+2,FALSE),NA()),NA())</f>
        <v>#N/A</v>
      </c>
      <c r="AE248" s="79" t="e">
        <f ca="1">IFERROR(IF(OR($BE248=45,$BE248=45+Results!$AR$2),VLOOKUP($C248,Data_qPCR,AE$3+2,FALSE),NA()),NA())</f>
        <v>#N/A</v>
      </c>
      <c r="AF248" s="79" t="e">
        <f ca="1">IFERROR(IF(OR($BE248=45,$BE248=45+Results!$AR$2),VLOOKUP($C248,Data_qPCR,AF$3+2,FALSE),NA()),NA())</f>
        <v>#N/A</v>
      </c>
      <c r="AG248" s="79" t="e">
        <f ca="1">IFERROR(IF(OR($BE248=45,$BE248=45+Results!$AR$2),VLOOKUP($C248,Data_qPCR,AG$3+2,FALSE),NA()),NA())</f>
        <v>#N/A</v>
      </c>
      <c r="AH248" s="79" t="e">
        <f ca="1">IFERROR(IF(OR($BE248=45,$BE248=45+Results!$AR$2),VLOOKUP($C248,Data_qPCR,AH$3+2,FALSE),NA()),NA())</f>
        <v>#N/A</v>
      </c>
      <c r="AI248" s="79" t="e">
        <f ca="1">IFERROR(IF(OR($BE248=45,$BE248=45+Results!$AR$2),VLOOKUP($C248,Data_qPCR,AI$3+2,FALSE),NA()),NA())</f>
        <v>#N/A</v>
      </c>
      <c r="AJ248" s="79" t="e">
        <f ca="1">IFERROR(IF(OR($BE248=45,$BE248=45+Results!$AR$2),VLOOKUP($C248,Data_qPCR,AJ$3+2,FALSE),NA()),NA())</f>
        <v>#N/A</v>
      </c>
      <c r="AK248" s="79" t="e">
        <f ca="1">IFERROR(IF(OR($BE248=45,$BE248=45+Results!$AR$2),VLOOKUP($C248,Data_qPCR,AK$3+2,FALSE),NA()),NA())</f>
        <v>#N/A</v>
      </c>
      <c r="AL248" s="79" t="e">
        <f ca="1">IFERROR(IF(OR($BE248=45,$BE248=45+Results!$AR$2),VLOOKUP($C248,Data_qPCR,AL$3+2,FALSE),NA()),NA())</f>
        <v>#N/A</v>
      </c>
      <c r="AM248" s="79" t="e">
        <f ca="1">IFERROR(IF(OR($BE248=45,$BE248=45+Results!$AR$2),VLOOKUP($C248,Data_qPCR,AM$3+2,FALSE),NA()),NA())</f>
        <v>#N/A</v>
      </c>
      <c r="AN248" s="79" t="e">
        <f ca="1">IFERROR(IF(OR($BE248=45,$BE248=45+Results!$AR$2),VLOOKUP($C248,Data_qPCR,AN$3+2,FALSE),NA()),NA())</f>
        <v>#N/A</v>
      </c>
      <c r="AO248" s="79" t="e">
        <f ca="1">IFERROR(IF(OR($BE248=45,$BE248=45+Results!$AR$2),VLOOKUP($C248,Data_qPCR,AO$3+2,FALSE),NA()),NA())</f>
        <v>#N/A</v>
      </c>
      <c r="AP248" s="79" t="e">
        <f ca="1">IFERROR(IF(OR($BE248=45,$BE248=45+Results!$AR$2),VLOOKUP($C248,Data_qPCR,AP$3+2,FALSE),NA()),NA())</f>
        <v>#N/A</v>
      </c>
      <c r="AQ248" s="79" t="e">
        <f ca="1">IFERROR(IF(OR($BE248=45,$BE248=45+Results!$AR$2),VLOOKUP($C248,Data_qPCR,AQ$3+2,FALSE),NA()),NA())</f>
        <v>#N/A</v>
      </c>
      <c r="AR248" s="79" t="e">
        <f ca="1">IFERROR(IF(OR($BE248=45,$BE248=45+Results!$AR$2),VLOOKUP($C248,Data_qPCR,AR$3+2,FALSE),NA()),NA())</f>
        <v>#N/A</v>
      </c>
      <c r="AS248" s="79" t="e">
        <f ca="1">IFERROR(IF(OR($BE248=45,$BE248=45+Results!$AR$2),VLOOKUP($C248,Data_qPCR,AS$3+2,FALSE),NA()),NA())</f>
        <v>#N/A</v>
      </c>
      <c r="AT248" s="79" t="e">
        <f ca="1">IFERROR(IF(OR($BE248=45,$BE248=45+Results!$AR$2),VLOOKUP($C248,Data_qPCR,AT$3+2,FALSE),NA()),NA())</f>
        <v>#N/A</v>
      </c>
      <c r="AU248" s="79" t="e">
        <f ca="1">IFERROR(IF(OR($BE248=45,$BE248=45+Results!$AR$2),VLOOKUP($C248,Data_qPCR,AU$3+2,FALSE),NA()),NA())</f>
        <v>#N/A</v>
      </c>
      <c r="AV248" s="79" t="e">
        <f ca="1">IFERROR(IF(OR($BE248=45,$BE248=45+Results!$AR$2),VLOOKUP($C248,Data_qPCR,AV$3+2,FALSE),NA()),NA())</f>
        <v>#N/A</v>
      </c>
      <c r="AW248" s="79" t="e">
        <f ca="1">IFERROR(IF(OR($BE248=45,$BE248=45+Results!$AR$2),VLOOKUP($C248,Data_qPCR,AW$3+2,FALSE),NA()),NA())</f>
        <v>#N/A</v>
      </c>
      <c r="AX248" s="79" t="e">
        <f ca="1">IFERROR(IF(OR($BE248=45,$BE248=45+Results!$AR$2),VLOOKUP($C248,Data_qPCR,AX$3+2,FALSE),NA()),NA())</f>
        <v>#N/A</v>
      </c>
      <c r="AY248" s="79" t="e">
        <f ca="1">IFERROR(IF(OR($BE248=45,$BE248=45+Results!$AR$2),VLOOKUP($C248,Data_qPCR,AY$3+2,FALSE),NA()),NA())</f>
        <v>#N/A</v>
      </c>
      <c r="AZ248" s="79" t="e">
        <f ca="1">IFERROR(IF(OR($BE248=45,$BE248=45+Results!$AR$2),VLOOKUP($C248,Data_qPCR,AZ$3+2,FALSE),NA()),NA())</f>
        <v>#N/A</v>
      </c>
      <c r="BA248" s="79" t="e">
        <f ca="1">IFERROR(IF(OR($BE248=45,$BE248=45+Results!$AR$2),VLOOKUP($C248,Data_qPCR,BA$3+2,FALSE),NA()),NA())</f>
        <v>#N/A</v>
      </c>
      <c r="BB248" s="79" t="e">
        <f ca="1">IFERROR(IF(OR($BE248=45,$BE248=45+Results!$AR$2),VLOOKUP($C248,Data_qPCR,BB$3+2,FALSE),NA()),NA())</f>
        <v>#N/A</v>
      </c>
      <c r="BC248" s="79" t="e">
        <f ca="1">IFERROR(IF(OR($BE248=45,$BE248=45+Results!$AR$2),VLOOKUP($C248,Data_qPCR,BC$3+2,FALSE),NA()),NA())</f>
        <v>#N/A</v>
      </c>
      <c r="BD248" s="79" t="str">
        <f t="shared" ca="1" si="24"/>
        <v/>
      </c>
      <c r="BE248" t="str">
        <f ca="1">IFERROR(IF(LEFT(C248,1)+0=Results!$C$4,INDEX(Results!$AM$8:$BJ$23,CODE(RIGHT(LEFT(C248,2),1))-64,RIGHT(C248,LEN(C248)-2)+0),IF(Results!$AL$7=2,2,45)),"")</f>
        <v/>
      </c>
      <c r="BF248" t="str">
        <f t="shared" ca="1" si="23"/>
        <v/>
      </c>
      <c r="BG248" s="104" t="str">
        <f ca="1">IFERROR(IF(LEFT(C248,1)+0=Results!$C$4,INDEX(Results!$CK$8:$DH$23,CODE(RIGHT(LEFT(C248,2),1))-64,RIGHT(C248,LEN(C248)-2)+0),IF(Results!$AL$7=2,2,45)),"")</f>
        <v/>
      </c>
    </row>
    <row r="249" spans="1:59" x14ac:dyDescent="0.25">
      <c r="A249" t="str">
        <f t="shared" ca="1" si="20"/>
        <v>N/A</v>
      </c>
      <c r="B249">
        <v>246</v>
      </c>
      <c r="C249" t="str">
        <f t="shared" ca="1" si="21"/>
        <v/>
      </c>
      <c r="D249" t="str">
        <f t="shared" ca="1" si="22"/>
        <v/>
      </c>
      <c r="E249" s="268" t="str">
        <f t="shared" ca="1" si="25"/>
        <v/>
      </c>
      <c r="F249" s="79" t="e">
        <f ca="1">IFERROR(IF(OR($BE249=45,$BE249=45+Results!$AR$2),VLOOKUP($C249,Data_qPCR,F$3+2,FALSE),NA()),NA())</f>
        <v>#N/A</v>
      </c>
      <c r="G249" s="79" t="e">
        <f ca="1">IFERROR(IF(OR($BE249=45,$BE249=45+Results!$AR$2),VLOOKUP($C249,Data_qPCR,G$3+2,FALSE),NA()),NA())</f>
        <v>#N/A</v>
      </c>
      <c r="H249" s="79" t="e">
        <f ca="1">IFERROR(IF(OR($BE249=45,$BE249=45+Results!$AR$2),VLOOKUP($C249,Data_qPCR,H$3+2,FALSE),NA()),NA())</f>
        <v>#N/A</v>
      </c>
      <c r="I249" s="79" t="e">
        <f ca="1">IFERROR(IF(OR($BE249=45,$BE249=45+Results!$AR$2),VLOOKUP($C249,Data_qPCR,I$3+2,FALSE),NA()),NA())</f>
        <v>#N/A</v>
      </c>
      <c r="J249" s="79" t="e">
        <f ca="1">IFERROR(IF(OR($BE249=45,$BE249=45+Results!$AR$2),VLOOKUP($C249,Data_qPCR,J$3+2,FALSE),NA()),NA())</f>
        <v>#N/A</v>
      </c>
      <c r="K249" s="79" t="e">
        <f ca="1">IFERROR(IF(OR($BE249=45,$BE249=45+Results!$AR$2),VLOOKUP($C249,Data_qPCR,K$3+2,FALSE),NA()),NA())</f>
        <v>#N/A</v>
      </c>
      <c r="L249" s="79" t="e">
        <f ca="1">IFERROR(IF(OR($BE249=45,$BE249=45+Results!$AR$2),VLOOKUP($C249,Data_qPCR,L$3+2,FALSE),NA()),NA())</f>
        <v>#N/A</v>
      </c>
      <c r="M249" s="79" t="e">
        <f ca="1">IFERROR(IF(OR($BE249=45,$BE249=45+Results!$AR$2),VLOOKUP($C249,Data_qPCR,M$3+2,FALSE),NA()),NA())</f>
        <v>#N/A</v>
      </c>
      <c r="N249" s="79" t="e">
        <f ca="1">IFERROR(IF(OR($BE249=45,$BE249=45+Results!$AR$2),VLOOKUP($C249,Data_qPCR,N$3+2,FALSE),NA()),NA())</f>
        <v>#N/A</v>
      </c>
      <c r="O249" s="79" t="e">
        <f ca="1">IFERROR(IF(OR($BE249=45,$BE249=45+Results!$AR$2),VLOOKUP($C249,Data_qPCR,O$3+2,FALSE),NA()),NA())</f>
        <v>#N/A</v>
      </c>
      <c r="P249" s="79" t="e">
        <f ca="1">IFERROR(IF(OR($BE249=45,$BE249=45+Results!$AR$2),VLOOKUP($C249,Data_qPCR,P$3+2,FALSE),NA()),NA())</f>
        <v>#N/A</v>
      </c>
      <c r="Q249" s="79" t="e">
        <f ca="1">IFERROR(IF(OR($BE249=45,$BE249=45+Results!$AR$2),VLOOKUP($C249,Data_qPCR,Q$3+2,FALSE),NA()),NA())</f>
        <v>#N/A</v>
      </c>
      <c r="R249" s="79" t="e">
        <f ca="1">IFERROR(IF(OR($BE249=45,$BE249=45+Results!$AR$2),VLOOKUP($C249,Data_qPCR,R$3+2,FALSE),NA()),NA())</f>
        <v>#N/A</v>
      </c>
      <c r="S249" s="79" t="e">
        <f ca="1">IFERROR(IF(OR($BE249=45,$BE249=45+Results!$AR$2),VLOOKUP($C249,Data_qPCR,S$3+2,FALSE),NA()),NA())</f>
        <v>#N/A</v>
      </c>
      <c r="T249" s="79" t="e">
        <f ca="1">IFERROR(IF(OR($BE249=45,$BE249=45+Results!$AR$2),VLOOKUP($C249,Data_qPCR,T$3+2,FALSE),NA()),NA())</f>
        <v>#N/A</v>
      </c>
      <c r="U249" s="79" t="e">
        <f ca="1">IFERROR(IF(OR($BE249=45,$BE249=45+Results!$AR$2),VLOOKUP($C249,Data_qPCR,U$3+2,FALSE),NA()),NA())</f>
        <v>#N/A</v>
      </c>
      <c r="V249" s="79" t="e">
        <f ca="1">IFERROR(IF(OR($BE249=45,$BE249=45+Results!$AR$2),VLOOKUP($C249,Data_qPCR,V$3+2,FALSE),NA()),NA())</f>
        <v>#N/A</v>
      </c>
      <c r="W249" s="79" t="e">
        <f ca="1">IFERROR(IF(OR($BE249=45,$BE249=45+Results!$AR$2),VLOOKUP($C249,Data_qPCR,W$3+2,FALSE),NA()),NA())</f>
        <v>#N/A</v>
      </c>
      <c r="X249" s="79" t="e">
        <f ca="1">IFERROR(IF(OR($BE249=45,$BE249=45+Results!$AR$2),VLOOKUP($C249,Data_qPCR,X$3+2,FALSE),NA()),NA())</f>
        <v>#N/A</v>
      </c>
      <c r="Y249" s="79" t="e">
        <f ca="1">IFERROR(IF(OR($BE249=45,$BE249=45+Results!$AR$2),VLOOKUP($C249,Data_qPCR,Y$3+2,FALSE),NA()),NA())</f>
        <v>#N/A</v>
      </c>
      <c r="Z249" s="79" t="e">
        <f ca="1">IFERROR(IF(OR($BE249=45,$BE249=45+Results!$AR$2),VLOOKUP($C249,Data_qPCR,Z$3+2,FALSE),NA()),NA())</f>
        <v>#N/A</v>
      </c>
      <c r="AA249" s="79" t="e">
        <f ca="1">IFERROR(IF(OR($BE249=45,$BE249=45+Results!$AR$2),VLOOKUP($C249,Data_qPCR,AA$3+2,FALSE),NA()),NA())</f>
        <v>#N/A</v>
      </c>
      <c r="AB249" s="79" t="e">
        <f ca="1">IFERROR(IF(OR($BE249=45,$BE249=45+Results!$AR$2),VLOOKUP($C249,Data_qPCR,AB$3+2,FALSE),NA()),NA())</f>
        <v>#N/A</v>
      </c>
      <c r="AC249" s="79" t="e">
        <f ca="1">IFERROR(IF(OR($BE249=45,$BE249=45+Results!$AR$2),VLOOKUP($C249,Data_qPCR,AC$3+2,FALSE),NA()),NA())</f>
        <v>#N/A</v>
      </c>
      <c r="AD249" s="79" t="e">
        <f ca="1">IFERROR(IF(OR($BE249=45,$BE249=45+Results!$AR$2),VLOOKUP($C249,Data_qPCR,AD$3+2,FALSE),NA()),NA())</f>
        <v>#N/A</v>
      </c>
      <c r="AE249" s="79" t="e">
        <f ca="1">IFERROR(IF(OR($BE249=45,$BE249=45+Results!$AR$2),VLOOKUP($C249,Data_qPCR,AE$3+2,FALSE),NA()),NA())</f>
        <v>#N/A</v>
      </c>
      <c r="AF249" s="79" t="e">
        <f ca="1">IFERROR(IF(OR($BE249=45,$BE249=45+Results!$AR$2),VLOOKUP($C249,Data_qPCR,AF$3+2,FALSE),NA()),NA())</f>
        <v>#N/A</v>
      </c>
      <c r="AG249" s="79" t="e">
        <f ca="1">IFERROR(IF(OR($BE249=45,$BE249=45+Results!$AR$2),VLOOKUP($C249,Data_qPCR,AG$3+2,FALSE),NA()),NA())</f>
        <v>#N/A</v>
      </c>
      <c r="AH249" s="79" t="e">
        <f ca="1">IFERROR(IF(OR($BE249=45,$BE249=45+Results!$AR$2),VLOOKUP($C249,Data_qPCR,AH$3+2,FALSE),NA()),NA())</f>
        <v>#N/A</v>
      </c>
      <c r="AI249" s="79" t="e">
        <f ca="1">IFERROR(IF(OR($BE249=45,$BE249=45+Results!$AR$2),VLOOKUP($C249,Data_qPCR,AI$3+2,FALSE),NA()),NA())</f>
        <v>#N/A</v>
      </c>
      <c r="AJ249" s="79" t="e">
        <f ca="1">IFERROR(IF(OR($BE249=45,$BE249=45+Results!$AR$2),VLOOKUP($C249,Data_qPCR,AJ$3+2,FALSE),NA()),NA())</f>
        <v>#N/A</v>
      </c>
      <c r="AK249" s="79" t="e">
        <f ca="1">IFERROR(IF(OR($BE249=45,$BE249=45+Results!$AR$2),VLOOKUP($C249,Data_qPCR,AK$3+2,FALSE),NA()),NA())</f>
        <v>#N/A</v>
      </c>
      <c r="AL249" s="79" t="e">
        <f ca="1">IFERROR(IF(OR($BE249=45,$BE249=45+Results!$AR$2),VLOOKUP($C249,Data_qPCR,AL$3+2,FALSE),NA()),NA())</f>
        <v>#N/A</v>
      </c>
      <c r="AM249" s="79" t="e">
        <f ca="1">IFERROR(IF(OR($BE249=45,$BE249=45+Results!$AR$2),VLOOKUP($C249,Data_qPCR,AM$3+2,FALSE),NA()),NA())</f>
        <v>#N/A</v>
      </c>
      <c r="AN249" s="79" t="e">
        <f ca="1">IFERROR(IF(OR($BE249=45,$BE249=45+Results!$AR$2),VLOOKUP($C249,Data_qPCR,AN$3+2,FALSE),NA()),NA())</f>
        <v>#N/A</v>
      </c>
      <c r="AO249" s="79" t="e">
        <f ca="1">IFERROR(IF(OR($BE249=45,$BE249=45+Results!$AR$2),VLOOKUP($C249,Data_qPCR,AO$3+2,FALSE),NA()),NA())</f>
        <v>#N/A</v>
      </c>
      <c r="AP249" s="79" t="e">
        <f ca="1">IFERROR(IF(OR($BE249=45,$BE249=45+Results!$AR$2),VLOOKUP($C249,Data_qPCR,AP$3+2,FALSE),NA()),NA())</f>
        <v>#N/A</v>
      </c>
      <c r="AQ249" s="79" t="e">
        <f ca="1">IFERROR(IF(OR($BE249=45,$BE249=45+Results!$AR$2),VLOOKUP($C249,Data_qPCR,AQ$3+2,FALSE),NA()),NA())</f>
        <v>#N/A</v>
      </c>
      <c r="AR249" s="79" t="e">
        <f ca="1">IFERROR(IF(OR($BE249=45,$BE249=45+Results!$AR$2),VLOOKUP($C249,Data_qPCR,AR$3+2,FALSE),NA()),NA())</f>
        <v>#N/A</v>
      </c>
      <c r="AS249" s="79" t="e">
        <f ca="1">IFERROR(IF(OR($BE249=45,$BE249=45+Results!$AR$2),VLOOKUP($C249,Data_qPCR,AS$3+2,FALSE),NA()),NA())</f>
        <v>#N/A</v>
      </c>
      <c r="AT249" s="79" t="e">
        <f ca="1">IFERROR(IF(OR($BE249=45,$BE249=45+Results!$AR$2),VLOOKUP($C249,Data_qPCR,AT$3+2,FALSE),NA()),NA())</f>
        <v>#N/A</v>
      </c>
      <c r="AU249" s="79" t="e">
        <f ca="1">IFERROR(IF(OR($BE249=45,$BE249=45+Results!$AR$2),VLOOKUP($C249,Data_qPCR,AU$3+2,FALSE),NA()),NA())</f>
        <v>#N/A</v>
      </c>
      <c r="AV249" s="79" t="e">
        <f ca="1">IFERROR(IF(OR($BE249=45,$BE249=45+Results!$AR$2),VLOOKUP($C249,Data_qPCR,AV$3+2,FALSE),NA()),NA())</f>
        <v>#N/A</v>
      </c>
      <c r="AW249" s="79" t="e">
        <f ca="1">IFERROR(IF(OR($BE249=45,$BE249=45+Results!$AR$2),VLOOKUP($C249,Data_qPCR,AW$3+2,FALSE),NA()),NA())</f>
        <v>#N/A</v>
      </c>
      <c r="AX249" s="79" t="e">
        <f ca="1">IFERROR(IF(OR($BE249=45,$BE249=45+Results!$AR$2),VLOOKUP($C249,Data_qPCR,AX$3+2,FALSE),NA()),NA())</f>
        <v>#N/A</v>
      </c>
      <c r="AY249" s="79" t="e">
        <f ca="1">IFERROR(IF(OR($BE249=45,$BE249=45+Results!$AR$2),VLOOKUP($C249,Data_qPCR,AY$3+2,FALSE),NA()),NA())</f>
        <v>#N/A</v>
      </c>
      <c r="AZ249" s="79" t="e">
        <f ca="1">IFERROR(IF(OR($BE249=45,$BE249=45+Results!$AR$2),VLOOKUP($C249,Data_qPCR,AZ$3+2,FALSE),NA()),NA())</f>
        <v>#N/A</v>
      </c>
      <c r="BA249" s="79" t="e">
        <f ca="1">IFERROR(IF(OR($BE249=45,$BE249=45+Results!$AR$2),VLOOKUP($C249,Data_qPCR,BA$3+2,FALSE),NA()),NA())</f>
        <v>#N/A</v>
      </c>
      <c r="BB249" s="79" t="e">
        <f ca="1">IFERROR(IF(OR($BE249=45,$BE249=45+Results!$AR$2),VLOOKUP($C249,Data_qPCR,BB$3+2,FALSE),NA()),NA())</f>
        <v>#N/A</v>
      </c>
      <c r="BC249" s="79" t="e">
        <f ca="1">IFERROR(IF(OR($BE249=45,$BE249=45+Results!$AR$2),VLOOKUP($C249,Data_qPCR,BC$3+2,FALSE),NA()),NA())</f>
        <v>#N/A</v>
      </c>
      <c r="BD249" s="79" t="str">
        <f t="shared" ca="1" si="24"/>
        <v/>
      </c>
      <c r="BE249" t="str">
        <f ca="1">IFERROR(IF(LEFT(C249,1)+0=Results!$C$4,INDEX(Results!$AM$8:$BJ$23,CODE(RIGHT(LEFT(C249,2),1))-64,RIGHT(C249,LEN(C249)-2)+0),IF(Results!$AL$7=2,2,45)),"")</f>
        <v/>
      </c>
      <c r="BF249" t="str">
        <f t="shared" ca="1" si="23"/>
        <v/>
      </c>
      <c r="BG249" s="104" t="str">
        <f ca="1">IFERROR(IF(LEFT(C249,1)+0=Results!$C$4,INDEX(Results!$CK$8:$DH$23,CODE(RIGHT(LEFT(C249,2),1))-64,RIGHT(C249,LEN(C249)-2)+0),IF(Results!$AL$7=2,2,45)),"")</f>
        <v/>
      </c>
    </row>
    <row r="250" spans="1:59" x14ac:dyDescent="0.25">
      <c r="A250" t="str">
        <f t="shared" ca="1" si="20"/>
        <v>N/A</v>
      </c>
      <c r="B250">
        <v>247</v>
      </c>
      <c r="C250" t="str">
        <f t="shared" ca="1" si="21"/>
        <v/>
      </c>
      <c r="D250" t="str">
        <f t="shared" ca="1" si="22"/>
        <v/>
      </c>
      <c r="E250" s="268" t="str">
        <f t="shared" ca="1" si="25"/>
        <v/>
      </c>
      <c r="F250" s="79" t="e">
        <f ca="1">IFERROR(IF(OR($BE250=45,$BE250=45+Results!$AR$2),VLOOKUP($C250,Data_qPCR,F$3+2,FALSE),NA()),NA())</f>
        <v>#N/A</v>
      </c>
      <c r="G250" s="79" t="e">
        <f ca="1">IFERROR(IF(OR($BE250=45,$BE250=45+Results!$AR$2),VLOOKUP($C250,Data_qPCR,G$3+2,FALSE),NA()),NA())</f>
        <v>#N/A</v>
      </c>
      <c r="H250" s="79" t="e">
        <f ca="1">IFERROR(IF(OR($BE250=45,$BE250=45+Results!$AR$2),VLOOKUP($C250,Data_qPCR,H$3+2,FALSE),NA()),NA())</f>
        <v>#N/A</v>
      </c>
      <c r="I250" s="79" t="e">
        <f ca="1">IFERROR(IF(OR($BE250=45,$BE250=45+Results!$AR$2),VLOOKUP($C250,Data_qPCR,I$3+2,FALSE),NA()),NA())</f>
        <v>#N/A</v>
      </c>
      <c r="J250" s="79" t="e">
        <f ca="1">IFERROR(IF(OR($BE250=45,$BE250=45+Results!$AR$2),VLOOKUP($C250,Data_qPCR,J$3+2,FALSE),NA()),NA())</f>
        <v>#N/A</v>
      </c>
      <c r="K250" s="79" t="e">
        <f ca="1">IFERROR(IF(OR($BE250=45,$BE250=45+Results!$AR$2),VLOOKUP($C250,Data_qPCR,K$3+2,FALSE),NA()),NA())</f>
        <v>#N/A</v>
      </c>
      <c r="L250" s="79" t="e">
        <f ca="1">IFERROR(IF(OR($BE250=45,$BE250=45+Results!$AR$2),VLOOKUP($C250,Data_qPCR,L$3+2,FALSE),NA()),NA())</f>
        <v>#N/A</v>
      </c>
      <c r="M250" s="79" t="e">
        <f ca="1">IFERROR(IF(OR($BE250=45,$BE250=45+Results!$AR$2),VLOOKUP($C250,Data_qPCR,M$3+2,FALSE),NA()),NA())</f>
        <v>#N/A</v>
      </c>
      <c r="N250" s="79" t="e">
        <f ca="1">IFERROR(IF(OR($BE250=45,$BE250=45+Results!$AR$2),VLOOKUP($C250,Data_qPCR,N$3+2,FALSE),NA()),NA())</f>
        <v>#N/A</v>
      </c>
      <c r="O250" s="79" t="e">
        <f ca="1">IFERROR(IF(OR($BE250=45,$BE250=45+Results!$AR$2),VLOOKUP($C250,Data_qPCR,O$3+2,FALSE),NA()),NA())</f>
        <v>#N/A</v>
      </c>
      <c r="P250" s="79" t="e">
        <f ca="1">IFERROR(IF(OR($BE250=45,$BE250=45+Results!$AR$2),VLOOKUP($C250,Data_qPCR,P$3+2,FALSE),NA()),NA())</f>
        <v>#N/A</v>
      </c>
      <c r="Q250" s="79" t="e">
        <f ca="1">IFERROR(IF(OR($BE250=45,$BE250=45+Results!$AR$2),VLOOKUP($C250,Data_qPCR,Q$3+2,FALSE),NA()),NA())</f>
        <v>#N/A</v>
      </c>
      <c r="R250" s="79" t="e">
        <f ca="1">IFERROR(IF(OR($BE250=45,$BE250=45+Results!$AR$2),VLOOKUP($C250,Data_qPCR,R$3+2,FALSE),NA()),NA())</f>
        <v>#N/A</v>
      </c>
      <c r="S250" s="79" t="e">
        <f ca="1">IFERROR(IF(OR($BE250=45,$BE250=45+Results!$AR$2),VLOOKUP($C250,Data_qPCR,S$3+2,FALSE),NA()),NA())</f>
        <v>#N/A</v>
      </c>
      <c r="T250" s="79" t="e">
        <f ca="1">IFERROR(IF(OR($BE250=45,$BE250=45+Results!$AR$2),VLOOKUP($C250,Data_qPCR,T$3+2,FALSE),NA()),NA())</f>
        <v>#N/A</v>
      </c>
      <c r="U250" s="79" t="e">
        <f ca="1">IFERROR(IF(OR($BE250=45,$BE250=45+Results!$AR$2),VLOOKUP($C250,Data_qPCR,U$3+2,FALSE),NA()),NA())</f>
        <v>#N/A</v>
      </c>
      <c r="V250" s="79" t="e">
        <f ca="1">IFERROR(IF(OR($BE250=45,$BE250=45+Results!$AR$2),VLOOKUP($C250,Data_qPCR,V$3+2,FALSE),NA()),NA())</f>
        <v>#N/A</v>
      </c>
      <c r="W250" s="79" t="e">
        <f ca="1">IFERROR(IF(OR($BE250=45,$BE250=45+Results!$AR$2),VLOOKUP($C250,Data_qPCR,W$3+2,FALSE),NA()),NA())</f>
        <v>#N/A</v>
      </c>
      <c r="X250" s="79" t="e">
        <f ca="1">IFERROR(IF(OR($BE250=45,$BE250=45+Results!$AR$2),VLOOKUP($C250,Data_qPCR,X$3+2,FALSE),NA()),NA())</f>
        <v>#N/A</v>
      </c>
      <c r="Y250" s="79" t="e">
        <f ca="1">IFERROR(IF(OR($BE250=45,$BE250=45+Results!$AR$2),VLOOKUP($C250,Data_qPCR,Y$3+2,FALSE),NA()),NA())</f>
        <v>#N/A</v>
      </c>
      <c r="Z250" s="79" t="e">
        <f ca="1">IFERROR(IF(OR($BE250=45,$BE250=45+Results!$AR$2),VLOOKUP($C250,Data_qPCR,Z$3+2,FALSE),NA()),NA())</f>
        <v>#N/A</v>
      </c>
      <c r="AA250" s="79" t="e">
        <f ca="1">IFERROR(IF(OR($BE250=45,$BE250=45+Results!$AR$2),VLOOKUP($C250,Data_qPCR,AA$3+2,FALSE),NA()),NA())</f>
        <v>#N/A</v>
      </c>
      <c r="AB250" s="79" t="e">
        <f ca="1">IFERROR(IF(OR($BE250=45,$BE250=45+Results!$AR$2),VLOOKUP($C250,Data_qPCR,AB$3+2,FALSE),NA()),NA())</f>
        <v>#N/A</v>
      </c>
      <c r="AC250" s="79" t="e">
        <f ca="1">IFERROR(IF(OR($BE250=45,$BE250=45+Results!$AR$2),VLOOKUP($C250,Data_qPCR,AC$3+2,FALSE),NA()),NA())</f>
        <v>#N/A</v>
      </c>
      <c r="AD250" s="79" t="e">
        <f ca="1">IFERROR(IF(OR($BE250=45,$BE250=45+Results!$AR$2),VLOOKUP($C250,Data_qPCR,AD$3+2,FALSE),NA()),NA())</f>
        <v>#N/A</v>
      </c>
      <c r="AE250" s="79" t="e">
        <f ca="1">IFERROR(IF(OR($BE250=45,$BE250=45+Results!$AR$2),VLOOKUP($C250,Data_qPCR,AE$3+2,FALSE),NA()),NA())</f>
        <v>#N/A</v>
      </c>
      <c r="AF250" s="79" t="e">
        <f ca="1">IFERROR(IF(OR($BE250=45,$BE250=45+Results!$AR$2),VLOOKUP($C250,Data_qPCR,AF$3+2,FALSE),NA()),NA())</f>
        <v>#N/A</v>
      </c>
      <c r="AG250" s="79" t="e">
        <f ca="1">IFERROR(IF(OR($BE250=45,$BE250=45+Results!$AR$2),VLOOKUP($C250,Data_qPCR,AG$3+2,FALSE),NA()),NA())</f>
        <v>#N/A</v>
      </c>
      <c r="AH250" s="79" t="e">
        <f ca="1">IFERROR(IF(OR($BE250=45,$BE250=45+Results!$AR$2),VLOOKUP($C250,Data_qPCR,AH$3+2,FALSE),NA()),NA())</f>
        <v>#N/A</v>
      </c>
      <c r="AI250" s="79" t="e">
        <f ca="1">IFERROR(IF(OR($BE250=45,$BE250=45+Results!$AR$2),VLOOKUP($C250,Data_qPCR,AI$3+2,FALSE),NA()),NA())</f>
        <v>#N/A</v>
      </c>
      <c r="AJ250" s="79" t="e">
        <f ca="1">IFERROR(IF(OR($BE250=45,$BE250=45+Results!$AR$2),VLOOKUP($C250,Data_qPCR,AJ$3+2,FALSE),NA()),NA())</f>
        <v>#N/A</v>
      </c>
      <c r="AK250" s="79" t="e">
        <f ca="1">IFERROR(IF(OR($BE250=45,$BE250=45+Results!$AR$2),VLOOKUP($C250,Data_qPCR,AK$3+2,FALSE),NA()),NA())</f>
        <v>#N/A</v>
      </c>
      <c r="AL250" s="79" t="e">
        <f ca="1">IFERROR(IF(OR($BE250=45,$BE250=45+Results!$AR$2),VLOOKUP($C250,Data_qPCR,AL$3+2,FALSE),NA()),NA())</f>
        <v>#N/A</v>
      </c>
      <c r="AM250" s="79" t="e">
        <f ca="1">IFERROR(IF(OR($BE250=45,$BE250=45+Results!$AR$2),VLOOKUP($C250,Data_qPCR,AM$3+2,FALSE),NA()),NA())</f>
        <v>#N/A</v>
      </c>
      <c r="AN250" s="79" t="e">
        <f ca="1">IFERROR(IF(OR($BE250=45,$BE250=45+Results!$AR$2),VLOOKUP($C250,Data_qPCR,AN$3+2,FALSE),NA()),NA())</f>
        <v>#N/A</v>
      </c>
      <c r="AO250" s="79" t="e">
        <f ca="1">IFERROR(IF(OR($BE250=45,$BE250=45+Results!$AR$2),VLOOKUP($C250,Data_qPCR,AO$3+2,FALSE),NA()),NA())</f>
        <v>#N/A</v>
      </c>
      <c r="AP250" s="79" t="e">
        <f ca="1">IFERROR(IF(OR($BE250=45,$BE250=45+Results!$AR$2),VLOOKUP($C250,Data_qPCR,AP$3+2,FALSE),NA()),NA())</f>
        <v>#N/A</v>
      </c>
      <c r="AQ250" s="79" t="e">
        <f ca="1">IFERROR(IF(OR($BE250=45,$BE250=45+Results!$AR$2),VLOOKUP($C250,Data_qPCR,AQ$3+2,FALSE),NA()),NA())</f>
        <v>#N/A</v>
      </c>
      <c r="AR250" s="79" t="e">
        <f ca="1">IFERROR(IF(OR($BE250=45,$BE250=45+Results!$AR$2),VLOOKUP($C250,Data_qPCR,AR$3+2,FALSE),NA()),NA())</f>
        <v>#N/A</v>
      </c>
      <c r="AS250" s="79" t="e">
        <f ca="1">IFERROR(IF(OR($BE250=45,$BE250=45+Results!$AR$2),VLOOKUP($C250,Data_qPCR,AS$3+2,FALSE),NA()),NA())</f>
        <v>#N/A</v>
      </c>
      <c r="AT250" s="79" t="e">
        <f ca="1">IFERROR(IF(OR($BE250=45,$BE250=45+Results!$AR$2),VLOOKUP($C250,Data_qPCR,AT$3+2,FALSE),NA()),NA())</f>
        <v>#N/A</v>
      </c>
      <c r="AU250" s="79" t="e">
        <f ca="1">IFERROR(IF(OR($BE250=45,$BE250=45+Results!$AR$2),VLOOKUP($C250,Data_qPCR,AU$3+2,FALSE),NA()),NA())</f>
        <v>#N/A</v>
      </c>
      <c r="AV250" s="79" t="e">
        <f ca="1">IFERROR(IF(OR($BE250=45,$BE250=45+Results!$AR$2),VLOOKUP($C250,Data_qPCR,AV$3+2,FALSE),NA()),NA())</f>
        <v>#N/A</v>
      </c>
      <c r="AW250" s="79" t="e">
        <f ca="1">IFERROR(IF(OR($BE250=45,$BE250=45+Results!$AR$2),VLOOKUP($C250,Data_qPCR,AW$3+2,FALSE),NA()),NA())</f>
        <v>#N/A</v>
      </c>
      <c r="AX250" s="79" t="e">
        <f ca="1">IFERROR(IF(OR($BE250=45,$BE250=45+Results!$AR$2),VLOOKUP($C250,Data_qPCR,AX$3+2,FALSE),NA()),NA())</f>
        <v>#N/A</v>
      </c>
      <c r="AY250" s="79" t="e">
        <f ca="1">IFERROR(IF(OR($BE250=45,$BE250=45+Results!$AR$2),VLOOKUP($C250,Data_qPCR,AY$3+2,FALSE),NA()),NA())</f>
        <v>#N/A</v>
      </c>
      <c r="AZ250" s="79" t="e">
        <f ca="1">IFERROR(IF(OR($BE250=45,$BE250=45+Results!$AR$2),VLOOKUP($C250,Data_qPCR,AZ$3+2,FALSE),NA()),NA())</f>
        <v>#N/A</v>
      </c>
      <c r="BA250" s="79" t="e">
        <f ca="1">IFERROR(IF(OR($BE250=45,$BE250=45+Results!$AR$2),VLOOKUP($C250,Data_qPCR,BA$3+2,FALSE),NA()),NA())</f>
        <v>#N/A</v>
      </c>
      <c r="BB250" s="79" t="e">
        <f ca="1">IFERROR(IF(OR($BE250=45,$BE250=45+Results!$AR$2),VLOOKUP($C250,Data_qPCR,BB$3+2,FALSE),NA()),NA())</f>
        <v>#N/A</v>
      </c>
      <c r="BC250" s="79" t="e">
        <f ca="1">IFERROR(IF(OR($BE250=45,$BE250=45+Results!$AR$2),VLOOKUP($C250,Data_qPCR,BC$3+2,FALSE),NA()),NA())</f>
        <v>#N/A</v>
      </c>
      <c r="BD250" s="79" t="str">
        <f t="shared" ca="1" si="24"/>
        <v/>
      </c>
      <c r="BE250" t="str">
        <f ca="1">IFERROR(IF(LEFT(C250,1)+0=Results!$C$4,INDEX(Results!$AM$8:$BJ$23,CODE(RIGHT(LEFT(C250,2),1))-64,RIGHT(C250,LEN(C250)-2)+0),IF(Results!$AL$7=2,2,45)),"")</f>
        <v/>
      </c>
      <c r="BF250" t="str">
        <f t="shared" ca="1" si="23"/>
        <v/>
      </c>
      <c r="BG250" s="104" t="str">
        <f ca="1">IFERROR(IF(LEFT(C250,1)+0=Results!$C$4,INDEX(Results!$CK$8:$DH$23,CODE(RIGHT(LEFT(C250,2),1))-64,RIGHT(C250,LEN(C250)-2)+0),IF(Results!$AL$7=2,2,45)),"")</f>
        <v/>
      </c>
    </row>
    <row r="251" spans="1:59" x14ac:dyDescent="0.25">
      <c r="A251" t="str">
        <f t="shared" ca="1" si="20"/>
        <v>N/A</v>
      </c>
      <c r="B251">
        <v>248</v>
      </c>
      <c r="C251" t="str">
        <f t="shared" ca="1" si="21"/>
        <v/>
      </c>
      <c r="D251" t="str">
        <f t="shared" ca="1" si="22"/>
        <v/>
      </c>
      <c r="E251" s="268" t="str">
        <f t="shared" ca="1" si="25"/>
        <v/>
      </c>
      <c r="F251" s="79" t="e">
        <f ca="1">IFERROR(IF(OR($BE251=45,$BE251=45+Results!$AR$2),VLOOKUP($C251,Data_qPCR,F$3+2,FALSE),NA()),NA())</f>
        <v>#N/A</v>
      </c>
      <c r="G251" s="79" t="e">
        <f ca="1">IFERROR(IF(OR($BE251=45,$BE251=45+Results!$AR$2),VLOOKUP($C251,Data_qPCR,G$3+2,FALSE),NA()),NA())</f>
        <v>#N/A</v>
      </c>
      <c r="H251" s="79" t="e">
        <f ca="1">IFERROR(IF(OR($BE251=45,$BE251=45+Results!$AR$2),VLOOKUP($C251,Data_qPCR,H$3+2,FALSE),NA()),NA())</f>
        <v>#N/A</v>
      </c>
      <c r="I251" s="79" t="e">
        <f ca="1">IFERROR(IF(OR($BE251=45,$BE251=45+Results!$AR$2),VLOOKUP($C251,Data_qPCR,I$3+2,FALSE),NA()),NA())</f>
        <v>#N/A</v>
      </c>
      <c r="J251" s="79" t="e">
        <f ca="1">IFERROR(IF(OR($BE251=45,$BE251=45+Results!$AR$2),VLOOKUP($C251,Data_qPCR,J$3+2,FALSE),NA()),NA())</f>
        <v>#N/A</v>
      </c>
      <c r="K251" s="79" t="e">
        <f ca="1">IFERROR(IF(OR($BE251=45,$BE251=45+Results!$AR$2),VLOOKUP($C251,Data_qPCR,K$3+2,FALSE),NA()),NA())</f>
        <v>#N/A</v>
      </c>
      <c r="L251" s="79" t="e">
        <f ca="1">IFERROR(IF(OR($BE251=45,$BE251=45+Results!$AR$2),VLOOKUP($C251,Data_qPCR,L$3+2,FALSE),NA()),NA())</f>
        <v>#N/A</v>
      </c>
      <c r="M251" s="79" t="e">
        <f ca="1">IFERROR(IF(OR($BE251=45,$BE251=45+Results!$AR$2),VLOOKUP($C251,Data_qPCR,M$3+2,FALSE),NA()),NA())</f>
        <v>#N/A</v>
      </c>
      <c r="N251" s="79" t="e">
        <f ca="1">IFERROR(IF(OR($BE251=45,$BE251=45+Results!$AR$2),VLOOKUP($C251,Data_qPCR,N$3+2,FALSE),NA()),NA())</f>
        <v>#N/A</v>
      </c>
      <c r="O251" s="79" t="e">
        <f ca="1">IFERROR(IF(OR($BE251=45,$BE251=45+Results!$AR$2),VLOOKUP($C251,Data_qPCR,O$3+2,FALSE),NA()),NA())</f>
        <v>#N/A</v>
      </c>
      <c r="P251" s="79" t="e">
        <f ca="1">IFERROR(IF(OR($BE251=45,$BE251=45+Results!$AR$2),VLOOKUP($C251,Data_qPCR,P$3+2,FALSE),NA()),NA())</f>
        <v>#N/A</v>
      </c>
      <c r="Q251" s="79" t="e">
        <f ca="1">IFERROR(IF(OR($BE251=45,$BE251=45+Results!$AR$2),VLOOKUP($C251,Data_qPCR,Q$3+2,FALSE),NA()),NA())</f>
        <v>#N/A</v>
      </c>
      <c r="R251" s="79" t="e">
        <f ca="1">IFERROR(IF(OR($BE251=45,$BE251=45+Results!$AR$2),VLOOKUP($C251,Data_qPCR,R$3+2,FALSE),NA()),NA())</f>
        <v>#N/A</v>
      </c>
      <c r="S251" s="79" t="e">
        <f ca="1">IFERROR(IF(OR($BE251=45,$BE251=45+Results!$AR$2),VLOOKUP($C251,Data_qPCR,S$3+2,FALSE),NA()),NA())</f>
        <v>#N/A</v>
      </c>
      <c r="T251" s="79" t="e">
        <f ca="1">IFERROR(IF(OR($BE251=45,$BE251=45+Results!$AR$2),VLOOKUP($C251,Data_qPCR,T$3+2,FALSE),NA()),NA())</f>
        <v>#N/A</v>
      </c>
      <c r="U251" s="79" t="e">
        <f ca="1">IFERROR(IF(OR($BE251=45,$BE251=45+Results!$AR$2),VLOOKUP($C251,Data_qPCR,U$3+2,FALSE),NA()),NA())</f>
        <v>#N/A</v>
      </c>
      <c r="V251" s="79" t="e">
        <f ca="1">IFERROR(IF(OR($BE251=45,$BE251=45+Results!$AR$2),VLOOKUP($C251,Data_qPCR,V$3+2,FALSE),NA()),NA())</f>
        <v>#N/A</v>
      </c>
      <c r="W251" s="79" t="e">
        <f ca="1">IFERROR(IF(OR($BE251=45,$BE251=45+Results!$AR$2),VLOOKUP($C251,Data_qPCR,W$3+2,FALSE),NA()),NA())</f>
        <v>#N/A</v>
      </c>
      <c r="X251" s="79" t="e">
        <f ca="1">IFERROR(IF(OR($BE251=45,$BE251=45+Results!$AR$2),VLOOKUP($C251,Data_qPCR,X$3+2,FALSE),NA()),NA())</f>
        <v>#N/A</v>
      </c>
      <c r="Y251" s="79" t="e">
        <f ca="1">IFERROR(IF(OR($BE251=45,$BE251=45+Results!$AR$2),VLOOKUP($C251,Data_qPCR,Y$3+2,FALSE),NA()),NA())</f>
        <v>#N/A</v>
      </c>
      <c r="Z251" s="79" t="e">
        <f ca="1">IFERROR(IF(OR($BE251=45,$BE251=45+Results!$AR$2),VLOOKUP($C251,Data_qPCR,Z$3+2,FALSE),NA()),NA())</f>
        <v>#N/A</v>
      </c>
      <c r="AA251" s="79" t="e">
        <f ca="1">IFERROR(IF(OR($BE251=45,$BE251=45+Results!$AR$2),VLOOKUP($C251,Data_qPCR,AA$3+2,FALSE),NA()),NA())</f>
        <v>#N/A</v>
      </c>
      <c r="AB251" s="79" t="e">
        <f ca="1">IFERROR(IF(OR($BE251=45,$BE251=45+Results!$AR$2),VLOOKUP($C251,Data_qPCR,AB$3+2,FALSE),NA()),NA())</f>
        <v>#N/A</v>
      </c>
      <c r="AC251" s="79" t="e">
        <f ca="1">IFERROR(IF(OR($BE251=45,$BE251=45+Results!$AR$2),VLOOKUP($C251,Data_qPCR,AC$3+2,FALSE),NA()),NA())</f>
        <v>#N/A</v>
      </c>
      <c r="AD251" s="79" t="e">
        <f ca="1">IFERROR(IF(OR($BE251=45,$BE251=45+Results!$AR$2),VLOOKUP($C251,Data_qPCR,AD$3+2,FALSE),NA()),NA())</f>
        <v>#N/A</v>
      </c>
      <c r="AE251" s="79" t="e">
        <f ca="1">IFERROR(IF(OR($BE251=45,$BE251=45+Results!$AR$2),VLOOKUP($C251,Data_qPCR,AE$3+2,FALSE),NA()),NA())</f>
        <v>#N/A</v>
      </c>
      <c r="AF251" s="79" t="e">
        <f ca="1">IFERROR(IF(OR($BE251=45,$BE251=45+Results!$AR$2),VLOOKUP($C251,Data_qPCR,AF$3+2,FALSE),NA()),NA())</f>
        <v>#N/A</v>
      </c>
      <c r="AG251" s="79" t="e">
        <f ca="1">IFERROR(IF(OR($BE251=45,$BE251=45+Results!$AR$2),VLOOKUP($C251,Data_qPCR,AG$3+2,FALSE),NA()),NA())</f>
        <v>#N/A</v>
      </c>
      <c r="AH251" s="79" t="e">
        <f ca="1">IFERROR(IF(OR($BE251=45,$BE251=45+Results!$AR$2),VLOOKUP($C251,Data_qPCR,AH$3+2,FALSE),NA()),NA())</f>
        <v>#N/A</v>
      </c>
      <c r="AI251" s="79" t="e">
        <f ca="1">IFERROR(IF(OR($BE251=45,$BE251=45+Results!$AR$2),VLOOKUP($C251,Data_qPCR,AI$3+2,FALSE),NA()),NA())</f>
        <v>#N/A</v>
      </c>
      <c r="AJ251" s="79" t="e">
        <f ca="1">IFERROR(IF(OR($BE251=45,$BE251=45+Results!$AR$2),VLOOKUP($C251,Data_qPCR,AJ$3+2,FALSE),NA()),NA())</f>
        <v>#N/A</v>
      </c>
      <c r="AK251" s="79" t="e">
        <f ca="1">IFERROR(IF(OR($BE251=45,$BE251=45+Results!$AR$2),VLOOKUP($C251,Data_qPCR,AK$3+2,FALSE),NA()),NA())</f>
        <v>#N/A</v>
      </c>
      <c r="AL251" s="79" t="e">
        <f ca="1">IFERROR(IF(OR($BE251=45,$BE251=45+Results!$AR$2),VLOOKUP($C251,Data_qPCR,AL$3+2,FALSE),NA()),NA())</f>
        <v>#N/A</v>
      </c>
      <c r="AM251" s="79" t="e">
        <f ca="1">IFERROR(IF(OR($BE251=45,$BE251=45+Results!$AR$2),VLOOKUP($C251,Data_qPCR,AM$3+2,FALSE),NA()),NA())</f>
        <v>#N/A</v>
      </c>
      <c r="AN251" s="79" t="e">
        <f ca="1">IFERROR(IF(OR($BE251=45,$BE251=45+Results!$AR$2),VLOOKUP($C251,Data_qPCR,AN$3+2,FALSE),NA()),NA())</f>
        <v>#N/A</v>
      </c>
      <c r="AO251" s="79" t="e">
        <f ca="1">IFERROR(IF(OR($BE251=45,$BE251=45+Results!$AR$2),VLOOKUP($C251,Data_qPCR,AO$3+2,FALSE),NA()),NA())</f>
        <v>#N/A</v>
      </c>
      <c r="AP251" s="79" t="e">
        <f ca="1">IFERROR(IF(OR($BE251=45,$BE251=45+Results!$AR$2),VLOOKUP($C251,Data_qPCR,AP$3+2,FALSE),NA()),NA())</f>
        <v>#N/A</v>
      </c>
      <c r="AQ251" s="79" t="e">
        <f ca="1">IFERROR(IF(OR($BE251=45,$BE251=45+Results!$AR$2),VLOOKUP($C251,Data_qPCR,AQ$3+2,FALSE),NA()),NA())</f>
        <v>#N/A</v>
      </c>
      <c r="AR251" s="79" t="e">
        <f ca="1">IFERROR(IF(OR($BE251=45,$BE251=45+Results!$AR$2),VLOOKUP($C251,Data_qPCR,AR$3+2,FALSE),NA()),NA())</f>
        <v>#N/A</v>
      </c>
      <c r="AS251" s="79" t="e">
        <f ca="1">IFERROR(IF(OR($BE251=45,$BE251=45+Results!$AR$2),VLOOKUP($C251,Data_qPCR,AS$3+2,FALSE),NA()),NA())</f>
        <v>#N/A</v>
      </c>
      <c r="AT251" s="79" t="e">
        <f ca="1">IFERROR(IF(OR($BE251=45,$BE251=45+Results!$AR$2),VLOOKUP($C251,Data_qPCR,AT$3+2,FALSE),NA()),NA())</f>
        <v>#N/A</v>
      </c>
      <c r="AU251" s="79" t="e">
        <f ca="1">IFERROR(IF(OR($BE251=45,$BE251=45+Results!$AR$2),VLOOKUP($C251,Data_qPCR,AU$3+2,FALSE),NA()),NA())</f>
        <v>#N/A</v>
      </c>
      <c r="AV251" s="79" t="e">
        <f ca="1">IFERROR(IF(OR($BE251=45,$BE251=45+Results!$AR$2),VLOOKUP($C251,Data_qPCR,AV$3+2,FALSE),NA()),NA())</f>
        <v>#N/A</v>
      </c>
      <c r="AW251" s="79" t="e">
        <f ca="1">IFERROR(IF(OR($BE251=45,$BE251=45+Results!$AR$2),VLOOKUP($C251,Data_qPCR,AW$3+2,FALSE),NA()),NA())</f>
        <v>#N/A</v>
      </c>
      <c r="AX251" s="79" t="e">
        <f ca="1">IFERROR(IF(OR($BE251=45,$BE251=45+Results!$AR$2),VLOOKUP($C251,Data_qPCR,AX$3+2,FALSE),NA()),NA())</f>
        <v>#N/A</v>
      </c>
      <c r="AY251" s="79" t="e">
        <f ca="1">IFERROR(IF(OR($BE251=45,$BE251=45+Results!$AR$2),VLOOKUP($C251,Data_qPCR,AY$3+2,FALSE),NA()),NA())</f>
        <v>#N/A</v>
      </c>
      <c r="AZ251" s="79" t="e">
        <f ca="1">IFERROR(IF(OR($BE251=45,$BE251=45+Results!$AR$2),VLOOKUP($C251,Data_qPCR,AZ$3+2,FALSE),NA()),NA())</f>
        <v>#N/A</v>
      </c>
      <c r="BA251" s="79" t="e">
        <f ca="1">IFERROR(IF(OR($BE251=45,$BE251=45+Results!$AR$2),VLOOKUP($C251,Data_qPCR,BA$3+2,FALSE),NA()),NA())</f>
        <v>#N/A</v>
      </c>
      <c r="BB251" s="79" t="e">
        <f ca="1">IFERROR(IF(OR($BE251=45,$BE251=45+Results!$AR$2),VLOOKUP($C251,Data_qPCR,BB$3+2,FALSE),NA()),NA())</f>
        <v>#N/A</v>
      </c>
      <c r="BC251" s="79" t="e">
        <f ca="1">IFERROR(IF(OR($BE251=45,$BE251=45+Results!$AR$2),VLOOKUP($C251,Data_qPCR,BC$3+2,FALSE),NA()),NA())</f>
        <v>#N/A</v>
      </c>
      <c r="BD251" s="79" t="str">
        <f t="shared" ca="1" si="24"/>
        <v/>
      </c>
      <c r="BE251" t="str">
        <f ca="1">IFERROR(IF(LEFT(C251,1)+0=Results!$C$4,INDEX(Results!$AM$8:$BJ$23,CODE(RIGHT(LEFT(C251,2),1))-64,RIGHT(C251,LEN(C251)-2)+0),IF(Results!$AL$7=2,2,45)),"")</f>
        <v/>
      </c>
      <c r="BF251" t="str">
        <f t="shared" ca="1" si="23"/>
        <v/>
      </c>
      <c r="BG251" s="104" t="str">
        <f ca="1">IFERROR(IF(LEFT(C251,1)+0=Results!$C$4,INDEX(Results!$CK$8:$DH$23,CODE(RIGHT(LEFT(C251,2),1))-64,RIGHT(C251,LEN(C251)-2)+0),IF(Results!$AL$7=2,2,45)),"")</f>
        <v/>
      </c>
    </row>
    <row r="252" spans="1:59" x14ac:dyDescent="0.25">
      <c r="A252" t="str">
        <f t="shared" ca="1" si="20"/>
        <v>N/A</v>
      </c>
      <c r="B252">
        <v>249</v>
      </c>
      <c r="C252" t="str">
        <f t="shared" ca="1" si="21"/>
        <v/>
      </c>
      <c r="D252" t="str">
        <f t="shared" ca="1" si="22"/>
        <v/>
      </c>
      <c r="E252" s="268" t="str">
        <f t="shared" ca="1" si="25"/>
        <v/>
      </c>
      <c r="F252" s="79" t="e">
        <f ca="1">IFERROR(IF(OR($BE252=45,$BE252=45+Results!$AR$2),VLOOKUP($C252,Data_qPCR,F$3+2,FALSE),NA()),NA())</f>
        <v>#N/A</v>
      </c>
      <c r="G252" s="79" t="e">
        <f ca="1">IFERROR(IF(OR($BE252=45,$BE252=45+Results!$AR$2),VLOOKUP($C252,Data_qPCR,G$3+2,FALSE),NA()),NA())</f>
        <v>#N/A</v>
      </c>
      <c r="H252" s="79" t="e">
        <f ca="1">IFERROR(IF(OR($BE252=45,$BE252=45+Results!$AR$2),VLOOKUP($C252,Data_qPCR,H$3+2,FALSE),NA()),NA())</f>
        <v>#N/A</v>
      </c>
      <c r="I252" s="79" t="e">
        <f ca="1">IFERROR(IF(OR($BE252=45,$BE252=45+Results!$AR$2),VLOOKUP($C252,Data_qPCR,I$3+2,FALSE),NA()),NA())</f>
        <v>#N/A</v>
      </c>
      <c r="J252" s="79" t="e">
        <f ca="1">IFERROR(IF(OR($BE252=45,$BE252=45+Results!$AR$2),VLOOKUP($C252,Data_qPCR,J$3+2,FALSE),NA()),NA())</f>
        <v>#N/A</v>
      </c>
      <c r="K252" s="79" t="e">
        <f ca="1">IFERROR(IF(OR($BE252=45,$BE252=45+Results!$AR$2),VLOOKUP($C252,Data_qPCR,K$3+2,FALSE),NA()),NA())</f>
        <v>#N/A</v>
      </c>
      <c r="L252" s="79" t="e">
        <f ca="1">IFERROR(IF(OR($BE252=45,$BE252=45+Results!$AR$2),VLOOKUP($C252,Data_qPCR,L$3+2,FALSE),NA()),NA())</f>
        <v>#N/A</v>
      </c>
      <c r="M252" s="79" t="e">
        <f ca="1">IFERROR(IF(OR($BE252=45,$BE252=45+Results!$AR$2),VLOOKUP($C252,Data_qPCR,M$3+2,FALSE),NA()),NA())</f>
        <v>#N/A</v>
      </c>
      <c r="N252" s="79" t="e">
        <f ca="1">IFERROR(IF(OR($BE252=45,$BE252=45+Results!$AR$2),VLOOKUP($C252,Data_qPCR,N$3+2,FALSE),NA()),NA())</f>
        <v>#N/A</v>
      </c>
      <c r="O252" s="79" t="e">
        <f ca="1">IFERROR(IF(OR($BE252=45,$BE252=45+Results!$AR$2),VLOOKUP($C252,Data_qPCR,O$3+2,FALSE),NA()),NA())</f>
        <v>#N/A</v>
      </c>
      <c r="P252" s="79" t="e">
        <f ca="1">IFERROR(IF(OR($BE252=45,$BE252=45+Results!$AR$2),VLOOKUP($C252,Data_qPCR,P$3+2,FALSE),NA()),NA())</f>
        <v>#N/A</v>
      </c>
      <c r="Q252" s="79" t="e">
        <f ca="1">IFERROR(IF(OR($BE252=45,$BE252=45+Results!$AR$2),VLOOKUP($C252,Data_qPCR,Q$3+2,FALSE),NA()),NA())</f>
        <v>#N/A</v>
      </c>
      <c r="R252" s="79" t="e">
        <f ca="1">IFERROR(IF(OR($BE252=45,$BE252=45+Results!$AR$2),VLOOKUP($C252,Data_qPCR,R$3+2,FALSE),NA()),NA())</f>
        <v>#N/A</v>
      </c>
      <c r="S252" s="79" t="e">
        <f ca="1">IFERROR(IF(OR($BE252=45,$BE252=45+Results!$AR$2),VLOOKUP($C252,Data_qPCR,S$3+2,FALSE),NA()),NA())</f>
        <v>#N/A</v>
      </c>
      <c r="T252" s="79" t="e">
        <f ca="1">IFERROR(IF(OR($BE252=45,$BE252=45+Results!$AR$2),VLOOKUP($C252,Data_qPCR,T$3+2,FALSE),NA()),NA())</f>
        <v>#N/A</v>
      </c>
      <c r="U252" s="79" t="e">
        <f ca="1">IFERROR(IF(OR($BE252=45,$BE252=45+Results!$AR$2),VLOOKUP($C252,Data_qPCR,U$3+2,FALSE),NA()),NA())</f>
        <v>#N/A</v>
      </c>
      <c r="V252" s="79" t="e">
        <f ca="1">IFERROR(IF(OR($BE252=45,$BE252=45+Results!$AR$2),VLOOKUP($C252,Data_qPCR,V$3+2,FALSE),NA()),NA())</f>
        <v>#N/A</v>
      </c>
      <c r="W252" s="79" t="e">
        <f ca="1">IFERROR(IF(OR($BE252=45,$BE252=45+Results!$AR$2),VLOOKUP($C252,Data_qPCR,W$3+2,FALSE),NA()),NA())</f>
        <v>#N/A</v>
      </c>
      <c r="X252" s="79" t="e">
        <f ca="1">IFERROR(IF(OR($BE252=45,$BE252=45+Results!$AR$2),VLOOKUP($C252,Data_qPCR,X$3+2,FALSE),NA()),NA())</f>
        <v>#N/A</v>
      </c>
      <c r="Y252" s="79" t="e">
        <f ca="1">IFERROR(IF(OR($BE252=45,$BE252=45+Results!$AR$2),VLOOKUP($C252,Data_qPCR,Y$3+2,FALSE),NA()),NA())</f>
        <v>#N/A</v>
      </c>
      <c r="Z252" s="79" t="e">
        <f ca="1">IFERROR(IF(OR($BE252=45,$BE252=45+Results!$AR$2),VLOOKUP($C252,Data_qPCR,Z$3+2,FALSE),NA()),NA())</f>
        <v>#N/A</v>
      </c>
      <c r="AA252" s="79" t="e">
        <f ca="1">IFERROR(IF(OR($BE252=45,$BE252=45+Results!$AR$2),VLOOKUP($C252,Data_qPCR,AA$3+2,FALSE),NA()),NA())</f>
        <v>#N/A</v>
      </c>
      <c r="AB252" s="79" t="e">
        <f ca="1">IFERROR(IF(OR($BE252=45,$BE252=45+Results!$AR$2),VLOOKUP($C252,Data_qPCR,AB$3+2,FALSE),NA()),NA())</f>
        <v>#N/A</v>
      </c>
      <c r="AC252" s="79" t="e">
        <f ca="1">IFERROR(IF(OR($BE252=45,$BE252=45+Results!$AR$2),VLOOKUP($C252,Data_qPCR,AC$3+2,FALSE),NA()),NA())</f>
        <v>#N/A</v>
      </c>
      <c r="AD252" s="79" t="e">
        <f ca="1">IFERROR(IF(OR($BE252=45,$BE252=45+Results!$AR$2),VLOOKUP($C252,Data_qPCR,AD$3+2,FALSE),NA()),NA())</f>
        <v>#N/A</v>
      </c>
      <c r="AE252" s="79" t="e">
        <f ca="1">IFERROR(IF(OR($BE252=45,$BE252=45+Results!$AR$2),VLOOKUP($C252,Data_qPCR,AE$3+2,FALSE),NA()),NA())</f>
        <v>#N/A</v>
      </c>
      <c r="AF252" s="79" t="e">
        <f ca="1">IFERROR(IF(OR($BE252=45,$BE252=45+Results!$AR$2),VLOOKUP($C252,Data_qPCR,AF$3+2,FALSE),NA()),NA())</f>
        <v>#N/A</v>
      </c>
      <c r="AG252" s="79" t="e">
        <f ca="1">IFERROR(IF(OR($BE252=45,$BE252=45+Results!$AR$2),VLOOKUP($C252,Data_qPCR,AG$3+2,FALSE),NA()),NA())</f>
        <v>#N/A</v>
      </c>
      <c r="AH252" s="79" t="e">
        <f ca="1">IFERROR(IF(OR($BE252=45,$BE252=45+Results!$AR$2),VLOOKUP($C252,Data_qPCR,AH$3+2,FALSE),NA()),NA())</f>
        <v>#N/A</v>
      </c>
      <c r="AI252" s="79" t="e">
        <f ca="1">IFERROR(IF(OR($BE252=45,$BE252=45+Results!$AR$2),VLOOKUP($C252,Data_qPCR,AI$3+2,FALSE),NA()),NA())</f>
        <v>#N/A</v>
      </c>
      <c r="AJ252" s="79" t="e">
        <f ca="1">IFERROR(IF(OR($BE252=45,$BE252=45+Results!$AR$2),VLOOKUP($C252,Data_qPCR,AJ$3+2,FALSE),NA()),NA())</f>
        <v>#N/A</v>
      </c>
      <c r="AK252" s="79" t="e">
        <f ca="1">IFERROR(IF(OR($BE252=45,$BE252=45+Results!$AR$2),VLOOKUP($C252,Data_qPCR,AK$3+2,FALSE),NA()),NA())</f>
        <v>#N/A</v>
      </c>
      <c r="AL252" s="79" t="e">
        <f ca="1">IFERROR(IF(OR($BE252=45,$BE252=45+Results!$AR$2),VLOOKUP($C252,Data_qPCR,AL$3+2,FALSE),NA()),NA())</f>
        <v>#N/A</v>
      </c>
      <c r="AM252" s="79" t="e">
        <f ca="1">IFERROR(IF(OR($BE252=45,$BE252=45+Results!$AR$2),VLOOKUP($C252,Data_qPCR,AM$3+2,FALSE),NA()),NA())</f>
        <v>#N/A</v>
      </c>
      <c r="AN252" s="79" t="e">
        <f ca="1">IFERROR(IF(OR($BE252=45,$BE252=45+Results!$AR$2),VLOOKUP($C252,Data_qPCR,AN$3+2,FALSE),NA()),NA())</f>
        <v>#N/A</v>
      </c>
      <c r="AO252" s="79" t="e">
        <f ca="1">IFERROR(IF(OR($BE252=45,$BE252=45+Results!$AR$2),VLOOKUP($C252,Data_qPCR,AO$3+2,FALSE),NA()),NA())</f>
        <v>#N/A</v>
      </c>
      <c r="AP252" s="79" t="e">
        <f ca="1">IFERROR(IF(OR($BE252=45,$BE252=45+Results!$AR$2),VLOOKUP($C252,Data_qPCR,AP$3+2,FALSE),NA()),NA())</f>
        <v>#N/A</v>
      </c>
      <c r="AQ252" s="79" t="e">
        <f ca="1">IFERROR(IF(OR($BE252=45,$BE252=45+Results!$AR$2),VLOOKUP($C252,Data_qPCR,AQ$3+2,FALSE),NA()),NA())</f>
        <v>#N/A</v>
      </c>
      <c r="AR252" s="79" t="e">
        <f ca="1">IFERROR(IF(OR($BE252=45,$BE252=45+Results!$AR$2),VLOOKUP($C252,Data_qPCR,AR$3+2,FALSE),NA()),NA())</f>
        <v>#N/A</v>
      </c>
      <c r="AS252" s="79" t="e">
        <f ca="1">IFERROR(IF(OR($BE252=45,$BE252=45+Results!$AR$2),VLOOKUP($C252,Data_qPCR,AS$3+2,FALSE),NA()),NA())</f>
        <v>#N/A</v>
      </c>
      <c r="AT252" s="79" t="e">
        <f ca="1">IFERROR(IF(OR($BE252=45,$BE252=45+Results!$AR$2),VLOOKUP($C252,Data_qPCR,AT$3+2,FALSE),NA()),NA())</f>
        <v>#N/A</v>
      </c>
      <c r="AU252" s="79" t="e">
        <f ca="1">IFERROR(IF(OR($BE252=45,$BE252=45+Results!$AR$2),VLOOKUP($C252,Data_qPCR,AU$3+2,FALSE),NA()),NA())</f>
        <v>#N/A</v>
      </c>
      <c r="AV252" s="79" t="e">
        <f ca="1">IFERROR(IF(OR($BE252=45,$BE252=45+Results!$AR$2),VLOOKUP($C252,Data_qPCR,AV$3+2,FALSE),NA()),NA())</f>
        <v>#N/A</v>
      </c>
      <c r="AW252" s="79" t="e">
        <f ca="1">IFERROR(IF(OR($BE252=45,$BE252=45+Results!$AR$2),VLOOKUP($C252,Data_qPCR,AW$3+2,FALSE),NA()),NA())</f>
        <v>#N/A</v>
      </c>
      <c r="AX252" s="79" t="e">
        <f ca="1">IFERROR(IF(OR($BE252=45,$BE252=45+Results!$AR$2),VLOOKUP($C252,Data_qPCR,AX$3+2,FALSE),NA()),NA())</f>
        <v>#N/A</v>
      </c>
      <c r="AY252" s="79" t="e">
        <f ca="1">IFERROR(IF(OR($BE252=45,$BE252=45+Results!$AR$2),VLOOKUP($C252,Data_qPCR,AY$3+2,FALSE),NA()),NA())</f>
        <v>#N/A</v>
      </c>
      <c r="AZ252" s="79" t="e">
        <f ca="1">IFERROR(IF(OR($BE252=45,$BE252=45+Results!$AR$2),VLOOKUP($C252,Data_qPCR,AZ$3+2,FALSE),NA()),NA())</f>
        <v>#N/A</v>
      </c>
      <c r="BA252" s="79" t="e">
        <f ca="1">IFERROR(IF(OR($BE252=45,$BE252=45+Results!$AR$2),VLOOKUP($C252,Data_qPCR,BA$3+2,FALSE),NA()),NA())</f>
        <v>#N/A</v>
      </c>
      <c r="BB252" s="79" t="e">
        <f ca="1">IFERROR(IF(OR($BE252=45,$BE252=45+Results!$AR$2),VLOOKUP($C252,Data_qPCR,BB$3+2,FALSE),NA()),NA())</f>
        <v>#N/A</v>
      </c>
      <c r="BC252" s="79" t="e">
        <f ca="1">IFERROR(IF(OR($BE252=45,$BE252=45+Results!$AR$2),VLOOKUP($C252,Data_qPCR,BC$3+2,FALSE),NA()),NA())</f>
        <v>#N/A</v>
      </c>
      <c r="BD252" s="79" t="str">
        <f t="shared" ca="1" si="24"/>
        <v/>
      </c>
      <c r="BE252" t="str">
        <f ca="1">IFERROR(IF(LEFT(C252,1)+0=Results!$C$4,INDEX(Results!$AM$8:$BJ$23,CODE(RIGHT(LEFT(C252,2),1))-64,RIGHT(C252,LEN(C252)-2)+0),IF(Results!$AL$7=2,2,45)),"")</f>
        <v/>
      </c>
      <c r="BF252" t="str">
        <f t="shared" ca="1" si="23"/>
        <v/>
      </c>
      <c r="BG252" s="104" t="str">
        <f ca="1">IFERROR(IF(LEFT(C252,1)+0=Results!$C$4,INDEX(Results!$CK$8:$DH$23,CODE(RIGHT(LEFT(C252,2),1))-64,RIGHT(C252,LEN(C252)-2)+0),IF(Results!$AL$7=2,2,45)),"")</f>
        <v/>
      </c>
    </row>
    <row r="253" spans="1:59" x14ac:dyDescent="0.25">
      <c r="A253" t="str">
        <f t="shared" ca="1" si="20"/>
        <v>N/A</v>
      </c>
      <c r="B253">
        <v>250</v>
      </c>
      <c r="C253" t="str">
        <f t="shared" ca="1" si="21"/>
        <v/>
      </c>
      <c r="D253" t="str">
        <f t="shared" ca="1" si="22"/>
        <v/>
      </c>
      <c r="E253" s="268" t="str">
        <f t="shared" ca="1" si="25"/>
        <v/>
      </c>
      <c r="F253" s="79" t="e">
        <f ca="1">IFERROR(IF(OR($BE253=45,$BE253=45+Results!$AR$2),VLOOKUP($C253,Data_qPCR,F$3+2,FALSE),NA()),NA())</f>
        <v>#N/A</v>
      </c>
      <c r="G253" s="79" t="e">
        <f ca="1">IFERROR(IF(OR($BE253=45,$BE253=45+Results!$AR$2),VLOOKUP($C253,Data_qPCR,G$3+2,FALSE),NA()),NA())</f>
        <v>#N/A</v>
      </c>
      <c r="H253" s="79" t="e">
        <f ca="1">IFERROR(IF(OR($BE253=45,$BE253=45+Results!$AR$2),VLOOKUP($C253,Data_qPCR,H$3+2,FALSE),NA()),NA())</f>
        <v>#N/A</v>
      </c>
      <c r="I253" s="79" t="e">
        <f ca="1">IFERROR(IF(OR($BE253=45,$BE253=45+Results!$AR$2),VLOOKUP($C253,Data_qPCR,I$3+2,FALSE),NA()),NA())</f>
        <v>#N/A</v>
      </c>
      <c r="J253" s="79" t="e">
        <f ca="1">IFERROR(IF(OR($BE253=45,$BE253=45+Results!$AR$2),VLOOKUP($C253,Data_qPCR,J$3+2,FALSE),NA()),NA())</f>
        <v>#N/A</v>
      </c>
      <c r="K253" s="79" t="e">
        <f ca="1">IFERROR(IF(OR($BE253=45,$BE253=45+Results!$AR$2),VLOOKUP($C253,Data_qPCR,K$3+2,FALSE),NA()),NA())</f>
        <v>#N/A</v>
      </c>
      <c r="L253" s="79" t="e">
        <f ca="1">IFERROR(IF(OR($BE253=45,$BE253=45+Results!$AR$2),VLOOKUP($C253,Data_qPCR,L$3+2,FALSE),NA()),NA())</f>
        <v>#N/A</v>
      </c>
      <c r="M253" s="79" t="e">
        <f ca="1">IFERROR(IF(OR($BE253=45,$BE253=45+Results!$AR$2),VLOOKUP($C253,Data_qPCR,M$3+2,FALSE),NA()),NA())</f>
        <v>#N/A</v>
      </c>
      <c r="N253" s="79" t="e">
        <f ca="1">IFERROR(IF(OR($BE253=45,$BE253=45+Results!$AR$2),VLOOKUP($C253,Data_qPCR,N$3+2,FALSE),NA()),NA())</f>
        <v>#N/A</v>
      </c>
      <c r="O253" s="79" t="e">
        <f ca="1">IFERROR(IF(OR($BE253=45,$BE253=45+Results!$AR$2),VLOOKUP($C253,Data_qPCR,O$3+2,FALSE),NA()),NA())</f>
        <v>#N/A</v>
      </c>
      <c r="P253" s="79" t="e">
        <f ca="1">IFERROR(IF(OR($BE253=45,$BE253=45+Results!$AR$2),VLOOKUP($C253,Data_qPCR,P$3+2,FALSE),NA()),NA())</f>
        <v>#N/A</v>
      </c>
      <c r="Q253" s="79" t="e">
        <f ca="1">IFERROR(IF(OR($BE253=45,$BE253=45+Results!$AR$2),VLOOKUP($C253,Data_qPCR,Q$3+2,FALSE),NA()),NA())</f>
        <v>#N/A</v>
      </c>
      <c r="R253" s="79" t="e">
        <f ca="1">IFERROR(IF(OR($BE253=45,$BE253=45+Results!$AR$2),VLOOKUP($C253,Data_qPCR,R$3+2,FALSE),NA()),NA())</f>
        <v>#N/A</v>
      </c>
      <c r="S253" s="79" t="e">
        <f ca="1">IFERROR(IF(OR($BE253=45,$BE253=45+Results!$AR$2),VLOOKUP($C253,Data_qPCR,S$3+2,FALSE),NA()),NA())</f>
        <v>#N/A</v>
      </c>
      <c r="T253" s="79" t="e">
        <f ca="1">IFERROR(IF(OR($BE253=45,$BE253=45+Results!$AR$2),VLOOKUP($C253,Data_qPCR,T$3+2,FALSE),NA()),NA())</f>
        <v>#N/A</v>
      </c>
      <c r="U253" s="79" t="e">
        <f ca="1">IFERROR(IF(OR($BE253=45,$BE253=45+Results!$AR$2),VLOOKUP($C253,Data_qPCR,U$3+2,FALSE),NA()),NA())</f>
        <v>#N/A</v>
      </c>
      <c r="V253" s="79" t="e">
        <f ca="1">IFERROR(IF(OR($BE253=45,$BE253=45+Results!$AR$2),VLOOKUP($C253,Data_qPCR,V$3+2,FALSE),NA()),NA())</f>
        <v>#N/A</v>
      </c>
      <c r="W253" s="79" t="e">
        <f ca="1">IFERROR(IF(OR($BE253=45,$BE253=45+Results!$AR$2),VLOOKUP($C253,Data_qPCR,W$3+2,FALSE),NA()),NA())</f>
        <v>#N/A</v>
      </c>
      <c r="X253" s="79" t="e">
        <f ca="1">IFERROR(IF(OR($BE253=45,$BE253=45+Results!$AR$2),VLOOKUP($C253,Data_qPCR,X$3+2,FALSE),NA()),NA())</f>
        <v>#N/A</v>
      </c>
      <c r="Y253" s="79" t="e">
        <f ca="1">IFERROR(IF(OR($BE253=45,$BE253=45+Results!$AR$2),VLOOKUP($C253,Data_qPCR,Y$3+2,FALSE),NA()),NA())</f>
        <v>#N/A</v>
      </c>
      <c r="Z253" s="79" t="e">
        <f ca="1">IFERROR(IF(OR($BE253=45,$BE253=45+Results!$AR$2),VLOOKUP($C253,Data_qPCR,Z$3+2,FALSE),NA()),NA())</f>
        <v>#N/A</v>
      </c>
      <c r="AA253" s="79" t="e">
        <f ca="1">IFERROR(IF(OR($BE253=45,$BE253=45+Results!$AR$2),VLOOKUP($C253,Data_qPCR,AA$3+2,FALSE),NA()),NA())</f>
        <v>#N/A</v>
      </c>
      <c r="AB253" s="79" t="e">
        <f ca="1">IFERROR(IF(OR($BE253=45,$BE253=45+Results!$AR$2),VLOOKUP($C253,Data_qPCR,AB$3+2,FALSE),NA()),NA())</f>
        <v>#N/A</v>
      </c>
      <c r="AC253" s="79" t="e">
        <f ca="1">IFERROR(IF(OR($BE253=45,$BE253=45+Results!$AR$2),VLOOKUP($C253,Data_qPCR,AC$3+2,FALSE),NA()),NA())</f>
        <v>#N/A</v>
      </c>
      <c r="AD253" s="79" t="e">
        <f ca="1">IFERROR(IF(OR($BE253=45,$BE253=45+Results!$AR$2),VLOOKUP($C253,Data_qPCR,AD$3+2,FALSE),NA()),NA())</f>
        <v>#N/A</v>
      </c>
      <c r="AE253" s="79" t="e">
        <f ca="1">IFERROR(IF(OR($BE253=45,$BE253=45+Results!$AR$2),VLOOKUP($C253,Data_qPCR,AE$3+2,FALSE),NA()),NA())</f>
        <v>#N/A</v>
      </c>
      <c r="AF253" s="79" t="e">
        <f ca="1">IFERROR(IF(OR($BE253=45,$BE253=45+Results!$AR$2),VLOOKUP($C253,Data_qPCR,AF$3+2,FALSE),NA()),NA())</f>
        <v>#N/A</v>
      </c>
      <c r="AG253" s="79" t="e">
        <f ca="1">IFERROR(IF(OR($BE253=45,$BE253=45+Results!$AR$2),VLOOKUP($C253,Data_qPCR,AG$3+2,FALSE),NA()),NA())</f>
        <v>#N/A</v>
      </c>
      <c r="AH253" s="79" t="e">
        <f ca="1">IFERROR(IF(OR($BE253=45,$BE253=45+Results!$AR$2),VLOOKUP($C253,Data_qPCR,AH$3+2,FALSE),NA()),NA())</f>
        <v>#N/A</v>
      </c>
      <c r="AI253" s="79" t="e">
        <f ca="1">IFERROR(IF(OR($BE253=45,$BE253=45+Results!$AR$2),VLOOKUP($C253,Data_qPCR,AI$3+2,FALSE),NA()),NA())</f>
        <v>#N/A</v>
      </c>
      <c r="AJ253" s="79" t="e">
        <f ca="1">IFERROR(IF(OR($BE253=45,$BE253=45+Results!$AR$2),VLOOKUP($C253,Data_qPCR,AJ$3+2,FALSE),NA()),NA())</f>
        <v>#N/A</v>
      </c>
      <c r="AK253" s="79" t="e">
        <f ca="1">IFERROR(IF(OR($BE253=45,$BE253=45+Results!$AR$2),VLOOKUP($C253,Data_qPCR,AK$3+2,FALSE),NA()),NA())</f>
        <v>#N/A</v>
      </c>
      <c r="AL253" s="79" t="e">
        <f ca="1">IFERROR(IF(OR($BE253=45,$BE253=45+Results!$AR$2),VLOOKUP($C253,Data_qPCR,AL$3+2,FALSE),NA()),NA())</f>
        <v>#N/A</v>
      </c>
      <c r="AM253" s="79" t="e">
        <f ca="1">IFERROR(IF(OR($BE253=45,$BE253=45+Results!$AR$2),VLOOKUP($C253,Data_qPCR,AM$3+2,FALSE),NA()),NA())</f>
        <v>#N/A</v>
      </c>
      <c r="AN253" s="79" t="e">
        <f ca="1">IFERROR(IF(OR($BE253=45,$BE253=45+Results!$AR$2),VLOOKUP($C253,Data_qPCR,AN$3+2,FALSE),NA()),NA())</f>
        <v>#N/A</v>
      </c>
      <c r="AO253" s="79" t="e">
        <f ca="1">IFERROR(IF(OR($BE253=45,$BE253=45+Results!$AR$2),VLOOKUP($C253,Data_qPCR,AO$3+2,FALSE),NA()),NA())</f>
        <v>#N/A</v>
      </c>
      <c r="AP253" s="79" t="e">
        <f ca="1">IFERROR(IF(OR($BE253=45,$BE253=45+Results!$AR$2),VLOOKUP($C253,Data_qPCR,AP$3+2,FALSE),NA()),NA())</f>
        <v>#N/A</v>
      </c>
      <c r="AQ253" s="79" t="e">
        <f ca="1">IFERROR(IF(OR($BE253=45,$BE253=45+Results!$AR$2),VLOOKUP($C253,Data_qPCR,AQ$3+2,FALSE),NA()),NA())</f>
        <v>#N/A</v>
      </c>
      <c r="AR253" s="79" t="e">
        <f ca="1">IFERROR(IF(OR($BE253=45,$BE253=45+Results!$AR$2),VLOOKUP($C253,Data_qPCR,AR$3+2,FALSE),NA()),NA())</f>
        <v>#N/A</v>
      </c>
      <c r="AS253" s="79" t="e">
        <f ca="1">IFERROR(IF(OR($BE253=45,$BE253=45+Results!$AR$2),VLOOKUP($C253,Data_qPCR,AS$3+2,FALSE),NA()),NA())</f>
        <v>#N/A</v>
      </c>
      <c r="AT253" s="79" t="e">
        <f ca="1">IFERROR(IF(OR($BE253=45,$BE253=45+Results!$AR$2),VLOOKUP($C253,Data_qPCR,AT$3+2,FALSE),NA()),NA())</f>
        <v>#N/A</v>
      </c>
      <c r="AU253" s="79" t="e">
        <f ca="1">IFERROR(IF(OR($BE253=45,$BE253=45+Results!$AR$2),VLOOKUP($C253,Data_qPCR,AU$3+2,FALSE),NA()),NA())</f>
        <v>#N/A</v>
      </c>
      <c r="AV253" s="79" t="e">
        <f ca="1">IFERROR(IF(OR($BE253=45,$BE253=45+Results!$AR$2),VLOOKUP($C253,Data_qPCR,AV$3+2,FALSE),NA()),NA())</f>
        <v>#N/A</v>
      </c>
      <c r="AW253" s="79" t="e">
        <f ca="1">IFERROR(IF(OR($BE253=45,$BE253=45+Results!$AR$2),VLOOKUP($C253,Data_qPCR,AW$3+2,FALSE),NA()),NA())</f>
        <v>#N/A</v>
      </c>
      <c r="AX253" s="79" t="e">
        <f ca="1">IFERROR(IF(OR($BE253=45,$BE253=45+Results!$AR$2),VLOOKUP($C253,Data_qPCR,AX$3+2,FALSE),NA()),NA())</f>
        <v>#N/A</v>
      </c>
      <c r="AY253" s="79" t="e">
        <f ca="1">IFERROR(IF(OR($BE253=45,$BE253=45+Results!$AR$2),VLOOKUP($C253,Data_qPCR,AY$3+2,FALSE),NA()),NA())</f>
        <v>#N/A</v>
      </c>
      <c r="AZ253" s="79" t="e">
        <f ca="1">IFERROR(IF(OR($BE253=45,$BE253=45+Results!$AR$2),VLOOKUP($C253,Data_qPCR,AZ$3+2,FALSE),NA()),NA())</f>
        <v>#N/A</v>
      </c>
      <c r="BA253" s="79" t="e">
        <f ca="1">IFERROR(IF(OR($BE253=45,$BE253=45+Results!$AR$2),VLOOKUP($C253,Data_qPCR,BA$3+2,FALSE),NA()),NA())</f>
        <v>#N/A</v>
      </c>
      <c r="BB253" s="79" t="e">
        <f ca="1">IFERROR(IF(OR($BE253=45,$BE253=45+Results!$AR$2),VLOOKUP($C253,Data_qPCR,BB$3+2,FALSE),NA()),NA())</f>
        <v>#N/A</v>
      </c>
      <c r="BC253" s="79" t="e">
        <f ca="1">IFERROR(IF(OR($BE253=45,$BE253=45+Results!$AR$2),VLOOKUP($C253,Data_qPCR,BC$3+2,FALSE),NA()),NA())</f>
        <v>#N/A</v>
      </c>
      <c r="BD253" s="79" t="str">
        <f t="shared" ca="1" si="24"/>
        <v/>
      </c>
      <c r="BE253" t="str">
        <f ca="1">IFERROR(IF(LEFT(C253,1)+0=Results!$C$4,INDEX(Results!$AM$8:$BJ$23,CODE(RIGHT(LEFT(C253,2),1))-64,RIGHT(C253,LEN(C253)-2)+0),IF(Results!$AL$7=2,2,45)),"")</f>
        <v/>
      </c>
      <c r="BF253" t="str">
        <f t="shared" ca="1" si="23"/>
        <v/>
      </c>
      <c r="BG253" s="104" t="str">
        <f ca="1">IFERROR(IF(LEFT(C253,1)+0=Results!$C$4,INDEX(Results!$CK$8:$DH$23,CODE(RIGHT(LEFT(C253,2),1))-64,RIGHT(C253,LEN(C253)-2)+0),IF(Results!$AL$7=2,2,45)),"")</f>
        <v/>
      </c>
    </row>
    <row r="254" spans="1:59" x14ac:dyDescent="0.25">
      <c r="A254" t="str">
        <f t="shared" ca="1" si="20"/>
        <v>N/A</v>
      </c>
      <c r="B254">
        <v>251</v>
      </c>
      <c r="C254" t="str">
        <f t="shared" ca="1" si="21"/>
        <v/>
      </c>
      <c r="D254" t="str">
        <f t="shared" ca="1" si="22"/>
        <v/>
      </c>
      <c r="E254" s="268" t="str">
        <f t="shared" ca="1" si="25"/>
        <v/>
      </c>
      <c r="F254" s="79" t="e">
        <f ca="1">IFERROR(IF(OR($BE254=45,$BE254=45+Results!$AR$2),VLOOKUP($C254,Data_qPCR,F$3+2,FALSE),NA()),NA())</f>
        <v>#N/A</v>
      </c>
      <c r="G254" s="79" t="e">
        <f ca="1">IFERROR(IF(OR($BE254=45,$BE254=45+Results!$AR$2),VLOOKUP($C254,Data_qPCR,G$3+2,FALSE),NA()),NA())</f>
        <v>#N/A</v>
      </c>
      <c r="H254" s="79" t="e">
        <f ca="1">IFERROR(IF(OR($BE254=45,$BE254=45+Results!$AR$2),VLOOKUP($C254,Data_qPCR,H$3+2,FALSE),NA()),NA())</f>
        <v>#N/A</v>
      </c>
      <c r="I254" s="79" t="e">
        <f ca="1">IFERROR(IF(OR($BE254=45,$BE254=45+Results!$AR$2),VLOOKUP($C254,Data_qPCR,I$3+2,FALSE),NA()),NA())</f>
        <v>#N/A</v>
      </c>
      <c r="J254" s="79" t="e">
        <f ca="1">IFERROR(IF(OR($BE254=45,$BE254=45+Results!$AR$2),VLOOKUP($C254,Data_qPCR,J$3+2,FALSE),NA()),NA())</f>
        <v>#N/A</v>
      </c>
      <c r="K254" s="79" t="e">
        <f ca="1">IFERROR(IF(OR($BE254=45,$BE254=45+Results!$AR$2),VLOOKUP($C254,Data_qPCR,K$3+2,FALSE),NA()),NA())</f>
        <v>#N/A</v>
      </c>
      <c r="L254" s="79" t="e">
        <f ca="1">IFERROR(IF(OR($BE254=45,$BE254=45+Results!$AR$2),VLOOKUP($C254,Data_qPCR,L$3+2,FALSE),NA()),NA())</f>
        <v>#N/A</v>
      </c>
      <c r="M254" s="79" t="e">
        <f ca="1">IFERROR(IF(OR($BE254=45,$BE254=45+Results!$AR$2),VLOOKUP($C254,Data_qPCR,M$3+2,FALSE),NA()),NA())</f>
        <v>#N/A</v>
      </c>
      <c r="N254" s="79" t="e">
        <f ca="1">IFERROR(IF(OR($BE254=45,$BE254=45+Results!$AR$2),VLOOKUP($C254,Data_qPCR,N$3+2,FALSE),NA()),NA())</f>
        <v>#N/A</v>
      </c>
      <c r="O254" s="79" t="e">
        <f ca="1">IFERROR(IF(OR($BE254=45,$BE254=45+Results!$AR$2),VLOOKUP($C254,Data_qPCR,O$3+2,FALSE),NA()),NA())</f>
        <v>#N/A</v>
      </c>
      <c r="P254" s="79" t="e">
        <f ca="1">IFERROR(IF(OR($BE254=45,$BE254=45+Results!$AR$2),VLOOKUP($C254,Data_qPCR,P$3+2,FALSE),NA()),NA())</f>
        <v>#N/A</v>
      </c>
      <c r="Q254" s="79" t="e">
        <f ca="1">IFERROR(IF(OR($BE254=45,$BE254=45+Results!$AR$2),VLOOKUP($C254,Data_qPCR,Q$3+2,FALSE),NA()),NA())</f>
        <v>#N/A</v>
      </c>
      <c r="R254" s="79" t="e">
        <f ca="1">IFERROR(IF(OR($BE254=45,$BE254=45+Results!$AR$2),VLOOKUP($C254,Data_qPCR,R$3+2,FALSE),NA()),NA())</f>
        <v>#N/A</v>
      </c>
      <c r="S254" s="79" t="e">
        <f ca="1">IFERROR(IF(OR($BE254=45,$BE254=45+Results!$AR$2),VLOOKUP($C254,Data_qPCR,S$3+2,FALSE),NA()),NA())</f>
        <v>#N/A</v>
      </c>
      <c r="T254" s="79" t="e">
        <f ca="1">IFERROR(IF(OR($BE254=45,$BE254=45+Results!$AR$2),VLOOKUP($C254,Data_qPCR,T$3+2,FALSE),NA()),NA())</f>
        <v>#N/A</v>
      </c>
      <c r="U254" s="79" t="e">
        <f ca="1">IFERROR(IF(OR($BE254=45,$BE254=45+Results!$AR$2),VLOOKUP($C254,Data_qPCR,U$3+2,FALSE),NA()),NA())</f>
        <v>#N/A</v>
      </c>
      <c r="V254" s="79" t="e">
        <f ca="1">IFERROR(IF(OR($BE254=45,$BE254=45+Results!$AR$2),VLOOKUP($C254,Data_qPCR,V$3+2,FALSE),NA()),NA())</f>
        <v>#N/A</v>
      </c>
      <c r="W254" s="79" t="e">
        <f ca="1">IFERROR(IF(OR($BE254=45,$BE254=45+Results!$AR$2),VLOOKUP($C254,Data_qPCR,W$3+2,FALSE),NA()),NA())</f>
        <v>#N/A</v>
      </c>
      <c r="X254" s="79" t="e">
        <f ca="1">IFERROR(IF(OR($BE254=45,$BE254=45+Results!$AR$2),VLOOKUP($C254,Data_qPCR,X$3+2,FALSE),NA()),NA())</f>
        <v>#N/A</v>
      </c>
      <c r="Y254" s="79" t="e">
        <f ca="1">IFERROR(IF(OR($BE254=45,$BE254=45+Results!$AR$2),VLOOKUP($C254,Data_qPCR,Y$3+2,FALSE),NA()),NA())</f>
        <v>#N/A</v>
      </c>
      <c r="Z254" s="79" t="e">
        <f ca="1">IFERROR(IF(OR($BE254=45,$BE254=45+Results!$AR$2),VLOOKUP($C254,Data_qPCR,Z$3+2,FALSE),NA()),NA())</f>
        <v>#N/A</v>
      </c>
      <c r="AA254" s="79" t="e">
        <f ca="1">IFERROR(IF(OR($BE254=45,$BE254=45+Results!$AR$2),VLOOKUP($C254,Data_qPCR,AA$3+2,FALSE),NA()),NA())</f>
        <v>#N/A</v>
      </c>
      <c r="AB254" s="79" t="e">
        <f ca="1">IFERROR(IF(OR($BE254=45,$BE254=45+Results!$AR$2),VLOOKUP($C254,Data_qPCR,AB$3+2,FALSE),NA()),NA())</f>
        <v>#N/A</v>
      </c>
      <c r="AC254" s="79" t="e">
        <f ca="1">IFERROR(IF(OR($BE254=45,$BE254=45+Results!$AR$2),VLOOKUP($C254,Data_qPCR,AC$3+2,FALSE),NA()),NA())</f>
        <v>#N/A</v>
      </c>
      <c r="AD254" s="79" t="e">
        <f ca="1">IFERROR(IF(OR($BE254=45,$BE254=45+Results!$AR$2),VLOOKUP($C254,Data_qPCR,AD$3+2,FALSE),NA()),NA())</f>
        <v>#N/A</v>
      </c>
      <c r="AE254" s="79" t="e">
        <f ca="1">IFERROR(IF(OR($BE254=45,$BE254=45+Results!$AR$2),VLOOKUP($C254,Data_qPCR,AE$3+2,FALSE),NA()),NA())</f>
        <v>#N/A</v>
      </c>
      <c r="AF254" s="79" t="e">
        <f ca="1">IFERROR(IF(OR($BE254=45,$BE254=45+Results!$AR$2),VLOOKUP($C254,Data_qPCR,AF$3+2,FALSE),NA()),NA())</f>
        <v>#N/A</v>
      </c>
      <c r="AG254" s="79" t="e">
        <f ca="1">IFERROR(IF(OR($BE254=45,$BE254=45+Results!$AR$2),VLOOKUP($C254,Data_qPCR,AG$3+2,FALSE),NA()),NA())</f>
        <v>#N/A</v>
      </c>
      <c r="AH254" s="79" t="e">
        <f ca="1">IFERROR(IF(OR($BE254=45,$BE254=45+Results!$AR$2),VLOOKUP($C254,Data_qPCR,AH$3+2,FALSE),NA()),NA())</f>
        <v>#N/A</v>
      </c>
      <c r="AI254" s="79" t="e">
        <f ca="1">IFERROR(IF(OR($BE254=45,$BE254=45+Results!$AR$2),VLOOKUP($C254,Data_qPCR,AI$3+2,FALSE),NA()),NA())</f>
        <v>#N/A</v>
      </c>
      <c r="AJ254" s="79" t="e">
        <f ca="1">IFERROR(IF(OR($BE254=45,$BE254=45+Results!$AR$2),VLOOKUP($C254,Data_qPCR,AJ$3+2,FALSE),NA()),NA())</f>
        <v>#N/A</v>
      </c>
      <c r="AK254" s="79" t="e">
        <f ca="1">IFERROR(IF(OR($BE254=45,$BE254=45+Results!$AR$2),VLOOKUP($C254,Data_qPCR,AK$3+2,FALSE),NA()),NA())</f>
        <v>#N/A</v>
      </c>
      <c r="AL254" s="79" t="e">
        <f ca="1">IFERROR(IF(OR($BE254=45,$BE254=45+Results!$AR$2),VLOOKUP($C254,Data_qPCR,AL$3+2,FALSE),NA()),NA())</f>
        <v>#N/A</v>
      </c>
      <c r="AM254" s="79" t="e">
        <f ca="1">IFERROR(IF(OR($BE254=45,$BE254=45+Results!$AR$2),VLOOKUP($C254,Data_qPCR,AM$3+2,FALSE),NA()),NA())</f>
        <v>#N/A</v>
      </c>
      <c r="AN254" s="79" t="e">
        <f ca="1">IFERROR(IF(OR($BE254=45,$BE254=45+Results!$AR$2),VLOOKUP($C254,Data_qPCR,AN$3+2,FALSE),NA()),NA())</f>
        <v>#N/A</v>
      </c>
      <c r="AO254" s="79" t="e">
        <f ca="1">IFERROR(IF(OR($BE254=45,$BE254=45+Results!$AR$2),VLOOKUP($C254,Data_qPCR,AO$3+2,FALSE),NA()),NA())</f>
        <v>#N/A</v>
      </c>
      <c r="AP254" s="79" t="e">
        <f ca="1">IFERROR(IF(OR($BE254=45,$BE254=45+Results!$AR$2),VLOOKUP($C254,Data_qPCR,AP$3+2,FALSE),NA()),NA())</f>
        <v>#N/A</v>
      </c>
      <c r="AQ254" s="79" t="e">
        <f ca="1">IFERROR(IF(OR($BE254=45,$BE254=45+Results!$AR$2),VLOOKUP($C254,Data_qPCR,AQ$3+2,FALSE),NA()),NA())</f>
        <v>#N/A</v>
      </c>
      <c r="AR254" s="79" t="e">
        <f ca="1">IFERROR(IF(OR($BE254=45,$BE254=45+Results!$AR$2),VLOOKUP($C254,Data_qPCR,AR$3+2,FALSE),NA()),NA())</f>
        <v>#N/A</v>
      </c>
      <c r="AS254" s="79" t="e">
        <f ca="1">IFERROR(IF(OR($BE254=45,$BE254=45+Results!$AR$2),VLOOKUP($C254,Data_qPCR,AS$3+2,FALSE),NA()),NA())</f>
        <v>#N/A</v>
      </c>
      <c r="AT254" s="79" t="e">
        <f ca="1">IFERROR(IF(OR($BE254=45,$BE254=45+Results!$AR$2),VLOOKUP($C254,Data_qPCR,AT$3+2,FALSE),NA()),NA())</f>
        <v>#N/A</v>
      </c>
      <c r="AU254" s="79" t="e">
        <f ca="1">IFERROR(IF(OR($BE254=45,$BE254=45+Results!$AR$2),VLOOKUP($C254,Data_qPCR,AU$3+2,FALSE),NA()),NA())</f>
        <v>#N/A</v>
      </c>
      <c r="AV254" s="79" t="e">
        <f ca="1">IFERROR(IF(OR($BE254=45,$BE254=45+Results!$AR$2),VLOOKUP($C254,Data_qPCR,AV$3+2,FALSE),NA()),NA())</f>
        <v>#N/A</v>
      </c>
      <c r="AW254" s="79" t="e">
        <f ca="1">IFERROR(IF(OR($BE254=45,$BE254=45+Results!$AR$2),VLOOKUP($C254,Data_qPCR,AW$3+2,FALSE),NA()),NA())</f>
        <v>#N/A</v>
      </c>
      <c r="AX254" s="79" t="e">
        <f ca="1">IFERROR(IF(OR($BE254=45,$BE254=45+Results!$AR$2),VLOOKUP($C254,Data_qPCR,AX$3+2,FALSE),NA()),NA())</f>
        <v>#N/A</v>
      </c>
      <c r="AY254" s="79" t="e">
        <f ca="1">IFERROR(IF(OR($BE254=45,$BE254=45+Results!$AR$2),VLOOKUP($C254,Data_qPCR,AY$3+2,FALSE),NA()),NA())</f>
        <v>#N/A</v>
      </c>
      <c r="AZ254" s="79" t="e">
        <f ca="1">IFERROR(IF(OR($BE254=45,$BE254=45+Results!$AR$2),VLOOKUP($C254,Data_qPCR,AZ$3+2,FALSE),NA()),NA())</f>
        <v>#N/A</v>
      </c>
      <c r="BA254" s="79" t="e">
        <f ca="1">IFERROR(IF(OR($BE254=45,$BE254=45+Results!$AR$2),VLOOKUP($C254,Data_qPCR,BA$3+2,FALSE),NA()),NA())</f>
        <v>#N/A</v>
      </c>
      <c r="BB254" s="79" t="e">
        <f ca="1">IFERROR(IF(OR($BE254=45,$BE254=45+Results!$AR$2),VLOOKUP($C254,Data_qPCR,BB$3+2,FALSE),NA()),NA())</f>
        <v>#N/A</v>
      </c>
      <c r="BC254" s="79" t="e">
        <f ca="1">IFERROR(IF(OR($BE254=45,$BE254=45+Results!$AR$2),VLOOKUP($C254,Data_qPCR,BC$3+2,FALSE),NA()),NA())</f>
        <v>#N/A</v>
      </c>
      <c r="BD254" s="79" t="str">
        <f t="shared" ca="1" si="24"/>
        <v/>
      </c>
      <c r="BE254" t="str">
        <f ca="1">IFERROR(IF(LEFT(C254,1)+0=Results!$C$4,INDEX(Results!$AM$8:$BJ$23,CODE(RIGHT(LEFT(C254,2),1))-64,RIGHT(C254,LEN(C254)-2)+0),IF(Results!$AL$7=2,2,45)),"")</f>
        <v/>
      </c>
      <c r="BF254" t="str">
        <f t="shared" ca="1" si="23"/>
        <v/>
      </c>
      <c r="BG254" s="104" t="str">
        <f ca="1">IFERROR(IF(LEFT(C254,1)+0=Results!$C$4,INDEX(Results!$CK$8:$DH$23,CODE(RIGHT(LEFT(C254,2),1))-64,RIGHT(C254,LEN(C254)-2)+0),IF(Results!$AL$7=2,2,45)),"")</f>
        <v/>
      </c>
    </row>
    <row r="255" spans="1:59" x14ac:dyDescent="0.25">
      <c r="A255" t="str">
        <f t="shared" ca="1" si="20"/>
        <v>N/A</v>
      </c>
      <c r="B255">
        <v>252</v>
      </c>
      <c r="C255" t="str">
        <f t="shared" ca="1" si="21"/>
        <v/>
      </c>
      <c r="D255" t="str">
        <f t="shared" ca="1" si="22"/>
        <v/>
      </c>
      <c r="E255" s="268" t="str">
        <f t="shared" ca="1" si="25"/>
        <v/>
      </c>
      <c r="F255" s="79" t="e">
        <f ca="1">IFERROR(IF(OR($BE255=45,$BE255=45+Results!$AR$2),VLOOKUP($C255,Data_qPCR,F$3+2,FALSE),NA()),NA())</f>
        <v>#N/A</v>
      </c>
      <c r="G255" s="79" t="e">
        <f ca="1">IFERROR(IF(OR($BE255=45,$BE255=45+Results!$AR$2),VLOOKUP($C255,Data_qPCR,G$3+2,FALSE),NA()),NA())</f>
        <v>#N/A</v>
      </c>
      <c r="H255" s="79" t="e">
        <f ca="1">IFERROR(IF(OR($BE255=45,$BE255=45+Results!$AR$2),VLOOKUP($C255,Data_qPCR,H$3+2,FALSE),NA()),NA())</f>
        <v>#N/A</v>
      </c>
      <c r="I255" s="79" t="e">
        <f ca="1">IFERROR(IF(OR($BE255=45,$BE255=45+Results!$AR$2),VLOOKUP($C255,Data_qPCR,I$3+2,FALSE),NA()),NA())</f>
        <v>#N/A</v>
      </c>
      <c r="J255" s="79" t="e">
        <f ca="1">IFERROR(IF(OR($BE255=45,$BE255=45+Results!$AR$2),VLOOKUP($C255,Data_qPCR,J$3+2,FALSE),NA()),NA())</f>
        <v>#N/A</v>
      </c>
      <c r="K255" s="79" t="e">
        <f ca="1">IFERROR(IF(OR($BE255=45,$BE255=45+Results!$AR$2),VLOOKUP($C255,Data_qPCR,K$3+2,FALSE),NA()),NA())</f>
        <v>#N/A</v>
      </c>
      <c r="L255" s="79" t="e">
        <f ca="1">IFERROR(IF(OR($BE255=45,$BE255=45+Results!$AR$2),VLOOKUP($C255,Data_qPCR,L$3+2,FALSE),NA()),NA())</f>
        <v>#N/A</v>
      </c>
      <c r="M255" s="79" t="e">
        <f ca="1">IFERROR(IF(OR($BE255=45,$BE255=45+Results!$AR$2),VLOOKUP($C255,Data_qPCR,M$3+2,FALSE),NA()),NA())</f>
        <v>#N/A</v>
      </c>
      <c r="N255" s="79" t="e">
        <f ca="1">IFERROR(IF(OR($BE255=45,$BE255=45+Results!$AR$2),VLOOKUP($C255,Data_qPCR,N$3+2,FALSE),NA()),NA())</f>
        <v>#N/A</v>
      </c>
      <c r="O255" s="79" t="e">
        <f ca="1">IFERROR(IF(OR($BE255=45,$BE255=45+Results!$AR$2),VLOOKUP($C255,Data_qPCR,O$3+2,FALSE),NA()),NA())</f>
        <v>#N/A</v>
      </c>
      <c r="P255" s="79" t="e">
        <f ca="1">IFERROR(IF(OR($BE255=45,$BE255=45+Results!$AR$2),VLOOKUP($C255,Data_qPCR,P$3+2,FALSE),NA()),NA())</f>
        <v>#N/A</v>
      </c>
      <c r="Q255" s="79" t="e">
        <f ca="1">IFERROR(IF(OR($BE255=45,$BE255=45+Results!$AR$2),VLOOKUP($C255,Data_qPCR,Q$3+2,FALSE),NA()),NA())</f>
        <v>#N/A</v>
      </c>
      <c r="R255" s="79" t="e">
        <f ca="1">IFERROR(IF(OR($BE255=45,$BE255=45+Results!$AR$2),VLOOKUP($C255,Data_qPCR,R$3+2,FALSE),NA()),NA())</f>
        <v>#N/A</v>
      </c>
      <c r="S255" s="79" t="e">
        <f ca="1">IFERROR(IF(OR($BE255=45,$BE255=45+Results!$AR$2),VLOOKUP($C255,Data_qPCR,S$3+2,FALSE),NA()),NA())</f>
        <v>#N/A</v>
      </c>
      <c r="T255" s="79" t="e">
        <f ca="1">IFERROR(IF(OR($BE255=45,$BE255=45+Results!$AR$2),VLOOKUP($C255,Data_qPCR,T$3+2,FALSE),NA()),NA())</f>
        <v>#N/A</v>
      </c>
      <c r="U255" s="79" t="e">
        <f ca="1">IFERROR(IF(OR($BE255=45,$BE255=45+Results!$AR$2),VLOOKUP($C255,Data_qPCR,U$3+2,FALSE),NA()),NA())</f>
        <v>#N/A</v>
      </c>
      <c r="V255" s="79" t="e">
        <f ca="1">IFERROR(IF(OR($BE255=45,$BE255=45+Results!$AR$2),VLOOKUP($C255,Data_qPCR,V$3+2,FALSE),NA()),NA())</f>
        <v>#N/A</v>
      </c>
      <c r="W255" s="79" t="e">
        <f ca="1">IFERROR(IF(OR($BE255=45,$BE255=45+Results!$AR$2),VLOOKUP($C255,Data_qPCR,W$3+2,FALSE),NA()),NA())</f>
        <v>#N/A</v>
      </c>
      <c r="X255" s="79" t="e">
        <f ca="1">IFERROR(IF(OR($BE255=45,$BE255=45+Results!$AR$2),VLOOKUP($C255,Data_qPCR,X$3+2,FALSE),NA()),NA())</f>
        <v>#N/A</v>
      </c>
      <c r="Y255" s="79" t="e">
        <f ca="1">IFERROR(IF(OR($BE255=45,$BE255=45+Results!$AR$2),VLOOKUP($C255,Data_qPCR,Y$3+2,FALSE),NA()),NA())</f>
        <v>#N/A</v>
      </c>
      <c r="Z255" s="79" t="e">
        <f ca="1">IFERROR(IF(OR($BE255=45,$BE255=45+Results!$AR$2),VLOOKUP($C255,Data_qPCR,Z$3+2,FALSE),NA()),NA())</f>
        <v>#N/A</v>
      </c>
      <c r="AA255" s="79" t="e">
        <f ca="1">IFERROR(IF(OR($BE255=45,$BE255=45+Results!$AR$2),VLOOKUP($C255,Data_qPCR,AA$3+2,FALSE),NA()),NA())</f>
        <v>#N/A</v>
      </c>
      <c r="AB255" s="79" t="e">
        <f ca="1">IFERROR(IF(OR($BE255=45,$BE255=45+Results!$AR$2),VLOOKUP($C255,Data_qPCR,AB$3+2,FALSE),NA()),NA())</f>
        <v>#N/A</v>
      </c>
      <c r="AC255" s="79" t="e">
        <f ca="1">IFERROR(IF(OR($BE255=45,$BE255=45+Results!$AR$2),VLOOKUP($C255,Data_qPCR,AC$3+2,FALSE),NA()),NA())</f>
        <v>#N/A</v>
      </c>
      <c r="AD255" s="79" t="e">
        <f ca="1">IFERROR(IF(OR($BE255=45,$BE255=45+Results!$AR$2),VLOOKUP($C255,Data_qPCR,AD$3+2,FALSE),NA()),NA())</f>
        <v>#N/A</v>
      </c>
      <c r="AE255" s="79" t="e">
        <f ca="1">IFERROR(IF(OR($BE255=45,$BE255=45+Results!$AR$2),VLOOKUP($C255,Data_qPCR,AE$3+2,FALSE),NA()),NA())</f>
        <v>#N/A</v>
      </c>
      <c r="AF255" s="79" t="e">
        <f ca="1">IFERROR(IF(OR($BE255=45,$BE255=45+Results!$AR$2),VLOOKUP($C255,Data_qPCR,AF$3+2,FALSE),NA()),NA())</f>
        <v>#N/A</v>
      </c>
      <c r="AG255" s="79" t="e">
        <f ca="1">IFERROR(IF(OR($BE255=45,$BE255=45+Results!$AR$2),VLOOKUP($C255,Data_qPCR,AG$3+2,FALSE),NA()),NA())</f>
        <v>#N/A</v>
      </c>
      <c r="AH255" s="79" t="e">
        <f ca="1">IFERROR(IF(OR($BE255=45,$BE255=45+Results!$AR$2),VLOOKUP($C255,Data_qPCR,AH$3+2,FALSE),NA()),NA())</f>
        <v>#N/A</v>
      </c>
      <c r="AI255" s="79" t="e">
        <f ca="1">IFERROR(IF(OR($BE255=45,$BE255=45+Results!$AR$2),VLOOKUP($C255,Data_qPCR,AI$3+2,FALSE),NA()),NA())</f>
        <v>#N/A</v>
      </c>
      <c r="AJ255" s="79" t="e">
        <f ca="1">IFERROR(IF(OR($BE255=45,$BE255=45+Results!$AR$2),VLOOKUP($C255,Data_qPCR,AJ$3+2,FALSE),NA()),NA())</f>
        <v>#N/A</v>
      </c>
      <c r="AK255" s="79" t="e">
        <f ca="1">IFERROR(IF(OR($BE255=45,$BE255=45+Results!$AR$2),VLOOKUP($C255,Data_qPCR,AK$3+2,FALSE),NA()),NA())</f>
        <v>#N/A</v>
      </c>
      <c r="AL255" s="79" t="e">
        <f ca="1">IFERROR(IF(OR($BE255=45,$BE255=45+Results!$AR$2),VLOOKUP($C255,Data_qPCR,AL$3+2,FALSE),NA()),NA())</f>
        <v>#N/A</v>
      </c>
      <c r="AM255" s="79" t="e">
        <f ca="1">IFERROR(IF(OR($BE255=45,$BE255=45+Results!$AR$2),VLOOKUP($C255,Data_qPCR,AM$3+2,FALSE),NA()),NA())</f>
        <v>#N/A</v>
      </c>
      <c r="AN255" s="79" t="e">
        <f ca="1">IFERROR(IF(OR($BE255=45,$BE255=45+Results!$AR$2),VLOOKUP($C255,Data_qPCR,AN$3+2,FALSE),NA()),NA())</f>
        <v>#N/A</v>
      </c>
      <c r="AO255" s="79" t="e">
        <f ca="1">IFERROR(IF(OR($BE255=45,$BE255=45+Results!$AR$2),VLOOKUP($C255,Data_qPCR,AO$3+2,FALSE),NA()),NA())</f>
        <v>#N/A</v>
      </c>
      <c r="AP255" s="79" t="e">
        <f ca="1">IFERROR(IF(OR($BE255=45,$BE255=45+Results!$AR$2),VLOOKUP($C255,Data_qPCR,AP$3+2,FALSE),NA()),NA())</f>
        <v>#N/A</v>
      </c>
      <c r="AQ255" s="79" t="e">
        <f ca="1">IFERROR(IF(OR($BE255=45,$BE255=45+Results!$AR$2),VLOOKUP($C255,Data_qPCR,AQ$3+2,FALSE),NA()),NA())</f>
        <v>#N/A</v>
      </c>
      <c r="AR255" s="79" t="e">
        <f ca="1">IFERROR(IF(OR($BE255=45,$BE255=45+Results!$AR$2),VLOOKUP($C255,Data_qPCR,AR$3+2,FALSE),NA()),NA())</f>
        <v>#N/A</v>
      </c>
      <c r="AS255" s="79" t="e">
        <f ca="1">IFERROR(IF(OR($BE255=45,$BE255=45+Results!$AR$2),VLOOKUP($C255,Data_qPCR,AS$3+2,FALSE),NA()),NA())</f>
        <v>#N/A</v>
      </c>
      <c r="AT255" s="79" t="e">
        <f ca="1">IFERROR(IF(OR($BE255=45,$BE255=45+Results!$AR$2),VLOOKUP($C255,Data_qPCR,AT$3+2,FALSE),NA()),NA())</f>
        <v>#N/A</v>
      </c>
      <c r="AU255" s="79" t="e">
        <f ca="1">IFERROR(IF(OR($BE255=45,$BE255=45+Results!$AR$2),VLOOKUP($C255,Data_qPCR,AU$3+2,FALSE),NA()),NA())</f>
        <v>#N/A</v>
      </c>
      <c r="AV255" s="79" t="e">
        <f ca="1">IFERROR(IF(OR($BE255=45,$BE255=45+Results!$AR$2),VLOOKUP($C255,Data_qPCR,AV$3+2,FALSE),NA()),NA())</f>
        <v>#N/A</v>
      </c>
      <c r="AW255" s="79" t="e">
        <f ca="1">IFERROR(IF(OR($BE255=45,$BE255=45+Results!$AR$2),VLOOKUP($C255,Data_qPCR,AW$3+2,FALSE),NA()),NA())</f>
        <v>#N/A</v>
      </c>
      <c r="AX255" s="79" t="e">
        <f ca="1">IFERROR(IF(OR($BE255=45,$BE255=45+Results!$AR$2),VLOOKUP($C255,Data_qPCR,AX$3+2,FALSE),NA()),NA())</f>
        <v>#N/A</v>
      </c>
      <c r="AY255" s="79" t="e">
        <f ca="1">IFERROR(IF(OR($BE255=45,$BE255=45+Results!$AR$2),VLOOKUP($C255,Data_qPCR,AY$3+2,FALSE),NA()),NA())</f>
        <v>#N/A</v>
      </c>
      <c r="AZ255" s="79" t="e">
        <f ca="1">IFERROR(IF(OR($BE255=45,$BE255=45+Results!$AR$2),VLOOKUP($C255,Data_qPCR,AZ$3+2,FALSE),NA()),NA())</f>
        <v>#N/A</v>
      </c>
      <c r="BA255" s="79" t="e">
        <f ca="1">IFERROR(IF(OR($BE255=45,$BE255=45+Results!$AR$2),VLOOKUP($C255,Data_qPCR,BA$3+2,FALSE),NA()),NA())</f>
        <v>#N/A</v>
      </c>
      <c r="BB255" s="79" t="e">
        <f ca="1">IFERROR(IF(OR($BE255=45,$BE255=45+Results!$AR$2),VLOOKUP($C255,Data_qPCR,BB$3+2,FALSE),NA()),NA())</f>
        <v>#N/A</v>
      </c>
      <c r="BC255" s="79" t="e">
        <f ca="1">IFERROR(IF(OR($BE255=45,$BE255=45+Results!$AR$2),VLOOKUP($C255,Data_qPCR,BC$3+2,FALSE),NA()),NA())</f>
        <v>#N/A</v>
      </c>
      <c r="BD255" s="79" t="str">
        <f t="shared" ca="1" si="24"/>
        <v/>
      </c>
      <c r="BE255" t="str">
        <f ca="1">IFERROR(IF(LEFT(C255,1)+0=Results!$C$4,INDEX(Results!$AM$8:$BJ$23,CODE(RIGHT(LEFT(C255,2),1))-64,RIGHT(C255,LEN(C255)-2)+0),IF(Results!$AL$7=2,2,45)),"")</f>
        <v/>
      </c>
      <c r="BF255" t="str">
        <f t="shared" ca="1" si="23"/>
        <v/>
      </c>
      <c r="BG255" s="104" t="str">
        <f ca="1">IFERROR(IF(LEFT(C255,1)+0=Results!$C$4,INDEX(Results!$CK$8:$DH$23,CODE(RIGHT(LEFT(C255,2),1))-64,RIGHT(C255,LEN(C255)-2)+0),IF(Results!$AL$7=2,2,45)),"")</f>
        <v/>
      </c>
    </row>
    <row r="257" spans="3:59" x14ac:dyDescent="0.25">
      <c r="C257" t="str">
        <f ca="1">IFERROR(VLOOKUP(A4,Data_OrderChart,2,FALSE),"")</f>
        <v>1A1</v>
      </c>
      <c r="D257" t="str">
        <f t="shared" ca="1" si="22"/>
        <v>3G_SodA</v>
      </c>
      <c r="E257" t="str">
        <f t="shared" ref="E257" ca="1" si="26">IF(A257="N/A","",C257&amp;"-"&amp;D257)</f>
        <v>1A1-3G_SodA</v>
      </c>
      <c r="F257" s="268">
        <f ca="1">IFERROR(IF(OR($BE257=45,$BE257=45+Results!$AR$2),VLOOKUP($C257,Data_qPCR,F$3+2,FALSE),NA()),NA())</f>
        <v>7.758545141667751E-4</v>
      </c>
      <c r="G257" s="268">
        <f ca="1">IFERROR(IF(OR($BE257=45,$BE257=45+Results!$AR$2),VLOOKUP($C257,Data_qPCR,G$3+2,FALSE),NA()),NA())</f>
        <v>7.758545141667751E-4</v>
      </c>
      <c r="H257" s="268">
        <f ca="1">IFERROR(IF(OR($BE257=45,$BE257=45+Results!$AR$2),VLOOKUP($C257,Data_qPCR,H$3+2,FALSE),NA()),NA())</f>
        <v>7.758545141667751E-4</v>
      </c>
      <c r="I257" s="268">
        <f ca="1">IFERROR(IF(OR($BE257=45,$BE257=45+Results!$AR$2),VLOOKUP($C257,Data_qPCR,I$3+2,FALSE),NA()),NA())</f>
        <v>7.758545141667751E-4</v>
      </c>
      <c r="J257" s="268">
        <f ca="1">IFERROR(IF(OR($BE257=45,$BE257=45+Results!$AR$2),VLOOKUP($C257,Data_qPCR,J$3+2,FALSE),NA()),NA())</f>
        <v>7.758545141667751E-4</v>
      </c>
      <c r="K257" s="268">
        <f ca="1">IFERROR(IF(OR($BE257=45,$BE257=45+Results!$AR$2),VLOOKUP($C257,Data_qPCR,K$3+2,FALSE),NA()),NA())</f>
        <v>7.758545141667751E-4</v>
      </c>
      <c r="L257" s="268">
        <f ca="1">IFERROR(IF(OR($BE257=45,$BE257=45+Results!$AR$2),VLOOKUP($C257,Data_qPCR,L$3+2,FALSE),NA()),NA())</f>
        <v>7.758545141667751E-4</v>
      </c>
      <c r="M257" s="268">
        <f ca="1">IFERROR(IF(OR($BE257=45,$BE257=45+Results!$AR$2),VLOOKUP($C257,Data_qPCR,M$3+2,FALSE),NA()),NA())</f>
        <v>7.758545141667751E-4</v>
      </c>
      <c r="N257" s="268">
        <f ca="1">IFERROR(IF(OR($BE257=45,$BE257=45+Results!$AR$2),VLOOKUP($C257,Data_qPCR,N$3+2,FALSE),NA()),NA())</f>
        <v>7.758545141667751E-4</v>
      </c>
      <c r="O257" s="268">
        <f ca="1">IFERROR(IF(OR($BE257=45,$BE257=45+Results!$AR$2),VLOOKUP($C257,Data_qPCR,O$3+2,FALSE),NA()),NA())</f>
        <v>7.758545141667751E-4</v>
      </c>
      <c r="P257" s="268">
        <f ca="1">IFERROR(IF(OR($BE257=45,$BE257=45+Results!$AR$2),VLOOKUP($C257,Data_qPCR,P$3+2,FALSE),NA()),NA())</f>
        <v>7.758545141667751E-4</v>
      </c>
      <c r="Q257" s="268">
        <f ca="1">IFERROR(IF(OR($BE257=45,$BE257=45+Results!$AR$2),VLOOKUP($C257,Data_qPCR,Q$3+2,FALSE),NA()),NA())</f>
        <v>7.758545141667751E-4</v>
      </c>
      <c r="R257" s="268">
        <f ca="1">IFERROR(IF(OR($BE257=45,$BE257=45+Results!$AR$2),VLOOKUP($C257,Data_qPCR,R$3+2,FALSE),NA()),NA())</f>
        <v>7.758545141667751E-4</v>
      </c>
      <c r="S257" s="268">
        <f ca="1">IFERROR(IF(OR($BE257=45,$BE257=45+Results!$AR$2),VLOOKUP($C257,Data_qPCR,S$3+2,FALSE),NA()),NA())</f>
        <v>7.758545141667751E-4</v>
      </c>
      <c r="T257" s="268">
        <f ca="1">IFERROR(IF(OR($BE257=45,$BE257=45+Results!$AR$2),VLOOKUP($C257,Data_qPCR,T$3+2,FALSE),NA()),NA())</f>
        <v>7.758545141667751E-4</v>
      </c>
      <c r="U257" s="268">
        <f ca="1">IFERROR(IF(OR($BE257=45,$BE257=45+Results!$AR$2),VLOOKUP($C257,Data_qPCR,U$3+2,FALSE),NA()),NA())</f>
        <v>7.758545141667751E-4</v>
      </c>
      <c r="V257" s="268">
        <f ca="1">IFERROR(IF(OR($BE257=45,$BE257=45+Results!$AR$2),VLOOKUP($C257,Data_qPCR,V$3+2,FALSE),NA()),NA())</f>
        <v>7.758545141667751E-4</v>
      </c>
      <c r="W257" s="268">
        <f ca="1">IFERROR(IF(OR($BE257=45,$BE257=45+Results!$AR$2),VLOOKUP($C257,Data_qPCR,W$3+2,FALSE),NA()),NA())</f>
        <v>7.758545141667751E-4</v>
      </c>
      <c r="X257" s="268">
        <f ca="1">IFERROR(IF(OR($BE257=45,$BE257=45+Results!$AR$2),VLOOKUP($C257,Data_qPCR,X$3+2,FALSE),NA()),NA())</f>
        <v>7.758545141667751E-4</v>
      </c>
      <c r="Y257" s="268">
        <f ca="1">IFERROR(IF(OR($BE257=45,$BE257=45+Results!$AR$2),VLOOKUP($C257,Data_qPCR,Y$3+2,FALSE),NA()),NA())</f>
        <v>2.6584767090050291E-3</v>
      </c>
      <c r="Z257" s="268">
        <f ca="1">IFERROR(IF(OR($BE257=45,$BE257=45+Results!$AR$2),VLOOKUP($C257,Data_qPCR,Z$3+2,FALSE),NA()),NA())</f>
        <v>9.0345373185235552E-3</v>
      </c>
      <c r="AA257" s="268">
        <f ca="1">IFERROR(IF(OR($BE257=45,$BE257=45+Results!$AR$2),VLOOKUP($C257,Data_qPCR,AA$3+2,FALSE),NA()),NA())</f>
        <v>2.0068301219734779E-2</v>
      </c>
      <c r="AB257" s="268">
        <f ca="1">IFERROR(IF(OR($BE257=45,$BE257=45+Results!$AR$2),VLOOKUP($C257,Data_qPCR,AB$3+2,FALSE),NA()),NA())</f>
        <v>3.9623077428360493E-2</v>
      </c>
      <c r="AC257" s="268">
        <f ca="1">IFERROR(IF(OR($BE257=45,$BE257=45+Results!$AR$2),VLOOKUP($C257,Data_qPCR,AC$3+2,FALSE),NA()),NA())</f>
        <v>7.1537033824865662E-2</v>
      </c>
      <c r="AD257" s="268">
        <f ca="1">IFERROR(IF(OR($BE257=45,$BE257=45+Results!$AR$2),VLOOKUP($C257,Data_qPCR,AD$3+2,FALSE),NA()),NA())</f>
        <v>0.12242680118053657</v>
      </c>
      <c r="AE257" s="268">
        <f ca="1">IFERROR(IF(OR($BE257=45,$BE257=45+Results!$AR$2),VLOOKUP($C257,Data_qPCR,AE$3+2,FALSE),NA()),NA())</f>
        <v>0.19910705183565616</v>
      </c>
      <c r="AF257" s="268">
        <f ca="1">IFERROR(IF(OR($BE257=45,$BE257=45+Results!$AR$2),VLOOKUP($C257,Data_qPCR,AF$3+2,FALSE),NA()),NA())</f>
        <v>0.30479887369562697</v>
      </c>
      <c r="AG257" s="268">
        <f ca="1">IFERROR(IF(OR($BE257=45,$BE257=45+Results!$AR$2),VLOOKUP($C257,Data_qPCR,AG$3+2,FALSE),NA()),NA())</f>
        <v>0.43239224027052303</v>
      </c>
      <c r="AH257" s="268">
        <f ca="1">IFERROR(IF(OR($BE257=45,$BE257=45+Results!$AR$2),VLOOKUP($C257,Data_qPCR,AH$3+2,FALSE),NA()),NA())</f>
        <v>0.56336718889309523</v>
      </c>
      <c r="AI257" s="268">
        <f ca="1">IFERROR(IF(OR($BE257=45,$BE257=45+Results!$AR$2),VLOOKUP($C257,Data_qPCR,AI$3+2,FALSE),NA()),NA())</f>
        <v>0.67931740364006654</v>
      </c>
      <c r="AJ257" s="268">
        <f ca="1">IFERROR(IF(OR($BE257=45,$BE257=45+Results!$AR$2),VLOOKUP($C257,Data_qPCR,AJ$3+2,FALSE),NA()),NA())</f>
        <v>0.76718570154212229</v>
      </c>
      <c r="AK257" s="268">
        <f ca="1">IFERROR(IF(OR($BE257=45,$BE257=45+Results!$AR$2),VLOOKUP($C257,Data_qPCR,AK$3+2,FALSE),NA()),NA())</f>
        <v>0.82814318581773316</v>
      </c>
      <c r="AL257" s="268">
        <f ca="1">IFERROR(IF(OR($BE257=45,$BE257=45+Results!$AR$2),VLOOKUP($C257,Data_qPCR,AL$3+2,FALSE),NA()),NA())</f>
        <v>0.86992412160821064</v>
      </c>
      <c r="AM257" s="268">
        <f ca="1">IFERROR(IF(OR($BE257=45,$BE257=45+Results!$AR$2),VLOOKUP($C257,Data_qPCR,AM$3+2,FALSE),NA()),NA())</f>
        <v>0.90239679631059866</v>
      </c>
      <c r="AN257" s="268">
        <f ca="1">IFERROR(IF(OR($BE257=45,$BE257=45+Results!$AR$2),VLOOKUP($C257,Data_qPCR,AN$3+2,FALSE),NA()),NA())</f>
        <v>0.92912698940882665</v>
      </c>
      <c r="AO257" s="268">
        <f ca="1">IFERROR(IF(OR($BE257=45,$BE257=45+Results!$AR$2),VLOOKUP($C257,Data_qPCR,AO$3+2,FALSE),NA()),NA())</f>
        <v>0.95129866422464215</v>
      </c>
      <c r="AP257" s="268">
        <f ca="1">IFERROR(IF(OR($BE257=45,$BE257=45+Results!$AR$2),VLOOKUP($C257,Data_qPCR,AP$3+2,FALSE),NA()),NA())</f>
        <v>0.96889316908864742</v>
      </c>
      <c r="AQ257" s="268">
        <f ca="1">IFERROR(IF(OR($BE257=45,$BE257=45+Results!$AR$2),VLOOKUP($C257,Data_qPCR,AQ$3+2,FALSE),NA()),NA())</f>
        <v>0.98316547858099312</v>
      </c>
      <c r="AR257" s="268">
        <f ca="1">IFERROR(IF(OR($BE257=45,$BE257=45+Results!$AR$2),VLOOKUP($C257,Data_qPCR,AR$3+2,FALSE),NA()),NA())</f>
        <v>0.99466316002889865</v>
      </c>
      <c r="AS257" s="268">
        <f ca="1">IFERROR(IF(OR($BE257=45,$BE257=45+Results!$AR$2),VLOOKUP($C257,Data_qPCR,AS$3+2,FALSE),NA()),NA())</f>
        <v>1</v>
      </c>
      <c r="AT257" s="268" t="e">
        <f ca="1">IFERROR(IF(OR($BE257=45,$BE257=45+Results!$AR$2),VLOOKUP($C257,Data_qPCR,AT$3+2,FALSE),NA()),NA())</f>
        <v>#N/A</v>
      </c>
      <c r="AU257" s="268" t="e">
        <f ca="1">IFERROR(IF(OR($BE257=45,$BE257=45+Results!$AR$2),VLOOKUP($C257,Data_qPCR,AU$3+2,FALSE),NA()),NA())</f>
        <v>#N/A</v>
      </c>
      <c r="AV257" s="268" t="e">
        <f ca="1">IFERROR(IF(OR($BE257=45,$BE257=45+Results!$AR$2),VLOOKUP($C257,Data_qPCR,AV$3+2,FALSE),NA()),NA())</f>
        <v>#N/A</v>
      </c>
      <c r="AW257" s="268" t="e">
        <f ca="1">IFERROR(IF(OR($BE257=45,$BE257=45+Results!$AR$2),VLOOKUP($C257,Data_qPCR,AW$3+2,FALSE),NA()),NA())</f>
        <v>#N/A</v>
      </c>
      <c r="AX257" s="268" t="e">
        <f ca="1">IFERROR(IF(OR($BE257=45,$BE257=45+Results!$AR$2),VLOOKUP($C257,Data_qPCR,AX$3+2,FALSE),NA()),NA())</f>
        <v>#N/A</v>
      </c>
      <c r="AY257" s="268" t="e">
        <f ca="1">IFERROR(IF(OR($BE257=45,$BE257=45+Results!$AR$2),VLOOKUP($C257,Data_qPCR,AY$3+2,FALSE),NA()),NA())</f>
        <v>#N/A</v>
      </c>
      <c r="AZ257" s="268" t="e">
        <f ca="1">IFERROR(IF(OR($BE257=45,$BE257=45+Results!$AR$2),VLOOKUP($C257,Data_qPCR,AZ$3+2,FALSE),NA()),NA())</f>
        <v>#N/A</v>
      </c>
      <c r="BA257" s="268" t="e">
        <f ca="1">IFERROR(IF(OR($BE257=45,$BE257=45+Results!$AR$2),VLOOKUP($C257,Data_qPCR,BA$3+2,FALSE),NA()),NA())</f>
        <v>#N/A</v>
      </c>
      <c r="BB257" s="268" t="e">
        <f ca="1">IFERROR(IF(OR($BE257=45,$BE257=45+Results!$AR$2),VLOOKUP($C257,Data_qPCR,BB$3+2,FALSE),NA()),NA())</f>
        <v>#N/A</v>
      </c>
      <c r="BC257" s="268" t="e">
        <f ca="1">IFERROR(IF(OR($BE257=45,$BE257=45+Results!$AR$2),VLOOKUP($C257,Data_qPCR,BC$3+2,FALSE),NA()),NA())</f>
        <v>#N/A</v>
      </c>
      <c r="BD257" s="104" t="s">
        <v>696</v>
      </c>
      <c r="BE257">
        <f ca="1">IFERROR(IF(LEFT(C257,1)+0=Results!$C$4,INDEX(Results!$AM$8:$BJ$23,CODE(RIGHT(LEFT(C257,2),1))-64,RIGHT(C257,LEN(C257)-2)+0),IF(Results!$AL$7=2,2,45)),"")</f>
        <v>45</v>
      </c>
      <c r="BF257">
        <f t="shared" ca="1" si="23"/>
        <v>10101</v>
      </c>
      <c r="BG257" s="104" t="str">
        <f ca="1">IFERROR(IF(LEFT(C255,1)+0=Results!$C$4,INDEX(Results!$CK$8:$DH$23,CODE(RIGHT(LEFT(C255,2),1))-64,RIGHT(C255,LEN(C255)-2)+0),IF(Results!$AL$7=2,2,45)),"")</f>
        <v/>
      </c>
    </row>
    <row r="258" spans="3:59" x14ac:dyDescent="0.25">
      <c r="C258" t="e">
        <f>Data_Amplitude!C1159</f>
        <v>#N/A</v>
      </c>
      <c r="D258" t="str">
        <f ca="1">Data_Amplitude!BC1159</f>
        <v/>
      </c>
      <c r="E258" t="e">
        <f ca="1">IF(A256="N/A","",C258&amp;"-"&amp;D258)</f>
        <v>#N/A</v>
      </c>
      <c r="F258" t="e">
        <f>IF(F3="","",IF(Data_Amplitude!D1159="",NA(),Data_Amplitude!D1159))</f>
        <v>#N/A</v>
      </c>
      <c r="G258" s="268" t="e">
        <f>IF(G3="","",IF(Data_Amplitude!E1159="",NA(),Data_Amplitude!E1159))</f>
        <v>#N/A</v>
      </c>
      <c r="H258" s="268" t="e">
        <f>IF(H3="","",IF(Data_Amplitude!F1159="",NA(),Data_Amplitude!F1159))</f>
        <v>#N/A</v>
      </c>
      <c r="I258" s="268" t="e">
        <f>IF(I3="","",IF(Data_Amplitude!G1159="",NA(),Data_Amplitude!G1159))</f>
        <v>#N/A</v>
      </c>
      <c r="J258" s="268" t="e">
        <f>IF(J3="","",IF(Data_Amplitude!H1159="",NA(),Data_Amplitude!H1159))</f>
        <v>#N/A</v>
      </c>
      <c r="K258" s="268" t="e">
        <f>IF(K3="","",IF(Data_Amplitude!I1159="",NA(),Data_Amplitude!I1159))</f>
        <v>#N/A</v>
      </c>
      <c r="L258" s="268" t="e">
        <f>IF(L3="","",IF(Data_Amplitude!J1159="",NA(),Data_Amplitude!J1159))</f>
        <v>#N/A</v>
      </c>
      <c r="M258" s="268" t="e">
        <f>IF(M3="","",IF(Data_Amplitude!K1159="",NA(),Data_Amplitude!K1159))</f>
        <v>#N/A</v>
      </c>
      <c r="N258" s="268" t="e">
        <f>IF(N3="","",IF(Data_Amplitude!L1159="",NA(),Data_Amplitude!L1159))</f>
        <v>#N/A</v>
      </c>
      <c r="O258" s="268" t="e">
        <f>IF(O3="","",IF(Data_Amplitude!M1159="",NA(),Data_Amplitude!M1159))</f>
        <v>#N/A</v>
      </c>
      <c r="P258" s="268" t="e">
        <f>IF(P3="","",IF(Data_Amplitude!N1159="",NA(),Data_Amplitude!N1159))</f>
        <v>#N/A</v>
      </c>
      <c r="Q258" s="268" t="e">
        <f>IF(Q3="","",IF(Data_Amplitude!O1159="",NA(),Data_Amplitude!O1159))</f>
        <v>#N/A</v>
      </c>
      <c r="R258" s="268" t="e">
        <f>IF(R3="","",IF(Data_Amplitude!P1159="",NA(),Data_Amplitude!P1159))</f>
        <v>#N/A</v>
      </c>
      <c r="S258" s="268" t="e">
        <f>IF(S3="","",IF(Data_Amplitude!Q1159="",NA(),Data_Amplitude!Q1159))</f>
        <v>#N/A</v>
      </c>
      <c r="T258" s="268" t="e">
        <f>IF(T3="","",IF(Data_Amplitude!R1159="",NA(),Data_Amplitude!R1159))</f>
        <v>#N/A</v>
      </c>
      <c r="U258" s="268" t="e">
        <f>IF(U3="","",IF(Data_Amplitude!S1159="",NA(),Data_Amplitude!S1159))</f>
        <v>#N/A</v>
      </c>
      <c r="V258" s="268" t="e">
        <f>IF(V3="","",IF(Data_Amplitude!T1159="",NA(),Data_Amplitude!T1159))</f>
        <v>#N/A</v>
      </c>
      <c r="W258" s="268" t="e">
        <f>IF(W3="","",IF(Data_Amplitude!U1159="",NA(),Data_Amplitude!U1159))</f>
        <v>#N/A</v>
      </c>
      <c r="X258" s="268" t="e">
        <f>IF(X3="","",IF(Data_Amplitude!V1159="",NA(),Data_Amplitude!V1159))</f>
        <v>#N/A</v>
      </c>
      <c r="Y258" s="268" t="e">
        <f>IF(Y3="","",IF(Data_Amplitude!W1159="",NA(),Data_Amplitude!W1159))</f>
        <v>#N/A</v>
      </c>
      <c r="Z258" s="268" t="e">
        <f>IF(Z3="","",IF(Data_Amplitude!X1159="",NA(),Data_Amplitude!X1159))</f>
        <v>#N/A</v>
      </c>
      <c r="AA258" s="268" t="e">
        <f>IF(AA3="","",IF(Data_Amplitude!Y1159="",NA(),Data_Amplitude!Y1159))</f>
        <v>#N/A</v>
      </c>
      <c r="AB258" s="268" t="e">
        <f>IF(AB3="","",IF(Data_Amplitude!Z1159="",NA(),Data_Amplitude!Z1159))</f>
        <v>#N/A</v>
      </c>
      <c r="AC258" s="268" t="e">
        <f>IF(AC3="","",IF(Data_Amplitude!AA1159="",NA(),Data_Amplitude!AA1159))</f>
        <v>#N/A</v>
      </c>
      <c r="AD258" s="268" t="e">
        <f>IF(AD3="","",IF(Data_Amplitude!AB1159="",NA(),Data_Amplitude!AB1159))</f>
        <v>#N/A</v>
      </c>
      <c r="AE258" s="268" t="e">
        <f>IF(AE3="","",IF(Data_Amplitude!AC1159="",NA(),Data_Amplitude!AC1159))</f>
        <v>#N/A</v>
      </c>
      <c r="AF258" s="268" t="e">
        <f>IF(AF3="","",IF(Data_Amplitude!AD1159="",NA(),Data_Amplitude!AD1159))</f>
        <v>#N/A</v>
      </c>
      <c r="AG258" s="268" t="e">
        <f>IF(AG3="","",IF(Data_Amplitude!AE1159="",NA(),Data_Amplitude!AE1159))</f>
        <v>#N/A</v>
      </c>
      <c r="AH258" s="268" t="e">
        <f>IF(AH3="","",IF(Data_Amplitude!AF1159="",NA(),Data_Amplitude!AF1159))</f>
        <v>#N/A</v>
      </c>
      <c r="AI258" s="268" t="e">
        <f>IF(AI3="","",IF(Data_Amplitude!AG1159="",NA(),Data_Amplitude!AG1159))</f>
        <v>#N/A</v>
      </c>
      <c r="AJ258" s="268" t="e">
        <f>IF(AJ3="","",IF(Data_Amplitude!AH1159="",NA(),Data_Amplitude!AH1159))</f>
        <v>#N/A</v>
      </c>
      <c r="AK258" s="268" t="e">
        <f>IF(AK3="","",IF(Data_Amplitude!AI1159="",NA(),Data_Amplitude!AI1159))</f>
        <v>#N/A</v>
      </c>
      <c r="AL258" s="268" t="e">
        <f>IF(AL3="","",IF(Data_Amplitude!AJ1159="",NA(),Data_Amplitude!AJ1159))</f>
        <v>#N/A</v>
      </c>
      <c r="AM258" s="268" t="e">
        <f>IF(AM3="","",IF(Data_Amplitude!AK1159="",NA(),Data_Amplitude!AK1159))</f>
        <v>#N/A</v>
      </c>
      <c r="AN258" s="268" t="e">
        <f>IF(AN3="","",IF(Data_Amplitude!AL1159="",NA(),Data_Amplitude!AL1159))</f>
        <v>#N/A</v>
      </c>
      <c r="AO258" s="268" t="e">
        <f>IF(AO3="","",IF(Data_Amplitude!AM1159="",NA(),Data_Amplitude!AM1159))</f>
        <v>#N/A</v>
      </c>
      <c r="AP258" s="268" t="e">
        <f>IF(AP3="","",IF(Data_Amplitude!AN1159="",NA(),Data_Amplitude!AN1159))</f>
        <v>#N/A</v>
      </c>
      <c r="AQ258" s="268" t="e">
        <f>IF(AQ3="","",IF(Data_Amplitude!AO1159="",NA(),Data_Amplitude!AO1159))</f>
        <v>#N/A</v>
      </c>
      <c r="AR258" s="268" t="e">
        <f>IF(AR3="","",IF(Data_Amplitude!AP1159="",NA(),Data_Amplitude!AP1159))</f>
        <v>#N/A</v>
      </c>
      <c r="AS258" s="268" t="e">
        <f>IF(AS3="","",IF(Data_Amplitude!AQ1159="",NA(),Data_Amplitude!AQ1159))</f>
        <v>#N/A</v>
      </c>
      <c r="AT258" s="268" t="str">
        <f>IF(AT3="","",IF(Data_Amplitude!AR1159="",NA(),Data_Amplitude!AR1159))</f>
        <v/>
      </c>
      <c r="AU258" s="268" t="str">
        <f>IF(AU3="","",IF(Data_Amplitude!AS1159="",NA(),Data_Amplitude!AS1159))</f>
        <v/>
      </c>
      <c r="AV258" s="268" t="str">
        <f>IF(AV3="","",IF(Data_Amplitude!AT1159="",NA(),Data_Amplitude!AT1159))</f>
        <v/>
      </c>
      <c r="AW258" s="268" t="str">
        <f>IF(AW3="","",IF(Data_Amplitude!AU1159="",NA(),Data_Amplitude!AU1159))</f>
        <v/>
      </c>
      <c r="AX258" s="268" t="str">
        <f>IF(AX3="","",IF(Data_Amplitude!AV1159="",NA(),Data_Amplitude!AV1159))</f>
        <v/>
      </c>
      <c r="AY258" s="268" t="str">
        <f>IF(AY3="","",IF(Data_Amplitude!AW1159="",NA(),Data_Amplitude!AW1159))</f>
        <v/>
      </c>
      <c r="AZ258" s="268" t="str">
        <f>IF(AZ3="","",IF(Data_Amplitude!AX1159="",NA(),Data_Amplitude!AX1159))</f>
        <v/>
      </c>
      <c r="BA258" s="268" t="str">
        <f>IF(BA3="","",IF(Data_Amplitude!AY1159="",NA(),Data_Amplitude!AY1159))</f>
        <v/>
      </c>
      <c r="BB258" s="268" t="str">
        <f>IF(BB3="","",IF(Data_Amplitude!AZ1159="",NA(),Data_Amplitude!AZ1159))</f>
        <v/>
      </c>
      <c r="BC258" s="268" t="str">
        <f>IF(BC3="","",IF(Data_Amplitude!BA1159="",NA(),Data_Amplitude!BA1159))</f>
        <v/>
      </c>
    </row>
  </sheetData>
  <sheetProtection password="C750" sheet="1" objects="1" scenarios="1" selectLockedCells="1"/>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FF1157"/>
  <sheetViews>
    <sheetView showGridLines="0" workbookViewId="0">
      <selection activeCell="C2" sqref="C2"/>
    </sheetView>
  </sheetViews>
  <sheetFormatPr defaultRowHeight="15" x14ac:dyDescent="0.25"/>
  <cols>
    <col min="1" max="5" width="9.140625" style="23"/>
    <col min="6" max="6" width="9.85546875" style="23" bestFit="1" customWidth="1"/>
    <col min="7" max="10" width="9.140625" style="23"/>
    <col min="11" max="11" width="9.140625" style="23" customWidth="1"/>
    <col min="12" max="22" width="3.28515625" style="23" customWidth="1"/>
    <col min="23" max="36" width="3.140625" style="23" customWidth="1"/>
    <col min="37" max="37" width="9.140625" style="23"/>
    <col min="38" max="62" width="3.5703125" style="23" customWidth="1"/>
    <col min="63" max="63" width="9.140625" style="23"/>
    <col min="64" max="87" width="3" style="23" customWidth="1"/>
    <col min="88" max="88" width="9.140625" style="23"/>
    <col min="89" max="112" width="3.42578125" style="23" customWidth="1"/>
    <col min="113" max="113" width="9.140625" style="23"/>
    <col min="114" max="137" width="3.85546875" style="23" customWidth="1"/>
    <col min="138" max="138" width="9.140625" style="23"/>
    <col min="139" max="162" width="3.28515625" style="23" customWidth="1"/>
    <col min="163" max="16384" width="9.140625" style="23"/>
  </cols>
  <sheetData>
    <row r="1" spans="1:162" x14ac:dyDescent="0.25">
      <c r="A1" s="253" t="s">
        <v>7</v>
      </c>
      <c r="B1" s="177" t="s">
        <v>8</v>
      </c>
      <c r="C1" s="87" t="s">
        <v>27</v>
      </c>
      <c r="D1" s="94" t="s">
        <v>9</v>
      </c>
      <c r="E1" s="27">
        <f>Details!B6</f>
        <v>2</v>
      </c>
      <c r="F1" s="176" t="s">
        <v>171</v>
      </c>
      <c r="G1" s="36" t="s">
        <v>62</v>
      </c>
      <c r="H1" s="27">
        <f>IF(G1="Log",2,1)</f>
        <v>2</v>
      </c>
      <c r="I1" s="27">
        <f ca="1">IFERROR(IF(Data_Amplitude!BI2&gt;1,0.1,10^(INT(LOG(Data_Amplitude!BI2))-1)),"")</f>
        <v>0.01</v>
      </c>
      <c r="K1" s="27">
        <f ca="1">Data_Analysis!E2</f>
        <v>0</v>
      </c>
      <c r="L1" s="27">
        <f ca="1">MAX(Data_qPCR)</f>
        <v>1</v>
      </c>
      <c r="M1" s="27">
        <f>1000-N1</f>
        <v>730</v>
      </c>
      <c r="N1" s="108">
        <v>270</v>
      </c>
      <c r="O1" s="149">
        <f t="shared" ref="O1:P3" ca="1" si="0">$G6</f>
        <v>0.28840315031266056</v>
      </c>
      <c r="P1" s="149">
        <f t="shared" ca="1" si="0"/>
        <v>0.28840315031266056</v>
      </c>
      <c r="Q1" s="149">
        <f ca="1">IFERROR(10^(LOG($I$1)+M1*((LOG($L$1)-LOG($I$1))/1000)),"")</f>
        <v>0.28840315031266056</v>
      </c>
      <c r="R1" s="149">
        <f ca="1">IFERROR(1000-(INT(G6/((L1-I1)/1000)-I1)-1),"")</f>
        <v>710</v>
      </c>
      <c r="S1" s="149">
        <f ca="1">IFERROR(1000-INT((LOG(G6)-LOG($I$1))/((LOG($L$1)-LOG($I$1))/1000)),"")</f>
        <v>270</v>
      </c>
      <c r="T1" s="149">
        <v>710</v>
      </c>
      <c r="U1" s="149">
        <v>270</v>
      </c>
      <c r="V1" s="27">
        <f ca="1">IFERROR(IF($H$1=1,$I$1+M1*($L$1-$I$1)/1000,10^(LOG($I$1)+M1*((LOG($L$1)-LOG($I$1))/1000))),"")</f>
        <v>0.28840315031266056</v>
      </c>
      <c r="W1" s="83"/>
      <c r="X1" s="83"/>
      <c r="Y1" s="83"/>
      <c r="Z1" s="83"/>
      <c r="AA1" s="83"/>
      <c r="AB1" s="83"/>
      <c r="AC1" s="83"/>
      <c r="AD1" s="83"/>
      <c r="AE1" s="83"/>
      <c r="AF1" s="83"/>
      <c r="AG1" s="83"/>
      <c r="AH1" s="83"/>
      <c r="AI1" s="83"/>
      <c r="AJ1" s="83"/>
      <c r="AK1" s="27" t="s">
        <v>555</v>
      </c>
      <c r="AL1" s="27" t="s">
        <v>556</v>
      </c>
      <c r="AM1" s="27" t="s">
        <v>13</v>
      </c>
      <c r="AN1" s="27" t="s">
        <v>557</v>
      </c>
      <c r="AO1" s="27">
        <v>5</v>
      </c>
      <c r="AP1" s="27">
        <v>3</v>
      </c>
      <c r="AQ1" s="27"/>
      <c r="AR1" s="27">
        <v>52</v>
      </c>
      <c r="AS1" s="27" t="s">
        <v>574</v>
      </c>
      <c r="AT1" s="27"/>
      <c r="AU1" s="27"/>
      <c r="AV1" s="27"/>
      <c r="AW1" s="27"/>
      <c r="AX1" s="27" t="s">
        <v>918</v>
      </c>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v>1</v>
      </c>
      <c r="CJ1" s="27">
        <v>1</v>
      </c>
      <c r="CK1" s="27">
        <v>1</v>
      </c>
      <c r="CL1" s="27">
        <v>1</v>
      </c>
      <c r="CM1" s="27">
        <v>1</v>
      </c>
      <c r="CN1" s="27">
        <v>1</v>
      </c>
      <c r="CO1" s="27">
        <v>1</v>
      </c>
      <c r="CP1" s="27">
        <v>1</v>
      </c>
      <c r="CQ1" s="27">
        <v>1</v>
      </c>
      <c r="CR1" s="27">
        <v>1</v>
      </c>
      <c r="CS1" s="27">
        <v>1</v>
      </c>
      <c r="CT1" s="27">
        <v>1</v>
      </c>
      <c r="CU1" s="27">
        <v>1</v>
      </c>
      <c r="CV1" s="27">
        <v>1</v>
      </c>
      <c r="CW1" s="27">
        <v>1</v>
      </c>
      <c r="CX1" s="27">
        <v>1</v>
      </c>
      <c r="CY1" s="27">
        <v>1</v>
      </c>
      <c r="CZ1" s="27">
        <v>1</v>
      </c>
      <c r="DA1" s="27">
        <v>1</v>
      </c>
      <c r="DB1" s="27">
        <v>1</v>
      </c>
      <c r="DC1" s="27">
        <v>1</v>
      </c>
      <c r="DD1" s="27">
        <v>1</v>
      </c>
      <c r="DE1" s="27">
        <v>1</v>
      </c>
      <c r="DF1" s="27">
        <v>1</v>
      </c>
      <c r="DG1" s="27">
        <v>1</v>
      </c>
      <c r="DH1" s="27">
        <v>1</v>
      </c>
    </row>
    <row r="2" spans="1:162" x14ac:dyDescent="0.25">
      <c r="A2" s="265" t="s">
        <v>69</v>
      </c>
      <c r="B2" s="255" t="s">
        <v>600</v>
      </c>
      <c r="C2" s="253" t="s">
        <v>70</v>
      </c>
      <c r="D2" s="177" t="s">
        <v>621</v>
      </c>
      <c r="E2" s="27">
        <f>MATCH(Details!B7,Plates_Size,0)</f>
        <v>2</v>
      </c>
      <c r="F2" s="176" t="s">
        <v>52</v>
      </c>
      <c r="G2" s="36" t="s">
        <v>56</v>
      </c>
      <c r="H2" s="176" t="s">
        <v>48</v>
      </c>
      <c r="I2" s="27">
        <f>Data!D2</f>
        <v>40</v>
      </c>
      <c r="K2" s="27">
        <f ca="1">Data_Analysis!BV3</f>
        <v>0</v>
      </c>
      <c r="L2" s="27">
        <f ca="1">MIN(Data_qPCR)</f>
        <v>0</v>
      </c>
      <c r="M2" s="27">
        <f>1000-N2</f>
        <v>0</v>
      </c>
      <c r="N2" s="108">
        <v>1000</v>
      </c>
      <c r="O2" s="149">
        <f t="shared" ca="1" si="0"/>
        <v>0.01</v>
      </c>
      <c r="P2" s="149">
        <f t="shared" ca="1" si="0"/>
        <v>0.01</v>
      </c>
      <c r="Q2" s="149"/>
      <c r="R2" s="149">
        <f ca="1">IFERROR(1000-(INT(G7/((L1-I1)/1000)-I1)-1),"")</f>
        <v>991</v>
      </c>
      <c r="S2" s="149">
        <f ca="1">IFERROR(1000-INT((LOG(G7)-LOG($I$1))/((LOG($L$1)-LOG($I$1))/1000)),"")</f>
        <v>1000</v>
      </c>
      <c r="T2" s="149">
        <v>991</v>
      </c>
      <c r="U2" s="149">
        <v>1000</v>
      </c>
      <c r="V2" s="27">
        <f ca="1">IFERROR(IF($H$1=1,$I$1+M2*($L$1-$I$1)/1000,10^(LOG($I$1)+M2*((LOG($L$1)-LOG($I$1))/1000))),"")</f>
        <v>0.01</v>
      </c>
      <c r="W2" s="83"/>
      <c r="X2" s="83"/>
      <c r="Y2" s="83"/>
      <c r="Z2" s="83"/>
      <c r="AA2" s="83"/>
      <c r="AB2" s="83"/>
      <c r="AC2" s="83"/>
      <c r="AD2" s="83"/>
      <c r="AE2" s="83"/>
      <c r="AF2" s="83"/>
      <c r="AG2" s="83"/>
      <c r="AH2" s="83"/>
      <c r="AI2" s="83"/>
      <c r="AJ2" s="83"/>
      <c r="AK2" s="27"/>
      <c r="AL2" s="27">
        <v>8</v>
      </c>
      <c r="AM2" s="27">
        <v>13</v>
      </c>
      <c r="AN2" s="318" t="str">
        <f>$B$4&amp;AL3&amp;AM3</f>
        <v>1AllAll</v>
      </c>
      <c r="AO2" s="27"/>
      <c r="AP2" s="27"/>
      <c r="AQ2" s="27"/>
      <c r="AR2" s="27">
        <v>8</v>
      </c>
      <c r="AS2" s="27" t="s">
        <v>575</v>
      </c>
      <c r="AT2" s="27"/>
      <c r="AU2" s="27"/>
      <c r="AV2" s="27"/>
      <c r="AW2" s="27"/>
      <c r="AX2" s="27" t="s">
        <v>919</v>
      </c>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row>
    <row r="3" spans="1:162" x14ac:dyDescent="0.25">
      <c r="A3" s="30" t="str">
        <f ca="1">"Chart "&amp;Data_Chart!C1&amp;"/"&amp;Data_Chart!D2</f>
        <v>Chart 1/1</v>
      </c>
      <c r="B3" s="36">
        <v>1</v>
      </c>
      <c r="C3" s="254" t="s">
        <v>618</v>
      </c>
      <c r="D3" s="178" t="s">
        <v>622</v>
      </c>
      <c r="E3" s="27">
        <f ca="1">Data_Chart!BF3</f>
        <v>130</v>
      </c>
      <c r="F3" s="176" t="s">
        <v>58</v>
      </c>
      <c r="G3" s="36" t="s">
        <v>56</v>
      </c>
      <c r="H3" s="36">
        <v>13</v>
      </c>
      <c r="K3" s="27"/>
      <c r="L3" s="27"/>
      <c r="M3" s="27">
        <f>AVERAGE(M1:M2)</f>
        <v>365</v>
      </c>
      <c r="N3" s="27"/>
      <c r="O3" s="27">
        <f t="shared" ca="1" si="0"/>
        <v>5.3703179637025256E-2</v>
      </c>
      <c r="P3" s="27">
        <f t="shared" ca="1" si="0"/>
        <v>5.3703179637025256E-2</v>
      </c>
      <c r="Q3" s="27"/>
      <c r="R3" s="27"/>
      <c r="S3" s="27"/>
      <c r="T3" s="27"/>
      <c r="U3" s="27"/>
      <c r="V3" s="27">
        <f ca="1">IFERROR(IF($H$1=1,$I$1+M3*($L$1-$I$1)/1000,10^(LOG($I$1)+M3*((LOG($L$1)-LOG($I$1))/1000))),"")</f>
        <v>5.3703179637025256E-2</v>
      </c>
      <c r="W3" s="83"/>
      <c r="X3" s="83"/>
      <c r="Y3" s="83"/>
      <c r="Z3" s="83"/>
      <c r="AA3" s="83"/>
      <c r="AB3" s="83"/>
      <c r="AC3" s="83"/>
      <c r="AD3" s="83"/>
      <c r="AE3" s="83"/>
      <c r="AF3" s="83"/>
      <c r="AG3" s="83"/>
      <c r="AH3" s="83"/>
      <c r="AI3" s="83"/>
      <c r="AJ3" s="83"/>
      <c r="AK3" s="27"/>
      <c r="AL3" s="27" t="s">
        <v>553</v>
      </c>
      <c r="AM3" s="27" t="s">
        <v>553</v>
      </c>
      <c r="AN3" s="27">
        <f>IF(AL7=45,45,INDEX(AM8:BJ23,AL2-7,AM3))</f>
        <v>45</v>
      </c>
      <c r="AO3" s="27" t="str">
        <f>VLOOKUP(AN3,K25:M30,3,FALSE)</f>
        <v>Selection</v>
      </c>
      <c r="AP3" s="27" t="s">
        <v>16</v>
      </c>
      <c r="AQ3" s="27">
        <v>4</v>
      </c>
      <c r="AR3" s="27"/>
      <c r="AS3" s="27"/>
      <c r="AT3" s="27"/>
      <c r="AU3" s="27"/>
      <c r="AV3" s="27"/>
      <c r="AW3" s="27"/>
      <c r="AX3" s="27" t="s">
        <v>920</v>
      </c>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row>
    <row r="4" spans="1:162" x14ac:dyDescent="0.25">
      <c r="A4" s="43" t="s">
        <v>46</v>
      </c>
      <c r="B4" s="40">
        <v>1</v>
      </c>
      <c r="C4" s="27">
        <f>IF(B4="",1,B4)</f>
        <v>1</v>
      </c>
      <c r="D4" s="27">
        <v>0</v>
      </c>
      <c r="E4" s="27">
        <f>Data!D2</f>
        <v>40</v>
      </c>
      <c r="F4" s="176" t="s">
        <v>53</v>
      </c>
      <c r="G4" s="39" t="s">
        <v>56</v>
      </c>
      <c r="H4" s="27"/>
      <c r="I4" s="175" t="s">
        <v>560</v>
      </c>
      <c r="J4" s="175" t="s">
        <v>561</v>
      </c>
      <c r="K4" s="27">
        <f>Details!K15</f>
        <v>1</v>
      </c>
      <c r="L4" s="27"/>
      <c r="M4" s="27"/>
      <c r="N4" s="27"/>
      <c r="O4" s="27">
        <v>0</v>
      </c>
      <c r="P4" s="27">
        <f>Data!D2</f>
        <v>40</v>
      </c>
      <c r="Q4" s="27"/>
      <c r="R4" s="27"/>
      <c r="S4" s="27"/>
      <c r="T4" s="27"/>
      <c r="U4" s="27"/>
      <c r="V4" s="27"/>
      <c r="W4" s="83"/>
      <c r="X4" s="83"/>
      <c r="Y4" s="83"/>
      <c r="Z4" s="83"/>
      <c r="AA4" s="83"/>
      <c r="AB4" s="83"/>
      <c r="AC4" s="83"/>
      <c r="AD4" s="83"/>
      <c r="AE4" s="83"/>
      <c r="AF4" s="83"/>
      <c r="AG4" s="83"/>
      <c r="AH4" s="83"/>
      <c r="AI4" s="83"/>
      <c r="AJ4" s="83"/>
      <c r="AK4" s="27" t="s">
        <v>558</v>
      </c>
      <c r="AL4" s="27">
        <f>INDEX(Size_Col,MATCH(Details!B7,Plates_Size,0))</f>
        <v>12</v>
      </c>
      <c r="AM4" s="27" t="str">
        <f>AL2&amp;", "&amp;AM2</f>
        <v>8, 13</v>
      </c>
      <c r="AN4" s="27" t="str">
        <f>AL2+AO1&amp;", "&amp;AM2+AP1</f>
        <v>13, 16</v>
      </c>
      <c r="AO4" s="27"/>
      <c r="AP4" s="27"/>
      <c r="AQ4" s="27"/>
      <c r="AR4" s="27"/>
      <c r="AS4" s="27"/>
      <c r="AT4" s="27" t="s">
        <v>917</v>
      </c>
      <c r="AU4" s="27" t="b">
        <f ca="1">IFERROR(VLOOKUP($C$4&amp;$AL8&amp;AM$7,Data_qPCR,59,FALSE)="",FALSE)</f>
        <v>1</v>
      </c>
      <c r="AV4" s="27"/>
      <c r="AW4" s="27"/>
      <c r="AX4" s="27" t="s">
        <v>923</v>
      </c>
      <c r="AY4" s="27"/>
      <c r="AZ4" s="27"/>
      <c r="BA4" s="27"/>
      <c r="BB4" s="27"/>
      <c r="BC4" s="27"/>
      <c r="BD4" s="27"/>
      <c r="BE4" s="27"/>
      <c r="BF4" s="27" t="b">
        <f ca="1">VLOOKUP($C$4&amp;$AL12&amp;AN$7,Results,19,FALSE)</f>
        <v>0</v>
      </c>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row>
    <row r="5" spans="1:162" x14ac:dyDescent="0.25">
      <c r="A5" s="43" t="s">
        <v>554</v>
      </c>
      <c r="B5" s="44" t="str">
        <f ca="1">Data_Chart!BG1&amp;"-"&amp;Data_Chart!BG2</f>
        <v>1A1-2H9</v>
      </c>
      <c r="C5" s="323" t="str">
        <f>IF(AND(AO1=0,AP1=0),IFERROR(VLOOKUP(B4&amp;AL3&amp;AM3,Data_qPCR,54,FALSE),"Selection"),"Selection")</f>
        <v>Selection</v>
      </c>
      <c r="D5" s="324"/>
      <c r="E5" s="325"/>
      <c r="F5" s="176" t="s">
        <v>54</v>
      </c>
      <c r="G5" s="40" t="s">
        <v>56</v>
      </c>
      <c r="H5" s="143" t="s">
        <v>527</v>
      </c>
      <c r="I5" s="49">
        <v>0.62</v>
      </c>
      <c r="J5" s="49">
        <v>1.1000000000000001</v>
      </c>
      <c r="K5" s="27">
        <f ca="1">IF(Plate_Correction!B5=TRUE,1,0)</f>
        <v>1</v>
      </c>
      <c r="L5" s="27"/>
      <c r="M5" s="27"/>
      <c r="N5" s="27"/>
      <c r="O5" s="27"/>
      <c r="P5" s="27"/>
      <c r="Q5" s="27"/>
      <c r="R5" s="27"/>
      <c r="S5" s="27"/>
      <c r="T5" s="27"/>
      <c r="U5" s="27"/>
      <c r="V5" s="27"/>
      <c r="W5" s="83"/>
      <c r="X5" s="83"/>
      <c r="Y5" s="83"/>
      <c r="Z5" s="83"/>
      <c r="AA5" s="83"/>
      <c r="AB5" s="83"/>
      <c r="AC5" s="83"/>
      <c r="AD5" s="83"/>
      <c r="AE5" s="83"/>
      <c r="AF5" s="83"/>
      <c r="AG5" s="83"/>
      <c r="AH5" s="83"/>
      <c r="AI5" s="83"/>
      <c r="AJ5" s="83"/>
      <c r="AK5" s="27" t="s">
        <v>559</v>
      </c>
      <c r="AL5" s="27">
        <f>INDEX(Size_Row,MATCH(Details!B7,Plates_Size,0))</f>
        <v>8</v>
      </c>
      <c r="AM5" s="27" t="s">
        <v>946</v>
      </c>
      <c r="AN5" s="27" t="s">
        <v>947</v>
      </c>
      <c r="AO5" s="27"/>
      <c r="AP5" s="27"/>
      <c r="AQ5" s="27"/>
      <c r="AR5" s="27"/>
      <c r="AS5" s="27"/>
      <c r="AT5" s="27" t="s">
        <v>915</v>
      </c>
      <c r="AU5" s="27" t="b">
        <f ca="1">IFERROR(VLOOKUP($C$4&amp;$AL8&amp;AM$7,Results,19,FALSE),FALSE)</f>
        <v>0</v>
      </c>
      <c r="AV5" s="27"/>
      <c r="AW5" s="27"/>
      <c r="AX5" s="27" t="s">
        <v>921</v>
      </c>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row>
    <row r="6" spans="1:162" x14ac:dyDescent="0.25">
      <c r="A6" s="169" t="s">
        <v>509</v>
      </c>
      <c r="B6" s="170" t="s">
        <v>528</v>
      </c>
      <c r="C6" s="170" t="s">
        <v>527</v>
      </c>
      <c r="D6" s="170" t="s">
        <v>526</v>
      </c>
      <c r="E6" s="170" t="s">
        <v>524</v>
      </c>
      <c r="F6" s="232" t="s">
        <v>506</v>
      </c>
      <c r="G6" s="280">
        <f ca="1">V1</f>
        <v>0.28840315031266056</v>
      </c>
      <c r="H6" s="143" t="s">
        <v>526</v>
      </c>
      <c r="I6" s="40">
        <v>0.98</v>
      </c>
      <c r="J6" s="50">
        <v>1</v>
      </c>
      <c r="L6" s="83"/>
      <c r="M6" s="83"/>
      <c r="N6" s="83"/>
      <c r="O6" s="83"/>
      <c r="P6" s="83"/>
      <c r="Q6" s="83"/>
      <c r="R6" s="83"/>
      <c r="S6" s="83"/>
      <c r="T6" s="83"/>
      <c r="U6" s="83"/>
      <c r="V6" s="83"/>
      <c r="W6" s="83"/>
      <c r="X6" s="83"/>
      <c r="Y6" s="83"/>
      <c r="Z6" s="83"/>
      <c r="AA6" s="83"/>
      <c r="AB6" s="83"/>
      <c r="AC6" s="83"/>
      <c r="AD6" s="83"/>
      <c r="AE6" s="83"/>
      <c r="AF6" s="83"/>
      <c r="AG6" s="83"/>
      <c r="AH6" s="83"/>
      <c r="AI6" s="83"/>
      <c r="AJ6" s="83"/>
      <c r="AK6" s="27"/>
      <c r="AL6" s="27"/>
      <c r="AM6" s="27"/>
      <c r="AN6" s="27"/>
      <c r="AO6" s="27"/>
      <c r="AP6" s="27"/>
      <c r="AQ6" s="27"/>
      <c r="AR6" s="27"/>
      <c r="AS6" s="27"/>
      <c r="AT6" s="27" t="s">
        <v>916</v>
      </c>
      <c r="AU6" s="319" t="b">
        <f>IFERROR(INDEX(Data_RAW,MATCH($C$4&amp;$AL8&amp;AM$7,Data_Code_Raw,0),3)="",FALSE)</f>
        <v>0</v>
      </c>
      <c r="AV6" s="27"/>
      <c r="AW6" s="27"/>
      <c r="AX6" s="27" t="s">
        <v>922</v>
      </c>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row>
    <row r="7" spans="1:162" x14ac:dyDescent="0.25">
      <c r="A7" s="169" t="str">
        <f>IF(AL3&amp;AM3="AllAll","All_Min",IF(AND(AO1=0,AP1=0),C4&amp;AL3&amp;AM3,C4&amp;AL3&amp;AM3&amp;"-"&amp;C4&amp;AP3&amp;AQ3))</f>
        <v>All_Min</v>
      </c>
      <c r="B7" s="171">
        <f ca="1">IFERROR(VLOOKUP($A7,Results,20,FALSE),IF(A7="All_Min",Data_Analysis!BN1,""))</f>
        <v>15.819432012260332</v>
      </c>
      <c r="C7" s="172">
        <f ca="1">IFERROR(VLOOKUP($A7,Results,12,FALSE),IF(A7="All_Min",Data_Analysis!BM1,""))</f>
        <v>0.75239841216967784</v>
      </c>
      <c r="D7" s="173">
        <f ca="1">IFERROR(VLOOKUP($A7,Results,11,FALSE),IF(A7="All_Min",Data_Analysis!BL1,""))</f>
        <v>0.98984530847926222</v>
      </c>
      <c r="E7" s="174">
        <f ca="1">IFERROR(VLOOKUP($A7,Results,8,FALSE),IF(A7="All_Min",Data_Analysis!BI1,""))</f>
        <v>4</v>
      </c>
      <c r="F7" s="232" t="s">
        <v>507</v>
      </c>
      <c r="G7" s="280">
        <f ca="1">V2</f>
        <v>0.01</v>
      </c>
      <c r="H7" s="143" t="s">
        <v>524</v>
      </c>
      <c r="I7" s="40">
        <v>3</v>
      </c>
      <c r="J7" s="40">
        <v>12</v>
      </c>
      <c r="L7" s="195" t="s">
        <v>553</v>
      </c>
      <c r="M7" s="192">
        <v>1</v>
      </c>
      <c r="N7" s="192">
        <v>2</v>
      </c>
      <c r="O7" s="192">
        <v>3</v>
      </c>
      <c r="P7" s="192">
        <v>4</v>
      </c>
      <c r="Q7" s="192">
        <v>5</v>
      </c>
      <c r="R7" s="192">
        <v>6</v>
      </c>
      <c r="S7" s="192">
        <v>7</v>
      </c>
      <c r="T7" s="192">
        <v>8</v>
      </c>
      <c r="U7" s="192">
        <v>9</v>
      </c>
      <c r="V7" s="192">
        <v>10</v>
      </c>
      <c r="W7" s="192">
        <v>11</v>
      </c>
      <c r="X7" s="192">
        <v>12</v>
      </c>
      <c r="Y7" s="269">
        <v>13</v>
      </c>
      <c r="Z7" s="269">
        <v>14</v>
      </c>
      <c r="AA7" s="269">
        <v>15</v>
      </c>
      <c r="AB7" s="269">
        <v>16</v>
      </c>
      <c r="AC7" s="269">
        <v>17</v>
      </c>
      <c r="AD7" s="269">
        <v>18</v>
      </c>
      <c r="AE7" s="269">
        <v>19</v>
      </c>
      <c r="AF7" s="269">
        <v>20</v>
      </c>
      <c r="AG7" s="269">
        <v>21</v>
      </c>
      <c r="AH7" s="269">
        <v>22</v>
      </c>
      <c r="AI7" s="269">
        <v>23</v>
      </c>
      <c r="AJ7" s="269">
        <v>24</v>
      </c>
      <c r="AK7" s="27"/>
      <c r="AL7" s="28">
        <f>IF(AL3&amp;AM3="AllAll",45,2)</f>
        <v>45</v>
      </c>
      <c r="AM7" s="28">
        <f>IF(M7&gt;$AL$4,"",M7)</f>
        <v>1</v>
      </c>
      <c r="AN7" s="28">
        <f t="shared" ref="AN7:BJ7" si="1">IF(N7&gt;$AL$4,"",N7)</f>
        <v>2</v>
      </c>
      <c r="AO7" s="28">
        <f t="shared" si="1"/>
        <v>3</v>
      </c>
      <c r="AP7" s="28">
        <f t="shared" si="1"/>
        <v>4</v>
      </c>
      <c r="AQ7" s="28">
        <f t="shared" si="1"/>
        <v>5</v>
      </c>
      <c r="AR7" s="28">
        <f t="shared" si="1"/>
        <v>6</v>
      </c>
      <c r="AS7" s="28">
        <f t="shared" si="1"/>
        <v>7</v>
      </c>
      <c r="AT7" s="28">
        <f t="shared" si="1"/>
        <v>8</v>
      </c>
      <c r="AU7" s="28">
        <f t="shared" si="1"/>
        <v>9</v>
      </c>
      <c r="AV7" s="28">
        <f t="shared" si="1"/>
        <v>10</v>
      </c>
      <c r="AW7" s="28">
        <f t="shared" si="1"/>
        <v>11</v>
      </c>
      <c r="AX7" s="28">
        <f t="shared" si="1"/>
        <v>12</v>
      </c>
      <c r="AY7" s="28" t="str">
        <f t="shared" si="1"/>
        <v/>
      </c>
      <c r="AZ7" s="28" t="str">
        <f t="shared" si="1"/>
        <v/>
      </c>
      <c r="BA7" s="28" t="str">
        <f t="shared" si="1"/>
        <v/>
      </c>
      <c r="BB7" s="28" t="str">
        <f t="shared" si="1"/>
        <v/>
      </c>
      <c r="BC7" s="28" t="str">
        <f t="shared" si="1"/>
        <v/>
      </c>
      <c r="BD7" s="28" t="str">
        <f t="shared" si="1"/>
        <v/>
      </c>
      <c r="BE7" s="28" t="str">
        <f t="shared" si="1"/>
        <v/>
      </c>
      <c r="BF7" s="28" t="str">
        <f t="shared" si="1"/>
        <v/>
      </c>
      <c r="BG7" s="28" t="str">
        <f t="shared" si="1"/>
        <v/>
      </c>
      <c r="BH7" s="28" t="str">
        <f t="shared" si="1"/>
        <v/>
      </c>
      <c r="BI7" s="28" t="str">
        <f t="shared" si="1"/>
        <v/>
      </c>
      <c r="BJ7" s="28" t="str">
        <f t="shared" si="1"/>
        <v/>
      </c>
      <c r="BK7" s="27">
        <v>1</v>
      </c>
      <c r="BL7" s="51">
        <v>1</v>
      </c>
      <c r="BM7" s="51">
        <v>1</v>
      </c>
      <c r="BN7" s="51">
        <v>1</v>
      </c>
      <c r="BO7" s="51">
        <v>1</v>
      </c>
      <c r="BP7" s="51">
        <v>1</v>
      </c>
      <c r="BQ7" s="51">
        <v>1</v>
      </c>
      <c r="BR7" s="51">
        <v>1</v>
      </c>
      <c r="BS7" s="51">
        <v>1</v>
      </c>
      <c r="BT7" s="51">
        <v>1</v>
      </c>
      <c r="BU7" s="51">
        <v>1</v>
      </c>
      <c r="BV7" s="51">
        <v>1</v>
      </c>
      <c r="BW7" s="51">
        <v>1</v>
      </c>
      <c r="BX7" s="51">
        <v>1</v>
      </c>
      <c r="BY7" s="51">
        <v>1</v>
      </c>
      <c r="BZ7" s="51">
        <v>1</v>
      </c>
      <c r="CA7" s="51">
        <v>1</v>
      </c>
      <c r="CB7" s="51">
        <v>1</v>
      </c>
      <c r="CC7" s="51">
        <v>1</v>
      </c>
      <c r="CD7" s="51">
        <v>1</v>
      </c>
      <c r="CE7" s="51">
        <v>1</v>
      </c>
      <c r="CF7" s="51">
        <v>1</v>
      </c>
      <c r="CG7" s="51">
        <v>1</v>
      </c>
      <c r="CH7" s="51">
        <v>1</v>
      </c>
      <c r="CI7" s="51">
        <v>1</v>
      </c>
      <c r="CJ7" s="83"/>
      <c r="CK7" s="107"/>
      <c r="CL7" s="107"/>
      <c r="CM7" s="107"/>
      <c r="CN7" s="107"/>
      <c r="CO7" s="107"/>
      <c r="CP7" s="107"/>
      <c r="CQ7" s="107"/>
      <c r="CR7" s="107"/>
      <c r="CS7" s="107"/>
      <c r="CT7" s="107"/>
      <c r="CU7" s="107"/>
      <c r="CV7" s="107"/>
      <c r="CW7" s="107"/>
      <c r="CX7" s="107"/>
      <c r="CY7" s="107"/>
      <c r="CZ7" s="107"/>
      <c r="DA7" s="107"/>
      <c r="DB7" s="107"/>
      <c r="DC7" s="107"/>
      <c r="DD7" s="107"/>
      <c r="DE7" s="107"/>
      <c r="DF7" s="107"/>
      <c r="DG7" s="107"/>
      <c r="DH7" s="107"/>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row>
    <row r="8" spans="1:162" x14ac:dyDescent="0.25">
      <c r="A8" s="245" t="str">
        <f>IF($AL$3&amp;$AM$3="AllAll","All_Max",IFERROR(VLOOKUP(AN3,K31:M34,2,FALSE),""))</f>
        <v>All_Max</v>
      </c>
      <c r="B8" s="171">
        <f ca="1">IF($AL$3&amp;$AM$3="AllAll",Data_Analysis!BN2,"")</f>
        <v>29.465564119710212</v>
      </c>
      <c r="C8" s="172">
        <f ca="1">IF($AL$3&amp;$AM$3="AllAll",Data_Analysis!BM2,"")</f>
        <v>1.0655147554308164</v>
      </c>
      <c r="D8" s="173">
        <f ca="1">IF($AL$3&amp;$AM$3="AllAll",Data_Analysis!BL2,"")</f>
        <v>0.9986216595774674</v>
      </c>
      <c r="E8" s="174">
        <f ca="1">IF($AL$3&amp;$AM$3="AllAll",Data_Analysis!BI2,"")</f>
        <v>6</v>
      </c>
      <c r="F8" s="232" t="s">
        <v>69</v>
      </c>
      <c r="G8" s="280">
        <f ca="1">V3</f>
        <v>5.3703179637025256E-2</v>
      </c>
      <c r="H8" s="232" t="s">
        <v>877</v>
      </c>
      <c r="I8" s="40">
        <v>40</v>
      </c>
      <c r="J8" s="40">
        <f>Data!D2</f>
        <v>40</v>
      </c>
      <c r="L8" s="215" t="s">
        <v>11</v>
      </c>
      <c r="M8" s="195"/>
      <c r="N8" s="195"/>
      <c r="O8" s="195"/>
      <c r="P8" s="195"/>
      <c r="Q8" s="195"/>
      <c r="R8" s="195"/>
      <c r="S8" s="195"/>
      <c r="T8" s="195"/>
      <c r="U8" s="231"/>
      <c r="V8" s="231"/>
      <c r="W8" s="231"/>
      <c r="X8" s="231"/>
      <c r="Y8" s="270"/>
      <c r="Z8" s="270"/>
      <c r="AA8" s="270"/>
      <c r="AB8" s="270"/>
      <c r="AC8" s="270"/>
      <c r="AD8" s="270"/>
      <c r="AE8" s="270"/>
      <c r="AF8" s="270"/>
      <c r="AG8" s="270"/>
      <c r="AH8" s="270"/>
      <c r="AI8" s="270"/>
      <c r="AJ8" s="270"/>
      <c r="AK8" s="27">
        <v>1</v>
      </c>
      <c r="AL8" s="28" t="str">
        <f t="shared" ref="AL8:AL23" si="2">IF(AK8&gt;$AL$5,"",L8)</f>
        <v>A</v>
      </c>
      <c r="AM8" s="28">
        <f t="shared" ref="AM8:AM23" ca="1" si="3">IF(OR(AM$7="",$AL8=""),2,IF(IFERROR(INDEX(Data_RAW,MATCH($C$4&amp;$AL8&amp;AM$7,Data_Code_Raw,0),3)="",FALSE),$K$30,IF(IFERROR(VLOOKUP($C$4&amp;$AL8&amp;AM$7,Data_qPCR,59,FALSE)="",FALSE),IF(BL8=1,IF(IFERROR(VLOOKUP($C$4&amp;$AL8&amp;AM$7,Results,19,FALSE),FALSE),$K$26,$K$25),IF(IFERROR(VLOOKUP($C$4&amp;$AL8&amp;AM$7,Results,19,FALSE),FALSE),$K$28,$K$27)),$K$29)))</f>
        <v>45</v>
      </c>
      <c r="AN8" s="28">
        <f t="shared" ref="AN8:AN23" ca="1" si="4">IF(OR(AN$7="",$AL8=""),2,IF(IFERROR(INDEX(Data_RAW,MATCH($C$4&amp;$AL8&amp;AN$7,Data_Code_Raw,0),3)="",FALSE),$K$30,IF(IFERROR(VLOOKUP($C$4&amp;$AL8&amp;AN$7,Data_qPCR,59,FALSE)="",FALSE),IF(BM8=1,IF(IFERROR(VLOOKUP($C$4&amp;$AL8&amp;AN$7,Results,19,FALSE),FALSE),$K$26,$K$25),IF(IFERROR(VLOOKUP($C$4&amp;$AL8&amp;AN$7,Results,19,FALSE),FALSE),$K$28,$K$27)),$K$29)))</f>
        <v>45</v>
      </c>
      <c r="AO8" s="28">
        <f t="shared" ref="AO8:AO23" ca="1" si="5">IF(OR(AO$7="",$AL8=""),2,IF(IFERROR(INDEX(Data_RAW,MATCH($C$4&amp;$AL8&amp;AO$7,Data_Code_Raw,0),3)="",FALSE),$K$30,IF(IFERROR(VLOOKUP($C$4&amp;$AL8&amp;AO$7,Data_qPCR,59,FALSE)="",FALSE),IF(BN8=1,IF(IFERROR(VLOOKUP($C$4&amp;$AL8&amp;AO$7,Results,19,FALSE),FALSE),$K$26,$K$25),IF(IFERROR(VLOOKUP($C$4&amp;$AL8&amp;AO$7,Results,19,FALSE),FALSE),$K$28,$K$27)),$K$29)))</f>
        <v>45</v>
      </c>
      <c r="AP8" s="28">
        <f t="shared" ref="AP8:AP23" ca="1" si="6">IF(OR(AP$7="",$AL8=""),2,IF(IFERROR(INDEX(Data_RAW,MATCH($C$4&amp;$AL8&amp;AP$7,Data_Code_Raw,0),3)="",FALSE),$K$30,IF(IFERROR(VLOOKUP($C$4&amp;$AL8&amp;AP$7,Data_qPCR,59,FALSE)="",FALSE),IF(BO8=1,IF(IFERROR(VLOOKUP($C$4&amp;$AL8&amp;AP$7,Results,19,FALSE),FALSE),$K$26,$K$25),IF(IFERROR(VLOOKUP($C$4&amp;$AL8&amp;AP$7,Results,19,FALSE),FALSE),$K$28,$K$27)),$K$29)))</f>
        <v>45</v>
      </c>
      <c r="AQ8" s="28">
        <f t="shared" ref="AQ8:AQ23" ca="1" si="7">IF(OR(AQ$7="",$AL8=""),2,IF(IFERROR(INDEX(Data_RAW,MATCH($C$4&amp;$AL8&amp;AQ$7,Data_Code_Raw,0),3)="",FALSE),$K$30,IF(IFERROR(VLOOKUP($C$4&amp;$AL8&amp;AQ$7,Data_qPCR,59,FALSE)="",FALSE),IF(BP8=1,IF(IFERROR(VLOOKUP($C$4&amp;$AL8&amp;AQ$7,Results,19,FALSE),FALSE),$K$26,$K$25),IF(IFERROR(VLOOKUP($C$4&amp;$AL8&amp;AQ$7,Results,19,FALSE),FALSE),$K$28,$K$27)),$K$29)))</f>
        <v>45</v>
      </c>
      <c r="AR8" s="28">
        <f t="shared" ref="AR8:AR23" ca="1" si="8">IF(OR(AR$7="",$AL8=""),2,IF(IFERROR(INDEX(Data_RAW,MATCH($C$4&amp;$AL8&amp;AR$7,Data_Code_Raw,0),3)="",FALSE),$K$30,IF(IFERROR(VLOOKUP($C$4&amp;$AL8&amp;AR$7,Data_qPCR,59,FALSE)="",FALSE),IF(BQ8=1,IF(IFERROR(VLOOKUP($C$4&amp;$AL8&amp;AR$7,Results,19,FALSE),FALSE),$K$26,$K$25),IF(IFERROR(VLOOKUP($C$4&amp;$AL8&amp;AR$7,Results,19,FALSE),FALSE),$K$28,$K$27)),$K$29)))</f>
        <v>45</v>
      </c>
      <c r="AS8" s="28">
        <f t="shared" ref="AS8:AS23" ca="1" si="9">IF(OR(AS$7="",$AL8=""),2,IF(IFERROR(INDEX(Data_RAW,MATCH($C$4&amp;$AL8&amp;AS$7,Data_Code_Raw,0),3)="",FALSE),$K$30,IF(IFERROR(VLOOKUP($C$4&amp;$AL8&amp;AS$7,Data_qPCR,59,FALSE)="",FALSE),IF(BR8=1,IF(IFERROR(VLOOKUP($C$4&amp;$AL8&amp;AS$7,Results,19,FALSE),FALSE),$K$26,$K$25),IF(IFERROR(VLOOKUP($C$4&amp;$AL8&amp;AS$7,Results,19,FALSE),FALSE),$K$28,$K$27)),$K$29)))</f>
        <v>45</v>
      </c>
      <c r="AT8" s="28">
        <f t="shared" ref="AT8:AT23" ca="1" si="10">IF(OR(AT$7="",$AL8=""),2,IF(IFERROR(INDEX(Data_RAW,MATCH($C$4&amp;$AL8&amp;AT$7,Data_Code_Raw,0),3)="",FALSE),$K$30,IF(IFERROR(VLOOKUP($C$4&amp;$AL8&amp;AT$7,Data_qPCR,59,FALSE)="",FALSE),IF(BS8=1,IF(IFERROR(VLOOKUP($C$4&amp;$AL8&amp;AT$7,Results,19,FALSE),FALSE),$K$26,$K$25),IF(IFERROR(VLOOKUP($C$4&amp;$AL8&amp;AT$7,Results,19,FALSE),FALSE),$K$28,$K$27)),$K$29)))</f>
        <v>45</v>
      </c>
      <c r="AU8" s="28">
        <f t="shared" ref="AU8:AU23" ca="1" si="11">IF(OR(AU$7="",$AL8=""),2,IF(IFERROR(INDEX(Data_RAW,MATCH($C$4&amp;$AL8&amp;AU$7,Data_Code_Raw,0),3)="",FALSE),$K$30,IF(IFERROR(VLOOKUP($C$4&amp;$AL8&amp;AU$7,Data_qPCR,59,FALSE)="",FALSE),IF(BT8=1,IF(IFERROR(VLOOKUP($C$4&amp;$AL8&amp;AU$7,Results,19,FALSE),FALSE),$K$26,$K$25),IF(IFERROR(VLOOKUP($C$4&amp;$AL8&amp;AU$7,Results,19,FALSE),FALSE),$K$28,$K$27)),$K$29)))</f>
        <v>16</v>
      </c>
      <c r="AV8" s="28">
        <f t="shared" ref="AV8:AV23" ca="1" si="12">IF(OR(AV$7="",$AL8=""),2,IF(IFERROR(INDEX(Data_RAW,MATCH($C$4&amp;$AL8&amp;AV$7,Data_Code_Raw,0),3)="",FALSE),$K$30,IF(IFERROR(VLOOKUP($C$4&amp;$AL8&amp;AV$7,Data_qPCR,59,FALSE)="",FALSE),IF(BU8=1,IF(IFERROR(VLOOKUP($C$4&amp;$AL8&amp;AV$7,Results,19,FALSE),FALSE),$K$26,$K$25),IF(IFERROR(VLOOKUP($C$4&amp;$AL8&amp;AV$7,Results,19,FALSE),FALSE),$K$28,$K$27)),$K$29)))</f>
        <v>16</v>
      </c>
      <c r="AW8" s="28">
        <f t="shared" ref="AW8:AW23" ca="1" si="13">IF(OR(AW$7="",$AL8=""),2,IF(IFERROR(INDEX(Data_RAW,MATCH($C$4&amp;$AL8&amp;AW$7,Data_Code_Raw,0),3)="",FALSE),$K$30,IF(IFERROR(VLOOKUP($C$4&amp;$AL8&amp;AW$7,Data_qPCR,59,FALSE)="",FALSE),IF(BV8=1,IF(IFERROR(VLOOKUP($C$4&amp;$AL8&amp;AW$7,Results,19,FALSE),FALSE),$K$26,$K$25),IF(IFERROR(VLOOKUP($C$4&amp;$AL8&amp;AW$7,Results,19,FALSE),FALSE),$K$28,$K$27)),$K$29)))</f>
        <v>16</v>
      </c>
      <c r="AX8" s="28">
        <f t="shared" ref="AX8:AX23" ca="1" si="14">IF(OR(AX$7="",$AL8=""),2,IF(IFERROR(INDEX(Data_RAW,MATCH($C$4&amp;$AL8&amp;AX$7,Data_Code_Raw,0),3)="",FALSE),$K$30,IF(IFERROR(VLOOKUP($C$4&amp;$AL8&amp;AX$7,Data_qPCR,59,FALSE)="",FALSE),IF(BW8=1,IF(IFERROR(VLOOKUP($C$4&amp;$AL8&amp;AX$7,Results,19,FALSE),FALSE),$K$26,$K$25),IF(IFERROR(VLOOKUP($C$4&amp;$AL8&amp;AX$7,Results,19,FALSE),FALSE),$K$28,$K$27)),$K$29)))</f>
        <v>16</v>
      </c>
      <c r="AY8" s="28">
        <f t="shared" ref="AY8:AY23" si="15">IF(OR(AY$7="",$AL8=""),2,IF(IFERROR(INDEX(Data_RAW,MATCH($C$4&amp;$AL8&amp;AY$7,Data_Code_Raw,0),3)="",FALSE),$K$30,IF(IFERROR(VLOOKUP($C$4&amp;$AL8&amp;AY$7,Data_qPCR,59,FALSE)="",FALSE),IF(BX8=1,IF(IFERROR(VLOOKUP($C$4&amp;$AL8&amp;AY$7,Results,19,FALSE),FALSE),$K$26,$K$25),IF(IFERROR(VLOOKUP($C$4&amp;$AL8&amp;AY$7,Results,19,FALSE),FALSE),$K$28,$K$27)),$K$29)))</f>
        <v>2</v>
      </c>
      <c r="AZ8" s="28">
        <f t="shared" ref="AZ8:AZ23" si="16">IF(OR(AZ$7="",$AL8=""),2,IF(IFERROR(INDEX(Data_RAW,MATCH($C$4&amp;$AL8&amp;AZ$7,Data_Code_Raw,0),3)="",FALSE),$K$30,IF(IFERROR(VLOOKUP($C$4&amp;$AL8&amp;AZ$7,Data_qPCR,59,FALSE)="",FALSE),IF(BY8=1,IF(IFERROR(VLOOKUP($C$4&amp;$AL8&amp;AZ$7,Results,19,FALSE),FALSE),$K$26,$K$25),IF(IFERROR(VLOOKUP($C$4&amp;$AL8&amp;AZ$7,Results,19,FALSE),FALSE),$K$28,$K$27)),$K$29)))</f>
        <v>2</v>
      </c>
      <c r="BA8" s="28">
        <f t="shared" ref="BA8:BA23" si="17">IF(OR(BA$7="",$AL8=""),2,IF(IFERROR(INDEX(Data_RAW,MATCH($C$4&amp;$AL8&amp;BA$7,Data_Code_Raw,0),3)="",FALSE),$K$30,IF(IFERROR(VLOOKUP($C$4&amp;$AL8&amp;BA$7,Data_qPCR,59,FALSE)="",FALSE),IF(BZ8=1,IF(IFERROR(VLOOKUP($C$4&amp;$AL8&amp;BA$7,Results,19,FALSE),FALSE),$K$26,$K$25),IF(IFERROR(VLOOKUP($C$4&amp;$AL8&amp;BA$7,Results,19,FALSE),FALSE),$K$28,$K$27)),$K$29)))</f>
        <v>2</v>
      </c>
      <c r="BB8" s="28">
        <f t="shared" ref="BB8:BB23" si="18">IF(OR(BB$7="",$AL8=""),2,IF(IFERROR(INDEX(Data_RAW,MATCH($C$4&amp;$AL8&amp;BB$7,Data_Code_Raw,0),3)="",FALSE),$K$30,IF(IFERROR(VLOOKUP($C$4&amp;$AL8&amp;BB$7,Data_qPCR,59,FALSE)="",FALSE),IF(CA8=1,IF(IFERROR(VLOOKUP($C$4&amp;$AL8&amp;BB$7,Results,19,FALSE),FALSE),$K$26,$K$25),IF(IFERROR(VLOOKUP($C$4&amp;$AL8&amp;BB$7,Results,19,FALSE),FALSE),$K$28,$K$27)),$K$29)))</f>
        <v>2</v>
      </c>
      <c r="BC8" s="28">
        <f t="shared" ref="BC8:BC23" si="19">IF(OR(BC$7="",$AL8=""),2,IF(IFERROR(INDEX(Data_RAW,MATCH($C$4&amp;$AL8&amp;BC$7,Data_Code_Raw,0),3)="",FALSE),$K$30,IF(IFERROR(VLOOKUP($C$4&amp;$AL8&amp;BC$7,Data_qPCR,59,FALSE)="",FALSE),IF(CB8=1,IF(IFERROR(VLOOKUP($C$4&amp;$AL8&amp;BC$7,Results,19,FALSE),FALSE),$K$26,$K$25),IF(IFERROR(VLOOKUP($C$4&amp;$AL8&amp;BC$7,Results,19,FALSE),FALSE),$K$28,$K$27)),$K$29)))</f>
        <v>2</v>
      </c>
      <c r="BD8" s="28">
        <f t="shared" ref="BD8:BD23" si="20">IF(OR(BD$7="",$AL8=""),2,IF(IFERROR(INDEX(Data_RAW,MATCH($C$4&amp;$AL8&amp;BD$7,Data_Code_Raw,0),3)="",FALSE),$K$30,IF(IFERROR(VLOOKUP($C$4&amp;$AL8&amp;BD$7,Data_qPCR,59,FALSE)="",FALSE),IF(CC8=1,IF(IFERROR(VLOOKUP($C$4&amp;$AL8&amp;BD$7,Results,19,FALSE),FALSE),$K$26,$K$25),IF(IFERROR(VLOOKUP($C$4&amp;$AL8&amp;BD$7,Results,19,FALSE),FALSE),$K$28,$K$27)),$K$29)))</f>
        <v>2</v>
      </c>
      <c r="BE8" s="28">
        <f t="shared" ref="BE8:BE23" si="21">IF(OR(BE$7="",$AL8=""),2,IF(IFERROR(INDEX(Data_RAW,MATCH($C$4&amp;$AL8&amp;BE$7,Data_Code_Raw,0),3)="",FALSE),$K$30,IF(IFERROR(VLOOKUP($C$4&amp;$AL8&amp;BE$7,Data_qPCR,59,FALSE)="",FALSE),IF(CD8=1,IF(IFERROR(VLOOKUP($C$4&amp;$AL8&amp;BE$7,Results,19,FALSE),FALSE),$K$26,$K$25),IF(IFERROR(VLOOKUP($C$4&amp;$AL8&amp;BE$7,Results,19,FALSE),FALSE),$K$28,$K$27)),$K$29)))</f>
        <v>2</v>
      </c>
      <c r="BF8" s="28">
        <f t="shared" ref="BF8:BF23" si="22">IF(OR(BF$7="",$AL8=""),2,IF(IFERROR(INDEX(Data_RAW,MATCH($C$4&amp;$AL8&amp;BF$7,Data_Code_Raw,0),3)="",FALSE),$K$30,IF(IFERROR(VLOOKUP($C$4&amp;$AL8&amp;BF$7,Data_qPCR,59,FALSE)="",FALSE),IF(CE8=1,IF(IFERROR(VLOOKUP($C$4&amp;$AL8&amp;BF$7,Results,19,FALSE),FALSE),$K$26,$K$25),IF(IFERROR(VLOOKUP($C$4&amp;$AL8&amp;BF$7,Results,19,FALSE),FALSE),$K$28,$K$27)),$K$29)))</f>
        <v>2</v>
      </c>
      <c r="BG8" s="28">
        <f t="shared" ref="BG8:BG23" si="23">IF(OR(BG$7="",$AL8=""),2,IF(IFERROR(INDEX(Data_RAW,MATCH($C$4&amp;$AL8&amp;BG$7,Data_Code_Raw,0),3)="",FALSE),$K$30,IF(IFERROR(VLOOKUP($C$4&amp;$AL8&amp;BG$7,Data_qPCR,59,FALSE)="",FALSE),IF(CF8=1,IF(IFERROR(VLOOKUP($C$4&amp;$AL8&amp;BG$7,Results,19,FALSE),FALSE),$K$26,$K$25),IF(IFERROR(VLOOKUP($C$4&amp;$AL8&amp;BG$7,Results,19,FALSE),FALSE),$K$28,$K$27)),$K$29)))</f>
        <v>2</v>
      </c>
      <c r="BH8" s="28">
        <f t="shared" ref="BH8:BH23" si="24">IF(OR(BH$7="",$AL8=""),2,IF(IFERROR(INDEX(Data_RAW,MATCH($C$4&amp;$AL8&amp;BH$7,Data_Code_Raw,0),3)="",FALSE),$K$30,IF(IFERROR(VLOOKUP($C$4&amp;$AL8&amp;BH$7,Data_qPCR,59,FALSE)="",FALSE),IF(CG8=1,IF(IFERROR(VLOOKUP($C$4&amp;$AL8&amp;BH$7,Results,19,FALSE),FALSE),$K$26,$K$25),IF(IFERROR(VLOOKUP($C$4&amp;$AL8&amp;BH$7,Results,19,FALSE),FALSE),$K$28,$K$27)),$K$29)))</f>
        <v>2</v>
      </c>
      <c r="BI8" s="28">
        <f t="shared" ref="BI8:BI23" si="25">IF(OR(BI$7="",$AL8=""),2,IF(IFERROR(INDEX(Data_RAW,MATCH($C$4&amp;$AL8&amp;BI$7,Data_Code_Raw,0),3)="",FALSE),$K$30,IF(IFERROR(VLOOKUP($C$4&amp;$AL8&amp;BI$7,Data_qPCR,59,FALSE)="",FALSE),IF(CH8=1,IF(IFERROR(VLOOKUP($C$4&amp;$AL8&amp;BI$7,Results,19,FALSE),FALSE),$K$26,$K$25),IF(IFERROR(VLOOKUP($C$4&amp;$AL8&amp;BI$7,Results,19,FALSE),FALSE),$K$28,$K$27)),$K$29)))</f>
        <v>2</v>
      </c>
      <c r="BJ8" s="28">
        <f t="shared" ref="BJ8:BJ23" si="26">IF(OR(BJ$7="",$AL8=""),2,IF(IFERROR(INDEX(Data_RAW,MATCH($C$4&amp;$AL8&amp;BJ$7,Data_Code_Raw,0),3)="",FALSE),$K$30,IF(IFERROR(VLOOKUP($C$4&amp;$AL8&amp;BJ$7,Data_qPCR,59,FALSE)="",FALSE),IF(CI8=1,IF(IFERROR(VLOOKUP($C$4&amp;$AL8&amp;BJ$7,Results,19,FALSE),FALSE),$K$26,$K$25),IF(IFERROR(VLOOKUP($C$4&amp;$AL8&amp;BJ$7,Results,19,FALSE),FALSE),$K$28,$K$27)),$K$29)))</f>
        <v>2</v>
      </c>
      <c r="BK8" s="27">
        <v>1</v>
      </c>
      <c r="BL8" s="51">
        <v>1</v>
      </c>
      <c r="BM8" s="51">
        <v>1</v>
      </c>
      <c r="BN8" s="51">
        <v>1</v>
      </c>
      <c r="BO8" s="51">
        <v>1</v>
      </c>
      <c r="BP8" s="51">
        <v>1</v>
      </c>
      <c r="BQ8" s="51">
        <v>1</v>
      </c>
      <c r="BR8" s="51">
        <v>1</v>
      </c>
      <c r="BS8" s="51">
        <v>1</v>
      </c>
      <c r="BT8" s="51">
        <v>1</v>
      </c>
      <c r="BU8" s="51">
        <v>1</v>
      </c>
      <c r="BV8" s="51">
        <v>1</v>
      </c>
      <c r="BW8" s="51">
        <v>1</v>
      </c>
      <c r="BX8" s="51">
        <v>1</v>
      </c>
      <c r="BY8" s="51">
        <v>1</v>
      </c>
      <c r="BZ8" s="51">
        <v>1</v>
      </c>
      <c r="CA8" s="51">
        <v>1</v>
      </c>
      <c r="CB8" s="51">
        <v>1</v>
      </c>
      <c r="CC8" s="51">
        <v>1</v>
      </c>
      <c r="CD8" s="51">
        <v>1</v>
      </c>
      <c r="CE8" s="51">
        <v>1</v>
      </c>
      <c r="CF8" s="51">
        <v>1</v>
      </c>
      <c r="CG8" s="51">
        <v>1</v>
      </c>
      <c r="CH8" s="51">
        <v>1</v>
      </c>
      <c r="CI8" s="51">
        <v>1</v>
      </c>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row>
    <row r="9" spans="1:162" x14ac:dyDescent="0.25">
      <c r="D9" s="27"/>
      <c r="E9" s="27"/>
      <c r="F9" s="27"/>
      <c r="G9" s="27"/>
      <c r="H9" s="27"/>
      <c r="I9" s="27"/>
      <c r="J9" s="27"/>
      <c r="K9" s="27"/>
      <c r="L9" s="215" t="s">
        <v>12</v>
      </c>
      <c r="M9" s="195"/>
      <c r="N9" s="195"/>
      <c r="O9" s="195"/>
      <c r="P9" s="195"/>
      <c r="Q9" s="195"/>
      <c r="R9" s="195"/>
      <c r="S9" s="195"/>
      <c r="T9" s="195"/>
      <c r="U9" s="231"/>
      <c r="V9" s="231"/>
      <c r="W9" s="231"/>
      <c r="X9" s="231"/>
      <c r="Y9" s="270"/>
      <c r="Z9" s="270"/>
      <c r="AA9" s="270"/>
      <c r="AB9" s="270"/>
      <c r="AC9" s="270"/>
      <c r="AD9" s="270"/>
      <c r="AE9" s="270"/>
      <c r="AF9" s="270"/>
      <c r="AG9" s="270"/>
      <c r="AH9" s="270"/>
      <c r="AI9" s="270"/>
      <c r="AJ9" s="270"/>
      <c r="AK9" s="27">
        <v>2</v>
      </c>
      <c r="AL9" s="28" t="str">
        <f t="shared" si="2"/>
        <v>B</v>
      </c>
      <c r="AM9" s="28">
        <f t="shared" ca="1" si="3"/>
        <v>45</v>
      </c>
      <c r="AN9" s="28">
        <f t="shared" ca="1" si="4"/>
        <v>45</v>
      </c>
      <c r="AO9" s="28">
        <f t="shared" ca="1" si="5"/>
        <v>45</v>
      </c>
      <c r="AP9" s="28">
        <f t="shared" ca="1" si="6"/>
        <v>45</v>
      </c>
      <c r="AQ9" s="28">
        <f t="shared" ca="1" si="7"/>
        <v>45</v>
      </c>
      <c r="AR9" s="28">
        <f t="shared" ca="1" si="8"/>
        <v>45</v>
      </c>
      <c r="AS9" s="28">
        <f t="shared" ca="1" si="9"/>
        <v>45</v>
      </c>
      <c r="AT9" s="28">
        <f t="shared" ca="1" si="10"/>
        <v>45</v>
      </c>
      <c r="AU9" s="28">
        <f t="shared" ca="1" si="11"/>
        <v>16</v>
      </c>
      <c r="AV9" s="28">
        <f t="shared" ca="1" si="12"/>
        <v>16</v>
      </c>
      <c r="AW9" s="28">
        <f t="shared" ca="1" si="13"/>
        <v>16</v>
      </c>
      <c r="AX9" s="28">
        <f t="shared" ca="1" si="14"/>
        <v>16</v>
      </c>
      <c r="AY9" s="28">
        <f t="shared" si="15"/>
        <v>2</v>
      </c>
      <c r="AZ9" s="28">
        <f t="shared" si="16"/>
        <v>2</v>
      </c>
      <c r="BA9" s="28">
        <f t="shared" si="17"/>
        <v>2</v>
      </c>
      <c r="BB9" s="28">
        <f t="shared" si="18"/>
        <v>2</v>
      </c>
      <c r="BC9" s="28">
        <f t="shared" si="19"/>
        <v>2</v>
      </c>
      <c r="BD9" s="28">
        <f t="shared" si="20"/>
        <v>2</v>
      </c>
      <c r="BE9" s="28">
        <f t="shared" si="21"/>
        <v>2</v>
      </c>
      <c r="BF9" s="28">
        <f t="shared" si="22"/>
        <v>2</v>
      </c>
      <c r="BG9" s="28">
        <f t="shared" si="23"/>
        <v>2</v>
      </c>
      <c r="BH9" s="28">
        <f t="shared" si="24"/>
        <v>2</v>
      </c>
      <c r="BI9" s="28">
        <f t="shared" si="25"/>
        <v>2</v>
      </c>
      <c r="BJ9" s="28">
        <f t="shared" si="26"/>
        <v>2</v>
      </c>
      <c r="BK9" s="27">
        <v>1</v>
      </c>
      <c r="BL9" s="51">
        <v>1</v>
      </c>
      <c r="BM9" s="51">
        <v>1</v>
      </c>
      <c r="BN9" s="51">
        <v>1</v>
      </c>
      <c r="BO9" s="51">
        <v>1</v>
      </c>
      <c r="BP9" s="51">
        <v>1</v>
      </c>
      <c r="BQ9" s="51">
        <v>1</v>
      </c>
      <c r="BR9" s="51">
        <v>1</v>
      </c>
      <c r="BS9" s="51">
        <v>1</v>
      </c>
      <c r="BT9" s="51">
        <v>1</v>
      </c>
      <c r="BU9" s="51">
        <v>1</v>
      </c>
      <c r="BV9" s="51">
        <v>1</v>
      </c>
      <c r="BW9" s="51">
        <v>1</v>
      </c>
      <c r="BX9" s="51">
        <v>1</v>
      </c>
      <c r="BY9" s="51">
        <v>1</v>
      </c>
      <c r="BZ9" s="51">
        <v>1</v>
      </c>
      <c r="CA9" s="51">
        <v>1</v>
      </c>
      <c r="CB9" s="51">
        <v>1</v>
      </c>
      <c r="CC9" s="51">
        <v>1</v>
      </c>
      <c r="CD9" s="51">
        <v>1</v>
      </c>
      <c r="CE9" s="51">
        <v>1</v>
      </c>
      <c r="CF9" s="51">
        <v>1</v>
      </c>
      <c r="CG9" s="51">
        <v>1</v>
      </c>
      <c r="CH9" s="51">
        <v>1</v>
      </c>
      <c r="CI9" s="51">
        <v>1</v>
      </c>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row>
    <row r="10" spans="1:162" x14ac:dyDescent="0.25">
      <c r="D10" s="27"/>
      <c r="E10" s="27"/>
      <c r="F10" s="27"/>
      <c r="G10" s="27"/>
      <c r="H10" s="27"/>
      <c r="I10" s="27"/>
      <c r="J10" s="27"/>
      <c r="K10" s="27"/>
      <c r="L10" s="215" t="s">
        <v>13</v>
      </c>
      <c r="M10" s="195"/>
      <c r="N10" s="195"/>
      <c r="O10" s="195"/>
      <c r="P10" s="195"/>
      <c r="Q10" s="195"/>
      <c r="R10" s="195"/>
      <c r="S10" s="195"/>
      <c r="T10" s="195"/>
      <c r="U10" s="231"/>
      <c r="V10" s="231"/>
      <c r="W10" s="231"/>
      <c r="X10" s="231"/>
      <c r="Y10" s="270"/>
      <c r="Z10" s="270"/>
      <c r="AA10" s="270"/>
      <c r="AB10" s="270"/>
      <c r="AC10" s="270"/>
      <c r="AD10" s="270"/>
      <c r="AE10" s="270"/>
      <c r="AF10" s="270"/>
      <c r="AG10" s="270"/>
      <c r="AH10" s="270"/>
      <c r="AI10" s="270"/>
      <c r="AJ10" s="270"/>
      <c r="AK10" s="27">
        <v>3</v>
      </c>
      <c r="AL10" s="28" t="str">
        <f t="shared" si="2"/>
        <v>C</v>
      </c>
      <c r="AM10" s="28">
        <f t="shared" ca="1" si="3"/>
        <v>45</v>
      </c>
      <c r="AN10" s="28">
        <f t="shared" ca="1" si="4"/>
        <v>45</v>
      </c>
      <c r="AO10" s="28">
        <f t="shared" ca="1" si="5"/>
        <v>45</v>
      </c>
      <c r="AP10" s="28">
        <f t="shared" ca="1" si="6"/>
        <v>45</v>
      </c>
      <c r="AQ10" s="28">
        <f t="shared" ca="1" si="7"/>
        <v>45</v>
      </c>
      <c r="AR10" s="28">
        <f t="shared" ca="1" si="8"/>
        <v>45</v>
      </c>
      <c r="AS10" s="28">
        <f t="shared" ca="1" si="9"/>
        <v>45</v>
      </c>
      <c r="AT10" s="28">
        <f t="shared" ca="1" si="10"/>
        <v>45</v>
      </c>
      <c r="AU10" s="28">
        <f t="shared" ca="1" si="11"/>
        <v>16</v>
      </c>
      <c r="AV10" s="28">
        <f t="shared" ca="1" si="12"/>
        <v>16</v>
      </c>
      <c r="AW10" s="28">
        <f t="shared" ca="1" si="13"/>
        <v>16</v>
      </c>
      <c r="AX10" s="28">
        <f t="shared" ca="1" si="14"/>
        <v>16</v>
      </c>
      <c r="AY10" s="28">
        <f t="shared" si="15"/>
        <v>2</v>
      </c>
      <c r="AZ10" s="28">
        <f t="shared" si="16"/>
        <v>2</v>
      </c>
      <c r="BA10" s="28">
        <f t="shared" si="17"/>
        <v>2</v>
      </c>
      <c r="BB10" s="28">
        <f t="shared" si="18"/>
        <v>2</v>
      </c>
      <c r="BC10" s="28">
        <f t="shared" si="19"/>
        <v>2</v>
      </c>
      <c r="BD10" s="28">
        <f t="shared" si="20"/>
        <v>2</v>
      </c>
      <c r="BE10" s="28">
        <f t="shared" si="21"/>
        <v>2</v>
      </c>
      <c r="BF10" s="28">
        <f t="shared" si="22"/>
        <v>2</v>
      </c>
      <c r="BG10" s="28">
        <f t="shared" si="23"/>
        <v>2</v>
      </c>
      <c r="BH10" s="28">
        <f t="shared" si="24"/>
        <v>2</v>
      </c>
      <c r="BI10" s="28">
        <f t="shared" si="25"/>
        <v>2</v>
      </c>
      <c r="BJ10" s="28">
        <f t="shared" si="26"/>
        <v>2</v>
      </c>
      <c r="BK10" s="27">
        <v>1</v>
      </c>
      <c r="BL10" s="51">
        <v>1</v>
      </c>
      <c r="BM10" s="51">
        <v>1</v>
      </c>
      <c r="BN10" s="51">
        <v>1</v>
      </c>
      <c r="BO10" s="51">
        <v>1</v>
      </c>
      <c r="BP10" s="51">
        <v>1</v>
      </c>
      <c r="BQ10" s="51">
        <v>1</v>
      </c>
      <c r="BR10" s="51">
        <v>1</v>
      </c>
      <c r="BS10" s="51">
        <v>1</v>
      </c>
      <c r="BT10" s="51">
        <v>1</v>
      </c>
      <c r="BU10" s="51">
        <v>1</v>
      </c>
      <c r="BV10" s="51">
        <v>1</v>
      </c>
      <c r="BW10" s="51">
        <v>1</v>
      </c>
      <c r="BX10" s="51">
        <v>1</v>
      </c>
      <c r="BY10" s="51">
        <v>1</v>
      </c>
      <c r="BZ10" s="51">
        <v>1</v>
      </c>
      <c r="CA10" s="51">
        <v>1</v>
      </c>
      <c r="CB10" s="51">
        <v>1</v>
      </c>
      <c r="CC10" s="51">
        <v>1</v>
      </c>
      <c r="CD10" s="51">
        <v>1</v>
      </c>
      <c r="CE10" s="51">
        <v>1</v>
      </c>
      <c r="CF10" s="51">
        <v>1</v>
      </c>
      <c r="CG10" s="51">
        <v>1</v>
      </c>
      <c r="CH10" s="51">
        <v>1</v>
      </c>
      <c r="CI10" s="51">
        <v>1</v>
      </c>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row>
    <row r="11" spans="1:162" x14ac:dyDescent="0.25">
      <c r="B11" s="36" t="s">
        <v>56</v>
      </c>
      <c r="D11" s="27"/>
      <c r="E11" s="27"/>
      <c r="F11" s="27"/>
      <c r="G11" s="27"/>
      <c r="H11" s="27"/>
      <c r="I11" s="27"/>
      <c r="J11" s="27"/>
      <c r="K11" s="27"/>
      <c r="L11" s="215" t="s">
        <v>14</v>
      </c>
      <c r="M11" s="195"/>
      <c r="N11" s="195"/>
      <c r="O11" s="195"/>
      <c r="P11" s="195"/>
      <c r="Q11" s="195"/>
      <c r="R11" s="195"/>
      <c r="S11" s="195"/>
      <c r="T11" s="195"/>
      <c r="U11" s="231"/>
      <c r="V11" s="231"/>
      <c r="W11" s="231"/>
      <c r="X11" s="231"/>
      <c r="Y11" s="270"/>
      <c r="Z11" s="270"/>
      <c r="AA11" s="270"/>
      <c r="AB11" s="270"/>
      <c r="AC11" s="270"/>
      <c r="AD11" s="270"/>
      <c r="AE11" s="270"/>
      <c r="AF11" s="270"/>
      <c r="AG11" s="270"/>
      <c r="AH11" s="270"/>
      <c r="AI11" s="270"/>
      <c r="AJ11" s="270"/>
      <c r="AK11" s="27">
        <v>4</v>
      </c>
      <c r="AL11" s="28" t="str">
        <f t="shared" si="2"/>
        <v>D</v>
      </c>
      <c r="AM11" s="28">
        <f t="shared" ca="1" si="3"/>
        <v>45</v>
      </c>
      <c r="AN11" s="28">
        <f t="shared" ca="1" si="4"/>
        <v>45</v>
      </c>
      <c r="AO11" s="28">
        <f t="shared" ca="1" si="5"/>
        <v>45</v>
      </c>
      <c r="AP11" s="28">
        <f t="shared" ca="1" si="6"/>
        <v>45</v>
      </c>
      <c r="AQ11" s="28">
        <f t="shared" ca="1" si="7"/>
        <v>45</v>
      </c>
      <c r="AR11" s="28">
        <f t="shared" ca="1" si="8"/>
        <v>45</v>
      </c>
      <c r="AS11" s="28">
        <f t="shared" ca="1" si="9"/>
        <v>45</v>
      </c>
      <c r="AT11" s="28">
        <f t="shared" ca="1" si="10"/>
        <v>45</v>
      </c>
      <c r="AU11" s="28">
        <f t="shared" ca="1" si="11"/>
        <v>16</v>
      </c>
      <c r="AV11" s="28">
        <f t="shared" ca="1" si="12"/>
        <v>16</v>
      </c>
      <c r="AW11" s="28">
        <f t="shared" ca="1" si="13"/>
        <v>16</v>
      </c>
      <c r="AX11" s="28">
        <f t="shared" ca="1" si="14"/>
        <v>16</v>
      </c>
      <c r="AY11" s="28">
        <f t="shared" si="15"/>
        <v>2</v>
      </c>
      <c r="AZ11" s="28">
        <f t="shared" si="16"/>
        <v>2</v>
      </c>
      <c r="BA11" s="28">
        <f t="shared" si="17"/>
        <v>2</v>
      </c>
      <c r="BB11" s="28">
        <f t="shared" si="18"/>
        <v>2</v>
      </c>
      <c r="BC11" s="28">
        <f t="shared" si="19"/>
        <v>2</v>
      </c>
      <c r="BD11" s="28">
        <f t="shared" si="20"/>
        <v>2</v>
      </c>
      <c r="BE11" s="28">
        <f t="shared" si="21"/>
        <v>2</v>
      </c>
      <c r="BF11" s="28">
        <f t="shared" si="22"/>
        <v>2</v>
      </c>
      <c r="BG11" s="28">
        <f t="shared" si="23"/>
        <v>2</v>
      </c>
      <c r="BH11" s="28">
        <f t="shared" si="24"/>
        <v>2</v>
      </c>
      <c r="BI11" s="28">
        <f t="shared" si="25"/>
        <v>2</v>
      </c>
      <c r="BJ11" s="28">
        <f t="shared" si="26"/>
        <v>2</v>
      </c>
      <c r="BK11" s="27">
        <v>1</v>
      </c>
      <c r="BL11" s="51">
        <v>1</v>
      </c>
      <c r="BM11" s="51">
        <v>1</v>
      </c>
      <c r="BN11" s="51">
        <v>1</v>
      </c>
      <c r="BO11" s="51">
        <v>1</v>
      </c>
      <c r="BP11" s="51">
        <v>1</v>
      </c>
      <c r="BQ11" s="51">
        <v>1</v>
      </c>
      <c r="BR11" s="51">
        <v>1</v>
      </c>
      <c r="BS11" s="51">
        <v>1</v>
      </c>
      <c r="BT11" s="51">
        <v>1</v>
      </c>
      <c r="BU11" s="51">
        <v>1</v>
      </c>
      <c r="BV11" s="51">
        <v>1</v>
      </c>
      <c r="BW11" s="51">
        <v>1</v>
      </c>
      <c r="BX11" s="51">
        <v>1</v>
      </c>
      <c r="BY11" s="51">
        <v>1</v>
      </c>
      <c r="BZ11" s="51">
        <v>1</v>
      </c>
      <c r="CA11" s="51">
        <v>1</v>
      </c>
      <c r="CB11" s="51">
        <v>1</v>
      </c>
      <c r="CC11" s="51">
        <v>1</v>
      </c>
      <c r="CD11" s="51">
        <v>1</v>
      </c>
      <c r="CE11" s="51">
        <v>1</v>
      </c>
      <c r="CF11" s="51">
        <v>1</v>
      </c>
      <c r="CG11" s="51">
        <v>1</v>
      </c>
      <c r="CH11" s="51">
        <v>1</v>
      </c>
      <c r="CI11" s="51">
        <v>1</v>
      </c>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row>
    <row r="12" spans="1:162" x14ac:dyDescent="0.25">
      <c r="B12" s="36" t="s">
        <v>56</v>
      </c>
      <c r="D12" s="27"/>
      <c r="E12" s="27"/>
      <c r="F12" s="27"/>
      <c r="G12" s="27"/>
      <c r="H12" s="27"/>
      <c r="I12" s="27"/>
      <c r="J12" s="27"/>
      <c r="K12" s="27"/>
      <c r="L12" s="215" t="s">
        <v>15</v>
      </c>
      <c r="M12" s="195"/>
      <c r="N12" s="195"/>
      <c r="O12" s="195"/>
      <c r="P12" s="195"/>
      <c r="Q12" s="195"/>
      <c r="R12" s="195"/>
      <c r="S12" s="195"/>
      <c r="T12" s="195"/>
      <c r="U12" s="231"/>
      <c r="V12" s="231"/>
      <c r="W12" s="231"/>
      <c r="X12" s="231"/>
      <c r="Y12" s="270"/>
      <c r="Z12" s="270"/>
      <c r="AA12" s="270"/>
      <c r="AB12" s="270"/>
      <c r="AC12" s="270"/>
      <c r="AD12" s="270"/>
      <c r="AE12" s="270"/>
      <c r="AF12" s="270"/>
      <c r="AG12" s="270"/>
      <c r="AH12" s="270"/>
      <c r="AI12" s="270"/>
      <c r="AJ12" s="270"/>
      <c r="AK12" s="27">
        <v>5</v>
      </c>
      <c r="AL12" s="28" t="str">
        <f t="shared" si="2"/>
        <v>E</v>
      </c>
      <c r="AM12" s="28">
        <f t="shared" ca="1" si="3"/>
        <v>45</v>
      </c>
      <c r="AN12" s="28">
        <f t="shared" ca="1" si="4"/>
        <v>45</v>
      </c>
      <c r="AO12" s="28">
        <f t="shared" ca="1" si="5"/>
        <v>45</v>
      </c>
      <c r="AP12" s="28">
        <f t="shared" ca="1" si="6"/>
        <v>45</v>
      </c>
      <c r="AQ12" s="28">
        <f t="shared" ca="1" si="7"/>
        <v>45</v>
      </c>
      <c r="AR12" s="28">
        <f t="shared" ca="1" si="8"/>
        <v>45</v>
      </c>
      <c r="AS12" s="28">
        <f t="shared" ca="1" si="9"/>
        <v>45</v>
      </c>
      <c r="AT12" s="28">
        <f t="shared" ca="1" si="10"/>
        <v>45</v>
      </c>
      <c r="AU12" s="28">
        <f t="shared" ca="1" si="11"/>
        <v>16</v>
      </c>
      <c r="AV12" s="28">
        <f t="shared" ca="1" si="12"/>
        <v>16</v>
      </c>
      <c r="AW12" s="28">
        <f t="shared" ca="1" si="13"/>
        <v>16</v>
      </c>
      <c r="AX12" s="28">
        <f t="shared" ca="1" si="14"/>
        <v>16</v>
      </c>
      <c r="AY12" s="28">
        <f t="shared" si="15"/>
        <v>2</v>
      </c>
      <c r="AZ12" s="28">
        <f t="shared" si="16"/>
        <v>2</v>
      </c>
      <c r="BA12" s="28">
        <f t="shared" si="17"/>
        <v>2</v>
      </c>
      <c r="BB12" s="28">
        <f t="shared" si="18"/>
        <v>2</v>
      </c>
      <c r="BC12" s="28">
        <f t="shared" si="19"/>
        <v>2</v>
      </c>
      <c r="BD12" s="28">
        <f t="shared" si="20"/>
        <v>2</v>
      </c>
      <c r="BE12" s="28">
        <f t="shared" si="21"/>
        <v>2</v>
      </c>
      <c r="BF12" s="28">
        <f t="shared" si="22"/>
        <v>2</v>
      </c>
      <c r="BG12" s="28">
        <f t="shared" si="23"/>
        <v>2</v>
      </c>
      <c r="BH12" s="28">
        <f t="shared" si="24"/>
        <v>2</v>
      </c>
      <c r="BI12" s="28">
        <f t="shared" si="25"/>
        <v>2</v>
      </c>
      <c r="BJ12" s="28">
        <f t="shared" si="26"/>
        <v>2</v>
      </c>
      <c r="BK12" s="27">
        <v>1</v>
      </c>
      <c r="BL12" s="51">
        <v>1</v>
      </c>
      <c r="BM12" s="51">
        <v>1</v>
      </c>
      <c r="BN12" s="51">
        <v>1</v>
      </c>
      <c r="BO12" s="51">
        <v>1</v>
      </c>
      <c r="BP12" s="51">
        <v>1</v>
      </c>
      <c r="BQ12" s="51">
        <v>1</v>
      </c>
      <c r="BR12" s="51">
        <v>1</v>
      </c>
      <c r="BS12" s="51">
        <v>1</v>
      </c>
      <c r="BT12" s="51">
        <v>1</v>
      </c>
      <c r="BU12" s="51">
        <v>1</v>
      </c>
      <c r="BV12" s="51">
        <v>1</v>
      </c>
      <c r="BW12" s="51">
        <v>1</v>
      </c>
      <c r="BX12" s="51">
        <v>1</v>
      </c>
      <c r="BY12" s="51">
        <v>1</v>
      </c>
      <c r="BZ12" s="51">
        <v>1</v>
      </c>
      <c r="CA12" s="51">
        <v>1</v>
      </c>
      <c r="CB12" s="51">
        <v>1</v>
      </c>
      <c r="CC12" s="51">
        <v>1</v>
      </c>
      <c r="CD12" s="51">
        <v>1</v>
      </c>
      <c r="CE12" s="51">
        <v>1</v>
      </c>
      <c r="CF12" s="51">
        <v>1</v>
      </c>
      <c r="CG12" s="51">
        <v>1</v>
      </c>
      <c r="CH12" s="51">
        <v>1</v>
      </c>
      <c r="CI12" s="51">
        <v>1</v>
      </c>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row>
    <row r="13" spans="1:162" x14ac:dyDescent="0.25">
      <c r="B13" s="39" t="s">
        <v>56</v>
      </c>
      <c r="D13" s="27"/>
      <c r="E13" s="27"/>
      <c r="F13" s="27"/>
      <c r="G13" s="27"/>
      <c r="H13" s="27"/>
      <c r="I13" s="27"/>
      <c r="J13" s="27"/>
      <c r="K13" s="27"/>
      <c r="L13" s="215" t="s">
        <v>16</v>
      </c>
      <c r="M13" s="195"/>
      <c r="N13" s="195"/>
      <c r="O13" s="195"/>
      <c r="P13" s="195"/>
      <c r="Q13" s="195"/>
      <c r="R13" s="195"/>
      <c r="S13" s="195"/>
      <c r="T13" s="195"/>
      <c r="U13" s="231"/>
      <c r="V13" s="231"/>
      <c r="W13" s="231"/>
      <c r="X13" s="231"/>
      <c r="Y13" s="270"/>
      <c r="Z13" s="270"/>
      <c r="AA13" s="270"/>
      <c r="AB13" s="270"/>
      <c r="AC13" s="270"/>
      <c r="AD13" s="270"/>
      <c r="AE13" s="270"/>
      <c r="AF13" s="270"/>
      <c r="AG13" s="270"/>
      <c r="AH13" s="270"/>
      <c r="AI13" s="270"/>
      <c r="AJ13" s="270"/>
      <c r="AK13" s="27">
        <v>6</v>
      </c>
      <c r="AL13" s="28" t="str">
        <f t="shared" si="2"/>
        <v>F</v>
      </c>
      <c r="AM13" s="28">
        <f t="shared" ca="1" si="3"/>
        <v>45</v>
      </c>
      <c r="AN13" s="28">
        <f t="shared" ca="1" si="4"/>
        <v>45</v>
      </c>
      <c r="AO13" s="28">
        <f t="shared" ca="1" si="5"/>
        <v>45</v>
      </c>
      <c r="AP13" s="28">
        <f t="shared" ca="1" si="6"/>
        <v>45</v>
      </c>
      <c r="AQ13" s="28">
        <f t="shared" ca="1" si="7"/>
        <v>45</v>
      </c>
      <c r="AR13" s="28">
        <f t="shared" ca="1" si="8"/>
        <v>45</v>
      </c>
      <c r="AS13" s="28">
        <f t="shared" ca="1" si="9"/>
        <v>45</v>
      </c>
      <c r="AT13" s="28">
        <f t="shared" ca="1" si="10"/>
        <v>45</v>
      </c>
      <c r="AU13" s="28">
        <f t="shared" ca="1" si="11"/>
        <v>16</v>
      </c>
      <c r="AV13" s="28">
        <f t="shared" ca="1" si="12"/>
        <v>16</v>
      </c>
      <c r="AW13" s="28">
        <f t="shared" ca="1" si="13"/>
        <v>16</v>
      </c>
      <c r="AX13" s="28">
        <f t="shared" ca="1" si="14"/>
        <v>16</v>
      </c>
      <c r="AY13" s="28">
        <f t="shared" si="15"/>
        <v>2</v>
      </c>
      <c r="AZ13" s="28">
        <f t="shared" si="16"/>
        <v>2</v>
      </c>
      <c r="BA13" s="28">
        <f t="shared" si="17"/>
        <v>2</v>
      </c>
      <c r="BB13" s="28">
        <f t="shared" si="18"/>
        <v>2</v>
      </c>
      <c r="BC13" s="28">
        <f t="shared" si="19"/>
        <v>2</v>
      </c>
      <c r="BD13" s="28">
        <f t="shared" si="20"/>
        <v>2</v>
      </c>
      <c r="BE13" s="28">
        <f t="shared" si="21"/>
        <v>2</v>
      </c>
      <c r="BF13" s="28">
        <f t="shared" si="22"/>
        <v>2</v>
      </c>
      <c r="BG13" s="28">
        <f t="shared" si="23"/>
        <v>2</v>
      </c>
      <c r="BH13" s="28">
        <f t="shared" si="24"/>
        <v>2</v>
      </c>
      <c r="BI13" s="28">
        <f t="shared" si="25"/>
        <v>2</v>
      </c>
      <c r="BJ13" s="28">
        <f t="shared" si="26"/>
        <v>2</v>
      </c>
      <c r="BK13" s="27">
        <v>1</v>
      </c>
      <c r="BL13" s="51">
        <v>1</v>
      </c>
      <c r="BM13" s="51">
        <v>1</v>
      </c>
      <c r="BN13" s="51">
        <v>1</v>
      </c>
      <c r="BO13" s="51">
        <v>1</v>
      </c>
      <c r="BP13" s="51">
        <v>1</v>
      </c>
      <c r="BQ13" s="51">
        <v>1</v>
      </c>
      <c r="BR13" s="51">
        <v>1</v>
      </c>
      <c r="BS13" s="51">
        <v>1</v>
      </c>
      <c r="BT13" s="51">
        <v>1</v>
      </c>
      <c r="BU13" s="51">
        <v>1</v>
      </c>
      <c r="BV13" s="51">
        <v>1</v>
      </c>
      <c r="BW13" s="51">
        <v>1</v>
      </c>
      <c r="BX13" s="51">
        <v>1</v>
      </c>
      <c r="BY13" s="51">
        <v>1</v>
      </c>
      <c r="BZ13" s="51">
        <v>1</v>
      </c>
      <c r="CA13" s="51">
        <v>1</v>
      </c>
      <c r="CB13" s="51">
        <v>1</v>
      </c>
      <c r="CC13" s="51">
        <v>1</v>
      </c>
      <c r="CD13" s="51">
        <v>1</v>
      </c>
      <c r="CE13" s="51">
        <v>1</v>
      </c>
      <c r="CF13" s="51">
        <v>1</v>
      </c>
      <c r="CG13" s="51">
        <v>1</v>
      </c>
      <c r="CH13" s="51">
        <v>1</v>
      </c>
      <c r="CI13" s="51">
        <v>1</v>
      </c>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row>
    <row r="14" spans="1:162" x14ac:dyDescent="0.25">
      <c r="A14" s="27"/>
      <c r="B14" s="40" t="s">
        <v>56</v>
      </c>
      <c r="C14" s="27"/>
      <c r="D14" s="27"/>
      <c r="E14" s="27"/>
      <c r="F14" s="27"/>
      <c r="G14" s="27"/>
      <c r="H14" s="27"/>
      <c r="I14" s="27"/>
      <c r="J14" s="27"/>
      <c r="K14" s="27"/>
      <c r="L14" s="215" t="s">
        <v>17</v>
      </c>
      <c r="M14" s="195"/>
      <c r="N14" s="195"/>
      <c r="O14" s="195"/>
      <c r="P14" s="195"/>
      <c r="Q14" s="195"/>
      <c r="R14" s="195"/>
      <c r="S14" s="195"/>
      <c r="T14" s="195"/>
      <c r="U14" s="195"/>
      <c r="V14" s="231"/>
      <c r="W14" s="231"/>
      <c r="X14" s="231"/>
      <c r="Y14" s="270"/>
      <c r="Z14" s="270"/>
      <c r="AA14" s="270"/>
      <c r="AB14" s="270"/>
      <c r="AC14" s="270"/>
      <c r="AD14" s="270"/>
      <c r="AE14" s="270"/>
      <c r="AF14" s="270"/>
      <c r="AG14" s="270"/>
      <c r="AH14" s="270"/>
      <c r="AI14" s="270"/>
      <c r="AJ14" s="270"/>
      <c r="AK14" s="27">
        <v>7</v>
      </c>
      <c r="AL14" s="28" t="str">
        <f t="shared" si="2"/>
        <v>G</v>
      </c>
      <c r="AM14" s="28">
        <f t="shared" ca="1" si="3"/>
        <v>45</v>
      </c>
      <c r="AN14" s="28">
        <f t="shared" ca="1" si="4"/>
        <v>45</v>
      </c>
      <c r="AO14" s="28">
        <f t="shared" ca="1" si="5"/>
        <v>45</v>
      </c>
      <c r="AP14" s="28">
        <f t="shared" ca="1" si="6"/>
        <v>45</v>
      </c>
      <c r="AQ14" s="28">
        <f t="shared" ca="1" si="7"/>
        <v>45</v>
      </c>
      <c r="AR14" s="28">
        <f t="shared" ca="1" si="8"/>
        <v>45</v>
      </c>
      <c r="AS14" s="28">
        <f t="shared" ca="1" si="9"/>
        <v>45</v>
      </c>
      <c r="AT14" s="28">
        <f t="shared" ca="1" si="10"/>
        <v>45</v>
      </c>
      <c r="AU14" s="28">
        <f t="shared" ca="1" si="11"/>
        <v>45</v>
      </c>
      <c r="AV14" s="28">
        <f t="shared" ca="1" si="12"/>
        <v>16</v>
      </c>
      <c r="AW14" s="28">
        <f t="shared" ca="1" si="13"/>
        <v>16</v>
      </c>
      <c r="AX14" s="28">
        <f t="shared" ca="1" si="14"/>
        <v>16</v>
      </c>
      <c r="AY14" s="28">
        <f t="shared" si="15"/>
        <v>2</v>
      </c>
      <c r="AZ14" s="28">
        <f t="shared" si="16"/>
        <v>2</v>
      </c>
      <c r="BA14" s="28">
        <f t="shared" si="17"/>
        <v>2</v>
      </c>
      <c r="BB14" s="28">
        <f t="shared" si="18"/>
        <v>2</v>
      </c>
      <c r="BC14" s="28">
        <f t="shared" si="19"/>
        <v>2</v>
      </c>
      <c r="BD14" s="28">
        <f t="shared" si="20"/>
        <v>2</v>
      </c>
      <c r="BE14" s="28">
        <f t="shared" si="21"/>
        <v>2</v>
      </c>
      <c r="BF14" s="28">
        <f t="shared" si="22"/>
        <v>2</v>
      </c>
      <c r="BG14" s="28">
        <f t="shared" si="23"/>
        <v>2</v>
      </c>
      <c r="BH14" s="28">
        <f t="shared" si="24"/>
        <v>2</v>
      </c>
      <c r="BI14" s="28">
        <f t="shared" si="25"/>
        <v>2</v>
      </c>
      <c r="BJ14" s="28">
        <f t="shared" si="26"/>
        <v>2</v>
      </c>
      <c r="BK14" s="27">
        <v>1</v>
      </c>
      <c r="BL14" s="51">
        <v>1</v>
      </c>
      <c r="BM14" s="51">
        <v>1</v>
      </c>
      <c r="BN14" s="51">
        <v>1</v>
      </c>
      <c r="BO14" s="51">
        <v>1</v>
      </c>
      <c r="BP14" s="51">
        <v>1</v>
      </c>
      <c r="BQ14" s="51">
        <v>1</v>
      </c>
      <c r="BR14" s="51">
        <v>1</v>
      </c>
      <c r="BS14" s="51">
        <v>1</v>
      </c>
      <c r="BT14" s="51">
        <v>1</v>
      </c>
      <c r="BU14" s="51">
        <v>1</v>
      </c>
      <c r="BV14" s="51">
        <v>1</v>
      </c>
      <c r="BW14" s="51">
        <v>1</v>
      </c>
      <c r="BX14" s="51">
        <v>1</v>
      </c>
      <c r="BY14" s="51">
        <v>1</v>
      </c>
      <c r="BZ14" s="51">
        <v>1</v>
      </c>
      <c r="CA14" s="51">
        <v>1</v>
      </c>
      <c r="CB14" s="51">
        <v>1</v>
      </c>
      <c r="CC14" s="51">
        <v>1</v>
      </c>
      <c r="CD14" s="51">
        <v>1</v>
      </c>
      <c r="CE14" s="51">
        <v>1</v>
      </c>
      <c r="CF14" s="51">
        <v>1</v>
      </c>
      <c r="CG14" s="51">
        <v>1</v>
      </c>
      <c r="CH14" s="51">
        <v>1</v>
      </c>
      <c r="CI14" s="51">
        <v>1</v>
      </c>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row>
    <row r="15" spans="1:162" x14ac:dyDescent="0.25">
      <c r="A15" s="27"/>
      <c r="B15" s="27"/>
      <c r="C15" s="27"/>
      <c r="D15" s="27"/>
      <c r="E15" s="27"/>
      <c r="F15" s="27"/>
      <c r="G15" s="27"/>
      <c r="H15" s="27"/>
      <c r="I15" s="27"/>
      <c r="J15" s="27"/>
      <c r="K15" s="27"/>
      <c r="L15" s="215" t="s">
        <v>18</v>
      </c>
      <c r="M15" s="195"/>
      <c r="N15" s="195"/>
      <c r="O15" s="195"/>
      <c r="P15" s="195"/>
      <c r="Q15" s="195"/>
      <c r="R15" s="195"/>
      <c r="S15" s="195"/>
      <c r="T15" s="195"/>
      <c r="U15" s="231"/>
      <c r="V15" s="231"/>
      <c r="W15" s="231"/>
      <c r="X15" s="231"/>
      <c r="Y15" s="270"/>
      <c r="Z15" s="270"/>
      <c r="AA15" s="270"/>
      <c r="AB15" s="270"/>
      <c r="AC15" s="270"/>
      <c r="AD15" s="270"/>
      <c r="AE15" s="270"/>
      <c r="AF15" s="270"/>
      <c r="AG15" s="270"/>
      <c r="AH15" s="270"/>
      <c r="AI15" s="270"/>
      <c r="AJ15" s="270"/>
      <c r="AK15" s="27">
        <v>8</v>
      </c>
      <c r="AL15" s="28" t="str">
        <f t="shared" si="2"/>
        <v>H</v>
      </c>
      <c r="AM15" s="28">
        <f t="shared" ca="1" si="3"/>
        <v>45</v>
      </c>
      <c r="AN15" s="28">
        <f t="shared" ca="1" si="4"/>
        <v>45</v>
      </c>
      <c r="AO15" s="28">
        <f t="shared" ca="1" si="5"/>
        <v>45</v>
      </c>
      <c r="AP15" s="28">
        <f t="shared" ca="1" si="6"/>
        <v>45</v>
      </c>
      <c r="AQ15" s="28">
        <f t="shared" ca="1" si="7"/>
        <v>45</v>
      </c>
      <c r="AR15" s="28">
        <f t="shared" ca="1" si="8"/>
        <v>45</v>
      </c>
      <c r="AS15" s="28">
        <f t="shared" ca="1" si="9"/>
        <v>45</v>
      </c>
      <c r="AT15" s="28">
        <f t="shared" ca="1" si="10"/>
        <v>45</v>
      </c>
      <c r="AU15" s="28">
        <f t="shared" ca="1" si="11"/>
        <v>16</v>
      </c>
      <c r="AV15" s="28">
        <f t="shared" ca="1" si="12"/>
        <v>16</v>
      </c>
      <c r="AW15" s="28">
        <f t="shared" ca="1" si="13"/>
        <v>16</v>
      </c>
      <c r="AX15" s="28">
        <f t="shared" ca="1" si="14"/>
        <v>16</v>
      </c>
      <c r="AY15" s="28">
        <f t="shared" si="15"/>
        <v>2</v>
      </c>
      <c r="AZ15" s="28">
        <f t="shared" si="16"/>
        <v>2</v>
      </c>
      <c r="BA15" s="28">
        <f t="shared" si="17"/>
        <v>2</v>
      </c>
      <c r="BB15" s="28">
        <f t="shared" si="18"/>
        <v>2</v>
      </c>
      <c r="BC15" s="28">
        <f t="shared" si="19"/>
        <v>2</v>
      </c>
      <c r="BD15" s="28">
        <f t="shared" si="20"/>
        <v>2</v>
      </c>
      <c r="BE15" s="28">
        <f t="shared" si="21"/>
        <v>2</v>
      </c>
      <c r="BF15" s="28">
        <f t="shared" si="22"/>
        <v>2</v>
      </c>
      <c r="BG15" s="28">
        <f t="shared" si="23"/>
        <v>2</v>
      </c>
      <c r="BH15" s="28">
        <f t="shared" si="24"/>
        <v>2</v>
      </c>
      <c r="BI15" s="28">
        <f t="shared" si="25"/>
        <v>2</v>
      </c>
      <c r="BJ15" s="28">
        <f t="shared" si="26"/>
        <v>2</v>
      </c>
      <c r="BK15" s="27">
        <v>1</v>
      </c>
      <c r="BL15" s="51">
        <v>1</v>
      </c>
      <c r="BM15" s="51">
        <v>1</v>
      </c>
      <c r="BN15" s="51">
        <v>1</v>
      </c>
      <c r="BO15" s="51">
        <v>1</v>
      </c>
      <c r="BP15" s="51">
        <v>1</v>
      </c>
      <c r="BQ15" s="51">
        <v>1</v>
      </c>
      <c r="BR15" s="51">
        <v>1</v>
      </c>
      <c r="BS15" s="51">
        <v>1</v>
      </c>
      <c r="BT15" s="51">
        <v>1</v>
      </c>
      <c r="BU15" s="51">
        <v>1</v>
      </c>
      <c r="BV15" s="51">
        <v>1</v>
      </c>
      <c r="BW15" s="51">
        <v>1</v>
      </c>
      <c r="BX15" s="51">
        <v>1</v>
      </c>
      <c r="BY15" s="51">
        <v>1</v>
      </c>
      <c r="BZ15" s="51">
        <v>1</v>
      </c>
      <c r="CA15" s="51">
        <v>1</v>
      </c>
      <c r="CB15" s="51">
        <v>1</v>
      </c>
      <c r="CC15" s="51">
        <v>1</v>
      </c>
      <c r="CD15" s="51">
        <v>1</v>
      </c>
      <c r="CE15" s="51">
        <v>1</v>
      </c>
      <c r="CF15" s="51">
        <v>1</v>
      </c>
      <c r="CG15" s="51">
        <v>1</v>
      </c>
      <c r="CH15" s="51">
        <v>1</v>
      </c>
      <c r="CI15" s="51">
        <v>1</v>
      </c>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row>
    <row r="16" spans="1:162" x14ac:dyDescent="0.25">
      <c r="A16" s="27"/>
      <c r="B16" s="27"/>
      <c r="C16" s="27"/>
      <c r="D16" s="27"/>
      <c r="E16" s="27"/>
      <c r="F16" s="27"/>
      <c r="G16" s="27"/>
      <c r="H16" s="27"/>
      <c r="I16" s="27"/>
      <c r="J16" s="27"/>
      <c r="K16" s="27"/>
      <c r="L16" s="271" t="s">
        <v>19</v>
      </c>
      <c r="M16" s="270"/>
      <c r="N16" s="270"/>
      <c r="O16" s="270"/>
      <c r="P16" s="270"/>
      <c r="Q16" s="270"/>
      <c r="R16" s="270"/>
      <c r="S16" s="270"/>
      <c r="T16" s="270"/>
      <c r="U16" s="270"/>
      <c r="V16" s="270"/>
      <c r="W16" s="270"/>
      <c r="X16" s="270"/>
      <c r="Y16" s="270"/>
      <c r="Z16" s="270"/>
      <c r="AA16" s="270"/>
      <c r="AB16" s="270"/>
      <c r="AC16" s="270"/>
      <c r="AD16" s="270"/>
      <c r="AE16" s="270"/>
      <c r="AF16" s="270"/>
      <c r="AG16" s="270"/>
      <c r="AH16" s="270"/>
      <c r="AI16" s="270"/>
      <c r="AJ16" s="270"/>
      <c r="AK16" s="27">
        <v>9</v>
      </c>
      <c r="AL16" s="28" t="str">
        <f t="shared" si="2"/>
        <v/>
      </c>
      <c r="AM16" s="28">
        <f t="shared" si="3"/>
        <v>2</v>
      </c>
      <c r="AN16" s="28">
        <f t="shared" si="4"/>
        <v>2</v>
      </c>
      <c r="AO16" s="28">
        <f t="shared" si="5"/>
        <v>2</v>
      </c>
      <c r="AP16" s="28">
        <f t="shared" si="6"/>
        <v>2</v>
      </c>
      <c r="AQ16" s="28">
        <f t="shared" si="7"/>
        <v>2</v>
      </c>
      <c r="AR16" s="28">
        <f t="shared" si="8"/>
        <v>2</v>
      </c>
      <c r="AS16" s="28">
        <f t="shared" si="9"/>
        <v>2</v>
      </c>
      <c r="AT16" s="28">
        <f t="shared" si="10"/>
        <v>2</v>
      </c>
      <c r="AU16" s="28">
        <f t="shared" si="11"/>
        <v>2</v>
      </c>
      <c r="AV16" s="28">
        <f t="shared" si="12"/>
        <v>2</v>
      </c>
      <c r="AW16" s="28">
        <f t="shared" si="13"/>
        <v>2</v>
      </c>
      <c r="AX16" s="28">
        <f t="shared" si="14"/>
        <v>2</v>
      </c>
      <c r="AY16" s="28">
        <f t="shared" si="15"/>
        <v>2</v>
      </c>
      <c r="AZ16" s="28">
        <f t="shared" si="16"/>
        <v>2</v>
      </c>
      <c r="BA16" s="28">
        <f t="shared" si="17"/>
        <v>2</v>
      </c>
      <c r="BB16" s="28">
        <f t="shared" si="18"/>
        <v>2</v>
      </c>
      <c r="BC16" s="28">
        <f t="shared" si="19"/>
        <v>2</v>
      </c>
      <c r="BD16" s="28">
        <f t="shared" si="20"/>
        <v>2</v>
      </c>
      <c r="BE16" s="28">
        <f t="shared" si="21"/>
        <v>2</v>
      </c>
      <c r="BF16" s="28">
        <f t="shared" si="22"/>
        <v>2</v>
      </c>
      <c r="BG16" s="28">
        <f t="shared" si="23"/>
        <v>2</v>
      </c>
      <c r="BH16" s="28">
        <f t="shared" si="24"/>
        <v>2</v>
      </c>
      <c r="BI16" s="28">
        <f t="shared" si="25"/>
        <v>2</v>
      </c>
      <c r="BJ16" s="28">
        <f t="shared" si="26"/>
        <v>2</v>
      </c>
      <c r="BK16" s="27">
        <v>1</v>
      </c>
      <c r="BL16" s="51">
        <v>1</v>
      </c>
      <c r="BM16" s="51">
        <v>1</v>
      </c>
      <c r="BN16" s="51">
        <v>1</v>
      </c>
      <c r="BO16" s="51">
        <v>1</v>
      </c>
      <c r="BP16" s="51">
        <v>1</v>
      </c>
      <c r="BQ16" s="51">
        <v>1</v>
      </c>
      <c r="BR16" s="51">
        <v>1</v>
      </c>
      <c r="BS16" s="51">
        <v>1</v>
      </c>
      <c r="BT16" s="51">
        <v>1</v>
      </c>
      <c r="BU16" s="51">
        <v>1</v>
      </c>
      <c r="BV16" s="51">
        <v>1</v>
      </c>
      <c r="BW16" s="51">
        <v>1</v>
      </c>
      <c r="BX16" s="51">
        <v>1</v>
      </c>
      <c r="BY16" s="51">
        <v>1</v>
      </c>
      <c r="BZ16" s="51">
        <v>1</v>
      </c>
      <c r="CA16" s="51">
        <v>1</v>
      </c>
      <c r="CB16" s="51">
        <v>1</v>
      </c>
      <c r="CC16" s="51">
        <v>1</v>
      </c>
      <c r="CD16" s="51">
        <v>1</v>
      </c>
      <c r="CE16" s="51">
        <v>1</v>
      </c>
      <c r="CF16" s="51">
        <v>1</v>
      </c>
      <c r="CG16" s="51">
        <v>1</v>
      </c>
      <c r="CH16" s="51">
        <v>1</v>
      </c>
      <c r="CI16" s="51">
        <v>1</v>
      </c>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row>
    <row r="17" spans="1:162" x14ac:dyDescent="0.25">
      <c r="A17" s="27"/>
      <c r="B17" s="27"/>
      <c r="C17" s="27"/>
      <c r="D17" s="27"/>
      <c r="E17" s="27"/>
      <c r="F17" s="27"/>
      <c r="G17" s="27"/>
      <c r="H17" s="27"/>
      <c r="I17" s="27"/>
      <c r="J17" s="27"/>
      <c r="K17" s="27"/>
      <c r="L17" s="271" t="s">
        <v>20</v>
      </c>
      <c r="M17" s="270"/>
      <c r="N17" s="270"/>
      <c r="O17" s="270"/>
      <c r="P17" s="270"/>
      <c r="Q17" s="270"/>
      <c r="R17" s="270"/>
      <c r="S17" s="270"/>
      <c r="T17" s="270"/>
      <c r="U17" s="270"/>
      <c r="V17" s="270"/>
      <c r="W17" s="270"/>
      <c r="X17" s="270"/>
      <c r="Y17" s="270"/>
      <c r="Z17" s="270"/>
      <c r="AA17" s="270"/>
      <c r="AB17" s="270"/>
      <c r="AC17" s="270"/>
      <c r="AD17" s="270"/>
      <c r="AE17" s="270"/>
      <c r="AF17" s="270"/>
      <c r="AG17" s="270"/>
      <c r="AH17" s="270"/>
      <c r="AI17" s="270"/>
      <c r="AJ17" s="270"/>
      <c r="AK17" s="27">
        <v>10</v>
      </c>
      <c r="AL17" s="28" t="str">
        <f t="shared" si="2"/>
        <v/>
      </c>
      <c r="AM17" s="28">
        <f t="shared" si="3"/>
        <v>2</v>
      </c>
      <c r="AN17" s="28">
        <f t="shared" si="4"/>
        <v>2</v>
      </c>
      <c r="AO17" s="28">
        <f t="shared" si="5"/>
        <v>2</v>
      </c>
      <c r="AP17" s="28">
        <f t="shared" si="6"/>
        <v>2</v>
      </c>
      <c r="AQ17" s="28">
        <f t="shared" si="7"/>
        <v>2</v>
      </c>
      <c r="AR17" s="28">
        <f t="shared" si="8"/>
        <v>2</v>
      </c>
      <c r="AS17" s="28">
        <f t="shared" si="9"/>
        <v>2</v>
      </c>
      <c r="AT17" s="28">
        <f t="shared" si="10"/>
        <v>2</v>
      </c>
      <c r="AU17" s="28">
        <f t="shared" si="11"/>
        <v>2</v>
      </c>
      <c r="AV17" s="28">
        <f t="shared" si="12"/>
        <v>2</v>
      </c>
      <c r="AW17" s="28">
        <f t="shared" si="13"/>
        <v>2</v>
      </c>
      <c r="AX17" s="28">
        <f t="shared" si="14"/>
        <v>2</v>
      </c>
      <c r="AY17" s="28">
        <f t="shared" si="15"/>
        <v>2</v>
      </c>
      <c r="AZ17" s="28">
        <f t="shared" si="16"/>
        <v>2</v>
      </c>
      <c r="BA17" s="28">
        <f t="shared" si="17"/>
        <v>2</v>
      </c>
      <c r="BB17" s="28">
        <f t="shared" si="18"/>
        <v>2</v>
      </c>
      <c r="BC17" s="28">
        <f t="shared" si="19"/>
        <v>2</v>
      </c>
      <c r="BD17" s="28">
        <f t="shared" si="20"/>
        <v>2</v>
      </c>
      <c r="BE17" s="28">
        <f t="shared" si="21"/>
        <v>2</v>
      </c>
      <c r="BF17" s="28">
        <f t="shared" si="22"/>
        <v>2</v>
      </c>
      <c r="BG17" s="28">
        <f t="shared" si="23"/>
        <v>2</v>
      </c>
      <c r="BH17" s="28">
        <f t="shared" si="24"/>
        <v>2</v>
      </c>
      <c r="BI17" s="28">
        <f t="shared" si="25"/>
        <v>2</v>
      </c>
      <c r="BJ17" s="28">
        <f t="shared" si="26"/>
        <v>2</v>
      </c>
      <c r="BK17" s="27">
        <v>1</v>
      </c>
      <c r="BL17" s="51">
        <v>1</v>
      </c>
      <c r="BM17" s="51">
        <v>1</v>
      </c>
      <c r="BN17" s="51">
        <v>1</v>
      </c>
      <c r="BO17" s="51">
        <v>1</v>
      </c>
      <c r="BP17" s="51">
        <v>1</v>
      </c>
      <c r="BQ17" s="51">
        <v>1</v>
      </c>
      <c r="BR17" s="51">
        <v>1</v>
      </c>
      <c r="BS17" s="51">
        <v>1</v>
      </c>
      <c r="BT17" s="51">
        <v>1</v>
      </c>
      <c r="BU17" s="51">
        <v>1</v>
      </c>
      <c r="BV17" s="51">
        <v>1</v>
      </c>
      <c r="BW17" s="51">
        <v>1</v>
      </c>
      <c r="BX17" s="51">
        <v>1</v>
      </c>
      <c r="BY17" s="51">
        <v>1</v>
      </c>
      <c r="BZ17" s="51">
        <v>1</v>
      </c>
      <c r="CA17" s="51">
        <v>1</v>
      </c>
      <c r="CB17" s="51">
        <v>1</v>
      </c>
      <c r="CC17" s="51">
        <v>1</v>
      </c>
      <c r="CD17" s="51">
        <v>1</v>
      </c>
      <c r="CE17" s="51">
        <v>1</v>
      </c>
      <c r="CF17" s="51">
        <v>1</v>
      </c>
      <c r="CG17" s="51">
        <v>1</v>
      </c>
      <c r="CH17" s="51">
        <v>1</v>
      </c>
      <c r="CI17" s="51">
        <v>1</v>
      </c>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row>
    <row r="18" spans="1:162" x14ac:dyDescent="0.25">
      <c r="A18" s="27"/>
      <c r="B18" s="27"/>
      <c r="C18" s="27"/>
      <c r="D18" s="27"/>
      <c r="E18" s="27"/>
      <c r="F18" s="27"/>
      <c r="G18" s="27"/>
      <c r="H18" s="27"/>
      <c r="I18" s="27"/>
      <c r="J18" s="27"/>
      <c r="K18" s="27"/>
      <c r="L18" s="271" t="s">
        <v>21</v>
      </c>
      <c r="M18" s="270"/>
      <c r="N18" s="270"/>
      <c r="O18" s="270"/>
      <c r="P18" s="270"/>
      <c r="Q18" s="270"/>
      <c r="R18" s="270"/>
      <c r="S18" s="270"/>
      <c r="T18" s="270"/>
      <c r="U18" s="270"/>
      <c r="V18" s="270"/>
      <c r="W18" s="270"/>
      <c r="X18" s="270"/>
      <c r="Y18" s="270"/>
      <c r="Z18" s="270"/>
      <c r="AA18" s="270"/>
      <c r="AB18" s="270"/>
      <c r="AC18" s="270"/>
      <c r="AD18" s="270"/>
      <c r="AE18" s="270"/>
      <c r="AF18" s="270"/>
      <c r="AG18" s="270"/>
      <c r="AH18" s="270"/>
      <c r="AI18" s="270"/>
      <c r="AJ18" s="270"/>
      <c r="AK18" s="27">
        <v>11</v>
      </c>
      <c r="AL18" s="28" t="str">
        <f t="shared" si="2"/>
        <v/>
      </c>
      <c r="AM18" s="28">
        <f t="shared" si="3"/>
        <v>2</v>
      </c>
      <c r="AN18" s="28">
        <f t="shared" si="4"/>
        <v>2</v>
      </c>
      <c r="AO18" s="28">
        <f t="shared" si="5"/>
        <v>2</v>
      </c>
      <c r="AP18" s="28">
        <f t="shared" si="6"/>
        <v>2</v>
      </c>
      <c r="AQ18" s="28">
        <f t="shared" si="7"/>
        <v>2</v>
      </c>
      <c r="AR18" s="28">
        <f t="shared" si="8"/>
        <v>2</v>
      </c>
      <c r="AS18" s="28">
        <f t="shared" si="9"/>
        <v>2</v>
      </c>
      <c r="AT18" s="28">
        <f t="shared" si="10"/>
        <v>2</v>
      </c>
      <c r="AU18" s="28">
        <f t="shared" si="11"/>
        <v>2</v>
      </c>
      <c r="AV18" s="28">
        <f t="shared" si="12"/>
        <v>2</v>
      </c>
      <c r="AW18" s="28">
        <f t="shared" si="13"/>
        <v>2</v>
      </c>
      <c r="AX18" s="28">
        <f t="shared" si="14"/>
        <v>2</v>
      </c>
      <c r="AY18" s="28">
        <f t="shared" si="15"/>
        <v>2</v>
      </c>
      <c r="AZ18" s="28">
        <f t="shared" si="16"/>
        <v>2</v>
      </c>
      <c r="BA18" s="28">
        <f t="shared" si="17"/>
        <v>2</v>
      </c>
      <c r="BB18" s="28">
        <f t="shared" si="18"/>
        <v>2</v>
      </c>
      <c r="BC18" s="28">
        <f t="shared" si="19"/>
        <v>2</v>
      </c>
      <c r="BD18" s="28">
        <f t="shared" si="20"/>
        <v>2</v>
      </c>
      <c r="BE18" s="28">
        <f t="shared" si="21"/>
        <v>2</v>
      </c>
      <c r="BF18" s="28">
        <f t="shared" si="22"/>
        <v>2</v>
      </c>
      <c r="BG18" s="28">
        <f t="shared" si="23"/>
        <v>2</v>
      </c>
      <c r="BH18" s="28">
        <f t="shared" si="24"/>
        <v>2</v>
      </c>
      <c r="BI18" s="28">
        <f t="shared" si="25"/>
        <v>2</v>
      </c>
      <c r="BJ18" s="28">
        <f t="shared" si="26"/>
        <v>2</v>
      </c>
      <c r="BK18" s="27">
        <v>1</v>
      </c>
      <c r="BL18" s="51">
        <v>1</v>
      </c>
      <c r="BM18" s="51">
        <v>1</v>
      </c>
      <c r="BN18" s="51">
        <v>1</v>
      </c>
      <c r="BO18" s="51">
        <v>1</v>
      </c>
      <c r="BP18" s="51">
        <v>1</v>
      </c>
      <c r="BQ18" s="51">
        <v>1</v>
      </c>
      <c r="BR18" s="51">
        <v>1</v>
      </c>
      <c r="BS18" s="51">
        <v>1</v>
      </c>
      <c r="BT18" s="51">
        <v>1</v>
      </c>
      <c r="BU18" s="51">
        <v>1</v>
      </c>
      <c r="BV18" s="51">
        <v>1</v>
      </c>
      <c r="BW18" s="51">
        <v>1</v>
      </c>
      <c r="BX18" s="51">
        <v>1</v>
      </c>
      <c r="BY18" s="51">
        <v>1</v>
      </c>
      <c r="BZ18" s="51">
        <v>1</v>
      </c>
      <c r="CA18" s="51">
        <v>1</v>
      </c>
      <c r="CB18" s="51">
        <v>1</v>
      </c>
      <c r="CC18" s="51">
        <v>1</v>
      </c>
      <c r="CD18" s="51">
        <v>1</v>
      </c>
      <c r="CE18" s="51">
        <v>1</v>
      </c>
      <c r="CF18" s="51">
        <v>1</v>
      </c>
      <c r="CG18" s="51">
        <v>1</v>
      </c>
      <c r="CH18" s="51">
        <v>1</v>
      </c>
      <c r="CI18" s="51">
        <v>1</v>
      </c>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row>
    <row r="19" spans="1:162" x14ac:dyDescent="0.25">
      <c r="A19" s="27"/>
      <c r="B19" s="27"/>
      <c r="C19" s="27"/>
      <c r="D19" s="27"/>
      <c r="E19" s="27"/>
      <c r="F19" s="27"/>
      <c r="G19" s="27"/>
      <c r="H19" s="27"/>
      <c r="I19" s="27"/>
      <c r="J19" s="27"/>
      <c r="K19" s="27"/>
      <c r="L19" s="271" t="s">
        <v>22</v>
      </c>
      <c r="M19" s="270"/>
      <c r="N19" s="270"/>
      <c r="O19" s="270"/>
      <c r="P19" s="270"/>
      <c r="Q19" s="270"/>
      <c r="R19" s="270"/>
      <c r="S19" s="270"/>
      <c r="T19" s="270"/>
      <c r="U19" s="270"/>
      <c r="V19" s="270"/>
      <c r="W19" s="270"/>
      <c r="X19" s="270"/>
      <c r="Y19" s="270"/>
      <c r="Z19" s="270"/>
      <c r="AA19" s="270"/>
      <c r="AB19" s="270"/>
      <c r="AC19" s="270"/>
      <c r="AD19" s="270"/>
      <c r="AE19" s="270"/>
      <c r="AF19" s="270"/>
      <c r="AG19" s="270"/>
      <c r="AH19" s="270"/>
      <c r="AI19" s="270"/>
      <c r="AJ19" s="270"/>
      <c r="AK19" s="27">
        <v>12</v>
      </c>
      <c r="AL19" s="28" t="str">
        <f t="shared" si="2"/>
        <v/>
      </c>
      <c r="AM19" s="28">
        <f t="shared" si="3"/>
        <v>2</v>
      </c>
      <c r="AN19" s="28">
        <f t="shared" si="4"/>
        <v>2</v>
      </c>
      <c r="AO19" s="28">
        <f t="shared" si="5"/>
        <v>2</v>
      </c>
      <c r="AP19" s="28">
        <f t="shared" si="6"/>
        <v>2</v>
      </c>
      <c r="AQ19" s="28">
        <f t="shared" si="7"/>
        <v>2</v>
      </c>
      <c r="AR19" s="28">
        <f t="shared" si="8"/>
        <v>2</v>
      </c>
      <c r="AS19" s="28">
        <f t="shared" si="9"/>
        <v>2</v>
      </c>
      <c r="AT19" s="28">
        <f t="shared" si="10"/>
        <v>2</v>
      </c>
      <c r="AU19" s="28">
        <f t="shared" si="11"/>
        <v>2</v>
      </c>
      <c r="AV19" s="28">
        <f t="shared" si="12"/>
        <v>2</v>
      </c>
      <c r="AW19" s="28">
        <f t="shared" si="13"/>
        <v>2</v>
      </c>
      <c r="AX19" s="28">
        <f t="shared" si="14"/>
        <v>2</v>
      </c>
      <c r="AY19" s="28">
        <f t="shared" si="15"/>
        <v>2</v>
      </c>
      <c r="AZ19" s="28">
        <f t="shared" si="16"/>
        <v>2</v>
      </c>
      <c r="BA19" s="28">
        <f t="shared" si="17"/>
        <v>2</v>
      </c>
      <c r="BB19" s="28">
        <f t="shared" si="18"/>
        <v>2</v>
      </c>
      <c r="BC19" s="28">
        <f t="shared" si="19"/>
        <v>2</v>
      </c>
      <c r="BD19" s="28">
        <f t="shared" si="20"/>
        <v>2</v>
      </c>
      <c r="BE19" s="28">
        <f t="shared" si="21"/>
        <v>2</v>
      </c>
      <c r="BF19" s="28">
        <f t="shared" si="22"/>
        <v>2</v>
      </c>
      <c r="BG19" s="28">
        <f t="shared" si="23"/>
        <v>2</v>
      </c>
      <c r="BH19" s="28">
        <f t="shared" si="24"/>
        <v>2</v>
      </c>
      <c r="BI19" s="28">
        <f t="shared" si="25"/>
        <v>2</v>
      </c>
      <c r="BJ19" s="28">
        <f t="shared" si="26"/>
        <v>2</v>
      </c>
      <c r="BK19" s="27">
        <v>1</v>
      </c>
      <c r="BL19" s="51">
        <v>1</v>
      </c>
      <c r="BM19" s="51">
        <v>1</v>
      </c>
      <c r="BN19" s="51">
        <v>1</v>
      </c>
      <c r="BO19" s="51">
        <v>1</v>
      </c>
      <c r="BP19" s="51">
        <v>1</v>
      </c>
      <c r="BQ19" s="51">
        <v>1</v>
      </c>
      <c r="BR19" s="51">
        <v>1</v>
      </c>
      <c r="BS19" s="51">
        <v>1</v>
      </c>
      <c r="BT19" s="51">
        <v>1</v>
      </c>
      <c r="BU19" s="51">
        <v>1</v>
      </c>
      <c r="BV19" s="51">
        <v>1</v>
      </c>
      <c r="BW19" s="51">
        <v>1</v>
      </c>
      <c r="BX19" s="51">
        <v>1</v>
      </c>
      <c r="BY19" s="51">
        <v>1</v>
      </c>
      <c r="BZ19" s="51">
        <v>1</v>
      </c>
      <c r="CA19" s="51">
        <v>1</v>
      </c>
      <c r="CB19" s="51">
        <v>1</v>
      </c>
      <c r="CC19" s="51">
        <v>1</v>
      </c>
      <c r="CD19" s="51">
        <v>1</v>
      </c>
      <c r="CE19" s="51">
        <v>1</v>
      </c>
      <c r="CF19" s="51">
        <v>1</v>
      </c>
      <c r="CG19" s="51">
        <v>1</v>
      </c>
      <c r="CH19" s="51">
        <v>1</v>
      </c>
      <c r="CI19" s="51">
        <v>1</v>
      </c>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row>
    <row r="20" spans="1:162" x14ac:dyDescent="0.25">
      <c r="A20" s="27"/>
      <c r="B20" s="27"/>
      <c r="C20" s="27"/>
      <c r="D20" s="27"/>
      <c r="E20" s="27"/>
      <c r="F20" s="27"/>
      <c r="G20" s="27"/>
      <c r="H20" s="27"/>
      <c r="I20" s="27"/>
      <c r="J20" s="27"/>
      <c r="K20" s="27"/>
      <c r="L20" s="271" t="s">
        <v>23</v>
      </c>
      <c r="M20" s="270"/>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
        <v>13</v>
      </c>
      <c r="AL20" s="28" t="str">
        <f t="shared" si="2"/>
        <v/>
      </c>
      <c r="AM20" s="28">
        <f t="shared" si="3"/>
        <v>2</v>
      </c>
      <c r="AN20" s="28">
        <f t="shared" si="4"/>
        <v>2</v>
      </c>
      <c r="AO20" s="28">
        <f t="shared" si="5"/>
        <v>2</v>
      </c>
      <c r="AP20" s="28">
        <f t="shared" si="6"/>
        <v>2</v>
      </c>
      <c r="AQ20" s="28">
        <f t="shared" si="7"/>
        <v>2</v>
      </c>
      <c r="AR20" s="28">
        <f t="shared" si="8"/>
        <v>2</v>
      </c>
      <c r="AS20" s="28">
        <f t="shared" si="9"/>
        <v>2</v>
      </c>
      <c r="AT20" s="28">
        <f t="shared" si="10"/>
        <v>2</v>
      </c>
      <c r="AU20" s="28">
        <f t="shared" si="11"/>
        <v>2</v>
      </c>
      <c r="AV20" s="28">
        <f t="shared" si="12"/>
        <v>2</v>
      </c>
      <c r="AW20" s="28">
        <f t="shared" si="13"/>
        <v>2</v>
      </c>
      <c r="AX20" s="28">
        <f t="shared" si="14"/>
        <v>2</v>
      </c>
      <c r="AY20" s="28">
        <f t="shared" si="15"/>
        <v>2</v>
      </c>
      <c r="AZ20" s="28">
        <f t="shared" si="16"/>
        <v>2</v>
      </c>
      <c r="BA20" s="28">
        <f t="shared" si="17"/>
        <v>2</v>
      </c>
      <c r="BB20" s="28">
        <f t="shared" si="18"/>
        <v>2</v>
      </c>
      <c r="BC20" s="28">
        <f t="shared" si="19"/>
        <v>2</v>
      </c>
      <c r="BD20" s="28">
        <f t="shared" si="20"/>
        <v>2</v>
      </c>
      <c r="BE20" s="28">
        <f t="shared" si="21"/>
        <v>2</v>
      </c>
      <c r="BF20" s="28">
        <f t="shared" si="22"/>
        <v>2</v>
      </c>
      <c r="BG20" s="28">
        <f t="shared" si="23"/>
        <v>2</v>
      </c>
      <c r="BH20" s="28">
        <f t="shared" si="24"/>
        <v>2</v>
      </c>
      <c r="BI20" s="28">
        <f t="shared" si="25"/>
        <v>2</v>
      </c>
      <c r="BJ20" s="28">
        <f t="shared" si="26"/>
        <v>2</v>
      </c>
      <c r="BK20" s="27">
        <v>1</v>
      </c>
      <c r="BL20" s="51">
        <v>1</v>
      </c>
      <c r="BM20" s="51">
        <v>1</v>
      </c>
      <c r="BN20" s="51">
        <v>1</v>
      </c>
      <c r="BO20" s="51">
        <v>1</v>
      </c>
      <c r="BP20" s="51">
        <v>1</v>
      </c>
      <c r="BQ20" s="51">
        <v>1</v>
      </c>
      <c r="BR20" s="51">
        <v>1</v>
      </c>
      <c r="BS20" s="51">
        <v>1</v>
      </c>
      <c r="BT20" s="51">
        <v>1</v>
      </c>
      <c r="BU20" s="51">
        <v>1</v>
      </c>
      <c r="BV20" s="51">
        <v>1</v>
      </c>
      <c r="BW20" s="51">
        <v>1</v>
      </c>
      <c r="BX20" s="51">
        <v>1</v>
      </c>
      <c r="BY20" s="51">
        <v>1</v>
      </c>
      <c r="BZ20" s="51">
        <v>1</v>
      </c>
      <c r="CA20" s="51">
        <v>1</v>
      </c>
      <c r="CB20" s="51">
        <v>1</v>
      </c>
      <c r="CC20" s="51">
        <v>1</v>
      </c>
      <c r="CD20" s="51">
        <v>1</v>
      </c>
      <c r="CE20" s="51">
        <v>1</v>
      </c>
      <c r="CF20" s="51">
        <v>1</v>
      </c>
      <c r="CG20" s="51">
        <v>1</v>
      </c>
      <c r="CH20" s="51">
        <v>1</v>
      </c>
      <c r="CI20" s="51">
        <v>1</v>
      </c>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row>
    <row r="21" spans="1:162" x14ac:dyDescent="0.25">
      <c r="A21" s="27"/>
      <c r="B21" s="27"/>
      <c r="C21" s="27"/>
      <c r="D21" s="27"/>
      <c r="E21" s="27"/>
      <c r="F21" s="27"/>
      <c r="G21" s="27"/>
      <c r="H21" s="27"/>
      <c r="I21" s="27"/>
      <c r="J21" s="27"/>
      <c r="K21" s="27"/>
      <c r="L21" s="271" t="s">
        <v>24</v>
      </c>
      <c r="M21" s="270"/>
      <c r="N21" s="270"/>
      <c r="O21" s="270"/>
      <c r="P21" s="270"/>
      <c r="Q21" s="270"/>
      <c r="R21" s="270"/>
      <c r="S21" s="270"/>
      <c r="T21" s="270"/>
      <c r="U21" s="270"/>
      <c r="V21" s="270"/>
      <c r="W21" s="270"/>
      <c r="X21" s="270"/>
      <c r="Y21" s="270"/>
      <c r="Z21" s="270"/>
      <c r="AA21" s="270"/>
      <c r="AB21" s="270"/>
      <c r="AC21" s="270"/>
      <c r="AD21" s="270"/>
      <c r="AE21" s="270"/>
      <c r="AF21" s="270"/>
      <c r="AG21" s="270"/>
      <c r="AH21" s="270"/>
      <c r="AI21" s="270"/>
      <c r="AJ21" s="270"/>
      <c r="AK21" s="27">
        <v>14</v>
      </c>
      <c r="AL21" s="28" t="str">
        <f t="shared" si="2"/>
        <v/>
      </c>
      <c r="AM21" s="28">
        <f t="shared" si="3"/>
        <v>2</v>
      </c>
      <c r="AN21" s="28">
        <f t="shared" si="4"/>
        <v>2</v>
      </c>
      <c r="AO21" s="28">
        <f t="shared" si="5"/>
        <v>2</v>
      </c>
      <c r="AP21" s="28">
        <f t="shared" si="6"/>
        <v>2</v>
      </c>
      <c r="AQ21" s="28">
        <f t="shared" si="7"/>
        <v>2</v>
      </c>
      <c r="AR21" s="28">
        <f t="shared" si="8"/>
        <v>2</v>
      </c>
      <c r="AS21" s="28">
        <f t="shared" si="9"/>
        <v>2</v>
      </c>
      <c r="AT21" s="28">
        <f t="shared" si="10"/>
        <v>2</v>
      </c>
      <c r="AU21" s="28">
        <f t="shared" si="11"/>
        <v>2</v>
      </c>
      <c r="AV21" s="28">
        <f t="shared" si="12"/>
        <v>2</v>
      </c>
      <c r="AW21" s="28">
        <f t="shared" si="13"/>
        <v>2</v>
      </c>
      <c r="AX21" s="28">
        <f t="shared" si="14"/>
        <v>2</v>
      </c>
      <c r="AY21" s="28">
        <f t="shared" si="15"/>
        <v>2</v>
      </c>
      <c r="AZ21" s="28">
        <f t="shared" si="16"/>
        <v>2</v>
      </c>
      <c r="BA21" s="28">
        <f t="shared" si="17"/>
        <v>2</v>
      </c>
      <c r="BB21" s="28">
        <f t="shared" si="18"/>
        <v>2</v>
      </c>
      <c r="BC21" s="28">
        <f t="shared" si="19"/>
        <v>2</v>
      </c>
      <c r="BD21" s="28">
        <f t="shared" si="20"/>
        <v>2</v>
      </c>
      <c r="BE21" s="28">
        <f t="shared" si="21"/>
        <v>2</v>
      </c>
      <c r="BF21" s="28">
        <f t="shared" si="22"/>
        <v>2</v>
      </c>
      <c r="BG21" s="28">
        <f t="shared" si="23"/>
        <v>2</v>
      </c>
      <c r="BH21" s="28">
        <f t="shared" si="24"/>
        <v>2</v>
      </c>
      <c r="BI21" s="28">
        <f t="shared" si="25"/>
        <v>2</v>
      </c>
      <c r="BJ21" s="28">
        <f t="shared" si="26"/>
        <v>2</v>
      </c>
      <c r="BK21" s="27">
        <v>1</v>
      </c>
      <c r="BL21" s="51">
        <v>1</v>
      </c>
      <c r="BM21" s="51">
        <v>1</v>
      </c>
      <c r="BN21" s="51">
        <v>1</v>
      </c>
      <c r="BO21" s="51">
        <v>1</v>
      </c>
      <c r="BP21" s="51">
        <v>1</v>
      </c>
      <c r="BQ21" s="51">
        <v>1</v>
      </c>
      <c r="BR21" s="51">
        <v>1</v>
      </c>
      <c r="BS21" s="51">
        <v>1</v>
      </c>
      <c r="BT21" s="51">
        <v>1</v>
      </c>
      <c r="BU21" s="51">
        <v>1</v>
      </c>
      <c r="BV21" s="51">
        <v>1</v>
      </c>
      <c r="BW21" s="51">
        <v>1</v>
      </c>
      <c r="BX21" s="51">
        <v>1</v>
      </c>
      <c r="BY21" s="51">
        <v>1</v>
      </c>
      <c r="BZ21" s="51">
        <v>1</v>
      </c>
      <c r="CA21" s="51">
        <v>1</v>
      </c>
      <c r="CB21" s="51">
        <v>1</v>
      </c>
      <c r="CC21" s="51">
        <v>1</v>
      </c>
      <c r="CD21" s="51">
        <v>1</v>
      </c>
      <c r="CE21" s="51">
        <v>1</v>
      </c>
      <c r="CF21" s="51">
        <v>1</v>
      </c>
      <c r="CG21" s="51">
        <v>1</v>
      </c>
      <c r="CH21" s="51">
        <v>1</v>
      </c>
      <c r="CI21" s="51">
        <v>1</v>
      </c>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row>
    <row r="22" spans="1:162" x14ac:dyDescent="0.25">
      <c r="A22" s="27"/>
      <c r="B22" s="27"/>
      <c r="C22" s="27"/>
      <c r="D22" s="27"/>
      <c r="E22" s="27"/>
      <c r="F22" s="27"/>
      <c r="G22" s="27"/>
      <c r="H22" s="27"/>
      <c r="I22" s="27"/>
      <c r="J22" s="27"/>
      <c r="K22" s="27"/>
      <c r="L22" s="271" t="s">
        <v>25</v>
      </c>
      <c r="M22" s="270"/>
      <c r="N22" s="270"/>
      <c r="O22" s="270"/>
      <c r="P22" s="270"/>
      <c r="Q22" s="270"/>
      <c r="R22" s="270"/>
      <c r="S22" s="270"/>
      <c r="T22" s="270"/>
      <c r="U22" s="270"/>
      <c r="V22" s="270"/>
      <c r="W22" s="270"/>
      <c r="X22" s="270"/>
      <c r="Y22" s="270"/>
      <c r="Z22" s="270"/>
      <c r="AA22" s="270"/>
      <c r="AB22" s="270"/>
      <c r="AC22" s="270"/>
      <c r="AD22" s="270"/>
      <c r="AE22" s="270"/>
      <c r="AF22" s="270"/>
      <c r="AG22" s="270"/>
      <c r="AH22" s="270"/>
      <c r="AI22" s="270"/>
      <c r="AJ22" s="270"/>
      <c r="AK22" s="27">
        <v>15</v>
      </c>
      <c r="AL22" s="28" t="str">
        <f t="shared" si="2"/>
        <v/>
      </c>
      <c r="AM22" s="28">
        <f t="shared" si="3"/>
        <v>2</v>
      </c>
      <c r="AN22" s="28">
        <f t="shared" si="4"/>
        <v>2</v>
      </c>
      <c r="AO22" s="28">
        <f t="shared" si="5"/>
        <v>2</v>
      </c>
      <c r="AP22" s="28">
        <f t="shared" si="6"/>
        <v>2</v>
      </c>
      <c r="AQ22" s="28">
        <f t="shared" si="7"/>
        <v>2</v>
      </c>
      <c r="AR22" s="28">
        <f t="shared" si="8"/>
        <v>2</v>
      </c>
      <c r="AS22" s="28">
        <f t="shared" si="9"/>
        <v>2</v>
      </c>
      <c r="AT22" s="28">
        <f t="shared" si="10"/>
        <v>2</v>
      </c>
      <c r="AU22" s="28">
        <f t="shared" si="11"/>
        <v>2</v>
      </c>
      <c r="AV22" s="28">
        <f t="shared" si="12"/>
        <v>2</v>
      </c>
      <c r="AW22" s="28">
        <f t="shared" si="13"/>
        <v>2</v>
      </c>
      <c r="AX22" s="28">
        <f t="shared" si="14"/>
        <v>2</v>
      </c>
      <c r="AY22" s="28">
        <f t="shared" si="15"/>
        <v>2</v>
      </c>
      <c r="AZ22" s="28">
        <f t="shared" si="16"/>
        <v>2</v>
      </c>
      <c r="BA22" s="28">
        <f t="shared" si="17"/>
        <v>2</v>
      </c>
      <c r="BB22" s="28">
        <f t="shared" si="18"/>
        <v>2</v>
      </c>
      <c r="BC22" s="28">
        <f t="shared" si="19"/>
        <v>2</v>
      </c>
      <c r="BD22" s="28">
        <f t="shared" si="20"/>
        <v>2</v>
      </c>
      <c r="BE22" s="28">
        <f t="shared" si="21"/>
        <v>2</v>
      </c>
      <c r="BF22" s="28">
        <f t="shared" si="22"/>
        <v>2</v>
      </c>
      <c r="BG22" s="28">
        <f t="shared" si="23"/>
        <v>2</v>
      </c>
      <c r="BH22" s="28">
        <f t="shared" si="24"/>
        <v>2</v>
      </c>
      <c r="BI22" s="28">
        <f t="shared" si="25"/>
        <v>2</v>
      </c>
      <c r="BJ22" s="28">
        <f t="shared" si="26"/>
        <v>2</v>
      </c>
      <c r="BK22" s="27">
        <v>1</v>
      </c>
      <c r="BL22" s="51">
        <v>1</v>
      </c>
      <c r="BM22" s="51">
        <v>1</v>
      </c>
      <c r="BN22" s="51">
        <v>1</v>
      </c>
      <c r="BO22" s="51">
        <v>1</v>
      </c>
      <c r="BP22" s="51">
        <v>1</v>
      </c>
      <c r="BQ22" s="51">
        <v>1</v>
      </c>
      <c r="BR22" s="51">
        <v>1</v>
      </c>
      <c r="BS22" s="51">
        <v>1</v>
      </c>
      <c r="BT22" s="51">
        <v>1</v>
      </c>
      <c r="BU22" s="51">
        <v>1</v>
      </c>
      <c r="BV22" s="51">
        <v>1</v>
      </c>
      <c r="BW22" s="51">
        <v>1</v>
      </c>
      <c r="BX22" s="51">
        <v>1</v>
      </c>
      <c r="BY22" s="51">
        <v>1</v>
      </c>
      <c r="BZ22" s="51">
        <v>1</v>
      </c>
      <c r="CA22" s="51">
        <v>1</v>
      </c>
      <c r="CB22" s="51">
        <v>1</v>
      </c>
      <c r="CC22" s="51">
        <v>1</v>
      </c>
      <c r="CD22" s="51">
        <v>1</v>
      </c>
      <c r="CE22" s="51">
        <v>1</v>
      </c>
      <c r="CF22" s="51">
        <v>1</v>
      </c>
      <c r="CG22" s="51">
        <v>1</v>
      </c>
      <c r="CH22" s="51">
        <v>1</v>
      </c>
      <c r="CI22" s="51">
        <v>1</v>
      </c>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row>
    <row r="23" spans="1:162" x14ac:dyDescent="0.25">
      <c r="A23" s="27"/>
      <c r="B23" s="27"/>
      <c r="C23" s="27"/>
      <c r="D23" s="27"/>
      <c r="E23" s="27"/>
      <c r="F23" s="27"/>
      <c r="G23" s="27"/>
      <c r="H23" s="27"/>
      <c r="I23" s="27"/>
      <c r="J23" s="27"/>
      <c r="K23" s="27"/>
      <c r="L23" s="271" t="s">
        <v>26</v>
      </c>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
        <v>16</v>
      </c>
      <c r="AL23" s="28" t="str">
        <f t="shared" si="2"/>
        <v/>
      </c>
      <c r="AM23" s="28">
        <f t="shared" si="3"/>
        <v>2</v>
      </c>
      <c r="AN23" s="28">
        <f t="shared" si="4"/>
        <v>2</v>
      </c>
      <c r="AO23" s="28">
        <f t="shared" si="5"/>
        <v>2</v>
      </c>
      <c r="AP23" s="28">
        <f t="shared" si="6"/>
        <v>2</v>
      </c>
      <c r="AQ23" s="28">
        <f t="shared" si="7"/>
        <v>2</v>
      </c>
      <c r="AR23" s="28">
        <f t="shared" si="8"/>
        <v>2</v>
      </c>
      <c r="AS23" s="28">
        <f t="shared" si="9"/>
        <v>2</v>
      </c>
      <c r="AT23" s="28">
        <f t="shared" si="10"/>
        <v>2</v>
      </c>
      <c r="AU23" s="28">
        <f t="shared" si="11"/>
        <v>2</v>
      </c>
      <c r="AV23" s="28">
        <f t="shared" si="12"/>
        <v>2</v>
      </c>
      <c r="AW23" s="28">
        <f t="shared" si="13"/>
        <v>2</v>
      </c>
      <c r="AX23" s="28">
        <f t="shared" si="14"/>
        <v>2</v>
      </c>
      <c r="AY23" s="28">
        <f t="shared" si="15"/>
        <v>2</v>
      </c>
      <c r="AZ23" s="28">
        <f t="shared" si="16"/>
        <v>2</v>
      </c>
      <c r="BA23" s="28">
        <f t="shared" si="17"/>
        <v>2</v>
      </c>
      <c r="BB23" s="28">
        <f t="shared" si="18"/>
        <v>2</v>
      </c>
      <c r="BC23" s="28">
        <f t="shared" si="19"/>
        <v>2</v>
      </c>
      <c r="BD23" s="28">
        <f t="shared" si="20"/>
        <v>2</v>
      </c>
      <c r="BE23" s="28">
        <f t="shared" si="21"/>
        <v>2</v>
      </c>
      <c r="BF23" s="28">
        <f t="shared" si="22"/>
        <v>2</v>
      </c>
      <c r="BG23" s="28">
        <f t="shared" si="23"/>
        <v>2</v>
      </c>
      <c r="BH23" s="28">
        <f t="shared" si="24"/>
        <v>2</v>
      </c>
      <c r="BI23" s="28">
        <f t="shared" si="25"/>
        <v>2</v>
      </c>
      <c r="BJ23" s="28">
        <f t="shared" si="26"/>
        <v>2</v>
      </c>
      <c r="BK23" s="27">
        <v>1</v>
      </c>
      <c r="BL23" s="51">
        <v>1</v>
      </c>
      <c r="BM23" s="51">
        <v>1</v>
      </c>
      <c r="BN23" s="51">
        <v>1</v>
      </c>
      <c r="BO23" s="51">
        <v>1</v>
      </c>
      <c r="BP23" s="51">
        <v>1</v>
      </c>
      <c r="BQ23" s="51">
        <v>1</v>
      </c>
      <c r="BR23" s="51">
        <v>1</v>
      </c>
      <c r="BS23" s="51">
        <v>1</v>
      </c>
      <c r="BT23" s="51">
        <v>1</v>
      </c>
      <c r="BU23" s="51">
        <v>1</v>
      </c>
      <c r="BV23" s="51">
        <v>1</v>
      </c>
      <c r="BW23" s="51">
        <v>1</v>
      </c>
      <c r="BX23" s="51">
        <v>1</v>
      </c>
      <c r="BY23" s="51">
        <v>1</v>
      </c>
      <c r="BZ23" s="51">
        <v>1</v>
      </c>
      <c r="CA23" s="51">
        <v>1</v>
      </c>
      <c r="CB23" s="51">
        <v>1</v>
      </c>
      <c r="CC23" s="51">
        <v>1</v>
      </c>
      <c r="CD23" s="51">
        <v>1</v>
      </c>
      <c r="CE23" s="51">
        <v>1</v>
      </c>
      <c r="CF23" s="51">
        <v>1</v>
      </c>
      <c r="CG23" s="51">
        <v>1</v>
      </c>
      <c r="CH23" s="51">
        <v>1</v>
      </c>
      <c r="CI23" s="51">
        <v>1</v>
      </c>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row>
    <row r="24" spans="1:162" x14ac:dyDescent="0.25">
      <c r="A24" s="27"/>
      <c r="B24" s="27"/>
      <c r="C24" s="27"/>
      <c r="D24" s="27"/>
      <c r="E24" s="27"/>
      <c r="F24" s="27"/>
      <c r="G24" s="27"/>
      <c r="H24" s="27"/>
      <c r="I24" s="27"/>
      <c r="J24" s="27"/>
      <c r="K24" s="27"/>
      <c r="L24" s="46"/>
      <c r="M24" s="46"/>
      <c r="N24" s="46"/>
      <c r="O24" s="46"/>
      <c r="P24" s="46"/>
      <c r="Q24" s="46"/>
      <c r="R24" s="46"/>
      <c r="S24" s="46"/>
      <c r="T24" s="46"/>
      <c r="U24" s="46"/>
      <c r="V24" s="46"/>
      <c r="W24" s="46"/>
      <c r="X24" s="46"/>
      <c r="Y24" s="46"/>
      <c r="Z24" s="46"/>
      <c r="AK24" s="27"/>
      <c r="AL24" s="27"/>
      <c r="AM24" s="28"/>
      <c r="AN24" s="27"/>
      <c r="AO24" s="27"/>
      <c r="AP24" s="27"/>
      <c r="AQ24" s="27"/>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7"/>
      <c r="BR24" s="27"/>
      <c r="BS24" s="27"/>
      <c r="BT24" s="27"/>
      <c r="BU24" s="27"/>
      <c r="BV24" s="27"/>
      <c r="BW24" s="27"/>
      <c r="BX24" s="27"/>
      <c r="BY24" s="27"/>
      <c r="BZ24" s="27"/>
      <c r="CA24" s="27"/>
      <c r="CB24" s="27"/>
      <c r="CC24" s="27"/>
      <c r="CD24" s="27"/>
      <c r="CE24" s="27"/>
      <c r="CF24" s="27"/>
      <c r="CG24" s="27"/>
      <c r="CH24" s="27"/>
      <c r="CI24" s="27"/>
      <c r="CJ24" s="27"/>
      <c r="CK24" s="27"/>
      <c r="CL24" s="27"/>
      <c r="CM24" s="27"/>
      <c r="CN24" s="27"/>
      <c r="CO24" s="27"/>
      <c r="CP24" s="27"/>
      <c r="CQ24" s="27"/>
      <c r="CR24" s="27"/>
      <c r="CS24" s="27"/>
      <c r="CT24" s="27"/>
      <c r="CU24" s="27"/>
      <c r="CV24" s="27"/>
      <c r="CW24" s="27"/>
      <c r="CX24" s="27"/>
      <c r="CY24" s="27"/>
      <c r="CZ24" s="27"/>
      <c r="DA24" s="27"/>
      <c r="DB24" s="27"/>
      <c r="DC24" s="27"/>
      <c r="DD24" s="27"/>
      <c r="DE24" s="27"/>
      <c r="DF24" s="27"/>
      <c r="DG24" s="27"/>
      <c r="DH24" s="27"/>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row>
    <row r="25" spans="1:162" x14ac:dyDescent="0.25">
      <c r="A25" s="258" t="s">
        <v>913</v>
      </c>
      <c r="B25" s="258" t="s">
        <v>506</v>
      </c>
      <c r="C25" s="258">
        <v>270</v>
      </c>
      <c r="K25" s="27">
        <v>45</v>
      </c>
      <c r="L25" s="237"/>
      <c r="M25" s="239" t="s">
        <v>555</v>
      </c>
      <c r="N25" s="240"/>
      <c r="O25" s="240"/>
      <c r="P25" s="240"/>
      <c r="Q25" s="240"/>
      <c r="R25" s="241"/>
      <c r="S25" s="238"/>
      <c r="T25" s="239" t="str">
        <f>M28</f>
        <v>Not Selected With Error</v>
      </c>
      <c r="U25" s="240"/>
      <c r="V25" s="240"/>
      <c r="W25" s="240"/>
      <c r="X25" s="240"/>
      <c r="Y25" s="240"/>
      <c r="Z25" s="241"/>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row>
    <row r="26" spans="1:162" x14ac:dyDescent="0.25">
      <c r="A26" s="258"/>
      <c r="B26" s="281" t="s">
        <v>507</v>
      </c>
      <c r="C26" s="258">
        <v>1000</v>
      </c>
      <c r="K26" s="27">
        <v>53</v>
      </c>
      <c r="L26" s="233"/>
      <c r="M26" s="239" t="s">
        <v>874</v>
      </c>
      <c r="N26" s="240"/>
      <c r="O26" s="240"/>
      <c r="P26" s="240"/>
      <c r="Q26" s="240"/>
      <c r="R26" s="241"/>
      <c r="S26" s="234"/>
      <c r="T26" s="239" t="str">
        <f>M29</f>
        <v>Excluded</v>
      </c>
      <c r="U26" s="240"/>
      <c r="V26" s="240"/>
      <c r="W26" s="240"/>
      <c r="X26" s="240"/>
      <c r="Y26" s="240"/>
      <c r="Z26" s="241"/>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row>
    <row r="27" spans="1:162" x14ac:dyDescent="0.25">
      <c r="A27" s="104"/>
      <c r="B27" s="104"/>
      <c r="C27" s="104"/>
      <c r="K27" s="27">
        <v>2</v>
      </c>
      <c r="L27" s="235"/>
      <c r="M27" s="242" t="s">
        <v>876</v>
      </c>
      <c r="N27" s="243"/>
      <c r="O27" s="243"/>
      <c r="P27" s="243"/>
      <c r="Q27" s="243"/>
      <c r="R27" s="244"/>
      <c r="S27" s="236"/>
      <c r="T27" s="239" t="str">
        <f>M30</f>
        <v>Empty</v>
      </c>
      <c r="U27" s="240"/>
      <c r="V27" s="240"/>
      <c r="W27" s="240"/>
      <c r="X27" s="240"/>
      <c r="Y27" s="240"/>
      <c r="Z27" s="241"/>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row>
    <row r="28" spans="1:162" x14ac:dyDescent="0.25">
      <c r="K28" s="27">
        <v>54</v>
      </c>
      <c r="M28" s="51" t="s">
        <v>914</v>
      </c>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row>
    <row r="29" spans="1:162" x14ac:dyDescent="0.25">
      <c r="K29" s="27">
        <v>16</v>
      </c>
      <c r="M29" s="28" t="s">
        <v>5</v>
      </c>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row>
    <row r="30" spans="1:162" x14ac:dyDescent="0.25">
      <c r="K30" s="51">
        <v>15</v>
      </c>
      <c r="M30" s="51" t="s">
        <v>875</v>
      </c>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row>
    <row r="31" spans="1:162" x14ac:dyDescent="0.25">
      <c r="K31" s="27"/>
      <c r="L31" s="27"/>
      <c r="M31" s="5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row>
    <row r="32" spans="1:162" x14ac:dyDescent="0.25">
      <c r="K32" s="27"/>
      <c r="L32" s="27"/>
    </row>
    <row r="33" spans="11:12" x14ac:dyDescent="0.25">
      <c r="K33" s="27"/>
      <c r="L33" s="27"/>
    </row>
    <row r="34" spans="11:12" x14ac:dyDescent="0.25">
      <c r="K34" s="27"/>
      <c r="L34" s="27"/>
    </row>
    <row r="35" spans="11:12" x14ac:dyDescent="0.25">
      <c r="K35" s="83"/>
    </row>
    <row r="36" spans="11:12" x14ac:dyDescent="0.25">
      <c r="K36" s="230"/>
    </row>
    <row r="1157" spans="6:7" x14ac:dyDescent="0.25">
      <c r="F1157" s="34"/>
      <c r="G1157" s="34"/>
    </row>
  </sheetData>
  <sheetProtection password="C750" sheet="1" objects="1" scenarios="1" selectLockedCells="1"/>
  <mergeCells count="1">
    <mergeCell ref="C5:E5"/>
  </mergeCells>
  <conditionalFormatting sqref="H8:J8">
    <cfRule type="expression" dxfId="535" priority="1">
      <formula>$K$1=0</formula>
    </cfRule>
  </conditionalFormatting>
  <conditionalFormatting sqref="C7">
    <cfRule type="expression" dxfId="534" priority="2136">
      <formula>IF(A8="",IF(B7="",FALSE,OR(C7&gt;J5,C7&lt;I5)),C7&lt;I5)</formula>
    </cfRule>
  </conditionalFormatting>
  <conditionalFormatting sqref="C8">
    <cfRule type="expression" dxfId="533" priority="2137">
      <formula>IF(B8="",FALSE,OR(C8&gt;J5,C8&lt;I5))</formula>
    </cfRule>
  </conditionalFormatting>
  <conditionalFormatting sqref="D8">
    <cfRule type="expression" dxfId="532" priority="2138">
      <formula>IF(B8="",FALSE,D8&lt;I6)</formula>
    </cfRule>
  </conditionalFormatting>
  <conditionalFormatting sqref="E8">
    <cfRule type="expression" dxfId="531" priority="2139">
      <formula>IF(B8="",FALSE,OR(E8&gt;J7,E8&lt;I7))</formula>
    </cfRule>
  </conditionalFormatting>
  <conditionalFormatting sqref="D7">
    <cfRule type="expression" dxfId="530" priority="2140">
      <formula>IF(A8="",IF(B7="",FALSE,OR(D7&gt;J6,D7&lt;I6)),D7&lt;I6)</formula>
    </cfRule>
  </conditionalFormatting>
  <conditionalFormatting sqref="E7">
    <cfRule type="expression" dxfId="529" priority="2141">
      <formula>IF(A8="",IF(B7="",FALSE,OR(E7&gt;J7,E7&lt;I7)),E7&lt;I7)</formula>
    </cfRule>
  </conditionalFormatting>
  <dataValidations count="9">
    <dataValidation type="list" allowBlank="1" showInputMessage="1" showErrorMessage="1" promptTitle="Amplitude Normalization" prompt="Normalization by the maximum. After this normalization the values of the curves will be between 0 and 1" sqref="G5 B14">
      <formula1>On_Off</formula1>
    </dataValidation>
    <dataValidation type="list" showInputMessage="1" errorTitle="Baseline subtraction" promptTitle="Baseline Subtraction" prompt="The baseline can be subtracted, which is the minimum value of the curve." sqref="G4 B13">
      <formula1>On_Off</formula1>
    </dataValidation>
    <dataValidation type="list" allowBlank="1" showInputMessage="1" showErrorMessage="1" errorTitle="Background" error="Select from 1 to 25 to determined the background noise." promptTitle="Background noise" prompt="Data considered background noise. Usually between 1 to 15 cycles." sqref="H3">
      <formula1>Noise_BackSub</formula1>
    </dataValidation>
    <dataValidation type="list" allowBlank="1" showInputMessage="1" promptTitle="Background Subtraction" prompt="It is possible to reduce the noise by subtracting the background_x000a_level, which is calculated by averaging the data considered_x000a_background, usually between cycle 1 to 15." sqref="G3 B12">
      <formula1>On_Off</formula1>
    </dataValidation>
    <dataValidation type="list" allowBlank="1" showInputMessage="1" promptTitle="Noise Filtration" prompt="3-point average to smooth the data._x000a_The curve can be smoothed by averaging three_x000a_points across the line, where the  rst and last point will be the_x000a_result of the average of only 2 points." sqref="G2 B11">
      <formula1>On_Off</formula1>
    </dataValidation>
    <dataValidation type="list" allowBlank="1" showInputMessage="1" promptTitle="Data input" prompt="Please determine if the data is in logaritmic values or not." sqref="G1">
      <formula1>Data_input</formula1>
    </dataValidation>
    <dataValidation type="list" showErrorMessage="1" errorTitle="Error Chart" error="Select the chart number to be dysplay. max datapoints in Excel is 255." sqref="B3">
      <formula1>Chart_Number</formula1>
    </dataValidation>
    <dataValidation type="list" showInputMessage="1" showErrorMessage="1" sqref="B4">
      <formula1>Plates_Use</formula1>
    </dataValidation>
    <dataValidation type="whole" operator="greaterThanOrEqual" allowBlank="1" showInputMessage="1" showErrorMessage="1" errorTitle="Min Points" error="Minimum number of points is 3" sqref="I7">
      <formula1>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Scroll Bar 7">
              <controlPr locked="0" defaultSize="0" autoPict="0" macro="[0]!ScrollBar7_Change">
                <anchor>
                  <from>
                    <xdr:col>9</xdr:col>
                    <xdr:colOff>590550</xdr:colOff>
                    <xdr:row>8</xdr:row>
                    <xdr:rowOff>76200</xdr:rowOff>
                  </from>
                  <to>
                    <xdr:col>10</xdr:col>
                    <xdr:colOff>152400</xdr:colOff>
                    <xdr:row>23</xdr:row>
                    <xdr:rowOff>85725</xdr:rowOff>
                  </to>
                </anchor>
              </controlPr>
            </control>
          </mc:Choice>
        </mc:AlternateContent>
        <mc:AlternateContent xmlns:mc="http://schemas.openxmlformats.org/markup-compatibility/2006">
          <mc:Choice Requires="x14">
            <control shapeId="1051" r:id="rId5" name="Scroll Bar 27">
              <controlPr locked="0" defaultSize="0" autoPict="0" macro="[0]!ScrollBar27_Change">
                <anchor>
                  <from>
                    <xdr:col>10</xdr:col>
                    <xdr:colOff>209550</xdr:colOff>
                    <xdr:row>8</xdr:row>
                    <xdr:rowOff>76200</xdr:rowOff>
                  </from>
                  <to>
                    <xdr:col>10</xdr:col>
                    <xdr:colOff>381000</xdr:colOff>
                    <xdr:row>23</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H2312"/>
  <sheetViews>
    <sheetView workbookViewId="0">
      <pane xSplit="2" ySplit="3" topLeftCell="C4" activePane="bottomRight" state="frozen"/>
      <selection pane="topRight" activeCell="C1" sqref="C1"/>
      <selection pane="bottomLeft" activeCell="A4" sqref="A4"/>
      <selection pane="bottomRight"/>
    </sheetView>
  </sheetViews>
  <sheetFormatPr defaultRowHeight="15" x14ac:dyDescent="0.25"/>
  <cols>
    <col min="1" max="16384" width="9.140625" style="23"/>
  </cols>
  <sheetData>
    <row r="1" spans="1:60" ht="15" customHeight="1" thickBot="1" x14ac:dyDescent="0.3">
      <c r="A1" s="42" t="s">
        <v>7</v>
      </c>
      <c r="B1" s="10" t="s">
        <v>8</v>
      </c>
      <c r="C1" s="35" t="s">
        <v>27</v>
      </c>
      <c r="D1" s="35" t="s">
        <v>9</v>
      </c>
      <c r="E1" s="67" t="s">
        <v>174</v>
      </c>
      <c r="F1" s="27">
        <f>MAX(BD4:BD1155)</f>
        <v>144</v>
      </c>
      <c r="G1" s="27">
        <f>List!X1</f>
        <v>12</v>
      </c>
      <c r="H1" s="27" t="s">
        <v>601</v>
      </c>
      <c r="I1" s="75">
        <f>COUNTA(B4:B1155)</f>
        <v>144</v>
      </c>
      <c r="J1" s="74"/>
      <c r="K1" s="75">
        <v>1</v>
      </c>
      <c r="L1" s="74"/>
      <c r="M1" s="74"/>
      <c r="N1" s="74"/>
      <c r="O1" s="74"/>
      <c r="BB1" s="27" t="str">
        <f ca="1">IF(BB2=0,"",IF(BB2&gt;1,BB2&amp;" wells",BB2&amp;" well"))</f>
        <v/>
      </c>
      <c r="BC1" s="27" t="str">
        <f ca="1">IF(BC2=0,"",IF(BC2&gt;1,BC2&amp;" wells",BC2&amp;" well"))</f>
        <v/>
      </c>
    </row>
    <row r="2" spans="1:60" x14ac:dyDescent="0.25">
      <c r="A2" s="65"/>
      <c r="B2" s="10" t="s">
        <v>622</v>
      </c>
      <c r="C2" s="166" t="s">
        <v>48</v>
      </c>
      <c r="D2" s="167">
        <f>MAX(C3:AZ3)</f>
        <v>40</v>
      </c>
      <c r="E2" s="66" t="str">
        <f>Details!B7</f>
        <v>12X8</v>
      </c>
      <c r="F2" s="27">
        <f>Details!B6</f>
        <v>2</v>
      </c>
      <c r="G2" s="27">
        <f>List!Q1</f>
        <v>7</v>
      </c>
      <c r="H2" s="27">
        <f>IF(COUNTA(A4:A1155)=I1,IF(ISTEXT(A4),4,3),IF(F2=1,2,1))</f>
        <v>3</v>
      </c>
      <c r="I2" s="74"/>
      <c r="J2" s="74"/>
      <c r="K2" s="74"/>
      <c r="L2" s="74"/>
      <c r="M2" s="74"/>
      <c r="N2" s="74"/>
      <c r="O2" s="74"/>
      <c r="BB2" s="27">
        <f ca="1">SUM(BB4:BB1155)</f>
        <v>0</v>
      </c>
      <c r="BC2" s="27">
        <f ca="1">SUM(BC4:BC1155)</f>
        <v>0</v>
      </c>
      <c r="BD2" s="27" t="s">
        <v>748</v>
      </c>
      <c r="BE2" s="27"/>
      <c r="BF2" s="27"/>
      <c r="BG2" s="27"/>
      <c r="BH2" s="27"/>
    </row>
    <row r="3" spans="1:60" x14ac:dyDescent="0.25">
      <c r="A3" s="102" t="s">
        <v>46</v>
      </c>
      <c r="B3" s="102" t="s">
        <v>47</v>
      </c>
      <c r="C3" s="102">
        <f>IF(C4="","",1)</f>
        <v>1</v>
      </c>
      <c r="D3" s="102">
        <f>IF(D4="","",C3+1)</f>
        <v>2</v>
      </c>
      <c r="E3" s="102">
        <f t="shared" ref="E3:AZ3" si="0">IF(E4="","",D3+1)</f>
        <v>3</v>
      </c>
      <c r="F3" s="102">
        <f t="shared" si="0"/>
        <v>4</v>
      </c>
      <c r="G3" s="102">
        <f t="shared" si="0"/>
        <v>5</v>
      </c>
      <c r="H3" s="102">
        <f t="shared" si="0"/>
        <v>6</v>
      </c>
      <c r="I3" s="102">
        <f t="shared" si="0"/>
        <v>7</v>
      </c>
      <c r="J3" s="102">
        <f t="shared" si="0"/>
        <v>8</v>
      </c>
      <c r="K3" s="102">
        <f t="shared" si="0"/>
        <v>9</v>
      </c>
      <c r="L3" s="102">
        <f t="shared" si="0"/>
        <v>10</v>
      </c>
      <c r="M3" s="102">
        <f t="shared" si="0"/>
        <v>11</v>
      </c>
      <c r="N3" s="102">
        <f t="shared" si="0"/>
        <v>12</v>
      </c>
      <c r="O3" s="102">
        <f t="shared" si="0"/>
        <v>13</v>
      </c>
      <c r="P3" s="102">
        <f t="shared" si="0"/>
        <v>14</v>
      </c>
      <c r="Q3" s="102">
        <f t="shared" si="0"/>
        <v>15</v>
      </c>
      <c r="R3" s="102">
        <f t="shared" si="0"/>
        <v>16</v>
      </c>
      <c r="S3" s="102">
        <f t="shared" si="0"/>
        <v>17</v>
      </c>
      <c r="T3" s="102">
        <f t="shared" si="0"/>
        <v>18</v>
      </c>
      <c r="U3" s="102">
        <f t="shared" si="0"/>
        <v>19</v>
      </c>
      <c r="V3" s="102">
        <f t="shared" si="0"/>
        <v>20</v>
      </c>
      <c r="W3" s="102">
        <f t="shared" si="0"/>
        <v>21</v>
      </c>
      <c r="X3" s="102">
        <f t="shared" si="0"/>
        <v>22</v>
      </c>
      <c r="Y3" s="102">
        <f t="shared" si="0"/>
        <v>23</v>
      </c>
      <c r="Z3" s="102">
        <f t="shared" si="0"/>
        <v>24</v>
      </c>
      <c r="AA3" s="102">
        <f t="shared" si="0"/>
        <v>25</v>
      </c>
      <c r="AB3" s="102">
        <f t="shared" si="0"/>
        <v>26</v>
      </c>
      <c r="AC3" s="102">
        <f t="shared" si="0"/>
        <v>27</v>
      </c>
      <c r="AD3" s="102">
        <f t="shared" si="0"/>
        <v>28</v>
      </c>
      <c r="AE3" s="102">
        <f t="shared" si="0"/>
        <v>29</v>
      </c>
      <c r="AF3" s="102">
        <f t="shared" si="0"/>
        <v>30</v>
      </c>
      <c r="AG3" s="102">
        <f t="shared" si="0"/>
        <v>31</v>
      </c>
      <c r="AH3" s="102">
        <f t="shared" si="0"/>
        <v>32</v>
      </c>
      <c r="AI3" s="102">
        <f t="shared" si="0"/>
        <v>33</v>
      </c>
      <c r="AJ3" s="102">
        <f t="shared" si="0"/>
        <v>34</v>
      </c>
      <c r="AK3" s="102">
        <f t="shared" si="0"/>
        <v>35</v>
      </c>
      <c r="AL3" s="102">
        <f t="shared" si="0"/>
        <v>36</v>
      </c>
      <c r="AM3" s="102">
        <f t="shared" si="0"/>
        <v>37</v>
      </c>
      <c r="AN3" s="102">
        <f t="shared" si="0"/>
        <v>38</v>
      </c>
      <c r="AO3" s="102">
        <f t="shared" si="0"/>
        <v>39</v>
      </c>
      <c r="AP3" s="102">
        <f t="shared" si="0"/>
        <v>40</v>
      </c>
      <c r="AQ3" s="102" t="str">
        <f t="shared" si="0"/>
        <v/>
      </c>
      <c r="AR3" s="102" t="str">
        <f t="shared" si="0"/>
        <v/>
      </c>
      <c r="AS3" s="102" t="str">
        <f t="shared" si="0"/>
        <v/>
      </c>
      <c r="AT3" s="102" t="str">
        <f t="shared" si="0"/>
        <v/>
      </c>
      <c r="AU3" s="102" t="str">
        <f t="shared" si="0"/>
        <v/>
      </c>
      <c r="AV3" s="102" t="str">
        <f t="shared" si="0"/>
        <v/>
      </c>
      <c r="AW3" s="102" t="str">
        <f t="shared" si="0"/>
        <v/>
      </c>
      <c r="AX3" s="102" t="str">
        <f t="shared" si="0"/>
        <v/>
      </c>
      <c r="AY3" s="102" t="str">
        <f t="shared" si="0"/>
        <v/>
      </c>
      <c r="AZ3" s="102" t="str">
        <f t="shared" si="0"/>
        <v/>
      </c>
      <c r="BB3" s="27" t="s">
        <v>625</v>
      </c>
      <c r="BC3" s="27" t="s">
        <v>626</v>
      </c>
      <c r="BD3" s="27"/>
      <c r="BE3" s="27" t="s">
        <v>751</v>
      </c>
      <c r="BF3" s="27" t="s">
        <v>779</v>
      </c>
      <c r="BG3" s="27"/>
      <c r="BH3" s="27"/>
    </row>
    <row r="4" spans="1:60" x14ac:dyDescent="0.25">
      <c r="A4" s="104">
        <v>1</v>
      </c>
      <c r="B4" s="258" t="s">
        <v>49</v>
      </c>
      <c r="C4" s="104">
        <v>25.7545382732837</v>
      </c>
      <c r="D4" s="104">
        <v>21.7146181692315</v>
      </c>
      <c r="E4" s="104">
        <v>10.579268184688299</v>
      </c>
      <c r="F4" s="104">
        <v>5.1994270373525104</v>
      </c>
      <c r="G4" s="104">
        <v>3.6794130957837301</v>
      </c>
      <c r="H4" s="104">
        <v>4.3292463026532504</v>
      </c>
      <c r="I4" s="104">
        <v>-5.6172702368298797</v>
      </c>
      <c r="J4" s="104">
        <v>0.69069085978162603</v>
      </c>
      <c r="K4" s="104">
        <v>0.29939281860743</v>
      </c>
      <c r="L4" s="104">
        <v>-0.60244439420421303</v>
      </c>
      <c r="M4" s="104">
        <v>-8.1262144826437197</v>
      </c>
      <c r="N4" s="104">
        <v>-10.1579763713912</v>
      </c>
      <c r="O4" s="104">
        <v>-5.1661786596077901</v>
      </c>
      <c r="P4" s="104">
        <v>-9.7304143175842892</v>
      </c>
      <c r="Q4" s="104">
        <v>-11.3112103708349</v>
      </c>
      <c r="R4" s="104">
        <v>-5.7472152468640196</v>
      </c>
      <c r="S4" s="104">
        <v>-7.6724884112331901</v>
      </c>
      <c r="T4" s="104">
        <v>-4.7562603769069902</v>
      </c>
      <c r="U4" s="104">
        <v>-0.20211323242256199</v>
      </c>
      <c r="V4" s="104">
        <v>8.7859267827147995</v>
      </c>
      <c r="W4" s="104">
        <v>26.040063218309999</v>
      </c>
      <c r="X4" s="104">
        <v>51.161277200988501</v>
      </c>
      <c r="Y4" s="104">
        <v>97.670201559203207</v>
      </c>
      <c r="Z4" s="104">
        <v>183.56673474056601</v>
      </c>
      <c r="AA4" s="104">
        <v>308.24932937876298</v>
      </c>
      <c r="AB4" s="104">
        <v>507.62097678437198</v>
      </c>
      <c r="AC4" s="104">
        <v>801.27693138628797</v>
      </c>
      <c r="AD4" s="104">
        <v>1159.6669435256499</v>
      </c>
      <c r="AE4" s="104">
        <v>1535.4700368005399</v>
      </c>
      <c r="AF4" s="104">
        <v>1856.36687407821</v>
      </c>
      <c r="AG4" s="104">
        <v>2093.7227054793102</v>
      </c>
      <c r="AH4" s="104">
        <v>2243.3073627389099</v>
      </c>
      <c r="AI4" s="104">
        <v>2347.41977592996</v>
      </c>
      <c r="AJ4" s="104">
        <v>2430.2958105837201</v>
      </c>
      <c r="AK4" s="104">
        <v>2504.8962608535198</v>
      </c>
      <c r="AL4" s="104">
        <v>2562.7491820549799</v>
      </c>
      <c r="AM4" s="104">
        <v>2608.9033332956701</v>
      </c>
      <c r="AN4" s="104">
        <v>2646.6316486042801</v>
      </c>
      <c r="AO4" s="104">
        <v>2677.7220861311198</v>
      </c>
      <c r="AP4" s="104">
        <v>2701.5247711167199</v>
      </c>
      <c r="AQ4" s="104"/>
      <c r="AR4" s="104"/>
      <c r="AS4" s="104"/>
      <c r="AT4" s="104"/>
      <c r="AU4" s="104"/>
      <c r="AV4" s="104"/>
      <c r="AW4" s="104"/>
      <c r="AX4" s="104"/>
      <c r="AY4" s="104"/>
      <c r="AZ4" s="104"/>
      <c r="BA4" s="104"/>
      <c r="BB4" s="27">
        <f ca="1">IFERROR(IF(INDIRECT("Plate"&amp;A4&amp;"_S!"&amp;CHAR(RIGHT(B4,LEN(B4)-1)+65)&amp;CODE(LEFT(B4,1))-58)="",IF(C4="",0,1),0),"")</f>
        <v>0</v>
      </c>
      <c r="BC4" s="27">
        <f ca="1">IFERROR(IF(INDIRECT("Plate"&amp;A4&amp;"_G!"&amp;CHAR(RIGHT(B4,LEN(B4)-1)+65)&amp;CODE(LEFT(B4,1))-58)="",IF(C4="",0,1),0),"")</f>
        <v>0</v>
      </c>
      <c r="BD4" s="27">
        <f>IF(C4="","",MAX($BD$3:BD3)+1)</f>
        <v>1</v>
      </c>
      <c r="BE4" s="27">
        <f ca="1">IF(BD4="","",CELL("row",BD4))</f>
        <v>4</v>
      </c>
      <c r="BF4" s="27" t="str">
        <f>A4&amp;B4</f>
        <v>1A1</v>
      </c>
      <c r="BG4" s="27" t="str">
        <f ca="1">IF(OR(BB4=1,BC4=1),BF4,"")</f>
        <v/>
      </c>
      <c r="BH4" s="27" t="str">
        <f ca="1">BH3&amp;IF(BG4="",""," "&amp;BG4)</f>
        <v/>
      </c>
    </row>
    <row r="5" spans="1:60" x14ac:dyDescent="0.25">
      <c r="A5" s="104">
        <v>1</v>
      </c>
      <c r="B5" s="258" t="s">
        <v>75</v>
      </c>
      <c r="C5" s="104">
        <v>10.6037111309456</v>
      </c>
      <c r="D5" s="104">
        <v>10.330306448653999</v>
      </c>
      <c r="E5" s="104">
        <v>6.4943940903986004</v>
      </c>
      <c r="F5" s="104">
        <v>5.4861218552259698</v>
      </c>
      <c r="G5" s="104">
        <v>7.6675649156786703</v>
      </c>
      <c r="H5" s="104">
        <v>4.7048801551786701</v>
      </c>
      <c r="I5" s="104">
        <v>0.94289309974146795</v>
      </c>
      <c r="J5" s="104">
        <v>-1.0995409296137999</v>
      </c>
      <c r="K5" s="104">
        <v>-3.6885521822168799</v>
      </c>
      <c r="L5" s="104">
        <v>-4.4986255433505002</v>
      </c>
      <c r="M5" s="104">
        <v>-2.0360529321556</v>
      </c>
      <c r="N5" s="104">
        <v>-5.7449604603539202</v>
      </c>
      <c r="O5" s="104">
        <v>-5.4391807179436</v>
      </c>
      <c r="P5" s="104">
        <v>-7.8966815963458403</v>
      </c>
      <c r="Q5" s="104">
        <v>-6.0259242334891496</v>
      </c>
      <c r="R5" s="104">
        <v>-2.7854580521120602</v>
      </c>
      <c r="S5" s="104">
        <v>-11.631048614135601</v>
      </c>
      <c r="T5" s="104">
        <v>-5.6458231179913101</v>
      </c>
      <c r="U5" s="104">
        <v>3.7074720955151901</v>
      </c>
      <c r="V5" s="104">
        <v>2.53633496273505</v>
      </c>
      <c r="W5" s="104">
        <v>28.744160493188701</v>
      </c>
      <c r="X5" s="104">
        <v>55.1381504907608</v>
      </c>
      <c r="Y5" s="104">
        <v>107.049760952935</v>
      </c>
      <c r="Z5" s="104">
        <v>191.71101495380199</v>
      </c>
      <c r="AA5" s="104">
        <v>337.08947790796401</v>
      </c>
      <c r="AB5" s="104">
        <v>554.04026878118805</v>
      </c>
      <c r="AC5" s="104">
        <v>875.94104482083696</v>
      </c>
      <c r="AD5" s="104">
        <v>1286.1147181285601</v>
      </c>
      <c r="AE5" s="104">
        <v>1726.2751705330099</v>
      </c>
      <c r="AF5" s="104">
        <v>2114.9108590995702</v>
      </c>
      <c r="AG5" s="104">
        <v>2405.1073438456901</v>
      </c>
      <c r="AH5" s="104">
        <v>2596.5254880836601</v>
      </c>
      <c r="AI5" s="104">
        <v>2719.9519641669599</v>
      </c>
      <c r="AJ5" s="104">
        <v>2823.1036637905399</v>
      </c>
      <c r="AK5" s="104">
        <v>2912.2600686737501</v>
      </c>
      <c r="AL5" s="104">
        <v>2983.0066635360999</v>
      </c>
      <c r="AM5" s="104">
        <v>3035.53560229599</v>
      </c>
      <c r="AN5" s="104">
        <v>3080.4071168136902</v>
      </c>
      <c r="AO5" s="104">
        <v>3112.36853755012</v>
      </c>
      <c r="AP5" s="104">
        <v>3130.4252588744598</v>
      </c>
      <c r="AQ5" s="104"/>
      <c r="AR5" s="104"/>
      <c r="AS5" s="104"/>
      <c r="AT5" s="104"/>
      <c r="AU5" s="104"/>
      <c r="AV5" s="104"/>
      <c r="AW5" s="104"/>
      <c r="AX5" s="104"/>
      <c r="AY5" s="104"/>
      <c r="AZ5" s="104"/>
      <c r="BA5" s="104"/>
      <c r="BB5" s="27">
        <f t="shared" ref="BB5:BB68" ca="1" si="1">IFERROR(IF(INDIRECT("Plate"&amp;A5&amp;"_S!"&amp;CHAR(RIGHT(B5,LEN(B5)-1)+65)&amp;CODE(LEFT(B5,1))-58)="",IF(C5="",0,1),0),"")</f>
        <v>0</v>
      </c>
      <c r="BC5" s="27">
        <f t="shared" ref="BC5:BC68" ca="1" si="2">IFERROR(IF(INDIRECT("Plate"&amp;A5&amp;"_G!"&amp;CHAR(RIGHT(B5,LEN(B5)-1)+65)&amp;CODE(LEFT(B5,1))-58)="",IF(C5="",0,1),0),"")</f>
        <v>0</v>
      </c>
      <c r="BD5" s="27">
        <f>IF(C5="","",MAX($BD$3:BD4)+1)</f>
        <v>2</v>
      </c>
      <c r="BE5" s="27">
        <f t="shared" ref="BE5:BE68" ca="1" si="3">IF(BD5="","",CELL("row",BD5))</f>
        <v>5</v>
      </c>
      <c r="BF5" s="27" t="str">
        <f t="shared" ref="BF5:BF68" si="4">A5&amp;B5</f>
        <v>1B1</v>
      </c>
      <c r="BG5" s="27" t="str">
        <f t="shared" ref="BG5:BG68" ca="1" si="5">IF(OR(BB5=1,BC5=1),BF5,"")</f>
        <v/>
      </c>
      <c r="BH5" s="27" t="str">
        <f t="shared" ref="BH5:BH68" ca="1" si="6">BH4&amp;IF(BG5="",""," "&amp;BG5)</f>
        <v/>
      </c>
    </row>
    <row r="6" spans="1:60" x14ac:dyDescent="0.25">
      <c r="A6" s="104">
        <v>1</v>
      </c>
      <c r="B6" s="258" t="s">
        <v>88</v>
      </c>
      <c r="C6" s="104">
        <v>14.7697288153063</v>
      </c>
      <c r="D6" s="104">
        <v>14.208084715583</v>
      </c>
      <c r="E6" s="104">
        <v>8.7108791363793898</v>
      </c>
      <c r="F6" s="104">
        <v>5.0927556912933998</v>
      </c>
      <c r="G6" s="104">
        <v>2.7455777499535499</v>
      </c>
      <c r="H6" s="104">
        <v>5.2009296757228203</v>
      </c>
      <c r="I6" s="104">
        <v>2.90543374300796</v>
      </c>
      <c r="J6" s="104">
        <v>-2.5059345803510999</v>
      </c>
      <c r="K6" s="104">
        <v>2.1348798341464299</v>
      </c>
      <c r="L6" s="104">
        <v>-0.60217093634491903</v>
      </c>
      <c r="M6" s="104">
        <v>-3.1799269010161901</v>
      </c>
      <c r="N6" s="104">
        <v>-4.7572628042435099</v>
      </c>
      <c r="O6" s="104">
        <v>-5.3874235891489697</v>
      </c>
      <c r="P6" s="104">
        <v>-5.9561585484320902</v>
      </c>
      <c r="Q6" s="104">
        <v>0.36132293308264701</v>
      </c>
      <c r="R6" s="104">
        <v>-5.5549126651608303</v>
      </c>
      <c r="S6" s="104">
        <v>-3.5946636161315801</v>
      </c>
      <c r="T6" s="104">
        <v>-6.0565877547683202</v>
      </c>
      <c r="U6" s="104">
        <v>-10.4695679438169</v>
      </c>
      <c r="V6" s="104">
        <v>-7.2289214506531598</v>
      </c>
      <c r="W6" s="104">
        <v>-3.9265288136634799</v>
      </c>
      <c r="X6" s="104">
        <v>2.61511417732663</v>
      </c>
      <c r="Y6" s="104">
        <v>6.0272754014140402</v>
      </c>
      <c r="Z6" s="104">
        <v>29.305118742346199</v>
      </c>
      <c r="AA6" s="104">
        <v>61.878836080559701</v>
      </c>
      <c r="AB6" s="104">
        <v>129.85705543554201</v>
      </c>
      <c r="AC6" s="104">
        <v>254.03014570530999</v>
      </c>
      <c r="AD6" s="104">
        <v>494.26846074317302</v>
      </c>
      <c r="AE6" s="104">
        <v>879.34386645987399</v>
      </c>
      <c r="AF6" s="104">
        <v>1460.6339977857201</v>
      </c>
      <c r="AG6" s="104">
        <v>2077.6817550564501</v>
      </c>
      <c r="AH6" s="104">
        <v>2602.5774619797598</v>
      </c>
      <c r="AI6" s="104">
        <v>2976.55247113424</v>
      </c>
      <c r="AJ6" s="104">
        <v>3199.85984705397</v>
      </c>
      <c r="AK6" s="104">
        <v>3322.1592862101902</v>
      </c>
      <c r="AL6" s="104">
        <v>3395.8517116754401</v>
      </c>
      <c r="AM6" s="104">
        <v>3452.67983467869</v>
      </c>
      <c r="AN6" s="104">
        <v>3496.78408489102</v>
      </c>
      <c r="AO6" s="104">
        <v>3530.5253758233898</v>
      </c>
      <c r="AP6" s="104">
        <v>3552.0258360678299</v>
      </c>
      <c r="AQ6" s="104"/>
      <c r="AR6" s="104"/>
      <c r="AS6" s="104"/>
      <c r="AT6" s="104"/>
      <c r="AU6" s="104"/>
      <c r="AV6" s="104"/>
      <c r="AW6" s="104"/>
      <c r="AX6" s="104"/>
      <c r="AY6" s="104"/>
      <c r="AZ6" s="104"/>
      <c r="BA6" s="104"/>
      <c r="BB6" s="27">
        <f t="shared" ca="1" si="1"/>
        <v>0</v>
      </c>
      <c r="BC6" s="27">
        <f t="shared" ca="1" si="2"/>
        <v>0</v>
      </c>
      <c r="BD6" s="27">
        <f>IF(C6="","",MAX($BD$3:BD5)+1)</f>
        <v>3</v>
      </c>
      <c r="BE6" s="27">
        <f t="shared" ca="1" si="3"/>
        <v>6</v>
      </c>
      <c r="BF6" s="27" t="str">
        <f t="shared" si="4"/>
        <v>1C1</v>
      </c>
      <c r="BG6" s="27" t="str">
        <f t="shared" ca="1" si="5"/>
        <v/>
      </c>
      <c r="BH6" s="27" t="str">
        <f t="shared" ca="1" si="6"/>
        <v/>
      </c>
    </row>
    <row r="7" spans="1:60" x14ac:dyDescent="0.25">
      <c r="A7" s="104">
        <v>1</v>
      </c>
      <c r="B7" s="258" t="s">
        <v>89</v>
      </c>
      <c r="C7" s="104">
        <v>9.2462835301630601</v>
      </c>
      <c r="D7" s="104">
        <v>10.9947226495265</v>
      </c>
      <c r="E7" s="104">
        <v>2.1316850224407098</v>
      </c>
      <c r="F7" s="104">
        <v>4.0446901054315303</v>
      </c>
      <c r="G7" s="104">
        <v>-0.90422393376820798</v>
      </c>
      <c r="H7" s="104">
        <v>7.28731272384994</v>
      </c>
      <c r="I7" s="104">
        <v>0.97099246681364104</v>
      </c>
      <c r="J7" s="104">
        <v>-2.90761928168877</v>
      </c>
      <c r="K7" s="104">
        <v>0.91385008364295595</v>
      </c>
      <c r="L7" s="104">
        <v>0.78964286498603597</v>
      </c>
      <c r="M7" s="104">
        <v>-0.369314318139914</v>
      </c>
      <c r="N7" s="104">
        <v>0.67686754286705797</v>
      </c>
      <c r="O7" s="104">
        <v>-1.3889783138474701</v>
      </c>
      <c r="P7" s="104">
        <v>-6.3650346523422696</v>
      </c>
      <c r="Q7" s="104">
        <v>-3.49044481404189</v>
      </c>
      <c r="R7" s="104">
        <v>-5.0161524228174104</v>
      </c>
      <c r="S7" s="104">
        <v>-2.66493734075675</v>
      </c>
      <c r="T7" s="104">
        <v>-1.35570399719836</v>
      </c>
      <c r="U7" s="104">
        <v>-4.3364778942686799</v>
      </c>
      <c r="V7" s="104">
        <v>-2.7781494209784801</v>
      </c>
      <c r="W7" s="104">
        <v>-2.47248760314233</v>
      </c>
      <c r="X7" s="104">
        <v>4.4013139591479602</v>
      </c>
      <c r="Y7" s="104">
        <v>17.0213524401724</v>
      </c>
      <c r="Z7" s="104">
        <v>38.841182613063197</v>
      </c>
      <c r="AA7" s="104">
        <v>75.552887451138304</v>
      </c>
      <c r="AB7" s="104">
        <v>156.536695712023</v>
      </c>
      <c r="AC7" s="104">
        <v>310.66857760482799</v>
      </c>
      <c r="AD7" s="104">
        <v>577.03336689949401</v>
      </c>
      <c r="AE7" s="104">
        <v>1021.69393370147</v>
      </c>
      <c r="AF7" s="104">
        <v>1655.05041492534</v>
      </c>
      <c r="AG7" s="104">
        <v>2286.7130675957301</v>
      </c>
      <c r="AH7" s="104">
        <v>2806.4993264478899</v>
      </c>
      <c r="AI7" s="104">
        <v>3158.6581977685701</v>
      </c>
      <c r="AJ7" s="104">
        <v>3356.33273521001</v>
      </c>
      <c r="AK7" s="104">
        <v>3464.65753546735</v>
      </c>
      <c r="AL7" s="104">
        <v>3530.8398592773901</v>
      </c>
      <c r="AM7" s="104">
        <v>3586.5824930157501</v>
      </c>
      <c r="AN7" s="104">
        <v>3626.8955980392102</v>
      </c>
      <c r="AO7" s="104">
        <v>3660.7748427148099</v>
      </c>
      <c r="AP7" s="104">
        <v>3689.5374486936798</v>
      </c>
      <c r="AQ7" s="104"/>
      <c r="AR7" s="104"/>
      <c r="AS7" s="104"/>
      <c r="AT7" s="104"/>
      <c r="AU7" s="104"/>
      <c r="AV7" s="104"/>
      <c r="AW7" s="104"/>
      <c r="AX7" s="104"/>
      <c r="AY7" s="104"/>
      <c r="AZ7" s="104"/>
      <c r="BA7" s="104"/>
      <c r="BB7" s="27">
        <f t="shared" ca="1" si="1"/>
        <v>0</v>
      </c>
      <c r="BC7" s="27">
        <f t="shared" ca="1" si="2"/>
        <v>0</v>
      </c>
      <c r="BD7" s="27">
        <f>IF(C7="","",MAX($BD$3:BD6)+1)</f>
        <v>4</v>
      </c>
      <c r="BE7" s="27">
        <f t="shared" ca="1" si="3"/>
        <v>7</v>
      </c>
      <c r="BF7" s="27" t="str">
        <f t="shared" si="4"/>
        <v>1D1</v>
      </c>
      <c r="BG7" s="27" t="str">
        <f t="shared" ca="1" si="5"/>
        <v/>
      </c>
      <c r="BH7" s="27" t="str">
        <f t="shared" ca="1" si="6"/>
        <v/>
      </c>
    </row>
    <row r="8" spans="1:60" x14ac:dyDescent="0.25">
      <c r="A8" s="104">
        <v>1</v>
      </c>
      <c r="B8" s="258" t="s">
        <v>102</v>
      </c>
      <c r="C8" s="104">
        <v>40.639163136832799</v>
      </c>
      <c r="D8" s="104">
        <v>31.708014927569799</v>
      </c>
      <c r="E8" s="104">
        <v>15.2094540116213</v>
      </c>
      <c r="F8" s="104">
        <v>11.949836411285601</v>
      </c>
      <c r="G8" s="104">
        <v>1.54205208339772</v>
      </c>
      <c r="H8" s="104">
        <v>0.260878774577122</v>
      </c>
      <c r="I8" s="104">
        <v>3.4531937865667701</v>
      </c>
      <c r="J8" s="104">
        <v>0.70140190040683603</v>
      </c>
      <c r="K8" s="104">
        <v>-7.0556982072625898</v>
      </c>
      <c r="L8" s="104">
        <v>-5.5612601861184903</v>
      </c>
      <c r="M8" s="104">
        <v>-4.9944434812141498</v>
      </c>
      <c r="N8" s="104">
        <v>-8.0699274751523298</v>
      </c>
      <c r="O8" s="104">
        <v>-9.8424164176694795</v>
      </c>
      <c r="P8" s="104">
        <v>-5.1798123185108098</v>
      </c>
      <c r="Q8" s="104">
        <v>-4.4954069926739102</v>
      </c>
      <c r="R8" s="104">
        <v>-7.4183915093513004</v>
      </c>
      <c r="S8" s="104">
        <v>-15.487934118328701</v>
      </c>
      <c r="T8" s="104">
        <v>-12.67729410846</v>
      </c>
      <c r="U8" s="104">
        <v>-7.1509335786881802</v>
      </c>
      <c r="V8" s="104">
        <v>-6.2133717204569603</v>
      </c>
      <c r="W8" s="104">
        <v>-3.5869446532228699</v>
      </c>
      <c r="X8" s="104">
        <v>2.0168115564038098</v>
      </c>
      <c r="Y8" s="104">
        <v>11.649751542433</v>
      </c>
      <c r="Z8" s="104">
        <v>33.504870677141803</v>
      </c>
      <c r="AA8" s="104">
        <v>74.151334503940703</v>
      </c>
      <c r="AB8" s="104">
        <v>160.80092123805599</v>
      </c>
      <c r="AC8" s="104">
        <v>308.68054558173702</v>
      </c>
      <c r="AD8" s="104">
        <v>569.89674702000298</v>
      </c>
      <c r="AE8" s="104">
        <v>976.91878971514802</v>
      </c>
      <c r="AF8" s="104">
        <v>1530.5411831122401</v>
      </c>
      <c r="AG8" s="104">
        <v>2048.9601747464299</v>
      </c>
      <c r="AH8" s="104">
        <v>2478.6092453482802</v>
      </c>
      <c r="AI8" s="104">
        <v>2784.9709070641402</v>
      </c>
      <c r="AJ8" s="104">
        <v>2976.9289134157002</v>
      </c>
      <c r="AK8" s="104">
        <v>3095.10426717159</v>
      </c>
      <c r="AL8" s="104">
        <v>3167.3083518226699</v>
      </c>
      <c r="AM8" s="104">
        <v>3214.2490825946602</v>
      </c>
      <c r="AN8" s="104">
        <v>3248.34121665973</v>
      </c>
      <c r="AO8" s="104">
        <v>3271.3853114088101</v>
      </c>
      <c r="AP8" s="104">
        <v>3289.2083469300901</v>
      </c>
      <c r="AQ8" s="104"/>
      <c r="AR8" s="104"/>
      <c r="AS8" s="104"/>
      <c r="AT8" s="104"/>
      <c r="AU8" s="104"/>
      <c r="AV8" s="104"/>
      <c r="AW8" s="104"/>
      <c r="AX8" s="104"/>
      <c r="AY8" s="104"/>
      <c r="AZ8" s="104"/>
      <c r="BA8" s="104"/>
      <c r="BB8" s="27">
        <f t="shared" ca="1" si="1"/>
        <v>0</v>
      </c>
      <c r="BC8" s="27">
        <f t="shared" ca="1" si="2"/>
        <v>0</v>
      </c>
      <c r="BD8" s="27">
        <f>IF(C8="","",MAX($BD$3:BD7)+1)</f>
        <v>5</v>
      </c>
      <c r="BE8" s="27">
        <f t="shared" ca="1" si="3"/>
        <v>8</v>
      </c>
      <c r="BF8" s="27" t="str">
        <f t="shared" si="4"/>
        <v>1E1</v>
      </c>
      <c r="BG8" s="27" t="str">
        <f t="shared" ca="1" si="5"/>
        <v/>
      </c>
      <c r="BH8" s="27" t="str">
        <f t="shared" ca="1" si="6"/>
        <v/>
      </c>
    </row>
    <row r="9" spans="1:60" x14ac:dyDescent="0.25">
      <c r="A9" s="104">
        <v>1</v>
      </c>
      <c r="B9" s="258" t="s">
        <v>103</v>
      </c>
      <c r="C9" s="104">
        <v>17.219145984879599</v>
      </c>
      <c r="D9" s="104">
        <v>26.170822258041898</v>
      </c>
      <c r="E9" s="104">
        <v>17.938662208445798</v>
      </c>
      <c r="F9" s="104">
        <v>9.3202933198103892</v>
      </c>
      <c r="G9" s="104">
        <v>2.0402934665053198</v>
      </c>
      <c r="H9" s="104">
        <v>9.7433342355543601E-2</v>
      </c>
      <c r="I9" s="104">
        <v>0.31089115214672403</v>
      </c>
      <c r="J9" s="104">
        <v>0.85952210471623403</v>
      </c>
      <c r="K9" s="104">
        <v>-4.6186447438449196</v>
      </c>
      <c r="L9" s="104">
        <v>-3.6409761775544198</v>
      </c>
      <c r="M9" s="104">
        <v>-2.72473468532371</v>
      </c>
      <c r="N9" s="104">
        <v>-9.5795074016514299</v>
      </c>
      <c r="O9" s="104">
        <v>-9.8228045735190808</v>
      </c>
      <c r="P9" s="104">
        <v>-9.3997952061640699</v>
      </c>
      <c r="Q9" s="104">
        <v>-7.8302894091411899</v>
      </c>
      <c r="R9" s="104">
        <v>-10.983690792266801</v>
      </c>
      <c r="S9" s="104">
        <v>-8.3192957645596799</v>
      </c>
      <c r="T9" s="104">
        <v>-13.5583724597968</v>
      </c>
      <c r="U9" s="104">
        <v>-4.3153146889149001</v>
      </c>
      <c r="V9" s="104">
        <v>-8.3162441166236896</v>
      </c>
      <c r="W9" s="104">
        <v>-4.6097547093522699</v>
      </c>
      <c r="X9" s="104">
        <v>1.3505805264830999</v>
      </c>
      <c r="Y9" s="104">
        <v>12.362213733476</v>
      </c>
      <c r="Z9" s="104">
        <v>34.245439344779697</v>
      </c>
      <c r="AA9" s="104">
        <v>80.0159022279813</v>
      </c>
      <c r="AB9" s="104">
        <v>154.35020860888201</v>
      </c>
      <c r="AC9" s="104">
        <v>293.165383557827</v>
      </c>
      <c r="AD9" s="104">
        <v>552.22417839869195</v>
      </c>
      <c r="AE9" s="104">
        <v>952.15528320768897</v>
      </c>
      <c r="AF9" s="104">
        <v>1491.4068968720701</v>
      </c>
      <c r="AG9" s="104">
        <v>2022.69896134445</v>
      </c>
      <c r="AH9" s="104">
        <v>2470.9050667965698</v>
      </c>
      <c r="AI9" s="104">
        <v>2792.7407372856701</v>
      </c>
      <c r="AJ9" s="104">
        <v>2997.9066087226602</v>
      </c>
      <c r="AK9" s="104">
        <v>3121.6520534792899</v>
      </c>
      <c r="AL9" s="104">
        <v>3199.3238095530401</v>
      </c>
      <c r="AM9" s="104">
        <v>3253.2182778452998</v>
      </c>
      <c r="AN9" s="104">
        <v>3290.50438098516</v>
      </c>
      <c r="AO9" s="104">
        <v>3316.5436182344401</v>
      </c>
      <c r="AP9" s="104">
        <v>3334.78097868237</v>
      </c>
      <c r="AQ9" s="104"/>
      <c r="AR9" s="104"/>
      <c r="AS9" s="104"/>
      <c r="AT9" s="104"/>
      <c r="AU9" s="104"/>
      <c r="AV9" s="104"/>
      <c r="AW9" s="104"/>
      <c r="AX9" s="104"/>
      <c r="AY9" s="104"/>
      <c r="AZ9" s="104"/>
      <c r="BA9" s="104"/>
      <c r="BB9" s="27">
        <f t="shared" ca="1" si="1"/>
        <v>0</v>
      </c>
      <c r="BC9" s="27">
        <f t="shared" ca="1" si="2"/>
        <v>0</v>
      </c>
      <c r="BD9" s="27">
        <f>IF(C9="","",MAX($BD$3:BD8)+1)</f>
        <v>6</v>
      </c>
      <c r="BE9" s="27">
        <f t="shared" ca="1" si="3"/>
        <v>9</v>
      </c>
      <c r="BF9" s="27" t="str">
        <f t="shared" si="4"/>
        <v>1F1</v>
      </c>
      <c r="BG9" s="27" t="str">
        <f t="shared" ca="1" si="5"/>
        <v/>
      </c>
      <c r="BH9" s="27" t="str">
        <f t="shared" ca="1" si="6"/>
        <v/>
      </c>
    </row>
    <row r="10" spans="1:60" x14ac:dyDescent="0.25">
      <c r="A10" s="104">
        <v>1</v>
      </c>
      <c r="B10" s="258" t="s">
        <v>116</v>
      </c>
      <c r="C10" s="104">
        <v>18.6731147980495</v>
      </c>
      <c r="D10" s="104">
        <v>16.2779282804036</v>
      </c>
      <c r="E10" s="104">
        <v>11.2994847667601</v>
      </c>
      <c r="F10" s="104">
        <v>7.3572906220142604</v>
      </c>
      <c r="G10" s="104">
        <v>0.82930909977676504</v>
      </c>
      <c r="H10" s="104">
        <v>-1.04480611799818</v>
      </c>
      <c r="I10" s="104">
        <v>0.28901090524186701</v>
      </c>
      <c r="J10" s="104">
        <v>1.1230540541882901</v>
      </c>
      <c r="K10" s="104">
        <v>-2.22453961746396</v>
      </c>
      <c r="L10" s="104">
        <v>-3.9585478888443499</v>
      </c>
      <c r="M10" s="104">
        <v>-0.77278705739672604</v>
      </c>
      <c r="N10" s="104">
        <v>-3.5649140801601802</v>
      </c>
      <c r="O10" s="104">
        <v>-8.3510815558456706</v>
      </c>
      <c r="P10" s="104">
        <v>-2.52185246471254</v>
      </c>
      <c r="Q10" s="104">
        <v>-5.88843221917978</v>
      </c>
      <c r="R10" s="104">
        <v>-5.1688566379984904</v>
      </c>
      <c r="S10" s="104">
        <v>-9.3491931090206908</v>
      </c>
      <c r="T10" s="104">
        <v>-4.3370588861917003</v>
      </c>
      <c r="U10" s="104">
        <v>-7.51930929673608</v>
      </c>
      <c r="V10" s="104">
        <v>4.5118392706676804</v>
      </c>
      <c r="W10" s="104">
        <v>6.5633772943801896</v>
      </c>
      <c r="X10" s="104">
        <v>23.291964345585299</v>
      </c>
      <c r="Y10" s="104">
        <v>45.240982044815603</v>
      </c>
      <c r="Z10" s="104">
        <v>91.226446868653497</v>
      </c>
      <c r="AA10" s="104">
        <v>176.81133455855601</v>
      </c>
      <c r="AB10" s="104">
        <v>329.88930911124299</v>
      </c>
      <c r="AC10" s="104">
        <v>586.60958173672202</v>
      </c>
      <c r="AD10" s="104">
        <v>994.56990638051195</v>
      </c>
      <c r="AE10" s="104">
        <v>1547.52412155447</v>
      </c>
      <c r="AF10" s="104">
        <v>2094.63367807852</v>
      </c>
      <c r="AG10" s="104">
        <v>2557.7524421144299</v>
      </c>
      <c r="AH10" s="104">
        <v>2891.9273133584102</v>
      </c>
      <c r="AI10" s="104">
        <v>3101.5607125751699</v>
      </c>
      <c r="AJ10" s="104">
        <v>3225.9023107951198</v>
      </c>
      <c r="AK10" s="104">
        <v>3299.6592537995102</v>
      </c>
      <c r="AL10" s="104">
        <v>3347.3998554495702</v>
      </c>
      <c r="AM10" s="104">
        <v>3375.84950473647</v>
      </c>
      <c r="AN10" s="104">
        <v>3398.14756618622</v>
      </c>
      <c r="AO10" s="104">
        <v>3411.2548392152698</v>
      </c>
      <c r="AP10" s="104">
        <v>3425.1333412446402</v>
      </c>
      <c r="AQ10" s="104"/>
      <c r="AR10" s="104"/>
      <c r="AS10" s="104"/>
      <c r="AT10" s="104"/>
      <c r="AU10" s="104"/>
      <c r="AV10" s="104"/>
      <c r="AW10" s="104"/>
      <c r="AX10" s="104"/>
      <c r="AY10" s="104"/>
      <c r="AZ10" s="104"/>
      <c r="BA10" s="104"/>
      <c r="BB10" s="27">
        <f t="shared" ca="1" si="1"/>
        <v>0</v>
      </c>
      <c r="BC10" s="27">
        <f t="shared" ca="1" si="2"/>
        <v>0</v>
      </c>
      <c r="BD10" s="27">
        <f>IF(C10="","",MAX($BD$3:BD9)+1)</f>
        <v>7</v>
      </c>
      <c r="BE10" s="27">
        <f t="shared" ca="1" si="3"/>
        <v>10</v>
      </c>
      <c r="BF10" s="27" t="str">
        <f t="shared" si="4"/>
        <v>1G1</v>
      </c>
      <c r="BG10" s="27" t="str">
        <f t="shared" ca="1" si="5"/>
        <v/>
      </c>
      <c r="BH10" s="27" t="str">
        <f t="shared" ca="1" si="6"/>
        <v/>
      </c>
    </row>
    <row r="11" spans="1:60" x14ac:dyDescent="0.25">
      <c r="A11" s="104">
        <v>1</v>
      </c>
      <c r="B11" s="258" t="s">
        <v>117</v>
      </c>
      <c r="C11" s="104">
        <v>26.3818891458723</v>
      </c>
      <c r="D11" s="104">
        <v>13.626248195140301</v>
      </c>
      <c r="E11" s="104">
        <v>8.60694183392798</v>
      </c>
      <c r="F11" s="104">
        <v>3.2263140075924599</v>
      </c>
      <c r="G11" s="104">
        <v>6.6768675013431702</v>
      </c>
      <c r="H11" s="104">
        <v>1.2231837640843</v>
      </c>
      <c r="I11" s="104">
        <v>-2.9298344541089101</v>
      </c>
      <c r="J11" s="104">
        <v>-1.49510730607744</v>
      </c>
      <c r="K11" s="104">
        <v>-1.0031449326761499</v>
      </c>
      <c r="L11" s="104">
        <v>-5.5892372714129097</v>
      </c>
      <c r="M11" s="104">
        <v>0.29585486332280198</v>
      </c>
      <c r="N11" s="104">
        <v>-3.1185317879721901</v>
      </c>
      <c r="O11" s="104">
        <v>-1.25424540717086</v>
      </c>
      <c r="P11" s="104">
        <v>-3.7554474030516798</v>
      </c>
      <c r="Q11" s="104">
        <v>-3.4406733135415402</v>
      </c>
      <c r="R11" s="104">
        <v>-2.8974619824511998</v>
      </c>
      <c r="S11" s="104">
        <v>-7.5222060900523502</v>
      </c>
      <c r="T11" s="104">
        <v>-5.4247177414299603</v>
      </c>
      <c r="U11" s="104">
        <v>-5.6015255728730198</v>
      </c>
      <c r="V11" s="104">
        <v>0.29706799559244201</v>
      </c>
      <c r="W11" s="104">
        <v>7.5851455048591596</v>
      </c>
      <c r="X11" s="104">
        <v>19.386557818488701</v>
      </c>
      <c r="Y11" s="104">
        <v>39.529922098552099</v>
      </c>
      <c r="Z11" s="104">
        <v>77.5743403917172</v>
      </c>
      <c r="AA11" s="104">
        <v>163.694115920478</v>
      </c>
      <c r="AB11" s="104">
        <v>306.42110057453402</v>
      </c>
      <c r="AC11" s="104">
        <v>554.42395719915203</v>
      </c>
      <c r="AD11" s="104">
        <v>950.07851374033601</v>
      </c>
      <c r="AE11" s="104">
        <v>1477.3094489704299</v>
      </c>
      <c r="AF11" s="104">
        <v>2013.3778539299201</v>
      </c>
      <c r="AG11" s="104">
        <v>2461.97632097826</v>
      </c>
      <c r="AH11" s="104">
        <v>2790.32559425615</v>
      </c>
      <c r="AI11" s="104">
        <v>2996.7569764878899</v>
      </c>
      <c r="AJ11" s="104">
        <v>3117.5907000684301</v>
      </c>
      <c r="AK11" s="104">
        <v>3186.3829686138401</v>
      </c>
      <c r="AL11" s="104">
        <v>3228.4278384139202</v>
      </c>
      <c r="AM11" s="104">
        <v>3259.3921920719899</v>
      </c>
      <c r="AN11" s="104">
        <v>3283.3489711637899</v>
      </c>
      <c r="AO11" s="104">
        <v>3295.6850827032599</v>
      </c>
      <c r="AP11" s="104">
        <v>3298.76613115702</v>
      </c>
      <c r="AQ11" s="104"/>
      <c r="AR11" s="104"/>
      <c r="AS11" s="104"/>
      <c r="AT11" s="104"/>
      <c r="AU11" s="104"/>
      <c r="AV11" s="104"/>
      <c r="AW11" s="104"/>
      <c r="AX11" s="104"/>
      <c r="AY11" s="104"/>
      <c r="AZ11" s="104"/>
      <c r="BA11" s="104"/>
      <c r="BB11" s="27">
        <f t="shared" ca="1" si="1"/>
        <v>0</v>
      </c>
      <c r="BC11" s="27">
        <f t="shared" ca="1" si="2"/>
        <v>0</v>
      </c>
      <c r="BD11" s="27">
        <f>IF(C11="","",MAX($BD$3:BD10)+1)</f>
        <v>8</v>
      </c>
      <c r="BE11" s="27">
        <f t="shared" ca="1" si="3"/>
        <v>11</v>
      </c>
      <c r="BF11" s="27" t="str">
        <f t="shared" si="4"/>
        <v>1H1</v>
      </c>
      <c r="BG11" s="27" t="str">
        <f t="shared" ca="1" si="5"/>
        <v/>
      </c>
      <c r="BH11" s="27" t="str">
        <f t="shared" ca="1" si="6"/>
        <v/>
      </c>
    </row>
    <row r="12" spans="1:60" x14ac:dyDescent="0.25">
      <c r="A12" s="104">
        <v>1</v>
      </c>
      <c r="B12" s="258" t="s">
        <v>76</v>
      </c>
      <c r="C12" s="104">
        <v>47.084180049535902</v>
      </c>
      <c r="D12" s="104">
        <v>42.263731493887903</v>
      </c>
      <c r="E12" s="104">
        <v>23.8173814414445</v>
      </c>
      <c r="F12" s="104">
        <v>16.246612382828101</v>
      </c>
      <c r="G12" s="104">
        <v>5.0734506347771502</v>
      </c>
      <c r="H12" s="104">
        <v>5.3909639045027697</v>
      </c>
      <c r="I12" s="104">
        <v>-3.5810332166438501</v>
      </c>
      <c r="J12" s="104">
        <v>-1.25501911631545</v>
      </c>
      <c r="K12" s="104">
        <v>-4.3984373504240502</v>
      </c>
      <c r="L12" s="104">
        <v>-5.80886648310707</v>
      </c>
      <c r="M12" s="104">
        <v>-9.6256956270885894</v>
      </c>
      <c r="N12" s="104">
        <v>-13.1783763879712</v>
      </c>
      <c r="O12" s="104">
        <v>-13.4796874203521</v>
      </c>
      <c r="P12" s="104">
        <v>-16.7255444024449</v>
      </c>
      <c r="Q12" s="104">
        <v>-18.5818420811352</v>
      </c>
      <c r="R12" s="104">
        <v>-14.132432691566899</v>
      </c>
      <c r="S12" s="104">
        <v>-19.921962111625401</v>
      </c>
      <c r="T12" s="104">
        <v>-17.077926893810901</v>
      </c>
      <c r="U12" s="104">
        <v>-7.6001996343234204</v>
      </c>
      <c r="V12" s="104">
        <v>6.9368019089151902</v>
      </c>
      <c r="W12" s="104">
        <v>18.533576054877798</v>
      </c>
      <c r="X12" s="104">
        <v>53.929407473606297</v>
      </c>
      <c r="Y12" s="104">
        <v>109.242709992565</v>
      </c>
      <c r="Z12" s="104">
        <v>204.97776931828301</v>
      </c>
      <c r="AA12" s="104">
        <v>356.92701058975001</v>
      </c>
      <c r="AB12" s="104">
        <v>581.75799781037904</v>
      </c>
      <c r="AC12" s="104">
        <v>910.33666102715904</v>
      </c>
      <c r="AD12" s="104">
        <v>1287.13605023075</v>
      </c>
      <c r="AE12" s="104">
        <v>1637.48860253312</v>
      </c>
      <c r="AF12" s="104">
        <v>1924.2908264102</v>
      </c>
      <c r="AG12" s="104">
        <v>2126.6183126240498</v>
      </c>
      <c r="AH12" s="104">
        <v>2259.1534306797498</v>
      </c>
      <c r="AI12" s="104">
        <v>2365.6313839198301</v>
      </c>
      <c r="AJ12" s="104">
        <v>2457.8231031018199</v>
      </c>
      <c r="AK12" s="104">
        <v>2540.4895600933801</v>
      </c>
      <c r="AL12" s="104">
        <v>2602.1400765109202</v>
      </c>
      <c r="AM12" s="104">
        <v>2652.4788011607998</v>
      </c>
      <c r="AN12" s="104">
        <v>2687.3508263766198</v>
      </c>
      <c r="AO12" s="104">
        <v>2720.1719637988099</v>
      </c>
      <c r="AP12" s="104">
        <v>2750.3915431013902</v>
      </c>
      <c r="AQ12" s="104"/>
      <c r="AR12" s="104"/>
      <c r="AS12" s="104"/>
      <c r="AT12" s="104"/>
      <c r="AU12" s="104"/>
      <c r="AV12" s="104"/>
      <c r="AW12" s="104"/>
      <c r="AX12" s="104"/>
      <c r="AY12" s="104"/>
      <c r="AZ12" s="104"/>
      <c r="BA12" s="104"/>
      <c r="BB12" s="27">
        <f t="shared" ca="1" si="1"/>
        <v>0</v>
      </c>
      <c r="BC12" s="27">
        <f t="shared" ca="1" si="2"/>
        <v>0</v>
      </c>
      <c r="BD12" s="27">
        <f>IF(C12="","",MAX($BD$3:BD11)+1)</f>
        <v>9</v>
      </c>
      <c r="BE12" s="27">
        <f t="shared" ca="1" si="3"/>
        <v>12</v>
      </c>
      <c r="BF12" s="27" t="str">
        <f t="shared" si="4"/>
        <v>1A2</v>
      </c>
      <c r="BG12" s="27" t="str">
        <f t="shared" ca="1" si="5"/>
        <v/>
      </c>
      <c r="BH12" s="27" t="str">
        <f t="shared" ca="1" si="6"/>
        <v/>
      </c>
    </row>
    <row r="13" spans="1:60" x14ac:dyDescent="0.25">
      <c r="A13" s="104">
        <v>1</v>
      </c>
      <c r="B13" s="258" t="s">
        <v>77</v>
      </c>
      <c r="C13" s="104">
        <v>28.070048391935899</v>
      </c>
      <c r="D13" s="104">
        <v>31.1233076564836</v>
      </c>
      <c r="E13" s="104">
        <v>8.4679692225836298</v>
      </c>
      <c r="F13" s="104">
        <v>10.4232697195966</v>
      </c>
      <c r="G13" s="104">
        <v>0.669277829783823</v>
      </c>
      <c r="H13" s="104">
        <v>-1.59951007897098</v>
      </c>
      <c r="I13" s="104">
        <v>-5.4864758436228804</v>
      </c>
      <c r="J13" s="104">
        <v>0.97875831609781005</v>
      </c>
      <c r="K13" s="104">
        <v>-1.8319376494637301</v>
      </c>
      <c r="L13" s="104">
        <v>-4.6151848297426996</v>
      </c>
      <c r="M13" s="104">
        <v>-3.98582443342548</v>
      </c>
      <c r="N13" s="104">
        <v>-6.1796962991047604</v>
      </c>
      <c r="O13" s="104">
        <v>-4.2636913326309704</v>
      </c>
      <c r="P13" s="104">
        <v>-4.5252641720862803</v>
      </c>
      <c r="Q13" s="104">
        <v>-4.50986958039584</v>
      </c>
      <c r="R13" s="104">
        <v>-4.2200456791897496</v>
      </c>
      <c r="S13" s="104">
        <v>-3.13423902766317</v>
      </c>
      <c r="T13" s="104">
        <v>-1.69170300472433</v>
      </c>
      <c r="U13" s="104">
        <v>3.7787020299802001</v>
      </c>
      <c r="V13" s="104">
        <v>19.5780770114925</v>
      </c>
      <c r="W13" s="104">
        <v>38.227459908467203</v>
      </c>
      <c r="X13" s="104">
        <v>64.797090837420896</v>
      </c>
      <c r="Y13" s="104">
        <v>119.274688601926</v>
      </c>
      <c r="Z13" s="104">
        <v>211.64019697371899</v>
      </c>
      <c r="AA13" s="104">
        <v>358.96228572407398</v>
      </c>
      <c r="AB13" s="104">
        <v>582.58066049835304</v>
      </c>
      <c r="AC13" s="104">
        <v>890.08042183653902</v>
      </c>
      <c r="AD13" s="104">
        <v>1282.36772489944</v>
      </c>
      <c r="AE13" s="104">
        <v>1671.8659035314799</v>
      </c>
      <c r="AF13" s="104">
        <v>2002.2141554459599</v>
      </c>
      <c r="AG13" s="104">
        <v>2243.80375954395</v>
      </c>
      <c r="AH13" s="104">
        <v>2393.1241180340699</v>
      </c>
      <c r="AI13" s="104">
        <v>2501.3554341576801</v>
      </c>
      <c r="AJ13" s="104">
        <v>2590.4854230257201</v>
      </c>
      <c r="AK13" s="104">
        <v>2672.7295829561799</v>
      </c>
      <c r="AL13" s="104">
        <v>2734.99994832414</v>
      </c>
      <c r="AM13" s="104">
        <v>2784.6489270890802</v>
      </c>
      <c r="AN13" s="104">
        <v>2822.3767876470802</v>
      </c>
      <c r="AO13" s="104">
        <v>2854.1313017887401</v>
      </c>
      <c r="AP13" s="104">
        <v>2880.18106754257</v>
      </c>
      <c r="AQ13" s="104"/>
      <c r="AR13" s="104"/>
      <c r="AS13" s="104"/>
      <c r="AT13" s="104"/>
      <c r="AU13" s="104"/>
      <c r="AV13" s="104"/>
      <c r="AW13" s="104"/>
      <c r="AX13" s="104"/>
      <c r="AY13" s="104"/>
      <c r="AZ13" s="104"/>
      <c r="BA13" s="104"/>
      <c r="BB13" s="27">
        <f t="shared" ca="1" si="1"/>
        <v>0</v>
      </c>
      <c r="BC13" s="27">
        <f t="shared" ca="1" si="2"/>
        <v>0</v>
      </c>
      <c r="BD13" s="27">
        <f>IF(C13="","",MAX($BD$3:BD12)+1)</f>
        <v>10</v>
      </c>
      <c r="BE13" s="27">
        <f t="shared" ca="1" si="3"/>
        <v>13</v>
      </c>
      <c r="BF13" s="27" t="str">
        <f t="shared" si="4"/>
        <v>1B2</v>
      </c>
      <c r="BG13" s="27" t="str">
        <f t="shared" ca="1" si="5"/>
        <v/>
      </c>
      <c r="BH13" s="27" t="str">
        <f t="shared" ca="1" si="6"/>
        <v/>
      </c>
    </row>
    <row r="14" spans="1:60" x14ac:dyDescent="0.25">
      <c r="A14" s="104">
        <v>1</v>
      </c>
      <c r="B14" s="258" t="s">
        <v>90</v>
      </c>
      <c r="C14" s="104">
        <v>6.6909823067007901</v>
      </c>
      <c r="D14" s="104">
        <v>12.7289381488972</v>
      </c>
      <c r="E14" s="104">
        <v>2.1748131468139</v>
      </c>
      <c r="F14" s="104">
        <v>5.1420252413790903</v>
      </c>
      <c r="G14" s="104">
        <v>7.6636119273675796</v>
      </c>
      <c r="H14" s="104">
        <v>3.9298678309769501</v>
      </c>
      <c r="I14" s="104">
        <v>-2.0119971540916599</v>
      </c>
      <c r="J14" s="104">
        <v>2.2563278705879402</v>
      </c>
      <c r="K14" s="104">
        <v>-0.73931681168051</v>
      </c>
      <c r="L14" s="104">
        <v>-1.3350193684095799</v>
      </c>
      <c r="M14" s="104">
        <v>-2.5769522519999599</v>
      </c>
      <c r="N14" s="104">
        <v>-1.80133612513555</v>
      </c>
      <c r="O14" s="104">
        <v>-3.2629897497986402</v>
      </c>
      <c r="P14" s="104">
        <v>-1.6440248635494801</v>
      </c>
      <c r="Q14" s="104">
        <v>-4.9852433085989096</v>
      </c>
      <c r="R14" s="104">
        <v>-5.81084398032863</v>
      </c>
      <c r="S14" s="104">
        <v>-5.9980881241413</v>
      </c>
      <c r="T14" s="104">
        <v>-2.99620796716908</v>
      </c>
      <c r="U14" s="104">
        <v>-4.6100304570109101</v>
      </c>
      <c r="V14" s="104">
        <v>-3.7963556045256199</v>
      </c>
      <c r="W14" s="104">
        <v>-1.82832007119123</v>
      </c>
      <c r="X14" s="104">
        <v>-0.73014490027753698</v>
      </c>
      <c r="Y14" s="104">
        <v>3.0771648725021801</v>
      </c>
      <c r="Z14" s="104">
        <v>23.3215441023317</v>
      </c>
      <c r="AA14" s="104">
        <v>46.169111415922103</v>
      </c>
      <c r="AB14" s="104">
        <v>101.299854140978</v>
      </c>
      <c r="AC14" s="104">
        <v>204.87393509830099</v>
      </c>
      <c r="AD14" s="104">
        <v>397.21991507837402</v>
      </c>
      <c r="AE14" s="104">
        <v>729.05960578476095</v>
      </c>
      <c r="AF14" s="104">
        <v>1243.4854407902999</v>
      </c>
      <c r="AG14" s="104">
        <v>1870.92068343705</v>
      </c>
      <c r="AH14" s="104">
        <v>2420.9256969059802</v>
      </c>
      <c r="AI14" s="104">
        <v>2846.1460179797</v>
      </c>
      <c r="AJ14" s="104">
        <v>3103.4649230479699</v>
      </c>
      <c r="AK14" s="104">
        <v>3245.0886970474098</v>
      </c>
      <c r="AL14" s="104">
        <v>3325.9209779365701</v>
      </c>
      <c r="AM14" s="104">
        <v>3384.6977401501199</v>
      </c>
      <c r="AN14" s="104">
        <v>3431.1998003491499</v>
      </c>
      <c r="AO14" s="104">
        <v>3466.2955268482001</v>
      </c>
      <c r="AP14" s="104">
        <v>3494.3656688228298</v>
      </c>
      <c r="AQ14" s="104"/>
      <c r="AR14" s="104"/>
      <c r="AS14" s="104"/>
      <c r="AT14" s="104"/>
      <c r="AU14" s="104"/>
      <c r="AV14" s="104"/>
      <c r="AW14" s="104"/>
      <c r="AX14" s="104"/>
      <c r="AY14" s="104"/>
      <c r="AZ14" s="104"/>
      <c r="BA14" s="104"/>
      <c r="BB14" s="27">
        <f t="shared" ca="1" si="1"/>
        <v>0</v>
      </c>
      <c r="BC14" s="27">
        <f t="shared" ca="1" si="2"/>
        <v>0</v>
      </c>
      <c r="BD14" s="27">
        <f>IF(C14="","",MAX($BD$3:BD13)+1)</f>
        <v>11</v>
      </c>
      <c r="BE14" s="27">
        <f t="shared" ca="1" si="3"/>
        <v>14</v>
      </c>
      <c r="BF14" s="27" t="str">
        <f t="shared" si="4"/>
        <v>1C2</v>
      </c>
      <c r="BG14" s="27" t="str">
        <f t="shared" ca="1" si="5"/>
        <v/>
      </c>
      <c r="BH14" s="27" t="str">
        <f t="shared" ca="1" si="6"/>
        <v/>
      </c>
    </row>
    <row r="15" spans="1:60" x14ac:dyDescent="0.25">
      <c r="A15" s="104">
        <v>1</v>
      </c>
      <c r="B15" s="258" t="s">
        <v>91</v>
      </c>
      <c r="C15" s="104">
        <v>7.6965604894703601</v>
      </c>
      <c r="D15" s="104">
        <v>6.6655700730302696</v>
      </c>
      <c r="E15" s="104">
        <v>3.5705584831980599</v>
      </c>
      <c r="F15" s="104">
        <v>3.0522037693467601</v>
      </c>
      <c r="G15" s="104">
        <v>3.31693188522559</v>
      </c>
      <c r="H15" s="104">
        <v>2.6514220596109199</v>
      </c>
      <c r="I15" s="104">
        <v>3.98985382115234</v>
      </c>
      <c r="J15" s="104">
        <v>-1.52614762231678</v>
      </c>
      <c r="K15" s="104">
        <v>2.9480569212310002</v>
      </c>
      <c r="L15" s="104">
        <v>0.76554686117742698</v>
      </c>
      <c r="M15" s="104">
        <v>-0.79526990602880698</v>
      </c>
      <c r="N15" s="104">
        <v>1.3456879748600801</v>
      </c>
      <c r="O15" s="104">
        <v>-0.892384312708146</v>
      </c>
      <c r="P15" s="104">
        <v>-6.1295779717597698</v>
      </c>
      <c r="Q15" s="104">
        <v>-4.1705516485017098</v>
      </c>
      <c r="R15" s="104">
        <v>-7.4404949540562502</v>
      </c>
      <c r="S15" s="104">
        <v>-3.3185153947147201</v>
      </c>
      <c r="T15" s="104">
        <v>-4.7259201711085597</v>
      </c>
      <c r="U15" s="104">
        <v>-1.2621439611662</v>
      </c>
      <c r="V15" s="104">
        <v>-7.3518750202629199</v>
      </c>
      <c r="W15" s="104">
        <v>-8.3123858572862392</v>
      </c>
      <c r="X15" s="104">
        <v>-1.07365237396016</v>
      </c>
      <c r="Y15" s="104">
        <v>11.000452249750699</v>
      </c>
      <c r="Z15" s="104">
        <v>21.9174647731829</v>
      </c>
      <c r="AA15" s="104">
        <v>59.070420509794097</v>
      </c>
      <c r="AB15" s="104">
        <v>121.74917621453601</v>
      </c>
      <c r="AC15" s="104">
        <v>244.56364113165</v>
      </c>
      <c r="AD15" s="104">
        <v>466.17983708319298</v>
      </c>
      <c r="AE15" s="104">
        <v>847.68817487914703</v>
      </c>
      <c r="AF15" s="104">
        <v>1428.4350406992401</v>
      </c>
      <c r="AG15" s="104">
        <v>2099.6890388362199</v>
      </c>
      <c r="AH15" s="104">
        <v>2674.6429627940902</v>
      </c>
      <c r="AI15" s="104">
        <v>3091.7610282976402</v>
      </c>
      <c r="AJ15" s="104">
        <v>3344.7307398820499</v>
      </c>
      <c r="AK15" s="104">
        <v>3483.8597098411501</v>
      </c>
      <c r="AL15" s="104">
        <v>3566.01220977505</v>
      </c>
      <c r="AM15" s="104">
        <v>3620.2748215595202</v>
      </c>
      <c r="AN15" s="104">
        <v>3663.4018853560401</v>
      </c>
      <c r="AO15" s="104">
        <v>3699.6523585759601</v>
      </c>
      <c r="AP15" s="104">
        <v>3733.4057261047801</v>
      </c>
      <c r="AQ15" s="104"/>
      <c r="AR15" s="104"/>
      <c r="AS15" s="104"/>
      <c r="AT15" s="104"/>
      <c r="AU15" s="104"/>
      <c r="AV15" s="104"/>
      <c r="AW15" s="104"/>
      <c r="AX15" s="104"/>
      <c r="AY15" s="104"/>
      <c r="AZ15" s="104"/>
      <c r="BA15" s="104"/>
      <c r="BB15" s="27">
        <f t="shared" ca="1" si="1"/>
        <v>0</v>
      </c>
      <c r="BC15" s="27">
        <f t="shared" ca="1" si="2"/>
        <v>0</v>
      </c>
      <c r="BD15" s="27">
        <f>IF(C15="","",MAX($BD$3:BD14)+1)</f>
        <v>12</v>
      </c>
      <c r="BE15" s="27">
        <f t="shared" ca="1" si="3"/>
        <v>15</v>
      </c>
      <c r="BF15" s="27" t="str">
        <f t="shared" si="4"/>
        <v>1D2</v>
      </c>
      <c r="BG15" s="27" t="str">
        <f t="shared" ca="1" si="5"/>
        <v/>
      </c>
      <c r="BH15" s="27" t="str">
        <f t="shared" ca="1" si="6"/>
        <v/>
      </c>
    </row>
    <row r="16" spans="1:60" x14ac:dyDescent="0.25">
      <c r="A16" s="104">
        <v>1</v>
      </c>
      <c r="B16" s="258" t="s">
        <v>104</v>
      </c>
      <c r="C16" s="104">
        <v>36.487623750293999</v>
      </c>
      <c r="D16" s="104">
        <v>25.018540578188599</v>
      </c>
      <c r="E16" s="104">
        <v>11.8895450878458</v>
      </c>
      <c r="F16" s="104">
        <v>10.576800136999299</v>
      </c>
      <c r="G16" s="104">
        <v>4.7209673161787604</v>
      </c>
      <c r="H16" s="104">
        <v>5.0443202271294503</v>
      </c>
      <c r="I16" s="104">
        <v>0.36930344314078001</v>
      </c>
      <c r="J16" s="104">
        <v>0.96681791836954301</v>
      </c>
      <c r="K16" s="104">
        <v>-1.92842362762804</v>
      </c>
      <c r="L16" s="104">
        <v>-3.59203446229776</v>
      </c>
      <c r="M16" s="104">
        <v>-3.9821087997042901</v>
      </c>
      <c r="N16" s="104">
        <v>-9.3398439738866692</v>
      </c>
      <c r="O16" s="104">
        <v>-3.6513937986051102</v>
      </c>
      <c r="P16" s="104">
        <v>-7.1537958530875603</v>
      </c>
      <c r="Q16" s="104">
        <v>-4.5205391392050798</v>
      </c>
      <c r="R16" s="104">
        <v>-5.4816987282411</v>
      </c>
      <c r="S16" s="104">
        <v>-6.4254983007003803</v>
      </c>
      <c r="T16" s="104">
        <v>-12.6700002158891</v>
      </c>
      <c r="U16" s="104">
        <v>-10.7380943935486</v>
      </c>
      <c r="V16" s="104">
        <v>-7.6989257029395004</v>
      </c>
      <c r="W16" s="104">
        <v>-9.0243400978702102</v>
      </c>
      <c r="X16" s="104">
        <v>-8.7521533028871108</v>
      </c>
      <c r="Y16" s="104">
        <v>-5.7197129163455402</v>
      </c>
      <c r="Z16" s="104">
        <v>-0.49900474912510601</v>
      </c>
      <c r="AA16" s="104">
        <v>13.743755802534</v>
      </c>
      <c r="AB16" s="104">
        <v>40.553027737306401</v>
      </c>
      <c r="AC16" s="104">
        <v>92.275869701565199</v>
      </c>
      <c r="AD16" s="104">
        <v>181.094099936475</v>
      </c>
      <c r="AE16" s="104">
        <v>342.86528418717</v>
      </c>
      <c r="AF16" s="104">
        <v>602.03240969355704</v>
      </c>
      <c r="AG16" s="104">
        <v>958.58240549109803</v>
      </c>
      <c r="AH16" s="104">
        <v>1338.56545049325</v>
      </c>
      <c r="AI16" s="104">
        <v>1613.0424456599801</v>
      </c>
      <c r="AJ16" s="104">
        <v>1827.05919157738</v>
      </c>
      <c r="AK16" s="104">
        <v>1959.81716752541</v>
      </c>
      <c r="AL16" s="104">
        <v>2040.8630436865201</v>
      </c>
      <c r="AM16" s="104">
        <v>2089.9732190237901</v>
      </c>
      <c r="AN16" s="104">
        <v>2124.6724920872998</v>
      </c>
      <c r="AO16" s="104">
        <v>2145.89581661278</v>
      </c>
      <c r="AP16" s="104">
        <v>2159.9665153096198</v>
      </c>
      <c r="AQ16" s="104"/>
      <c r="AR16" s="104"/>
      <c r="AS16" s="104"/>
      <c r="AT16" s="104"/>
      <c r="AU16" s="104"/>
      <c r="AV16" s="104"/>
      <c r="AW16" s="104"/>
      <c r="AX16" s="104"/>
      <c r="AY16" s="104"/>
      <c r="AZ16" s="104"/>
      <c r="BA16" s="104"/>
      <c r="BB16" s="27">
        <f t="shared" ca="1" si="1"/>
        <v>0</v>
      </c>
      <c r="BC16" s="27">
        <f t="shared" ca="1" si="2"/>
        <v>0</v>
      </c>
      <c r="BD16" s="27">
        <f>IF(C16="","",MAX($BD$3:BD15)+1)</f>
        <v>13</v>
      </c>
      <c r="BE16" s="27">
        <f t="shared" ca="1" si="3"/>
        <v>16</v>
      </c>
      <c r="BF16" s="27" t="str">
        <f t="shared" si="4"/>
        <v>1E2</v>
      </c>
      <c r="BG16" s="27" t="str">
        <f t="shared" ca="1" si="5"/>
        <v/>
      </c>
      <c r="BH16" s="27" t="str">
        <f t="shared" ca="1" si="6"/>
        <v/>
      </c>
    </row>
    <row r="17" spans="1:60" x14ac:dyDescent="0.25">
      <c r="A17" s="104">
        <v>1</v>
      </c>
      <c r="B17" s="258" t="s">
        <v>105</v>
      </c>
      <c r="C17" s="104">
        <v>47.393779537604097</v>
      </c>
      <c r="D17" s="104">
        <v>44.318538257293802</v>
      </c>
      <c r="E17" s="104">
        <v>27.237113323110901</v>
      </c>
      <c r="F17" s="104">
        <v>15.7246589540618</v>
      </c>
      <c r="G17" s="104">
        <v>10.3020431457626</v>
      </c>
      <c r="H17" s="104">
        <v>7.4691904628189203</v>
      </c>
      <c r="I17" s="104">
        <v>0.48234594685391102</v>
      </c>
      <c r="J17" s="104">
        <v>2.4368760131824301</v>
      </c>
      <c r="K17" s="104">
        <v>-3.6590436134579201</v>
      </c>
      <c r="L17" s="104">
        <v>-10.650159346388101</v>
      </c>
      <c r="M17" s="104">
        <v>-5.7466551244906396</v>
      </c>
      <c r="N17" s="104">
        <v>-10.471284310531701</v>
      </c>
      <c r="O17" s="104">
        <v>-12.731940666397399</v>
      </c>
      <c r="P17" s="104">
        <v>-14.798811308513899</v>
      </c>
      <c r="Q17" s="104">
        <v>-13.4811702555312</v>
      </c>
      <c r="R17" s="104">
        <v>-11.499144878047</v>
      </c>
      <c r="S17" s="104">
        <v>-16.003846858900001</v>
      </c>
      <c r="T17" s="104">
        <v>-13.626555977334601</v>
      </c>
      <c r="U17" s="104">
        <v>-16.784236564587399</v>
      </c>
      <c r="V17" s="104">
        <v>-11.1223524497941</v>
      </c>
      <c r="W17" s="104">
        <v>-11.6883694581079</v>
      </c>
      <c r="X17" s="104">
        <v>-10.172364928060199</v>
      </c>
      <c r="Y17" s="104">
        <v>-6.8578903501447703</v>
      </c>
      <c r="Z17" s="104">
        <v>1.3724320240921799</v>
      </c>
      <c r="AA17" s="104">
        <v>26.095389126088801</v>
      </c>
      <c r="AB17" s="104">
        <v>60.019534550374402</v>
      </c>
      <c r="AC17" s="104">
        <v>143.397111960356</v>
      </c>
      <c r="AD17" s="104">
        <v>284.569937952705</v>
      </c>
      <c r="AE17" s="104">
        <v>528.34934181788799</v>
      </c>
      <c r="AF17" s="104">
        <v>927.62234310699205</v>
      </c>
      <c r="AG17" s="104">
        <v>1464.96591242093</v>
      </c>
      <c r="AH17" s="104">
        <v>2009.4486736582601</v>
      </c>
      <c r="AI17" s="104">
        <v>2463.03726269548</v>
      </c>
      <c r="AJ17" s="104">
        <v>2789.1603924170499</v>
      </c>
      <c r="AK17" s="104">
        <v>2994.28679563271</v>
      </c>
      <c r="AL17" s="104">
        <v>3121.5470918297301</v>
      </c>
      <c r="AM17" s="104">
        <v>3201.0721625342298</v>
      </c>
      <c r="AN17" s="104">
        <v>3253.7515881150898</v>
      </c>
      <c r="AO17" s="104">
        <v>3293.4003635839499</v>
      </c>
      <c r="AP17" s="104">
        <v>3326.4588945302298</v>
      </c>
      <c r="AQ17" s="104"/>
      <c r="AR17" s="104"/>
      <c r="AS17" s="104"/>
      <c r="AT17" s="104"/>
      <c r="AU17" s="104"/>
      <c r="AV17" s="104"/>
      <c r="AW17" s="104"/>
      <c r="AX17" s="104"/>
      <c r="AY17" s="104"/>
      <c r="AZ17" s="104"/>
      <c r="BA17" s="104"/>
      <c r="BB17" s="27">
        <f t="shared" ca="1" si="1"/>
        <v>0</v>
      </c>
      <c r="BC17" s="27">
        <f t="shared" ca="1" si="2"/>
        <v>0</v>
      </c>
      <c r="BD17" s="27">
        <f>IF(C17="","",MAX($BD$3:BD16)+1)</f>
        <v>14</v>
      </c>
      <c r="BE17" s="27">
        <f t="shared" ca="1" si="3"/>
        <v>17</v>
      </c>
      <c r="BF17" s="27" t="str">
        <f t="shared" si="4"/>
        <v>1F2</v>
      </c>
      <c r="BG17" s="27" t="str">
        <f t="shared" ca="1" si="5"/>
        <v/>
      </c>
      <c r="BH17" s="27" t="str">
        <f t="shared" ca="1" si="6"/>
        <v/>
      </c>
    </row>
    <row r="18" spans="1:60" x14ac:dyDescent="0.25">
      <c r="A18" s="104">
        <v>1</v>
      </c>
      <c r="B18" s="258" t="s">
        <v>118</v>
      </c>
      <c r="C18" s="104">
        <v>46.627589629917097</v>
      </c>
      <c r="D18" s="104">
        <v>32.949305642400802</v>
      </c>
      <c r="E18" s="104">
        <v>19.495023885262999</v>
      </c>
      <c r="F18" s="104">
        <v>6.6893771226873504</v>
      </c>
      <c r="G18" s="104">
        <v>3.6561133888039898</v>
      </c>
      <c r="H18" s="104">
        <v>-1.3018565722732101</v>
      </c>
      <c r="I18" s="104">
        <v>9.7266653001497602E-2</v>
      </c>
      <c r="J18" s="104">
        <v>2.0907741229343602</v>
      </c>
      <c r="K18" s="104">
        <v>-7.7701151027426896</v>
      </c>
      <c r="L18" s="104">
        <v>-4.49897729216491</v>
      </c>
      <c r="M18" s="104">
        <v>-3.13576153516988</v>
      </c>
      <c r="N18" s="104">
        <v>-6.4746695751218803</v>
      </c>
      <c r="O18" s="104">
        <v>-4.6108132482513602</v>
      </c>
      <c r="P18" s="104">
        <v>-10.0427163699833</v>
      </c>
      <c r="Q18" s="104">
        <v>-3.37749377638738</v>
      </c>
      <c r="R18" s="104">
        <v>-9.7099021851554408</v>
      </c>
      <c r="S18" s="104">
        <v>-9.78380734236862</v>
      </c>
      <c r="T18" s="104">
        <v>-3.5204036591344399</v>
      </c>
      <c r="U18" s="104">
        <v>-0.15346153681639399</v>
      </c>
      <c r="V18" s="104">
        <v>-4.2301285421735901</v>
      </c>
      <c r="W18" s="104">
        <v>-3.1735277679217702E-2</v>
      </c>
      <c r="X18" s="104">
        <v>11.5275482845454</v>
      </c>
      <c r="Y18" s="104">
        <v>25.8706704481137</v>
      </c>
      <c r="Z18" s="104">
        <v>59.028678419591003</v>
      </c>
      <c r="AA18" s="104">
        <v>121.63570875426799</v>
      </c>
      <c r="AB18" s="104">
        <v>228.59082120326201</v>
      </c>
      <c r="AC18" s="104">
        <v>428.16147461854803</v>
      </c>
      <c r="AD18" s="104">
        <v>742.80291275171396</v>
      </c>
      <c r="AE18" s="104">
        <v>1201.6411833416801</v>
      </c>
      <c r="AF18" s="104">
        <v>1713.7369561252899</v>
      </c>
      <c r="AG18" s="104">
        <v>2163.81123857172</v>
      </c>
      <c r="AH18" s="104">
        <v>2510.66730949673</v>
      </c>
      <c r="AI18" s="104">
        <v>2734.6043881860701</v>
      </c>
      <c r="AJ18" s="104">
        <v>2873.9054603159002</v>
      </c>
      <c r="AK18" s="104">
        <v>2959.3078972292701</v>
      </c>
      <c r="AL18" s="104">
        <v>3012.8308829079301</v>
      </c>
      <c r="AM18" s="104">
        <v>3048.7779605587102</v>
      </c>
      <c r="AN18" s="104">
        <v>3068.42163140401</v>
      </c>
      <c r="AO18" s="104">
        <v>3087.3457055228901</v>
      </c>
      <c r="AP18" s="104">
        <v>3100.10638623365</v>
      </c>
      <c r="AQ18" s="104"/>
      <c r="AR18" s="104"/>
      <c r="AS18" s="104"/>
      <c r="AT18" s="104"/>
      <c r="AU18" s="104"/>
      <c r="AV18" s="104"/>
      <c r="AW18" s="104"/>
      <c r="AX18" s="104"/>
      <c r="AY18" s="104"/>
      <c r="AZ18" s="104"/>
      <c r="BA18" s="104"/>
      <c r="BB18" s="27">
        <f t="shared" ca="1" si="1"/>
        <v>0</v>
      </c>
      <c r="BC18" s="27">
        <f t="shared" ca="1" si="2"/>
        <v>0</v>
      </c>
      <c r="BD18" s="27">
        <f>IF(C18="","",MAX($BD$3:BD17)+1)</f>
        <v>15</v>
      </c>
      <c r="BE18" s="27">
        <f t="shared" ca="1" si="3"/>
        <v>18</v>
      </c>
      <c r="BF18" s="27" t="str">
        <f t="shared" si="4"/>
        <v>1G2</v>
      </c>
      <c r="BG18" s="27" t="str">
        <f t="shared" ca="1" si="5"/>
        <v/>
      </c>
      <c r="BH18" s="27" t="str">
        <f t="shared" ca="1" si="6"/>
        <v/>
      </c>
    </row>
    <row r="19" spans="1:60" x14ac:dyDescent="0.25">
      <c r="A19" s="104">
        <v>1</v>
      </c>
      <c r="B19" s="258" t="s">
        <v>119</v>
      </c>
      <c r="C19" s="104">
        <v>23.918346592154599</v>
      </c>
      <c r="D19" s="104">
        <v>20.629790766281101</v>
      </c>
      <c r="E19" s="104">
        <v>9.7687253495628301</v>
      </c>
      <c r="F19" s="104">
        <v>6.32395149113563</v>
      </c>
      <c r="G19" s="104">
        <v>2.25135932145486</v>
      </c>
      <c r="H19" s="104">
        <v>-1.5065790038052</v>
      </c>
      <c r="I19" s="104">
        <v>4.6369313188815804</v>
      </c>
      <c r="J19" s="104">
        <v>-0.13494775280469201</v>
      </c>
      <c r="K19" s="104">
        <v>-0.496075603523423</v>
      </c>
      <c r="L19" s="104">
        <v>-1.35696492476109</v>
      </c>
      <c r="M19" s="104">
        <v>-2.1157317014744899</v>
      </c>
      <c r="N19" s="104">
        <v>-5.5508146908118796</v>
      </c>
      <c r="O19" s="104">
        <v>-5.5737729615107101</v>
      </c>
      <c r="P19" s="104">
        <v>-4.1676449546680496</v>
      </c>
      <c r="Q19" s="104">
        <v>-6.3527239594454796</v>
      </c>
      <c r="R19" s="104">
        <v>-6.4993314168255001</v>
      </c>
      <c r="S19" s="104">
        <v>-4.3961969798483604</v>
      </c>
      <c r="T19" s="104">
        <v>-3.12312004010573</v>
      </c>
      <c r="U19" s="104">
        <v>-5.9100538221755397</v>
      </c>
      <c r="V19" s="104">
        <v>-5.5314969138244097</v>
      </c>
      <c r="W19" s="104">
        <v>2.7929979078926399</v>
      </c>
      <c r="X19" s="104">
        <v>9.7932957818884407</v>
      </c>
      <c r="Y19" s="104">
        <v>20.664564360130498</v>
      </c>
      <c r="Z19" s="104">
        <v>50.975384528670503</v>
      </c>
      <c r="AA19" s="104">
        <v>109.205972096127</v>
      </c>
      <c r="AB19" s="104">
        <v>199.90100225862901</v>
      </c>
      <c r="AC19" s="104">
        <v>373.95618571333898</v>
      </c>
      <c r="AD19" s="104">
        <v>660.67835625383805</v>
      </c>
      <c r="AE19" s="104">
        <v>1090.86055166645</v>
      </c>
      <c r="AF19" s="104">
        <v>1608.77660408362</v>
      </c>
      <c r="AG19" s="104">
        <v>2076.9896341434601</v>
      </c>
      <c r="AH19" s="104">
        <v>2455.78627056596</v>
      </c>
      <c r="AI19" s="104">
        <v>2710.8080925116401</v>
      </c>
      <c r="AJ19" s="104">
        <v>2864.3689975982802</v>
      </c>
      <c r="AK19" s="104">
        <v>2957.3909599449198</v>
      </c>
      <c r="AL19" s="104">
        <v>3013.0320296972</v>
      </c>
      <c r="AM19" s="104">
        <v>3051.3314306429902</v>
      </c>
      <c r="AN19" s="104">
        <v>3074.5621569191999</v>
      </c>
      <c r="AO19" s="104">
        <v>3092.8183995048898</v>
      </c>
      <c r="AP19" s="104">
        <v>3106.9053625633601</v>
      </c>
      <c r="AQ19" s="104"/>
      <c r="AR19" s="104"/>
      <c r="AS19" s="104"/>
      <c r="AT19" s="104"/>
      <c r="AU19" s="104"/>
      <c r="AV19" s="104"/>
      <c r="AW19" s="104"/>
      <c r="AX19" s="104"/>
      <c r="AY19" s="104"/>
      <c r="AZ19" s="104"/>
      <c r="BA19" s="104"/>
      <c r="BB19" s="27">
        <f t="shared" ca="1" si="1"/>
        <v>0</v>
      </c>
      <c r="BC19" s="27">
        <f t="shared" ca="1" si="2"/>
        <v>0</v>
      </c>
      <c r="BD19" s="27">
        <f>IF(C19="","",MAX($BD$3:BD18)+1)</f>
        <v>16</v>
      </c>
      <c r="BE19" s="27">
        <f t="shared" ca="1" si="3"/>
        <v>19</v>
      </c>
      <c r="BF19" s="27" t="str">
        <f t="shared" si="4"/>
        <v>1H2</v>
      </c>
      <c r="BG19" s="27" t="str">
        <f t="shared" ca="1" si="5"/>
        <v/>
      </c>
      <c r="BH19" s="27" t="str">
        <f t="shared" ca="1" si="6"/>
        <v/>
      </c>
    </row>
    <row r="20" spans="1:60" x14ac:dyDescent="0.25">
      <c r="A20" s="104">
        <v>1</v>
      </c>
      <c r="B20" s="258" t="s">
        <v>78</v>
      </c>
      <c r="C20" s="104">
        <v>22.773376479219198</v>
      </c>
      <c r="D20" s="104">
        <v>24.016587297355699</v>
      </c>
      <c r="E20" s="104">
        <v>10.981780474762701</v>
      </c>
      <c r="F20" s="104">
        <v>7.8920876740294297</v>
      </c>
      <c r="G20" s="104">
        <v>3.0092065652738702</v>
      </c>
      <c r="H20" s="104">
        <v>3.1218469095124401</v>
      </c>
      <c r="I20" s="104">
        <v>2.0314019296360999</v>
      </c>
      <c r="J20" s="104">
        <v>0.74662422353185298</v>
      </c>
      <c r="K20" s="104">
        <v>-3.5683273340000601</v>
      </c>
      <c r="L20" s="104">
        <v>-6.3988842374146797</v>
      </c>
      <c r="M20" s="104">
        <v>-3.8676350398377499</v>
      </c>
      <c r="N20" s="104">
        <v>-4.1012717788153203</v>
      </c>
      <c r="O20" s="104">
        <v>-7.2963067505588697</v>
      </c>
      <c r="P20" s="104">
        <v>-7.4865166681843203</v>
      </c>
      <c r="Q20" s="104">
        <v>-9.77581446969862</v>
      </c>
      <c r="R20" s="104">
        <v>-9.79271965863472</v>
      </c>
      <c r="S20" s="104">
        <v>-11.3366371552743</v>
      </c>
      <c r="T20" s="104">
        <v>-12.113350765962901</v>
      </c>
      <c r="U20" s="104">
        <v>-4.29799688126423</v>
      </c>
      <c r="V20" s="104">
        <v>-0.50154815009773301</v>
      </c>
      <c r="W20" s="104">
        <v>15.3303325646416</v>
      </c>
      <c r="X20" s="104">
        <v>30.009035012736199</v>
      </c>
      <c r="Y20" s="104">
        <v>65.091714877761206</v>
      </c>
      <c r="Z20" s="104">
        <v>135.95456500050301</v>
      </c>
      <c r="AA20" s="104">
        <v>230.82341260476201</v>
      </c>
      <c r="AB20" s="104">
        <v>406.12283282474999</v>
      </c>
      <c r="AC20" s="104">
        <v>656.43182208185101</v>
      </c>
      <c r="AD20" s="104">
        <v>1023.77996699121</v>
      </c>
      <c r="AE20" s="104">
        <v>1466.3905400532899</v>
      </c>
      <c r="AF20" s="104">
        <v>1901.6862103405799</v>
      </c>
      <c r="AG20" s="104">
        <v>2273.55388139552</v>
      </c>
      <c r="AH20" s="104">
        <v>2529.8407250804598</v>
      </c>
      <c r="AI20" s="104">
        <v>2703.7371879994498</v>
      </c>
      <c r="AJ20" s="104">
        <v>2821.25784786744</v>
      </c>
      <c r="AK20" s="104">
        <v>2927.6695777871901</v>
      </c>
      <c r="AL20" s="104">
        <v>3010.5631858328502</v>
      </c>
      <c r="AM20" s="104">
        <v>3075.2580346207701</v>
      </c>
      <c r="AN20" s="104">
        <v>3125.7401388378598</v>
      </c>
      <c r="AO20" s="104">
        <v>3172.4863576467901</v>
      </c>
      <c r="AP20" s="104">
        <v>3217.50608480438</v>
      </c>
      <c r="AQ20" s="104"/>
      <c r="AR20" s="104"/>
      <c r="AS20" s="104"/>
      <c r="AT20" s="104"/>
      <c r="AU20" s="104"/>
      <c r="AV20" s="104"/>
      <c r="AW20" s="104"/>
      <c r="AX20" s="104"/>
      <c r="AY20" s="104"/>
      <c r="AZ20" s="104"/>
      <c r="BA20" s="104"/>
      <c r="BB20" s="27">
        <f t="shared" ca="1" si="1"/>
        <v>0</v>
      </c>
      <c r="BC20" s="27">
        <f t="shared" ca="1" si="2"/>
        <v>0</v>
      </c>
      <c r="BD20" s="27">
        <f>IF(C20="","",MAX($BD$3:BD19)+1)</f>
        <v>17</v>
      </c>
      <c r="BE20" s="27">
        <f t="shared" ca="1" si="3"/>
        <v>20</v>
      </c>
      <c r="BF20" s="27" t="str">
        <f t="shared" si="4"/>
        <v>1A3</v>
      </c>
      <c r="BG20" s="27" t="str">
        <f t="shared" ca="1" si="5"/>
        <v/>
      </c>
      <c r="BH20" s="27" t="str">
        <f t="shared" ca="1" si="6"/>
        <v/>
      </c>
    </row>
    <row r="21" spans="1:60" x14ac:dyDescent="0.25">
      <c r="A21" s="104">
        <v>1</v>
      </c>
      <c r="B21" s="258" t="s">
        <v>79</v>
      </c>
      <c r="C21" s="104">
        <v>13.4165380175482</v>
      </c>
      <c r="D21" s="104">
        <v>23.221788575297499</v>
      </c>
      <c r="E21" s="104">
        <v>14.206842572763399</v>
      </c>
      <c r="F21" s="104">
        <v>6.0478636774014403</v>
      </c>
      <c r="G21" s="104">
        <v>8.8317477201021592</v>
      </c>
      <c r="H21" s="104">
        <v>3.0494400022612398</v>
      </c>
      <c r="I21" s="104">
        <v>-0.60782376244242198</v>
      </c>
      <c r="J21" s="104">
        <v>-1.5822899328291</v>
      </c>
      <c r="K21" s="104">
        <v>-7.8991512731540796</v>
      </c>
      <c r="L21" s="104">
        <v>-4.2371733640502498</v>
      </c>
      <c r="M21" s="104">
        <v>-1.28774433515582</v>
      </c>
      <c r="N21" s="104">
        <v>-12.715157298251601</v>
      </c>
      <c r="O21" s="104">
        <v>-8.19558282815251</v>
      </c>
      <c r="P21" s="104">
        <v>-10.6234419928733</v>
      </c>
      <c r="Q21" s="104">
        <v>-10.228473821935999</v>
      </c>
      <c r="R21" s="104">
        <v>-11.6607519838494</v>
      </c>
      <c r="S21" s="104">
        <v>-10.893777585792099</v>
      </c>
      <c r="T21" s="104">
        <v>-11.9102425927708</v>
      </c>
      <c r="U21" s="104">
        <v>-2.4763334154936301</v>
      </c>
      <c r="V21" s="104">
        <v>4.1024670509014003</v>
      </c>
      <c r="W21" s="104">
        <v>12.7299370439678</v>
      </c>
      <c r="X21" s="104">
        <v>30.8954867314574</v>
      </c>
      <c r="Y21" s="104">
        <v>76.526661512029904</v>
      </c>
      <c r="Z21" s="104">
        <v>137.555936127059</v>
      </c>
      <c r="AA21" s="104">
        <v>239.39036784993399</v>
      </c>
      <c r="AB21" s="104">
        <v>405.99351556845301</v>
      </c>
      <c r="AC21" s="104">
        <v>654.76064854635104</v>
      </c>
      <c r="AD21" s="104">
        <v>1015.52449833941</v>
      </c>
      <c r="AE21" s="104">
        <v>1467.80864815264</v>
      </c>
      <c r="AF21" s="104">
        <v>1927.46374775914</v>
      </c>
      <c r="AG21" s="104">
        <v>2318.47848875314</v>
      </c>
      <c r="AH21" s="104">
        <v>2599.1499440314201</v>
      </c>
      <c r="AI21" s="104">
        <v>2777.5986233446201</v>
      </c>
      <c r="AJ21" s="104">
        <v>2899.8979785122901</v>
      </c>
      <c r="AK21" s="104">
        <v>3003.36181964856</v>
      </c>
      <c r="AL21" s="104">
        <v>3089.5438305703701</v>
      </c>
      <c r="AM21" s="104">
        <v>3165.7535910424699</v>
      </c>
      <c r="AN21" s="104">
        <v>3222.5350994127798</v>
      </c>
      <c r="AO21" s="104">
        <v>3272.7648353361401</v>
      </c>
      <c r="AP21" s="104">
        <v>3315.74542438043</v>
      </c>
      <c r="AQ21" s="104"/>
      <c r="AR21" s="104"/>
      <c r="AS21" s="104"/>
      <c r="AT21" s="104"/>
      <c r="AU21" s="104"/>
      <c r="AV21" s="104"/>
      <c r="AW21" s="104"/>
      <c r="AX21" s="104"/>
      <c r="AY21" s="104"/>
      <c r="AZ21" s="104"/>
      <c r="BA21" s="104"/>
      <c r="BB21" s="27">
        <f t="shared" ca="1" si="1"/>
        <v>0</v>
      </c>
      <c r="BC21" s="27">
        <f t="shared" ca="1" si="2"/>
        <v>0</v>
      </c>
      <c r="BD21" s="27">
        <f>IF(C21="","",MAX($BD$3:BD20)+1)</f>
        <v>18</v>
      </c>
      <c r="BE21" s="27">
        <f t="shared" ca="1" si="3"/>
        <v>21</v>
      </c>
      <c r="BF21" s="27" t="str">
        <f t="shared" si="4"/>
        <v>1B3</v>
      </c>
      <c r="BG21" s="27" t="str">
        <f t="shared" ca="1" si="5"/>
        <v/>
      </c>
      <c r="BH21" s="27" t="str">
        <f t="shared" ca="1" si="6"/>
        <v/>
      </c>
    </row>
    <row r="22" spans="1:60" x14ac:dyDescent="0.25">
      <c r="A22" s="104">
        <v>1</v>
      </c>
      <c r="B22" s="258" t="s">
        <v>92</v>
      </c>
      <c r="C22" s="104">
        <v>12.1686097434508</v>
      </c>
      <c r="D22" s="104">
        <v>8.7409349617682892</v>
      </c>
      <c r="E22" s="104">
        <v>3.2346850223052601</v>
      </c>
      <c r="F22" s="104">
        <v>7.3769723017217101</v>
      </c>
      <c r="G22" s="104">
        <v>1.7966105675527599</v>
      </c>
      <c r="H22" s="104">
        <v>-0.68173941915392799</v>
      </c>
      <c r="I22" s="104">
        <v>2.5410741119180802</v>
      </c>
      <c r="J22" s="104">
        <v>2.0655566749314902</v>
      </c>
      <c r="K22" s="104">
        <v>-0.42174749098512598</v>
      </c>
      <c r="L22" s="104">
        <v>-1.77223301054937</v>
      </c>
      <c r="M22" s="104">
        <v>1.73723638507681</v>
      </c>
      <c r="N22" s="104">
        <v>-1.5062909802859401</v>
      </c>
      <c r="O22" s="104">
        <v>0.63006326251479605</v>
      </c>
      <c r="P22" s="104">
        <v>-4.39146845603182</v>
      </c>
      <c r="Q22" s="104">
        <v>-3.4140008833114699</v>
      </c>
      <c r="R22" s="104">
        <v>-3.0155085666519899</v>
      </c>
      <c r="S22" s="104">
        <v>-4.0006689500805797</v>
      </c>
      <c r="T22" s="104">
        <v>-1.5465106594456299</v>
      </c>
      <c r="U22" s="104">
        <v>-3.8347686659562901</v>
      </c>
      <c r="V22" s="104">
        <v>-6.1898547698460797</v>
      </c>
      <c r="W22" s="104">
        <v>-5.4369299722520701</v>
      </c>
      <c r="X22" s="104">
        <v>-8.3084420591862909</v>
      </c>
      <c r="Y22" s="104">
        <v>3.3696889591910799</v>
      </c>
      <c r="Z22" s="104">
        <v>6.8751181155225796</v>
      </c>
      <c r="AA22" s="104">
        <v>21.206629250468701</v>
      </c>
      <c r="AB22" s="104">
        <v>54.102426718205599</v>
      </c>
      <c r="AC22" s="104">
        <v>103.364475940283</v>
      </c>
      <c r="AD22" s="104">
        <v>212.835951203012</v>
      </c>
      <c r="AE22" s="104">
        <v>404.78928954883901</v>
      </c>
      <c r="AF22" s="104">
        <v>756.49838545830198</v>
      </c>
      <c r="AG22" s="104">
        <v>1305.7191404363</v>
      </c>
      <c r="AH22" s="104">
        <v>2014.12320780815</v>
      </c>
      <c r="AI22" s="104">
        <v>2657.5531581267801</v>
      </c>
      <c r="AJ22" s="104">
        <v>3161.9746972324601</v>
      </c>
      <c r="AK22" s="104">
        <v>3476.8144003777802</v>
      </c>
      <c r="AL22" s="104">
        <v>3646.9713744758401</v>
      </c>
      <c r="AM22" s="104">
        <v>3738.03900158444</v>
      </c>
      <c r="AN22" s="104">
        <v>3807.8604220696102</v>
      </c>
      <c r="AO22" s="104">
        <v>3860.0905473899302</v>
      </c>
      <c r="AP22" s="104">
        <v>3903.1702896473398</v>
      </c>
      <c r="AQ22" s="104"/>
      <c r="AR22" s="104"/>
      <c r="AS22" s="104"/>
      <c r="AT22" s="104"/>
      <c r="AU22" s="104"/>
      <c r="AV22" s="104"/>
      <c r="AW22" s="104"/>
      <c r="AX22" s="104"/>
      <c r="AY22" s="104"/>
      <c r="AZ22" s="104"/>
      <c r="BA22" s="104"/>
      <c r="BB22" s="27">
        <f t="shared" ca="1" si="1"/>
        <v>0</v>
      </c>
      <c r="BC22" s="27">
        <f t="shared" ca="1" si="2"/>
        <v>0</v>
      </c>
      <c r="BD22" s="27">
        <f>IF(C22="","",MAX($BD$3:BD21)+1)</f>
        <v>19</v>
      </c>
      <c r="BE22" s="27">
        <f t="shared" ca="1" si="3"/>
        <v>22</v>
      </c>
      <c r="BF22" s="27" t="str">
        <f t="shared" si="4"/>
        <v>1C3</v>
      </c>
      <c r="BG22" s="27" t="str">
        <f t="shared" ca="1" si="5"/>
        <v/>
      </c>
      <c r="BH22" s="27" t="str">
        <f t="shared" ca="1" si="6"/>
        <v/>
      </c>
    </row>
    <row r="23" spans="1:60" x14ac:dyDescent="0.25">
      <c r="A23" s="104">
        <v>1</v>
      </c>
      <c r="B23" s="258" t="s">
        <v>93</v>
      </c>
      <c r="C23" s="104">
        <v>12.081877708274501</v>
      </c>
      <c r="D23" s="104">
        <v>7.9812708619356298</v>
      </c>
      <c r="E23" s="104">
        <v>10.141222564551301</v>
      </c>
      <c r="F23" s="104">
        <v>5.2117065644538298</v>
      </c>
      <c r="G23" s="104">
        <v>-0.959663151604218</v>
      </c>
      <c r="H23" s="104">
        <v>0.24713545925124</v>
      </c>
      <c r="I23" s="104">
        <v>1.42727111161094</v>
      </c>
      <c r="J23" s="104">
        <v>1.70867499142241</v>
      </c>
      <c r="K23" s="104">
        <v>-0.99541847001319195</v>
      </c>
      <c r="L23" s="104">
        <v>0.535388710268762</v>
      </c>
      <c r="M23" s="104">
        <v>0.75309216954019598</v>
      </c>
      <c r="N23" s="104">
        <v>-0.11733203917447101</v>
      </c>
      <c r="O23" s="104">
        <v>-6.2797148266954501</v>
      </c>
      <c r="P23" s="104">
        <v>-0.39718775628443798</v>
      </c>
      <c r="Q23" s="104">
        <v>-5.0105334424247303</v>
      </c>
      <c r="R23" s="104">
        <v>-3.8736666761410601</v>
      </c>
      <c r="S23" s="104">
        <v>-2.20418936335227</v>
      </c>
      <c r="T23" s="104">
        <v>-3.7281946593316202</v>
      </c>
      <c r="U23" s="104">
        <v>-6.9286946102133697</v>
      </c>
      <c r="V23" s="104">
        <v>-7.4935612091917401</v>
      </c>
      <c r="W23" s="104">
        <v>-6.9429876643457602</v>
      </c>
      <c r="X23" s="104">
        <v>-6.8125742822253397</v>
      </c>
      <c r="Y23" s="104">
        <v>2.58382957279537</v>
      </c>
      <c r="Z23" s="104">
        <v>8.4914351650841091</v>
      </c>
      <c r="AA23" s="104">
        <v>25.3621528108097</v>
      </c>
      <c r="AB23" s="104">
        <v>58.664590745282602</v>
      </c>
      <c r="AC23" s="104">
        <v>132.543414070149</v>
      </c>
      <c r="AD23" s="104">
        <v>271.369085476929</v>
      </c>
      <c r="AE23" s="104">
        <v>512.34727383852999</v>
      </c>
      <c r="AF23" s="104">
        <v>932.12747507899996</v>
      </c>
      <c r="AG23" s="104">
        <v>1564.70707935992</v>
      </c>
      <c r="AH23" s="104">
        <v>2283.5182874901402</v>
      </c>
      <c r="AI23" s="104">
        <v>2900.5314074712401</v>
      </c>
      <c r="AJ23" s="104">
        <v>3341.5402358916199</v>
      </c>
      <c r="AK23" s="104">
        <v>3598.3247789346601</v>
      </c>
      <c r="AL23" s="104">
        <v>3735.4060417350602</v>
      </c>
      <c r="AM23" s="104">
        <v>3821.1786753513802</v>
      </c>
      <c r="AN23" s="104">
        <v>3879.0655527844301</v>
      </c>
      <c r="AO23" s="104">
        <v>3924.9375983939899</v>
      </c>
      <c r="AP23" s="104">
        <v>3964.6063645330901</v>
      </c>
      <c r="AQ23" s="104"/>
      <c r="AR23" s="104"/>
      <c r="AS23" s="104"/>
      <c r="AT23" s="104"/>
      <c r="AU23" s="104"/>
      <c r="AV23" s="104"/>
      <c r="AW23" s="104"/>
      <c r="AX23" s="104"/>
      <c r="AY23" s="104"/>
      <c r="AZ23" s="104"/>
      <c r="BA23" s="104"/>
      <c r="BB23" s="27">
        <f t="shared" ca="1" si="1"/>
        <v>0</v>
      </c>
      <c r="BC23" s="27">
        <f t="shared" ca="1" si="2"/>
        <v>0</v>
      </c>
      <c r="BD23" s="27">
        <f>IF(C23="","",MAX($BD$3:BD22)+1)</f>
        <v>20</v>
      </c>
      <c r="BE23" s="27">
        <f t="shared" ca="1" si="3"/>
        <v>23</v>
      </c>
      <c r="BF23" s="27" t="str">
        <f t="shared" si="4"/>
        <v>1D3</v>
      </c>
      <c r="BG23" s="27" t="str">
        <f t="shared" ca="1" si="5"/>
        <v/>
      </c>
      <c r="BH23" s="27" t="str">
        <f t="shared" ca="1" si="6"/>
        <v/>
      </c>
    </row>
    <row r="24" spans="1:60" x14ac:dyDescent="0.25">
      <c r="A24" s="104">
        <v>1</v>
      </c>
      <c r="B24" s="258" t="s">
        <v>106</v>
      </c>
      <c r="C24" s="104">
        <v>15.519175159588899</v>
      </c>
      <c r="D24" s="104">
        <v>20.962709427510202</v>
      </c>
      <c r="E24" s="104">
        <v>16.058696087733601</v>
      </c>
      <c r="F24" s="104">
        <v>9.6639602745217399</v>
      </c>
      <c r="G24" s="104">
        <v>5.6718462051558198</v>
      </c>
      <c r="H24" s="104">
        <v>1.3736255012690901</v>
      </c>
      <c r="I24" s="104">
        <v>2.6238156573263001</v>
      </c>
      <c r="J24" s="104">
        <v>-3.0222415370913001</v>
      </c>
      <c r="K24" s="104">
        <v>-2.3477291938461402</v>
      </c>
      <c r="L24" s="104">
        <v>-5.7012903648169404</v>
      </c>
      <c r="M24" s="104">
        <v>-0.78426824384132499</v>
      </c>
      <c r="N24" s="104">
        <v>-5.7118405382029804</v>
      </c>
      <c r="O24" s="104">
        <v>-7.5074561940055</v>
      </c>
      <c r="P24" s="104">
        <v>-9.8791298704709298</v>
      </c>
      <c r="Q24" s="104">
        <v>-7.6447801233389301</v>
      </c>
      <c r="R24" s="104">
        <v>-8.6079715597711601</v>
      </c>
      <c r="S24" s="104">
        <v>-11.526373412093101</v>
      </c>
      <c r="T24" s="104">
        <v>-10.7482604655233</v>
      </c>
      <c r="U24" s="104">
        <v>-12.112790266385201</v>
      </c>
      <c r="V24" s="104">
        <v>-9.8910474863942</v>
      </c>
      <c r="W24" s="104">
        <v>-4.5418823317463604</v>
      </c>
      <c r="X24" s="104">
        <v>-3.1817765876603499</v>
      </c>
      <c r="Y24" s="104">
        <v>-0.31602847130034201</v>
      </c>
      <c r="Z24" s="104">
        <v>11.2919141576358</v>
      </c>
      <c r="AA24" s="104">
        <v>40.840183254130402</v>
      </c>
      <c r="AB24" s="104">
        <v>91.980747998666203</v>
      </c>
      <c r="AC24" s="104">
        <v>185.96686009904101</v>
      </c>
      <c r="AD24" s="104">
        <v>365.973231076476</v>
      </c>
      <c r="AE24" s="104">
        <v>676.11011318028898</v>
      </c>
      <c r="AF24" s="104">
        <v>1177.1740431876501</v>
      </c>
      <c r="AG24" s="104">
        <v>1816.9386559314801</v>
      </c>
      <c r="AH24" s="104">
        <v>2422.4102221046901</v>
      </c>
      <c r="AI24" s="104">
        <v>2923.4539555198699</v>
      </c>
      <c r="AJ24" s="104">
        <v>3276.1917012475801</v>
      </c>
      <c r="AK24" s="104">
        <v>3493.7219754409998</v>
      </c>
      <c r="AL24" s="104">
        <v>3626.90993027276</v>
      </c>
      <c r="AM24" s="104">
        <v>3712.5063884125998</v>
      </c>
      <c r="AN24" s="104">
        <v>3767.20844293449</v>
      </c>
      <c r="AO24" s="104">
        <v>3806.8651954863299</v>
      </c>
      <c r="AP24" s="104">
        <v>3838.6039783278102</v>
      </c>
      <c r="AQ24" s="104"/>
      <c r="AR24" s="104"/>
      <c r="AS24" s="104"/>
      <c r="AT24" s="104"/>
      <c r="AU24" s="104"/>
      <c r="AV24" s="104"/>
      <c r="AW24" s="104"/>
      <c r="AX24" s="104"/>
      <c r="AY24" s="104"/>
      <c r="AZ24" s="104"/>
      <c r="BA24" s="104"/>
      <c r="BB24" s="27">
        <f t="shared" ca="1" si="1"/>
        <v>0</v>
      </c>
      <c r="BC24" s="27">
        <f t="shared" ca="1" si="2"/>
        <v>0</v>
      </c>
      <c r="BD24" s="27">
        <f>IF(C24="","",MAX($BD$3:BD23)+1)</f>
        <v>21</v>
      </c>
      <c r="BE24" s="27">
        <f t="shared" ca="1" si="3"/>
        <v>24</v>
      </c>
      <c r="BF24" s="27" t="str">
        <f t="shared" si="4"/>
        <v>1E3</v>
      </c>
      <c r="BG24" s="27" t="str">
        <f t="shared" ca="1" si="5"/>
        <v/>
      </c>
      <c r="BH24" s="27" t="str">
        <f t="shared" ca="1" si="6"/>
        <v/>
      </c>
    </row>
    <row r="25" spans="1:60" x14ac:dyDescent="0.25">
      <c r="A25" s="104">
        <v>1</v>
      </c>
      <c r="B25" s="258" t="s">
        <v>107</v>
      </c>
      <c r="C25" s="104">
        <v>-2.0333737027704002</v>
      </c>
      <c r="D25" s="104">
        <v>2.9031851382337699</v>
      </c>
      <c r="E25" s="104">
        <v>5.7358552248638297</v>
      </c>
      <c r="F25" s="104">
        <v>8.5605460737751908</v>
      </c>
      <c r="G25" s="104">
        <v>4.7658811715073197</v>
      </c>
      <c r="H25" s="104">
        <v>7.94158760488836</v>
      </c>
      <c r="I25" s="104">
        <v>1.0094216409729599</v>
      </c>
      <c r="J25" s="104">
        <v>-3.65789894815634</v>
      </c>
      <c r="K25" s="104">
        <v>3.3388301993627501</v>
      </c>
      <c r="L25" s="104">
        <v>-2.0944066801039298</v>
      </c>
      <c r="M25" s="104">
        <v>-0.68379691812015198</v>
      </c>
      <c r="N25" s="104">
        <v>-5.2879934766429004</v>
      </c>
      <c r="O25" s="104">
        <v>-7.3180878774160201</v>
      </c>
      <c r="P25" s="104">
        <v>-1.0487206673328699</v>
      </c>
      <c r="Q25" s="104">
        <v>-9.2410319050040908</v>
      </c>
      <c r="R25" s="104">
        <v>-9.2886925015759498</v>
      </c>
      <c r="S25" s="104">
        <v>-10.231139935513999</v>
      </c>
      <c r="T25" s="104">
        <v>-10.2721529490868</v>
      </c>
      <c r="U25" s="104">
        <v>-6.3061658503215803</v>
      </c>
      <c r="V25" s="104">
        <v>-5.05303597634793</v>
      </c>
      <c r="W25" s="104">
        <v>-11.1427236900554</v>
      </c>
      <c r="X25" s="104">
        <v>-6.3384214097041003</v>
      </c>
      <c r="Y25" s="104">
        <v>-3.6859662432302698</v>
      </c>
      <c r="Z25" s="104">
        <v>14.881984490227801</v>
      </c>
      <c r="AA25" s="104">
        <v>36.6477180089569</v>
      </c>
      <c r="AB25" s="104">
        <v>90.427028257775405</v>
      </c>
      <c r="AC25" s="104">
        <v>185.98058486125001</v>
      </c>
      <c r="AD25" s="104">
        <v>383.72548463811597</v>
      </c>
      <c r="AE25" s="104">
        <v>703.24910921196499</v>
      </c>
      <c r="AF25" s="104">
        <v>1204.37181729998</v>
      </c>
      <c r="AG25" s="104">
        <v>1872.19760304035</v>
      </c>
      <c r="AH25" s="104">
        <v>2479.90254566254</v>
      </c>
      <c r="AI25" s="104">
        <v>2977.7474330036598</v>
      </c>
      <c r="AJ25" s="104">
        <v>3324.4817888654802</v>
      </c>
      <c r="AK25" s="104">
        <v>3541.8754213914999</v>
      </c>
      <c r="AL25" s="104">
        <v>3669.02715890645</v>
      </c>
      <c r="AM25" s="104">
        <v>3748.1959042766498</v>
      </c>
      <c r="AN25" s="104">
        <v>3794.1963578855698</v>
      </c>
      <c r="AO25" s="104">
        <v>3831.4896541885701</v>
      </c>
      <c r="AP25" s="104">
        <v>3859.06736651757</v>
      </c>
      <c r="AQ25" s="104"/>
      <c r="AR25" s="104"/>
      <c r="AS25" s="104"/>
      <c r="AT25" s="104"/>
      <c r="AU25" s="104"/>
      <c r="AV25" s="104"/>
      <c r="AW25" s="104"/>
      <c r="AX25" s="104"/>
      <c r="AY25" s="104"/>
      <c r="AZ25" s="104"/>
      <c r="BA25" s="104"/>
      <c r="BB25" s="27">
        <f t="shared" ca="1" si="1"/>
        <v>0</v>
      </c>
      <c r="BC25" s="27">
        <f t="shared" ca="1" si="2"/>
        <v>0</v>
      </c>
      <c r="BD25" s="27">
        <f>IF(C25="","",MAX($BD$3:BD24)+1)</f>
        <v>22</v>
      </c>
      <c r="BE25" s="27">
        <f t="shared" ca="1" si="3"/>
        <v>25</v>
      </c>
      <c r="BF25" s="27" t="str">
        <f t="shared" si="4"/>
        <v>1F3</v>
      </c>
      <c r="BG25" s="27" t="str">
        <f t="shared" ca="1" si="5"/>
        <v/>
      </c>
      <c r="BH25" s="27" t="str">
        <f t="shared" ca="1" si="6"/>
        <v/>
      </c>
    </row>
    <row r="26" spans="1:60" x14ac:dyDescent="0.25">
      <c r="A26" s="104">
        <v>1</v>
      </c>
      <c r="B26" s="258" t="s">
        <v>120</v>
      </c>
      <c r="C26" s="104">
        <v>20.963947490129598</v>
      </c>
      <c r="D26" s="104">
        <v>22.3286408660197</v>
      </c>
      <c r="E26" s="104">
        <v>19.293515452561699</v>
      </c>
      <c r="F26" s="104">
        <v>11.784806230041299</v>
      </c>
      <c r="G26" s="104">
        <v>3.2804219180716201</v>
      </c>
      <c r="H26" s="104">
        <v>1.27115198859474</v>
      </c>
      <c r="I26" s="104">
        <v>0.41262765587907801</v>
      </c>
      <c r="J26" s="104">
        <v>1.0838676520811501</v>
      </c>
      <c r="K26" s="104">
        <v>-2.3210821661855299</v>
      </c>
      <c r="L26" s="104">
        <v>-6.8996014977433298</v>
      </c>
      <c r="M26" s="104">
        <v>-7.2703410848948797</v>
      </c>
      <c r="N26" s="104">
        <v>-11.596997605905001</v>
      </c>
      <c r="O26" s="104">
        <v>-8.1151860371974198</v>
      </c>
      <c r="P26" s="104">
        <v>-7.26579227736147</v>
      </c>
      <c r="Q26" s="104">
        <v>-2.8480001885509401</v>
      </c>
      <c r="R26" s="104">
        <v>-5.7173745890777399</v>
      </c>
      <c r="S26" s="104">
        <v>-4.2043080388234602</v>
      </c>
      <c r="T26" s="104">
        <v>-1.98916384948598</v>
      </c>
      <c r="U26" s="104">
        <v>-1.0136016442420399</v>
      </c>
      <c r="V26" s="104">
        <v>-2.6514690821554701</v>
      </c>
      <c r="W26" s="104">
        <v>-0.891943104846178</v>
      </c>
      <c r="X26" s="104">
        <v>0.949137712411812</v>
      </c>
      <c r="Y26" s="104">
        <v>9.4639875769348691</v>
      </c>
      <c r="Z26" s="104">
        <v>25.1203580529059</v>
      </c>
      <c r="AA26" s="104">
        <v>54.456050492518003</v>
      </c>
      <c r="AB26" s="104">
        <v>114.504323916432</v>
      </c>
      <c r="AC26" s="104">
        <v>218.09044574985799</v>
      </c>
      <c r="AD26" s="104">
        <v>408.479500574702</v>
      </c>
      <c r="AE26" s="104">
        <v>737.88713771787798</v>
      </c>
      <c r="AF26" s="104">
        <v>1225.2396250568299</v>
      </c>
      <c r="AG26" s="104">
        <v>1860.8916528617201</v>
      </c>
      <c r="AH26" s="104">
        <v>2441.2855283253798</v>
      </c>
      <c r="AI26" s="104">
        <v>2924.2346683302098</v>
      </c>
      <c r="AJ26" s="104">
        <v>3257.94129573185</v>
      </c>
      <c r="AK26" s="104">
        <v>3467.8600832479401</v>
      </c>
      <c r="AL26" s="104">
        <v>3590.27495773292</v>
      </c>
      <c r="AM26" s="104">
        <v>3667.1029742843398</v>
      </c>
      <c r="AN26" s="104">
        <v>3713.8290332967799</v>
      </c>
      <c r="AO26" s="104">
        <v>3743.7197869220499</v>
      </c>
      <c r="AP26" s="104">
        <v>3766.65595720697</v>
      </c>
      <c r="AQ26" s="104"/>
      <c r="AR26" s="104"/>
      <c r="AS26" s="104"/>
      <c r="AT26" s="104"/>
      <c r="AU26" s="104"/>
      <c r="AV26" s="104"/>
      <c r="AW26" s="104"/>
      <c r="AX26" s="104"/>
      <c r="AY26" s="104"/>
      <c r="AZ26" s="104"/>
      <c r="BA26" s="104"/>
      <c r="BB26" s="27">
        <f t="shared" ca="1" si="1"/>
        <v>0</v>
      </c>
      <c r="BC26" s="27">
        <f t="shared" ca="1" si="2"/>
        <v>0</v>
      </c>
      <c r="BD26" s="27">
        <f>IF(C26="","",MAX($BD$3:BD25)+1)</f>
        <v>23</v>
      </c>
      <c r="BE26" s="27">
        <f t="shared" ca="1" si="3"/>
        <v>26</v>
      </c>
      <c r="BF26" s="27" t="str">
        <f t="shared" si="4"/>
        <v>1G3</v>
      </c>
      <c r="BG26" s="27" t="str">
        <f t="shared" ca="1" si="5"/>
        <v/>
      </c>
      <c r="BH26" s="27" t="str">
        <f t="shared" ca="1" si="6"/>
        <v/>
      </c>
    </row>
    <row r="27" spans="1:60" x14ac:dyDescent="0.25">
      <c r="A27" s="104">
        <v>1</v>
      </c>
      <c r="B27" s="258" t="s">
        <v>121</v>
      </c>
      <c r="C27" s="104">
        <v>16.064338030109901</v>
      </c>
      <c r="D27" s="104">
        <v>11.4677527028171</v>
      </c>
      <c r="E27" s="104">
        <v>12.0505804261902</v>
      </c>
      <c r="F27" s="104">
        <v>0.30026974193060602</v>
      </c>
      <c r="G27" s="104">
        <v>3.27091978612179</v>
      </c>
      <c r="H27" s="104">
        <v>2.2981747898215898</v>
      </c>
      <c r="I27" s="104">
        <v>3.0703427493876898</v>
      </c>
      <c r="J27" s="104">
        <v>-4.2515128233912902</v>
      </c>
      <c r="K27" s="104">
        <v>2.6891438133893599</v>
      </c>
      <c r="L27" s="104">
        <v>0.71980936250975003</v>
      </c>
      <c r="M27" s="104">
        <v>-3.1861049136209698</v>
      </c>
      <c r="N27" s="104">
        <v>-2.9079386020621301</v>
      </c>
      <c r="O27" s="104">
        <v>-5.9299452190452904</v>
      </c>
      <c r="P27" s="104">
        <v>-6.4575466777891997</v>
      </c>
      <c r="Q27" s="104">
        <v>-3.1756389205852402</v>
      </c>
      <c r="R27" s="104">
        <v>-5.8804285796418299</v>
      </c>
      <c r="S27" s="104">
        <v>-4.95984454269637</v>
      </c>
      <c r="T27" s="104">
        <v>-9.8508763543773092</v>
      </c>
      <c r="U27" s="104">
        <v>-3.9837232325526202</v>
      </c>
      <c r="V27" s="104">
        <v>-3.9467802326780701</v>
      </c>
      <c r="W27" s="104">
        <v>-5.5278874925074897</v>
      </c>
      <c r="X27" s="104">
        <v>1.96420149895903</v>
      </c>
      <c r="Y27" s="104">
        <v>11.5297538282357</v>
      </c>
      <c r="Z27" s="104">
        <v>20.714482346916601</v>
      </c>
      <c r="AA27" s="104">
        <v>42.886700439647001</v>
      </c>
      <c r="AB27" s="104">
        <v>98.800986150474301</v>
      </c>
      <c r="AC27" s="104">
        <v>183.453685050828</v>
      </c>
      <c r="AD27" s="104">
        <v>336.546274222318</v>
      </c>
      <c r="AE27" s="104">
        <v>600.48034015005396</v>
      </c>
      <c r="AF27" s="104">
        <v>1024.9700888258301</v>
      </c>
      <c r="AG27" s="104">
        <v>1568.2355849830701</v>
      </c>
      <c r="AH27" s="104">
        <v>2114.6167667652999</v>
      </c>
      <c r="AI27" s="104">
        <v>2575.8666154070502</v>
      </c>
      <c r="AJ27" s="104">
        <v>2906.93852314173</v>
      </c>
      <c r="AK27" s="104">
        <v>3117.00105457976</v>
      </c>
      <c r="AL27" s="104">
        <v>3244.5140331648699</v>
      </c>
      <c r="AM27" s="104">
        <v>3318.2927658467502</v>
      </c>
      <c r="AN27" s="104">
        <v>3361.3329432537598</v>
      </c>
      <c r="AO27" s="104">
        <v>3384.4990673964098</v>
      </c>
      <c r="AP27" s="104">
        <v>3404.0224390916101</v>
      </c>
      <c r="AQ27" s="104"/>
      <c r="AR27" s="104"/>
      <c r="AS27" s="104"/>
      <c r="AT27" s="104"/>
      <c r="AU27" s="104"/>
      <c r="AV27" s="104"/>
      <c r="AW27" s="104"/>
      <c r="AX27" s="104"/>
      <c r="AY27" s="104"/>
      <c r="AZ27" s="104"/>
      <c r="BA27" s="104"/>
      <c r="BB27" s="27">
        <f t="shared" ca="1" si="1"/>
        <v>0</v>
      </c>
      <c r="BC27" s="27">
        <f t="shared" ca="1" si="2"/>
        <v>0</v>
      </c>
      <c r="BD27" s="27">
        <f>IF(C27="","",MAX($BD$3:BD26)+1)</f>
        <v>24</v>
      </c>
      <c r="BE27" s="27">
        <f t="shared" ca="1" si="3"/>
        <v>27</v>
      </c>
      <c r="BF27" s="27" t="str">
        <f t="shared" si="4"/>
        <v>1H3</v>
      </c>
      <c r="BG27" s="27" t="str">
        <f t="shared" ca="1" si="5"/>
        <v/>
      </c>
      <c r="BH27" s="27" t="str">
        <f t="shared" ca="1" si="6"/>
        <v/>
      </c>
    </row>
    <row r="28" spans="1:60" x14ac:dyDescent="0.25">
      <c r="A28" s="104">
        <v>1</v>
      </c>
      <c r="B28" s="258" t="s">
        <v>80</v>
      </c>
      <c r="C28" s="104">
        <v>0.59185674732771099</v>
      </c>
      <c r="D28" s="104">
        <v>28.007371049808199</v>
      </c>
      <c r="E28" s="104">
        <v>15.466927438456899</v>
      </c>
      <c r="F28" s="104">
        <v>10.793162258627</v>
      </c>
      <c r="G28" s="104">
        <v>5.1921555009312197</v>
      </c>
      <c r="H28" s="104">
        <v>4.60856278309529</v>
      </c>
      <c r="I28" s="104">
        <v>-4.7298138981582296</v>
      </c>
      <c r="J28" s="104">
        <v>0.67455676561576206</v>
      </c>
      <c r="K28" s="104">
        <v>-8.8169890311828603</v>
      </c>
      <c r="L28" s="104">
        <v>0.36255990830250101</v>
      </c>
      <c r="M28" s="104">
        <v>-7.8465931066289203</v>
      </c>
      <c r="N28" s="104">
        <v>-8.9438812659723208</v>
      </c>
      <c r="O28" s="104">
        <v>-9.5641920708926609</v>
      </c>
      <c r="P28" s="104">
        <v>-11.2077593054091</v>
      </c>
      <c r="Q28" s="104">
        <v>-12.4356106063246</v>
      </c>
      <c r="R28" s="104">
        <v>-13.960698462612999</v>
      </c>
      <c r="S28" s="104">
        <v>-12.1957673542106</v>
      </c>
      <c r="T28" s="104">
        <v>-10.3504703004555</v>
      </c>
      <c r="U28" s="104">
        <v>-6.97271904415447</v>
      </c>
      <c r="V28" s="104">
        <v>-0.98247342193144505</v>
      </c>
      <c r="W28" s="104">
        <v>14.3443638540039</v>
      </c>
      <c r="X28" s="104">
        <v>40.265160910762901</v>
      </c>
      <c r="Y28" s="104">
        <v>80.390293262509203</v>
      </c>
      <c r="Z28" s="104">
        <v>159.34463332300399</v>
      </c>
      <c r="AA28" s="104">
        <v>268.70345284600199</v>
      </c>
      <c r="AB28" s="104">
        <v>460.54019440187</v>
      </c>
      <c r="AC28" s="104">
        <v>742.28897890442499</v>
      </c>
      <c r="AD28" s="104">
        <v>1124.19685722846</v>
      </c>
      <c r="AE28" s="104">
        <v>1590.4861163461201</v>
      </c>
      <c r="AF28" s="104">
        <v>2020.2891969718501</v>
      </c>
      <c r="AG28" s="104">
        <v>2367.8734441700499</v>
      </c>
      <c r="AH28" s="104">
        <v>2605.3454639461902</v>
      </c>
      <c r="AI28" s="104">
        <v>2757.7963984313101</v>
      </c>
      <c r="AJ28" s="104">
        <v>2871.6198776485599</v>
      </c>
      <c r="AK28" s="104">
        <v>2970.97101159555</v>
      </c>
      <c r="AL28" s="104">
        <v>3062.1248466228599</v>
      </c>
      <c r="AM28" s="104">
        <v>3128.1264583092502</v>
      </c>
      <c r="AN28" s="104">
        <v>3178.0822216197098</v>
      </c>
      <c r="AO28" s="104">
        <v>3212.4158460268</v>
      </c>
      <c r="AP28" s="104">
        <v>3247.4212808642301</v>
      </c>
      <c r="AQ28" s="104"/>
      <c r="AR28" s="104"/>
      <c r="AS28" s="104"/>
      <c r="AT28" s="104"/>
      <c r="AU28" s="104"/>
      <c r="AV28" s="104"/>
      <c r="AW28" s="104"/>
      <c r="AX28" s="104"/>
      <c r="AY28" s="104"/>
      <c r="AZ28" s="104"/>
      <c r="BA28" s="104"/>
      <c r="BB28" s="27">
        <f t="shared" ca="1" si="1"/>
        <v>0</v>
      </c>
      <c r="BC28" s="27">
        <f t="shared" ca="1" si="2"/>
        <v>0</v>
      </c>
      <c r="BD28" s="27">
        <f>IF(C28="","",MAX($BD$3:BD27)+1)</f>
        <v>25</v>
      </c>
      <c r="BE28" s="27">
        <f t="shared" ca="1" si="3"/>
        <v>28</v>
      </c>
      <c r="BF28" s="27" t="str">
        <f t="shared" si="4"/>
        <v>1A4</v>
      </c>
      <c r="BG28" s="27" t="str">
        <f t="shared" ca="1" si="5"/>
        <v/>
      </c>
      <c r="BH28" s="27" t="str">
        <f t="shared" ca="1" si="6"/>
        <v/>
      </c>
    </row>
    <row r="29" spans="1:60" x14ac:dyDescent="0.25">
      <c r="A29" s="104">
        <v>1</v>
      </c>
      <c r="B29" s="258" t="s">
        <v>81</v>
      </c>
      <c r="C29" s="104">
        <v>-0.93612293551677805</v>
      </c>
      <c r="D29" s="104">
        <v>16.935242690711199</v>
      </c>
      <c r="E29" s="104">
        <v>17.509566156183201</v>
      </c>
      <c r="F29" s="104">
        <v>9.5463152897245909</v>
      </c>
      <c r="G29" s="104">
        <v>6.7979549501255896</v>
      </c>
      <c r="H29" s="104">
        <v>8.5981411884286008</v>
      </c>
      <c r="I29" s="104">
        <v>3.4943595248319101</v>
      </c>
      <c r="J29" s="104">
        <v>0.63225300144085805</v>
      </c>
      <c r="K29" s="104">
        <v>-9.0135998449422896</v>
      </c>
      <c r="L29" s="104">
        <v>-6.5689814617717301</v>
      </c>
      <c r="M29" s="104">
        <v>-6.5572932972190801</v>
      </c>
      <c r="N29" s="104">
        <v>-12.589640020900299</v>
      </c>
      <c r="O29" s="104">
        <v>-13.0055281560817</v>
      </c>
      <c r="P29" s="104">
        <v>-17.065584395399998</v>
      </c>
      <c r="Q29" s="104">
        <v>-13.258845101555799</v>
      </c>
      <c r="R29" s="104">
        <v>-13.1829283992629</v>
      </c>
      <c r="S29" s="104">
        <v>-9.6928426684421503</v>
      </c>
      <c r="T29" s="104">
        <v>-14.519922060460001</v>
      </c>
      <c r="U29" s="104">
        <v>-6.69505832896402</v>
      </c>
      <c r="V29" s="104">
        <v>3.2801186224546699</v>
      </c>
      <c r="W29" s="104">
        <v>18.503847891010999</v>
      </c>
      <c r="X29" s="104">
        <v>43.033746282233601</v>
      </c>
      <c r="Y29" s="104">
        <v>99.496743281817999</v>
      </c>
      <c r="Z29" s="104">
        <v>172.33818485213601</v>
      </c>
      <c r="AA29" s="104">
        <v>318.34966947881497</v>
      </c>
      <c r="AB29" s="104">
        <v>524.24136021054301</v>
      </c>
      <c r="AC29" s="104">
        <v>835.18697444688598</v>
      </c>
      <c r="AD29" s="104">
        <v>1265.99880811294</v>
      </c>
      <c r="AE29" s="104">
        <v>1766.41835884888</v>
      </c>
      <c r="AF29" s="104">
        <v>2229.5236128072502</v>
      </c>
      <c r="AG29" s="104">
        <v>2606.3086731562198</v>
      </c>
      <c r="AH29" s="104">
        <v>2853.8691248648802</v>
      </c>
      <c r="AI29" s="104">
        <v>3015.83297525238</v>
      </c>
      <c r="AJ29" s="104">
        <v>3127.43447057093</v>
      </c>
      <c r="AK29" s="104">
        <v>3232.2941553148398</v>
      </c>
      <c r="AL29" s="104">
        <v>3315.27584385201</v>
      </c>
      <c r="AM29" s="104">
        <v>3390.1407193242298</v>
      </c>
      <c r="AN29" s="104">
        <v>3445.3898385646598</v>
      </c>
      <c r="AO29" s="104">
        <v>3489.29528292021</v>
      </c>
      <c r="AP29" s="104">
        <v>3521.8675198287301</v>
      </c>
      <c r="AQ29" s="104"/>
      <c r="AR29" s="104"/>
      <c r="AS29" s="104"/>
      <c r="AT29" s="104"/>
      <c r="AU29" s="104"/>
      <c r="AV29" s="104"/>
      <c r="AW29" s="104"/>
      <c r="AX29" s="104"/>
      <c r="AY29" s="104"/>
      <c r="AZ29" s="104"/>
      <c r="BA29" s="104"/>
      <c r="BB29" s="27">
        <f t="shared" ca="1" si="1"/>
        <v>0</v>
      </c>
      <c r="BC29" s="27">
        <f t="shared" ca="1" si="2"/>
        <v>0</v>
      </c>
      <c r="BD29" s="27">
        <f>IF(C29="","",MAX($BD$3:BD28)+1)</f>
        <v>26</v>
      </c>
      <c r="BE29" s="27">
        <f t="shared" ca="1" si="3"/>
        <v>29</v>
      </c>
      <c r="BF29" s="27" t="str">
        <f t="shared" si="4"/>
        <v>1B4</v>
      </c>
      <c r="BG29" s="27" t="str">
        <f t="shared" ca="1" si="5"/>
        <v/>
      </c>
      <c r="BH29" s="27" t="str">
        <f t="shared" ca="1" si="6"/>
        <v/>
      </c>
    </row>
    <row r="30" spans="1:60" x14ac:dyDescent="0.25">
      <c r="A30" s="104">
        <v>1</v>
      </c>
      <c r="B30" s="258" t="s">
        <v>94</v>
      </c>
      <c r="C30" s="104">
        <v>3.3512218433461398</v>
      </c>
      <c r="D30" s="104">
        <v>7.4773093122189502</v>
      </c>
      <c r="E30" s="104">
        <v>8.9777074737585298</v>
      </c>
      <c r="F30" s="104">
        <v>5.5607649777284696</v>
      </c>
      <c r="G30" s="104">
        <v>7.0852332724293801</v>
      </c>
      <c r="H30" s="104">
        <v>3.6800642279836202</v>
      </c>
      <c r="I30" s="104">
        <v>3.6402218515204399</v>
      </c>
      <c r="J30" s="104">
        <v>1.3702680746096101</v>
      </c>
      <c r="K30" s="104">
        <v>-0.323704060368527</v>
      </c>
      <c r="L30" s="104">
        <v>-2.3708999494447198</v>
      </c>
      <c r="M30" s="104">
        <v>-1.8888463948337599</v>
      </c>
      <c r="N30" s="104">
        <v>-4.4957453512947696</v>
      </c>
      <c r="O30" s="104">
        <v>-3.9687926355527399</v>
      </c>
      <c r="P30" s="104">
        <v>-4.1785190604846303</v>
      </c>
      <c r="Q30" s="104">
        <v>-5.6406711731165204</v>
      </c>
      <c r="R30" s="104">
        <v>-8.0087264424068998</v>
      </c>
      <c r="S30" s="104">
        <v>-7.7568911695429996</v>
      </c>
      <c r="T30" s="104">
        <v>-6.2694403521618396</v>
      </c>
      <c r="U30" s="104">
        <v>-8.3274510819651404</v>
      </c>
      <c r="V30" s="104">
        <v>-8.9130951162151195</v>
      </c>
      <c r="W30" s="104">
        <v>-5.844940191359</v>
      </c>
      <c r="X30" s="104">
        <v>-4.1812441926531401</v>
      </c>
      <c r="Y30" s="104">
        <v>0.19558337675835</v>
      </c>
      <c r="Z30" s="104">
        <v>11.861478069817201</v>
      </c>
      <c r="AA30" s="104">
        <v>33.6960139022299</v>
      </c>
      <c r="AB30" s="104">
        <v>78.162009992538103</v>
      </c>
      <c r="AC30" s="104">
        <v>168.89215493695099</v>
      </c>
      <c r="AD30" s="104">
        <v>322.89058174597898</v>
      </c>
      <c r="AE30" s="104">
        <v>614.91157559520502</v>
      </c>
      <c r="AF30" s="104">
        <v>1093.1120389282</v>
      </c>
      <c r="AG30" s="104">
        <v>1763.4988217256</v>
      </c>
      <c r="AH30" s="104">
        <v>2451.40995904494</v>
      </c>
      <c r="AI30" s="104">
        <v>3013.40084662138</v>
      </c>
      <c r="AJ30" s="104">
        <v>3385.5403718263801</v>
      </c>
      <c r="AK30" s="104">
        <v>3597.0071524556502</v>
      </c>
      <c r="AL30" s="104">
        <v>3710.30501619202</v>
      </c>
      <c r="AM30" s="104">
        <v>3790.7778389637401</v>
      </c>
      <c r="AN30" s="104">
        <v>3845.9234138522402</v>
      </c>
      <c r="AO30" s="104">
        <v>3886.4075357956499</v>
      </c>
      <c r="AP30" s="104">
        <v>3910.8174414942901</v>
      </c>
      <c r="AQ30" s="104"/>
      <c r="AR30" s="104"/>
      <c r="AS30" s="104"/>
      <c r="AT30" s="104"/>
      <c r="AU30" s="104"/>
      <c r="AV30" s="104"/>
      <c r="AW30" s="104"/>
      <c r="AX30" s="104"/>
      <c r="AY30" s="104"/>
      <c r="AZ30" s="104"/>
      <c r="BA30" s="104"/>
      <c r="BB30" s="27">
        <f t="shared" ca="1" si="1"/>
        <v>0</v>
      </c>
      <c r="BC30" s="27">
        <f t="shared" ca="1" si="2"/>
        <v>0</v>
      </c>
      <c r="BD30" s="27">
        <f>IF(C30="","",MAX($BD$3:BD29)+1)</f>
        <v>27</v>
      </c>
      <c r="BE30" s="27">
        <f t="shared" ca="1" si="3"/>
        <v>30</v>
      </c>
      <c r="BF30" s="27" t="str">
        <f t="shared" si="4"/>
        <v>1C4</v>
      </c>
      <c r="BG30" s="27" t="str">
        <f t="shared" ca="1" si="5"/>
        <v/>
      </c>
      <c r="BH30" s="27" t="str">
        <f t="shared" ca="1" si="6"/>
        <v/>
      </c>
    </row>
    <row r="31" spans="1:60" x14ac:dyDescent="0.25">
      <c r="A31" s="104">
        <v>1</v>
      </c>
      <c r="B31" s="258" t="s">
        <v>95</v>
      </c>
      <c r="C31" s="104">
        <v>2.6351502850002402</v>
      </c>
      <c r="D31" s="104">
        <v>10.7125452001924</v>
      </c>
      <c r="E31" s="104">
        <v>10.750036409361201</v>
      </c>
      <c r="F31" s="104">
        <v>4.0239224045840301</v>
      </c>
      <c r="G31" s="104">
        <v>2.9827952120449499</v>
      </c>
      <c r="H31" s="104">
        <v>1.83949076981389</v>
      </c>
      <c r="I31" s="104">
        <v>2.1557541756887999</v>
      </c>
      <c r="J31" s="104">
        <v>6.7047958490238697</v>
      </c>
      <c r="K31" s="104">
        <v>2.1162907836051099</v>
      </c>
      <c r="L31" s="104">
        <v>-3.4785540733287199</v>
      </c>
      <c r="M31" s="104">
        <v>0.18997590189565</v>
      </c>
      <c r="N31" s="104">
        <v>-1.93861834569134</v>
      </c>
      <c r="O31" s="104">
        <v>-8.1330486805618403</v>
      </c>
      <c r="P31" s="104">
        <v>-1.3477285236986101</v>
      </c>
      <c r="Q31" s="104">
        <v>-5.7366933214048004</v>
      </c>
      <c r="R31" s="104">
        <v>-6.2734838739652297</v>
      </c>
      <c r="S31" s="104">
        <v>-8.6261158291699793</v>
      </c>
      <c r="T31" s="104">
        <v>-6.1385734945670301</v>
      </c>
      <c r="U31" s="104">
        <v>-4.2602260450430602</v>
      </c>
      <c r="V31" s="104">
        <v>-11.0359162889595</v>
      </c>
      <c r="W31" s="104">
        <v>-4.9776210382742603</v>
      </c>
      <c r="X31" s="104">
        <v>-1.7257284322095101</v>
      </c>
      <c r="Y31" s="104">
        <v>-0.87718623969431098</v>
      </c>
      <c r="Z31" s="104">
        <v>9.6959183571516405</v>
      </c>
      <c r="AA31" s="104">
        <v>32.401294518525397</v>
      </c>
      <c r="AB31" s="104">
        <v>73.090697499369099</v>
      </c>
      <c r="AC31" s="104">
        <v>158.95327565544599</v>
      </c>
      <c r="AD31" s="104">
        <v>311.96703402718703</v>
      </c>
      <c r="AE31" s="104">
        <v>594.56173622040706</v>
      </c>
      <c r="AF31" s="104">
        <v>1069.28598532145</v>
      </c>
      <c r="AG31" s="104">
        <v>1755.1041940083701</v>
      </c>
      <c r="AH31" s="104">
        <v>2481.1348467985599</v>
      </c>
      <c r="AI31" s="104">
        <v>3075.52013226996</v>
      </c>
      <c r="AJ31" s="104">
        <v>3481.5154857918301</v>
      </c>
      <c r="AK31" s="104">
        <v>3710.69820359081</v>
      </c>
      <c r="AL31" s="104">
        <v>3836.2630031861299</v>
      </c>
      <c r="AM31" s="104">
        <v>3913.8399040181998</v>
      </c>
      <c r="AN31" s="104">
        <v>3969.3442277228401</v>
      </c>
      <c r="AO31" s="104">
        <v>4015.0625558066699</v>
      </c>
      <c r="AP31" s="104">
        <v>4052.1094334600202</v>
      </c>
      <c r="AQ31" s="104"/>
      <c r="AR31" s="104"/>
      <c r="AS31" s="104"/>
      <c r="AT31" s="104"/>
      <c r="AU31" s="104"/>
      <c r="AV31" s="104"/>
      <c r="AW31" s="104"/>
      <c r="AX31" s="104"/>
      <c r="AY31" s="104"/>
      <c r="AZ31" s="104"/>
      <c r="BA31" s="104"/>
      <c r="BB31" s="27">
        <f t="shared" ca="1" si="1"/>
        <v>0</v>
      </c>
      <c r="BC31" s="27">
        <f t="shared" ca="1" si="2"/>
        <v>0</v>
      </c>
      <c r="BD31" s="27">
        <f>IF(C31="","",MAX($BD$3:BD30)+1)</f>
        <v>28</v>
      </c>
      <c r="BE31" s="27">
        <f t="shared" ca="1" si="3"/>
        <v>31</v>
      </c>
      <c r="BF31" s="27" t="str">
        <f t="shared" si="4"/>
        <v>1D4</v>
      </c>
      <c r="BG31" s="27" t="str">
        <f t="shared" ca="1" si="5"/>
        <v/>
      </c>
      <c r="BH31" s="27" t="str">
        <f t="shared" ca="1" si="6"/>
        <v/>
      </c>
    </row>
    <row r="32" spans="1:60" x14ac:dyDescent="0.25">
      <c r="A32" s="104">
        <v>1</v>
      </c>
      <c r="B32" s="258" t="s">
        <v>108</v>
      </c>
      <c r="C32" s="104">
        <v>4.3608034046219499</v>
      </c>
      <c r="D32" s="104">
        <v>18.750484367641999</v>
      </c>
      <c r="E32" s="104">
        <v>13.1893921423466</v>
      </c>
      <c r="F32" s="104">
        <v>5.2410950078328797</v>
      </c>
      <c r="G32" s="104">
        <v>5.29057317282422</v>
      </c>
      <c r="H32" s="104">
        <v>3.8057275799246799</v>
      </c>
      <c r="I32" s="104">
        <v>1.39067467359382</v>
      </c>
      <c r="J32" s="104">
        <v>2.0674729628976798</v>
      </c>
      <c r="K32" s="104">
        <v>-3.3153902528192698</v>
      </c>
      <c r="L32" s="104">
        <v>-1.4717897886221201</v>
      </c>
      <c r="M32" s="104">
        <v>2.92500035766352E-3</v>
      </c>
      <c r="N32" s="104">
        <v>-6.4958908917424196</v>
      </c>
      <c r="O32" s="104">
        <v>-5.0964580504905799</v>
      </c>
      <c r="P32" s="104">
        <v>-8.6372608505175794</v>
      </c>
      <c r="Q32" s="104">
        <v>-7.9667680302186401</v>
      </c>
      <c r="R32" s="104">
        <v>-6.2344694725770804</v>
      </c>
      <c r="S32" s="104">
        <v>-10.3624134652287</v>
      </c>
      <c r="T32" s="104">
        <v>-11.189578063906101</v>
      </c>
      <c r="U32" s="104">
        <v>-7.1540948754213796</v>
      </c>
      <c r="V32" s="104">
        <v>-10.182219338911599</v>
      </c>
      <c r="W32" s="104">
        <v>-10.099774389103899</v>
      </c>
      <c r="X32" s="104">
        <v>-6.2172182688636903</v>
      </c>
      <c r="Y32" s="104">
        <v>-4.3426854578961001</v>
      </c>
      <c r="Z32" s="104">
        <v>2.5077110030460998</v>
      </c>
      <c r="AA32" s="104">
        <v>13.633051615313001</v>
      </c>
      <c r="AB32" s="104">
        <v>35.561499330010498</v>
      </c>
      <c r="AC32" s="104">
        <v>77.960590064728393</v>
      </c>
      <c r="AD32" s="104">
        <v>169.74337332584199</v>
      </c>
      <c r="AE32" s="104">
        <v>328.04281878743001</v>
      </c>
      <c r="AF32" s="104">
        <v>607.345538614661</v>
      </c>
      <c r="AG32" s="104">
        <v>1068.78304273906</v>
      </c>
      <c r="AH32" s="104">
        <v>1684.2751484241501</v>
      </c>
      <c r="AI32" s="104">
        <v>2307.8671137568199</v>
      </c>
      <c r="AJ32" s="104">
        <v>2828.6580034117701</v>
      </c>
      <c r="AK32" s="104">
        <v>3194.33255249579</v>
      </c>
      <c r="AL32" s="104">
        <v>3426.92923477871</v>
      </c>
      <c r="AM32" s="104">
        <v>3568.9734763588599</v>
      </c>
      <c r="AN32" s="104">
        <v>3656.9382250322901</v>
      </c>
      <c r="AO32" s="104">
        <v>3715.1648854068299</v>
      </c>
      <c r="AP32" s="104">
        <v>3755.9272464751398</v>
      </c>
      <c r="AQ32" s="104"/>
      <c r="AR32" s="104"/>
      <c r="AS32" s="104"/>
      <c r="AT32" s="104"/>
      <c r="AU32" s="104"/>
      <c r="AV32" s="104"/>
      <c r="AW32" s="104"/>
      <c r="AX32" s="104"/>
      <c r="AY32" s="104"/>
      <c r="AZ32" s="104"/>
      <c r="BA32" s="104"/>
      <c r="BB32" s="27">
        <f t="shared" ca="1" si="1"/>
        <v>0</v>
      </c>
      <c r="BC32" s="27">
        <f t="shared" ca="1" si="2"/>
        <v>0</v>
      </c>
      <c r="BD32" s="27">
        <f>IF(C32="","",MAX($BD$3:BD31)+1)</f>
        <v>29</v>
      </c>
      <c r="BE32" s="27">
        <f t="shared" ca="1" si="3"/>
        <v>32</v>
      </c>
      <c r="BF32" s="27" t="str">
        <f t="shared" si="4"/>
        <v>1E4</v>
      </c>
      <c r="BG32" s="27" t="str">
        <f t="shared" ca="1" si="5"/>
        <v/>
      </c>
      <c r="BH32" s="27" t="str">
        <f t="shared" ca="1" si="6"/>
        <v/>
      </c>
    </row>
    <row r="33" spans="1:60" x14ac:dyDescent="0.25">
      <c r="A33" s="104">
        <v>1</v>
      </c>
      <c r="B33" s="258" t="s">
        <v>109</v>
      </c>
      <c r="C33" s="104">
        <v>8.3377055730916201</v>
      </c>
      <c r="D33" s="104">
        <v>23.6502701687218</v>
      </c>
      <c r="E33" s="104">
        <v>19.9640858482521</v>
      </c>
      <c r="F33" s="104">
        <v>10.7144875392</v>
      </c>
      <c r="G33" s="104">
        <v>2.4202175800037402</v>
      </c>
      <c r="H33" s="104">
        <v>6.3964244777262103</v>
      </c>
      <c r="I33" s="104">
        <v>2.4427054016691701</v>
      </c>
      <c r="J33" s="104">
        <v>0.21469175597576401</v>
      </c>
      <c r="K33" s="104">
        <v>-1.2114466813368401</v>
      </c>
      <c r="L33" s="104">
        <v>-3.1249185896558598</v>
      </c>
      <c r="M33" s="104">
        <v>-6.8896071324979902</v>
      </c>
      <c r="N33" s="104">
        <v>-5.3345359883442098</v>
      </c>
      <c r="O33" s="104">
        <v>-11.6101969793667</v>
      </c>
      <c r="P33" s="104">
        <v>-3.9590118295363901</v>
      </c>
      <c r="Q33" s="104">
        <v>-8.4840023492133696</v>
      </c>
      <c r="R33" s="104">
        <v>-12.415046017866199</v>
      </c>
      <c r="S33" s="104">
        <v>-9.3941460759756392</v>
      </c>
      <c r="T33" s="104">
        <v>-8.8714824759185795</v>
      </c>
      <c r="U33" s="104">
        <v>-16.726383828592599</v>
      </c>
      <c r="V33" s="104">
        <v>-14.2636562911553</v>
      </c>
      <c r="W33" s="104">
        <v>-5.4661885825589698</v>
      </c>
      <c r="X33" s="104">
        <v>-11.1852705807551</v>
      </c>
      <c r="Y33" s="104">
        <v>-6.6068851331265197</v>
      </c>
      <c r="Z33" s="104">
        <v>3.6010135647361499</v>
      </c>
      <c r="AA33" s="104">
        <v>19.198022042291498</v>
      </c>
      <c r="AB33" s="104">
        <v>46.304790525757198</v>
      </c>
      <c r="AC33" s="104">
        <v>102.51020136370499</v>
      </c>
      <c r="AD33" s="104">
        <v>203.48659064608501</v>
      </c>
      <c r="AE33" s="104">
        <v>397.25713953408598</v>
      </c>
      <c r="AF33" s="104">
        <v>744.83550431615595</v>
      </c>
      <c r="AG33" s="104">
        <v>1259.08565540684</v>
      </c>
      <c r="AH33" s="104">
        <v>1919.42791901696</v>
      </c>
      <c r="AI33" s="104">
        <v>2520.0408097059399</v>
      </c>
      <c r="AJ33" s="104">
        <v>3004.3037045698702</v>
      </c>
      <c r="AK33" s="104">
        <v>3336.4759770504802</v>
      </c>
      <c r="AL33" s="104">
        <v>3537.9741411801801</v>
      </c>
      <c r="AM33" s="104">
        <v>3658.5587126241398</v>
      </c>
      <c r="AN33" s="104">
        <v>3734.2464044743101</v>
      </c>
      <c r="AO33" s="104">
        <v>3788.8716259964799</v>
      </c>
      <c r="AP33" s="104">
        <v>3829.2944844294002</v>
      </c>
      <c r="AQ33" s="104"/>
      <c r="AR33" s="104"/>
      <c r="AS33" s="104"/>
      <c r="AT33" s="104"/>
      <c r="AU33" s="104"/>
      <c r="AV33" s="104"/>
      <c r="AW33" s="104"/>
      <c r="AX33" s="104"/>
      <c r="AY33" s="104"/>
      <c r="AZ33" s="104"/>
      <c r="BA33" s="104"/>
      <c r="BB33" s="27">
        <f t="shared" ca="1" si="1"/>
        <v>0</v>
      </c>
      <c r="BC33" s="27">
        <f t="shared" ca="1" si="2"/>
        <v>0</v>
      </c>
      <c r="BD33" s="27">
        <f>IF(C33="","",MAX($BD$3:BD32)+1)</f>
        <v>30</v>
      </c>
      <c r="BE33" s="27">
        <f t="shared" ca="1" si="3"/>
        <v>33</v>
      </c>
      <c r="BF33" s="27" t="str">
        <f t="shared" si="4"/>
        <v>1F4</v>
      </c>
      <c r="BG33" s="27" t="str">
        <f t="shared" ca="1" si="5"/>
        <v/>
      </c>
      <c r="BH33" s="27" t="str">
        <f t="shared" ca="1" si="6"/>
        <v/>
      </c>
    </row>
    <row r="34" spans="1:60" x14ac:dyDescent="0.25">
      <c r="A34" s="104">
        <v>1</v>
      </c>
      <c r="B34" s="258" t="s">
        <v>122</v>
      </c>
      <c r="C34" s="104">
        <v>-0.344332314732128</v>
      </c>
      <c r="D34" s="104">
        <v>6.6904591415768699</v>
      </c>
      <c r="E34" s="104">
        <v>6.0499841279474804</v>
      </c>
      <c r="F34" s="104">
        <v>6.03266612939069</v>
      </c>
      <c r="G34" s="104">
        <v>3.4418362354472301</v>
      </c>
      <c r="H34" s="104">
        <v>3.43595801952688</v>
      </c>
      <c r="I34" s="104">
        <v>1.6639116791698101</v>
      </c>
      <c r="J34" s="104">
        <v>-5.2037496338689397</v>
      </c>
      <c r="K34" s="104">
        <v>-1.31317618080448</v>
      </c>
      <c r="L34" s="104">
        <v>-1.7795551114891199</v>
      </c>
      <c r="M34" s="104">
        <v>1.9787833035329601</v>
      </c>
      <c r="N34" s="104">
        <v>-2.1342502183369998</v>
      </c>
      <c r="O34" s="104">
        <v>-2.1811363629103702</v>
      </c>
      <c r="P34" s="104">
        <v>-2.6957840150680599</v>
      </c>
      <c r="Q34" s="104">
        <v>-7.0750003882394603</v>
      </c>
      <c r="R34" s="104">
        <v>-4.4713215612655404</v>
      </c>
      <c r="S34" s="104">
        <v>-3.19457935651553</v>
      </c>
      <c r="T34" s="104">
        <v>-6.0048936934972499</v>
      </c>
      <c r="U34" s="104">
        <v>-7.0592112063827699</v>
      </c>
      <c r="V34" s="104">
        <v>-2.5326075599455198</v>
      </c>
      <c r="W34" s="104">
        <v>-2.9618191655158599</v>
      </c>
      <c r="X34" s="104">
        <v>1.2373080954362199</v>
      </c>
      <c r="Y34" s="104">
        <v>3.70392558446065</v>
      </c>
      <c r="Z34" s="104">
        <v>22.829630972302301</v>
      </c>
      <c r="AA34" s="104">
        <v>41.916087151105302</v>
      </c>
      <c r="AB34" s="104">
        <v>88.226220504979196</v>
      </c>
      <c r="AC34" s="104">
        <v>167.72926267967901</v>
      </c>
      <c r="AD34" s="104">
        <v>324.10356559895502</v>
      </c>
      <c r="AE34" s="104">
        <v>587.90450065021696</v>
      </c>
      <c r="AF34" s="104">
        <v>1016.10277662844</v>
      </c>
      <c r="AG34" s="104">
        <v>1615.7115970150101</v>
      </c>
      <c r="AH34" s="104">
        <v>2285.6119352471401</v>
      </c>
      <c r="AI34" s="104">
        <v>2862.5361535975298</v>
      </c>
      <c r="AJ34" s="104">
        <v>3288.6985881189298</v>
      </c>
      <c r="AK34" s="104">
        <v>3566.10104277134</v>
      </c>
      <c r="AL34" s="104">
        <v>3731.8281784430901</v>
      </c>
      <c r="AM34" s="104">
        <v>3829.4053436620502</v>
      </c>
      <c r="AN34" s="104">
        <v>3889.5311446300698</v>
      </c>
      <c r="AO34" s="104">
        <v>3928.10532835103</v>
      </c>
      <c r="AP34" s="104">
        <v>3959.3882102442899</v>
      </c>
      <c r="AQ34" s="104"/>
      <c r="AR34" s="104"/>
      <c r="AS34" s="104"/>
      <c r="AT34" s="104"/>
      <c r="AU34" s="104"/>
      <c r="AV34" s="104"/>
      <c r="AW34" s="104"/>
      <c r="AX34" s="104"/>
      <c r="AY34" s="104"/>
      <c r="AZ34" s="104"/>
      <c r="BA34" s="104"/>
      <c r="BB34" s="27">
        <f t="shared" ca="1" si="1"/>
        <v>0</v>
      </c>
      <c r="BC34" s="27">
        <f t="shared" ca="1" si="2"/>
        <v>0</v>
      </c>
      <c r="BD34" s="27">
        <f>IF(C34="","",MAX($BD$3:BD33)+1)</f>
        <v>31</v>
      </c>
      <c r="BE34" s="27">
        <f t="shared" ca="1" si="3"/>
        <v>34</v>
      </c>
      <c r="BF34" s="27" t="str">
        <f t="shared" si="4"/>
        <v>1G4</v>
      </c>
      <c r="BG34" s="27" t="str">
        <f t="shared" ca="1" si="5"/>
        <v/>
      </c>
      <c r="BH34" s="27" t="str">
        <f t="shared" ca="1" si="6"/>
        <v/>
      </c>
    </row>
    <row r="35" spans="1:60" x14ac:dyDescent="0.25">
      <c r="A35" s="104">
        <v>1</v>
      </c>
      <c r="B35" s="258" t="s">
        <v>123</v>
      </c>
      <c r="C35" s="104">
        <v>19.7958859265059</v>
      </c>
      <c r="D35" s="104">
        <v>21.129256543692499</v>
      </c>
      <c r="E35" s="104">
        <v>12.6843468776701</v>
      </c>
      <c r="F35" s="104">
        <v>7.1109367517706197</v>
      </c>
      <c r="G35" s="104">
        <v>3.25488707948944</v>
      </c>
      <c r="H35" s="104">
        <v>2.8414154584575</v>
      </c>
      <c r="I35" s="104">
        <v>1.5087251529394099</v>
      </c>
      <c r="J35" s="104">
        <v>2.4151357591308602</v>
      </c>
      <c r="K35" s="104">
        <v>-0.58380771905149198</v>
      </c>
      <c r="L35" s="104">
        <v>-0.73626194231337605</v>
      </c>
      <c r="M35" s="104">
        <v>-1.96122838300016</v>
      </c>
      <c r="N35" s="104">
        <v>-5.5100909771645101</v>
      </c>
      <c r="O35" s="104">
        <v>-6.2429774259712802</v>
      </c>
      <c r="P35" s="104">
        <v>-2.85397538950747</v>
      </c>
      <c r="Q35" s="104">
        <v>-6.3055083545709802</v>
      </c>
      <c r="R35" s="104">
        <v>-6.2747401955411997</v>
      </c>
      <c r="S35" s="104">
        <v>-2.7317308940223501</v>
      </c>
      <c r="T35" s="104">
        <v>-7.8950455787376104</v>
      </c>
      <c r="U35" s="104">
        <v>-5.9902278998015399</v>
      </c>
      <c r="V35" s="104">
        <v>-11.8820736212119</v>
      </c>
      <c r="W35" s="104">
        <v>-7.1633959268965599</v>
      </c>
      <c r="X35" s="104">
        <v>-5.6245444253459</v>
      </c>
      <c r="Y35" s="104">
        <v>3.0004053161796902</v>
      </c>
      <c r="Z35" s="104">
        <v>14.584494227684001</v>
      </c>
      <c r="AA35" s="104">
        <v>30.988084729464401</v>
      </c>
      <c r="AB35" s="104">
        <v>68.685308109512803</v>
      </c>
      <c r="AC35" s="104">
        <v>137.958428022612</v>
      </c>
      <c r="AD35" s="104">
        <v>273.42818725612602</v>
      </c>
      <c r="AE35" s="104">
        <v>502.91043293685402</v>
      </c>
      <c r="AF35" s="104">
        <v>881.57255166434197</v>
      </c>
      <c r="AG35" s="104">
        <v>1433.19158504442</v>
      </c>
      <c r="AH35" s="104">
        <v>2051.9935672352099</v>
      </c>
      <c r="AI35" s="104">
        <v>2602.6651639184302</v>
      </c>
      <c r="AJ35" s="104">
        <v>3025.2733363311199</v>
      </c>
      <c r="AK35" s="104">
        <v>3301.6659536049701</v>
      </c>
      <c r="AL35" s="104">
        <v>3467.8345069120501</v>
      </c>
      <c r="AM35" s="104">
        <v>3566.3147395314099</v>
      </c>
      <c r="AN35" s="104">
        <v>3626.7346226657601</v>
      </c>
      <c r="AO35" s="104">
        <v>3661.8589619526401</v>
      </c>
      <c r="AP35" s="104">
        <v>3689.0850528759302</v>
      </c>
      <c r="AQ35" s="104"/>
      <c r="AR35" s="104"/>
      <c r="AS35" s="104"/>
      <c r="AT35" s="104"/>
      <c r="AU35" s="104"/>
      <c r="AV35" s="104"/>
      <c r="AW35" s="104"/>
      <c r="AX35" s="104"/>
      <c r="AY35" s="104"/>
      <c r="AZ35" s="104"/>
      <c r="BA35" s="104"/>
      <c r="BB35" s="27">
        <f t="shared" ca="1" si="1"/>
        <v>0</v>
      </c>
      <c r="BC35" s="27">
        <f t="shared" ca="1" si="2"/>
        <v>0</v>
      </c>
      <c r="BD35" s="27">
        <f>IF(C35="","",MAX($BD$3:BD34)+1)</f>
        <v>32</v>
      </c>
      <c r="BE35" s="27">
        <f t="shared" ca="1" si="3"/>
        <v>35</v>
      </c>
      <c r="BF35" s="27" t="str">
        <f t="shared" si="4"/>
        <v>1H4</v>
      </c>
      <c r="BG35" s="27" t="str">
        <f t="shared" ca="1" si="5"/>
        <v/>
      </c>
      <c r="BH35" s="27" t="str">
        <f t="shared" ca="1" si="6"/>
        <v/>
      </c>
    </row>
    <row r="36" spans="1:60" x14ac:dyDescent="0.25">
      <c r="A36" s="104">
        <v>1</v>
      </c>
      <c r="B36" s="258" t="s">
        <v>82</v>
      </c>
      <c r="C36" s="104">
        <v>15.913691341075699</v>
      </c>
      <c r="D36" s="104">
        <v>21.365151132772102</v>
      </c>
      <c r="E36" s="104">
        <v>8.4808621749293707</v>
      </c>
      <c r="F36" s="104">
        <v>7.6498405730712902</v>
      </c>
      <c r="G36" s="104">
        <v>-1.9902553460938199</v>
      </c>
      <c r="H36" s="104">
        <v>4.0414964913802596</v>
      </c>
      <c r="I36" s="104">
        <v>0.35842046301013403</v>
      </c>
      <c r="J36" s="104">
        <v>-1.42731208286295</v>
      </c>
      <c r="K36" s="104">
        <v>2.46425006200707</v>
      </c>
      <c r="L36" s="104">
        <v>1.43476853169977</v>
      </c>
      <c r="M36" s="104">
        <v>-5.0393144063518802</v>
      </c>
      <c r="N36" s="104">
        <v>-6.2884906264835099</v>
      </c>
      <c r="O36" s="104">
        <v>-2.21378966977682</v>
      </c>
      <c r="P36" s="104">
        <v>-11.1219125135922</v>
      </c>
      <c r="Q36" s="104">
        <v>-8.9385619379090695</v>
      </c>
      <c r="R36" s="104">
        <v>-11.6978985315736</v>
      </c>
      <c r="S36" s="104">
        <v>-9.3462051225019405</v>
      </c>
      <c r="T36" s="104">
        <v>-7.8656895634026096</v>
      </c>
      <c r="U36" s="104">
        <v>-6.1738135950872701</v>
      </c>
      <c r="V36" s="104">
        <v>-0.111277413761854</v>
      </c>
      <c r="W36" s="104">
        <v>9.65250703301081</v>
      </c>
      <c r="X36" s="104">
        <v>29.4008130083776</v>
      </c>
      <c r="Y36" s="104">
        <v>68.796579950395</v>
      </c>
      <c r="Z36" s="104">
        <v>126.456695232778</v>
      </c>
      <c r="AA36" s="104">
        <v>230.31658697717901</v>
      </c>
      <c r="AB36" s="104">
        <v>384.687431361206</v>
      </c>
      <c r="AC36" s="104">
        <v>638.26442769687503</v>
      </c>
      <c r="AD36" s="104">
        <v>995.94647940727202</v>
      </c>
      <c r="AE36" s="104">
        <v>1436.9644159248701</v>
      </c>
      <c r="AF36" s="104">
        <v>1893.45289524379</v>
      </c>
      <c r="AG36" s="104">
        <v>2281.8398078330601</v>
      </c>
      <c r="AH36" s="104">
        <v>2564.7270904648099</v>
      </c>
      <c r="AI36" s="104">
        <v>2744.3767364047098</v>
      </c>
      <c r="AJ36" s="104">
        <v>2872.0951197692798</v>
      </c>
      <c r="AK36" s="104">
        <v>2971.45588504634</v>
      </c>
      <c r="AL36" s="104">
        <v>3060.83177806703</v>
      </c>
      <c r="AM36" s="104">
        <v>3128.1916528738602</v>
      </c>
      <c r="AN36" s="104">
        <v>3183.9262933249302</v>
      </c>
      <c r="AO36" s="104">
        <v>3221.9288484537501</v>
      </c>
      <c r="AP36" s="104">
        <v>3251.15638920625</v>
      </c>
      <c r="AQ36" s="104"/>
      <c r="AR36" s="104"/>
      <c r="AS36" s="104"/>
      <c r="AT36" s="104"/>
      <c r="AU36" s="104"/>
      <c r="AV36" s="104"/>
      <c r="AW36" s="104"/>
      <c r="AX36" s="104"/>
      <c r="AY36" s="104"/>
      <c r="AZ36" s="104"/>
      <c r="BA36" s="104"/>
      <c r="BB36" s="27">
        <f t="shared" ca="1" si="1"/>
        <v>0</v>
      </c>
      <c r="BC36" s="27">
        <f t="shared" ca="1" si="2"/>
        <v>0</v>
      </c>
      <c r="BD36" s="27">
        <f>IF(C36="","",MAX($BD$3:BD35)+1)</f>
        <v>33</v>
      </c>
      <c r="BE36" s="27">
        <f t="shared" ca="1" si="3"/>
        <v>36</v>
      </c>
      <c r="BF36" s="27" t="str">
        <f t="shared" si="4"/>
        <v>1A5</v>
      </c>
      <c r="BG36" s="27" t="str">
        <f t="shared" ca="1" si="5"/>
        <v/>
      </c>
      <c r="BH36" s="27" t="str">
        <f t="shared" ca="1" si="6"/>
        <v/>
      </c>
    </row>
    <row r="37" spans="1:60" x14ac:dyDescent="0.25">
      <c r="A37" s="104">
        <v>1</v>
      </c>
      <c r="B37" s="258" t="s">
        <v>83</v>
      </c>
      <c r="C37" s="104">
        <v>7.1359752570783703</v>
      </c>
      <c r="D37" s="104">
        <v>11.8259896779236</v>
      </c>
      <c r="E37" s="104">
        <v>7.9748769360576297</v>
      </c>
      <c r="F37" s="104">
        <v>5.8539086303294399</v>
      </c>
      <c r="G37" s="104">
        <v>2.94808138574626</v>
      </c>
      <c r="H37" s="104">
        <v>-1.51162480502626</v>
      </c>
      <c r="I37" s="104">
        <v>3.7682190912491902</v>
      </c>
      <c r="J37" s="104">
        <v>4.1249600234241397</v>
      </c>
      <c r="K37" s="104">
        <v>1.7388078858671201</v>
      </c>
      <c r="L37" s="104">
        <v>-1.0903818577762601</v>
      </c>
      <c r="M37" s="104">
        <v>-5.1633926259464697</v>
      </c>
      <c r="N37" s="104">
        <v>-3.6865935672344698</v>
      </c>
      <c r="O37" s="104">
        <v>-5.1144203444027898</v>
      </c>
      <c r="P37" s="104">
        <v>-7.5173116369233002</v>
      </c>
      <c r="Q37" s="104">
        <v>-5.1672153164822703</v>
      </c>
      <c r="R37" s="104">
        <v>-9.2931809988481309</v>
      </c>
      <c r="S37" s="104">
        <v>-8.5289657884863992</v>
      </c>
      <c r="T37" s="104">
        <v>-8.2061004821521202</v>
      </c>
      <c r="U37" s="104">
        <v>-10.530127832051701</v>
      </c>
      <c r="V37" s="104">
        <v>-3.4332751452461698</v>
      </c>
      <c r="W37" s="104">
        <v>14.9904324172162</v>
      </c>
      <c r="X37" s="104">
        <v>29.519113980808001</v>
      </c>
      <c r="Y37" s="104">
        <v>68.453554046610407</v>
      </c>
      <c r="Z37" s="104">
        <v>130.64734778854</v>
      </c>
      <c r="AA37" s="104">
        <v>226.81512975657401</v>
      </c>
      <c r="AB37" s="104">
        <v>398.94813360425798</v>
      </c>
      <c r="AC37" s="104">
        <v>655.15867649953896</v>
      </c>
      <c r="AD37" s="104">
        <v>1020.72349217416</v>
      </c>
      <c r="AE37" s="104">
        <v>1488.6016195602799</v>
      </c>
      <c r="AF37" s="104">
        <v>1975.6878219770001</v>
      </c>
      <c r="AG37" s="104">
        <v>2392.4750766196198</v>
      </c>
      <c r="AH37" s="104">
        <v>2695.85089805598</v>
      </c>
      <c r="AI37" s="104">
        <v>2887.5516691483799</v>
      </c>
      <c r="AJ37" s="104">
        <v>3014.4412581278898</v>
      </c>
      <c r="AK37" s="104">
        <v>3124.5830846157201</v>
      </c>
      <c r="AL37" s="104">
        <v>3215.88668721469</v>
      </c>
      <c r="AM37" s="104">
        <v>3295.2743577485298</v>
      </c>
      <c r="AN37" s="104">
        <v>3348.1173155504398</v>
      </c>
      <c r="AO37" s="104">
        <v>3395.7238795298099</v>
      </c>
      <c r="AP37" s="104">
        <v>3439.0780438668398</v>
      </c>
      <c r="AQ37" s="104"/>
      <c r="AR37" s="104"/>
      <c r="AS37" s="104"/>
      <c r="AT37" s="104"/>
      <c r="AU37" s="104"/>
      <c r="AV37" s="104"/>
      <c r="AW37" s="104"/>
      <c r="AX37" s="104"/>
      <c r="AY37" s="104"/>
      <c r="AZ37" s="104"/>
      <c r="BA37" s="104"/>
      <c r="BB37" s="27">
        <f t="shared" ca="1" si="1"/>
        <v>0</v>
      </c>
      <c r="BC37" s="27">
        <f t="shared" ca="1" si="2"/>
        <v>0</v>
      </c>
      <c r="BD37" s="27">
        <f>IF(C37="","",MAX($BD$3:BD36)+1)</f>
        <v>34</v>
      </c>
      <c r="BE37" s="27">
        <f t="shared" ca="1" si="3"/>
        <v>37</v>
      </c>
      <c r="BF37" s="27" t="str">
        <f t="shared" si="4"/>
        <v>1B5</v>
      </c>
      <c r="BG37" s="27" t="str">
        <f t="shared" ca="1" si="5"/>
        <v/>
      </c>
      <c r="BH37" s="27" t="str">
        <f t="shared" ca="1" si="6"/>
        <v/>
      </c>
    </row>
    <row r="38" spans="1:60" x14ac:dyDescent="0.25">
      <c r="A38" s="104">
        <v>1</v>
      </c>
      <c r="B38" s="258" t="s">
        <v>96</v>
      </c>
      <c r="C38" s="104">
        <v>3.4566005123906498</v>
      </c>
      <c r="D38" s="104">
        <v>15.3508546439793</v>
      </c>
      <c r="E38" s="104">
        <v>10.016723475729099</v>
      </c>
      <c r="F38" s="104">
        <v>7.9621691640572898</v>
      </c>
      <c r="G38" s="104">
        <v>4.7938225076386498</v>
      </c>
      <c r="H38" s="104">
        <v>-1.7892432511066501</v>
      </c>
      <c r="I38" s="104">
        <v>-0.86111063088947004</v>
      </c>
      <c r="J38" s="104">
        <v>-0.40597567096801901</v>
      </c>
      <c r="K38" s="104">
        <v>0.43598033566559002</v>
      </c>
      <c r="L38" s="104">
        <v>0.22051028875557699</v>
      </c>
      <c r="M38" s="104">
        <v>-1.34705725362346</v>
      </c>
      <c r="N38" s="104">
        <v>-4.6759371135603898</v>
      </c>
      <c r="O38" s="104">
        <v>-0.903138847797891</v>
      </c>
      <c r="P38" s="104">
        <v>-3.3196878424309899</v>
      </c>
      <c r="Q38" s="104">
        <v>-0.53819470080679799</v>
      </c>
      <c r="R38" s="104">
        <v>-3.9194242015883001</v>
      </c>
      <c r="S38" s="104">
        <v>-5.6863165990312199</v>
      </c>
      <c r="T38" s="104">
        <v>-4.4963089600887498</v>
      </c>
      <c r="U38" s="104">
        <v>-5.5984313571489102</v>
      </c>
      <c r="V38" s="104">
        <v>-8.6239590149943997</v>
      </c>
      <c r="W38" s="104">
        <v>-7.8266691405560804</v>
      </c>
      <c r="X38" s="104">
        <v>-3.9890338350096499</v>
      </c>
      <c r="Y38" s="104">
        <v>-3.8881694044584898</v>
      </c>
      <c r="Z38" s="104">
        <v>10.141023952031899</v>
      </c>
      <c r="AA38" s="104">
        <v>31.1252377626993</v>
      </c>
      <c r="AB38" s="104">
        <v>71.932385213361599</v>
      </c>
      <c r="AC38" s="104">
        <v>146.82711929055699</v>
      </c>
      <c r="AD38" s="104">
        <v>299.94116320394897</v>
      </c>
      <c r="AE38" s="104">
        <v>572.93483227360798</v>
      </c>
      <c r="AF38" s="104">
        <v>1033.79098607487</v>
      </c>
      <c r="AG38" s="104">
        <v>1692.40608448584</v>
      </c>
      <c r="AH38" s="104">
        <v>2386.3229016211399</v>
      </c>
      <c r="AI38" s="104">
        <v>2964.7422043075499</v>
      </c>
      <c r="AJ38" s="104">
        <v>3362.1550928879901</v>
      </c>
      <c r="AK38" s="104">
        <v>3588.45431880876</v>
      </c>
      <c r="AL38" s="104">
        <v>3702.8940708980499</v>
      </c>
      <c r="AM38" s="104">
        <v>3779.8713831012901</v>
      </c>
      <c r="AN38" s="104">
        <v>3836.6004176286301</v>
      </c>
      <c r="AO38" s="104">
        <v>3886.7581398228999</v>
      </c>
      <c r="AP38" s="104">
        <v>3921.4564153957499</v>
      </c>
      <c r="AQ38" s="104"/>
      <c r="AR38" s="104"/>
      <c r="AS38" s="104"/>
      <c r="AT38" s="104"/>
      <c r="AU38" s="104"/>
      <c r="AV38" s="104"/>
      <c r="AW38" s="104"/>
      <c r="AX38" s="104"/>
      <c r="AY38" s="104"/>
      <c r="AZ38" s="104"/>
      <c r="BA38" s="104"/>
      <c r="BB38" s="27">
        <f t="shared" ca="1" si="1"/>
        <v>0</v>
      </c>
      <c r="BC38" s="27">
        <f t="shared" ca="1" si="2"/>
        <v>0</v>
      </c>
      <c r="BD38" s="27">
        <f>IF(C38="","",MAX($BD$3:BD37)+1)</f>
        <v>35</v>
      </c>
      <c r="BE38" s="27">
        <f t="shared" ca="1" si="3"/>
        <v>38</v>
      </c>
      <c r="BF38" s="27" t="str">
        <f t="shared" si="4"/>
        <v>1C5</v>
      </c>
      <c r="BG38" s="27" t="str">
        <f t="shared" ca="1" si="5"/>
        <v/>
      </c>
      <c r="BH38" s="27" t="str">
        <f t="shared" ca="1" si="6"/>
        <v/>
      </c>
    </row>
    <row r="39" spans="1:60" x14ac:dyDescent="0.25">
      <c r="A39" s="104">
        <v>1</v>
      </c>
      <c r="B39" s="258" t="s">
        <v>97</v>
      </c>
      <c r="C39" s="104">
        <v>1.33184223212811</v>
      </c>
      <c r="D39" s="104">
        <v>5.5804255514331098</v>
      </c>
      <c r="E39" s="104">
        <v>6.5536910088312599</v>
      </c>
      <c r="F39" s="104">
        <v>3.8353042472504102</v>
      </c>
      <c r="G39" s="104">
        <v>-5.3726453614672202E-2</v>
      </c>
      <c r="H39" s="104">
        <v>0.69378083262472501</v>
      </c>
      <c r="I39" s="104">
        <v>0.38637679139992498</v>
      </c>
      <c r="J39" s="104">
        <v>-4.8042328389783498E-3</v>
      </c>
      <c r="K39" s="104">
        <v>4.1234183947799501</v>
      </c>
      <c r="L39" s="104">
        <v>-2.0495012084884401</v>
      </c>
      <c r="M39" s="104">
        <v>-2.7860371425372201</v>
      </c>
      <c r="N39" s="104">
        <v>-0.77269766548852203</v>
      </c>
      <c r="O39" s="104">
        <v>-1.6025952403647401</v>
      </c>
      <c r="P39" s="104">
        <v>-3.1869481640046602</v>
      </c>
      <c r="Q39" s="104">
        <v>-0.43149836881229903</v>
      </c>
      <c r="R39" s="104">
        <v>-1.29854372201225</v>
      </c>
      <c r="S39" s="104">
        <v>-4.16632003514178</v>
      </c>
      <c r="T39" s="104">
        <v>-4.4090186124267401</v>
      </c>
      <c r="U39" s="104">
        <v>-0.436684175735991</v>
      </c>
      <c r="V39" s="104">
        <v>-9.1555070040367408</v>
      </c>
      <c r="W39" s="104">
        <v>2.1585619607344602</v>
      </c>
      <c r="X39" s="104">
        <v>-2.0504026508797302</v>
      </c>
      <c r="Y39" s="104">
        <v>2.91792730956558</v>
      </c>
      <c r="Z39" s="104">
        <v>18.121789187073301</v>
      </c>
      <c r="AA39" s="104">
        <v>38.075682049913198</v>
      </c>
      <c r="AB39" s="104">
        <v>83.138087514644695</v>
      </c>
      <c r="AC39" s="104">
        <v>170.27487196709399</v>
      </c>
      <c r="AD39" s="104">
        <v>320.827590778375</v>
      </c>
      <c r="AE39" s="104">
        <v>624.66541374244798</v>
      </c>
      <c r="AF39" s="104">
        <v>1115.3538294703801</v>
      </c>
      <c r="AG39" s="104">
        <v>1809.9950771803001</v>
      </c>
      <c r="AH39" s="104">
        <v>2548.6524568044101</v>
      </c>
      <c r="AI39" s="104">
        <v>3163.4817163565599</v>
      </c>
      <c r="AJ39" s="104">
        <v>3579.0708625892098</v>
      </c>
      <c r="AK39" s="104">
        <v>3816.31256134869</v>
      </c>
      <c r="AL39" s="104">
        <v>3940.1179239316998</v>
      </c>
      <c r="AM39" s="104">
        <v>4027.6931749533301</v>
      </c>
      <c r="AN39" s="104">
        <v>4088.6128541892299</v>
      </c>
      <c r="AO39" s="104">
        <v>4139.7141356102902</v>
      </c>
      <c r="AP39" s="104">
        <v>4179.2027878489298</v>
      </c>
      <c r="AQ39" s="104"/>
      <c r="AR39" s="104"/>
      <c r="AS39" s="104"/>
      <c r="AT39" s="104"/>
      <c r="AU39" s="104"/>
      <c r="AV39" s="104"/>
      <c r="AW39" s="104"/>
      <c r="AX39" s="104"/>
      <c r="AY39" s="104"/>
      <c r="AZ39" s="104"/>
      <c r="BA39" s="104"/>
      <c r="BB39" s="27">
        <f t="shared" ca="1" si="1"/>
        <v>0</v>
      </c>
      <c r="BC39" s="27">
        <f t="shared" ca="1" si="2"/>
        <v>0</v>
      </c>
      <c r="BD39" s="27">
        <f>IF(C39="","",MAX($BD$3:BD38)+1)</f>
        <v>36</v>
      </c>
      <c r="BE39" s="27">
        <f t="shared" ca="1" si="3"/>
        <v>39</v>
      </c>
      <c r="BF39" s="27" t="str">
        <f t="shared" si="4"/>
        <v>1D5</v>
      </c>
      <c r="BG39" s="27" t="str">
        <f t="shared" ca="1" si="5"/>
        <v/>
      </c>
      <c r="BH39" s="27" t="str">
        <f t="shared" ca="1" si="6"/>
        <v/>
      </c>
    </row>
    <row r="40" spans="1:60" x14ac:dyDescent="0.25">
      <c r="A40" s="104">
        <v>1</v>
      </c>
      <c r="B40" s="258" t="s">
        <v>110</v>
      </c>
      <c r="C40" s="104">
        <v>11.499366373315301</v>
      </c>
      <c r="D40" s="104">
        <v>17.731499839495399</v>
      </c>
      <c r="E40" s="104">
        <v>18.637535081902602</v>
      </c>
      <c r="F40" s="104">
        <v>12.623836114713001</v>
      </c>
      <c r="G40" s="104">
        <v>11.405322414864299</v>
      </c>
      <c r="H40" s="104">
        <v>3.8484174938689599</v>
      </c>
      <c r="I40" s="104">
        <v>3.2116734079859302</v>
      </c>
      <c r="J40" s="104">
        <v>4.3259099766828504</v>
      </c>
      <c r="K40" s="104">
        <v>-1.8220419671647501</v>
      </c>
      <c r="L40" s="104">
        <v>-4.8003861917741197</v>
      </c>
      <c r="M40" s="104">
        <v>-4.4560480673007996</v>
      </c>
      <c r="N40" s="104">
        <v>-7.5834951025772197</v>
      </c>
      <c r="O40" s="104">
        <v>-9.89362029468111</v>
      </c>
      <c r="P40" s="104">
        <v>-14.856821945008001</v>
      </c>
      <c r="Q40" s="104">
        <v>-10.9979886990191</v>
      </c>
      <c r="R40" s="104">
        <v>-13.6784778681044</v>
      </c>
      <c r="S40" s="104">
        <v>-19.1840117670226</v>
      </c>
      <c r="T40" s="104">
        <v>-15.993543756142101</v>
      </c>
      <c r="U40" s="104">
        <v>-10.703271384090799</v>
      </c>
      <c r="V40" s="104">
        <v>-17.918230875179201</v>
      </c>
      <c r="W40" s="104">
        <v>-12.146834847712899</v>
      </c>
      <c r="X40" s="104">
        <v>-11.193970732029801</v>
      </c>
      <c r="Y40" s="104">
        <v>-9.6761916948289599</v>
      </c>
      <c r="Z40" s="104">
        <v>3.5441215065588998</v>
      </c>
      <c r="AA40" s="104">
        <v>23.445661505444601</v>
      </c>
      <c r="AB40" s="104">
        <v>60.320057795586798</v>
      </c>
      <c r="AC40" s="104">
        <v>125.449387918654</v>
      </c>
      <c r="AD40" s="104">
        <v>265.50002847603099</v>
      </c>
      <c r="AE40" s="104">
        <v>501.22611822490097</v>
      </c>
      <c r="AF40" s="104">
        <v>894.404581596909</v>
      </c>
      <c r="AG40" s="104">
        <v>1462.9628791417999</v>
      </c>
      <c r="AH40" s="104">
        <v>2094.0237794281202</v>
      </c>
      <c r="AI40" s="104">
        <v>2637.67426164056</v>
      </c>
      <c r="AJ40" s="104">
        <v>3045.99869510198</v>
      </c>
      <c r="AK40" s="104">
        <v>3316.7202154817301</v>
      </c>
      <c r="AL40" s="104">
        <v>3488.3055758708101</v>
      </c>
      <c r="AM40" s="104">
        <v>3599.8560210675801</v>
      </c>
      <c r="AN40" s="104">
        <v>3670.53163526145</v>
      </c>
      <c r="AO40" s="104">
        <v>3721.3740952093299</v>
      </c>
      <c r="AP40" s="104">
        <v>3761.19778679003</v>
      </c>
      <c r="AQ40" s="104"/>
      <c r="AR40" s="104"/>
      <c r="AS40" s="104"/>
      <c r="AT40" s="104"/>
      <c r="AU40" s="104"/>
      <c r="AV40" s="104"/>
      <c r="AW40" s="104"/>
      <c r="AX40" s="104"/>
      <c r="AY40" s="104"/>
      <c r="AZ40" s="104"/>
      <c r="BA40" s="104"/>
      <c r="BB40" s="27">
        <f t="shared" ca="1" si="1"/>
        <v>0</v>
      </c>
      <c r="BC40" s="27">
        <f t="shared" ca="1" si="2"/>
        <v>0</v>
      </c>
      <c r="BD40" s="27">
        <f>IF(C40="","",MAX($BD$3:BD39)+1)</f>
        <v>37</v>
      </c>
      <c r="BE40" s="27">
        <f t="shared" ca="1" si="3"/>
        <v>40</v>
      </c>
      <c r="BF40" s="27" t="str">
        <f t="shared" si="4"/>
        <v>1E5</v>
      </c>
      <c r="BG40" s="27" t="str">
        <f t="shared" ca="1" si="5"/>
        <v/>
      </c>
      <c r="BH40" s="27" t="str">
        <f t="shared" ca="1" si="6"/>
        <v/>
      </c>
    </row>
    <row r="41" spans="1:60" x14ac:dyDescent="0.25">
      <c r="A41" s="104">
        <v>1</v>
      </c>
      <c r="B41" s="258" t="s">
        <v>111</v>
      </c>
      <c r="C41" s="104">
        <v>27.733224661929398</v>
      </c>
      <c r="D41" s="104">
        <v>31.8691567427495</v>
      </c>
      <c r="E41" s="104">
        <v>19.712162482943299</v>
      </c>
      <c r="F41" s="104">
        <v>17.622464535990702</v>
      </c>
      <c r="G41" s="104">
        <v>6.3772767843647697</v>
      </c>
      <c r="H41" s="104">
        <v>8.6391959296988698</v>
      </c>
      <c r="I41" s="104">
        <v>-1.6240718078902301</v>
      </c>
      <c r="J41" s="104">
        <v>-1.1612993257917901</v>
      </c>
      <c r="K41" s="104">
        <v>-1.05432482788819</v>
      </c>
      <c r="L41" s="104">
        <v>-0.700570601563413</v>
      </c>
      <c r="M41" s="104">
        <v>-2.50054255196574</v>
      </c>
      <c r="N41" s="104">
        <v>-4.2207339157480401</v>
      </c>
      <c r="O41" s="104">
        <v>-7.9177423992086897</v>
      </c>
      <c r="P41" s="104">
        <v>-12.384104683773799</v>
      </c>
      <c r="Q41" s="104">
        <v>-14.062692464409301</v>
      </c>
      <c r="R41" s="104">
        <v>-13.4114909837563</v>
      </c>
      <c r="S41" s="104">
        <v>-17.819267196746299</v>
      </c>
      <c r="T41" s="104">
        <v>-15.1189972382817</v>
      </c>
      <c r="U41" s="104">
        <v>-15.263911583913799</v>
      </c>
      <c r="V41" s="104">
        <v>-14.0523570678747</v>
      </c>
      <c r="W41" s="104">
        <v>-14.028242206059501</v>
      </c>
      <c r="X41" s="104">
        <v>-8.9201130690021309</v>
      </c>
      <c r="Y41" s="104">
        <v>-7.5436011752803998</v>
      </c>
      <c r="Z41" s="104">
        <v>1.58497547443085</v>
      </c>
      <c r="AA41" s="104">
        <v>22.313170091997101</v>
      </c>
      <c r="AB41" s="104">
        <v>62.881616464813298</v>
      </c>
      <c r="AC41" s="104">
        <v>133.04023698046001</v>
      </c>
      <c r="AD41" s="104">
        <v>273.73482628865401</v>
      </c>
      <c r="AE41" s="104">
        <v>532.46989880926901</v>
      </c>
      <c r="AF41" s="104">
        <v>953.10293881059897</v>
      </c>
      <c r="AG41" s="104">
        <v>1556.32796306764</v>
      </c>
      <c r="AH41" s="104">
        <v>2204.50059747963</v>
      </c>
      <c r="AI41" s="104">
        <v>2764.9305134428701</v>
      </c>
      <c r="AJ41" s="104">
        <v>3177.6712831560999</v>
      </c>
      <c r="AK41" s="104">
        <v>3451.86827811383</v>
      </c>
      <c r="AL41" s="104">
        <v>3610.94819549371</v>
      </c>
      <c r="AM41" s="104">
        <v>3715.2900594704702</v>
      </c>
      <c r="AN41" s="104">
        <v>3774.0238348691901</v>
      </c>
      <c r="AO41" s="104">
        <v>3818.8813889356202</v>
      </c>
      <c r="AP41" s="104">
        <v>3849.4301252963</v>
      </c>
      <c r="AQ41" s="104"/>
      <c r="AR41" s="104"/>
      <c r="AS41" s="104"/>
      <c r="AT41" s="104"/>
      <c r="AU41" s="104"/>
      <c r="AV41" s="104"/>
      <c r="AW41" s="104"/>
      <c r="AX41" s="104"/>
      <c r="AY41" s="104"/>
      <c r="AZ41" s="104"/>
      <c r="BA41" s="104"/>
      <c r="BB41" s="27">
        <f t="shared" ca="1" si="1"/>
        <v>0</v>
      </c>
      <c r="BC41" s="27">
        <f t="shared" ca="1" si="2"/>
        <v>0</v>
      </c>
      <c r="BD41" s="27">
        <f>IF(C41="","",MAX($BD$3:BD40)+1)</f>
        <v>38</v>
      </c>
      <c r="BE41" s="27">
        <f t="shared" ca="1" si="3"/>
        <v>41</v>
      </c>
      <c r="BF41" s="27" t="str">
        <f t="shared" si="4"/>
        <v>1F5</v>
      </c>
      <c r="BG41" s="27" t="str">
        <f t="shared" ca="1" si="5"/>
        <v/>
      </c>
      <c r="BH41" s="27" t="str">
        <f t="shared" ca="1" si="6"/>
        <v/>
      </c>
    </row>
    <row r="42" spans="1:60" x14ac:dyDescent="0.25">
      <c r="A42" s="104">
        <v>1</v>
      </c>
      <c r="B42" s="258" t="s">
        <v>124</v>
      </c>
      <c r="C42" s="104">
        <v>8.6875072620850897</v>
      </c>
      <c r="D42" s="104">
        <v>11.138531668303999</v>
      </c>
      <c r="E42" s="104">
        <v>7.8677748072859703</v>
      </c>
      <c r="F42" s="104">
        <v>1.5898517051282399</v>
      </c>
      <c r="G42" s="104">
        <v>6.5578538015242902</v>
      </c>
      <c r="H42" s="104">
        <v>1.5560502294642899</v>
      </c>
      <c r="I42" s="104">
        <v>6.97810934238532</v>
      </c>
      <c r="J42" s="104">
        <v>-1.3432671575969799</v>
      </c>
      <c r="K42" s="104">
        <v>0.21144540835439299</v>
      </c>
      <c r="L42" s="104">
        <v>-1.5057088872895299</v>
      </c>
      <c r="M42" s="104">
        <v>-2.22993630272458</v>
      </c>
      <c r="N42" s="104">
        <v>-5.6605678963978798</v>
      </c>
      <c r="O42" s="104">
        <v>-2.3806707804160401</v>
      </c>
      <c r="P42" s="104">
        <v>-4.6185706807700599</v>
      </c>
      <c r="Q42" s="104">
        <v>-5.23679571137518</v>
      </c>
      <c r="R42" s="104">
        <v>-6.3608745489236798</v>
      </c>
      <c r="S42" s="104">
        <v>-6.36767025372819</v>
      </c>
      <c r="T42" s="104">
        <v>-4.9937743428772601</v>
      </c>
      <c r="U42" s="104">
        <v>-8.3885456948246393</v>
      </c>
      <c r="V42" s="104">
        <v>-3.12021753642966</v>
      </c>
      <c r="W42" s="104">
        <v>-1.3945848268276699</v>
      </c>
      <c r="X42" s="104">
        <v>-2.9067687755004998</v>
      </c>
      <c r="Y42" s="104">
        <v>7.3986111320114096</v>
      </c>
      <c r="Z42" s="104">
        <v>27.204440320591399</v>
      </c>
      <c r="AA42" s="104">
        <v>57.653660161422501</v>
      </c>
      <c r="AB42" s="104">
        <v>111.90661783689001</v>
      </c>
      <c r="AC42" s="104">
        <v>213.89842425057199</v>
      </c>
      <c r="AD42" s="104">
        <v>400.804130418976</v>
      </c>
      <c r="AE42" s="104">
        <v>727.87634562067103</v>
      </c>
      <c r="AF42" s="104">
        <v>1220.44265281509</v>
      </c>
      <c r="AG42" s="104">
        <v>1848.41693008173</v>
      </c>
      <c r="AH42" s="104">
        <v>2440.7579411997999</v>
      </c>
      <c r="AI42" s="104">
        <v>2927.4761525877302</v>
      </c>
      <c r="AJ42" s="104">
        <v>3264.3238286016899</v>
      </c>
      <c r="AK42" s="104">
        <v>3470.9304383508002</v>
      </c>
      <c r="AL42" s="104">
        <v>3590.6738453728599</v>
      </c>
      <c r="AM42" s="104">
        <v>3659.6588418675601</v>
      </c>
      <c r="AN42" s="104">
        <v>3704.9411896745401</v>
      </c>
      <c r="AO42" s="104">
        <v>3734.4839468083301</v>
      </c>
      <c r="AP42" s="104">
        <v>3756.4300567130999</v>
      </c>
      <c r="AQ42" s="104"/>
      <c r="AR42" s="104"/>
      <c r="AS42" s="104"/>
      <c r="AT42" s="104"/>
      <c r="AU42" s="104"/>
      <c r="AV42" s="104"/>
      <c r="AW42" s="104"/>
      <c r="AX42" s="104"/>
      <c r="AY42" s="104"/>
      <c r="AZ42" s="104"/>
      <c r="BA42" s="104"/>
      <c r="BB42" s="27">
        <f t="shared" ca="1" si="1"/>
        <v>0</v>
      </c>
      <c r="BC42" s="27">
        <f t="shared" ca="1" si="2"/>
        <v>0</v>
      </c>
      <c r="BD42" s="27">
        <f>IF(C42="","",MAX($BD$3:BD41)+1)</f>
        <v>39</v>
      </c>
      <c r="BE42" s="27">
        <f t="shared" ca="1" si="3"/>
        <v>42</v>
      </c>
      <c r="BF42" s="27" t="str">
        <f t="shared" si="4"/>
        <v>1G5</v>
      </c>
      <c r="BG42" s="27" t="str">
        <f t="shared" ca="1" si="5"/>
        <v/>
      </c>
      <c r="BH42" s="27" t="str">
        <f t="shared" ca="1" si="6"/>
        <v/>
      </c>
    </row>
    <row r="43" spans="1:60" x14ac:dyDescent="0.25">
      <c r="A43" s="104">
        <v>1</v>
      </c>
      <c r="B43" s="258" t="s">
        <v>125</v>
      </c>
      <c r="C43" s="104">
        <v>23.010345824428398</v>
      </c>
      <c r="D43" s="104">
        <v>24.637328872943701</v>
      </c>
      <c r="E43" s="104">
        <v>13.2882457793662</v>
      </c>
      <c r="F43" s="104">
        <v>7.5188879802089996</v>
      </c>
      <c r="G43" s="104">
        <v>3.83450280760644</v>
      </c>
      <c r="H43" s="104">
        <v>0.43387225242031502</v>
      </c>
      <c r="I43" s="104">
        <v>-1.2503205295833999</v>
      </c>
      <c r="J43" s="104">
        <v>-6.6865327070090599</v>
      </c>
      <c r="K43" s="104">
        <v>3.0795441282784801</v>
      </c>
      <c r="L43" s="104">
        <v>-3.5060280635839298</v>
      </c>
      <c r="M43" s="104">
        <v>-3.8280679163453901</v>
      </c>
      <c r="N43" s="104">
        <v>-5.9084693687436802</v>
      </c>
      <c r="O43" s="104">
        <v>-2.6621156411206401</v>
      </c>
      <c r="P43" s="104">
        <v>-1.9178684268567801</v>
      </c>
      <c r="Q43" s="104">
        <v>-5.7686361999781202</v>
      </c>
      <c r="R43" s="104">
        <v>-4.4322971341839601</v>
      </c>
      <c r="S43" s="104">
        <v>-5.4536491135477299</v>
      </c>
      <c r="T43" s="104">
        <v>-5.9128300269940199</v>
      </c>
      <c r="U43" s="104">
        <v>-8.5970688430220399</v>
      </c>
      <c r="V43" s="104">
        <v>-3.2201743901846398</v>
      </c>
      <c r="W43" s="104">
        <v>-4.7687390254586699</v>
      </c>
      <c r="X43" s="104">
        <v>-0.72501416274735697</v>
      </c>
      <c r="Y43" s="104">
        <v>10.9440923330753</v>
      </c>
      <c r="Z43" s="104">
        <v>24.408159434582601</v>
      </c>
      <c r="AA43" s="104">
        <v>53.345594617055703</v>
      </c>
      <c r="AB43" s="104">
        <v>96.737107524880699</v>
      </c>
      <c r="AC43" s="104">
        <v>191.36120583699099</v>
      </c>
      <c r="AD43" s="104">
        <v>354.49362883257402</v>
      </c>
      <c r="AE43" s="104">
        <v>635.50432518623404</v>
      </c>
      <c r="AF43" s="104">
        <v>1063.8969322684</v>
      </c>
      <c r="AG43" s="104">
        <v>1630.6255050320899</v>
      </c>
      <c r="AH43" s="104">
        <v>2165.9668206978899</v>
      </c>
      <c r="AI43" s="104">
        <v>2606.9520372090801</v>
      </c>
      <c r="AJ43" s="104">
        <v>2916.9145342849201</v>
      </c>
      <c r="AK43" s="104">
        <v>3106.2303697718098</v>
      </c>
      <c r="AL43" s="104">
        <v>3222.8028140849401</v>
      </c>
      <c r="AM43" s="104">
        <v>3295.66308235818</v>
      </c>
      <c r="AN43" s="104">
        <v>3343.26180411326</v>
      </c>
      <c r="AO43" s="104">
        <v>3372.5719855162602</v>
      </c>
      <c r="AP43" s="104">
        <v>3391.2290317140501</v>
      </c>
      <c r="AQ43" s="104"/>
      <c r="AR43" s="104"/>
      <c r="AS43" s="104"/>
      <c r="AT43" s="104"/>
      <c r="AU43" s="104"/>
      <c r="AV43" s="104"/>
      <c r="AW43" s="104"/>
      <c r="AX43" s="104"/>
      <c r="AY43" s="104"/>
      <c r="AZ43" s="104"/>
      <c r="BA43" s="104"/>
      <c r="BB43" s="27">
        <f t="shared" ca="1" si="1"/>
        <v>0</v>
      </c>
      <c r="BC43" s="27">
        <f t="shared" ca="1" si="2"/>
        <v>0</v>
      </c>
      <c r="BD43" s="27">
        <f>IF(C43="","",MAX($BD$3:BD42)+1)</f>
        <v>40</v>
      </c>
      <c r="BE43" s="27">
        <f t="shared" ca="1" si="3"/>
        <v>43</v>
      </c>
      <c r="BF43" s="27" t="str">
        <f t="shared" si="4"/>
        <v>1H5</v>
      </c>
      <c r="BG43" s="27" t="str">
        <f t="shared" ca="1" si="5"/>
        <v/>
      </c>
      <c r="BH43" s="27" t="str">
        <f t="shared" ca="1" si="6"/>
        <v/>
      </c>
    </row>
    <row r="44" spans="1:60" x14ac:dyDescent="0.25">
      <c r="A44" s="104">
        <v>1</v>
      </c>
      <c r="B44" s="258" t="s">
        <v>84</v>
      </c>
      <c r="C44" s="104">
        <v>3.38196831536197</v>
      </c>
      <c r="D44" s="104">
        <v>11.3010640947873</v>
      </c>
      <c r="E44" s="104">
        <v>15.4529360493634</v>
      </c>
      <c r="F44" s="104">
        <v>8.1298896530238398</v>
      </c>
      <c r="G44" s="104">
        <v>2.3334065271715199</v>
      </c>
      <c r="H44" s="104">
        <v>2.8345684942446501</v>
      </c>
      <c r="I44" s="104">
        <v>2.8920470233429101</v>
      </c>
      <c r="J44" s="104">
        <v>-3.5528577237046202</v>
      </c>
      <c r="K44" s="104">
        <v>-7.0221970424895499</v>
      </c>
      <c r="L44" s="104">
        <v>-6.1395005432914296</v>
      </c>
      <c r="M44" s="104">
        <v>-6.6838593602328702</v>
      </c>
      <c r="N44" s="104">
        <v>-7.9785761633411303</v>
      </c>
      <c r="O44" s="104">
        <v>-7.5742046554319096</v>
      </c>
      <c r="P44" s="104">
        <v>-7.1974263192009902</v>
      </c>
      <c r="Q44" s="104">
        <v>-6.9708914253633303</v>
      </c>
      <c r="R44" s="104">
        <v>-11.5248113850976</v>
      </c>
      <c r="S44" s="104">
        <v>-11.1531109483872</v>
      </c>
      <c r="T44" s="104">
        <v>-7.9527466051376896</v>
      </c>
      <c r="U44" s="104">
        <v>-6.17436759800876</v>
      </c>
      <c r="V44" s="104">
        <v>5.4668378978021799E-2</v>
      </c>
      <c r="W44" s="104">
        <v>10.880057853906701</v>
      </c>
      <c r="X44" s="104">
        <v>32.771408424112401</v>
      </c>
      <c r="Y44" s="104">
        <v>65.241140869323303</v>
      </c>
      <c r="Z44" s="104">
        <v>124.48839450498799</v>
      </c>
      <c r="AA44" s="104">
        <v>224.20207269711</v>
      </c>
      <c r="AB44" s="104">
        <v>380.278803299233</v>
      </c>
      <c r="AC44" s="104">
        <v>623.34575031318604</v>
      </c>
      <c r="AD44" s="104">
        <v>965.38651044651704</v>
      </c>
      <c r="AE44" s="104">
        <v>1385.88432266527</v>
      </c>
      <c r="AF44" s="104">
        <v>1818.2605335360499</v>
      </c>
      <c r="AG44" s="104">
        <v>2188.59204767646</v>
      </c>
      <c r="AH44" s="104">
        <v>2449.5570860694502</v>
      </c>
      <c r="AI44" s="104">
        <v>2617.0992585499898</v>
      </c>
      <c r="AJ44" s="104">
        <v>2725.59872294761</v>
      </c>
      <c r="AK44" s="104">
        <v>2823.36969426122</v>
      </c>
      <c r="AL44" s="104">
        <v>2907.8558147797198</v>
      </c>
      <c r="AM44" s="104">
        <v>2977.92367408987</v>
      </c>
      <c r="AN44" s="104">
        <v>3028.6730691520202</v>
      </c>
      <c r="AO44" s="104">
        <v>3069.9126574842398</v>
      </c>
      <c r="AP44" s="104">
        <v>3104.3168499200901</v>
      </c>
      <c r="AQ44" s="104"/>
      <c r="AR44" s="104"/>
      <c r="AS44" s="104"/>
      <c r="AT44" s="104"/>
      <c r="AU44" s="104"/>
      <c r="AV44" s="104"/>
      <c r="AW44" s="104"/>
      <c r="AX44" s="104"/>
      <c r="AY44" s="104"/>
      <c r="AZ44" s="104"/>
      <c r="BA44" s="104"/>
      <c r="BB44" s="27">
        <f t="shared" ca="1" si="1"/>
        <v>0</v>
      </c>
      <c r="BC44" s="27">
        <f t="shared" ca="1" si="2"/>
        <v>0</v>
      </c>
      <c r="BD44" s="27">
        <f>IF(C44="","",MAX($BD$3:BD43)+1)</f>
        <v>41</v>
      </c>
      <c r="BE44" s="27">
        <f t="shared" ca="1" si="3"/>
        <v>44</v>
      </c>
      <c r="BF44" s="27" t="str">
        <f t="shared" si="4"/>
        <v>1A6</v>
      </c>
      <c r="BG44" s="27" t="str">
        <f t="shared" ca="1" si="5"/>
        <v/>
      </c>
      <c r="BH44" s="27" t="str">
        <f t="shared" ca="1" si="6"/>
        <v/>
      </c>
    </row>
    <row r="45" spans="1:60" x14ac:dyDescent="0.25">
      <c r="A45" s="104">
        <v>1</v>
      </c>
      <c r="B45" s="258" t="s">
        <v>85</v>
      </c>
      <c r="C45" s="104">
        <v>-8.0208326719412106</v>
      </c>
      <c r="D45" s="104">
        <v>8.9502010497726605</v>
      </c>
      <c r="E45" s="104">
        <v>8.3161435073375305</v>
      </c>
      <c r="F45" s="104">
        <v>1.99322204279451</v>
      </c>
      <c r="G45" s="104">
        <v>3.18538162327286</v>
      </c>
      <c r="H45" s="104">
        <v>2.8235834129745898</v>
      </c>
      <c r="I45" s="104">
        <v>3.04938362893426</v>
      </c>
      <c r="J45" s="104">
        <v>1.0594459977191899</v>
      </c>
      <c r="K45" s="104">
        <v>-0.63660299659022701</v>
      </c>
      <c r="L45" s="104">
        <v>1.4553313002938899</v>
      </c>
      <c r="M45" s="104">
        <v>-7.1156419204076</v>
      </c>
      <c r="N45" s="104">
        <v>-1.7929413637039</v>
      </c>
      <c r="O45" s="104">
        <v>-5.89567157547663</v>
      </c>
      <c r="P45" s="104">
        <v>-7.79077521112458</v>
      </c>
      <c r="Q45" s="104">
        <v>-14.995198707742899</v>
      </c>
      <c r="R45" s="104">
        <v>-6.5517653535930602</v>
      </c>
      <c r="S45" s="104">
        <v>-11.216852346069601</v>
      </c>
      <c r="T45" s="104">
        <v>-13.6948664769016</v>
      </c>
      <c r="U45" s="104">
        <v>-7.7863693440081096</v>
      </c>
      <c r="V45" s="104">
        <v>0.40334753796787498</v>
      </c>
      <c r="W45" s="104">
        <v>12.380094329429999</v>
      </c>
      <c r="X45" s="104">
        <v>30.818428829908001</v>
      </c>
      <c r="Y45" s="104">
        <v>69.495481688749393</v>
      </c>
      <c r="Z45" s="104">
        <v>130.212059629522</v>
      </c>
      <c r="AA45" s="104">
        <v>233.857590142475</v>
      </c>
      <c r="AB45" s="104">
        <v>396.32462026670601</v>
      </c>
      <c r="AC45" s="104">
        <v>650.795200217157</v>
      </c>
      <c r="AD45" s="104">
        <v>1011.72805817596</v>
      </c>
      <c r="AE45" s="104">
        <v>1471.9165286479699</v>
      </c>
      <c r="AF45" s="104">
        <v>1947.5587811256801</v>
      </c>
      <c r="AG45" s="104">
        <v>2359.7166758830899</v>
      </c>
      <c r="AH45" s="104">
        <v>2657.9284898328101</v>
      </c>
      <c r="AI45" s="104">
        <v>2849.1263248294599</v>
      </c>
      <c r="AJ45" s="104">
        <v>2977.9931033303901</v>
      </c>
      <c r="AK45" s="104">
        <v>3088.6590758100601</v>
      </c>
      <c r="AL45" s="104">
        <v>3181.1407701626799</v>
      </c>
      <c r="AM45" s="104">
        <v>3256.28641959985</v>
      </c>
      <c r="AN45" s="104">
        <v>3313.8394463095401</v>
      </c>
      <c r="AO45" s="104">
        <v>3364.3953763046302</v>
      </c>
      <c r="AP45" s="104">
        <v>3405.6493880532698</v>
      </c>
      <c r="AQ45" s="104"/>
      <c r="AR45" s="104"/>
      <c r="AS45" s="104"/>
      <c r="AT45" s="104"/>
      <c r="AU45" s="104"/>
      <c r="AV45" s="104"/>
      <c r="AW45" s="104"/>
      <c r="AX45" s="104"/>
      <c r="AY45" s="104"/>
      <c r="AZ45" s="104"/>
      <c r="BA45" s="104"/>
      <c r="BB45" s="27">
        <f t="shared" ca="1" si="1"/>
        <v>0</v>
      </c>
      <c r="BC45" s="27">
        <f t="shared" ca="1" si="2"/>
        <v>0</v>
      </c>
      <c r="BD45" s="27">
        <f>IF(C45="","",MAX($BD$3:BD44)+1)</f>
        <v>42</v>
      </c>
      <c r="BE45" s="27">
        <f t="shared" ca="1" si="3"/>
        <v>45</v>
      </c>
      <c r="BF45" s="27" t="str">
        <f t="shared" si="4"/>
        <v>1B6</v>
      </c>
      <c r="BG45" s="27" t="str">
        <f t="shared" ca="1" si="5"/>
        <v/>
      </c>
      <c r="BH45" s="27" t="str">
        <f t="shared" ca="1" si="6"/>
        <v/>
      </c>
    </row>
    <row r="46" spans="1:60" x14ac:dyDescent="0.25">
      <c r="A46" s="104">
        <v>1</v>
      </c>
      <c r="B46" s="258" t="s">
        <v>98</v>
      </c>
      <c r="C46" s="104">
        <v>6.3091300013834397</v>
      </c>
      <c r="D46" s="104">
        <v>10.4247393621567</v>
      </c>
      <c r="E46" s="104">
        <v>5.5526091773240296</v>
      </c>
      <c r="F46" s="104">
        <v>1.9521252135305101</v>
      </c>
      <c r="G46" s="104">
        <v>-3.1980743750345901</v>
      </c>
      <c r="H46" s="104">
        <v>4.9853938361875398</v>
      </c>
      <c r="I46" s="104">
        <v>3.5863875078575802</v>
      </c>
      <c r="J46" s="104">
        <v>-1.2523003587780299</v>
      </c>
      <c r="K46" s="104">
        <v>-1.3152678037236001</v>
      </c>
      <c r="L46" s="104">
        <v>0.93197314363442296</v>
      </c>
      <c r="M46" s="104">
        <v>4.2827967958051003</v>
      </c>
      <c r="N46" s="104">
        <v>2.29551815075365</v>
      </c>
      <c r="O46" s="104">
        <v>0.755551851245855</v>
      </c>
      <c r="P46" s="104">
        <v>0.86247246340735695</v>
      </c>
      <c r="Q46" s="104">
        <v>-6.6843439882218298</v>
      </c>
      <c r="R46" s="104">
        <v>-4.4780568464325397</v>
      </c>
      <c r="S46" s="104">
        <v>-7.1272434167835801</v>
      </c>
      <c r="T46" s="104">
        <v>-3.55131081582658</v>
      </c>
      <c r="U46" s="104">
        <v>-6.7072957836603599</v>
      </c>
      <c r="V46" s="104">
        <v>-4.61528208169966</v>
      </c>
      <c r="W46" s="104">
        <v>-6.2463335160305196</v>
      </c>
      <c r="X46" s="104">
        <v>-5.3179023013167397</v>
      </c>
      <c r="Y46" s="104">
        <v>7.2847756492060398</v>
      </c>
      <c r="Z46" s="104">
        <v>25.409519564872902</v>
      </c>
      <c r="AA46" s="104">
        <v>57.240689869747698</v>
      </c>
      <c r="AB46" s="104">
        <v>114.201819572147</v>
      </c>
      <c r="AC46" s="104">
        <v>233.68216192351099</v>
      </c>
      <c r="AD46" s="104">
        <v>451.604945452957</v>
      </c>
      <c r="AE46" s="104">
        <v>832.75256937167399</v>
      </c>
      <c r="AF46" s="104">
        <v>1416.6845196542099</v>
      </c>
      <c r="AG46" s="104">
        <v>2142.9605934480301</v>
      </c>
      <c r="AH46" s="104">
        <v>2780.51200348163</v>
      </c>
      <c r="AI46" s="104">
        <v>3254.4954183557902</v>
      </c>
      <c r="AJ46" s="104">
        <v>3545.6946483636898</v>
      </c>
      <c r="AK46" s="104">
        <v>3704.87084961456</v>
      </c>
      <c r="AL46" s="104">
        <v>3801.9931611688799</v>
      </c>
      <c r="AM46" s="104">
        <v>3867.3501806095901</v>
      </c>
      <c r="AN46" s="104">
        <v>3911.9834037078899</v>
      </c>
      <c r="AO46" s="104">
        <v>3947.3894755806</v>
      </c>
      <c r="AP46" s="104">
        <v>3983.87396078234</v>
      </c>
      <c r="AQ46" s="104"/>
      <c r="AR46" s="104"/>
      <c r="AS46" s="104"/>
      <c r="AT46" s="104"/>
      <c r="AU46" s="104"/>
      <c r="AV46" s="104"/>
      <c r="AW46" s="104"/>
      <c r="AX46" s="104"/>
      <c r="AY46" s="104"/>
      <c r="AZ46" s="104"/>
      <c r="BA46" s="104"/>
      <c r="BB46" s="27">
        <f t="shared" ca="1" si="1"/>
        <v>0</v>
      </c>
      <c r="BC46" s="27">
        <f t="shared" ca="1" si="2"/>
        <v>0</v>
      </c>
      <c r="BD46" s="27">
        <f>IF(C46="","",MAX($BD$3:BD45)+1)</f>
        <v>43</v>
      </c>
      <c r="BE46" s="27">
        <f t="shared" ca="1" si="3"/>
        <v>46</v>
      </c>
      <c r="BF46" s="27" t="str">
        <f t="shared" si="4"/>
        <v>1C6</v>
      </c>
      <c r="BG46" s="27" t="str">
        <f t="shared" ca="1" si="5"/>
        <v/>
      </c>
      <c r="BH46" s="27" t="str">
        <f t="shared" ca="1" si="6"/>
        <v/>
      </c>
    </row>
    <row r="47" spans="1:60" x14ac:dyDescent="0.25">
      <c r="A47" s="104">
        <v>1</v>
      </c>
      <c r="B47" s="258" t="s">
        <v>99</v>
      </c>
      <c r="C47" s="104">
        <v>7.8497056906112403</v>
      </c>
      <c r="D47" s="104">
        <v>6.4100321473183604</v>
      </c>
      <c r="E47" s="104">
        <v>5.9108225428181003</v>
      </c>
      <c r="F47" s="104">
        <v>3.0088964263923099</v>
      </c>
      <c r="G47" s="104">
        <v>5.9928463060850801</v>
      </c>
      <c r="H47" s="104">
        <v>0.35911102155205299</v>
      </c>
      <c r="I47" s="104">
        <v>1.46956540235806</v>
      </c>
      <c r="J47" s="104">
        <v>-0.59469382640736501</v>
      </c>
      <c r="K47" s="104">
        <v>6.1174637126691804</v>
      </c>
      <c r="L47" s="104">
        <v>1.1827447296532201</v>
      </c>
      <c r="M47" s="104">
        <v>0.40229984638608601</v>
      </c>
      <c r="N47" s="104">
        <v>-0.261919081431643</v>
      </c>
      <c r="O47" s="104">
        <v>-1.5900986165193001</v>
      </c>
      <c r="P47" s="104">
        <v>-4.7563864541653</v>
      </c>
      <c r="Q47" s="104">
        <v>-8.0898023441491205</v>
      </c>
      <c r="R47" s="104">
        <v>-6.8804686106095696</v>
      </c>
      <c r="S47" s="104">
        <v>-3.4773441563143002</v>
      </c>
      <c r="T47" s="104">
        <v>-8.5387010816507392</v>
      </c>
      <c r="U47" s="104">
        <v>-9.7658859265948195</v>
      </c>
      <c r="V47" s="104">
        <v>-5.1916878902816297</v>
      </c>
      <c r="W47" s="104">
        <v>-6.4865793534959302</v>
      </c>
      <c r="X47" s="104">
        <v>-0.56730719060306001</v>
      </c>
      <c r="Y47" s="104">
        <v>13.9939237307758</v>
      </c>
      <c r="Z47" s="104">
        <v>25.9375719453997</v>
      </c>
      <c r="AA47" s="104">
        <v>59.4214236576031</v>
      </c>
      <c r="AB47" s="104">
        <v>138.090952140398</v>
      </c>
      <c r="AC47" s="104">
        <v>270.04474442227598</v>
      </c>
      <c r="AD47" s="104">
        <v>529.05128240723798</v>
      </c>
      <c r="AE47" s="104">
        <v>957.256724772658</v>
      </c>
      <c r="AF47" s="104">
        <v>1608.7510543388901</v>
      </c>
      <c r="AG47" s="104">
        <v>2337.2666403549001</v>
      </c>
      <c r="AH47" s="104">
        <v>2962.8618419660502</v>
      </c>
      <c r="AI47" s="104">
        <v>3408.0715996607501</v>
      </c>
      <c r="AJ47" s="104">
        <v>3669.8427055266302</v>
      </c>
      <c r="AK47" s="104">
        <v>3808.97952153508</v>
      </c>
      <c r="AL47" s="104">
        <v>3893.1601757032399</v>
      </c>
      <c r="AM47" s="104">
        <v>3956.5247759458698</v>
      </c>
      <c r="AN47" s="104">
        <v>4001.48749031849</v>
      </c>
      <c r="AO47" s="104">
        <v>4037.8590529221001</v>
      </c>
      <c r="AP47" s="104">
        <v>4066.86350485298</v>
      </c>
      <c r="AQ47" s="104"/>
      <c r="AR47" s="104"/>
      <c r="AS47" s="104"/>
      <c r="AT47" s="104"/>
      <c r="AU47" s="104"/>
      <c r="AV47" s="104"/>
      <c r="AW47" s="104"/>
      <c r="AX47" s="104"/>
      <c r="AY47" s="104"/>
      <c r="AZ47" s="104"/>
      <c r="BA47" s="104"/>
      <c r="BB47" s="27">
        <f t="shared" ca="1" si="1"/>
        <v>0</v>
      </c>
      <c r="BC47" s="27">
        <f t="shared" ca="1" si="2"/>
        <v>0</v>
      </c>
      <c r="BD47" s="27">
        <f>IF(C47="","",MAX($BD$3:BD46)+1)</f>
        <v>44</v>
      </c>
      <c r="BE47" s="27">
        <f t="shared" ca="1" si="3"/>
        <v>47</v>
      </c>
      <c r="BF47" s="27" t="str">
        <f t="shared" si="4"/>
        <v>1D6</v>
      </c>
      <c r="BG47" s="27" t="str">
        <f t="shared" ca="1" si="5"/>
        <v/>
      </c>
      <c r="BH47" s="27" t="str">
        <f t="shared" ca="1" si="6"/>
        <v/>
      </c>
    </row>
    <row r="48" spans="1:60" x14ac:dyDescent="0.25">
      <c r="A48" s="104">
        <v>1</v>
      </c>
      <c r="B48" s="258" t="s">
        <v>112</v>
      </c>
      <c r="C48" s="104">
        <v>14.2320188642825</v>
      </c>
      <c r="D48" s="104">
        <v>21.356452409023898</v>
      </c>
      <c r="E48" s="104">
        <v>12.58341661039</v>
      </c>
      <c r="F48" s="104">
        <v>10.790496877225401</v>
      </c>
      <c r="G48" s="104">
        <v>2.9505887208260901</v>
      </c>
      <c r="H48" s="104">
        <v>2.0433902346430801</v>
      </c>
      <c r="I48" s="104">
        <v>-1.1799222112722401</v>
      </c>
      <c r="J48" s="104">
        <v>-2.4208069715491498</v>
      </c>
      <c r="K48" s="104">
        <v>1.19680601677146</v>
      </c>
      <c r="L48" s="104">
        <v>-6.8244304099575901</v>
      </c>
      <c r="M48" s="104">
        <v>-3.3860156400974102</v>
      </c>
      <c r="N48" s="104">
        <v>-8.77050700306199</v>
      </c>
      <c r="O48" s="104">
        <v>-3.6993911384956801</v>
      </c>
      <c r="P48" s="104">
        <v>-9.0735015117284092</v>
      </c>
      <c r="Q48" s="104">
        <v>-9.1319867867300708</v>
      </c>
      <c r="R48" s="104">
        <v>-3.90846223712333</v>
      </c>
      <c r="S48" s="104">
        <v>-1.92586458434334</v>
      </c>
      <c r="T48" s="104">
        <v>-8.2748243475980399</v>
      </c>
      <c r="U48" s="104">
        <v>-10.8504236653307</v>
      </c>
      <c r="V48" s="104">
        <v>-10.590786169076599</v>
      </c>
      <c r="W48" s="104">
        <v>-8.8816183669569</v>
      </c>
      <c r="X48" s="104">
        <v>-0.847440032318446</v>
      </c>
      <c r="Y48" s="104">
        <v>1.96575365944727</v>
      </c>
      <c r="Z48" s="104">
        <v>10.493812760889799</v>
      </c>
      <c r="AA48" s="104">
        <v>30.333827904619302</v>
      </c>
      <c r="AB48" s="104">
        <v>73.645243578784601</v>
      </c>
      <c r="AC48" s="104">
        <v>147.01229314143501</v>
      </c>
      <c r="AD48" s="104">
        <v>287.50607154525397</v>
      </c>
      <c r="AE48" s="104">
        <v>540.19128473566104</v>
      </c>
      <c r="AF48" s="104">
        <v>940.75501790050396</v>
      </c>
      <c r="AG48" s="104">
        <v>1505.7619146371101</v>
      </c>
      <c r="AH48" s="104">
        <v>2087.0161703814201</v>
      </c>
      <c r="AI48" s="104">
        <v>2575.8576202888898</v>
      </c>
      <c r="AJ48" s="104">
        <v>2931.1236351364701</v>
      </c>
      <c r="AK48" s="104">
        <v>3157.5957008933901</v>
      </c>
      <c r="AL48" s="104">
        <v>3293.6842599084998</v>
      </c>
      <c r="AM48" s="104">
        <v>3377.2097536279398</v>
      </c>
      <c r="AN48" s="104">
        <v>3426.1242334470799</v>
      </c>
      <c r="AO48" s="104">
        <v>3459.1997728617898</v>
      </c>
      <c r="AP48" s="104">
        <v>3479.7785596489598</v>
      </c>
      <c r="AQ48" s="104"/>
      <c r="AR48" s="104"/>
      <c r="AS48" s="104"/>
      <c r="AT48" s="104"/>
      <c r="AU48" s="104"/>
      <c r="AV48" s="104"/>
      <c r="AW48" s="104"/>
      <c r="AX48" s="104"/>
      <c r="AY48" s="104"/>
      <c r="AZ48" s="104"/>
      <c r="BA48" s="104"/>
      <c r="BB48" s="27">
        <f t="shared" ca="1" si="1"/>
        <v>0</v>
      </c>
      <c r="BC48" s="27">
        <f t="shared" ca="1" si="2"/>
        <v>0</v>
      </c>
      <c r="BD48" s="27">
        <f>IF(C48="","",MAX($BD$3:BD47)+1)</f>
        <v>45</v>
      </c>
      <c r="BE48" s="27">
        <f t="shared" ca="1" si="3"/>
        <v>48</v>
      </c>
      <c r="BF48" s="27" t="str">
        <f t="shared" si="4"/>
        <v>1E6</v>
      </c>
      <c r="BG48" s="27" t="str">
        <f t="shared" ca="1" si="5"/>
        <v/>
      </c>
      <c r="BH48" s="27" t="str">
        <f t="shared" ca="1" si="6"/>
        <v/>
      </c>
    </row>
    <row r="49" spans="1:60" x14ac:dyDescent="0.25">
      <c r="A49" s="104">
        <v>1</v>
      </c>
      <c r="B49" s="258" t="s">
        <v>113</v>
      </c>
      <c r="C49" s="104">
        <v>19.2294744457608</v>
      </c>
      <c r="D49" s="104">
        <v>33.986944909699098</v>
      </c>
      <c r="E49" s="104">
        <v>17.154739666979399</v>
      </c>
      <c r="F49" s="104">
        <v>7.4089162173577296</v>
      </c>
      <c r="G49" s="104">
        <v>7.1409052662233998</v>
      </c>
      <c r="H49" s="104">
        <v>3.0638909442723201</v>
      </c>
      <c r="I49" s="104">
        <v>2.45125209996149</v>
      </c>
      <c r="J49" s="104">
        <v>-0.78875201984737897</v>
      </c>
      <c r="K49" s="104">
        <v>-1.99269844618402</v>
      </c>
      <c r="L49" s="104">
        <v>-4.6433561914582198</v>
      </c>
      <c r="M49" s="104">
        <v>-6.6500707844597802</v>
      </c>
      <c r="N49" s="104">
        <v>-10.1883863219382</v>
      </c>
      <c r="O49" s="104">
        <v>-6.7911169129870403</v>
      </c>
      <c r="P49" s="104">
        <v>-11.008510354062301</v>
      </c>
      <c r="Q49" s="104">
        <v>-7.5599129798242801</v>
      </c>
      <c r="R49" s="104">
        <v>-12.605942318216</v>
      </c>
      <c r="S49" s="104">
        <v>-7.3335110538164399</v>
      </c>
      <c r="T49" s="104">
        <v>-8.9165496479645299</v>
      </c>
      <c r="U49" s="104">
        <v>-7.0616483700655399</v>
      </c>
      <c r="V49" s="104">
        <v>-11.679410383041599</v>
      </c>
      <c r="W49" s="104">
        <v>-8.2322509555265206</v>
      </c>
      <c r="X49" s="104">
        <v>-5.5980500083305698</v>
      </c>
      <c r="Y49" s="104">
        <v>1.53755497697148</v>
      </c>
      <c r="Z49" s="104">
        <v>16.431461303107401</v>
      </c>
      <c r="AA49" s="104">
        <v>37.129326325804399</v>
      </c>
      <c r="AB49" s="104">
        <v>81.846340687280602</v>
      </c>
      <c r="AC49" s="104">
        <v>171.665323821155</v>
      </c>
      <c r="AD49" s="104">
        <v>330.471635013465</v>
      </c>
      <c r="AE49" s="104">
        <v>615.13473888631904</v>
      </c>
      <c r="AF49" s="104">
        <v>1052.5784873712801</v>
      </c>
      <c r="AG49" s="104">
        <v>1638.80107599656</v>
      </c>
      <c r="AH49" s="104">
        <v>2194.21666150186</v>
      </c>
      <c r="AI49" s="104">
        <v>2649.4176976002</v>
      </c>
      <c r="AJ49" s="104">
        <v>2968.8172985472802</v>
      </c>
      <c r="AK49" s="104">
        <v>3167.90448819634</v>
      </c>
      <c r="AL49" s="104">
        <v>3291.1883603572601</v>
      </c>
      <c r="AM49" s="104">
        <v>3367.10451798742</v>
      </c>
      <c r="AN49" s="104">
        <v>3417.63556221002</v>
      </c>
      <c r="AO49" s="104">
        <v>3452.4319114785299</v>
      </c>
      <c r="AP49" s="104">
        <v>3478.6448485798501</v>
      </c>
      <c r="AQ49" s="104"/>
      <c r="AR49" s="104"/>
      <c r="AS49" s="104"/>
      <c r="AT49" s="104"/>
      <c r="AU49" s="104"/>
      <c r="AV49" s="104"/>
      <c r="AW49" s="104"/>
      <c r="AX49" s="104"/>
      <c r="AY49" s="104"/>
      <c r="AZ49" s="104"/>
      <c r="BA49" s="104"/>
      <c r="BB49" s="27">
        <f t="shared" ca="1" si="1"/>
        <v>0</v>
      </c>
      <c r="BC49" s="27">
        <f t="shared" ca="1" si="2"/>
        <v>0</v>
      </c>
      <c r="BD49" s="27">
        <f>IF(C49="","",MAX($BD$3:BD48)+1)</f>
        <v>46</v>
      </c>
      <c r="BE49" s="27">
        <f t="shared" ca="1" si="3"/>
        <v>49</v>
      </c>
      <c r="BF49" s="27" t="str">
        <f t="shared" si="4"/>
        <v>1F6</v>
      </c>
      <c r="BG49" s="27" t="str">
        <f t="shared" ca="1" si="5"/>
        <v/>
      </c>
      <c r="BH49" s="27" t="str">
        <f t="shared" ca="1" si="6"/>
        <v/>
      </c>
    </row>
    <row r="50" spans="1:60" x14ac:dyDescent="0.25">
      <c r="A50" s="104">
        <v>1</v>
      </c>
      <c r="B50" s="258" t="s">
        <v>126</v>
      </c>
      <c r="C50" s="104">
        <v>18.650009239007002</v>
      </c>
      <c r="D50" s="104">
        <v>18.851303672363901</v>
      </c>
      <c r="E50" s="104">
        <v>7.9342335435221703</v>
      </c>
      <c r="F50" s="104">
        <v>5.9283761137771798</v>
      </c>
      <c r="G50" s="104">
        <v>6.55693505203726</v>
      </c>
      <c r="H50" s="104">
        <v>3.5334576235572999</v>
      </c>
      <c r="I50" s="104">
        <v>-0.10063126319892</v>
      </c>
      <c r="J50" s="104">
        <v>1.00282948951735</v>
      </c>
      <c r="K50" s="104">
        <v>-0.650752642926818</v>
      </c>
      <c r="L50" s="104">
        <v>-1.8401983443427501</v>
      </c>
      <c r="M50" s="104">
        <v>-1.99346904143113</v>
      </c>
      <c r="N50" s="104">
        <v>-3.3424611913133</v>
      </c>
      <c r="O50" s="104">
        <v>-5.6768298216988997</v>
      </c>
      <c r="P50" s="104">
        <v>-4.46289414291277</v>
      </c>
      <c r="Q50" s="104">
        <v>-2.8882542820142598</v>
      </c>
      <c r="R50" s="104">
        <v>-5.8376287907767601</v>
      </c>
      <c r="S50" s="104">
        <v>-5.6980411378708604</v>
      </c>
      <c r="T50" s="104">
        <v>-8.07107715653183</v>
      </c>
      <c r="U50" s="104">
        <v>-6.7913337295085503</v>
      </c>
      <c r="V50" s="104">
        <v>-5.9589775549265998</v>
      </c>
      <c r="W50" s="104">
        <v>-6.7889637180683202</v>
      </c>
      <c r="X50" s="104">
        <v>1.08233886472453</v>
      </c>
      <c r="Y50" s="104">
        <v>8.7439601451451399</v>
      </c>
      <c r="Z50" s="104">
        <v>30.159696325979901</v>
      </c>
      <c r="AA50" s="104">
        <v>74.255768892077398</v>
      </c>
      <c r="AB50" s="104">
        <v>149.44850320757001</v>
      </c>
      <c r="AC50" s="104">
        <v>282.82431834348199</v>
      </c>
      <c r="AD50" s="104">
        <v>522.719476886537</v>
      </c>
      <c r="AE50" s="104">
        <v>909.27388190399495</v>
      </c>
      <c r="AF50" s="104">
        <v>1475.6878903618001</v>
      </c>
      <c r="AG50" s="104">
        <v>2090.50517598529</v>
      </c>
      <c r="AH50" s="104">
        <v>2631.9309768798198</v>
      </c>
      <c r="AI50" s="104">
        <v>3042.7406774692699</v>
      </c>
      <c r="AJ50" s="104">
        <v>3312.0911887668399</v>
      </c>
      <c r="AK50" s="104">
        <v>3471.9819087466699</v>
      </c>
      <c r="AL50" s="104">
        <v>3569.4402154206</v>
      </c>
      <c r="AM50" s="104">
        <v>3626.9346699392399</v>
      </c>
      <c r="AN50" s="104">
        <v>3666.9827445731999</v>
      </c>
      <c r="AO50" s="104">
        <v>3690.1073142353898</v>
      </c>
      <c r="AP50" s="104">
        <v>3709.8277953336001</v>
      </c>
      <c r="AQ50" s="104"/>
      <c r="AR50" s="104"/>
      <c r="AS50" s="104"/>
      <c r="AT50" s="104"/>
      <c r="AU50" s="104"/>
      <c r="AV50" s="104"/>
      <c r="AW50" s="104"/>
      <c r="AX50" s="104"/>
      <c r="AY50" s="104"/>
      <c r="AZ50" s="104"/>
      <c r="BA50" s="104"/>
      <c r="BB50" s="27">
        <f t="shared" ca="1" si="1"/>
        <v>0</v>
      </c>
      <c r="BC50" s="27">
        <f t="shared" ca="1" si="2"/>
        <v>0</v>
      </c>
      <c r="BD50" s="27">
        <f>IF(C50="","",MAX($BD$3:BD49)+1)</f>
        <v>47</v>
      </c>
      <c r="BE50" s="27">
        <f t="shared" ca="1" si="3"/>
        <v>50</v>
      </c>
      <c r="BF50" s="27" t="str">
        <f t="shared" si="4"/>
        <v>1G6</v>
      </c>
      <c r="BG50" s="27" t="str">
        <f t="shared" ca="1" si="5"/>
        <v/>
      </c>
      <c r="BH50" s="27" t="str">
        <f t="shared" ca="1" si="6"/>
        <v/>
      </c>
    </row>
    <row r="51" spans="1:60" x14ac:dyDescent="0.25">
      <c r="A51" s="104">
        <v>1</v>
      </c>
      <c r="B51" s="258" t="s">
        <v>127</v>
      </c>
      <c r="C51" s="104">
        <v>19.2655946967689</v>
      </c>
      <c r="D51" s="104">
        <v>19.038275689010302</v>
      </c>
      <c r="E51" s="104">
        <v>11.6155647005821</v>
      </c>
      <c r="F51" s="104">
        <v>5.4110729571116298</v>
      </c>
      <c r="G51" s="104">
        <v>2.72564716876377</v>
      </c>
      <c r="H51" s="104">
        <v>0.94195011059218803</v>
      </c>
      <c r="I51" s="104">
        <v>1.2510467431679899</v>
      </c>
      <c r="J51" s="104">
        <v>0.53434469231478898</v>
      </c>
      <c r="K51" s="104">
        <v>-2.8873975991618899</v>
      </c>
      <c r="L51" s="104">
        <v>-0.87487059580507798</v>
      </c>
      <c r="M51" s="104">
        <v>-1.2781849431721599</v>
      </c>
      <c r="N51" s="104">
        <v>-1.0873805425062499</v>
      </c>
      <c r="O51" s="104">
        <v>-2.1274112029805101</v>
      </c>
      <c r="P51" s="104">
        <v>-5.5925339414602604</v>
      </c>
      <c r="Q51" s="104">
        <v>-6.2603927219552098</v>
      </c>
      <c r="R51" s="104">
        <v>-4.2111381033591897</v>
      </c>
      <c r="S51" s="104">
        <v>-5.6809758746426304</v>
      </c>
      <c r="T51" s="104">
        <v>-5.8225163168099199</v>
      </c>
      <c r="U51" s="104">
        <v>-11.225495811424899</v>
      </c>
      <c r="V51" s="104">
        <v>-2.1575930843873699</v>
      </c>
      <c r="W51" s="104">
        <v>-6.6489577687489199</v>
      </c>
      <c r="X51" s="104">
        <v>-8.2869788539028405E-2</v>
      </c>
      <c r="Y51" s="104">
        <v>7.6814727390833504</v>
      </c>
      <c r="Z51" s="104">
        <v>29.989331576523501</v>
      </c>
      <c r="AA51" s="104">
        <v>59.069226141988104</v>
      </c>
      <c r="AB51" s="104">
        <v>118.66306491533901</v>
      </c>
      <c r="AC51" s="104">
        <v>238.786738424677</v>
      </c>
      <c r="AD51" s="104">
        <v>438.33906625861999</v>
      </c>
      <c r="AE51" s="104">
        <v>769.38859024262001</v>
      </c>
      <c r="AF51" s="104">
        <v>1272.2866633963599</v>
      </c>
      <c r="AG51" s="104">
        <v>1867.1631347596399</v>
      </c>
      <c r="AH51" s="104">
        <v>2404.4966820055802</v>
      </c>
      <c r="AI51" s="104">
        <v>2833.8952003804302</v>
      </c>
      <c r="AJ51" s="104">
        <v>3122.4934800947099</v>
      </c>
      <c r="AK51" s="104">
        <v>3300.6094651227199</v>
      </c>
      <c r="AL51" s="104">
        <v>3405.32254474827</v>
      </c>
      <c r="AM51" s="104">
        <v>3465.0943419493601</v>
      </c>
      <c r="AN51" s="104">
        <v>3501.3847858885201</v>
      </c>
      <c r="AO51" s="104">
        <v>3523.91998759428</v>
      </c>
      <c r="AP51" s="104">
        <v>3544.7225152659598</v>
      </c>
      <c r="AQ51" s="104"/>
      <c r="AR51" s="104"/>
      <c r="AS51" s="104"/>
      <c r="AT51" s="104"/>
      <c r="AU51" s="104"/>
      <c r="AV51" s="104"/>
      <c r="AW51" s="104"/>
      <c r="AX51" s="104"/>
      <c r="AY51" s="104"/>
      <c r="AZ51" s="104"/>
      <c r="BA51" s="104"/>
      <c r="BB51" s="27">
        <f t="shared" ca="1" si="1"/>
        <v>0</v>
      </c>
      <c r="BC51" s="27">
        <f t="shared" ca="1" si="2"/>
        <v>0</v>
      </c>
      <c r="BD51" s="27">
        <f>IF(C51="","",MAX($BD$3:BD50)+1)</f>
        <v>48</v>
      </c>
      <c r="BE51" s="27">
        <f t="shared" ca="1" si="3"/>
        <v>51</v>
      </c>
      <c r="BF51" s="27" t="str">
        <f t="shared" si="4"/>
        <v>1H6</v>
      </c>
      <c r="BG51" s="27" t="str">
        <f t="shared" ca="1" si="5"/>
        <v/>
      </c>
      <c r="BH51" s="27" t="str">
        <f t="shared" ca="1" si="6"/>
        <v/>
      </c>
    </row>
    <row r="52" spans="1:60" x14ac:dyDescent="0.25">
      <c r="A52" s="104">
        <v>1</v>
      </c>
      <c r="B52" s="258" t="s">
        <v>86</v>
      </c>
      <c r="C52" s="104">
        <v>11.337793233977701</v>
      </c>
      <c r="D52" s="104">
        <v>18.584162615492499</v>
      </c>
      <c r="E52" s="104">
        <v>12.129642050329901</v>
      </c>
      <c r="F52" s="104">
        <v>11.0899100033362</v>
      </c>
      <c r="G52" s="104">
        <v>7.9250018253465004</v>
      </c>
      <c r="H52" s="104">
        <v>7.6500918991387197</v>
      </c>
      <c r="I52" s="104">
        <v>4.7057232318379603</v>
      </c>
      <c r="J52" s="104">
        <v>-2.7821931517396501</v>
      </c>
      <c r="K52" s="104">
        <v>1.8519533201078999</v>
      </c>
      <c r="L52" s="104">
        <v>-0.62469423635866395</v>
      </c>
      <c r="M52" s="104">
        <v>-4.2566888824985698</v>
      </c>
      <c r="N52" s="104">
        <v>-4.4894139975817797</v>
      </c>
      <c r="O52" s="104">
        <v>-13.084196038131701</v>
      </c>
      <c r="P52" s="104">
        <v>-10.813791097073601</v>
      </c>
      <c r="Q52" s="104">
        <v>-16.1545536683834</v>
      </c>
      <c r="R52" s="104">
        <v>-12.137857727225301</v>
      </c>
      <c r="S52" s="104">
        <v>-16.7623560220418</v>
      </c>
      <c r="T52" s="104">
        <v>-14.217246347610899</v>
      </c>
      <c r="U52" s="104">
        <v>-13.855898314618599</v>
      </c>
      <c r="V52" s="104">
        <v>-11.765969055164099</v>
      </c>
      <c r="W52" s="104">
        <v>-6.8426339263896798</v>
      </c>
      <c r="X52" s="104">
        <v>3.01892008697678</v>
      </c>
      <c r="Y52" s="104">
        <v>19.743523853207499</v>
      </c>
      <c r="Z52" s="104">
        <v>50.321816246282602</v>
      </c>
      <c r="AA52" s="104">
        <v>98.982153799748602</v>
      </c>
      <c r="AB52" s="104">
        <v>183.874085770368</v>
      </c>
      <c r="AC52" s="104">
        <v>332.178189406554</v>
      </c>
      <c r="AD52" s="104">
        <v>559.36772922741</v>
      </c>
      <c r="AE52" s="104">
        <v>879.80178537225197</v>
      </c>
      <c r="AF52" s="104">
        <v>1287.86061544158</v>
      </c>
      <c r="AG52" s="104">
        <v>1737.09004466692</v>
      </c>
      <c r="AH52" s="104">
        <v>2127.1918236537299</v>
      </c>
      <c r="AI52" s="104">
        <v>2412.6416908947899</v>
      </c>
      <c r="AJ52" s="104">
        <v>2596.1593544059801</v>
      </c>
      <c r="AK52" s="104">
        <v>2717.25570792077</v>
      </c>
      <c r="AL52" s="104">
        <v>2817.4229626724</v>
      </c>
      <c r="AM52" s="104">
        <v>2906.6149779993998</v>
      </c>
      <c r="AN52" s="104">
        <v>2976.9948968966901</v>
      </c>
      <c r="AO52" s="104">
        <v>3035.7972516983</v>
      </c>
      <c r="AP52" s="104">
        <v>3089.5899045167898</v>
      </c>
      <c r="AQ52" s="104"/>
      <c r="AR52" s="104"/>
      <c r="AS52" s="104"/>
      <c r="AT52" s="104"/>
      <c r="AU52" s="104"/>
      <c r="AV52" s="104"/>
      <c r="AW52" s="104"/>
      <c r="AX52" s="104"/>
      <c r="AY52" s="104"/>
      <c r="AZ52" s="104"/>
      <c r="BA52" s="104"/>
      <c r="BB52" s="27">
        <f t="shared" ca="1" si="1"/>
        <v>0</v>
      </c>
      <c r="BC52" s="27">
        <f t="shared" ca="1" si="2"/>
        <v>0</v>
      </c>
      <c r="BD52" s="27">
        <f>IF(C52="","",MAX($BD$3:BD51)+1)</f>
        <v>49</v>
      </c>
      <c r="BE52" s="27">
        <f t="shared" ca="1" si="3"/>
        <v>52</v>
      </c>
      <c r="BF52" s="27" t="str">
        <f t="shared" si="4"/>
        <v>1A7</v>
      </c>
      <c r="BG52" s="27" t="str">
        <f t="shared" ca="1" si="5"/>
        <v/>
      </c>
      <c r="BH52" s="27" t="str">
        <f t="shared" ca="1" si="6"/>
        <v/>
      </c>
    </row>
    <row r="53" spans="1:60" x14ac:dyDescent="0.25">
      <c r="A53" s="104">
        <v>1</v>
      </c>
      <c r="B53" s="258" t="s">
        <v>87</v>
      </c>
      <c r="C53" s="104">
        <v>9.7082102323233794</v>
      </c>
      <c r="D53" s="104">
        <v>17.6639468659992</v>
      </c>
      <c r="E53" s="104">
        <v>12.7318152539001</v>
      </c>
      <c r="F53" s="104">
        <v>7.2741642992600601</v>
      </c>
      <c r="G53" s="104">
        <v>3.2596445231110902</v>
      </c>
      <c r="H53" s="104">
        <v>2.9010849274182</v>
      </c>
      <c r="I53" s="104">
        <v>-3.7875321323554097E-2</v>
      </c>
      <c r="J53" s="104">
        <v>2.8500979883260702</v>
      </c>
      <c r="K53" s="104">
        <v>-0.94367166976780903</v>
      </c>
      <c r="L53" s="104">
        <v>-6.4629524956394597</v>
      </c>
      <c r="M53" s="104">
        <v>-5.9687180963855999</v>
      </c>
      <c r="N53" s="104">
        <v>-4.1798041805159301</v>
      </c>
      <c r="O53" s="104">
        <v>-8.2153273113503893</v>
      </c>
      <c r="P53" s="104">
        <v>-10.1022408771755</v>
      </c>
      <c r="Q53" s="104">
        <v>-11.580217641638701</v>
      </c>
      <c r="R53" s="104">
        <v>-12.0626665602977</v>
      </c>
      <c r="S53" s="104">
        <v>-11.119685232332801</v>
      </c>
      <c r="T53" s="104">
        <v>-7.1188407560898703</v>
      </c>
      <c r="U53" s="104">
        <v>-6.3994462835958101</v>
      </c>
      <c r="V53" s="104">
        <v>-8.1224414701241603</v>
      </c>
      <c r="W53" s="104">
        <v>1.75937525864447</v>
      </c>
      <c r="X53" s="104">
        <v>12.059546223803</v>
      </c>
      <c r="Y53" s="104">
        <v>33.607930584380497</v>
      </c>
      <c r="Z53" s="104">
        <v>64.494731858338994</v>
      </c>
      <c r="AA53" s="104">
        <v>115.469311337888</v>
      </c>
      <c r="AB53" s="104">
        <v>217.26606447760599</v>
      </c>
      <c r="AC53" s="104">
        <v>365.34770036676002</v>
      </c>
      <c r="AD53" s="104">
        <v>594.42089730994905</v>
      </c>
      <c r="AE53" s="104">
        <v>934.69784401246</v>
      </c>
      <c r="AF53" s="104">
        <v>1378.1536058377501</v>
      </c>
      <c r="AG53" s="104">
        <v>1853.77771096637</v>
      </c>
      <c r="AH53" s="104">
        <v>2270.3193397729001</v>
      </c>
      <c r="AI53" s="104">
        <v>2585.0361565066801</v>
      </c>
      <c r="AJ53" s="104">
        <v>2788.76694330483</v>
      </c>
      <c r="AK53" s="104">
        <v>2922.6701645492199</v>
      </c>
      <c r="AL53" s="104">
        <v>3029.1481655360899</v>
      </c>
      <c r="AM53" s="104">
        <v>3126.1162832964501</v>
      </c>
      <c r="AN53" s="104">
        <v>3210.44454899324</v>
      </c>
      <c r="AO53" s="104">
        <v>3269.9674181189498</v>
      </c>
      <c r="AP53" s="104">
        <v>3308.6834934601202</v>
      </c>
      <c r="AQ53" s="104"/>
      <c r="AR53" s="104"/>
      <c r="AS53" s="104"/>
      <c r="AT53" s="104"/>
      <c r="AU53" s="104"/>
      <c r="AV53" s="104"/>
      <c r="AW53" s="104"/>
      <c r="AX53" s="104"/>
      <c r="AY53" s="104"/>
      <c r="AZ53" s="104"/>
      <c r="BA53" s="104"/>
      <c r="BB53" s="27">
        <f t="shared" ca="1" si="1"/>
        <v>0</v>
      </c>
      <c r="BC53" s="27">
        <f t="shared" ca="1" si="2"/>
        <v>0</v>
      </c>
      <c r="BD53" s="27">
        <f>IF(C53="","",MAX($BD$3:BD52)+1)</f>
        <v>50</v>
      </c>
      <c r="BE53" s="27">
        <f t="shared" ca="1" si="3"/>
        <v>53</v>
      </c>
      <c r="BF53" s="27" t="str">
        <f t="shared" si="4"/>
        <v>1B7</v>
      </c>
      <c r="BG53" s="27" t="str">
        <f t="shared" ca="1" si="5"/>
        <v/>
      </c>
      <c r="BH53" s="27" t="str">
        <f t="shared" ca="1" si="6"/>
        <v/>
      </c>
    </row>
    <row r="54" spans="1:60" x14ac:dyDescent="0.25">
      <c r="A54" s="104">
        <v>1</v>
      </c>
      <c r="B54" s="258" t="s">
        <v>100</v>
      </c>
      <c r="C54" s="104">
        <v>-3.1902810752644699</v>
      </c>
      <c r="D54" s="104">
        <v>3.7800808575739202</v>
      </c>
      <c r="E54" s="104">
        <v>5.6952379368722204</v>
      </c>
      <c r="F54" s="104">
        <v>2.0559774005964799</v>
      </c>
      <c r="G54" s="104">
        <v>3.3754868150458601</v>
      </c>
      <c r="H54" s="104">
        <v>3.9597294862928698</v>
      </c>
      <c r="I54" s="104">
        <v>-1.93207641590288</v>
      </c>
      <c r="J54" s="104">
        <v>1.31013990299061</v>
      </c>
      <c r="K54" s="104">
        <v>2.11111856842308</v>
      </c>
      <c r="L54" s="104">
        <v>-3.2454434415662901</v>
      </c>
      <c r="M54" s="104">
        <v>-0.20252884615774699</v>
      </c>
      <c r="N54" s="104">
        <v>-7.2144009625958496</v>
      </c>
      <c r="O54" s="104">
        <v>0.13093058748745501</v>
      </c>
      <c r="P54" s="104">
        <v>1.30936528705797</v>
      </c>
      <c r="Q54" s="104">
        <v>-7.2787456661967598</v>
      </c>
      <c r="R54" s="104">
        <v>-1.92228323497875</v>
      </c>
      <c r="S54" s="104">
        <v>0.81589994712430802</v>
      </c>
      <c r="T54" s="104">
        <v>-1.82061260571345</v>
      </c>
      <c r="U54" s="104">
        <v>-6.49230365958147</v>
      </c>
      <c r="V54" s="104">
        <v>-2.8958338611219001</v>
      </c>
      <c r="W54" s="104">
        <v>-3.4692193719847602</v>
      </c>
      <c r="X54" s="104">
        <v>-3.4151773519479298</v>
      </c>
      <c r="Y54" s="104">
        <v>-2.5198929269849901</v>
      </c>
      <c r="Z54" s="104">
        <v>6.3491269336841496</v>
      </c>
      <c r="AA54" s="104">
        <v>18.077961804655398</v>
      </c>
      <c r="AB54" s="104">
        <v>42.961261550307</v>
      </c>
      <c r="AC54" s="104">
        <v>87.564013951227494</v>
      </c>
      <c r="AD54" s="104">
        <v>174.95794369506601</v>
      </c>
      <c r="AE54" s="104">
        <v>338.40888482701303</v>
      </c>
      <c r="AF54" s="104">
        <v>640.59803998528002</v>
      </c>
      <c r="AG54" s="104">
        <v>1119.9719650141401</v>
      </c>
      <c r="AH54" s="104">
        <v>1786.0055458403999</v>
      </c>
      <c r="AI54" s="104">
        <v>2430.5271028225102</v>
      </c>
      <c r="AJ54" s="104">
        <v>2950.9554984333599</v>
      </c>
      <c r="AK54" s="104">
        <v>3288.7085137681602</v>
      </c>
      <c r="AL54" s="104">
        <v>3478.2193168020499</v>
      </c>
      <c r="AM54" s="104">
        <v>3580.8855331294499</v>
      </c>
      <c r="AN54" s="104">
        <v>3644.7711647904698</v>
      </c>
      <c r="AO54" s="104">
        <v>3695.37081021213</v>
      </c>
      <c r="AP54" s="104">
        <v>3743.3122467008002</v>
      </c>
      <c r="AQ54" s="104"/>
      <c r="AR54" s="104"/>
      <c r="AS54" s="104"/>
      <c r="AT54" s="104"/>
      <c r="AU54" s="104"/>
      <c r="AV54" s="104"/>
      <c r="AW54" s="104"/>
      <c r="AX54" s="104"/>
      <c r="AY54" s="104"/>
      <c r="AZ54" s="104"/>
      <c r="BA54" s="104"/>
      <c r="BB54" s="27">
        <f t="shared" ca="1" si="1"/>
        <v>0</v>
      </c>
      <c r="BC54" s="27">
        <f t="shared" ca="1" si="2"/>
        <v>0</v>
      </c>
      <c r="BD54" s="27">
        <f>IF(C54="","",MAX($BD$3:BD53)+1)</f>
        <v>51</v>
      </c>
      <c r="BE54" s="27">
        <f t="shared" ca="1" si="3"/>
        <v>54</v>
      </c>
      <c r="BF54" s="27" t="str">
        <f t="shared" si="4"/>
        <v>1C7</v>
      </c>
      <c r="BG54" s="27" t="str">
        <f t="shared" ca="1" si="5"/>
        <v/>
      </c>
      <c r="BH54" s="27" t="str">
        <f t="shared" ca="1" si="6"/>
        <v/>
      </c>
    </row>
    <row r="55" spans="1:60" x14ac:dyDescent="0.25">
      <c r="A55" s="104">
        <v>1</v>
      </c>
      <c r="B55" s="258" t="s">
        <v>101</v>
      </c>
      <c r="C55" s="104">
        <v>3.24998845321625</v>
      </c>
      <c r="D55" s="104">
        <v>2.7799357870794701</v>
      </c>
      <c r="E55" s="104">
        <v>4.2684762231206204</v>
      </c>
      <c r="F55" s="104">
        <v>2.2547528720751902</v>
      </c>
      <c r="G55" s="104">
        <v>2.42985651191748</v>
      </c>
      <c r="H55" s="104">
        <v>2.8300742803849102</v>
      </c>
      <c r="I55" s="104">
        <v>-0.52419105582112002</v>
      </c>
      <c r="J55" s="104">
        <v>3.8775267149003398</v>
      </c>
      <c r="K55" s="104">
        <v>2.8635425986280998</v>
      </c>
      <c r="L55" s="104">
        <v>-1.7445731731627301</v>
      </c>
      <c r="M55" s="104">
        <v>-2.4061131268499598</v>
      </c>
      <c r="N55" s="104">
        <v>-6.0338340817711504</v>
      </c>
      <c r="O55" s="104">
        <v>1.2711913376133499</v>
      </c>
      <c r="P55" s="104">
        <v>0.16438689073402199</v>
      </c>
      <c r="Q55" s="104">
        <v>-1.5467965277503</v>
      </c>
      <c r="R55" s="104">
        <v>-0.104132884961018</v>
      </c>
      <c r="S55" s="104">
        <v>-4.3073072052993702</v>
      </c>
      <c r="T55" s="104">
        <v>-2.7681190815692398</v>
      </c>
      <c r="U55" s="104">
        <v>-8.6209976974769198</v>
      </c>
      <c r="V55" s="104">
        <v>-4.2119443756414503</v>
      </c>
      <c r="W55" s="104">
        <v>-9.9893180528361007</v>
      </c>
      <c r="X55" s="104">
        <v>-2.6310369948846501</v>
      </c>
      <c r="Y55" s="104">
        <v>-0.70743784981277702</v>
      </c>
      <c r="Z55" s="104">
        <v>9.3105667632171407</v>
      </c>
      <c r="AA55" s="104">
        <v>20.1174006676579</v>
      </c>
      <c r="AB55" s="104">
        <v>50.015911800851399</v>
      </c>
      <c r="AC55" s="104">
        <v>91.670033387149502</v>
      </c>
      <c r="AD55" s="104">
        <v>192.48408506065701</v>
      </c>
      <c r="AE55" s="104">
        <v>376.99601816242603</v>
      </c>
      <c r="AF55" s="104">
        <v>697.97528074841603</v>
      </c>
      <c r="AG55" s="104">
        <v>1214.77209923333</v>
      </c>
      <c r="AH55" s="104">
        <v>1894.97927907291</v>
      </c>
      <c r="AI55" s="104">
        <v>2519.0810039784101</v>
      </c>
      <c r="AJ55" s="104">
        <v>3012.4136143523201</v>
      </c>
      <c r="AK55" s="104">
        <v>3322.1076110835302</v>
      </c>
      <c r="AL55" s="104">
        <v>3490.1808021811598</v>
      </c>
      <c r="AM55" s="104">
        <v>3582.7369720349998</v>
      </c>
      <c r="AN55" s="104">
        <v>3647.4643959779601</v>
      </c>
      <c r="AO55" s="104">
        <v>3694.7075308363801</v>
      </c>
      <c r="AP55" s="104">
        <v>3734.47388586839</v>
      </c>
      <c r="AQ55" s="104"/>
      <c r="AR55" s="104"/>
      <c r="AS55" s="104"/>
      <c r="AT55" s="104"/>
      <c r="AU55" s="104"/>
      <c r="AV55" s="104"/>
      <c r="AW55" s="104"/>
      <c r="AX55" s="104"/>
      <c r="AY55" s="104"/>
      <c r="AZ55" s="104"/>
      <c r="BA55" s="104"/>
      <c r="BB55" s="27">
        <f t="shared" ca="1" si="1"/>
        <v>0</v>
      </c>
      <c r="BC55" s="27">
        <f t="shared" ca="1" si="2"/>
        <v>0</v>
      </c>
      <c r="BD55" s="27">
        <f>IF(C55="","",MAX($BD$3:BD54)+1)</f>
        <v>52</v>
      </c>
      <c r="BE55" s="27">
        <f t="shared" ca="1" si="3"/>
        <v>55</v>
      </c>
      <c r="BF55" s="27" t="str">
        <f t="shared" si="4"/>
        <v>1D7</v>
      </c>
      <c r="BG55" s="27" t="str">
        <f t="shared" ca="1" si="5"/>
        <v/>
      </c>
      <c r="BH55" s="27" t="str">
        <f t="shared" ca="1" si="6"/>
        <v/>
      </c>
    </row>
    <row r="56" spans="1:60" x14ac:dyDescent="0.25">
      <c r="A56" s="104">
        <v>1</v>
      </c>
      <c r="B56" s="258" t="s">
        <v>114</v>
      </c>
      <c r="C56" s="104">
        <v>26.314444540498201</v>
      </c>
      <c r="D56" s="104">
        <v>24.033143247709599</v>
      </c>
      <c r="E56" s="104">
        <v>14.551586987701301</v>
      </c>
      <c r="F56" s="104">
        <v>9.1365753394166003</v>
      </c>
      <c r="G56" s="104">
        <v>5.4993988627766202</v>
      </c>
      <c r="H56" s="104">
        <v>4.1509798103879803</v>
      </c>
      <c r="I56" s="104">
        <v>2.9465184130581301</v>
      </c>
      <c r="J56" s="104">
        <v>-0.46977101858919901</v>
      </c>
      <c r="K56" s="104">
        <v>-7.3968062035301001</v>
      </c>
      <c r="L56" s="104">
        <v>-5.6370091953053798</v>
      </c>
      <c r="M56" s="104">
        <v>-3.0702961314332202</v>
      </c>
      <c r="N56" s="104">
        <v>-0.60037785195981996</v>
      </c>
      <c r="O56" s="104">
        <v>-8.7358030142695497</v>
      </c>
      <c r="P56" s="104">
        <v>-7.4887975641163402</v>
      </c>
      <c r="Q56" s="104">
        <v>-5.6659972475572404</v>
      </c>
      <c r="R56" s="104">
        <v>-6.7498905535003404</v>
      </c>
      <c r="S56" s="104">
        <v>-8.4613753163462206</v>
      </c>
      <c r="T56" s="104">
        <v>-7.7496578714881199</v>
      </c>
      <c r="U56" s="104">
        <v>-6.8760354666778802</v>
      </c>
      <c r="V56" s="104">
        <v>-9.6707290160197807</v>
      </c>
      <c r="W56" s="104">
        <v>-6.6857475445303898</v>
      </c>
      <c r="X56" s="104">
        <v>-6.6454070872045996</v>
      </c>
      <c r="Y56" s="104">
        <v>-7.2011171910817202</v>
      </c>
      <c r="Z56" s="104">
        <v>-1.79697053918744</v>
      </c>
      <c r="AA56" s="104">
        <v>2.3362342721261502</v>
      </c>
      <c r="AB56" s="104">
        <v>16.242393349311001</v>
      </c>
      <c r="AC56" s="104">
        <v>29.776172021034199</v>
      </c>
      <c r="AD56" s="104">
        <v>68.890879490961595</v>
      </c>
      <c r="AE56" s="104">
        <v>145.52896538884701</v>
      </c>
      <c r="AF56" s="104">
        <v>282.90348153926101</v>
      </c>
      <c r="AG56" s="104">
        <v>508.29562838300899</v>
      </c>
      <c r="AH56" s="104">
        <v>862.67916263776704</v>
      </c>
      <c r="AI56" s="104">
        <v>1308.23626039019</v>
      </c>
      <c r="AJ56" s="104">
        <v>1703.18414673298</v>
      </c>
      <c r="AK56" s="104">
        <v>2018.3842214832</v>
      </c>
      <c r="AL56" s="104">
        <v>2233.2495289957101</v>
      </c>
      <c r="AM56" s="104">
        <v>2366.1360017635202</v>
      </c>
      <c r="AN56" s="104">
        <v>2450.12688100896</v>
      </c>
      <c r="AO56" s="104">
        <v>2500.0543458250199</v>
      </c>
      <c r="AP56" s="104">
        <v>2536.8550564980101</v>
      </c>
      <c r="AQ56" s="104"/>
      <c r="AR56" s="104"/>
      <c r="AS56" s="104"/>
      <c r="AT56" s="104"/>
      <c r="AU56" s="104"/>
      <c r="AV56" s="104"/>
      <c r="AW56" s="104"/>
      <c r="AX56" s="104"/>
      <c r="AY56" s="104"/>
      <c r="AZ56" s="104"/>
      <c r="BA56" s="104"/>
      <c r="BB56" s="27">
        <f t="shared" ca="1" si="1"/>
        <v>0</v>
      </c>
      <c r="BC56" s="27">
        <f t="shared" ca="1" si="2"/>
        <v>0</v>
      </c>
      <c r="BD56" s="27">
        <f>IF(C56="","",MAX($BD$3:BD55)+1)</f>
        <v>53</v>
      </c>
      <c r="BE56" s="27">
        <f t="shared" ca="1" si="3"/>
        <v>56</v>
      </c>
      <c r="BF56" s="27" t="str">
        <f t="shared" si="4"/>
        <v>1E7</v>
      </c>
      <c r="BG56" s="27" t="str">
        <f t="shared" ca="1" si="5"/>
        <v/>
      </c>
      <c r="BH56" s="27" t="str">
        <f t="shared" ca="1" si="6"/>
        <v/>
      </c>
    </row>
    <row r="57" spans="1:60" x14ac:dyDescent="0.25">
      <c r="A57" s="104">
        <v>1</v>
      </c>
      <c r="B57" s="258" t="s">
        <v>115</v>
      </c>
      <c r="C57" s="104">
        <v>38.5638521909896</v>
      </c>
      <c r="D57" s="104">
        <v>18.348068478616401</v>
      </c>
      <c r="E57" s="104">
        <v>9.6632555973110392</v>
      </c>
      <c r="F57" s="104">
        <v>5.16063746739656</v>
      </c>
      <c r="G57" s="104">
        <v>3.2489312265183798</v>
      </c>
      <c r="H57" s="104">
        <v>1.7822039680163499</v>
      </c>
      <c r="I57" s="104">
        <v>2.9594336228469702</v>
      </c>
      <c r="J57" s="104">
        <v>0.579230348826968</v>
      </c>
      <c r="K57" s="104">
        <v>-1.1063406464927501E-2</v>
      </c>
      <c r="L57" s="104">
        <v>-3.20594580174384</v>
      </c>
      <c r="M57" s="104">
        <v>-6.9366569716616997</v>
      </c>
      <c r="N57" s="104">
        <v>-1.00827147814834</v>
      </c>
      <c r="O57" s="104">
        <v>-1.32253411086549</v>
      </c>
      <c r="P57" s="104">
        <v>-5.3995163570448304</v>
      </c>
      <c r="Q57" s="104">
        <v>-5.8292796349810496</v>
      </c>
      <c r="R57" s="104">
        <v>-9.4518227729227</v>
      </c>
      <c r="S57" s="104">
        <v>-4.9765606937085103</v>
      </c>
      <c r="T57" s="104">
        <v>-8.3689478182623098</v>
      </c>
      <c r="U57" s="104">
        <v>-6.3254318802432898</v>
      </c>
      <c r="V57" s="104">
        <v>-7.8016698100023003</v>
      </c>
      <c r="W57" s="104">
        <v>2.6104831381562699</v>
      </c>
      <c r="X57" s="104">
        <v>-3.2037567324096003E-2</v>
      </c>
      <c r="Y57" s="104">
        <v>-2.7204630773108001</v>
      </c>
      <c r="Z57" s="104">
        <v>-2.8671865145847701</v>
      </c>
      <c r="AA57" s="104">
        <v>1.30565243178808</v>
      </c>
      <c r="AB57" s="104">
        <v>7.8733441036920304</v>
      </c>
      <c r="AC57" s="104">
        <v>19.613456206940999</v>
      </c>
      <c r="AD57" s="104">
        <v>38.5293796899687</v>
      </c>
      <c r="AE57" s="104">
        <v>81.879692519482404</v>
      </c>
      <c r="AF57" s="104">
        <v>159.746990452783</v>
      </c>
      <c r="AG57" s="104">
        <v>292.46052618934499</v>
      </c>
      <c r="AH57" s="104">
        <v>506.26688890778098</v>
      </c>
      <c r="AI57" s="104">
        <v>796.43542118992104</v>
      </c>
      <c r="AJ57" s="104">
        <v>1098.1069114443001</v>
      </c>
      <c r="AK57" s="104">
        <v>1303.08185960578</v>
      </c>
      <c r="AL57" s="104">
        <v>1463.4275685806099</v>
      </c>
      <c r="AM57" s="104">
        <v>1565.5392511643099</v>
      </c>
      <c r="AN57" s="104">
        <v>1635.3155189081999</v>
      </c>
      <c r="AO57" s="104">
        <v>1676.0116129329499</v>
      </c>
      <c r="AP57" s="104">
        <v>1701.2323204430199</v>
      </c>
      <c r="AQ57" s="104"/>
      <c r="AR57" s="104"/>
      <c r="AS57" s="104"/>
      <c r="AT57" s="104"/>
      <c r="AU57" s="104"/>
      <c r="AV57" s="104"/>
      <c r="AW57" s="104"/>
      <c r="AX57" s="104"/>
      <c r="AY57" s="104"/>
      <c r="AZ57" s="104"/>
      <c r="BA57" s="104"/>
      <c r="BB57" s="27">
        <f t="shared" ca="1" si="1"/>
        <v>0</v>
      </c>
      <c r="BC57" s="27">
        <f t="shared" ca="1" si="2"/>
        <v>0</v>
      </c>
      <c r="BD57" s="27">
        <f>IF(C57="","",MAX($BD$3:BD56)+1)</f>
        <v>54</v>
      </c>
      <c r="BE57" s="27">
        <f t="shared" ca="1" si="3"/>
        <v>57</v>
      </c>
      <c r="BF57" s="27" t="str">
        <f t="shared" si="4"/>
        <v>1F7</v>
      </c>
      <c r="BG57" s="27" t="str">
        <f t="shared" ca="1" si="5"/>
        <v/>
      </c>
      <c r="BH57" s="27" t="str">
        <f t="shared" ca="1" si="6"/>
        <v/>
      </c>
    </row>
    <row r="58" spans="1:60" x14ac:dyDescent="0.25">
      <c r="A58" s="104">
        <v>1</v>
      </c>
      <c r="B58" s="258" t="s">
        <v>278</v>
      </c>
      <c r="C58" s="104">
        <v>3.46424594734526</v>
      </c>
      <c r="D58" s="104">
        <v>10.945235582823001</v>
      </c>
      <c r="E58" s="104">
        <v>3.81833453558784</v>
      </c>
      <c r="F58" s="104">
        <v>4.3735572857235603</v>
      </c>
      <c r="G58" s="104">
        <v>-0.23641045169188099</v>
      </c>
      <c r="H58" s="104">
        <v>1.30137558907063</v>
      </c>
      <c r="I58" s="104">
        <v>-1.1595227153338801</v>
      </c>
      <c r="J58" s="104">
        <v>2.2028721959472901</v>
      </c>
      <c r="K58" s="104">
        <v>2.87607888559205</v>
      </c>
      <c r="L58" s="104">
        <v>2.7729619435331201</v>
      </c>
      <c r="M58" s="104">
        <v>4.4886191205291599</v>
      </c>
      <c r="N58" s="104">
        <v>1.1342867762496101</v>
      </c>
      <c r="O58" s="104">
        <v>-0.52404621388814099</v>
      </c>
      <c r="P58" s="104">
        <v>-3.58838400263221</v>
      </c>
      <c r="Q58" s="104">
        <v>-1.84639622681698</v>
      </c>
      <c r="R58" s="104">
        <v>-9.0295744672921501</v>
      </c>
      <c r="S58" s="104">
        <v>-7.3174993594525404</v>
      </c>
      <c r="T58" s="104">
        <v>-7.3316323887179404</v>
      </c>
      <c r="U58" s="104">
        <v>-6.3633771707714004</v>
      </c>
      <c r="V58" s="104">
        <v>-7.1987979049003998</v>
      </c>
      <c r="W58" s="104">
        <v>-4.3436026628878599</v>
      </c>
      <c r="X58" s="104">
        <v>-5.58793447073867</v>
      </c>
      <c r="Y58" s="104">
        <v>1.1934205838629199</v>
      </c>
      <c r="Z58" s="104">
        <v>11.908425742124599</v>
      </c>
      <c r="AA58" s="104">
        <v>21.025605661323901</v>
      </c>
      <c r="AB58" s="104">
        <v>48.805464346146898</v>
      </c>
      <c r="AC58" s="104">
        <v>103.820696352431</v>
      </c>
      <c r="AD58" s="104">
        <v>208.734765821042</v>
      </c>
      <c r="AE58" s="104">
        <v>395.321966141926</v>
      </c>
      <c r="AF58" s="104">
        <v>708.34351417175401</v>
      </c>
      <c r="AG58" s="104">
        <v>1192.91238871881</v>
      </c>
      <c r="AH58" s="104">
        <v>1818.6574273600299</v>
      </c>
      <c r="AI58" s="104">
        <v>2413.5223598662901</v>
      </c>
      <c r="AJ58" s="104">
        <v>2909.1344589535502</v>
      </c>
      <c r="AK58" s="104">
        <v>3252.2850120626799</v>
      </c>
      <c r="AL58" s="104">
        <v>3465.9534072360202</v>
      </c>
      <c r="AM58" s="104">
        <v>3589.36042172515</v>
      </c>
      <c r="AN58" s="104">
        <v>3664.16898483466</v>
      </c>
      <c r="AO58" s="104">
        <v>3707.7178901244101</v>
      </c>
      <c r="AP58" s="104">
        <v>3734.5246633983102</v>
      </c>
      <c r="AQ58" s="104"/>
      <c r="AR58" s="104"/>
      <c r="AS58" s="104"/>
      <c r="AT58" s="104"/>
      <c r="AU58" s="104"/>
      <c r="AV58" s="104"/>
      <c r="AW58" s="104"/>
      <c r="AX58" s="104"/>
      <c r="AY58" s="104"/>
      <c r="AZ58" s="104"/>
      <c r="BA58" s="104"/>
      <c r="BB58" s="27">
        <f t="shared" ca="1" si="1"/>
        <v>0</v>
      </c>
      <c r="BC58" s="27">
        <f t="shared" ca="1" si="2"/>
        <v>0</v>
      </c>
      <c r="BD58" s="27">
        <f>IF(C58="","",MAX($BD$3:BD57)+1)</f>
        <v>55</v>
      </c>
      <c r="BE58" s="27">
        <f t="shared" ca="1" si="3"/>
        <v>58</v>
      </c>
      <c r="BF58" s="27" t="str">
        <f t="shared" si="4"/>
        <v>1G7</v>
      </c>
      <c r="BG58" s="27" t="str">
        <f t="shared" ca="1" si="5"/>
        <v/>
      </c>
      <c r="BH58" s="27" t="str">
        <f t="shared" ca="1" si="6"/>
        <v/>
      </c>
    </row>
    <row r="59" spans="1:60" x14ac:dyDescent="0.25">
      <c r="A59" s="104">
        <v>1</v>
      </c>
      <c r="B59" s="258" t="s">
        <v>296</v>
      </c>
      <c r="C59" s="104">
        <v>16.574892427839099</v>
      </c>
      <c r="D59" s="104">
        <v>17.589892056879801</v>
      </c>
      <c r="E59" s="104">
        <v>7.91953538442203</v>
      </c>
      <c r="F59" s="104">
        <v>9.3575259114704803</v>
      </c>
      <c r="G59" s="104">
        <v>4.0553855555467599</v>
      </c>
      <c r="H59" s="104">
        <v>2.6007240007165802</v>
      </c>
      <c r="I59" s="104">
        <v>1.61437951978405</v>
      </c>
      <c r="J59" s="104">
        <v>-1.2830372007906601</v>
      </c>
      <c r="K59" s="104">
        <v>-4.7493968791463903</v>
      </c>
      <c r="L59" s="104">
        <v>-4.2240716837400196</v>
      </c>
      <c r="M59" s="104">
        <v>-0.92105016336108803</v>
      </c>
      <c r="N59" s="104">
        <v>-3.2448981084848998</v>
      </c>
      <c r="O59" s="104">
        <v>-2.5320179062428001</v>
      </c>
      <c r="P59" s="104">
        <v>-5.9147989994130503</v>
      </c>
      <c r="Q59" s="104">
        <v>-3.65970498872775</v>
      </c>
      <c r="R59" s="104">
        <v>-6.3420942026150398</v>
      </c>
      <c r="S59" s="104">
        <v>-4.7385852241513904</v>
      </c>
      <c r="T59" s="104">
        <v>-3.6795439903462501</v>
      </c>
      <c r="U59" s="104">
        <v>-3.4483498676249802</v>
      </c>
      <c r="V59" s="104">
        <v>-6.6564763691003499</v>
      </c>
      <c r="W59" s="104">
        <v>0.38076254570432899</v>
      </c>
      <c r="X59" s="104">
        <v>-0.20806461728307099</v>
      </c>
      <c r="Y59" s="104">
        <v>-1.70518688305128</v>
      </c>
      <c r="Z59" s="104">
        <v>7.1077886335938301</v>
      </c>
      <c r="AA59" s="104">
        <v>21.3540923044702</v>
      </c>
      <c r="AB59" s="104">
        <v>40.635628150947902</v>
      </c>
      <c r="AC59" s="104">
        <v>83.505241113192795</v>
      </c>
      <c r="AD59" s="104">
        <v>160.79628380250301</v>
      </c>
      <c r="AE59" s="104">
        <v>308.983864164571</v>
      </c>
      <c r="AF59" s="104">
        <v>562.40005767935804</v>
      </c>
      <c r="AG59" s="104">
        <v>969.83388891753998</v>
      </c>
      <c r="AH59" s="104">
        <v>1530.1192780480201</v>
      </c>
      <c r="AI59" s="104">
        <v>2134.6851693940398</v>
      </c>
      <c r="AJ59" s="104">
        <v>2649.7414673192702</v>
      </c>
      <c r="AK59" s="104">
        <v>3029.3623174504601</v>
      </c>
      <c r="AL59" s="104">
        <v>3271.0287814148301</v>
      </c>
      <c r="AM59" s="104">
        <v>3418.4979996808902</v>
      </c>
      <c r="AN59" s="104">
        <v>3506.30959255589</v>
      </c>
      <c r="AO59" s="104">
        <v>3564.44685252919</v>
      </c>
      <c r="AP59" s="104">
        <v>3610.6338927578299</v>
      </c>
      <c r="AQ59" s="104"/>
      <c r="AR59" s="104"/>
      <c r="AS59" s="104"/>
      <c r="AT59" s="104"/>
      <c r="AU59" s="104"/>
      <c r="AV59" s="104"/>
      <c r="AW59" s="104"/>
      <c r="AX59" s="104"/>
      <c r="AY59" s="104"/>
      <c r="AZ59" s="104"/>
      <c r="BA59" s="104"/>
      <c r="BB59" s="27">
        <f t="shared" ca="1" si="1"/>
        <v>0</v>
      </c>
      <c r="BC59" s="27">
        <f t="shared" ca="1" si="2"/>
        <v>0</v>
      </c>
      <c r="BD59" s="27">
        <f>IF(C59="","",MAX($BD$3:BD58)+1)</f>
        <v>56</v>
      </c>
      <c r="BE59" s="27">
        <f t="shared" ca="1" si="3"/>
        <v>59</v>
      </c>
      <c r="BF59" s="27" t="str">
        <f t="shared" si="4"/>
        <v>1H7</v>
      </c>
      <c r="BG59" s="27" t="str">
        <f t="shared" ca="1" si="5"/>
        <v/>
      </c>
      <c r="BH59" s="27" t="str">
        <f t="shared" ca="1" si="6"/>
        <v/>
      </c>
    </row>
    <row r="60" spans="1:60" x14ac:dyDescent="0.25">
      <c r="A60" s="104">
        <v>1</v>
      </c>
      <c r="B60" s="258" t="s">
        <v>176</v>
      </c>
      <c r="C60" s="104">
        <v>10.6098367369627</v>
      </c>
      <c r="D60" s="104">
        <v>16.883629128687101</v>
      </c>
      <c r="E60" s="104">
        <v>14.4278213226653</v>
      </c>
      <c r="F60" s="104">
        <v>7.8159097118700602</v>
      </c>
      <c r="G60" s="104">
        <v>6.6266690940619801</v>
      </c>
      <c r="H60" s="104">
        <v>2.6617576716594198</v>
      </c>
      <c r="I60" s="104">
        <v>-0.17397633557175099</v>
      </c>
      <c r="J60" s="104">
        <v>1.42298882410523</v>
      </c>
      <c r="K60" s="104">
        <v>-6.0353821901185203</v>
      </c>
      <c r="L60" s="104">
        <v>-4.2889189973225301</v>
      </c>
      <c r="M60" s="104">
        <v>-10.115922744518199</v>
      </c>
      <c r="N60" s="104">
        <v>-6.8809850419834202</v>
      </c>
      <c r="O60" s="104">
        <v>-7.2610654219111002</v>
      </c>
      <c r="P60" s="104">
        <v>-11.2815182975214</v>
      </c>
      <c r="Q60" s="104">
        <v>-11.273125464814299</v>
      </c>
      <c r="R60" s="104">
        <v>-16.150721811413401</v>
      </c>
      <c r="S60" s="104">
        <v>-10.2195658468454</v>
      </c>
      <c r="T60" s="104">
        <v>-9.2273985743177001</v>
      </c>
      <c r="U60" s="104">
        <v>-6.0105753007255798</v>
      </c>
      <c r="V60" s="104">
        <v>4.2400786949629001</v>
      </c>
      <c r="W60" s="104">
        <v>11.6462614323982</v>
      </c>
      <c r="X60" s="104">
        <v>35.343564415746201</v>
      </c>
      <c r="Y60" s="104">
        <v>73.176833218187795</v>
      </c>
      <c r="Z60" s="104">
        <v>135.288189660943</v>
      </c>
      <c r="AA60" s="104">
        <v>228.93554453872301</v>
      </c>
      <c r="AB60" s="104">
        <v>393.27105110906899</v>
      </c>
      <c r="AC60" s="104">
        <v>635.82520366898996</v>
      </c>
      <c r="AD60" s="104">
        <v>992.78318628705699</v>
      </c>
      <c r="AE60" s="104">
        <v>1419.52231289365</v>
      </c>
      <c r="AF60" s="104">
        <v>1844.5373797423599</v>
      </c>
      <c r="AG60" s="104">
        <v>2203.24101333422</v>
      </c>
      <c r="AH60" s="104">
        <v>2452.06448912531</v>
      </c>
      <c r="AI60" s="104">
        <v>2612.1231262656702</v>
      </c>
      <c r="AJ60" s="104">
        <v>2721.2508657838298</v>
      </c>
      <c r="AK60" s="104">
        <v>2820.0012199924499</v>
      </c>
      <c r="AL60" s="104">
        <v>2905.9802597714802</v>
      </c>
      <c r="AM60" s="104">
        <v>2975.1730427592001</v>
      </c>
      <c r="AN60" s="104">
        <v>3027.8951489667202</v>
      </c>
      <c r="AO60" s="104">
        <v>3067.2273677738399</v>
      </c>
      <c r="AP60" s="104">
        <v>3101.2090006102599</v>
      </c>
      <c r="AQ60" s="104"/>
      <c r="AR60" s="104"/>
      <c r="AS60" s="104"/>
      <c r="AT60" s="104"/>
      <c r="AU60" s="104"/>
      <c r="AV60" s="104"/>
      <c r="AW60" s="104"/>
      <c r="AX60" s="104"/>
      <c r="AY60" s="104"/>
      <c r="AZ60" s="104"/>
      <c r="BA60" s="104"/>
      <c r="BB60" s="27">
        <f t="shared" ca="1" si="1"/>
        <v>0</v>
      </c>
      <c r="BC60" s="27">
        <f t="shared" ca="1" si="2"/>
        <v>0</v>
      </c>
      <c r="BD60" s="27">
        <f>IF(C60="","",MAX($BD$3:BD59)+1)</f>
        <v>57</v>
      </c>
      <c r="BE60" s="27">
        <f t="shared" ca="1" si="3"/>
        <v>60</v>
      </c>
      <c r="BF60" s="27" t="str">
        <f t="shared" si="4"/>
        <v>1A8</v>
      </c>
      <c r="BG60" s="27" t="str">
        <f t="shared" ca="1" si="5"/>
        <v/>
      </c>
      <c r="BH60" s="27" t="str">
        <f t="shared" ca="1" si="6"/>
        <v/>
      </c>
    </row>
    <row r="61" spans="1:60" x14ac:dyDescent="0.25">
      <c r="A61" s="104">
        <v>1</v>
      </c>
      <c r="B61" s="258" t="s">
        <v>193</v>
      </c>
      <c r="C61" s="104">
        <v>-0.59561442598533199</v>
      </c>
      <c r="D61" s="104">
        <v>19.684402104651301</v>
      </c>
      <c r="E61" s="104">
        <v>14.222576324983001</v>
      </c>
      <c r="F61" s="104">
        <v>5.6701486223237199</v>
      </c>
      <c r="G61" s="104">
        <v>8.8069879809772793</v>
      </c>
      <c r="H61" s="104">
        <v>2.1640908933682099</v>
      </c>
      <c r="I61" s="104">
        <v>-8.2842517898825505E-2</v>
      </c>
      <c r="J61" s="104">
        <v>-3.0070639692821701</v>
      </c>
      <c r="K61" s="104">
        <v>-0.55951744561707495</v>
      </c>
      <c r="L61" s="104">
        <v>-5.9674850719302404</v>
      </c>
      <c r="M61" s="104">
        <v>-4.2025165660738804</v>
      </c>
      <c r="N61" s="104">
        <v>-5.9025520536479199</v>
      </c>
      <c r="O61" s="104">
        <v>-15.497048908401201</v>
      </c>
      <c r="P61" s="104">
        <v>-13.7042536692843</v>
      </c>
      <c r="Q61" s="104">
        <v>-10.2686556263616</v>
      </c>
      <c r="R61" s="104">
        <v>-13.073582885419</v>
      </c>
      <c r="S61" s="104">
        <v>-8.2429692214218395</v>
      </c>
      <c r="T61" s="104">
        <v>-12.599653831495299</v>
      </c>
      <c r="U61" s="104">
        <v>-11.232626037310601</v>
      </c>
      <c r="V61" s="104">
        <v>-2.3383824968141198</v>
      </c>
      <c r="W61" s="104">
        <v>19.044349318063301</v>
      </c>
      <c r="X61" s="104">
        <v>37.695658228769801</v>
      </c>
      <c r="Y61" s="104">
        <v>77.3518807767841</v>
      </c>
      <c r="Z61" s="104">
        <v>144.449391686951</v>
      </c>
      <c r="AA61" s="104">
        <v>259.83631193785698</v>
      </c>
      <c r="AB61" s="104">
        <v>435.67874694480201</v>
      </c>
      <c r="AC61" s="104">
        <v>694.75196159402901</v>
      </c>
      <c r="AD61" s="104">
        <v>1067.0319772231001</v>
      </c>
      <c r="AE61" s="104">
        <v>1503.3110995675299</v>
      </c>
      <c r="AF61" s="104">
        <v>1912.6951878638399</v>
      </c>
      <c r="AG61" s="104">
        <v>2247.87715205224</v>
      </c>
      <c r="AH61" s="104">
        <v>2469.2073254459701</v>
      </c>
      <c r="AI61" s="104">
        <v>2616.6411583008799</v>
      </c>
      <c r="AJ61" s="104">
        <v>2722.4894422600701</v>
      </c>
      <c r="AK61" s="104">
        <v>2822.5111287129398</v>
      </c>
      <c r="AL61" s="104">
        <v>2902.72661151179</v>
      </c>
      <c r="AM61" s="104">
        <v>2962.7996765042599</v>
      </c>
      <c r="AN61" s="104">
        <v>3013.28529135794</v>
      </c>
      <c r="AO61" s="104">
        <v>3051.1551482133</v>
      </c>
      <c r="AP61" s="104">
        <v>3083.6069348044798</v>
      </c>
      <c r="AQ61" s="104"/>
      <c r="AR61" s="104"/>
      <c r="AS61" s="104"/>
      <c r="AT61" s="104"/>
      <c r="AU61" s="104"/>
      <c r="AV61" s="104"/>
      <c r="AW61" s="104"/>
      <c r="AX61" s="104"/>
      <c r="AY61" s="104"/>
      <c r="AZ61" s="104"/>
      <c r="BA61" s="104"/>
      <c r="BB61" s="27">
        <f t="shared" ca="1" si="1"/>
        <v>0</v>
      </c>
      <c r="BC61" s="27">
        <f t="shared" ca="1" si="2"/>
        <v>0</v>
      </c>
      <c r="BD61" s="27">
        <f>IF(C61="","",MAX($BD$3:BD60)+1)</f>
        <v>58</v>
      </c>
      <c r="BE61" s="27">
        <f t="shared" ca="1" si="3"/>
        <v>61</v>
      </c>
      <c r="BF61" s="27" t="str">
        <f t="shared" si="4"/>
        <v>1B8</v>
      </c>
      <c r="BG61" s="27" t="str">
        <f t="shared" ca="1" si="5"/>
        <v/>
      </c>
      <c r="BH61" s="27" t="str">
        <f t="shared" ca="1" si="6"/>
        <v/>
      </c>
    </row>
    <row r="62" spans="1:60" x14ac:dyDescent="0.25">
      <c r="A62" s="104">
        <v>1</v>
      </c>
      <c r="B62" s="258" t="s">
        <v>210</v>
      </c>
      <c r="C62" s="104">
        <v>7.2674995753723097</v>
      </c>
      <c r="D62" s="104">
        <v>13.6888769032785</v>
      </c>
      <c r="E62" s="104">
        <v>7.2324476343733304</v>
      </c>
      <c r="F62" s="104">
        <v>7.1585754670390997</v>
      </c>
      <c r="G62" s="104">
        <v>9.3536630524945394</v>
      </c>
      <c r="H62" s="104">
        <v>2.4231634353445801</v>
      </c>
      <c r="I62" s="104">
        <v>0.52168809624072299</v>
      </c>
      <c r="J62" s="104">
        <v>-2.4100418646235102</v>
      </c>
      <c r="K62" s="104">
        <v>-0.78764023774601799</v>
      </c>
      <c r="L62" s="104">
        <v>-1.32628032457069</v>
      </c>
      <c r="M62" s="104">
        <v>-3.8732025658864599</v>
      </c>
      <c r="N62" s="104">
        <v>-5.1558054090428396</v>
      </c>
      <c r="O62" s="104">
        <v>-6.1687935300601602</v>
      </c>
      <c r="P62" s="104">
        <v>-6.7841712960803298</v>
      </c>
      <c r="Q62" s="104">
        <v>-5.0793767171594499</v>
      </c>
      <c r="R62" s="104">
        <v>-3.4338859068234302</v>
      </c>
      <c r="S62" s="104">
        <v>-3.9985031516212102</v>
      </c>
      <c r="T62" s="104">
        <v>-4.1738886737289196</v>
      </c>
      <c r="U62" s="104">
        <v>-2.7016780545327501</v>
      </c>
      <c r="V62" s="104">
        <v>-5.0178924880560798</v>
      </c>
      <c r="W62" s="104">
        <v>-6.3697037577321698</v>
      </c>
      <c r="X62" s="104">
        <v>-1.28445419114223</v>
      </c>
      <c r="Y62" s="104">
        <v>-0.28631904641179101</v>
      </c>
      <c r="Z62" s="104">
        <v>13.7801854447625</v>
      </c>
      <c r="AA62" s="104">
        <v>19.131974476511498</v>
      </c>
      <c r="AB62" s="104">
        <v>51.732688734846803</v>
      </c>
      <c r="AC62" s="104">
        <v>106.972019854528</v>
      </c>
      <c r="AD62" s="104">
        <v>225.23789763288801</v>
      </c>
      <c r="AE62" s="104">
        <v>422.93853822008202</v>
      </c>
      <c r="AF62" s="104">
        <v>773.17549635444595</v>
      </c>
      <c r="AG62" s="104">
        <v>1317.7308583558699</v>
      </c>
      <c r="AH62" s="104">
        <v>1985.5951195807099</v>
      </c>
      <c r="AI62" s="104">
        <v>2573.5439726466502</v>
      </c>
      <c r="AJ62" s="104">
        <v>3012.45706566333</v>
      </c>
      <c r="AK62" s="104">
        <v>3272.3856494966799</v>
      </c>
      <c r="AL62" s="104">
        <v>3411.2419776724</v>
      </c>
      <c r="AM62" s="104">
        <v>3490.85266121831</v>
      </c>
      <c r="AN62" s="104">
        <v>3550.0041679682499</v>
      </c>
      <c r="AO62" s="104">
        <v>3594.93037602606</v>
      </c>
      <c r="AP62" s="104">
        <v>3632.9250262543101</v>
      </c>
      <c r="AQ62" s="104"/>
      <c r="AR62" s="104"/>
      <c r="AS62" s="104"/>
      <c r="AT62" s="104"/>
      <c r="AU62" s="104"/>
      <c r="AV62" s="104"/>
      <c r="AW62" s="104"/>
      <c r="AX62" s="104"/>
      <c r="AY62" s="104"/>
      <c r="AZ62" s="104"/>
      <c r="BA62" s="104"/>
      <c r="BB62" s="27">
        <f t="shared" ca="1" si="1"/>
        <v>0</v>
      </c>
      <c r="BC62" s="27">
        <f t="shared" ca="1" si="2"/>
        <v>0</v>
      </c>
      <c r="BD62" s="27">
        <f>IF(C62="","",MAX($BD$3:BD61)+1)</f>
        <v>59</v>
      </c>
      <c r="BE62" s="27">
        <f t="shared" ca="1" si="3"/>
        <v>62</v>
      </c>
      <c r="BF62" s="27" t="str">
        <f t="shared" si="4"/>
        <v>1C8</v>
      </c>
      <c r="BG62" s="27" t="str">
        <f t="shared" ca="1" si="5"/>
        <v/>
      </c>
      <c r="BH62" s="27" t="str">
        <f t="shared" ca="1" si="6"/>
        <v/>
      </c>
    </row>
    <row r="63" spans="1:60" x14ac:dyDescent="0.25">
      <c r="A63" s="104">
        <v>1</v>
      </c>
      <c r="B63" s="258" t="s">
        <v>227</v>
      </c>
      <c r="C63" s="104">
        <v>2.5289864510204998</v>
      </c>
      <c r="D63" s="104">
        <v>5.6107876898226996</v>
      </c>
      <c r="E63" s="104">
        <v>3.7418286628876598</v>
      </c>
      <c r="F63" s="104">
        <v>3.54377554423036</v>
      </c>
      <c r="G63" s="104">
        <v>2.8914978402963198</v>
      </c>
      <c r="H63" s="104">
        <v>2.1617837858975699</v>
      </c>
      <c r="I63" s="104">
        <v>1.4367945942945</v>
      </c>
      <c r="J63" s="104">
        <v>1.7377645764813701</v>
      </c>
      <c r="K63" s="104">
        <v>-0.73576323752968198</v>
      </c>
      <c r="L63" s="104">
        <v>0.61871240501386604</v>
      </c>
      <c r="M63" s="104">
        <v>1.5172306927965999</v>
      </c>
      <c r="N63" s="104">
        <v>0.63980867556847398</v>
      </c>
      <c r="O63" s="104">
        <v>-4.0672433634795198</v>
      </c>
      <c r="P63" s="104">
        <v>0.29175187892087701</v>
      </c>
      <c r="Q63" s="104">
        <v>-6.0291756249744104</v>
      </c>
      <c r="R63" s="104">
        <v>-6.7001597053713304</v>
      </c>
      <c r="S63" s="104">
        <v>-3.04559837113311</v>
      </c>
      <c r="T63" s="104">
        <v>-2.2454446935103101</v>
      </c>
      <c r="U63" s="104">
        <v>-3.8498832346885998</v>
      </c>
      <c r="V63" s="104">
        <v>-1.9883041629646001</v>
      </c>
      <c r="W63" s="104">
        <v>-6.2826799198246599</v>
      </c>
      <c r="X63" s="104">
        <v>-3.49887054344117</v>
      </c>
      <c r="Y63" s="104">
        <v>-6.2176650715537098</v>
      </c>
      <c r="Z63" s="104">
        <v>10.527983741677</v>
      </c>
      <c r="AA63" s="104">
        <v>21.121459344472001</v>
      </c>
      <c r="AB63" s="104">
        <v>43.373960714580299</v>
      </c>
      <c r="AC63" s="104">
        <v>95.684970808518798</v>
      </c>
      <c r="AD63" s="104">
        <v>200.51406623054899</v>
      </c>
      <c r="AE63" s="104">
        <v>388.457598100626</v>
      </c>
      <c r="AF63" s="104">
        <v>722.41409534022796</v>
      </c>
      <c r="AG63" s="104">
        <v>1253.97786291839</v>
      </c>
      <c r="AH63" s="104">
        <v>1940.9992609221499</v>
      </c>
      <c r="AI63" s="104">
        <v>2571.6562708312999</v>
      </c>
      <c r="AJ63" s="104">
        <v>3069.9382877002499</v>
      </c>
      <c r="AK63" s="104">
        <v>3381.77806884553</v>
      </c>
      <c r="AL63" s="104">
        <v>3548.6177933888998</v>
      </c>
      <c r="AM63" s="104">
        <v>3638.3664078769398</v>
      </c>
      <c r="AN63" s="104">
        <v>3697.6487985635899</v>
      </c>
      <c r="AO63" s="104">
        <v>3742.7401236023102</v>
      </c>
      <c r="AP63" s="104">
        <v>3781.1247794782098</v>
      </c>
      <c r="AQ63" s="104"/>
      <c r="AR63" s="104"/>
      <c r="AS63" s="104"/>
      <c r="AT63" s="104"/>
      <c r="AU63" s="104"/>
      <c r="AV63" s="104"/>
      <c r="AW63" s="104"/>
      <c r="AX63" s="104"/>
      <c r="AY63" s="104"/>
      <c r="AZ63" s="104"/>
      <c r="BA63" s="104"/>
      <c r="BB63" s="27">
        <f t="shared" ca="1" si="1"/>
        <v>0</v>
      </c>
      <c r="BC63" s="27">
        <f t="shared" ca="1" si="2"/>
        <v>0</v>
      </c>
      <c r="BD63" s="27">
        <f>IF(C63="","",MAX($BD$3:BD62)+1)</f>
        <v>60</v>
      </c>
      <c r="BE63" s="27">
        <f t="shared" ca="1" si="3"/>
        <v>63</v>
      </c>
      <c r="BF63" s="27" t="str">
        <f t="shared" si="4"/>
        <v>1D8</v>
      </c>
      <c r="BG63" s="27" t="str">
        <f t="shared" ca="1" si="5"/>
        <v/>
      </c>
      <c r="BH63" s="27" t="str">
        <f t="shared" ca="1" si="6"/>
        <v/>
      </c>
    </row>
    <row r="64" spans="1:60" x14ac:dyDescent="0.25">
      <c r="A64" s="104">
        <v>1</v>
      </c>
      <c r="B64" s="258" t="s">
        <v>244</v>
      </c>
      <c r="C64" s="104">
        <v>22.1228769297431</v>
      </c>
      <c r="D64" s="104">
        <v>28.568228704570199</v>
      </c>
      <c r="E64" s="104">
        <v>24.410159940418001</v>
      </c>
      <c r="F64" s="104">
        <v>12.879510394399899</v>
      </c>
      <c r="G64" s="104">
        <v>5.0485882956449997</v>
      </c>
      <c r="H64" s="104">
        <v>2.6070234401017802</v>
      </c>
      <c r="I64" s="104">
        <v>4.4752825025634602</v>
      </c>
      <c r="J64" s="104">
        <v>2.3771463492739699</v>
      </c>
      <c r="K64" s="104">
        <v>-2.3893616908621902</v>
      </c>
      <c r="L64" s="104">
        <v>-5.6304963849524903</v>
      </c>
      <c r="M64" s="104">
        <v>-7.1362328961204202</v>
      </c>
      <c r="N64" s="104">
        <v>-6.5548479156455004</v>
      </c>
      <c r="O64" s="104">
        <v>-6.5494495199804996</v>
      </c>
      <c r="P64" s="104">
        <v>-13.931965506421401</v>
      </c>
      <c r="Q64" s="104">
        <v>-12.974165713368199</v>
      </c>
      <c r="R64" s="104">
        <v>-13.1068309710367</v>
      </c>
      <c r="S64" s="104">
        <v>-13.8099480924402</v>
      </c>
      <c r="T64" s="104">
        <v>-12.640383196091101</v>
      </c>
      <c r="U64" s="104">
        <v>-15.437046606985</v>
      </c>
      <c r="V64" s="104">
        <v>-13.788281022019399</v>
      </c>
      <c r="W64" s="104">
        <v>-13.0983394795762</v>
      </c>
      <c r="X64" s="104">
        <v>-8.8374878090894509</v>
      </c>
      <c r="Y64" s="104">
        <v>-6.3495789053708904</v>
      </c>
      <c r="Z64" s="104">
        <v>2.48394509957097</v>
      </c>
      <c r="AA64" s="104">
        <v>21.850437357674299</v>
      </c>
      <c r="AB64" s="104">
        <v>55.742326331911499</v>
      </c>
      <c r="AC64" s="104">
        <v>127.324622482809</v>
      </c>
      <c r="AD64" s="104">
        <v>249.419275142609</v>
      </c>
      <c r="AE64" s="104">
        <v>465.647536738741</v>
      </c>
      <c r="AF64" s="104">
        <v>848.60851751502105</v>
      </c>
      <c r="AG64" s="104">
        <v>1393.3820679038899</v>
      </c>
      <c r="AH64" s="104">
        <v>1992.22619576835</v>
      </c>
      <c r="AI64" s="104">
        <v>2508.6699428033098</v>
      </c>
      <c r="AJ64" s="104">
        <v>2891.4628847449198</v>
      </c>
      <c r="AK64" s="104">
        <v>3137.5355273691198</v>
      </c>
      <c r="AL64" s="104">
        <v>3289.2426464689302</v>
      </c>
      <c r="AM64" s="104">
        <v>3382.9934219699398</v>
      </c>
      <c r="AN64" s="104">
        <v>3444.22382725033</v>
      </c>
      <c r="AO64" s="104">
        <v>3481.1085576044902</v>
      </c>
      <c r="AP64" s="104">
        <v>3508.4888573706698</v>
      </c>
      <c r="AQ64" s="104"/>
      <c r="AR64" s="104"/>
      <c r="AS64" s="104"/>
      <c r="AT64" s="104"/>
      <c r="AU64" s="104"/>
      <c r="AV64" s="104"/>
      <c r="AW64" s="104"/>
      <c r="AX64" s="104"/>
      <c r="AY64" s="104"/>
      <c r="AZ64" s="104"/>
      <c r="BA64" s="104"/>
      <c r="BB64" s="27">
        <f t="shared" ca="1" si="1"/>
        <v>0</v>
      </c>
      <c r="BC64" s="27">
        <f t="shared" ca="1" si="2"/>
        <v>0</v>
      </c>
      <c r="BD64" s="27">
        <f>IF(C64="","",MAX($BD$3:BD63)+1)</f>
        <v>61</v>
      </c>
      <c r="BE64" s="27">
        <f t="shared" ca="1" si="3"/>
        <v>64</v>
      </c>
      <c r="BF64" s="27" t="str">
        <f t="shared" si="4"/>
        <v>1E8</v>
      </c>
      <c r="BG64" s="27" t="str">
        <f t="shared" ca="1" si="5"/>
        <v/>
      </c>
      <c r="BH64" s="27" t="str">
        <f t="shared" ca="1" si="6"/>
        <v/>
      </c>
    </row>
    <row r="65" spans="1:60" x14ac:dyDescent="0.25">
      <c r="A65" s="104">
        <v>1</v>
      </c>
      <c r="B65" s="258" t="s">
        <v>261</v>
      </c>
      <c r="C65" s="104">
        <v>-3.69516568295967</v>
      </c>
      <c r="D65" s="104">
        <v>12.110720464426301</v>
      </c>
      <c r="E65" s="104">
        <v>7.9617828660616397</v>
      </c>
      <c r="F65" s="104">
        <v>4.9259500833586598</v>
      </c>
      <c r="G65" s="104">
        <v>-0.14446142205451901</v>
      </c>
      <c r="H65" s="104">
        <v>1.75019154540405</v>
      </c>
      <c r="I65" s="104">
        <v>3.3638453365119898</v>
      </c>
      <c r="J65" s="104">
        <v>1.5525472532262901</v>
      </c>
      <c r="K65" s="104">
        <v>-3.2705072531639399</v>
      </c>
      <c r="L65" s="104">
        <v>-4.0826996361720402</v>
      </c>
      <c r="M65" s="104">
        <v>2.8657719766688401</v>
      </c>
      <c r="N65" s="104">
        <v>-1.3722286025736099</v>
      </c>
      <c r="O65" s="104">
        <v>-3.5469675316553602</v>
      </c>
      <c r="P65" s="104">
        <v>-2.5874594196288898</v>
      </c>
      <c r="Q65" s="104">
        <v>-6.04780461833752</v>
      </c>
      <c r="R65" s="104">
        <v>-12.315780426003601</v>
      </c>
      <c r="S65" s="104">
        <v>-7.18023168512127</v>
      </c>
      <c r="T65" s="104">
        <v>-12.0280005655741</v>
      </c>
      <c r="U65" s="104">
        <v>-8.1534854775800394</v>
      </c>
      <c r="V65" s="104">
        <v>-7.8447241483972903</v>
      </c>
      <c r="W65" s="104">
        <v>-7.0027588580592202</v>
      </c>
      <c r="X65" s="104">
        <v>-9.4126046696405901</v>
      </c>
      <c r="Y65" s="104">
        <v>1.25269455319085</v>
      </c>
      <c r="Z65" s="104">
        <v>9.31325611202465</v>
      </c>
      <c r="AA65" s="104">
        <v>32.736947410304303</v>
      </c>
      <c r="AB65" s="104">
        <v>70.203198835529804</v>
      </c>
      <c r="AC65" s="104">
        <v>135.34766761233601</v>
      </c>
      <c r="AD65" s="104">
        <v>263.19279529244301</v>
      </c>
      <c r="AE65" s="104">
        <v>502.90052335495102</v>
      </c>
      <c r="AF65" s="104">
        <v>895.98314009435103</v>
      </c>
      <c r="AG65" s="104">
        <v>1455.25706681826</v>
      </c>
      <c r="AH65" s="104">
        <v>2072.9401721822501</v>
      </c>
      <c r="AI65" s="104">
        <v>2605.9623656728299</v>
      </c>
      <c r="AJ65" s="104">
        <v>3002.6381807508501</v>
      </c>
      <c r="AK65" s="104">
        <v>3259.62862685041</v>
      </c>
      <c r="AL65" s="104">
        <v>3417.0195476060999</v>
      </c>
      <c r="AM65" s="104">
        <v>3513.60689714201</v>
      </c>
      <c r="AN65" s="104">
        <v>3574.5537964618702</v>
      </c>
      <c r="AO65" s="104">
        <v>3614.50041720421</v>
      </c>
      <c r="AP65" s="104">
        <v>3646.3362717840901</v>
      </c>
      <c r="AQ65" s="104"/>
      <c r="AR65" s="104"/>
      <c r="AS65" s="104"/>
      <c r="AT65" s="104"/>
      <c r="AU65" s="104"/>
      <c r="AV65" s="104"/>
      <c r="AW65" s="104"/>
      <c r="AX65" s="104"/>
      <c r="AY65" s="104"/>
      <c r="AZ65" s="104"/>
      <c r="BA65" s="104"/>
      <c r="BB65" s="27">
        <f t="shared" ca="1" si="1"/>
        <v>0</v>
      </c>
      <c r="BC65" s="27">
        <f t="shared" ca="1" si="2"/>
        <v>0</v>
      </c>
      <c r="BD65" s="27">
        <f>IF(C65="","",MAX($BD$3:BD64)+1)</f>
        <v>62</v>
      </c>
      <c r="BE65" s="27">
        <f t="shared" ca="1" si="3"/>
        <v>65</v>
      </c>
      <c r="BF65" s="27" t="str">
        <f t="shared" si="4"/>
        <v>1F8</v>
      </c>
      <c r="BG65" s="27" t="str">
        <f t="shared" ca="1" si="5"/>
        <v/>
      </c>
      <c r="BH65" s="27" t="str">
        <f t="shared" ca="1" si="6"/>
        <v/>
      </c>
    </row>
    <row r="66" spans="1:60" x14ac:dyDescent="0.25">
      <c r="A66" s="104">
        <v>1</v>
      </c>
      <c r="B66" s="258" t="s">
        <v>279</v>
      </c>
      <c r="C66" s="104">
        <v>4.1403418627669399</v>
      </c>
      <c r="D66" s="104">
        <v>12.643725194994699</v>
      </c>
      <c r="E66" s="104">
        <v>9.5520727244838799</v>
      </c>
      <c r="F66" s="104">
        <v>6.7817118111925101</v>
      </c>
      <c r="G66" s="104">
        <v>0.71481109043088498</v>
      </c>
      <c r="H66" s="104">
        <v>4.2089653033763197</v>
      </c>
      <c r="I66" s="104">
        <v>-2.8159346587458498</v>
      </c>
      <c r="J66" s="104">
        <v>0.98997930400037204</v>
      </c>
      <c r="K66" s="104">
        <v>2.4361115339215802</v>
      </c>
      <c r="L66" s="104">
        <v>-5.2193521940644096</v>
      </c>
      <c r="M66" s="104">
        <v>-2.0173323738431499</v>
      </c>
      <c r="N66" s="104">
        <v>-5.7967583148938502</v>
      </c>
      <c r="O66" s="104">
        <v>-3.5719510831786501</v>
      </c>
      <c r="P66" s="104">
        <v>-6.2843703976036496</v>
      </c>
      <c r="Q66" s="104">
        <v>-3.3338381889225301</v>
      </c>
      <c r="R66" s="104">
        <v>-7.2354194769791302</v>
      </c>
      <c r="S66" s="104">
        <v>-5.4343082296440999</v>
      </c>
      <c r="T66" s="104">
        <v>-4.0419214142539204</v>
      </c>
      <c r="U66" s="104">
        <v>-5.6360563905118397</v>
      </c>
      <c r="V66" s="104">
        <v>-3.0350122636409602</v>
      </c>
      <c r="W66" s="104">
        <v>-5.56742599605968E-2</v>
      </c>
      <c r="X66" s="104">
        <v>4.5899432255050696</v>
      </c>
      <c r="Y66" s="104">
        <v>25.484910888613701</v>
      </c>
      <c r="Z66" s="104">
        <v>48.273053830855098</v>
      </c>
      <c r="AA66" s="104">
        <v>91.119670138744397</v>
      </c>
      <c r="AB66" s="104">
        <v>181.011478629886</v>
      </c>
      <c r="AC66" s="104">
        <v>341.86024799397501</v>
      </c>
      <c r="AD66" s="104">
        <v>616.14390938201905</v>
      </c>
      <c r="AE66" s="104">
        <v>1059.0569958518499</v>
      </c>
      <c r="AF66" s="104">
        <v>1677.00666044327</v>
      </c>
      <c r="AG66" s="104">
        <v>2325.8455014841802</v>
      </c>
      <c r="AH66" s="104">
        <v>2876.1988202614898</v>
      </c>
      <c r="AI66" s="104">
        <v>3283.69185878699</v>
      </c>
      <c r="AJ66" s="104">
        <v>3535.6991732016299</v>
      </c>
      <c r="AK66" s="104">
        <v>3685.9364406864902</v>
      </c>
      <c r="AL66" s="104">
        <v>3769.2419636473101</v>
      </c>
      <c r="AM66" s="104">
        <v>3822.8881927730199</v>
      </c>
      <c r="AN66" s="104">
        <v>3857.3086574600102</v>
      </c>
      <c r="AO66" s="104">
        <v>3882.7059364818901</v>
      </c>
      <c r="AP66" s="104">
        <v>3903.45135662352</v>
      </c>
      <c r="AQ66" s="104"/>
      <c r="AR66" s="104"/>
      <c r="AS66" s="104"/>
      <c r="AT66" s="104"/>
      <c r="AU66" s="104"/>
      <c r="AV66" s="104"/>
      <c r="AW66" s="104"/>
      <c r="AX66" s="104"/>
      <c r="AY66" s="104"/>
      <c r="AZ66" s="104"/>
      <c r="BA66" s="104"/>
      <c r="BB66" s="27">
        <f t="shared" ca="1" si="1"/>
        <v>0</v>
      </c>
      <c r="BC66" s="27">
        <f t="shared" ca="1" si="2"/>
        <v>0</v>
      </c>
      <c r="BD66" s="27">
        <f>IF(C66="","",MAX($BD$3:BD65)+1)</f>
        <v>63</v>
      </c>
      <c r="BE66" s="27">
        <f t="shared" ca="1" si="3"/>
        <v>66</v>
      </c>
      <c r="BF66" s="27" t="str">
        <f t="shared" si="4"/>
        <v>1G8</v>
      </c>
      <c r="BG66" s="27" t="str">
        <f t="shared" ca="1" si="5"/>
        <v/>
      </c>
      <c r="BH66" s="27" t="str">
        <f t="shared" ca="1" si="6"/>
        <v/>
      </c>
    </row>
    <row r="67" spans="1:60" x14ac:dyDescent="0.25">
      <c r="A67" s="104">
        <v>1</v>
      </c>
      <c r="B67" s="258" t="s">
        <v>297</v>
      </c>
      <c r="C67" s="104">
        <v>18.188066787102301</v>
      </c>
      <c r="D67" s="104">
        <v>22.997054945879899</v>
      </c>
      <c r="E67" s="104">
        <v>13.532599254341701</v>
      </c>
      <c r="F67" s="104">
        <v>6.1002017577398</v>
      </c>
      <c r="G67" s="104">
        <v>4.7117206679290602</v>
      </c>
      <c r="H67" s="104">
        <v>0.48626331372133802</v>
      </c>
      <c r="I67" s="104">
        <v>3.2314409204254799</v>
      </c>
      <c r="J67" s="104">
        <v>0.26973434209730801</v>
      </c>
      <c r="K67" s="104">
        <v>-3.9323094780511401</v>
      </c>
      <c r="L67" s="104">
        <v>-2.7063898928981902</v>
      </c>
      <c r="M67" s="104">
        <v>-0.70532252400016604</v>
      </c>
      <c r="N67" s="104">
        <v>-4.7065939160979697</v>
      </c>
      <c r="O67" s="104">
        <v>-3.1872121290557498</v>
      </c>
      <c r="P67" s="104">
        <v>-5.7289306966854401</v>
      </c>
      <c r="Q67" s="104">
        <v>-9.2962926709824405</v>
      </c>
      <c r="R67" s="104">
        <v>-4.8513640638902897</v>
      </c>
      <c r="S67" s="104">
        <v>-4.0492805176390902</v>
      </c>
      <c r="T67" s="104">
        <v>-8.7558122042628401</v>
      </c>
      <c r="U67" s="104">
        <v>-8.2462424467107702</v>
      </c>
      <c r="V67" s="104">
        <v>-6.9177055597488097</v>
      </c>
      <c r="W67" s="104">
        <v>-2.9516193444010201</v>
      </c>
      <c r="X67" s="104">
        <v>0.76753626316030898</v>
      </c>
      <c r="Y67" s="104">
        <v>10.6927816954008</v>
      </c>
      <c r="Z67" s="104">
        <v>30.0482081256669</v>
      </c>
      <c r="AA67" s="104">
        <v>67.023536575566595</v>
      </c>
      <c r="AB67" s="104">
        <v>149.35974956922701</v>
      </c>
      <c r="AC67" s="104">
        <v>283.20061240485597</v>
      </c>
      <c r="AD67" s="104">
        <v>514.89207175190495</v>
      </c>
      <c r="AE67" s="104">
        <v>901.47979888420298</v>
      </c>
      <c r="AF67" s="104">
        <v>1442.060534689</v>
      </c>
      <c r="AG67" s="104">
        <v>2054.7169462888</v>
      </c>
      <c r="AH67" s="104">
        <v>2583.7916980088598</v>
      </c>
      <c r="AI67" s="104">
        <v>2986.27362670398</v>
      </c>
      <c r="AJ67" s="104">
        <v>3247.0016456847402</v>
      </c>
      <c r="AK67" s="104">
        <v>3406.2626254366401</v>
      </c>
      <c r="AL67" s="104">
        <v>3496.460278907</v>
      </c>
      <c r="AM67" s="104">
        <v>3548.2002835293902</v>
      </c>
      <c r="AN67" s="104">
        <v>3583.51102179086</v>
      </c>
      <c r="AO67" s="104">
        <v>3608.1432688970199</v>
      </c>
      <c r="AP67" s="104">
        <v>3629.1003048699799</v>
      </c>
      <c r="AQ67" s="104"/>
      <c r="AR67" s="104"/>
      <c r="AS67" s="104"/>
      <c r="AT67" s="104"/>
      <c r="AU67" s="104"/>
      <c r="AV67" s="104"/>
      <c r="AW67" s="104"/>
      <c r="AX67" s="104"/>
      <c r="AY67" s="104"/>
      <c r="AZ67" s="104"/>
      <c r="BA67" s="104"/>
      <c r="BB67" s="27">
        <f t="shared" ca="1" si="1"/>
        <v>0</v>
      </c>
      <c r="BC67" s="27">
        <f t="shared" ca="1" si="2"/>
        <v>0</v>
      </c>
      <c r="BD67" s="27">
        <f>IF(C67="","",MAX($BD$3:BD66)+1)</f>
        <v>64</v>
      </c>
      <c r="BE67" s="27">
        <f t="shared" ca="1" si="3"/>
        <v>67</v>
      </c>
      <c r="BF67" s="27" t="str">
        <f t="shared" si="4"/>
        <v>1H8</v>
      </c>
      <c r="BG67" s="27" t="str">
        <f t="shared" ca="1" si="5"/>
        <v/>
      </c>
      <c r="BH67" s="27" t="str">
        <f t="shared" ca="1" si="6"/>
        <v/>
      </c>
    </row>
    <row r="68" spans="1:60" x14ac:dyDescent="0.25">
      <c r="A68" s="104">
        <v>1</v>
      </c>
      <c r="B68" s="258" t="s">
        <v>177</v>
      </c>
      <c r="C68" s="104">
        <v>17.0596600646832</v>
      </c>
      <c r="D68" s="104">
        <v>24.4331026231316</v>
      </c>
      <c r="E68" s="104">
        <v>16.3624667518629</v>
      </c>
      <c r="F68" s="104">
        <v>11.129760189432499</v>
      </c>
      <c r="G68" s="104">
        <v>5.7043354373909096</v>
      </c>
      <c r="H68" s="104">
        <v>3.5228546044832001</v>
      </c>
      <c r="I68" s="104">
        <v>0.74135300752232103</v>
      </c>
      <c r="J68" s="104">
        <v>2.2737044808254701</v>
      </c>
      <c r="K68" s="104">
        <v>4.3508685679253203</v>
      </c>
      <c r="L68" s="104">
        <v>-0.84964678834330698</v>
      </c>
      <c r="M68" s="104">
        <v>-3.9979177462191702</v>
      </c>
      <c r="N68" s="104">
        <v>-0.101132273838175</v>
      </c>
      <c r="O68" s="104">
        <v>-0.331213424278758</v>
      </c>
      <c r="P68" s="104">
        <v>-2.9825340127645199</v>
      </c>
      <c r="Q68" s="104">
        <v>-1.84446721013683</v>
      </c>
      <c r="R68" s="104">
        <v>-9.2748869295310197</v>
      </c>
      <c r="S68" s="104">
        <v>-6.2529023676893303</v>
      </c>
      <c r="T68" s="104">
        <v>-2.7960943385928698</v>
      </c>
      <c r="U68" s="104">
        <v>-8.4230041552077601</v>
      </c>
      <c r="V68" s="104">
        <v>-10.091944336382801</v>
      </c>
      <c r="W68" s="104">
        <v>-8.7571927708863804</v>
      </c>
      <c r="X68" s="104">
        <v>-11.802451186134</v>
      </c>
      <c r="Y68" s="104">
        <v>-9.0250914418766097</v>
      </c>
      <c r="Z68" s="104">
        <v>-8.70294312666738</v>
      </c>
      <c r="AA68" s="104">
        <v>-11.528707757897299</v>
      </c>
      <c r="AB68" s="104">
        <v>-13.801262420891801</v>
      </c>
      <c r="AC68" s="104">
        <v>-11.185101690286499</v>
      </c>
      <c r="AD68" s="104">
        <v>-7.6199120070477901</v>
      </c>
      <c r="AE68" s="104">
        <v>-11.3612280722559</v>
      </c>
      <c r="AF68" s="104">
        <v>-8.7818474199270895</v>
      </c>
      <c r="AG68" s="104">
        <v>-7.2993237862660898</v>
      </c>
      <c r="AH68" s="104">
        <v>-1.1170934508159001</v>
      </c>
      <c r="AI68" s="104">
        <v>8.81666495724585</v>
      </c>
      <c r="AJ68" s="104">
        <v>23.578413021985899</v>
      </c>
      <c r="AK68" s="104">
        <v>51.610246715063099</v>
      </c>
      <c r="AL68" s="104">
        <v>110.424993465976</v>
      </c>
      <c r="AM68" s="104">
        <v>223.53675878751</v>
      </c>
      <c r="AN68" s="104">
        <v>431.49919086400701</v>
      </c>
      <c r="AO68" s="104">
        <v>776.43335361541597</v>
      </c>
      <c r="AP68" s="104">
        <v>1276.9043295516999</v>
      </c>
      <c r="AQ68" s="104"/>
      <c r="AR68" s="104"/>
      <c r="AS68" s="104"/>
      <c r="AT68" s="104"/>
      <c r="AU68" s="104"/>
      <c r="AV68" s="104"/>
      <c r="AW68" s="104"/>
      <c r="AX68" s="104"/>
      <c r="AY68" s="104"/>
      <c r="AZ68" s="104"/>
      <c r="BA68" s="104"/>
      <c r="BB68" s="27">
        <f t="shared" ca="1" si="1"/>
        <v>0</v>
      </c>
      <c r="BC68" s="27">
        <f t="shared" ca="1" si="2"/>
        <v>0</v>
      </c>
      <c r="BD68" s="27">
        <f>IF(C68="","",MAX($BD$3:BD67)+1)</f>
        <v>65</v>
      </c>
      <c r="BE68" s="27">
        <f t="shared" ca="1" si="3"/>
        <v>68</v>
      </c>
      <c r="BF68" s="27" t="str">
        <f t="shared" si="4"/>
        <v>1A9</v>
      </c>
      <c r="BG68" s="27" t="str">
        <f t="shared" ca="1" si="5"/>
        <v/>
      </c>
      <c r="BH68" s="27" t="str">
        <f t="shared" ca="1" si="6"/>
        <v/>
      </c>
    </row>
    <row r="69" spans="1:60" x14ac:dyDescent="0.25">
      <c r="A69" s="104">
        <v>1</v>
      </c>
      <c r="B69" s="258" t="s">
        <v>194</v>
      </c>
      <c r="C69" s="104">
        <v>-5.6860789684165001</v>
      </c>
      <c r="D69" s="104">
        <v>11.1728987828033</v>
      </c>
      <c r="E69" s="104">
        <v>5.1081242928185002</v>
      </c>
      <c r="F69" s="104">
        <v>8.3469895759758401</v>
      </c>
      <c r="G69" s="104">
        <v>1.2725269539400901</v>
      </c>
      <c r="H69" s="104">
        <v>-1.55957467093504</v>
      </c>
      <c r="I69" s="104">
        <v>-0.388542075392252</v>
      </c>
      <c r="J69" s="104">
        <v>0.31465103797154398</v>
      </c>
      <c r="K69" s="104">
        <v>2.48945167943066</v>
      </c>
      <c r="L69" s="104">
        <v>1.0934307406514601</v>
      </c>
      <c r="M69" s="104">
        <v>0.53477199881945103</v>
      </c>
      <c r="N69" s="104">
        <v>-1.1257561943352801</v>
      </c>
      <c r="O69" s="104">
        <v>-6.2752495087934204</v>
      </c>
      <c r="P69" s="104">
        <v>-7.8490687121761802</v>
      </c>
      <c r="Q69" s="104">
        <v>-0.47910055983675198</v>
      </c>
      <c r="R69" s="104">
        <v>-4.2138676497133902</v>
      </c>
      <c r="S69" s="104">
        <v>-7.7015910498130298</v>
      </c>
      <c r="T69" s="104">
        <v>-4.7847919914784098</v>
      </c>
      <c r="U69" s="104">
        <v>-1.4275626918242801</v>
      </c>
      <c r="V69" s="104">
        <v>-9.7470732194496996</v>
      </c>
      <c r="W69" s="104">
        <v>-0.233370004878452</v>
      </c>
      <c r="X69" s="104">
        <v>-4.3693776371055701</v>
      </c>
      <c r="Y69" s="104">
        <v>-0.91709707852714895</v>
      </c>
      <c r="Z69" s="104">
        <v>0.56739702785444002</v>
      </c>
      <c r="AA69" s="104">
        <v>-1.0204567967962199</v>
      </c>
      <c r="AB69" s="104">
        <v>-1.9918450809391299</v>
      </c>
      <c r="AC69" s="104">
        <v>-0.46558213509297303</v>
      </c>
      <c r="AD69" s="104">
        <v>-3.6965099323701902</v>
      </c>
      <c r="AE69" s="104">
        <v>-6.36663823753634</v>
      </c>
      <c r="AF69" s="104">
        <v>-2.1683365771946201</v>
      </c>
      <c r="AG69" s="104">
        <v>-3.5598269040947299</v>
      </c>
      <c r="AH69" s="104">
        <v>1.8610881761674101</v>
      </c>
      <c r="AI69" s="104">
        <v>-5.2834030876688303</v>
      </c>
      <c r="AJ69" s="104">
        <v>-0.72407799124857797</v>
      </c>
      <c r="AK69" s="104">
        <v>-1.8998349925122999</v>
      </c>
      <c r="AL69" s="104">
        <v>-3.3720192001465001</v>
      </c>
      <c r="AM69" s="104">
        <v>-2.3980893477350902</v>
      </c>
      <c r="AN69" s="104">
        <v>4.36941827280907</v>
      </c>
      <c r="AO69" s="104">
        <v>7.0847296744341302</v>
      </c>
      <c r="AP69" s="104">
        <v>9.3827768816318002</v>
      </c>
      <c r="AQ69" s="104"/>
      <c r="AR69" s="104"/>
      <c r="AS69" s="104"/>
      <c r="AT69" s="104"/>
      <c r="AU69" s="104"/>
      <c r="AV69" s="104"/>
      <c r="AW69" s="104"/>
      <c r="AX69" s="104"/>
      <c r="AY69" s="104"/>
      <c r="AZ69" s="104"/>
      <c r="BA69" s="104"/>
      <c r="BB69" s="27">
        <f t="shared" ref="BB69:BB132" ca="1" si="7">IFERROR(IF(INDIRECT("Plate"&amp;A69&amp;"_S!"&amp;CHAR(RIGHT(B69,LEN(B69)-1)+65)&amp;CODE(LEFT(B69,1))-58)="",IF(C69="",0,1),0),"")</f>
        <v>0</v>
      </c>
      <c r="BC69" s="27">
        <f t="shared" ref="BC69:BC132" ca="1" si="8">IFERROR(IF(INDIRECT("Plate"&amp;A69&amp;"_G!"&amp;CHAR(RIGHT(B69,LEN(B69)-1)+65)&amp;CODE(LEFT(B69,1))-58)="",IF(C69="",0,1),0),"")</f>
        <v>0</v>
      </c>
      <c r="BD69" s="27">
        <f>IF(C69="","",MAX($BD$3:BD68)+1)</f>
        <v>66</v>
      </c>
      <c r="BE69" s="27">
        <f t="shared" ref="BE69:BE132" ca="1" si="9">IF(BD69="","",CELL("row",BD69))</f>
        <v>69</v>
      </c>
      <c r="BF69" s="27" t="str">
        <f t="shared" ref="BF69:BF132" si="10">A69&amp;B69</f>
        <v>1B9</v>
      </c>
      <c r="BG69" s="27" t="str">
        <f t="shared" ref="BG69:BG132" ca="1" si="11">IF(OR(BB69=1,BC69=1),BF69,"")</f>
        <v/>
      </c>
      <c r="BH69" s="27" t="str">
        <f t="shared" ref="BH69:BH132" ca="1" si="12">BH68&amp;IF(BG69="",""," "&amp;BG69)</f>
        <v/>
      </c>
    </row>
    <row r="70" spans="1:60" x14ac:dyDescent="0.25">
      <c r="A70" s="104">
        <v>1</v>
      </c>
      <c r="B70" s="258" t="s">
        <v>211</v>
      </c>
      <c r="C70" s="104">
        <v>1.3281246547430801</v>
      </c>
      <c r="D70" s="104">
        <v>5.1894325046623599</v>
      </c>
      <c r="E70" s="104">
        <v>0.42979109370435298</v>
      </c>
      <c r="F70" s="104">
        <v>1.80259510457654</v>
      </c>
      <c r="G70" s="104">
        <v>2.8680346276787501</v>
      </c>
      <c r="H70" s="104">
        <v>-1.35108216928938</v>
      </c>
      <c r="I70" s="104">
        <v>-0.75462543396315596</v>
      </c>
      <c r="J70" s="104">
        <v>-1.3799403568027599</v>
      </c>
      <c r="K70" s="104">
        <v>-1.3017756910739999</v>
      </c>
      <c r="L70" s="104">
        <v>4.7953265741880404</v>
      </c>
      <c r="M70" s="104">
        <v>-0.31993546325748001</v>
      </c>
      <c r="N70" s="104">
        <v>0.67058437985633601</v>
      </c>
      <c r="O70" s="104">
        <v>-2.4733034586179201</v>
      </c>
      <c r="P70" s="104">
        <v>-2.9350570562264702</v>
      </c>
      <c r="Q70" s="104">
        <v>-4.8379729604757804</v>
      </c>
      <c r="R70" s="104">
        <v>0.13663647564953901</v>
      </c>
      <c r="S70" s="104">
        <v>3.7189837283922298</v>
      </c>
      <c r="T70" s="104">
        <v>-0.126134263265158</v>
      </c>
      <c r="U70" s="104">
        <v>-2.1756142477279399</v>
      </c>
      <c r="V70" s="104">
        <v>3.0505690480313201</v>
      </c>
      <c r="W70" s="104">
        <v>-2.1337945859463598</v>
      </c>
      <c r="X70" s="104">
        <v>-0.93949049118827999</v>
      </c>
      <c r="Y70" s="104">
        <v>0.60166548201686998</v>
      </c>
      <c r="Z70" s="104">
        <v>-2.2582377214162102</v>
      </c>
      <c r="AA70" s="104">
        <v>2.30877077484547</v>
      </c>
      <c r="AB70" s="104">
        <v>2.03384739736748</v>
      </c>
      <c r="AC70" s="104">
        <v>-1.3514003460973101</v>
      </c>
      <c r="AD70" s="104">
        <v>2.2872642951215298</v>
      </c>
      <c r="AE70" s="104">
        <v>0.203788183087454</v>
      </c>
      <c r="AF70" s="104">
        <v>0.23688242734533599</v>
      </c>
      <c r="AG70" s="104">
        <v>-4.4352187215295098</v>
      </c>
      <c r="AH70" s="104">
        <v>-0.88495003988691701</v>
      </c>
      <c r="AI70" s="104">
        <v>-0.54153714604262904</v>
      </c>
      <c r="AJ70" s="104">
        <v>0.253300734244021</v>
      </c>
      <c r="AK70" s="104">
        <v>1.1140118105276999</v>
      </c>
      <c r="AL70" s="104">
        <v>6.2005988948840199E-2</v>
      </c>
      <c r="AM70" s="104">
        <v>2.3421214297236501</v>
      </c>
      <c r="AN70" s="104">
        <v>14.456844315001501</v>
      </c>
      <c r="AO70" s="104">
        <v>26.731741677654998</v>
      </c>
      <c r="AP70" s="104">
        <v>60.867653841057802</v>
      </c>
      <c r="AQ70" s="104"/>
      <c r="AR70" s="104"/>
      <c r="AS70" s="104"/>
      <c r="AT70" s="104"/>
      <c r="AU70" s="104"/>
      <c r="AV70" s="104"/>
      <c r="AW70" s="104"/>
      <c r="AX70" s="104"/>
      <c r="AY70" s="104"/>
      <c r="AZ70" s="104"/>
      <c r="BA70" s="104"/>
      <c r="BB70" s="27">
        <f t="shared" ca="1" si="7"/>
        <v>0</v>
      </c>
      <c r="BC70" s="27">
        <f t="shared" ca="1" si="8"/>
        <v>0</v>
      </c>
      <c r="BD70" s="27">
        <f>IF(C70="","",MAX($BD$3:BD69)+1)</f>
        <v>67</v>
      </c>
      <c r="BE70" s="27">
        <f t="shared" ca="1" si="9"/>
        <v>70</v>
      </c>
      <c r="BF70" s="27" t="str">
        <f t="shared" si="10"/>
        <v>1C9</v>
      </c>
      <c r="BG70" s="27" t="str">
        <f t="shared" ca="1" si="11"/>
        <v/>
      </c>
      <c r="BH70" s="27" t="str">
        <f t="shared" ca="1" si="12"/>
        <v/>
      </c>
    </row>
    <row r="71" spans="1:60" x14ac:dyDescent="0.25">
      <c r="A71" s="104">
        <v>1</v>
      </c>
      <c r="B71" s="258" t="s">
        <v>228</v>
      </c>
      <c r="C71" s="104">
        <v>17.417975079836602</v>
      </c>
      <c r="D71" s="104">
        <v>21.296167344926701</v>
      </c>
      <c r="E71" s="104">
        <v>8.7741869286865004</v>
      </c>
      <c r="F71" s="104">
        <v>6.5350986284015598</v>
      </c>
      <c r="G71" s="104">
        <v>5.8164781538489496</v>
      </c>
      <c r="H71" s="104">
        <v>0.95757136440943202</v>
      </c>
      <c r="I71" s="104">
        <v>1.41245979401629</v>
      </c>
      <c r="J71" s="104">
        <v>-2.3805584668830302</v>
      </c>
      <c r="K71" s="104">
        <v>-0.28969546980943001</v>
      </c>
      <c r="L71" s="104">
        <v>-3.5079138215332901</v>
      </c>
      <c r="M71" s="104">
        <v>-2.56859944313101</v>
      </c>
      <c r="N71" s="104">
        <v>2.5112053144766798E-3</v>
      </c>
      <c r="O71" s="104">
        <v>4.5619046230804097</v>
      </c>
      <c r="P71" s="104">
        <v>-0.781790546644061</v>
      </c>
      <c r="Q71" s="104">
        <v>0.29066013697320198</v>
      </c>
      <c r="R71" s="104">
        <v>0.12951326560141799</v>
      </c>
      <c r="S71" s="104">
        <v>-2.73972678816199</v>
      </c>
      <c r="T71" s="104">
        <v>-0.39169389881953998</v>
      </c>
      <c r="U71" s="104">
        <v>-8.1704135418895003</v>
      </c>
      <c r="V71" s="104">
        <v>-4.5525350427596996</v>
      </c>
      <c r="W71" s="104">
        <v>-1.00930600052925</v>
      </c>
      <c r="X71" s="104">
        <v>-3.9427319993678802</v>
      </c>
      <c r="Y71" s="104">
        <v>-2.8668175960037798</v>
      </c>
      <c r="Z71" s="104">
        <v>-1.7928695739738001</v>
      </c>
      <c r="AA71" s="104">
        <v>-1.24673392990553</v>
      </c>
      <c r="AB71" s="104">
        <v>-4.3887158741626999</v>
      </c>
      <c r="AC71" s="104">
        <v>-4.4245083341579603</v>
      </c>
      <c r="AD71" s="104">
        <v>-4.6076385882524802</v>
      </c>
      <c r="AE71" s="104">
        <v>-5.3230385583265196</v>
      </c>
      <c r="AF71" s="104">
        <v>-2.6758529613925899</v>
      </c>
      <c r="AG71" s="104">
        <v>-1.12026105000541</v>
      </c>
      <c r="AH71" s="104">
        <v>-1.64721791535248</v>
      </c>
      <c r="AI71" s="104">
        <v>2.0164994236051799</v>
      </c>
      <c r="AJ71" s="104">
        <v>-2.4543229097703301</v>
      </c>
      <c r="AK71" s="104">
        <v>-2.1496877128915899</v>
      </c>
      <c r="AL71" s="104">
        <v>2.90670359710521</v>
      </c>
      <c r="AM71" s="104">
        <v>0.52140789979876001</v>
      </c>
      <c r="AN71" s="104">
        <v>4.40807211707852</v>
      </c>
      <c r="AO71" s="104">
        <v>6.79748008192428</v>
      </c>
      <c r="AP71" s="104">
        <v>14.775101338730099</v>
      </c>
      <c r="AQ71" s="104"/>
      <c r="AR71" s="104"/>
      <c r="AS71" s="104"/>
      <c r="AT71" s="104"/>
      <c r="AU71" s="104"/>
      <c r="AV71" s="104"/>
      <c r="AW71" s="104"/>
      <c r="AX71" s="104"/>
      <c r="AY71" s="104"/>
      <c r="AZ71" s="104"/>
      <c r="BA71" s="104"/>
      <c r="BB71" s="27">
        <f t="shared" ca="1" si="7"/>
        <v>0</v>
      </c>
      <c r="BC71" s="27">
        <f t="shared" ca="1" si="8"/>
        <v>0</v>
      </c>
      <c r="BD71" s="27">
        <f>IF(C71="","",MAX($BD$3:BD70)+1)</f>
        <v>68</v>
      </c>
      <c r="BE71" s="27">
        <f t="shared" ca="1" si="9"/>
        <v>71</v>
      </c>
      <c r="BF71" s="27" t="str">
        <f t="shared" si="10"/>
        <v>1D9</v>
      </c>
      <c r="BG71" s="27" t="str">
        <f t="shared" ca="1" si="11"/>
        <v/>
      </c>
      <c r="BH71" s="27" t="str">
        <f t="shared" ca="1" si="12"/>
        <v/>
      </c>
    </row>
    <row r="72" spans="1:60" x14ac:dyDescent="0.25">
      <c r="A72" s="104">
        <v>1</v>
      </c>
      <c r="B72" s="258" t="s">
        <v>245</v>
      </c>
      <c r="C72" s="104">
        <v>13.1123074343996</v>
      </c>
      <c r="D72" s="104">
        <v>14.6387272439583</v>
      </c>
      <c r="E72" s="104">
        <v>16.705893350282199</v>
      </c>
      <c r="F72" s="104">
        <v>4.3783335066882501</v>
      </c>
      <c r="G72" s="104">
        <v>-9.6984447407521601E-2</v>
      </c>
      <c r="H72" s="104">
        <v>1.4959735346965299</v>
      </c>
      <c r="I72" s="104">
        <v>-5.9276261655018097</v>
      </c>
      <c r="J72" s="104">
        <v>-10.9009341358023</v>
      </c>
      <c r="K72" s="104">
        <v>-11.0457157227452</v>
      </c>
      <c r="L72" s="104">
        <v>-11.710290719803201</v>
      </c>
      <c r="M72" s="104">
        <v>-12.3442730478291</v>
      </c>
      <c r="N72" s="104">
        <v>-12.306385117779399</v>
      </c>
      <c r="O72" s="104">
        <v>6.1502714474754603</v>
      </c>
      <c r="P72" s="104">
        <v>30.907018021924198</v>
      </c>
      <c r="Q72" s="104">
        <v>85.514119479161806</v>
      </c>
      <c r="R72" s="104">
        <v>190.81622796741601</v>
      </c>
      <c r="S72" s="104">
        <v>389.49454260233</v>
      </c>
      <c r="T72" s="104">
        <v>726.21919320376003</v>
      </c>
      <c r="U72" s="104">
        <v>1239.58659718533</v>
      </c>
      <c r="V72" s="104">
        <v>1898.96435352515</v>
      </c>
      <c r="W72" s="104">
        <v>2476.7482663011201</v>
      </c>
      <c r="X72" s="104">
        <v>2944.2582639255702</v>
      </c>
      <c r="Y72" s="104">
        <v>3266.1361248634098</v>
      </c>
      <c r="Z72" s="104">
        <v>3463.9275764378499</v>
      </c>
      <c r="AA72" s="104">
        <v>3583.85636256817</v>
      </c>
      <c r="AB72" s="104">
        <v>3656.87002270637</v>
      </c>
      <c r="AC72" s="104">
        <v>3709.2756523438202</v>
      </c>
      <c r="AD72" s="104">
        <v>3744.17019226398</v>
      </c>
      <c r="AE72" s="104">
        <v>3767.9822125198498</v>
      </c>
      <c r="AF72" s="104">
        <v>3782.6499775447601</v>
      </c>
      <c r="AG72" s="104">
        <v>3791.9175267866999</v>
      </c>
      <c r="AH72" s="104">
        <v>3798.5411720735601</v>
      </c>
      <c r="AI72" s="104">
        <v>3799.0425877565599</v>
      </c>
      <c r="AJ72" s="104">
        <v>3803.09010708196</v>
      </c>
      <c r="AK72" s="104">
        <v>3804.40819921511</v>
      </c>
      <c r="AL72" s="104">
        <v>3808.30205049901</v>
      </c>
      <c r="AM72" s="104">
        <v>3805.7512470824199</v>
      </c>
      <c r="AN72" s="104">
        <v>3805.0947104451402</v>
      </c>
      <c r="AO72" s="104">
        <v>3806.5752722356001</v>
      </c>
      <c r="AP72" s="104">
        <v>3815.6524393463401</v>
      </c>
      <c r="AQ72" s="104"/>
      <c r="AR72" s="104"/>
      <c r="AS72" s="104"/>
      <c r="AT72" s="104"/>
      <c r="AU72" s="104"/>
      <c r="AV72" s="104"/>
      <c r="AW72" s="104"/>
      <c r="AX72" s="104"/>
      <c r="AY72" s="104"/>
      <c r="AZ72" s="104"/>
      <c r="BA72" s="104"/>
      <c r="BB72" s="27">
        <f t="shared" ca="1" si="7"/>
        <v>0</v>
      </c>
      <c r="BC72" s="27">
        <f t="shared" ca="1" si="8"/>
        <v>0</v>
      </c>
      <c r="BD72" s="27">
        <f>IF(C72="","",MAX($BD$3:BD71)+1)</f>
        <v>69</v>
      </c>
      <c r="BE72" s="27">
        <f t="shared" ca="1" si="9"/>
        <v>72</v>
      </c>
      <c r="BF72" s="27" t="str">
        <f t="shared" si="10"/>
        <v>1E9</v>
      </c>
      <c r="BG72" s="27" t="str">
        <f t="shared" ca="1" si="11"/>
        <v/>
      </c>
      <c r="BH72" s="27" t="str">
        <f t="shared" ca="1" si="12"/>
        <v/>
      </c>
    </row>
    <row r="73" spans="1:60" x14ac:dyDescent="0.25">
      <c r="A73" s="104">
        <v>1</v>
      </c>
      <c r="B73" s="258" t="s">
        <v>262</v>
      </c>
      <c r="C73" s="104">
        <v>2.9292333174466898</v>
      </c>
      <c r="D73" s="104">
        <v>13.6294033860877</v>
      </c>
      <c r="E73" s="104">
        <v>16.815978446497901</v>
      </c>
      <c r="F73" s="104">
        <v>5.9108810887346399</v>
      </c>
      <c r="G73" s="104">
        <v>1.9016912214192401</v>
      </c>
      <c r="H73" s="104">
        <v>2.0856569341540299</v>
      </c>
      <c r="I73" s="104">
        <v>2.4739810463170202</v>
      </c>
      <c r="J73" s="104">
        <v>-2.2947712207128501</v>
      </c>
      <c r="K73" s="104">
        <v>1.8581341640388001</v>
      </c>
      <c r="L73" s="104">
        <v>-1.2090431076630901</v>
      </c>
      <c r="M73" s="104">
        <v>-3.6247235094570001</v>
      </c>
      <c r="N73" s="104">
        <v>-3.7813886015587701</v>
      </c>
      <c r="O73" s="104">
        <v>-6.6375443413085096</v>
      </c>
      <c r="P73" s="104">
        <v>-4.8298606690050301</v>
      </c>
      <c r="Q73" s="104">
        <v>-6.1855763868802596</v>
      </c>
      <c r="R73" s="104">
        <v>-5.0083677454458702</v>
      </c>
      <c r="S73" s="104">
        <v>-4.3478864134754103</v>
      </c>
      <c r="T73" s="104">
        <v>-9.8360624023575802</v>
      </c>
      <c r="U73" s="104">
        <v>-3.06541115908021</v>
      </c>
      <c r="V73" s="104">
        <v>-3.1158485020309898</v>
      </c>
      <c r="W73" s="104">
        <v>0.72988149947468595</v>
      </c>
      <c r="X73" s="104">
        <v>-5.4732211800565</v>
      </c>
      <c r="Y73" s="104">
        <v>-2.9136955360963799</v>
      </c>
      <c r="Z73" s="104">
        <v>-5.2933685114308</v>
      </c>
      <c r="AA73" s="104">
        <v>-3.3138329933312902</v>
      </c>
      <c r="AB73" s="104">
        <v>-8.5679685590075696</v>
      </c>
      <c r="AC73" s="104">
        <v>1.4906567652824401</v>
      </c>
      <c r="AD73" s="104">
        <v>-0.79898697007865804</v>
      </c>
      <c r="AE73" s="104">
        <v>-5.1918144152828098</v>
      </c>
      <c r="AF73" s="104">
        <v>0.48305691071755102</v>
      </c>
      <c r="AG73" s="104">
        <v>-2.5752441591439501</v>
      </c>
      <c r="AH73" s="104">
        <v>-2.0566386573586901</v>
      </c>
      <c r="AI73" s="104">
        <v>2.5674178483022798</v>
      </c>
      <c r="AJ73" s="104">
        <v>1.4268730093581301</v>
      </c>
      <c r="AK73" s="104">
        <v>-1.5499751228912799</v>
      </c>
      <c r="AL73" s="104">
        <v>-0.66288444122301404</v>
      </c>
      <c r="AM73" s="104">
        <v>3.8903943991454102</v>
      </c>
      <c r="AN73" s="104">
        <v>2.3244398390547798</v>
      </c>
      <c r="AO73" s="104">
        <v>7.6703883629998</v>
      </c>
      <c r="AP73" s="104">
        <v>4.90736767739463</v>
      </c>
      <c r="AQ73" s="104"/>
      <c r="AR73" s="104"/>
      <c r="AS73" s="104"/>
      <c r="AT73" s="104"/>
      <c r="AU73" s="104"/>
      <c r="AV73" s="104"/>
      <c r="AW73" s="104"/>
      <c r="AX73" s="104"/>
      <c r="AY73" s="104"/>
      <c r="AZ73" s="104"/>
      <c r="BA73" s="104"/>
      <c r="BB73" s="27">
        <f t="shared" ca="1" si="7"/>
        <v>0</v>
      </c>
      <c r="BC73" s="27">
        <f t="shared" ca="1" si="8"/>
        <v>0</v>
      </c>
      <c r="BD73" s="27">
        <f>IF(C73="","",MAX($BD$3:BD72)+1)</f>
        <v>70</v>
      </c>
      <c r="BE73" s="27">
        <f t="shared" ca="1" si="9"/>
        <v>73</v>
      </c>
      <c r="BF73" s="27" t="str">
        <f t="shared" si="10"/>
        <v>1F9</v>
      </c>
      <c r="BG73" s="27" t="str">
        <f t="shared" ca="1" si="11"/>
        <v/>
      </c>
      <c r="BH73" s="27" t="str">
        <f t="shared" ca="1" si="12"/>
        <v/>
      </c>
    </row>
    <row r="74" spans="1:60" x14ac:dyDescent="0.25">
      <c r="A74" s="104">
        <v>1</v>
      </c>
      <c r="B74" s="258" t="s">
        <v>280</v>
      </c>
      <c r="C74" s="104">
        <v>6.2678159521651597</v>
      </c>
      <c r="D74" s="104">
        <v>12.7790741306467</v>
      </c>
      <c r="E74" s="104">
        <v>11.071701161690299</v>
      </c>
      <c r="F74" s="104">
        <v>4.40991148351441</v>
      </c>
      <c r="G74" s="104">
        <v>3.0817181815418699</v>
      </c>
      <c r="H74" s="104">
        <v>-2.6771379789911398</v>
      </c>
      <c r="I74" s="104">
        <v>-7.6372826937044902</v>
      </c>
      <c r="J74" s="104">
        <v>-10.1337934812782</v>
      </c>
      <c r="K74" s="104">
        <v>-8.1133374507603602</v>
      </c>
      <c r="L74" s="104">
        <v>-8.6934118331923909</v>
      </c>
      <c r="M74" s="104">
        <v>-9.1489825662269997</v>
      </c>
      <c r="N74" s="104">
        <v>3.0573543235800602</v>
      </c>
      <c r="O74" s="104">
        <v>21.993887831411001</v>
      </c>
      <c r="P74" s="104">
        <v>54.387530367127098</v>
      </c>
      <c r="Q74" s="104">
        <v>114.61949807226</v>
      </c>
      <c r="R74" s="104">
        <v>230.66181839008499</v>
      </c>
      <c r="S74" s="104">
        <v>440.06561328352399</v>
      </c>
      <c r="T74" s="104">
        <v>786.53010250451302</v>
      </c>
      <c r="U74" s="104">
        <v>1315.56898164257</v>
      </c>
      <c r="V74" s="104">
        <v>1965.5418397656399</v>
      </c>
      <c r="W74" s="104">
        <v>2568.3900820318299</v>
      </c>
      <c r="X74" s="104">
        <v>3059.4448493811401</v>
      </c>
      <c r="Y74" s="104">
        <v>3401.7667491634902</v>
      </c>
      <c r="Z74" s="104">
        <v>3608.4411591281</v>
      </c>
      <c r="AA74" s="104">
        <v>3731.5661795884798</v>
      </c>
      <c r="AB74" s="104">
        <v>3809.7415436914398</v>
      </c>
      <c r="AC74" s="104">
        <v>3854.8814491306898</v>
      </c>
      <c r="AD74" s="104">
        <v>3890.0318459335799</v>
      </c>
      <c r="AE74" s="104">
        <v>3911.7054000779399</v>
      </c>
      <c r="AF74" s="104">
        <v>3931.8394595785599</v>
      </c>
      <c r="AG74" s="104">
        <v>3938.9516476280401</v>
      </c>
      <c r="AH74" s="104">
        <v>3943.22256620392</v>
      </c>
      <c r="AI74" s="104">
        <v>3945.7361378291898</v>
      </c>
      <c r="AJ74" s="104">
        <v>3943.5192957650602</v>
      </c>
      <c r="AK74" s="104">
        <v>3938.9987134902699</v>
      </c>
      <c r="AL74" s="104">
        <v>3937.52274005453</v>
      </c>
      <c r="AM74" s="104">
        <v>3940.6953397449502</v>
      </c>
      <c r="AN74" s="104">
        <v>3947.21524945288</v>
      </c>
      <c r="AO74" s="104">
        <v>3944.17879279305</v>
      </c>
      <c r="AP74" s="104">
        <v>3933.9622577437299</v>
      </c>
      <c r="AQ74" s="104"/>
      <c r="AR74" s="104"/>
      <c r="AS74" s="104"/>
      <c r="AT74" s="104"/>
      <c r="AU74" s="104"/>
      <c r="AV74" s="104"/>
      <c r="AW74" s="104"/>
      <c r="AX74" s="104"/>
      <c r="AY74" s="104"/>
      <c r="AZ74" s="104"/>
      <c r="BA74" s="104"/>
      <c r="BB74" s="27">
        <f t="shared" ca="1" si="7"/>
        <v>0</v>
      </c>
      <c r="BC74" s="27">
        <f t="shared" ca="1" si="8"/>
        <v>0</v>
      </c>
      <c r="BD74" s="27">
        <f>IF(C74="","",MAX($BD$3:BD73)+1)</f>
        <v>71</v>
      </c>
      <c r="BE74" s="27">
        <f t="shared" ca="1" si="9"/>
        <v>74</v>
      </c>
      <c r="BF74" s="27" t="str">
        <f t="shared" si="10"/>
        <v>1G9</v>
      </c>
      <c r="BG74" s="27" t="str">
        <f t="shared" ca="1" si="11"/>
        <v/>
      </c>
      <c r="BH74" s="27" t="str">
        <f t="shared" ca="1" si="12"/>
        <v/>
      </c>
    </row>
    <row r="75" spans="1:60" x14ac:dyDescent="0.25">
      <c r="A75" s="104">
        <v>1</v>
      </c>
      <c r="B75" s="258" t="s">
        <v>298</v>
      </c>
      <c r="C75" s="104">
        <v>15.6521790601892</v>
      </c>
      <c r="D75" s="104">
        <v>18.435268355190601</v>
      </c>
      <c r="E75" s="104">
        <v>6.9086249579622798</v>
      </c>
      <c r="F75" s="104">
        <v>4.1127307187862199</v>
      </c>
      <c r="G75" s="104">
        <v>7.6206295549145597</v>
      </c>
      <c r="H75" s="104">
        <v>3.8706294780631598</v>
      </c>
      <c r="I75" s="104">
        <v>2.1361054299213702</v>
      </c>
      <c r="J75" s="104">
        <v>1.5263904584235199</v>
      </c>
      <c r="K75" s="104">
        <v>1.3618806625008799</v>
      </c>
      <c r="L75" s="104">
        <v>-6.4625904560252803</v>
      </c>
      <c r="M75" s="104">
        <v>-1.10662864120877</v>
      </c>
      <c r="N75" s="104">
        <v>-2.5843865142414901</v>
      </c>
      <c r="O75" s="104">
        <v>-4.2968589388615301</v>
      </c>
      <c r="P75" s="104">
        <v>-4.7833010172603299</v>
      </c>
      <c r="Q75" s="104">
        <v>-3.00592447735107</v>
      </c>
      <c r="R75" s="104">
        <v>-4.0689827050000504</v>
      </c>
      <c r="S75" s="104">
        <v>-5.9982789438413402</v>
      </c>
      <c r="T75" s="104">
        <v>-2.9312258758268399</v>
      </c>
      <c r="U75" s="104">
        <v>-1.2146652972119201</v>
      </c>
      <c r="V75" s="104">
        <v>-4.5431426390241496</v>
      </c>
      <c r="W75" s="104">
        <v>-1.75158034905235</v>
      </c>
      <c r="X75" s="104">
        <v>-5.1003729195376799</v>
      </c>
      <c r="Y75" s="104">
        <v>-2.5664216184613902</v>
      </c>
      <c r="Z75" s="104">
        <v>-0.71798384833755302</v>
      </c>
      <c r="AA75" s="104">
        <v>-0.43782399599967903</v>
      </c>
      <c r="AB75" s="104">
        <v>-2.5658919294023699</v>
      </c>
      <c r="AC75" s="104">
        <v>-4.4775921431478301</v>
      </c>
      <c r="AD75" s="104">
        <v>-1.03397693018906</v>
      </c>
      <c r="AE75" s="104">
        <v>1.97827188668498</v>
      </c>
      <c r="AF75" s="104">
        <v>-4.6186577841508596</v>
      </c>
      <c r="AG75" s="104">
        <v>0.68734365044565504</v>
      </c>
      <c r="AH75" s="104">
        <v>-0.726713847222072</v>
      </c>
      <c r="AI75" s="104">
        <v>1.2008210396179499</v>
      </c>
      <c r="AJ75" s="104">
        <v>5.6802128769586497</v>
      </c>
      <c r="AK75" s="104">
        <v>1.6492670521174699</v>
      </c>
      <c r="AL75" s="104">
        <v>4.1792894859795497</v>
      </c>
      <c r="AM75" s="104">
        <v>-2.9247057143525099</v>
      </c>
      <c r="AN75" s="104">
        <v>3.6020704890761399</v>
      </c>
      <c r="AO75" s="104">
        <v>3.40007847214383</v>
      </c>
      <c r="AP75" s="104">
        <v>0.98373598615489799</v>
      </c>
      <c r="AQ75" s="104"/>
      <c r="AR75" s="104"/>
      <c r="AS75" s="104"/>
      <c r="AT75" s="104"/>
      <c r="AU75" s="104"/>
      <c r="AV75" s="104"/>
      <c r="AW75" s="104"/>
      <c r="AX75" s="104"/>
      <c r="AY75" s="104"/>
      <c r="AZ75" s="104"/>
      <c r="BA75" s="104"/>
      <c r="BB75" s="27">
        <f t="shared" ca="1" si="7"/>
        <v>0</v>
      </c>
      <c r="BC75" s="27">
        <f t="shared" ca="1" si="8"/>
        <v>0</v>
      </c>
      <c r="BD75" s="27">
        <f>IF(C75="","",MAX($BD$3:BD74)+1)</f>
        <v>72</v>
      </c>
      <c r="BE75" s="27">
        <f t="shared" ca="1" si="9"/>
        <v>75</v>
      </c>
      <c r="BF75" s="27" t="str">
        <f t="shared" si="10"/>
        <v>1H9</v>
      </c>
      <c r="BG75" s="27" t="str">
        <f t="shared" ca="1" si="11"/>
        <v/>
      </c>
      <c r="BH75" s="27" t="str">
        <f t="shared" ca="1" si="12"/>
        <v/>
      </c>
    </row>
    <row r="76" spans="1:60" x14ac:dyDescent="0.25">
      <c r="A76" s="104">
        <v>2</v>
      </c>
      <c r="B76" s="258" t="s">
        <v>49</v>
      </c>
      <c r="C76" s="104">
        <v>12.171184699427601</v>
      </c>
      <c r="D76" s="104">
        <v>11.439197556091599</v>
      </c>
      <c r="E76" s="104">
        <v>6.79643600278541</v>
      </c>
      <c r="F76" s="104">
        <v>2.7549604887535701</v>
      </c>
      <c r="G76" s="104">
        <v>4.55591298760055</v>
      </c>
      <c r="H76" s="104">
        <v>1.1439454327783101</v>
      </c>
      <c r="I76" s="104">
        <v>-2.8935143421472298</v>
      </c>
      <c r="J76" s="104">
        <v>-3.2544082808171901</v>
      </c>
      <c r="K76" s="104">
        <v>0.78086500590325203</v>
      </c>
      <c r="L76" s="104">
        <v>1.59321913383928</v>
      </c>
      <c r="M76" s="104">
        <v>2.1298122864682201</v>
      </c>
      <c r="N76" s="104">
        <v>-2.0039134209660001</v>
      </c>
      <c r="O76" s="104">
        <v>1.66981456186522</v>
      </c>
      <c r="P76" s="104">
        <v>-3.7941955922119601</v>
      </c>
      <c r="Q76" s="104">
        <v>-5.5143497715130199</v>
      </c>
      <c r="R76" s="104">
        <v>-6.40512140525425</v>
      </c>
      <c r="S76" s="104">
        <v>-0.89587851624673898</v>
      </c>
      <c r="T76" s="104">
        <v>-8.5736617858119608</v>
      </c>
      <c r="U76" s="104">
        <v>-1.9948919904209099</v>
      </c>
      <c r="V76" s="104">
        <v>-4.2148226898962102</v>
      </c>
      <c r="W76" s="104">
        <v>-5.5205055856217804</v>
      </c>
      <c r="X76" s="104">
        <v>-4.1662380743328002</v>
      </c>
      <c r="Y76" s="104">
        <v>0.71928625839655103</v>
      </c>
      <c r="Z76" s="104">
        <v>8.6481667652146808</v>
      </c>
      <c r="AA76" s="104">
        <v>17.8728389468274</v>
      </c>
      <c r="AB76" s="104">
        <v>40.8101922258843</v>
      </c>
      <c r="AC76" s="104">
        <v>85.436358473637895</v>
      </c>
      <c r="AD76" s="104">
        <v>154.46271714515299</v>
      </c>
      <c r="AE76" s="104">
        <v>292.86641004337798</v>
      </c>
      <c r="AF76" s="104">
        <v>515.229718652408</v>
      </c>
      <c r="AG76" s="104">
        <v>877.56054621327803</v>
      </c>
      <c r="AH76" s="104">
        <v>1372.2356014551301</v>
      </c>
      <c r="AI76" s="104">
        <v>1883.97061663775</v>
      </c>
      <c r="AJ76" s="104">
        <v>2321.6483477041002</v>
      </c>
      <c r="AK76" s="104">
        <v>2626.3067697780002</v>
      </c>
      <c r="AL76" s="104">
        <v>2802.1422931677798</v>
      </c>
      <c r="AM76" s="104">
        <v>2893.4478994907799</v>
      </c>
      <c r="AN76" s="104">
        <v>2956.3757334668899</v>
      </c>
      <c r="AO76" s="104">
        <v>3007.3062850486299</v>
      </c>
      <c r="AP76" s="104">
        <v>3052.5853022680599</v>
      </c>
      <c r="AQ76" s="104"/>
      <c r="AR76" s="104"/>
      <c r="AS76" s="104"/>
      <c r="AT76" s="104"/>
      <c r="AU76" s="104"/>
      <c r="AV76" s="104"/>
      <c r="AW76" s="104"/>
      <c r="AX76" s="104"/>
      <c r="AY76" s="104"/>
      <c r="AZ76" s="104"/>
      <c r="BA76" s="104"/>
      <c r="BB76" s="27">
        <f t="shared" ca="1" si="7"/>
        <v>0</v>
      </c>
      <c r="BC76" s="27">
        <f t="shared" ca="1" si="8"/>
        <v>0</v>
      </c>
      <c r="BD76" s="27">
        <f>IF(C76="","",MAX($BD$3:BD75)+1)</f>
        <v>73</v>
      </c>
      <c r="BE76" s="27">
        <f t="shared" ca="1" si="9"/>
        <v>76</v>
      </c>
      <c r="BF76" s="27" t="str">
        <f t="shared" si="10"/>
        <v>2A1</v>
      </c>
      <c r="BG76" s="27" t="str">
        <f t="shared" ca="1" si="11"/>
        <v/>
      </c>
      <c r="BH76" s="27" t="str">
        <f t="shared" ca="1" si="12"/>
        <v/>
      </c>
    </row>
    <row r="77" spans="1:60" x14ac:dyDescent="0.25">
      <c r="A77" s="104">
        <v>2</v>
      </c>
      <c r="B77" s="258" t="s">
        <v>75</v>
      </c>
      <c r="C77" s="104">
        <v>5.9616686697818304</v>
      </c>
      <c r="D77" s="104">
        <v>5.1403538092381504</v>
      </c>
      <c r="E77" s="104">
        <v>-0.955081977374448</v>
      </c>
      <c r="F77" s="104">
        <v>2.3910733099915</v>
      </c>
      <c r="G77" s="104">
        <v>4.1475940644913898</v>
      </c>
      <c r="H77" s="104">
        <v>0.99348840867105503</v>
      </c>
      <c r="I77" s="104">
        <v>6.2103249273232004</v>
      </c>
      <c r="J77" s="104">
        <v>5.9254504567975399</v>
      </c>
      <c r="K77" s="104">
        <v>1.2424247308663301</v>
      </c>
      <c r="L77" s="104">
        <v>-1.94379285706782</v>
      </c>
      <c r="M77" s="104">
        <v>2.0922480204535501</v>
      </c>
      <c r="N77" s="104">
        <v>-3.4762284312846501</v>
      </c>
      <c r="O77" s="104">
        <v>1.04862015616072</v>
      </c>
      <c r="P77" s="104">
        <v>1.81016751640573</v>
      </c>
      <c r="Q77" s="104">
        <v>-6.6790472441493902</v>
      </c>
      <c r="R77" s="104">
        <v>-3.4438698570666002</v>
      </c>
      <c r="S77" s="104">
        <v>-2.9379800419192201</v>
      </c>
      <c r="T77" s="104">
        <v>-7.1156536655980798</v>
      </c>
      <c r="U77" s="104">
        <v>-5.1239156671308601</v>
      </c>
      <c r="V77" s="104">
        <v>-6.1922507734216197</v>
      </c>
      <c r="W77" s="104">
        <v>-6.0117575827803202</v>
      </c>
      <c r="X77" s="104">
        <v>-1.07740344363083</v>
      </c>
      <c r="Y77" s="104">
        <v>-0.47431100222274802</v>
      </c>
      <c r="Z77" s="104">
        <v>4.3543704177218396</v>
      </c>
      <c r="AA77" s="104">
        <v>23.778088382360199</v>
      </c>
      <c r="AB77" s="104">
        <v>49.261443117441999</v>
      </c>
      <c r="AC77" s="104">
        <v>100.036052299112</v>
      </c>
      <c r="AD77" s="104">
        <v>191.654198875486</v>
      </c>
      <c r="AE77" s="104">
        <v>356.85421935220802</v>
      </c>
      <c r="AF77" s="104">
        <v>637.23965976759303</v>
      </c>
      <c r="AG77" s="104">
        <v>1074.2773350513</v>
      </c>
      <c r="AH77" s="104">
        <v>1651.35010062277</v>
      </c>
      <c r="AI77" s="104">
        <v>2235.2440497124298</v>
      </c>
      <c r="AJ77" s="104">
        <v>2722.01764194202</v>
      </c>
      <c r="AK77" s="104">
        <v>3052.6484473968198</v>
      </c>
      <c r="AL77" s="104">
        <v>3239.7427922491902</v>
      </c>
      <c r="AM77" s="104">
        <v>3340.02769925127</v>
      </c>
      <c r="AN77" s="104">
        <v>3411.4107443409998</v>
      </c>
      <c r="AO77" s="104">
        <v>3467.3168728795299</v>
      </c>
      <c r="AP77" s="104">
        <v>3512.1935880297301</v>
      </c>
      <c r="AQ77" s="104"/>
      <c r="AR77" s="104"/>
      <c r="AS77" s="104"/>
      <c r="AT77" s="104"/>
      <c r="AU77" s="104"/>
      <c r="AV77" s="104"/>
      <c r="AW77" s="104"/>
      <c r="AX77" s="104"/>
      <c r="AY77" s="104"/>
      <c r="AZ77" s="104"/>
      <c r="BA77" s="104"/>
      <c r="BB77" s="27">
        <f t="shared" ca="1" si="7"/>
        <v>0</v>
      </c>
      <c r="BC77" s="27">
        <f t="shared" ca="1" si="8"/>
        <v>0</v>
      </c>
      <c r="BD77" s="27">
        <f>IF(C77="","",MAX($BD$3:BD76)+1)</f>
        <v>74</v>
      </c>
      <c r="BE77" s="27">
        <f t="shared" ca="1" si="9"/>
        <v>77</v>
      </c>
      <c r="BF77" s="27" t="str">
        <f t="shared" si="10"/>
        <v>2B1</v>
      </c>
      <c r="BG77" s="27" t="str">
        <f t="shared" ca="1" si="11"/>
        <v/>
      </c>
      <c r="BH77" s="27" t="str">
        <f t="shared" ca="1" si="12"/>
        <v/>
      </c>
    </row>
    <row r="78" spans="1:60" x14ac:dyDescent="0.25">
      <c r="A78" s="104">
        <v>2</v>
      </c>
      <c r="B78" s="258" t="s">
        <v>88</v>
      </c>
      <c r="C78" s="104">
        <v>20.2325840481653</v>
      </c>
      <c r="D78" s="104">
        <v>17.4275593973443</v>
      </c>
      <c r="E78" s="104">
        <v>9.3975398180441498</v>
      </c>
      <c r="F78" s="104">
        <v>1.5686200207669601</v>
      </c>
      <c r="G78" s="104">
        <v>5.2487601408070104</v>
      </c>
      <c r="H78" s="104">
        <v>3.47954210338867</v>
      </c>
      <c r="I78" s="104">
        <v>1.06821944963576</v>
      </c>
      <c r="J78" s="104">
        <v>1.2037298196205499</v>
      </c>
      <c r="K78" s="104">
        <v>-1.50114098033782</v>
      </c>
      <c r="L78" s="104">
        <v>2.9423365345355701</v>
      </c>
      <c r="M78" s="104">
        <v>-2.55567511213349</v>
      </c>
      <c r="N78" s="104">
        <v>-3.4040250554348899</v>
      </c>
      <c r="O78" s="104">
        <v>0.578799503495247</v>
      </c>
      <c r="P78" s="104">
        <v>-1.8418667170226399</v>
      </c>
      <c r="Q78" s="104">
        <v>-6.3086987185524803</v>
      </c>
      <c r="R78" s="104">
        <v>-5.3336742412693603</v>
      </c>
      <c r="S78" s="104">
        <v>-5.6643063005954</v>
      </c>
      <c r="T78" s="104">
        <v>-5.0985807661727396</v>
      </c>
      <c r="U78" s="104">
        <v>-3.3272788691988402</v>
      </c>
      <c r="V78" s="104">
        <v>-4.4952573406108103</v>
      </c>
      <c r="W78" s="104">
        <v>-7.1994062771773297</v>
      </c>
      <c r="X78" s="104">
        <v>-4.1566525392213398</v>
      </c>
      <c r="Y78" s="104">
        <v>-1.3531921124244899</v>
      </c>
      <c r="Z78" s="104">
        <v>7.8330336516005401</v>
      </c>
      <c r="AA78" s="104">
        <v>28.606389178682999</v>
      </c>
      <c r="AB78" s="104">
        <v>57.858933582539997</v>
      </c>
      <c r="AC78" s="104">
        <v>132.275797141227</v>
      </c>
      <c r="AD78" s="104">
        <v>261.95624618436801</v>
      </c>
      <c r="AE78" s="104">
        <v>499.38136536650097</v>
      </c>
      <c r="AF78" s="104">
        <v>896.41573162930399</v>
      </c>
      <c r="AG78" s="104">
        <v>1468.7683909655</v>
      </c>
      <c r="AH78" s="104">
        <v>2074.58777141273</v>
      </c>
      <c r="AI78" s="104">
        <v>2588.1845711094302</v>
      </c>
      <c r="AJ78" s="104">
        <v>2958.5970681762901</v>
      </c>
      <c r="AK78" s="104">
        <v>3180.9474130613899</v>
      </c>
      <c r="AL78" s="104">
        <v>3308.8229764269199</v>
      </c>
      <c r="AM78" s="104">
        <v>3379.0895830858599</v>
      </c>
      <c r="AN78" s="104">
        <v>3436.7373723434598</v>
      </c>
      <c r="AO78" s="104">
        <v>3468.08698482216</v>
      </c>
      <c r="AP78" s="104">
        <v>3487.2343175882902</v>
      </c>
      <c r="AQ78" s="104"/>
      <c r="AR78" s="104"/>
      <c r="AS78" s="104"/>
      <c r="AT78" s="104"/>
      <c r="AU78" s="104"/>
      <c r="AV78" s="104"/>
      <c r="AW78" s="104"/>
      <c r="AX78" s="104"/>
      <c r="AY78" s="104"/>
      <c r="AZ78" s="104"/>
      <c r="BA78" s="104"/>
      <c r="BB78" s="27">
        <f t="shared" ca="1" si="7"/>
        <v>0</v>
      </c>
      <c r="BC78" s="27">
        <f t="shared" ca="1" si="8"/>
        <v>0</v>
      </c>
      <c r="BD78" s="27">
        <f>IF(C78="","",MAX($BD$3:BD77)+1)</f>
        <v>75</v>
      </c>
      <c r="BE78" s="27">
        <f t="shared" ca="1" si="9"/>
        <v>78</v>
      </c>
      <c r="BF78" s="27" t="str">
        <f t="shared" si="10"/>
        <v>2C1</v>
      </c>
      <c r="BG78" s="27" t="str">
        <f t="shared" ca="1" si="11"/>
        <v/>
      </c>
      <c r="BH78" s="27" t="str">
        <f t="shared" ca="1" si="12"/>
        <v/>
      </c>
    </row>
    <row r="79" spans="1:60" x14ac:dyDescent="0.25">
      <c r="A79" s="104">
        <v>2</v>
      </c>
      <c r="B79" s="258" t="s">
        <v>89</v>
      </c>
      <c r="C79" s="104">
        <v>14.2108693025784</v>
      </c>
      <c r="D79" s="104">
        <v>14.000799629698101</v>
      </c>
      <c r="E79" s="104">
        <v>4.3354182275265902</v>
      </c>
      <c r="F79" s="104">
        <v>6.4579509239401904</v>
      </c>
      <c r="G79" s="104">
        <v>1.1398229392493699</v>
      </c>
      <c r="H79" s="104">
        <v>4.3860784815528904</v>
      </c>
      <c r="I79" s="104">
        <v>1.1019247779463499</v>
      </c>
      <c r="J79" s="104">
        <v>-2.4897094237544501</v>
      </c>
      <c r="K79" s="104">
        <v>-2.5307556564953302</v>
      </c>
      <c r="L79" s="104">
        <v>0.46175099095717098</v>
      </c>
      <c r="M79" s="104">
        <v>-5.1845017321747902</v>
      </c>
      <c r="N79" s="104">
        <v>-1.09544461901442</v>
      </c>
      <c r="O79" s="104">
        <v>-0.91572964201759499</v>
      </c>
      <c r="P79" s="104">
        <v>0.31103555079698703</v>
      </c>
      <c r="Q79" s="104">
        <v>-5.3409537365087099</v>
      </c>
      <c r="R79" s="104">
        <v>1.53634790475462</v>
      </c>
      <c r="S79" s="104">
        <v>-3.5284560502072999</v>
      </c>
      <c r="T79" s="104">
        <v>-4.6459717587977103</v>
      </c>
      <c r="U79" s="104">
        <v>-3.9514049069953199</v>
      </c>
      <c r="V79" s="104">
        <v>-3.63272692156443</v>
      </c>
      <c r="W79" s="104">
        <v>-2.0313222132554101</v>
      </c>
      <c r="X79" s="104">
        <v>-0.17585111015068799</v>
      </c>
      <c r="Y79" s="104">
        <v>6.0450773941224698</v>
      </c>
      <c r="Z79" s="104">
        <v>15.2389942713921</v>
      </c>
      <c r="AA79" s="104">
        <v>37.857768009030202</v>
      </c>
      <c r="AB79" s="104">
        <v>78.782797708728594</v>
      </c>
      <c r="AC79" s="104">
        <v>158.43228938782801</v>
      </c>
      <c r="AD79" s="104">
        <v>313.93819726435498</v>
      </c>
      <c r="AE79" s="104">
        <v>589.74505784672203</v>
      </c>
      <c r="AF79" s="104">
        <v>1026.9260433557499</v>
      </c>
      <c r="AG79" s="104">
        <v>1650.1020028166399</v>
      </c>
      <c r="AH79" s="104">
        <v>2262.4790765009502</v>
      </c>
      <c r="AI79" s="104">
        <v>2769.4305524681799</v>
      </c>
      <c r="AJ79" s="104">
        <v>3121.90612901842</v>
      </c>
      <c r="AK79" s="104">
        <v>3335.6146825353399</v>
      </c>
      <c r="AL79" s="104">
        <v>3454.9519145018498</v>
      </c>
      <c r="AM79" s="104">
        <v>3528.5405347506598</v>
      </c>
      <c r="AN79" s="104">
        <v>3579.7244768814599</v>
      </c>
      <c r="AO79" s="104">
        <v>3620.9452277258601</v>
      </c>
      <c r="AP79" s="104">
        <v>3652.63037915102</v>
      </c>
      <c r="AQ79" s="104"/>
      <c r="AR79" s="104"/>
      <c r="AS79" s="104"/>
      <c r="AT79" s="104"/>
      <c r="AU79" s="104"/>
      <c r="AV79" s="104"/>
      <c r="AW79" s="104"/>
      <c r="AX79" s="104"/>
      <c r="AY79" s="104"/>
      <c r="AZ79" s="104"/>
      <c r="BA79" s="104"/>
      <c r="BB79" s="27">
        <f t="shared" ca="1" si="7"/>
        <v>0</v>
      </c>
      <c r="BC79" s="27">
        <f t="shared" ca="1" si="8"/>
        <v>0</v>
      </c>
      <c r="BD79" s="27">
        <f>IF(C79="","",MAX($BD$3:BD78)+1)</f>
        <v>76</v>
      </c>
      <c r="BE79" s="27">
        <f t="shared" ca="1" si="9"/>
        <v>79</v>
      </c>
      <c r="BF79" s="27" t="str">
        <f t="shared" si="10"/>
        <v>2D1</v>
      </c>
      <c r="BG79" s="27" t="str">
        <f t="shared" ca="1" si="11"/>
        <v/>
      </c>
      <c r="BH79" s="27" t="str">
        <f t="shared" ca="1" si="12"/>
        <v/>
      </c>
    </row>
    <row r="80" spans="1:60" x14ac:dyDescent="0.25">
      <c r="A80" s="104">
        <v>2</v>
      </c>
      <c r="B80" s="258" t="s">
        <v>102</v>
      </c>
      <c r="C80" s="104">
        <v>20.005570163570599</v>
      </c>
      <c r="D80" s="104">
        <v>22.303743469826301</v>
      </c>
      <c r="E80" s="104">
        <v>10.848325553203299</v>
      </c>
      <c r="F80" s="104">
        <v>6.3491823315512201</v>
      </c>
      <c r="G80" s="104">
        <v>1.4702743537454801</v>
      </c>
      <c r="H80" s="104">
        <v>4.5023240636842301</v>
      </c>
      <c r="I80" s="104">
        <v>-2.7161018764177198</v>
      </c>
      <c r="J80" s="104">
        <v>-1.4867624839935201</v>
      </c>
      <c r="K80" s="104">
        <v>-2.3625537412094699</v>
      </c>
      <c r="L80" s="104">
        <v>-6.7176484585142999</v>
      </c>
      <c r="M80" s="104">
        <v>-5.4254484942362096</v>
      </c>
      <c r="N80" s="104">
        <v>-7.5940167659173303</v>
      </c>
      <c r="O80" s="104">
        <v>-7.3382864344521304</v>
      </c>
      <c r="P80" s="104">
        <v>-4.96334515923445</v>
      </c>
      <c r="Q80" s="104">
        <v>-7.6414825724864404</v>
      </c>
      <c r="R80" s="104">
        <v>-5.3518342047732403</v>
      </c>
      <c r="S80" s="104">
        <v>-2.1765482882701699</v>
      </c>
      <c r="T80" s="104">
        <v>0.98549035789528705</v>
      </c>
      <c r="U80" s="104">
        <v>7.80529681152984</v>
      </c>
      <c r="V80" s="104">
        <v>19.187569169813699</v>
      </c>
      <c r="W80" s="104">
        <v>49.893532978652303</v>
      </c>
      <c r="X80" s="104">
        <v>98.395018428600906</v>
      </c>
      <c r="Y80" s="104">
        <v>203.98444330727801</v>
      </c>
      <c r="Z80" s="104">
        <v>400.36604442336102</v>
      </c>
      <c r="AA80" s="104">
        <v>715.59069986561406</v>
      </c>
      <c r="AB80" s="104">
        <v>1215.18598181176</v>
      </c>
      <c r="AC80" s="104">
        <v>1858.7149590336901</v>
      </c>
      <c r="AD80" s="104">
        <v>2434.90333813691</v>
      </c>
      <c r="AE80" s="104">
        <v>2902.7960731213898</v>
      </c>
      <c r="AF80" s="104">
        <v>3212.1141875302601</v>
      </c>
      <c r="AG80" s="104">
        <v>3399.5671437065798</v>
      </c>
      <c r="AH80" s="104">
        <v>3506.4000449436799</v>
      </c>
      <c r="AI80" s="104">
        <v>3575.25823403306</v>
      </c>
      <c r="AJ80" s="104">
        <v>3616.6151306167999</v>
      </c>
      <c r="AK80" s="104">
        <v>3646.9988657939298</v>
      </c>
      <c r="AL80" s="104">
        <v>3671.7708684519498</v>
      </c>
      <c r="AM80" s="104">
        <v>3689.3981864931402</v>
      </c>
      <c r="AN80" s="104">
        <v>3699.5806587297402</v>
      </c>
      <c r="AO80" s="104">
        <v>3706.7128730895001</v>
      </c>
      <c r="AP80" s="104">
        <v>3714.7626412036698</v>
      </c>
      <c r="AQ80" s="104"/>
      <c r="AR80" s="104"/>
      <c r="AS80" s="104"/>
      <c r="AT80" s="104"/>
      <c r="AU80" s="104"/>
      <c r="AV80" s="104"/>
      <c r="AW80" s="104"/>
      <c r="AX80" s="104"/>
      <c r="AY80" s="104"/>
      <c r="AZ80" s="104"/>
      <c r="BA80" s="104"/>
      <c r="BB80" s="27">
        <f t="shared" ca="1" si="7"/>
        <v>0</v>
      </c>
      <c r="BC80" s="27">
        <f t="shared" ca="1" si="8"/>
        <v>0</v>
      </c>
      <c r="BD80" s="27">
        <f>IF(C80="","",MAX($BD$3:BD79)+1)</f>
        <v>77</v>
      </c>
      <c r="BE80" s="27">
        <f t="shared" ca="1" si="9"/>
        <v>80</v>
      </c>
      <c r="BF80" s="27" t="str">
        <f t="shared" si="10"/>
        <v>2E1</v>
      </c>
      <c r="BG80" s="27" t="str">
        <f t="shared" ca="1" si="11"/>
        <v/>
      </c>
      <c r="BH80" s="27" t="str">
        <f t="shared" ca="1" si="12"/>
        <v/>
      </c>
    </row>
    <row r="81" spans="1:60" x14ac:dyDescent="0.25">
      <c r="A81" s="104">
        <v>2</v>
      </c>
      <c r="B81" s="258" t="s">
        <v>103</v>
      </c>
      <c r="C81" s="104">
        <v>16.823678431668199</v>
      </c>
      <c r="D81" s="104">
        <v>20.6772338010169</v>
      </c>
      <c r="E81" s="104">
        <v>11.5049936590272</v>
      </c>
      <c r="F81" s="104">
        <v>3.4706250437489001</v>
      </c>
      <c r="G81" s="104">
        <v>3.5323203519201298</v>
      </c>
      <c r="H81" s="104">
        <v>0.46346744246784499</v>
      </c>
      <c r="I81" s="104">
        <v>-0.61161829140382895</v>
      </c>
      <c r="J81" s="104">
        <v>-0.75335956452317998</v>
      </c>
      <c r="K81" s="104">
        <v>-2.4207500929569501</v>
      </c>
      <c r="L81" s="104">
        <v>-2.9189733374742</v>
      </c>
      <c r="M81" s="104">
        <v>-5.25551802643849</v>
      </c>
      <c r="N81" s="104">
        <v>-4.1777403046717199</v>
      </c>
      <c r="O81" s="104">
        <v>-8.7944692447895196</v>
      </c>
      <c r="P81" s="104">
        <v>-4.3416324333706999</v>
      </c>
      <c r="Q81" s="104">
        <v>-9.1526489364600803</v>
      </c>
      <c r="R81" s="104">
        <v>-5.7644992306963996</v>
      </c>
      <c r="S81" s="104">
        <v>-7.5332392952141198</v>
      </c>
      <c r="T81" s="104">
        <v>-2.0199030870794599</v>
      </c>
      <c r="U81" s="104">
        <v>13.645726127208899</v>
      </c>
      <c r="V81" s="104">
        <v>19.672066501933401</v>
      </c>
      <c r="W81" s="104">
        <v>55.695134281534997</v>
      </c>
      <c r="X81" s="104">
        <v>110.532027734647</v>
      </c>
      <c r="Y81" s="104">
        <v>226.431883214626</v>
      </c>
      <c r="Z81" s="104">
        <v>434.87151178896602</v>
      </c>
      <c r="AA81" s="104">
        <v>784.01915185815199</v>
      </c>
      <c r="AB81" s="104">
        <v>1323.68879351955</v>
      </c>
      <c r="AC81" s="104">
        <v>1968.5933215837899</v>
      </c>
      <c r="AD81" s="104">
        <v>2535.46767894608</v>
      </c>
      <c r="AE81" s="104">
        <v>2986.40571509441</v>
      </c>
      <c r="AF81" s="104">
        <v>3277.9776198749601</v>
      </c>
      <c r="AG81" s="104">
        <v>3457.4178046979901</v>
      </c>
      <c r="AH81" s="104">
        <v>3557.82707177162</v>
      </c>
      <c r="AI81" s="104">
        <v>3627.8261153804801</v>
      </c>
      <c r="AJ81" s="104">
        <v>3671.5681538364001</v>
      </c>
      <c r="AK81" s="104">
        <v>3703.7186327131299</v>
      </c>
      <c r="AL81" s="104">
        <v>3723.0194978508598</v>
      </c>
      <c r="AM81" s="104">
        <v>3732.6948735984702</v>
      </c>
      <c r="AN81" s="104">
        <v>3742.5420659064998</v>
      </c>
      <c r="AO81" s="104">
        <v>3744.0482451635698</v>
      </c>
      <c r="AP81" s="104">
        <v>3742.6738759852101</v>
      </c>
      <c r="AQ81" s="104"/>
      <c r="AR81" s="104"/>
      <c r="AS81" s="104"/>
      <c r="AT81" s="104"/>
      <c r="AU81" s="104"/>
      <c r="AV81" s="104"/>
      <c r="AW81" s="104"/>
      <c r="AX81" s="104"/>
      <c r="AY81" s="104"/>
      <c r="AZ81" s="104"/>
      <c r="BA81" s="104"/>
      <c r="BB81" s="27">
        <f t="shared" ca="1" si="7"/>
        <v>0</v>
      </c>
      <c r="BC81" s="27">
        <f t="shared" ca="1" si="8"/>
        <v>0</v>
      </c>
      <c r="BD81" s="27">
        <f>IF(C81="","",MAX($BD$3:BD80)+1)</f>
        <v>78</v>
      </c>
      <c r="BE81" s="27">
        <f t="shared" ca="1" si="9"/>
        <v>81</v>
      </c>
      <c r="BF81" s="27" t="str">
        <f t="shared" si="10"/>
        <v>2F1</v>
      </c>
      <c r="BG81" s="27" t="str">
        <f t="shared" ca="1" si="11"/>
        <v/>
      </c>
      <c r="BH81" s="27" t="str">
        <f t="shared" ca="1" si="12"/>
        <v/>
      </c>
    </row>
    <row r="82" spans="1:60" x14ac:dyDescent="0.25">
      <c r="A82" s="104">
        <v>2</v>
      </c>
      <c r="B82" s="258" t="s">
        <v>116</v>
      </c>
      <c r="C82" s="104">
        <v>18.6314227861026</v>
      </c>
      <c r="D82" s="104">
        <v>18.525878871674202</v>
      </c>
      <c r="E82" s="104">
        <v>11.608758081590601</v>
      </c>
      <c r="F82" s="104">
        <v>4.5804464843577097</v>
      </c>
      <c r="G82" s="104">
        <v>2.9627529143867801</v>
      </c>
      <c r="H82" s="104">
        <v>2.3976636319398499</v>
      </c>
      <c r="I82" s="104">
        <v>-1.97211570229865</v>
      </c>
      <c r="J82" s="104">
        <v>-1.35860852756332</v>
      </c>
      <c r="K82" s="104">
        <v>-3.05566882754874</v>
      </c>
      <c r="L82" s="104">
        <v>0.61192473061828401</v>
      </c>
      <c r="M82" s="104">
        <v>-1.3405457533749501</v>
      </c>
      <c r="N82" s="104">
        <v>-4.8803365410558399</v>
      </c>
      <c r="O82" s="104">
        <v>-4.4172538545190001</v>
      </c>
      <c r="P82" s="104">
        <v>-5.9778551484987501</v>
      </c>
      <c r="Q82" s="104">
        <v>-5.7633773891307101</v>
      </c>
      <c r="R82" s="104">
        <v>-8.3900132528369795</v>
      </c>
      <c r="S82" s="104">
        <v>-2.3835780276103802</v>
      </c>
      <c r="T82" s="104">
        <v>-5.3361089913710202</v>
      </c>
      <c r="U82" s="104">
        <v>-6.4667643107595696</v>
      </c>
      <c r="V82" s="104">
        <v>1.0109338260476799</v>
      </c>
      <c r="W82" s="104">
        <v>8.2807618813144508</v>
      </c>
      <c r="X82" s="104">
        <v>22.6879110598361</v>
      </c>
      <c r="Y82" s="104">
        <v>41.9147542072078</v>
      </c>
      <c r="Z82" s="104">
        <v>100.089320628575</v>
      </c>
      <c r="AA82" s="104">
        <v>189.42264201820899</v>
      </c>
      <c r="AB82" s="104">
        <v>358.57514351002101</v>
      </c>
      <c r="AC82" s="104">
        <v>635.54487734933105</v>
      </c>
      <c r="AD82" s="104">
        <v>1076.4530391211999</v>
      </c>
      <c r="AE82" s="104">
        <v>1665.1521231925301</v>
      </c>
      <c r="AF82" s="104">
        <v>2243.5331778344498</v>
      </c>
      <c r="AG82" s="104">
        <v>2725.4098369859098</v>
      </c>
      <c r="AH82" s="104">
        <v>3066.0640477315201</v>
      </c>
      <c r="AI82" s="104">
        <v>3284.46118899165</v>
      </c>
      <c r="AJ82" s="104">
        <v>3417.71149963781</v>
      </c>
      <c r="AK82" s="104">
        <v>3499.3870147901798</v>
      </c>
      <c r="AL82" s="104">
        <v>3552.0036463452102</v>
      </c>
      <c r="AM82" s="104">
        <v>3584.49734856244</v>
      </c>
      <c r="AN82" s="104">
        <v>3607.1304768282098</v>
      </c>
      <c r="AO82" s="104">
        <v>3616.8145155073398</v>
      </c>
      <c r="AP82" s="104">
        <v>3622.72282557071</v>
      </c>
      <c r="AQ82" s="104"/>
      <c r="AR82" s="104"/>
      <c r="AS82" s="104"/>
      <c r="AT82" s="104"/>
      <c r="AU82" s="104"/>
      <c r="AV82" s="104"/>
      <c r="AW82" s="104"/>
      <c r="AX82" s="104"/>
      <c r="AY82" s="104"/>
      <c r="AZ82" s="104"/>
      <c r="BA82" s="104"/>
      <c r="BB82" s="27">
        <f t="shared" ca="1" si="7"/>
        <v>0</v>
      </c>
      <c r="BC82" s="27">
        <f t="shared" ca="1" si="8"/>
        <v>0</v>
      </c>
      <c r="BD82" s="27">
        <f>IF(C82="","",MAX($BD$3:BD81)+1)</f>
        <v>79</v>
      </c>
      <c r="BE82" s="27">
        <f t="shared" ca="1" si="9"/>
        <v>82</v>
      </c>
      <c r="BF82" s="27" t="str">
        <f t="shared" si="10"/>
        <v>2G1</v>
      </c>
      <c r="BG82" s="27" t="str">
        <f t="shared" ca="1" si="11"/>
        <v/>
      </c>
      <c r="BH82" s="27" t="str">
        <f t="shared" ca="1" si="12"/>
        <v/>
      </c>
    </row>
    <row r="83" spans="1:60" x14ac:dyDescent="0.25">
      <c r="A83" s="104">
        <v>2</v>
      </c>
      <c r="B83" s="258" t="s">
        <v>117</v>
      </c>
      <c r="C83" s="258">
        <v>21.881993958420001</v>
      </c>
      <c r="D83" s="104">
        <v>13.014112890005</v>
      </c>
      <c r="E83" s="104">
        <v>11.0293826985476</v>
      </c>
      <c r="F83" s="104">
        <v>4.3543859886986001</v>
      </c>
      <c r="G83" s="104">
        <v>2.5928170549996099</v>
      </c>
      <c r="H83" s="104">
        <v>-0.78058955226424598</v>
      </c>
      <c r="I83" s="104">
        <v>-1.9902141489887999</v>
      </c>
      <c r="J83" s="104">
        <v>2.2329978080260799</v>
      </c>
      <c r="K83" s="104">
        <v>-1.9927680225064199</v>
      </c>
      <c r="L83" s="104">
        <v>-0.75097463412976095</v>
      </c>
      <c r="M83" s="104">
        <v>-4.69677143784702</v>
      </c>
      <c r="N83" s="104">
        <v>-3.8110719641481401</v>
      </c>
      <c r="O83" s="104">
        <v>-2.8411044123072302</v>
      </c>
      <c r="P83" s="104">
        <v>-5.2425252485509199</v>
      </c>
      <c r="Q83" s="104">
        <v>1.5654467585841301</v>
      </c>
      <c r="R83" s="104">
        <v>-9.8275858168049108</v>
      </c>
      <c r="S83" s="104">
        <v>-5.0124045852517201</v>
      </c>
      <c r="T83" s="104">
        <v>-3.5781038792324602</v>
      </c>
      <c r="U83" s="104">
        <v>-4.1247586908161802</v>
      </c>
      <c r="V83" s="104">
        <v>-2.4816269271736902</v>
      </c>
      <c r="W83" s="104">
        <v>8.10815549021663</v>
      </c>
      <c r="X83" s="104">
        <v>20.628387806813901</v>
      </c>
      <c r="Y83" s="104">
        <v>48.111451863448998</v>
      </c>
      <c r="Z83" s="104">
        <v>95.109010391706803</v>
      </c>
      <c r="AA83" s="104">
        <v>188.03395838384</v>
      </c>
      <c r="AB83" s="104">
        <v>346.066099549059</v>
      </c>
      <c r="AC83" s="104">
        <v>628.42593032661898</v>
      </c>
      <c r="AD83" s="104">
        <v>1059.9291721590801</v>
      </c>
      <c r="AE83" s="104">
        <v>1622.4948577170601</v>
      </c>
      <c r="AF83" s="104">
        <v>2182.4775549547899</v>
      </c>
      <c r="AG83" s="104">
        <v>2649.10531094014</v>
      </c>
      <c r="AH83" s="104">
        <v>2977.8024609005301</v>
      </c>
      <c r="AI83" s="104">
        <v>3183.4938643358</v>
      </c>
      <c r="AJ83" s="104">
        <v>3305.5101234630401</v>
      </c>
      <c r="AK83" s="104">
        <v>3378.4399881241002</v>
      </c>
      <c r="AL83" s="104">
        <v>3424.4932549052801</v>
      </c>
      <c r="AM83" s="104">
        <v>3452.52854563241</v>
      </c>
      <c r="AN83" s="104">
        <v>3474.6324177607999</v>
      </c>
      <c r="AO83" s="104">
        <v>3490.1610467190199</v>
      </c>
      <c r="AP83" s="104">
        <v>3503.6054609053399</v>
      </c>
      <c r="AQ83" s="25"/>
      <c r="AR83" s="25"/>
      <c r="AS83" s="25"/>
      <c r="AT83" s="25"/>
      <c r="AU83" s="25"/>
      <c r="AV83" s="25"/>
      <c r="AW83" s="25"/>
      <c r="AX83" s="25"/>
      <c r="AY83" s="25"/>
      <c r="AZ83" s="25"/>
      <c r="BA83" s="104"/>
      <c r="BB83" s="27">
        <f t="shared" ca="1" si="7"/>
        <v>0</v>
      </c>
      <c r="BC83" s="27">
        <f t="shared" ca="1" si="8"/>
        <v>0</v>
      </c>
      <c r="BD83" s="27">
        <f>IF(C83="","",MAX($BD$3:BD82)+1)</f>
        <v>80</v>
      </c>
      <c r="BE83" s="27">
        <f t="shared" ca="1" si="9"/>
        <v>83</v>
      </c>
      <c r="BF83" s="27" t="str">
        <f t="shared" si="10"/>
        <v>2H1</v>
      </c>
      <c r="BG83" s="27" t="str">
        <f t="shared" ca="1" si="11"/>
        <v/>
      </c>
      <c r="BH83" s="27" t="str">
        <f t="shared" ca="1" si="12"/>
        <v/>
      </c>
    </row>
    <row r="84" spans="1:60" x14ac:dyDescent="0.25">
      <c r="A84" s="104">
        <v>2</v>
      </c>
      <c r="B84" s="258" t="s">
        <v>76</v>
      </c>
      <c r="C84" s="258">
        <v>18.398989501877601</v>
      </c>
      <c r="D84" s="104">
        <v>20.099461223991501</v>
      </c>
      <c r="E84" s="104">
        <v>11.0922028436894</v>
      </c>
      <c r="F84" s="104">
        <v>2.5099230138562199</v>
      </c>
      <c r="G84" s="104">
        <v>2.8836093703034802</v>
      </c>
      <c r="H84" s="104">
        <v>0.32827765229148997</v>
      </c>
      <c r="I84" s="104">
        <v>4.7359385354479899</v>
      </c>
      <c r="J84" s="104">
        <v>-1.6561406340665601</v>
      </c>
      <c r="K84" s="104">
        <v>2.5356438521048399</v>
      </c>
      <c r="L84" s="104">
        <v>0.21635919623577099</v>
      </c>
      <c r="M84" s="104">
        <v>-1.1336624461196201</v>
      </c>
      <c r="N84" s="104">
        <v>-5.7010246222312198</v>
      </c>
      <c r="O84" s="104">
        <v>-4.10720371156685</v>
      </c>
      <c r="P84" s="104">
        <v>-2.3404733078755302</v>
      </c>
      <c r="Q84" s="104">
        <v>-3.7917780261327598</v>
      </c>
      <c r="R84" s="104">
        <v>-3.6042761520275199</v>
      </c>
      <c r="S84" s="104">
        <v>-4.1124653336751198</v>
      </c>
      <c r="T84" s="104">
        <v>-7.66266457764414</v>
      </c>
      <c r="U84" s="104">
        <v>-6.8507601307528603</v>
      </c>
      <c r="V84" s="104">
        <v>-3.94150599136265</v>
      </c>
      <c r="W84" s="104">
        <v>-8.7140992895451799</v>
      </c>
      <c r="X84" s="104">
        <v>-8.8787376246550593</v>
      </c>
      <c r="Y84" s="104">
        <v>-1.16065552216878</v>
      </c>
      <c r="Z84" s="104">
        <v>0.855528945733113</v>
      </c>
      <c r="AA84" s="104">
        <v>8.7657219500119901</v>
      </c>
      <c r="AB84" s="104">
        <v>28.527102062599599</v>
      </c>
      <c r="AC84" s="104">
        <v>71.102154791205095</v>
      </c>
      <c r="AD84" s="104">
        <v>129.17579041649699</v>
      </c>
      <c r="AE84" s="104">
        <v>246.05696963616899</v>
      </c>
      <c r="AF84" s="104">
        <v>462.07102662724901</v>
      </c>
      <c r="AG84" s="104">
        <v>802.16573516225196</v>
      </c>
      <c r="AH84" s="104">
        <v>1323.0577535115499</v>
      </c>
      <c r="AI84" s="104">
        <v>1964.11922032397</v>
      </c>
      <c r="AJ84" s="104">
        <v>2537.9642380514201</v>
      </c>
      <c r="AK84" s="104">
        <v>3002.5444214622398</v>
      </c>
      <c r="AL84" s="104">
        <v>3306.4851300970599</v>
      </c>
      <c r="AM84" s="104">
        <v>3480.58968798053</v>
      </c>
      <c r="AN84" s="104">
        <v>3579.5586683631</v>
      </c>
      <c r="AO84" s="104">
        <v>3646.6211718219101</v>
      </c>
      <c r="AP84" s="104">
        <v>3703.7537064150201</v>
      </c>
      <c r="AQ84" s="25"/>
      <c r="AR84" s="25"/>
      <c r="AS84" s="25"/>
      <c r="AT84" s="25"/>
      <c r="AU84" s="25"/>
      <c r="AV84" s="25"/>
      <c r="AW84" s="25"/>
      <c r="AX84" s="25"/>
      <c r="AY84" s="25"/>
      <c r="AZ84" s="25"/>
      <c r="BA84" s="104"/>
      <c r="BB84" s="27">
        <f t="shared" ca="1" si="7"/>
        <v>0</v>
      </c>
      <c r="BC84" s="27">
        <f t="shared" ca="1" si="8"/>
        <v>0</v>
      </c>
      <c r="BD84" s="27">
        <f>IF(C84="","",MAX($BD$3:BD83)+1)</f>
        <v>81</v>
      </c>
      <c r="BE84" s="27">
        <f t="shared" ca="1" si="9"/>
        <v>84</v>
      </c>
      <c r="BF84" s="27" t="str">
        <f t="shared" si="10"/>
        <v>2A2</v>
      </c>
      <c r="BG84" s="27" t="str">
        <f t="shared" ca="1" si="11"/>
        <v/>
      </c>
      <c r="BH84" s="27" t="str">
        <f t="shared" ca="1" si="12"/>
        <v/>
      </c>
    </row>
    <row r="85" spans="1:60" x14ac:dyDescent="0.25">
      <c r="A85" s="104">
        <v>2</v>
      </c>
      <c r="B85" s="258" t="s">
        <v>77</v>
      </c>
      <c r="C85" s="258">
        <v>22.559460932792302</v>
      </c>
      <c r="D85" s="104">
        <v>19.351966549045802</v>
      </c>
      <c r="E85" s="104">
        <v>11.560116224964499</v>
      </c>
      <c r="F85" s="104">
        <v>4.4071911966812003</v>
      </c>
      <c r="G85" s="104">
        <v>4.6001483085215096</v>
      </c>
      <c r="H85" s="104">
        <v>3.89518092453909</v>
      </c>
      <c r="I85" s="104">
        <v>2.6135758785994798</v>
      </c>
      <c r="J85" s="104">
        <v>4.1709563624413004</v>
      </c>
      <c r="K85" s="104">
        <v>-1.30775776926248</v>
      </c>
      <c r="L85" s="104">
        <v>-0.29445523698314002</v>
      </c>
      <c r="M85" s="104">
        <v>-3.9491753385718802</v>
      </c>
      <c r="N85" s="104">
        <v>-3.3134484406882598</v>
      </c>
      <c r="O85" s="104">
        <v>-2.6602275692903299</v>
      </c>
      <c r="P85" s="104">
        <v>-2.7613072134254302</v>
      </c>
      <c r="Q85" s="104">
        <v>-6.1433444895033098</v>
      </c>
      <c r="R85" s="104">
        <v>-5.1547582751782102</v>
      </c>
      <c r="S85" s="104">
        <v>-9.70804747926468</v>
      </c>
      <c r="T85" s="104">
        <v>-6.8314198151010697</v>
      </c>
      <c r="U85" s="104">
        <v>-5.8425475944072804</v>
      </c>
      <c r="V85" s="104">
        <v>-7.3006415335485197</v>
      </c>
      <c r="W85" s="104">
        <v>-6.3298519104059796</v>
      </c>
      <c r="X85" s="104">
        <v>-9.3810687277077704</v>
      </c>
      <c r="Y85" s="104">
        <v>-2.6509589733991601</v>
      </c>
      <c r="Z85" s="104">
        <v>2.7325867999134101</v>
      </c>
      <c r="AA85" s="104">
        <v>9.9854320959984797</v>
      </c>
      <c r="AB85" s="104">
        <v>34.382901148047999</v>
      </c>
      <c r="AC85" s="104">
        <v>71.843023007894303</v>
      </c>
      <c r="AD85" s="104">
        <v>135.353431038683</v>
      </c>
      <c r="AE85" s="104">
        <v>267.14781421361801</v>
      </c>
      <c r="AF85" s="104">
        <v>486.50935914514997</v>
      </c>
      <c r="AG85" s="104">
        <v>853.71532031132404</v>
      </c>
      <c r="AH85" s="104">
        <v>1388.5702229792901</v>
      </c>
      <c r="AI85" s="104">
        <v>2012.7640753396299</v>
      </c>
      <c r="AJ85" s="104">
        <v>2577.3886452691099</v>
      </c>
      <c r="AK85" s="104">
        <v>3018.35010330667</v>
      </c>
      <c r="AL85" s="104">
        <v>3302.0401669074199</v>
      </c>
      <c r="AM85" s="104">
        <v>3456.3359332363102</v>
      </c>
      <c r="AN85" s="104">
        <v>3541.7045543114</v>
      </c>
      <c r="AO85" s="104">
        <v>3604.2511919222202</v>
      </c>
      <c r="AP85" s="104">
        <v>3663.0216616745902</v>
      </c>
      <c r="AQ85" s="25"/>
      <c r="AR85" s="25"/>
      <c r="AS85" s="25"/>
      <c r="AT85" s="25"/>
      <c r="AU85" s="25"/>
      <c r="AV85" s="25"/>
      <c r="AW85" s="25"/>
      <c r="AX85" s="25"/>
      <c r="AY85" s="25"/>
      <c r="AZ85" s="25"/>
      <c r="BA85" s="104"/>
      <c r="BB85" s="27">
        <f t="shared" ca="1" si="7"/>
        <v>0</v>
      </c>
      <c r="BC85" s="27">
        <f t="shared" ca="1" si="8"/>
        <v>0</v>
      </c>
      <c r="BD85" s="27">
        <f>IF(C85="","",MAX($BD$3:BD84)+1)</f>
        <v>82</v>
      </c>
      <c r="BE85" s="27">
        <f t="shared" ca="1" si="9"/>
        <v>85</v>
      </c>
      <c r="BF85" s="27" t="str">
        <f t="shared" si="10"/>
        <v>2B2</v>
      </c>
      <c r="BG85" s="27" t="str">
        <f t="shared" ca="1" si="11"/>
        <v/>
      </c>
      <c r="BH85" s="27" t="str">
        <f t="shared" ca="1" si="12"/>
        <v/>
      </c>
    </row>
    <row r="86" spans="1:60" x14ac:dyDescent="0.25">
      <c r="A86" s="104">
        <v>2</v>
      </c>
      <c r="B86" s="258" t="s">
        <v>90</v>
      </c>
      <c r="C86" s="258">
        <v>17.063872054004602</v>
      </c>
      <c r="D86" s="104">
        <v>19.783919078386099</v>
      </c>
      <c r="E86" s="104">
        <v>6.5193423406426501</v>
      </c>
      <c r="F86" s="104">
        <v>3.1154963065541801</v>
      </c>
      <c r="G86" s="104">
        <v>5.4437480718133902</v>
      </c>
      <c r="H86" s="104">
        <v>3.3494153238361801</v>
      </c>
      <c r="I86" s="104">
        <v>2.3151633003094498</v>
      </c>
      <c r="J86" s="104">
        <v>1.0644225646524299</v>
      </c>
      <c r="K86" s="104">
        <v>-1.7413783974761801</v>
      </c>
      <c r="L86" s="104">
        <v>1.4497886117637799</v>
      </c>
      <c r="M86" s="104">
        <v>-2.5554247630589102</v>
      </c>
      <c r="N86" s="104">
        <v>-3.01831338707871</v>
      </c>
      <c r="O86" s="104">
        <v>-0.94134647139071603</v>
      </c>
      <c r="P86" s="104">
        <v>-3.05510041079742</v>
      </c>
      <c r="Q86" s="104">
        <v>-3.10393525968902</v>
      </c>
      <c r="R86" s="104">
        <v>-4.75796975705134</v>
      </c>
      <c r="S86" s="104">
        <v>-7.33683928184064</v>
      </c>
      <c r="T86" s="104">
        <v>-4.75490969404109</v>
      </c>
      <c r="U86" s="104">
        <v>-5.2365239703071902</v>
      </c>
      <c r="V86" s="104">
        <v>-7.9028671979690399</v>
      </c>
      <c r="W86" s="104">
        <v>-4.2751196560047902</v>
      </c>
      <c r="X86" s="104">
        <v>-2.3303463342035702</v>
      </c>
      <c r="Y86" s="104">
        <v>1.7909679834383501</v>
      </c>
      <c r="Z86" s="104">
        <v>5.0956136048612297</v>
      </c>
      <c r="AA86" s="104">
        <v>26.585553842320699</v>
      </c>
      <c r="AB86" s="104">
        <v>58.758158976512703</v>
      </c>
      <c r="AC86" s="104">
        <v>125.293245267807</v>
      </c>
      <c r="AD86" s="104">
        <v>257.52054032965998</v>
      </c>
      <c r="AE86" s="104">
        <v>489.01302235000702</v>
      </c>
      <c r="AF86" s="104">
        <v>884.24508112128206</v>
      </c>
      <c r="AG86" s="104">
        <v>1471.6405611170301</v>
      </c>
      <c r="AH86" s="104">
        <v>2136.0268023972699</v>
      </c>
      <c r="AI86" s="104">
        <v>2713.3108260654199</v>
      </c>
      <c r="AJ86" s="104">
        <v>3144.74647227695</v>
      </c>
      <c r="AK86" s="104">
        <v>3420.8255133451598</v>
      </c>
      <c r="AL86" s="104">
        <v>3578.0997471058099</v>
      </c>
      <c r="AM86" s="104">
        <v>3669.80871318249</v>
      </c>
      <c r="AN86" s="104">
        <v>3722.05997691115</v>
      </c>
      <c r="AO86" s="104">
        <v>3760.3698415989202</v>
      </c>
      <c r="AP86" s="104">
        <v>3790.2449274667401</v>
      </c>
      <c r="AQ86" s="25"/>
      <c r="AR86" s="25"/>
      <c r="AS86" s="25"/>
      <c r="AT86" s="25"/>
      <c r="AU86" s="25"/>
      <c r="AV86" s="25"/>
      <c r="AW86" s="25"/>
      <c r="AX86" s="25"/>
      <c r="AY86" s="25"/>
      <c r="AZ86" s="25"/>
      <c r="BA86" s="104"/>
      <c r="BB86" s="27">
        <f t="shared" ca="1" si="7"/>
        <v>0</v>
      </c>
      <c r="BC86" s="27">
        <f t="shared" ca="1" si="8"/>
        <v>0</v>
      </c>
      <c r="BD86" s="27">
        <f>IF(C86="","",MAX($BD$3:BD85)+1)</f>
        <v>83</v>
      </c>
      <c r="BE86" s="27">
        <f t="shared" ca="1" si="9"/>
        <v>86</v>
      </c>
      <c r="BF86" s="27" t="str">
        <f t="shared" si="10"/>
        <v>2C2</v>
      </c>
      <c r="BG86" s="27" t="str">
        <f t="shared" ca="1" si="11"/>
        <v/>
      </c>
      <c r="BH86" s="27" t="str">
        <f t="shared" ca="1" si="12"/>
        <v/>
      </c>
    </row>
    <row r="87" spans="1:60" x14ac:dyDescent="0.25">
      <c r="A87" s="104">
        <v>2</v>
      </c>
      <c r="B87" s="258" t="s">
        <v>91</v>
      </c>
      <c r="C87" s="258">
        <v>-0.87130122621601902</v>
      </c>
      <c r="D87" s="104">
        <v>10.0402978668922</v>
      </c>
      <c r="E87" s="104">
        <v>3.4168077179483598</v>
      </c>
      <c r="F87" s="104">
        <v>-0.48979958832842402</v>
      </c>
      <c r="G87" s="104">
        <v>4.35443988314137</v>
      </c>
      <c r="H87" s="104">
        <v>7.4456940911218199</v>
      </c>
      <c r="I87" s="104">
        <v>2.4593380374585601</v>
      </c>
      <c r="J87" s="104">
        <v>1.1071734868723999</v>
      </c>
      <c r="K87" s="104">
        <v>6.4247287255798202</v>
      </c>
      <c r="L87" s="104">
        <v>-5.6741043884540003</v>
      </c>
      <c r="M87" s="104">
        <v>1.80250594078098</v>
      </c>
      <c r="N87" s="104">
        <v>-2.2922587930365799</v>
      </c>
      <c r="O87" s="104">
        <v>-1.0983108715286101</v>
      </c>
      <c r="P87" s="104">
        <v>0.18915766029158501</v>
      </c>
      <c r="Q87" s="104">
        <v>-1.4689553926982599</v>
      </c>
      <c r="R87" s="104">
        <v>-3.5758141244827999</v>
      </c>
      <c r="S87" s="104">
        <v>-3.7419083258432702</v>
      </c>
      <c r="T87" s="104">
        <v>-7.0899161850293204</v>
      </c>
      <c r="U87" s="104">
        <v>-5.3258072963135401</v>
      </c>
      <c r="V87" s="104">
        <v>-8.5599109858594602</v>
      </c>
      <c r="W87" s="104">
        <v>-6.4756605955453796</v>
      </c>
      <c r="X87" s="104">
        <v>-2.1837170581579799</v>
      </c>
      <c r="Y87" s="104">
        <v>0.53329861441534399</v>
      </c>
      <c r="Z87" s="104">
        <v>8.7341307049355201</v>
      </c>
      <c r="AA87" s="104">
        <v>23.755051374970201</v>
      </c>
      <c r="AB87" s="104">
        <v>61.984001034570198</v>
      </c>
      <c r="AC87" s="104">
        <v>133.24960450827601</v>
      </c>
      <c r="AD87" s="104">
        <v>272.564980318496</v>
      </c>
      <c r="AE87" s="104">
        <v>515.87853412892002</v>
      </c>
      <c r="AF87" s="104">
        <v>940.66799273384299</v>
      </c>
      <c r="AG87" s="104">
        <v>1589.1574464692701</v>
      </c>
      <c r="AH87" s="104">
        <v>2319.1446099875702</v>
      </c>
      <c r="AI87" s="104">
        <v>2959.19279781776</v>
      </c>
      <c r="AJ87" s="104">
        <v>3437.56456179418</v>
      </c>
      <c r="AK87" s="104">
        <v>3741.4518004707002</v>
      </c>
      <c r="AL87" s="104">
        <v>3912.0586689460301</v>
      </c>
      <c r="AM87" s="104">
        <v>4008.4750609235398</v>
      </c>
      <c r="AN87" s="104">
        <v>4069.8303685303199</v>
      </c>
      <c r="AO87" s="104">
        <v>4112.44503430027</v>
      </c>
      <c r="AP87" s="104">
        <v>4148.96661269571</v>
      </c>
      <c r="AQ87" s="25"/>
      <c r="AR87" s="25"/>
      <c r="AS87" s="25"/>
      <c r="AT87" s="25"/>
      <c r="AU87" s="25"/>
      <c r="AV87" s="25"/>
      <c r="AW87" s="25"/>
      <c r="AX87" s="25"/>
      <c r="AY87" s="25"/>
      <c r="AZ87" s="25"/>
      <c r="BA87" s="104"/>
      <c r="BB87" s="27">
        <f t="shared" ca="1" si="7"/>
        <v>0</v>
      </c>
      <c r="BC87" s="27">
        <f t="shared" ca="1" si="8"/>
        <v>0</v>
      </c>
      <c r="BD87" s="27">
        <f>IF(C87="","",MAX($BD$3:BD86)+1)</f>
        <v>84</v>
      </c>
      <c r="BE87" s="27">
        <f t="shared" ca="1" si="9"/>
        <v>87</v>
      </c>
      <c r="BF87" s="27" t="str">
        <f t="shared" si="10"/>
        <v>2D2</v>
      </c>
      <c r="BG87" s="27" t="str">
        <f t="shared" ca="1" si="11"/>
        <v/>
      </c>
      <c r="BH87" s="27" t="str">
        <f t="shared" ca="1" si="12"/>
        <v/>
      </c>
    </row>
    <row r="88" spans="1:60" x14ac:dyDescent="0.25">
      <c r="A88" s="104">
        <v>2</v>
      </c>
      <c r="B88" s="258" t="s">
        <v>104</v>
      </c>
      <c r="C88" s="258">
        <v>20.226243953091899</v>
      </c>
      <c r="D88" s="104">
        <v>19.652410315790299</v>
      </c>
      <c r="E88" s="104">
        <v>10.7625709661688</v>
      </c>
      <c r="F88" s="104">
        <v>4.6073923885828698</v>
      </c>
      <c r="G88" s="104">
        <v>3.3283790966511302</v>
      </c>
      <c r="H88" s="104">
        <v>1.20218444343527</v>
      </c>
      <c r="I88" s="104">
        <v>0.73851355539500196</v>
      </c>
      <c r="J88" s="104">
        <v>-0.77996932083488002</v>
      </c>
      <c r="K88" s="104">
        <v>-3.0064801937555798</v>
      </c>
      <c r="L88" s="104">
        <v>2.3975314991926102</v>
      </c>
      <c r="M88" s="104">
        <v>-2.5977668584246199</v>
      </c>
      <c r="N88" s="104">
        <v>-2.3078039930946899</v>
      </c>
      <c r="O88" s="104">
        <v>-3.9154953762531499</v>
      </c>
      <c r="P88" s="104">
        <v>-8.5795688860302999</v>
      </c>
      <c r="Q88" s="104">
        <v>-6.2778503823947203</v>
      </c>
      <c r="R88" s="104">
        <v>-11.4768087902762</v>
      </c>
      <c r="S88" s="104">
        <v>-5.75231076975615</v>
      </c>
      <c r="T88" s="104">
        <v>-4.1103229943000796</v>
      </c>
      <c r="U88" s="104">
        <v>-5.6238178402236398</v>
      </c>
      <c r="V88" s="104">
        <v>-1.6860718795815</v>
      </c>
      <c r="W88" s="104">
        <v>8.2162983492176007</v>
      </c>
      <c r="X88" s="104">
        <v>27.758043341795201</v>
      </c>
      <c r="Y88" s="104">
        <v>63.2859390058088</v>
      </c>
      <c r="Z88" s="104">
        <v>140.30389225482301</v>
      </c>
      <c r="AA88" s="104">
        <v>281.15947123332103</v>
      </c>
      <c r="AB88" s="104">
        <v>518.03208834167594</v>
      </c>
      <c r="AC88" s="104">
        <v>896.19195232597997</v>
      </c>
      <c r="AD88" s="104">
        <v>1383.8508827242099</v>
      </c>
      <c r="AE88" s="104">
        <v>1826.22151211044</v>
      </c>
      <c r="AF88" s="104">
        <v>2187.5303706376699</v>
      </c>
      <c r="AG88" s="104">
        <v>2427.8879304637298</v>
      </c>
      <c r="AH88" s="104">
        <v>2577.7412184515701</v>
      </c>
      <c r="AI88" s="104">
        <v>2661.4619292653701</v>
      </c>
      <c r="AJ88" s="104">
        <v>2709.5261826784899</v>
      </c>
      <c r="AK88" s="104">
        <v>2736.6750631498799</v>
      </c>
      <c r="AL88" s="104">
        <v>2753.0466508038899</v>
      </c>
      <c r="AM88" s="104">
        <v>2769.5470722114901</v>
      </c>
      <c r="AN88" s="104">
        <v>2783.6624119796402</v>
      </c>
      <c r="AO88" s="104">
        <v>2794.6162859551</v>
      </c>
      <c r="AP88" s="104">
        <v>2800.9159756357199</v>
      </c>
      <c r="AQ88" s="25"/>
      <c r="AR88" s="25"/>
      <c r="AS88" s="25"/>
      <c r="AT88" s="25"/>
      <c r="AU88" s="25"/>
      <c r="AV88" s="25"/>
      <c r="AW88" s="25"/>
      <c r="AX88" s="25"/>
      <c r="AY88" s="25"/>
      <c r="AZ88" s="25"/>
      <c r="BA88" s="104"/>
      <c r="BB88" s="27">
        <f t="shared" ca="1" si="7"/>
        <v>0</v>
      </c>
      <c r="BC88" s="27">
        <f t="shared" ca="1" si="8"/>
        <v>0</v>
      </c>
      <c r="BD88" s="27">
        <f>IF(C88="","",MAX($BD$3:BD87)+1)</f>
        <v>85</v>
      </c>
      <c r="BE88" s="27">
        <f t="shared" ca="1" si="9"/>
        <v>88</v>
      </c>
      <c r="BF88" s="27" t="str">
        <f t="shared" si="10"/>
        <v>2E2</v>
      </c>
      <c r="BG88" s="27" t="str">
        <f t="shared" ca="1" si="11"/>
        <v/>
      </c>
      <c r="BH88" s="27" t="str">
        <f t="shared" ca="1" si="12"/>
        <v/>
      </c>
    </row>
    <row r="89" spans="1:60" x14ac:dyDescent="0.25">
      <c r="A89" s="104">
        <v>2</v>
      </c>
      <c r="B89" s="258" t="s">
        <v>105</v>
      </c>
      <c r="C89" s="258">
        <v>18.8592361551468</v>
      </c>
      <c r="D89" s="104">
        <v>26.969737539968701</v>
      </c>
      <c r="E89" s="104">
        <v>16.929075662395501</v>
      </c>
      <c r="F89" s="104">
        <v>7.2830888650960297</v>
      </c>
      <c r="G89" s="104">
        <v>6.8127399529603299</v>
      </c>
      <c r="H89" s="104">
        <v>5.2389929318364903</v>
      </c>
      <c r="I89" s="104">
        <v>0.67904151042694105</v>
      </c>
      <c r="J89" s="104">
        <v>-1.02183265466419</v>
      </c>
      <c r="K89" s="104">
        <v>-0.278001195379602</v>
      </c>
      <c r="L89" s="104">
        <v>-8.0312309985451993</v>
      </c>
      <c r="M89" s="104">
        <v>-5.1797701925738702</v>
      </c>
      <c r="N89" s="104">
        <v>-7.0654078695792997</v>
      </c>
      <c r="O89" s="104">
        <v>-7.6755740404778399</v>
      </c>
      <c r="P89" s="104">
        <v>-5.02416496223805</v>
      </c>
      <c r="Q89" s="104">
        <v>-10.815793697370699</v>
      </c>
      <c r="R89" s="104">
        <v>-13.5704692372592</v>
      </c>
      <c r="S89" s="104">
        <v>-12.746547471804201</v>
      </c>
      <c r="T89" s="104">
        <v>-14.118023513982701</v>
      </c>
      <c r="U89" s="104">
        <v>-8.1903814349920996</v>
      </c>
      <c r="V89" s="104">
        <v>-0.46386007697401499</v>
      </c>
      <c r="W89" s="104">
        <v>14.2092826427343</v>
      </c>
      <c r="X89" s="104">
        <v>45.423242077549702</v>
      </c>
      <c r="Y89" s="104">
        <v>98.071082915961597</v>
      </c>
      <c r="Z89" s="104">
        <v>208.937648409134</v>
      </c>
      <c r="AA89" s="104">
        <v>406.02793939708698</v>
      </c>
      <c r="AB89" s="104">
        <v>747.73161199492802</v>
      </c>
      <c r="AC89" s="104">
        <v>1295.3031550698499</v>
      </c>
      <c r="AD89" s="104">
        <v>1984.7784963520601</v>
      </c>
      <c r="AE89" s="104">
        <v>2624.9990087107799</v>
      </c>
      <c r="AF89" s="104">
        <v>3146.2369638752002</v>
      </c>
      <c r="AG89" s="104">
        <v>3498.8107593480099</v>
      </c>
      <c r="AH89" s="104">
        <v>3712.1243198697598</v>
      </c>
      <c r="AI89" s="104">
        <v>3834.5642110010499</v>
      </c>
      <c r="AJ89" s="104">
        <v>3910.5266231975902</v>
      </c>
      <c r="AK89" s="104">
        <v>3962.8614766556202</v>
      </c>
      <c r="AL89" s="104">
        <v>4001.80033808387</v>
      </c>
      <c r="AM89" s="104">
        <v>4030.3400342836999</v>
      </c>
      <c r="AN89" s="104">
        <v>4045.78043343948</v>
      </c>
      <c r="AO89" s="104">
        <v>4058.2345008376901</v>
      </c>
      <c r="AP89" s="104">
        <v>4069.9908217185898</v>
      </c>
      <c r="AQ89" s="25"/>
      <c r="AR89" s="25"/>
      <c r="AS89" s="25"/>
      <c r="AT89" s="25"/>
      <c r="AU89" s="25"/>
      <c r="AV89" s="25"/>
      <c r="AW89" s="25"/>
      <c r="AX89" s="25"/>
      <c r="AY89" s="25"/>
      <c r="AZ89" s="25"/>
      <c r="BA89" s="104"/>
      <c r="BB89" s="27">
        <f t="shared" ca="1" si="7"/>
        <v>0</v>
      </c>
      <c r="BC89" s="27">
        <f t="shared" ca="1" si="8"/>
        <v>0</v>
      </c>
      <c r="BD89" s="27">
        <f>IF(C89="","",MAX($BD$3:BD88)+1)</f>
        <v>86</v>
      </c>
      <c r="BE89" s="27">
        <f t="shared" ca="1" si="9"/>
        <v>89</v>
      </c>
      <c r="BF89" s="27" t="str">
        <f t="shared" si="10"/>
        <v>2F2</v>
      </c>
      <c r="BG89" s="27" t="str">
        <f t="shared" ca="1" si="11"/>
        <v/>
      </c>
      <c r="BH89" s="27" t="str">
        <f t="shared" ca="1" si="12"/>
        <v/>
      </c>
    </row>
    <row r="90" spans="1:60" x14ac:dyDescent="0.25">
      <c r="A90" s="104">
        <v>2</v>
      </c>
      <c r="B90" s="258" t="s">
        <v>118</v>
      </c>
      <c r="C90" s="258">
        <v>42.494938565452699</v>
      </c>
      <c r="D90" s="104">
        <v>30.764097377140398</v>
      </c>
      <c r="E90" s="104">
        <v>14.715483226431401</v>
      </c>
      <c r="F90" s="104">
        <v>7.9191031276764097</v>
      </c>
      <c r="G90" s="104">
        <v>5.8076728619712403</v>
      </c>
      <c r="H90" s="104">
        <v>-1.1617283217760801</v>
      </c>
      <c r="I90" s="104">
        <v>0.65221470307778895</v>
      </c>
      <c r="J90" s="104">
        <v>0.60900616342496505</v>
      </c>
      <c r="K90" s="104">
        <v>-0.61720763643370402</v>
      </c>
      <c r="L90" s="104">
        <v>-4.0168614987082902</v>
      </c>
      <c r="M90" s="104">
        <v>-5.98269629990636</v>
      </c>
      <c r="N90" s="104">
        <v>-9.7635581777176395</v>
      </c>
      <c r="O90" s="104">
        <v>-7.2054959433730801</v>
      </c>
      <c r="P90" s="104">
        <v>-6.7295362996392196</v>
      </c>
      <c r="Q90" s="104">
        <v>-9.0219401313015606</v>
      </c>
      <c r="R90" s="104">
        <v>-6.9737710037979896</v>
      </c>
      <c r="S90" s="104">
        <v>-5.7644144330042799</v>
      </c>
      <c r="T90" s="104">
        <v>-2.6131896991191801</v>
      </c>
      <c r="U90" s="104">
        <v>-8.1764287727965002</v>
      </c>
      <c r="V90" s="104">
        <v>-3.3017172617442201</v>
      </c>
      <c r="W90" s="104">
        <v>0.21234769916190999</v>
      </c>
      <c r="X90" s="104">
        <v>11.665481920405901</v>
      </c>
      <c r="Y90" s="104">
        <v>27.4766808666432</v>
      </c>
      <c r="Z90" s="104">
        <v>59.548236856989703</v>
      </c>
      <c r="AA90" s="104">
        <v>119.759871393974</v>
      </c>
      <c r="AB90" s="104">
        <v>231.69214476944899</v>
      </c>
      <c r="AC90" s="104">
        <v>435.74303707883598</v>
      </c>
      <c r="AD90" s="104">
        <v>764.41071141625105</v>
      </c>
      <c r="AE90" s="104">
        <v>1275.98246189305</v>
      </c>
      <c r="AF90" s="104">
        <v>1917.7452022456901</v>
      </c>
      <c r="AG90" s="104">
        <v>2501.4416784258601</v>
      </c>
      <c r="AH90" s="104">
        <v>2979.1897871329902</v>
      </c>
      <c r="AI90" s="104">
        <v>3316.53433172512</v>
      </c>
      <c r="AJ90" s="104">
        <v>3521.3365588172101</v>
      </c>
      <c r="AK90" s="104">
        <v>3647.3557355972398</v>
      </c>
      <c r="AL90" s="104">
        <v>3719.8944151826499</v>
      </c>
      <c r="AM90" s="104">
        <v>3774.1852095832701</v>
      </c>
      <c r="AN90" s="104">
        <v>3812.0527483860601</v>
      </c>
      <c r="AO90" s="104">
        <v>3836.558112829</v>
      </c>
      <c r="AP90" s="104">
        <v>3850.1736014721901</v>
      </c>
      <c r="AQ90" s="25"/>
      <c r="AR90" s="25"/>
      <c r="AS90" s="25"/>
      <c r="AT90" s="25"/>
      <c r="AU90" s="25"/>
      <c r="AV90" s="25"/>
      <c r="AW90" s="25"/>
      <c r="AX90" s="25"/>
      <c r="AY90" s="25"/>
      <c r="AZ90" s="25"/>
      <c r="BA90" s="104"/>
      <c r="BB90" s="27">
        <f t="shared" ca="1" si="7"/>
        <v>0</v>
      </c>
      <c r="BC90" s="27">
        <f t="shared" ca="1" si="8"/>
        <v>0</v>
      </c>
      <c r="BD90" s="27">
        <f>IF(C90="","",MAX($BD$3:BD89)+1)</f>
        <v>87</v>
      </c>
      <c r="BE90" s="27">
        <f t="shared" ca="1" si="9"/>
        <v>90</v>
      </c>
      <c r="BF90" s="27" t="str">
        <f t="shared" si="10"/>
        <v>2G2</v>
      </c>
      <c r="BG90" s="27" t="str">
        <f t="shared" ca="1" si="11"/>
        <v/>
      </c>
      <c r="BH90" s="27" t="str">
        <f t="shared" ca="1" si="12"/>
        <v/>
      </c>
    </row>
    <row r="91" spans="1:60" x14ac:dyDescent="0.25">
      <c r="A91" s="104">
        <v>2</v>
      </c>
      <c r="B91" s="258" t="s">
        <v>119</v>
      </c>
      <c r="C91" s="258">
        <v>31.0823111746795</v>
      </c>
      <c r="D91" s="104">
        <v>31.127187561748102</v>
      </c>
      <c r="E91" s="104">
        <v>15.600449382191499</v>
      </c>
      <c r="F91" s="104">
        <v>6.9120871808390802</v>
      </c>
      <c r="G91" s="104">
        <v>1.8766564618535999</v>
      </c>
      <c r="H91" s="104">
        <v>2.5928773567038701</v>
      </c>
      <c r="I91" s="104">
        <v>-3.6303919552283301</v>
      </c>
      <c r="J91" s="104">
        <v>-0.158971127508721</v>
      </c>
      <c r="K91" s="104">
        <v>-2.2341940266537699</v>
      </c>
      <c r="L91" s="104">
        <v>2.57489588070712E-2</v>
      </c>
      <c r="M91" s="104">
        <v>-6.2453473503660497</v>
      </c>
      <c r="N91" s="104">
        <v>-2.76514375924853</v>
      </c>
      <c r="O91" s="104">
        <v>-4.7926223518288698</v>
      </c>
      <c r="P91" s="104">
        <v>-3.0002314629209601</v>
      </c>
      <c r="Q91" s="104">
        <v>-7.8739400164222397</v>
      </c>
      <c r="R91" s="104">
        <v>-4.9214747683504401</v>
      </c>
      <c r="S91" s="104">
        <v>-7.7470498805268999</v>
      </c>
      <c r="T91" s="104">
        <v>-5.0519865065289196</v>
      </c>
      <c r="U91" s="104">
        <v>-4.0732951466529803</v>
      </c>
      <c r="V91" s="104">
        <v>-6.0591315237470598</v>
      </c>
      <c r="W91" s="104">
        <v>-0.37036404365198899</v>
      </c>
      <c r="X91" s="104">
        <v>8.5775573449132008</v>
      </c>
      <c r="Y91" s="104">
        <v>28.706335222879702</v>
      </c>
      <c r="Z91" s="104">
        <v>59.939689967488</v>
      </c>
      <c r="AA91" s="104">
        <v>121.01637972363901</v>
      </c>
      <c r="AB91" s="104">
        <v>229.74133253237801</v>
      </c>
      <c r="AC91" s="104">
        <v>422.68218994224998</v>
      </c>
      <c r="AD91" s="104">
        <v>753.68946357358197</v>
      </c>
      <c r="AE91" s="104">
        <v>1245.02237905421</v>
      </c>
      <c r="AF91" s="104">
        <v>1853.24279850882</v>
      </c>
      <c r="AG91" s="104">
        <v>2384.4823479666702</v>
      </c>
      <c r="AH91" s="104">
        <v>2819.8047524061899</v>
      </c>
      <c r="AI91" s="104">
        <v>3116.8719363628602</v>
      </c>
      <c r="AJ91" s="104">
        <v>3300.2708311357801</v>
      </c>
      <c r="AK91" s="104">
        <v>3409.0960720722501</v>
      </c>
      <c r="AL91" s="104">
        <v>3480.9473421215698</v>
      </c>
      <c r="AM91" s="104">
        <v>3522.2807863870798</v>
      </c>
      <c r="AN91" s="104">
        <v>3556.2556477491598</v>
      </c>
      <c r="AO91" s="104">
        <v>3571.1995086544098</v>
      </c>
      <c r="AP91" s="104">
        <v>3580.7144595731502</v>
      </c>
      <c r="AQ91" s="25"/>
      <c r="AR91" s="25"/>
      <c r="AS91" s="25"/>
      <c r="AT91" s="25"/>
      <c r="AU91" s="25"/>
      <c r="AV91" s="25"/>
      <c r="AW91" s="25"/>
      <c r="AX91" s="25"/>
      <c r="AY91" s="25"/>
      <c r="AZ91" s="25"/>
      <c r="BA91" s="104"/>
      <c r="BB91" s="27">
        <f t="shared" ca="1" si="7"/>
        <v>0</v>
      </c>
      <c r="BC91" s="27">
        <f t="shared" ca="1" si="8"/>
        <v>0</v>
      </c>
      <c r="BD91" s="27">
        <f>IF(C91="","",MAX($BD$3:BD90)+1)</f>
        <v>88</v>
      </c>
      <c r="BE91" s="27">
        <f t="shared" ca="1" si="9"/>
        <v>91</v>
      </c>
      <c r="BF91" s="27" t="str">
        <f t="shared" si="10"/>
        <v>2H2</v>
      </c>
      <c r="BG91" s="27" t="str">
        <f t="shared" ca="1" si="11"/>
        <v/>
      </c>
      <c r="BH91" s="27" t="str">
        <f t="shared" ca="1" si="12"/>
        <v/>
      </c>
    </row>
    <row r="92" spans="1:60" x14ac:dyDescent="0.25">
      <c r="A92" s="104">
        <v>2</v>
      </c>
      <c r="B92" s="258" t="s">
        <v>78</v>
      </c>
      <c r="C92" s="258">
        <v>13.9623816895646</v>
      </c>
      <c r="D92" s="104">
        <v>18.488459818922401</v>
      </c>
      <c r="E92" s="104">
        <v>10.0477598944644</v>
      </c>
      <c r="F92" s="104">
        <v>10.2892369770861</v>
      </c>
      <c r="G92" s="104">
        <v>3.70337222143689</v>
      </c>
      <c r="H92" s="104">
        <v>1.8965695705296599</v>
      </c>
      <c r="I92" s="104">
        <v>2.56068648609426</v>
      </c>
      <c r="J92" s="104">
        <v>0.730091890312906</v>
      </c>
      <c r="K92" s="104">
        <v>1.2522848504281701</v>
      </c>
      <c r="L92" s="104">
        <v>-1.1851930232660399</v>
      </c>
      <c r="M92" s="104">
        <v>-5.2495719145208604</v>
      </c>
      <c r="N92" s="104">
        <v>-3.5303756680063998</v>
      </c>
      <c r="O92" s="104">
        <v>-1.1559207214231699</v>
      </c>
      <c r="P92" s="104">
        <v>-3.3031284336061599</v>
      </c>
      <c r="Q92" s="104">
        <v>-4.0963171746529996</v>
      </c>
      <c r="R92" s="104">
        <v>-7.7411684925518802</v>
      </c>
      <c r="S92" s="104">
        <v>-10.3616951444997</v>
      </c>
      <c r="T92" s="104">
        <v>-12.873834506679</v>
      </c>
      <c r="U92" s="104">
        <v>-8.6375103556524593</v>
      </c>
      <c r="V92" s="104">
        <v>-10.0617726848345</v>
      </c>
      <c r="W92" s="104">
        <v>-6.3420332685018401</v>
      </c>
      <c r="X92" s="104">
        <v>-2.1959438992403202</v>
      </c>
      <c r="Y92" s="104">
        <v>1.9661256341009901</v>
      </c>
      <c r="Z92" s="104">
        <v>12.774644530501099</v>
      </c>
      <c r="AA92" s="104">
        <v>34.910793621668297</v>
      </c>
      <c r="AB92" s="104">
        <v>74.3815631215639</v>
      </c>
      <c r="AC92" s="104">
        <v>147.76405084226599</v>
      </c>
      <c r="AD92" s="104">
        <v>284.92414337218003</v>
      </c>
      <c r="AE92" s="104">
        <v>520.78353094341799</v>
      </c>
      <c r="AF92" s="104">
        <v>911.30111493059098</v>
      </c>
      <c r="AG92" s="104">
        <v>1473.53568425086</v>
      </c>
      <c r="AH92" s="104">
        <v>2145.5410698195301</v>
      </c>
      <c r="AI92" s="104">
        <v>2736.9980702299799</v>
      </c>
      <c r="AJ92" s="104">
        <v>3188.2464582058201</v>
      </c>
      <c r="AK92" s="104">
        <v>3474.3398482319299</v>
      </c>
      <c r="AL92" s="104">
        <v>3642.4900816702202</v>
      </c>
      <c r="AM92" s="104">
        <v>3736.9896877361998</v>
      </c>
      <c r="AN92" s="104">
        <v>3803.3250136705101</v>
      </c>
      <c r="AO92" s="104">
        <v>3842.8480701984899</v>
      </c>
      <c r="AP92" s="104">
        <v>3870.9265553810201</v>
      </c>
      <c r="AQ92" s="25"/>
      <c r="AR92" s="25"/>
      <c r="AS92" s="25"/>
      <c r="AT92" s="25"/>
      <c r="AU92" s="25"/>
      <c r="AV92" s="25"/>
      <c r="AW92" s="25"/>
      <c r="AX92" s="25"/>
      <c r="AY92" s="25"/>
      <c r="AZ92" s="25"/>
      <c r="BA92" s="104"/>
      <c r="BB92" s="27">
        <f t="shared" ca="1" si="7"/>
        <v>0</v>
      </c>
      <c r="BC92" s="27">
        <f t="shared" ca="1" si="8"/>
        <v>0</v>
      </c>
      <c r="BD92" s="27">
        <f>IF(C92="","",MAX($BD$3:BD91)+1)</f>
        <v>89</v>
      </c>
      <c r="BE92" s="27">
        <f t="shared" ca="1" si="9"/>
        <v>92</v>
      </c>
      <c r="BF92" s="27" t="str">
        <f t="shared" si="10"/>
        <v>2A3</v>
      </c>
      <c r="BG92" s="27" t="str">
        <f t="shared" ca="1" si="11"/>
        <v/>
      </c>
      <c r="BH92" s="27" t="str">
        <f t="shared" ca="1" si="12"/>
        <v/>
      </c>
    </row>
    <row r="93" spans="1:60" x14ac:dyDescent="0.25">
      <c r="A93" s="104">
        <v>2</v>
      </c>
      <c r="B93" s="258" t="s">
        <v>79</v>
      </c>
      <c r="C93" s="258">
        <v>3.8119614304273499</v>
      </c>
      <c r="D93" s="104">
        <v>3.3996680853911099</v>
      </c>
      <c r="E93" s="104">
        <v>8.3778106060817592</v>
      </c>
      <c r="F93" s="104">
        <v>1.50099385455678</v>
      </c>
      <c r="G93" s="104">
        <v>1.7118609789836201</v>
      </c>
      <c r="H93" s="104">
        <v>-1.4144577264287399</v>
      </c>
      <c r="I93" s="104">
        <v>1.79840277153471</v>
      </c>
      <c r="J93" s="104">
        <v>-0.79491150683998102</v>
      </c>
      <c r="K93" s="104">
        <v>-0.96288938339057495</v>
      </c>
      <c r="L93" s="104">
        <v>1.3395146419297801</v>
      </c>
      <c r="M93" s="104">
        <v>-0.55181309334011497</v>
      </c>
      <c r="N93" s="104">
        <v>-0.365223325628449</v>
      </c>
      <c r="O93" s="104">
        <v>-2.69235643813454</v>
      </c>
      <c r="P93" s="104">
        <v>-3.3065476344518201</v>
      </c>
      <c r="Q93" s="104">
        <v>0.80254771907948397</v>
      </c>
      <c r="R93" s="104">
        <v>-2.0223131577172402</v>
      </c>
      <c r="S93" s="104">
        <v>-6.7084170872176401</v>
      </c>
      <c r="T93" s="104">
        <v>-3.55450935835279</v>
      </c>
      <c r="U93" s="104">
        <v>-4.26062854631164</v>
      </c>
      <c r="V93" s="104">
        <v>-3.5342828635989498</v>
      </c>
      <c r="W93" s="104">
        <v>-5.4003972229988904</v>
      </c>
      <c r="X93" s="104">
        <v>0.769839106532345</v>
      </c>
      <c r="Y93" s="104">
        <v>5.6857647599012999</v>
      </c>
      <c r="Z93" s="104">
        <v>17.323720036209998</v>
      </c>
      <c r="AA93" s="104">
        <v>42.7345766742446</v>
      </c>
      <c r="AB93" s="104">
        <v>87.239001706355793</v>
      </c>
      <c r="AC93" s="104">
        <v>174.07309067388499</v>
      </c>
      <c r="AD93" s="104">
        <v>334.13817744788201</v>
      </c>
      <c r="AE93" s="104">
        <v>601.07810115159202</v>
      </c>
      <c r="AF93" s="104">
        <v>1031.7572422419501</v>
      </c>
      <c r="AG93" s="104">
        <v>1653.27126364576</v>
      </c>
      <c r="AH93" s="104">
        <v>2336.98340442783</v>
      </c>
      <c r="AI93" s="104">
        <v>2933.4743432168002</v>
      </c>
      <c r="AJ93" s="104">
        <v>3371.4935631819199</v>
      </c>
      <c r="AK93" s="104">
        <v>3650.4455680093602</v>
      </c>
      <c r="AL93" s="104">
        <v>3800.2151100617102</v>
      </c>
      <c r="AM93" s="104">
        <v>3888.8100953923099</v>
      </c>
      <c r="AN93" s="104">
        <v>3952.34229227471</v>
      </c>
      <c r="AO93" s="104">
        <v>4000.2664620284399</v>
      </c>
      <c r="AP93" s="104">
        <v>4035.8252154308898</v>
      </c>
      <c r="AQ93" s="25"/>
      <c r="AR93" s="25"/>
      <c r="AS93" s="25"/>
      <c r="AT93" s="25"/>
      <c r="AU93" s="25"/>
      <c r="AV93" s="25"/>
      <c r="AW93" s="25"/>
      <c r="AX93" s="25"/>
      <c r="AY93" s="25"/>
      <c r="AZ93" s="25"/>
      <c r="BA93" s="104"/>
      <c r="BB93" s="27">
        <f t="shared" ca="1" si="7"/>
        <v>0</v>
      </c>
      <c r="BC93" s="27">
        <f t="shared" ca="1" si="8"/>
        <v>0</v>
      </c>
      <c r="BD93" s="27">
        <f>IF(C93="","",MAX($BD$3:BD92)+1)</f>
        <v>90</v>
      </c>
      <c r="BE93" s="27">
        <f t="shared" ca="1" si="9"/>
        <v>93</v>
      </c>
      <c r="BF93" s="27" t="str">
        <f t="shared" si="10"/>
        <v>2B3</v>
      </c>
      <c r="BG93" s="27" t="str">
        <f t="shared" ca="1" si="11"/>
        <v/>
      </c>
      <c r="BH93" s="27" t="str">
        <f t="shared" ca="1" si="12"/>
        <v/>
      </c>
    </row>
    <row r="94" spans="1:60" x14ac:dyDescent="0.25">
      <c r="A94" s="104">
        <v>2</v>
      </c>
      <c r="B94" s="258" t="s">
        <v>92</v>
      </c>
      <c r="C94" s="258">
        <v>3.5941545955756702</v>
      </c>
      <c r="D94" s="104">
        <v>6.9825417691472502</v>
      </c>
      <c r="E94" s="104">
        <v>4.6010736014709401</v>
      </c>
      <c r="F94" s="104">
        <v>6.0050421588080098</v>
      </c>
      <c r="G94" s="104">
        <v>2.7437137881483999</v>
      </c>
      <c r="H94" s="104">
        <v>1.3923883812990401</v>
      </c>
      <c r="I94" s="104">
        <v>3.17821848373706</v>
      </c>
      <c r="J94" s="104">
        <v>2.1740544369172299</v>
      </c>
      <c r="K94" s="104">
        <v>2.05200545095704</v>
      </c>
      <c r="L94" s="104">
        <v>1.8388842963213401</v>
      </c>
      <c r="M94" s="104">
        <v>-0.29954348119554203</v>
      </c>
      <c r="N94" s="104">
        <v>-1.49692229994116</v>
      </c>
      <c r="O94" s="104">
        <v>-2.1625164226334199</v>
      </c>
      <c r="P94" s="104">
        <v>-2.0630149718431299</v>
      </c>
      <c r="Q94" s="104">
        <v>-0.68061838723360801</v>
      </c>
      <c r="R94" s="104">
        <v>-7.7769796135521601</v>
      </c>
      <c r="S94" s="104">
        <v>-4.3277139584938604</v>
      </c>
      <c r="T94" s="104">
        <v>-5.0631730505024297</v>
      </c>
      <c r="U94" s="104">
        <v>-8.8060786890723595</v>
      </c>
      <c r="V94" s="104">
        <v>-7.4806664362195097</v>
      </c>
      <c r="W94" s="104">
        <v>-10.1007822180063</v>
      </c>
      <c r="X94" s="104">
        <v>-4.2526602710540802</v>
      </c>
      <c r="Y94" s="104">
        <v>4.9889129511429902</v>
      </c>
      <c r="Z94" s="104">
        <v>8.0702193259062405</v>
      </c>
      <c r="AA94" s="104">
        <v>28.259667541744001</v>
      </c>
      <c r="AB94" s="104">
        <v>64.283196944827097</v>
      </c>
      <c r="AC94" s="104">
        <v>138.87418465320701</v>
      </c>
      <c r="AD94" s="104">
        <v>274.74577594674099</v>
      </c>
      <c r="AE94" s="104">
        <v>531.94851941346997</v>
      </c>
      <c r="AF94" s="104">
        <v>963.46327203715202</v>
      </c>
      <c r="AG94" s="104">
        <v>1613.82071884623</v>
      </c>
      <c r="AH94" s="104">
        <v>2358.84568127481</v>
      </c>
      <c r="AI94" s="104">
        <v>2998.9424655646999</v>
      </c>
      <c r="AJ94" s="104">
        <v>3484.2537666650501</v>
      </c>
      <c r="AK94" s="104">
        <v>3774.7773922055198</v>
      </c>
      <c r="AL94" s="104">
        <v>3950.2395637720201</v>
      </c>
      <c r="AM94" s="104">
        <v>4041.0138297554399</v>
      </c>
      <c r="AN94" s="104">
        <v>4109.6811656198197</v>
      </c>
      <c r="AO94" s="104">
        <v>4155.3762619768104</v>
      </c>
      <c r="AP94" s="104">
        <v>4197.5828754863796</v>
      </c>
      <c r="AQ94" s="25"/>
      <c r="AR94" s="25"/>
      <c r="AS94" s="25"/>
      <c r="AT94" s="25"/>
      <c r="AU94" s="25"/>
      <c r="AV94" s="25"/>
      <c r="AW94" s="25"/>
      <c r="AX94" s="25"/>
      <c r="AY94" s="25"/>
      <c r="AZ94" s="25"/>
      <c r="BA94" s="104"/>
      <c r="BB94" s="27">
        <f t="shared" ca="1" si="7"/>
        <v>0</v>
      </c>
      <c r="BC94" s="27">
        <f t="shared" ca="1" si="8"/>
        <v>0</v>
      </c>
      <c r="BD94" s="27">
        <f>IF(C94="","",MAX($BD$3:BD93)+1)</f>
        <v>91</v>
      </c>
      <c r="BE94" s="27">
        <f t="shared" ca="1" si="9"/>
        <v>94</v>
      </c>
      <c r="BF94" s="27" t="str">
        <f t="shared" si="10"/>
        <v>2C3</v>
      </c>
      <c r="BG94" s="27" t="str">
        <f t="shared" ca="1" si="11"/>
        <v/>
      </c>
      <c r="BH94" s="27" t="str">
        <f t="shared" ca="1" si="12"/>
        <v/>
      </c>
    </row>
    <row r="95" spans="1:60" x14ac:dyDescent="0.25">
      <c r="A95" s="104">
        <v>2</v>
      </c>
      <c r="B95" s="258" t="s">
        <v>93</v>
      </c>
      <c r="C95" s="258">
        <v>2.4922477668842502</v>
      </c>
      <c r="D95" s="104">
        <v>9.1886864232533298</v>
      </c>
      <c r="E95" s="104">
        <v>4.65311162669013</v>
      </c>
      <c r="F95" s="104">
        <v>3.7338992007275902</v>
      </c>
      <c r="G95" s="104">
        <v>0.97241149542651295</v>
      </c>
      <c r="H95" s="104">
        <v>0.49341348293319198</v>
      </c>
      <c r="I95" s="104">
        <v>4.4259481783228702E-3</v>
      </c>
      <c r="J95" s="104">
        <v>3.5920838101314998</v>
      </c>
      <c r="K95" s="104">
        <v>0.89771204840735597</v>
      </c>
      <c r="L95" s="104">
        <v>-1.47801008110673</v>
      </c>
      <c r="M95" s="104">
        <v>1.4011278554853599</v>
      </c>
      <c r="N95" s="104">
        <v>-1.8091809237917</v>
      </c>
      <c r="O95" s="104">
        <v>-0.276666580073197</v>
      </c>
      <c r="P95" s="104">
        <v>-2.3715954531103298</v>
      </c>
      <c r="Q95" s="104">
        <v>-0.860942626055476</v>
      </c>
      <c r="R95" s="104">
        <v>0.78652856424741902</v>
      </c>
      <c r="S95" s="104">
        <v>-5.1620574161897803</v>
      </c>
      <c r="T95" s="104">
        <v>-2.4972057126515201</v>
      </c>
      <c r="U95" s="104">
        <v>-7.0693969092967599</v>
      </c>
      <c r="V95" s="104">
        <v>-4.1036037084604704</v>
      </c>
      <c r="W95" s="104">
        <v>-8.9028453555692995</v>
      </c>
      <c r="X95" s="104">
        <v>-5.3030380294549104</v>
      </c>
      <c r="Y95" s="104">
        <v>-0.13375760318103899</v>
      </c>
      <c r="Z95" s="104">
        <v>7.7206418758496502</v>
      </c>
      <c r="AA95" s="104">
        <v>21.378518142407799</v>
      </c>
      <c r="AB95" s="104">
        <v>46.801312303639001</v>
      </c>
      <c r="AC95" s="104">
        <v>96.666423803364097</v>
      </c>
      <c r="AD95" s="104">
        <v>205.63820333285901</v>
      </c>
      <c r="AE95" s="104">
        <v>391.90517519595898</v>
      </c>
      <c r="AF95" s="104">
        <v>733.12171265409404</v>
      </c>
      <c r="AG95" s="104">
        <v>1269.2066002695999</v>
      </c>
      <c r="AH95" s="104">
        <v>1977.5671700702801</v>
      </c>
      <c r="AI95" s="104">
        <v>2645.4714023087299</v>
      </c>
      <c r="AJ95" s="104">
        <v>3191.1561746974398</v>
      </c>
      <c r="AK95" s="104">
        <v>3564.79461718313</v>
      </c>
      <c r="AL95" s="104">
        <v>3793.8518928241601</v>
      </c>
      <c r="AM95" s="104">
        <v>3926.3570180871998</v>
      </c>
      <c r="AN95" s="104">
        <v>4010.7789643375199</v>
      </c>
      <c r="AO95" s="104">
        <v>4063.1723319523799</v>
      </c>
      <c r="AP95" s="104">
        <v>4100.8860482997097</v>
      </c>
      <c r="AQ95" s="25"/>
      <c r="AR95" s="25"/>
      <c r="AS95" s="25"/>
      <c r="AT95" s="25"/>
      <c r="AU95" s="25"/>
      <c r="AV95" s="25"/>
      <c r="AW95" s="25"/>
      <c r="AX95" s="25"/>
      <c r="AY95" s="25"/>
      <c r="AZ95" s="25"/>
      <c r="BA95" s="104"/>
      <c r="BB95" s="27">
        <f t="shared" ca="1" si="7"/>
        <v>0</v>
      </c>
      <c r="BC95" s="27">
        <f t="shared" ca="1" si="8"/>
        <v>0</v>
      </c>
      <c r="BD95" s="27">
        <f>IF(C95="","",MAX($BD$3:BD94)+1)</f>
        <v>92</v>
      </c>
      <c r="BE95" s="27">
        <f t="shared" ca="1" si="9"/>
        <v>95</v>
      </c>
      <c r="BF95" s="27" t="str">
        <f t="shared" si="10"/>
        <v>2D3</v>
      </c>
      <c r="BG95" s="27" t="str">
        <f t="shared" ca="1" si="11"/>
        <v/>
      </c>
      <c r="BH95" s="27" t="str">
        <f t="shared" ca="1" si="12"/>
        <v/>
      </c>
    </row>
    <row r="96" spans="1:60" x14ac:dyDescent="0.25">
      <c r="A96" s="104">
        <v>2</v>
      </c>
      <c r="B96" s="258" t="s">
        <v>106</v>
      </c>
      <c r="C96" s="258">
        <v>1.6555150252816</v>
      </c>
      <c r="D96" s="104">
        <v>10.2517606006541</v>
      </c>
      <c r="E96" s="104">
        <v>10.2031920126242</v>
      </c>
      <c r="F96" s="104">
        <v>3.0043480762442401</v>
      </c>
      <c r="G96" s="104">
        <v>4.9497252890232604</v>
      </c>
      <c r="H96" s="104">
        <v>3.5875593697132899</v>
      </c>
      <c r="I96" s="104">
        <v>1.8290428804107199</v>
      </c>
      <c r="J96" s="104">
        <v>1.5046557929194899</v>
      </c>
      <c r="K96" s="104">
        <v>-2.1301040722728399</v>
      </c>
      <c r="L96" s="104">
        <v>-0.79928014115648705</v>
      </c>
      <c r="M96" s="104">
        <v>-1.77661795641279</v>
      </c>
      <c r="N96" s="104">
        <v>-0.66485739762083496</v>
      </c>
      <c r="O96" s="104">
        <v>-11.095106543904</v>
      </c>
      <c r="P96" s="104">
        <v>-7.22575660488656</v>
      </c>
      <c r="Q96" s="104">
        <v>-5.8498709475288697</v>
      </c>
      <c r="R96" s="104">
        <v>-8.3269189631660101</v>
      </c>
      <c r="S96" s="104">
        <v>-10.276818355324799</v>
      </c>
      <c r="T96" s="104">
        <v>-9.1075101326705408</v>
      </c>
      <c r="U96" s="104">
        <v>-4.80600114578146</v>
      </c>
      <c r="V96" s="104">
        <v>-1.88444477237272</v>
      </c>
      <c r="W96" s="104">
        <v>10.1103830995648</v>
      </c>
      <c r="X96" s="104">
        <v>31.9173981212416</v>
      </c>
      <c r="Y96" s="104">
        <v>64.885809389029404</v>
      </c>
      <c r="Z96" s="104">
        <v>140.562374803491</v>
      </c>
      <c r="AA96" s="104">
        <v>286.04842001033302</v>
      </c>
      <c r="AB96" s="104">
        <v>543.12146018419696</v>
      </c>
      <c r="AC96" s="104">
        <v>990.19216212422702</v>
      </c>
      <c r="AD96" s="104">
        <v>1668.9725779738999</v>
      </c>
      <c r="AE96" s="104">
        <v>2499.3020773363701</v>
      </c>
      <c r="AF96" s="104">
        <v>3236.5852710009999</v>
      </c>
      <c r="AG96" s="104">
        <v>3805.5001409741599</v>
      </c>
      <c r="AH96" s="104">
        <v>4173.72816060269</v>
      </c>
      <c r="AI96" s="104">
        <v>4393.29163627651</v>
      </c>
      <c r="AJ96" s="104">
        <v>4519.1112500221998</v>
      </c>
      <c r="AK96" s="104">
        <v>4598.1350387575403</v>
      </c>
      <c r="AL96" s="104">
        <v>4650.2861457397803</v>
      </c>
      <c r="AM96" s="104">
        <v>4689.4812830972296</v>
      </c>
      <c r="AN96" s="104">
        <v>4718.7136843482604</v>
      </c>
      <c r="AO96" s="104">
        <v>4740.4646447514297</v>
      </c>
      <c r="AP96" s="104">
        <v>4761.2187881454602</v>
      </c>
      <c r="AQ96" s="25"/>
      <c r="AR96" s="25"/>
      <c r="AS96" s="25"/>
      <c r="AT96" s="25"/>
      <c r="AU96" s="25"/>
      <c r="AV96" s="25"/>
      <c r="AW96" s="25"/>
      <c r="AX96" s="25"/>
      <c r="AY96" s="25"/>
      <c r="AZ96" s="25"/>
      <c r="BA96" s="104"/>
      <c r="BB96" s="27">
        <f t="shared" ca="1" si="7"/>
        <v>0</v>
      </c>
      <c r="BC96" s="27">
        <f t="shared" ca="1" si="8"/>
        <v>0</v>
      </c>
      <c r="BD96" s="27">
        <f>IF(C96="","",MAX($BD$3:BD95)+1)</f>
        <v>93</v>
      </c>
      <c r="BE96" s="27">
        <f t="shared" ca="1" si="9"/>
        <v>96</v>
      </c>
      <c r="BF96" s="27" t="str">
        <f t="shared" si="10"/>
        <v>2E3</v>
      </c>
      <c r="BG96" s="27" t="str">
        <f t="shared" ca="1" si="11"/>
        <v/>
      </c>
      <c r="BH96" s="27" t="str">
        <f t="shared" ca="1" si="12"/>
        <v/>
      </c>
    </row>
    <row r="97" spans="1:60" x14ac:dyDescent="0.25">
      <c r="A97" s="104">
        <v>2</v>
      </c>
      <c r="B97" s="258" t="s">
        <v>107</v>
      </c>
      <c r="C97" s="258">
        <v>-3.5899345144466701</v>
      </c>
      <c r="D97" s="104">
        <v>3.3529296164951998</v>
      </c>
      <c r="E97" s="104">
        <v>4.2920230976960703</v>
      </c>
      <c r="F97" s="104">
        <v>5.59452708414483</v>
      </c>
      <c r="G97" s="104">
        <v>6.7774448480422498</v>
      </c>
      <c r="H97" s="104">
        <v>3.4376672342991701</v>
      </c>
      <c r="I97" s="104">
        <v>7.8671069652955394E-2</v>
      </c>
      <c r="J97" s="104">
        <v>3.3948799576542101</v>
      </c>
      <c r="K97" s="104">
        <v>-2.8535524502326601</v>
      </c>
      <c r="L97" s="104">
        <v>-2.2101325324524601</v>
      </c>
      <c r="M97" s="104">
        <v>0.114685249227932</v>
      </c>
      <c r="N97" s="104">
        <v>-2.9007103798267102</v>
      </c>
      <c r="O97" s="104">
        <v>-8.4679043204851006</v>
      </c>
      <c r="P97" s="104">
        <v>-5.2452023571368001</v>
      </c>
      <c r="Q97" s="104">
        <v>-6.7617462999992304</v>
      </c>
      <c r="R97" s="104">
        <v>-7.2728422102004497</v>
      </c>
      <c r="S97" s="104">
        <v>-6.6006165720091303</v>
      </c>
      <c r="T97" s="104">
        <v>-6.01901879394745</v>
      </c>
      <c r="U97" s="104">
        <v>-6.0066401893372996</v>
      </c>
      <c r="V97" s="104">
        <v>-3.3821928781771899</v>
      </c>
      <c r="W97" s="104">
        <v>9.8559906515265503</v>
      </c>
      <c r="X97" s="104">
        <v>27.192006936580999</v>
      </c>
      <c r="Y97" s="104">
        <v>66.466011318829302</v>
      </c>
      <c r="Z97" s="104">
        <v>133.59647543786099</v>
      </c>
      <c r="AA97" s="104">
        <v>266.41633697295202</v>
      </c>
      <c r="AB97" s="104">
        <v>516.29768894619701</v>
      </c>
      <c r="AC97" s="104">
        <v>933.67908473922705</v>
      </c>
      <c r="AD97" s="104">
        <v>1577.85992122162</v>
      </c>
      <c r="AE97" s="104">
        <v>2364.60012907796</v>
      </c>
      <c r="AF97" s="104">
        <v>3070.8589198507598</v>
      </c>
      <c r="AG97" s="104">
        <v>3618.6835887728498</v>
      </c>
      <c r="AH97" s="104">
        <v>3976.0806852547598</v>
      </c>
      <c r="AI97" s="104">
        <v>4188.4408790182897</v>
      </c>
      <c r="AJ97" s="104">
        <v>4320.9660108103599</v>
      </c>
      <c r="AK97" s="104">
        <v>4401.4124266570798</v>
      </c>
      <c r="AL97" s="104">
        <v>4450.98070141672</v>
      </c>
      <c r="AM97" s="104">
        <v>4485.1091031333499</v>
      </c>
      <c r="AN97" s="104">
        <v>4510.9813772056004</v>
      </c>
      <c r="AO97" s="104">
        <v>4531.0595655695297</v>
      </c>
      <c r="AP97" s="104">
        <v>4542.6562642013396</v>
      </c>
      <c r="AQ97" s="25"/>
      <c r="AR97" s="25"/>
      <c r="AS97" s="25"/>
      <c r="AT97" s="25"/>
      <c r="AU97" s="25"/>
      <c r="AV97" s="25"/>
      <c r="AW97" s="25"/>
      <c r="AX97" s="25"/>
      <c r="AY97" s="25"/>
      <c r="AZ97" s="25"/>
      <c r="BA97" s="104"/>
      <c r="BB97" s="27">
        <f t="shared" ca="1" si="7"/>
        <v>0</v>
      </c>
      <c r="BC97" s="27">
        <f t="shared" ca="1" si="8"/>
        <v>0</v>
      </c>
      <c r="BD97" s="27">
        <f>IF(C97="","",MAX($BD$3:BD96)+1)</f>
        <v>94</v>
      </c>
      <c r="BE97" s="27">
        <f t="shared" ca="1" si="9"/>
        <v>97</v>
      </c>
      <c r="BF97" s="27" t="str">
        <f t="shared" si="10"/>
        <v>2F3</v>
      </c>
      <c r="BG97" s="27" t="str">
        <f t="shared" ca="1" si="11"/>
        <v/>
      </c>
      <c r="BH97" s="27" t="str">
        <f t="shared" ca="1" si="12"/>
        <v/>
      </c>
    </row>
    <row r="98" spans="1:60" x14ac:dyDescent="0.25">
      <c r="A98" s="104">
        <v>2</v>
      </c>
      <c r="B98" s="258" t="s">
        <v>120</v>
      </c>
      <c r="C98" s="258">
        <v>14.3887386122738</v>
      </c>
      <c r="D98" s="104">
        <v>16.975888823634701</v>
      </c>
      <c r="E98" s="104">
        <v>8.4161214845921695</v>
      </c>
      <c r="F98" s="104">
        <v>8.1752843725321291</v>
      </c>
      <c r="G98" s="104">
        <v>0.30028521399481201</v>
      </c>
      <c r="H98" s="104">
        <v>-1.20646127109831</v>
      </c>
      <c r="I98" s="104">
        <v>3.3955322343585999</v>
      </c>
      <c r="J98" s="104">
        <v>-0.183079214767531</v>
      </c>
      <c r="K98" s="104">
        <v>2.7003574588338801</v>
      </c>
      <c r="L98" s="104">
        <v>-0.57534898941685197</v>
      </c>
      <c r="M98" s="104">
        <v>-6.6659526884018296</v>
      </c>
      <c r="N98" s="104">
        <v>-0.88011415416485805</v>
      </c>
      <c r="O98" s="104">
        <v>-2.1667726781606702</v>
      </c>
      <c r="P98" s="104">
        <v>-3.6615730479270501</v>
      </c>
      <c r="Q98" s="104">
        <v>-6.7143994083839997</v>
      </c>
      <c r="R98" s="104">
        <v>-7.5273956428377504</v>
      </c>
      <c r="S98" s="104">
        <v>-7.9000607345583402</v>
      </c>
      <c r="T98" s="104">
        <v>-7.0213790844722999</v>
      </c>
      <c r="U98" s="104">
        <v>-4.1896826420461402</v>
      </c>
      <c r="V98" s="104">
        <v>-4.7447363684264001</v>
      </c>
      <c r="W98" s="104">
        <v>-1.33332039827155</v>
      </c>
      <c r="X98" s="104">
        <v>1.1851094198114001</v>
      </c>
      <c r="Y98" s="104">
        <v>9.7150443338059596</v>
      </c>
      <c r="Z98" s="104">
        <v>21.253028517508898</v>
      </c>
      <c r="AA98" s="104">
        <v>55.512077952429102</v>
      </c>
      <c r="AB98" s="104">
        <v>111.36035960443201</v>
      </c>
      <c r="AC98" s="104">
        <v>211.43586571854399</v>
      </c>
      <c r="AD98" s="104">
        <v>403.14525805535402</v>
      </c>
      <c r="AE98" s="104">
        <v>724.43045494994897</v>
      </c>
      <c r="AF98" s="104">
        <v>1234.6003953678401</v>
      </c>
      <c r="AG98" s="104">
        <v>1920.7551992874401</v>
      </c>
      <c r="AH98" s="104">
        <v>2604.5097687356902</v>
      </c>
      <c r="AI98" s="104">
        <v>3176.8189821217702</v>
      </c>
      <c r="AJ98" s="104">
        <v>3587.10421088364</v>
      </c>
      <c r="AK98" s="104">
        <v>3841.63272552538</v>
      </c>
      <c r="AL98" s="104">
        <v>3991.2512128705198</v>
      </c>
      <c r="AM98" s="104">
        <v>4083.4929311677502</v>
      </c>
      <c r="AN98" s="104">
        <v>4141.7770776877396</v>
      </c>
      <c r="AO98" s="104">
        <v>4183.6237256935801</v>
      </c>
      <c r="AP98" s="104">
        <v>4212.0782454986202</v>
      </c>
      <c r="AQ98" s="25"/>
      <c r="AR98" s="25"/>
      <c r="AS98" s="25"/>
      <c r="AT98" s="25"/>
      <c r="AU98" s="25"/>
      <c r="AV98" s="25"/>
      <c r="AW98" s="25"/>
      <c r="AX98" s="25"/>
      <c r="AY98" s="25"/>
      <c r="AZ98" s="25"/>
      <c r="BA98" s="104"/>
      <c r="BB98" s="27">
        <f t="shared" ca="1" si="7"/>
        <v>0</v>
      </c>
      <c r="BC98" s="27">
        <f t="shared" ca="1" si="8"/>
        <v>0</v>
      </c>
      <c r="BD98" s="27">
        <f>IF(C98="","",MAX($BD$3:BD97)+1)</f>
        <v>95</v>
      </c>
      <c r="BE98" s="27">
        <f t="shared" ca="1" si="9"/>
        <v>98</v>
      </c>
      <c r="BF98" s="27" t="str">
        <f t="shared" si="10"/>
        <v>2G3</v>
      </c>
      <c r="BG98" s="27" t="str">
        <f t="shared" ca="1" si="11"/>
        <v/>
      </c>
      <c r="BH98" s="27" t="str">
        <f t="shared" ca="1" si="12"/>
        <v/>
      </c>
    </row>
    <row r="99" spans="1:60" x14ac:dyDescent="0.25">
      <c r="A99" s="104">
        <v>2</v>
      </c>
      <c r="B99" s="258" t="s">
        <v>121</v>
      </c>
      <c r="C99" s="104">
        <v>21.793093402439801</v>
      </c>
      <c r="D99" s="104">
        <v>20.478873890028801</v>
      </c>
      <c r="E99" s="104">
        <v>9.3055461010803793</v>
      </c>
      <c r="F99" s="104">
        <v>6.49731371034704</v>
      </c>
      <c r="G99" s="104">
        <v>3.97859779564169</v>
      </c>
      <c r="H99" s="104">
        <v>0.80678105555352897</v>
      </c>
      <c r="I99" s="104">
        <v>1.31125502421901</v>
      </c>
      <c r="J99" s="104">
        <v>-0.213350797379917</v>
      </c>
      <c r="K99" s="104">
        <v>-3.3009927411867501</v>
      </c>
      <c r="L99" s="104">
        <v>-5.3947660683920704</v>
      </c>
      <c r="M99" s="104">
        <v>-4.6281498481071104</v>
      </c>
      <c r="N99" s="104">
        <v>-3.23191604936346</v>
      </c>
      <c r="O99" s="104">
        <v>-1.68069590430696</v>
      </c>
      <c r="P99" s="104">
        <v>-3.6473622313087599</v>
      </c>
      <c r="Q99" s="104">
        <v>-1.1989123773441901</v>
      </c>
      <c r="R99" s="104">
        <v>-3.6315087235593602</v>
      </c>
      <c r="S99" s="104">
        <v>-4.1399314704776797</v>
      </c>
      <c r="T99" s="104">
        <v>-3.4336595965560299</v>
      </c>
      <c r="U99" s="104">
        <v>-6.6991371675803801</v>
      </c>
      <c r="V99" s="104">
        <v>-3.3784483246290602</v>
      </c>
      <c r="W99" s="104">
        <v>-5.16508320897037</v>
      </c>
      <c r="X99" s="104">
        <v>0.68347789668268899</v>
      </c>
      <c r="Y99" s="104">
        <v>6.7246359594209899</v>
      </c>
      <c r="Z99" s="104">
        <v>21.5379404975379</v>
      </c>
      <c r="AA99" s="104">
        <v>45.825855783842599</v>
      </c>
      <c r="AB99" s="104">
        <v>89.982556716608102</v>
      </c>
      <c r="AC99" s="104">
        <v>178.64843146044299</v>
      </c>
      <c r="AD99" s="104">
        <v>339.946458016039</v>
      </c>
      <c r="AE99" s="104">
        <v>614.302387462718</v>
      </c>
      <c r="AF99" s="104">
        <v>1055.48743550576</v>
      </c>
      <c r="AG99" s="104">
        <v>1647.92523219442</v>
      </c>
      <c r="AH99" s="104">
        <v>2260.5170419335</v>
      </c>
      <c r="AI99" s="104">
        <v>2783.8565551807101</v>
      </c>
      <c r="AJ99" s="104">
        <v>3164.2075742469601</v>
      </c>
      <c r="AK99" s="104">
        <v>3399.6673301025298</v>
      </c>
      <c r="AL99" s="104">
        <v>3543.1633299197001</v>
      </c>
      <c r="AM99" s="104">
        <v>3623.09000274749</v>
      </c>
      <c r="AN99" s="104">
        <v>3682.7655528945202</v>
      </c>
      <c r="AO99" s="104">
        <v>3708.8219115500201</v>
      </c>
      <c r="AP99" s="104">
        <v>3726.6008473540601</v>
      </c>
      <c r="AQ99" s="104"/>
      <c r="AR99" s="104"/>
      <c r="AS99" s="104"/>
      <c r="AT99" s="104"/>
      <c r="AU99" s="104"/>
      <c r="AV99" s="104"/>
      <c r="AW99" s="104"/>
      <c r="AX99" s="104"/>
      <c r="AY99" s="104"/>
      <c r="AZ99" s="104"/>
      <c r="BA99" s="104"/>
      <c r="BB99" s="27">
        <f t="shared" ca="1" si="7"/>
        <v>0</v>
      </c>
      <c r="BC99" s="27">
        <f t="shared" ca="1" si="8"/>
        <v>0</v>
      </c>
      <c r="BD99" s="27">
        <f>IF(C99="","",MAX($BD$3:BD98)+1)</f>
        <v>96</v>
      </c>
      <c r="BE99" s="27">
        <f t="shared" ca="1" si="9"/>
        <v>99</v>
      </c>
      <c r="BF99" s="27" t="str">
        <f t="shared" si="10"/>
        <v>2H3</v>
      </c>
      <c r="BG99" s="27" t="str">
        <f t="shared" ca="1" si="11"/>
        <v/>
      </c>
      <c r="BH99" s="27" t="str">
        <f t="shared" ca="1" si="12"/>
        <v/>
      </c>
    </row>
    <row r="100" spans="1:60" x14ac:dyDescent="0.25">
      <c r="A100" s="104">
        <v>2</v>
      </c>
      <c r="B100" s="258" t="s">
        <v>80</v>
      </c>
      <c r="C100" s="104">
        <v>15.708737593942701</v>
      </c>
      <c r="D100" s="104">
        <v>18.112787005517902</v>
      </c>
      <c r="E100" s="104">
        <v>9.5178782553843995</v>
      </c>
      <c r="F100" s="104">
        <v>2.7120030698592901</v>
      </c>
      <c r="G100" s="104">
        <v>10.941665409100599</v>
      </c>
      <c r="H100" s="104">
        <v>2.6222499826872099</v>
      </c>
      <c r="I100" s="104">
        <v>-0.26105753529009201</v>
      </c>
      <c r="J100" s="104">
        <v>3.13483989106044</v>
      </c>
      <c r="K100" s="104">
        <v>-3.4655227731345799</v>
      </c>
      <c r="L100" s="104">
        <v>-3.8742597864161299</v>
      </c>
      <c r="M100" s="104">
        <v>-7.0508705933889404</v>
      </c>
      <c r="N100" s="104">
        <v>-3.9334115657893598</v>
      </c>
      <c r="O100" s="104">
        <v>-8.6151917209408602</v>
      </c>
      <c r="P100" s="104">
        <v>-7.1574089354776298</v>
      </c>
      <c r="Q100" s="104">
        <v>-10.634999619665001</v>
      </c>
      <c r="R100" s="104">
        <v>-8.1407936883110796</v>
      </c>
      <c r="S100" s="104">
        <v>-6.2474703137627303</v>
      </c>
      <c r="T100" s="104">
        <v>-2.3095893525651299</v>
      </c>
      <c r="U100" s="104">
        <v>11.0622905196192</v>
      </c>
      <c r="V100" s="104">
        <v>29.603183723399098</v>
      </c>
      <c r="W100" s="104">
        <v>62.570979833507003</v>
      </c>
      <c r="X100" s="104">
        <v>127.35895876335201</v>
      </c>
      <c r="Y100" s="104">
        <v>244.526810336361</v>
      </c>
      <c r="Z100" s="104">
        <v>439.24221504981301</v>
      </c>
      <c r="AA100" s="104">
        <v>751.91138031205196</v>
      </c>
      <c r="AB100" s="104">
        <v>1221.82978231108</v>
      </c>
      <c r="AC100" s="104">
        <v>1818.8026805212801</v>
      </c>
      <c r="AD100" s="104">
        <v>2394.2195786223401</v>
      </c>
      <c r="AE100" s="104">
        <v>2870.7634588215501</v>
      </c>
      <c r="AF100" s="104">
        <v>3206.0164735213798</v>
      </c>
      <c r="AG100" s="104">
        <v>3410.8128454550201</v>
      </c>
      <c r="AH100" s="104">
        <v>3536.4018826193501</v>
      </c>
      <c r="AI100" s="104">
        <v>3620.9839982199101</v>
      </c>
      <c r="AJ100" s="104">
        <v>3682.8999729608499</v>
      </c>
      <c r="AK100" s="104">
        <v>3727.63727609138</v>
      </c>
      <c r="AL100" s="104">
        <v>3759.6239928045802</v>
      </c>
      <c r="AM100" s="104">
        <v>3792.9575024905998</v>
      </c>
      <c r="AN100" s="104">
        <v>3823.9656669379601</v>
      </c>
      <c r="AO100" s="104">
        <v>3844.6962908440501</v>
      </c>
      <c r="AP100" s="104">
        <v>3850.52528633374</v>
      </c>
      <c r="AQ100" s="104"/>
      <c r="AR100" s="104"/>
      <c r="AS100" s="104"/>
      <c r="AT100" s="104"/>
      <c r="AU100" s="104"/>
      <c r="AV100" s="104"/>
      <c r="AW100" s="104"/>
      <c r="AX100" s="104"/>
      <c r="AY100" s="104"/>
      <c r="AZ100" s="104"/>
      <c r="BA100" s="104">
        <v>29.07</v>
      </c>
      <c r="BB100" s="27">
        <f t="shared" ca="1" si="7"/>
        <v>0</v>
      </c>
      <c r="BC100" s="27">
        <f t="shared" ca="1" si="8"/>
        <v>0</v>
      </c>
      <c r="BD100" s="27">
        <f>IF(C100="","",MAX($BD$3:BD99)+1)</f>
        <v>97</v>
      </c>
      <c r="BE100" s="27">
        <f t="shared" ca="1" si="9"/>
        <v>100</v>
      </c>
      <c r="BF100" s="27" t="str">
        <f t="shared" si="10"/>
        <v>2A4</v>
      </c>
      <c r="BG100" s="27" t="str">
        <f t="shared" ca="1" si="11"/>
        <v/>
      </c>
      <c r="BH100" s="27" t="str">
        <f t="shared" ca="1" si="12"/>
        <v/>
      </c>
    </row>
    <row r="101" spans="1:60" x14ac:dyDescent="0.25">
      <c r="A101" s="104">
        <v>2</v>
      </c>
      <c r="B101" s="258" t="s">
        <v>81</v>
      </c>
      <c r="C101" s="104">
        <v>3.2549862843679902</v>
      </c>
      <c r="D101" s="104">
        <v>9.1120092627684208</v>
      </c>
      <c r="E101" s="104">
        <v>4.1760670629732903</v>
      </c>
      <c r="F101" s="104">
        <v>6.3396930803796803</v>
      </c>
      <c r="G101" s="104">
        <v>6.22697077619432</v>
      </c>
      <c r="H101" s="104">
        <v>4.1726489177435697</v>
      </c>
      <c r="I101" s="104">
        <v>6.1930222201981397</v>
      </c>
      <c r="J101" s="104">
        <v>0.85891090017776195</v>
      </c>
      <c r="K101" s="104">
        <v>-0.66199965308624098</v>
      </c>
      <c r="L101" s="104">
        <v>-3.21261315325</v>
      </c>
      <c r="M101" s="104">
        <v>-1.8962208628799999</v>
      </c>
      <c r="N101" s="104">
        <v>-6.3258018220071799</v>
      </c>
      <c r="O101" s="104">
        <v>-6.0248062828559297</v>
      </c>
      <c r="P101" s="104">
        <v>-6.4220859691622501</v>
      </c>
      <c r="Q101" s="104">
        <v>-10.491345561783399</v>
      </c>
      <c r="R101" s="104">
        <v>-8.3831831845923297</v>
      </c>
      <c r="S101" s="104">
        <v>-4.3759755214955502</v>
      </c>
      <c r="T101" s="104">
        <v>-1.46264322759589</v>
      </c>
      <c r="U101" s="104">
        <v>9.2472975000041497</v>
      </c>
      <c r="V101" s="104">
        <v>27.863715321305801</v>
      </c>
      <c r="W101" s="104">
        <v>64.3961153207688</v>
      </c>
      <c r="X101" s="104">
        <v>129.69191139794901</v>
      </c>
      <c r="Y101" s="104">
        <v>247.74769442994901</v>
      </c>
      <c r="Z101" s="104">
        <v>444.45208856582798</v>
      </c>
      <c r="AA101" s="104">
        <v>769.32388487752803</v>
      </c>
      <c r="AB101" s="104">
        <v>1259.9319604079799</v>
      </c>
      <c r="AC101" s="104">
        <v>1918.7827912816799</v>
      </c>
      <c r="AD101" s="104">
        <v>2594.1111766058898</v>
      </c>
      <c r="AE101" s="104">
        <v>3168.7496949841302</v>
      </c>
      <c r="AF101" s="104">
        <v>3583.1290095583399</v>
      </c>
      <c r="AG101" s="104">
        <v>3838.6925056201299</v>
      </c>
      <c r="AH101" s="104">
        <v>3983.4628362633998</v>
      </c>
      <c r="AI101" s="104">
        <v>4080.7532079122798</v>
      </c>
      <c r="AJ101" s="104">
        <v>4155.4164159535203</v>
      </c>
      <c r="AK101" s="104">
        <v>4217.5798814208301</v>
      </c>
      <c r="AL101" s="104">
        <v>4261.7212708831603</v>
      </c>
      <c r="AM101" s="104">
        <v>4292.6856669610097</v>
      </c>
      <c r="AN101" s="104">
        <v>4319.7606790538402</v>
      </c>
      <c r="AO101" s="104">
        <v>4344.0078202139402</v>
      </c>
      <c r="AP101" s="104">
        <v>4368.0811295028898</v>
      </c>
      <c r="AQ101" s="104"/>
      <c r="AR101" s="104"/>
      <c r="AS101" s="104"/>
      <c r="AT101" s="104"/>
      <c r="AU101" s="104"/>
      <c r="AV101" s="104"/>
      <c r="AW101" s="104"/>
      <c r="AX101" s="104"/>
      <c r="AY101" s="104"/>
      <c r="AZ101" s="104"/>
      <c r="BA101" s="104">
        <v>29.42</v>
      </c>
      <c r="BB101" s="27">
        <f t="shared" ca="1" si="7"/>
        <v>0</v>
      </c>
      <c r="BC101" s="27">
        <f t="shared" ca="1" si="8"/>
        <v>0</v>
      </c>
      <c r="BD101" s="27">
        <f>IF(C101="","",MAX($BD$3:BD100)+1)</f>
        <v>98</v>
      </c>
      <c r="BE101" s="27">
        <f t="shared" ca="1" si="9"/>
        <v>101</v>
      </c>
      <c r="BF101" s="27" t="str">
        <f t="shared" si="10"/>
        <v>2B4</v>
      </c>
      <c r="BG101" s="27" t="str">
        <f t="shared" ca="1" si="11"/>
        <v/>
      </c>
      <c r="BH101" s="27" t="str">
        <f t="shared" ca="1" si="12"/>
        <v/>
      </c>
    </row>
    <row r="102" spans="1:60" x14ac:dyDescent="0.25">
      <c r="A102" s="104">
        <v>2</v>
      </c>
      <c r="B102" s="258" t="s">
        <v>94</v>
      </c>
      <c r="C102" s="104">
        <v>6.4182541276149996</v>
      </c>
      <c r="D102" s="104">
        <v>3.2417136281405901</v>
      </c>
      <c r="E102" s="104">
        <v>4.6033543938378898</v>
      </c>
      <c r="F102" s="104">
        <v>3.4577791262831798</v>
      </c>
      <c r="G102" s="104">
        <v>2.2636200265042099</v>
      </c>
      <c r="H102" s="104">
        <v>-0.71825212250814696</v>
      </c>
      <c r="I102" s="104">
        <v>2.7043105327238699</v>
      </c>
      <c r="J102" s="104">
        <v>2.20679307342425</v>
      </c>
      <c r="K102" s="104">
        <v>2.08006078243716</v>
      </c>
      <c r="L102" s="104">
        <v>7.3507672244254501</v>
      </c>
      <c r="M102" s="104">
        <v>-5.6227561750251898</v>
      </c>
      <c r="N102" s="104">
        <v>-1.62237972909543</v>
      </c>
      <c r="O102" s="104">
        <v>-2.5436518928126999</v>
      </c>
      <c r="P102" s="104">
        <v>-5.6241455341141799</v>
      </c>
      <c r="Q102" s="104">
        <v>-2.2043778483057399</v>
      </c>
      <c r="R102" s="104">
        <v>-1.0327267233078601</v>
      </c>
      <c r="S102" s="104">
        <v>-2.0844208687644801</v>
      </c>
      <c r="T102" s="104">
        <v>-2.5976229686229999</v>
      </c>
      <c r="U102" s="104">
        <v>-6.5199026845643901</v>
      </c>
      <c r="V102" s="104">
        <v>-6.4883282799510198</v>
      </c>
      <c r="W102" s="104">
        <v>-6.2824896352767601</v>
      </c>
      <c r="X102" s="104">
        <v>-7.98262143371403</v>
      </c>
      <c r="Y102" s="104">
        <v>-0.27712187500401297</v>
      </c>
      <c r="Z102" s="104">
        <v>1.8585522448838701</v>
      </c>
      <c r="AA102" s="104">
        <v>8.4059345975465494</v>
      </c>
      <c r="AB102" s="104">
        <v>20.2216371061259</v>
      </c>
      <c r="AC102" s="104">
        <v>54.848054544855998</v>
      </c>
      <c r="AD102" s="104">
        <v>110.603674501955</v>
      </c>
      <c r="AE102" s="104">
        <v>217.73781057230701</v>
      </c>
      <c r="AF102" s="104">
        <v>412.17867875407399</v>
      </c>
      <c r="AG102" s="104">
        <v>769.75758801461905</v>
      </c>
      <c r="AH102" s="104">
        <v>1333.59591658213</v>
      </c>
      <c r="AI102" s="104">
        <v>2067.4352473290401</v>
      </c>
      <c r="AJ102" s="104">
        <v>2753.07639413681</v>
      </c>
      <c r="AK102" s="104">
        <v>3303.6372565051001</v>
      </c>
      <c r="AL102" s="104">
        <v>3670.18576292221</v>
      </c>
      <c r="AM102" s="104">
        <v>3888.6187228861299</v>
      </c>
      <c r="AN102" s="104">
        <v>4015.8942521297399</v>
      </c>
      <c r="AO102" s="104">
        <v>4091.6966473909401</v>
      </c>
      <c r="AP102" s="104">
        <v>4142.8488138481698</v>
      </c>
      <c r="AQ102" s="104"/>
      <c r="AR102" s="104"/>
      <c r="AS102" s="104"/>
      <c r="AT102" s="104"/>
      <c r="AU102" s="104"/>
      <c r="AV102" s="104"/>
      <c r="AW102" s="104"/>
      <c r="AX102" s="104"/>
      <c r="AY102" s="104"/>
      <c r="AZ102" s="104"/>
      <c r="BA102" s="104">
        <v>23.86</v>
      </c>
      <c r="BB102" s="27">
        <f t="shared" ca="1" si="7"/>
        <v>0</v>
      </c>
      <c r="BC102" s="27">
        <f t="shared" ca="1" si="8"/>
        <v>0</v>
      </c>
      <c r="BD102" s="27">
        <f>IF(C102="","",MAX($BD$3:BD101)+1)</f>
        <v>99</v>
      </c>
      <c r="BE102" s="27">
        <f t="shared" ca="1" si="9"/>
        <v>102</v>
      </c>
      <c r="BF102" s="27" t="str">
        <f t="shared" si="10"/>
        <v>2C4</v>
      </c>
      <c r="BG102" s="27" t="str">
        <f t="shared" ca="1" si="11"/>
        <v/>
      </c>
      <c r="BH102" s="27" t="str">
        <f t="shared" ca="1" si="12"/>
        <v/>
      </c>
    </row>
    <row r="103" spans="1:60" x14ac:dyDescent="0.25">
      <c r="A103" s="104">
        <v>2</v>
      </c>
      <c r="B103" s="258" t="s">
        <v>95</v>
      </c>
      <c r="C103" s="104">
        <v>0.80936117010605801</v>
      </c>
      <c r="D103" s="104">
        <v>7.1923246937285503</v>
      </c>
      <c r="E103" s="104">
        <v>7.8017824678149701</v>
      </c>
      <c r="F103" s="104">
        <v>3.38329065581775</v>
      </c>
      <c r="G103" s="104">
        <v>3.8682217239979799</v>
      </c>
      <c r="H103" s="104">
        <v>1.3434000855977499</v>
      </c>
      <c r="I103" s="104">
        <v>2.6258659011277801</v>
      </c>
      <c r="J103" s="104">
        <v>-1.62886733997357</v>
      </c>
      <c r="K103" s="104">
        <v>-1.7693935230495299</v>
      </c>
      <c r="L103" s="104">
        <v>1.60315273792958</v>
      </c>
      <c r="M103" s="104">
        <v>-2.6037309244193199</v>
      </c>
      <c r="N103" s="104">
        <v>-2.2359613485527898</v>
      </c>
      <c r="O103" s="104">
        <v>-3.1284190956212101</v>
      </c>
      <c r="P103" s="104">
        <v>-1.5658409372854301</v>
      </c>
      <c r="Q103" s="104">
        <v>-6.8443303848653202E-3</v>
      </c>
      <c r="R103" s="104">
        <v>0.82428857478726103</v>
      </c>
      <c r="S103" s="104">
        <v>0.337969790629359</v>
      </c>
      <c r="T103" s="104">
        <v>-7.1706231248167596</v>
      </c>
      <c r="U103" s="104">
        <v>-5.5185687507673702</v>
      </c>
      <c r="V103" s="104">
        <v>-5.6978930606132998</v>
      </c>
      <c r="W103" s="104">
        <v>-4.6381722888599999</v>
      </c>
      <c r="X103" s="104">
        <v>-5.48088706976114</v>
      </c>
      <c r="Y103" s="104">
        <v>-1.60544488827236</v>
      </c>
      <c r="Z103" s="104">
        <v>-4.6599478126609001E-2</v>
      </c>
      <c r="AA103" s="104">
        <v>5.6481309860223501</v>
      </c>
      <c r="AB103" s="104">
        <v>23.048001500908899</v>
      </c>
      <c r="AC103" s="104">
        <v>56.638395759869098</v>
      </c>
      <c r="AD103" s="104">
        <v>112.71336789468199</v>
      </c>
      <c r="AE103" s="104">
        <v>235.71886124618501</v>
      </c>
      <c r="AF103" s="104">
        <v>448.13738894647099</v>
      </c>
      <c r="AG103" s="104">
        <v>828.90267430194604</v>
      </c>
      <c r="AH103" s="104">
        <v>1421.2461186708499</v>
      </c>
      <c r="AI103" s="104">
        <v>2182.1500911005601</v>
      </c>
      <c r="AJ103" s="104">
        <v>2868.0936709061202</v>
      </c>
      <c r="AK103" s="104">
        <v>3418.8457009057802</v>
      </c>
      <c r="AL103" s="104">
        <v>3778.5874289014801</v>
      </c>
      <c r="AM103" s="104">
        <v>3989.8395525805699</v>
      </c>
      <c r="AN103" s="104">
        <v>4108.4206155497004</v>
      </c>
      <c r="AO103" s="104">
        <v>4181.4877548055802</v>
      </c>
      <c r="AP103" s="104">
        <v>4233.0981264111397</v>
      </c>
      <c r="AQ103" s="104"/>
      <c r="AR103" s="104"/>
      <c r="AS103" s="104"/>
      <c r="AT103" s="104"/>
      <c r="AU103" s="104"/>
      <c r="AV103" s="104"/>
      <c r="AW103" s="104"/>
      <c r="AX103" s="104"/>
      <c r="AY103" s="104"/>
      <c r="AZ103" s="104"/>
      <c r="BA103" s="104">
        <v>22.17</v>
      </c>
      <c r="BB103" s="27">
        <f t="shared" ca="1" si="7"/>
        <v>0</v>
      </c>
      <c r="BC103" s="27">
        <f t="shared" ca="1" si="8"/>
        <v>0</v>
      </c>
      <c r="BD103" s="27">
        <f>IF(C103="","",MAX($BD$3:BD102)+1)</f>
        <v>100</v>
      </c>
      <c r="BE103" s="27">
        <f t="shared" ca="1" si="9"/>
        <v>103</v>
      </c>
      <c r="BF103" s="27" t="str">
        <f t="shared" si="10"/>
        <v>2D4</v>
      </c>
      <c r="BG103" s="27" t="str">
        <f t="shared" ca="1" si="11"/>
        <v/>
      </c>
      <c r="BH103" s="27" t="str">
        <f t="shared" ca="1" si="12"/>
        <v/>
      </c>
    </row>
    <row r="104" spans="1:60" x14ac:dyDescent="0.25">
      <c r="A104" s="104">
        <v>2</v>
      </c>
      <c r="B104" s="258" t="s">
        <v>108</v>
      </c>
      <c r="C104" s="104">
        <v>-2.8841976164080698</v>
      </c>
      <c r="D104" s="104">
        <v>6.7517191305469204</v>
      </c>
      <c r="E104" s="104">
        <v>8.7582823021148197</v>
      </c>
      <c r="F104" s="104">
        <v>8.2633321280504806</v>
      </c>
      <c r="G104" s="104">
        <v>4.2140171505070603</v>
      </c>
      <c r="H104" s="104">
        <v>4.9565241001782798</v>
      </c>
      <c r="I104" s="104">
        <v>1.67267393648899</v>
      </c>
      <c r="J104" s="104">
        <v>-1.52980655035253</v>
      </c>
      <c r="K104" s="104">
        <v>-2.03217404132192</v>
      </c>
      <c r="L104" s="104">
        <v>-1.8903970859655601</v>
      </c>
      <c r="M104" s="104">
        <v>-4.1349644038459701</v>
      </c>
      <c r="N104" s="104">
        <v>-1.4895075245185601</v>
      </c>
      <c r="O104" s="104">
        <v>-4.6324586405107802</v>
      </c>
      <c r="P104" s="104">
        <v>-4.9826280384963901</v>
      </c>
      <c r="Q104" s="104">
        <v>-4.2881016750220597</v>
      </c>
      <c r="R104" s="104">
        <v>0.23023723339702001</v>
      </c>
      <c r="S104" s="104">
        <v>-3.37618347910256</v>
      </c>
      <c r="T104" s="104">
        <v>-9.7141576830203995</v>
      </c>
      <c r="U104" s="104">
        <v>-10.2390908500147</v>
      </c>
      <c r="V104" s="104">
        <v>-11.097162503910999</v>
      </c>
      <c r="W104" s="104">
        <v>-5.8360183915788202</v>
      </c>
      <c r="X104" s="104">
        <v>-2.3807273290349298</v>
      </c>
      <c r="Y104" s="104">
        <v>0.687020132088492</v>
      </c>
      <c r="Z104" s="104">
        <v>6.0454751426295799</v>
      </c>
      <c r="AA104" s="104">
        <v>35.017734451886099</v>
      </c>
      <c r="AB104" s="104">
        <v>72.739010576079593</v>
      </c>
      <c r="AC104" s="104">
        <v>162.967344258053</v>
      </c>
      <c r="AD104" s="104">
        <v>319.657405036819</v>
      </c>
      <c r="AE104" s="104">
        <v>612.42139462735395</v>
      </c>
      <c r="AF104" s="104">
        <v>1097.0541142694001</v>
      </c>
      <c r="AG104" s="104">
        <v>1808.8259054225</v>
      </c>
      <c r="AH104" s="104">
        <v>2613.0410509763401</v>
      </c>
      <c r="AI104" s="104">
        <v>3310.78150513324</v>
      </c>
      <c r="AJ104" s="104">
        <v>3827.4170102450798</v>
      </c>
      <c r="AK104" s="104">
        <v>4163.8025782569603</v>
      </c>
      <c r="AL104" s="104">
        <v>4357.2161809931504</v>
      </c>
      <c r="AM104" s="104">
        <v>4472.29648238749</v>
      </c>
      <c r="AN104" s="104">
        <v>4542.8594836645898</v>
      </c>
      <c r="AO104" s="104">
        <v>4591.8470830390597</v>
      </c>
      <c r="AP104" s="104">
        <v>4629.2508742251703</v>
      </c>
      <c r="AQ104" s="104"/>
      <c r="AR104" s="104"/>
      <c r="AS104" s="104"/>
      <c r="AT104" s="104"/>
      <c r="AU104" s="104"/>
      <c r="AV104" s="104"/>
      <c r="AW104" s="104"/>
      <c r="AX104" s="104"/>
      <c r="AY104" s="104"/>
      <c r="AZ104" s="104"/>
      <c r="BA104" s="104">
        <v>29.8</v>
      </c>
      <c r="BB104" s="27">
        <f t="shared" ca="1" si="7"/>
        <v>0</v>
      </c>
      <c r="BC104" s="27">
        <f t="shared" ca="1" si="8"/>
        <v>0</v>
      </c>
      <c r="BD104" s="27">
        <f>IF(C104="","",MAX($BD$3:BD103)+1)</f>
        <v>101</v>
      </c>
      <c r="BE104" s="27">
        <f t="shared" ca="1" si="9"/>
        <v>104</v>
      </c>
      <c r="BF104" s="27" t="str">
        <f t="shared" si="10"/>
        <v>2E4</v>
      </c>
      <c r="BG104" s="27" t="str">
        <f t="shared" ca="1" si="11"/>
        <v/>
      </c>
      <c r="BH104" s="27" t="str">
        <f t="shared" ca="1" si="12"/>
        <v/>
      </c>
    </row>
    <row r="105" spans="1:60" x14ac:dyDescent="0.25">
      <c r="A105" s="104">
        <v>2</v>
      </c>
      <c r="B105" s="258" t="s">
        <v>109</v>
      </c>
      <c r="C105" s="104">
        <v>-1.94696435667902</v>
      </c>
      <c r="D105" s="104">
        <v>5.1451149190133902</v>
      </c>
      <c r="E105" s="104">
        <v>4.1103789118460599</v>
      </c>
      <c r="F105" s="104">
        <v>6.5524408013616302</v>
      </c>
      <c r="G105" s="104">
        <v>3.7765103069878001</v>
      </c>
      <c r="H105" s="104">
        <v>2.9524061088782201</v>
      </c>
      <c r="I105" s="104">
        <v>1.46202178408703</v>
      </c>
      <c r="J105" s="104">
        <v>2.2600796263759499</v>
      </c>
      <c r="K105" s="104">
        <v>2.0825002445863001</v>
      </c>
      <c r="L105" s="104">
        <v>-1.0287557439219199</v>
      </c>
      <c r="M105" s="104">
        <v>1.54210162742766</v>
      </c>
      <c r="N105" s="104">
        <v>-0.70880753241135597</v>
      </c>
      <c r="O105" s="104">
        <v>-2.07616235311025</v>
      </c>
      <c r="P105" s="104">
        <v>-1.0385369315085899</v>
      </c>
      <c r="Q105" s="104">
        <v>-7.5075159611897098</v>
      </c>
      <c r="R105" s="104">
        <v>-4.0161604899708401</v>
      </c>
      <c r="S105" s="104">
        <v>-7.5464219453842798</v>
      </c>
      <c r="T105" s="104">
        <v>-6.68996775073765</v>
      </c>
      <c r="U105" s="104">
        <v>-8.5668165223833093</v>
      </c>
      <c r="V105" s="104">
        <v>-11.8576267866547</v>
      </c>
      <c r="W105" s="104">
        <v>-8.0463070420555596</v>
      </c>
      <c r="X105" s="104">
        <v>-4.0652975238976996</v>
      </c>
      <c r="Y105" s="104">
        <v>-0.71720188569724996</v>
      </c>
      <c r="Z105" s="104">
        <v>11.437812861677701</v>
      </c>
      <c r="AA105" s="104">
        <v>32.6739171444069</v>
      </c>
      <c r="AB105" s="104">
        <v>80.055827307888194</v>
      </c>
      <c r="AC105" s="104">
        <v>169.18303289929</v>
      </c>
      <c r="AD105" s="104">
        <v>341.85518057528998</v>
      </c>
      <c r="AE105" s="104">
        <v>642.51621313874296</v>
      </c>
      <c r="AF105" s="104">
        <v>1148.9463031476901</v>
      </c>
      <c r="AG105" s="104">
        <v>1873.9486136166099</v>
      </c>
      <c r="AH105" s="104">
        <v>2681.3508144539101</v>
      </c>
      <c r="AI105" s="104">
        <v>3368.0884474515401</v>
      </c>
      <c r="AJ105" s="104">
        <v>3868.2001938774802</v>
      </c>
      <c r="AK105" s="104">
        <v>4187.1706229465099</v>
      </c>
      <c r="AL105" s="104">
        <v>4371.7816314439597</v>
      </c>
      <c r="AM105" s="104">
        <v>4485.1670867981202</v>
      </c>
      <c r="AN105" s="104">
        <v>4559.3480223582201</v>
      </c>
      <c r="AO105" s="104">
        <v>4608.1473655153504</v>
      </c>
      <c r="AP105" s="104">
        <v>4634.3925675732398</v>
      </c>
      <c r="AQ105" s="104"/>
      <c r="AR105" s="104"/>
      <c r="AS105" s="104"/>
      <c r="AT105" s="104"/>
      <c r="AU105" s="104"/>
      <c r="AV105" s="104"/>
      <c r="AW105" s="104"/>
      <c r="AX105" s="104"/>
      <c r="AY105" s="104"/>
      <c r="AZ105" s="104"/>
      <c r="BA105" s="104">
        <v>28.61</v>
      </c>
      <c r="BB105" s="27">
        <f t="shared" ca="1" si="7"/>
        <v>0</v>
      </c>
      <c r="BC105" s="27">
        <f t="shared" ca="1" si="8"/>
        <v>0</v>
      </c>
      <c r="BD105" s="27">
        <f>IF(C105="","",MAX($BD$3:BD104)+1)</f>
        <v>102</v>
      </c>
      <c r="BE105" s="27">
        <f t="shared" ca="1" si="9"/>
        <v>105</v>
      </c>
      <c r="BF105" s="27" t="str">
        <f t="shared" si="10"/>
        <v>2F4</v>
      </c>
      <c r="BG105" s="27" t="str">
        <f t="shared" ca="1" si="11"/>
        <v/>
      </c>
      <c r="BH105" s="27" t="str">
        <f t="shared" ca="1" si="12"/>
        <v/>
      </c>
    </row>
    <row r="106" spans="1:60" x14ac:dyDescent="0.25">
      <c r="A106" s="104">
        <v>2</v>
      </c>
      <c r="B106" s="258" t="s">
        <v>122</v>
      </c>
      <c r="C106" s="104">
        <v>0.86040351923884395</v>
      </c>
      <c r="D106" s="104">
        <v>13.000581138264801</v>
      </c>
      <c r="E106" s="104">
        <v>7.22089667029468</v>
      </c>
      <c r="F106" s="104">
        <v>7.1605001580305698</v>
      </c>
      <c r="G106" s="104">
        <v>2.9766197466792601</v>
      </c>
      <c r="H106" s="104">
        <v>3.8926208714783601</v>
      </c>
      <c r="I106" s="104">
        <v>8.1519178421822307</v>
      </c>
      <c r="J106" s="104">
        <v>0.86964513579914604</v>
      </c>
      <c r="K106" s="104">
        <v>0.314086785131167</v>
      </c>
      <c r="L106" s="104">
        <v>-0.20705912368339299</v>
      </c>
      <c r="M106" s="104">
        <v>-0.213114265424792</v>
      </c>
      <c r="N106" s="104">
        <v>-3.8763064609838702</v>
      </c>
      <c r="O106" s="104">
        <v>-3.3158736231866901</v>
      </c>
      <c r="P106" s="104">
        <v>-7.5103527980004401</v>
      </c>
      <c r="Q106" s="104">
        <v>-8.9045621138125206</v>
      </c>
      <c r="R106" s="104">
        <v>-5.6837878432047599</v>
      </c>
      <c r="S106" s="104">
        <v>-3.4170427210142398</v>
      </c>
      <c r="T106" s="104">
        <v>-7.6837564327420296</v>
      </c>
      <c r="U106" s="104">
        <v>-6.5135151500071498</v>
      </c>
      <c r="V106" s="104">
        <v>-6.9263715840083897</v>
      </c>
      <c r="W106" s="104">
        <v>-7.41564262406518</v>
      </c>
      <c r="X106" s="104">
        <v>-10.9405099467931</v>
      </c>
      <c r="Y106" s="104">
        <v>-0.17736739724386999</v>
      </c>
      <c r="Z106" s="104">
        <v>13.7767085182454</v>
      </c>
      <c r="AA106" s="104">
        <v>36.266179066264201</v>
      </c>
      <c r="AB106" s="104">
        <v>76.094651808739897</v>
      </c>
      <c r="AC106" s="104">
        <v>164.3850276988</v>
      </c>
      <c r="AD106" s="104">
        <v>320.13113043321601</v>
      </c>
      <c r="AE106" s="104">
        <v>590.96210109549997</v>
      </c>
      <c r="AF106" s="104">
        <v>1047.39876185804</v>
      </c>
      <c r="AG106" s="104">
        <v>1707.62512452901</v>
      </c>
      <c r="AH106" s="104">
        <v>2487.9160363675201</v>
      </c>
      <c r="AI106" s="104">
        <v>3178.0857024964998</v>
      </c>
      <c r="AJ106" s="104">
        <v>3714.56826371957</v>
      </c>
      <c r="AK106" s="104">
        <v>4068.9024123337999</v>
      </c>
      <c r="AL106" s="104">
        <v>4284.8815104612704</v>
      </c>
      <c r="AM106" s="104">
        <v>4408.95126509494</v>
      </c>
      <c r="AN106" s="104">
        <v>4490.7489754909702</v>
      </c>
      <c r="AO106" s="104">
        <v>4545.3154014520996</v>
      </c>
      <c r="AP106" s="104">
        <v>4589.7706951817199</v>
      </c>
      <c r="AQ106" s="104"/>
      <c r="AR106" s="104"/>
      <c r="AS106" s="104"/>
      <c r="AT106" s="104"/>
      <c r="AU106" s="104"/>
      <c r="AV106" s="104"/>
      <c r="AW106" s="104"/>
      <c r="AX106" s="104"/>
      <c r="AY106" s="104"/>
      <c r="AZ106" s="104"/>
      <c r="BA106" s="104">
        <v>30.15</v>
      </c>
      <c r="BB106" s="27">
        <f t="shared" ca="1" si="7"/>
        <v>0</v>
      </c>
      <c r="BC106" s="27">
        <f t="shared" ca="1" si="8"/>
        <v>0</v>
      </c>
      <c r="BD106" s="27">
        <f>IF(C106="","",MAX($BD$3:BD105)+1)</f>
        <v>103</v>
      </c>
      <c r="BE106" s="27">
        <f t="shared" ca="1" si="9"/>
        <v>106</v>
      </c>
      <c r="BF106" s="27" t="str">
        <f t="shared" si="10"/>
        <v>2G4</v>
      </c>
      <c r="BG106" s="27" t="str">
        <f t="shared" ca="1" si="11"/>
        <v/>
      </c>
      <c r="BH106" s="27" t="str">
        <f t="shared" ca="1" si="12"/>
        <v/>
      </c>
    </row>
    <row r="107" spans="1:60" x14ac:dyDescent="0.25">
      <c r="A107" s="104">
        <v>2</v>
      </c>
      <c r="B107" s="258" t="s">
        <v>123</v>
      </c>
      <c r="C107" s="104">
        <v>19.423346315146802</v>
      </c>
      <c r="D107" s="104">
        <v>21.145415005698801</v>
      </c>
      <c r="E107" s="104">
        <v>12.3934512784581</v>
      </c>
      <c r="F107" s="104">
        <v>8.1237048934908707</v>
      </c>
      <c r="G107" s="104">
        <v>6.1690722496186901</v>
      </c>
      <c r="H107" s="104">
        <v>3.3552983433605701</v>
      </c>
      <c r="I107" s="104">
        <v>1.2450469463478799</v>
      </c>
      <c r="J107" s="104">
        <v>2.25364089465711</v>
      </c>
      <c r="K107" s="104">
        <v>0.51462719163919202</v>
      </c>
      <c r="L107" s="104">
        <v>2.1184079120421302</v>
      </c>
      <c r="M107" s="104">
        <v>-4.3276128823717999</v>
      </c>
      <c r="N107" s="104">
        <v>-4.0245733500901197</v>
      </c>
      <c r="O107" s="104">
        <v>-7.6283840272808403</v>
      </c>
      <c r="P107" s="104">
        <v>-7.2155313880007297</v>
      </c>
      <c r="Q107" s="104">
        <v>-8.6842628663453105</v>
      </c>
      <c r="R107" s="104">
        <v>-5.1718362789033598</v>
      </c>
      <c r="S107" s="104">
        <v>-8.3858205316664698</v>
      </c>
      <c r="T107" s="104">
        <v>-9.4734965681459506</v>
      </c>
      <c r="U107" s="104">
        <v>-7.7801051389596996</v>
      </c>
      <c r="V107" s="104">
        <v>-9.1553932514975696</v>
      </c>
      <c r="W107" s="104">
        <v>-4.1718058548667596</v>
      </c>
      <c r="X107" s="104">
        <v>-5.30928246692201</v>
      </c>
      <c r="Y107" s="104">
        <v>2.7103102790820199</v>
      </c>
      <c r="Z107" s="104">
        <v>11.885806222374001</v>
      </c>
      <c r="AA107" s="104">
        <v>37.171903335909498</v>
      </c>
      <c r="AB107" s="104">
        <v>75.417741826061004</v>
      </c>
      <c r="AC107" s="104">
        <v>162.883741149488</v>
      </c>
      <c r="AD107" s="104">
        <v>314.32292096153799</v>
      </c>
      <c r="AE107" s="104">
        <v>575.21849047519902</v>
      </c>
      <c r="AF107" s="104">
        <v>1014.42073168466</v>
      </c>
      <c r="AG107" s="104">
        <v>1640.74165347184</v>
      </c>
      <c r="AH107" s="104">
        <v>2348.3424604204001</v>
      </c>
      <c r="AI107" s="104">
        <v>2971.6905503084299</v>
      </c>
      <c r="AJ107" s="104">
        <v>3445.10373196826</v>
      </c>
      <c r="AK107" s="104">
        <v>3756.7969755712002</v>
      </c>
      <c r="AL107" s="104">
        <v>3943.5579967138701</v>
      </c>
      <c r="AM107" s="104">
        <v>4054.97227110015</v>
      </c>
      <c r="AN107" s="104">
        <v>4120.6429970986601</v>
      </c>
      <c r="AO107" s="104">
        <v>4167.6682568271799</v>
      </c>
      <c r="AP107" s="104">
        <v>4212.14476574946</v>
      </c>
      <c r="AQ107" s="104"/>
      <c r="AR107" s="104"/>
      <c r="AS107" s="104"/>
      <c r="AT107" s="104"/>
      <c r="AU107" s="104"/>
      <c r="AV107" s="104"/>
      <c r="AW107" s="104"/>
      <c r="AX107" s="104"/>
      <c r="AY107" s="104"/>
      <c r="AZ107" s="104"/>
      <c r="BA107" s="104">
        <v>24.77</v>
      </c>
      <c r="BB107" s="27">
        <f t="shared" ca="1" si="7"/>
        <v>0</v>
      </c>
      <c r="BC107" s="27">
        <f t="shared" ca="1" si="8"/>
        <v>0</v>
      </c>
      <c r="BD107" s="27">
        <f>IF(C107="","",MAX($BD$3:BD106)+1)</f>
        <v>104</v>
      </c>
      <c r="BE107" s="27">
        <f t="shared" ca="1" si="9"/>
        <v>107</v>
      </c>
      <c r="BF107" s="27" t="str">
        <f t="shared" si="10"/>
        <v>2H4</v>
      </c>
      <c r="BG107" s="27" t="str">
        <f t="shared" ca="1" si="11"/>
        <v/>
      </c>
      <c r="BH107" s="27" t="str">
        <f t="shared" ca="1" si="12"/>
        <v/>
      </c>
    </row>
    <row r="108" spans="1:60" x14ac:dyDescent="0.25">
      <c r="A108" s="104">
        <v>2</v>
      </c>
      <c r="B108" s="258" t="s">
        <v>82</v>
      </c>
      <c r="C108" s="104">
        <v>0.444626835139388</v>
      </c>
      <c r="D108" s="104">
        <v>12.312162262049201</v>
      </c>
      <c r="E108" s="104">
        <v>11.263518584171401</v>
      </c>
      <c r="F108" s="104">
        <v>3.05318472680483</v>
      </c>
      <c r="G108" s="104">
        <v>3.0736073242947</v>
      </c>
      <c r="H108" s="104">
        <v>0.31249616841114403</v>
      </c>
      <c r="I108" s="104">
        <v>0.73286392826594204</v>
      </c>
      <c r="J108" s="104">
        <v>-2.9170555952373398</v>
      </c>
      <c r="K108" s="104">
        <v>-1.6254446820967099</v>
      </c>
      <c r="L108" s="104">
        <v>1.6774450607354101</v>
      </c>
      <c r="M108" s="104">
        <v>-1.4701911150832501</v>
      </c>
      <c r="N108" s="104">
        <v>-6.1877750805715603</v>
      </c>
      <c r="O108" s="104">
        <v>-7.2786053096897403</v>
      </c>
      <c r="P108" s="104">
        <v>-4.1136693631815398</v>
      </c>
      <c r="Q108" s="104">
        <v>-5.3243701610354002</v>
      </c>
      <c r="R108" s="104">
        <v>-3.6000201775987102</v>
      </c>
      <c r="S108" s="104">
        <v>-4.8766428051194399</v>
      </c>
      <c r="T108" s="104">
        <v>-1.45728030418832</v>
      </c>
      <c r="U108" s="104">
        <v>7.3119287893555303</v>
      </c>
      <c r="V108" s="104">
        <v>20.203220015737799</v>
      </c>
      <c r="W108" s="104">
        <v>55.155140010204398</v>
      </c>
      <c r="X108" s="104">
        <v>102.290396430756</v>
      </c>
      <c r="Y108" s="104">
        <v>191.106055682788</v>
      </c>
      <c r="Z108" s="104">
        <v>348.963512882126</v>
      </c>
      <c r="AA108" s="104">
        <v>612.70901336715997</v>
      </c>
      <c r="AB108" s="104">
        <v>1016.59746794489</v>
      </c>
      <c r="AC108" s="104">
        <v>1574.0449187250599</v>
      </c>
      <c r="AD108" s="104">
        <v>2175.8523877474499</v>
      </c>
      <c r="AE108" s="104">
        <v>2699.9559832695199</v>
      </c>
      <c r="AF108" s="104">
        <v>3091.73155737975</v>
      </c>
      <c r="AG108" s="104">
        <v>3335.0233758693798</v>
      </c>
      <c r="AH108" s="104">
        <v>3472.1982136292399</v>
      </c>
      <c r="AI108" s="104">
        <v>3559.3477952082599</v>
      </c>
      <c r="AJ108" s="104">
        <v>3626.0826104204298</v>
      </c>
      <c r="AK108" s="104">
        <v>3678.8558415528901</v>
      </c>
      <c r="AL108" s="104">
        <v>3711.7131510136901</v>
      </c>
      <c r="AM108" s="104">
        <v>3741.2739413584</v>
      </c>
      <c r="AN108" s="104">
        <v>3765.5492144793702</v>
      </c>
      <c r="AO108" s="104">
        <v>3787.0311735566502</v>
      </c>
      <c r="AP108" s="104">
        <v>3799.7055034539198</v>
      </c>
      <c r="AQ108" s="104"/>
      <c r="AR108" s="104"/>
      <c r="AS108" s="104"/>
      <c r="AT108" s="104"/>
      <c r="AU108" s="104"/>
      <c r="AV108" s="104"/>
      <c r="AW108" s="104"/>
      <c r="AX108" s="104"/>
      <c r="AY108" s="104"/>
      <c r="AZ108" s="104"/>
      <c r="BA108" s="104"/>
      <c r="BB108" s="27">
        <f t="shared" ca="1" si="7"/>
        <v>0</v>
      </c>
      <c r="BC108" s="27">
        <f t="shared" ca="1" si="8"/>
        <v>0</v>
      </c>
      <c r="BD108" s="27">
        <f>IF(C108="","",MAX($BD$3:BD107)+1)</f>
        <v>105</v>
      </c>
      <c r="BE108" s="27">
        <f t="shared" ca="1" si="9"/>
        <v>108</v>
      </c>
      <c r="BF108" s="27" t="str">
        <f t="shared" si="10"/>
        <v>2A5</v>
      </c>
      <c r="BG108" s="27" t="str">
        <f t="shared" ca="1" si="11"/>
        <v/>
      </c>
      <c r="BH108" s="27" t="str">
        <f t="shared" ca="1" si="12"/>
        <v/>
      </c>
    </row>
    <row r="109" spans="1:60" x14ac:dyDescent="0.25">
      <c r="A109" s="104">
        <v>2</v>
      </c>
      <c r="B109" s="258" t="s">
        <v>83</v>
      </c>
      <c r="C109" s="104">
        <v>0.586602128723826</v>
      </c>
      <c r="D109" s="104">
        <v>4.1979624988425703</v>
      </c>
      <c r="E109" s="104">
        <v>2.17796007340166</v>
      </c>
      <c r="F109" s="104">
        <v>4.6385425188154796</v>
      </c>
      <c r="G109" s="104">
        <v>5.1037007779787</v>
      </c>
      <c r="H109" s="104">
        <v>3.3546953198647298</v>
      </c>
      <c r="I109" s="104">
        <v>2.2778560135702701</v>
      </c>
      <c r="J109" s="104">
        <v>1.7562824108458699</v>
      </c>
      <c r="K109" s="104">
        <v>1.9113191745054801</v>
      </c>
      <c r="L109" s="104">
        <v>-3.4584792750042599</v>
      </c>
      <c r="M109" s="104">
        <v>-1.3751414684202199</v>
      </c>
      <c r="N109" s="104">
        <v>-1.74707779148139</v>
      </c>
      <c r="O109" s="104">
        <v>-2.1550523787896099</v>
      </c>
      <c r="P109" s="104">
        <v>-7.3995587786284904</v>
      </c>
      <c r="Q109" s="104">
        <v>-8.1748791512604804</v>
      </c>
      <c r="R109" s="104">
        <v>-9.5845572478970098</v>
      </c>
      <c r="S109" s="104">
        <v>-2.81166089055887</v>
      </c>
      <c r="T109" s="104">
        <v>-0.39966361122469601</v>
      </c>
      <c r="U109" s="104">
        <v>4.9433173944266899</v>
      </c>
      <c r="V109" s="104">
        <v>23.0072499515441</v>
      </c>
      <c r="W109" s="104">
        <v>51.174645971486399</v>
      </c>
      <c r="X109" s="104">
        <v>99.992122814217495</v>
      </c>
      <c r="Y109" s="104">
        <v>192.53728962580101</v>
      </c>
      <c r="Z109" s="104">
        <v>349.02047034115299</v>
      </c>
      <c r="AA109" s="104">
        <v>610.66674655590998</v>
      </c>
      <c r="AB109" s="104">
        <v>1027.5407641886</v>
      </c>
      <c r="AC109" s="104">
        <v>1609.79433866758</v>
      </c>
      <c r="AD109" s="104">
        <v>2269.8272721273902</v>
      </c>
      <c r="AE109" s="104">
        <v>2853.4004828460502</v>
      </c>
      <c r="AF109" s="104">
        <v>3297.9760128829998</v>
      </c>
      <c r="AG109" s="104">
        <v>3582.0258358206802</v>
      </c>
      <c r="AH109" s="104">
        <v>3739.9098564993901</v>
      </c>
      <c r="AI109" s="104">
        <v>3839.8041137404898</v>
      </c>
      <c r="AJ109" s="104">
        <v>3911.9247152255698</v>
      </c>
      <c r="AK109" s="104">
        <v>3974.0589408648698</v>
      </c>
      <c r="AL109" s="104">
        <v>4016.9107434286998</v>
      </c>
      <c r="AM109" s="104">
        <v>4047.8003144849399</v>
      </c>
      <c r="AN109" s="104">
        <v>4075.2687176921099</v>
      </c>
      <c r="AO109" s="104">
        <v>4097.4450746759403</v>
      </c>
      <c r="AP109" s="104">
        <v>4116.9594791250302</v>
      </c>
      <c r="AQ109" s="104"/>
      <c r="AR109" s="104"/>
      <c r="AS109" s="104"/>
      <c r="AT109" s="104"/>
      <c r="AU109" s="104"/>
      <c r="AV109" s="104"/>
      <c r="AW109" s="104"/>
      <c r="AX109" s="104"/>
      <c r="AY109" s="104"/>
      <c r="AZ109" s="104"/>
      <c r="BA109" s="104"/>
      <c r="BB109" s="27">
        <f t="shared" ca="1" si="7"/>
        <v>0</v>
      </c>
      <c r="BC109" s="27">
        <f t="shared" ca="1" si="8"/>
        <v>0</v>
      </c>
      <c r="BD109" s="27">
        <f>IF(C109="","",MAX($BD$3:BD108)+1)</f>
        <v>106</v>
      </c>
      <c r="BE109" s="27">
        <f t="shared" ca="1" si="9"/>
        <v>109</v>
      </c>
      <c r="BF109" s="27" t="str">
        <f t="shared" si="10"/>
        <v>2B5</v>
      </c>
      <c r="BG109" s="27" t="str">
        <f t="shared" ca="1" si="11"/>
        <v/>
      </c>
      <c r="BH109" s="27" t="str">
        <f t="shared" ca="1" si="12"/>
        <v/>
      </c>
    </row>
    <row r="110" spans="1:60" x14ac:dyDescent="0.25">
      <c r="A110" s="104">
        <v>2</v>
      </c>
      <c r="B110" s="258" t="s">
        <v>96</v>
      </c>
      <c r="C110" s="104">
        <v>8.1012054622710803</v>
      </c>
      <c r="D110" s="104">
        <v>8.5971025727153592</v>
      </c>
      <c r="E110" s="104">
        <v>10.516980459456599</v>
      </c>
      <c r="F110" s="104">
        <v>7.3216400600717897</v>
      </c>
      <c r="G110" s="104">
        <v>0.51616916500052001</v>
      </c>
      <c r="H110" s="104">
        <v>-2.41970665329245</v>
      </c>
      <c r="I110" s="104">
        <v>4.2322585390165797</v>
      </c>
      <c r="J110" s="104">
        <v>8.4011570806978894E-2</v>
      </c>
      <c r="K110" s="104">
        <v>2.23472802544347</v>
      </c>
      <c r="L110" s="104">
        <v>-1.67920937801273</v>
      </c>
      <c r="M110" s="104">
        <v>-3.1933741502080002</v>
      </c>
      <c r="N110" s="104">
        <v>-2.7226538521108501</v>
      </c>
      <c r="O110" s="104">
        <v>-7.7602382783788899</v>
      </c>
      <c r="P110" s="104">
        <v>-0.81330163147367796</v>
      </c>
      <c r="Q110" s="104">
        <v>-1.72672731602597</v>
      </c>
      <c r="R110" s="104">
        <v>-4.9527817253983804</v>
      </c>
      <c r="S110" s="104">
        <v>-3.3129337538171102</v>
      </c>
      <c r="T110" s="104">
        <v>-3.3013214419124801</v>
      </c>
      <c r="U110" s="104">
        <v>-5.7527270084046904</v>
      </c>
      <c r="V110" s="104">
        <v>-5.3213851681084599</v>
      </c>
      <c r="W110" s="104">
        <v>-1.89395660704304</v>
      </c>
      <c r="X110" s="104">
        <v>-5.0025562753744399</v>
      </c>
      <c r="Y110" s="104">
        <v>-4.3980240827754598</v>
      </c>
      <c r="Z110" s="104">
        <v>6.9749868883095596</v>
      </c>
      <c r="AA110" s="104">
        <v>27.688262404932601</v>
      </c>
      <c r="AB110" s="104">
        <v>58.1226146957192</v>
      </c>
      <c r="AC110" s="104">
        <v>127.31896306633899</v>
      </c>
      <c r="AD110" s="104">
        <v>244.42384237550601</v>
      </c>
      <c r="AE110" s="104">
        <v>472.22395322025898</v>
      </c>
      <c r="AF110" s="104">
        <v>866.96862469789403</v>
      </c>
      <c r="AG110" s="104">
        <v>1472.4557485103101</v>
      </c>
      <c r="AH110" s="104">
        <v>2211.1078947333599</v>
      </c>
      <c r="AI110" s="104">
        <v>2869.1109212301799</v>
      </c>
      <c r="AJ110" s="104">
        <v>3377.4065418312598</v>
      </c>
      <c r="AK110" s="104">
        <v>3704.4348863145301</v>
      </c>
      <c r="AL110" s="104">
        <v>3899.7828807992701</v>
      </c>
      <c r="AM110" s="104">
        <v>4008.0642572883298</v>
      </c>
      <c r="AN110" s="104">
        <v>4078.4957830619501</v>
      </c>
      <c r="AO110" s="104">
        <v>4117.6659455416702</v>
      </c>
      <c r="AP110" s="104">
        <v>4150.0192988941399</v>
      </c>
      <c r="AQ110" s="104"/>
      <c r="AR110" s="104"/>
      <c r="AS110" s="104"/>
      <c r="AT110" s="104"/>
      <c r="AU110" s="104"/>
      <c r="AV110" s="104"/>
      <c r="AW110" s="104"/>
      <c r="AX110" s="104"/>
      <c r="AY110" s="104"/>
      <c r="AZ110" s="104"/>
      <c r="BA110" s="104"/>
      <c r="BB110" s="27">
        <f t="shared" ca="1" si="7"/>
        <v>0</v>
      </c>
      <c r="BC110" s="27">
        <f t="shared" ca="1" si="8"/>
        <v>0</v>
      </c>
      <c r="BD110" s="27">
        <f>IF(C110="","",MAX($BD$3:BD109)+1)</f>
        <v>107</v>
      </c>
      <c r="BE110" s="27">
        <f t="shared" ca="1" si="9"/>
        <v>110</v>
      </c>
      <c r="BF110" s="27" t="str">
        <f t="shared" si="10"/>
        <v>2C5</v>
      </c>
      <c r="BG110" s="27" t="str">
        <f t="shared" ca="1" si="11"/>
        <v/>
      </c>
      <c r="BH110" s="27" t="str">
        <f t="shared" ca="1" si="12"/>
        <v/>
      </c>
    </row>
    <row r="111" spans="1:60" x14ac:dyDescent="0.25">
      <c r="A111" s="104">
        <v>2</v>
      </c>
      <c r="B111" s="258" t="s">
        <v>97</v>
      </c>
      <c r="C111" s="104">
        <v>0.90250519644951099</v>
      </c>
      <c r="D111" s="104">
        <v>2.6538734425880599</v>
      </c>
      <c r="E111" s="104">
        <v>0.171834359906825</v>
      </c>
      <c r="F111" s="104">
        <v>1.81934593552296</v>
      </c>
      <c r="G111" s="104">
        <v>3.2170542190124198</v>
      </c>
      <c r="H111" s="104">
        <v>3.8901078171961698</v>
      </c>
      <c r="I111" s="104">
        <v>0.69158806551376995</v>
      </c>
      <c r="J111" s="104">
        <v>2.0460201845921802</v>
      </c>
      <c r="K111" s="104">
        <v>1.33261060470522</v>
      </c>
      <c r="L111" s="104">
        <v>-1.5904348508070101</v>
      </c>
      <c r="M111" s="104">
        <v>5.63625566912651</v>
      </c>
      <c r="N111" s="104">
        <v>3.8248485160261199</v>
      </c>
      <c r="O111" s="104">
        <v>-1.13253574602368</v>
      </c>
      <c r="P111" s="104">
        <v>-1.7682060629540499</v>
      </c>
      <c r="Q111" s="104">
        <v>-2.01999338159021</v>
      </c>
      <c r="R111" s="104">
        <v>0.152958687422142</v>
      </c>
      <c r="S111" s="104">
        <v>-5.0818143837382204</v>
      </c>
      <c r="T111" s="104">
        <v>-9.5869332040951996</v>
      </c>
      <c r="U111" s="104">
        <v>-8.2795660178940107</v>
      </c>
      <c r="V111" s="104">
        <v>-2.6532123500978702</v>
      </c>
      <c r="W111" s="104">
        <v>-8.1054871214632804</v>
      </c>
      <c r="X111" s="104">
        <v>-6.4736776640907001</v>
      </c>
      <c r="Y111" s="104">
        <v>0.46931295101558101</v>
      </c>
      <c r="Z111" s="104">
        <v>8.3862905436358197</v>
      </c>
      <c r="AA111" s="104">
        <v>23.0970847849471</v>
      </c>
      <c r="AB111" s="104">
        <v>61.013770413655003</v>
      </c>
      <c r="AC111" s="104">
        <v>127.294673218589</v>
      </c>
      <c r="AD111" s="104">
        <v>259.50908055538002</v>
      </c>
      <c r="AE111" s="104">
        <v>493.86632630632403</v>
      </c>
      <c r="AF111" s="104">
        <v>909.981887270784</v>
      </c>
      <c r="AG111" s="104">
        <v>1555.2576098232</v>
      </c>
      <c r="AH111" s="104">
        <v>2361.2555904773899</v>
      </c>
      <c r="AI111" s="104">
        <v>3085.8269513518499</v>
      </c>
      <c r="AJ111" s="104">
        <v>3652.1802339437299</v>
      </c>
      <c r="AK111" s="104">
        <v>4017.98521475797</v>
      </c>
      <c r="AL111" s="104">
        <v>4229.8184136747204</v>
      </c>
      <c r="AM111" s="104">
        <v>4348.7761667267496</v>
      </c>
      <c r="AN111" s="104">
        <v>4428.97555334563</v>
      </c>
      <c r="AO111" s="104">
        <v>4483.4211955641404</v>
      </c>
      <c r="AP111" s="104">
        <v>4527.8082158523603</v>
      </c>
      <c r="AQ111" s="104"/>
      <c r="AR111" s="104"/>
      <c r="AS111" s="104"/>
      <c r="AT111" s="104"/>
      <c r="AU111" s="104"/>
      <c r="AV111" s="104"/>
      <c r="AW111" s="104"/>
      <c r="AX111" s="104"/>
      <c r="AY111" s="104"/>
      <c r="AZ111" s="104"/>
      <c r="BA111" s="104"/>
      <c r="BB111" s="27">
        <f t="shared" ca="1" si="7"/>
        <v>0</v>
      </c>
      <c r="BC111" s="27">
        <f t="shared" ca="1" si="8"/>
        <v>0</v>
      </c>
      <c r="BD111" s="27">
        <f>IF(C111="","",MAX($BD$3:BD110)+1)</f>
        <v>108</v>
      </c>
      <c r="BE111" s="27">
        <f t="shared" ca="1" si="9"/>
        <v>111</v>
      </c>
      <c r="BF111" s="27" t="str">
        <f t="shared" si="10"/>
        <v>2D5</v>
      </c>
      <c r="BG111" s="27" t="str">
        <f t="shared" ca="1" si="11"/>
        <v/>
      </c>
      <c r="BH111" s="27" t="str">
        <f t="shared" ca="1" si="12"/>
        <v/>
      </c>
    </row>
    <row r="112" spans="1:60" x14ac:dyDescent="0.25">
      <c r="A112" s="104">
        <v>2</v>
      </c>
      <c r="B112" s="258" t="s">
        <v>110</v>
      </c>
      <c r="C112" s="104">
        <v>-3.07147375849536</v>
      </c>
      <c r="D112" s="104">
        <v>1.89430506380677</v>
      </c>
      <c r="E112" s="104">
        <v>5.2877486064285204</v>
      </c>
      <c r="F112" s="104">
        <v>1.3795152034390401</v>
      </c>
      <c r="G112" s="104">
        <v>1.7142215577619</v>
      </c>
      <c r="H112" s="104">
        <v>8.6292389627587909</v>
      </c>
      <c r="I112" s="104">
        <v>4.9933936414381597</v>
      </c>
      <c r="J112" s="104">
        <v>-0.57480907923036295</v>
      </c>
      <c r="K112" s="104">
        <v>-0.13817413580545701</v>
      </c>
      <c r="L112" s="104">
        <v>0.84410684380281997</v>
      </c>
      <c r="M112" s="104">
        <v>3.5260857732737398E-2</v>
      </c>
      <c r="N112" s="104">
        <v>-5.0697594450093701</v>
      </c>
      <c r="O112" s="104">
        <v>-3.10440698851062</v>
      </c>
      <c r="P112" s="104">
        <v>-3.2137320033116299</v>
      </c>
      <c r="Q112" s="104">
        <v>-7.8128421251653899</v>
      </c>
      <c r="R112" s="104">
        <v>-4.1249357341266704</v>
      </c>
      <c r="S112" s="104">
        <v>-5.7015523674290298</v>
      </c>
      <c r="T112" s="104">
        <v>-6.93541652039948</v>
      </c>
      <c r="U112" s="104">
        <v>-8.0859915361988897</v>
      </c>
      <c r="V112" s="104">
        <v>-4.6861831155847504</v>
      </c>
      <c r="W112" s="104">
        <v>-8.1627807267595909</v>
      </c>
      <c r="X112" s="104">
        <v>-1.64029680296062</v>
      </c>
      <c r="Y112" s="104">
        <v>-2.1616574759209501</v>
      </c>
      <c r="Z112" s="104">
        <v>9.2265548477935209</v>
      </c>
      <c r="AA112" s="104">
        <v>27.671082572802799</v>
      </c>
      <c r="AB112" s="104">
        <v>70.975362861042399</v>
      </c>
      <c r="AC112" s="104">
        <v>141.15225065456099</v>
      </c>
      <c r="AD112" s="104">
        <v>286.97837297491498</v>
      </c>
      <c r="AE112" s="104">
        <v>539.60407353983999</v>
      </c>
      <c r="AF112" s="104">
        <v>989.50057792935502</v>
      </c>
      <c r="AG112" s="104">
        <v>1669.8996719023501</v>
      </c>
      <c r="AH112" s="104">
        <v>2512.0281183305201</v>
      </c>
      <c r="AI112" s="104">
        <v>3268.2592613432798</v>
      </c>
      <c r="AJ112" s="104">
        <v>3864.0289978848</v>
      </c>
      <c r="AK112" s="104">
        <v>4257.36642916049</v>
      </c>
      <c r="AL112" s="104">
        <v>4492.6291160022702</v>
      </c>
      <c r="AM112" s="104">
        <v>4629.0139027753103</v>
      </c>
      <c r="AN112" s="104">
        <v>4713.9682369085804</v>
      </c>
      <c r="AO112" s="104">
        <v>4770.4710637357703</v>
      </c>
      <c r="AP112" s="104">
        <v>4813.8896419475705</v>
      </c>
      <c r="AQ112" s="104"/>
      <c r="AR112" s="104"/>
      <c r="AS112" s="104"/>
      <c r="AT112" s="104"/>
      <c r="AU112" s="104"/>
      <c r="AV112" s="104"/>
      <c r="AW112" s="104"/>
      <c r="AX112" s="104"/>
      <c r="AY112" s="104"/>
      <c r="AZ112" s="104"/>
      <c r="BA112" s="104"/>
      <c r="BB112" s="27">
        <f t="shared" ca="1" si="7"/>
        <v>0</v>
      </c>
      <c r="BC112" s="27">
        <f t="shared" ca="1" si="8"/>
        <v>0</v>
      </c>
      <c r="BD112" s="27">
        <f>IF(C112="","",MAX($BD$3:BD111)+1)</f>
        <v>109</v>
      </c>
      <c r="BE112" s="27">
        <f t="shared" ca="1" si="9"/>
        <v>112</v>
      </c>
      <c r="BF112" s="27" t="str">
        <f t="shared" si="10"/>
        <v>2E5</v>
      </c>
      <c r="BG112" s="27" t="str">
        <f t="shared" ca="1" si="11"/>
        <v/>
      </c>
      <c r="BH112" s="27" t="str">
        <f t="shared" ca="1" si="12"/>
        <v/>
      </c>
    </row>
    <row r="113" spans="1:60" x14ac:dyDescent="0.25">
      <c r="A113" s="104">
        <v>2</v>
      </c>
      <c r="B113" s="258" t="s">
        <v>111</v>
      </c>
      <c r="C113" s="104">
        <v>-0.85257093953987395</v>
      </c>
      <c r="D113" s="104">
        <v>8.0344424665286205</v>
      </c>
      <c r="E113" s="104">
        <v>6.5601453786325701</v>
      </c>
      <c r="F113" s="104">
        <v>4.4231768514810001</v>
      </c>
      <c r="G113" s="104">
        <v>5.0947910290319696</v>
      </c>
      <c r="H113" s="104">
        <v>5.1172826825045403</v>
      </c>
      <c r="I113" s="104">
        <v>2.8305140672541702</v>
      </c>
      <c r="J113" s="104">
        <v>-2.0082789109856098</v>
      </c>
      <c r="K113" s="104">
        <v>7.3654293448271402E-2</v>
      </c>
      <c r="L113" s="104">
        <v>-1.56472537250511</v>
      </c>
      <c r="M113" s="104">
        <v>-2.2279783605777101</v>
      </c>
      <c r="N113" s="104">
        <v>-1.9327017842479099</v>
      </c>
      <c r="O113" s="104">
        <v>-3.8605554874961898</v>
      </c>
      <c r="P113" s="104">
        <v>-4.2371603928436299</v>
      </c>
      <c r="Q113" s="104">
        <v>-2.43027967364515</v>
      </c>
      <c r="R113" s="104">
        <v>-6.10755950998964</v>
      </c>
      <c r="S113" s="104">
        <v>-6.1125131535573001</v>
      </c>
      <c r="T113" s="104">
        <v>-9.6755640332630701</v>
      </c>
      <c r="U113" s="104">
        <v>-7.2633787420209002</v>
      </c>
      <c r="V113" s="104">
        <v>-5.7717218521957001</v>
      </c>
      <c r="W113" s="104">
        <v>-7.6205726870562103</v>
      </c>
      <c r="X113" s="104">
        <v>-3.30678742674263</v>
      </c>
      <c r="Y113" s="104">
        <v>1.9420445756886699</v>
      </c>
      <c r="Z113" s="104">
        <v>9.7575673321853191</v>
      </c>
      <c r="AA113" s="104">
        <v>27.093163825137299</v>
      </c>
      <c r="AB113" s="104">
        <v>60.361966219469601</v>
      </c>
      <c r="AC113" s="104">
        <v>120.497212263322</v>
      </c>
      <c r="AD113" s="104">
        <v>245.217214845938</v>
      </c>
      <c r="AE113" s="104">
        <v>468.93616848410602</v>
      </c>
      <c r="AF113" s="104">
        <v>866.03985179690301</v>
      </c>
      <c r="AG113" s="104">
        <v>1486.19260497749</v>
      </c>
      <c r="AH113" s="104">
        <v>2302.7986166461201</v>
      </c>
      <c r="AI113" s="104">
        <v>3057.4691662468999</v>
      </c>
      <c r="AJ113" s="104">
        <v>3673.3323224686101</v>
      </c>
      <c r="AK113" s="104">
        <v>4090.3818867669902</v>
      </c>
      <c r="AL113" s="104">
        <v>4342.0750054741202</v>
      </c>
      <c r="AM113" s="104">
        <v>4490.1574880017197</v>
      </c>
      <c r="AN113" s="104">
        <v>4576.6508573109204</v>
      </c>
      <c r="AO113" s="104">
        <v>4634.7720127145703</v>
      </c>
      <c r="AP113" s="104">
        <v>4679.64707611216</v>
      </c>
      <c r="AQ113" s="104"/>
      <c r="AR113" s="104"/>
      <c r="AS113" s="104"/>
      <c r="AT113" s="104"/>
      <c r="AU113" s="104"/>
      <c r="AV113" s="104"/>
      <c r="AW113" s="104"/>
      <c r="AX113" s="104"/>
      <c r="AY113" s="104"/>
      <c r="AZ113" s="104"/>
      <c r="BA113" s="104"/>
      <c r="BB113" s="27">
        <f t="shared" ca="1" si="7"/>
        <v>0</v>
      </c>
      <c r="BC113" s="27">
        <f t="shared" ca="1" si="8"/>
        <v>0</v>
      </c>
      <c r="BD113" s="27">
        <f>IF(C113="","",MAX($BD$3:BD112)+1)</f>
        <v>110</v>
      </c>
      <c r="BE113" s="27">
        <f t="shared" ca="1" si="9"/>
        <v>113</v>
      </c>
      <c r="BF113" s="27" t="str">
        <f t="shared" si="10"/>
        <v>2F5</v>
      </c>
      <c r="BG113" s="27" t="str">
        <f t="shared" ca="1" si="11"/>
        <v/>
      </c>
      <c r="BH113" s="27" t="str">
        <f t="shared" ca="1" si="12"/>
        <v/>
      </c>
    </row>
    <row r="114" spans="1:60" x14ac:dyDescent="0.25">
      <c r="A114" s="104">
        <v>2</v>
      </c>
      <c r="B114" s="258" t="s">
        <v>124</v>
      </c>
      <c r="C114" s="104">
        <v>0.19223257739940899</v>
      </c>
      <c r="D114" s="104">
        <v>12.319365340338701</v>
      </c>
      <c r="E114" s="104">
        <v>6.9750912468944097</v>
      </c>
      <c r="F114" s="104">
        <v>8.3894890255705796</v>
      </c>
      <c r="G114" s="104">
        <v>0.59453334631689403</v>
      </c>
      <c r="H114" s="104">
        <v>1.02183607212328</v>
      </c>
      <c r="I114" s="104">
        <v>-0.60469013199372001</v>
      </c>
      <c r="J114" s="104">
        <v>4.6646474576332402</v>
      </c>
      <c r="K114" s="104">
        <v>0.43879812578552402</v>
      </c>
      <c r="L114" s="104">
        <v>-1.62628839543368</v>
      </c>
      <c r="M114" s="104">
        <v>-0.44638339987113801</v>
      </c>
      <c r="N114" s="104">
        <v>-5.6522904211142304</v>
      </c>
      <c r="O114" s="104">
        <v>-4.1886662883675898</v>
      </c>
      <c r="P114" s="104">
        <v>-4.4343617376362099</v>
      </c>
      <c r="Q114" s="104">
        <v>-3.19400772473591</v>
      </c>
      <c r="R114" s="104">
        <v>-4.7941529213471803</v>
      </c>
      <c r="S114" s="104">
        <v>-5.31063876970211</v>
      </c>
      <c r="T114" s="104">
        <v>-1.82652679864032</v>
      </c>
      <c r="U114" s="104">
        <v>-7.05835651347161</v>
      </c>
      <c r="V114" s="104">
        <v>-6.7598402880171298</v>
      </c>
      <c r="W114" s="104">
        <v>-4.6647529441302096</v>
      </c>
      <c r="X114" s="104">
        <v>1.3196423054068899E-2</v>
      </c>
      <c r="Y114" s="104">
        <v>7.0111821861446497</v>
      </c>
      <c r="Z114" s="104">
        <v>25.600208413823999</v>
      </c>
      <c r="AA114" s="104">
        <v>62.312212327458802</v>
      </c>
      <c r="AB114" s="104">
        <v>126.92791373057101</v>
      </c>
      <c r="AC114" s="104">
        <v>247.21946601767601</v>
      </c>
      <c r="AD114" s="104">
        <v>459.53416181994203</v>
      </c>
      <c r="AE114" s="104">
        <v>827.55062708341495</v>
      </c>
      <c r="AF114" s="104">
        <v>1393.8444725459599</v>
      </c>
      <c r="AG114" s="104">
        <v>2129.5069032712099</v>
      </c>
      <c r="AH114" s="104">
        <v>2819.6967146985899</v>
      </c>
      <c r="AI114" s="104">
        <v>3389.9321144474802</v>
      </c>
      <c r="AJ114" s="104">
        <v>3790.5608049526099</v>
      </c>
      <c r="AK114" s="104">
        <v>4039.4998611471201</v>
      </c>
      <c r="AL114" s="104">
        <v>4188.7355384607099</v>
      </c>
      <c r="AM114" s="104">
        <v>4277.50238083967</v>
      </c>
      <c r="AN114" s="104">
        <v>4330.1345845864598</v>
      </c>
      <c r="AO114" s="104">
        <v>4366.0890708840798</v>
      </c>
      <c r="AP114" s="104">
        <v>4395.7835933514598</v>
      </c>
      <c r="AQ114" s="104"/>
      <c r="AR114" s="104"/>
      <c r="AS114" s="104"/>
      <c r="AT114" s="104"/>
      <c r="AU114" s="104"/>
      <c r="AV114" s="104"/>
      <c r="AW114" s="104"/>
      <c r="AX114" s="104"/>
      <c r="AY114" s="104"/>
      <c r="AZ114" s="104"/>
      <c r="BA114" s="104"/>
      <c r="BB114" s="27">
        <f t="shared" ca="1" si="7"/>
        <v>0</v>
      </c>
      <c r="BC114" s="27">
        <f t="shared" ca="1" si="8"/>
        <v>0</v>
      </c>
      <c r="BD114" s="27">
        <f>IF(C114="","",MAX($BD$3:BD113)+1)</f>
        <v>111</v>
      </c>
      <c r="BE114" s="27">
        <f t="shared" ca="1" si="9"/>
        <v>114</v>
      </c>
      <c r="BF114" s="27" t="str">
        <f t="shared" si="10"/>
        <v>2G5</v>
      </c>
      <c r="BG114" s="27" t="str">
        <f t="shared" ca="1" si="11"/>
        <v/>
      </c>
      <c r="BH114" s="27" t="str">
        <f t="shared" ca="1" si="12"/>
        <v/>
      </c>
    </row>
    <row r="115" spans="1:60" x14ac:dyDescent="0.25">
      <c r="A115" s="104">
        <v>2</v>
      </c>
      <c r="B115" s="258" t="s">
        <v>125</v>
      </c>
      <c r="C115" s="104">
        <v>30.432565618869798</v>
      </c>
      <c r="D115" s="104">
        <v>27.499846427961501</v>
      </c>
      <c r="E115" s="104">
        <v>14.976207253320799</v>
      </c>
      <c r="F115" s="104">
        <v>6.8790582424944704</v>
      </c>
      <c r="G115" s="104">
        <v>3.0348527983614999</v>
      </c>
      <c r="H115" s="104">
        <v>5.2868316646881803</v>
      </c>
      <c r="I115" s="104">
        <v>-2.2998075742611901</v>
      </c>
      <c r="J115" s="104">
        <v>-4.4680557922119997</v>
      </c>
      <c r="K115" s="104">
        <v>-3.4157021282499</v>
      </c>
      <c r="L115" s="104">
        <v>-4.1311217376510303</v>
      </c>
      <c r="M115" s="104">
        <v>-6.5956382129515996</v>
      </c>
      <c r="N115" s="104">
        <v>0.57127000734180899</v>
      </c>
      <c r="O115" s="104">
        <v>-2.3576887264193802</v>
      </c>
      <c r="P115" s="104">
        <v>-8.5363744354617701</v>
      </c>
      <c r="Q115" s="104">
        <v>-5.38393866935166</v>
      </c>
      <c r="R115" s="104">
        <v>-3.9618678636579698</v>
      </c>
      <c r="S115" s="104">
        <v>-6.0599625976751703</v>
      </c>
      <c r="T115" s="104">
        <v>-8.5566211826203507</v>
      </c>
      <c r="U115" s="104">
        <v>-2.2066684978694902</v>
      </c>
      <c r="V115" s="104">
        <v>-2.2870656176924098</v>
      </c>
      <c r="W115" s="104">
        <v>-4.43643282563698</v>
      </c>
      <c r="X115" s="104">
        <v>1.11285206035427</v>
      </c>
      <c r="Y115" s="104">
        <v>10.7967747230136</v>
      </c>
      <c r="Z115" s="104">
        <v>22.104353853328998</v>
      </c>
      <c r="AA115" s="104">
        <v>50.894493070925797</v>
      </c>
      <c r="AB115" s="104">
        <v>99.181225868374398</v>
      </c>
      <c r="AC115" s="104">
        <v>200.47873309703499</v>
      </c>
      <c r="AD115" s="104">
        <v>373.05385596177399</v>
      </c>
      <c r="AE115" s="104">
        <v>676.150897920121</v>
      </c>
      <c r="AF115" s="104">
        <v>1141.80198750363</v>
      </c>
      <c r="AG115" s="104">
        <v>1758.8255662889901</v>
      </c>
      <c r="AH115" s="104">
        <v>2357.5881675968899</v>
      </c>
      <c r="AI115" s="104">
        <v>2857.9939037659401</v>
      </c>
      <c r="AJ115" s="104">
        <v>3210.1431602673101</v>
      </c>
      <c r="AK115" s="104">
        <v>3431.6093213228301</v>
      </c>
      <c r="AL115" s="104">
        <v>3563.45770551841</v>
      </c>
      <c r="AM115" s="104">
        <v>3645.84162222235</v>
      </c>
      <c r="AN115" s="104">
        <v>3698.09448650786</v>
      </c>
      <c r="AO115" s="104">
        <v>3733.50385089051</v>
      </c>
      <c r="AP115" s="104">
        <v>3761.81602053084</v>
      </c>
      <c r="AQ115" s="104"/>
      <c r="AR115" s="104"/>
      <c r="AS115" s="104"/>
      <c r="AT115" s="104"/>
      <c r="AU115" s="104"/>
      <c r="AV115" s="104"/>
      <c r="AW115" s="104"/>
      <c r="AX115" s="104"/>
      <c r="AY115" s="104"/>
      <c r="AZ115" s="104"/>
      <c r="BA115" s="104"/>
      <c r="BB115" s="27">
        <f t="shared" ca="1" si="7"/>
        <v>0</v>
      </c>
      <c r="BC115" s="27">
        <f t="shared" ca="1" si="8"/>
        <v>0</v>
      </c>
      <c r="BD115" s="27">
        <f>IF(C115="","",MAX($BD$3:BD114)+1)</f>
        <v>112</v>
      </c>
      <c r="BE115" s="27">
        <f t="shared" ca="1" si="9"/>
        <v>115</v>
      </c>
      <c r="BF115" s="27" t="str">
        <f t="shared" si="10"/>
        <v>2H5</v>
      </c>
      <c r="BG115" s="27" t="str">
        <f t="shared" ca="1" si="11"/>
        <v/>
      </c>
      <c r="BH115" s="27" t="str">
        <f t="shared" ca="1" si="12"/>
        <v/>
      </c>
    </row>
    <row r="116" spans="1:60" x14ac:dyDescent="0.25">
      <c r="A116" s="104">
        <v>2</v>
      </c>
      <c r="B116" s="258" t="s">
        <v>84</v>
      </c>
      <c r="C116" s="104">
        <v>12.959688168764799</v>
      </c>
      <c r="D116" s="104">
        <v>14.355203643271601</v>
      </c>
      <c r="E116" s="104">
        <v>8.5312129927174301</v>
      </c>
      <c r="F116" s="104">
        <v>5.3923663687196504</v>
      </c>
      <c r="G116" s="104">
        <v>3.1334265023933798</v>
      </c>
      <c r="H116" s="104">
        <v>-0.42185124049638001</v>
      </c>
      <c r="I116" s="104">
        <v>5.1621283743925197</v>
      </c>
      <c r="J116" s="104">
        <v>-1.19157493435023</v>
      </c>
      <c r="K116" s="104">
        <v>-4.6858134669882903</v>
      </c>
      <c r="L116" s="104">
        <v>-1.45302185811624</v>
      </c>
      <c r="M116" s="104">
        <v>-3.2517974216689298</v>
      </c>
      <c r="N116" s="104">
        <v>-2.0084896023304299</v>
      </c>
      <c r="O116" s="104">
        <v>-6.8233249018562701</v>
      </c>
      <c r="P116" s="104">
        <v>-4.7594784228613198</v>
      </c>
      <c r="Q116" s="104">
        <v>-5.2989210031314498</v>
      </c>
      <c r="R116" s="104">
        <v>-10.1624694957186</v>
      </c>
      <c r="S116" s="104">
        <v>-1.3722584322681499</v>
      </c>
      <c r="T116" s="104">
        <v>0.58766009178725598</v>
      </c>
      <c r="U116" s="104">
        <v>6.4097157527939999</v>
      </c>
      <c r="V116" s="104">
        <v>20.895797174472602</v>
      </c>
      <c r="W116" s="104">
        <v>47.6648144099522</v>
      </c>
      <c r="X116" s="104">
        <v>98.564767733685599</v>
      </c>
      <c r="Y116" s="104">
        <v>185.93278810416601</v>
      </c>
      <c r="Z116" s="104">
        <v>348.32412351204101</v>
      </c>
      <c r="AA116" s="104">
        <v>612.49706625480701</v>
      </c>
      <c r="AB116" s="104">
        <v>998.12715750684504</v>
      </c>
      <c r="AC116" s="104">
        <v>1526.44351185909</v>
      </c>
      <c r="AD116" s="104">
        <v>2066.4373588215399</v>
      </c>
      <c r="AE116" s="104">
        <v>2520.52629804445</v>
      </c>
      <c r="AF116" s="104">
        <v>2845.7016133253701</v>
      </c>
      <c r="AG116" s="104">
        <v>3047.1987592201099</v>
      </c>
      <c r="AH116" s="104">
        <v>3166.2299751384498</v>
      </c>
      <c r="AI116" s="104">
        <v>3244.1913910409098</v>
      </c>
      <c r="AJ116" s="104">
        <v>3296.0079271790801</v>
      </c>
      <c r="AK116" s="104">
        <v>3344.2118289945802</v>
      </c>
      <c r="AL116" s="104">
        <v>3378.7519416750401</v>
      </c>
      <c r="AM116" s="104">
        <v>3413.3249263484199</v>
      </c>
      <c r="AN116" s="104">
        <v>3433.18308747948</v>
      </c>
      <c r="AO116" s="104">
        <v>3454.31177685488</v>
      </c>
      <c r="AP116" s="104">
        <v>3473.99486188126</v>
      </c>
      <c r="AQ116" s="104"/>
      <c r="AR116" s="104"/>
      <c r="AS116" s="104"/>
      <c r="AT116" s="104"/>
      <c r="AU116" s="104"/>
      <c r="AV116" s="104"/>
      <c r="AW116" s="104"/>
      <c r="AX116" s="104"/>
      <c r="AY116" s="104"/>
      <c r="AZ116" s="104"/>
      <c r="BA116" s="104"/>
      <c r="BB116" s="27">
        <f t="shared" ca="1" si="7"/>
        <v>0</v>
      </c>
      <c r="BC116" s="27">
        <f t="shared" ca="1" si="8"/>
        <v>0</v>
      </c>
      <c r="BD116" s="27">
        <f>IF(C116="","",MAX($BD$3:BD115)+1)</f>
        <v>113</v>
      </c>
      <c r="BE116" s="27">
        <f t="shared" ca="1" si="9"/>
        <v>116</v>
      </c>
      <c r="BF116" s="27" t="str">
        <f t="shared" si="10"/>
        <v>2A6</v>
      </c>
      <c r="BG116" s="27" t="str">
        <f t="shared" ca="1" si="11"/>
        <v/>
      </c>
      <c r="BH116" s="27" t="str">
        <f t="shared" ca="1" si="12"/>
        <v/>
      </c>
    </row>
    <row r="117" spans="1:60" x14ac:dyDescent="0.25">
      <c r="A117" s="104">
        <v>2</v>
      </c>
      <c r="B117" s="258" t="s">
        <v>85</v>
      </c>
      <c r="C117" s="104">
        <v>-0.184627654434735</v>
      </c>
      <c r="D117" s="104">
        <v>1.37280275536887</v>
      </c>
      <c r="E117" s="104">
        <v>6.2166455900951396</v>
      </c>
      <c r="F117" s="104">
        <v>0.88434842437573002</v>
      </c>
      <c r="G117" s="104">
        <v>2.1414397226080801</v>
      </c>
      <c r="H117" s="104">
        <v>0.92570142280374101</v>
      </c>
      <c r="I117" s="104">
        <v>-1.64591525361266</v>
      </c>
      <c r="J117" s="104">
        <v>-2.2912332013042902</v>
      </c>
      <c r="K117" s="104">
        <v>-2.7841654656635901</v>
      </c>
      <c r="L117" s="104">
        <v>-0.33598092199781598</v>
      </c>
      <c r="M117" s="104">
        <v>-4.9864888636566302</v>
      </c>
      <c r="N117" s="104">
        <v>-4.0826549484509096</v>
      </c>
      <c r="O117" s="104">
        <v>-4.7251926208528001</v>
      </c>
      <c r="P117" s="104">
        <v>-2.4832491131583101</v>
      </c>
      <c r="Q117" s="104">
        <v>-5.5507911308823203</v>
      </c>
      <c r="R117" s="104">
        <v>-1.3723841963919801</v>
      </c>
      <c r="S117" s="104">
        <v>-0.45180190646760798</v>
      </c>
      <c r="T117" s="104">
        <v>4.5233364876739897</v>
      </c>
      <c r="U117" s="104">
        <v>9.3918007161960304</v>
      </c>
      <c r="V117" s="104">
        <v>33.364773418935798</v>
      </c>
      <c r="W117" s="104">
        <v>64.400805693250703</v>
      </c>
      <c r="X117" s="104">
        <v>117.652407543576</v>
      </c>
      <c r="Y117" s="104">
        <v>218.522232345476</v>
      </c>
      <c r="Z117" s="104">
        <v>373.86178738021601</v>
      </c>
      <c r="AA117" s="104">
        <v>580.14004220740196</v>
      </c>
      <c r="AB117" s="104">
        <v>817.50970612997901</v>
      </c>
      <c r="AC117" s="104">
        <v>1035.1006828669799</v>
      </c>
      <c r="AD117" s="104">
        <v>1186.7398337566101</v>
      </c>
      <c r="AE117" s="104">
        <v>1273.7342802631899</v>
      </c>
      <c r="AF117" s="104">
        <v>1336.66743999957</v>
      </c>
      <c r="AG117" s="104">
        <v>1373.68810551362</v>
      </c>
      <c r="AH117" s="104">
        <v>1400.76608522374</v>
      </c>
      <c r="AI117" s="104">
        <v>1422.7353257290099</v>
      </c>
      <c r="AJ117" s="104">
        <v>1441.06179011823</v>
      </c>
      <c r="AK117" s="104">
        <v>1458.49478275878</v>
      </c>
      <c r="AL117" s="104">
        <v>1473.4588996924299</v>
      </c>
      <c r="AM117" s="104">
        <v>1488.11636965665</v>
      </c>
      <c r="AN117" s="104">
        <v>1498.6662231550299</v>
      </c>
      <c r="AO117" s="104">
        <v>1507.9806253132799</v>
      </c>
      <c r="AP117" s="104">
        <v>1514.28259175724</v>
      </c>
      <c r="AQ117" s="104"/>
      <c r="AR117" s="104"/>
      <c r="AS117" s="104"/>
      <c r="AT117" s="104"/>
      <c r="AU117" s="104"/>
      <c r="AV117" s="104"/>
      <c r="AW117" s="104"/>
      <c r="AX117" s="104"/>
      <c r="AY117" s="104"/>
      <c r="AZ117" s="104"/>
      <c r="BA117" s="104"/>
      <c r="BB117" s="27">
        <f t="shared" ca="1" si="7"/>
        <v>0</v>
      </c>
      <c r="BC117" s="27">
        <f t="shared" ca="1" si="8"/>
        <v>0</v>
      </c>
      <c r="BD117" s="27">
        <f>IF(C117="","",MAX($BD$3:BD116)+1)</f>
        <v>114</v>
      </c>
      <c r="BE117" s="27">
        <f t="shared" ca="1" si="9"/>
        <v>117</v>
      </c>
      <c r="BF117" s="27" t="str">
        <f t="shared" si="10"/>
        <v>2B6</v>
      </c>
      <c r="BG117" s="27" t="str">
        <f t="shared" ca="1" si="11"/>
        <v/>
      </c>
      <c r="BH117" s="27" t="str">
        <f t="shared" ca="1" si="12"/>
        <v/>
      </c>
    </row>
    <row r="118" spans="1:60" x14ac:dyDescent="0.25">
      <c r="A118" s="104">
        <v>2</v>
      </c>
      <c r="B118" s="258" t="s">
        <v>98</v>
      </c>
      <c r="C118" s="104">
        <v>-7.2932800671878803E-3</v>
      </c>
      <c r="D118" s="104">
        <v>8.5753684523269804</v>
      </c>
      <c r="E118" s="104">
        <v>4.5587855283861201</v>
      </c>
      <c r="F118" s="104">
        <v>-0.39265803148009598</v>
      </c>
      <c r="G118" s="104">
        <v>1.53834283617198</v>
      </c>
      <c r="H118" s="104">
        <v>3.9212146015979701</v>
      </c>
      <c r="I118" s="104">
        <v>4.9429838044457002</v>
      </c>
      <c r="J118" s="104">
        <v>0.60302090834784405</v>
      </c>
      <c r="K118" s="104">
        <v>4.6110953716611203</v>
      </c>
      <c r="L118" s="104">
        <v>-2.0434046553064</v>
      </c>
      <c r="M118" s="104">
        <v>4.7082604621036799</v>
      </c>
      <c r="N118" s="104">
        <v>-0.43662685885283298</v>
      </c>
      <c r="O118" s="104">
        <v>0.13248860892872499</v>
      </c>
      <c r="P118" s="104">
        <v>-7.1687155941758602</v>
      </c>
      <c r="Q118" s="104">
        <v>-2.8703060158254599</v>
      </c>
      <c r="R118" s="104">
        <v>-9.2724334901031398</v>
      </c>
      <c r="S118" s="104">
        <v>-6.6639121593648296</v>
      </c>
      <c r="T118" s="104">
        <v>-5.3830072756068201</v>
      </c>
      <c r="U118" s="104">
        <v>-4.1440850127046396</v>
      </c>
      <c r="V118" s="104">
        <v>-2.3246205789255301</v>
      </c>
      <c r="W118" s="104">
        <v>-3.11689260808771</v>
      </c>
      <c r="X118" s="104">
        <v>-1.1168212016327701</v>
      </c>
      <c r="Y118" s="104">
        <v>6.2743708592802196</v>
      </c>
      <c r="Z118" s="104">
        <v>22.536359707795299</v>
      </c>
      <c r="AA118" s="104">
        <v>52.941867500149797</v>
      </c>
      <c r="AB118" s="104">
        <v>114.572517024774</v>
      </c>
      <c r="AC118" s="104">
        <v>220.18128005323501</v>
      </c>
      <c r="AD118" s="104">
        <v>440.09844691518202</v>
      </c>
      <c r="AE118" s="104">
        <v>804.02440915185196</v>
      </c>
      <c r="AF118" s="104">
        <v>1387.3573480590401</v>
      </c>
      <c r="AG118" s="104">
        <v>2109.0310166509598</v>
      </c>
      <c r="AH118" s="104">
        <v>2739.51463017899</v>
      </c>
      <c r="AI118" s="104">
        <v>3240.9140184636099</v>
      </c>
      <c r="AJ118" s="104">
        <v>3567.19953773621</v>
      </c>
      <c r="AK118" s="104">
        <v>3751.7342500033201</v>
      </c>
      <c r="AL118" s="104">
        <v>3856.2572456999301</v>
      </c>
      <c r="AM118" s="104">
        <v>3919.21752538994</v>
      </c>
      <c r="AN118" s="104">
        <v>3966.7799802201098</v>
      </c>
      <c r="AO118" s="104">
        <v>4002.6519301529102</v>
      </c>
      <c r="AP118" s="104">
        <v>4034.4140183930599</v>
      </c>
      <c r="AQ118" s="104"/>
      <c r="AR118" s="104"/>
      <c r="AS118" s="104"/>
      <c r="AT118" s="104"/>
      <c r="AU118" s="104"/>
      <c r="AV118" s="104"/>
      <c r="AW118" s="104"/>
      <c r="AX118" s="104"/>
      <c r="AY118" s="104"/>
      <c r="AZ118" s="104"/>
      <c r="BA118" s="104"/>
      <c r="BB118" s="27">
        <f t="shared" ca="1" si="7"/>
        <v>0</v>
      </c>
      <c r="BC118" s="27">
        <f t="shared" ca="1" si="8"/>
        <v>0</v>
      </c>
      <c r="BD118" s="27">
        <f>IF(C118="","",MAX($BD$3:BD117)+1)</f>
        <v>115</v>
      </c>
      <c r="BE118" s="27">
        <f t="shared" ca="1" si="9"/>
        <v>118</v>
      </c>
      <c r="BF118" s="27" t="str">
        <f t="shared" si="10"/>
        <v>2C6</v>
      </c>
      <c r="BG118" s="27" t="str">
        <f t="shared" ca="1" si="11"/>
        <v/>
      </c>
      <c r="BH118" s="27" t="str">
        <f t="shared" ca="1" si="12"/>
        <v/>
      </c>
    </row>
    <row r="119" spans="1:60" x14ac:dyDescent="0.25">
      <c r="A119" s="104">
        <v>2</v>
      </c>
      <c r="B119" s="258" t="s">
        <v>99</v>
      </c>
      <c r="C119" s="104">
        <v>-2.7654330817431401</v>
      </c>
      <c r="D119" s="104">
        <v>3.4510282277492501</v>
      </c>
      <c r="E119" s="104">
        <v>9.9374731370267</v>
      </c>
      <c r="F119" s="104">
        <v>-0.50461725780041899</v>
      </c>
      <c r="G119" s="104">
        <v>-1.8442854851900801</v>
      </c>
      <c r="H119" s="104">
        <v>6.7443806582200496</v>
      </c>
      <c r="I119" s="104">
        <v>0.25894966125906599</v>
      </c>
      <c r="J119" s="104">
        <v>1.9239713879728699</v>
      </c>
      <c r="K119" s="104">
        <v>2.77027442227836</v>
      </c>
      <c r="L119" s="104">
        <v>-2.1206361741469699</v>
      </c>
      <c r="M119" s="104">
        <v>0.58230926739952305</v>
      </c>
      <c r="N119" s="104">
        <v>0.70910711955366401</v>
      </c>
      <c r="O119" s="104">
        <v>-2.2754756133836098</v>
      </c>
      <c r="P119" s="104">
        <v>-4.2125180716757296</v>
      </c>
      <c r="Q119" s="104">
        <v>-3.7804087812364702</v>
      </c>
      <c r="R119" s="104">
        <v>-0.78069825086458899</v>
      </c>
      <c r="S119" s="104">
        <v>-6.3724598305361697</v>
      </c>
      <c r="T119" s="104">
        <v>-8.5722484510342802</v>
      </c>
      <c r="U119" s="104">
        <v>-7.3850513170632404</v>
      </c>
      <c r="V119" s="104">
        <v>-1.47535625153614</v>
      </c>
      <c r="W119" s="104">
        <v>-6.9314293522725201</v>
      </c>
      <c r="X119" s="104">
        <v>-0.96191452949142298</v>
      </c>
      <c r="Y119" s="104">
        <v>7.2975355540575002</v>
      </c>
      <c r="Z119" s="104">
        <v>25.218771532911902</v>
      </c>
      <c r="AA119" s="104">
        <v>56.541076437892997</v>
      </c>
      <c r="AB119" s="104">
        <v>120.83448790254801</v>
      </c>
      <c r="AC119" s="104">
        <v>244.541076427555</v>
      </c>
      <c r="AD119" s="104">
        <v>469.829312995885</v>
      </c>
      <c r="AE119" s="104">
        <v>864.76382385500006</v>
      </c>
      <c r="AF119" s="104">
        <v>1471.45626076807</v>
      </c>
      <c r="AG119" s="104">
        <v>2202.2387453516499</v>
      </c>
      <c r="AH119" s="104">
        <v>2850.5848431556401</v>
      </c>
      <c r="AI119" s="104">
        <v>3357.5249110734198</v>
      </c>
      <c r="AJ119" s="104">
        <v>3683.3202292136998</v>
      </c>
      <c r="AK119" s="104">
        <v>3871.9139724660799</v>
      </c>
      <c r="AL119" s="104">
        <v>3973.0605721043999</v>
      </c>
      <c r="AM119" s="104">
        <v>4040.1140418465502</v>
      </c>
      <c r="AN119" s="104">
        <v>4086.4186988471401</v>
      </c>
      <c r="AO119" s="104">
        <v>4117.2510828062696</v>
      </c>
      <c r="AP119" s="104">
        <v>4136.76069274364</v>
      </c>
      <c r="AQ119" s="104"/>
      <c r="AR119" s="104"/>
      <c r="AS119" s="104"/>
      <c r="AT119" s="104"/>
      <c r="AU119" s="104"/>
      <c r="AV119" s="104"/>
      <c r="AW119" s="104"/>
      <c r="AX119" s="104"/>
      <c r="AY119" s="104"/>
      <c r="AZ119" s="104"/>
      <c r="BA119" s="104"/>
      <c r="BB119" s="27">
        <f t="shared" ca="1" si="7"/>
        <v>0</v>
      </c>
      <c r="BC119" s="27">
        <f t="shared" ca="1" si="8"/>
        <v>0</v>
      </c>
      <c r="BD119" s="27">
        <f>IF(C119="","",MAX($BD$3:BD118)+1)</f>
        <v>116</v>
      </c>
      <c r="BE119" s="27">
        <f t="shared" ca="1" si="9"/>
        <v>119</v>
      </c>
      <c r="BF119" s="27" t="str">
        <f t="shared" si="10"/>
        <v>2D6</v>
      </c>
      <c r="BG119" s="27" t="str">
        <f t="shared" ca="1" si="11"/>
        <v/>
      </c>
      <c r="BH119" s="27" t="str">
        <f t="shared" ca="1" si="12"/>
        <v/>
      </c>
    </row>
    <row r="120" spans="1:60" x14ac:dyDescent="0.25">
      <c r="A120" s="104">
        <v>2</v>
      </c>
      <c r="B120" s="258" t="s">
        <v>112</v>
      </c>
      <c r="C120" s="104">
        <v>5.2773564461645002</v>
      </c>
      <c r="D120" s="104">
        <v>11.641358677941801</v>
      </c>
      <c r="E120" s="104">
        <v>9.6240666158823807</v>
      </c>
      <c r="F120" s="104">
        <v>5.5508295195313604</v>
      </c>
      <c r="G120" s="104">
        <v>8.1604095975712898</v>
      </c>
      <c r="H120" s="104">
        <v>2.3564858459039901</v>
      </c>
      <c r="I120" s="104">
        <v>4.0220732923894502</v>
      </c>
      <c r="J120" s="104">
        <v>2.9374029553482601</v>
      </c>
      <c r="K120" s="104">
        <v>0.54703692006160098</v>
      </c>
      <c r="L120" s="104">
        <v>-2.8125290215557501</v>
      </c>
      <c r="M120" s="104">
        <v>-2.6478228356772902</v>
      </c>
      <c r="N120" s="104">
        <v>-4.4715733699931697</v>
      </c>
      <c r="O120" s="104">
        <v>-2.00321617112286</v>
      </c>
      <c r="P120" s="104">
        <v>-4.9061619959384197</v>
      </c>
      <c r="Q120" s="104">
        <v>-6.6551276473160197</v>
      </c>
      <c r="R120" s="104">
        <v>-6.7202692825439998</v>
      </c>
      <c r="S120" s="104">
        <v>-10.500916599497501</v>
      </c>
      <c r="T120" s="104">
        <v>-9.9509880071504995</v>
      </c>
      <c r="U120" s="104">
        <v>-10.174423407796001</v>
      </c>
      <c r="V120" s="104">
        <v>-10.3038771874371</v>
      </c>
      <c r="W120" s="104">
        <v>-9.2431701338682597</v>
      </c>
      <c r="X120" s="104">
        <v>-10.5579803111168</v>
      </c>
      <c r="Y120" s="104">
        <v>4.6888074678017801</v>
      </c>
      <c r="Z120" s="104">
        <v>16.0107598270565</v>
      </c>
      <c r="AA120" s="104">
        <v>38.454516830767297</v>
      </c>
      <c r="AB120" s="104">
        <v>90.224093369040503</v>
      </c>
      <c r="AC120" s="104">
        <v>186.53299187728101</v>
      </c>
      <c r="AD120" s="104">
        <v>357.10953831054201</v>
      </c>
      <c r="AE120" s="104">
        <v>666.06298661075505</v>
      </c>
      <c r="AF120" s="104">
        <v>1182.05115025634</v>
      </c>
      <c r="AG120" s="104">
        <v>1890.7270677510301</v>
      </c>
      <c r="AH120" s="104">
        <v>2611.2326209663802</v>
      </c>
      <c r="AI120" s="104">
        <v>3217.4017642174199</v>
      </c>
      <c r="AJ120" s="104">
        <v>3652.3063630679499</v>
      </c>
      <c r="AK120" s="104">
        <v>3923.1835850144198</v>
      </c>
      <c r="AL120" s="104">
        <v>4082.8715174116401</v>
      </c>
      <c r="AM120" s="104">
        <v>4172.85924281187</v>
      </c>
      <c r="AN120" s="104">
        <v>4232.4669611520103</v>
      </c>
      <c r="AO120" s="104">
        <v>4272.6333515542301</v>
      </c>
      <c r="AP120" s="104">
        <v>4308.7974659024903</v>
      </c>
      <c r="AQ120" s="104"/>
      <c r="AR120" s="104"/>
      <c r="AS120" s="104"/>
      <c r="AT120" s="104"/>
      <c r="AU120" s="104"/>
      <c r="AV120" s="104"/>
      <c r="AW120" s="104"/>
      <c r="AX120" s="104"/>
      <c r="AY120" s="104"/>
      <c r="AZ120" s="104"/>
      <c r="BA120" s="104"/>
      <c r="BB120" s="27">
        <f t="shared" ca="1" si="7"/>
        <v>0</v>
      </c>
      <c r="BC120" s="27">
        <f t="shared" ca="1" si="8"/>
        <v>0</v>
      </c>
      <c r="BD120" s="27">
        <f>IF(C120="","",MAX($BD$3:BD119)+1)</f>
        <v>117</v>
      </c>
      <c r="BE120" s="27">
        <f t="shared" ca="1" si="9"/>
        <v>120</v>
      </c>
      <c r="BF120" s="27" t="str">
        <f t="shared" si="10"/>
        <v>2E6</v>
      </c>
      <c r="BG120" s="27" t="str">
        <f t="shared" ca="1" si="11"/>
        <v/>
      </c>
      <c r="BH120" s="27" t="str">
        <f t="shared" ca="1" si="12"/>
        <v/>
      </c>
    </row>
    <row r="121" spans="1:60" x14ac:dyDescent="0.25">
      <c r="A121" s="104">
        <v>2</v>
      </c>
      <c r="B121" s="258" t="s">
        <v>113</v>
      </c>
      <c r="C121" s="104">
        <v>10.2945379044208</v>
      </c>
      <c r="D121" s="104">
        <v>17.396348113509202</v>
      </c>
      <c r="E121" s="104">
        <v>8.2744206687807509</v>
      </c>
      <c r="F121" s="104">
        <v>6.6100557479721802</v>
      </c>
      <c r="G121" s="104">
        <v>7.11325700381167</v>
      </c>
      <c r="H121" s="104">
        <v>4.0901508185420399</v>
      </c>
      <c r="I121" s="104">
        <v>-3.0928676957501001E-2</v>
      </c>
      <c r="J121" s="104">
        <v>-2.0000206626896202</v>
      </c>
      <c r="K121" s="104">
        <v>1.23736505625084</v>
      </c>
      <c r="L121" s="104">
        <v>0.888490053634996</v>
      </c>
      <c r="M121" s="104">
        <v>-3.4497632134603</v>
      </c>
      <c r="N121" s="104">
        <v>-3.2519677016789501</v>
      </c>
      <c r="O121" s="104">
        <v>-1.4788992329722499</v>
      </c>
      <c r="P121" s="104">
        <v>-5.8489104190289201</v>
      </c>
      <c r="Q121" s="104">
        <v>-4.1873649564718098</v>
      </c>
      <c r="R121" s="104">
        <v>-5.8407095815227903</v>
      </c>
      <c r="S121" s="104">
        <v>-9.3759456323464292</v>
      </c>
      <c r="T121" s="104">
        <v>-10.746451100149001</v>
      </c>
      <c r="U121" s="104">
        <v>-9.6302342069971001</v>
      </c>
      <c r="V121" s="104">
        <v>-10.4307292328735</v>
      </c>
      <c r="W121" s="104">
        <v>-5.3505207844868901</v>
      </c>
      <c r="X121" s="104">
        <v>-5.7145453150274097</v>
      </c>
      <c r="Y121" s="104">
        <v>0.98371126460097003</v>
      </c>
      <c r="Z121" s="104">
        <v>15.513772958258899</v>
      </c>
      <c r="AA121" s="104">
        <v>31.8135081654559</v>
      </c>
      <c r="AB121" s="104">
        <v>84.652161730676596</v>
      </c>
      <c r="AC121" s="104">
        <v>157.586345109256</v>
      </c>
      <c r="AD121" s="104">
        <v>320.38776129026201</v>
      </c>
      <c r="AE121" s="104">
        <v>604.52692468817997</v>
      </c>
      <c r="AF121" s="104">
        <v>1069.6763033412601</v>
      </c>
      <c r="AG121" s="104">
        <v>1730.2330808920799</v>
      </c>
      <c r="AH121" s="104">
        <v>2436.5250330398499</v>
      </c>
      <c r="AI121" s="104">
        <v>3033.3301494884299</v>
      </c>
      <c r="AJ121" s="104">
        <v>3459.10352457005</v>
      </c>
      <c r="AK121" s="104">
        <v>3720.8618042640401</v>
      </c>
      <c r="AL121" s="104">
        <v>3875.9319483466802</v>
      </c>
      <c r="AM121" s="104">
        <v>3972.8075287295801</v>
      </c>
      <c r="AN121" s="104">
        <v>4038.20204181793</v>
      </c>
      <c r="AO121" s="104">
        <v>4081.1366441698501</v>
      </c>
      <c r="AP121" s="104">
        <v>4114.6626695414998</v>
      </c>
      <c r="AQ121" s="104"/>
      <c r="AR121" s="104"/>
      <c r="AS121" s="104"/>
      <c r="AT121" s="104"/>
      <c r="AU121" s="104"/>
      <c r="AV121" s="104"/>
      <c r="AW121" s="104"/>
      <c r="AX121" s="104"/>
      <c r="AY121" s="104"/>
      <c r="AZ121" s="104"/>
      <c r="BA121" s="104"/>
      <c r="BB121" s="27">
        <f t="shared" ca="1" si="7"/>
        <v>0</v>
      </c>
      <c r="BC121" s="27">
        <f t="shared" ca="1" si="8"/>
        <v>0</v>
      </c>
      <c r="BD121" s="27">
        <f>IF(C121="","",MAX($BD$3:BD120)+1)</f>
        <v>118</v>
      </c>
      <c r="BE121" s="27">
        <f t="shared" ca="1" si="9"/>
        <v>121</v>
      </c>
      <c r="BF121" s="27" t="str">
        <f t="shared" si="10"/>
        <v>2F6</v>
      </c>
      <c r="BG121" s="27" t="str">
        <f t="shared" ca="1" si="11"/>
        <v/>
      </c>
      <c r="BH121" s="27" t="str">
        <f t="shared" ca="1" si="12"/>
        <v/>
      </c>
    </row>
    <row r="122" spans="1:60" x14ac:dyDescent="0.25">
      <c r="A122" s="104">
        <v>2</v>
      </c>
      <c r="B122" s="258" t="s">
        <v>126</v>
      </c>
      <c r="C122" s="104">
        <v>22.814284156196699</v>
      </c>
      <c r="D122" s="104">
        <v>20.7518528082005</v>
      </c>
      <c r="E122" s="104">
        <v>7.1860743261454401</v>
      </c>
      <c r="F122" s="104">
        <v>7.1266813900001598</v>
      </c>
      <c r="G122" s="104">
        <v>10.701562965306</v>
      </c>
      <c r="H122" s="104">
        <v>2.6212069757129899</v>
      </c>
      <c r="I122" s="104">
        <v>-1.35352457643103</v>
      </c>
      <c r="J122" s="104">
        <v>1.85272435301795</v>
      </c>
      <c r="K122" s="104">
        <v>-1.03255468636326</v>
      </c>
      <c r="L122" s="104">
        <v>-1.66980284010833</v>
      </c>
      <c r="M122" s="104">
        <v>-4.5373556131303303</v>
      </c>
      <c r="N122" s="104">
        <v>-6.5868024119377004</v>
      </c>
      <c r="O122" s="104">
        <v>-8.9492339501102798</v>
      </c>
      <c r="P122" s="104">
        <v>-1.9407075089411601</v>
      </c>
      <c r="Q122" s="104">
        <v>-3.3663926923377399</v>
      </c>
      <c r="R122" s="104">
        <v>-6.1778689773846001</v>
      </c>
      <c r="S122" s="104">
        <v>-7.2585400219354597</v>
      </c>
      <c r="T122" s="104">
        <v>-7.4708695202789404</v>
      </c>
      <c r="U122" s="104">
        <v>-7.2408265922026702</v>
      </c>
      <c r="V122" s="104">
        <v>-3.9835899665126799</v>
      </c>
      <c r="W122" s="104">
        <v>-1.0035212123766499</v>
      </c>
      <c r="X122" s="104">
        <v>-6.6146798448799</v>
      </c>
      <c r="Y122" s="104">
        <v>12.022561467095301</v>
      </c>
      <c r="Z122" s="104">
        <v>29.973885973660298</v>
      </c>
      <c r="AA122" s="104">
        <v>72.846459583587105</v>
      </c>
      <c r="AB122" s="104">
        <v>149.251994544913</v>
      </c>
      <c r="AC122" s="104">
        <v>287.476791021873</v>
      </c>
      <c r="AD122" s="104">
        <v>535.47690855171697</v>
      </c>
      <c r="AE122" s="104">
        <v>943.31697217580302</v>
      </c>
      <c r="AF122" s="104">
        <v>1539.61808845774</v>
      </c>
      <c r="AG122" s="104">
        <v>2242.719429709</v>
      </c>
      <c r="AH122" s="104">
        <v>2861.1399915717798</v>
      </c>
      <c r="AI122" s="104">
        <v>3342.2986585324102</v>
      </c>
      <c r="AJ122" s="104">
        <v>3659.4625353366901</v>
      </c>
      <c r="AK122" s="104">
        <v>3851.0287184511199</v>
      </c>
      <c r="AL122" s="104">
        <v>3964.8535000122001</v>
      </c>
      <c r="AM122" s="104">
        <v>4032.59388376077</v>
      </c>
      <c r="AN122" s="104">
        <v>4085.0557172354602</v>
      </c>
      <c r="AO122" s="104">
        <v>4110.7501694370203</v>
      </c>
      <c r="AP122" s="104">
        <v>4130.27209465956</v>
      </c>
      <c r="AQ122" s="104"/>
      <c r="AR122" s="104"/>
      <c r="AS122" s="104"/>
      <c r="AT122" s="104"/>
      <c r="AU122" s="104"/>
      <c r="AV122" s="104"/>
      <c r="AW122" s="104"/>
      <c r="AX122" s="104"/>
      <c r="AY122" s="104"/>
      <c r="AZ122" s="104"/>
      <c r="BA122" s="104"/>
      <c r="BB122" s="27">
        <f t="shared" ca="1" si="7"/>
        <v>0</v>
      </c>
      <c r="BC122" s="27">
        <f t="shared" ca="1" si="8"/>
        <v>0</v>
      </c>
      <c r="BD122" s="27">
        <f>IF(C122="","",MAX($BD$3:BD121)+1)</f>
        <v>119</v>
      </c>
      <c r="BE122" s="27">
        <f t="shared" ca="1" si="9"/>
        <v>122</v>
      </c>
      <c r="BF122" s="27" t="str">
        <f t="shared" si="10"/>
        <v>2G6</v>
      </c>
      <c r="BG122" s="27" t="str">
        <f t="shared" ca="1" si="11"/>
        <v/>
      </c>
      <c r="BH122" s="27" t="str">
        <f t="shared" ca="1" si="12"/>
        <v/>
      </c>
    </row>
    <row r="123" spans="1:60" x14ac:dyDescent="0.25">
      <c r="A123" s="104">
        <v>2</v>
      </c>
      <c r="B123" s="258" t="s">
        <v>127</v>
      </c>
      <c r="C123" s="104">
        <v>17.337279802306099</v>
      </c>
      <c r="D123" s="104">
        <v>16.883511605363299</v>
      </c>
      <c r="E123" s="104">
        <v>11.184235284944901</v>
      </c>
      <c r="F123" s="104">
        <v>3.3942579649947202</v>
      </c>
      <c r="G123" s="104">
        <v>1.3750803276061601</v>
      </c>
      <c r="H123" s="104">
        <v>0.56894784536507403</v>
      </c>
      <c r="I123" s="104">
        <v>3.03501527000572</v>
      </c>
      <c r="J123" s="104">
        <v>0.54570250048664104</v>
      </c>
      <c r="K123" s="104">
        <v>1.0943193607208701</v>
      </c>
      <c r="L123" s="104">
        <v>-2.1440540494627398</v>
      </c>
      <c r="M123" s="104">
        <v>-1.75014374295051</v>
      </c>
      <c r="N123" s="104">
        <v>-2.0852367524607902</v>
      </c>
      <c r="O123" s="104">
        <v>-5.3601060690111799</v>
      </c>
      <c r="P123" s="104">
        <v>-5.7845608263310204</v>
      </c>
      <c r="Q123" s="104">
        <v>-6.3233732433268397</v>
      </c>
      <c r="R123" s="104">
        <v>-6.8233708669772604</v>
      </c>
      <c r="S123" s="104">
        <v>-4.9739400554690301</v>
      </c>
      <c r="T123" s="104">
        <v>-2.5541475444497301</v>
      </c>
      <c r="U123" s="104">
        <v>-6.96870866673635</v>
      </c>
      <c r="V123" s="104">
        <v>-3.1646275463726798</v>
      </c>
      <c r="W123" s="104">
        <v>-6.0913953694007397</v>
      </c>
      <c r="X123" s="104">
        <v>0.63572433075796597</v>
      </c>
      <c r="Y123" s="104">
        <v>11.222742285361599</v>
      </c>
      <c r="Z123" s="104">
        <v>21.571724883603601</v>
      </c>
      <c r="AA123" s="104">
        <v>57.9487747181374</v>
      </c>
      <c r="AB123" s="104">
        <v>120.590954128205</v>
      </c>
      <c r="AC123" s="104">
        <v>230.663666821584</v>
      </c>
      <c r="AD123" s="104">
        <v>428.43214030905301</v>
      </c>
      <c r="AE123" s="104">
        <v>767.75705217361701</v>
      </c>
      <c r="AF123" s="104">
        <v>1289.67999218674</v>
      </c>
      <c r="AG123" s="104">
        <v>1961.2722556945901</v>
      </c>
      <c r="AH123" s="104">
        <v>2598.8222518900202</v>
      </c>
      <c r="AI123" s="104">
        <v>3123.9152229024198</v>
      </c>
      <c r="AJ123" s="104">
        <v>3486.7120904876601</v>
      </c>
      <c r="AK123" s="104">
        <v>3711.3181359927098</v>
      </c>
      <c r="AL123" s="104">
        <v>3840.1786442754501</v>
      </c>
      <c r="AM123" s="104">
        <v>3926.5747211408602</v>
      </c>
      <c r="AN123" s="104">
        <v>3980.2076530993299</v>
      </c>
      <c r="AO123" s="104">
        <v>4017.5557162351402</v>
      </c>
      <c r="AP123" s="104">
        <v>4035.17688298747</v>
      </c>
      <c r="AQ123" s="104"/>
      <c r="AR123" s="104"/>
      <c r="AS123" s="104"/>
      <c r="AT123" s="104"/>
      <c r="AU123" s="104"/>
      <c r="AV123" s="104"/>
      <c r="AW123" s="104"/>
      <c r="AX123" s="104"/>
      <c r="AY123" s="104"/>
      <c r="AZ123" s="104"/>
      <c r="BA123" s="104"/>
      <c r="BB123" s="27">
        <f t="shared" ca="1" si="7"/>
        <v>0</v>
      </c>
      <c r="BC123" s="27">
        <f t="shared" ca="1" si="8"/>
        <v>0</v>
      </c>
      <c r="BD123" s="27">
        <f>IF(C123="","",MAX($BD$3:BD122)+1)</f>
        <v>120</v>
      </c>
      <c r="BE123" s="27">
        <f t="shared" ca="1" si="9"/>
        <v>123</v>
      </c>
      <c r="BF123" s="27" t="str">
        <f t="shared" si="10"/>
        <v>2H6</v>
      </c>
      <c r="BG123" s="27" t="str">
        <f t="shared" ca="1" si="11"/>
        <v/>
      </c>
      <c r="BH123" s="27" t="str">
        <f t="shared" ca="1" si="12"/>
        <v/>
      </c>
    </row>
    <row r="124" spans="1:60" x14ac:dyDescent="0.25">
      <c r="A124" s="104">
        <v>2</v>
      </c>
      <c r="B124" s="258" t="s">
        <v>86</v>
      </c>
      <c r="C124" s="104">
        <v>0.27470335216867198</v>
      </c>
      <c r="D124" s="104">
        <v>6.8879608434808697</v>
      </c>
      <c r="E124" s="104">
        <v>7.5180283365089</v>
      </c>
      <c r="F124" s="104">
        <v>3.6756172857894902</v>
      </c>
      <c r="G124" s="104">
        <v>-0.96068097966235599</v>
      </c>
      <c r="H124" s="104">
        <v>5.8380441433841996</v>
      </c>
      <c r="I124" s="104">
        <v>3.2435245491055902</v>
      </c>
      <c r="J124" s="104">
        <v>2.2746087524292302</v>
      </c>
      <c r="K124" s="104">
        <v>-2.4436013117733602</v>
      </c>
      <c r="L124" s="104">
        <v>0.82225505840187896</v>
      </c>
      <c r="M124" s="104">
        <v>2.1538107338010399</v>
      </c>
      <c r="N124" s="104">
        <v>-1.8983402249614301</v>
      </c>
      <c r="O124" s="104">
        <v>4.4370205267709899</v>
      </c>
      <c r="P124" s="104">
        <v>0.42377737989318098</v>
      </c>
      <c r="Q124" s="104">
        <v>-7.8809269799858201</v>
      </c>
      <c r="R124" s="104">
        <v>-3.0476646298657202</v>
      </c>
      <c r="S124" s="104">
        <v>-7.42652851822504</v>
      </c>
      <c r="T124" s="104">
        <v>-10.033914642892301</v>
      </c>
      <c r="U124" s="104">
        <v>-8.5741423271888397</v>
      </c>
      <c r="V124" s="104">
        <v>-6.05571621450144</v>
      </c>
      <c r="W124" s="104">
        <v>-5.91491808383853</v>
      </c>
      <c r="X124" s="104">
        <v>-3.4202613167162799</v>
      </c>
      <c r="Y124" s="104">
        <v>-5.8873661898064702</v>
      </c>
      <c r="Z124" s="104">
        <v>0.95416871271891102</v>
      </c>
      <c r="AA124" s="104">
        <v>9.3674880109319894</v>
      </c>
      <c r="AB124" s="104">
        <v>30.033498009288898</v>
      </c>
      <c r="AC124" s="104">
        <v>69.700698987682699</v>
      </c>
      <c r="AD124" s="104">
        <v>148.11195890258799</v>
      </c>
      <c r="AE124" s="104">
        <v>285.11367354729498</v>
      </c>
      <c r="AF124" s="104">
        <v>515.15980859430704</v>
      </c>
      <c r="AG124" s="104">
        <v>901.87528992151499</v>
      </c>
      <c r="AH124" s="104">
        <v>1436.72734225153</v>
      </c>
      <c r="AI124" s="104">
        <v>2037.54906221651</v>
      </c>
      <c r="AJ124" s="104">
        <v>2563.9098650905398</v>
      </c>
      <c r="AK124" s="104">
        <v>2952.29645842334</v>
      </c>
      <c r="AL124" s="104">
        <v>3185.4570600263701</v>
      </c>
      <c r="AM124" s="104">
        <v>3310.7973647798699</v>
      </c>
      <c r="AN124" s="104">
        <v>3381.4758457170101</v>
      </c>
      <c r="AO124" s="104">
        <v>3442.14948725767</v>
      </c>
      <c r="AP124" s="104">
        <v>3498.0693892357299</v>
      </c>
      <c r="AQ124" s="104"/>
      <c r="AR124" s="104"/>
      <c r="AS124" s="104"/>
      <c r="AT124" s="104"/>
      <c r="AU124" s="104"/>
      <c r="AV124" s="104"/>
      <c r="AW124" s="104"/>
      <c r="AX124" s="104"/>
      <c r="AY124" s="104"/>
      <c r="AZ124" s="104"/>
      <c r="BA124" s="104">
        <v>18.04</v>
      </c>
      <c r="BB124" s="27">
        <f t="shared" ca="1" si="7"/>
        <v>0</v>
      </c>
      <c r="BC124" s="27">
        <f t="shared" ca="1" si="8"/>
        <v>0</v>
      </c>
      <c r="BD124" s="27">
        <f>IF(C124="","",MAX($BD$3:BD123)+1)</f>
        <v>121</v>
      </c>
      <c r="BE124" s="27">
        <f t="shared" ca="1" si="9"/>
        <v>124</v>
      </c>
      <c r="BF124" s="27" t="str">
        <f t="shared" si="10"/>
        <v>2A7</v>
      </c>
      <c r="BG124" s="27" t="str">
        <f t="shared" ca="1" si="11"/>
        <v/>
      </c>
      <c r="BH124" s="27" t="str">
        <f t="shared" ca="1" si="12"/>
        <v/>
      </c>
    </row>
    <row r="125" spans="1:60" x14ac:dyDescent="0.25">
      <c r="A125" s="104">
        <v>2</v>
      </c>
      <c r="B125" s="258" t="s">
        <v>87</v>
      </c>
      <c r="C125" s="104">
        <v>-3.8970873088469502</v>
      </c>
      <c r="D125" s="104">
        <v>2.1575671240916598</v>
      </c>
      <c r="E125" s="104">
        <v>6.6757462251716797</v>
      </c>
      <c r="F125" s="104">
        <v>-0.60472573589913703</v>
      </c>
      <c r="G125" s="104">
        <v>3.9895611212114099</v>
      </c>
      <c r="H125" s="104">
        <v>0.54987122933107502</v>
      </c>
      <c r="I125" s="104">
        <v>1.90341435676828</v>
      </c>
      <c r="J125" s="104">
        <v>3.2027476328512399</v>
      </c>
      <c r="K125" s="104">
        <v>-2.8969291533749102</v>
      </c>
      <c r="L125" s="104">
        <v>1.3851770873320699</v>
      </c>
      <c r="M125" s="104">
        <v>-0.400700537058583</v>
      </c>
      <c r="N125" s="104">
        <v>-2.70275176819632</v>
      </c>
      <c r="O125" s="104">
        <v>1.06364636549733</v>
      </c>
      <c r="P125" s="104">
        <v>-2.4063240443551899</v>
      </c>
      <c r="Q125" s="104">
        <v>-0.59194717805712604</v>
      </c>
      <c r="R125" s="104">
        <v>-6.5324529904505599</v>
      </c>
      <c r="S125" s="104">
        <v>-4.4871668367327402</v>
      </c>
      <c r="T125" s="104">
        <v>-6.2396720206593299</v>
      </c>
      <c r="U125" s="104">
        <v>-5.6529927822871304</v>
      </c>
      <c r="V125" s="104">
        <v>-2.1324234826406601</v>
      </c>
      <c r="W125" s="104">
        <v>-0.84672720297749005</v>
      </c>
      <c r="X125" s="104">
        <v>-4.5396748981697801</v>
      </c>
      <c r="Y125" s="104">
        <v>-1.4602298590630201</v>
      </c>
      <c r="Z125" s="104">
        <v>7.7617012599271202</v>
      </c>
      <c r="AA125" s="104">
        <v>17.877232130509999</v>
      </c>
      <c r="AB125" s="104">
        <v>41.9467858801845</v>
      </c>
      <c r="AC125" s="104">
        <v>85.733757624664605</v>
      </c>
      <c r="AD125" s="104">
        <v>164.51849539557</v>
      </c>
      <c r="AE125" s="104">
        <v>306.84866723130602</v>
      </c>
      <c r="AF125" s="104">
        <v>552.83658631390199</v>
      </c>
      <c r="AG125" s="104">
        <v>953.90540567793096</v>
      </c>
      <c r="AH125" s="104">
        <v>1526.82747892624</v>
      </c>
      <c r="AI125" s="104">
        <v>2155.2103720550899</v>
      </c>
      <c r="AJ125" s="104">
        <v>2706.7881464741899</v>
      </c>
      <c r="AK125" s="104">
        <v>3116.2302737509599</v>
      </c>
      <c r="AL125" s="104">
        <v>3368.8538953584398</v>
      </c>
      <c r="AM125" s="104">
        <v>3502.3925881395699</v>
      </c>
      <c r="AN125" s="104">
        <v>3582.8079911980199</v>
      </c>
      <c r="AO125" s="104">
        <v>3639.3046385338298</v>
      </c>
      <c r="AP125" s="104">
        <v>3690.8595383484198</v>
      </c>
      <c r="AQ125" s="104"/>
      <c r="AR125" s="104"/>
      <c r="AS125" s="104"/>
      <c r="AT125" s="104"/>
      <c r="AU125" s="104"/>
      <c r="AV125" s="104"/>
      <c r="AW125" s="104"/>
      <c r="AX125" s="104"/>
      <c r="AY125" s="104"/>
      <c r="AZ125" s="104"/>
      <c r="BA125" s="104">
        <v>22.76</v>
      </c>
      <c r="BB125" s="27">
        <f t="shared" ca="1" si="7"/>
        <v>0</v>
      </c>
      <c r="BC125" s="27">
        <f t="shared" ca="1" si="8"/>
        <v>0</v>
      </c>
      <c r="BD125" s="27">
        <f>IF(C125="","",MAX($BD$3:BD124)+1)</f>
        <v>122</v>
      </c>
      <c r="BE125" s="27">
        <f t="shared" ca="1" si="9"/>
        <v>125</v>
      </c>
      <c r="BF125" s="27" t="str">
        <f t="shared" si="10"/>
        <v>2B7</v>
      </c>
      <c r="BG125" s="27" t="str">
        <f t="shared" ca="1" si="11"/>
        <v/>
      </c>
      <c r="BH125" s="27" t="str">
        <f t="shared" ca="1" si="12"/>
        <v/>
      </c>
    </row>
    <row r="126" spans="1:60" x14ac:dyDescent="0.25">
      <c r="A126" s="104">
        <v>2</v>
      </c>
      <c r="B126" s="258" t="s">
        <v>100</v>
      </c>
      <c r="C126" s="104">
        <v>-16.492922223952501</v>
      </c>
      <c r="D126" s="104">
        <v>-3.7940140596074299</v>
      </c>
      <c r="E126" s="104">
        <v>-6.6364716786538303</v>
      </c>
      <c r="F126" s="104">
        <v>-5.4320578559881998</v>
      </c>
      <c r="G126" s="104">
        <v>2.4506277531277201</v>
      </c>
      <c r="H126" s="104">
        <v>-0.187883202984267</v>
      </c>
      <c r="I126" s="104">
        <v>1.34313838358912</v>
      </c>
      <c r="J126" s="104">
        <v>4.5670194289250503</v>
      </c>
      <c r="K126" s="104">
        <v>4.21768613276799</v>
      </c>
      <c r="L126" s="104">
        <v>2.59438489519607</v>
      </c>
      <c r="M126" s="104">
        <v>8.6246238088533609</v>
      </c>
      <c r="N126" s="104">
        <v>2.9048051219629101</v>
      </c>
      <c r="O126" s="104">
        <v>3.7305016275449798</v>
      </c>
      <c r="P126" s="104">
        <v>3.5906987166804401</v>
      </c>
      <c r="Q126" s="104">
        <v>0.242001566076851</v>
      </c>
      <c r="R126" s="104">
        <v>0.27004053117025201</v>
      </c>
      <c r="S126" s="104">
        <v>1.0318083108059</v>
      </c>
      <c r="T126" s="104">
        <v>-1.42084350661526</v>
      </c>
      <c r="U126" s="104">
        <v>-8.1724680981142193</v>
      </c>
      <c r="V126" s="104">
        <v>-2.5610845416749699</v>
      </c>
      <c r="W126" s="104">
        <v>-9.3947672414087702</v>
      </c>
      <c r="X126" s="104">
        <v>-7.2580868657823903</v>
      </c>
      <c r="Y126" s="104">
        <v>-2.7647828440612998</v>
      </c>
      <c r="Z126" s="104">
        <v>-0.12006650104467601</v>
      </c>
      <c r="AA126" s="104">
        <v>2.9011655502781601</v>
      </c>
      <c r="AB126" s="104">
        <v>14.8007408741073</v>
      </c>
      <c r="AC126" s="104">
        <v>38.991370850282202</v>
      </c>
      <c r="AD126" s="104">
        <v>80.838714776984503</v>
      </c>
      <c r="AE126" s="104">
        <v>161.75807815235601</v>
      </c>
      <c r="AF126" s="104">
        <v>319.89688647578998</v>
      </c>
      <c r="AG126" s="104">
        <v>599.22944820511998</v>
      </c>
      <c r="AH126" s="104">
        <v>1066.47342316297</v>
      </c>
      <c r="AI126" s="104">
        <v>1720.70765528518</v>
      </c>
      <c r="AJ126" s="104">
        <v>2395.8102165672699</v>
      </c>
      <c r="AK126" s="104">
        <v>2959.5195796585999</v>
      </c>
      <c r="AL126" s="104">
        <v>3356.1788261359002</v>
      </c>
      <c r="AM126" s="104">
        <v>3601.8186311982699</v>
      </c>
      <c r="AN126" s="104">
        <v>3738.26767335361</v>
      </c>
      <c r="AO126" s="104">
        <v>3814.5940670336799</v>
      </c>
      <c r="AP126" s="104">
        <v>3865.0812082576499</v>
      </c>
      <c r="AQ126" s="104"/>
      <c r="AR126" s="104"/>
      <c r="AS126" s="104"/>
      <c r="AT126" s="104"/>
      <c r="AU126" s="104"/>
      <c r="AV126" s="104"/>
      <c r="AW126" s="104"/>
      <c r="AX126" s="104"/>
      <c r="AY126" s="104"/>
      <c r="AZ126" s="104"/>
      <c r="BA126" s="104">
        <v>25.81</v>
      </c>
      <c r="BB126" s="27">
        <f t="shared" ca="1" si="7"/>
        <v>0</v>
      </c>
      <c r="BC126" s="27">
        <f t="shared" ca="1" si="8"/>
        <v>0</v>
      </c>
      <c r="BD126" s="27">
        <f>IF(C126="","",MAX($BD$3:BD125)+1)</f>
        <v>123</v>
      </c>
      <c r="BE126" s="27">
        <f t="shared" ca="1" si="9"/>
        <v>126</v>
      </c>
      <c r="BF126" s="27" t="str">
        <f t="shared" si="10"/>
        <v>2C7</v>
      </c>
      <c r="BG126" s="27" t="str">
        <f t="shared" ca="1" si="11"/>
        <v/>
      </c>
      <c r="BH126" s="27" t="str">
        <f t="shared" ca="1" si="12"/>
        <v/>
      </c>
    </row>
    <row r="127" spans="1:60" x14ac:dyDescent="0.25">
      <c r="A127" s="104">
        <v>2</v>
      </c>
      <c r="B127" s="258" t="s">
        <v>101</v>
      </c>
      <c r="C127" s="104">
        <v>1.3465339025487999</v>
      </c>
      <c r="D127" s="104">
        <v>1.1659734144923299</v>
      </c>
      <c r="E127" s="104">
        <v>3.9499595134721002</v>
      </c>
      <c r="F127" s="104">
        <v>4.5133070837491696</v>
      </c>
      <c r="G127" s="104">
        <v>3.1797736863977701</v>
      </c>
      <c r="H127" s="104">
        <v>1.2615006083942699</v>
      </c>
      <c r="I127" s="104">
        <v>4.28001908370425</v>
      </c>
      <c r="J127" s="104">
        <v>7.2545978900961895E-4</v>
      </c>
      <c r="K127" s="104">
        <v>1.7475721971095499E-2</v>
      </c>
      <c r="L127" s="104">
        <v>-0.64865107124796795</v>
      </c>
      <c r="M127" s="104">
        <v>1.6967725975368899</v>
      </c>
      <c r="N127" s="104">
        <v>-4.3348344244614099</v>
      </c>
      <c r="O127" s="104">
        <v>-3.04980154795203</v>
      </c>
      <c r="P127" s="104">
        <v>-2.9965423022804298</v>
      </c>
      <c r="Q127" s="104">
        <v>-4.4787125060761399</v>
      </c>
      <c r="R127" s="104">
        <v>-0.43597698373923799</v>
      </c>
      <c r="S127" s="104">
        <v>-0.560232963036014</v>
      </c>
      <c r="T127" s="104">
        <v>-5.0614985444408402</v>
      </c>
      <c r="U127" s="104">
        <v>1.29496367639285</v>
      </c>
      <c r="V127" s="104">
        <v>-6.2297728398116297</v>
      </c>
      <c r="W127" s="104">
        <v>-8.1481979501841106</v>
      </c>
      <c r="X127" s="104">
        <v>-4.3227408659645299</v>
      </c>
      <c r="Y127" s="104">
        <v>-6.8511992458165896</v>
      </c>
      <c r="Z127" s="104">
        <v>-1.0922743209439401</v>
      </c>
      <c r="AA127" s="104">
        <v>8.8647433760656895</v>
      </c>
      <c r="AB127" s="104">
        <v>22.905822111119001</v>
      </c>
      <c r="AC127" s="104">
        <v>56.193135285672703</v>
      </c>
      <c r="AD127" s="104">
        <v>121.64625673428</v>
      </c>
      <c r="AE127" s="104">
        <v>241.75975230602401</v>
      </c>
      <c r="AF127" s="104">
        <v>473.356579818341</v>
      </c>
      <c r="AG127" s="104">
        <v>861.77894966261499</v>
      </c>
      <c r="AH127" s="104">
        <v>1465.4277380430401</v>
      </c>
      <c r="AI127" s="104">
        <v>2212.7220381606899</v>
      </c>
      <c r="AJ127" s="104">
        <v>2882.4041167401501</v>
      </c>
      <c r="AK127" s="104">
        <v>3404.5299099568401</v>
      </c>
      <c r="AL127" s="104">
        <v>3742.4245123411501</v>
      </c>
      <c r="AM127" s="104">
        <v>3936.8474403650898</v>
      </c>
      <c r="AN127" s="104">
        <v>4045.79118509515</v>
      </c>
      <c r="AO127" s="104">
        <v>4113.5544867603503</v>
      </c>
      <c r="AP127" s="104">
        <v>4162.41350387893</v>
      </c>
      <c r="AQ127" s="104"/>
      <c r="AR127" s="104"/>
      <c r="AS127" s="104"/>
      <c r="AT127" s="104"/>
      <c r="AU127" s="104"/>
      <c r="AV127" s="104"/>
      <c r="AW127" s="104"/>
      <c r="AX127" s="104"/>
      <c r="AY127" s="104"/>
      <c r="AZ127" s="104"/>
      <c r="BA127" s="104">
        <v>25.63</v>
      </c>
      <c r="BB127" s="27">
        <f t="shared" ca="1" si="7"/>
        <v>0</v>
      </c>
      <c r="BC127" s="27">
        <f t="shared" ca="1" si="8"/>
        <v>0</v>
      </c>
      <c r="BD127" s="27">
        <f>IF(C127="","",MAX($BD$3:BD126)+1)</f>
        <v>124</v>
      </c>
      <c r="BE127" s="27">
        <f t="shared" ca="1" si="9"/>
        <v>127</v>
      </c>
      <c r="BF127" s="27" t="str">
        <f t="shared" si="10"/>
        <v>2D7</v>
      </c>
      <c r="BG127" s="27" t="str">
        <f t="shared" ca="1" si="11"/>
        <v/>
      </c>
      <c r="BH127" s="27" t="str">
        <f t="shared" ca="1" si="12"/>
        <v/>
      </c>
    </row>
    <row r="128" spans="1:60" x14ac:dyDescent="0.25">
      <c r="A128" s="104">
        <v>2</v>
      </c>
      <c r="B128" s="258" t="s">
        <v>114</v>
      </c>
      <c r="C128" s="104">
        <v>25.0033611274898</v>
      </c>
      <c r="D128" s="104">
        <v>22.245655655169699</v>
      </c>
      <c r="E128" s="104">
        <v>8.2006771468040807</v>
      </c>
      <c r="F128" s="104">
        <v>11.068196122184901</v>
      </c>
      <c r="G128" s="104">
        <v>3.93835019621338</v>
      </c>
      <c r="H128" s="104">
        <v>9.7156556121262796E-2</v>
      </c>
      <c r="I128" s="104">
        <v>1.2227096459750999</v>
      </c>
      <c r="J128" s="104">
        <v>-1.1170591920595101</v>
      </c>
      <c r="K128" s="104">
        <v>-0.64120400969477498</v>
      </c>
      <c r="L128" s="104">
        <v>-1.17986317294663</v>
      </c>
      <c r="M128" s="104">
        <v>-1.1251868615468099</v>
      </c>
      <c r="N128" s="104">
        <v>0.16732175839251801</v>
      </c>
      <c r="O128" s="104">
        <v>-7.7681423383269204</v>
      </c>
      <c r="P128" s="104">
        <v>-6.3911088292575204</v>
      </c>
      <c r="Q128" s="104">
        <v>-4.65046537288754</v>
      </c>
      <c r="R128" s="104">
        <v>-3.8180772238010801</v>
      </c>
      <c r="S128" s="104">
        <v>-4.2510428795662802</v>
      </c>
      <c r="T128" s="104">
        <v>-6.9730521789047097</v>
      </c>
      <c r="U128" s="104">
        <v>-7.6563852514000201</v>
      </c>
      <c r="V128" s="104">
        <v>-5.7035210982580802</v>
      </c>
      <c r="W128" s="104">
        <v>-3.3119873300806799</v>
      </c>
      <c r="X128" s="104">
        <v>-6.3603168311342397</v>
      </c>
      <c r="Y128" s="104">
        <v>-2.6594585264274402</v>
      </c>
      <c r="Z128" s="104">
        <v>-2.27709821315693</v>
      </c>
      <c r="AA128" s="104">
        <v>2.4755877796796999</v>
      </c>
      <c r="AB128" s="104">
        <v>9.2712084816184905</v>
      </c>
      <c r="AC128" s="104">
        <v>24.876060845564599</v>
      </c>
      <c r="AD128" s="104">
        <v>57.486991409448798</v>
      </c>
      <c r="AE128" s="104">
        <v>117.567780612246</v>
      </c>
      <c r="AF128" s="104">
        <v>221.217900090679</v>
      </c>
      <c r="AG128" s="104">
        <v>420.28777866056402</v>
      </c>
      <c r="AH128" s="104">
        <v>755.72604522440997</v>
      </c>
      <c r="AI128" s="104">
        <v>1247.6109660259201</v>
      </c>
      <c r="AJ128" s="104">
        <v>1826.76463180418</v>
      </c>
      <c r="AK128" s="104">
        <v>2281.06204954952</v>
      </c>
      <c r="AL128" s="104">
        <v>2636.9524658626601</v>
      </c>
      <c r="AM128" s="104">
        <v>2862.3453530667498</v>
      </c>
      <c r="AN128" s="104">
        <v>2998.23322282753</v>
      </c>
      <c r="AO128" s="104">
        <v>3079.0235242223598</v>
      </c>
      <c r="AP128" s="104">
        <v>3136.8067849281101</v>
      </c>
      <c r="AQ128" s="104"/>
      <c r="AR128" s="104"/>
      <c r="AS128" s="104"/>
      <c r="AT128" s="104"/>
      <c r="AU128" s="104"/>
      <c r="AV128" s="104"/>
      <c r="AW128" s="104"/>
      <c r="AX128" s="104"/>
      <c r="AY128" s="104"/>
      <c r="AZ128" s="104"/>
      <c r="BA128" s="104">
        <v>21.57</v>
      </c>
      <c r="BB128" s="27">
        <f t="shared" ca="1" si="7"/>
        <v>0</v>
      </c>
      <c r="BC128" s="27">
        <f t="shared" ca="1" si="8"/>
        <v>0</v>
      </c>
      <c r="BD128" s="27">
        <f>IF(C128="","",MAX($BD$3:BD127)+1)</f>
        <v>125</v>
      </c>
      <c r="BE128" s="27">
        <f t="shared" ca="1" si="9"/>
        <v>128</v>
      </c>
      <c r="BF128" s="27" t="str">
        <f t="shared" si="10"/>
        <v>2E7</v>
      </c>
      <c r="BG128" s="27" t="str">
        <f t="shared" ca="1" si="11"/>
        <v/>
      </c>
      <c r="BH128" s="27" t="str">
        <f t="shared" ca="1" si="12"/>
        <v/>
      </c>
    </row>
    <row r="129" spans="1:60" x14ac:dyDescent="0.25">
      <c r="A129" s="104">
        <v>2</v>
      </c>
      <c r="B129" s="258" t="s">
        <v>115</v>
      </c>
      <c r="C129" s="104">
        <v>26.817615147207601</v>
      </c>
      <c r="D129" s="104">
        <v>22.383916544298199</v>
      </c>
      <c r="E129" s="104">
        <v>6.8403139567026301</v>
      </c>
      <c r="F129" s="104">
        <v>7.2652451874573698</v>
      </c>
      <c r="G129" s="104">
        <v>4.8899343252673999</v>
      </c>
      <c r="H129" s="104">
        <v>5.5175684205301003</v>
      </c>
      <c r="I129" s="104">
        <v>2.3419900537637699</v>
      </c>
      <c r="J129" s="104">
        <v>-1.13871762837607</v>
      </c>
      <c r="K129" s="104">
        <v>0.38407186794302101</v>
      </c>
      <c r="L129" s="104">
        <v>1.11530415547168</v>
      </c>
      <c r="M129" s="104">
        <v>-4.1397754147687902</v>
      </c>
      <c r="N129" s="104">
        <v>-6.5311168383282201</v>
      </c>
      <c r="O129" s="104">
        <v>-4.5895954401089503</v>
      </c>
      <c r="P129" s="104">
        <v>-3.66475579675489</v>
      </c>
      <c r="Q129" s="104">
        <v>-7.0407075395573901</v>
      </c>
      <c r="R129" s="104">
        <v>-6.0534512458430099</v>
      </c>
      <c r="S129" s="104">
        <v>-1.27932627997507</v>
      </c>
      <c r="T129" s="104">
        <v>-0.48872732989821099</v>
      </c>
      <c r="U129" s="104">
        <v>-10.558974593078799</v>
      </c>
      <c r="V129" s="104">
        <v>-3.7682440337030099</v>
      </c>
      <c r="W129" s="104">
        <v>-4.1700952676896996</v>
      </c>
      <c r="X129" s="104">
        <v>-4.1764291139302303</v>
      </c>
      <c r="Y129" s="104">
        <v>-5.4012552306071502</v>
      </c>
      <c r="Z129" s="104">
        <v>-1.1275082911674901</v>
      </c>
      <c r="AA129" s="104">
        <v>7.6939962896208298</v>
      </c>
      <c r="AB129" s="104">
        <v>8.0471219406886103</v>
      </c>
      <c r="AC129" s="104">
        <v>20.293222142256099</v>
      </c>
      <c r="AD129" s="104">
        <v>49.588539975716202</v>
      </c>
      <c r="AE129" s="104">
        <v>89.797649607597606</v>
      </c>
      <c r="AF129" s="104">
        <v>173.519863080129</v>
      </c>
      <c r="AG129" s="104">
        <v>328.49134801735499</v>
      </c>
      <c r="AH129" s="104">
        <v>587.79256279689196</v>
      </c>
      <c r="AI129" s="104">
        <v>949.46331663385297</v>
      </c>
      <c r="AJ129" s="104">
        <v>1355.01146521428</v>
      </c>
      <c r="AK129" s="104">
        <v>1661.23060261159</v>
      </c>
      <c r="AL129" s="104">
        <v>1898.7188790073501</v>
      </c>
      <c r="AM129" s="104">
        <v>2050.70904049913</v>
      </c>
      <c r="AN129" s="104">
        <v>2143.8476633956102</v>
      </c>
      <c r="AO129" s="104">
        <v>2201.6257802027599</v>
      </c>
      <c r="AP129" s="104">
        <v>2240.8106448230201</v>
      </c>
      <c r="AQ129" s="104"/>
      <c r="AR129" s="104"/>
      <c r="AS129" s="104"/>
      <c r="AT129" s="104"/>
      <c r="AU129" s="104"/>
      <c r="AV129" s="104"/>
      <c r="AW129" s="104"/>
      <c r="AX129" s="104"/>
      <c r="AY129" s="104"/>
      <c r="AZ129" s="104"/>
      <c r="BA129" s="104">
        <v>22.01</v>
      </c>
      <c r="BB129" s="27">
        <f t="shared" ca="1" si="7"/>
        <v>0</v>
      </c>
      <c r="BC129" s="27">
        <f t="shared" ca="1" si="8"/>
        <v>0</v>
      </c>
      <c r="BD129" s="27">
        <f>IF(C129="","",MAX($BD$3:BD128)+1)</f>
        <v>126</v>
      </c>
      <c r="BE129" s="27">
        <f t="shared" ca="1" si="9"/>
        <v>129</v>
      </c>
      <c r="BF129" s="27" t="str">
        <f t="shared" si="10"/>
        <v>2F7</v>
      </c>
      <c r="BG129" s="27" t="str">
        <f t="shared" ca="1" si="11"/>
        <v/>
      </c>
      <c r="BH129" s="27" t="str">
        <f t="shared" ca="1" si="12"/>
        <v/>
      </c>
    </row>
    <row r="130" spans="1:60" x14ac:dyDescent="0.25">
      <c r="A130" s="104">
        <v>2</v>
      </c>
      <c r="B130" s="258" t="s">
        <v>278</v>
      </c>
      <c r="C130" s="104">
        <v>2.5126020186280602</v>
      </c>
      <c r="D130" s="104">
        <v>8.5753342842931506</v>
      </c>
      <c r="E130" s="104">
        <v>5.8358176677438696</v>
      </c>
      <c r="F130" s="104">
        <v>3.8916634008651299</v>
      </c>
      <c r="G130" s="104">
        <v>11.704783671030301</v>
      </c>
      <c r="H130" s="104">
        <v>-2.0218068390336201</v>
      </c>
      <c r="I130" s="104">
        <v>-1.7123268998329899</v>
      </c>
      <c r="J130" s="104">
        <v>3.2795740784099499</v>
      </c>
      <c r="K130" s="104">
        <v>1.3455081702127201</v>
      </c>
      <c r="L130" s="104">
        <v>1.30027310090736</v>
      </c>
      <c r="M130" s="104">
        <v>-3.4064555098966598</v>
      </c>
      <c r="N130" s="104">
        <v>-2.07590453413968</v>
      </c>
      <c r="O130" s="104">
        <v>-3.4687594933216102</v>
      </c>
      <c r="P130" s="104">
        <v>-3.6820766510950298</v>
      </c>
      <c r="Q130" s="104">
        <v>-7.1098706219791001</v>
      </c>
      <c r="R130" s="104">
        <v>-5.7809916902010601</v>
      </c>
      <c r="S130" s="104">
        <v>-6.4717138212813596</v>
      </c>
      <c r="T130" s="104">
        <v>-6.1656178449197796</v>
      </c>
      <c r="U130" s="104">
        <v>-6.0898905593280697</v>
      </c>
      <c r="V130" s="104">
        <v>-9.2277342189759093</v>
      </c>
      <c r="W130" s="104">
        <v>-3.2825229466502601</v>
      </c>
      <c r="X130" s="104">
        <v>-0.56453257901921505</v>
      </c>
      <c r="Y130" s="104">
        <v>-1.28578160214101</v>
      </c>
      <c r="Z130" s="104">
        <v>9.9714774367680601</v>
      </c>
      <c r="AA130" s="104">
        <v>25.634144298411702</v>
      </c>
      <c r="AB130" s="104">
        <v>54.668918526479999</v>
      </c>
      <c r="AC130" s="104">
        <v>111.11868845115499</v>
      </c>
      <c r="AD130" s="104">
        <v>214.36819445804201</v>
      </c>
      <c r="AE130" s="104">
        <v>402.36725119085003</v>
      </c>
      <c r="AF130" s="104">
        <v>732.17302487101995</v>
      </c>
      <c r="AG130" s="104">
        <v>1256.7227752507599</v>
      </c>
      <c r="AH130" s="104">
        <v>1962.0893391521599</v>
      </c>
      <c r="AI130" s="104">
        <v>2686.74275666525</v>
      </c>
      <c r="AJ130" s="104">
        <v>3296.4506128850799</v>
      </c>
      <c r="AK130" s="104">
        <v>3736.6424126326201</v>
      </c>
      <c r="AL130" s="104">
        <v>4013.7628985092401</v>
      </c>
      <c r="AM130" s="104">
        <v>4179.7113467182899</v>
      </c>
      <c r="AN130" s="104">
        <v>4278.6569783224204</v>
      </c>
      <c r="AO130" s="104">
        <v>4343.7363808708496</v>
      </c>
      <c r="AP130" s="104">
        <v>4396.07275483384</v>
      </c>
      <c r="AQ130" s="104"/>
      <c r="AR130" s="104"/>
      <c r="AS130" s="104"/>
      <c r="AT130" s="104"/>
      <c r="AU130" s="104"/>
      <c r="AV130" s="104"/>
      <c r="AW130" s="104"/>
      <c r="AX130" s="104"/>
      <c r="AY130" s="104"/>
      <c r="AZ130" s="104"/>
      <c r="BA130" s="104">
        <v>28.99</v>
      </c>
      <c r="BB130" s="27">
        <f t="shared" ca="1" si="7"/>
        <v>0</v>
      </c>
      <c r="BC130" s="27">
        <f t="shared" ca="1" si="8"/>
        <v>0</v>
      </c>
      <c r="BD130" s="27">
        <f>IF(C130="","",MAX($BD$3:BD129)+1)</f>
        <v>127</v>
      </c>
      <c r="BE130" s="27">
        <f t="shared" ca="1" si="9"/>
        <v>130</v>
      </c>
      <c r="BF130" s="27" t="str">
        <f t="shared" si="10"/>
        <v>2G7</v>
      </c>
      <c r="BG130" s="27" t="str">
        <f t="shared" ca="1" si="11"/>
        <v/>
      </c>
      <c r="BH130" s="27" t="str">
        <f t="shared" ca="1" si="12"/>
        <v/>
      </c>
    </row>
    <row r="131" spans="1:60" x14ac:dyDescent="0.25">
      <c r="A131" s="104">
        <v>2</v>
      </c>
      <c r="B131" s="258" t="s">
        <v>296</v>
      </c>
      <c r="C131" s="104">
        <v>26.6016307879427</v>
      </c>
      <c r="D131" s="104">
        <v>24.5507713483962</v>
      </c>
      <c r="E131" s="104">
        <v>10.2203692735225</v>
      </c>
      <c r="F131" s="104">
        <v>7.2314626446659496</v>
      </c>
      <c r="G131" s="104">
        <v>3.0816840334659901</v>
      </c>
      <c r="H131" s="104">
        <v>5.8588779922006298</v>
      </c>
      <c r="I131" s="104">
        <v>4.5263250285520398</v>
      </c>
      <c r="J131" s="104">
        <v>0.82097516445401197</v>
      </c>
      <c r="K131" s="104">
        <v>0.213737924344059</v>
      </c>
      <c r="L131" s="104">
        <v>3.4310031627051099</v>
      </c>
      <c r="M131" s="104">
        <v>-4.2397661926056598</v>
      </c>
      <c r="N131" s="104">
        <v>-2.2303763347499599</v>
      </c>
      <c r="O131" s="104">
        <v>-5.48295852207593</v>
      </c>
      <c r="P131" s="104">
        <v>-4.9411473285517804</v>
      </c>
      <c r="Q131" s="104">
        <v>-4.0778614422833899</v>
      </c>
      <c r="R131" s="104">
        <v>-6.0607829436330602</v>
      </c>
      <c r="S131" s="104">
        <v>-9.7314530187923101</v>
      </c>
      <c r="T131" s="104">
        <v>-10.0349125469693</v>
      </c>
      <c r="U131" s="104">
        <v>-9.0055139268010898</v>
      </c>
      <c r="V131" s="104">
        <v>-8.5864700555293894</v>
      </c>
      <c r="W131" s="104">
        <v>-9.8217976123405606</v>
      </c>
      <c r="X131" s="104">
        <v>-6.8898998161544096</v>
      </c>
      <c r="Y131" s="104">
        <v>-6.1104674466832902</v>
      </c>
      <c r="Z131" s="104">
        <v>6.4723768841581704</v>
      </c>
      <c r="AA131" s="104">
        <v>11.8889409571616</v>
      </c>
      <c r="AB131" s="104">
        <v>37.982135332967601</v>
      </c>
      <c r="AC131" s="104">
        <v>79.815424328550293</v>
      </c>
      <c r="AD131" s="104">
        <v>155.65888086920501</v>
      </c>
      <c r="AE131" s="104">
        <v>296.54866434024899</v>
      </c>
      <c r="AF131" s="104">
        <v>550.18322378400001</v>
      </c>
      <c r="AG131" s="104">
        <v>965.62841717824597</v>
      </c>
      <c r="AH131" s="104">
        <v>1554.5217060012901</v>
      </c>
      <c r="AI131" s="104">
        <v>2211.9528495848299</v>
      </c>
      <c r="AJ131" s="104">
        <v>2792.3130247287099</v>
      </c>
      <c r="AK131" s="104">
        <v>3235.2180209245998</v>
      </c>
      <c r="AL131" s="104">
        <v>3531.08813768645</v>
      </c>
      <c r="AM131" s="104">
        <v>3702.6831324544501</v>
      </c>
      <c r="AN131" s="104">
        <v>3805.8143252259101</v>
      </c>
      <c r="AO131" s="104">
        <v>3865.1990056753598</v>
      </c>
      <c r="AP131" s="104">
        <v>3908.3832213597002</v>
      </c>
      <c r="AQ131" s="104"/>
      <c r="AR131" s="104"/>
      <c r="AS131" s="104"/>
      <c r="AT131" s="104"/>
      <c r="AU131" s="104"/>
      <c r="AV131" s="104"/>
      <c r="AW131" s="104"/>
      <c r="AX131" s="104"/>
      <c r="AY131" s="104"/>
      <c r="AZ131" s="104"/>
      <c r="BA131" s="104">
        <v>31.53</v>
      </c>
      <c r="BB131" s="27">
        <f t="shared" ca="1" si="7"/>
        <v>0</v>
      </c>
      <c r="BC131" s="27">
        <f t="shared" ca="1" si="8"/>
        <v>0</v>
      </c>
      <c r="BD131" s="27">
        <f>IF(C131="","",MAX($BD$3:BD130)+1)</f>
        <v>128</v>
      </c>
      <c r="BE131" s="27">
        <f t="shared" ca="1" si="9"/>
        <v>131</v>
      </c>
      <c r="BF131" s="27" t="str">
        <f t="shared" si="10"/>
        <v>2H7</v>
      </c>
      <c r="BG131" s="27" t="str">
        <f t="shared" ca="1" si="11"/>
        <v/>
      </c>
      <c r="BH131" s="27" t="str">
        <f t="shared" ca="1" si="12"/>
        <v/>
      </c>
    </row>
    <row r="132" spans="1:60" x14ac:dyDescent="0.25">
      <c r="A132" s="104">
        <v>2</v>
      </c>
      <c r="B132" s="258" t="s">
        <v>176</v>
      </c>
      <c r="C132" s="104">
        <v>10.976910668092399</v>
      </c>
      <c r="D132" s="104">
        <v>12.6156515799939</v>
      </c>
      <c r="E132" s="104">
        <v>6.3610273579361101</v>
      </c>
      <c r="F132" s="104">
        <v>2.8410635505761102</v>
      </c>
      <c r="G132" s="104">
        <v>6.9176017490413004</v>
      </c>
      <c r="H132" s="104">
        <v>2.90786158761557</v>
      </c>
      <c r="I132" s="104">
        <v>3.0934389676640399</v>
      </c>
      <c r="J132" s="104">
        <v>0.90950531748285401</v>
      </c>
      <c r="K132" s="104">
        <v>-0.90553059297462801</v>
      </c>
      <c r="L132" s="104">
        <v>-1.51280415282918</v>
      </c>
      <c r="M132" s="104">
        <v>-6.9939605765030102</v>
      </c>
      <c r="N132" s="104">
        <v>-2.1436003549301899</v>
      </c>
      <c r="O132" s="104">
        <v>0.46303651737798601</v>
      </c>
      <c r="P132" s="104">
        <v>2.2576149963379102</v>
      </c>
      <c r="Q132" s="104">
        <v>-5.7452796654965796</v>
      </c>
      <c r="R132" s="104">
        <v>-4.4999979904860101</v>
      </c>
      <c r="S132" s="104">
        <v>-7.5975267583971799</v>
      </c>
      <c r="T132" s="104">
        <v>-3.8945744021907598</v>
      </c>
      <c r="U132" s="104">
        <v>-4.9895045051148399</v>
      </c>
      <c r="V132" s="104">
        <v>-5.86903286120969</v>
      </c>
      <c r="W132" s="104">
        <v>-5.5174602854140202</v>
      </c>
      <c r="X132" s="104">
        <v>-5.7979980771310702</v>
      </c>
      <c r="Y132" s="104">
        <v>0.24580275199423299</v>
      </c>
      <c r="Z132" s="104">
        <v>10.4036490949147</v>
      </c>
      <c r="AA132" s="104">
        <v>24.3331634715232</v>
      </c>
      <c r="AB132" s="104">
        <v>60.0241534528163</v>
      </c>
      <c r="AC132" s="104">
        <v>117.64109055768201</v>
      </c>
      <c r="AD132" s="104">
        <v>227.478689221693</v>
      </c>
      <c r="AE132" s="104">
        <v>410.32073082898802</v>
      </c>
      <c r="AF132" s="104">
        <v>724.93857632694096</v>
      </c>
      <c r="AG132" s="104">
        <v>1191.59305587479</v>
      </c>
      <c r="AH132" s="104">
        <v>1766.17220369134</v>
      </c>
      <c r="AI132" s="104">
        <v>2270.3796334185799</v>
      </c>
      <c r="AJ132" s="104">
        <v>2673.3625502223999</v>
      </c>
      <c r="AK132" s="104">
        <v>2933.24047871419</v>
      </c>
      <c r="AL132" s="104">
        <v>3081.0370021602798</v>
      </c>
      <c r="AM132" s="104">
        <v>3162.7163767883198</v>
      </c>
      <c r="AN132" s="104">
        <v>3221.7633280076898</v>
      </c>
      <c r="AO132" s="104">
        <v>3259.2347937692398</v>
      </c>
      <c r="AP132" s="104">
        <v>3287.4580767540401</v>
      </c>
      <c r="AQ132" s="104"/>
      <c r="AR132" s="104"/>
      <c r="AS132" s="104"/>
      <c r="AT132" s="104"/>
      <c r="AU132" s="104"/>
      <c r="AV132" s="104"/>
      <c r="AW132" s="104"/>
      <c r="AX132" s="104"/>
      <c r="AY132" s="104"/>
      <c r="AZ132" s="104"/>
      <c r="BA132" s="104">
        <v>36.85</v>
      </c>
      <c r="BB132" s="27">
        <f t="shared" ca="1" si="7"/>
        <v>0</v>
      </c>
      <c r="BC132" s="27">
        <f t="shared" ca="1" si="8"/>
        <v>0</v>
      </c>
      <c r="BD132" s="27">
        <f>IF(C132="","",MAX($BD$3:BD131)+1)</f>
        <v>129</v>
      </c>
      <c r="BE132" s="27">
        <f t="shared" ca="1" si="9"/>
        <v>132</v>
      </c>
      <c r="BF132" s="27" t="str">
        <f t="shared" si="10"/>
        <v>2A8</v>
      </c>
      <c r="BG132" s="27" t="str">
        <f t="shared" ca="1" si="11"/>
        <v/>
      </c>
      <c r="BH132" s="27" t="str">
        <f t="shared" ca="1" si="12"/>
        <v/>
      </c>
    </row>
    <row r="133" spans="1:60" x14ac:dyDescent="0.25">
      <c r="A133" s="104">
        <v>2</v>
      </c>
      <c r="B133" s="258" t="s">
        <v>193</v>
      </c>
      <c r="C133" s="104">
        <v>-2.5850406602130498</v>
      </c>
      <c r="D133" s="104">
        <v>5.8404094810311999</v>
      </c>
      <c r="E133" s="104">
        <v>6.4451871405326502</v>
      </c>
      <c r="F133" s="104">
        <v>4.7115226697383203</v>
      </c>
      <c r="G133" s="104">
        <v>4.8389044735058597</v>
      </c>
      <c r="H133" s="104">
        <v>2.0015211981722101</v>
      </c>
      <c r="I133" s="104">
        <v>1.0132829182257399</v>
      </c>
      <c r="J133" s="104">
        <v>2.3959237211602198</v>
      </c>
      <c r="K133" s="104">
        <v>0.34899283519598601</v>
      </c>
      <c r="L133" s="104">
        <v>-0.22631751392782501</v>
      </c>
      <c r="M133" s="104">
        <v>-0.80139232951023598</v>
      </c>
      <c r="N133" s="104">
        <v>-1.0752551657164999</v>
      </c>
      <c r="O133" s="104">
        <v>-0.99750257027062605</v>
      </c>
      <c r="P133" s="104">
        <v>-3.5295498711466302</v>
      </c>
      <c r="Q133" s="104">
        <v>-3.8586835049600299</v>
      </c>
      <c r="R133" s="104">
        <v>-5.4843362167271197</v>
      </c>
      <c r="S133" s="104">
        <v>-4.9822445027621098</v>
      </c>
      <c r="T133" s="104">
        <v>-6.556412328855</v>
      </c>
      <c r="U133" s="104">
        <v>-6.6075103520815901</v>
      </c>
      <c r="V133" s="104">
        <v>-3.7906323714328201</v>
      </c>
      <c r="W133" s="104">
        <v>-4.7035509075858499</v>
      </c>
      <c r="X133" s="104">
        <v>-4.6494360811434499</v>
      </c>
      <c r="Y133" s="104">
        <v>-2.4557340671844901</v>
      </c>
      <c r="Z133" s="104">
        <v>9.17938940874728</v>
      </c>
      <c r="AA133" s="104">
        <v>27.867251304125102</v>
      </c>
      <c r="AB133" s="104">
        <v>61.078565771401401</v>
      </c>
      <c r="AC133" s="104">
        <v>125.069563608046</v>
      </c>
      <c r="AD133" s="104">
        <v>242.96172334671701</v>
      </c>
      <c r="AE133" s="104">
        <v>453.68398867386099</v>
      </c>
      <c r="AF133" s="104">
        <v>794.05359954382902</v>
      </c>
      <c r="AG133" s="104">
        <v>1313.6512444574</v>
      </c>
      <c r="AH133" s="104">
        <v>1959.83023106376</v>
      </c>
      <c r="AI133" s="104">
        <v>2542.6616850607302</v>
      </c>
      <c r="AJ133" s="104">
        <v>3011.5739451237901</v>
      </c>
      <c r="AK133" s="104">
        <v>3316.7712272253798</v>
      </c>
      <c r="AL133" s="104">
        <v>3482.3213971628502</v>
      </c>
      <c r="AM133" s="104">
        <v>3570.5662996227202</v>
      </c>
      <c r="AN133" s="104">
        <v>3630.7961394754002</v>
      </c>
      <c r="AO133" s="104">
        <v>3678.86611164632</v>
      </c>
      <c r="AP133" s="104">
        <v>3722.4982786543801</v>
      </c>
      <c r="AQ133" s="104"/>
      <c r="AR133" s="104"/>
      <c r="AS133" s="104"/>
      <c r="AT133" s="104"/>
      <c r="AU133" s="104"/>
      <c r="AV133" s="104"/>
      <c r="AW133" s="104"/>
      <c r="AX133" s="104"/>
      <c r="AY133" s="104"/>
      <c r="AZ133" s="104"/>
      <c r="BA133" s="104">
        <v>38.44</v>
      </c>
      <c r="BB133" s="27">
        <f t="shared" ref="BB133:BB196" ca="1" si="13">IFERROR(IF(INDIRECT("Plate"&amp;A133&amp;"_S!"&amp;CHAR(RIGHT(B133,LEN(B133)-1)+65)&amp;CODE(LEFT(B133,1))-58)="",IF(C133="",0,1),0),"")</f>
        <v>0</v>
      </c>
      <c r="BC133" s="27">
        <f t="shared" ref="BC133:BC196" ca="1" si="14">IFERROR(IF(INDIRECT("Plate"&amp;A133&amp;"_G!"&amp;CHAR(RIGHT(B133,LEN(B133)-1)+65)&amp;CODE(LEFT(B133,1))-58)="",IF(C133="",0,1),0),"")</f>
        <v>0</v>
      </c>
      <c r="BD133" s="27">
        <f>IF(C133="","",MAX($BD$3:BD132)+1)</f>
        <v>130</v>
      </c>
      <c r="BE133" s="27">
        <f t="shared" ref="BE133:BE196" ca="1" si="15">IF(BD133="","",CELL("row",BD133))</f>
        <v>133</v>
      </c>
      <c r="BF133" s="27" t="str">
        <f t="shared" ref="BF133:BF196" si="16">A133&amp;B133</f>
        <v>2B8</v>
      </c>
      <c r="BG133" s="27" t="str">
        <f t="shared" ref="BG133:BG196" ca="1" si="17">IF(OR(BB133=1,BC133=1),BF133,"")</f>
        <v/>
      </c>
      <c r="BH133" s="27" t="str">
        <f t="shared" ref="BH133:BH196" ca="1" si="18">BH132&amp;IF(BG133="",""," "&amp;BG133)</f>
        <v/>
      </c>
    </row>
    <row r="134" spans="1:60" x14ac:dyDescent="0.25">
      <c r="A134" s="104">
        <v>2</v>
      </c>
      <c r="B134" s="258" t="s">
        <v>210</v>
      </c>
      <c r="C134" s="104">
        <v>9.3009708844733705</v>
      </c>
      <c r="D134" s="104">
        <v>13.171681809187699</v>
      </c>
      <c r="E134" s="104">
        <v>5.0240427094668103</v>
      </c>
      <c r="F134" s="104">
        <v>5.1266131494417104</v>
      </c>
      <c r="G134" s="104">
        <v>1.01192105198652</v>
      </c>
      <c r="H134" s="104">
        <v>1.52763847317465</v>
      </c>
      <c r="I134" s="104">
        <v>3.41945055363658</v>
      </c>
      <c r="J134" s="104">
        <v>0.58311505214714998</v>
      </c>
      <c r="K134" s="104">
        <v>1.0321213648117</v>
      </c>
      <c r="L134" s="104">
        <v>0.35800663604231903</v>
      </c>
      <c r="M134" s="104">
        <v>-2.0435254035282902</v>
      </c>
      <c r="N134" s="104">
        <v>-2.8992073140857402</v>
      </c>
      <c r="O134" s="104">
        <v>-3.3713589751118902</v>
      </c>
      <c r="P134" s="104">
        <v>-0.97236812404753403</v>
      </c>
      <c r="Q134" s="104">
        <v>-6.2433121579147199</v>
      </c>
      <c r="R134" s="104">
        <v>-2.1408319644247098</v>
      </c>
      <c r="S134" s="104">
        <v>-3.9895754892741002</v>
      </c>
      <c r="T134" s="104">
        <v>-5.4682746752578204</v>
      </c>
      <c r="U134" s="104">
        <v>-1.62209030548866</v>
      </c>
      <c r="V134" s="104">
        <v>-4.7009578672377801</v>
      </c>
      <c r="W134" s="104">
        <v>-3.4632784322743602</v>
      </c>
      <c r="X134" s="104">
        <v>-2.3258298811219902</v>
      </c>
      <c r="Y134" s="104">
        <v>-0.69181821968459201</v>
      </c>
      <c r="Z134" s="104">
        <v>4.6460824199580202</v>
      </c>
      <c r="AA134" s="104">
        <v>20.898568557618098</v>
      </c>
      <c r="AB134" s="104">
        <v>53.491943893848202</v>
      </c>
      <c r="AC134" s="104">
        <v>103.289144471057</v>
      </c>
      <c r="AD134" s="104">
        <v>207.44257765136899</v>
      </c>
      <c r="AE134" s="104">
        <v>404.53843989954999</v>
      </c>
      <c r="AF134" s="104">
        <v>741.43375468377599</v>
      </c>
      <c r="AG134" s="104">
        <v>1276.1903489756201</v>
      </c>
      <c r="AH134" s="104">
        <v>1957.85821941213</v>
      </c>
      <c r="AI134" s="104">
        <v>2561.6569917473798</v>
      </c>
      <c r="AJ134" s="104">
        <v>3041.6211236712402</v>
      </c>
      <c r="AK134" s="104">
        <v>3356.34531559069</v>
      </c>
      <c r="AL134" s="104">
        <v>3538.2573250882801</v>
      </c>
      <c r="AM134" s="104">
        <v>3644.8771953118298</v>
      </c>
      <c r="AN134" s="104">
        <v>3708.9722984485402</v>
      </c>
      <c r="AO134" s="104">
        <v>3752.5411350648601</v>
      </c>
      <c r="AP134" s="104">
        <v>3786.09020158571</v>
      </c>
      <c r="AQ134" s="104"/>
      <c r="AR134" s="104"/>
      <c r="AS134" s="104"/>
      <c r="AT134" s="104"/>
      <c r="AU134" s="104"/>
      <c r="AV134" s="104"/>
      <c r="AW134" s="104"/>
      <c r="AX134" s="104"/>
      <c r="AY134" s="104"/>
      <c r="AZ134" s="104"/>
      <c r="BA134" s="104">
        <v>38.880000000000003</v>
      </c>
      <c r="BB134" s="27">
        <f t="shared" ca="1" si="13"/>
        <v>0</v>
      </c>
      <c r="BC134" s="27">
        <f t="shared" ca="1" si="14"/>
        <v>0</v>
      </c>
      <c r="BD134" s="27">
        <f>IF(C134="","",MAX($BD$3:BD133)+1)</f>
        <v>131</v>
      </c>
      <c r="BE134" s="27">
        <f t="shared" ca="1" si="15"/>
        <v>134</v>
      </c>
      <c r="BF134" s="27" t="str">
        <f t="shared" si="16"/>
        <v>2C8</v>
      </c>
      <c r="BG134" s="27" t="str">
        <f t="shared" ca="1" si="17"/>
        <v/>
      </c>
      <c r="BH134" s="27" t="str">
        <f t="shared" ca="1" si="18"/>
        <v/>
      </c>
    </row>
    <row r="135" spans="1:60" x14ac:dyDescent="0.25">
      <c r="A135" s="104">
        <v>2</v>
      </c>
      <c r="B135" s="258" t="s">
        <v>227</v>
      </c>
      <c r="C135" s="104">
        <v>-2.7548693075127599</v>
      </c>
      <c r="D135" s="104">
        <v>0.474784271606495</v>
      </c>
      <c r="E135" s="104">
        <v>2.05055646916253</v>
      </c>
      <c r="F135" s="104">
        <v>6.12214802321569</v>
      </c>
      <c r="G135" s="104">
        <v>4.07678618629825</v>
      </c>
      <c r="H135" s="104">
        <v>3.8619005503783201</v>
      </c>
      <c r="I135" s="104">
        <v>-2.34835323045536</v>
      </c>
      <c r="J135" s="104">
        <v>-1.7883883703202601</v>
      </c>
      <c r="K135" s="104">
        <v>3.5870159903783998</v>
      </c>
      <c r="L135" s="104">
        <v>0.796062217430062</v>
      </c>
      <c r="M135" s="104">
        <v>1.2913586635363601</v>
      </c>
      <c r="N135" s="104">
        <v>1.4685866824779601</v>
      </c>
      <c r="O135" s="104">
        <v>-0.72234608346343498</v>
      </c>
      <c r="P135" s="104">
        <v>-4.3618756834885097</v>
      </c>
      <c r="Q135" s="104">
        <v>-5.6764448382827997</v>
      </c>
      <c r="R135" s="104">
        <v>-4.8532237520525996</v>
      </c>
      <c r="S135" s="104">
        <v>-2.8018445261032001</v>
      </c>
      <c r="T135" s="104">
        <v>-2.60378648751202</v>
      </c>
      <c r="U135" s="104">
        <v>-3.5000650999877498</v>
      </c>
      <c r="V135" s="104">
        <v>-5.1435168916536904</v>
      </c>
      <c r="W135" s="104">
        <v>-8.8078995115647594</v>
      </c>
      <c r="X135" s="104">
        <v>-6.3583388268107202</v>
      </c>
      <c r="Y135" s="104">
        <v>0.37808088435076598</v>
      </c>
      <c r="Z135" s="104">
        <v>6.7623351519141597</v>
      </c>
      <c r="AA135" s="104">
        <v>25.0422033789973</v>
      </c>
      <c r="AB135" s="104">
        <v>49.353396998134897</v>
      </c>
      <c r="AC135" s="104">
        <v>105.88256427157999</v>
      </c>
      <c r="AD135" s="104">
        <v>220.22894900881101</v>
      </c>
      <c r="AE135" s="104">
        <v>422.07339745651802</v>
      </c>
      <c r="AF135" s="104">
        <v>779.20598701105803</v>
      </c>
      <c r="AG135" s="104">
        <v>1338.9537990460899</v>
      </c>
      <c r="AH135" s="104">
        <v>2066.3046614220202</v>
      </c>
      <c r="AI135" s="104">
        <v>2715.7820068526198</v>
      </c>
      <c r="AJ135" s="104">
        <v>3237.8866274346101</v>
      </c>
      <c r="AK135" s="104">
        <v>3584.7427116703402</v>
      </c>
      <c r="AL135" s="104">
        <v>3784.9105553358099</v>
      </c>
      <c r="AM135" s="104">
        <v>3897.65683390098</v>
      </c>
      <c r="AN135" s="104">
        <v>3962.85943467582</v>
      </c>
      <c r="AO135" s="104">
        <v>4007.2001657815299</v>
      </c>
      <c r="AP135" s="104">
        <v>4038.55460335527</v>
      </c>
      <c r="AQ135" s="104"/>
      <c r="AR135" s="104"/>
      <c r="AS135" s="104"/>
      <c r="AT135" s="104"/>
      <c r="AU135" s="104"/>
      <c r="AV135" s="104"/>
      <c r="AW135" s="104"/>
      <c r="AX135" s="104"/>
      <c r="AY135" s="104"/>
      <c r="AZ135" s="104"/>
      <c r="BA135" s="104">
        <v>38.44</v>
      </c>
      <c r="BB135" s="27">
        <f t="shared" ca="1" si="13"/>
        <v>0</v>
      </c>
      <c r="BC135" s="27">
        <f t="shared" ca="1" si="14"/>
        <v>0</v>
      </c>
      <c r="BD135" s="27">
        <f>IF(C135="","",MAX($BD$3:BD134)+1)</f>
        <v>132</v>
      </c>
      <c r="BE135" s="27">
        <f t="shared" ca="1" si="15"/>
        <v>135</v>
      </c>
      <c r="BF135" s="27" t="str">
        <f t="shared" si="16"/>
        <v>2D8</v>
      </c>
      <c r="BG135" s="27" t="str">
        <f t="shared" ca="1" si="17"/>
        <v/>
      </c>
      <c r="BH135" s="27" t="str">
        <f t="shared" ca="1" si="18"/>
        <v/>
      </c>
    </row>
    <row r="136" spans="1:60" x14ac:dyDescent="0.25">
      <c r="A136" s="104">
        <v>2</v>
      </c>
      <c r="B136" s="258" t="s">
        <v>244</v>
      </c>
      <c r="C136" s="104">
        <v>11.061956263276</v>
      </c>
      <c r="D136" s="104">
        <v>19.446137361250301</v>
      </c>
      <c r="E136" s="104">
        <v>12.915697140691501</v>
      </c>
      <c r="F136" s="104">
        <v>8.7126589426757199</v>
      </c>
      <c r="G136" s="104">
        <v>9.0961879551728106</v>
      </c>
      <c r="H136" s="104">
        <v>0.40873070315092302</v>
      </c>
      <c r="I136" s="104">
        <v>2.5768142481915701</v>
      </c>
      <c r="J136" s="104">
        <v>-0.105565477528671</v>
      </c>
      <c r="K136" s="104">
        <v>1.0696673069874101</v>
      </c>
      <c r="L136" s="104">
        <v>-3.2533242829026698</v>
      </c>
      <c r="M136" s="104">
        <v>-2.8940550768143098</v>
      </c>
      <c r="N136" s="104">
        <v>-6.14094214965007</v>
      </c>
      <c r="O136" s="104">
        <v>-5.8517117460542103</v>
      </c>
      <c r="P136" s="104">
        <v>-6.7878748122602701</v>
      </c>
      <c r="Q136" s="104">
        <v>-5.9253795566814897</v>
      </c>
      <c r="R136" s="104">
        <v>-4.6795968475953504</v>
      </c>
      <c r="S136" s="104">
        <v>-8.0206328781891898</v>
      </c>
      <c r="T136" s="104">
        <v>-5.0305184117423796</v>
      </c>
      <c r="U136" s="104">
        <v>-7.8918647590435302</v>
      </c>
      <c r="V136" s="104">
        <v>-14.0955477324674</v>
      </c>
      <c r="W136" s="104">
        <v>-10.430276481171401</v>
      </c>
      <c r="X136" s="104">
        <v>-8.8571009121692406</v>
      </c>
      <c r="Y136" s="104">
        <v>-3.2451605418587</v>
      </c>
      <c r="Z136" s="104">
        <v>-0.494389150335792</v>
      </c>
      <c r="AA136" s="104">
        <v>8.8305313561145393</v>
      </c>
      <c r="AB136" s="104">
        <v>46.660516823135403</v>
      </c>
      <c r="AC136" s="104">
        <v>98.232921910477202</v>
      </c>
      <c r="AD136" s="104">
        <v>184.596885439847</v>
      </c>
      <c r="AE136" s="104">
        <v>363.919342435315</v>
      </c>
      <c r="AF136" s="104">
        <v>679.97018740726605</v>
      </c>
      <c r="AG136" s="104">
        <v>1196.34072655402</v>
      </c>
      <c r="AH136" s="104">
        <v>1906.45506681129</v>
      </c>
      <c r="AI136" s="104">
        <v>2606.6649715840499</v>
      </c>
      <c r="AJ136" s="104">
        <v>3188.0493875176799</v>
      </c>
      <c r="AK136" s="104">
        <v>3599.76271837582</v>
      </c>
      <c r="AL136" s="104">
        <v>3849.7489007018698</v>
      </c>
      <c r="AM136" s="104">
        <v>3997.7794341188201</v>
      </c>
      <c r="AN136" s="104">
        <v>4083.4782538061399</v>
      </c>
      <c r="AO136" s="104">
        <v>4135.9174450091105</v>
      </c>
      <c r="AP136" s="104">
        <v>4174.0491583797802</v>
      </c>
      <c r="AQ136" s="104"/>
      <c r="AR136" s="104"/>
      <c r="AS136" s="104"/>
      <c r="AT136" s="104"/>
      <c r="AU136" s="104"/>
      <c r="AV136" s="104"/>
      <c r="AW136" s="104"/>
      <c r="AX136" s="104"/>
      <c r="AY136" s="104"/>
      <c r="AZ136" s="104"/>
      <c r="BA136" s="104">
        <v>35.65</v>
      </c>
      <c r="BB136" s="27">
        <f t="shared" ca="1" si="13"/>
        <v>0</v>
      </c>
      <c r="BC136" s="27">
        <f t="shared" ca="1" si="14"/>
        <v>0</v>
      </c>
      <c r="BD136" s="27">
        <f>IF(C136="","",MAX($BD$3:BD135)+1)</f>
        <v>133</v>
      </c>
      <c r="BE136" s="27">
        <f t="shared" ca="1" si="15"/>
        <v>136</v>
      </c>
      <c r="BF136" s="27" t="str">
        <f t="shared" si="16"/>
        <v>2E8</v>
      </c>
      <c r="BG136" s="27" t="str">
        <f t="shared" ca="1" si="17"/>
        <v/>
      </c>
      <c r="BH136" s="27" t="str">
        <f t="shared" ca="1" si="18"/>
        <v/>
      </c>
    </row>
    <row r="137" spans="1:60" x14ac:dyDescent="0.25">
      <c r="A137" s="104">
        <v>2</v>
      </c>
      <c r="B137" s="258" t="s">
        <v>261</v>
      </c>
      <c r="C137" s="104">
        <v>-0.71196061066666505</v>
      </c>
      <c r="D137" s="104">
        <v>9.7849258054479797</v>
      </c>
      <c r="E137" s="104">
        <v>7.9500615355350401</v>
      </c>
      <c r="F137" s="104">
        <v>7.1167622842444898</v>
      </c>
      <c r="G137" s="104">
        <v>4.9614070491875299</v>
      </c>
      <c r="H137" s="104">
        <v>5.0618575827479599</v>
      </c>
      <c r="I137" s="104">
        <v>1.75115218722749</v>
      </c>
      <c r="J137" s="104">
        <v>3.57916189507023</v>
      </c>
      <c r="K137" s="104">
        <v>-3.2465482332067999</v>
      </c>
      <c r="L137" s="104">
        <v>2.9564753052200099</v>
      </c>
      <c r="M137" s="104">
        <v>1.37130649975688</v>
      </c>
      <c r="N137" s="104">
        <v>-3.70185547041046</v>
      </c>
      <c r="O137" s="104">
        <v>-1.3993753732429499</v>
      </c>
      <c r="P137" s="104">
        <v>-5.4664622933683003</v>
      </c>
      <c r="Q137" s="104">
        <v>-4.4336330545629599</v>
      </c>
      <c r="R137" s="104">
        <v>-10.4738306870986</v>
      </c>
      <c r="S137" s="104">
        <v>-9.7083711706918603</v>
      </c>
      <c r="T137" s="104">
        <v>-10.343375121217401</v>
      </c>
      <c r="U137" s="104">
        <v>-10.2085780458315</v>
      </c>
      <c r="V137" s="104">
        <v>-9.0867509365953101</v>
      </c>
      <c r="W137" s="104">
        <v>-7.37749974361168</v>
      </c>
      <c r="X137" s="104">
        <v>-6.5775412046154997</v>
      </c>
      <c r="Y137" s="104">
        <v>-1.7710988554190401</v>
      </c>
      <c r="Z137" s="104">
        <v>-1.99795913809385</v>
      </c>
      <c r="AA137" s="104">
        <v>13.5301080614545</v>
      </c>
      <c r="AB137" s="104">
        <v>38.473042157857002</v>
      </c>
      <c r="AC137" s="104">
        <v>94.274418744479604</v>
      </c>
      <c r="AD137" s="104">
        <v>192.55794807458</v>
      </c>
      <c r="AE137" s="104">
        <v>380.79304295034802</v>
      </c>
      <c r="AF137" s="104">
        <v>705.51409948756896</v>
      </c>
      <c r="AG137" s="104">
        <v>1227.78430743541</v>
      </c>
      <c r="AH137" s="104">
        <v>1955.0091114040399</v>
      </c>
      <c r="AI137" s="104">
        <v>2655.4294351160802</v>
      </c>
      <c r="AJ137" s="104">
        <v>3236.0379197113898</v>
      </c>
      <c r="AK137" s="104">
        <v>3644.9593289504101</v>
      </c>
      <c r="AL137" s="104">
        <v>3893.7004516721699</v>
      </c>
      <c r="AM137" s="104">
        <v>4042.4780357054801</v>
      </c>
      <c r="AN137" s="104">
        <v>4128.5671012967996</v>
      </c>
      <c r="AO137" s="104">
        <v>4183.4691298739099</v>
      </c>
      <c r="AP137" s="104">
        <v>4219.6573667392804</v>
      </c>
      <c r="AQ137" s="104"/>
      <c r="AR137" s="104"/>
      <c r="AS137" s="104"/>
      <c r="AT137" s="104"/>
      <c r="AU137" s="104"/>
      <c r="AV137" s="104"/>
      <c r="AW137" s="104"/>
      <c r="AX137" s="104"/>
      <c r="AY137" s="104"/>
      <c r="AZ137" s="104"/>
      <c r="BA137" s="104">
        <v>34.58</v>
      </c>
      <c r="BB137" s="27">
        <f t="shared" ca="1" si="13"/>
        <v>0</v>
      </c>
      <c r="BC137" s="27">
        <f t="shared" ca="1" si="14"/>
        <v>0</v>
      </c>
      <c r="BD137" s="27">
        <f>IF(C137="","",MAX($BD$3:BD136)+1)</f>
        <v>134</v>
      </c>
      <c r="BE137" s="27">
        <f t="shared" ca="1" si="15"/>
        <v>137</v>
      </c>
      <c r="BF137" s="27" t="str">
        <f t="shared" si="16"/>
        <v>2F8</v>
      </c>
      <c r="BG137" s="27" t="str">
        <f t="shared" ca="1" si="17"/>
        <v/>
      </c>
      <c r="BH137" s="27" t="str">
        <f t="shared" ca="1" si="18"/>
        <v/>
      </c>
    </row>
    <row r="138" spans="1:60" x14ac:dyDescent="0.25">
      <c r="A138" s="104">
        <v>2</v>
      </c>
      <c r="B138" s="258" t="s">
        <v>279</v>
      </c>
      <c r="C138" s="104">
        <v>8.8290107057459899</v>
      </c>
      <c r="D138" s="104">
        <v>13.561740540899301</v>
      </c>
      <c r="E138" s="104">
        <v>7.0716926870914003</v>
      </c>
      <c r="F138" s="104">
        <v>6.28785428649417</v>
      </c>
      <c r="G138" s="104">
        <v>6.9122029160416796</v>
      </c>
      <c r="H138" s="104">
        <v>0.91239328885694704</v>
      </c>
      <c r="I138" s="104">
        <v>5.8257739693363</v>
      </c>
      <c r="J138" s="104">
        <v>0.69028279924395997</v>
      </c>
      <c r="K138" s="104">
        <v>2.7593799455776198</v>
      </c>
      <c r="L138" s="104">
        <v>-4.1729699765824098</v>
      </c>
      <c r="M138" s="104">
        <v>0.49930867608736701</v>
      </c>
      <c r="N138" s="104">
        <v>-2.64495593565653</v>
      </c>
      <c r="O138" s="104">
        <v>-4.22267025296469</v>
      </c>
      <c r="P138" s="104">
        <v>-5.8242765456693597</v>
      </c>
      <c r="Q138" s="104">
        <v>-6.4450936743623997</v>
      </c>
      <c r="R138" s="104">
        <v>-7.0858448538788199</v>
      </c>
      <c r="S138" s="104">
        <v>-5.5324532024078499</v>
      </c>
      <c r="T138" s="104">
        <v>-9.1772479174742294</v>
      </c>
      <c r="U138" s="104">
        <v>-10.8699610433464</v>
      </c>
      <c r="V138" s="104">
        <v>-7.0984862260079398</v>
      </c>
      <c r="W138" s="104">
        <v>-7.6412419842276904</v>
      </c>
      <c r="X138" s="104">
        <v>-0.143930274397462</v>
      </c>
      <c r="Y138" s="104">
        <v>14.643468086520899</v>
      </c>
      <c r="Z138" s="104">
        <v>33.383788708413199</v>
      </c>
      <c r="AA138" s="104">
        <v>81.701441913389303</v>
      </c>
      <c r="AB138" s="104">
        <v>160.76760814097</v>
      </c>
      <c r="AC138" s="104">
        <v>318.55799565478901</v>
      </c>
      <c r="AD138" s="104">
        <v>593.42554746520796</v>
      </c>
      <c r="AE138" s="104">
        <v>1046.5645128178401</v>
      </c>
      <c r="AF138" s="104">
        <v>1692.3615427341001</v>
      </c>
      <c r="AG138" s="104">
        <v>2427.9666622689701</v>
      </c>
      <c r="AH138" s="104">
        <v>3074.4741215458998</v>
      </c>
      <c r="AI138" s="104">
        <v>3561.3081026536502</v>
      </c>
      <c r="AJ138" s="104">
        <v>3884.3423782402401</v>
      </c>
      <c r="AK138" s="104">
        <v>4075.19154405074</v>
      </c>
      <c r="AL138" s="104">
        <v>4193.3218137246304</v>
      </c>
      <c r="AM138" s="104">
        <v>4257.4699345974104</v>
      </c>
      <c r="AN138" s="104">
        <v>4303.3864933691402</v>
      </c>
      <c r="AO138" s="104">
        <v>4336.1204647363902</v>
      </c>
      <c r="AP138" s="104">
        <v>4365.4229074723398</v>
      </c>
      <c r="AQ138" s="104"/>
      <c r="AR138" s="104"/>
      <c r="AS138" s="104"/>
      <c r="AT138" s="104"/>
      <c r="AU138" s="104"/>
      <c r="AV138" s="104"/>
      <c r="AW138" s="104"/>
      <c r="AX138" s="104"/>
      <c r="AY138" s="104"/>
      <c r="AZ138" s="104"/>
      <c r="BA138" s="104">
        <v>31.54</v>
      </c>
      <c r="BB138" s="27">
        <f t="shared" ca="1" si="13"/>
        <v>0</v>
      </c>
      <c r="BC138" s="27">
        <f t="shared" ca="1" si="14"/>
        <v>0</v>
      </c>
      <c r="BD138" s="27">
        <f>IF(C138="","",MAX($BD$3:BD137)+1)</f>
        <v>135</v>
      </c>
      <c r="BE138" s="27">
        <f t="shared" ca="1" si="15"/>
        <v>138</v>
      </c>
      <c r="BF138" s="27" t="str">
        <f t="shared" si="16"/>
        <v>2G8</v>
      </c>
      <c r="BG138" s="27" t="str">
        <f t="shared" ca="1" si="17"/>
        <v/>
      </c>
      <c r="BH138" s="27" t="str">
        <f t="shared" ca="1" si="18"/>
        <v/>
      </c>
    </row>
    <row r="139" spans="1:60" x14ac:dyDescent="0.25">
      <c r="A139" s="104">
        <v>2</v>
      </c>
      <c r="B139" s="258" t="s">
        <v>297</v>
      </c>
      <c r="C139" s="104">
        <v>20.6493596289952</v>
      </c>
      <c r="D139" s="104">
        <v>23.249705575736201</v>
      </c>
      <c r="E139" s="104">
        <v>12.0152353476992</v>
      </c>
      <c r="F139" s="104">
        <v>6.6221939910105903</v>
      </c>
      <c r="G139" s="104">
        <v>6.0042175056605602</v>
      </c>
      <c r="H139" s="104">
        <v>0.46512649520764199</v>
      </c>
      <c r="I139" s="104">
        <v>1.57484281505776</v>
      </c>
      <c r="J139" s="104">
        <v>2.6199495990076702</v>
      </c>
      <c r="K139" s="104">
        <v>1.4102819251802401</v>
      </c>
      <c r="L139" s="104">
        <v>-3.9611849963430399</v>
      </c>
      <c r="M139" s="104">
        <v>-3.6122816124852801</v>
      </c>
      <c r="N139" s="104">
        <v>-6.4505375518601804</v>
      </c>
      <c r="O139" s="104">
        <v>-4.5906731703180403</v>
      </c>
      <c r="P139" s="104">
        <v>-5.31618157843468</v>
      </c>
      <c r="Q139" s="104">
        <v>-6.4694703870654804</v>
      </c>
      <c r="R139" s="104">
        <v>-7.29599534063391</v>
      </c>
      <c r="S139" s="104">
        <v>-8.8722586638841694</v>
      </c>
      <c r="T139" s="104">
        <v>-7.7403932020970396</v>
      </c>
      <c r="U139" s="104">
        <v>-6.6033954483445996</v>
      </c>
      <c r="V139" s="104">
        <v>-5.6055050386121401</v>
      </c>
      <c r="W139" s="104">
        <v>-4.2887820226228497</v>
      </c>
      <c r="X139" s="104">
        <v>0.55330698287070801</v>
      </c>
      <c r="Y139" s="104">
        <v>8.5852841764008208</v>
      </c>
      <c r="Z139" s="104">
        <v>33.796720020282002</v>
      </c>
      <c r="AA139" s="104">
        <v>67.666736359259204</v>
      </c>
      <c r="AB139" s="104">
        <v>142.968258247048</v>
      </c>
      <c r="AC139" s="104">
        <v>277.41646004196201</v>
      </c>
      <c r="AD139" s="104">
        <v>519.88910261023398</v>
      </c>
      <c r="AE139" s="104">
        <v>906.42138189382899</v>
      </c>
      <c r="AF139" s="104">
        <v>1501.4808594512101</v>
      </c>
      <c r="AG139" s="104">
        <v>2185.7614040488802</v>
      </c>
      <c r="AH139" s="104">
        <v>2800.4777511182401</v>
      </c>
      <c r="AI139" s="104">
        <v>3279.9330121297398</v>
      </c>
      <c r="AJ139" s="104">
        <v>3603.3489995605401</v>
      </c>
      <c r="AK139" s="104">
        <v>3794.4655098155199</v>
      </c>
      <c r="AL139" s="104">
        <v>3907.1718342793902</v>
      </c>
      <c r="AM139" s="104">
        <v>3976.8999576353499</v>
      </c>
      <c r="AN139" s="104">
        <v>4023.5682293817599</v>
      </c>
      <c r="AO139" s="104">
        <v>4055.0757626033101</v>
      </c>
      <c r="AP139" s="104">
        <v>4074.2179432685898</v>
      </c>
      <c r="AQ139" s="104"/>
      <c r="AR139" s="104"/>
      <c r="AS139" s="104"/>
      <c r="AT139" s="104"/>
      <c r="AU139" s="104"/>
      <c r="AV139" s="104"/>
      <c r="AW139" s="104"/>
      <c r="AX139" s="104"/>
      <c r="AY139" s="104"/>
      <c r="AZ139" s="104"/>
      <c r="BA139" s="104">
        <v>41.49</v>
      </c>
      <c r="BB139" s="27">
        <f t="shared" ca="1" si="13"/>
        <v>0</v>
      </c>
      <c r="BC139" s="27">
        <f t="shared" ca="1" si="14"/>
        <v>0</v>
      </c>
      <c r="BD139" s="27">
        <f>IF(C139="","",MAX($BD$3:BD138)+1)</f>
        <v>136</v>
      </c>
      <c r="BE139" s="27">
        <f t="shared" ca="1" si="15"/>
        <v>139</v>
      </c>
      <c r="BF139" s="27" t="str">
        <f t="shared" si="16"/>
        <v>2H8</v>
      </c>
      <c r="BG139" s="27" t="str">
        <f t="shared" ca="1" si="17"/>
        <v/>
      </c>
      <c r="BH139" s="27" t="str">
        <f t="shared" ca="1" si="18"/>
        <v/>
      </c>
    </row>
    <row r="140" spans="1:60" x14ac:dyDescent="0.25">
      <c r="A140" s="104">
        <v>2</v>
      </c>
      <c r="B140" s="258" t="s">
        <v>177</v>
      </c>
      <c r="C140" s="104">
        <v>-8.3567122826002596</v>
      </c>
      <c r="D140" s="104">
        <v>2.4152545697270398</v>
      </c>
      <c r="E140" s="104">
        <v>-2.3402434220065498</v>
      </c>
      <c r="F140" s="104">
        <v>-1.8353017470872099</v>
      </c>
      <c r="G140" s="104">
        <v>-3.4316344368271499</v>
      </c>
      <c r="H140" s="104">
        <v>3.5713422499102299</v>
      </c>
      <c r="I140" s="104">
        <v>-1.51262124526147</v>
      </c>
      <c r="J140" s="104">
        <v>-0.617508141268445</v>
      </c>
      <c r="K140" s="104">
        <v>2.4557116941868999</v>
      </c>
      <c r="L140" s="104">
        <v>-2.8812454160784</v>
      </c>
      <c r="M140" s="104">
        <v>0.73106171077051796</v>
      </c>
      <c r="N140" s="104">
        <v>0.44073711431428803</v>
      </c>
      <c r="O140" s="104">
        <v>5.1951506264622402</v>
      </c>
      <c r="P140" s="104">
        <v>0.97609655855149002</v>
      </c>
      <c r="Q140" s="104">
        <v>-4.66228127800286</v>
      </c>
      <c r="R140" s="104">
        <v>4.8890811835817702</v>
      </c>
      <c r="S140" s="104">
        <v>4.3601238566484399</v>
      </c>
      <c r="T140" s="104">
        <v>-1.71796765152749</v>
      </c>
      <c r="U140" s="104">
        <v>-6.3335997218018802E-2</v>
      </c>
      <c r="V140" s="104">
        <v>5.3083361073531696</v>
      </c>
      <c r="W140" s="104">
        <v>-0.16448246947220499</v>
      </c>
      <c r="X140" s="104">
        <v>1.91565394221288</v>
      </c>
      <c r="Y140" s="104">
        <v>1.1403600281564601</v>
      </c>
      <c r="Z140" s="104">
        <v>-3.6831681530115898</v>
      </c>
      <c r="AA140" s="104">
        <v>-1.24306555672547</v>
      </c>
      <c r="AB140" s="104">
        <v>-0.46461901825250601</v>
      </c>
      <c r="AC140" s="104">
        <v>-2.8933256567479502</v>
      </c>
      <c r="AD140" s="104">
        <v>-1.8849715337933</v>
      </c>
      <c r="AE140" s="104">
        <v>0.92854532988076199</v>
      </c>
      <c r="AF140" s="104">
        <v>-4.1426122133707404</v>
      </c>
      <c r="AG140" s="104">
        <v>-0.471601065084997</v>
      </c>
      <c r="AH140" s="104">
        <v>-1.48629203836254</v>
      </c>
      <c r="AI140" s="104">
        <v>0.38151823339421798</v>
      </c>
      <c r="AJ140" s="104">
        <v>-2.3629207746307701</v>
      </c>
      <c r="AK140" s="104">
        <v>2.5347139401151302</v>
      </c>
      <c r="AL140" s="104">
        <v>-2.0288659983930302</v>
      </c>
      <c r="AM140" s="104">
        <v>-2.7834857130487798</v>
      </c>
      <c r="AN140" s="104">
        <v>3.28484412727494</v>
      </c>
      <c r="AO140" s="104">
        <v>2.49819597218448</v>
      </c>
      <c r="AP140" s="104">
        <v>1.4555313542000501</v>
      </c>
      <c r="AQ140" s="104"/>
      <c r="AR140" s="104"/>
      <c r="AS140" s="104"/>
      <c r="AT140" s="104"/>
      <c r="AU140" s="104"/>
      <c r="AV140" s="104"/>
      <c r="AW140" s="104"/>
      <c r="AX140" s="104"/>
      <c r="AY140" s="104"/>
      <c r="AZ140" s="104"/>
      <c r="BA140" s="104">
        <v>45.92</v>
      </c>
      <c r="BB140" s="27">
        <f t="shared" ca="1" si="13"/>
        <v>0</v>
      </c>
      <c r="BC140" s="27">
        <f t="shared" ca="1" si="14"/>
        <v>0</v>
      </c>
      <c r="BD140" s="27">
        <f>IF(C140="","",MAX($BD$3:BD139)+1)</f>
        <v>137</v>
      </c>
      <c r="BE140" s="27">
        <f t="shared" ca="1" si="15"/>
        <v>140</v>
      </c>
      <c r="BF140" s="27" t="str">
        <f t="shared" si="16"/>
        <v>2A9</v>
      </c>
      <c r="BG140" s="27" t="str">
        <f t="shared" ca="1" si="17"/>
        <v/>
      </c>
      <c r="BH140" s="27" t="str">
        <f t="shared" ca="1" si="18"/>
        <v/>
      </c>
    </row>
    <row r="141" spans="1:60" x14ac:dyDescent="0.25">
      <c r="A141" s="104">
        <v>2</v>
      </c>
      <c r="B141" s="258" t="s">
        <v>194</v>
      </c>
      <c r="C141" s="104">
        <v>-15.3222125954499</v>
      </c>
      <c r="D141" s="104">
        <v>-5.1744549908794397</v>
      </c>
      <c r="E141" s="104">
        <v>-2.1254805988796801</v>
      </c>
      <c r="F141" s="104">
        <v>-0.62374716502836203</v>
      </c>
      <c r="G141" s="104">
        <v>0.30947687436037102</v>
      </c>
      <c r="H141" s="104">
        <v>-4.4672231095974002</v>
      </c>
      <c r="I141" s="104">
        <v>-2.7270678586592099</v>
      </c>
      <c r="J141" s="104">
        <v>2.7029995126836202</v>
      </c>
      <c r="K141" s="104">
        <v>-0.80288635386068596</v>
      </c>
      <c r="L141" s="104">
        <v>2.4464315232025902</v>
      </c>
      <c r="M141" s="104">
        <v>-0.63168904760323097</v>
      </c>
      <c r="N141" s="104">
        <v>-1.0324110485325899</v>
      </c>
      <c r="O141" s="104">
        <v>1.2393555885810199</v>
      </c>
      <c r="P141" s="104">
        <v>-1.4012465628225099</v>
      </c>
      <c r="Q141" s="104">
        <v>5.0679091284037003</v>
      </c>
      <c r="R141" s="104">
        <v>-1.0153060530728899</v>
      </c>
      <c r="S141" s="104">
        <v>2.3290737180955099</v>
      </c>
      <c r="T141" s="104">
        <v>0.92692857016300001</v>
      </c>
      <c r="U141" s="104">
        <v>-2.1905425210957201</v>
      </c>
      <c r="V141" s="104">
        <v>0.97362948349200396</v>
      </c>
      <c r="W141" s="104">
        <v>0.51319005711229704</v>
      </c>
      <c r="X141" s="104">
        <v>2.8259815845181002</v>
      </c>
      <c r="Y141" s="104">
        <v>-2.7228166932090998</v>
      </c>
      <c r="Z141" s="104">
        <v>3.3343267140676298</v>
      </c>
      <c r="AA141" s="104">
        <v>1.4442594834545199</v>
      </c>
      <c r="AB141" s="104">
        <v>0.72725230010109998</v>
      </c>
      <c r="AC141" s="104">
        <v>5.4391772628164299</v>
      </c>
      <c r="AD141" s="104">
        <v>-4.1726363210214004</v>
      </c>
      <c r="AE141" s="104">
        <v>-1.5695210744138399</v>
      </c>
      <c r="AF141" s="104">
        <v>0.49789422880030498</v>
      </c>
      <c r="AG141" s="104">
        <v>-3.8082971817261799</v>
      </c>
      <c r="AH141" s="104">
        <v>-1.9347512321610301</v>
      </c>
      <c r="AI141" s="104">
        <v>2.0464577944153501</v>
      </c>
      <c r="AJ141" s="104">
        <v>7.7630298809072</v>
      </c>
      <c r="AK141" s="104">
        <v>2.8773818092313399</v>
      </c>
      <c r="AL141" s="104">
        <v>-6.3020441592248098</v>
      </c>
      <c r="AM141" s="104">
        <v>-0.18490561808721401</v>
      </c>
      <c r="AN141" s="104">
        <v>1.16577984567994</v>
      </c>
      <c r="AO141" s="104">
        <v>-3.3669830781332202</v>
      </c>
      <c r="AP141" s="104">
        <v>-3.06247919270072</v>
      </c>
      <c r="AQ141" s="104"/>
      <c r="AR141" s="104"/>
      <c r="AS141" s="104"/>
      <c r="AT141" s="104"/>
      <c r="AU141" s="104"/>
      <c r="AV141" s="104"/>
      <c r="AW141" s="104"/>
      <c r="AX141" s="104"/>
      <c r="AY141" s="104"/>
      <c r="AZ141" s="104"/>
      <c r="BA141" s="104">
        <v>37.81</v>
      </c>
      <c r="BB141" s="27">
        <f t="shared" ca="1" si="13"/>
        <v>0</v>
      </c>
      <c r="BC141" s="27">
        <f t="shared" ca="1" si="14"/>
        <v>0</v>
      </c>
      <c r="BD141" s="27">
        <f>IF(C141="","",MAX($BD$3:BD140)+1)</f>
        <v>138</v>
      </c>
      <c r="BE141" s="27">
        <f t="shared" ca="1" si="15"/>
        <v>141</v>
      </c>
      <c r="BF141" s="27" t="str">
        <f t="shared" si="16"/>
        <v>2B9</v>
      </c>
      <c r="BG141" s="27" t="str">
        <f t="shared" ca="1" si="17"/>
        <v/>
      </c>
      <c r="BH141" s="27" t="str">
        <f t="shared" ca="1" si="18"/>
        <v/>
      </c>
    </row>
    <row r="142" spans="1:60" x14ac:dyDescent="0.25">
      <c r="A142" s="104">
        <v>2</v>
      </c>
      <c r="B142" s="258" t="s">
        <v>211</v>
      </c>
      <c r="C142" s="104">
        <v>0.41620836411948398</v>
      </c>
      <c r="D142" s="104">
        <v>2.53113336975002</v>
      </c>
      <c r="E142" s="104">
        <v>1.3290649451742</v>
      </c>
      <c r="F142" s="104">
        <v>-1.4006864151174301</v>
      </c>
      <c r="G142" s="104">
        <v>-4.2857280857388096</v>
      </c>
      <c r="H142" s="104">
        <v>0.29171198836502299</v>
      </c>
      <c r="I142" s="104">
        <v>4.8429153108240799</v>
      </c>
      <c r="J142" s="104">
        <v>-1.18393418268033</v>
      </c>
      <c r="K142" s="104">
        <v>-1.5021916705945799</v>
      </c>
      <c r="L142" s="104">
        <v>5.9448171098843003</v>
      </c>
      <c r="M142" s="104">
        <v>-0.69400095526998495</v>
      </c>
      <c r="N142" s="104">
        <v>-0.89849915977765704</v>
      </c>
      <c r="O142" s="104">
        <v>0.418221258586982</v>
      </c>
      <c r="P142" s="104">
        <v>-0.32660895129856699</v>
      </c>
      <c r="Q142" s="104">
        <v>2.5656467942899299</v>
      </c>
      <c r="R142" s="104">
        <v>2.37854652608257</v>
      </c>
      <c r="S142" s="104">
        <v>-1.44591837812641</v>
      </c>
      <c r="T142" s="104">
        <v>-0.27119264494467599</v>
      </c>
      <c r="U142" s="104">
        <v>-0.216667874708492</v>
      </c>
      <c r="V142" s="104">
        <v>0.11732919886344501</v>
      </c>
      <c r="W142" s="104">
        <v>-0.39832729511363102</v>
      </c>
      <c r="X142" s="104">
        <v>-1.02673821360986</v>
      </c>
      <c r="Y142" s="104">
        <v>-4.3576102407555499</v>
      </c>
      <c r="Z142" s="104">
        <v>0.44742446214422699</v>
      </c>
      <c r="AA142" s="104">
        <v>4.6925720953368E-2</v>
      </c>
      <c r="AB142" s="104">
        <v>-3.6095752289443199</v>
      </c>
      <c r="AC142" s="104">
        <v>-2.8386429761335399</v>
      </c>
      <c r="AD142" s="104">
        <v>-0.23905250833331601</v>
      </c>
      <c r="AE142" s="104">
        <v>-3.49653051584164</v>
      </c>
      <c r="AF142" s="104">
        <v>2.4793783227219102</v>
      </c>
      <c r="AG142" s="104">
        <v>0.66500016493273495</v>
      </c>
      <c r="AH142" s="104">
        <v>4.0964943764561204</v>
      </c>
      <c r="AI142" s="104">
        <v>0.48184235514054302</v>
      </c>
      <c r="AJ142" s="104">
        <v>-2.91450715186238</v>
      </c>
      <c r="AK142" s="104">
        <v>1.80301711232141</v>
      </c>
      <c r="AL142" s="104">
        <v>2.54728827568852</v>
      </c>
      <c r="AM142" s="104">
        <v>1.29433350320369</v>
      </c>
      <c r="AN142" s="104">
        <v>-3.0395559876265001</v>
      </c>
      <c r="AO142" s="104">
        <v>1.0922261171990599</v>
      </c>
      <c r="AP142" s="104">
        <v>1.09815172805384</v>
      </c>
      <c r="AQ142" s="104"/>
      <c r="AR142" s="104"/>
      <c r="AS142" s="104"/>
      <c r="AT142" s="104"/>
      <c r="AU142" s="104"/>
      <c r="AV142" s="104"/>
      <c r="AW142" s="104"/>
      <c r="AX142" s="104"/>
      <c r="AY142" s="104"/>
      <c r="AZ142" s="104"/>
      <c r="BA142" s="104"/>
      <c r="BB142" s="27">
        <f t="shared" ca="1" si="13"/>
        <v>0</v>
      </c>
      <c r="BC142" s="27">
        <f t="shared" ca="1" si="14"/>
        <v>0</v>
      </c>
      <c r="BD142" s="27">
        <f>IF(C142="","",MAX($BD$3:BD141)+1)</f>
        <v>139</v>
      </c>
      <c r="BE142" s="27">
        <f t="shared" ca="1" si="15"/>
        <v>142</v>
      </c>
      <c r="BF142" s="27" t="str">
        <f t="shared" si="16"/>
        <v>2C9</v>
      </c>
      <c r="BG142" s="27" t="str">
        <f t="shared" ca="1" si="17"/>
        <v/>
      </c>
      <c r="BH142" s="27" t="str">
        <f t="shared" ca="1" si="18"/>
        <v/>
      </c>
    </row>
    <row r="143" spans="1:60" x14ac:dyDescent="0.25">
      <c r="A143" s="104">
        <v>2</v>
      </c>
      <c r="B143" s="258" t="s">
        <v>228</v>
      </c>
      <c r="C143" s="104">
        <v>15.2972856609827</v>
      </c>
      <c r="D143" s="104">
        <v>10.6396532691879</v>
      </c>
      <c r="E143" s="104">
        <v>4.3070580378471304</v>
      </c>
      <c r="F143" s="104">
        <v>-2.3782001625868401</v>
      </c>
      <c r="G143" s="104">
        <v>3.9359989696549698E-2</v>
      </c>
      <c r="H143" s="104">
        <v>2.75815969967607</v>
      </c>
      <c r="I143" s="104">
        <v>-2.1358640103844699</v>
      </c>
      <c r="J143" s="104">
        <v>-3.0853002953572299</v>
      </c>
      <c r="K143" s="104">
        <v>-1.9832796699633899</v>
      </c>
      <c r="L143" s="104">
        <v>3.2962463452581701</v>
      </c>
      <c r="M143" s="104">
        <v>0.79214553511974395</v>
      </c>
      <c r="N143" s="104">
        <v>3.8002423543034598</v>
      </c>
      <c r="O143" s="104">
        <v>1.28098389766728</v>
      </c>
      <c r="P143" s="104">
        <v>1.4746853983770101</v>
      </c>
      <c r="Q143" s="104">
        <v>0.82059537322811604</v>
      </c>
      <c r="R143" s="104">
        <v>-3.1309930459287898</v>
      </c>
      <c r="S143" s="104">
        <v>-6.7265093384330603</v>
      </c>
      <c r="T143" s="104">
        <v>-7.3015552012293497E-2</v>
      </c>
      <c r="U143" s="104">
        <v>-2.7520947429657099</v>
      </c>
      <c r="V143" s="104">
        <v>-2.1144646065295101</v>
      </c>
      <c r="W143" s="104">
        <v>-0.27573050019191198</v>
      </c>
      <c r="X143" s="104">
        <v>-3.8476079304373298</v>
      </c>
      <c r="Y143" s="104">
        <v>-9.8687810866522396E-2</v>
      </c>
      <c r="Z143" s="104">
        <v>1.91502925284658</v>
      </c>
      <c r="AA143" s="104">
        <v>-3.2708434780779498</v>
      </c>
      <c r="AB143" s="104">
        <v>-1.7606042341881201</v>
      </c>
      <c r="AC143" s="104">
        <v>3.5273335006759199</v>
      </c>
      <c r="AD143" s="104">
        <v>-1.59261097671015</v>
      </c>
      <c r="AE143" s="104">
        <v>2.2943407885195501</v>
      </c>
      <c r="AF143" s="104">
        <v>1.3648994352747601</v>
      </c>
      <c r="AG143" s="104">
        <v>-2.2991939368571401</v>
      </c>
      <c r="AH143" s="104">
        <v>4.5929352152197698</v>
      </c>
      <c r="AI143" s="104">
        <v>0.51795011763897503</v>
      </c>
      <c r="AJ143" s="104">
        <v>2.3994500288058598</v>
      </c>
      <c r="AK143" s="104">
        <v>0.17947463200835001</v>
      </c>
      <c r="AL143" s="104">
        <v>1.49511997018362</v>
      </c>
      <c r="AM143" s="104">
        <v>-0.48035568235263798</v>
      </c>
      <c r="AN143" s="104">
        <v>-1.3891145845923301</v>
      </c>
      <c r="AO143" s="104">
        <v>-1.8459629539843301</v>
      </c>
      <c r="AP143" s="104">
        <v>-0.49963314628939798</v>
      </c>
      <c r="AQ143" s="104"/>
      <c r="AR143" s="104"/>
      <c r="AS143" s="104"/>
      <c r="AT143" s="104"/>
      <c r="AU143" s="104"/>
      <c r="AV143" s="104"/>
      <c r="AW143" s="104"/>
      <c r="AX143" s="104"/>
      <c r="AY143" s="104"/>
      <c r="AZ143" s="104"/>
      <c r="BA143" s="104"/>
      <c r="BB143" s="27">
        <f t="shared" ca="1" si="13"/>
        <v>0</v>
      </c>
      <c r="BC143" s="27">
        <f t="shared" ca="1" si="14"/>
        <v>0</v>
      </c>
      <c r="BD143" s="27">
        <f>IF(C143="","",MAX($BD$3:BD142)+1)</f>
        <v>140</v>
      </c>
      <c r="BE143" s="27">
        <f t="shared" ca="1" si="15"/>
        <v>143</v>
      </c>
      <c r="BF143" s="27" t="str">
        <f t="shared" si="16"/>
        <v>2D9</v>
      </c>
      <c r="BG143" s="27" t="str">
        <f t="shared" ca="1" si="17"/>
        <v/>
      </c>
      <c r="BH143" s="27" t="str">
        <f t="shared" ca="1" si="18"/>
        <v/>
      </c>
    </row>
    <row r="144" spans="1:60" x14ac:dyDescent="0.25">
      <c r="A144" s="104">
        <v>2</v>
      </c>
      <c r="B144" s="258" t="s">
        <v>245</v>
      </c>
      <c r="C144" s="104">
        <v>-13.9237173850538</v>
      </c>
      <c r="D144" s="104">
        <v>0.23995220576034601</v>
      </c>
      <c r="E144" s="104">
        <v>5.6615477138702799</v>
      </c>
      <c r="F144" s="104">
        <v>4.9470369350442498</v>
      </c>
      <c r="G144" s="104">
        <v>-2.7453520100943898</v>
      </c>
      <c r="H144" s="104">
        <v>-0.467111155751809</v>
      </c>
      <c r="I144" s="104">
        <v>2.5575759250691599</v>
      </c>
      <c r="J144" s="104">
        <v>-1.8746470526352801</v>
      </c>
      <c r="K144" s="104">
        <v>3.1359195729532998</v>
      </c>
      <c r="L144" s="104">
        <v>1.0146752062464699</v>
      </c>
      <c r="M144" s="104">
        <v>-1.01860873233045</v>
      </c>
      <c r="N144" s="104">
        <v>1.27793041675068</v>
      </c>
      <c r="O144" s="104">
        <v>-3.2807102608862801</v>
      </c>
      <c r="P144" s="104">
        <v>-4.3813841359510697</v>
      </c>
      <c r="Q144" s="104">
        <v>1.60405336720987</v>
      </c>
      <c r="R144" s="104">
        <v>-2.8489784035682502</v>
      </c>
      <c r="S144" s="104">
        <v>-1.8234445028856501</v>
      </c>
      <c r="T144" s="104">
        <v>2.0342304282280601</v>
      </c>
      <c r="U144" s="104">
        <v>-6.8569613085187502</v>
      </c>
      <c r="V144" s="104">
        <v>-2.2882551558609499</v>
      </c>
      <c r="W144" s="104">
        <v>-6.5856600102729299</v>
      </c>
      <c r="X144" s="104">
        <v>-5.1308443280809097</v>
      </c>
      <c r="Y144" s="104">
        <v>-5.5761709351268101</v>
      </c>
      <c r="Z144" s="104">
        <v>-3.1757088521917498</v>
      </c>
      <c r="AA144" s="104">
        <v>-1.0826315382710201</v>
      </c>
      <c r="AB144" s="104">
        <v>-0.27057516019158401</v>
      </c>
      <c r="AC144" s="104">
        <v>5.1381355282510404</v>
      </c>
      <c r="AD144" s="104">
        <v>19.180155419341599</v>
      </c>
      <c r="AE144" s="104">
        <v>48.425586781435001</v>
      </c>
      <c r="AF144" s="104">
        <v>93.256913159655596</v>
      </c>
      <c r="AG144" s="104">
        <v>186.39006757263999</v>
      </c>
      <c r="AH144" s="104">
        <v>349.866066375466</v>
      </c>
      <c r="AI144" s="104">
        <v>618.12326953450895</v>
      </c>
      <c r="AJ144" s="104">
        <v>1031.07199928252</v>
      </c>
      <c r="AK144" s="104">
        <v>1517.1349467540799</v>
      </c>
      <c r="AL144" s="104">
        <v>1919.3162839143299</v>
      </c>
      <c r="AM144" s="104">
        <v>2248.70840324044</v>
      </c>
      <c r="AN144" s="104">
        <v>2487.5310498827998</v>
      </c>
      <c r="AO144" s="104">
        <v>2650.4757768981099</v>
      </c>
      <c r="AP144" s="104">
        <v>2778.7093266847801</v>
      </c>
      <c r="AQ144" s="104"/>
      <c r="AR144" s="104"/>
      <c r="AS144" s="104"/>
      <c r="AT144" s="104"/>
      <c r="AU144" s="104"/>
      <c r="AV144" s="104"/>
      <c r="AW144" s="104"/>
      <c r="AX144" s="104"/>
      <c r="AY144" s="104"/>
      <c r="AZ144" s="104"/>
      <c r="BA144" s="104"/>
      <c r="BB144" s="27">
        <f t="shared" ca="1" si="13"/>
        <v>0</v>
      </c>
      <c r="BC144" s="27">
        <f t="shared" ca="1" si="14"/>
        <v>0</v>
      </c>
      <c r="BD144" s="27">
        <f>IF(C144="","",MAX($BD$3:BD143)+1)</f>
        <v>141</v>
      </c>
      <c r="BE144" s="27">
        <f t="shared" ca="1" si="15"/>
        <v>144</v>
      </c>
      <c r="BF144" s="27" t="str">
        <f t="shared" si="16"/>
        <v>2E9</v>
      </c>
      <c r="BG144" s="27" t="str">
        <f t="shared" ca="1" si="17"/>
        <v/>
      </c>
      <c r="BH144" s="27" t="str">
        <f t="shared" ca="1" si="18"/>
        <v/>
      </c>
    </row>
    <row r="145" spans="1:60" x14ac:dyDescent="0.25">
      <c r="A145" s="104">
        <v>2</v>
      </c>
      <c r="B145" s="258" t="s">
        <v>262</v>
      </c>
      <c r="C145" s="104">
        <v>19.879732991276299</v>
      </c>
      <c r="D145" s="104">
        <v>16.0536285337826</v>
      </c>
      <c r="E145" s="104">
        <v>19.355395127368901</v>
      </c>
      <c r="F145" s="104">
        <v>7.2109236263718204</v>
      </c>
      <c r="G145" s="104">
        <v>2.4973492480648898</v>
      </c>
      <c r="H145" s="104">
        <v>-3.2557182119117001</v>
      </c>
      <c r="I145" s="104">
        <v>-7.9680840315818404</v>
      </c>
      <c r="J145" s="104">
        <v>-6.2091249745289998</v>
      </c>
      <c r="K145" s="104">
        <v>-10.6431417267036</v>
      </c>
      <c r="L145" s="104">
        <v>-11.234330584272801</v>
      </c>
      <c r="M145" s="104">
        <v>-12.376203022965001</v>
      </c>
      <c r="N145" s="104">
        <v>-7.1523746436819202</v>
      </c>
      <c r="O145" s="104">
        <v>3.0621151188120201</v>
      </c>
      <c r="P145" s="104">
        <v>34.3301700615161</v>
      </c>
      <c r="Q145" s="104">
        <v>93.808280931441402</v>
      </c>
      <c r="R145" s="104">
        <v>206.41932564443999</v>
      </c>
      <c r="S145" s="104">
        <v>412.80008171920599</v>
      </c>
      <c r="T145" s="104">
        <v>776.08439248997001</v>
      </c>
      <c r="U145" s="104">
        <v>1356.2930084427601</v>
      </c>
      <c r="V145" s="104">
        <v>2102.3790600846301</v>
      </c>
      <c r="W145" s="104">
        <v>2791.8516573978</v>
      </c>
      <c r="X145" s="104">
        <v>3353.33798138466</v>
      </c>
      <c r="Y145" s="104">
        <v>3735.3526572494502</v>
      </c>
      <c r="Z145" s="104">
        <v>3970.5878545487799</v>
      </c>
      <c r="AA145" s="104">
        <v>4106.7975948911599</v>
      </c>
      <c r="AB145" s="104">
        <v>4194.0257554887603</v>
      </c>
      <c r="AC145" s="104">
        <v>4240.94080558935</v>
      </c>
      <c r="AD145" s="104">
        <v>4279.0035437967199</v>
      </c>
      <c r="AE145" s="104">
        <v>4299.2834045180198</v>
      </c>
      <c r="AF145" s="104">
        <v>4321.7726320291204</v>
      </c>
      <c r="AG145" s="104">
        <v>4331.8196203551997</v>
      </c>
      <c r="AH145" s="104">
        <v>4340.6965125050801</v>
      </c>
      <c r="AI145" s="104">
        <v>4344.0584362896398</v>
      </c>
      <c r="AJ145" s="104">
        <v>4344.1177539972396</v>
      </c>
      <c r="AK145" s="104">
        <v>4343.2484325894202</v>
      </c>
      <c r="AL145" s="104">
        <v>4342.7756065649601</v>
      </c>
      <c r="AM145" s="104">
        <v>4345.8567498334496</v>
      </c>
      <c r="AN145" s="104">
        <v>4346.6919042032696</v>
      </c>
      <c r="AO145" s="104">
        <v>4341.5584621382704</v>
      </c>
      <c r="AP145" s="104">
        <v>4330.2506415723101</v>
      </c>
      <c r="AQ145" s="104"/>
      <c r="AR145" s="104"/>
      <c r="AS145" s="104"/>
      <c r="AT145" s="104"/>
      <c r="AU145" s="104"/>
      <c r="AV145" s="104"/>
      <c r="AW145" s="104"/>
      <c r="AX145" s="104"/>
      <c r="AY145" s="104"/>
      <c r="AZ145" s="104"/>
      <c r="BA145" s="104"/>
      <c r="BB145" s="27">
        <f t="shared" ca="1" si="13"/>
        <v>0</v>
      </c>
      <c r="BC145" s="27">
        <f t="shared" ca="1" si="14"/>
        <v>0</v>
      </c>
      <c r="BD145" s="27">
        <f>IF(C145="","",MAX($BD$3:BD144)+1)</f>
        <v>142</v>
      </c>
      <c r="BE145" s="27">
        <f t="shared" ca="1" si="15"/>
        <v>145</v>
      </c>
      <c r="BF145" s="27" t="str">
        <f t="shared" si="16"/>
        <v>2F9</v>
      </c>
      <c r="BG145" s="27" t="str">
        <f t="shared" ca="1" si="17"/>
        <v/>
      </c>
      <c r="BH145" s="27" t="str">
        <f t="shared" ca="1" si="18"/>
        <v/>
      </c>
    </row>
    <row r="146" spans="1:60" x14ac:dyDescent="0.25">
      <c r="A146" s="104">
        <v>2</v>
      </c>
      <c r="B146" s="258" t="s">
        <v>280</v>
      </c>
      <c r="C146" s="104">
        <v>-2.36346638346504</v>
      </c>
      <c r="D146" s="104">
        <v>8.8291164687138899</v>
      </c>
      <c r="E146" s="104">
        <v>2.3999885396815399</v>
      </c>
      <c r="F146" s="104">
        <v>2.4642151638495302</v>
      </c>
      <c r="G146" s="104">
        <v>-2.6622379033169601</v>
      </c>
      <c r="H146" s="104">
        <v>2.3323614286468901</v>
      </c>
      <c r="I146" s="104">
        <v>-0.27789311204651301</v>
      </c>
      <c r="J146" s="104">
        <v>3.1133607972688</v>
      </c>
      <c r="K146" s="104">
        <v>1.5803724985298699</v>
      </c>
      <c r="L146" s="104">
        <v>-4.84022529601725</v>
      </c>
      <c r="M146" s="104">
        <v>3.0303439927556601</v>
      </c>
      <c r="N146" s="104">
        <v>1.7613714562676199</v>
      </c>
      <c r="O146" s="104">
        <v>-0.86036968132748404</v>
      </c>
      <c r="P146" s="104">
        <v>-3.2372453810639898</v>
      </c>
      <c r="Q146" s="104">
        <v>-0.58656936322085995</v>
      </c>
      <c r="R146" s="104">
        <v>2.3915540526977601</v>
      </c>
      <c r="S146" s="104">
        <v>-3.28151098048829</v>
      </c>
      <c r="T146" s="104">
        <v>-3.0389611864866302</v>
      </c>
      <c r="U146" s="104">
        <v>0.32824988513129899</v>
      </c>
      <c r="V146" s="104">
        <v>-3.08215336639705</v>
      </c>
      <c r="W146" s="104">
        <v>-3.0234850323290599</v>
      </c>
      <c r="X146" s="104">
        <v>1.45758051416033</v>
      </c>
      <c r="Y146" s="104">
        <v>-2.8873985918762601</v>
      </c>
      <c r="Z146" s="104">
        <v>2.4189293558324598</v>
      </c>
      <c r="AA146" s="104">
        <v>-2.0588366043875799</v>
      </c>
      <c r="AB146" s="104">
        <v>-2.2714541170421398</v>
      </c>
      <c r="AC146" s="104">
        <v>-2.6615121184254402</v>
      </c>
      <c r="AD146" s="104">
        <v>-3.8202900433798299</v>
      </c>
      <c r="AE146" s="104">
        <v>0.19448942858161899</v>
      </c>
      <c r="AF146" s="104">
        <v>-0.97993454242350697</v>
      </c>
      <c r="AG146" s="104">
        <v>2.5357862300256802</v>
      </c>
      <c r="AH146" s="104">
        <v>-2.5302014094304499</v>
      </c>
      <c r="AI146" s="104">
        <v>2.1866818555904501</v>
      </c>
      <c r="AJ146" s="104">
        <v>-1.66314634714672</v>
      </c>
      <c r="AK146" s="104">
        <v>0.52923727726238201</v>
      </c>
      <c r="AL146" s="104">
        <v>2.4206285858535899</v>
      </c>
      <c r="AM146" s="104">
        <v>4.2208330252874502</v>
      </c>
      <c r="AN146" s="104">
        <v>1.94878775690177</v>
      </c>
      <c r="AO146" s="104">
        <v>1.4557424400036301</v>
      </c>
      <c r="AP146" s="104">
        <v>-1.5367809089070801</v>
      </c>
      <c r="AQ146" s="104"/>
      <c r="AR146" s="104"/>
      <c r="AS146" s="104"/>
      <c r="AT146" s="104"/>
      <c r="AU146" s="104"/>
      <c r="AV146" s="104"/>
      <c r="AW146" s="104"/>
      <c r="AX146" s="104"/>
      <c r="AY146" s="104"/>
      <c r="AZ146" s="104"/>
      <c r="BA146" s="104"/>
      <c r="BB146" s="27">
        <f t="shared" ca="1" si="13"/>
        <v>0</v>
      </c>
      <c r="BC146" s="27">
        <f t="shared" ca="1" si="14"/>
        <v>0</v>
      </c>
      <c r="BD146" s="27">
        <f>IF(C146="","",MAX($BD$3:BD145)+1)</f>
        <v>143</v>
      </c>
      <c r="BE146" s="27">
        <f t="shared" ca="1" si="15"/>
        <v>146</v>
      </c>
      <c r="BF146" s="27" t="str">
        <f t="shared" si="16"/>
        <v>2G9</v>
      </c>
      <c r="BG146" s="27" t="str">
        <f t="shared" ca="1" si="17"/>
        <v/>
      </c>
      <c r="BH146" s="27" t="str">
        <f t="shared" ca="1" si="18"/>
        <v/>
      </c>
    </row>
    <row r="147" spans="1:60" x14ac:dyDescent="0.25">
      <c r="A147" s="104">
        <v>2</v>
      </c>
      <c r="B147" s="258" t="s">
        <v>298</v>
      </c>
      <c r="C147" s="258">
        <v>31.384146903811999</v>
      </c>
      <c r="D147" s="25">
        <v>27.743308018346401</v>
      </c>
      <c r="E147" s="25">
        <v>14.710831420502901</v>
      </c>
      <c r="F147" s="25">
        <v>9.2731980662479092</v>
      </c>
      <c r="G147" s="25">
        <v>-2.99143265059047</v>
      </c>
      <c r="H147" s="25">
        <v>0.76901980261800396</v>
      </c>
      <c r="I147" s="25">
        <v>-4.4755045453211997</v>
      </c>
      <c r="J147" s="25">
        <v>-5.6297388861744402</v>
      </c>
      <c r="K147" s="25">
        <v>-9.6751205440746197</v>
      </c>
      <c r="L147" s="25">
        <v>-14.962154559448701</v>
      </c>
      <c r="M147" s="25">
        <v>-12.455272854924701</v>
      </c>
      <c r="N147" s="25">
        <v>-3.34187745266627</v>
      </c>
      <c r="O147" s="25">
        <v>9.5791138467702694</v>
      </c>
      <c r="P147" s="25">
        <v>23.922346563941598</v>
      </c>
      <c r="Q147" s="25">
        <v>78.952778976831297</v>
      </c>
      <c r="R147" s="25">
        <v>172.13964651356801</v>
      </c>
      <c r="S147" s="25">
        <v>333.40040134024503</v>
      </c>
      <c r="T147" s="25">
        <v>624.56845483284098</v>
      </c>
      <c r="U147" s="25">
        <v>1085.5390046296</v>
      </c>
      <c r="V147" s="25">
        <v>1711.0942840744699</v>
      </c>
      <c r="W147" s="25">
        <v>2345.5628437386799</v>
      </c>
      <c r="X147" s="25">
        <v>2881.63729421467</v>
      </c>
      <c r="Y147" s="25">
        <v>3276.13197947446</v>
      </c>
      <c r="Z147" s="25">
        <v>3528.8038081832401</v>
      </c>
      <c r="AA147" s="25">
        <v>3688.5894963668602</v>
      </c>
      <c r="AB147" s="25">
        <v>3779.0769745908901</v>
      </c>
      <c r="AC147" s="25">
        <v>3833.3996756961001</v>
      </c>
      <c r="AD147" s="25">
        <v>3873.2524252692201</v>
      </c>
      <c r="AE147" s="25">
        <v>3904.02795768954</v>
      </c>
      <c r="AF147" s="25">
        <v>3920.45178251484</v>
      </c>
      <c r="AG147" s="25">
        <v>3925.0752637845999</v>
      </c>
      <c r="AH147" s="25">
        <v>3926.6038498161602</v>
      </c>
      <c r="AI147" s="25">
        <v>3931.9680816600098</v>
      </c>
      <c r="AJ147" s="25">
        <v>3935.0076225921198</v>
      </c>
      <c r="AK147" s="25">
        <v>3937.92234218046</v>
      </c>
      <c r="AL147" s="25">
        <v>3937.4338534624899</v>
      </c>
      <c r="AM147" s="25">
        <v>3937.77913687724</v>
      </c>
      <c r="AN147" s="25">
        <v>3936.4318283623202</v>
      </c>
      <c r="AO147" s="25">
        <v>3933.4500071858101</v>
      </c>
      <c r="AP147" s="25">
        <v>3923.8985606231499</v>
      </c>
      <c r="AQ147" s="25"/>
      <c r="AR147" s="25"/>
      <c r="AS147" s="25"/>
      <c r="AT147" s="25"/>
      <c r="AU147" s="25"/>
      <c r="AV147" s="25"/>
      <c r="AW147" s="25"/>
      <c r="AX147" s="25"/>
      <c r="AY147" s="25"/>
      <c r="AZ147" s="25"/>
      <c r="BA147" s="104"/>
      <c r="BB147" s="27">
        <f t="shared" ca="1" si="13"/>
        <v>0</v>
      </c>
      <c r="BC147" s="27">
        <f t="shared" ca="1" si="14"/>
        <v>0</v>
      </c>
      <c r="BD147" s="27">
        <f>IF(C147="","",MAX($BD$3:BD146)+1)</f>
        <v>144</v>
      </c>
      <c r="BE147" s="27">
        <f t="shared" ca="1" si="15"/>
        <v>147</v>
      </c>
      <c r="BF147" s="27" t="str">
        <f t="shared" si="16"/>
        <v>2H9</v>
      </c>
      <c r="BG147" s="27" t="str">
        <f t="shared" ca="1" si="17"/>
        <v/>
      </c>
      <c r="BH147" s="27" t="str">
        <f t="shared" ca="1" si="18"/>
        <v/>
      </c>
    </row>
    <row r="148" spans="1:60" x14ac:dyDescent="0.25">
      <c r="A148" s="104"/>
      <c r="B148" s="258"/>
      <c r="C148" s="258"/>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104"/>
      <c r="BB148" s="27" t="str">
        <f t="shared" ca="1" si="13"/>
        <v/>
      </c>
      <c r="BC148" s="27" t="str">
        <f t="shared" ca="1" si="14"/>
        <v/>
      </c>
      <c r="BD148" s="27" t="str">
        <f>IF(C148="","",MAX($BD$3:BD147)+1)</f>
        <v/>
      </c>
      <c r="BE148" s="27" t="str">
        <f t="shared" ca="1" si="15"/>
        <v/>
      </c>
      <c r="BF148" s="27" t="str">
        <f t="shared" si="16"/>
        <v/>
      </c>
      <c r="BG148" s="27" t="str">
        <f t="shared" ca="1" si="17"/>
        <v/>
      </c>
      <c r="BH148" s="27" t="str">
        <f t="shared" ca="1" si="18"/>
        <v/>
      </c>
    </row>
    <row r="149" spans="1:60" x14ac:dyDescent="0.25">
      <c r="A149" s="104"/>
      <c r="B149" s="258"/>
      <c r="C149" s="258"/>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104"/>
      <c r="BB149" s="27" t="str">
        <f t="shared" ca="1" si="13"/>
        <v/>
      </c>
      <c r="BC149" s="27" t="str">
        <f t="shared" ca="1" si="14"/>
        <v/>
      </c>
      <c r="BD149" s="27" t="str">
        <f>IF(C149="","",MAX($BD$3:BD148)+1)</f>
        <v/>
      </c>
      <c r="BE149" s="27" t="str">
        <f t="shared" ca="1" si="15"/>
        <v/>
      </c>
      <c r="BF149" s="27" t="str">
        <f t="shared" si="16"/>
        <v/>
      </c>
      <c r="BG149" s="27" t="str">
        <f t="shared" ca="1" si="17"/>
        <v/>
      </c>
      <c r="BH149" s="27" t="str">
        <f t="shared" ca="1" si="18"/>
        <v/>
      </c>
    </row>
    <row r="150" spans="1:60" x14ac:dyDescent="0.25">
      <c r="A150" s="104"/>
      <c r="B150" s="258"/>
      <c r="C150" s="258"/>
      <c r="D150" s="25"/>
      <c r="E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104"/>
      <c r="BB150" s="27" t="str">
        <f t="shared" ca="1" si="13"/>
        <v/>
      </c>
      <c r="BC150" s="27" t="str">
        <f t="shared" ca="1" si="14"/>
        <v/>
      </c>
      <c r="BD150" s="27" t="str">
        <f>IF(C150="","",MAX($BD$3:BD149)+1)</f>
        <v/>
      </c>
      <c r="BE150" s="27" t="str">
        <f t="shared" ca="1" si="15"/>
        <v/>
      </c>
      <c r="BF150" s="27" t="str">
        <f t="shared" si="16"/>
        <v/>
      </c>
      <c r="BG150" s="27" t="str">
        <f t="shared" ca="1" si="17"/>
        <v/>
      </c>
      <c r="BH150" s="27" t="str">
        <f t="shared" ca="1" si="18"/>
        <v/>
      </c>
    </row>
    <row r="151" spans="1:60" x14ac:dyDescent="0.25">
      <c r="A151" s="104"/>
      <c r="B151" s="258"/>
      <c r="C151" s="258"/>
      <c r="D151" s="25"/>
      <c r="E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104"/>
      <c r="BB151" s="27" t="str">
        <f t="shared" ca="1" si="13"/>
        <v/>
      </c>
      <c r="BC151" s="27" t="str">
        <f t="shared" ca="1" si="14"/>
        <v/>
      </c>
      <c r="BD151" s="27" t="str">
        <f>IF(C151="","",MAX($BD$3:BD150)+1)</f>
        <v/>
      </c>
      <c r="BE151" s="27" t="str">
        <f t="shared" ca="1" si="15"/>
        <v/>
      </c>
      <c r="BF151" s="27" t="str">
        <f t="shared" si="16"/>
        <v/>
      </c>
      <c r="BG151" s="27" t="str">
        <f t="shared" ca="1" si="17"/>
        <v/>
      </c>
      <c r="BH151" s="27" t="str">
        <f t="shared" ca="1" si="18"/>
        <v/>
      </c>
    </row>
    <row r="152" spans="1:60" x14ac:dyDescent="0.25">
      <c r="A152" s="104"/>
      <c r="B152" s="258"/>
      <c r="C152" s="258"/>
      <c r="D152" s="25"/>
      <c r="E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104"/>
      <c r="BB152" s="27" t="str">
        <f t="shared" ca="1" si="13"/>
        <v/>
      </c>
      <c r="BC152" s="27" t="str">
        <f t="shared" ca="1" si="14"/>
        <v/>
      </c>
      <c r="BD152" s="27" t="str">
        <f>IF(C152="","",MAX($BD$3:BD151)+1)</f>
        <v/>
      </c>
      <c r="BE152" s="27" t="str">
        <f t="shared" ca="1" si="15"/>
        <v/>
      </c>
      <c r="BF152" s="27" t="str">
        <f t="shared" si="16"/>
        <v/>
      </c>
      <c r="BG152" s="27" t="str">
        <f t="shared" ca="1" si="17"/>
        <v/>
      </c>
      <c r="BH152" s="27" t="str">
        <f t="shared" ca="1" si="18"/>
        <v/>
      </c>
    </row>
    <row r="153" spans="1:60" x14ac:dyDescent="0.25">
      <c r="A153" s="104"/>
      <c r="B153" s="258"/>
      <c r="C153" s="258"/>
      <c r="D153" s="25"/>
      <c r="E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104"/>
      <c r="BB153" s="27" t="str">
        <f t="shared" ca="1" si="13"/>
        <v/>
      </c>
      <c r="BC153" s="27" t="str">
        <f t="shared" ca="1" si="14"/>
        <v/>
      </c>
      <c r="BD153" s="27" t="str">
        <f>IF(C153="","",MAX($BD$3:BD152)+1)</f>
        <v/>
      </c>
      <c r="BE153" s="27" t="str">
        <f t="shared" ca="1" si="15"/>
        <v/>
      </c>
      <c r="BF153" s="27" t="str">
        <f t="shared" si="16"/>
        <v/>
      </c>
      <c r="BG153" s="27" t="str">
        <f t="shared" ca="1" si="17"/>
        <v/>
      </c>
      <c r="BH153" s="27" t="str">
        <f t="shared" ca="1" si="18"/>
        <v/>
      </c>
    </row>
    <row r="154" spans="1:60" x14ac:dyDescent="0.25">
      <c r="A154" s="104"/>
      <c r="B154" s="258"/>
      <c r="C154" s="258"/>
      <c r="D154" s="25"/>
      <c r="E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104"/>
      <c r="BB154" s="27" t="str">
        <f t="shared" ca="1" si="13"/>
        <v/>
      </c>
      <c r="BC154" s="27" t="str">
        <f t="shared" ca="1" si="14"/>
        <v/>
      </c>
      <c r="BD154" s="27" t="str">
        <f>IF(C154="","",MAX($BD$3:BD153)+1)</f>
        <v/>
      </c>
      <c r="BE154" s="27" t="str">
        <f t="shared" ca="1" si="15"/>
        <v/>
      </c>
      <c r="BF154" s="27" t="str">
        <f t="shared" si="16"/>
        <v/>
      </c>
      <c r="BG154" s="27" t="str">
        <f t="shared" ca="1" si="17"/>
        <v/>
      </c>
      <c r="BH154" s="27" t="str">
        <f t="shared" ca="1" si="18"/>
        <v/>
      </c>
    </row>
    <row r="155" spans="1:60" x14ac:dyDescent="0.25">
      <c r="A155" s="104"/>
      <c r="B155" s="258"/>
      <c r="C155" s="258"/>
      <c r="D155" s="25"/>
      <c r="E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104"/>
      <c r="BB155" s="27" t="str">
        <f t="shared" ca="1" si="13"/>
        <v/>
      </c>
      <c r="BC155" s="27" t="str">
        <f t="shared" ca="1" si="14"/>
        <v/>
      </c>
      <c r="BD155" s="27" t="str">
        <f>IF(C155="","",MAX($BD$3:BD154)+1)</f>
        <v/>
      </c>
      <c r="BE155" s="27" t="str">
        <f t="shared" ca="1" si="15"/>
        <v/>
      </c>
      <c r="BF155" s="27" t="str">
        <f t="shared" si="16"/>
        <v/>
      </c>
      <c r="BG155" s="27" t="str">
        <f t="shared" ca="1" si="17"/>
        <v/>
      </c>
      <c r="BH155" s="27" t="str">
        <f t="shared" ca="1" si="18"/>
        <v/>
      </c>
    </row>
    <row r="156" spans="1:60" x14ac:dyDescent="0.25">
      <c r="A156" s="104"/>
      <c r="B156" s="258"/>
      <c r="C156" s="258"/>
      <c r="D156" s="25"/>
      <c r="E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104"/>
      <c r="BB156" s="27" t="str">
        <f t="shared" ca="1" si="13"/>
        <v/>
      </c>
      <c r="BC156" s="27" t="str">
        <f t="shared" ca="1" si="14"/>
        <v/>
      </c>
      <c r="BD156" s="27" t="str">
        <f>IF(C156="","",MAX($BD$3:BD155)+1)</f>
        <v/>
      </c>
      <c r="BE156" s="27" t="str">
        <f t="shared" ca="1" si="15"/>
        <v/>
      </c>
      <c r="BF156" s="27" t="str">
        <f t="shared" si="16"/>
        <v/>
      </c>
      <c r="BG156" s="27" t="str">
        <f t="shared" ca="1" si="17"/>
        <v/>
      </c>
      <c r="BH156" s="27" t="str">
        <f t="shared" ca="1" si="18"/>
        <v/>
      </c>
    </row>
    <row r="157" spans="1:60" x14ac:dyDescent="0.25">
      <c r="A157" s="104"/>
      <c r="B157" s="258"/>
      <c r="C157" s="258"/>
      <c r="D157" s="25"/>
      <c r="E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104"/>
      <c r="BB157" s="27" t="str">
        <f t="shared" ca="1" si="13"/>
        <v/>
      </c>
      <c r="BC157" s="27" t="str">
        <f t="shared" ca="1" si="14"/>
        <v/>
      </c>
      <c r="BD157" s="27" t="str">
        <f>IF(C157="","",MAX($BD$3:BD156)+1)</f>
        <v/>
      </c>
      <c r="BE157" s="27" t="str">
        <f t="shared" ca="1" si="15"/>
        <v/>
      </c>
      <c r="BF157" s="27" t="str">
        <f t="shared" si="16"/>
        <v/>
      </c>
      <c r="BG157" s="27" t="str">
        <f t="shared" ca="1" si="17"/>
        <v/>
      </c>
      <c r="BH157" s="27" t="str">
        <f t="shared" ca="1" si="18"/>
        <v/>
      </c>
    </row>
    <row r="158" spans="1:60" x14ac:dyDescent="0.25">
      <c r="A158" s="104"/>
      <c r="B158" s="258"/>
      <c r="C158" s="258"/>
      <c r="D158" s="25"/>
      <c r="E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104"/>
      <c r="BB158" s="27" t="str">
        <f t="shared" ca="1" si="13"/>
        <v/>
      </c>
      <c r="BC158" s="27" t="str">
        <f t="shared" ca="1" si="14"/>
        <v/>
      </c>
      <c r="BD158" s="27" t="str">
        <f>IF(C158="","",MAX($BD$3:BD157)+1)</f>
        <v/>
      </c>
      <c r="BE158" s="27" t="str">
        <f t="shared" ca="1" si="15"/>
        <v/>
      </c>
      <c r="BF158" s="27" t="str">
        <f t="shared" si="16"/>
        <v/>
      </c>
      <c r="BG158" s="27" t="str">
        <f t="shared" ca="1" si="17"/>
        <v/>
      </c>
      <c r="BH158" s="27" t="str">
        <f t="shared" ca="1" si="18"/>
        <v/>
      </c>
    </row>
    <row r="159" spans="1:60" x14ac:dyDescent="0.25">
      <c r="A159" s="104"/>
      <c r="B159" s="258"/>
      <c r="C159" s="258"/>
      <c r="D159" s="25"/>
      <c r="E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104"/>
      <c r="BB159" s="27" t="str">
        <f t="shared" ca="1" si="13"/>
        <v/>
      </c>
      <c r="BC159" s="27" t="str">
        <f t="shared" ca="1" si="14"/>
        <v/>
      </c>
      <c r="BD159" s="27" t="str">
        <f>IF(C159="","",MAX($BD$3:BD158)+1)</f>
        <v/>
      </c>
      <c r="BE159" s="27" t="str">
        <f t="shared" ca="1" si="15"/>
        <v/>
      </c>
      <c r="BF159" s="27" t="str">
        <f t="shared" si="16"/>
        <v/>
      </c>
      <c r="BG159" s="27" t="str">
        <f t="shared" ca="1" si="17"/>
        <v/>
      </c>
      <c r="BH159" s="27" t="str">
        <f t="shared" ca="1" si="18"/>
        <v/>
      </c>
    </row>
    <row r="160" spans="1:60" x14ac:dyDescent="0.25">
      <c r="A160" s="104"/>
      <c r="B160" s="258"/>
      <c r="C160" s="258"/>
      <c r="D160" s="25"/>
      <c r="E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104"/>
      <c r="BB160" s="27" t="str">
        <f t="shared" ca="1" si="13"/>
        <v/>
      </c>
      <c r="BC160" s="27" t="str">
        <f t="shared" ca="1" si="14"/>
        <v/>
      </c>
      <c r="BD160" s="27" t="str">
        <f>IF(C160="","",MAX($BD$3:BD159)+1)</f>
        <v/>
      </c>
      <c r="BE160" s="27" t="str">
        <f t="shared" ca="1" si="15"/>
        <v/>
      </c>
      <c r="BF160" s="27" t="str">
        <f t="shared" si="16"/>
        <v/>
      </c>
      <c r="BG160" s="27" t="str">
        <f t="shared" ca="1" si="17"/>
        <v/>
      </c>
      <c r="BH160" s="27" t="str">
        <f t="shared" ca="1" si="18"/>
        <v/>
      </c>
    </row>
    <row r="161" spans="1:60" x14ac:dyDescent="0.25">
      <c r="A161" s="104"/>
      <c r="B161" s="258"/>
      <c r="C161" s="258"/>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104"/>
      <c r="BB161" s="27" t="str">
        <f t="shared" ca="1" si="13"/>
        <v/>
      </c>
      <c r="BC161" s="27" t="str">
        <f t="shared" ca="1" si="14"/>
        <v/>
      </c>
      <c r="BD161" s="27" t="str">
        <f>IF(C161="","",MAX($BD$3:BD160)+1)</f>
        <v/>
      </c>
      <c r="BE161" s="27" t="str">
        <f t="shared" ca="1" si="15"/>
        <v/>
      </c>
      <c r="BF161" s="27" t="str">
        <f t="shared" si="16"/>
        <v/>
      </c>
      <c r="BG161" s="27" t="str">
        <f t="shared" ca="1" si="17"/>
        <v/>
      </c>
      <c r="BH161" s="27" t="str">
        <f t="shared" ca="1" si="18"/>
        <v/>
      </c>
    </row>
    <row r="162" spans="1:60" x14ac:dyDescent="0.25">
      <c r="A162" s="104"/>
      <c r="B162" s="258"/>
      <c r="C162" s="258"/>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104"/>
      <c r="BB162" s="27" t="str">
        <f t="shared" ca="1" si="13"/>
        <v/>
      </c>
      <c r="BC162" s="27" t="str">
        <f t="shared" ca="1" si="14"/>
        <v/>
      </c>
      <c r="BD162" s="27" t="str">
        <f>IF(C162="","",MAX($BD$3:BD161)+1)</f>
        <v/>
      </c>
      <c r="BE162" s="27" t="str">
        <f t="shared" ca="1" si="15"/>
        <v/>
      </c>
      <c r="BF162" s="27" t="str">
        <f t="shared" si="16"/>
        <v/>
      </c>
      <c r="BG162" s="27" t="str">
        <f t="shared" ca="1" si="17"/>
        <v/>
      </c>
      <c r="BH162" s="27" t="str">
        <f t="shared" ca="1" si="18"/>
        <v/>
      </c>
    </row>
    <row r="163" spans="1:60" x14ac:dyDescent="0.25">
      <c r="A163" s="104"/>
      <c r="B163" s="258"/>
      <c r="C163" s="258"/>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104"/>
      <c r="BB163" s="27" t="str">
        <f t="shared" ca="1" si="13"/>
        <v/>
      </c>
      <c r="BC163" s="27" t="str">
        <f t="shared" ca="1" si="14"/>
        <v/>
      </c>
      <c r="BD163" s="27" t="str">
        <f>IF(C163="","",MAX($BD$3:BD162)+1)</f>
        <v/>
      </c>
      <c r="BE163" s="27" t="str">
        <f t="shared" ca="1" si="15"/>
        <v/>
      </c>
      <c r="BF163" s="27" t="str">
        <f t="shared" si="16"/>
        <v/>
      </c>
      <c r="BG163" s="27" t="str">
        <f t="shared" ca="1" si="17"/>
        <v/>
      </c>
      <c r="BH163" s="27" t="str">
        <f t="shared" ca="1" si="18"/>
        <v/>
      </c>
    </row>
    <row r="164" spans="1:60" x14ac:dyDescent="0.25">
      <c r="A164" s="104"/>
      <c r="B164" s="258"/>
      <c r="C164" s="258"/>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104"/>
      <c r="BB164" s="27" t="str">
        <f t="shared" ca="1" si="13"/>
        <v/>
      </c>
      <c r="BC164" s="27" t="str">
        <f t="shared" ca="1" si="14"/>
        <v/>
      </c>
      <c r="BD164" s="27" t="str">
        <f>IF(C164="","",MAX($BD$3:BD163)+1)</f>
        <v/>
      </c>
      <c r="BE164" s="27" t="str">
        <f t="shared" ca="1" si="15"/>
        <v/>
      </c>
      <c r="BF164" s="27" t="str">
        <f t="shared" si="16"/>
        <v/>
      </c>
      <c r="BG164" s="27" t="str">
        <f t="shared" ca="1" si="17"/>
        <v/>
      </c>
      <c r="BH164" s="27" t="str">
        <f t="shared" ca="1" si="18"/>
        <v/>
      </c>
    </row>
    <row r="165" spans="1:60" x14ac:dyDescent="0.25">
      <c r="A165" s="104"/>
      <c r="B165" s="258"/>
      <c r="C165" s="258"/>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104"/>
      <c r="BB165" s="27" t="str">
        <f t="shared" ca="1" si="13"/>
        <v/>
      </c>
      <c r="BC165" s="27" t="str">
        <f t="shared" ca="1" si="14"/>
        <v/>
      </c>
      <c r="BD165" s="27" t="str">
        <f>IF(C165="","",MAX($BD$3:BD164)+1)</f>
        <v/>
      </c>
      <c r="BE165" s="27" t="str">
        <f t="shared" ca="1" si="15"/>
        <v/>
      </c>
      <c r="BF165" s="27" t="str">
        <f t="shared" si="16"/>
        <v/>
      </c>
      <c r="BG165" s="27" t="str">
        <f t="shared" ca="1" si="17"/>
        <v/>
      </c>
      <c r="BH165" s="27" t="str">
        <f t="shared" ca="1" si="18"/>
        <v/>
      </c>
    </row>
    <row r="166" spans="1:60" x14ac:dyDescent="0.25">
      <c r="A166" s="104"/>
      <c r="B166" s="258"/>
      <c r="C166" s="258"/>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104"/>
      <c r="BB166" s="27" t="str">
        <f t="shared" ca="1" si="13"/>
        <v/>
      </c>
      <c r="BC166" s="27" t="str">
        <f t="shared" ca="1" si="14"/>
        <v/>
      </c>
      <c r="BD166" s="27" t="str">
        <f>IF(C166="","",MAX($BD$3:BD165)+1)</f>
        <v/>
      </c>
      <c r="BE166" s="27" t="str">
        <f t="shared" ca="1" si="15"/>
        <v/>
      </c>
      <c r="BF166" s="27" t="str">
        <f t="shared" si="16"/>
        <v/>
      </c>
      <c r="BG166" s="27" t="str">
        <f t="shared" ca="1" si="17"/>
        <v/>
      </c>
      <c r="BH166" s="27" t="str">
        <f t="shared" ca="1" si="18"/>
        <v/>
      </c>
    </row>
    <row r="167" spans="1:60" x14ac:dyDescent="0.25">
      <c r="A167" s="104"/>
      <c r="B167" s="258"/>
      <c r="C167" s="258"/>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104"/>
      <c r="BB167" s="27" t="str">
        <f t="shared" ca="1" si="13"/>
        <v/>
      </c>
      <c r="BC167" s="27" t="str">
        <f t="shared" ca="1" si="14"/>
        <v/>
      </c>
      <c r="BD167" s="27" t="str">
        <f>IF(C167="","",MAX($BD$3:BD166)+1)</f>
        <v/>
      </c>
      <c r="BE167" s="27" t="str">
        <f t="shared" ca="1" si="15"/>
        <v/>
      </c>
      <c r="BF167" s="27" t="str">
        <f t="shared" si="16"/>
        <v/>
      </c>
      <c r="BG167" s="27" t="str">
        <f t="shared" ca="1" si="17"/>
        <v/>
      </c>
      <c r="BH167" s="27" t="str">
        <f t="shared" ca="1" si="18"/>
        <v/>
      </c>
    </row>
    <row r="168" spans="1:60" x14ac:dyDescent="0.25">
      <c r="A168" s="104"/>
      <c r="B168" s="258"/>
      <c r="C168" s="258"/>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104"/>
      <c r="BB168" s="27" t="str">
        <f t="shared" ca="1" si="13"/>
        <v/>
      </c>
      <c r="BC168" s="27" t="str">
        <f t="shared" ca="1" si="14"/>
        <v/>
      </c>
      <c r="BD168" s="27" t="str">
        <f>IF(C168="","",MAX($BD$3:BD167)+1)</f>
        <v/>
      </c>
      <c r="BE168" s="27" t="str">
        <f t="shared" ca="1" si="15"/>
        <v/>
      </c>
      <c r="BF168" s="27" t="str">
        <f t="shared" si="16"/>
        <v/>
      </c>
      <c r="BG168" s="27" t="str">
        <f t="shared" ca="1" si="17"/>
        <v/>
      </c>
      <c r="BH168" s="27" t="str">
        <f t="shared" ca="1" si="18"/>
        <v/>
      </c>
    </row>
    <row r="169" spans="1:60" x14ac:dyDescent="0.25">
      <c r="A169" s="104"/>
      <c r="B169" s="258"/>
      <c r="C169" s="258"/>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104"/>
      <c r="BB169" s="27" t="str">
        <f t="shared" ca="1" si="13"/>
        <v/>
      </c>
      <c r="BC169" s="27" t="str">
        <f t="shared" ca="1" si="14"/>
        <v/>
      </c>
      <c r="BD169" s="27" t="str">
        <f>IF(C169="","",MAX($BD$3:BD168)+1)</f>
        <v/>
      </c>
      <c r="BE169" s="27" t="str">
        <f t="shared" ca="1" si="15"/>
        <v/>
      </c>
      <c r="BF169" s="27" t="str">
        <f t="shared" si="16"/>
        <v/>
      </c>
      <c r="BG169" s="27" t="str">
        <f t="shared" ca="1" si="17"/>
        <v/>
      </c>
      <c r="BH169" s="27" t="str">
        <f t="shared" ca="1" si="18"/>
        <v/>
      </c>
    </row>
    <row r="170" spans="1:60" x14ac:dyDescent="0.25">
      <c r="A170" s="104"/>
      <c r="B170" s="258"/>
      <c r="C170" s="258"/>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104"/>
      <c r="BB170" s="27" t="str">
        <f t="shared" ca="1" si="13"/>
        <v/>
      </c>
      <c r="BC170" s="27" t="str">
        <f t="shared" ca="1" si="14"/>
        <v/>
      </c>
      <c r="BD170" s="27" t="str">
        <f>IF(C170="","",MAX($BD$3:BD169)+1)</f>
        <v/>
      </c>
      <c r="BE170" s="27" t="str">
        <f t="shared" ca="1" si="15"/>
        <v/>
      </c>
      <c r="BF170" s="27" t="str">
        <f t="shared" si="16"/>
        <v/>
      </c>
      <c r="BG170" s="27" t="str">
        <f t="shared" ca="1" si="17"/>
        <v/>
      </c>
      <c r="BH170" s="27" t="str">
        <f t="shared" ca="1" si="18"/>
        <v/>
      </c>
    </row>
    <row r="171" spans="1:60" x14ac:dyDescent="0.25">
      <c r="A171" s="104"/>
      <c r="B171" s="258"/>
      <c r="C171" s="258"/>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104"/>
      <c r="BB171" s="27" t="str">
        <f t="shared" ca="1" si="13"/>
        <v/>
      </c>
      <c r="BC171" s="27" t="str">
        <f t="shared" ca="1" si="14"/>
        <v/>
      </c>
      <c r="BD171" s="27" t="str">
        <f>IF(C171="","",MAX($BD$3:BD170)+1)</f>
        <v/>
      </c>
      <c r="BE171" s="27" t="str">
        <f t="shared" ca="1" si="15"/>
        <v/>
      </c>
      <c r="BF171" s="27" t="str">
        <f t="shared" si="16"/>
        <v/>
      </c>
      <c r="BG171" s="27" t="str">
        <f t="shared" ca="1" si="17"/>
        <v/>
      </c>
      <c r="BH171" s="27" t="str">
        <f t="shared" ca="1" si="18"/>
        <v/>
      </c>
    </row>
    <row r="172" spans="1:60" x14ac:dyDescent="0.25">
      <c r="A172" s="104"/>
      <c r="B172" s="258"/>
      <c r="C172" s="258"/>
      <c r="D172" s="25"/>
      <c r="E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104"/>
      <c r="BB172" s="27" t="str">
        <f t="shared" ca="1" si="13"/>
        <v/>
      </c>
      <c r="BC172" s="27" t="str">
        <f t="shared" ca="1" si="14"/>
        <v/>
      </c>
      <c r="BD172" s="27" t="str">
        <f>IF(C172="","",MAX($BD$3:BD171)+1)</f>
        <v/>
      </c>
      <c r="BE172" s="27" t="str">
        <f t="shared" ca="1" si="15"/>
        <v/>
      </c>
      <c r="BF172" s="27" t="str">
        <f t="shared" si="16"/>
        <v/>
      </c>
      <c r="BG172" s="27" t="str">
        <f t="shared" ca="1" si="17"/>
        <v/>
      </c>
      <c r="BH172" s="27" t="str">
        <f t="shared" ca="1" si="18"/>
        <v/>
      </c>
    </row>
    <row r="173" spans="1:60" x14ac:dyDescent="0.25">
      <c r="A173" s="104"/>
      <c r="B173" s="258"/>
      <c r="C173" s="258"/>
      <c r="D173" s="25"/>
      <c r="E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104"/>
      <c r="BB173" s="27" t="str">
        <f t="shared" ca="1" si="13"/>
        <v/>
      </c>
      <c r="BC173" s="27" t="str">
        <f t="shared" ca="1" si="14"/>
        <v/>
      </c>
      <c r="BD173" s="27" t="str">
        <f>IF(C173="","",MAX($BD$3:BD172)+1)</f>
        <v/>
      </c>
      <c r="BE173" s="27" t="str">
        <f t="shared" ca="1" si="15"/>
        <v/>
      </c>
      <c r="BF173" s="27" t="str">
        <f t="shared" si="16"/>
        <v/>
      </c>
      <c r="BG173" s="27" t="str">
        <f t="shared" ca="1" si="17"/>
        <v/>
      </c>
      <c r="BH173" s="27" t="str">
        <f t="shared" ca="1" si="18"/>
        <v/>
      </c>
    </row>
    <row r="174" spans="1:60" x14ac:dyDescent="0.25">
      <c r="A174" s="104"/>
      <c r="B174" s="258"/>
      <c r="C174" s="258"/>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104"/>
      <c r="BB174" s="27" t="str">
        <f t="shared" ca="1" si="13"/>
        <v/>
      </c>
      <c r="BC174" s="27" t="str">
        <f t="shared" ca="1" si="14"/>
        <v/>
      </c>
      <c r="BD174" s="27" t="str">
        <f>IF(C174="","",MAX($BD$3:BD173)+1)</f>
        <v/>
      </c>
      <c r="BE174" s="27" t="str">
        <f t="shared" ca="1" si="15"/>
        <v/>
      </c>
      <c r="BF174" s="27" t="str">
        <f t="shared" si="16"/>
        <v/>
      </c>
      <c r="BG174" s="27" t="str">
        <f t="shared" ca="1" si="17"/>
        <v/>
      </c>
      <c r="BH174" s="27" t="str">
        <f t="shared" ca="1" si="18"/>
        <v/>
      </c>
    </row>
    <row r="175" spans="1:60" x14ac:dyDescent="0.25">
      <c r="A175" s="104"/>
      <c r="B175" s="258"/>
      <c r="C175" s="258"/>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104"/>
      <c r="BB175" s="27" t="str">
        <f t="shared" ca="1" si="13"/>
        <v/>
      </c>
      <c r="BC175" s="27" t="str">
        <f t="shared" ca="1" si="14"/>
        <v/>
      </c>
      <c r="BD175" s="27" t="str">
        <f>IF(C175="","",MAX($BD$3:BD174)+1)</f>
        <v/>
      </c>
      <c r="BE175" s="27" t="str">
        <f t="shared" ca="1" si="15"/>
        <v/>
      </c>
      <c r="BF175" s="27" t="str">
        <f t="shared" si="16"/>
        <v/>
      </c>
      <c r="BG175" s="27" t="str">
        <f t="shared" ca="1" si="17"/>
        <v/>
      </c>
      <c r="BH175" s="27" t="str">
        <f t="shared" ca="1" si="18"/>
        <v/>
      </c>
    </row>
    <row r="176" spans="1:60" x14ac:dyDescent="0.25">
      <c r="A176" s="104"/>
      <c r="B176" s="258"/>
      <c r="C176" s="258"/>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104"/>
      <c r="BB176" s="27" t="str">
        <f t="shared" ca="1" si="13"/>
        <v/>
      </c>
      <c r="BC176" s="27" t="str">
        <f t="shared" ca="1" si="14"/>
        <v/>
      </c>
      <c r="BD176" s="27" t="str">
        <f>IF(C176="","",MAX($BD$3:BD175)+1)</f>
        <v/>
      </c>
      <c r="BE176" s="27" t="str">
        <f t="shared" ca="1" si="15"/>
        <v/>
      </c>
      <c r="BF176" s="27" t="str">
        <f t="shared" si="16"/>
        <v/>
      </c>
      <c r="BG176" s="27" t="str">
        <f t="shared" ca="1" si="17"/>
        <v/>
      </c>
      <c r="BH176" s="27" t="str">
        <f t="shared" ca="1" si="18"/>
        <v/>
      </c>
    </row>
    <row r="177" spans="1:60" x14ac:dyDescent="0.25">
      <c r="A177" s="104"/>
      <c r="B177" s="258"/>
      <c r="C177" s="258"/>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104"/>
      <c r="BB177" s="27" t="str">
        <f t="shared" ca="1" si="13"/>
        <v/>
      </c>
      <c r="BC177" s="27" t="str">
        <f t="shared" ca="1" si="14"/>
        <v/>
      </c>
      <c r="BD177" s="27" t="str">
        <f>IF(C177="","",MAX($BD$3:BD176)+1)</f>
        <v/>
      </c>
      <c r="BE177" s="27" t="str">
        <f t="shared" ca="1" si="15"/>
        <v/>
      </c>
      <c r="BF177" s="27" t="str">
        <f t="shared" si="16"/>
        <v/>
      </c>
      <c r="BG177" s="27" t="str">
        <f t="shared" ca="1" si="17"/>
        <v/>
      </c>
      <c r="BH177" s="27" t="str">
        <f t="shared" ca="1" si="18"/>
        <v/>
      </c>
    </row>
    <row r="178" spans="1:60" x14ac:dyDescent="0.25">
      <c r="A178" s="104"/>
      <c r="B178" s="258"/>
      <c r="C178" s="258"/>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104"/>
      <c r="BB178" s="27" t="str">
        <f t="shared" ca="1" si="13"/>
        <v/>
      </c>
      <c r="BC178" s="27" t="str">
        <f t="shared" ca="1" si="14"/>
        <v/>
      </c>
      <c r="BD178" s="27" t="str">
        <f>IF(C178="","",MAX($BD$3:BD177)+1)</f>
        <v/>
      </c>
      <c r="BE178" s="27" t="str">
        <f t="shared" ca="1" si="15"/>
        <v/>
      </c>
      <c r="BF178" s="27" t="str">
        <f t="shared" si="16"/>
        <v/>
      </c>
      <c r="BG178" s="27" t="str">
        <f t="shared" ca="1" si="17"/>
        <v/>
      </c>
      <c r="BH178" s="27" t="str">
        <f t="shared" ca="1" si="18"/>
        <v/>
      </c>
    </row>
    <row r="179" spans="1:60" x14ac:dyDescent="0.25">
      <c r="A179" s="104"/>
      <c r="B179" s="258"/>
      <c r="C179" s="258"/>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104"/>
      <c r="BB179" s="27" t="str">
        <f t="shared" ca="1" si="13"/>
        <v/>
      </c>
      <c r="BC179" s="27" t="str">
        <f t="shared" ca="1" si="14"/>
        <v/>
      </c>
      <c r="BD179" s="27" t="str">
        <f>IF(C179="","",MAX($BD$3:BD178)+1)</f>
        <v/>
      </c>
      <c r="BE179" s="27" t="str">
        <f t="shared" ca="1" si="15"/>
        <v/>
      </c>
      <c r="BF179" s="27" t="str">
        <f t="shared" si="16"/>
        <v/>
      </c>
      <c r="BG179" s="27" t="str">
        <f t="shared" ca="1" si="17"/>
        <v/>
      </c>
      <c r="BH179" s="27" t="str">
        <f t="shared" ca="1" si="18"/>
        <v/>
      </c>
    </row>
    <row r="180" spans="1:60" x14ac:dyDescent="0.25">
      <c r="A180" s="104"/>
      <c r="B180" s="258"/>
      <c r="C180" s="258"/>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104"/>
      <c r="BB180" s="27" t="str">
        <f t="shared" ca="1" si="13"/>
        <v/>
      </c>
      <c r="BC180" s="27" t="str">
        <f t="shared" ca="1" si="14"/>
        <v/>
      </c>
      <c r="BD180" s="27" t="str">
        <f>IF(C180="","",MAX($BD$3:BD179)+1)</f>
        <v/>
      </c>
      <c r="BE180" s="27" t="str">
        <f t="shared" ca="1" si="15"/>
        <v/>
      </c>
      <c r="BF180" s="27" t="str">
        <f t="shared" si="16"/>
        <v/>
      </c>
      <c r="BG180" s="27" t="str">
        <f t="shared" ca="1" si="17"/>
        <v/>
      </c>
      <c r="BH180" s="27" t="str">
        <f t="shared" ca="1" si="18"/>
        <v/>
      </c>
    </row>
    <row r="181" spans="1:60" x14ac:dyDescent="0.25">
      <c r="A181" s="104"/>
      <c r="B181" s="258"/>
      <c r="C181" s="258"/>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104"/>
      <c r="BB181" s="27" t="str">
        <f t="shared" ca="1" si="13"/>
        <v/>
      </c>
      <c r="BC181" s="27" t="str">
        <f t="shared" ca="1" si="14"/>
        <v/>
      </c>
      <c r="BD181" s="27" t="str">
        <f>IF(C181="","",MAX($BD$3:BD180)+1)</f>
        <v/>
      </c>
      <c r="BE181" s="27" t="str">
        <f t="shared" ca="1" si="15"/>
        <v/>
      </c>
      <c r="BF181" s="27" t="str">
        <f t="shared" si="16"/>
        <v/>
      </c>
      <c r="BG181" s="27" t="str">
        <f t="shared" ca="1" si="17"/>
        <v/>
      </c>
      <c r="BH181" s="27" t="str">
        <f t="shared" ca="1" si="18"/>
        <v/>
      </c>
    </row>
    <row r="182" spans="1:60" x14ac:dyDescent="0.25">
      <c r="A182" s="104"/>
      <c r="B182" s="258"/>
      <c r="C182" s="258"/>
      <c r="D182" s="25"/>
      <c r="E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104"/>
      <c r="BB182" s="27" t="str">
        <f t="shared" ca="1" si="13"/>
        <v/>
      </c>
      <c r="BC182" s="27" t="str">
        <f t="shared" ca="1" si="14"/>
        <v/>
      </c>
      <c r="BD182" s="27" t="str">
        <f>IF(C182="","",MAX($BD$3:BD181)+1)</f>
        <v/>
      </c>
      <c r="BE182" s="27" t="str">
        <f t="shared" ca="1" si="15"/>
        <v/>
      </c>
      <c r="BF182" s="27" t="str">
        <f t="shared" si="16"/>
        <v/>
      </c>
      <c r="BG182" s="27" t="str">
        <f t="shared" ca="1" si="17"/>
        <v/>
      </c>
      <c r="BH182" s="27" t="str">
        <f t="shared" ca="1" si="18"/>
        <v/>
      </c>
    </row>
    <row r="183" spans="1:60" x14ac:dyDescent="0.25">
      <c r="A183" s="104"/>
      <c r="B183" s="258"/>
      <c r="C183" s="258"/>
      <c r="D183" s="25"/>
      <c r="E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104"/>
      <c r="BB183" s="27" t="str">
        <f t="shared" ca="1" si="13"/>
        <v/>
      </c>
      <c r="BC183" s="27" t="str">
        <f t="shared" ca="1" si="14"/>
        <v/>
      </c>
      <c r="BD183" s="27" t="str">
        <f>IF(C183="","",MAX($BD$3:BD182)+1)</f>
        <v/>
      </c>
      <c r="BE183" s="27" t="str">
        <f t="shared" ca="1" si="15"/>
        <v/>
      </c>
      <c r="BF183" s="27" t="str">
        <f t="shared" si="16"/>
        <v/>
      </c>
      <c r="BG183" s="27" t="str">
        <f t="shared" ca="1" si="17"/>
        <v/>
      </c>
      <c r="BH183" s="27" t="str">
        <f t="shared" ca="1" si="18"/>
        <v/>
      </c>
    </row>
    <row r="184" spans="1:60" x14ac:dyDescent="0.25">
      <c r="A184" s="104"/>
      <c r="B184" s="258"/>
      <c r="C184" s="258"/>
      <c r="D184" s="25"/>
      <c r="E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104"/>
      <c r="BB184" s="27" t="str">
        <f t="shared" ca="1" si="13"/>
        <v/>
      </c>
      <c r="BC184" s="27" t="str">
        <f t="shared" ca="1" si="14"/>
        <v/>
      </c>
      <c r="BD184" s="27" t="str">
        <f>IF(C184="","",MAX($BD$3:BD183)+1)</f>
        <v/>
      </c>
      <c r="BE184" s="27" t="str">
        <f t="shared" ca="1" si="15"/>
        <v/>
      </c>
      <c r="BF184" s="27" t="str">
        <f t="shared" si="16"/>
        <v/>
      </c>
      <c r="BG184" s="27" t="str">
        <f t="shared" ca="1" si="17"/>
        <v/>
      </c>
      <c r="BH184" s="27" t="str">
        <f t="shared" ca="1" si="18"/>
        <v/>
      </c>
    </row>
    <row r="185" spans="1:60" x14ac:dyDescent="0.25">
      <c r="A185" s="104"/>
      <c r="B185" s="258"/>
      <c r="C185" s="258"/>
      <c r="D185" s="25"/>
      <c r="E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104"/>
      <c r="BB185" s="27" t="str">
        <f t="shared" ca="1" si="13"/>
        <v/>
      </c>
      <c r="BC185" s="27" t="str">
        <f t="shared" ca="1" si="14"/>
        <v/>
      </c>
      <c r="BD185" s="27" t="str">
        <f>IF(C185="","",MAX($BD$3:BD184)+1)</f>
        <v/>
      </c>
      <c r="BE185" s="27" t="str">
        <f t="shared" ca="1" si="15"/>
        <v/>
      </c>
      <c r="BF185" s="27" t="str">
        <f t="shared" si="16"/>
        <v/>
      </c>
      <c r="BG185" s="27" t="str">
        <f t="shared" ca="1" si="17"/>
        <v/>
      </c>
      <c r="BH185" s="27" t="str">
        <f t="shared" ca="1" si="18"/>
        <v/>
      </c>
    </row>
    <row r="186" spans="1:60" x14ac:dyDescent="0.25">
      <c r="A186" s="104"/>
      <c r="B186" s="258"/>
      <c r="C186" s="258"/>
      <c r="D186" s="25"/>
      <c r="E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104"/>
      <c r="BB186" s="27" t="str">
        <f t="shared" ca="1" si="13"/>
        <v/>
      </c>
      <c r="BC186" s="27" t="str">
        <f t="shared" ca="1" si="14"/>
        <v/>
      </c>
      <c r="BD186" s="27" t="str">
        <f>IF(C186="","",MAX($BD$3:BD185)+1)</f>
        <v/>
      </c>
      <c r="BE186" s="27" t="str">
        <f t="shared" ca="1" si="15"/>
        <v/>
      </c>
      <c r="BF186" s="27" t="str">
        <f t="shared" si="16"/>
        <v/>
      </c>
      <c r="BG186" s="27" t="str">
        <f t="shared" ca="1" si="17"/>
        <v/>
      </c>
      <c r="BH186" s="27" t="str">
        <f t="shared" ca="1" si="18"/>
        <v/>
      </c>
    </row>
    <row r="187" spans="1:60" x14ac:dyDescent="0.25">
      <c r="A187" s="104"/>
      <c r="B187" s="258"/>
      <c r="C187" s="258"/>
      <c r="D187" s="25"/>
      <c r="E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104"/>
      <c r="BB187" s="27" t="str">
        <f t="shared" ca="1" si="13"/>
        <v/>
      </c>
      <c r="BC187" s="27" t="str">
        <f t="shared" ca="1" si="14"/>
        <v/>
      </c>
      <c r="BD187" s="27" t="str">
        <f>IF(C187="","",MAX($BD$3:BD186)+1)</f>
        <v/>
      </c>
      <c r="BE187" s="27" t="str">
        <f t="shared" ca="1" si="15"/>
        <v/>
      </c>
      <c r="BF187" s="27" t="str">
        <f t="shared" si="16"/>
        <v/>
      </c>
      <c r="BG187" s="27" t="str">
        <f t="shared" ca="1" si="17"/>
        <v/>
      </c>
      <c r="BH187" s="27" t="str">
        <f t="shared" ca="1" si="18"/>
        <v/>
      </c>
    </row>
    <row r="188" spans="1:60" x14ac:dyDescent="0.25">
      <c r="A188" s="104"/>
      <c r="B188" s="258"/>
      <c r="C188" s="258"/>
      <c r="D188" s="25"/>
      <c r="E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104"/>
      <c r="BB188" s="27" t="str">
        <f t="shared" ca="1" si="13"/>
        <v/>
      </c>
      <c r="BC188" s="27" t="str">
        <f t="shared" ca="1" si="14"/>
        <v/>
      </c>
      <c r="BD188" s="27" t="str">
        <f>IF(C188="","",MAX($BD$3:BD187)+1)</f>
        <v/>
      </c>
      <c r="BE188" s="27" t="str">
        <f t="shared" ca="1" si="15"/>
        <v/>
      </c>
      <c r="BF188" s="27" t="str">
        <f t="shared" si="16"/>
        <v/>
      </c>
      <c r="BG188" s="27" t="str">
        <f t="shared" ca="1" si="17"/>
        <v/>
      </c>
      <c r="BH188" s="27" t="str">
        <f t="shared" ca="1" si="18"/>
        <v/>
      </c>
    </row>
    <row r="189" spans="1:60" x14ac:dyDescent="0.25">
      <c r="A189" s="104"/>
      <c r="B189" s="258"/>
      <c r="C189" s="258"/>
      <c r="D189" s="25"/>
      <c r="E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104"/>
      <c r="BB189" s="27" t="str">
        <f t="shared" ca="1" si="13"/>
        <v/>
      </c>
      <c r="BC189" s="27" t="str">
        <f t="shared" ca="1" si="14"/>
        <v/>
      </c>
      <c r="BD189" s="27" t="str">
        <f>IF(C189="","",MAX($BD$3:BD188)+1)</f>
        <v/>
      </c>
      <c r="BE189" s="27" t="str">
        <f t="shared" ca="1" si="15"/>
        <v/>
      </c>
      <c r="BF189" s="27" t="str">
        <f t="shared" si="16"/>
        <v/>
      </c>
      <c r="BG189" s="27" t="str">
        <f t="shared" ca="1" si="17"/>
        <v/>
      </c>
      <c r="BH189" s="27" t="str">
        <f t="shared" ca="1" si="18"/>
        <v/>
      </c>
    </row>
    <row r="190" spans="1:60" x14ac:dyDescent="0.25">
      <c r="A190" s="104"/>
      <c r="B190" s="258"/>
      <c r="C190" s="258"/>
      <c r="D190" s="25"/>
      <c r="E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104"/>
      <c r="BB190" s="27" t="str">
        <f t="shared" ca="1" si="13"/>
        <v/>
      </c>
      <c r="BC190" s="27" t="str">
        <f t="shared" ca="1" si="14"/>
        <v/>
      </c>
      <c r="BD190" s="27" t="str">
        <f>IF(C190="","",MAX($BD$3:BD189)+1)</f>
        <v/>
      </c>
      <c r="BE190" s="27" t="str">
        <f t="shared" ca="1" si="15"/>
        <v/>
      </c>
      <c r="BF190" s="27" t="str">
        <f t="shared" si="16"/>
        <v/>
      </c>
      <c r="BG190" s="27" t="str">
        <f t="shared" ca="1" si="17"/>
        <v/>
      </c>
      <c r="BH190" s="27" t="str">
        <f t="shared" ca="1" si="18"/>
        <v/>
      </c>
    </row>
    <row r="191" spans="1:60" x14ac:dyDescent="0.25">
      <c r="A191" s="104"/>
      <c r="B191" s="258"/>
      <c r="C191" s="258"/>
      <c r="D191" s="25"/>
      <c r="E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104"/>
      <c r="BB191" s="27" t="str">
        <f t="shared" ca="1" si="13"/>
        <v/>
      </c>
      <c r="BC191" s="27" t="str">
        <f t="shared" ca="1" si="14"/>
        <v/>
      </c>
      <c r="BD191" s="27" t="str">
        <f>IF(C191="","",MAX($BD$3:BD190)+1)</f>
        <v/>
      </c>
      <c r="BE191" s="27" t="str">
        <f t="shared" ca="1" si="15"/>
        <v/>
      </c>
      <c r="BF191" s="27" t="str">
        <f t="shared" si="16"/>
        <v/>
      </c>
      <c r="BG191" s="27" t="str">
        <f t="shared" ca="1" si="17"/>
        <v/>
      </c>
      <c r="BH191" s="27" t="str">
        <f t="shared" ca="1" si="18"/>
        <v/>
      </c>
    </row>
    <row r="192" spans="1:60" x14ac:dyDescent="0.25">
      <c r="A192" s="104"/>
      <c r="B192" s="258"/>
      <c r="C192" s="258"/>
      <c r="D192" s="25"/>
      <c r="E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104"/>
      <c r="BB192" s="27" t="str">
        <f t="shared" ca="1" si="13"/>
        <v/>
      </c>
      <c r="BC192" s="27" t="str">
        <f t="shared" ca="1" si="14"/>
        <v/>
      </c>
      <c r="BD192" s="27" t="str">
        <f>IF(C192="","",MAX($BD$3:BD191)+1)</f>
        <v/>
      </c>
      <c r="BE192" s="27" t="str">
        <f t="shared" ca="1" si="15"/>
        <v/>
      </c>
      <c r="BF192" s="27" t="str">
        <f t="shared" si="16"/>
        <v/>
      </c>
      <c r="BG192" s="27" t="str">
        <f t="shared" ca="1" si="17"/>
        <v/>
      </c>
      <c r="BH192" s="27" t="str">
        <f t="shared" ca="1" si="18"/>
        <v/>
      </c>
    </row>
    <row r="193" spans="1:60" x14ac:dyDescent="0.25">
      <c r="A193" s="104"/>
      <c r="B193" s="258"/>
      <c r="C193" s="258"/>
      <c r="D193" s="25"/>
      <c r="E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104"/>
      <c r="BB193" s="27" t="str">
        <f t="shared" ca="1" si="13"/>
        <v/>
      </c>
      <c r="BC193" s="27" t="str">
        <f t="shared" ca="1" si="14"/>
        <v/>
      </c>
      <c r="BD193" s="27" t="str">
        <f>IF(C193="","",MAX($BD$3:BD192)+1)</f>
        <v/>
      </c>
      <c r="BE193" s="27" t="str">
        <f t="shared" ca="1" si="15"/>
        <v/>
      </c>
      <c r="BF193" s="27" t="str">
        <f t="shared" si="16"/>
        <v/>
      </c>
      <c r="BG193" s="27" t="str">
        <f t="shared" ca="1" si="17"/>
        <v/>
      </c>
      <c r="BH193" s="27" t="str">
        <f t="shared" ca="1" si="18"/>
        <v/>
      </c>
    </row>
    <row r="194" spans="1:60" x14ac:dyDescent="0.25">
      <c r="A194" s="104"/>
      <c r="B194" s="258"/>
      <c r="C194" s="258"/>
      <c r="D194" s="25"/>
      <c r="E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104"/>
      <c r="BB194" s="27" t="str">
        <f t="shared" ca="1" si="13"/>
        <v/>
      </c>
      <c r="BC194" s="27" t="str">
        <f t="shared" ca="1" si="14"/>
        <v/>
      </c>
      <c r="BD194" s="27" t="str">
        <f>IF(C194="","",MAX($BD$3:BD193)+1)</f>
        <v/>
      </c>
      <c r="BE194" s="27" t="str">
        <f t="shared" ca="1" si="15"/>
        <v/>
      </c>
      <c r="BF194" s="27" t="str">
        <f t="shared" si="16"/>
        <v/>
      </c>
      <c r="BG194" s="27" t="str">
        <f t="shared" ca="1" si="17"/>
        <v/>
      </c>
      <c r="BH194" s="27" t="str">
        <f t="shared" ca="1" si="18"/>
        <v/>
      </c>
    </row>
    <row r="195" spans="1:60" x14ac:dyDescent="0.25">
      <c r="A195" s="104"/>
      <c r="B195" s="258"/>
      <c r="C195" s="258"/>
      <c r="D195" s="25"/>
      <c r="E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104"/>
      <c r="BB195" s="27" t="str">
        <f t="shared" ca="1" si="13"/>
        <v/>
      </c>
      <c r="BC195" s="27" t="str">
        <f t="shared" ca="1" si="14"/>
        <v/>
      </c>
      <c r="BD195" s="27" t="str">
        <f>IF(C195="","",MAX($BD$3:BD194)+1)</f>
        <v/>
      </c>
      <c r="BE195" s="27" t="str">
        <f t="shared" ca="1" si="15"/>
        <v/>
      </c>
      <c r="BF195" s="27" t="str">
        <f t="shared" si="16"/>
        <v/>
      </c>
      <c r="BG195" s="27" t="str">
        <f t="shared" ca="1" si="17"/>
        <v/>
      </c>
      <c r="BH195" s="27" t="str">
        <f t="shared" ca="1" si="18"/>
        <v/>
      </c>
    </row>
    <row r="196" spans="1:60" x14ac:dyDescent="0.25">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B196" s="27" t="str">
        <f t="shared" ca="1" si="13"/>
        <v/>
      </c>
      <c r="BC196" s="27" t="str">
        <f t="shared" ca="1" si="14"/>
        <v/>
      </c>
      <c r="BD196" s="27" t="str">
        <f>IF(C196="","",MAX($BD$3:BD195)+1)</f>
        <v/>
      </c>
      <c r="BE196" s="27" t="str">
        <f t="shared" ca="1" si="15"/>
        <v/>
      </c>
      <c r="BF196" s="27" t="str">
        <f t="shared" si="16"/>
        <v/>
      </c>
      <c r="BG196" s="27" t="str">
        <f t="shared" ca="1" si="17"/>
        <v/>
      </c>
      <c r="BH196" s="27" t="str">
        <f t="shared" ca="1" si="18"/>
        <v/>
      </c>
    </row>
    <row r="197" spans="1:60" x14ac:dyDescent="0.25">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B197" s="27" t="str">
        <f t="shared" ref="BB197:BB260" ca="1" si="19">IFERROR(IF(INDIRECT("Plate"&amp;A197&amp;"_S!"&amp;CHAR(RIGHT(B197,LEN(B197)-1)+65)&amp;CODE(LEFT(B197,1))-58)="",IF(C197="",0,1),0),"")</f>
        <v/>
      </c>
      <c r="BC197" s="27" t="str">
        <f t="shared" ref="BC197:BC260" ca="1" si="20">IFERROR(IF(INDIRECT("Plate"&amp;A197&amp;"_G!"&amp;CHAR(RIGHT(B197,LEN(B197)-1)+65)&amp;CODE(LEFT(B197,1))-58)="",IF(C197="",0,1),0),"")</f>
        <v/>
      </c>
      <c r="BD197" s="27" t="str">
        <f>IF(C197="","",MAX($BD$3:BD196)+1)</f>
        <v/>
      </c>
      <c r="BE197" s="27" t="str">
        <f t="shared" ref="BE197:BE260" ca="1" si="21">IF(BD197="","",CELL("row",BD197))</f>
        <v/>
      </c>
      <c r="BF197" s="27" t="str">
        <f t="shared" ref="BF197:BF260" si="22">A197&amp;B197</f>
        <v/>
      </c>
      <c r="BG197" s="27" t="str">
        <f t="shared" ref="BG197:BG260" ca="1" si="23">IF(OR(BB197=1,BC197=1),BF197,"")</f>
        <v/>
      </c>
      <c r="BH197" s="27" t="str">
        <f t="shared" ref="BH197:BH260" ca="1" si="24">BH196&amp;IF(BG197="",""," "&amp;BG197)</f>
        <v/>
      </c>
    </row>
    <row r="198" spans="1:60" x14ac:dyDescent="0.25">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B198" s="27" t="str">
        <f t="shared" ca="1" si="19"/>
        <v/>
      </c>
      <c r="BC198" s="27" t="str">
        <f t="shared" ca="1" si="20"/>
        <v/>
      </c>
      <c r="BD198" s="27" t="str">
        <f>IF(C198="","",MAX($BD$3:BD197)+1)</f>
        <v/>
      </c>
      <c r="BE198" s="27" t="str">
        <f t="shared" ca="1" si="21"/>
        <v/>
      </c>
      <c r="BF198" s="27" t="str">
        <f t="shared" si="22"/>
        <v/>
      </c>
      <c r="BG198" s="27" t="str">
        <f t="shared" ca="1" si="23"/>
        <v/>
      </c>
      <c r="BH198" s="27" t="str">
        <f t="shared" ca="1" si="24"/>
        <v/>
      </c>
    </row>
    <row r="199" spans="1:60" x14ac:dyDescent="0.25">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B199" s="27" t="str">
        <f t="shared" ca="1" si="19"/>
        <v/>
      </c>
      <c r="BC199" s="27" t="str">
        <f t="shared" ca="1" si="20"/>
        <v/>
      </c>
      <c r="BD199" s="27" t="str">
        <f>IF(C199="","",MAX($BD$3:BD198)+1)</f>
        <v/>
      </c>
      <c r="BE199" s="27" t="str">
        <f t="shared" ca="1" si="21"/>
        <v/>
      </c>
      <c r="BF199" s="27" t="str">
        <f t="shared" si="22"/>
        <v/>
      </c>
      <c r="BG199" s="27" t="str">
        <f t="shared" ca="1" si="23"/>
        <v/>
      </c>
      <c r="BH199" s="27" t="str">
        <f t="shared" ca="1" si="24"/>
        <v/>
      </c>
    </row>
    <row r="200" spans="1:60" x14ac:dyDescent="0.25">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B200" s="27" t="str">
        <f t="shared" ca="1" si="19"/>
        <v/>
      </c>
      <c r="BC200" s="27" t="str">
        <f t="shared" ca="1" si="20"/>
        <v/>
      </c>
      <c r="BD200" s="27" t="str">
        <f>IF(C200="","",MAX($BD$3:BD199)+1)</f>
        <v/>
      </c>
      <c r="BE200" s="27" t="str">
        <f t="shared" ca="1" si="21"/>
        <v/>
      </c>
      <c r="BF200" s="27" t="str">
        <f t="shared" si="22"/>
        <v/>
      </c>
      <c r="BG200" s="27" t="str">
        <f t="shared" ca="1" si="23"/>
        <v/>
      </c>
      <c r="BH200" s="27" t="str">
        <f t="shared" ca="1" si="24"/>
        <v/>
      </c>
    </row>
    <row r="201" spans="1:60" x14ac:dyDescent="0.25">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B201" s="27" t="str">
        <f t="shared" ca="1" si="19"/>
        <v/>
      </c>
      <c r="BC201" s="27" t="str">
        <f t="shared" ca="1" si="20"/>
        <v/>
      </c>
      <c r="BD201" s="27" t="str">
        <f>IF(C201="","",MAX($BD$3:BD200)+1)</f>
        <v/>
      </c>
      <c r="BE201" s="27" t="str">
        <f t="shared" ca="1" si="21"/>
        <v/>
      </c>
      <c r="BF201" s="27" t="str">
        <f t="shared" si="22"/>
        <v/>
      </c>
      <c r="BG201" s="27" t="str">
        <f t="shared" ca="1" si="23"/>
        <v/>
      </c>
      <c r="BH201" s="27" t="str">
        <f t="shared" ca="1" si="24"/>
        <v/>
      </c>
    </row>
    <row r="202" spans="1:60" x14ac:dyDescent="0.25">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B202" s="27" t="str">
        <f t="shared" ca="1" si="19"/>
        <v/>
      </c>
      <c r="BC202" s="27" t="str">
        <f t="shared" ca="1" si="20"/>
        <v/>
      </c>
      <c r="BD202" s="27" t="str">
        <f>IF(C202="","",MAX($BD$3:BD201)+1)</f>
        <v/>
      </c>
      <c r="BE202" s="27" t="str">
        <f t="shared" ca="1" si="21"/>
        <v/>
      </c>
      <c r="BF202" s="27" t="str">
        <f t="shared" si="22"/>
        <v/>
      </c>
      <c r="BG202" s="27" t="str">
        <f t="shared" ca="1" si="23"/>
        <v/>
      </c>
      <c r="BH202" s="27" t="str">
        <f t="shared" ca="1" si="24"/>
        <v/>
      </c>
    </row>
    <row r="203" spans="1:60" x14ac:dyDescent="0.25">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B203" s="27" t="str">
        <f t="shared" ca="1" si="19"/>
        <v/>
      </c>
      <c r="BC203" s="27" t="str">
        <f t="shared" ca="1" si="20"/>
        <v/>
      </c>
      <c r="BD203" s="27" t="str">
        <f>IF(C203="","",MAX($BD$3:BD202)+1)</f>
        <v/>
      </c>
      <c r="BE203" s="27" t="str">
        <f t="shared" ca="1" si="21"/>
        <v/>
      </c>
      <c r="BF203" s="27" t="str">
        <f t="shared" si="22"/>
        <v/>
      </c>
      <c r="BG203" s="27" t="str">
        <f t="shared" ca="1" si="23"/>
        <v/>
      </c>
      <c r="BH203" s="27" t="str">
        <f t="shared" ca="1" si="24"/>
        <v/>
      </c>
    </row>
    <row r="204" spans="1:60" x14ac:dyDescent="0.25">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B204" s="27" t="str">
        <f t="shared" ca="1" si="19"/>
        <v/>
      </c>
      <c r="BC204" s="27" t="str">
        <f t="shared" ca="1" si="20"/>
        <v/>
      </c>
      <c r="BD204" s="27" t="str">
        <f>IF(C204="","",MAX($BD$3:BD203)+1)</f>
        <v/>
      </c>
      <c r="BE204" s="27" t="str">
        <f t="shared" ca="1" si="21"/>
        <v/>
      </c>
      <c r="BF204" s="27" t="str">
        <f t="shared" si="22"/>
        <v/>
      </c>
      <c r="BG204" s="27" t="str">
        <f t="shared" ca="1" si="23"/>
        <v/>
      </c>
      <c r="BH204" s="27" t="str">
        <f t="shared" ca="1" si="24"/>
        <v/>
      </c>
    </row>
    <row r="205" spans="1:60" x14ac:dyDescent="0.25">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B205" s="27" t="str">
        <f t="shared" ca="1" si="19"/>
        <v/>
      </c>
      <c r="BC205" s="27" t="str">
        <f t="shared" ca="1" si="20"/>
        <v/>
      </c>
      <c r="BD205" s="27" t="str">
        <f>IF(C205="","",MAX($BD$3:BD204)+1)</f>
        <v/>
      </c>
      <c r="BE205" s="27" t="str">
        <f t="shared" ca="1" si="21"/>
        <v/>
      </c>
      <c r="BF205" s="27" t="str">
        <f t="shared" si="22"/>
        <v/>
      </c>
      <c r="BG205" s="27" t="str">
        <f t="shared" ca="1" si="23"/>
        <v/>
      </c>
      <c r="BH205" s="27" t="str">
        <f t="shared" ca="1" si="24"/>
        <v/>
      </c>
    </row>
    <row r="206" spans="1:60" x14ac:dyDescent="0.25">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B206" s="27" t="str">
        <f t="shared" ca="1" si="19"/>
        <v/>
      </c>
      <c r="BC206" s="27" t="str">
        <f t="shared" ca="1" si="20"/>
        <v/>
      </c>
      <c r="BD206" s="27" t="str">
        <f>IF(C206="","",MAX($BD$3:BD205)+1)</f>
        <v/>
      </c>
      <c r="BE206" s="27" t="str">
        <f t="shared" ca="1" si="21"/>
        <v/>
      </c>
      <c r="BF206" s="27" t="str">
        <f t="shared" si="22"/>
        <v/>
      </c>
      <c r="BG206" s="27" t="str">
        <f t="shared" ca="1" si="23"/>
        <v/>
      </c>
      <c r="BH206" s="27" t="str">
        <f t="shared" ca="1" si="24"/>
        <v/>
      </c>
    </row>
    <row r="207" spans="1:60" x14ac:dyDescent="0.25">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B207" s="27" t="str">
        <f t="shared" ca="1" si="19"/>
        <v/>
      </c>
      <c r="BC207" s="27" t="str">
        <f t="shared" ca="1" si="20"/>
        <v/>
      </c>
      <c r="BD207" s="27" t="str">
        <f>IF(C207="","",MAX($BD$3:BD206)+1)</f>
        <v/>
      </c>
      <c r="BE207" s="27" t="str">
        <f t="shared" ca="1" si="21"/>
        <v/>
      </c>
      <c r="BF207" s="27" t="str">
        <f t="shared" si="22"/>
        <v/>
      </c>
      <c r="BG207" s="27" t="str">
        <f t="shared" ca="1" si="23"/>
        <v/>
      </c>
      <c r="BH207" s="27" t="str">
        <f t="shared" ca="1" si="24"/>
        <v/>
      </c>
    </row>
    <row r="208" spans="1:60" x14ac:dyDescent="0.25">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B208" s="27" t="str">
        <f t="shared" ca="1" si="19"/>
        <v/>
      </c>
      <c r="BC208" s="27" t="str">
        <f t="shared" ca="1" si="20"/>
        <v/>
      </c>
      <c r="BD208" s="27" t="str">
        <f>IF(C208="","",MAX($BD$3:BD207)+1)</f>
        <v/>
      </c>
      <c r="BE208" s="27" t="str">
        <f t="shared" ca="1" si="21"/>
        <v/>
      </c>
      <c r="BF208" s="27" t="str">
        <f t="shared" si="22"/>
        <v/>
      </c>
      <c r="BG208" s="27" t="str">
        <f t="shared" ca="1" si="23"/>
        <v/>
      </c>
      <c r="BH208" s="27" t="str">
        <f t="shared" ca="1" si="24"/>
        <v/>
      </c>
    </row>
    <row r="209" spans="1:60" x14ac:dyDescent="0.25">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B209" s="27" t="str">
        <f t="shared" ca="1" si="19"/>
        <v/>
      </c>
      <c r="BC209" s="27" t="str">
        <f t="shared" ca="1" si="20"/>
        <v/>
      </c>
      <c r="BD209" s="27" t="str">
        <f>IF(C209="","",MAX($BD$3:BD208)+1)</f>
        <v/>
      </c>
      <c r="BE209" s="27" t="str">
        <f t="shared" ca="1" si="21"/>
        <v/>
      </c>
      <c r="BF209" s="27" t="str">
        <f t="shared" si="22"/>
        <v/>
      </c>
      <c r="BG209" s="27" t="str">
        <f t="shared" ca="1" si="23"/>
        <v/>
      </c>
      <c r="BH209" s="27" t="str">
        <f t="shared" ca="1" si="24"/>
        <v/>
      </c>
    </row>
    <row r="210" spans="1:60" x14ac:dyDescent="0.25">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B210" s="27" t="str">
        <f t="shared" ca="1" si="19"/>
        <v/>
      </c>
      <c r="BC210" s="27" t="str">
        <f t="shared" ca="1" si="20"/>
        <v/>
      </c>
      <c r="BD210" s="27" t="str">
        <f>IF(C210="","",MAX($BD$3:BD209)+1)</f>
        <v/>
      </c>
      <c r="BE210" s="27" t="str">
        <f t="shared" ca="1" si="21"/>
        <v/>
      </c>
      <c r="BF210" s="27" t="str">
        <f t="shared" si="22"/>
        <v/>
      </c>
      <c r="BG210" s="27" t="str">
        <f t="shared" ca="1" si="23"/>
        <v/>
      </c>
      <c r="BH210" s="27" t="str">
        <f t="shared" ca="1" si="24"/>
        <v/>
      </c>
    </row>
    <row r="211" spans="1:60" x14ac:dyDescent="0.25">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B211" s="27" t="str">
        <f t="shared" ca="1" si="19"/>
        <v/>
      </c>
      <c r="BC211" s="27" t="str">
        <f t="shared" ca="1" si="20"/>
        <v/>
      </c>
      <c r="BD211" s="27" t="str">
        <f>IF(C211="","",MAX($BD$3:BD210)+1)</f>
        <v/>
      </c>
      <c r="BE211" s="27" t="str">
        <f t="shared" ca="1" si="21"/>
        <v/>
      </c>
      <c r="BF211" s="27" t="str">
        <f t="shared" si="22"/>
        <v/>
      </c>
      <c r="BG211" s="27" t="str">
        <f t="shared" ca="1" si="23"/>
        <v/>
      </c>
      <c r="BH211" s="27" t="str">
        <f t="shared" ca="1" si="24"/>
        <v/>
      </c>
    </row>
    <row r="212" spans="1:60" x14ac:dyDescent="0.25">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B212" s="27" t="str">
        <f t="shared" ca="1" si="19"/>
        <v/>
      </c>
      <c r="BC212" s="27" t="str">
        <f t="shared" ca="1" si="20"/>
        <v/>
      </c>
      <c r="BD212" s="27" t="str">
        <f>IF(C212="","",MAX($BD$3:BD211)+1)</f>
        <v/>
      </c>
      <c r="BE212" s="27" t="str">
        <f t="shared" ca="1" si="21"/>
        <v/>
      </c>
      <c r="BF212" s="27" t="str">
        <f t="shared" si="22"/>
        <v/>
      </c>
      <c r="BG212" s="27" t="str">
        <f t="shared" ca="1" si="23"/>
        <v/>
      </c>
      <c r="BH212" s="27" t="str">
        <f t="shared" ca="1" si="24"/>
        <v/>
      </c>
    </row>
    <row r="213" spans="1:60" x14ac:dyDescent="0.25">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B213" s="27" t="str">
        <f t="shared" ca="1" si="19"/>
        <v/>
      </c>
      <c r="BC213" s="27" t="str">
        <f t="shared" ca="1" si="20"/>
        <v/>
      </c>
      <c r="BD213" s="27" t="str">
        <f>IF(C213="","",MAX($BD$3:BD212)+1)</f>
        <v/>
      </c>
      <c r="BE213" s="27" t="str">
        <f t="shared" ca="1" si="21"/>
        <v/>
      </c>
      <c r="BF213" s="27" t="str">
        <f t="shared" si="22"/>
        <v/>
      </c>
      <c r="BG213" s="27" t="str">
        <f t="shared" ca="1" si="23"/>
        <v/>
      </c>
      <c r="BH213" s="27" t="str">
        <f t="shared" ca="1" si="24"/>
        <v/>
      </c>
    </row>
    <row r="214" spans="1:60" x14ac:dyDescent="0.25">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B214" s="27" t="str">
        <f t="shared" ca="1" si="19"/>
        <v/>
      </c>
      <c r="BC214" s="27" t="str">
        <f t="shared" ca="1" si="20"/>
        <v/>
      </c>
      <c r="BD214" s="27" t="str">
        <f>IF(C214="","",MAX($BD$3:BD213)+1)</f>
        <v/>
      </c>
      <c r="BE214" s="27" t="str">
        <f t="shared" ca="1" si="21"/>
        <v/>
      </c>
      <c r="BF214" s="27" t="str">
        <f t="shared" si="22"/>
        <v/>
      </c>
      <c r="BG214" s="27" t="str">
        <f t="shared" ca="1" si="23"/>
        <v/>
      </c>
      <c r="BH214" s="27" t="str">
        <f t="shared" ca="1" si="24"/>
        <v/>
      </c>
    </row>
    <row r="215" spans="1:60" x14ac:dyDescent="0.25">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B215" s="27" t="str">
        <f t="shared" ca="1" si="19"/>
        <v/>
      </c>
      <c r="BC215" s="27" t="str">
        <f t="shared" ca="1" si="20"/>
        <v/>
      </c>
      <c r="BD215" s="27" t="str">
        <f>IF(C215="","",MAX($BD$3:BD214)+1)</f>
        <v/>
      </c>
      <c r="BE215" s="27" t="str">
        <f t="shared" ca="1" si="21"/>
        <v/>
      </c>
      <c r="BF215" s="27" t="str">
        <f t="shared" si="22"/>
        <v/>
      </c>
      <c r="BG215" s="27" t="str">
        <f t="shared" ca="1" si="23"/>
        <v/>
      </c>
      <c r="BH215" s="27" t="str">
        <f t="shared" ca="1" si="24"/>
        <v/>
      </c>
    </row>
    <row r="216" spans="1:60" x14ac:dyDescent="0.25">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B216" s="27" t="str">
        <f t="shared" ca="1" si="19"/>
        <v/>
      </c>
      <c r="BC216" s="27" t="str">
        <f t="shared" ca="1" si="20"/>
        <v/>
      </c>
      <c r="BD216" s="27" t="str">
        <f>IF(C216="","",MAX($BD$3:BD215)+1)</f>
        <v/>
      </c>
      <c r="BE216" s="27" t="str">
        <f t="shared" ca="1" si="21"/>
        <v/>
      </c>
      <c r="BF216" s="27" t="str">
        <f t="shared" si="22"/>
        <v/>
      </c>
      <c r="BG216" s="27" t="str">
        <f t="shared" ca="1" si="23"/>
        <v/>
      </c>
      <c r="BH216" s="27" t="str">
        <f t="shared" ca="1" si="24"/>
        <v/>
      </c>
    </row>
    <row r="217" spans="1:60" x14ac:dyDescent="0.25">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B217" s="27" t="str">
        <f t="shared" ca="1" si="19"/>
        <v/>
      </c>
      <c r="BC217" s="27" t="str">
        <f t="shared" ca="1" si="20"/>
        <v/>
      </c>
      <c r="BD217" s="27" t="str">
        <f>IF(C217="","",MAX($BD$3:BD216)+1)</f>
        <v/>
      </c>
      <c r="BE217" s="27" t="str">
        <f t="shared" ca="1" si="21"/>
        <v/>
      </c>
      <c r="BF217" s="27" t="str">
        <f t="shared" si="22"/>
        <v/>
      </c>
      <c r="BG217" s="27" t="str">
        <f t="shared" ca="1" si="23"/>
        <v/>
      </c>
      <c r="BH217" s="27" t="str">
        <f t="shared" ca="1" si="24"/>
        <v/>
      </c>
    </row>
    <row r="218" spans="1:60" x14ac:dyDescent="0.25">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B218" s="27" t="str">
        <f t="shared" ca="1" si="19"/>
        <v/>
      </c>
      <c r="BC218" s="27" t="str">
        <f t="shared" ca="1" si="20"/>
        <v/>
      </c>
      <c r="BD218" s="27" t="str">
        <f>IF(C218="","",MAX($BD$3:BD217)+1)</f>
        <v/>
      </c>
      <c r="BE218" s="27" t="str">
        <f t="shared" ca="1" si="21"/>
        <v/>
      </c>
      <c r="BF218" s="27" t="str">
        <f t="shared" si="22"/>
        <v/>
      </c>
      <c r="BG218" s="27" t="str">
        <f t="shared" ca="1" si="23"/>
        <v/>
      </c>
      <c r="BH218" s="27" t="str">
        <f t="shared" ca="1" si="24"/>
        <v/>
      </c>
    </row>
    <row r="219" spans="1:60" x14ac:dyDescent="0.25">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B219" s="27" t="str">
        <f t="shared" ca="1" si="19"/>
        <v/>
      </c>
      <c r="BC219" s="27" t="str">
        <f t="shared" ca="1" si="20"/>
        <v/>
      </c>
      <c r="BD219" s="27" t="str">
        <f>IF(C219="","",MAX($BD$3:BD218)+1)</f>
        <v/>
      </c>
      <c r="BE219" s="27" t="str">
        <f t="shared" ca="1" si="21"/>
        <v/>
      </c>
      <c r="BF219" s="27" t="str">
        <f t="shared" si="22"/>
        <v/>
      </c>
      <c r="BG219" s="27" t="str">
        <f t="shared" ca="1" si="23"/>
        <v/>
      </c>
      <c r="BH219" s="27" t="str">
        <f t="shared" ca="1" si="24"/>
        <v/>
      </c>
    </row>
    <row r="220" spans="1:60" x14ac:dyDescent="0.25">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B220" s="27" t="str">
        <f t="shared" ca="1" si="19"/>
        <v/>
      </c>
      <c r="BC220" s="27" t="str">
        <f t="shared" ca="1" si="20"/>
        <v/>
      </c>
      <c r="BD220" s="27" t="str">
        <f>IF(C220="","",MAX($BD$3:BD219)+1)</f>
        <v/>
      </c>
      <c r="BE220" s="27" t="str">
        <f t="shared" ca="1" si="21"/>
        <v/>
      </c>
      <c r="BF220" s="27" t="str">
        <f t="shared" si="22"/>
        <v/>
      </c>
      <c r="BG220" s="27" t="str">
        <f t="shared" ca="1" si="23"/>
        <v/>
      </c>
      <c r="BH220" s="27" t="str">
        <f t="shared" ca="1" si="24"/>
        <v/>
      </c>
    </row>
    <row r="221" spans="1:60" x14ac:dyDescent="0.25">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B221" s="27" t="str">
        <f t="shared" ca="1" si="19"/>
        <v/>
      </c>
      <c r="BC221" s="27" t="str">
        <f t="shared" ca="1" si="20"/>
        <v/>
      </c>
      <c r="BD221" s="27" t="str">
        <f>IF(C221="","",MAX($BD$3:BD220)+1)</f>
        <v/>
      </c>
      <c r="BE221" s="27" t="str">
        <f t="shared" ca="1" si="21"/>
        <v/>
      </c>
      <c r="BF221" s="27" t="str">
        <f t="shared" si="22"/>
        <v/>
      </c>
      <c r="BG221" s="27" t="str">
        <f t="shared" ca="1" si="23"/>
        <v/>
      </c>
      <c r="BH221" s="27" t="str">
        <f t="shared" ca="1" si="24"/>
        <v/>
      </c>
    </row>
    <row r="222" spans="1:60" x14ac:dyDescent="0.25">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B222" s="27" t="str">
        <f t="shared" ca="1" si="19"/>
        <v/>
      </c>
      <c r="BC222" s="27" t="str">
        <f t="shared" ca="1" si="20"/>
        <v/>
      </c>
      <c r="BD222" s="27" t="str">
        <f>IF(C222="","",MAX($BD$3:BD221)+1)</f>
        <v/>
      </c>
      <c r="BE222" s="27" t="str">
        <f t="shared" ca="1" si="21"/>
        <v/>
      </c>
      <c r="BF222" s="27" t="str">
        <f t="shared" si="22"/>
        <v/>
      </c>
      <c r="BG222" s="27" t="str">
        <f t="shared" ca="1" si="23"/>
        <v/>
      </c>
      <c r="BH222" s="27" t="str">
        <f t="shared" ca="1" si="24"/>
        <v/>
      </c>
    </row>
    <row r="223" spans="1:60" x14ac:dyDescent="0.25">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B223" s="27" t="str">
        <f t="shared" ca="1" si="19"/>
        <v/>
      </c>
      <c r="BC223" s="27" t="str">
        <f t="shared" ca="1" si="20"/>
        <v/>
      </c>
      <c r="BD223" s="27" t="str">
        <f>IF(C223="","",MAX($BD$3:BD222)+1)</f>
        <v/>
      </c>
      <c r="BE223" s="27" t="str">
        <f t="shared" ca="1" si="21"/>
        <v/>
      </c>
      <c r="BF223" s="27" t="str">
        <f t="shared" si="22"/>
        <v/>
      </c>
      <c r="BG223" s="27" t="str">
        <f t="shared" ca="1" si="23"/>
        <v/>
      </c>
      <c r="BH223" s="27" t="str">
        <f t="shared" ca="1" si="24"/>
        <v/>
      </c>
    </row>
    <row r="224" spans="1:60" x14ac:dyDescent="0.25">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B224" s="27" t="str">
        <f t="shared" ca="1" si="19"/>
        <v/>
      </c>
      <c r="BC224" s="27" t="str">
        <f t="shared" ca="1" si="20"/>
        <v/>
      </c>
      <c r="BD224" s="27" t="str">
        <f>IF(C224="","",MAX($BD$3:BD223)+1)</f>
        <v/>
      </c>
      <c r="BE224" s="27" t="str">
        <f t="shared" ca="1" si="21"/>
        <v/>
      </c>
      <c r="BF224" s="27" t="str">
        <f t="shared" si="22"/>
        <v/>
      </c>
      <c r="BG224" s="27" t="str">
        <f t="shared" ca="1" si="23"/>
        <v/>
      </c>
      <c r="BH224" s="27" t="str">
        <f t="shared" ca="1" si="24"/>
        <v/>
      </c>
    </row>
    <row r="225" spans="1:60" x14ac:dyDescent="0.25">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B225" s="27" t="str">
        <f t="shared" ca="1" si="19"/>
        <v/>
      </c>
      <c r="BC225" s="27" t="str">
        <f t="shared" ca="1" si="20"/>
        <v/>
      </c>
      <c r="BD225" s="27" t="str">
        <f>IF(C225="","",MAX($BD$3:BD224)+1)</f>
        <v/>
      </c>
      <c r="BE225" s="27" t="str">
        <f t="shared" ca="1" si="21"/>
        <v/>
      </c>
      <c r="BF225" s="27" t="str">
        <f t="shared" si="22"/>
        <v/>
      </c>
      <c r="BG225" s="27" t="str">
        <f t="shared" ca="1" si="23"/>
        <v/>
      </c>
      <c r="BH225" s="27" t="str">
        <f t="shared" ca="1" si="24"/>
        <v/>
      </c>
    </row>
    <row r="226" spans="1:60" x14ac:dyDescent="0.25">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B226" s="27" t="str">
        <f t="shared" ca="1" si="19"/>
        <v/>
      </c>
      <c r="BC226" s="27" t="str">
        <f t="shared" ca="1" si="20"/>
        <v/>
      </c>
      <c r="BD226" s="27" t="str">
        <f>IF(C226="","",MAX($BD$3:BD225)+1)</f>
        <v/>
      </c>
      <c r="BE226" s="27" t="str">
        <f t="shared" ca="1" si="21"/>
        <v/>
      </c>
      <c r="BF226" s="27" t="str">
        <f t="shared" si="22"/>
        <v/>
      </c>
      <c r="BG226" s="27" t="str">
        <f t="shared" ca="1" si="23"/>
        <v/>
      </c>
      <c r="BH226" s="27" t="str">
        <f t="shared" ca="1" si="24"/>
        <v/>
      </c>
    </row>
    <row r="227" spans="1:60" x14ac:dyDescent="0.25">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B227" s="27" t="str">
        <f t="shared" ca="1" si="19"/>
        <v/>
      </c>
      <c r="BC227" s="27" t="str">
        <f t="shared" ca="1" si="20"/>
        <v/>
      </c>
      <c r="BD227" s="27" t="str">
        <f>IF(C227="","",MAX($BD$3:BD226)+1)</f>
        <v/>
      </c>
      <c r="BE227" s="27" t="str">
        <f t="shared" ca="1" si="21"/>
        <v/>
      </c>
      <c r="BF227" s="27" t="str">
        <f t="shared" si="22"/>
        <v/>
      </c>
      <c r="BG227" s="27" t="str">
        <f t="shared" ca="1" si="23"/>
        <v/>
      </c>
      <c r="BH227" s="27" t="str">
        <f t="shared" ca="1" si="24"/>
        <v/>
      </c>
    </row>
    <row r="228" spans="1:60" x14ac:dyDescent="0.25">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B228" s="27" t="str">
        <f t="shared" ca="1" si="19"/>
        <v/>
      </c>
      <c r="BC228" s="27" t="str">
        <f t="shared" ca="1" si="20"/>
        <v/>
      </c>
      <c r="BD228" s="27" t="str">
        <f>IF(C228="","",MAX($BD$3:BD227)+1)</f>
        <v/>
      </c>
      <c r="BE228" s="27" t="str">
        <f t="shared" ca="1" si="21"/>
        <v/>
      </c>
      <c r="BF228" s="27" t="str">
        <f t="shared" si="22"/>
        <v/>
      </c>
      <c r="BG228" s="27" t="str">
        <f t="shared" ca="1" si="23"/>
        <v/>
      </c>
      <c r="BH228" s="27" t="str">
        <f t="shared" ca="1" si="24"/>
        <v/>
      </c>
    </row>
    <row r="229" spans="1:60" x14ac:dyDescent="0.25">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B229" s="27" t="str">
        <f t="shared" ca="1" si="19"/>
        <v/>
      </c>
      <c r="BC229" s="27" t="str">
        <f t="shared" ca="1" si="20"/>
        <v/>
      </c>
      <c r="BD229" s="27" t="str">
        <f>IF(C229="","",MAX($BD$3:BD228)+1)</f>
        <v/>
      </c>
      <c r="BE229" s="27" t="str">
        <f t="shared" ca="1" si="21"/>
        <v/>
      </c>
      <c r="BF229" s="27" t="str">
        <f t="shared" si="22"/>
        <v/>
      </c>
      <c r="BG229" s="27" t="str">
        <f t="shared" ca="1" si="23"/>
        <v/>
      </c>
      <c r="BH229" s="27" t="str">
        <f t="shared" ca="1" si="24"/>
        <v/>
      </c>
    </row>
    <row r="230" spans="1:60" x14ac:dyDescent="0.25">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B230" s="27" t="str">
        <f t="shared" ca="1" si="19"/>
        <v/>
      </c>
      <c r="BC230" s="27" t="str">
        <f t="shared" ca="1" si="20"/>
        <v/>
      </c>
      <c r="BD230" s="27" t="str">
        <f>IF(C230="","",MAX($BD$3:BD229)+1)</f>
        <v/>
      </c>
      <c r="BE230" s="27" t="str">
        <f t="shared" ca="1" si="21"/>
        <v/>
      </c>
      <c r="BF230" s="27" t="str">
        <f t="shared" si="22"/>
        <v/>
      </c>
      <c r="BG230" s="27" t="str">
        <f t="shared" ca="1" si="23"/>
        <v/>
      </c>
      <c r="BH230" s="27" t="str">
        <f t="shared" ca="1" si="24"/>
        <v/>
      </c>
    </row>
    <row r="231" spans="1:60" x14ac:dyDescent="0.25">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B231" s="27" t="str">
        <f t="shared" ca="1" si="19"/>
        <v/>
      </c>
      <c r="BC231" s="27" t="str">
        <f t="shared" ca="1" si="20"/>
        <v/>
      </c>
      <c r="BD231" s="27" t="str">
        <f>IF(C231="","",MAX($BD$3:BD230)+1)</f>
        <v/>
      </c>
      <c r="BE231" s="27" t="str">
        <f t="shared" ca="1" si="21"/>
        <v/>
      </c>
      <c r="BF231" s="27" t="str">
        <f t="shared" si="22"/>
        <v/>
      </c>
      <c r="BG231" s="27" t="str">
        <f t="shared" ca="1" si="23"/>
        <v/>
      </c>
      <c r="BH231" s="27" t="str">
        <f t="shared" ca="1" si="24"/>
        <v/>
      </c>
    </row>
    <row r="232" spans="1:60" x14ac:dyDescent="0.25">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B232" s="27" t="str">
        <f t="shared" ca="1" si="19"/>
        <v/>
      </c>
      <c r="BC232" s="27" t="str">
        <f t="shared" ca="1" si="20"/>
        <v/>
      </c>
      <c r="BD232" s="27" t="str">
        <f>IF(C232="","",MAX($BD$3:BD231)+1)</f>
        <v/>
      </c>
      <c r="BE232" s="27" t="str">
        <f t="shared" ca="1" si="21"/>
        <v/>
      </c>
      <c r="BF232" s="27" t="str">
        <f t="shared" si="22"/>
        <v/>
      </c>
      <c r="BG232" s="27" t="str">
        <f t="shared" ca="1" si="23"/>
        <v/>
      </c>
      <c r="BH232" s="27" t="str">
        <f t="shared" ca="1" si="24"/>
        <v/>
      </c>
    </row>
    <row r="233" spans="1:60" x14ac:dyDescent="0.25">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B233" s="27" t="str">
        <f t="shared" ca="1" si="19"/>
        <v/>
      </c>
      <c r="BC233" s="27" t="str">
        <f t="shared" ca="1" si="20"/>
        <v/>
      </c>
      <c r="BD233" s="27" t="str">
        <f>IF(C233="","",MAX($BD$3:BD232)+1)</f>
        <v/>
      </c>
      <c r="BE233" s="27" t="str">
        <f t="shared" ca="1" si="21"/>
        <v/>
      </c>
      <c r="BF233" s="27" t="str">
        <f t="shared" si="22"/>
        <v/>
      </c>
      <c r="BG233" s="27" t="str">
        <f t="shared" ca="1" si="23"/>
        <v/>
      </c>
      <c r="BH233" s="27" t="str">
        <f t="shared" ca="1" si="24"/>
        <v/>
      </c>
    </row>
    <row r="234" spans="1:60" x14ac:dyDescent="0.25">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B234" s="27" t="str">
        <f t="shared" ca="1" si="19"/>
        <v/>
      </c>
      <c r="BC234" s="27" t="str">
        <f t="shared" ca="1" si="20"/>
        <v/>
      </c>
      <c r="BD234" s="27" t="str">
        <f>IF(C234="","",MAX($BD$3:BD233)+1)</f>
        <v/>
      </c>
      <c r="BE234" s="27" t="str">
        <f t="shared" ca="1" si="21"/>
        <v/>
      </c>
      <c r="BF234" s="27" t="str">
        <f t="shared" si="22"/>
        <v/>
      </c>
      <c r="BG234" s="27" t="str">
        <f t="shared" ca="1" si="23"/>
        <v/>
      </c>
      <c r="BH234" s="27" t="str">
        <f t="shared" ca="1" si="24"/>
        <v/>
      </c>
    </row>
    <row r="235" spans="1:60" x14ac:dyDescent="0.25">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B235" s="27" t="str">
        <f t="shared" ca="1" si="19"/>
        <v/>
      </c>
      <c r="BC235" s="27" t="str">
        <f t="shared" ca="1" si="20"/>
        <v/>
      </c>
      <c r="BD235" s="27" t="str">
        <f>IF(C235="","",MAX($BD$3:BD234)+1)</f>
        <v/>
      </c>
      <c r="BE235" s="27" t="str">
        <f t="shared" ca="1" si="21"/>
        <v/>
      </c>
      <c r="BF235" s="27" t="str">
        <f t="shared" si="22"/>
        <v/>
      </c>
      <c r="BG235" s="27" t="str">
        <f t="shared" ca="1" si="23"/>
        <v/>
      </c>
      <c r="BH235" s="27" t="str">
        <f t="shared" ca="1" si="24"/>
        <v/>
      </c>
    </row>
    <row r="236" spans="1:60" x14ac:dyDescent="0.25">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B236" s="27" t="str">
        <f t="shared" ca="1" si="19"/>
        <v/>
      </c>
      <c r="BC236" s="27" t="str">
        <f t="shared" ca="1" si="20"/>
        <v/>
      </c>
      <c r="BD236" s="27" t="str">
        <f>IF(C236="","",MAX($BD$3:BD235)+1)</f>
        <v/>
      </c>
      <c r="BE236" s="27" t="str">
        <f t="shared" ca="1" si="21"/>
        <v/>
      </c>
      <c r="BF236" s="27" t="str">
        <f t="shared" si="22"/>
        <v/>
      </c>
      <c r="BG236" s="27" t="str">
        <f t="shared" ca="1" si="23"/>
        <v/>
      </c>
      <c r="BH236" s="27" t="str">
        <f t="shared" ca="1" si="24"/>
        <v/>
      </c>
    </row>
    <row r="237" spans="1:60" x14ac:dyDescent="0.25">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B237" s="27" t="str">
        <f t="shared" ca="1" si="19"/>
        <v/>
      </c>
      <c r="BC237" s="27" t="str">
        <f t="shared" ca="1" si="20"/>
        <v/>
      </c>
      <c r="BD237" s="27" t="str">
        <f>IF(C237="","",MAX($BD$3:BD236)+1)</f>
        <v/>
      </c>
      <c r="BE237" s="27" t="str">
        <f t="shared" ca="1" si="21"/>
        <v/>
      </c>
      <c r="BF237" s="27" t="str">
        <f t="shared" si="22"/>
        <v/>
      </c>
      <c r="BG237" s="27" t="str">
        <f t="shared" ca="1" si="23"/>
        <v/>
      </c>
      <c r="BH237" s="27" t="str">
        <f t="shared" ca="1" si="24"/>
        <v/>
      </c>
    </row>
    <row r="238" spans="1:60" x14ac:dyDescent="0.25">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B238" s="27" t="str">
        <f t="shared" ca="1" si="19"/>
        <v/>
      </c>
      <c r="BC238" s="27" t="str">
        <f t="shared" ca="1" si="20"/>
        <v/>
      </c>
      <c r="BD238" s="27" t="str">
        <f>IF(C238="","",MAX($BD$3:BD237)+1)</f>
        <v/>
      </c>
      <c r="BE238" s="27" t="str">
        <f t="shared" ca="1" si="21"/>
        <v/>
      </c>
      <c r="BF238" s="27" t="str">
        <f t="shared" si="22"/>
        <v/>
      </c>
      <c r="BG238" s="27" t="str">
        <f t="shared" ca="1" si="23"/>
        <v/>
      </c>
      <c r="BH238" s="27" t="str">
        <f t="shared" ca="1" si="24"/>
        <v/>
      </c>
    </row>
    <row r="239" spans="1:60" x14ac:dyDescent="0.25">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B239" s="27" t="str">
        <f t="shared" ca="1" si="19"/>
        <v/>
      </c>
      <c r="BC239" s="27" t="str">
        <f t="shared" ca="1" si="20"/>
        <v/>
      </c>
      <c r="BD239" s="27" t="str">
        <f>IF(C239="","",MAX($BD$3:BD238)+1)</f>
        <v/>
      </c>
      <c r="BE239" s="27" t="str">
        <f t="shared" ca="1" si="21"/>
        <v/>
      </c>
      <c r="BF239" s="27" t="str">
        <f t="shared" si="22"/>
        <v/>
      </c>
      <c r="BG239" s="27" t="str">
        <f t="shared" ca="1" si="23"/>
        <v/>
      </c>
      <c r="BH239" s="27" t="str">
        <f t="shared" ca="1" si="24"/>
        <v/>
      </c>
    </row>
    <row r="240" spans="1:60" x14ac:dyDescent="0.25">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B240" s="27" t="str">
        <f t="shared" ca="1" si="19"/>
        <v/>
      </c>
      <c r="BC240" s="27" t="str">
        <f t="shared" ca="1" si="20"/>
        <v/>
      </c>
      <c r="BD240" s="27" t="str">
        <f>IF(C240="","",MAX($BD$3:BD239)+1)</f>
        <v/>
      </c>
      <c r="BE240" s="27" t="str">
        <f t="shared" ca="1" si="21"/>
        <v/>
      </c>
      <c r="BF240" s="27" t="str">
        <f t="shared" si="22"/>
        <v/>
      </c>
      <c r="BG240" s="27" t="str">
        <f t="shared" ca="1" si="23"/>
        <v/>
      </c>
      <c r="BH240" s="27" t="str">
        <f t="shared" ca="1" si="24"/>
        <v/>
      </c>
    </row>
    <row r="241" spans="1:60" x14ac:dyDescent="0.25">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B241" s="27" t="str">
        <f t="shared" ca="1" si="19"/>
        <v/>
      </c>
      <c r="BC241" s="27" t="str">
        <f t="shared" ca="1" si="20"/>
        <v/>
      </c>
      <c r="BD241" s="27" t="str">
        <f>IF(C241="","",MAX($BD$3:BD240)+1)</f>
        <v/>
      </c>
      <c r="BE241" s="27" t="str">
        <f t="shared" ca="1" si="21"/>
        <v/>
      </c>
      <c r="BF241" s="27" t="str">
        <f t="shared" si="22"/>
        <v/>
      </c>
      <c r="BG241" s="27" t="str">
        <f t="shared" ca="1" si="23"/>
        <v/>
      </c>
      <c r="BH241" s="27" t="str">
        <f t="shared" ca="1" si="24"/>
        <v/>
      </c>
    </row>
    <row r="242" spans="1:60" x14ac:dyDescent="0.25">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B242" s="27" t="str">
        <f t="shared" ca="1" si="19"/>
        <v/>
      </c>
      <c r="BC242" s="27" t="str">
        <f t="shared" ca="1" si="20"/>
        <v/>
      </c>
      <c r="BD242" s="27" t="str">
        <f>IF(C242="","",MAX($BD$3:BD241)+1)</f>
        <v/>
      </c>
      <c r="BE242" s="27" t="str">
        <f t="shared" ca="1" si="21"/>
        <v/>
      </c>
      <c r="BF242" s="27" t="str">
        <f t="shared" si="22"/>
        <v/>
      </c>
      <c r="BG242" s="27" t="str">
        <f t="shared" ca="1" si="23"/>
        <v/>
      </c>
      <c r="BH242" s="27" t="str">
        <f t="shared" ca="1" si="24"/>
        <v/>
      </c>
    </row>
    <row r="243" spans="1:60" x14ac:dyDescent="0.25">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B243" s="27" t="str">
        <f t="shared" ca="1" si="19"/>
        <v/>
      </c>
      <c r="BC243" s="27" t="str">
        <f t="shared" ca="1" si="20"/>
        <v/>
      </c>
      <c r="BD243" s="27" t="str">
        <f>IF(C243="","",MAX($BD$3:BD242)+1)</f>
        <v/>
      </c>
      <c r="BE243" s="27" t="str">
        <f t="shared" ca="1" si="21"/>
        <v/>
      </c>
      <c r="BF243" s="27" t="str">
        <f t="shared" si="22"/>
        <v/>
      </c>
      <c r="BG243" s="27" t="str">
        <f t="shared" ca="1" si="23"/>
        <v/>
      </c>
      <c r="BH243" s="27" t="str">
        <f t="shared" ca="1" si="24"/>
        <v/>
      </c>
    </row>
    <row r="244" spans="1:60" x14ac:dyDescent="0.25">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B244" s="27" t="str">
        <f t="shared" ca="1" si="19"/>
        <v/>
      </c>
      <c r="BC244" s="27" t="str">
        <f t="shared" ca="1" si="20"/>
        <v/>
      </c>
      <c r="BD244" s="27" t="str">
        <f>IF(C244="","",MAX($BD$3:BD243)+1)</f>
        <v/>
      </c>
      <c r="BE244" s="27" t="str">
        <f t="shared" ca="1" si="21"/>
        <v/>
      </c>
      <c r="BF244" s="27" t="str">
        <f t="shared" si="22"/>
        <v/>
      </c>
      <c r="BG244" s="27" t="str">
        <f t="shared" ca="1" si="23"/>
        <v/>
      </c>
      <c r="BH244" s="27" t="str">
        <f t="shared" ca="1" si="24"/>
        <v/>
      </c>
    </row>
    <row r="245" spans="1:60" x14ac:dyDescent="0.25">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B245" s="27" t="str">
        <f t="shared" ca="1" si="19"/>
        <v/>
      </c>
      <c r="BC245" s="27" t="str">
        <f t="shared" ca="1" si="20"/>
        <v/>
      </c>
      <c r="BD245" s="27" t="str">
        <f>IF(C245="","",MAX($BD$3:BD244)+1)</f>
        <v/>
      </c>
      <c r="BE245" s="27" t="str">
        <f t="shared" ca="1" si="21"/>
        <v/>
      </c>
      <c r="BF245" s="27" t="str">
        <f t="shared" si="22"/>
        <v/>
      </c>
      <c r="BG245" s="27" t="str">
        <f t="shared" ca="1" si="23"/>
        <v/>
      </c>
      <c r="BH245" s="27" t="str">
        <f t="shared" ca="1" si="24"/>
        <v/>
      </c>
    </row>
    <row r="246" spans="1:60" x14ac:dyDescent="0.25">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B246" s="27" t="str">
        <f t="shared" ca="1" si="19"/>
        <v/>
      </c>
      <c r="BC246" s="27" t="str">
        <f t="shared" ca="1" si="20"/>
        <v/>
      </c>
      <c r="BD246" s="27" t="str">
        <f>IF(C246="","",MAX($BD$3:BD245)+1)</f>
        <v/>
      </c>
      <c r="BE246" s="27" t="str">
        <f t="shared" ca="1" si="21"/>
        <v/>
      </c>
      <c r="BF246" s="27" t="str">
        <f t="shared" si="22"/>
        <v/>
      </c>
      <c r="BG246" s="27" t="str">
        <f t="shared" ca="1" si="23"/>
        <v/>
      </c>
      <c r="BH246" s="27" t="str">
        <f t="shared" ca="1" si="24"/>
        <v/>
      </c>
    </row>
    <row r="247" spans="1:60" x14ac:dyDescent="0.25">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B247" s="27" t="str">
        <f t="shared" ca="1" si="19"/>
        <v/>
      </c>
      <c r="BC247" s="27" t="str">
        <f t="shared" ca="1" si="20"/>
        <v/>
      </c>
      <c r="BD247" s="27" t="str">
        <f>IF(C247="","",MAX($BD$3:BD246)+1)</f>
        <v/>
      </c>
      <c r="BE247" s="27" t="str">
        <f t="shared" ca="1" si="21"/>
        <v/>
      </c>
      <c r="BF247" s="27" t="str">
        <f t="shared" si="22"/>
        <v/>
      </c>
      <c r="BG247" s="27" t="str">
        <f t="shared" ca="1" si="23"/>
        <v/>
      </c>
      <c r="BH247" s="27" t="str">
        <f t="shared" ca="1" si="24"/>
        <v/>
      </c>
    </row>
    <row r="248" spans="1:60" x14ac:dyDescent="0.25">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B248" s="27" t="str">
        <f t="shared" ca="1" si="19"/>
        <v/>
      </c>
      <c r="BC248" s="27" t="str">
        <f t="shared" ca="1" si="20"/>
        <v/>
      </c>
      <c r="BD248" s="27" t="str">
        <f>IF(C248="","",MAX($BD$3:BD247)+1)</f>
        <v/>
      </c>
      <c r="BE248" s="27" t="str">
        <f t="shared" ca="1" si="21"/>
        <v/>
      </c>
      <c r="BF248" s="27" t="str">
        <f t="shared" si="22"/>
        <v/>
      </c>
      <c r="BG248" s="27" t="str">
        <f t="shared" ca="1" si="23"/>
        <v/>
      </c>
      <c r="BH248" s="27" t="str">
        <f t="shared" ca="1" si="24"/>
        <v/>
      </c>
    </row>
    <row r="249" spans="1:60" x14ac:dyDescent="0.25">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B249" s="27" t="str">
        <f t="shared" ca="1" si="19"/>
        <v/>
      </c>
      <c r="BC249" s="27" t="str">
        <f t="shared" ca="1" si="20"/>
        <v/>
      </c>
      <c r="BD249" s="27" t="str">
        <f>IF(C249="","",MAX($BD$3:BD248)+1)</f>
        <v/>
      </c>
      <c r="BE249" s="27" t="str">
        <f t="shared" ca="1" si="21"/>
        <v/>
      </c>
      <c r="BF249" s="27" t="str">
        <f t="shared" si="22"/>
        <v/>
      </c>
      <c r="BG249" s="27" t="str">
        <f t="shared" ca="1" si="23"/>
        <v/>
      </c>
      <c r="BH249" s="27" t="str">
        <f t="shared" ca="1" si="24"/>
        <v/>
      </c>
    </row>
    <row r="250" spans="1:60" x14ac:dyDescent="0.25">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B250" s="27" t="str">
        <f t="shared" ca="1" si="19"/>
        <v/>
      </c>
      <c r="BC250" s="27" t="str">
        <f t="shared" ca="1" si="20"/>
        <v/>
      </c>
      <c r="BD250" s="27" t="str">
        <f>IF(C250="","",MAX($BD$3:BD249)+1)</f>
        <v/>
      </c>
      <c r="BE250" s="27" t="str">
        <f t="shared" ca="1" si="21"/>
        <v/>
      </c>
      <c r="BF250" s="27" t="str">
        <f t="shared" si="22"/>
        <v/>
      </c>
      <c r="BG250" s="27" t="str">
        <f t="shared" ca="1" si="23"/>
        <v/>
      </c>
      <c r="BH250" s="27" t="str">
        <f t="shared" ca="1" si="24"/>
        <v/>
      </c>
    </row>
    <row r="251" spans="1:60" x14ac:dyDescent="0.25">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B251" s="27" t="str">
        <f t="shared" ca="1" si="19"/>
        <v/>
      </c>
      <c r="BC251" s="27" t="str">
        <f t="shared" ca="1" si="20"/>
        <v/>
      </c>
      <c r="BD251" s="27" t="str">
        <f>IF(C251="","",MAX($BD$3:BD250)+1)</f>
        <v/>
      </c>
      <c r="BE251" s="27" t="str">
        <f t="shared" ca="1" si="21"/>
        <v/>
      </c>
      <c r="BF251" s="27" t="str">
        <f t="shared" si="22"/>
        <v/>
      </c>
      <c r="BG251" s="27" t="str">
        <f t="shared" ca="1" si="23"/>
        <v/>
      </c>
      <c r="BH251" s="27" t="str">
        <f t="shared" ca="1" si="24"/>
        <v/>
      </c>
    </row>
    <row r="252" spans="1:60" x14ac:dyDescent="0.25">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B252" s="27" t="str">
        <f t="shared" ca="1" si="19"/>
        <v/>
      </c>
      <c r="BC252" s="27" t="str">
        <f t="shared" ca="1" si="20"/>
        <v/>
      </c>
      <c r="BD252" s="27" t="str">
        <f>IF(C252="","",MAX($BD$3:BD251)+1)</f>
        <v/>
      </c>
      <c r="BE252" s="27" t="str">
        <f t="shared" ca="1" si="21"/>
        <v/>
      </c>
      <c r="BF252" s="27" t="str">
        <f t="shared" si="22"/>
        <v/>
      </c>
      <c r="BG252" s="27" t="str">
        <f t="shared" ca="1" si="23"/>
        <v/>
      </c>
      <c r="BH252" s="27" t="str">
        <f t="shared" ca="1" si="24"/>
        <v/>
      </c>
    </row>
    <row r="253" spans="1:60" x14ac:dyDescent="0.25">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B253" s="27" t="str">
        <f t="shared" ca="1" si="19"/>
        <v/>
      </c>
      <c r="BC253" s="27" t="str">
        <f t="shared" ca="1" si="20"/>
        <v/>
      </c>
      <c r="BD253" s="27" t="str">
        <f>IF(C253="","",MAX($BD$3:BD252)+1)</f>
        <v/>
      </c>
      <c r="BE253" s="27" t="str">
        <f t="shared" ca="1" si="21"/>
        <v/>
      </c>
      <c r="BF253" s="27" t="str">
        <f t="shared" si="22"/>
        <v/>
      </c>
      <c r="BG253" s="27" t="str">
        <f t="shared" ca="1" si="23"/>
        <v/>
      </c>
      <c r="BH253" s="27" t="str">
        <f t="shared" ca="1" si="24"/>
        <v/>
      </c>
    </row>
    <row r="254" spans="1:60" x14ac:dyDescent="0.25">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B254" s="27" t="str">
        <f t="shared" ca="1" si="19"/>
        <v/>
      </c>
      <c r="BC254" s="27" t="str">
        <f t="shared" ca="1" si="20"/>
        <v/>
      </c>
      <c r="BD254" s="27" t="str">
        <f>IF(C254="","",MAX($BD$3:BD253)+1)</f>
        <v/>
      </c>
      <c r="BE254" s="27" t="str">
        <f t="shared" ca="1" si="21"/>
        <v/>
      </c>
      <c r="BF254" s="27" t="str">
        <f t="shared" si="22"/>
        <v/>
      </c>
      <c r="BG254" s="27" t="str">
        <f t="shared" ca="1" si="23"/>
        <v/>
      </c>
      <c r="BH254" s="27" t="str">
        <f t="shared" ca="1" si="24"/>
        <v/>
      </c>
    </row>
    <row r="255" spans="1:60" x14ac:dyDescent="0.25">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B255" s="27" t="str">
        <f t="shared" ca="1" si="19"/>
        <v/>
      </c>
      <c r="BC255" s="27" t="str">
        <f t="shared" ca="1" si="20"/>
        <v/>
      </c>
      <c r="BD255" s="27" t="str">
        <f>IF(C255="","",MAX($BD$3:BD254)+1)</f>
        <v/>
      </c>
      <c r="BE255" s="27" t="str">
        <f t="shared" ca="1" si="21"/>
        <v/>
      </c>
      <c r="BF255" s="27" t="str">
        <f t="shared" si="22"/>
        <v/>
      </c>
      <c r="BG255" s="27" t="str">
        <f t="shared" ca="1" si="23"/>
        <v/>
      </c>
      <c r="BH255" s="27" t="str">
        <f t="shared" ca="1" si="24"/>
        <v/>
      </c>
    </row>
    <row r="256" spans="1:60" x14ac:dyDescent="0.25">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B256" s="27" t="str">
        <f t="shared" ca="1" si="19"/>
        <v/>
      </c>
      <c r="BC256" s="27" t="str">
        <f t="shared" ca="1" si="20"/>
        <v/>
      </c>
      <c r="BD256" s="27" t="str">
        <f>IF(C256="","",MAX($BD$3:BD255)+1)</f>
        <v/>
      </c>
      <c r="BE256" s="27" t="str">
        <f t="shared" ca="1" si="21"/>
        <v/>
      </c>
      <c r="BF256" s="27" t="str">
        <f t="shared" si="22"/>
        <v/>
      </c>
      <c r="BG256" s="27" t="str">
        <f t="shared" ca="1" si="23"/>
        <v/>
      </c>
      <c r="BH256" s="27" t="str">
        <f t="shared" ca="1" si="24"/>
        <v/>
      </c>
    </row>
    <row r="257" spans="1:60" x14ac:dyDescent="0.25">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B257" s="27" t="str">
        <f t="shared" ca="1" si="19"/>
        <v/>
      </c>
      <c r="BC257" s="27" t="str">
        <f t="shared" ca="1" si="20"/>
        <v/>
      </c>
      <c r="BD257" s="27" t="str">
        <f>IF(C257="","",MAX($BD$3:BD256)+1)</f>
        <v/>
      </c>
      <c r="BE257" s="27" t="str">
        <f t="shared" ca="1" si="21"/>
        <v/>
      </c>
      <c r="BF257" s="27" t="str">
        <f t="shared" si="22"/>
        <v/>
      </c>
      <c r="BG257" s="27" t="str">
        <f t="shared" ca="1" si="23"/>
        <v/>
      </c>
      <c r="BH257" s="27" t="str">
        <f t="shared" ca="1" si="24"/>
        <v/>
      </c>
    </row>
    <row r="258" spans="1:60" x14ac:dyDescent="0.25">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B258" s="27" t="str">
        <f t="shared" ca="1" si="19"/>
        <v/>
      </c>
      <c r="BC258" s="27" t="str">
        <f t="shared" ca="1" si="20"/>
        <v/>
      </c>
      <c r="BD258" s="27" t="str">
        <f>IF(C258="","",MAX($BD$3:BD257)+1)</f>
        <v/>
      </c>
      <c r="BE258" s="27" t="str">
        <f t="shared" ca="1" si="21"/>
        <v/>
      </c>
      <c r="BF258" s="27" t="str">
        <f t="shared" si="22"/>
        <v/>
      </c>
      <c r="BG258" s="27" t="str">
        <f t="shared" ca="1" si="23"/>
        <v/>
      </c>
      <c r="BH258" s="27" t="str">
        <f t="shared" ca="1" si="24"/>
        <v/>
      </c>
    </row>
    <row r="259" spans="1:60" x14ac:dyDescent="0.25">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B259" s="27" t="str">
        <f t="shared" ca="1" si="19"/>
        <v/>
      </c>
      <c r="BC259" s="27" t="str">
        <f t="shared" ca="1" si="20"/>
        <v/>
      </c>
      <c r="BD259" s="27" t="str">
        <f>IF(C259="","",MAX($BD$3:BD258)+1)</f>
        <v/>
      </c>
      <c r="BE259" s="27" t="str">
        <f t="shared" ca="1" si="21"/>
        <v/>
      </c>
      <c r="BF259" s="27" t="str">
        <f t="shared" si="22"/>
        <v/>
      </c>
      <c r="BG259" s="27" t="str">
        <f t="shared" ca="1" si="23"/>
        <v/>
      </c>
      <c r="BH259" s="27" t="str">
        <f t="shared" ca="1" si="24"/>
        <v/>
      </c>
    </row>
    <row r="260" spans="1:60" x14ac:dyDescent="0.25">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B260" s="27" t="str">
        <f t="shared" ca="1" si="19"/>
        <v/>
      </c>
      <c r="BC260" s="27" t="str">
        <f t="shared" ca="1" si="20"/>
        <v/>
      </c>
      <c r="BD260" s="27" t="str">
        <f>IF(C260="","",MAX($BD$3:BD259)+1)</f>
        <v/>
      </c>
      <c r="BE260" s="27" t="str">
        <f t="shared" ca="1" si="21"/>
        <v/>
      </c>
      <c r="BF260" s="27" t="str">
        <f t="shared" si="22"/>
        <v/>
      </c>
      <c r="BG260" s="27" t="str">
        <f t="shared" ca="1" si="23"/>
        <v/>
      </c>
      <c r="BH260" s="27" t="str">
        <f t="shared" ca="1" si="24"/>
        <v/>
      </c>
    </row>
    <row r="261" spans="1:60" x14ac:dyDescent="0.25">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B261" s="27" t="str">
        <f t="shared" ref="BB261:BB324" ca="1" si="25">IFERROR(IF(INDIRECT("Plate"&amp;A261&amp;"_S!"&amp;CHAR(RIGHT(B261,LEN(B261)-1)+65)&amp;CODE(LEFT(B261,1))-58)="",IF(C261="",0,1),0),"")</f>
        <v/>
      </c>
      <c r="BC261" s="27" t="str">
        <f t="shared" ref="BC261:BC324" ca="1" si="26">IFERROR(IF(INDIRECT("Plate"&amp;A261&amp;"_G!"&amp;CHAR(RIGHT(B261,LEN(B261)-1)+65)&amp;CODE(LEFT(B261,1))-58)="",IF(C261="",0,1),0),"")</f>
        <v/>
      </c>
      <c r="BD261" s="27" t="str">
        <f>IF(C261="","",MAX($BD$3:BD260)+1)</f>
        <v/>
      </c>
      <c r="BE261" s="27" t="str">
        <f t="shared" ref="BE261:BE324" ca="1" si="27">IF(BD261="","",CELL("row",BD261))</f>
        <v/>
      </c>
      <c r="BF261" s="27" t="str">
        <f t="shared" ref="BF261:BF324" si="28">A261&amp;B261</f>
        <v/>
      </c>
      <c r="BG261" s="27" t="str">
        <f t="shared" ref="BG261:BG324" ca="1" si="29">IF(OR(BB261=1,BC261=1),BF261,"")</f>
        <v/>
      </c>
      <c r="BH261" s="27" t="str">
        <f t="shared" ref="BH261:BH324" ca="1" si="30">BH260&amp;IF(BG261="",""," "&amp;BG261)</f>
        <v/>
      </c>
    </row>
    <row r="262" spans="1:60" x14ac:dyDescent="0.25">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B262" s="27" t="str">
        <f t="shared" ca="1" si="25"/>
        <v/>
      </c>
      <c r="BC262" s="27" t="str">
        <f t="shared" ca="1" si="26"/>
        <v/>
      </c>
      <c r="BD262" s="27" t="str">
        <f>IF(C262="","",MAX($BD$3:BD261)+1)</f>
        <v/>
      </c>
      <c r="BE262" s="27" t="str">
        <f t="shared" ca="1" si="27"/>
        <v/>
      </c>
      <c r="BF262" s="27" t="str">
        <f t="shared" si="28"/>
        <v/>
      </c>
      <c r="BG262" s="27" t="str">
        <f t="shared" ca="1" si="29"/>
        <v/>
      </c>
      <c r="BH262" s="27" t="str">
        <f t="shared" ca="1" si="30"/>
        <v/>
      </c>
    </row>
    <row r="263" spans="1:60" x14ac:dyDescent="0.25">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B263" s="27" t="str">
        <f t="shared" ca="1" si="25"/>
        <v/>
      </c>
      <c r="BC263" s="27" t="str">
        <f t="shared" ca="1" si="26"/>
        <v/>
      </c>
      <c r="BD263" s="27" t="str">
        <f>IF(C263="","",MAX($BD$3:BD262)+1)</f>
        <v/>
      </c>
      <c r="BE263" s="27" t="str">
        <f t="shared" ca="1" si="27"/>
        <v/>
      </c>
      <c r="BF263" s="27" t="str">
        <f t="shared" si="28"/>
        <v/>
      </c>
      <c r="BG263" s="27" t="str">
        <f t="shared" ca="1" si="29"/>
        <v/>
      </c>
      <c r="BH263" s="27" t="str">
        <f t="shared" ca="1" si="30"/>
        <v/>
      </c>
    </row>
    <row r="264" spans="1:60" x14ac:dyDescent="0.25">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B264" s="27" t="str">
        <f t="shared" ca="1" si="25"/>
        <v/>
      </c>
      <c r="BC264" s="27" t="str">
        <f t="shared" ca="1" si="26"/>
        <v/>
      </c>
      <c r="BD264" s="27" t="str">
        <f>IF(C264="","",MAX($BD$3:BD263)+1)</f>
        <v/>
      </c>
      <c r="BE264" s="27" t="str">
        <f t="shared" ca="1" si="27"/>
        <v/>
      </c>
      <c r="BF264" s="27" t="str">
        <f t="shared" si="28"/>
        <v/>
      </c>
      <c r="BG264" s="27" t="str">
        <f t="shared" ca="1" si="29"/>
        <v/>
      </c>
      <c r="BH264" s="27" t="str">
        <f t="shared" ca="1" si="30"/>
        <v/>
      </c>
    </row>
    <row r="265" spans="1:60" x14ac:dyDescent="0.25">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B265" s="27" t="str">
        <f t="shared" ca="1" si="25"/>
        <v/>
      </c>
      <c r="BC265" s="27" t="str">
        <f t="shared" ca="1" si="26"/>
        <v/>
      </c>
      <c r="BD265" s="27" t="str">
        <f>IF(C265="","",MAX($BD$3:BD264)+1)</f>
        <v/>
      </c>
      <c r="BE265" s="27" t="str">
        <f t="shared" ca="1" si="27"/>
        <v/>
      </c>
      <c r="BF265" s="27" t="str">
        <f t="shared" si="28"/>
        <v/>
      </c>
      <c r="BG265" s="27" t="str">
        <f t="shared" ca="1" si="29"/>
        <v/>
      </c>
      <c r="BH265" s="27" t="str">
        <f t="shared" ca="1" si="30"/>
        <v/>
      </c>
    </row>
    <row r="266" spans="1:60" x14ac:dyDescent="0.25">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B266" s="27" t="str">
        <f t="shared" ca="1" si="25"/>
        <v/>
      </c>
      <c r="BC266" s="27" t="str">
        <f t="shared" ca="1" si="26"/>
        <v/>
      </c>
      <c r="BD266" s="27" t="str">
        <f>IF(C266="","",MAX($BD$3:BD265)+1)</f>
        <v/>
      </c>
      <c r="BE266" s="27" t="str">
        <f t="shared" ca="1" si="27"/>
        <v/>
      </c>
      <c r="BF266" s="27" t="str">
        <f t="shared" si="28"/>
        <v/>
      </c>
      <c r="BG266" s="27" t="str">
        <f t="shared" ca="1" si="29"/>
        <v/>
      </c>
      <c r="BH266" s="27" t="str">
        <f t="shared" ca="1" si="30"/>
        <v/>
      </c>
    </row>
    <row r="267" spans="1:60" x14ac:dyDescent="0.25">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B267" s="27" t="str">
        <f t="shared" ca="1" si="25"/>
        <v/>
      </c>
      <c r="BC267" s="27" t="str">
        <f t="shared" ca="1" si="26"/>
        <v/>
      </c>
      <c r="BD267" s="27" t="str">
        <f>IF(C267="","",MAX($BD$3:BD266)+1)</f>
        <v/>
      </c>
      <c r="BE267" s="27" t="str">
        <f t="shared" ca="1" si="27"/>
        <v/>
      </c>
      <c r="BF267" s="27" t="str">
        <f t="shared" si="28"/>
        <v/>
      </c>
      <c r="BG267" s="27" t="str">
        <f t="shared" ca="1" si="29"/>
        <v/>
      </c>
      <c r="BH267" s="27" t="str">
        <f t="shared" ca="1" si="30"/>
        <v/>
      </c>
    </row>
    <row r="268" spans="1:60" x14ac:dyDescent="0.25">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B268" s="27" t="str">
        <f t="shared" ca="1" si="25"/>
        <v/>
      </c>
      <c r="BC268" s="27" t="str">
        <f t="shared" ca="1" si="26"/>
        <v/>
      </c>
      <c r="BD268" s="27" t="str">
        <f>IF(C268="","",MAX($BD$3:BD267)+1)</f>
        <v/>
      </c>
      <c r="BE268" s="27" t="str">
        <f t="shared" ca="1" si="27"/>
        <v/>
      </c>
      <c r="BF268" s="27" t="str">
        <f t="shared" si="28"/>
        <v/>
      </c>
      <c r="BG268" s="27" t="str">
        <f t="shared" ca="1" si="29"/>
        <v/>
      </c>
      <c r="BH268" s="27" t="str">
        <f t="shared" ca="1" si="30"/>
        <v/>
      </c>
    </row>
    <row r="269" spans="1:60" x14ac:dyDescent="0.25">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B269" s="27" t="str">
        <f t="shared" ca="1" si="25"/>
        <v/>
      </c>
      <c r="BC269" s="27" t="str">
        <f t="shared" ca="1" si="26"/>
        <v/>
      </c>
      <c r="BD269" s="27" t="str">
        <f>IF(C269="","",MAX($BD$3:BD268)+1)</f>
        <v/>
      </c>
      <c r="BE269" s="27" t="str">
        <f t="shared" ca="1" si="27"/>
        <v/>
      </c>
      <c r="BF269" s="27" t="str">
        <f t="shared" si="28"/>
        <v/>
      </c>
      <c r="BG269" s="27" t="str">
        <f t="shared" ca="1" si="29"/>
        <v/>
      </c>
      <c r="BH269" s="27" t="str">
        <f t="shared" ca="1" si="30"/>
        <v/>
      </c>
    </row>
    <row r="270" spans="1:60" x14ac:dyDescent="0.25">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B270" s="27" t="str">
        <f t="shared" ca="1" si="25"/>
        <v/>
      </c>
      <c r="BC270" s="27" t="str">
        <f t="shared" ca="1" si="26"/>
        <v/>
      </c>
      <c r="BD270" s="27" t="str">
        <f>IF(C270="","",MAX($BD$3:BD269)+1)</f>
        <v/>
      </c>
      <c r="BE270" s="27" t="str">
        <f t="shared" ca="1" si="27"/>
        <v/>
      </c>
      <c r="BF270" s="27" t="str">
        <f t="shared" si="28"/>
        <v/>
      </c>
      <c r="BG270" s="27" t="str">
        <f t="shared" ca="1" si="29"/>
        <v/>
      </c>
      <c r="BH270" s="27" t="str">
        <f t="shared" ca="1" si="30"/>
        <v/>
      </c>
    </row>
    <row r="271" spans="1:60" x14ac:dyDescent="0.25">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B271" s="27" t="str">
        <f t="shared" ca="1" si="25"/>
        <v/>
      </c>
      <c r="BC271" s="27" t="str">
        <f t="shared" ca="1" si="26"/>
        <v/>
      </c>
      <c r="BD271" s="27" t="str">
        <f>IF(C271="","",MAX($BD$3:BD270)+1)</f>
        <v/>
      </c>
      <c r="BE271" s="27" t="str">
        <f t="shared" ca="1" si="27"/>
        <v/>
      </c>
      <c r="BF271" s="27" t="str">
        <f t="shared" si="28"/>
        <v/>
      </c>
      <c r="BG271" s="27" t="str">
        <f t="shared" ca="1" si="29"/>
        <v/>
      </c>
      <c r="BH271" s="27" t="str">
        <f t="shared" ca="1" si="30"/>
        <v/>
      </c>
    </row>
    <row r="272" spans="1:60" x14ac:dyDescent="0.25">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B272" s="27" t="str">
        <f t="shared" ca="1" si="25"/>
        <v/>
      </c>
      <c r="BC272" s="27" t="str">
        <f t="shared" ca="1" si="26"/>
        <v/>
      </c>
      <c r="BD272" s="27" t="str">
        <f>IF(C272="","",MAX($BD$3:BD271)+1)</f>
        <v/>
      </c>
      <c r="BE272" s="27" t="str">
        <f t="shared" ca="1" si="27"/>
        <v/>
      </c>
      <c r="BF272" s="27" t="str">
        <f t="shared" si="28"/>
        <v/>
      </c>
      <c r="BG272" s="27" t="str">
        <f t="shared" ca="1" si="29"/>
        <v/>
      </c>
      <c r="BH272" s="27" t="str">
        <f t="shared" ca="1" si="30"/>
        <v/>
      </c>
    </row>
    <row r="273" spans="1:60" x14ac:dyDescent="0.25">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B273" s="27" t="str">
        <f t="shared" ca="1" si="25"/>
        <v/>
      </c>
      <c r="BC273" s="27" t="str">
        <f t="shared" ca="1" si="26"/>
        <v/>
      </c>
      <c r="BD273" s="27" t="str">
        <f>IF(C273="","",MAX($BD$3:BD272)+1)</f>
        <v/>
      </c>
      <c r="BE273" s="27" t="str">
        <f t="shared" ca="1" si="27"/>
        <v/>
      </c>
      <c r="BF273" s="27" t="str">
        <f t="shared" si="28"/>
        <v/>
      </c>
      <c r="BG273" s="27" t="str">
        <f t="shared" ca="1" si="29"/>
        <v/>
      </c>
      <c r="BH273" s="27" t="str">
        <f t="shared" ca="1" si="30"/>
        <v/>
      </c>
    </row>
    <row r="274" spans="1:60" x14ac:dyDescent="0.25">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B274" s="27" t="str">
        <f t="shared" ca="1" si="25"/>
        <v/>
      </c>
      <c r="BC274" s="27" t="str">
        <f t="shared" ca="1" si="26"/>
        <v/>
      </c>
      <c r="BD274" s="27" t="str">
        <f>IF(C274="","",MAX($BD$3:BD273)+1)</f>
        <v/>
      </c>
      <c r="BE274" s="27" t="str">
        <f t="shared" ca="1" si="27"/>
        <v/>
      </c>
      <c r="BF274" s="27" t="str">
        <f t="shared" si="28"/>
        <v/>
      </c>
      <c r="BG274" s="27" t="str">
        <f t="shared" ca="1" si="29"/>
        <v/>
      </c>
      <c r="BH274" s="27" t="str">
        <f t="shared" ca="1" si="30"/>
        <v/>
      </c>
    </row>
    <row r="275" spans="1:60" x14ac:dyDescent="0.25">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B275" s="27" t="str">
        <f t="shared" ca="1" si="25"/>
        <v/>
      </c>
      <c r="BC275" s="27" t="str">
        <f t="shared" ca="1" si="26"/>
        <v/>
      </c>
      <c r="BD275" s="27" t="str">
        <f>IF(C275="","",MAX($BD$3:BD274)+1)</f>
        <v/>
      </c>
      <c r="BE275" s="27" t="str">
        <f t="shared" ca="1" si="27"/>
        <v/>
      </c>
      <c r="BF275" s="27" t="str">
        <f t="shared" si="28"/>
        <v/>
      </c>
      <c r="BG275" s="27" t="str">
        <f t="shared" ca="1" si="29"/>
        <v/>
      </c>
      <c r="BH275" s="27" t="str">
        <f t="shared" ca="1" si="30"/>
        <v/>
      </c>
    </row>
    <row r="276" spans="1:60" x14ac:dyDescent="0.25">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B276" s="27" t="str">
        <f t="shared" ca="1" si="25"/>
        <v/>
      </c>
      <c r="BC276" s="27" t="str">
        <f t="shared" ca="1" si="26"/>
        <v/>
      </c>
      <c r="BD276" s="27" t="str">
        <f>IF(C276="","",MAX($BD$3:BD275)+1)</f>
        <v/>
      </c>
      <c r="BE276" s="27" t="str">
        <f t="shared" ca="1" si="27"/>
        <v/>
      </c>
      <c r="BF276" s="27" t="str">
        <f t="shared" si="28"/>
        <v/>
      </c>
      <c r="BG276" s="27" t="str">
        <f t="shared" ca="1" si="29"/>
        <v/>
      </c>
      <c r="BH276" s="27" t="str">
        <f t="shared" ca="1" si="30"/>
        <v/>
      </c>
    </row>
    <row r="277" spans="1:60" x14ac:dyDescent="0.25">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B277" s="27" t="str">
        <f t="shared" ca="1" si="25"/>
        <v/>
      </c>
      <c r="BC277" s="27" t="str">
        <f t="shared" ca="1" si="26"/>
        <v/>
      </c>
      <c r="BD277" s="27" t="str">
        <f>IF(C277="","",MAX($BD$3:BD276)+1)</f>
        <v/>
      </c>
      <c r="BE277" s="27" t="str">
        <f t="shared" ca="1" si="27"/>
        <v/>
      </c>
      <c r="BF277" s="27" t="str">
        <f t="shared" si="28"/>
        <v/>
      </c>
      <c r="BG277" s="27" t="str">
        <f t="shared" ca="1" si="29"/>
        <v/>
      </c>
      <c r="BH277" s="27" t="str">
        <f t="shared" ca="1" si="30"/>
        <v/>
      </c>
    </row>
    <row r="278" spans="1:60" x14ac:dyDescent="0.25">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B278" s="27" t="str">
        <f t="shared" ca="1" si="25"/>
        <v/>
      </c>
      <c r="BC278" s="27" t="str">
        <f t="shared" ca="1" si="26"/>
        <v/>
      </c>
      <c r="BD278" s="27" t="str">
        <f>IF(C278="","",MAX($BD$3:BD277)+1)</f>
        <v/>
      </c>
      <c r="BE278" s="27" t="str">
        <f t="shared" ca="1" si="27"/>
        <v/>
      </c>
      <c r="BF278" s="27" t="str">
        <f t="shared" si="28"/>
        <v/>
      </c>
      <c r="BG278" s="27" t="str">
        <f t="shared" ca="1" si="29"/>
        <v/>
      </c>
      <c r="BH278" s="27" t="str">
        <f t="shared" ca="1" si="30"/>
        <v/>
      </c>
    </row>
    <row r="279" spans="1:60" x14ac:dyDescent="0.25">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B279" s="27" t="str">
        <f t="shared" ca="1" si="25"/>
        <v/>
      </c>
      <c r="BC279" s="27" t="str">
        <f t="shared" ca="1" si="26"/>
        <v/>
      </c>
      <c r="BD279" s="27" t="str">
        <f>IF(C279="","",MAX($BD$3:BD278)+1)</f>
        <v/>
      </c>
      <c r="BE279" s="27" t="str">
        <f t="shared" ca="1" si="27"/>
        <v/>
      </c>
      <c r="BF279" s="27" t="str">
        <f t="shared" si="28"/>
        <v/>
      </c>
      <c r="BG279" s="27" t="str">
        <f t="shared" ca="1" si="29"/>
        <v/>
      </c>
      <c r="BH279" s="27" t="str">
        <f t="shared" ca="1" si="30"/>
        <v/>
      </c>
    </row>
    <row r="280" spans="1:60" x14ac:dyDescent="0.25">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B280" s="27" t="str">
        <f t="shared" ca="1" si="25"/>
        <v/>
      </c>
      <c r="BC280" s="27" t="str">
        <f t="shared" ca="1" si="26"/>
        <v/>
      </c>
      <c r="BD280" s="27" t="str">
        <f>IF(C280="","",MAX($BD$3:BD279)+1)</f>
        <v/>
      </c>
      <c r="BE280" s="27" t="str">
        <f t="shared" ca="1" si="27"/>
        <v/>
      </c>
      <c r="BF280" s="27" t="str">
        <f t="shared" si="28"/>
        <v/>
      </c>
      <c r="BG280" s="27" t="str">
        <f t="shared" ca="1" si="29"/>
        <v/>
      </c>
      <c r="BH280" s="27" t="str">
        <f t="shared" ca="1" si="30"/>
        <v/>
      </c>
    </row>
    <row r="281" spans="1:60" x14ac:dyDescent="0.25">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B281" s="27" t="str">
        <f t="shared" ca="1" si="25"/>
        <v/>
      </c>
      <c r="BC281" s="27" t="str">
        <f t="shared" ca="1" si="26"/>
        <v/>
      </c>
      <c r="BD281" s="27" t="str">
        <f>IF(C281="","",MAX($BD$3:BD280)+1)</f>
        <v/>
      </c>
      <c r="BE281" s="27" t="str">
        <f t="shared" ca="1" si="27"/>
        <v/>
      </c>
      <c r="BF281" s="27" t="str">
        <f t="shared" si="28"/>
        <v/>
      </c>
      <c r="BG281" s="27" t="str">
        <f t="shared" ca="1" si="29"/>
        <v/>
      </c>
      <c r="BH281" s="27" t="str">
        <f t="shared" ca="1" si="30"/>
        <v/>
      </c>
    </row>
    <row r="282" spans="1:60" x14ac:dyDescent="0.25">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B282" s="27" t="str">
        <f t="shared" ca="1" si="25"/>
        <v/>
      </c>
      <c r="BC282" s="27" t="str">
        <f t="shared" ca="1" si="26"/>
        <v/>
      </c>
      <c r="BD282" s="27" t="str">
        <f>IF(C282="","",MAX($BD$3:BD281)+1)</f>
        <v/>
      </c>
      <c r="BE282" s="27" t="str">
        <f t="shared" ca="1" si="27"/>
        <v/>
      </c>
      <c r="BF282" s="27" t="str">
        <f t="shared" si="28"/>
        <v/>
      </c>
      <c r="BG282" s="27" t="str">
        <f t="shared" ca="1" si="29"/>
        <v/>
      </c>
      <c r="BH282" s="27" t="str">
        <f t="shared" ca="1" si="30"/>
        <v/>
      </c>
    </row>
    <row r="283" spans="1:60" x14ac:dyDescent="0.25">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B283" s="27" t="str">
        <f t="shared" ca="1" si="25"/>
        <v/>
      </c>
      <c r="BC283" s="27" t="str">
        <f t="shared" ca="1" si="26"/>
        <v/>
      </c>
      <c r="BD283" s="27" t="str">
        <f>IF(C283="","",MAX($BD$3:BD282)+1)</f>
        <v/>
      </c>
      <c r="BE283" s="27" t="str">
        <f t="shared" ca="1" si="27"/>
        <v/>
      </c>
      <c r="BF283" s="27" t="str">
        <f t="shared" si="28"/>
        <v/>
      </c>
      <c r="BG283" s="27" t="str">
        <f t="shared" ca="1" si="29"/>
        <v/>
      </c>
      <c r="BH283" s="27" t="str">
        <f t="shared" ca="1" si="30"/>
        <v/>
      </c>
    </row>
    <row r="284" spans="1:60" x14ac:dyDescent="0.25">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B284" s="27" t="str">
        <f t="shared" ca="1" si="25"/>
        <v/>
      </c>
      <c r="BC284" s="27" t="str">
        <f t="shared" ca="1" si="26"/>
        <v/>
      </c>
      <c r="BD284" s="27" t="str">
        <f>IF(C284="","",MAX($BD$3:BD283)+1)</f>
        <v/>
      </c>
      <c r="BE284" s="27" t="str">
        <f t="shared" ca="1" si="27"/>
        <v/>
      </c>
      <c r="BF284" s="27" t="str">
        <f t="shared" si="28"/>
        <v/>
      </c>
      <c r="BG284" s="27" t="str">
        <f t="shared" ca="1" si="29"/>
        <v/>
      </c>
      <c r="BH284" s="27" t="str">
        <f t="shared" ca="1" si="30"/>
        <v/>
      </c>
    </row>
    <row r="285" spans="1:60" x14ac:dyDescent="0.25">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B285" s="27" t="str">
        <f t="shared" ca="1" si="25"/>
        <v/>
      </c>
      <c r="BC285" s="27" t="str">
        <f t="shared" ca="1" si="26"/>
        <v/>
      </c>
      <c r="BD285" s="27" t="str">
        <f>IF(C285="","",MAX($BD$3:BD284)+1)</f>
        <v/>
      </c>
      <c r="BE285" s="27" t="str">
        <f t="shared" ca="1" si="27"/>
        <v/>
      </c>
      <c r="BF285" s="27" t="str">
        <f t="shared" si="28"/>
        <v/>
      </c>
      <c r="BG285" s="27" t="str">
        <f t="shared" ca="1" si="29"/>
        <v/>
      </c>
      <c r="BH285" s="27" t="str">
        <f t="shared" ca="1" si="30"/>
        <v/>
      </c>
    </row>
    <row r="286" spans="1:60" x14ac:dyDescent="0.25">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B286" s="27" t="str">
        <f t="shared" ca="1" si="25"/>
        <v/>
      </c>
      <c r="BC286" s="27" t="str">
        <f t="shared" ca="1" si="26"/>
        <v/>
      </c>
      <c r="BD286" s="27" t="str">
        <f>IF(C286="","",MAX($BD$3:BD285)+1)</f>
        <v/>
      </c>
      <c r="BE286" s="27" t="str">
        <f t="shared" ca="1" si="27"/>
        <v/>
      </c>
      <c r="BF286" s="27" t="str">
        <f t="shared" si="28"/>
        <v/>
      </c>
      <c r="BG286" s="27" t="str">
        <f t="shared" ca="1" si="29"/>
        <v/>
      </c>
      <c r="BH286" s="27" t="str">
        <f t="shared" ca="1" si="30"/>
        <v/>
      </c>
    </row>
    <row r="287" spans="1:60" x14ac:dyDescent="0.25">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B287" s="27" t="str">
        <f t="shared" ca="1" si="25"/>
        <v/>
      </c>
      <c r="BC287" s="27" t="str">
        <f t="shared" ca="1" si="26"/>
        <v/>
      </c>
      <c r="BD287" s="27" t="str">
        <f>IF(C287="","",MAX($BD$3:BD286)+1)</f>
        <v/>
      </c>
      <c r="BE287" s="27" t="str">
        <f t="shared" ca="1" si="27"/>
        <v/>
      </c>
      <c r="BF287" s="27" t="str">
        <f t="shared" si="28"/>
        <v/>
      </c>
      <c r="BG287" s="27" t="str">
        <f t="shared" ca="1" si="29"/>
        <v/>
      </c>
      <c r="BH287" s="27" t="str">
        <f t="shared" ca="1" si="30"/>
        <v/>
      </c>
    </row>
    <row r="288" spans="1:60" x14ac:dyDescent="0.25">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B288" s="27" t="str">
        <f t="shared" ca="1" si="25"/>
        <v/>
      </c>
      <c r="BC288" s="27" t="str">
        <f t="shared" ca="1" si="26"/>
        <v/>
      </c>
      <c r="BD288" s="27" t="str">
        <f>IF(C288="","",MAX($BD$3:BD287)+1)</f>
        <v/>
      </c>
      <c r="BE288" s="27" t="str">
        <f t="shared" ca="1" si="27"/>
        <v/>
      </c>
      <c r="BF288" s="27" t="str">
        <f t="shared" si="28"/>
        <v/>
      </c>
      <c r="BG288" s="27" t="str">
        <f t="shared" ca="1" si="29"/>
        <v/>
      </c>
      <c r="BH288" s="27" t="str">
        <f t="shared" ca="1" si="30"/>
        <v/>
      </c>
    </row>
    <row r="289" spans="1:60" x14ac:dyDescent="0.25">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B289" s="27" t="str">
        <f t="shared" ca="1" si="25"/>
        <v/>
      </c>
      <c r="BC289" s="27" t="str">
        <f t="shared" ca="1" si="26"/>
        <v/>
      </c>
      <c r="BD289" s="27" t="str">
        <f>IF(C289="","",MAX($BD$3:BD288)+1)</f>
        <v/>
      </c>
      <c r="BE289" s="27" t="str">
        <f t="shared" ca="1" si="27"/>
        <v/>
      </c>
      <c r="BF289" s="27" t="str">
        <f t="shared" si="28"/>
        <v/>
      </c>
      <c r="BG289" s="27" t="str">
        <f t="shared" ca="1" si="29"/>
        <v/>
      </c>
      <c r="BH289" s="27" t="str">
        <f t="shared" ca="1" si="30"/>
        <v/>
      </c>
    </row>
    <row r="290" spans="1:60" x14ac:dyDescent="0.25">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B290" s="27" t="str">
        <f t="shared" ca="1" si="25"/>
        <v/>
      </c>
      <c r="BC290" s="27" t="str">
        <f t="shared" ca="1" si="26"/>
        <v/>
      </c>
      <c r="BD290" s="27" t="str">
        <f>IF(C290="","",MAX($BD$3:BD289)+1)</f>
        <v/>
      </c>
      <c r="BE290" s="27" t="str">
        <f t="shared" ca="1" si="27"/>
        <v/>
      </c>
      <c r="BF290" s="27" t="str">
        <f t="shared" si="28"/>
        <v/>
      </c>
      <c r="BG290" s="27" t="str">
        <f t="shared" ca="1" si="29"/>
        <v/>
      </c>
      <c r="BH290" s="27" t="str">
        <f t="shared" ca="1" si="30"/>
        <v/>
      </c>
    </row>
    <row r="291" spans="1:60" x14ac:dyDescent="0.25">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B291" s="27" t="str">
        <f t="shared" ca="1" si="25"/>
        <v/>
      </c>
      <c r="BC291" s="27" t="str">
        <f t="shared" ca="1" si="26"/>
        <v/>
      </c>
      <c r="BD291" s="27" t="str">
        <f>IF(C291="","",MAX($BD$3:BD290)+1)</f>
        <v/>
      </c>
      <c r="BE291" s="27" t="str">
        <f t="shared" ca="1" si="27"/>
        <v/>
      </c>
      <c r="BF291" s="27" t="str">
        <f t="shared" si="28"/>
        <v/>
      </c>
      <c r="BG291" s="27" t="str">
        <f t="shared" ca="1" si="29"/>
        <v/>
      </c>
      <c r="BH291" s="27" t="str">
        <f t="shared" ca="1" si="30"/>
        <v/>
      </c>
    </row>
    <row r="292" spans="1:60" x14ac:dyDescent="0.25">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B292" s="27" t="str">
        <f t="shared" ca="1" si="25"/>
        <v/>
      </c>
      <c r="BC292" s="27" t="str">
        <f t="shared" ca="1" si="26"/>
        <v/>
      </c>
      <c r="BD292" s="27" t="str">
        <f>IF(C292="","",MAX($BD$3:BD291)+1)</f>
        <v/>
      </c>
      <c r="BE292" s="27" t="str">
        <f t="shared" ca="1" si="27"/>
        <v/>
      </c>
      <c r="BF292" s="27" t="str">
        <f t="shared" si="28"/>
        <v/>
      </c>
      <c r="BG292" s="27" t="str">
        <f t="shared" ca="1" si="29"/>
        <v/>
      </c>
      <c r="BH292" s="27" t="str">
        <f t="shared" ca="1" si="30"/>
        <v/>
      </c>
    </row>
    <row r="293" spans="1:60" x14ac:dyDescent="0.25">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B293" s="27" t="str">
        <f t="shared" ca="1" si="25"/>
        <v/>
      </c>
      <c r="BC293" s="27" t="str">
        <f t="shared" ca="1" si="26"/>
        <v/>
      </c>
      <c r="BD293" s="27" t="str">
        <f>IF(C293="","",MAX($BD$3:BD292)+1)</f>
        <v/>
      </c>
      <c r="BE293" s="27" t="str">
        <f t="shared" ca="1" si="27"/>
        <v/>
      </c>
      <c r="BF293" s="27" t="str">
        <f t="shared" si="28"/>
        <v/>
      </c>
      <c r="BG293" s="27" t="str">
        <f t="shared" ca="1" si="29"/>
        <v/>
      </c>
      <c r="BH293" s="27" t="str">
        <f t="shared" ca="1" si="30"/>
        <v/>
      </c>
    </row>
    <row r="294" spans="1:60" x14ac:dyDescent="0.25">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B294" s="27" t="str">
        <f t="shared" ca="1" si="25"/>
        <v/>
      </c>
      <c r="BC294" s="27" t="str">
        <f t="shared" ca="1" si="26"/>
        <v/>
      </c>
      <c r="BD294" s="27" t="str">
        <f>IF(C294="","",MAX($BD$3:BD293)+1)</f>
        <v/>
      </c>
      <c r="BE294" s="27" t="str">
        <f t="shared" ca="1" si="27"/>
        <v/>
      </c>
      <c r="BF294" s="27" t="str">
        <f t="shared" si="28"/>
        <v/>
      </c>
      <c r="BG294" s="27" t="str">
        <f t="shared" ca="1" si="29"/>
        <v/>
      </c>
      <c r="BH294" s="27" t="str">
        <f t="shared" ca="1" si="30"/>
        <v/>
      </c>
    </row>
    <row r="295" spans="1:60" x14ac:dyDescent="0.25">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B295" s="27" t="str">
        <f t="shared" ca="1" si="25"/>
        <v/>
      </c>
      <c r="BC295" s="27" t="str">
        <f t="shared" ca="1" si="26"/>
        <v/>
      </c>
      <c r="BD295" s="27" t="str">
        <f>IF(C295="","",MAX($BD$3:BD294)+1)</f>
        <v/>
      </c>
      <c r="BE295" s="27" t="str">
        <f t="shared" ca="1" si="27"/>
        <v/>
      </c>
      <c r="BF295" s="27" t="str">
        <f t="shared" si="28"/>
        <v/>
      </c>
      <c r="BG295" s="27" t="str">
        <f t="shared" ca="1" si="29"/>
        <v/>
      </c>
      <c r="BH295" s="27" t="str">
        <f t="shared" ca="1" si="30"/>
        <v/>
      </c>
    </row>
    <row r="296" spans="1:60" x14ac:dyDescent="0.25">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B296" s="27" t="str">
        <f t="shared" ca="1" si="25"/>
        <v/>
      </c>
      <c r="BC296" s="27" t="str">
        <f t="shared" ca="1" si="26"/>
        <v/>
      </c>
      <c r="BD296" s="27" t="str">
        <f>IF(C296="","",MAX($BD$3:BD295)+1)</f>
        <v/>
      </c>
      <c r="BE296" s="27" t="str">
        <f t="shared" ca="1" si="27"/>
        <v/>
      </c>
      <c r="BF296" s="27" t="str">
        <f t="shared" si="28"/>
        <v/>
      </c>
      <c r="BG296" s="27" t="str">
        <f t="shared" ca="1" si="29"/>
        <v/>
      </c>
      <c r="BH296" s="27" t="str">
        <f t="shared" ca="1" si="30"/>
        <v/>
      </c>
    </row>
    <row r="297" spans="1:60" x14ac:dyDescent="0.25">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B297" s="27" t="str">
        <f t="shared" ca="1" si="25"/>
        <v/>
      </c>
      <c r="BC297" s="27" t="str">
        <f t="shared" ca="1" si="26"/>
        <v/>
      </c>
      <c r="BD297" s="27" t="str">
        <f>IF(C297="","",MAX($BD$3:BD296)+1)</f>
        <v/>
      </c>
      <c r="BE297" s="27" t="str">
        <f t="shared" ca="1" si="27"/>
        <v/>
      </c>
      <c r="BF297" s="27" t="str">
        <f t="shared" si="28"/>
        <v/>
      </c>
      <c r="BG297" s="27" t="str">
        <f t="shared" ca="1" si="29"/>
        <v/>
      </c>
      <c r="BH297" s="27" t="str">
        <f t="shared" ca="1" si="30"/>
        <v/>
      </c>
    </row>
    <row r="298" spans="1:60" x14ac:dyDescent="0.25">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B298" s="27" t="str">
        <f t="shared" ca="1" si="25"/>
        <v/>
      </c>
      <c r="BC298" s="27" t="str">
        <f t="shared" ca="1" si="26"/>
        <v/>
      </c>
      <c r="BD298" s="27" t="str">
        <f>IF(C298="","",MAX($BD$3:BD297)+1)</f>
        <v/>
      </c>
      <c r="BE298" s="27" t="str">
        <f t="shared" ca="1" si="27"/>
        <v/>
      </c>
      <c r="BF298" s="27" t="str">
        <f t="shared" si="28"/>
        <v/>
      </c>
      <c r="BG298" s="27" t="str">
        <f t="shared" ca="1" si="29"/>
        <v/>
      </c>
      <c r="BH298" s="27" t="str">
        <f t="shared" ca="1" si="30"/>
        <v/>
      </c>
    </row>
    <row r="299" spans="1:60" x14ac:dyDescent="0.25">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B299" s="27" t="str">
        <f t="shared" ca="1" si="25"/>
        <v/>
      </c>
      <c r="BC299" s="27" t="str">
        <f t="shared" ca="1" si="26"/>
        <v/>
      </c>
      <c r="BD299" s="27" t="str">
        <f>IF(C299="","",MAX($BD$3:BD298)+1)</f>
        <v/>
      </c>
      <c r="BE299" s="27" t="str">
        <f t="shared" ca="1" si="27"/>
        <v/>
      </c>
      <c r="BF299" s="27" t="str">
        <f t="shared" si="28"/>
        <v/>
      </c>
      <c r="BG299" s="27" t="str">
        <f t="shared" ca="1" si="29"/>
        <v/>
      </c>
      <c r="BH299" s="27" t="str">
        <f t="shared" ca="1" si="30"/>
        <v/>
      </c>
    </row>
    <row r="300" spans="1:60" x14ac:dyDescent="0.25">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B300" s="27" t="str">
        <f t="shared" ca="1" si="25"/>
        <v/>
      </c>
      <c r="BC300" s="27" t="str">
        <f t="shared" ca="1" si="26"/>
        <v/>
      </c>
      <c r="BD300" s="27" t="str">
        <f>IF(C300="","",MAX($BD$3:BD299)+1)</f>
        <v/>
      </c>
      <c r="BE300" s="27" t="str">
        <f t="shared" ca="1" si="27"/>
        <v/>
      </c>
      <c r="BF300" s="27" t="str">
        <f t="shared" si="28"/>
        <v/>
      </c>
      <c r="BG300" s="27" t="str">
        <f t="shared" ca="1" si="29"/>
        <v/>
      </c>
      <c r="BH300" s="27" t="str">
        <f t="shared" ca="1" si="30"/>
        <v/>
      </c>
    </row>
    <row r="301" spans="1:60" x14ac:dyDescent="0.25">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c r="AT301" s="25"/>
      <c r="AU301" s="25"/>
      <c r="AV301" s="25"/>
      <c r="AW301" s="25"/>
      <c r="AX301" s="25"/>
      <c r="AY301" s="25"/>
      <c r="AZ301" s="25"/>
      <c r="BB301" s="27" t="str">
        <f t="shared" ca="1" si="25"/>
        <v/>
      </c>
      <c r="BC301" s="27" t="str">
        <f t="shared" ca="1" si="26"/>
        <v/>
      </c>
      <c r="BD301" s="27" t="str">
        <f>IF(C301="","",MAX($BD$3:BD300)+1)</f>
        <v/>
      </c>
      <c r="BE301" s="27" t="str">
        <f t="shared" ca="1" si="27"/>
        <v/>
      </c>
      <c r="BF301" s="27" t="str">
        <f t="shared" si="28"/>
        <v/>
      </c>
      <c r="BG301" s="27" t="str">
        <f t="shared" ca="1" si="29"/>
        <v/>
      </c>
      <c r="BH301" s="27" t="str">
        <f t="shared" ca="1" si="30"/>
        <v/>
      </c>
    </row>
    <row r="302" spans="1:60" x14ac:dyDescent="0.25">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25"/>
      <c r="AZ302" s="25"/>
      <c r="BB302" s="27" t="str">
        <f t="shared" ca="1" si="25"/>
        <v/>
      </c>
      <c r="BC302" s="27" t="str">
        <f t="shared" ca="1" si="26"/>
        <v/>
      </c>
      <c r="BD302" s="27" t="str">
        <f>IF(C302="","",MAX($BD$3:BD301)+1)</f>
        <v/>
      </c>
      <c r="BE302" s="27" t="str">
        <f t="shared" ca="1" si="27"/>
        <v/>
      </c>
      <c r="BF302" s="27" t="str">
        <f t="shared" si="28"/>
        <v/>
      </c>
      <c r="BG302" s="27" t="str">
        <f t="shared" ca="1" si="29"/>
        <v/>
      </c>
      <c r="BH302" s="27" t="str">
        <f t="shared" ca="1" si="30"/>
        <v/>
      </c>
    </row>
    <row r="303" spans="1:60" x14ac:dyDescent="0.25">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25"/>
      <c r="AZ303" s="25"/>
      <c r="BB303" s="27" t="str">
        <f t="shared" ca="1" si="25"/>
        <v/>
      </c>
      <c r="BC303" s="27" t="str">
        <f t="shared" ca="1" si="26"/>
        <v/>
      </c>
      <c r="BD303" s="27" t="str">
        <f>IF(C303="","",MAX($BD$3:BD302)+1)</f>
        <v/>
      </c>
      <c r="BE303" s="27" t="str">
        <f t="shared" ca="1" si="27"/>
        <v/>
      </c>
      <c r="BF303" s="27" t="str">
        <f t="shared" si="28"/>
        <v/>
      </c>
      <c r="BG303" s="27" t="str">
        <f t="shared" ca="1" si="29"/>
        <v/>
      </c>
      <c r="BH303" s="27" t="str">
        <f t="shared" ca="1" si="30"/>
        <v/>
      </c>
    </row>
    <row r="304" spans="1:60" x14ac:dyDescent="0.25">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c r="AZ304" s="25"/>
      <c r="BB304" s="27" t="str">
        <f t="shared" ca="1" si="25"/>
        <v/>
      </c>
      <c r="BC304" s="27" t="str">
        <f t="shared" ca="1" si="26"/>
        <v/>
      </c>
      <c r="BD304" s="27" t="str">
        <f>IF(C304="","",MAX($BD$3:BD303)+1)</f>
        <v/>
      </c>
      <c r="BE304" s="27" t="str">
        <f t="shared" ca="1" si="27"/>
        <v/>
      </c>
      <c r="BF304" s="27" t="str">
        <f t="shared" si="28"/>
        <v/>
      </c>
      <c r="BG304" s="27" t="str">
        <f t="shared" ca="1" si="29"/>
        <v/>
      </c>
      <c r="BH304" s="27" t="str">
        <f t="shared" ca="1" si="30"/>
        <v/>
      </c>
    </row>
    <row r="305" spans="1:60" x14ac:dyDescent="0.25">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c r="AE305" s="25"/>
      <c r="AF305" s="25"/>
      <c r="AG305" s="25"/>
      <c r="AH305" s="25"/>
      <c r="AI305" s="25"/>
      <c r="AJ305" s="25"/>
      <c r="AK305" s="25"/>
      <c r="AL305" s="25"/>
      <c r="AM305" s="25"/>
      <c r="AN305" s="25"/>
      <c r="AO305" s="25"/>
      <c r="AP305" s="25"/>
      <c r="AQ305" s="25"/>
      <c r="AR305" s="25"/>
      <c r="AS305" s="25"/>
      <c r="AT305" s="25"/>
      <c r="AU305" s="25"/>
      <c r="AV305" s="25"/>
      <c r="AW305" s="25"/>
      <c r="AX305" s="25"/>
      <c r="AY305" s="25"/>
      <c r="AZ305" s="25"/>
      <c r="BB305" s="27" t="str">
        <f t="shared" ca="1" si="25"/>
        <v/>
      </c>
      <c r="BC305" s="27" t="str">
        <f t="shared" ca="1" si="26"/>
        <v/>
      </c>
      <c r="BD305" s="27" t="str">
        <f>IF(C305="","",MAX($BD$3:BD304)+1)</f>
        <v/>
      </c>
      <c r="BE305" s="27" t="str">
        <f t="shared" ca="1" si="27"/>
        <v/>
      </c>
      <c r="BF305" s="27" t="str">
        <f t="shared" si="28"/>
        <v/>
      </c>
      <c r="BG305" s="27" t="str">
        <f t="shared" ca="1" si="29"/>
        <v/>
      </c>
      <c r="BH305" s="27" t="str">
        <f t="shared" ca="1" si="30"/>
        <v/>
      </c>
    </row>
    <row r="306" spans="1:60" x14ac:dyDescent="0.25">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B306" s="27" t="str">
        <f t="shared" ca="1" si="25"/>
        <v/>
      </c>
      <c r="BC306" s="27" t="str">
        <f t="shared" ca="1" si="26"/>
        <v/>
      </c>
      <c r="BD306" s="27" t="str">
        <f>IF(C306="","",MAX($BD$3:BD305)+1)</f>
        <v/>
      </c>
      <c r="BE306" s="27" t="str">
        <f t="shared" ca="1" si="27"/>
        <v/>
      </c>
      <c r="BF306" s="27" t="str">
        <f t="shared" si="28"/>
        <v/>
      </c>
      <c r="BG306" s="27" t="str">
        <f t="shared" ca="1" si="29"/>
        <v/>
      </c>
      <c r="BH306" s="27" t="str">
        <f t="shared" ca="1" si="30"/>
        <v/>
      </c>
    </row>
    <row r="307" spans="1:60" x14ac:dyDescent="0.25">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c r="AT307" s="25"/>
      <c r="AU307" s="25"/>
      <c r="AV307" s="25"/>
      <c r="AW307" s="25"/>
      <c r="AX307" s="25"/>
      <c r="AY307" s="25"/>
      <c r="AZ307" s="25"/>
      <c r="BB307" s="27" t="str">
        <f t="shared" ca="1" si="25"/>
        <v/>
      </c>
      <c r="BC307" s="27" t="str">
        <f t="shared" ca="1" si="26"/>
        <v/>
      </c>
      <c r="BD307" s="27" t="str">
        <f>IF(C307="","",MAX($BD$3:BD306)+1)</f>
        <v/>
      </c>
      <c r="BE307" s="27" t="str">
        <f t="shared" ca="1" si="27"/>
        <v/>
      </c>
      <c r="BF307" s="27" t="str">
        <f t="shared" si="28"/>
        <v/>
      </c>
      <c r="BG307" s="27" t="str">
        <f t="shared" ca="1" si="29"/>
        <v/>
      </c>
      <c r="BH307" s="27" t="str">
        <f t="shared" ca="1" si="30"/>
        <v/>
      </c>
    </row>
    <row r="308" spans="1:60" x14ac:dyDescent="0.25">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c r="AT308" s="25"/>
      <c r="AU308" s="25"/>
      <c r="AV308" s="25"/>
      <c r="AW308" s="25"/>
      <c r="AX308" s="25"/>
      <c r="AY308" s="25"/>
      <c r="AZ308" s="25"/>
      <c r="BB308" s="27" t="str">
        <f t="shared" ca="1" si="25"/>
        <v/>
      </c>
      <c r="BC308" s="27" t="str">
        <f t="shared" ca="1" si="26"/>
        <v/>
      </c>
      <c r="BD308" s="27" t="str">
        <f>IF(C308="","",MAX($BD$3:BD307)+1)</f>
        <v/>
      </c>
      <c r="BE308" s="27" t="str">
        <f t="shared" ca="1" si="27"/>
        <v/>
      </c>
      <c r="BF308" s="27" t="str">
        <f t="shared" si="28"/>
        <v/>
      </c>
      <c r="BG308" s="27" t="str">
        <f t="shared" ca="1" si="29"/>
        <v/>
      </c>
      <c r="BH308" s="27" t="str">
        <f t="shared" ca="1" si="30"/>
        <v/>
      </c>
    </row>
    <row r="309" spans="1:60" x14ac:dyDescent="0.25">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c r="AT309" s="25"/>
      <c r="AU309" s="25"/>
      <c r="AV309" s="25"/>
      <c r="AW309" s="25"/>
      <c r="AX309" s="25"/>
      <c r="AY309" s="25"/>
      <c r="AZ309" s="25"/>
      <c r="BB309" s="27" t="str">
        <f t="shared" ca="1" si="25"/>
        <v/>
      </c>
      <c r="BC309" s="27" t="str">
        <f t="shared" ca="1" si="26"/>
        <v/>
      </c>
      <c r="BD309" s="27" t="str">
        <f>IF(C309="","",MAX($BD$3:BD308)+1)</f>
        <v/>
      </c>
      <c r="BE309" s="27" t="str">
        <f t="shared" ca="1" si="27"/>
        <v/>
      </c>
      <c r="BF309" s="27" t="str">
        <f t="shared" si="28"/>
        <v/>
      </c>
      <c r="BG309" s="27" t="str">
        <f t="shared" ca="1" si="29"/>
        <v/>
      </c>
      <c r="BH309" s="27" t="str">
        <f t="shared" ca="1" si="30"/>
        <v/>
      </c>
    </row>
    <row r="310" spans="1:60" x14ac:dyDescent="0.25">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c r="AT310" s="25"/>
      <c r="AU310" s="25"/>
      <c r="AV310" s="25"/>
      <c r="AW310" s="25"/>
      <c r="AX310" s="25"/>
      <c r="AY310" s="25"/>
      <c r="AZ310" s="25"/>
      <c r="BB310" s="27" t="str">
        <f t="shared" ca="1" si="25"/>
        <v/>
      </c>
      <c r="BC310" s="27" t="str">
        <f t="shared" ca="1" si="26"/>
        <v/>
      </c>
      <c r="BD310" s="27" t="str">
        <f>IF(C310="","",MAX($BD$3:BD309)+1)</f>
        <v/>
      </c>
      <c r="BE310" s="27" t="str">
        <f t="shared" ca="1" si="27"/>
        <v/>
      </c>
      <c r="BF310" s="27" t="str">
        <f t="shared" si="28"/>
        <v/>
      </c>
      <c r="BG310" s="27" t="str">
        <f t="shared" ca="1" si="29"/>
        <v/>
      </c>
      <c r="BH310" s="27" t="str">
        <f t="shared" ca="1" si="30"/>
        <v/>
      </c>
    </row>
    <row r="311" spans="1:60" x14ac:dyDescent="0.25">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c r="AZ311" s="25"/>
      <c r="BB311" s="27" t="str">
        <f t="shared" ca="1" si="25"/>
        <v/>
      </c>
      <c r="BC311" s="27" t="str">
        <f t="shared" ca="1" si="26"/>
        <v/>
      </c>
      <c r="BD311" s="27" t="str">
        <f>IF(C311="","",MAX($BD$3:BD310)+1)</f>
        <v/>
      </c>
      <c r="BE311" s="27" t="str">
        <f t="shared" ca="1" si="27"/>
        <v/>
      </c>
      <c r="BF311" s="27" t="str">
        <f t="shared" si="28"/>
        <v/>
      </c>
      <c r="BG311" s="27" t="str">
        <f t="shared" ca="1" si="29"/>
        <v/>
      </c>
      <c r="BH311" s="27" t="str">
        <f t="shared" ca="1" si="30"/>
        <v/>
      </c>
    </row>
    <row r="312" spans="1:60" x14ac:dyDescent="0.25">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c r="AT312" s="25"/>
      <c r="AU312" s="25"/>
      <c r="AV312" s="25"/>
      <c r="AW312" s="25"/>
      <c r="AX312" s="25"/>
      <c r="AY312" s="25"/>
      <c r="AZ312" s="25"/>
      <c r="BB312" s="27" t="str">
        <f t="shared" ca="1" si="25"/>
        <v/>
      </c>
      <c r="BC312" s="27" t="str">
        <f t="shared" ca="1" si="26"/>
        <v/>
      </c>
      <c r="BD312" s="27" t="str">
        <f>IF(C312="","",MAX($BD$3:BD311)+1)</f>
        <v/>
      </c>
      <c r="BE312" s="27" t="str">
        <f t="shared" ca="1" si="27"/>
        <v/>
      </c>
      <c r="BF312" s="27" t="str">
        <f t="shared" si="28"/>
        <v/>
      </c>
      <c r="BG312" s="27" t="str">
        <f t="shared" ca="1" si="29"/>
        <v/>
      </c>
      <c r="BH312" s="27" t="str">
        <f t="shared" ca="1" si="30"/>
        <v/>
      </c>
    </row>
    <row r="313" spans="1:60" x14ac:dyDescent="0.25">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c r="AT313" s="25"/>
      <c r="AU313" s="25"/>
      <c r="AV313" s="25"/>
      <c r="AW313" s="25"/>
      <c r="AX313" s="25"/>
      <c r="AY313" s="25"/>
      <c r="AZ313" s="25"/>
      <c r="BB313" s="27" t="str">
        <f t="shared" ca="1" si="25"/>
        <v/>
      </c>
      <c r="BC313" s="27" t="str">
        <f t="shared" ca="1" si="26"/>
        <v/>
      </c>
      <c r="BD313" s="27" t="str">
        <f>IF(C313="","",MAX($BD$3:BD312)+1)</f>
        <v/>
      </c>
      <c r="BE313" s="27" t="str">
        <f t="shared" ca="1" si="27"/>
        <v/>
      </c>
      <c r="BF313" s="27" t="str">
        <f t="shared" si="28"/>
        <v/>
      </c>
      <c r="BG313" s="27" t="str">
        <f t="shared" ca="1" si="29"/>
        <v/>
      </c>
      <c r="BH313" s="27" t="str">
        <f t="shared" ca="1" si="30"/>
        <v/>
      </c>
    </row>
    <row r="314" spans="1:60" x14ac:dyDescent="0.25">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c r="AT314" s="25"/>
      <c r="AU314" s="25"/>
      <c r="AV314" s="25"/>
      <c r="AW314" s="25"/>
      <c r="AX314" s="25"/>
      <c r="AY314" s="25"/>
      <c r="AZ314" s="25"/>
      <c r="BB314" s="27" t="str">
        <f t="shared" ca="1" si="25"/>
        <v/>
      </c>
      <c r="BC314" s="27" t="str">
        <f t="shared" ca="1" si="26"/>
        <v/>
      </c>
      <c r="BD314" s="27" t="str">
        <f>IF(C314="","",MAX($BD$3:BD313)+1)</f>
        <v/>
      </c>
      <c r="BE314" s="27" t="str">
        <f t="shared" ca="1" si="27"/>
        <v/>
      </c>
      <c r="BF314" s="27" t="str">
        <f t="shared" si="28"/>
        <v/>
      </c>
      <c r="BG314" s="27" t="str">
        <f t="shared" ca="1" si="29"/>
        <v/>
      </c>
      <c r="BH314" s="27" t="str">
        <f t="shared" ca="1" si="30"/>
        <v/>
      </c>
    </row>
    <row r="315" spans="1:60" x14ac:dyDescent="0.25">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c r="AT315" s="25"/>
      <c r="AU315" s="25"/>
      <c r="AV315" s="25"/>
      <c r="AW315" s="25"/>
      <c r="AX315" s="25"/>
      <c r="AY315" s="25"/>
      <c r="AZ315" s="25"/>
      <c r="BB315" s="27" t="str">
        <f t="shared" ca="1" si="25"/>
        <v/>
      </c>
      <c r="BC315" s="27" t="str">
        <f t="shared" ca="1" si="26"/>
        <v/>
      </c>
      <c r="BD315" s="27" t="str">
        <f>IF(C315="","",MAX($BD$3:BD314)+1)</f>
        <v/>
      </c>
      <c r="BE315" s="27" t="str">
        <f t="shared" ca="1" si="27"/>
        <v/>
      </c>
      <c r="BF315" s="27" t="str">
        <f t="shared" si="28"/>
        <v/>
      </c>
      <c r="BG315" s="27" t="str">
        <f t="shared" ca="1" si="29"/>
        <v/>
      </c>
      <c r="BH315" s="27" t="str">
        <f t="shared" ca="1" si="30"/>
        <v/>
      </c>
    </row>
    <row r="316" spans="1:60" x14ac:dyDescent="0.25">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c r="AE316" s="25"/>
      <c r="AF316" s="25"/>
      <c r="AG316" s="25"/>
      <c r="AH316" s="25"/>
      <c r="AI316" s="25"/>
      <c r="AJ316" s="25"/>
      <c r="AK316" s="25"/>
      <c r="AL316" s="25"/>
      <c r="AM316" s="25"/>
      <c r="AN316" s="25"/>
      <c r="AO316" s="25"/>
      <c r="AP316" s="25"/>
      <c r="AQ316" s="25"/>
      <c r="AR316" s="25"/>
      <c r="AS316" s="25"/>
      <c r="AT316" s="25"/>
      <c r="AU316" s="25"/>
      <c r="AV316" s="25"/>
      <c r="AW316" s="25"/>
      <c r="AX316" s="25"/>
      <c r="AY316" s="25"/>
      <c r="AZ316" s="25"/>
      <c r="BB316" s="27" t="str">
        <f t="shared" ca="1" si="25"/>
        <v/>
      </c>
      <c r="BC316" s="27" t="str">
        <f t="shared" ca="1" si="26"/>
        <v/>
      </c>
      <c r="BD316" s="27" t="str">
        <f>IF(C316="","",MAX($BD$3:BD315)+1)</f>
        <v/>
      </c>
      <c r="BE316" s="27" t="str">
        <f t="shared" ca="1" si="27"/>
        <v/>
      </c>
      <c r="BF316" s="27" t="str">
        <f t="shared" si="28"/>
        <v/>
      </c>
      <c r="BG316" s="27" t="str">
        <f t="shared" ca="1" si="29"/>
        <v/>
      </c>
      <c r="BH316" s="27" t="str">
        <f t="shared" ca="1" si="30"/>
        <v/>
      </c>
    </row>
    <row r="317" spans="1:60" x14ac:dyDescent="0.25">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c r="AE317" s="25"/>
      <c r="AF317" s="25"/>
      <c r="AG317" s="25"/>
      <c r="AH317" s="25"/>
      <c r="AI317" s="25"/>
      <c r="AJ317" s="25"/>
      <c r="AK317" s="25"/>
      <c r="AL317" s="25"/>
      <c r="AM317" s="25"/>
      <c r="AN317" s="25"/>
      <c r="AO317" s="25"/>
      <c r="AP317" s="25"/>
      <c r="AQ317" s="25"/>
      <c r="AR317" s="25"/>
      <c r="AS317" s="25"/>
      <c r="AT317" s="25"/>
      <c r="AU317" s="25"/>
      <c r="AV317" s="25"/>
      <c r="AW317" s="25"/>
      <c r="AX317" s="25"/>
      <c r="AY317" s="25"/>
      <c r="AZ317" s="25"/>
      <c r="BB317" s="27" t="str">
        <f t="shared" ca="1" si="25"/>
        <v/>
      </c>
      <c r="BC317" s="27" t="str">
        <f t="shared" ca="1" si="26"/>
        <v/>
      </c>
      <c r="BD317" s="27" t="str">
        <f>IF(C317="","",MAX($BD$3:BD316)+1)</f>
        <v/>
      </c>
      <c r="BE317" s="27" t="str">
        <f t="shared" ca="1" si="27"/>
        <v/>
      </c>
      <c r="BF317" s="27" t="str">
        <f t="shared" si="28"/>
        <v/>
      </c>
      <c r="BG317" s="27" t="str">
        <f t="shared" ca="1" si="29"/>
        <v/>
      </c>
      <c r="BH317" s="27" t="str">
        <f t="shared" ca="1" si="30"/>
        <v/>
      </c>
    </row>
    <row r="318" spans="1:60" x14ac:dyDescent="0.25">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c r="AE318" s="25"/>
      <c r="AF318" s="25"/>
      <c r="AG318" s="25"/>
      <c r="AH318" s="25"/>
      <c r="AI318" s="25"/>
      <c r="AJ318" s="25"/>
      <c r="AK318" s="25"/>
      <c r="AL318" s="25"/>
      <c r="AM318" s="25"/>
      <c r="AN318" s="25"/>
      <c r="AO318" s="25"/>
      <c r="AP318" s="25"/>
      <c r="AQ318" s="25"/>
      <c r="AR318" s="25"/>
      <c r="AS318" s="25"/>
      <c r="AT318" s="25"/>
      <c r="AU318" s="25"/>
      <c r="AV318" s="25"/>
      <c r="AW318" s="25"/>
      <c r="AX318" s="25"/>
      <c r="AY318" s="25"/>
      <c r="AZ318" s="25"/>
      <c r="BB318" s="27" t="str">
        <f t="shared" ca="1" si="25"/>
        <v/>
      </c>
      <c r="BC318" s="27" t="str">
        <f t="shared" ca="1" si="26"/>
        <v/>
      </c>
      <c r="BD318" s="27" t="str">
        <f>IF(C318="","",MAX($BD$3:BD317)+1)</f>
        <v/>
      </c>
      <c r="BE318" s="27" t="str">
        <f t="shared" ca="1" si="27"/>
        <v/>
      </c>
      <c r="BF318" s="27" t="str">
        <f t="shared" si="28"/>
        <v/>
      </c>
      <c r="BG318" s="27" t="str">
        <f t="shared" ca="1" si="29"/>
        <v/>
      </c>
      <c r="BH318" s="27" t="str">
        <f t="shared" ca="1" si="30"/>
        <v/>
      </c>
    </row>
    <row r="319" spans="1:60" x14ac:dyDescent="0.25">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c r="AA319" s="25"/>
      <c r="AB319" s="25"/>
      <c r="AC319" s="25"/>
      <c r="AD319" s="25"/>
      <c r="AE319" s="25"/>
      <c r="AF319" s="25"/>
      <c r="AG319" s="25"/>
      <c r="AH319" s="25"/>
      <c r="AI319" s="25"/>
      <c r="AJ319" s="25"/>
      <c r="AK319" s="25"/>
      <c r="AL319" s="25"/>
      <c r="AM319" s="25"/>
      <c r="AN319" s="25"/>
      <c r="AO319" s="25"/>
      <c r="AP319" s="25"/>
      <c r="AQ319" s="25"/>
      <c r="AR319" s="25"/>
      <c r="AS319" s="25"/>
      <c r="AT319" s="25"/>
      <c r="AU319" s="25"/>
      <c r="AV319" s="25"/>
      <c r="AW319" s="25"/>
      <c r="AX319" s="25"/>
      <c r="AY319" s="25"/>
      <c r="AZ319" s="25"/>
      <c r="BB319" s="27" t="str">
        <f t="shared" ca="1" si="25"/>
        <v/>
      </c>
      <c r="BC319" s="27" t="str">
        <f t="shared" ca="1" si="26"/>
        <v/>
      </c>
      <c r="BD319" s="27" t="str">
        <f>IF(C319="","",MAX($BD$3:BD318)+1)</f>
        <v/>
      </c>
      <c r="BE319" s="27" t="str">
        <f t="shared" ca="1" si="27"/>
        <v/>
      </c>
      <c r="BF319" s="27" t="str">
        <f t="shared" si="28"/>
        <v/>
      </c>
      <c r="BG319" s="27" t="str">
        <f t="shared" ca="1" si="29"/>
        <v/>
      </c>
      <c r="BH319" s="27" t="str">
        <f t="shared" ca="1" si="30"/>
        <v/>
      </c>
    </row>
    <row r="320" spans="1:60" x14ac:dyDescent="0.25">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c r="AT320" s="25"/>
      <c r="AU320" s="25"/>
      <c r="AV320" s="25"/>
      <c r="AW320" s="25"/>
      <c r="AX320" s="25"/>
      <c r="AY320" s="25"/>
      <c r="AZ320" s="25"/>
      <c r="BB320" s="27" t="str">
        <f t="shared" ca="1" si="25"/>
        <v/>
      </c>
      <c r="BC320" s="27" t="str">
        <f t="shared" ca="1" si="26"/>
        <v/>
      </c>
      <c r="BD320" s="27" t="str">
        <f>IF(C320="","",MAX($BD$3:BD319)+1)</f>
        <v/>
      </c>
      <c r="BE320" s="27" t="str">
        <f t="shared" ca="1" si="27"/>
        <v/>
      </c>
      <c r="BF320" s="27" t="str">
        <f t="shared" si="28"/>
        <v/>
      </c>
      <c r="BG320" s="27" t="str">
        <f t="shared" ca="1" si="29"/>
        <v/>
      </c>
      <c r="BH320" s="27" t="str">
        <f t="shared" ca="1" si="30"/>
        <v/>
      </c>
    </row>
    <row r="321" spans="1:60" x14ac:dyDescent="0.25">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c r="AT321" s="25"/>
      <c r="AU321" s="25"/>
      <c r="AV321" s="25"/>
      <c r="AW321" s="25"/>
      <c r="AX321" s="25"/>
      <c r="AY321" s="25"/>
      <c r="AZ321" s="25"/>
      <c r="BB321" s="27" t="str">
        <f t="shared" ca="1" si="25"/>
        <v/>
      </c>
      <c r="BC321" s="27" t="str">
        <f t="shared" ca="1" si="26"/>
        <v/>
      </c>
      <c r="BD321" s="27" t="str">
        <f>IF(C321="","",MAX($BD$3:BD320)+1)</f>
        <v/>
      </c>
      <c r="BE321" s="27" t="str">
        <f t="shared" ca="1" si="27"/>
        <v/>
      </c>
      <c r="BF321" s="27" t="str">
        <f t="shared" si="28"/>
        <v/>
      </c>
      <c r="BG321" s="27" t="str">
        <f t="shared" ca="1" si="29"/>
        <v/>
      </c>
      <c r="BH321" s="27" t="str">
        <f t="shared" ca="1" si="30"/>
        <v/>
      </c>
    </row>
    <row r="322" spans="1:60" x14ac:dyDescent="0.25">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c r="AE322" s="25"/>
      <c r="AF322" s="25"/>
      <c r="AG322" s="25"/>
      <c r="AH322" s="25"/>
      <c r="AI322" s="25"/>
      <c r="AJ322" s="25"/>
      <c r="AK322" s="25"/>
      <c r="AL322" s="25"/>
      <c r="AM322" s="25"/>
      <c r="AN322" s="25"/>
      <c r="AO322" s="25"/>
      <c r="AP322" s="25"/>
      <c r="AQ322" s="25"/>
      <c r="AR322" s="25"/>
      <c r="AS322" s="25"/>
      <c r="AT322" s="25"/>
      <c r="AU322" s="25"/>
      <c r="AV322" s="25"/>
      <c r="AW322" s="25"/>
      <c r="AX322" s="25"/>
      <c r="AY322" s="25"/>
      <c r="AZ322" s="25"/>
      <c r="BB322" s="27" t="str">
        <f t="shared" ca="1" si="25"/>
        <v/>
      </c>
      <c r="BC322" s="27" t="str">
        <f t="shared" ca="1" si="26"/>
        <v/>
      </c>
      <c r="BD322" s="27" t="str">
        <f>IF(C322="","",MAX($BD$3:BD321)+1)</f>
        <v/>
      </c>
      <c r="BE322" s="27" t="str">
        <f t="shared" ca="1" si="27"/>
        <v/>
      </c>
      <c r="BF322" s="27" t="str">
        <f t="shared" si="28"/>
        <v/>
      </c>
      <c r="BG322" s="27" t="str">
        <f t="shared" ca="1" si="29"/>
        <v/>
      </c>
      <c r="BH322" s="27" t="str">
        <f t="shared" ca="1" si="30"/>
        <v/>
      </c>
    </row>
    <row r="323" spans="1:60" x14ac:dyDescent="0.25">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c r="AT323" s="25"/>
      <c r="AU323" s="25"/>
      <c r="AV323" s="25"/>
      <c r="AW323" s="25"/>
      <c r="AX323" s="25"/>
      <c r="AY323" s="25"/>
      <c r="AZ323" s="25"/>
      <c r="BB323" s="27" t="str">
        <f t="shared" ca="1" si="25"/>
        <v/>
      </c>
      <c r="BC323" s="27" t="str">
        <f t="shared" ca="1" si="26"/>
        <v/>
      </c>
      <c r="BD323" s="27" t="str">
        <f>IF(C323="","",MAX($BD$3:BD322)+1)</f>
        <v/>
      </c>
      <c r="BE323" s="27" t="str">
        <f t="shared" ca="1" si="27"/>
        <v/>
      </c>
      <c r="BF323" s="27" t="str">
        <f t="shared" si="28"/>
        <v/>
      </c>
      <c r="BG323" s="27" t="str">
        <f t="shared" ca="1" si="29"/>
        <v/>
      </c>
      <c r="BH323" s="27" t="str">
        <f t="shared" ca="1" si="30"/>
        <v/>
      </c>
    </row>
    <row r="324" spans="1:60" x14ac:dyDescent="0.25">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B324" s="27" t="str">
        <f t="shared" ca="1" si="25"/>
        <v/>
      </c>
      <c r="BC324" s="27" t="str">
        <f t="shared" ca="1" si="26"/>
        <v/>
      </c>
      <c r="BD324" s="27" t="str">
        <f>IF(C324="","",MAX($BD$3:BD323)+1)</f>
        <v/>
      </c>
      <c r="BE324" s="27" t="str">
        <f t="shared" ca="1" si="27"/>
        <v/>
      </c>
      <c r="BF324" s="27" t="str">
        <f t="shared" si="28"/>
        <v/>
      </c>
      <c r="BG324" s="27" t="str">
        <f t="shared" ca="1" si="29"/>
        <v/>
      </c>
      <c r="BH324" s="27" t="str">
        <f t="shared" ca="1" si="30"/>
        <v/>
      </c>
    </row>
    <row r="325" spans="1:60" x14ac:dyDescent="0.25">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c r="AT325" s="25"/>
      <c r="AU325" s="25"/>
      <c r="AV325" s="25"/>
      <c r="AW325" s="25"/>
      <c r="AX325" s="25"/>
      <c r="AY325" s="25"/>
      <c r="AZ325" s="25"/>
      <c r="BB325" s="27" t="str">
        <f t="shared" ref="BB325:BB388" ca="1" si="31">IFERROR(IF(INDIRECT("Plate"&amp;A325&amp;"_S!"&amp;CHAR(RIGHT(B325,LEN(B325)-1)+65)&amp;CODE(LEFT(B325,1))-58)="",IF(C325="",0,1),0),"")</f>
        <v/>
      </c>
      <c r="BC325" s="27" t="str">
        <f t="shared" ref="BC325:BC388" ca="1" si="32">IFERROR(IF(INDIRECT("Plate"&amp;A325&amp;"_G!"&amp;CHAR(RIGHT(B325,LEN(B325)-1)+65)&amp;CODE(LEFT(B325,1))-58)="",IF(C325="",0,1),0),"")</f>
        <v/>
      </c>
      <c r="BD325" s="27" t="str">
        <f>IF(C325="","",MAX($BD$3:BD324)+1)</f>
        <v/>
      </c>
      <c r="BE325" s="27" t="str">
        <f t="shared" ref="BE325:BE388" ca="1" si="33">IF(BD325="","",CELL("row",BD325))</f>
        <v/>
      </c>
      <c r="BF325" s="27" t="str">
        <f t="shared" ref="BF325:BF388" si="34">A325&amp;B325</f>
        <v/>
      </c>
      <c r="BG325" s="27" t="str">
        <f t="shared" ref="BG325:BG388" ca="1" si="35">IF(OR(BB325=1,BC325=1),BF325,"")</f>
        <v/>
      </c>
      <c r="BH325" s="27" t="str">
        <f t="shared" ref="BH325:BH388" ca="1" si="36">BH324&amp;IF(BG325="",""," "&amp;BG325)</f>
        <v/>
      </c>
    </row>
    <row r="326" spans="1:60" x14ac:dyDescent="0.25">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25"/>
      <c r="AU326" s="25"/>
      <c r="AV326" s="25"/>
      <c r="AW326" s="25"/>
      <c r="AX326" s="25"/>
      <c r="AY326" s="25"/>
      <c r="AZ326" s="25"/>
      <c r="BB326" s="27" t="str">
        <f t="shared" ca="1" si="31"/>
        <v/>
      </c>
      <c r="BC326" s="27" t="str">
        <f t="shared" ca="1" si="32"/>
        <v/>
      </c>
      <c r="BD326" s="27" t="str">
        <f>IF(C326="","",MAX($BD$3:BD325)+1)</f>
        <v/>
      </c>
      <c r="BE326" s="27" t="str">
        <f t="shared" ca="1" si="33"/>
        <v/>
      </c>
      <c r="BF326" s="27" t="str">
        <f t="shared" si="34"/>
        <v/>
      </c>
      <c r="BG326" s="27" t="str">
        <f t="shared" ca="1" si="35"/>
        <v/>
      </c>
      <c r="BH326" s="27" t="str">
        <f t="shared" ca="1" si="36"/>
        <v/>
      </c>
    </row>
    <row r="327" spans="1:60" x14ac:dyDescent="0.25">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c r="AT327" s="25"/>
      <c r="AU327" s="25"/>
      <c r="AV327" s="25"/>
      <c r="AW327" s="25"/>
      <c r="AX327" s="25"/>
      <c r="AY327" s="25"/>
      <c r="AZ327" s="25"/>
      <c r="BB327" s="27" t="str">
        <f t="shared" ca="1" si="31"/>
        <v/>
      </c>
      <c r="BC327" s="27" t="str">
        <f t="shared" ca="1" si="32"/>
        <v/>
      </c>
      <c r="BD327" s="27" t="str">
        <f>IF(C327="","",MAX($BD$3:BD326)+1)</f>
        <v/>
      </c>
      <c r="BE327" s="27" t="str">
        <f t="shared" ca="1" si="33"/>
        <v/>
      </c>
      <c r="BF327" s="27" t="str">
        <f t="shared" si="34"/>
        <v/>
      </c>
      <c r="BG327" s="27" t="str">
        <f t="shared" ca="1" si="35"/>
        <v/>
      </c>
      <c r="BH327" s="27" t="str">
        <f t="shared" ca="1" si="36"/>
        <v/>
      </c>
    </row>
    <row r="328" spans="1:60" x14ac:dyDescent="0.25">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c r="AT328" s="25"/>
      <c r="AU328" s="25"/>
      <c r="AV328" s="25"/>
      <c r="AW328" s="25"/>
      <c r="AX328" s="25"/>
      <c r="AY328" s="25"/>
      <c r="AZ328" s="25"/>
      <c r="BB328" s="27" t="str">
        <f t="shared" ca="1" si="31"/>
        <v/>
      </c>
      <c r="BC328" s="27" t="str">
        <f t="shared" ca="1" si="32"/>
        <v/>
      </c>
      <c r="BD328" s="27" t="str">
        <f>IF(C328="","",MAX($BD$3:BD327)+1)</f>
        <v/>
      </c>
      <c r="BE328" s="27" t="str">
        <f t="shared" ca="1" si="33"/>
        <v/>
      </c>
      <c r="BF328" s="27" t="str">
        <f t="shared" si="34"/>
        <v/>
      </c>
      <c r="BG328" s="27" t="str">
        <f t="shared" ca="1" si="35"/>
        <v/>
      </c>
      <c r="BH328" s="27" t="str">
        <f t="shared" ca="1" si="36"/>
        <v/>
      </c>
    </row>
    <row r="329" spans="1:60" x14ac:dyDescent="0.25">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25"/>
      <c r="AU329" s="25"/>
      <c r="AV329" s="25"/>
      <c r="AW329" s="25"/>
      <c r="AX329" s="25"/>
      <c r="AY329" s="25"/>
      <c r="AZ329" s="25"/>
      <c r="BB329" s="27" t="str">
        <f t="shared" ca="1" si="31"/>
        <v/>
      </c>
      <c r="BC329" s="27" t="str">
        <f t="shared" ca="1" si="32"/>
        <v/>
      </c>
      <c r="BD329" s="27" t="str">
        <f>IF(C329="","",MAX($BD$3:BD328)+1)</f>
        <v/>
      </c>
      <c r="BE329" s="27" t="str">
        <f t="shared" ca="1" si="33"/>
        <v/>
      </c>
      <c r="BF329" s="27" t="str">
        <f t="shared" si="34"/>
        <v/>
      </c>
      <c r="BG329" s="27" t="str">
        <f t="shared" ca="1" si="35"/>
        <v/>
      </c>
      <c r="BH329" s="27" t="str">
        <f t="shared" ca="1" si="36"/>
        <v/>
      </c>
    </row>
    <row r="330" spans="1:60" x14ac:dyDescent="0.25">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c r="AE330" s="25"/>
      <c r="AF330" s="25"/>
      <c r="AG330" s="25"/>
      <c r="AH330" s="25"/>
      <c r="AI330" s="25"/>
      <c r="AJ330" s="25"/>
      <c r="AK330" s="25"/>
      <c r="AL330" s="25"/>
      <c r="AM330" s="25"/>
      <c r="AN330" s="25"/>
      <c r="AO330" s="25"/>
      <c r="AP330" s="25"/>
      <c r="AQ330" s="25"/>
      <c r="AR330" s="25"/>
      <c r="AS330" s="25"/>
      <c r="AT330" s="25"/>
      <c r="AU330" s="25"/>
      <c r="AV330" s="25"/>
      <c r="AW330" s="25"/>
      <c r="AX330" s="25"/>
      <c r="AY330" s="25"/>
      <c r="AZ330" s="25"/>
      <c r="BB330" s="27" t="str">
        <f t="shared" ca="1" si="31"/>
        <v/>
      </c>
      <c r="BC330" s="27" t="str">
        <f t="shared" ca="1" si="32"/>
        <v/>
      </c>
      <c r="BD330" s="27" t="str">
        <f>IF(C330="","",MAX($BD$3:BD329)+1)</f>
        <v/>
      </c>
      <c r="BE330" s="27" t="str">
        <f t="shared" ca="1" si="33"/>
        <v/>
      </c>
      <c r="BF330" s="27" t="str">
        <f t="shared" si="34"/>
        <v/>
      </c>
      <c r="BG330" s="27" t="str">
        <f t="shared" ca="1" si="35"/>
        <v/>
      </c>
      <c r="BH330" s="27" t="str">
        <f t="shared" ca="1" si="36"/>
        <v/>
      </c>
    </row>
    <row r="331" spans="1:60" x14ac:dyDescent="0.25">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c r="AT331" s="25"/>
      <c r="AU331" s="25"/>
      <c r="AV331" s="25"/>
      <c r="AW331" s="25"/>
      <c r="AX331" s="25"/>
      <c r="AY331" s="25"/>
      <c r="AZ331" s="25"/>
      <c r="BB331" s="27" t="str">
        <f t="shared" ca="1" si="31"/>
        <v/>
      </c>
      <c r="BC331" s="27" t="str">
        <f t="shared" ca="1" si="32"/>
        <v/>
      </c>
      <c r="BD331" s="27" t="str">
        <f>IF(C331="","",MAX($BD$3:BD330)+1)</f>
        <v/>
      </c>
      <c r="BE331" s="27" t="str">
        <f t="shared" ca="1" si="33"/>
        <v/>
      </c>
      <c r="BF331" s="27" t="str">
        <f t="shared" si="34"/>
        <v/>
      </c>
      <c r="BG331" s="27" t="str">
        <f t="shared" ca="1" si="35"/>
        <v/>
      </c>
      <c r="BH331" s="27" t="str">
        <f t="shared" ca="1" si="36"/>
        <v/>
      </c>
    </row>
    <row r="332" spans="1:60" x14ac:dyDescent="0.25">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c r="AT332" s="25"/>
      <c r="AU332" s="25"/>
      <c r="AV332" s="25"/>
      <c r="AW332" s="25"/>
      <c r="AX332" s="25"/>
      <c r="AY332" s="25"/>
      <c r="AZ332" s="25"/>
      <c r="BB332" s="27" t="str">
        <f t="shared" ca="1" si="31"/>
        <v/>
      </c>
      <c r="BC332" s="27" t="str">
        <f t="shared" ca="1" si="32"/>
        <v/>
      </c>
      <c r="BD332" s="27" t="str">
        <f>IF(C332="","",MAX($BD$3:BD331)+1)</f>
        <v/>
      </c>
      <c r="BE332" s="27" t="str">
        <f t="shared" ca="1" si="33"/>
        <v/>
      </c>
      <c r="BF332" s="27" t="str">
        <f t="shared" si="34"/>
        <v/>
      </c>
      <c r="BG332" s="27" t="str">
        <f t="shared" ca="1" si="35"/>
        <v/>
      </c>
      <c r="BH332" s="27" t="str">
        <f t="shared" ca="1" si="36"/>
        <v/>
      </c>
    </row>
    <row r="333" spans="1:60" x14ac:dyDescent="0.25">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c r="AE333" s="25"/>
      <c r="AF333" s="25"/>
      <c r="AG333" s="25"/>
      <c r="AH333" s="25"/>
      <c r="AI333" s="25"/>
      <c r="AJ333" s="25"/>
      <c r="AK333" s="25"/>
      <c r="AL333" s="25"/>
      <c r="AM333" s="25"/>
      <c r="AN333" s="25"/>
      <c r="AO333" s="25"/>
      <c r="AP333" s="25"/>
      <c r="AQ333" s="25"/>
      <c r="AR333" s="25"/>
      <c r="AS333" s="25"/>
      <c r="AT333" s="25"/>
      <c r="AU333" s="25"/>
      <c r="AV333" s="25"/>
      <c r="AW333" s="25"/>
      <c r="AX333" s="25"/>
      <c r="AY333" s="25"/>
      <c r="AZ333" s="25"/>
      <c r="BB333" s="27" t="str">
        <f t="shared" ca="1" si="31"/>
        <v/>
      </c>
      <c r="BC333" s="27" t="str">
        <f t="shared" ca="1" si="32"/>
        <v/>
      </c>
      <c r="BD333" s="27" t="str">
        <f>IF(C333="","",MAX($BD$3:BD332)+1)</f>
        <v/>
      </c>
      <c r="BE333" s="27" t="str">
        <f t="shared" ca="1" si="33"/>
        <v/>
      </c>
      <c r="BF333" s="27" t="str">
        <f t="shared" si="34"/>
        <v/>
      </c>
      <c r="BG333" s="27" t="str">
        <f t="shared" ca="1" si="35"/>
        <v/>
      </c>
      <c r="BH333" s="27" t="str">
        <f t="shared" ca="1" si="36"/>
        <v/>
      </c>
    </row>
    <row r="334" spans="1:60" x14ac:dyDescent="0.25">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c r="AE334" s="25"/>
      <c r="AF334" s="25"/>
      <c r="AG334" s="25"/>
      <c r="AH334" s="25"/>
      <c r="AI334" s="25"/>
      <c r="AJ334" s="25"/>
      <c r="AK334" s="25"/>
      <c r="AL334" s="25"/>
      <c r="AM334" s="25"/>
      <c r="AN334" s="25"/>
      <c r="AO334" s="25"/>
      <c r="AP334" s="25"/>
      <c r="AQ334" s="25"/>
      <c r="AR334" s="25"/>
      <c r="AS334" s="25"/>
      <c r="AT334" s="25"/>
      <c r="AU334" s="25"/>
      <c r="AV334" s="25"/>
      <c r="AW334" s="25"/>
      <c r="AX334" s="25"/>
      <c r="AY334" s="25"/>
      <c r="AZ334" s="25"/>
      <c r="BB334" s="27" t="str">
        <f t="shared" ca="1" si="31"/>
        <v/>
      </c>
      <c r="BC334" s="27" t="str">
        <f t="shared" ca="1" si="32"/>
        <v/>
      </c>
      <c r="BD334" s="27" t="str">
        <f>IF(C334="","",MAX($BD$3:BD333)+1)</f>
        <v/>
      </c>
      <c r="BE334" s="27" t="str">
        <f t="shared" ca="1" si="33"/>
        <v/>
      </c>
      <c r="BF334" s="27" t="str">
        <f t="shared" si="34"/>
        <v/>
      </c>
      <c r="BG334" s="27" t="str">
        <f t="shared" ca="1" si="35"/>
        <v/>
      </c>
      <c r="BH334" s="27" t="str">
        <f t="shared" ca="1" si="36"/>
        <v/>
      </c>
    </row>
    <row r="335" spans="1:60" x14ac:dyDescent="0.25">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c r="AE335" s="25"/>
      <c r="AF335" s="25"/>
      <c r="AG335" s="25"/>
      <c r="AH335" s="25"/>
      <c r="AI335" s="25"/>
      <c r="AJ335" s="25"/>
      <c r="AK335" s="25"/>
      <c r="AL335" s="25"/>
      <c r="AM335" s="25"/>
      <c r="AN335" s="25"/>
      <c r="AO335" s="25"/>
      <c r="AP335" s="25"/>
      <c r="AQ335" s="25"/>
      <c r="AR335" s="25"/>
      <c r="AS335" s="25"/>
      <c r="AT335" s="25"/>
      <c r="AU335" s="25"/>
      <c r="AV335" s="25"/>
      <c r="AW335" s="25"/>
      <c r="AX335" s="25"/>
      <c r="AY335" s="25"/>
      <c r="AZ335" s="25"/>
      <c r="BB335" s="27" t="str">
        <f t="shared" ca="1" si="31"/>
        <v/>
      </c>
      <c r="BC335" s="27" t="str">
        <f t="shared" ca="1" si="32"/>
        <v/>
      </c>
      <c r="BD335" s="27" t="str">
        <f>IF(C335="","",MAX($BD$3:BD334)+1)</f>
        <v/>
      </c>
      <c r="BE335" s="27" t="str">
        <f t="shared" ca="1" si="33"/>
        <v/>
      </c>
      <c r="BF335" s="27" t="str">
        <f t="shared" si="34"/>
        <v/>
      </c>
      <c r="BG335" s="27" t="str">
        <f t="shared" ca="1" si="35"/>
        <v/>
      </c>
      <c r="BH335" s="27" t="str">
        <f t="shared" ca="1" si="36"/>
        <v/>
      </c>
    </row>
    <row r="336" spans="1:60" x14ac:dyDescent="0.25">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c r="AT336" s="25"/>
      <c r="AU336" s="25"/>
      <c r="AV336" s="25"/>
      <c r="AW336" s="25"/>
      <c r="AX336" s="25"/>
      <c r="AY336" s="25"/>
      <c r="AZ336" s="25"/>
      <c r="BB336" s="27" t="str">
        <f t="shared" ca="1" si="31"/>
        <v/>
      </c>
      <c r="BC336" s="27" t="str">
        <f t="shared" ca="1" si="32"/>
        <v/>
      </c>
      <c r="BD336" s="27" t="str">
        <f>IF(C336="","",MAX($BD$3:BD335)+1)</f>
        <v/>
      </c>
      <c r="BE336" s="27" t="str">
        <f t="shared" ca="1" si="33"/>
        <v/>
      </c>
      <c r="BF336" s="27" t="str">
        <f t="shared" si="34"/>
        <v/>
      </c>
      <c r="BG336" s="27" t="str">
        <f t="shared" ca="1" si="35"/>
        <v/>
      </c>
      <c r="BH336" s="27" t="str">
        <f t="shared" ca="1" si="36"/>
        <v/>
      </c>
    </row>
    <row r="337" spans="1:60" x14ac:dyDescent="0.25">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c r="AE337" s="25"/>
      <c r="AF337" s="25"/>
      <c r="AG337" s="25"/>
      <c r="AH337" s="25"/>
      <c r="AI337" s="25"/>
      <c r="AJ337" s="25"/>
      <c r="AK337" s="25"/>
      <c r="AL337" s="25"/>
      <c r="AM337" s="25"/>
      <c r="AN337" s="25"/>
      <c r="AO337" s="25"/>
      <c r="AP337" s="25"/>
      <c r="AQ337" s="25"/>
      <c r="AR337" s="25"/>
      <c r="AS337" s="25"/>
      <c r="AT337" s="25"/>
      <c r="AU337" s="25"/>
      <c r="AV337" s="25"/>
      <c r="AW337" s="25"/>
      <c r="AX337" s="25"/>
      <c r="AY337" s="25"/>
      <c r="AZ337" s="25"/>
      <c r="BB337" s="27" t="str">
        <f t="shared" ca="1" si="31"/>
        <v/>
      </c>
      <c r="BC337" s="27" t="str">
        <f t="shared" ca="1" si="32"/>
        <v/>
      </c>
      <c r="BD337" s="27" t="str">
        <f>IF(C337="","",MAX($BD$3:BD336)+1)</f>
        <v/>
      </c>
      <c r="BE337" s="27" t="str">
        <f t="shared" ca="1" si="33"/>
        <v/>
      </c>
      <c r="BF337" s="27" t="str">
        <f t="shared" si="34"/>
        <v/>
      </c>
      <c r="BG337" s="27" t="str">
        <f t="shared" ca="1" si="35"/>
        <v/>
      </c>
      <c r="BH337" s="27" t="str">
        <f t="shared" ca="1" si="36"/>
        <v/>
      </c>
    </row>
    <row r="338" spans="1:60" x14ac:dyDescent="0.25">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c r="AE338" s="25"/>
      <c r="AF338" s="25"/>
      <c r="AG338" s="25"/>
      <c r="AH338" s="25"/>
      <c r="AI338" s="25"/>
      <c r="AJ338" s="25"/>
      <c r="AK338" s="25"/>
      <c r="AL338" s="25"/>
      <c r="AM338" s="25"/>
      <c r="AN338" s="25"/>
      <c r="AO338" s="25"/>
      <c r="AP338" s="25"/>
      <c r="AQ338" s="25"/>
      <c r="AR338" s="25"/>
      <c r="AS338" s="25"/>
      <c r="AT338" s="25"/>
      <c r="AU338" s="25"/>
      <c r="AV338" s="25"/>
      <c r="AW338" s="25"/>
      <c r="AX338" s="25"/>
      <c r="AY338" s="25"/>
      <c r="AZ338" s="25"/>
      <c r="BB338" s="27" t="str">
        <f t="shared" ca="1" si="31"/>
        <v/>
      </c>
      <c r="BC338" s="27" t="str">
        <f t="shared" ca="1" si="32"/>
        <v/>
      </c>
      <c r="BD338" s="27" t="str">
        <f>IF(C338="","",MAX($BD$3:BD337)+1)</f>
        <v/>
      </c>
      <c r="BE338" s="27" t="str">
        <f t="shared" ca="1" si="33"/>
        <v/>
      </c>
      <c r="BF338" s="27" t="str">
        <f t="shared" si="34"/>
        <v/>
      </c>
      <c r="BG338" s="27" t="str">
        <f t="shared" ca="1" si="35"/>
        <v/>
      </c>
      <c r="BH338" s="27" t="str">
        <f t="shared" ca="1" si="36"/>
        <v/>
      </c>
    </row>
    <row r="339" spans="1:60" x14ac:dyDescent="0.25">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c r="AE339" s="25"/>
      <c r="AF339" s="25"/>
      <c r="AG339" s="25"/>
      <c r="AH339" s="25"/>
      <c r="AI339" s="25"/>
      <c r="AJ339" s="25"/>
      <c r="AK339" s="25"/>
      <c r="AL339" s="25"/>
      <c r="AM339" s="25"/>
      <c r="AN339" s="25"/>
      <c r="AO339" s="25"/>
      <c r="AP339" s="25"/>
      <c r="AQ339" s="25"/>
      <c r="AR339" s="25"/>
      <c r="AS339" s="25"/>
      <c r="AT339" s="25"/>
      <c r="AU339" s="25"/>
      <c r="AV339" s="25"/>
      <c r="AW339" s="25"/>
      <c r="AX339" s="25"/>
      <c r="AY339" s="25"/>
      <c r="AZ339" s="25"/>
      <c r="BB339" s="27" t="str">
        <f t="shared" ca="1" si="31"/>
        <v/>
      </c>
      <c r="BC339" s="27" t="str">
        <f t="shared" ca="1" si="32"/>
        <v/>
      </c>
      <c r="BD339" s="27" t="str">
        <f>IF(C339="","",MAX($BD$3:BD338)+1)</f>
        <v/>
      </c>
      <c r="BE339" s="27" t="str">
        <f t="shared" ca="1" si="33"/>
        <v/>
      </c>
      <c r="BF339" s="27" t="str">
        <f t="shared" si="34"/>
        <v/>
      </c>
      <c r="BG339" s="27" t="str">
        <f t="shared" ca="1" si="35"/>
        <v/>
      </c>
      <c r="BH339" s="27" t="str">
        <f t="shared" ca="1" si="36"/>
        <v/>
      </c>
    </row>
    <row r="340" spans="1:60" x14ac:dyDescent="0.25">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c r="AE340" s="25"/>
      <c r="AF340" s="25"/>
      <c r="AG340" s="25"/>
      <c r="AH340" s="25"/>
      <c r="AI340" s="25"/>
      <c r="AJ340" s="25"/>
      <c r="AK340" s="25"/>
      <c r="AL340" s="25"/>
      <c r="AM340" s="25"/>
      <c r="AN340" s="25"/>
      <c r="AO340" s="25"/>
      <c r="AP340" s="25"/>
      <c r="AQ340" s="25"/>
      <c r="AR340" s="25"/>
      <c r="AS340" s="25"/>
      <c r="AT340" s="25"/>
      <c r="AU340" s="25"/>
      <c r="AV340" s="25"/>
      <c r="AW340" s="25"/>
      <c r="AX340" s="25"/>
      <c r="AY340" s="25"/>
      <c r="AZ340" s="25"/>
      <c r="BB340" s="27" t="str">
        <f t="shared" ca="1" si="31"/>
        <v/>
      </c>
      <c r="BC340" s="27" t="str">
        <f t="shared" ca="1" si="32"/>
        <v/>
      </c>
      <c r="BD340" s="27" t="str">
        <f>IF(C340="","",MAX($BD$3:BD339)+1)</f>
        <v/>
      </c>
      <c r="BE340" s="27" t="str">
        <f t="shared" ca="1" si="33"/>
        <v/>
      </c>
      <c r="BF340" s="27" t="str">
        <f t="shared" si="34"/>
        <v/>
      </c>
      <c r="BG340" s="27" t="str">
        <f t="shared" ca="1" si="35"/>
        <v/>
      </c>
      <c r="BH340" s="27" t="str">
        <f t="shared" ca="1" si="36"/>
        <v/>
      </c>
    </row>
    <row r="341" spans="1:60" x14ac:dyDescent="0.25">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c r="AE341" s="25"/>
      <c r="AF341" s="25"/>
      <c r="AG341" s="25"/>
      <c r="AH341" s="25"/>
      <c r="AI341" s="25"/>
      <c r="AJ341" s="25"/>
      <c r="AK341" s="25"/>
      <c r="AL341" s="25"/>
      <c r="AM341" s="25"/>
      <c r="AN341" s="25"/>
      <c r="AO341" s="25"/>
      <c r="AP341" s="25"/>
      <c r="AQ341" s="25"/>
      <c r="AR341" s="25"/>
      <c r="AS341" s="25"/>
      <c r="AT341" s="25"/>
      <c r="AU341" s="25"/>
      <c r="AV341" s="25"/>
      <c r="AW341" s="25"/>
      <c r="AX341" s="25"/>
      <c r="AY341" s="25"/>
      <c r="AZ341" s="25"/>
      <c r="BB341" s="27" t="str">
        <f t="shared" ca="1" si="31"/>
        <v/>
      </c>
      <c r="BC341" s="27" t="str">
        <f t="shared" ca="1" si="32"/>
        <v/>
      </c>
      <c r="BD341" s="27" t="str">
        <f>IF(C341="","",MAX($BD$3:BD340)+1)</f>
        <v/>
      </c>
      <c r="BE341" s="27" t="str">
        <f t="shared" ca="1" si="33"/>
        <v/>
      </c>
      <c r="BF341" s="27" t="str">
        <f t="shared" si="34"/>
        <v/>
      </c>
      <c r="BG341" s="27" t="str">
        <f t="shared" ca="1" si="35"/>
        <v/>
      </c>
      <c r="BH341" s="27" t="str">
        <f t="shared" ca="1" si="36"/>
        <v/>
      </c>
    </row>
    <row r="342" spans="1:60" x14ac:dyDescent="0.25">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c r="AE342" s="25"/>
      <c r="AF342" s="25"/>
      <c r="AG342" s="25"/>
      <c r="AH342" s="25"/>
      <c r="AI342" s="25"/>
      <c r="AJ342" s="25"/>
      <c r="AK342" s="25"/>
      <c r="AL342" s="25"/>
      <c r="AM342" s="25"/>
      <c r="AN342" s="25"/>
      <c r="AO342" s="25"/>
      <c r="AP342" s="25"/>
      <c r="AQ342" s="25"/>
      <c r="AR342" s="25"/>
      <c r="AS342" s="25"/>
      <c r="AT342" s="25"/>
      <c r="AU342" s="25"/>
      <c r="AV342" s="25"/>
      <c r="AW342" s="25"/>
      <c r="AX342" s="25"/>
      <c r="AY342" s="25"/>
      <c r="AZ342" s="25"/>
      <c r="BB342" s="27" t="str">
        <f t="shared" ca="1" si="31"/>
        <v/>
      </c>
      <c r="BC342" s="27" t="str">
        <f t="shared" ca="1" si="32"/>
        <v/>
      </c>
      <c r="BD342" s="27" t="str">
        <f>IF(C342="","",MAX($BD$3:BD341)+1)</f>
        <v/>
      </c>
      <c r="BE342" s="27" t="str">
        <f t="shared" ca="1" si="33"/>
        <v/>
      </c>
      <c r="BF342" s="27" t="str">
        <f t="shared" si="34"/>
        <v/>
      </c>
      <c r="BG342" s="27" t="str">
        <f t="shared" ca="1" si="35"/>
        <v/>
      </c>
      <c r="BH342" s="27" t="str">
        <f t="shared" ca="1" si="36"/>
        <v/>
      </c>
    </row>
    <row r="343" spans="1:60" x14ac:dyDescent="0.25">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c r="AE343" s="25"/>
      <c r="AF343" s="25"/>
      <c r="AG343" s="25"/>
      <c r="AH343" s="25"/>
      <c r="AI343" s="25"/>
      <c r="AJ343" s="25"/>
      <c r="AK343" s="25"/>
      <c r="AL343" s="25"/>
      <c r="AM343" s="25"/>
      <c r="AN343" s="25"/>
      <c r="AO343" s="25"/>
      <c r="AP343" s="25"/>
      <c r="AQ343" s="25"/>
      <c r="AR343" s="25"/>
      <c r="AS343" s="25"/>
      <c r="AT343" s="25"/>
      <c r="AU343" s="25"/>
      <c r="AV343" s="25"/>
      <c r="AW343" s="25"/>
      <c r="AX343" s="25"/>
      <c r="AY343" s="25"/>
      <c r="AZ343" s="25"/>
      <c r="BB343" s="27" t="str">
        <f t="shared" ca="1" si="31"/>
        <v/>
      </c>
      <c r="BC343" s="27" t="str">
        <f t="shared" ca="1" si="32"/>
        <v/>
      </c>
      <c r="BD343" s="27" t="str">
        <f>IF(C343="","",MAX($BD$3:BD342)+1)</f>
        <v/>
      </c>
      <c r="BE343" s="27" t="str">
        <f t="shared" ca="1" si="33"/>
        <v/>
      </c>
      <c r="BF343" s="27" t="str">
        <f t="shared" si="34"/>
        <v/>
      </c>
      <c r="BG343" s="27" t="str">
        <f t="shared" ca="1" si="35"/>
        <v/>
      </c>
      <c r="BH343" s="27" t="str">
        <f t="shared" ca="1" si="36"/>
        <v/>
      </c>
    </row>
    <row r="344" spans="1:60" x14ac:dyDescent="0.25">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c r="AE344" s="25"/>
      <c r="AF344" s="25"/>
      <c r="AG344" s="25"/>
      <c r="AH344" s="25"/>
      <c r="AI344" s="25"/>
      <c r="AJ344" s="25"/>
      <c r="AK344" s="25"/>
      <c r="AL344" s="25"/>
      <c r="AM344" s="25"/>
      <c r="AN344" s="25"/>
      <c r="AO344" s="25"/>
      <c r="AP344" s="25"/>
      <c r="AQ344" s="25"/>
      <c r="AR344" s="25"/>
      <c r="AS344" s="25"/>
      <c r="AT344" s="25"/>
      <c r="AU344" s="25"/>
      <c r="AV344" s="25"/>
      <c r="AW344" s="25"/>
      <c r="AX344" s="25"/>
      <c r="AY344" s="25"/>
      <c r="AZ344" s="25"/>
      <c r="BB344" s="27" t="str">
        <f t="shared" ca="1" si="31"/>
        <v/>
      </c>
      <c r="BC344" s="27" t="str">
        <f t="shared" ca="1" si="32"/>
        <v/>
      </c>
      <c r="BD344" s="27" t="str">
        <f>IF(C344="","",MAX($BD$3:BD343)+1)</f>
        <v/>
      </c>
      <c r="BE344" s="27" t="str">
        <f t="shared" ca="1" si="33"/>
        <v/>
      </c>
      <c r="BF344" s="27" t="str">
        <f t="shared" si="34"/>
        <v/>
      </c>
      <c r="BG344" s="27" t="str">
        <f t="shared" ca="1" si="35"/>
        <v/>
      </c>
      <c r="BH344" s="27" t="str">
        <f t="shared" ca="1" si="36"/>
        <v/>
      </c>
    </row>
    <row r="345" spans="1:60" x14ac:dyDescent="0.25">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c r="AT345" s="25"/>
      <c r="AU345" s="25"/>
      <c r="AV345" s="25"/>
      <c r="AW345" s="25"/>
      <c r="AX345" s="25"/>
      <c r="AY345" s="25"/>
      <c r="AZ345" s="25"/>
      <c r="BB345" s="27" t="str">
        <f t="shared" ca="1" si="31"/>
        <v/>
      </c>
      <c r="BC345" s="27" t="str">
        <f t="shared" ca="1" si="32"/>
        <v/>
      </c>
      <c r="BD345" s="27" t="str">
        <f>IF(C345="","",MAX($BD$3:BD344)+1)</f>
        <v/>
      </c>
      <c r="BE345" s="27" t="str">
        <f t="shared" ca="1" si="33"/>
        <v/>
      </c>
      <c r="BF345" s="27" t="str">
        <f t="shared" si="34"/>
        <v/>
      </c>
      <c r="BG345" s="27" t="str">
        <f t="shared" ca="1" si="35"/>
        <v/>
      </c>
      <c r="BH345" s="27" t="str">
        <f t="shared" ca="1" si="36"/>
        <v/>
      </c>
    </row>
    <row r="346" spans="1:60" x14ac:dyDescent="0.25">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c r="AT346" s="25"/>
      <c r="AU346" s="25"/>
      <c r="AV346" s="25"/>
      <c r="AW346" s="25"/>
      <c r="AX346" s="25"/>
      <c r="AY346" s="25"/>
      <c r="AZ346" s="25"/>
      <c r="BB346" s="27" t="str">
        <f t="shared" ca="1" si="31"/>
        <v/>
      </c>
      <c r="BC346" s="27" t="str">
        <f t="shared" ca="1" si="32"/>
        <v/>
      </c>
      <c r="BD346" s="27" t="str">
        <f>IF(C346="","",MAX($BD$3:BD345)+1)</f>
        <v/>
      </c>
      <c r="BE346" s="27" t="str">
        <f t="shared" ca="1" si="33"/>
        <v/>
      </c>
      <c r="BF346" s="27" t="str">
        <f t="shared" si="34"/>
        <v/>
      </c>
      <c r="BG346" s="27" t="str">
        <f t="shared" ca="1" si="35"/>
        <v/>
      </c>
      <c r="BH346" s="27" t="str">
        <f t="shared" ca="1" si="36"/>
        <v/>
      </c>
    </row>
    <row r="347" spans="1:60" x14ac:dyDescent="0.25">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c r="AT347" s="25"/>
      <c r="AU347" s="25"/>
      <c r="AV347" s="25"/>
      <c r="AW347" s="25"/>
      <c r="AX347" s="25"/>
      <c r="AY347" s="25"/>
      <c r="AZ347" s="25"/>
      <c r="BB347" s="27" t="str">
        <f t="shared" ca="1" si="31"/>
        <v/>
      </c>
      <c r="BC347" s="27" t="str">
        <f t="shared" ca="1" si="32"/>
        <v/>
      </c>
      <c r="BD347" s="27" t="str">
        <f>IF(C347="","",MAX($BD$3:BD346)+1)</f>
        <v/>
      </c>
      <c r="BE347" s="27" t="str">
        <f t="shared" ca="1" si="33"/>
        <v/>
      </c>
      <c r="BF347" s="27" t="str">
        <f t="shared" si="34"/>
        <v/>
      </c>
      <c r="BG347" s="27" t="str">
        <f t="shared" ca="1" si="35"/>
        <v/>
      </c>
      <c r="BH347" s="27" t="str">
        <f t="shared" ca="1" si="36"/>
        <v/>
      </c>
    </row>
    <row r="348" spans="1:60" x14ac:dyDescent="0.25">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B348" s="27" t="str">
        <f t="shared" ca="1" si="31"/>
        <v/>
      </c>
      <c r="BC348" s="27" t="str">
        <f t="shared" ca="1" si="32"/>
        <v/>
      </c>
      <c r="BD348" s="27" t="str">
        <f>IF(C348="","",MAX($BD$3:BD347)+1)</f>
        <v/>
      </c>
      <c r="BE348" s="27" t="str">
        <f t="shared" ca="1" si="33"/>
        <v/>
      </c>
      <c r="BF348" s="27" t="str">
        <f t="shared" si="34"/>
        <v/>
      </c>
      <c r="BG348" s="27" t="str">
        <f t="shared" ca="1" si="35"/>
        <v/>
      </c>
      <c r="BH348" s="27" t="str">
        <f t="shared" ca="1" si="36"/>
        <v/>
      </c>
    </row>
    <row r="349" spans="1:60" x14ac:dyDescent="0.25">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c r="AT349" s="25"/>
      <c r="AU349" s="25"/>
      <c r="AV349" s="25"/>
      <c r="AW349" s="25"/>
      <c r="AX349" s="25"/>
      <c r="AY349" s="25"/>
      <c r="AZ349" s="25"/>
      <c r="BB349" s="27" t="str">
        <f t="shared" ca="1" si="31"/>
        <v/>
      </c>
      <c r="BC349" s="27" t="str">
        <f t="shared" ca="1" si="32"/>
        <v/>
      </c>
      <c r="BD349" s="27" t="str">
        <f>IF(C349="","",MAX($BD$3:BD348)+1)</f>
        <v/>
      </c>
      <c r="BE349" s="27" t="str">
        <f t="shared" ca="1" si="33"/>
        <v/>
      </c>
      <c r="BF349" s="27" t="str">
        <f t="shared" si="34"/>
        <v/>
      </c>
      <c r="BG349" s="27" t="str">
        <f t="shared" ca="1" si="35"/>
        <v/>
      </c>
      <c r="BH349" s="27" t="str">
        <f t="shared" ca="1" si="36"/>
        <v/>
      </c>
    </row>
    <row r="350" spans="1:60" x14ac:dyDescent="0.25">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25"/>
      <c r="AT350" s="25"/>
      <c r="AU350" s="25"/>
      <c r="AV350" s="25"/>
      <c r="AW350" s="25"/>
      <c r="AX350" s="25"/>
      <c r="AY350" s="25"/>
      <c r="AZ350" s="25"/>
      <c r="BB350" s="27" t="str">
        <f t="shared" ca="1" si="31"/>
        <v/>
      </c>
      <c r="BC350" s="27" t="str">
        <f t="shared" ca="1" si="32"/>
        <v/>
      </c>
      <c r="BD350" s="27" t="str">
        <f>IF(C350="","",MAX($BD$3:BD349)+1)</f>
        <v/>
      </c>
      <c r="BE350" s="27" t="str">
        <f t="shared" ca="1" si="33"/>
        <v/>
      </c>
      <c r="BF350" s="27" t="str">
        <f t="shared" si="34"/>
        <v/>
      </c>
      <c r="BG350" s="27" t="str">
        <f t="shared" ca="1" si="35"/>
        <v/>
      </c>
      <c r="BH350" s="27" t="str">
        <f t="shared" ca="1" si="36"/>
        <v/>
      </c>
    </row>
    <row r="351" spans="1:60" x14ac:dyDescent="0.25">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25"/>
      <c r="AT351" s="25"/>
      <c r="AU351" s="25"/>
      <c r="AV351" s="25"/>
      <c r="AW351" s="25"/>
      <c r="AX351" s="25"/>
      <c r="AY351" s="25"/>
      <c r="AZ351" s="25"/>
      <c r="BB351" s="27" t="str">
        <f t="shared" ca="1" si="31"/>
        <v/>
      </c>
      <c r="BC351" s="27" t="str">
        <f t="shared" ca="1" si="32"/>
        <v/>
      </c>
      <c r="BD351" s="27" t="str">
        <f>IF(C351="","",MAX($BD$3:BD350)+1)</f>
        <v/>
      </c>
      <c r="BE351" s="27" t="str">
        <f t="shared" ca="1" si="33"/>
        <v/>
      </c>
      <c r="BF351" s="27" t="str">
        <f t="shared" si="34"/>
        <v/>
      </c>
      <c r="BG351" s="27" t="str">
        <f t="shared" ca="1" si="35"/>
        <v/>
      </c>
      <c r="BH351" s="27" t="str">
        <f t="shared" ca="1" si="36"/>
        <v/>
      </c>
    </row>
    <row r="352" spans="1:60" x14ac:dyDescent="0.25">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c r="AE352" s="25"/>
      <c r="AF352" s="25"/>
      <c r="AG352" s="25"/>
      <c r="AH352" s="25"/>
      <c r="AI352" s="25"/>
      <c r="AJ352" s="25"/>
      <c r="AK352" s="25"/>
      <c r="AL352" s="25"/>
      <c r="AM352" s="25"/>
      <c r="AN352" s="25"/>
      <c r="AO352" s="25"/>
      <c r="AP352" s="25"/>
      <c r="AQ352" s="25"/>
      <c r="AR352" s="25"/>
      <c r="AS352" s="25"/>
      <c r="AT352" s="25"/>
      <c r="AU352" s="25"/>
      <c r="AV352" s="25"/>
      <c r="AW352" s="25"/>
      <c r="AX352" s="25"/>
      <c r="AY352" s="25"/>
      <c r="AZ352" s="25"/>
      <c r="BB352" s="27" t="str">
        <f t="shared" ca="1" si="31"/>
        <v/>
      </c>
      <c r="BC352" s="27" t="str">
        <f t="shared" ca="1" si="32"/>
        <v/>
      </c>
      <c r="BD352" s="27" t="str">
        <f>IF(C352="","",MAX($BD$3:BD351)+1)</f>
        <v/>
      </c>
      <c r="BE352" s="27" t="str">
        <f t="shared" ca="1" si="33"/>
        <v/>
      </c>
      <c r="BF352" s="27" t="str">
        <f t="shared" si="34"/>
        <v/>
      </c>
      <c r="BG352" s="27" t="str">
        <f t="shared" ca="1" si="35"/>
        <v/>
      </c>
      <c r="BH352" s="27" t="str">
        <f t="shared" ca="1" si="36"/>
        <v/>
      </c>
    </row>
    <row r="353" spans="1:60" x14ac:dyDescent="0.25">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c r="AE353" s="25"/>
      <c r="AF353" s="25"/>
      <c r="AG353" s="25"/>
      <c r="AH353" s="25"/>
      <c r="AI353" s="25"/>
      <c r="AJ353" s="25"/>
      <c r="AK353" s="25"/>
      <c r="AL353" s="25"/>
      <c r="AM353" s="25"/>
      <c r="AN353" s="25"/>
      <c r="AO353" s="25"/>
      <c r="AP353" s="25"/>
      <c r="AQ353" s="25"/>
      <c r="AR353" s="25"/>
      <c r="AS353" s="25"/>
      <c r="AT353" s="25"/>
      <c r="AU353" s="25"/>
      <c r="AV353" s="25"/>
      <c r="AW353" s="25"/>
      <c r="AX353" s="25"/>
      <c r="AY353" s="25"/>
      <c r="AZ353" s="25"/>
      <c r="BB353" s="27" t="str">
        <f t="shared" ca="1" si="31"/>
        <v/>
      </c>
      <c r="BC353" s="27" t="str">
        <f t="shared" ca="1" si="32"/>
        <v/>
      </c>
      <c r="BD353" s="27" t="str">
        <f>IF(C353="","",MAX($BD$3:BD352)+1)</f>
        <v/>
      </c>
      <c r="BE353" s="27" t="str">
        <f t="shared" ca="1" si="33"/>
        <v/>
      </c>
      <c r="BF353" s="27" t="str">
        <f t="shared" si="34"/>
        <v/>
      </c>
      <c r="BG353" s="27" t="str">
        <f t="shared" ca="1" si="35"/>
        <v/>
      </c>
      <c r="BH353" s="27" t="str">
        <f t="shared" ca="1" si="36"/>
        <v/>
      </c>
    </row>
    <row r="354" spans="1:60" x14ac:dyDescent="0.25">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c r="AE354" s="25"/>
      <c r="AF354" s="25"/>
      <c r="AG354" s="25"/>
      <c r="AH354" s="25"/>
      <c r="AI354" s="25"/>
      <c r="AJ354" s="25"/>
      <c r="AK354" s="25"/>
      <c r="AL354" s="25"/>
      <c r="AM354" s="25"/>
      <c r="AN354" s="25"/>
      <c r="AO354" s="25"/>
      <c r="AP354" s="25"/>
      <c r="AQ354" s="25"/>
      <c r="AR354" s="25"/>
      <c r="AS354" s="25"/>
      <c r="AT354" s="25"/>
      <c r="AU354" s="25"/>
      <c r="AV354" s="25"/>
      <c r="AW354" s="25"/>
      <c r="AX354" s="25"/>
      <c r="AY354" s="25"/>
      <c r="AZ354" s="25"/>
      <c r="BB354" s="27" t="str">
        <f t="shared" ca="1" si="31"/>
        <v/>
      </c>
      <c r="BC354" s="27" t="str">
        <f t="shared" ca="1" si="32"/>
        <v/>
      </c>
      <c r="BD354" s="27" t="str">
        <f>IF(C354="","",MAX($BD$3:BD353)+1)</f>
        <v/>
      </c>
      <c r="BE354" s="27" t="str">
        <f t="shared" ca="1" si="33"/>
        <v/>
      </c>
      <c r="BF354" s="27" t="str">
        <f t="shared" si="34"/>
        <v/>
      </c>
      <c r="BG354" s="27" t="str">
        <f t="shared" ca="1" si="35"/>
        <v/>
      </c>
      <c r="BH354" s="27" t="str">
        <f t="shared" ca="1" si="36"/>
        <v/>
      </c>
    </row>
    <row r="355" spans="1:60" x14ac:dyDescent="0.25">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c r="AE355" s="25"/>
      <c r="AF355" s="25"/>
      <c r="AG355" s="25"/>
      <c r="AH355" s="25"/>
      <c r="AI355" s="25"/>
      <c r="AJ355" s="25"/>
      <c r="AK355" s="25"/>
      <c r="AL355" s="25"/>
      <c r="AM355" s="25"/>
      <c r="AN355" s="25"/>
      <c r="AO355" s="25"/>
      <c r="AP355" s="25"/>
      <c r="AQ355" s="25"/>
      <c r="AR355" s="25"/>
      <c r="AS355" s="25"/>
      <c r="AT355" s="25"/>
      <c r="AU355" s="25"/>
      <c r="AV355" s="25"/>
      <c r="AW355" s="25"/>
      <c r="AX355" s="25"/>
      <c r="AY355" s="25"/>
      <c r="AZ355" s="25"/>
      <c r="BB355" s="27" t="str">
        <f t="shared" ca="1" si="31"/>
        <v/>
      </c>
      <c r="BC355" s="27" t="str">
        <f t="shared" ca="1" si="32"/>
        <v/>
      </c>
      <c r="BD355" s="27" t="str">
        <f>IF(C355="","",MAX($BD$3:BD354)+1)</f>
        <v/>
      </c>
      <c r="BE355" s="27" t="str">
        <f t="shared" ca="1" si="33"/>
        <v/>
      </c>
      <c r="BF355" s="27" t="str">
        <f t="shared" si="34"/>
        <v/>
      </c>
      <c r="BG355" s="27" t="str">
        <f t="shared" ca="1" si="35"/>
        <v/>
      </c>
      <c r="BH355" s="27" t="str">
        <f t="shared" ca="1" si="36"/>
        <v/>
      </c>
    </row>
    <row r="356" spans="1:60" x14ac:dyDescent="0.25">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B356" s="27" t="str">
        <f t="shared" ca="1" si="31"/>
        <v/>
      </c>
      <c r="BC356" s="27" t="str">
        <f t="shared" ca="1" si="32"/>
        <v/>
      </c>
      <c r="BD356" s="27" t="str">
        <f>IF(C356="","",MAX($BD$3:BD355)+1)</f>
        <v/>
      </c>
      <c r="BE356" s="27" t="str">
        <f t="shared" ca="1" si="33"/>
        <v/>
      </c>
      <c r="BF356" s="27" t="str">
        <f t="shared" si="34"/>
        <v/>
      </c>
      <c r="BG356" s="27" t="str">
        <f t="shared" ca="1" si="35"/>
        <v/>
      </c>
      <c r="BH356" s="27" t="str">
        <f t="shared" ca="1" si="36"/>
        <v/>
      </c>
    </row>
    <row r="357" spans="1:60" x14ac:dyDescent="0.25">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c r="AT357" s="25"/>
      <c r="AU357" s="25"/>
      <c r="AV357" s="25"/>
      <c r="AW357" s="25"/>
      <c r="AX357" s="25"/>
      <c r="AY357" s="25"/>
      <c r="AZ357" s="25"/>
      <c r="BB357" s="27" t="str">
        <f t="shared" ca="1" si="31"/>
        <v/>
      </c>
      <c r="BC357" s="27" t="str">
        <f t="shared" ca="1" si="32"/>
        <v/>
      </c>
      <c r="BD357" s="27" t="str">
        <f>IF(C357="","",MAX($BD$3:BD356)+1)</f>
        <v/>
      </c>
      <c r="BE357" s="27" t="str">
        <f t="shared" ca="1" si="33"/>
        <v/>
      </c>
      <c r="BF357" s="27" t="str">
        <f t="shared" si="34"/>
        <v/>
      </c>
      <c r="BG357" s="27" t="str">
        <f t="shared" ca="1" si="35"/>
        <v/>
      </c>
      <c r="BH357" s="27" t="str">
        <f t="shared" ca="1" si="36"/>
        <v/>
      </c>
    </row>
    <row r="358" spans="1:60" x14ac:dyDescent="0.25">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c r="AT358" s="25"/>
      <c r="AU358" s="25"/>
      <c r="AV358" s="25"/>
      <c r="AW358" s="25"/>
      <c r="AX358" s="25"/>
      <c r="AY358" s="25"/>
      <c r="AZ358" s="25"/>
      <c r="BB358" s="27" t="str">
        <f t="shared" ca="1" si="31"/>
        <v/>
      </c>
      <c r="BC358" s="27" t="str">
        <f t="shared" ca="1" si="32"/>
        <v/>
      </c>
      <c r="BD358" s="27" t="str">
        <f>IF(C358="","",MAX($BD$3:BD357)+1)</f>
        <v/>
      </c>
      <c r="BE358" s="27" t="str">
        <f t="shared" ca="1" si="33"/>
        <v/>
      </c>
      <c r="BF358" s="27" t="str">
        <f t="shared" si="34"/>
        <v/>
      </c>
      <c r="BG358" s="27" t="str">
        <f t="shared" ca="1" si="35"/>
        <v/>
      </c>
      <c r="BH358" s="27" t="str">
        <f t="shared" ca="1" si="36"/>
        <v/>
      </c>
    </row>
    <row r="359" spans="1:60" x14ac:dyDescent="0.25">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c r="AT359" s="25"/>
      <c r="AU359" s="25"/>
      <c r="AV359" s="25"/>
      <c r="AW359" s="25"/>
      <c r="AX359" s="25"/>
      <c r="AY359" s="25"/>
      <c r="AZ359" s="25"/>
      <c r="BB359" s="27" t="str">
        <f t="shared" ca="1" si="31"/>
        <v/>
      </c>
      <c r="BC359" s="27" t="str">
        <f t="shared" ca="1" si="32"/>
        <v/>
      </c>
      <c r="BD359" s="27" t="str">
        <f>IF(C359="","",MAX($BD$3:BD358)+1)</f>
        <v/>
      </c>
      <c r="BE359" s="27" t="str">
        <f t="shared" ca="1" si="33"/>
        <v/>
      </c>
      <c r="BF359" s="27" t="str">
        <f t="shared" si="34"/>
        <v/>
      </c>
      <c r="BG359" s="27" t="str">
        <f t="shared" ca="1" si="35"/>
        <v/>
      </c>
      <c r="BH359" s="27" t="str">
        <f t="shared" ca="1" si="36"/>
        <v/>
      </c>
    </row>
    <row r="360" spans="1:60" x14ac:dyDescent="0.25">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c r="AT360" s="25"/>
      <c r="AU360" s="25"/>
      <c r="AV360" s="25"/>
      <c r="AW360" s="25"/>
      <c r="AX360" s="25"/>
      <c r="AY360" s="25"/>
      <c r="AZ360" s="25"/>
      <c r="BB360" s="27" t="str">
        <f t="shared" ca="1" si="31"/>
        <v/>
      </c>
      <c r="BC360" s="27" t="str">
        <f t="shared" ca="1" si="32"/>
        <v/>
      </c>
      <c r="BD360" s="27" t="str">
        <f>IF(C360="","",MAX($BD$3:BD359)+1)</f>
        <v/>
      </c>
      <c r="BE360" s="27" t="str">
        <f t="shared" ca="1" si="33"/>
        <v/>
      </c>
      <c r="BF360" s="27" t="str">
        <f t="shared" si="34"/>
        <v/>
      </c>
      <c r="BG360" s="27" t="str">
        <f t="shared" ca="1" si="35"/>
        <v/>
      </c>
      <c r="BH360" s="27" t="str">
        <f t="shared" ca="1" si="36"/>
        <v/>
      </c>
    </row>
    <row r="361" spans="1:60" x14ac:dyDescent="0.25">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c r="AT361" s="25"/>
      <c r="AU361" s="25"/>
      <c r="AV361" s="25"/>
      <c r="AW361" s="25"/>
      <c r="AX361" s="25"/>
      <c r="AY361" s="25"/>
      <c r="AZ361" s="25"/>
      <c r="BB361" s="27" t="str">
        <f t="shared" ca="1" si="31"/>
        <v/>
      </c>
      <c r="BC361" s="27" t="str">
        <f t="shared" ca="1" si="32"/>
        <v/>
      </c>
      <c r="BD361" s="27" t="str">
        <f>IF(C361="","",MAX($BD$3:BD360)+1)</f>
        <v/>
      </c>
      <c r="BE361" s="27" t="str">
        <f t="shared" ca="1" si="33"/>
        <v/>
      </c>
      <c r="BF361" s="27" t="str">
        <f t="shared" si="34"/>
        <v/>
      </c>
      <c r="BG361" s="27" t="str">
        <f t="shared" ca="1" si="35"/>
        <v/>
      </c>
      <c r="BH361" s="27" t="str">
        <f t="shared" ca="1" si="36"/>
        <v/>
      </c>
    </row>
    <row r="362" spans="1:60" x14ac:dyDescent="0.25">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c r="AT362" s="25"/>
      <c r="AU362" s="25"/>
      <c r="AV362" s="25"/>
      <c r="AW362" s="25"/>
      <c r="AX362" s="25"/>
      <c r="AY362" s="25"/>
      <c r="AZ362" s="25"/>
      <c r="BB362" s="27" t="str">
        <f t="shared" ca="1" si="31"/>
        <v/>
      </c>
      <c r="BC362" s="27" t="str">
        <f t="shared" ca="1" si="32"/>
        <v/>
      </c>
      <c r="BD362" s="27" t="str">
        <f>IF(C362="","",MAX($BD$3:BD361)+1)</f>
        <v/>
      </c>
      <c r="BE362" s="27" t="str">
        <f t="shared" ca="1" si="33"/>
        <v/>
      </c>
      <c r="BF362" s="27" t="str">
        <f t="shared" si="34"/>
        <v/>
      </c>
      <c r="BG362" s="27" t="str">
        <f t="shared" ca="1" si="35"/>
        <v/>
      </c>
      <c r="BH362" s="27" t="str">
        <f t="shared" ca="1" si="36"/>
        <v/>
      </c>
    </row>
    <row r="363" spans="1:60" x14ac:dyDescent="0.25">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B363" s="27" t="str">
        <f t="shared" ca="1" si="31"/>
        <v/>
      </c>
      <c r="BC363" s="27" t="str">
        <f t="shared" ca="1" si="32"/>
        <v/>
      </c>
      <c r="BD363" s="27" t="str">
        <f>IF(C363="","",MAX($BD$3:BD362)+1)</f>
        <v/>
      </c>
      <c r="BE363" s="27" t="str">
        <f t="shared" ca="1" si="33"/>
        <v/>
      </c>
      <c r="BF363" s="27" t="str">
        <f t="shared" si="34"/>
        <v/>
      </c>
      <c r="BG363" s="27" t="str">
        <f t="shared" ca="1" si="35"/>
        <v/>
      </c>
      <c r="BH363" s="27" t="str">
        <f t="shared" ca="1" si="36"/>
        <v/>
      </c>
    </row>
    <row r="364" spans="1:60" x14ac:dyDescent="0.25">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B364" s="27" t="str">
        <f t="shared" ca="1" si="31"/>
        <v/>
      </c>
      <c r="BC364" s="27" t="str">
        <f t="shared" ca="1" si="32"/>
        <v/>
      </c>
      <c r="BD364" s="27" t="str">
        <f>IF(C364="","",MAX($BD$3:BD363)+1)</f>
        <v/>
      </c>
      <c r="BE364" s="27" t="str">
        <f t="shared" ca="1" si="33"/>
        <v/>
      </c>
      <c r="BF364" s="27" t="str">
        <f t="shared" si="34"/>
        <v/>
      </c>
      <c r="BG364" s="27" t="str">
        <f t="shared" ca="1" si="35"/>
        <v/>
      </c>
      <c r="BH364" s="27" t="str">
        <f t="shared" ca="1" si="36"/>
        <v/>
      </c>
    </row>
    <row r="365" spans="1:60" x14ac:dyDescent="0.25">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B365" s="27" t="str">
        <f t="shared" ca="1" si="31"/>
        <v/>
      </c>
      <c r="BC365" s="27" t="str">
        <f t="shared" ca="1" si="32"/>
        <v/>
      </c>
      <c r="BD365" s="27" t="str">
        <f>IF(C365="","",MAX($BD$3:BD364)+1)</f>
        <v/>
      </c>
      <c r="BE365" s="27" t="str">
        <f t="shared" ca="1" si="33"/>
        <v/>
      </c>
      <c r="BF365" s="27" t="str">
        <f t="shared" si="34"/>
        <v/>
      </c>
      <c r="BG365" s="27" t="str">
        <f t="shared" ca="1" si="35"/>
        <v/>
      </c>
      <c r="BH365" s="27" t="str">
        <f t="shared" ca="1" si="36"/>
        <v/>
      </c>
    </row>
    <row r="366" spans="1:60" x14ac:dyDescent="0.25">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B366" s="27" t="str">
        <f t="shared" ca="1" si="31"/>
        <v/>
      </c>
      <c r="BC366" s="27" t="str">
        <f t="shared" ca="1" si="32"/>
        <v/>
      </c>
      <c r="BD366" s="27" t="str">
        <f>IF(C366="","",MAX($BD$3:BD365)+1)</f>
        <v/>
      </c>
      <c r="BE366" s="27" t="str">
        <f t="shared" ca="1" si="33"/>
        <v/>
      </c>
      <c r="BF366" s="27" t="str">
        <f t="shared" si="34"/>
        <v/>
      </c>
      <c r="BG366" s="27" t="str">
        <f t="shared" ca="1" si="35"/>
        <v/>
      </c>
      <c r="BH366" s="27" t="str">
        <f t="shared" ca="1" si="36"/>
        <v/>
      </c>
    </row>
    <row r="367" spans="1:60" x14ac:dyDescent="0.25">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B367" s="27" t="str">
        <f t="shared" ca="1" si="31"/>
        <v/>
      </c>
      <c r="BC367" s="27" t="str">
        <f t="shared" ca="1" si="32"/>
        <v/>
      </c>
      <c r="BD367" s="27" t="str">
        <f>IF(C367="","",MAX($BD$3:BD366)+1)</f>
        <v/>
      </c>
      <c r="BE367" s="27" t="str">
        <f t="shared" ca="1" si="33"/>
        <v/>
      </c>
      <c r="BF367" s="27" t="str">
        <f t="shared" si="34"/>
        <v/>
      </c>
      <c r="BG367" s="27" t="str">
        <f t="shared" ca="1" si="35"/>
        <v/>
      </c>
      <c r="BH367" s="27" t="str">
        <f t="shared" ca="1" si="36"/>
        <v/>
      </c>
    </row>
    <row r="368" spans="1:60" x14ac:dyDescent="0.25">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B368" s="27" t="str">
        <f t="shared" ca="1" si="31"/>
        <v/>
      </c>
      <c r="BC368" s="27" t="str">
        <f t="shared" ca="1" si="32"/>
        <v/>
      </c>
      <c r="BD368" s="27" t="str">
        <f>IF(C368="","",MAX($BD$3:BD367)+1)</f>
        <v/>
      </c>
      <c r="BE368" s="27" t="str">
        <f t="shared" ca="1" si="33"/>
        <v/>
      </c>
      <c r="BF368" s="27" t="str">
        <f t="shared" si="34"/>
        <v/>
      </c>
      <c r="BG368" s="27" t="str">
        <f t="shared" ca="1" si="35"/>
        <v/>
      </c>
      <c r="BH368" s="27" t="str">
        <f t="shared" ca="1" si="36"/>
        <v/>
      </c>
    </row>
    <row r="369" spans="1:60" x14ac:dyDescent="0.25">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B369" s="27" t="str">
        <f t="shared" ca="1" si="31"/>
        <v/>
      </c>
      <c r="BC369" s="27" t="str">
        <f t="shared" ca="1" si="32"/>
        <v/>
      </c>
      <c r="BD369" s="27" t="str">
        <f>IF(C369="","",MAX($BD$3:BD368)+1)</f>
        <v/>
      </c>
      <c r="BE369" s="27" t="str">
        <f t="shared" ca="1" si="33"/>
        <v/>
      </c>
      <c r="BF369" s="27" t="str">
        <f t="shared" si="34"/>
        <v/>
      </c>
      <c r="BG369" s="27" t="str">
        <f t="shared" ca="1" si="35"/>
        <v/>
      </c>
      <c r="BH369" s="27" t="str">
        <f t="shared" ca="1" si="36"/>
        <v/>
      </c>
    </row>
    <row r="370" spans="1:60" x14ac:dyDescent="0.25">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B370" s="27" t="str">
        <f t="shared" ca="1" si="31"/>
        <v/>
      </c>
      <c r="BC370" s="27" t="str">
        <f t="shared" ca="1" si="32"/>
        <v/>
      </c>
      <c r="BD370" s="27" t="str">
        <f>IF(C370="","",MAX($BD$3:BD369)+1)</f>
        <v/>
      </c>
      <c r="BE370" s="27" t="str">
        <f t="shared" ca="1" si="33"/>
        <v/>
      </c>
      <c r="BF370" s="27" t="str">
        <f t="shared" si="34"/>
        <v/>
      </c>
      <c r="BG370" s="27" t="str">
        <f t="shared" ca="1" si="35"/>
        <v/>
      </c>
      <c r="BH370" s="27" t="str">
        <f t="shared" ca="1" si="36"/>
        <v/>
      </c>
    </row>
    <row r="371" spans="1:60" x14ac:dyDescent="0.25">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B371" s="27" t="str">
        <f t="shared" ca="1" si="31"/>
        <v/>
      </c>
      <c r="BC371" s="27" t="str">
        <f t="shared" ca="1" si="32"/>
        <v/>
      </c>
      <c r="BD371" s="27" t="str">
        <f>IF(C371="","",MAX($BD$3:BD370)+1)</f>
        <v/>
      </c>
      <c r="BE371" s="27" t="str">
        <f t="shared" ca="1" si="33"/>
        <v/>
      </c>
      <c r="BF371" s="27" t="str">
        <f t="shared" si="34"/>
        <v/>
      </c>
      <c r="BG371" s="27" t="str">
        <f t="shared" ca="1" si="35"/>
        <v/>
      </c>
      <c r="BH371" s="27" t="str">
        <f t="shared" ca="1" si="36"/>
        <v/>
      </c>
    </row>
    <row r="372" spans="1:60" x14ac:dyDescent="0.25">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B372" s="27" t="str">
        <f t="shared" ca="1" si="31"/>
        <v/>
      </c>
      <c r="BC372" s="27" t="str">
        <f t="shared" ca="1" si="32"/>
        <v/>
      </c>
      <c r="BD372" s="27" t="str">
        <f>IF(C372="","",MAX($BD$3:BD371)+1)</f>
        <v/>
      </c>
      <c r="BE372" s="27" t="str">
        <f t="shared" ca="1" si="33"/>
        <v/>
      </c>
      <c r="BF372" s="27" t="str">
        <f t="shared" si="34"/>
        <v/>
      </c>
      <c r="BG372" s="27" t="str">
        <f t="shared" ca="1" si="35"/>
        <v/>
      </c>
      <c r="BH372" s="27" t="str">
        <f t="shared" ca="1" si="36"/>
        <v/>
      </c>
    </row>
    <row r="373" spans="1:60" x14ac:dyDescent="0.25">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B373" s="27" t="str">
        <f t="shared" ca="1" si="31"/>
        <v/>
      </c>
      <c r="BC373" s="27" t="str">
        <f t="shared" ca="1" si="32"/>
        <v/>
      </c>
      <c r="BD373" s="27" t="str">
        <f>IF(C373="","",MAX($BD$3:BD372)+1)</f>
        <v/>
      </c>
      <c r="BE373" s="27" t="str">
        <f t="shared" ca="1" si="33"/>
        <v/>
      </c>
      <c r="BF373" s="27" t="str">
        <f t="shared" si="34"/>
        <v/>
      </c>
      <c r="BG373" s="27" t="str">
        <f t="shared" ca="1" si="35"/>
        <v/>
      </c>
      <c r="BH373" s="27" t="str">
        <f t="shared" ca="1" si="36"/>
        <v/>
      </c>
    </row>
    <row r="374" spans="1:60" x14ac:dyDescent="0.25">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B374" s="27" t="str">
        <f t="shared" ca="1" si="31"/>
        <v/>
      </c>
      <c r="BC374" s="27" t="str">
        <f t="shared" ca="1" si="32"/>
        <v/>
      </c>
      <c r="BD374" s="27" t="str">
        <f>IF(C374="","",MAX($BD$3:BD373)+1)</f>
        <v/>
      </c>
      <c r="BE374" s="27" t="str">
        <f t="shared" ca="1" si="33"/>
        <v/>
      </c>
      <c r="BF374" s="27" t="str">
        <f t="shared" si="34"/>
        <v/>
      </c>
      <c r="BG374" s="27" t="str">
        <f t="shared" ca="1" si="35"/>
        <v/>
      </c>
      <c r="BH374" s="27" t="str">
        <f t="shared" ca="1" si="36"/>
        <v/>
      </c>
    </row>
    <row r="375" spans="1:60" x14ac:dyDescent="0.25">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B375" s="27" t="str">
        <f t="shared" ca="1" si="31"/>
        <v/>
      </c>
      <c r="BC375" s="27" t="str">
        <f t="shared" ca="1" si="32"/>
        <v/>
      </c>
      <c r="BD375" s="27" t="str">
        <f>IF(C375="","",MAX($BD$3:BD374)+1)</f>
        <v/>
      </c>
      <c r="BE375" s="27" t="str">
        <f t="shared" ca="1" si="33"/>
        <v/>
      </c>
      <c r="BF375" s="27" t="str">
        <f t="shared" si="34"/>
        <v/>
      </c>
      <c r="BG375" s="27" t="str">
        <f t="shared" ca="1" si="35"/>
        <v/>
      </c>
      <c r="BH375" s="27" t="str">
        <f t="shared" ca="1" si="36"/>
        <v/>
      </c>
    </row>
    <row r="376" spans="1:60" x14ac:dyDescent="0.25">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B376" s="27" t="str">
        <f t="shared" ca="1" si="31"/>
        <v/>
      </c>
      <c r="BC376" s="27" t="str">
        <f t="shared" ca="1" si="32"/>
        <v/>
      </c>
      <c r="BD376" s="27" t="str">
        <f>IF(C376="","",MAX($BD$3:BD375)+1)</f>
        <v/>
      </c>
      <c r="BE376" s="27" t="str">
        <f t="shared" ca="1" si="33"/>
        <v/>
      </c>
      <c r="BF376" s="27" t="str">
        <f t="shared" si="34"/>
        <v/>
      </c>
      <c r="BG376" s="27" t="str">
        <f t="shared" ca="1" si="35"/>
        <v/>
      </c>
      <c r="BH376" s="27" t="str">
        <f t="shared" ca="1" si="36"/>
        <v/>
      </c>
    </row>
    <row r="377" spans="1:60" x14ac:dyDescent="0.25">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B377" s="27" t="str">
        <f t="shared" ca="1" si="31"/>
        <v/>
      </c>
      <c r="BC377" s="27" t="str">
        <f t="shared" ca="1" si="32"/>
        <v/>
      </c>
      <c r="BD377" s="27" t="str">
        <f>IF(C377="","",MAX($BD$3:BD376)+1)</f>
        <v/>
      </c>
      <c r="BE377" s="27" t="str">
        <f t="shared" ca="1" si="33"/>
        <v/>
      </c>
      <c r="BF377" s="27" t="str">
        <f t="shared" si="34"/>
        <v/>
      </c>
      <c r="BG377" s="27" t="str">
        <f t="shared" ca="1" si="35"/>
        <v/>
      </c>
      <c r="BH377" s="27" t="str">
        <f t="shared" ca="1" si="36"/>
        <v/>
      </c>
    </row>
    <row r="378" spans="1:60" x14ac:dyDescent="0.25">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B378" s="27" t="str">
        <f t="shared" ca="1" si="31"/>
        <v/>
      </c>
      <c r="BC378" s="27" t="str">
        <f t="shared" ca="1" si="32"/>
        <v/>
      </c>
      <c r="BD378" s="27" t="str">
        <f>IF(C378="","",MAX($BD$3:BD377)+1)</f>
        <v/>
      </c>
      <c r="BE378" s="27" t="str">
        <f t="shared" ca="1" si="33"/>
        <v/>
      </c>
      <c r="BF378" s="27" t="str">
        <f t="shared" si="34"/>
        <v/>
      </c>
      <c r="BG378" s="27" t="str">
        <f t="shared" ca="1" si="35"/>
        <v/>
      </c>
      <c r="BH378" s="27" t="str">
        <f t="shared" ca="1" si="36"/>
        <v/>
      </c>
    </row>
    <row r="379" spans="1:60" x14ac:dyDescent="0.25">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B379" s="27" t="str">
        <f t="shared" ca="1" si="31"/>
        <v/>
      </c>
      <c r="BC379" s="27" t="str">
        <f t="shared" ca="1" si="32"/>
        <v/>
      </c>
      <c r="BD379" s="27" t="str">
        <f>IF(C379="","",MAX($BD$3:BD378)+1)</f>
        <v/>
      </c>
      <c r="BE379" s="27" t="str">
        <f t="shared" ca="1" si="33"/>
        <v/>
      </c>
      <c r="BF379" s="27" t="str">
        <f t="shared" si="34"/>
        <v/>
      </c>
      <c r="BG379" s="27" t="str">
        <f t="shared" ca="1" si="35"/>
        <v/>
      </c>
      <c r="BH379" s="27" t="str">
        <f t="shared" ca="1" si="36"/>
        <v/>
      </c>
    </row>
    <row r="380" spans="1:60" x14ac:dyDescent="0.25">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B380" s="27" t="str">
        <f t="shared" ca="1" si="31"/>
        <v/>
      </c>
      <c r="BC380" s="27" t="str">
        <f t="shared" ca="1" si="32"/>
        <v/>
      </c>
      <c r="BD380" s="27" t="str">
        <f>IF(C380="","",MAX($BD$3:BD379)+1)</f>
        <v/>
      </c>
      <c r="BE380" s="27" t="str">
        <f t="shared" ca="1" si="33"/>
        <v/>
      </c>
      <c r="BF380" s="27" t="str">
        <f t="shared" si="34"/>
        <v/>
      </c>
      <c r="BG380" s="27" t="str">
        <f t="shared" ca="1" si="35"/>
        <v/>
      </c>
      <c r="BH380" s="27" t="str">
        <f t="shared" ca="1" si="36"/>
        <v/>
      </c>
    </row>
    <row r="381" spans="1:60" x14ac:dyDescent="0.25">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B381" s="27" t="str">
        <f t="shared" ca="1" si="31"/>
        <v/>
      </c>
      <c r="BC381" s="27" t="str">
        <f t="shared" ca="1" si="32"/>
        <v/>
      </c>
      <c r="BD381" s="27" t="str">
        <f>IF(C381="","",MAX($BD$3:BD380)+1)</f>
        <v/>
      </c>
      <c r="BE381" s="27" t="str">
        <f t="shared" ca="1" si="33"/>
        <v/>
      </c>
      <c r="BF381" s="27" t="str">
        <f t="shared" si="34"/>
        <v/>
      </c>
      <c r="BG381" s="27" t="str">
        <f t="shared" ca="1" si="35"/>
        <v/>
      </c>
      <c r="BH381" s="27" t="str">
        <f t="shared" ca="1" si="36"/>
        <v/>
      </c>
    </row>
    <row r="382" spans="1:60" x14ac:dyDescent="0.25">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B382" s="27" t="str">
        <f t="shared" ca="1" si="31"/>
        <v/>
      </c>
      <c r="BC382" s="27" t="str">
        <f t="shared" ca="1" si="32"/>
        <v/>
      </c>
      <c r="BD382" s="27" t="str">
        <f>IF(C382="","",MAX($BD$3:BD381)+1)</f>
        <v/>
      </c>
      <c r="BE382" s="27" t="str">
        <f t="shared" ca="1" si="33"/>
        <v/>
      </c>
      <c r="BF382" s="27" t="str">
        <f t="shared" si="34"/>
        <v/>
      </c>
      <c r="BG382" s="27" t="str">
        <f t="shared" ca="1" si="35"/>
        <v/>
      </c>
      <c r="BH382" s="27" t="str">
        <f t="shared" ca="1" si="36"/>
        <v/>
      </c>
    </row>
    <row r="383" spans="1:60" x14ac:dyDescent="0.25">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B383" s="27" t="str">
        <f t="shared" ca="1" si="31"/>
        <v/>
      </c>
      <c r="BC383" s="27" t="str">
        <f t="shared" ca="1" si="32"/>
        <v/>
      </c>
      <c r="BD383" s="27" t="str">
        <f>IF(C383="","",MAX($BD$3:BD382)+1)</f>
        <v/>
      </c>
      <c r="BE383" s="27" t="str">
        <f t="shared" ca="1" si="33"/>
        <v/>
      </c>
      <c r="BF383" s="27" t="str">
        <f t="shared" si="34"/>
        <v/>
      </c>
      <c r="BG383" s="27" t="str">
        <f t="shared" ca="1" si="35"/>
        <v/>
      </c>
      <c r="BH383" s="27" t="str">
        <f t="shared" ca="1" si="36"/>
        <v/>
      </c>
    </row>
    <row r="384" spans="1:60" x14ac:dyDescent="0.25">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B384" s="27" t="str">
        <f t="shared" ca="1" si="31"/>
        <v/>
      </c>
      <c r="BC384" s="27" t="str">
        <f t="shared" ca="1" si="32"/>
        <v/>
      </c>
      <c r="BD384" s="27" t="str">
        <f>IF(C384="","",MAX($BD$3:BD383)+1)</f>
        <v/>
      </c>
      <c r="BE384" s="27" t="str">
        <f t="shared" ca="1" si="33"/>
        <v/>
      </c>
      <c r="BF384" s="27" t="str">
        <f t="shared" si="34"/>
        <v/>
      </c>
      <c r="BG384" s="27" t="str">
        <f t="shared" ca="1" si="35"/>
        <v/>
      </c>
      <c r="BH384" s="27" t="str">
        <f t="shared" ca="1" si="36"/>
        <v/>
      </c>
    </row>
    <row r="385" spans="1:60" x14ac:dyDescent="0.25">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B385" s="27" t="str">
        <f t="shared" ca="1" si="31"/>
        <v/>
      </c>
      <c r="BC385" s="27" t="str">
        <f t="shared" ca="1" si="32"/>
        <v/>
      </c>
      <c r="BD385" s="27" t="str">
        <f>IF(C385="","",MAX($BD$3:BD384)+1)</f>
        <v/>
      </c>
      <c r="BE385" s="27" t="str">
        <f t="shared" ca="1" si="33"/>
        <v/>
      </c>
      <c r="BF385" s="27" t="str">
        <f t="shared" si="34"/>
        <v/>
      </c>
      <c r="BG385" s="27" t="str">
        <f t="shared" ca="1" si="35"/>
        <v/>
      </c>
      <c r="BH385" s="27" t="str">
        <f t="shared" ca="1" si="36"/>
        <v/>
      </c>
    </row>
    <row r="386" spans="1:60" x14ac:dyDescent="0.25">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B386" s="27" t="str">
        <f t="shared" ca="1" si="31"/>
        <v/>
      </c>
      <c r="BC386" s="27" t="str">
        <f t="shared" ca="1" si="32"/>
        <v/>
      </c>
      <c r="BD386" s="27" t="str">
        <f>IF(C386="","",MAX($BD$3:BD385)+1)</f>
        <v/>
      </c>
      <c r="BE386" s="27" t="str">
        <f t="shared" ca="1" si="33"/>
        <v/>
      </c>
      <c r="BF386" s="27" t="str">
        <f t="shared" si="34"/>
        <v/>
      </c>
      <c r="BG386" s="27" t="str">
        <f t="shared" ca="1" si="35"/>
        <v/>
      </c>
      <c r="BH386" s="27" t="str">
        <f t="shared" ca="1" si="36"/>
        <v/>
      </c>
    </row>
    <row r="387" spans="1:60" x14ac:dyDescent="0.25">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B387" s="27" t="str">
        <f t="shared" ca="1" si="31"/>
        <v/>
      </c>
      <c r="BC387" s="27" t="str">
        <f t="shared" ca="1" si="32"/>
        <v/>
      </c>
      <c r="BD387" s="27" t="str">
        <f>IF(C387="","",MAX($BD$3:BD386)+1)</f>
        <v/>
      </c>
      <c r="BE387" s="27" t="str">
        <f t="shared" ca="1" si="33"/>
        <v/>
      </c>
      <c r="BF387" s="27" t="str">
        <f t="shared" si="34"/>
        <v/>
      </c>
      <c r="BG387" s="27" t="str">
        <f t="shared" ca="1" si="35"/>
        <v/>
      </c>
      <c r="BH387" s="27" t="str">
        <f t="shared" ca="1" si="36"/>
        <v/>
      </c>
    </row>
    <row r="388" spans="1:60" x14ac:dyDescent="0.25">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B388" s="27" t="str">
        <f t="shared" ca="1" si="31"/>
        <v/>
      </c>
      <c r="BC388" s="27" t="str">
        <f t="shared" ca="1" si="32"/>
        <v/>
      </c>
      <c r="BD388" s="27" t="str">
        <f>IF(C388="","",MAX($BD$3:BD387)+1)</f>
        <v/>
      </c>
      <c r="BE388" s="27" t="str">
        <f t="shared" ca="1" si="33"/>
        <v/>
      </c>
      <c r="BF388" s="27" t="str">
        <f t="shared" si="34"/>
        <v/>
      </c>
      <c r="BG388" s="27" t="str">
        <f t="shared" ca="1" si="35"/>
        <v/>
      </c>
      <c r="BH388" s="27" t="str">
        <f t="shared" ca="1" si="36"/>
        <v/>
      </c>
    </row>
    <row r="389" spans="1:60" x14ac:dyDescent="0.25">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B389" s="27" t="str">
        <f t="shared" ref="BB389:BB452" ca="1" si="37">IFERROR(IF(INDIRECT("Plate"&amp;A389&amp;"_S!"&amp;CHAR(RIGHT(B389,LEN(B389)-1)+65)&amp;CODE(LEFT(B389,1))-58)="",IF(C389="",0,1),0),"")</f>
        <v/>
      </c>
      <c r="BC389" s="27" t="str">
        <f t="shared" ref="BC389:BC452" ca="1" si="38">IFERROR(IF(INDIRECT("Plate"&amp;A389&amp;"_G!"&amp;CHAR(RIGHT(B389,LEN(B389)-1)+65)&amp;CODE(LEFT(B389,1))-58)="",IF(C389="",0,1),0),"")</f>
        <v/>
      </c>
      <c r="BD389" s="27" t="str">
        <f>IF(C389="","",MAX($BD$3:BD388)+1)</f>
        <v/>
      </c>
      <c r="BE389" s="27" t="str">
        <f t="shared" ref="BE389:BE452" ca="1" si="39">IF(BD389="","",CELL("row",BD389))</f>
        <v/>
      </c>
      <c r="BF389" s="27" t="str">
        <f t="shared" ref="BF389:BF452" si="40">A389&amp;B389</f>
        <v/>
      </c>
      <c r="BG389" s="27" t="str">
        <f t="shared" ref="BG389:BG452" ca="1" si="41">IF(OR(BB389=1,BC389=1),BF389,"")</f>
        <v/>
      </c>
      <c r="BH389" s="27" t="str">
        <f t="shared" ref="BH389:BH452" ca="1" si="42">BH388&amp;IF(BG389="",""," "&amp;BG389)</f>
        <v/>
      </c>
    </row>
    <row r="390" spans="1:60" x14ac:dyDescent="0.25">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B390" s="27" t="str">
        <f t="shared" ca="1" si="37"/>
        <v/>
      </c>
      <c r="BC390" s="27" t="str">
        <f t="shared" ca="1" si="38"/>
        <v/>
      </c>
      <c r="BD390" s="27" t="str">
        <f>IF(C390="","",MAX($BD$3:BD389)+1)</f>
        <v/>
      </c>
      <c r="BE390" s="27" t="str">
        <f t="shared" ca="1" si="39"/>
        <v/>
      </c>
      <c r="BF390" s="27" t="str">
        <f t="shared" si="40"/>
        <v/>
      </c>
      <c r="BG390" s="27" t="str">
        <f t="shared" ca="1" si="41"/>
        <v/>
      </c>
      <c r="BH390" s="27" t="str">
        <f t="shared" ca="1" si="42"/>
        <v/>
      </c>
    </row>
    <row r="391" spans="1:60" x14ac:dyDescent="0.25">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B391" s="27" t="str">
        <f t="shared" ca="1" si="37"/>
        <v/>
      </c>
      <c r="BC391" s="27" t="str">
        <f t="shared" ca="1" si="38"/>
        <v/>
      </c>
      <c r="BD391" s="27" t="str">
        <f>IF(C391="","",MAX($BD$3:BD390)+1)</f>
        <v/>
      </c>
      <c r="BE391" s="27" t="str">
        <f t="shared" ca="1" si="39"/>
        <v/>
      </c>
      <c r="BF391" s="27" t="str">
        <f t="shared" si="40"/>
        <v/>
      </c>
      <c r="BG391" s="27" t="str">
        <f t="shared" ca="1" si="41"/>
        <v/>
      </c>
      <c r="BH391" s="27" t="str">
        <f t="shared" ca="1" si="42"/>
        <v/>
      </c>
    </row>
    <row r="392" spans="1:60" x14ac:dyDescent="0.25">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B392" s="27" t="str">
        <f t="shared" ca="1" si="37"/>
        <v/>
      </c>
      <c r="BC392" s="27" t="str">
        <f t="shared" ca="1" si="38"/>
        <v/>
      </c>
      <c r="BD392" s="27" t="str">
        <f>IF(C392="","",MAX($BD$3:BD391)+1)</f>
        <v/>
      </c>
      <c r="BE392" s="27" t="str">
        <f t="shared" ca="1" si="39"/>
        <v/>
      </c>
      <c r="BF392" s="27" t="str">
        <f t="shared" si="40"/>
        <v/>
      </c>
      <c r="BG392" s="27" t="str">
        <f t="shared" ca="1" si="41"/>
        <v/>
      </c>
      <c r="BH392" s="27" t="str">
        <f t="shared" ca="1" si="42"/>
        <v/>
      </c>
    </row>
    <row r="393" spans="1:60" x14ac:dyDescent="0.25">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c r="AT393" s="25"/>
      <c r="AU393" s="25"/>
      <c r="AV393" s="25"/>
      <c r="AW393" s="25"/>
      <c r="AX393" s="25"/>
      <c r="AY393" s="25"/>
      <c r="AZ393" s="25"/>
      <c r="BB393" s="27" t="str">
        <f t="shared" ca="1" si="37"/>
        <v/>
      </c>
      <c r="BC393" s="27" t="str">
        <f t="shared" ca="1" si="38"/>
        <v/>
      </c>
      <c r="BD393" s="27" t="str">
        <f>IF(C393="","",MAX($BD$3:BD392)+1)</f>
        <v/>
      </c>
      <c r="BE393" s="27" t="str">
        <f t="shared" ca="1" si="39"/>
        <v/>
      </c>
      <c r="BF393" s="27" t="str">
        <f t="shared" si="40"/>
        <v/>
      </c>
      <c r="BG393" s="27" t="str">
        <f t="shared" ca="1" si="41"/>
        <v/>
      </c>
      <c r="BH393" s="27" t="str">
        <f t="shared" ca="1" si="42"/>
        <v/>
      </c>
    </row>
    <row r="394" spans="1:60" x14ac:dyDescent="0.25">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c r="AT394" s="25"/>
      <c r="AU394" s="25"/>
      <c r="AV394" s="25"/>
      <c r="AW394" s="25"/>
      <c r="AX394" s="25"/>
      <c r="AY394" s="25"/>
      <c r="AZ394" s="25"/>
      <c r="BB394" s="27" t="str">
        <f t="shared" ca="1" si="37"/>
        <v/>
      </c>
      <c r="BC394" s="27" t="str">
        <f t="shared" ca="1" si="38"/>
        <v/>
      </c>
      <c r="BD394" s="27" t="str">
        <f>IF(C394="","",MAX($BD$3:BD393)+1)</f>
        <v/>
      </c>
      <c r="BE394" s="27" t="str">
        <f t="shared" ca="1" si="39"/>
        <v/>
      </c>
      <c r="BF394" s="27" t="str">
        <f t="shared" si="40"/>
        <v/>
      </c>
      <c r="BG394" s="27" t="str">
        <f t="shared" ca="1" si="41"/>
        <v/>
      </c>
      <c r="BH394" s="27" t="str">
        <f t="shared" ca="1" si="42"/>
        <v/>
      </c>
    </row>
    <row r="395" spans="1:60" x14ac:dyDescent="0.25">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c r="AT395" s="25"/>
      <c r="AU395" s="25"/>
      <c r="AV395" s="25"/>
      <c r="AW395" s="25"/>
      <c r="AX395" s="25"/>
      <c r="AY395" s="25"/>
      <c r="AZ395" s="25"/>
      <c r="BB395" s="27" t="str">
        <f t="shared" ca="1" si="37"/>
        <v/>
      </c>
      <c r="BC395" s="27" t="str">
        <f t="shared" ca="1" si="38"/>
        <v/>
      </c>
      <c r="BD395" s="27" t="str">
        <f>IF(C395="","",MAX($BD$3:BD394)+1)</f>
        <v/>
      </c>
      <c r="BE395" s="27" t="str">
        <f t="shared" ca="1" si="39"/>
        <v/>
      </c>
      <c r="BF395" s="27" t="str">
        <f t="shared" si="40"/>
        <v/>
      </c>
      <c r="BG395" s="27" t="str">
        <f t="shared" ca="1" si="41"/>
        <v/>
      </c>
      <c r="BH395" s="27" t="str">
        <f t="shared" ca="1" si="42"/>
        <v/>
      </c>
    </row>
    <row r="396" spans="1:60" x14ac:dyDescent="0.25">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c r="AT396" s="25"/>
      <c r="AU396" s="25"/>
      <c r="AV396" s="25"/>
      <c r="AW396" s="25"/>
      <c r="AX396" s="25"/>
      <c r="AY396" s="25"/>
      <c r="AZ396" s="25"/>
      <c r="BB396" s="27" t="str">
        <f t="shared" ca="1" si="37"/>
        <v/>
      </c>
      <c r="BC396" s="27" t="str">
        <f t="shared" ca="1" si="38"/>
        <v/>
      </c>
      <c r="BD396" s="27" t="str">
        <f>IF(C396="","",MAX($BD$3:BD395)+1)</f>
        <v/>
      </c>
      <c r="BE396" s="27" t="str">
        <f t="shared" ca="1" si="39"/>
        <v/>
      </c>
      <c r="BF396" s="27" t="str">
        <f t="shared" si="40"/>
        <v/>
      </c>
      <c r="BG396" s="27" t="str">
        <f t="shared" ca="1" si="41"/>
        <v/>
      </c>
      <c r="BH396" s="27" t="str">
        <f t="shared" ca="1" si="42"/>
        <v/>
      </c>
    </row>
    <row r="397" spans="1:60" x14ac:dyDescent="0.25">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c r="AT397" s="25"/>
      <c r="AU397" s="25"/>
      <c r="AV397" s="25"/>
      <c r="AW397" s="25"/>
      <c r="AX397" s="25"/>
      <c r="AY397" s="25"/>
      <c r="AZ397" s="25"/>
      <c r="BB397" s="27" t="str">
        <f t="shared" ca="1" si="37"/>
        <v/>
      </c>
      <c r="BC397" s="27" t="str">
        <f t="shared" ca="1" si="38"/>
        <v/>
      </c>
      <c r="BD397" s="27" t="str">
        <f>IF(C397="","",MAX($BD$3:BD396)+1)</f>
        <v/>
      </c>
      <c r="BE397" s="27" t="str">
        <f t="shared" ca="1" si="39"/>
        <v/>
      </c>
      <c r="BF397" s="27" t="str">
        <f t="shared" si="40"/>
        <v/>
      </c>
      <c r="BG397" s="27" t="str">
        <f t="shared" ca="1" si="41"/>
        <v/>
      </c>
      <c r="BH397" s="27" t="str">
        <f t="shared" ca="1" si="42"/>
        <v/>
      </c>
    </row>
    <row r="398" spans="1:60" x14ac:dyDescent="0.25">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c r="AT398" s="25"/>
      <c r="AU398" s="25"/>
      <c r="AV398" s="25"/>
      <c r="AW398" s="25"/>
      <c r="AX398" s="25"/>
      <c r="AY398" s="25"/>
      <c r="AZ398" s="25"/>
      <c r="BB398" s="27" t="str">
        <f t="shared" ca="1" si="37"/>
        <v/>
      </c>
      <c r="BC398" s="27" t="str">
        <f t="shared" ca="1" si="38"/>
        <v/>
      </c>
      <c r="BD398" s="27" t="str">
        <f>IF(C398="","",MAX($BD$3:BD397)+1)</f>
        <v/>
      </c>
      <c r="BE398" s="27" t="str">
        <f t="shared" ca="1" si="39"/>
        <v/>
      </c>
      <c r="BF398" s="27" t="str">
        <f t="shared" si="40"/>
        <v/>
      </c>
      <c r="BG398" s="27" t="str">
        <f t="shared" ca="1" si="41"/>
        <v/>
      </c>
      <c r="BH398" s="27" t="str">
        <f t="shared" ca="1" si="42"/>
        <v/>
      </c>
    </row>
    <row r="399" spans="1:60" x14ac:dyDescent="0.25">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c r="AT399" s="25"/>
      <c r="AU399" s="25"/>
      <c r="AV399" s="25"/>
      <c r="AW399" s="25"/>
      <c r="AX399" s="25"/>
      <c r="AY399" s="25"/>
      <c r="AZ399" s="25"/>
      <c r="BB399" s="27" t="str">
        <f t="shared" ca="1" si="37"/>
        <v/>
      </c>
      <c r="BC399" s="27" t="str">
        <f t="shared" ca="1" si="38"/>
        <v/>
      </c>
      <c r="BD399" s="27" t="str">
        <f>IF(C399="","",MAX($BD$3:BD398)+1)</f>
        <v/>
      </c>
      <c r="BE399" s="27" t="str">
        <f t="shared" ca="1" si="39"/>
        <v/>
      </c>
      <c r="BF399" s="27" t="str">
        <f t="shared" si="40"/>
        <v/>
      </c>
      <c r="BG399" s="27" t="str">
        <f t="shared" ca="1" si="41"/>
        <v/>
      </c>
      <c r="BH399" s="27" t="str">
        <f t="shared" ca="1" si="42"/>
        <v/>
      </c>
    </row>
    <row r="400" spans="1:60" x14ac:dyDescent="0.25">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25"/>
      <c r="AW400" s="25"/>
      <c r="AX400" s="25"/>
      <c r="AY400" s="25"/>
      <c r="AZ400" s="25"/>
      <c r="BB400" s="27" t="str">
        <f t="shared" ca="1" si="37"/>
        <v/>
      </c>
      <c r="BC400" s="27" t="str">
        <f t="shared" ca="1" si="38"/>
        <v/>
      </c>
      <c r="BD400" s="27" t="str">
        <f>IF(C400="","",MAX($BD$3:BD399)+1)</f>
        <v/>
      </c>
      <c r="BE400" s="27" t="str">
        <f t="shared" ca="1" si="39"/>
        <v/>
      </c>
      <c r="BF400" s="27" t="str">
        <f t="shared" si="40"/>
        <v/>
      </c>
      <c r="BG400" s="27" t="str">
        <f t="shared" ca="1" si="41"/>
        <v/>
      </c>
      <c r="BH400" s="27" t="str">
        <f t="shared" ca="1" si="42"/>
        <v/>
      </c>
    </row>
    <row r="401" spans="1:60" x14ac:dyDescent="0.25">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c r="AT401" s="25"/>
      <c r="AU401" s="25"/>
      <c r="AV401" s="25"/>
      <c r="AW401" s="25"/>
      <c r="AX401" s="25"/>
      <c r="AY401" s="25"/>
      <c r="AZ401" s="25"/>
      <c r="BB401" s="27" t="str">
        <f t="shared" ca="1" si="37"/>
        <v/>
      </c>
      <c r="BC401" s="27" t="str">
        <f t="shared" ca="1" si="38"/>
        <v/>
      </c>
      <c r="BD401" s="27" t="str">
        <f>IF(C401="","",MAX($BD$3:BD400)+1)</f>
        <v/>
      </c>
      <c r="BE401" s="27" t="str">
        <f t="shared" ca="1" si="39"/>
        <v/>
      </c>
      <c r="BF401" s="27" t="str">
        <f t="shared" si="40"/>
        <v/>
      </c>
      <c r="BG401" s="27" t="str">
        <f t="shared" ca="1" si="41"/>
        <v/>
      </c>
      <c r="BH401" s="27" t="str">
        <f t="shared" ca="1" si="42"/>
        <v/>
      </c>
    </row>
    <row r="402" spans="1:60" x14ac:dyDescent="0.25">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c r="AT402" s="25"/>
      <c r="AU402" s="25"/>
      <c r="AV402" s="25"/>
      <c r="AW402" s="25"/>
      <c r="AX402" s="25"/>
      <c r="AY402" s="25"/>
      <c r="AZ402" s="25"/>
      <c r="BB402" s="27" t="str">
        <f t="shared" ca="1" si="37"/>
        <v/>
      </c>
      <c r="BC402" s="27" t="str">
        <f t="shared" ca="1" si="38"/>
        <v/>
      </c>
      <c r="BD402" s="27" t="str">
        <f>IF(C402="","",MAX($BD$3:BD401)+1)</f>
        <v/>
      </c>
      <c r="BE402" s="27" t="str">
        <f t="shared" ca="1" si="39"/>
        <v/>
      </c>
      <c r="BF402" s="27" t="str">
        <f t="shared" si="40"/>
        <v/>
      </c>
      <c r="BG402" s="27" t="str">
        <f t="shared" ca="1" si="41"/>
        <v/>
      </c>
      <c r="BH402" s="27" t="str">
        <f t="shared" ca="1" si="42"/>
        <v/>
      </c>
    </row>
    <row r="403" spans="1:60" x14ac:dyDescent="0.25">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c r="AT403" s="25"/>
      <c r="AU403" s="25"/>
      <c r="AV403" s="25"/>
      <c r="AW403" s="25"/>
      <c r="AX403" s="25"/>
      <c r="AY403" s="25"/>
      <c r="AZ403" s="25"/>
      <c r="BB403" s="27" t="str">
        <f t="shared" ca="1" si="37"/>
        <v/>
      </c>
      <c r="BC403" s="27" t="str">
        <f t="shared" ca="1" si="38"/>
        <v/>
      </c>
      <c r="BD403" s="27" t="str">
        <f>IF(C403="","",MAX($BD$3:BD402)+1)</f>
        <v/>
      </c>
      <c r="BE403" s="27" t="str">
        <f t="shared" ca="1" si="39"/>
        <v/>
      </c>
      <c r="BF403" s="27" t="str">
        <f t="shared" si="40"/>
        <v/>
      </c>
      <c r="BG403" s="27" t="str">
        <f t="shared" ca="1" si="41"/>
        <v/>
      </c>
      <c r="BH403" s="27" t="str">
        <f t="shared" ca="1" si="42"/>
        <v/>
      </c>
    </row>
    <row r="404" spans="1:60" x14ac:dyDescent="0.25">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c r="AT404" s="25"/>
      <c r="AU404" s="25"/>
      <c r="AV404" s="25"/>
      <c r="AW404" s="25"/>
      <c r="AX404" s="25"/>
      <c r="AY404" s="25"/>
      <c r="AZ404" s="25"/>
      <c r="BB404" s="27" t="str">
        <f t="shared" ca="1" si="37"/>
        <v/>
      </c>
      <c r="BC404" s="27" t="str">
        <f t="shared" ca="1" si="38"/>
        <v/>
      </c>
      <c r="BD404" s="27" t="str">
        <f>IF(C404="","",MAX($BD$3:BD403)+1)</f>
        <v/>
      </c>
      <c r="BE404" s="27" t="str">
        <f t="shared" ca="1" si="39"/>
        <v/>
      </c>
      <c r="BF404" s="27" t="str">
        <f t="shared" si="40"/>
        <v/>
      </c>
      <c r="BG404" s="27" t="str">
        <f t="shared" ca="1" si="41"/>
        <v/>
      </c>
      <c r="BH404" s="27" t="str">
        <f t="shared" ca="1" si="42"/>
        <v/>
      </c>
    </row>
    <row r="405" spans="1:60" x14ac:dyDescent="0.25">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25"/>
      <c r="AW405" s="25"/>
      <c r="AX405" s="25"/>
      <c r="AY405" s="25"/>
      <c r="AZ405" s="25"/>
      <c r="BB405" s="27" t="str">
        <f t="shared" ca="1" si="37"/>
        <v/>
      </c>
      <c r="BC405" s="27" t="str">
        <f t="shared" ca="1" si="38"/>
        <v/>
      </c>
      <c r="BD405" s="27" t="str">
        <f>IF(C405="","",MAX($BD$3:BD404)+1)</f>
        <v/>
      </c>
      <c r="BE405" s="27" t="str">
        <f t="shared" ca="1" si="39"/>
        <v/>
      </c>
      <c r="BF405" s="27" t="str">
        <f t="shared" si="40"/>
        <v/>
      </c>
      <c r="BG405" s="27" t="str">
        <f t="shared" ca="1" si="41"/>
        <v/>
      </c>
      <c r="BH405" s="27" t="str">
        <f t="shared" ca="1" si="42"/>
        <v/>
      </c>
    </row>
    <row r="406" spans="1:60" x14ac:dyDescent="0.25">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c r="AT406" s="25"/>
      <c r="AU406" s="25"/>
      <c r="AV406" s="25"/>
      <c r="AW406" s="25"/>
      <c r="AX406" s="25"/>
      <c r="AY406" s="25"/>
      <c r="AZ406" s="25"/>
      <c r="BB406" s="27" t="str">
        <f t="shared" ca="1" si="37"/>
        <v/>
      </c>
      <c r="BC406" s="27" t="str">
        <f t="shared" ca="1" si="38"/>
        <v/>
      </c>
      <c r="BD406" s="27" t="str">
        <f>IF(C406="","",MAX($BD$3:BD405)+1)</f>
        <v/>
      </c>
      <c r="BE406" s="27" t="str">
        <f t="shared" ca="1" si="39"/>
        <v/>
      </c>
      <c r="BF406" s="27" t="str">
        <f t="shared" si="40"/>
        <v/>
      </c>
      <c r="BG406" s="27" t="str">
        <f t="shared" ca="1" si="41"/>
        <v/>
      </c>
      <c r="BH406" s="27" t="str">
        <f t="shared" ca="1" si="42"/>
        <v/>
      </c>
    </row>
    <row r="407" spans="1:60" x14ac:dyDescent="0.25">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c r="AT407" s="25"/>
      <c r="AU407" s="25"/>
      <c r="AV407" s="25"/>
      <c r="AW407" s="25"/>
      <c r="AX407" s="25"/>
      <c r="AY407" s="25"/>
      <c r="AZ407" s="25"/>
      <c r="BB407" s="27" t="str">
        <f t="shared" ca="1" si="37"/>
        <v/>
      </c>
      <c r="BC407" s="27" t="str">
        <f t="shared" ca="1" si="38"/>
        <v/>
      </c>
      <c r="BD407" s="27" t="str">
        <f>IF(C407="","",MAX($BD$3:BD406)+1)</f>
        <v/>
      </c>
      <c r="BE407" s="27" t="str">
        <f t="shared" ca="1" si="39"/>
        <v/>
      </c>
      <c r="BF407" s="27" t="str">
        <f t="shared" si="40"/>
        <v/>
      </c>
      <c r="BG407" s="27" t="str">
        <f t="shared" ca="1" si="41"/>
        <v/>
      </c>
      <c r="BH407" s="27" t="str">
        <f t="shared" ca="1" si="42"/>
        <v/>
      </c>
    </row>
    <row r="408" spans="1:60" x14ac:dyDescent="0.25">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c r="AT408" s="25"/>
      <c r="AU408" s="25"/>
      <c r="AV408" s="25"/>
      <c r="AW408" s="25"/>
      <c r="AX408" s="25"/>
      <c r="AY408" s="25"/>
      <c r="AZ408" s="25"/>
      <c r="BB408" s="27" t="str">
        <f t="shared" ca="1" si="37"/>
        <v/>
      </c>
      <c r="BC408" s="27" t="str">
        <f t="shared" ca="1" si="38"/>
        <v/>
      </c>
      <c r="BD408" s="27" t="str">
        <f>IF(C408="","",MAX($BD$3:BD407)+1)</f>
        <v/>
      </c>
      <c r="BE408" s="27" t="str">
        <f t="shared" ca="1" si="39"/>
        <v/>
      </c>
      <c r="BF408" s="27" t="str">
        <f t="shared" si="40"/>
        <v/>
      </c>
      <c r="BG408" s="27" t="str">
        <f t="shared" ca="1" si="41"/>
        <v/>
      </c>
      <c r="BH408" s="27" t="str">
        <f t="shared" ca="1" si="42"/>
        <v/>
      </c>
    </row>
    <row r="409" spans="1:60" x14ac:dyDescent="0.25">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c r="AT409" s="25"/>
      <c r="AU409" s="25"/>
      <c r="AV409" s="25"/>
      <c r="AW409" s="25"/>
      <c r="AX409" s="25"/>
      <c r="AY409" s="25"/>
      <c r="AZ409" s="25"/>
      <c r="BB409" s="27" t="str">
        <f t="shared" ca="1" si="37"/>
        <v/>
      </c>
      <c r="BC409" s="27" t="str">
        <f t="shared" ca="1" si="38"/>
        <v/>
      </c>
      <c r="BD409" s="27" t="str">
        <f>IF(C409="","",MAX($BD$3:BD408)+1)</f>
        <v/>
      </c>
      <c r="BE409" s="27" t="str">
        <f t="shared" ca="1" si="39"/>
        <v/>
      </c>
      <c r="BF409" s="27" t="str">
        <f t="shared" si="40"/>
        <v/>
      </c>
      <c r="BG409" s="27" t="str">
        <f t="shared" ca="1" si="41"/>
        <v/>
      </c>
      <c r="BH409" s="27" t="str">
        <f t="shared" ca="1" si="42"/>
        <v/>
      </c>
    </row>
    <row r="410" spans="1:60" x14ac:dyDescent="0.25">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c r="AT410" s="25"/>
      <c r="AU410" s="25"/>
      <c r="AV410" s="25"/>
      <c r="AW410" s="25"/>
      <c r="AX410" s="25"/>
      <c r="AY410" s="25"/>
      <c r="AZ410" s="25"/>
      <c r="BB410" s="27" t="str">
        <f t="shared" ca="1" si="37"/>
        <v/>
      </c>
      <c r="BC410" s="27" t="str">
        <f t="shared" ca="1" si="38"/>
        <v/>
      </c>
      <c r="BD410" s="27" t="str">
        <f>IF(C410="","",MAX($BD$3:BD409)+1)</f>
        <v/>
      </c>
      <c r="BE410" s="27" t="str">
        <f t="shared" ca="1" si="39"/>
        <v/>
      </c>
      <c r="BF410" s="27" t="str">
        <f t="shared" si="40"/>
        <v/>
      </c>
      <c r="BG410" s="27" t="str">
        <f t="shared" ca="1" si="41"/>
        <v/>
      </c>
      <c r="BH410" s="27" t="str">
        <f t="shared" ca="1" si="42"/>
        <v/>
      </c>
    </row>
    <row r="411" spans="1:60" x14ac:dyDescent="0.25">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c r="AT411" s="25"/>
      <c r="AU411" s="25"/>
      <c r="AV411" s="25"/>
      <c r="AW411" s="25"/>
      <c r="AX411" s="25"/>
      <c r="AY411" s="25"/>
      <c r="AZ411" s="25"/>
      <c r="BB411" s="27" t="str">
        <f t="shared" ca="1" si="37"/>
        <v/>
      </c>
      <c r="BC411" s="27" t="str">
        <f t="shared" ca="1" si="38"/>
        <v/>
      </c>
      <c r="BD411" s="27" t="str">
        <f>IF(C411="","",MAX($BD$3:BD410)+1)</f>
        <v/>
      </c>
      <c r="BE411" s="27" t="str">
        <f t="shared" ca="1" si="39"/>
        <v/>
      </c>
      <c r="BF411" s="27" t="str">
        <f t="shared" si="40"/>
        <v/>
      </c>
      <c r="BG411" s="27" t="str">
        <f t="shared" ca="1" si="41"/>
        <v/>
      </c>
      <c r="BH411" s="27" t="str">
        <f t="shared" ca="1" si="42"/>
        <v/>
      </c>
    </row>
    <row r="412" spans="1:60" x14ac:dyDescent="0.25">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c r="AT412" s="25"/>
      <c r="AU412" s="25"/>
      <c r="AV412" s="25"/>
      <c r="AW412" s="25"/>
      <c r="AX412" s="25"/>
      <c r="AY412" s="25"/>
      <c r="AZ412" s="25"/>
      <c r="BB412" s="27" t="str">
        <f t="shared" ca="1" si="37"/>
        <v/>
      </c>
      <c r="BC412" s="27" t="str">
        <f t="shared" ca="1" si="38"/>
        <v/>
      </c>
      <c r="BD412" s="27" t="str">
        <f>IF(C412="","",MAX($BD$3:BD411)+1)</f>
        <v/>
      </c>
      <c r="BE412" s="27" t="str">
        <f t="shared" ca="1" si="39"/>
        <v/>
      </c>
      <c r="BF412" s="27" t="str">
        <f t="shared" si="40"/>
        <v/>
      </c>
      <c r="BG412" s="27" t="str">
        <f t="shared" ca="1" si="41"/>
        <v/>
      </c>
      <c r="BH412" s="27" t="str">
        <f t="shared" ca="1" si="42"/>
        <v/>
      </c>
    </row>
    <row r="413" spans="1:60" x14ac:dyDescent="0.25">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c r="AT413" s="25"/>
      <c r="AU413" s="25"/>
      <c r="AV413" s="25"/>
      <c r="AW413" s="25"/>
      <c r="AX413" s="25"/>
      <c r="AY413" s="25"/>
      <c r="AZ413" s="25"/>
      <c r="BB413" s="27" t="str">
        <f t="shared" ca="1" si="37"/>
        <v/>
      </c>
      <c r="BC413" s="27" t="str">
        <f t="shared" ca="1" si="38"/>
        <v/>
      </c>
      <c r="BD413" s="27" t="str">
        <f>IF(C413="","",MAX($BD$3:BD412)+1)</f>
        <v/>
      </c>
      <c r="BE413" s="27" t="str">
        <f t="shared" ca="1" si="39"/>
        <v/>
      </c>
      <c r="BF413" s="27" t="str">
        <f t="shared" si="40"/>
        <v/>
      </c>
      <c r="BG413" s="27" t="str">
        <f t="shared" ca="1" si="41"/>
        <v/>
      </c>
      <c r="BH413" s="27" t="str">
        <f t="shared" ca="1" si="42"/>
        <v/>
      </c>
    </row>
    <row r="414" spans="1:60" x14ac:dyDescent="0.25">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c r="AT414" s="25"/>
      <c r="AU414" s="25"/>
      <c r="AV414" s="25"/>
      <c r="AW414" s="25"/>
      <c r="AX414" s="25"/>
      <c r="AY414" s="25"/>
      <c r="AZ414" s="25"/>
      <c r="BB414" s="27" t="str">
        <f t="shared" ca="1" si="37"/>
        <v/>
      </c>
      <c r="BC414" s="27" t="str">
        <f t="shared" ca="1" si="38"/>
        <v/>
      </c>
      <c r="BD414" s="27" t="str">
        <f>IF(C414="","",MAX($BD$3:BD413)+1)</f>
        <v/>
      </c>
      <c r="BE414" s="27" t="str">
        <f t="shared" ca="1" si="39"/>
        <v/>
      </c>
      <c r="BF414" s="27" t="str">
        <f t="shared" si="40"/>
        <v/>
      </c>
      <c r="BG414" s="27" t="str">
        <f t="shared" ca="1" si="41"/>
        <v/>
      </c>
      <c r="BH414" s="27" t="str">
        <f t="shared" ca="1" si="42"/>
        <v/>
      </c>
    </row>
    <row r="415" spans="1:60" x14ac:dyDescent="0.25">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c r="AT415" s="25"/>
      <c r="AU415" s="25"/>
      <c r="AV415" s="25"/>
      <c r="AW415" s="25"/>
      <c r="AX415" s="25"/>
      <c r="AY415" s="25"/>
      <c r="AZ415" s="25"/>
      <c r="BB415" s="27" t="str">
        <f t="shared" ca="1" si="37"/>
        <v/>
      </c>
      <c r="BC415" s="27" t="str">
        <f t="shared" ca="1" si="38"/>
        <v/>
      </c>
      <c r="BD415" s="27" t="str">
        <f>IF(C415="","",MAX($BD$3:BD414)+1)</f>
        <v/>
      </c>
      <c r="BE415" s="27" t="str">
        <f t="shared" ca="1" si="39"/>
        <v/>
      </c>
      <c r="BF415" s="27" t="str">
        <f t="shared" si="40"/>
        <v/>
      </c>
      <c r="BG415" s="27" t="str">
        <f t="shared" ca="1" si="41"/>
        <v/>
      </c>
      <c r="BH415" s="27" t="str">
        <f t="shared" ca="1" si="42"/>
        <v/>
      </c>
    </row>
    <row r="416" spans="1:60" x14ac:dyDescent="0.25">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c r="AT416" s="25"/>
      <c r="AU416" s="25"/>
      <c r="AV416" s="25"/>
      <c r="AW416" s="25"/>
      <c r="AX416" s="25"/>
      <c r="AY416" s="25"/>
      <c r="AZ416" s="25"/>
      <c r="BB416" s="27" t="str">
        <f t="shared" ca="1" si="37"/>
        <v/>
      </c>
      <c r="BC416" s="27" t="str">
        <f t="shared" ca="1" si="38"/>
        <v/>
      </c>
      <c r="BD416" s="27" t="str">
        <f>IF(C416="","",MAX($BD$3:BD415)+1)</f>
        <v/>
      </c>
      <c r="BE416" s="27" t="str">
        <f t="shared" ca="1" si="39"/>
        <v/>
      </c>
      <c r="BF416" s="27" t="str">
        <f t="shared" si="40"/>
        <v/>
      </c>
      <c r="BG416" s="27" t="str">
        <f t="shared" ca="1" si="41"/>
        <v/>
      </c>
      <c r="BH416" s="27" t="str">
        <f t="shared" ca="1" si="42"/>
        <v/>
      </c>
    </row>
    <row r="417" spans="1:60" x14ac:dyDescent="0.25">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c r="AT417" s="25"/>
      <c r="AU417" s="25"/>
      <c r="AV417" s="25"/>
      <c r="AW417" s="25"/>
      <c r="AX417" s="25"/>
      <c r="AY417" s="25"/>
      <c r="AZ417" s="25"/>
      <c r="BB417" s="27" t="str">
        <f t="shared" ca="1" si="37"/>
        <v/>
      </c>
      <c r="BC417" s="27" t="str">
        <f t="shared" ca="1" si="38"/>
        <v/>
      </c>
      <c r="BD417" s="27" t="str">
        <f>IF(C417="","",MAX($BD$3:BD416)+1)</f>
        <v/>
      </c>
      <c r="BE417" s="27" t="str">
        <f t="shared" ca="1" si="39"/>
        <v/>
      </c>
      <c r="BF417" s="27" t="str">
        <f t="shared" si="40"/>
        <v/>
      </c>
      <c r="BG417" s="27" t="str">
        <f t="shared" ca="1" si="41"/>
        <v/>
      </c>
      <c r="BH417" s="27" t="str">
        <f t="shared" ca="1" si="42"/>
        <v/>
      </c>
    </row>
    <row r="418" spans="1:60" x14ac:dyDescent="0.25">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c r="AT418" s="25"/>
      <c r="AU418" s="25"/>
      <c r="AV418" s="25"/>
      <c r="AW418" s="25"/>
      <c r="AX418" s="25"/>
      <c r="AY418" s="25"/>
      <c r="AZ418" s="25"/>
      <c r="BB418" s="27" t="str">
        <f t="shared" ca="1" si="37"/>
        <v/>
      </c>
      <c r="BC418" s="27" t="str">
        <f t="shared" ca="1" si="38"/>
        <v/>
      </c>
      <c r="BD418" s="27" t="str">
        <f>IF(C418="","",MAX($BD$3:BD417)+1)</f>
        <v/>
      </c>
      <c r="BE418" s="27" t="str">
        <f t="shared" ca="1" si="39"/>
        <v/>
      </c>
      <c r="BF418" s="27" t="str">
        <f t="shared" si="40"/>
        <v/>
      </c>
      <c r="BG418" s="27" t="str">
        <f t="shared" ca="1" si="41"/>
        <v/>
      </c>
      <c r="BH418" s="27" t="str">
        <f t="shared" ca="1" si="42"/>
        <v/>
      </c>
    </row>
    <row r="419" spans="1:60" x14ac:dyDescent="0.25">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c r="AT419" s="25"/>
      <c r="AU419" s="25"/>
      <c r="AV419" s="25"/>
      <c r="AW419" s="25"/>
      <c r="AX419" s="25"/>
      <c r="AY419" s="25"/>
      <c r="AZ419" s="25"/>
      <c r="BB419" s="27" t="str">
        <f t="shared" ca="1" si="37"/>
        <v/>
      </c>
      <c r="BC419" s="27" t="str">
        <f t="shared" ca="1" si="38"/>
        <v/>
      </c>
      <c r="BD419" s="27" t="str">
        <f>IF(C419="","",MAX($BD$3:BD418)+1)</f>
        <v/>
      </c>
      <c r="BE419" s="27" t="str">
        <f t="shared" ca="1" si="39"/>
        <v/>
      </c>
      <c r="BF419" s="27" t="str">
        <f t="shared" si="40"/>
        <v/>
      </c>
      <c r="BG419" s="27" t="str">
        <f t="shared" ca="1" si="41"/>
        <v/>
      </c>
      <c r="BH419" s="27" t="str">
        <f t="shared" ca="1" si="42"/>
        <v/>
      </c>
    </row>
    <row r="420" spans="1:60" x14ac:dyDescent="0.25">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B420" s="27" t="str">
        <f t="shared" ca="1" si="37"/>
        <v/>
      </c>
      <c r="BC420" s="27" t="str">
        <f t="shared" ca="1" si="38"/>
        <v/>
      </c>
      <c r="BD420" s="27" t="str">
        <f>IF(C420="","",MAX($BD$3:BD419)+1)</f>
        <v/>
      </c>
      <c r="BE420" s="27" t="str">
        <f t="shared" ca="1" si="39"/>
        <v/>
      </c>
      <c r="BF420" s="27" t="str">
        <f t="shared" si="40"/>
        <v/>
      </c>
      <c r="BG420" s="27" t="str">
        <f t="shared" ca="1" si="41"/>
        <v/>
      </c>
      <c r="BH420" s="27" t="str">
        <f t="shared" ca="1" si="42"/>
        <v/>
      </c>
    </row>
    <row r="421" spans="1:60" x14ac:dyDescent="0.25">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c r="AT421" s="25"/>
      <c r="AU421" s="25"/>
      <c r="AV421" s="25"/>
      <c r="AW421" s="25"/>
      <c r="AX421" s="25"/>
      <c r="AY421" s="25"/>
      <c r="AZ421" s="25"/>
      <c r="BB421" s="27" t="str">
        <f t="shared" ca="1" si="37"/>
        <v/>
      </c>
      <c r="BC421" s="27" t="str">
        <f t="shared" ca="1" si="38"/>
        <v/>
      </c>
      <c r="BD421" s="27" t="str">
        <f>IF(C421="","",MAX($BD$3:BD420)+1)</f>
        <v/>
      </c>
      <c r="BE421" s="27" t="str">
        <f t="shared" ca="1" si="39"/>
        <v/>
      </c>
      <c r="BF421" s="27" t="str">
        <f t="shared" si="40"/>
        <v/>
      </c>
      <c r="BG421" s="27" t="str">
        <f t="shared" ca="1" si="41"/>
        <v/>
      </c>
      <c r="BH421" s="27" t="str">
        <f t="shared" ca="1" si="42"/>
        <v/>
      </c>
    </row>
    <row r="422" spans="1:60" x14ac:dyDescent="0.25">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c r="AT422" s="25"/>
      <c r="AU422" s="25"/>
      <c r="AV422" s="25"/>
      <c r="AW422" s="25"/>
      <c r="AX422" s="25"/>
      <c r="AY422" s="25"/>
      <c r="AZ422" s="25"/>
      <c r="BB422" s="27" t="str">
        <f t="shared" ca="1" si="37"/>
        <v/>
      </c>
      <c r="BC422" s="27" t="str">
        <f t="shared" ca="1" si="38"/>
        <v/>
      </c>
      <c r="BD422" s="27" t="str">
        <f>IF(C422="","",MAX($BD$3:BD421)+1)</f>
        <v/>
      </c>
      <c r="BE422" s="27" t="str">
        <f t="shared" ca="1" si="39"/>
        <v/>
      </c>
      <c r="BF422" s="27" t="str">
        <f t="shared" si="40"/>
        <v/>
      </c>
      <c r="BG422" s="27" t="str">
        <f t="shared" ca="1" si="41"/>
        <v/>
      </c>
      <c r="BH422" s="27" t="str">
        <f t="shared" ca="1" si="42"/>
        <v/>
      </c>
    </row>
    <row r="423" spans="1:60" x14ac:dyDescent="0.25">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c r="AT423" s="25"/>
      <c r="AU423" s="25"/>
      <c r="AV423" s="25"/>
      <c r="AW423" s="25"/>
      <c r="AX423" s="25"/>
      <c r="AY423" s="25"/>
      <c r="AZ423" s="25"/>
      <c r="BB423" s="27" t="str">
        <f t="shared" ca="1" si="37"/>
        <v/>
      </c>
      <c r="BC423" s="27" t="str">
        <f t="shared" ca="1" si="38"/>
        <v/>
      </c>
      <c r="BD423" s="27" t="str">
        <f>IF(C423="","",MAX($BD$3:BD422)+1)</f>
        <v/>
      </c>
      <c r="BE423" s="27" t="str">
        <f t="shared" ca="1" si="39"/>
        <v/>
      </c>
      <c r="BF423" s="27" t="str">
        <f t="shared" si="40"/>
        <v/>
      </c>
      <c r="BG423" s="27" t="str">
        <f t="shared" ca="1" si="41"/>
        <v/>
      </c>
      <c r="BH423" s="27" t="str">
        <f t="shared" ca="1" si="42"/>
        <v/>
      </c>
    </row>
    <row r="424" spans="1:60" x14ac:dyDescent="0.25">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c r="AT424" s="25"/>
      <c r="AU424" s="25"/>
      <c r="AV424" s="25"/>
      <c r="AW424" s="25"/>
      <c r="AX424" s="25"/>
      <c r="AY424" s="25"/>
      <c r="AZ424" s="25"/>
      <c r="BB424" s="27" t="str">
        <f t="shared" ca="1" si="37"/>
        <v/>
      </c>
      <c r="BC424" s="27" t="str">
        <f t="shared" ca="1" si="38"/>
        <v/>
      </c>
      <c r="BD424" s="27" t="str">
        <f>IF(C424="","",MAX($BD$3:BD423)+1)</f>
        <v/>
      </c>
      <c r="BE424" s="27" t="str">
        <f t="shared" ca="1" si="39"/>
        <v/>
      </c>
      <c r="BF424" s="27" t="str">
        <f t="shared" si="40"/>
        <v/>
      </c>
      <c r="BG424" s="27" t="str">
        <f t="shared" ca="1" si="41"/>
        <v/>
      </c>
      <c r="BH424" s="27" t="str">
        <f t="shared" ca="1" si="42"/>
        <v/>
      </c>
    </row>
    <row r="425" spans="1:60" x14ac:dyDescent="0.25">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c r="AT425" s="25"/>
      <c r="AU425" s="25"/>
      <c r="AV425" s="25"/>
      <c r="AW425" s="25"/>
      <c r="AX425" s="25"/>
      <c r="AY425" s="25"/>
      <c r="AZ425" s="25"/>
      <c r="BB425" s="27" t="str">
        <f t="shared" ca="1" si="37"/>
        <v/>
      </c>
      <c r="BC425" s="27" t="str">
        <f t="shared" ca="1" si="38"/>
        <v/>
      </c>
      <c r="BD425" s="27" t="str">
        <f>IF(C425="","",MAX($BD$3:BD424)+1)</f>
        <v/>
      </c>
      <c r="BE425" s="27" t="str">
        <f t="shared" ca="1" si="39"/>
        <v/>
      </c>
      <c r="BF425" s="27" t="str">
        <f t="shared" si="40"/>
        <v/>
      </c>
      <c r="BG425" s="27" t="str">
        <f t="shared" ca="1" si="41"/>
        <v/>
      </c>
      <c r="BH425" s="27" t="str">
        <f t="shared" ca="1" si="42"/>
        <v/>
      </c>
    </row>
    <row r="426" spans="1:60" x14ac:dyDescent="0.25">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c r="AT426" s="25"/>
      <c r="AU426" s="25"/>
      <c r="AV426" s="25"/>
      <c r="AW426" s="25"/>
      <c r="AX426" s="25"/>
      <c r="AY426" s="25"/>
      <c r="AZ426" s="25"/>
      <c r="BB426" s="27" t="str">
        <f t="shared" ca="1" si="37"/>
        <v/>
      </c>
      <c r="BC426" s="27" t="str">
        <f t="shared" ca="1" si="38"/>
        <v/>
      </c>
      <c r="BD426" s="27" t="str">
        <f>IF(C426="","",MAX($BD$3:BD425)+1)</f>
        <v/>
      </c>
      <c r="BE426" s="27" t="str">
        <f t="shared" ca="1" si="39"/>
        <v/>
      </c>
      <c r="BF426" s="27" t="str">
        <f t="shared" si="40"/>
        <v/>
      </c>
      <c r="BG426" s="27" t="str">
        <f t="shared" ca="1" si="41"/>
        <v/>
      </c>
      <c r="BH426" s="27" t="str">
        <f t="shared" ca="1" si="42"/>
        <v/>
      </c>
    </row>
    <row r="427" spans="1:60" x14ac:dyDescent="0.25">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c r="AT427" s="25"/>
      <c r="AU427" s="25"/>
      <c r="AV427" s="25"/>
      <c r="AW427" s="25"/>
      <c r="AX427" s="25"/>
      <c r="AY427" s="25"/>
      <c r="AZ427" s="25"/>
      <c r="BB427" s="27" t="str">
        <f t="shared" ca="1" si="37"/>
        <v/>
      </c>
      <c r="BC427" s="27" t="str">
        <f t="shared" ca="1" si="38"/>
        <v/>
      </c>
      <c r="BD427" s="27" t="str">
        <f>IF(C427="","",MAX($BD$3:BD426)+1)</f>
        <v/>
      </c>
      <c r="BE427" s="27" t="str">
        <f t="shared" ca="1" si="39"/>
        <v/>
      </c>
      <c r="BF427" s="27" t="str">
        <f t="shared" si="40"/>
        <v/>
      </c>
      <c r="BG427" s="27" t="str">
        <f t="shared" ca="1" si="41"/>
        <v/>
      </c>
      <c r="BH427" s="27" t="str">
        <f t="shared" ca="1" si="42"/>
        <v/>
      </c>
    </row>
    <row r="428" spans="1:60" x14ac:dyDescent="0.25">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c r="AT428" s="25"/>
      <c r="AU428" s="25"/>
      <c r="AV428" s="25"/>
      <c r="AW428" s="25"/>
      <c r="AX428" s="25"/>
      <c r="AY428" s="25"/>
      <c r="AZ428" s="25"/>
      <c r="BB428" s="27" t="str">
        <f t="shared" ca="1" si="37"/>
        <v/>
      </c>
      <c r="BC428" s="27" t="str">
        <f t="shared" ca="1" si="38"/>
        <v/>
      </c>
      <c r="BD428" s="27" t="str">
        <f>IF(C428="","",MAX($BD$3:BD427)+1)</f>
        <v/>
      </c>
      <c r="BE428" s="27" t="str">
        <f t="shared" ca="1" si="39"/>
        <v/>
      </c>
      <c r="BF428" s="27" t="str">
        <f t="shared" si="40"/>
        <v/>
      </c>
      <c r="BG428" s="27" t="str">
        <f t="shared" ca="1" si="41"/>
        <v/>
      </c>
      <c r="BH428" s="27" t="str">
        <f t="shared" ca="1" si="42"/>
        <v/>
      </c>
    </row>
    <row r="429" spans="1:60" x14ac:dyDescent="0.25">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c r="AT429" s="25"/>
      <c r="AU429" s="25"/>
      <c r="AV429" s="25"/>
      <c r="AW429" s="25"/>
      <c r="AX429" s="25"/>
      <c r="AY429" s="25"/>
      <c r="AZ429" s="25"/>
      <c r="BB429" s="27" t="str">
        <f t="shared" ca="1" si="37"/>
        <v/>
      </c>
      <c r="BC429" s="27" t="str">
        <f t="shared" ca="1" si="38"/>
        <v/>
      </c>
      <c r="BD429" s="27" t="str">
        <f>IF(C429="","",MAX($BD$3:BD428)+1)</f>
        <v/>
      </c>
      <c r="BE429" s="27" t="str">
        <f t="shared" ca="1" si="39"/>
        <v/>
      </c>
      <c r="BF429" s="27" t="str">
        <f t="shared" si="40"/>
        <v/>
      </c>
      <c r="BG429" s="27" t="str">
        <f t="shared" ca="1" si="41"/>
        <v/>
      </c>
      <c r="BH429" s="27" t="str">
        <f t="shared" ca="1" si="42"/>
        <v/>
      </c>
    </row>
    <row r="430" spans="1:60" x14ac:dyDescent="0.25">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c r="AT430" s="25"/>
      <c r="AU430" s="25"/>
      <c r="AV430" s="25"/>
      <c r="AW430" s="25"/>
      <c r="AX430" s="25"/>
      <c r="AY430" s="25"/>
      <c r="AZ430" s="25"/>
      <c r="BB430" s="27" t="str">
        <f t="shared" ca="1" si="37"/>
        <v/>
      </c>
      <c r="BC430" s="27" t="str">
        <f t="shared" ca="1" si="38"/>
        <v/>
      </c>
      <c r="BD430" s="27" t="str">
        <f>IF(C430="","",MAX($BD$3:BD429)+1)</f>
        <v/>
      </c>
      <c r="BE430" s="27" t="str">
        <f t="shared" ca="1" si="39"/>
        <v/>
      </c>
      <c r="BF430" s="27" t="str">
        <f t="shared" si="40"/>
        <v/>
      </c>
      <c r="BG430" s="27" t="str">
        <f t="shared" ca="1" si="41"/>
        <v/>
      </c>
      <c r="BH430" s="27" t="str">
        <f t="shared" ca="1" si="42"/>
        <v/>
      </c>
    </row>
    <row r="431" spans="1:60" x14ac:dyDescent="0.25">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c r="AT431" s="25"/>
      <c r="AU431" s="25"/>
      <c r="AV431" s="25"/>
      <c r="AW431" s="25"/>
      <c r="AX431" s="25"/>
      <c r="AY431" s="25"/>
      <c r="AZ431" s="25"/>
      <c r="BB431" s="27" t="str">
        <f t="shared" ca="1" si="37"/>
        <v/>
      </c>
      <c r="BC431" s="27" t="str">
        <f t="shared" ca="1" si="38"/>
        <v/>
      </c>
      <c r="BD431" s="27" t="str">
        <f>IF(C431="","",MAX($BD$3:BD430)+1)</f>
        <v/>
      </c>
      <c r="BE431" s="27" t="str">
        <f t="shared" ca="1" si="39"/>
        <v/>
      </c>
      <c r="BF431" s="27" t="str">
        <f t="shared" si="40"/>
        <v/>
      </c>
      <c r="BG431" s="27" t="str">
        <f t="shared" ca="1" si="41"/>
        <v/>
      </c>
      <c r="BH431" s="27" t="str">
        <f t="shared" ca="1" si="42"/>
        <v/>
      </c>
    </row>
    <row r="432" spans="1:60" x14ac:dyDescent="0.25">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c r="AT432" s="25"/>
      <c r="AU432" s="25"/>
      <c r="AV432" s="25"/>
      <c r="AW432" s="25"/>
      <c r="AX432" s="25"/>
      <c r="AY432" s="25"/>
      <c r="AZ432" s="25"/>
      <c r="BB432" s="27" t="str">
        <f t="shared" ca="1" si="37"/>
        <v/>
      </c>
      <c r="BC432" s="27" t="str">
        <f t="shared" ca="1" si="38"/>
        <v/>
      </c>
      <c r="BD432" s="27" t="str">
        <f>IF(C432="","",MAX($BD$3:BD431)+1)</f>
        <v/>
      </c>
      <c r="BE432" s="27" t="str">
        <f t="shared" ca="1" si="39"/>
        <v/>
      </c>
      <c r="BF432" s="27" t="str">
        <f t="shared" si="40"/>
        <v/>
      </c>
      <c r="BG432" s="27" t="str">
        <f t="shared" ca="1" si="41"/>
        <v/>
      </c>
      <c r="BH432" s="27" t="str">
        <f t="shared" ca="1" si="42"/>
        <v/>
      </c>
    </row>
    <row r="433" spans="1:60" x14ac:dyDescent="0.25">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c r="AT433" s="25"/>
      <c r="AU433" s="25"/>
      <c r="AV433" s="25"/>
      <c r="AW433" s="25"/>
      <c r="AX433" s="25"/>
      <c r="AY433" s="25"/>
      <c r="AZ433" s="25"/>
      <c r="BB433" s="27" t="str">
        <f t="shared" ca="1" si="37"/>
        <v/>
      </c>
      <c r="BC433" s="27" t="str">
        <f t="shared" ca="1" si="38"/>
        <v/>
      </c>
      <c r="BD433" s="27" t="str">
        <f>IF(C433="","",MAX($BD$3:BD432)+1)</f>
        <v/>
      </c>
      <c r="BE433" s="27" t="str">
        <f t="shared" ca="1" si="39"/>
        <v/>
      </c>
      <c r="BF433" s="27" t="str">
        <f t="shared" si="40"/>
        <v/>
      </c>
      <c r="BG433" s="27" t="str">
        <f t="shared" ca="1" si="41"/>
        <v/>
      </c>
      <c r="BH433" s="27" t="str">
        <f t="shared" ca="1" si="42"/>
        <v/>
      </c>
    </row>
    <row r="434" spans="1:60" x14ac:dyDescent="0.25">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c r="AT434" s="25"/>
      <c r="AU434" s="25"/>
      <c r="AV434" s="25"/>
      <c r="AW434" s="25"/>
      <c r="AX434" s="25"/>
      <c r="AY434" s="25"/>
      <c r="AZ434" s="25"/>
      <c r="BB434" s="27" t="str">
        <f t="shared" ca="1" si="37"/>
        <v/>
      </c>
      <c r="BC434" s="27" t="str">
        <f t="shared" ca="1" si="38"/>
        <v/>
      </c>
      <c r="BD434" s="27" t="str">
        <f>IF(C434="","",MAX($BD$3:BD433)+1)</f>
        <v/>
      </c>
      <c r="BE434" s="27" t="str">
        <f t="shared" ca="1" si="39"/>
        <v/>
      </c>
      <c r="BF434" s="27" t="str">
        <f t="shared" si="40"/>
        <v/>
      </c>
      <c r="BG434" s="27" t="str">
        <f t="shared" ca="1" si="41"/>
        <v/>
      </c>
      <c r="BH434" s="27" t="str">
        <f t="shared" ca="1" si="42"/>
        <v/>
      </c>
    </row>
    <row r="435" spans="1:60" x14ac:dyDescent="0.25">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c r="AT435" s="25"/>
      <c r="AU435" s="25"/>
      <c r="AV435" s="25"/>
      <c r="AW435" s="25"/>
      <c r="AX435" s="25"/>
      <c r="AY435" s="25"/>
      <c r="AZ435" s="25"/>
      <c r="BB435" s="27" t="str">
        <f t="shared" ca="1" si="37"/>
        <v/>
      </c>
      <c r="BC435" s="27" t="str">
        <f t="shared" ca="1" si="38"/>
        <v/>
      </c>
      <c r="BD435" s="27" t="str">
        <f>IF(C435="","",MAX($BD$3:BD434)+1)</f>
        <v/>
      </c>
      <c r="BE435" s="27" t="str">
        <f t="shared" ca="1" si="39"/>
        <v/>
      </c>
      <c r="BF435" s="27" t="str">
        <f t="shared" si="40"/>
        <v/>
      </c>
      <c r="BG435" s="27" t="str">
        <f t="shared" ca="1" si="41"/>
        <v/>
      </c>
      <c r="BH435" s="27" t="str">
        <f t="shared" ca="1" si="42"/>
        <v/>
      </c>
    </row>
    <row r="436" spans="1:60" x14ac:dyDescent="0.25">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c r="AT436" s="25"/>
      <c r="AU436" s="25"/>
      <c r="AV436" s="25"/>
      <c r="AW436" s="25"/>
      <c r="AX436" s="25"/>
      <c r="AY436" s="25"/>
      <c r="AZ436" s="25"/>
      <c r="BB436" s="27" t="str">
        <f t="shared" ca="1" si="37"/>
        <v/>
      </c>
      <c r="BC436" s="27" t="str">
        <f t="shared" ca="1" si="38"/>
        <v/>
      </c>
      <c r="BD436" s="27" t="str">
        <f>IF(C436="","",MAX($BD$3:BD435)+1)</f>
        <v/>
      </c>
      <c r="BE436" s="27" t="str">
        <f t="shared" ca="1" si="39"/>
        <v/>
      </c>
      <c r="BF436" s="27" t="str">
        <f t="shared" si="40"/>
        <v/>
      </c>
      <c r="BG436" s="27" t="str">
        <f t="shared" ca="1" si="41"/>
        <v/>
      </c>
      <c r="BH436" s="27" t="str">
        <f t="shared" ca="1" si="42"/>
        <v/>
      </c>
    </row>
    <row r="437" spans="1:60" x14ac:dyDescent="0.25">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c r="AT437" s="25"/>
      <c r="AU437" s="25"/>
      <c r="AV437" s="25"/>
      <c r="AW437" s="25"/>
      <c r="AX437" s="25"/>
      <c r="AY437" s="25"/>
      <c r="AZ437" s="25"/>
      <c r="BB437" s="27" t="str">
        <f t="shared" ca="1" si="37"/>
        <v/>
      </c>
      <c r="BC437" s="27" t="str">
        <f t="shared" ca="1" si="38"/>
        <v/>
      </c>
      <c r="BD437" s="27" t="str">
        <f>IF(C437="","",MAX($BD$3:BD436)+1)</f>
        <v/>
      </c>
      <c r="BE437" s="27" t="str">
        <f t="shared" ca="1" si="39"/>
        <v/>
      </c>
      <c r="BF437" s="27" t="str">
        <f t="shared" si="40"/>
        <v/>
      </c>
      <c r="BG437" s="27" t="str">
        <f t="shared" ca="1" si="41"/>
        <v/>
      </c>
      <c r="BH437" s="27" t="str">
        <f t="shared" ca="1" si="42"/>
        <v/>
      </c>
    </row>
    <row r="438" spans="1:60" x14ac:dyDescent="0.25">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c r="AT438" s="25"/>
      <c r="AU438" s="25"/>
      <c r="AV438" s="25"/>
      <c r="AW438" s="25"/>
      <c r="AX438" s="25"/>
      <c r="AY438" s="25"/>
      <c r="AZ438" s="25"/>
      <c r="BB438" s="27" t="str">
        <f t="shared" ca="1" si="37"/>
        <v/>
      </c>
      <c r="BC438" s="27" t="str">
        <f t="shared" ca="1" si="38"/>
        <v/>
      </c>
      <c r="BD438" s="27" t="str">
        <f>IF(C438="","",MAX($BD$3:BD437)+1)</f>
        <v/>
      </c>
      <c r="BE438" s="27" t="str">
        <f t="shared" ca="1" si="39"/>
        <v/>
      </c>
      <c r="BF438" s="27" t="str">
        <f t="shared" si="40"/>
        <v/>
      </c>
      <c r="BG438" s="27" t="str">
        <f t="shared" ca="1" si="41"/>
        <v/>
      </c>
      <c r="BH438" s="27" t="str">
        <f t="shared" ca="1" si="42"/>
        <v/>
      </c>
    </row>
    <row r="439" spans="1:60" x14ac:dyDescent="0.25">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c r="AT439" s="25"/>
      <c r="AU439" s="25"/>
      <c r="AV439" s="25"/>
      <c r="AW439" s="25"/>
      <c r="AX439" s="25"/>
      <c r="AY439" s="25"/>
      <c r="AZ439" s="25"/>
      <c r="BB439" s="27" t="str">
        <f t="shared" ca="1" si="37"/>
        <v/>
      </c>
      <c r="BC439" s="27" t="str">
        <f t="shared" ca="1" si="38"/>
        <v/>
      </c>
      <c r="BD439" s="27" t="str">
        <f>IF(C439="","",MAX($BD$3:BD438)+1)</f>
        <v/>
      </c>
      <c r="BE439" s="27" t="str">
        <f t="shared" ca="1" si="39"/>
        <v/>
      </c>
      <c r="BF439" s="27" t="str">
        <f t="shared" si="40"/>
        <v/>
      </c>
      <c r="BG439" s="27" t="str">
        <f t="shared" ca="1" si="41"/>
        <v/>
      </c>
      <c r="BH439" s="27" t="str">
        <f t="shared" ca="1" si="42"/>
        <v/>
      </c>
    </row>
    <row r="440" spans="1:60" x14ac:dyDescent="0.25">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c r="AT440" s="25"/>
      <c r="AU440" s="25"/>
      <c r="AV440" s="25"/>
      <c r="AW440" s="25"/>
      <c r="AX440" s="25"/>
      <c r="AY440" s="25"/>
      <c r="AZ440" s="25"/>
      <c r="BB440" s="27" t="str">
        <f t="shared" ca="1" si="37"/>
        <v/>
      </c>
      <c r="BC440" s="27" t="str">
        <f t="shared" ca="1" si="38"/>
        <v/>
      </c>
      <c r="BD440" s="27" t="str">
        <f>IF(C440="","",MAX($BD$3:BD439)+1)</f>
        <v/>
      </c>
      <c r="BE440" s="27" t="str">
        <f t="shared" ca="1" si="39"/>
        <v/>
      </c>
      <c r="BF440" s="27" t="str">
        <f t="shared" si="40"/>
        <v/>
      </c>
      <c r="BG440" s="27" t="str">
        <f t="shared" ca="1" si="41"/>
        <v/>
      </c>
      <c r="BH440" s="27" t="str">
        <f t="shared" ca="1" si="42"/>
        <v/>
      </c>
    </row>
    <row r="441" spans="1:60" x14ac:dyDescent="0.25">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c r="AT441" s="25"/>
      <c r="AU441" s="25"/>
      <c r="AV441" s="25"/>
      <c r="AW441" s="25"/>
      <c r="AX441" s="25"/>
      <c r="AY441" s="25"/>
      <c r="AZ441" s="25"/>
      <c r="BB441" s="27" t="str">
        <f t="shared" ca="1" si="37"/>
        <v/>
      </c>
      <c r="BC441" s="27" t="str">
        <f t="shared" ca="1" si="38"/>
        <v/>
      </c>
      <c r="BD441" s="27" t="str">
        <f>IF(C441="","",MAX($BD$3:BD440)+1)</f>
        <v/>
      </c>
      <c r="BE441" s="27" t="str">
        <f t="shared" ca="1" si="39"/>
        <v/>
      </c>
      <c r="BF441" s="27" t="str">
        <f t="shared" si="40"/>
        <v/>
      </c>
      <c r="BG441" s="27" t="str">
        <f t="shared" ca="1" si="41"/>
        <v/>
      </c>
      <c r="BH441" s="27" t="str">
        <f t="shared" ca="1" si="42"/>
        <v/>
      </c>
    </row>
    <row r="442" spans="1:60" x14ac:dyDescent="0.25">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c r="AT442" s="25"/>
      <c r="AU442" s="25"/>
      <c r="AV442" s="25"/>
      <c r="AW442" s="25"/>
      <c r="AX442" s="25"/>
      <c r="AY442" s="25"/>
      <c r="AZ442" s="25"/>
      <c r="BB442" s="27" t="str">
        <f t="shared" ca="1" si="37"/>
        <v/>
      </c>
      <c r="BC442" s="27" t="str">
        <f t="shared" ca="1" si="38"/>
        <v/>
      </c>
      <c r="BD442" s="27" t="str">
        <f>IF(C442="","",MAX($BD$3:BD441)+1)</f>
        <v/>
      </c>
      <c r="BE442" s="27" t="str">
        <f t="shared" ca="1" si="39"/>
        <v/>
      </c>
      <c r="BF442" s="27" t="str">
        <f t="shared" si="40"/>
        <v/>
      </c>
      <c r="BG442" s="27" t="str">
        <f t="shared" ca="1" si="41"/>
        <v/>
      </c>
      <c r="BH442" s="27" t="str">
        <f t="shared" ca="1" si="42"/>
        <v/>
      </c>
    </row>
    <row r="443" spans="1:60" x14ac:dyDescent="0.25">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c r="AT443" s="25"/>
      <c r="AU443" s="25"/>
      <c r="AV443" s="25"/>
      <c r="AW443" s="25"/>
      <c r="AX443" s="25"/>
      <c r="AY443" s="25"/>
      <c r="AZ443" s="25"/>
      <c r="BB443" s="27" t="str">
        <f t="shared" ca="1" si="37"/>
        <v/>
      </c>
      <c r="BC443" s="27" t="str">
        <f t="shared" ca="1" si="38"/>
        <v/>
      </c>
      <c r="BD443" s="27" t="str">
        <f>IF(C443="","",MAX($BD$3:BD442)+1)</f>
        <v/>
      </c>
      <c r="BE443" s="27" t="str">
        <f t="shared" ca="1" si="39"/>
        <v/>
      </c>
      <c r="BF443" s="27" t="str">
        <f t="shared" si="40"/>
        <v/>
      </c>
      <c r="BG443" s="27" t="str">
        <f t="shared" ca="1" si="41"/>
        <v/>
      </c>
      <c r="BH443" s="27" t="str">
        <f t="shared" ca="1" si="42"/>
        <v/>
      </c>
    </row>
    <row r="444" spans="1:60" x14ac:dyDescent="0.25">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c r="AT444" s="25"/>
      <c r="AU444" s="25"/>
      <c r="AV444" s="25"/>
      <c r="AW444" s="25"/>
      <c r="AX444" s="25"/>
      <c r="AY444" s="25"/>
      <c r="AZ444" s="25"/>
      <c r="BB444" s="27" t="str">
        <f t="shared" ca="1" si="37"/>
        <v/>
      </c>
      <c r="BC444" s="27" t="str">
        <f t="shared" ca="1" si="38"/>
        <v/>
      </c>
      <c r="BD444" s="27" t="str">
        <f>IF(C444="","",MAX($BD$3:BD443)+1)</f>
        <v/>
      </c>
      <c r="BE444" s="27" t="str">
        <f t="shared" ca="1" si="39"/>
        <v/>
      </c>
      <c r="BF444" s="27" t="str">
        <f t="shared" si="40"/>
        <v/>
      </c>
      <c r="BG444" s="27" t="str">
        <f t="shared" ca="1" si="41"/>
        <v/>
      </c>
      <c r="BH444" s="27" t="str">
        <f t="shared" ca="1" si="42"/>
        <v/>
      </c>
    </row>
    <row r="445" spans="1:60" x14ac:dyDescent="0.25">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c r="AT445" s="25"/>
      <c r="AU445" s="25"/>
      <c r="AV445" s="25"/>
      <c r="AW445" s="25"/>
      <c r="AX445" s="25"/>
      <c r="AY445" s="25"/>
      <c r="AZ445" s="25"/>
      <c r="BB445" s="27" t="str">
        <f t="shared" ca="1" si="37"/>
        <v/>
      </c>
      <c r="BC445" s="27" t="str">
        <f t="shared" ca="1" si="38"/>
        <v/>
      </c>
      <c r="BD445" s="27" t="str">
        <f>IF(C445="","",MAX($BD$3:BD444)+1)</f>
        <v/>
      </c>
      <c r="BE445" s="27" t="str">
        <f t="shared" ca="1" si="39"/>
        <v/>
      </c>
      <c r="BF445" s="27" t="str">
        <f t="shared" si="40"/>
        <v/>
      </c>
      <c r="BG445" s="27" t="str">
        <f t="shared" ca="1" si="41"/>
        <v/>
      </c>
      <c r="BH445" s="27" t="str">
        <f t="shared" ca="1" si="42"/>
        <v/>
      </c>
    </row>
    <row r="446" spans="1:60" x14ac:dyDescent="0.25">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c r="AT446" s="25"/>
      <c r="AU446" s="25"/>
      <c r="AV446" s="25"/>
      <c r="AW446" s="25"/>
      <c r="AX446" s="25"/>
      <c r="AY446" s="25"/>
      <c r="AZ446" s="25"/>
      <c r="BB446" s="27" t="str">
        <f t="shared" ca="1" si="37"/>
        <v/>
      </c>
      <c r="BC446" s="27" t="str">
        <f t="shared" ca="1" si="38"/>
        <v/>
      </c>
      <c r="BD446" s="27" t="str">
        <f>IF(C446="","",MAX($BD$3:BD445)+1)</f>
        <v/>
      </c>
      <c r="BE446" s="27" t="str">
        <f t="shared" ca="1" si="39"/>
        <v/>
      </c>
      <c r="BF446" s="27" t="str">
        <f t="shared" si="40"/>
        <v/>
      </c>
      <c r="BG446" s="27" t="str">
        <f t="shared" ca="1" si="41"/>
        <v/>
      </c>
      <c r="BH446" s="27" t="str">
        <f t="shared" ca="1" si="42"/>
        <v/>
      </c>
    </row>
    <row r="447" spans="1:60" x14ac:dyDescent="0.25">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c r="AT447" s="25"/>
      <c r="AU447" s="25"/>
      <c r="AV447" s="25"/>
      <c r="AW447" s="25"/>
      <c r="AX447" s="25"/>
      <c r="AY447" s="25"/>
      <c r="AZ447" s="25"/>
      <c r="BB447" s="27" t="str">
        <f t="shared" ca="1" si="37"/>
        <v/>
      </c>
      <c r="BC447" s="27" t="str">
        <f t="shared" ca="1" si="38"/>
        <v/>
      </c>
      <c r="BD447" s="27" t="str">
        <f>IF(C447="","",MAX($BD$3:BD446)+1)</f>
        <v/>
      </c>
      <c r="BE447" s="27" t="str">
        <f t="shared" ca="1" si="39"/>
        <v/>
      </c>
      <c r="BF447" s="27" t="str">
        <f t="shared" si="40"/>
        <v/>
      </c>
      <c r="BG447" s="27" t="str">
        <f t="shared" ca="1" si="41"/>
        <v/>
      </c>
      <c r="BH447" s="27" t="str">
        <f t="shared" ca="1" si="42"/>
        <v/>
      </c>
    </row>
    <row r="448" spans="1:60" x14ac:dyDescent="0.25">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c r="AT448" s="25"/>
      <c r="AU448" s="25"/>
      <c r="AV448" s="25"/>
      <c r="AW448" s="25"/>
      <c r="AX448" s="25"/>
      <c r="AY448" s="25"/>
      <c r="AZ448" s="25"/>
      <c r="BB448" s="27" t="str">
        <f t="shared" ca="1" si="37"/>
        <v/>
      </c>
      <c r="BC448" s="27" t="str">
        <f t="shared" ca="1" si="38"/>
        <v/>
      </c>
      <c r="BD448" s="27" t="str">
        <f>IF(C448="","",MAX($BD$3:BD447)+1)</f>
        <v/>
      </c>
      <c r="BE448" s="27" t="str">
        <f t="shared" ca="1" si="39"/>
        <v/>
      </c>
      <c r="BF448" s="27" t="str">
        <f t="shared" si="40"/>
        <v/>
      </c>
      <c r="BG448" s="27" t="str">
        <f t="shared" ca="1" si="41"/>
        <v/>
      </c>
      <c r="BH448" s="27" t="str">
        <f t="shared" ca="1" si="42"/>
        <v/>
      </c>
    </row>
    <row r="449" spans="1:60" x14ac:dyDescent="0.25">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c r="AT449" s="25"/>
      <c r="AU449" s="25"/>
      <c r="AV449" s="25"/>
      <c r="AW449" s="25"/>
      <c r="AX449" s="25"/>
      <c r="AY449" s="25"/>
      <c r="AZ449" s="25"/>
      <c r="BB449" s="27" t="str">
        <f t="shared" ca="1" si="37"/>
        <v/>
      </c>
      <c r="BC449" s="27" t="str">
        <f t="shared" ca="1" si="38"/>
        <v/>
      </c>
      <c r="BD449" s="27" t="str">
        <f>IF(C449="","",MAX($BD$3:BD448)+1)</f>
        <v/>
      </c>
      <c r="BE449" s="27" t="str">
        <f t="shared" ca="1" si="39"/>
        <v/>
      </c>
      <c r="BF449" s="27" t="str">
        <f t="shared" si="40"/>
        <v/>
      </c>
      <c r="BG449" s="27" t="str">
        <f t="shared" ca="1" si="41"/>
        <v/>
      </c>
      <c r="BH449" s="27" t="str">
        <f t="shared" ca="1" si="42"/>
        <v/>
      </c>
    </row>
    <row r="450" spans="1:60" x14ac:dyDescent="0.25">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c r="AT450" s="25"/>
      <c r="AU450" s="25"/>
      <c r="AV450" s="25"/>
      <c r="AW450" s="25"/>
      <c r="AX450" s="25"/>
      <c r="AY450" s="25"/>
      <c r="AZ450" s="25"/>
      <c r="BB450" s="27" t="str">
        <f t="shared" ca="1" si="37"/>
        <v/>
      </c>
      <c r="BC450" s="27" t="str">
        <f t="shared" ca="1" si="38"/>
        <v/>
      </c>
      <c r="BD450" s="27" t="str">
        <f>IF(C450="","",MAX($BD$3:BD449)+1)</f>
        <v/>
      </c>
      <c r="BE450" s="27" t="str">
        <f t="shared" ca="1" si="39"/>
        <v/>
      </c>
      <c r="BF450" s="27" t="str">
        <f t="shared" si="40"/>
        <v/>
      </c>
      <c r="BG450" s="27" t="str">
        <f t="shared" ca="1" si="41"/>
        <v/>
      </c>
      <c r="BH450" s="27" t="str">
        <f t="shared" ca="1" si="42"/>
        <v/>
      </c>
    </row>
    <row r="451" spans="1:60" x14ac:dyDescent="0.25">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c r="AT451" s="25"/>
      <c r="AU451" s="25"/>
      <c r="AV451" s="25"/>
      <c r="AW451" s="25"/>
      <c r="AX451" s="25"/>
      <c r="AY451" s="25"/>
      <c r="AZ451" s="25"/>
      <c r="BB451" s="27" t="str">
        <f t="shared" ca="1" si="37"/>
        <v/>
      </c>
      <c r="BC451" s="27" t="str">
        <f t="shared" ca="1" si="38"/>
        <v/>
      </c>
      <c r="BD451" s="27" t="str">
        <f>IF(C451="","",MAX($BD$3:BD450)+1)</f>
        <v/>
      </c>
      <c r="BE451" s="27" t="str">
        <f t="shared" ca="1" si="39"/>
        <v/>
      </c>
      <c r="BF451" s="27" t="str">
        <f t="shared" si="40"/>
        <v/>
      </c>
      <c r="BG451" s="27" t="str">
        <f t="shared" ca="1" si="41"/>
        <v/>
      </c>
      <c r="BH451" s="27" t="str">
        <f t="shared" ca="1" si="42"/>
        <v/>
      </c>
    </row>
    <row r="452" spans="1:60" x14ac:dyDescent="0.25">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B452" s="27" t="str">
        <f t="shared" ca="1" si="37"/>
        <v/>
      </c>
      <c r="BC452" s="27" t="str">
        <f t="shared" ca="1" si="38"/>
        <v/>
      </c>
      <c r="BD452" s="27" t="str">
        <f>IF(C452="","",MAX($BD$3:BD451)+1)</f>
        <v/>
      </c>
      <c r="BE452" s="27" t="str">
        <f t="shared" ca="1" si="39"/>
        <v/>
      </c>
      <c r="BF452" s="27" t="str">
        <f t="shared" si="40"/>
        <v/>
      </c>
      <c r="BG452" s="27" t="str">
        <f t="shared" ca="1" si="41"/>
        <v/>
      </c>
      <c r="BH452" s="27" t="str">
        <f t="shared" ca="1" si="42"/>
        <v/>
      </c>
    </row>
    <row r="453" spans="1:60" x14ac:dyDescent="0.25">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c r="AT453" s="25"/>
      <c r="AU453" s="25"/>
      <c r="AV453" s="25"/>
      <c r="AW453" s="25"/>
      <c r="AX453" s="25"/>
      <c r="AY453" s="25"/>
      <c r="AZ453" s="25"/>
      <c r="BB453" s="27" t="str">
        <f t="shared" ref="BB453:BB516" ca="1" si="43">IFERROR(IF(INDIRECT("Plate"&amp;A453&amp;"_S!"&amp;CHAR(RIGHT(B453,LEN(B453)-1)+65)&amp;CODE(LEFT(B453,1))-58)="",IF(C453="",0,1),0),"")</f>
        <v/>
      </c>
      <c r="BC453" s="27" t="str">
        <f t="shared" ref="BC453:BC516" ca="1" si="44">IFERROR(IF(INDIRECT("Plate"&amp;A453&amp;"_G!"&amp;CHAR(RIGHT(B453,LEN(B453)-1)+65)&amp;CODE(LEFT(B453,1))-58)="",IF(C453="",0,1),0),"")</f>
        <v/>
      </c>
      <c r="BD453" s="27" t="str">
        <f>IF(C453="","",MAX($BD$3:BD452)+1)</f>
        <v/>
      </c>
      <c r="BE453" s="27" t="str">
        <f t="shared" ref="BE453:BE516" ca="1" si="45">IF(BD453="","",CELL("row",BD453))</f>
        <v/>
      </c>
      <c r="BF453" s="27" t="str">
        <f t="shared" ref="BF453:BF516" si="46">A453&amp;B453</f>
        <v/>
      </c>
      <c r="BG453" s="27" t="str">
        <f t="shared" ref="BG453:BG516" ca="1" si="47">IF(OR(BB453=1,BC453=1),BF453,"")</f>
        <v/>
      </c>
      <c r="BH453" s="27" t="str">
        <f t="shared" ref="BH453:BH516" ca="1" si="48">BH452&amp;IF(BG453="",""," "&amp;BG453)</f>
        <v/>
      </c>
    </row>
    <row r="454" spans="1:60" x14ac:dyDescent="0.25">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c r="AT454" s="25"/>
      <c r="AU454" s="25"/>
      <c r="AV454" s="25"/>
      <c r="AW454" s="25"/>
      <c r="AX454" s="25"/>
      <c r="AY454" s="25"/>
      <c r="AZ454" s="25"/>
      <c r="BB454" s="27" t="str">
        <f t="shared" ca="1" si="43"/>
        <v/>
      </c>
      <c r="BC454" s="27" t="str">
        <f t="shared" ca="1" si="44"/>
        <v/>
      </c>
      <c r="BD454" s="27" t="str">
        <f>IF(C454="","",MAX($BD$3:BD453)+1)</f>
        <v/>
      </c>
      <c r="BE454" s="27" t="str">
        <f t="shared" ca="1" si="45"/>
        <v/>
      </c>
      <c r="BF454" s="27" t="str">
        <f t="shared" si="46"/>
        <v/>
      </c>
      <c r="BG454" s="27" t="str">
        <f t="shared" ca="1" si="47"/>
        <v/>
      </c>
      <c r="BH454" s="27" t="str">
        <f t="shared" ca="1" si="48"/>
        <v/>
      </c>
    </row>
    <row r="455" spans="1:60" x14ac:dyDescent="0.25">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c r="AT455" s="25"/>
      <c r="AU455" s="25"/>
      <c r="AV455" s="25"/>
      <c r="AW455" s="25"/>
      <c r="AX455" s="25"/>
      <c r="AY455" s="25"/>
      <c r="AZ455" s="25"/>
      <c r="BB455" s="27" t="str">
        <f t="shared" ca="1" si="43"/>
        <v/>
      </c>
      <c r="BC455" s="27" t="str">
        <f t="shared" ca="1" si="44"/>
        <v/>
      </c>
      <c r="BD455" s="27" t="str">
        <f>IF(C455="","",MAX($BD$3:BD454)+1)</f>
        <v/>
      </c>
      <c r="BE455" s="27" t="str">
        <f t="shared" ca="1" si="45"/>
        <v/>
      </c>
      <c r="BF455" s="27" t="str">
        <f t="shared" si="46"/>
        <v/>
      </c>
      <c r="BG455" s="27" t="str">
        <f t="shared" ca="1" si="47"/>
        <v/>
      </c>
      <c r="BH455" s="27" t="str">
        <f t="shared" ca="1" si="48"/>
        <v/>
      </c>
    </row>
    <row r="456" spans="1:60" x14ac:dyDescent="0.25">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c r="AT456" s="25"/>
      <c r="AU456" s="25"/>
      <c r="AV456" s="25"/>
      <c r="AW456" s="25"/>
      <c r="AX456" s="25"/>
      <c r="AY456" s="25"/>
      <c r="AZ456" s="25"/>
      <c r="BB456" s="27" t="str">
        <f t="shared" ca="1" si="43"/>
        <v/>
      </c>
      <c r="BC456" s="27" t="str">
        <f t="shared" ca="1" si="44"/>
        <v/>
      </c>
      <c r="BD456" s="27" t="str">
        <f>IF(C456="","",MAX($BD$3:BD455)+1)</f>
        <v/>
      </c>
      <c r="BE456" s="27" t="str">
        <f t="shared" ca="1" si="45"/>
        <v/>
      </c>
      <c r="BF456" s="27" t="str">
        <f t="shared" si="46"/>
        <v/>
      </c>
      <c r="BG456" s="27" t="str">
        <f t="shared" ca="1" si="47"/>
        <v/>
      </c>
      <c r="BH456" s="27" t="str">
        <f t="shared" ca="1" si="48"/>
        <v/>
      </c>
    </row>
    <row r="457" spans="1:60" x14ac:dyDescent="0.25">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c r="AT457" s="25"/>
      <c r="AU457" s="25"/>
      <c r="AV457" s="25"/>
      <c r="AW457" s="25"/>
      <c r="AX457" s="25"/>
      <c r="AY457" s="25"/>
      <c r="AZ457" s="25"/>
      <c r="BB457" s="27" t="str">
        <f t="shared" ca="1" si="43"/>
        <v/>
      </c>
      <c r="BC457" s="27" t="str">
        <f t="shared" ca="1" si="44"/>
        <v/>
      </c>
      <c r="BD457" s="27" t="str">
        <f>IF(C457="","",MAX($BD$3:BD456)+1)</f>
        <v/>
      </c>
      <c r="BE457" s="27" t="str">
        <f t="shared" ca="1" si="45"/>
        <v/>
      </c>
      <c r="BF457" s="27" t="str">
        <f t="shared" si="46"/>
        <v/>
      </c>
      <c r="BG457" s="27" t="str">
        <f t="shared" ca="1" si="47"/>
        <v/>
      </c>
      <c r="BH457" s="27" t="str">
        <f t="shared" ca="1" si="48"/>
        <v/>
      </c>
    </row>
    <row r="458" spans="1:60" x14ac:dyDescent="0.25">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c r="AT458" s="25"/>
      <c r="AU458" s="25"/>
      <c r="AV458" s="25"/>
      <c r="AW458" s="25"/>
      <c r="AX458" s="25"/>
      <c r="AY458" s="25"/>
      <c r="AZ458" s="25"/>
      <c r="BB458" s="27" t="str">
        <f t="shared" ca="1" si="43"/>
        <v/>
      </c>
      <c r="BC458" s="27" t="str">
        <f t="shared" ca="1" si="44"/>
        <v/>
      </c>
      <c r="BD458" s="27" t="str">
        <f>IF(C458="","",MAX($BD$3:BD457)+1)</f>
        <v/>
      </c>
      <c r="BE458" s="27" t="str">
        <f t="shared" ca="1" si="45"/>
        <v/>
      </c>
      <c r="BF458" s="27" t="str">
        <f t="shared" si="46"/>
        <v/>
      </c>
      <c r="BG458" s="27" t="str">
        <f t="shared" ca="1" si="47"/>
        <v/>
      </c>
      <c r="BH458" s="27" t="str">
        <f t="shared" ca="1" si="48"/>
        <v/>
      </c>
    </row>
    <row r="459" spans="1:60" x14ac:dyDescent="0.25">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c r="AT459" s="25"/>
      <c r="AU459" s="25"/>
      <c r="AV459" s="25"/>
      <c r="AW459" s="25"/>
      <c r="AX459" s="25"/>
      <c r="AY459" s="25"/>
      <c r="AZ459" s="25"/>
      <c r="BB459" s="27" t="str">
        <f t="shared" ca="1" si="43"/>
        <v/>
      </c>
      <c r="BC459" s="27" t="str">
        <f t="shared" ca="1" si="44"/>
        <v/>
      </c>
      <c r="BD459" s="27" t="str">
        <f>IF(C459="","",MAX($BD$3:BD458)+1)</f>
        <v/>
      </c>
      <c r="BE459" s="27" t="str">
        <f t="shared" ca="1" si="45"/>
        <v/>
      </c>
      <c r="BF459" s="27" t="str">
        <f t="shared" si="46"/>
        <v/>
      </c>
      <c r="BG459" s="27" t="str">
        <f t="shared" ca="1" si="47"/>
        <v/>
      </c>
      <c r="BH459" s="27" t="str">
        <f t="shared" ca="1" si="48"/>
        <v/>
      </c>
    </row>
    <row r="460" spans="1:60" x14ac:dyDescent="0.25">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c r="AT460" s="25"/>
      <c r="AU460" s="25"/>
      <c r="AV460" s="25"/>
      <c r="AW460" s="25"/>
      <c r="AX460" s="25"/>
      <c r="AY460" s="25"/>
      <c r="AZ460" s="25"/>
      <c r="BB460" s="27" t="str">
        <f t="shared" ca="1" si="43"/>
        <v/>
      </c>
      <c r="BC460" s="27" t="str">
        <f t="shared" ca="1" si="44"/>
        <v/>
      </c>
      <c r="BD460" s="27" t="str">
        <f>IF(C460="","",MAX($BD$3:BD459)+1)</f>
        <v/>
      </c>
      <c r="BE460" s="27" t="str">
        <f t="shared" ca="1" si="45"/>
        <v/>
      </c>
      <c r="BF460" s="27" t="str">
        <f t="shared" si="46"/>
        <v/>
      </c>
      <c r="BG460" s="27" t="str">
        <f t="shared" ca="1" si="47"/>
        <v/>
      </c>
      <c r="BH460" s="27" t="str">
        <f t="shared" ca="1" si="48"/>
        <v/>
      </c>
    </row>
    <row r="461" spans="1:60" x14ac:dyDescent="0.25">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c r="AT461" s="25"/>
      <c r="AU461" s="25"/>
      <c r="AV461" s="25"/>
      <c r="AW461" s="25"/>
      <c r="AX461" s="25"/>
      <c r="AY461" s="25"/>
      <c r="AZ461" s="25"/>
      <c r="BB461" s="27" t="str">
        <f t="shared" ca="1" si="43"/>
        <v/>
      </c>
      <c r="BC461" s="27" t="str">
        <f t="shared" ca="1" si="44"/>
        <v/>
      </c>
      <c r="BD461" s="27" t="str">
        <f>IF(C461="","",MAX($BD$3:BD460)+1)</f>
        <v/>
      </c>
      <c r="BE461" s="27" t="str">
        <f t="shared" ca="1" si="45"/>
        <v/>
      </c>
      <c r="BF461" s="27" t="str">
        <f t="shared" si="46"/>
        <v/>
      </c>
      <c r="BG461" s="27" t="str">
        <f t="shared" ca="1" si="47"/>
        <v/>
      </c>
      <c r="BH461" s="27" t="str">
        <f t="shared" ca="1" si="48"/>
        <v/>
      </c>
    </row>
    <row r="462" spans="1:60" x14ac:dyDescent="0.25">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c r="AT462" s="25"/>
      <c r="AU462" s="25"/>
      <c r="AV462" s="25"/>
      <c r="AW462" s="25"/>
      <c r="AX462" s="25"/>
      <c r="AY462" s="25"/>
      <c r="AZ462" s="25"/>
      <c r="BB462" s="27" t="str">
        <f t="shared" ca="1" si="43"/>
        <v/>
      </c>
      <c r="BC462" s="27" t="str">
        <f t="shared" ca="1" si="44"/>
        <v/>
      </c>
      <c r="BD462" s="27" t="str">
        <f>IF(C462="","",MAX($BD$3:BD461)+1)</f>
        <v/>
      </c>
      <c r="BE462" s="27" t="str">
        <f t="shared" ca="1" si="45"/>
        <v/>
      </c>
      <c r="BF462" s="27" t="str">
        <f t="shared" si="46"/>
        <v/>
      </c>
      <c r="BG462" s="27" t="str">
        <f t="shared" ca="1" si="47"/>
        <v/>
      </c>
      <c r="BH462" s="27" t="str">
        <f t="shared" ca="1" si="48"/>
        <v/>
      </c>
    </row>
    <row r="463" spans="1:60" x14ac:dyDescent="0.25">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c r="AT463" s="25"/>
      <c r="AU463" s="25"/>
      <c r="AV463" s="25"/>
      <c r="AW463" s="25"/>
      <c r="AX463" s="25"/>
      <c r="AY463" s="25"/>
      <c r="AZ463" s="25"/>
      <c r="BB463" s="27" t="str">
        <f t="shared" ca="1" si="43"/>
        <v/>
      </c>
      <c r="BC463" s="27" t="str">
        <f t="shared" ca="1" si="44"/>
        <v/>
      </c>
      <c r="BD463" s="27" t="str">
        <f>IF(C463="","",MAX($BD$3:BD462)+1)</f>
        <v/>
      </c>
      <c r="BE463" s="27" t="str">
        <f t="shared" ca="1" si="45"/>
        <v/>
      </c>
      <c r="BF463" s="27" t="str">
        <f t="shared" si="46"/>
        <v/>
      </c>
      <c r="BG463" s="27" t="str">
        <f t="shared" ca="1" si="47"/>
        <v/>
      </c>
      <c r="BH463" s="27" t="str">
        <f t="shared" ca="1" si="48"/>
        <v/>
      </c>
    </row>
    <row r="464" spans="1:60" x14ac:dyDescent="0.25">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c r="AT464" s="25"/>
      <c r="AU464" s="25"/>
      <c r="AV464" s="25"/>
      <c r="AW464" s="25"/>
      <c r="AX464" s="25"/>
      <c r="AY464" s="25"/>
      <c r="AZ464" s="25"/>
      <c r="BB464" s="27" t="str">
        <f t="shared" ca="1" si="43"/>
        <v/>
      </c>
      <c r="BC464" s="27" t="str">
        <f t="shared" ca="1" si="44"/>
        <v/>
      </c>
      <c r="BD464" s="27" t="str">
        <f>IF(C464="","",MAX($BD$3:BD463)+1)</f>
        <v/>
      </c>
      <c r="BE464" s="27" t="str">
        <f t="shared" ca="1" si="45"/>
        <v/>
      </c>
      <c r="BF464" s="27" t="str">
        <f t="shared" si="46"/>
        <v/>
      </c>
      <c r="BG464" s="27" t="str">
        <f t="shared" ca="1" si="47"/>
        <v/>
      </c>
      <c r="BH464" s="27" t="str">
        <f t="shared" ca="1" si="48"/>
        <v/>
      </c>
    </row>
    <row r="465" spans="1:60" x14ac:dyDescent="0.25">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c r="AT465" s="25"/>
      <c r="AU465" s="25"/>
      <c r="AV465" s="25"/>
      <c r="AW465" s="25"/>
      <c r="AX465" s="25"/>
      <c r="AY465" s="25"/>
      <c r="AZ465" s="25"/>
      <c r="BB465" s="27" t="str">
        <f t="shared" ca="1" si="43"/>
        <v/>
      </c>
      <c r="BC465" s="27" t="str">
        <f t="shared" ca="1" si="44"/>
        <v/>
      </c>
      <c r="BD465" s="27" t="str">
        <f>IF(C465="","",MAX($BD$3:BD464)+1)</f>
        <v/>
      </c>
      <c r="BE465" s="27" t="str">
        <f t="shared" ca="1" si="45"/>
        <v/>
      </c>
      <c r="BF465" s="27" t="str">
        <f t="shared" si="46"/>
        <v/>
      </c>
      <c r="BG465" s="27" t="str">
        <f t="shared" ca="1" si="47"/>
        <v/>
      </c>
      <c r="BH465" s="27" t="str">
        <f t="shared" ca="1" si="48"/>
        <v/>
      </c>
    </row>
    <row r="466" spans="1:60" x14ac:dyDescent="0.25">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c r="AT466" s="25"/>
      <c r="AU466" s="25"/>
      <c r="AV466" s="25"/>
      <c r="AW466" s="25"/>
      <c r="AX466" s="25"/>
      <c r="AY466" s="25"/>
      <c r="AZ466" s="25"/>
      <c r="BB466" s="27" t="str">
        <f t="shared" ca="1" si="43"/>
        <v/>
      </c>
      <c r="BC466" s="27" t="str">
        <f t="shared" ca="1" si="44"/>
        <v/>
      </c>
      <c r="BD466" s="27" t="str">
        <f>IF(C466="","",MAX($BD$3:BD465)+1)</f>
        <v/>
      </c>
      <c r="BE466" s="27" t="str">
        <f t="shared" ca="1" si="45"/>
        <v/>
      </c>
      <c r="BF466" s="27" t="str">
        <f t="shared" si="46"/>
        <v/>
      </c>
      <c r="BG466" s="27" t="str">
        <f t="shared" ca="1" si="47"/>
        <v/>
      </c>
      <c r="BH466" s="27" t="str">
        <f t="shared" ca="1" si="48"/>
        <v/>
      </c>
    </row>
    <row r="467" spans="1:60" x14ac:dyDescent="0.25">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c r="AT467" s="25"/>
      <c r="AU467" s="25"/>
      <c r="AV467" s="25"/>
      <c r="AW467" s="25"/>
      <c r="AX467" s="25"/>
      <c r="AY467" s="25"/>
      <c r="AZ467" s="25"/>
      <c r="BB467" s="27" t="str">
        <f t="shared" ca="1" si="43"/>
        <v/>
      </c>
      <c r="BC467" s="27" t="str">
        <f t="shared" ca="1" si="44"/>
        <v/>
      </c>
      <c r="BD467" s="27" t="str">
        <f>IF(C467="","",MAX($BD$3:BD466)+1)</f>
        <v/>
      </c>
      <c r="BE467" s="27" t="str">
        <f t="shared" ca="1" si="45"/>
        <v/>
      </c>
      <c r="BF467" s="27" t="str">
        <f t="shared" si="46"/>
        <v/>
      </c>
      <c r="BG467" s="27" t="str">
        <f t="shared" ca="1" si="47"/>
        <v/>
      </c>
      <c r="BH467" s="27" t="str">
        <f t="shared" ca="1" si="48"/>
        <v/>
      </c>
    </row>
    <row r="468" spans="1:60" x14ac:dyDescent="0.25">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c r="AT468" s="25"/>
      <c r="AU468" s="25"/>
      <c r="AV468" s="25"/>
      <c r="AW468" s="25"/>
      <c r="AX468" s="25"/>
      <c r="AY468" s="25"/>
      <c r="AZ468" s="25"/>
      <c r="BB468" s="27" t="str">
        <f t="shared" ca="1" si="43"/>
        <v/>
      </c>
      <c r="BC468" s="27" t="str">
        <f t="shared" ca="1" si="44"/>
        <v/>
      </c>
      <c r="BD468" s="27" t="str">
        <f>IF(C468="","",MAX($BD$3:BD467)+1)</f>
        <v/>
      </c>
      <c r="BE468" s="27" t="str">
        <f t="shared" ca="1" si="45"/>
        <v/>
      </c>
      <c r="BF468" s="27" t="str">
        <f t="shared" si="46"/>
        <v/>
      </c>
      <c r="BG468" s="27" t="str">
        <f t="shared" ca="1" si="47"/>
        <v/>
      </c>
      <c r="BH468" s="27" t="str">
        <f t="shared" ca="1" si="48"/>
        <v/>
      </c>
    </row>
    <row r="469" spans="1:60" x14ac:dyDescent="0.25">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c r="AT469" s="25"/>
      <c r="AU469" s="25"/>
      <c r="AV469" s="25"/>
      <c r="AW469" s="25"/>
      <c r="AX469" s="25"/>
      <c r="AY469" s="25"/>
      <c r="AZ469" s="25"/>
      <c r="BB469" s="27" t="str">
        <f t="shared" ca="1" si="43"/>
        <v/>
      </c>
      <c r="BC469" s="27" t="str">
        <f t="shared" ca="1" si="44"/>
        <v/>
      </c>
      <c r="BD469" s="27" t="str">
        <f>IF(C469="","",MAX($BD$3:BD468)+1)</f>
        <v/>
      </c>
      <c r="BE469" s="27" t="str">
        <f t="shared" ca="1" si="45"/>
        <v/>
      </c>
      <c r="BF469" s="27" t="str">
        <f t="shared" si="46"/>
        <v/>
      </c>
      <c r="BG469" s="27" t="str">
        <f t="shared" ca="1" si="47"/>
        <v/>
      </c>
      <c r="BH469" s="27" t="str">
        <f t="shared" ca="1" si="48"/>
        <v/>
      </c>
    </row>
    <row r="470" spans="1:60" x14ac:dyDescent="0.25">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c r="AT470" s="25"/>
      <c r="AU470" s="25"/>
      <c r="AV470" s="25"/>
      <c r="AW470" s="25"/>
      <c r="AX470" s="25"/>
      <c r="AY470" s="25"/>
      <c r="AZ470" s="25"/>
      <c r="BB470" s="27" t="str">
        <f t="shared" ca="1" si="43"/>
        <v/>
      </c>
      <c r="BC470" s="27" t="str">
        <f t="shared" ca="1" si="44"/>
        <v/>
      </c>
      <c r="BD470" s="27" t="str">
        <f>IF(C470="","",MAX($BD$3:BD469)+1)</f>
        <v/>
      </c>
      <c r="BE470" s="27" t="str">
        <f t="shared" ca="1" si="45"/>
        <v/>
      </c>
      <c r="BF470" s="27" t="str">
        <f t="shared" si="46"/>
        <v/>
      </c>
      <c r="BG470" s="27" t="str">
        <f t="shared" ca="1" si="47"/>
        <v/>
      </c>
      <c r="BH470" s="27" t="str">
        <f t="shared" ca="1" si="48"/>
        <v/>
      </c>
    </row>
    <row r="471" spans="1:60" x14ac:dyDescent="0.25">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c r="AT471" s="25"/>
      <c r="AU471" s="25"/>
      <c r="AV471" s="25"/>
      <c r="AW471" s="25"/>
      <c r="AX471" s="25"/>
      <c r="AY471" s="25"/>
      <c r="AZ471" s="25"/>
      <c r="BB471" s="27" t="str">
        <f t="shared" ca="1" si="43"/>
        <v/>
      </c>
      <c r="BC471" s="27" t="str">
        <f t="shared" ca="1" si="44"/>
        <v/>
      </c>
      <c r="BD471" s="27" t="str">
        <f>IF(C471="","",MAX($BD$3:BD470)+1)</f>
        <v/>
      </c>
      <c r="BE471" s="27" t="str">
        <f t="shared" ca="1" si="45"/>
        <v/>
      </c>
      <c r="BF471" s="27" t="str">
        <f t="shared" si="46"/>
        <v/>
      </c>
      <c r="BG471" s="27" t="str">
        <f t="shared" ca="1" si="47"/>
        <v/>
      </c>
      <c r="BH471" s="27" t="str">
        <f t="shared" ca="1" si="48"/>
        <v/>
      </c>
    </row>
    <row r="472" spans="1:60" x14ac:dyDescent="0.25">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c r="AT472" s="25"/>
      <c r="AU472" s="25"/>
      <c r="AV472" s="25"/>
      <c r="AW472" s="25"/>
      <c r="AX472" s="25"/>
      <c r="AY472" s="25"/>
      <c r="AZ472" s="25"/>
      <c r="BB472" s="27" t="str">
        <f t="shared" ca="1" si="43"/>
        <v/>
      </c>
      <c r="BC472" s="27" t="str">
        <f t="shared" ca="1" si="44"/>
        <v/>
      </c>
      <c r="BD472" s="27" t="str">
        <f>IF(C472="","",MAX($BD$3:BD471)+1)</f>
        <v/>
      </c>
      <c r="BE472" s="27" t="str">
        <f t="shared" ca="1" si="45"/>
        <v/>
      </c>
      <c r="BF472" s="27" t="str">
        <f t="shared" si="46"/>
        <v/>
      </c>
      <c r="BG472" s="27" t="str">
        <f t="shared" ca="1" si="47"/>
        <v/>
      </c>
      <c r="BH472" s="27" t="str">
        <f t="shared" ca="1" si="48"/>
        <v/>
      </c>
    </row>
    <row r="473" spans="1:60" x14ac:dyDescent="0.25">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c r="AT473" s="25"/>
      <c r="AU473" s="25"/>
      <c r="AV473" s="25"/>
      <c r="AW473" s="25"/>
      <c r="AX473" s="25"/>
      <c r="AY473" s="25"/>
      <c r="AZ473" s="25"/>
      <c r="BB473" s="27" t="str">
        <f t="shared" ca="1" si="43"/>
        <v/>
      </c>
      <c r="BC473" s="27" t="str">
        <f t="shared" ca="1" si="44"/>
        <v/>
      </c>
      <c r="BD473" s="27" t="str">
        <f>IF(C473="","",MAX($BD$3:BD472)+1)</f>
        <v/>
      </c>
      <c r="BE473" s="27" t="str">
        <f t="shared" ca="1" si="45"/>
        <v/>
      </c>
      <c r="BF473" s="27" t="str">
        <f t="shared" si="46"/>
        <v/>
      </c>
      <c r="BG473" s="27" t="str">
        <f t="shared" ca="1" si="47"/>
        <v/>
      </c>
      <c r="BH473" s="27" t="str">
        <f t="shared" ca="1" si="48"/>
        <v/>
      </c>
    </row>
    <row r="474" spans="1:60" x14ac:dyDescent="0.25">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c r="AT474" s="25"/>
      <c r="AU474" s="25"/>
      <c r="AV474" s="25"/>
      <c r="AW474" s="25"/>
      <c r="AX474" s="25"/>
      <c r="AY474" s="25"/>
      <c r="AZ474" s="25"/>
      <c r="BB474" s="27" t="str">
        <f t="shared" ca="1" si="43"/>
        <v/>
      </c>
      <c r="BC474" s="27" t="str">
        <f t="shared" ca="1" si="44"/>
        <v/>
      </c>
      <c r="BD474" s="27" t="str">
        <f>IF(C474="","",MAX($BD$3:BD473)+1)</f>
        <v/>
      </c>
      <c r="BE474" s="27" t="str">
        <f t="shared" ca="1" si="45"/>
        <v/>
      </c>
      <c r="BF474" s="27" t="str">
        <f t="shared" si="46"/>
        <v/>
      </c>
      <c r="BG474" s="27" t="str">
        <f t="shared" ca="1" si="47"/>
        <v/>
      </c>
      <c r="BH474" s="27" t="str">
        <f t="shared" ca="1" si="48"/>
        <v/>
      </c>
    </row>
    <row r="475" spans="1:60" x14ac:dyDescent="0.25">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c r="AT475" s="25"/>
      <c r="AU475" s="25"/>
      <c r="AV475" s="25"/>
      <c r="AW475" s="25"/>
      <c r="AX475" s="25"/>
      <c r="AY475" s="25"/>
      <c r="AZ475" s="25"/>
      <c r="BB475" s="27" t="str">
        <f t="shared" ca="1" si="43"/>
        <v/>
      </c>
      <c r="BC475" s="27" t="str">
        <f t="shared" ca="1" si="44"/>
        <v/>
      </c>
      <c r="BD475" s="27" t="str">
        <f>IF(C475="","",MAX($BD$3:BD474)+1)</f>
        <v/>
      </c>
      <c r="BE475" s="27" t="str">
        <f t="shared" ca="1" si="45"/>
        <v/>
      </c>
      <c r="BF475" s="27" t="str">
        <f t="shared" si="46"/>
        <v/>
      </c>
      <c r="BG475" s="27" t="str">
        <f t="shared" ca="1" si="47"/>
        <v/>
      </c>
      <c r="BH475" s="27" t="str">
        <f t="shared" ca="1" si="48"/>
        <v/>
      </c>
    </row>
    <row r="476" spans="1:60" x14ac:dyDescent="0.25">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c r="AT476" s="25"/>
      <c r="AU476" s="25"/>
      <c r="AV476" s="25"/>
      <c r="AW476" s="25"/>
      <c r="AX476" s="25"/>
      <c r="AY476" s="25"/>
      <c r="AZ476" s="25"/>
      <c r="BB476" s="27" t="str">
        <f t="shared" ca="1" si="43"/>
        <v/>
      </c>
      <c r="BC476" s="27" t="str">
        <f t="shared" ca="1" si="44"/>
        <v/>
      </c>
      <c r="BD476" s="27" t="str">
        <f>IF(C476="","",MAX($BD$3:BD475)+1)</f>
        <v/>
      </c>
      <c r="BE476" s="27" t="str">
        <f t="shared" ca="1" si="45"/>
        <v/>
      </c>
      <c r="BF476" s="27" t="str">
        <f t="shared" si="46"/>
        <v/>
      </c>
      <c r="BG476" s="27" t="str">
        <f t="shared" ca="1" si="47"/>
        <v/>
      </c>
      <c r="BH476" s="27" t="str">
        <f t="shared" ca="1" si="48"/>
        <v/>
      </c>
    </row>
    <row r="477" spans="1:60" x14ac:dyDescent="0.25">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c r="AT477" s="25"/>
      <c r="AU477" s="25"/>
      <c r="AV477" s="25"/>
      <c r="AW477" s="25"/>
      <c r="AX477" s="25"/>
      <c r="AY477" s="25"/>
      <c r="AZ477" s="25"/>
      <c r="BB477" s="27" t="str">
        <f t="shared" ca="1" si="43"/>
        <v/>
      </c>
      <c r="BC477" s="27" t="str">
        <f t="shared" ca="1" si="44"/>
        <v/>
      </c>
      <c r="BD477" s="27" t="str">
        <f>IF(C477="","",MAX($BD$3:BD476)+1)</f>
        <v/>
      </c>
      <c r="BE477" s="27" t="str">
        <f t="shared" ca="1" si="45"/>
        <v/>
      </c>
      <c r="BF477" s="27" t="str">
        <f t="shared" si="46"/>
        <v/>
      </c>
      <c r="BG477" s="27" t="str">
        <f t="shared" ca="1" si="47"/>
        <v/>
      </c>
      <c r="BH477" s="27" t="str">
        <f t="shared" ca="1" si="48"/>
        <v/>
      </c>
    </row>
    <row r="478" spans="1:60" x14ac:dyDescent="0.25">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c r="AT478" s="25"/>
      <c r="AU478" s="25"/>
      <c r="AV478" s="25"/>
      <c r="AW478" s="25"/>
      <c r="AX478" s="25"/>
      <c r="AY478" s="25"/>
      <c r="AZ478" s="25"/>
      <c r="BB478" s="27" t="str">
        <f t="shared" ca="1" si="43"/>
        <v/>
      </c>
      <c r="BC478" s="27" t="str">
        <f t="shared" ca="1" si="44"/>
        <v/>
      </c>
      <c r="BD478" s="27" t="str">
        <f>IF(C478="","",MAX($BD$3:BD477)+1)</f>
        <v/>
      </c>
      <c r="BE478" s="27" t="str">
        <f t="shared" ca="1" si="45"/>
        <v/>
      </c>
      <c r="BF478" s="27" t="str">
        <f t="shared" si="46"/>
        <v/>
      </c>
      <c r="BG478" s="27" t="str">
        <f t="shared" ca="1" si="47"/>
        <v/>
      </c>
      <c r="BH478" s="27" t="str">
        <f t="shared" ca="1" si="48"/>
        <v/>
      </c>
    </row>
    <row r="479" spans="1:60" x14ac:dyDescent="0.25">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B479" s="27" t="str">
        <f t="shared" ca="1" si="43"/>
        <v/>
      </c>
      <c r="BC479" s="27" t="str">
        <f t="shared" ca="1" si="44"/>
        <v/>
      </c>
      <c r="BD479" s="27" t="str">
        <f>IF(C479="","",MAX($BD$3:BD478)+1)</f>
        <v/>
      </c>
      <c r="BE479" s="27" t="str">
        <f t="shared" ca="1" si="45"/>
        <v/>
      </c>
      <c r="BF479" s="27" t="str">
        <f t="shared" si="46"/>
        <v/>
      </c>
      <c r="BG479" s="27" t="str">
        <f t="shared" ca="1" si="47"/>
        <v/>
      </c>
      <c r="BH479" s="27" t="str">
        <f t="shared" ca="1" si="48"/>
        <v/>
      </c>
    </row>
    <row r="480" spans="1:60" x14ac:dyDescent="0.25">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B480" s="27" t="str">
        <f t="shared" ca="1" si="43"/>
        <v/>
      </c>
      <c r="BC480" s="27" t="str">
        <f t="shared" ca="1" si="44"/>
        <v/>
      </c>
      <c r="BD480" s="27" t="str">
        <f>IF(C480="","",MAX($BD$3:BD479)+1)</f>
        <v/>
      </c>
      <c r="BE480" s="27" t="str">
        <f t="shared" ca="1" si="45"/>
        <v/>
      </c>
      <c r="BF480" s="27" t="str">
        <f t="shared" si="46"/>
        <v/>
      </c>
      <c r="BG480" s="27" t="str">
        <f t="shared" ca="1" si="47"/>
        <v/>
      </c>
      <c r="BH480" s="27" t="str">
        <f t="shared" ca="1" si="48"/>
        <v/>
      </c>
    </row>
    <row r="481" spans="1:60" x14ac:dyDescent="0.25">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B481" s="27" t="str">
        <f t="shared" ca="1" si="43"/>
        <v/>
      </c>
      <c r="BC481" s="27" t="str">
        <f t="shared" ca="1" si="44"/>
        <v/>
      </c>
      <c r="BD481" s="27" t="str">
        <f>IF(C481="","",MAX($BD$3:BD480)+1)</f>
        <v/>
      </c>
      <c r="BE481" s="27" t="str">
        <f t="shared" ca="1" si="45"/>
        <v/>
      </c>
      <c r="BF481" s="27" t="str">
        <f t="shared" si="46"/>
        <v/>
      </c>
      <c r="BG481" s="27" t="str">
        <f t="shared" ca="1" si="47"/>
        <v/>
      </c>
      <c r="BH481" s="27" t="str">
        <f t="shared" ca="1" si="48"/>
        <v/>
      </c>
    </row>
    <row r="482" spans="1:60" x14ac:dyDescent="0.25">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B482" s="27" t="str">
        <f t="shared" ca="1" si="43"/>
        <v/>
      </c>
      <c r="BC482" s="27" t="str">
        <f t="shared" ca="1" si="44"/>
        <v/>
      </c>
      <c r="BD482" s="27" t="str">
        <f>IF(C482="","",MAX($BD$3:BD481)+1)</f>
        <v/>
      </c>
      <c r="BE482" s="27" t="str">
        <f t="shared" ca="1" si="45"/>
        <v/>
      </c>
      <c r="BF482" s="27" t="str">
        <f t="shared" si="46"/>
        <v/>
      </c>
      <c r="BG482" s="27" t="str">
        <f t="shared" ca="1" si="47"/>
        <v/>
      </c>
      <c r="BH482" s="27" t="str">
        <f t="shared" ca="1" si="48"/>
        <v/>
      </c>
    </row>
    <row r="483" spans="1:60" x14ac:dyDescent="0.25">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B483" s="27" t="str">
        <f t="shared" ca="1" si="43"/>
        <v/>
      </c>
      <c r="BC483" s="27" t="str">
        <f t="shared" ca="1" si="44"/>
        <v/>
      </c>
      <c r="BD483" s="27" t="str">
        <f>IF(C483="","",MAX($BD$3:BD482)+1)</f>
        <v/>
      </c>
      <c r="BE483" s="27" t="str">
        <f t="shared" ca="1" si="45"/>
        <v/>
      </c>
      <c r="BF483" s="27" t="str">
        <f t="shared" si="46"/>
        <v/>
      </c>
      <c r="BG483" s="27" t="str">
        <f t="shared" ca="1" si="47"/>
        <v/>
      </c>
      <c r="BH483" s="27" t="str">
        <f t="shared" ca="1" si="48"/>
        <v/>
      </c>
    </row>
    <row r="484" spans="1:60" x14ac:dyDescent="0.25">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B484" s="27" t="str">
        <f t="shared" ca="1" si="43"/>
        <v/>
      </c>
      <c r="BC484" s="27" t="str">
        <f t="shared" ca="1" si="44"/>
        <v/>
      </c>
      <c r="BD484" s="27" t="str">
        <f>IF(C484="","",MAX($BD$3:BD483)+1)</f>
        <v/>
      </c>
      <c r="BE484" s="27" t="str">
        <f t="shared" ca="1" si="45"/>
        <v/>
      </c>
      <c r="BF484" s="27" t="str">
        <f t="shared" si="46"/>
        <v/>
      </c>
      <c r="BG484" s="27" t="str">
        <f t="shared" ca="1" si="47"/>
        <v/>
      </c>
      <c r="BH484" s="27" t="str">
        <f t="shared" ca="1" si="48"/>
        <v/>
      </c>
    </row>
    <row r="485" spans="1:60" x14ac:dyDescent="0.25">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c r="AT485" s="25"/>
      <c r="AU485" s="25"/>
      <c r="AV485" s="25"/>
      <c r="AW485" s="25"/>
      <c r="AX485" s="25"/>
      <c r="AY485" s="25"/>
      <c r="AZ485" s="25"/>
      <c r="BB485" s="27" t="str">
        <f t="shared" ca="1" si="43"/>
        <v/>
      </c>
      <c r="BC485" s="27" t="str">
        <f t="shared" ca="1" si="44"/>
        <v/>
      </c>
      <c r="BD485" s="27" t="str">
        <f>IF(C485="","",MAX($BD$3:BD484)+1)</f>
        <v/>
      </c>
      <c r="BE485" s="27" t="str">
        <f t="shared" ca="1" si="45"/>
        <v/>
      </c>
      <c r="BF485" s="27" t="str">
        <f t="shared" si="46"/>
        <v/>
      </c>
      <c r="BG485" s="27" t="str">
        <f t="shared" ca="1" si="47"/>
        <v/>
      </c>
      <c r="BH485" s="27" t="str">
        <f t="shared" ca="1" si="48"/>
        <v/>
      </c>
    </row>
    <row r="486" spans="1:60" x14ac:dyDescent="0.25">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c r="AT486" s="25"/>
      <c r="AU486" s="25"/>
      <c r="AV486" s="25"/>
      <c r="AW486" s="25"/>
      <c r="AX486" s="25"/>
      <c r="AY486" s="25"/>
      <c r="AZ486" s="25"/>
      <c r="BB486" s="27" t="str">
        <f t="shared" ca="1" si="43"/>
        <v/>
      </c>
      <c r="BC486" s="27" t="str">
        <f t="shared" ca="1" si="44"/>
        <v/>
      </c>
      <c r="BD486" s="27" t="str">
        <f>IF(C486="","",MAX($BD$3:BD485)+1)</f>
        <v/>
      </c>
      <c r="BE486" s="27" t="str">
        <f t="shared" ca="1" si="45"/>
        <v/>
      </c>
      <c r="BF486" s="27" t="str">
        <f t="shared" si="46"/>
        <v/>
      </c>
      <c r="BG486" s="27" t="str">
        <f t="shared" ca="1" si="47"/>
        <v/>
      </c>
      <c r="BH486" s="27" t="str">
        <f t="shared" ca="1" si="48"/>
        <v/>
      </c>
    </row>
    <row r="487" spans="1:60" x14ac:dyDescent="0.25">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c r="AT487" s="25"/>
      <c r="AU487" s="25"/>
      <c r="AV487" s="25"/>
      <c r="AW487" s="25"/>
      <c r="AX487" s="25"/>
      <c r="AY487" s="25"/>
      <c r="AZ487" s="25"/>
      <c r="BB487" s="27" t="str">
        <f t="shared" ca="1" si="43"/>
        <v/>
      </c>
      <c r="BC487" s="27" t="str">
        <f t="shared" ca="1" si="44"/>
        <v/>
      </c>
      <c r="BD487" s="27" t="str">
        <f>IF(C487="","",MAX($BD$3:BD486)+1)</f>
        <v/>
      </c>
      <c r="BE487" s="27" t="str">
        <f t="shared" ca="1" si="45"/>
        <v/>
      </c>
      <c r="BF487" s="27" t="str">
        <f t="shared" si="46"/>
        <v/>
      </c>
      <c r="BG487" s="27" t="str">
        <f t="shared" ca="1" si="47"/>
        <v/>
      </c>
      <c r="BH487" s="27" t="str">
        <f t="shared" ca="1" si="48"/>
        <v/>
      </c>
    </row>
    <row r="488" spans="1:60" x14ac:dyDescent="0.25">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c r="AT488" s="25"/>
      <c r="AU488" s="25"/>
      <c r="AV488" s="25"/>
      <c r="AW488" s="25"/>
      <c r="AX488" s="25"/>
      <c r="AY488" s="25"/>
      <c r="AZ488" s="25"/>
      <c r="BB488" s="27" t="str">
        <f t="shared" ca="1" si="43"/>
        <v/>
      </c>
      <c r="BC488" s="27" t="str">
        <f t="shared" ca="1" si="44"/>
        <v/>
      </c>
      <c r="BD488" s="27" t="str">
        <f>IF(C488="","",MAX($BD$3:BD487)+1)</f>
        <v/>
      </c>
      <c r="BE488" s="27" t="str">
        <f t="shared" ca="1" si="45"/>
        <v/>
      </c>
      <c r="BF488" s="27" t="str">
        <f t="shared" si="46"/>
        <v/>
      </c>
      <c r="BG488" s="27" t="str">
        <f t="shared" ca="1" si="47"/>
        <v/>
      </c>
      <c r="BH488" s="27" t="str">
        <f t="shared" ca="1" si="48"/>
        <v/>
      </c>
    </row>
    <row r="489" spans="1:60" x14ac:dyDescent="0.25">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c r="AT489" s="25"/>
      <c r="AU489" s="25"/>
      <c r="AV489" s="25"/>
      <c r="AW489" s="25"/>
      <c r="AX489" s="25"/>
      <c r="AY489" s="25"/>
      <c r="AZ489" s="25"/>
      <c r="BB489" s="27" t="str">
        <f t="shared" ca="1" si="43"/>
        <v/>
      </c>
      <c r="BC489" s="27" t="str">
        <f t="shared" ca="1" si="44"/>
        <v/>
      </c>
      <c r="BD489" s="27" t="str">
        <f>IF(C489="","",MAX($BD$3:BD488)+1)</f>
        <v/>
      </c>
      <c r="BE489" s="27" t="str">
        <f t="shared" ca="1" si="45"/>
        <v/>
      </c>
      <c r="BF489" s="27" t="str">
        <f t="shared" si="46"/>
        <v/>
      </c>
      <c r="BG489" s="27" t="str">
        <f t="shared" ca="1" si="47"/>
        <v/>
      </c>
      <c r="BH489" s="27" t="str">
        <f t="shared" ca="1" si="48"/>
        <v/>
      </c>
    </row>
    <row r="490" spans="1:60" x14ac:dyDescent="0.25">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c r="AT490" s="25"/>
      <c r="AU490" s="25"/>
      <c r="AV490" s="25"/>
      <c r="AW490" s="25"/>
      <c r="AX490" s="25"/>
      <c r="AY490" s="25"/>
      <c r="AZ490" s="25"/>
      <c r="BB490" s="27" t="str">
        <f t="shared" ca="1" si="43"/>
        <v/>
      </c>
      <c r="BC490" s="27" t="str">
        <f t="shared" ca="1" si="44"/>
        <v/>
      </c>
      <c r="BD490" s="27" t="str">
        <f>IF(C490="","",MAX($BD$3:BD489)+1)</f>
        <v/>
      </c>
      <c r="BE490" s="27" t="str">
        <f t="shared" ca="1" si="45"/>
        <v/>
      </c>
      <c r="BF490" s="27" t="str">
        <f t="shared" si="46"/>
        <v/>
      </c>
      <c r="BG490" s="27" t="str">
        <f t="shared" ca="1" si="47"/>
        <v/>
      </c>
      <c r="BH490" s="27" t="str">
        <f t="shared" ca="1" si="48"/>
        <v/>
      </c>
    </row>
    <row r="491" spans="1:60" x14ac:dyDescent="0.25">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c r="AT491" s="25"/>
      <c r="AU491" s="25"/>
      <c r="AV491" s="25"/>
      <c r="AW491" s="25"/>
      <c r="AX491" s="25"/>
      <c r="AY491" s="25"/>
      <c r="AZ491" s="25"/>
      <c r="BB491" s="27" t="str">
        <f t="shared" ca="1" si="43"/>
        <v/>
      </c>
      <c r="BC491" s="27" t="str">
        <f t="shared" ca="1" si="44"/>
        <v/>
      </c>
      <c r="BD491" s="27" t="str">
        <f>IF(C491="","",MAX($BD$3:BD490)+1)</f>
        <v/>
      </c>
      <c r="BE491" s="27" t="str">
        <f t="shared" ca="1" si="45"/>
        <v/>
      </c>
      <c r="BF491" s="27" t="str">
        <f t="shared" si="46"/>
        <v/>
      </c>
      <c r="BG491" s="27" t="str">
        <f t="shared" ca="1" si="47"/>
        <v/>
      </c>
      <c r="BH491" s="27" t="str">
        <f t="shared" ca="1" si="48"/>
        <v/>
      </c>
    </row>
    <row r="492" spans="1:60" x14ac:dyDescent="0.25">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c r="AT492" s="25"/>
      <c r="AU492" s="25"/>
      <c r="AV492" s="25"/>
      <c r="AW492" s="25"/>
      <c r="AX492" s="25"/>
      <c r="AY492" s="25"/>
      <c r="AZ492" s="25"/>
      <c r="BB492" s="27" t="str">
        <f t="shared" ca="1" si="43"/>
        <v/>
      </c>
      <c r="BC492" s="27" t="str">
        <f t="shared" ca="1" si="44"/>
        <v/>
      </c>
      <c r="BD492" s="27" t="str">
        <f>IF(C492="","",MAX($BD$3:BD491)+1)</f>
        <v/>
      </c>
      <c r="BE492" s="27" t="str">
        <f t="shared" ca="1" si="45"/>
        <v/>
      </c>
      <c r="BF492" s="27" t="str">
        <f t="shared" si="46"/>
        <v/>
      </c>
      <c r="BG492" s="27" t="str">
        <f t="shared" ca="1" si="47"/>
        <v/>
      </c>
      <c r="BH492" s="27" t="str">
        <f t="shared" ca="1" si="48"/>
        <v/>
      </c>
    </row>
    <row r="493" spans="1:60" x14ac:dyDescent="0.25">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c r="AT493" s="25"/>
      <c r="AU493" s="25"/>
      <c r="AV493" s="25"/>
      <c r="AW493" s="25"/>
      <c r="AX493" s="25"/>
      <c r="AY493" s="25"/>
      <c r="AZ493" s="25"/>
      <c r="BB493" s="27" t="str">
        <f t="shared" ca="1" si="43"/>
        <v/>
      </c>
      <c r="BC493" s="27" t="str">
        <f t="shared" ca="1" si="44"/>
        <v/>
      </c>
      <c r="BD493" s="27" t="str">
        <f>IF(C493="","",MAX($BD$3:BD492)+1)</f>
        <v/>
      </c>
      <c r="BE493" s="27" t="str">
        <f t="shared" ca="1" si="45"/>
        <v/>
      </c>
      <c r="BF493" s="27" t="str">
        <f t="shared" si="46"/>
        <v/>
      </c>
      <c r="BG493" s="27" t="str">
        <f t="shared" ca="1" si="47"/>
        <v/>
      </c>
      <c r="BH493" s="27" t="str">
        <f t="shared" ca="1" si="48"/>
        <v/>
      </c>
    </row>
    <row r="494" spans="1:60" x14ac:dyDescent="0.25">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c r="AT494" s="25"/>
      <c r="AU494" s="25"/>
      <c r="AV494" s="25"/>
      <c r="AW494" s="25"/>
      <c r="AX494" s="25"/>
      <c r="AY494" s="25"/>
      <c r="AZ494" s="25"/>
      <c r="BB494" s="27" t="str">
        <f t="shared" ca="1" si="43"/>
        <v/>
      </c>
      <c r="BC494" s="27" t="str">
        <f t="shared" ca="1" si="44"/>
        <v/>
      </c>
      <c r="BD494" s="27" t="str">
        <f>IF(C494="","",MAX($BD$3:BD493)+1)</f>
        <v/>
      </c>
      <c r="BE494" s="27" t="str">
        <f t="shared" ca="1" si="45"/>
        <v/>
      </c>
      <c r="BF494" s="27" t="str">
        <f t="shared" si="46"/>
        <v/>
      </c>
      <c r="BG494" s="27" t="str">
        <f t="shared" ca="1" si="47"/>
        <v/>
      </c>
      <c r="BH494" s="27" t="str">
        <f t="shared" ca="1" si="48"/>
        <v/>
      </c>
    </row>
    <row r="495" spans="1:60" x14ac:dyDescent="0.25">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B495" s="27" t="str">
        <f t="shared" ca="1" si="43"/>
        <v/>
      </c>
      <c r="BC495" s="27" t="str">
        <f t="shared" ca="1" si="44"/>
        <v/>
      </c>
      <c r="BD495" s="27" t="str">
        <f>IF(C495="","",MAX($BD$3:BD494)+1)</f>
        <v/>
      </c>
      <c r="BE495" s="27" t="str">
        <f t="shared" ca="1" si="45"/>
        <v/>
      </c>
      <c r="BF495" s="27" t="str">
        <f t="shared" si="46"/>
        <v/>
      </c>
      <c r="BG495" s="27" t="str">
        <f t="shared" ca="1" si="47"/>
        <v/>
      </c>
      <c r="BH495" s="27" t="str">
        <f t="shared" ca="1" si="48"/>
        <v/>
      </c>
    </row>
    <row r="496" spans="1:60" x14ac:dyDescent="0.25">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c r="AT496" s="25"/>
      <c r="AU496" s="25"/>
      <c r="AV496" s="25"/>
      <c r="AW496" s="25"/>
      <c r="AX496" s="25"/>
      <c r="AY496" s="25"/>
      <c r="AZ496" s="25"/>
      <c r="BB496" s="27" t="str">
        <f t="shared" ca="1" si="43"/>
        <v/>
      </c>
      <c r="BC496" s="27" t="str">
        <f t="shared" ca="1" si="44"/>
        <v/>
      </c>
      <c r="BD496" s="27" t="str">
        <f>IF(C496="","",MAX($BD$3:BD495)+1)</f>
        <v/>
      </c>
      <c r="BE496" s="27" t="str">
        <f t="shared" ca="1" si="45"/>
        <v/>
      </c>
      <c r="BF496" s="27" t="str">
        <f t="shared" si="46"/>
        <v/>
      </c>
      <c r="BG496" s="27" t="str">
        <f t="shared" ca="1" si="47"/>
        <v/>
      </c>
      <c r="BH496" s="27" t="str">
        <f t="shared" ca="1" si="48"/>
        <v/>
      </c>
    </row>
    <row r="497" spans="1:60" x14ac:dyDescent="0.25">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c r="AT497" s="25"/>
      <c r="AU497" s="25"/>
      <c r="AV497" s="25"/>
      <c r="AW497" s="25"/>
      <c r="AX497" s="25"/>
      <c r="AY497" s="25"/>
      <c r="AZ497" s="25"/>
      <c r="BB497" s="27" t="str">
        <f t="shared" ca="1" si="43"/>
        <v/>
      </c>
      <c r="BC497" s="27" t="str">
        <f t="shared" ca="1" si="44"/>
        <v/>
      </c>
      <c r="BD497" s="27" t="str">
        <f>IF(C497="","",MAX($BD$3:BD496)+1)</f>
        <v/>
      </c>
      <c r="BE497" s="27" t="str">
        <f t="shared" ca="1" si="45"/>
        <v/>
      </c>
      <c r="BF497" s="27" t="str">
        <f t="shared" si="46"/>
        <v/>
      </c>
      <c r="BG497" s="27" t="str">
        <f t="shared" ca="1" si="47"/>
        <v/>
      </c>
      <c r="BH497" s="27" t="str">
        <f t="shared" ca="1" si="48"/>
        <v/>
      </c>
    </row>
    <row r="498" spans="1:60" x14ac:dyDescent="0.25">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c r="AT498" s="25"/>
      <c r="AU498" s="25"/>
      <c r="AV498" s="25"/>
      <c r="AW498" s="25"/>
      <c r="AX498" s="25"/>
      <c r="AY498" s="25"/>
      <c r="AZ498" s="25"/>
      <c r="BB498" s="27" t="str">
        <f t="shared" ca="1" si="43"/>
        <v/>
      </c>
      <c r="BC498" s="27" t="str">
        <f t="shared" ca="1" si="44"/>
        <v/>
      </c>
      <c r="BD498" s="27" t="str">
        <f>IF(C498="","",MAX($BD$3:BD497)+1)</f>
        <v/>
      </c>
      <c r="BE498" s="27" t="str">
        <f t="shared" ca="1" si="45"/>
        <v/>
      </c>
      <c r="BF498" s="27" t="str">
        <f t="shared" si="46"/>
        <v/>
      </c>
      <c r="BG498" s="27" t="str">
        <f t="shared" ca="1" si="47"/>
        <v/>
      </c>
      <c r="BH498" s="27" t="str">
        <f t="shared" ca="1" si="48"/>
        <v/>
      </c>
    </row>
    <row r="499" spans="1:60" x14ac:dyDescent="0.25">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c r="AT499" s="25"/>
      <c r="AU499" s="25"/>
      <c r="AV499" s="25"/>
      <c r="AW499" s="25"/>
      <c r="AX499" s="25"/>
      <c r="AY499" s="25"/>
      <c r="AZ499" s="25"/>
      <c r="BB499" s="27" t="str">
        <f t="shared" ca="1" si="43"/>
        <v/>
      </c>
      <c r="BC499" s="27" t="str">
        <f t="shared" ca="1" si="44"/>
        <v/>
      </c>
      <c r="BD499" s="27" t="str">
        <f>IF(C499="","",MAX($BD$3:BD498)+1)</f>
        <v/>
      </c>
      <c r="BE499" s="27" t="str">
        <f t="shared" ca="1" si="45"/>
        <v/>
      </c>
      <c r="BF499" s="27" t="str">
        <f t="shared" si="46"/>
        <v/>
      </c>
      <c r="BG499" s="27" t="str">
        <f t="shared" ca="1" si="47"/>
        <v/>
      </c>
      <c r="BH499" s="27" t="str">
        <f t="shared" ca="1" si="48"/>
        <v/>
      </c>
    </row>
    <row r="500" spans="1:60" x14ac:dyDescent="0.25">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c r="AT500" s="25"/>
      <c r="AU500" s="25"/>
      <c r="AV500" s="25"/>
      <c r="AW500" s="25"/>
      <c r="AX500" s="25"/>
      <c r="AY500" s="25"/>
      <c r="AZ500" s="25"/>
      <c r="BB500" s="27" t="str">
        <f t="shared" ca="1" si="43"/>
        <v/>
      </c>
      <c r="BC500" s="27" t="str">
        <f t="shared" ca="1" si="44"/>
        <v/>
      </c>
      <c r="BD500" s="27" t="str">
        <f>IF(C500="","",MAX($BD$3:BD499)+1)</f>
        <v/>
      </c>
      <c r="BE500" s="27" t="str">
        <f t="shared" ca="1" si="45"/>
        <v/>
      </c>
      <c r="BF500" s="27" t="str">
        <f t="shared" si="46"/>
        <v/>
      </c>
      <c r="BG500" s="27" t="str">
        <f t="shared" ca="1" si="47"/>
        <v/>
      </c>
      <c r="BH500" s="27" t="str">
        <f t="shared" ca="1" si="48"/>
        <v/>
      </c>
    </row>
    <row r="501" spans="1:60" x14ac:dyDescent="0.25">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B501" s="27" t="str">
        <f t="shared" ca="1" si="43"/>
        <v/>
      </c>
      <c r="BC501" s="27" t="str">
        <f t="shared" ca="1" si="44"/>
        <v/>
      </c>
      <c r="BD501" s="27" t="str">
        <f>IF(C501="","",MAX($BD$3:BD500)+1)</f>
        <v/>
      </c>
      <c r="BE501" s="27" t="str">
        <f t="shared" ca="1" si="45"/>
        <v/>
      </c>
      <c r="BF501" s="27" t="str">
        <f t="shared" si="46"/>
        <v/>
      </c>
      <c r="BG501" s="27" t="str">
        <f t="shared" ca="1" si="47"/>
        <v/>
      </c>
      <c r="BH501" s="27" t="str">
        <f t="shared" ca="1" si="48"/>
        <v/>
      </c>
    </row>
    <row r="502" spans="1:60" x14ac:dyDescent="0.25">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c r="AT502" s="25"/>
      <c r="AU502" s="25"/>
      <c r="AV502" s="25"/>
      <c r="AW502" s="25"/>
      <c r="AX502" s="25"/>
      <c r="AY502" s="25"/>
      <c r="AZ502" s="25"/>
      <c r="BB502" s="27" t="str">
        <f t="shared" ca="1" si="43"/>
        <v/>
      </c>
      <c r="BC502" s="27" t="str">
        <f t="shared" ca="1" si="44"/>
        <v/>
      </c>
      <c r="BD502" s="27" t="str">
        <f>IF(C502="","",MAX($BD$3:BD501)+1)</f>
        <v/>
      </c>
      <c r="BE502" s="27" t="str">
        <f t="shared" ca="1" si="45"/>
        <v/>
      </c>
      <c r="BF502" s="27" t="str">
        <f t="shared" si="46"/>
        <v/>
      </c>
      <c r="BG502" s="27" t="str">
        <f t="shared" ca="1" si="47"/>
        <v/>
      </c>
      <c r="BH502" s="27" t="str">
        <f t="shared" ca="1" si="48"/>
        <v/>
      </c>
    </row>
    <row r="503" spans="1:60" x14ac:dyDescent="0.25">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c r="AT503" s="25"/>
      <c r="AU503" s="25"/>
      <c r="AV503" s="25"/>
      <c r="AW503" s="25"/>
      <c r="AX503" s="25"/>
      <c r="AY503" s="25"/>
      <c r="AZ503" s="25"/>
      <c r="BB503" s="27" t="str">
        <f t="shared" ca="1" si="43"/>
        <v/>
      </c>
      <c r="BC503" s="27" t="str">
        <f t="shared" ca="1" si="44"/>
        <v/>
      </c>
      <c r="BD503" s="27" t="str">
        <f>IF(C503="","",MAX($BD$3:BD502)+1)</f>
        <v/>
      </c>
      <c r="BE503" s="27" t="str">
        <f t="shared" ca="1" si="45"/>
        <v/>
      </c>
      <c r="BF503" s="27" t="str">
        <f t="shared" si="46"/>
        <v/>
      </c>
      <c r="BG503" s="27" t="str">
        <f t="shared" ca="1" si="47"/>
        <v/>
      </c>
      <c r="BH503" s="27" t="str">
        <f t="shared" ca="1" si="48"/>
        <v/>
      </c>
    </row>
    <row r="504" spans="1:60" x14ac:dyDescent="0.25">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c r="AT504" s="25"/>
      <c r="AU504" s="25"/>
      <c r="AV504" s="25"/>
      <c r="AW504" s="25"/>
      <c r="AX504" s="25"/>
      <c r="AY504" s="25"/>
      <c r="AZ504" s="25"/>
      <c r="BB504" s="27" t="str">
        <f t="shared" ca="1" si="43"/>
        <v/>
      </c>
      <c r="BC504" s="27" t="str">
        <f t="shared" ca="1" si="44"/>
        <v/>
      </c>
      <c r="BD504" s="27" t="str">
        <f>IF(C504="","",MAX($BD$3:BD503)+1)</f>
        <v/>
      </c>
      <c r="BE504" s="27" t="str">
        <f t="shared" ca="1" si="45"/>
        <v/>
      </c>
      <c r="BF504" s="27" t="str">
        <f t="shared" si="46"/>
        <v/>
      </c>
      <c r="BG504" s="27" t="str">
        <f t="shared" ca="1" si="47"/>
        <v/>
      </c>
      <c r="BH504" s="27" t="str">
        <f t="shared" ca="1" si="48"/>
        <v/>
      </c>
    </row>
    <row r="505" spans="1:60" x14ac:dyDescent="0.25">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c r="AT505" s="25"/>
      <c r="AU505" s="25"/>
      <c r="AV505" s="25"/>
      <c r="AW505" s="25"/>
      <c r="AX505" s="25"/>
      <c r="AY505" s="25"/>
      <c r="AZ505" s="25"/>
      <c r="BB505" s="27" t="str">
        <f t="shared" ca="1" si="43"/>
        <v/>
      </c>
      <c r="BC505" s="27" t="str">
        <f t="shared" ca="1" si="44"/>
        <v/>
      </c>
      <c r="BD505" s="27" t="str">
        <f>IF(C505="","",MAX($BD$3:BD504)+1)</f>
        <v/>
      </c>
      <c r="BE505" s="27" t="str">
        <f t="shared" ca="1" si="45"/>
        <v/>
      </c>
      <c r="BF505" s="27" t="str">
        <f t="shared" si="46"/>
        <v/>
      </c>
      <c r="BG505" s="27" t="str">
        <f t="shared" ca="1" si="47"/>
        <v/>
      </c>
      <c r="BH505" s="27" t="str">
        <f t="shared" ca="1" si="48"/>
        <v/>
      </c>
    </row>
    <row r="506" spans="1:60" x14ac:dyDescent="0.25">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c r="AT506" s="25"/>
      <c r="AU506" s="25"/>
      <c r="AV506" s="25"/>
      <c r="AW506" s="25"/>
      <c r="AX506" s="25"/>
      <c r="AY506" s="25"/>
      <c r="AZ506" s="25"/>
      <c r="BB506" s="27" t="str">
        <f t="shared" ca="1" si="43"/>
        <v/>
      </c>
      <c r="BC506" s="27" t="str">
        <f t="shared" ca="1" si="44"/>
        <v/>
      </c>
      <c r="BD506" s="27" t="str">
        <f>IF(C506="","",MAX($BD$3:BD505)+1)</f>
        <v/>
      </c>
      <c r="BE506" s="27" t="str">
        <f t="shared" ca="1" si="45"/>
        <v/>
      </c>
      <c r="BF506" s="27" t="str">
        <f t="shared" si="46"/>
        <v/>
      </c>
      <c r="BG506" s="27" t="str">
        <f t="shared" ca="1" si="47"/>
        <v/>
      </c>
      <c r="BH506" s="27" t="str">
        <f t="shared" ca="1" si="48"/>
        <v/>
      </c>
    </row>
    <row r="507" spans="1:60" x14ac:dyDescent="0.25">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c r="AE507" s="25"/>
      <c r="AF507" s="25"/>
      <c r="AG507" s="25"/>
      <c r="AH507" s="25"/>
      <c r="AI507" s="25"/>
      <c r="AJ507" s="25"/>
      <c r="AK507" s="25"/>
      <c r="AL507" s="25"/>
      <c r="AM507" s="25"/>
      <c r="AN507" s="25"/>
      <c r="AO507" s="25"/>
      <c r="AP507" s="25"/>
      <c r="AQ507" s="25"/>
      <c r="AR507" s="25"/>
      <c r="AS507" s="25"/>
      <c r="AT507" s="25"/>
      <c r="AU507" s="25"/>
      <c r="AV507" s="25"/>
      <c r="AW507" s="25"/>
      <c r="AX507" s="25"/>
      <c r="AY507" s="25"/>
      <c r="AZ507" s="25"/>
      <c r="BB507" s="27" t="str">
        <f t="shared" ca="1" si="43"/>
        <v/>
      </c>
      <c r="BC507" s="27" t="str">
        <f t="shared" ca="1" si="44"/>
        <v/>
      </c>
      <c r="BD507" s="27" t="str">
        <f>IF(C507="","",MAX($BD$3:BD506)+1)</f>
        <v/>
      </c>
      <c r="BE507" s="27" t="str">
        <f t="shared" ca="1" si="45"/>
        <v/>
      </c>
      <c r="BF507" s="27" t="str">
        <f t="shared" si="46"/>
        <v/>
      </c>
      <c r="BG507" s="27" t="str">
        <f t="shared" ca="1" si="47"/>
        <v/>
      </c>
      <c r="BH507" s="27" t="str">
        <f t="shared" ca="1" si="48"/>
        <v/>
      </c>
    </row>
    <row r="508" spans="1:60" x14ac:dyDescent="0.25">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c r="AE508" s="25"/>
      <c r="AF508" s="25"/>
      <c r="AG508" s="25"/>
      <c r="AH508" s="25"/>
      <c r="AI508" s="25"/>
      <c r="AJ508" s="25"/>
      <c r="AK508" s="25"/>
      <c r="AL508" s="25"/>
      <c r="AM508" s="25"/>
      <c r="AN508" s="25"/>
      <c r="AO508" s="25"/>
      <c r="AP508" s="25"/>
      <c r="AQ508" s="25"/>
      <c r="AR508" s="25"/>
      <c r="AS508" s="25"/>
      <c r="AT508" s="25"/>
      <c r="AU508" s="25"/>
      <c r="AV508" s="25"/>
      <c r="AW508" s="25"/>
      <c r="AX508" s="25"/>
      <c r="AY508" s="25"/>
      <c r="AZ508" s="25"/>
      <c r="BB508" s="27" t="str">
        <f t="shared" ca="1" si="43"/>
        <v/>
      </c>
      <c r="BC508" s="27" t="str">
        <f t="shared" ca="1" si="44"/>
        <v/>
      </c>
      <c r="BD508" s="27" t="str">
        <f>IF(C508="","",MAX($BD$3:BD507)+1)</f>
        <v/>
      </c>
      <c r="BE508" s="27" t="str">
        <f t="shared" ca="1" si="45"/>
        <v/>
      </c>
      <c r="BF508" s="27" t="str">
        <f t="shared" si="46"/>
        <v/>
      </c>
      <c r="BG508" s="27" t="str">
        <f t="shared" ca="1" si="47"/>
        <v/>
      </c>
      <c r="BH508" s="27" t="str">
        <f t="shared" ca="1" si="48"/>
        <v/>
      </c>
    </row>
    <row r="509" spans="1:60" x14ac:dyDescent="0.25">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c r="AE509" s="25"/>
      <c r="AF509" s="25"/>
      <c r="AG509" s="25"/>
      <c r="AH509" s="25"/>
      <c r="AI509" s="25"/>
      <c r="AJ509" s="25"/>
      <c r="AK509" s="25"/>
      <c r="AL509" s="25"/>
      <c r="AM509" s="25"/>
      <c r="AN509" s="25"/>
      <c r="AO509" s="25"/>
      <c r="AP509" s="25"/>
      <c r="AQ509" s="25"/>
      <c r="AR509" s="25"/>
      <c r="AS509" s="25"/>
      <c r="AT509" s="25"/>
      <c r="AU509" s="25"/>
      <c r="AV509" s="25"/>
      <c r="AW509" s="25"/>
      <c r="AX509" s="25"/>
      <c r="AY509" s="25"/>
      <c r="AZ509" s="25"/>
      <c r="BB509" s="27" t="str">
        <f t="shared" ca="1" si="43"/>
        <v/>
      </c>
      <c r="BC509" s="27" t="str">
        <f t="shared" ca="1" si="44"/>
        <v/>
      </c>
      <c r="BD509" s="27" t="str">
        <f>IF(C509="","",MAX($BD$3:BD508)+1)</f>
        <v/>
      </c>
      <c r="BE509" s="27" t="str">
        <f t="shared" ca="1" si="45"/>
        <v/>
      </c>
      <c r="BF509" s="27" t="str">
        <f t="shared" si="46"/>
        <v/>
      </c>
      <c r="BG509" s="27" t="str">
        <f t="shared" ca="1" si="47"/>
        <v/>
      </c>
      <c r="BH509" s="27" t="str">
        <f t="shared" ca="1" si="48"/>
        <v/>
      </c>
    </row>
    <row r="510" spans="1:60" x14ac:dyDescent="0.25">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c r="AE510" s="25"/>
      <c r="AF510" s="25"/>
      <c r="AG510" s="25"/>
      <c r="AH510" s="25"/>
      <c r="AI510" s="25"/>
      <c r="AJ510" s="25"/>
      <c r="AK510" s="25"/>
      <c r="AL510" s="25"/>
      <c r="AM510" s="25"/>
      <c r="AN510" s="25"/>
      <c r="AO510" s="25"/>
      <c r="AP510" s="25"/>
      <c r="AQ510" s="25"/>
      <c r="AR510" s="25"/>
      <c r="AS510" s="25"/>
      <c r="AT510" s="25"/>
      <c r="AU510" s="25"/>
      <c r="AV510" s="25"/>
      <c r="AW510" s="25"/>
      <c r="AX510" s="25"/>
      <c r="AY510" s="25"/>
      <c r="AZ510" s="25"/>
      <c r="BB510" s="27" t="str">
        <f t="shared" ca="1" si="43"/>
        <v/>
      </c>
      <c r="BC510" s="27" t="str">
        <f t="shared" ca="1" si="44"/>
        <v/>
      </c>
      <c r="BD510" s="27" t="str">
        <f>IF(C510="","",MAX($BD$3:BD509)+1)</f>
        <v/>
      </c>
      <c r="BE510" s="27" t="str">
        <f t="shared" ca="1" si="45"/>
        <v/>
      </c>
      <c r="BF510" s="27" t="str">
        <f t="shared" si="46"/>
        <v/>
      </c>
      <c r="BG510" s="27" t="str">
        <f t="shared" ca="1" si="47"/>
        <v/>
      </c>
      <c r="BH510" s="27" t="str">
        <f t="shared" ca="1" si="48"/>
        <v/>
      </c>
    </row>
    <row r="511" spans="1:60" x14ac:dyDescent="0.25">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c r="AE511" s="25"/>
      <c r="AF511" s="25"/>
      <c r="AG511" s="25"/>
      <c r="AH511" s="25"/>
      <c r="AI511" s="25"/>
      <c r="AJ511" s="25"/>
      <c r="AK511" s="25"/>
      <c r="AL511" s="25"/>
      <c r="AM511" s="25"/>
      <c r="AN511" s="25"/>
      <c r="AO511" s="25"/>
      <c r="AP511" s="25"/>
      <c r="AQ511" s="25"/>
      <c r="AR511" s="25"/>
      <c r="AS511" s="25"/>
      <c r="AT511" s="25"/>
      <c r="AU511" s="25"/>
      <c r="AV511" s="25"/>
      <c r="AW511" s="25"/>
      <c r="AX511" s="25"/>
      <c r="AY511" s="25"/>
      <c r="AZ511" s="25"/>
      <c r="BB511" s="27" t="str">
        <f t="shared" ca="1" si="43"/>
        <v/>
      </c>
      <c r="BC511" s="27" t="str">
        <f t="shared" ca="1" si="44"/>
        <v/>
      </c>
      <c r="BD511" s="27" t="str">
        <f>IF(C511="","",MAX($BD$3:BD510)+1)</f>
        <v/>
      </c>
      <c r="BE511" s="27" t="str">
        <f t="shared" ca="1" si="45"/>
        <v/>
      </c>
      <c r="BF511" s="27" t="str">
        <f t="shared" si="46"/>
        <v/>
      </c>
      <c r="BG511" s="27" t="str">
        <f t="shared" ca="1" si="47"/>
        <v/>
      </c>
      <c r="BH511" s="27" t="str">
        <f t="shared" ca="1" si="48"/>
        <v/>
      </c>
    </row>
    <row r="512" spans="1:60" x14ac:dyDescent="0.25">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c r="AE512" s="25"/>
      <c r="AF512" s="25"/>
      <c r="AG512" s="25"/>
      <c r="AH512" s="25"/>
      <c r="AI512" s="25"/>
      <c r="AJ512" s="25"/>
      <c r="AK512" s="25"/>
      <c r="AL512" s="25"/>
      <c r="AM512" s="25"/>
      <c r="AN512" s="25"/>
      <c r="AO512" s="25"/>
      <c r="AP512" s="25"/>
      <c r="AQ512" s="25"/>
      <c r="AR512" s="25"/>
      <c r="AS512" s="25"/>
      <c r="AT512" s="25"/>
      <c r="AU512" s="25"/>
      <c r="AV512" s="25"/>
      <c r="AW512" s="25"/>
      <c r="AX512" s="25"/>
      <c r="AY512" s="25"/>
      <c r="AZ512" s="25"/>
      <c r="BB512" s="27" t="str">
        <f t="shared" ca="1" si="43"/>
        <v/>
      </c>
      <c r="BC512" s="27" t="str">
        <f t="shared" ca="1" si="44"/>
        <v/>
      </c>
      <c r="BD512" s="27" t="str">
        <f>IF(C512="","",MAX($BD$3:BD511)+1)</f>
        <v/>
      </c>
      <c r="BE512" s="27" t="str">
        <f t="shared" ca="1" si="45"/>
        <v/>
      </c>
      <c r="BF512" s="27" t="str">
        <f t="shared" si="46"/>
        <v/>
      </c>
      <c r="BG512" s="27" t="str">
        <f t="shared" ca="1" si="47"/>
        <v/>
      </c>
      <c r="BH512" s="27" t="str">
        <f t="shared" ca="1" si="48"/>
        <v/>
      </c>
    </row>
    <row r="513" spans="1:60" x14ac:dyDescent="0.25">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c r="AE513" s="25"/>
      <c r="AF513" s="25"/>
      <c r="AG513" s="25"/>
      <c r="AH513" s="25"/>
      <c r="AI513" s="25"/>
      <c r="AJ513" s="25"/>
      <c r="AK513" s="25"/>
      <c r="AL513" s="25"/>
      <c r="AM513" s="25"/>
      <c r="AN513" s="25"/>
      <c r="AO513" s="25"/>
      <c r="AP513" s="25"/>
      <c r="AQ513" s="25"/>
      <c r="AR513" s="25"/>
      <c r="AS513" s="25"/>
      <c r="AT513" s="25"/>
      <c r="AU513" s="25"/>
      <c r="AV513" s="25"/>
      <c r="AW513" s="25"/>
      <c r="AX513" s="25"/>
      <c r="AY513" s="25"/>
      <c r="AZ513" s="25"/>
      <c r="BB513" s="27" t="str">
        <f t="shared" ca="1" si="43"/>
        <v/>
      </c>
      <c r="BC513" s="27" t="str">
        <f t="shared" ca="1" si="44"/>
        <v/>
      </c>
      <c r="BD513" s="27" t="str">
        <f>IF(C513="","",MAX($BD$3:BD512)+1)</f>
        <v/>
      </c>
      <c r="BE513" s="27" t="str">
        <f t="shared" ca="1" si="45"/>
        <v/>
      </c>
      <c r="BF513" s="27" t="str">
        <f t="shared" si="46"/>
        <v/>
      </c>
      <c r="BG513" s="27" t="str">
        <f t="shared" ca="1" si="47"/>
        <v/>
      </c>
      <c r="BH513" s="27" t="str">
        <f t="shared" ca="1" si="48"/>
        <v/>
      </c>
    </row>
    <row r="514" spans="1:60" x14ac:dyDescent="0.25">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c r="AE514" s="25"/>
      <c r="AF514" s="25"/>
      <c r="AG514" s="25"/>
      <c r="AH514" s="25"/>
      <c r="AI514" s="25"/>
      <c r="AJ514" s="25"/>
      <c r="AK514" s="25"/>
      <c r="AL514" s="25"/>
      <c r="AM514" s="25"/>
      <c r="AN514" s="25"/>
      <c r="AO514" s="25"/>
      <c r="AP514" s="25"/>
      <c r="AQ514" s="25"/>
      <c r="AR514" s="25"/>
      <c r="AS514" s="25"/>
      <c r="AT514" s="25"/>
      <c r="AU514" s="25"/>
      <c r="AV514" s="25"/>
      <c r="AW514" s="25"/>
      <c r="AX514" s="25"/>
      <c r="AY514" s="25"/>
      <c r="AZ514" s="25"/>
      <c r="BB514" s="27" t="str">
        <f t="shared" ca="1" si="43"/>
        <v/>
      </c>
      <c r="BC514" s="27" t="str">
        <f t="shared" ca="1" si="44"/>
        <v/>
      </c>
      <c r="BD514" s="27" t="str">
        <f>IF(C514="","",MAX($BD$3:BD513)+1)</f>
        <v/>
      </c>
      <c r="BE514" s="27" t="str">
        <f t="shared" ca="1" si="45"/>
        <v/>
      </c>
      <c r="BF514" s="27" t="str">
        <f t="shared" si="46"/>
        <v/>
      </c>
      <c r="BG514" s="27" t="str">
        <f t="shared" ca="1" si="47"/>
        <v/>
      </c>
      <c r="BH514" s="27" t="str">
        <f t="shared" ca="1" si="48"/>
        <v/>
      </c>
    </row>
    <row r="515" spans="1:60" x14ac:dyDescent="0.25">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c r="AE515" s="25"/>
      <c r="AF515" s="25"/>
      <c r="AG515" s="25"/>
      <c r="AH515" s="25"/>
      <c r="AI515" s="25"/>
      <c r="AJ515" s="25"/>
      <c r="AK515" s="25"/>
      <c r="AL515" s="25"/>
      <c r="AM515" s="25"/>
      <c r="AN515" s="25"/>
      <c r="AO515" s="25"/>
      <c r="AP515" s="25"/>
      <c r="AQ515" s="25"/>
      <c r="AR515" s="25"/>
      <c r="AS515" s="25"/>
      <c r="AT515" s="25"/>
      <c r="AU515" s="25"/>
      <c r="AV515" s="25"/>
      <c r="AW515" s="25"/>
      <c r="AX515" s="25"/>
      <c r="AY515" s="25"/>
      <c r="AZ515" s="25"/>
      <c r="BB515" s="27" t="str">
        <f t="shared" ca="1" si="43"/>
        <v/>
      </c>
      <c r="BC515" s="27" t="str">
        <f t="shared" ca="1" si="44"/>
        <v/>
      </c>
      <c r="BD515" s="27" t="str">
        <f>IF(C515="","",MAX($BD$3:BD514)+1)</f>
        <v/>
      </c>
      <c r="BE515" s="27" t="str">
        <f t="shared" ca="1" si="45"/>
        <v/>
      </c>
      <c r="BF515" s="27" t="str">
        <f t="shared" si="46"/>
        <v/>
      </c>
      <c r="BG515" s="27" t="str">
        <f t="shared" ca="1" si="47"/>
        <v/>
      </c>
      <c r="BH515" s="27" t="str">
        <f t="shared" ca="1" si="48"/>
        <v/>
      </c>
    </row>
    <row r="516" spans="1:60" x14ac:dyDescent="0.25">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B516" s="27" t="str">
        <f t="shared" ca="1" si="43"/>
        <v/>
      </c>
      <c r="BC516" s="27" t="str">
        <f t="shared" ca="1" si="44"/>
        <v/>
      </c>
      <c r="BD516" s="27" t="str">
        <f>IF(C516="","",MAX($BD$3:BD515)+1)</f>
        <v/>
      </c>
      <c r="BE516" s="27" t="str">
        <f t="shared" ca="1" si="45"/>
        <v/>
      </c>
      <c r="BF516" s="27" t="str">
        <f t="shared" si="46"/>
        <v/>
      </c>
      <c r="BG516" s="27" t="str">
        <f t="shared" ca="1" si="47"/>
        <v/>
      </c>
      <c r="BH516" s="27" t="str">
        <f t="shared" ca="1" si="48"/>
        <v/>
      </c>
    </row>
    <row r="517" spans="1:60" x14ac:dyDescent="0.25">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c r="AE517" s="25"/>
      <c r="AF517" s="25"/>
      <c r="AG517" s="25"/>
      <c r="AH517" s="25"/>
      <c r="AI517" s="25"/>
      <c r="AJ517" s="25"/>
      <c r="AK517" s="25"/>
      <c r="AL517" s="25"/>
      <c r="AM517" s="25"/>
      <c r="AN517" s="25"/>
      <c r="AO517" s="25"/>
      <c r="AP517" s="25"/>
      <c r="AQ517" s="25"/>
      <c r="AR517" s="25"/>
      <c r="AS517" s="25"/>
      <c r="AT517" s="25"/>
      <c r="AU517" s="25"/>
      <c r="AV517" s="25"/>
      <c r="AW517" s="25"/>
      <c r="AX517" s="25"/>
      <c r="AY517" s="25"/>
      <c r="AZ517" s="25"/>
      <c r="BB517" s="27" t="str">
        <f t="shared" ref="BB517:BB580" ca="1" si="49">IFERROR(IF(INDIRECT("Plate"&amp;A517&amp;"_S!"&amp;CHAR(RIGHT(B517,LEN(B517)-1)+65)&amp;CODE(LEFT(B517,1))-58)="",IF(C517="",0,1),0),"")</f>
        <v/>
      </c>
      <c r="BC517" s="27" t="str">
        <f t="shared" ref="BC517:BC580" ca="1" si="50">IFERROR(IF(INDIRECT("Plate"&amp;A517&amp;"_G!"&amp;CHAR(RIGHT(B517,LEN(B517)-1)+65)&amp;CODE(LEFT(B517,1))-58)="",IF(C517="",0,1),0),"")</f>
        <v/>
      </c>
      <c r="BD517" s="27" t="str">
        <f>IF(C517="","",MAX($BD$3:BD516)+1)</f>
        <v/>
      </c>
      <c r="BE517" s="27" t="str">
        <f t="shared" ref="BE517:BE580" ca="1" si="51">IF(BD517="","",CELL("row",BD517))</f>
        <v/>
      </c>
      <c r="BF517" s="27" t="str">
        <f t="shared" ref="BF517:BF580" si="52">A517&amp;B517</f>
        <v/>
      </c>
      <c r="BG517" s="27" t="str">
        <f t="shared" ref="BG517:BG580" ca="1" si="53">IF(OR(BB517=1,BC517=1),BF517,"")</f>
        <v/>
      </c>
      <c r="BH517" s="27" t="str">
        <f t="shared" ref="BH517:BH580" ca="1" si="54">BH516&amp;IF(BG517="",""," "&amp;BG517)</f>
        <v/>
      </c>
    </row>
    <row r="518" spans="1:60" x14ac:dyDescent="0.25">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c r="AE518" s="25"/>
      <c r="AF518" s="25"/>
      <c r="AG518" s="25"/>
      <c r="AH518" s="25"/>
      <c r="AI518" s="25"/>
      <c r="AJ518" s="25"/>
      <c r="AK518" s="25"/>
      <c r="AL518" s="25"/>
      <c r="AM518" s="25"/>
      <c r="AN518" s="25"/>
      <c r="AO518" s="25"/>
      <c r="AP518" s="25"/>
      <c r="AQ518" s="25"/>
      <c r="AR518" s="25"/>
      <c r="AS518" s="25"/>
      <c r="AT518" s="25"/>
      <c r="AU518" s="25"/>
      <c r="AV518" s="25"/>
      <c r="AW518" s="25"/>
      <c r="AX518" s="25"/>
      <c r="AY518" s="25"/>
      <c r="AZ518" s="25"/>
      <c r="BB518" s="27" t="str">
        <f t="shared" ca="1" si="49"/>
        <v/>
      </c>
      <c r="BC518" s="27" t="str">
        <f t="shared" ca="1" si="50"/>
        <v/>
      </c>
      <c r="BD518" s="27" t="str">
        <f>IF(C518="","",MAX($BD$3:BD517)+1)</f>
        <v/>
      </c>
      <c r="BE518" s="27" t="str">
        <f t="shared" ca="1" si="51"/>
        <v/>
      </c>
      <c r="BF518" s="27" t="str">
        <f t="shared" si="52"/>
        <v/>
      </c>
      <c r="BG518" s="27" t="str">
        <f t="shared" ca="1" si="53"/>
        <v/>
      </c>
      <c r="BH518" s="27" t="str">
        <f t="shared" ca="1" si="54"/>
        <v/>
      </c>
    </row>
    <row r="519" spans="1:60" x14ac:dyDescent="0.25">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c r="AE519" s="25"/>
      <c r="AF519" s="25"/>
      <c r="AG519" s="25"/>
      <c r="AH519" s="25"/>
      <c r="AI519" s="25"/>
      <c r="AJ519" s="25"/>
      <c r="AK519" s="25"/>
      <c r="AL519" s="25"/>
      <c r="AM519" s="25"/>
      <c r="AN519" s="25"/>
      <c r="AO519" s="25"/>
      <c r="AP519" s="25"/>
      <c r="AQ519" s="25"/>
      <c r="AR519" s="25"/>
      <c r="AS519" s="25"/>
      <c r="AT519" s="25"/>
      <c r="AU519" s="25"/>
      <c r="AV519" s="25"/>
      <c r="AW519" s="25"/>
      <c r="AX519" s="25"/>
      <c r="AY519" s="25"/>
      <c r="AZ519" s="25"/>
      <c r="BB519" s="27" t="str">
        <f t="shared" ca="1" si="49"/>
        <v/>
      </c>
      <c r="BC519" s="27" t="str">
        <f t="shared" ca="1" si="50"/>
        <v/>
      </c>
      <c r="BD519" s="27" t="str">
        <f>IF(C519="","",MAX($BD$3:BD518)+1)</f>
        <v/>
      </c>
      <c r="BE519" s="27" t="str">
        <f t="shared" ca="1" si="51"/>
        <v/>
      </c>
      <c r="BF519" s="27" t="str">
        <f t="shared" si="52"/>
        <v/>
      </c>
      <c r="BG519" s="27" t="str">
        <f t="shared" ca="1" si="53"/>
        <v/>
      </c>
      <c r="BH519" s="27" t="str">
        <f t="shared" ca="1" si="54"/>
        <v/>
      </c>
    </row>
    <row r="520" spans="1:60" x14ac:dyDescent="0.25">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c r="AE520" s="25"/>
      <c r="AF520" s="25"/>
      <c r="AG520" s="25"/>
      <c r="AH520" s="25"/>
      <c r="AI520" s="25"/>
      <c r="AJ520" s="25"/>
      <c r="AK520" s="25"/>
      <c r="AL520" s="25"/>
      <c r="AM520" s="25"/>
      <c r="AN520" s="25"/>
      <c r="AO520" s="25"/>
      <c r="AP520" s="25"/>
      <c r="AQ520" s="25"/>
      <c r="AR520" s="25"/>
      <c r="AS520" s="25"/>
      <c r="AT520" s="25"/>
      <c r="AU520" s="25"/>
      <c r="AV520" s="25"/>
      <c r="AW520" s="25"/>
      <c r="AX520" s="25"/>
      <c r="AY520" s="25"/>
      <c r="AZ520" s="25"/>
      <c r="BB520" s="27" t="str">
        <f t="shared" ca="1" si="49"/>
        <v/>
      </c>
      <c r="BC520" s="27" t="str">
        <f t="shared" ca="1" si="50"/>
        <v/>
      </c>
      <c r="BD520" s="27" t="str">
        <f>IF(C520="","",MAX($BD$3:BD519)+1)</f>
        <v/>
      </c>
      <c r="BE520" s="27" t="str">
        <f t="shared" ca="1" si="51"/>
        <v/>
      </c>
      <c r="BF520" s="27" t="str">
        <f t="shared" si="52"/>
        <v/>
      </c>
      <c r="BG520" s="27" t="str">
        <f t="shared" ca="1" si="53"/>
        <v/>
      </c>
      <c r="BH520" s="27" t="str">
        <f t="shared" ca="1" si="54"/>
        <v/>
      </c>
    </row>
    <row r="521" spans="1:60" x14ac:dyDescent="0.25">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c r="AE521" s="25"/>
      <c r="AF521" s="25"/>
      <c r="AG521" s="25"/>
      <c r="AH521" s="25"/>
      <c r="AI521" s="25"/>
      <c r="AJ521" s="25"/>
      <c r="AK521" s="25"/>
      <c r="AL521" s="25"/>
      <c r="AM521" s="25"/>
      <c r="AN521" s="25"/>
      <c r="AO521" s="25"/>
      <c r="AP521" s="25"/>
      <c r="AQ521" s="25"/>
      <c r="AR521" s="25"/>
      <c r="AS521" s="25"/>
      <c r="AT521" s="25"/>
      <c r="AU521" s="25"/>
      <c r="AV521" s="25"/>
      <c r="AW521" s="25"/>
      <c r="AX521" s="25"/>
      <c r="AY521" s="25"/>
      <c r="AZ521" s="25"/>
      <c r="BB521" s="27" t="str">
        <f t="shared" ca="1" si="49"/>
        <v/>
      </c>
      <c r="BC521" s="27" t="str">
        <f t="shared" ca="1" si="50"/>
        <v/>
      </c>
      <c r="BD521" s="27" t="str">
        <f>IF(C521="","",MAX($BD$3:BD520)+1)</f>
        <v/>
      </c>
      <c r="BE521" s="27" t="str">
        <f t="shared" ca="1" si="51"/>
        <v/>
      </c>
      <c r="BF521" s="27" t="str">
        <f t="shared" si="52"/>
        <v/>
      </c>
      <c r="BG521" s="27" t="str">
        <f t="shared" ca="1" si="53"/>
        <v/>
      </c>
      <c r="BH521" s="27" t="str">
        <f t="shared" ca="1" si="54"/>
        <v/>
      </c>
    </row>
    <row r="522" spans="1:60" x14ac:dyDescent="0.25">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c r="AE522" s="25"/>
      <c r="AF522" s="25"/>
      <c r="AG522" s="25"/>
      <c r="AH522" s="25"/>
      <c r="AI522" s="25"/>
      <c r="AJ522" s="25"/>
      <c r="AK522" s="25"/>
      <c r="AL522" s="25"/>
      <c r="AM522" s="25"/>
      <c r="AN522" s="25"/>
      <c r="AO522" s="25"/>
      <c r="AP522" s="25"/>
      <c r="AQ522" s="25"/>
      <c r="AR522" s="25"/>
      <c r="AS522" s="25"/>
      <c r="AT522" s="25"/>
      <c r="AU522" s="25"/>
      <c r="AV522" s="25"/>
      <c r="AW522" s="25"/>
      <c r="AX522" s="25"/>
      <c r="AY522" s="25"/>
      <c r="AZ522" s="25"/>
      <c r="BB522" s="27" t="str">
        <f t="shared" ca="1" si="49"/>
        <v/>
      </c>
      <c r="BC522" s="27" t="str">
        <f t="shared" ca="1" si="50"/>
        <v/>
      </c>
      <c r="BD522" s="27" t="str">
        <f>IF(C522="","",MAX($BD$3:BD521)+1)</f>
        <v/>
      </c>
      <c r="BE522" s="27" t="str">
        <f t="shared" ca="1" si="51"/>
        <v/>
      </c>
      <c r="BF522" s="27" t="str">
        <f t="shared" si="52"/>
        <v/>
      </c>
      <c r="BG522" s="27" t="str">
        <f t="shared" ca="1" si="53"/>
        <v/>
      </c>
      <c r="BH522" s="27" t="str">
        <f t="shared" ca="1" si="54"/>
        <v/>
      </c>
    </row>
    <row r="523" spans="1:60" x14ac:dyDescent="0.25">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c r="AE523" s="25"/>
      <c r="AF523" s="25"/>
      <c r="AG523" s="25"/>
      <c r="AH523" s="25"/>
      <c r="AI523" s="25"/>
      <c r="AJ523" s="25"/>
      <c r="AK523" s="25"/>
      <c r="AL523" s="25"/>
      <c r="AM523" s="25"/>
      <c r="AN523" s="25"/>
      <c r="AO523" s="25"/>
      <c r="AP523" s="25"/>
      <c r="AQ523" s="25"/>
      <c r="AR523" s="25"/>
      <c r="AS523" s="25"/>
      <c r="AT523" s="25"/>
      <c r="AU523" s="25"/>
      <c r="AV523" s="25"/>
      <c r="AW523" s="25"/>
      <c r="AX523" s="25"/>
      <c r="AY523" s="25"/>
      <c r="AZ523" s="25"/>
      <c r="BB523" s="27" t="str">
        <f t="shared" ca="1" si="49"/>
        <v/>
      </c>
      <c r="BC523" s="27" t="str">
        <f t="shared" ca="1" si="50"/>
        <v/>
      </c>
      <c r="BD523" s="27" t="str">
        <f>IF(C523="","",MAX($BD$3:BD522)+1)</f>
        <v/>
      </c>
      <c r="BE523" s="27" t="str">
        <f t="shared" ca="1" si="51"/>
        <v/>
      </c>
      <c r="BF523" s="27" t="str">
        <f t="shared" si="52"/>
        <v/>
      </c>
      <c r="BG523" s="27" t="str">
        <f t="shared" ca="1" si="53"/>
        <v/>
      </c>
      <c r="BH523" s="27" t="str">
        <f t="shared" ca="1" si="54"/>
        <v/>
      </c>
    </row>
    <row r="524" spans="1:60" x14ac:dyDescent="0.25">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c r="AE524" s="25"/>
      <c r="AF524" s="25"/>
      <c r="AG524" s="25"/>
      <c r="AH524" s="25"/>
      <c r="AI524" s="25"/>
      <c r="AJ524" s="25"/>
      <c r="AK524" s="25"/>
      <c r="AL524" s="25"/>
      <c r="AM524" s="25"/>
      <c r="AN524" s="25"/>
      <c r="AO524" s="25"/>
      <c r="AP524" s="25"/>
      <c r="AQ524" s="25"/>
      <c r="AR524" s="25"/>
      <c r="AS524" s="25"/>
      <c r="AT524" s="25"/>
      <c r="AU524" s="25"/>
      <c r="AV524" s="25"/>
      <c r="AW524" s="25"/>
      <c r="AX524" s="25"/>
      <c r="AY524" s="25"/>
      <c r="AZ524" s="25"/>
      <c r="BB524" s="27" t="str">
        <f t="shared" ca="1" si="49"/>
        <v/>
      </c>
      <c r="BC524" s="27" t="str">
        <f t="shared" ca="1" si="50"/>
        <v/>
      </c>
      <c r="BD524" s="27" t="str">
        <f>IF(C524="","",MAX($BD$3:BD523)+1)</f>
        <v/>
      </c>
      <c r="BE524" s="27" t="str">
        <f t="shared" ca="1" si="51"/>
        <v/>
      </c>
      <c r="BF524" s="27" t="str">
        <f t="shared" si="52"/>
        <v/>
      </c>
      <c r="BG524" s="27" t="str">
        <f t="shared" ca="1" si="53"/>
        <v/>
      </c>
      <c r="BH524" s="27" t="str">
        <f t="shared" ca="1" si="54"/>
        <v/>
      </c>
    </row>
    <row r="525" spans="1:60" x14ac:dyDescent="0.25">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c r="AE525" s="25"/>
      <c r="AF525" s="25"/>
      <c r="AG525" s="25"/>
      <c r="AH525" s="25"/>
      <c r="AI525" s="25"/>
      <c r="AJ525" s="25"/>
      <c r="AK525" s="25"/>
      <c r="AL525" s="25"/>
      <c r="AM525" s="25"/>
      <c r="AN525" s="25"/>
      <c r="AO525" s="25"/>
      <c r="AP525" s="25"/>
      <c r="AQ525" s="25"/>
      <c r="AR525" s="25"/>
      <c r="AS525" s="25"/>
      <c r="AT525" s="25"/>
      <c r="AU525" s="25"/>
      <c r="AV525" s="25"/>
      <c r="AW525" s="25"/>
      <c r="AX525" s="25"/>
      <c r="AY525" s="25"/>
      <c r="AZ525" s="25"/>
      <c r="BB525" s="27" t="str">
        <f t="shared" ca="1" si="49"/>
        <v/>
      </c>
      <c r="BC525" s="27" t="str">
        <f t="shared" ca="1" si="50"/>
        <v/>
      </c>
      <c r="BD525" s="27" t="str">
        <f>IF(C525="","",MAX($BD$3:BD524)+1)</f>
        <v/>
      </c>
      <c r="BE525" s="27" t="str">
        <f t="shared" ca="1" si="51"/>
        <v/>
      </c>
      <c r="BF525" s="27" t="str">
        <f t="shared" si="52"/>
        <v/>
      </c>
      <c r="BG525" s="27" t="str">
        <f t="shared" ca="1" si="53"/>
        <v/>
      </c>
      <c r="BH525" s="27" t="str">
        <f t="shared" ca="1" si="54"/>
        <v/>
      </c>
    </row>
    <row r="526" spans="1:60" x14ac:dyDescent="0.25">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c r="AE526" s="25"/>
      <c r="AF526" s="25"/>
      <c r="AG526" s="25"/>
      <c r="AH526" s="25"/>
      <c r="AI526" s="25"/>
      <c r="AJ526" s="25"/>
      <c r="AK526" s="25"/>
      <c r="AL526" s="25"/>
      <c r="AM526" s="25"/>
      <c r="AN526" s="25"/>
      <c r="AO526" s="25"/>
      <c r="AP526" s="25"/>
      <c r="AQ526" s="25"/>
      <c r="AR526" s="25"/>
      <c r="AS526" s="25"/>
      <c r="AT526" s="25"/>
      <c r="AU526" s="25"/>
      <c r="AV526" s="25"/>
      <c r="AW526" s="25"/>
      <c r="AX526" s="25"/>
      <c r="AY526" s="25"/>
      <c r="AZ526" s="25"/>
      <c r="BB526" s="27" t="str">
        <f t="shared" ca="1" si="49"/>
        <v/>
      </c>
      <c r="BC526" s="27" t="str">
        <f t="shared" ca="1" si="50"/>
        <v/>
      </c>
      <c r="BD526" s="27" t="str">
        <f>IF(C526="","",MAX($BD$3:BD525)+1)</f>
        <v/>
      </c>
      <c r="BE526" s="27" t="str">
        <f t="shared" ca="1" si="51"/>
        <v/>
      </c>
      <c r="BF526" s="27" t="str">
        <f t="shared" si="52"/>
        <v/>
      </c>
      <c r="BG526" s="27" t="str">
        <f t="shared" ca="1" si="53"/>
        <v/>
      </c>
      <c r="BH526" s="27" t="str">
        <f t="shared" ca="1" si="54"/>
        <v/>
      </c>
    </row>
    <row r="527" spans="1:60" x14ac:dyDescent="0.25">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c r="AE527" s="25"/>
      <c r="AF527" s="25"/>
      <c r="AG527" s="25"/>
      <c r="AH527" s="25"/>
      <c r="AI527" s="25"/>
      <c r="AJ527" s="25"/>
      <c r="AK527" s="25"/>
      <c r="AL527" s="25"/>
      <c r="AM527" s="25"/>
      <c r="AN527" s="25"/>
      <c r="AO527" s="25"/>
      <c r="AP527" s="25"/>
      <c r="AQ527" s="25"/>
      <c r="AR527" s="25"/>
      <c r="AS527" s="25"/>
      <c r="AT527" s="25"/>
      <c r="AU527" s="25"/>
      <c r="AV527" s="25"/>
      <c r="AW527" s="25"/>
      <c r="AX527" s="25"/>
      <c r="AY527" s="25"/>
      <c r="AZ527" s="25"/>
      <c r="BB527" s="27" t="str">
        <f t="shared" ca="1" si="49"/>
        <v/>
      </c>
      <c r="BC527" s="27" t="str">
        <f t="shared" ca="1" si="50"/>
        <v/>
      </c>
      <c r="BD527" s="27" t="str">
        <f>IF(C527="","",MAX($BD$3:BD526)+1)</f>
        <v/>
      </c>
      <c r="BE527" s="27" t="str">
        <f t="shared" ca="1" si="51"/>
        <v/>
      </c>
      <c r="BF527" s="27" t="str">
        <f t="shared" si="52"/>
        <v/>
      </c>
      <c r="BG527" s="27" t="str">
        <f t="shared" ca="1" si="53"/>
        <v/>
      </c>
      <c r="BH527" s="27" t="str">
        <f t="shared" ca="1" si="54"/>
        <v/>
      </c>
    </row>
    <row r="528" spans="1:60" x14ac:dyDescent="0.25">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c r="AE528" s="25"/>
      <c r="AF528" s="25"/>
      <c r="AG528" s="25"/>
      <c r="AH528" s="25"/>
      <c r="AI528" s="25"/>
      <c r="AJ528" s="25"/>
      <c r="AK528" s="25"/>
      <c r="AL528" s="25"/>
      <c r="AM528" s="25"/>
      <c r="AN528" s="25"/>
      <c r="AO528" s="25"/>
      <c r="AP528" s="25"/>
      <c r="AQ528" s="25"/>
      <c r="AR528" s="25"/>
      <c r="AS528" s="25"/>
      <c r="AT528" s="25"/>
      <c r="AU528" s="25"/>
      <c r="AV528" s="25"/>
      <c r="AW528" s="25"/>
      <c r="AX528" s="25"/>
      <c r="AY528" s="25"/>
      <c r="AZ528" s="25"/>
      <c r="BB528" s="27" t="str">
        <f t="shared" ca="1" si="49"/>
        <v/>
      </c>
      <c r="BC528" s="27" t="str">
        <f t="shared" ca="1" si="50"/>
        <v/>
      </c>
      <c r="BD528" s="27" t="str">
        <f>IF(C528="","",MAX($BD$3:BD527)+1)</f>
        <v/>
      </c>
      <c r="BE528" s="27" t="str">
        <f t="shared" ca="1" si="51"/>
        <v/>
      </c>
      <c r="BF528" s="27" t="str">
        <f t="shared" si="52"/>
        <v/>
      </c>
      <c r="BG528" s="27" t="str">
        <f t="shared" ca="1" si="53"/>
        <v/>
      </c>
      <c r="BH528" s="27" t="str">
        <f t="shared" ca="1" si="54"/>
        <v/>
      </c>
    </row>
    <row r="529" spans="1:60" x14ac:dyDescent="0.25">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c r="AE529" s="25"/>
      <c r="AF529" s="25"/>
      <c r="AG529" s="25"/>
      <c r="AH529" s="25"/>
      <c r="AI529" s="25"/>
      <c r="AJ529" s="25"/>
      <c r="AK529" s="25"/>
      <c r="AL529" s="25"/>
      <c r="AM529" s="25"/>
      <c r="AN529" s="25"/>
      <c r="AO529" s="25"/>
      <c r="AP529" s="25"/>
      <c r="AQ529" s="25"/>
      <c r="AR529" s="25"/>
      <c r="AS529" s="25"/>
      <c r="AT529" s="25"/>
      <c r="AU529" s="25"/>
      <c r="AV529" s="25"/>
      <c r="AW529" s="25"/>
      <c r="AX529" s="25"/>
      <c r="AY529" s="25"/>
      <c r="AZ529" s="25"/>
      <c r="BB529" s="27" t="str">
        <f t="shared" ca="1" si="49"/>
        <v/>
      </c>
      <c r="BC529" s="27" t="str">
        <f t="shared" ca="1" si="50"/>
        <v/>
      </c>
      <c r="BD529" s="27" t="str">
        <f>IF(C529="","",MAX($BD$3:BD528)+1)</f>
        <v/>
      </c>
      <c r="BE529" s="27" t="str">
        <f t="shared" ca="1" si="51"/>
        <v/>
      </c>
      <c r="BF529" s="27" t="str">
        <f t="shared" si="52"/>
        <v/>
      </c>
      <c r="BG529" s="27" t="str">
        <f t="shared" ca="1" si="53"/>
        <v/>
      </c>
      <c r="BH529" s="27" t="str">
        <f t="shared" ca="1" si="54"/>
        <v/>
      </c>
    </row>
    <row r="530" spans="1:60" x14ac:dyDescent="0.25">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c r="AE530" s="25"/>
      <c r="AF530" s="25"/>
      <c r="AG530" s="25"/>
      <c r="AH530" s="25"/>
      <c r="AI530" s="25"/>
      <c r="AJ530" s="25"/>
      <c r="AK530" s="25"/>
      <c r="AL530" s="25"/>
      <c r="AM530" s="25"/>
      <c r="AN530" s="25"/>
      <c r="AO530" s="25"/>
      <c r="AP530" s="25"/>
      <c r="AQ530" s="25"/>
      <c r="AR530" s="25"/>
      <c r="AS530" s="25"/>
      <c r="AT530" s="25"/>
      <c r="AU530" s="25"/>
      <c r="AV530" s="25"/>
      <c r="AW530" s="25"/>
      <c r="AX530" s="25"/>
      <c r="AY530" s="25"/>
      <c r="AZ530" s="25"/>
      <c r="BB530" s="27" t="str">
        <f t="shared" ca="1" si="49"/>
        <v/>
      </c>
      <c r="BC530" s="27" t="str">
        <f t="shared" ca="1" si="50"/>
        <v/>
      </c>
      <c r="BD530" s="27" t="str">
        <f>IF(C530="","",MAX($BD$3:BD529)+1)</f>
        <v/>
      </c>
      <c r="BE530" s="27" t="str">
        <f t="shared" ca="1" si="51"/>
        <v/>
      </c>
      <c r="BF530" s="27" t="str">
        <f t="shared" si="52"/>
        <v/>
      </c>
      <c r="BG530" s="27" t="str">
        <f t="shared" ca="1" si="53"/>
        <v/>
      </c>
      <c r="BH530" s="27" t="str">
        <f t="shared" ca="1" si="54"/>
        <v/>
      </c>
    </row>
    <row r="531" spans="1:60" x14ac:dyDescent="0.25">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c r="AE531" s="25"/>
      <c r="AF531" s="25"/>
      <c r="AG531" s="25"/>
      <c r="AH531" s="25"/>
      <c r="AI531" s="25"/>
      <c r="AJ531" s="25"/>
      <c r="AK531" s="25"/>
      <c r="AL531" s="25"/>
      <c r="AM531" s="25"/>
      <c r="AN531" s="25"/>
      <c r="AO531" s="25"/>
      <c r="AP531" s="25"/>
      <c r="AQ531" s="25"/>
      <c r="AR531" s="25"/>
      <c r="AS531" s="25"/>
      <c r="AT531" s="25"/>
      <c r="AU531" s="25"/>
      <c r="AV531" s="25"/>
      <c r="AW531" s="25"/>
      <c r="AX531" s="25"/>
      <c r="AY531" s="25"/>
      <c r="AZ531" s="25"/>
      <c r="BB531" s="27" t="str">
        <f t="shared" ca="1" si="49"/>
        <v/>
      </c>
      <c r="BC531" s="27" t="str">
        <f t="shared" ca="1" si="50"/>
        <v/>
      </c>
      <c r="BD531" s="27" t="str">
        <f>IF(C531="","",MAX($BD$3:BD530)+1)</f>
        <v/>
      </c>
      <c r="BE531" s="27" t="str">
        <f t="shared" ca="1" si="51"/>
        <v/>
      </c>
      <c r="BF531" s="27" t="str">
        <f t="shared" si="52"/>
        <v/>
      </c>
      <c r="BG531" s="27" t="str">
        <f t="shared" ca="1" si="53"/>
        <v/>
      </c>
      <c r="BH531" s="27" t="str">
        <f t="shared" ca="1" si="54"/>
        <v/>
      </c>
    </row>
    <row r="532" spans="1:60" x14ac:dyDescent="0.25">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c r="AE532" s="25"/>
      <c r="AF532" s="25"/>
      <c r="AG532" s="25"/>
      <c r="AH532" s="25"/>
      <c r="AI532" s="25"/>
      <c r="AJ532" s="25"/>
      <c r="AK532" s="25"/>
      <c r="AL532" s="25"/>
      <c r="AM532" s="25"/>
      <c r="AN532" s="25"/>
      <c r="AO532" s="25"/>
      <c r="AP532" s="25"/>
      <c r="AQ532" s="25"/>
      <c r="AR532" s="25"/>
      <c r="AS532" s="25"/>
      <c r="AT532" s="25"/>
      <c r="AU532" s="25"/>
      <c r="AV532" s="25"/>
      <c r="AW532" s="25"/>
      <c r="AX532" s="25"/>
      <c r="AY532" s="25"/>
      <c r="AZ532" s="25"/>
      <c r="BB532" s="27" t="str">
        <f t="shared" ca="1" si="49"/>
        <v/>
      </c>
      <c r="BC532" s="27" t="str">
        <f t="shared" ca="1" si="50"/>
        <v/>
      </c>
      <c r="BD532" s="27" t="str">
        <f>IF(C532="","",MAX($BD$3:BD531)+1)</f>
        <v/>
      </c>
      <c r="BE532" s="27" t="str">
        <f t="shared" ca="1" si="51"/>
        <v/>
      </c>
      <c r="BF532" s="27" t="str">
        <f t="shared" si="52"/>
        <v/>
      </c>
      <c r="BG532" s="27" t="str">
        <f t="shared" ca="1" si="53"/>
        <v/>
      </c>
      <c r="BH532" s="27" t="str">
        <f t="shared" ca="1" si="54"/>
        <v/>
      </c>
    </row>
    <row r="533" spans="1:60" x14ac:dyDescent="0.25">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c r="AT533" s="25"/>
      <c r="AU533" s="25"/>
      <c r="AV533" s="25"/>
      <c r="AW533" s="25"/>
      <c r="AX533" s="25"/>
      <c r="AY533" s="25"/>
      <c r="AZ533" s="25"/>
      <c r="BB533" s="27" t="str">
        <f t="shared" ca="1" si="49"/>
        <v/>
      </c>
      <c r="BC533" s="27" t="str">
        <f t="shared" ca="1" si="50"/>
        <v/>
      </c>
      <c r="BD533" s="27" t="str">
        <f>IF(C533="","",MAX($BD$3:BD532)+1)</f>
        <v/>
      </c>
      <c r="BE533" s="27" t="str">
        <f t="shared" ca="1" si="51"/>
        <v/>
      </c>
      <c r="BF533" s="27" t="str">
        <f t="shared" si="52"/>
        <v/>
      </c>
      <c r="BG533" s="27" t="str">
        <f t="shared" ca="1" si="53"/>
        <v/>
      </c>
      <c r="BH533" s="27" t="str">
        <f t="shared" ca="1" si="54"/>
        <v/>
      </c>
    </row>
    <row r="534" spans="1:60" x14ac:dyDescent="0.25">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c r="AE534" s="25"/>
      <c r="AF534" s="25"/>
      <c r="AG534" s="25"/>
      <c r="AH534" s="25"/>
      <c r="AI534" s="25"/>
      <c r="AJ534" s="25"/>
      <c r="AK534" s="25"/>
      <c r="AL534" s="25"/>
      <c r="AM534" s="25"/>
      <c r="AN534" s="25"/>
      <c r="AO534" s="25"/>
      <c r="AP534" s="25"/>
      <c r="AQ534" s="25"/>
      <c r="AR534" s="25"/>
      <c r="AS534" s="25"/>
      <c r="AT534" s="25"/>
      <c r="AU534" s="25"/>
      <c r="AV534" s="25"/>
      <c r="AW534" s="25"/>
      <c r="AX534" s="25"/>
      <c r="AY534" s="25"/>
      <c r="AZ534" s="25"/>
      <c r="BB534" s="27" t="str">
        <f t="shared" ca="1" si="49"/>
        <v/>
      </c>
      <c r="BC534" s="27" t="str">
        <f t="shared" ca="1" si="50"/>
        <v/>
      </c>
      <c r="BD534" s="27" t="str">
        <f>IF(C534="","",MAX($BD$3:BD533)+1)</f>
        <v/>
      </c>
      <c r="BE534" s="27" t="str">
        <f t="shared" ca="1" si="51"/>
        <v/>
      </c>
      <c r="BF534" s="27" t="str">
        <f t="shared" si="52"/>
        <v/>
      </c>
      <c r="BG534" s="27" t="str">
        <f t="shared" ca="1" si="53"/>
        <v/>
      </c>
      <c r="BH534" s="27" t="str">
        <f t="shared" ca="1" si="54"/>
        <v/>
      </c>
    </row>
    <row r="535" spans="1:60" x14ac:dyDescent="0.25">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c r="AE535" s="25"/>
      <c r="AF535" s="25"/>
      <c r="AG535" s="25"/>
      <c r="AH535" s="25"/>
      <c r="AI535" s="25"/>
      <c r="AJ535" s="25"/>
      <c r="AK535" s="25"/>
      <c r="AL535" s="25"/>
      <c r="AM535" s="25"/>
      <c r="AN535" s="25"/>
      <c r="AO535" s="25"/>
      <c r="AP535" s="25"/>
      <c r="AQ535" s="25"/>
      <c r="AR535" s="25"/>
      <c r="AS535" s="25"/>
      <c r="AT535" s="25"/>
      <c r="AU535" s="25"/>
      <c r="AV535" s="25"/>
      <c r="AW535" s="25"/>
      <c r="AX535" s="25"/>
      <c r="AY535" s="25"/>
      <c r="AZ535" s="25"/>
      <c r="BB535" s="27" t="str">
        <f t="shared" ca="1" si="49"/>
        <v/>
      </c>
      <c r="BC535" s="27" t="str">
        <f t="shared" ca="1" si="50"/>
        <v/>
      </c>
      <c r="BD535" s="27" t="str">
        <f>IF(C535="","",MAX($BD$3:BD534)+1)</f>
        <v/>
      </c>
      <c r="BE535" s="27" t="str">
        <f t="shared" ca="1" si="51"/>
        <v/>
      </c>
      <c r="BF535" s="27" t="str">
        <f t="shared" si="52"/>
        <v/>
      </c>
      <c r="BG535" s="27" t="str">
        <f t="shared" ca="1" si="53"/>
        <v/>
      </c>
      <c r="BH535" s="27" t="str">
        <f t="shared" ca="1" si="54"/>
        <v/>
      </c>
    </row>
    <row r="536" spans="1:60" x14ac:dyDescent="0.25">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c r="AE536" s="25"/>
      <c r="AF536" s="25"/>
      <c r="AG536" s="25"/>
      <c r="AH536" s="25"/>
      <c r="AI536" s="25"/>
      <c r="AJ536" s="25"/>
      <c r="AK536" s="25"/>
      <c r="AL536" s="25"/>
      <c r="AM536" s="25"/>
      <c r="AN536" s="25"/>
      <c r="AO536" s="25"/>
      <c r="AP536" s="25"/>
      <c r="AQ536" s="25"/>
      <c r="AR536" s="25"/>
      <c r="AS536" s="25"/>
      <c r="AT536" s="25"/>
      <c r="AU536" s="25"/>
      <c r="AV536" s="25"/>
      <c r="AW536" s="25"/>
      <c r="AX536" s="25"/>
      <c r="AY536" s="25"/>
      <c r="AZ536" s="25"/>
      <c r="BB536" s="27" t="str">
        <f t="shared" ca="1" si="49"/>
        <v/>
      </c>
      <c r="BC536" s="27" t="str">
        <f t="shared" ca="1" si="50"/>
        <v/>
      </c>
      <c r="BD536" s="27" t="str">
        <f>IF(C536="","",MAX($BD$3:BD535)+1)</f>
        <v/>
      </c>
      <c r="BE536" s="27" t="str">
        <f t="shared" ca="1" si="51"/>
        <v/>
      </c>
      <c r="BF536" s="27" t="str">
        <f t="shared" si="52"/>
        <v/>
      </c>
      <c r="BG536" s="27" t="str">
        <f t="shared" ca="1" si="53"/>
        <v/>
      </c>
      <c r="BH536" s="27" t="str">
        <f t="shared" ca="1" si="54"/>
        <v/>
      </c>
    </row>
    <row r="537" spans="1:60" x14ac:dyDescent="0.25">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c r="AE537" s="25"/>
      <c r="AF537" s="25"/>
      <c r="AG537" s="25"/>
      <c r="AH537" s="25"/>
      <c r="AI537" s="25"/>
      <c r="AJ537" s="25"/>
      <c r="AK537" s="25"/>
      <c r="AL537" s="25"/>
      <c r="AM537" s="25"/>
      <c r="AN537" s="25"/>
      <c r="AO537" s="25"/>
      <c r="AP537" s="25"/>
      <c r="AQ537" s="25"/>
      <c r="AR537" s="25"/>
      <c r="AS537" s="25"/>
      <c r="AT537" s="25"/>
      <c r="AU537" s="25"/>
      <c r="AV537" s="25"/>
      <c r="AW537" s="25"/>
      <c r="AX537" s="25"/>
      <c r="AY537" s="25"/>
      <c r="AZ537" s="25"/>
      <c r="BB537" s="27" t="str">
        <f t="shared" ca="1" si="49"/>
        <v/>
      </c>
      <c r="BC537" s="27" t="str">
        <f t="shared" ca="1" si="50"/>
        <v/>
      </c>
      <c r="BD537" s="27" t="str">
        <f>IF(C537="","",MAX($BD$3:BD536)+1)</f>
        <v/>
      </c>
      <c r="BE537" s="27" t="str">
        <f t="shared" ca="1" si="51"/>
        <v/>
      </c>
      <c r="BF537" s="27" t="str">
        <f t="shared" si="52"/>
        <v/>
      </c>
      <c r="BG537" s="27" t="str">
        <f t="shared" ca="1" si="53"/>
        <v/>
      </c>
      <c r="BH537" s="27" t="str">
        <f t="shared" ca="1" si="54"/>
        <v/>
      </c>
    </row>
    <row r="538" spans="1:60" x14ac:dyDescent="0.25">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c r="AE538" s="25"/>
      <c r="AF538" s="25"/>
      <c r="AG538" s="25"/>
      <c r="AH538" s="25"/>
      <c r="AI538" s="25"/>
      <c r="AJ538" s="25"/>
      <c r="AK538" s="25"/>
      <c r="AL538" s="25"/>
      <c r="AM538" s="25"/>
      <c r="AN538" s="25"/>
      <c r="AO538" s="25"/>
      <c r="AP538" s="25"/>
      <c r="AQ538" s="25"/>
      <c r="AR538" s="25"/>
      <c r="AS538" s="25"/>
      <c r="AT538" s="25"/>
      <c r="AU538" s="25"/>
      <c r="AV538" s="25"/>
      <c r="AW538" s="25"/>
      <c r="AX538" s="25"/>
      <c r="AY538" s="25"/>
      <c r="AZ538" s="25"/>
      <c r="BB538" s="27" t="str">
        <f t="shared" ca="1" si="49"/>
        <v/>
      </c>
      <c r="BC538" s="27" t="str">
        <f t="shared" ca="1" si="50"/>
        <v/>
      </c>
      <c r="BD538" s="27" t="str">
        <f>IF(C538="","",MAX($BD$3:BD537)+1)</f>
        <v/>
      </c>
      <c r="BE538" s="27" t="str">
        <f t="shared" ca="1" si="51"/>
        <v/>
      </c>
      <c r="BF538" s="27" t="str">
        <f t="shared" si="52"/>
        <v/>
      </c>
      <c r="BG538" s="27" t="str">
        <f t="shared" ca="1" si="53"/>
        <v/>
      </c>
      <c r="BH538" s="27" t="str">
        <f t="shared" ca="1" si="54"/>
        <v/>
      </c>
    </row>
    <row r="539" spans="1:60" x14ac:dyDescent="0.25">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c r="AE539" s="25"/>
      <c r="AF539" s="25"/>
      <c r="AG539" s="25"/>
      <c r="AH539" s="25"/>
      <c r="AI539" s="25"/>
      <c r="AJ539" s="25"/>
      <c r="AK539" s="25"/>
      <c r="AL539" s="25"/>
      <c r="AM539" s="25"/>
      <c r="AN539" s="25"/>
      <c r="AO539" s="25"/>
      <c r="AP539" s="25"/>
      <c r="AQ539" s="25"/>
      <c r="AR539" s="25"/>
      <c r="AS539" s="25"/>
      <c r="AT539" s="25"/>
      <c r="AU539" s="25"/>
      <c r="AV539" s="25"/>
      <c r="AW539" s="25"/>
      <c r="AX539" s="25"/>
      <c r="AY539" s="25"/>
      <c r="AZ539" s="25"/>
      <c r="BB539" s="27" t="str">
        <f t="shared" ca="1" si="49"/>
        <v/>
      </c>
      <c r="BC539" s="27" t="str">
        <f t="shared" ca="1" si="50"/>
        <v/>
      </c>
      <c r="BD539" s="27" t="str">
        <f>IF(C539="","",MAX($BD$3:BD538)+1)</f>
        <v/>
      </c>
      <c r="BE539" s="27" t="str">
        <f t="shared" ca="1" si="51"/>
        <v/>
      </c>
      <c r="BF539" s="27" t="str">
        <f t="shared" si="52"/>
        <v/>
      </c>
      <c r="BG539" s="27" t="str">
        <f t="shared" ca="1" si="53"/>
        <v/>
      </c>
      <c r="BH539" s="27" t="str">
        <f t="shared" ca="1" si="54"/>
        <v/>
      </c>
    </row>
    <row r="540" spans="1:60" x14ac:dyDescent="0.25">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c r="AQ540" s="25"/>
      <c r="AR540" s="25"/>
      <c r="AS540" s="25"/>
      <c r="AT540" s="25"/>
      <c r="AU540" s="25"/>
      <c r="AV540" s="25"/>
      <c r="AW540" s="25"/>
      <c r="AX540" s="25"/>
      <c r="AY540" s="25"/>
      <c r="AZ540" s="25"/>
      <c r="BB540" s="27" t="str">
        <f t="shared" ca="1" si="49"/>
        <v/>
      </c>
      <c r="BC540" s="27" t="str">
        <f t="shared" ca="1" si="50"/>
        <v/>
      </c>
      <c r="BD540" s="27" t="str">
        <f>IF(C540="","",MAX($BD$3:BD539)+1)</f>
        <v/>
      </c>
      <c r="BE540" s="27" t="str">
        <f t="shared" ca="1" si="51"/>
        <v/>
      </c>
      <c r="BF540" s="27" t="str">
        <f t="shared" si="52"/>
        <v/>
      </c>
      <c r="BG540" s="27" t="str">
        <f t="shared" ca="1" si="53"/>
        <v/>
      </c>
      <c r="BH540" s="27" t="str">
        <f t="shared" ca="1" si="54"/>
        <v/>
      </c>
    </row>
    <row r="541" spans="1:60" x14ac:dyDescent="0.25">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c r="AQ541" s="25"/>
      <c r="AR541" s="25"/>
      <c r="AS541" s="25"/>
      <c r="AT541" s="25"/>
      <c r="AU541" s="25"/>
      <c r="AV541" s="25"/>
      <c r="AW541" s="25"/>
      <c r="AX541" s="25"/>
      <c r="AY541" s="25"/>
      <c r="AZ541" s="25"/>
      <c r="BB541" s="27" t="str">
        <f t="shared" ca="1" si="49"/>
        <v/>
      </c>
      <c r="BC541" s="27" t="str">
        <f t="shared" ca="1" si="50"/>
        <v/>
      </c>
      <c r="BD541" s="27" t="str">
        <f>IF(C541="","",MAX($BD$3:BD540)+1)</f>
        <v/>
      </c>
      <c r="BE541" s="27" t="str">
        <f t="shared" ca="1" si="51"/>
        <v/>
      </c>
      <c r="BF541" s="27" t="str">
        <f t="shared" si="52"/>
        <v/>
      </c>
      <c r="BG541" s="27" t="str">
        <f t="shared" ca="1" si="53"/>
        <v/>
      </c>
      <c r="BH541" s="27" t="str">
        <f t="shared" ca="1" si="54"/>
        <v/>
      </c>
    </row>
    <row r="542" spans="1:60" x14ac:dyDescent="0.25">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c r="AE542" s="25"/>
      <c r="AF542" s="25"/>
      <c r="AG542" s="25"/>
      <c r="AH542" s="25"/>
      <c r="AI542" s="25"/>
      <c r="AJ542" s="25"/>
      <c r="AK542" s="25"/>
      <c r="AL542" s="25"/>
      <c r="AM542" s="25"/>
      <c r="AN542" s="25"/>
      <c r="AO542" s="25"/>
      <c r="AP542" s="25"/>
      <c r="AQ542" s="25"/>
      <c r="AR542" s="25"/>
      <c r="AS542" s="25"/>
      <c r="AT542" s="25"/>
      <c r="AU542" s="25"/>
      <c r="AV542" s="25"/>
      <c r="AW542" s="25"/>
      <c r="AX542" s="25"/>
      <c r="AY542" s="25"/>
      <c r="AZ542" s="25"/>
      <c r="BB542" s="27" t="str">
        <f t="shared" ca="1" si="49"/>
        <v/>
      </c>
      <c r="BC542" s="27" t="str">
        <f t="shared" ca="1" si="50"/>
        <v/>
      </c>
      <c r="BD542" s="27" t="str">
        <f>IF(C542="","",MAX($BD$3:BD541)+1)</f>
        <v/>
      </c>
      <c r="BE542" s="27" t="str">
        <f t="shared" ca="1" si="51"/>
        <v/>
      </c>
      <c r="BF542" s="27" t="str">
        <f t="shared" si="52"/>
        <v/>
      </c>
      <c r="BG542" s="27" t="str">
        <f t="shared" ca="1" si="53"/>
        <v/>
      </c>
      <c r="BH542" s="27" t="str">
        <f t="shared" ca="1" si="54"/>
        <v/>
      </c>
    </row>
    <row r="543" spans="1:60" x14ac:dyDescent="0.25">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c r="AE543" s="25"/>
      <c r="AF543" s="25"/>
      <c r="AG543" s="25"/>
      <c r="AH543" s="25"/>
      <c r="AI543" s="25"/>
      <c r="AJ543" s="25"/>
      <c r="AK543" s="25"/>
      <c r="AL543" s="25"/>
      <c r="AM543" s="25"/>
      <c r="AN543" s="25"/>
      <c r="AO543" s="25"/>
      <c r="AP543" s="25"/>
      <c r="AQ543" s="25"/>
      <c r="AR543" s="25"/>
      <c r="AS543" s="25"/>
      <c r="AT543" s="25"/>
      <c r="AU543" s="25"/>
      <c r="AV543" s="25"/>
      <c r="AW543" s="25"/>
      <c r="AX543" s="25"/>
      <c r="AY543" s="25"/>
      <c r="AZ543" s="25"/>
      <c r="BB543" s="27" t="str">
        <f t="shared" ca="1" si="49"/>
        <v/>
      </c>
      <c r="BC543" s="27" t="str">
        <f t="shared" ca="1" si="50"/>
        <v/>
      </c>
      <c r="BD543" s="27" t="str">
        <f>IF(C543="","",MAX($BD$3:BD542)+1)</f>
        <v/>
      </c>
      <c r="BE543" s="27" t="str">
        <f t="shared" ca="1" si="51"/>
        <v/>
      </c>
      <c r="BF543" s="27" t="str">
        <f t="shared" si="52"/>
        <v/>
      </c>
      <c r="BG543" s="27" t="str">
        <f t="shared" ca="1" si="53"/>
        <v/>
      </c>
      <c r="BH543" s="27" t="str">
        <f t="shared" ca="1" si="54"/>
        <v/>
      </c>
    </row>
    <row r="544" spans="1:60" x14ac:dyDescent="0.25">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c r="AE544" s="25"/>
      <c r="AF544" s="25"/>
      <c r="AG544" s="25"/>
      <c r="AH544" s="25"/>
      <c r="AI544" s="25"/>
      <c r="AJ544" s="25"/>
      <c r="AK544" s="25"/>
      <c r="AL544" s="25"/>
      <c r="AM544" s="25"/>
      <c r="AN544" s="25"/>
      <c r="AO544" s="25"/>
      <c r="AP544" s="25"/>
      <c r="AQ544" s="25"/>
      <c r="AR544" s="25"/>
      <c r="AS544" s="25"/>
      <c r="AT544" s="25"/>
      <c r="AU544" s="25"/>
      <c r="AV544" s="25"/>
      <c r="AW544" s="25"/>
      <c r="AX544" s="25"/>
      <c r="AY544" s="25"/>
      <c r="AZ544" s="25"/>
      <c r="BB544" s="27" t="str">
        <f t="shared" ca="1" si="49"/>
        <v/>
      </c>
      <c r="BC544" s="27" t="str">
        <f t="shared" ca="1" si="50"/>
        <v/>
      </c>
      <c r="BD544" s="27" t="str">
        <f>IF(C544="","",MAX($BD$3:BD543)+1)</f>
        <v/>
      </c>
      <c r="BE544" s="27" t="str">
        <f t="shared" ca="1" si="51"/>
        <v/>
      </c>
      <c r="BF544" s="27" t="str">
        <f t="shared" si="52"/>
        <v/>
      </c>
      <c r="BG544" s="27" t="str">
        <f t="shared" ca="1" si="53"/>
        <v/>
      </c>
      <c r="BH544" s="27" t="str">
        <f t="shared" ca="1" si="54"/>
        <v/>
      </c>
    </row>
    <row r="545" spans="1:60" x14ac:dyDescent="0.25">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c r="AE545" s="25"/>
      <c r="AF545" s="25"/>
      <c r="AG545" s="25"/>
      <c r="AH545" s="25"/>
      <c r="AI545" s="25"/>
      <c r="AJ545" s="25"/>
      <c r="AK545" s="25"/>
      <c r="AL545" s="25"/>
      <c r="AM545" s="25"/>
      <c r="AN545" s="25"/>
      <c r="AO545" s="25"/>
      <c r="AP545" s="25"/>
      <c r="AQ545" s="25"/>
      <c r="AR545" s="25"/>
      <c r="AS545" s="25"/>
      <c r="AT545" s="25"/>
      <c r="AU545" s="25"/>
      <c r="AV545" s="25"/>
      <c r="AW545" s="25"/>
      <c r="AX545" s="25"/>
      <c r="AY545" s="25"/>
      <c r="AZ545" s="25"/>
      <c r="BB545" s="27" t="str">
        <f t="shared" ca="1" si="49"/>
        <v/>
      </c>
      <c r="BC545" s="27" t="str">
        <f t="shared" ca="1" si="50"/>
        <v/>
      </c>
      <c r="BD545" s="27" t="str">
        <f>IF(C545="","",MAX($BD$3:BD544)+1)</f>
        <v/>
      </c>
      <c r="BE545" s="27" t="str">
        <f t="shared" ca="1" si="51"/>
        <v/>
      </c>
      <c r="BF545" s="27" t="str">
        <f t="shared" si="52"/>
        <v/>
      </c>
      <c r="BG545" s="27" t="str">
        <f t="shared" ca="1" si="53"/>
        <v/>
      </c>
      <c r="BH545" s="27" t="str">
        <f t="shared" ca="1" si="54"/>
        <v/>
      </c>
    </row>
    <row r="546" spans="1:60" x14ac:dyDescent="0.25">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c r="AQ546" s="25"/>
      <c r="AR546" s="25"/>
      <c r="AS546" s="25"/>
      <c r="AT546" s="25"/>
      <c r="AU546" s="25"/>
      <c r="AV546" s="25"/>
      <c r="AW546" s="25"/>
      <c r="AX546" s="25"/>
      <c r="AY546" s="25"/>
      <c r="AZ546" s="25"/>
      <c r="BB546" s="27" t="str">
        <f t="shared" ca="1" si="49"/>
        <v/>
      </c>
      <c r="BC546" s="27" t="str">
        <f t="shared" ca="1" si="50"/>
        <v/>
      </c>
      <c r="BD546" s="27" t="str">
        <f>IF(C546="","",MAX($BD$3:BD545)+1)</f>
        <v/>
      </c>
      <c r="BE546" s="27" t="str">
        <f t="shared" ca="1" si="51"/>
        <v/>
      </c>
      <c r="BF546" s="27" t="str">
        <f t="shared" si="52"/>
        <v/>
      </c>
      <c r="BG546" s="27" t="str">
        <f t="shared" ca="1" si="53"/>
        <v/>
      </c>
      <c r="BH546" s="27" t="str">
        <f t="shared" ca="1" si="54"/>
        <v/>
      </c>
    </row>
    <row r="547" spans="1:60" x14ac:dyDescent="0.25">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c r="AQ547" s="25"/>
      <c r="AR547" s="25"/>
      <c r="AS547" s="25"/>
      <c r="AT547" s="25"/>
      <c r="AU547" s="25"/>
      <c r="AV547" s="25"/>
      <c r="AW547" s="25"/>
      <c r="AX547" s="25"/>
      <c r="AY547" s="25"/>
      <c r="AZ547" s="25"/>
      <c r="BB547" s="27" t="str">
        <f t="shared" ca="1" si="49"/>
        <v/>
      </c>
      <c r="BC547" s="27" t="str">
        <f t="shared" ca="1" si="50"/>
        <v/>
      </c>
      <c r="BD547" s="27" t="str">
        <f>IF(C547="","",MAX($BD$3:BD546)+1)</f>
        <v/>
      </c>
      <c r="BE547" s="27" t="str">
        <f t="shared" ca="1" si="51"/>
        <v/>
      </c>
      <c r="BF547" s="27" t="str">
        <f t="shared" si="52"/>
        <v/>
      </c>
      <c r="BG547" s="27" t="str">
        <f t="shared" ca="1" si="53"/>
        <v/>
      </c>
      <c r="BH547" s="27" t="str">
        <f t="shared" ca="1" si="54"/>
        <v/>
      </c>
    </row>
    <row r="548" spans="1:60" x14ac:dyDescent="0.25">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B548" s="27" t="str">
        <f t="shared" ca="1" si="49"/>
        <v/>
      </c>
      <c r="BC548" s="27" t="str">
        <f t="shared" ca="1" si="50"/>
        <v/>
      </c>
      <c r="BD548" s="27" t="str">
        <f>IF(C548="","",MAX($BD$3:BD547)+1)</f>
        <v/>
      </c>
      <c r="BE548" s="27" t="str">
        <f t="shared" ca="1" si="51"/>
        <v/>
      </c>
      <c r="BF548" s="27" t="str">
        <f t="shared" si="52"/>
        <v/>
      </c>
      <c r="BG548" s="27" t="str">
        <f t="shared" ca="1" si="53"/>
        <v/>
      </c>
      <c r="BH548" s="27" t="str">
        <f t="shared" ca="1" si="54"/>
        <v/>
      </c>
    </row>
    <row r="549" spans="1:60" x14ac:dyDescent="0.25">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c r="AE549" s="25"/>
      <c r="AF549" s="25"/>
      <c r="AG549" s="25"/>
      <c r="AH549" s="25"/>
      <c r="AI549" s="25"/>
      <c r="AJ549" s="25"/>
      <c r="AK549" s="25"/>
      <c r="AL549" s="25"/>
      <c r="AM549" s="25"/>
      <c r="AN549" s="25"/>
      <c r="AO549" s="25"/>
      <c r="AP549" s="25"/>
      <c r="AQ549" s="25"/>
      <c r="AR549" s="25"/>
      <c r="AS549" s="25"/>
      <c r="AT549" s="25"/>
      <c r="AU549" s="25"/>
      <c r="AV549" s="25"/>
      <c r="AW549" s="25"/>
      <c r="AX549" s="25"/>
      <c r="AY549" s="25"/>
      <c r="AZ549" s="25"/>
      <c r="BB549" s="27" t="str">
        <f t="shared" ca="1" si="49"/>
        <v/>
      </c>
      <c r="BC549" s="27" t="str">
        <f t="shared" ca="1" si="50"/>
        <v/>
      </c>
      <c r="BD549" s="27" t="str">
        <f>IF(C549="","",MAX($BD$3:BD548)+1)</f>
        <v/>
      </c>
      <c r="BE549" s="27" t="str">
        <f t="shared" ca="1" si="51"/>
        <v/>
      </c>
      <c r="BF549" s="27" t="str">
        <f t="shared" si="52"/>
        <v/>
      </c>
      <c r="BG549" s="27" t="str">
        <f t="shared" ca="1" si="53"/>
        <v/>
      </c>
      <c r="BH549" s="27" t="str">
        <f t="shared" ca="1" si="54"/>
        <v/>
      </c>
    </row>
    <row r="550" spans="1:60" x14ac:dyDescent="0.25">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c r="AT550" s="25"/>
      <c r="AU550" s="25"/>
      <c r="AV550" s="25"/>
      <c r="AW550" s="25"/>
      <c r="AX550" s="25"/>
      <c r="AY550" s="25"/>
      <c r="AZ550" s="25"/>
      <c r="BB550" s="27" t="str">
        <f t="shared" ca="1" si="49"/>
        <v/>
      </c>
      <c r="BC550" s="27" t="str">
        <f t="shared" ca="1" si="50"/>
        <v/>
      </c>
      <c r="BD550" s="27" t="str">
        <f>IF(C550="","",MAX($BD$3:BD549)+1)</f>
        <v/>
      </c>
      <c r="BE550" s="27" t="str">
        <f t="shared" ca="1" si="51"/>
        <v/>
      </c>
      <c r="BF550" s="27" t="str">
        <f t="shared" si="52"/>
        <v/>
      </c>
      <c r="BG550" s="27" t="str">
        <f t="shared" ca="1" si="53"/>
        <v/>
      </c>
      <c r="BH550" s="27" t="str">
        <f t="shared" ca="1" si="54"/>
        <v/>
      </c>
    </row>
    <row r="551" spans="1:60" x14ac:dyDescent="0.25">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c r="AE551" s="25"/>
      <c r="AF551" s="25"/>
      <c r="AG551" s="25"/>
      <c r="AH551" s="25"/>
      <c r="AI551" s="25"/>
      <c r="AJ551" s="25"/>
      <c r="AK551" s="25"/>
      <c r="AL551" s="25"/>
      <c r="AM551" s="25"/>
      <c r="AN551" s="25"/>
      <c r="AO551" s="25"/>
      <c r="AP551" s="25"/>
      <c r="AQ551" s="25"/>
      <c r="AR551" s="25"/>
      <c r="AS551" s="25"/>
      <c r="AT551" s="25"/>
      <c r="AU551" s="25"/>
      <c r="AV551" s="25"/>
      <c r="AW551" s="25"/>
      <c r="AX551" s="25"/>
      <c r="AY551" s="25"/>
      <c r="AZ551" s="25"/>
      <c r="BB551" s="27" t="str">
        <f t="shared" ca="1" si="49"/>
        <v/>
      </c>
      <c r="BC551" s="27" t="str">
        <f t="shared" ca="1" si="50"/>
        <v/>
      </c>
      <c r="BD551" s="27" t="str">
        <f>IF(C551="","",MAX($BD$3:BD550)+1)</f>
        <v/>
      </c>
      <c r="BE551" s="27" t="str">
        <f t="shared" ca="1" si="51"/>
        <v/>
      </c>
      <c r="BF551" s="27" t="str">
        <f t="shared" si="52"/>
        <v/>
      </c>
      <c r="BG551" s="27" t="str">
        <f t="shared" ca="1" si="53"/>
        <v/>
      </c>
      <c r="BH551" s="27" t="str">
        <f t="shared" ca="1" si="54"/>
        <v/>
      </c>
    </row>
    <row r="552" spans="1:60" x14ac:dyDescent="0.25">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c r="AQ552" s="25"/>
      <c r="AR552" s="25"/>
      <c r="AS552" s="25"/>
      <c r="AT552" s="25"/>
      <c r="AU552" s="25"/>
      <c r="AV552" s="25"/>
      <c r="AW552" s="25"/>
      <c r="AX552" s="25"/>
      <c r="AY552" s="25"/>
      <c r="AZ552" s="25"/>
      <c r="BB552" s="27" t="str">
        <f t="shared" ca="1" si="49"/>
        <v/>
      </c>
      <c r="BC552" s="27" t="str">
        <f t="shared" ca="1" si="50"/>
        <v/>
      </c>
      <c r="BD552" s="27" t="str">
        <f>IF(C552="","",MAX($BD$3:BD551)+1)</f>
        <v/>
      </c>
      <c r="BE552" s="27" t="str">
        <f t="shared" ca="1" si="51"/>
        <v/>
      </c>
      <c r="BF552" s="27" t="str">
        <f t="shared" si="52"/>
        <v/>
      </c>
      <c r="BG552" s="27" t="str">
        <f t="shared" ca="1" si="53"/>
        <v/>
      </c>
      <c r="BH552" s="27" t="str">
        <f t="shared" ca="1" si="54"/>
        <v/>
      </c>
    </row>
    <row r="553" spans="1:60" x14ac:dyDescent="0.25">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c r="AQ553" s="25"/>
      <c r="AR553" s="25"/>
      <c r="AS553" s="25"/>
      <c r="AT553" s="25"/>
      <c r="AU553" s="25"/>
      <c r="AV553" s="25"/>
      <c r="AW553" s="25"/>
      <c r="AX553" s="25"/>
      <c r="AY553" s="25"/>
      <c r="AZ553" s="25"/>
      <c r="BB553" s="27" t="str">
        <f t="shared" ca="1" si="49"/>
        <v/>
      </c>
      <c r="BC553" s="27" t="str">
        <f t="shared" ca="1" si="50"/>
        <v/>
      </c>
      <c r="BD553" s="27" t="str">
        <f>IF(C553="","",MAX($BD$3:BD552)+1)</f>
        <v/>
      </c>
      <c r="BE553" s="27" t="str">
        <f t="shared" ca="1" si="51"/>
        <v/>
      </c>
      <c r="BF553" s="27" t="str">
        <f t="shared" si="52"/>
        <v/>
      </c>
      <c r="BG553" s="27" t="str">
        <f t="shared" ca="1" si="53"/>
        <v/>
      </c>
      <c r="BH553" s="27" t="str">
        <f t="shared" ca="1" si="54"/>
        <v/>
      </c>
    </row>
    <row r="554" spans="1:60" x14ac:dyDescent="0.25">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c r="AE554" s="25"/>
      <c r="AF554" s="25"/>
      <c r="AG554" s="25"/>
      <c r="AH554" s="25"/>
      <c r="AI554" s="25"/>
      <c r="AJ554" s="25"/>
      <c r="AK554" s="25"/>
      <c r="AL554" s="25"/>
      <c r="AM554" s="25"/>
      <c r="AN554" s="25"/>
      <c r="AO554" s="25"/>
      <c r="AP554" s="25"/>
      <c r="AQ554" s="25"/>
      <c r="AR554" s="25"/>
      <c r="AS554" s="25"/>
      <c r="AT554" s="25"/>
      <c r="AU554" s="25"/>
      <c r="AV554" s="25"/>
      <c r="AW554" s="25"/>
      <c r="AX554" s="25"/>
      <c r="AY554" s="25"/>
      <c r="AZ554" s="25"/>
      <c r="BB554" s="27" t="str">
        <f t="shared" ca="1" si="49"/>
        <v/>
      </c>
      <c r="BC554" s="27" t="str">
        <f t="shared" ca="1" si="50"/>
        <v/>
      </c>
      <c r="BD554" s="27" t="str">
        <f>IF(C554="","",MAX($BD$3:BD553)+1)</f>
        <v/>
      </c>
      <c r="BE554" s="27" t="str">
        <f t="shared" ca="1" si="51"/>
        <v/>
      </c>
      <c r="BF554" s="27" t="str">
        <f t="shared" si="52"/>
        <v/>
      </c>
      <c r="BG554" s="27" t="str">
        <f t="shared" ca="1" si="53"/>
        <v/>
      </c>
      <c r="BH554" s="27" t="str">
        <f t="shared" ca="1" si="54"/>
        <v/>
      </c>
    </row>
    <row r="555" spans="1:60" x14ac:dyDescent="0.25">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c r="AE555" s="25"/>
      <c r="AF555" s="25"/>
      <c r="AG555" s="25"/>
      <c r="AH555" s="25"/>
      <c r="AI555" s="25"/>
      <c r="AJ555" s="25"/>
      <c r="AK555" s="25"/>
      <c r="AL555" s="25"/>
      <c r="AM555" s="25"/>
      <c r="AN555" s="25"/>
      <c r="AO555" s="25"/>
      <c r="AP555" s="25"/>
      <c r="AQ555" s="25"/>
      <c r="AR555" s="25"/>
      <c r="AS555" s="25"/>
      <c r="AT555" s="25"/>
      <c r="AU555" s="25"/>
      <c r="AV555" s="25"/>
      <c r="AW555" s="25"/>
      <c r="AX555" s="25"/>
      <c r="AY555" s="25"/>
      <c r="AZ555" s="25"/>
      <c r="BB555" s="27" t="str">
        <f t="shared" ca="1" si="49"/>
        <v/>
      </c>
      <c r="BC555" s="27" t="str">
        <f t="shared" ca="1" si="50"/>
        <v/>
      </c>
      <c r="BD555" s="27" t="str">
        <f>IF(C555="","",MAX($BD$3:BD554)+1)</f>
        <v/>
      </c>
      <c r="BE555" s="27" t="str">
        <f t="shared" ca="1" si="51"/>
        <v/>
      </c>
      <c r="BF555" s="27" t="str">
        <f t="shared" si="52"/>
        <v/>
      </c>
      <c r="BG555" s="27" t="str">
        <f t="shared" ca="1" si="53"/>
        <v/>
      </c>
      <c r="BH555" s="27" t="str">
        <f t="shared" ca="1" si="54"/>
        <v/>
      </c>
    </row>
    <row r="556" spans="1:60" x14ac:dyDescent="0.25">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c r="AE556" s="25"/>
      <c r="AF556" s="25"/>
      <c r="AG556" s="25"/>
      <c r="AH556" s="25"/>
      <c r="AI556" s="25"/>
      <c r="AJ556" s="25"/>
      <c r="AK556" s="25"/>
      <c r="AL556" s="25"/>
      <c r="AM556" s="25"/>
      <c r="AN556" s="25"/>
      <c r="AO556" s="25"/>
      <c r="AP556" s="25"/>
      <c r="AQ556" s="25"/>
      <c r="AR556" s="25"/>
      <c r="AS556" s="25"/>
      <c r="AT556" s="25"/>
      <c r="AU556" s="25"/>
      <c r="AV556" s="25"/>
      <c r="AW556" s="25"/>
      <c r="AX556" s="25"/>
      <c r="AY556" s="25"/>
      <c r="AZ556" s="25"/>
      <c r="BB556" s="27" t="str">
        <f t="shared" ca="1" si="49"/>
        <v/>
      </c>
      <c r="BC556" s="27" t="str">
        <f t="shared" ca="1" si="50"/>
        <v/>
      </c>
      <c r="BD556" s="27" t="str">
        <f>IF(C556="","",MAX($BD$3:BD555)+1)</f>
        <v/>
      </c>
      <c r="BE556" s="27" t="str">
        <f t="shared" ca="1" si="51"/>
        <v/>
      </c>
      <c r="BF556" s="27" t="str">
        <f t="shared" si="52"/>
        <v/>
      </c>
      <c r="BG556" s="27" t="str">
        <f t="shared" ca="1" si="53"/>
        <v/>
      </c>
      <c r="BH556" s="27" t="str">
        <f t="shared" ca="1" si="54"/>
        <v/>
      </c>
    </row>
    <row r="557" spans="1:60" x14ac:dyDescent="0.25">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c r="AE557" s="25"/>
      <c r="AF557" s="25"/>
      <c r="AG557" s="25"/>
      <c r="AH557" s="25"/>
      <c r="AI557" s="25"/>
      <c r="AJ557" s="25"/>
      <c r="AK557" s="25"/>
      <c r="AL557" s="25"/>
      <c r="AM557" s="25"/>
      <c r="AN557" s="25"/>
      <c r="AO557" s="25"/>
      <c r="AP557" s="25"/>
      <c r="AQ557" s="25"/>
      <c r="AR557" s="25"/>
      <c r="AS557" s="25"/>
      <c r="AT557" s="25"/>
      <c r="AU557" s="25"/>
      <c r="AV557" s="25"/>
      <c r="AW557" s="25"/>
      <c r="AX557" s="25"/>
      <c r="AY557" s="25"/>
      <c r="AZ557" s="25"/>
      <c r="BB557" s="27" t="str">
        <f t="shared" ca="1" si="49"/>
        <v/>
      </c>
      <c r="BC557" s="27" t="str">
        <f t="shared" ca="1" si="50"/>
        <v/>
      </c>
      <c r="BD557" s="27" t="str">
        <f>IF(C557="","",MAX($BD$3:BD556)+1)</f>
        <v/>
      </c>
      <c r="BE557" s="27" t="str">
        <f t="shared" ca="1" si="51"/>
        <v/>
      </c>
      <c r="BF557" s="27" t="str">
        <f t="shared" si="52"/>
        <v/>
      </c>
      <c r="BG557" s="27" t="str">
        <f t="shared" ca="1" si="53"/>
        <v/>
      </c>
      <c r="BH557" s="27" t="str">
        <f t="shared" ca="1" si="54"/>
        <v/>
      </c>
    </row>
    <row r="558" spans="1:60" x14ac:dyDescent="0.25">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c r="AQ558" s="25"/>
      <c r="AR558" s="25"/>
      <c r="AS558" s="25"/>
      <c r="AT558" s="25"/>
      <c r="AU558" s="25"/>
      <c r="AV558" s="25"/>
      <c r="AW558" s="25"/>
      <c r="AX558" s="25"/>
      <c r="AY558" s="25"/>
      <c r="AZ558" s="25"/>
      <c r="BB558" s="27" t="str">
        <f t="shared" ca="1" si="49"/>
        <v/>
      </c>
      <c r="BC558" s="27" t="str">
        <f t="shared" ca="1" si="50"/>
        <v/>
      </c>
      <c r="BD558" s="27" t="str">
        <f>IF(C558="","",MAX($BD$3:BD557)+1)</f>
        <v/>
      </c>
      <c r="BE558" s="27" t="str">
        <f t="shared" ca="1" si="51"/>
        <v/>
      </c>
      <c r="BF558" s="27" t="str">
        <f t="shared" si="52"/>
        <v/>
      </c>
      <c r="BG558" s="27" t="str">
        <f t="shared" ca="1" si="53"/>
        <v/>
      </c>
      <c r="BH558" s="27" t="str">
        <f t="shared" ca="1" si="54"/>
        <v/>
      </c>
    </row>
    <row r="559" spans="1:60" x14ac:dyDescent="0.25">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c r="AT559" s="25"/>
      <c r="AU559" s="25"/>
      <c r="AV559" s="25"/>
      <c r="AW559" s="25"/>
      <c r="AX559" s="25"/>
      <c r="AY559" s="25"/>
      <c r="AZ559" s="25"/>
      <c r="BB559" s="27" t="str">
        <f t="shared" ca="1" si="49"/>
        <v/>
      </c>
      <c r="BC559" s="27" t="str">
        <f t="shared" ca="1" si="50"/>
        <v/>
      </c>
      <c r="BD559" s="27" t="str">
        <f>IF(C559="","",MAX($BD$3:BD558)+1)</f>
        <v/>
      </c>
      <c r="BE559" s="27" t="str">
        <f t="shared" ca="1" si="51"/>
        <v/>
      </c>
      <c r="BF559" s="27" t="str">
        <f t="shared" si="52"/>
        <v/>
      </c>
      <c r="BG559" s="27" t="str">
        <f t="shared" ca="1" si="53"/>
        <v/>
      </c>
      <c r="BH559" s="27" t="str">
        <f t="shared" ca="1" si="54"/>
        <v/>
      </c>
    </row>
    <row r="560" spans="1:60" x14ac:dyDescent="0.25">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c r="AT560" s="25"/>
      <c r="AU560" s="25"/>
      <c r="AV560" s="25"/>
      <c r="AW560" s="25"/>
      <c r="AX560" s="25"/>
      <c r="AY560" s="25"/>
      <c r="AZ560" s="25"/>
      <c r="BB560" s="27" t="str">
        <f t="shared" ca="1" si="49"/>
        <v/>
      </c>
      <c r="BC560" s="27" t="str">
        <f t="shared" ca="1" si="50"/>
        <v/>
      </c>
      <c r="BD560" s="27" t="str">
        <f>IF(C560="","",MAX($BD$3:BD559)+1)</f>
        <v/>
      </c>
      <c r="BE560" s="27" t="str">
        <f t="shared" ca="1" si="51"/>
        <v/>
      </c>
      <c r="BF560" s="27" t="str">
        <f t="shared" si="52"/>
        <v/>
      </c>
      <c r="BG560" s="27" t="str">
        <f t="shared" ca="1" si="53"/>
        <v/>
      </c>
      <c r="BH560" s="27" t="str">
        <f t="shared" ca="1" si="54"/>
        <v/>
      </c>
    </row>
    <row r="561" spans="1:60" x14ac:dyDescent="0.25">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c r="AT561" s="25"/>
      <c r="AU561" s="25"/>
      <c r="AV561" s="25"/>
      <c r="AW561" s="25"/>
      <c r="AX561" s="25"/>
      <c r="AY561" s="25"/>
      <c r="AZ561" s="25"/>
      <c r="BB561" s="27" t="str">
        <f t="shared" ca="1" si="49"/>
        <v/>
      </c>
      <c r="BC561" s="27" t="str">
        <f t="shared" ca="1" si="50"/>
        <v/>
      </c>
      <c r="BD561" s="27" t="str">
        <f>IF(C561="","",MAX($BD$3:BD560)+1)</f>
        <v/>
      </c>
      <c r="BE561" s="27" t="str">
        <f t="shared" ca="1" si="51"/>
        <v/>
      </c>
      <c r="BF561" s="27" t="str">
        <f t="shared" si="52"/>
        <v/>
      </c>
      <c r="BG561" s="27" t="str">
        <f t="shared" ca="1" si="53"/>
        <v/>
      </c>
      <c r="BH561" s="27" t="str">
        <f t="shared" ca="1" si="54"/>
        <v/>
      </c>
    </row>
    <row r="562" spans="1:60" x14ac:dyDescent="0.25">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c r="AT562" s="25"/>
      <c r="AU562" s="25"/>
      <c r="AV562" s="25"/>
      <c r="AW562" s="25"/>
      <c r="AX562" s="25"/>
      <c r="AY562" s="25"/>
      <c r="AZ562" s="25"/>
      <c r="BB562" s="27" t="str">
        <f t="shared" ca="1" si="49"/>
        <v/>
      </c>
      <c r="BC562" s="27" t="str">
        <f t="shared" ca="1" si="50"/>
        <v/>
      </c>
      <c r="BD562" s="27" t="str">
        <f>IF(C562="","",MAX($BD$3:BD561)+1)</f>
        <v/>
      </c>
      <c r="BE562" s="27" t="str">
        <f t="shared" ca="1" si="51"/>
        <v/>
      </c>
      <c r="BF562" s="27" t="str">
        <f t="shared" si="52"/>
        <v/>
      </c>
      <c r="BG562" s="27" t="str">
        <f t="shared" ca="1" si="53"/>
        <v/>
      </c>
      <c r="BH562" s="27" t="str">
        <f t="shared" ca="1" si="54"/>
        <v/>
      </c>
    </row>
    <row r="563" spans="1:60" x14ac:dyDescent="0.25">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c r="AT563" s="25"/>
      <c r="AU563" s="25"/>
      <c r="AV563" s="25"/>
      <c r="AW563" s="25"/>
      <c r="AX563" s="25"/>
      <c r="AY563" s="25"/>
      <c r="AZ563" s="25"/>
      <c r="BB563" s="27" t="str">
        <f t="shared" ca="1" si="49"/>
        <v/>
      </c>
      <c r="BC563" s="27" t="str">
        <f t="shared" ca="1" si="50"/>
        <v/>
      </c>
      <c r="BD563" s="27" t="str">
        <f>IF(C563="","",MAX($BD$3:BD562)+1)</f>
        <v/>
      </c>
      <c r="BE563" s="27" t="str">
        <f t="shared" ca="1" si="51"/>
        <v/>
      </c>
      <c r="BF563" s="27" t="str">
        <f t="shared" si="52"/>
        <v/>
      </c>
      <c r="BG563" s="27" t="str">
        <f t="shared" ca="1" si="53"/>
        <v/>
      </c>
      <c r="BH563" s="27" t="str">
        <f t="shared" ca="1" si="54"/>
        <v/>
      </c>
    </row>
    <row r="564" spans="1:60" x14ac:dyDescent="0.25">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c r="AT564" s="25"/>
      <c r="AU564" s="25"/>
      <c r="AV564" s="25"/>
      <c r="AW564" s="25"/>
      <c r="AX564" s="25"/>
      <c r="AY564" s="25"/>
      <c r="AZ564" s="25"/>
      <c r="BB564" s="27" t="str">
        <f t="shared" ca="1" si="49"/>
        <v/>
      </c>
      <c r="BC564" s="27" t="str">
        <f t="shared" ca="1" si="50"/>
        <v/>
      </c>
      <c r="BD564" s="27" t="str">
        <f>IF(C564="","",MAX($BD$3:BD563)+1)</f>
        <v/>
      </c>
      <c r="BE564" s="27" t="str">
        <f t="shared" ca="1" si="51"/>
        <v/>
      </c>
      <c r="BF564" s="27" t="str">
        <f t="shared" si="52"/>
        <v/>
      </c>
      <c r="BG564" s="27" t="str">
        <f t="shared" ca="1" si="53"/>
        <v/>
      </c>
      <c r="BH564" s="27" t="str">
        <f t="shared" ca="1" si="54"/>
        <v/>
      </c>
    </row>
    <row r="565" spans="1:60" x14ac:dyDescent="0.25">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c r="AQ565" s="25"/>
      <c r="AR565" s="25"/>
      <c r="AS565" s="25"/>
      <c r="AT565" s="25"/>
      <c r="AU565" s="25"/>
      <c r="AV565" s="25"/>
      <c r="AW565" s="25"/>
      <c r="AX565" s="25"/>
      <c r="AY565" s="25"/>
      <c r="AZ565" s="25"/>
      <c r="BB565" s="27" t="str">
        <f t="shared" ca="1" si="49"/>
        <v/>
      </c>
      <c r="BC565" s="27" t="str">
        <f t="shared" ca="1" si="50"/>
        <v/>
      </c>
      <c r="BD565" s="27" t="str">
        <f>IF(C565="","",MAX($BD$3:BD564)+1)</f>
        <v/>
      </c>
      <c r="BE565" s="27" t="str">
        <f t="shared" ca="1" si="51"/>
        <v/>
      </c>
      <c r="BF565" s="27" t="str">
        <f t="shared" si="52"/>
        <v/>
      </c>
      <c r="BG565" s="27" t="str">
        <f t="shared" ca="1" si="53"/>
        <v/>
      </c>
      <c r="BH565" s="27" t="str">
        <f t="shared" ca="1" si="54"/>
        <v/>
      </c>
    </row>
    <row r="566" spans="1:60" x14ac:dyDescent="0.25">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c r="AE566" s="25"/>
      <c r="AF566" s="25"/>
      <c r="AG566" s="25"/>
      <c r="AH566" s="25"/>
      <c r="AI566" s="25"/>
      <c r="AJ566" s="25"/>
      <c r="AK566" s="25"/>
      <c r="AL566" s="25"/>
      <c r="AM566" s="25"/>
      <c r="AN566" s="25"/>
      <c r="AO566" s="25"/>
      <c r="AP566" s="25"/>
      <c r="AQ566" s="25"/>
      <c r="AR566" s="25"/>
      <c r="AS566" s="25"/>
      <c r="AT566" s="25"/>
      <c r="AU566" s="25"/>
      <c r="AV566" s="25"/>
      <c r="AW566" s="25"/>
      <c r="AX566" s="25"/>
      <c r="AY566" s="25"/>
      <c r="AZ566" s="25"/>
      <c r="BB566" s="27" t="str">
        <f t="shared" ca="1" si="49"/>
        <v/>
      </c>
      <c r="BC566" s="27" t="str">
        <f t="shared" ca="1" si="50"/>
        <v/>
      </c>
      <c r="BD566" s="27" t="str">
        <f>IF(C566="","",MAX($BD$3:BD565)+1)</f>
        <v/>
      </c>
      <c r="BE566" s="27" t="str">
        <f t="shared" ca="1" si="51"/>
        <v/>
      </c>
      <c r="BF566" s="27" t="str">
        <f t="shared" si="52"/>
        <v/>
      </c>
      <c r="BG566" s="27" t="str">
        <f t="shared" ca="1" si="53"/>
        <v/>
      </c>
      <c r="BH566" s="27" t="str">
        <f t="shared" ca="1" si="54"/>
        <v/>
      </c>
    </row>
    <row r="567" spans="1:60" x14ac:dyDescent="0.25">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25"/>
      <c r="AF567" s="25"/>
      <c r="AG567" s="25"/>
      <c r="AH567" s="25"/>
      <c r="AI567" s="25"/>
      <c r="AJ567" s="25"/>
      <c r="AK567" s="25"/>
      <c r="AL567" s="25"/>
      <c r="AM567" s="25"/>
      <c r="AN567" s="25"/>
      <c r="AO567" s="25"/>
      <c r="AP567" s="25"/>
      <c r="AQ567" s="25"/>
      <c r="AR567" s="25"/>
      <c r="AS567" s="25"/>
      <c r="AT567" s="25"/>
      <c r="AU567" s="25"/>
      <c r="AV567" s="25"/>
      <c r="AW567" s="25"/>
      <c r="AX567" s="25"/>
      <c r="AY567" s="25"/>
      <c r="AZ567" s="25"/>
      <c r="BB567" s="27" t="str">
        <f t="shared" ca="1" si="49"/>
        <v/>
      </c>
      <c r="BC567" s="27" t="str">
        <f t="shared" ca="1" si="50"/>
        <v/>
      </c>
      <c r="BD567" s="27" t="str">
        <f>IF(C567="","",MAX($BD$3:BD566)+1)</f>
        <v/>
      </c>
      <c r="BE567" s="27" t="str">
        <f t="shared" ca="1" si="51"/>
        <v/>
      </c>
      <c r="BF567" s="27" t="str">
        <f t="shared" si="52"/>
        <v/>
      </c>
      <c r="BG567" s="27" t="str">
        <f t="shared" ca="1" si="53"/>
        <v/>
      </c>
      <c r="BH567" s="27" t="str">
        <f t="shared" ca="1" si="54"/>
        <v/>
      </c>
    </row>
    <row r="568" spans="1:60" x14ac:dyDescent="0.25">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25"/>
      <c r="AF568" s="25"/>
      <c r="AG568" s="25"/>
      <c r="AH568" s="25"/>
      <c r="AI568" s="25"/>
      <c r="AJ568" s="25"/>
      <c r="AK568" s="25"/>
      <c r="AL568" s="25"/>
      <c r="AM568" s="25"/>
      <c r="AN568" s="25"/>
      <c r="AO568" s="25"/>
      <c r="AP568" s="25"/>
      <c r="AQ568" s="25"/>
      <c r="AR568" s="25"/>
      <c r="AS568" s="25"/>
      <c r="AT568" s="25"/>
      <c r="AU568" s="25"/>
      <c r="AV568" s="25"/>
      <c r="AW568" s="25"/>
      <c r="AX568" s="25"/>
      <c r="AY568" s="25"/>
      <c r="AZ568" s="25"/>
      <c r="BB568" s="27" t="str">
        <f t="shared" ca="1" si="49"/>
        <v/>
      </c>
      <c r="BC568" s="27" t="str">
        <f t="shared" ca="1" si="50"/>
        <v/>
      </c>
      <c r="BD568" s="27" t="str">
        <f>IF(C568="","",MAX($BD$3:BD567)+1)</f>
        <v/>
      </c>
      <c r="BE568" s="27" t="str">
        <f t="shared" ca="1" si="51"/>
        <v/>
      </c>
      <c r="BF568" s="27" t="str">
        <f t="shared" si="52"/>
        <v/>
      </c>
      <c r="BG568" s="27" t="str">
        <f t="shared" ca="1" si="53"/>
        <v/>
      </c>
      <c r="BH568" s="27" t="str">
        <f t="shared" ca="1" si="54"/>
        <v/>
      </c>
    </row>
    <row r="569" spans="1:60" x14ac:dyDescent="0.25">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25"/>
      <c r="AF569" s="25"/>
      <c r="AG569" s="25"/>
      <c r="AH569" s="25"/>
      <c r="AI569" s="25"/>
      <c r="AJ569" s="25"/>
      <c r="AK569" s="25"/>
      <c r="AL569" s="25"/>
      <c r="AM569" s="25"/>
      <c r="AN569" s="25"/>
      <c r="AO569" s="25"/>
      <c r="AP569" s="25"/>
      <c r="AQ569" s="25"/>
      <c r="AR569" s="25"/>
      <c r="AS569" s="25"/>
      <c r="AT569" s="25"/>
      <c r="AU569" s="25"/>
      <c r="AV569" s="25"/>
      <c r="AW569" s="25"/>
      <c r="AX569" s="25"/>
      <c r="AY569" s="25"/>
      <c r="AZ569" s="25"/>
      <c r="BB569" s="27" t="str">
        <f t="shared" ca="1" si="49"/>
        <v/>
      </c>
      <c r="BC569" s="27" t="str">
        <f t="shared" ca="1" si="50"/>
        <v/>
      </c>
      <c r="BD569" s="27" t="str">
        <f>IF(C569="","",MAX($BD$3:BD568)+1)</f>
        <v/>
      </c>
      <c r="BE569" s="27" t="str">
        <f t="shared" ca="1" si="51"/>
        <v/>
      </c>
      <c r="BF569" s="27" t="str">
        <f t="shared" si="52"/>
        <v/>
      </c>
      <c r="BG569" s="27" t="str">
        <f t="shared" ca="1" si="53"/>
        <v/>
      </c>
      <c r="BH569" s="27" t="str">
        <f t="shared" ca="1" si="54"/>
        <v/>
      </c>
    </row>
    <row r="570" spans="1:60" x14ac:dyDescent="0.25">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25"/>
      <c r="AF570" s="25"/>
      <c r="AG570" s="25"/>
      <c r="AH570" s="25"/>
      <c r="AI570" s="25"/>
      <c r="AJ570" s="25"/>
      <c r="AK570" s="25"/>
      <c r="AL570" s="25"/>
      <c r="AM570" s="25"/>
      <c r="AN570" s="25"/>
      <c r="AO570" s="25"/>
      <c r="AP570" s="25"/>
      <c r="AQ570" s="25"/>
      <c r="AR570" s="25"/>
      <c r="AS570" s="25"/>
      <c r="AT570" s="25"/>
      <c r="AU570" s="25"/>
      <c r="AV570" s="25"/>
      <c r="AW570" s="25"/>
      <c r="AX570" s="25"/>
      <c r="AY570" s="25"/>
      <c r="AZ570" s="25"/>
      <c r="BB570" s="27" t="str">
        <f t="shared" ca="1" si="49"/>
        <v/>
      </c>
      <c r="BC570" s="27" t="str">
        <f t="shared" ca="1" si="50"/>
        <v/>
      </c>
      <c r="BD570" s="27" t="str">
        <f>IF(C570="","",MAX($BD$3:BD569)+1)</f>
        <v/>
      </c>
      <c r="BE570" s="27" t="str">
        <f t="shared" ca="1" si="51"/>
        <v/>
      </c>
      <c r="BF570" s="27" t="str">
        <f t="shared" si="52"/>
        <v/>
      </c>
      <c r="BG570" s="27" t="str">
        <f t="shared" ca="1" si="53"/>
        <v/>
      </c>
      <c r="BH570" s="27" t="str">
        <f t="shared" ca="1" si="54"/>
        <v/>
      </c>
    </row>
    <row r="571" spans="1:60" x14ac:dyDescent="0.25">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c r="AQ571" s="25"/>
      <c r="AR571" s="25"/>
      <c r="AS571" s="25"/>
      <c r="AT571" s="25"/>
      <c r="AU571" s="25"/>
      <c r="AV571" s="25"/>
      <c r="AW571" s="25"/>
      <c r="AX571" s="25"/>
      <c r="AY571" s="25"/>
      <c r="AZ571" s="25"/>
      <c r="BB571" s="27" t="str">
        <f t="shared" ca="1" si="49"/>
        <v/>
      </c>
      <c r="BC571" s="27" t="str">
        <f t="shared" ca="1" si="50"/>
        <v/>
      </c>
      <c r="BD571" s="27" t="str">
        <f>IF(C571="","",MAX($BD$3:BD570)+1)</f>
        <v/>
      </c>
      <c r="BE571" s="27" t="str">
        <f t="shared" ca="1" si="51"/>
        <v/>
      </c>
      <c r="BF571" s="27" t="str">
        <f t="shared" si="52"/>
        <v/>
      </c>
      <c r="BG571" s="27" t="str">
        <f t="shared" ca="1" si="53"/>
        <v/>
      </c>
      <c r="BH571" s="27" t="str">
        <f t="shared" ca="1" si="54"/>
        <v/>
      </c>
    </row>
    <row r="572" spans="1:60" x14ac:dyDescent="0.25">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c r="AE572" s="25"/>
      <c r="AF572" s="25"/>
      <c r="AG572" s="25"/>
      <c r="AH572" s="25"/>
      <c r="AI572" s="25"/>
      <c r="AJ572" s="25"/>
      <c r="AK572" s="25"/>
      <c r="AL572" s="25"/>
      <c r="AM572" s="25"/>
      <c r="AN572" s="25"/>
      <c r="AO572" s="25"/>
      <c r="AP572" s="25"/>
      <c r="AQ572" s="25"/>
      <c r="AR572" s="25"/>
      <c r="AS572" s="25"/>
      <c r="AT572" s="25"/>
      <c r="AU572" s="25"/>
      <c r="AV572" s="25"/>
      <c r="AW572" s="25"/>
      <c r="AX572" s="25"/>
      <c r="AY572" s="25"/>
      <c r="AZ572" s="25"/>
      <c r="BB572" s="27" t="str">
        <f t="shared" ca="1" si="49"/>
        <v/>
      </c>
      <c r="BC572" s="27" t="str">
        <f t="shared" ca="1" si="50"/>
        <v/>
      </c>
      <c r="BD572" s="27" t="str">
        <f>IF(C572="","",MAX($BD$3:BD571)+1)</f>
        <v/>
      </c>
      <c r="BE572" s="27" t="str">
        <f t="shared" ca="1" si="51"/>
        <v/>
      </c>
      <c r="BF572" s="27" t="str">
        <f t="shared" si="52"/>
        <v/>
      </c>
      <c r="BG572" s="27" t="str">
        <f t="shared" ca="1" si="53"/>
        <v/>
      </c>
      <c r="BH572" s="27" t="str">
        <f t="shared" ca="1" si="54"/>
        <v/>
      </c>
    </row>
    <row r="573" spans="1:60" x14ac:dyDescent="0.25">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25"/>
      <c r="AQ573" s="25"/>
      <c r="AR573" s="25"/>
      <c r="AS573" s="25"/>
      <c r="AT573" s="25"/>
      <c r="AU573" s="25"/>
      <c r="AV573" s="25"/>
      <c r="AW573" s="25"/>
      <c r="AX573" s="25"/>
      <c r="AY573" s="25"/>
      <c r="AZ573" s="25"/>
      <c r="BB573" s="27" t="str">
        <f t="shared" ca="1" si="49"/>
        <v/>
      </c>
      <c r="BC573" s="27" t="str">
        <f t="shared" ca="1" si="50"/>
        <v/>
      </c>
      <c r="BD573" s="27" t="str">
        <f>IF(C573="","",MAX($BD$3:BD572)+1)</f>
        <v/>
      </c>
      <c r="BE573" s="27" t="str">
        <f t="shared" ca="1" si="51"/>
        <v/>
      </c>
      <c r="BF573" s="27" t="str">
        <f t="shared" si="52"/>
        <v/>
      </c>
      <c r="BG573" s="27" t="str">
        <f t="shared" ca="1" si="53"/>
        <v/>
      </c>
      <c r="BH573" s="27" t="str">
        <f t="shared" ca="1" si="54"/>
        <v/>
      </c>
    </row>
    <row r="574" spans="1:60" x14ac:dyDescent="0.25">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c r="AE574" s="25"/>
      <c r="AF574" s="25"/>
      <c r="AG574" s="25"/>
      <c r="AH574" s="25"/>
      <c r="AI574" s="25"/>
      <c r="AJ574" s="25"/>
      <c r="AK574" s="25"/>
      <c r="AL574" s="25"/>
      <c r="AM574" s="25"/>
      <c r="AN574" s="25"/>
      <c r="AO574" s="25"/>
      <c r="AP574" s="25"/>
      <c r="AQ574" s="25"/>
      <c r="AR574" s="25"/>
      <c r="AS574" s="25"/>
      <c r="AT574" s="25"/>
      <c r="AU574" s="25"/>
      <c r="AV574" s="25"/>
      <c r="AW574" s="25"/>
      <c r="AX574" s="25"/>
      <c r="AY574" s="25"/>
      <c r="AZ574" s="25"/>
      <c r="BB574" s="27" t="str">
        <f t="shared" ca="1" si="49"/>
        <v/>
      </c>
      <c r="BC574" s="27" t="str">
        <f t="shared" ca="1" si="50"/>
        <v/>
      </c>
      <c r="BD574" s="27" t="str">
        <f>IF(C574="","",MAX($BD$3:BD573)+1)</f>
        <v/>
      </c>
      <c r="BE574" s="27" t="str">
        <f t="shared" ca="1" si="51"/>
        <v/>
      </c>
      <c r="BF574" s="27" t="str">
        <f t="shared" si="52"/>
        <v/>
      </c>
      <c r="BG574" s="27" t="str">
        <f t="shared" ca="1" si="53"/>
        <v/>
      </c>
      <c r="BH574" s="27" t="str">
        <f t="shared" ca="1" si="54"/>
        <v/>
      </c>
    </row>
    <row r="575" spans="1:60" x14ac:dyDescent="0.25">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c r="AT575" s="25"/>
      <c r="AU575" s="25"/>
      <c r="AV575" s="25"/>
      <c r="AW575" s="25"/>
      <c r="AX575" s="25"/>
      <c r="AY575" s="25"/>
      <c r="AZ575" s="25"/>
      <c r="BB575" s="27" t="str">
        <f t="shared" ca="1" si="49"/>
        <v/>
      </c>
      <c r="BC575" s="27" t="str">
        <f t="shared" ca="1" si="50"/>
        <v/>
      </c>
      <c r="BD575" s="27" t="str">
        <f>IF(C575="","",MAX($BD$3:BD574)+1)</f>
        <v/>
      </c>
      <c r="BE575" s="27" t="str">
        <f t="shared" ca="1" si="51"/>
        <v/>
      </c>
      <c r="BF575" s="27" t="str">
        <f t="shared" si="52"/>
        <v/>
      </c>
      <c r="BG575" s="27" t="str">
        <f t="shared" ca="1" si="53"/>
        <v/>
      </c>
      <c r="BH575" s="27" t="str">
        <f t="shared" ca="1" si="54"/>
        <v/>
      </c>
    </row>
    <row r="576" spans="1:60" x14ac:dyDescent="0.25">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c r="AE576" s="25"/>
      <c r="AF576" s="25"/>
      <c r="AG576" s="25"/>
      <c r="AH576" s="25"/>
      <c r="AI576" s="25"/>
      <c r="AJ576" s="25"/>
      <c r="AK576" s="25"/>
      <c r="AL576" s="25"/>
      <c r="AM576" s="25"/>
      <c r="AN576" s="25"/>
      <c r="AO576" s="25"/>
      <c r="AP576" s="25"/>
      <c r="AQ576" s="25"/>
      <c r="AR576" s="25"/>
      <c r="AS576" s="25"/>
      <c r="AT576" s="25"/>
      <c r="AU576" s="25"/>
      <c r="AV576" s="25"/>
      <c r="AW576" s="25"/>
      <c r="AX576" s="25"/>
      <c r="AY576" s="25"/>
      <c r="AZ576" s="25"/>
      <c r="BB576" s="27" t="str">
        <f t="shared" ca="1" si="49"/>
        <v/>
      </c>
      <c r="BC576" s="27" t="str">
        <f t="shared" ca="1" si="50"/>
        <v/>
      </c>
      <c r="BD576" s="27" t="str">
        <f>IF(C576="","",MAX($BD$3:BD575)+1)</f>
        <v/>
      </c>
      <c r="BE576" s="27" t="str">
        <f t="shared" ca="1" si="51"/>
        <v/>
      </c>
      <c r="BF576" s="27" t="str">
        <f t="shared" si="52"/>
        <v/>
      </c>
      <c r="BG576" s="27" t="str">
        <f t="shared" ca="1" si="53"/>
        <v/>
      </c>
      <c r="BH576" s="27" t="str">
        <f t="shared" ca="1" si="54"/>
        <v/>
      </c>
    </row>
    <row r="577" spans="1:60" x14ac:dyDescent="0.25">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c r="AQ577" s="25"/>
      <c r="AR577" s="25"/>
      <c r="AS577" s="25"/>
      <c r="AT577" s="25"/>
      <c r="AU577" s="25"/>
      <c r="AV577" s="25"/>
      <c r="AW577" s="25"/>
      <c r="AX577" s="25"/>
      <c r="AY577" s="25"/>
      <c r="AZ577" s="25"/>
      <c r="BB577" s="27" t="str">
        <f t="shared" ca="1" si="49"/>
        <v/>
      </c>
      <c r="BC577" s="27" t="str">
        <f t="shared" ca="1" si="50"/>
        <v/>
      </c>
      <c r="BD577" s="27" t="str">
        <f>IF(C577="","",MAX($BD$3:BD576)+1)</f>
        <v/>
      </c>
      <c r="BE577" s="27" t="str">
        <f t="shared" ca="1" si="51"/>
        <v/>
      </c>
      <c r="BF577" s="27" t="str">
        <f t="shared" si="52"/>
        <v/>
      </c>
      <c r="BG577" s="27" t="str">
        <f t="shared" ca="1" si="53"/>
        <v/>
      </c>
      <c r="BH577" s="27" t="str">
        <f t="shared" ca="1" si="54"/>
        <v/>
      </c>
    </row>
    <row r="578" spans="1:60" x14ac:dyDescent="0.25">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25"/>
      <c r="AQ578" s="25"/>
      <c r="AR578" s="25"/>
      <c r="AS578" s="25"/>
      <c r="AT578" s="25"/>
      <c r="AU578" s="25"/>
      <c r="AV578" s="25"/>
      <c r="AW578" s="25"/>
      <c r="AX578" s="25"/>
      <c r="AY578" s="25"/>
      <c r="AZ578" s="25"/>
      <c r="BB578" s="27" t="str">
        <f t="shared" ca="1" si="49"/>
        <v/>
      </c>
      <c r="BC578" s="27" t="str">
        <f t="shared" ca="1" si="50"/>
        <v/>
      </c>
      <c r="BD578" s="27" t="str">
        <f>IF(C578="","",MAX($BD$3:BD577)+1)</f>
        <v/>
      </c>
      <c r="BE578" s="27" t="str">
        <f t="shared" ca="1" si="51"/>
        <v/>
      </c>
      <c r="BF578" s="27" t="str">
        <f t="shared" si="52"/>
        <v/>
      </c>
      <c r="BG578" s="27" t="str">
        <f t="shared" ca="1" si="53"/>
        <v/>
      </c>
      <c r="BH578" s="27" t="str">
        <f t="shared" ca="1" si="54"/>
        <v/>
      </c>
    </row>
    <row r="579" spans="1:60" x14ac:dyDescent="0.25">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c r="AE579" s="25"/>
      <c r="AF579" s="25"/>
      <c r="AG579" s="25"/>
      <c r="AH579" s="25"/>
      <c r="AI579" s="25"/>
      <c r="AJ579" s="25"/>
      <c r="AK579" s="25"/>
      <c r="AL579" s="25"/>
      <c r="AM579" s="25"/>
      <c r="AN579" s="25"/>
      <c r="AO579" s="25"/>
      <c r="AP579" s="25"/>
      <c r="AQ579" s="25"/>
      <c r="AR579" s="25"/>
      <c r="AS579" s="25"/>
      <c r="AT579" s="25"/>
      <c r="AU579" s="25"/>
      <c r="AV579" s="25"/>
      <c r="AW579" s="25"/>
      <c r="AX579" s="25"/>
      <c r="AY579" s="25"/>
      <c r="AZ579" s="25"/>
      <c r="BB579" s="27" t="str">
        <f t="shared" ca="1" si="49"/>
        <v/>
      </c>
      <c r="BC579" s="27" t="str">
        <f t="shared" ca="1" si="50"/>
        <v/>
      </c>
      <c r="BD579" s="27" t="str">
        <f>IF(C579="","",MAX($BD$3:BD578)+1)</f>
        <v/>
      </c>
      <c r="BE579" s="27" t="str">
        <f t="shared" ca="1" si="51"/>
        <v/>
      </c>
      <c r="BF579" s="27" t="str">
        <f t="shared" si="52"/>
        <v/>
      </c>
      <c r="BG579" s="27" t="str">
        <f t="shared" ca="1" si="53"/>
        <v/>
      </c>
      <c r="BH579" s="27" t="str">
        <f t="shared" ca="1" si="54"/>
        <v/>
      </c>
    </row>
    <row r="580" spans="1:60" x14ac:dyDescent="0.25">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B580" s="27" t="str">
        <f t="shared" ca="1" si="49"/>
        <v/>
      </c>
      <c r="BC580" s="27" t="str">
        <f t="shared" ca="1" si="50"/>
        <v/>
      </c>
      <c r="BD580" s="27" t="str">
        <f>IF(C580="","",MAX($BD$3:BD579)+1)</f>
        <v/>
      </c>
      <c r="BE580" s="27" t="str">
        <f t="shared" ca="1" si="51"/>
        <v/>
      </c>
      <c r="BF580" s="27" t="str">
        <f t="shared" si="52"/>
        <v/>
      </c>
      <c r="BG580" s="27" t="str">
        <f t="shared" ca="1" si="53"/>
        <v/>
      </c>
      <c r="BH580" s="27" t="str">
        <f t="shared" ca="1" si="54"/>
        <v/>
      </c>
    </row>
    <row r="581" spans="1:60" x14ac:dyDescent="0.25">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c r="AT581" s="25"/>
      <c r="AU581" s="25"/>
      <c r="AV581" s="25"/>
      <c r="AW581" s="25"/>
      <c r="AX581" s="25"/>
      <c r="AY581" s="25"/>
      <c r="AZ581" s="25"/>
      <c r="BB581" s="27" t="str">
        <f t="shared" ref="BB581:BB644" ca="1" si="55">IFERROR(IF(INDIRECT("Plate"&amp;A581&amp;"_S!"&amp;CHAR(RIGHT(B581,LEN(B581)-1)+65)&amp;CODE(LEFT(B581,1))-58)="",IF(C581="",0,1),0),"")</f>
        <v/>
      </c>
      <c r="BC581" s="27" t="str">
        <f t="shared" ref="BC581:BC644" ca="1" si="56">IFERROR(IF(INDIRECT("Plate"&amp;A581&amp;"_G!"&amp;CHAR(RIGHT(B581,LEN(B581)-1)+65)&amp;CODE(LEFT(B581,1))-58)="",IF(C581="",0,1),0),"")</f>
        <v/>
      </c>
      <c r="BD581" s="27" t="str">
        <f>IF(C581="","",MAX($BD$3:BD580)+1)</f>
        <v/>
      </c>
      <c r="BE581" s="27" t="str">
        <f t="shared" ref="BE581:BE644" ca="1" si="57">IF(BD581="","",CELL("row",BD581))</f>
        <v/>
      </c>
      <c r="BF581" s="27" t="str">
        <f t="shared" ref="BF581:BF644" si="58">A581&amp;B581</f>
        <v/>
      </c>
      <c r="BG581" s="27" t="str">
        <f t="shared" ref="BG581:BG644" ca="1" si="59">IF(OR(BB581=1,BC581=1),BF581,"")</f>
        <v/>
      </c>
      <c r="BH581" s="27" t="str">
        <f t="shared" ref="BH581:BH644" ca="1" si="60">BH580&amp;IF(BG581="",""," "&amp;BG581)</f>
        <v/>
      </c>
    </row>
    <row r="582" spans="1:60" x14ac:dyDescent="0.25">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c r="AT582" s="25"/>
      <c r="AU582" s="25"/>
      <c r="AV582" s="25"/>
      <c r="AW582" s="25"/>
      <c r="AX582" s="25"/>
      <c r="AY582" s="25"/>
      <c r="AZ582" s="25"/>
      <c r="BB582" s="27" t="str">
        <f t="shared" ca="1" si="55"/>
        <v/>
      </c>
      <c r="BC582" s="27" t="str">
        <f t="shared" ca="1" si="56"/>
        <v/>
      </c>
      <c r="BD582" s="27" t="str">
        <f>IF(C582="","",MAX($BD$3:BD581)+1)</f>
        <v/>
      </c>
      <c r="BE582" s="27" t="str">
        <f t="shared" ca="1" si="57"/>
        <v/>
      </c>
      <c r="BF582" s="27" t="str">
        <f t="shared" si="58"/>
        <v/>
      </c>
      <c r="BG582" s="27" t="str">
        <f t="shared" ca="1" si="59"/>
        <v/>
      </c>
      <c r="BH582" s="27" t="str">
        <f t="shared" ca="1" si="60"/>
        <v/>
      </c>
    </row>
    <row r="583" spans="1:60" x14ac:dyDescent="0.25">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c r="AT583" s="25"/>
      <c r="AU583" s="25"/>
      <c r="AV583" s="25"/>
      <c r="AW583" s="25"/>
      <c r="AX583" s="25"/>
      <c r="AY583" s="25"/>
      <c r="AZ583" s="25"/>
      <c r="BB583" s="27" t="str">
        <f t="shared" ca="1" si="55"/>
        <v/>
      </c>
      <c r="BC583" s="27" t="str">
        <f t="shared" ca="1" si="56"/>
        <v/>
      </c>
      <c r="BD583" s="27" t="str">
        <f>IF(C583="","",MAX($BD$3:BD582)+1)</f>
        <v/>
      </c>
      <c r="BE583" s="27" t="str">
        <f t="shared" ca="1" si="57"/>
        <v/>
      </c>
      <c r="BF583" s="27" t="str">
        <f t="shared" si="58"/>
        <v/>
      </c>
      <c r="BG583" s="27" t="str">
        <f t="shared" ca="1" si="59"/>
        <v/>
      </c>
      <c r="BH583" s="27" t="str">
        <f t="shared" ca="1" si="60"/>
        <v/>
      </c>
    </row>
    <row r="584" spans="1:60" x14ac:dyDescent="0.25">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c r="AT584" s="25"/>
      <c r="AU584" s="25"/>
      <c r="AV584" s="25"/>
      <c r="AW584" s="25"/>
      <c r="AX584" s="25"/>
      <c r="AY584" s="25"/>
      <c r="AZ584" s="25"/>
      <c r="BB584" s="27" t="str">
        <f t="shared" ca="1" si="55"/>
        <v/>
      </c>
      <c r="BC584" s="27" t="str">
        <f t="shared" ca="1" si="56"/>
        <v/>
      </c>
      <c r="BD584" s="27" t="str">
        <f>IF(C584="","",MAX($BD$3:BD583)+1)</f>
        <v/>
      </c>
      <c r="BE584" s="27" t="str">
        <f t="shared" ca="1" si="57"/>
        <v/>
      </c>
      <c r="BF584" s="27" t="str">
        <f t="shared" si="58"/>
        <v/>
      </c>
      <c r="BG584" s="27" t="str">
        <f t="shared" ca="1" si="59"/>
        <v/>
      </c>
      <c r="BH584" s="27" t="str">
        <f t="shared" ca="1" si="60"/>
        <v/>
      </c>
    </row>
    <row r="585" spans="1:60" x14ac:dyDescent="0.25">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c r="AT585" s="25"/>
      <c r="AU585" s="25"/>
      <c r="AV585" s="25"/>
      <c r="AW585" s="25"/>
      <c r="AX585" s="25"/>
      <c r="AY585" s="25"/>
      <c r="AZ585" s="25"/>
      <c r="BB585" s="27" t="str">
        <f t="shared" ca="1" si="55"/>
        <v/>
      </c>
      <c r="BC585" s="27" t="str">
        <f t="shared" ca="1" si="56"/>
        <v/>
      </c>
      <c r="BD585" s="27" t="str">
        <f>IF(C585="","",MAX($BD$3:BD584)+1)</f>
        <v/>
      </c>
      <c r="BE585" s="27" t="str">
        <f t="shared" ca="1" si="57"/>
        <v/>
      </c>
      <c r="BF585" s="27" t="str">
        <f t="shared" si="58"/>
        <v/>
      </c>
      <c r="BG585" s="27" t="str">
        <f t="shared" ca="1" si="59"/>
        <v/>
      </c>
      <c r="BH585" s="27" t="str">
        <f t="shared" ca="1" si="60"/>
        <v/>
      </c>
    </row>
    <row r="586" spans="1:60" x14ac:dyDescent="0.25">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25"/>
      <c r="AQ586" s="25"/>
      <c r="AR586" s="25"/>
      <c r="AS586" s="25"/>
      <c r="AT586" s="25"/>
      <c r="AU586" s="25"/>
      <c r="AV586" s="25"/>
      <c r="AW586" s="25"/>
      <c r="AX586" s="25"/>
      <c r="AY586" s="25"/>
      <c r="AZ586" s="25"/>
      <c r="BB586" s="27" t="str">
        <f t="shared" ca="1" si="55"/>
        <v/>
      </c>
      <c r="BC586" s="27" t="str">
        <f t="shared" ca="1" si="56"/>
        <v/>
      </c>
      <c r="BD586" s="27" t="str">
        <f>IF(C586="","",MAX($BD$3:BD585)+1)</f>
        <v/>
      </c>
      <c r="BE586" s="27" t="str">
        <f t="shared" ca="1" si="57"/>
        <v/>
      </c>
      <c r="BF586" s="27" t="str">
        <f t="shared" si="58"/>
        <v/>
      </c>
      <c r="BG586" s="27" t="str">
        <f t="shared" ca="1" si="59"/>
        <v/>
      </c>
      <c r="BH586" s="27" t="str">
        <f t="shared" ca="1" si="60"/>
        <v/>
      </c>
    </row>
    <row r="587" spans="1:60" x14ac:dyDescent="0.25">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25"/>
      <c r="AQ587" s="25"/>
      <c r="AR587" s="25"/>
      <c r="AS587" s="25"/>
      <c r="AT587" s="25"/>
      <c r="AU587" s="25"/>
      <c r="AV587" s="25"/>
      <c r="AW587" s="25"/>
      <c r="AX587" s="25"/>
      <c r="AY587" s="25"/>
      <c r="AZ587" s="25"/>
      <c r="BB587" s="27" t="str">
        <f t="shared" ca="1" si="55"/>
        <v/>
      </c>
      <c r="BC587" s="27" t="str">
        <f t="shared" ca="1" si="56"/>
        <v/>
      </c>
      <c r="BD587" s="27" t="str">
        <f>IF(C587="","",MAX($BD$3:BD586)+1)</f>
        <v/>
      </c>
      <c r="BE587" s="27" t="str">
        <f t="shared" ca="1" si="57"/>
        <v/>
      </c>
      <c r="BF587" s="27" t="str">
        <f t="shared" si="58"/>
        <v/>
      </c>
      <c r="BG587" s="27" t="str">
        <f t="shared" ca="1" si="59"/>
        <v/>
      </c>
      <c r="BH587" s="27" t="str">
        <f t="shared" ca="1" si="60"/>
        <v/>
      </c>
    </row>
    <row r="588" spans="1:60" x14ac:dyDescent="0.25">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c r="AE588" s="25"/>
      <c r="AF588" s="25"/>
      <c r="AG588" s="25"/>
      <c r="AH588" s="25"/>
      <c r="AI588" s="25"/>
      <c r="AJ588" s="25"/>
      <c r="AK588" s="25"/>
      <c r="AL588" s="25"/>
      <c r="AM588" s="25"/>
      <c r="AN588" s="25"/>
      <c r="AO588" s="25"/>
      <c r="AP588" s="25"/>
      <c r="AQ588" s="25"/>
      <c r="AR588" s="25"/>
      <c r="AS588" s="25"/>
      <c r="AT588" s="25"/>
      <c r="AU588" s="25"/>
      <c r="AV588" s="25"/>
      <c r="AW588" s="25"/>
      <c r="AX588" s="25"/>
      <c r="AY588" s="25"/>
      <c r="AZ588" s="25"/>
      <c r="BB588" s="27" t="str">
        <f t="shared" ca="1" si="55"/>
        <v/>
      </c>
      <c r="BC588" s="27" t="str">
        <f t="shared" ca="1" si="56"/>
        <v/>
      </c>
      <c r="BD588" s="27" t="str">
        <f>IF(C588="","",MAX($BD$3:BD587)+1)</f>
        <v/>
      </c>
      <c r="BE588" s="27" t="str">
        <f t="shared" ca="1" si="57"/>
        <v/>
      </c>
      <c r="BF588" s="27" t="str">
        <f t="shared" si="58"/>
        <v/>
      </c>
      <c r="BG588" s="27" t="str">
        <f t="shared" ca="1" si="59"/>
        <v/>
      </c>
      <c r="BH588" s="27" t="str">
        <f t="shared" ca="1" si="60"/>
        <v/>
      </c>
    </row>
    <row r="589" spans="1:60" x14ac:dyDescent="0.25">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c r="AQ589" s="25"/>
      <c r="AR589" s="25"/>
      <c r="AS589" s="25"/>
      <c r="AT589" s="25"/>
      <c r="AU589" s="25"/>
      <c r="AV589" s="25"/>
      <c r="AW589" s="25"/>
      <c r="AX589" s="25"/>
      <c r="AY589" s="25"/>
      <c r="AZ589" s="25"/>
      <c r="BB589" s="27" t="str">
        <f t="shared" ca="1" si="55"/>
        <v/>
      </c>
      <c r="BC589" s="27" t="str">
        <f t="shared" ca="1" si="56"/>
        <v/>
      </c>
      <c r="BD589" s="27" t="str">
        <f>IF(C589="","",MAX($BD$3:BD588)+1)</f>
        <v/>
      </c>
      <c r="BE589" s="27" t="str">
        <f t="shared" ca="1" si="57"/>
        <v/>
      </c>
      <c r="BF589" s="27" t="str">
        <f t="shared" si="58"/>
        <v/>
      </c>
      <c r="BG589" s="27" t="str">
        <f t="shared" ca="1" si="59"/>
        <v/>
      </c>
      <c r="BH589" s="27" t="str">
        <f t="shared" ca="1" si="60"/>
        <v/>
      </c>
    </row>
    <row r="590" spans="1:60" x14ac:dyDescent="0.25">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c r="AQ590" s="25"/>
      <c r="AR590" s="25"/>
      <c r="AS590" s="25"/>
      <c r="AT590" s="25"/>
      <c r="AU590" s="25"/>
      <c r="AV590" s="25"/>
      <c r="AW590" s="25"/>
      <c r="AX590" s="25"/>
      <c r="AY590" s="25"/>
      <c r="AZ590" s="25"/>
      <c r="BB590" s="27" t="str">
        <f t="shared" ca="1" si="55"/>
        <v/>
      </c>
      <c r="BC590" s="27" t="str">
        <f t="shared" ca="1" si="56"/>
        <v/>
      </c>
      <c r="BD590" s="27" t="str">
        <f>IF(C590="","",MAX($BD$3:BD589)+1)</f>
        <v/>
      </c>
      <c r="BE590" s="27" t="str">
        <f t="shared" ca="1" si="57"/>
        <v/>
      </c>
      <c r="BF590" s="27" t="str">
        <f t="shared" si="58"/>
        <v/>
      </c>
      <c r="BG590" s="27" t="str">
        <f t="shared" ca="1" si="59"/>
        <v/>
      </c>
      <c r="BH590" s="27" t="str">
        <f t="shared" ca="1" si="60"/>
        <v/>
      </c>
    </row>
    <row r="591" spans="1:60" x14ac:dyDescent="0.25">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c r="AQ591" s="25"/>
      <c r="AR591" s="25"/>
      <c r="AS591" s="25"/>
      <c r="AT591" s="25"/>
      <c r="AU591" s="25"/>
      <c r="AV591" s="25"/>
      <c r="AW591" s="25"/>
      <c r="AX591" s="25"/>
      <c r="AY591" s="25"/>
      <c r="AZ591" s="25"/>
      <c r="BB591" s="27" t="str">
        <f t="shared" ca="1" si="55"/>
        <v/>
      </c>
      <c r="BC591" s="27" t="str">
        <f t="shared" ca="1" si="56"/>
        <v/>
      </c>
      <c r="BD591" s="27" t="str">
        <f>IF(C591="","",MAX($BD$3:BD590)+1)</f>
        <v/>
      </c>
      <c r="BE591" s="27" t="str">
        <f t="shared" ca="1" si="57"/>
        <v/>
      </c>
      <c r="BF591" s="27" t="str">
        <f t="shared" si="58"/>
        <v/>
      </c>
      <c r="BG591" s="27" t="str">
        <f t="shared" ca="1" si="59"/>
        <v/>
      </c>
      <c r="BH591" s="27" t="str">
        <f t="shared" ca="1" si="60"/>
        <v/>
      </c>
    </row>
    <row r="592" spans="1:60" x14ac:dyDescent="0.25">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c r="AT592" s="25"/>
      <c r="AU592" s="25"/>
      <c r="AV592" s="25"/>
      <c r="AW592" s="25"/>
      <c r="AX592" s="25"/>
      <c r="AY592" s="25"/>
      <c r="AZ592" s="25"/>
      <c r="BB592" s="27" t="str">
        <f t="shared" ca="1" si="55"/>
        <v/>
      </c>
      <c r="BC592" s="27" t="str">
        <f t="shared" ca="1" si="56"/>
        <v/>
      </c>
      <c r="BD592" s="27" t="str">
        <f>IF(C592="","",MAX($BD$3:BD591)+1)</f>
        <v/>
      </c>
      <c r="BE592" s="27" t="str">
        <f t="shared" ca="1" si="57"/>
        <v/>
      </c>
      <c r="BF592" s="27" t="str">
        <f t="shared" si="58"/>
        <v/>
      </c>
      <c r="BG592" s="27" t="str">
        <f t="shared" ca="1" si="59"/>
        <v/>
      </c>
      <c r="BH592" s="27" t="str">
        <f t="shared" ca="1" si="60"/>
        <v/>
      </c>
    </row>
    <row r="593" spans="1:60" x14ac:dyDescent="0.25">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c r="AE593" s="25"/>
      <c r="AF593" s="25"/>
      <c r="AG593" s="25"/>
      <c r="AH593" s="25"/>
      <c r="AI593" s="25"/>
      <c r="AJ593" s="25"/>
      <c r="AK593" s="25"/>
      <c r="AL593" s="25"/>
      <c r="AM593" s="25"/>
      <c r="AN593" s="25"/>
      <c r="AO593" s="25"/>
      <c r="AP593" s="25"/>
      <c r="AQ593" s="25"/>
      <c r="AR593" s="25"/>
      <c r="AS593" s="25"/>
      <c r="AT593" s="25"/>
      <c r="AU593" s="25"/>
      <c r="AV593" s="25"/>
      <c r="AW593" s="25"/>
      <c r="AX593" s="25"/>
      <c r="AY593" s="25"/>
      <c r="AZ593" s="25"/>
      <c r="BB593" s="27" t="str">
        <f t="shared" ca="1" si="55"/>
        <v/>
      </c>
      <c r="BC593" s="27" t="str">
        <f t="shared" ca="1" si="56"/>
        <v/>
      </c>
      <c r="BD593" s="27" t="str">
        <f>IF(C593="","",MAX($BD$3:BD592)+1)</f>
        <v/>
      </c>
      <c r="BE593" s="27" t="str">
        <f t="shared" ca="1" si="57"/>
        <v/>
      </c>
      <c r="BF593" s="27" t="str">
        <f t="shared" si="58"/>
        <v/>
      </c>
      <c r="BG593" s="27" t="str">
        <f t="shared" ca="1" si="59"/>
        <v/>
      </c>
      <c r="BH593" s="27" t="str">
        <f t="shared" ca="1" si="60"/>
        <v/>
      </c>
    </row>
    <row r="594" spans="1:60" x14ac:dyDescent="0.25">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c r="AE594" s="25"/>
      <c r="AF594" s="25"/>
      <c r="AG594" s="25"/>
      <c r="AH594" s="25"/>
      <c r="AI594" s="25"/>
      <c r="AJ594" s="25"/>
      <c r="AK594" s="25"/>
      <c r="AL594" s="25"/>
      <c r="AM594" s="25"/>
      <c r="AN594" s="25"/>
      <c r="AO594" s="25"/>
      <c r="AP594" s="25"/>
      <c r="AQ594" s="25"/>
      <c r="AR594" s="25"/>
      <c r="AS594" s="25"/>
      <c r="AT594" s="25"/>
      <c r="AU594" s="25"/>
      <c r="AV594" s="25"/>
      <c r="AW594" s="25"/>
      <c r="AX594" s="25"/>
      <c r="AY594" s="25"/>
      <c r="AZ594" s="25"/>
      <c r="BB594" s="27" t="str">
        <f t="shared" ca="1" si="55"/>
        <v/>
      </c>
      <c r="BC594" s="27" t="str">
        <f t="shared" ca="1" si="56"/>
        <v/>
      </c>
      <c r="BD594" s="27" t="str">
        <f>IF(C594="","",MAX($BD$3:BD593)+1)</f>
        <v/>
      </c>
      <c r="BE594" s="27" t="str">
        <f t="shared" ca="1" si="57"/>
        <v/>
      </c>
      <c r="BF594" s="27" t="str">
        <f t="shared" si="58"/>
        <v/>
      </c>
      <c r="BG594" s="27" t="str">
        <f t="shared" ca="1" si="59"/>
        <v/>
      </c>
      <c r="BH594" s="27" t="str">
        <f t="shared" ca="1" si="60"/>
        <v/>
      </c>
    </row>
    <row r="595" spans="1:60" x14ac:dyDescent="0.25">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c r="AE595" s="25"/>
      <c r="AF595" s="25"/>
      <c r="AG595" s="25"/>
      <c r="AH595" s="25"/>
      <c r="AI595" s="25"/>
      <c r="AJ595" s="25"/>
      <c r="AK595" s="25"/>
      <c r="AL595" s="25"/>
      <c r="AM595" s="25"/>
      <c r="AN595" s="25"/>
      <c r="AO595" s="25"/>
      <c r="AP595" s="25"/>
      <c r="AQ595" s="25"/>
      <c r="AR595" s="25"/>
      <c r="AS595" s="25"/>
      <c r="AT595" s="25"/>
      <c r="AU595" s="25"/>
      <c r="AV595" s="25"/>
      <c r="AW595" s="25"/>
      <c r="AX595" s="25"/>
      <c r="AY595" s="25"/>
      <c r="AZ595" s="25"/>
      <c r="BB595" s="27" t="str">
        <f t="shared" ca="1" si="55"/>
        <v/>
      </c>
      <c r="BC595" s="27" t="str">
        <f t="shared" ca="1" si="56"/>
        <v/>
      </c>
      <c r="BD595" s="27" t="str">
        <f>IF(C595="","",MAX($BD$3:BD594)+1)</f>
        <v/>
      </c>
      <c r="BE595" s="27" t="str">
        <f t="shared" ca="1" si="57"/>
        <v/>
      </c>
      <c r="BF595" s="27" t="str">
        <f t="shared" si="58"/>
        <v/>
      </c>
      <c r="BG595" s="27" t="str">
        <f t="shared" ca="1" si="59"/>
        <v/>
      </c>
      <c r="BH595" s="27" t="str">
        <f t="shared" ca="1" si="60"/>
        <v/>
      </c>
    </row>
    <row r="596" spans="1:60" x14ac:dyDescent="0.25">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c r="AE596" s="25"/>
      <c r="AF596" s="25"/>
      <c r="AG596" s="25"/>
      <c r="AH596" s="25"/>
      <c r="AI596" s="25"/>
      <c r="AJ596" s="25"/>
      <c r="AK596" s="25"/>
      <c r="AL596" s="25"/>
      <c r="AM596" s="25"/>
      <c r="AN596" s="25"/>
      <c r="AO596" s="25"/>
      <c r="AP596" s="25"/>
      <c r="AQ596" s="25"/>
      <c r="AR596" s="25"/>
      <c r="AS596" s="25"/>
      <c r="AT596" s="25"/>
      <c r="AU596" s="25"/>
      <c r="AV596" s="25"/>
      <c r="AW596" s="25"/>
      <c r="AX596" s="25"/>
      <c r="AY596" s="25"/>
      <c r="AZ596" s="25"/>
      <c r="BB596" s="27" t="str">
        <f t="shared" ca="1" si="55"/>
        <v/>
      </c>
      <c r="BC596" s="27" t="str">
        <f t="shared" ca="1" si="56"/>
        <v/>
      </c>
      <c r="BD596" s="27" t="str">
        <f>IF(C596="","",MAX($BD$3:BD595)+1)</f>
        <v/>
      </c>
      <c r="BE596" s="27" t="str">
        <f t="shared" ca="1" si="57"/>
        <v/>
      </c>
      <c r="BF596" s="27" t="str">
        <f t="shared" si="58"/>
        <v/>
      </c>
      <c r="BG596" s="27" t="str">
        <f t="shared" ca="1" si="59"/>
        <v/>
      </c>
      <c r="BH596" s="27" t="str">
        <f t="shared" ca="1" si="60"/>
        <v/>
      </c>
    </row>
    <row r="597" spans="1:60" x14ac:dyDescent="0.25">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c r="AT597" s="25"/>
      <c r="AU597" s="25"/>
      <c r="AV597" s="25"/>
      <c r="AW597" s="25"/>
      <c r="AX597" s="25"/>
      <c r="AY597" s="25"/>
      <c r="AZ597" s="25"/>
      <c r="BB597" s="27" t="str">
        <f t="shared" ca="1" si="55"/>
        <v/>
      </c>
      <c r="BC597" s="27" t="str">
        <f t="shared" ca="1" si="56"/>
        <v/>
      </c>
      <c r="BD597" s="27" t="str">
        <f>IF(C597="","",MAX($BD$3:BD596)+1)</f>
        <v/>
      </c>
      <c r="BE597" s="27" t="str">
        <f t="shared" ca="1" si="57"/>
        <v/>
      </c>
      <c r="BF597" s="27" t="str">
        <f t="shared" si="58"/>
        <v/>
      </c>
      <c r="BG597" s="27" t="str">
        <f t="shared" ca="1" si="59"/>
        <v/>
      </c>
      <c r="BH597" s="27" t="str">
        <f t="shared" ca="1" si="60"/>
        <v/>
      </c>
    </row>
    <row r="598" spans="1:60" x14ac:dyDescent="0.25">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c r="AT598" s="25"/>
      <c r="AU598" s="25"/>
      <c r="AV598" s="25"/>
      <c r="AW598" s="25"/>
      <c r="AX598" s="25"/>
      <c r="AY598" s="25"/>
      <c r="AZ598" s="25"/>
      <c r="BB598" s="27" t="str">
        <f t="shared" ca="1" si="55"/>
        <v/>
      </c>
      <c r="BC598" s="27" t="str">
        <f t="shared" ca="1" si="56"/>
        <v/>
      </c>
      <c r="BD598" s="27" t="str">
        <f>IF(C598="","",MAX($BD$3:BD597)+1)</f>
        <v/>
      </c>
      <c r="BE598" s="27" t="str">
        <f t="shared" ca="1" si="57"/>
        <v/>
      </c>
      <c r="BF598" s="27" t="str">
        <f t="shared" si="58"/>
        <v/>
      </c>
      <c r="BG598" s="27" t="str">
        <f t="shared" ca="1" si="59"/>
        <v/>
      </c>
      <c r="BH598" s="27" t="str">
        <f t="shared" ca="1" si="60"/>
        <v/>
      </c>
    </row>
    <row r="599" spans="1:60" x14ac:dyDescent="0.25">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c r="AT599" s="25"/>
      <c r="AU599" s="25"/>
      <c r="AV599" s="25"/>
      <c r="AW599" s="25"/>
      <c r="AX599" s="25"/>
      <c r="AY599" s="25"/>
      <c r="AZ599" s="25"/>
      <c r="BB599" s="27" t="str">
        <f t="shared" ca="1" si="55"/>
        <v/>
      </c>
      <c r="BC599" s="27" t="str">
        <f t="shared" ca="1" si="56"/>
        <v/>
      </c>
      <c r="BD599" s="27" t="str">
        <f>IF(C599="","",MAX($BD$3:BD598)+1)</f>
        <v/>
      </c>
      <c r="BE599" s="27" t="str">
        <f t="shared" ca="1" si="57"/>
        <v/>
      </c>
      <c r="BF599" s="27" t="str">
        <f t="shared" si="58"/>
        <v/>
      </c>
      <c r="BG599" s="27" t="str">
        <f t="shared" ca="1" si="59"/>
        <v/>
      </c>
      <c r="BH599" s="27" t="str">
        <f t="shared" ca="1" si="60"/>
        <v/>
      </c>
    </row>
    <row r="600" spans="1:60" x14ac:dyDescent="0.25">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c r="AT600" s="25"/>
      <c r="AU600" s="25"/>
      <c r="AV600" s="25"/>
      <c r="AW600" s="25"/>
      <c r="AX600" s="25"/>
      <c r="AY600" s="25"/>
      <c r="AZ600" s="25"/>
      <c r="BB600" s="27" t="str">
        <f t="shared" ca="1" si="55"/>
        <v/>
      </c>
      <c r="BC600" s="27" t="str">
        <f t="shared" ca="1" si="56"/>
        <v/>
      </c>
      <c r="BD600" s="27" t="str">
        <f>IF(C600="","",MAX($BD$3:BD599)+1)</f>
        <v/>
      </c>
      <c r="BE600" s="27" t="str">
        <f t="shared" ca="1" si="57"/>
        <v/>
      </c>
      <c r="BF600" s="27" t="str">
        <f t="shared" si="58"/>
        <v/>
      </c>
      <c r="BG600" s="27" t="str">
        <f t="shared" ca="1" si="59"/>
        <v/>
      </c>
      <c r="BH600" s="27" t="str">
        <f t="shared" ca="1" si="60"/>
        <v/>
      </c>
    </row>
    <row r="601" spans="1:60" x14ac:dyDescent="0.25">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c r="AT601" s="25"/>
      <c r="AU601" s="25"/>
      <c r="AV601" s="25"/>
      <c r="AW601" s="25"/>
      <c r="AX601" s="25"/>
      <c r="AY601" s="25"/>
      <c r="AZ601" s="25"/>
      <c r="BB601" s="27" t="str">
        <f t="shared" ca="1" si="55"/>
        <v/>
      </c>
      <c r="BC601" s="27" t="str">
        <f t="shared" ca="1" si="56"/>
        <v/>
      </c>
      <c r="BD601" s="27" t="str">
        <f>IF(C601="","",MAX($BD$3:BD600)+1)</f>
        <v/>
      </c>
      <c r="BE601" s="27" t="str">
        <f t="shared" ca="1" si="57"/>
        <v/>
      </c>
      <c r="BF601" s="27" t="str">
        <f t="shared" si="58"/>
        <v/>
      </c>
      <c r="BG601" s="27" t="str">
        <f t="shared" ca="1" si="59"/>
        <v/>
      </c>
      <c r="BH601" s="27" t="str">
        <f t="shared" ca="1" si="60"/>
        <v/>
      </c>
    </row>
    <row r="602" spans="1:60" x14ac:dyDescent="0.25">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c r="AT602" s="25"/>
      <c r="AU602" s="25"/>
      <c r="AV602" s="25"/>
      <c r="AW602" s="25"/>
      <c r="AX602" s="25"/>
      <c r="AY602" s="25"/>
      <c r="AZ602" s="25"/>
      <c r="BB602" s="27" t="str">
        <f t="shared" ca="1" si="55"/>
        <v/>
      </c>
      <c r="BC602" s="27" t="str">
        <f t="shared" ca="1" si="56"/>
        <v/>
      </c>
      <c r="BD602" s="27" t="str">
        <f>IF(C602="","",MAX($BD$3:BD601)+1)</f>
        <v/>
      </c>
      <c r="BE602" s="27" t="str">
        <f t="shared" ca="1" si="57"/>
        <v/>
      </c>
      <c r="BF602" s="27" t="str">
        <f t="shared" si="58"/>
        <v/>
      </c>
      <c r="BG602" s="27" t="str">
        <f t="shared" ca="1" si="59"/>
        <v/>
      </c>
      <c r="BH602" s="27" t="str">
        <f t="shared" ca="1" si="60"/>
        <v/>
      </c>
    </row>
    <row r="603" spans="1:60" x14ac:dyDescent="0.25">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c r="AE603" s="25"/>
      <c r="AF603" s="25"/>
      <c r="AG603" s="25"/>
      <c r="AH603" s="25"/>
      <c r="AI603" s="25"/>
      <c r="AJ603" s="25"/>
      <c r="AK603" s="25"/>
      <c r="AL603" s="25"/>
      <c r="AM603" s="25"/>
      <c r="AN603" s="25"/>
      <c r="AO603" s="25"/>
      <c r="AP603" s="25"/>
      <c r="AQ603" s="25"/>
      <c r="AR603" s="25"/>
      <c r="AS603" s="25"/>
      <c r="AT603" s="25"/>
      <c r="AU603" s="25"/>
      <c r="AV603" s="25"/>
      <c r="AW603" s="25"/>
      <c r="AX603" s="25"/>
      <c r="AY603" s="25"/>
      <c r="AZ603" s="25"/>
      <c r="BB603" s="27" t="str">
        <f t="shared" ca="1" si="55"/>
        <v/>
      </c>
      <c r="BC603" s="27" t="str">
        <f t="shared" ca="1" si="56"/>
        <v/>
      </c>
      <c r="BD603" s="27" t="str">
        <f>IF(C603="","",MAX($BD$3:BD602)+1)</f>
        <v/>
      </c>
      <c r="BE603" s="27" t="str">
        <f t="shared" ca="1" si="57"/>
        <v/>
      </c>
      <c r="BF603" s="27" t="str">
        <f t="shared" si="58"/>
        <v/>
      </c>
      <c r="BG603" s="27" t="str">
        <f t="shared" ca="1" si="59"/>
        <v/>
      </c>
      <c r="BH603" s="27" t="str">
        <f t="shared" ca="1" si="60"/>
        <v/>
      </c>
    </row>
    <row r="604" spans="1:60" x14ac:dyDescent="0.25">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c r="AE604" s="25"/>
      <c r="AF604" s="25"/>
      <c r="AG604" s="25"/>
      <c r="AH604" s="25"/>
      <c r="AI604" s="25"/>
      <c r="AJ604" s="25"/>
      <c r="AK604" s="25"/>
      <c r="AL604" s="25"/>
      <c r="AM604" s="25"/>
      <c r="AN604" s="25"/>
      <c r="AO604" s="25"/>
      <c r="AP604" s="25"/>
      <c r="AQ604" s="25"/>
      <c r="AR604" s="25"/>
      <c r="AS604" s="25"/>
      <c r="AT604" s="25"/>
      <c r="AU604" s="25"/>
      <c r="AV604" s="25"/>
      <c r="AW604" s="25"/>
      <c r="AX604" s="25"/>
      <c r="AY604" s="25"/>
      <c r="AZ604" s="25"/>
      <c r="BB604" s="27" t="str">
        <f t="shared" ca="1" si="55"/>
        <v/>
      </c>
      <c r="BC604" s="27" t="str">
        <f t="shared" ca="1" si="56"/>
        <v/>
      </c>
      <c r="BD604" s="27" t="str">
        <f>IF(C604="","",MAX($BD$3:BD603)+1)</f>
        <v/>
      </c>
      <c r="BE604" s="27" t="str">
        <f t="shared" ca="1" si="57"/>
        <v/>
      </c>
      <c r="BF604" s="27" t="str">
        <f t="shared" si="58"/>
        <v/>
      </c>
      <c r="BG604" s="27" t="str">
        <f t="shared" ca="1" si="59"/>
        <v/>
      </c>
      <c r="BH604" s="27" t="str">
        <f t="shared" ca="1" si="60"/>
        <v/>
      </c>
    </row>
    <row r="605" spans="1:60" x14ac:dyDescent="0.25">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c r="AE605" s="25"/>
      <c r="AF605" s="25"/>
      <c r="AG605" s="25"/>
      <c r="AH605" s="25"/>
      <c r="AI605" s="25"/>
      <c r="AJ605" s="25"/>
      <c r="AK605" s="25"/>
      <c r="AL605" s="25"/>
      <c r="AM605" s="25"/>
      <c r="AN605" s="25"/>
      <c r="AO605" s="25"/>
      <c r="AP605" s="25"/>
      <c r="AQ605" s="25"/>
      <c r="AR605" s="25"/>
      <c r="AS605" s="25"/>
      <c r="AT605" s="25"/>
      <c r="AU605" s="25"/>
      <c r="AV605" s="25"/>
      <c r="AW605" s="25"/>
      <c r="AX605" s="25"/>
      <c r="AY605" s="25"/>
      <c r="AZ605" s="25"/>
      <c r="BB605" s="27" t="str">
        <f t="shared" ca="1" si="55"/>
        <v/>
      </c>
      <c r="BC605" s="27" t="str">
        <f t="shared" ca="1" si="56"/>
        <v/>
      </c>
      <c r="BD605" s="27" t="str">
        <f>IF(C605="","",MAX($BD$3:BD604)+1)</f>
        <v/>
      </c>
      <c r="BE605" s="27" t="str">
        <f t="shared" ca="1" si="57"/>
        <v/>
      </c>
      <c r="BF605" s="27" t="str">
        <f t="shared" si="58"/>
        <v/>
      </c>
      <c r="BG605" s="27" t="str">
        <f t="shared" ca="1" si="59"/>
        <v/>
      </c>
      <c r="BH605" s="27" t="str">
        <f t="shared" ca="1" si="60"/>
        <v/>
      </c>
    </row>
    <row r="606" spans="1:60" x14ac:dyDescent="0.25">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c r="AE606" s="25"/>
      <c r="AF606" s="25"/>
      <c r="AG606" s="25"/>
      <c r="AH606" s="25"/>
      <c r="AI606" s="25"/>
      <c r="AJ606" s="25"/>
      <c r="AK606" s="25"/>
      <c r="AL606" s="25"/>
      <c r="AM606" s="25"/>
      <c r="AN606" s="25"/>
      <c r="AO606" s="25"/>
      <c r="AP606" s="25"/>
      <c r="AQ606" s="25"/>
      <c r="AR606" s="25"/>
      <c r="AS606" s="25"/>
      <c r="AT606" s="25"/>
      <c r="AU606" s="25"/>
      <c r="AV606" s="25"/>
      <c r="AW606" s="25"/>
      <c r="AX606" s="25"/>
      <c r="AY606" s="25"/>
      <c r="AZ606" s="25"/>
      <c r="BB606" s="27" t="str">
        <f t="shared" ca="1" si="55"/>
        <v/>
      </c>
      <c r="BC606" s="27" t="str">
        <f t="shared" ca="1" si="56"/>
        <v/>
      </c>
      <c r="BD606" s="27" t="str">
        <f>IF(C606="","",MAX($BD$3:BD605)+1)</f>
        <v/>
      </c>
      <c r="BE606" s="27" t="str">
        <f t="shared" ca="1" si="57"/>
        <v/>
      </c>
      <c r="BF606" s="27" t="str">
        <f t="shared" si="58"/>
        <v/>
      </c>
      <c r="BG606" s="27" t="str">
        <f t="shared" ca="1" si="59"/>
        <v/>
      </c>
      <c r="BH606" s="27" t="str">
        <f t="shared" ca="1" si="60"/>
        <v/>
      </c>
    </row>
    <row r="607" spans="1:60" x14ac:dyDescent="0.25">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c r="AE607" s="25"/>
      <c r="AF607" s="25"/>
      <c r="AG607" s="25"/>
      <c r="AH607" s="25"/>
      <c r="AI607" s="25"/>
      <c r="AJ607" s="25"/>
      <c r="AK607" s="25"/>
      <c r="AL607" s="25"/>
      <c r="AM607" s="25"/>
      <c r="AN607" s="25"/>
      <c r="AO607" s="25"/>
      <c r="AP607" s="25"/>
      <c r="AQ607" s="25"/>
      <c r="AR607" s="25"/>
      <c r="AS607" s="25"/>
      <c r="AT607" s="25"/>
      <c r="AU607" s="25"/>
      <c r="AV607" s="25"/>
      <c r="AW607" s="25"/>
      <c r="AX607" s="25"/>
      <c r="AY607" s="25"/>
      <c r="AZ607" s="25"/>
      <c r="BB607" s="27" t="str">
        <f t="shared" ca="1" si="55"/>
        <v/>
      </c>
      <c r="BC607" s="27" t="str">
        <f t="shared" ca="1" si="56"/>
        <v/>
      </c>
      <c r="BD607" s="27" t="str">
        <f>IF(C607="","",MAX($BD$3:BD606)+1)</f>
        <v/>
      </c>
      <c r="BE607" s="27" t="str">
        <f t="shared" ca="1" si="57"/>
        <v/>
      </c>
      <c r="BF607" s="27" t="str">
        <f t="shared" si="58"/>
        <v/>
      </c>
      <c r="BG607" s="27" t="str">
        <f t="shared" ca="1" si="59"/>
        <v/>
      </c>
      <c r="BH607" s="27" t="str">
        <f t="shared" ca="1" si="60"/>
        <v/>
      </c>
    </row>
    <row r="608" spans="1:60" x14ac:dyDescent="0.25">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c r="AQ608" s="25"/>
      <c r="AR608" s="25"/>
      <c r="AS608" s="25"/>
      <c r="AT608" s="25"/>
      <c r="AU608" s="25"/>
      <c r="AV608" s="25"/>
      <c r="AW608" s="25"/>
      <c r="AX608" s="25"/>
      <c r="AY608" s="25"/>
      <c r="AZ608" s="25"/>
      <c r="BB608" s="27" t="str">
        <f t="shared" ca="1" si="55"/>
        <v/>
      </c>
      <c r="BC608" s="27" t="str">
        <f t="shared" ca="1" si="56"/>
        <v/>
      </c>
      <c r="BD608" s="27" t="str">
        <f>IF(C608="","",MAX($BD$3:BD607)+1)</f>
        <v/>
      </c>
      <c r="BE608" s="27" t="str">
        <f t="shared" ca="1" si="57"/>
        <v/>
      </c>
      <c r="BF608" s="27" t="str">
        <f t="shared" si="58"/>
        <v/>
      </c>
      <c r="BG608" s="27" t="str">
        <f t="shared" ca="1" si="59"/>
        <v/>
      </c>
      <c r="BH608" s="27" t="str">
        <f t="shared" ca="1" si="60"/>
        <v/>
      </c>
    </row>
    <row r="609" spans="1:60" x14ac:dyDescent="0.25">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c r="AT609" s="25"/>
      <c r="AU609" s="25"/>
      <c r="AV609" s="25"/>
      <c r="AW609" s="25"/>
      <c r="AX609" s="25"/>
      <c r="AY609" s="25"/>
      <c r="AZ609" s="25"/>
      <c r="BB609" s="27" t="str">
        <f t="shared" ca="1" si="55"/>
        <v/>
      </c>
      <c r="BC609" s="27" t="str">
        <f t="shared" ca="1" si="56"/>
        <v/>
      </c>
      <c r="BD609" s="27" t="str">
        <f>IF(C609="","",MAX($BD$3:BD608)+1)</f>
        <v/>
      </c>
      <c r="BE609" s="27" t="str">
        <f t="shared" ca="1" si="57"/>
        <v/>
      </c>
      <c r="BF609" s="27" t="str">
        <f t="shared" si="58"/>
        <v/>
      </c>
      <c r="BG609" s="27" t="str">
        <f t="shared" ca="1" si="59"/>
        <v/>
      </c>
      <c r="BH609" s="27" t="str">
        <f t="shared" ca="1" si="60"/>
        <v/>
      </c>
    </row>
    <row r="610" spans="1:60" x14ac:dyDescent="0.25">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c r="AE610" s="25"/>
      <c r="AF610" s="25"/>
      <c r="AG610" s="25"/>
      <c r="AH610" s="25"/>
      <c r="AI610" s="25"/>
      <c r="AJ610" s="25"/>
      <c r="AK610" s="25"/>
      <c r="AL610" s="25"/>
      <c r="AM610" s="25"/>
      <c r="AN610" s="25"/>
      <c r="AO610" s="25"/>
      <c r="AP610" s="25"/>
      <c r="AQ610" s="25"/>
      <c r="AR610" s="25"/>
      <c r="AS610" s="25"/>
      <c r="AT610" s="25"/>
      <c r="AU610" s="25"/>
      <c r="AV610" s="25"/>
      <c r="AW610" s="25"/>
      <c r="AX610" s="25"/>
      <c r="AY610" s="25"/>
      <c r="AZ610" s="25"/>
      <c r="BB610" s="27" t="str">
        <f t="shared" ca="1" si="55"/>
        <v/>
      </c>
      <c r="BC610" s="27" t="str">
        <f t="shared" ca="1" si="56"/>
        <v/>
      </c>
      <c r="BD610" s="27" t="str">
        <f>IF(C610="","",MAX($BD$3:BD609)+1)</f>
        <v/>
      </c>
      <c r="BE610" s="27" t="str">
        <f t="shared" ca="1" si="57"/>
        <v/>
      </c>
      <c r="BF610" s="27" t="str">
        <f t="shared" si="58"/>
        <v/>
      </c>
      <c r="BG610" s="27" t="str">
        <f t="shared" ca="1" si="59"/>
        <v/>
      </c>
      <c r="BH610" s="27" t="str">
        <f t="shared" ca="1" si="60"/>
        <v/>
      </c>
    </row>
    <row r="611" spans="1:60" x14ac:dyDescent="0.25">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c r="AE611" s="25"/>
      <c r="AF611" s="25"/>
      <c r="AG611" s="25"/>
      <c r="AH611" s="25"/>
      <c r="AI611" s="25"/>
      <c r="AJ611" s="25"/>
      <c r="AK611" s="25"/>
      <c r="AL611" s="25"/>
      <c r="AM611" s="25"/>
      <c r="AN611" s="25"/>
      <c r="AO611" s="25"/>
      <c r="AP611" s="25"/>
      <c r="AQ611" s="25"/>
      <c r="AR611" s="25"/>
      <c r="AS611" s="25"/>
      <c r="AT611" s="25"/>
      <c r="AU611" s="25"/>
      <c r="AV611" s="25"/>
      <c r="AW611" s="25"/>
      <c r="AX611" s="25"/>
      <c r="AY611" s="25"/>
      <c r="AZ611" s="25"/>
      <c r="BB611" s="27" t="str">
        <f t="shared" ca="1" si="55"/>
        <v/>
      </c>
      <c r="BC611" s="27" t="str">
        <f t="shared" ca="1" si="56"/>
        <v/>
      </c>
      <c r="BD611" s="27" t="str">
        <f>IF(C611="","",MAX($BD$3:BD610)+1)</f>
        <v/>
      </c>
      <c r="BE611" s="27" t="str">
        <f t="shared" ca="1" si="57"/>
        <v/>
      </c>
      <c r="BF611" s="27" t="str">
        <f t="shared" si="58"/>
        <v/>
      </c>
      <c r="BG611" s="27" t="str">
        <f t="shared" ca="1" si="59"/>
        <v/>
      </c>
      <c r="BH611" s="27" t="str">
        <f t="shared" ca="1" si="60"/>
        <v/>
      </c>
    </row>
    <row r="612" spans="1:60" x14ac:dyDescent="0.25">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B612" s="27" t="str">
        <f t="shared" ca="1" si="55"/>
        <v/>
      </c>
      <c r="BC612" s="27" t="str">
        <f t="shared" ca="1" si="56"/>
        <v/>
      </c>
      <c r="BD612" s="27" t="str">
        <f>IF(C612="","",MAX($BD$3:BD611)+1)</f>
        <v/>
      </c>
      <c r="BE612" s="27" t="str">
        <f t="shared" ca="1" si="57"/>
        <v/>
      </c>
      <c r="BF612" s="27" t="str">
        <f t="shared" si="58"/>
        <v/>
      </c>
      <c r="BG612" s="27" t="str">
        <f t="shared" ca="1" si="59"/>
        <v/>
      </c>
      <c r="BH612" s="27" t="str">
        <f t="shared" ca="1" si="60"/>
        <v/>
      </c>
    </row>
    <row r="613" spans="1:60" x14ac:dyDescent="0.25">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c r="AE613" s="25"/>
      <c r="AF613" s="25"/>
      <c r="AG613" s="25"/>
      <c r="AH613" s="25"/>
      <c r="AI613" s="25"/>
      <c r="AJ613" s="25"/>
      <c r="AK613" s="25"/>
      <c r="AL613" s="25"/>
      <c r="AM613" s="25"/>
      <c r="AN613" s="25"/>
      <c r="AO613" s="25"/>
      <c r="AP613" s="25"/>
      <c r="AQ613" s="25"/>
      <c r="AR613" s="25"/>
      <c r="AS613" s="25"/>
      <c r="AT613" s="25"/>
      <c r="AU613" s="25"/>
      <c r="AV613" s="25"/>
      <c r="AW613" s="25"/>
      <c r="AX613" s="25"/>
      <c r="AY613" s="25"/>
      <c r="AZ613" s="25"/>
      <c r="BB613" s="27" t="str">
        <f t="shared" ca="1" si="55"/>
        <v/>
      </c>
      <c r="BC613" s="27" t="str">
        <f t="shared" ca="1" si="56"/>
        <v/>
      </c>
      <c r="BD613" s="27" t="str">
        <f>IF(C613="","",MAX($BD$3:BD612)+1)</f>
        <v/>
      </c>
      <c r="BE613" s="27" t="str">
        <f t="shared" ca="1" si="57"/>
        <v/>
      </c>
      <c r="BF613" s="27" t="str">
        <f t="shared" si="58"/>
        <v/>
      </c>
      <c r="BG613" s="27" t="str">
        <f t="shared" ca="1" si="59"/>
        <v/>
      </c>
      <c r="BH613" s="27" t="str">
        <f t="shared" ca="1" si="60"/>
        <v/>
      </c>
    </row>
    <row r="614" spans="1:60" x14ac:dyDescent="0.25">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c r="AE614" s="25"/>
      <c r="AF614" s="25"/>
      <c r="AG614" s="25"/>
      <c r="AH614" s="25"/>
      <c r="AI614" s="25"/>
      <c r="AJ614" s="25"/>
      <c r="AK614" s="25"/>
      <c r="AL614" s="25"/>
      <c r="AM614" s="25"/>
      <c r="AN614" s="25"/>
      <c r="AO614" s="25"/>
      <c r="AP614" s="25"/>
      <c r="AQ614" s="25"/>
      <c r="AR614" s="25"/>
      <c r="AS614" s="25"/>
      <c r="AT614" s="25"/>
      <c r="AU614" s="25"/>
      <c r="AV614" s="25"/>
      <c r="AW614" s="25"/>
      <c r="AX614" s="25"/>
      <c r="AY614" s="25"/>
      <c r="AZ614" s="25"/>
      <c r="BB614" s="27" t="str">
        <f t="shared" ca="1" si="55"/>
        <v/>
      </c>
      <c r="BC614" s="27" t="str">
        <f t="shared" ca="1" si="56"/>
        <v/>
      </c>
      <c r="BD614" s="27" t="str">
        <f>IF(C614="","",MAX($BD$3:BD613)+1)</f>
        <v/>
      </c>
      <c r="BE614" s="27" t="str">
        <f t="shared" ca="1" si="57"/>
        <v/>
      </c>
      <c r="BF614" s="27" t="str">
        <f t="shared" si="58"/>
        <v/>
      </c>
      <c r="BG614" s="27" t="str">
        <f t="shared" ca="1" si="59"/>
        <v/>
      </c>
      <c r="BH614" s="27" t="str">
        <f t="shared" ca="1" si="60"/>
        <v/>
      </c>
    </row>
    <row r="615" spans="1:60" x14ac:dyDescent="0.25">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c r="AE615" s="25"/>
      <c r="AF615" s="25"/>
      <c r="AG615" s="25"/>
      <c r="AH615" s="25"/>
      <c r="AI615" s="25"/>
      <c r="AJ615" s="25"/>
      <c r="AK615" s="25"/>
      <c r="AL615" s="25"/>
      <c r="AM615" s="25"/>
      <c r="AN615" s="25"/>
      <c r="AO615" s="25"/>
      <c r="AP615" s="25"/>
      <c r="AQ615" s="25"/>
      <c r="AR615" s="25"/>
      <c r="AS615" s="25"/>
      <c r="AT615" s="25"/>
      <c r="AU615" s="25"/>
      <c r="AV615" s="25"/>
      <c r="AW615" s="25"/>
      <c r="AX615" s="25"/>
      <c r="AY615" s="25"/>
      <c r="AZ615" s="25"/>
      <c r="BB615" s="27" t="str">
        <f t="shared" ca="1" si="55"/>
        <v/>
      </c>
      <c r="BC615" s="27" t="str">
        <f t="shared" ca="1" si="56"/>
        <v/>
      </c>
      <c r="BD615" s="27" t="str">
        <f>IF(C615="","",MAX($BD$3:BD614)+1)</f>
        <v/>
      </c>
      <c r="BE615" s="27" t="str">
        <f t="shared" ca="1" si="57"/>
        <v/>
      </c>
      <c r="BF615" s="27" t="str">
        <f t="shared" si="58"/>
        <v/>
      </c>
      <c r="BG615" s="27" t="str">
        <f t="shared" ca="1" si="59"/>
        <v/>
      </c>
      <c r="BH615" s="27" t="str">
        <f t="shared" ca="1" si="60"/>
        <v/>
      </c>
    </row>
    <row r="616" spans="1:60" x14ac:dyDescent="0.25">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c r="AE616" s="25"/>
      <c r="AF616" s="25"/>
      <c r="AG616" s="25"/>
      <c r="AH616" s="25"/>
      <c r="AI616" s="25"/>
      <c r="AJ616" s="25"/>
      <c r="AK616" s="25"/>
      <c r="AL616" s="25"/>
      <c r="AM616" s="25"/>
      <c r="AN616" s="25"/>
      <c r="AO616" s="25"/>
      <c r="AP616" s="25"/>
      <c r="AQ616" s="25"/>
      <c r="AR616" s="25"/>
      <c r="AS616" s="25"/>
      <c r="AT616" s="25"/>
      <c r="AU616" s="25"/>
      <c r="AV616" s="25"/>
      <c r="AW616" s="25"/>
      <c r="AX616" s="25"/>
      <c r="AY616" s="25"/>
      <c r="AZ616" s="25"/>
      <c r="BB616" s="27" t="str">
        <f t="shared" ca="1" si="55"/>
        <v/>
      </c>
      <c r="BC616" s="27" t="str">
        <f t="shared" ca="1" si="56"/>
        <v/>
      </c>
      <c r="BD616" s="27" t="str">
        <f>IF(C616="","",MAX($BD$3:BD615)+1)</f>
        <v/>
      </c>
      <c r="BE616" s="27" t="str">
        <f t="shared" ca="1" si="57"/>
        <v/>
      </c>
      <c r="BF616" s="27" t="str">
        <f t="shared" si="58"/>
        <v/>
      </c>
      <c r="BG616" s="27" t="str">
        <f t="shared" ca="1" si="59"/>
        <v/>
      </c>
      <c r="BH616" s="27" t="str">
        <f t="shared" ca="1" si="60"/>
        <v/>
      </c>
    </row>
    <row r="617" spans="1:60" x14ac:dyDescent="0.25">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c r="AE617" s="25"/>
      <c r="AF617" s="25"/>
      <c r="AG617" s="25"/>
      <c r="AH617" s="25"/>
      <c r="AI617" s="25"/>
      <c r="AJ617" s="25"/>
      <c r="AK617" s="25"/>
      <c r="AL617" s="25"/>
      <c r="AM617" s="25"/>
      <c r="AN617" s="25"/>
      <c r="AO617" s="25"/>
      <c r="AP617" s="25"/>
      <c r="AQ617" s="25"/>
      <c r="AR617" s="25"/>
      <c r="AS617" s="25"/>
      <c r="AT617" s="25"/>
      <c r="AU617" s="25"/>
      <c r="AV617" s="25"/>
      <c r="AW617" s="25"/>
      <c r="AX617" s="25"/>
      <c r="AY617" s="25"/>
      <c r="AZ617" s="25"/>
      <c r="BB617" s="27" t="str">
        <f t="shared" ca="1" si="55"/>
        <v/>
      </c>
      <c r="BC617" s="27" t="str">
        <f t="shared" ca="1" si="56"/>
        <v/>
      </c>
      <c r="BD617" s="27" t="str">
        <f>IF(C617="","",MAX($BD$3:BD616)+1)</f>
        <v/>
      </c>
      <c r="BE617" s="27" t="str">
        <f t="shared" ca="1" si="57"/>
        <v/>
      </c>
      <c r="BF617" s="27" t="str">
        <f t="shared" si="58"/>
        <v/>
      </c>
      <c r="BG617" s="27" t="str">
        <f t="shared" ca="1" si="59"/>
        <v/>
      </c>
      <c r="BH617" s="27" t="str">
        <f t="shared" ca="1" si="60"/>
        <v/>
      </c>
    </row>
    <row r="618" spans="1:60" x14ac:dyDescent="0.25">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c r="AE618" s="25"/>
      <c r="AF618" s="25"/>
      <c r="AG618" s="25"/>
      <c r="AH618" s="25"/>
      <c r="AI618" s="25"/>
      <c r="AJ618" s="25"/>
      <c r="AK618" s="25"/>
      <c r="AL618" s="25"/>
      <c r="AM618" s="25"/>
      <c r="AN618" s="25"/>
      <c r="AO618" s="25"/>
      <c r="AP618" s="25"/>
      <c r="AQ618" s="25"/>
      <c r="AR618" s="25"/>
      <c r="AS618" s="25"/>
      <c r="AT618" s="25"/>
      <c r="AU618" s="25"/>
      <c r="AV618" s="25"/>
      <c r="AW618" s="25"/>
      <c r="AX618" s="25"/>
      <c r="AY618" s="25"/>
      <c r="AZ618" s="25"/>
      <c r="BB618" s="27" t="str">
        <f t="shared" ca="1" si="55"/>
        <v/>
      </c>
      <c r="BC618" s="27" t="str">
        <f t="shared" ca="1" si="56"/>
        <v/>
      </c>
      <c r="BD618" s="27" t="str">
        <f>IF(C618="","",MAX($BD$3:BD617)+1)</f>
        <v/>
      </c>
      <c r="BE618" s="27" t="str">
        <f t="shared" ca="1" si="57"/>
        <v/>
      </c>
      <c r="BF618" s="27" t="str">
        <f t="shared" si="58"/>
        <v/>
      </c>
      <c r="BG618" s="27" t="str">
        <f t="shared" ca="1" si="59"/>
        <v/>
      </c>
      <c r="BH618" s="27" t="str">
        <f t="shared" ca="1" si="60"/>
        <v/>
      </c>
    </row>
    <row r="619" spans="1:60" x14ac:dyDescent="0.25">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c r="AE619" s="25"/>
      <c r="AF619" s="25"/>
      <c r="AG619" s="25"/>
      <c r="AH619" s="25"/>
      <c r="AI619" s="25"/>
      <c r="AJ619" s="25"/>
      <c r="AK619" s="25"/>
      <c r="AL619" s="25"/>
      <c r="AM619" s="25"/>
      <c r="AN619" s="25"/>
      <c r="AO619" s="25"/>
      <c r="AP619" s="25"/>
      <c r="AQ619" s="25"/>
      <c r="AR619" s="25"/>
      <c r="AS619" s="25"/>
      <c r="AT619" s="25"/>
      <c r="AU619" s="25"/>
      <c r="AV619" s="25"/>
      <c r="AW619" s="25"/>
      <c r="AX619" s="25"/>
      <c r="AY619" s="25"/>
      <c r="AZ619" s="25"/>
      <c r="BB619" s="27" t="str">
        <f t="shared" ca="1" si="55"/>
        <v/>
      </c>
      <c r="BC619" s="27" t="str">
        <f t="shared" ca="1" si="56"/>
        <v/>
      </c>
      <c r="BD619" s="27" t="str">
        <f>IF(C619="","",MAX($BD$3:BD618)+1)</f>
        <v/>
      </c>
      <c r="BE619" s="27" t="str">
        <f t="shared" ca="1" si="57"/>
        <v/>
      </c>
      <c r="BF619" s="27" t="str">
        <f t="shared" si="58"/>
        <v/>
      </c>
      <c r="BG619" s="27" t="str">
        <f t="shared" ca="1" si="59"/>
        <v/>
      </c>
      <c r="BH619" s="27" t="str">
        <f t="shared" ca="1" si="60"/>
        <v/>
      </c>
    </row>
    <row r="620" spans="1:60" x14ac:dyDescent="0.25">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c r="AE620" s="25"/>
      <c r="AF620" s="25"/>
      <c r="AG620" s="25"/>
      <c r="AH620" s="25"/>
      <c r="AI620" s="25"/>
      <c r="AJ620" s="25"/>
      <c r="AK620" s="25"/>
      <c r="AL620" s="25"/>
      <c r="AM620" s="25"/>
      <c r="AN620" s="25"/>
      <c r="AO620" s="25"/>
      <c r="AP620" s="25"/>
      <c r="AQ620" s="25"/>
      <c r="AR620" s="25"/>
      <c r="AS620" s="25"/>
      <c r="AT620" s="25"/>
      <c r="AU620" s="25"/>
      <c r="AV620" s="25"/>
      <c r="AW620" s="25"/>
      <c r="AX620" s="25"/>
      <c r="AY620" s="25"/>
      <c r="AZ620" s="25"/>
      <c r="BB620" s="27" t="str">
        <f t="shared" ca="1" si="55"/>
        <v/>
      </c>
      <c r="BC620" s="27" t="str">
        <f t="shared" ca="1" si="56"/>
        <v/>
      </c>
      <c r="BD620" s="27" t="str">
        <f>IF(C620="","",MAX($BD$3:BD619)+1)</f>
        <v/>
      </c>
      <c r="BE620" s="27" t="str">
        <f t="shared" ca="1" si="57"/>
        <v/>
      </c>
      <c r="BF620" s="27" t="str">
        <f t="shared" si="58"/>
        <v/>
      </c>
      <c r="BG620" s="27" t="str">
        <f t="shared" ca="1" si="59"/>
        <v/>
      </c>
      <c r="BH620" s="27" t="str">
        <f t="shared" ca="1" si="60"/>
        <v/>
      </c>
    </row>
    <row r="621" spans="1:60" x14ac:dyDescent="0.25">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c r="AE621" s="25"/>
      <c r="AF621" s="25"/>
      <c r="AG621" s="25"/>
      <c r="AH621" s="25"/>
      <c r="AI621" s="25"/>
      <c r="AJ621" s="25"/>
      <c r="AK621" s="25"/>
      <c r="AL621" s="25"/>
      <c r="AM621" s="25"/>
      <c r="AN621" s="25"/>
      <c r="AO621" s="25"/>
      <c r="AP621" s="25"/>
      <c r="AQ621" s="25"/>
      <c r="AR621" s="25"/>
      <c r="AS621" s="25"/>
      <c r="AT621" s="25"/>
      <c r="AU621" s="25"/>
      <c r="AV621" s="25"/>
      <c r="AW621" s="25"/>
      <c r="AX621" s="25"/>
      <c r="AY621" s="25"/>
      <c r="AZ621" s="25"/>
      <c r="BB621" s="27" t="str">
        <f t="shared" ca="1" si="55"/>
        <v/>
      </c>
      <c r="BC621" s="27" t="str">
        <f t="shared" ca="1" si="56"/>
        <v/>
      </c>
      <c r="BD621" s="27" t="str">
        <f>IF(C621="","",MAX($BD$3:BD620)+1)</f>
        <v/>
      </c>
      <c r="BE621" s="27" t="str">
        <f t="shared" ca="1" si="57"/>
        <v/>
      </c>
      <c r="BF621" s="27" t="str">
        <f t="shared" si="58"/>
        <v/>
      </c>
      <c r="BG621" s="27" t="str">
        <f t="shared" ca="1" si="59"/>
        <v/>
      </c>
      <c r="BH621" s="27" t="str">
        <f t="shared" ca="1" si="60"/>
        <v/>
      </c>
    </row>
    <row r="622" spans="1:60" x14ac:dyDescent="0.25">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5"/>
      <c r="AJ622" s="25"/>
      <c r="AK622" s="25"/>
      <c r="AL622" s="25"/>
      <c r="AM622" s="25"/>
      <c r="AN622" s="25"/>
      <c r="AO622" s="25"/>
      <c r="AP622" s="25"/>
      <c r="AQ622" s="25"/>
      <c r="AR622" s="25"/>
      <c r="AS622" s="25"/>
      <c r="AT622" s="25"/>
      <c r="AU622" s="25"/>
      <c r="AV622" s="25"/>
      <c r="AW622" s="25"/>
      <c r="AX622" s="25"/>
      <c r="AY622" s="25"/>
      <c r="AZ622" s="25"/>
      <c r="BB622" s="27" t="str">
        <f t="shared" ca="1" si="55"/>
        <v/>
      </c>
      <c r="BC622" s="27" t="str">
        <f t="shared" ca="1" si="56"/>
        <v/>
      </c>
      <c r="BD622" s="27" t="str">
        <f>IF(C622="","",MAX($BD$3:BD621)+1)</f>
        <v/>
      </c>
      <c r="BE622" s="27" t="str">
        <f t="shared" ca="1" si="57"/>
        <v/>
      </c>
      <c r="BF622" s="27" t="str">
        <f t="shared" si="58"/>
        <v/>
      </c>
      <c r="BG622" s="27" t="str">
        <f t="shared" ca="1" si="59"/>
        <v/>
      </c>
      <c r="BH622" s="27" t="str">
        <f t="shared" ca="1" si="60"/>
        <v/>
      </c>
    </row>
    <row r="623" spans="1:60" x14ac:dyDescent="0.25">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c r="AE623" s="25"/>
      <c r="AF623" s="25"/>
      <c r="AG623" s="25"/>
      <c r="AH623" s="25"/>
      <c r="AI623" s="25"/>
      <c r="AJ623" s="25"/>
      <c r="AK623" s="25"/>
      <c r="AL623" s="25"/>
      <c r="AM623" s="25"/>
      <c r="AN623" s="25"/>
      <c r="AO623" s="25"/>
      <c r="AP623" s="25"/>
      <c r="AQ623" s="25"/>
      <c r="AR623" s="25"/>
      <c r="AS623" s="25"/>
      <c r="AT623" s="25"/>
      <c r="AU623" s="25"/>
      <c r="AV623" s="25"/>
      <c r="AW623" s="25"/>
      <c r="AX623" s="25"/>
      <c r="AY623" s="25"/>
      <c r="AZ623" s="25"/>
      <c r="BB623" s="27" t="str">
        <f t="shared" ca="1" si="55"/>
        <v/>
      </c>
      <c r="BC623" s="27" t="str">
        <f t="shared" ca="1" si="56"/>
        <v/>
      </c>
      <c r="BD623" s="27" t="str">
        <f>IF(C623="","",MAX($BD$3:BD622)+1)</f>
        <v/>
      </c>
      <c r="BE623" s="27" t="str">
        <f t="shared" ca="1" si="57"/>
        <v/>
      </c>
      <c r="BF623" s="27" t="str">
        <f t="shared" si="58"/>
        <v/>
      </c>
      <c r="BG623" s="27" t="str">
        <f t="shared" ca="1" si="59"/>
        <v/>
      </c>
      <c r="BH623" s="27" t="str">
        <f t="shared" ca="1" si="60"/>
        <v/>
      </c>
    </row>
    <row r="624" spans="1:60" x14ac:dyDescent="0.25">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c r="AE624" s="25"/>
      <c r="AF624" s="25"/>
      <c r="AG624" s="25"/>
      <c r="AH624" s="25"/>
      <c r="AI624" s="25"/>
      <c r="AJ624" s="25"/>
      <c r="AK624" s="25"/>
      <c r="AL624" s="25"/>
      <c r="AM624" s="25"/>
      <c r="AN624" s="25"/>
      <c r="AO624" s="25"/>
      <c r="AP624" s="25"/>
      <c r="AQ624" s="25"/>
      <c r="AR624" s="25"/>
      <c r="AS624" s="25"/>
      <c r="AT624" s="25"/>
      <c r="AU624" s="25"/>
      <c r="AV624" s="25"/>
      <c r="AW624" s="25"/>
      <c r="AX624" s="25"/>
      <c r="AY624" s="25"/>
      <c r="AZ624" s="25"/>
      <c r="BB624" s="27" t="str">
        <f t="shared" ca="1" si="55"/>
        <v/>
      </c>
      <c r="BC624" s="27" t="str">
        <f t="shared" ca="1" si="56"/>
        <v/>
      </c>
      <c r="BD624" s="27" t="str">
        <f>IF(C624="","",MAX($BD$3:BD623)+1)</f>
        <v/>
      </c>
      <c r="BE624" s="27" t="str">
        <f t="shared" ca="1" si="57"/>
        <v/>
      </c>
      <c r="BF624" s="27" t="str">
        <f t="shared" si="58"/>
        <v/>
      </c>
      <c r="BG624" s="27" t="str">
        <f t="shared" ca="1" si="59"/>
        <v/>
      </c>
      <c r="BH624" s="27" t="str">
        <f t="shared" ca="1" si="60"/>
        <v/>
      </c>
    </row>
    <row r="625" spans="1:60" x14ac:dyDescent="0.25">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c r="AE625" s="25"/>
      <c r="AF625" s="25"/>
      <c r="AG625" s="25"/>
      <c r="AH625" s="25"/>
      <c r="AI625" s="25"/>
      <c r="AJ625" s="25"/>
      <c r="AK625" s="25"/>
      <c r="AL625" s="25"/>
      <c r="AM625" s="25"/>
      <c r="AN625" s="25"/>
      <c r="AO625" s="25"/>
      <c r="AP625" s="25"/>
      <c r="AQ625" s="25"/>
      <c r="AR625" s="25"/>
      <c r="AS625" s="25"/>
      <c r="AT625" s="25"/>
      <c r="AU625" s="25"/>
      <c r="AV625" s="25"/>
      <c r="AW625" s="25"/>
      <c r="AX625" s="25"/>
      <c r="AY625" s="25"/>
      <c r="AZ625" s="25"/>
      <c r="BB625" s="27" t="str">
        <f t="shared" ca="1" si="55"/>
        <v/>
      </c>
      <c r="BC625" s="27" t="str">
        <f t="shared" ca="1" si="56"/>
        <v/>
      </c>
      <c r="BD625" s="27" t="str">
        <f>IF(C625="","",MAX($BD$3:BD624)+1)</f>
        <v/>
      </c>
      <c r="BE625" s="27" t="str">
        <f t="shared" ca="1" si="57"/>
        <v/>
      </c>
      <c r="BF625" s="27" t="str">
        <f t="shared" si="58"/>
        <v/>
      </c>
      <c r="BG625" s="27" t="str">
        <f t="shared" ca="1" si="59"/>
        <v/>
      </c>
      <c r="BH625" s="27" t="str">
        <f t="shared" ca="1" si="60"/>
        <v/>
      </c>
    </row>
    <row r="626" spans="1:60" x14ac:dyDescent="0.25">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c r="AE626" s="25"/>
      <c r="AF626" s="25"/>
      <c r="AG626" s="25"/>
      <c r="AH626" s="25"/>
      <c r="AI626" s="25"/>
      <c r="AJ626" s="25"/>
      <c r="AK626" s="25"/>
      <c r="AL626" s="25"/>
      <c r="AM626" s="25"/>
      <c r="AN626" s="25"/>
      <c r="AO626" s="25"/>
      <c r="AP626" s="25"/>
      <c r="AQ626" s="25"/>
      <c r="AR626" s="25"/>
      <c r="AS626" s="25"/>
      <c r="AT626" s="25"/>
      <c r="AU626" s="25"/>
      <c r="AV626" s="25"/>
      <c r="AW626" s="25"/>
      <c r="AX626" s="25"/>
      <c r="AY626" s="25"/>
      <c r="AZ626" s="25"/>
      <c r="BB626" s="27" t="str">
        <f t="shared" ca="1" si="55"/>
        <v/>
      </c>
      <c r="BC626" s="27" t="str">
        <f t="shared" ca="1" si="56"/>
        <v/>
      </c>
      <c r="BD626" s="27" t="str">
        <f>IF(C626="","",MAX($BD$3:BD625)+1)</f>
        <v/>
      </c>
      <c r="BE626" s="27" t="str">
        <f t="shared" ca="1" si="57"/>
        <v/>
      </c>
      <c r="BF626" s="27" t="str">
        <f t="shared" si="58"/>
        <v/>
      </c>
      <c r="BG626" s="27" t="str">
        <f t="shared" ca="1" si="59"/>
        <v/>
      </c>
      <c r="BH626" s="27" t="str">
        <f t="shared" ca="1" si="60"/>
        <v/>
      </c>
    </row>
    <row r="627" spans="1:60" x14ac:dyDescent="0.25">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c r="AE627" s="25"/>
      <c r="AF627" s="25"/>
      <c r="AG627" s="25"/>
      <c r="AH627" s="25"/>
      <c r="AI627" s="25"/>
      <c r="AJ627" s="25"/>
      <c r="AK627" s="25"/>
      <c r="AL627" s="25"/>
      <c r="AM627" s="25"/>
      <c r="AN627" s="25"/>
      <c r="AO627" s="25"/>
      <c r="AP627" s="25"/>
      <c r="AQ627" s="25"/>
      <c r="AR627" s="25"/>
      <c r="AS627" s="25"/>
      <c r="AT627" s="25"/>
      <c r="AU627" s="25"/>
      <c r="AV627" s="25"/>
      <c r="AW627" s="25"/>
      <c r="AX627" s="25"/>
      <c r="AY627" s="25"/>
      <c r="AZ627" s="25"/>
      <c r="BB627" s="27" t="str">
        <f t="shared" ca="1" si="55"/>
        <v/>
      </c>
      <c r="BC627" s="27" t="str">
        <f t="shared" ca="1" si="56"/>
        <v/>
      </c>
      <c r="BD627" s="27" t="str">
        <f>IF(C627="","",MAX($BD$3:BD626)+1)</f>
        <v/>
      </c>
      <c r="BE627" s="27" t="str">
        <f t="shared" ca="1" si="57"/>
        <v/>
      </c>
      <c r="BF627" s="27" t="str">
        <f t="shared" si="58"/>
        <v/>
      </c>
      <c r="BG627" s="27" t="str">
        <f t="shared" ca="1" si="59"/>
        <v/>
      </c>
      <c r="BH627" s="27" t="str">
        <f t="shared" ca="1" si="60"/>
        <v/>
      </c>
    </row>
    <row r="628" spans="1:60" x14ac:dyDescent="0.25">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c r="AE628" s="25"/>
      <c r="AF628" s="25"/>
      <c r="AG628" s="25"/>
      <c r="AH628" s="25"/>
      <c r="AI628" s="25"/>
      <c r="AJ628" s="25"/>
      <c r="AK628" s="25"/>
      <c r="AL628" s="25"/>
      <c r="AM628" s="25"/>
      <c r="AN628" s="25"/>
      <c r="AO628" s="25"/>
      <c r="AP628" s="25"/>
      <c r="AQ628" s="25"/>
      <c r="AR628" s="25"/>
      <c r="AS628" s="25"/>
      <c r="AT628" s="25"/>
      <c r="AU628" s="25"/>
      <c r="AV628" s="25"/>
      <c r="AW628" s="25"/>
      <c r="AX628" s="25"/>
      <c r="AY628" s="25"/>
      <c r="AZ628" s="25"/>
      <c r="BB628" s="27" t="str">
        <f t="shared" ca="1" si="55"/>
        <v/>
      </c>
      <c r="BC628" s="27" t="str">
        <f t="shared" ca="1" si="56"/>
        <v/>
      </c>
      <c r="BD628" s="27" t="str">
        <f>IF(C628="","",MAX($BD$3:BD627)+1)</f>
        <v/>
      </c>
      <c r="BE628" s="27" t="str">
        <f t="shared" ca="1" si="57"/>
        <v/>
      </c>
      <c r="BF628" s="27" t="str">
        <f t="shared" si="58"/>
        <v/>
      </c>
      <c r="BG628" s="27" t="str">
        <f t="shared" ca="1" si="59"/>
        <v/>
      </c>
      <c r="BH628" s="27" t="str">
        <f t="shared" ca="1" si="60"/>
        <v/>
      </c>
    </row>
    <row r="629" spans="1:60" x14ac:dyDescent="0.25">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c r="AE629" s="25"/>
      <c r="AF629" s="25"/>
      <c r="AG629" s="25"/>
      <c r="AH629" s="25"/>
      <c r="AI629" s="25"/>
      <c r="AJ629" s="25"/>
      <c r="AK629" s="25"/>
      <c r="AL629" s="25"/>
      <c r="AM629" s="25"/>
      <c r="AN629" s="25"/>
      <c r="AO629" s="25"/>
      <c r="AP629" s="25"/>
      <c r="AQ629" s="25"/>
      <c r="AR629" s="25"/>
      <c r="AS629" s="25"/>
      <c r="AT629" s="25"/>
      <c r="AU629" s="25"/>
      <c r="AV629" s="25"/>
      <c r="AW629" s="25"/>
      <c r="AX629" s="25"/>
      <c r="AY629" s="25"/>
      <c r="AZ629" s="25"/>
      <c r="BB629" s="27" t="str">
        <f t="shared" ca="1" si="55"/>
        <v/>
      </c>
      <c r="BC629" s="27" t="str">
        <f t="shared" ca="1" si="56"/>
        <v/>
      </c>
      <c r="BD629" s="27" t="str">
        <f>IF(C629="","",MAX($BD$3:BD628)+1)</f>
        <v/>
      </c>
      <c r="BE629" s="27" t="str">
        <f t="shared" ca="1" si="57"/>
        <v/>
      </c>
      <c r="BF629" s="27" t="str">
        <f t="shared" si="58"/>
        <v/>
      </c>
      <c r="BG629" s="27" t="str">
        <f t="shared" ca="1" si="59"/>
        <v/>
      </c>
      <c r="BH629" s="27" t="str">
        <f t="shared" ca="1" si="60"/>
        <v/>
      </c>
    </row>
    <row r="630" spans="1:60" x14ac:dyDescent="0.25">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c r="AE630" s="25"/>
      <c r="AF630" s="25"/>
      <c r="AG630" s="25"/>
      <c r="AH630" s="25"/>
      <c r="AI630" s="25"/>
      <c r="AJ630" s="25"/>
      <c r="AK630" s="25"/>
      <c r="AL630" s="25"/>
      <c r="AM630" s="25"/>
      <c r="AN630" s="25"/>
      <c r="AO630" s="25"/>
      <c r="AP630" s="25"/>
      <c r="AQ630" s="25"/>
      <c r="AR630" s="25"/>
      <c r="AS630" s="25"/>
      <c r="AT630" s="25"/>
      <c r="AU630" s="25"/>
      <c r="AV630" s="25"/>
      <c r="AW630" s="25"/>
      <c r="AX630" s="25"/>
      <c r="AY630" s="25"/>
      <c r="AZ630" s="25"/>
      <c r="BB630" s="27" t="str">
        <f t="shared" ca="1" si="55"/>
        <v/>
      </c>
      <c r="BC630" s="27" t="str">
        <f t="shared" ca="1" si="56"/>
        <v/>
      </c>
      <c r="BD630" s="27" t="str">
        <f>IF(C630="","",MAX($BD$3:BD629)+1)</f>
        <v/>
      </c>
      <c r="BE630" s="27" t="str">
        <f t="shared" ca="1" si="57"/>
        <v/>
      </c>
      <c r="BF630" s="27" t="str">
        <f t="shared" si="58"/>
        <v/>
      </c>
      <c r="BG630" s="27" t="str">
        <f t="shared" ca="1" si="59"/>
        <v/>
      </c>
      <c r="BH630" s="27" t="str">
        <f t="shared" ca="1" si="60"/>
        <v/>
      </c>
    </row>
    <row r="631" spans="1:60" x14ac:dyDescent="0.25">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c r="AE631" s="25"/>
      <c r="AF631" s="25"/>
      <c r="AG631" s="25"/>
      <c r="AH631" s="25"/>
      <c r="AI631" s="25"/>
      <c r="AJ631" s="25"/>
      <c r="AK631" s="25"/>
      <c r="AL631" s="25"/>
      <c r="AM631" s="25"/>
      <c r="AN631" s="25"/>
      <c r="AO631" s="25"/>
      <c r="AP631" s="25"/>
      <c r="AQ631" s="25"/>
      <c r="AR631" s="25"/>
      <c r="AS631" s="25"/>
      <c r="AT631" s="25"/>
      <c r="AU631" s="25"/>
      <c r="AV631" s="25"/>
      <c r="AW631" s="25"/>
      <c r="AX631" s="25"/>
      <c r="AY631" s="25"/>
      <c r="AZ631" s="25"/>
      <c r="BB631" s="27" t="str">
        <f t="shared" ca="1" si="55"/>
        <v/>
      </c>
      <c r="BC631" s="27" t="str">
        <f t="shared" ca="1" si="56"/>
        <v/>
      </c>
      <c r="BD631" s="27" t="str">
        <f>IF(C631="","",MAX($BD$3:BD630)+1)</f>
        <v/>
      </c>
      <c r="BE631" s="27" t="str">
        <f t="shared" ca="1" si="57"/>
        <v/>
      </c>
      <c r="BF631" s="27" t="str">
        <f t="shared" si="58"/>
        <v/>
      </c>
      <c r="BG631" s="27" t="str">
        <f t="shared" ca="1" si="59"/>
        <v/>
      </c>
      <c r="BH631" s="27" t="str">
        <f t="shared" ca="1" si="60"/>
        <v/>
      </c>
    </row>
    <row r="632" spans="1:60" x14ac:dyDescent="0.25">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c r="AE632" s="25"/>
      <c r="AF632" s="25"/>
      <c r="AG632" s="25"/>
      <c r="AH632" s="25"/>
      <c r="AI632" s="25"/>
      <c r="AJ632" s="25"/>
      <c r="AK632" s="25"/>
      <c r="AL632" s="25"/>
      <c r="AM632" s="25"/>
      <c r="AN632" s="25"/>
      <c r="AO632" s="25"/>
      <c r="AP632" s="25"/>
      <c r="AQ632" s="25"/>
      <c r="AR632" s="25"/>
      <c r="AS632" s="25"/>
      <c r="AT632" s="25"/>
      <c r="AU632" s="25"/>
      <c r="AV632" s="25"/>
      <c r="AW632" s="25"/>
      <c r="AX632" s="25"/>
      <c r="AY632" s="25"/>
      <c r="AZ632" s="25"/>
      <c r="BB632" s="27" t="str">
        <f t="shared" ca="1" si="55"/>
        <v/>
      </c>
      <c r="BC632" s="27" t="str">
        <f t="shared" ca="1" si="56"/>
        <v/>
      </c>
      <c r="BD632" s="27" t="str">
        <f>IF(C632="","",MAX($BD$3:BD631)+1)</f>
        <v/>
      </c>
      <c r="BE632" s="27" t="str">
        <f t="shared" ca="1" si="57"/>
        <v/>
      </c>
      <c r="BF632" s="27" t="str">
        <f t="shared" si="58"/>
        <v/>
      </c>
      <c r="BG632" s="27" t="str">
        <f t="shared" ca="1" si="59"/>
        <v/>
      </c>
      <c r="BH632" s="27" t="str">
        <f t="shared" ca="1" si="60"/>
        <v/>
      </c>
    </row>
    <row r="633" spans="1:60" x14ac:dyDescent="0.25">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c r="AE633" s="25"/>
      <c r="AF633" s="25"/>
      <c r="AG633" s="25"/>
      <c r="AH633" s="25"/>
      <c r="AI633" s="25"/>
      <c r="AJ633" s="25"/>
      <c r="AK633" s="25"/>
      <c r="AL633" s="25"/>
      <c r="AM633" s="25"/>
      <c r="AN633" s="25"/>
      <c r="AO633" s="25"/>
      <c r="AP633" s="25"/>
      <c r="AQ633" s="25"/>
      <c r="AR633" s="25"/>
      <c r="AS633" s="25"/>
      <c r="AT633" s="25"/>
      <c r="AU633" s="25"/>
      <c r="AV633" s="25"/>
      <c r="AW633" s="25"/>
      <c r="AX633" s="25"/>
      <c r="AY633" s="25"/>
      <c r="AZ633" s="25"/>
      <c r="BB633" s="27" t="str">
        <f t="shared" ca="1" si="55"/>
        <v/>
      </c>
      <c r="BC633" s="27" t="str">
        <f t="shared" ca="1" si="56"/>
        <v/>
      </c>
      <c r="BD633" s="27" t="str">
        <f>IF(C633="","",MAX($BD$3:BD632)+1)</f>
        <v/>
      </c>
      <c r="BE633" s="27" t="str">
        <f t="shared" ca="1" si="57"/>
        <v/>
      </c>
      <c r="BF633" s="27" t="str">
        <f t="shared" si="58"/>
        <v/>
      </c>
      <c r="BG633" s="27" t="str">
        <f t="shared" ca="1" si="59"/>
        <v/>
      </c>
      <c r="BH633" s="27" t="str">
        <f t="shared" ca="1" si="60"/>
        <v/>
      </c>
    </row>
    <row r="634" spans="1:60" x14ac:dyDescent="0.25">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c r="AE634" s="25"/>
      <c r="AF634" s="25"/>
      <c r="AG634" s="25"/>
      <c r="AH634" s="25"/>
      <c r="AI634" s="25"/>
      <c r="AJ634" s="25"/>
      <c r="AK634" s="25"/>
      <c r="AL634" s="25"/>
      <c r="AM634" s="25"/>
      <c r="AN634" s="25"/>
      <c r="AO634" s="25"/>
      <c r="AP634" s="25"/>
      <c r="AQ634" s="25"/>
      <c r="AR634" s="25"/>
      <c r="AS634" s="25"/>
      <c r="AT634" s="25"/>
      <c r="AU634" s="25"/>
      <c r="AV634" s="25"/>
      <c r="AW634" s="25"/>
      <c r="AX634" s="25"/>
      <c r="AY634" s="25"/>
      <c r="AZ634" s="25"/>
      <c r="BB634" s="27" t="str">
        <f t="shared" ca="1" si="55"/>
        <v/>
      </c>
      <c r="BC634" s="27" t="str">
        <f t="shared" ca="1" si="56"/>
        <v/>
      </c>
      <c r="BD634" s="27" t="str">
        <f>IF(C634="","",MAX($BD$3:BD633)+1)</f>
        <v/>
      </c>
      <c r="BE634" s="27" t="str">
        <f t="shared" ca="1" si="57"/>
        <v/>
      </c>
      <c r="BF634" s="27" t="str">
        <f t="shared" si="58"/>
        <v/>
      </c>
      <c r="BG634" s="27" t="str">
        <f t="shared" ca="1" si="59"/>
        <v/>
      </c>
      <c r="BH634" s="27" t="str">
        <f t="shared" ca="1" si="60"/>
        <v/>
      </c>
    </row>
    <row r="635" spans="1:60" x14ac:dyDescent="0.25">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c r="AE635" s="25"/>
      <c r="AF635" s="25"/>
      <c r="AG635" s="25"/>
      <c r="AH635" s="25"/>
      <c r="AI635" s="25"/>
      <c r="AJ635" s="25"/>
      <c r="AK635" s="25"/>
      <c r="AL635" s="25"/>
      <c r="AM635" s="25"/>
      <c r="AN635" s="25"/>
      <c r="AO635" s="25"/>
      <c r="AP635" s="25"/>
      <c r="AQ635" s="25"/>
      <c r="AR635" s="25"/>
      <c r="AS635" s="25"/>
      <c r="AT635" s="25"/>
      <c r="AU635" s="25"/>
      <c r="AV635" s="25"/>
      <c r="AW635" s="25"/>
      <c r="AX635" s="25"/>
      <c r="AY635" s="25"/>
      <c r="AZ635" s="25"/>
      <c r="BB635" s="27" t="str">
        <f t="shared" ca="1" si="55"/>
        <v/>
      </c>
      <c r="BC635" s="27" t="str">
        <f t="shared" ca="1" si="56"/>
        <v/>
      </c>
      <c r="BD635" s="27" t="str">
        <f>IF(C635="","",MAX($BD$3:BD634)+1)</f>
        <v/>
      </c>
      <c r="BE635" s="27" t="str">
        <f t="shared" ca="1" si="57"/>
        <v/>
      </c>
      <c r="BF635" s="27" t="str">
        <f t="shared" si="58"/>
        <v/>
      </c>
      <c r="BG635" s="27" t="str">
        <f t="shared" ca="1" si="59"/>
        <v/>
      </c>
      <c r="BH635" s="27" t="str">
        <f t="shared" ca="1" si="60"/>
        <v/>
      </c>
    </row>
    <row r="636" spans="1:60" x14ac:dyDescent="0.25">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c r="AE636" s="25"/>
      <c r="AF636" s="25"/>
      <c r="AG636" s="25"/>
      <c r="AH636" s="25"/>
      <c r="AI636" s="25"/>
      <c r="AJ636" s="25"/>
      <c r="AK636" s="25"/>
      <c r="AL636" s="25"/>
      <c r="AM636" s="25"/>
      <c r="AN636" s="25"/>
      <c r="AO636" s="25"/>
      <c r="AP636" s="25"/>
      <c r="AQ636" s="25"/>
      <c r="AR636" s="25"/>
      <c r="AS636" s="25"/>
      <c r="AT636" s="25"/>
      <c r="AU636" s="25"/>
      <c r="AV636" s="25"/>
      <c r="AW636" s="25"/>
      <c r="AX636" s="25"/>
      <c r="AY636" s="25"/>
      <c r="AZ636" s="25"/>
      <c r="BB636" s="27" t="str">
        <f t="shared" ca="1" si="55"/>
        <v/>
      </c>
      <c r="BC636" s="27" t="str">
        <f t="shared" ca="1" si="56"/>
        <v/>
      </c>
      <c r="BD636" s="27" t="str">
        <f>IF(C636="","",MAX($BD$3:BD635)+1)</f>
        <v/>
      </c>
      <c r="BE636" s="27" t="str">
        <f t="shared" ca="1" si="57"/>
        <v/>
      </c>
      <c r="BF636" s="27" t="str">
        <f t="shared" si="58"/>
        <v/>
      </c>
      <c r="BG636" s="27" t="str">
        <f t="shared" ca="1" si="59"/>
        <v/>
      </c>
      <c r="BH636" s="27" t="str">
        <f t="shared" ca="1" si="60"/>
        <v/>
      </c>
    </row>
    <row r="637" spans="1:60" x14ac:dyDescent="0.25">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c r="AE637" s="25"/>
      <c r="AF637" s="25"/>
      <c r="AG637" s="25"/>
      <c r="AH637" s="25"/>
      <c r="AI637" s="25"/>
      <c r="AJ637" s="25"/>
      <c r="AK637" s="25"/>
      <c r="AL637" s="25"/>
      <c r="AM637" s="25"/>
      <c r="AN637" s="25"/>
      <c r="AO637" s="25"/>
      <c r="AP637" s="25"/>
      <c r="AQ637" s="25"/>
      <c r="AR637" s="25"/>
      <c r="AS637" s="25"/>
      <c r="AT637" s="25"/>
      <c r="AU637" s="25"/>
      <c r="AV637" s="25"/>
      <c r="AW637" s="25"/>
      <c r="AX637" s="25"/>
      <c r="AY637" s="25"/>
      <c r="AZ637" s="25"/>
      <c r="BB637" s="27" t="str">
        <f t="shared" ca="1" si="55"/>
        <v/>
      </c>
      <c r="BC637" s="27" t="str">
        <f t="shared" ca="1" si="56"/>
        <v/>
      </c>
      <c r="BD637" s="27" t="str">
        <f>IF(C637="","",MAX($BD$3:BD636)+1)</f>
        <v/>
      </c>
      <c r="BE637" s="27" t="str">
        <f t="shared" ca="1" si="57"/>
        <v/>
      </c>
      <c r="BF637" s="27" t="str">
        <f t="shared" si="58"/>
        <v/>
      </c>
      <c r="BG637" s="27" t="str">
        <f t="shared" ca="1" si="59"/>
        <v/>
      </c>
      <c r="BH637" s="27" t="str">
        <f t="shared" ca="1" si="60"/>
        <v/>
      </c>
    </row>
    <row r="638" spans="1:60" x14ac:dyDescent="0.25">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c r="AE638" s="25"/>
      <c r="AF638" s="25"/>
      <c r="AG638" s="25"/>
      <c r="AH638" s="25"/>
      <c r="AI638" s="25"/>
      <c r="AJ638" s="25"/>
      <c r="AK638" s="25"/>
      <c r="AL638" s="25"/>
      <c r="AM638" s="25"/>
      <c r="AN638" s="25"/>
      <c r="AO638" s="25"/>
      <c r="AP638" s="25"/>
      <c r="AQ638" s="25"/>
      <c r="AR638" s="25"/>
      <c r="AS638" s="25"/>
      <c r="AT638" s="25"/>
      <c r="AU638" s="25"/>
      <c r="AV638" s="25"/>
      <c r="AW638" s="25"/>
      <c r="AX638" s="25"/>
      <c r="AY638" s="25"/>
      <c r="AZ638" s="25"/>
      <c r="BB638" s="27" t="str">
        <f t="shared" ca="1" si="55"/>
        <v/>
      </c>
      <c r="BC638" s="27" t="str">
        <f t="shared" ca="1" si="56"/>
        <v/>
      </c>
      <c r="BD638" s="27" t="str">
        <f>IF(C638="","",MAX($BD$3:BD637)+1)</f>
        <v/>
      </c>
      <c r="BE638" s="27" t="str">
        <f t="shared" ca="1" si="57"/>
        <v/>
      </c>
      <c r="BF638" s="27" t="str">
        <f t="shared" si="58"/>
        <v/>
      </c>
      <c r="BG638" s="27" t="str">
        <f t="shared" ca="1" si="59"/>
        <v/>
      </c>
      <c r="BH638" s="27" t="str">
        <f t="shared" ca="1" si="60"/>
        <v/>
      </c>
    </row>
    <row r="639" spans="1:60" x14ac:dyDescent="0.25">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c r="AE639" s="25"/>
      <c r="AF639" s="25"/>
      <c r="AG639" s="25"/>
      <c r="AH639" s="25"/>
      <c r="AI639" s="25"/>
      <c r="AJ639" s="25"/>
      <c r="AK639" s="25"/>
      <c r="AL639" s="25"/>
      <c r="AM639" s="25"/>
      <c r="AN639" s="25"/>
      <c r="AO639" s="25"/>
      <c r="AP639" s="25"/>
      <c r="AQ639" s="25"/>
      <c r="AR639" s="25"/>
      <c r="AS639" s="25"/>
      <c r="AT639" s="25"/>
      <c r="AU639" s="25"/>
      <c r="AV639" s="25"/>
      <c r="AW639" s="25"/>
      <c r="AX639" s="25"/>
      <c r="AY639" s="25"/>
      <c r="AZ639" s="25"/>
      <c r="BB639" s="27" t="str">
        <f t="shared" ca="1" si="55"/>
        <v/>
      </c>
      <c r="BC639" s="27" t="str">
        <f t="shared" ca="1" si="56"/>
        <v/>
      </c>
      <c r="BD639" s="27" t="str">
        <f>IF(C639="","",MAX($BD$3:BD638)+1)</f>
        <v/>
      </c>
      <c r="BE639" s="27" t="str">
        <f t="shared" ca="1" si="57"/>
        <v/>
      </c>
      <c r="BF639" s="27" t="str">
        <f t="shared" si="58"/>
        <v/>
      </c>
      <c r="BG639" s="27" t="str">
        <f t="shared" ca="1" si="59"/>
        <v/>
      </c>
      <c r="BH639" s="27" t="str">
        <f t="shared" ca="1" si="60"/>
        <v/>
      </c>
    </row>
    <row r="640" spans="1:60" x14ac:dyDescent="0.25">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c r="AQ640" s="25"/>
      <c r="AR640" s="25"/>
      <c r="AS640" s="25"/>
      <c r="AT640" s="25"/>
      <c r="AU640" s="25"/>
      <c r="AV640" s="25"/>
      <c r="AW640" s="25"/>
      <c r="AX640" s="25"/>
      <c r="AY640" s="25"/>
      <c r="AZ640" s="25"/>
      <c r="BB640" s="27" t="str">
        <f t="shared" ca="1" si="55"/>
        <v/>
      </c>
      <c r="BC640" s="27" t="str">
        <f t="shared" ca="1" si="56"/>
        <v/>
      </c>
      <c r="BD640" s="27" t="str">
        <f>IF(C640="","",MAX($BD$3:BD639)+1)</f>
        <v/>
      </c>
      <c r="BE640" s="27" t="str">
        <f t="shared" ca="1" si="57"/>
        <v/>
      </c>
      <c r="BF640" s="27" t="str">
        <f t="shared" si="58"/>
        <v/>
      </c>
      <c r="BG640" s="27" t="str">
        <f t="shared" ca="1" si="59"/>
        <v/>
      </c>
      <c r="BH640" s="27" t="str">
        <f t="shared" ca="1" si="60"/>
        <v/>
      </c>
    </row>
    <row r="641" spans="1:60" x14ac:dyDescent="0.25">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c r="AQ641" s="25"/>
      <c r="AR641" s="25"/>
      <c r="AS641" s="25"/>
      <c r="AT641" s="25"/>
      <c r="AU641" s="25"/>
      <c r="AV641" s="25"/>
      <c r="AW641" s="25"/>
      <c r="AX641" s="25"/>
      <c r="AY641" s="25"/>
      <c r="AZ641" s="25"/>
      <c r="BB641" s="27" t="str">
        <f t="shared" ca="1" si="55"/>
        <v/>
      </c>
      <c r="BC641" s="27" t="str">
        <f t="shared" ca="1" si="56"/>
        <v/>
      </c>
      <c r="BD641" s="27" t="str">
        <f>IF(C641="","",MAX($BD$3:BD640)+1)</f>
        <v/>
      </c>
      <c r="BE641" s="27" t="str">
        <f t="shared" ca="1" si="57"/>
        <v/>
      </c>
      <c r="BF641" s="27" t="str">
        <f t="shared" si="58"/>
        <v/>
      </c>
      <c r="BG641" s="27" t="str">
        <f t="shared" ca="1" si="59"/>
        <v/>
      </c>
      <c r="BH641" s="27" t="str">
        <f t="shared" ca="1" si="60"/>
        <v/>
      </c>
    </row>
    <row r="642" spans="1:60" x14ac:dyDescent="0.25">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c r="AE642" s="25"/>
      <c r="AF642" s="25"/>
      <c r="AG642" s="25"/>
      <c r="AH642" s="25"/>
      <c r="AI642" s="25"/>
      <c r="AJ642" s="25"/>
      <c r="AK642" s="25"/>
      <c r="AL642" s="25"/>
      <c r="AM642" s="25"/>
      <c r="AN642" s="25"/>
      <c r="AO642" s="25"/>
      <c r="AP642" s="25"/>
      <c r="AQ642" s="25"/>
      <c r="AR642" s="25"/>
      <c r="AS642" s="25"/>
      <c r="AT642" s="25"/>
      <c r="AU642" s="25"/>
      <c r="AV642" s="25"/>
      <c r="AW642" s="25"/>
      <c r="AX642" s="25"/>
      <c r="AY642" s="25"/>
      <c r="AZ642" s="25"/>
      <c r="BB642" s="27" t="str">
        <f t="shared" ca="1" si="55"/>
        <v/>
      </c>
      <c r="BC642" s="27" t="str">
        <f t="shared" ca="1" si="56"/>
        <v/>
      </c>
      <c r="BD642" s="27" t="str">
        <f>IF(C642="","",MAX($BD$3:BD641)+1)</f>
        <v/>
      </c>
      <c r="BE642" s="27" t="str">
        <f t="shared" ca="1" si="57"/>
        <v/>
      </c>
      <c r="BF642" s="27" t="str">
        <f t="shared" si="58"/>
        <v/>
      </c>
      <c r="BG642" s="27" t="str">
        <f t="shared" ca="1" si="59"/>
        <v/>
      </c>
      <c r="BH642" s="27" t="str">
        <f t="shared" ca="1" si="60"/>
        <v/>
      </c>
    </row>
    <row r="643" spans="1:60" x14ac:dyDescent="0.25">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c r="AT643" s="25"/>
      <c r="AU643" s="25"/>
      <c r="AV643" s="25"/>
      <c r="AW643" s="25"/>
      <c r="AX643" s="25"/>
      <c r="AY643" s="25"/>
      <c r="AZ643" s="25"/>
      <c r="BB643" s="27" t="str">
        <f t="shared" ca="1" si="55"/>
        <v/>
      </c>
      <c r="BC643" s="27" t="str">
        <f t="shared" ca="1" si="56"/>
        <v/>
      </c>
      <c r="BD643" s="27" t="str">
        <f>IF(C643="","",MAX($BD$3:BD642)+1)</f>
        <v/>
      </c>
      <c r="BE643" s="27" t="str">
        <f t="shared" ca="1" si="57"/>
        <v/>
      </c>
      <c r="BF643" s="27" t="str">
        <f t="shared" si="58"/>
        <v/>
      </c>
      <c r="BG643" s="27" t="str">
        <f t="shared" ca="1" si="59"/>
        <v/>
      </c>
      <c r="BH643" s="27" t="str">
        <f t="shared" ca="1" si="60"/>
        <v/>
      </c>
    </row>
    <row r="644" spans="1:60" x14ac:dyDescent="0.25">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c r="AT644" s="25"/>
      <c r="AU644" s="25"/>
      <c r="AV644" s="25"/>
      <c r="AW644" s="25"/>
      <c r="AX644" s="25"/>
      <c r="AY644" s="25"/>
      <c r="AZ644" s="25"/>
      <c r="BB644" s="27" t="str">
        <f t="shared" ca="1" si="55"/>
        <v/>
      </c>
      <c r="BC644" s="27" t="str">
        <f t="shared" ca="1" si="56"/>
        <v/>
      </c>
      <c r="BD644" s="27" t="str">
        <f>IF(C644="","",MAX($BD$3:BD643)+1)</f>
        <v/>
      </c>
      <c r="BE644" s="27" t="str">
        <f t="shared" ca="1" si="57"/>
        <v/>
      </c>
      <c r="BF644" s="27" t="str">
        <f t="shared" si="58"/>
        <v/>
      </c>
      <c r="BG644" s="27" t="str">
        <f t="shared" ca="1" si="59"/>
        <v/>
      </c>
      <c r="BH644" s="27" t="str">
        <f t="shared" ca="1" si="60"/>
        <v/>
      </c>
    </row>
    <row r="645" spans="1:60" x14ac:dyDescent="0.25">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c r="AT645" s="25"/>
      <c r="AU645" s="25"/>
      <c r="AV645" s="25"/>
      <c r="AW645" s="25"/>
      <c r="AX645" s="25"/>
      <c r="AY645" s="25"/>
      <c r="AZ645" s="25"/>
      <c r="BB645" s="27" t="str">
        <f t="shared" ref="BB645:BB708" ca="1" si="61">IFERROR(IF(INDIRECT("Plate"&amp;A645&amp;"_S!"&amp;CHAR(RIGHT(B645,LEN(B645)-1)+65)&amp;CODE(LEFT(B645,1))-58)="",IF(C645="",0,1),0),"")</f>
        <v/>
      </c>
      <c r="BC645" s="27" t="str">
        <f t="shared" ref="BC645:BC708" ca="1" si="62">IFERROR(IF(INDIRECT("Plate"&amp;A645&amp;"_G!"&amp;CHAR(RIGHT(B645,LEN(B645)-1)+65)&amp;CODE(LEFT(B645,1))-58)="",IF(C645="",0,1),0),"")</f>
        <v/>
      </c>
      <c r="BD645" s="27" t="str">
        <f>IF(C645="","",MAX($BD$3:BD644)+1)</f>
        <v/>
      </c>
      <c r="BE645" s="27" t="str">
        <f t="shared" ref="BE645:BE708" ca="1" si="63">IF(BD645="","",CELL("row",BD645))</f>
        <v/>
      </c>
      <c r="BF645" s="27" t="str">
        <f t="shared" ref="BF645:BF708" si="64">A645&amp;B645</f>
        <v/>
      </c>
      <c r="BG645" s="27" t="str">
        <f t="shared" ref="BG645:BG708" ca="1" si="65">IF(OR(BB645=1,BC645=1),BF645,"")</f>
        <v/>
      </c>
      <c r="BH645" s="27" t="str">
        <f t="shared" ref="BH645:BH708" ca="1" si="66">BH644&amp;IF(BG645="",""," "&amp;BG645)</f>
        <v/>
      </c>
    </row>
    <row r="646" spans="1:60" x14ac:dyDescent="0.25">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c r="AT646" s="25"/>
      <c r="AU646" s="25"/>
      <c r="AV646" s="25"/>
      <c r="AW646" s="25"/>
      <c r="AX646" s="25"/>
      <c r="AY646" s="25"/>
      <c r="AZ646" s="25"/>
      <c r="BB646" s="27" t="str">
        <f t="shared" ca="1" si="61"/>
        <v/>
      </c>
      <c r="BC646" s="27" t="str">
        <f t="shared" ca="1" si="62"/>
        <v/>
      </c>
      <c r="BD646" s="27" t="str">
        <f>IF(C646="","",MAX($BD$3:BD645)+1)</f>
        <v/>
      </c>
      <c r="BE646" s="27" t="str">
        <f t="shared" ca="1" si="63"/>
        <v/>
      </c>
      <c r="BF646" s="27" t="str">
        <f t="shared" si="64"/>
        <v/>
      </c>
      <c r="BG646" s="27" t="str">
        <f t="shared" ca="1" si="65"/>
        <v/>
      </c>
      <c r="BH646" s="27" t="str">
        <f t="shared" ca="1" si="66"/>
        <v/>
      </c>
    </row>
    <row r="647" spans="1:60" x14ac:dyDescent="0.25">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c r="AT647" s="25"/>
      <c r="AU647" s="25"/>
      <c r="AV647" s="25"/>
      <c r="AW647" s="25"/>
      <c r="AX647" s="25"/>
      <c r="AY647" s="25"/>
      <c r="AZ647" s="25"/>
      <c r="BB647" s="27" t="str">
        <f t="shared" ca="1" si="61"/>
        <v/>
      </c>
      <c r="BC647" s="27" t="str">
        <f t="shared" ca="1" si="62"/>
        <v/>
      </c>
      <c r="BD647" s="27" t="str">
        <f>IF(C647="","",MAX($BD$3:BD646)+1)</f>
        <v/>
      </c>
      <c r="BE647" s="27" t="str">
        <f t="shared" ca="1" si="63"/>
        <v/>
      </c>
      <c r="BF647" s="27" t="str">
        <f t="shared" si="64"/>
        <v/>
      </c>
      <c r="BG647" s="27" t="str">
        <f t="shared" ca="1" si="65"/>
        <v/>
      </c>
      <c r="BH647" s="27" t="str">
        <f t="shared" ca="1" si="66"/>
        <v/>
      </c>
    </row>
    <row r="648" spans="1:60" x14ac:dyDescent="0.25">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c r="AT648" s="25"/>
      <c r="AU648" s="25"/>
      <c r="AV648" s="25"/>
      <c r="AW648" s="25"/>
      <c r="AX648" s="25"/>
      <c r="AY648" s="25"/>
      <c r="AZ648" s="25"/>
      <c r="BB648" s="27" t="str">
        <f t="shared" ca="1" si="61"/>
        <v/>
      </c>
      <c r="BC648" s="27" t="str">
        <f t="shared" ca="1" si="62"/>
        <v/>
      </c>
      <c r="BD648" s="27" t="str">
        <f>IF(C648="","",MAX($BD$3:BD647)+1)</f>
        <v/>
      </c>
      <c r="BE648" s="27" t="str">
        <f t="shared" ca="1" si="63"/>
        <v/>
      </c>
      <c r="BF648" s="27" t="str">
        <f t="shared" si="64"/>
        <v/>
      </c>
      <c r="BG648" s="27" t="str">
        <f t="shared" ca="1" si="65"/>
        <v/>
      </c>
      <c r="BH648" s="27" t="str">
        <f t="shared" ca="1" si="66"/>
        <v/>
      </c>
    </row>
    <row r="649" spans="1:60" x14ac:dyDescent="0.25">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c r="AE649" s="25"/>
      <c r="AF649" s="25"/>
      <c r="AG649" s="25"/>
      <c r="AH649" s="25"/>
      <c r="AI649" s="25"/>
      <c r="AJ649" s="25"/>
      <c r="AK649" s="25"/>
      <c r="AL649" s="25"/>
      <c r="AM649" s="25"/>
      <c r="AN649" s="25"/>
      <c r="AO649" s="25"/>
      <c r="AP649" s="25"/>
      <c r="AQ649" s="25"/>
      <c r="AR649" s="25"/>
      <c r="AS649" s="25"/>
      <c r="AT649" s="25"/>
      <c r="AU649" s="25"/>
      <c r="AV649" s="25"/>
      <c r="AW649" s="25"/>
      <c r="AX649" s="25"/>
      <c r="AY649" s="25"/>
      <c r="AZ649" s="25"/>
      <c r="BB649" s="27" t="str">
        <f t="shared" ca="1" si="61"/>
        <v/>
      </c>
      <c r="BC649" s="27" t="str">
        <f t="shared" ca="1" si="62"/>
        <v/>
      </c>
      <c r="BD649" s="27" t="str">
        <f>IF(C649="","",MAX($BD$3:BD648)+1)</f>
        <v/>
      </c>
      <c r="BE649" s="27" t="str">
        <f t="shared" ca="1" si="63"/>
        <v/>
      </c>
      <c r="BF649" s="27" t="str">
        <f t="shared" si="64"/>
        <v/>
      </c>
      <c r="BG649" s="27" t="str">
        <f t="shared" ca="1" si="65"/>
        <v/>
      </c>
      <c r="BH649" s="27" t="str">
        <f t="shared" ca="1" si="66"/>
        <v/>
      </c>
    </row>
    <row r="650" spans="1:60" x14ac:dyDescent="0.25">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c r="AE650" s="25"/>
      <c r="AF650" s="25"/>
      <c r="AG650" s="25"/>
      <c r="AH650" s="25"/>
      <c r="AI650" s="25"/>
      <c r="AJ650" s="25"/>
      <c r="AK650" s="25"/>
      <c r="AL650" s="25"/>
      <c r="AM650" s="25"/>
      <c r="AN650" s="25"/>
      <c r="AO650" s="25"/>
      <c r="AP650" s="25"/>
      <c r="AQ650" s="25"/>
      <c r="AR650" s="25"/>
      <c r="AS650" s="25"/>
      <c r="AT650" s="25"/>
      <c r="AU650" s="25"/>
      <c r="AV650" s="25"/>
      <c r="AW650" s="25"/>
      <c r="AX650" s="25"/>
      <c r="AY650" s="25"/>
      <c r="AZ650" s="25"/>
      <c r="BB650" s="27" t="str">
        <f t="shared" ca="1" si="61"/>
        <v/>
      </c>
      <c r="BC650" s="27" t="str">
        <f t="shared" ca="1" si="62"/>
        <v/>
      </c>
      <c r="BD650" s="27" t="str">
        <f>IF(C650="","",MAX($BD$3:BD649)+1)</f>
        <v/>
      </c>
      <c r="BE650" s="27" t="str">
        <f t="shared" ca="1" si="63"/>
        <v/>
      </c>
      <c r="BF650" s="27" t="str">
        <f t="shared" si="64"/>
        <v/>
      </c>
      <c r="BG650" s="27" t="str">
        <f t="shared" ca="1" si="65"/>
        <v/>
      </c>
      <c r="BH650" s="27" t="str">
        <f t="shared" ca="1" si="66"/>
        <v/>
      </c>
    </row>
    <row r="651" spans="1:60" x14ac:dyDescent="0.25">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c r="AE651" s="25"/>
      <c r="AF651" s="25"/>
      <c r="AG651" s="25"/>
      <c r="AH651" s="25"/>
      <c r="AI651" s="25"/>
      <c r="AJ651" s="25"/>
      <c r="AK651" s="25"/>
      <c r="AL651" s="25"/>
      <c r="AM651" s="25"/>
      <c r="AN651" s="25"/>
      <c r="AO651" s="25"/>
      <c r="AP651" s="25"/>
      <c r="AQ651" s="25"/>
      <c r="AR651" s="25"/>
      <c r="AS651" s="25"/>
      <c r="AT651" s="25"/>
      <c r="AU651" s="25"/>
      <c r="AV651" s="25"/>
      <c r="AW651" s="25"/>
      <c r="AX651" s="25"/>
      <c r="AY651" s="25"/>
      <c r="AZ651" s="25"/>
      <c r="BB651" s="27" t="str">
        <f t="shared" ca="1" si="61"/>
        <v/>
      </c>
      <c r="BC651" s="27" t="str">
        <f t="shared" ca="1" si="62"/>
        <v/>
      </c>
      <c r="BD651" s="27" t="str">
        <f>IF(C651="","",MAX($BD$3:BD650)+1)</f>
        <v/>
      </c>
      <c r="BE651" s="27" t="str">
        <f t="shared" ca="1" si="63"/>
        <v/>
      </c>
      <c r="BF651" s="27" t="str">
        <f t="shared" si="64"/>
        <v/>
      </c>
      <c r="BG651" s="27" t="str">
        <f t="shared" ca="1" si="65"/>
        <v/>
      </c>
      <c r="BH651" s="27" t="str">
        <f t="shared" ca="1" si="66"/>
        <v/>
      </c>
    </row>
    <row r="652" spans="1:60" x14ac:dyDescent="0.25">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c r="AE652" s="25"/>
      <c r="AF652" s="25"/>
      <c r="AG652" s="25"/>
      <c r="AH652" s="25"/>
      <c r="AI652" s="25"/>
      <c r="AJ652" s="25"/>
      <c r="AK652" s="25"/>
      <c r="AL652" s="25"/>
      <c r="AM652" s="25"/>
      <c r="AN652" s="25"/>
      <c r="AO652" s="25"/>
      <c r="AP652" s="25"/>
      <c r="AQ652" s="25"/>
      <c r="AR652" s="25"/>
      <c r="AS652" s="25"/>
      <c r="AT652" s="25"/>
      <c r="AU652" s="25"/>
      <c r="AV652" s="25"/>
      <c r="AW652" s="25"/>
      <c r="AX652" s="25"/>
      <c r="AY652" s="25"/>
      <c r="AZ652" s="25"/>
      <c r="BB652" s="27" t="str">
        <f t="shared" ca="1" si="61"/>
        <v/>
      </c>
      <c r="BC652" s="27" t="str">
        <f t="shared" ca="1" si="62"/>
        <v/>
      </c>
      <c r="BD652" s="27" t="str">
        <f>IF(C652="","",MAX($BD$3:BD651)+1)</f>
        <v/>
      </c>
      <c r="BE652" s="27" t="str">
        <f t="shared" ca="1" si="63"/>
        <v/>
      </c>
      <c r="BF652" s="27" t="str">
        <f t="shared" si="64"/>
        <v/>
      </c>
      <c r="BG652" s="27" t="str">
        <f t="shared" ca="1" si="65"/>
        <v/>
      </c>
      <c r="BH652" s="27" t="str">
        <f t="shared" ca="1" si="66"/>
        <v/>
      </c>
    </row>
    <row r="653" spans="1:60" x14ac:dyDescent="0.25">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c r="AE653" s="25"/>
      <c r="AF653" s="25"/>
      <c r="AG653" s="25"/>
      <c r="AH653" s="25"/>
      <c r="AI653" s="25"/>
      <c r="AJ653" s="25"/>
      <c r="AK653" s="25"/>
      <c r="AL653" s="25"/>
      <c r="AM653" s="25"/>
      <c r="AN653" s="25"/>
      <c r="AO653" s="25"/>
      <c r="AP653" s="25"/>
      <c r="AQ653" s="25"/>
      <c r="AR653" s="25"/>
      <c r="AS653" s="25"/>
      <c r="AT653" s="25"/>
      <c r="AU653" s="25"/>
      <c r="AV653" s="25"/>
      <c r="AW653" s="25"/>
      <c r="AX653" s="25"/>
      <c r="AY653" s="25"/>
      <c r="AZ653" s="25"/>
      <c r="BB653" s="27" t="str">
        <f t="shared" ca="1" si="61"/>
        <v/>
      </c>
      <c r="BC653" s="27" t="str">
        <f t="shared" ca="1" si="62"/>
        <v/>
      </c>
      <c r="BD653" s="27" t="str">
        <f>IF(C653="","",MAX($BD$3:BD652)+1)</f>
        <v/>
      </c>
      <c r="BE653" s="27" t="str">
        <f t="shared" ca="1" si="63"/>
        <v/>
      </c>
      <c r="BF653" s="27" t="str">
        <f t="shared" si="64"/>
        <v/>
      </c>
      <c r="BG653" s="27" t="str">
        <f t="shared" ca="1" si="65"/>
        <v/>
      </c>
      <c r="BH653" s="27" t="str">
        <f t="shared" ca="1" si="66"/>
        <v/>
      </c>
    </row>
    <row r="654" spans="1:60" x14ac:dyDescent="0.25">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c r="AE654" s="25"/>
      <c r="AF654" s="25"/>
      <c r="AG654" s="25"/>
      <c r="AH654" s="25"/>
      <c r="AI654" s="25"/>
      <c r="AJ654" s="25"/>
      <c r="AK654" s="25"/>
      <c r="AL654" s="25"/>
      <c r="AM654" s="25"/>
      <c r="AN654" s="25"/>
      <c r="AO654" s="25"/>
      <c r="AP654" s="25"/>
      <c r="AQ654" s="25"/>
      <c r="AR654" s="25"/>
      <c r="AS654" s="25"/>
      <c r="AT654" s="25"/>
      <c r="AU654" s="25"/>
      <c r="AV654" s="25"/>
      <c r="AW654" s="25"/>
      <c r="AX654" s="25"/>
      <c r="AY654" s="25"/>
      <c r="AZ654" s="25"/>
      <c r="BB654" s="27" t="str">
        <f t="shared" ca="1" si="61"/>
        <v/>
      </c>
      <c r="BC654" s="27" t="str">
        <f t="shared" ca="1" si="62"/>
        <v/>
      </c>
      <c r="BD654" s="27" t="str">
        <f>IF(C654="","",MAX($BD$3:BD653)+1)</f>
        <v/>
      </c>
      <c r="BE654" s="27" t="str">
        <f t="shared" ca="1" si="63"/>
        <v/>
      </c>
      <c r="BF654" s="27" t="str">
        <f t="shared" si="64"/>
        <v/>
      </c>
      <c r="BG654" s="27" t="str">
        <f t="shared" ca="1" si="65"/>
        <v/>
      </c>
      <c r="BH654" s="27" t="str">
        <f t="shared" ca="1" si="66"/>
        <v/>
      </c>
    </row>
    <row r="655" spans="1:60" x14ac:dyDescent="0.25">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c r="AE655" s="25"/>
      <c r="AF655" s="25"/>
      <c r="AG655" s="25"/>
      <c r="AH655" s="25"/>
      <c r="AI655" s="25"/>
      <c r="AJ655" s="25"/>
      <c r="AK655" s="25"/>
      <c r="AL655" s="25"/>
      <c r="AM655" s="25"/>
      <c r="AN655" s="25"/>
      <c r="AO655" s="25"/>
      <c r="AP655" s="25"/>
      <c r="AQ655" s="25"/>
      <c r="AR655" s="25"/>
      <c r="AS655" s="25"/>
      <c r="AT655" s="25"/>
      <c r="AU655" s="25"/>
      <c r="AV655" s="25"/>
      <c r="AW655" s="25"/>
      <c r="AX655" s="25"/>
      <c r="AY655" s="25"/>
      <c r="AZ655" s="25"/>
      <c r="BB655" s="27" t="str">
        <f t="shared" ca="1" si="61"/>
        <v/>
      </c>
      <c r="BC655" s="27" t="str">
        <f t="shared" ca="1" si="62"/>
        <v/>
      </c>
      <c r="BD655" s="27" t="str">
        <f>IF(C655="","",MAX($BD$3:BD654)+1)</f>
        <v/>
      </c>
      <c r="BE655" s="27" t="str">
        <f t="shared" ca="1" si="63"/>
        <v/>
      </c>
      <c r="BF655" s="27" t="str">
        <f t="shared" si="64"/>
        <v/>
      </c>
      <c r="BG655" s="27" t="str">
        <f t="shared" ca="1" si="65"/>
        <v/>
      </c>
      <c r="BH655" s="27" t="str">
        <f t="shared" ca="1" si="66"/>
        <v/>
      </c>
    </row>
    <row r="656" spans="1:60" x14ac:dyDescent="0.25">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c r="AE656" s="25"/>
      <c r="AF656" s="25"/>
      <c r="AG656" s="25"/>
      <c r="AH656" s="25"/>
      <c r="AI656" s="25"/>
      <c r="AJ656" s="25"/>
      <c r="AK656" s="25"/>
      <c r="AL656" s="25"/>
      <c r="AM656" s="25"/>
      <c r="AN656" s="25"/>
      <c r="AO656" s="25"/>
      <c r="AP656" s="25"/>
      <c r="AQ656" s="25"/>
      <c r="AR656" s="25"/>
      <c r="AS656" s="25"/>
      <c r="AT656" s="25"/>
      <c r="AU656" s="25"/>
      <c r="AV656" s="25"/>
      <c r="AW656" s="25"/>
      <c r="AX656" s="25"/>
      <c r="AY656" s="25"/>
      <c r="AZ656" s="25"/>
      <c r="BB656" s="27" t="str">
        <f t="shared" ca="1" si="61"/>
        <v/>
      </c>
      <c r="BC656" s="27" t="str">
        <f t="shared" ca="1" si="62"/>
        <v/>
      </c>
      <c r="BD656" s="27" t="str">
        <f>IF(C656="","",MAX($BD$3:BD655)+1)</f>
        <v/>
      </c>
      <c r="BE656" s="27" t="str">
        <f t="shared" ca="1" si="63"/>
        <v/>
      </c>
      <c r="BF656" s="27" t="str">
        <f t="shared" si="64"/>
        <v/>
      </c>
      <c r="BG656" s="27" t="str">
        <f t="shared" ca="1" si="65"/>
        <v/>
      </c>
      <c r="BH656" s="27" t="str">
        <f t="shared" ca="1" si="66"/>
        <v/>
      </c>
    </row>
    <row r="657" spans="1:60" x14ac:dyDescent="0.25">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c r="AE657" s="25"/>
      <c r="AF657" s="25"/>
      <c r="AG657" s="25"/>
      <c r="AH657" s="25"/>
      <c r="AI657" s="25"/>
      <c r="AJ657" s="25"/>
      <c r="AK657" s="25"/>
      <c r="AL657" s="25"/>
      <c r="AM657" s="25"/>
      <c r="AN657" s="25"/>
      <c r="AO657" s="25"/>
      <c r="AP657" s="25"/>
      <c r="AQ657" s="25"/>
      <c r="AR657" s="25"/>
      <c r="AS657" s="25"/>
      <c r="AT657" s="25"/>
      <c r="AU657" s="25"/>
      <c r="AV657" s="25"/>
      <c r="AW657" s="25"/>
      <c r="AX657" s="25"/>
      <c r="AY657" s="25"/>
      <c r="AZ657" s="25"/>
      <c r="BB657" s="27" t="str">
        <f t="shared" ca="1" si="61"/>
        <v/>
      </c>
      <c r="BC657" s="27" t="str">
        <f t="shared" ca="1" si="62"/>
        <v/>
      </c>
      <c r="BD657" s="27" t="str">
        <f>IF(C657="","",MAX($BD$3:BD656)+1)</f>
        <v/>
      </c>
      <c r="BE657" s="27" t="str">
        <f t="shared" ca="1" si="63"/>
        <v/>
      </c>
      <c r="BF657" s="27" t="str">
        <f t="shared" si="64"/>
        <v/>
      </c>
      <c r="BG657" s="27" t="str">
        <f t="shared" ca="1" si="65"/>
        <v/>
      </c>
      <c r="BH657" s="27" t="str">
        <f t="shared" ca="1" si="66"/>
        <v/>
      </c>
    </row>
    <row r="658" spans="1:60" x14ac:dyDescent="0.25">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c r="AE658" s="25"/>
      <c r="AF658" s="25"/>
      <c r="AG658" s="25"/>
      <c r="AH658" s="25"/>
      <c r="AI658" s="25"/>
      <c r="AJ658" s="25"/>
      <c r="AK658" s="25"/>
      <c r="AL658" s="25"/>
      <c r="AM658" s="25"/>
      <c r="AN658" s="25"/>
      <c r="AO658" s="25"/>
      <c r="AP658" s="25"/>
      <c r="AQ658" s="25"/>
      <c r="AR658" s="25"/>
      <c r="AS658" s="25"/>
      <c r="AT658" s="25"/>
      <c r="AU658" s="25"/>
      <c r="AV658" s="25"/>
      <c r="AW658" s="25"/>
      <c r="AX658" s="25"/>
      <c r="AY658" s="25"/>
      <c r="AZ658" s="25"/>
      <c r="BB658" s="27" t="str">
        <f t="shared" ca="1" si="61"/>
        <v/>
      </c>
      <c r="BC658" s="27" t="str">
        <f t="shared" ca="1" si="62"/>
        <v/>
      </c>
      <c r="BD658" s="27" t="str">
        <f>IF(C658="","",MAX($BD$3:BD657)+1)</f>
        <v/>
      </c>
      <c r="BE658" s="27" t="str">
        <f t="shared" ca="1" si="63"/>
        <v/>
      </c>
      <c r="BF658" s="27" t="str">
        <f t="shared" si="64"/>
        <v/>
      </c>
      <c r="BG658" s="27" t="str">
        <f t="shared" ca="1" si="65"/>
        <v/>
      </c>
      <c r="BH658" s="27" t="str">
        <f t="shared" ca="1" si="66"/>
        <v/>
      </c>
    </row>
    <row r="659" spans="1:60" x14ac:dyDescent="0.25">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c r="AE659" s="25"/>
      <c r="AF659" s="25"/>
      <c r="AG659" s="25"/>
      <c r="AH659" s="25"/>
      <c r="AI659" s="25"/>
      <c r="AJ659" s="25"/>
      <c r="AK659" s="25"/>
      <c r="AL659" s="25"/>
      <c r="AM659" s="25"/>
      <c r="AN659" s="25"/>
      <c r="AO659" s="25"/>
      <c r="AP659" s="25"/>
      <c r="AQ659" s="25"/>
      <c r="AR659" s="25"/>
      <c r="AS659" s="25"/>
      <c r="AT659" s="25"/>
      <c r="AU659" s="25"/>
      <c r="AV659" s="25"/>
      <c r="AW659" s="25"/>
      <c r="AX659" s="25"/>
      <c r="AY659" s="25"/>
      <c r="AZ659" s="25"/>
      <c r="BB659" s="27" t="str">
        <f t="shared" ca="1" si="61"/>
        <v/>
      </c>
      <c r="BC659" s="27" t="str">
        <f t="shared" ca="1" si="62"/>
        <v/>
      </c>
      <c r="BD659" s="27" t="str">
        <f>IF(C659="","",MAX($BD$3:BD658)+1)</f>
        <v/>
      </c>
      <c r="BE659" s="27" t="str">
        <f t="shared" ca="1" si="63"/>
        <v/>
      </c>
      <c r="BF659" s="27" t="str">
        <f t="shared" si="64"/>
        <v/>
      </c>
      <c r="BG659" s="27" t="str">
        <f t="shared" ca="1" si="65"/>
        <v/>
      </c>
      <c r="BH659" s="27" t="str">
        <f t="shared" ca="1" si="66"/>
        <v/>
      </c>
    </row>
    <row r="660" spans="1:60" x14ac:dyDescent="0.25">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c r="AE660" s="25"/>
      <c r="AF660" s="25"/>
      <c r="AG660" s="25"/>
      <c r="AH660" s="25"/>
      <c r="AI660" s="25"/>
      <c r="AJ660" s="25"/>
      <c r="AK660" s="25"/>
      <c r="AL660" s="25"/>
      <c r="AM660" s="25"/>
      <c r="AN660" s="25"/>
      <c r="AO660" s="25"/>
      <c r="AP660" s="25"/>
      <c r="AQ660" s="25"/>
      <c r="AR660" s="25"/>
      <c r="AS660" s="25"/>
      <c r="AT660" s="25"/>
      <c r="AU660" s="25"/>
      <c r="AV660" s="25"/>
      <c r="AW660" s="25"/>
      <c r="AX660" s="25"/>
      <c r="AY660" s="25"/>
      <c r="AZ660" s="25"/>
      <c r="BB660" s="27" t="str">
        <f t="shared" ca="1" si="61"/>
        <v/>
      </c>
      <c r="BC660" s="27" t="str">
        <f t="shared" ca="1" si="62"/>
        <v/>
      </c>
      <c r="BD660" s="27" t="str">
        <f>IF(C660="","",MAX($BD$3:BD659)+1)</f>
        <v/>
      </c>
      <c r="BE660" s="27" t="str">
        <f t="shared" ca="1" si="63"/>
        <v/>
      </c>
      <c r="BF660" s="27" t="str">
        <f t="shared" si="64"/>
        <v/>
      </c>
      <c r="BG660" s="27" t="str">
        <f t="shared" ca="1" si="65"/>
        <v/>
      </c>
      <c r="BH660" s="27" t="str">
        <f t="shared" ca="1" si="66"/>
        <v/>
      </c>
    </row>
    <row r="661" spans="1:60" x14ac:dyDescent="0.25">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c r="AE661" s="25"/>
      <c r="AF661" s="25"/>
      <c r="AG661" s="25"/>
      <c r="AH661" s="25"/>
      <c r="AI661" s="25"/>
      <c r="AJ661" s="25"/>
      <c r="AK661" s="25"/>
      <c r="AL661" s="25"/>
      <c r="AM661" s="25"/>
      <c r="AN661" s="25"/>
      <c r="AO661" s="25"/>
      <c r="AP661" s="25"/>
      <c r="AQ661" s="25"/>
      <c r="AR661" s="25"/>
      <c r="AS661" s="25"/>
      <c r="AT661" s="25"/>
      <c r="AU661" s="25"/>
      <c r="AV661" s="25"/>
      <c r="AW661" s="25"/>
      <c r="AX661" s="25"/>
      <c r="AY661" s="25"/>
      <c r="AZ661" s="25"/>
      <c r="BB661" s="27" t="str">
        <f t="shared" ca="1" si="61"/>
        <v/>
      </c>
      <c r="BC661" s="27" t="str">
        <f t="shared" ca="1" si="62"/>
        <v/>
      </c>
      <c r="BD661" s="27" t="str">
        <f>IF(C661="","",MAX($BD$3:BD660)+1)</f>
        <v/>
      </c>
      <c r="BE661" s="27" t="str">
        <f t="shared" ca="1" si="63"/>
        <v/>
      </c>
      <c r="BF661" s="27" t="str">
        <f t="shared" si="64"/>
        <v/>
      </c>
      <c r="BG661" s="27" t="str">
        <f t="shared" ca="1" si="65"/>
        <v/>
      </c>
      <c r="BH661" s="27" t="str">
        <f t="shared" ca="1" si="66"/>
        <v/>
      </c>
    </row>
    <row r="662" spans="1:60" x14ac:dyDescent="0.25">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c r="AE662" s="25"/>
      <c r="AF662" s="25"/>
      <c r="AG662" s="25"/>
      <c r="AH662" s="25"/>
      <c r="AI662" s="25"/>
      <c r="AJ662" s="25"/>
      <c r="AK662" s="25"/>
      <c r="AL662" s="25"/>
      <c r="AM662" s="25"/>
      <c r="AN662" s="25"/>
      <c r="AO662" s="25"/>
      <c r="AP662" s="25"/>
      <c r="AQ662" s="25"/>
      <c r="AR662" s="25"/>
      <c r="AS662" s="25"/>
      <c r="AT662" s="25"/>
      <c r="AU662" s="25"/>
      <c r="AV662" s="25"/>
      <c r="AW662" s="25"/>
      <c r="AX662" s="25"/>
      <c r="AY662" s="25"/>
      <c r="AZ662" s="25"/>
      <c r="BB662" s="27" t="str">
        <f t="shared" ca="1" si="61"/>
        <v/>
      </c>
      <c r="BC662" s="27" t="str">
        <f t="shared" ca="1" si="62"/>
        <v/>
      </c>
      <c r="BD662" s="27" t="str">
        <f>IF(C662="","",MAX($BD$3:BD661)+1)</f>
        <v/>
      </c>
      <c r="BE662" s="27" t="str">
        <f t="shared" ca="1" si="63"/>
        <v/>
      </c>
      <c r="BF662" s="27" t="str">
        <f t="shared" si="64"/>
        <v/>
      </c>
      <c r="BG662" s="27" t="str">
        <f t="shared" ca="1" si="65"/>
        <v/>
      </c>
      <c r="BH662" s="27" t="str">
        <f t="shared" ca="1" si="66"/>
        <v/>
      </c>
    </row>
    <row r="663" spans="1:60" x14ac:dyDescent="0.25">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c r="AE663" s="25"/>
      <c r="AF663" s="25"/>
      <c r="AG663" s="25"/>
      <c r="AH663" s="25"/>
      <c r="AI663" s="25"/>
      <c r="AJ663" s="25"/>
      <c r="AK663" s="25"/>
      <c r="AL663" s="25"/>
      <c r="AM663" s="25"/>
      <c r="AN663" s="25"/>
      <c r="AO663" s="25"/>
      <c r="AP663" s="25"/>
      <c r="AQ663" s="25"/>
      <c r="AR663" s="25"/>
      <c r="AS663" s="25"/>
      <c r="AT663" s="25"/>
      <c r="AU663" s="25"/>
      <c r="AV663" s="25"/>
      <c r="AW663" s="25"/>
      <c r="AX663" s="25"/>
      <c r="AY663" s="25"/>
      <c r="AZ663" s="25"/>
      <c r="BB663" s="27" t="str">
        <f t="shared" ca="1" si="61"/>
        <v/>
      </c>
      <c r="BC663" s="27" t="str">
        <f t="shared" ca="1" si="62"/>
        <v/>
      </c>
      <c r="BD663" s="27" t="str">
        <f>IF(C663="","",MAX($BD$3:BD662)+1)</f>
        <v/>
      </c>
      <c r="BE663" s="27" t="str">
        <f t="shared" ca="1" si="63"/>
        <v/>
      </c>
      <c r="BF663" s="27" t="str">
        <f t="shared" si="64"/>
        <v/>
      </c>
      <c r="BG663" s="27" t="str">
        <f t="shared" ca="1" si="65"/>
        <v/>
      </c>
      <c r="BH663" s="27" t="str">
        <f t="shared" ca="1" si="66"/>
        <v/>
      </c>
    </row>
    <row r="664" spans="1:60" x14ac:dyDescent="0.25">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c r="AE664" s="25"/>
      <c r="AF664" s="25"/>
      <c r="AG664" s="25"/>
      <c r="AH664" s="25"/>
      <c r="AI664" s="25"/>
      <c r="AJ664" s="25"/>
      <c r="AK664" s="25"/>
      <c r="AL664" s="25"/>
      <c r="AM664" s="25"/>
      <c r="AN664" s="25"/>
      <c r="AO664" s="25"/>
      <c r="AP664" s="25"/>
      <c r="AQ664" s="25"/>
      <c r="AR664" s="25"/>
      <c r="AS664" s="25"/>
      <c r="AT664" s="25"/>
      <c r="AU664" s="25"/>
      <c r="AV664" s="25"/>
      <c r="AW664" s="25"/>
      <c r="AX664" s="25"/>
      <c r="AY664" s="25"/>
      <c r="AZ664" s="25"/>
      <c r="BB664" s="27" t="str">
        <f t="shared" ca="1" si="61"/>
        <v/>
      </c>
      <c r="BC664" s="27" t="str">
        <f t="shared" ca="1" si="62"/>
        <v/>
      </c>
      <c r="BD664" s="27" t="str">
        <f>IF(C664="","",MAX($BD$3:BD663)+1)</f>
        <v/>
      </c>
      <c r="BE664" s="27" t="str">
        <f t="shared" ca="1" si="63"/>
        <v/>
      </c>
      <c r="BF664" s="27" t="str">
        <f t="shared" si="64"/>
        <v/>
      </c>
      <c r="BG664" s="27" t="str">
        <f t="shared" ca="1" si="65"/>
        <v/>
      </c>
      <c r="BH664" s="27" t="str">
        <f t="shared" ca="1" si="66"/>
        <v/>
      </c>
    </row>
    <row r="665" spans="1:60" x14ac:dyDescent="0.25">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c r="AE665" s="25"/>
      <c r="AF665" s="25"/>
      <c r="AG665" s="25"/>
      <c r="AH665" s="25"/>
      <c r="AI665" s="25"/>
      <c r="AJ665" s="25"/>
      <c r="AK665" s="25"/>
      <c r="AL665" s="25"/>
      <c r="AM665" s="25"/>
      <c r="AN665" s="25"/>
      <c r="AO665" s="25"/>
      <c r="AP665" s="25"/>
      <c r="AQ665" s="25"/>
      <c r="AR665" s="25"/>
      <c r="AS665" s="25"/>
      <c r="AT665" s="25"/>
      <c r="AU665" s="25"/>
      <c r="AV665" s="25"/>
      <c r="AW665" s="25"/>
      <c r="AX665" s="25"/>
      <c r="AY665" s="25"/>
      <c r="AZ665" s="25"/>
      <c r="BB665" s="27" t="str">
        <f t="shared" ca="1" si="61"/>
        <v/>
      </c>
      <c r="BC665" s="27" t="str">
        <f t="shared" ca="1" si="62"/>
        <v/>
      </c>
      <c r="BD665" s="27" t="str">
        <f>IF(C665="","",MAX($BD$3:BD664)+1)</f>
        <v/>
      </c>
      <c r="BE665" s="27" t="str">
        <f t="shared" ca="1" si="63"/>
        <v/>
      </c>
      <c r="BF665" s="27" t="str">
        <f t="shared" si="64"/>
        <v/>
      </c>
      <c r="BG665" s="27" t="str">
        <f t="shared" ca="1" si="65"/>
        <v/>
      </c>
      <c r="BH665" s="27" t="str">
        <f t="shared" ca="1" si="66"/>
        <v/>
      </c>
    </row>
    <row r="666" spans="1:60" x14ac:dyDescent="0.25">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c r="AE666" s="25"/>
      <c r="AF666" s="25"/>
      <c r="AG666" s="25"/>
      <c r="AH666" s="25"/>
      <c r="AI666" s="25"/>
      <c r="AJ666" s="25"/>
      <c r="AK666" s="25"/>
      <c r="AL666" s="25"/>
      <c r="AM666" s="25"/>
      <c r="AN666" s="25"/>
      <c r="AO666" s="25"/>
      <c r="AP666" s="25"/>
      <c r="AQ666" s="25"/>
      <c r="AR666" s="25"/>
      <c r="AS666" s="25"/>
      <c r="AT666" s="25"/>
      <c r="AU666" s="25"/>
      <c r="AV666" s="25"/>
      <c r="AW666" s="25"/>
      <c r="AX666" s="25"/>
      <c r="AY666" s="25"/>
      <c r="AZ666" s="25"/>
      <c r="BB666" s="27" t="str">
        <f t="shared" ca="1" si="61"/>
        <v/>
      </c>
      <c r="BC666" s="27" t="str">
        <f t="shared" ca="1" si="62"/>
        <v/>
      </c>
      <c r="BD666" s="27" t="str">
        <f>IF(C666="","",MAX($BD$3:BD665)+1)</f>
        <v/>
      </c>
      <c r="BE666" s="27" t="str">
        <f t="shared" ca="1" si="63"/>
        <v/>
      </c>
      <c r="BF666" s="27" t="str">
        <f t="shared" si="64"/>
        <v/>
      </c>
      <c r="BG666" s="27" t="str">
        <f t="shared" ca="1" si="65"/>
        <v/>
      </c>
      <c r="BH666" s="27" t="str">
        <f t="shared" ca="1" si="66"/>
        <v/>
      </c>
    </row>
    <row r="667" spans="1:60" x14ac:dyDescent="0.25">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c r="AE667" s="25"/>
      <c r="AF667" s="25"/>
      <c r="AG667" s="25"/>
      <c r="AH667" s="25"/>
      <c r="AI667" s="25"/>
      <c r="AJ667" s="25"/>
      <c r="AK667" s="25"/>
      <c r="AL667" s="25"/>
      <c r="AM667" s="25"/>
      <c r="AN667" s="25"/>
      <c r="AO667" s="25"/>
      <c r="AP667" s="25"/>
      <c r="AQ667" s="25"/>
      <c r="AR667" s="25"/>
      <c r="AS667" s="25"/>
      <c r="AT667" s="25"/>
      <c r="AU667" s="25"/>
      <c r="AV667" s="25"/>
      <c r="AW667" s="25"/>
      <c r="AX667" s="25"/>
      <c r="AY667" s="25"/>
      <c r="AZ667" s="25"/>
      <c r="BB667" s="27" t="str">
        <f t="shared" ca="1" si="61"/>
        <v/>
      </c>
      <c r="BC667" s="27" t="str">
        <f t="shared" ca="1" si="62"/>
        <v/>
      </c>
      <c r="BD667" s="27" t="str">
        <f>IF(C667="","",MAX($BD$3:BD666)+1)</f>
        <v/>
      </c>
      <c r="BE667" s="27" t="str">
        <f t="shared" ca="1" si="63"/>
        <v/>
      </c>
      <c r="BF667" s="27" t="str">
        <f t="shared" si="64"/>
        <v/>
      </c>
      <c r="BG667" s="27" t="str">
        <f t="shared" ca="1" si="65"/>
        <v/>
      </c>
      <c r="BH667" s="27" t="str">
        <f t="shared" ca="1" si="66"/>
        <v/>
      </c>
    </row>
    <row r="668" spans="1:60" x14ac:dyDescent="0.25">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c r="AT668" s="25"/>
      <c r="AU668" s="25"/>
      <c r="AV668" s="25"/>
      <c r="AW668" s="25"/>
      <c r="AX668" s="25"/>
      <c r="AY668" s="25"/>
      <c r="AZ668" s="25"/>
      <c r="BB668" s="27" t="str">
        <f t="shared" ca="1" si="61"/>
        <v/>
      </c>
      <c r="BC668" s="27" t="str">
        <f t="shared" ca="1" si="62"/>
        <v/>
      </c>
      <c r="BD668" s="27" t="str">
        <f>IF(C668="","",MAX($BD$3:BD667)+1)</f>
        <v/>
      </c>
      <c r="BE668" s="27" t="str">
        <f t="shared" ca="1" si="63"/>
        <v/>
      </c>
      <c r="BF668" s="27" t="str">
        <f t="shared" si="64"/>
        <v/>
      </c>
      <c r="BG668" s="27" t="str">
        <f t="shared" ca="1" si="65"/>
        <v/>
      </c>
      <c r="BH668" s="27" t="str">
        <f t="shared" ca="1" si="66"/>
        <v/>
      </c>
    </row>
    <row r="669" spans="1:60" x14ac:dyDescent="0.25">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c r="AT669" s="25"/>
      <c r="AU669" s="25"/>
      <c r="AV669" s="25"/>
      <c r="AW669" s="25"/>
      <c r="AX669" s="25"/>
      <c r="AY669" s="25"/>
      <c r="AZ669" s="25"/>
      <c r="BB669" s="27" t="str">
        <f t="shared" ca="1" si="61"/>
        <v/>
      </c>
      <c r="BC669" s="27" t="str">
        <f t="shared" ca="1" si="62"/>
        <v/>
      </c>
      <c r="BD669" s="27" t="str">
        <f>IF(C669="","",MAX($BD$3:BD668)+1)</f>
        <v/>
      </c>
      <c r="BE669" s="27" t="str">
        <f t="shared" ca="1" si="63"/>
        <v/>
      </c>
      <c r="BF669" s="27" t="str">
        <f t="shared" si="64"/>
        <v/>
      </c>
      <c r="BG669" s="27" t="str">
        <f t="shared" ca="1" si="65"/>
        <v/>
      </c>
      <c r="BH669" s="27" t="str">
        <f t="shared" ca="1" si="66"/>
        <v/>
      </c>
    </row>
    <row r="670" spans="1:60" x14ac:dyDescent="0.25">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c r="AT670" s="25"/>
      <c r="AU670" s="25"/>
      <c r="AV670" s="25"/>
      <c r="AW670" s="25"/>
      <c r="AX670" s="25"/>
      <c r="AY670" s="25"/>
      <c r="AZ670" s="25"/>
      <c r="BB670" s="27" t="str">
        <f t="shared" ca="1" si="61"/>
        <v/>
      </c>
      <c r="BC670" s="27" t="str">
        <f t="shared" ca="1" si="62"/>
        <v/>
      </c>
      <c r="BD670" s="27" t="str">
        <f>IF(C670="","",MAX($BD$3:BD669)+1)</f>
        <v/>
      </c>
      <c r="BE670" s="27" t="str">
        <f t="shared" ca="1" si="63"/>
        <v/>
      </c>
      <c r="BF670" s="27" t="str">
        <f t="shared" si="64"/>
        <v/>
      </c>
      <c r="BG670" s="27" t="str">
        <f t="shared" ca="1" si="65"/>
        <v/>
      </c>
      <c r="BH670" s="27" t="str">
        <f t="shared" ca="1" si="66"/>
        <v/>
      </c>
    </row>
    <row r="671" spans="1:60" x14ac:dyDescent="0.25">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c r="AT671" s="25"/>
      <c r="AU671" s="25"/>
      <c r="AV671" s="25"/>
      <c r="AW671" s="25"/>
      <c r="AX671" s="25"/>
      <c r="AY671" s="25"/>
      <c r="AZ671" s="25"/>
      <c r="BB671" s="27" t="str">
        <f t="shared" ca="1" si="61"/>
        <v/>
      </c>
      <c r="BC671" s="27" t="str">
        <f t="shared" ca="1" si="62"/>
        <v/>
      </c>
      <c r="BD671" s="27" t="str">
        <f>IF(C671="","",MAX($BD$3:BD670)+1)</f>
        <v/>
      </c>
      <c r="BE671" s="27" t="str">
        <f t="shared" ca="1" si="63"/>
        <v/>
      </c>
      <c r="BF671" s="27" t="str">
        <f t="shared" si="64"/>
        <v/>
      </c>
      <c r="BG671" s="27" t="str">
        <f t="shared" ca="1" si="65"/>
        <v/>
      </c>
      <c r="BH671" s="27" t="str">
        <f t="shared" ca="1" si="66"/>
        <v/>
      </c>
    </row>
    <row r="672" spans="1:60" x14ac:dyDescent="0.25">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c r="AT672" s="25"/>
      <c r="AU672" s="25"/>
      <c r="AV672" s="25"/>
      <c r="AW672" s="25"/>
      <c r="AX672" s="25"/>
      <c r="AY672" s="25"/>
      <c r="AZ672" s="25"/>
      <c r="BB672" s="27" t="str">
        <f t="shared" ca="1" si="61"/>
        <v/>
      </c>
      <c r="BC672" s="27" t="str">
        <f t="shared" ca="1" si="62"/>
        <v/>
      </c>
      <c r="BD672" s="27" t="str">
        <f>IF(C672="","",MAX($BD$3:BD671)+1)</f>
        <v/>
      </c>
      <c r="BE672" s="27" t="str">
        <f t="shared" ca="1" si="63"/>
        <v/>
      </c>
      <c r="BF672" s="27" t="str">
        <f t="shared" si="64"/>
        <v/>
      </c>
      <c r="BG672" s="27" t="str">
        <f t="shared" ca="1" si="65"/>
        <v/>
      </c>
      <c r="BH672" s="27" t="str">
        <f t="shared" ca="1" si="66"/>
        <v/>
      </c>
    </row>
    <row r="673" spans="1:60" x14ac:dyDescent="0.25">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c r="AT673" s="25"/>
      <c r="AU673" s="25"/>
      <c r="AV673" s="25"/>
      <c r="AW673" s="25"/>
      <c r="AX673" s="25"/>
      <c r="AY673" s="25"/>
      <c r="AZ673" s="25"/>
      <c r="BB673" s="27" t="str">
        <f t="shared" ca="1" si="61"/>
        <v/>
      </c>
      <c r="BC673" s="27" t="str">
        <f t="shared" ca="1" si="62"/>
        <v/>
      </c>
      <c r="BD673" s="27" t="str">
        <f>IF(C673="","",MAX($BD$3:BD672)+1)</f>
        <v/>
      </c>
      <c r="BE673" s="27" t="str">
        <f t="shared" ca="1" si="63"/>
        <v/>
      </c>
      <c r="BF673" s="27" t="str">
        <f t="shared" si="64"/>
        <v/>
      </c>
      <c r="BG673" s="27" t="str">
        <f t="shared" ca="1" si="65"/>
        <v/>
      </c>
      <c r="BH673" s="27" t="str">
        <f t="shared" ca="1" si="66"/>
        <v/>
      </c>
    </row>
    <row r="674" spans="1:60" x14ac:dyDescent="0.25">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c r="AE674" s="25"/>
      <c r="AF674" s="25"/>
      <c r="AG674" s="25"/>
      <c r="AH674" s="25"/>
      <c r="AI674" s="25"/>
      <c r="AJ674" s="25"/>
      <c r="AK674" s="25"/>
      <c r="AL674" s="25"/>
      <c r="AM674" s="25"/>
      <c r="AN674" s="25"/>
      <c r="AO674" s="25"/>
      <c r="AP674" s="25"/>
      <c r="AQ674" s="25"/>
      <c r="AR674" s="25"/>
      <c r="AS674" s="25"/>
      <c r="AT674" s="25"/>
      <c r="AU674" s="25"/>
      <c r="AV674" s="25"/>
      <c r="AW674" s="25"/>
      <c r="AX674" s="25"/>
      <c r="AY674" s="25"/>
      <c r="AZ674" s="25"/>
      <c r="BB674" s="27" t="str">
        <f t="shared" ca="1" si="61"/>
        <v/>
      </c>
      <c r="BC674" s="27" t="str">
        <f t="shared" ca="1" si="62"/>
        <v/>
      </c>
      <c r="BD674" s="27" t="str">
        <f>IF(C674="","",MAX($BD$3:BD673)+1)</f>
        <v/>
      </c>
      <c r="BE674" s="27" t="str">
        <f t="shared" ca="1" si="63"/>
        <v/>
      </c>
      <c r="BF674" s="27" t="str">
        <f t="shared" si="64"/>
        <v/>
      </c>
      <c r="BG674" s="27" t="str">
        <f t="shared" ca="1" si="65"/>
        <v/>
      </c>
      <c r="BH674" s="27" t="str">
        <f t="shared" ca="1" si="66"/>
        <v/>
      </c>
    </row>
    <row r="675" spans="1:60" x14ac:dyDescent="0.25">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c r="AE675" s="25"/>
      <c r="AF675" s="25"/>
      <c r="AG675" s="25"/>
      <c r="AH675" s="25"/>
      <c r="AI675" s="25"/>
      <c r="AJ675" s="25"/>
      <c r="AK675" s="25"/>
      <c r="AL675" s="25"/>
      <c r="AM675" s="25"/>
      <c r="AN675" s="25"/>
      <c r="AO675" s="25"/>
      <c r="AP675" s="25"/>
      <c r="AQ675" s="25"/>
      <c r="AR675" s="25"/>
      <c r="AS675" s="25"/>
      <c r="AT675" s="25"/>
      <c r="AU675" s="25"/>
      <c r="AV675" s="25"/>
      <c r="AW675" s="25"/>
      <c r="AX675" s="25"/>
      <c r="AY675" s="25"/>
      <c r="AZ675" s="25"/>
      <c r="BB675" s="27" t="str">
        <f t="shared" ca="1" si="61"/>
        <v/>
      </c>
      <c r="BC675" s="27" t="str">
        <f t="shared" ca="1" si="62"/>
        <v/>
      </c>
      <c r="BD675" s="27" t="str">
        <f>IF(C675="","",MAX($BD$3:BD674)+1)</f>
        <v/>
      </c>
      <c r="BE675" s="27" t="str">
        <f t="shared" ca="1" si="63"/>
        <v/>
      </c>
      <c r="BF675" s="27" t="str">
        <f t="shared" si="64"/>
        <v/>
      </c>
      <c r="BG675" s="27" t="str">
        <f t="shared" ca="1" si="65"/>
        <v/>
      </c>
      <c r="BH675" s="27" t="str">
        <f t="shared" ca="1" si="66"/>
        <v/>
      </c>
    </row>
    <row r="676" spans="1:60" x14ac:dyDescent="0.25">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c r="AE676" s="25"/>
      <c r="AF676" s="25"/>
      <c r="AG676" s="25"/>
      <c r="AH676" s="25"/>
      <c r="AI676" s="25"/>
      <c r="AJ676" s="25"/>
      <c r="AK676" s="25"/>
      <c r="AL676" s="25"/>
      <c r="AM676" s="25"/>
      <c r="AN676" s="25"/>
      <c r="AO676" s="25"/>
      <c r="AP676" s="25"/>
      <c r="AQ676" s="25"/>
      <c r="AR676" s="25"/>
      <c r="AS676" s="25"/>
      <c r="AT676" s="25"/>
      <c r="AU676" s="25"/>
      <c r="AV676" s="25"/>
      <c r="AW676" s="25"/>
      <c r="AX676" s="25"/>
      <c r="AY676" s="25"/>
      <c r="AZ676" s="25"/>
      <c r="BB676" s="27" t="str">
        <f t="shared" ca="1" si="61"/>
        <v/>
      </c>
      <c r="BC676" s="27" t="str">
        <f t="shared" ca="1" si="62"/>
        <v/>
      </c>
      <c r="BD676" s="27" t="str">
        <f>IF(C676="","",MAX($BD$3:BD675)+1)</f>
        <v/>
      </c>
      <c r="BE676" s="27" t="str">
        <f t="shared" ca="1" si="63"/>
        <v/>
      </c>
      <c r="BF676" s="27" t="str">
        <f t="shared" si="64"/>
        <v/>
      </c>
      <c r="BG676" s="27" t="str">
        <f t="shared" ca="1" si="65"/>
        <v/>
      </c>
      <c r="BH676" s="27" t="str">
        <f t="shared" ca="1" si="66"/>
        <v/>
      </c>
    </row>
    <row r="677" spans="1:60" x14ac:dyDescent="0.25">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c r="AE677" s="25"/>
      <c r="AF677" s="25"/>
      <c r="AG677" s="25"/>
      <c r="AH677" s="25"/>
      <c r="AI677" s="25"/>
      <c r="AJ677" s="25"/>
      <c r="AK677" s="25"/>
      <c r="AL677" s="25"/>
      <c r="AM677" s="25"/>
      <c r="AN677" s="25"/>
      <c r="AO677" s="25"/>
      <c r="AP677" s="25"/>
      <c r="AQ677" s="25"/>
      <c r="AR677" s="25"/>
      <c r="AS677" s="25"/>
      <c r="AT677" s="25"/>
      <c r="AU677" s="25"/>
      <c r="AV677" s="25"/>
      <c r="AW677" s="25"/>
      <c r="AX677" s="25"/>
      <c r="AY677" s="25"/>
      <c r="AZ677" s="25"/>
      <c r="BB677" s="27" t="str">
        <f t="shared" ca="1" si="61"/>
        <v/>
      </c>
      <c r="BC677" s="27" t="str">
        <f t="shared" ca="1" si="62"/>
        <v/>
      </c>
      <c r="BD677" s="27" t="str">
        <f>IF(C677="","",MAX($BD$3:BD676)+1)</f>
        <v/>
      </c>
      <c r="BE677" s="27" t="str">
        <f t="shared" ca="1" si="63"/>
        <v/>
      </c>
      <c r="BF677" s="27" t="str">
        <f t="shared" si="64"/>
        <v/>
      </c>
      <c r="BG677" s="27" t="str">
        <f t="shared" ca="1" si="65"/>
        <v/>
      </c>
      <c r="BH677" s="27" t="str">
        <f t="shared" ca="1" si="66"/>
        <v/>
      </c>
    </row>
    <row r="678" spans="1:60" x14ac:dyDescent="0.25">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c r="AE678" s="25"/>
      <c r="AF678" s="25"/>
      <c r="AG678" s="25"/>
      <c r="AH678" s="25"/>
      <c r="AI678" s="25"/>
      <c r="AJ678" s="25"/>
      <c r="AK678" s="25"/>
      <c r="AL678" s="25"/>
      <c r="AM678" s="25"/>
      <c r="AN678" s="25"/>
      <c r="AO678" s="25"/>
      <c r="AP678" s="25"/>
      <c r="AQ678" s="25"/>
      <c r="AR678" s="25"/>
      <c r="AS678" s="25"/>
      <c r="AT678" s="25"/>
      <c r="AU678" s="25"/>
      <c r="AV678" s="25"/>
      <c r="AW678" s="25"/>
      <c r="AX678" s="25"/>
      <c r="AY678" s="25"/>
      <c r="AZ678" s="25"/>
      <c r="BB678" s="27" t="str">
        <f t="shared" ca="1" si="61"/>
        <v/>
      </c>
      <c r="BC678" s="27" t="str">
        <f t="shared" ca="1" si="62"/>
        <v/>
      </c>
      <c r="BD678" s="27" t="str">
        <f>IF(C678="","",MAX($BD$3:BD677)+1)</f>
        <v/>
      </c>
      <c r="BE678" s="27" t="str">
        <f t="shared" ca="1" si="63"/>
        <v/>
      </c>
      <c r="BF678" s="27" t="str">
        <f t="shared" si="64"/>
        <v/>
      </c>
      <c r="BG678" s="27" t="str">
        <f t="shared" ca="1" si="65"/>
        <v/>
      </c>
      <c r="BH678" s="27" t="str">
        <f t="shared" ca="1" si="66"/>
        <v/>
      </c>
    </row>
    <row r="679" spans="1:60" x14ac:dyDescent="0.25">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c r="AE679" s="25"/>
      <c r="AF679" s="25"/>
      <c r="AG679" s="25"/>
      <c r="AH679" s="25"/>
      <c r="AI679" s="25"/>
      <c r="AJ679" s="25"/>
      <c r="AK679" s="25"/>
      <c r="AL679" s="25"/>
      <c r="AM679" s="25"/>
      <c r="AN679" s="25"/>
      <c r="AO679" s="25"/>
      <c r="AP679" s="25"/>
      <c r="AQ679" s="25"/>
      <c r="AR679" s="25"/>
      <c r="AS679" s="25"/>
      <c r="AT679" s="25"/>
      <c r="AU679" s="25"/>
      <c r="AV679" s="25"/>
      <c r="AW679" s="25"/>
      <c r="AX679" s="25"/>
      <c r="AY679" s="25"/>
      <c r="AZ679" s="25"/>
      <c r="BB679" s="27" t="str">
        <f t="shared" ca="1" si="61"/>
        <v/>
      </c>
      <c r="BC679" s="27" t="str">
        <f t="shared" ca="1" si="62"/>
        <v/>
      </c>
      <c r="BD679" s="27" t="str">
        <f>IF(C679="","",MAX($BD$3:BD678)+1)</f>
        <v/>
      </c>
      <c r="BE679" s="27" t="str">
        <f t="shared" ca="1" si="63"/>
        <v/>
      </c>
      <c r="BF679" s="27" t="str">
        <f t="shared" si="64"/>
        <v/>
      </c>
      <c r="BG679" s="27" t="str">
        <f t="shared" ca="1" si="65"/>
        <v/>
      </c>
      <c r="BH679" s="27" t="str">
        <f t="shared" ca="1" si="66"/>
        <v/>
      </c>
    </row>
    <row r="680" spans="1:60" x14ac:dyDescent="0.25">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c r="AE680" s="25"/>
      <c r="AF680" s="25"/>
      <c r="AG680" s="25"/>
      <c r="AH680" s="25"/>
      <c r="AI680" s="25"/>
      <c r="AJ680" s="25"/>
      <c r="AK680" s="25"/>
      <c r="AL680" s="25"/>
      <c r="AM680" s="25"/>
      <c r="AN680" s="25"/>
      <c r="AO680" s="25"/>
      <c r="AP680" s="25"/>
      <c r="AQ680" s="25"/>
      <c r="AR680" s="25"/>
      <c r="AS680" s="25"/>
      <c r="AT680" s="25"/>
      <c r="AU680" s="25"/>
      <c r="AV680" s="25"/>
      <c r="AW680" s="25"/>
      <c r="AX680" s="25"/>
      <c r="AY680" s="25"/>
      <c r="AZ680" s="25"/>
      <c r="BB680" s="27" t="str">
        <f t="shared" ca="1" si="61"/>
        <v/>
      </c>
      <c r="BC680" s="27" t="str">
        <f t="shared" ca="1" si="62"/>
        <v/>
      </c>
      <c r="BD680" s="27" t="str">
        <f>IF(C680="","",MAX($BD$3:BD679)+1)</f>
        <v/>
      </c>
      <c r="BE680" s="27" t="str">
        <f t="shared" ca="1" si="63"/>
        <v/>
      </c>
      <c r="BF680" s="27" t="str">
        <f t="shared" si="64"/>
        <v/>
      </c>
      <c r="BG680" s="27" t="str">
        <f t="shared" ca="1" si="65"/>
        <v/>
      </c>
      <c r="BH680" s="27" t="str">
        <f t="shared" ca="1" si="66"/>
        <v/>
      </c>
    </row>
    <row r="681" spans="1:60" x14ac:dyDescent="0.25">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c r="AE681" s="25"/>
      <c r="AF681" s="25"/>
      <c r="AG681" s="25"/>
      <c r="AH681" s="25"/>
      <c r="AI681" s="25"/>
      <c r="AJ681" s="25"/>
      <c r="AK681" s="25"/>
      <c r="AL681" s="25"/>
      <c r="AM681" s="25"/>
      <c r="AN681" s="25"/>
      <c r="AO681" s="25"/>
      <c r="AP681" s="25"/>
      <c r="AQ681" s="25"/>
      <c r="AR681" s="25"/>
      <c r="AS681" s="25"/>
      <c r="AT681" s="25"/>
      <c r="AU681" s="25"/>
      <c r="AV681" s="25"/>
      <c r="AW681" s="25"/>
      <c r="AX681" s="25"/>
      <c r="AY681" s="25"/>
      <c r="AZ681" s="25"/>
      <c r="BB681" s="27" t="str">
        <f t="shared" ca="1" si="61"/>
        <v/>
      </c>
      <c r="BC681" s="27" t="str">
        <f t="shared" ca="1" si="62"/>
        <v/>
      </c>
      <c r="BD681" s="27" t="str">
        <f>IF(C681="","",MAX($BD$3:BD680)+1)</f>
        <v/>
      </c>
      <c r="BE681" s="27" t="str">
        <f t="shared" ca="1" si="63"/>
        <v/>
      </c>
      <c r="BF681" s="27" t="str">
        <f t="shared" si="64"/>
        <v/>
      </c>
      <c r="BG681" s="27" t="str">
        <f t="shared" ca="1" si="65"/>
        <v/>
      </c>
      <c r="BH681" s="27" t="str">
        <f t="shared" ca="1" si="66"/>
        <v/>
      </c>
    </row>
    <row r="682" spans="1:60" x14ac:dyDescent="0.25">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c r="AE682" s="25"/>
      <c r="AF682" s="25"/>
      <c r="AG682" s="25"/>
      <c r="AH682" s="25"/>
      <c r="AI682" s="25"/>
      <c r="AJ682" s="25"/>
      <c r="AK682" s="25"/>
      <c r="AL682" s="25"/>
      <c r="AM682" s="25"/>
      <c r="AN682" s="25"/>
      <c r="AO682" s="25"/>
      <c r="AP682" s="25"/>
      <c r="AQ682" s="25"/>
      <c r="AR682" s="25"/>
      <c r="AS682" s="25"/>
      <c r="AT682" s="25"/>
      <c r="AU682" s="25"/>
      <c r="AV682" s="25"/>
      <c r="AW682" s="25"/>
      <c r="AX682" s="25"/>
      <c r="AY682" s="25"/>
      <c r="AZ682" s="25"/>
      <c r="BB682" s="27" t="str">
        <f t="shared" ca="1" si="61"/>
        <v/>
      </c>
      <c r="BC682" s="27" t="str">
        <f t="shared" ca="1" si="62"/>
        <v/>
      </c>
      <c r="BD682" s="27" t="str">
        <f>IF(C682="","",MAX($BD$3:BD681)+1)</f>
        <v/>
      </c>
      <c r="BE682" s="27" t="str">
        <f t="shared" ca="1" si="63"/>
        <v/>
      </c>
      <c r="BF682" s="27" t="str">
        <f t="shared" si="64"/>
        <v/>
      </c>
      <c r="BG682" s="27" t="str">
        <f t="shared" ca="1" si="65"/>
        <v/>
      </c>
      <c r="BH682" s="27" t="str">
        <f t="shared" ca="1" si="66"/>
        <v/>
      </c>
    </row>
    <row r="683" spans="1:60" x14ac:dyDescent="0.25">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c r="AE683" s="25"/>
      <c r="AF683" s="25"/>
      <c r="AG683" s="25"/>
      <c r="AH683" s="25"/>
      <c r="AI683" s="25"/>
      <c r="AJ683" s="25"/>
      <c r="AK683" s="25"/>
      <c r="AL683" s="25"/>
      <c r="AM683" s="25"/>
      <c r="AN683" s="25"/>
      <c r="AO683" s="25"/>
      <c r="AP683" s="25"/>
      <c r="AQ683" s="25"/>
      <c r="AR683" s="25"/>
      <c r="AS683" s="25"/>
      <c r="AT683" s="25"/>
      <c r="AU683" s="25"/>
      <c r="AV683" s="25"/>
      <c r="AW683" s="25"/>
      <c r="AX683" s="25"/>
      <c r="AY683" s="25"/>
      <c r="AZ683" s="25"/>
      <c r="BB683" s="27" t="str">
        <f t="shared" ca="1" si="61"/>
        <v/>
      </c>
      <c r="BC683" s="27" t="str">
        <f t="shared" ca="1" si="62"/>
        <v/>
      </c>
      <c r="BD683" s="27" t="str">
        <f>IF(C683="","",MAX($BD$3:BD682)+1)</f>
        <v/>
      </c>
      <c r="BE683" s="27" t="str">
        <f t="shared" ca="1" si="63"/>
        <v/>
      </c>
      <c r="BF683" s="27" t="str">
        <f t="shared" si="64"/>
        <v/>
      </c>
      <c r="BG683" s="27" t="str">
        <f t="shared" ca="1" si="65"/>
        <v/>
      </c>
      <c r="BH683" s="27" t="str">
        <f t="shared" ca="1" si="66"/>
        <v/>
      </c>
    </row>
    <row r="684" spans="1:60" x14ac:dyDescent="0.25">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c r="AT684" s="25"/>
      <c r="AU684" s="25"/>
      <c r="AV684" s="25"/>
      <c r="AW684" s="25"/>
      <c r="AX684" s="25"/>
      <c r="AY684" s="25"/>
      <c r="AZ684" s="25"/>
      <c r="BB684" s="27" t="str">
        <f t="shared" ca="1" si="61"/>
        <v/>
      </c>
      <c r="BC684" s="27" t="str">
        <f t="shared" ca="1" si="62"/>
        <v/>
      </c>
      <c r="BD684" s="27" t="str">
        <f>IF(C684="","",MAX($BD$3:BD683)+1)</f>
        <v/>
      </c>
      <c r="BE684" s="27" t="str">
        <f t="shared" ca="1" si="63"/>
        <v/>
      </c>
      <c r="BF684" s="27" t="str">
        <f t="shared" si="64"/>
        <v/>
      </c>
      <c r="BG684" s="27" t="str">
        <f t="shared" ca="1" si="65"/>
        <v/>
      </c>
      <c r="BH684" s="27" t="str">
        <f t="shared" ca="1" si="66"/>
        <v/>
      </c>
    </row>
    <row r="685" spans="1:60" x14ac:dyDescent="0.25">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c r="AE685" s="25"/>
      <c r="AF685" s="25"/>
      <c r="AG685" s="25"/>
      <c r="AH685" s="25"/>
      <c r="AI685" s="25"/>
      <c r="AJ685" s="25"/>
      <c r="AK685" s="25"/>
      <c r="AL685" s="25"/>
      <c r="AM685" s="25"/>
      <c r="AN685" s="25"/>
      <c r="AO685" s="25"/>
      <c r="AP685" s="25"/>
      <c r="AQ685" s="25"/>
      <c r="AR685" s="25"/>
      <c r="AS685" s="25"/>
      <c r="AT685" s="25"/>
      <c r="AU685" s="25"/>
      <c r="AV685" s="25"/>
      <c r="AW685" s="25"/>
      <c r="AX685" s="25"/>
      <c r="AY685" s="25"/>
      <c r="AZ685" s="25"/>
      <c r="BB685" s="27" t="str">
        <f t="shared" ca="1" si="61"/>
        <v/>
      </c>
      <c r="BC685" s="27" t="str">
        <f t="shared" ca="1" si="62"/>
        <v/>
      </c>
      <c r="BD685" s="27" t="str">
        <f>IF(C685="","",MAX($BD$3:BD684)+1)</f>
        <v/>
      </c>
      <c r="BE685" s="27" t="str">
        <f t="shared" ca="1" si="63"/>
        <v/>
      </c>
      <c r="BF685" s="27" t="str">
        <f t="shared" si="64"/>
        <v/>
      </c>
      <c r="BG685" s="27" t="str">
        <f t="shared" ca="1" si="65"/>
        <v/>
      </c>
      <c r="BH685" s="27" t="str">
        <f t="shared" ca="1" si="66"/>
        <v/>
      </c>
    </row>
    <row r="686" spans="1:60" x14ac:dyDescent="0.25">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c r="AE686" s="25"/>
      <c r="AF686" s="25"/>
      <c r="AG686" s="25"/>
      <c r="AH686" s="25"/>
      <c r="AI686" s="25"/>
      <c r="AJ686" s="25"/>
      <c r="AK686" s="25"/>
      <c r="AL686" s="25"/>
      <c r="AM686" s="25"/>
      <c r="AN686" s="25"/>
      <c r="AO686" s="25"/>
      <c r="AP686" s="25"/>
      <c r="AQ686" s="25"/>
      <c r="AR686" s="25"/>
      <c r="AS686" s="25"/>
      <c r="AT686" s="25"/>
      <c r="AU686" s="25"/>
      <c r="AV686" s="25"/>
      <c r="AW686" s="25"/>
      <c r="AX686" s="25"/>
      <c r="AY686" s="25"/>
      <c r="AZ686" s="25"/>
      <c r="BB686" s="27" t="str">
        <f t="shared" ca="1" si="61"/>
        <v/>
      </c>
      <c r="BC686" s="27" t="str">
        <f t="shared" ca="1" si="62"/>
        <v/>
      </c>
      <c r="BD686" s="27" t="str">
        <f>IF(C686="","",MAX($BD$3:BD685)+1)</f>
        <v/>
      </c>
      <c r="BE686" s="27" t="str">
        <f t="shared" ca="1" si="63"/>
        <v/>
      </c>
      <c r="BF686" s="27" t="str">
        <f t="shared" si="64"/>
        <v/>
      </c>
      <c r="BG686" s="27" t="str">
        <f t="shared" ca="1" si="65"/>
        <v/>
      </c>
      <c r="BH686" s="27" t="str">
        <f t="shared" ca="1" si="66"/>
        <v/>
      </c>
    </row>
    <row r="687" spans="1:60" x14ac:dyDescent="0.25">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c r="AE687" s="25"/>
      <c r="AF687" s="25"/>
      <c r="AG687" s="25"/>
      <c r="AH687" s="25"/>
      <c r="AI687" s="25"/>
      <c r="AJ687" s="25"/>
      <c r="AK687" s="25"/>
      <c r="AL687" s="25"/>
      <c r="AM687" s="25"/>
      <c r="AN687" s="25"/>
      <c r="AO687" s="25"/>
      <c r="AP687" s="25"/>
      <c r="AQ687" s="25"/>
      <c r="AR687" s="25"/>
      <c r="AS687" s="25"/>
      <c r="AT687" s="25"/>
      <c r="AU687" s="25"/>
      <c r="AV687" s="25"/>
      <c r="AW687" s="25"/>
      <c r="AX687" s="25"/>
      <c r="AY687" s="25"/>
      <c r="AZ687" s="25"/>
      <c r="BB687" s="27" t="str">
        <f t="shared" ca="1" si="61"/>
        <v/>
      </c>
      <c r="BC687" s="27" t="str">
        <f t="shared" ca="1" si="62"/>
        <v/>
      </c>
      <c r="BD687" s="27" t="str">
        <f>IF(C687="","",MAX($BD$3:BD686)+1)</f>
        <v/>
      </c>
      <c r="BE687" s="27" t="str">
        <f t="shared" ca="1" si="63"/>
        <v/>
      </c>
      <c r="BF687" s="27" t="str">
        <f t="shared" si="64"/>
        <v/>
      </c>
      <c r="BG687" s="27" t="str">
        <f t="shared" ca="1" si="65"/>
        <v/>
      </c>
      <c r="BH687" s="27" t="str">
        <f t="shared" ca="1" si="66"/>
        <v/>
      </c>
    </row>
    <row r="688" spans="1:60" x14ac:dyDescent="0.25">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c r="AE688" s="25"/>
      <c r="AF688" s="25"/>
      <c r="AG688" s="25"/>
      <c r="AH688" s="25"/>
      <c r="AI688" s="25"/>
      <c r="AJ688" s="25"/>
      <c r="AK688" s="25"/>
      <c r="AL688" s="25"/>
      <c r="AM688" s="25"/>
      <c r="AN688" s="25"/>
      <c r="AO688" s="25"/>
      <c r="AP688" s="25"/>
      <c r="AQ688" s="25"/>
      <c r="AR688" s="25"/>
      <c r="AS688" s="25"/>
      <c r="AT688" s="25"/>
      <c r="AU688" s="25"/>
      <c r="AV688" s="25"/>
      <c r="AW688" s="25"/>
      <c r="AX688" s="25"/>
      <c r="AY688" s="25"/>
      <c r="AZ688" s="25"/>
      <c r="BB688" s="27" t="str">
        <f t="shared" ca="1" si="61"/>
        <v/>
      </c>
      <c r="BC688" s="27" t="str">
        <f t="shared" ca="1" si="62"/>
        <v/>
      </c>
      <c r="BD688" s="27" t="str">
        <f>IF(C688="","",MAX($BD$3:BD687)+1)</f>
        <v/>
      </c>
      <c r="BE688" s="27" t="str">
        <f t="shared" ca="1" si="63"/>
        <v/>
      </c>
      <c r="BF688" s="27" t="str">
        <f t="shared" si="64"/>
        <v/>
      </c>
      <c r="BG688" s="27" t="str">
        <f t="shared" ca="1" si="65"/>
        <v/>
      </c>
      <c r="BH688" s="27" t="str">
        <f t="shared" ca="1" si="66"/>
        <v/>
      </c>
    </row>
    <row r="689" spans="1:60" x14ac:dyDescent="0.25">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c r="AE689" s="25"/>
      <c r="AF689" s="25"/>
      <c r="AG689" s="25"/>
      <c r="AH689" s="25"/>
      <c r="AI689" s="25"/>
      <c r="AJ689" s="25"/>
      <c r="AK689" s="25"/>
      <c r="AL689" s="25"/>
      <c r="AM689" s="25"/>
      <c r="AN689" s="25"/>
      <c r="AO689" s="25"/>
      <c r="AP689" s="25"/>
      <c r="AQ689" s="25"/>
      <c r="AR689" s="25"/>
      <c r="AS689" s="25"/>
      <c r="AT689" s="25"/>
      <c r="AU689" s="25"/>
      <c r="AV689" s="25"/>
      <c r="AW689" s="25"/>
      <c r="AX689" s="25"/>
      <c r="AY689" s="25"/>
      <c r="AZ689" s="25"/>
      <c r="BB689" s="27" t="str">
        <f t="shared" ca="1" si="61"/>
        <v/>
      </c>
      <c r="BC689" s="27" t="str">
        <f t="shared" ca="1" si="62"/>
        <v/>
      </c>
      <c r="BD689" s="27" t="str">
        <f>IF(C689="","",MAX($BD$3:BD688)+1)</f>
        <v/>
      </c>
      <c r="BE689" s="27" t="str">
        <f t="shared" ca="1" si="63"/>
        <v/>
      </c>
      <c r="BF689" s="27" t="str">
        <f t="shared" si="64"/>
        <v/>
      </c>
      <c r="BG689" s="27" t="str">
        <f t="shared" ca="1" si="65"/>
        <v/>
      </c>
      <c r="BH689" s="27" t="str">
        <f t="shared" ca="1" si="66"/>
        <v/>
      </c>
    </row>
    <row r="690" spans="1:60" x14ac:dyDescent="0.25">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c r="AE690" s="25"/>
      <c r="AF690" s="25"/>
      <c r="AG690" s="25"/>
      <c r="AH690" s="25"/>
      <c r="AI690" s="25"/>
      <c r="AJ690" s="25"/>
      <c r="AK690" s="25"/>
      <c r="AL690" s="25"/>
      <c r="AM690" s="25"/>
      <c r="AN690" s="25"/>
      <c r="AO690" s="25"/>
      <c r="AP690" s="25"/>
      <c r="AQ690" s="25"/>
      <c r="AR690" s="25"/>
      <c r="AS690" s="25"/>
      <c r="AT690" s="25"/>
      <c r="AU690" s="25"/>
      <c r="AV690" s="25"/>
      <c r="AW690" s="25"/>
      <c r="AX690" s="25"/>
      <c r="AY690" s="25"/>
      <c r="AZ690" s="25"/>
      <c r="BB690" s="27" t="str">
        <f t="shared" ca="1" si="61"/>
        <v/>
      </c>
      <c r="BC690" s="27" t="str">
        <f t="shared" ca="1" si="62"/>
        <v/>
      </c>
      <c r="BD690" s="27" t="str">
        <f>IF(C690="","",MAX($BD$3:BD689)+1)</f>
        <v/>
      </c>
      <c r="BE690" s="27" t="str">
        <f t="shared" ca="1" si="63"/>
        <v/>
      </c>
      <c r="BF690" s="27" t="str">
        <f t="shared" si="64"/>
        <v/>
      </c>
      <c r="BG690" s="27" t="str">
        <f t="shared" ca="1" si="65"/>
        <v/>
      </c>
      <c r="BH690" s="27" t="str">
        <f t="shared" ca="1" si="66"/>
        <v/>
      </c>
    </row>
    <row r="691" spans="1:60" x14ac:dyDescent="0.25">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5"/>
      <c r="AJ691" s="25"/>
      <c r="AK691" s="25"/>
      <c r="AL691" s="25"/>
      <c r="AM691" s="25"/>
      <c r="AN691" s="25"/>
      <c r="AO691" s="25"/>
      <c r="AP691" s="25"/>
      <c r="AQ691" s="25"/>
      <c r="AR691" s="25"/>
      <c r="AS691" s="25"/>
      <c r="AT691" s="25"/>
      <c r="AU691" s="25"/>
      <c r="AV691" s="25"/>
      <c r="AW691" s="25"/>
      <c r="AX691" s="25"/>
      <c r="AY691" s="25"/>
      <c r="AZ691" s="25"/>
      <c r="BB691" s="27" t="str">
        <f t="shared" ca="1" si="61"/>
        <v/>
      </c>
      <c r="BC691" s="27" t="str">
        <f t="shared" ca="1" si="62"/>
        <v/>
      </c>
      <c r="BD691" s="27" t="str">
        <f>IF(C691="","",MAX($BD$3:BD690)+1)</f>
        <v/>
      </c>
      <c r="BE691" s="27" t="str">
        <f t="shared" ca="1" si="63"/>
        <v/>
      </c>
      <c r="BF691" s="27" t="str">
        <f t="shared" si="64"/>
        <v/>
      </c>
      <c r="BG691" s="27" t="str">
        <f t="shared" ca="1" si="65"/>
        <v/>
      </c>
      <c r="BH691" s="27" t="str">
        <f t="shared" ca="1" si="66"/>
        <v/>
      </c>
    </row>
    <row r="692" spans="1:60" x14ac:dyDescent="0.25">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c r="AE692" s="25"/>
      <c r="AF692" s="25"/>
      <c r="AG692" s="25"/>
      <c r="AH692" s="25"/>
      <c r="AI692" s="25"/>
      <c r="AJ692" s="25"/>
      <c r="AK692" s="25"/>
      <c r="AL692" s="25"/>
      <c r="AM692" s="25"/>
      <c r="AN692" s="25"/>
      <c r="AO692" s="25"/>
      <c r="AP692" s="25"/>
      <c r="AQ692" s="25"/>
      <c r="AR692" s="25"/>
      <c r="AS692" s="25"/>
      <c r="AT692" s="25"/>
      <c r="AU692" s="25"/>
      <c r="AV692" s="25"/>
      <c r="AW692" s="25"/>
      <c r="AX692" s="25"/>
      <c r="AY692" s="25"/>
      <c r="AZ692" s="25"/>
      <c r="BB692" s="27" t="str">
        <f t="shared" ca="1" si="61"/>
        <v/>
      </c>
      <c r="BC692" s="27" t="str">
        <f t="shared" ca="1" si="62"/>
        <v/>
      </c>
      <c r="BD692" s="27" t="str">
        <f>IF(C692="","",MAX($BD$3:BD691)+1)</f>
        <v/>
      </c>
      <c r="BE692" s="27" t="str">
        <f t="shared" ca="1" si="63"/>
        <v/>
      </c>
      <c r="BF692" s="27" t="str">
        <f t="shared" si="64"/>
        <v/>
      </c>
      <c r="BG692" s="27" t="str">
        <f t="shared" ca="1" si="65"/>
        <v/>
      </c>
      <c r="BH692" s="27" t="str">
        <f t="shared" ca="1" si="66"/>
        <v/>
      </c>
    </row>
    <row r="693" spans="1:60" x14ac:dyDescent="0.25">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c r="AE693" s="25"/>
      <c r="AF693" s="25"/>
      <c r="AG693" s="25"/>
      <c r="AH693" s="25"/>
      <c r="AI693" s="25"/>
      <c r="AJ693" s="25"/>
      <c r="AK693" s="25"/>
      <c r="AL693" s="25"/>
      <c r="AM693" s="25"/>
      <c r="AN693" s="25"/>
      <c r="AO693" s="25"/>
      <c r="AP693" s="25"/>
      <c r="AQ693" s="25"/>
      <c r="AR693" s="25"/>
      <c r="AS693" s="25"/>
      <c r="AT693" s="25"/>
      <c r="AU693" s="25"/>
      <c r="AV693" s="25"/>
      <c r="AW693" s="25"/>
      <c r="AX693" s="25"/>
      <c r="AY693" s="25"/>
      <c r="AZ693" s="25"/>
      <c r="BB693" s="27" t="str">
        <f t="shared" ca="1" si="61"/>
        <v/>
      </c>
      <c r="BC693" s="27" t="str">
        <f t="shared" ca="1" si="62"/>
        <v/>
      </c>
      <c r="BD693" s="27" t="str">
        <f>IF(C693="","",MAX($BD$3:BD692)+1)</f>
        <v/>
      </c>
      <c r="BE693" s="27" t="str">
        <f t="shared" ca="1" si="63"/>
        <v/>
      </c>
      <c r="BF693" s="27" t="str">
        <f t="shared" si="64"/>
        <v/>
      </c>
      <c r="BG693" s="27" t="str">
        <f t="shared" ca="1" si="65"/>
        <v/>
      </c>
      <c r="BH693" s="27" t="str">
        <f t="shared" ca="1" si="66"/>
        <v/>
      </c>
    </row>
    <row r="694" spans="1:60" x14ac:dyDescent="0.25">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c r="AE694" s="25"/>
      <c r="AF694" s="25"/>
      <c r="AG694" s="25"/>
      <c r="AH694" s="25"/>
      <c r="AI694" s="25"/>
      <c r="AJ694" s="25"/>
      <c r="AK694" s="25"/>
      <c r="AL694" s="25"/>
      <c r="AM694" s="25"/>
      <c r="AN694" s="25"/>
      <c r="AO694" s="25"/>
      <c r="AP694" s="25"/>
      <c r="AQ694" s="25"/>
      <c r="AR694" s="25"/>
      <c r="AS694" s="25"/>
      <c r="AT694" s="25"/>
      <c r="AU694" s="25"/>
      <c r="AV694" s="25"/>
      <c r="AW694" s="25"/>
      <c r="AX694" s="25"/>
      <c r="AY694" s="25"/>
      <c r="AZ694" s="25"/>
      <c r="BB694" s="27" t="str">
        <f t="shared" ca="1" si="61"/>
        <v/>
      </c>
      <c r="BC694" s="27" t="str">
        <f t="shared" ca="1" si="62"/>
        <v/>
      </c>
      <c r="BD694" s="27" t="str">
        <f>IF(C694="","",MAX($BD$3:BD693)+1)</f>
        <v/>
      </c>
      <c r="BE694" s="27" t="str">
        <f t="shared" ca="1" si="63"/>
        <v/>
      </c>
      <c r="BF694" s="27" t="str">
        <f t="shared" si="64"/>
        <v/>
      </c>
      <c r="BG694" s="27" t="str">
        <f t="shared" ca="1" si="65"/>
        <v/>
      </c>
      <c r="BH694" s="27" t="str">
        <f t="shared" ca="1" si="66"/>
        <v/>
      </c>
    </row>
    <row r="695" spans="1:60" x14ac:dyDescent="0.25">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c r="AE695" s="25"/>
      <c r="AF695" s="25"/>
      <c r="AG695" s="25"/>
      <c r="AH695" s="25"/>
      <c r="AI695" s="25"/>
      <c r="AJ695" s="25"/>
      <c r="AK695" s="25"/>
      <c r="AL695" s="25"/>
      <c r="AM695" s="25"/>
      <c r="AN695" s="25"/>
      <c r="AO695" s="25"/>
      <c r="AP695" s="25"/>
      <c r="AQ695" s="25"/>
      <c r="AR695" s="25"/>
      <c r="AS695" s="25"/>
      <c r="AT695" s="25"/>
      <c r="AU695" s="25"/>
      <c r="AV695" s="25"/>
      <c r="AW695" s="25"/>
      <c r="AX695" s="25"/>
      <c r="AY695" s="25"/>
      <c r="AZ695" s="25"/>
      <c r="BB695" s="27" t="str">
        <f t="shared" ca="1" si="61"/>
        <v/>
      </c>
      <c r="BC695" s="27" t="str">
        <f t="shared" ca="1" si="62"/>
        <v/>
      </c>
      <c r="BD695" s="27" t="str">
        <f>IF(C695="","",MAX($BD$3:BD694)+1)</f>
        <v/>
      </c>
      <c r="BE695" s="27" t="str">
        <f t="shared" ca="1" si="63"/>
        <v/>
      </c>
      <c r="BF695" s="27" t="str">
        <f t="shared" si="64"/>
        <v/>
      </c>
      <c r="BG695" s="27" t="str">
        <f t="shared" ca="1" si="65"/>
        <v/>
      </c>
      <c r="BH695" s="27" t="str">
        <f t="shared" ca="1" si="66"/>
        <v/>
      </c>
    </row>
    <row r="696" spans="1:60" x14ac:dyDescent="0.25">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c r="AE696" s="25"/>
      <c r="AF696" s="25"/>
      <c r="AG696" s="25"/>
      <c r="AH696" s="25"/>
      <c r="AI696" s="25"/>
      <c r="AJ696" s="25"/>
      <c r="AK696" s="25"/>
      <c r="AL696" s="25"/>
      <c r="AM696" s="25"/>
      <c r="AN696" s="25"/>
      <c r="AO696" s="25"/>
      <c r="AP696" s="25"/>
      <c r="AQ696" s="25"/>
      <c r="AR696" s="25"/>
      <c r="AS696" s="25"/>
      <c r="AT696" s="25"/>
      <c r="AU696" s="25"/>
      <c r="AV696" s="25"/>
      <c r="AW696" s="25"/>
      <c r="AX696" s="25"/>
      <c r="AY696" s="25"/>
      <c r="AZ696" s="25"/>
      <c r="BB696" s="27" t="str">
        <f t="shared" ca="1" si="61"/>
        <v/>
      </c>
      <c r="BC696" s="27" t="str">
        <f t="shared" ca="1" si="62"/>
        <v/>
      </c>
      <c r="BD696" s="27" t="str">
        <f>IF(C696="","",MAX($BD$3:BD695)+1)</f>
        <v/>
      </c>
      <c r="BE696" s="27" t="str">
        <f t="shared" ca="1" si="63"/>
        <v/>
      </c>
      <c r="BF696" s="27" t="str">
        <f t="shared" si="64"/>
        <v/>
      </c>
      <c r="BG696" s="27" t="str">
        <f t="shared" ca="1" si="65"/>
        <v/>
      </c>
      <c r="BH696" s="27" t="str">
        <f t="shared" ca="1" si="66"/>
        <v/>
      </c>
    </row>
    <row r="697" spans="1:60" x14ac:dyDescent="0.25">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c r="AE697" s="25"/>
      <c r="AF697" s="25"/>
      <c r="AG697" s="25"/>
      <c r="AH697" s="25"/>
      <c r="AI697" s="25"/>
      <c r="AJ697" s="25"/>
      <c r="AK697" s="25"/>
      <c r="AL697" s="25"/>
      <c r="AM697" s="25"/>
      <c r="AN697" s="25"/>
      <c r="AO697" s="25"/>
      <c r="AP697" s="25"/>
      <c r="AQ697" s="25"/>
      <c r="AR697" s="25"/>
      <c r="AS697" s="25"/>
      <c r="AT697" s="25"/>
      <c r="AU697" s="25"/>
      <c r="AV697" s="25"/>
      <c r="AW697" s="25"/>
      <c r="AX697" s="25"/>
      <c r="AY697" s="25"/>
      <c r="AZ697" s="25"/>
      <c r="BB697" s="27" t="str">
        <f t="shared" ca="1" si="61"/>
        <v/>
      </c>
      <c r="BC697" s="27" t="str">
        <f t="shared" ca="1" si="62"/>
        <v/>
      </c>
      <c r="BD697" s="27" t="str">
        <f>IF(C697="","",MAX($BD$3:BD696)+1)</f>
        <v/>
      </c>
      <c r="BE697" s="27" t="str">
        <f t="shared" ca="1" si="63"/>
        <v/>
      </c>
      <c r="BF697" s="27" t="str">
        <f t="shared" si="64"/>
        <v/>
      </c>
      <c r="BG697" s="27" t="str">
        <f t="shared" ca="1" si="65"/>
        <v/>
      </c>
      <c r="BH697" s="27" t="str">
        <f t="shared" ca="1" si="66"/>
        <v/>
      </c>
    </row>
    <row r="698" spans="1:60" x14ac:dyDescent="0.25">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c r="AE698" s="25"/>
      <c r="AF698" s="25"/>
      <c r="AG698" s="25"/>
      <c r="AH698" s="25"/>
      <c r="AI698" s="25"/>
      <c r="AJ698" s="25"/>
      <c r="AK698" s="25"/>
      <c r="AL698" s="25"/>
      <c r="AM698" s="25"/>
      <c r="AN698" s="25"/>
      <c r="AO698" s="25"/>
      <c r="AP698" s="25"/>
      <c r="AQ698" s="25"/>
      <c r="AR698" s="25"/>
      <c r="AS698" s="25"/>
      <c r="AT698" s="25"/>
      <c r="AU698" s="25"/>
      <c r="AV698" s="25"/>
      <c r="AW698" s="25"/>
      <c r="AX698" s="25"/>
      <c r="AY698" s="25"/>
      <c r="AZ698" s="25"/>
      <c r="BB698" s="27" t="str">
        <f t="shared" ca="1" si="61"/>
        <v/>
      </c>
      <c r="BC698" s="27" t="str">
        <f t="shared" ca="1" si="62"/>
        <v/>
      </c>
      <c r="BD698" s="27" t="str">
        <f>IF(C698="","",MAX($BD$3:BD697)+1)</f>
        <v/>
      </c>
      <c r="BE698" s="27" t="str">
        <f t="shared" ca="1" si="63"/>
        <v/>
      </c>
      <c r="BF698" s="27" t="str">
        <f t="shared" si="64"/>
        <v/>
      </c>
      <c r="BG698" s="27" t="str">
        <f t="shared" ca="1" si="65"/>
        <v/>
      </c>
      <c r="BH698" s="27" t="str">
        <f t="shared" ca="1" si="66"/>
        <v/>
      </c>
    </row>
    <row r="699" spans="1:60" x14ac:dyDescent="0.25">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c r="AE699" s="25"/>
      <c r="AF699" s="25"/>
      <c r="AG699" s="25"/>
      <c r="AH699" s="25"/>
      <c r="AI699" s="25"/>
      <c r="AJ699" s="25"/>
      <c r="AK699" s="25"/>
      <c r="AL699" s="25"/>
      <c r="AM699" s="25"/>
      <c r="AN699" s="25"/>
      <c r="AO699" s="25"/>
      <c r="AP699" s="25"/>
      <c r="AQ699" s="25"/>
      <c r="AR699" s="25"/>
      <c r="AS699" s="25"/>
      <c r="AT699" s="25"/>
      <c r="AU699" s="25"/>
      <c r="AV699" s="25"/>
      <c r="AW699" s="25"/>
      <c r="AX699" s="25"/>
      <c r="AY699" s="25"/>
      <c r="AZ699" s="25"/>
      <c r="BB699" s="27" t="str">
        <f t="shared" ca="1" si="61"/>
        <v/>
      </c>
      <c r="BC699" s="27" t="str">
        <f t="shared" ca="1" si="62"/>
        <v/>
      </c>
      <c r="BD699" s="27" t="str">
        <f>IF(C699="","",MAX($BD$3:BD698)+1)</f>
        <v/>
      </c>
      <c r="BE699" s="27" t="str">
        <f t="shared" ca="1" si="63"/>
        <v/>
      </c>
      <c r="BF699" s="27" t="str">
        <f t="shared" si="64"/>
        <v/>
      </c>
      <c r="BG699" s="27" t="str">
        <f t="shared" ca="1" si="65"/>
        <v/>
      </c>
      <c r="BH699" s="27" t="str">
        <f t="shared" ca="1" si="66"/>
        <v/>
      </c>
    </row>
    <row r="700" spans="1:60" x14ac:dyDescent="0.25">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c r="AE700" s="25"/>
      <c r="AF700" s="25"/>
      <c r="AG700" s="25"/>
      <c r="AH700" s="25"/>
      <c r="AI700" s="25"/>
      <c r="AJ700" s="25"/>
      <c r="AK700" s="25"/>
      <c r="AL700" s="25"/>
      <c r="AM700" s="25"/>
      <c r="AN700" s="25"/>
      <c r="AO700" s="25"/>
      <c r="AP700" s="25"/>
      <c r="AQ700" s="25"/>
      <c r="AR700" s="25"/>
      <c r="AS700" s="25"/>
      <c r="AT700" s="25"/>
      <c r="AU700" s="25"/>
      <c r="AV700" s="25"/>
      <c r="AW700" s="25"/>
      <c r="AX700" s="25"/>
      <c r="AY700" s="25"/>
      <c r="AZ700" s="25"/>
      <c r="BB700" s="27" t="str">
        <f t="shared" ca="1" si="61"/>
        <v/>
      </c>
      <c r="BC700" s="27" t="str">
        <f t="shared" ca="1" si="62"/>
        <v/>
      </c>
      <c r="BD700" s="27" t="str">
        <f>IF(C700="","",MAX($BD$3:BD699)+1)</f>
        <v/>
      </c>
      <c r="BE700" s="27" t="str">
        <f t="shared" ca="1" si="63"/>
        <v/>
      </c>
      <c r="BF700" s="27" t="str">
        <f t="shared" si="64"/>
        <v/>
      </c>
      <c r="BG700" s="27" t="str">
        <f t="shared" ca="1" si="65"/>
        <v/>
      </c>
      <c r="BH700" s="27" t="str">
        <f t="shared" ca="1" si="66"/>
        <v/>
      </c>
    </row>
    <row r="701" spans="1:60" x14ac:dyDescent="0.25">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c r="AE701" s="25"/>
      <c r="AF701" s="25"/>
      <c r="AG701" s="25"/>
      <c r="AH701" s="25"/>
      <c r="AI701" s="25"/>
      <c r="AJ701" s="25"/>
      <c r="AK701" s="25"/>
      <c r="AL701" s="25"/>
      <c r="AM701" s="25"/>
      <c r="AN701" s="25"/>
      <c r="AO701" s="25"/>
      <c r="AP701" s="25"/>
      <c r="AQ701" s="25"/>
      <c r="AR701" s="25"/>
      <c r="AS701" s="25"/>
      <c r="AT701" s="25"/>
      <c r="AU701" s="25"/>
      <c r="AV701" s="25"/>
      <c r="AW701" s="25"/>
      <c r="AX701" s="25"/>
      <c r="AY701" s="25"/>
      <c r="AZ701" s="25"/>
      <c r="BB701" s="27" t="str">
        <f t="shared" ca="1" si="61"/>
        <v/>
      </c>
      <c r="BC701" s="27" t="str">
        <f t="shared" ca="1" si="62"/>
        <v/>
      </c>
      <c r="BD701" s="27" t="str">
        <f>IF(C701="","",MAX($BD$3:BD700)+1)</f>
        <v/>
      </c>
      <c r="BE701" s="27" t="str">
        <f t="shared" ca="1" si="63"/>
        <v/>
      </c>
      <c r="BF701" s="27" t="str">
        <f t="shared" si="64"/>
        <v/>
      </c>
      <c r="BG701" s="27" t="str">
        <f t="shared" ca="1" si="65"/>
        <v/>
      </c>
      <c r="BH701" s="27" t="str">
        <f t="shared" ca="1" si="66"/>
        <v/>
      </c>
    </row>
    <row r="702" spans="1:60" x14ac:dyDescent="0.25">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c r="AE702" s="25"/>
      <c r="AF702" s="25"/>
      <c r="AG702" s="25"/>
      <c r="AH702" s="25"/>
      <c r="AI702" s="25"/>
      <c r="AJ702" s="25"/>
      <c r="AK702" s="25"/>
      <c r="AL702" s="25"/>
      <c r="AM702" s="25"/>
      <c r="AN702" s="25"/>
      <c r="AO702" s="25"/>
      <c r="AP702" s="25"/>
      <c r="AQ702" s="25"/>
      <c r="AR702" s="25"/>
      <c r="AS702" s="25"/>
      <c r="AT702" s="25"/>
      <c r="AU702" s="25"/>
      <c r="AV702" s="25"/>
      <c r="AW702" s="25"/>
      <c r="AX702" s="25"/>
      <c r="AY702" s="25"/>
      <c r="AZ702" s="25"/>
      <c r="BB702" s="27" t="str">
        <f t="shared" ca="1" si="61"/>
        <v/>
      </c>
      <c r="BC702" s="27" t="str">
        <f t="shared" ca="1" si="62"/>
        <v/>
      </c>
      <c r="BD702" s="27" t="str">
        <f>IF(C702="","",MAX($BD$3:BD701)+1)</f>
        <v/>
      </c>
      <c r="BE702" s="27" t="str">
        <f t="shared" ca="1" si="63"/>
        <v/>
      </c>
      <c r="BF702" s="27" t="str">
        <f t="shared" si="64"/>
        <v/>
      </c>
      <c r="BG702" s="27" t="str">
        <f t="shared" ca="1" si="65"/>
        <v/>
      </c>
      <c r="BH702" s="27" t="str">
        <f t="shared" ca="1" si="66"/>
        <v/>
      </c>
    </row>
    <row r="703" spans="1:60" x14ac:dyDescent="0.25">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c r="AE703" s="25"/>
      <c r="AF703" s="25"/>
      <c r="AG703" s="25"/>
      <c r="AH703" s="25"/>
      <c r="AI703" s="25"/>
      <c r="AJ703" s="25"/>
      <c r="AK703" s="25"/>
      <c r="AL703" s="25"/>
      <c r="AM703" s="25"/>
      <c r="AN703" s="25"/>
      <c r="AO703" s="25"/>
      <c r="AP703" s="25"/>
      <c r="AQ703" s="25"/>
      <c r="AR703" s="25"/>
      <c r="AS703" s="25"/>
      <c r="AT703" s="25"/>
      <c r="AU703" s="25"/>
      <c r="AV703" s="25"/>
      <c r="AW703" s="25"/>
      <c r="AX703" s="25"/>
      <c r="AY703" s="25"/>
      <c r="AZ703" s="25"/>
      <c r="BB703" s="27" t="str">
        <f t="shared" ca="1" si="61"/>
        <v/>
      </c>
      <c r="BC703" s="27" t="str">
        <f t="shared" ca="1" si="62"/>
        <v/>
      </c>
      <c r="BD703" s="27" t="str">
        <f>IF(C703="","",MAX($BD$3:BD702)+1)</f>
        <v/>
      </c>
      <c r="BE703" s="27" t="str">
        <f t="shared" ca="1" si="63"/>
        <v/>
      </c>
      <c r="BF703" s="27" t="str">
        <f t="shared" si="64"/>
        <v/>
      </c>
      <c r="BG703" s="27" t="str">
        <f t="shared" ca="1" si="65"/>
        <v/>
      </c>
      <c r="BH703" s="27" t="str">
        <f t="shared" ca="1" si="66"/>
        <v/>
      </c>
    </row>
    <row r="704" spans="1:60" x14ac:dyDescent="0.25">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c r="AE704" s="25"/>
      <c r="AF704" s="25"/>
      <c r="AG704" s="25"/>
      <c r="AH704" s="25"/>
      <c r="AI704" s="25"/>
      <c r="AJ704" s="25"/>
      <c r="AK704" s="25"/>
      <c r="AL704" s="25"/>
      <c r="AM704" s="25"/>
      <c r="AN704" s="25"/>
      <c r="AO704" s="25"/>
      <c r="AP704" s="25"/>
      <c r="AQ704" s="25"/>
      <c r="AR704" s="25"/>
      <c r="AS704" s="25"/>
      <c r="AT704" s="25"/>
      <c r="AU704" s="25"/>
      <c r="AV704" s="25"/>
      <c r="AW704" s="25"/>
      <c r="AX704" s="25"/>
      <c r="AY704" s="25"/>
      <c r="AZ704" s="25"/>
      <c r="BB704" s="27" t="str">
        <f t="shared" ca="1" si="61"/>
        <v/>
      </c>
      <c r="BC704" s="27" t="str">
        <f t="shared" ca="1" si="62"/>
        <v/>
      </c>
      <c r="BD704" s="27" t="str">
        <f>IF(C704="","",MAX($BD$3:BD703)+1)</f>
        <v/>
      </c>
      <c r="BE704" s="27" t="str">
        <f t="shared" ca="1" si="63"/>
        <v/>
      </c>
      <c r="BF704" s="27" t="str">
        <f t="shared" si="64"/>
        <v/>
      </c>
      <c r="BG704" s="27" t="str">
        <f t="shared" ca="1" si="65"/>
        <v/>
      </c>
      <c r="BH704" s="27" t="str">
        <f t="shared" ca="1" si="66"/>
        <v/>
      </c>
    </row>
    <row r="705" spans="1:60" x14ac:dyDescent="0.25">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c r="AE705" s="25"/>
      <c r="AF705" s="25"/>
      <c r="AG705" s="25"/>
      <c r="AH705" s="25"/>
      <c r="AI705" s="25"/>
      <c r="AJ705" s="25"/>
      <c r="AK705" s="25"/>
      <c r="AL705" s="25"/>
      <c r="AM705" s="25"/>
      <c r="AN705" s="25"/>
      <c r="AO705" s="25"/>
      <c r="AP705" s="25"/>
      <c r="AQ705" s="25"/>
      <c r="AR705" s="25"/>
      <c r="AS705" s="25"/>
      <c r="AT705" s="25"/>
      <c r="AU705" s="25"/>
      <c r="AV705" s="25"/>
      <c r="AW705" s="25"/>
      <c r="AX705" s="25"/>
      <c r="AY705" s="25"/>
      <c r="AZ705" s="25"/>
      <c r="BB705" s="27" t="str">
        <f t="shared" ca="1" si="61"/>
        <v/>
      </c>
      <c r="BC705" s="27" t="str">
        <f t="shared" ca="1" si="62"/>
        <v/>
      </c>
      <c r="BD705" s="27" t="str">
        <f>IF(C705="","",MAX($BD$3:BD704)+1)</f>
        <v/>
      </c>
      <c r="BE705" s="27" t="str">
        <f t="shared" ca="1" si="63"/>
        <v/>
      </c>
      <c r="BF705" s="27" t="str">
        <f t="shared" si="64"/>
        <v/>
      </c>
      <c r="BG705" s="27" t="str">
        <f t="shared" ca="1" si="65"/>
        <v/>
      </c>
      <c r="BH705" s="27" t="str">
        <f t="shared" ca="1" si="66"/>
        <v/>
      </c>
    </row>
    <row r="706" spans="1:60" x14ac:dyDescent="0.25">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c r="AE706" s="25"/>
      <c r="AF706" s="25"/>
      <c r="AG706" s="25"/>
      <c r="AH706" s="25"/>
      <c r="AI706" s="25"/>
      <c r="AJ706" s="25"/>
      <c r="AK706" s="25"/>
      <c r="AL706" s="25"/>
      <c r="AM706" s="25"/>
      <c r="AN706" s="25"/>
      <c r="AO706" s="25"/>
      <c r="AP706" s="25"/>
      <c r="AQ706" s="25"/>
      <c r="AR706" s="25"/>
      <c r="AS706" s="25"/>
      <c r="AT706" s="25"/>
      <c r="AU706" s="25"/>
      <c r="AV706" s="25"/>
      <c r="AW706" s="25"/>
      <c r="AX706" s="25"/>
      <c r="AY706" s="25"/>
      <c r="AZ706" s="25"/>
      <c r="BB706" s="27" t="str">
        <f t="shared" ca="1" si="61"/>
        <v/>
      </c>
      <c r="BC706" s="27" t="str">
        <f t="shared" ca="1" si="62"/>
        <v/>
      </c>
      <c r="BD706" s="27" t="str">
        <f>IF(C706="","",MAX($BD$3:BD705)+1)</f>
        <v/>
      </c>
      <c r="BE706" s="27" t="str">
        <f t="shared" ca="1" si="63"/>
        <v/>
      </c>
      <c r="BF706" s="27" t="str">
        <f t="shared" si="64"/>
        <v/>
      </c>
      <c r="BG706" s="27" t="str">
        <f t="shared" ca="1" si="65"/>
        <v/>
      </c>
      <c r="BH706" s="27" t="str">
        <f t="shared" ca="1" si="66"/>
        <v/>
      </c>
    </row>
    <row r="707" spans="1:60" x14ac:dyDescent="0.25">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c r="AE707" s="25"/>
      <c r="AF707" s="25"/>
      <c r="AG707" s="25"/>
      <c r="AH707" s="25"/>
      <c r="AI707" s="25"/>
      <c r="AJ707" s="25"/>
      <c r="AK707" s="25"/>
      <c r="AL707" s="25"/>
      <c r="AM707" s="25"/>
      <c r="AN707" s="25"/>
      <c r="AO707" s="25"/>
      <c r="AP707" s="25"/>
      <c r="AQ707" s="25"/>
      <c r="AR707" s="25"/>
      <c r="AS707" s="25"/>
      <c r="AT707" s="25"/>
      <c r="AU707" s="25"/>
      <c r="AV707" s="25"/>
      <c r="AW707" s="25"/>
      <c r="AX707" s="25"/>
      <c r="AY707" s="25"/>
      <c r="AZ707" s="25"/>
      <c r="BB707" s="27" t="str">
        <f t="shared" ca="1" si="61"/>
        <v/>
      </c>
      <c r="BC707" s="27" t="str">
        <f t="shared" ca="1" si="62"/>
        <v/>
      </c>
      <c r="BD707" s="27" t="str">
        <f>IF(C707="","",MAX($BD$3:BD706)+1)</f>
        <v/>
      </c>
      <c r="BE707" s="27" t="str">
        <f t="shared" ca="1" si="63"/>
        <v/>
      </c>
      <c r="BF707" s="27" t="str">
        <f t="shared" si="64"/>
        <v/>
      </c>
      <c r="BG707" s="27" t="str">
        <f t="shared" ca="1" si="65"/>
        <v/>
      </c>
      <c r="BH707" s="27" t="str">
        <f t="shared" ca="1" si="66"/>
        <v/>
      </c>
    </row>
    <row r="708" spans="1:60" x14ac:dyDescent="0.25">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c r="AE708" s="25"/>
      <c r="AF708" s="25"/>
      <c r="AG708" s="25"/>
      <c r="AH708" s="25"/>
      <c r="AI708" s="25"/>
      <c r="AJ708" s="25"/>
      <c r="AK708" s="25"/>
      <c r="AL708" s="25"/>
      <c r="AM708" s="25"/>
      <c r="AN708" s="25"/>
      <c r="AO708" s="25"/>
      <c r="AP708" s="25"/>
      <c r="AQ708" s="25"/>
      <c r="AR708" s="25"/>
      <c r="AS708" s="25"/>
      <c r="AT708" s="25"/>
      <c r="AU708" s="25"/>
      <c r="AV708" s="25"/>
      <c r="AW708" s="25"/>
      <c r="AX708" s="25"/>
      <c r="AY708" s="25"/>
      <c r="AZ708" s="25"/>
      <c r="BB708" s="27" t="str">
        <f t="shared" ca="1" si="61"/>
        <v/>
      </c>
      <c r="BC708" s="27" t="str">
        <f t="shared" ca="1" si="62"/>
        <v/>
      </c>
      <c r="BD708" s="27" t="str">
        <f>IF(C708="","",MAX($BD$3:BD707)+1)</f>
        <v/>
      </c>
      <c r="BE708" s="27" t="str">
        <f t="shared" ca="1" si="63"/>
        <v/>
      </c>
      <c r="BF708" s="27" t="str">
        <f t="shared" si="64"/>
        <v/>
      </c>
      <c r="BG708" s="27" t="str">
        <f t="shared" ca="1" si="65"/>
        <v/>
      </c>
      <c r="BH708" s="27" t="str">
        <f t="shared" ca="1" si="66"/>
        <v/>
      </c>
    </row>
    <row r="709" spans="1:60" x14ac:dyDescent="0.25">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c r="AE709" s="25"/>
      <c r="AF709" s="25"/>
      <c r="AG709" s="25"/>
      <c r="AH709" s="25"/>
      <c r="AI709" s="25"/>
      <c r="AJ709" s="25"/>
      <c r="AK709" s="25"/>
      <c r="AL709" s="25"/>
      <c r="AM709" s="25"/>
      <c r="AN709" s="25"/>
      <c r="AO709" s="25"/>
      <c r="AP709" s="25"/>
      <c r="AQ709" s="25"/>
      <c r="AR709" s="25"/>
      <c r="AS709" s="25"/>
      <c r="AT709" s="25"/>
      <c r="AU709" s="25"/>
      <c r="AV709" s="25"/>
      <c r="AW709" s="25"/>
      <c r="AX709" s="25"/>
      <c r="AY709" s="25"/>
      <c r="AZ709" s="25"/>
      <c r="BB709" s="27" t="str">
        <f t="shared" ref="BB709:BB772" ca="1" si="67">IFERROR(IF(INDIRECT("Plate"&amp;A709&amp;"_S!"&amp;CHAR(RIGHT(B709,LEN(B709)-1)+65)&amp;CODE(LEFT(B709,1))-58)="",IF(C709="",0,1),0),"")</f>
        <v/>
      </c>
      <c r="BC709" s="27" t="str">
        <f t="shared" ref="BC709:BC772" ca="1" si="68">IFERROR(IF(INDIRECT("Plate"&amp;A709&amp;"_G!"&amp;CHAR(RIGHT(B709,LEN(B709)-1)+65)&amp;CODE(LEFT(B709,1))-58)="",IF(C709="",0,1),0),"")</f>
        <v/>
      </c>
      <c r="BD709" s="27" t="str">
        <f>IF(C709="","",MAX($BD$3:BD708)+1)</f>
        <v/>
      </c>
      <c r="BE709" s="27" t="str">
        <f t="shared" ref="BE709:BE772" ca="1" si="69">IF(BD709="","",CELL("row",BD709))</f>
        <v/>
      </c>
      <c r="BF709" s="27" t="str">
        <f t="shared" ref="BF709:BF772" si="70">A709&amp;B709</f>
        <v/>
      </c>
      <c r="BG709" s="27" t="str">
        <f t="shared" ref="BG709:BG772" ca="1" si="71">IF(OR(BB709=1,BC709=1),BF709,"")</f>
        <v/>
      </c>
      <c r="BH709" s="27" t="str">
        <f t="shared" ref="BH709:BH772" ca="1" si="72">BH708&amp;IF(BG709="",""," "&amp;BG709)</f>
        <v/>
      </c>
    </row>
    <row r="710" spans="1:60" x14ac:dyDescent="0.25">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c r="AE710" s="25"/>
      <c r="AF710" s="25"/>
      <c r="AG710" s="25"/>
      <c r="AH710" s="25"/>
      <c r="AI710" s="25"/>
      <c r="AJ710" s="25"/>
      <c r="AK710" s="25"/>
      <c r="AL710" s="25"/>
      <c r="AM710" s="25"/>
      <c r="AN710" s="25"/>
      <c r="AO710" s="25"/>
      <c r="AP710" s="25"/>
      <c r="AQ710" s="25"/>
      <c r="AR710" s="25"/>
      <c r="AS710" s="25"/>
      <c r="AT710" s="25"/>
      <c r="AU710" s="25"/>
      <c r="AV710" s="25"/>
      <c r="AW710" s="25"/>
      <c r="AX710" s="25"/>
      <c r="AY710" s="25"/>
      <c r="AZ710" s="25"/>
      <c r="BB710" s="27" t="str">
        <f t="shared" ca="1" si="67"/>
        <v/>
      </c>
      <c r="BC710" s="27" t="str">
        <f t="shared" ca="1" si="68"/>
        <v/>
      </c>
      <c r="BD710" s="27" t="str">
        <f>IF(C710="","",MAX($BD$3:BD709)+1)</f>
        <v/>
      </c>
      <c r="BE710" s="27" t="str">
        <f t="shared" ca="1" si="69"/>
        <v/>
      </c>
      <c r="BF710" s="27" t="str">
        <f t="shared" si="70"/>
        <v/>
      </c>
      <c r="BG710" s="27" t="str">
        <f t="shared" ca="1" si="71"/>
        <v/>
      </c>
      <c r="BH710" s="27" t="str">
        <f t="shared" ca="1" si="72"/>
        <v/>
      </c>
    </row>
    <row r="711" spans="1:60" x14ac:dyDescent="0.25">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c r="AE711" s="25"/>
      <c r="AF711" s="25"/>
      <c r="AG711" s="25"/>
      <c r="AH711" s="25"/>
      <c r="AI711" s="25"/>
      <c r="AJ711" s="25"/>
      <c r="AK711" s="25"/>
      <c r="AL711" s="25"/>
      <c r="AM711" s="25"/>
      <c r="AN711" s="25"/>
      <c r="AO711" s="25"/>
      <c r="AP711" s="25"/>
      <c r="AQ711" s="25"/>
      <c r="AR711" s="25"/>
      <c r="AS711" s="25"/>
      <c r="AT711" s="25"/>
      <c r="AU711" s="25"/>
      <c r="AV711" s="25"/>
      <c r="AW711" s="25"/>
      <c r="AX711" s="25"/>
      <c r="AY711" s="25"/>
      <c r="AZ711" s="25"/>
      <c r="BB711" s="27" t="str">
        <f t="shared" ca="1" si="67"/>
        <v/>
      </c>
      <c r="BC711" s="27" t="str">
        <f t="shared" ca="1" si="68"/>
        <v/>
      </c>
      <c r="BD711" s="27" t="str">
        <f>IF(C711="","",MAX($BD$3:BD710)+1)</f>
        <v/>
      </c>
      <c r="BE711" s="27" t="str">
        <f t="shared" ca="1" si="69"/>
        <v/>
      </c>
      <c r="BF711" s="27" t="str">
        <f t="shared" si="70"/>
        <v/>
      </c>
      <c r="BG711" s="27" t="str">
        <f t="shared" ca="1" si="71"/>
        <v/>
      </c>
      <c r="BH711" s="27" t="str">
        <f t="shared" ca="1" si="72"/>
        <v/>
      </c>
    </row>
    <row r="712" spans="1:60" x14ac:dyDescent="0.25">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c r="AE712" s="25"/>
      <c r="AF712" s="25"/>
      <c r="AG712" s="25"/>
      <c r="AH712" s="25"/>
      <c r="AI712" s="25"/>
      <c r="AJ712" s="25"/>
      <c r="AK712" s="25"/>
      <c r="AL712" s="25"/>
      <c r="AM712" s="25"/>
      <c r="AN712" s="25"/>
      <c r="AO712" s="25"/>
      <c r="AP712" s="25"/>
      <c r="AQ712" s="25"/>
      <c r="AR712" s="25"/>
      <c r="AS712" s="25"/>
      <c r="AT712" s="25"/>
      <c r="AU712" s="25"/>
      <c r="AV712" s="25"/>
      <c r="AW712" s="25"/>
      <c r="AX712" s="25"/>
      <c r="AY712" s="25"/>
      <c r="AZ712" s="25"/>
      <c r="BB712" s="27" t="str">
        <f t="shared" ca="1" si="67"/>
        <v/>
      </c>
      <c r="BC712" s="27" t="str">
        <f t="shared" ca="1" si="68"/>
        <v/>
      </c>
      <c r="BD712" s="27" t="str">
        <f>IF(C712="","",MAX($BD$3:BD711)+1)</f>
        <v/>
      </c>
      <c r="BE712" s="27" t="str">
        <f t="shared" ca="1" si="69"/>
        <v/>
      </c>
      <c r="BF712" s="27" t="str">
        <f t="shared" si="70"/>
        <v/>
      </c>
      <c r="BG712" s="27" t="str">
        <f t="shared" ca="1" si="71"/>
        <v/>
      </c>
      <c r="BH712" s="27" t="str">
        <f t="shared" ca="1" si="72"/>
        <v/>
      </c>
    </row>
    <row r="713" spans="1:60" x14ac:dyDescent="0.25">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c r="AE713" s="25"/>
      <c r="AF713" s="25"/>
      <c r="AG713" s="25"/>
      <c r="AH713" s="25"/>
      <c r="AI713" s="25"/>
      <c r="AJ713" s="25"/>
      <c r="AK713" s="25"/>
      <c r="AL713" s="25"/>
      <c r="AM713" s="25"/>
      <c r="AN713" s="25"/>
      <c r="AO713" s="25"/>
      <c r="AP713" s="25"/>
      <c r="AQ713" s="25"/>
      <c r="AR713" s="25"/>
      <c r="AS713" s="25"/>
      <c r="AT713" s="25"/>
      <c r="AU713" s="25"/>
      <c r="AV713" s="25"/>
      <c r="AW713" s="25"/>
      <c r="AX713" s="25"/>
      <c r="AY713" s="25"/>
      <c r="AZ713" s="25"/>
      <c r="BB713" s="27" t="str">
        <f t="shared" ca="1" si="67"/>
        <v/>
      </c>
      <c r="BC713" s="27" t="str">
        <f t="shared" ca="1" si="68"/>
        <v/>
      </c>
      <c r="BD713" s="27" t="str">
        <f>IF(C713="","",MAX($BD$3:BD712)+1)</f>
        <v/>
      </c>
      <c r="BE713" s="27" t="str">
        <f t="shared" ca="1" si="69"/>
        <v/>
      </c>
      <c r="BF713" s="27" t="str">
        <f t="shared" si="70"/>
        <v/>
      </c>
      <c r="BG713" s="27" t="str">
        <f t="shared" ca="1" si="71"/>
        <v/>
      </c>
      <c r="BH713" s="27" t="str">
        <f t="shared" ca="1" si="72"/>
        <v/>
      </c>
    </row>
    <row r="714" spans="1:60" x14ac:dyDescent="0.25">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5"/>
      <c r="AJ714" s="25"/>
      <c r="AK714" s="25"/>
      <c r="AL714" s="25"/>
      <c r="AM714" s="25"/>
      <c r="AN714" s="25"/>
      <c r="AO714" s="25"/>
      <c r="AP714" s="25"/>
      <c r="AQ714" s="25"/>
      <c r="AR714" s="25"/>
      <c r="AS714" s="25"/>
      <c r="AT714" s="25"/>
      <c r="AU714" s="25"/>
      <c r="AV714" s="25"/>
      <c r="AW714" s="25"/>
      <c r="AX714" s="25"/>
      <c r="AY714" s="25"/>
      <c r="AZ714" s="25"/>
      <c r="BB714" s="27" t="str">
        <f t="shared" ca="1" si="67"/>
        <v/>
      </c>
      <c r="BC714" s="27" t="str">
        <f t="shared" ca="1" si="68"/>
        <v/>
      </c>
      <c r="BD714" s="27" t="str">
        <f>IF(C714="","",MAX($BD$3:BD713)+1)</f>
        <v/>
      </c>
      <c r="BE714" s="27" t="str">
        <f t="shared" ca="1" si="69"/>
        <v/>
      </c>
      <c r="BF714" s="27" t="str">
        <f t="shared" si="70"/>
        <v/>
      </c>
      <c r="BG714" s="27" t="str">
        <f t="shared" ca="1" si="71"/>
        <v/>
      </c>
      <c r="BH714" s="27" t="str">
        <f t="shared" ca="1" si="72"/>
        <v/>
      </c>
    </row>
    <row r="715" spans="1:60" x14ac:dyDescent="0.25">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c r="AE715" s="25"/>
      <c r="AF715" s="25"/>
      <c r="AG715" s="25"/>
      <c r="AH715" s="25"/>
      <c r="AI715" s="25"/>
      <c r="AJ715" s="25"/>
      <c r="AK715" s="25"/>
      <c r="AL715" s="25"/>
      <c r="AM715" s="25"/>
      <c r="AN715" s="25"/>
      <c r="AO715" s="25"/>
      <c r="AP715" s="25"/>
      <c r="AQ715" s="25"/>
      <c r="AR715" s="25"/>
      <c r="AS715" s="25"/>
      <c r="AT715" s="25"/>
      <c r="AU715" s="25"/>
      <c r="AV715" s="25"/>
      <c r="AW715" s="25"/>
      <c r="AX715" s="25"/>
      <c r="AY715" s="25"/>
      <c r="AZ715" s="25"/>
      <c r="BB715" s="27" t="str">
        <f t="shared" ca="1" si="67"/>
        <v/>
      </c>
      <c r="BC715" s="27" t="str">
        <f t="shared" ca="1" si="68"/>
        <v/>
      </c>
      <c r="BD715" s="27" t="str">
        <f>IF(C715="","",MAX($BD$3:BD714)+1)</f>
        <v/>
      </c>
      <c r="BE715" s="27" t="str">
        <f t="shared" ca="1" si="69"/>
        <v/>
      </c>
      <c r="BF715" s="27" t="str">
        <f t="shared" si="70"/>
        <v/>
      </c>
      <c r="BG715" s="27" t="str">
        <f t="shared" ca="1" si="71"/>
        <v/>
      </c>
      <c r="BH715" s="27" t="str">
        <f t="shared" ca="1" si="72"/>
        <v/>
      </c>
    </row>
    <row r="716" spans="1:60" x14ac:dyDescent="0.25">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c r="AE716" s="25"/>
      <c r="AF716" s="25"/>
      <c r="AG716" s="25"/>
      <c r="AH716" s="25"/>
      <c r="AI716" s="25"/>
      <c r="AJ716" s="25"/>
      <c r="AK716" s="25"/>
      <c r="AL716" s="25"/>
      <c r="AM716" s="25"/>
      <c r="AN716" s="25"/>
      <c r="AO716" s="25"/>
      <c r="AP716" s="25"/>
      <c r="AQ716" s="25"/>
      <c r="AR716" s="25"/>
      <c r="AS716" s="25"/>
      <c r="AT716" s="25"/>
      <c r="AU716" s="25"/>
      <c r="AV716" s="25"/>
      <c r="AW716" s="25"/>
      <c r="AX716" s="25"/>
      <c r="AY716" s="25"/>
      <c r="AZ716" s="25"/>
      <c r="BB716" s="27" t="str">
        <f t="shared" ca="1" si="67"/>
        <v/>
      </c>
      <c r="BC716" s="27" t="str">
        <f t="shared" ca="1" si="68"/>
        <v/>
      </c>
      <c r="BD716" s="27" t="str">
        <f>IF(C716="","",MAX($BD$3:BD715)+1)</f>
        <v/>
      </c>
      <c r="BE716" s="27" t="str">
        <f t="shared" ca="1" si="69"/>
        <v/>
      </c>
      <c r="BF716" s="27" t="str">
        <f t="shared" si="70"/>
        <v/>
      </c>
      <c r="BG716" s="27" t="str">
        <f t="shared" ca="1" si="71"/>
        <v/>
      </c>
      <c r="BH716" s="27" t="str">
        <f t="shared" ca="1" si="72"/>
        <v/>
      </c>
    </row>
    <row r="717" spans="1:60" x14ac:dyDescent="0.25">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c r="AE717" s="25"/>
      <c r="AF717" s="25"/>
      <c r="AG717" s="25"/>
      <c r="AH717" s="25"/>
      <c r="AI717" s="25"/>
      <c r="AJ717" s="25"/>
      <c r="AK717" s="25"/>
      <c r="AL717" s="25"/>
      <c r="AM717" s="25"/>
      <c r="AN717" s="25"/>
      <c r="AO717" s="25"/>
      <c r="AP717" s="25"/>
      <c r="AQ717" s="25"/>
      <c r="AR717" s="25"/>
      <c r="AS717" s="25"/>
      <c r="AT717" s="25"/>
      <c r="AU717" s="25"/>
      <c r="AV717" s="25"/>
      <c r="AW717" s="25"/>
      <c r="AX717" s="25"/>
      <c r="AY717" s="25"/>
      <c r="AZ717" s="25"/>
      <c r="BB717" s="27" t="str">
        <f t="shared" ca="1" si="67"/>
        <v/>
      </c>
      <c r="BC717" s="27" t="str">
        <f t="shared" ca="1" si="68"/>
        <v/>
      </c>
      <c r="BD717" s="27" t="str">
        <f>IF(C717="","",MAX($BD$3:BD716)+1)</f>
        <v/>
      </c>
      <c r="BE717" s="27" t="str">
        <f t="shared" ca="1" si="69"/>
        <v/>
      </c>
      <c r="BF717" s="27" t="str">
        <f t="shared" si="70"/>
        <v/>
      </c>
      <c r="BG717" s="27" t="str">
        <f t="shared" ca="1" si="71"/>
        <v/>
      </c>
      <c r="BH717" s="27" t="str">
        <f t="shared" ca="1" si="72"/>
        <v/>
      </c>
    </row>
    <row r="718" spans="1:60" x14ac:dyDescent="0.25">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c r="AE718" s="25"/>
      <c r="AF718" s="25"/>
      <c r="AG718" s="25"/>
      <c r="AH718" s="25"/>
      <c r="AI718" s="25"/>
      <c r="AJ718" s="25"/>
      <c r="AK718" s="25"/>
      <c r="AL718" s="25"/>
      <c r="AM718" s="25"/>
      <c r="AN718" s="25"/>
      <c r="AO718" s="25"/>
      <c r="AP718" s="25"/>
      <c r="AQ718" s="25"/>
      <c r="AR718" s="25"/>
      <c r="AS718" s="25"/>
      <c r="AT718" s="25"/>
      <c r="AU718" s="25"/>
      <c r="AV718" s="25"/>
      <c r="AW718" s="25"/>
      <c r="AX718" s="25"/>
      <c r="AY718" s="25"/>
      <c r="AZ718" s="25"/>
      <c r="BB718" s="27" t="str">
        <f t="shared" ca="1" si="67"/>
        <v/>
      </c>
      <c r="BC718" s="27" t="str">
        <f t="shared" ca="1" si="68"/>
        <v/>
      </c>
      <c r="BD718" s="27" t="str">
        <f>IF(C718="","",MAX($BD$3:BD717)+1)</f>
        <v/>
      </c>
      <c r="BE718" s="27" t="str">
        <f t="shared" ca="1" si="69"/>
        <v/>
      </c>
      <c r="BF718" s="27" t="str">
        <f t="shared" si="70"/>
        <v/>
      </c>
      <c r="BG718" s="27" t="str">
        <f t="shared" ca="1" si="71"/>
        <v/>
      </c>
      <c r="BH718" s="27" t="str">
        <f t="shared" ca="1" si="72"/>
        <v/>
      </c>
    </row>
    <row r="719" spans="1:60" x14ac:dyDescent="0.25">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c r="AE719" s="25"/>
      <c r="AF719" s="25"/>
      <c r="AG719" s="25"/>
      <c r="AH719" s="25"/>
      <c r="AI719" s="25"/>
      <c r="AJ719" s="25"/>
      <c r="AK719" s="25"/>
      <c r="AL719" s="25"/>
      <c r="AM719" s="25"/>
      <c r="AN719" s="25"/>
      <c r="AO719" s="25"/>
      <c r="AP719" s="25"/>
      <c r="AQ719" s="25"/>
      <c r="AR719" s="25"/>
      <c r="AS719" s="25"/>
      <c r="AT719" s="25"/>
      <c r="AU719" s="25"/>
      <c r="AV719" s="25"/>
      <c r="AW719" s="25"/>
      <c r="AX719" s="25"/>
      <c r="AY719" s="25"/>
      <c r="AZ719" s="25"/>
      <c r="BB719" s="27" t="str">
        <f t="shared" ca="1" si="67"/>
        <v/>
      </c>
      <c r="BC719" s="27" t="str">
        <f t="shared" ca="1" si="68"/>
        <v/>
      </c>
      <c r="BD719" s="27" t="str">
        <f>IF(C719="","",MAX($BD$3:BD718)+1)</f>
        <v/>
      </c>
      <c r="BE719" s="27" t="str">
        <f t="shared" ca="1" si="69"/>
        <v/>
      </c>
      <c r="BF719" s="27" t="str">
        <f t="shared" si="70"/>
        <v/>
      </c>
      <c r="BG719" s="27" t="str">
        <f t="shared" ca="1" si="71"/>
        <v/>
      </c>
      <c r="BH719" s="27" t="str">
        <f t="shared" ca="1" si="72"/>
        <v/>
      </c>
    </row>
    <row r="720" spans="1:60" x14ac:dyDescent="0.25">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c r="AE720" s="25"/>
      <c r="AF720" s="25"/>
      <c r="AG720" s="25"/>
      <c r="AH720" s="25"/>
      <c r="AI720" s="25"/>
      <c r="AJ720" s="25"/>
      <c r="AK720" s="25"/>
      <c r="AL720" s="25"/>
      <c r="AM720" s="25"/>
      <c r="AN720" s="25"/>
      <c r="AO720" s="25"/>
      <c r="AP720" s="25"/>
      <c r="AQ720" s="25"/>
      <c r="AR720" s="25"/>
      <c r="AS720" s="25"/>
      <c r="AT720" s="25"/>
      <c r="AU720" s="25"/>
      <c r="AV720" s="25"/>
      <c r="AW720" s="25"/>
      <c r="AX720" s="25"/>
      <c r="AY720" s="25"/>
      <c r="AZ720" s="25"/>
      <c r="BB720" s="27" t="str">
        <f t="shared" ca="1" si="67"/>
        <v/>
      </c>
      <c r="BC720" s="27" t="str">
        <f t="shared" ca="1" si="68"/>
        <v/>
      </c>
      <c r="BD720" s="27" t="str">
        <f>IF(C720="","",MAX($BD$3:BD719)+1)</f>
        <v/>
      </c>
      <c r="BE720" s="27" t="str">
        <f t="shared" ca="1" si="69"/>
        <v/>
      </c>
      <c r="BF720" s="27" t="str">
        <f t="shared" si="70"/>
        <v/>
      </c>
      <c r="BG720" s="27" t="str">
        <f t="shared" ca="1" si="71"/>
        <v/>
      </c>
      <c r="BH720" s="27" t="str">
        <f t="shared" ca="1" si="72"/>
        <v/>
      </c>
    </row>
    <row r="721" spans="1:60" x14ac:dyDescent="0.25">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c r="AE721" s="25"/>
      <c r="AF721" s="25"/>
      <c r="AG721" s="25"/>
      <c r="AH721" s="25"/>
      <c r="AI721" s="25"/>
      <c r="AJ721" s="25"/>
      <c r="AK721" s="25"/>
      <c r="AL721" s="25"/>
      <c r="AM721" s="25"/>
      <c r="AN721" s="25"/>
      <c r="AO721" s="25"/>
      <c r="AP721" s="25"/>
      <c r="AQ721" s="25"/>
      <c r="AR721" s="25"/>
      <c r="AS721" s="25"/>
      <c r="AT721" s="25"/>
      <c r="AU721" s="25"/>
      <c r="AV721" s="25"/>
      <c r="AW721" s="25"/>
      <c r="AX721" s="25"/>
      <c r="AY721" s="25"/>
      <c r="AZ721" s="25"/>
      <c r="BB721" s="27" t="str">
        <f t="shared" ca="1" si="67"/>
        <v/>
      </c>
      <c r="BC721" s="27" t="str">
        <f t="shared" ca="1" si="68"/>
        <v/>
      </c>
      <c r="BD721" s="27" t="str">
        <f>IF(C721="","",MAX($BD$3:BD720)+1)</f>
        <v/>
      </c>
      <c r="BE721" s="27" t="str">
        <f t="shared" ca="1" si="69"/>
        <v/>
      </c>
      <c r="BF721" s="27" t="str">
        <f t="shared" si="70"/>
        <v/>
      </c>
      <c r="BG721" s="27" t="str">
        <f t="shared" ca="1" si="71"/>
        <v/>
      </c>
      <c r="BH721" s="27" t="str">
        <f t="shared" ca="1" si="72"/>
        <v/>
      </c>
    </row>
    <row r="722" spans="1:60" x14ac:dyDescent="0.25">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c r="AT722" s="25"/>
      <c r="AU722" s="25"/>
      <c r="AV722" s="25"/>
      <c r="AW722" s="25"/>
      <c r="AX722" s="25"/>
      <c r="AY722" s="25"/>
      <c r="AZ722" s="25"/>
      <c r="BB722" s="27" t="str">
        <f t="shared" ca="1" si="67"/>
        <v/>
      </c>
      <c r="BC722" s="27" t="str">
        <f t="shared" ca="1" si="68"/>
        <v/>
      </c>
      <c r="BD722" s="27" t="str">
        <f>IF(C722="","",MAX($BD$3:BD721)+1)</f>
        <v/>
      </c>
      <c r="BE722" s="27" t="str">
        <f t="shared" ca="1" si="69"/>
        <v/>
      </c>
      <c r="BF722" s="27" t="str">
        <f t="shared" si="70"/>
        <v/>
      </c>
      <c r="BG722" s="27" t="str">
        <f t="shared" ca="1" si="71"/>
        <v/>
      </c>
      <c r="BH722" s="27" t="str">
        <f t="shared" ca="1" si="72"/>
        <v/>
      </c>
    </row>
    <row r="723" spans="1:60" x14ac:dyDescent="0.25">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c r="AE723" s="25"/>
      <c r="AF723" s="25"/>
      <c r="AG723" s="25"/>
      <c r="AH723" s="25"/>
      <c r="AI723" s="25"/>
      <c r="AJ723" s="25"/>
      <c r="AK723" s="25"/>
      <c r="AL723" s="25"/>
      <c r="AM723" s="25"/>
      <c r="AN723" s="25"/>
      <c r="AO723" s="25"/>
      <c r="AP723" s="25"/>
      <c r="AQ723" s="25"/>
      <c r="AR723" s="25"/>
      <c r="AS723" s="25"/>
      <c r="AT723" s="25"/>
      <c r="AU723" s="25"/>
      <c r="AV723" s="25"/>
      <c r="AW723" s="25"/>
      <c r="AX723" s="25"/>
      <c r="AY723" s="25"/>
      <c r="AZ723" s="25"/>
      <c r="BB723" s="27" t="str">
        <f t="shared" ca="1" si="67"/>
        <v/>
      </c>
      <c r="BC723" s="27" t="str">
        <f t="shared" ca="1" si="68"/>
        <v/>
      </c>
      <c r="BD723" s="27" t="str">
        <f>IF(C723="","",MAX($BD$3:BD722)+1)</f>
        <v/>
      </c>
      <c r="BE723" s="27" t="str">
        <f t="shared" ca="1" si="69"/>
        <v/>
      </c>
      <c r="BF723" s="27" t="str">
        <f t="shared" si="70"/>
        <v/>
      </c>
      <c r="BG723" s="27" t="str">
        <f t="shared" ca="1" si="71"/>
        <v/>
      </c>
      <c r="BH723" s="27" t="str">
        <f t="shared" ca="1" si="72"/>
        <v/>
      </c>
    </row>
    <row r="724" spans="1:60" x14ac:dyDescent="0.25">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c r="AE724" s="25"/>
      <c r="AF724" s="25"/>
      <c r="AG724" s="25"/>
      <c r="AH724" s="25"/>
      <c r="AI724" s="25"/>
      <c r="AJ724" s="25"/>
      <c r="AK724" s="25"/>
      <c r="AL724" s="25"/>
      <c r="AM724" s="25"/>
      <c r="AN724" s="25"/>
      <c r="AO724" s="25"/>
      <c r="AP724" s="25"/>
      <c r="AQ724" s="25"/>
      <c r="AR724" s="25"/>
      <c r="AS724" s="25"/>
      <c r="AT724" s="25"/>
      <c r="AU724" s="25"/>
      <c r="AV724" s="25"/>
      <c r="AW724" s="25"/>
      <c r="AX724" s="25"/>
      <c r="AY724" s="25"/>
      <c r="AZ724" s="25"/>
      <c r="BB724" s="27" t="str">
        <f t="shared" ca="1" si="67"/>
        <v/>
      </c>
      <c r="BC724" s="27" t="str">
        <f t="shared" ca="1" si="68"/>
        <v/>
      </c>
      <c r="BD724" s="27" t="str">
        <f>IF(C724="","",MAX($BD$3:BD723)+1)</f>
        <v/>
      </c>
      <c r="BE724" s="27" t="str">
        <f t="shared" ca="1" si="69"/>
        <v/>
      </c>
      <c r="BF724" s="27" t="str">
        <f t="shared" si="70"/>
        <v/>
      </c>
      <c r="BG724" s="27" t="str">
        <f t="shared" ca="1" si="71"/>
        <v/>
      </c>
      <c r="BH724" s="27" t="str">
        <f t="shared" ca="1" si="72"/>
        <v/>
      </c>
    </row>
    <row r="725" spans="1:60" x14ac:dyDescent="0.25">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c r="AE725" s="25"/>
      <c r="AF725" s="25"/>
      <c r="AG725" s="25"/>
      <c r="AH725" s="25"/>
      <c r="AI725" s="25"/>
      <c r="AJ725" s="25"/>
      <c r="AK725" s="25"/>
      <c r="AL725" s="25"/>
      <c r="AM725" s="25"/>
      <c r="AN725" s="25"/>
      <c r="AO725" s="25"/>
      <c r="AP725" s="25"/>
      <c r="AQ725" s="25"/>
      <c r="AR725" s="25"/>
      <c r="AS725" s="25"/>
      <c r="AT725" s="25"/>
      <c r="AU725" s="25"/>
      <c r="AV725" s="25"/>
      <c r="AW725" s="25"/>
      <c r="AX725" s="25"/>
      <c r="AY725" s="25"/>
      <c r="AZ725" s="25"/>
      <c r="BB725" s="27" t="str">
        <f t="shared" ca="1" si="67"/>
        <v/>
      </c>
      <c r="BC725" s="27" t="str">
        <f t="shared" ca="1" si="68"/>
        <v/>
      </c>
      <c r="BD725" s="27" t="str">
        <f>IF(C725="","",MAX($BD$3:BD724)+1)</f>
        <v/>
      </c>
      <c r="BE725" s="27" t="str">
        <f t="shared" ca="1" si="69"/>
        <v/>
      </c>
      <c r="BF725" s="27" t="str">
        <f t="shared" si="70"/>
        <v/>
      </c>
      <c r="BG725" s="27" t="str">
        <f t="shared" ca="1" si="71"/>
        <v/>
      </c>
      <c r="BH725" s="27" t="str">
        <f t="shared" ca="1" si="72"/>
        <v/>
      </c>
    </row>
    <row r="726" spans="1:60" x14ac:dyDescent="0.25">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c r="AE726" s="25"/>
      <c r="AF726" s="25"/>
      <c r="AG726" s="25"/>
      <c r="AH726" s="25"/>
      <c r="AI726" s="25"/>
      <c r="AJ726" s="25"/>
      <c r="AK726" s="25"/>
      <c r="AL726" s="25"/>
      <c r="AM726" s="25"/>
      <c r="AN726" s="25"/>
      <c r="AO726" s="25"/>
      <c r="AP726" s="25"/>
      <c r="AQ726" s="25"/>
      <c r="AR726" s="25"/>
      <c r="AS726" s="25"/>
      <c r="AT726" s="25"/>
      <c r="AU726" s="25"/>
      <c r="AV726" s="25"/>
      <c r="AW726" s="25"/>
      <c r="AX726" s="25"/>
      <c r="AY726" s="25"/>
      <c r="AZ726" s="25"/>
      <c r="BB726" s="27" t="str">
        <f t="shared" ca="1" si="67"/>
        <v/>
      </c>
      <c r="BC726" s="27" t="str">
        <f t="shared" ca="1" si="68"/>
        <v/>
      </c>
      <c r="BD726" s="27" t="str">
        <f>IF(C726="","",MAX($BD$3:BD725)+1)</f>
        <v/>
      </c>
      <c r="BE726" s="27" t="str">
        <f t="shared" ca="1" si="69"/>
        <v/>
      </c>
      <c r="BF726" s="27" t="str">
        <f t="shared" si="70"/>
        <v/>
      </c>
      <c r="BG726" s="27" t="str">
        <f t="shared" ca="1" si="71"/>
        <v/>
      </c>
      <c r="BH726" s="27" t="str">
        <f t="shared" ca="1" si="72"/>
        <v/>
      </c>
    </row>
    <row r="727" spans="1:60" x14ac:dyDescent="0.25">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c r="AE727" s="25"/>
      <c r="AF727" s="25"/>
      <c r="AG727" s="25"/>
      <c r="AH727" s="25"/>
      <c r="AI727" s="25"/>
      <c r="AJ727" s="25"/>
      <c r="AK727" s="25"/>
      <c r="AL727" s="25"/>
      <c r="AM727" s="25"/>
      <c r="AN727" s="25"/>
      <c r="AO727" s="25"/>
      <c r="AP727" s="25"/>
      <c r="AQ727" s="25"/>
      <c r="AR727" s="25"/>
      <c r="AS727" s="25"/>
      <c r="AT727" s="25"/>
      <c r="AU727" s="25"/>
      <c r="AV727" s="25"/>
      <c r="AW727" s="25"/>
      <c r="AX727" s="25"/>
      <c r="AY727" s="25"/>
      <c r="AZ727" s="25"/>
      <c r="BB727" s="27" t="str">
        <f t="shared" ca="1" si="67"/>
        <v/>
      </c>
      <c r="BC727" s="27" t="str">
        <f t="shared" ca="1" si="68"/>
        <v/>
      </c>
      <c r="BD727" s="27" t="str">
        <f>IF(C727="","",MAX($BD$3:BD726)+1)</f>
        <v/>
      </c>
      <c r="BE727" s="27" t="str">
        <f t="shared" ca="1" si="69"/>
        <v/>
      </c>
      <c r="BF727" s="27" t="str">
        <f t="shared" si="70"/>
        <v/>
      </c>
      <c r="BG727" s="27" t="str">
        <f t="shared" ca="1" si="71"/>
        <v/>
      </c>
      <c r="BH727" s="27" t="str">
        <f t="shared" ca="1" si="72"/>
        <v/>
      </c>
    </row>
    <row r="728" spans="1:60" x14ac:dyDescent="0.25">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c r="AE728" s="25"/>
      <c r="AF728" s="25"/>
      <c r="AG728" s="25"/>
      <c r="AH728" s="25"/>
      <c r="AI728" s="25"/>
      <c r="AJ728" s="25"/>
      <c r="AK728" s="25"/>
      <c r="AL728" s="25"/>
      <c r="AM728" s="25"/>
      <c r="AN728" s="25"/>
      <c r="AO728" s="25"/>
      <c r="AP728" s="25"/>
      <c r="AQ728" s="25"/>
      <c r="AR728" s="25"/>
      <c r="AS728" s="25"/>
      <c r="AT728" s="25"/>
      <c r="AU728" s="25"/>
      <c r="AV728" s="25"/>
      <c r="AW728" s="25"/>
      <c r="AX728" s="25"/>
      <c r="AY728" s="25"/>
      <c r="AZ728" s="25"/>
      <c r="BB728" s="27" t="str">
        <f t="shared" ca="1" si="67"/>
        <v/>
      </c>
      <c r="BC728" s="27" t="str">
        <f t="shared" ca="1" si="68"/>
        <v/>
      </c>
      <c r="BD728" s="27" t="str">
        <f>IF(C728="","",MAX($BD$3:BD727)+1)</f>
        <v/>
      </c>
      <c r="BE728" s="27" t="str">
        <f t="shared" ca="1" si="69"/>
        <v/>
      </c>
      <c r="BF728" s="27" t="str">
        <f t="shared" si="70"/>
        <v/>
      </c>
      <c r="BG728" s="27" t="str">
        <f t="shared" ca="1" si="71"/>
        <v/>
      </c>
      <c r="BH728" s="27" t="str">
        <f t="shared" ca="1" si="72"/>
        <v/>
      </c>
    </row>
    <row r="729" spans="1:60" x14ac:dyDescent="0.25">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c r="AT729" s="25"/>
      <c r="AU729" s="25"/>
      <c r="AV729" s="25"/>
      <c r="AW729" s="25"/>
      <c r="AX729" s="25"/>
      <c r="AY729" s="25"/>
      <c r="AZ729" s="25"/>
      <c r="BB729" s="27" t="str">
        <f t="shared" ca="1" si="67"/>
        <v/>
      </c>
      <c r="BC729" s="27" t="str">
        <f t="shared" ca="1" si="68"/>
        <v/>
      </c>
      <c r="BD729" s="27" t="str">
        <f>IF(C729="","",MAX($BD$3:BD728)+1)</f>
        <v/>
      </c>
      <c r="BE729" s="27" t="str">
        <f t="shared" ca="1" si="69"/>
        <v/>
      </c>
      <c r="BF729" s="27" t="str">
        <f t="shared" si="70"/>
        <v/>
      </c>
      <c r="BG729" s="27" t="str">
        <f t="shared" ca="1" si="71"/>
        <v/>
      </c>
      <c r="BH729" s="27" t="str">
        <f t="shared" ca="1" si="72"/>
        <v/>
      </c>
    </row>
    <row r="730" spans="1:60" x14ac:dyDescent="0.25">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c r="AT730" s="25"/>
      <c r="AU730" s="25"/>
      <c r="AV730" s="25"/>
      <c r="AW730" s="25"/>
      <c r="AX730" s="25"/>
      <c r="AY730" s="25"/>
      <c r="AZ730" s="25"/>
      <c r="BB730" s="27" t="str">
        <f t="shared" ca="1" si="67"/>
        <v/>
      </c>
      <c r="BC730" s="27" t="str">
        <f t="shared" ca="1" si="68"/>
        <v/>
      </c>
      <c r="BD730" s="27" t="str">
        <f>IF(C730="","",MAX($BD$3:BD729)+1)</f>
        <v/>
      </c>
      <c r="BE730" s="27" t="str">
        <f t="shared" ca="1" si="69"/>
        <v/>
      </c>
      <c r="BF730" s="27" t="str">
        <f t="shared" si="70"/>
        <v/>
      </c>
      <c r="BG730" s="27" t="str">
        <f t="shared" ca="1" si="71"/>
        <v/>
      </c>
      <c r="BH730" s="27" t="str">
        <f t="shared" ca="1" si="72"/>
        <v/>
      </c>
    </row>
    <row r="731" spans="1:60" x14ac:dyDescent="0.25">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c r="AT731" s="25"/>
      <c r="AU731" s="25"/>
      <c r="AV731" s="25"/>
      <c r="AW731" s="25"/>
      <c r="AX731" s="25"/>
      <c r="AY731" s="25"/>
      <c r="AZ731" s="25"/>
      <c r="BB731" s="27" t="str">
        <f t="shared" ca="1" si="67"/>
        <v/>
      </c>
      <c r="BC731" s="27" t="str">
        <f t="shared" ca="1" si="68"/>
        <v/>
      </c>
      <c r="BD731" s="27" t="str">
        <f>IF(C731="","",MAX($BD$3:BD730)+1)</f>
        <v/>
      </c>
      <c r="BE731" s="27" t="str">
        <f t="shared" ca="1" si="69"/>
        <v/>
      </c>
      <c r="BF731" s="27" t="str">
        <f t="shared" si="70"/>
        <v/>
      </c>
      <c r="BG731" s="27" t="str">
        <f t="shared" ca="1" si="71"/>
        <v/>
      </c>
      <c r="BH731" s="27" t="str">
        <f t="shared" ca="1" si="72"/>
        <v/>
      </c>
    </row>
    <row r="732" spans="1:60" x14ac:dyDescent="0.25">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c r="AT732" s="25"/>
      <c r="AU732" s="25"/>
      <c r="AV732" s="25"/>
      <c r="AW732" s="25"/>
      <c r="AX732" s="25"/>
      <c r="AY732" s="25"/>
      <c r="AZ732" s="25"/>
      <c r="BB732" s="27" t="str">
        <f t="shared" ca="1" si="67"/>
        <v/>
      </c>
      <c r="BC732" s="27" t="str">
        <f t="shared" ca="1" si="68"/>
        <v/>
      </c>
      <c r="BD732" s="27" t="str">
        <f>IF(C732="","",MAX($BD$3:BD731)+1)</f>
        <v/>
      </c>
      <c r="BE732" s="27" t="str">
        <f t="shared" ca="1" si="69"/>
        <v/>
      </c>
      <c r="BF732" s="27" t="str">
        <f t="shared" si="70"/>
        <v/>
      </c>
      <c r="BG732" s="27" t="str">
        <f t="shared" ca="1" si="71"/>
        <v/>
      </c>
      <c r="BH732" s="27" t="str">
        <f t="shared" ca="1" si="72"/>
        <v/>
      </c>
    </row>
    <row r="733" spans="1:60" x14ac:dyDescent="0.25">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c r="AT733" s="25"/>
      <c r="AU733" s="25"/>
      <c r="AV733" s="25"/>
      <c r="AW733" s="25"/>
      <c r="AX733" s="25"/>
      <c r="AY733" s="25"/>
      <c r="AZ733" s="25"/>
      <c r="BB733" s="27" t="str">
        <f t="shared" ca="1" si="67"/>
        <v/>
      </c>
      <c r="BC733" s="27" t="str">
        <f t="shared" ca="1" si="68"/>
        <v/>
      </c>
      <c r="BD733" s="27" t="str">
        <f>IF(C733="","",MAX($BD$3:BD732)+1)</f>
        <v/>
      </c>
      <c r="BE733" s="27" t="str">
        <f t="shared" ca="1" si="69"/>
        <v/>
      </c>
      <c r="BF733" s="27" t="str">
        <f t="shared" si="70"/>
        <v/>
      </c>
      <c r="BG733" s="27" t="str">
        <f t="shared" ca="1" si="71"/>
        <v/>
      </c>
      <c r="BH733" s="27" t="str">
        <f t="shared" ca="1" si="72"/>
        <v/>
      </c>
    </row>
    <row r="734" spans="1:60" x14ac:dyDescent="0.25">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c r="AT734" s="25"/>
      <c r="AU734" s="25"/>
      <c r="AV734" s="25"/>
      <c r="AW734" s="25"/>
      <c r="AX734" s="25"/>
      <c r="AY734" s="25"/>
      <c r="AZ734" s="25"/>
      <c r="BB734" s="27" t="str">
        <f t="shared" ca="1" si="67"/>
        <v/>
      </c>
      <c r="BC734" s="27" t="str">
        <f t="shared" ca="1" si="68"/>
        <v/>
      </c>
      <c r="BD734" s="27" t="str">
        <f>IF(C734="","",MAX($BD$3:BD733)+1)</f>
        <v/>
      </c>
      <c r="BE734" s="27" t="str">
        <f t="shared" ca="1" si="69"/>
        <v/>
      </c>
      <c r="BF734" s="27" t="str">
        <f t="shared" si="70"/>
        <v/>
      </c>
      <c r="BG734" s="27" t="str">
        <f t="shared" ca="1" si="71"/>
        <v/>
      </c>
      <c r="BH734" s="27" t="str">
        <f t="shared" ca="1" si="72"/>
        <v/>
      </c>
    </row>
    <row r="735" spans="1:60" x14ac:dyDescent="0.25">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c r="AE735" s="25"/>
      <c r="AF735" s="25"/>
      <c r="AG735" s="25"/>
      <c r="AH735" s="25"/>
      <c r="AI735" s="25"/>
      <c r="AJ735" s="25"/>
      <c r="AK735" s="25"/>
      <c r="AL735" s="25"/>
      <c r="AM735" s="25"/>
      <c r="AN735" s="25"/>
      <c r="AO735" s="25"/>
      <c r="AP735" s="25"/>
      <c r="AQ735" s="25"/>
      <c r="AR735" s="25"/>
      <c r="AS735" s="25"/>
      <c r="AT735" s="25"/>
      <c r="AU735" s="25"/>
      <c r="AV735" s="25"/>
      <c r="AW735" s="25"/>
      <c r="AX735" s="25"/>
      <c r="AY735" s="25"/>
      <c r="AZ735" s="25"/>
      <c r="BB735" s="27" t="str">
        <f t="shared" ca="1" si="67"/>
        <v/>
      </c>
      <c r="BC735" s="27" t="str">
        <f t="shared" ca="1" si="68"/>
        <v/>
      </c>
      <c r="BD735" s="27" t="str">
        <f>IF(C735="","",MAX($BD$3:BD734)+1)</f>
        <v/>
      </c>
      <c r="BE735" s="27" t="str">
        <f t="shared" ca="1" si="69"/>
        <v/>
      </c>
      <c r="BF735" s="27" t="str">
        <f t="shared" si="70"/>
        <v/>
      </c>
      <c r="BG735" s="27" t="str">
        <f t="shared" ca="1" si="71"/>
        <v/>
      </c>
      <c r="BH735" s="27" t="str">
        <f t="shared" ca="1" si="72"/>
        <v/>
      </c>
    </row>
    <row r="736" spans="1:60" x14ac:dyDescent="0.25">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c r="AE736" s="25"/>
      <c r="AF736" s="25"/>
      <c r="AG736" s="25"/>
      <c r="AH736" s="25"/>
      <c r="AI736" s="25"/>
      <c r="AJ736" s="25"/>
      <c r="AK736" s="25"/>
      <c r="AL736" s="25"/>
      <c r="AM736" s="25"/>
      <c r="AN736" s="25"/>
      <c r="AO736" s="25"/>
      <c r="AP736" s="25"/>
      <c r="AQ736" s="25"/>
      <c r="AR736" s="25"/>
      <c r="AS736" s="25"/>
      <c r="AT736" s="25"/>
      <c r="AU736" s="25"/>
      <c r="AV736" s="25"/>
      <c r="AW736" s="25"/>
      <c r="AX736" s="25"/>
      <c r="AY736" s="25"/>
      <c r="AZ736" s="25"/>
      <c r="BB736" s="27" t="str">
        <f t="shared" ca="1" si="67"/>
        <v/>
      </c>
      <c r="BC736" s="27" t="str">
        <f t="shared" ca="1" si="68"/>
        <v/>
      </c>
      <c r="BD736" s="27" t="str">
        <f>IF(C736="","",MAX($BD$3:BD735)+1)</f>
        <v/>
      </c>
      <c r="BE736" s="27" t="str">
        <f t="shared" ca="1" si="69"/>
        <v/>
      </c>
      <c r="BF736" s="27" t="str">
        <f t="shared" si="70"/>
        <v/>
      </c>
      <c r="BG736" s="27" t="str">
        <f t="shared" ca="1" si="71"/>
        <v/>
      </c>
      <c r="BH736" s="27" t="str">
        <f t="shared" ca="1" si="72"/>
        <v/>
      </c>
    </row>
    <row r="737" spans="1:60" x14ac:dyDescent="0.25">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5"/>
      <c r="AJ737" s="25"/>
      <c r="AK737" s="25"/>
      <c r="AL737" s="25"/>
      <c r="AM737" s="25"/>
      <c r="AN737" s="25"/>
      <c r="AO737" s="25"/>
      <c r="AP737" s="25"/>
      <c r="AQ737" s="25"/>
      <c r="AR737" s="25"/>
      <c r="AS737" s="25"/>
      <c r="AT737" s="25"/>
      <c r="AU737" s="25"/>
      <c r="AV737" s="25"/>
      <c r="AW737" s="25"/>
      <c r="AX737" s="25"/>
      <c r="AY737" s="25"/>
      <c r="AZ737" s="25"/>
      <c r="BB737" s="27" t="str">
        <f t="shared" ca="1" si="67"/>
        <v/>
      </c>
      <c r="BC737" s="27" t="str">
        <f t="shared" ca="1" si="68"/>
        <v/>
      </c>
      <c r="BD737" s="27" t="str">
        <f>IF(C737="","",MAX($BD$3:BD736)+1)</f>
        <v/>
      </c>
      <c r="BE737" s="27" t="str">
        <f t="shared" ca="1" si="69"/>
        <v/>
      </c>
      <c r="BF737" s="27" t="str">
        <f t="shared" si="70"/>
        <v/>
      </c>
      <c r="BG737" s="27" t="str">
        <f t="shared" ca="1" si="71"/>
        <v/>
      </c>
      <c r="BH737" s="27" t="str">
        <f t="shared" ca="1" si="72"/>
        <v/>
      </c>
    </row>
    <row r="738" spans="1:60" x14ac:dyDescent="0.25">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c r="AE738" s="25"/>
      <c r="AF738" s="25"/>
      <c r="AG738" s="25"/>
      <c r="AH738" s="25"/>
      <c r="AI738" s="25"/>
      <c r="AJ738" s="25"/>
      <c r="AK738" s="25"/>
      <c r="AL738" s="25"/>
      <c r="AM738" s="25"/>
      <c r="AN738" s="25"/>
      <c r="AO738" s="25"/>
      <c r="AP738" s="25"/>
      <c r="AQ738" s="25"/>
      <c r="AR738" s="25"/>
      <c r="AS738" s="25"/>
      <c r="AT738" s="25"/>
      <c r="AU738" s="25"/>
      <c r="AV738" s="25"/>
      <c r="AW738" s="25"/>
      <c r="AX738" s="25"/>
      <c r="AY738" s="25"/>
      <c r="AZ738" s="25"/>
      <c r="BB738" s="27" t="str">
        <f t="shared" ca="1" si="67"/>
        <v/>
      </c>
      <c r="BC738" s="27" t="str">
        <f t="shared" ca="1" si="68"/>
        <v/>
      </c>
      <c r="BD738" s="27" t="str">
        <f>IF(C738="","",MAX($BD$3:BD737)+1)</f>
        <v/>
      </c>
      <c r="BE738" s="27" t="str">
        <f t="shared" ca="1" si="69"/>
        <v/>
      </c>
      <c r="BF738" s="27" t="str">
        <f t="shared" si="70"/>
        <v/>
      </c>
      <c r="BG738" s="27" t="str">
        <f t="shared" ca="1" si="71"/>
        <v/>
      </c>
      <c r="BH738" s="27" t="str">
        <f t="shared" ca="1" si="72"/>
        <v/>
      </c>
    </row>
    <row r="739" spans="1:60" x14ac:dyDescent="0.25">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c r="AE739" s="25"/>
      <c r="AF739" s="25"/>
      <c r="AG739" s="25"/>
      <c r="AH739" s="25"/>
      <c r="AI739" s="25"/>
      <c r="AJ739" s="25"/>
      <c r="AK739" s="25"/>
      <c r="AL739" s="25"/>
      <c r="AM739" s="25"/>
      <c r="AN739" s="25"/>
      <c r="AO739" s="25"/>
      <c r="AP739" s="25"/>
      <c r="AQ739" s="25"/>
      <c r="AR739" s="25"/>
      <c r="AS739" s="25"/>
      <c r="AT739" s="25"/>
      <c r="AU739" s="25"/>
      <c r="AV739" s="25"/>
      <c r="AW739" s="25"/>
      <c r="AX739" s="25"/>
      <c r="AY739" s="25"/>
      <c r="AZ739" s="25"/>
      <c r="BB739" s="27" t="str">
        <f t="shared" ca="1" si="67"/>
        <v/>
      </c>
      <c r="BC739" s="27" t="str">
        <f t="shared" ca="1" si="68"/>
        <v/>
      </c>
      <c r="BD739" s="27" t="str">
        <f>IF(C739="","",MAX($BD$3:BD738)+1)</f>
        <v/>
      </c>
      <c r="BE739" s="27" t="str">
        <f t="shared" ca="1" si="69"/>
        <v/>
      </c>
      <c r="BF739" s="27" t="str">
        <f t="shared" si="70"/>
        <v/>
      </c>
      <c r="BG739" s="27" t="str">
        <f t="shared" ca="1" si="71"/>
        <v/>
      </c>
      <c r="BH739" s="27" t="str">
        <f t="shared" ca="1" si="72"/>
        <v/>
      </c>
    </row>
    <row r="740" spans="1:60" x14ac:dyDescent="0.25">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c r="AE740" s="25"/>
      <c r="AF740" s="25"/>
      <c r="AG740" s="25"/>
      <c r="AH740" s="25"/>
      <c r="AI740" s="25"/>
      <c r="AJ740" s="25"/>
      <c r="AK740" s="25"/>
      <c r="AL740" s="25"/>
      <c r="AM740" s="25"/>
      <c r="AN740" s="25"/>
      <c r="AO740" s="25"/>
      <c r="AP740" s="25"/>
      <c r="AQ740" s="25"/>
      <c r="AR740" s="25"/>
      <c r="AS740" s="25"/>
      <c r="AT740" s="25"/>
      <c r="AU740" s="25"/>
      <c r="AV740" s="25"/>
      <c r="AW740" s="25"/>
      <c r="AX740" s="25"/>
      <c r="AY740" s="25"/>
      <c r="AZ740" s="25"/>
      <c r="BB740" s="27" t="str">
        <f t="shared" ca="1" si="67"/>
        <v/>
      </c>
      <c r="BC740" s="27" t="str">
        <f t="shared" ca="1" si="68"/>
        <v/>
      </c>
      <c r="BD740" s="27" t="str">
        <f>IF(C740="","",MAX($BD$3:BD739)+1)</f>
        <v/>
      </c>
      <c r="BE740" s="27" t="str">
        <f t="shared" ca="1" si="69"/>
        <v/>
      </c>
      <c r="BF740" s="27" t="str">
        <f t="shared" si="70"/>
        <v/>
      </c>
      <c r="BG740" s="27" t="str">
        <f t="shared" ca="1" si="71"/>
        <v/>
      </c>
      <c r="BH740" s="27" t="str">
        <f t="shared" ca="1" si="72"/>
        <v/>
      </c>
    </row>
    <row r="741" spans="1:60" x14ac:dyDescent="0.25">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c r="AE741" s="25"/>
      <c r="AF741" s="25"/>
      <c r="AG741" s="25"/>
      <c r="AH741" s="25"/>
      <c r="AI741" s="25"/>
      <c r="AJ741" s="25"/>
      <c r="AK741" s="25"/>
      <c r="AL741" s="25"/>
      <c r="AM741" s="25"/>
      <c r="AN741" s="25"/>
      <c r="AO741" s="25"/>
      <c r="AP741" s="25"/>
      <c r="AQ741" s="25"/>
      <c r="AR741" s="25"/>
      <c r="AS741" s="25"/>
      <c r="AT741" s="25"/>
      <c r="AU741" s="25"/>
      <c r="AV741" s="25"/>
      <c r="AW741" s="25"/>
      <c r="AX741" s="25"/>
      <c r="AY741" s="25"/>
      <c r="AZ741" s="25"/>
      <c r="BB741" s="27" t="str">
        <f t="shared" ca="1" si="67"/>
        <v/>
      </c>
      <c r="BC741" s="27" t="str">
        <f t="shared" ca="1" si="68"/>
        <v/>
      </c>
      <c r="BD741" s="27" t="str">
        <f>IF(C741="","",MAX($BD$3:BD740)+1)</f>
        <v/>
      </c>
      <c r="BE741" s="27" t="str">
        <f t="shared" ca="1" si="69"/>
        <v/>
      </c>
      <c r="BF741" s="27" t="str">
        <f t="shared" si="70"/>
        <v/>
      </c>
      <c r="BG741" s="27" t="str">
        <f t="shared" ca="1" si="71"/>
        <v/>
      </c>
      <c r="BH741" s="27" t="str">
        <f t="shared" ca="1" si="72"/>
        <v/>
      </c>
    </row>
    <row r="742" spans="1:60" x14ac:dyDescent="0.25">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c r="AE742" s="25"/>
      <c r="AF742" s="25"/>
      <c r="AG742" s="25"/>
      <c r="AH742" s="25"/>
      <c r="AI742" s="25"/>
      <c r="AJ742" s="25"/>
      <c r="AK742" s="25"/>
      <c r="AL742" s="25"/>
      <c r="AM742" s="25"/>
      <c r="AN742" s="25"/>
      <c r="AO742" s="25"/>
      <c r="AP742" s="25"/>
      <c r="AQ742" s="25"/>
      <c r="AR742" s="25"/>
      <c r="AS742" s="25"/>
      <c r="AT742" s="25"/>
      <c r="AU742" s="25"/>
      <c r="AV742" s="25"/>
      <c r="AW742" s="25"/>
      <c r="AX742" s="25"/>
      <c r="AY742" s="25"/>
      <c r="AZ742" s="25"/>
      <c r="BB742" s="27" t="str">
        <f t="shared" ca="1" si="67"/>
        <v/>
      </c>
      <c r="BC742" s="27" t="str">
        <f t="shared" ca="1" si="68"/>
        <v/>
      </c>
      <c r="BD742" s="27" t="str">
        <f>IF(C742="","",MAX($BD$3:BD741)+1)</f>
        <v/>
      </c>
      <c r="BE742" s="27" t="str">
        <f t="shared" ca="1" si="69"/>
        <v/>
      </c>
      <c r="BF742" s="27" t="str">
        <f t="shared" si="70"/>
        <v/>
      </c>
      <c r="BG742" s="27" t="str">
        <f t="shared" ca="1" si="71"/>
        <v/>
      </c>
      <c r="BH742" s="27" t="str">
        <f t="shared" ca="1" si="72"/>
        <v/>
      </c>
    </row>
    <row r="743" spans="1:60" x14ac:dyDescent="0.25">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c r="AE743" s="25"/>
      <c r="AF743" s="25"/>
      <c r="AG743" s="25"/>
      <c r="AH743" s="25"/>
      <c r="AI743" s="25"/>
      <c r="AJ743" s="25"/>
      <c r="AK743" s="25"/>
      <c r="AL743" s="25"/>
      <c r="AM743" s="25"/>
      <c r="AN743" s="25"/>
      <c r="AO743" s="25"/>
      <c r="AP743" s="25"/>
      <c r="AQ743" s="25"/>
      <c r="AR743" s="25"/>
      <c r="AS743" s="25"/>
      <c r="AT743" s="25"/>
      <c r="AU743" s="25"/>
      <c r="AV743" s="25"/>
      <c r="AW743" s="25"/>
      <c r="AX743" s="25"/>
      <c r="AY743" s="25"/>
      <c r="AZ743" s="25"/>
      <c r="BB743" s="27" t="str">
        <f t="shared" ca="1" si="67"/>
        <v/>
      </c>
      <c r="BC743" s="27" t="str">
        <f t="shared" ca="1" si="68"/>
        <v/>
      </c>
      <c r="BD743" s="27" t="str">
        <f>IF(C743="","",MAX($BD$3:BD742)+1)</f>
        <v/>
      </c>
      <c r="BE743" s="27" t="str">
        <f t="shared" ca="1" si="69"/>
        <v/>
      </c>
      <c r="BF743" s="27" t="str">
        <f t="shared" si="70"/>
        <v/>
      </c>
      <c r="BG743" s="27" t="str">
        <f t="shared" ca="1" si="71"/>
        <v/>
      </c>
      <c r="BH743" s="27" t="str">
        <f t="shared" ca="1" si="72"/>
        <v/>
      </c>
    </row>
    <row r="744" spans="1:60" x14ac:dyDescent="0.25">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c r="AE744" s="25"/>
      <c r="AF744" s="25"/>
      <c r="AG744" s="25"/>
      <c r="AH744" s="25"/>
      <c r="AI744" s="25"/>
      <c r="AJ744" s="25"/>
      <c r="AK744" s="25"/>
      <c r="AL744" s="25"/>
      <c r="AM744" s="25"/>
      <c r="AN744" s="25"/>
      <c r="AO744" s="25"/>
      <c r="AP744" s="25"/>
      <c r="AQ744" s="25"/>
      <c r="AR744" s="25"/>
      <c r="AS744" s="25"/>
      <c r="AT744" s="25"/>
      <c r="AU744" s="25"/>
      <c r="AV744" s="25"/>
      <c r="AW744" s="25"/>
      <c r="AX744" s="25"/>
      <c r="AY744" s="25"/>
      <c r="AZ744" s="25"/>
      <c r="BB744" s="27" t="str">
        <f t="shared" ca="1" si="67"/>
        <v/>
      </c>
      <c r="BC744" s="27" t="str">
        <f t="shared" ca="1" si="68"/>
        <v/>
      </c>
      <c r="BD744" s="27" t="str">
        <f>IF(C744="","",MAX($BD$3:BD743)+1)</f>
        <v/>
      </c>
      <c r="BE744" s="27" t="str">
        <f t="shared" ca="1" si="69"/>
        <v/>
      </c>
      <c r="BF744" s="27" t="str">
        <f t="shared" si="70"/>
        <v/>
      </c>
      <c r="BG744" s="27" t="str">
        <f t="shared" ca="1" si="71"/>
        <v/>
      </c>
      <c r="BH744" s="27" t="str">
        <f t="shared" ca="1" si="72"/>
        <v/>
      </c>
    </row>
    <row r="745" spans="1:60" x14ac:dyDescent="0.25">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c r="AE745" s="25"/>
      <c r="AF745" s="25"/>
      <c r="AG745" s="25"/>
      <c r="AH745" s="25"/>
      <c r="AI745" s="25"/>
      <c r="AJ745" s="25"/>
      <c r="AK745" s="25"/>
      <c r="AL745" s="25"/>
      <c r="AM745" s="25"/>
      <c r="AN745" s="25"/>
      <c r="AO745" s="25"/>
      <c r="AP745" s="25"/>
      <c r="AQ745" s="25"/>
      <c r="AR745" s="25"/>
      <c r="AS745" s="25"/>
      <c r="AT745" s="25"/>
      <c r="AU745" s="25"/>
      <c r="AV745" s="25"/>
      <c r="AW745" s="25"/>
      <c r="AX745" s="25"/>
      <c r="AY745" s="25"/>
      <c r="AZ745" s="25"/>
      <c r="BB745" s="27" t="str">
        <f t="shared" ca="1" si="67"/>
        <v/>
      </c>
      <c r="BC745" s="27" t="str">
        <f t="shared" ca="1" si="68"/>
        <v/>
      </c>
      <c r="BD745" s="27" t="str">
        <f>IF(C745="","",MAX($BD$3:BD744)+1)</f>
        <v/>
      </c>
      <c r="BE745" s="27" t="str">
        <f t="shared" ca="1" si="69"/>
        <v/>
      </c>
      <c r="BF745" s="27" t="str">
        <f t="shared" si="70"/>
        <v/>
      </c>
      <c r="BG745" s="27" t="str">
        <f t="shared" ca="1" si="71"/>
        <v/>
      </c>
      <c r="BH745" s="27" t="str">
        <f t="shared" ca="1" si="72"/>
        <v/>
      </c>
    </row>
    <row r="746" spans="1:60" x14ac:dyDescent="0.25">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c r="AE746" s="25"/>
      <c r="AF746" s="25"/>
      <c r="AG746" s="25"/>
      <c r="AH746" s="25"/>
      <c r="AI746" s="25"/>
      <c r="AJ746" s="25"/>
      <c r="AK746" s="25"/>
      <c r="AL746" s="25"/>
      <c r="AM746" s="25"/>
      <c r="AN746" s="25"/>
      <c r="AO746" s="25"/>
      <c r="AP746" s="25"/>
      <c r="AQ746" s="25"/>
      <c r="AR746" s="25"/>
      <c r="AS746" s="25"/>
      <c r="AT746" s="25"/>
      <c r="AU746" s="25"/>
      <c r="AV746" s="25"/>
      <c r="AW746" s="25"/>
      <c r="AX746" s="25"/>
      <c r="AY746" s="25"/>
      <c r="AZ746" s="25"/>
      <c r="BB746" s="27" t="str">
        <f t="shared" ca="1" si="67"/>
        <v/>
      </c>
      <c r="BC746" s="27" t="str">
        <f t="shared" ca="1" si="68"/>
        <v/>
      </c>
      <c r="BD746" s="27" t="str">
        <f>IF(C746="","",MAX($BD$3:BD745)+1)</f>
        <v/>
      </c>
      <c r="BE746" s="27" t="str">
        <f t="shared" ca="1" si="69"/>
        <v/>
      </c>
      <c r="BF746" s="27" t="str">
        <f t="shared" si="70"/>
        <v/>
      </c>
      <c r="BG746" s="27" t="str">
        <f t="shared" ca="1" si="71"/>
        <v/>
      </c>
      <c r="BH746" s="27" t="str">
        <f t="shared" ca="1" si="72"/>
        <v/>
      </c>
    </row>
    <row r="747" spans="1:60" x14ac:dyDescent="0.25">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c r="AE747" s="25"/>
      <c r="AF747" s="25"/>
      <c r="AG747" s="25"/>
      <c r="AH747" s="25"/>
      <c r="AI747" s="25"/>
      <c r="AJ747" s="25"/>
      <c r="AK747" s="25"/>
      <c r="AL747" s="25"/>
      <c r="AM747" s="25"/>
      <c r="AN747" s="25"/>
      <c r="AO747" s="25"/>
      <c r="AP747" s="25"/>
      <c r="AQ747" s="25"/>
      <c r="AR747" s="25"/>
      <c r="AS747" s="25"/>
      <c r="AT747" s="25"/>
      <c r="AU747" s="25"/>
      <c r="AV747" s="25"/>
      <c r="AW747" s="25"/>
      <c r="AX747" s="25"/>
      <c r="AY747" s="25"/>
      <c r="AZ747" s="25"/>
      <c r="BB747" s="27" t="str">
        <f t="shared" ca="1" si="67"/>
        <v/>
      </c>
      <c r="BC747" s="27" t="str">
        <f t="shared" ca="1" si="68"/>
        <v/>
      </c>
      <c r="BD747" s="27" t="str">
        <f>IF(C747="","",MAX($BD$3:BD746)+1)</f>
        <v/>
      </c>
      <c r="BE747" s="27" t="str">
        <f t="shared" ca="1" si="69"/>
        <v/>
      </c>
      <c r="BF747" s="27" t="str">
        <f t="shared" si="70"/>
        <v/>
      </c>
      <c r="BG747" s="27" t="str">
        <f t="shared" ca="1" si="71"/>
        <v/>
      </c>
      <c r="BH747" s="27" t="str">
        <f t="shared" ca="1" si="72"/>
        <v/>
      </c>
    </row>
    <row r="748" spans="1:60" x14ac:dyDescent="0.25">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c r="AE748" s="25"/>
      <c r="AF748" s="25"/>
      <c r="AG748" s="25"/>
      <c r="AH748" s="25"/>
      <c r="AI748" s="25"/>
      <c r="AJ748" s="25"/>
      <c r="AK748" s="25"/>
      <c r="AL748" s="25"/>
      <c r="AM748" s="25"/>
      <c r="AN748" s="25"/>
      <c r="AO748" s="25"/>
      <c r="AP748" s="25"/>
      <c r="AQ748" s="25"/>
      <c r="AR748" s="25"/>
      <c r="AS748" s="25"/>
      <c r="AT748" s="25"/>
      <c r="AU748" s="25"/>
      <c r="AV748" s="25"/>
      <c r="AW748" s="25"/>
      <c r="AX748" s="25"/>
      <c r="AY748" s="25"/>
      <c r="AZ748" s="25"/>
      <c r="BB748" s="27" t="str">
        <f t="shared" ca="1" si="67"/>
        <v/>
      </c>
      <c r="BC748" s="27" t="str">
        <f t="shared" ca="1" si="68"/>
        <v/>
      </c>
      <c r="BD748" s="27" t="str">
        <f>IF(C748="","",MAX($BD$3:BD747)+1)</f>
        <v/>
      </c>
      <c r="BE748" s="27" t="str">
        <f t="shared" ca="1" si="69"/>
        <v/>
      </c>
      <c r="BF748" s="27" t="str">
        <f t="shared" si="70"/>
        <v/>
      </c>
      <c r="BG748" s="27" t="str">
        <f t="shared" ca="1" si="71"/>
        <v/>
      </c>
      <c r="BH748" s="27" t="str">
        <f t="shared" ca="1" si="72"/>
        <v/>
      </c>
    </row>
    <row r="749" spans="1:60" x14ac:dyDescent="0.25">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c r="AE749" s="25"/>
      <c r="AF749" s="25"/>
      <c r="AG749" s="25"/>
      <c r="AH749" s="25"/>
      <c r="AI749" s="25"/>
      <c r="AJ749" s="25"/>
      <c r="AK749" s="25"/>
      <c r="AL749" s="25"/>
      <c r="AM749" s="25"/>
      <c r="AN749" s="25"/>
      <c r="AO749" s="25"/>
      <c r="AP749" s="25"/>
      <c r="AQ749" s="25"/>
      <c r="AR749" s="25"/>
      <c r="AS749" s="25"/>
      <c r="AT749" s="25"/>
      <c r="AU749" s="25"/>
      <c r="AV749" s="25"/>
      <c r="AW749" s="25"/>
      <c r="AX749" s="25"/>
      <c r="AY749" s="25"/>
      <c r="AZ749" s="25"/>
      <c r="BB749" s="27" t="str">
        <f t="shared" ca="1" si="67"/>
        <v/>
      </c>
      <c r="BC749" s="27" t="str">
        <f t="shared" ca="1" si="68"/>
        <v/>
      </c>
      <c r="BD749" s="27" t="str">
        <f>IF(C749="","",MAX($BD$3:BD748)+1)</f>
        <v/>
      </c>
      <c r="BE749" s="27" t="str">
        <f t="shared" ca="1" si="69"/>
        <v/>
      </c>
      <c r="BF749" s="27" t="str">
        <f t="shared" si="70"/>
        <v/>
      </c>
      <c r="BG749" s="27" t="str">
        <f t="shared" ca="1" si="71"/>
        <v/>
      </c>
      <c r="BH749" s="27" t="str">
        <f t="shared" ca="1" si="72"/>
        <v/>
      </c>
    </row>
    <row r="750" spans="1:60" x14ac:dyDescent="0.25">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c r="AE750" s="25"/>
      <c r="AF750" s="25"/>
      <c r="AG750" s="25"/>
      <c r="AH750" s="25"/>
      <c r="AI750" s="25"/>
      <c r="AJ750" s="25"/>
      <c r="AK750" s="25"/>
      <c r="AL750" s="25"/>
      <c r="AM750" s="25"/>
      <c r="AN750" s="25"/>
      <c r="AO750" s="25"/>
      <c r="AP750" s="25"/>
      <c r="AQ750" s="25"/>
      <c r="AR750" s="25"/>
      <c r="AS750" s="25"/>
      <c r="AT750" s="25"/>
      <c r="AU750" s="25"/>
      <c r="AV750" s="25"/>
      <c r="AW750" s="25"/>
      <c r="AX750" s="25"/>
      <c r="AY750" s="25"/>
      <c r="AZ750" s="25"/>
      <c r="BB750" s="27" t="str">
        <f t="shared" ca="1" si="67"/>
        <v/>
      </c>
      <c r="BC750" s="27" t="str">
        <f t="shared" ca="1" si="68"/>
        <v/>
      </c>
      <c r="BD750" s="27" t="str">
        <f>IF(C750="","",MAX($BD$3:BD749)+1)</f>
        <v/>
      </c>
      <c r="BE750" s="27" t="str">
        <f t="shared" ca="1" si="69"/>
        <v/>
      </c>
      <c r="BF750" s="27" t="str">
        <f t="shared" si="70"/>
        <v/>
      </c>
      <c r="BG750" s="27" t="str">
        <f t="shared" ca="1" si="71"/>
        <v/>
      </c>
      <c r="BH750" s="27" t="str">
        <f t="shared" ca="1" si="72"/>
        <v/>
      </c>
    </row>
    <row r="751" spans="1:60" x14ac:dyDescent="0.25">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c r="AE751" s="25"/>
      <c r="AF751" s="25"/>
      <c r="AG751" s="25"/>
      <c r="AH751" s="25"/>
      <c r="AI751" s="25"/>
      <c r="AJ751" s="25"/>
      <c r="AK751" s="25"/>
      <c r="AL751" s="25"/>
      <c r="AM751" s="25"/>
      <c r="AN751" s="25"/>
      <c r="AO751" s="25"/>
      <c r="AP751" s="25"/>
      <c r="AQ751" s="25"/>
      <c r="AR751" s="25"/>
      <c r="AS751" s="25"/>
      <c r="AT751" s="25"/>
      <c r="AU751" s="25"/>
      <c r="AV751" s="25"/>
      <c r="AW751" s="25"/>
      <c r="AX751" s="25"/>
      <c r="AY751" s="25"/>
      <c r="AZ751" s="25"/>
      <c r="BB751" s="27" t="str">
        <f t="shared" ca="1" si="67"/>
        <v/>
      </c>
      <c r="BC751" s="27" t="str">
        <f t="shared" ca="1" si="68"/>
        <v/>
      </c>
      <c r="BD751" s="27" t="str">
        <f>IF(C751="","",MAX($BD$3:BD750)+1)</f>
        <v/>
      </c>
      <c r="BE751" s="27" t="str">
        <f t="shared" ca="1" si="69"/>
        <v/>
      </c>
      <c r="BF751" s="27" t="str">
        <f t="shared" si="70"/>
        <v/>
      </c>
      <c r="BG751" s="27" t="str">
        <f t="shared" ca="1" si="71"/>
        <v/>
      </c>
      <c r="BH751" s="27" t="str">
        <f t="shared" ca="1" si="72"/>
        <v/>
      </c>
    </row>
    <row r="752" spans="1:60" x14ac:dyDescent="0.25">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c r="AE752" s="25"/>
      <c r="AF752" s="25"/>
      <c r="AG752" s="25"/>
      <c r="AH752" s="25"/>
      <c r="AI752" s="25"/>
      <c r="AJ752" s="25"/>
      <c r="AK752" s="25"/>
      <c r="AL752" s="25"/>
      <c r="AM752" s="25"/>
      <c r="AN752" s="25"/>
      <c r="AO752" s="25"/>
      <c r="AP752" s="25"/>
      <c r="AQ752" s="25"/>
      <c r="AR752" s="25"/>
      <c r="AS752" s="25"/>
      <c r="AT752" s="25"/>
      <c r="AU752" s="25"/>
      <c r="AV752" s="25"/>
      <c r="AW752" s="25"/>
      <c r="AX752" s="25"/>
      <c r="AY752" s="25"/>
      <c r="AZ752" s="25"/>
      <c r="BB752" s="27" t="str">
        <f t="shared" ca="1" si="67"/>
        <v/>
      </c>
      <c r="BC752" s="27" t="str">
        <f t="shared" ca="1" si="68"/>
        <v/>
      </c>
      <c r="BD752" s="27" t="str">
        <f>IF(C752="","",MAX($BD$3:BD751)+1)</f>
        <v/>
      </c>
      <c r="BE752" s="27" t="str">
        <f t="shared" ca="1" si="69"/>
        <v/>
      </c>
      <c r="BF752" s="27" t="str">
        <f t="shared" si="70"/>
        <v/>
      </c>
      <c r="BG752" s="27" t="str">
        <f t="shared" ca="1" si="71"/>
        <v/>
      </c>
      <c r="BH752" s="27" t="str">
        <f t="shared" ca="1" si="72"/>
        <v/>
      </c>
    </row>
    <row r="753" spans="1:60" x14ac:dyDescent="0.25">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c r="AE753" s="25"/>
      <c r="AF753" s="25"/>
      <c r="AG753" s="25"/>
      <c r="AH753" s="25"/>
      <c r="AI753" s="25"/>
      <c r="AJ753" s="25"/>
      <c r="AK753" s="25"/>
      <c r="AL753" s="25"/>
      <c r="AM753" s="25"/>
      <c r="AN753" s="25"/>
      <c r="AO753" s="25"/>
      <c r="AP753" s="25"/>
      <c r="AQ753" s="25"/>
      <c r="AR753" s="25"/>
      <c r="AS753" s="25"/>
      <c r="AT753" s="25"/>
      <c r="AU753" s="25"/>
      <c r="AV753" s="25"/>
      <c r="AW753" s="25"/>
      <c r="AX753" s="25"/>
      <c r="AY753" s="25"/>
      <c r="AZ753" s="25"/>
      <c r="BB753" s="27" t="str">
        <f t="shared" ca="1" si="67"/>
        <v/>
      </c>
      <c r="BC753" s="27" t="str">
        <f t="shared" ca="1" si="68"/>
        <v/>
      </c>
      <c r="BD753" s="27" t="str">
        <f>IF(C753="","",MAX($BD$3:BD752)+1)</f>
        <v/>
      </c>
      <c r="BE753" s="27" t="str">
        <f t="shared" ca="1" si="69"/>
        <v/>
      </c>
      <c r="BF753" s="27" t="str">
        <f t="shared" si="70"/>
        <v/>
      </c>
      <c r="BG753" s="27" t="str">
        <f t="shared" ca="1" si="71"/>
        <v/>
      </c>
      <c r="BH753" s="27" t="str">
        <f t="shared" ca="1" si="72"/>
        <v/>
      </c>
    </row>
    <row r="754" spans="1:60" x14ac:dyDescent="0.25">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c r="AE754" s="25"/>
      <c r="AF754" s="25"/>
      <c r="AG754" s="25"/>
      <c r="AH754" s="25"/>
      <c r="AI754" s="25"/>
      <c r="AJ754" s="25"/>
      <c r="AK754" s="25"/>
      <c r="AL754" s="25"/>
      <c r="AM754" s="25"/>
      <c r="AN754" s="25"/>
      <c r="AO754" s="25"/>
      <c r="AP754" s="25"/>
      <c r="AQ754" s="25"/>
      <c r="AR754" s="25"/>
      <c r="AS754" s="25"/>
      <c r="AT754" s="25"/>
      <c r="AU754" s="25"/>
      <c r="AV754" s="25"/>
      <c r="AW754" s="25"/>
      <c r="AX754" s="25"/>
      <c r="AY754" s="25"/>
      <c r="AZ754" s="25"/>
      <c r="BB754" s="27" t="str">
        <f t="shared" ca="1" si="67"/>
        <v/>
      </c>
      <c r="BC754" s="27" t="str">
        <f t="shared" ca="1" si="68"/>
        <v/>
      </c>
      <c r="BD754" s="27" t="str">
        <f>IF(C754="","",MAX($BD$3:BD753)+1)</f>
        <v/>
      </c>
      <c r="BE754" s="27" t="str">
        <f t="shared" ca="1" si="69"/>
        <v/>
      </c>
      <c r="BF754" s="27" t="str">
        <f t="shared" si="70"/>
        <v/>
      </c>
      <c r="BG754" s="27" t="str">
        <f t="shared" ca="1" si="71"/>
        <v/>
      </c>
      <c r="BH754" s="27" t="str">
        <f t="shared" ca="1" si="72"/>
        <v/>
      </c>
    </row>
    <row r="755" spans="1:60" x14ac:dyDescent="0.25">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c r="AE755" s="25"/>
      <c r="AF755" s="25"/>
      <c r="AG755" s="25"/>
      <c r="AH755" s="25"/>
      <c r="AI755" s="25"/>
      <c r="AJ755" s="25"/>
      <c r="AK755" s="25"/>
      <c r="AL755" s="25"/>
      <c r="AM755" s="25"/>
      <c r="AN755" s="25"/>
      <c r="AO755" s="25"/>
      <c r="AP755" s="25"/>
      <c r="AQ755" s="25"/>
      <c r="AR755" s="25"/>
      <c r="AS755" s="25"/>
      <c r="AT755" s="25"/>
      <c r="AU755" s="25"/>
      <c r="AV755" s="25"/>
      <c r="AW755" s="25"/>
      <c r="AX755" s="25"/>
      <c r="AY755" s="25"/>
      <c r="AZ755" s="25"/>
      <c r="BB755" s="27" t="str">
        <f t="shared" ca="1" si="67"/>
        <v/>
      </c>
      <c r="BC755" s="27" t="str">
        <f t="shared" ca="1" si="68"/>
        <v/>
      </c>
      <c r="BD755" s="27" t="str">
        <f>IF(C755="","",MAX($BD$3:BD754)+1)</f>
        <v/>
      </c>
      <c r="BE755" s="27" t="str">
        <f t="shared" ca="1" si="69"/>
        <v/>
      </c>
      <c r="BF755" s="27" t="str">
        <f t="shared" si="70"/>
        <v/>
      </c>
      <c r="BG755" s="27" t="str">
        <f t="shared" ca="1" si="71"/>
        <v/>
      </c>
      <c r="BH755" s="27" t="str">
        <f t="shared" ca="1" si="72"/>
        <v/>
      </c>
    </row>
    <row r="756" spans="1:60" x14ac:dyDescent="0.25">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c r="AE756" s="25"/>
      <c r="AF756" s="25"/>
      <c r="AG756" s="25"/>
      <c r="AH756" s="25"/>
      <c r="AI756" s="25"/>
      <c r="AJ756" s="25"/>
      <c r="AK756" s="25"/>
      <c r="AL756" s="25"/>
      <c r="AM756" s="25"/>
      <c r="AN756" s="25"/>
      <c r="AO756" s="25"/>
      <c r="AP756" s="25"/>
      <c r="AQ756" s="25"/>
      <c r="AR756" s="25"/>
      <c r="AS756" s="25"/>
      <c r="AT756" s="25"/>
      <c r="AU756" s="25"/>
      <c r="AV756" s="25"/>
      <c r="AW756" s="25"/>
      <c r="AX756" s="25"/>
      <c r="AY756" s="25"/>
      <c r="AZ756" s="25"/>
      <c r="BB756" s="27" t="str">
        <f t="shared" ca="1" si="67"/>
        <v/>
      </c>
      <c r="BC756" s="27" t="str">
        <f t="shared" ca="1" si="68"/>
        <v/>
      </c>
      <c r="BD756" s="27" t="str">
        <f>IF(C756="","",MAX($BD$3:BD755)+1)</f>
        <v/>
      </c>
      <c r="BE756" s="27" t="str">
        <f t="shared" ca="1" si="69"/>
        <v/>
      </c>
      <c r="BF756" s="27" t="str">
        <f t="shared" si="70"/>
        <v/>
      </c>
      <c r="BG756" s="27" t="str">
        <f t="shared" ca="1" si="71"/>
        <v/>
      </c>
      <c r="BH756" s="27" t="str">
        <f t="shared" ca="1" si="72"/>
        <v/>
      </c>
    </row>
    <row r="757" spans="1:60" x14ac:dyDescent="0.25">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c r="AE757" s="25"/>
      <c r="AF757" s="25"/>
      <c r="AG757" s="25"/>
      <c r="AH757" s="25"/>
      <c r="AI757" s="25"/>
      <c r="AJ757" s="25"/>
      <c r="AK757" s="25"/>
      <c r="AL757" s="25"/>
      <c r="AM757" s="25"/>
      <c r="AN757" s="25"/>
      <c r="AO757" s="25"/>
      <c r="AP757" s="25"/>
      <c r="AQ757" s="25"/>
      <c r="AR757" s="25"/>
      <c r="AS757" s="25"/>
      <c r="AT757" s="25"/>
      <c r="AU757" s="25"/>
      <c r="AV757" s="25"/>
      <c r="AW757" s="25"/>
      <c r="AX757" s="25"/>
      <c r="AY757" s="25"/>
      <c r="AZ757" s="25"/>
      <c r="BB757" s="27" t="str">
        <f t="shared" ca="1" si="67"/>
        <v/>
      </c>
      <c r="BC757" s="27" t="str">
        <f t="shared" ca="1" si="68"/>
        <v/>
      </c>
      <c r="BD757" s="27" t="str">
        <f>IF(C757="","",MAX($BD$3:BD756)+1)</f>
        <v/>
      </c>
      <c r="BE757" s="27" t="str">
        <f t="shared" ca="1" si="69"/>
        <v/>
      </c>
      <c r="BF757" s="27" t="str">
        <f t="shared" si="70"/>
        <v/>
      </c>
      <c r="BG757" s="27" t="str">
        <f t="shared" ca="1" si="71"/>
        <v/>
      </c>
      <c r="BH757" s="27" t="str">
        <f t="shared" ca="1" si="72"/>
        <v/>
      </c>
    </row>
    <row r="758" spans="1:60" x14ac:dyDescent="0.25">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c r="AE758" s="25"/>
      <c r="AF758" s="25"/>
      <c r="AG758" s="25"/>
      <c r="AH758" s="25"/>
      <c r="AI758" s="25"/>
      <c r="AJ758" s="25"/>
      <c r="AK758" s="25"/>
      <c r="AL758" s="25"/>
      <c r="AM758" s="25"/>
      <c r="AN758" s="25"/>
      <c r="AO758" s="25"/>
      <c r="AP758" s="25"/>
      <c r="AQ758" s="25"/>
      <c r="AR758" s="25"/>
      <c r="AS758" s="25"/>
      <c r="AT758" s="25"/>
      <c r="AU758" s="25"/>
      <c r="AV758" s="25"/>
      <c r="AW758" s="25"/>
      <c r="AX758" s="25"/>
      <c r="AY758" s="25"/>
      <c r="AZ758" s="25"/>
      <c r="BB758" s="27" t="str">
        <f t="shared" ca="1" si="67"/>
        <v/>
      </c>
      <c r="BC758" s="27" t="str">
        <f t="shared" ca="1" si="68"/>
        <v/>
      </c>
      <c r="BD758" s="27" t="str">
        <f>IF(C758="","",MAX($BD$3:BD757)+1)</f>
        <v/>
      </c>
      <c r="BE758" s="27" t="str">
        <f t="shared" ca="1" si="69"/>
        <v/>
      </c>
      <c r="BF758" s="27" t="str">
        <f t="shared" si="70"/>
        <v/>
      </c>
      <c r="BG758" s="27" t="str">
        <f t="shared" ca="1" si="71"/>
        <v/>
      </c>
      <c r="BH758" s="27" t="str">
        <f t="shared" ca="1" si="72"/>
        <v/>
      </c>
    </row>
    <row r="759" spans="1:60" x14ac:dyDescent="0.25">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c r="AE759" s="25"/>
      <c r="AF759" s="25"/>
      <c r="AG759" s="25"/>
      <c r="AH759" s="25"/>
      <c r="AI759" s="25"/>
      <c r="AJ759" s="25"/>
      <c r="AK759" s="25"/>
      <c r="AL759" s="25"/>
      <c r="AM759" s="25"/>
      <c r="AN759" s="25"/>
      <c r="AO759" s="25"/>
      <c r="AP759" s="25"/>
      <c r="AQ759" s="25"/>
      <c r="AR759" s="25"/>
      <c r="AS759" s="25"/>
      <c r="AT759" s="25"/>
      <c r="AU759" s="25"/>
      <c r="AV759" s="25"/>
      <c r="AW759" s="25"/>
      <c r="AX759" s="25"/>
      <c r="AY759" s="25"/>
      <c r="AZ759" s="25"/>
      <c r="BB759" s="27" t="str">
        <f t="shared" ca="1" si="67"/>
        <v/>
      </c>
      <c r="BC759" s="27" t="str">
        <f t="shared" ca="1" si="68"/>
        <v/>
      </c>
      <c r="BD759" s="27" t="str">
        <f>IF(C759="","",MAX($BD$3:BD758)+1)</f>
        <v/>
      </c>
      <c r="BE759" s="27" t="str">
        <f t="shared" ca="1" si="69"/>
        <v/>
      </c>
      <c r="BF759" s="27" t="str">
        <f t="shared" si="70"/>
        <v/>
      </c>
      <c r="BG759" s="27" t="str">
        <f t="shared" ca="1" si="71"/>
        <v/>
      </c>
      <c r="BH759" s="27" t="str">
        <f t="shared" ca="1" si="72"/>
        <v/>
      </c>
    </row>
    <row r="760" spans="1:60" x14ac:dyDescent="0.25">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5"/>
      <c r="AJ760" s="25"/>
      <c r="AK760" s="25"/>
      <c r="AL760" s="25"/>
      <c r="AM760" s="25"/>
      <c r="AN760" s="25"/>
      <c r="AO760" s="25"/>
      <c r="AP760" s="25"/>
      <c r="AQ760" s="25"/>
      <c r="AR760" s="25"/>
      <c r="AS760" s="25"/>
      <c r="AT760" s="25"/>
      <c r="AU760" s="25"/>
      <c r="AV760" s="25"/>
      <c r="AW760" s="25"/>
      <c r="AX760" s="25"/>
      <c r="AY760" s="25"/>
      <c r="AZ760" s="25"/>
      <c r="BB760" s="27" t="str">
        <f t="shared" ca="1" si="67"/>
        <v/>
      </c>
      <c r="BC760" s="27" t="str">
        <f t="shared" ca="1" si="68"/>
        <v/>
      </c>
      <c r="BD760" s="27" t="str">
        <f>IF(C760="","",MAX($BD$3:BD759)+1)</f>
        <v/>
      </c>
      <c r="BE760" s="27" t="str">
        <f t="shared" ca="1" si="69"/>
        <v/>
      </c>
      <c r="BF760" s="27" t="str">
        <f t="shared" si="70"/>
        <v/>
      </c>
      <c r="BG760" s="27" t="str">
        <f t="shared" ca="1" si="71"/>
        <v/>
      </c>
      <c r="BH760" s="27" t="str">
        <f t="shared" ca="1" si="72"/>
        <v/>
      </c>
    </row>
    <row r="761" spans="1:60" x14ac:dyDescent="0.25">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c r="AE761" s="25"/>
      <c r="AF761" s="25"/>
      <c r="AG761" s="25"/>
      <c r="AH761" s="25"/>
      <c r="AI761" s="25"/>
      <c r="AJ761" s="25"/>
      <c r="AK761" s="25"/>
      <c r="AL761" s="25"/>
      <c r="AM761" s="25"/>
      <c r="AN761" s="25"/>
      <c r="AO761" s="25"/>
      <c r="AP761" s="25"/>
      <c r="AQ761" s="25"/>
      <c r="AR761" s="25"/>
      <c r="AS761" s="25"/>
      <c r="AT761" s="25"/>
      <c r="AU761" s="25"/>
      <c r="AV761" s="25"/>
      <c r="AW761" s="25"/>
      <c r="AX761" s="25"/>
      <c r="AY761" s="25"/>
      <c r="AZ761" s="25"/>
      <c r="BB761" s="27" t="str">
        <f t="shared" ca="1" si="67"/>
        <v/>
      </c>
      <c r="BC761" s="27" t="str">
        <f t="shared" ca="1" si="68"/>
        <v/>
      </c>
      <c r="BD761" s="27" t="str">
        <f>IF(C761="","",MAX($BD$3:BD760)+1)</f>
        <v/>
      </c>
      <c r="BE761" s="27" t="str">
        <f t="shared" ca="1" si="69"/>
        <v/>
      </c>
      <c r="BF761" s="27" t="str">
        <f t="shared" si="70"/>
        <v/>
      </c>
      <c r="BG761" s="27" t="str">
        <f t="shared" ca="1" si="71"/>
        <v/>
      </c>
      <c r="BH761" s="27" t="str">
        <f t="shared" ca="1" si="72"/>
        <v/>
      </c>
    </row>
    <row r="762" spans="1:60" x14ac:dyDescent="0.25">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c r="AE762" s="25"/>
      <c r="AF762" s="25"/>
      <c r="AG762" s="25"/>
      <c r="AH762" s="25"/>
      <c r="AI762" s="25"/>
      <c r="AJ762" s="25"/>
      <c r="AK762" s="25"/>
      <c r="AL762" s="25"/>
      <c r="AM762" s="25"/>
      <c r="AN762" s="25"/>
      <c r="AO762" s="25"/>
      <c r="AP762" s="25"/>
      <c r="AQ762" s="25"/>
      <c r="AR762" s="25"/>
      <c r="AS762" s="25"/>
      <c r="AT762" s="25"/>
      <c r="AU762" s="25"/>
      <c r="AV762" s="25"/>
      <c r="AW762" s="25"/>
      <c r="AX762" s="25"/>
      <c r="AY762" s="25"/>
      <c r="AZ762" s="25"/>
      <c r="BB762" s="27" t="str">
        <f t="shared" ca="1" si="67"/>
        <v/>
      </c>
      <c r="BC762" s="27" t="str">
        <f t="shared" ca="1" si="68"/>
        <v/>
      </c>
      <c r="BD762" s="27" t="str">
        <f>IF(C762="","",MAX($BD$3:BD761)+1)</f>
        <v/>
      </c>
      <c r="BE762" s="27" t="str">
        <f t="shared" ca="1" si="69"/>
        <v/>
      </c>
      <c r="BF762" s="27" t="str">
        <f t="shared" si="70"/>
        <v/>
      </c>
      <c r="BG762" s="27" t="str">
        <f t="shared" ca="1" si="71"/>
        <v/>
      </c>
      <c r="BH762" s="27" t="str">
        <f t="shared" ca="1" si="72"/>
        <v/>
      </c>
    </row>
    <row r="763" spans="1:60" x14ac:dyDescent="0.25">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c r="AE763" s="25"/>
      <c r="AF763" s="25"/>
      <c r="AG763" s="25"/>
      <c r="AH763" s="25"/>
      <c r="AI763" s="25"/>
      <c r="AJ763" s="25"/>
      <c r="AK763" s="25"/>
      <c r="AL763" s="25"/>
      <c r="AM763" s="25"/>
      <c r="AN763" s="25"/>
      <c r="AO763" s="25"/>
      <c r="AP763" s="25"/>
      <c r="AQ763" s="25"/>
      <c r="AR763" s="25"/>
      <c r="AS763" s="25"/>
      <c r="AT763" s="25"/>
      <c r="AU763" s="25"/>
      <c r="AV763" s="25"/>
      <c r="AW763" s="25"/>
      <c r="AX763" s="25"/>
      <c r="AY763" s="25"/>
      <c r="AZ763" s="25"/>
      <c r="BB763" s="27" t="str">
        <f t="shared" ca="1" si="67"/>
        <v/>
      </c>
      <c r="BC763" s="27" t="str">
        <f t="shared" ca="1" si="68"/>
        <v/>
      </c>
      <c r="BD763" s="27" t="str">
        <f>IF(C763="","",MAX($BD$3:BD762)+1)</f>
        <v/>
      </c>
      <c r="BE763" s="27" t="str">
        <f t="shared" ca="1" si="69"/>
        <v/>
      </c>
      <c r="BF763" s="27" t="str">
        <f t="shared" si="70"/>
        <v/>
      </c>
      <c r="BG763" s="27" t="str">
        <f t="shared" ca="1" si="71"/>
        <v/>
      </c>
      <c r="BH763" s="27" t="str">
        <f t="shared" ca="1" si="72"/>
        <v/>
      </c>
    </row>
    <row r="764" spans="1:60" x14ac:dyDescent="0.25">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c r="AE764" s="25"/>
      <c r="AF764" s="25"/>
      <c r="AG764" s="25"/>
      <c r="AH764" s="25"/>
      <c r="AI764" s="25"/>
      <c r="AJ764" s="25"/>
      <c r="AK764" s="25"/>
      <c r="AL764" s="25"/>
      <c r="AM764" s="25"/>
      <c r="AN764" s="25"/>
      <c r="AO764" s="25"/>
      <c r="AP764" s="25"/>
      <c r="AQ764" s="25"/>
      <c r="AR764" s="25"/>
      <c r="AS764" s="25"/>
      <c r="AT764" s="25"/>
      <c r="AU764" s="25"/>
      <c r="AV764" s="25"/>
      <c r="AW764" s="25"/>
      <c r="AX764" s="25"/>
      <c r="AY764" s="25"/>
      <c r="AZ764" s="25"/>
      <c r="BB764" s="27" t="str">
        <f t="shared" ca="1" si="67"/>
        <v/>
      </c>
      <c r="BC764" s="27" t="str">
        <f t="shared" ca="1" si="68"/>
        <v/>
      </c>
      <c r="BD764" s="27" t="str">
        <f>IF(C764="","",MAX($BD$3:BD763)+1)</f>
        <v/>
      </c>
      <c r="BE764" s="27" t="str">
        <f t="shared" ca="1" si="69"/>
        <v/>
      </c>
      <c r="BF764" s="27" t="str">
        <f t="shared" si="70"/>
        <v/>
      </c>
      <c r="BG764" s="27" t="str">
        <f t="shared" ca="1" si="71"/>
        <v/>
      </c>
      <c r="BH764" s="27" t="str">
        <f t="shared" ca="1" si="72"/>
        <v/>
      </c>
    </row>
    <row r="765" spans="1:60" x14ac:dyDescent="0.25">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c r="AE765" s="25"/>
      <c r="AF765" s="25"/>
      <c r="AG765" s="25"/>
      <c r="AH765" s="25"/>
      <c r="AI765" s="25"/>
      <c r="AJ765" s="25"/>
      <c r="AK765" s="25"/>
      <c r="AL765" s="25"/>
      <c r="AM765" s="25"/>
      <c r="AN765" s="25"/>
      <c r="AO765" s="25"/>
      <c r="AP765" s="25"/>
      <c r="AQ765" s="25"/>
      <c r="AR765" s="25"/>
      <c r="AS765" s="25"/>
      <c r="AT765" s="25"/>
      <c r="AU765" s="25"/>
      <c r="AV765" s="25"/>
      <c r="AW765" s="25"/>
      <c r="AX765" s="25"/>
      <c r="AY765" s="25"/>
      <c r="AZ765" s="25"/>
      <c r="BB765" s="27" t="str">
        <f t="shared" ca="1" si="67"/>
        <v/>
      </c>
      <c r="BC765" s="27" t="str">
        <f t="shared" ca="1" si="68"/>
        <v/>
      </c>
      <c r="BD765" s="27" t="str">
        <f>IF(C765="","",MAX($BD$3:BD764)+1)</f>
        <v/>
      </c>
      <c r="BE765" s="27" t="str">
        <f t="shared" ca="1" si="69"/>
        <v/>
      </c>
      <c r="BF765" s="27" t="str">
        <f t="shared" si="70"/>
        <v/>
      </c>
      <c r="BG765" s="27" t="str">
        <f t="shared" ca="1" si="71"/>
        <v/>
      </c>
      <c r="BH765" s="27" t="str">
        <f t="shared" ca="1" si="72"/>
        <v/>
      </c>
    </row>
    <row r="766" spans="1:60" x14ac:dyDescent="0.25">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c r="AE766" s="25"/>
      <c r="AF766" s="25"/>
      <c r="AG766" s="25"/>
      <c r="AH766" s="25"/>
      <c r="AI766" s="25"/>
      <c r="AJ766" s="25"/>
      <c r="AK766" s="25"/>
      <c r="AL766" s="25"/>
      <c r="AM766" s="25"/>
      <c r="AN766" s="25"/>
      <c r="AO766" s="25"/>
      <c r="AP766" s="25"/>
      <c r="AQ766" s="25"/>
      <c r="AR766" s="25"/>
      <c r="AS766" s="25"/>
      <c r="AT766" s="25"/>
      <c r="AU766" s="25"/>
      <c r="AV766" s="25"/>
      <c r="AW766" s="25"/>
      <c r="AX766" s="25"/>
      <c r="AY766" s="25"/>
      <c r="AZ766" s="25"/>
      <c r="BB766" s="27" t="str">
        <f t="shared" ca="1" si="67"/>
        <v/>
      </c>
      <c r="BC766" s="27" t="str">
        <f t="shared" ca="1" si="68"/>
        <v/>
      </c>
      <c r="BD766" s="27" t="str">
        <f>IF(C766="","",MAX($BD$3:BD765)+1)</f>
        <v/>
      </c>
      <c r="BE766" s="27" t="str">
        <f t="shared" ca="1" si="69"/>
        <v/>
      </c>
      <c r="BF766" s="27" t="str">
        <f t="shared" si="70"/>
        <v/>
      </c>
      <c r="BG766" s="27" t="str">
        <f t="shared" ca="1" si="71"/>
        <v/>
      </c>
      <c r="BH766" s="27" t="str">
        <f t="shared" ca="1" si="72"/>
        <v/>
      </c>
    </row>
    <row r="767" spans="1:60" x14ac:dyDescent="0.25">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c r="AE767" s="25"/>
      <c r="AF767" s="25"/>
      <c r="AG767" s="25"/>
      <c r="AH767" s="25"/>
      <c r="AI767" s="25"/>
      <c r="AJ767" s="25"/>
      <c r="AK767" s="25"/>
      <c r="AL767" s="25"/>
      <c r="AM767" s="25"/>
      <c r="AN767" s="25"/>
      <c r="AO767" s="25"/>
      <c r="AP767" s="25"/>
      <c r="AQ767" s="25"/>
      <c r="AR767" s="25"/>
      <c r="AS767" s="25"/>
      <c r="AT767" s="25"/>
      <c r="AU767" s="25"/>
      <c r="AV767" s="25"/>
      <c r="AW767" s="25"/>
      <c r="AX767" s="25"/>
      <c r="AY767" s="25"/>
      <c r="AZ767" s="25"/>
      <c r="BB767" s="27" t="str">
        <f t="shared" ca="1" si="67"/>
        <v/>
      </c>
      <c r="BC767" s="27" t="str">
        <f t="shared" ca="1" si="68"/>
        <v/>
      </c>
      <c r="BD767" s="27" t="str">
        <f>IF(C767="","",MAX($BD$3:BD766)+1)</f>
        <v/>
      </c>
      <c r="BE767" s="27" t="str">
        <f t="shared" ca="1" si="69"/>
        <v/>
      </c>
      <c r="BF767" s="27" t="str">
        <f t="shared" si="70"/>
        <v/>
      </c>
      <c r="BG767" s="27" t="str">
        <f t="shared" ca="1" si="71"/>
        <v/>
      </c>
      <c r="BH767" s="27" t="str">
        <f t="shared" ca="1" si="72"/>
        <v/>
      </c>
    </row>
    <row r="768" spans="1:60" x14ac:dyDescent="0.25">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c r="AE768" s="25"/>
      <c r="AF768" s="25"/>
      <c r="AG768" s="25"/>
      <c r="AH768" s="25"/>
      <c r="AI768" s="25"/>
      <c r="AJ768" s="25"/>
      <c r="AK768" s="25"/>
      <c r="AL768" s="25"/>
      <c r="AM768" s="25"/>
      <c r="AN768" s="25"/>
      <c r="AO768" s="25"/>
      <c r="AP768" s="25"/>
      <c r="AQ768" s="25"/>
      <c r="AR768" s="25"/>
      <c r="AS768" s="25"/>
      <c r="AT768" s="25"/>
      <c r="AU768" s="25"/>
      <c r="AV768" s="25"/>
      <c r="AW768" s="25"/>
      <c r="AX768" s="25"/>
      <c r="AY768" s="25"/>
      <c r="AZ768" s="25"/>
      <c r="BB768" s="27" t="str">
        <f t="shared" ca="1" si="67"/>
        <v/>
      </c>
      <c r="BC768" s="27" t="str">
        <f t="shared" ca="1" si="68"/>
        <v/>
      </c>
      <c r="BD768" s="27" t="str">
        <f>IF(C768="","",MAX($BD$3:BD767)+1)</f>
        <v/>
      </c>
      <c r="BE768" s="27" t="str">
        <f t="shared" ca="1" si="69"/>
        <v/>
      </c>
      <c r="BF768" s="27" t="str">
        <f t="shared" si="70"/>
        <v/>
      </c>
      <c r="BG768" s="27" t="str">
        <f t="shared" ca="1" si="71"/>
        <v/>
      </c>
      <c r="BH768" s="27" t="str">
        <f t="shared" ca="1" si="72"/>
        <v/>
      </c>
    </row>
    <row r="769" spans="1:60" x14ac:dyDescent="0.25">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c r="AE769" s="25"/>
      <c r="AF769" s="25"/>
      <c r="AG769" s="25"/>
      <c r="AH769" s="25"/>
      <c r="AI769" s="25"/>
      <c r="AJ769" s="25"/>
      <c r="AK769" s="25"/>
      <c r="AL769" s="25"/>
      <c r="AM769" s="25"/>
      <c r="AN769" s="25"/>
      <c r="AO769" s="25"/>
      <c r="AP769" s="25"/>
      <c r="AQ769" s="25"/>
      <c r="AR769" s="25"/>
      <c r="AS769" s="25"/>
      <c r="AT769" s="25"/>
      <c r="AU769" s="25"/>
      <c r="AV769" s="25"/>
      <c r="AW769" s="25"/>
      <c r="AX769" s="25"/>
      <c r="AY769" s="25"/>
      <c r="AZ769" s="25"/>
      <c r="BB769" s="27" t="str">
        <f t="shared" ca="1" si="67"/>
        <v/>
      </c>
      <c r="BC769" s="27" t="str">
        <f t="shared" ca="1" si="68"/>
        <v/>
      </c>
      <c r="BD769" s="27" t="str">
        <f>IF(C769="","",MAX($BD$3:BD768)+1)</f>
        <v/>
      </c>
      <c r="BE769" s="27" t="str">
        <f t="shared" ca="1" si="69"/>
        <v/>
      </c>
      <c r="BF769" s="27" t="str">
        <f t="shared" si="70"/>
        <v/>
      </c>
      <c r="BG769" s="27" t="str">
        <f t="shared" ca="1" si="71"/>
        <v/>
      </c>
      <c r="BH769" s="27" t="str">
        <f t="shared" ca="1" si="72"/>
        <v/>
      </c>
    </row>
    <row r="770" spans="1:60" x14ac:dyDescent="0.25">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c r="AE770" s="25"/>
      <c r="AF770" s="25"/>
      <c r="AG770" s="25"/>
      <c r="AH770" s="25"/>
      <c r="AI770" s="25"/>
      <c r="AJ770" s="25"/>
      <c r="AK770" s="25"/>
      <c r="AL770" s="25"/>
      <c r="AM770" s="25"/>
      <c r="AN770" s="25"/>
      <c r="AO770" s="25"/>
      <c r="AP770" s="25"/>
      <c r="AQ770" s="25"/>
      <c r="AR770" s="25"/>
      <c r="AS770" s="25"/>
      <c r="AT770" s="25"/>
      <c r="AU770" s="25"/>
      <c r="AV770" s="25"/>
      <c r="AW770" s="25"/>
      <c r="AX770" s="25"/>
      <c r="AY770" s="25"/>
      <c r="AZ770" s="25"/>
      <c r="BB770" s="27" t="str">
        <f t="shared" ca="1" si="67"/>
        <v/>
      </c>
      <c r="BC770" s="27" t="str">
        <f t="shared" ca="1" si="68"/>
        <v/>
      </c>
      <c r="BD770" s="27" t="str">
        <f>IF(C770="","",MAX($BD$3:BD769)+1)</f>
        <v/>
      </c>
      <c r="BE770" s="27" t="str">
        <f t="shared" ca="1" si="69"/>
        <v/>
      </c>
      <c r="BF770" s="27" t="str">
        <f t="shared" si="70"/>
        <v/>
      </c>
      <c r="BG770" s="27" t="str">
        <f t="shared" ca="1" si="71"/>
        <v/>
      </c>
      <c r="BH770" s="27" t="str">
        <f t="shared" ca="1" si="72"/>
        <v/>
      </c>
    </row>
    <row r="771" spans="1:60" x14ac:dyDescent="0.25">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c r="AE771" s="25"/>
      <c r="AF771" s="25"/>
      <c r="AG771" s="25"/>
      <c r="AH771" s="25"/>
      <c r="AI771" s="25"/>
      <c r="AJ771" s="25"/>
      <c r="AK771" s="25"/>
      <c r="AL771" s="25"/>
      <c r="AM771" s="25"/>
      <c r="AN771" s="25"/>
      <c r="AO771" s="25"/>
      <c r="AP771" s="25"/>
      <c r="AQ771" s="25"/>
      <c r="AR771" s="25"/>
      <c r="AS771" s="25"/>
      <c r="AT771" s="25"/>
      <c r="AU771" s="25"/>
      <c r="AV771" s="25"/>
      <c r="AW771" s="25"/>
      <c r="AX771" s="25"/>
      <c r="AY771" s="25"/>
      <c r="AZ771" s="25"/>
      <c r="BB771" s="27" t="str">
        <f t="shared" ca="1" si="67"/>
        <v/>
      </c>
      <c r="BC771" s="27" t="str">
        <f t="shared" ca="1" si="68"/>
        <v/>
      </c>
      <c r="BD771" s="27" t="str">
        <f>IF(C771="","",MAX($BD$3:BD770)+1)</f>
        <v/>
      </c>
      <c r="BE771" s="27" t="str">
        <f t="shared" ca="1" si="69"/>
        <v/>
      </c>
      <c r="BF771" s="27" t="str">
        <f t="shared" si="70"/>
        <v/>
      </c>
      <c r="BG771" s="27" t="str">
        <f t="shared" ca="1" si="71"/>
        <v/>
      </c>
      <c r="BH771" s="27" t="str">
        <f t="shared" ca="1" si="72"/>
        <v/>
      </c>
    </row>
    <row r="772" spans="1:60" x14ac:dyDescent="0.25">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c r="AE772" s="25"/>
      <c r="AF772" s="25"/>
      <c r="AG772" s="25"/>
      <c r="AH772" s="25"/>
      <c r="AI772" s="25"/>
      <c r="AJ772" s="25"/>
      <c r="AK772" s="25"/>
      <c r="AL772" s="25"/>
      <c r="AM772" s="25"/>
      <c r="AN772" s="25"/>
      <c r="AO772" s="25"/>
      <c r="AP772" s="25"/>
      <c r="AQ772" s="25"/>
      <c r="AR772" s="25"/>
      <c r="AS772" s="25"/>
      <c r="AT772" s="25"/>
      <c r="AU772" s="25"/>
      <c r="AV772" s="25"/>
      <c r="AW772" s="25"/>
      <c r="AX772" s="25"/>
      <c r="AY772" s="25"/>
      <c r="AZ772" s="25"/>
      <c r="BB772" s="27" t="str">
        <f t="shared" ca="1" si="67"/>
        <v/>
      </c>
      <c r="BC772" s="27" t="str">
        <f t="shared" ca="1" si="68"/>
        <v/>
      </c>
      <c r="BD772" s="27" t="str">
        <f>IF(C772="","",MAX($BD$3:BD771)+1)</f>
        <v/>
      </c>
      <c r="BE772" s="27" t="str">
        <f t="shared" ca="1" si="69"/>
        <v/>
      </c>
      <c r="BF772" s="27" t="str">
        <f t="shared" si="70"/>
        <v/>
      </c>
      <c r="BG772" s="27" t="str">
        <f t="shared" ca="1" si="71"/>
        <v/>
      </c>
      <c r="BH772" s="27" t="str">
        <f t="shared" ca="1" si="72"/>
        <v/>
      </c>
    </row>
    <row r="773" spans="1:60" x14ac:dyDescent="0.25">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c r="AE773" s="25"/>
      <c r="AF773" s="25"/>
      <c r="AG773" s="25"/>
      <c r="AH773" s="25"/>
      <c r="AI773" s="25"/>
      <c r="AJ773" s="25"/>
      <c r="AK773" s="25"/>
      <c r="AL773" s="25"/>
      <c r="AM773" s="25"/>
      <c r="AN773" s="25"/>
      <c r="AO773" s="25"/>
      <c r="AP773" s="25"/>
      <c r="AQ773" s="25"/>
      <c r="AR773" s="25"/>
      <c r="AS773" s="25"/>
      <c r="AT773" s="25"/>
      <c r="AU773" s="25"/>
      <c r="AV773" s="25"/>
      <c r="AW773" s="25"/>
      <c r="AX773" s="25"/>
      <c r="AY773" s="25"/>
      <c r="AZ773" s="25"/>
      <c r="BB773" s="27" t="str">
        <f t="shared" ref="BB773:BB836" ca="1" si="73">IFERROR(IF(INDIRECT("Plate"&amp;A773&amp;"_S!"&amp;CHAR(RIGHT(B773,LEN(B773)-1)+65)&amp;CODE(LEFT(B773,1))-58)="",IF(C773="",0,1),0),"")</f>
        <v/>
      </c>
      <c r="BC773" s="27" t="str">
        <f t="shared" ref="BC773:BC836" ca="1" si="74">IFERROR(IF(INDIRECT("Plate"&amp;A773&amp;"_G!"&amp;CHAR(RIGHT(B773,LEN(B773)-1)+65)&amp;CODE(LEFT(B773,1))-58)="",IF(C773="",0,1),0),"")</f>
        <v/>
      </c>
      <c r="BD773" s="27" t="str">
        <f>IF(C773="","",MAX($BD$3:BD772)+1)</f>
        <v/>
      </c>
      <c r="BE773" s="27" t="str">
        <f t="shared" ref="BE773:BE836" ca="1" si="75">IF(BD773="","",CELL("row",BD773))</f>
        <v/>
      </c>
      <c r="BF773" s="27" t="str">
        <f t="shared" ref="BF773:BF836" si="76">A773&amp;B773</f>
        <v/>
      </c>
      <c r="BG773" s="27" t="str">
        <f t="shared" ref="BG773:BG836" ca="1" si="77">IF(OR(BB773=1,BC773=1),BF773,"")</f>
        <v/>
      </c>
      <c r="BH773" s="27" t="str">
        <f t="shared" ref="BH773:BH836" ca="1" si="78">BH772&amp;IF(BG773="",""," "&amp;BG773)</f>
        <v/>
      </c>
    </row>
    <row r="774" spans="1:60" x14ac:dyDescent="0.25">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c r="AE774" s="25"/>
      <c r="AF774" s="25"/>
      <c r="AG774" s="25"/>
      <c r="AH774" s="25"/>
      <c r="AI774" s="25"/>
      <c r="AJ774" s="25"/>
      <c r="AK774" s="25"/>
      <c r="AL774" s="25"/>
      <c r="AM774" s="25"/>
      <c r="AN774" s="25"/>
      <c r="AO774" s="25"/>
      <c r="AP774" s="25"/>
      <c r="AQ774" s="25"/>
      <c r="AR774" s="25"/>
      <c r="AS774" s="25"/>
      <c r="AT774" s="25"/>
      <c r="AU774" s="25"/>
      <c r="AV774" s="25"/>
      <c r="AW774" s="25"/>
      <c r="AX774" s="25"/>
      <c r="AY774" s="25"/>
      <c r="AZ774" s="25"/>
      <c r="BB774" s="27" t="str">
        <f t="shared" ca="1" si="73"/>
        <v/>
      </c>
      <c r="BC774" s="27" t="str">
        <f t="shared" ca="1" si="74"/>
        <v/>
      </c>
      <c r="BD774" s="27" t="str">
        <f>IF(C774="","",MAX($BD$3:BD773)+1)</f>
        <v/>
      </c>
      <c r="BE774" s="27" t="str">
        <f t="shared" ca="1" si="75"/>
        <v/>
      </c>
      <c r="BF774" s="27" t="str">
        <f t="shared" si="76"/>
        <v/>
      </c>
      <c r="BG774" s="27" t="str">
        <f t="shared" ca="1" si="77"/>
        <v/>
      </c>
      <c r="BH774" s="27" t="str">
        <f t="shared" ca="1" si="78"/>
        <v/>
      </c>
    </row>
    <row r="775" spans="1:60" x14ac:dyDescent="0.25">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c r="AE775" s="25"/>
      <c r="AF775" s="25"/>
      <c r="AG775" s="25"/>
      <c r="AH775" s="25"/>
      <c r="AI775" s="25"/>
      <c r="AJ775" s="25"/>
      <c r="AK775" s="25"/>
      <c r="AL775" s="25"/>
      <c r="AM775" s="25"/>
      <c r="AN775" s="25"/>
      <c r="AO775" s="25"/>
      <c r="AP775" s="25"/>
      <c r="AQ775" s="25"/>
      <c r="AR775" s="25"/>
      <c r="AS775" s="25"/>
      <c r="AT775" s="25"/>
      <c r="AU775" s="25"/>
      <c r="AV775" s="25"/>
      <c r="AW775" s="25"/>
      <c r="AX775" s="25"/>
      <c r="AY775" s="25"/>
      <c r="AZ775" s="25"/>
      <c r="BB775" s="27" t="str">
        <f t="shared" ca="1" si="73"/>
        <v/>
      </c>
      <c r="BC775" s="27" t="str">
        <f t="shared" ca="1" si="74"/>
        <v/>
      </c>
      <c r="BD775" s="27" t="str">
        <f>IF(C775="","",MAX($BD$3:BD774)+1)</f>
        <v/>
      </c>
      <c r="BE775" s="27" t="str">
        <f t="shared" ca="1" si="75"/>
        <v/>
      </c>
      <c r="BF775" s="27" t="str">
        <f t="shared" si="76"/>
        <v/>
      </c>
      <c r="BG775" s="27" t="str">
        <f t="shared" ca="1" si="77"/>
        <v/>
      </c>
      <c r="BH775" s="27" t="str">
        <f t="shared" ca="1" si="78"/>
        <v/>
      </c>
    </row>
    <row r="776" spans="1:60" x14ac:dyDescent="0.25">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c r="AE776" s="25"/>
      <c r="AF776" s="25"/>
      <c r="AG776" s="25"/>
      <c r="AH776" s="25"/>
      <c r="AI776" s="25"/>
      <c r="AJ776" s="25"/>
      <c r="AK776" s="25"/>
      <c r="AL776" s="25"/>
      <c r="AM776" s="25"/>
      <c r="AN776" s="25"/>
      <c r="AO776" s="25"/>
      <c r="AP776" s="25"/>
      <c r="AQ776" s="25"/>
      <c r="AR776" s="25"/>
      <c r="AS776" s="25"/>
      <c r="AT776" s="25"/>
      <c r="AU776" s="25"/>
      <c r="AV776" s="25"/>
      <c r="AW776" s="25"/>
      <c r="AX776" s="25"/>
      <c r="AY776" s="25"/>
      <c r="AZ776" s="25"/>
      <c r="BB776" s="27" t="str">
        <f t="shared" ca="1" si="73"/>
        <v/>
      </c>
      <c r="BC776" s="27" t="str">
        <f t="shared" ca="1" si="74"/>
        <v/>
      </c>
      <c r="BD776" s="27" t="str">
        <f>IF(C776="","",MAX($BD$3:BD775)+1)</f>
        <v/>
      </c>
      <c r="BE776" s="27" t="str">
        <f t="shared" ca="1" si="75"/>
        <v/>
      </c>
      <c r="BF776" s="27" t="str">
        <f t="shared" si="76"/>
        <v/>
      </c>
      <c r="BG776" s="27" t="str">
        <f t="shared" ca="1" si="77"/>
        <v/>
      </c>
      <c r="BH776" s="27" t="str">
        <f t="shared" ca="1" si="78"/>
        <v/>
      </c>
    </row>
    <row r="777" spans="1:60" x14ac:dyDescent="0.25">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c r="AE777" s="25"/>
      <c r="AF777" s="25"/>
      <c r="AG777" s="25"/>
      <c r="AH777" s="25"/>
      <c r="AI777" s="25"/>
      <c r="AJ777" s="25"/>
      <c r="AK777" s="25"/>
      <c r="AL777" s="25"/>
      <c r="AM777" s="25"/>
      <c r="AN777" s="25"/>
      <c r="AO777" s="25"/>
      <c r="AP777" s="25"/>
      <c r="AQ777" s="25"/>
      <c r="AR777" s="25"/>
      <c r="AS777" s="25"/>
      <c r="AT777" s="25"/>
      <c r="AU777" s="25"/>
      <c r="AV777" s="25"/>
      <c r="AW777" s="25"/>
      <c r="AX777" s="25"/>
      <c r="AY777" s="25"/>
      <c r="AZ777" s="25"/>
      <c r="BB777" s="27" t="str">
        <f t="shared" ca="1" si="73"/>
        <v/>
      </c>
      <c r="BC777" s="27" t="str">
        <f t="shared" ca="1" si="74"/>
        <v/>
      </c>
      <c r="BD777" s="27" t="str">
        <f>IF(C777="","",MAX($BD$3:BD776)+1)</f>
        <v/>
      </c>
      <c r="BE777" s="27" t="str">
        <f t="shared" ca="1" si="75"/>
        <v/>
      </c>
      <c r="BF777" s="27" t="str">
        <f t="shared" si="76"/>
        <v/>
      </c>
      <c r="BG777" s="27" t="str">
        <f t="shared" ca="1" si="77"/>
        <v/>
      </c>
      <c r="BH777" s="27" t="str">
        <f t="shared" ca="1" si="78"/>
        <v/>
      </c>
    </row>
    <row r="778" spans="1:60" x14ac:dyDescent="0.25">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c r="AE778" s="25"/>
      <c r="AF778" s="25"/>
      <c r="AG778" s="25"/>
      <c r="AH778" s="25"/>
      <c r="AI778" s="25"/>
      <c r="AJ778" s="25"/>
      <c r="AK778" s="25"/>
      <c r="AL778" s="25"/>
      <c r="AM778" s="25"/>
      <c r="AN778" s="25"/>
      <c r="AO778" s="25"/>
      <c r="AP778" s="25"/>
      <c r="AQ778" s="25"/>
      <c r="AR778" s="25"/>
      <c r="AS778" s="25"/>
      <c r="AT778" s="25"/>
      <c r="AU778" s="25"/>
      <c r="AV778" s="25"/>
      <c r="AW778" s="25"/>
      <c r="AX778" s="25"/>
      <c r="AY778" s="25"/>
      <c r="AZ778" s="25"/>
      <c r="BB778" s="27" t="str">
        <f t="shared" ca="1" si="73"/>
        <v/>
      </c>
      <c r="BC778" s="27" t="str">
        <f t="shared" ca="1" si="74"/>
        <v/>
      </c>
      <c r="BD778" s="27" t="str">
        <f>IF(C778="","",MAX($BD$3:BD777)+1)</f>
        <v/>
      </c>
      <c r="BE778" s="27" t="str">
        <f t="shared" ca="1" si="75"/>
        <v/>
      </c>
      <c r="BF778" s="27" t="str">
        <f t="shared" si="76"/>
        <v/>
      </c>
      <c r="BG778" s="27" t="str">
        <f t="shared" ca="1" si="77"/>
        <v/>
      </c>
      <c r="BH778" s="27" t="str">
        <f t="shared" ca="1" si="78"/>
        <v/>
      </c>
    </row>
    <row r="779" spans="1:60" x14ac:dyDescent="0.25">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c r="AE779" s="25"/>
      <c r="AF779" s="25"/>
      <c r="AG779" s="25"/>
      <c r="AH779" s="25"/>
      <c r="AI779" s="25"/>
      <c r="AJ779" s="25"/>
      <c r="AK779" s="25"/>
      <c r="AL779" s="25"/>
      <c r="AM779" s="25"/>
      <c r="AN779" s="25"/>
      <c r="AO779" s="25"/>
      <c r="AP779" s="25"/>
      <c r="AQ779" s="25"/>
      <c r="AR779" s="25"/>
      <c r="AS779" s="25"/>
      <c r="AT779" s="25"/>
      <c r="AU779" s="25"/>
      <c r="AV779" s="25"/>
      <c r="AW779" s="25"/>
      <c r="AX779" s="25"/>
      <c r="AY779" s="25"/>
      <c r="AZ779" s="25"/>
      <c r="BB779" s="27" t="str">
        <f t="shared" ca="1" si="73"/>
        <v/>
      </c>
      <c r="BC779" s="27" t="str">
        <f t="shared" ca="1" si="74"/>
        <v/>
      </c>
      <c r="BD779" s="27" t="str">
        <f>IF(C779="","",MAX($BD$3:BD778)+1)</f>
        <v/>
      </c>
      <c r="BE779" s="27" t="str">
        <f t="shared" ca="1" si="75"/>
        <v/>
      </c>
      <c r="BF779" s="27" t="str">
        <f t="shared" si="76"/>
        <v/>
      </c>
      <c r="BG779" s="27" t="str">
        <f t="shared" ca="1" si="77"/>
        <v/>
      </c>
      <c r="BH779" s="27" t="str">
        <f t="shared" ca="1" si="78"/>
        <v/>
      </c>
    </row>
    <row r="780" spans="1:60" x14ac:dyDescent="0.25">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c r="AE780" s="25"/>
      <c r="AF780" s="25"/>
      <c r="AG780" s="25"/>
      <c r="AH780" s="25"/>
      <c r="AI780" s="25"/>
      <c r="AJ780" s="25"/>
      <c r="AK780" s="25"/>
      <c r="AL780" s="25"/>
      <c r="AM780" s="25"/>
      <c r="AN780" s="25"/>
      <c r="AO780" s="25"/>
      <c r="AP780" s="25"/>
      <c r="AQ780" s="25"/>
      <c r="AR780" s="25"/>
      <c r="AS780" s="25"/>
      <c r="AT780" s="25"/>
      <c r="AU780" s="25"/>
      <c r="AV780" s="25"/>
      <c r="AW780" s="25"/>
      <c r="AX780" s="25"/>
      <c r="AY780" s="25"/>
      <c r="AZ780" s="25"/>
      <c r="BB780" s="27" t="str">
        <f t="shared" ca="1" si="73"/>
        <v/>
      </c>
      <c r="BC780" s="27" t="str">
        <f t="shared" ca="1" si="74"/>
        <v/>
      </c>
      <c r="BD780" s="27" t="str">
        <f>IF(C780="","",MAX($BD$3:BD779)+1)</f>
        <v/>
      </c>
      <c r="BE780" s="27" t="str">
        <f t="shared" ca="1" si="75"/>
        <v/>
      </c>
      <c r="BF780" s="27" t="str">
        <f t="shared" si="76"/>
        <v/>
      </c>
      <c r="BG780" s="27" t="str">
        <f t="shared" ca="1" si="77"/>
        <v/>
      </c>
      <c r="BH780" s="27" t="str">
        <f t="shared" ca="1" si="78"/>
        <v/>
      </c>
    </row>
    <row r="781" spans="1:60" x14ac:dyDescent="0.25">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c r="AE781" s="25"/>
      <c r="AF781" s="25"/>
      <c r="AG781" s="25"/>
      <c r="AH781" s="25"/>
      <c r="AI781" s="25"/>
      <c r="AJ781" s="25"/>
      <c r="AK781" s="25"/>
      <c r="AL781" s="25"/>
      <c r="AM781" s="25"/>
      <c r="AN781" s="25"/>
      <c r="AO781" s="25"/>
      <c r="AP781" s="25"/>
      <c r="AQ781" s="25"/>
      <c r="AR781" s="25"/>
      <c r="AS781" s="25"/>
      <c r="AT781" s="25"/>
      <c r="AU781" s="25"/>
      <c r="AV781" s="25"/>
      <c r="AW781" s="25"/>
      <c r="AX781" s="25"/>
      <c r="AY781" s="25"/>
      <c r="AZ781" s="25"/>
      <c r="BB781" s="27" t="str">
        <f t="shared" ca="1" si="73"/>
        <v/>
      </c>
      <c r="BC781" s="27" t="str">
        <f t="shared" ca="1" si="74"/>
        <v/>
      </c>
      <c r="BD781" s="27" t="str">
        <f>IF(C781="","",MAX($BD$3:BD780)+1)</f>
        <v/>
      </c>
      <c r="BE781" s="27" t="str">
        <f t="shared" ca="1" si="75"/>
        <v/>
      </c>
      <c r="BF781" s="27" t="str">
        <f t="shared" si="76"/>
        <v/>
      </c>
      <c r="BG781" s="27" t="str">
        <f t="shared" ca="1" si="77"/>
        <v/>
      </c>
      <c r="BH781" s="27" t="str">
        <f t="shared" ca="1" si="78"/>
        <v/>
      </c>
    </row>
    <row r="782" spans="1:60" x14ac:dyDescent="0.25">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c r="AE782" s="25"/>
      <c r="AF782" s="25"/>
      <c r="AG782" s="25"/>
      <c r="AH782" s="25"/>
      <c r="AI782" s="25"/>
      <c r="AJ782" s="25"/>
      <c r="AK782" s="25"/>
      <c r="AL782" s="25"/>
      <c r="AM782" s="25"/>
      <c r="AN782" s="25"/>
      <c r="AO782" s="25"/>
      <c r="AP782" s="25"/>
      <c r="AQ782" s="25"/>
      <c r="AR782" s="25"/>
      <c r="AS782" s="25"/>
      <c r="AT782" s="25"/>
      <c r="AU782" s="25"/>
      <c r="AV782" s="25"/>
      <c r="AW782" s="25"/>
      <c r="AX782" s="25"/>
      <c r="AY782" s="25"/>
      <c r="AZ782" s="25"/>
      <c r="BB782" s="27" t="str">
        <f t="shared" ca="1" si="73"/>
        <v/>
      </c>
      <c r="BC782" s="27" t="str">
        <f t="shared" ca="1" si="74"/>
        <v/>
      </c>
      <c r="BD782" s="27" t="str">
        <f>IF(C782="","",MAX($BD$3:BD781)+1)</f>
        <v/>
      </c>
      <c r="BE782" s="27" t="str">
        <f t="shared" ca="1" si="75"/>
        <v/>
      </c>
      <c r="BF782" s="27" t="str">
        <f t="shared" si="76"/>
        <v/>
      </c>
      <c r="BG782" s="27" t="str">
        <f t="shared" ca="1" si="77"/>
        <v/>
      </c>
      <c r="BH782" s="27" t="str">
        <f t="shared" ca="1" si="78"/>
        <v/>
      </c>
    </row>
    <row r="783" spans="1:60" x14ac:dyDescent="0.25">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5"/>
      <c r="AJ783" s="25"/>
      <c r="AK783" s="25"/>
      <c r="AL783" s="25"/>
      <c r="AM783" s="25"/>
      <c r="AN783" s="25"/>
      <c r="AO783" s="25"/>
      <c r="AP783" s="25"/>
      <c r="AQ783" s="25"/>
      <c r="AR783" s="25"/>
      <c r="AS783" s="25"/>
      <c r="AT783" s="25"/>
      <c r="AU783" s="25"/>
      <c r="AV783" s="25"/>
      <c r="AW783" s="25"/>
      <c r="AX783" s="25"/>
      <c r="AY783" s="25"/>
      <c r="AZ783" s="25"/>
      <c r="BB783" s="27" t="str">
        <f t="shared" ca="1" si="73"/>
        <v/>
      </c>
      <c r="BC783" s="27" t="str">
        <f t="shared" ca="1" si="74"/>
        <v/>
      </c>
      <c r="BD783" s="27" t="str">
        <f>IF(C783="","",MAX($BD$3:BD782)+1)</f>
        <v/>
      </c>
      <c r="BE783" s="27" t="str">
        <f t="shared" ca="1" si="75"/>
        <v/>
      </c>
      <c r="BF783" s="27" t="str">
        <f t="shared" si="76"/>
        <v/>
      </c>
      <c r="BG783" s="27" t="str">
        <f t="shared" ca="1" si="77"/>
        <v/>
      </c>
      <c r="BH783" s="27" t="str">
        <f t="shared" ca="1" si="78"/>
        <v/>
      </c>
    </row>
    <row r="784" spans="1:60" x14ac:dyDescent="0.25">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c r="AE784" s="25"/>
      <c r="AF784" s="25"/>
      <c r="AG784" s="25"/>
      <c r="AH784" s="25"/>
      <c r="AI784" s="25"/>
      <c r="AJ784" s="25"/>
      <c r="AK784" s="25"/>
      <c r="AL784" s="25"/>
      <c r="AM784" s="25"/>
      <c r="AN784" s="25"/>
      <c r="AO784" s="25"/>
      <c r="AP784" s="25"/>
      <c r="AQ784" s="25"/>
      <c r="AR784" s="25"/>
      <c r="AS784" s="25"/>
      <c r="AT784" s="25"/>
      <c r="AU784" s="25"/>
      <c r="AV784" s="25"/>
      <c r="AW784" s="25"/>
      <c r="AX784" s="25"/>
      <c r="AY784" s="25"/>
      <c r="AZ784" s="25"/>
      <c r="BB784" s="27" t="str">
        <f t="shared" ca="1" si="73"/>
        <v/>
      </c>
      <c r="BC784" s="27" t="str">
        <f t="shared" ca="1" si="74"/>
        <v/>
      </c>
      <c r="BD784" s="27" t="str">
        <f>IF(C784="","",MAX($BD$3:BD783)+1)</f>
        <v/>
      </c>
      <c r="BE784" s="27" t="str">
        <f t="shared" ca="1" si="75"/>
        <v/>
      </c>
      <c r="BF784" s="27" t="str">
        <f t="shared" si="76"/>
        <v/>
      </c>
      <c r="BG784" s="27" t="str">
        <f t="shared" ca="1" si="77"/>
        <v/>
      </c>
      <c r="BH784" s="27" t="str">
        <f t="shared" ca="1" si="78"/>
        <v/>
      </c>
    </row>
    <row r="785" spans="1:60" x14ac:dyDescent="0.25">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c r="AE785" s="25"/>
      <c r="AF785" s="25"/>
      <c r="AG785" s="25"/>
      <c r="AH785" s="25"/>
      <c r="AI785" s="25"/>
      <c r="AJ785" s="25"/>
      <c r="AK785" s="25"/>
      <c r="AL785" s="25"/>
      <c r="AM785" s="25"/>
      <c r="AN785" s="25"/>
      <c r="AO785" s="25"/>
      <c r="AP785" s="25"/>
      <c r="AQ785" s="25"/>
      <c r="AR785" s="25"/>
      <c r="AS785" s="25"/>
      <c r="AT785" s="25"/>
      <c r="AU785" s="25"/>
      <c r="AV785" s="25"/>
      <c r="AW785" s="25"/>
      <c r="AX785" s="25"/>
      <c r="AY785" s="25"/>
      <c r="AZ785" s="25"/>
      <c r="BB785" s="27" t="str">
        <f t="shared" ca="1" si="73"/>
        <v/>
      </c>
      <c r="BC785" s="27" t="str">
        <f t="shared" ca="1" si="74"/>
        <v/>
      </c>
      <c r="BD785" s="27" t="str">
        <f>IF(C785="","",MAX($BD$3:BD784)+1)</f>
        <v/>
      </c>
      <c r="BE785" s="27" t="str">
        <f t="shared" ca="1" si="75"/>
        <v/>
      </c>
      <c r="BF785" s="27" t="str">
        <f t="shared" si="76"/>
        <v/>
      </c>
      <c r="BG785" s="27" t="str">
        <f t="shared" ca="1" si="77"/>
        <v/>
      </c>
      <c r="BH785" s="27" t="str">
        <f t="shared" ca="1" si="78"/>
        <v/>
      </c>
    </row>
    <row r="786" spans="1:60" x14ac:dyDescent="0.25">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c r="AE786" s="25"/>
      <c r="AF786" s="25"/>
      <c r="AG786" s="25"/>
      <c r="AH786" s="25"/>
      <c r="AI786" s="25"/>
      <c r="AJ786" s="25"/>
      <c r="AK786" s="25"/>
      <c r="AL786" s="25"/>
      <c r="AM786" s="25"/>
      <c r="AN786" s="25"/>
      <c r="AO786" s="25"/>
      <c r="AP786" s="25"/>
      <c r="AQ786" s="25"/>
      <c r="AR786" s="25"/>
      <c r="AS786" s="25"/>
      <c r="AT786" s="25"/>
      <c r="AU786" s="25"/>
      <c r="AV786" s="25"/>
      <c r="AW786" s="25"/>
      <c r="AX786" s="25"/>
      <c r="AY786" s="25"/>
      <c r="AZ786" s="25"/>
      <c r="BB786" s="27" t="str">
        <f t="shared" ca="1" si="73"/>
        <v/>
      </c>
      <c r="BC786" s="27" t="str">
        <f t="shared" ca="1" si="74"/>
        <v/>
      </c>
      <c r="BD786" s="27" t="str">
        <f>IF(C786="","",MAX($BD$3:BD785)+1)</f>
        <v/>
      </c>
      <c r="BE786" s="27" t="str">
        <f t="shared" ca="1" si="75"/>
        <v/>
      </c>
      <c r="BF786" s="27" t="str">
        <f t="shared" si="76"/>
        <v/>
      </c>
      <c r="BG786" s="27" t="str">
        <f t="shared" ca="1" si="77"/>
        <v/>
      </c>
      <c r="BH786" s="27" t="str">
        <f t="shared" ca="1" si="78"/>
        <v/>
      </c>
    </row>
    <row r="787" spans="1:60" x14ac:dyDescent="0.25">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c r="AE787" s="25"/>
      <c r="AF787" s="25"/>
      <c r="AG787" s="25"/>
      <c r="AH787" s="25"/>
      <c r="AI787" s="25"/>
      <c r="AJ787" s="25"/>
      <c r="AK787" s="25"/>
      <c r="AL787" s="25"/>
      <c r="AM787" s="25"/>
      <c r="AN787" s="25"/>
      <c r="AO787" s="25"/>
      <c r="AP787" s="25"/>
      <c r="AQ787" s="25"/>
      <c r="AR787" s="25"/>
      <c r="AS787" s="25"/>
      <c r="AT787" s="25"/>
      <c r="AU787" s="25"/>
      <c r="AV787" s="25"/>
      <c r="AW787" s="25"/>
      <c r="AX787" s="25"/>
      <c r="AY787" s="25"/>
      <c r="AZ787" s="25"/>
      <c r="BB787" s="27" t="str">
        <f t="shared" ca="1" si="73"/>
        <v/>
      </c>
      <c r="BC787" s="27" t="str">
        <f t="shared" ca="1" si="74"/>
        <v/>
      </c>
      <c r="BD787" s="27" t="str">
        <f>IF(C787="","",MAX($BD$3:BD786)+1)</f>
        <v/>
      </c>
      <c r="BE787" s="27" t="str">
        <f t="shared" ca="1" si="75"/>
        <v/>
      </c>
      <c r="BF787" s="27" t="str">
        <f t="shared" si="76"/>
        <v/>
      </c>
      <c r="BG787" s="27" t="str">
        <f t="shared" ca="1" si="77"/>
        <v/>
      </c>
      <c r="BH787" s="27" t="str">
        <f t="shared" ca="1" si="78"/>
        <v/>
      </c>
    </row>
    <row r="788" spans="1:60" x14ac:dyDescent="0.25">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c r="AE788" s="25"/>
      <c r="AF788" s="25"/>
      <c r="AG788" s="25"/>
      <c r="AH788" s="25"/>
      <c r="AI788" s="25"/>
      <c r="AJ788" s="25"/>
      <c r="AK788" s="25"/>
      <c r="AL788" s="25"/>
      <c r="AM788" s="25"/>
      <c r="AN788" s="25"/>
      <c r="AO788" s="25"/>
      <c r="AP788" s="25"/>
      <c r="AQ788" s="25"/>
      <c r="AR788" s="25"/>
      <c r="AS788" s="25"/>
      <c r="AT788" s="25"/>
      <c r="AU788" s="25"/>
      <c r="AV788" s="25"/>
      <c r="AW788" s="25"/>
      <c r="AX788" s="25"/>
      <c r="AY788" s="25"/>
      <c r="AZ788" s="25"/>
      <c r="BB788" s="27" t="str">
        <f t="shared" ca="1" si="73"/>
        <v/>
      </c>
      <c r="BC788" s="27" t="str">
        <f t="shared" ca="1" si="74"/>
        <v/>
      </c>
      <c r="BD788" s="27" t="str">
        <f>IF(C788="","",MAX($BD$3:BD787)+1)</f>
        <v/>
      </c>
      <c r="BE788" s="27" t="str">
        <f t="shared" ca="1" si="75"/>
        <v/>
      </c>
      <c r="BF788" s="27" t="str">
        <f t="shared" si="76"/>
        <v/>
      </c>
      <c r="BG788" s="27" t="str">
        <f t="shared" ca="1" si="77"/>
        <v/>
      </c>
      <c r="BH788" s="27" t="str">
        <f t="shared" ca="1" si="78"/>
        <v/>
      </c>
    </row>
    <row r="789" spans="1:60" x14ac:dyDescent="0.25">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c r="AE789" s="25"/>
      <c r="AF789" s="25"/>
      <c r="AG789" s="25"/>
      <c r="AH789" s="25"/>
      <c r="AI789" s="25"/>
      <c r="AJ789" s="25"/>
      <c r="AK789" s="25"/>
      <c r="AL789" s="25"/>
      <c r="AM789" s="25"/>
      <c r="AN789" s="25"/>
      <c r="AO789" s="25"/>
      <c r="AP789" s="25"/>
      <c r="AQ789" s="25"/>
      <c r="AR789" s="25"/>
      <c r="AS789" s="25"/>
      <c r="AT789" s="25"/>
      <c r="AU789" s="25"/>
      <c r="AV789" s="25"/>
      <c r="AW789" s="25"/>
      <c r="AX789" s="25"/>
      <c r="AY789" s="25"/>
      <c r="AZ789" s="25"/>
      <c r="BB789" s="27" t="str">
        <f t="shared" ca="1" si="73"/>
        <v/>
      </c>
      <c r="BC789" s="27" t="str">
        <f t="shared" ca="1" si="74"/>
        <v/>
      </c>
      <c r="BD789" s="27" t="str">
        <f>IF(C789="","",MAX($BD$3:BD788)+1)</f>
        <v/>
      </c>
      <c r="BE789" s="27" t="str">
        <f t="shared" ca="1" si="75"/>
        <v/>
      </c>
      <c r="BF789" s="27" t="str">
        <f t="shared" si="76"/>
        <v/>
      </c>
      <c r="BG789" s="27" t="str">
        <f t="shared" ca="1" si="77"/>
        <v/>
      </c>
      <c r="BH789" s="27" t="str">
        <f t="shared" ca="1" si="78"/>
        <v/>
      </c>
    </row>
    <row r="790" spans="1:60" x14ac:dyDescent="0.25">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c r="AE790" s="25"/>
      <c r="AF790" s="25"/>
      <c r="AG790" s="25"/>
      <c r="AH790" s="25"/>
      <c r="AI790" s="25"/>
      <c r="AJ790" s="25"/>
      <c r="AK790" s="25"/>
      <c r="AL790" s="25"/>
      <c r="AM790" s="25"/>
      <c r="AN790" s="25"/>
      <c r="AO790" s="25"/>
      <c r="AP790" s="25"/>
      <c r="AQ790" s="25"/>
      <c r="AR790" s="25"/>
      <c r="AS790" s="25"/>
      <c r="AT790" s="25"/>
      <c r="AU790" s="25"/>
      <c r="AV790" s="25"/>
      <c r="AW790" s="25"/>
      <c r="AX790" s="25"/>
      <c r="AY790" s="25"/>
      <c r="AZ790" s="25"/>
      <c r="BB790" s="27" t="str">
        <f t="shared" ca="1" si="73"/>
        <v/>
      </c>
      <c r="BC790" s="27" t="str">
        <f t="shared" ca="1" si="74"/>
        <v/>
      </c>
      <c r="BD790" s="27" t="str">
        <f>IF(C790="","",MAX($BD$3:BD789)+1)</f>
        <v/>
      </c>
      <c r="BE790" s="27" t="str">
        <f t="shared" ca="1" si="75"/>
        <v/>
      </c>
      <c r="BF790" s="27" t="str">
        <f t="shared" si="76"/>
        <v/>
      </c>
      <c r="BG790" s="27" t="str">
        <f t="shared" ca="1" si="77"/>
        <v/>
      </c>
      <c r="BH790" s="27" t="str">
        <f t="shared" ca="1" si="78"/>
        <v/>
      </c>
    </row>
    <row r="791" spans="1:60" x14ac:dyDescent="0.25">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c r="AE791" s="25"/>
      <c r="AF791" s="25"/>
      <c r="AG791" s="25"/>
      <c r="AH791" s="25"/>
      <c r="AI791" s="25"/>
      <c r="AJ791" s="25"/>
      <c r="AK791" s="25"/>
      <c r="AL791" s="25"/>
      <c r="AM791" s="25"/>
      <c r="AN791" s="25"/>
      <c r="AO791" s="25"/>
      <c r="AP791" s="25"/>
      <c r="AQ791" s="25"/>
      <c r="AR791" s="25"/>
      <c r="AS791" s="25"/>
      <c r="AT791" s="25"/>
      <c r="AU791" s="25"/>
      <c r="AV791" s="25"/>
      <c r="AW791" s="25"/>
      <c r="AX791" s="25"/>
      <c r="AY791" s="25"/>
      <c r="AZ791" s="25"/>
      <c r="BB791" s="27" t="str">
        <f t="shared" ca="1" si="73"/>
        <v/>
      </c>
      <c r="BC791" s="27" t="str">
        <f t="shared" ca="1" si="74"/>
        <v/>
      </c>
      <c r="BD791" s="27" t="str">
        <f>IF(C791="","",MAX($BD$3:BD790)+1)</f>
        <v/>
      </c>
      <c r="BE791" s="27" t="str">
        <f t="shared" ca="1" si="75"/>
        <v/>
      </c>
      <c r="BF791" s="27" t="str">
        <f t="shared" si="76"/>
        <v/>
      </c>
      <c r="BG791" s="27" t="str">
        <f t="shared" ca="1" si="77"/>
        <v/>
      </c>
      <c r="BH791" s="27" t="str">
        <f t="shared" ca="1" si="78"/>
        <v/>
      </c>
    </row>
    <row r="792" spans="1:60" x14ac:dyDescent="0.25">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c r="AE792" s="25"/>
      <c r="AF792" s="25"/>
      <c r="AG792" s="25"/>
      <c r="AH792" s="25"/>
      <c r="AI792" s="25"/>
      <c r="AJ792" s="25"/>
      <c r="AK792" s="25"/>
      <c r="AL792" s="25"/>
      <c r="AM792" s="25"/>
      <c r="AN792" s="25"/>
      <c r="AO792" s="25"/>
      <c r="AP792" s="25"/>
      <c r="AQ792" s="25"/>
      <c r="AR792" s="25"/>
      <c r="AS792" s="25"/>
      <c r="AT792" s="25"/>
      <c r="AU792" s="25"/>
      <c r="AV792" s="25"/>
      <c r="AW792" s="25"/>
      <c r="AX792" s="25"/>
      <c r="AY792" s="25"/>
      <c r="AZ792" s="25"/>
      <c r="BB792" s="27" t="str">
        <f t="shared" ca="1" si="73"/>
        <v/>
      </c>
      <c r="BC792" s="27" t="str">
        <f t="shared" ca="1" si="74"/>
        <v/>
      </c>
      <c r="BD792" s="27" t="str">
        <f>IF(C792="","",MAX($BD$3:BD791)+1)</f>
        <v/>
      </c>
      <c r="BE792" s="27" t="str">
        <f t="shared" ca="1" si="75"/>
        <v/>
      </c>
      <c r="BF792" s="27" t="str">
        <f t="shared" si="76"/>
        <v/>
      </c>
      <c r="BG792" s="27" t="str">
        <f t="shared" ca="1" si="77"/>
        <v/>
      </c>
      <c r="BH792" s="27" t="str">
        <f t="shared" ca="1" si="78"/>
        <v/>
      </c>
    </row>
    <row r="793" spans="1:60" x14ac:dyDescent="0.25">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c r="AE793" s="25"/>
      <c r="AF793" s="25"/>
      <c r="AG793" s="25"/>
      <c r="AH793" s="25"/>
      <c r="AI793" s="25"/>
      <c r="AJ793" s="25"/>
      <c r="AK793" s="25"/>
      <c r="AL793" s="25"/>
      <c r="AM793" s="25"/>
      <c r="AN793" s="25"/>
      <c r="AO793" s="25"/>
      <c r="AP793" s="25"/>
      <c r="AQ793" s="25"/>
      <c r="AR793" s="25"/>
      <c r="AS793" s="25"/>
      <c r="AT793" s="25"/>
      <c r="AU793" s="25"/>
      <c r="AV793" s="25"/>
      <c r="AW793" s="25"/>
      <c r="AX793" s="25"/>
      <c r="AY793" s="25"/>
      <c r="AZ793" s="25"/>
      <c r="BB793" s="27" t="str">
        <f t="shared" ca="1" si="73"/>
        <v/>
      </c>
      <c r="BC793" s="27" t="str">
        <f t="shared" ca="1" si="74"/>
        <v/>
      </c>
      <c r="BD793" s="27" t="str">
        <f>IF(C793="","",MAX($BD$3:BD792)+1)</f>
        <v/>
      </c>
      <c r="BE793" s="27" t="str">
        <f t="shared" ca="1" si="75"/>
        <v/>
      </c>
      <c r="BF793" s="27" t="str">
        <f t="shared" si="76"/>
        <v/>
      </c>
      <c r="BG793" s="27" t="str">
        <f t="shared" ca="1" si="77"/>
        <v/>
      </c>
      <c r="BH793" s="27" t="str">
        <f t="shared" ca="1" si="78"/>
        <v/>
      </c>
    </row>
    <row r="794" spans="1:60" x14ac:dyDescent="0.25">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c r="AE794" s="25"/>
      <c r="AF794" s="25"/>
      <c r="AG794" s="25"/>
      <c r="AH794" s="25"/>
      <c r="AI794" s="25"/>
      <c r="AJ794" s="25"/>
      <c r="AK794" s="25"/>
      <c r="AL794" s="25"/>
      <c r="AM794" s="25"/>
      <c r="AN794" s="25"/>
      <c r="AO794" s="25"/>
      <c r="AP794" s="25"/>
      <c r="AQ794" s="25"/>
      <c r="AR794" s="25"/>
      <c r="AS794" s="25"/>
      <c r="AT794" s="25"/>
      <c r="AU794" s="25"/>
      <c r="AV794" s="25"/>
      <c r="AW794" s="25"/>
      <c r="AX794" s="25"/>
      <c r="AY794" s="25"/>
      <c r="AZ794" s="25"/>
      <c r="BB794" s="27" t="str">
        <f t="shared" ca="1" si="73"/>
        <v/>
      </c>
      <c r="BC794" s="27" t="str">
        <f t="shared" ca="1" si="74"/>
        <v/>
      </c>
      <c r="BD794" s="27" t="str">
        <f>IF(C794="","",MAX($BD$3:BD793)+1)</f>
        <v/>
      </c>
      <c r="BE794" s="27" t="str">
        <f t="shared" ca="1" si="75"/>
        <v/>
      </c>
      <c r="BF794" s="27" t="str">
        <f t="shared" si="76"/>
        <v/>
      </c>
      <c r="BG794" s="27" t="str">
        <f t="shared" ca="1" si="77"/>
        <v/>
      </c>
      <c r="BH794" s="27" t="str">
        <f t="shared" ca="1" si="78"/>
        <v/>
      </c>
    </row>
    <row r="795" spans="1:60" x14ac:dyDescent="0.25">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c r="AE795" s="25"/>
      <c r="AF795" s="25"/>
      <c r="AG795" s="25"/>
      <c r="AH795" s="25"/>
      <c r="AI795" s="25"/>
      <c r="AJ795" s="25"/>
      <c r="AK795" s="25"/>
      <c r="AL795" s="25"/>
      <c r="AM795" s="25"/>
      <c r="AN795" s="25"/>
      <c r="AO795" s="25"/>
      <c r="AP795" s="25"/>
      <c r="AQ795" s="25"/>
      <c r="AR795" s="25"/>
      <c r="AS795" s="25"/>
      <c r="AT795" s="25"/>
      <c r="AU795" s="25"/>
      <c r="AV795" s="25"/>
      <c r="AW795" s="25"/>
      <c r="AX795" s="25"/>
      <c r="AY795" s="25"/>
      <c r="AZ795" s="25"/>
      <c r="BB795" s="27" t="str">
        <f t="shared" ca="1" si="73"/>
        <v/>
      </c>
      <c r="BC795" s="27" t="str">
        <f t="shared" ca="1" si="74"/>
        <v/>
      </c>
      <c r="BD795" s="27" t="str">
        <f>IF(C795="","",MAX($BD$3:BD794)+1)</f>
        <v/>
      </c>
      <c r="BE795" s="27" t="str">
        <f t="shared" ca="1" si="75"/>
        <v/>
      </c>
      <c r="BF795" s="27" t="str">
        <f t="shared" si="76"/>
        <v/>
      </c>
      <c r="BG795" s="27" t="str">
        <f t="shared" ca="1" si="77"/>
        <v/>
      </c>
      <c r="BH795" s="27" t="str">
        <f t="shared" ca="1" si="78"/>
        <v/>
      </c>
    </row>
    <row r="796" spans="1:60" x14ac:dyDescent="0.25">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c r="AE796" s="25"/>
      <c r="AF796" s="25"/>
      <c r="AG796" s="25"/>
      <c r="AH796" s="25"/>
      <c r="AI796" s="25"/>
      <c r="AJ796" s="25"/>
      <c r="AK796" s="25"/>
      <c r="AL796" s="25"/>
      <c r="AM796" s="25"/>
      <c r="AN796" s="25"/>
      <c r="AO796" s="25"/>
      <c r="AP796" s="25"/>
      <c r="AQ796" s="25"/>
      <c r="AR796" s="25"/>
      <c r="AS796" s="25"/>
      <c r="AT796" s="25"/>
      <c r="AU796" s="25"/>
      <c r="AV796" s="25"/>
      <c r="AW796" s="25"/>
      <c r="AX796" s="25"/>
      <c r="AY796" s="25"/>
      <c r="AZ796" s="25"/>
      <c r="BB796" s="27" t="str">
        <f t="shared" ca="1" si="73"/>
        <v/>
      </c>
      <c r="BC796" s="27" t="str">
        <f t="shared" ca="1" si="74"/>
        <v/>
      </c>
      <c r="BD796" s="27" t="str">
        <f>IF(C796="","",MAX($BD$3:BD795)+1)</f>
        <v/>
      </c>
      <c r="BE796" s="27" t="str">
        <f t="shared" ca="1" si="75"/>
        <v/>
      </c>
      <c r="BF796" s="27" t="str">
        <f t="shared" si="76"/>
        <v/>
      </c>
      <c r="BG796" s="27" t="str">
        <f t="shared" ca="1" si="77"/>
        <v/>
      </c>
      <c r="BH796" s="27" t="str">
        <f t="shared" ca="1" si="78"/>
        <v/>
      </c>
    </row>
    <row r="797" spans="1:60" x14ac:dyDescent="0.25">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c r="AE797" s="25"/>
      <c r="AF797" s="25"/>
      <c r="AG797" s="25"/>
      <c r="AH797" s="25"/>
      <c r="AI797" s="25"/>
      <c r="AJ797" s="25"/>
      <c r="AK797" s="25"/>
      <c r="AL797" s="25"/>
      <c r="AM797" s="25"/>
      <c r="AN797" s="25"/>
      <c r="AO797" s="25"/>
      <c r="AP797" s="25"/>
      <c r="AQ797" s="25"/>
      <c r="AR797" s="25"/>
      <c r="AS797" s="25"/>
      <c r="AT797" s="25"/>
      <c r="AU797" s="25"/>
      <c r="AV797" s="25"/>
      <c r="AW797" s="25"/>
      <c r="AX797" s="25"/>
      <c r="AY797" s="25"/>
      <c r="AZ797" s="25"/>
      <c r="BB797" s="27" t="str">
        <f t="shared" ca="1" si="73"/>
        <v/>
      </c>
      <c r="BC797" s="27" t="str">
        <f t="shared" ca="1" si="74"/>
        <v/>
      </c>
      <c r="BD797" s="27" t="str">
        <f>IF(C797="","",MAX($BD$3:BD796)+1)</f>
        <v/>
      </c>
      <c r="BE797" s="27" t="str">
        <f t="shared" ca="1" si="75"/>
        <v/>
      </c>
      <c r="BF797" s="27" t="str">
        <f t="shared" si="76"/>
        <v/>
      </c>
      <c r="BG797" s="27" t="str">
        <f t="shared" ca="1" si="77"/>
        <v/>
      </c>
      <c r="BH797" s="27" t="str">
        <f t="shared" ca="1" si="78"/>
        <v/>
      </c>
    </row>
    <row r="798" spans="1:60" x14ac:dyDescent="0.25">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c r="AE798" s="25"/>
      <c r="AF798" s="25"/>
      <c r="AG798" s="25"/>
      <c r="AH798" s="25"/>
      <c r="AI798" s="25"/>
      <c r="AJ798" s="25"/>
      <c r="AK798" s="25"/>
      <c r="AL798" s="25"/>
      <c r="AM798" s="25"/>
      <c r="AN798" s="25"/>
      <c r="AO798" s="25"/>
      <c r="AP798" s="25"/>
      <c r="AQ798" s="25"/>
      <c r="AR798" s="25"/>
      <c r="AS798" s="25"/>
      <c r="AT798" s="25"/>
      <c r="AU798" s="25"/>
      <c r="AV798" s="25"/>
      <c r="AW798" s="25"/>
      <c r="AX798" s="25"/>
      <c r="AY798" s="25"/>
      <c r="AZ798" s="25"/>
      <c r="BB798" s="27" t="str">
        <f t="shared" ca="1" si="73"/>
        <v/>
      </c>
      <c r="BC798" s="27" t="str">
        <f t="shared" ca="1" si="74"/>
        <v/>
      </c>
      <c r="BD798" s="27" t="str">
        <f>IF(C798="","",MAX($BD$3:BD797)+1)</f>
        <v/>
      </c>
      <c r="BE798" s="27" t="str">
        <f t="shared" ca="1" si="75"/>
        <v/>
      </c>
      <c r="BF798" s="27" t="str">
        <f t="shared" si="76"/>
        <v/>
      </c>
      <c r="BG798" s="27" t="str">
        <f t="shared" ca="1" si="77"/>
        <v/>
      </c>
      <c r="BH798" s="27" t="str">
        <f t="shared" ca="1" si="78"/>
        <v/>
      </c>
    </row>
    <row r="799" spans="1:60" x14ac:dyDescent="0.25">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c r="AE799" s="25"/>
      <c r="AF799" s="25"/>
      <c r="AG799" s="25"/>
      <c r="AH799" s="25"/>
      <c r="AI799" s="25"/>
      <c r="AJ799" s="25"/>
      <c r="AK799" s="25"/>
      <c r="AL799" s="25"/>
      <c r="AM799" s="25"/>
      <c r="AN799" s="25"/>
      <c r="AO799" s="25"/>
      <c r="AP799" s="25"/>
      <c r="AQ799" s="25"/>
      <c r="AR799" s="25"/>
      <c r="AS799" s="25"/>
      <c r="AT799" s="25"/>
      <c r="AU799" s="25"/>
      <c r="AV799" s="25"/>
      <c r="AW799" s="25"/>
      <c r="AX799" s="25"/>
      <c r="AY799" s="25"/>
      <c r="AZ799" s="25"/>
      <c r="BB799" s="27" t="str">
        <f t="shared" ca="1" si="73"/>
        <v/>
      </c>
      <c r="BC799" s="27" t="str">
        <f t="shared" ca="1" si="74"/>
        <v/>
      </c>
      <c r="BD799" s="27" t="str">
        <f>IF(C799="","",MAX($BD$3:BD798)+1)</f>
        <v/>
      </c>
      <c r="BE799" s="27" t="str">
        <f t="shared" ca="1" si="75"/>
        <v/>
      </c>
      <c r="BF799" s="27" t="str">
        <f t="shared" si="76"/>
        <v/>
      </c>
      <c r="BG799" s="27" t="str">
        <f t="shared" ca="1" si="77"/>
        <v/>
      </c>
      <c r="BH799" s="27" t="str">
        <f t="shared" ca="1" si="78"/>
        <v/>
      </c>
    </row>
    <row r="800" spans="1:60" x14ac:dyDescent="0.25">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c r="AE800" s="25"/>
      <c r="AF800" s="25"/>
      <c r="AG800" s="25"/>
      <c r="AH800" s="25"/>
      <c r="AI800" s="25"/>
      <c r="AJ800" s="25"/>
      <c r="AK800" s="25"/>
      <c r="AL800" s="25"/>
      <c r="AM800" s="25"/>
      <c r="AN800" s="25"/>
      <c r="AO800" s="25"/>
      <c r="AP800" s="25"/>
      <c r="AQ800" s="25"/>
      <c r="AR800" s="25"/>
      <c r="AS800" s="25"/>
      <c r="AT800" s="25"/>
      <c r="AU800" s="25"/>
      <c r="AV800" s="25"/>
      <c r="AW800" s="25"/>
      <c r="AX800" s="25"/>
      <c r="AY800" s="25"/>
      <c r="AZ800" s="25"/>
      <c r="BB800" s="27" t="str">
        <f t="shared" ca="1" si="73"/>
        <v/>
      </c>
      <c r="BC800" s="27" t="str">
        <f t="shared" ca="1" si="74"/>
        <v/>
      </c>
      <c r="BD800" s="27" t="str">
        <f>IF(C800="","",MAX($BD$3:BD799)+1)</f>
        <v/>
      </c>
      <c r="BE800" s="27" t="str">
        <f t="shared" ca="1" si="75"/>
        <v/>
      </c>
      <c r="BF800" s="27" t="str">
        <f t="shared" si="76"/>
        <v/>
      </c>
      <c r="BG800" s="27" t="str">
        <f t="shared" ca="1" si="77"/>
        <v/>
      </c>
      <c r="BH800" s="27" t="str">
        <f t="shared" ca="1" si="78"/>
        <v/>
      </c>
    </row>
    <row r="801" spans="1:60" x14ac:dyDescent="0.25">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c r="AT801" s="25"/>
      <c r="AU801" s="25"/>
      <c r="AV801" s="25"/>
      <c r="AW801" s="25"/>
      <c r="AX801" s="25"/>
      <c r="AY801" s="25"/>
      <c r="AZ801" s="25"/>
      <c r="BB801" s="27" t="str">
        <f t="shared" ca="1" si="73"/>
        <v/>
      </c>
      <c r="BC801" s="27" t="str">
        <f t="shared" ca="1" si="74"/>
        <v/>
      </c>
      <c r="BD801" s="27" t="str">
        <f>IF(C801="","",MAX($BD$3:BD800)+1)</f>
        <v/>
      </c>
      <c r="BE801" s="27" t="str">
        <f t="shared" ca="1" si="75"/>
        <v/>
      </c>
      <c r="BF801" s="27" t="str">
        <f t="shared" si="76"/>
        <v/>
      </c>
      <c r="BG801" s="27" t="str">
        <f t="shared" ca="1" si="77"/>
        <v/>
      </c>
      <c r="BH801" s="27" t="str">
        <f t="shared" ca="1" si="78"/>
        <v/>
      </c>
    </row>
    <row r="802" spans="1:60" x14ac:dyDescent="0.25">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c r="AE802" s="25"/>
      <c r="AF802" s="25"/>
      <c r="AG802" s="25"/>
      <c r="AH802" s="25"/>
      <c r="AI802" s="25"/>
      <c r="AJ802" s="25"/>
      <c r="AK802" s="25"/>
      <c r="AL802" s="25"/>
      <c r="AM802" s="25"/>
      <c r="AN802" s="25"/>
      <c r="AO802" s="25"/>
      <c r="AP802" s="25"/>
      <c r="AQ802" s="25"/>
      <c r="AR802" s="25"/>
      <c r="AS802" s="25"/>
      <c r="AT802" s="25"/>
      <c r="AU802" s="25"/>
      <c r="AV802" s="25"/>
      <c r="AW802" s="25"/>
      <c r="AX802" s="25"/>
      <c r="AY802" s="25"/>
      <c r="AZ802" s="25"/>
      <c r="BB802" s="27" t="str">
        <f t="shared" ca="1" si="73"/>
        <v/>
      </c>
      <c r="BC802" s="27" t="str">
        <f t="shared" ca="1" si="74"/>
        <v/>
      </c>
      <c r="BD802" s="27" t="str">
        <f>IF(C802="","",MAX($BD$3:BD801)+1)</f>
        <v/>
      </c>
      <c r="BE802" s="27" t="str">
        <f t="shared" ca="1" si="75"/>
        <v/>
      </c>
      <c r="BF802" s="27" t="str">
        <f t="shared" si="76"/>
        <v/>
      </c>
      <c r="BG802" s="27" t="str">
        <f t="shared" ca="1" si="77"/>
        <v/>
      </c>
      <c r="BH802" s="27" t="str">
        <f t="shared" ca="1" si="78"/>
        <v/>
      </c>
    </row>
    <row r="803" spans="1:60" x14ac:dyDescent="0.25">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c r="AE803" s="25"/>
      <c r="AF803" s="25"/>
      <c r="AG803" s="25"/>
      <c r="AH803" s="25"/>
      <c r="AI803" s="25"/>
      <c r="AJ803" s="25"/>
      <c r="AK803" s="25"/>
      <c r="AL803" s="25"/>
      <c r="AM803" s="25"/>
      <c r="AN803" s="25"/>
      <c r="AO803" s="25"/>
      <c r="AP803" s="25"/>
      <c r="AQ803" s="25"/>
      <c r="AR803" s="25"/>
      <c r="AS803" s="25"/>
      <c r="AT803" s="25"/>
      <c r="AU803" s="25"/>
      <c r="AV803" s="25"/>
      <c r="AW803" s="25"/>
      <c r="AX803" s="25"/>
      <c r="AY803" s="25"/>
      <c r="AZ803" s="25"/>
      <c r="BB803" s="27" t="str">
        <f t="shared" ca="1" si="73"/>
        <v/>
      </c>
      <c r="BC803" s="27" t="str">
        <f t="shared" ca="1" si="74"/>
        <v/>
      </c>
      <c r="BD803" s="27" t="str">
        <f>IF(C803="","",MAX($BD$3:BD802)+1)</f>
        <v/>
      </c>
      <c r="BE803" s="27" t="str">
        <f t="shared" ca="1" si="75"/>
        <v/>
      </c>
      <c r="BF803" s="27" t="str">
        <f t="shared" si="76"/>
        <v/>
      </c>
      <c r="BG803" s="27" t="str">
        <f t="shared" ca="1" si="77"/>
        <v/>
      </c>
      <c r="BH803" s="27" t="str">
        <f t="shared" ca="1" si="78"/>
        <v/>
      </c>
    </row>
    <row r="804" spans="1:60" x14ac:dyDescent="0.25">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c r="AE804" s="25"/>
      <c r="AF804" s="25"/>
      <c r="AG804" s="25"/>
      <c r="AH804" s="25"/>
      <c r="AI804" s="25"/>
      <c r="AJ804" s="25"/>
      <c r="AK804" s="25"/>
      <c r="AL804" s="25"/>
      <c r="AM804" s="25"/>
      <c r="AN804" s="25"/>
      <c r="AO804" s="25"/>
      <c r="AP804" s="25"/>
      <c r="AQ804" s="25"/>
      <c r="AR804" s="25"/>
      <c r="AS804" s="25"/>
      <c r="AT804" s="25"/>
      <c r="AU804" s="25"/>
      <c r="AV804" s="25"/>
      <c r="AW804" s="25"/>
      <c r="AX804" s="25"/>
      <c r="AY804" s="25"/>
      <c r="AZ804" s="25"/>
      <c r="BB804" s="27" t="str">
        <f t="shared" ca="1" si="73"/>
        <v/>
      </c>
      <c r="BC804" s="27" t="str">
        <f t="shared" ca="1" si="74"/>
        <v/>
      </c>
      <c r="BD804" s="27" t="str">
        <f>IF(C804="","",MAX($BD$3:BD803)+1)</f>
        <v/>
      </c>
      <c r="BE804" s="27" t="str">
        <f t="shared" ca="1" si="75"/>
        <v/>
      </c>
      <c r="BF804" s="27" t="str">
        <f t="shared" si="76"/>
        <v/>
      </c>
      <c r="BG804" s="27" t="str">
        <f t="shared" ca="1" si="77"/>
        <v/>
      </c>
      <c r="BH804" s="27" t="str">
        <f t="shared" ca="1" si="78"/>
        <v/>
      </c>
    </row>
    <row r="805" spans="1:60" x14ac:dyDescent="0.25">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c r="AT805" s="25"/>
      <c r="AU805" s="25"/>
      <c r="AV805" s="25"/>
      <c r="AW805" s="25"/>
      <c r="AX805" s="25"/>
      <c r="AY805" s="25"/>
      <c r="AZ805" s="25"/>
      <c r="BB805" s="27" t="str">
        <f t="shared" ca="1" si="73"/>
        <v/>
      </c>
      <c r="BC805" s="27" t="str">
        <f t="shared" ca="1" si="74"/>
        <v/>
      </c>
      <c r="BD805" s="27" t="str">
        <f>IF(C805="","",MAX($BD$3:BD804)+1)</f>
        <v/>
      </c>
      <c r="BE805" s="27" t="str">
        <f t="shared" ca="1" si="75"/>
        <v/>
      </c>
      <c r="BF805" s="27" t="str">
        <f t="shared" si="76"/>
        <v/>
      </c>
      <c r="BG805" s="27" t="str">
        <f t="shared" ca="1" si="77"/>
        <v/>
      </c>
      <c r="BH805" s="27" t="str">
        <f t="shared" ca="1" si="78"/>
        <v/>
      </c>
    </row>
    <row r="806" spans="1:60" x14ac:dyDescent="0.25">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c r="AE806" s="25"/>
      <c r="AF806" s="25"/>
      <c r="AG806" s="25"/>
      <c r="AH806" s="25"/>
      <c r="AI806" s="25"/>
      <c r="AJ806" s="25"/>
      <c r="AK806" s="25"/>
      <c r="AL806" s="25"/>
      <c r="AM806" s="25"/>
      <c r="AN806" s="25"/>
      <c r="AO806" s="25"/>
      <c r="AP806" s="25"/>
      <c r="AQ806" s="25"/>
      <c r="AR806" s="25"/>
      <c r="AS806" s="25"/>
      <c r="AT806" s="25"/>
      <c r="AU806" s="25"/>
      <c r="AV806" s="25"/>
      <c r="AW806" s="25"/>
      <c r="AX806" s="25"/>
      <c r="AY806" s="25"/>
      <c r="AZ806" s="25"/>
      <c r="BB806" s="27" t="str">
        <f t="shared" ca="1" si="73"/>
        <v/>
      </c>
      <c r="BC806" s="27" t="str">
        <f t="shared" ca="1" si="74"/>
        <v/>
      </c>
      <c r="BD806" s="27" t="str">
        <f>IF(C806="","",MAX($BD$3:BD805)+1)</f>
        <v/>
      </c>
      <c r="BE806" s="27" t="str">
        <f t="shared" ca="1" si="75"/>
        <v/>
      </c>
      <c r="BF806" s="27" t="str">
        <f t="shared" si="76"/>
        <v/>
      </c>
      <c r="BG806" s="27" t="str">
        <f t="shared" ca="1" si="77"/>
        <v/>
      </c>
      <c r="BH806" s="27" t="str">
        <f t="shared" ca="1" si="78"/>
        <v/>
      </c>
    </row>
    <row r="807" spans="1:60" x14ac:dyDescent="0.25">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c r="AE807" s="25"/>
      <c r="AF807" s="25"/>
      <c r="AG807" s="25"/>
      <c r="AH807" s="25"/>
      <c r="AI807" s="25"/>
      <c r="AJ807" s="25"/>
      <c r="AK807" s="25"/>
      <c r="AL807" s="25"/>
      <c r="AM807" s="25"/>
      <c r="AN807" s="25"/>
      <c r="AO807" s="25"/>
      <c r="AP807" s="25"/>
      <c r="AQ807" s="25"/>
      <c r="AR807" s="25"/>
      <c r="AS807" s="25"/>
      <c r="AT807" s="25"/>
      <c r="AU807" s="25"/>
      <c r="AV807" s="25"/>
      <c r="AW807" s="25"/>
      <c r="AX807" s="25"/>
      <c r="AY807" s="25"/>
      <c r="AZ807" s="25"/>
      <c r="BB807" s="27" t="str">
        <f t="shared" ca="1" si="73"/>
        <v/>
      </c>
      <c r="BC807" s="27" t="str">
        <f t="shared" ca="1" si="74"/>
        <v/>
      </c>
      <c r="BD807" s="27" t="str">
        <f>IF(C807="","",MAX($BD$3:BD806)+1)</f>
        <v/>
      </c>
      <c r="BE807" s="27" t="str">
        <f t="shared" ca="1" si="75"/>
        <v/>
      </c>
      <c r="BF807" s="27" t="str">
        <f t="shared" si="76"/>
        <v/>
      </c>
      <c r="BG807" s="27" t="str">
        <f t="shared" ca="1" si="77"/>
        <v/>
      </c>
      <c r="BH807" s="27" t="str">
        <f t="shared" ca="1" si="78"/>
        <v/>
      </c>
    </row>
    <row r="808" spans="1:60" x14ac:dyDescent="0.25">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c r="AE808" s="25"/>
      <c r="AF808" s="25"/>
      <c r="AG808" s="25"/>
      <c r="AH808" s="25"/>
      <c r="AI808" s="25"/>
      <c r="AJ808" s="25"/>
      <c r="AK808" s="25"/>
      <c r="AL808" s="25"/>
      <c r="AM808" s="25"/>
      <c r="AN808" s="25"/>
      <c r="AO808" s="25"/>
      <c r="AP808" s="25"/>
      <c r="AQ808" s="25"/>
      <c r="AR808" s="25"/>
      <c r="AS808" s="25"/>
      <c r="AT808" s="25"/>
      <c r="AU808" s="25"/>
      <c r="AV808" s="25"/>
      <c r="AW808" s="25"/>
      <c r="AX808" s="25"/>
      <c r="AY808" s="25"/>
      <c r="AZ808" s="25"/>
      <c r="BB808" s="27" t="str">
        <f t="shared" ca="1" si="73"/>
        <v/>
      </c>
      <c r="BC808" s="27" t="str">
        <f t="shared" ca="1" si="74"/>
        <v/>
      </c>
      <c r="BD808" s="27" t="str">
        <f>IF(C808="","",MAX($BD$3:BD807)+1)</f>
        <v/>
      </c>
      <c r="BE808" s="27" t="str">
        <f t="shared" ca="1" si="75"/>
        <v/>
      </c>
      <c r="BF808" s="27" t="str">
        <f t="shared" si="76"/>
        <v/>
      </c>
      <c r="BG808" s="27" t="str">
        <f t="shared" ca="1" si="77"/>
        <v/>
      </c>
      <c r="BH808" s="27" t="str">
        <f t="shared" ca="1" si="78"/>
        <v/>
      </c>
    </row>
    <row r="809" spans="1:60" x14ac:dyDescent="0.25">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c r="AE809" s="25"/>
      <c r="AF809" s="25"/>
      <c r="AG809" s="25"/>
      <c r="AH809" s="25"/>
      <c r="AI809" s="25"/>
      <c r="AJ809" s="25"/>
      <c r="AK809" s="25"/>
      <c r="AL809" s="25"/>
      <c r="AM809" s="25"/>
      <c r="AN809" s="25"/>
      <c r="AO809" s="25"/>
      <c r="AP809" s="25"/>
      <c r="AQ809" s="25"/>
      <c r="AR809" s="25"/>
      <c r="AS809" s="25"/>
      <c r="AT809" s="25"/>
      <c r="AU809" s="25"/>
      <c r="AV809" s="25"/>
      <c r="AW809" s="25"/>
      <c r="AX809" s="25"/>
      <c r="AY809" s="25"/>
      <c r="AZ809" s="25"/>
      <c r="BB809" s="27" t="str">
        <f t="shared" ca="1" si="73"/>
        <v/>
      </c>
      <c r="BC809" s="27" t="str">
        <f t="shared" ca="1" si="74"/>
        <v/>
      </c>
      <c r="BD809" s="27" t="str">
        <f>IF(C809="","",MAX($BD$3:BD808)+1)</f>
        <v/>
      </c>
      <c r="BE809" s="27" t="str">
        <f t="shared" ca="1" si="75"/>
        <v/>
      </c>
      <c r="BF809" s="27" t="str">
        <f t="shared" si="76"/>
        <v/>
      </c>
      <c r="BG809" s="27" t="str">
        <f t="shared" ca="1" si="77"/>
        <v/>
      </c>
      <c r="BH809" s="27" t="str">
        <f t="shared" ca="1" si="78"/>
        <v/>
      </c>
    </row>
    <row r="810" spans="1:60" x14ac:dyDescent="0.25">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c r="AE810" s="25"/>
      <c r="AF810" s="25"/>
      <c r="AG810" s="25"/>
      <c r="AH810" s="25"/>
      <c r="AI810" s="25"/>
      <c r="AJ810" s="25"/>
      <c r="AK810" s="25"/>
      <c r="AL810" s="25"/>
      <c r="AM810" s="25"/>
      <c r="AN810" s="25"/>
      <c r="AO810" s="25"/>
      <c r="AP810" s="25"/>
      <c r="AQ810" s="25"/>
      <c r="AR810" s="25"/>
      <c r="AS810" s="25"/>
      <c r="AT810" s="25"/>
      <c r="AU810" s="25"/>
      <c r="AV810" s="25"/>
      <c r="AW810" s="25"/>
      <c r="AX810" s="25"/>
      <c r="AY810" s="25"/>
      <c r="AZ810" s="25"/>
      <c r="BB810" s="27" t="str">
        <f t="shared" ca="1" si="73"/>
        <v/>
      </c>
      <c r="BC810" s="27" t="str">
        <f t="shared" ca="1" si="74"/>
        <v/>
      </c>
      <c r="BD810" s="27" t="str">
        <f>IF(C810="","",MAX($BD$3:BD809)+1)</f>
        <v/>
      </c>
      <c r="BE810" s="27" t="str">
        <f t="shared" ca="1" si="75"/>
        <v/>
      </c>
      <c r="BF810" s="27" t="str">
        <f t="shared" si="76"/>
        <v/>
      </c>
      <c r="BG810" s="27" t="str">
        <f t="shared" ca="1" si="77"/>
        <v/>
      </c>
      <c r="BH810" s="27" t="str">
        <f t="shared" ca="1" si="78"/>
        <v/>
      </c>
    </row>
    <row r="811" spans="1:60" x14ac:dyDescent="0.25">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c r="AT811" s="25"/>
      <c r="AU811" s="25"/>
      <c r="AV811" s="25"/>
      <c r="AW811" s="25"/>
      <c r="AX811" s="25"/>
      <c r="AY811" s="25"/>
      <c r="AZ811" s="25"/>
      <c r="BB811" s="27" t="str">
        <f t="shared" ca="1" si="73"/>
        <v/>
      </c>
      <c r="BC811" s="27" t="str">
        <f t="shared" ca="1" si="74"/>
        <v/>
      </c>
      <c r="BD811" s="27" t="str">
        <f>IF(C811="","",MAX($BD$3:BD810)+1)</f>
        <v/>
      </c>
      <c r="BE811" s="27" t="str">
        <f t="shared" ca="1" si="75"/>
        <v/>
      </c>
      <c r="BF811" s="27" t="str">
        <f t="shared" si="76"/>
        <v/>
      </c>
      <c r="BG811" s="27" t="str">
        <f t="shared" ca="1" si="77"/>
        <v/>
      </c>
      <c r="BH811" s="27" t="str">
        <f t="shared" ca="1" si="78"/>
        <v/>
      </c>
    </row>
    <row r="812" spans="1:60" x14ac:dyDescent="0.25">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c r="AT812" s="25"/>
      <c r="AU812" s="25"/>
      <c r="AV812" s="25"/>
      <c r="AW812" s="25"/>
      <c r="AX812" s="25"/>
      <c r="AY812" s="25"/>
      <c r="AZ812" s="25"/>
      <c r="BB812" s="27" t="str">
        <f t="shared" ca="1" si="73"/>
        <v/>
      </c>
      <c r="BC812" s="27" t="str">
        <f t="shared" ca="1" si="74"/>
        <v/>
      </c>
      <c r="BD812" s="27" t="str">
        <f>IF(C812="","",MAX($BD$3:BD811)+1)</f>
        <v/>
      </c>
      <c r="BE812" s="27" t="str">
        <f t="shared" ca="1" si="75"/>
        <v/>
      </c>
      <c r="BF812" s="27" t="str">
        <f t="shared" si="76"/>
        <v/>
      </c>
      <c r="BG812" s="27" t="str">
        <f t="shared" ca="1" si="77"/>
        <v/>
      </c>
      <c r="BH812" s="27" t="str">
        <f t="shared" ca="1" si="78"/>
        <v/>
      </c>
    </row>
    <row r="813" spans="1:60" x14ac:dyDescent="0.25">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c r="AT813" s="25"/>
      <c r="AU813" s="25"/>
      <c r="AV813" s="25"/>
      <c r="AW813" s="25"/>
      <c r="AX813" s="25"/>
      <c r="AY813" s="25"/>
      <c r="AZ813" s="25"/>
      <c r="BB813" s="27" t="str">
        <f t="shared" ca="1" si="73"/>
        <v/>
      </c>
      <c r="BC813" s="27" t="str">
        <f t="shared" ca="1" si="74"/>
        <v/>
      </c>
      <c r="BD813" s="27" t="str">
        <f>IF(C813="","",MAX($BD$3:BD812)+1)</f>
        <v/>
      </c>
      <c r="BE813" s="27" t="str">
        <f t="shared" ca="1" si="75"/>
        <v/>
      </c>
      <c r="BF813" s="27" t="str">
        <f t="shared" si="76"/>
        <v/>
      </c>
      <c r="BG813" s="27" t="str">
        <f t="shared" ca="1" si="77"/>
        <v/>
      </c>
      <c r="BH813" s="27" t="str">
        <f t="shared" ca="1" si="78"/>
        <v/>
      </c>
    </row>
    <row r="814" spans="1:60" x14ac:dyDescent="0.25">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c r="AT814" s="25"/>
      <c r="AU814" s="25"/>
      <c r="AV814" s="25"/>
      <c r="AW814" s="25"/>
      <c r="AX814" s="25"/>
      <c r="AY814" s="25"/>
      <c r="AZ814" s="25"/>
      <c r="BB814" s="27" t="str">
        <f t="shared" ca="1" si="73"/>
        <v/>
      </c>
      <c r="BC814" s="27" t="str">
        <f t="shared" ca="1" si="74"/>
        <v/>
      </c>
      <c r="BD814" s="27" t="str">
        <f>IF(C814="","",MAX($BD$3:BD813)+1)</f>
        <v/>
      </c>
      <c r="BE814" s="27" t="str">
        <f t="shared" ca="1" si="75"/>
        <v/>
      </c>
      <c r="BF814" s="27" t="str">
        <f t="shared" si="76"/>
        <v/>
      </c>
      <c r="BG814" s="27" t="str">
        <f t="shared" ca="1" si="77"/>
        <v/>
      </c>
      <c r="BH814" s="27" t="str">
        <f t="shared" ca="1" si="78"/>
        <v/>
      </c>
    </row>
    <row r="815" spans="1:60" x14ac:dyDescent="0.25">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c r="AT815" s="25"/>
      <c r="AU815" s="25"/>
      <c r="AV815" s="25"/>
      <c r="AW815" s="25"/>
      <c r="AX815" s="25"/>
      <c r="AY815" s="25"/>
      <c r="AZ815" s="25"/>
      <c r="BB815" s="27" t="str">
        <f t="shared" ca="1" si="73"/>
        <v/>
      </c>
      <c r="BC815" s="27" t="str">
        <f t="shared" ca="1" si="74"/>
        <v/>
      </c>
      <c r="BD815" s="27" t="str">
        <f>IF(C815="","",MAX($BD$3:BD814)+1)</f>
        <v/>
      </c>
      <c r="BE815" s="27" t="str">
        <f t="shared" ca="1" si="75"/>
        <v/>
      </c>
      <c r="BF815" s="27" t="str">
        <f t="shared" si="76"/>
        <v/>
      </c>
      <c r="BG815" s="27" t="str">
        <f t="shared" ca="1" si="77"/>
        <v/>
      </c>
      <c r="BH815" s="27" t="str">
        <f t="shared" ca="1" si="78"/>
        <v/>
      </c>
    </row>
    <row r="816" spans="1:60" x14ac:dyDescent="0.25">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c r="AT816" s="25"/>
      <c r="AU816" s="25"/>
      <c r="AV816" s="25"/>
      <c r="AW816" s="25"/>
      <c r="AX816" s="25"/>
      <c r="AY816" s="25"/>
      <c r="AZ816" s="25"/>
      <c r="BB816" s="27" t="str">
        <f t="shared" ca="1" si="73"/>
        <v/>
      </c>
      <c r="BC816" s="27" t="str">
        <f t="shared" ca="1" si="74"/>
        <v/>
      </c>
      <c r="BD816" s="27" t="str">
        <f>IF(C816="","",MAX($BD$3:BD815)+1)</f>
        <v/>
      </c>
      <c r="BE816" s="27" t="str">
        <f t="shared" ca="1" si="75"/>
        <v/>
      </c>
      <c r="BF816" s="27" t="str">
        <f t="shared" si="76"/>
        <v/>
      </c>
      <c r="BG816" s="27" t="str">
        <f t="shared" ca="1" si="77"/>
        <v/>
      </c>
      <c r="BH816" s="27" t="str">
        <f t="shared" ca="1" si="78"/>
        <v/>
      </c>
    </row>
    <row r="817" spans="1:60" x14ac:dyDescent="0.25">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c r="AE817" s="25"/>
      <c r="AF817" s="25"/>
      <c r="AG817" s="25"/>
      <c r="AH817" s="25"/>
      <c r="AI817" s="25"/>
      <c r="AJ817" s="25"/>
      <c r="AK817" s="25"/>
      <c r="AL817" s="25"/>
      <c r="AM817" s="25"/>
      <c r="AN817" s="25"/>
      <c r="AO817" s="25"/>
      <c r="AP817" s="25"/>
      <c r="AQ817" s="25"/>
      <c r="AR817" s="25"/>
      <c r="AS817" s="25"/>
      <c r="AT817" s="25"/>
      <c r="AU817" s="25"/>
      <c r="AV817" s="25"/>
      <c r="AW817" s="25"/>
      <c r="AX817" s="25"/>
      <c r="AY817" s="25"/>
      <c r="AZ817" s="25"/>
      <c r="BB817" s="27" t="str">
        <f t="shared" ca="1" si="73"/>
        <v/>
      </c>
      <c r="BC817" s="27" t="str">
        <f t="shared" ca="1" si="74"/>
        <v/>
      </c>
      <c r="BD817" s="27" t="str">
        <f>IF(C817="","",MAX($BD$3:BD816)+1)</f>
        <v/>
      </c>
      <c r="BE817" s="27" t="str">
        <f t="shared" ca="1" si="75"/>
        <v/>
      </c>
      <c r="BF817" s="27" t="str">
        <f t="shared" si="76"/>
        <v/>
      </c>
      <c r="BG817" s="27" t="str">
        <f t="shared" ca="1" si="77"/>
        <v/>
      </c>
      <c r="BH817" s="27" t="str">
        <f t="shared" ca="1" si="78"/>
        <v/>
      </c>
    </row>
    <row r="818" spans="1:60" x14ac:dyDescent="0.25">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c r="AE818" s="25"/>
      <c r="AF818" s="25"/>
      <c r="AG818" s="25"/>
      <c r="AH818" s="25"/>
      <c r="AI818" s="25"/>
      <c r="AJ818" s="25"/>
      <c r="AK818" s="25"/>
      <c r="AL818" s="25"/>
      <c r="AM818" s="25"/>
      <c r="AN818" s="25"/>
      <c r="AO818" s="25"/>
      <c r="AP818" s="25"/>
      <c r="AQ818" s="25"/>
      <c r="AR818" s="25"/>
      <c r="AS818" s="25"/>
      <c r="AT818" s="25"/>
      <c r="AU818" s="25"/>
      <c r="AV818" s="25"/>
      <c r="AW818" s="25"/>
      <c r="AX818" s="25"/>
      <c r="AY818" s="25"/>
      <c r="AZ818" s="25"/>
      <c r="BB818" s="27" t="str">
        <f t="shared" ca="1" si="73"/>
        <v/>
      </c>
      <c r="BC818" s="27" t="str">
        <f t="shared" ca="1" si="74"/>
        <v/>
      </c>
      <c r="BD818" s="27" t="str">
        <f>IF(C818="","",MAX($BD$3:BD817)+1)</f>
        <v/>
      </c>
      <c r="BE818" s="27" t="str">
        <f t="shared" ca="1" si="75"/>
        <v/>
      </c>
      <c r="BF818" s="27" t="str">
        <f t="shared" si="76"/>
        <v/>
      </c>
      <c r="BG818" s="27" t="str">
        <f t="shared" ca="1" si="77"/>
        <v/>
      </c>
      <c r="BH818" s="27" t="str">
        <f t="shared" ca="1" si="78"/>
        <v/>
      </c>
    </row>
    <row r="819" spans="1:60" x14ac:dyDescent="0.25">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c r="AE819" s="25"/>
      <c r="AF819" s="25"/>
      <c r="AG819" s="25"/>
      <c r="AH819" s="25"/>
      <c r="AI819" s="25"/>
      <c r="AJ819" s="25"/>
      <c r="AK819" s="25"/>
      <c r="AL819" s="25"/>
      <c r="AM819" s="25"/>
      <c r="AN819" s="25"/>
      <c r="AO819" s="25"/>
      <c r="AP819" s="25"/>
      <c r="AQ819" s="25"/>
      <c r="AR819" s="25"/>
      <c r="AS819" s="25"/>
      <c r="AT819" s="25"/>
      <c r="AU819" s="25"/>
      <c r="AV819" s="25"/>
      <c r="AW819" s="25"/>
      <c r="AX819" s="25"/>
      <c r="AY819" s="25"/>
      <c r="AZ819" s="25"/>
      <c r="BB819" s="27" t="str">
        <f t="shared" ca="1" si="73"/>
        <v/>
      </c>
      <c r="BC819" s="27" t="str">
        <f t="shared" ca="1" si="74"/>
        <v/>
      </c>
      <c r="BD819" s="27" t="str">
        <f>IF(C819="","",MAX($BD$3:BD818)+1)</f>
        <v/>
      </c>
      <c r="BE819" s="27" t="str">
        <f t="shared" ca="1" si="75"/>
        <v/>
      </c>
      <c r="BF819" s="27" t="str">
        <f t="shared" si="76"/>
        <v/>
      </c>
      <c r="BG819" s="27" t="str">
        <f t="shared" ca="1" si="77"/>
        <v/>
      </c>
      <c r="BH819" s="27" t="str">
        <f t="shared" ca="1" si="78"/>
        <v/>
      </c>
    </row>
    <row r="820" spans="1:60" x14ac:dyDescent="0.25">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c r="AE820" s="25"/>
      <c r="AF820" s="25"/>
      <c r="AG820" s="25"/>
      <c r="AH820" s="25"/>
      <c r="AI820" s="25"/>
      <c r="AJ820" s="25"/>
      <c r="AK820" s="25"/>
      <c r="AL820" s="25"/>
      <c r="AM820" s="25"/>
      <c r="AN820" s="25"/>
      <c r="AO820" s="25"/>
      <c r="AP820" s="25"/>
      <c r="AQ820" s="25"/>
      <c r="AR820" s="25"/>
      <c r="AS820" s="25"/>
      <c r="AT820" s="25"/>
      <c r="AU820" s="25"/>
      <c r="AV820" s="25"/>
      <c r="AW820" s="25"/>
      <c r="AX820" s="25"/>
      <c r="AY820" s="25"/>
      <c r="AZ820" s="25"/>
      <c r="BB820" s="27" t="str">
        <f t="shared" ca="1" si="73"/>
        <v/>
      </c>
      <c r="BC820" s="27" t="str">
        <f t="shared" ca="1" si="74"/>
        <v/>
      </c>
      <c r="BD820" s="27" t="str">
        <f>IF(C820="","",MAX($BD$3:BD819)+1)</f>
        <v/>
      </c>
      <c r="BE820" s="27" t="str">
        <f t="shared" ca="1" si="75"/>
        <v/>
      </c>
      <c r="BF820" s="27" t="str">
        <f t="shared" si="76"/>
        <v/>
      </c>
      <c r="BG820" s="27" t="str">
        <f t="shared" ca="1" si="77"/>
        <v/>
      </c>
      <c r="BH820" s="27" t="str">
        <f t="shared" ca="1" si="78"/>
        <v/>
      </c>
    </row>
    <row r="821" spans="1:60" x14ac:dyDescent="0.25">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c r="AE821" s="25"/>
      <c r="AF821" s="25"/>
      <c r="AG821" s="25"/>
      <c r="AH821" s="25"/>
      <c r="AI821" s="25"/>
      <c r="AJ821" s="25"/>
      <c r="AK821" s="25"/>
      <c r="AL821" s="25"/>
      <c r="AM821" s="25"/>
      <c r="AN821" s="25"/>
      <c r="AO821" s="25"/>
      <c r="AP821" s="25"/>
      <c r="AQ821" s="25"/>
      <c r="AR821" s="25"/>
      <c r="AS821" s="25"/>
      <c r="AT821" s="25"/>
      <c r="AU821" s="25"/>
      <c r="AV821" s="25"/>
      <c r="AW821" s="25"/>
      <c r="AX821" s="25"/>
      <c r="AY821" s="25"/>
      <c r="AZ821" s="25"/>
      <c r="BB821" s="27" t="str">
        <f t="shared" ca="1" si="73"/>
        <v/>
      </c>
      <c r="BC821" s="27" t="str">
        <f t="shared" ca="1" si="74"/>
        <v/>
      </c>
      <c r="BD821" s="27" t="str">
        <f>IF(C821="","",MAX($BD$3:BD820)+1)</f>
        <v/>
      </c>
      <c r="BE821" s="27" t="str">
        <f t="shared" ca="1" si="75"/>
        <v/>
      </c>
      <c r="BF821" s="27" t="str">
        <f t="shared" si="76"/>
        <v/>
      </c>
      <c r="BG821" s="27" t="str">
        <f t="shared" ca="1" si="77"/>
        <v/>
      </c>
      <c r="BH821" s="27" t="str">
        <f t="shared" ca="1" si="78"/>
        <v/>
      </c>
    </row>
    <row r="822" spans="1:60" x14ac:dyDescent="0.25">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c r="AE822" s="25"/>
      <c r="AF822" s="25"/>
      <c r="AG822" s="25"/>
      <c r="AH822" s="25"/>
      <c r="AI822" s="25"/>
      <c r="AJ822" s="25"/>
      <c r="AK822" s="25"/>
      <c r="AL822" s="25"/>
      <c r="AM822" s="25"/>
      <c r="AN822" s="25"/>
      <c r="AO822" s="25"/>
      <c r="AP822" s="25"/>
      <c r="AQ822" s="25"/>
      <c r="AR822" s="25"/>
      <c r="AS822" s="25"/>
      <c r="AT822" s="25"/>
      <c r="AU822" s="25"/>
      <c r="AV822" s="25"/>
      <c r="AW822" s="25"/>
      <c r="AX822" s="25"/>
      <c r="AY822" s="25"/>
      <c r="AZ822" s="25"/>
      <c r="BB822" s="27" t="str">
        <f t="shared" ca="1" si="73"/>
        <v/>
      </c>
      <c r="BC822" s="27" t="str">
        <f t="shared" ca="1" si="74"/>
        <v/>
      </c>
      <c r="BD822" s="27" t="str">
        <f>IF(C822="","",MAX($BD$3:BD821)+1)</f>
        <v/>
      </c>
      <c r="BE822" s="27" t="str">
        <f t="shared" ca="1" si="75"/>
        <v/>
      </c>
      <c r="BF822" s="27" t="str">
        <f t="shared" si="76"/>
        <v/>
      </c>
      <c r="BG822" s="27" t="str">
        <f t="shared" ca="1" si="77"/>
        <v/>
      </c>
      <c r="BH822" s="27" t="str">
        <f t="shared" ca="1" si="78"/>
        <v/>
      </c>
    </row>
    <row r="823" spans="1:60" x14ac:dyDescent="0.25">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c r="AE823" s="25"/>
      <c r="AF823" s="25"/>
      <c r="AG823" s="25"/>
      <c r="AH823" s="25"/>
      <c r="AI823" s="25"/>
      <c r="AJ823" s="25"/>
      <c r="AK823" s="25"/>
      <c r="AL823" s="25"/>
      <c r="AM823" s="25"/>
      <c r="AN823" s="25"/>
      <c r="AO823" s="25"/>
      <c r="AP823" s="25"/>
      <c r="AQ823" s="25"/>
      <c r="AR823" s="25"/>
      <c r="AS823" s="25"/>
      <c r="AT823" s="25"/>
      <c r="AU823" s="25"/>
      <c r="AV823" s="25"/>
      <c r="AW823" s="25"/>
      <c r="AX823" s="25"/>
      <c r="AY823" s="25"/>
      <c r="AZ823" s="25"/>
      <c r="BB823" s="27" t="str">
        <f t="shared" ca="1" si="73"/>
        <v/>
      </c>
      <c r="BC823" s="27" t="str">
        <f t="shared" ca="1" si="74"/>
        <v/>
      </c>
      <c r="BD823" s="27" t="str">
        <f>IF(C823="","",MAX($BD$3:BD822)+1)</f>
        <v/>
      </c>
      <c r="BE823" s="27" t="str">
        <f t="shared" ca="1" si="75"/>
        <v/>
      </c>
      <c r="BF823" s="27" t="str">
        <f t="shared" si="76"/>
        <v/>
      </c>
      <c r="BG823" s="27" t="str">
        <f t="shared" ca="1" si="77"/>
        <v/>
      </c>
      <c r="BH823" s="27" t="str">
        <f t="shared" ca="1" si="78"/>
        <v/>
      </c>
    </row>
    <row r="824" spans="1:60" x14ac:dyDescent="0.25">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c r="AE824" s="25"/>
      <c r="AF824" s="25"/>
      <c r="AG824" s="25"/>
      <c r="AH824" s="25"/>
      <c r="AI824" s="25"/>
      <c r="AJ824" s="25"/>
      <c r="AK824" s="25"/>
      <c r="AL824" s="25"/>
      <c r="AM824" s="25"/>
      <c r="AN824" s="25"/>
      <c r="AO824" s="25"/>
      <c r="AP824" s="25"/>
      <c r="AQ824" s="25"/>
      <c r="AR824" s="25"/>
      <c r="AS824" s="25"/>
      <c r="AT824" s="25"/>
      <c r="AU824" s="25"/>
      <c r="AV824" s="25"/>
      <c r="AW824" s="25"/>
      <c r="AX824" s="25"/>
      <c r="AY824" s="25"/>
      <c r="AZ824" s="25"/>
      <c r="BB824" s="27" t="str">
        <f t="shared" ca="1" si="73"/>
        <v/>
      </c>
      <c r="BC824" s="27" t="str">
        <f t="shared" ca="1" si="74"/>
        <v/>
      </c>
      <c r="BD824" s="27" t="str">
        <f>IF(C824="","",MAX($BD$3:BD823)+1)</f>
        <v/>
      </c>
      <c r="BE824" s="27" t="str">
        <f t="shared" ca="1" si="75"/>
        <v/>
      </c>
      <c r="BF824" s="27" t="str">
        <f t="shared" si="76"/>
        <v/>
      </c>
      <c r="BG824" s="27" t="str">
        <f t="shared" ca="1" si="77"/>
        <v/>
      </c>
      <c r="BH824" s="27" t="str">
        <f t="shared" ca="1" si="78"/>
        <v/>
      </c>
    </row>
    <row r="825" spans="1:60" x14ac:dyDescent="0.25">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c r="AE825" s="25"/>
      <c r="AF825" s="25"/>
      <c r="AG825" s="25"/>
      <c r="AH825" s="25"/>
      <c r="AI825" s="25"/>
      <c r="AJ825" s="25"/>
      <c r="AK825" s="25"/>
      <c r="AL825" s="25"/>
      <c r="AM825" s="25"/>
      <c r="AN825" s="25"/>
      <c r="AO825" s="25"/>
      <c r="AP825" s="25"/>
      <c r="AQ825" s="25"/>
      <c r="AR825" s="25"/>
      <c r="AS825" s="25"/>
      <c r="AT825" s="25"/>
      <c r="AU825" s="25"/>
      <c r="AV825" s="25"/>
      <c r="AW825" s="25"/>
      <c r="AX825" s="25"/>
      <c r="AY825" s="25"/>
      <c r="AZ825" s="25"/>
      <c r="BB825" s="27" t="str">
        <f t="shared" ca="1" si="73"/>
        <v/>
      </c>
      <c r="BC825" s="27" t="str">
        <f t="shared" ca="1" si="74"/>
        <v/>
      </c>
      <c r="BD825" s="27" t="str">
        <f>IF(C825="","",MAX($BD$3:BD824)+1)</f>
        <v/>
      </c>
      <c r="BE825" s="27" t="str">
        <f t="shared" ca="1" si="75"/>
        <v/>
      </c>
      <c r="BF825" s="27" t="str">
        <f t="shared" si="76"/>
        <v/>
      </c>
      <c r="BG825" s="27" t="str">
        <f t="shared" ca="1" si="77"/>
        <v/>
      </c>
      <c r="BH825" s="27" t="str">
        <f t="shared" ca="1" si="78"/>
        <v/>
      </c>
    </row>
    <row r="826" spans="1:60" x14ac:dyDescent="0.25">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c r="AE826" s="25"/>
      <c r="AF826" s="25"/>
      <c r="AG826" s="25"/>
      <c r="AH826" s="25"/>
      <c r="AI826" s="25"/>
      <c r="AJ826" s="25"/>
      <c r="AK826" s="25"/>
      <c r="AL826" s="25"/>
      <c r="AM826" s="25"/>
      <c r="AN826" s="25"/>
      <c r="AO826" s="25"/>
      <c r="AP826" s="25"/>
      <c r="AQ826" s="25"/>
      <c r="AR826" s="25"/>
      <c r="AS826" s="25"/>
      <c r="AT826" s="25"/>
      <c r="AU826" s="25"/>
      <c r="AV826" s="25"/>
      <c r="AW826" s="25"/>
      <c r="AX826" s="25"/>
      <c r="AY826" s="25"/>
      <c r="AZ826" s="25"/>
      <c r="BB826" s="27" t="str">
        <f t="shared" ca="1" si="73"/>
        <v/>
      </c>
      <c r="BC826" s="27" t="str">
        <f t="shared" ca="1" si="74"/>
        <v/>
      </c>
      <c r="BD826" s="27" t="str">
        <f>IF(C826="","",MAX($BD$3:BD825)+1)</f>
        <v/>
      </c>
      <c r="BE826" s="27" t="str">
        <f t="shared" ca="1" si="75"/>
        <v/>
      </c>
      <c r="BF826" s="27" t="str">
        <f t="shared" si="76"/>
        <v/>
      </c>
      <c r="BG826" s="27" t="str">
        <f t="shared" ca="1" si="77"/>
        <v/>
      </c>
      <c r="BH826" s="27" t="str">
        <f t="shared" ca="1" si="78"/>
        <v/>
      </c>
    </row>
    <row r="827" spans="1:60" x14ac:dyDescent="0.25">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c r="AE827" s="25"/>
      <c r="AF827" s="25"/>
      <c r="AG827" s="25"/>
      <c r="AH827" s="25"/>
      <c r="AI827" s="25"/>
      <c r="AJ827" s="25"/>
      <c r="AK827" s="25"/>
      <c r="AL827" s="25"/>
      <c r="AM827" s="25"/>
      <c r="AN827" s="25"/>
      <c r="AO827" s="25"/>
      <c r="AP827" s="25"/>
      <c r="AQ827" s="25"/>
      <c r="AR827" s="25"/>
      <c r="AS827" s="25"/>
      <c r="AT827" s="25"/>
      <c r="AU827" s="25"/>
      <c r="AV827" s="25"/>
      <c r="AW827" s="25"/>
      <c r="AX827" s="25"/>
      <c r="AY827" s="25"/>
      <c r="AZ827" s="25"/>
      <c r="BB827" s="27" t="str">
        <f t="shared" ca="1" si="73"/>
        <v/>
      </c>
      <c r="BC827" s="27" t="str">
        <f t="shared" ca="1" si="74"/>
        <v/>
      </c>
      <c r="BD827" s="27" t="str">
        <f>IF(C827="","",MAX($BD$3:BD826)+1)</f>
        <v/>
      </c>
      <c r="BE827" s="27" t="str">
        <f t="shared" ca="1" si="75"/>
        <v/>
      </c>
      <c r="BF827" s="27" t="str">
        <f t="shared" si="76"/>
        <v/>
      </c>
      <c r="BG827" s="27" t="str">
        <f t="shared" ca="1" si="77"/>
        <v/>
      </c>
      <c r="BH827" s="27" t="str">
        <f t="shared" ca="1" si="78"/>
        <v/>
      </c>
    </row>
    <row r="828" spans="1:60" x14ac:dyDescent="0.25">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c r="AE828" s="25"/>
      <c r="AF828" s="25"/>
      <c r="AG828" s="25"/>
      <c r="AH828" s="25"/>
      <c r="AI828" s="25"/>
      <c r="AJ828" s="25"/>
      <c r="AK828" s="25"/>
      <c r="AL828" s="25"/>
      <c r="AM828" s="25"/>
      <c r="AN828" s="25"/>
      <c r="AO828" s="25"/>
      <c r="AP828" s="25"/>
      <c r="AQ828" s="25"/>
      <c r="AR828" s="25"/>
      <c r="AS828" s="25"/>
      <c r="AT828" s="25"/>
      <c r="AU828" s="25"/>
      <c r="AV828" s="25"/>
      <c r="AW828" s="25"/>
      <c r="AX828" s="25"/>
      <c r="AY828" s="25"/>
      <c r="AZ828" s="25"/>
      <c r="BB828" s="27" t="str">
        <f t="shared" ca="1" si="73"/>
        <v/>
      </c>
      <c r="BC828" s="27" t="str">
        <f t="shared" ca="1" si="74"/>
        <v/>
      </c>
      <c r="BD828" s="27" t="str">
        <f>IF(C828="","",MAX($BD$3:BD827)+1)</f>
        <v/>
      </c>
      <c r="BE828" s="27" t="str">
        <f t="shared" ca="1" si="75"/>
        <v/>
      </c>
      <c r="BF828" s="27" t="str">
        <f t="shared" si="76"/>
        <v/>
      </c>
      <c r="BG828" s="27" t="str">
        <f t="shared" ca="1" si="77"/>
        <v/>
      </c>
      <c r="BH828" s="27" t="str">
        <f t="shared" ca="1" si="78"/>
        <v/>
      </c>
    </row>
    <row r="829" spans="1:60" x14ac:dyDescent="0.25">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c r="AE829" s="25"/>
      <c r="AF829" s="25"/>
      <c r="AG829" s="25"/>
      <c r="AH829" s="25"/>
      <c r="AI829" s="25"/>
      <c r="AJ829" s="25"/>
      <c r="AK829" s="25"/>
      <c r="AL829" s="25"/>
      <c r="AM829" s="25"/>
      <c r="AN829" s="25"/>
      <c r="AO829" s="25"/>
      <c r="AP829" s="25"/>
      <c r="AQ829" s="25"/>
      <c r="AR829" s="25"/>
      <c r="AS829" s="25"/>
      <c r="AT829" s="25"/>
      <c r="AU829" s="25"/>
      <c r="AV829" s="25"/>
      <c r="AW829" s="25"/>
      <c r="AX829" s="25"/>
      <c r="AY829" s="25"/>
      <c r="AZ829" s="25"/>
      <c r="BB829" s="27" t="str">
        <f t="shared" ca="1" si="73"/>
        <v/>
      </c>
      <c r="BC829" s="27" t="str">
        <f t="shared" ca="1" si="74"/>
        <v/>
      </c>
      <c r="BD829" s="27" t="str">
        <f>IF(C829="","",MAX($BD$3:BD828)+1)</f>
        <v/>
      </c>
      <c r="BE829" s="27" t="str">
        <f t="shared" ca="1" si="75"/>
        <v/>
      </c>
      <c r="BF829" s="27" t="str">
        <f t="shared" si="76"/>
        <v/>
      </c>
      <c r="BG829" s="27" t="str">
        <f t="shared" ca="1" si="77"/>
        <v/>
      </c>
      <c r="BH829" s="27" t="str">
        <f t="shared" ca="1" si="78"/>
        <v/>
      </c>
    </row>
    <row r="830" spans="1:60" x14ac:dyDescent="0.25">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c r="AE830" s="25"/>
      <c r="AF830" s="25"/>
      <c r="AG830" s="25"/>
      <c r="AH830" s="25"/>
      <c r="AI830" s="25"/>
      <c r="AJ830" s="25"/>
      <c r="AK830" s="25"/>
      <c r="AL830" s="25"/>
      <c r="AM830" s="25"/>
      <c r="AN830" s="25"/>
      <c r="AO830" s="25"/>
      <c r="AP830" s="25"/>
      <c r="AQ830" s="25"/>
      <c r="AR830" s="25"/>
      <c r="AS830" s="25"/>
      <c r="AT830" s="25"/>
      <c r="AU830" s="25"/>
      <c r="AV830" s="25"/>
      <c r="AW830" s="25"/>
      <c r="AX830" s="25"/>
      <c r="AY830" s="25"/>
      <c r="AZ830" s="25"/>
      <c r="BB830" s="27" t="str">
        <f t="shared" ca="1" si="73"/>
        <v/>
      </c>
      <c r="BC830" s="27" t="str">
        <f t="shared" ca="1" si="74"/>
        <v/>
      </c>
      <c r="BD830" s="27" t="str">
        <f>IF(C830="","",MAX($BD$3:BD829)+1)</f>
        <v/>
      </c>
      <c r="BE830" s="27" t="str">
        <f t="shared" ca="1" si="75"/>
        <v/>
      </c>
      <c r="BF830" s="27" t="str">
        <f t="shared" si="76"/>
        <v/>
      </c>
      <c r="BG830" s="27" t="str">
        <f t="shared" ca="1" si="77"/>
        <v/>
      </c>
      <c r="BH830" s="27" t="str">
        <f t="shared" ca="1" si="78"/>
        <v/>
      </c>
    </row>
    <row r="831" spans="1:60" x14ac:dyDescent="0.25">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c r="AE831" s="25"/>
      <c r="AF831" s="25"/>
      <c r="AG831" s="25"/>
      <c r="AH831" s="25"/>
      <c r="AI831" s="25"/>
      <c r="AJ831" s="25"/>
      <c r="AK831" s="25"/>
      <c r="AL831" s="25"/>
      <c r="AM831" s="25"/>
      <c r="AN831" s="25"/>
      <c r="AO831" s="25"/>
      <c r="AP831" s="25"/>
      <c r="AQ831" s="25"/>
      <c r="AR831" s="25"/>
      <c r="AS831" s="25"/>
      <c r="AT831" s="25"/>
      <c r="AU831" s="25"/>
      <c r="AV831" s="25"/>
      <c r="AW831" s="25"/>
      <c r="AX831" s="25"/>
      <c r="AY831" s="25"/>
      <c r="AZ831" s="25"/>
      <c r="BB831" s="27" t="str">
        <f t="shared" ca="1" si="73"/>
        <v/>
      </c>
      <c r="BC831" s="27" t="str">
        <f t="shared" ca="1" si="74"/>
        <v/>
      </c>
      <c r="BD831" s="27" t="str">
        <f>IF(C831="","",MAX($BD$3:BD830)+1)</f>
        <v/>
      </c>
      <c r="BE831" s="27" t="str">
        <f t="shared" ca="1" si="75"/>
        <v/>
      </c>
      <c r="BF831" s="27" t="str">
        <f t="shared" si="76"/>
        <v/>
      </c>
      <c r="BG831" s="27" t="str">
        <f t="shared" ca="1" si="77"/>
        <v/>
      </c>
      <c r="BH831" s="27" t="str">
        <f t="shared" ca="1" si="78"/>
        <v/>
      </c>
    </row>
    <row r="832" spans="1:60" x14ac:dyDescent="0.25">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c r="AE832" s="25"/>
      <c r="AF832" s="25"/>
      <c r="AG832" s="25"/>
      <c r="AH832" s="25"/>
      <c r="AI832" s="25"/>
      <c r="AJ832" s="25"/>
      <c r="AK832" s="25"/>
      <c r="AL832" s="25"/>
      <c r="AM832" s="25"/>
      <c r="AN832" s="25"/>
      <c r="AO832" s="25"/>
      <c r="AP832" s="25"/>
      <c r="AQ832" s="25"/>
      <c r="AR832" s="25"/>
      <c r="AS832" s="25"/>
      <c r="AT832" s="25"/>
      <c r="AU832" s="25"/>
      <c r="AV832" s="25"/>
      <c r="AW832" s="25"/>
      <c r="AX832" s="25"/>
      <c r="AY832" s="25"/>
      <c r="AZ832" s="25"/>
      <c r="BB832" s="27" t="str">
        <f t="shared" ca="1" si="73"/>
        <v/>
      </c>
      <c r="BC832" s="27" t="str">
        <f t="shared" ca="1" si="74"/>
        <v/>
      </c>
      <c r="BD832" s="27" t="str">
        <f>IF(C832="","",MAX($BD$3:BD831)+1)</f>
        <v/>
      </c>
      <c r="BE832" s="27" t="str">
        <f t="shared" ca="1" si="75"/>
        <v/>
      </c>
      <c r="BF832" s="27" t="str">
        <f t="shared" si="76"/>
        <v/>
      </c>
      <c r="BG832" s="27" t="str">
        <f t="shared" ca="1" si="77"/>
        <v/>
      </c>
      <c r="BH832" s="27" t="str">
        <f t="shared" ca="1" si="78"/>
        <v/>
      </c>
    </row>
    <row r="833" spans="1:60" x14ac:dyDescent="0.25">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c r="AE833" s="25"/>
      <c r="AF833" s="25"/>
      <c r="AG833" s="25"/>
      <c r="AH833" s="25"/>
      <c r="AI833" s="25"/>
      <c r="AJ833" s="25"/>
      <c r="AK833" s="25"/>
      <c r="AL833" s="25"/>
      <c r="AM833" s="25"/>
      <c r="AN833" s="25"/>
      <c r="AO833" s="25"/>
      <c r="AP833" s="25"/>
      <c r="AQ833" s="25"/>
      <c r="AR833" s="25"/>
      <c r="AS833" s="25"/>
      <c r="AT833" s="25"/>
      <c r="AU833" s="25"/>
      <c r="AV833" s="25"/>
      <c r="AW833" s="25"/>
      <c r="AX833" s="25"/>
      <c r="AY833" s="25"/>
      <c r="AZ833" s="25"/>
      <c r="BB833" s="27" t="str">
        <f t="shared" ca="1" si="73"/>
        <v/>
      </c>
      <c r="BC833" s="27" t="str">
        <f t="shared" ca="1" si="74"/>
        <v/>
      </c>
      <c r="BD833" s="27" t="str">
        <f>IF(C833="","",MAX($BD$3:BD832)+1)</f>
        <v/>
      </c>
      <c r="BE833" s="27" t="str">
        <f t="shared" ca="1" si="75"/>
        <v/>
      </c>
      <c r="BF833" s="27" t="str">
        <f t="shared" si="76"/>
        <v/>
      </c>
      <c r="BG833" s="27" t="str">
        <f t="shared" ca="1" si="77"/>
        <v/>
      </c>
      <c r="BH833" s="27" t="str">
        <f t="shared" ca="1" si="78"/>
        <v/>
      </c>
    </row>
    <row r="834" spans="1:60" x14ac:dyDescent="0.25">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c r="AE834" s="25"/>
      <c r="AF834" s="25"/>
      <c r="AG834" s="25"/>
      <c r="AH834" s="25"/>
      <c r="AI834" s="25"/>
      <c r="AJ834" s="25"/>
      <c r="AK834" s="25"/>
      <c r="AL834" s="25"/>
      <c r="AM834" s="25"/>
      <c r="AN834" s="25"/>
      <c r="AO834" s="25"/>
      <c r="AP834" s="25"/>
      <c r="AQ834" s="25"/>
      <c r="AR834" s="25"/>
      <c r="AS834" s="25"/>
      <c r="AT834" s="25"/>
      <c r="AU834" s="25"/>
      <c r="AV834" s="25"/>
      <c r="AW834" s="25"/>
      <c r="AX834" s="25"/>
      <c r="AY834" s="25"/>
      <c r="AZ834" s="25"/>
      <c r="BB834" s="27" t="str">
        <f t="shared" ca="1" si="73"/>
        <v/>
      </c>
      <c r="BC834" s="27" t="str">
        <f t="shared" ca="1" si="74"/>
        <v/>
      </c>
      <c r="BD834" s="27" t="str">
        <f>IF(C834="","",MAX($BD$3:BD833)+1)</f>
        <v/>
      </c>
      <c r="BE834" s="27" t="str">
        <f t="shared" ca="1" si="75"/>
        <v/>
      </c>
      <c r="BF834" s="27" t="str">
        <f t="shared" si="76"/>
        <v/>
      </c>
      <c r="BG834" s="27" t="str">
        <f t="shared" ca="1" si="77"/>
        <v/>
      </c>
      <c r="BH834" s="27" t="str">
        <f t="shared" ca="1" si="78"/>
        <v/>
      </c>
    </row>
    <row r="835" spans="1:60" x14ac:dyDescent="0.25">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c r="AE835" s="25"/>
      <c r="AF835" s="25"/>
      <c r="AG835" s="25"/>
      <c r="AH835" s="25"/>
      <c r="AI835" s="25"/>
      <c r="AJ835" s="25"/>
      <c r="AK835" s="25"/>
      <c r="AL835" s="25"/>
      <c r="AM835" s="25"/>
      <c r="AN835" s="25"/>
      <c r="AO835" s="25"/>
      <c r="AP835" s="25"/>
      <c r="AQ835" s="25"/>
      <c r="AR835" s="25"/>
      <c r="AS835" s="25"/>
      <c r="AT835" s="25"/>
      <c r="AU835" s="25"/>
      <c r="AV835" s="25"/>
      <c r="AW835" s="25"/>
      <c r="AX835" s="25"/>
      <c r="AY835" s="25"/>
      <c r="AZ835" s="25"/>
      <c r="BB835" s="27" t="str">
        <f t="shared" ca="1" si="73"/>
        <v/>
      </c>
      <c r="BC835" s="27" t="str">
        <f t="shared" ca="1" si="74"/>
        <v/>
      </c>
      <c r="BD835" s="27" t="str">
        <f>IF(C835="","",MAX($BD$3:BD834)+1)</f>
        <v/>
      </c>
      <c r="BE835" s="27" t="str">
        <f t="shared" ca="1" si="75"/>
        <v/>
      </c>
      <c r="BF835" s="27" t="str">
        <f t="shared" si="76"/>
        <v/>
      </c>
      <c r="BG835" s="27" t="str">
        <f t="shared" ca="1" si="77"/>
        <v/>
      </c>
      <c r="BH835" s="27" t="str">
        <f t="shared" ca="1" si="78"/>
        <v/>
      </c>
    </row>
    <row r="836" spans="1:60" x14ac:dyDescent="0.25">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c r="AE836" s="25"/>
      <c r="AF836" s="25"/>
      <c r="AG836" s="25"/>
      <c r="AH836" s="25"/>
      <c r="AI836" s="25"/>
      <c r="AJ836" s="25"/>
      <c r="AK836" s="25"/>
      <c r="AL836" s="25"/>
      <c r="AM836" s="25"/>
      <c r="AN836" s="25"/>
      <c r="AO836" s="25"/>
      <c r="AP836" s="25"/>
      <c r="AQ836" s="25"/>
      <c r="AR836" s="25"/>
      <c r="AS836" s="25"/>
      <c r="AT836" s="25"/>
      <c r="AU836" s="25"/>
      <c r="AV836" s="25"/>
      <c r="AW836" s="25"/>
      <c r="AX836" s="25"/>
      <c r="AY836" s="25"/>
      <c r="AZ836" s="25"/>
      <c r="BB836" s="27" t="str">
        <f t="shared" ca="1" si="73"/>
        <v/>
      </c>
      <c r="BC836" s="27" t="str">
        <f t="shared" ca="1" si="74"/>
        <v/>
      </c>
      <c r="BD836" s="27" t="str">
        <f>IF(C836="","",MAX($BD$3:BD835)+1)</f>
        <v/>
      </c>
      <c r="BE836" s="27" t="str">
        <f t="shared" ca="1" si="75"/>
        <v/>
      </c>
      <c r="BF836" s="27" t="str">
        <f t="shared" si="76"/>
        <v/>
      </c>
      <c r="BG836" s="27" t="str">
        <f t="shared" ca="1" si="77"/>
        <v/>
      </c>
      <c r="BH836" s="27" t="str">
        <f t="shared" ca="1" si="78"/>
        <v/>
      </c>
    </row>
    <row r="837" spans="1:60" x14ac:dyDescent="0.25">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c r="AE837" s="25"/>
      <c r="AF837" s="25"/>
      <c r="AG837" s="25"/>
      <c r="AH837" s="25"/>
      <c r="AI837" s="25"/>
      <c r="AJ837" s="25"/>
      <c r="AK837" s="25"/>
      <c r="AL837" s="25"/>
      <c r="AM837" s="25"/>
      <c r="AN837" s="25"/>
      <c r="AO837" s="25"/>
      <c r="AP837" s="25"/>
      <c r="AQ837" s="25"/>
      <c r="AR837" s="25"/>
      <c r="AS837" s="25"/>
      <c r="AT837" s="25"/>
      <c r="AU837" s="25"/>
      <c r="AV837" s="25"/>
      <c r="AW837" s="25"/>
      <c r="AX837" s="25"/>
      <c r="AY837" s="25"/>
      <c r="AZ837" s="25"/>
      <c r="BB837" s="27" t="str">
        <f t="shared" ref="BB837:BB900" ca="1" si="79">IFERROR(IF(INDIRECT("Plate"&amp;A837&amp;"_S!"&amp;CHAR(RIGHT(B837,LEN(B837)-1)+65)&amp;CODE(LEFT(B837,1))-58)="",IF(C837="",0,1),0),"")</f>
        <v/>
      </c>
      <c r="BC837" s="27" t="str">
        <f t="shared" ref="BC837:BC900" ca="1" si="80">IFERROR(IF(INDIRECT("Plate"&amp;A837&amp;"_G!"&amp;CHAR(RIGHT(B837,LEN(B837)-1)+65)&amp;CODE(LEFT(B837,1))-58)="",IF(C837="",0,1),0),"")</f>
        <v/>
      </c>
      <c r="BD837" s="27" t="str">
        <f>IF(C837="","",MAX($BD$3:BD836)+1)</f>
        <v/>
      </c>
      <c r="BE837" s="27" t="str">
        <f t="shared" ref="BE837:BE900" ca="1" si="81">IF(BD837="","",CELL("row",BD837))</f>
        <v/>
      </c>
      <c r="BF837" s="27" t="str">
        <f t="shared" ref="BF837:BF900" si="82">A837&amp;B837</f>
        <v/>
      </c>
      <c r="BG837" s="27" t="str">
        <f t="shared" ref="BG837:BG900" ca="1" si="83">IF(OR(BB837=1,BC837=1),BF837,"")</f>
        <v/>
      </c>
      <c r="BH837" s="27" t="str">
        <f t="shared" ref="BH837:BH900" ca="1" si="84">BH836&amp;IF(BG837="",""," "&amp;BG837)</f>
        <v/>
      </c>
    </row>
    <row r="838" spans="1:60" x14ac:dyDescent="0.25">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c r="AE838" s="25"/>
      <c r="AF838" s="25"/>
      <c r="AG838" s="25"/>
      <c r="AH838" s="25"/>
      <c r="AI838" s="25"/>
      <c r="AJ838" s="25"/>
      <c r="AK838" s="25"/>
      <c r="AL838" s="25"/>
      <c r="AM838" s="25"/>
      <c r="AN838" s="25"/>
      <c r="AO838" s="25"/>
      <c r="AP838" s="25"/>
      <c r="AQ838" s="25"/>
      <c r="AR838" s="25"/>
      <c r="AS838" s="25"/>
      <c r="AT838" s="25"/>
      <c r="AU838" s="25"/>
      <c r="AV838" s="25"/>
      <c r="AW838" s="25"/>
      <c r="AX838" s="25"/>
      <c r="AY838" s="25"/>
      <c r="AZ838" s="25"/>
      <c r="BB838" s="27" t="str">
        <f t="shared" ca="1" si="79"/>
        <v/>
      </c>
      <c r="BC838" s="27" t="str">
        <f t="shared" ca="1" si="80"/>
        <v/>
      </c>
      <c r="BD838" s="27" t="str">
        <f>IF(C838="","",MAX($BD$3:BD837)+1)</f>
        <v/>
      </c>
      <c r="BE838" s="27" t="str">
        <f t="shared" ca="1" si="81"/>
        <v/>
      </c>
      <c r="BF838" s="27" t="str">
        <f t="shared" si="82"/>
        <v/>
      </c>
      <c r="BG838" s="27" t="str">
        <f t="shared" ca="1" si="83"/>
        <v/>
      </c>
      <c r="BH838" s="27" t="str">
        <f t="shared" ca="1" si="84"/>
        <v/>
      </c>
    </row>
    <row r="839" spans="1:60" x14ac:dyDescent="0.25">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c r="AE839" s="25"/>
      <c r="AF839" s="25"/>
      <c r="AG839" s="25"/>
      <c r="AH839" s="25"/>
      <c r="AI839" s="25"/>
      <c r="AJ839" s="25"/>
      <c r="AK839" s="25"/>
      <c r="AL839" s="25"/>
      <c r="AM839" s="25"/>
      <c r="AN839" s="25"/>
      <c r="AO839" s="25"/>
      <c r="AP839" s="25"/>
      <c r="AQ839" s="25"/>
      <c r="AR839" s="25"/>
      <c r="AS839" s="25"/>
      <c r="AT839" s="25"/>
      <c r="AU839" s="25"/>
      <c r="AV839" s="25"/>
      <c r="AW839" s="25"/>
      <c r="AX839" s="25"/>
      <c r="AY839" s="25"/>
      <c r="AZ839" s="25"/>
      <c r="BB839" s="27" t="str">
        <f t="shared" ca="1" si="79"/>
        <v/>
      </c>
      <c r="BC839" s="27" t="str">
        <f t="shared" ca="1" si="80"/>
        <v/>
      </c>
      <c r="BD839" s="27" t="str">
        <f>IF(C839="","",MAX($BD$3:BD838)+1)</f>
        <v/>
      </c>
      <c r="BE839" s="27" t="str">
        <f t="shared" ca="1" si="81"/>
        <v/>
      </c>
      <c r="BF839" s="27" t="str">
        <f t="shared" si="82"/>
        <v/>
      </c>
      <c r="BG839" s="27" t="str">
        <f t="shared" ca="1" si="83"/>
        <v/>
      </c>
      <c r="BH839" s="27" t="str">
        <f t="shared" ca="1" si="84"/>
        <v/>
      </c>
    </row>
    <row r="840" spans="1:60" x14ac:dyDescent="0.25">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c r="AE840" s="25"/>
      <c r="AF840" s="25"/>
      <c r="AG840" s="25"/>
      <c r="AH840" s="25"/>
      <c r="AI840" s="25"/>
      <c r="AJ840" s="25"/>
      <c r="AK840" s="25"/>
      <c r="AL840" s="25"/>
      <c r="AM840" s="25"/>
      <c r="AN840" s="25"/>
      <c r="AO840" s="25"/>
      <c r="AP840" s="25"/>
      <c r="AQ840" s="25"/>
      <c r="AR840" s="25"/>
      <c r="AS840" s="25"/>
      <c r="AT840" s="25"/>
      <c r="AU840" s="25"/>
      <c r="AV840" s="25"/>
      <c r="AW840" s="25"/>
      <c r="AX840" s="25"/>
      <c r="AY840" s="25"/>
      <c r="AZ840" s="25"/>
      <c r="BB840" s="27" t="str">
        <f t="shared" ca="1" si="79"/>
        <v/>
      </c>
      <c r="BC840" s="27" t="str">
        <f t="shared" ca="1" si="80"/>
        <v/>
      </c>
      <c r="BD840" s="27" t="str">
        <f>IF(C840="","",MAX($BD$3:BD839)+1)</f>
        <v/>
      </c>
      <c r="BE840" s="27" t="str">
        <f t="shared" ca="1" si="81"/>
        <v/>
      </c>
      <c r="BF840" s="27" t="str">
        <f t="shared" si="82"/>
        <v/>
      </c>
      <c r="BG840" s="27" t="str">
        <f t="shared" ca="1" si="83"/>
        <v/>
      </c>
      <c r="BH840" s="27" t="str">
        <f t="shared" ca="1" si="84"/>
        <v/>
      </c>
    </row>
    <row r="841" spans="1:60" x14ac:dyDescent="0.25">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c r="AE841" s="25"/>
      <c r="AF841" s="25"/>
      <c r="AG841" s="25"/>
      <c r="AH841" s="25"/>
      <c r="AI841" s="25"/>
      <c r="AJ841" s="25"/>
      <c r="AK841" s="25"/>
      <c r="AL841" s="25"/>
      <c r="AM841" s="25"/>
      <c r="AN841" s="25"/>
      <c r="AO841" s="25"/>
      <c r="AP841" s="25"/>
      <c r="AQ841" s="25"/>
      <c r="AR841" s="25"/>
      <c r="AS841" s="25"/>
      <c r="AT841" s="25"/>
      <c r="AU841" s="25"/>
      <c r="AV841" s="25"/>
      <c r="AW841" s="25"/>
      <c r="AX841" s="25"/>
      <c r="AY841" s="25"/>
      <c r="AZ841" s="25"/>
      <c r="BB841" s="27" t="str">
        <f t="shared" ca="1" si="79"/>
        <v/>
      </c>
      <c r="BC841" s="27" t="str">
        <f t="shared" ca="1" si="80"/>
        <v/>
      </c>
      <c r="BD841" s="27" t="str">
        <f>IF(C841="","",MAX($BD$3:BD840)+1)</f>
        <v/>
      </c>
      <c r="BE841" s="27" t="str">
        <f t="shared" ca="1" si="81"/>
        <v/>
      </c>
      <c r="BF841" s="27" t="str">
        <f t="shared" si="82"/>
        <v/>
      </c>
      <c r="BG841" s="27" t="str">
        <f t="shared" ca="1" si="83"/>
        <v/>
      </c>
      <c r="BH841" s="27" t="str">
        <f t="shared" ca="1" si="84"/>
        <v/>
      </c>
    </row>
    <row r="842" spans="1:60" x14ac:dyDescent="0.25">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c r="AE842" s="25"/>
      <c r="AF842" s="25"/>
      <c r="AG842" s="25"/>
      <c r="AH842" s="25"/>
      <c r="AI842" s="25"/>
      <c r="AJ842" s="25"/>
      <c r="AK842" s="25"/>
      <c r="AL842" s="25"/>
      <c r="AM842" s="25"/>
      <c r="AN842" s="25"/>
      <c r="AO842" s="25"/>
      <c r="AP842" s="25"/>
      <c r="AQ842" s="25"/>
      <c r="AR842" s="25"/>
      <c r="AS842" s="25"/>
      <c r="AT842" s="25"/>
      <c r="AU842" s="25"/>
      <c r="AV842" s="25"/>
      <c r="AW842" s="25"/>
      <c r="AX842" s="25"/>
      <c r="AY842" s="25"/>
      <c r="AZ842" s="25"/>
      <c r="BB842" s="27" t="str">
        <f t="shared" ca="1" si="79"/>
        <v/>
      </c>
      <c r="BC842" s="27" t="str">
        <f t="shared" ca="1" si="80"/>
        <v/>
      </c>
      <c r="BD842" s="27" t="str">
        <f>IF(C842="","",MAX($BD$3:BD841)+1)</f>
        <v/>
      </c>
      <c r="BE842" s="27" t="str">
        <f t="shared" ca="1" si="81"/>
        <v/>
      </c>
      <c r="BF842" s="27" t="str">
        <f t="shared" si="82"/>
        <v/>
      </c>
      <c r="BG842" s="27" t="str">
        <f t="shared" ca="1" si="83"/>
        <v/>
      </c>
      <c r="BH842" s="27" t="str">
        <f t="shared" ca="1" si="84"/>
        <v/>
      </c>
    </row>
    <row r="843" spans="1:60" x14ac:dyDescent="0.25">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c r="AE843" s="25"/>
      <c r="AF843" s="25"/>
      <c r="AG843" s="25"/>
      <c r="AH843" s="25"/>
      <c r="AI843" s="25"/>
      <c r="AJ843" s="25"/>
      <c r="AK843" s="25"/>
      <c r="AL843" s="25"/>
      <c r="AM843" s="25"/>
      <c r="AN843" s="25"/>
      <c r="AO843" s="25"/>
      <c r="AP843" s="25"/>
      <c r="AQ843" s="25"/>
      <c r="AR843" s="25"/>
      <c r="AS843" s="25"/>
      <c r="AT843" s="25"/>
      <c r="AU843" s="25"/>
      <c r="AV843" s="25"/>
      <c r="AW843" s="25"/>
      <c r="AX843" s="25"/>
      <c r="AY843" s="25"/>
      <c r="AZ843" s="25"/>
      <c r="BB843" s="27" t="str">
        <f t="shared" ca="1" si="79"/>
        <v/>
      </c>
      <c r="BC843" s="27" t="str">
        <f t="shared" ca="1" si="80"/>
        <v/>
      </c>
      <c r="BD843" s="27" t="str">
        <f>IF(C843="","",MAX($BD$3:BD842)+1)</f>
        <v/>
      </c>
      <c r="BE843" s="27" t="str">
        <f t="shared" ca="1" si="81"/>
        <v/>
      </c>
      <c r="BF843" s="27" t="str">
        <f t="shared" si="82"/>
        <v/>
      </c>
      <c r="BG843" s="27" t="str">
        <f t="shared" ca="1" si="83"/>
        <v/>
      </c>
      <c r="BH843" s="27" t="str">
        <f t="shared" ca="1" si="84"/>
        <v/>
      </c>
    </row>
    <row r="844" spans="1:60" x14ac:dyDescent="0.25">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c r="AE844" s="25"/>
      <c r="AF844" s="25"/>
      <c r="AG844" s="25"/>
      <c r="AH844" s="25"/>
      <c r="AI844" s="25"/>
      <c r="AJ844" s="25"/>
      <c r="AK844" s="25"/>
      <c r="AL844" s="25"/>
      <c r="AM844" s="25"/>
      <c r="AN844" s="25"/>
      <c r="AO844" s="25"/>
      <c r="AP844" s="25"/>
      <c r="AQ844" s="25"/>
      <c r="AR844" s="25"/>
      <c r="AS844" s="25"/>
      <c r="AT844" s="25"/>
      <c r="AU844" s="25"/>
      <c r="AV844" s="25"/>
      <c r="AW844" s="25"/>
      <c r="AX844" s="25"/>
      <c r="AY844" s="25"/>
      <c r="AZ844" s="25"/>
      <c r="BB844" s="27" t="str">
        <f t="shared" ca="1" si="79"/>
        <v/>
      </c>
      <c r="BC844" s="27" t="str">
        <f t="shared" ca="1" si="80"/>
        <v/>
      </c>
      <c r="BD844" s="27" t="str">
        <f>IF(C844="","",MAX($BD$3:BD843)+1)</f>
        <v/>
      </c>
      <c r="BE844" s="27" t="str">
        <f t="shared" ca="1" si="81"/>
        <v/>
      </c>
      <c r="BF844" s="27" t="str">
        <f t="shared" si="82"/>
        <v/>
      </c>
      <c r="BG844" s="27" t="str">
        <f t="shared" ca="1" si="83"/>
        <v/>
      </c>
      <c r="BH844" s="27" t="str">
        <f t="shared" ca="1" si="84"/>
        <v/>
      </c>
    </row>
    <row r="845" spans="1:60" x14ac:dyDescent="0.25">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c r="AE845" s="25"/>
      <c r="AF845" s="25"/>
      <c r="AG845" s="25"/>
      <c r="AH845" s="25"/>
      <c r="AI845" s="25"/>
      <c r="AJ845" s="25"/>
      <c r="AK845" s="25"/>
      <c r="AL845" s="25"/>
      <c r="AM845" s="25"/>
      <c r="AN845" s="25"/>
      <c r="AO845" s="25"/>
      <c r="AP845" s="25"/>
      <c r="AQ845" s="25"/>
      <c r="AR845" s="25"/>
      <c r="AS845" s="25"/>
      <c r="AT845" s="25"/>
      <c r="AU845" s="25"/>
      <c r="AV845" s="25"/>
      <c r="AW845" s="25"/>
      <c r="AX845" s="25"/>
      <c r="AY845" s="25"/>
      <c r="AZ845" s="25"/>
      <c r="BB845" s="27" t="str">
        <f t="shared" ca="1" si="79"/>
        <v/>
      </c>
      <c r="BC845" s="27" t="str">
        <f t="shared" ca="1" si="80"/>
        <v/>
      </c>
      <c r="BD845" s="27" t="str">
        <f>IF(C845="","",MAX($BD$3:BD844)+1)</f>
        <v/>
      </c>
      <c r="BE845" s="27" t="str">
        <f t="shared" ca="1" si="81"/>
        <v/>
      </c>
      <c r="BF845" s="27" t="str">
        <f t="shared" si="82"/>
        <v/>
      </c>
      <c r="BG845" s="27" t="str">
        <f t="shared" ca="1" si="83"/>
        <v/>
      </c>
      <c r="BH845" s="27" t="str">
        <f t="shared" ca="1" si="84"/>
        <v/>
      </c>
    </row>
    <row r="846" spans="1:60" x14ac:dyDescent="0.25">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c r="AE846" s="25"/>
      <c r="AF846" s="25"/>
      <c r="AG846" s="25"/>
      <c r="AH846" s="25"/>
      <c r="AI846" s="25"/>
      <c r="AJ846" s="25"/>
      <c r="AK846" s="25"/>
      <c r="AL846" s="25"/>
      <c r="AM846" s="25"/>
      <c r="AN846" s="25"/>
      <c r="AO846" s="25"/>
      <c r="AP846" s="25"/>
      <c r="AQ846" s="25"/>
      <c r="AR846" s="25"/>
      <c r="AS846" s="25"/>
      <c r="AT846" s="25"/>
      <c r="AU846" s="25"/>
      <c r="AV846" s="25"/>
      <c r="AW846" s="25"/>
      <c r="AX846" s="25"/>
      <c r="AY846" s="25"/>
      <c r="AZ846" s="25"/>
      <c r="BB846" s="27" t="str">
        <f t="shared" ca="1" si="79"/>
        <v/>
      </c>
      <c r="BC846" s="27" t="str">
        <f t="shared" ca="1" si="80"/>
        <v/>
      </c>
      <c r="BD846" s="27" t="str">
        <f>IF(C846="","",MAX($BD$3:BD845)+1)</f>
        <v/>
      </c>
      <c r="BE846" s="27" t="str">
        <f t="shared" ca="1" si="81"/>
        <v/>
      </c>
      <c r="BF846" s="27" t="str">
        <f t="shared" si="82"/>
        <v/>
      </c>
      <c r="BG846" s="27" t="str">
        <f t="shared" ca="1" si="83"/>
        <v/>
      </c>
      <c r="BH846" s="27" t="str">
        <f t="shared" ca="1" si="84"/>
        <v/>
      </c>
    </row>
    <row r="847" spans="1:60" x14ac:dyDescent="0.25">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c r="AE847" s="25"/>
      <c r="AF847" s="25"/>
      <c r="AG847" s="25"/>
      <c r="AH847" s="25"/>
      <c r="AI847" s="25"/>
      <c r="AJ847" s="25"/>
      <c r="AK847" s="25"/>
      <c r="AL847" s="25"/>
      <c r="AM847" s="25"/>
      <c r="AN847" s="25"/>
      <c r="AO847" s="25"/>
      <c r="AP847" s="25"/>
      <c r="AQ847" s="25"/>
      <c r="AR847" s="25"/>
      <c r="AS847" s="25"/>
      <c r="AT847" s="25"/>
      <c r="AU847" s="25"/>
      <c r="AV847" s="25"/>
      <c r="AW847" s="25"/>
      <c r="AX847" s="25"/>
      <c r="AY847" s="25"/>
      <c r="AZ847" s="25"/>
      <c r="BB847" s="27" t="str">
        <f t="shared" ca="1" si="79"/>
        <v/>
      </c>
      <c r="BC847" s="27" t="str">
        <f t="shared" ca="1" si="80"/>
        <v/>
      </c>
      <c r="BD847" s="27" t="str">
        <f>IF(C847="","",MAX($BD$3:BD846)+1)</f>
        <v/>
      </c>
      <c r="BE847" s="27" t="str">
        <f t="shared" ca="1" si="81"/>
        <v/>
      </c>
      <c r="BF847" s="27" t="str">
        <f t="shared" si="82"/>
        <v/>
      </c>
      <c r="BG847" s="27" t="str">
        <f t="shared" ca="1" si="83"/>
        <v/>
      </c>
      <c r="BH847" s="27" t="str">
        <f t="shared" ca="1" si="84"/>
        <v/>
      </c>
    </row>
    <row r="848" spans="1:60" x14ac:dyDescent="0.25">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c r="AE848" s="25"/>
      <c r="AF848" s="25"/>
      <c r="AG848" s="25"/>
      <c r="AH848" s="25"/>
      <c r="AI848" s="25"/>
      <c r="AJ848" s="25"/>
      <c r="AK848" s="25"/>
      <c r="AL848" s="25"/>
      <c r="AM848" s="25"/>
      <c r="AN848" s="25"/>
      <c r="AO848" s="25"/>
      <c r="AP848" s="25"/>
      <c r="AQ848" s="25"/>
      <c r="AR848" s="25"/>
      <c r="AS848" s="25"/>
      <c r="AT848" s="25"/>
      <c r="AU848" s="25"/>
      <c r="AV848" s="25"/>
      <c r="AW848" s="25"/>
      <c r="AX848" s="25"/>
      <c r="AY848" s="25"/>
      <c r="AZ848" s="25"/>
      <c r="BB848" s="27" t="str">
        <f t="shared" ca="1" si="79"/>
        <v/>
      </c>
      <c r="BC848" s="27" t="str">
        <f t="shared" ca="1" si="80"/>
        <v/>
      </c>
      <c r="BD848" s="27" t="str">
        <f>IF(C848="","",MAX($BD$3:BD847)+1)</f>
        <v/>
      </c>
      <c r="BE848" s="27" t="str">
        <f t="shared" ca="1" si="81"/>
        <v/>
      </c>
      <c r="BF848" s="27" t="str">
        <f t="shared" si="82"/>
        <v/>
      </c>
      <c r="BG848" s="27" t="str">
        <f t="shared" ca="1" si="83"/>
        <v/>
      </c>
      <c r="BH848" s="27" t="str">
        <f t="shared" ca="1" si="84"/>
        <v/>
      </c>
    </row>
    <row r="849" spans="1:60" x14ac:dyDescent="0.25">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c r="AE849" s="25"/>
      <c r="AF849" s="25"/>
      <c r="AG849" s="25"/>
      <c r="AH849" s="25"/>
      <c r="AI849" s="25"/>
      <c r="AJ849" s="25"/>
      <c r="AK849" s="25"/>
      <c r="AL849" s="25"/>
      <c r="AM849" s="25"/>
      <c r="AN849" s="25"/>
      <c r="AO849" s="25"/>
      <c r="AP849" s="25"/>
      <c r="AQ849" s="25"/>
      <c r="AR849" s="25"/>
      <c r="AS849" s="25"/>
      <c r="AT849" s="25"/>
      <c r="AU849" s="25"/>
      <c r="AV849" s="25"/>
      <c r="AW849" s="25"/>
      <c r="AX849" s="25"/>
      <c r="AY849" s="25"/>
      <c r="AZ849" s="25"/>
      <c r="BB849" s="27" t="str">
        <f t="shared" ca="1" si="79"/>
        <v/>
      </c>
      <c r="BC849" s="27" t="str">
        <f t="shared" ca="1" si="80"/>
        <v/>
      </c>
      <c r="BD849" s="27" t="str">
        <f>IF(C849="","",MAX($BD$3:BD848)+1)</f>
        <v/>
      </c>
      <c r="BE849" s="27" t="str">
        <f t="shared" ca="1" si="81"/>
        <v/>
      </c>
      <c r="BF849" s="27" t="str">
        <f t="shared" si="82"/>
        <v/>
      </c>
      <c r="BG849" s="27" t="str">
        <f t="shared" ca="1" si="83"/>
        <v/>
      </c>
      <c r="BH849" s="27" t="str">
        <f t="shared" ca="1" si="84"/>
        <v/>
      </c>
    </row>
    <row r="850" spans="1:60" x14ac:dyDescent="0.25">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c r="AE850" s="25"/>
      <c r="AF850" s="25"/>
      <c r="AG850" s="25"/>
      <c r="AH850" s="25"/>
      <c r="AI850" s="25"/>
      <c r="AJ850" s="25"/>
      <c r="AK850" s="25"/>
      <c r="AL850" s="25"/>
      <c r="AM850" s="25"/>
      <c r="AN850" s="25"/>
      <c r="AO850" s="25"/>
      <c r="AP850" s="25"/>
      <c r="AQ850" s="25"/>
      <c r="AR850" s="25"/>
      <c r="AS850" s="25"/>
      <c r="AT850" s="25"/>
      <c r="AU850" s="25"/>
      <c r="AV850" s="25"/>
      <c r="AW850" s="25"/>
      <c r="AX850" s="25"/>
      <c r="AY850" s="25"/>
      <c r="AZ850" s="25"/>
      <c r="BB850" s="27" t="str">
        <f t="shared" ca="1" si="79"/>
        <v/>
      </c>
      <c r="BC850" s="27" t="str">
        <f t="shared" ca="1" si="80"/>
        <v/>
      </c>
      <c r="BD850" s="27" t="str">
        <f>IF(C850="","",MAX($BD$3:BD849)+1)</f>
        <v/>
      </c>
      <c r="BE850" s="27" t="str">
        <f t="shared" ca="1" si="81"/>
        <v/>
      </c>
      <c r="BF850" s="27" t="str">
        <f t="shared" si="82"/>
        <v/>
      </c>
      <c r="BG850" s="27" t="str">
        <f t="shared" ca="1" si="83"/>
        <v/>
      </c>
      <c r="BH850" s="27" t="str">
        <f t="shared" ca="1" si="84"/>
        <v/>
      </c>
    </row>
    <row r="851" spans="1:60" x14ac:dyDescent="0.25">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c r="AE851" s="25"/>
      <c r="AF851" s="25"/>
      <c r="AG851" s="25"/>
      <c r="AH851" s="25"/>
      <c r="AI851" s="25"/>
      <c r="AJ851" s="25"/>
      <c r="AK851" s="25"/>
      <c r="AL851" s="25"/>
      <c r="AM851" s="25"/>
      <c r="AN851" s="25"/>
      <c r="AO851" s="25"/>
      <c r="AP851" s="25"/>
      <c r="AQ851" s="25"/>
      <c r="AR851" s="25"/>
      <c r="AS851" s="25"/>
      <c r="AT851" s="25"/>
      <c r="AU851" s="25"/>
      <c r="AV851" s="25"/>
      <c r="AW851" s="25"/>
      <c r="AX851" s="25"/>
      <c r="AY851" s="25"/>
      <c r="AZ851" s="25"/>
      <c r="BB851" s="27" t="str">
        <f t="shared" ca="1" si="79"/>
        <v/>
      </c>
      <c r="BC851" s="27" t="str">
        <f t="shared" ca="1" si="80"/>
        <v/>
      </c>
      <c r="BD851" s="27" t="str">
        <f>IF(C851="","",MAX($BD$3:BD850)+1)</f>
        <v/>
      </c>
      <c r="BE851" s="27" t="str">
        <f t="shared" ca="1" si="81"/>
        <v/>
      </c>
      <c r="BF851" s="27" t="str">
        <f t="shared" si="82"/>
        <v/>
      </c>
      <c r="BG851" s="27" t="str">
        <f t="shared" ca="1" si="83"/>
        <v/>
      </c>
      <c r="BH851" s="27" t="str">
        <f t="shared" ca="1" si="84"/>
        <v/>
      </c>
    </row>
    <row r="852" spans="1:60" x14ac:dyDescent="0.25">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c r="AE852" s="25"/>
      <c r="AF852" s="25"/>
      <c r="AG852" s="25"/>
      <c r="AH852" s="25"/>
      <c r="AI852" s="25"/>
      <c r="AJ852" s="25"/>
      <c r="AK852" s="25"/>
      <c r="AL852" s="25"/>
      <c r="AM852" s="25"/>
      <c r="AN852" s="25"/>
      <c r="AO852" s="25"/>
      <c r="AP852" s="25"/>
      <c r="AQ852" s="25"/>
      <c r="AR852" s="25"/>
      <c r="AS852" s="25"/>
      <c r="AT852" s="25"/>
      <c r="AU852" s="25"/>
      <c r="AV852" s="25"/>
      <c r="AW852" s="25"/>
      <c r="AX852" s="25"/>
      <c r="AY852" s="25"/>
      <c r="AZ852" s="25"/>
      <c r="BB852" s="27" t="str">
        <f t="shared" ca="1" si="79"/>
        <v/>
      </c>
      <c r="BC852" s="27" t="str">
        <f t="shared" ca="1" si="80"/>
        <v/>
      </c>
      <c r="BD852" s="27" t="str">
        <f>IF(C852="","",MAX($BD$3:BD851)+1)</f>
        <v/>
      </c>
      <c r="BE852" s="27" t="str">
        <f t="shared" ca="1" si="81"/>
        <v/>
      </c>
      <c r="BF852" s="27" t="str">
        <f t="shared" si="82"/>
        <v/>
      </c>
      <c r="BG852" s="27" t="str">
        <f t="shared" ca="1" si="83"/>
        <v/>
      </c>
      <c r="BH852" s="27" t="str">
        <f t="shared" ca="1" si="84"/>
        <v/>
      </c>
    </row>
    <row r="853" spans="1:60" x14ac:dyDescent="0.25">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c r="AE853" s="25"/>
      <c r="AF853" s="25"/>
      <c r="AG853" s="25"/>
      <c r="AH853" s="25"/>
      <c r="AI853" s="25"/>
      <c r="AJ853" s="25"/>
      <c r="AK853" s="25"/>
      <c r="AL853" s="25"/>
      <c r="AM853" s="25"/>
      <c r="AN853" s="25"/>
      <c r="AO853" s="25"/>
      <c r="AP853" s="25"/>
      <c r="AQ853" s="25"/>
      <c r="AR853" s="25"/>
      <c r="AS853" s="25"/>
      <c r="AT853" s="25"/>
      <c r="AU853" s="25"/>
      <c r="AV853" s="25"/>
      <c r="AW853" s="25"/>
      <c r="AX853" s="25"/>
      <c r="AY853" s="25"/>
      <c r="AZ853" s="25"/>
      <c r="BB853" s="27" t="str">
        <f t="shared" ca="1" si="79"/>
        <v/>
      </c>
      <c r="BC853" s="27" t="str">
        <f t="shared" ca="1" si="80"/>
        <v/>
      </c>
      <c r="BD853" s="27" t="str">
        <f>IF(C853="","",MAX($BD$3:BD852)+1)</f>
        <v/>
      </c>
      <c r="BE853" s="27" t="str">
        <f t="shared" ca="1" si="81"/>
        <v/>
      </c>
      <c r="BF853" s="27" t="str">
        <f t="shared" si="82"/>
        <v/>
      </c>
      <c r="BG853" s="27" t="str">
        <f t="shared" ca="1" si="83"/>
        <v/>
      </c>
      <c r="BH853" s="27" t="str">
        <f t="shared" ca="1" si="84"/>
        <v/>
      </c>
    </row>
    <row r="854" spans="1:60" x14ac:dyDescent="0.25">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c r="AE854" s="25"/>
      <c r="AF854" s="25"/>
      <c r="AG854" s="25"/>
      <c r="AH854" s="25"/>
      <c r="AI854" s="25"/>
      <c r="AJ854" s="25"/>
      <c r="AK854" s="25"/>
      <c r="AL854" s="25"/>
      <c r="AM854" s="25"/>
      <c r="AN854" s="25"/>
      <c r="AO854" s="25"/>
      <c r="AP854" s="25"/>
      <c r="AQ854" s="25"/>
      <c r="AR854" s="25"/>
      <c r="AS854" s="25"/>
      <c r="AT854" s="25"/>
      <c r="AU854" s="25"/>
      <c r="AV854" s="25"/>
      <c r="AW854" s="25"/>
      <c r="AX854" s="25"/>
      <c r="AY854" s="25"/>
      <c r="AZ854" s="25"/>
      <c r="BB854" s="27" t="str">
        <f t="shared" ca="1" si="79"/>
        <v/>
      </c>
      <c r="BC854" s="27" t="str">
        <f t="shared" ca="1" si="80"/>
        <v/>
      </c>
      <c r="BD854" s="27" t="str">
        <f>IF(C854="","",MAX($BD$3:BD853)+1)</f>
        <v/>
      </c>
      <c r="BE854" s="27" t="str">
        <f t="shared" ca="1" si="81"/>
        <v/>
      </c>
      <c r="BF854" s="27" t="str">
        <f t="shared" si="82"/>
        <v/>
      </c>
      <c r="BG854" s="27" t="str">
        <f t="shared" ca="1" si="83"/>
        <v/>
      </c>
      <c r="BH854" s="27" t="str">
        <f t="shared" ca="1" si="84"/>
        <v/>
      </c>
    </row>
    <row r="855" spans="1:60" x14ac:dyDescent="0.25">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c r="AE855" s="25"/>
      <c r="AF855" s="25"/>
      <c r="AG855" s="25"/>
      <c r="AH855" s="25"/>
      <c r="AI855" s="25"/>
      <c r="AJ855" s="25"/>
      <c r="AK855" s="25"/>
      <c r="AL855" s="25"/>
      <c r="AM855" s="25"/>
      <c r="AN855" s="25"/>
      <c r="AO855" s="25"/>
      <c r="AP855" s="25"/>
      <c r="AQ855" s="25"/>
      <c r="AR855" s="25"/>
      <c r="AS855" s="25"/>
      <c r="AT855" s="25"/>
      <c r="AU855" s="25"/>
      <c r="AV855" s="25"/>
      <c r="AW855" s="25"/>
      <c r="AX855" s="25"/>
      <c r="AY855" s="25"/>
      <c r="AZ855" s="25"/>
      <c r="BB855" s="27" t="str">
        <f t="shared" ca="1" si="79"/>
        <v/>
      </c>
      <c r="BC855" s="27" t="str">
        <f t="shared" ca="1" si="80"/>
        <v/>
      </c>
      <c r="BD855" s="27" t="str">
        <f>IF(C855="","",MAX($BD$3:BD854)+1)</f>
        <v/>
      </c>
      <c r="BE855" s="27" t="str">
        <f t="shared" ca="1" si="81"/>
        <v/>
      </c>
      <c r="BF855" s="27" t="str">
        <f t="shared" si="82"/>
        <v/>
      </c>
      <c r="BG855" s="27" t="str">
        <f t="shared" ca="1" si="83"/>
        <v/>
      </c>
      <c r="BH855" s="27" t="str">
        <f t="shared" ca="1" si="84"/>
        <v/>
      </c>
    </row>
    <row r="856" spans="1:60" x14ac:dyDescent="0.25">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c r="AE856" s="25"/>
      <c r="AF856" s="25"/>
      <c r="AG856" s="25"/>
      <c r="AH856" s="25"/>
      <c r="AI856" s="25"/>
      <c r="AJ856" s="25"/>
      <c r="AK856" s="25"/>
      <c r="AL856" s="25"/>
      <c r="AM856" s="25"/>
      <c r="AN856" s="25"/>
      <c r="AO856" s="25"/>
      <c r="AP856" s="25"/>
      <c r="AQ856" s="25"/>
      <c r="AR856" s="25"/>
      <c r="AS856" s="25"/>
      <c r="AT856" s="25"/>
      <c r="AU856" s="25"/>
      <c r="AV856" s="25"/>
      <c r="AW856" s="25"/>
      <c r="AX856" s="25"/>
      <c r="AY856" s="25"/>
      <c r="AZ856" s="25"/>
      <c r="BB856" s="27" t="str">
        <f t="shared" ca="1" si="79"/>
        <v/>
      </c>
      <c r="BC856" s="27" t="str">
        <f t="shared" ca="1" si="80"/>
        <v/>
      </c>
      <c r="BD856" s="27" t="str">
        <f>IF(C856="","",MAX($BD$3:BD855)+1)</f>
        <v/>
      </c>
      <c r="BE856" s="27" t="str">
        <f t="shared" ca="1" si="81"/>
        <v/>
      </c>
      <c r="BF856" s="27" t="str">
        <f t="shared" si="82"/>
        <v/>
      </c>
      <c r="BG856" s="27" t="str">
        <f t="shared" ca="1" si="83"/>
        <v/>
      </c>
      <c r="BH856" s="27" t="str">
        <f t="shared" ca="1" si="84"/>
        <v/>
      </c>
    </row>
    <row r="857" spans="1:60" x14ac:dyDescent="0.25">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c r="AE857" s="25"/>
      <c r="AF857" s="25"/>
      <c r="AG857" s="25"/>
      <c r="AH857" s="25"/>
      <c r="AI857" s="25"/>
      <c r="AJ857" s="25"/>
      <c r="AK857" s="25"/>
      <c r="AL857" s="25"/>
      <c r="AM857" s="25"/>
      <c r="AN857" s="25"/>
      <c r="AO857" s="25"/>
      <c r="AP857" s="25"/>
      <c r="AQ857" s="25"/>
      <c r="AR857" s="25"/>
      <c r="AS857" s="25"/>
      <c r="AT857" s="25"/>
      <c r="AU857" s="25"/>
      <c r="AV857" s="25"/>
      <c r="AW857" s="25"/>
      <c r="AX857" s="25"/>
      <c r="AY857" s="25"/>
      <c r="AZ857" s="25"/>
      <c r="BB857" s="27" t="str">
        <f t="shared" ca="1" si="79"/>
        <v/>
      </c>
      <c r="BC857" s="27" t="str">
        <f t="shared" ca="1" si="80"/>
        <v/>
      </c>
      <c r="BD857" s="27" t="str">
        <f>IF(C857="","",MAX($BD$3:BD856)+1)</f>
        <v/>
      </c>
      <c r="BE857" s="27" t="str">
        <f t="shared" ca="1" si="81"/>
        <v/>
      </c>
      <c r="BF857" s="27" t="str">
        <f t="shared" si="82"/>
        <v/>
      </c>
      <c r="BG857" s="27" t="str">
        <f t="shared" ca="1" si="83"/>
        <v/>
      </c>
      <c r="BH857" s="27" t="str">
        <f t="shared" ca="1" si="84"/>
        <v/>
      </c>
    </row>
    <row r="858" spans="1:60" x14ac:dyDescent="0.25">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c r="AE858" s="25"/>
      <c r="AF858" s="25"/>
      <c r="AG858" s="25"/>
      <c r="AH858" s="25"/>
      <c r="AI858" s="25"/>
      <c r="AJ858" s="25"/>
      <c r="AK858" s="25"/>
      <c r="AL858" s="25"/>
      <c r="AM858" s="25"/>
      <c r="AN858" s="25"/>
      <c r="AO858" s="25"/>
      <c r="AP858" s="25"/>
      <c r="AQ858" s="25"/>
      <c r="AR858" s="25"/>
      <c r="AS858" s="25"/>
      <c r="AT858" s="25"/>
      <c r="AU858" s="25"/>
      <c r="AV858" s="25"/>
      <c r="AW858" s="25"/>
      <c r="AX858" s="25"/>
      <c r="AY858" s="25"/>
      <c r="AZ858" s="25"/>
      <c r="BB858" s="27" t="str">
        <f t="shared" ca="1" si="79"/>
        <v/>
      </c>
      <c r="BC858" s="27" t="str">
        <f t="shared" ca="1" si="80"/>
        <v/>
      </c>
      <c r="BD858" s="27" t="str">
        <f>IF(C858="","",MAX($BD$3:BD857)+1)</f>
        <v/>
      </c>
      <c r="BE858" s="27" t="str">
        <f t="shared" ca="1" si="81"/>
        <v/>
      </c>
      <c r="BF858" s="27" t="str">
        <f t="shared" si="82"/>
        <v/>
      </c>
      <c r="BG858" s="27" t="str">
        <f t="shared" ca="1" si="83"/>
        <v/>
      </c>
      <c r="BH858" s="27" t="str">
        <f t="shared" ca="1" si="84"/>
        <v/>
      </c>
    </row>
    <row r="859" spans="1:60" x14ac:dyDescent="0.25">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c r="AE859" s="25"/>
      <c r="AF859" s="25"/>
      <c r="AG859" s="25"/>
      <c r="AH859" s="25"/>
      <c r="AI859" s="25"/>
      <c r="AJ859" s="25"/>
      <c r="AK859" s="25"/>
      <c r="AL859" s="25"/>
      <c r="AM859" s="25"/>
      <c r="AN859" s="25"/>
      <c r="AO859" s="25"/>
      <c r="AP859" s="25"/>
      <c r="AQ859" s="25"/>
      <c r="AR859" s="25"/>
      <c r="AS859" s="25"/>
      <c r="AT859" s="25"/>
      <c r="AU859" s="25"/>
      <c r="AV859" s="25"/>
      <c r="AW859" s="25"/>
      <c r="AX859" s="25"/>
      <c r="AY859" s="25"/>
      <c r="AZ859" s="25"/>
      <c r="BB859" s="27" t="str">
        <f t="shared" ca="1" si="79"/>
        <v/>
      </c>
      <c r="BC859" s="27" t="str">
        <f t="shared" ca="1" si="80"/>
        <v/>
      </c>
      <c r="BD859" s="27" t="str">
        <f>IF(C859="","",MAX($BD$3:BD858)+1)</f>
        <v/>
      </c>
      <c r="BE859" s="27" t="str">
        <f t="shared" ca="1" si="81"/>
        <v/>
      </c>
      <c r="BF859" s="27" t="str">
        <f t="shared" si="82"/>
        <v/>
      </c>
      <c r="BG859" s="27" t="str">
        <f t="shared" ca="1" si="83"/>
        <v/>
      </c>
      <c r="BH859" s="27" t="str">
        <f t="shared" ca="1" si="84"/>
        <v/>
      </c>
    </row>
    <row r="860" spans="1:60" x14ac:dyDescent="0.25">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c r="AE860" s="25"/>
      <c r="AF860" s="25"/>
      <c r="AG860" s="25"/>
      <c r="AH860" s="25"/>
      <c r="AI860" s="25"/>
      <c r="AJ860" s="25"/>
      <c r="AK860" s="25"/>
      <c r="AL860" s="25"/>
      <c r="AM860" s="25"/>
      <c r="AN860" s="25"/>
      <c r="AO860" s="25"/>
      <c r="AP860" s="25"/>
      <c r="AQ860" s="25"/>
      <c r="AR860" s="25"/>
      <c r="AS860" s="25"/>
      <c r="AT860" s="25"/>
      <c r="AU860" s="25"/>
      <c r="AV860" s="25"/>
      <c r="AW860" s="25"/>
      <c r="AX860" s="25"/>
      <c r="AY860" s="25"/>
      <c r="AZ860" s="25"/>
      <c r="BB860" s="27" t="str">
        <f t="shared" ca="1" si="79"/>
        <v/>
      </c>
      <c r="BC860" s="27" t="str">
        <f t="shared" ca="1" si="80"/>
        <v/>
      </c>
      <c r="BD860" s="27" t="str">
        <f>IF(C860="","",MAX($BD$3:BD859)+1)</f>
        <v/>
      </c>
      <c r="BE860" s="27" t="str">
        <f t="shared" ca="1" si="81"/>
        <v/>
      </c>
      <c r="BF860" s="27" t="str">
        <f t="shared" si="82"/>
        <v/>
      </c>
      <c r="BG860" s="27" t="str">
        <f t="shared" ca="1" si="83"/>
        <v/>
      </c>
      <c r="BH860" s="27" t="str">
        <f t="shared" ca="1" si="84"/>
        <v/>
      </c>
    </row>
    <row r="861" spans="1:60" x14ac:dyDescent="0.25">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c r="AE861" s="25"/>
      <c r="AF861" s="25"/>
      <c r="AG861" s="25"/>
      <c r="AH861" s="25"/>
      <c r="AI861" s="25"/>
      <c r="AJ861" s="25"/>
      <c r="AK861" s="25"/>
      <c r="AL861" s="25"/>
      <c r="AM861" s="25"/>
      <c r="AN861" s="25"/>
      <c r="AO861" s="25"/>
      <c r="AP861" s="25"/>
      <c r="AQ861" s="25"/>
      <c r="AR861" s="25"/>
      <c r="AS861" s="25"/>
      <c r="AT861" s="25"/>
      <c r="AU861" s="25"/>
      <c r="AV861" s="25"/>
      <c r="AW861" s="25"/>
      <c r="AX861" s="25"/>
      <c r="AY861" s="25"/>
      <c r="AZ861" s="25"/>
      <c r="BB861" s="27" t="str">
        <f t="shared" ca="1" si="79"/>
        <v/>
      </c>
      <c r="BC861" s="27" t="str">
        <f t="shared" ca="1" si="80"/>
        <v/>
      </c>
      <c r="BD861" s="27" t="str">
        <f>IF(C861="","",MAX($BD$3:BD860)+1)</f>
        <v/>
      </c>
      <c r="BE861" s="27" t="str">
        <f t="shared" ca="1" si="81"/>
        <v/>
      </c>
      <c r="BF861" s="27" t="str">
        <f t="shared" si="82"/>
        <v/>
      </c>
      <c r="BG861" s="27" t="str">
        <f t="shared" ca="1" si="83"/>
        <v/>
      </c>
      <c r="BH861" s="27" t="str">
        <f t="shared" ca="1" si="84"/>
        <v/>
      </c>
    </row>
    <row r="862" spans="1:60" x14ac:dyDescent="0.25">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c r="AE862" s="25"/>
      <c r="AF862" s="25"/>
      <c r="AG862" s="25"/>
      <c r="AH862" s="25"/>
      <c r="AI862" s="25"/>
      <c r="AJ862" s="25"/>
      <c r="AK862" s="25"/>
      <c r="AL862" s="25"/>
      <c r="AM862" s="25"/>
      <c r="AN862" s="25"/>
      <c r="AO862" s="25"/>
      <c r="AP862" s="25"/>
      <c r="AQ862" s="25"/>
      <c r="AR862" s="25"/>
      <c r="AS862" s="25"/>
      <c r="AT862" s="25"/>
      <c r="AU862" s="25"/>
      <c r="AV862" s="25"/>
      <c r="AW862" s="25"/>
      <c r="AX862" s="25"/>
      <c r="AY862" s="25"/>
      <c r="AZ862" s="25"/>
      <c r="BB862" s="27" t="str">
        <f t="shared" ca="1" si="79"/>
        <v/>
      </c>
      <c r="BC862" s="27" t="str">
        <f t="shared" ca="1" si="80"/>
        <v/>
      </c>
      <c r="BD862" s="27" t="str">
        <f>IF(C862="","",MAX($BD$3:BD861)+1)</f>
        <v/>
      </c>
      <c r="BE862" s="27" t="str">
        <f t="shared" ca="1" si="81"/>
        <v/>
      </c>
      <c r="BF862" s="27" t="str">
        <f t="shared" si="82"/>
        <v/>
      </c>
      <c r="BG862" s="27" t="str">
        <f t="shared" ca="1" si="83"/>
        <v/>
      </c>
      <c r="BH862" s="27" t="str">
        <f t="shared" ca="1" si="84"/>
        <v/>
      </c>
    </row>
    <row r="863" spans="1:60" x14ac:dyDescent="0.25">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c r="AE863" s="25"/>
      <c r="AF863" s="25"/>
      <c r="AG863" s="25"/>
      <c r="AH863" s="25"/>
      <c r="AI863" s="25"/>
      <c r="AJ863" s="25"/>
      <c r="AK863" s="25"/>
      <c r="AL863" s="25"/>
      <c r="AM863" s="25"/>
      <c r="AN863" s="25"/>
      <c r="AO863" s="25"/>
      <c r="AP863" s="25"/>
      <c r="AQ863" s="25"/>
      <c r="AR863" s="25"/>
      <c r="AS863" s="25"/>
      <c r="AT863" s="25"/>
      <c r="AU863" s="25"/>
      <c r="AV863" s="25"/>
      <c r="AW863" s="25"/>
      <c r="AX863" s="25"/>
      <c r="AY863" s="25"/>
      <c r="AZ863" s="25"/>
      <c r="BB863" s="27" t="str">
        <f t="shared" ca="1" si="79"/>
        <v/>
      </c>
      <c r="BC863" s="27" t="str">
        <f t="shared" ca="1" si="80"/>
        <v/>
      </c>
      <c r="BD863" s="27" t="str">
        <f>IF(C863="","",MAX($BD$3:BD862)+1)</f>
        <v/>
      </c>
      <c r="BE863" s="27" t="str">
        <f t="shared" ca="1" si="81"/>
        <v/>
      </c>
      <c r="BF863" s="27" t="str">
        <f t="shared" si="82"/>
        <v/>
      </c>
      <c r="BG863" s="27" t="str">
        <f t="shared" ca="1" si="83"/>
        <v/>
      </c>
      <c r="BH863" s="27" t="str">
        <f t="shared" ca="1" si="84"/>
        <v/>
      </c>
    </row>
    <row r="864" spans="1:60" x14ac:dyDescent="0.25">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c r="AA864" s="25"/>
      <c r="AB864" s="25"/>
      <c r="AC864" s="25"/>
      <c r="AD864" s="25"/>
      <c r="AE864" s="25"/>
      <c r="AF864" s="25"/>
      <c r="AG864" s="25"/>
      <c r="AH864" s="25"/>
      <c r="AI864" s="25"/>
      <c r="AJ864" s="25"/>
      <c r="AK864" s="25"/>
      <c r="AL864" s="25"/>
      <c r="AM864" s="25"/>
      <c r="AN864" s="25"/>
      <c r="AO864" s="25"/>
      <c r="AP864" s="25"/>
      <c r="AQ864" s="25"/>
      <c r="AR864" s="25"/>
      <c r="AS864" s="25"/>
      <c r="AT864" s="25"/>
      <c r="AU864" s="25"/>
      <c r="AV864" s="25"/>
      <c r="AW864" s="25"/>
      <c r="AX864" s="25"/>
      <c r="AY864" s="25"/>
      <c r="AZ864" s="25"/>
      <c r="BB864" s="27" t="str">
        <f t="shared" ca="1" si="79"/>
        <v/>
      </c>
      <c r="BC864" s="27" t="str">
        <f t="shared" ca="1" si="80"/>
        <v/>
      </c>
      <c r="BD864" s="27" t="str">
        <f>IF(C864="","",MAX($BD$3:BD863)+1)</f>
        <v/>
      </c>
      <c r="BE864" s="27" t="str">
        <f t="shared" ca="1" si="81"/>
        <v/>
      </c>
      <c r="BF864" s="27" t="str">
        <f t="shared" si="82"/>
        <v/>
      </c>
      <c r="BG864" s="27" t="str">
        <f t="shared" ca="1" si="83"/>
        <v/>
      </c>
      <c r="BH864" s="27" t="str">
        <f t="shared" ca="1" si="84"/>
        <v/>
      </c>
    </row>
    <row r="865" spans="1:60" x14ac:dyDescent="0.25">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c r="AE865" s="25"/>
      <c r="AF865" s="25"/>
      <c r="AG865" s="25"/>
      <c r="AH865" s="25"/>
      <c r="AI865" s="25"/>
      <c r="AJ865" s="25"/>
      <c r="AK865" s="25"/>
      <c r="AL865" s="25"/>
      <c r="AM865" s="25"/>
      <c r="AN865" s="25"/>
      <c r="AO865" s="25"/>
      <c r="AP865" s="25"/>
      <c r="AQ865" s="25"/>
      <c r="AR865" s="25"/>
      <c r="AS865" s="25"/>
      <c r="AT865" s="25"/>
      <c r="AU865" s="25"/>
      <c r="AV865" s="25"/>
      <c r="AW865" s="25"/>
      <c r="AX865" s="25"/>
      <c r="AY865" s="25"/>
      <c r="AZ865" s="25"/>
      <c r="BB865" s="27" t="str">
        <f t="shared" ca="1" si="79"/>
        <v/>
      </c>
      <c r="BC865" s="27" t="str">
        <f t="shared" ca="1" si="80"/>
        <v/>
      </c>
      <c r="BD865" s="27" t="str">
        <f>IF(C865="","",MAX($BD$3:BD864)+1)</f>
        <v/>
      </c>
      <c r="BE865" s="27" t="str">
        <f t="shared" ca="1" si="81"/>
        <v/>
      </c>
      <c r="BF865" s="27" t="str">
        <f t="shared" si="82"/>
        <v/>
      </c>
      <c r="BG865" s="27" t="str">
        <f t="shared" ca="1" si="83"/>
        <v/>
      </c>
      <c r="BH865" s="27" t="str">
        <f t="shared" ca="1" si="84"/>
        <v/>
      </c>
    </row>
    <row r="866" spans="1:60" x14ac:dyDescent="0.25">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c r="AE866" s="25"/>
      <c r="AF866" s="25"/>
      <c r="AG866" s="25"/>
      <c r="AH866" s="25"/>
      <c r="AI866" s="25"/>
      <c r="AJ866" s="25"/>
      <c r="AK866" s="25"/>
      <c r="AL866" s="25"/>
      <c r="AM866" s="25"/>
      <c r="AN866" s="25"/>
      <c r="AO866" s="25"/>
      <c r="AP866" s="25"/>
      <c r="AQ866" s="25"/>
      <c r="AR866" s="25"/>
      <c r="AS866" s="25"/>
      <c r="AT866" s="25"/>
      <c r="AU866" s="25"/>
      <c r="AV866" s="25"/>
      <c r="AW866" s="25"/>
      <c r="AX866" s="25"/>
      <c r="AY866" s="25"/>
      <c r="AZ866" s="25"/>
      <c r="BB866" s="27" t="str">
        <f t="shared" ca="1" si="79"/>
        <v/>
      </c>
      <c r="BC866" s="27" t="str">
        <f t="shared" ca="1" si="80"/>
        <v/>
      </c>
      <c r="BD866" s="27" t="str">
        <f>IF(C866="","",MAX($BD$3:BD865)+1)</f>
        <v/>
      </c>
      <c r="BE866" s="27" t="str">
        <f t="shared" ca="1" si="81"/>
        <v/>
      </c>
      <c r="BF866" s="27" t="str">
        <f t="shared" si="82"/>
        <v/>
      </c>
      <c r="BG866" s="27" t="str">
        <f t="shared" ca="1" si="83"/>
        <v/>
      </c>
      <c r="BH866" s="27" t="str">
        <f t="shared" ca="1" si="84"/>
        <v/>
      </c>
    </row>
    <row r="867" spans="1:60" x14ac:dyDescent="0.25">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c r="AE867" s="25"/>
      <c r="AF867" s="25"/>
      <c r="AG867" s="25"/>
      <c r="AH867" s="25"/>
      <c r="AI867" s="25"/>
      <c r="AJ867" s="25"/>
      <c r="AK867" s="25"/>
      <c r="AL867" s="25"/>
      <c r="AM867" s="25"/>
      <c r="AN867" s="25"/>
      <c r="AO867" s="25"/>
      <c r="AP867" s="25"/>
      <c r="AQ867" s="25"/>
      <c r="AR867" s="25"/>
      <c r="AS867" s="25"/>
      <c r="AT867" s="25"/>
      <c r="AU867" s="25"/>
      <c r="AV867" s="25"/>
      <c r="AW867" s="25"/>
      <c r="AX867" s="25"/>
      <c r="AY867" s="25"/>
      <c r="AZ867" s="25"/>
      <c r="BB867" s="27" t="str">
        <f t="shared" ca="1" si="79"/>
        <v/>
      </c>
      <c r="BC867" s="27" t="str">
        <f t="shared" ca="1" si="80"/>
        <v/>
      </c>
      <c r="BD867" s="27" t="str">
        <f>IF(C867="","",MAX($BD$3:BD866)+1)</f>
        <v/>
      </c>
      <c r="BE867" s="27" t="str">
        <f t="shared" ca="1" si="81"/>
        <v/>
      </c>
      <c r="BF867" s="27" t="str">
        <f t="shared" si="82"/>
        <v/>
      </c>
      <c r="BG867" s="27" t="str">
        <f t="shared" ca="1" si="83"/>
        <v/>
      </c>
      <c r="BH867" s="27" t="str">
        <f t="shared" ca="1" si="84"/>
        <v/>
      </c>
    </row>
    <row r="868" spans="1:60" x14ac:dyDescent="0.25">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c r="AE868" s="25"/>
      <c r="AF868" s="25"/>
      <c r="AG868" s="25"/>
      <c r="AH868" s="25"/>
      <c r="AI868" s="25"/>
      <c r="AJ868" s="25"/>
      <c r="AK868" s="25"/>
      <c r="AL868" s="25"/>
      <c r="AM868" s="25"/>
      <c r="AN868" s="25"/>
      <c r="AO868" s="25"/>
      <c r="AP868" s="25"/>
      <c r="AQ868" s="25"/>
      <c r="AR868" s="25"/>
      <c r="AS868" s="25"/>
      <c r="AT868" s="25"/>
      <c r="AU868" s="25"/>
      <c r="AV868" s="25"/>
      <c r="AW868" s="25"/>
      <c r="AX868" s="25"/>
      <c r="AY868" s="25"/>
      <c r="AZ868" s="25"/>
      <c r="BB868" s="27" t="str">
        <f t="shared" ca="1" si="79"/>
        <v/>
      </c>
      <c r="BC868" s="27" t="str">
        <f t="shared" ca="1" si="80"/>
        <v/>
      </c>
      <c r="BD868" s="27" t="str">
        <f>IF(C868="","",MAX($BD$3:BD867)+1)</f>
        <v/>
      </c>
      <c r="BE868" s="27" t="str">
        <f t="shared" ca="1" si="81"/>
        <v/>
      </c>
      <c r="BF868" s="27" t="str">
        <f t="shared" si="82"/>
        <v/>
      </c>
      <c r="BG868" s="27" t="str">
        <f t="shared" ca="1" si="83"/>
        <v/>
      </c>
      <c r="BH868" s="27" t="str">
        <f t="shared" ca="1" si="84"/>
        <v/>
      </c>
    </row>
    <row r="869" spans="1:60" x14ac:dyDescent="0.25">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c r="AE869" s="25"/>
      <c r="AF869" s="25"/>
      <c r="AG869" s="25"/>
      <c r="AH869" s="25"/>
      <c r="AI869" s="25"/>
      <c r="AJ869" s="25"/>
      <c r="AK869" s="25"/>
      <c r="AL869" s="25"/>
      <c r="AM869" s="25"/>
      <c r="AN869" s="25"/>
      <c r="AO869" s="25"/>
      <c r="AP869" s="25"/>
      <c r="AQ869" s="25"/>
      <c r="AR869" s="25"/>
      <c r="AS869" s="25"/>
      <c r="AT869" s="25"/>
      <c r="AU869" s="25"/>
      <c r="AV869" s="25"/>
      <c r="AW869" s="25"/>
      <c r="AX869" s="25"/>
      <c r="AY869" s="25"/>
      <c r="AZ869" s="25"/>
      <c r="BB869" s="27" t="str">
        <f t="shared" ca="1" si="79"/>
        <v/>
      </c>
      <c r="BC869" s="27" t="str">
        <f t="shared" ca="1" si="80"/>
        <v/>
      </c>
      <c r="BD869" s="27" t="str">
        <f>IF(C869="","",MAX($BD$3:BD868)+1)</f>
        <v/>
      </c>
      <c r="BE869" s="27" t="str">
        <f t="shared" ca="1" si="81"/>
        <v/>
      </c>
      <c r="BF869" s="27" t="str">
        <f t="shared" si="82"/>
        <v/>
      </c>
      <c r="BG869" s="27" t="str">
        <f t="shared" ca="1" si="83"/>
        <v/>
      </c>
      <c r="BH869" s="27" t="str">
        <f t="shared" ca="1" si="84"/>
        <v/>
      </c>
    </row>
    <row r="870" spans="1:60" x14ac:dyDescent="0.25">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c r="AE870" s="25"/>
      <c r="AF870" s="25"/>
      <c r="AG870" s="25"/>
      <c r="AH870" s="25"/>
      <c r="AI870" s="25"/>
      <c r="AJ870" s="25"/>
      <c r="AK870" s="25"/>
      <c r="AL870" s="25"/>
      <c r="AM870" s="25"/>
      <c r="AN870" s="25"/>
      <c r="AO870" s="25"/>
      <c r="AP870" s="25"/>
      <c r="AQ870" s="25"/>
      <c r="AR870" s="25"/>
      <c r="AS870" s="25"/>
      <c r="AT870" s="25"/>
      <c r="AU870" s="25"/>
      <c r="AV870" s="25"/>
      <c r="AW870" s="25"/>
      <c r="AX870" s="25"/>
      <c r="AY870" s="25"/>
      <c r="AZ870" s="25"/>
      <c r="BB870" s="27" t="str">
        <f t="shared" ca="1" si="79"/>
        <v/>
      </c>
      <c r="BC870" s="27" t="str">
        <f t="shared" ca="1" si="80"/>
        <v/>
      </c>
      <c r="BD870" s="27" t="str">
        <f>IF(C870="","",MAX($BD$3:BD869)+1)</f>
        <v/>
      </c>
      <c r="BE870" s="27" t="str">
        <f t="shared" ca="1" si="81"/>
        <v/>
      </c>
      <c r="BF870" s="27" t="str">
        <f t="shared" si="82"/>
        <v/>
      </c>
      <c r="BG870" s="27" t="str">
        <f t="shared" ca="1" si="83"/>
        <v/>
      </c>
      <c r="BH870" s="27" t="str">
        <f t="shared" ca="1" si="84"/>
        <v/>
      </c>
    </row>
    <row r="871" spans="1:60" x14ac:dyDescent="0.25">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c r="AE871" s="25"/>
      <c r="AF871" s="25"/>
      <c r="AG871" s="25"/>
      <c r="AH871" s="25"/>
      <c r="AI871" s="25"/>
      <c r="AJ871" s="25"/>
      <c r="AK871" s="25"/>
      <c r="AL871" s="25"/>
      <c r="AM871" s="25"/>
      <c r="AN871" s="25"/>
      <c r="AO871" s="25"/>
      <c r="AP871" s="25"/>
      <c r="AQ871" s="25"/>
      <c r="AR871" s="25"/>
      <c r="AS871" s="25"/>
      <c r="AT871" s="25"/>
      <c r="AU871" s="25"/>
      <c r="AV871" s="25"/>
      <c r="AW871" s="25"/>
      <c r="AX871" s="25"/>
      <c r="AY871" s="25"/>
      <c r="AZ871" s="25"/>
      <c r="BB871" s="27" t="str">
        <f t="shared" ca="1" si="79"/>
        <v/>
      </c>
      <c r="BC871" s="27" t="str">
        <f t="shared" ca="1" si="80"/>
        <v/>
      </c>
      <c r="BD871" s="27" t="str">
        <f>IF(C871="","",MAX($BD$3:BD870)+1)</f>
        <v/>
      </c>
      <c r="BE871" s="27" t="str">
        <f t="shared" ca="1" si="81"/>
        <v/>
      </c>
      <c r="BF871" s="27" t="str">
        <f t="shared" si="82"/>
        <v/>
      </c>
      <c r="BG871" s="27" t="str">
        <f t="shared" ca="1" si="83"/>
        <v/>
      </c>
      <c r="BH871" s="27" t="str">
        <f t="shared" ca="1" si="84"/>
        <v/>
      </c>
    </row>
    <row r="872" spans="1:60" x14ac:dyDescent="0.25">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c r="AE872" s="25"/>
      <c r="AF872" s="25"/>
      <c r="AG872" s="25"/>
      <c r="AH872" s="25"/>
      <c r="AI872" s="25"/>
      <c r="AJ872" s="25"/>
      <c r="AK872" s="25"/>
      <c r="AL872" s="25"/>
      <c r="AM872" s="25"/>
      <c r="AN872" s="25"/>
      <c r="AO872" s="25"/>
      <c r="AP872" s="25"/>
      <c r="AQ872" s="25"/>
      <c r="AR872" s="25"/>
      <c r="AS872" s="25"/>
      <c r="AT872" s="25"/>
      <c r="AU872" s="25"/>
      <c r="AV872" s="25"/>
      <c r="AW872" s="25"/>
      <c r="AX872" s="25"/>
      <c r="AY872" s="25"/>
      <c r="AZ872" s="25"/>
      <c r="BB872" s="27" t="str">
        <f t="shared" ca="1" si="79"/>
        <v/>
      </c>
      <c r="BC872" s="27" t="str">
        <f t="shared" ca="1" si="80"/>
        <v/>
      </c>
      <c r="BD872" s="27" t="str">
        <f>IF(C872="","",MAX($BD$3:BD871)+1)</f>
        <v/>
      </c>
      <c r="BE872" s="27" t="str">
        <f t="shared" ca="1" si="81"/>
        <v/>
      </c>
      <c r="BF872" s="27" t="str">
        <f t="shared" si="82"/>
        <v/>
      </c>
      <c r="BG872" s="27" t="str">
        <f t="shared" ca="1" si="83"/>
        <v/>
      </c>
      <c r="BH872" s="27" t="str">
        <f t="shared" ca="1" si="84"/>
        <v/>
      </c>
    </row>
    <row r="873" spans="1:60" x14ac:dyDescent="0.25">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c r="AE873" s="25"/>
      <c r="AF873" s="25"/>
      <c r="AG873" s="25"/>
      <c r="AH873" s="25"/>
      <c r="AI873" s="25"/>
      <c r="AJ873" s="25"/>
      <c r="AK873" s="25"/>
      <c r="AL873" s="25"/>
      <c r="AM873" s="25"/>
      <c r="AN873" s="25"/>
      <c r="AO873" s="25"/>
      <c r="AP873" s="25"/>
      <c r="AQ873" s="25"/>
      <c r="AR873" s="25"/>
      <c r="AS873" s="25"/>
      <c r="AT873" s="25"/>
      <c r="AU873" s="25"/>
      <c r="AV873" s="25"/>
      <c r="AW873" s="25"/>
      <c r="AX873" s="25"/>
      <c r="AY873" s="25"/>
      <c r="AZ873" s="25"/>
      <c r="BB873" s="27" t="str">
        <f t="shared" ca="1" si="79"/>
        <v/>
      </c>
      <c r="BC873" s="27" t="str">
        <f t="shared" ca="1" si="80"/>
        <v/>
      </c>
      <c r="BD873" s="27" t="str">
        <f>IF(C873="","",MAX($BD$3:BD872)+1)</f>
        <v/>
      </c>
      <c r="BE873" s="27" t="str">
        <f t="shared" ca="1" si="81"/>
        <v/>
      </c>
      <c r="BF873" s="27" t="str">
        <f t="shared" si="82"/>
        <v/>
      </c>
      <c r="BG873" s="27" t="str">
        <f t="shared" ca="1" si="83"/>
        <v/>
      </c>
      <c r="BH873" s="27" t="str">
        <f t="shared" ca="1" si="84"/>
        <v/>
      </c>
    </row>
    <row r="874" spans="1:60" x14ac:dyDescent="0.25">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c r="AE874" s="25"/>
      <c r="AF874" s="25"/>
      <c r="AG874" s="25"/>
      <c r="AH874" s="25"/>
      <c r="AI874" s="25"/>
      <c r="AJ874" s="25"/>
      <c r="AK874" s="25"/>
      <c r="AL874" s="25"/>
      <c r="AM874" s="25"/>
      <c r="AN874" s="25"/>
      <c r="AO874" s="25"/>
      <c r="AP874" s="25"/>
      <c r="AQ874" s="25"/>
      <c r="AR874" s="25"/>
      <c r="AS874" s="25"/>
      <c r="AT874" s="25"/>
      <c r="AU874" s="25"/>
      <c r="AV874" s="25"/>
      <c r="AW874" s="25"/>
      <c r="AX874" s="25"/>
      <c r="AY874" s="25"/>
      <c r="AZ874" s="25"/>
      <c r="BB874" s="27" t="str">
        <f t="shared" ca="1" si="79"/>
        <v/>
      </c>
      <c r="BC874" s="27" t="str">
        <f t="shared" ca="1" si="80"/>
        <v/>
      </c>
      <c r="BD874" s="27" t="str">
        <f>IF(C874="","",MAX($BD$3:BD873)+1)</f>
        <v/>
      </c>
      <c r="BE874" s="27" t="str">
        <f t="shared" ca="1" si="81"/>
        <v/>
      </c>
      <c r="BF874" s="27" t="str">
        <f t="shared" si="82"/>
        <v/>
      </c>
      <c r="BG874" s="27" t="str">
        <f t="shared" ca="1" si="83"/>
        <v/>
      </c>
      <c r="BH874" s="27" t="str">
        <f t="shared" ca="1" si="84"/>
        <v/>
      </c>
    </row>
    <row r="875" spans="1:60" x14ac:dyDescent="0.25">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c r="AE875" s="25"/>
      <c r="AF875" s="25"/>
      <c r="AG875" s="25"/>
      <c r="AH875" s="25"/>
      <c r="AI875" s="25"/>
      <c r="AJ875" s="25"/>
      <c r="AK875" s="25"/>
      <c r="AL875" s="25"/>
      <c r="AM875" s="25"/>
      <c r="AN875" s="25"/>
      <c r="AO875" s="25"/>
      <c r="AP875" s="25"/>
      <c r="AQ875" s="25"/>
      <c r="AR875" s="25"/>
      <c r="AS875" s="25"/>
      <c r="AT875" s="25"/>
      <c r="AU875" s="25"/>
      <c r="AV875" s="25"/>
      <c r="AW875" s="25"/>
      <c r="AX875" s="25"/>
      <c r="AY875" s="25"/>
      <c r="AZ875" s="25"/>
      <c r="BB875" s="27" t="str">
        <f t="shared" ca="1" si="79"/>
        <v/>
      </c>
      <c r="BC875" s="27" t="str">
        <f t="shared" ca="1" si="80"/>
        <v/>
      </c>
      <c r="BD875" s="27" t="str">
        <f>IF(C875="","",MAX($BD$3:BD874)+1)</f>
        <v/>
      </c>
      <c r="BE875" s="27" t="str">
        <f t="shared" ca="1" si="81"/>
        <v/>
      </c>
      <c r="BF875" s="27" t="str">
        <f t="shared" si="82"/>
        <v/>
      </c>
      <c r="BG875" s="27" t="str">
        <f t="shared" ca="1" si="83"/>
        <v/>
      </c>
      <c r="BH875" s="27" t="str">
        <f t="shared" ca="1" si="84"/>
        <v/>
      </c>
    </row>
    <row r="876" spans="1:60" x14ac:dyDescent="0.25">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c r="AE876" s="25"/>
      <c r="AF876" s="25"/>
      <c r="AG876" s="25"/>
      <c r="AH876" s="25"/>
      <c r="AI876" s="25"/>
      <c r="AJ876" s="25"/>
      <c r="AK876" s="25"/>
      <c r="AL876" s="25"/>
      <c r="AM876" s="25"/>
      <c r="AN876" s="25"/>
      <c r="AO876" s="25"/>
      <c r="AP876" s="25"/>
      <c r="AQ876" s="25"/>
      <c r="AR876" s="25"/>
      <c r="AS876" s="25"/>
      <c r="AT876" s="25"/>
      <c r="AU876" s="25"/>
      <c r="AV876" s="25"/>
      <c r="AW876" s="25"/>
      <c r="AX876" s="25"/>
      <c r="AY876" s="25"/>
      <c r="AZ876" s="25"/>
      <c r="BB876" s="27" t="str">
        <f t="shared" ca="1" si="79"/>
        <v/>
      </c>
      <c r="BC876" s="27" t="str">
        <f t="shared" ca="1" si="80"/>
        <v/>
      </c>
      <c r="BD876" s="27" t="str">
        <f>IF(C876="","",MAX($BD$3:BD875)+1)</f>
        <v/>
      </c>
      <c r="BE876" s="27" t="str">
        <f t="shared" ca="1" si="81"/>
        <v/>
      </c>
      <c r="BF876" s="27" t="str">
        <f t="shared" si="82"/>
        <v/>
      </c>
      <c r="BG876" s="27" t="str">
        <f t="shared" ca="1" si="83"/>
        <v/>
      </c>
      <c r="BH876" s="27" t="str">
        <f t="shared" ca="1" si="84"/>
        <v/>
      </c>
    </row>
    <row r="877" spans="1:60" x14ac:dyDescent="0.25">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c r="AE877" s="25"/>
      <c r="AF877" s="25"/>
      <c r="AG877" s="25"/>
      <c r="AH877" s="25"/>
      <c r="AI877" s="25"/>
      <c r="AJ877" s="25"/>
      <c r="AK877" s="25"/>
      <c r="AL877" s="25"/>
      <c r="AM877" s="25"/>
      <c r="AN877" s="25"/>
      <c r="AO877" s="25"/>
      <c r="AP877" s="25"/>
      <c r="AQ877" s="25"/>
      <c r="AR877" s="25"/>
      <c r="AS877" s="25"/>
      <c r="AT877" s="25"/>
      <c r="AU877" s="25"/>
      <c r="AV877" s="25"/>
      <c r="AW877" s="25"/>
      <c r="AX877" s="25"/>
      <c r="AY877" s="25"/>
      <c r="AZ877" s="25"/>
      <c r="BB877" s="27" t="str">
        <f t="shared" ca="1" si="79"/>
        <v/>
      </c>
      <c r="BC877" s="27" t="str">
        <f t="shared" ca="1" si="80"/>
        <v/>
      </c>
      <c r="BD877" s="27" t="str">
        <f>IF(C877="","",MAX($BD$3:BD876)+1)</f>
        <v/>
      </c>
      <c r="BE877" s="27" t="str">
        <f t="shared" ca="1" si="81"/>
        <v/>
      </c>
      <c r="BF877" s="27" t="str">
        <f t="shared" si="82"/>
        <v/>
      </c>
      <c r="BG877" s="27" t="str">
        <f t="shared" ca="1" si="83"/>
        <v/>
      </c>
      <c r="BH877" s="27" t="str">
        <f t="shared" ca="1" si="84"/>
        <v/>
      </c>
    </row>
    <row r="878" spans="1:60" x14ac:dyDescent="0.25">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c r="AE878" s="25"/>
      <c r="AF878" s="25"/>
      <c r="AG878" s="25"/>
      <c r="AH878" s="25"/>
      <c r="AI878" s="25"/>
      <c r="AJ878" s="25"/>
      <c r="AK878" s="25"/>
      <c r="AL878" s="25"/>
      <c r="AM878" s="25"/>
      <c r="AN878" s="25"/>
      <c r="AO878" s="25"/>
      <c r="AP878" s="25"/>
      <c r="AQ878" s="25"/>
      <c r="AR878" s="25"/>
      <c r="AS878" s="25"/>
      <c r="AT878" s="25"/>
      <c r="AU878" s="25"/>
      <c r="AV878" s="25"/>
      <c r="AW878" s="25"/>
      <c r="AX878" s="25"/>
      <c r="AY878" s="25"/>
      <c r="AZ878" s="25"/>
      <c r="BB878" s="27" t="str">
        <f t="shared" ca="1" si="79"/>
        <v/>
      </c>
      <c r="BC878" s="27" t="str">
        <f t="shared" ca="1" si="80"/>
        <v/>
      </c>
      <c r="BD878" s="27" t="str">
        <f>IF(C878="","",MAX($BD$3:BD877)+1)</f>
        <v/>
      </c>
      <c r="BE878" s="27" t="str">
        <f t="shared" ca="1" si="81"/>
        <v/>
      </c>
      <c r="BF878" s="27" t="str">
        <f t="shared" si="82"/>
        <v/>
      </c>
      <c r="BG878" s="27" t="str">
        <f t="shared" ca="1" si="83"/>
        <v/>
      </c>
      <c r="BH878" s="27" t="str">
        <f t="shared" ca="1" si="84"/>
        <v/>
      </c>
    </row>
    <row r="879" spans="1:60" x14ac:dyDescent="0.25">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c r="AE879" s="25"/>
      <c r="AF879" s="25"/>
      <c r="AG879" s="25"/>
      <c r="AH879" s="25"/>
      <c r="AI879" s="25"/>
      <c r="AJ879" s="25"/>
      <c r="AK879" s="25"/>
      <c r="AL879" s="25"/>
      <c r="AM879" s="25"/>
      <c r="AN879" s="25"/>
      <c r="AO879" s="25"/>
      <c r="AP879" s="25"/>
      <c r="AQ879" s="25"/>
      <c r="AR879" s="25"/>
      <c r="AS879" s="25"/>
      <c r="AT879" s="25"/>
      <c r="AU879" s="25"/>
      <c r="AV879" s="25"/>
      <c r="AW879" s="25"/>
      <c r="AX879" s="25"/>
      <c r="AY879" s="25"/>
      <c r="AZ879" s="25"/>
      <c r="BB879" s="27" t="str">
        <f t="shared" ca="1" si="79"/>
        <v/>
      </c>
      <c r="BC879" s="27" t="str">
        <f t="shared" ca="1" si="80"/>
        <v/>
      </c>
      <c r="BD879" s="27" t="str">
        <f>IF(C879="","",MAX($BD$3:BD878)+1)</f>
        <v/>
      </c>
      <c r="BE879" s="27" t="str">
        <f t="shared" ca="1" si="81"/>
        <v/>
      </c>
      <c r="BF879" s="27" t="str">
        <f t="shared" si="82"/>
        <v/>
      </c>
      <c r="BG879" s="27" t="str">
        <f t="shared" ca="1" si="83"/>
        <v/>
      </c>
      <c r="BH879" s="27" t="str">
        <f t="shared" ca="1" si="84"/>
        <v/>
      </c>
    </row>
    <row r="880" spans="1:60" x14ac:dyDescent="0.25">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c r="AE880" s="25"/>
      <c r="AF880" s="25"/>
      <c r="AG880" s="25"/>
      <c r="AH880" s="25"/>
      <c r="AI880" s="25"/>
      <c r="AJ880" s="25"/>
      <c r="AK880" s="25"/>
      <c r="AL880" s="25"/>
      <c r="AM880" s="25"/>
      <c r="AN880" s="25"/>
      <c r="AO880" s="25"/>
      <c r="AP880" s="25"/>
      <c r="AQ880" s="25"/>
      <c r="AR880" s="25"/>
      <c r="AS880" s="25"/>
      <c r="AT880" s="25"/>
      <c r="AU880" s="25"/>
      <c r="AV880" s="25"/>
      <c r="AW880" s="25"/>
      <c r="AX880" s="25"/>
      <c r="AY880" s="25"/>
      <c r="AZ880" s="25"/>
      <c r="BB880" s="27" t="str">
        <f t="shared" ca="1" si="79"/>
        <v/>
      </c>
      <c r="BC880" s="27" t="str">
        <f t="shared" ca="1" si="80"/>
        <v/>
      </c>
      <c r="BD880" s="27" t="str">
        <f>IF(C880="","",MAX($BD$3:BD879)+1)</f>
        <v/>
      </c>
      <c r="BE880" s="27" t="str">
        <f t="shared" ca="1" si="81"/>
        <v/>
      </c>
      <c r="BF880" s="27" t="str">
        <f t="shared" si="82"/>
        <v/>
      </c>
      <c r="BG880" s="27" t="str">
        <f t="shared" ca="1" si="83"/>
        <v/>
      </c>
      <c r="BH880" s="27" t="str">
        <f t="shared" ca="1" si="84"/>
        <v/>
      </c>
    </row>
    <row r="881" spans="1:60" x14ac:dyDescent="0.25">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c r="AE881" s="25"/>
      <c r="AF881" s="25"/>
      <c r="AG881" s="25"/>
      <c r="AH881" s="25"/>
      <c r="AI881" s="25"/>
      <c r="AJ881" s="25"/>
      <c r="AK881" s="25"/>
      <c r="AL881" s="25"/>
      <c r="AM881" s="25"/>
      <c r="AN881" s="25"/>
      <c r="AO881" s="25"/>
      <c r="AP881" s="25"/>
      <c r="AQ881" s="25"/>
      <c r="AR881" s="25"/>
      <c r="AS881" s="25"/>
      <c r="AT881" s="25"/>
      <c r="AU881" s="25"/>
      <c r="AV881" s="25"/>
      <c r="AW881" s="25"/>
      <c r="AX881" s="25"/>
      <c r="AY881" s="25"/>
      <c r="AZ881" s="25"/>
      <c r="BB881" s="27" t="str">
        <f t="shared" ca="1" si="79"/>
        <v/>
      </c>
      <c r="BC881" s="27" t="str">
        <f t="shared" ca="1" si="80"/>
        <v/>
      </c>
      <c r="BD881" s="27" t="str">
        <f>IF(C881="","",MAX($BD$3:BD880)+1)</f>
        <v/>
      </c>
      <c r="BE881" s="27" t="str">
        <f t="shared" ca="1" si="81"/>
        <v/>
      </c>
      <c r="BF881" s="27" t="str">
        <f t="shared" si="82"/>
        <v/>
      </c>
      <c r="BG881" s="27" t="str">
        <f t="shared" ca="1" si="83"/>
        <v/>
      </c>
      <c r="BH881" s="27" t="str">
        <f t="shared" ca="1" si="84"/>
        <v/>
      </c>
    </row>
    <row r="882" spans="1:60" x14ac:dyDescent="0.25">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c r="AE882" s="25"/>
      <c r="AF882" s="25"/>
      <c r="AG882" s="25"/>
      <c r="AH882" s="25"/>
      <c r="AI882" s="25"/>
      <c r="AJ882" s="25"/>
      <c r="AK882" s="25"/>
      <c r="AL882" s="25"/>
      <c r="AM882" s="25"/>
      <c r="AN882" s="25"/>
      <c r="AO882" s="25"/>
      <c r="AP882" s="25"/>
      <c r="AQ882" s="25"/>
      <c r="AR882" s="25"/>
      <c r="AS882" s="25"/>
      <c r="AT882" s="25"/>
      <c r="AU882" s="25"/>
      <c r="AV882" s="25"/>
      <c r="AW882" s="25"/>
      <c r="AX882" s="25"/>
      <c r="AY882" s="25"/>
      <c r="AZ882" s="25"/>
      <c r="BB882" s="27" t="str">
        <f t="shared" ca="1" si="79"/>
        <v/>
      </c>
      <c r="BC882" s="27" t="str">
        <f t="shared" ca="1" si="80"/>
        <v/>
      </c>
      <c r="BD882" s="27" t="str">
        <f>IF(C882="","",MAX($BD$3:BD881)+1)</f>
        <v/>
      </c>
      <c r="BE882" s="27" t="str">
        <f t="shared" ca="1" si="81"/>
        <v/>
      </c>
      <c r="BF882" s="27" t="str">
        <f t="shared" si="82"/>
        <v/>
      </c>
      <c r="BG882" s="27" t="str">
        <f t="shared" ca="1" si="83"/>
        <v/>
      </c>
      <c r="BH882" s="27" t="str">
        <f t="shared" ca="1" si="84"/>
        <v/>
      </c>
    </row>
    <row r="883" spans="1:60" x14ac:dyDescent="0.25">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c r="AE883" s="25"/>
      <c r="AF883" s="25"/>
      <c r="AG883" s="25"/>
      <c r="AH883" s="25"/>
      <c r="AI883" s="25"/>
      <c r="AJ883" s="25"/>
      <c r="AK883" s="25"/>
      <c r="AL883" s="25"/>
      <c r="AM883" s="25"/>
      <c r="AN883" s="25"/>
      <c r="AO883" s="25"/>
      <c r="AP883" s="25"/>
      <c r="AQ883" s="25"/>
      <c r="AR883" s="25"/>
      <c r="AS883" s="25"/>
      <c r="AT883" s="25"/>
      <c r="AU883" s="25"/>
      <c r="AV883" s="25"/>
      <c r="AW883" s="25"/>
      <c r="AX883" s="25"/>
      <c r="AY883" s="25"/>
      <c r="AZ883" s="25"/>
      <c r="BB883" s="27" t="str">
        <f t="shared" ca="1" si="79"/>
        <v/>
      </c>
      <c r="BC883" s="27" t="str">
        <f t="shared" ca="1" si="80"/>
        <v/>
      </c>
      <c r="BD883" s="27" t="str">
        <f>IF(C883="","",MAX($BD$3:BD882)+1)</f>
        <v/>
      </c>
      <c r="BE883" s="27" t="str">
        <f t="shared" ca="1" si="81"/>
        <v/>
      </c>
      <c r="BF883" s="27" t="str">
        <f t="shared" si="82"/>
        <v/>
      </c>
      <c r="BG883" s="27" t="str">
        <f t="shared" ca="1" si="83"/>
        <v/>
      </c>
      <c r="BH883" s="27" t="str">
        <f t="shared" ca="1" si="84"/>
        <v/>
      </c>
    </row>
    <row r="884" spans="1:60" x14ac:dyDescent="0.25">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c r="AE884" s="25"/>
      <c r="AF884" s="25"/>
      <c r="AG884" s="25"/>
      <c r="AH884" s="25"/>
      <c r="AI884" s="25"/>
      <c r="AJ884" s="25"/>
      <c r="AK884" s="25"/>
      <c r="AL884" s="25"/>
      <c r="AM884" s="25"/>
      <c r="AN884" s="25"/>
      <c r="AO884" s="25"/>
      <c r="AP884" s="25"/>
      <c r="AQ884" s="25"/>
      <c r="AR884" s="25"/>
      <c r="AS884" s="25"/>
      <c r="AT884" s="25"/>
      <c r="AU884" s="25"/>
      <c r="AV884" s="25"/>
      <c r="AW884" s="25"/>
      <c r="AX884" s="25"/>
      <c r="AY884" s="25"/>
      <c r="AZ884" s="25"/>
      <c r="BB884" s="27" t="str">
        <f t="shared" ca="1" si="79"/>
        <v/>
      </c>
      <c r="BC884" s="27" t="str">
        <f t="shared" ca="1" si="80"/>
        <v/>
      </c>
      <c r="BD884" s="27" t="str">
        <f>IF(C884="","",MAX($BD$3:BD883)+1)</f>
        <v/>
      </c>
      <c r="BE884" s="27" t="str">
        <f t="shared" ca="1" si="81"/>
        <v/>
      </c>
      <c r="BF884" s="27" t="str">
        <f t="shared" si="82"/>
        <v/>
      </c>
      <c r="BG884" s="27" t="str">
        <f t="shared" ca="1" si="83"/>
        <v/>
      </c>
      <c r="BH884" s="27" t="str">
        <f t="shared" ca="1" si="84"/>
        <v/>
      </c>
    </row>
    <row r="885" spans="1:60" x14ac:dyDescent="0.25">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c r="AE885" s="25"/>
      <c r="AF885" s="25"/>
      <c r="AG885" s="25"/>
      <c r="AH885" s="25"/>
      <c r="AI885" s="25"/>
      <c r="AJ885" s="25"/>
      <c r="AK885" s="25"/>
      <c r="AL885" s="25"/>
      <c r="AM885" s="25"/>
      <c r="AN885" s="25"/>
      <c r="AO885" s="25"/>
      <c r="AP885" s="25"/>
      <c r="AQ885" s="25"/>
      <c r="AR885" s="25"/>
      <c r="AS885" s="25"/>
      <c r="AT885" s="25"/>
      <c r="AU885" s="25"/>
      <c r="AV885" s="25"/>
      <c r="AW885" s="25"/>
      <c r="AX885" s="25"/>
      <c r="AY885" s="25"/>
      <c r="AZ885" s="25"/>
      <c r="BB885" s="27" t="str">
        <f t="shared" ca="1" si="79"/>
        <v/>
      </c>
      <c r="BC885" s="27" t="str">
        <f t="shared" ca="1" si="80"/>
        <v/>
      </c>
      <c r="BD885" s="27" t="str">
        <f>IF(C885="","",MAX($BD$3:BD884)+1)</f>
        <v/>
      </c>
      <c r="BE885" s="27" t="str">
        <f t="shared" ca="1" si="81"/>
        <v/>
      </c>
      <c r="BF885" s="27" t="str">
        <f t="shared" si="82"/>
        <v/>
      </c>
      <c r="BG885" s="27" t="str">
        <f t="shared" ca="1" si="83"/>
        <v/>
      </c>
      <c r="BH885" s="27" t="str">
        <f t="shared" ca="1" si="84"/>
        <v/>
      </c>
    </row>
    <row r="886" spans="1:60" x14ac:dyDescent="0.25">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c r="AE886" s="25"/>
      <c r="AF886" s="25"/>
      <c r="AG886" s="25"/>
      <c r="AH886" s="25"/>
      <c r="AI886" s="25"/>
      <c r="AJ886" s="25"/>
      <c r="AK886" s="25"/>
      <c r="AL886" s="25"/>
      <c r="AM886" s="25"/>
      <c r="AN886" s="25"/>
      <c r="AO886" s="25"/>
      <c r="AP886" s="25"/>
      <c r="AQ886" s="25"/>
      <c r="AR886" s="25"/>
      <c r="AS886" s="25"/>
      <c r="AT886" s="25"/>
      <c r="AU886" s="25"/>
      <c r="AV886" s="25"/>
      <c r="AW886" s="25"/>
      <c r="AX886" s="25"/>
      <c r="AY886" s="25"/>
      <c r="AZ886" s="25"/>
      <c r="BB886" s="27" t="str">
        <f t="shared" ca="1" si="79"/>
        <v/>
      </c>
      <c r="BC886" s="27" t="str">
        <f t="shared" ca="1" si="80"/>
        <v/>
      </c>
      <c r="BD886" s="27" t="str">
        <f>IF(C886="","",MAX($BD$3:BD885)+1)</f>
        <v/>
      </c>
      <c r="BE886" s="27" t="str">
        <f t="shared" ca="1" si="81"/>
        <v/>
      </c>
      <c r="BF886" s="27" t="str">
        <f t="shared" si="82"/>
        <v/>
      </c>
      <c r="BG886" s="27" t="str">
        <f t="shared" ca="1" si="83"/>
        <v/>
      </c>
      <c r="BH886" s="27" t="str">
        <f t="shared" ca="1" si="84"/>
        <v/>
      </c>
    </row>
    <row r="887" spans="1:60" x14ac:dyDescent="0.25">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c r="AE887" s="25"/>
      <c r="AF887" s="25"/>
      <c r="AG887" s="25"/>
      <c r="AH887" s="25"/>
      <c r="AI887" s="25"/>
      <c r="AJ887" s="25"/>
      <c r="AK887" s="25"/>
      <c r="AL887" s="25"/>
      <c r="AM887" s="25"/>
      <c r="AN887" s="25"/>
      <c r="AO887" s="25"/>
      <c r="AP887" s="25"/>
      <c r="AQ887" s="25"/>
      <c r="AR887" s="25"/>
      <c r="AS887" s="25"/>
      <c r="AT887" s="25"/>
      <c r="AU887" s="25"/>
      <c r="AV887" s="25"/>
      <c r="AW887" s="25"/>
      <c r="AX887" s="25"/>
      <c r="AY887" s="25"/>
      <c r="AZ887" s="25"/>
      <c r="BB887" s="27" t="str">
        <f t="shared" ca="1" si="79"/>
        <v/>
      </c>
      <c r="BC887" s="27" t="str">
        <f t="shared" ca="1" si="80"/>
        <v/>
      </c>
      <c r="BD887" s="27" t="str">
        <f>IF(C887="","",MAX($BD$3:BD886)+1)</f>
        <v/>
      </c>
      <c r="BE887" s="27" t="str">
        <f t="shared" ca="1" si="81"/>
        <v/>
      </c>
      <c r="BF887" s="27" t="str">
        <f t="shared" si="82"/>
        <v/>
      </c>
      <c r="BG887" s="27" t="str">
        <f t="shared" ca="1" si="83"/>
        <v/>
      </c>
      <c r="BH887" s="27" t="str">
        <f t="shared" ca="1" si="84"/>
        <v/>
      </c>
    </row>
    <row r="888" spans="1:60" x14ac:dyDescent="0.25">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c r="AE888" s="25"/>
      <c r="AF888" s="25"/>
      <c r="AG888" s="25"/>
      <c r="AH888" s="25"/>
      <c r="AI888" s="25"/>
      <c r="AJ888" s="25"/>
      <c r="AK888" s="25"/>
      <c r="AL888" s="25"/>
      <c r="AM888" s="25"/>
      <c r="AN888" s="25"/>
      <c r="AO888" s="25"/>
      <c r="AP888" s="25"/>
      <c r="AQ888" s="25"/>
      <c r="AR888" s="25"/>
      <c r="AS888" s="25"/>
      <c r="AT888" s="25"/>
      <c r="AU888" s="25"/>
      <c r="AV888" s="25"/>
      <c r="AW888" s="25"/>
      <c r="AX888" s="25"/>
      <c r="AY888" s="25"/>
      <c r="AZ888" s="25"/>
      <c r="BB888" s="27" t="str">
        <f t="shared" ca="1" si="79"/>
        <v/>
      </c>
      <c r="BC888" s="27" t="str">
        <f t="shared" ca="1" si="80"/>
        <v/>
      </c>
      <c r="BD888" s="27" t="str">
        <f>IF(C888="","",MAX($BD$3:BD887)+1)</f>
        <v/>
      </c>
      <c r="BE888" s="27" t="str">
        <f t="shared" ca="1" si="81"/>
        <v/>
      </c>
      <c r="BF888" s="27" t="str">
        <f t="shared" si="82"/>
        <v/>
      </c>
      <c r="BG888" s="27" t="str">
        <f t="shared" ca="1" si="83"/>
        <v/>
      </c>
      <c r="BH888" s="27" t="str">
        <f t="shared" ca="1" si="84"/>
        <v/>
      </c>
    </row>
    <row r="889" spans="1:60" x14ac:dyDescent="0.25">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c r="AE889" s="25"/>
      <c r="AF889" s="25"/>
      <c r="AG889" s="25"/>
      <c r="AH889" s="25"/>
      <c r="AI889" s="25"/>
      <c r="AJ889" s="25"/>
      <c r="AK889" s="25"/>
      <c r="AL889" s="25"/>
      <c r="AM889" s="25"/>
      <c r="AN889" s="25"/>
      <c r="AO889" s="25"/>
      <c r="AP889" s="25"/>
      <c r="AQ889" s="25"/>
      <c r="AR889" s="25"/>
      <c r="AS889" s="25"/>
      <c r="AT889" s="25"/>
      <c r="AU889" s="25"/>
      <c r="AV889" s="25"/>
      <c r="AW889" s="25"/>
      <c r="AX889" s="25"/>
      <c r="AY889" s="25"/>
      <c r="AZ889" s="25"/>
      <c r="BB889" s="27" t="str">
        <f t="shared" ca="1" si="79"/>
        <v/>
      </c>
      <c r="BC889" s="27" t="str">
        <f t="shared" ca="1" si="80"/>
        <v/>
      </c>
      <c r="BD889" s="27" t="str">
        <f>IF(C889="","",MAX($BD$3:BD888)+1)</f>
        <v/>
      </c>
      <c r="BE889" s="27" t="str">
        <f t="shared" ca="1" si="81"/>
        <v/>
      </c>
      <c r="BF889" s="27" t="str">
        <f t="shared" si="82"/>
        <v/>
      </c>
      <c r="BG889" s="27" t="str">
        <f t="shared" ca="1" si="83"/>
        <v/>
      </c>
      <c r="BH889" s="27" t="str">
        <f t="shared" ca="1" si="84"/>
        <v/>
      </c>
    </row>
    <row r="890" spans="1:60" x14ac:dyDescent="0.25">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c r="AE890" s="25"/>
      <c r="AF890" s="25"/>
      <c r="AG890" s="25"/>
      <c r="AH890" s="25"/>
      <c r="AI890" s="25"/>
      <c r="AJ890" s="25"/>
      <c r="AK890" s="25"/>
      <c r="AL890" s="25"/>
      <c r="AM890" s="25"/>
      <c r="AN890" s="25"/>
      <c r="AO890" s="25"/>
      <c r="AP890" s="25"/>
      <c r="AQ890" s="25"/>
      <c r="AR890" s="25"/>
      <c r="AS890" s="25"/>
      <c r="AT890" s="25"/>
      <c r="AU890" s="25"/>
      <c r="AV890" s="25"/>
      <c r="AW890" s="25"/>
      <c r="AX890" s="25"/>
      <c r="AY890" s="25"/>
      <c r="AZ890" s="25"/>
      <c r="BB890" s="27" t="str">
        <f t="shared" ca="1" si="79"/>
        <v/>
      </c>
      <c r="BC890" s="27" t="str">
        <f t="shared" ca="1" si="80"/>
        <v/>
      </c>
      <c r="BD890" s="27" t="str">
        <f>IF(C890="","",MAX($BD$3:BD889)+1)</f>
        <v/>
      </c>
      <c r="BE890" s="27" t="str">
        <f t="shared" ca="1" si="81"/>
        <v/>
      </c>
      <c r="BF890" s="27" t="str">
        <f t="shared" si="82"/>
        <v/>
      </c>
      <c r="BG890" s="27" t="str">
        <f t="shared" ca="1" si="83"/>
        <v/>
      </c>
      <c r="BH890" s="27" t="str">
        <f t="shared" ca="1" si="84"/>
        <v/>
      </c>
    </row>
    <row r="891" spans="1:60" x14ac:dyDescent="0.25">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c r="AE891" s="25"/>
      <c r="AF891" s="25"/>
      <c r="AG891" s="25"/>
      <c r="AH891" s="25"/>
      <c r="AI891" s="25"/>
      <c r="AJ891" s="25"/>
      <c r="AK891" s="25"/>
      <c r="AL891" s="25"/>
      <c r="AM891" s="25"/>
      <c r="AN891" s="25"/>
      <c r="AO891" s="25"/>
      <c r="AP891" s="25"/>
      <c r="AQ891" s="25"/>
      <c r="AR891" s="25"/>
      <c r="AS891" s="25"/>
      <c r="AT891" s="25"/>
      <c r="AU891" s="25"/>
      <c r="AV891" s="25"/>
      <c r="AW891" s="25"/>
      <c r="AX891" s="25"/>
      <c r="AY891" s="25"/>
      <c r="AZ891" s="25"/>
      <c r="BB891" s="27" t="str">
        <f t="shared" ca="1" si="79"/>
        <v/>
      </c>
      <c r="BC891" s="27" t="str">
        <f t="shared" ca="1" si="80"/>
        <v/>
      </c>
      <c r="BD891" s="27" t="str">
        <f>IF(C891="","",MAX($BD$3:BD890)+1)</f>
        <v/>
      </c>
      <c r="BE891" s="27" t="str">
        <f t="shared" ca="1" si="81"/>
        <v/>
      </c>
      <c r="BF891" s="27" t="str">
        <f t="shared" si="82"/>
        <v/>
      </c>
      <c r="BG891" s="27" t="str">
        <f t="shared" ca="1" si="83"/>
        <v/>
      </c>
      <c r="BH891" s="27" t="str">
        <f t="shared" ca="1" si="84"/>
        <v/>
      </c>
    </row>
    <row r="892" spans="1:60" x14ac:dyDescent="0.25">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c r="AE892" s="25"/>
      <c r="AF892" s="25"/>
      <c r="AG892" s="25"/>
      <c r="AH892" s="25"/>
      <c r="AI892" s="25"/>
      <c r="AJ892" s="25"/>
      <c r="AK892" s="25"/>
      <c r="AL892" s="25"/>
      <c r="AM892" s="25"/>
      <c r="AN892" s="25"/>
      <c r="AO892" s="25"/>
      <c r="AP892" s="25"/>
      <c r="AQ892" s="25"/>
      <c r="AR892" s="25"/>
      <c r="AS892" s="25"/>
      <c r="AT892" s="25"/>
      <c r="AU892" s="25"/>
      <c r="AV892" s="25"/>
      <c r="AW892" s="25"/>
      <c r="AX892" s="25"/>
      <c r="AY892" s="25"/>
      <c r="AZ892" s="25"/>
      <c r="BB892" s="27" t="str">
        <f t="shared" ca="1" si="79"/>
        <v/>
      </c>
      <c r="BC892" s="27" t="str">
        <f t="shared" ca="1" si="80"/>
        <v/>
      </c>
      <c r="BD892" s="27" t="str">
        <f>IF(C892="","",MAX($BD$3:BD891)+1)</f>
        <v/>
      </c>
      <c r="BE892" s="27" t="str">
        <f t="shared" ca="1" si="81"/>
        <v/>
      </c>
      <c r="BF892" s="27" t="str">
        <f t="shared" si="82"/>
        <v/>
      </c>
      <c r="BG892" s="27" t="str">
        <f t="shared" ca="1" si="83"/>
        <v/>
      </c>
      <c r="BH892" s="27" t="str">
        <f t="shared" ca="1" si="84"/>
        <v/>
      </c>
    </row>
    <row r="893" spans="1:60" x14ac:dyDescent="0.25">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c r="AE893" s="25"/>
      <c r="AF893" s="25"/>
      <c r="AG893" s="25"/>
      <c r="AH893" s="25"/>
      <c r="AI893" s="25"/>
      <c r="AJ893" s="25"/>
      <c r="AK893" s="25"/>
      <c r="AL893" s="25"/>
      <c r="AM893" s="25"/>
      <c r="AN893" s="25"/>
      <c r="AO893" s="25"/>
      <c r="AP893" s="25"/>
      <c r="AQ893" s="25"/>
      <c r="AR893" s="25"/>
      <c r="AS893" s="25"/>
      <c r="AT893" s="25"/>
      <c r="AU893" s="25"/>
      <c r="AV893" s="25"/>
      <c r="AW893" s="25"/>
      <c r="AX893" s="25"/>
      <c r="AY893" s="25"/>
      <c r="AZ893" s="25"/>
      <c r="BB893" s="27" t="str">
        <f t="shared" ca="1" si="79"/>
        <v/>
      </c>
      <c r="BC893" s="27" t="str">
        <f t="shared" ca="1" si="80"/>
        <v/>
      </c>
      <c r="BD893" s="27" t="str">
        <f>IF(C893="","",MAX($BD$3:BD892)+1)</f>
        <v/>
      </c>
      <c r="BE893" s="27" t="str">
        <f t="shared" ca="1" si="81"/>
        <v/>
      </c>
      <c r="BF893" s="27" t="str">
        <f t="shared" si="82"/>
        <v/>
      </c>
      <c r="BG893" s="27" t="str">
        <f t="shared" ca="1" si="83"/>
        <v/>
      </c>
      <c r="BH893" s="27" t="str">
        <f t="shared" ca="1" si="84"/>
        <v/>
      </c>
    </row>
    <row r="894" spans="1:60" x14ac:dyDescent="0.25">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c r="AE894" s="25"/>
      <c r="AF894" s="25"/>
      <c r="AG894" s="25"/>
      <c r="AH894" s="25"/>
      <c r="AI894" s="25"/>
      <c r="AJ894" s="25"/>
      <c r="AK894" s="25"/>
      <c r="AL894" s="25"/>
      <c r="AM894" s="25"/>
      <c r="AN894" s="25"/>
      <c r="AO894" s="25"/>
      <c r="AP894" s="25"/>
      <c r="AQ894" s="25"/>
      <c r="AR894" s="25"/>
      <c r="AS894" s="25"/>
      <c r="AT894" s="25"/>
      <c r="AU894" s="25"/>
      <c r="AV894" s="25"/>
      <c r="AW894" s="25"/>
      <c r="AX894" s="25"/>
      <c r="AY894" s="25"/>
      <c r="AZ894" s="25"/>
      <c r="BB894" s="27" t="str">
        <f t="shared" ca="1" si="79"/>
        <v/>
      </c>
      <c r="BC894" s="27" t="str">
        <f t="shared" ca="1" si="80"/>
        <v/>
      </c>
      <c r="BD894" s="27" t="str">
        <f>IF(C894="","",MAX($BD$3:BD893)+1)</f>
        <v/>
      </c>
      <c r="BE894" s="27" t="str">
        <f t="shared" ca="1" si="81"/>
        <v/>
      </c>
      <c r="BF894" s="27" t="str">
        <f t="shared" si="82"/>
        <v/>
      </c>
      <c r="BG894" s="27" t="str">
        <f t="shared" ca="1" si="83"/>
        <v/>
      </c>
      <c r="BH894" s="27" t="str">
        <f t="shared" ca="1" si="84"/>
        <v/>
      </c>
    </row>
    <row r="895" spans="1:60" x14ac:dyDescent="0.25">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c r="AE895" s="25"/>
      <c r="AF895" s="25"/>
      <c r="AG895" s="25"/>
      <c r="AH895" s="25"/>
      <c r="AI895" s="25"/>
      <c r="AJ895" s="25"/>
      <c r="AK895" s="25"/>
      <c r="AL895" s="25"/>
      <c r="AM895" s="25"/>
      <c r="AN895" s="25"/>
      <c r="AO895" s="25"/>
      <c r="AP895" s="25"/>
      <c r="AQ895" s="25"/>
      <c r="AR895" s="25"/>
      <c r="AS895" s="25"/>
      <c r="AT895" s="25"/>
      <c r="AU895" s="25"/>
      <c r="AV895" s="25"/>
      <c r="AW895" s="25"/>
      <c r="AX895" s="25"/>
      <c r="AY895" s="25"/>
      <c r="AZ895" s="25"/>
      <c r="BB895" s="27" t="str">
        <f t="shared" ca="1" si="79"/>
        <v/>
      </c>
      <c r="BC895" s="27" t="str">
        <f t="shared" ca="1" si="80"/>
        <v/>
      </c>
      <c r="BD895" s="27" t="str">
        <f>IF(C895="","",MAX($BD$3:BD894)+1)</f>
        <v/>
      </c>
      <c r="BE895" s="27" t="str">
        <f t="shared" ca="1" si="81"/>
        <v/>
      </c>
      <c r="BF895" s="27" t="str">
        <f t="shared" si="82"/>
        <v/>
      </c>
      <c r="BG895" s="27" t="str">
        <f t="shared" ca="1" si="83"/>
        <v/>
      </c>
      <c r="BH895" s="27" t="str">
        <f t="shared" ca="1" si="84"/>
        <v/>
      </c>
    </row>
    <row r="896" spans="1:60" x14ac:dyDescent="0.25">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c r="AE896" s="25"/>
      <c r="AF896" s="25"/>
      <c r="AG896" s="25"/>
      <c r="AH896" s="25"/>
      <c r="AI896" s="25"/>
      <c r="AJ896" s="25"/>
      <c r="AK896" s="25"/>
      <c r="AL896" s="25"/>
      <c r="AM896" s="25"/>
      <c r="AN896" s="25"/>
      <c r="AO896" s="25"/>
      <c r="AP896" s="25"/>
      <c r="AQ896" s="25"/>
      <c r="AR896" s="25"/>
      <c r="AS896" s="25"/>
      <c r="AT896" s="25"/>
      <c r="AU896" s="25"/>
      <c r="AV896" s="25"/>
      <c r="AW896" s="25"/>
      <c r="AX896" s="25"/>
      <c r="AY896" s="25"/>
      <c r="AZ896" s="25"/>
      <c r="BB896" s="27" t="str">
        <f t="shared" ca="1" si="79"/>
        <v/>
      </c>
      <c r="BC896" s="27" t="str">
        <f t="shared" ca="1" si="80"/>
        <v/>
      </c>
      <c r="BD896" s="27" t="str">
        <f>IF(C896="","",MAX($BD$3:BD895)+1)</f>
        <v/>
      </c>
      <c r="BE896" s="27" t="str">
        <f t="shared" ca="1" si="81"/>
        <v/>
      </c>
      <c r="BF896" s="27" t="str">
        <f t="shared" si="82"/>
        <v/>
      </c>
      <c r="BG896" s="27" t="str">
        <f t="shared" ca="1" si="83"/>
        <v/>
      </c>
      <c r="BH896" s="27" t="str">
        <f t="shared" ca="1" si="84"/>
        <v/>
      </c>
    </row>
    <row r="897" spans="1:60" x14ac:dyDescent="0.25">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c r="AE897" s="25"/>
      <c r="AF897" s="25"/>
      <c r="AG897" s="25"/>
      <c r="AH897" s="25"/>
      <c r="AI897" s="25"/>
      <c r="AJ897" s="25"/>
      <c r="AK897" s="25"/>
      <c r="AL897" s="25"/>
      <c r="AM897" s="25"/>
      <c r="AN897" s="25"/>
      <c r="AO897" s="25"/>
      <c r="AP897" s="25"/>
      <c r="AQ897" s="25"/>
      <c r="AR897" s="25"/>
      <c r="AS897" s="25"/>
      <c r="AT897" s="25"/>
      <c r="AU897" s="25"/>
      <c r="AV897" s="25"/>
      <c r="AW897" s="25"/>
      <c r="AX897" s="25"/>
      <c r="AY897" s="25"/>
      <c r="AZ897" s="25"/>
      <c r="BB897" s="27" t="str">
        <f t="shared" ca="1" si="79"/>
        <v/>
      </c>
      <c r="BC897" s="27" t="str">
        <f t="shared" ca="1" si="80"/>
        <v/>
      </c>
      <c r="BD897" s="27" t="str">
        <f>IF(C897="","",MAX($BD$3:BD896)+1)</f>
        <v/>
      </c>
      <c r="BE897" s="27" t="str">
        <f t="shared" ca="1" si="81"/>
        <v/>
      </c>
      <c r="BF897" s="27" t="str">
        <f t="shared" si="82"/>
        <v/>
      </c>
      <c r="BG897" s="27" t="str">
        <f t="shared" ca="1" si="83"/>
        <v/>
      </c>
      <c r="BH897" s="27" t="str">
        <f t="shared" ca="1" si="84"/>
        <v/>
      </c>
    </row>
    <row r="898" spans="1:60" x14ac:dyDescent="0.25">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c r="AE898" s="25"/>
      <c r="AF898" s="25"/>
      <c r="AG898" s="25"/>
      <c r="AH898" s="25"/>
      <c r="AI898" s="25"/>
      <c r="AJ898" s="25"/>
      <c r="AK898" s="25"/>
      <c r="AL898" s="25"/>
      <c r="AM898" s="25"/>
      <c r="AN898" s="25"/>
      <c r="AO898" s="25"/>
      <c r="AP898" s="25"/>
      <c r="AQ898" s="25"/>
      <c r="AR898" s="25"/>
      <c r="AS898" s="25"/>
      <c r="AT898" s="25"/>
      <c r="AU898" s="25"/>
      <c r="AV898" s="25"/>
      <c r="AW898" s="25"/>
      <c r="AX898" s="25"/>
      <c r="AY898" s="25"/>
      <c r="AZ898" s="25"/>
      <c r="BB898" s="27" t="str">
        <f t="shared" ca="1" si="79"/>
        <v/>
      </c>
      <c r="BC898" s="27" t="str">
        <f t="shared" ca="1" si="80"/>
        <v/>
      </c>
      <c r="BD898" s="27" t="str">
        <f>IF(C898="","",MAX($BD$3:BD897)+1)</f>
        <v/>
      </c>
      <c r="BE898" s="27" t="str">
        <f t="shared" ca="1" si="81"/>
        <v/>
      </c>
      <c r="BF898" s="27" t="str">
        <f t="shared" si="82"/>
        <v/>
      </c>
      <c r="BG898" s="27" t="str">
        <f t="shared" ca="1" si="83"/>
        <v/>
      </c>
      <c r="BH898" s="27" t="str">
        <f t="shared" ca="1" si="84"/>
        <v/>
      </c>
    </row>
    <row r="899" spans="1:60" x14ac:dyDescent="0.25">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c r="AE899" s="25"/>
      <c r="AF899" s="25"/>
      <c r="AG899" s="25"/>
      <c r="AH899" s="25"/>
      <c r="AI899" s="25"/>
      <c r="AJ899" s="25"/>
      <c r="AK899" s="25"/>
      <c r="AL899" s="25"/>
      <c r="AM899" s="25"/>
      <c r="AN899" s="25"/>
      <c r="AO899" s="25"/>
      <c r="AP899" s="25"/>
      <c r="AQ899" s="25"/>
      <c r="AR899" s="25"/>
      <c r="AS899" s="25"/>
      <c r="AT899" s="25"/>
      <c r="AU899" s="25"/>
      <c r="AV899" s="25"/>
      <c r="AW899" s="25"/>
      <c r="AX899" s="25"/>
      <c r="AY899" s="25"/>
      <c r="AZ899" s="25"/>
      <c r="BB899" s="27" t="str">
        <f t="shared" ca="1" si="79"/>
        <v/>
      </c>
      <c r="BC899" s="27" t="str">
        <f t="shared" ca="1" si="80"/>
        <v/>
      </c>
      <c r="BD899" s="27" t="str">
        <f>IF(C899="","",MAX($BD$3:BD898)+1)</f>
        <v/>
      </c>
      <c r="BE899" s="27" t="str">
        <f t="shared" ca="1" si="81"/>
        <v/>
      </c>
      <c r="BF899" s="27" t="str">
        <f t="shared" si="82"/>
        <v/>
      </c>
      <c r="BG899" s="27" t="str">
        <f t="shared" ca="1" si="83"/>
        <v/>
      </c>
      <c r="BH899" s="27" t="str">
        <f t="shared" ca="1" si="84"/>
        <v/>
      </c>
    </row>
    <row r="900" spans="1:60" x14ac:dyDescent="0.25">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c r="AE900" s="25"/>
      <c r="AF900" s="25"/>
      <c r="AG900" s="25"/>
      <c r="AH900" s="25"/>
      <c r="AI900" s="25"/>
      <c r="AJ900" s="25"/>
      <c r="AK900" s="25"/>
      <c r="AL900" s="25"/>
      <c r="AM900" s="25"/>
      <c r="AN900" s="25"/>
      <c r="AO900" s="25"/>
      <c r="AP900" s="25"/>
      <c r="AQ900" s="25"/>
      <c r="AR900" s="25"/>
      <c r="AS900" s="25"/>
      <c r="AT900" s="25"/>
      <c r="AU900" s="25"/>
      <c r="AV900" s="25"/>
      <c r="AW900" s="25"/>
      <c r="AX900" s="25"/>
      <c r="AY900" s="25"/>
      <c r="AZ900" s="25"/>
      <c r="BB900" s="27" t="str">
        <f t="shared" ca="1" si="79"/>
        <v/>
      </c>
      <c r="BC900" s="27" t="str">
        <f t="shared" ca="1" si="80"/>
        <v/>
      </c>
      <c r="BD900" s="27" t="str">
        <f>IF(C900="","",MAX($BD$3:BD899)+1)</f>
        <v/>
      </c>
      <c r="BE900" s="27" t="str">
        <f t="shared" ca="1" si="81"/>
        <v/>
      </c>
      <c r="BF900" s="27" t="str">
        <f t="shared" si="82"/>
        <v/>
      </c>
      <c r="BG900" s="27" t="str">
        <f t="shared" ca="1" si="83"/>
        <v/>
      </c>
      <c r="BH900" s="27" t="str">
        <f t="shared" ca="1" si="84"/>
        <v/>
      </c>
    </row>
    <row r="901" spans="1:60" x14ac:dyDescent="0.25">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c r="AE901" s="25"/>
      <c r="AF901" s="25"/>
      <c r="AG901" s="25"/>
      <c r="AH901" s="25"/>
      <c r="AI901" s="25"/>
      <c r="AJ901" s="25"/>
      <c r="AK901" s="25"/>
      <c r="AL901" s="25"/>
      <c r="AM901" s="25"/>
      <c r="AN901" s="25"/>
      <c r="AO901" s="25"/>
      <c r="AP901" s="25"/>
      <c r="AQ901" s="25"/>
      <c r="AR901" s="25"/>
      <c r="AS901" s="25"/>
      <c r="AT901" s="25"/>
      <c r="AU901" s="25"/>
      <c r="AV901" s="25"/>
      <c r="AW901" s="25"/>
      <c r="AX901" s="25"/>
      <c r="AY901" s="25"/>
      <c r="AZ901" s="25"/>
      <c r="BB901" s="27" t="str">
        <f t="shared" ref="BB901:BB964" ca="1" si="85">IFERROR(IF(INDIRECT("Plate"&amp;A901&amp;"_S!"&amp;CHAR(RIGHT(B901,LEN(B901)-1)+65)&amp;CODE(LEFT(B901,1))-58)="",IF(C901="",0,1),0),"")</f>
        <v/>
      </c>
      <c r="BC901" s="27" t="str">
        <f t="shared" ref="BC901:BC964" ca="1" si="86">IFERROR(IF(INDIRECT("Plate"&amp;A901&amp;"_G!"&amp;CHAR(RIGHT(B901,LEN(B901)-1)+65)&amp;CODE(LEFT(B901,1))-58)="",IF(C901="",0,1),0),"")</f>
        <v/>
      </c>
      <c r="BD901" s="27" t="str">
        <f>IF(C901="","",MAX($BD$3:BD900)+1)</f>
        <v/>
      </c>
      <c r="BE901" s="27" t="str">
        <f t="shared" ref="BE901:BE964" ca="1" si="87">IF(BD901="","",CELL("row",BD901))</f>
        <v/>
      </c>
      <c r="BF901" s="27" t="str">
        <f t="shared" ref="BF901:BF964" si="88">A901&amp;B901</f>
        <v/>
      </c>
      <c r="BG901" s="27" t="str">
        <f t="shared" ref="BG901:BG964" ca="1" si="89">IF(OR(BB901=1,BC901=1),BF901,"")</f>
        <v/>
      </c>
      <c r="BH901" s="27" t="str">
        <f t="shared" ref="BH901:BH964" ca="1" si="90">BH900&amp;IF(BG901="",""," "&amp;BG901)</f>
        <v/>
      </c>
    </row>
    <row r="902" spans="1:60" x14ac:dyDescent="0.25">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c r="AE902" s="25"/>
      <c r="AF902" s="25"/>
      <c r="AG902" s="25"/>
      <c r="AH902" s="25"/>
      <c r="AI902" s="25"/>
      <c r="AJ902" s="25"/>
      <c r="AK902" s="25"/>
      <c r="AL902" s="25"/>
      <c r="AM902" s="25"/>
      <c r="AN902" s="25"/>
      <c r="AO902" s="25"/>
      <c r="AP902" s="25"/>
      <c r="AQ902" s="25"/>
      <c r="AR902" s="25"/>
      <c r="AS902" s="25"/>
      <c r="AT902" s="25"/>
      <c r="AU902" s="25"/>
      <c r="AV902" s="25"/>
      <c r="AW902" s="25"/>
      <c r="AX902" s="25"/>
      <c r="AY902" s="25"/>
      <c r="AZ902" s="25"/>
      <c r="BB902" s="27" t="str">
        <f t="shared" ca="1" si="85"/>
        <v/>
      </c>
      <c r="BC902" s="27" t="str">
        <f t="shared" ca="1" si="86"/>
        <v/>
      </c>
      <c r="BD902" s="27" t="str">
        <f>IF(C902="","",MAX($BD$3:BD901)+1)</f>
        <v/>
      </c>
      <c r="BE902" s="27" t="str">
        <f t="shared" ca="1" si="87"/>
        <v/>
      </c>
      <c r="BF902" s="27" t="str">
        <f t="shared" si="88"/>
        <v/>
      </c>
      <c r="BG902" s="27" t="str">
        <f t="shared" ca="1" si="89"/>
        <v/>
      </c>
      <c r="BH902" s="27" t="str">
        <f t="shared" ca="1" si="90"/>
        <v/>
      </c>
    </row>
    <row r="903" spans="1:60" x14ac:dyDescent="0.25">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c r="AE903" s="25"/>
      <c r="AF903" s="25"/>
      <c r="AG903" s="25"/>
      <c r="AH903" s="25"/>
      <c r="AI903" s="25"/>
      <c r="AJ903" s="25"/>
      <c r="AK903" s="25"/>
      <c r="AL903" s="25"/>
      <c r="AM903" s="25"/>
      <c r="AN903" s="25"/>
      <c r="AO903" s="25"/>
      <c r="AP903" s="25"/>
      <c r="AQ903" s="25"/>
      <c r="AR903" s="25"/>
      <c r="AS903" s="25"/>
      <c r="AT903" s="25"/>
      <c r="AU903" s="25"/>
      <c r="AV903" s="25"/>
      <c r="AW903" s="25"/>
      <c r="AX903" s="25"/>
      <c r="AY903" s="25"/>
      <c r="AZ903" s="25"/>
      <c r="BB903" s="27" t="str">
        <f t="shared" ca="1" si="85"/>
        <v/>
      </c>
      <c r="BC903" s="27" t="str">
        <f t="shared" ca="1" si="86"/>
        <v/>
      </c>
      <c r="BD903" s="27" t="str">
        <f>IF(C903="","",MAX($BD$3:BD902)+1)</f>
        <v/>
      </c>
      <c r="BE903" s="27" t="str">
        <f t="shared" ca="1" si="87"/>
        <v/>
      </c>
      <c r="BF903" s="27" t="str">
        <f t="shared" si="88"/>
        <v/>
      </c>
      <c r="BG903" s="27" t="str">
        <f t="shared" ca="1" si="89"/>
        <v/>
      </c>
      <c r="BH903" s="27" t="str">
        <f t="shared" ca="1" si="90"/>
        <v/>
      </c>
    </row>
    <row r="904" spans="1:60" x14ac:dyDescent="0.25">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c r="AE904" s="25"/>
      <c r="AF904" s="25"/>
      <c r="AG904" s="25"/>
      <c r="AH904" s="25"/>
      <c r="AI904" s="25"/>
      <c r="AJ904" s="25"/>
      <c r="AK904" s="25"/>
      <c r="AL904" s="25"/>
      <c r="AM904" s="25"/>
      <c r="AN904" s="25"/>
      <c r="AO904" s="25"/>
      <c r="AP904" s="25"/>
      <c r="AQ904" s="25"/>
      <c r="AR904" s="25"/>
      <c r="AS904" s="25"/>
      <c r="AT904" s="25"/>
      <c r="AU904" s="25"/>
      <c r="AV904" s="25"/>
      <c r="AW904" s="25"/>
      <c r="AX904" s="25"/>
      <c r="AY904" s="25"/>
      <c r="AZ904" s="25"/>
      <c r="BB904" s="27" t="str">
        <f t="shared" ca="1" si="85"/>
        <v/>
      </c>
      <c r="BC904" s="27" t="str">
        <f t="shared" ca="1" si="86"/>
        <v/>
      </c>
      <c r="BD904" s="27" t="str">
        <f>IF(C904="","",MAX($BD$3:BD903)+1)</f>
        <v/>
      </c>
      <c r="BE904" s="27" t="str">
        <f t="shared" ca="1" si="87"/>
        <v/>
      </c>
      <c r="BF904" s="27" t="str">
        <f t="shared" si="88"/>
        <v/>
      </c>
      <c r="BG904" s="27" t="str">
        <f t="shared" ca="1" si="89"/>
        <v/>
      </c>
      <c r="BH904" s="27" t="str">
        <f t="shared" ca="1" si="90"/>
        <v/>
      </c>
    </row>
    <row r="905" spans="1:60" x14ac:dyDescent="0.25">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c r="AE905" s="25"/>
      <c r="AF905" s="25"/>
      <c r="AG905" s="25"/>
      <c r="AH905" s="25"/>
      <c r="AI905" s="25"/>
      <c r="AJ905" s="25"/>
      <c r="AK905" s="25"/>
      <c r="AL905" s="25"/>
      <c r="AM905" s="25"/>
      <c r="AN905" s="25"/>
      <c r="AO905" s="25"/>
      <c r="AP905" s="25"/>
      <c r="AQ905" s="25"/>
      <c r="AR905" s="25"/>
      <c r="AS905" s="25"/>
      <c r="AT905" s="25"/>
      <c r="AU905" s="25"/>
      <c r="AV905" s="25"/>
      <c r="AW905" s="25"/>
      <c r="AX905" s="25"/>
      <c r="AY905" s="25"/>
      <c r="AZ905" s="25"/>
      <c r="BB905" s="27" t="str">
        <f t="shared" ca="1" si="85"/>
        <v/>
      </c>
      <c r="BC905" s="27" t="str">
        <f t="shared" ca="1" si="86"/>
        <v/>
      </c>
      <c r="BD905" s="27" t="str">
        <f>IF(C905="","",MAX($BD$3:BD904)+1)</f>
        <v/>
      </c>
      <c r="BE905" s="27" t="str">
        <f t="shared" ca="1" si="87"/>
        <v/>
      </c>
      <c r="BF905" s="27" t="str">
        <f t="shared" si="88"/>
        <v/>
      </c>
      <c r="BG905" s="27" t="str">
        <f t="shared" ca="1" si="89"/>
        <v/>
      </c>
      <c r="BH905" s="27" t="str">
        <f t="shared" ca="1" si="90"/>
        <v/>
      </c>
    </row>
    <row r="906" spans="1:60" x14ac:dyDescent="0.25">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c r="AE906" s="25"/>
      <c r="AF906" s="25"/>
      <c r="AG906" s="25"/>
      <c r="AH906" s="25"/>
      <c r="AI906" s="25"/>
      <c r="AJ906" s="25"/>
      <c r="AK906" s="25"/>
      <c r="AL906" s="25"/>
      <c r="AM906" s="25"/>
      <c r="AN906" s="25"/>
      <c r="AO906" s="25"/>
      <c r="AP906" s="25"/>
      <c r="AQ906" s="25"/>
      <c r="AR906" s="25"/>
      <c r="AS906" s="25"/>
      <c r="AT906" s="25"/>
      <c r="AU906" s="25"/>
      <c r="AV906" s="25"/>
      <c r="AW906" s="25"/>
      <c r="AX906" s="25"/>
      <c r="AY906" s="25"/>
      <c r="AZ906" s="25"/>
      <c r="BB906" s="27" t="str">
        <f t="shared" ca="1" si="85"/>
        <v/>
      </c>
      <c r="BC906" s="27" t="str">
        <f t="shared" ca="1" si="86"/>
        <v/>
      </c>
      <c r="BD906" s="27" t="str">
        <f>IF(C906="","",MAX($BD$3:BD905)+1)</f>
        <v/>
      </c>
      <c r="BE906" s="27" t="str">
        <f t="shared" ca="1" si="87"/>
        <v/>
      </c>
      <c r="BF906" s="27" t="str">
        <f t="shared" si="88"/>
        <v/>
      </c>
      <c r="BG906" s="27" t="str">
        <f t="shared" ca="1" si="89"/>
        <v/>
      </c>
      <c r="BH906" s="27" t="str">
        <f t="shared" ca="1" si="90"/>
        <v/>
      </c>
    </row>
    <row r="907" spans="1:60" x14ac:dyDescent="0.25">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c r="AE907" s="25"/>
      <c r="AF907" s="25"/>
      <c r="AG907" s="25"/>
      <c r="AH907" s="25"/>
      <c r="AI907" s="25"/>
      <c r="AJ907" s="25"/>
      <c r="AK907" s="25"/>
      <c r="AL907" s="25"/>
      <c r="AM907" s="25"/>
      <c r="AN907" s="25"/>
      <c r="AO907" s="25"/>
      <c r="AP907" s="25"/>
      <c r="AQ907" s="25"/>
      <c r="AR907" s="25"/>
      <c r="AS907" s="25"/>
      <c r="AT907" s="25"/>
      <c r="AU907" s="25"/>
      <c r="AV907" s="25"/>
      <c r="AW907" s="25"/>
      <c r="AX907" s="25"/>
      <c r="AY907" s="25"/>
      <c r="AZ907" s="25"/>
      <c r="BB907" s="27" t="str">
        <f t="shared" ca="1" si="85"/>
        <v/>
      </c>
      <c r="BC907" s="27" t="str">
        <f t="shared" ca="1" si="86"/>
        <v/>
      </c>
      <c r="BD907" s="27" t="str">
        <f>IF(C907="","",MAX($BD$3:BD906)+1)</f>
        <v/>
      </c>
      <c r="BE907" s="27" t="str">
        <f t="shared" ca="1" si="87"/>
        <v/>
      </c>
      <c r="BF907" s="27" t="str">
        <f t="shared" si="88"/>
        <v/>
      </c>
      <c r="BG907" s="27" t="str">
        <f t="shared" ca="1" si="89"/>
        <v/>
      </c>
      <c r="BH907" s="27" t="str">
        <f t="shared" ca="1" si="90"/>
        <v/>
      </c>
    </row>
    <row r="908" spans="1:60" x14ac:dyDescent="0.25">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c r="AE908" s="25"/>
      <c r="AF908" s="25"/>
      <c r="AG908" s="25"/>
      <c r="AH908" s="25"/>
      <c r="AI908" s="25"/>
      <c r="AJ908" s="25"/>
      <c r="AK908" s="25"/>
      <c r="AL908" s="25"/>
      <c r="AM908" s="25"/>
      <c r="AN908" s="25"/>
      <c r="AO908" s="25"/>
      <c r="AP908" s="25"/>
      <c r="AQ908" s="25"/>
      <c r="AR908" s="25"/>
      <c r="AS908" s="25"/>
      <c r="AT908" s="25"/>
      <c r="AU908" s="25"/>
      <c r="AV908" s="25"/>
      <c r="AW908" s="25"/>
      <c r="AX908" s="25"/>
      <c r="AY908" s="25"/>
      <c r="AZ908" s="25"/>
      <c r="BB908" s="27" t="str">
        <f t="shared" ca="1" si="85"/>
        <v/>
      </c>
      <c r="BC908" s="27" t="str">
        <f t="shared" ca="1" si="86"/>
        <v/>
      </c>
      <c r="BD908" s="27" t="str">
        <f>IF(C908="","",MAX($BD$3:BD907)+1)</f>
        <v/>
      </c>
      <c r="BE908" s="27" t="str">
        <f t="shared" ca="1" si="87"/>
        <v/>
      </c>
      <c r="BF908" s="27" t="str">
        <f t="shared" si="88"/>
        <v/>
      </c>
      <c r="BG908" s="27" t="str">
        <f t="shared" ca="1" si="89"/>
        <v/>
      </c>
      <c r="BH908" s="27" t="str">
        <f t="shared" ca="1" si="90"/>
        <v/>
      </c>
    </row>
    <row r="909" spans="1:60" x14ac:dyDescent="0.25">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c r="AE909" s="25"/>
      <c r="AF909" s="25"/>
      <c r="AG909" s="25"/>
      <c r="AH909" s="25"/>
      <c r="AI909" s="25"/>
      <c r="AJ909" s="25"/>
      <c r="AK909" s="25"/>
      <c r="AL909" s="25"/>
      <c r="AM909" s="25"/>
      <c r="AN909" s="25"/>
      <c r="AO909" s="25"/>
      <c r="AP909" s="25"/>
      <c r="AQ909" s="25"/>
      <c r="AR909" s="25"/>
      <c r="AS909" s="25"/>
      <c r="AT909" s="25"/>
      <c r="AU909" s="25"/>
      <c r="AV909" s="25"/>
      <c r="AW909" s="25"/>
      <c r="AX909" s="25"/>
      <c r="AY909" s="25"/>
      <c r="AZ909" s="25"/>
      <c r="BB909" s="27" t="str">
        <f t="shared" ca="1" si="85"/>
        <v/>
      </c>
      <c r="BC909" s="27" t="str">
        <f t="shared" ca="1" si="86"/>
        <v/>
      </c>
      <c r="BD909" s="27" t="str">
        <f>IF(C909="","",MAX($BD$3:BD908)+1)</f>
        <v/>
      </c>
      <c r="BE909" s="27" t="str">
        <f t="shared" ca="1" si="87"/>
        <v/>
      </c>
      <c r="BF909" s="27" t="str">
        <f t="shared" si="88"/>
        <v/>
      </c>
      <c r="BG909" s="27" t="str">
        <f t="shared" ca="1" si="89"/>
        <v/>
      </c>
      <c r="BH909" s="27" t="str">
        <f t="shared" ca="1" si="90"/>
        <v/>
      </c>
    </row>
    <row r="910" spans="1:60" x14ac:dyDescent="0.25">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c r="AE910" s="25"/>
      <c r="AF910" s="25"/>
      <c r="AG910" s="25"/>
      <c r="AH910" s="25"/>
      <c r="AI910" s="25"/>
      <c r="AJ910" s="25"/>
      <c r="AK910" s="25"/>
      <c r="AL910" s="25"/>
      <c r="AM910" s="25"/>
      <c r="AN910" s="25"/>
      <c r="AO910" s="25"/>
      <c r="AP910" s="25"/>
      <c r="AQ910" s="25"/>
      <c r="AR910" s="25"/>
      <c r="AS910" s="25"/>
      <c r="AT910" s="25"/>
      <c r="AU910" s="25"/>
      <c r="AV910" s="25"/>
      <c r="AW910" s="25"/>
      <c r="AX910" s="25"/>
      <c r="AY910" s="25"/>
      <c r="AZ910" s="25"/>
      <c r="BB910" s="27" t="str">
        <f t="shared" ca="1" si="85"/>
        <v/>
      </c>
      <c r="BC910" s="27" t="str">
        <f t="shared" ca="1" si="86"/>
        <v/>
      </c>
      <c r="BD910" s="27" t="str">
        <f>IF(C910="","",MAX($BD$3:BD909)+1)</f>
        <v/>
      </c>
      <c r="BE910" s="27" t="str">
        <f t="shared" ca="1" si="87"/>
        <v/>
      </c>
      <c r="BF910" s="27" t="str">
        <f t="shared" si="88"/>
        <v/>
      </c>
      <c r="BG910" s="27" t="str">
        <f t="shared" ca="1" si="89"/>
        <v/>
      </c>
      <c r="BH910" s="27" t="str">
        <f t="shared" ca="1" si="90"/>
        <v/>
      </c>
    </row>
    <row r="911" spans="1:60" x14ac:dyDescent="0.25">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c r="AE911" s="25"/>
      <c r="AF911" s="25"/>
      <c r="AG911" s="25"/>
      <c r="AH911" s="25"/>
      <c r="AI911" s="25"/>
      <c r="AJ911" s="25"/>
      <c r="AK911" s="25"/>
      <c r="AL911" s="25"/>
      <c r="AM911" s="25"/>
      <c r="AN911" s="25"/>
      <c r="AO911" s="25"/>
      <c r="AP911" s="25"/>
      <c r="AQ911" s="25"/>
      <c r="AR911" s="25"/>
      <c r="AS911" s="25"/>
      <c r="AT911" s="25"/>
      <c r="AU911" s="25"/>
      <c r="AV911" s="25"/>
      <c r="AW911" s="25"/>
      <c r="AX911" s="25"/>
      <c r="AY911" s="25"/>
      <c r="AZ911" s="25"/>
      <c r="BB911" s="27" t="str">
        <f t="shared" ca="1" si="85"/>
        <v/>
      </c>
      <c r="BC911" s="27" t="str">
        <f t="shared" ca="1" si="86"/>
        <v/>
      </c>
      <c r="BD911" s="27" t="str">
        <f>IF(C911="","",MAX($BD$3:BD910)+1)</f>
        <v/>
      </c>
      <c r="BE911" s="27" t="str">
        <f t="shared" ca="1" si="87"/>
        <v/>
      </c>
      <c r="BF911" s="27" t="str">
        <f t="shared" si="88"/>
        <v/>
      </c>
      <c r="BG911" s="27" t="str">
        <f t="shared" ca="1" si="89"/>
        <v/>
      </c>
      <c r="BH911" s="27" t="str">
        <f t="shared" ca="1" si="90"/>
        <v/>
      </c>
    </row>
    <row r="912" spans="1:60" x14ac:dyDescent="0.25">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c r="AE912" s="25"/>
      <c r="AF912" s="25"/>
      <c r="AG912" s="25"/>
      <c r="AH912" s="25"/>
      <c r="AI912" s="25"/>
      <c r="AJ912" s="25"/>
      <c r="AK912" s="25"/>
      <c r="AL912" s="25"/>
      <c r="AM912" s="25"/>
      <c r="AN912" s="25"/>
      <c r="AO912" s="25"/>
      <c r="AP912" s="25"/>
      <c r="AQ912" s="25"/>
      <c r="AR912" s="25"/>
      <c r="AS912" s="25"/>
      <c r="AT912" s="25"/>
      <c r="AU912" s="25"/>
      <c r="AV912" s="25"/>
      <c r="AW912" s="25"/>
      <c r="AX912" s="25"/>
      <c r="AY912" s="25"/>
      <c r="AZ912" s="25"/>
      <c r="BB912" s="27" t="str">
        <f t="shared" ca="1" si="85"/>
        <v/>
      </c>
      <c r="BC912" s="27" t="str">
        <f t="shared" ca="1" si="86"/>
        <v/>
      </c>
      <c r="BD912" s="27" t="str">
        <f>IF(C912="","",MAX($BD$3:BD911)+1)</f>
        <v/>
      </c>
      <c r="BE912" s="27" t="str">
        <f t="shared" ca="1" si="87"/>
        <v/>
      </c>
      <c r="BF912" s="27" t="str">
        <f t="shared" si="88"/>
        <v/>
      </c>
      <c r="BG912" s="27" t="str">
        <f t="shared" ca="1" si="89"/>
        <v/>
      </c>
      <c r="BH912" s="27" t="str">
        <f t="shared" ca="1" si="90"/>
        <v/>
      </c>
    </row>
    <row r="913" spans="1:60" x14ac:dyDescent="0.25">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c r="AE913" s="25"/>
      <c r="AF913" s="25"/>
      <c r="AG913" s="25"/>
      <c r="AH913" s="25"/>
      <c r="AI913" s="25"/>
      <c r="AJ913" s="25"/>
      <c r="AK913" s="25"/>
      <c r="AL913" s="25"/>
      <c r="AM913" s="25"/>
      <c r="AN913" s="25"/>
      <c r="AO913" s="25"/>
      <c r="AP913" s="25"/>
      <c r="AQ913" s="25"/>
      <c r="AR913" s="25"/>
      <c r="AS913" s="25"/>
      <c r="AT913" s="25"/>
      <c r="AU913" s="25"/>
      <c r="AV913" s="25"/>
      <c r="AW913" s="25"/>
      <c r="AX913" s="25"/>
      <c r="AY913" s="25"/>
      <c r="AZ913" s="25"/>
      <c r="BB913" s="27" t="str">
        <f t="shared" ca="1" si="85"/>
        <v/>
      </c>
      <c r="BC913" s="27" t="str">
        <f t="shared" ca="1" si="86"/>
        <v/>
      </c>
      <c r="BD913" s="27" t="str">
        <f>IF(C913="","",MAX($BD$3:BD912)+1)</f>
        <v/>
      </c>
      <c r="BE913" s="27" t="str">
        <f t="shared" ca="1" si="87"/>
        <v/>
      </c>
      <c r="BF913" s="27" t="str">
        <f t="shared" si="88"/>
        <v/>
      </c>
      <c r="BG913" s="27" t="str">
        <f t="shared" ca="1" si="89"/>
        <v/>
      </c>
      <c r="BH913" s="27" t="str">
        <f t="shared" ca="1" si="90"/>
        <v/>
      </c>
    </row>
    <row r="914" spans="1:60" x14ac:dyDescent="0.25">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c r="AE914" s="25"/>
      <c r="AF914" s="25"/>
      <c r="AG914" s="25"/>
      <c r="AH914" s="25"/>
      <c r="AI914" s="25"/>
      <c r="AJ914" s="25"/>
      <c r="AK914" s="25"/>
      <c r="AL914" s="25"/>
      <c r="AM914" s="25"/>
      <c r="AN914" s="25"/>
      <c r="AO914" s="25"/>
      <c r="AP914" s="25"/>
      <c r="AQ914" s="25"/>
      <c r="AR914" s="25"/>
      <c r="AS914" s="25"/>
      <c r="AT914" s="25"/>
      <c r="AU914" s="25"/>
      <c r="AV914" s="25"/>
      <c r="AW914" s="25"/>
      <c r="AX914" s="25"/>
      <c r="AY914" s="25"/>
      <c r="AZ914" s="25"/>
      <c r="BB914" s="27" t="str">
        <f t="shared" ca="1" si="85"/>
        <v/>
      </c>
      <c r="BC914" s="27" t="str">
        <f t="shared" ca="1" si="86"/>
        <v/>
      </c>
      <c r="BD914" s="27" t="str">
        <f>IF(C914="","",MAX($BD$3:BD913)+1)</f>
        <v/>
      </c>
      <c r="BE914" s="27" t="str">
        <f t="shared" ca="1" si="87"/>
        <v/>
      </c>
      <c r="BF914" s="27" t="str">
        <f t="shared" si="88"/>
        <v/>
      </c>
      <c r="BG914" s="27" t="str">
        <f t="shared" ca="1" si="89"/>
        <v/>
      </c>
      <c r="BH914" s="27" t="str">
        <f t="shared" ca="1" si="90"/>
        <v/>
      </c>
    </row>
    <row r="915" spans="1:60" x14ac:dyDescent="0.25">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c r="AE915" s="25"/>
      <c r="AF915" s="25"/>
      <c r="AG915" s="25"/>
      <c r="AH915" s="25"/>
      <c r="AI915" s="25"/>
      <c r="AJ915" s="25"/>
      <c r="AK915" s="25"/>
      <c r="AL915" s="25"/>
      <c r="AM915" s="25"/>
      <c r="AN915" s="25"/>
      <c r="AO915" s="25"/>
      <c r="AP915" s="25"/>
      <c r="AQ915" s="25"/>
      <c r="AR915" s="25"/>
      <c r="AS915" s="25"/>
      <c r="AT915" s="25"/>
      <c r="AU915" s="25"/>
      <c r="AV915" s="25"/>
      <c r="AW915" s="25"/>
      <c r="AX915" s="25"/>
      <c r="AY915" s="25"/>
      <c r="AZ915" s="25"/>
      <c r="BB915" s="27" t="str">
        <f t="shared" ca="1" si="85"/>
        <v/>
      </c>
      <c r="BC915" s="27" t="str">
        <f t="shared" ca="1" si="86"/>
        <v/>
      </c>
      <c r="BD915" s="27" t="str">
        <f>IF(C915="","",MAX($BD$3:BD914)+1)</f>
        <v/>
      </c>
      <c r="BE915" s="27" t="str">
        <f t="shared" ca="1" si="87"/>
        <v/>
      </c>
      <c r="BF915" s="27" t="str">
        <f t="shared" si="88"/>
        <v/>
      </c>
      <c r="BG915" s="27" t="str">
        <f t="shared" ca="1" si="89"/>
        <v/>
      </c>
      <c r="BH915" s="27" t="str">
        <f t="shared" ca="1" si="90"/>
        <v/>
      </c>
    </row>
    <row r="916" spans="1:60" x14ac:dyDescent="0.25">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c r="AE916" s="25"/>
      <c r="AF916" s="25"/>
      <c r="AG916" s="25"/>
      <c r="AH916" s="25"/>
      <c r="AI916" s="25"/>
      <c r="AJ916" s="25"/>
      <c r="AK916" s="25"/>
      <c r="AL916" s="25"/>
      <c r="AM916" s="25"/>
      <c r="AN916" s="25"/>
      <c r="AO916" s="25"/>
      <c r="AP916" s="25"/>
      <c r="AQ916" s="25"/>
      <c r="AR916" s="25"/>
      <c r="AS916" s="25"/>
      <c r="AT916" s="25"/>
      <c r="AU916" s="25"/>
      <c r="AV916" s="25"/>
      <c r="AW916" s="25"/>
      <c r="AX916" s="25"/>
      <c r="AY916" s="25"/>
      <c r="AZ916" s="25"/>
      <c r="BB916" s="27" t="str">
        <f t="shared" ca="1" si="85"/>
        <v/>
      </c>
      <c r="BC916" s="27" t="str">
        <f t="shared" ca="1" si="86"/>
        <v/>
      </c>
      <c r="BD916" s="27" t="str">
        <f>IF(C916="","",MAX($BD$3:BD915)+1)</f>
        <v/>
      </c>
      <c r="BE916" s="27" t="str">
        <f t="shared" ca="1" si="87"/>
        <v/>
      </c>
      <c r="BF916" s="27" t="str">
        <f t="shared" si="88"/>
        <v/>
      </c>
      <c r="BG916" s="27" t="str">
        <f t="shared" ca="1" si="89"/>
        <v/>
      </c>
      <c r="BH916" s="27" t="str">
        <f t="shared" ca="1" si="90"/>
        <v/>
      </c>
    </row>
    <row r="917" spans="1:60" x14ac:dyDescent="0.25">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c r="AE917" s="25"/>
      <c r="AF917" s="25"/>
      <c r="AG917" s="25"/>
      <c r="AH917" s="25"/>
      <c r="AI917" s="25"/>
      <c r="AJ917" s="25"/>
      <c r="AK917" s="25"/>
      <c r="AL917" s="25"/>
      <c r="AM917" s="25"/>
      <c r="AN917" s="25"/>
      <c r="AO917" s="25"/>
      <c r="AP917" s="25"/>
      <c r="AQ917" s="25"/>
      <c r="AR917" s="25"/>
      <c r="AS917" s="25"/>
      <c r="AT917" s="25"/>
      <c r="AU917" s="25"/>
      <c r="AV917" s="25"/>
      <c r="AW917" s="25"/>
      <c r="AX917" s="25"/>
      <c r="AY917" s="25"/>
      <c r="AZ917" s="25"/>
      <c r="BB917" s="27" t="str">
        <f t="shared" ca="1" si="85"/>
        <v/>
      </c>
      <c r="BC917" s="27" t="str">
        <f t="shared" ca="1" si="86"/>
        <v/>
      </c>
      <c r="BD917" s="27" t="str">
        <f>IF(C917="","",MAX($BD$3:BD916)+1)</f>
        <v/>
      </c>
      <c r="BE917" s="27" t="str">
        <f t="shared" ca="1" si="87"/>
        <v/>
      </c>
      <c r="BF917" s="27" t="str">
        <f t="shared" si="88"/>
        <v/>
      </c>
      <c r="BG917" s="27" t="str">
        <f t="shared" ca="1" si="89"/>
        <v/>
      </c>
      <c r="BH917" s="27" t="str">
        <f t="shared" ca="1" si="90"/>
        <v/>
      </c>
    </row>
    <row r="918" spans="1:60" x14ac:dyDescent="0.25">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c r="AE918" s="25"/>
      <c r="AF918" s="25"/>
      <c r="AG918" s="25"/>
      <c r="AH918" s="25"/>
      <c r="AI918" s="25"/>
      <c r="AJ918" s="25"/>
      <c r="AK918" s="25"/>
      <c r="AL918" s="25"/>
      <c r="AM918" s="25"/>
      <c r="AN918" s="25"/>
      <c r="AO918" s="25"/>
      <c r="AP918" s="25"/>
      <c r="AQ918" s="25"/>
      <c r="AR918" s="25"/>
      <c r="AS918" s="25"/>
      <c r="AT918" s="25"/>
      <c r="AU918" s="25"/>
      <c r="AV918" s="25"/>
      <c r="AW918" s="25"/>
      <c r="AX918" s="25"/>
      <c r="AY918" s="25"/>
      <c r="AZ918" s="25"/>
      <c r="BB918" s="27" t="str">
        <f t="shared" ca="1" si="85"/>
        <v/>
      </c>
      <c r="BC918" s="27" t="str">
        <f t="shared" ca="1" si="86"/>
        <v/>
      </c>
      <c r="BD918" s="27" t="str">
        <f>IF(C918="","",MAX($BD$3:BD917)+1)</f>
        <v/>
      </c>
      <c r="BE918" s="27" t="str">
        <f t="shared" ca="1" si="87"/>
        <v/>
      </c>
      <c r="BF918" s="27" t="str">
        <f t="shared" si="88"/>
        <v/>
      </c>
      <c r="BG918" s="27" t="str">
        <f t="shared" ca="1" si="89"/>
        <v/>
      </c>
      <c r="BH918" s="27" t="str">
        <f t="shared" ca="1" si="90"/>
        <v/>
      </c>
    </row>
    <row r="919" spans="1:60" x14ac:dyDescent="0.25">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c r="AE919" s="25"/>
      <c r="AF919" s="25"/>
      <c r="AG919" s="25"/>
      <c r="AH919" s="25"/>
      <c r="AI919" s="25"/>
      <c r="AJ919" s="25"/>
      <c r="AK919" s="25"/>
      <c r="AL919" s="25"/>
      <c r="AM919" s="25"/>
      <c r="AN919" s="25"/>
      <c r="AO919" s="25"/>
      <c r="AP919" s="25"/>
      <c r="AQ919" s="25"/>
      <c r="AR919" s="25"/>
      <c r="AS919" s="25"/>
      <c r="AT919" s="25"/>
      <c r="AU919" s="25"/>
      <c r="AV919" s="25"/>
      <c r="AW919" s="25"/>
      <c r="AX919" s="25"/>
      <c r="AY919" s="25"/>
      <c r="AZ919" s="25"/>
      <c r="BB919" s="27" t="str">
        <f t="shared" ca="1" si="85"/>
        <v/>
      </c>
      <c r="BC919" s="27" t="str">
        <f t="shared" ca="1" si="86"/>
        <v/>
      </c>
      <c r="BD919" s="27" t="str">
        <f>IF(C919="","",MAX($BD$3:BD918)+1)</f>
        <v/>
      </c>
      <c r="BE919" s="27" t="str">
        <f t="shared" ca="1" si="87"/>
        <v/>
      </c>
      <c r="BF919" s="27" t="str">
        <f t="shared" si="88"/>
        <v/>
      </c>
      <c r="BG919" s="27" t="str">
        <f t="shared" ca="1" si="89"/>
        <v/>
      </c>
      <c r="BH919" s="27" t="str">
        <f t="shared" ca="1" si="90"/>
        <v/>
      </c>
    </row>
    <row r="920" spans="1:60" x14ac:dyDescent="0.25">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c r="AE920" s="25"/>
      <c r="AF920" s="25"/>
      <c r="AG920" s="25"/>
      <c r="AH920" s="25"/>
      <c r="AI920" s="25"/>
      <c r="AJ920" s="25"/>
      <c r="AK920" s="25"/>
      <c r="AL920" s="25"/>
      <c r="AM920" s="25"/>
      <c r="AN920" s="25"/>
      <c r="AO920" s="25"/>
      <c r="AP920" s="25"/>
      <c r="AQ920" s="25"/>
      <c r="AR920" s="25"/>
      <c r="AS920" s="25"/>
      <c r="AT920" s="25"/>
      <c r="AU920" s="25"/>
      <c r="AV920" s="25"/>
      <c r="AW920" s="25"/>
      <c r="AX920" s="25"/>
      <c r="AY920" s="25"/>
      <c r="AZ920" s="25"/>
      <c r="BB920" s="27" t="str">
        <f t="shared" ca="1" si="85"/>
        <v/>
      </c>
      <c r="BC920" s="27" t="str">
        <f t="shared" ca="1" si="86"/>
        <v/>
      </c>
      <c r="BD920" s="27" t="str">
        <f>IF(C920="","",MAX($BD$3:BD919)+1)</f>
        <v/>
      </c>
      <c r="BE920" s="27" t="str">
        <f t="shared" ca="1" si="87"/>
        <v/>
      </c>
      <c r="BF920" s="27" t="str">
        <f t="shared" si="88"/>
        <v/>
      </c>
      <c r="BG920" s="27" t="str">
        <f t="shared" ca="1" si="89"/>
        <v/>
      </c>
      <c r="BH920" s="27" t="str">
        <f t="shared" ca="1" si="90"/>
        <v/>
      </c>
    </row>
    <row r="921" spans="1:60" x14ac:dyDescent="0.25">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c r="AE921" s="25"/>
      <c r="AF921" s="25"/>
      <c r="AG921" s="25"/>
      <c r="AH921" s="25"/>
      <c r="AI921" s="25"/>
      <c r="AJ921" s="25"/>
      <c r="AK921" s="25"/>
      <c r="AL921" s="25"/>
      <c r="AM921" s="25"/>
      <c r="AN921" s="25"/>
      <c r="AO921" s="25"/>
      <c r="AP921" s="25"/>
      <c r="AQ921" s="25"/>
      <c r="AR921" s="25"/>
      <c r="AS921" s="25"/>
      <c r="AT921" s="25"/>
      <c r="AU921" s="25"/>
      <c r="AV921" s="25"/>
      <c r="AW921" s="25"/>
      <c r="AX921" s="25"/>
      <c r="AY921" s="25"/>
      <c r="AZ921" s="25"/>
      <c r="BB921" s="27" t="str">
        <f t="shared" ca="1" si="85"/>
        <v/>
      </c>
      <c r="BC921" s="27" t="str">
        <f t="shared" ca="1" si="86"/>
        <v/>
      </c>
      <c r="BD921" s="27" t="str">
        <f>IF(C921="","",MAX($BD$3:BD920)+1)</f>
        <v/>
      </c>
      <c r="BE921" s="27" t="str">
        <f t="shared" ca="1" si="87"/>
        <v/>
      </c>
      <c r="BF921" s="27" t="str">
        <f t="shared" si="88"/>
        <v/>
      </c>
      <c r="BG921" s="27" t="str">
        <f t="shared" ca="1" si="89"/>
        <v/>
      </c>
      <c r="BH921" s="27" t="str">
        <f t="shared" ca="1" si="90"/>
        <v/>
      </c>
    </row>
    <row r="922" spans="1:60" x14ac:dyDescent="0.25">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c r="AE922" s="25"/>
      <c r="AF922" s="25"/>
      <c r="AG922" s="25"/>
      <c r="AH922" s="25"/>
      <c r="AI922" s="25"/>
      <c r="AJ922" s="25"/>
      <c r="AK922" s="25"/>
      <c r="AL922" s="25"/>
      <c r="AM922" s="25"/>
      <c r="AN922" s="25"/>
      <c r="AO922" s="25"/>
      <c r="AP922" s="25"/>
      <c r="AQ922" s="25"/>
      <c r="AR922" s="25"/>
      <c r="AS922" s="25"/>
      <c r="AT922" s="25"/>
      <c r="AU922" s="25"/>
      <c r="AV922" s="25"/>
      <c r="AW922" s="25"/>
      <c r="AX922" s="25"/>
      <c r="AY922" s="25"/>
      <c r="AZ922" s="25"/>
      <c r="BB922" s="27" t="str">
        <f t="shared" ca="1" si="85"/>
        <v/>
      </c>
      <c r="BC922" s="27" t="str">
        <f t="shared" ca="1" si="86"/>
        <v/>
      </c>
      <c r="BD922" s="27" t="str">
        <f>IF(C922="","",MAX($BD$3:BD921)+1)</f>
        <v/>
      </c>
      <c r="BE922" s="27" t="str">
        <f t="shared" ca="1" si="87"/>
        <v/>
      </c>
      <c r="BF922" s="27" t="str">
        <f t="shared" si="88"/>
        <v/>
      </c>
      <c r="BG922" s="27" t="str">
        <f t="shared" ca="1" si="89"/>
        <v/>
      </c>
      <c r="BH922" s="27" t="str">
        <f t="shared" ca="1" si="90"/>
        <v/>
      </c>
    </row>
    <row r="923" spans="1:60" x14ac:dyDescent="0.25">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c r="AE923" s="25"/>
      <c r="AF923" s="25"/>
      <c r="AG923" s="25"/>
      <c r="AH923" s="25"/>
      <c r="AI923" s="25"/>
      <c r="AJ923" s="25"/>
      <c r="AK923" s="25"/>
      <c r="AL923" s="25"/>
      <c r="AM923" s="25"/>
      <c r="AN923" s="25"/>
      <c r="AO923" s="25"/>
      <c r="AP923" s="25"/>
      <c r="AQ923" s="25"/>
      <c r="AR923" s="25"/>
      <c r="AS923" s="25"/>
      <c r="AT923" s="25"/>
      <c r="AU923" s="25"/>
      <c r="AV923" s="25"/>
      <c r="AW923" s="25"/>
      <c r="AX923" s="25"/>
      <c r="AY923" s="25"/>
      <c r="AZ923" s="25"/>
      <c r="BB923" s="27" t="str">
        <f t="shared" ca="1" si="85"/>
        <v/>
      </c>
      <c r="BC923" s="27" t="str">
        <f t="shared" ca="1" si="86"/>
        <v/>
      </c>
      <c r="BD923" s="27" t="str">
        <f>IF(C923="","",MAX($BD$3:BD922)+1)</f>
        <v/>
      </c>
      <c r="BE923" s="27" t="str">
        <f t="shared" ca="1" si="87"/>
        <v/>
      </c>
      <c r="BF923" s="27" t="str">
        <f t="shared" si="88"/>
        <v/>
      </c>
      <c r="BG923" s="27" t="str">
        <f t="shared" ca="1" si="89"/>
        <v/>
      </c>
      <c r="BH923" s="27" t="str">
        <f t="shared" ca="1" si="90"/>
        <v/>
      </c>
    </row>
    <row r="924" spans="1:60" x14ac:dyDescent="0.25">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c r="AE924" s="25"/>
      <c r="AF924" s="25"/>
      <c r="AG924" s="25"/>
      <c r="AH924" s="25"/>
      <c r="AI924" s="25"/>
      <c r="AJ924" s="25"/>
      <c r="AK924" s="25"/>
      <c r="AL924" s="25"/>
      <c r="AM924" s="25"/>
      <c r="AN924" s="25"/>
      <c r="AO924" s="25"/>
      <c r="AP924" s="25"/>
      <c r="AQ924" s="25"/>
      <c r="AR924" s="25"/>
      <c r="AS924" s="25"/>
      <c r="AT924" s="25"/>
      <c r="AU924" s="25"/>
      <c r="AV924" s="25"/>
      <c r="AW924" s="25"/>
      <c r="AX924" s="25"/>
      <c r="AY924" s="25"/>
      <c r="AZ924" s="25"/>
      <c r="BB924" s="27" t="str">
        <f t="shared" ca="1" si="85"/>
        <v/>
      </c>
      <c r="BC924" s="27" t="str">
        <f t="shared" ca="1" si="86"/>
        <v/>
      </c>
      <c r="BD924" s="27" t="str">
        <f>IF(C924="","",MAX($BD$3:BD923)+1)</f>
        <v/>
      </c>
      <c r="BE924" s="27" t="str">
        <f t="shared" ca="1" si="87"/>
        <v/>
      </c>
      <c r="BF924" s="27" t="str">
        <f t="shared" si="88"/>
        <v/>
      </c>
      <c r="BG924" s="27" t="str">
        <f t="shared" ca="1" si="89"/>
        <v/>
      </c>
      <c r="BH924" s="27" t="str">
        <f t="shared" ca="1" si="90"/>
        <v/>
      </c>
    </row>
    <row r="925" spans="1:60" x14ac:dyDescent="0.25">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c r="AE925" s="25"/>
      <c r="AF925" s="25"/>
      <c r="AG925" s="25"/>
      <c r="AH925" s="25"/>
      <c r="AI925" s="25"/>
      <c r="AJ925" s="25"/>
      <c r="AK925" s="25"/>
      <c r="AL925" s="25"/>
      <c r="AM925" s="25"/>
      <c r="AN925" s="25"/>
      <c r="AO925" s="25"/>
      <c r="AP925" s="25"/>
      <c r="AQ925" s="25"/>
      <c r="AR925" s="25"/>
      <c r="AS925" s="25"/>
      <c r="AT925" s="25"/>
      <c r="AU925" s="25"/>
      <c r="AV925" s="25"/>
      <c r="AW925" s="25"/>
      <c r="AX925" s="25"/>
      <c r="AY925" s="25"/>
      <c r="AZ925" s="25"/>
      <c r="BB925" s="27" t="str">
        <f t="shared" ca="1" si="85"/>
        <v/>
      </c>
      <c r="BC925" s="27" t="str">
        <f t="shared" ca="1" si="86"/>
        <v/>
      </c>
      <c r="BD925" s="27" t="str">
        <f>IF(C925="","",MAX($BD$3:BD924)+1)</f>
        <v/>
      </c>
      <c r="BE925" s="27" t="str">
        <f t="shared" ca="1" si="87"/>
        <v/>
      </c>
      <c r="BF925" s="27" t="str">
        <f t="shared" si="88"/>
        <v/>
      </c>
      <c r="BG925" s="27" t="str">
        <f t="shared" ca="1" si="89"/>
        <v/>
      </c>
      <c r="BH925" s="27" t="str">
        <f t="shared" ca="1" si="90"/>
        <v/>
      </c>
    </row>
    <row r="926" spans="1:60" x14ac:dyDescent="0.25">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c r="AE926" s="25"/>
      <c r="AF926" s="25"/>
      <c r="AG926" s="25"/>
      <c r="AH926" s="25"/>
      <c r="AI926" s="25"/>
      <c r="AJ926" s="25"/>
      <c r="AK926" s="25"/>
      <c r="AL926" s="25"/>
      <c r="AM926" s="25"/>
      <c r="AN926" s="25"/>
      <c r="AO926" s="25"/>
      <c r="AP926" s="25"/>
      <c r="AQ926" s="25"/>
      <c r="AR926" s="25"/>
      <c r="AS926" s="25"/>
      <c r="AT926" s="25"/>
      <c r="AU926" s="25"/>
      <c r="AV926" s="25"/>
      <c r="AW926" s="25"/>
      <c r="AX926" s="25"/>
      <c r="AY926" s="25"/>
      <c r="AZ926" s="25"/>
      <c r="BB926" s="27" t="str">
        <f t="shared" ca="1" si="85"/>
        <v/>
      </c>
      <c r="BC926" s="27" t="str">
        <f t="shared" ca="1" si="86"/>
        <v/>
      </c>
      <c r="BD926" s="27" t="str">
        <f>IF(C926="","",MAX($BD$3:BD925)+1)</f>
        <v/>
      </c>
      <c r="BE926" s="27" t="str">
        <f t="shared" ca="1" si="87"/>
        <v/>
      </c>
      <c r="BF926" s="27" t="str">
        <f t="shared" si="88"/>
        <v/>
      </c>
      <c r="BG926" s="27" t="str">
        <f t="shared" ca="1" si="89"/>
        <v/>
      </c>
      <c r="BH926" s="27" t="str">
        <f t="shared" ca="1" si="90"/>
        <v/>
      </c>
    </row>
    <row r="927" spans="1:60" x14ac:dyDescent="0.25">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c r="AE927" s="25"/>
      <c r="AF927" s="25"/>
      <c r="AG927" s="25"/>
      <c r="AH927" s="25"/>
      <c r="AI927" s="25"/>
      <c r="AJ927" s="25"/>
      <c r="AK927" s="25"/>
      <c r="AL927" s="25"/>
      <c r="AM927" s="25"/>
      <c r="AN927" s="25"/>
      <c r="AO927" s="25"/>
      <c r="AP927" s="25"/>
      <c r="AQ927" s="25"/>
      <c r="AR927" s="25"/>
      <c r="AS927" s="25"/>
      <c r="AT927" s="25"/>
      <c r="AU927" s="25"/>
      <c r="AV927" s="25"/>
      <c r="AW927" s="25"/>
      <c r="AX927" s="25"/>
      <c r="AY927" s="25"/>
      <c r="AZ927" s="25"/>
      <c r="BB927" s="27" t="str">
        <f t="shared" ca="1" si="85"/>
        <v/>
      </c>
      <c r="BC927" s="27" t="str">
        <f t="shared" ca="1" si="86"/>
        <v/>
      </c>
      <c r="BD927" s="27" t="str">
        <f>IF(C927="","",MAX($BD$3:BD926)+1)</f>
        <v/>
      </c>
      <c r="BE927" s="27" t="str">
        <f t="shared" ca="1" si="87"/>
        <v/>
      </c>
      <c r="BF927" s="27" t="str">
        <f t="shared" si="88"/>
        <v/>
      </c>
      <c r="BG927" s="27" t="str">
        <f t="shared" ca="1" si="89"/>
        <v/>
      </c>
      <c r="BH927" s="27" t="str">
        <f t="shared" ca="1" si="90"/>
        <v/>
      </c>
    </row>
    <row r="928" spans="1:60" x14ac:dyDescent="0.25">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c r="AE928" s="25"/>
      <c r="AF928" s="25"/>
      <c r="AG928" s="25"/>
      <c r="AH928" s="25"/>
      <c r="AI928" s="25"/>
      <c r="AJ928" s="25"/>
      <c r="AK928" s="25"/>
      <c r="AL928" s="25"/>
      <c r="AM928" s="25"/>
      <c r="AN928" s="25"/>
      <c r="AO928" s="25"/>
      <c r="AP928" s="25"/>
      <c r="AQ928" s="25"/>
      <c r="AR928" s="25"/>
      <c r="AS928" s="25"/>
      <c r="AT928" s="25"/>
      <c r="AU928" s="25"/>
      <c r="AV928" s="25"/>
      <c r="AW928" s="25"/>
      <c r="AX928" s="25"/>
      <c r="AY928" s="25"/>
      <c r="AZ928" s="25"/>
      <c r="BB928" s="27" t="str">
        <f t="shared" ca="1" si="85"/>
        <v/>
      </c>
      <c r="BC928" s="27" t="str">
        <f t="shared" ca="1" si="86"/>
        <v/>
      </c>
      <c r="BD928" s="27" t="str">
        <f>IF(C928="","",MAX($BD$3:BD927)+1)</f>
        <v/>
      </c>
      <c r="BE928" s="27" t="str">
        <f t="shared" ca="1" si="87"/>
        <v/>
      </c>
      <c r="BF928" s="27" t="str">
        <f t="shared" si="88"/>
        <v/>
      </c>
      <c r="BG928" s="27" t="str">
        <f t="shared" ca="1" si="89"/>
        <v/>
      </c>
      <c r="BH928" s="27" t="str">
        <f t="shared" ca="1" si="90"/>
        <v/>
      </c>
    </row>
    <row r="929" spans="1:60" x14ac:dyDescent="0.25">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c r="AE929" s="25"/>
      <c r="AF929" s="25"/>
      <c r="AG929" s="25"/>
      <c r="AH929" s="25"/>
      <c r="AI929" s="25"/>
      <c r="AJ929" s="25"/>
      <c r="AK929" s="25"/>
      <c r="AL929" s="25"/>
      <c r="AM929" s="25"/>
      <c r="AN929" s="25"/>
      <c r="AO929" s="25"/>
      <c r="AP929" s="25"/>
      <c r="AQ929" s="25"/>
      <c r="AR929" s="25"/>
      <c r="AS929" s="25"/>
      <c r="AT929" s="25"/>
      <c r="AU929" s="25"/>
      <c r="AV929" s="25"/>
      <c r="AW929" s="25"/>
      <c r="AX929" s="25"/>
      <c r="AY929" s="25"/>
      <c r="AZ929" s="25"/>
      <c r="BB929" s="27" t="str">
        <f t="shared" ca="1" si="85"/>
        <v/>
      </c>
      <c r="BC929" s="27" t="str">
        <f t="shared" ca="1" si="86"/>
        <v/>
      </c>
      <c r="BD929" s="27" t="str">
        <f>IF(C929="","",MAX($BD$3:BD928)+1)</f>
        <v/>
      </c>
      <c r="BE929" s="27" t="str">
        <f t="shared" ca="1" si="87"/>
        <v/>
      </c>
      <c r="BF929" s="27" t="str">
        <f t="shared" si="88"/>
        <v/>
      </c>
      <c r="BG929" s="27" t="str">
        <f t="shared" ca="1" si="89"/>
        <v/>
      </c>
      <c r="BH929" s="27" t="str">
        <f t="shared" ca="1" si="90"/>
        <v/>
      </c>
    </row>
    <row r="930" spans="1:60" x14ac:dyDescent="0.25">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c r="AE930" s="25"/>
      <c r="AF930" s="25"/>
      <c r="AG930" s="25"/>
      <c r="AH930" s="25"/>
      <c r="AI930" s="25"/>
      <c r="AJ930" s="25"/>
      <c r="AK930" s="25"/>
      <c r="AL930" s="25"/>
      <c r="AM930" s="25"/>
      <c r="AN930" s="25"/>
      <c r="AO930" s="25"/>
      <c r="AP930" s="25"/>
      <c r="AQ930" s="25"/>
      <c r="AR930" s="25"/>
      <c r="AS930" s="25"/>
      <c r="AT930" s="25"/>
      <c r="AU930" s="25"/>
      <c r="AV930" s="25"/>
      <c r="AW930" s="25"/>
      <c r="AX930" s="25"/>
      <c r="AY930" s="25"/>
      <c r="AZ930" s="25"/>
      <c r="BB930" s="27" t="str">
        <f t="shared" ca="1" si="85"/>
        <v/>
      </c>
      <c r="BC930" s="27" t="str">
        <f t="shared" ca="1" si="86"/>
        <v/>
      </c>
      <c r="BD930" s="27" t="str">
        <f>IF(C930="","",MAX($BD$3:BD929)+1)</f>
        <v/>
      </c>
      <c r="BE930" s="27" t="str">
        <f t="shared" ca="1" si="87"/>
        <v/>
      </c>
      <c r="BF930" s="27" t="str">
        <f t="shared" si="88"/>
        <v/>
      </c>
      <c r="BG930" s="27" t="str">
        <f t="shared" ca="1" si="89"/>
        <v/>
      </c>
      <c r="BH930" s="27" t="str">
        <f t="shared" ca="1" si="90"/>
        <v/>
      </c>
    </row>
    <row r="931" spans="1:60" x14ac:dyDescent="0.25">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c r="AE931" s="25"/>
      <c r="AF931" s="25"/>
      <c r="AG931" s="25"/>
      <c r="AH931" s="25"/>
      <c r="AI931" s="25"/>
      <c r="AJ931" s="25"/>
      <c r="AK931" s="25"/>
      <c r="AL931" s="25"/>
      <c r="AM931" s="25"/>
      <c r="AN931" s="25"/>
      <c r="AO931" s="25"/>
      <c r="AP931" s="25"/>
      <c r="AQ931" s="25"/>
      <c r="AR931" s="25"/>
      <c r="AS931" s="25"/>
      <c r="AT931" s="25"/>
      <c r="AU931" s="25"/>
      <c r="AV931" s="25"/>
      <c r="AW931" s="25"/>
      <c r="AX931" s="25"/>
      <c r="AY931" s="25"/>
      <c r="AZ931" s="25"/>
      <c r="BB931" s="27" t="str">
        <f t="shared" ca="1" si="85"/>
        <v/>
      </c>
      <c r="BC931" s="27" t="str">
        <f t="shared" ca="1" si="86"/>
        <v/>
      </c>
      <c r="BD931" s="27" t="str">
        <f>IF(C931="","",MAX($BD$3:BD930)+1)</f>
        <v/>
      </c>
      <c r="BE931" s="27" t="str">
        <f t="shared" ca="1" si="87"/>
        <v/>
      </c>
      <c r="BF931" s="27" t="str">
        <f t="shared" si="88"/>
        <v/>
      </c>
      <c r="BG931" s="27" t="str">
        <f t="shared" ca="1" si="89"/>
        <v/>
      </c>
      <c r="BH931" s="27" t="str">
        <f t="shared" ca="1" si="90"/>
        <v/>
      </c>
    </row>
    <row r="932" spans="1:60" x14ac:dyDescent="0.25">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c r="AE932" s="25"/>
      <c r="AF932" s="25"/>
      <c r="AG932" s="25"/>
      <c r="AH932" s="25"/>
      <c r="AI932" s="25"/>
      <c r="AJ932" s="25"/>
      <c r="AK932" s="25"/>
      <c r="AL932" s="25"/>
      <c r="AM932" s="25"/>
      <c r="AN932" s="25"/>
      <c r="AO932" s="25"/>
      <c r="AP932" s="25"/>
      <c r="AQ932" s="25"/>
      <c r="AR932" s="25"/>
      <c r="AS932" s="25"/>
      <c r="AT932" s="25"/>
      <c r="AU932" s="25"/>
      <c r="AV932" s="25"/>
      <c r="AW932" s="25"/>
      <c r="AX932" s="25"/>
      <c r="AY932" s="25"/>
      <c r="AZ932" s="25"/>
      <c r="BB932" s="27" t="str">
        <f t="shared" ca="1" si="85"/>
        <v/>
      </c>
      <c r="BC932" s="27" t="str">
        <f t="shared" ca="1" si="86"/>
        <v/>
      </c>
      <c r="BD932" s="27" t="str">
        <f>IF(C932="","",MAX($BD$3:BD931)+1)</f>
        <v/>
      </c>
      <c r="BE932" s="27" t="str">
        <f t="shared" ca="1" si="87"/>
        <v/>
      </c>
      <c r="BF932" s="27" t="str">
        <f t="shared" si="88"/>
        <v/>
      </c>
      <c r="BG932" s="27" t="str">
        <f t="shared" ca="1" si="89"/>
        <v/>
      </c>
      <c r="BH932" s="27" t="str">
        <f t="shared" ca="1" si="90"/>
        <v/>
      </c>
    </row>
    <row r="933" spans="1:60" x14ac:dyDescent="0.25">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c r="AE933" s="25"/>
      <c r="AF933" s="25"/>
      <c r="AG933" s="25"/>
      <c r="AH933" s="25"/>
      <c r="AI933" s="25"/>
      <c r="AJ933" s="25"/>
      <c r="AK933" s="25"/>
      <c r="AL933" s="25"/>
      <c r="AM933" s="25"/>
      <c r="AN933" s="25"/>
      <c r="AO933" s="25"/>
      <c r="AP933" s="25"/>
      <c r="AQ933" s="25"/>
      <c r="AR933" s="25"/>
      <c r="AS933" s="25"/>
      <c r="AT933" s="25"/>
      <c r="AU933" s="25"/>
      <c r="AV933" s="25"/>
      <c r="AW933" s="25"/>
      <c r="AX933" s="25"/>
      <c r="AY933" s="25"/>
      <c r="AZ933" s="25"/>
      <c r="BB933" s="27" t="str">
        <f t="shared" ca="1" si="85"/>
        <v/>
      </c>
      <c r="BC933" s="27" t="str">
        <f t="shared" ca="1" si="86"/>
        <v/>
      </c>
      <c r="BD933" s="27" t="str">
        <f>IF(C933="","",MAX($BD$3:BD932)+1)</f>
        <v/>
      </c>
      <c r="BE933" s="27" t="str">
        <f t="shared" ca="1" si="87"/>
        <v/>
      </c>
      <c r="BF933" s="27" t="str">
        <f t="shared" si="88"/>
        <v/>
      </c>
      <c r="BG933" s="27" t="str">
        <f t="shared" ca="1" si="89"/>
        <v/>
      </c>
      <c r="BH933" s="27" t="str">
        <f t="shared" ca="1" si="90"/>
        <v/>
      </c>
    </row>
    <row r="934" spans="1:60" x14ac:dyDescent="0.25">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c r="AE934" s="25"/>
      <c r="AF934" s="25"/>
      <c r="AG934" s="25"/>
      <c r="AH934" s="25"/>
      <c r="AI934" s="25"/>
      <c r="AJ934" s="25"/>
      <c r="AK934" s="25"/>
      <c r="AL934" s="25"/>
      <c r="AM934" s="25"/>
      <c r="AN934" s="25"/>
      <c r="AO934" s="25"/>
      <c r="AP934" s="25"/>
      <c r="AQ934" s="25"/>
      <c r="AR934" s="25"/>
      <c r="AS934" s="25"/>
      <c r="AT934" s="25"/>
      <c r="AU934" s="25"/>
      <c r="AV934" s="25"/>
      <c r="AW934" s="25"/>
      <c r="AX934" s="25"/>
      <c r="AY934" s="25"/>
      <c r="AZ934" s="25"/>
      <c r="BB934" s="27" t="str">
        <f t="shared" ca="1" si="85"/>
        <v/>
      </c>
      <c r="BC934" s="27" t="str">
        <f t="shared" ca="1" si="86"/>
        <v/>
      </c>
      <c r="BD934" s="27" t="str">
        <f>IF(C934="","",MAX($BD$3:BD933)+1)</f>
        <v/>
      </c>
      <c r="BE934" s="27" t="str">
        <f t="shared" ca="1" si="87"/>
        <v/>
      </c>
      <c r="BF934" s="27" t="str">
        <f t="shared" si="88"/>
        <v/>
      </c>
      <c r="BG934" s="27" t="str">
        <f t="shared" ca="1" si="89"/>
        <v/>
      </c>
      <c r="BH934" s="27" t="str">
        <f t="shared" ca="1" si="90"/>
        <v/>
      </c>
    </row>
    <row r="935" spans="1:60" x14ac:dyDescent="0.25">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c r="AE935" s="25"/>
      <c r="AF935" s="25"/>
      <c r="AG935" s="25"/>
      <c r="AH935" s="25"/>
      <c r="AI935" s="25"/>
      <c r="AJ935" s="25"/>
      <c r="AK935" s="25"/>
      <c r="AL935" s="25"/>
      <c r="AM935" s="25"/>
      <c r="AN935" s="25"/>
      <c r="AO935" s="25"/>
      <c r="AP935" s="25"/>
      <c r="AQ935" s="25"/>
      <c r="AR935" s="25"/>
      <c r="AS935" s="25"/>
      <c r="AT935" s="25"/>
      <c r="AU935" s="25"/>
      <c r="AV935" s="25"/>
      <c r="AW935" s="25"/>
      <c r="AX935" s="25"/>
      <c r="AY935" s="25"/>
      <c r="AZ935" s="25"/>
      <c r="BB935" s="27" t="str">
        <f t="shared" ca="1" si="85"/>
        <v/>
      </c>
      <c r="BC935" s="27" t="str">
        <f t="shared" ca="1" si="86"/>
        <v/>
      </c>
      <c r="BD935" s="27" t="str">
        <f>IF(C935="","",MAX($BD$3:BD934)+1)</f>
        <v/>
      </c>
      <c r="BE935" s="27" t="str">
        <f t="shared" ca="1" si="87"/>
        <v/>
      </c>
      <c r="BF935" s="27" t="str">
        <f t="shared" si="88"/>
        <v/>
      </c>
      <c r="BG935" s="27" t="str">
        <f t="shared" ca="1" si="89"/>
        <v/>
      </c>
      <c r="BH935" s="27" t="str">
        <f t="shared" ca="1" si="90"/>
        <v/>
      </c>
    </row>
    <row r="936" spans="1:60" x14ac:dyDescent="0.25">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c r="AE936" s="25"/>
      <c r="AF936" s="25"/>
      <c r="AG936" s="25"/>
      <c r="AH936" s="25"/>
      <c r="AI936" s="25"/>
      <c r="AJ936" s="25"/>
      <c r="AK936" s="25"/>
      <c r="AL936" s="25"/>
      <c r="AM936" s="25"/>
      <c r="AN936" s="25"/>
      <c r="AO936" s="25"/>
      <c r="AP936" s="25"/>
      <c r="AQ936" s="25"/>
      <c r="AR936" s="25"/>
      <c r="AS936" s="25"/>
      <c r="AT936" s="25"/>
      <c r="AU936" s="25"/>
      <c r="AV936" s="25"/>
      <c r="AW936" s="25"/>
      <c r="AX936" s="25"/>
      <c r="AY936" s="25"/>
      <c r="AZ936" s="25"/>
      <c r="BB936" s="27" t="str">
        <f t="shared" ca="1" si="85"/>
        <v/>
      </c>
      <c r="BC936" s="27" t="str">
        <f t="shared" ca="1" si="86"/>
        <v/>
      </c>
      <c r="BD936" s="27" t="str">
        <f>IF(C936="","",MAX($BD$3:BD935)+1)</f>
        <v/>
      </c>
      <c r="BE936" s="27" t="str">
        <f t="shared" ca="1" si="87"/>
        <v/>
      </c>
      <c r="BF936" s="27" t="str">
        <f t="shared" si="88"/>
        <v/>
      </c>
      <c r="BG936" s="27" t="str">
        <f t="shared" ca="1" si="89"/>
        <v/>
      </c>
      <c r="BH936" s="27" t="str">
        <f t="shared" ca="1" si="90"/>
        <v/>
      </c>
    </row>
    <row r="937" spans="1:60" x14ac:dyDescent="0.25">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c r="AE937" s="25"/>
      <c r="AF937" s="25"/>
      <c r="AG937" s="25"/>
      <c r="AH937" s="25"/>
      <c r="AI937" s="25"/>
      <c r="AJ937" s="25"/>
      <c r="AK937" s="25"/>
      <c r="AL937" s="25"/>
      <c r="AM937" s="25"/>
      <c r="AN937" s="25"/>
      <c r="AO937" s="25"/>
      <c r="AP937" s="25"/>
      <c r="AQ937" s="25"/>
      <c r="AR937" s="25"/>
      <c r="AS937" s="25"/>
      <c r="AT937" s="25"/>
      <c r="AU937" s="25"/>
      <c r="AV937" s="25"/>
      <c r="AW937" s="25"/>
      <c r="AX937" s="25"/>
      <c r="AY937" s="25"/>
      <c r="AZ937" s="25"/>
      <c r="BB937" s="27" t="str">
        <f t="shared" ca="1" si="85"/>
        <v/>
      </c>
      <c r="BC937" s="27" t="str">
        <f t="shared" ca="1" si="86"/>
        <v/>
      </c>
      <c r="BD937" s="27" t="str">
        <f>IF(C937="","",MAX($BD$3:BD936)+1)</f>
        <v/>
      </c>
      <c r="BE937" s="27" t="str">
        <f t="shared" ca="1" si="87"/>
        <v/>
      </c>
      <c r="BF937" s="27" t="str">
        <f t="shared" si="88"/>
        <v/>
      </c>
      <c r="BG937" s="27" t="str">
        <f t="shared" ca="1" si="89"/>
        <v/>
      </c>
      <c r="BH937" s="27" t="str">
        <f t="shared" ca="1" si="90"/>
        <v/>
      </c>
    </row>
    <row r="938" spans="1:60" x14ac:dyDescent="0.25">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c r="AE938" s="25"/>
      <c r="AF938" s="25"/>
      <c r="AG938" s="25"/>
      <c r="AH938" s="25"/>
      <c r="AI938" s="25"/>
      <c r="AJ938" s="25"/>
      <c r="AK938" s="25"/>
      <c r="AL938" s="25"/>
      <c r="AM938" s="25"/>
      <c r="AN938" s="25"/>
      <c r="AO938" s="25"/>
      <c r="AP938" s="25"/>
      <c r="AQ938" s="25"/>
      <c r="AR938" s="25"/>
      <c r="AS938" s="25"/>
      <c r="AT938" s="25"/>
      <c r="AU938" s="25"/>
      <c r="AV938" s="25"/>
      <c r="AW938" s="25"/>
      <c r="AX938" s="25"/>
      <c r="AY938" s="25"/>
      <c r="AZ938" s="25"/>
      <c r="BB938" s="27" t="str">
        <f t="shared" ca="1" si="85"/>
        <v/>
      </c>
      <c r="BC938" s="27" t="str">
        <f t="shared" ca="1" si="86"/>
        <v/>
      </c>
      <c r="BD938" s="27" t="str">
        <f>IF(C938="","",MAX($BD$3:BD937)+1)</f>
        <v/>
      </c>
      <c r="BE938" s="27" t="str">
        <f t="shared" ca="1" si="87"/>
        <v/>
      </c>
      <c r="BF938" s="27" t="str">
        <f t="shared" si="88"/>
        <v/>
      </c>
      <c r="BG938" s="27" t="str">
        <f t="shared" ca="1" si="89"/>
        <v/>
      </c>
      <c r="BH938" s="27" t="str">
        <f t="shared" ca="1" si="90"/>
        <v/>
      </c>
    </row>
    <row r="939" spans="1:60" x14ac:dyDescent="0.25">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c r="AE939" s="25"/>
      <c r="AF939" s="25"/>
      <c r="AG939" s="25"/>
      <c r="AH939" s="25"/>
      <c r="AI939" s="25"/>
      <c r="AJ939" s="25"/>
      <c r="AK939" s="25"/>
      <c r="AL939" s="25"/>
      <c r="AM939" s="25"/>
      <c r="AN939" s="25"/>
      <c r="AO939" s="25"/>
      <c r="AP939" s="25"/>
      <c r="AQ939" s="25"/>
      <c r="AR939" s="25"/>
      <c r="AS939" s="25"/>
      <c r="AT939" s="25"/>
      <c r="AU939" s="25"/>
      <c r="AV939" s="25"/>
      <c r="AW939" s="25"/>
      <c r="AX939" s="25"/>
      <c r="AY939" s="25"/>
      <c r="AZ939" s="25"/>
      <c r="BB939" s="27" t="str">
        <f t="shared" ca="1" si="85"/>
        <v/>
      </c>
      <c r="BC939" s="27" t="str">
        <f t="shared" ca="1" si="86"/>
        <v/>
      </c>
      <c r="BD939" s="27" t="str">
        <f>IF(C939="","",MAX($BD$3:BD938)+1)</f>
        <v/>
      </c>
      <c r="BE939" s="27" t="str">
        <f t="shared" ca="1" si="87"/>
        <v/>
      </c>
      <c r="BF939" s="27" t="str">
        <f t="shared" si="88"/>
        <v/>
      </c>
      <c r="BG939" s="27" t="str">
        <f t="shared" ca="1" si="89"/>
        <v/>
      </c>
      <c r="BH939" s="27" t="str">
        <f t="shared" ca="1" si="90"/>
        <v/>
      </c>
    </row>
    <row r="940" spans="1:60" x14ac:dyDescent="0.25">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c r="AE940" s="25"/>
      <c r="AF940" s="25"/>
      <c r="AG940" s="25"/>
      <c r="AH940" s="25"/>
      <c r="AI940" s="25"/>
      <c r="AJ940" s="25"/>
      <c r="AK940" s="25"/>
      <c r="AL940" s="25"/>
      <c r="AM940" s="25"/>
      <c r="AN940" s="25"/>
      <c r="AO940" s="25"/>
      <c r="AP940" s="25"/>
      <c r="AQ940" s="25"/>
      <c r="AR940" s="25"/>
      <c r="AS940" s="25"/>
      <c r="AT940" s="25"/>
      <c r="AU940" s="25"/>
      <c r="AV940" s="25"/>
      <c r="AW940" s="25"/>
      <c r="AX940" s="25"/>
      <c r="AY940" s="25"/>
      <c r="AZ940" s="25"/>
      <c r="BB940" s="27" t="str">
        <f t="shared" ca="1" si="85"/>
        <v/>
      </c>
      <c r="BC940" s="27" t="str">
        <f t="shared" ca="1" si="86"/>
        <v/>
      </c>
      <c r="BD940" s="27" t="str">
        <f>IF(C940="","",MAX($BD$3:BD939)+1)</f>
        <v/>
      </c>
      <c r="BE940" s="27" t="str">
        <f t="shared" ca="1" si="87"/>
        <v/>
      </c>
      <c r="BF940" s="27" t="str">
        <f t="shared" si="88"/>
        <v/>
      </c>
      <c r="BG940" s="27" t="str">
        <f t="shared" ca="1" si="89"/>
        <v/>
      </c>
      <c r="BH940" s="27" t="str">
        <f t="shared" ca="1" si="90"/>
        <v/>
      </c>
    </row>
    <row r="941" spans="1:60" x14ac:dyDescent="0.25">
      <c r="A941" s="25"/>
      <c r="B941" s="25"/>
      <c r="C941" s="25"/>
      <c r="D941" s="25"/>
      <c r="E941" s="25"/>
      <c r="F941" s="25"/>
      <c r="G941" s="25"/>
      <c r="H941" s="25"/>
      <c r="I941" s="25"/>
      <c r="J941" s="25"/>
      <c r="K941" s="25"/>
      <c r="L941" s="25"/>
      <c r="M941" s="25"/>
      <c r="N941" s="25"/>
      <c r="O941" s="25"/>
      <c r="P941" s="25"/>
      <c r="Q941" s="25"/>
      <c r="R941" s="25"/>
      <c r="S941" s="25"/>
      <c r="T941" s="25"/>
      <c r="U941" s="25"/>
      <c r="V941" s="25"/>
      <c r="W941" s="25"/>
      <c r="X941" s="25"/>
      <c r="Y941" s="25"/>
      <c r="Z941" s="25"/>
      <c r="AA941" s="25"/>
      <c r="AB941" s="25"/>
      <c r="AC941" s="25"/>
      <c r="AD941" s="25"/>
      <c r="AE941" s="25"/>
      <c r="AF941" s="25"/>
      <c r="AG941" s="25"/>
      <c r="AH941" s="25"/>
      <c r="AI941" s="25"/>
      <c r="AJ941" s="25"/>
      <c r="AK941" s="25"/>
      <c r="AL941" s="25"/>
      <c r="AM941" s="25"/>
      <c r="AN941" s="25"/>
      <c r="AO941" s="25"/>
      <c r="AP941" s="25"/>
      <c r="AQ941" s="25"/>
      <c r="AR941" s="25"/>
      <c r="AS941" s="25"/>
      <c r="AT941" s="25"/>
      <c r="AU941" s="25"/>
      <c r="AV941" s="25"/>
      <c r="AW941" s="25"/>
      <c r="AX941" s="25"/>
      <c r="AY941" s="25"/>
      <c r="AZ941" s="25"/>
      <c r="BB941" s="27" t="str">
        <f t="shared" ca="1" si="85"/>
        <v/>
      </c>
      <c r="BC941" s="27" t="str">
        <f t="shared" ca="1" si="86"/>
        <v/>
      </c>
      <c r="BD941" s="27" t="str">
        <f>IF(C941="","",MAX($BD$3:BD940)+1)</f>
        <v/>
      </c>
      <c r="BE941" s="27" t="str">
        <f t="shared" ca="1" si="87"/>
        <v/>
      </c>
      <c r="BF941" s="27" t="str">
        <f t="shared" si="88"/>
        <v/>
      </c>
      <c r="BG941" s="27" t="str">
        <f t="shared" ca="1" si="89"/>
        <v/>
      </c>
      <c r="BH941" s="27" t="str">
        <f t="shared" ca="1" si="90"/>
        <v/>
      </c>
    </row>
    <row r="942" spans="1:60" x14ac:dyDescent="0.25">
      <c r="A942" s="25"/>
      <c r="B942" s="25"/>
      <c r="C942" s="25"/>
      <c r="D942" s="25"/>
      <c r="E942" s="25"/>
      <c r="F942" s="25"/>
      <c r="G942" s="25"/>
      <c r="H942" s="25"/>
      <c r="I942" s="25"/>
      <c r="J942" s="25"/>
      <c r="K942" s="25"/>
      <c r="L942" s="25"/>
      <c r="M942" s="25"/>
      <c r="N942" s="25"/>
      <c r="O942" s="25"/>
      <c r="P942" s="25"/>
      <c r="Q942" s="25"/>
      <c r="R942" s="25"/>
      <c r="S942" s="25"/>
      <c r="T942" s="25"/>
      <c r="U942" s="25"/>
      <c r="V942" s="25"/>
      <c r="W942" s="25"/>
      <c r="X942" s="25"/>
      <c r="Y942" s="25"/>
      <c r="Z942" s="25"/>
      <c r="AA942" s="25"/>
      <c r="AB942" s="25"/>
      <c r="AC942" s="25"/>
      <c r="AD942" s="25"/>
      <c r="AE942" s="25"/>
      <c r="AF942" s="25"/>
      <c r="AG942" s="25"/>
      <c r="AH942" s="25"/>
      <c r="AI942" s="25"/>
      <c r="AJ942" s="25"/>
      <c r="AK942" s="25"/>
      <c r="AL942" s="25"/>
      <c r="AM942" s="25"/>
      <c r="AN942" s="25"/>
      <c r="AO942" s="25"/>
      <c r="AP942" s="25"/>
      <c r="AQ942" s="25"/>
      <c r="AR942" s="25"/>
      <c r="AS942" s="25"/>
      <c r="AT942" s="25"/>
      <c r="AU942" s="25"/>
      <c r="AV942" s="25"/>
      <c r="AW942" s="25"/>
      <c r="AX942" s="25"/>
      <c r="AY942" s="25"/>
      <c r="AZ942" s="25"/>
      <c r="BB942" s="27" t="str">
        <f t="shared" ca="1" si="85"/>
        <v/>
      </c>
      <c r="BC942" s="27" t="str">
        <f t="shared" ca="1" si="86"/>
        <v/>
      </c>
      <c r="BD942" s="27" t="str">
        <f>IF(C942="","",MAX($BD$3:BD941)+1)</f>
        <v/>
      </c>
      <c r="BE942" s="27" t="str">
        <f t="shared" ca="1" si="87"/>
        <v/>
      </c>
      <c r="BF942" s="27" t="str">
        <f t="shared" si="88"/>
        <v/>
      </c>
      <c r="BG942" s="27" t="str">
        <f t="shared" ca="1" si="89"/>
        <v/>
      </c>
      <c r="BH942" s="27" t="str">
        <f t="shared" ca="1" si="90"/>
        <v/>
      </c>
    </row>
    <row r="943" spans="1:60" x14ac:dyDescent="0.25">
      <c r="A943" s="25"/>
      <c r="B943" s="25"/>
      <c r="C943" s="25"/>
      <c r="D943" s="25"/>
      <c r="E943" s="25"/>
      <c r="F943" s="25"/>
      <c r="G943" s="25"/>
      <c r="H943" s="25"/>
      <c r="I943" s="25"/>
      <c r="J943" s="25"/>
      <c r="K943" s="25"/>
      <c r="L943" s="25"/>
      <c r="M943" s="25"/>
      <c r="N943" s="25"/>
      <c r="O943" s="25"/>
      <c r="P943" s="25"/>
      <c r="Q943" s="25"/>
      <c r="R943" s="25"/>
      <c r="S943" s="25"/>
      <c r="T943" s="25"/>
      <c r="U943" s="25"/>
      <c r="V943" s="25"/>
      <c r="W943" s="25"/>
      <c r="X943" s="25"/>
      <c r="Y943" s="25"/>
      <c r="Z943" s="25"/>
      <c r="AA943" s="25"/>
      <c r="AB943" s="25"/>
      <c r="AC943" s="25"/>
      <c r="AD943" s="25"/>
      <c r="AE943" s="25"/>
      <c r="AF943" s="25"/>
      <c r="AG943" s="25"/>
      <c r="AH943" s="25"/>
      <c r="AI943" s="25"/>
      <c r="AJ943" s="25"/>
      <c r="AK943" s="25"/>
      <c r="AL943" s="25"/>
      <c r="AM943" s="25"/>
      <c r="AN943" s="25"/>
      <c r="AO943" s="25"/>
      <c r="AP943" s="25"/>
      <c r="AQ943" s="25"/>
      <c r="AR943" s="25"/>
      <c r="AS943" s="25"/>
      <c r="AT943" s="25"/>
      <c r="AU943" s="25"/>
      <c r="AV943" s="25"/>
      <c r="AW943" s="25"/>
      <c r="AX943" s="25"/>
      <c r="AY943" s="25"/>
      <c r="AZ943" s="25"/>
      <c r="BB943" s="27" t="str">
        <f t="shared" ca="1" si="85"/>
        <v/>
      </c>
      <c r="BC943" s="27" t="str">
        <f t="shared" ca="1" si="86"/>
        <v/>
      </c>
      <c r="BD943" s="27" t="str">
        <f>IF(C943="","",MAX($BD$3:BD942)+1)</f>
        <v/>
      </c>
      <c r="BE943" s="27" t="str">
        <f t="shared" ca="1" si="87"/>
        <v/>
      </c>
      <c r="BF943" s="27" t="str">
        <f t="shared" si="88"/>
        <v/>
      </c>
      <c r="BG943" s="27" t="str">
        <f t="shared" ca="1" si="89"/>
        <v/>
      </c>
      <c r="BH943" s="27" t="str">
        <f t="shared" ca="1" si="90"/>
        <v/>
      </c>
    </row>
    <row r="944" spans="1:60" x14ac:dyDescent="0.25">
      <c r="A944" s="25"/>
      <c r="B944" s="25"/>
      <c r="C944" s="25"/>
      <c r="D944" s="25"/>
      <c r="E944" s="25"/>
      <c r="F944" s="25"/>
      <c r="G944" s="25"/>
      <c r="H944" s="25"/>
      <c r="I944" s="25"/>
      <c r="J944" s="25"/>
      <c r="K944" s="25"/>
      <c r="L944" s="25"/>
      <c r="M944" s="25"/>
      <c r="N944" s="25"/>
      <c r="O944" s="25"/>
      <c r="P944" s="25"/>
      <c r="Q944" s="25"/>
      <c r="R944" s="25"/>
      <c r="S944" s="25"/>
      <c r="T944" s="25"/>
      <c r="U944" s="25"/>
      <c r="V944" s="25"/>
      <c r="W944" s="25"/>
      <c r="X944" s="25"/>
      <c r="Y944" s="25"/>
      <c r="Z944" s="25"/>
      <c r="AA944" s="25"/>
      <c r="AB944" s="25"/>
      <c r="AC944" s="25"/>
      <c r="AD944" s="25"/>
      <c r="AE944" s="25"/>
      <c r="AF944" s="25"/>
      <c r="AG944" s="25"/>
      <c r="AH944" s="25"/>
      <c r="AI944" s="25"/>
      <c r="AJ944" s="25"/>
      <c r="AK944" s="25"/>
      <c r="AL944" s="25"/>
      <c r="AM944" s="25"/>
      <c r="AN944" s="25"/>
      <c r="AO944" s="25"/>
      <c r="AP944" s="25"/>
      <c r="AQ944" s="25"/>
      <c r="AR944" s="25"/>
      <c r="AS944" s="25"/>
      <c r="AT944" s="25"/>
      <c r="AU944" s="25"/>
      <c r="AV944" s="25"/>
      <c r="AW944" s="25"/>
      <c r="AX944" s="25"/>
      <c r="AY944" s="25"/>
      <c r="AZ944" s="25"/>
      <c r="BB944" s="27" t="str">
        <f t="shared" ca="1" si="85"/>
        <v/>
      </c>
      <c r="BC944" s="27" t="str">
        <f t="shared" ca="1" si="86"/>
        <v/>
      </c>
      <c r="BD944" s="27" t="str">
        <f>IF(C944="","",MAX($BD$3:BD943)+1)</f>
        <v/>
      </c>
      <c r="BE944" s="27" t="str">
        <f t="shared" ca="1" si="87"/>
        <v/>
      </c>
      <c r="BF944" s="27" t="str">
        <f t="shared" si="88"/>
        <v/>
      </c>
      <c r="BG944" s="27" t="str">
        <f t="shared" ca="1" si="89"/>
        <v/>
      </c>
      <c r="BH944" s="27" t="str">
        <f t="shared" ca="1" si="90"/>
        <v/>
      </c>
    </row>
    <row r="945" spans="1:60" x14ac:dyDescent="0.25">
      <c r="A945" s="25"/>
      <c r="B945" s="25"/>
      <c r="C945" s="25"/>
      <c r="D945" s="25"/>
      <c r="E945" s="25"/>
      <c r="F945" s="25"/>
      <c r="G945" s="25"/>
      <c r="H945" s="25"/>
      <c r="I945" s="25"/>
      <c r="J945" s="25"/>
      <c r="K945" s="25"/>
      <c r="L945" s="25"/>
      <c r="M945" s="25"/>
      <c r="N945" s="25"/>
      <c r="O945" s="25"/>
      <c r="P945" s="25"/>
      <c r="Q945" s="25"/>
      <c r="R945" s="25"/>
      <c r="S945" s="25"/>
      <c r="T945" s="25"/>
      <c r="U945" s="25"/>
      <c r="V945" s="25"/>
      <c r="W945" s="25"/>
      <c r="X945" s="25"/>
      <c r="Y945" s="25"/>
      <c r="Z945" s="25"/>
      <c r="AA945" s="25"/>
      <c r="AB945" s="25"/>
      <c r="AC945" s="25"/>
      <c r="AD945" s="25"/>
      <c r="AE945" s="25"/>
      <c r="AF945" s="25"/>
      <c r="AG945" s="25"/>
      <c r="AH945" s="25"/>
      <c r="AI945" s="25"/>
      <c r="AJ945" s="25"/>
      <c r="AK945" s="25"/>
      <c r="AL945" s="25"/>
      <c r="AM945" s="25"/>
      <c r="AN945" s="25"/>
      <c r="AO945" s="25"/>
      <c r="AP945" s="25"/>
      <c r="AQ945" s="25"/>
      <c r="AR945" s="25"/>
      <c r="AS945" s="25"/>
      <c r="AT945" s="25"/>
      <c r="AU945" s="25"/>
      <c r="AV945" s="25"/>
      <c r="AW945" s="25"/>
      <c r="AX945" s="25"/>
      <c r="AY945" s="25"/>
      <c r="AZ945" s="25"/>
      <c r="BB945" s="27" t="str">
        <f t="shared" ca="1" si="85"/>
        <v/>
      </c>
      <c r="BC945" s="27" t="str">
        <f t="shared" ca="1" si="86"/>
        <v/>
      </c>
      <c r="BD945" s="27" t="str">
        <f>IF(C945="","",MAX($BD$3:BD944)+1)</f>
        <v/>
      </c>
      <c r="BE945" s="27" t="str">
        <f t="shared" ca="1" si="87"/>
        <v/>
      </c>
      <c r="BF945" s="27" t="str">
        <f t="shared" si="88"/>
        <v/>
      </c>
      <c r="BG945" s="27" t="str">
        <f t="shared" ca="1" si="89"/>
        <v/>
      </c>
      <c r="BH945" s="27" t="str">
        <f t="shared" ca="1" si="90"/>
        <v/>
      </c>
    </row>
    <row r="946" spans="1:60" x14ac:dyDescent="0.25">
      <c r="A946" s="25"/>
      <c r="B946" s="25"/>
      <c r="C946" s="25"/>
      <c r="D946" s="25"/>
      <c r="E946" s="25"/>
      <c r="F946" s="25"/>
      <c r="G946" s="25"/>
      <c r="H946" s="25"/>
      <c r="I946" s="25"/>
      <c r="J946" s="25"/>
      <c r="K946" s="25"/>
      <c r="L946" s="25"/>
      <c r="M946" s="25"/>
      <c r="N946" s="25"/>
      <c r="O946" s="25"/>
      <c r="P946" s="25"/>
      <c r="Q946" s="25"/>
      <c r="R946" s="25"/>
      <c r="S946" s="25"/>
      <c r="T946" s="25"/>
      <c r="U946" s="25"/>
      <c r="V946" s="25"/>
      <c r="W946" s="25"/>
      <c r="X946" s="25"/>
      <c r="Y946" s="25"/>
      <c r="Z946" s="25"/>
      <c r="AA946" s="25"/>
      <c r="AB946" s="25"/>
      <c r="AC946" s="25"/>
      <c r="AD946" s="25"/>
      <c r="AE946" s="25"/>
      <c r="AF946" s="25"/>
      <c r="AG946" s="25"/>
      <c r="AH946" s="25"/>
      <c r="AI946" s="25"/>
      <c r="AJ946" s="25"/>
      <c r="AK946" s="25"/>
      <c r="AL946" s="25"/>
      <c r="AM946" s="25"/>
      <c r="AN946" s="25"/>
      <c r="AO946" s="25"/>
      <c r="AP946" s="25"/>
      <c r="AQ946" s="25"/>
      <c r="AR946" s="25"/>
      <c r="AS946" s="25"/>
      <c r="AT946" s="25"/>
      <c r="AU946" s="25"/>
      <c r="AV946" s="25"/>
      <c r="AW946" s="25"/>
      <c r="AX946" s="25"/>
      <c r="AY946" s="25"/>
      <c r="AZ946" s="25"/>
      <c r="BB946" s="27" t="str">
        <f t="shared" ca="1" si="85"/>
        <v/>
      </c>
      <c r="BC946" s="27" t="str">
        <f t="shared" ca="1" si="86"/>
        <v/>
      </c>
      <c r="BD946" s="27" t="str">
        <f>IF(C946="","",MAX($BD$3:BD945)+1)</f>
        <v/>
      </c>
      <c r="BE946" s="27" t="str">
        <f t="shared" ca="1" si="87"/>
        <v/>
      </c>
      <c r="BF946" s="27" t="str">
        <f t="shared" si="88"/>
        <v/>
      </c>
      <c r="BG946" s="27" t="str">
        <f t="shared" ca="1" si="89"/>
        <v/>
      </c>
      <c r="BH946" s="27" t="str">
        <f t="shared" ca="1" si="90"/>
        <v/>
      </c>
    </row>
    <row r="947" spans="1:60" x14ac:dyDescent="0.25">
      <c r="A947" s="25"/>
      <c r="B947" s="25"/>
      <c r="C947" s="25"/>
      <c r="D947" s="25"/>
      <c r="E947" s="25"/>
      <c r="F947" s="25"/>
      <c r="G947" s="25"/>
      <c r="H947" s="25"/>
      <c r="I947" s="25"/>
      <c r="J947" s="25"/>
      <c r="K947" s="25"/>
      <c r="L947" s="25"/>
      <c r="M947" s="25"/>
      <c r="N947" s="25"/>
      <c r="O947" s="25"/>
      <c r="P947" s="25"/>
      <c r="Q947" s="25"/>
      <c r="R947" s="25"/>
      <c r="S947" s="25"/>
      <c r="T947" s="25"/>
      <c r="U947" s="25"/>
      <c r="V947" s="25"/>
      <c r="W947" s="25"/>
      <c r="X947" s="25"/>
      <c r="Y947" s="25"/>
      <c r="Z947" s="25"/>
      <c r="AA947" s="25"/>
      <c r="AB947" s="25"/>
      <c r="AC947" s="25"/>
      <c r="AD947" s="25"/>
      <c r="AE947" s="25"/>
      <c r="AF947" s="25"/>
      <c r="AG947" s="25"/>
      <c r="AH947" s="25"/>
      <c r="AI947" s="25"/>
      <c r="AJ947" s="25"/>
      <c r="AK947" s="25"/>
      <c r="AL947" s="25"/>
      <c r="AM947" s="25"/>
      <c r="AN947" s="25"/>
      <c r="AO947" s="25"/>
      <c r="AP947" s="25"/>
      <c r="AQ947" s="25"/>
      <c r="AR947" s="25"/>
      <c r="AS947" s="25"/>
      <c r="AT947" s="25"/>
      <c r="AU947" s="25"/>
      <c r="AV947" s="25"/>
      <c r="AW947" s="25"/>
      <c r="AX947" s="25"/>
      <c r="AY947" s="25"/>
      <c r="AZ947" s="25"/>
      <c r="BB947" s="27" t="str">
        <f t="shared" ca="1" si="85"/>
        <v/>
      </c>
      <c r="BC947" s="27" t="str">
        <f t="shared" ca="1" si="86"/>
        <v/>
      </c>
      <c r="BD947" s="27" t="str">
        <f>IF(C947="","",MAX($BD$3:BD946)+1)</f>
        <v/>
      </c>
      <c r="BE947" s="27" t="str">
        <f t="shared" ca="1" si="87"/>
        <v/>
      </c>
      <c r="BF947" s="27" t="str">
        <f t="shared" si="88"/>
        <v/>
      </c>
      <c r="BG947" s="27" t="str">
        <f t="shared" ca="1" si="89"/>
        <v/>
      </c>
      <c r="BH947" s="27" t="str">
        <f t="shared" ca="1" si="90"/>
        <v/>
      </c>
    </row>
    <row r="948" spans="1:60" x14ac:dyDescent="0.25">
      <c r="A948" s="25"/>
      <c r="B948" s="25"/>
      <c r="C948" s="25"/>
      <c r="D948" s="25"/>
      <c r="E948" s="25"/>
      <c r="F948" s="25"/>
      <c r="G948" s="25"/>
      <c r="H948" s="25"/>
      <c r="I948" s="25"/>
      <c r="J948" s="25"/>
      <c r="K948" s="25"/>
      <c r="L948" s="25"/>
      <c r="M948" s="25"/>
      <c r="N948" s="25"/>
      <c r="O948" s="25"/>
      <c r="P948" s="25"/>
      <c r="Q948" s="25"/>
      <c r="R948" s="25"/>
      <c r="S948" s="25"/>
      <c r="T948" s="25"/>
      <c r="U948" s="25"/>
      <c r="V948" s="25"/>
      <c r="W948" s="25"/>
      <c r="X948" s="25"/>
      <c r="Y948" s="25"/>
      <c r="Z948" s="25"/>
      <c r="AA948" s="25"/>
      <c r="AB948" s="25"/>
      <c r="AC948" s="25"/>
      <c r="AD948" s="25"/>
      <c r="AE948" s="25"/>
      <c r="AF948" s="25"/>
      <c r="AG948" s="25"/>
      <c r="AH948" s="25"/>
      <c r="AI948" s="25"/>
      <c r="AJ948" s="25"/>
      <c r="AK948" s="25"/>
      <c r="AL948" s="25"/>
      <c r="AM948" s="25"/>
      <c r="AN948" s="25"/>
      <c r="AO948" s="25"/>
      <c r="AP948" s="25"/>
      <c r="AQ948" s="25"/>
      <c r="AR948" s="25"/>
      <c r="AS948" s="25"/>
      <c r="AT948" s="25"/>
      <c r="AU948" s="25"/>
      <c r="AV948" s="25"/>
      <c r="AW948" s="25"/>
      <c r="AX948" s="25"/>
      <c r="AY948" s="25"/>
      <c r="AZ948" s="25"/>
      <c r="BB948" s="27" t="str">
        <f t="shared" ca="1" si="85"/>
        <v/>
      </c>
      <c r="BC948" s="27" t="str">
        <f t="shared" ca="1" si="86"/>
        <v/>
      </c>
      <c r="BD948" s="27" t="str">
        <f>IF(C948="","",MAX($BD$3:BD947)+1)</f>
        <v/>
      </c>
      <c r="BE948" s="27" t="str">
        <f t="shared" ca="1" si="87"/>
        <v/>
      </c>
      <c r="BF948" s="27" t="str">
        <f t="shared" si="88"/>
        <v/>
      </c>
      <c r="BG948" s="27" t="str">
        <f t="shared" ca="1" si="89"/>
        <v/>
      </c>
      <c r="BH948" s="27" t="str">
        <f t="shared" ca="1" si="90"/>
        <v/>
      </c>
    </row>
    <row r="949" spans="1:60" x14ac:dyDescent="0.25">
      <c r="A949" s="25"/>
      <c r="B949" s="25"/>
      <c r="C949" s="25"/>
      <c r="D949" s="25"/>
      <c r="E949" s="25"/>
      <c r="F949" s="25"/>
      <c r="G949" s="25"/>
      <c r="H949" s="25"/>
      <c r="I949" s="25"/>
      <c r="J949" s="25"/>
      <c r="K949" s="25"/>
      <c r="L949" s="25"/>
      <c r="M949" s="25"/>
      <c r="N949" s="25"/>
      <c r="O949" s="25"/>
      <c r="P949" s="25"/>
      <c r="Q949" s="25"/>
      <c r="R949" s="25"/>
      <c r="S949" s="25"/>
      <c r="T949" s="25"/>
      <c r="U949" s="25"/>
      <c r="V949" s="25"/>
      <c r="W949" s="25"/>
      <c r="X949" s="25"/>
      <c r="Y949" s="25"/>
      <c r="Z949" s="25"/>
      <c r="AA949" s="25"/>
      <c r="AB949" s="25"/>
      <c r="AC949" s="25"/>
      <c r="AD949" s="25"/>
      <c r="AE949" s="25"/>
      <c r="AF949" s="25"/>
      <c r="AG949" s="25"/>
      <c r="AH949" s="25"/>
      <c r="AI949" s="25"/>
      <c r="AJ949" s="25"/>
      <c r="AK949" s="25"/>
      <c r="AL949" s="25"/>
      <c r="AM949" s="25"/>
      <c r="AN949" s="25"/>
      <c r="AO949" s="25"/>
      <c r="AP949" s="25"/>
      <c r="AQ949" s="25"/>
      <c r="AR949" s="25"/>
      <c r="AS949" s="25"/>
      <c r="AT949" s="25"/>
      <c r="AU949" s="25"/>
      <c r="AV949" s="25"/>
      <c r="AW949" s="25"/>
      <c r="AX949" s="25"/>
      <c r="AY949" s="25"/>
      <c r="AZ949" s="25"/>
      <c r="BB949" s="27" t="str">
        <f t="shared" ca="1" si="85"/>
        <v/>
      </c>
      <c r="BC949" s="27" t="str">
        <f t="shared" ca="1" si="86"/>
        <v/>
      </c>
      <c r="BD949" s="27" t="str">
        <f>IF(C949="","",MAX($BD$3:BD948)+1)</f>
        <v/>
      </c>
      <c r="BE949" s="27" t="str">
        <f t="shared" ca="1" si="87"/>
        <v/>
      </c>
      <c r="BF949" s="27" t="str">
        <f t="shared" si="88"/>
        <v/>
      </c>
      <c r="BG949" s="27" t="str">
        <f t="shared" ca="1" si="89"/>
        <v/>
      </c>
      <c r="BH949" s="27" t="str">
        <f t="shared" ca="1" si="90"/>
        <v/>
      </c>
    </row>
    <row r="950" spans="1:60" x14ac:dyDescent="0.25">
      <c r="A950" s="25"/>
      <c r="B950" s="25"/>
      <c r="C950" s="25"/>
      <c r="D950" s="25"/>
      <c r="E950" s="25"/>
      <c r="F950" s="25"/>
      <c r="G950" s="25"/>
      <c r="H950" s="25"/>
      <c r="I950" s="25"/>
      <c r="J950" s="25"/>
      <c r="K950" s="25"/>
      <c r="L950" s="25"/>
      <c r="M950" s="25"/>
      <c r="N950" s="25"/>
      <c r="O950" s="25"/>
      <c r="P950" s="25"/>
      <c r="Q950" s="25"/>
      <c r="R950" s="25"/>
      <c r="S950" s="25"/>
      <c r="T950" s="25"/>
      <c r="U950" s="25"/>
      <c r="V950" s="25"/>
      <c r="W950" s="25"/>
      <c r="X950" s="25"/>
      <c r="Y950" s="25"/>
      <c r="Z950" s="25"/>
      <c r="AA950" s="25"/>
      <c r="AB950" s="25"/>
      <c r="AC950" s="25"/>
      <c r="AD950" s="25"/>
      <c r="AE950" s="25"/>
      <c r="AF950" s="25"/>
      <c r="AG950" s="25"/>
      <c r="AH950" s="25"/>
      <c r="AI950" s="25"/>
      <c r="AJ950" s="25"/>
      <c r="AK950" s="25"/>
      <c r="AL950" s="25"/>
      <c r="AM950" s="25"/>
      <c r="AN950" s="25"/>
      <c r="AO950" s="25"/>
      <c r="AP950" s="25"/>
      <c r="AQ950" s="25"/>
      <c r="AR950" s="25"/>
      <c r="AS950" s="25"/>
      <c r="AT950" s="25"/>
      <c r="AU950" s="25"/>
      <c r="AV950" s="25"/>
      <c r="AW950" s="25"/>
      <c r="AX950" s="25"/>
      <c r="AY950" s="25"/>
      <c r="AZ950" s="25"/>
      <c r="BB950" s="27" t="str">
        <f t="shared" ca="1" si="85"/>
        <v/>
      </c>
      <c r="BC950" s="27" t="str">
        <f t="shared" ca="1" si="86"/>
        <v/>
      </c>
      <c r="BD950" s="27" t="str">
        <f>IF(C950="","",MAX($BD$3:BD949)+1)</f>
        <v/>
      </c>
      <c r="BE950" s="27" t="str">
        <f t="shared" ca="1" si="87"/>
        <v/>
      </c>
      <c r="BF950" s="27" t="str">
        <f t="shared" si="88"/>
        <v/>
      </c>
      <c r="BG950" s="27" t="str">
        <f t="shared" ca="1" si="89"/>
        <v/>
      </c>
      <c r="BH950" s="27" t="str">
        <f t="shared" ca="1" si="90"/>
        <v/>
      </c>
    </row>
    <row r="951" spans="1:60" x14ac:dyDescent="0.25">
      <c r="A951" s="25"/>
      <c r="B951" s="25"/>
      <c r="C951" s="25"/>
      <c r="D951" s="25"/>
      <c r="E951" s="25"/>
      <c r="F951" s="25"/>
      <c r="G951" s="25"/>
      <c r="H951" s="25"/>
      <c r="I951" s="25"/>
      <c r="J951" s="25"/>
      <c r="K951" s="25"/>
      <c r="L951" s="25"/>
      <c r="M951" s="25"/>
      <c r="N951" s="25"/>
      <c r="O951" s="25"/>
      <c r="P951" s="25"/>
      <c r="Q951" s="25"/>
      <c r="R951" s="25"/>
      <c r="S951" s="25"/>
      <c r="T951" s="25"/>
      <c r="U951" s="25"/>
      <c r="V951" s="25"/>
      <c r="W951" s="25"/>
      <c r="X951" s="25"/>
      <c r="Y951" s="25"/>
      <c r="Z951" s="25"/>
      <c r="AA951" s="25"/>
      <c r="AB951" s="25"/>
      <c r="AC951" s="25"/>
      <c r="AD951" s="25"/>
      <c r="AE951" s="25"/>
      <c r="AF951" s="25"/>
      <c r="AG951" s="25"/>
      <c r="AH951" s="25"/>
      <c r="AI951" s="25"/>
      <c r="AJ951" s="25"/>
      <c r="AK951" s="25"/>
      <c r="AL951" s="25"/>
      <c r="AM951" s="25"/>
      <c r="AN951" s="25"/>
      <c r="AO951" s="25"/>
      <c r="AP951" s="25"/>
      <c r="AQ951" s="25"/>
      <c r="AR951" s="25"/>
      <c r="AS951" s="25"/>
      <c r="AT951" s="25"/>
      <c r="AU951" s="25"/>
      <c r="AV951" s="25"/>
      <c r="AW951" s="25"/>
      <c r="AX951" s="25"/>
      <c r="AY951" s="25"/>
      <c r="AZ951" s="25"/>
      <c r="BB951" s="27" t="str">
        <f t="shared" ca="1" si="85"/>
        <v/>
      </c>
      <c r="BC951" s="27" t="str">
        <f t="shared" ca="1" si="86"/>
        <v/>
      </c>
      <c r="BD951" s="27" t="str">
        <f>IF(C951="","",MAX($BD$3:BD950)+1)</f>
        <v/>
      </c>
      <c r="BE951" s="27" t="str">
        <f t="shared" ca="1" si="87"/>
        <v/>
      </c>
      <c r="BF951" s="27" t="str">
        <f t="shared" si="88"/>
        <v/>
      </c>
      <c r="BG951" s="27" t="str">
        <f t="shared" ca="1" si="89"/>
        <v/>
      </c>
      <c r="BH951" s="27" t="str">
        <f t="shared" ca="1" si="90"/>
        <v/>
      </c>
    </row>
    <row r="952" spans="1:60" x14ac:dyDescent="0.25">
      <c r="A952" s="25"/>
      <c r="B952" s="25"/>
      <c r="C952" s="25"/>
      <c r="D952" s="25"/>
      <c r="E952" s="25"/>
      <c r="F952" s="25"/>
      <c r="G952" s="25"/>
      <c r="H952" s="25"/>
      <c r="I952" s="25"/>
      <c r="J952" s="25"/>
      <c r="K952" s="25"/>
      <c r="L952" s="25"/>
      <c r="M952" s="25"/>
      <c r="N952" s="25"/>
      <c r="O952" s="25"/>
      <c r="P952" s="25"/>
      <c r="Q952" s="25"/>
      <c r="R952" s="25"/>
      <c r="S952" s="25"/>
      <c r="T952" s="25"/>
      <c r="U952" s="25"/>
      <c r="V952" s="25"/>
      <c r="W952" s="25"/>
      <c r="X952" s="25"/>
      <c r="Y952" s="25"/>
      <c r="Z952" s="25"/>
      <c r="AA952" s="25"/>
      <c r="AB952" s="25"/>
      <c r="AC952" s="25"/>
      <c r="AD952" s="25"/>
      <c r="AE952" s="25"/>
      <c r="AF952" s="25"/>
      <c r="AG952" s="25"/>
      <c r="AH952" s="25"/>
      <c r="AI952" s="25"/>
      <c r="AJ952" s="25"/>
      <c r="AK952" s="25"/>
      <c r="AL952" s="25"/>
      <c r="AM952" s="25"/>
      <c r="AN952" s="25"/>
      <c r="AO952" s="25"/>
      <c r="AP952" s="25"/>
      <c r="AQ952" s="25"/>
      <c r="AR952" s="25"/>
      <c r="AS952" s="25"/>
      <c r="AT952" s="25"/>
      <c r="AU952" s="25"/>
      <c r="AV952" s="25"/>
      <c r="AW952" s="25"/>
      <c r="AX952" s="25"/>
      <c r="AY952" s="25"/>
      <c r="AZ952" s="25"/>
      <c r="BB952" s="27" t="str">
        <f t="shared" ca="1" si="85"/>
        <v/>
      </c>
      <c r="BC952" s="27" t="str">
        <f t="shared" ca="1" si="86"/>
        <v/>
      </c>
      <c r="BD952" s="27" t="str">
        <f>IF(C952="","",MAX($BD$3:BD951)+1)</f>
        <v/>
      </c>
      <c r="BE952" s="27" t="str">
        <f t="shared" ca="1" si="87"/>
        <v/>
      </c>
      <c r="BF952" s="27" t="str">
        <f t="shared" si="88"/>
        <v/>
      </c>
      <c r="BG952" s="27" t="str">
        <f t="shared" ca="1" si="89"/>
        <v/>
      </c>
      <c r="BH952" s="27" t="str">
        <f t="shared" ca="1" si="90"/>
        <v/>
      </c>
    </row>
    <row r="953" spans="1:60" x14ac:dyDescent="0.25">
      <c r="A953" s="25"/>
      <c r="B953" s="25"/>
      <c r="C953" s="25"/>
      <c r="D953" s="25"/>
      <c r="E953" s="25"/>
      <c r="F953" s="25"/>
      <c r="G953" s="25"/>
      <c r="H953" s="25"/>
      <c r="I953" s="25"/>
      <c r="J953" s="25"/>
      <c r="K953" s="25"/>
      <c r="L953" s="25"/>
      <c r="M953" s="25"/>
      <c r="N953" s="25"/>
      <c r="O953" s="25"/>
      <c r="P953" s="25"/>
      <c r="Q953" s="25"/>
      <c r="R953" s="25"/>
      <c r="S953" s="25"/>
      <c r="T953" s="25"/>
      <c r="U953" s="25"/>
      <c r="V953" s="25"/>
      <c r="W953" s="25"/>
      <c r="X953" s="25"/>
      <c r="Y953" s="25"/>
      <c r="Z953" s="25"/>
      <c r="AA953" s="25"/>
      <c r="AB953" s="25"/>
      <c r="AC953" s="25"/>
      <c r="AD953" s="25"/>
      <c r="AE953" s="25"/>
      <c r="AF953" s="25"/>
      <c r="AG953" s="25"/>
      <c r="AH953" s="25"/>
      <c r="AI953" s="25"/>
      <c r="AJ953" s="25"/>
      <c r="AK953" s="25"/>
      <c r="AL953" s="25"/>
      <c r="AM953" s="25"/>
      <c r="AN953" s="25"/>
      <c r="AO953" s="25"/>
      <c r="AP953" s="25"/>
      <c r="AQ953" s="25"/>
      <c r="AR953" s="25"/>
      <c r="AS953" s="25"/>
      <c r="AT953" s="25"/>
      <c r="AU953" s="25"/>
      <c r="AV953" s="25"/>
      <c r="AW953" s="25"/>
      <c r="AX953" s="25"/>
      <c r="AY953" s="25"/>
      <c r="AZ953" s="25"/>
      <c r="BB953" s="27" t="str">
        <f t="shared" ca="1" si="85"/>
        <v/>
      </c>
      <c r="BC953" s="27" t="str">
        <f t="shared" ca="1" si="86"/>
        <v/>
      </c>
      <c r="BD953" s="27" t="str">
        <f>IF(C953="","",MAX($BD$3:BD952)+1)</f>
        <v/>
      </c>
      <c r="BE953" s="27" t="str">
        <f t="shared" ca="1" si="87"/>
        <v/>
      </c>
      <c r="BF953" s="27" t="str">
        <f t="shared" si="88"/>
        <v/>
      </c>
      <c r="BG953" s="27" t="str">
        <f t="shared" ca="1" si="89"/>
        <v/>
      </c>
      <c r="BH953" s="27" t="str">
        <f t="shared" ca="1" si="90"/>
        <v/>
      </c>
    </row>
    <row r="954" spans="1:60" x14ac:dyDescent="0.25">
      <c r="A954" s="25"/>
      <c r="B954" s="25"/>
      <c r="C954" s="25"/>
      <c r="D954" s="25"/>
      <c r="E954" s="25"/>
      <c r="F954" s="25"/>
      <c r="G954" s="25"/>
      <c r="H954" s="25"/>
      <c r="I954" s="25"/>
      <c r="J954" s="25"/>
      <c r="K954" s="25"/>
      <c r="L954" s="25"/>
      <c r="M954" s="25"/>
      <c r="N954" s="25"/>
      <c r="O954" s="25"/>
      <c r="P954" s="25"/>
      <c r="Q954" s="25"/>
      <c r="R954" s="25"/>
      <c r="S954" s="25"/>
      <c r="T954" s="25"/>
      <c r="U954" s="25"/>
      <c r="V954" s="25"/>
      <c r="W954" s="25"/>
      <c r="X954" s="25"/>
      <c r="Y954" s="25"/>
      <c r="Z954" s="25"/>
      <c r="AA954" s="25"/>
      <c r="AB954" s="25"/>
      <c r="AC954" s="25"/>
      <c r="AD954" s="25"/>
      <c r="AE954" s="25"/>
      <c r="AF954" s="25"/>
      <c r="AG954" s="25"/>
      <c r="AH954" s="25"/>
      <c r="AI954" s="25"/>
      <c r="AJ954" s="25"/>
      <c r="AK954" s="25"/>
      <c r="AL954" s="25"/>
      <c r="AM954" s="25"/>
      <c r="AN954" s="25"/>
      <c r="AO954" s="25"/>
      <c r="AP954" s="25"/>
      <c r="AQ954" s="25"/>
      <c r="AR954" s="25"/>
      <c r="AS954" s="25"/>
      <c r="AT954" s="25"/>
      <c r="AU954" s="25"/>
      <c r="AV954" s="25"/>
      <c r="AW954" s="25"/>
      <c r="AX954" s="25"/>
      <c r="AY954" s="25"/>
      <c r="AZ954" s="25"/>
      <c r="BB954" s="27" t="str">
        <f t="shared" ca="1" si="85"/>
        <v/>
      </c>
      <c r="BC954" s="27" t="str">
        <f t="shared" ca="1" si="86"/>
        <v/>
      </c>
      <c r="BD954" s="27" t="str">
        <f>IF(C954="","",MAX($BD$3:BD953)+1)</f>
        <v/>
      </c>
      <c r="BE954" s="27" t="str">
        <f t="shared" ca="1" si="87"/>
        <v/>
      </c>
      <c r="BF954" s="27" t="str">
        <f t="shared" si="88"/>
        <v/>
      </c>
      <c r="BG954" s="27" t="str">
        <f t="shared" ca="1" si="89"/>
        <v/>
      </c>
      <c r="BH954" s="27" t="str">
        <f t="shared" ca="1" si="90"/>
        <v/>
      </c>
    </row>
    <row r="955" spans="1:60" x14ac:dyDescent="0.25">
      <c r="A955" s="25"/>
      <c r="B955" s="25"/>
      <c r="C955" s="25"/>
      <c r="D955" s="25"/>
      <c r="E955" s="25"/>
      <c r="F955" s="25"/>
      <c r="G955" s="25"/>
      <c r="H955" s="25"/>
      <c r="I955" s="25"/>
      <c r="J955" s="25"/>
      <c r="K955" s="25"/>
      <c r="L955" s="25"/>
      <c r="M955" s="25"/>
      <c r="N955" s="25"/>
      <c r="O955" s="25"/>
      <c r="P955" s="25"/>
      <c r="Q955" s="25"/>
      <c r="R955" s="25"/>
      <c r="S955" s="25"/>
      <c r="T955" s="25"/>
      <c r="U955" s="25"/>
      <c r="V955" s="25"/>
      <c r="W955" s="25"/>
      <c r="X955" s="25"/>
      <c r="Y955" s="25"/>
      <c r="Z955" s="25"/>
      <c r="AA955" s="25"/>
      <c r="AB955" s="25"/>
      <c r="AC955" s="25"/>
      <c r="AD955" s="25"/>
      <c r="AE955" s="25"/>
      <c r="AF955" s="25"/>
      <c r="AG955" s="25"/>
      <c r="AH955" s="25"/>
      <c r="AI955" s="25"/>
      <c r="AJ955" s="25"/>
      <c r="AK955" s="25"/>
      <c r="AL955" s="25"/>
      <c r="AM955" s="25"/>
      <c r="AN955" s="25"/>
      <c r="AO955" s="25"/>
      <c r="AP955" s="25"/>
      <c r="AQ955" s="25"/>
      <c r="AR955" s="25"/>
      <c r="AS955" s="25"/>
      <c r="AT955" s="25"/>
      <c r="AU955" s="25"/>
      <c r="AV955" s="25"/>
      <c r="AW955" s="25"/>
      <c r="AX955" s="25"/>
      <c r="AY955" s="25"/>
      <c r="AZ955" s="25"/>
      <c r="BB955" s="27" t="str">
        <f t="shared" ca="1" si="85"/>
        <v/>
      </c>
      <c r="BC955" s="27" t="str">
        <f t="shared" ca="1" si="86"/>
        <v/>
      </c>
      <c r="BD955" s="27" t="str">
        <f>IF(C955="","",MAX($BD$3:BD954)+1)</f>
        <v/>
      </c>
      <c r="BE955" s="27" t="str">
        <f t="shared" ca="1" si="87"/>
        <v/>
      </c>
      <c r="BF955" s="27" t="str">
        <f t="shared" si="88"/>
        <v/>
      </c>
      <c r="BG955" s="27" t="str">
        <f t="shared" ca="1" si="89"/>
        <v/>
      </c>
      <c r="BH955" s="27" t="str">
        <f t="shared" ca="1" si="90"/>
        <v/>
      </c>
    </row>
    <row r="956" spans="1:60" x14ac:dyDescent="0.25">
      <c r="A956" s="25"/>
      <c r="B956" s="25"/>
      <c r="C956" s="25"/>
      <c r="D956" s="25"/>
      <c r="E956" s="25"/>
      <c r="F956" s="25"/>
      <c r="G956" s="25"/>
      <c r="H956" s="25"/>
      <c r="I956" s="25"/>
      <c r="J956" s="25"/>
      <c r="K956" s="25"/>
      <c r="L956" s="25"/>
      <c r="M956" s="25"/>
      <c r="N956" s="25"/>
      <c r="O956" s="25"/>
      <c r="P956" s="25"/>
      <c r="Q956" s="25"/>
      <c r="R956" s="25"/>
      <c r="S956" s="25"/>
      <c r="T956" s="25"/>
      <c r="U956" s="25"/>
      <c r="V956" s="25"/>
      <c r="W956" s="25"/>
      <c r="X956" s="25"/>
      <c r="Y956" s="25"/>
      <c r="Z956" s="25"/>
      <c r="AA956" s="25"/>
      <c r="AB956" s="25"/>
      <c r="AC956" s="25"/>
      <c r="AD956" s="25"/>
      <c r="AE956" s="25"/>
      <c r="AF956" s="25"/>
      <c r="AG956" s="25"/>
      <c r="AH956" s="25"/>
      <c r="AI956" s="25"/>
      <c r="AJ956" s="25"/>
      <c r="AK956" s="25"/>
      <c r="AL956" s="25"/>
      <c r="AM956" s="25"/>
      <c r="AN956" s="25"/>
      <c r="AO956" s="25"/>
      <c r="AP956" s="25"/>
      <c r="AQ956" s="25"/>
      <c r="AR956" s="25"/>
      <c r="AS956" s="25"/>
      <c r="AT956" s="25"/>
      <c r="AU956" s="25"/>
      <c r="AV956" s="25"/>
      <c r="AW956" s="25"/>
      <c r="AX956" s="25"/>
      <c r="AY956" s="25"/>
      <c r="AZ956" s="25"/>
      <c r="BB956" s="27" t="str">
        <f t="shared" ca="1" si="85"/>
        <v/>
      </c>
      <c r="BC956" s="27" t="str">
        <f t="shared" ca="1" si="86"/>
        <v/>
      </c>
      <c r="BD956" s="27" t="str">
        <f>IF(C956="","",MAX($BD$3:BD955)+1)</f>
        <v/>
      </c>
      <c r="BE956" s="27" t="str">
        <f t="shared" ca="1" si="87"/>
        <v/>
      </c>
      <c r="BF956" s="27" t="str">
        <f t="shared" si="88"/>
        <v/>
      </c>
      <c r="BG956" s="27" t="str">
        <f t="shared" ca="1" si="89"/>
        <v/>
      </c>
      <c r="BH956" s="27" t="str">
        <f t="shared" ca="1" si="90"/>
        <v/>
      </c>
    </row>
    <row r="957" spans="1:60" x14ac:dyDescent="0.25">
      <c r="A957" s="25"/>
      <c r="B957" s="25"/>
      <c r="C957" s="25"/>
      <c r="D957" s="25"/>
      <c r="E957" s="25"/>
      <c r="F957" s="25"/>
      <c r="G957" s="25"/>
      <c r="H957" s="25"/>
      <c r="I957" s="25"/>
      <c r="J957" s="25"/>
      <c r="K957" s="25"/>
      <c r="L957" s="25"/>
      <c r="M957" s="25"/>
      <c r="N957" s="25"/>
      <c r="O957" s="25"/>
      <c r="P957" s="25"/>
      <c r="Q957" s="25"/>
      <c r="R957" s="25"/>
      <c r="S957" s="25"/>
      <c r="T957" s="25"/>
      <c r="U957" s="25"/>
      <c r="V957" s="25"/>
      <c r="W957" s="25"/>
      <c r="X957" s="25"/>
      <c r="Y957" s="25"/>
      <c r="Z957" s="25"/>
      <c r="AA957" s="25"/>
      <c r="AB957" s="25"/>
      <c r="AC957" s="25"/>
      <c r="AD957" s="25"/>
      <c r="AE957" s="25"/>
      <c r="AF957" s="25"/>
      <c r="AG957" s="25"/>
      <c r="AH957" s="25"/>
      <c r="AI957" s="25"/>
      <c r="AJ957" s="25"/>
      <c r="AK957" s="25"/>
      <c r="AL957" s="25"/>
      <c r="AM957" s="25"/>
      <c r="AN957" s="25"/>
      <c r="AO957" s="25"/>
      <c r="AP957" s="25"/>
      <c r="AQ957" s="25"/>
      <c r="AR957" s="25"/>
      <c r="AS957" s="25"/>
      <c r="AT957" s="25"/>
      <c r="AU957" s="25"/>
      <c r="AV957" s="25"/>
      <c r="AW957" s="25"/>
      <c r="AX957" s="25"/>
      <c r="AY957" s="25"/>
      <c r="AZ957" s="25"/>
      <c r="BB957" s="27" t="str">
        <f t="shared" ca="1" si="85"/>
        <v/>
      </c>
      <c r="BC957" s="27" t="str">
        <f t="shared" ca="1" si="86"/>
        <v/>
      </c>
      <c r="BD957" s="27" t="str">
        <f>IF(C957="","",MAX($BD$3:BD956)+1)</f>
        <v/>
      </c>
      <c r="BE957" s="27" t="str">
        <f t="shared" ca="1" si="87"/>
        <v/>
      </c>
      <c r="BF957" s="27" t="str">
        <f t="shared" si="88"/>
        <v/>
      </c>
      <c r="BG957" s="27" t="str">
        <f t="shared" ca="1" si="89"/>
        <v/>
      </c>
      <c r="BH957" s="27" t="str">
        <f t="shared" ca="1" si="90"/>
        <v/>
      </c>
    </row>
    <row r="958" spans="1:60" x14ac:dyDescent="0.25">
      <c r="A958" s="25"/>
      <c r="B958" s="25"/>
      <c r="C958" s="25"/>
      <c r="D958" s="25"/>
      <c r="E958" s="25"/>
      <c r="F958" s="25"/>
      <c r="G958" s="25"/>
      <c r="H958" s="25"/>
      <c r="I958" s="25"/>
      <c r="J958" s="25"/>
      <c r="K958" s="25"/>
      <c r="L958" s="25"/>
      <c r="M958" s="25"/>
      <c r="N958" s="25"/>
      <c r="O958" s="25"/>
      <c r="P958" s="25"/>
      <c r="Q958" s="25"/>
      <c r="R958" s="25"/>
      <c r="S958" s="25"/>
      <c r="T958" s="25"/>
      <c r="U958" s="25"/>
      <c r="V958" s="25"/>
      <c r="W958" s="25"/>
      <c r="X958" s="25"/>
      <c r="Y958" s="25"/>
      <c r="Z958" s="25"/>
      <c r="AA958" s="25"/>
      <c r="AB958" s="25"/>
      <c r="AC958" s="25"/>
      <c r="AD958" s="25"/>
      <c r="AE958" s="25"/>
      <c r="AF958" s="25"/>
      <c r="AG958" s="25"/>
      <c r="AH958" s="25"/>
      <c r="AI958" s="25"/>
      <c r="AJ958" s="25"/>
      <c r="AK958" s="25"/>
      <c r="AL958" s="25"/>
      <c r="AM958" s="25"/>
      <c r="AN958" s="25"/>
      <c r="AO958" s="25"/>
      <c r="AP958" s="25"/>
      <c r="AQ958" s="25"/>
      <c r="AR958" s="25"/>
      <c r="AS958" s="25"/>
      <c r="AT958" s="25"/>
      <c r="AU958" s="25"/>
      <c r="AV958" s="25"/>
      <c r="AW958" s="25"/>
      <c r="AX958" s="25"/>
      <c r="AY958" s="25"/>
      <c r="AZ958" s="25"/>
      <c r="BB958" s="27" t="str">
        <f t="shared" ca="1" si="85"/>
        <v/>
      </c>
      <c r="BC958" s="27" t="str">
        <f t="shared" ca="1" si="86"/>
        <v/>
      </c>
      <c r="BD958" s="27" t="str">
        <f>IF(C958="","",MAX($BD$3:BD957)+1)</f>
        <v/>
      </c>
      <c r="BE958" s="27" t="str">
        <f t="shared" ca="1" si="87"/>
        <v/>
      </c>
      <c r="BF958" s="27" t="str">
        <f t="shared" si="88"/>
        <v/>
      </c>
      <c r="BG958" s="27" t="str">
        <f t="shared" ca="1" si="89"/>
        <v/>
      </c>
      <c r="BH958" s="27" t="str">
        <f t="shared" ca="1" si="90"/>
        <v/>
      </c>
    </row>
    <row r="959" spans="1:60" x14ac:dyDescent="0.25">
      <c r="A959" s="25"/>
      <c r="B959" s="25"/>
      <c r="C959" s="25"/>
      <c r="D959" s="25"/>
      <c r="E959" s="25"/>
      <c r="F959" s="25"/>
      <c r="G959" s="25"/>
      <c r="H959" s="25"/>
      <c r="I959" s="25"/>
      <c r="J959" s="25"/>
      <c r="K959" s="25"/>
      <c r="L959" s="25"/>
      <c r="M959" s="25"/>
      <c r="N959" s="25"/>
      <c r="O959" s="25"/>
      <c r="P959" s="25"/>
      <c r="Q959" s="25"/>
      <c r="R959" s="25"/>
      <c r="S959" s="25"/>
      <c r="T959" s="25"/>
      <c r="U959" s="25"/>
      <c r="V959" s="25"/>
      <c r="W959" s="25"/>
      <c r="X959" s="25"/>
      <c r="Y959" s="25"/>
      <c r="Z959" s="25"/>
      <c r="AA959" s="25"/>
      <c r="AB959" s="25"/>
      <c r="AC959" s="25"/>
      <c r="AD959" s="25"/>
      <c r="AE959" s="25"/>
      <c r="AF959" s="25"/>
      <c r="AG959" s="25"/>
      <c r="AH959" s="25"/>
      <c r="AI959" s="25"/>
      <c r="AJ959" s="25"/>
      <c r="AK959" s="25"/>
      <c r="AL959" s="25"/>
      <c r="AM959" s="25"/>
      <c r="AN959" s="25"/>
      <c r="AO959" s="25"/>
      <c r="AP959" s="25"/>
      <c r="AQ959" s="25"/>
      <c r="AR959" s="25"/>
      <c r="AS959" s="25"/>
      <c r="AT959" s="25"/>
      <c r="AU959" s="25"/>
      <c r="AV959" s="25"/>
      <c r="AW959" s="25"/>
      <c r="AX959" s="25"/>
      <c r="AY959" s="25"/>
      <c r="AZ959" s="25"/>
      <c r="BB959" s="27" t="str">
        <f t="shared" ca="1" si="85"/>
        <v/>
      </c>
      <c r="BC959" s="27" t="str">
        <f t="shared" ca="1" si="86"/>
        <v/>
      </c>
      <c r="BD959" s="27" t="str">
        <f>IF(C959="","",MAX($BD$3:BD958)+1)</f>
        <v/>
      </c>
      <c r="BE959" s="27" t="str">
        <f t="shared" ca="1" si="87"/>
        <v/>
      </c>
      <c r="BF959" s="27" t="str">
        <f t="shared" si="88"/>
        <v/>
      </c>
      <c r="BG959" s="27" t="str">
        <f t="shared" ca="1" si="89"/>
        <v/>
      </c>
      <c r="BH959" s="27" t="str">
        <f t="shared" ca="1" si="90"/>
        <v/>
      </c>
    </row>
    <row r="960" spans="1:60" x14ac:dyDescent="0.25">
      <c r="A960" s="25"/>
      <c r="B960" s="25"/>
      <c r="C960" s="25"/>
      <c r="D960" s="25"/>
      <c r="E960" s="25"/>
      <c r="F960" s="25"/>
      <c r="G960" s="25"/>
      <c r="H960" s="25"/>
      <c r="I960" s="25"/>
      <c r="J960" s="25"/>
      <c r="K960" s="25"/>
      <c r="L960" s="25"/>
      <c r="M960" s="25"/>
      <c r="N960" s="25"/>
      <c r="O960" s="25"/>
      <c r="P960" s="25"/>
      <c r="Q960" s="25"/>
      <c r="R960" s="25"/>
      <c r="S960" s="25"/>
      <c r="T960" s="25"/>
      <c r="U960" s="25"/>
      <c r="V960" s="25"/>
      <c r="W960" s="25"/>
      <c r="X960" s="25"/>
      <c r="Y960" s="25"/>
      <c r="Z960" s="25"/>
      <c r="AA960" s="25"/>
      <c r="AB960" s="25"/>
      <c r="AC960" s="25"/>
      <c r="AD960" s="25"/>
      <c r="AE960" s="25"/>
      <c r="AF960" s="25"/>
      <c r="AG960" s="25"/>
      <c r="AH960" s="25"/>
      <c r="AI960" s="25"/>
      <c r="AJ960" s="25"/>
      <c r="AK960" s="25"/>
      <c r="AL960" s="25"/>
      <c r="AM960" s="25"/>
      <c r="AN960" s="25"/>
      <c r="AO960" s="25"/>
      <c r="AP960" s="25"/>
      <c r="AQ960" s="25"/>
      <c r="AR960" s="25"/>
      <c r="AS960" s="25"/>
      <c r="AT960" s="25"/>
      <c r="AU960" s="25"/>
      <c r="AV960" s="25"/>
      <c r="AW960" s="25"/>
      <c r="AX960" s="25"/>
      <c r="AY960" s="25"/>
      <c r="AZ960" s="25"/>
      <c r="BB960" s="27" t="str">
        <f t="shared" ca="1" si="85"/>
        <v/>
      </c>
      <c r="BC960" s="27" t="str">
        <f t="shared" ca="1" si="86"/>
        <v/>
      </c>
      <c r="BD960" s="27" t="str">
        <f>IF(C960="","",MAX($BD$3:BD959)+1)</f>
        <v/>
      </c>
      <c r="BE960" s="27" t="str">
        <f t="shared" ca="1" si="87"/>
        <v/>
      </c>
      <c r="BF960" s="27" t="str">
        <f t="shared" si="88"/>
        <v/>
      </c>
      <c r="BG960" s="27" t="str">
        <f t="shared" ca="1" si="89"/>
        <v/>
      </c>
      <c r="BH960" s="27" t="str">
        <f t="shared" ca="1" si="90"/>
        <v/>
      </c>
    </row>
    <row r="961" spans="1:60" x14ac:dyDescent="0.25">
      <c r="A961" s="25"/>
      <c r="B961" s="25"/>
      <c r="C961" s="25"/>
      <c r="D961" s="25"/>
      <c r="E961" s="25"/>
      <c r="F961" s="25"/>
      <c r="G961" s="25"/>
      <c r="H961" s="25"/>
      <c r="I961" s="25"/>
      <c r="J961" s="25"/>
      <c r="K961" s="25"/>
      <c r="L961" s="25"/>
      <c r="M961" s="25"/>
      <c r="N961" s="25"/>
      <c r="O961" s="25"/>
      <c r="P961" s="25"/>
      <c r="Q961" s="25"/>
      <c r="R961" s="25"/>
      <c r="S961" s="25"/>
      <c r="T961" s="25"/>
      <c r="U961" s="25"/>
      <c r="V961" s="25"/>
      <c r="W961" s="25"/>
      <c r="X961" s="25"/>
      <c r="Y961" s="25"/>
      <c r="Z961" s="25"/>
      <c r="AA961" s="25"/>
      <c r="AB961" s="25"/>
      <c r="AC961" s="25"/>
      <c r="AD961" s="25"/>
      <c r="AE961" s="25"/>
      <c r="AF961" s="25"/>
      <c r="AG961" s="25"/>
      <c r="AH961" s="25"/>
      <c r="AI961" s="25"/>
      <c r="AJ961" s="25"/>
      <c r="AK961" s="25"/>
      <c r="AL961" s="25"/>
      <c r="AM961" s="25"/>
      <c r="AN961" s="25"/>
      <c r="AO961" s="25"/>
      <c r="AP961" s="25"/>
      <c r="AQ961" s="25"/>
      <c r="AR961" s="25"/>
      <c r="AS961" s="25"/>
      <c r="AT961" s="25"/>
      <c r="AU961" s="25"/>
      <c r="AV961" s="25"/>
      <c r="AW961" s="25"/>
      <c r="AX961" s="25"/>
      <c r="AY961" s="25"/>
      <c r="AZ961" s="25"/>
      <c r="BB961" s="27" t="str">
        <f t="shared" ca="1" si="85"/>
        <v/>
      </c>
      <c r="BC961" s="27" t="str">
        <f t="shared" ca="1" si="86"/>
        <v/>
      </c>
      <c r="BD961" s="27" t="str">
        <f>IF(C961="","",MAX($BD$3:BD960)+1)</f>
        <v/>
      </c>
      <c r="BE961" s="27" t="str">
        <f t="shared" ca="1" si="87"/>
        <v/>
      </c>
      <c r="BF961" s="27" t="str">
        <f t="shared" si="88"/>
        <v/>
      </c>
      <c r="BG961" s="27" t="str">
        <f t="shared" ca="1" si="89"/>
        <v/>
      </c>
      <c r="BH961" s="27" t="str">
        <f t="shared" ca="1" si="90"/>
        <v/>
      </c>
    </row>
    <row r="962" spans="1:60" x14ac:dyDescent="0.25">
      <c r="A962" s="25"/>
      <c r="B962" s="25"/>
      <c r="C962" s="25"/>
      <c r="D962" s="25"/>
      <c r="E962" s="25"/>
      <c r="F962" s="25"/>
      <c r="G962" s="25"/>
      <c r="H962" s="25"/>
      <c r="I962" s="25"/>
      <c r="J962" s="25"/>
      <c r="K962" s="25"/>
      <c r="L962" s="25"/>
      <c r="M962" s="25"/>
      <c r="N962" s="25"/>
      <c r="O962" s="25"/>
      <c r="P962" s="25"/>
      <c r="Q962" s="25"/>
      <c r="R962" s="25"/>
      <c r="S962" s="25"/>
      <c r="T962" s="25"/>
      <c r="U962" s="25"/>
      <c r="V962" s="25"/>
      <c r="W962" s="25"/>
      <c r="X962" s="25"/>
      <c r="Y962" s="25"/>
      <c r="Z962" s="25"/>
      <c r="AA962" s="25"/>
      <c r="AB962" s="25"/>
      <c r="AC962" s="25"/>
      <c r="AD962" s="25"/>
      <c r="AE962" s="25"/>
      <c r="AF962" s="25"/>
      <c r="AG962" s="25"/>
      <c r="AH962" s="25"/>
      <c r="AI962" s="25"/>
      <c r="AJ962" s="25"/>
      <c r="AK962" s="25"/>
      <c r="AL962" s="25"/>
      <c r="AM962" s="25"/>
      <c r="AN962" s="25"/>
      <c r="AO962" s="25"/>
      <c r="AP962" s="25"/>
      <c r="AQ962" s="25"/>
      <c r="AR962" s="25"/>
      <c r="AS962" s="25"/>
      <c r="AT962" s="25"/>
      <c r="AU962" s="25"/>
      <c r="AV962" s="25"/>
      <c r="AW962" s="25"/>
      <c r="AX962" s="25"/>
      <c r="AY962" s="25"/>
      <c r="AZ962" s="25"/>
      <c r="BB962" s="27" t="str">
        <f t="shared" ca="1" si="85"/>
        <v/>
      </c>
      <c r="BC962" s="27" t="str">
        <f t="shared" ca="1" si="86"/>
        <v/>
      </c>
      <c r="BD962" s="27" t="str">
        <f>IF(C962="","",MAX($BD$3:BD961)+1)</f>
        <v/>
      </c>
      <c r="BE962" s="27" t="str">
        <f t="shared" ca="1" si="87"/>
        <v/>
      </c>
      <c r="BF962" s="27" t="str">
        <f t="shared" si="88"/>
        <v/>
      </c>
      <c r="BG962" s="27" t="str">
        <f t="shared" ca="1" si="89"/>
        <v/>
      </c>
      <c r="BH962" s="27" t="str">
        <f t="shared" ca="1" si="90"/>
        <v/>
      </c>
    </row>
    <row r="963" spans="1:60" x14ac:dyDescent="0.25">
      <c r="A963" s="25"/>
      <c r="B963" s="25"/>
      <c r="C963" s="25"/>
      <c r="D963" s="25"/>
      <c r="E963" s="25"/>
      <c r="F963" s="25"/>
      <c r="G963" s="25"/>
      <c r="H963" s="25"/>
      <c r="I963" s="25"/>
      <c r="J963" s="25"/>
      <c r="K963" s="25"/>
      <c r="L963" s="25"/>
      <c r="M963" s="25"/>
      <c r="N963" s="25"/>
      <c r="O963" s="25"/>
      <c r="P963" s="25"/>
      <c r="Q963" s="25"/>
      <c r="R963" s="25"/>
      <c r="S963" s="25"/>
      <c r="T963" s="25"/>
      <c r="U963" s="25"/>
      <c r="V963" s="25"/>
      <c r="W963" s="25"/>
      <c r="X963" s="25"/>
      <c r="Y963" s="25"/>
      <c r="Z963" s="25"/>
      <c r="AA963" s="25"/>
      <c r="AB963" s="25"/>
      <c r="AC963" s="25"/>
      <c r="AD963" s="25"/>
      <c r="AE963" s="25"/>
      <c r="AF963" s="25"/>
      <c r="AG963" s="25"/>
      <c r="AH963" s="25"/>
      <c r="AI963" s="25"/>
      <c r="AJ963" s="25"/>
      <c r="AK963" s="25"/>
      <c r="AL963" s="25"/>
      <c r="AM963" s="25"/>
      <c r="AN963" s="25"/>
      <c r="AO963" s="25"/>
      <c r="AP963" s="25"/>
      <c r="AQ963" s="25"/>
      <c r="AR963" s="25"/>
      <c r="AS963" s="25"/>
      <c r="AT963" s="25"/>
      <c r="AU963" s="25"/>
      <c r="AV963" s="25"/>
      <c r="AW963" s="25"/>
      <c r="AX963" s="25"/>
      <c r="AY963" s="25"/>
      <c r="AZ963" s="25"/>
      <c r="BB963" s="27" t="str">
        <f t="shared" ca="1" si="85"/>
        <v/>
      </c>
      <c r="BC963" s="27" t="str">
        <f t="shared" ca="1" si="86"/>
        <v/>
      </c>
      <c r="BD963" s="27" t="str">
        <f>IF(C963="","",MAX($BD$3:BD962)+1)</f>
        <v/>
      </c>
      <c r="BE963" s="27" t="str">
        <f t="shared" ca="1" si="87"/>
        <v/>
      </c>
      <c r="BF963" s="27" t="str">
        <f t="shared" si="88"/>
        <v/>
      </c>
      <c r="BG963" s="27" t="str">
        <f t="shared" ca="1" si="89"/>
        <v/>
      </c>
      <c r="BH963" s="27" t="str">
        <f t="shared" ca="1" si="90"/>
        <v/>
      </c>
    </row>
    <row r="964" spans="1:60" x14ac:dyDescent="0.25">
      <c r="A964" s="25"/>
      <c r="B964" s="25"/>
      <c r="C964" s="25"/>
      <c r="D964" s="25"/>
      <c r="E964" s="25"/>
      <c r="F964" s="25"/>
      <c r="G964" s="25"/>
      <c r="H964" s="25"/>
      <c r="I964" s="25"/>
      <c r="J964" s="25"/>
      <c r="K964" s="25"/>
      <c r="L964" s="25"/>
      <c r="M964" s="25"/>
      <c r="N964" s="25"/>
      <c r="O964" s="25"/>
      <c r="P964" s="25"/>
      <c r="Q964" s="25"/>
      <c r="R964" s="25"/>
      <c r="S964" s="25"/>
      <c r="T964" s="25"/>
      <c r="U964" s="25"/>
      <c r="V964" s="25"/>
      <c r="W964" s="25"/>
      <c r="X964" s="25"/>
      <c r="Y964" s="25"/>
      <c r="Z964" s="25"/>
      <c r="AA964" s="25"/>
      <c r="AB964" s="25"/>
      <c r="AC964" s="25"/>
      <c r="AD964" s="25"/>
      <c r="AE964" s="25"/>
      <c r="AF964" s="25"/>
      <c r="AG964" s="25"/>
      <c r="AH964" s="25"/>
      <c r="AI964" s="25"/>
      <c r="AJ964" s="25"/>
      <c r="AK964" s="25"/>
      <c r="AL964" s="25"/>
      <c r="AM964" s="25"/>
      <c r="AN964" s="25"/>
      <c r="AO964" s="25"/>
      <c r="AP964" s="25"/>
      <c r="AQ964" s="25"/>
      <c r="AR964" s="25"/>
      <c r="AS964" s="25"/>
      <c r="AT964" s="25"/>
      <c r="AU964" s="25"/>
      <c r="AV964" s="25"/>
      <c r="AW964" s="25"/>
      <c r="AX964" s="25"/>
      <c r="AY964" s="25"/>
      <c r="AZ964" s="25"/>
      <c r="BB964" s="27" t="str">
        <f t="shared" ca="1" si="85"/>
        <v/>
      </c>
      <c r="BC964" s="27" t="str">
        <f t="shared" ca="1" si="86"/>
        <v/>
      </c>
      <c r="BD964" s="27" t="str">
        <f>IF(C964="","",MAX($BD$3:BD963)+1)</f>
        <v/>
      </c>
      <c r="BE964" s="27" t="str">
        <f t="shared" ca="1" si="87"/>
        <v/>
      </c>
      <c r="BF964" s="27" t="str">
        <f t="shared" si="88"/>
        <v/>
      </c>
      <c r="BG964" s="27" t="str">
        <f t="shared" ca="1" si="89"/>
        <v/>
      </c>
      <c r="BH964" s="27" t="str">
        <f t="shared" ca="1" si="90"/>
        <v/>
      </c>
    </row>
    <row r="965" spans="1:60" x14ac:dyDescent="0.25">
      <c r="A965" s="25"/>
      <c r="B965" s="25"/>
      <c r="C965" s="25"/>
      <c r="D965" s="25"/>
      <c r="E965" s="25"/>
      <c r="F965" s="25"/>
      <c r="G965" s="25"/>
      <c r="H965" s="25"/>
      <c r="I965" s="25"/>
      <c r="J965" s="25"/>
      <c r="K965" s="25"/>
      <c r="L965" s="25"/>
      <c r="M965" s="25"/>
      <c r="N965" s="25"/>
      <c r="O965" s="25"/>
      <c r="P965" s="25"/>
      <c r="Q965" s="25"/>
      <c r="R965" s="25"/>
      <c r="S965" s="25"/>
      <c r="T965" s="25"/>
      <c r="U965" s="25"/>
      <c r="V965" s="25"/>
      <c r="W965" s="25"/>
      <c r="X965" s="25"/>
      <c r="Y965" s="25"/>
      <c r="Z965" s="25"/>
      <c r="AA965" s="25"/>
      <c r="AB965" s="25"/>
      <c r="AC965" s="25"/>
      <c r="AD965" s="25"/>
      <c r="AE965" s="25"/>
      <c r="AF965" s="25"/>
      <c r="AG965" s="25"/>
      <c r="AH965" s="25"/>
      <c r="AI965" s="25"/>
      <c r="AJ965" s="25"/>
      <c r="AK965" s="25"/>
      <c r="AL965" s="25"/>
      <c r="AM965" s="25"/>
      <c r="AN965" s="25"/>
      <c r="AO965" s="25"/>
      <c r="AP965" s="25"/>
      <c r="AQ965" s="25"/>
      <c r="AR965" s="25"/>
      <c r="AS965" s="25"/>
      <c r="AT965" s="25"/>
      <c r="AU965" s="25"/>
      <c r="AV965" s="25"/>
      <c r="AW965" s="25"/>
      <c r="AX965" s="25"/>
      <c r="AY965" s="25"/>
      <c r="AZ965" s="25"/>
      <c r="BB965" s="27" t="str">
        <f t="shared" ref="BB965:BB1028" ca="1" si="91">IFERROR(IF(INDIRECT("Plate"&amp;A965&amp;"_S!"&amp;CHAR(RIGHT(B965,LEN(B965)-1)+65)&amp;CODE(LEFT(B965,1))-58)="",IF(C965="",0,1),0),"")</f>
        <v/>
      </c>
      <c r="BC965" s="27" t="str">
        <f t="shared" ref="BC965:BC1028" ca="1" si="92">IFERROR(IF(INDIRECT("Plate"&amp;A965&amp;"_G!"&amp;CHAR(RIGHT(B965,LEN(B965)-1)+65)&amp;CODE(LEFT(B965,1))-58)="",IF(C965="",0,1),0),"")</f>
        <v/>
      </c>
      <c r="BD965" s="27" t="str">
        <f>IF(C965="","",MAX($BD$3:BD964)+1)</f>
        <v/>
      </c>
      <c r="BE965" s="27" t="str">
        <f t="shared" ref="BE965:BE1028" ca="1" si="93">IF(BD965="","",CELL("row",BD965))</f>
        <v/>
      </c>
      <c r="BF965" s="27" t="str">
        <f t="shared" ref="BF965:BF1028" si="94">A965&amp;B965</f>
        <v/>
      </c>
      <c r="BG965" s="27" t="str">
        <f t="shared" ref="BG965:BG1028" ca="1" si="95">IF(OR(BB965=1,BC965=1),BF965,"")</f>
        <v/>
      </c>
      <c r="BH965" s="27" t="str">
        <f t="shared" ref="BH965:BH1028" ca="1" si="96">BH964&amp;IF(BG965="",""," "&amp;BG965)</f>
        <v/>
      </c>
    </row>
    <row r="966" spans="1:60" x14ac:dyDescent="0.25">
      <c r="A966" s="25"/>
      <c r="B966" s="25"/>
      <c r="C966" s="25"/>
      <c r="D966" s="25"/>
      <c r="E966" s="25"/>
      <c r="F966" s="25"/>
      <c r="G966" s="25"/>
      <c r="H966" s="25"/>
      <c r="I966" s="25"/>
      <c r="J966" s="25"/>
      <c r="K966" s="25"/>
      <c r="L966" s="25"/>
      <c r="M966" s="25"/>
      <c r="N966" s="25"/>
      <c r="O966" s="25"/>
      <c r="P966" s="25"/>
      <c r="Q966" s="25"/>
      <c r="R966" s="25"/>
      <c r="S966" s="25"/>
      <c r="T966" s="25"/>
      <c r="U966" s="25"/>
      <c r="V966" s="25"/>
      <c r="W966" s="25"/>
      <c r="X966" s="25"/>
      <c r="Y966" s="25"/>
      <c r="Z966" s="25"/>
      <c r="AA966" s="25"/>
      <c r="AB966" s="25"/>
      <c r="AC966" s="25"/>
      <c r="AD966" s="25"/>
      <c r="AE966" s="25"/>
      <c r="AF966" s="25"/>
      <c r="AG966" s="25"/>
      <c r="AH966" s="25"/>
      <c r="AI966" s="25"/>
      <c r="AJ966" s="25"/>
      <c r="AK966" s="25"/>
      <c r="AL966" s="25"/>
      <c r="AM966" s="25"/>
      <c r="AN966" s="25"/>
      <c r="AO966" s="25"/>
      <c r="AP966" s="25"/>
      <c r="AQ966" s="25"/>
      <c r="AR966" s="25"/>
      <c r="AS966" s="25"/>
      <c r="AT966" s="25"/>
      <c r="AU966" s="25"/>
      <c r="AV966" s="25"/>
      <c r="AW966" s="25"/>
      <c r="AX966" s="25"/>
      <c r="AY966" s="25"/>
      <c r="AZ966" s="25"/>
      <c r="BB966" s="27" t="str">
        <f t="shared" ca="1" si="91"/>
        <v/>
      </c>
      <c r="BC966" s="27" t="str">
        <f t="shared" ca="1" si="92"/>
        <v/>
      </c>
      <c r="BD966" s="27" t="str">
        <f>IF(C966="","",MAX($BD$3:BD965)+1)</f>
        <v/>
      </c>
      <c r="BE966" s="27" t="str">
        <f t="shared" ca="1" si="93"/>
        <v/>
      </c>
      <c r="BF966" s="27" t="str">
        <f t="shared" si="94"/>
        <v/>
      </c>
      <c r="BG966" s="27" t="str">
        <f t="shared" ca="1" si="95"/>
        <v/>
      </c>
      <c r="BH966" s="27" t="str">
        <f t="shared" ca="1" si="96"/>
        <v/>
      </c>
    </row>
    <row r="967" spans="1:60" x14ac:dyDescent="0.25">
      <c r="A967" s="25"/>
      <c r="B967" s="25"/>
      <c r="C967" s="25"/>
      <c r="D967" s="25"/>
      <c r="E967" s="25"/>
      <c r="F967" s="25"/>
      <c r="G967" s="25"/>
      <c r="H967" s="25"/>
      <c r="I967" s="25"/>
      <c r="J967" s="25"/>
      <c r="K967" s="25"/>
      <c r="L967" s="25"/>
      <c r="M967" s="25"/>
      <c r="N967" s="25"/>
      <c r="O967" s="25"/>
      <c r="P967" s="25"/>
      <c r="Q967" s="25"/>
      <c r="R967" s="25"/>
      <c r="S967" s="25"/>
      <c r="T967" s="25"/>
      <c r="U967" s="25"/>
      <c r="V967" s="25"/>
      <c r="W967" s="25"/>
      <c r="X967" s="25"/>
      <c r="Y967" s="25"/>
      <c r="Z967" s="25"/>
      <c r="AA967" s="25"/>
      <c r="AB967" s="25"/>
      <c r="AC967" s="25"/>
      <c r="AD967" s="25"/>
      <c r="AE967" s="25"/>
      <c r="AF967" s="25"/>
      <c r="AG967" s="25"/>
      <c r="AH967" s="25"/>
      <c r="AI967" s="25"/>
      <c r="AJ967" s="25"/>
      <c r="AK967" s="25"/>
      <c r="AL967" s="25"/>
      <c r="AM967" s="25"/>
      <c r="AN967" s="25"/>
      <c r="AO967" s="25"/>
      <c r="AP967" s="25"/>
      <c r="AQ967" s="25"/>
      <c r="AR967" s="25"/>
      <c r="AS967" s="25"/>
      <c r="AT967" s="25"/>
      <c r="AU967" s="25"/>
      <c r="AV967" s="25"/>
      <c r="AW967" s="25"/>
      <c r="AX967" s="25"/>
      <c r="AY967" s="25"/>
      <c r="AZ967" s="25"/>
      <c r="BB967" s="27" t="str">
        <f t="shared" ca="1" si="91"/>
        <v/>
      </c>
      <c r="BC967" s="27" t="str">
        <f t="shared" ca="1" si="92"/>
        <v/>
      </c>
      <c r="BD967" s="27" t="str">
        <f>IF(C967="","",MAX($BD$3:BD966)+1)</f>
        <v/>
      </c>
      <c r="BE967" s="27" t="str">
        <f t="shared" ca="1" si="93"/>
        <v/>
      </c>
      <c r="BF967" s="27" t="str">
        <f t="shared" si="94"/>
        <v/>
      </c>
      <c r="BG967" s="27" t="str">
        <f t="shared" ca="1" si="95"/>
        <v/>
      </c>
      <c r="BH967" s="27" t="str">
        <f t="shared" ca="1" si="96"/>
        <v/>
      </c>
    </row>
    <row r="968" spans="1:60" x14ac:dyDescent="0.25">
      <c r="A968" s="25"/>
      <c r="B968" s="25"/>
      <c r="C968" s="25"/>
      <c r="D968" s="25"/>
      <c r="E968" s="25"/>
      <c r="F968" s="25"/>
      <c r="G968" s="25"/>
      <c r="H968" s="25"/>
      <c r="I968" s="25"/>
      <c r="J968" s="25"/>
      <c r="K968" s="25"/>
      <c r="L968" s="25"/>
      <c r="M968" s="25"/>
      <c r="N968" s="25"/>
      <c r="O968" s="25"/>
      <c r="P968" s="25"/>
      <c r="Q968" s="25"/>
      <c r="R968" s="25"/>
      <c r="S968" s="25"/>
      <c r="T968" s="25"/>
      <c r="U968" s="25"/>
      <c r="V968" s="25"/>
      <c r="W968" s="25"/>
      <c r="X968" s="25"/>
      <c r="Y968" s="25"/>
      <c r="Z968" s="25"/>
      <c r="AA968" s="25"/>
      <c r="AB968" s="25"/>
      <c r="AC968" s="25"/>
      <c r="AD968" s="25"/>
      <c r="AE968" s="25"/>
      <c r="AF968" s="25"/>
      <c r="AG968" s="25"/>
      <c r="AH968" s="25"/>
      <c r="AI968" s="25"/>
      <c r="AJ968" s="25"/>
      <c r="AK968" s="25"/>
      <c r="AL968" s="25"/>
      <c r="AM968" s="25"/>
      <c r="AN968" s="25"/>
      <c r="AO968" s="25"/>
      <c r="AP968" s="25"/>
      <c r="AQ968" s="25"/>
      <c r="AR968" s="25"/>
      <c r="AS968" s="25"/>
      <c r="AT968" s="25"/>
      <c r="AU968" s="25"/>
      <c r="AV968" s="25"/>
      <c r="AW968" s="25"/>
      <c r="AX968" s="25"/>
      <c r="AY968" s="25"/>
      <c r="AZ968" s="25"/>
      <c r="BB968" s="27" t="str">
        <f t="shared" ca="1" si="91"/>
        <v/>
      </c>
      <c r="BC968" s="27" t="str">
        <f t="shared" ca="1" si="92"/>
        <v/>
      </c>
      <c r="BD968" s="27" t="str">
        <f>IF(C968="","",MAX($BD$3:BD967)+1)</f>
        <v/>
      </c>
      <c r="BE968" s="27" t="str">
        <f t="shared" ca="1" si="93"/>
        <v/>
      </c>
      <c r="BF968" s="27" t="str">
        <f t="shared" si="94"/>
        <v/>
      </c>
      <c r="BG968" s="27" t="str">
        <f t="shared" ca="1" si="95"/>
        <v/>
      </c>
      <c r="BH968" s="27" t="str">
        <f t="shared" ca="1" si="96"/>
        <v/>
      </c>
    </row>
    <row r="969" spans="1:60" x14ac:dyDescent="0.25">
      <c r="A969" s="25"/>
      <c r="B969" s="25"/>
      <c r="C969" s="25"/>
      <c r="D969" s="25"/>
      <c r="E969" s="25"/>
      <c r="F969" s="25"/>
      <c r="G969" s="25"/>
      <c r="H969" s="25"/>
      <c r="I969" s="25"/>
      <c r="J969" s="25"/>
      <c r="K969" s="25"/>
      <c r="L969" s="25"/>
      <c r="M969" s="25"/>
      <c r="N969" s="25"/>
      <c r="O969" s="25"/>
      <c r="P969" s="25"/>
      <c r="Q969" s="25"/>
      <c r="R969" s="25"/>
      <c r="S969" s="25"/>
      <c r="T969" s="25"/>
      <c r="U969" s="25"/>
      <c r="V969" s="25"/>
      <c r="W969" s="25"/>
      <c r="X969" s="25"/>
      <c r="Y969" s="25"/>
      <c r="Z969" s="25"/>
      <c r="AA969" s="25"/>
      <c r="AB969" s="25"/>
      <c r="AC969" s="25"/>
      <c r="AD969" s="25"/>
      <c r="AE969" s="25"/>
      <c r="AF969" s="25"/>
      <c r="AG969" s="25"/>
      <c r="AH969" s="25"/>
      <c r="AI969" s="25"/>
      <c r="AJ969" s="25"/>
      <c r="AK969" s="25"/>
      <c r="AL969" s="25"/>
      <c r="AM969" s="25"/>
      <c r="AN969" s="25"/>
      <c r="AO969" s="25"/>
      <c r="AP969" s="25"/>
      <c r="AQ969" s="25"/>
      <c r="AR969" s="25"/>
      <c r="AS969" s="25"/>
      <c r="AT969" s="25"/>
      <c r="AU969" s="25"/>
      <c r="AV969" s="25"/>
      <c r="AW969" s="25"/>
      <c r="AX969" s="25"/>
      <c r="AY969" s="25"/>
      <c r="AZ969" s="25"/>
      <c r="BB969" s="27" t="str">
        <f t="shared" ca="1" si="91"/>
        <v/>
      </c>
      <c r="BC969" s="27" t="str">
        <f t="shared" ca="1" si="92"/>
        <v/>
      </c>
      <c r="BD969" s="27" t="str">
        <f>IF(C969="","",MAX($BD$3:BD968)+1)</f>
        <v/>
      </c>
      <c r="BE969" s="27" t="str">
        <f t="shared" ca="1" si="93"/>
        <v/>
      </c>
      <c r="BF969" s="27" t="str">
        <f t="shared" si="94"/>
        <v/>
      </c>
      <c r="BG969" s="27" t="str">
        <f t="shared" ca="1" si="95"/>
        <v/>
      </c>
      <c r="BH969" s="27" t="str">
        <f t="shared" ca="1" si="96"/>
        <v/>
      </c>
    </row>
    <row r="970" spans="1:60" x14ac:dyDescent="0.25">
      <c r="A970" s="25"/>
      <c r="B970" s="25"/>
      <c r="C970" s="25"/>
      <c r="D970" s="25"/>
      <c r="E970" s="25"/>
      <c r="F970" s="25"/>
      <c r="G970" s="25"/>
      <c r="H970" s="25"/>
      <c r="I970" s="25"/>
      <c r="J970" s="25"/>
      <c r="K970" s="25"/>
      <c r="L970" s="25"/>
      <c r="M970" s="25"/>
      <c r="N970" s="25"/>
      <c r="O970" s="25"/>
      <c r="P970" s="25"/>
      <c r="Q970" s="25"/>
      <c r="R970" s="25"/>
      <c r="S970" s="25"/>
      <c r="T970" s="25"/>
      <c r="U970" s="25"/>
      <c r="V970" s="25"/>
      <c r="W970" s="25"/>
      <c r="X970" s="25"/>
      <c r="Y970" s="25"/>
      <c r="Z970" s="25"/>
      <c r="AA970" s="25"/>
      <c r="AB970" s="25"/>
      <c r="AC970" s="25"/>
      <c r="AD970" s="25"/>
      <c r="AE970" s="25"/>
      <c r="AF970" s="25"/>
      <c r="AG970" s="25"/>
      <c r="AH970" s="25"/>
      <c r="AI970" s="25"/>
      <c r="AJ970" s="25"/>
      <c r="AK970" s="25"/>
      <c r="AL970" s="25"/>
      <c r="AM970" s="25"/>
      <c r="AN970" s="25"/>
      <c r="AO970" s="25"/>
      <c r="AP970" s="25"/>
      <c r="AQ970" s="25"/>
      <c r="AR970" s="25"/>
      <c r="AS970" s="25"/>
      <c r="AT970" s="25"/>
      <c r="AU970" s="25"/>
      <c r="AV970" s="25"/>
      <c r="AW970" s="25"/>
      <c r="AX970" s="25"/>
      <c r="AY970" s="25"/>
      <c r="AZ970" s="25"/>
      <c r="BB970" s="27" t="str">
        <f t="shared" ca="1" si="91"/>
        <v/>
      </c>
      <c r="BC970" s="27" t="str">
        <f t="shared" ca="1" si="92"/>
        <v/>
      </c>
      <c r="BD970" s="27" t="str">
        <f>IF(C970="","",MAX($BD$3:BD969)+1)</f>
        <v/>
      </c>
      <c r="BE970" s="27" t="str">
        <f t="shared" ca="1" si="93"/>
        <v/>
      </c>
      <c r="BF970" s="27" t="str">
        <f t="shared" si="94"/>
        <v/>
      </c>
      <c r="BG970" s="27" t="str">
        <f t="shared" ca="1" si="95"/>
        <v/>
      </c>
      <c r="BH970" s="27" t="str">
        <f t="shared" ca="1" si="96"/>
        <v/>
      </c>
    </row>
    <row r="971" spans="1:60" x14ac:dyDescent="0.25">
      <c r="A971" s="25"/>
      <c r="B971" s="25"/>
      <c r="C971" s="25"/>
      <c r="D971" s="25"/>
      <c r="E971" s="25"/>
      <c r="F971" s="25"/>
      <c r="G971" s="25"/>
      <c r="H971" s="25"/>
      <c r="I971" s="25"/>
      <c r="J971" s="25"/>
      <c r="K971" s="25"/>
      <c r="L971" s="25"/>
      <c r="M971" s="25"/>
      <c r="N971" s="25"/>
      <c r="O971" s="25"/>
      <c r="P971" s="25"/>
      <c r="Q971" s="25"/>
      <c r="R971" s="25"/>
      <c r="S971" s="25"/>
      <c r="T971" s="25"/>
      <c r="U971" s="25"/>
      <c r="V971" s="25"/>
      <c r="W971" s="25"/>
      <c r="X971" s="25"/>
      <c r="Y971" s="25"/>
      <c r="Z971" s="25"/>
      <c r="AA971" s="25"/>
      <c r="AB971" s="25"/>
      <c r="AC971" s="25"/>
      <c r="AD971" s="25"/>
      <c r="AE971" s="25"/>
      <c r="AF971" s="25"/>
      <c r="AG971" s="25"/>
      <c r="AH971" s="25"/>
      <c r="AI971" s="25"/>
      <c r="AJ971" s="25"/>
      <c r="AK971" s="25"/>
      <c r="AL971" s="25"/>
      <c r="AM971" s="25"/>
      <c r="AN971" s="25"/>
      <c r="AO971" s="25"/>
      <c r="AP971" s="25"/>
      <c r="AQ971" s="25"/>
      <c r="AR971" s="25"/>
      <c r="AS971" s="25"/>
      <c r="AT971" s="25"/>
      <c r="AU971" s="25"/>
      <c r="AV971" s="25"/>
      <c r="AW971" s="25"/>
      <c r="AX971" s="25"/>
      <c r="AY971" s="25"/>
      <c r="AZ971" s="25"/>
      <c r="BB971" s="27" t="str">
        <f t="shared" ca="1" si="91"/>
        <v/>
      </c>
      <c r="BC971" s="27" t="str">
        <f t="shared" ca="1" si="92"/>
        <v/>
      </c>
      <c r="BD971" s="27" t="str">
        <f>IF(C971="","",MAX($BD$3:BD970)+1)</f>
        <v/>
      </c>
      <c r="BE971" s="27" t="str">
        <f t="shared" ca="1" si="93"/>
        <v/>
      </c>
      <c r="BF971" s="27" t="str">
        <f t="shared" si="94"/>
        <v/>
      </c>
      <c r="BG971" s="27" t="str">
        <f t="shared" ca="1" si="95"/>
        <v/>
      </c>
      <c r="BH971" s="27" t="str">
        <f t="shared" ca="1" si="96"/>
        <v/>
      </c>
    </row>
    <row r="972" spans="1:60" x14ac:dyDescent="0.25">
      <c r="A972" s="25"/>
      <c r="B972" s="25"/>
      <c r="C972" s="25"/>
      <c r="D972" s="25"/>
      <c r="E972" s="25"/>
      <c r="F972" s="25"/>
      <c r="G972" s="25"/>
      <c r="H972" s="25"/>
      <c r="I972" s="25"/>
      <c r="J972" s="25"/>
      <c r="K972" s="25"/>
      <c r="L972" s="25"/>
      <c r="M972" s="25"/>
      <c r="N972" s="25"/>
      <c r="O972" s="25"/>
      <c r="P972" s="25"/>
      <c r="Q972" s="25"/>
      <c r="R972" s="25"/>
      <c r="S972" s="25"/>
      <c r="T972" s="25"/>
      <c r="U972" s="25"/>
      <c r="V972" s="25"/>
      <c r="W972" s="25"/>
      <c r="X972" s="25"/>
      <c r="Y972" s="25"/>
      <c r="Z972" s="25"/>
      <c r="AA972" s="25"/>
      <c r="AB972" s="25"/>
      <c r="AC972" s="25"/>
      <c r="AD972" s="25"/>
      <c r="AE972" s="25"/>
      <c r="AF972" s="25"/>
      <c r="AG972" s="25"/>
      <c r="AH972" s="25"/>
      <c r="AI972" s="25"/>
      <c r="AJ972" s="25"/>
      <c r="AK972" s="25"/>
      <c r="AL972" s="25"/>
      <c r="AM972" s="25"/>
      <c r="AN972" s="25"/>
      <c r="AO972" s="25"/>
      <c r="AP972" s="25"/>
      <c r="AQ972" s="25"/>
      <c r="AR972" s="25"/>
      <c r="AS972" s="25"/>
      <c r="AT972" s="25"/>
      <c r="AU972" s="25"/>
      <c r="AV972" s="25"/>
      <c r="AW972" s="25"/>
      <c r="AX972" s="25"/>
      <c r="AY972" s="25"/>
      <c r="AZ972" s="25"/>
      <c r="BB972" s="27" t="str">
        <f t="shared" ca="1" si="91"/>
        <v/>
      </c>
      <c r="BC972" s="27" t="str">
        <f t="shared" ca="1" si="92"/>
        <v/>
      </c>
      <c r="BD972" s="27" t="str">
        <f>IF(C972="","",MAX($BD$3:BD971)+1)</f>
        <v/>
      </c>
      <c r="BE972" s="27" t="str">
        <f t="shared" ca="1" si="93"/>
        <v/>
      </c>
      <c r="BF972" s="27" t="str">
        <f t="shared" si="94"/>
        <v/>
      </c>
      <c r="BG972" s="27" t="str">
        <f t="shared" ca="1" si="95"/>
        <v/>
      </c>
      <c r="BH972" s="27" t="str">
        <f t="shared" ca="1" si="96"/>
        <v/>
      </c>
    </row>
    <row r="973" spans="1:60" x14ac:dyDescent="0.25">
      <c r="A973" s="25"/>
      <c r="B973" s="25"/>
      <c r="C973" s="25"/>
      <c r="D973" s="25"/>
      <c r="E973" s="25"/>
      <c r="F973" s="25"/>
      <c r="G973" s="25"/>
      <c r="H973" s="25"/>
      <c r="I973" s="25"/>
      <c r="J973" s="25"/>
      <c r="K973" s="25"/>
      <c r="L973" s="25"/>
      <c r="M973" s="25"/>
      <c r="N973" s="25"/>
      <c r="O973" s="25"/>
      <c r="P973" s="25"/>
      <c r="Q973" s="25"/>
      <c r="R973" s="25"/>
      <c r="S973" s="25"/>
      <c r="T973" s="25"/>
      <c r="U973" s="25"/>
      <c r="V973" s="25"/>
      <c r="W973" s="25"/>
      <c r="X973" s="25"/>
      <c r="Y973" s="25"/>
      <c r="Z973" s="25"/>
      <c r="AA973" s="25"/>
      <c r="AB973" s="25"/>
      <c r="AC973" s="25"/>
      <c r="AD973" s="25"/>
      <c r="AE973" s="25"/>
      <c r="AF973" s="25"/>
      <c r="AG973" s="25"/>
      <c r="AH973" s="25"/>
      <c r="AI973" s="25"/>
      <c r="AJ973" s="25"/>
      <c r="AK973" s="25"/>
      <c r="AL973" s="25"/>
      <c r="AM973" s="25"/>
      <c r="AN973" s="25"/>
      <c r="AO973" s="25"/>
      <c r="AP973" s="25"/>
      <c r="AQ973" s="25"/>
      <c r="AR973" s="25"/>
      <c r="AS973" s="25"/>
      <c r="AT973" s="25"/>
      <c r="AU973" s="25"/>
      <c r="AV973" s="25"/>
      <c r="AW973" s="25"/>
      <c r="AX973" s="25"/>
      <c r="AY973" s="25"/>
      <c r="AZ973" s="25"/>
      <c r="BB973" s="27" t="str">
        <f t="shared" ca="1" si="91"/>
        <v/>
      </c>
      <c r="BC973" s="27" t="str">
        <f t="shared" ca="1" si="92"/>
        <v/>
      </c>
      <c r="BD973" s="27" t="str">
        <f>IF(C973="","",MAX($BD$3:BD972)+1)</f>
        <v/>
      </c>
      <c r="BE973" s="27" t="str">
        <f t="shared" ca="1" si="93"/>
        <v/>
      </c>
      <c r="BF973" s="27" t="str">
        <f t="shared" si="94"/>
        <v/>
      </c>
      <c r="BG973" s="27" t="str">
        <f t="shared" ca="1" si="95"/>
        <v/>
      </c>
      <c r="BH973" s="27" t="str">
        <f t="shared" ca="1" si="96"/>
        <v/>
      </c>
    </row>
    <row r="974" spans="1:60" x14ac:dyDescent="0.25">
      <c r="A974" s="25"/>
      <c r="B974" s="25"/>
      <c r="C974" s="25"/>
      <c r="D974" s="25"/>
      <c r="E974" s="25"/>
      <c r="F974" s="25"/>
      <c r="G974" s="25"/>
      <c r="H974" s="25"/>
      <c r="I974" s="25"/>
      <c r="J974" s="25"/>
      <c r="K974" s="25"/>
      <c r="L974" s="25"/>
      <c r="M974" s="25"/>
      <c r="N974" s="25"/>
      <c r="O974" s="25"/>
      <c r="P974" s="25"/>
      <c r="Q974" s="25"/>
      <c r="R974" s="25"/>
      <c r="S974" s="25"/>
      <c r="T974" s="25"/>
      <c r="U974" s="25"/>
      <c r="V974" s="25"/>
      <c r="W974" s="25"/>
      <c r="X974" s="25"/>
      <c r="Y974" s="25"/>
      <c r="Z974" s="25"/>
      <c r="AA974" s="25"/>
      <c r="AB974" s="25"/>
      <c r="AC974" s="25"/>
      <c r="AD974" s="25"/>
      <c r="AE974" s="25"/>
      <c r="AF974" s="25"/>
      <c r="AG974" s="25"/>
      <c r="AH974" s="25"/>
      <c r="AI974" s="25"/>
      <c r="AJ974" s="25"/>
      <c r="AK974" s="25"/>
      <c r="AL974" s="25"/>
      <c r="AM974" s="25"/>
      <c r="AN974" s="25"/>
      <c r="AO974" s="25"/>
      <c r="AP974" s="25"/>
      <c r="AQ974" s="25"/>
      <c r="AR974" s="25"/>
      <c r="AS974" s="25"/>
      <c r="AT974" s="25"/>
      <c r="AU974" s="25"/>
      <c r="AV974" s="25"/>
      <c r="AW974" s="25"/>
      <c r="AX974" s="25"/>
      <c r="AY974" s="25"/>
      <c r="AZ974" s="25"/>
      <c r="BB974" s="27" t="str">
        <f t="shared" ca="1" si="91"/>
        <v/>
      </c>
      <c r="BC974" s="27" t="str">
        <f t="shared" ca="1" si="92"/>
        <v/>
      </c>
      <c r="BD974" s="27" t="str">
        <f>IF(C974="","",MAX($BD$3:BD973)+1)</f>
        <v/>
      </c>
      <c r="BE974" s="27" t="str">
        <f t="shared" ca="1" si="93"/>
        <v/>
      </c>
      <c r="BF974" s="27" t="str">
        <f t="shared" si="94"/>
        <v/>
      </c>
      <c r="BG974" s="27" t="str">
        <f t="shared" ca="1" si="95"/>
        <v/>
      </c>
      <c r="BH974" s="27" t="str">
        <f t="shared" ca="1" si="96"/>
        <v/>
      </c>
    </row>
    <row r="975" spans="1:60" x14ac:dyDescent="0.25">
      <c r="A975" s="25"/>
      <c r="B975" s="25"/>
      <c r="C975" s="25"/>
      <c r="D975" s="25"/>
      <c r="E975" s="25"/>
      <c r="F975" s="25"/>
      <c r="G975" s="25"/>
      <c r="H975" s="25"/>
      <c r="I975" s="25"/>
      <c r="J975" s="25"/>
      <c r="K975" s="25"/>
      <c r="L975" s="25"/>
      <c r="M975" s="25"/>
      <c r="N975" s="25"/>
      <c r="O975" s="25"/>
      <c r="P975" s="25"/>
      <c r="Q975" s="25"/>
      <c r="R975" s="25"/>
      <c r="S975" s="25"/>
      <c r="T975" s="25"/>
      <c r="U975" s="25"/>
      <c r="V975" s="25"/>
      <c r="W975" s="25"/>
      <c r="X975" s="25"/>
      <c r="Y975" s="25"/>
      <c r="Z975" s="25"/>
      <c r="AA975" s="25"/>
      <c r="AB975" s="25"/>
      <c r="AC975" s="25"/>
      <c r="AD975" s="25"/>
      <c r="AE975" s="25"/>
      <c r="AF975" s="25"/>
      <c r="AG975" s="25"/>
      <c r="AH975" s="25"/>
      <c r="AI975" s="25"/>
      <c r="AJ975" s="25"/>
      <c r="AK975" s="25"/>
      <c r="AL975" s="25"/>
      <c r="AM975" s="25"/>
      <c r="AN975" s="25"/>
      <c r="AO975" s="25"/>
      <c r="AP975" s="25"/>
      <c r="AQ975" s="25"/>
      <c r="AR975" s="25"/>
      <c r="AS975" s="25"/>
      <c r="AT975" s="25"/>
      <c r="AU975" s="25"/>
      <c r="AV975" s="25"/>
      <c r="AW975" s="25"/>
      <c r="AX975" s="25"/>
      <c r="AY975" s="25"/>
      <c r="AZ975" s="25"/>
      <c r="BB975" s="27" t="str">
        <f t="shared" ca="1" si="91"/>
        <v/>
      </c>
      <c r="BC975" s="27" t="str">
        <f t="shared" ca="1" si="92"/>
        <v/>
      </c>
      <c r="BD975" s="27" t="str">
        <f>IF(C975="","",MAX($BD$3:BD974)+1)</f>
        <v/>
      </c>
      <c r="BE975" s="27" t="str">
        <f t="shared" ca="1" si="93"/>
        <v/>
      </c>
      <c r="BF975" s="27" t="str">
        <f t="shared" si="94"/>
        <v/>
      </c>
      <c r="BG975" s="27" t="str">
        <f t="shared" ca="1" si="95"/>
        <v/>
      </c>
      <c r="BH975" s="27" t="str">
        <f t="shared" ca="1" si="96"/>
        <v/>
      </c>
    </row>
    <row r="976" spans="1:60" x14ac:dyDescent="0.25">
      <c r="A976" s="25"/>
      <c r="B976" s="25"/>
      <c r="C976" s="25"/>
      <c r="D976" s="25"/>
      <c r="E976" s="25"/>
      <c r="F976" s="25"/>
      <c r="G976" s="25"/>
      <c r="H976" s="25"/>
      <c r="I976" s="25"/>
      <c r="J976" s="25"/>
      <c r="K976" s="25"/>
      <c r="L976" s="25"/>
      <c r="M976" s="25"/>
      <c r="N976" s="25"/>
      <c r="O976" s="25"/>
      <c r="P976" s="25"/>
      <c r="Q976" s="25"/>
      <c r="R976" s="25"/>
      <c r="S976" s="25"/>
      <c r="T976" s="25"/>
      <c r="U976" s="25"/>
      <c r="V976" s="25"/>
      <c r="W976" s="25"/>
      <c r="X976" s="25"/>
      <c r="Y976" s="25"/>
      <c r="Z976" s="25"/>
      <c r="AA976" s="25"/>
      <c r="AB976" s="25"/>
      <c r="AC976" s="25"/>
      <c r="AD976" s="25"/>
      <c r="AE976" s="25"/>
      <c r="AF976" s="25"/>
      <c r="AG976" s="25"/>
      <c r="AH976" s="25"/>
      <c r="AI976" s="25"/>
      <c r="AJ976" s="25"/>
      <c r="AK976" s="25"/>
      <c r="AL976" s="25"/>
      <c r="AM976" s="25"/>
      <c r="AN976" s="25"/>
      <c r="AO976" s="25"/>
      <c r="AP976" s="25"/>
      <c r="AQ976" s="25"/>
      <c r="AR976" s="25"/>
      <c r="AS976" s="25"/>
      <c r="AT976" s="25"/>
      <c r="AU976" s="25"/>
      <c r="AV976" s="25"/>
      <c r="AW976" s="25"/>
      <c r="AX976" s="25"/>
      <c r="AY976" s="25"/>
      <c r="AZ976" s="25"/>
      <c r="BB976" s="27" t="str">
        <f t="shared" ca="1" si="91"/>
        <v/>
      </c>
      <c r="BC976" s="27" t="str">
        <f t="shared" ca="1" si="92"/>
        <v/>
      </c>
      <c r="BD976" s="27" t="str">
        <f>IF(C976="","",MAX($BD$3:BD975)+1)</f>
        <v/>
      </c>
      <c r="BE976" s="27" t="str">
        <f t="shared" ca="1" si="93"/>
        <v/>
      </c>
      <c r="BF976" s="27" t="str">
        <f t="shared" si="94"/>
        <v/>
      </c>
      <c r="BG976" s="27" t="str">
        <f t="shared" ca="1" si="95"/>
        <v/>
      </c>
      <c r="BH976" s="27" t="str">
        <f t="shared" ca="1" si="96"/>
        <v/>
      </c>
    </row>
    <row r="977" spans="1:60" x14ac:dyDescent="0.25">
      <c r="A977" s="25"/>
      <c r="B977" s="25"/>
      <c r="C977" s="25"/>
      <c r="D977" s="25"/>
      <c r="E977" s="25"/>
      <c r="F977" s="25"/>
      <c r="G977" s="25"/>
      <c r="H977" s="25"/>
      <c r="I977" s="25"/>
      <c r="J977" s="25"/>
      <c r="K977" s="25"/>
      <c r="L977" s="25"/>
      <c r="M977" s="25"/>
      <c r="N977" s="25"/>
      <c r="O977" s="25"/>
      <c r="P977" s="25"/>
      <c r="Q977" s="25"/>
      <c r="R977" s="25"/>
      <c r="S977" s="25"/>
      <c r="T977" s="25"/>
      <c r="U977" s="25"/>
      <c r="V977" s="25"/>
      <c r="W977" s="25"/>
      <c r="X977" s="25"/>
      <c r="Y977" s="25"/>
      <c r="Z977" s="25"/>
      <c r="AA977" s="25"/>
      <c r="AB977" s="25"/>
      <c r="AC977" s="25"/>
      <c r="AD977" s="25"/>
      <c r="AE977" s="25"/>
      <c r="AF977" s="25"/>
      <c r="AG977" s="25"/>
      <c r="AH977" s="25"/>
      <c r="AI977" s="25"/>
      <c r="AJ977" s="25"/>
      <c r="AK977" s="25"/>
      <c r="AL977" s="25"/>
      <c r="AM977" s="25"/>
      <c r="AN977" s="25"/>
      <c r="AO977" s="25"/>
      <c r="AP977" s="25"/>
      <c r="AQ977" s="25"/>
      <c r="AR977" s="25"/>
      <c r="AS977" s="25"/>
      <c r="AT977" s="25"/>
      <c r="AU977" s="25"/>
      <c r="AV977" s="25"/>
      <c r="AW977" s="25"/>
      <c r="AX977" s="25"/>
      <c r="AY977" s="25"/>
      <c r="AZ977" s="25"/>
      <c r="BB977" s="27" t="str">
        <f t="shared" ca="1" si="91"/>
        <v/>
      </c>
      <c r="BC977" s="27" t="str">
        <f t="shared" ca="1" si="92"/>
        <v/>
      </c>
      <c r="BD977" s="27" t="str">
        <f>IF(C977="","",MAX($BD$3:BD976)+1)</f>
        <v/>
      </c>
      <c r="BE977" s="27" t="str">
        <f t="shared" ca="1" si="93"/>
        <v/>
      </c>
      <c r="BF977" s="27" t="str">
        <f t="shared" si="94"/>
        <v/>
      </c>
      <c r="BG977" s="27" t="str">
        <f t="shared" ca="1" si="95"/>
        <v/>
      </c>
      <c r="BH977" s="27" t="str">
        <f t="shared" ca="1" si="96"/>
        <v/>
      </c>
    </row>
    <row r="978" spans="1:60" x14ac:dyDescent="0.25">
      <c r="A978" s="25"/>
      <c r="B978" s="25"/>
      <c r="C978" s="25"/>
      <c r="D978" s="25"/>
      <c r="E978" s="25"/>
      <c r="F978" s="25"/>
      <c r="G978" s="25"/>
      <c r="H978" s="25"/>
      <c r="I978" s="25"/>
      <c r="J978" s="25"/>
      <c r="K978" s="25"/>
      <c r="L978" s="25"/>
      <c r="M978" s="25"/>
      <c r="N978" s="25"/>
      <c r="O978" s="25"/>
      <c r="P978" s="25"/>
      <c r="Q978" s="25"/>
      <c r="R978" s="25"/>
      <c r="S978" s="25"/>
      <c r="T978" s="25"/>
      <c r="U978" s="25"/>
      <c r="V978" s="25"/>
      <c r="W978" s="25"/>
      <c r="X978" s="25"/>
      <c r="Y978" s="25"/>
      <c r="Z978" s="25"/>
      <c r="AA978" s="25"/>
      <c r="AB978" s="25"/>
      <c r="AC978" s="25"/>
      <c r="AD978" s="25"/>
      <c r="AE978" s="25"/>
      <c r="AF978" s="25"/>
      <c r="AG978" s="25"/>
      <c r="AH978" s="25"/>
      <c r="AI978" s="25"/>
      <c r="AJ978" s="25"/>
      <c r="AK978" s="25"/>
      <c r="AL978" s="25"/>
      <c r="AM978" s="25"/>
      <c r="AN978" s="25"/>
      <c r="AO978" s="25"/>
      <c r="AP978" s="25"/>
      <c r="AQ978" s="25"/>
      <c r="AR978" s="25"/>
      <c r="AS978" s="25"/>
      <c r="AT978" s="25"/>
      <c r="AU978" s="25"/>
      <c r="AV978" s="25"/>
      <c r="AW978" s="25"/>
      <c r="AX978" s="25"/>
      <c r="AY978" s="25"/>
      <c r="AZ978" s="25"/>
      <c r="BB978" s="27" t="str">
        <f t="shared" ca="1" si="91"/>
        <v/>
      </c>
      <c r="BC978" s="27" t="str">
        <f t="shared" ca="1" si="92"/>
        <v/>
      </c>
      <c r="BD978" s="27" t="str">
        <f>IF(C978="","",MAX($BD$3:BD977)+1)</f>
        <v/>
      </c>
      <c r="BE978" s="27" t="str">
        <f t="shared" ca="1" si="93"/>
        <v/>
      </c>
      <c r="BF978" s="27" t="str">
        <f t="shared" si="94"/>
        <v/>
      </c>
      <c r="BG978" s="27" t="str">
        <f t="shared" ca="1" si="95"/>
        <v/>
      </c>
      <c r="BH978" s="27" t="str">
        <f t="shared" ca="1" si="96"/>
        <v/>
      </c>
    </row>
    <row r="979" spans="1:60" x14ac:dyDescent="0.25">
      <c r="A979" s="25"/>
      <c r="B979" s="25"/>
      <c r="C979" s="25"/>
      <c r="D979" s="25"/>
      <c r="E979" s="25"/>
      <c r="F979" s="25"/>
      <c r="G979" s="25"/>
      <c r="H979" s="25"/>
      <c r="I979" s="25"/>
      <c r="J979" s="25"/>
      <c r="K979" s="25"/>
      <c r="L979" s="25"/>
      <c r="M979" s="25"/>
      <c r="N979" s="25"/>
      <c r="O979" s="25"/>
      <c r="P979" s="25"/>
      <c r="Q979" s="25"/>
      <c r="R979" s="25"/>
      <c r="S979" s="25"/>
      <c r="T979" s="25"/>
      <c r="U979" s="25"/>
      <c r="V979" s="25"/>
      <c r="W979" s="25"/>
      <c r="X979" s="25"/>
      <c r="Y979" s="25"/>
      <c r="Z979" s="25"/>
      <c r="AA979" s="25"/>
      <c r="AB979" s="25"/>
      <c r="AC979" s="25"/>
      <c r="AD979" s="25"/>
      <c r="AE979" s="25"/>
      <c r="AF979" s="25"/>
      <c r="AG979" s="25"/>
      <c r="AH979" s="25"/>
      <c r="AI979" s="25"/>
      <c r="AJ979" s="25"/>
      <c r="AK979" s="25"/>
      <c r="AL979" s="25"/>
      <c r="AM979" s="25"/>
      <c r="AN979" s="25"/>
      <c r="AO979" s="25"/>
      <c r="AP979" s="25"/>
      <c r="AQ979" s="25"/>
      <c r="AR979" s="25"/>
      <c r="AS979" s="25"/>
      <c r="AT979" s="25"/>
      <c r="AU979" s="25"/>
      <c r="AV979" s="25"/>
      <c r="AW979" s="25"/>
      <c r="AX979" s="25"/>
      <c r="AY979" s="25"/>
      <c r="AZ979" s="25"/>
      <c r="BB979" s="27" t="str">
        <f t="shared" ca="1" si="91"/>
        <v/>
      </c>
      <c r="BC979" s="27" t="str">
        <f t="shared" ca="1" si="92"/>
        <v/>
      </c>
      <c r="BD979" s="27" t="str">
        <f>IF(C979="","",MAX($BD$3:BD978)+1)</f>
        <v/>
      </c>
      <c r="BE979" s="27" t="str">
        <f t="shared" ca="1" si="93"/>
        <v/>
      </c>
      <c r="BF979" s="27" t="str">
        <f t="shared" si="94"/>
        <v/>
      </c>
      <c r="BG979" s="27" t="str">
        <f t="shared" ca="1" si="95"/>
        <v/>
      </c>
      <c r="BH979" s="27" t="str">
        <f t="shared" ca="1" si="96"/>
        <v/>
      </c>
    </row>
    <row r="980" spans="1:60" x14ac:dyDescent="0.25">
      <c r="A980" s="25"/>
      <c r="B980" s="25"/>
      <c r="C980" s="25"/>
      <c r="D980" s="25"/>
      <c r="E980" s="25"/>
      <c r="F980" s="25"/>
      <c r="G980" s="25"/>
      <c r="H980" s="25"/>
      <c r="I980" s="25"/>
      <c r="J980" s="25"/>
      <c r="K980" s="25"/>
      <c r="L980" s="25"/>
      <c r="M980" s="25"/>
      <c r="N980" s="25"/>
      <c r="O980" s="25"/>
      <c r="P980" s="25"/>
      <c r="Q980" s="25"/>
      <c r="R980" s="25"/>
      <c r="S980" s="25"/>
      <c r="T980" s="25"/>
      <c r="U980" s="25"/>
      <c r="V980" s="25"/>
      <c r="W980" s="25"/>
      <c r="X980" s="25"/>
      <c r="Y980" s="25"/>
      <c r="Z980" s="25"/>
      <c r="AA980" s="25"/>
      <c r="AB980" s="25"/>
      <c r="AC980" s="25"/>
      <c r="AD980" s="25"/>
      <c r="AE980" s="25"/>
      <c r="AF980" s="25"/>
      <c r="AG980" s="25"/>
      <c r="AH980" s="25"/>
      <c r="AI980" s="25"/>
      <c r="AJ980" s="25"/>
      <c r="AK980" s="25"/>
      <c r="AL980" s="25"/>
      <c r="AM980" s="25"/>
      <c r="AN980" s="25"/>
      <c r="AO980" s="25"/>
      <c r="AP980" s="25"/>
      <c r="AQ980" s="25"/>
      <c r="AR980" s="25"/>
      <c r="AS980" s="25"/>
      <c r="AT980" s="25"/>
      <c r="AU980" s="25"/>
      <c r="AV980" s="25"/>
      <c r="AW980" s="25"/>
      <c r="AX980" s="25"/>
      <c r="AY980" s="25"/>
      <c r="AZ980" s="25"/>
      <c r="BB980" s="27" t="str">
        <f t="shared" ca="1" si="91"/>
        <v/>
      </c>
      <c r="BC980" s="27" t="str">
        <f t="shared" ca="1" si="92"/>
        <v/>
      </c>
      <c r="BD980" s="27" t="str">
        <f>IF(C980="","",MAX($BD$3:BD979)+1)</f>
        <v/>
      </c>
      <c r="BE980" s="27" t="str">
        <f t="shared" ca="1" si="93"/>
        <v/>
      </c>
      <c r="BF980" s="27" t="str">
        <f t="shared" si="94"/>
        <v/>
      </c>
      <c r="BG980" s="27" t="str">
        <f t="shared" ca="1" si="95"/>
        <v/>
      </c>
      <c r="BH980" s="27" t="str">
        <f t="shared" ca="1" si="96"/>
        <v/>
      </c>
    </row>
    <row r="981" spans="1:60" x14ac:dyDescent="0.25">
      <c r="A981" s="25"/>
      <c r="B981" s="25"/>
      <c r="C981" s="25"/>
      <c r="D981" s="25"/>
      <c r="E981" s="25"/>
      <c r="F981" s="25"/>
      <c r="G981" s="25"/>
      <c r="H981" s="25"/>
      <c r="I981" s="25"/>
      <c r="J981" s="25"/>
      <c r="K981" s="25"/>
      <c r="L981" s="25"/>
      <c r="M981" s="25"/>
      <c r="N981" s="25"/>
      <c r="O981" s="25"/>
      <c r="P981" s="25"/>
      <c r="Q981" s="25"/>
      <c r="R981" s="25"/>
      <c r="S981" s="25"/>
      <c r="T981" s="25"/>
      <c r="U981" s="25"/>
      <c r="V981" s="25"/>
      <c r="W981" s="25"/>
      <c r="X981" s="25"/>
      <c r="Y981" s="25"/>
      <c r="Z981" s="25"/>
      <c r="AA981" s="25"/>
      <c r="AB981" s="25"/>
      <c r="AC981" s="25"/>
      <c r="AD981" s="25"/>
      <c r="AE981" s="25"/>
      <c r="AF981" s="25"/>
      <c r="AG981" s="25"/>
      <c r="AH981" s="25"/>
      <c r="AI981" s="25"/>
      <c r="AJ981" s="25"/>
      <c r="AK981" s="25"/>
      <c r="AL981" s="25"/>
      <c r="AM981" s="25"/>
      <c r="AN981" s="25"/>
      <c r="AO981" s="25"/>
      <c r="AP981" s="25"/>
      <c r="AQ981" s="25"/>
      <c r="AR981" s="25"/>
      <c r="AS981" s="25"/>
      <c r="AT981" s="25"/>
      <c r="AU981" s="25"/>
      <c r="AV981" s="25"/>
      <c r="AW981" s="25"/>
      <c r="AX981" s="25"/>
      <c r="AY981" s="25"/>
      <c r="AZ981" s="25"/>
      <c r="BB981" s="27" t="str">
        <f t="shared" ca="1" si="91"/>
        <v/>
      </c>
      <c r="BC981" s="27" t="str">
        <f t="shared" ca="1" si="92"/>
        <v/>
      </c>
      <c r="BD981" s="27" t="str">
        <f>IF(C981="","",MAX($BD$3:BD980)+1)</f>
        <v/>
      </c>
      <c r="BE981" s="27" t="str">
        <f t="shared" ca="1" si="93"/>
        <v/>
      </c>
      <c r="BF981" s="27" t="str">
        <f t="shared" si="94"/>
        <v/>
      </c>
      <c r="BG981" s="27" t="str">
        <f t="shared" ca="1" si="95"/>
        <v/>
      </c>
      <c r="BH981" s="27" t="str">
        <f t="shared" ca="1" si="96"/>
        <v/>
      </c>
    </row>
    <row r="982" spans="1:60" x14ac:dyDescent="0.25">
      <c r="A982" s="25"/>
      <c r="B982" s="25"/>
      <c r="C982" s="25"/>
      <c r="D982" s="25"/>
      <c r="E982" s="25"/>
      <c r="F982" s="25"/>
      <c r="G982" s="25"/>
      <c r="H982" s="25"/>
      <c r="I982" s="25"/>
      <c r="J982" s="25"/>
      <c r="K982" s="25"/>
      <c r="L982" s="25"/>
      <c r="M982" s="25"/>
      <c r="N982" s="25"/>
      <c r="O982" s="25"/>
      <c r="P982" s="25"/>
      <c r="Q982" s="25"/>
      <c r="R982" s="25"/>
      <c r="S982" s="25"/>
      <c r="T982" s="25"/>
      <c r="U982" s="25"/>
      <c r="V982" s="25"/>
      <c r="W982" s="25"/>
      <c r="X982" s="25"/>
      <c r="Y982" s="25"/>
      <c r="Z982" s="25"/>
      <c r="AA982" s="25"/>
      <c r="AB982" s="25"/>
      <c r="AC982" s="25"/>
      <c r="AD982" s="25"/>
      <c r="AE982" s="25"/>
      <c r="AF982" s="25"/>
      <c r="AG982" s="25"/>
      <c r="AH982" s="25"/>
      <c r="AI982" s="25"/>
      <c r="AJ982" s="25"/>
      <c r="AK982" s="25"/>
      <c r="AL982" s="25"/>
      <c r="AM982" s="25"/>
      <c r="AN982" s="25"/>
      <c r="AO982" s="25"/>
      <c r="AP982" s="25"/>
      <c r="AQ982" s="25"/>
      <c r="AR982" s="25"/>
      <c r="AS982" s="25"/>
      <c r="AT982" s="25"/>
      <c r="AU982" s="25"/>
      <c r="AV982" s="25"/>
      <c r="AW982" s="25"/>
      <c r="AX982" s="25"/>
      <c r="AY982" s="25"/>
      <c r="AZ982" s="25"/>
      <c r="BB982" s="27" t="str">
        <f t="shared" ca="1" si="91"/>
        <v/>
      </c>
      <c r="BC982" s="27" t="str">
        <f t="shared" ca="1" si="92"/>
        <v/>
      </c>
      <c r="BD982" s="27" t="str">
        <f>IF(C982="","",MAX($BD$3:BD981)+1)</f>
        <v/>
      </c>
      <c r="BE982" s="27" t="str">
        <f t="shared" ca="1" si="93"/>
        <v/>
      </c>
      <c r="BF982" s="27" t="str">
        <f t="shared" si="94"/>
        <v/>
      </c>
      <c r="BG982" s="27" t="str">
        <f t="shared" ca="1" si="95"/>
        <v/>
      </c>
      <c r="BH982" s="27" t="str">
        <f t="shared" ca="1" si="96"/>
        <v/>
      </c>
    </row>
    <row r="983" spans="1:60" x14ac:dyDescent="0.25">
      <c r="A983" s="25"/>
      <c r="B983" s="25"/>
      <c r="C983" s="25"/>
      <c r="D983" s="25"/>
      <c r="E983" s="25"/>
      <c r="F983" s="25"/>
      <c r="G983" s="25"/>
      <c r="H983" s="25"/>
      <c r="I983" s="25"/>
      <c r="J983" s="25"/>
      <c r="K983" s="25"/>
      <c r="L983" s="25"/>
      <c r="M983" s="25"/>
      <c r="N983" s="25"/>
      <c r="O983" s="25"/>
      <c r="P983" s="25"/>
      <c r="Q983" s="25"/>
      <c r="R983" s="25"/>
      <c r="S983" s="25"/>
      <c r="T983" s="25"/>
      <c r="U983" s="25"/>
      <c r="V983" s="25"/>
      <c r="W983" s="25"/>
      <c r="X983" s="25"/>
      <c r="Y983" s="25"/>
      <c r="Z983" s="25"/>
      <c r="AA983" s="25"/>
      <c r="AB983" s="25"/>
      <c r="AC983" s="25"/>
      <c r="AD983" s="25"/>
      <c r="AE983" s="25"/>
      <c r="AF983" s="25"/>
      <c r="AG983" s="25"/>
      <c r="AH983" s="25"/>
      <c r="AI983" s="25"/>
      <c r="AJ983" s="25"/>
      <c r="AK983" s="25"/>
      <c r="AL983" s="25"/>
      <c r="AM983" s="25"/>
      <c r="AN983" s="25"/>
      <c r="AO983" s="25"/>
      <c r="AP983" s="25"/>
      <c r="AQ983" s="25"/>
      <c r="AR983" s="25"/>
      <c r="AS983" s="25"/>
      <c r="AT983" s="25"/>
      <c r="AU983" s="25"/>
      <c r="AV983" s="25"/>
      <c r="AW983" s="25"/>
      <c r="AX983" s="25"/>
      <c r="AY983" s="25"/>
      <c r="AZ983" s="25"/>
      <c r="BB983" s="27" t="str">
        <f t="shared" ca="1" si="91"/>
        <v/>
      </c>
      <c r="BC983" s="27" t="str">
        <f t="shared" ca="1" si="92"/>
        <v/>
      </c>
      <c r="BD983" s="27" t="str">
        <f>IF(C983="","",MAX($BD$3:BD982)+1)</f>
        <v/>
      </c>
      <c r="BE983" s="27" t="str">
        <f t="shared" ca="1" si="93"/>
        <v/>
      </c>
      <c r="BF983" s="27" t="str">
        <f t="shared" si="94"/>
        <v/>
      </c>
      <c r="BG983" s="27" t="str">
        <f t="shared" ca="1" si="95"/>
        <v/>
      </c>
      <c r="BH983" s="27" t="str">
        <f t="shared" ca="1" si="96"/>
        <v/>
      </c>
    </row>
    <row r="984" spans="1:60" x14ac:dyDescent="0.25">
      <c r="A984" s="25"/>
      <c r="B984" s="25"/>
      <c r="C984" s="25"/>
      <c r="D984" s="25"/>
      <c r="E984" s="25"/>
      <c r="F984" s="25"/>
      <c r="G984" s="25"/>
      <c r="H984" s="25"/>
      <c r="I984" s="25"/>
      <c r="J984" s="25"/>
      <c r="K984" s="25"/>
      <c r="L984" s="25"/>
      <c r="M984" s="25"/>
      <c r="N984" s="25"/>
      <c r="O984" s="25"/>
      <c r="P984" s="25"/>
      <c r="Q984" s="25"/>
      <c r="R984" s="25"/>
      <c r="S984" s="25"/>
      <c r="T984" s="25"/>
      <c r="U984" s="25"/>
      <c r="V984" s="25"/>
      <c r="W984" s="25"/>
      <c r="X984" s="25"/>
      <c r="Y984" s="25"/>
      <c r="Z984" s="25"/>
      <c r="AA984" s="25"/>
      <c r="AB984" s="25"/>
      <c r="AC984" s="25"/>
      <c r="AD984" s="25"/>
      <c r="AE984" s="25"/>
      <c r="AF984" s="25"/>
      <c r="AG984" s="25"/>
      <c r="AH984" s="25"/>
      <c r="AI984" s="25"/>
      <c r="AJ984" s="25"/>
      <c r="AK984" s="25"/>
      <c r="AL984" s="25"/>
      <c r="AM984" s="25"/>
      <c r="AN984" s="25"/>
      <c r="AO984" s="25"/>
      <c r="AP984" s="25"/>
      <c r="AQ984" s="25"/>
      <c r="AR984" s="25"/>
      <c r="AS984" s="25"/>
      <c r="AT984" s="25"/>
      <c r="AU984" s="25"/>
      <c r="AV984" s="25"/>
      <c r="AW984" s="25"/>
      <c r="AX984" s="25"/>
      <c r="AY984" s="25"/>
      <c r="AZ984" s="25"/>
      <c r="BB984" s="27" t="str">
        <f t="shared" ca="1" si="91"/>
        <v/>
      </c>
      <c r="BC984" s="27" t="str">
        <f t="shared" ca="1" si="92"/>
        <v/>
      </c>
      <c r="BD984" s="27" t="str">
        <f>IF(C984="","",MAX($BD$3:BD983)+1)</f>
        <v/>
      </c>
      <c r="BE984" s="27" t="str">
        <f t="shared" ca="1" si="93"/>
        <v/>
      </c>
      <c r="BF984" s="27" t="str">
        <f t="shared" si="94"/>
        <v/>
      </c>
      <c r="BG984" s="27" t="str">
        <f t="shared" ca="1" si="95"/>
        <v/>
      </c>
      <c r="BH984" s="27" t="str">
        <f t="shared" ca="1" si="96"/>
        <v/>
      </c>
    </row>
    <row r="985" spans="1:60" x14ac:dyDescent="0.25">
      <c r="A985" s="25"/>
      <c r="B985" s="25"/>
      <c r="C985" s="25"/>
      <c r="D985" s="25"/>
      <c r="E985" s="25"/>
      <c r="F985" s="25"/>
      <c r="G985" s="25"/>
      <c r="H985" s="25"/>
      <c r="I985" s="25"/>
      <c r="J985" s="25"/>
      <c r="K985" s="25"/>
      <c r="L985" s="25"/>
      <c r="M985" s="25"/>
      <c r="N985" s="25"/>
      <c r="O985" s="25"/>
      <c r="P985" s="25"/>
      <c r="Q985" s="25"/>
      <c r="R985" s="25"/>
      <c r="S985" s="25"/>
      <c r="T985" s="25"/>
      <c r="U985" s="25"/>
      <c r="V985" s="25"/>
      <c r="W985" s="25"/>
      <c r="X985" s="25"/>
      <c r="Y985" s="25"/>
      <c r="Z985" s="25"/>
      <c r="AA985" s="25"/>
      <c r="AB985" s="25"/>
      <c r="AC985" s="25"/>
      <c r="AD985" s="25"/>
      <c r="AE985" s="25"/>
      <c r="AF985" s="25"/>
      <c r="AG985" s="25"/>
      <c r="AH985" s="25"/>
      <c r="AI985" s="25"/>
      <c r="AJ985" s="25"/>
      <c r="AK985" s="25"/>
      <c r="AL985" s="25"/>
      <c r="AM985" s="25"/>
      <c r="AN985" s="25"/>
      <c r="AO985" s="25"/>
      <c r="AP985" s="25"/>
      <c r="AQ985" s="25"/>
      <c r="AR985" s="25"/>
      <c r="AS985" s="25"/>
      <c r="AT985" s="25"/>
      <c r="AU985" s="25"/>
      <c r="AV985" s="25"/>
      <c r="AW985" s="25"/>
      <c r="AX985" s="25"/>
      <c r="AY985" s="25"/>
      <c r="AZ985" s="25"/>
      <c r="BB985" s="27" t="str">
        <f t="shared" ca="1" si="91"/>
        <v/>
      </c>
      <c r="BC985" s="27" t="str">
        <f t="shared" ca="1" si="92"/>
        <v/>
      </c>
      <c r="BD985" s="27" t="str">
        <f>IF(C985="","",MAX($BD$3:BD984)+1)</f>
        <v/>
      </c>
      <c r="BE985" s="27" t="str">
        <f t="shared" ca="1" si="93"/>
        <v/>
      </c>
      <c r="BF985" s="27" t="str">
        <f t="shared" si="94"/>
        <v/>
      </c>
      <c r="BG985" s="27" t="str">
        <f t="shared" ca="1" si="95"/>
        <v/>
      </c>
      <c r="BH985" s="27" t="str">
        <f t="shared" ca="1" si="96"/>
        <v/>
      </c>
    </row>
    <row r="986" spans="1:60" x14ac:dyDescent="0.25">
      <c r="A986" s="25"/>
      <c r="B986" s="25"/>
      <c r="C986" s="25"/>
      <c r="D986" s="25"/>
      <c r="E986" s="25"/>
      <c r="F986" s="25"/>
      <c r="G986" s="25"/>
      <c r="H986" s="25"/>
      <c r="I986" s="25"/>
      <c r="J986" s="25"/>
      <c r="K986" s="25"/>
      <c r="L986" s="25"/>
      <c r="M986" s="25"/>
      <c r="N986" s="25"/>
      <c r="O986" s="25"/>
      <c r="P986" s="25"/>
      <c r="Q986" s="25"/>
      <c r="R986" s="25"/>
      <c r="S986" s="25"/>
      <c r="T986" s="25"/>
      <c r="U986" s="25"/>
      <c r="V986" s="25"/>
      <c r="W986" s="25"/>
      <c r="X986" s="25"/>
      <c r="Y986" s="25"/>
      <c r="Z986" s="25"/>
      <c r="AA986" s="25"/>
      <c r="AB986" s="25"/>
      <c r="AC986" s="25"/>
      <c r="AD986" s="25"/>
      <c r="AE986" s="25"/>
      <c r="AF986" s="25"/>
      <c r="AG986" s="25"/>
      <c r="AH986" s="25"/>
      <c r="AI986" s="25"/>
      <c r="AJ986" s="25"/>
      <c r="AK986" s="25"/>
      <c r="AL986" s="25"/>
      <c r="AM986" s="25"/>
      <c r="AN986" s="25"/>
      <c r="AO986" s="25"/>
      <c r="AP986" s="25"/>
      <c r="AQ986" s="25"/>
      <c r="AR986" s="25"/>
      <c r="AS986" s="25"/>
      <c r="AT986" s="25"/>
      <c r="AU986" s="25"/>
      <c r="AV986" s="25"/>
      <c r="AW986" s="25"/>
      <c r="AX986" s="25"/>
      <c r="AY986" s="25"/>
      <c r="AZ986" s="25"/>
      <c r="BB986" s="27" t="str">
        <f t="shared" ca="1" si="91"/>
        <v/>
      </c>
      <c r="BC986" s="27" t="str">
        <f t="shared" ca="1" si="92"/>
        <v/>
      </c>
      <c r="BD986" s="27" t="str">
        <f>IF(C986="","",MAX($BD$3:BD985)+1)</f>
        <v/>
      </c>
      <c r="BE986" s="27" t="str">
        <f t="shared" ca="1" si="93"/>
        <v/>
      </c>
      <c r="BF986" s="27" t="str">
        <f t="shared" si="94"/>
        <v/>
      </c>
      <c r="BG986" s="27" t="str">
        <f t="shared" ca="1" si="95"/>
        <v/>
      </c>
      <c r="BH986" s="27" t="str">
        <f t="shared" ca="1" si="96"/>
        <v/>
      </c>
    </row>
    <row r="987" spans="1:60" x14ac:dyDescent="0.25">
      <c r="A987" s="25"/>
      <c r="B987" s="25"/>
      <c r="C987" s="25"/>
      <c r="D987" s="25"/>
      <c r="E987" s="25"/>
      <c r="F987" s="25"/>
      <c r="G987" s="25"/>
      <c r="H987" s="25"/>
      <c r="I987" s="25"/>
      <c r="J987" s="25"/>
      <c r="K987" s="25"/>
      <c r="L987" s="25"/>
      <c r="M987" s="25"/>
      <c r="N987" s="25"/>
      <c r="O987" s="25"/>
      <c r="P987" s="25"/>
      <c r="Q987" s="25"/>
      <c r="R987" s="25"/>
      <c r="S987" s="25"/>
      <c r="T987" s="25"/>
      <c r="U987" s="25"/>
      <c r="V987" s="25"/>
      <c r="W987" s="25"/>
      <c r="X987" s="25"/>
      <c r="Y987" s="25"/>
      <c r="Z987" s="25"/>
      <c r="AA987" s="25"/>
      <c r="AB987" s="25"/>
      <c r="AC987" s="25"/>
      <c r="AD987" s="25"/>
      <c r="AE987" s="25"/>
      <c r="AF987" s="25"/>
      <c r="AG987" s="25"/>
      <c r="AH987" s="25"/>
      <c r="AI987" s="25"/>
      <c r="AJ987" s="25"/>
      <c r="AK987" s="25"/>
      <c r="AL987" s="25"/>
      <c r="AM987" s="25"/>
      <c r="AN987" s="25"/>
      <c r="AO987" s="25"/>
      <c r="AP987" s="25"/>
      <c r="AQ987" s="25"/>
      <c r="AR987" s="25"/>
      <c r="AS987" s="25"/>
      <c r="AT987" s="25"/>
      <c r="AU987" s="25"/>
      <c r="AV987" s="25"/>
      <c r="AW987" s="25"/>
      <c r="AX987" s="25"/>
      <c r="AY987" s="25"/>
      <c r="AZ987" s="25"/>
      <c r="BB987" s="27" t="str">
        <f t="shared" ca="1" si="91"/>
        <v/>
      </c>
      <c r="BC987" s="27" t="str">
        <f t="shared" ca="1" si="92"/>
        <v/>
      </c>
      <c r="BD987" s="27" t="str">
        <f>IF(C987="","",MAX($BD$3:BD986)+1)</f>
        <v/>
      </c>
      <c r="BE987" s="27" t="str">
        <f t="shared" ca="1" si="93"/>
        <v/>
      </c>
      <c r="BF987" s="27" t="str">
        <f t="shared" si="94"/>
        <v/>
      </c>
      <c r="BG987" s="27" t="str">
        <f t="shared" ca="1" si="95"/>
        <v/>
      </c>
      <c r="BH987" s="27" t="str">
        <f t="shared" ca="1" si="96"/>
        <v/>
      </c>
    </row>
    <row r="988" spans="1:60" x14ac:dyDescent="0.25">
      <c r="A988" s="25"/>
      <c r="B988" s="25"/>
      <c r="C988" s="25"/>
      <c r="D988" s="25"/>
      <c r="E988" s="25"/>
      <c r="F988" s="25"/>
      <c r="G988" s="25"/>
      <c r="H988" s="25"/>
      <c r="I988" s="25"/>
      <c r="J988" s="25"/>
      <c r="K988" s="25"/>
      <c r="L988" s="25"/>
      <c r="M988" s="25"/>
      <c r="N988" s="25"/>
      <c r="O988" s="25"/>
      <c r="P988" s="25"/>
      <c r="Q988" s="25"/>
      <c r="R988" s="25"/>
      <c r="S988" s="25"/>
      <c r="T988" s="25"/>
      <c r="U988" s="25"/>
      <c r="V988" s="25"/>
      <c r="W988" s="25"/>
      <c r="X988" s="25"/>
      <c r="Y988" s="25"/>
      <c r="Z988" s="25"/>
      <c r="AA988" s="25"/>
      <c r="AB988" s="25"/>
      <c r="AC988" s="25"/>
      <c r="AD988" s="25"/>
      <c r="AE988" s="25"/>
      <c r="AF988" s="25"/>
      <c r="AG988" s="25"/>
      <c r="AH988" s="25"/>
      <c r="AI988" s="25"/>
      <c r="AJ988" s="25"/>
      <c r="AK988" s="25"/>
      <c r="AL988" s="25"/>
      <c r="AM988" s="25"/>
      <c r="AN988" s="25"/>
      <c r="AO988" s="25"/>
      <c r="AP988" s="25"/>
      <c r="AQ988" s="25"/>
      <c r="AR988" s="25"/>
      <c r="AS988" s="25"/>
      <c r="AT988" s="25"/>
      <c r="AU988" s="25"/>
      <c r="AV988" s="25"/>
      <c r="AW988" s="25"/>
      <c r="AX988" s="25"/>
      <c r="AY988" s="25"/>
      <c r="AZ988" s="25"/>
      <c r="BB988" s="27" t="str">
        <f t="shared" ca="1" si="91"/>
        <v/>
      </c>
      <c r="BC988" s="27" t="str">
        <f t="shared" ca="1" si="92"/>
        <v/>
      </c>
      <c r="BD988" s="27" t="str">
        <f>IF(C988="","",MAX($BD$3:BD987)+1)</f>
        <v/>
      </c>
      <c r="BE988" s="27" t="str">
        <f t="shared" ca="1" si="93"/>
        <v/>
      </c>
      <c r="BF988" s="27" t="str">
        <f t="shared" si="94"/>
        <v/>
      </c>
      <c r="BG988" s="27" t="str">
        <f t="shared" ca="1" si="95"/>
        <v/>
      </c>
      <c r="BH988" s="27" t="str">
        <f t="shared" ca="1" si="96"/>
        <v/>
      </c>
    </row>
    <row r="989" spans="1:60" x14ac:dyDescent="0.25">
      <c r="A989" s="25"/>
      <c r="B989" s="25"/>
      <c r="C989" s="25"/>
      <c r="D989" s="25"/>
      <c r="E989" s="25"/>
      <c r="F989" s="25"/>
      <c r="G989" s="25"/>
      <c r="H989" s="25"/>
      <c r="I989" s="25"/>
      <c r="J989" s="25"/>
      <c r="K989" s="25"/>
      <c r="L989" s="25"/>
      <c r="M989" s="25"/>
      <c r="N989" s="25"/>
      <c r="O989" s="25"/>
      <c r="P989" s="25"/>
      <c r="Q989" s="25"/>
      <c r="R989" s="25"/>
      <c r="S989" s="25"/>
      <c r="T989" s="25"/>
      <c r="U989" s="25"/>
      <c r="V989" s="25"/>
      <c r="W989" s="25"/>
      <c r="X989" s="25"/>
      <c r="Y989" s="25"/>
      <c r="Z989" s="25"/>
      <c r="AA989" s="25"/>
      <c r="AB989" s="25"/>
      <c r="AC989" s="25"/>
      <c r="AD989" s="25"/>
      <c r="AE989" s="25"/>
      <c r="AF989" s="25"/>
      <c r="AG989" s="25"/>
      <c r="AH989" s="25"/>
      <c r="AI989" s="25"/>
      <c r="AJ989" s="25"/>
      <c r="AK989" s="25"/>
      <c r="AL989" s="25"/>
      <c r="AM989" s="25"/>
      <c r="AN989" s="25"/>
      <c r="AO989" s="25"/>
      <c r="AP989" s="25"/>
      <c r="AQ989" s="25"/>
      <c r="AR989" s="25"/>
      <c r="AS989" s="25"/>
      <c r="AT989" s="25"/>
      <c r="AU989" s="25"/>
      <c r="AV989" s="25"/>
      <c r="AW989" s="25"/>
      <c r="AX989" s="25"/>
      <c r="AY989" s="25"/>
      <c r="AZ989" s="25"/>
      <c r="BB989" s="27" t="str">
        <f t="shared" ca="1" si="91"/>
        <v/>
      </c>
      <c r="BC989" s="27" t="str">
        <f t="shared" ca="1" si="92"/>
        <v/>
      </c>
      <c r="BD989" s="27" t="str">
        <f>IF(C989="","",MAX($BD$3:BD988)+1)</f>
        <v/>
      </c>
      <c r="BE989" s="27" t="str">
        <f t="shared" ca="1" si="93"/>
        <v/>
      </c>
      <c r="BF989" s="27" t="str">
        <f t="shared" si="94"/>
        <v/>
      </c>
      <c r="BG989" s="27" t="str">
        <f t="shared" ca="1" si="95"/>
        <v/>
      </c>
      <c r="BH989" s="27" t="str">
        <f t="shared" ca="1" si="96"/>
        <v/>
      </c>
    </row>
    <row r="990" spans="1:60" x14ac:dyDescent="0.25">
      <c r="A990" s="25"/>
      <c r="B990" s="25"/>
      <c r="C990" s="25"/>
      <c r="D990" s="25"/>
      <c r="E990" s="25"/>
      <c r="F990" s="25"/>
      <c r="G990" s="25"/>
      <c r="H990" s="25"/>
      <c r="I990" s="25"/>
      <c r="J990" s="25"/>
      <c r="K990" s="25"/>
      <c r="L990" s="25"/>
      <c r="M990" s="25"/>
      <c r="N990" s="25"/>
      <c r="O990" s="25"/>
      <c r="P990" s="25"/>
      <c r="Q990" s="25"/>
      <c r="R990" s="25"/>
      <c r="S990" s="25"/>
      <c r="T990" s="25"/>
      <c r="U990" s="25"/>
      <c r="V990" s="25"/>
      <c r="W990" s="25"/>
      <c r="X990" s="25"/>
      <c r="Y990" s="25"/>
      <c r="Z990" s="25"/>
      <c r="AA990" s="25"/>
      <c r="AB990" s="25"/>
      <c r="AC990" s="25"/>
      <c r="AD990" s="25"/>
      <c r="AE990" s="25"/>
      <c r="AF990" s="25"/>
      <c r="AG990" s="25"/>
      <c r="AH990" s="25"/>
      <c r="AI990" s="25"/>
      <c r="AJ990" s="25"/>
      <c r="AK990" s="25"/>
      <c r="AL990" s="25"/>
      <c r="AM990" s="25"/>
      <c r="AN990" s="25"/>
      <c r="AO990" s="25"/>
      <c r="AP990" s="25"/>
      <c r="AQ990" s="25"/>
      <c r="AR990" s="25"/>
      <c r="AS990" s="25"/>
      <c r="AT990" s="25"/>
      <c r="AU990" s="25"/>
      <c r="AV990" s="25"/>
      <c r="AW990" s="25"/>
      <c r="AX990" s="25"/>
      <c r="AY990" s="25"/>
      <c r="AZ990" s="25"/>
      <c r="BB990" s="27" t="str">
        <f t="shared" ca="1" si="91"/>
        <v/>
      </c>
      <c r="BC990" s="27" t="str">
        <f t="shared" ca="1" si="92"/>
        <v/>
      </c>
      <c r="BD990" s="27" t="str">
        <f>IF(C990="","",MAX($BD$3:BD989)+1)</f>
        <v/>
      </c>
      <c r="BE990" s="27" t="str">
        <f t="shared" ca="1" si="93"/>
        <v/>
      </c>
      <c r="BF990" s="27" t="str">
        <f t="shared" si="94"/>
        <v/>
      </c>
      <c r="BG990" s="27" t="str">
        <f t="shared" ca="1" si="95"/>
        <v/>
      </c>
      <c r="BH990" s="27" t="str">
        <f t="shared" ca="1" si="96"/>
        <v/>
      </c>
    </row>
    <row r="991" spans="1:60" x14ac:dyDescent="0.25">
      <c r="A991" s="25"/>
      <c r="B991" s="25"/>
      <c r="C991" s="25"/>
      <c r="D991" s="25"/>
      <c r="E991" s="25"/>
      <c r="F991" s="25"/>
      <c r="G991" s="25"/>
      <c r="H991" s="25"/>
      <c r="I991" s="25"/>
      <c r="J991" s="25"/>
      <c r="K991" s="25"/>
      <c r="L991" s="25"/>
      <c r="M991" s="25"/>
      <c r="N991" s="25"/>
      <c r="O991" s="25"/>
      <c r="P991" s="25"/>
      <c r="Q991" s="25"/>
      <c r="R991" s="25"/>
      <c r="S991" s="25"/>
      <c r="T991" s="25"/>
      <c r="U991" s="25"/>
      <c r="V991" s="25"/>
      <c r="W991" s="25"/>
      <c r="X991" s="25"/>
      <c r="Y991" s="25"/>
      <c r="Z991" s="25"/>
      <c r="AA991" s="25"/>
      <c r="AB991" s="25"/>
      <c r="AC991" s="25"/>
      <c r="AD991" s="25"/>
      <c r="AE991" s="25"/>
      <c r="AF991" s="25"/>
      <c r="AG991" s="25"/>
      <c r="AH991" s="25"/>
      <c r="AI991" s="25"/>
      <c r="AJ991" s="25"/>
      <c r="AK991" s="25"/>
      <c r="AL991" s="25"/>
      <c r="AM991" s="25"/>
      <c r="AN991" s="25"/>
      <c r="AO991" s="25"/>
      <c r="AP991" s="25"/>
      <c r="AQ991" s="25"/>
      <c r="AR991" s="25"/>
      <c r="AS991" s="25"/>
      <c r="AT991" s="25"/>
      <c r="AU991" s="25"/>
      <c r="AV991" s="25"/>
      <c r="AW991" s="25"/>
      <c r="AX991" s="25"/>
      <c r="AY991" s="25"/>
      <c r="AZ991" s="25"/>
      <c r="BB991" s="27" t="str">
        <f t="shared" ca="1" si="91"/>
        <v/>
      </c>
      <c r="BC991" s="27" t="str">
        <f t="shared" ca="1" si="92"/>
        <v/>
      </c>
      <c r="BD991" s="27" t="str">
        <f>IF(C991="","",MAX($BD$3:BD990)+1)</f>
        <v/>
      </c>
      <c r="BE991" s="27" t="str">
        <f t="shared" ca="1" si="93"/>
        <v/>
      </c>
      <c r="BF991" s="27" t="str">
        <f t="shared" si="94"/>
        <v/>
      </c>
      <c r="BG991" s="27" t="str">
        <f t="shared" ca="1" si="95"/>
        <v/>
      </c>
      <c r="BH991" s="27" t="str">
        <f t="shared" ca="1" si="96"/>
        <v/>
      </c>
    </row>
    <row r="992" spans="1:60" x14ac:dyDescent="0.25">
      <c r="A992" s="25"/>
      <c r="B992" s="25"/>
      <c r="C992" s="25"/>
      <c r="D992" s="25"/>
      <c r="E992" s="25"/>
      <c r="F992" s="25"/>
      <c r="G992" s="25"/>
      <c r="H992" s="25"/>
      <c r="I992" s="25"/>
      <c r="J992" s="25"/>
      <c r="K992" s="25"/>
      <c r="L992" s="25"/>
      <c r="M992" s="25"/>
      <c r="N992" s="25"/>
      <c r="O992" s="25"/>
      <c r="P992" s="25"/>
      <c r="Q992" s="25"/>
      <c r="R992" s="25"/>
      <c r="S992" s="25"/>
      <c r="T992" s="25"/>
      <c r="U992" s="25"/>
      <c r="V992" s="25"/>
      <c r="W992" s="25"/>
      <c r="X992" s="25"/>
      <c r="Y992" s="25"/>
      <c r="Z992" s="25"/>
      <c r="AA992" s="25"/>
      <c r="AB992" s="25"/>
      <c r="AC992" s="25"/>
      <c r="AD992" s="25"/>
      <c r="AE992" s="25"/>
      <c r="AF992" s="25"/>
      <c r="AG992" s="25"/>
      <c r="AH992" s="25"/>
      <c r="AI992" s="25"/>
      <c r="AJ992" s="25"/>
      <c r="AK992" s="25"/>
      <c r="AL992" s="25"/>
      <c r="AM992" s="25"/>
      <c r="AN992" s="25"/>
      <c r="AO992" s="25"/>
      <c r="AP992" s="25"/>
      <c r="AQ992" s="25"/>
      <c r="AR992" s="25"/>
      <c r="AS992" s="25"/>
      <c r="AT992" s="25"/>
      <c r="AU992" s="25"/>
      <c r="AV992" s="25"/>
      <c r="AW992" s="25"/>
      <c r="AX992" s="25"/>
      <c r="AY992" s="25"/>
      <c r="AZ992" s="25"/>
      <c r="BB992" s="27" t="str">
        <f t="shared" ca="1" si="91"/>
        <v/>
      </c>
      <c r="BC992" s="27" t="str">
        <f t="shared" ca="1" si="92"/>
        <v/>
      </c>
      <c r="BD992" s="27" t="str">
        <f>IF(C992="","",MAX($BD$3:BD991)+1)</f>
        <v/>
      </c>
      <c r="BE992" s="27" t="str">
        <f t="shared" ca="1" si="93"/>
        <v/>
      </c>
      <c r="BF992" s="27" t="str">
        <f t="shared" si="94"/>
        <v/>
      </c>
      <c r="BG992" s="27" t="str">
        <f t="shared" ca="1" si="95"/>
        <v/>
      </c>
      <c r="BH992" s="27" t="str">
        <f t="shared" ca="1" si="96"/>
        <v/>
      </c>
    </row>
    <row r="993" spans="1:60" x14ac:dyDescent="0.25">
      <c r="A993" s="25"/>
      <c r="B993" s="25"/>
      <c r="C993" s="25"/>
      <c r="D993" s="25"/>
      <c r="E993" s="25"/>
      <c r="F993" s="25"/>
      <c r="G993" s="25"/>
      <c r="H993" s="25"/>
      <c r="I993" s="25"/>
      <c r="J993" s="25"/>
      <c r="K993" s="25"/>
      <c r="L993" s="25"/>
      <c r="M993" s="25"/>
      <c r="N993" s="25"/>
      <c r="O993" s="25"/>
      <c r="P993" s="25"/>
      <c r="Q993" s="25"/>
      <c r="R993" s="25"/>
      <c r="S993" s="25"/>
      <c r="T993" s="25"/>
      <c r="U993" s="25"/>
      <c r="V993" s="25"/>
      <c r="W993" s="25"/>
      <c r="X993" s="25"/>
      <c r="Y993" s="25"/>
      <c r="Z993" s="25"/>
      <c r="AA993" s="25"/>
      <c r="AB993" s="25"/>
      <c r="AC993" s="25"/>
      <c r="AD993" s="25"/>
      <c r="AE993" s="25"/>
      <c r="AF993" s="25"/>
      <c r="AG993" s="25"/>
      <c r="AH993" s="25"/>
      <c r="AI993" s="25"/>
      <c r="AJ993" s="25"/>
      <c r="AK993" s="25"/>
      <c r="AL993" s="25"/>
      <c r="AM993" s="25"/>
      <c r="AN993" s="25"/>
      <c r="AO993" s="25"/>
      <c r="AP993" s="25"/>
      <c r="AQ993" s="25"/>
      <c r="AR993" s="25"/>
      <c r="AS993" s="25"/>
      <c r="AT993" s="25"/>
      <c r="AU993" s="25"/>
      <c r="AV993" s="25"/>
      <c r="AW993" s="25"/>
      <c r="AX993" s="25"/>
      <c r="AY993" s="25"/>
      <c r="AZ993" s="25"/>
      <c r="BB993" s="27" t="str">
        <f t="shared" ca="1" si="91"/>
        <v/>
      </c>
      <c r="BC993" s="27" t="str">
        <f t="shared" ca="1" si="92"/>
        <v/>
      </c>
      <c r="BD993" s="27" t="str">
        <f>IF(C993="","",MAX($BD$3:BD992)+1)</f>
        <v/>
      </c>
      <c r="BE993" s="27" t="str">
        <f t="shared" ca="1" si="93"/>
        <v/>
      </c>
      <c r="BF993" s="27" t="str">
        <f t="shared" si="94"/>
        <v/>
      </c>
      <c r="BG993" s="27" t="str">
        <f t="shared" ca="1" si="95"/>
        <v/>
      </c>
      <c r="BH993" s="27" t="str">
        <f t="shared" ca="1" si="96"/>
        <v/>
      </c>
    </row>
    <row r="994" spans="1:60" x14ac:dyDescent="0.25">
      <c r="A994" s="25"/>
      <c r="B994" s="25"/>
      <c r="C994" s="25"/>
      <c r="D994" s="25"/>
      <c r="E994" s="25"/>
      <c r="F994" s="25"/>
      <c r="G994" s="25"/>
      <c r="H994" s="25"/>
      <c r="I994" s="25"/>
      <c r="J994" s="25"/>
      <c r="K994" s="25"/>
      <c r="L994" s="25"/>
      <c r="M994" s="25"/>
      <c r="N994" s="25"/>
      <c r="O994" s="25"/>
      <c r="P994" s="25"/>
      <c r="Q994" s="25"/>
      <c r="R994" s="25"/>
      <c r="S994" s="25"/>
      <c r="T994" s="25"/>
      <c r="U994" s="25"/>
      <c r="V994" s="25"/>
      <c r="W994" s="25"/>
      <c r="X994" s="25"/>
      <c r="Y994" s="25"/>
      <c r="Z994" s="25"/>
      <c r="AA994" s="25"/>
      <c r="AB994" s="25"/>
      <c r="AC994" s="25"/>
      <c r="AD994" s="25"/>
      <c r="AE994" s="25"/>
      <c r="AF994" s="25"/>
      <c r="AG994" s="25"/>
      <c r="AH994" s="25"/>
      <c r="AI994" s="25"/>
      <c r="AJ994" s="25"/>
      <c r="AK994" s="25"/>
      <c r="AL994" s="25"/>
      <c r="AM994" s="25"/>
      <c r="AN994" s="25"/>
      <c r="AO994" s="25"/>
      <c r="AP994" s="25"/>
      <c r="AQ994" s="25"/>
      <c r="AR994" s="25"/>
      <c r="AS994" s="25"/>
      <c r="AT994" s="25"/>
      <c r="AU994" s="25"/>
      <c r="AV994" s="25"/>
      <c r="AW994" s="25"/>
      <c r="AX994" s="25"/>
      <c r="AY994" s="25"/>
      <c r="AZ994" s="25"/>
      <c r="BB994" s="27" t="str">
        <f t="shared" ca="1" si="91"/>
        <v/>
      </c>
      <c r="BC994" s="27" t="str">
        <f t="shared" ca="1" si="92"/>
        <v/>
      </c>
      <c r="BD994" s="27" t="str">
        <f>IF(C994="","",MAX($BD$3:BD993)+1)</f>
        <v/>
      </c>
      <c r="BE994" s="27" t="str">
        <f t="shared" ca="1" si="93"/>
        <v/>
      </c>
      <c r="BF994" s="27" t="str">
        <f t="shared" si="94"/>
        <v/>
      </c>
      <c r="BG994" s="27" t="str">
        <f t="shared" ca="1" si="95"/>
        <v/>
      </c>
      <c r="BH994" s="27" t="str">
        <f t="shared" ca="1" si="96"/>
        <v/>
      </c>
    </row>
    <row r="995" spans="1:60" x14ac:dyDescent="0.25">
      <c r="A995" s="25"/>
      <c r="B995" s="25"/>
      <c r="C995" s="25"/>
      <c r="D995" s="25"/>
      <c r="E995" s="25"/>
      <c r="F995" s="25"/>
      <c r="G995" s="25"/>
      <c r="H995" s="25"/>
      <c r="I995" s="25"/>
      <c r="J995" s="25"/>
      <c r="K995" s="25"/>
      <c r="L995" s="25"/>
      <c r="M995" s="25"/>
      <c r="N995" s="25"/>
      <c r="O995" s="25"/>
      <c r="P995" s="25"/>
      <c r="Q995" s="25"/>
      <c r="R995" s="25"/>
      <c r="S995" s="25"/>
      <c r="T995" s="25"/>
      <c r="U995" s="25"/>
      <c r="V995" s="25"/>
      <c r="W995" s="25"/>
      <c r="X995" s="25"/>
      <c r="Y995" s="25"/>
      <c r="Z995" s="25"/>
      <c r="AA995" s="25"/>
      <c r="AB995" s="25"/>
      <c r="AC995" s="25"/>
      <c r="AD995" s="25"/>
      <c r="AE995" s="25"/>
      <c r="AF995" s="25"/>
      <c r="AG995" s="25"/>
      <c r="AH995" s="25"/>
      <c r="AI995" s="25"/>
      <c r="AJ995" s="25"/>
      <c r="AK995" s="25"/>
      <c r="AL995" s="25"/>
      <c r="AM995" s="25"/>
      <c r="AN995" s="25"/>
      <c r="AO995" s="25"/>
      <c r="AP995" s="25"/>
      <c r="AQ995" s="25"/>
      <c r="AR995" s="25"/>
      <c r="AS995" s="25"/>
      <c r="AT995" s="25"/>
      <c r="AU995" s="25"/>
      <c r="AV995" s="25"/>
      <c r="AW995" s="25"/>
      <c r="AX995" s="25"/>
      <c r="AY995" s="25"/>
      <c r="AZ995" s="25"/>
      <c r="BB995" s="27" t="str">
        <f t="shared" ca="1" si="91"/>
        <v/>
      </c>
      <c r="BC995" s="27" t="str">
        <f t="shared" ca="1" si="92"/>
        <v/>
      </c>
      <c r="BD995" s="27" t="str">
        <f>IF(C995="","",MAX($BD$3:BD994)+1)</f>
        <v/>
      </c>
      <c r="BE995" s="27" t="str">
        <f t="shared" ca="1" si="93"/>
        <v/>
      </c>
      <c r="BF995" s="27" t="str">
        <f t="shared" si="94"/>
        <v/>
      </c>
      <c r="BG995" s="27" t="str">
        <f t="shared" ca="1" si="95"/>
        <v/>
      </c>
      <c r="BH995" s="27" t="str">
        <f t="shared" ca="1" si="96"/>
        <v/>
      </c>
    </row>
    <row r="996" spans="1:60" x14ac:dyDescent="0.25">
      <c r="A996" s="25"/>
      <c r="B996" s="25"/>
      <c r="C996" s="25"/>
      <c r="D996" s="25"/>
      <c r="E996" s="25"/>
      <c r="F996" s="25"/>
      <c r="G996" s="25"/>
      <c r="H996" s="25"/>
      <c r="I996" s="25"/>
      <c r="J996" s="25"/>
      <c r="K996" s="25"/>
      <c r="L996" s="25"/>
      <c r="M996" s="25"/>
      <c r="N996" s="25"/>
      <c r="O996" s="25"/>
      <c r="P996" s="25"/>
      <c r="Q996" s="25"/>
      <c r="R996" s="25"/>
      <c r="S996" s="25"/>
      <c r="T996" s="25"/>
      <c r="U996" s="25"/>
      <c r="V996" s="25"/>
      <c r="W996" s="25"/>
      <c r="X996" s="25"/>
      <c r="Y996" s="25"/>
      <c r="Z996" s="25"/>
      <c r="AA996" s="25"/>
      <c r="AB996" s="25"/>
      <c r="AC996" s="25"/>
      <c r="AD996" s="25"/>
      <c r="AE996" s="25"/>
      <c r="AF996" s="25"/>
      <c r="AG996" s="25"/>
      <c r="AH996" s="25"/>
      <c r="AI996" s="25"/>
      <c r="AJ996" s="25"/>
      <c r="AK996" s="25"/>
      <c r="AL996" s="25"/>
      <c r="AM996" s="25"/>
      <c r="AN996" s="25"/>
      <c r="AO996" s="25"/>
      <c r="AP996" s="25"/>
      <c r="AQ996" s="25"/>
      <c r="AR996" s="25"/>
      <c r="AS996" s="25"/>
      <c r="AT996" s="25"/>
      <c r="AU996" s="25"/>
      <c r="AV996" s="25"/>
      <c r="AW996" s="25"/>
      <c r="AX996" s="25"/>
      <c r="AY996" s="25"/>
      <c r="AZ996" s="25"/>
      <c r="BB996" s="27" t="str">
        <f t="shared" ca="1" si="91"/>
        <v/>
      </c>
      <c r="BC996" s="27" t="str">
        <f t="shared" ca="1" si="92"/>
        <v/>
      </c>
      <c r="BD996" s="27" t="str">
        <f>IF(C996="","",MAX($BD$3:BD995)+1)</f>
        <v/>
      </c>
      <c r="BE996" s="27" t="str">
        <f t="shared" ca="1" si="93"/>
        <v/>
      </c>
      <c r="BF996" s="27" t="str">
        <f t="shared" si="94"/>
        <v/>
      </c>
      <c r="BG996" s="27" t="str">
        <f t="shared" ca="1" si="95"/>
        <v/>
      </c>
      <c r="BH996" s="27" t="str">
        <f t="shared" ca="1" si="96"/>
        <v/>
      </c>
    </row>
    <row r="997" spans="1:60" x14ac:dyDescent="0.25">
      <c r="A997" s="25"/>
      <c r="B997" s="25"/>
      <c r="C997" s="25"/>
      <c r="D997" s="25"/>
      <c r="E997" s="25"/>
      <c r="F997" s="25"/>
      <c r="G997" s="25"/>
      <c r="H997" s="25"/>
      <c r="I997" s="25"/>
      <c r="J997" s="25"/>
      <c r="K997" s="25"/>
      <c r="L997" s="25"/>
      <c r="M997" s="25"/>
      <c r="N997" s="25"/>
      <c r="O997" s="25"/>
      <c r="P997" s="25"/>
      <c r="Q997" s="25"/>
      <c r="R997" s="25"/>
      <c r="S997" s="25"/>
      <c r="T997" s="25"/>
      <c r="U997" s="25"/>
      <c r="V997" s="25"/>
      <c r="W997" s="25"/>
      <c r="X997" s="25"/>
      <c r="Y997" s="25"/>
      <c r="Z997" s="25"/>
      <c r="AA997" s="25"/>
      <c r="AB997" s="25"/>
      <c r="AC997" s="25"/>
      <c r="AD997" s="25"/>
      <c r="AE997" s="25"/>
      <c r="AF997" s="25"/>
      <c r="AG997" s="25"/>
      <c r="AH997" s="25"/>
      <c r="AI997" s="25"/>
      <c r="AJ997" s="25"/>
      <c r="AK997" s="25"/>
      <c r="AL997" s="25"/>
      <c r="AM997" s="25"/>
      <c r="AN997" s="25"/>
      <c r="AO997" s="25"/>
      <c r="AP997" s="25"/>
      <c r="AQ997" s="25"/>
      <c r="AR997" s="25"/>
      <c r="AS997" s="25"/>
      <c r="AT997" s="25"/>
      <c r="AU997" s="25"/>
      <c r="AV997" s="25"/>
      <c r="AW997" s="25"/>
      <c r="AX997" s="25"/>
      <c r="AY997" s="25"/>
      <c r="AZ997" s="25"/>
      <c r="BB997" s="27" t="str">
        <f t="shared" ca="1" si="91"/>
        <v/>
      </c>
      <c r="BC997" s="27" t="str">
        <f t="shared" ca="1" si="92"/>
        <v/>
      </c>
      <c r="BD997" s="27" t="str">
        <f>IF(C997="","",MAX($BD$3:BD996)+1)</f>
        <v/>
      </c>
      <c r="BE997" s="27" t="str">
        <f t="shared" ca="1" si="93"/>
        <v/>
      </c>
      <c r="BF997" s="27" t="str">
        <f t="shared" si="94"/>
        <v/>
      </c>
      <c r="BG997" s="27" t="str">
        <f t="shared" ca="1" si="95"/>
        <v/>
      </c>
      <c r="BH997" s="27" t="str">
        <f t="shared" ca="1" si="96"/>
        <v/>
      </c>
    </row>
    <row r="998" spans="1:60" x14ac:dyDescent="0.25">
      <c r="A998" s="25"/>
      <c r="B998" s="25"/>
      <c r="C998" s="25"/>
      <c r="D998" s="25"/>
      <c r="E998" s="25"/>
      <c r="F998" s="25"/>
      <c r="G998" s="25"/>
      <c r="H998" s="25"/>
      <c r="I998" s="25"/>
      <c r="J998" s="25"/>
      <c r="K998" s="25"/>
      <c r="L998" s="25"/>
      <c r="M998" s="25"/>
      <c r="N998" s="25"/>
      <c r="O998" s="25"/>
      <c r="P998" s="25"/>
      <c r="Q998" s="25"/>
      <c r="R998" s="25"/>
      <c r="S998" s="25"/>
      <c r="T998" s="25"/>
      <c r="U998" s="25"/>
      <c r="V998" s="25"/>
      <c r="W998" s="25"/>
      <c r="X998" s="25"/>
      <c r="Y998" s="25"/>
      <c r="Z998" s="25"/>
      <c r="AA998" s="25"/>
      <c r="AB998" s="25"/>
      <c r="AC998" s="25"/>
      <c r="AD998" s="25"/>
      <c r="AE998" s="25"/>
      <c r="AF998" s="25"/>
      <c r="AG998" s="25"/>
      <c r="AH998" s="25"/>
      <c r="AI998" s="25"/>
      <c r="AJ998" s="25"/>
      <c r="AK998" s="25"/>
      <c r="AL998" s="25"/>
      <c r="AM998" s="25"/>
      <c r="AN998" s="25"/>
      <c r="AO998" s="25"/>
      <c r="AP998" s="25"/>
      <c r="AQ998" s="25"/>
      <c r="AR998" s="25"/>
      <c r="AS998" s="25"/>
      <c r="AT998" s="25"/>
      <c r="AU998" s="25"/>
      <c r="AV998" s="25"/>
      <c r="AW998" s="25"/>
      <c r="AX998" s="25"/>
      <c r="AY998" s="25"/>
      <c r="AZ998" s="25"/>
      <c r="BB998" s="27" t="str">
        <f t="shared" ca="1" si="91"/>
        <v/>
      </c>
      <c r="BC998" s="27" t="str">
        <f t="shared" ca="1" si="92"/>
        <v/>
      </c>
      <c r="BD998" s="27" t="str">
        <f>IF(C998="","",MAX($BD$3:BD997)+1)</f>
        <v/>
      </c>
      <c r="BE998" s="27" t="str">
        <f t="shared" ca="1" si="93"/>
        <v/>
      </c>
      <c r="BF998" s="27" t="str">
        <f t="shared" si="94"/>
        <v/>
      </c>
      <c r="BG998" s="27" t="str">
        <f t="shared" ca="1" si="95"/>
        <v/>
      </c>
      <c r="BH998" s="27" t="str">
        <f t="shared" ca="1" si="96"/>
        <v/>
      </c>
    </row>
    <row r="999" spans="1:60" x14ac:dyDescent="0.25">
      <c r="A999" s="25"/>
      <c r="B999" s="25"/>
      <c r="C999" s="25"/>
      <c r="D999" s="25"/>
      <c r="E999" s="25"/>
      <c r="F999" s="25"/>
      <c r="G999" s="25"/>
      <c r="H999" s="25"/>
      <c r="I999" s="25"/>
      <c r="J999" s="25"/>
      <c r="K999" s="25"/>
      <c r="L999" s="25"/>
      <c r="M999" s="25"/>
      <c r="N999" s="25"/>
      <c r="O999" s="25"/>
      <c r="P999" s="25"/>
      <c r="Q999" s="25"/>
      <c r="R999" s="25"/>
      <c r="S999" s="25"/>
      <c r="T999" s="25"/>
      <c r="U999" s="25"/>
      <c r="V999" s="25"/>
      <c r="W999" s="25"/>
      <c r="X999" s="25"/>
      <c r="Y999" s="25"/>
      <c r="Z999" s="25"/>
      <c r="AA999" s="25"/>
      <c r="AB999" s="25"/>
      <c r="AC999" s="25"/>
      <c r="AD999" s="25"/>
      <c r="AE999" s="25"/>
      <c r="AF999" s="25"/>
      <c r="AG999" s="25"/>
      <c r="AH999" s="25"/>
      <c r="AI999" s="25"/>
      <c r="AJ999" s="25"/>
      <c r="AK999" s="25"/>
      <c r="AL999" s="25"/>
      <c r="AM999" s="25"/>
      <c r="AN999" s="25"/>
      <c r="AO999" s="25"/>
      <c r="AP999" s="25"/>
      <c r="AQ999" s="25"/>
      <c r="AR999" s="25"/>
      <c r="AS999" s="25"/>
      <c r="AT999" s="25"/>
      <c r="AU999" s="25"/>
      <c r="AV999" s="25"/>
      <c r="AW999" s="25"/>
      <c r="AX999" s="25"/>
      <c r="AY999" s="25"/>
      <c r="AZ999" s="25"/>
      <c r="BB999" s="27" t="str">
        <f t="shared" ca="1" si="91"/>
        <v/>
      </c>
      <c r="BC999" s="27" t="str">
        <f t="shared" ca="1" si="92"/>
        <v/>
      </c>
      <c r="BD999" s="27" t="str">
        <f>IF(C999="","",MAX($BD$3:BD998)+1)</f>
        <v/>
      </c>
      <c r="BE999" s="27" t="str">
        <f t="shared" ca="1" si="93"/>
        <v/>
      </c>
      <c r="BF999" s="27" t="str">
        <f t="shared" si="94"/>
        <v/>
      </c>
      <c r="BG999" s="27" t="str">
        <f t="shared" ca="1" si="95"/>
        <v/>
      </c>
      <c r="BH999" s="27" t="str">
        <f t="shared" ca="1" si="96"/>
        <v/>
      </c>
    </row>
    <row r="1000" spans="1:60" x14ac:dyDescent="0.25">
      <c r="A1000" s="25"/>
      <c r="B1000" s="25"/>
      <c r="C1000" s="25"/>
      <c r="D1000" s="25"/>
      <c r="E1000" s="25"/>
      <c r="F1000" s="25"/>
      <c r="G1000" s="25"/>
      <c r="H1000" s="25"/>
      <c r="I1000" s="25"/>
      <c r="J1000" s="25"/>
      <c r="K1000" s="25"/>
      <c r="L1000" s="25"/>
      <c r="M1000" s="25"/>
      <c r="N1000" s="25"/>
      <c r="O1000" s="25"/>
      <c r="P1000" s="25"/>
      <c r="Q1000" s="25"/>
      <c r="R1000" s="25"/>
      <c r="S1000" s="25"/>
      <c r="T1000" s="25"/>
      <c r="U1000" s="25"/>
      <c r="V1000" s="25"/>
      <c r="W1000" s="25"/>
      <c r="X1000" s="25"/>
      <c r="Y1000" s="25"/>
      <c r="Z1000" s="25"/>
      <c r="AA1000" s="25"/>
      <c r="AB1000" s="25"/>
      <c r="AC1000" s="25"/>
      <c r="AD1000" s="25"/>
      <c r="AE1000" s="25"/>
      <c r="AF1000" s="25"/>
      <c r="AG1000" s="25"/>
      <c r="AH1000" s="25"/>
      <c r="AI1000" s="25"/>
      <c r="AJ1000" s="25"/>
      <c r="AK1000" s="25"/>
      <c r="AL1000" s="25"/>
      <c r="AM1000" s="25"/>
      <c r="AN1000" s="25"/>
      <c r="AO1000" s="25"/>
      <c r="AP1000" s="25"/>
      <c r="AQ1000" s="25"/>
      <c r="AR1000" s="25"/>
      <c r="AS1000" s="25"/>
      <c r="AT1000" s="25"/>
      <c r="AU1000" s="25"/>
      <c r="AV1000" s="25"/>
      <c r="AW1000" s="25"/>
      <c r="AX1000" s="25"/>
      <c r="AY1000" s="25"/>
      <c r="AZ1000" s="25"/>
      <c r="BB1000" s="27" t="str">
        <f t="shared" ca="1" si="91"/>
        <v/>
      </c>
      <c r="BC1000" s="27" t="str">
        <f t="shared" ca="1" si="92"/>
        <v/>
      </c>
      <c r="BD1000" s="27" t="str">
        <f>IF(C1000="","",MAX($BD$3:BD999)+1)</f>
        <v/>
      </c>
      <c r="BE1000" s="27" t="str">
        <f t="shared" ca="1" si="93"/>
        <v/>
      </c>
      <c r="BF1000" s="27" t="str">
        <f t="shared" si="94"/>
        <v/>
      </c>
      <c r="BG1000" s="27" t="str">
        <f t="shared" ca="1" si="95"/>
        <v/>
      </c>
      <c r="BH1000" s="27" t="str">
        <f t="shared" ca="1" si="96"/>
        <v/>
      </c>
    </row>
    <row r="1001" spans="1:60" x14ac:dyDescent="0.25">
      <c r="A1001" s="25"/>
      <c r="B1001" s="25"/>
      <c r="C1001" s="25"/>
      <c r="D1001" s="25"/>
      <c r="E1001" s="25"/>
      <c r="F1001" s="25"/>
      <c r="G1001" s="25"/>
      <c r="H1001" s="25"/>
      <c r="I1001" s="25"/>
      <c r="J1001" s="25"/>
      <c r="K1001" s="25"/>
      <c r="L1001" s="25"/>
      <c r="M1001" s="25"/>
      <c r="N1001" s="25"/>
      <c r="O1001" s="25"/>
      <c r="P1001" s="25"/>
      <c r="Q1001" s="25"/>
      <c r="R1001" s="25"/>
      <c r="S1001" s="25"/>
      <c r="T1001" s="25"/>
      <c r="U1001" s="25"/>
      <c r="V1001" s="25"/>
      <c r="W1001" s="25"/>
      <c r="X1001" s="25"/>
      <c r="Y1001" s="25"/>
      <c r="Z1001" s="25"/>
      <c r="AA1001" s="25"/>
      <c r="AB1001" s="25"/>
      <c r="AC1001" s="25"/>
      <c r="AD1001" s="25"/>
      <c r="AE1001" s="25"/>
      <c r="AF1001" s="25"/>
      <c r="AG1001" s="25"/>
      <c r="AH1001" s="25"/>
      <c r="AI1001" s="25"/>
      <c r="AJ1001" s="25"/>
      <c r="AK1001" s="25"/>
      <c r="AL1001" s="25"/>
      <c r="AM1001" s="25"/>
      <c r="AN1001" s="25"/>
      <c r="AO1001" s="25"/>
      <c r="AP1001" s="25"/>
      <c r="AQ1001" s="25"/>
      <c r="AR1001" s="25"/>
      <c r="AS1001" s="25"/>
      <c r="AT1001" s="25"/>
      <c r="AU1001" s="25"/>
      <c r="AV1001" s="25"/>
      <c r="AW1001" s="25"/>
      <c r="AX1001" s="25"/>
      <c r="AY1001" s="25"/>
      <c r="AZ1001" s="25"/>
      <c r="BB1001" s="27" t="str">
        <f t="shared" ca="1" si="91"/>
        <v/>
      </c>
      <c r="BC1001" s="27" t="str">
        <f t="shared" ca="1" si="92"/>
        <v/>
      </c>
      <c r="BD1001" s="27" t="str">
        <f>IF(C1001="","",MAX($BD$3:BD1000)+1)</f>
        <v/>
      </c>
      <c r="BE1001" s="27" t="str">
        <f t="shared" ca="1" si="93"/>
        <v/>
      </c>
      <c r="BF1001" s="27" t="str">
        <f t="shared" si="94"/>
        <v/>
      </c>
      <c r="BG1001" s="27" t="str">
        <f t="shared" ca="1" si="95"/>
        <v/>
      </c>
      <c r="BH1001" s="27" t="str">
        <f t="shared" ca="1" si="96"/>
        <v/>
      </c>
    </row>
    <row r="1002" spans="1:60" x14ac:dyDescent="0.25">
      <c r="A1002" s="25"/>
      <c r="B1002" s="25"/>
      <c r="C1002" s="25"/>
      <c r="D1002" s="25"/>
      <c r="E1002" s="25"/>
      <c r="F1002" s="25"/>
      <c r="G1002" s="25"/>
      <c r="H1002" s="25"/>
      <c r="I1002" s="25"/>
      <c r="J1002" s="25"/>
      <c r="K1002" s="25"/>
      <c r="L1002" s="25"/>
      <c r="M1002" s="25"/>
      <c r="N1002" s="25"/>
      <c r="O1002" s="25"/>
      <c r="P1002" s="25"/>
      <c r="Q1002" s="25"/>
      <c r="R1002" s="25"/>
      <c r="S1002" s="25"/>
      <c r="T1002" s="25"/>
      <c r="U1002" s="25"/>
      <c r="V1002" s="25"/>
      <c r="W1002" s="25"/>
      <c r="X1002" s="25"/>
      <c r="Y1002" s="25"/>
      <c r="Z1002" s="25"/>
      <c r="AA1002" s="25"/>
      <c r="AB1002" s="25"/>
      <c r="AC1002" s="25"/>
      <c r="AD1002" s="25"/>
      <c r="AE1002" s="25"/>
      <c r="AF1002" s="25"/>
      <c r="AG1002" s="25"/>
      <c r="AH1002" s="25"/>
      <c r="AI1002" s="25"/>
      <c r="AJ1002" s="25"/>
      <c r="AK1002" s="25"/>
      <c r="AL1002" s="25"/>
      <c r="AM1002" s="25"/>
      <c r="AN1002" s="25"/>
      <c r="AO1002" s="25"/>
      <c r="AP1002" s="25"/>
      <c r="AQ1002" s="25"/>
      <c r="AR1002" s="25"/>
      <c r="AS1002" s="25"/>
      <c r="AT1002" s="25"/>
      <c r="AU1002" s="25"/>
      <c r="AV1002" s="25"/>
      <c r="AW1002" s="25"/>
      <c r="AX1002" s="25"/>
      <c r="AY1002" s="25"/>
      <c r="AZ1002" s="25"/>
      <c r="BB1002" s="27" t="str">
        <f t="shared" ca="1" si="91"/>
        <v/>
      </c>
      <c r="BC1002" s="27" t="str">
        <f t="shared" ca="1" si="92"/>
        <v/>
      </c>
      <c r="BD1002" s="27" t="str">
        <f>IF(C1002="","",MAX($BD$3:BD1001)+1)</f>
        <v/>
      </c>
      <c r="BE1002" s="27" t="str">
        <f t="shared" ca="1" si="93"/>
        <v/>
      </c>
      <c r="BF1002" s="27" t="str">
        <f t="shared" si="94"/>
        <v/>
      </c>
      <c r="BG1002" s="27" t="str">
        <f t="shared" ca="1" si="95"/>
        <v/>
      </c>
      <c r="BH1002" s="27" t="str">
        <f t="shared" ca="1" si="96"/>
        <v/>
      </c>
    </row>
    <row r="1003" spans="1:60" x14ac:dyDescent="0.25">
      <c r="A1003" s="25"/>
      <c r="B1003" s="25"/>
      <c r="C1003" s="25"/>
      <c r="D1003" s="25"/>
      <c r="E1003" s="25"/>
      <c r="F1003" s="25"/>
      <c r="G1003" s="25"/>
      <c r="H1003" s="25"/>
      <c r="I1003" s="25"/>
      <c r="J1003" s="25"/>
      <c r="K1003" s="25"/>
      <c r="L1003" s="25"/>
      <c r="M1003" s="25"/>
      <c r="N1003" s="25"/>
      <c r="O1003" s="25"/>
      <c r="P1003" s="25"/>
      <c r="Q1003" s="25"/>
      <c r="R1003" s="25"/>
      <c r="S1003" s="25"/>
      <c r="T1003" s="25"/>
      <c r="U1003" s="25"/>
      <c r="V1003" s="25"/>
      <c r="W1003" s="25"/>
      <c r="X1003" s="25"/>
      <c r="Y1003" s="25"/>
      <c r="Z1003" s="25"/>
      <c r="AA1003" s="25"/>
      <c r="AB1003" s="25"/>
      <c r="AC1003" s="25"/>
      <c r="AD1003" s="25"/>
      <c r="AE1003" s="25"/>
      <c r="AF1003" s="25"/>
      <c r="AG1003" s="25"/>
      <c r="AH1003" s="25"/>
      <c r="AI1003" s="25"/>
      <c r="AJ1003" s="25"/>
      <c r="AK1003" s="25"/>
      <c r="AL1003" s="25"/>
      <c r="AM1003" s="25"/>
      <c r="AN1003" s="25"/>
      <c r="AO1003" s="25"/>
      <c r="AP1003" s="25"/>
      <c r="AQ1003" s="25"/>
      <c r="AR1003" s="25"/>
      <c r="AS1003" s="25"/>
      <c r="AT1003" s="25"/>
      <c r="AU1003" s="25"/>
      <c r="AV1003" s="25"/>
      <c r="AW1003" s="25"/>
      <c r="AX1003" s="25"/>
      <c r="AY1003" s="25"/>
      <c r="AZ1003" s="25"/>
      <c r="BB1003" s="27" t="str">
        <f t="shared" ca="1" si="91"/>
        <v/>
      </c>
      <c r="BC1003" s="27" t="str">
        <f t="shared" ca="1" si="92"/>
        <v/>
      </c>
      <c r="BD1003" s="27" t="str">
        <f>IF(C1003="","",MAX($BD$3:BD1002)+1)</f>
        <v/>
      </c>
      <c r="BE1003" s="27" t="str">
        <f t="shared" ca="1" si="93"/>
        <v/>
      </c>
      <c r="BF1003" s="27" t="str">
        <f t="shared" si="94"/>
        <v/>
      </c>
      <c r="BG1003" s="27" t="str">
        <f t="shared" ca="1" si="95"/>
        <v/>
      </c>
      <c r="BH1003" s="27" t="str">
        <f t="shared" ca="1" si="96"/>
        <v/>
      </c>
    </row>
    <row r="1004" spans="1:60" x14ac:dyDescent="0.25">
      <c r="A1004" s="25"/>
      <c r="B1004" s="25"/>
      <c r="C1004" s="25"/>
      <c r="D1004" s="25"/>
      <c r="E1004" s="25"/>
      <c r="F1004" s="25"/>
      <c r="G1004" s="25"/>
      <c r="H1004" s="25"/>
      <c r="I1004" s="25"/>
      <c r="J1004" s="25"/>
      <c r="K1004" s="25"/>
      <c r="L1004" s="25"/>
      <c r="M1004" s="25"/>
      <c r="N1004" s="25"/>
      <c r="O1004" s="25"/>
      <c r="P1004" s="25"/>
      <c r="Q1004" s="25"/>
      <c r="R1004" s="25"/>
      <c r="S1004" s="25"/>
      <c r="T1004" s="25"/>
      <c r="U1004" s="25"/>
      <c r="V1004" s="25"/>
      <c r="W1004" s="25"/>
      <c r="X1004" s="25"/>
      <c r="Y1004" s="25"/>
      <c r="Z1004" s="25"/>
      <c r="AA1004" s="25"/>
      <c r="AB1004" s="25"/>
      <c r="AC1004" s="25"/>
      <c r="AD1004" s="25"/>
      <c r="AE1004" s="25"/>
      <c r="AF1004" s="25"/>
      <c r="AG1004" s="25"/>
      <c r="AH1004" s="25"/>
      <c r="AI1004" s="25"/>
      <c r="AJ1004" s="25"/>
      <c r="AK1004" s="25"/>
      <c r="AL1004" s="25"/>
      <c r="AM1004" s="25"/>
      <c r="AN1004" s="25"/>
      <c r="AO1004" s="25"/>
      <c r="AP1004" s="25"/>
      <c r="AQ1004" s="25"/>
      <c r="AR1004" s="25"/>
      <c r="AS1004" s="25"/>
      <c r="AT1004" s="25"/>
      <c r="AU1004" s="25"/>
      <c r="AV1004" s="25"/>
      <c r="AW1004" s="25"/>
      <c r="AX1004" s="25"/>
      <c r="AY1004" s="25"/>
      <c r="AZ1004" s="25"/>
      <c r="BB1004" s="27" t="str">
        <f t="shared" ca="1" si="91"/>
        <v/>
      </c>
      <c r="BC1004" s="27" t="str">
        <f t="shared" ca="1" si="92"/>
        <v/>
      </c>
      <c r="BD1004" s="27" t="str">
        <f>IF(C1004="","",MAX($BD$3:BD1003)+1)</f>
        <v/>
      </c>
      <c r="BE1004" s="27" t="str">
        <f t="shared" ca="1" si="93"/>
        <v/>
      </c>
      <c r="BF1004" s="27" t="str">
        <f t="shared" si="94"/>
        <v/>
      </c>
      <c r="BG1004" s="27" t="str">
        <f t="shared" ca="1" si="95"/>
        <v/>
      </c>
      <c r="BH1004" s="27" t="str">
        <f t="shared" ca="1" si="96"/>
        <v/>
      </c>
    </row>
    <row r="1005" spans="1:60" x14ac:dyDescent="0.25">
      <c r="A1005" s="25"/>
      <c r="B1005" s="25"/>
      <c r="C1005" s="25"/>
      <c r="D1005" s="25"/>
      <c r="E1005" s="25"/>
      <c r="F1005" s="25"/>
      <c r="G1005" s="25"/>
      <c r="H1005" s="25"/>
      <c r="I1005" s="25"/>
      <c r="J1005" s="25"/>
      <c r="K1005" s="25"/>
      <c r="L1005" s="25"/>
      <c r="M1005" s="25"/>
      <c r="N1005" s="25"/>
      <c r="O1005" s="25"/>
      <c r="P1005" s="25"/>
      <c r="Q1005" s="25"/>
      <c r="R1005" s="25"/>
      <c r="S1005" s="25"/>
      <c r="T1005" s="25"/>
      <c r="U1005" s="25"/>
      <c r="V1005" s="25"/>
      <c r="W1005" s="25"/>
      <c r="X1005" s="25"/>
      <c r="Y1005" s="25"/>
      <c r="Z1005" s="25"/>
      <c r="AA1005" s="25"/>
      <c r="AB1005" s="25"/>
      <c r="AC1005" s="25"/>
      <c r="AD1005" s="25"/>
      <c r="AE1005" s="25"/>
      <c r="AF1005" s="25"/>
      <c r="AG1005" s="25"/>
      <c r="AH1005" s="25"/>
      <c r="AI1005" s="25"/>
      <c r="AJ1005" s="25"/>
      <c r="AK1005" s="25"/>
      <c r="AL1005" s="25"/>
      <c r="AM1005" s="25"/>
      <c r="AN1005" s="25"/>
      <c r="AO1005" s="25"/>
      <c r="AP1005" s="25"/>
      <c r="AQ1005" s="25"/>
      <c r="AR1005" s="25"/>
      <c r="AS1005" s="25"/>
      <c r="AT1005" s="25"/>
      <c r="AU1005" s="25"/>
      <c r="AV1005" s="25"/>
      <c r="AW1005" s="25"/>
      <c r="AX1005" s="25"/>
      <c r="AY1005" s="25"/>
      <c r="AZ1005" s="25"/>
      <c r="BB1005" s="27" t="str">
        <f t="shared" ca="1" si="91"/>
        <v/>
      </c>
      <c r="BC1005" s="27" t="str">
        <f t="shared" ca="1" si="92"/>
        <v/>
      </c>
      <c r="BD1005" s="27" t="str">
        <f>IF(C1005="","",MAX($BD$3:BD1004)+1)</f>
        <v/>
      </c>
      <c r="BE1005" s="27" t="str">
        <f t="shared" ca="1" si="93"/>
        <v/>
      </c>
      <c r="BF1005" s="27" t="str">
        <f t="shared" si="94"/>
        <v/>
      </c>
      <c r="BG1005" s="27" t="str">
        <f t="shared" ca="1" si="95"/>
        <v/>
      </c>
      <c r="BH1005" s="27" t="str">
        <f t="shared" ca="1" si="96"/>
        <v/>
      </c>
    </row>
    <row r="1006" spans="1:60" x14ac:dyDescent="0.25">
      <c r="A1006" s="25"/>
      <c r="B1006" s="25"/>
      <c r="C1006" s="25"/>
      <c r="D1006" s="25"/>
      <c r="E1006" s="25"/>
      <c r="F1006" s="25"/>
      <c r="G1006" s="25"/>
      <c r="H1006" s="25"/>
      <c r="I1006" s="25"/>
      <c r="J1006" s="25"/>
      <c r="K1006" s="25"/>
      <c r="L1006" s="25"/>
      <c r="M1006" s="25"/>
      <c r="N1006" s="25"/>
      <c r="O1006" s="25"/>
      <c r="P1006" s="25"/>
      <c r="Q1006" s="25"/>
      <c r="R1006" s="25"/>
      <c r="S1006" s="25"/>
      <c r="T1006" s="25"/>
      <c r="U1006" s="25"/>
      <c r="V1006" s="25"/>
      <c r="W1006" s="25"/>
      <c r="X1006" s="25"/>
      <c r="Y1006" s="25"/>
      <c r="Z1006" s="25"/>
      <c r="AA1006" s="25"/>
      <c r="AB1006" s="25"/>
      <c r="AC1006" s="25"/>
      <c r="AD1006" s="25"/>
      <c r="AE1006" s="25"/>
      <c r="AF1006" s="25"/>
      <c r="AG1006" s="25"/>
      <c r="AH1006" s="25"/>
      <c r="AI1006" s="25"/>
      <c r="AJ1006" s="25"/>
      <c r="AK1006" s="25"/>
      <c r="AL1006" s="25"/>
      <c r="AM1006" s="25"/>
      <c r="AN1006" s="25"/>
      <c r="AO1006" s="25"/>
      <c r="AP1006" s="25"/>
      <c r="AQ1006" s="25"/>
      <c r="AR1006" s="25"/>
      <c r="AS1006" s="25"/>
      <c r="AT1006" s="25"/>
      <c r="AU1006" s="25"/>
      <c r="AV1006" s="25"/>
      <c r="AW1006" s="25"/>
      <c r="AX1006" s="25"/>
      <c r="AY1006" s="25"/>
      <c r="AZ1006" s="25"/>
      <c r="BB1006" s="27" t="str">
        <f t="shared" ca="1" si="91"/>
        <v/>
      </c>
      <c r="BC1006" s="27" t="str">
        <f t="shared" ca="1" si="92"/>
        <v/>
      </c>
      <c r="BD1006" s="27" t="str">
        <f>IF(C1006="","",MAX($BD$3:BD1005)+1)</f>
        <v/>
      </c>
      <c r="BE1006" s="27" t="str">
        <f t="shared" ca="1" si="93"/>
        <v/>
      </c>
      <c r="BF1006" s="27" t="str">
        <f t="shared" si="94"/>
        <v/>
      </c>
      <c r="BG1006" s="27" t="str">
        <f t="shared" ca="1" si="95"/>
        <v/>
      </c>
      <c r="BH1006" s="27" t="str">
        <f t="shared" ca="1" si="96"/>
        <v/>
      </c>
    </row>
    <row r="1007" spans="1:60" x14ac:dyDescent="0.25">
      <c r="A1007" s="25"/>
      <c r="B1007" s="25"/>
      <c r="C1007" s="25"/>
      <c r="D1007" s="25"/>
      <c r="E1007" s="25"/>
      <c r="F1007" s="25"/>
      <c r="G1007" s="25"/>
      <c r="H1007" s="25"/>
      <c r="I1007" s="25"/>
      <c r="J1007" s="25"/>
      <c r="K1007" s="25"/>
      <c r="L1007" s="25"/>
      <c r="M1007" s="25"/>
      <c r="N1007" s="25"/>
      <c r="O1007" s="25"/>
      <c r="P1007" s="25"/>
      <c r="Q1007" s="25"/>
      <c r="R1007" s="25"/>
      <c r="S1007" s="25"/>
      <c r="T1007" s="25"/>
      <c r="U1007" s="25"/>
      <c r="V1007" s="25"/>
      <c r="W1007" s="25"/>
      <c r="X1007" s="25"/>
      <c r="Y1007" s="25"/>
      <c r="Z1007" s="25"/>
      <c r="AA1007" s="25"/>
      <c r="AB1007" s="25"/>
      <c r="AC1007" s="25"/>
      <c r="AD1007" s="25"/>
      <c r="AE1007" s="25"/>
      <c r="AF1007" s="25"/>
      <c r="AG1007" s="25"/>
      <c r="AH1007" s="25"/>
      <c r="AI1007" s="25"/>
      <c r="AJ1007" s="25"/>
      <c r="AK1007" s="25"/>
      <c r="AL1007" s="25"/>
      <c r="AM1007" s="25"/>
      <c r="AN1007" s="25"/>
      <c r="AO1007" s="25"/>
      <c r="AP1007" s="25"/>
      <c r="AQ1007" s="25"/>
      <c r="AR1007" s="25"/>
      <c r="AS1007" s="25"/>
      <c r="AT1007" s="25"/>
      <c r="AU1007" s="25"/>
      <c r="AV1007" s="25"/>
      <c r="AW1007" s="25"/>
      <c r="AX1007" s="25"/>
      <c r="AY1007" s="25"/>
      <c r="AZ1007" s="25"/>
      <c r="BB1007" s="27" t="str">
        <f t="shared" ca="1" si="91"/>
        <v/>
      </c>
      <c r="BC1007" s="27" t="str">
        <f t="shared" ca="1" si="92"/>
        <v/>
      </c>
      <c r="BD1007" s="27" t="str">
        <f>IF(C1007="","",MAX($BD$3:BD1006)+1)</f>
        <v/>
      </c>
      <c r="BE1007" s="27" t="str">
        <f t="shared" ca="1" si="93"/>
        <v/>
      </c>
      <c r="BF1007" s="27" t="str">
        <f t="shared" si="94"/>
        <v/>
      </c>
      <c r="BG1007" s="27" t="str">
        <f t="shared" ca="1" si="95"/>
        <v/>
      </c>
      <c r="BH1007" s="27" t="str">
        <f t="shared" ca="1" si="96"/>
        <v/>
      </c>
    </row>
    <row r="1008" spans="1:60" x14ac:dyDescent="0.25">
      <c r="A1008" s="25"/>
      <c r="B1008" s="25"/>
      <c r="C1008" s="25"/>
      <c r="D1008" s="25"/>
      <c r="E1008" s="25"/>
      <c r="F1008" s="25"/>
      <c r="G1008" s="25"/>
      <c r="H1008" s="25"/>
      <c r="I1008" s="25"/>
      <c r="J1008" s="25"/>
      <c r="K1008" s="25"/>
      <c r="L1008" s="25"/>
      <c r="M1008" s="25"/>
      <c r="N1008" s="25"/>
      <c r="O1008" s="25"/>
      <c r="P1008" s="25"/>
      <c r="Q1008" s="25"/>
      <c r="R1008" s="25"/>
      <c r="S1008" s="25"/>
      <c r="T1008" s="25"/>
      <c r="U1008" s="25"/>
      <c r="V1008" s="25"/>
      <c r="W1008" s="25"/>
      <c r="X1008" s="25"/>
      <c r="Y1008" s="25"/>
      <c r="Z1008" s="25"/>
      <c r="AA1008" s="25"/>
      <c r="AB1008" s="25"/>
      <c r="AC1008" s="25"/>
      <c r="AD1008" s="25"/>
      <c r="AE1008" s="25"/>
      <c r="AF1008" s="25"/>
      <c r="AG1008" s="25"/>
      <c r="AH1008" s="25"/>
      <c r="AI1008" s="25"/>
      <c r="AJ1008" s="25"/>
      <c r="AK1008" s="25"/>
      <c r="AL1008" s="25"/>
      <c r="AM1008" s="25"/>
      <c r="AN1008" s="25"/>
      <c r="AO1008" s="25"/>
      <c r="AP1008" s="25"/>
      <c r="AQ1008" s="25"/>
      <c r="AR1008" s="25"/>
      <c r="AS1008" s="25"/>
      <c r="AT1008" s="25"/>
      <c r="AU1008" s="25"/>
      <c r="AV1008" s="25"/>
      <c r="AW1008" s="25"/>
      <c r="AX1008" s="25"/>
      <c r="AY1008" s="25"/>
      <c r="AZ1008" s="25"/>
      <c r="BB1008" s="27" t="str">
        <f t="shared" ca="1" si="91"/>
        <v/>
      </c>
      <c r="BC1008" s="27" t="str">
        <f t="shared" ca="1" si="92"/>
        <v/>
      </c>
      <c r="BD1008" s="27" t="str">
        <f>IF(C1008="","",MAX($BD$3:BD1007)+1)</f>
        <v/>
      </c>
      <c r="BE1008" s="27" t="str">
        <f t="shared" ca="1" si="93"/>
        <v/>
      </c>
      <c r="BF1008" s="27" t="str">
        <f t="shared" si="94"/>
        <v/>
      </c>
      <c r="BG1008" s="27" t="str">
        <f t="shared" ca="1" si="95"/>
        <v/>
      </c>
      <c r="BH1008" s="27" t="str">
        <f t="shared" ca="1" si="96"/>
        <v/>
      </c>
    </row>
    <row r="1009" spans="1:60" x14ac:dyDescent="0.25">
      <c r="A1009" s="25"/>
      <c r="B1009" s="25"/>
      <c r="C1009" s="25"/>
      <c r="D1009" s="25"/>
      <c r="E1009" s="25"/>
      <c r="F1009" s="25"/>
      <c r="G1009" s="25"/>
      <c r="H1009" s="25"/>
      <c r="I1009" s="25"/>
      <c r="J1009" s="25"/>
      <c r="K1009" s="25"/>
      <c r="L1009" s="25"/>
      <c r="M1009" s="25"/>
      <c r="N1009" s="25"/>
      <c r="O1009" s="25"/>
      <c r="P1009" s="25"/>
      <c r="Q1009" s="25"/>
      <c r="R1009" s="25"/>
      <c r="S1009" s="25"/>
      <c r="T1009" s="25"/>
      <c r="U1009" s="25"/>
      <c r="V1009" s="25"/>
      <c r="W1009" s="25"/>
      <c r="X1009" s="25"/>
      <c r="Y1009" s="25"/>
      <c r="Z1009" s="25"/>
      <c r="AA1009" s="25"/>
      <c r="AB1009" s="25"/>
      <c r="AC1009" s="25"/>
      <c r="AD1009" s="25"/>
      <c r="AE1009" s="25"/>
      <c r="AF1009" s="25"/>
      <c r="AG1009" s="25"/>
      <c r="AH1009" s="25"/>
      <c r="AI1009" s="25"/>
      <c r="AJ1009" s="25"/>
      <c r="AK1009" s="25"/>
      <c r="AL1009" s="25"/>
      <c r="AM1009" s="25"/>
      <c r="AN1009" s="25"/>
      <c r="AO1009" s="25"/>
      <c r="AP1009" s="25"/>
      <c r="AQ1009" s="25"/>
      <c r="AR1009" s="25"/>
      <c r="AS1009" s="25"/>
      <c r="AT1009" s="25"/>
      <c r="AU1009" s="25"/>
      <c r="AV1009" s="25"/>
      <c r="AW1009" s="25"/>
      <c r="AX1009" s="25"/>
      <c r="AY1009" s="25"/>
      <c r="AZ1009" s="25"/>
      <c r="BB1009" s="27" t="str">
        <f t="shared" ca="1" si="91"/>
        <v/>
      </c>
      <c r="BC1009" s="27" t="str">
        <f t="shared" ca="1" si="92"/>
        <v/>
      </c>
      <c r="BD1009" s="27" t="str">
        <f>IF(C1009="","",MAX($BD$3:BD1008)+1)</f>
        <v/>
      </c>
      <c r="BE1009" s="27" t="str">
        <f t="shared" ca="1" si="93"/>
        <v/>
      </c>
      <c r="BF1009" s="27" t="str">
        <f t="shared" si="94"/>
        <v/>
      </c>
      <c r="BG1009" s="27" t="str">
        <f t="shared" ca="1" si="95"/>
        <v/>
      </c>
      <c r="BH1009" s="27" t="str">
        <f t="shared" ca="1" si="96"/>
        <v/>
      </c>
    </row>
    <row r="1010" spans="1:60" x14ac:dyDescent="0.25">
      <c r="A1010" s="25"/>
      <c r="B1010" s="25"/>
      <c r="C1010" s="25"/>
      <c r="D1010" s="25"/>
      <c r="E1010" s="25"/>
      <c r="F1010" s="25"/>
      <c r="G1010" s="25"/>
      <c r="H1010" s="25"/>
      <c r="I1010" s="25"/>
      <c r="J1010" s="25"/>
      <c r="K1010" s="25"/>
      <c r="L1010" s="25"/>
      <c r="M1010" s="25"/>
      <c r="N1010" s="25"/>
      <c r="O1010" s="25"/>
      <c r="P1010" s="25"/>
      <c r="Q1010" s="25"/>
      <c r="R1010" s="25"/>
      <c r="S1010" s="25"/>
      <c r="T1010" s="25"/>
      <c r="U1010" s="25"/>
      <c r="V1010" s="25"/>
      <c r="W1010" s="25"/>
      <c r="X1010" s="25"/>
      <c r="Y1010" s="25"/>
      <c r="Z1010" s="25"/>
      <c r="AA1010" s="25"/>
      <c r="AB1010" s="25"/>
      <c r="AC1010" s="25"/>
      <c r="AD1010" s="25"/>
      <c r="AE1010" s="25"/>
      <c r="AF1010" s="25"/>
      <c r="AG1010" s="25"/>
      <c r="AH1010" s="25"/>
      <c r="AI1010" s="25"/>
      <c r="AJ1010" s="25"/>
      <c r="AK1010" s="25"/>
      <c r="AL1010" s="25"/>
      <c r="AM1010" s="25"/>
      <c r="AN1010" s="25"/>
      <c r="AO1010" s="25"/>
      <c r="AP1010" s="25"/>
      <c r="AQ1010" s="25"/>
      <c r="AR1010" s="25"/>
      <c r="AS1010" s="25"/>
      <c r="AT1010" s="25"/>
      <c r="AU1010" s="25"/>
      <c r="AV1010" s="25"/>
      <c r="AW1010" s="25"/>
      <c r="AX1010" s="25"/>
      <c r="AY1010" s="25"/>
      <c r="AZ1010" s="25"/>
      <c r="BB1010" s="27" t="str">
        <f t="shared" ca="1" si="91"/>
        <v/>
      </c>
      <c r="BC1010" s="27" t="str">
        <f t="shared" ca="1" si="92"/>
        <v/>
      </c>
      <c r="BD1010" s="27" t="str">
        <f>IF(C1010="","",MAX($BD$3:BD1009)+1)</f>
        <v/>
      </c>
      <c r="BE1010" s="27" t="str">
        <f t="shared" ca="1" si="93"/>
        <v/>
      </c>
      <c r="BF1010" s="27" t="str">
        <f t="shared" si="94"/>
        <v/>
      </c>
      <c r="BG1010" s="27" t="str">
        <f t="shared" ca="1" si="95"/>
        <v/>
      </c>
      <c r="BH1010" s="27" t="str">
        <f t="shared" ca="1" si="96"/>
        <v/>
      </c>
    </row>
    <row r="1011" spans="1:60" x14ac:dyDescent="0.25">
      <c r="A1011" s="25"/>
      <c r="B1011" s="25"/>
      <c r="C1011" s="25"/>
      <c r="D1011" s="25"/>
      <c r="E1011" s="25"/>
      <c r="F1011" s="25"/>
      <c r="G1011" s="25"/>
      <c r="H1011" s="25"/>
      <c r="I1011" s="25"/>
      <c r="J1011" s="25"/>
      <c r="K1011" s="25"/>
      <c r="L1011" s="25"/>
      <c r="M1011" s="25"/>
      <c r="N1011" s="25"/>
      <c r="O1011" s="25"/>
      <c r="P1011" s="25"/>
      <c r="Q1011" s="25"/>
      <c r="R1011" s="25"/>
      <c r="S1011" s="25"/>
      <c r="T1011" s="25"/>
      <c r="U1011" s="25"/>
      <c r="V1011" s="25"/>
      <c r="W1011" s="25"/>
      <c r="X1011" s="25"/>
      <c r="Y1011" s="25"/>
      <c r="Z1011" s="25"/>
      <c r="AA1011" s="25"/>
      <c r="AB1011" s="25"/>
      <c r="AC1011" s="25"/>
      <c r="AD1011" s="25"/>
      <c r="AE1011" s="25"/>
      <c r="AF1011" s="25"/>
      <c r="AG1011" s="25"/>
      <c r="AH1011" s="25"/>
      <c r="AI1011" s="25"/>
      <c r="AJ1011" s="25"/>
      <c r="AK1011" s="25"/>
      <c r="AL1011" s="25"/>
      <c r="AM1011" s="25"/>
      <c r="AN1011" s="25"/>
      <c r="AO1011" s="25"/>
      <c r="AP1011" s="25"/>
      <c r="AQ1011" s="25"/>
      <c r="AR1011" s="25"/>
      <c r="AS1011" s="25"/>
      <c r="AT1011" s="25"/>
      <c r="AU1011" s="25"/>
      <c r="AV1011" s="25"/>
      <c r="AW1011" s="25"/>
      <c r="AX1011" s="25"/>
      <c r="AY1011" s="25"/>
      <c r="AZ1011" s="25"/>
      <c r="BB1011" s="27" t="str">
        <f t="shared" ca="1" si="91"/>
        <v/>
      </c>
      <c r="BC1011" s="27" t="str">
        <f t="shared" ca="1" si="92"/>
        <v/>
      </c>
      <c r="BD1011" s="27" t="str">
        <f>IF(C1011="","",MAX($BD$3:BD1010)+1)</f>
        <v/>
      </c>
      <c r="BE1011" s="27" t="str">
        <f t="shared" ca="1" si="93"/>
        <v/>
      </c>
      <c r="BF1011" s="27" t="str">
        <f t="shared" si="94"/>
        <v/>
      </c>
      <c r="BG1011" s="27" t="str">
        <f t="shared" ca="1" si="95"/>
        <v/>
      </c>
      <c r="BH1011" s="27" t="str">
        <f t="shared" ca="1" si="96"/>
        <v/>
      </c>
    </row>
    <row r="1012" spans="1:60" x14ac:dyDescent="0.25">
      <c r="A1012" s="25"/>
      <c r="B1012" s="25"/>
      <c r="C1012" s="25"/>
      <c r="D1012" s="25"/>
      <c r="E1012" s="25"/>
      <c r="F1012" s="25"/>
      <c r="G1012" s="25"/>
      <c r="H1012" s="25"/>
      <c r="I1012" s="25"/>
      <c r="J1012" s="25"/>
      <c r="K1012" s="25"/>
      <c r="L1012" s="25"/>
      <c r="M1012" s="25"/>
      <c r="N1012" s="25"/>
      <c r="O1012" s="25"/>
      <c r="P1012" s="25"/>
      <c r="Q1012" s="25"/>
      <c r="R1012" s="25"/>
      <c r="S1012" s="25"/>
      <c r="T1012" s="25"/>
      <c r="U1012" s="25"/>
      <c r="V1012" s="25"/>
      <c r="W1012" s="25"/>
      <c r="X1012" s="25"/>
      <c r="Y1012" s="25"/>
      <c r="Z1012" s="25"/>
      <c r="AA1012" s="25"/>
      <c r="AB1012" s="25"/>
      <c r="AC1012" s="25"/>
      <c r="AD1012" s="25"/>
      <c r="AE1012" s="25"/>
      <c r="AF1012" s="25"/>
      <c r="AG1012" s="25"/>
      <c r="AH1012" s="25"/>
      <c r="AI1012" s="25"/>
      <c r="AJ1012" s="25"/>
      <c r="AK1012" s="25"/>
      <c r="AL1012" s="25"/>
      <c r="AM1012" s="25"/>
      <c r="AN1012" s="25"/>
      <c r="AO1012" s="25"/>
      <c r="AP1012" s="25"/>
      <c r="AQ1012" s="25"/>
      <c r="AR1012" s="25"/>
      <c r="AS1012" s="25"/>
      <c r="AT1012" s="25"/>
      <c r="AU1012" s="25"/>
      <c r="AV1012" s="25"/>
      <c r="AW1012" s="25"/>
      <c r="AX1012" s="25"/>
      <c r="AY1012" s="25"/>
      <c r="AZ1012" s="25"/>
      <c r="BB1012" s="27" t="str">
        <f t="shared" ca="1" si="91"/>
        <v/>
      </c>
      <c r="BC1012" s="27" t="str">
        <f t="shared" ca="1" si="92"/>
        <v/>
      </c>
      <c r="BD1012" s="27" t="str">
        <f>IF(C1012="","",MAX($BD$3:BD1011)+1)</f>
        <v/>
      </c>
      <c r="BE1012" s="27" t="str">
        <f t="shared" ca="1" si="93"/>
        <v/>
      </c>
      <c r="BF1012" s="27" t="str">
        <f t="shared" si="94"/>
        <v/>
      </c>
      <c r="BG1012" s="27" t="str">
        <f t="shared" ca="1" si="95"/>
        <v/>
      </c>
      <c r="BH1012" s="27" t="str">
        <f t="shared" ca="1" si="96"/>
        <v/>
      </c>
    </row>
    <row r="1013" spans="1:60" x14ac:dyDescent="0.25">
      <c r="A1013" s="25"/>
      <c r="B1013" s="25"/>
      <c r="C1013" s="25"/>
      <c r="D1013" s="25"/>
      <c r="E1013" s="25"/>
      <c r="F1013" s="25"/>
      <c r="G1013" s="25"/>
      <c r="H1013" s="25"/>
      <c r="I1013" s="25"/>
      <c r="J1013" s="25"/>
      <c r="K1013" s="25"/>
      <c r="L1013" s="25"/>
      <c r="M1013" s="25"/>
      <c r="N1013" s="25"/>
      <c r="O1013" s="25"/>
      <c r="P1013" s="25"/>
      <c r="Q1013" s="25"/>
      <c r="R1013" s="25"/>
      <c r="S1013" s="25"/>
      <c r="T1013" s="25"/>
      <c r="U1013" s="25"/>
      <c r="V1013" s="25"/>
      <c r="W1013" s="25"/>
      <c r="X1013" s="25"/>
      <c r="Y1013" s="25"/>
      <c r="Z1013" s="25"/>
      <c r="AA1013" s="25"/>
      <c r="AB1013" s="25"/>
      <c r="AC1013" s="25"/>
      <c r="AD1013" s="25"/>
      <c r="AE1013" s="25"/>
      <c r="AF1013" s="25"/>
      <c r="AG1013" s="25"/>
      <c r="AH1013" s="25"/>
      <c r="AI1013" s="25"/>
      <c r="AJ1013" s="25"/>
      <c r="AK1013" s="25"/>
      <c r="AL1013" s="25"/>
      <c r="AM1013" s="25"/>
      <c r="AN1013" s="25"/>
      <c r="AO1013" s="25"/>
      <c r="AP1013" s="25"/>
      <c r="AQ1013" s="25"/>
      <c r="AR1013" s="25"/>
      <c r="AS1013" s="25"/>
      <c r="AT1013" s="25"/>
      <c r="AU1013" s="25"/>
      <c r="AV1013" s="25"/>
      <c r="AW1013" s="25"/>
      <c r="AX1013" s="25"/>
      <c r="AY1013" s="25"/>
      <c r="AZ1013" s="25"/>
      <c r="BB1013" s="27" t="str">
        <f t="shared" ca="1" si="91"/>
        <v/>
      </c>
      <c r="BC1013" s="27" t="str">
        <f t="shared" ca="1" si="92"/>
        <v/>
      </c>
      <c r="BD1013" s="27" t="str">
        <f>IF(C1013="","",MAX($BD$3:BD1012)+1)</f>
        <v/>
      </c>
      <c r="BE1013" s="27" t="str">
        <f t="shared" ca="1" si="93"/>
        <v/>
      </c>
      <c r="BF1013" s="27" t="str">
        <f t="shared" si="94"/>
        <v/>
      </c>
      <c r="BG1013" s="27" t="str">
        <f t="shared" ca="1" si="95"/>
        <v/>
      </c>
      <c r="BH1013" s="27" t="str">
        <f t="shared" ca="1" si="96"/>
        <v/>
      </c>
    </row>
    <row r="1014" spans="1:60" x14ac:dyDescent="0.25">
      <c r="A1014" s="25"/>
      <c r="B1014" s="25"/>
      <c r="C1014" s="25"/>
      <c r="D1014" s="25"/>
      <c r="E1014" s="25"/>
      <c r="F1014" s="25"/>
      <c r="G1014" s="25"/>
      <c r="H1014" s="25"/>
      <c r="I1014" s="25"/>
      <c r="J1014" s="25"/>
      <c r="K1014" s="25"/>
      <c r="L1014" s="25"/>
      <c r="M1014" s="25"/>
      <c r="N1014" s="25"/>
      <c r="O1014" s="25"/>
      <c r="P1014" s="25"/>
      <c r="Q1014" s="25"/>
      <c r="R1014" s="25"/>
      <c r="S1014" s="25"/>
      <c r="T1014" s="25"/>
      <c r="U1014" s="25"/>
      <c r="V1014" s="25"/>
      <c r="W1014" s="25"/>
      <c r="X1014" s="25"/>
      <c r="Y1014" s="25"/>
      <c r="Z1014" s="25"/>
      <c r="AA1014" s="25"/>
      <c r="AB1014" s="25"/>
      <c r="AC1014" s="25"/>
      <c r="AD1014" s="25"/>
      <c r="AE1014" s="25"/>
      <c r="AF1014" s="25"/>
      <c r="AG1014" s="25"/>
      <c r="AH1014" s="25"/>
      <c r="AI1014" s="25"/>
      <c r="AJ1014" s="25"/>
      <c r="AK1014" s="25"/>
      <c r="AL1014" s="25"/>
      <c r="AM1014" s="25"/>
      <c r="AN1014" s="25"/>
      <c r="AO1014" s="25"/>
      <c r="AP1014" s="25"/>
      <c r="AQ1014" s="25"/>
      <c r="AR1014" s="25"/>
      <c r="AS1014" s="25"/>
      <c r="AT1014" s="25"/>
      <c r="AU1014" s="25"/>
      <c r="AV1014" s="25"/>
      <c r="AW1014" s="25"/>
      <c r="AX1014" s="25"/>
      <c r="AY1014" s="25"/>
      <c r="AZ1014" s="25"/>
      <c r="BB1014" s="27" t="str">
        <f t="shared" ca="1" si="91"/>
        <v/>
      </c>
      <c r="BC1014" s="27" t="str">
        <f t="shared" ca="1" si="92"/>
        <v/>
      </c>
      <c r="BD1014" s="27" t="str">
        <f>IF(C1014="","",MAX($BD$3:BD1013)+1)</f>
        <v/>
      </c>
      <c r="BE1014" s="27" t="str">
        <f t="shared" ca="1" si="93"/>
        <v/>
      </c>
      <c r="BF1014" s="27" t="str">
        <f t="shared" si="94"/>
        <v/>
      </c>
      <c r="BG1014" s="27" t="str">
        <f t="shared" ca="1" si="95"/>
        <v/>
      </c>
      <c r="BH1014" s="27" t="str">
        <f t="shared" ca="1" si="96"/>
        <v/>
      </c>
    </row>
    <row r="1015" spans="1:60" x14ac:dyDescent="0.25">
      <c r="A1015" s="25"/>
      <c r="B1015" s="25"/>
      <c r="C1015" s="25"/>
      <c r="D1015" s="25"/>
      <c r="E1015" s="25"/>
      <c r="F1015" s="25"/>
      <c r="G1015" s="25"/>
      <c r="H1015" s="25"/>
      <c r="I1015" s="25"/>
      <c r="J1015" s="25"/>
      <c r="K1015" s="25"/>
      <c r="L1015" s="25"/>
      <c r="M1015" s="25"/>
      <c r="N1015" s="25"/>
      <c r="O1015" s="25"/>
      <c r="P1015" s="25"/>
      <c r="Q1015" s="25"/>
      <c r="R1015" s="25"/>
      <c r="S1015" s="25"/>
      <c r="T1015" s="25"/>
      <c r="U1015" s="25"/>
      <c r="V1015" s="25"/>
      <c r="W1015" s="25"/>
      <c r="X1015" s="25"/>
      <c r="Y1015" s="25"/>
      <c r="Z1015" s="25"/>
      <c r="AA1015" s="25"/>
      <c r="AB1015" s="25"/>
      <c r="AC1015" s="25"/>
      <c r="AD1015" s="25"/>
      <c r="AE1015" s="25"/>
      <c r="AF1015" s="25"/>
      <c r="AG1015" s="25"/>
      <c r="AH1015" s="25"/>
      <c r="AI1015" s="25"/>
      <c r="AJ1015" s="25"/>
      <c r="AK1015" s="25"/>
      <c r="AL1015" s="25"/>
      <c r="AM1015" s="25"/>
      <c r="AN1015" s="25"/>
      <c r="AO1015" s="25"/>
      <c r="AP1015" s="25"/>
      <c r="AQ1015" s="25"/>
      <c r="AR1015" s="25"/>
      <c r="AS1015" s="25"/>
      <c r="AT1015" s="25"/>
      <c r="AU1015" s="25"/>
      <c r="AV1015" s="25"/>
      <c r="AW1015" s="25"/>
      <c r="AX1015" s="25"/>
      <c r="AY1015" s="25"/>
      <c r="AZ1015" s="25"/>
      <c r="BB1015" s="27" t="str">
        <f t="shared" ca="1" si="91"/>
        <v/>
      </c>
      <c r="BC1015" s="27" t="str">
        <f t="shared" ca="1" si="92"/>
        <v/>
      </c>
      <c r="BD1015" s="27" t="str">
        <f>IF(C1015="","",MAX($BD$3:BD1014)+1)</f>
        <v/>
      </c>
      <c r="BE1015" s="27" t="str">
        <f t="shared" ca="1" si="93"/>
        <v/>
      </c>
      <c r="BF1015" s="27" t="str">
        <f t="shared" si="94"/>
        <v/>
      </c>
      <c r="BG1015" s="27" t="str">
        <f t="shared" ca="1" si="95"/>
        <v/>
      </c>
      <c r="BH1015" s="27" t="str">
        <f t="shared" ca="1" si="96"/>
        <v/>
      </c>
    </row>
    <row r="1016" spans="1:60" x14ac:dyDescent="0.25">
      <c r="A1016" s="25"/>
      <c r="B1016" s="25"/>
      <c r="C1016" s="25"/>
      <c r="D1016" s="25"/>
      <c r="E1016" s="25"/>
      <c r="F1016" s="25"/>
      <c r="G1016" s="25"/>
      <c r="H1016" s="25"/>
      <c r="I1016" s="25"/>
      <c r="J1016" s="25"/>
      <c r="K1016" s="25"/>
      <c r="L1016" s="25"/>
      <c r="M1016" s="25"/>
      <c r="N1016" s="25"/>
      <c r="O1016" s="25"/>
      <c r="P1016" s="25"/>
      <c r="Q1016" s="25"/>
      <c r="R1016" s="25"/>
      <c r="S1016" s="25"/>
      <c r="T1016" s="25"/>
      <c r="U1016" s="25"/>
      <c r="V1016" s="25"/>
      <c r="W1016" s="25"/>
      <c r="X1016" s="25"/>
      <c r="Y1016" s="25"/>
      <c r="Z1016" s="25"/>
      <c r="AA1016" s="25"/>
      <c r="AB1016" s="25"/>
      <c r="AC1016" s="25"/>
      <c r="AD1016" s="25"/>
      <c r="AE1016" s="25"/>
      <c r="AF1016" s="25"/>
      <c r="AG1016" s="25"/>
      <c r="AH1016" s="25"/>
      <c r="AI1016" s="25"/>
      <c r="AJ1016" s="25"/>
      <c r="AK1016" s="25"/>
      <c r="AL1016" s="25"/>
      <c r="AM1016" s="25"/>
      <c r="AN1016" s="25"/>
      <c r="AO1016" s="25"/>
      <c r="AP1016" s="25"/>
      <c r="AQ1016" s="25"/>
      <c r="AR1016" s="25"/>
      <c r="AS1016" s="25"/>
      <c r="AT1016" s="25"/>
      <c r="AU1016" s="25"/>
      <c r="AV1016" s="25"/>
      <c r="AW1016" s="25"/>
      <c r="AX1016" s="25"/>
      <c r="AY1016" s="25"/>
      <c r="AZ1016" s="25"/>
      <c r="BB1016" s="27" t="str">
        <f t="shared" ca="1" si="91"/>
        <v/>
      </c>
      <c r="BC1016" s="27" t="str">
        <f t="shared" ca="1" si="92"/>
        <v/>
      </c>
      <c r="BD1016" s="27" t="str">
        <f>IF(C1016="","",MAX($BD$3:BD1015)+1)</f>
        <v/>
      </c>
      <c r="BE1016" s="27" t="str">
        <f t="shared" ca="1" si="93"/>
        <v/>
      </c>
      <c r="BF1016" s="27" t="str">
        <f t="shared" si="94"/>
        <v/>
      </c>
      <c r="BG1016" s="27" t="str">
        <f t="shared" ca="1" si="95"/>
        <v/>
      </c>
      <c r="BH1016" s="27" t="str">
        <f t="shared" ca="1" si="96"/>
        <v/>
      </c>
    </row>
    <row r="1017" spans="1:60" x14ac:dyDescent="0.25">
      <c r="A1017" s="25"/>
      <c r="B1017" s="25"/>
      <c r="C1017" s="25"/>
      <c r="D1017" s="25"/>
      <c r="E1017" s="25"/>
      <c r="F1017" s="25"/>
      <c r="G1017" s="25"/>
      <c r="H1017" s="25"/>
      <c r="I1017" s="25"/>
      <c r="J1017" s="25"/>
      <c r="K1017" s="25"/>
      <c r="L1017" s="25"/>
      <c r="M1017" s="25"/>
      <c r="N1017" s="25"/>
      <c r="O1017" s="25"/>
      <c r="P1017" s="25"/>
      <c r="Q1017" s="25"/>
      <c r="R1017" s="25"/>
      <c r="S1017" s="25"/>
      <c r="T1017" s="25"/>
      <c r="U1017" s="25"/>
      <c r="V1017" s="25"/>
      <c r="W1017" s="25"/>
      <c r="X1017" s="25"/>
      <c r="Y1017" s="25"/>
      <c r="Z1017" s="25"/>
      <c r="AA1017" s="25"/>
      <c r="AB1017" s="25"/>
      <c r="AC1017" s="25"/>
      <c r="AD1017" s="25"/>
      <c r="AE1017" s="25"/>
      <c r="AF1017" s="25"/>
      <c r="AG1017" s="25"/>
      <c r="AH1017" s="25"/>
      <c r="AI1017" s="25"/>
      <c r="AJ1017" s="25"/>
      <c r="AK1017" s="25"/>
      <c r="AL1017" s="25"/>
      <c r="AM1017" s="25"/>
      <c r="AN1017" s="25"/>
      <c r="AO1017" s="25"/>
      <c r="AP1017" s="25"/>
      <c r="AQ1017" s="25"/>
      <c r="AR1017" s="25"/>
      <c r="AS1017" s="25"/>
      <c r="AT1017" s="25"/>
      <c r="AU1017" s="25"/>
      <c r="AV1017" s="25"/>
      <c r="AW1017" s="25"/>
      <c r="AX1017" s="25"/>
      <c r="AY1017" s="25"/>
      <c r="AZ1017" s="25"/>
      <c r="BB1017" s="27" t="str">
        <f t="shared" ca="1" si="91"/>
        <v/>
      </c>
      <c r="BC1017" s="27" t="str">
        <f t="shared" ca="1" si="92"/>
        <v/>
      </c>
      <c r="BD1017" s="27" t="str">
        <f>IF(C1017="","",MAX($BD$3:BD1016)+1)</f>
        <v/>
      </c>
      <c r="BE1017" s="27" t="str">
        <f t="shared" ca="1" si="93"/>
        <v/>
      </c>
      <c r="BF1017" s="27" t="str">
        <f t="shared" si="94"/>
        <v/>
      </c>
      <c r="BG1017" s="27" t="str">
        <f t="shared" ca="1" si="95"/>
        <v/>
      </c>
      <c r="BH1017" s="27" t="str">
        <f t="shared" ca="1" si="96"/>
        <v/>
      </c>
    </row>
    <row r="1018" spans="1:60" x14ac:dyDescent="0.25">
      <c r="A1018" s="25"/>
      <c r="B1018" s="25"/>
      <c r="C1018" s="25"/>
      <c r="D1018" s="25"/>
      <c r="E1018" s="25"/>
      <c r="F1018" s="25"/>
      <c r="G1018" s="25"/>
      <c r="H1018" s="25"/>
      <c r="I1018" s="25"/>
      <c r="J1018" s="25"/>
      <c r="K1018" s="25"/>
      <c r="L1018" s="25"/>
      <c r="M1018" s="25"/>
      <c r="N1018" s="25"/>
      <c r="O1018" s="25"/>
      <c r="P1018" s="25"/>
      <c r="Q1018" s="25"/>
      <c r="R1018" s="25"/>
      <c r="S1018" s="25"/>
      <c r="T1018" s="25"/>
      <c r="U1018" s="25"/>
      <c r="V1018" s="25"/>
      <c r="W1018" s="25"/>
      <c r="X1018" s="25"/>
      <c r="Y1018" s="25"/>
      <c r="Z1018" s="25"/>
      <c r="AA1018" s="25"/>
      <c r="AB1018" s="25"/>
      <c r="AC1018" s="25"/>
      <c r="AD1018" s="25"/>
      <c r="AE1018" s="25"/>
      <c r="AF1018" s="25"/>
      <c r="AG1018" s="25"/>
      <c r="AH1018" s="25"/>
      <c r="AI1018" s="25"/>
      <c r="AJ1018" s="25"/>
      <c r="AK1018" s="25"/>
      <c r="AL1018" s="25"/>
      <c r="AM1018" s="25"/>
      <c r="AN1018" s="25"/>
      <c r="AO1018" s="25"/>
      <c r="AP1018" s="25"/>
      <c r="AQ1018" s="25"/>
      <c r="AR1018" s="25"/>
      <c r="AS1018" s="25"/>
      <c r="AT1018" s="25"/>
      <c r="AU1018" s="25"/>
      <c r="AV1018" s="25"/>
      <c r="AW1018" s="25"/>
      <c r="AX1018" s="25"/>
      <c r="AY1018" s="25"/>
      <c r="AZ1018" s="25"/>
      <c r="BB1018" s="27" t="str">
        <f t="shared" ca="1" si="91"/>
        <v/>
      </c>
      <c r="BC1018" s="27" t="str">
        <f t="shared" ca="1" si="92"/>
        <v/>
      </c>
      <c r="BD1018" s="27" t="str">
        <f>IF(C1018="","",MAX($BD$3:BD1017)+1)</f>
        <v/>
      </c>
      <c r="BE1018" s="27" t="str">
        <f t="shared" ca="1" si="93"/>
        <v/>
      </c>
      <c r="BF1018" s="27" t="str">
        <f t="shared" si="94"/>
        <v/>
      </c>
      <c r="BG1018" s="27" t="str">
        <f t="shared" ca="1" si="95"/>
        <v/>
      </c>
      <c r="BH1018" s="27" t="str">
        <f t="shared" ca="1" si="96"/>
        <v/>
      </c>
    </row>
    <row r="1019" spans="1:60" x14ac:dyDescent="0.25">
      <c r="A1019" s="25"/>
      <c r="B1019" s="25"/>
      <c r="C1019" s="25"/>
      <c r="D1019" s="25"/>
      <c r="E1019" s="25"/>
      <c r="F1019" s="25"/>
      <c r="G1019" s="25"/>
      <c r="H1019" s="25"/>
      <c r="I1019" s="25"/>
      <c r="J1019" s="25"/>
      <c r="K1019" s="25"/>
      <c r="L1019" s="25"/>
      <c r="M1019" s="25"/>
      <c r="N1019" s="25"/>
      <c r="O1019" s="25"/>
      <c r="P1019" s="25"/>
      <c r="Q1019" s="25"/>
      <c r="R1019" s="25"/>
      <c r="S1019" s="25"/>
      <c r="T1019" s="25"/>
      <c r="U1019" s="25"/>
      <c r="V1019" s="25"/>
      <c r="W1019" s="25"/>
      <c r="X1019" s="25"/>
      <c r="Y1019" s="25"/>
      <c r="Z1019" s="25"/>
      <c r="AA1019" s="25"/>
      <c r="AB1019" s="25"/>
      <c r="AC1019" s="25"/>
      <c r="AD1019" s="25"/>
      <c r="AE1019" s="25"/>
      <c r="AF1019" s="25"/>
      <c r="AG1019" s="25"/>
      <c r="AH1019" s="25"/>
      <c r="AI1019" s="25"/>
      <c r="AJ1019" s="25"/>
      <c r="AK1019" s="25"/>
      <c r="AL1019" s="25"/>
      <c r="AM1019" s="25"/>
      <c r="AN1019" s="25"/>
      <c r="AO1019" s="25"/>
      <c r="AP1019" s="25"/>
      <c r="AQ1019" s="25"/>
      <c r="AR1019" s="25"/>
      <c r="AS1019" s="25"/>
      <c r="AT1019" s="25"/>
      <c r="AU1019" s="25"/>
      <c r="AV1019" s="25"/>
      <c r="AW1019" s="25"/>
      <c r="AX1019" s="25"/>
      <c r="AY1019" s="25"/>
      <c r="AZ1019" s="25"/>
      <c r="BB1019" s="27" t="str">
        <f t="shared" ca="1" si="91"/>
        <v/>
      </c>
      <c r="BC1019" s="27" t="str">
        <f t="shared" ca="1" si="92"/>
        <v/>
      </c>
      <c r="BD1019" s="27" t="str">
        <f>IF(C1019="","",MAX($BD$3:BD1018)+1)</f>
        <v/>
      </c>
      <c r="BE1019" s="27" t="str">
        <f t="shared" ca="1" si="93"/>
        <v/>
      </c>
      <c r="BF1019" s="27" t="str">
        <f t="shared" si="94"/>
        <v/>
      </c>
      <c r="BG1019" s="27" t="str">
        <f t="shared" ca="1" si="95"/>
        <v/>
      </c>
      <c r="BH1019" s="27" t="str">
        <f t="shared" ca="1" si="96"/>
        <v/>
      </c>
    </row>
    <row r="1020" spans="1:60" x14ac:dyDescent="0.25">
      <c r="A1020" s="25"/>
      <c r="B1020" s="25"/>
      <c r="C1020" s="25"/>
      <c r="D1020" s="25"/>
      <c r="E1020" s="25"/>
      <c r="F1020" s="25"/>
      <c r="G1020" s="25"/>
      <c r="H1020" s="25"/>
      <c r="I1020" s="25"/>
      <c r="J1020" s="25"/>
      <c r="K1020" s="25"/>
      <c r="L1020" s="25"/>
      <c r="M1020" s="25"/>
      <c r="N1020" s="25"/>
      <c r="O1020" s="25"/>
      <c r="P1020" s="25"/>
      <c r="Q1020" s="25"/>
      <c r="R1020" s="25"/>
      <c r="S1020" s="25"/>
      <c r="T1020" s="25"/>
      <c r="U1020" s="25"/>
      <c r="V1020" s="25"/>
      <c r="W1020" s="25"/>
      <c r="X1020" s="25"/>
      <c r="Y1020" s="25"/>
      <c r="Z1020" s="25"/>
      <c r="AA1020" s="25"/>
      <c r="AB1020" s="25"/>
      <c r="AC1020" s="25"/>
      <c r="AD1020" s="25"/>
      <c r="AE1020" s="25"/>
      <c r="AF1020" s="25"/>
      <c r="AG1020" s="25"/>
      <c r="AH1020" s="25"/>
      <c r="AI1020" s="25"/>
      <c r="AJ1020" s="25"/>
      <c r="AK1020" s="25"/>
      <c r="AL1020" s="25"/>
      <c r="AM1020" s="25"/>
      <c r="AN1020" s="25"/>
      <c r="AO1020" s="25"/>
      <c r="AP1020" s="25"/>
      <c r="AQ1020" s="25"/>
      <c r="AR1020" s="25"/>
      <c r="AS1020" s="25"/>
      <c r="AT1020" s="25"/>
      <c r="AU1020" s="25"/>
      <c r="AV1020" s="25"/>
      <c r="AW1020" s="25"/>
      <c r="AX1020" s="25"/>
      <c r="AY1020" s="25"/>
      <c r="AZ1020" s="25"/>
      <c r="BB1020" s="27" t="str">
        <f t="shared" ca="1" si="91"/>
        <v/>
      </c>
      <c r="BC1020" s="27" t="str">
        <f t="shared" ca="1" si="92"/>
        <v/>
      </c>
      <c r="BD1020" s="27" t="str">
        <f>IF(C1020="","",MAX($BD$3:BD1019)+1)</f>
        <v/>
      </c>
      <c r="BE1020" s="27" t="str">
        <f t="shared" ca="1" si="93"/>
        <v/>
      </c>
      <c r="BF1020" s="27" t="str">
        <f t="shared" si="94"/>
        <v/>
      </c>
      <c r="BG1020" s="27" t="str">
        <f t="shared" ca="1" si="95"/>
        <v/>
      </c>
      <c r="BH1020" s="27" t="str">
        <f t="shared" ca="1" si="96"/>
        <v/>
      </c>
    </row>
    <row r="1021" spans="1:60" x14ac:dyDescent="0.25">
      <c r="A1021" s="25"/>
      <c r="B1021" s="25"/>
      <c r="C1021" s="25"/>
      <c r="D1021" s="25"/>
      <c r="E1021" s="25"/>
      <c r="F1021" s="25"/>
      <c r="G1021" s="25"/>
      <c r="H1021" s="25"/>
      <c r="I1021" s="25"/>
      <c r="J1021" s="25"/>
      <c r="K1021" s="25"/>
      <c r="L1021" s="25"/>
      <c r="M1021" s="25"/>
      <c r="N1021" s="25"/>
      <c r="O1021" s="25"/>
      <c r="P1021" s="25"/>
      <c r="Q1021" s="25"/>
      <c r="R1021" s="25"/>
      <c r="S1021" s="25"/>
      <c r="T1021" s="25"/>
      <c r="U1021" s="25"/>
      <c r="V1021" s="25"/>
      <c r="W1021" s="25"/>
      <c r="X1021" s="25"/>
      <c r="Y1021" s="25"/>
      <c r="Z1021" s="25"/>
      <c r="AA1021" s="25"/>
      <c r="AB1021" s="25"/>
      <c r="AC1021" s="25"/>
      <c r="AD1021" s="25"/>
      <c r="AE1021" s="25"/>
      <c r="AF1021" s="25"/>
      <c r="AG1021" s="25"/>
      <c r="AH1021" s="25"/>
      <c r="AI1021" s="25"/>
      <c r="AJ1021" s="25"/>
      <c r="AK1021" s="25"/>
      <c r="AL1021" s="25"/>
      <c r="AM1021" s="25"/>
      <c r="AN1021" s="25"/>
      <c r="AO1021" s="25"/>
      <c r="AP1021" s="25"/>
      <c r="AQ1021" s="25"/>
      <c r="AR1021" s="25"/>
      <c r="AS1021" s="25"/>
      <c r="AT1021" s="25"/>
      <c r="AU1021" s="25"/>
      <c r="AV1021" s="25"/>
      <c r="AW1021" s="25"/>
      <c r="AX1021" s="25"/>
      <c r="AY1021" s="25"/>
      <c r="AZ1021" s="25"/>
      <c r="BB1021" s="27" t="str">
        <f t="shared" ca="1" si="91"/>
        <v/>
      </c>
      <c r="BC1021" s="27" t="str">
        <f t="shared" ca="1" si="92"/>
        <v/>
      </c>
      <c r="BD1021" s="27" t="str">
        <f>IF(C1021="","",MAX($BD$3:BD1020)+1)</f>
        <v/>
      </c>
      <c r="BE1021" s="27" t="str">
        <f t="shared" ca="1" si="93"/>
        <v/>
      </c>
      <c r="BF1021" s="27" t="str">
        <f t="shared" si="94"/>
        <v/>
      </c>
      <c r="BG1021" s="27" t="str">
        <f t="shared" ca="1" si="95"/>
        <v/>
      </c>
      <c r="BH1021" s="27" t="str">
        <f t="shared" ca="1" si="96"/>
        <v/>
      </c>
    </row>
    <row r="1022" spans="1:60" x14ac:dyDescent="0.25">
      <c r="A1022" s="25"/>
      <c r="B1022" s="25"/>
      <c r="C1022" s="25"/>
      <c r="D1022" s="25"/>
      <c r="E1022" s="25"/>
      <c r="F1022" s="25"/>
      <c r="G1022" s="25"/>
      <c r="H1022" s="25"/>
      <c r="I1022" s="25"/>
      <c r="J1022" s="25"/>
      <c r="K1022" s="25"/>
      <c r="L1022" s="25"/>
      <c r="M1022" s="25"/>
      <c r="N1022" s="25"/>
      <c r="O1022" s="25"/>
      <c r="P1022" s="25"/>
      <c r="Q1022" s="25"/>
      <c r="R1022" s="25"/>
      <c r="S1022" s="25"/>
      <c r="T1022" s="25"/>
      <c r="U1022" s="25"/>
      <c r="V1022" s="25"/>
      <c r="W1022" s="25"/>
      <c r="X1022" s="25"/>
      <c r="Y1022" s="25"/>
      <c r="Z1022" s="25"/>
      <c r="AA1022" s="25"/>
      <c r="AB1022" s="25"/>
      <c r="AC1022" s="25"/>
      <c r="AD1022" s="25"/>
      <c r="AE1022" s="25"/>
      <c r="AF1022" s="25"/>
      <c r="AG1022" s="25"/>
      <c r="AH1022" s="25"/>
      <c r="AI1022" s="25"/>
      <c r="AJ1022" s="25"/>
      <c r="AK1022" s="25"/>
      <c r="AL1022" s="25"/>
      <c r="AM1022" s="25"/>
      <c r="AN1022" s="25"/>
      <c r="AO1022" s="25"/>
      <c r="AP1022" s="25"/>
      <c r="AQ1022" s="25"/>
      <c r="AR1022" s="25"/>
      <c r="AS1022" s="25"/>
      <c r="AT1022" s="25"/>
      <c r="AU1022" s="25"/>
      <c r="AV1022" s="25"/>
      <c r="AW1022" s="25"/>
      <c r="AX1022" s="25"/>
      <c r="AY1022" s="25"/>
      <c r="AZ1022" s="25"/>
      <c r="BB1022" s="27" t="str">
        <f t="shared" ca="1" si="91"/>
        <v/>
      </c>
      <c r="BC1022" s="27" t="str">
        <f t="shared" ca="1" si="92"/>
        <v/>
      </c>
      <c r="BD1022" s="27" t="str">
        <f>IF(C1022="","",MAX($BD$3:BD1021)+1)</f>
        <v/>
      </c>
      <c r="BE1022" s="27" t="str">
        <f t="shared" ca="1" si="93"/>
        <v/>
      </c>
      <c r="BF1022" s="27" t="str">
        <f t="shared" si="94"/>
        <v/>
      </c>
      <c r="BG1022" s="27" t="str">
        <f t="shared" ca="1" si="95"/>
        <v/>
      </c>
      <c r="BH1022" s="27" t="str">
        <f t="shared" ca="1" si="96"/>
        <v/>
      </c>
    </row>
    <row r="1023" spans="1:60" x14ac:dyDescent="0.25">
      <c r="A1023" s="25"/>
      <c r="B1023" s="25"/>
      <c r="C1023" s="25"/>
      <c r="D1023" s="25"/>
      <c r="E1023" s="25"/>
      <c r="F1023" s="25"/>
      <c r="G1023" s="25"/>
      <c r="H1023" s="25"/>
      <c r="I1023" s="25"/>
      <c r="J1023" s="25"/>
      <c r="K1023" s="25"/>
      <c r="L1023" s="25"/>
      <c r="M1023" s="25"/>
      <c r="N1023" s="25"/>
      <c r="O1023" s="25"/>
      <c r="P1023" s="25"/>
      <c r="Q1023" s="25"/>
      <c r="R1023" s="25"/>
      <c r="S1023" s="25"/>
      <c r="T1023" s="25"/>
      <c r="U1023" s="25"/>
      <c r="V1023" s="25"/>
      <c r="W1023" s="25"/>
      <c r="X1023" s="25"/>
      <c r="Y1023" s="25"/>
      <c r="Z1023" s="25"/>
      <c r="AA1023" s="25"/>
      <c r="AB1023" s="25"/>
      <c r="AC1023" s="25"/>
      <c r="AD1023" s="25"/>
      <c r="AE1023" s="25"/>
      <c r="AF1023" s="25"/>
      <c r="AG1023" s="25"/>
      <c r="AH1023" s="25"/>
      <c r="AI1023" s="25"/>
      <c r="AJ1023" s="25"/>
      <c r="AK1023" s="25"/>
      <c r="AL1023" s="25"/>
      <c r="AM1023" s="25"/>
      <c r="AN1023" s="25"/>
      <c r="AO1023" s="25"/>
      <c r="AP1023" s="25"/>
      <c r="AQ1023" s="25"/>
      <c r="AR1023" s="25"/>
      <c r="AS1023" s="25"/>
      <c r="AT1023" s="25"/>
      <c r="AU1023" s="25"/>
      <c r="AV1023" s="25"/>
      <c r="AW1023" s="25"/>
      <c r="AX1023" s="25"/>
      <c r="AY1023" s="25"/>
      <c r="AZ1023" s="25"/>
      <c r="BB1023" s="27" t="str">
        <f t="shared" ca="1" si="91"/>
        <v/>
      </c>
      <c r="BC1023" s="27" t="str">
        <f t="shared" ca="1" si="92"/>
        <v/>
      </c>
      <c r="BD1023" s="27" t="str">
        <f>IF(C1023="","",MAX($BD$3:BD1022)+1)</f>
        <v/>
      </c>
      <c r="BE1023" s="27" t="str">
        <f t="shared" ca="1" si="93"/>
        <v/>
      </c>
      <c r="BF1023" s="27" t="str">
        <f t="shared" si="94"/>
        <v/>
      </c>
      <c r="BG1023" s="27" t="str">
        <f t="shared" ca="1" si="95"/>
        <v/>
      </c>
      <c r="BH1023" s="27" t="str">
        <f t="shared" ca="1" si="96"/>
        <v/>
      </c>
    </row>
    <row r="1024" spans="1:60" x14ac:dyDescent="0.25">
      <c r="A1024" s="25"/>
      <c r="B1024" s="25"/>
      <c r="C1024" s="25"/>
      <c r="D1024" s="25"/>
      <c r="E1024" s="25"/>
      <c r="F1024" s="25"/>
      <c r="G1024" s="25"/>
      <c r="H1024" s="25"/>
      <c r="I1024" s="25"/>
      <c r="J1024" s="25"/>
      <c r="K1024" s="25"/>
      <c r="L1024" s="25"/>
      <c r="M1024" s="25"/>
      <c r="N1024" s="25"/>
      <c r="O1024" s="25"/>
      <c r="P1024" s="25"/>
      <c r="Q1024" s="25"/>
      <c r="R1024" s="25"/>
      <c r="S1024" s="25"/>
      <c r="T1024" s="25"/>
      <c r="U1024" s="25"/>
      <c r="V1024" s="25"/>
      <c r="W1024" s="25"/>
      <c r="X1024" s="25"/>
      <c r="Y1024" s="25"/>
      <c r="Z1024" s="25"/>
      <c r="AA1024" s="25"/>
      <c r="AB1024" s="25"/>
      <c r="AC1024" s="25"/>
      <c r="AD1024" s="25"/>
      <c r="AE1024" s="25"/>
      <c r="AF1024" s="25"/>
      <c r="AG1024" s="25"/>
      <c r="AH1024" s="25"/>
      <c r="AI1024" s="25"/>
      <c r="AJ1024" s="25"/>
      <c r="AK1024" s="25"/>
      <c r="AL1024" s="25"/>
      <c r="AM1024" s="25"/>
      <c r="AN1024" s="25"/>
      <c r="AO1024" s="25"/>
      <c r="AP1024" s="25"/>
      <c r="AQ1024" s="25"/>
      <c r="AR1024" s="25"/>
      <c r="AS1024" s="25"/>
      <c r="AT1024" s="25"/>
      <c r="AU1024" s="25"/>
      <c r="AV1024" s="25"/>
      <c r="AW1024" s="25"/>
      <c r="AX1024" s="25"/>
      <c r="AY1024" s="25"/>
      <c r="AZ1024" s="25"/>
      <c r="BB1024" s="27" t="str">
        <f t="shared" ca="1" si="91"/>
        <v/>
      </c>
      <c r="BC1024" s="27" t="str">
        <f t="shared" ca="1" si="92"/>
        <v/>
      </c>
      <c r="BD1024" s="27" t="str">
        <f>IF(C1024="","",MAX($BD$3:BD1023)+1)</f>
        <v/>
      </c>
      <c r="BE1024" s="27" t="str">
        <f t="shared" ca="1" si="93"/>
        <v/>
      </c>
      <c r="BF1024" s="27" t="str">
        <f t="shared" si="94"/>
        <v/>
      </c>
      <c r="BG1024" s="27" t="str">
        <f t="shared" ca="1" si="95"/>
        <v/>
      </c>
      <c r="BH1024" s="27" t="str">
        <f t="shared" ca="1" si="96"/>
        <v/>
      </c>
    </row>
    <row r="1025" spans="1:60" x14ac:dyDescent="0.25">
      <c r="A1025" s="25"/>
      <c r="B1025" s="25"/>
      <c r="C1025" s="25"/>
      <c r="D1025" s="25"/>
      <c r="E1025" s="25"/>
      <c r="F1025" s="25"/>
      <c r="G1025" s="25"/>
      <c r="H1025" s="25"/>
      <c r="I1025" s="25"/>
      <c r="J1025" s="25"/>
      <c r="K1025" s="25"/>
      <c r="L1025" s="25"/>
      <c r="M1025" s="25"/>
      <c r="N1025" s="25"/>
      <c r="O1025" s="25"/>
      <c r="P1025" s="25"/>
      <c r="Q1025" s="25"/>
      <c r="R1025" s="25"/>
      <c r="S1025" s="25"/>
      <c r="T1025" s="25"/>
      <c r="U1025" s="25"/>
      <c r="V1025" s="25"/>
      <c r="W1025" s="25"/>
      <c r="X1025" s="25"/>
      <c r="Y1025" s="25"/>
      <c r="Z1025" s="25"/>
      <c r="AA1025" s="25"/>
      <c r="AB1025" s="25"/>
      <c r="AC1025" s="25"/>
      <c r="AD1025" s="25"/>
      <c r="AE1025" s="25"/>
      <c r="AF1025" s="25"/>
      <c r="AG1025" s="25"/>
      <c r="AH1025" s="25"/>
      <c r="AI1025" s="25"/>
      <c r="AJ1025" s="25"/>
      <c r="AK1025" s="25"/>
      <c r="AL1025" s="25"/>
      <c r="AM1025" s="25"/>
      <c r="AN1025" s="25"/>
      <c r="AO1025" s="25"/>
      <c r="AP1025" s="25"/>
      <c r="AQ1025" s="25"/>
      <c r="AR1025" s="25"/>
      <c r="AS1025" s="25"/>
      <c r="AT1025" s="25"/>
      <c r="AU1025" s="25"/>
      <c r="AV1025" s="25"/>
      <c r="AW1025" s="25"/>
      <c r="AX1025" s="25"/>
      <c r="AY1025" s="25"/>
      <c r="AZ1025" s="25"/>
      <c r="BB1025" s="27" t="str">
        <f t="shared" ca="1" si="91"/>
        <v/>
      </c>
      <c r="BC1025" s="27" t="str">
        <f t="shared" ca="1" si="92"/>
        <v/>
      </c>
      <c r="BD1025" s="27" t="str">
        <f>IF(C1025="","",MAX($BD$3:BD1024)+1)</f>
        <v/>
      </c>
      <c r="BE1025" s="27" t="str">
        <f t="shared" ca="1" si="93"/>
        <v/>
      </c>
      <c r="BF1025" s="27" t="str">
        <f t="shared" si="94"/>
        <v/>
      </c>
      <c r="BG1025" s="27" t="str">
        <f t="shared" ca="1" si="95"/>
        <v/>
      </c>
      <c r="BH1025" s="27" t="str">
        <f t="shared" ca="1" si="96"/>
        <v/>
      </c>
    </row>
    <row r="1026" spans="1:60" x14ac:dyDescent="0.25">
      <c r="A1026" s="25"/>
      <c r="B1026" s="25"/>
      <c r="C1026" s="25"/>
      <c r="D1026" s="25"/>
      <c r="E1026" s="25"/>
      <c r="F1026" s="25"/>
      <c r="G1026" s="25"/>
      <c r="H1026" s="25"/>
      <c r="I1026" s="25"/>
      <c r="J1026" s="25"/>
      <c r="K1026" s="25"/>
      <c r="L1026" s="25"/>
      <c r="M1026" s="25"/>
      <c r="N1026" s="25"/>
      <c r="O1026" s="25"/>
      <c r="P1026" s="25"/>
      <c r="Q1026" s="25"/>
      <c r="R1026" s="25"/>
      <c r="S1026" s="25"/>
      <c r="T1026" s="25"/>
      <c r="U1026" s="25"/>
      <c r="V1026" s="25"/>
      <c r="W1026" s="25"/>
      <c r="X1026" s="25"/>
      <c r="Y1026" s="25"/>
      <c r="Z1026" s="25"/>
      <c r="AA1026" s="25"/>
      <c r="AB1026" s="25"/>
      <c r="AC1026" s="25"/>
      <c r="AD1026" s="25"/>
      <c r="AE1026" s="25"/>
      <c r="AF1026" s="25"/>
      <c r="AG1026" s="25"/>
      <c r="AH1026" s="25"/>
      <c r="AI1026" s="25"/>
      <c r="AJ1026" s="25"/>
      <c r="AK1026" s="25"/>
      <c r="AL1026" s="25"/>
      <c r="AM1026" s="25"/>
      <c r="AN1026" s="25"/>
      <c r="AO1026" s="25"/>
      <c r="AP1026" s="25"/>
      <c r="AQ1026" s="25"/>
      <c r="AR1026" s="25"/>
      <c r="AS1026" s="25"/>
      <c r="AT1026" s="25"/>
      <c r="AU1026" s="25"/>
      <c r="AV1026" s="25"/>
      <c r="AW1026" s="25"/>
      <c r="AX1026" s="25"/>
      <c r="AY1026" s="25"/>
      <c r="AZ1026" s="25"/>
      <c r="BB1026" s="27" t="str">
        <f t="shared" ca="1" si="91"/>
        <v/>
      </c>
      <c r="BC1026" s="27" t="str">
        <f t="shared" ca="1" si="92"/>
        <v/>
      </c>
      <c r="BD1026" s="27" t="str">
        <f>IF(C1026="","",MAX($BD$3:BD1025)+1)</f>
        <v/>
      </c>
      <c r="BE1026" s="27" t="str">
        <f t="shared" ca="1" si="93"/>
        <v/>
      </c>
      <c r="BF1026" s="27" t="str">
        <f t="shared" si="94"/>
        <v/>
      </c>
      <c r="BG1026" s="27" t="str">
        <f t="shared" ca="1" si="95"/>
        <v/>
      </c>
      <c r="BH1026" s="27" t="str">
        <f t="shared" ca="1" si="96"/>
        <v/>
      </c>
    </row>
    <row r="1027" spans="1:60" x14ac:dyDescent="0.25">
      <c r="A1027" s="25"/>
      <c r="B1027" s="25"/>
      <c r="C1027" s="25"/>
      <c r="D1027" s="25"/>
      <c r="E1027" s="25"/>
      <c r="F1027" s="25"/>
      <c r="G1027" s="25"/>
      <c r="H1027" s="25"/>
      <c r="I1027" s="25"/>
      <c r="J1027" s="25"/>
      <c r="K1027" s="25"/>
      <c r="L1027" s="25"/>
      <c r="M1027" s="25"/>
      <c r="N1027" s="25"/>
      <c r="O1027" s="25"/>
      <c r="P1027" s="25"/>
      <c r="Q1027" s="25"/>
      <c r="R1027" s="25"/>
      <c r="S1027" s="25"/>
      <c r="T1027" s="25"/>
      <c r="U1027" s="25"/>
      <c r="V1027" s="25"/>
      <c r="W1027" s="25"/>
      <c r="X1027" s="25"/>
      <c r="Y1027" s="25"/>
      <c r="Z1027" s="25"/>
      <c r="AA1027" s="25"/>
      <c r="AB1027" s="25"/>
      <c r="AC1027" s="25"/>
      <c r="AD1027" s="25"/>
      <c r="AE1027" s="25"/>
      <c r="AF1027" s="25"/>
      <c r="AG1027" s="25"/>
      <c r="AH1027" s="25"/>
      <c r="AI1027" s="25"/>
      <c r="AJ1027" s="25"/>
      <c r="AK1027" s="25"/>
      <c r="AL1027" s="25"/>
      <c r="AM1027" s="25"/>
      <c r="AN1027" s="25"/>
      <c r="AO1027" s="25"/>
      <c r="AP1027" s="25"/>
      <c r="AQ1027" s="25"/>
      <c r="AR1027" s="25"/>
      <c r="AS1027" s="25"/>
      <c r="AT1027" s="25"/>
      <c r="AU1027" s="25"/>
      <c r="AV1027" s="25"/>
      <c r="AW1027" s="25"/>
      <c r="AX1027" s="25"/>
      <c r="AY1027" s="25"/>
      <c r="AZ1027" s="25"/>
      <c r="BB1027" s="27" t="str">
        <f t="shared" ca="1" si="91"/>
        <v/>
      </c>
      <c r="BC1027" s="27" t="str">
        <f t="shared" ca="1" si="92"/>
        <v/>
      </c>
      <c r="BD1027" s="27" t="str">
        <f>IF(C1027="","",MAX($BD$3:BD1026)+1)</f>
        <v/>
      </c>
      <c r="BE1027" s="27" t="str">
        <f t="shared" ca="1" si="93"/>
        <v/>
      </c>
      <c r="BF1027" s="27" t="str">
        <f t="shared" si="94"/>
        <v/>
      </c>
      <c r="BG1027" s="27" t="str">
        <f t="shared" ca="1" si="95"/>
        <v/>
      </c>
      <c r="BH1027" s="27" t="str">
        <f t="shared" ca="1" si="96"/>
        <v/>
      </c>
    </row>
    <row r="1028" spans="1:60" x14ac:dyDescent="0.25">
      <c r="A1028" s="25"/>
      <c r="B1028" s="25"/>
      <c r="C1028" s="25"/>
      <c r="D1028" s="25"/>
      <c r="E1028" s="25"/>
      <c r="F1028" s="25"/>
      <c r="G1028" s="25"/>
      <c r="H1028" s="25"/>
      <c r="I1028" s="25"/>
      <c r="J1028" s="25"/>
      <c r="K1028" s="25"/>
      <c r="L1028" s="25"/>
      <c r="M1028" s="25"/>
      <c r="N1028" s="25"/>
      <c r="O1028" s="25"/>
      <c r="P1028" s="25"/>
      <c r="Q1028" s="25"/>
      <c r="R1028" s="25"/>
      <c r="S1028" s="25"/>
      <c r="T1028" s="25"/>
      <c r="U1028" s="25"/>
      <c r="V1028" s="25"/>
      <c r="W1028" s="25"/>
      <c r="X1028" s="25"/>
      <c r="Y1028" s="25"/>
      <c r="Z1028" s="25"/>
      <c r="AA1028" s="25"/>
      <c r="AB1028" s="25"/>
      <c r="AC1028" s="25"/>
      <c r="AD1028" s="25"/>
      <c r="AE1028" s="25"/>
      <c r="AF1028" s="25"/>
      <c r="AG1028" s="25"/>
      <c r="AH1028" s="25"/>
      <c r="AI1028" s="25"/>
      <c r="AJ1028" s="25"/>
      <c r="AK1028" s="25"/>
      <c r="AL1028" s="25"/>
      <c r="AM1028" s="25"/>
      <c r="AN1028" s="25"/>
      <c r="AO1028" s="25"/>
      <c r="AP1028" s="25"/>
      <c r="AQ1028" s="25"/>
      <c r="AR1028" s="25"/>
      <c r="AS1028" s="25"/>
      <c r="AT1028" s="25"/>
      <c r="AU1028" s="25"/>
      <c r="AV1028" s="25"/>
      <c r="AW1028" s="25"/>
      <c r="AX1028" s="25"/>
      <c r="AY1028" s="25"/>
      <c r="AZ1028" s="25"/>
      <c r="BB1028" s="27" t="str">
        <f t="shared" ca="1" si="91"/>
        <v/>
      </c>
      <c r="BC1028" s="27" t="str">
        <f t="shared" ca="1" si="92"/>
        <v/>
      </c>
      <c r="BD1028" s="27" t="str">
        <f>IF(C1028="","",MAX($BD$3:BD1027)+1)</f>
        <v/>
      </c>
      <c r="BE1028" s="27" t="str">
        <f t="shared" ca="1" si="93"/>
        <v/>
      </c>
      <c r="BF1028" s="27" t="str">
        <f t="shared" si="94"/>
        <v/>
      </c>
      <c r="BG1028" s="27" t="str">
        <f t="shared" ca="1" si="95"/>
        <v/>
      </c>
      <c r="BH1028" s="27" t="str">
        <f t="shared" ca="1" si="96"/>
        <v/>
      </c>
    </row>
    <row r="1029" spans="1:60" x14ac:dyDescent="0.25">
      <c r="A1029" s="25"/>
      <c r="B1029" s="25"/>
      <c r="C1029" s="25"/>
      <c r="D1029" s="25"/>
      <c r="E1029" s="25"/>
      <c r="F1029" s="25"/>
      <c r="G1029" s="25"/>
      <c r="H1029" s="25"/>
      <c r="I1029" s="25"/>
      <c r="J1029" s="25"/>
      <c r="K1029" s="25"/>
      <c r="L1029" s="25"/>
      <c r="M1029" s="25"/>
      <c r="N1029" s="25"/>
      <c r="O1029" s="25"/>
      <c r="P1029" s="25"/>
      <c r="Q1029" s="25"/>
      <c r="R1029" s="25"/>
      <c r="S1029" s="25"/>
      <c r="T1029" s="25"/>
      <c r="U1029" s="25"/>
      <c r="V1029" s="25"/>
      <c r="W1029" s="25"/>
      <c r="X1029" s="25"/>
      <c r="Y1029" s="25"/>
      <c r="Z1029" s="25"/>
      <c r="AA1029" s="25"/>
      <c r="AB1029" s="25"/>
      <c r="AC1029" s="25"/>
      <c r="AD1029" s="25"/>
      <c r="AE1029" s="25"/>
      <c r="AF1029" s="25"/>
      <c r="AG1029" s="25"/>
      <c r="AH1029" s="25"/>
      <c r="AI1029" s="25"/>
      <c r="AJ1029" s="25"/>
      <c r="AK1029" s="25"/>
      <c r="AL1029" s="25"/>
      <c r="AM1029" s="25"/>
      <c r="AN1029" s="25"/>
      <c r="AO1029" s="25"/>
      <c r="AP1029" s="25"/>
      <c r="AQ1029" s="25"/>
      <c r="AR1029" s="25"/>
      <c r="AS1029" s="25"/>
      <c r="AT1029" s="25"/>
      <c r="AU1029" s="25"/>
      <c r="AV1029" s="25"/>
      <c r="AW1029" s="25"/>
      <c r="AX1029" s="25"/>
      <c r="AY1029" s="25"/>
      <c r="AZ1029" s="25"/>
      <c r="BB1029" s="27" t="str">
        <f t="shared" ref="BB1029:BB1092" ca="1" si="97">IFERROR(IF(INDIRECT("Plate"&amp;A1029&amp;"_S!"&amp;CHAR(RIGHT(B1029,LEN(B1029)-1)+65)&amp;CODE(LEFT(B1029,1))-58)="",IF(C1029="",0,1),0),"")</f>
        <v/>
      </c>
      <c r="BC1029" s="27" t="str">
        <f t="shared" ref="BC1029:BC1092" ca="1" si="98">IFERROR(IF(INDIRECT("Plate"&amp;A1029&amp;"_G!"&amp;CHAR(RIGHT(B1029,LEN(B1029)-1)+65)&amp;CODE(LEFT(B1029,1))-58)="",IF(C1029="",0,1),0),"")</f>
        <v/>
      </c>
      <c r="BD1029" s="27" t="str">
        <f>IF(C1029="","",MAX($BD$3:BD1028)+1)</f>
        <v/>
      </c>
      <c r="BE1029" s="27" t="str">
        <f t="shared" ref="BE1029:BE1092" ca="1" si="99">IF(BD1029="","",CELL("row",BD1029))</f>
        <v/>
      </c>
      <c r="BF1029" s="27" t="str">
        <f t="shared" ref="BF1029:BF1092" si="100">A1029&amp;B1029</f>
        <v/>
      </c>
      <c r="BG1029" s="27" t="str">
        <f t="shared" ref="BG1029:BG1092" ca="1" si="101">IF(OR(BB1029=1,BC1029=1),BF1029,"")</f>
        <v/>
      </c>
      <c r="BH1029" s="27" t="str">
        <f t="shared" ref="BH1029:BH1092" ca="1" si="102">BH1028&amp;IF(BG1029="",""," "&amp;BG1029)</f>
        <v/>
      </c>
    </row>
    <row r="1030" spans="1:60" x14ac:dyDescent="0.25">
      <c r="A1030" s="25"/>
      <c r="B1030" s="25"/>
      <c r="C1030" s="25"/>
      <c r="D1030" s="25"/>
      <c r="E1030" s="25"/>
      <c r="F1030" s="25"/>
      <c r="G1030" s="25"/>
      <c r="H1030" s="25"/>
      <c r="I1030" s="25"/>
      <c r="J1030" s="25"/>
      <c r="K1030" s="25"/>
      <c r="L1030" s="25"/>
      <c r="M1030" s="25"/>
      <c r="N1030" s="25"/>
      <c r="O1030" s="25"/>
      <c r="P1030" s="25"/>
      <c r="Q1030" s="25"/>
      <c r="R1030" s="25"/>
      <c r="S1030" s="25"/>
      <c r="T1030" s="25"/>
      <c r="U1030" s="25"/>
      <c r="V1030" s="25"/>
      <c r="W1030" s="25"/>
      <c r="X1030" s="25"/>
      <c r="Y1030" s="25"/>
      <c r="Z1030" s="25"/>
      <c r="AA1030" s="25"/>
      <c r="AB1030" s="25"/>
      <c r="AC1030" s="25"/>
      <c r="AD1030" s="25"/>
      <c r="AE1030" s="25"/>
      <c r="AF1030" s="25"/>
      <c r="AG1030" s="25"/>
      <c r="AH1030" s="25"/>
      <c r="AI1030" s="25"/>
      <c r="AJ1030" s="25"/>
      <c r="AK1030" s="25"/>
      <c r="AL1030" s="25"/>
      <c r="AM1030" s="25"/>
      <c r="AN1030" s="25"/>
      <c r="AO1030" s="25"/>
      <c r="AP1030" s="25"/>
      <c r="AQ1030" s="25"/>
      <c r="AR1030" s="25"/>
      <c r="AS1030" s="25"/>
      <c r="AT1030" s="25"/>
      <c r="AU1030" s="25"/>
      <c r="AV1030" s="25"/>
      <c r="AW1030" s="25"/>
      <c r="AX1030" s="25"/>
      <c r="AY1030" s="25"/>
      <c r="AZ1030" s="25"/>
      <c r="BB1030" s="27" t="str">
        <f t="shared" ca="1" si="97"/>
        <v/>
      </c>
      <c r="BC1030" s="27" t="str">
        <f t="shared" ca="1" si="98"/>
        <v/>
      </c>
      <c r="BD1030" s="27" t="str">
        <f>IF(C1030="","",MAX($BD$3:BD1029)+1)</f>
        <v/>
      </c>
      <c r="BE1030" s="27" t="str">
        <f t="shared" ca="1" si="99"/>
        <v/>
      </c>
      <c r="BF1030" s="27" t="str">
        <f t="shared" si="100"/>
        <v/>
      </c>
      <c r="BG1030" s="27" t="str">
        <f t="shared" ca="1" si="101"/>
        <v/>
      </c>
      <c r="BH1030" s="27" t="str">
        <f t="shared" ca="1" si="102"/>
        <v/>
      </c>
    </row>
    <row r="1031" spans="1:60" x14ac:dyDescent="0.25">
      <c r="A1031" s="25"/>
      <c r="B1031" s="25"/>
      <c r="C1031" s="25"/>
      <c r="D1031" s="25"/>
      <c r="E1031" s="25"/>
      <c r="F1031" s="25"/>
      <c r="G1031" s="25"/>
      <c r="H1031" s="25"/>
      <c r="I1031" s="25"/>
      <c r="J1031" s="25"/>
      <c r="K1031" s="25"/>
      <c r="L1031" s="25"/>
      <c r="M1031" s="25"/>
      <c r="N1031" s="25"/>
      <c r="O1031" s="25"/>
      <c r="P1031" s="25"/>
      <c r="Q1031" s="25"/>
      <c r="R1031" s="25"/>
      <c r="S1031" s="25"/>
      <c r="T1031" s="25"/>
      <c r="U1031" s="25"/>
      <c r="V1031" s="25"/>
      <c r="W1031" s="25"/>
      <c r="X1031" s="25"/>
      <c r="Y1031" s="25"/>
      <c r="Z1031" s="25"/>
      <c r="AA1031" s="25"/>
      <c r="AB1031" s="25"/>
      <c r="AC1031" s="25"/>
      <c r="AD1031" s="25"/>
      <c r="AE1031" s="25"/>
      <c r="AF1031" s="25"/>
      <c r="AG1031" s="25"/>
      <c r="AH1031" s="25"/>
      <c r="AI1031" s="25"/>
      <c r="AJ1031" s="25"/>
      <c r="AK1031" s="25"/>
      <c r="AL1031" s="25"/>
      <c r="AM1031" s="25"/>
      <c r="AN1031" s="25"/>
      <c r="AO1031" s="25"/>
      <c r="AP1031" s="25"/>
      <c r="AQ1031" s="25"/>
      <c r="AR1031" s="25"/>
      <c r="AS1031" s="25"/>
      <c r="AT1031" s="25"/>
      <c r="AU1031" s="25"/>
      <c r="AV1031" s="25"/>
      <c r="AW1031" s="25"/>
      <c r="AX1031" s="25"/>
      <c r="AY1031" s="25"/>
      <c r="AZ1031" s="25"/>
      <c r="BB1031" s="27" t="str">
        <f t="shared" ca="1" si="97"/>
        <v/>
      </c>
      <c r="BC1031" s="27" t="str">
        <f t="shared" ca="1" si="98"/>
        <v/>
      </c>
      <c r="BD1031" s="27" t="str">
        <f>IF(C1031="","",MAX($BD$3:BD1030)+1)</f>
        <v/>
      </c>
      <c r="BE1031" s="27" t="str">
        <f t="shared" ca="1" si="99"/>
        <v/>
      </c>
      <c r="BF1031" s="27" t="str">
        <f t="shared" si="100"/>
        <v/>
      </c>
      <c r="BG1031" s="27" t="str">
        <f t="shared" ca="1" si="101"/>
        <v/>
      </c>
      <c r="BH1031" s="27" t="str">
        <f t="shared" ca="1" si="102"/>
        <v/>
      </c>
    </row>
    <row r="1032" spans="1:60" x14ac:dyDescent="0.25">
      <c r="A1032" s="25"/>
      <c r="B1032" s="25"/>
      <c r="C1032" s="25"/>
      <c r="D1032" s="25"/>
      <c r="E1032" s="25"/>
      <c r="F1032" s="25"/>
      <c r="G1032" s="25"/>
      <c r="H1032" s="25"/>
      <c r="I1032" s="25"/>
      <c r="J1032" s="25"/>
      <c r="K1032" s="25"/>
      <c r="L1032" s="25"/>
      <c r="M1032" s="25"/>
      <c r="N1032" s="25"/>
      <c r="O1032" s="25"/>
      <c r="P1032" s="25"/>
      <c r="Q1032" s="25"/>
      <c r="R1032" s="25"/>
      <c r="S1032" s="25"/>
      <c r="T1032" s="25"/>
      <c r="U1032" s="25"/>
      <c r="V1032" s="25"/>
      <c r="W1032" s="25"/>
      <c r="X1032" s="25"/>
      <c r="Y1032" s="25"/>
      <c r="Z1032" s="25"/>
      <c r="AA1032" s="25"/>
      <c r="AB1032" s="25"/>
      <c r="AC1032" s="25"/>
      <c r="AD1032" s="25"/>
      <c r="AE1032" s="25"/>
      <c r="AF1032" s="25"/>
      <c r="AG1032" s="25"/>
      <c r="AH1032" s="25"/>
      <c r="AI1032" s="25"/>
      <c r="AJ1032" s="25"/>
      <c r="AK1032" s="25"/>
      <c r="AL1032" s="25"/>
      <c r="AM1032" s="25"/>
      <c r="AN1032" s="25"/>
      <c r="AO1032" s="25"/>
      <c r="AP1032" s="25"/>
      <c r="AQ1032" s="25"/>
      <c r="AR1032" s="25"/>
      <c r="AS1032" s="25"/>
      <c r="AT1032" s="25"/>
      <c r="AU1032" s="25"/>
      <c r="AV1032" s="25"/>
      <c r="AW1032" s="25"/>
      <c r="AX1032" s="25"/>
      <c r="AY1032" s="25"/>
      <c r="AZ1032" s="25"/>
      <c r="BB1032" s="27" t="str">
        <f t="shared" ca="1" si="97"/>
        <v/>
      </c>
      <c r="BC1032" s="27" t="str">
        <f t="shared" ca="1" si="98"/>
        <v/>
      </c>
      <c r="BD1032" s="27" t="str">
        <f>IF(C1032="","",MAX($BD$3:BD1031)+1)</f>
        <v/>
      </c>
      <c r="BE1032" s="27" t="str">
        <f t="shared" ca="1" si="99"/>
        <v/>
      </c>
      <c r="BF1032" s="27" t="str">
        <f t="shared" si="100"/>
        <v/>
      </c>
      <c r="BG1032" s="27" t="str">
        <f t="shared" ca="1" si="101"/>
        <v/>
      </c>
      <c r="BH1032" s="27" t="str">
        <f t="shared" ca="1" si="102"/>
        <v/>
      </c>
    </row>
    <row r="1033" spans="1:60" x14ac:dyDescent="0.25">
      <c r="A1033" s="25"/>
      <c r="B1033" s="25"/>
      <c r="C1033" s="25"/>
      <c r="D1033" s="25"/>
      <c r="E1033" s="25"/>
      <c r="F1033" s="25"/>
      <c r="G1033" s="25"/>
      <c r="H1033" s="25"/>
      <c r="I1033" s="25"/>
      <c r="J1033" s="25"/>
      <c r="K1033" s="25"/>
      <c r="L1033" s="25"/>
      <c r="M1033" s="25"/>
      <c r="N1033" s="25"/>
      <c r="O1033" s="25"/>
      <c r="P1033" s="25"/>
      <c r="Q1033" s="25"/>
      <c r="R1033" s="25"/>
      <c r="S1033" s="25"/>
      <c r="T1033" s="25"/>
      <c r="U1033" s="25"/>
      <c r="V1033" s="25"/>
      <c r="W1033" s="25"/>
      <c r="X1033" s="25"/>
      <c r="Y1033" s="25"/>
      <c r="Z1033" s="25"/>
      <c r="AA1033" s="25"/>
      <c r="AB1033" s="25"/>
      <c r="AC1033" s="25"/>
      <c r="AD1033" s="25"/>
      <c r="AE1033" s="25"/>
      <c r="AF1033" s="25"/>
      <c r="AG1033" s="25"/>
      <c r="AH1033" s="25"/>
      <c r="AI1033" s="25"/>
      <c r="AJ1033" s="25"/>
      <c r="AK1033" s="25"/>
      <c r="AL1033" s="25"/>
      <c r="AM1033" s="25"/>
      <c r="AN1033" s="25"/>
      <c r="AO1033" s="25"/>
      <c r="AP1033" s="25"/>
      <c r="AQ1033" s="25"/>
      <c r="AR1033" s="25"/>
      <c r="AS1033" s="25"/>
      <c r="AT1033" s="25"/>
      <c r="AU1033" s="25"/>
      <c r="AV1033" s="25"/>
      <c r="AW1033" s="25"/>
      <c r="AX1033" s="25"/>
      <c r="AY1033" s="25"/>
      <c r="AZ1033" s="25"/>
      <c r="BB1033" s="27" t="str">
        <f t="shared" ca="1" si="97"/>
        <v/>
      </c>
      <c r="BC1033" s="27" t="str">
        <f t="shared" ca="1" si="98"/>
        <v/>
      </c>
      <c r="BD1033" s="27" t="str">
        <f>IF(C1033="","",MAX($BD$3:BD1032)+1)</f>
        <v/>
      </c>
      <c r="BE1033" s="27" t="str">
        <f t="shared" ca="1" si="99"/>
        <v/>
      </c>
      <c r="BF1033" s="27" t="str">
        <f t="shared" si="100"/>
        <v/>
      </c>
      <c r="BG1033" s="27" t="str">
        <f t="shared" ca="1" si="101"/>
        <v/>
      </c>
      <c r="BH1033" s="27" t="str">
        <f t="shared" ca="1" si="102"/>
        <v/>
      </c>
    </row>
    <row r="1034" spans="1:60" x14ac:dyDescent="0.25">
      <c r="A1034" s="25"/>
      <c r="B1034" s="25"/>
      <c r="C1034" s="25"/>
      <c r="D1034" s="25"/>
      <c r="E1034" s="25"/>
      <c r="F1034" s="25"/>
      <c r="G1034" s="25"/>
      <c r="H1034" s="25"/>
      <c r="I1034" s="25"/>
      <c r="J1034" s="25"/>
      <c r="K1034" s="25"/>
      <c r="L1034" s="25"/>
      <c r="M1034" s="25"/>
      <c r="N1034" s="25"/>
      <c r="O1034" s="25"/>
      <c r="P1034" s="25"/>
      <c r="Q1034" s="25"/>
      <c r="R1034" s="25"/>
      <c r="S1034" s="25"/>
      <c r="T1034" s="25"/>
      <c r="U1034" s="25"/>
      <c r="V1034" s="25"/>
      <c r="W1034" s="25"/>
      <c r="X1034" s="25"/>
      <c r="Y1034" s="25"/>
      <c r="Z1034" s="25"/>
      <c r="AA1034" s="25"/>
      <c r="AB1034" s="25"/>
      <c r="AC1034" s="25"/>
      <c r="AD1034" s="25"/>
      <c r="AE1034" s="25"/>
      <c r="AF1034" s="25"/>
      <c r="AG1034" s="25"/>
      <c r="AH1034" s="25"/>
      <c r="AI1034" s="25"/>
      <c r="AJ1034" s="25"/>
      <c r="AK1034" s="25"/>
      <c r="AL1034" s="25"/>
      <c r="AM1034" s="25"/>
      <c r="AN1034" s="25"/>
      <c r="AO1034" s="25"/>
      <c r="AP1034" s="25"/>
      <c r="AQ1034" s="25"/>
      <c r="AR1034" s="25"/>
      <c r="AS1034" s="25"/>
      <c r="AT1034" s="25"/>
      <c r="AU1034" s="25"/>
      <c r="AV1034" s="25"/>
      <c r="AW1034" s="25"/>
      <c r="AX1034" s="25"/>
      <c r="AY1034" s="25"/>
      <c r="AZ1034" s="25"/>
      <c r="BB1034" s="27" t="str">
        <f t="shared" ca="1" si="97"/>
        <v/>
      </c>
      <c r="BC1034" s="27" t="str">
        <f t="shared" ca="1" si="98"/>
        <v/>
      </c>
      <c r="BD1034" s="27" t="str">
        <f>IF(C1034="","",MAX($BD$3:BD1033)+1)</f>
        <v/>
      </c>
      <c r="BE1034" s="27" t="str">
        <f t="shared" ca="1" si="99"/>
        <v/>
      </c>
      <c r="BF1034" s="27" t="str">
        <f t="shared" si="100"/>
        <v/>
      </c>
      <c r="BG1034" s="27" t="str">
        <f t="shared" ca="1" si="101"/>
        <v/>
      </c>
      <c r="BH1034" s="27" t="str">
        <f t="shared" ca="1" si="102"/>
        <v/>
      </c>
    </row>
    <row r="1035" spans="1:60" x14ac:dyDescent="0.25">
      <c r="A1035" s="25"/>
      <c r="B1035" s="25"/>
      <c r="C1035" s="25"/>
      <c r="D1035" s="25"/>
      <c r="E1035" s="25"/>
      <c r="F1035" s="25"/>
      <c r="G1035" s="25"/>
      <c r="H1035" s="25"/>
      <c r="I1035" s="25"/>
      <c r="J1035" s="25"/>
      <c r="K1035" s="25"/>
      <c r="L1035" s="25"/>
      <c r="M1035" s="25"/>
      <c r="N1035" s="25"/>
      <c r="O1035" s="25"/>
      <c r="P1035" s="25"/>
      <c r="Q1035" s="25"/>
      <c r="R1035" s="25"/>
      <c r="S1035" s="25"/>
      <c r="T1035" s="25"/>
      <c r="U1035" s="25"/>
      <c r="V1035" s="25"/>
      <c r="W1035" s="25"/>
      <c r="X1035" s="25"/>
      <c r="Y1035" s="25"/>
      <c r="Z1035" s="25"/>
      <c r="AA1035" s="25"/>
      <c r="AB1035" s="25"/>
      <c r="AC1035" s="25"/>
      <c r="AD1035" s="25"/>
      <c r="AE1035" s="25"/>
      <c r="AF1035" s="25"/>
      <c r="AG1035" s="25"/>
      <c r="AH1035" s="25"/>
      <c r="AI1035" s="25"/>
      <c r="AJ1035" s="25"/>
      <c r="AK1035" s="25"/>
      <c r="AL1035" s="25"/>
      <c r="AM1035" s="25"/>
      <c r="AN1035" s="25"/>
      <c r="AO1035" s="25"/>
      <c r="AP1035" s="25"/>
      <c r="AQ1035" s="25"/>
      <c r="AR1035" s="25"/>
      <c r="AS1035" s="25"/>
      <c r="AT1035" s="25"/>
      <c r="AU1035" s="25"/>
      <c r="AV1035" s="25"/>
      <c r="AW1035" s="25"/>
      <c r="AX1035" s="25"/>
      <c r="AY1035" s="25"/>
      <c r="AZ1035" s="25"/>
      <c r="BB1035" s="27" t="str">
        <f t="shared" ca="1" si="97"/>
        <v/>
      </c>
      <c r="BC1035" s="27" t="str">
        <f t="shared" ca="1" si="98"/>
        <v/>
      </c>
      <c r="BD1035" s="27" t="str">
        <f>IF(C1035="","",MAX($BD$3:BD1034)+1)</f>
        <v/>
      </c>
      <c r="BE1035" s="27" t="str">
        <f t="shared" ca="1" si="99"/>
        <v/>
      </c>
      <c r="BF1035" s="27" t="str">
        <f t="shared" si="100"/>
        <v/>
      </c>
      <c r="BG1035" s="27" t="str">
        <f t="shared" ca="1" si="101"/>
        <v/>
      </c>
      <c r="BH1035" s="27" t="str">
        <f t="shared" ca="1" si="102"/>
        <v/>
      </c>
    </row>
    <row r="1036" spans="1:60" x14ac:dyDescent="0.25">
      <c r="A1036" s="25"/>
      <c r="B1036" s="25"/>
      <c r="C1036" s="25"/>
      <c r="D1036" s="25"/>
      <c r="E1036" s="25"/>
      <c r="F1036" s="25"/>
      <c r="G1036" s="25"/>
      <c r="H1036" s="25"/>
      <c r="I1036" s="25"/>
      <c r="J1036" s="25"/>
      <c r="K1036" s="25"/>
      <c r="L1036" s="25"/>
      <c r="M1036" s="25"/>
      <c r="N1036" s="25"/>
      <c r="O1036" s="25"/>
      <c r="P1036" s="25"/>
      <c r="Q1036" s="25"/>
      <c r="R1036" s="25"/>
      <c r="S1036" s="25"/>
      <c r="T1036" s="25"/>
      <c r="U1036" s="25"/>
      <c r="V1036" s="25"/>
      <c r="W1036" s="25"/>
      <c r="X1036" s="25"/>
      <c r="Y1036" s="25"/>
      <c r="Z1036" s="25"/>
      <c r="AA1036" s="25"/>
      <c r="AB1036" s="25"/>
      <c r="AC1036" s="25"/>
      <c r="AD1036" s="25"/>
      <c r="AE1036" s="25"/>
      <c r="AF1036" s="25"/>
      <c r="AG1036" s="25"/>
      <c r="AH1036" s="25"/>
      <c r="AI1036" s="25"/>
      <c r="AJ1036" s="25"/>
      <c r="AK1036" s="25"/>
      <c r="AL1036" s="25"/>
      <c r="AM1036" s="25"/>
      <c r="AN1036" s="25"/>
      <c r="AO1036" s="25"/>
      <c r="AP1036" s="25"/>
      <c r="AQ1036" s="25"/>
      <c r="AR1036" s="25"/>
      <c r="AS1036" s="25"/>
      <c r="AT1036" s="25"/>
      <c r="AU1036" s="25"/>
      <c r="AV1036" s="25"/>
      <c r="AW1036" s="25"/>
      <c r="AX1036" s="25"/>
      <c r="AY1036" s="25"/>
      <c r="AZ1036" s="25"/>
      <c r="BB1036" s="27" t="str">
        <f t="shared" ca="1" si="97"/>
        <v/>
      </c>
      <c r="BC1036" s="27" t="str">
        <f t="shared" ca="1" si="98"/>
        <v/>
      </c>
      <c r="BD1036" s="27" t="str">
        <f>IF(C1036="","",MAX($BD$3:BD1035)+1)</f>
        <v/>
      </c>
      <c r="BE1036" s="27" t="str">
        <f t="shared" ca="1" si="99"/>
        <v/>
      </c>
      <c r="BF1036" s="27" t="str">
        <f t="shared" si="100"/>
        <v/>
      </c>
      <c r="BG1036" s="27" t="str">
        <f t="shared" ca="1" si="101"/>
        <v/>
      </c>
      <c r="BH1036" s="27" t="str">
        <f t="shared" ca="1" si="102"/>
        <v/>
      </c>
    </row>
    <row r="1037" spans="1:60" x14ac:dyDescent="0.25">
      <c r="A1037" s="25"/>
      <c r="B1037" s="25"/>
      <c r="C1037" s="25"/>
      <c r="D1037" s="25"/>
      <c r="E1037" s="25"/>
      <c r="F1037" s="25"/>
      <c r="G1037" s="25"/>
      <c r="H1037" s="25"/>
      <c r="I1037" s="25"/>
      <c r="J1037" s="25"/>
      <c r="K1037" s="25"/>
      <c r="L1037" s="25"/>
      <c r="M1037" s="25"/>
      <c r="N1037" s="25"/>
      <c r="O1037" s="25"/>
      <c r="P1037" s="25"/>
      <c r="Q1037" s="25"/>
      <c r="R1037" s="25"/>
      <c r="S1037" s="25"/>
      <c r="T1037" s="25"/>
      <c r="U1037" s="25"/>
      <c r="V1037" s="25"/>
      <c r="W1037" s="25"/>
      <c r="X1037" s="25"/>
      <c r="Y1037" s="25"/>
      <c r="Z1037" s="25"/>
      <c r="AA1037" s="25"/>
      <c r="AB1037" s="25"/>
      <c r="AC1037" s="25"/>
      <c r="AD1037" s="25"/>
      <c r="AE1037" s="25"/>
      <c r="AF1037" s="25"/>
      <c r="AG1037" s="25"/>
      <c r="AH1037" s="25"/>
      <c r="AI1037" s="25"/>
      <c r="AJ1037" s="25"/>
      <c r="AK1037" s="25"/>
      <c r="AL1037" s="25"/>
      <c r="AM1037" s="25"/>
      <c r="AN1037" s="25"/>
      <c r="AO1037" s="25"/>
      <c r="AP1037" s="25"/>
      <c r="AQ1037" s="25"/>
      <c r="AR1037" s="25"/>
      <c r="AS1037" s="25"/>
      <c r="AT1037" s="25"/>
      <c r="AU1037" s="25"/>
      <c r="AV1037" s="25"/>
      <c r="AW1037" s="25"/>
      <c r="AX1037" s="25"/>
      <c r="AY1037" s="25"/>
      <c r="AZ1037" s="25"/>
      <c r="BB1037" s="27" t="str">
        <f t="shared" ca="1" si="97"/>
        <v/>
      </c>
      <c r="BC1037" s="27" t="str">
        <f t="shared" ca="1" si="98"/>
        <v/>
      </c>
      <c r="BD1037" s="27" t="str">
        <f>IF(C1037="","",MAX($BD$3:BD1036)+1)</f>
        <v/>
      </c>
      <c r="BE1037" s="27" t="str">
        <f t="shared" ca="1" si="99"/>
        <v/>
      </c>
      <c r="BF1037" s="27" t="str">
        <f t="shared" si="100"/>
        <v/>
      </c>
      <c r="BG1037" s="27" t="str">
        <f t="shared" ca="1" si="101"/>
        <v/>
      </c>
      <c r="BH1037" s="27" t="str">
        <f t="shared" ca="1" si="102"/>
        <v/>
      </c>
    </row>
    <row r="1038" spans="1:60" x14ac:dyDescent="0.25">
      <c r="A1038" s="25"/>
      <c r="B1038" s="25"/>
      <c r="C1038" s="25"/>
      <c r="D1038" s="25"/>
      <c r="E1038" s="25"/>
      <c r="F1038" s="25"/>
      <c r="G1038" s="25"/>
      <c r="H1038" s="25"/>
      <c r="I1038" s="25"/>
      <c r="J1038" s="25"/>
      <c r="K1038" s="25"/>
      <c r="L1038" s="25"/>
      <c r="M1038" s="25"/>
      <c r="N1038" s="25"/>
      <c r="O1038" s="25"/>
      <c r="P1038" s="25"/>
      <c r="Q1038" s="25"/>
      <c r="R1038" s="25"/>
      <c r="S1038" s="25"/>
      <c r="T1038" s="25"/>
      <c r="U1038" s="25"/>
      <c r="V1038" s="25"/>
      <c r="W1038" s="25"/>
      <c r="X1038" s="25"/>
      <c r="Y1038" s="25"/>
      <c r="Z1038" s="25"/>
      <c r="AA1038" s="25"/>
      <c r="AB1038" s="25"/>
      <c r="AC1038" s="25"/>
      <c r="AD1038" s="25"/>
      <c r="AE1038" s="25"/>
      <c r="AF1038" s="25"/>
      <c r="AG1038" s="25"/>
      <c r="AH1038" s="25"/>
      <c r="AI1038" s="25"/>
      <c r="AJ1038" s="25"/>
      <c r="AK1038" s="25"/>
      <c r="AL1038" s="25"/>
      <c r="AM1038" s="25"/>
      <c r="AN1038" s="25"/>
      <c r="AO1038" s="25"/>
      <c r="AP1038" s="25"/>
      <c r="AQ1038" s="25"/>
      <c r="AR1038" s="25"/>
      <c r="AS1038" s="25"/>
      <c r="AT1038" s="25"/>
      <c r="AU1038" s="25"/>
      <c r="AV1038" s="25"/>
      <c r="AW1038" s="25"/>
      <c r="AX1038" s="25"/>
      <c r="AY1038" s="25"/>
      <c r="AZ1038" s="25"/>
      <c r="BB1038" s="27" t="str">
        <f t="shared" ca="1" si="97"/>
        <v/>
      </c>
      <c r="BC1038" s="27" t="str">
        <f t="shared" ca="1" si="98"/>
        <v/>
      </c>
      <c r="BD1038" s="27" t="str">
        <f>IF(C1038="","",MAX($BD$3:BD1037)+1)</f>
        <v/>
      </c>
      <c r="BE1038" s="27" t="str">
        <f t="shared" ca="1" si="99"/>
        <v/>
      </c>
      <c r="BF1038" s="27" t="str">
        <f t="shared" si="100"/>
        <v/>
      </c>
      <c r="BG1038" s="27" t="str">
        <f t="shared" ca="1" si="101"/>
        <v/>
      </c>
      <c r="BH1038" s="27" t="str">
        <f t="shared" ca="1" si="102"/>
        <v/>
      </c>
    </row>
    <row r="1039" spans="1:60" x14ac:dyDescent="0.25">
      <c r="A1039" s="25"/>
      <c r="B1039" s="25"/>
      <c r="C1039" s="25"/>
      <c r="D1039" s="25"/>
      <c r="E1039" s="25"/>
      <c r="F1039" s="25"/>
      <c r="G1039" s="25"/>
      <c r="H1039" s="25"/>
      <c r="I1039" s="25"/>
      <c r="J1039" s="25"/>
      <c r="K1039" s="25"/>
      <c r="L1039" s="25"/>
      <c r="M1039" s="25"/>
      <c r="N1039" s="25"/>
      <c r="O1039" s="25"/>
      <c r="P1039" s="25"/>
      <c r="Q1039" s="25"/>
      <c r="R1039" s="25"/>
      <c r="S1039" s="25"/>
      <c r="T1039" s="25"/>
      <c r="U1039" s="25"/>
      <c r="V1039" s="25"/>
      <c r="W1039" s="25"/>
      <c r="X1039" s="25"/>
      <c r="Y1039" s="25"/>
      <c r="Z1039" s="25"/>
      <c r="AA1039" s="25"/>
      <c r="AB1039" s="25"/>
      <c r="AC1039" s="25"/>
      <c r="AD1039" s="25"/>
      <c r="AE1039" s="25"/>
      <c r="AF1039" s="25"/>
      <c r="AG1039" s="25"/>
      <c r="AH1039" s="25"/>
      <c r="AI1039" s="25"/>
      <c r="AJ1039" s="25"/>
      <c r="AK1039" s="25"/>
      <c r="AL1039" s="25"/>
      <c r="AM1039" s="25"/>
      <c r="AN1039" s="25"/>
      <c r="AO1039" s="25"/>
      <c r="AP1039" s="25"/>
      <c r="AQ1039" s="25"/>
      <c r="AR1039" s="25"/>
      <c r="AS1039" s="25"/>
      <c r="AT1039" s="25"/>
      <c r="AU1039" s="25"/>
      <c r="AV1039" s="25"/>
      <c r="AW1039" s="25"/>
      <c r="AX1039" s="25"/>
      <c r="AY1039" s="25"/>
      <c r="AZ1039" s="25"/>
      <c r="BB1039" s="27" t="str">
        <f t="shared" ca="1" si="97"/>
        <v/>
      </c>
      <c r="BC1039" s="27" t="str">
        <f t="shared" ca="1" si="98"/>
        <v/>
      </c>
      <c r="BD1039" s="27" t="str">
        <f>IF(C1039="","",MAX($BD$3:BD1038)+1)</f>
        <v/>
      </c>
      <c r="BE1039" s="27" t="str">
        <f t="shared" ca="1" si="99"/>
        <v/>
      </c>
      <c r="BF1039" s="27" t="str">
        <f t="shared" si="100"/>
        <v/>
      </c>
      <c r="BG1039" s="27" t="str">
        <f t="shared" ca="1" si="101"/>
        <v/>
      </c>
      <c r="BH1039" s="27" t="str">
        <f t="shared" ca="1" si="102"/>
        <v/>
      </c>
    </row>
    <row r="1040" spans="1:60" x14ac:dyDescent="0.25">
      <c r="A1040" s="25"/>
      <c r="B1040" s="25"/>
      <c r="C1040" s="25"/>
      <c r="D1040" s="25"/>
      <c r="E1040" s="25"/>
      <c r="F1040" s="25"/>
      <c r="G1040" s="25"/>
      <c r="H1040" s="25"/>
      <c r="I1040" s="25"/>
      <c r="J1040" s="25"/>
      <c r="K1040" s="25"/>
      <c r="L1040" s="25"/>
      <c r="M1040" s="25"/>
      <c r="N1040" s="25"/>
      <c r="O1040" s="25"/>
      <c r="P1040" s="25"/>
      <c r="Q1040" s="25"/>
      <c r="R1040" s="25"/>
      <c r="S1040" s="25"/>
      <c r="T1040" s="25"/>
      <c r="U1040" s="25"/>
      <c r="V1040" s="25"/>
      <c r="W1040" s="25"/>
      <c r="X1040" s="25"/>
      <c r="Y1040" s="25"/>
      <c r="Z1040" s="25"/>
      <c r="AA1040" s="25"/>
      <c r="AB1040" s="25"/>
      <c r="AC1040" s="25"/>
      <c r="AD1040" s="25"/>
      <c r="AE1040" s="25"/>
      <c r="AF1040" s="25"/>
      <c r="AG1040" s="25"/>
      <c r="AH1040" s="25"/>
      <c r="AI1040" s="25"/>
      <c r="AJ1040" s="25"/>
      <c r="AK1040" s="25"/>
      <c r="AL1040" s="25"/>
      <c r="AM1040" s="25"/>
      <c r="AN1040" s="25"/>
      <c r="AO1040" s="25"/>
      <c r="AP1040" s="25"/>
      <c r="AQ1040" s="25"/>
      <c r="AR1040" s="25"/>
      <c r="AS1040" s="25"/>
      <c r="AT1040" s="25"/>
      <c r="AU1040" s="25"/>
      <c r="AV1040" s="25"/>
      <c r="AW1040" s="25"/>
      <c r="AX1040" s="25"/>
      <c r="AY1040" s="25"/>
      <c r="AZ1040" s="25"/>
      <c r="BB1040" s="27" t="str">
        <f t="shared" ca="1" si="97"/>
        <v/>
      </c>
      <c r="BC1040" s="27" t="str">
        <f t="shared" ca="1" si="98"/>
        <v/>
      </c>
      <c r="BD1040" s="27" t="str">
        <f>IF(C1040="","",MAX($BD$3:BD1039)+1)</f>
        <v/>
      </c>
      <c r="BE1040" s="27" t="str">
        <f t="shared" ca="1" si="99"/>
        <v/>
      </c>
      <c r="BF1040" s="27" t="str">
        <f t="shared" si="100"/>
        <v/>
      </c>
      <c r="BG1040" s="27" t="str">
        <f t="shared" ca="1" si="101"/>
        <v/>
      </c>
      <c r="BH1040" s="27" t="str">
        <f t="shared" ca="1" si="102"/>
        <v/>
      </c>
    </row>
    <row r="1041" spans="1:60" x14ac:dyDescent="0.25">
      <c r="A1041" s="25"/>
      <c r="B1041" s="25"/>
      <c r="C1041" s="25"/>
      <c r="D1041" s="25"/>
      <c r="E1041" s="25"/>
      <c r="F1041" s="25"/>
      <c r="G1041" s="25"/>
      <c r="H1041" s="25"/>
      <c r="I1041" s="25"/>
      <c r="J1041" s="25"/>
      <c r="K1041" s="25"/>
      <c r="L1041" s="25"/>
      <c r="M1041" s="25"/>
      <c r="N1041" s="25"/>
      <c r="O1041" s="25"/>
      <c r="P1041" s="25"/>
      <c r="Q1041" s="25"/>
      <c r="R1041" s="25"/>
      <c r="S1041" s="25"/>
      <c r="T1041" s="25"/>
      <c r="U1041" s="25"/>
      <c r="V1041" s="25"/>
      <c r="W1041" s="25"/>
      <c r="X1041" s="25"/>
      <c r="Y1041" s="25"/>
      <c r="Z1041" s="25"/>
      <c r="AA1041" s="25"/>
      <c r="AB1041" s="25"/>
      <c r="AC1041" s="25"/>
      <c r="AD1041" s="25"/>
      <c r="AE1041" s="25"/>
      <c r="AF1041" s="25"/>
      <c r="AG1041" s="25"/>
      <c r="AH1041" s="25"/>
      <c r="AI1041" s="25"/>
      <c r="AJ1041" s="25"/>
      <c r="AK1041" s="25"/>
      <c r="AL1041" s="25"/>
      <c r="AM1041" s="25"/>
      <c r="AN1041" s="25"/>
      <c r="AO1041" s="25"/>
      <c r="AP1041" s="25"/>
      <c r="AQ1041" s="25"/>
      <c r="AR1041" s="25"/>
      <c r="AS1041" s="25"/>
      <c r="AT1041" s="25"/>
      <c r="AU1041" s="25"/>
      <c r="AV1041" s="25"/>
      <c r="AW1041" s="25"/>
      <c r="AX1041" s="25"/>
      <c r="AY1041" s="25"/>
      <c r="AZ1041" s="25"/>
      <c r="BB1041" s="27" t="str">
        <f t="shared" ca="1" si="97"/>
        <v/>
      </c>
      <c r="BC1041" s="27" t="str">
        <f t="shared" ca="1" si="98"/>
        <v/>
      </c>
      <c r="BD1041" s="27" t="str">
        <f>IF(C1041="","",MAX($BD$3:BD1040)+1)</f>
        <v/>
      </c>
      <c r="BE1041" s="27" t="str">
        <f t="shared" ca="1" si="99"/>
        <v/>
      </c>
      <c r="BF1041" s="27" t="str">
        <f t="shared" si="100"/>
        <v/>
      </c>
      <c r="BG1041" s="27" t="str">
        <f t="shared" ca="1" si="101"/>
        <v/>
      </c>
      <c r="BH1041" s="27" t="str">
        <f t="shared" ca="1" si="102"/>
        <v/>
      </c>
    </row>
    <row r="1042" spans="1:60" x14ac:dyDescent="0.25">
      <c r="A1042" s="25"/>
      <c r="B1042" s="25"/>
      <c r="C1042" s="25"/>
      <c r="D1042" s="25"/>
      <c r="E1042" s="25"/>
      <c r="F1042" s="25"/>
      <c r="G1042" s="25"/>
      <c r="H1042" s="25"/>
      <c r="I1042" s="25"/>
      <c r="J1042" s="25"/>
      <c r="K1042" s="25"/>
      <c r="L1042" s="25"/>
      <c r="M1042" s="25"/>
      <c r="N1042" s="25"/>
      <c r="O1042" s="25"/>
      <c r="P1042" s="25"/>
      <c r="Q1042" s="25"/>
      <c r="R1042" s="25"/>
      <c r="S1042" s="25"/>
      <c r="T1042" s="25"/>
      <c r="U1042" s="25"/>
      <c r="V1042" s="25"/>
      <c r="W1042" s="25"/>
      <c r="X1042" s="25"/>
      <c r="Y1042" s="25"/>
      <c r="Z1042" s="25"/>
      <c r="AA1042" s="25"/>
      <c r="AB1042" s="25"/>
      <c r="AC1042" s="25"/>
      <c r="AD1042" s="25"/>
      <c r="AE1042" s="25"/>
      <c r="AF1042" s="25"/>
      <c r="AG1042" s="25"/>
      <c r="AH1042" s="25"/>
      <c r="AI1042" s="25"/>
      <c r="AJ1042" s="25"/>
      <c r="AK1042" s="25"/>
      <c r="AL1042" s="25"/>
      <c r="AM1042" s="25"/>
      <c r="AN1042" s="25"/>
      <c r="AO1042" s="25"/>
      <c r="AP1042" s="25"/>
      <c r="AQ1042" s="25"/>
      <c r="AR1042" s="25"/>
      <c r="AS1042" s="25"/>
      <c r="AT1042" s="25"/>
      <c r="AU1042" s="25"/>
      <c r="AV1042" s="25"/>
      <c r="AW1042" s="25"/>
      <c r="AX1042" s="25"/>
      <c r="AY1042" s="25"/>
      <c r="AZ1042" s="25"/>
      <c r="BB1042" s="27" t="str">
        <f t="shared" ca="1" si="97"/>
        <v/>
      </c>
      <c r="BC1042" s="27" t="str">
        <f t="shared" ca="1" si="98"/>
        <v/>
      </c>
      <c r="BD1042" s="27" t="str">
        <f>IF(C1042="","",MAX($BD$3:BD1041)+1)</f>
        <v/>
      </c>
      <c r="BE1042" s="27" t="str">
        <f t="shared" ca="1" si="99"/>
        <v/>
      </c>
      <c r="BF1042" s="27" t="str">
        <f t="shared" si="100"/>
        <v/>
      </c>
      <c r="BG1042" s="27" t="str">
        <f t="shared" ca="1" si="101"/>
        <v/>
      </c>
      <c r="BH1042" s="27" t="str">
        <f t="shared" ca="1" si="102"/>
        <v/>
      </c>
    </row>
    <row r="1043" spans="1:60" x14ac:dyDescent="0.25">
      <c r="A1043" s="25"/>
      <c r="B1043" s="25"/>
      <c r="C1043" s="25"/>
      <c r="D1043" s="25"/>
      <c r="E1043" s="25"/>
      <c r="F1043" s="25"/>
      <c r="G1043" s="25"/>
      <c r="H1043" s="25"/>
      <c r="I1043" s="25"/>
      <c r="J1043" s="25"/>
      <c r="K1043" s="25"/>
      <c r="L1043" s="25"/>
      <c r="M1043" s="25"/>
      <c r="N1043" s="25"/>
      <c r="O1043" s="25"/>
      <c r="P1043" s="25"/>
      <c r="Q1043" s="25"/>
      <c r="R1043" s="25"/>
      <c r="S1043" s="25"/>
      <c r="T1043" s="25"/>
      <c r="U1043" s="25"/>
      <c r="V1043" s="25"/>
      <c r="W1043" s="25"/>
      <c r="X1043" s="25"/>
      <c r="Y1043" s="25"/>
      <c r="Z1043" s="25"/>
      <c r="AA1043" s="25"/>
      <c r="AB1043" s="25"/>
      <c r="AC1043" s="25"/>
      <c r="AD1043" s="25"/>
      <c r="AE1043" s="25"/>
      <c r="AF1043" s="25"/>
      <c r="AG1043" s="25"/>
      <c r="AH1043" s="25"/>
      <c r="AI1043" s="25"/>
      <c r="AJ1043" s="25"/>
      <c r="AK1043" s="25"/>
      <c r="AL1043" s="25"/>
      <c r="AM1043" s="25"/>
      <c r="AN1043" s="25"/>
      <c r="AO1043" s="25"/>
      <c r="AP1043" s="25"/>
      <c r="AQ1043" s="25"/>
      <c r="AR1043" s="25"/>
      <c r="AS1043" s="25"/>
      <c r="AT1043" s="25"/>
      <c r="AU1043" s="25"/>
      <c r="AV1043" s="25"/>
      <c r="AW1043" s="25"/>
      <c r="AX1043" s="25"/>
      <c r="AY1043" s="25"/>
      <c r="AZ1043" s="25"/>
      <c r="BB1043" s="27" t="str">
        <f t="shared" ca="1" si="97"/>
        <v/>
      </c>
      <c r="BC1043" s="27" t="str">
        <f t="shared" ca="1" si="98"/>
        <v/>
      </c>
      <c r="BD1043" s="27" t="str">
        <f>IF(C1043="","",MAX($BD$3:BD1042)+1)</f>
        <v/>
      </c>
      <c r="BE1043" s="27" t="str">
        <f t="shared" ca="1" si="99"/>
        <v/>
      </c>
      <c r="BF1043" s="27" t="str">
        <f t="shared" si="100"/>
        <v/>
      </c>
      <c r="BG1043" s="27" t="str">
        <f t="shared" ca="1" si="101"/>
        <v/>
      </c>
      <c r="BH1043" s="27" t="str">
        <f t="shared" ca="1" si="102"/>
        <v/>
      </c>
    </row>
    <row r="1044" spans="1:60" x14ac:dyDescent="0.25">
      <c r="A1044" s="25"/>
      <c r="B1044" s="25"/>
      <c r="C1044" s="25"/>
      <c r="D1044" s="25"/>
      <c r="E1044" s="25"/>
      <c r="F1044" s="25"/>
      <c r="G1044" s="25"/>
      <c r="H1044" s="25"/>
      <c r="I1044" s="25"/>
      <c r="J1044" s="25"/>
      <c r="K1044" s="25"/>
      <c r="L1044" s="25"/>
      <c r="M1044" s="25"/>
      <c r="N1044" s="25"/>
      <c r="O1044" s="25"/>
      <c r="P1044" s="25"/>
      <c r="Q1044" s="25"/>
      <c r="R1044" s="25"/>
      <c r="S1044" s="25"/>
      <c r="T1044" s="25"/>
      <c r="U1044" s="25"/>
      <c r="V1044" s="25"/>
      <c r="W1044" s="25"/>
      <c r="X1044" s="25"/>
      <c r="Y1044" s="25"/>
      <c r="Z1044" s="25"/>
      <c r="AA1044" s="25"/>
      <c r="AB1044" s="25"/>
      <c r="AC1044" s="25"/>
      <c r="AD1044" s="25"/>
      <c r="AE1044" s="25"/>
      <c r="AF1044" s="25"/>
      <c r="AG1044" s="25"/>
      <c r="AH1044" s="25"/>
      <c r="AI1044" s="25"/>
      <c r="AJ1044" s="25"/>
      <c r="AK1044" s="25"/>
      <c r="AL1044" s="25"/>
      <c r="AM1044" s="25"/>
      <c r="AN1044" s="25"/>
      <c r="AO1044" s="25"/>
      <c r="AP1044" s="25"/>
      <c r="AQ1044" s="25"/>
      <c r="AR1044" s="25"/>
      <c r="AS1044" s="25"/>
      <c r="AT1044" s="25"/>
      <c r="AU1044" s="25"/>
      <c r="AV1044" s="25"/>
      <c r="AW1044" s="25"/>
      <c r="AX1044" s="25"/>
      <c r="AY1044" s="25"/>
      <c r="AZ1044" s="25"/>
      <c r="BB1044" s="27" t="str">
        <f t="shared" ca="1" si="97"/>
        <v/>
      </c>
      <c r="BC1044" s="27" t="str">
        <f t="shared" ca="1" si="98"/>
        <v/>
      </c>
      <c r="BD1044" s="27" t="str">
        <f>IF(C1044="","",MAX($BD$3:BD1043)+1)</f>
        <v/>
      </c>
      <c r="BE1044" s="27" t="str">
        <f t="shared" ca="1" si="99"/>
        <v/>
      </c>
      <c r="BF1044" s="27" t="str">
        <f t="shared" si="100"/>
        <v/>
      </c>
      <c r="BG1044" s="27" t="str">
        <f t="shared" ca="1" si="101"/>
        <v/>
      </c>
      <c r="BH1044" s="27" t="str">
        <f t="shared" ca="1" si="102"/>
        <v/>
      </c>
    </row>
    <row r="1045" spans="1:60" x14ac:dyDescent="0.25">
      <c r="A1045" s="25"/>
      <c r="B1045" s="25"/>
      <c r="C1045" s="25"/>
      <c r="D1045" s="25"/>
      <c r="E1045" s="25"/>
      <c r="F1045" s="25"/>
      <c r="G1045" s="25"/>
      <c r="H1045" s="25"/>
      <c r="I1045" s="25"/>
      <c r="J1045" s="25"/>
      <c r="K1045" s="25"/>
      <c r="L1045" s="25"/>
      <c r="M1045" s="25"/>
      <c r="N1045" s="25"/>
      <c r="O1045" s="25"/>
      <c r="P1045" s="25"/>
      <c r="Q1045" s="25"/>
      <c r="R1045" s="25"/>
      <c r="S1045" s="25"/>
      <c r="T1045" s="25"/>
      <c r="U1045" s="25"/>
      <c r="V1045" s="25"/>
      <c r="W1045" s="25"/>
      <c r="X1045" s="25"/>
      <c r="Y1045" s="25"/>
      <c r="Z1045" s="25"/>
      <c r="AA1045" s="25"/>
      <c r="AB1045" s="25"/>
      <c r="AC1045" s="25"/>
      <c r="AD1045" s="25"/>
      <c r="AE1045" s="25"/>
      <c r="AF1045" s="25"/>
      <c r="AG1045" s="25"/>
      <c r="AH1045" s="25"/>
      <c r="AI1045" s="25"/>
      <c r="AJ1045" s="25"/>
      <c r="AK1045" s="25"/>
      <c r="AL1045" s="25"/>
      <c r="AM1045" s="25"/>
      <c r="AN1045" s="25"/>
      <c r="AO1045" s="25"/>
      <c r="AP1045" s="25"/>
      <c r="AQ1045" s="25"/>
      <c r="AR1045" s="25"/>
      <c r="AS1045" s="25"/>
      <c r="AT1045" s="25"/>
      <c r="AU1045" s="25"/>
      <c r="AV1045" s="25"/>
      <c r="AW1045" s="25"/>
      <c r="AX1045" s="25"/>
      <c r="AY1045" s="25"/>
      <c r="AZ1045" s="25"/>
      <c r="BB1045" s="27" t="str">
        <f t="shared" ca="1" si="97"/>
        <v/>
      </c>
      <c r="BC1045" s="27" t="str">
        <f t="shared" ca="1" si="98"/>
        <v/>
      </c>
      <c r="BD1045" s="27" t="str">
        <f>IF(C1045="","",MAX($BD$3:BD1044)+1)</f>
        <v/>
      </c>
      <c r="BE1045" s="27" t="str">
        <f t="shared" ca="1" si="99"/>
        <v/>
      </c>
      <c r="BF1045" s="27" t="str">
        <f t="shared" si="100"/>
        <v/>
      </c>
      <c r="BG1045" s="27" t="str">
        <f t="shared" ca="1" si="101"/>
        <v/>
      </c>
      <c r="BH1045" s="27" t="str">
        <f t="shared" ca="1" si="102"/>
        <v/>
      </c>
    </row>
    <row r="1046" spans="1:60" x14ac:dyDescent="0.25">
      <c r="A1046" s="25"/>
      <c r="B1046" s="25"/>
      <c r="C1046" s="25"/>
      <c r="D1046" s="25"/>
      <c r="E1046" s="25"/>
      <c r="F1046" s="25"/>
      <c r="G1046" s="25"/>
      <c r="H1046" s="25"/>
      <c r="I1046" s="25"/>
      <c r="J1046" s="25"/>
      <c r="K1046" s="25"/>
      <c r="L1046" s="25"/>
      <c r="M1046" s="25"/>
      <c r="N1046" s="25"/>
      <c r="O1046" s="25"/>
      <c r="P1046" s="25"/>
      <c r="Q1046" s="25"/>
      <c r="R1046" s="25"/>
      <c r="S1046" s="25"/>
      <c r="T1046" s="25"/>
      <c r="U1046" s="25"/>
      <c r="V1046" s="25"/>
      <c r="W1046" s="25"/>
      <c r="X1046" s="25"/>
      <c r="Y1046" s="25"/>
      <c r="Z1046" s="25"/>
      <c r="AA1046" s="25"/>
      <c r="AB1046" s="25"/>
      <c r="AC1046" s="25"/>
      <c r="AD1046" s="25"/>
      <c r="AE1046" s="25"/>
      <c r="AF1046" s="25"/>
      <c r="AG1046" s="25"/>
      <c r="AH1046" s="25"/>
      <c r="AI1046" s="25"/>
      <c r="AJ1046" s="25"/>
      <c r="AK1046" s="25"/>
      <c r="AL1046" s="25"/>
      <c r="AM1046" s="25"/>
      <c r="AN1046" s="25"/>
      <c r="AO1046" s="25"/>
      <c r="AP1046" s="25"/>
      <c r="AQ1046" s="25"/>
      <c r="AR1046" s="25"/>
      <c r="AS1046" s="25"/>
      <c r="AT1046" s="25"/>
      <c r="AU1046" s="25"/>
      <c r="AV1046" s="25"/>
      <c r="AW1046" s="25"/>
      <c r="AX1046" s="25"/>
      <c r="AY1046" s="25"/>
      <c r="AZ1046" s="25"/>
      <c r="BB1046" s="27" t="str">
        <f t="shared" ca="1" si="97"/>
        <v/>
      </c>
      <c r="BC1046" s="27" t="str">
        <f t="shared" ca="1" si="98"/>
        <v/>
      </c>
      <c r="BD1046" s="27" t="str">
        <f>IF(C1046="","",MAX($BD$3:BD1045)+1)</f>
        <v/>
      </c>
      <c r="BE1046" s="27" t="str">
        <f t="shared" ca="1" si="99"/>
        <v/>
      </c>
      <c r="BF1046" s="27" t="str">
        <f t="shared" si="100"/>
        <v/>
      </c>
      <c r="BG1046" s="27" t="str">
        <f t="shared" ca="1" si="101"/>
        <v/>
      </c>
      <c r="BH1046" s="27" t="str">
        <f t="shared" ca="1" si="102"/>
        <v/>
      </c>
    </row>
    <row r="1047" spans="1:60" x14ac:dyDescent="0.25">
      <c r="A1047" s="25"/>
      <c r="B1047" s="25"/>
      <c r="C1047" s="25"/>
      <c r="D1047" s="25"/>
      <c r="E1047" s="25"/>
      <c r="F1047" s="25"/>
      <c r="G1047" s="25"/>
      <c r="H1047" s="25"/>
      <c r="I1047" s="25"/>
      <c r="J1047" s="25"/>
      <c r="K1047" s="25"/>
      <c r="L1047" s="25"/>
      <c r="M1047" s="25"/>
      <c r="N1047" s="25"/>
      <c r="O1047" s="25"/>
      <c r="P1047" s="25"/>
      <c r="Q1047" s="25"/>
      <c r="R1047" s="25"/>
      <c r="S1047" s="25"/>
      <c r="T1047" s="25"/>
      <c r="U1047" s="25"/>
      <c r="V1047" s="25"/>
      <c r="W1047" s="25"/>
      <c r="X1047" s="25"/>
      <c r="Y1047" s="25"/>
      <c r="Z1047" s="25"/>
      <c r="AA1047" s="25"/>
      <c r="AB1047" s="25"/>
      <c r="AC1047" s="25"/>
      <c r="AD1047" s="25"/>
      <c r="AE1047" s="25"/>
      <c r="AF1047" s="25"/>
      <c r="AG1047" s="25"/>
      <c r="AH1047" s="25"/>
      <c r="AI1047" s="25"/>
      <c r="AJ1047" s="25"/>
      <c r="AK1047" s="25"/>
      <c r="AL1047" s="25"/>
      <c r="AM1047" s="25"/>
      <c r="AN1047" s="25"/>
      <c r="AO1047" s="25"/>
      <c r="AP1047" s="25"/>
      <c r="AQ1047" s="25"/>
      <c r="AR1047" s="25"/>
      <c r="AS1047" s="25"/>
      <c r="AT1047" s="25"/>
      <c r="AU1047" s="25"/>
      <c r="AV1047" s="25"/>
      <c r="AW1047" s="25"/>
      <c r="AX1047" s="25"/>
      <c r="AY1047" s="25"/>
      <c r="AZ1047" s="25"/>
      <c r="BB1047" s="27" t="str">
        <f t="shared" ca="1" si="97"/>
        <v/>
      </c>
      <c r="BC1047" s="27" t="str">
        <f t="shared" ca="1" si="98"/>
        <v/>
      </c>
      <c r="BD1047" s="27" t="str">
        <f>IF(C1047="","",MAX($BD$3:BD1046)+1)</f>
        <v/>
      </c>
      <c r="BE1047" s="27" t="str">
        <f t="shared" ca="1" si="99"/>
        <v/>
      </c>
      <c r="BF1047" s="27" t="str">
        <f t="shared" si="100"/>
        <v/>
      </c>
      <c r="BG1047" s="27" t="str">
        <f t="shared" ca="1" si="101"/>
        <v/>
      </c>
      <c r="BH1047" s="27" t="str">
        <f t="shared" ca="1" si="102"/>
        <v/>
      </c>
    </row>
    <row r="1048" spans="1:60" x14ac:dyDescent="0.25">
      <c r="A1048" s="25"/>
      <c r="B1048" s="25"/>
      <c r="C1048" s="25"/>
      <c r="D1048" s="25"/>
      <c r="E1048" s="25"/>
      <c r="F1048" s="25"/>
      <c r="G1048" s="25"/>
      <c r="H1048" s="25"/>
      <c r="I1048" s="25"/>
      <c r="J1048" s="25"/>
      <c r="K1048" s="25"/>
      <c r="L1048" s="25"/>
      <c r="M1048" s="25"/>
      <c r="N1048" s="25"/>
      <c r="O1048" s="25"/>
      <c r="P1048" s="25"/>
      <c r="Q1048" s="25"/>
      <c r="R1048" s="25"/>
      <c r="S1048" s="25"/>
      <c r="T1048" s="25"/>
      <c r="U1048" s="25"/>
      <c r="V1048" s="25"/>
      <c r="W1048" s="25"/>
      <c r="X1048" s="25"/>
      <c r="Y1048" s="25"/>
      <c r="Z1048" s="25"/>
      <c r="AA1048" s="25"/>
      <c r="AB1048" s="25"/>
      <c r="AC1048" s="25"/>
      <c r="AD1048" s="25"/>
      <c r="AE1048" s="25"/>
      <c r="AF1048" s="25"/>
      <c r="AG1048" s="25"/>
      <c r="AH1048" s="25"/>
      <c r="AI1048" s="25"/>
      <c r="AJ1048" s="25"/>
      <c r="AK1048" s="25"/>
      <c r="AL1048" s="25"/>
      <c r="AM1048" s="25"/>
      <c r="AN1048" s="25"/>
      <c r="AO1048" s="25"/>
      <c r="AP1048" s="25"/>
      <c r="AQ1048" s="25"/>
      <c r="AR1048" s="25"/>
      <c r="AS1048" s="25"/>
      <c r="AT1048" s="25"/>
      <c r="AU1048" s="25"/>
      <c r="AV1048" s="25"/>
      <c r="AW1048" s="25"/>
      <c r="AX1048" s="25"/>
      <c r="AY1048" s="25"/>
      <c r="AZ1048" s="25"/>
      <c r="BB1048" s="27" t="str">
        <f t="shared" ca="1" si="97"/>
        <v/>
      </c>
      <c r="BC1048" s="27" t="str">
        <f t="shared" ca="1" si="98"/>
        <v/>
      </c>
      <c r="BD1048" s="27" t="str">
        <f>IF(C1048="","",MAX($BD$3:BD1047)+1)</f>
        <v/>
      </c>
      <c r="BE1048" s="27" t="str">
        <f t="shared" ca="1" si="99"/>
        <v/>
      </c>
      <c r="BF1048" s="27" t="str">
        <f t="shared" si="100"/>
        <v/>
      </c>
      <c r="BG1048" s="27" t="str">
        <f t="shared" ca="1" si="101"/>
        <v/>
      </c>
      <c r="BH1048" s="27" t="str">
        <f t="shared" ca="1" si="102"/>
        <v/>
      </c>
    </row>
    <row r="1049" spans="1:60" x14ac:dyDescent="0.25">
      <c r="A1049" s="25"/>
      <c r="B1049" s="25"/>
      <c r="C1049" s="25"/>
      <c r="D1049" s="25"/>
      <c r="E1049" s="25"/>
      <c r="F1049" s="25"/>
      <c r="G1049" s="25"/>
      <c r="H1049" s="25"/>
      <c r="I1049" s="25"/>
      <c r="J1049" s="25"/>
      <c r="K1049" s="25"/>
      <c r="L1049" s="25"/>
      <c r="M1049" s="25"/>
      <c r="N1049" s="25"/>
      <c r="O1049" s="25"/>
      <c r="P1049" s="25"/>
      <c r="Q1049" s="25"/>
      <c r="R1049" s="25"/>
      <c r="S1049" s="25"/>
      <c r="T1049" s="25"/>
      <c r="U1049" s="25"/>
      <c r="V1049" s="25"/>
      <c r="W1049" s="25"/>
      <c r="X1049" s="25"/>
      <c r="Y1049" s="25"/>
      <c r="Z1049" s="25"/>
      <c r="AA1049" s="25"/>
      <c r="AB1049" s="25"/>
      <c r="AC1049" s="25"/>
      <c r="AD1049" s="25"/>
      <c r="AE1049" s="25"/>
      <c r="AF1049" s="25"/>
      <c r="AG1049" s="25"/>
      <c r="AH1049" s="25"/>
      <c r="AI1049" s="25"/>
      <c r="AJ1049" s="25"/>
      <c r="AK1049" s="25"/>
      <c r="AL1049" s="25"/>
      <c r="AM1049" s="25"/>
      <c r="AN1049" s="25"/>
      <c r="AO1049" s="25"/>
      <c r="AP1049" s="25"/>
      <c r="AQ1049" s="25"/>
      <c r="AR1049" s="25"/>
      <c r="AS1049" s="25"/>
      <c r="AT1049" s="25"/>
      <c r="AU1049" s="25"/>
      <c r="AV1049" s="25"/>
      <c r="AW1049" s="25"/>
      <c r="AX1049" s="25"/>
      <c r="AY1049" s="25"/>
      <c r="AZ1049" s="25"/>
      <c r="BB1049" s="27" t="str">
        <f t="shared" ca="1" si="97"/>
        <v/>
      </c>
      <c r="BC1049" s="27" t="str">
        <f t="shared" ca="1" si="98"/>
        <v/>
      </c>
      <c r="BD1049" s="27" t="str">
        <f>IF(C1049="","",MAX($BD$3:BD1048)+1)</f>
        <v/>
      </c>
      <c r="BE1049" s="27" t="str">
        <f t="shared" ca="1" si="99"/>
        <v/>
      </c>
      <c r="BF1049" s="27" t="str">
        <f t="shared" si="100"/>
        <v/>
      </c>
      <c r="BG1049" s="27" t="str">
        <f t="shared" ca="1" si="101"/>
        <v/>
      </c>
      <c r="BH1049" s="27" t="str">
        <f t="shared" ca="1" si="102"/>
        <v/>
      </c>
    </row>
    <row r="1050" spans="1:60" x14ac:dyDescent="0.25">
      <c r="A1050" s="25"/>
      <c r="B1050" s="25"/>
      <c r="C1050" s="25"/>
      <c r="D1050" s="25"/>
      <c r="E1050" s="25"/>
      <c r="F1050" s="25"/>
      <c r="G1050" s="25"/>
      <c r="H1050" s="25"/>
      <c r="I1050" s="25"/>
      <c r="J1050" s="25"/>
      <c r="K1050" s="25"/>
      <c r="L1050" s="25"/>
      <c r="M1050" s="25"/>
      <c r="N1050" s="25"/>
      <c r="O1050" s="25"/>
      <c r="P1050" s="25"/>
      <c r="Q1050" s="25"/>
      <c r="R1050" s="25"/>
      <c r="S1050" s="25"/>
      <c r="T1050" s="25"/>
      <c r="U1050" s="25"/>
      <c r="V1050" s="25"/>
      <c r="W1050" s="25"/>
      <c r="X1050" s="25"/>
      <c r="Y1050" s="25"/>
      <c r="Z1050" s="25"/>
      <c r="AA1050" s="25"/>
      <c r="AB1050" s="25"/>
      <c r="AC1050" s="25"/>
      <c r="AD1050" s="25"/>
      <c r="AE1050" s="25"/>
      <c r="AF1050" s="25"/>
      <c r="AG1050" s="25"/>
      <c r="AH1050" s="25"/>
      <c r="AI1050" s="25"/>
      <c r="AJ1050" s="25"/>
      <c r="AK1050" s="25"/>
      <c r="AL1050" s="25"/>
      <c r="AM1050" s="25"/>
      <c r="AN1050" s="25"/>
      <c r="AO1050" s="25"/>
      <c r="AP1050" s="25"/>
      <c r="AQ1050" s="25"/>
      <c r="AR1050" s="25"/>
      <c r="AS1050" s="25"/>
      <c r="AT1050" s="25"/>
      <c r="AU1050" s="25"/>
      <c r="AV1050" s="25"/>
      <c r="AW1050" s="25"/>
      <c r="AX1050" s="25"/>
      <c r="AY1050" s="25"/>
      <c r="AZ1050" s="25"/>
      <c r="BB1050" s="27" t="str">
        <f t="shared" ca="1" si="97"/>
        <v/>
      </c>
      <c r="BC1050" s="27" t="str">
        <f t="shared" ca="1" si="98"/>
        <v/>
      </c>
      <c r="BD1050" s="27" t="str">
        <f>IF(C1050="","",MAX($BD$3:BD1049)+1)</f>
        <v/>
      </c>
      <c r="BE1050" s="27" t="str">
        <f t="shared" ca="1" si="99"/>
        <v/>
      </c>
      <c r="BF1050" s="27" t="str">
        <f t="shared" si="100"/>
        <v/>
      </c>
      <c r="BG1050" s="27" t="str">
        <f t="shared" ca="1" si="101"/>
        <v/>
      </c>
      <c r="BH1050" s="27" t="str">
        <f t="shared" ca="1" si="102"/>
        <v/>
      </c>
    </row>
    <row r="1051" spans="1:60" x14ac:dyDescent="0.25">
      <c r="A1051" s="25"/>
      <c r="B1051" s="25"/>
      <c r="C1051" s="25"/>
      <c r="D1051" s="25"/>
      <c r="E1051" s="25"/>
      <c r="F1051" s="25"/>
      <c r="G1051" s="25"/>
      <c r="H1051" s="25"/>
      <c r="I1051" s="25"/>
      <c r="J1051" s="25"/>
      <c r="K1051" s="25"/>
      <c r="L1051" s="25"/>
      <c r="M1051" s="25"/>
      <c r="N1051" s="25"/>
      <c r="O1051" s="25"/>
      <c r="P1051" s="25"/>
      <c r="Q1051" s="25"/>
      <c r="R1051" s="25"/>
      <c r="S1051" s="25"/>
      <c r="T1051" s="25"/>
      <c r="U1051" s="25"/>
      <c r="V1051" s="25"/>
      <c r="W1051" s="25"/>
      <c r="X1051" s="25"/>
      <c r="Y1051" s="25"/>
      <c r="Z1051" s="25"/>
      <c r="AA1051" s="25"/>
      <c r="AB1051" s="25"/>
      <c r="AC1051" s="25"/>
      <c r="AD1051" s="25"/>
      <c r="AE1051" s="25"/>
      <c r="AF1051" s="25"/>
      <c r="AG1051" s="25"/>
      <c r="AH1051" s="25"/>
      <c r="AI1051" s="25"/>
      <c r="AJ1051" s="25"/>
      <c r="AK1051" s="25"/>
      <c r="AL1051" s="25"/>
      <c r="AM1051" s="25"/>
      <c r="AN1051" s="25"/>
      <c r="AO1051" s="25"/>
      <c r="AP1051" s="25"/>
      <c r="AQ1051" s="25"/>
      <c r="AR1051" s="25"/>
      <c r="AS1051" s="25"/>
      <c r="AT1051" s="25"/>
      <c r="AU1051" s="25"/>
      <c r="AV1051" s="25"/>
      <c r="AW1051" s="25"/>
      <c r="AX1051" s="25"/>
      <c r="AY1051" s="25"/>
      <c r="AZ1051" s="25"/>
      <c r="BB1051" s="27" t="str">
        <f t="shared" ca="1" si="97"/>
        <v/>
      </c>
      <c r="BC1051" s="27" t="str">
        <f t="shared" ca="1" si="98"/>
        <v/>
      </c>
      <c r="BD1051" s="27" t="str">
        <f>IF(C1051="","",MAX($BD$3:BD1050)+1)</f>
        <v/>
      </c>
      <c r="BE1051" s="27" t="str">
        <f t="shared" ca="1" si="99"/>
        <v/>
      </c>
      <c r="BF1051" s="27" t="str">
        <f t="shared" si="100"/>
        <v/>
      </c>
      <c r="BG1051" s="27" t="str">
        <f t="shared" ca="1" si="101"/>
        <v/>
      </c>
      <c r="BH1051" s="27" t="str">
        <f t="shared" ca="1" si="102"/>
        <v/>
      </c>
    </row>
    <row r="1052" spans="1:60" x14ac:dyDescent="0.25">
      <c r="A1052" s="25"/>
      <c r="B1052" s="25"/>
      <c r="C1052" s="25"/>
      <c r="D1052" s="25"/>
      <c r="E1052" s="25"/>
      <c r="F1052" s="25"/>
      <c r="G1052" s="25"/>
      <c r="H1052" s="25"/>
      <c r="I1052" s="25"/>
      <c r="J1052" s="25"/>
      <c r="K1052" s="25"/>
      <c r="L1052" s="25"/>
      <c r="M1052" s="25"/>
      <c r="N1052" s="25"/>
      <c r="O1052" s="25"/>
      <c r="P1052" s="25"/>
      <c r="Q1052" s="25"/>
      <c r="R1052" s="25"/>
      <c r="S1052" s="25"/>
      <c r="T1052" s="25"/>
      <c r="U1052" s="25"/>
      <c r="V1052" s="25"/>
      <c r="W1052" s="25"/>
      <c r="X1052" s="25"/>
      <c r="Y1052" s="25"/>
      <c r="Z1052" s="25"/>
      <c r="AA1052" s="25"/>
      <c r="AB1052" s="25"/>
      <c r="AC1052" s="25"/>
      <c r="AD1052" s="25"/>
      <c r="AE1052" s="25"/>
      <c r="AF1052" s="25"/>
      <c r="AG1052" s="25"/>
      <c r="AH1052" s="25"/>
      <c r="AI1052" s="25"/>
      <c r="AJ1052" s="25"/>
      <c r="AK1052" s="25"/>
      <c r="AL1052" s="25"/>
      <c r="AM1052" s="25"/>
      <c r="AN1052" s="25"/>
      <c r="AO1052" s="25"/>
      <c r="AP1052" s="25"/>
      <c r="AQ1052" s="25"/>
      <c r="AR1052" s="25"/>
      <c r="AS1052" s="25"/>
      <c r="AT1052" s="25"/>
      <c r="AU1052" s="25"/>
      <c r="AV1052" s="25"/>
      <c r="AW1052" s="25"/>
      <c r="AX1052" s="25"/>
      <c r="AY1052" s="25"/>
      <c r="AZ1052" s="25"/>
      <c r="BB1052" s="27" t="str">
        <f t="shared" ca="1" si="97"/>
        <v/>
      </c>
      <c r="BC1052" s="27" t="str">
        <f t="shared" ca="1" si="98"/>
        <v/>
      </c>
      <c r="BD1052" s="27" t="str">
        <f>IF(C1052="","",MAX($BD$3:BD1051)+1)</f>
        <v/>
      </c>
      <c r="BE1052" s="27" t="str">
        <f t="shared" ca="1" si="99"/>
        <v/>
      </c>
      <c r="BF1052" s="27" t="str">
        <f t="shared" si="100"/>
        <v/>
      </c>
      <c r="BG1052" s="27" t="str">
        <f t="shared" ca="1" si="101"/>
        <v/>
      </c>
      <c r="BH1052" s="27" t="str">
        <f t="shared" ca="1" si="102"/>
        <v/>
      </c>
    </row>
    <row r="1053" spans="1:60" x14ac:dyDescent="0.25">
      <c r="A1053" s="25"/>
      <c r="B1053" s="25"/>
      <c r="C1053" s="25"/>
      <c r="D1053" s="25"/>
      <c r="E1053" s="25"/>
      <c r="F1053" s="25"/>
      <c r="G1053" s="25"/>
      <c r="H1053" s="25"/>
      <c r="I1053" s="25"/>
      <c r="J1053" s="25"/>
      <c r="K1053" s="25"/>
      <c r="L1053" s="25"/>
      <c r="M1053" s="25"/>
      <c r="N1053" s="25"/>
      <c r="O1053" s="25"/>
      <c r="P1053" s="25"/>
      <c r="Q1053" s="25"/>
      <c r="R1053" s="25"/>
      <c r="S1053" s="25"/>
      <c r="T1053" s="25"/>
      <c r="U1053" s="25"/>
      <c r="V1053" s="25"/>
      <c r="W1053" s="25"/>
      <c r="X1053" s="25"/>
      <c r="Y1053" s="25"/>
      <c r="Z1053" s="25"/>
      <c r="AA1053" s="25"/>
      <c r="AB1053" s="25"/>
      <c r="AC1053" s="25"/>
      <c r="AD1053" s="25"/>
      <c r="AE1053" s="25"/>
      <c r="AF1053" s="25"/>
      <c r="AG1053" s="25"/>
      <c r="AH1053" s="25"/>
      <c r="AI1053" s="25"/>
      <c r="AJ1053" s="25"/>
      <c r="AK1053" s="25"/>
      <c r="AL1053" s="25"/>
      <c r="AM1053" s="25"/>
      <c r="AN1053" s="25"/>
      <c r="AO1053" s="25"/>
      <c r="AP1053" s="25"/>
      <c r="AQ1053" s="25"/>
      <c r="AR1053" s="25"/>
      <c r="AS1053" s="25"/>
      <c r="AT1053" s="25"/>
      <c r="AU1053" s="25"/>
      <c r="AV1053" s="25"/>
      <c r="AW1053" s="25"/>
      <c r="AX1053" s="25"/>
      <c r="AY1053" s="25"/>
      <c r="AZ1053" s="25"/>
      <c r="BB1053" s="27" t="str">
        <f t="shared" ca="1" si="97"/>
        <v/>
      </c>
      <c r="BC1053" s="27" t="str">
        <f t="shared" ca="1" si="98"/>
        <v/>
      </c>
      <c r="BD1053" s="27" t="str">
        <f>IF(C1053="","",MAX($BD$3:BD1052)+1)</f>
        <v/>
      </c>
      <c r="BE1053" s="27" t="str">
        <f t="shared" ca="1" si="99"/>
        <v/>
      </c>
      <c r="BF1053" s="27" t="str">
        <f t="shared" si="100"/>
        <v/>
      </c>
      <c r="BG1053" s="27" t="str">
        <f t="shared" ca="1" si="101"/>
        <v/>
      </c>
      <c r="BH1053" s="27" t="str">
        <f t="shared" ca="1" si="102"/>
        <v/>
      </c>
    </row>
    <row r="1054" spans="1:60" x14ac:dyDescent="0.25">
      <c r="A1054" s="25"/>
      <c r="B1054" s="25"/>
      <c r="C1054" s="25"/>
      <c r="D1054" s="25"/>
      <c r="E1054" s="25"/>
      <c r="F1054" s="25"/>
      <c r="G1054" s="25"/>
      <c r="H1054" s="25"/>
      <c r="I1054" s="25"/>
      <c r="J1054" s="25"/>
      <c r="K1054" s="25"/>
      <c r="L1054" s="25"/>
      <c r="M1054" s="25"/>
      <c r="N1054" s="25"/>
      <c r="O1054" s="25"/>
      <c r="P1054" s="25"/>
      <c r="Q1054" s="25"/>
      <c r="R1054" s="25"/>
      <c r="S1054" s="25"/>
      <c r="T1054" s="25"/>
      <c r="U1054" s="25"/>
      <c r="V1054" s="25"/>
      <c r="W1054" s="25"/>
      <c r="X1054" s="25"/>
      <c r="Y1054" s="25"/>
      <c r="Z1054" s="25"/>
      <c r="AA1054" s="25"/>
      <c r="AB1054" s="25"/>
      <c r="AC1054" s="25"/>
      <c r="AD1054" s="25"/>
      <c r="AE1054" s="25"/>
      <c r="AF1054" s="25"/>
      <c r="AG1054" s="25"/>
      <c r="AH1054" s="25"/>
      <c r="AI1054" s="25"/>
      <c r="AJ1054" s="25"/>
      <c r="AK1054" s="25"/>
      <c r="AL1054" s="25"/>
      <c r="AM1054" s="25"/>
      <c r="AN1054" s="25"/>
      <c r="AO1054" s="25"/>
      <c r="AP1054" s="25"/>
      <c r="AQ1054" s="25"/>
      <c r="AR1054" s="25"/>
      <c r="AS1054" s="25"/>
      <c r="AT1054" s="25"/>
      <c r="AU1054" s="25"/>
      <c r="AV1054" s="25"/>
      <c r="AW1054" s="25"/>
      <c r="AX1054" s="25"/>
      <c r="AY1054" s="25"/>
      <c r="AZ1054" s="25"/>
      <c r="BB1054" s="27" t="str">
        <f t="shared" ca="1" si="97"/>
        <v/>
      </c>
      <c r="BC1054" s="27" t="str">
        <f t="shared" ca="1" si="98"/>
        <v/>
      </c>
      <c r="BD1054" s="27" t="str">
        <f>IF(C1054="","",MAX($BD$3:BD1053)+1)</f>
        <v/>
      </c>
      <c r="BE1054" s="27" t="str">
        <f t="shared" ca="1" si="99"/>
        <v/>
      </c>
      <c r="BF1054" s="27" t="str">
        <f t="shared" si="100"/>
        <v/>
      </c>
      <c r="BG1054" s="27" t="str">
        <f t="shared" ca="1" si="101"/>
        <v/>
      </c>
      <c r="BH1054" s="27" t="str">
        <f t="shared" ca="1" si="102"/>
        <v/>
      </c>
    </row>
    <row r="1055" spans="1:60" x14ac:dyDescent="0.25">
      <c r="A1055" s="25"/>
      <c r="B1055" s="25"/>
      <c r="C1055" s="25"/>
      <c r="D1055" s="25"/>
      <c r="E1055" s="25"/>
      <c r="F1055" s="25"/>
      <c r="G1055" s="25"/>
      <c r="H1055" s="25"/>
      <c r="I1055" s="25"/>
      <c r="J1055" s="25"/>
      <c r="K1055" s="25"/>
      <c r="L1055" s="25"/>
      <c r="M1055" s="25"/>
      <c r="N1055" s="25"/>
      <c r="O1055" s="25"/>
      <c r="P1055" s="25"/>
      <c r="Q1055" s="25"/>
      <c r="R1055" s="25"/>
      <c r="S1055" s="25"/>
      <c r="T1055" s="25"/>
      <c r="U1055" s="25"/>
      <c r="V1055" s="25"/>
      <c r="W1055" s="25"/>
      <c r="X1055" s="25"/>
      <c r="Y1055" s="25"/>
      <c r="Z1055" s="25"/>
      <c r="AA1055" s="25"/>
      <c r="AB1055" s="25"/>
      <c r="AC1055" s="25"/>
      <c r="AD1055" s="25"/>
      <c r="AE1055" s="25"/>
      <c r="AF1055" s="25"/>
      <c r="AG1055" s="25"/>
      <c r="AH1055" s="25"/>
      <c r="AI1055" s="25"/>
      <c r="AJ1055" s="25"/>
      <c r="AK1055" s="25"/>
      <c r="AL1055" s="25"/>
      <c r="AM1055" s="25"/>
      <c r="AN1055" s="25"/>
      <c r="AO1055" s="25"/>
      <c r="AP1055" s="25"/>
      <c r="AQ1055" s="25"/>
      <c r="AR1055" s="25"/>
      <c r="AS1055" s="25"/>
      <c r="AT1055" s="25"/>
      <c r="AU1055" s="25"/>
      <c r="AV1055" s="25"/>
      <c r="AW1055" s="25"/>
      <c r="AX1055" s="25"/>
      <c r="AY1055" s="25"/>
      <c r="AZ1055" s="25"/>
      <c r="BB1055" s="27" t="str">
        <f t="shared" ca="1" si="97"/>
        <v/>
      </c>
      <c r="BC1055" s="27" t="str">
        <f t="shared" ca="1" si="98"/>
        <v/>
      </c>
      <c r="BD1055" s="27" t="str">
        <f>IF(C1055="","",MAX($BD$3:BD1054)+1)</f>
        <v/>
      </c>
      <c r="BE1055" s="27" t="str">
        <f t="shared" ca="1" si="99"/>
        <v/>
      </c>
      <c r="BF1055" s="27" t="str">
        <f t="shared" si="100"/>
        <v/>
      </c>
      <c r="BG1055" s="27" t="str">
        <f t="shared" ca="1" si="101"/>
        <v/>
      </c>
      <c r="BH1055" s="27" t="str">
        <f t="shared" ca="1" si="102"/>
        <v/>
      </c>
    </row>
    <row r="1056" spans="1:60" x14ac:dyDescent="0.25">
      <c r="A1056" s="25"/>
      <c r="B1056" s="25"/>
      <c r="C1056" s="25"/>
      <c r="D1056" s="25"/>
      <c r="E1056" s="25"/>
      <c r="F1056" s="25"/>
      <c r="G1056" s="25"/>
      <c r="H1056" s="25"/>
      <c r="I1056" s="25"/>
      <c r="J1056" s="25"/>
      <c r="K1056" s="25"/>
      <c r="L1056" s="25"/>
      <c r="M1056" s="25"/>
      <c r="N1056" s="25"/>
      <c r="O1056" s="25"/>
      <c r="P1056" s="25"/>
      <c r="Q1056" s="25"/>
      <c r="R1056" s="25"/>
      <c r="S1056" s="25"/>
      <c r="T1056" s="25"/>
      <c r="U1056" s="25"/>
      <c r="V1056" s="25"/>
      <c r="W1056" s="25"/>
      <c r="X1056" s="25"/>
      <c r="Y1056" s="25"/>
      <c r="Z1056" s="25"/>
      <c r="AA1056" s="25"/>
      <c r="AB1056" s="25"/>
      <c r="AC1056" s="25"/>
      <c r="AD1056" s="25"/>
      <c r="AE1056" s="25"/>
      <c r="AF1056" s="25"/>
      <c r="AG1056" s="25"/>
      <c r="AH1056" s="25"/>
      <c r="AI1056" s="25"/>
      <c r="AJ1056" s="25"/>
      <c r="AK1056" s="25"/>
      <c r="AL1056" s="25"/>
      <c r="AM1056" s="25"/>
      <c r="AN1056" s="25"/>
      <c r="AO1056" s="25"/>
      <c r="AP1056" s="25"/>
      <c r="AQ1056" s="25"/>
      <c r="AR1056" s="25"/>
      <c r="AS1056" s="25"/>
      <c r="AT1056" s="25"/>
      <c r="AU1056" s="25"/>
      <c r="AV1056" s="25"/>
      <c r="AW1056" s="25"/>
      <c r="AX1056" s="25"/>
      <c r="AY1056" s="25"/>
      <c r="AZ1056" s="25"/>
      <c r="BB1056" s="27" t="str">
        <f t="shared" ca="1" si="97"/>
        <v/>
      </c>
      <c r="BC1056" s="27" t="str">
        <f t="shared" ca="1" si="98"/>
        <v/>
      </c>
      <c r="BD1056" s="27" t="str">
        <f>IF(C1056="","",MAX($BD$3:BD1055)+1)</f>
        <v/>
      </c>
      <c r="BE1056" s="27" t="str">
        <f t="shared" ca="1" si="99"/>
        <v/>
      </c>
      <c r="BF1056" s="27" t="str">
        <f t="shared" si="100"/>
        <v/>
      </c>
      <c r="BG1056" s="27" t="str">
        <f t="shared" ca="1" si="101"/>
        <v/>
      </c>
      <c r="BH1056" s="27" t="str">
        <f t="shared" ca="1" si="102"/>
        <v/>
      </c>
    </row>
    <row r="1057" spans="1:60" x14ac:dyDescent="0.25">
      <c r="A1057" s="25"/>
      <c r="B1057" s="25"/>
      <c r="C1057" s="25"/>
      <c r="D1057" s="25"/>
      <c r="E1057" s="25"/>
      <c r="F1057" s="25"/>
      <c r="G1057" s="25"/>
      <c r="H1057" s="25"/>
      <c r="I1057" s="25"/>
      <c r="J1057" s="25"/>
      <c r="K1057" s="25"/>
      <c r="L1057" s="25"/>
      <c r="M1057" s="25"/>
      <c r="N1057" s="25"/>
      <c r="O1057" s="25"/>
      <c r="P1057" s="25"/>
      <c r="Q1057" s="25"/>
      <c r="R1057" s="25"/>
      <c r="S1057" s="25"/>
      <c r="T1057" s="25"/>
      <c r="U1057" s="25"/>
      <c r="V1057" s="25"/>
      <c r="W1057" s="25"/>
      <c r="X1057" s="25"/>
      <c r="Y1057" s="25"/>
      <c r="Z1057" s="25"/>
      <c r="AA1057" s="25"/>
      <c r="AB1057" s="25"/>
      <c r="AC1057" s="25"/>
      <c r="AD1057" s="25"/>
      <c r="AE1057" s="25"/>
      <c r="AF1057" s="25"/>
      <c r="AG1057" s="25"/>
      <c r="AH1057" s="25"/>
      <c r="AI1057" s="25"/>
      <c r="AJ1057" s="25"/>
      <c r="AK1057" s="25"/>
      <c r="AL1057" s="25"/>
      <c r="AM1057" s="25"/>
      <c r="AN1057" s="25"/>
      <c r="AO1057" s="25"/>
      <c r="AP1057" s="25"/>
      <c r="AQ1057" s="25"/>
      <c r="AR1057" s="25"/>
      <c r="AS1057" s="25"/>
      <c r="AT1057" s="25"/>
      <c r="AU1057" s="25"/>
      <c r="AV1057" s="25"/>
      <c r="AW1057" s="25"/>
      <c r="AX1057" s="25"/>
      <c r="AY1057" s="25"/>
      <c r="AZ1057" s="25"/>
      <c r="BB1057" s="27" t="str">
        <f t="shared" ca="1" si="97"/>
        <v/>
      </c>
      <c r="BC1057" s="27" t="str">
        <f t="shared" ca="1" si="98"/>
        <v/>
      </c>
      <c r="BD1057" s="27" t="str">
        <f>IF(C1057="","",MAX($BD$3:BD1056)+1)</f>
        <v/>
      </c>
      <c r="BE1057" s="27" t="str">
        <f t="shared" ca="1" si="99"/>
        <v/>
      </c>
      <c r="BF1057" s="27" t="str">
        <f t="shared" si="100"/>
        <v/>
      </c>
      <c r="BG1057" s="27" t="str">
        <f t="shared" ca="1" si="101"/>
        <v/>
      </c>
      <c r="BH1057" s="27" t="str">
        <f t="shared" ca="1" si="102"/>
        <v/>
      </c>
    </row>
    <row r="1058" spans="1:60" x14ac:dyDescent="0.25">
      <c r="A1058" s="25"/>
      <c r="B1058" s="25"/>
      <c r="C1058" s="25"/>
      <c r="D1058" s="25"/>
      <c r="E1058" s="25"/>
      <c r="F1058" s="25"/>
      <c r="G1058" s="25"/>
      <c r="H1058" s="25"/>
      <c r="I1058" s="25"/>
      <c r="J1058" s="25"/>
      <c r="K1058" s="25"/>
      <c r="L1058" s="25"/>
      <c r="M1058" s="25"/>
      <c r="N1058" s="25"/>
      <c r="O1058" s="25"/>
      <c r="P1058" s="25"/>
      <c r="Q1058" s="25"/>
      <c r="R1058" s="25"/>
      <c r="S1058" s="25"/>
      <c r="T1058" s="25"/>
      <c r="U1058" s="25"/>
      <c r="V1058" s="25"/>
      <c r="W1058" s="25"/>
      <c r="X1058" s="25"/>
      <c r="Y1058" s="25"/>
      <c r="Z1058" s="25"/>
      <c r="AA1058" s="25"/>
      <c r="AB1058" s="25"/>
      <c r="AC1058" s="25"/>
      <c r="AD1058" s="25"/>
      <c r="AE1058" s="25"/>
      <c r="AF1058" s="25"/>
      <c r="AG1058" s="25"/>
      <c r="AH1058" s="25"/>
      <c r="AI1058" s="25"/>
      <c r="AJ1058" s="25"/>
      <c r="AK1058" s="25"/>
      <c r="AL1058" s="25"/>
      <c r="AM1058" s="25"/>
      <c r="AN1058" s="25"/>
      <c r="AO1058" s="25"/>
      <c r="AP1058" s="25"/>
      <c r="AQ1058" s="25"/>
      <c r="AR1058" s="25"/>
      <c r="AS1058" s="25"/>
      <c r="AT1058" s="25"/>
      <c r="AU1058" s="25"/>
      <c r="AV1058" s="25"/>
      <c r="AW1058" s="25"/>
      <c r="AX1058" s="25"/>
      <c r="AY1058" s="25"/>
      <c r="AZ1058" s="25"/>
      <c r="BB1058" s="27" t="str">
        <f t="shared" ca="1" si="97"/>
        <v/>
      </c>
      <c r="BC1058" s="27" t="str">
        <f t="shared" ca="1" si="98"/>
        <v/>
      </c>
      <c r="BD1058" s="27" t="str">
        <f>IF(C1058="","",MAX($BD$3:BD1057)+1)</f>
        <v/>
      </c>
      <c r="BE1058" s="27" t="str">
        <f t="shared" ca="1" si="99"/>
        <v/>
      </c>
      <c r="BF1058" s="27" t="str">
        <f t="shared" si="100"/>
        <v/>
      </c>
      <c r="BG1058" s="27" t="str">
        <f t="shared" ca="1" si="101"/>
        <v/>
      </c>
      <c r="BH1058" s="27" t="str">
        <f t="shared" ca="1" si="102"/>
        <v/>
      </c>
    </row>
    <row r="1059" spans="1:60" x14ac:dyDescent="0.25">
      <c r="A1059" s="25"/>
      <c r="B1059" s="25"/>
      <c r="C1059" s="25"/>
      <c r="D1059" s="25"/>
      <c r="E1059" s="25"/>
      <c r="F1059" s="25"/>
      <c r="G1059" s="25"/>
      <c r="H1059" s="25"/>
      <c r="I1059" s="25"/>
      <c r="J1059" s="25"/>
      <c r="K1059" s="25"/>
      <c r="L1059" s="25"/>
      <c r="M1059" s="25"/>
      <c r="N1059" s="25"/>
      <c r="O1059" s="25"/>
      <c r="P1059" s="25"/>
      <c r="Q1059" s="25"/>
      <c r="R1059" s="25"/>
      <c r="S1059" s="25"/>
      <c r="T1059" s="25"/>
      <c r="U1059" s="25"/>
      <c r="V1059" s="25"/>
      <c r="W1059" s="25"/>
      <c r="X1059" s="25"/>
      <c r="Y1059" s="25"/>
      <c r="Z1059" s="25"/>
      <c r="AA1059" s="25"/>
      <c r="AB1059" s="25"/>
      <c r="AC1059" s="25"/>
      <c r="AD1059" s="25"/>
      <c r="AE1059" s="25"/>
      <c r="AF1059" s="25"/>
      <c r="AG1059" s="25"/>
      <c r="AH1059" s="25"/>
      <c r="AI1059" s="25"/>
      <c r="AJ1059" s="25"/>
      <c r="AK1059" s="25"/>
      <c r="AL1059" s="25"/>
      <c r="AM1059" s="25"/>
      <c r="AN1059" s="25"/>
      <c r="AO1059" s="25"/>
      <c r="AP1059" s="25"/>
      <c r="AQ1059" s="25"/>
      <c r="AR1059" s="25"/>
      <c r="AS1059" s="25"/>
      <c r="AT1059" s="25"/>
      <c r="AU1059" s="25"/>
      <c r="AV1059" s="25"/>
      <c r="AW1059" s="25"/>
      <c r="AX1059" s="25"/>
      <c r="AY1059" s="25"/>
      <c r="AZ1059" s="25"/>
      <c r="BB1059" s="27" t="str">
        <f t="shared" ca="1" si="97"/>
        <v/>
      </c>
      <c r="BC1059" s="27" t="str">
        <f t="shared" ca="1" si="98"/>
        <v/>
      </c>
      <c r="BD1059" s="27" t="str">
        <f>IF(C1059="","",MAX($BD$3:BD1058)+1)</f>
        <v/>
      </c>
      <c r="BE1059" s="27" t="str">
        <f t="shared" ca="1" si="99"/>
        <v/>
      </c>
      <c r="BF1059" s="27" t="str">
        <f t="shared" si="100"/>
        <v/>
      </c>
      <c r="BG1059" s="27" t="str">
        <f t="shared" ca="1" si="101"/>
        <v/>
      </c>
      <c r="BH1059" s="27" t="str">
        <f t="shared" ca="1" si="102"/>
        <v/>
      </c>
    </row>
    <row r="1060" spans="1:60" x14ac:dyDescent="0.25">
      <c r="A1060" s="25"/>
      <c r="B1060" s="25"/>
      <c r="C1060" s="25"/>
      <c r="D1060" s="25"/>
      <c r="E1060" s="25"/>
      <c r="F1060" s="25"/>
      <c r="G1060" s="25"/>
      <c r="H1060" s="25"/>
      <c r="I1060" s="25"/>
      <c r="J1060" s="25"/>
      <c r="K1060" s="25"/>
      <c r="L1060" s="25"/>
      <c r="M1060" s="25"/>
      <c r="N1060" s="25"/>
      <c r="O1060" s="25"/>
      <c r="P1060" s="25"/>
      <c r="Q1060" s="25"/>
      <c r="R1060" s="25"/>
      <c r="S1060" s="25"/>
      <c r="T1060" s="25"/>
      <c r="U1060" s="25"/>
      <c r="V1060" s="25"/>
      <c r="W1060" s="25"/>
      <c r="X1060" s="25"/>
      <c r="Y1060" s="25"/>
      <c r="Z1060" s="25"/>
      <c r="AA1060" s="25"/>
      <c r="AB1060" s="25"/>
      <c r="AC1060" s="25"/>
      <c r="AD1060" s="25"/>
      <c r="AE1060" s="25"/>
      <c r="AF1060" s="25"/>
      <c r="AG1060" s="25"/>
      <c r="AH1060" s="25"/>
      <c r="AI1060" s="25"/>
      <c r="AJ1060" s="25"/>
      <c r="AK1060" s="25"/>
      <c r="AL1060" s="25"/>
      <c r="AM1060" s="25"/>
      <c r="AN1060" s="25"/>
      <c r="AO1060" s="25"/>
      <c r="AP1060" s="25"/>
      <c r="AQ1060" s="25"/>
      <c r="AR1060" s="25"/>
      <c r="AS1060" s="25"/>
      <c r="AT1060" s="25"/>
      <c r="AU1060" s="25"/>
      <c r="AV1060" s="25"/>
      <c r="AW1060" s="25"/>
      <c r="AX1060" s="25"/>
      <c r="AY1060" s="25"/>
      <c r="AZ1060" s="25"/>
      <c r="BB1060" s="27" t="str">
        <f t="shared" ca="1" si="97"/>
        <v/>
      </c>
      <c r="BC1060" s="27" t="str">
        <f t="shared" ca="1" si="98"/>
        <v/>
      </c>
      <c r="BD1060" s="27" t="str">
        <f>IF(C1060="","",MAX($BD$3:BD1059)+1)</f>
        <v/>
      </c>
      <c r="BE1060" s="27" t="str">
        <f t="shared" ca="1" si="99"/>
        <v/>
      </c>
      <c r="BF1060" s="27" t="str">
        <f t="shared" si="100"/>
        <v/>
      </c>
      <c r="BG1060" s="27" t="str">
        <f t="shared" ca="1" si="101"/>
        <v/>
      </c>
      <c r="BH1060" s="27" t="str">
        <f t="shared" ca="1" si="102"/>
        <v/>
      </c>
    </row>
    <row r="1061" spans="1:60" x14ac:dyDescent="0.25">
      <c r="A1061" s="25"/>
      <c r="B1061" s="25"/>
      <c r="C1061" s="25"/>
      <c r="D1061" s="25"/>
      <c r="E1061" s="25"/>
      <c r="F1061" s="25"/>
      <c r="G1061" s="25"/>
      <c r="H1061" s="25"/>
      <c r="I1061" s="25"/>
      <c r="J1061" s="25"/>
      <c r="K1061" s="25"/>
      <c r="L1061" s="25"/>
      <c r="M1061" s="25"/>
      <c r="N1061" s="25"/>
      <c r="O1061" s="25"/>
      <c r="P1061" s="25"/>
      <c r="Q1061" s="25"/>
      <c r="R1061" s="25"/>
      <c r="S1061" s="25"/>
      <c r="T1061" s="25"/>
      <c r="U1061" s="25"/>
      <c r="V1061" s="25"/>
      <c r="W1061" s="25"/>
      <c r="X1061" s="25"/>
      <c r="Y1061" s="25"/>
      <c r="Z1061" s="25"/>
      <c r="AA1061" s="25"/>
      <c r="AB1061" s="25"/>
      <c r="AC1061" s="25"/>
      <c r="AD1061" s="25"/>
      <c r="AE1061" s="25"/>
      <c r="AF1061" s="25"/>
      <c r="AG1061" s="25"/>
      <c r="AH1061" s="25"/>
      <c r="AI1061" s="25"/>
      <c r="AJ1061" s="25"/>
      <c r="AK1061" s="25"/>
      <c r="AL1061" s="25"/>
      <c r="AM1061" s="25"/>
      <c r="AN1061" s="25"/>
      <c r="AO1061" s="25"/>
      <c r="AP1061" s="25"/>
      <c r="AQ1061" s="25"/>
      <c r="AR1061" s="25"/>
      <c r="AS1061" s="25"/>
      <c r="AT1061" s="25"/>
      <c r="AU1061" s="25"/>
      <c r="AV1061" s="25"/>
      <c r="AW1061" s="25"/>
      <c r="AX1061" s="25"/>
      <c r="AY1061" s="25"/>
      <c r="AZ1061" s="25"/>
      <c r="BB1061" s="27" t="str">
        <f t="shared" ca="1" si="97"/>
        <v/>
      </c>
      <c r="BC1061" s="27" t="str">
        <f t="shared" ca="1" si="98"/>
        <v/>
      </c>
      <c r="BD1061" s="27" t="str">
        <f>IF(C1061="","",MAX($BD$3:BD1060)+1)</f>
        <v/>
      </c>
      <c r="BE1061" s="27" t="str">
        <f t="shared" ca="1" si="99"/>
        <v/>
      </c>
      <c r="BF1061" s="27" t="str">
        <f t="shared" si="100"/>
        <v/>
      </c>
      <c r="BG1061" s="27" t="str">
        <f t="shared" ca="1" si="101"/>
        <v/>
      </c>
      <c r="BH1061" s="27" t="str">
        <f t="shared" ca="1" si="102"/>
        <v/>
      </c>
    </row>
    <row r="1062" spans="1:60" x14ac:dyDescent="0.25">
      <c r="A1062" s="25"/>
      <c r="B1062" s="25"/>
      <c r="C1062" s="25"/>
      <c r="D1062" s="25"/>
      <c r="E1062" s="25"/>
      <c r="F1062" s="25"/>
      <c r="G1062" s="25"/>
      <c r="H1062" s="25"/>
      <c r="I1062" s="25"/>
      <c r="J1062" s="25"/>
      <c r="K1062" s="25"/>
      <c r="L1062" s="25"/>
      <c r="M1062" s="25"/>
      <c r="N1062" s="25"/>
      <c r="O1062" s="25"/>
      <c r="P1062" s="25"/>
      <c r="Q1062" s="25"/>
      <c r="R1062" s="25"/>
      <c r="S1062" s="25"/>
      <c r="T1062" s="25"/>
      <c r="U1062" s="25"/>
      <c r="V1062" s="25"/>
      <c r="W1062" s="25"/>
      <c r="X1062" s="25"/>
      <c r="Y1062" s="25"/>
      <c r="Z1062" s="25"/>
      <c r="AA1062" s="25"/>
      <c r="AB1062" s="25"/>
      <c r="AC1062" s="25"/>
      <c r="AD1062" s="25"/>
      <c r="AE1062" s="25"/>
      <c r="AF1062" s="25"/>
      <c r="AG1062" s="25"/>
      <c r="AH1062" s="25"/>
      <c r="AI1062" s="25"/>
      <c r="AJ1062" s="25"/>
      <c r="AK1062" s="25"/>
      <c r="AL1062" s="25"/>
      <c r="AM1062" s="25"/>
      <c r="AN1062" s="25"/>
      <c r="AO1062" s="25"/>
      <c r="AP1062" s="25"/>
      <c r="AQ1062" s="25"/>
      <c r="AR1062" s="25"/>
      <c r="AS1062" s="25"/>
      <c r="AT1062" s="25"/>
      <c r="AU1062" s="25"/>
      <c r="AV1062" s="25"/>
      <c r="AW1062" s="25"/>
      <c r="AX1062" s="25"/>
      <c r="AY1062" s="25"/>
      <c r="AZ1062" s="25"/>
      <c r="BB1062" s="27" t="str">
        <f t="shared" ca="1" si="97"/>
        <v/>
      </c>
      <c r="BC1062" s="27" t="str">
        <f t="shared" ca="1" si="98"/>
        <v/>
      </c>
      <c r="BD1062" s="27" t="str">
        <f>IF(C1062="","",MAX($BD$3:BD1061)+1)</f>
        <v/>
      </c>
      <c r="BE1062" s="27" t="str">
        <f t="shared" ca="1" si="99"/>
        <v/>
      </c>
      <c r="BF1062" s="27" t="str">
        <f t="shared" si="100"/>
        <v/>
      </c>
      <c r="BG1062" s="27" t="str">
        <f t="shared" ca="1" si="101"/>
        <v/>
      </c>
      <c r="BH1062" s="27" t="str">
        <f t="shared" ca="1" si="102"/>
        <v/>
      </c>
    </row>
    <row r="1063" spans="1:60" x14ac:dyDescent="0.25">
      <c r="A1063" s="25"/>
      <c r="B1063" s="25"/>
      <c r="C1063" s="25"/>
      <c r="D1063" s="25"/>
      <c r="E1063" s="25"/>
      <c r="F1063" s="25"/>
      <c r="G1063" s="25"/>
      <c r="H1063" s="25"/>
      <c r="I1063" s="25"/>
      <c r="J1063" s="25"/>
      <c r="K1063" s="25"/>
      <c r="L1063" s="25"/>
      <c r="M1063" s="25"/>
      <c r="N1063" s="25"/>
      <c r="O1063" s="25"/>
      <c r="P1063" s="25"/>
      <c r="Q1063" s="25"/>
      <c r="R1063" s="25"/>
      <c r="S1063" s="25"/>
      <c r="T1063" s="25"/>
      <c r="U1063" s="25"/>
      <c r="V1063" s="25"/>
      <c r="W1063" s="25"/>
      <c r="X1063" s="25"/>
      <c r="Y1063" s="25"/>
      <c r="Z1063" s="25"/>
      <c r="AA1063" s="25"/>
      <c r="AB1063" s="25"/>
      <c r="AC1063" s="25"/>
      <c r="AD1063" s="25"/>
      <c r="AE1063" s="25"/>
      <c r="AF1063" s="25"/>
      <c r="AG1063" s="25"/>
      <c r="AH1063" s="25"/>
      <c r="AI1063" s="25"/>
      <c r="AJ1063" s="25"/>
      <c r="AK1063" s="25"/>
      <c r="AL1063" s="25"/>
      <c r="AM1063" s="25"/>
      <c r="AN1063" s="25"/>
      <c r="AO1063" s="25"/>
      <c r="AP1063" s="25"/>
      <c r="AQ1063" s="25"/>
      <c r="AR1063" s="25"/>
      <c r="AS1063" s="25"/>
      <c r="AT1063" s="25"/>
      <c r="AU1063" s="25"/>
      <c r="AV1063" s="25"/>
      <c r="AW1063" s="25"/>
      <c r="AX1063" s="25"/>
      <c r="AY1063" s="25"/>
      <c r="AZ1063" s="25"/>
      <c r="BB1063" s="27" t="str">
        <f t="shared" ca="1" si="97"/>
        <v/>
      </c>
      <c r="BC1063" s="27" t="str">
        <f t="shared" ca="1" si="98"/>
        <v/>
      </c>
      <c r="BD1063" s="27" t="str">
        <f>IF(C1063="","",MAX($BD$3:BD1062)+1)</f>
        <v/>
      </c>
      <c r="BE1063" s="27" t="str">
        <f t="shared" ca="1" si="99"/>
        <v/>
      </c>
      <c r="BF1063" s="27" t="str">
        <f t="shared" si="100"/>
        <v/>
      </c>
      <c r="BG1063" s="27" t="str">
        <f t="shared" ca="1" si="101"/>
        <v/>
      </c>
      <c r="BH1063" s="27" t="str">
        <f t="shared" ca="1" si="102"/>
        <v/>
      </c>
    </row>
    <row r="1064" spans="1:60" x14ac:dyDescent="0.25">
      <c r="A1064" s="25"/>
      <c r="B1064" s="25"/>
      <c r="C1064" s="25"/>
      <c r="D1064" s="25"/>
      <c r="E1064" s="25"/>
      <c r="F1064" s="25"/>
      <c r="G1064" s="25"/>
      <c r="H1064" s="25"/>
      <c r="I1064" s="25"/>
      <c r="J1064" s="25"/>
      <c r="K1064" s="25"/>
      <c r="L1064" s="25"/>
      <c r="M1064" s="25"/>
      <c r="N1064" s="25"/>
      <c r="O1064" s="25"/>
      <c r="P1064" s="25"/>
      <c r="Q1064" s="25"/>
      <c r="R1064" s="25"/>
      <c r="S1064" s="25"/>
      <c r="T1064" s="25"/>
      <c r="U1064" s="25"/>
      <c r="V1064" s="25"/>
      <c r="W1064" s="25"/>
      <c r="X1064" s="25"/>
      <c r="Y1064" s="25"/>
      <c r="Z1064" s="25"/>
      <c r="AA1064" s="25"/>
      <c r="AB1064" s="25"/>
      <c r="AC1064" s="25"/>
      <c r="AD1064" s="25"/>
      <c r="AE1064" s="25"/>
      <c r="AF1064" s="25"/>
      <c r="AG1064" s="25"/>
      <c r="AH1064" s="25"/>
      <c r="AI1064" s="25"/>
      <c r="AJ1064" s="25"/>
      <c r="AK1064" s="25"/>
      <c r="AL1064" s="25"/>
      <c r="AM1064" s="25"/>
      <c r="AN1064" s="25"/>
      <c r="AO1064" s="25"/>
      <c r="AP1064" s="25"/>
      <c r="AQ1064" s="25"/>
      <c r="AR1064" s="25"/>
      <c r="AS1064" s="25"/>
      <c r="AT1064" s="25"/>
      <c r="AU1064" s="25"/>
      <c r="AV1064" s="25"/>
      <c r="AW1064" s="25"/>
      <c r="AX1064" s="25"/>
      <c r="AY1064" s="25"/>
      <c r="AZ1064" s="25"/>
      <c r="BB1064" s="27" t="str">
        <f t="shared" ca="1" si="97"/>
        <v/>
      </c>
      <c r="BC1064" s="27" t="str">
        <f t="shared" ca="1" si="98"/>
        <v/>
      </c>
      <c r="BD1064" s="27" t="str">
        <f>IF(C1064="","",MAX($BD$3:BD1063)+1)</f>
        <v/>
      </c>
      <c r="BE1064" s="27" t="str">
        <f t="shared" ca="1" si="99"/>
        <v/>
      </c>
      <c r="BF1064" s="27" t="str">
        <f t="shared" si="100"/>
        <v/>
      </c>
      <c r="BG1064" s="27" t="str">
        <f t="shared" ca="1" si="101"/>
        <v/>
      </c>
      <c r="BH1064" s="27" t="str">
        <f t="shared" ca="1" si="102"/>
        <v/>
      </c>
    </row>
    <row r="1065" spans="1:60" x14ac:dyDescent="0.25">
      <c r="A1065" s="25"/>
      <c r="B1065" s="25"/>
      <c r="C1065" s="25"/>
      <c r="D1065" s="25"/>
      <c r="E1065" s="25"/>
      <c r="F1065" s="25"/>
      <c r="G1065" s="25"/>
      <c r="H1065" s="25"/>
      <c r="I1065" s="25"/>
      <c r="J1065" s="25"/>
      <c r="K1065" s="25"/>
      <c r="L1065" s="25"/>
      <c r="M1065" s="25"/>
      <c r="N1065" s="25"/>
      <c r="O1065" s="25"/>
      <c r="P1065" s="25"/>
      <c r="Q1065" s="25"/>
      <c r="R1065" s="25"/>
      <c r="S1065" s="25"/>
      <c r="T1065" s="25"/>
      <c r="U1065" s="25"/>
      <c r="V1065" s="25"/>
      <c r="W1065" s="25"/>
      <c r="X1065" s="25"/>
      <c r="Y1065" s="25"/>
      <c r="Z1065" s="25"/>
      <c r="AA1065" s="25"/>
      <c r="AB1065" s="25"/>
      <c r="AC1065" s="25"/>
      <c r="AD1065" s="25"/>
      <c r="AE1065" s="25"/>
      <c r="AF1065" s="25"/>
      <c r="AG1065" s="25"/>
      <c r="AH1065" s="25"/>
      <c r="AI1065" s="25"/>
      <c r="AJ1065" s="25"/>
      <c r="AK1065" s="25"/>
      <c r="AL1065" s="25"/>
      <c r="AM1065" s="25"/>
      <c r="AN1065" s="25"/>
      <c r="AO1065" s="25"/>
      <c r="AP1065" s="25"/>
      <c r="AQ1065" s="25"/>
      <c r="AR1065" s="25"/>
      <c r="AS1065" s="25"/>
      <c r="AT1065" s="25"/>
      <c r="AU1065" s="25"/>
      <c r="AV1065" s="25"/>
      <c r="AW1065" s="25"/>
      <c r="AX1065" s="25"/>
      <c r="AY1065" s="25"/>
      <c r="AZ1065" s="25"/>
      <c r="BB1065" s="27" t="str">
        <f t="shared" ca="1" si="97"/>
        <v/>
      </c>
      <c r="BC1065" s="27" t="str">
        <f t="shared" ca="1" si="98"/>
        <v/>
      </c>
      <c r="BD1065" s="27" t="str">
        <f>IF(C1065="","",MAX($BD$3:BD1064)+1)</f>
        <v/>
      </c>
      <c r="BE1065" s="27" t="str">
        <f t="shared" ca="1" si="99"/>
        <v/>
      </c>
      <c r="BF1065" s="27" t="str">
        <f t="shared" si="100"/>
        <v/>
      </c>
      <c r="BG1065" s="27" t="str">
        <f t="shared" ca="1" si="101"/>
        <v/>
      </c>
      <c r="BH1065" s="27" t="str">
        <f t="shared" ca="1" si="102"/>
        <v/>
      </c>
    </row>
    <row r="1066" spans="1:60" x14ac:dyDescent="0.25">
      <c r="A1066" s="25"/>
      <c r="B1066" s="25"/>
      <c r="C1066" s="25"/>
      <c r="D1066" s="25"/>
      <c r="E1066" s="25"/>
      <c r="F1066" s="25"/>
      <c r="G1066" s="25"/>
      <c r="H1066" s="25"/>
      <c r="I1066" s="25"/>
      <c r="J1066" s="25"/>
      <c r="K1066" s="25"/>
      <c r="L1066" s="25"/>
      <c r="M1066" s="25"/>
      <c r="N1066" s="25"/>
      <c r="O1066" s="25"/>
      <c r="P1066" s="25"/>
      <c r="Q1066" s="25"/>
      <c r="R1066" s="25"/>
      <c r="S1066" s="25"/>
      <c r="T1066" s="25"/>
      <c r="U1066" s="25"/>
      <c r="V1066" s="25"/>
      <c r="W1066" s="25"/>
      <c r="X1066" s="25"/>
      <c r="Y1066" s="25"/>
      <c r="Z1066" s="25"/>
      <c r="AA1066" s="25"/>
      <c r="AB1066" s="25"/>
      <c r="AC1066" s="25"/>
      <c r="AD1066" s="25"/>
      <c r="AE1066" s="25"/>
      <c r="AF1066" s="25"/>
      <c r="AG1066" s="25"/>
      <c r="AH1066" s="25"/>
      <c r="AI1066" s="25"/>
      <c r="AJ1066" s="25"/>
      <c r="AK1066" s="25"/>
      <c r="AL1066" s="25"/>
      <c r="AM1066" s="25"/>
      <c r="AN1066" s="25"/>
      <c r="AO1066" s="25"/>
      <c r="AP1066" s="25"/>
      <c r="AQ1066" s="25"/>
      <c r="AR1066" s="25"/>
      <c r="AS1066" s="25"/>
      <c r="AT1066" s="25"/>
      <c r="AU1066" s="25"/>
      <c r="AV1066" s="25"/>
      <c r="AW1066" s="25"/>
      <c r="AX1066" s="25"/>
      <c r="AY1066" s="25"/>
      <c r="AZ1066" s="25"/>
      <c r="BB1066" s="27" t="str">
        <f t="shared" ca="1" si="97"/>
        <v/>
      </c>
      <c r="BC1066" s="27" t="str">
        <f t="shared" ca="1" si="98"/>
        <v/>
      </c>
      <c r="BD1066" s="27" t="str">
        <f>IF(C1066="","",MAX($BD$3:BD1065)+1)</f>
        <v/>
      </c>
      <c r="BE1066" s="27" t="str">
        <f t="shared" ca="1" si="99"/>
        <v/>
      </c>
      <c r="BF1066" s="27" t="str">
        <f t="shared" si="100"/>
        <v/>
      </c>
      <c r="BG1066" s="27" t="str">
        <f t="shared" ca="1" si="101"/>
        <v/>
      </c>
      <c r="BH1066" s="27" t="str">
        <f t="shared" ca="1" si="102"/>
        <v/>
      </c>
    </row>
    <row r="1067" spans="1:60" x14ac:dyDescent="0.25">
      <c r="A1067" s="25"/>
      <c r="B1067" s="25"/>
      <c r="C1067" s="25"/>
      <c r="D1067" s="25"/>
      <c r="E1067" s="25"/>
      <c r="F1067" s="25"/>
      <c r="G1067" s="25"/>
      <c r="H1067" s="25"/>
      <c r="I1067" s="25"/>
      <c r="J1067" s="25"/>
      <c r="K1067" s="25"/>
      <c r="L1067" s="25"/>
      <c r="M1067" s="25"/>
      <c r="N1067" s="25"/>
      <c r="O1067" s="25"/>
      <c r="P1067" s="25"/>
      <c r="Q1067" s="25"/>
      <c r="R1067" s="25"/>
      <c r="S1067" s="25"/>
      <c r="T1067" s="25"/>
      <c r="U1067" s="25"/>
      <c r="V1067" s="25"/>
      <c r="W1067" s="25"/>
      <c r="X1067" s="25"/>
      <c r="Y1067" s="25"/>
      <c r="Z1067" s="25"/>
      <c r="AA1067" s="25"/>
      <c r="AB1067" s="25"/>
      <c r="AC1067" s="25"/>
      <c r="AD1067" s="25"/>
      <c r="AE1067" s="25"/>
      <c r="AF1067" s="25"/>
      <c r="AG1067" s="25"/>
      <c r="AH1067" s="25"/>
      <c r="AI1067" s="25"/>
      <c r="AJ1067" s="25"/>
      <c r="AK1067" s="25"/>
      <c r="AL1067" s="25"/>
      <c r="AM1067" s="25"/>
      <c r="AN1067" s="25"/>
      <c r="AO1067" s="25"/>
      <c r="AP1067" s="25"/>
      <c r="AQ1067" s="25"/>
      <c r="AR1067" s="25"/>
      <c r="AS1067" s="25"/>
      <c r="AT1067" s="25"/>
      <c r="AU1067" s="25"/>
      <c r="AV1067" s="25"/>
      <c r="AW1067" s="25"/>
      <c r="AX1067" s="25"/>
      <c r="AY1067" s="25"/>
      <c r="AZ1067" s="25"/>
      <c r="BB1067" s="27" t="str">
        <f t="shared" ca="1" si="97"/>
        <v/>
      </c>
      <c r="BC1067" s="27" t="str">
        <f t="shared" ca="1" si="98"/>
        <v/>
      </c>
      <c r="BD1067" s="27" t="str">
        <f>IF(C1067="","",MAX($BD$3:BD1066)+1)</f>
        <v/>
      </c>
      <c r="BE1067" s="27" t="str">
        <f t="shared" ca="1" si="99"/>
        <v/>
      </c>
      <c r="BF1067" s="27" t="str">
        <f t="shared" si="100"/>
        <v/>
      </c>
      <c r="BG1067" s="27" t="str">
        <f t="shared" ca="1" si="101"/>
        <v/>
      </c>
      <c r="BH1067" s="27" t="str">
        <f t="shared" ca="1" si="102"/>
        <v/>
      </c>
    </row>
    <row r="1068" spans="1:60" x14ac:dyDescent="0.25">
      <c r="A1068" s="25"/>
      <c r="B1068" s="25"/>
      <c r="C1068" s="25"/>
      <c r="D1068" s="25"/>
      <c r="E1068" s="25"/>
      <c r="F1068" s="25"/>
      <c r="G1068" s="25"/>
      <c r="H1068" s="25"/>
      <c r="I1068" s="25"/>
      <c r="J1068" s="25"/>
      <c r="K1068" s="25"/>
      <c r="L1068" s="25"/>
      <c r="M1068" s="25"/>
      <c r="N1068" s="25"/>
      <c r="O1068" s="25"/>
      <c r="P1068" s="25"/>
      <c r="Q1068" s="25"/>
      <c r="R1068" s="25"/>
      <c r="S1068" s="25"/>
      <c r="T1068" s="25"/>
      <c r="U1068" s="25"/>
      <c r="V1068" s="25"/>
      <c r="W1068" s="25"/>
      <c r="X1068" s="25"/>
      <c r="Y1068" s="25"/>
      <c r="Z1068" s="25"/>
      <c r="AA1068" s="25"/>
      <c r="AB1068" s="25"/>
      <c r="AC1068" s="25"/>
      <c r="AD1068" s="25"/>
      <c r="AE1068" s="25"/>
      <c r="AF1068" s="25"/>
      <c r="AG1068" s="25"/>
      <c r="AH1068" s="25"/>
      <c r="AI1068" s="25"/>
      <c r="AJ1068" s="25"/>
      <c r="AK1068" s="25"/>
      <c r="AL1068" s="25"/>
      <c r="AM1068" s="25"/>
      <c r="AN1068" s="25"/>
      <c r="AO1068" s="25"/>
      <c r="AP1068" s="25"/>
      <c r="AQ1068" s="25"/>
      <c r="AR1068" s="25"/>
      <c r="AS1068" s="25"/>
      <c r="AT1068" s="25"/>
      <c r="AU1068" s="25"/>
      <c r="AV1068" s="25"/>
      <c r="AW1068" s="25"/>
      <c r="AX1068" s="25"/>
      <c r="AY1068" s="25"/>
      <c r="AZ1068" s="25"/>
      <c r="BB1068" s="27" t="str">
        <f t="shared" ca="1" si="97"/>
        <v/>
      </c>
      <c r="BC1068" s="27" t="str">
        <f t="shared" ca="1" si="98"/>
        <v/>
      </c>
      <c r="BD1068" s="27" t="str">
        <f>IF(C1068="","",MAX($BD$3:BD1067)+1)</f>
        <v/>
      </c>
      <c r="BE1068" s="27" t="str">
        <f t="shared" ca="1" si="99"/>
        <v/>
      </c>
      <c r="BF1068" s="27" t="str">
        <f t="shared" si="100"/>
        <v/>
      </c>
      <c r="BG1068" s="27" t="str">
        <f t="shared" ca="1" si="101"/>
        <v/>
      </c>
      <c r="BH1068" s="27" t="str">
        <f t="shared" ca="1" si="102"/>
        <v/>
      </c>
    </row>
    <row r="1069" spans="1:60" x14ac:dyDescent="0.25">
      <c r="A1069" s="25"/>
      <c r="B1069" s="25"/>
      <c r="C1069" s="25"/>
      <c r="D1069" s="25"/>
      <c r="E1069" s="25"/>
      <c r="F1069" s="25"/>
      <c r="G1069" s="25"/>
      <c r="H1069" s="25"/>
      <c r="I1069" s="25"/>
      <c r="J1069" s="25"/>
      <c r="K1069" s="25"/>
      <c r="L1069" s="25"/>
      <c r="M1069" s="25"/>
      <c r="N1069" s="25"/>
      <c r="O1069" s="25"/>
      <c r="P1069" s="25"/>
      <c r="Q1069" s="25"/>
      <c r="R1069" s="25"/>
      <c r="S1069" s="25"/>
      <c r="T1069" s="25"/>
      <c r="U1069" s="25"/>
      <c r="V1069" s="25"/>
      <c r="W1069" s="25"/>
      <c r="X1069" s="25"/>
      <c r="Y1069" s="25"/>
      <c r="Z1069" s="25"/>
      <c r="AA1069" s="25"/>
      <c r="AB1069" s="25"/>
      <c r="AC1069" s="25"/>
      <c r="AD1069" s="25"/>
      <c r="AE1069" s="25"/>
      <c r="AF1069" s="25"/>
      <c r="AG1069" s="25"/>
      <c r="AH1069" s="25"/>
      <c r="AI1069" s="25"/>
      <c r="AJ1069" s="25"/>
      <c r="AK1069" s="25"/>
      <c r="AL1069" s="25"/>
      <c r="AM1069" s="25"/>
      <c r="AN1069" s="25"/>
      <c r="AO1069" s="25"/>
      <c r="AP1069" s="25"/>
      <c r="AQ1069" s="25"/>
      <c r="AR1069" s="25"/>
      <c r="AS1069" s="25"/>
      <c r="AT1069" s="25"/>
      <c r="AU1069" s="25"/>
      <c r="AV1069" s="25"/>
      <c r="AW1069" s="25"/>
      <c r="AX1069" s="25"/>
      <c r="AY1069" s="25"/>
      <c r="AZ1069" s="25"/>
      <c r="BB1069" s="27" t="str">
        <f t="shared" ca="1" si="97"/>
        <v/>
      </c>
      <c r="BC1069" s="27" t="str">
        <f t="shared" ca="1" si="98"/>
        <v/>
      </c>
      <c r="BD1069" s="27" t="str">
        <f>IF(C1069="","",MAX($BD$3:BD1068)+1)</f>
        <v/>
      </c>
      <c r="BE1069" s="27" t="str">
        <f t="shared" ca="1" si="99"/>
        <v/>
      </c>
      <c r="BF1069" s="27" t="str">
        <f t="shared" si="100"/>
        <v/>
      </c>
      <c r="BG1069" s="27" t="str">
        <f t="shared" ca="1" si="101"/>
        <v/>
      </c>
      <c r="BH1069" s="27" t="str">
        <f t="shared" ca="1" si="102"/>
        <v/>
      </c>
    </row>
    <row r="1070" spans="1:60" x14ac:dyDescent="0.25">
      <c r="A1070" s="25"/>
      <c r="B1070" s="25"/>
      <c r="C1070" s="25"/>
      <c r="D1070" s="25"/>
      <c r="E1070" s="25"/>
      <c r="F1070" s="25"/>
      <c r="G1070" s="25"/>
      <c r="H1070" s="25"/>
      <c r="I1070" s="25"/>
      <c r="J1070" s="25"/>
      <c r="K1070" s="25"/>
      <c r="L1070" s="25"/>
      <c r="M1070" s="25"/>
      <c r="N1070" s="25"/>
      <c r="O1070" s="25"/>
      <c r="P1070" s="25"/>
      <c r="Q1070" s="25"/>
      <c r="R1070" s="25"/>
      <c r="S1070" s="25"/>
      <c r="T1070" s="25"/>
      <c r="U1070" s="25"/>
      <c r="V1070" s="25"/>
      <c r="W1070" s="25"/>
      <c r="X1070" s="25"/>
      <c r="Y1070" s="25"/>
      <c r="Z1070" s="25"/>
      <c r="AA1070" s="25"/>
      <c r="AB1070" s="25"/>
      <c r="AC1070" s="25"/>
      <c r="AD1070" s="25"/>
      <c r="AE1070" s="25"/>
      <c r="AF1070" s="25"/>
      <c r="AG1070" s="25"/>
      <c r="AH1070" s="25"/>
      <c r="AI1070" s="25"/>
      <c r="AJ1070" s="25"/>
      <c r="AK1070" s="25"/>
      <c r="AL1070" s="25"/>
      <c r="AM1070" s="25"/>
      <c r="AN1070" s="25"/>
      <c r="AO1070" s="25"/>
      <c r="AP1070" s="25"/>
      <c r="AQ1070" s="25"/>
      <c r="AR1070" s="25"/>
      <c r="AS1070" s="25"/>
      <c r="AT1070" s="25"/>
      <c r="AU1070" s="25"/>
      <c r="AV1070" s="25"/>
      <c r="AW1070" s="25"/>
      <c r="AX1070" s="25"/>
      <c r="AY1070" s="25"/>
      <c r="AZ1070" s="25"/>
      <c r="BB1070" s="27" t="str">
        <f t="shared" ca="1" si="97"/>
        <v/>
      </c>
      <c r="BC1070" s="27" t="str">
        <f t="shared" ca="1" si="98"/>
        <v/>
      </c>
      <c r="BD1070" s="27" t="str">
        <f>IF(C1070="","",MAX($BD$3:BD1069)+1)</f>
        <v/>
      </c>
      <c r="BE1070" s="27" t="str">
        <f t="shared" ca="1" si="99"/>
        <v/>
      </c>
      <c r="BF1070" s="27" t="str">
        <f t="shared" si="100"/>
        <v/>
      </c>
      <c r="BG1070" s="27" t="str">
        <f t="shared" ca="1" si="101"/>
        <v/>
      </c>
      <c r="BH1070" s="27" t="str">
        <f t="shared" ca="1" si="102"/>
        <v/>
      </c>
    </row>
    <row r="1071" spans="1:60" x14ac:dyDescent="0.25">
      <c r="A1071" s="25"/>
      <c r="B1071" s="25"/>
      <c r="C1071" s="25"/>
      <c r="D1071" s="25"/>
      <c r="E1071" s="25"/>
      <c r="F1071" s="25"/>
      <c r="G1071" s="25"/>
      <c r="H1071" s="25"/>
      <c r="I1071" s="25"/>
      <c r="J1071" s="25"/>
      <c r="K1071" s="25"/>
      <c r="L1071" s="25"/>
      <c r="M1071" s="25"/>
      <c r="N1071" s="25"/>
      <c r="O1071" s="25"/>
      <c r="P1071" s="25"/>
      <c r="Q1071" s="25"/>
      <c r="R1071" s="25"/>
      <c r="S1071" s="25"/>
      <c r="T1071" s="25"/>
      <c r="U1071" s="25"/>
      <c r="V1071" s="25"/>
      <c r="W1071" s="25"/>
      <c r="X1071" s="25"/>
      <c r="Y1071" s="25"/>
      <c r="Z1071" s="25"/>
      <c r="AA1071" s="25"/>
      <c r="AB1071" s="25"/>
      <c r="AC1071" s="25"/>
      <c r="AD1071" s="25"/>
      <c r="AE1071" s="25"/>
      <c r="AF1071" s="25"/>
      <c r="AG1071" s="25"/>
      <c r="AH1071" s="25"/>
      <c r="AI1071" s="25"/>
      <c r="AJ1071" s="25"/>
      <c r="AK1071" s="25"/>
      <c r="AL1071" s="25"/>
      <c r="AM1071" s="25"/>
      <c r="AN1071" s="25"/>
      <c r="AO1071" s="25"/>
      <c r="AP1071" s="25"/>
      <c r="AQ1071" s="25"/>
      <c r="AR1071" s="25"/>
      <c r="AS1071" s="25"/>
      <c r="AT1071" s="25"/>
      <c r="AU1071" s="25"/>
      <c r="AV1071" s="25"/>
      <c r="AW1071" s="25"/>
      <c r="AX1071" s="25"/>
      <c r="AY1071" s="25"/>
      <c r="AZ1071" s="25"/>
      <c r="BB1071" s="27" t="str">
        <f t="shared" ca="1" si="97"/>
        <v/>
      </c>
      <c r="BC1071" s="27" t="str">
        <f t="shared" ca="1" si="98"/>
        <v/>
      </c>
      <c r="BD1071" s="27" t="str">
        <f>IF(C1071="","",MAX($BD$3:BD1070)+1)</f>
        <v/>
      </c>
      <c r="BE1071" s="27" t="str">
        <f t="shared" ca="1" si="99"/>
        <v/>
      </c>
      <c r="BF1071" s="27" t="str">
        <f t="shared" si="100"/>
        <v/>
      </c>
      <c r="BG1071" s="27" t="str">
        <f t="shared" ca="1" si="101"/>
        <v/>
      </c>
      <c r="BH1071" s="27" t="str">
        <f t="shared" ca="1" si="102"/>
        <v/>
      </c>
    </row>
    <row r="1072" spans="1:60" x14ac:dyDescent="0.25">
      <c r="A1072" s="25"/>
      <c r="B1072" s="25"/>
      <c r="C1072" s="25"/>
      <c r="D1072" s="25"/>
      <c r="E1072" s="25"/>
      <c r="F1072" s="25"/>
      <c r="G1072" s="25"/>
      <c r="H1072" s="25"/>
      <c r="I1072" s="25"/>
      <c r="J1072" s="25"/>
      <c r="K1072" s="25"/>
      <c r="L1072" s="25"/>
      <c r="M1072" s="25"/>
      <c r="N1072" s="25"/>
      <c r="O1072" s="25"/>
      <c r="P1072" s="25"/>
      <c r="Q1072" s="25"/>
      <c r="R1072" s="25"/>
      <c r="S1072" s="25"/>
      <c r="T1072" s="25"/>
      <c r="U1072" s="25"/>
      <c r="V1072" s="25"/>
      <c r="W1072" s="25"/>
      <c r="X1072" s="25"/>
      <c r="Y1072" s="25"/>
      <c r="Z1072" s="25"/>
      <c r="AA1072" s="25"/>
      <c r="AB1072" s="25"/>
      <c r="AC1072" s="25"/>
      <c r="AD1072" s="25"/>
      <c r="AE1072" s="25"/>
      <c r="AF1072" s="25"/>
      <c r="AG1072" s="25"/>
      <c r="AH1072" s="25"/>
      <c r="AI1072" s="25"/>
      <c r="AJ1072" s="25"/>
      <c r="AK1072" s="25"/>
      <c r="AL1072" s="25"/>
      <c r="AM1072" s="25"/>
      <c r="AN1072" s="25"/>
      <c r="AO1072" s="25"/>
      <c r="AP1072" s="25"/>
      <c r="AQ1072" s="25"/>
      <c r="AR1072" s="25"/>
      <c r="AS1072" s="25"/>
      <c r="AT1072" s="25"/>
      <c r="AU1072" s="25"/>
      <c r="AV1072" s="25"/>
      <c r="AW1072" s="25"/>
      <c r="AX1072" s="25"/>
      <c r="AY1072" s="25"/>
      <c r="AZ1072" s="25"/>
      <c r="BB1072" s="27" t="str">
        <f t="shared" ca="1" si="97"/>
        <v/>
      </c>
      <c r="BC1072" s="27" t="str">
        <f t="shared" ca="1" si="98"/>
        <v/>
      </c>
      <c r="BD1072" s="27" t="str">
        <f>IF(C1072="","",MAX($BD$3:BD1071)+1)</f>
        <v/>
      </c>
      <c r="BE1072" s="27" t="str">
        <f t="shared" ca="1" si="99"/>
        <v/>
      </c>
      <c r="BF1072" s="27" t="str">
        <f t="shared" si="100"/>
        <v/>
      </c>
      <c r="BG1072" s="27" t="str">
        <f t="shared" ca="1" si="101"/>
        <v/>
      </c>
      <c r="BH1072" s="27" t="str">
        <f t="shared" ca="1" si="102"/>
        <v/>
      </c>
    </row>
    <row r="1073" spans="1:60" x14ac:dyDescent="0.25">
      <c r="A1073" s="25"/>
      <c r="B1073" s="25"/>
      <c r="C1073" s="25"/>
      <c r="D1073" s="25"/>
      <c r="E1073" s="25"/>
      <c r="F1073" s="25"/>
      <c r="G1073" s="25"/>
      <c r="H1073" s="25"/>
      <c r="I1073" s="25"/>
      <c r="J1073" s="25"/>
      <c r="K1073" s="25"/>
      <c r="L1073" s="25"/>
      <c r="M1073" s="25"/>
      <c r="N1073" s="25"/>
      <c r="O1073" s="25"/>
      <c r="P1073" s="25"/>
      <c r="Q1073" s="25"/>
      <c r="R1073" s="25"/>
      <c r="S1073" s="25"/>
      <c r="T1073" s="25"/>
      <c r="U1073" s="25"/>
      <c r="V1073" s="25"/>
      <c r="W1073" s="25"/>
      <c r="X1073" s="25"/>
      <c r="Y1073" s="25"/>
      <c r="Z1073" s="25"/>
      <c r="AA1073" s="25"/>
      <c r="AB1073" s="25"/>
      <c r="AC1073" s="25"/>
      <c r="AD1073" s="25"/>
      <c r="AE1073" s="25"/>
      <c r="AF1073" s="25"/>
      <c r="AG1073" s="25"/>
      <c r="AH1073" s="25"/>
      <c r="AI1073" s="25"/>
      <c r="AJ1073" s="25"/>
      <c r="AK1073" s="25"/>
      <c r="AL1073" s="25"/>
      <c r="AM1073" s="25"/>
      <c r="AN1073" s="25"/>
      <c r="AO1073" s="25"/>
      <c r="AP1073" s="25"/>
      <c r="AQ1073" s="25"/>
      <c r="AR1073" s="25"/>
      <c r="AS1073" s="25"/>
      <c r="AT1073" s="25"/>
      <c r="AU1073" s="25"/>
      <c r="AV1073" s="25"/>
      <c r="AW1073" s="25"/>
      <c r="AX1073" s="25"/>
      <c r="AY1073" s="25"/>
      <c r="AZ1073" s="25"/>
      <c r="BB1073" s="27" t="str">
        <f t="shared" ca="1" si="97"/>
        <v/>
      </c>
      <c r="BC1073" s="27" t="str">
        <f t="shared" ca="1" si="98"/>
        <v/>
      </c>
      <c r="BD1073" s="27" t="str">
        <f>IF(C1073="","",MAX($BD$3:BD1072)+1)</f>
        <v/>
      </c>
      <c r="BE1073" s="27" t="str">
        <f t="shared" ca="1" si="99"/>
        <v/>
      </c>
      <c r="BF1073" s="27" t="str">
        <f t="shared" si="100"/>
        <v/>
      </c>
      <c r="BG1073" s="27" t="str">
        <f t="shared" ca="1" si="101"/>
        <v/>
      </c>
      <c r="BH1073" s="27" t="str">
        <f t="shared" ca="1" si="102"/>
        <v/>
      </c>
    </row>
    <row r="1074" spans="1:60" x14ac:dyDescent="0.25">
      <c r="A1074" s="25"/>
      <c r="B1074" s="25"/>
      <c r="C1074" s="25"/>
      <c r="D1074" s="25"/>
      <c r="E1074" s="25"/>
      <c r="F1074" s="25"/>
      <c r="G1074" s="25"/>
      <c r="H1074" s="25"/>
      <c r="I1074" s="25"/>
      <c r="J1074" s="25"/>
      <c r="K1074" s="25"/>
      <c r="L1074" s="25"/>
      <c r="M1074" s="25"/>
      <c r="N1074" s="25"/>
      <c r="O1074" s="25"/>
      <c r="P1074" s="25"/>
      <c r="Q1074" s="25"/>
      <c r="R1074" s="25"/>
      <c r="S1074" s="25"/>
      <c r="T1074" s="25"/>
      <c r="U1074" s="25"/>
      <c r="V1074" s="25"/>
      <c r="W1074" s="25"/>
      <c r="X1074" s="25"/>
      <c r="Y1074" s="25"/>
      <c r="Z1074" s="25"/>
      <c r="AA1074" s="25"/>
      <c r="AB1074" s="25"/>
      <c r="AC1074" s="25"/>
      <c r="AD1074" s="25"/>
      <c r="AE1074" s="25"/>
      <c r="AF1074" s="25"/>
      <c r="AG1074" s="25"/>
      <c r="AH1074" s="25"/>
      <c r="AI1074" s="25"/>
      <c r="AJ1074" s="25"/>
      <c r="AK1074" s="25"/>
      <c r="AL1074" s="25"/>
      <c r="AM1074" s="25"/>
      <c r="AN1074" s="25"/>
      <c r="AO1074" s="25"/>
      <c r="AP1074" s="25"/>
      <c r="AQ1074" s="25"/>
      <c r="AR1074" s="25"/>
      <c r="AS1074" s="25"/>
      <c r="AT1074" s="25"/>
      <c r="AU1074" s="25"/>
      <c r="AV1074" s="25"/>
      <c r="AW1074" s="25"/>
      <c r="AX1074" s="25"/>
      <c r="AY1074" s="25"/>
      <c r="AZ1074" s="25"/>
      <c r="BB1074" s="27" t="str">
        <f t="shared" ca="1" si="97"/>
        <v/>
      </c>
      <c r="BC1074" s="27" t="str">
        <f t="shared" ca="1" si="98"/>
        <v/>
      </c>
      <c r="BD1074" s="27" t="str">
        <f>IF(C1074="","",MAX($BD$3:BD1073)+1)</f>
        <v/>
      </c>
      <c r="BE1074" s="27" t="str">
        <f t="shared" ca="1" si="99"/>
        <v/>
      </c>
      <c r="BF1074" s="27" t="str">
        <f t="shared" si="100"/>
        <v/>
      </c>
      <c r="BG1074" s="27" t="str">
        <f t="shared" ca="1" si="101"/>
        <v/>
      </c>
      <c r="BH1074" s="27" t="str">
        <f t="shared" ca="1" si="102"/>
        <v/>
      </c>
    </row>
    <row r="1075" spans="1:60" x14ac:dyDescent="0.25">
      <c r="A1075" s="25"/>
      <c r="B1075" s="25"/>
      <c r="C1075" s="25"/>
      <c r="D1075" s="25"/>
      <c r="E1075" s="25"/>
      <c r="F1075" s="25"/>
      <c r="G1075" s="25"/>
      <c r="H1075" s="25"/>
      <c r="I1075" s="25"/>
      <c r="J1075" s="25"/>
      <c r="K1075" s="25"/>
      <c r="L1075" s="25"/>
      <c r="M1075" s="25"/>
      <c r="N1075" s="25"/>
      <c r="O1075" s="25"/>
      <c r="P1075" s="25"/>
      <c r="Q1075" s="25"/>
      <c r="R1075" s="25"/>
      <c r="S1075" s="25"/>
      <c r="T1075" s="25"/>
      <c r="U1075" s="25"/>
      <c r="V1075" s="25"/>
      <c r="W1075" s="25"/>
      <c r="X1075" s="25"/>
      <c r="Y1075" s="25"/>
      <c r="Z1075" s="25"/>
      <c r="AA1075" s="25"/>
      <c r="AB1075" s="25"/>
      <c r="AC1075" s="25"/>
      <c r="AD1075" s="25"/>
      <c r="AE1075" s="25"/>
      <c r="AF1075" s="25"/>
      <c r="AG1075" s="25"/>
      <c r="AH1075" s="25"/>
      <c r="AI1075" s="25"/>
      <c r="AJ1075" s="25"/>
      <c r="AK1075" s="25"/>
      <c r="AL1075" s="25"/>
      <c r="AM1075" s="25"/>
      <c r="AN1075" s="25"/>
      <c r="AO1075" s="25"/>
      <c r="AP1075" s="25"/>
      <c r="AQ1075" s="25"/>
      <c r="AR1075" s="25"/>
      <c r="AS1075" s="25"/>
      <c r="AT1075" s="25"/>
      <c r="AU1075" s="25"/>
      <c r="AV1075" s="25"/>
      <c r="AW1075" s="25"/>
      <c r="AX1075" s="25"/>
      <c r="AY1075" s="25"/>
      <c r="AZ1075" s="25"/>
      <c r="BB1075" s="27" t="str">
        <f t="shared" ca="1" si="97"/>
        <v/>
      </c>
      <c r="BC1075" s="27" t="str">
        <f t="shared" ca="1" si="98"/>
        <v/>
      </c>
      <c r="BD1075" s="27" t="str">
        <f>IF(C1075="","",MAX($BD$3:BD1074)+1)</f>
        <v/>
      </c>
      <c r="BE1075" s="27" t="str">
        <f t="shared" ca="1" si="99"/>
        <v/>
      </c>
      <c r="BF1075" s="27" t="str">
        <f t="shared" si="100"/>
        <v/>
      </c>
      <c r="BG1075" s="27" t="str">
        <f t="shared" ca="1" si="101"/>
        <v/>
      </c>
      <c r="BH1075" s="27" t="str">
        <f t="shared" ca="1" si="102"/>
        <v/>
      </c>
    </row>
    <row r="1076" spans="1:60" x14ac:dyDescent="0.25">
      <c r="A1076" s="25"/>
      <c r="B1076" s="25"/>
      <c r="C1076" s="25"/>
      <c r="D1076" s="25"/>
      <c r="E1076" s="25"/>
      <c r="F1076" s="25"/>
      <c r="G1076" s="25"/>
      <c r="H1076" s="25"/>
      <c r="I1076" s="25"/>
      <c r="J1076" s="25"/>
      <c r="K1076" s="25"/>
      <c r="L1076" s="25"/>
      <c r="M1076" s="25"/>
      <c r="N1076" s="25"/>
      <c r="O1076" s="25"/>
      <c r="P1076" s="25"/>
      <c r="Q1076" s="25"/>
      <c r="R1076" s="25"/>
      <c r="S1076" s="25"/>
      <c r="T1076" s="25"/>
      <c r="U1076" s="25"/>
      <c r="V1076" s="25"/>
      <c r="W1076" s="25"/>
      <c r="X1076" s="25"/>
      <c r="Y1076" s="25"/>
      <c r="Z1076" s="25"/>
      <c r="AA1076" s="25"/>
      <c r="AB1076" s="25"/>
      <c r="AC1076" s="25"/>
      <c r="AD1076" s="25"/>
      <c r="AE1076" s="25"/>
      <c r="AF1076" s="25"/>
      <c r="AG1076" s="25"/>
      <c r="AH1076" s="25"/>
      <c r="AI1076" s="25"/>
      <c r="AJ1076" s="25"/>
      <c r="AK1076" s="25"/>
      <c r="AL1076" s="25"/>
      <c r="AM1076" s="25"/>
      <c r="AN1076" s="25"/>
      <c r="AO1076" s="25"/>
      <c r="AP1076" s="25"/>
      <c r="AQ1076" s="25"/>
      <c r="AR1076" s="25"/>
      <c r="AS1076" s="25"/>
      <c r="AT1076" s="25"/>
      <c r="AU1076" s="25"/>
      <c r="AV1076" s="25"/>
      <c r="AW1076" s="25"/>
      <c r="AX1076" s="25"/>
      <c r="AY1076" s="25"/>
      <c r="AZ1076" s="25"/>
      <c r="BB1076" s="27" t="str">
        <f t="shared" ca="1" si="97"/>
        <v/>
      </c>
      <c r="BC1076" s="27" t="str">
        <f t="shared" ca="1" si="98"/>
        <v/>
      </c>
      <c r="BD1076" s="27" t="str">
        <f>IF(C1076="","",MAX($BD$3:BD1075)+1)</f>
        <v/>
      </c>
      <c r="BE1076" s="27" t="str">
        <f t="shared" ca="1" si="99"/>
        <v/>
      </c>
      <c r="BF1076" s="27" t="str">
        <f t="shared" si="100"/>
        <v/>
      </c>
      <c r="BG1076" s="27" t="str">
        <f t="shared" ca="1" si="101"/>
        <v/>
      </c>
      <c r="BH1076" s="27" t="str">
        <f t="shared" ca="1" si="102"/>
        <v/>
      </c>
    </row>
    <row r="1077" spans="1:60" x14ac:dyDescent="0.25">
      <c r="A1077" s="25"/>
      <c r="B1077" s="25"/>
      <c r="C1077" s="25"/>
      <c r="D1077" s="25"/>
      <c r="E1077" s="25"/>
      <c r="F1077" s="25"/>
      <c r="G1077" s="25"/>
      <c r="H1077" s="25"/>
      <c r="I1077" s="25"/>
      <c r="J1077" s="25"/>
      <c r="K1077" s="25"/>
      <c r="L1077" s="25"/>
      <c r="M1077" s="25"/>
      <c r="N1077" s="25"/>
      <c r="O1077" s="25"/>
      <c r="P1077" s="25"/>
      <c r="Q1077" s="25"/>
      <c r="R1077" s="25"/>
      <c r="S1077" s="25"/>
      <c r="T1077" s="25"/>
      <c r="U1077" s="25"/>
      <c r="V1077" s="25"/>
      <c r="W1077" s="25"/>
      <c r="X1077" s="25"/>
      <c r="Y1077" s="25"/>
      <c r="Z1077" s="25"/>
      <c r="AA1077" s="25"/>
      <c r="AB1077" s="25"/>
      <c r="AC1077" s="25"/>
      <c r="AD1077" s="25"/>
      <c r="AE1077" s="25"/>
      <c r="AF1077" s="25"/>
      <c r="AG1077" s="25"/>
      <c r="AH1077" s="25"/>
      <c r="AI1077" s="25"/>
      <c r="AJ1077" s="25"/>
      <c r="AK1077" s="25"/>
      <c r="AL1077" s="25"/>
      <c r="AM1077" s="25"/>
      <c r="AN1077" s="25"/>
      <c r="AO1077" s="25"/>
      <c r="AP1077" s="25"/>
      <c r="AQ1077" s="25"/>
      <c r="AR1077" s="25"/>
      <c r="AS1077" s="25"/>
      <c r="AT1077" s="25"/>
      <c r="AU1077" s="25"/>
      <c r="AV1077" s="25"/>
      <c r="AW1077" s="25"/>
      <c r="AX1077" s="25"/>
      <c r="AY1077" s="25"/>
      <c r="AZ1077" s="25"/>
      <c r="BB1077" s="27" t="str">
        <f t="shared" ca="1" si="97"/>
        <v/>
      </c>
      <c r="BC1077" s="27" t="str">
        <f t="shared" ca="1" si="98"/>
        <v/>
      </c>
      <c r="BD1077" s="27" t="str">
        <f>IF(C1077="","",MAX($BD$3:BD1076)+1)</f>
        <v/>
      </c>
      <c r="BE1077" s="27" t="str">
        <f t="shared" ca="1" si="99"/>
        <v/>
      </c>
      <c r="BF1077" s="27" t="str">
        <f t="shared" si="100"/>
        <v/>
      </c>
      <c r="BG1077" s="27" t="str">
        <f t="shared" ca="1" si="101"/>
        <v/>
      </c>
      <c r="BH1077" s="27" t="str">
        <f t="shared" ca="1" si="102"/>
        <v/>
      </c>
    </row>
    <row r="1078" spans="1:60" x14ac:dyDescent="0.25">
      <c r="A1078" s="25"/>
      <c r="B1078" s="25"/>
      <c r="C1078" s="25"/>
      <c r="D1078" s="25"/>
      <c r="E1078" s="25"/>
      <c r="F1078" s="25"/>
      <c r="G1078" s="25"/>
      <c r="H1078" s="25"/>
      <c r="I1078" s="25"/>
      <c r="J1078" s="25"/>
      <c r="K1078" s="25"/>
      <c r="L1078" s="25"/>
      <c r="M1078" s="25"/>
      <c r="N1078" s="25"/>
      <c r="O1078" s="25"/>
      <c r="P1078" s="25"/>
      <c r="Q1078" s="25"/>
      <c r="R1078" s="25"/>
      <c r="S1078" s="25"/>
      <c r="T1078" s="25"/>
      <c r="U1078" s="25"/>
      <c r="V1078" s="25"/>
      <c r="W1078" s="25"/>
      <c r="X1078" s="25"/>
      <c r="Y1078" s="25"/>
      <c r="Z1078" s="25"/>
      <c r="AA1078" s="25"/>
      <c r="AB1078" s="25"/>
      <c r="AC1078" s="25"/>
      <c r="AD1078" s="25"/>
      <c r="AE1078" s="25"/>
      <c r="AF1078" s="25"/>
      <c r="AG1078" s="25"/>
      <c r="AH1078" s="25"/>
      <c r="AI1078" s="25"/>
      <c r="AJ1078" s="25"/>
      <c r="AK1078" s="25"/>
      <c r="AL1078" s="25"/>
      <c r="AM1078" s="25"/>
      <c r="AN1078" s="25"/>
      <c r="AO1078" s="25"/>
      <c r="AP1078" s="25"/>
      <c r="AQ1078" s="25"/>
      <c r="AR1078" s="25"/>
      <c r="AS1078" s="25"/>
      <c r="AT1078" s="25"/>
      <c r="AU1078" s="25"/>
      <c r="AV1078" s="25"/>
      <c r="AW1078" s="25"/>
      <c r="AX1078" s="25"/>
      <c r="AY1078" s="25"/>
      <c r="AZ1078" s="25"/>
      <c r="BB1078" s="27" t="str">
        <f t="shared" ca="1" si="97"/>
        <v/>
      </c>
      <c r="BC1078" s="27" t="str">
        <f t="shared" ca="1" si="98"/>
        <v/>
      </c>
      <c r="BD1078" s="27" t="str">
        <f>IF(C1078="","",MAX($BD$3:BD1077)+1)</f>
        <v/>
      </c>
      <c r="BE1078" s="27" t="str">
        <f t="shared" ca="1" si="99"/>
        <v/>
      </c>
      <c r="BF1078" s="27" t="str">
        <f t="shared" si="100"/>
        <v/>
      </c>
      <c r="BG1078" s="27" t="str">
        <f t="shared" ca="1" si="101"/>
        <v/>
      </c>
      <c r="BH1078" s="27" t="str">
        <f t="shared" ca="1" si="102"/>
        <v/>
      </c>
    </row>
    <row r="1079" spans="1:60" x14ac:dyDescent="0.25">
      <c r="A1079" s="25"/>
      <c r="B1079" s="25"/>
      <c r="C1079" s="25"/>
      <c r="D1079" s="25"/>
      <c r="E1079" s="25"/>
      <c r="F1079" s="25"/>
      <c r="G1079" s="25"/>
      <c r="H1079" s="25"/>
      <c r="I1079" s="25"/>
      <c r="J1079" s="25"/>
      <c r="K1079" s="25"/>
      <c r="L1079" s="25"/>
      <c r="M1079" s="25"/>
      <c r="N1079" s="25"/>
      <c r="O1079" s="25"/>
      <c r="P1079" s="25"/>
      <c r="Q1079" s="25"/>
      <c r="R1079" s="25"/>
      <c r="S1079" s="25"/>
      <c r="T1079" s="25"/>
      <c r="U1079" s="25"/>
      <c r="V1079" s="25"/>
      <c r="W1079" s="25"/>
      <c r="X1079" s="25"/>
      <c r="Y1079" s="25"/>
      <c r="Z1079" s="25"/>
      <c r="AA1079" s="25"/>
      <c r="AB1079" s="25"/>
      <c r="AC1079" s="25"/>
      <c r="AD1079" s="25"/>
      <c r="AE1079" s="25"/>
      <c r="AF1079" s="25"/>
      <c r="AG1079" s="25"/>
      <c r="AH1079" s="25"/>
      <c r="AI1079" s="25"/>
      <c r="AJ1079" s="25"/>
      <c r="AK1079" s="25"/>
      <c r="AL1079" s="25"/>
      <c r="AM1079" s="25"/>
      <c r="AN1079" s="25"/>
      <c r="AO1079" s="25"/>
      <c r="AP1079" s="25"/>
      <c r="AQ1079" s="25"/>
      <c r="AR1079" s="25"/>
      <c r="AS1079" s="25"/>
      <c r="AT1079" s="25"/>
      <c r="AU1079" s="25"/>
      <c r="AV1079" s="25"/>
      <c r="AW1079" s="25"/>
      <c r="AX1079" s="25"/>
      <c r="AY1079" s="25"/>
      <c r="AZ1079" s="25"/>
      <c r="BB1079" s="27" t="str">
        <f t="shared" ca="1" si="97"/>
        <v/>
      </c>
      <c r="BC1079" s="27" t="str">
        <f t="shared" ca="1" si="98"/>
        <v/>
      </c>
      <c r="BD1079" s="27" t="str">
        <f>IF(C1079="","",MAX($BD$3:BD1078)+1)</f>
        <v/>
      </c>
      <c r="BE1079" s="27" t="str">
        <f t="shared" ca="1" si="99"/>
        <v/>
      </c>
      <c r="BF1079" s="27" t="str">
        <f t="shared" si="100"/>
        <v/>
      </c>
      <c r="BG1079" s="27" t="str">
        <f t="shared" ca="1" si="101"/>
        <v/>
      </c>
      <c r="BH1079" s="27" t="str">
        <f t="shared" ca="1" si="102"/>
        <v/>
      </c>
    </row>
    <row r="1080" spans="1:60" x14ac:dyDescent="0.25">
      <c r="A1080" s="25"/>
      <c r="B1080" s="25"/>
      <c r="C1080" s="25"/>
      <c r="D1080" s="25"/>
      <c r="E1080" s="25"/>
      <c r="F1080" s="25"/>
      <c r="G1080" s="25"/>
      <c r="H1080" s="25"/>
      <c r="I1080" s="25"/>
      <c r="J1080" s="25"/>
      <c r="K1080" s="25"/>
      <c r="L1080" s="25"/>
      <c r="M1080" s="25"/>
      <c r="N1080" s="25"/>
      <c r="O1080" s="25"/>
      <c r="P1080" s="25"/>
      <c r="Q1080" s="25"/>
      <c r="R1080" s="25"/>
      <c r="S1080" s="25"/>
      <c r="T1080" s="25"/>
      <c r="U1080" s="25"/>
      <c r="V1080" s="25"/>
      <c r="W1080" s="25"/>
      <c r="X1080" s="25"/>
      <c r="Y1080" s="25"/>
      <c r="Z1080" s="25"/>
      <c r="AA1080" s="25"/>
      <c r="AB1080" s="25"/>
      <c r="AC1080" s="25"/>
      <c r="AD1080" s="25"/>
      <c r="AE1080" s="25"/>
      <c r="AF1080" s="25"/>
      <c r="AG1080" s="25"/>
      <c r="AH1080" s="25"/>
      <c r="AI1080" s="25"/>
      <c r="AJ1080" s="25"/>
      <c r="AK1080" s="25"/>
      <c r="AL1080" s="25"/>
      <c r="AM1080" s="25"/>
      <c r="AN1080" s="25"/>
      <c r="AO1080" s="25"/>
      <c r="AP1080" s="25"/>
      <c r="AQ1080" s="25"/>
      <c r="AR1080" s="25"/>
      <c r="AS1080" s="25"/>
      <c r="AT1080" s="25"/>
      <c r="AU1080" s="25"/>
      <c r="AV1080" s="25"/>
      <c r="AW1080" s="25"/>
      <c r="AX1080" s="25"/>
      <c r="AY1080" s="25"/>
      <c r="AZ1080" s="25"/>
      <c r="BB1080" s="27" t="str">
        <f t="shared" ca="1" si="97"/>
        <v/>
      </c>
      <c r="BC1080" s="27" t="str">
        <f t="shared" ca="1" si="98"/>
        <v/>
      </c>
      <c r="BD1080" s="27" t="str">
        <f>IF(C1080="","",MAX($BD$3:BD1079)+1)</f>
        <v/>
      </c>
      <c r="BE1080" s="27" t="str">
        <f t="shared" ca="1" si="99"/>
        <v/>
      </c>
      <c r="BF1080" s="27" t="str">
        <f t="shared" si="100"/>
        <v/>
      </c>
      <c r="BG1080" s="27" t="str">
        <f t="shared" ca="1" si="101"/>
        <v/>
      </c>
      <c r="BH1080" s="27" t="str">
        <f t="shared" ca="1" si="102"/>
        <v/>
      </c>
    </row>
    <row r="1081" spans="1:60" x14ac:dyDescent="0.25">
      <c r="A1081" s="25"/>
      <c r="B1081" s="25"/>
      <c r="C1081" s="25"/>
      <c r="D1081" s="25"/>
      <c r="E1081" s="25"/>
      <c r="F1081" s="25"/>
      <c r="G1081" s="25"/>
      <c r="H1081" s="25"/>
      <c r="I1081" s="25"/>
      <c r="J1081" s="25"/>
      <c r="K1081" s="25"/>
      <c r="L1081" s="25"/>
      <c r="M1081" s="25"/>
      <c r="N1081" s="25"/>
      <c r="O1081" s="25"/>
      <c r="P1081" s="25"/>
      <c r="Q1081" s="25"/>
      <c r="R1081" s="25"/>
      <c r="S1081" s="25"/>
      <c r="T1081" s="25"/>
      <c r="U1081" s="25"/>
      <c r="V1081" s="25"/>
      <c r="W1081" s="25"/>
      <c r="X1081" s="25"/>
      <c r="Y1081" s="25"/>
      <c r="Z1081" s="25"/>
      <c r="AA1081" s="25"/>
      <c r="AB1081" s="25"/>
      <c r="AC1081" s="25"/>
      <c r="AD1081" s="25"/>
      <c r="AE1081" s="25"/>
      <c r="AF1081" s="25"/>
      <c r="AG1081" s="25"/>
      <c r="AH1081" s="25"/>
      <c r="AI1081" s="25"/>
      <c r="AJ1081" s="25"/>
      <c r="AK1081" s="25"/>
      <c r="AL1081" s="25"/>
      <c r="AM1081" s="25"/>
      <c r="AN1081" s="25"/>
      <c r="AO1081" s="25"/>
      <c r="AP1081" s="25"/>
      <c r="AQ1081" s="25"/>
      <c r="AR1081" s="25"/>
      <c r="AS1081" s="25"/>
      <c r="AT1081" s="25"/>
      <c r="AU1081" s="25"/>
      <c r="AV1081" s="25"/>
      <c r="AW1081" s="25"/>
      <c r="AX1081" s="25"/>
      <c r="AY1081" s="25"/>
      <c r="AZ1081" s="25"/>
      <c r="BB1081" s="27" t="str">
        <f t="shared" ca="1" si="97"/>
        <v/>
      </c>
      <c r="BC1081" s="27" t="str">
        <f t="shared" ca="1" si="98"/>
        <v/>
      </c>
      <c r="BD1081" s="27" t="str">
        <f>IF(C1081="","",MAX($BD$3:BD1080)+1)</f>
        <v/>
      </c>
      <c r="BE1081" s="27" t="str">
        <f t="shared" ca="1" si="99"/>
        <v/>
      </c>
      <c r="BF1081" s="27" t="str">
        <f t="shared" si="100"/>
        <v/>
      </c>
      <c r="BG1081" s="27" t="str">
        <f t="shared" ca="1" si="101"/>
        <v/>
      </c>
      <c r="BH1081" s="27" t="str">
        <f t="shared" ca="1" si="102"/>
        <v/>
      </c>
    </row>
    <row r="1082" spans="1:60" x14ac:dyDescent="0.25">
      <c r="A1082" s="25"/>
      <c r="B1082" s="25"/>
      <c r="C1082" s="25"/>
      <c r="D1082" s="25"/>
      <c r="E1082" s="25"/>
      <c r="F1082" s="25"/>
      <c r="G1082" s="25"/>
      <c r="H1082" s="25"/>
      <c r="I1082" s="25"/>
      <c r="J1082" s="25"/>
      <c r="K1082" s="25"/>
      <c r="L1082" s="25"/>
      <c r="M1082" s="25"/>
      <c r="N1082" s="25"/>
      <c r="O1082" s="25"/>
      <c r="P1082" s="25"/>
      <c r="Q1082" s="25"/>
      <c r="R1082" s="25"/>
      <c r="S1082" s="25"/>
      <c r="T1082" s="25"/>
      <c r="U1082" s="25"/>
      <c r="V1082" s="25"/>
      <c r="W1082" s="25"/>
      <c r="X1082" s="25"/>
      <c r="Y1082" s="25"/>
      <c r="Z1082" s="25"/>
      <c r="AA1082" s="25"/>
      <c r="AB1082" s="25"/>
      <c r="AC1082" s="25"/>
      <c r="AD1082" s="25"/>
      <c r="AE1082" s="25"/>
      <c r="AF1082" s="25"/>
      <c r="AG1082" s="25"/>
      <c r="AH1082" s="25"/>
      <c r="AI1082" s="25"/>
      <c r="AJ1082" s="25"/>
      <c r="AK1082" s="25"/>
      <c r="AL1082" s="25"/>
      <c r="AM1082" s="25"/>
      <c r="AN1082" s="25"/>
      <c r="AO1082" s="25"/>
      <c r="AP1082" s="25"/>
      <c r="AQ1082" s="25"/>
      <c r="AR1082" s="25"/>
      <c r="AS1082" s="25"/>
      <c r="AT1082" s="25"/>
      <c r="AU1082" s="25"/>
      <c r="AV1082" s="25"/>
      <c r="AW1082" s="25"/>
      <c r="AX1082" s="25"/>
      <c r="AY1082" s="25"/>
      <c r="AZ1082" s="25"/>
      <c r="BB1082" s="27" t="str">
        <f t="shared" ca="1" si="97"/>
        <v/>
      </c>
      <c r="BC1082" s="27" t="str">
        <f t="shared" ca="1" si="98"/>
        <v/>
      </c>
      <c r="BD1082" s="27" t="str">
        <f>IF(C1082="","",MAX($BD$3:BD1081)+1)</f>
        <v/>
      </c>
      <c r="BE1082" s="27" t="str">
        <f t="shared" ca="1" si="99"/>
        <v/>
      </c>
      <c r="BF1082" s="27" t="str">
        <f t="shared" si="100"/>
        <v/>
      </c>
      <c r="BG1082" s="27" t="str">
        <f t="shared" ca="1" si="101"/>
        <v/>
      </c>
      <c r="BH1082" s="27" t="str">
        <f t="shared" ca="1" si="102"/>
        <v/>
      </c>
    </row>
    <row r="1083" spans="1:60" x14ac:dyDescent="0.25">
      <c r="A1083" s="25"/>
      <c r="B1083" s="25"/>
      <c r="C1083" s="25"/>
      <c r="D1083" s="25"/>
      <c r="E1083" s="25"/>
      <c r="F1083" s="25"/>
      <c r="G1083" s="25"/>
      <c r="H1083" s="25"/>
      <c r="I1083" s="25"/>
      <c r="J1083" s="25"/>
      <c r="K1083" s="25"/>
      <c r="L1083" s="25"/>
      <c r="M1083" s="25"/>
      <c r="N1083" s="25"/>
      <c r="O1083" s="25"/>
      <c r="P1083" s="25"/>
      <c r="Q1083" s="25"/>
      <c r="R1083" s="25"/>
      <c r="S1083" s="25"/>
      <c r="T1083" s="25"/>
      <c r="U1083" s="25"/>
      <c r="V1083" s="25"/>
      <c r="W1083" s="25"/>
      <c r="X1083" s="25"/>
      <c r="Y1083" s="25"/>
      <c r="Z1083" s="25"/>
      <c r="AA1083" s="25"/>
      <c r="AB1083" s="25"/>
      <c r="AC1083" s="25"/>
      <c r="AD1083" s="25"/>
      <c r="AE1083" s="25"/>
      <c r="AF1083" s="25"/>
      <c r="AG1083" s="25"/>
      <c r="AH1083" s="25"/>
      <c r="AI1083" s="25"/>
      <c r="AJ1083" s="25"/>
      <c r="AK1083" s="25"/>
      <c r="AL1083" s="25"/>
      <c r="AM1083" s="25"/>
      <c r="AN1083" s="25"/>
      <c r="AO1083" s="25"/>
      <c r="AP1083" s="25"/>
      <c r="AQ1083" s="25"/>
      <c r="AR1083" s="25"/>
      <c r="AS1083" s="25"/>
      <c r="AT1083" s="25"/>
      <c r="AU1083" s="25"/>
      <c r="AV1083" s="25"/>
      <c r="AW1083" s="25"/>
      <c r="AX1083" s="25"/>
      <c r="AY1083" s="25"/>
      <c r="AZ1083" s="25"/>
      <c r="BB1083" s="27" t="str">
        <f t="shared" ca="1" si="97"/>
        <v/>
      </c>
      <c r="BC1083" s="27" t="str">
        <f t="shared" ca="1" si="98"/>
        <v/>
      </c>
      <c r="BD1083" s="27" t="str">
        <f>IF(C1083="","",MAX($BD$3:BD1082)+1)</f>
        <v/>
      </c>
      <c r="BE1083" s="27" t="str">
        <f t="shared" ca="1" si="99"/>
        <v/>
      </c>
      <c r="BF1083" s="27" t="str">
        <f t="shared" si="100"/>
        <v/>
      </c>
      <c r="BG1083" s="27" t="str">
        <f t="shared" ca="1" si="101"/>
        <v/>
      </c>
      <c r="BH1083" s="27" t="str">
        <f t="shared" ca="1" si="102"/>
        <v/>
      </c>
    </row>
    <row r="1084" spans="1:60" x14ac:dyDescent="0.25">
      <c r="A1084" s="25"/>
      <c r="B1084" s="25"/>
      <c r="C1084" s="25"/>
      <c r="D1084" s="25"/>
      <c r="E1084" s="25"/>
      <c r="F1084" s="25"/>
      <c r="G1084" s="25"/>
      <c r="H1084" s="25"/>
      <c r="I1084" s="25"/>
      <c r="J1084" s="25"/>
      <c r="K1084" s="25"/>
      <c r="L1084" s="25"/>
      <c r="M1084" s="25"/>
      <c r="N1084" s="25"/>
      <c r="O1084" s="25"/>
      <c r="P1084" s="25"/>
      <c r="Q1084" s="25"/>
      <c r="R1084" s="25"/>
      <c r="S1084" s="25"/>
      <c r="T1084" s="25"/>
      <c r="U1084" s="25"/>
      <c r="V1084" s="25"/>
      <c r="W1084" s="25"/>
      <c r="X1084" s="25"/>
      <c r="Y1084" s="25"/>
      <c r="Z1084" s="25"/>
      <c r="AA1084" s="25"/>
      <c r="AB1084" s="25"/>
      <c r="AC1084" s="25"/>
      <c r="AD1084" s="25"/>
      <c r="AE1084" s="25"/>
      <c r="AF1084" s="25"/>
      <c r="AG1084" s="25"/>
      <c r="AH1084" s="25"/>
      <c r="AI1084" s="25"/>
      <c r="AJ1084" s="25"/>
      <c r="AK1084" s="25"/>
      <c r="AL1084" s="25"/>
      <c r="AM1084" s="25"/>
      <c r="AN1084" s="25"/>
      <c r="AO1084" s="25"/>
      <c r="AP1084" s="25"/>
      <c r="AQ1084" s="25"/>
      <c r="AR1084" s="25"/>
      <c r="AS1084" s="25"/>
      <c r="AT1084" s="25"/>
      <c r="AU1084" s="25"/>
      <c r="AV1084" s="25"/>
      <c r="AW1084" s="25"/>
      <c r="AX1084" s="25"/>
      <c r="AY1084" s="25"/>
      <c r="AZ1084" s="25"/>
      <c r="BB1084" s="27" t="str">
        <f t="shared" ca="1" si="97"/>
        <v/>
      </c>
      <c r="BC1084" s="27" t="str">
        <f t="shared" ca="1" si="98"/>
        <v/>
      </c>
      <c r="BD1084" s="27" t="str">
        <f>IF(C1084="","",MAX($BD$3:BD1083)+1)</f>
        <v/>
      </c>
      <c r="BE1084" s="27" t="str">
        <f t="shared" ca="1" si="99"/>
        <v/>
      </c>
      <c r="BF1084" s="27" t="str">
        <f t="shared" si="100"/>
        <v/>
      </c>
      <c r="BG1084" s="27" t="str">
        <f t="shared" ca="1" si="101"/>
        <v/>
      </c>
      <c r="BH1084" s="27" t="str">
        <f t="shared" ca="1" si="102"/>
        <v/>
      </c>
    </row>
    <row r="1085" spans="1:60" x14ac:dyDescent="0.25">
      <c r="A1085" s="25"/>
      <c r="B1085" s="25"/>
      <c r="C1085" s="25"/>
      <c r="D1085" s="25"/>
      <c r="E1085" s="25"/>
      <c r="F1085" s="25"/>
      <c r="G1085" s="25"/>
      <c r="H1085" s="25"/>
      <c r="I1085" s="25"/>
      <c r="J1085" s="25"/>
      <c r="K1085" s="25"/>
      <c r="L1085" s="25"/>
      <c r="M1085" s="25"/>
      <c r="N1085" s="25"/>
      <c r="O1085" s="25"/>
      <c r="P1085" s="25"/>
      <c r="Q1085" s="25"/>
      <c r="R1085" s="25"/>
      <c r="S1085" s="25"/>
      <c r="T1085" s="25"/>
      <c r="U1085" s="25"/>
      <c r="V1085" s="25"/>
      <c r="W1085" s="25"/>
      <c r="X1085" s="25"/>
      <c r="Y1085" s="25"/>
      <c r="Z1085" s="25"/>
      <c r="AA1085" s="25"/>
      <c r="AB1085" s="25"/>
      <c r="AC1085" s="25"/>
      <c r="AD1085" s="25"/>
      <c r="AE1085" s="25"/>
      <c r="AF1085" s="25"/>
      <c r="AG1085" s="25"/>
      <c r="AH1085" s="25"/>
      <c r="AI1085" s="25"/>
      <c r="AJ1085" s="25"/>
      <c r="AK1085" s="25"/>
      <c r="AL1085" s="25"/>
      <c r="AM1085" s="25"/>
      <c r="AN1085" s="25"/>
      <c r="AO1085" s="25"/>
      <c r="AP1085" s="25"/>
      <c r="AQ1085" s="25"/>
      <c r="AR1085" s="25"/>
      <c r="AS1085" s="25"/>
      <c r="AT1085" s="25"/>
      <c r="AU1085" s="25"/>
      <c r="AV1085" s="25"/>
      <c r="AW1085" s="25"/>
      <c r="AX1085" s="25"/>
      <c r="AY1085" s="25"/>
      <c r="AZ1085" s="25"/>
      <c r="BB1085" s="27" t="str">
        <f t="shared" ca="1" si="97"/>
        <v/>
      </c>
      <c r="BC1085" s="27" t="str">
        <f t="shared" ca="1" si="98"/>
        <v/>
      </c>
      <c r="BD1085" s="27" t="str">
        <f>IF(C1085="","",MAX($BD$3:BD1084)+1)</f>
        <v/>
      </c>
      <c r="BE1085" s="27" t="str">
        <f t="shared" ca="1" si="99"/>
        <v/>
      </c>
      <c r="BF1085" s="27" t="str">
        <f t="shared" si="100"/>
        <v/>
      </c>
      <c r="BG1085" s="27" t="str">
        <f t="shared" ca="1" si="101"/>
        <v/>
      </c>
      <c r="BH1085" s="27" t="str">
        <f t="shared" ca="1" si="102"/>
        <v/>
      </c>
    </row>
    <row r="1086" spans="1:60" x14ac:dyDescent="0.25">
      <c r="A1086" s="25"/>
      <c r="B1086" s="25"/>
      <c r="C1086" s="25"/>
      <c r="D1086" s="25"/>
      <c r="E1086" s="25"/>
      <c r="F1086" s="25"/>
      <c r="G1086" s="25"/>
      <c r="H1086" s="25"/>
      <c r="I1086" s="25"/>
      <c r="J1086" s="25"/>
      <c r="K1086" s="25"/>
      <c r="L1086" s="25"/>
      <c r="M1086" s="25"/>
      <c r="N1086" s="25"/>
      <c r="O1086" s="25"/>
      <c r="P1086" s="25"/>
      <c r="Q1086" s="25"/>
      <c r="R1086" s="25"/>
      <c r="S1086" s="25"/>
      <c r="T1086" s="25"/>
      <c r="U1086" s="25"/>
      <c r="V1086" s="25"/>
      <c r="W1086" s="25"/>
      <c r="X1086" s="25"/>
      <c r="Y1086" s="25"/>
      <c r="Z1086" s="25"/>
      <c r="AA1086" s="25"/>
      <c r="AB1086" s="25"/>
      <c r="AC1086" s="25"/>
      <c r="AD1086" s="25"/>
      <c r="AE1086" s="25"/>
      <c r="AF1086" s="25"/>
      <c r="AG1086" s="25"/>
      <c r="AH1086" s="25"/>
      <c r="AI1086" s="25"/>
      <c r="AJ1086" s="25"/>
      <c r="AK1086" s="25"/>
      <c r="AL1086" s="25"/>
      <c r="AM1086" s="25"/>
      <c r="AN1086" s="25"/>
      <c r="AO1086" s="25"/>
      <c r="AP1086" s="25"/>
      <c r="AQ1086" s="25"/>
      <c r="AR1086" s="25"/>
      <c r="AS1086" s="25"/>
      <c r="AT1086" s="25"/>
      <c r="AU1086" s="25"/>
      <c r="AV1086" s="25"/>
      <c r="AW1086" s="25"/>
      <c r="AX1086" s="25"/>
      <c r="AY1086" s="25"/>
      <c r="AZ1086" s="25"/>
      <c r="BB1086" s="27" t="str">
        <f t="shared" ca="1" si="97"/>
        <v/>
      </c>
      <c r="BC1086" s="27" t="str">
        <f t="shared" ca="1" si="98"/>
        <v/>
      </c>
      <c r="BD1086" s="27" t="str">
        <f>IF(C1086="","",MAX($BD$3:BD1085)+1)</f>
        <v/>
      </c>
      <c r="BE1086" s="27" t="str">
        <f t="shared" ca="1" si="99"/>
        <v/>
      </c>
      <c r="BF1086" s="27" t="str">
        <f t="shared" si="100"/>
        <v/>
      </c>
      <c r="BG1086" s="27" t="str">
        <f t="shared" ca="1" si="101"/>
        <v/>
      </c>
      <c r="BH1086" s="27" t="str">
        <f t="shared" ca="1" si="102"/>
        <v/>
      </c>
    </row>
    <row r="1087" spans="1:60" x14ac:dyDescent="0.25">
      <c r="A1087" s="25"/>
      <c r="B1087" s="25"/>
      <c r="C1087" s="25"/>
      <c r="D1087" s="25"/>
      <c r="E1087" s="25"/>
      <c r="F1087" s="25"/>
      <c r="G1087" s="25"/>
      <c r="H1087" s="25"/>
      <c r="I1087" s="25"/>
      <c r="J1087" s="25"/>
      <c r="K1087" s="25"/>
      <c r="L1087" s="25"/>
      <c r="M1087" s="25"/>
      <c r="N1087" s="25"/>
      <c r="O1087" s="25"/>
      <c r="P1087" s="25"/>
      <c r="Q1087" s="25"/>
      <c r="R1087" s="25"/>
      <c r="S1087" s="25"/>
      <c r="T1087" s="25"/>
      <c r="U1087" s="25"/>
      <c r="V1087" s="25"/>
      <c r="W1087" s="25"/>
      <c r="X1087" s="25"/>
      <c r="Y1087" s="25"/>
      <c r="Z1087" s="25"/>
      <c r="AA1087" s="25"/>
      <c r="AB1087" s="25"/>
      <c r="AC1087" s="25"/>
      <c r="AD1087" s="25"/>
      <c r="AE1087" s="25"/>
      <c r="AF1087" s="25"/>
      <c r="AG1087" s="25"/>
      <c r="AH1087" s="25"/>
      <c r="AI1087" s="25"/>
      <c r="AJ1087" s="25"/>
      <c r="AK1087" s="25"/>
      <c r="AL1087" s="25"/>
      <c r="AM1087" s="25"/>
      <c r="AN1087" s="25"/>
      <c r="AO1087" s="25"/>
      <c r="AP1087" s="25"/>
      <c r="AQ1087" s="25"/>
      <c r="AR1087" s="25"/>
      <c r="AS1087" s="25"/>
      <c r="AT1087" s="25"/>
      <c r="AU1087" s="25"/>
      <c r="AV1087" s="25"/>
      <c r="AW1087" s="25"/>
      <c r="AX1087" s="25"/>
      <c r="AY1087" s="25"/>
      <c r="AZ1087" s="25"/>
      <c r="BB1087" s="27" t="str">
        <f t="shared" ca="1" si="97"/>
        <v/>
      </c>
      <c r="BC1087" s="27" t="str">
        <f t="shared" ca="1" si="98"/>
        <v/>
      </c>
      <c r="BD1087" s="27" t="str">
        <f>IF(C1087="","",MAX($BD$3:BD1086)+1)</f>
        <v/>
      </c>
      <c r="BE1087" s="27" t="str">
        <f t="shared" ca="1" si="99"/>
        <v/>
      </c>
      <c r="BF1087" s="27" t="str">
        <f t="shared" si="100"/>
        <v/>
      </c>
      <c r="BG1087" s="27" t="str">
        <f t="shared" ca="1" si="101"/>
        <v/>
      </c>
      <c r="BH1087" s="27" t="str">
        <f t="shared" ca="1" si="102"/>
        <v/>
      </c>
    </row>
    <row r="1088" spans="1:60" x14ac:dyDescent="0.25">
      <c r="A1088" s="25"/>
      <c r="B1088" s="25"/>
      <c r="C1088" s="25"/>
      <c r="D1088" s="25"/>
      <c r="E1088" s="25"/>
      <c r="F1088" s="25"/>
      <c r="G1088" s="25"/>
      <c r="H1088" s="25"/>
      <c r="I1088" s="25"/>
      <c r="J1088" s="25"/>
      <c r="K1088" s="25"/>
      <c r="L1088" s="25"/>
      <c r="M1088" s="25"/>
      <c r="N1088" s="25"/>
      <c r="O1088" s="25"/>
      <c r="P1088" s="25"/>
      <c r="Q1088" s="25"/>
      <c r="R1088" s="25"/>
      <c r="S1088" s="25"/>
      <c r="T1088" s="25"/>
      <c r="U1088" s="25"/>
      <c r="V1088" s="25"/>
      <c r="W1088" s="25"/>
      <c r="X1088" s="25"/>
      <c r="Y1088" s="25"/>
      <c r="Z1088" s="25"/>
      <c r="AA1088" s="25"/>
      <c r="AB1088" s="25"/>
      <c r="AC1088" s="25"/>
      <c r="AD1088" s="25"/>
      <c r="AE1088" s="25"/>
      <c r="AF1088" s="25"/>
      <c r="AG1088" s="25"/>
      <c r="AH1088" s="25"/>
      <c r="AI1088" s="25"/>
      <c r="AJ1088" s="25"/>
      <c r="AK1088" s="25"/>
      <c r="AL1088" s="25"/>
      <c r="AM1088" s="25"/>
      <c r="AN1088" s="25"/>
      <c r="AO1088" s="25"/>
      <c r="AP1088" s="25"/>
      <c r="AQ1088" s="25"/>
      <c r="AR1088" s="25"/>
      <c r="AS1088" s="25"/>
      <c r="AT1088" s="25"/>
      <c r="AU1088" s="25"/>
      <c r="AV1088" s="25"/>
      <c r="AW1088" s="25"/>
      <c r="AX1088" s="25"/>
      <c r="AY1088" s="25"/>
      <c r="AZ1088" s="25"/>
      <c r="BB1088" s="27" t="str">
        <f t="shared" ca="1" si="97"/>
        <v/>
      </c>
      <c r="BC1088" s="27" t="str">
        <f t="shared" ca="1" si="98"/>
        <v/>
      </c>
      <c r="BD1088" s="27" t="str">
        <f>IF(C1088="","",MAX($BD$3:BD1087)+1)</f>
        <v/>
      </c>
      <c r="BE1088" s="27" t="str">
        <f t="shared" ca="1" si="99"/>
        <v/>
      </c>
      <c r="BF1088" s="27" t="str">
        <f t="shared" si="100"/>
        <v/>
      </c>
      <c r="BG1088" s="27" t="str">
        <f t="shared" ca="1" si="101"/>
        <v/>
      </c>
      <c r="BH1088" s="27" t="str">
        <f t="shared" ca="1" si="102"/>
        <v/>
      </c>
    </row>
    <row r="1089" spans="1:60" x14ac:dyDescent="0.25">
      <c r="A1089" s="25"/>
      <c r="B1089" s="25"/>
      <c r="C1089" s="25"/>
      <c r="D1089" s="25"/>
      <c r="E1089" s="25"/>
      <c r="F1089" s="25"/>
      <c r="G1089" s="25"/>
      <c r="H1089" s="25"/>
      <c r="I1089" s="25"/>
      <c r="J1089" s="25"/>
      <c r="K1089" s="25"/>
      <c r="L1089" s="25"/>
      <c r="M1089" s="25"/>
      <c r="N1089" s="25"/>
      <c r="O1089" s="25"/>
      <c r="P1089" s="25"/>
      <c r="Q1089" s="25"/>
      <c r="R1089" s="25"/>
      <c r="S1089" s="25"/>
      <c r="T1089" s="25"/>
      <c r="U1089" s="25"/>
      <c r="V1089" s="25"/>
      <c r="W1089" s="25"/>
      <c r="X1089" s="25"/>
      <c r="Y1089" s="25"/>
      <c r="Z1089" s="25"/>
      <c r="AA1089" s="25"/>
      <c r="AB1089" s="25"/>
      <c r="AC1089" s="25"/>
      <c r="AD1089" s="25"/>
      <c r="AE1089" s="25"/>
      <c r="AF1089" s="25"/>
      <c r="AG1089" s="25"/>
      <c r="AH1089" s="25"/>
      <c r="AI1089" s="25"/>
      <c r="AJ1089" s="25"/>
      <c r="AK1089" s="25"/>
      <c r="AL1089" s="25"/>
      <c r="AM1089" s="25"/>
      <c r="AN1089" s="25"/>
      <c r="AO1089" s="25"/>
      <c r="AP1089" s="25"/>
      <c r="AQ1089" s="25"/>
      <c r="AR1089" s="25"/>
      <c r="AS1089" s="25"/>
      <c r="AT1089" s="25"/>
      <c r="AU1089" s="25"/>
      <c r="AV1089" s="25"/>
      <c r="AW1089" s="25"/>
      <c r="AX1089" s="25"/>
      <c r="AY1089" s="25"/>
      <c r="AZ1089" s="25"/>
      <c r="BB1089" s="27" t="str">
        <f t="shared" ca="1" si="97"/>
        <v/>
      </c>
      <c r="BC1089" s="27" t="str">
        <f t="shared" ca="1" si="98"/>
        <v/>
      </c>
      <c r="BD1089" s="27" t="str">
        <f>IF(C1089="","",MAX($BD$3:BD1088)+1)</f>
        <v/>
      </c>
      <c r="BE1089" s="27" t="str">
        <f t="shared" ca="1" si="99"/>
        <v/>
      </c>
      <c r="BF1089" s="27" t="str">
        <f t="shared" si="100"/>
        <v/>
      </c>
      <c r="BG1089" s="27" t="str">
        <f t="shared" ca="1" si="101"/>
        <v/>
      </c>
      <c r="BH1089" s="27" t="str">
        <f t="shared" ca="1" si="102"/>
        <v/>
      </c>
    </row>
    <row r="1090" spans="1:60" x14ac:dyDescent="0.25">
      <c r="A1090" s="25"/>
      <c r="B1090" s="25"/>
      <c r="C1090" s="25"/>
      <c r="D1090" s="25"/>
      <c r="E1090" s="25"/>
      <c r="F1090" s="25"/>
      <c r="G1090" s="25"/>
      <c r="H1090" s="25"/>
      <c r="I1090" s="25"/>
      <c r="J1090" s="25"/>
      <c r="K1090" s="25"/>
      <c r="L1090" s="25"/>
      <c r="M1090" s="25"/>
      <c r="N1090" s="25"/>
      <c r="O1090" s="25"/>
      <c r="P1090" s="25"/>
      <c r="Q1090" s="25"/>
      <c r="R1090" s="25"/>
      <c r="S1090" s="25"/>
      <c r="T1090" s="25"/>
      <c r="U1090" s="25"/>
      <c r="V1090" s="25"/>
      <c r="W1090" s="25"/>
      <c r="X1090" s="25"/>
      <c r="Y1090" s="25"/>
      <c r="Z1090" s="25"/>
      <c r="AA1090" s="25"/>
      <c r="AB1090" s="25"/>
      <c r="AC1090" s="25"/>
      <c r="AD1090" s="25"/>
      <c r="AE1090" s="25"/>
      <c r="AF1090" s="25"/>
      <c r="AG1090" s="25"/>
      <c r="AH1090" s="25"/>
      <c r="AI1090" s="25"/>
      <c r="AJ1090" s="25"/>
      <c r="AK1090" s="25"/>
      <c r="AL1090" s="25"/>
      <c r="AM1090" s="25"/>
      <c r="AN1090" s="25"/>
      <c r="AO1090" s="25"/>
      <c r="AP1090" s="25"/>
      <c r="AQ1090" s="25"/>
      <c r="AR1090" s="25"/>
      <c r="AS1090" s="25"/>
      <c r="AT1090" s="25"/>
      <c r="AU1090" s="25"/>
      <c r="AV1090" s="25"/>
      <c r="AW1090" s="25"/>
      <c r="AX1090" s="25"/>
      <c r="AY1090" s="25"/>
      <c r="AZ1090" s="25"/>
      <c r="BB1090" s="27" t="str">
        <f t="shared" ca="1" si="97"/>
        <v/>
      </c>
      <c r="BC1090" s="27" t="str">
        <f t="shared" ca="1" si="98"/>
        <v/>
      </c>
      <c r="BD1090" s="27" t="str">
        <f>IF(C1090="","",MAX($BD$3:BD1089)+1)</f>
        <v/>
      </c>
      <c r="BE1090" s="27" t="str">
        <f t="shared" ca="1" si="99"/>
        <v/>
      </c>
      <c r="BF1090" s="27" t="str">
        <f t="shared" si="100"/>
        <v/>
      </c>
      <c r="BG1090" s="27" t="str">
        <f t="shared" ca="1" si="101"/>
        <v/>
      </c>
      <c r="BH1090" s="27" t="str">
        <f t="shared" ca="1" si="102"/>
        <v/>
      </c>
    </row>
    <row r="1091" spans="1:60" x14ac:dyDescent="0.25">
      <c r="A1091" s="25"/>
      <c r="B1091" s="25"/>
      <c r="C1091" s="25"/>
      <c r="D1091" s="25"/>
      <c r="E1091" s="25"/>
      <c r="F1091" s="25"/>
      <c r="G1091" s="25"/>
      <c r="H1091" s="25"/>
      <c r="I1091" s="25"/>
      <c r="J1091" s="25"/>
      <c r="K1091" s="25"/>
      <c r="L1091" s="25"/>
      <c r="M1091" s="25"/>
      <c r="N1091" s="25"/>
      <c r="O1091" s="25"/>
      <c r="P1091" s="25"/>
      <c r="Q1091" s="25"/>
      <c r="R1091" s="25"/>
      <c r="S1091" s="25"/>
      <c r="T1091" s="25"/>
      <c r="U1091" s="25"/>
      <c r="V1091" s="25"/>
      <c r="W1091" s="25"/>
      <c r="X1091" s="25"/>
      <c r="Y1091" s="25"/>
      <c r="Z1091" s="25"/>
      <c r="AA1091" s="25"/>
      <c r="AB1091" s="25"/>
      <c r="AC1091" s="25"/>
      <c r="AD1091" s="25"/>
      <c r="AE1091" s="25"/>
      <c r="AF1091" s="25"/>
      <c r="AG1091" s="25"/>
      <c r="AH1091" s="25"/>
      <c r="AI1091" s="25"/>
      <c r="AJ1091" s="25"/>
      <c r="AK1091" s="25"/>
      <c r="AL1091" s="25"/>
      <c r="AM1091" s="25"/>
      <c r="AN1091" s="25"/>
      <c r="AO1091" s="25"/>
      <c r="AP1091" s="25"/>
      <c r="AQ1091" s="25"/>
      <c r="AR1091" s="25"/>
      <c r="AS1091" s="25"/>
      <c r="AT1091" s="25"/>
      <c r="AU1091" s="25"/>
      <c r="AV1091" s="25"/>
      <c r="AW1091" s="25"/>
      <c r="AX1091" s="25"/>
      <c r="AY1091" s="25"/>
      <c r="AZ1091" s="25"/>
      <c r="BB1091" s="27" t="str">
        <f t="shared" ca="1" si="97"/>
        <v/>
      </c>
      <c r="BC1091" s="27" t="str">
        <f t="shared" ca="1" si="98"/>
        <v/>
      </c>
      <c r="BD1091" s="27" t="str">
        <f>IF(C1091="","",MAX($BD$3:BD1090)+1)</f>
        <v/>
      </c>
      <c r="BE1091" s="27" t="str">
        <f t="shared" ca="1" si="99"/>
        <v/>
      </c>
      <c r="BF1091" s="27" t="str">
        <f t="shared" si="100"/>
        <v/>
      </c>
      <c r="BG1091" s="27" t="str">
        <f t="shared" ca="1" si="101"/>
        <v/>
      </c>
      <c r="BH1091" s="27" t="str">
        <f t="shared" ca="1" si="102"/>
        <v/>
      </c>
    </row>
    <row r="1092" spans="1:60" x14ac:dyDescent="0.25">
      <c r="A1092" s="25"/>
      <c r="B1092" s="25"/>
      <c r="C1092" s="25"/>
      <c r="D1092" s="25"/>
      <c r="E1092" s="25"/>
      <c r="F1092" s="25"/>
      <c r="G1092" s="25"/>
      <c r="H1092" s="25"/>
      <c r="I1092" s="25"/>
      <c r="J1092" s="25"/>
      <c r="K1092" s="25"/>
      <c r="L1092" s="25"/>
      <c r="M1092" s="25"/>
      <c r="N1092" s="25"/>
      <c r="O1092" s="25"/>
      <c r="P1092" s="25"/>
      <c r="Q1092" s="25"/>
      <c r="R1092" s="25"/>
      <c r="S1092" s="25"/>
      <c r="T1092" s="25"/>
      <c r="U1092" s="25"/>
      <c r="V1092" s="25"/>
      <c r="W1092" s="25"/>
      <c r="X1092" s="25"/>
      <c r="Y1092" s="25"/>
      <c r="Z1092" s="25"/>
      <c r="AA1092" s="25"/>
      <c r="AB1092" s="25"/>
      <c r="AC1092" s="25"/>
      <c r="AD1092" s="25"/>
      <c r="AE1092" s="25"/>
      <c r="AF1092" s="25"/>
      <c r="AG1092" s="25"/>
      <c r="AH1092" s="25"/>
      <c r="AI1092" s="25"/>
      <c r="AJ1092" s="25"/>
      <c r="AK1092" s="25"/>
      <c r="AL1092" s="25"/>
      <c r="AM1092" s="25"/>
      <c r="AN1092" s="25"/>
      <c r="AO1092" s="25"/>
      <c r="AP1092" s="25"/>
      <c r="AQ1092" s="25"/>
      <c r="AR1092" s="25"/>
      <c r="AS1092" s="25"/>
      <c r="AT1092" s="25"/>
      <c r="AU1092" s="25"/>
      <c r="AV1092" s="25"/>
      <c r="AW1092" s="25"/>
      <c r="AX1092" s="25"/>
      <c r="AY1092" s="25"/>
      <c r="AZ1092" s="25"/>
      <c r="BB1092" s="27" t="str">
        <f t="shared" ca="1" si="97"/>
        <v/>
      </c>
      <c r="BC1092" s="27" t="str">
        <f t="shared" ca="1" si="98"/>
        <v/>
      </c>
      <c r="BD1092" s="27" t="str">
        <f>IF(C1092="","",MAX($BD$3:BD1091)+1)</f>
        <v/>
      </c>
      <c r="BE1092" s="27" t="str">
        <f t="shared" ca="1" si="99"/>
        <v/>
      </c>
      <c r="BF1092" s="27" t="str">
        <f t="shared" si="100"/>
        <v/>
      </c>
      <c r="BG1092" s="27" t="str">
        <f t="shared" ca="1" si="101"/>
        <v/>
      </c>
      <c r="BH1092" s="27" t="str">
        <f t="shared" ca="1" si="102"/>
        <v/>
      </c>
    </row>
    <row r="1093" spans="1:60" x14ac:dyDescent="0.25">
      <c r="A1093" s="25"/>
      <c r="B1093" s="25"/>
      <c r="C1093" s="25"/>
      <c r="D1093" s="25"/>
      <c r="E1093" s="25"/>
      <c r="F1093" s="25"/>
      <c r="G1093" s="25"/>
      <c r="H1093" s="25"/>
      <c r="I1093" s="25"/>
      <c r="J1093" s="25"/>
      <c r="K1093" s="25"/>
      <c r="L1093" s="25"/>
      <c r="M1093" s="25"/>
      <c r="N1093" s="25"/>
      <c r="O1093" s="25"/>
      <c r="P1093" s="25"/>
      <c r="Q1093" s="25"/>
      <c r="R1093" s="25"/>
      <c r="S1093" s="25"/>
      <c r="T1093" s="25"/>
      <c r="U1093" s="25"/>
      <c r="V1093" s="25"/>
      <c r="W1093" s="25"/>
      <c r="X1093" s="25"/>
      <c r="Y1093" s="25"/>
      <c r="Z1093" s="25"/>
      <c r="AA1093" s="25"/>
      <c r="AB1093" s="25"/>
      <c r="AC1093" s="25"/>
      <c r="AD1093" s="25"/>
      <c r="AE1093" s="25"/>
      <c r="AF1093" s="25"/>
      <c r="AG1093" s="25"/>
      <c r="AH1093" s="25"/>
      <c r="AI1093" s="25"/>
      <c r="AJ1093" s="25"/>
      <c r="AK1093" s="25"/>
      <c r="AL1093" s="25"/>
      <c r="AM1093" s="25"/>
      <c r="AN1093" s="25"/>
      <c r="AO1093" s="25"/>
      <c r="AP1093" s="25"/>
      <c r="AQ1093" s="25"/>
      <c r="AR1093" s="25"/>
      <c r="AS1093" s="25"/>
      <c r="AT1093" s="25"/>
      <c r="AU1093" s="25"/>
      <c r="AV1093" s="25"/>
      <c r="AW1093" s="25"/>
      <c r="AX1093" s="25"/>
      <c r="AY1093" s="25"/>
      <c r="AZ1093" s="25"/>
      <c r="BB1093" s="27" t="str">
        <f t="shared" ref="BB1093:BB1155" ca="1" si="103">IFERROR(IF(INDIRECT("Plate"&amp;A1093&amp;"_S!"&amp;CHAR(RIGHT(B1093,LEN(B1093)-1)+65)&amp;CODE(LEFT(B1093,1))-58)="",IF(C1093="",0,1),0),"")</f>
        <v/>
      </c>
      <c r="BC1093" s="27" t="str">
        <f t="shared" ref="BC1093:BC1155" ca="1" si="104">IFERROR(IF(INDIRECT("Plate"&amp;A1093&amp;"_G!"&amp;CHAR(RIGHT(B1093,LEN(B1093)-1)+65)&amp;CODE(LEFT(B1093,1))-58)="",IF(C1093="",0,1),0),"")</f>
        <v/>
      </c>
      <c r="BD1093" s="27" t="str">
        <f>IF(C1093="","",MAX($BD$3:BD1092)+1)</f>
        <v/>
      </c>
      <c r="BE1093" s="27" t="str">
        <f t="shared" ref="BE1093:BE1155" ca="1" si="105">IF(BD1093="","",CELL("row",BD1093))</f>
        <v/>
      </c>
      <c r="BF1093" s="27" t="str">
        <f t="shared" ref="BF1093:BF1155" si="106">A1093&amp;B1093</f>
        <v/>
      </c>
      <c r="BG1093" s="27" t="str">
        <f t="shared" ref="BG1093:BG1156" ca="1" si="107">IF(OR(BB1093=1,BC1093=1),BF1093,"")</f>
        <v/>
      </c>
      <c r="BH1093" s="27" t="str">
        <f t="shared" ref="BH1093:BH1156" ca="1" si="108">BH1092&amp;IF(BG1093="",""," "&amp;BG1093)</f>
        <v/>
      </c>
    </row>
    <row r="1094" spans="1:60" x14ac:dyDescent="0.25">
      <c r="A1094" s="25"/>
      <c r="B1094" s="25"/>
      <c r="C1094" s="25"/>
      <c r="D1094" s="25"/>
      <c r="E1094" s="25"/>
      <c r="F1094" s="25"/>
      <c r="G1094" s="25"/>
      <c r="H1094" s="25"/>
      <c r="I1094" s="25"/>
      <c r="J1094" s="25"/>
      <c r="K1094" s="25"/>
      <c r="L1094" s="25"/>
      <c r="M1094" s="25"/>
      <c r="N1094" s="25"/>
      <c r="O1094" s="25"/>
      <c r="P1094" s="25"/>
      <c r="Q1094" s="25"/>
      <c r="R1094" s="25"/>
      <c r="S1094" s="25"/>
      <c r="T1094" s="25"/>
      <c r="U1094" s="25"/>
      <c r="V1094" s="25"/>
      <c r="W1094" s="25"/>
      <c r="X1094" s="25"/>
      <c r="Y1094" s="25"/>
      <c r="Z1094" s="25"/>
      <c r="AA1094" s="25"/>
      <c r="AB1094" s="25"/>
      <c r="AC1094" s="25"/>
      <c r="AD1094" s="25"/>
      <c r="AE1094" s="25"/>
      <c r="AF1094" s="25"/>
      <c r="AG1094" s="25"/>
      <c r="AH1094" s="25"/>
      <c r="AI1094" s="25"/>
      <c r="AJ1094" s="25"/>
      <c r="AK1094" s="25"/>
      <c r="AL1094" s="25"/>
      <c r="AM1094" s="25"/>
      <c r="AN1094" s="25"/>
      <c r="AO1094" s="25"/>
      <c r="AP1094" s="25"/>
      <c r="AQ1094" s="25"/>
      <c r="AR1094" s="25"/>
      <c r="AS1094" s="25"/>
      <c r="AT1094" s="25"/>
      <c r="AU1094" s="25"/>
      <c r="AV1094" s="25"/>
      <c r="AW1094" s="25"/>
      <c r="AX1094" s="25"/>
      <c r="AY1094" s="25"/>
      <c r="AZ1094" s="25"/>
      <c r="BB1094" s="27" t="str">
        <f t="shared" ca="1" si="103"/>
        <v/>
      </c>
      <c r="BC1094" s="27" t="str">
        <f t="shared" ca="1" si="104"/>
        <v/>
      </c>
      <c r="BD1094" s="27" t="str">
        <f>IF(C1094="","",MAX($BD$3:BD1093)+1)</f>
        <v/>
      </c>
      <c r="BE1094" s="27" t="str">
        <f t="shared" ca="1" si="105"/>
        <v/>
      </c>
      <c r="BF1094" s="27" t="str">
        <f t="shared" si="106"/>
        <v/>
      </c>
      <c r="BG1094" s="27" t="str">
        <f t="shared" ca="1" si="107"/>
        <v/>
      </c>
      <c r="BH1094" s="27" t="str">
        <f t="shared" ca="1" si="108"/>
        <v/>
      </c>
    </row>
    <row r="1095" spans="1:60" x14ac:dyDescent="0.25">
      <c r="A1095" s="25"/>
      <c r="B1095" s="25"/>
      <c r="C1095" s="25"/>
      <c r="D1095" s="25"/>
      <c r="E1095" s="25"/>
      <c r="F1095" s="25"/>
      <c r="G1095" s="25"/>
      <c r="H1095" s="25"/>
      <c r="I1095" s="25"/>
      <c r="J1095" s="25"/>
      <c r="K1095" s="25"/>
      <c r="L1095" s="25"/>
      <c r="M1095" s="25"/>
      <c r="N1095" s="25"/>
      <c r="O1095" s="25"/>
      <c r="P1095" s="25"/>
      <c r="Q1095" s="25"/>
      <c r="R1095" s="25"/>
      <c r="S1095" s="25"/>
      <c r="T1095" s="25"/>
      <c r="U1095" s="25"/>
      <c r="V1095" s="25"/>
      <c r="W1095" s="25"/>
      <c r="X1095" s="25"/>
      <c r="Y1095" s="25"/>
      <c r="Z1095" s="25"/>
      <c r="AA1095" s="25"/>
      <c r="AB1095" s="25"/>
      <c r="AC1095" s="25"/>
      <c r="AD1095" s="25"/>
      <c r="AE1095" s="25"/>
      <c r="AF1095" s="25"/>
      <c r="AG1095" s="25"/>
      <c r="AH1095" s="25"/>
      <c r="AI1095" s="25"/>
      <c r="AJ1095" s="25"/>
      <c r="AK1095" s="25"/>
      <c r="AL1095" s="25"/>
      <c r="AM1095" s="25"/>
      <c r="AN1095" s="25"/>
      <c r="AO1095" s="25"/>
      <c r="AP1095" s="25"/>
      <c r="AQ1095" s="25"/>
      <c r="AR1095" s="25"/>
      <c r="AS1095" s="25"/>
      <c r="AT1095" s="25"/>
      <c r="AU1095" s="25"/>
      <c r="AV1095" s="25"/>
      <c r="AW1095" s="25"/>
      <c r="AX1095" s="25"/>
      <c r="AY1095" s="25"/>
      <c r="AZ1095" s="25"/>
      <c r="BB1095" s="27" t="str">
        <f t="shared" ca="1" si="103"/>
        <v/>
      </c>
      <c r="BC1095" s="27" t="str">
        <f t="shared" ca="1" si="104"/>
        <v/>
      </c>
      <c r="BD1095" s="27" t="str">
        <f>IF(C1095="","",MAX($BD$3:BD1094)+1)</f>
        <v/>
      </c>
      <c r="BE1095" s="27" t="str">
        <f t="shared" ca="1" si="105"/>
        <v/>
      </c>
      <c r="BF1095" s="27" t="str">
        <f t="shared" si="106"/>
        <v/>
      </c>
      <c r="BG1095" s="27" t="str">
        <f t="shared" ca="1" si="107"/>
        <v/>
      </c>
      <c r="BH1095" s="27" t="str">
        <f t="shared" ca="1" si="108"/>
        <v/>
      </c>
    </row>
    <row r="1096" spans="1:60" x14ac:dyDescent="0.25">
      <c r="A1096" s="25"/>
      <c r="B1096" s="25"/>
      <c r="C1096" s="25"/>
      <c r="D1096" s="25"/>
      <c r="E1096" s="25"/>
      <c r="F1096" s="25"/>
      <c r="G1096" s="25"/>
      <c r="H1096" s="25"/>
      <c r="I1096" s="25"/>
      <c r="J1096" s="25"/>
      <c r="K1096" s="25"/>
      <c r="L1096" s="25"/>
      <c r="M1096" s="25"/>
      <c r="N1096" s="25"/>
      <c r="O1096" s="25"/>
      <c r="P1096" s="25"/>
      <c r="Q1096" s="25"/>
      <c r="R1096" s="25"/>
      <c r="S1096" s="25"/>
      <c r="T1096" s="25"/>
      <c r="U1096" s="25"/>
      <c r="V1096" s="25"/>
      <c r="W1096" s="25"/>
      <c r="X1096" s="25"/>
      <c r="Y1096" s="25"/>
      <c r="Z1096" s="25"/>
      <c r="AA1096" s="25"/>
      <c r="AB1096" s="25"/>
      <c r="AC1096" s="25"/>
      <c r="AD1096" s="25"/>
      <c r="AE1096" s="25"/>
      <c r="AF1096" s="25"/>
      <c r="AG1096" s="25"/>
      <c r="AH1096" s="25"/>
      <c r="AI1096" s="25"/>
      <c r="AJ1096" s="25"/>
      <c r="AK1096" s="25"/>
      <c r="AL1096" s="25"/>
      <c r="AM1096" s="25"/>
      <c r="AN1096" s="25"/>
      <c r="AO1096" s="25"/>
      <c r="AP1096" s="25"/>
      <c r="AQ1096" s="25"/>
      <c r="AR1096" s="25"/>
      <c r="AS1096" s="25"/>
      <c r="AT1096" s="25"/>
      <c r="AU1096" s="25"/>
      <c r="AV1096" s="25"/>
      <c r="AW1096" s="25"/>
      <c r="AX1096" s="25"/>
      <c r="AY1096" s="25"/>
      <c r="AZ1096" s="25"/>
      <c r="BB1096" s="27" t="str">
        <f t="shared" ca="1" si="103"/>
        <v/>
      </c>
      <c r="BC1096" s="27" t="str">
        <f t="shared" ca="1" si="104"/>
        <v/>
      </c>
      <c r="BD1096" s="27" t="str">
        <f>IF(C1096="","",MAX($BD$3:BD1095)+1)</f>
        <v/>
      </c>
      <c r="BE1096" s="27" t="str">
        <f t="shared" ca="1" si="105"/>
        <v/>
      </c>
      <c r="BF1096" s="27" t="str">
        <f t="shared" si="106"/>
        <v/>
      </c>
      <c r="BG1096" s="27" t="str">
        <f t="shared" ca="1" si="107"/>
        <v/>
      </c>
      <c r="BH1096" s="27" t="str">
        <f t="shared" ca="1" si="108"/>
        <v/>
      </c>
    </row>
    <row r="1097" spans="1:60" x14ac:dyDescent="0.25">
      <c r="A1097" s="25"/>
      <c r="B1097" s="25"/>
      <c r="C1097" s="25"/>
      <c r="D1097" s="25"/>
      <c r="E1097" s="25"/>
      <c r="F1097" s="25"/>
      <c r="G1097" s="25"/>
      <c r="H1097" s="25"/>
      <c r="I1097" s="25"/>
      <c r="J1097" s="25"/>
      <c r="K1097" s="25"/>
      <c r="L1097" s="25"/>
      <c r="M1097" s="25"/>
      <c r="N1097" s="25"/>
      <c r="O1097" s="25"/>
      <c r="P1097" s="25"/>
      <c r="Q1097" s="25"/>
      <c r="R1097" s="25"/>
      <c r="S1097" s="25"/>
      <c r="T1097" s="25"/>
      <c r="U1097" s="25"/>
      <c r="V1097" s="25"/>
      <c r="W1097" s="25"/>
      <c r="X1097" s="25"/>
      <c r="Y1097" s="25"/>
      <c r="Z1097" s="25"/>
      <c r="AA1097" s="25"/>
      <c r="AB1097" s="25"/>
      <c r="AC1097" s="25"/>
      <c r="AD1097" s="25"/>
      <c r="AE1097" s="25"/>
      <c r="AF1097" s="25"/>
      <c r="AG1097" s="25"/>
      <c r="AH1097" s="25"/>
      <c r="AI1097" s="25"/>
      <c r="AJ1097" s="25"/>
      <c r="AK1097" s="25"/>
      <c r="AL1097" s="25"/>
      <c r="AM1097" s="25"/>
      <c r="AN1097" s="25"/>
      <c r="AO1097" s="25"/>
      <c r="AP1097" s="25"/>
      <c r="AQ1097" s="25"/>
      <c r="AR1097" s="25"/>
      <c r="AS1097" s="25"/>
      <c r="AT1097" s="25"/>
      <c r="AU1097" s="25"/>
      <c r="AV1097" s="25"/>
      <c r="AW1097" s="25"/>
      <c r="AX1097" s="25"/>
      <c r="AY1097" s="25"/>
      <c r="AZ1097" s="25"/>
      <c r="BB1097" s="27" t="str">
        <f t="shared" ca="1" si="103"/>
        <v/>
      </c>
      <c r="BC1097" s="27" t="str">
        <f t="shared" ca="1" si="104"/>
        <v/>
      </c>
      <c r="BD1097" s="27" t="str">
        <f>IF(C1097="","",MAX($BD$3:BD1096)+1)</f>
        <v/>
      </c>
      <c r="BE1097" s="27" t="str">
        <f t="shared" ca="1" si="105"/>
        <v/>
      </c>
      <c r="BF1097" s="27" t="str">
        <f t="shared" si="106"/>
        <v/>
      </c>
      <c r="BG1097" s="27" t="str">
        <f t="shared" ca="1" si="107"/>
        <v/>
      </c>
      <c r="BH1097" s="27" t="str">
        <f t="shared" ca="1" si="108"/>
        <v/>
      </c>
    </row>
    <row r="1098" spans="1:60" x14ac:dyDescent="0.25">
      <c r="A1098" s="25"/>
      <c r="B1098" s="25"/>
      <c r="C1098" s="25"/>
      <c r="D1098" s="25"/>
      <c r="E1098" s="25"/>
      <c r="F1098" s="25"/>
      <c r="G1098" s="25"/>
      <c r="H1098" s="25"/>
      <c r="I1098" s="25"/>
      <c r="J1098" s="25"/>
      <c r="K1098" s="25"/>
      <c r="L1098" s="25"/>
      <c r="M1098" s="25"/>
      <c r="N1098" s="25"/>
      <c r="O1098" s="25"/>
      <c r="P1098" s="25"/>
      <c r="Q1098" s="25"/>
      <c r="R1098" s="25"/>
      <c r="S1098" s="25"/>
      <c r="T1098" s="25"/>
      <c r="U1098" s="25"/>
      <c r="V1098" s="25"/>
      <c r="W1098" s="25"/>
      <c r="X1098" s="25"/>
      <c r="Y1098" s="25"/>
      <c r="Z1098" s="25"/>
      <c r="AA1098" s="25"/>
      <c r="AB1098" s="25"/>
      <c r="AC1098" s="25"/>
      <c r="AD1098" s="25"/>
      <c r="AE1098" s="25"/>
      <c r="AF1098" s="25"/>
      <c r="AG1098" s="25"/>
      <c r="AH1098" s="25"/>
      <c r="AI1098" s="25"/>
      <c r="AJ1098" s="25"/>
      <c r="AK1098" s="25"/>
      <c r="AL1098" s="25"/>
      <c r="AM1098" s="25"/>
      <c r="AN1098" s="25"/>
      <c r="AO1098" s="25"/>
      <c r="AP1098" s="25"/>
      <c r="AQ1098" s="25"/>
      <c r="AR1098" s="25"/>
      <c r="AS1098" s="25"/>
      <c r="AT1098" s="25"/>
      <c r="AU1098" s="25"/>
      <c r="AV1098" s="25"/>
      <c r="AW1098" s="25"/>
      <c r="AX1098" s="25"/>
      <c r="AY1098" s="25"/>
      <c r="AZ1098" s="25"/>
      <c r="BB1098" s="27" t="str">
        <f t="shared" ca="1" si="103"/>
        <v/>
      </c>
      <c r="BC1098" s="27" t="str">
        <f t="shared" ca="1" si="104"/>
        <v/>
      </c>
      <c r="BD1098" s="27" t="str">
        <f>IF(C1098="","",MAX($BD$3:BD1097)+1)</f>
        <v/>
      </c>
      <c r="BE1098" s="27" t="str">
        <f t="shared" ca="1" si="105"/>
        <v/>
      </c>
      <c r="BF1098" s="27" t="str">
        <f t="shared" si="106"/>
        <v/>
      </c>
      <c r="BG1098" s="27" t="str">
        <f t="shared" ca="1" si="107"/>
        <v/>
      </c>
      <c r="BH1098" s="27" t="str">
        <f t="shared" ca="1" si="108"/>
        <v/>
      </c>
    </row>
    <row r="1099" spans="1:60" x14ac:dyDescent="0.25">
      <c r="A1099" s="25"/>
      <c r="B1099" s="25"/>
      <c r="C1099" s="25"/>
      <c r="D1099" s="25"/>
      <c r="E1099" s="25"/>
      <c r="F1099" s="25"/>
      <c r="G1099" s="25"/>
      <c r="H1099" s="25"/>
      <c r="I1099" s="25"/>
      <c r="J1099" s="25"/>
      <c r="K1099" s="25"/>
      <c r="L1099" s="25"/>
      <c r="M1099" s="25"/>
      <c r="N1099" s="25"/>
      <c r="O1099" s="25"/>
      <c r="P1099" s="25"/>
      <c r="Q1099" s="25"/>
      <c r="R1099" s="25"/>
      <c r="S1099" s="25"/>
      <c r="T1099" s="25"/>
      <c r="U1099" s="25"/>
      <c r="V1099" s="25"/>
      <c r="W1099" s="25"/>
      <c r="X1099" s="25"/>
      <c r="Y1099" s="25"/>
      <c r="Z1099" s="25"/>
      <c r="AA1099" s="25"/>
      <c r="AB1099" s="25"/>
      <c r="AC1099" s="25"/>
      <c r="AD1099" s="25"/>
      <c r="AE1099" s="25"/>
      <c r="AF1099" s="25"/>
      <c r="AG1099" s="25"/>
      <c r="AH1099" s="25"/>
      <c r="AI1099" s="25"/>
      <c r="AJ1099" s="25"/>
      <c r="AK1099" s="25"/>
      <c r="AL1099" s="25"/>
      <c r="AM1099" s="25"/>
      <c r="AN1099" s="25"/>
      <c r="AO1099" s="25"/>
      <c r="AP1099" s="25"/>
      <c r="AQ1099" s="25"/>
      <c r="AR1099" s="25"/>
      <c r="AS1099" s="25"/>
      <c r="AT1099" s="25"/>
      <c r="AU1099" s="25"/>
      <c r="AV1099" s="25"/>
      <c r="AW1099" s="25"/>
      <c r="AX1099" s="25"/>
      <c r="AY1099" s="25"/>
      <c r="AZ1099" s="25"/>
      <c r="BB1099" s="27" t="str">
        <f t="shared" ca="1" si="103"/>
        <v/>
      </c>
      <c r="BC1099" s="27" t="str">
        <f t="shared" ca="1" si="104"/>
        <v/>
      </c>
      <c r="BD1099" s="27" t="str">
        <f>IF(C1099="","",MAX($BD$3:BD1098)+1)</f>
        <v/>
      </c>
      <c r="BE1099" s="27" t="str">
        <f t="shared" ca="1" si="105"/>
        <v/>
      </c>
      <c r="BF1099" s="27" t="str">
        <f t="shared" si="106"/>
        <v/>
      </c>
      <c r="BG1099" s="27" t="str">
        <f t="shared" ca="1" si="107"/>
        <v/>
      </c>
      <c r="BH1099" s="27" t="str">
        <f t="shared" ca="1" si="108"/>
        <v/>
      </c>
    </row>
    <row r="1100" spans="1:60" x14ac:dyDescent="0.25">
      <c r="A1100" s="25"/>
      <c r="B1100" s="25"/>
      <c r="C1100" s="25"/>
      <c r="D1100" s="25"/>
      <c r="E1100" s="25"/>
      <c r="F1100" s="25"/>
      <c r="G1100" s="25"/>
      <c r="H1100" s="25"/>
      <c r="I1100" s="25"/>
      <c r="J1100" s="25"/>
      <c r="K1100" s="25"/>
      <c r="L1100" s="25"/>
      <c r="M1100" s="25"/>
      <c r="N1100" s="25"/>
      <c r="O1100" s="25"/>
      <c r="P1100" s="25"/>
      <c r="Q1100" s="25"/>
      <c r="R1100" s="25"/>
      <c r="S1100" s="25"/>
      <c r="T1100" s="25"/>
      <c r="U1100" s="25"/>
      <c r="V1100" s="25"/>
      <c r="W1100" s="25"/>
      <c r="X1100" s="25"/>
      <c r="Y1100" s="25"/>
      <c r="Z1100" s="25"/>
      <c r="AA1100" s="25"/>
      <c r="AB1100" s="25"/>
      <c r="AC1100" s="25"/>
      <c r="AD1100" s="25"/>
      <c r="AE1100" s="25"/>
      <c r="AF1100" s="25"/>
      <c r="AG1100" s="25"/>
      <c r="AH1100" s="25"/>
      <c r="AI1100" s="25"/>
      <c r="AJ1100" s="25"/>
      <c r="AK1100" s="25"/>
      <c r="AL1100" s="25"/>
      <c r="AM1100" s="25"/>
      <c r="AN1100" s="25"/>
      <c r="AO1100" s="25"/>
      <c r="AP1100" s="25"/>
      <c r="AQ1100" s="25"/>
      <c r="AR1100" s="25"/>
      <c r="AS1100" s="25"/>
      <c r="AT1100" s="25"/>
      <c r="AU1100" s="25"/>
      <c r="AV1100" s="25"/>
      <c r="AW1100" s="25"/>
      <c r="AX1100" s="25"/>
      <c r="AY1100" s="25"/>
      <c r="AZ1100" s="25"/>
      <c r="BB1100" s="27" t="str">
        <f t="shared" ca="1" si="103"/>
        <v/>
      </c>
      <c r="BC1100" s="27" t="str">
        <f t="shared" ca="1" si="104"/>
        <v/>
      </c>
      <c r="BD1100" s="27" t="str">
        <f>IF(C1100="","",MAX($BD$3:BD1099)+1)</f>
        <v/>
      </c>
      <c r="BE1100" s="27" t="str">
        <f t="shared" ca="1" si="105"/>
        <v/>
      </c>
      <c r="BF1100" s="27" t="str">
        <f t="shared" si="106"/>
        <v/>
      </c>
      <c r="BG1100" s="27" t="str">
        <f t="shared" ca="1" si="107"/>
        <v/>
      </c>
      <c r="BH1100" s="27" t="str">
        <f t="shared" ca="1" si="108"/>
        <v/>
      </c>
    </row>
    <row r="1101" spans="1:60" x14ac:dyDescent="0.25">
      <c r="A1101" s="25"/>
      <c r="B1101" s="25"/>
      <c r="C1101" s="25"/>
      <c r="D1101" s="25"/>
      <c r="E1101" s="25"/>
      <c r="F1101" s="25"/>
      <c r="G1101" s="25"/>
      <c r="H1101" s="25"/>
      <c r="I1101" s="25"/>
      <c r="J1101" s="25"/>
      <c r="K1101" s="25"/>
      <c r="L1101" s="25"/>
      <c r="M1101" s="25"/>
      <c r="N1101" s="25"/>
      <c r="O1101" s="25"/>
      <c r="P1101" s="25"/>
      <c r="Q1101" s="25"/>
      <c r="R1101" s="25"/>
      <c r="S1101" s="25"/>
      <c r="T1101" s="25"/>
      <c r="U1101" s="25"/>
      <c r="V1101" s="25"/>
      <c r="W1101" s="25"/>
      <c r="X1101" s="25"/>
      <c r="Y1101" s="25"/>
      <c r="Z1101" s="25"/>
      <c r="AA1101" s="25"/>
      <c r="AB1101" s="25"/>
      <c r="AC1101" s="25"/>
      <c r="AD1101" s="25"/>
      <c r="AE1101" s="25"/>
      <c r="AF1101" s="25"/>
      <c r="AG1101" s="25"/>
      <c r="AH1101" s="25"/>
      <c r="AI1101" s="25"/>
      <c r="AJ1101" s="25"/>
      <c r="AK1101" s="25"/>
      <c r="AL1101" s="25"/>
      <c r="AM1101" s="25"/>
      <c r="AN1101" s="25"/>
      <c r="AO1101" s="25"/>
      <c r="AP1101" s="25"/>
      <c r="AQ1101" s="25"/>
      <c r="AR1101" s="25"/>
      <c r="AS1101" s="25"/>
      <c r="AT1101" s="25"/>
      <c r="AU1101" s="25"/>
      <c r="AV1101" s="25"/>
      <c r="AW1101" s="25"/>
      <c r="AX1101" s="25"/>
      <c r="AY1101" s="25"/>
      <c r="AZ1101" s="25"/>
      <c r="BB1101" s="27" t="str">
        <f t="shared" ca="1" si="103"/>
        <v/>
      </c>
      <c r="BC1101" s="27" t="str">
        <f t="shared" ca="1" si="104"/>
        <v/>
      </c>
      <c r="BD1101" s="27" t="str">
        <f>IF(C1101="","",MAX($BD$3:BD1100)+1)</f>
        <v/>
      </c>
      <c r="BE1101" s="27" t="str">
        <f t="shared" ca="1" si="105"/>
        <v/>
      </c>
      <c r="BF1101" s="27" t="str">
        <f t="shared" si="106"/>
        <v/>
      </c>
      <c r="BG1101" s="27" t="str">
        <f t="shared" ca="1" si="107"/>
        <v/>
      </c>
      <c r="BH1101" s="27" t="str">
        <f t="shared" ca="1" si="108"/>
        <v/>
      </c>
    </row>
    <row r="1102" spans="1:60" x14ac:dyDescent="0.25">
      <c r="A1102" s="25"/>
      <c r="B1102" s="25"/>
      <c r="C1102" s="25"/>
      <c r="D1102" s="25"/>
      <c r="E1102" s="25"/>
      <c r="F1102" s="25"/>
      <c r="G1102" s="25"/>
      <c r="H1102" s="25"/>
      <c r="I1102" s="25"/>
      <c r="J1102" s="25"/>
      <c r="K1102" s="25"/>
      <c r="L1102" s="25"/>
      <c r="M1102" s="25"/>
      <c r="N1102" s="25"/>
      <c r="O1102" s="25"/>
      <c r="P1102" s="25"/>
      <c r="Q1102" s="25"/>
      <c r="R1102" s="25"/>
      <c r="S1102" s="25"/>
      <c r="T1102" s="25"/>
      <c r="U1102" s="25"/>
      <c r="V1102" s="25"/>
      <c r="W1102" s="25"/>
      <c r="X1102" s="25"/>
      <c r="Y1102" s="25"/>
      <c r="Z1102" s="25"/>
      <c r="AA1102" s="25"/>
      <c r="AB1102" s="25"/>
      <c r="AC1102" s="25"/>
      <c r="AD1102" s="25"/>
      <c r="AE1102" s="25"/>
      <c r="AF1102" s="25"/>
      <c r="AG1102" s="25"/>
      <c r="AH1102" s="25"/>
      <c r="AI1102" s="25"/>
      <c r="AJ1102" s="25"/>
      <c r="AK1102" s="25"/>
      <c r="AL1102" s="25"/>
      <c r="AM1102" s="25"/>
      <c r="AN1102" s="25"/>
      <c r="AO1102" s="25"/>
      <c r="AP1102" s="25"/>
      <c r="AQ1102" s="25"/>
      <c r="AR1102" s="25"/>
      <c r="AS1102" s="25"/>
      <c r="AT1102" s="25"/>
      <c r="AU1102" s="25"/>
      <c r="AV1102" s="25"/>
      <c r="AW1102" s="25"/>
      <c r="AX1102" s="25"/>
      <c r="AY1102" s="25"/>
      <c r="AZ1102" s="25"/>
      <c r="BB1102" s="27" t="str">
        <f t="shared" ca="1" si="103"/>
        <v/>
      </c>
      <c r="BC1102" s="27" t="str">
        <f t="shared" ca="1" si="104"/>
        <v/>
      </c>
      <c r="BD1102" s="27" t="str">
        <f>IF(C1102="","",MAX($BD$3:BD1101)+1)</f>
        <v/>
      </c>
      <c r="BE1102" s="27" t="str">
        <f t="shared" ca="1" si="105"/>
        <v/>
      </c>
      <c r="BF1102" s="27" t="str">
        <f t="shared" si="106"/>
        <v/>
      </c>
      <c r="BG1102" s="27" t="str">
        <f t="shared" ca="1" si="107"/>
        <v/>
      </c>
      <c r="BH1102" s="27" t="str">
        <f t="shared" ca="1" si="108"/>
        <v/>
      </c>
    </row>
    <row r="1103" spans="1:60" x14ac:dyDescent="0.25">
      <c r="A1103" s="25"/>
      <c r="B1103" s="25"/>
      <c r="C1103" s="25"/>
      <c r="D1103" s="25"/>
      <c r="E1103" s="25"/>
      <c r="F1103" s="25"/>
      <c r="G1103" s="25"/>
      <c r="H1103" s="25"/>
      <c r="I1103" s="25"/>
      <c r="J1103" s="25"/>
      <c r="K1103" s="25"/>
      <c r="L1103" s="25"/>
      <c r="M1103" s="25"/>
      <c r="N1103" s="25"/>
      <c r="O1103" s="25"/>
      <c r="P1103" s="25"/>
      <c r="Q1103" s="25"/>
      <c r="R1103" s="25"/>
      <c r="S1103" s="25"/>
      <c r="T1103" s="25"/>
      <c r="U1103" s="25"/>
      <c r="V1103" s="25"/>
      <c r="W1103" s="25"/>
      <c r="X1103" s="25"/>
      <c r="Y1103" s="25"/>
      <c r="Z1103" s="25"/>
      <c r="AA1103" s="25"/>
      <c r="AB1103" s="25"/>
      <c r="AC1103" s="25"/>
      <c r="AD1103" s="25"/>
      <c r="AE1103" s="25"/>
      <c r="AF1103" s="25"/>
      <c r="AG1103" s="25"/>
      <c r="AH1103" s="25"/>
      <c r="AI1103" s="25"/>
      <c r="AJ1103" s="25"/>
      <c r="AK1103" s="25"/>
      <c r="AL1103" s="25"/>
      <c r="AM1103" s="25"/>
      <c r="AN1103" s="25"/>
      <c r="AO1103" s="25"/>
      <c r="AP1103" s="25"/>
      <c r="AQ1103" s="25"/>
      <c r="AR1103" s="25"/>
      <c r="AS1103" s="25"/>
      <c r="AT1103" s="25"/>
      <c r="AU1103" s="25"/>
      <c r="AV1103" s="25"/>
      <c r="AW1103" s="25"/>
      <c r="AX1103" s="25"/>
      <c r="AY1103" s="25"/>
      <c r="AZ1103" s="25"/>
      <c r="BB1103" s="27" t="str">
        <f t="shared" ca="1" si="103"/>
        <v/>
      </c>
      <c r="BC1103" s="27" t="str">
        <f t="shared" ca="1" si="104"/>
        <v/>
      </c>
      <c r="BD1103" s="27" t="str">
        <f>IF(C1103="","",MAX($BD$3:BD1102)+1)</f>
        <v/>
      </c>
      <c r="BE1103" s="27" t="str">
        <f t="shared" ca="1" si="105"/>
        <v/>
      </c>
      <c r="BF1103" s="27" t="str">
        <f t="shared" si="106"/>
        <v/>
      </c>
      <c r="BG1103" s="27" t="str">
        <f t="shared" ca="1" si="107"/>
        <v/>
      </c>
      <c r="BH1103" s="27" t="str">
        <f t="shared" ca="1" si="108"/>
        <v/>
      </c>
    </row>
    <row r="1104" spans="1:60" x14ac:dyDescent="0.25">
      <c r="A1104" s="25"/>
      <c r="B1104" s="25"/>
      <c r="C1104" s="25"/>
      <c r="D1104" s="25"/>
      <c r="E1104" s="25"/>
      <c r="F1104" s="25"/>
      <c r="G1104" s="25"/>
      <c r="H1104" s="25"/>
      <c r="I1104" s="25"/>
      <c r="J1104" s="25"/>
      <c r="K1104" s="25"/>
      <c r="L1104" s="25"/>
      <c r="M1104" s="25"/>
      <c r="N1104" s="25"/>
      <c r="O1104" s="25"/>
      <c r="P1104" s="25"/>
      <c r="Q1104" s="25"/>
      <c r="R1104" s="25"/>
      <c r="S1104" s="25"/>
      <c r="T1104" s="25"/>
      <c r="U1104" s="25"/>
      <c r="V1104" s="25"/>
      <c r="W1104" s="25"/>
      <c r="X1104" s="25"/>
      <c r="Y1104" s="25"/>
      <c r="Z1104" s="25"/>
      <c r="AA1104" s="25"/>
      <c r="AB1104" s="25"/>
      <c r="AC1104" s="25"/>
      <c r="AD1104" s="25"/>
      <c r="AE1104" s="25"/>
      <c r="AF1104" s="25"/>
      <c r="AG1104" s="25"/>
      <c r="AH1104" s="25"/>
      <c r="AI1104" s="25"/>
      <c r="AJ1104" s="25"/>
      <c r="AK1104" s="25"/>
      <c r="AL1104" s="25"/>
      <c r="AM1104" s="25"/>
      <c r="AN1104" s="25"/>
      <c r="AO1104" s="25"/>
      <c r="AP1104" s="25"/>
      <c r="AQ1104" s="25"/>
      <c r="AR1104" s="25"/>
      <c r="AS1104" s="25"/>
      <c r="AT1104" s="25"/>
      <c r="AU1104" s="25"/>
      <c r="AV1104" s="25"/>
      <c r="AW1104" s="25"/>
      <c r="AX1104" s="25"/>
      <c r="AY1104" s="25"/>
      <c r="AZ1104" s="25"/>
      <c r="BB1104" s="27" t="str">
        <f t="shared" ca="1" si="103"/>
        <v/>
      </c>
      <c r="BC1104" s="27" t="str">
        <f t="shared" ca="1" si="104"/>
        <v/>
      </c>
      <c r="BD1104" s="27" t="str">
        <f>IF(C1104="","",MAX($BD$3:BD1103)+1)</f>
        <v/>
      </c>
      <c r="BE1104" s="27" t="str">
        <f t="shared" ca="1" si="105"/>
        <v/>
      </c>
      <c r="BF1104" s="27" t="str">
        <f t="shared" si="106"/>
        <v/>
      </c>
      <c r="BG1104" s="27" t="str">
        <f t="shared" ca="1" si="107"/>
        <v/>
      </c>
      <c r="BH1104" s="27" t="str">
        <f t="shared" ca="1" si="108"/>
        <v/>
      </c>
    </row>
    <row r="1105" spans="1:60" x14ac:dyDescent="0.25">
      <c r="A1105" s="25"/>
      <c r="B1105" s="25"/>
      <c r="C1105" s="25"/>
      <c r="D1105" s="25"/>
      <c r="E1105" s="25"/>
      <c r="F1105" s="25"/>
      <c r="G1105" s="25"/>
      <c r="H1105" s="25"/>
      <c r="I1105" s="25"/>
      <c r="J1105" s="25"/>
      <c r="K1105" s="25"/>
      <c r="L1105" s="25"/>
      <c r="M1105" s="25"/>
      <c r="N1105" s="25"/>
      <c r="O1105" s="25"/>
      <c r="P1105" s="25"/>
      <c r="Q1105" s="25"/>
      <c r="R1105" s="25"/>
      <c r="S1105" s="25"/>
      <c r="T1105" s="25"/>
      <c r="U1105" s="25"/>
      <c r="V1105" s="25"/>
      <c r="W1105" s="25"/>
      <c r="X1105" s="25"/>
      <c r="Y1105" s="25"/>
      <c r="Z1105" s="25"/>
      <c r="AA1105" s="25"/>
      <c r="AB1105" s="25"/>
      <c r="AC1105" s="25"/>
      <c r="AD1105" s="25"/>
      <c r="AE1105" s="25"/>
      <c r="AF1105" s="25"/>
      <c r="AG1105" s="25"/>
      <c r="AH1105" s="25"/>
      <c r="AI1105" s="25"/>
      <c r="AJ1105" s="25"/>
      <c r="AK1105" s="25"/>
      <c r="AL1105" s="25"/>
      <c r="AM1105" s="25"/>
      <c r="AN1105" s="25"/>
      <c r="AO1105" s="25"/>
      <c r="AP1105" s="25"/>
      <c r="AQ1105" s="25"/>
      <c r="AR1105" s="25"/>
      <c r="AS1105" s="25"/>
      <c r="AT1105" s="25"/>
      <c r="AU1105" s="25"/>
      <c r="AV1105" s="25"/>
      <c r="AW1105" s="25"/>
      <c r="AX1105" s="25"/>
      <c r="AY1105" s="25"/>
      <c r="AZ1105" s="25"/>
      <c r="BB1105" s="27" t="str">
        <f t="shared" ca="1" si="103"/>
        <v/>
      </c>
      <c r="BC1105" s="27" t="str">
        <f t="shared" ca="1" si="104"/>
        <v/>
      </c>
      <c r="BD1105" s="27" t="str">
        <f>IF(C1105="","",MAX($BD$3:BD1104)+1)</f>
        <v/>
      </c>
      <c r="BE1105" s="27" t="str">
        <f t="shared" ca="1" si="105"/>
        <v/>
      </c>
      <c r="BF1105" s="27" t="str">
        <f t="shared" si="106"/>
        <v/>
      </c>
      <c r="BG1105" s="27" t="str">
        <f t="shared" ca="1" si="107"/>
        <v/>
      </c>
      <c r="BH1105" s="27" t="str">
        <f t="shared" ca="1" si="108"/>
        <v/>
      </c>
    </row>
    <row r="1106" spans="1:60" x14ac:dyDescent="0.25">
      <c r="A1106" s="25"/>
      <c r="B1106" s="25"/>
      <c r="C1106" s="25"/>
      <c r="D1106" s="25"/>
      <c r="E1106" s="25"/>
      <c r="F1106" s="25"/>
      <c r="G1106" s="25"/>
      <c r="H1106" s="25"/>
      <c r="I1106" s="25"/>
      <c r="J1106" s="25"/>
      <c r="K1106" s="25"/>
      <c r="L1106" s="25"/>
      <c r="M1106" s="25"/>
      <c r="N1106" s="25"/>
      <c r="O1106" s="25"/>
      <c r="P1106" s="25"/>
      <c r="Q1106" s="25"/>
      <c r="R1106" s="25"/>
      <c r="S1106" s="25"/>
      <c r="T1106" s="25"/>
      <c r="U1106" s="25"/>
      <c r="V1106" s="25"/>
      <c r="W1106" s="25"/>
      <c r="X1106" s="25"/>
      <c r="Y1106" s="25"/>
      <c r="Z1106" s="25"/>
      <c r="AA1106" s="25"/>
      <c r="AB1106" s="25"/>
      <c r="AC1106" s="25"/>
      <c r="AD1106" s="25"/>
      <c r="AE1106" s="25"/>
      <c r="AF1106" s="25"/>
      <c r="AG1106" s="25"/>
      <c r="AH1106" s="25"/>
      <c r="AI1106" s="25"/>
      <c r="AJ1106" s="25"/>
      <c r="AK1106" s="25"/>
      <c r="AL1106" s="25"/>
      <c r="AM1106" s="25"/>
      <c r="AN1106" s="25"/>
      <c r="AO1106" s="25"/>
      <c r="AP1106" s="25"/>
      <c r="AQ1106" s="25"/>
      <c r="AR1106" s="25"/>
      <c r="AS1106" s="25"/>
      <c r="AT1106" s="25"/>
      <c r="AU1106" s="25"/>
      <c r="AV1106" s="25"/>
      <c r="AW1106" s="25"/>
      <c r="AX1106" s="25"/>
      <c r="AY1106" s="25"/>
      <c r="AZ1106" s="25"/>
      <c r="BB1106" s="27" t="str">
        <f t="shared" ca="1" si="103"/>
        <v/>
      </c>
      <c r="BC1106" s="27" t="str">
        <f t="shared" ca="1" si="104"/>
        <v/>
      </c>
      <c r="BD1106" s="27" t="str">
        <f>IF(C1106="","",MAX($BD$3:BD1105)+1)</f>
        <v/>
      </c>
      <c r="BE1106" s="27" t="str">
        <f t="shared" ca="1" si="105"/>
        <v/>
      </c>
      <c r="BF1106" s="27" t="str">
        <f t="shared" si="106"/>
        <v/>
      </c>
      <c r="BG1106" s="27" t="str">
        <f t="shared" ca="1" si="107"/>
        <v/>
      </c>
      <c r="BH1106" s="27" t="str">
        <f t="shared" ca="1" si="108"/>
        <v/>
      </c>
    </row>
    <row r="1107" spans="1:60" x14ac:dyDescent="0.25">
      <c r="A1107" s="25"/>
      <c r="B1107" s="25"/>
      <c r="C1107" s="25"/>
      <c r="D1107" s="25"/>
      <c r="E1107" s="25"/>
      <c r="F1107" s="25"/>
      <c r="G1107" s="25"/>
      <c r="H1107" s="25"/>
      <c r="I1107" s="25"/>
      <c r="J1107" s="25"/>
      <c r="K1107" s="25"/>
      <c r="L1107" s="25"/>
      <c r="M1107" s="25"/>
      <c r="N1107" s="25"/>
      <c r="O1107" s="25"/>
      <c r="P1107" s="25"/>
      <c r="Q1107" s="25"/>
      <c r="R1107" s="25"/>
      <c r="S1107" s="25"/>
      <c r="T1107" s="25"/>
      <c r="U1107" s="25"/>
      <c r="V1107" s="25"/>
      <c r="W1107" s="25"/>
      <c r="X1107" s="25"/>
      <c r="Y1107" s="25"/>
      <c r="Z1107" s="25"/>
      <c r="AA1107" s="25"/>
      <c r="AB1107" s="25"/>
      <c r="AC1107" s="25"/>
      <c r="AD1107" s="25"/>
      <c r="AE1107" s="25"/>
      <c r="AF1107" s="25"/>
      <c r="AG1107" s="25"/>
      <c r="AH1107" s="25"/>
      <c r="AI1107" s="25"/>
      <c r="AJ1107" s="25"/>
      <c r="AK1107" s="25"/>
      <c r="AL1107" s="25"/>
      <c r="AM1107" s="25"/>
      <c r="AN1107" s="25"/>
      <c r="AO1107" s="25"/>
      <c r="AP1107" s="25"/>
      <c r="AQ1107" s="25"/>
      <c r="AR1107" s="25"/>
      <c r="AS1107" s="25"/>
      <c r="AT1107" s="25"/>
      <c r="AU1107" s="25"/>
      <c r="AV1107" s="25"/>
      <c r="AW1107" s="25"/>
      <c r="AX1107" s="25"/>
      <c r="AY1107" s="25"/>
      <c r="AZ1107" s="25"/>
      <c r="BB1107" s="27" t="str">
        <f t="shared" ca="1" si="103"/>
        <v/>
      </c>
      <c r="BC1107" s="27" t="str">
        <f t="shared" ca="1" si="104"/>
        <v/>
      </c>
      <c r="BD1107" s="27" t="str">
        <f>IF(C1107="","",MAX($BD$3:BD1106)+1)</f>
        <v/>
      </c>
      <c r="BE1107" s="27" t="str">
        <f t="shared" ca="1" si="105"/>
        <v/>
      </c>
      <c r="BF1107" s="27" t="str">
        <f t="shared" si="106"/>
        <v/>
      </c>
      <c r="BG1107" s="27" t="str">
        <f t="shared" ca="1" si="107"/>
        <v/>
      </c>
      <c r="BH1107" s="27" t="str">
        <f t="shared" ca="1" si="108"/>
        <v/>
      </c>
    </row>
    <row r="1108" spans="1:60" x14ac:dyDescent="0.25">
      <c r="A1108" s="25"/>
      <c r="B1108" s="25"/>
      <c r="C1108" s="25"/>
      <c r="D1108" s="25"/>
      <c r="E1108" s="25"/>
      <c r="F1108" s="25"/>
      <c r="G1108" s="25"/>
      <c r="H1108" s="25"/>
      <c r="I1108" s="25"/>
      <c r="J1108" s="25"/>
      <c r="K1108" s="25"/>
      <c r="L1108" s="25"/>
      <c r="M1108" s="25"/>
      <c r="N1108" s="25"/>
      <c r="O1108" s="25"/>
      <c r="P1108" s="25"/>
      <c r="Q1108" s="25"/>
      <c r="R1108" s="25"/>
      <c r="S1108" s="25"/>
      <c r="T1108" s="25"/>
      <c r="U1108" s="25"/>
      <c r="V1108" s="25"/>
      <c r="W1108" s="25"/>
      <c r="X1108" s="25"/>
      <c r="Y1108" s="25"/>
      <c r="Z1108" s="25"/>
      <c r="AA1108" s="25"/>
      <c r="AB1108" s="25"/>
      <c r="AC1108" s="25"/>
      <c r="AD1108" s="25"/>
      <c r="AE1108" s="25"/>
      <c r="AF1108" s="25"/>
      <c r="AG1108" s="25"/>
      <c r="AH1108" s="25"/>
      <c r="AI1108" s="25"/>
      <c r="AJ1108" s="25"/>
      <c r="AK1108" s="25"/>
      <c r="AL1108" s="25"/>
      <c r="AM1108" s="25"/>
      <c r="AN1108" s="25"/>
      <c r="AO1108" s="25"/>
      <c r="AP1108" s="25"/>
      <c r="AQ1108" s="25"/>
      <c r="AR1108" s="25"/>
      <c r="AS1108" s="25"/>
      <c r="AT1108" s="25"/>
      <c r="AU1108" s="25"/>
      <c r="AV1108" s="25"/>
      <c r="AW1108" s="25"/>
      <c r="AX1108" s="25"/>
      <c r="AY1108" s="25"/>
      <c r="AZ1108" s="25"/>
      <c r="BB1108" s="27" t="str">
        <f t="shared" ca="1" si="103"/>
        <v/>
      </c>
      <c r="BC1108" s="27" t="str">
        <f t="shared" ca="1" si="104"/>
        <v/>
      </c>
      <c r="BD1108" s="27" t="str">
        <f>IF(C1108="","",MAX($BD$3:BD1107)+1)</f>
        <v/>
      </c>
      <c r="BE1108" s="27" t="str">
        <f t="shared" ca="1" si="105"/>
        <v/>
      </c>
      <c r="BF1108" s="27" t="str">
        <f t="shared" si="106"/>
        <v/>
      </c>
      <c r="BG1108" s="27" t="str">
        <f t="shared" ca="1" si="107"/>
        <v/>
      </c>
      <c r="BH1108" s="27" t="str">
        <f t="shared" ca="1" si="108"/>
        <v/>
      </c>
    </row>
    <row r="1109" spans="1:60" x14ac:dyDescent="0.25">
      <c r="A1109" s="25"/>
      <c r="B1109" s="25"/>
      <c r="C1109" s="25"/>
      <c r="D1109" s="25"/>
      <c r="E1109" s="25"/>
      <c r="F1109" s="25"/>
      <c r="G1109" s="25"/>
      <c r="H1109" s="25"/>
      <c r="I1109" s="25"/>
      <c r="J1109" s="25"/>
      <c r="K1109" s="25"/>
      <c r="L1109" s="25"/>
      <c r="M1109" s="25"/>
      <c r="N1109" s="25"/>
      <c r="O1109" s="25"/>
      <c r="P1109" s="25"/>
      <c r="Q1109" s="25"/>
      <c r="R1109" s="25"/>
      <c r="S1109" s="25"/>
      <c r="T1109" s="25"/>
      <c r="U1109" s="25"/>
      <c r="V1109" s="25"/>
      <c r="W1109" s="25"/>
      <c r="X1109" s="25"/>
      <c r="Y1109" s="25"/>
      <c r="Z1109" s="25"/>
      <c r="AA1109" s="25"/>
      <c r="AB1109" s="25"/>
      <c r="AC1109" s="25"/>
      <c r="AD1109" s="25"/>
      <c r="AE1109" s="25"/>
      <c r="AF1109" s="25"/>
      <c r="AG1109" s="25"/>
      <c r="AH1109" s="25"/>
      <c r="AI1109" s="25"/>
      <c r="AJ1109" s="25"/>
      <c r="AK1109" s="25"/>
      <c r="AL1109" s="25"/>
      <c r="AM1109" s="25"/>
      <c r="AN1109" s="25"/>
      <c r="AO1109" s="25"/>
      <c r="AP1109" s="25"/>
      <c r="AQ1109" s="25"/>
      <c r="AR1109" s="25"/>
      <c r="AS1109" s="25"/>
      <c r="AT1109" s="25"/>
      <c r="AU1109" s="25"/>
      <c r="AV1109" s="25"/>
      <c r="AW1109" s="25"/>
      <c r="AX1109" s="25"/>
      <c r="AY1109" s="25"/>
      <c r="AZ1109" s="25"/>
      <c r="BB1109" s="27" t="str">
        <f t="shared" ca="1" si="103"/>
        <v/>
      </c>
      <c r="BC1109" s="27" t="str">
        <f t="shared" ca="1" si="104"/>
        <v/>
      </c>
      <c r="BD1109" s="27" t="str">
        <f>IF(C1109="","",MAX($BD$3:BD1108)+1)</f>
        <v/>
      </c>
      <c r="BE1109" s="27" t="str">
        <f t="shared" ca="1" si="105"/>
        <v/>
      </c>
      <c r="BF1109" s="27" t="str">
        <f t="shared" si="106"/>
        <v/>
      </c>
      <c r="BG1109" s="27" t="str">
        <f t="shared" ca="1" si="107"/>
        <v/>
      </c>
      <c r="BH1109" s="27" t="str">
        <f t="shared" ca="1" si="108"/>
        <v/>
      </c>
    </row>
    <row r="1110" spans="1:60" x14ac:dyDescent="0.25">
      <c r="A1110" s="25"/>
      <c r="B1110" s="25"/>
      <c r="C1110" s="25"/>
      <c r="D1110" s="25"/>
      <c r="E1110" s="25"/>
      <c r="F1110" s="25"/>
      <c r="G1110" s="25"/>
      <c r="H1110" s="25"/>
      <c r="I1110" s="25"/>
      <c r="J1110" s="25"/>
      <c r="K1110" s="25"/>
      <c r="L1110" s="25"/>
      <c r="M1110" s="25"/>
      <c r="N1110" s="25"/>
      <c r="O1110" s="25"/>
      <c r="P1110" s="25"/>
      <c r="Q1110" s="25"/>
      <c r="R1110" s="25"/>
      <c r="S1110" s="25"/>
      <c r="T1110" s="25"/>
      <c r="U1110" s="25"/>
      <c r="V1110" s="25"/>
      <c r="W1110" s="25"/>
      <c r="X1110" s="25"/>
      <c r="Y1110" s="25"/>
      <c r="Z1110" s="25"/>
      <c r="AA1110" s="25"/>
      <c r="AB1110" s="25"/>
      <c r="AC1110" s="25"/>
      <c r="AD1110" s="25"/>
      <c r="AE1110" s="25"/>
      <c r="AF1110" s="25"/>
      <c r="AG1110" s="25"/>
      <c r="AH1110" s="25"/>
      <c r="AI1110" s="25"/>
      <c r="AJ1110" s="25"/>
      <c r="AK1110" s="25"/>
      <c r="AL1110" s="25"/>
      <c r="AM1110" s="25"/>
      <c r="AN1110" s="25"/>
      <c r="AO1110" s="25"/>
      <c r="AP1110" s="25"/>
      <c r="AQ1110" s="25"/>
      <c r="AR1110" s="25"/>
      <c r="AS1110" s="25"/>
      <c r="AT1110" s="25"/>
      <c r="AU1110" s="25"/>
      <c r="AV1110" s="25"/>
      <c r="AW1110" s="25"/>
      <c r="AX1110" s="25"/>
      <c r="AY1110" s="25"/>
      <c r="AZ1110" s="25"/>
      <c r="BB1110" s="27" t="str">
        <f t="shared" ca="1" si="103"/>
        <v/>
      </c>
      <c r="BC1110" s="27" t="str">
        <f t="shared" ca="1" si="104"/>
        <v/>
      </c>
      <c r="BD1110" s="27" t="str">
        <f>IF(C1110="","",MAX($BD$3:BD1109)+1)</f>
        <v/>
      </c>
      <c r="BE1110" s="27" t="str">
        <f t="shared" ca="1" si="105"/>
        <v/>
      </c>
      <c r="BF1110" s="27" t="str">
        <f t="shared" si="106"/>
        <v/>
      </c>
      <c r="BG1110" s="27" t="str">
        <f t="shared" ca="1" si="107"/>
        <v/>
      </c>
      <c r="BH1110" s="27" t="str">
        <f t="shared" ca="1" si="108"/>
        <v/>
      </c>
    </row>
    <row r="1111" spans="1:60" x14ac:dyDescent="0.25">
      <c r="A1111" s="25"/>
      <c r="B1111" s="25"/>
      <c r="C1111" s="25"/>
      <c r="D1111" s="25"/>
      <c r="E1111" s="25"/>
      <c r="F1111" s="25"/>
      <c r="G1111" s="25"/>
      <c r="H1111" s="25"/>
      <c r="I1111" s="25"/>
      <c r="J1111" s="25"/>
      <c r="K1111" s="25"/>
      <c r="L1111" s="25"/>
      <c r="M1111" s="25"/>
      <c r="N1111" s="25"/>
      <c r="O1111" s="25"/>
      <c r="P1111" s="25"/>
      <c r="Q1111" s="25"/>
      <c r="R1111" s="25"/>
      <c r="S1111" s="25"/>
      <c r="T1111" s="25"/>
      <c r="U1111" s="25"/>
      <c r="V1111" s="25"/>
      <c r="W1111" s="25"/>
      <c r="X1111" s="25"/>
      <c r="Y1111" s="25"/>
      <c r="Z1111" s="25"/>
      <c r="AA1111" s="25"/>
      <c r="AB1111" s="25"/>
      <c r="AC1111" s="25"/>
      <c r="AD1111" s="25"/>
      <c r="AE1111" s="25"/>
      <c r="AF1111" s="25"/>
      <c r="AG1111" s="25"/>
      <c r="AH1111" s="25"/>
      <c r="AI1111" s="25"/>
      <c r="AJ1111" s="25"/>
      <c r="AK1111" s="25"/>
      <c r="AL1111" s="25"/>
      <c r="AM1111" s="25"/>
      <c r="AN1111" s="25"/>
      <c r="AO1111" s="25"/>
      <c r="AP1111" s="25"/>
      <c r="AQ1111" s="25"/>
      <c r="AR1111" s="25"/>
      <c r="AS1111" s="25"/>
      <c r="AT1111" s="25"/>
      <c r="AU1111" s="25"/>
      <c r="AV1111" s="25"/>
      <c r="AW1111" s="25"/>
      <c r="AX1111" s="25"/>
      <c r="AY1111" s="25"/>
      <c r="AZ1111" s="25"/>
      <c r="BB1111" s="27" t="str">
        <f t="shared" ca="1" si="103"/>
        <v/>
      </c>
      <c r="BC1111" s="27" t="str">
        <f t="shared" ca="1" si="104"/>
        <v/>
      </c>
      <c r="BD1111" s="27" t="str">
        <f>IF(C1111="","",MAX($BD$3:BD1110)+1)</f>
        <v/>
      </c>
      <c r="BE1111" s="27" t="str">
        <f t="shared" ca="1" si="105"/>
        <v/>
      </c>
      <c r="BF1111" s="27" t="str">
        <f t="shared" si="106"/>
        <v/>
      </c>
      <c r="BG1111" s="27" t="str">
        <f t="shared" ca="1" si="107"/>
        <v/>
      </c>
      <c r="BH1111" s="27" t="str">
        <f t="shared" ca="1" si="108"/>
        <v/>
      </c>
    </row>
    <row r="1112" spans="1:60" x14ac:dyDescent="0.25">
      <c r="A1112" s="25"/>
      <c r="B1112" s="25"/>
      <c r="C1112" s="25"/>
      <c r="D1112" s="25"/>
      <c r="E1112" s="25"/>
      <c r="F1112" s="25"/>
      <c r="G1112" s="25"/>
      <c r="H1112" s="25"/>
      <c r="I1112" s="25"/>
      <c r="J1112" s="25"/>
      <c r="K1112" s="25"/>
      <c r="L1112" s="25"/>
      <c r="M1112" s="25"/>
      <c r="N1112" s="25"/>
      <c r="O1112" s="25"/>
      <c r="P1112" s="25"/>
      <c r="Q1112" s="25"/>
      <c r="R1112" s="25"/>
      <c r="S1112" s="25"/>
      <c r="T1112" s="25"/>
      <c r="U1112" s="25"/>
      <c r="V1112" s="25"/>
      <c r="W1112" s="25"/>
      <c r="X1112" s="25"/>
      <c r="Y1112" s="25"/>
      <c r="Z1112" s="25"/>
      <c r="AA1112" s="25"/>
      <c r="AB1112" s="25"/>
      <c r="AC1112" s="25"/>
      <c r="AD1112" s="25"/>
      <c r="AE1112" s="25"/>
      <c r="AF1112" s="25"/>
      <c r="AG1112" s="25"/>
      <c r="AH1112" s="25"/>
      <c r="AI1112" s="25"/>
      <c r="AJ1112" s="25"/>
      <c r="AK1112" s="25"/>
      <c r="AL1112" s="25"/>
      <c r="AM1112" s="25"/>
      <c r="AN1112" s="25"/>
      <c r="AO1112" s="25"/>
      <c r="AP1112" s="25"/>
      <c r="AQ1112" s="25"/>
      <c r="AR1112" s="25"/>
      <c r="AS1112" s="25"/>
      <c r="AT1112" s="25"/>
      <c r="AU1112" s="25"/>
      <c r="AV1112" s="25"/>
      <c r="AW1112" s="25"/>
      <c r="AX1112" s="25"/>
      <c r="AY1112" s="25"/>
      <c r="AZ1112" s="25"/>
      <c r="BB1112" s="27" t="str">
        <f t="shared" ca="1" si="103"/>
        <v/>
      </c>
      <c r="BC1112" s="27" t="str">
        <f t="shared" ca="1" si="104"/>
        <v/>
      </c>
      <c r="BD1112" s="27" t="str">
        <f>IF(C1112="","",MAX($BD$3:BD1111)+1)</f>
        <v/>
      </c>
      <c r="BE1112" s="27" t="str">
        <f t="shared" ca="1" si="105"/>
        <v/>
      </c>
      <c r="BF1112" s="27" t="str">
        <f t="shared" si="106"/>
        <v/>
      </c>
      <c r="BG1112" s="27" t="str">
        <f t="shared" ca="1" si="107"/>
        <v/>
      </c>
      <c r="BH1112" s="27" t="str">
        <f t="shared" ca="1" si="108"/>
        <v/>
      </c>
    </row>
    <row r="1113" spans="1:60" x14ac:dyDescent="0.25">
      <c r="A1113" s="25"/>
      <c r="B1113" s="25"/>
      <c r="C1113" s="25"/>
      <c r="D1113" s="25"/>
      <c r="E1113" s="25"/>
      <c r="F1113" s="25"/>
      <c r="G1113" s="25"/>
      <c r="H1113" s="25"/>
      <c r="I1113" s="25"/>
      <c r="J1113" s="25"/>
      <c r="K1113" s="25"/>
      <c r="L1113" s="25"/>
      <c r="M1113" s="25"/>
      <c r="N1113" s="25"/>
      <c r="O1113" s="25"/>
      <c r="P1113" s="25"/>
      <c r="Q1113" s="25"/>
      <c r="R1113" s="25"/>
      <c r="S1113" s="25"/>
      <c r="T1113" s="25"/>
      <c r="U1113" s="25"/>
      <c r="V1113" s="25"/>
      <c r="W1113" s="25"/>
      <c r="X1113" s="25"/>
      <c r="Y1113" s="25"/>
      <c r="Z1113" s="25"/>
      <c r="AA1113" s="25"/>
      <c r="AB1113" s="25"/>
      <c r="AC1113" s="25"/>
      <c r="AD1113" s="25"/>
      <c r="AE1113" s="25"/>
      <c r="AF1113" s="25"/>
      <c r="AG1113" s="25"/>
      <c r="AH1113" s="25"/>
      <c r="AI1113" s="25"/>
      <c r="AJ1113" s="25"/>
      <c r="AK1113" s="25"/>
      <c r="AL1113" s="25"/>
      <c r="AM1113" s="25"/>
      <c r="AN1113" s="25"/>
      <c r="AO1113" s="25"/>
      <c r="AP1113" s="25"/>
      <c r="AQ1113" s="25"/>
      <c r="AR1113" s="25"/>
      <c r="AS1113" s="25"/>
      <c r="AT1113" s="25"/>
      <c r="AU1113" s="25"/>
      <c r="AV1113" s="25"/>
      <c r="AW1113" s="25"/>
      <c r="AX1113" s="25"/>
      <c r="AY1113" s="25"/>
      <c r="AZ1113" s="25"/>
      <c r="BB1113" s="27" t="str">
        <f t="shared" ca="1" si="103"/>
        <v/>
      </c>
      <c r="BC1113" s="27" t="str">
        <f t="shared" ca="1" si="104"/>
        <v/>
      </c>
      <c r="BD1113" s="27" t="str">
        <f>IF(C1113="","",MAX($BD$3:BD1112)+1)</f>
        <v/>
      </c>
      <c r="BE1113" s="27" t="str">
        <f t="shared" ca="1" si="105"/>
        <v/>
      </c>
      <c r="BF1113" s="27" t="str">
        <f t="shared" si="106"/>
        <v/>
      </c>
      <c r="BG1113" s="27" t="str">
        <f t="shared" ca="1" si="107"/>
        <v/>
      </c>
      <c r="BH1113" s="27" t="str">
        <f t="shared" ca="1" si="108"/>
        <v/>
      </c>
    </row>
    <row r="1114" spans="1:60" x14ac:dyDescent="0.25">
      <c r="A1114" s="25"/>
      <c r="B1114" s="25"/>
      <c r="C1114" s="25"/>
      <c r="D1114" s="25"/>
      <c r="E1114" s="25"/>
      <c r="F1114" s="25"/>
      <c r="G1114" s="25"/>
      <c r="H1114" s="25"/>
      <c r="I1114" s="25"/>
      <c r="J1114" s="25"/>
      <c r="K1114" s="25"/>
      <c r="L1114" s="25"/>
      <c r="M1114" s="25"/>
      <c r="N1114" s="25"/>
      <c r="O1114" s="25"/>
      <c r="P1114" s="25"/>
      <c r="Q1114" s="25"/>
      <c r="R1114" s="25"/>
      <c r="S1114" s="25"/>
      <c r="T1114" s="25"/>
      <c r="U1114" s="25"/>
      <c r="V1114" s="25"/>
      <c r="W1114" s="25"/>
      <c r="X1114" s="25"/>
      <c r="Y1114" s="25"/>
      <c r="Z1114" s="25"/>
      <c r="AA1114" s="25"/>
      <c r="AB1114" s="25"/>
      <c r="AC1114" s="25"/>
      <c r="AD1114" s="25"/>
      <c r="AE1114" s="25"/>
      <c r="AF1114" s="25"/>
      <c r="AG1114" s="25"/>
      <c r="AH1114" s="25"/>
      <c r="AI1114" s="25"/>
      <c r="AJ1114" s="25"/>
      <c r="AK1114" s="25"/>
      <c r="AL1114" s="25"/>
      <c r="AM1114" s="25"/>
      <c r="AN1114" s="25"/>
      <c r="AO1114" s="25"/>
      <c r="AP1114" s="25"/>
      <c r="AQ1114" s="25"/>
      <c r="AR1114" s="25"/>
      <c r="AS1114" s="25"/>
      <c r="AT1114" s="25"/>
      <c r="AU1114" s="25"/>
      <c r="AV1114" s="25"/>
      <c r="AW1114" s="25"/>
      <c r="AX1114" s="25"/>
      <c r="AY1114" s="25"/>
      <c r="AZ1114" s="25"/>
      <c r="BB1114" s="27" t="str">
        <f t="shared" ca="1" si="103"/>
        <v/>
      </c>
      <c r="BC1114" s="27" t="str">
        <f t="shared" ca="1" si="104"/>
        <v/>
      </c>
      <c r="BD1114" s="27" t="str">
        <f>IF(C1114="","",MAX($BD$3:BD1113)+1)</f>
        <v/>
      </c>
      <c r="BE1114" s="27" t="str">
        <f t="shared" ca="1" si="105"/>
        <v/>
      </c>
      <c r="BF1114" s="27" t="str">
        <f t="shared" si="106"/>
        <v/>
      </c>
      <c r="BG1114" s="27" t="str">
        <f t="shared" ca="1" si="107"/>
        <v/>
      </c>
      <c r="BH1114" s="27" t="str">
        <f t="shared" ca="1" si="108"/>
        <v/>
      </c>
    </row>
    <row r="1115" spans="1:60" x14ac:dyDescent="0.25">
      <c r="A1115" s="25"/>
      <c r="B1115" s="25"/>
      <c r="C1115" s="25"/>
      <c r="D1115" s="25"/>
      <c r="E1115" s="25"/>
      <c r="F1115" s="25"/>
      <c r="G1115" s="25"/>
      <c r="H1115" s="25"/>
      <c r="I1115" s="25"/>
      <c r="J1115" s="25"/>
      <c r="K1115" s="25"/>
      <c r="L1115" s="25"/>
      <c r="M1115" s="25"/>
      <c r="N1115" s="25"/>
      <c r="O1115" s="25"/>
      <c r="P1115" s="25"/>
      <c r="Q1115" s="25"/>
      <c r="R1115" s="25"/>
      <c r="S1115" s="25"/>
      <c r="T1115" s="25"/>
      <c r="U1115" s="25"/>
      <c r="V1115" s="25"/>
      <c r="W1115" s="25"/>
      <c r="X1115" s="25"/>
      <c r="Y1115" s="25"/>
      <c r="Z1115" s="25"/>
      <c r="AA1115" s="25"/>
      <c r="AB1115" s="25"/>
      <c r="AC1115" s="25"/>
      <c r="AD1115" s="25"/>
      <c r="AE1115" s="25"/>
      <c r="AF1115" s="25"/>
      <c r="AG1115" s="25"/>
      <c r="AH1115" s="25"/>
      <c r="AI1115" s="25"/>
      <c r="AJ1115" s="25"/>
      <c r="AK1115" s="25"/>
      <c r="AL1115" s="25"/>
      <c r="AM1115" s="25"/>
      <c r="AN1115" s="25"/>
      <c r="AO1115" s="25"/>
      <c r="AP1115" s="25"/>
      <c r="AQ1115" s="25"/>
      <c r="AR1115" s="25"/>
      <c r="AS1115" s="25"/>
      <c r="AT1115" s="25"/>
      <c r="AU1115" s="25"/>
      <c r="AV1115" s="25"/>
      <c r="AW1115" s="25"/>
      <c r="AX1115" s="25"/>
      <c r="AY1115" s="25"/>
      <c r="AZ1115" s="25"/>
      <c r="BB1115" s="27" t="str">
        <f t="shared" ca="1" si="103"/>
        <v/>
      </c>
      <c r="BC1115" s="27" t="str">
        <f t="shared" ca="1" si="104"/>
        <v/>
      </c>
      <c r="BD1115" s="27" t="str">
        <f>IF(C1115="","",MAX($BD$3:BD1114)+1)</f>
        <v/>
      </c>
      <c r="BE1115" s="27" t="str">
        <f t="shared" ca="1" si="105"/>
        <v/>
      </c>
      <c r="BF1115" s="27" t="str">
        <f t="shared" si="106"/>
        <v/>
      </c>
      <c r="BG1115" s="27" t="str">
        <f t="shared" ca="1" si="107"/>
        <v/>
      </c>
      <c r="BH1115" s="27" t="str">
        <f t="shared" ca="1" si="108"/>
        <v/>
      </c>
    </row>
    <row r="1116" spans="1:60" x14ac:dyDescent="0.25">
      <c r="A1116" s="25"/>
      <c r="B1116" s="25"/>
      <c r="C1116" s="25"/>
      <c r="D1116" s="25"/>
      <c r="E1116" s="25"/>
      <c r="F1116" s="25"/>
      <c r="G1116" s="25"/>
      <c r="H1116" s="25"/>
      <c r="I1116" s="25"/>
      <c r="J1116" s="25"/>
      <c r="K1116" s="25"/>
      <c r="L1116" s="25"/>
      <c r="M1116" s="25"/>
      <c r="N1116" s="25"/>
      <c r="O1116" s="25"/>
      <c r="P1116" s="25"/>
      <c r="Q1116" s="25"/>
      <c r="R1116" s="25"/>
      <c r="S1116" s="25"/>
      <c r="T1116" s="25"/>
      <c r="U1116" s="25"/>
      <c r="V1116" s="25"/>
      <c r="W1116" s="25"/>
      <c r="X1116" s="25"/>
      <c r="Y1116" s="25"/>
      <c r="Z1116" s="25"/>
      <c r="AA1116" s="25"/>
      <c r="AB1116" s="25"/>
      <c r="AC1116" s="25"/>
      <c r="AD1116" s="25"/>
      <c r="AE1116" s="25"/>
      <c r="AF1116" s="25"/>
      <c r="AG1116" s="25"/>
      <c r="AH1116" s="25"/>
      <c r="AI1116" s="25"/>
      <c r="AJ1116" s="25"/>
      <c r="AK1116" s="25"/>
      <c r="AL1116" s="25"/>
      <c r="AM1116" s="25"/>
      <c r="AN1116" s="25"/>
      <c r="AO1116" s="25"/>
      <c r="AP1116" s="25"/>
      <c r="AQ1116" s="25"/>
      <c r="AR1116" s="25"/>
      <c r="AS1116" s="25"/>
      <c r="AT1116" s="25"/>
      <c r="AU1116" s="25"/>
      <c r="AV1116" s="25"/>
      <c r="AW1116" s="25"/>
      <c r="AX1116" s="25"/>
      <c r="AY1116" s="25"/>
      <c r="AZ1116" s="25"/>
      <c r="BB1116" s="27" t="str">
        <f t="shared" ca="1" si="103"/>
        <v/>
      </c>
      <c r="BC1116" s="27" t="str">
        <f t="shared" ca="1" si="104"/>
        <v/>
      </c>
      <c r="BD1116" s="27" t="str">
        <f>IF(C1116="","",MAX($BD$3:BD1115)+1)</f>
        <v/>
      </c>
      <c r="BE1116" s="27" t="str">
        <f t="shared" ca="1" si="105"/>
        <v/>
      </c>
      <c r="BF1116" s="27" t="str">
        <f t="shared" si="106"/>
        <v/>
      </c>
      <c r="BG1116" s="27" t="str">
        <f t="shared" ca="1" si="107"/>
        <v/>
      </c>
      <c r="BH1116" s="27" t="str">
        <f t="shared" ca="1" si="108"/>
        <v/>
      </c>
    </row>
    <row r="1117" spans="1:60" x14ac:dyDescent="0.25">
      <c r="A1117" s="25"/>
      <c r="B1117" s="25"/>
      <c r="C1117" s="25"/>
      <c r="D1117" s="25"/>
      <c r="E1117" s="25"/>
      <c r="F1117" s="25"/>
      <c r="G1117" s="25"/>
      <c r="H1117" s="25"/>
      <c r="I1117" s="25"/>
      <c r="J1117" s="25"/>
      <c r="K1117" s="25"/>
      <c r="L1117" s="25"/>
      <c r="M1117" s="25"/>
      <c r="N1117" s="25"/>
      <c r="O1117" s="25"/>
      <c r="P1117" s="25"/>
      <c r="Q1117" s="25"/>
      <c r="R1117" s="25"/>
      <c r="S1117" s="25"/>
      <c r="T1117" s="25"/>
      <c r="U1117" s="25"/>
      <c r="V1117" s="25"/>
      <c r="W1117" s="25"/>
      <c r="X1117" s="25"/>
      <c r="Y1117" s="25"/>
      <c r="Z1117" s="25"/>
      <c r="AA1117" s="25"/>
      <c r="AB1117" s="25"/>
      <c r="AC1117" s="25"/>
      <c r="AD1117" s="25"/>
      <c r="AE1117" s="25"/>
      <c r="AF1117" s="25"/>
      <c r="AG1117" s="25"/>
      <c r="AH1117" s="25"/>
      <c r="AI1117" s="25"/>
      <c r="AJ1117" s="25"/>
      <c r="AK1117" s="25"/>
      <c r="AL1117" s="25"/>
      <c r="AM1117" s="25"/>
      <c r="AN1117" s="25"/>
      <c r="AO1117" s="25"/>
      <c r="AP1117" s="25"/>
      <c r="AQ1117" s="25"/>
      <c r="AR1117" s="25"/>
      <c r="AS1117" s="25"/>
      <c r="AT1117" s="25"/>
      <c r="AU1117" s="25"/>
      <c r="AV1117" s="25"/>
      <c r="AW1117" s="25"/>
      <c r="AX1117" s="25"/>
      <c r="AY1117" s="25"/>
      <c r="AZ1117" s="25"/>
      <c r="BB1117" s="27" t="str">
        <f t="shared" ca="1" si="103"/>
        <v/>
      </c>
      <c r="BC1117" s="27" t="str">
        <f t="shared" ca="1" si="104"/>
        <v/>
      </c>
      <c r="BD1117" s="27" t="str">
        <f>IF(C1117="","",MAX($BD$3:BD1116)+1)</f>
        <v/>
      </c>
      <c r="BE1117" s="27" t="str">
        <f t="shared" ca="1" si="105"/>
        <v/>
      </c>
      <c r="BF1117" s="27" t="str">
        <f t="shared" si="106"/>
        <v/>
      </c>
      <c r="BG1117" s="27" t="str">
        <f t="shared" ca="1" si="107"/>
        <v/>
      </c>
      <c r="BH1117" s="27" t="str">
        <f t="shared" ca="1" si="108"/>
        <v/>
      </c>
    </row>
    <row r="1118" spans="1:60" x14ac:dyDescent="0.25">
      <c r="A1118" s="25"/>
      <c r="B1118" s="25"/>
      <c r="C1118" s="25"/>
      <c r="D1118" s="25"/>
      <c r="E1118" s="25"/>
      <c r="F1118" s="25"/>
      <c r="G1118" s="25"/>
      <c r="H1118" s="25"/>
      <c r="I1118" s="25"/>
      <c r="J1118" s="25"/>
      <c r="K1118" s="25"/>
      <c r="L1118" s="25"/>
      <c r="M1118" s="25"/>
      <c r="N1118" s="25"/>
      <c r="O1118" s="25"/>
      <c r="P1118" s="25"/>
      <c r="Q1118" s="25"/>
      <c r="R1118" s="25"/>
      <c r="S1118" s="25"/>
      <c r="T1118" s="25"/>
      <c r="U1118" s="25"/>
      <c r="V1118" s="25"/>
      <c r="W1118" s="25"/>
      <c r="X1118" s="25"/>
      <c r="Y1118" s="25"/>
      <c r="Z1118" s="25"/>
      <c r="AA1118" s="25"/>
      <c r="AB1118" s="25"/>
      <c r="AC1118" s="25"/>
      <c r="AD1118" s="25"/>
      <c r="AE1118" s="25"/>
      <c r="AF1118" s="25"/>
      <c r="AG1118" s="25"/>
      <c r="AH1118" s="25"/>
      <c r="AI1118" s="25"/>
      <c r="AJ1118" s="25"/>
      <c r="AK1118" s="25"/>
      <c r="AL1118" s="25"/>
      <c r="AM1118" s="25"/>
      <c r="AN1118" s="25"/>
      <c r="AO1118" s="25"/>
      <c r="AP1118" s="25"/>
      <c r="AQ1118" s="25"/>
      <c r="AR1118" s="25"/>
      <c r="AS1118" s="25"/>
      <c r="AT1118" s="25"/>
      <c r="AU1118" s="25"/>
      <c r="AV1118" s="25"/>
      <c r="AW1118" s="25"/>
      <c r="AX1118" s="25"/>
      <c r="AY1118" s="25"/>
      <c r="AZ1118" s="25"/>
      <c r="BB1118" s="27" t="str">
        <f t="shared" ca="1" si="103"/>
        <v/>
      </c>
      <c r="BC1118" s="27" t="str">
        <f t="shared" ca="1" si="104"/>
        <v/>
      </c>
      <c r="BD1118" s="27" t="str">
        <f>IF(C1118="","",MAX($BD$3:BD1117)+1)</f>
        <v/>
      </c>
      <c r="BE1118" s="27" t="str">
        <f t="shared" ca="1" si="105"/>
        <v/>
      </c>
      <c r="BF1118" s="27" t="str">
        <f t="shared" si="106"/>
        <v/>
      </c>
      <c r="BG1118" s="27" t="str">
        <f t="shared" ca="1" si="107"/>
        <v/>
      </c>
      <c r="BH1118" s="27" t="str">
        <f t="shared" ca="1" si="108"/>
        <v/>
      </c>
    </row>
    <row r="1119" spans="1:60" x14ac:dyDescent="0.25">
      <c r="A1119" s="25"/>
      <c r="B1119" s="25"/>
      <c r="C1119" s="25"/>
      <c r="D1119" s="25"/>
      <c r="E1119" s="25"/>
      <c r="F1119" s="25"/>
      <c r="G1119" s="25"/>
      <c r="H1119" s="25"/>
      <c r="I1119" s="25"/>
      <c r="J1119" s="25"/>
      <c r="K1119" s="25"/>
      <c r="L1119" s="25"/>
      <c r="M1119" s="25"/>
      <c r="N1119" s="25"/>
      <c r="O1119" s="25"/>
      <c r="P1119" s="25"/>
      <c r="Q1119" s="25"/>
      <c r="R1119" s="25"/>
      <c r="S1119" s="25"/>
      <c r="T1119" s="25"/>
      <c r="U1119" s="25"/>
      <c r="V1119" s="25"/>
      <c r="W1119" s="25"/>
      <c r="X1119" s="25"/>
      <c r="Y1119" s="25"/>
      <c r="Z1119" s="25"/>
      <c r="AA1119" s="25"/>
      <c r="AB1119" s="25"/>
      <c r="AC1119" s="25"/>
      <c r="AD1119" s="25"/>
      <c r="AE1119" s="25"/>
      <c r="AF1119" s="25"/>
      <c r="AG1119" s="25"/>
      <c r="AH1119" s="25"/>
      <c r="AI1119" s="25"/>
      <c r="AJ1119" s="25"/>
      <c r="AK1119" s="25"/>
      <c r="AL1119" s="25"/>
      <c r="AM1119" s="25"/>
      <c r="AN1119" s="25"/>
      <c r="AO1119" s="25"/>
      <c r="AP1119" s="25"/>
      <c r="AQ1119" s="25"/>
      <c r="AR1119" s="25"/>
      <c r="AS1119" s="25"/>
      <c r="AT1119" s="25"/>
      <c r="AU1119" s="25"/>
      <c r="AV1119" s="25"/>
      <c r="AW1119" s="25"/>
      <c r="AX1119" s="25"/>
      <c r="AY1119" s="25"/>
      <c r="AZ1119" s="25"/>
      <c r="BB1119" s="27" t="str">
        <f t="shared" ca="1" si="103"/>
        <v/>
      </c>
      <c r="BC1119" s="27" t="str">
        <f t="shared" ca="1" si="104"/>
        <v/>
      </c>
      <c r="BD1119" s="27" t="str">
        <f>IF(C1119="","",MAX($BD$3:BD1118)+1)</f>
        <v/>
      </c>
      <c r="BE1119" s="27" t="str">
        <f t="shared" ca="1" si="105"/>
        <v/>
      </c>
      <c r="BF1119" s="27" t="str">
        <f t="shared" si="106"/>
        <v/>
      </c>
      <c r="BG1119" s="27" t="str">
        <f t="shared" ca="1" si="107"/>
        <v/>
      </c>
      <c r="BH1119" s="27" t="str">
        <f t="shared" ca="1" si="108"/>
        <v/>
      </c>
    </row>
    <row r="1120" spans="1:60" x14ac:dyDescent="0.25">
      <c r="A1120" s="25"/>
      <c r="B1120" s="25"/>
      <c r="C1120" s="25"/>
      <c r="D1120" s="25"/>
      <c r="E1120" s="25"/>
      <c r="F1120" s="25"/>
      <c r="G1120" s="25"/>
      <c r="H1120" s="25"/>
      <c r="I1120" s="25"/>
      <c r="J1120" s="25"/>
      <c r="K1120" s="25"/>
      <c r="L1120" s="25"/>
      <c r="M1120" s="25"/>
      <c r="N1120" s="25"/>
      <c r="O1120" s="25"/>
      <c r="P1120" s="25"/>
      <c r="Q1120" s="25"/>
      <c r="R1120" s="25"/>
      <c r="S1120" s="25"/>
      <c r="T1120" s="25"/>
      <c r="U1120" s="25"/>
      <c r="V1120" s="25"/>
      <c r="W1120" s="25"/>
      <c r="X1120" s="25"/>
      <c r="Y1120" s="25"/>
      <c r="Z1120" s="25"/>
      <c r="AA1120" s="25"/>
      <c r="AB1120" s="25"/>
      <c r="AC1120" s="25"/>
      <c r="AD1120" s="25"/>
      <c r="AE1120" s="25"/>
      <c r="AF1120" s="25"/>
      <c r="AG1120" s="25"/>
      <c r="AH1120" s="25"/>
      <c r="AI1120" s="25"/>
      <c r="AJ1120" s="25"/>
      <c r="AK1120" s="25"/>
      <c r="AL1120" s="25"/>
      <c r="AM1120" s="25"/>
      <c r="AN1120" s="25"/>
      <c r="AO1120" s="25"/>
      <c r="AP1120" s="25"/>
      <c r="AQ1120" s="25"/>
      <c r="AR1120" s="25"/>
      <c r="AS1120" s="25"/>
      <c r="AT1120" s="25"/>
      <c r="AU1120" s="25"/>
      <c r="AV1120" s="25"/>
      <c r="AW1120" s="25"/>
      <c r="AX1120" s="25"/>
      <c r="AY1120" s="25"/>
      <c r="AZ1120" s="25"/>
      <c r="BB1120" s="27" t="str">
        <f t="shared" ca="1" si="103"/>
        <v/>
      </c>
      <c r="BC1120" s="27" t="str">
        <f t="shared" ca="1" si="104"/>
        <v/>
      </c>
      <c r="BD1120" s="27" t="str">
        <f>IF(C1120="","",MAX($BD$3:BD1119)+1)</f>
        <v/>
      </c>
      <c r="BE1120" s="27" t="str">
        <f t="shared" ca="1" si="105"/>
        <v/>
      </c>
      <c r="BF1120" s="27" t="str">
        <f t="shared" si="106"/>
        <v/>
      </c>
      <c r="BG1120" s="27" t="str">
        <f t="shared" ca="1" si="107"/>
        <v/>
      </c>
      <c r="BH1120" s="27" t="str">
        <f t="shared" ca="1" si="108"/>
        <v/>
      </c>
    </row>
    <row r="1121" spans="1:60" x14ac:dyDescent="0.25">
      <c r="A1121" s="25"/>
      <c r="B1121" s="25"/>
      <c r="C1121" s="25"/>
      <c r="D1121" s="25"/>
      <c r="E1121" s="25"/>
      <c r="F1121" s="25"/>
      <c r="G1121" s="25"/>
      <c r="H1121" s="25"/>
      <c r="I1121" s="25"/>
      <c r="J1121" s="25"/>
      <c r="K1121" s="25"/>
      <c r="L1121" s="25"/>
      <c r="M1121" s="25"/>
      <c r="N1121" s="25"/>
      <c r="O1121" s="25"/>
      <c r="P1121" s="25"/>
      <c r="Q1121" s="25"/>
      <c r="R1121" s="25"/>
      <c r="S1121" s="25"/>
      <c r="T1121" s="25"/>
      <c r="U1121" s="25"/>
      <c r="V1121" s="25"/>
      <c r="W1121" s="25"/>
      <c r="X1121" s="25"/>
      <c r="Y1121" s="25"/>
      <c r="Z1121" s="25"/>
      <c r="AA1121" s="25"/>
      <c r="AB1121" s="25"/>
      <c r="AC1121" s="25"/>
      <c r="AD1121" s="25"/>
      <c r="AE1121" s="25"/>
      <c r="AF1121" s="25"/>
      <c r="AG1121" s="25"/>
      <c r="AH1121" s="25"/>
      <c r="AI1121" s="25"/>
      <c r="AJ1121" s="25"/>
      <c r="AK1121" s="25"/>
      <c r="AL1121" s="25"/>
      <c r="AM1121" s="25"/>
      <c r="AN1121" s="25"/>
      <c r="AO1121" s="25"/>
      <c r="AP1121" s="25"/>
      <c r="AQ1121" s="25"/>
      <c r="AR1121" s="25"/>
      <c r="AS1121" s="25"/>
      <c r="AT1121" s="25"/>
      <c r="AU1121" s="25"/>
      <c r="AV1121" s="25"/>
      <c r="AW1121" s="25"/>
      <c r="AX1121" s="25"/>
      <c r="AY1121" s="25"/>
      <c r="AZ1121" s="25"/>
      <c r="BB1121" s="27" t="str">
        <f t="shared" ca="1" si="103"/>
        <v/>
      </c>
      <c r="BC1121" s="27" t="str">
        <f t="shared" ca="1" si="104"/>
        <v/>
      </c>
      <c r="BD1121" s="27" t="str">
        <f>IF(C1121="","",MAX($BD$3:BD1120)+1)</f>
        <v/>
      </c>
      <c r="BE1121" s="27" t="str">
        <f t="shared" ca="1" si="105"/>
        <v/>
      </c>
      <c r="BF1121" s="27" t="str">
        <f t="shared" si="106"/>
        <v/>
      </c>
      <c r="BG1121" s="27" t="str">
        <f t="shared" ca="1" si="107"/>
        <v/>
      </c>
      <c r="BH1121" s="27" t="str">
        <f t="shared" ca="1" si="108"/>
        <v/>
      </c>
    </row>
    <row r="1122" spans="1:60" x14ac:dyDescent="0.25">
      <c r="A1122" s="25"/>
      <c r="B1122" s="25"/>
      <c r="C1122" s="25"/>
      <c r="D1122" s="25"/>
      <c r="E1122" s="25"/>
      <c r="F1122" s="25"/>
      <c r="G1122" s="25"/>
      <c r="H1122" s="25"/>
      <c r="I1122" s="25"/>
      <c r="J1122" s="25"/>
      <c r="K1122" s="25"/>
      <c r="L1122" s="25"/>
      <c r="M1122" s="25"/>
      <c r="N1122" s="25"/>
      <c r="O1122" s="25"/>
      <c r="P1122" s="25"/>
      <c r="Q1122" s="25"/>
      <c r="R1122" s="25"/>
      <c r="S1122" s="25"/>
      <c r="T1122" s="25"/>
      <c r="U1122" s="25"/>
      <c r="V1122" s="25"/>
      <c r="W1122" s="25"/>
      <c r="X1122" s="25"/>
      <c r="Y1122" s="25"/>
      <c r="Z1122" s="25"/>
      <c r="AA1122" s="25"/>
      <c r="AB1122" s="25"/>
      <c r="AC1122" s="25"/>
      <c r="AD1122" s="25"/>
      <c r="AE1122" s="25"/>
      <c r="AF1122" s="25"/>
      <c r="AG1122" s="25"/>
      <c r="AH1122" s="25"/>
      <c r="AI1122" s="25"/>
      <c r="AJ1122" s="25"/>
      <c r="AK1122" s="25"/>
      <c r="AL1122" s="25"/>
      <c r="AM1122" s="25"/>
      <c r="AN1122" s="25"/>
      <c r="AO1122" s="25"/>
      <c r="AP1122" s="25"/>
      <c r="AQ1122" s="25"/>
      <c r="AR1122" s="25"/>
      <c r="AS1122" s="25"/>
      <c r="AT1122" s="25"/>
      <c r="AU1122" s="25"/>
      <c r="AV1122" s="25"/>
      <c r="AW1122" s="25"/>
      <c r="AX1122" s="25"/>
      <c r="AY1122" s="25"/>
      <c r="AZ1122" s="25"/>
      <c r="BB1122" s="27" t="str">
        <f t="shared" ca="1" si="103"/>
        <v/>
      </c>
      <c r="BC1122" s="27" t="str">
        <f t="shared" ca="1" si="104"/>
        <v/>
      </c>
      <c r="BD1122" s="27" t="str">
        <f>IF(C1122="","",MAX($BD$3:BD1121)+1)</f>
        <v/>
      </c>
      <c r="BE1122" s="27" t="str">
        <f t="shared" ca="1" si="105"/>
        <v/>
      </c>
      <c r="BF1122" s="27" t="str">
        <f t="shared" si="106"/>
        <v/>
      </c>
      <c r="BG1122" s="27" t="str">
        <f t="shared" ca="1" si="107"/>
        <v/>
      </c>
      <c r="BH1122" s="27" t="str">
        <f t="shared" ca="1" si="108"/>
        <v/>
      </c>
    </row>
    <row r="1123" spans="1:60" x14ac:dyDescent="0.25">
      <c r="A1123" s="25"/>
      <c r="B1123" s="25"/>
      <c r="C1123" s="25"/>
      <c r="D1123" s="25"/>
      <c r="E1123" s="25"/>
      <c r="F1123" s="25"/>
      <c r="G1123" s="25"/>
      <c r="H1123" s="25"/>
      <c r="I1123" s="25"/>
      <c r="J1123" s="25"/>
      <c r="K1123" s="25"/>
      <c r="L1123" s="25"/>
      <c r="M1123" s="25"/>
      <c r="N1123" s="25"/>
      <c r="O1123" s="25"/>
      <c r="P1123" s="25"/>
      <c r="Q1123" s="25"/>
      <c r="R1123" s="25"/>
      <c r="S1123" s="25"/>
      <c r="T1123" s="25"/>
      <c r="U1123" s="25"/>
      <c r="V1123" s="25"/>
      <c r="W1123" s="25"/>
      <c r="X1123" s="25"/>
      <c r="Y1123" s="25"/>
      <c r="Z1123" s="25"/>
      <c r="AA1123" s="25"/>
      <c r="AB1123" s="25"/>
      <c r="AC1123" s="25"/>
      <c r="AD1123" s="25"/>
      <c r="AE1123" s="25"/>
      <c r="AF1123" s="25"/>
      <c r="AG1123" s="25"/>
      <c r="AH1123" s="25"/>
      <c r="AI1123" s="25"/>
      <c r="AJ1123" s="25"/>
      <c r="AK1123" s="25"/>
      <c r="AL1123" s="25"/>
      <c r="AM1123" s="25"/>
      <c r="AN1123" s="25"/>
      <c r="AO1123" s="25"/>
      <c r="AP1123" s="25"/>
      <c r="AQ1123" s="25"/>
      <c r="AR1123" s="25"/>
      <c r="AS1123" s="25"/>
      <c r="AT1123" s="25"/>
      <c r="AU1123" s="25"/>
      <c r="AV1123" s="25"/>
      <c r="AW1123" s="25"/>
      <c r="AX1123" s="25"/>
      <c r="AY1123" s="25"/>
      <c r="AZ1123" s="25"/>
      <c r="BB1123" s="27" t="str">
        <f t="shared" ca="1" si="103"/>
        <v/>
      </c>
      <c r="BC1123" s="27" t="str">
        <f t="shared" ca="1" si="104"/>
        <v/>
      </c>
      <c r="BD1123" s="27" t="str">
        <f>IF(C1123="","",MAX($BD$3:BD1122)+1)</f>
        <v/>
      </c>
      <c r="BE1123" s="27" t="str">
        <f t="shared" ca="1" si="105"/>
        <v/>
      </c>
      <c r="BF1123" s="27" t="str">
        <f t="shared" si="106"/>
        <v/>
      </c>
      <c r="BG1123" s="27" t="str">
        <f t="shared" ca="1" si="107"/>
        <v/>
      </c>
      <c r="BH1123" s="27" t="str">
        <f t="shared" ca="1" si="108"/>
        <v/>
      </c>
    </row>
    <row r="1124" spans="1:60" x14ac:dyDescent="0.25">
      <c r="A1124" s="25"/>
      <c r="B1124" s="25"/>
      <c r="C1124" s="25"/>
      <c r="D1124" s="25"/>
      <c r="E1124" s="25"/>
      <c r="F1124" s="25"/>
      <c r="G1124" s="25"/>
      <c r="H1124" s="25"/>
      <c r="I1124" s="25"/>
      <c r="J1124" s="25"/>
      <c r="K1124" s="25"/>
      <c r="L1124" s="25"/>
      <c r="M1124" s="25"/>
      <c r="N1124" s="25"/>
      <c r="O1124" s="25"/>
      <c r="P1124" s="25"/>
      <c r="Q1124" s="25"/>
      <c r="R1124" s="25"/>
      <c r="S1124" s="25"/>
      <c r="T1124" s="25"/>
      <c r="U1124" s="25"/>
      <c r="V1124" s="25"/>
      <c r="W1124" s="25"/>
      <c r="X1124" s="25"/>
      <c r="Y1124" s="25"/>
      <c r="Z1124" s="25"/>
      <c r="AA1124" s="25"/>
      <c r="AB1124" s="25"/>
      <c r="AC1124" s="25"/>
      <c r="AD1124" s="25"/>
      <c r="AE1124" s="25"/>
      <c r="AF1124" s="25"/>
      <c r="AG1124" s="25"/>
      <c r="AH1124" s="25"/>
      <c r="AI1124" s="25"/>
      <c r="AJ1124" s="25"/>
      <c r="AK1124" s="25"/>
      <c r="AL1124" s="25"/>
      <c r="AM1124" s="25"/>
      <c r="AN1124" s="25"/>
      <c r="AO1124" s="25"/>
      <c r="AP1124" s="25"/>
      <c r="AQ1124" s="25"/>
      <c r="AR1124" s="25"/>
      <c r="AS1124" s="25"/>
      <c r="AT1124" s="25"/>
      <c r="AU1124" s="25"/>
      <c r="AV1124" s="25"/>
      <c r="AW1124" s="25"/>
      <c r="AX1124" s="25"/>
      <c r="AY1124" s="25"/>
      <c r="AZ1124" s="25"/>
      <c r="BB1124" s="27" t="str">
        <f t="shared" ca="1" si="103"/>
        <v/>
      </c>
      <c r="BC1124" s="27" t="str">
        <f t="shared" ca="1" si="104"/>
        <v/>
      </c>
      <c r="BD1124" s="27" t="str">
        <f>IF(C1124="","",MAX($BD$3:BD1123)+1)</f>
        <v/>
      </c>
      <c r="BE1124" s="27" t="str">
        <f t="shared" ca="1" si="105"/>
        <v/>
      </c>
      <c r="BF1124" s="27" t="str">
        <f t="shared" si="106"/>
        <v/>
      </c>
      <c r="BG1124" s="27" t="str">
        <f t="shared" ca="1" si="107"/>
        <v/>
      </c>
      <c r="BH1124" s="27" t="str">
        <f t="shared" ca="1" si="108"/>
        <v/>
      </c>
    </row>
    <row r="1125" spans="1:60" x14ac:dyDescent="0.25">
      <c r="A1125" s="25"/>
      <c r="B1125" s="25"/>
      <c r="C1125" s="25"/>
      <c r="D1125" s="25"/>
      <c r="E1125" s="25"/>
      <c r="F1125" s="25"/>
      <c r="G1125" s="25"/>
      <c r="H1125" s="25"/>
      <c r="I1125" s="25"/>
      <c r="J1125" s="25"/>
      <c r="K1125" s="25"/>
      <c r="L1125" s="25"/>
      <c r="M1125" s="25"/>
      <c r="N1125" s="25"/>
      <c r="O1125" s="25"/>
      <c r="P1125" s="25"/>
      <c r="Q1125" s="25"/>
      <c r="R1125" s="25"/>
      <c r="S1125" s="25"/>
      <c r="T1125" s="25"/>
      <c r="U1125" s="25"/>
      <c r="V1125" s="25"/>
      <c r="W1125" s="25"/>
      <c r="X1125" s="25"/>
      <c r="Y1125" s="25"/>
      <c r="Z1125" s="25"/>
      <c r="AA1125" s="25"/>
      <c r="AB1125" s="25"/>
      <c r="AC1125" s="25"/>
      <c r="AD1125" s="25"/>
      <c r="AE1125" s="25"/>
      <c r="AF1125" s="25"/>
      <c r="AG1125" s="25"/>
      <c r="AH1125" s="25"/>
      <c r="AI1125" s="25"/>
      <c r="AJ1125" s="25"/>
      <c r="AK1125" s="25"/>
      <c r="AL1125" s="25"/>
      <c r="AM1125" s="25"/>
      <c r="AN1125" s="25"/>
      <c r="AO1125" s="25"/>
      <c r="AP1125" s="25"/>
      <c r="AQ1125" s="25"/>
      <c r="AR1125" s="25"/>
      <c r="AS1125" s="25"/>
      <c r="AT1125" s="25"/>
      <c r="AU1125" s="25"/>
      <c r="AV1125" s="25"/>
      <c r="AW1125" s="25"/>
      <c r="AX1125" s="25"/>
      <c r="AY1125" s="25"/>
      <c r="AZ1125" s="25"/>
      <c r="BB1125" s="27" t="str">
        <f t="shared" ca="1" si="103"/>
        <v/>
      </c>
      <c r="BC1125" s="27" t="str">
        <f t="shared" ca="1" si="104"/>
        <v/>
      </c>
      <c r="BD1125" s="27" t="str">
        <f>IF(C1125="","",MAX($BD$3:BD1124)+1)</f>
        <v/>
      </c>
      <c r="BE1125" s="27" t="str">
        <f t="shared" ca="1" si="105"/>
        <v/>
      </c>
      <c r="BF1125" s="27" t="str">
        <f t="shared" si="106"/>
        <v/>
      </c>
      <c r="BG1125" s="27" t="str">
        <f t="shared" ca="1" si="107"/>
        <v/>
      </c>
      <c r="BH1125" s="27" t="str">
        <f t="shared" ca="1" si="108"/>
        <v/>
      </c>
    </row>
    <row r="1126" spans="1:60" x14ac:dyDescent="0.25">
      <c r="A1126" s="25"/>
      <c r="B1126" s="25"/>
      <c r="C1126" s="25"/>
      <c r="D1126" s="25"/>
      <c r="E1126" s="25"/>
      <c r="F1126" s="25"/>
      <c r="G1126" s="25"/>
      <c r="H1126" s="25"/>
      <c r="I1126" s="25"/>
      <c r="J1126" s="25"/>
      <c r="K1126" s="25"/>
      <c r="L1126" s="25"/>
      <c r="M1126" s="25"/>
      <c r="N1126" s="25"/>
      <c r="O1126" s="25"/>
      <c r="P1126" s="25"/>
      <c r="Q1126" s="25"/>
      <c r="R1126" s="25"/>
      <c r="S1126" s="25"/>
      <c r="T1126" s="25"/>
      <c r="U1126" s="25"/>
      <c r="V1126" s="25"/>
      <c r="W1126" s="25"/>
      <c r="X1126" s="25"/>
      <c r="Y1126" s="25"/>
      <c r="Z1126" s="25"/>
      <c r="AA1126" s="25"/>
      <c r="AB1126" s="25"/>
      <c r="AC1126" s="25"/>
      <c r="AD1126" s="25"/>
      <c r="AE1126" s="25"/>
      <c r="AF1126" s="25"/>
      <c r="AG1126" s="25"/>
      <c r="AH1126" s="25"/>
      <c r="AI1126" s="25"/>
      <c r="AJ1126" s="25"/>
      <c r="AK1126" s="25"/>
      <c r="AL1126" s="25"/>
      <c r="AM1126" s="25"/>
      <c r="AN1126" s="25"/>
      <c r="AO1126" s="25"/>
      <c r="AP1126" s="25"/>
      <c r="AQ1126" s="25"/>
      <c r="AR1126" s="25"/>
      <c r="AS1126" s="25"/>
      <c r="AT1126" s="25"/>
      <c r="AU1126" s="25"/>
      <c r="AV1126" s="25"/>
      <c r="AW1126" s="25"/>
      <c r="AX1126" s="25"/>
      <c r="AY1126" s="25"/>
      <c r="AZ1126" s="25"/>
      <c r="BB1126" s="27" t="str">
        <f t="shared" ca="1" si="103"/>
        <v/>
      </c>
      <c r="BC1126" s="27" t="str">
        <f t="shared" ca="1" si="104"/>
        <v/>
      </c>
      <c r="BD1126" s="27" t="str">
        <f>IF(C1126="","",MAX($BD$3:BD1125)+1)</f>
        <v/>
      </c>
      <c r="BE1126" s="27" t="str">
        <f t="shared" ca="1" si="105"/>
        <v/>
      </c>
      <c r="BF1126" s="27" t="str">
        <f t="shared" si="106"/>
        <v/>
      </c>
      <c r="BG1126" s="27" t="str">
        <f t="shared" ca="1" si="107"/>
        <v/>
      </c>
      <c r="BH1126" s="27" t="str">
        <f t="shared" ca="1" si="108"/>
        <v/>
      </c>
    </row>
    <row r="1127" spans="1:60" x14ac:dyDescent="0.25">
      <c r="A1127" s="25"/>
      <c r="B1127" s="25"/>
      <c r="C1127" s="25"/>
      <c r="D1127" s="25"/>
      <c r="E1127" s="25"/>
      <c r="F1127" s="25"/>
      <c r="G1127" s="25"/>
      <c r="H1127" s="25"/>
      <c r="I1127" s="25"/>
      <c r="J1127" s="25"/>
      <c r="K1127" s="25"/>
      <c r="L1127" s="25"/>
      <c r="M1127" s="25"/>
      <c r="N1127" s="25"/>
      <c r="O1127" s="25"/>
      <c r="P1127" s="25"/>
      <c r="Q1127" s="25"/>
      <c r="R1127" s="25"/>
      <c r="S1127" s="25"/>
      <c r="T1127" s="25"/>
      <c r="U1127" s="25"/>
      <c r="V1127" s="25"/>
      <c r="W1127" s="25"/>
      <c r="X1127" s="25"/>
      <c r="Y1127" s="25"/>
      <c r="Z1127" s="25"/>
      <c r="AA1127" s="25"/>
      <c r="AB1127" s="25"/>
      <c r="AC1127" s="25"/>
      <c r="AD1127" s="25"/>
      <c r="AE1127" s="25"/>
      <c r="AF1127" s="25"/>
      <c r="AG1127" s="25"/>
      <c r="AH1127" s="25"/>
      <c r="AI1127" s="25"/>
      <c r="AJ1127" s="25"/>
      <c r="AK1127" s="25"/>
      <c r="AL1127" s="25"/>
      <c r="AM1127" s="25"/>
      <c r="AN1127" s="25"/>
      <c r="AO1127" s="25"/>
      <c r="AP1127" s="25"/>
      <c r="AQ1127" s="25"/>
      <c r="AR1127" s="25"/>
      <c r="AS1127" s="25"/>
      <c r="AT1127" s="25"/>
      <c r="AU1127" s="25"/>
      <c r="AV1127" s="25"/>
      <c r="AW1127" s="25"/>
      <c r="AX1127" s="25"/>
      <c r="AY1127" s="25"/>
      <c r="AZ1127" s="25"/>
      <c r="BB1127" s="27" t="str">
        <f t="shared" ca="1" si="103"/>
        <v/>
      </c>
      <c r="BC1127" s="27" t="str">
        <f t="shared" ca="1" si="104"/>
        <v/>
      </c>
      <c r="BD1127" s="27" t="str">
        <f>IF(C1127="","",MAX($BD$3:BD1126)+1)</f>
        <v/>
      </c>
      <c r="BE1127" s="27" t="str">
        <f t="shared" ca="1" si="105"/>
        <v/>
      </c>
      <c r="BF1127" s="27" t="str">
        <f t="shared" si="106"/>
        <v/>
      </c>
      <c r="BG1127" s="27" t="str">
        <f t="shared" ca="1" si="107"/>
        <v/>
      </c>
      <c r="BH1127" s="27" t="str">
        <f t="shared" ca="1" si="108"/>
        <v/>
      </c>
    </row>
    <row r="1128" spans="1:60" x14ac:dyDescent="0.25">
      <c r="A1128" s="25"/>
      <c r="B1128" s="25"/>
      <c r="C1128" s="25"/>
      <c r="D1128" s="25"/>
      <c r="E1128" s="25"/>
      <c r="F1128" s="25"/>
      <c r="G1128" s="25"/>
      <c r="H1128" s="25"/>
      <c r="I1128" s="25"/>
      <c r="J1128" s="25"/>
      <c r="K1128" s="25"/>
      <c r="L1128" s="25"/>
      <c r="M1128" s="25"/>
      <c r="N1128" s="25"/>
      <c r="O1128" s="25"/>
      <c r="P1128" s="25"/>
      <c r="Q1128" s="25"/>
      <c r="R1128" s="25"/>
      <c r="S1128" s="25"/>
      <c r="T1128" s="25"/>
      <c r="U1128" s="25"/>
      <c r="V1128" s="25"/>
      <c r="W1128" s="25"/>
      <c r="X1128" s="25"/>
      <c r="Y1128" s="25"/>
      <c r="Z1128" s="25"/>
      <c r="AA1128" s="25"/>
      <c r="AB1128" s="25"/>
      <c r="AC1128" s="25"/>
      <c r="AD1128" s="25"/>
      <c r="AE1128" s="25"/>
      <c r="AF1128" s="25"/>
      <c r="AG1128" s="25"/>
      <c r="AH1128" s="25"/>
      <c r="AI1128" s="25"/>
      <c r="AJ1128" s="25"/>
      <c r="AK1128" s="25"/>
      <c r="AL1128" s="25"/>
      <c r="AM1128" s="25"/>
      <c r="AN1128" s="25"/>
      <c r="AO1128" s="25"/>
      <c r="AP1128" s="25"/>
      <c r="AQ1128" s="25"/>
      <c r="AR1128" s="25"/>
      <c r="AS1128" s="25"/>
      <c r="AT1128" s="25"/>
      <c r="AU1128" s="25"/>
      <c r="AV1128" s="25"/>
      <c r="AW1128" s="25"/>
      <c r="AX1128" s="25"/>
      <c r="AY1128" s="25"/>
      <c r="AZ1128" s="25"/>
      <c r="BB1128" s="27" t="str">
        <f t="shared" ca="1" si="103"/>
        <v/>
      </c>
      <c r="BC1128" s="27" t="str">
        <f t="shared" ca="1" si="104"/>
        <v/>
      </c>
      <c r="BD1128" s="27" t="str">
        <f>IF(C1128="","",MAX($BD$3:BD1127)+1)</f>
        <v/>
      </c>
      <c r="BE1128" s="27" t="str">
        <f t="shared" ca="1" si="105"/>
        <v/>
      </c>
      <c r="BF1128" s="27" t="str">
        <f t="shared" si="106"/>
        <v/>
      </c>
      <c r="BG1128" s="27" t="str">
        <f t="shared" ca="1" si="107"/>
        <v/>
      </c>
      <c r="BH1128" s="27" t="str">
        <f t="shared" ca="1" si="108"/>
        <v/>
      </c>
    </row>
    <row r="1129" spans="1:60" x14ac:dyDescent="0.25">
      <c r="A1129" s="25"/>
      <c r="B1129" s="25"/>
      <c r="C1129" s="25"/>
      <c r="D1129" s="25"/>
      <c r="E1129" s="25"/>
      <c r="F1129" s="25"/>
      <c r="G1129" s="25"/>
      <c r="H1129" s="25"/>
      <c r="I1129" s="25"/>
      <c r="J1129" s="25"/>
      <c r="K1129" s="25"/>
      <c r="L1129" s="25"/>
      <c r="M1129" s="25"/>
      <c r="N1129" s="25"/>
      <c r="O1129" s="25"/>
      <c r="P1129" s="25"/>
      <c r="Q1129" s="25"/>
      <c r="R1129" s="25"/>
      <c r="S1129" s="25"/>
      <c r="T1129" s="25"/>
      <c r="U1129" s="25"/>
      <c r="V1129" s="25"/>
      <c r="W1129" s="25"/>
      <c r="X1129" s="25"/>
      <c r="Y1129" s="25"/>
      <c r="Z1129" s="25"/>
      <c r="AA1129" s="25"/>
      <c r="AB1129" s="25"/>
      <c r="AC1129" s="25"/>
      <c r="AD1129" s="25"/>
      <c r="AE1129" s="25"/>
      <c r="AF1129" s="25"/>
      <c r="AG1129" s="25"/>
      <c r="AH1129" s="25"/>
      <c r="AI1129" s="25"/>
      <c r="AJ1129" s="25"/>
      <c r="AK1129" s="25"/>
      <c r="AL1129" s="25"/>
      <c r="AM1129" s="25"/>
      <c r="AN1129" s="25"/>
      <c r="AO1129" s="25"/>
      <c r="AP1129" s="25"/>
      <c r="AQ1129" s="25"/>
      <c r="AR1129" s="25"/>
      <c r="AS1129" s="25"/>
      <c r="AT1129" s="25"/>
      <c r="AU1129" s="25"/>
      <c r="AV1129" s="25"/>
      <c r="AW1129" s="25"/>
      <c r="AX1129" s="25"/>
      <c r="AY1129" s="25"/>
      <c r="AZ1129" s="25"/>
      <c r="BB1129" s="27" t="str">
        <f t="shared" ca="1" si="103"/>
        <v/>
      </c>
      <c r="BC1129" s="27" t="str">
        <f t="shared" ca="1" si="104"/>
        <v/>
      </c>
      <c r="BD1129" s="27" t="str">
        <f>IF(C1129="","",MAX($BD$3:BD1128)+1)</f>
        <v/>
      </c>
      <c r="BE1129" s="27" t="str">
        <f t="shared" ca="1" si="105"/>
        <v/>
      </c>
      <c r="BF1129" s="27" t="str">
        <f t="shared" si="106"/>
        <v/>
      </c>
      <c r="BG1129" s="27" t="str">
        <f t="shared" ca="1" si="107"/>
        <v/>
      </c>
      <c r="BH1129" s="27" t="str">
        <f t="shared" ca="1" si="108"/>
        <v/>
      </c>
    </row>
    <row r="1130" spans="1:60" x14ac:dyDescent="0.25">
      <c r="A1130" s="25"/>
      <c r="B1130" s="25"/>
      <c r="C1130" s="25"/>
      <c r="D1130" s="25"/>
      <c r="E1130" s="25"/>
      <c r="F1130" s="25"/>
      <c r="G1130" s="25"/>
      <c r="H1130" s="25"/>
      <c r="I1130" s="25"/>
      <c r="J1130" s="25"/>
      <c r="K1130" s="25"/>
      <c r="L1130" s="25"/>
      <c r="M1130" s="25"/>
      <c r="N1130" s="25"/>
      <c r="O1130" s="25"/>
      <c r="P1130" s="25"/>
      <c r="Q1130" s="25"/>
      <c r="R1130" s="25"/>
      <c r="S1130" s="25"/>
      <c r="T1130" s="25"/>
      <c r="U1130" s="25"/>
      <c r="V1130" s="25"/>
      <c r="W1130" s="25"/>
      <c r="X1130" s="25"/>
      <c r="Y1130" s="25"/>
      <c r="Z1130" s="25"/>
      <c r="AA1130" s="25"/>
      <c r="AB1130" s="25"/>
      <c r="AC1130" s="25"/>
      <c r="AD1130" s="25"/>
      <c r="AE1130" s="25"/>
      <c r="AF1130" s="25"/>
      <c r="AG1130" s="25"/>
      <c r="AH1130" s="25"/>
      <c r="AI1130" s="25"/>
      <c r="AJ1130" s="25"/>
      <c r="AK1130" s="25"/>
      <c r="AL1130" s="25"/>
      <c r="AM1130" s="25"/>
      <c r="AN1130" s="25"/>
      <c r="AO1130" s="25"/>
      <c r="AP1130" s="25"/>
      <c r="AQ1130" s="25"/>
      <c r="AR1130" s="25"/>
      <c r="AS1130" s="25"/>
      <c r="AT1130" s="25"/>
      <c r="AU1130" s="25"/>
      <c r="AV1130" s="25"/>
      <c r="AW1130" s="25"/>
      <c r="AX1130" s="25"/>
      <c r="AY1130" s="25"/>
      <c r="AZ1130" s="25"/>
      <c r="BB1130" s="27" t="str">
        <f t="shared" ca="1" si="103"/>
        <v/>
      </c>
      <c r="BC1130" s="27" t="str">
        <f t="shared" ca="1" si="104"/>
        <v/>
      </c>
      <c r="BD1130" s="27" t="str">
        <f>IF(C1130="","",MAX($BD$3:BD1129)+1)</f>
        <v/>
      </c>
      <c r="BE1130" s="27" t="str">
        <f t="shared" ca="1" si="105"/>
        <v/>
      </c>
      <c r="BF1130" s="27" t="str">
        <f t="shared" si="106"/>
        <v/>
      </c>
      <c r="BG1130" s="27" t="str">
        <f t="shared" ca="1" si="107"/>
        <v/>
      </c>
      <c r="BH1130" s="27" t="str">
        <f t="shared" ca="1" si="108"/>
        <v/>
      </c>
    </row>
    <row r="1131" spans="1:60" x14ac:dyDescent="0.25">
      <c r="A1131" s="25"/>
      <c r="B1131" s="25"/>
      <c r="C1131" s="25"/>
      <c r="D1131" s="25"/>
      <c r="E1131" s="25"/>
      <c r="F1131" s="25"/>
      <c r="G1131" s="25"/>
      <c r="H1131" s="25"/>
      <c r="I1131" s="25"/>
      <c r="J1131" s="25"/>
      <c r="K1131" s="25"/>
      <c r="L1131" s="25"/>
      <c r="M1131" s="25"/>
      <c r="N1131" s="25"/>
      <c r="O1131" s="25"/>
      <c r="P1131" s="25"/>
      <c r="Q1131" s="25"/>
      <c r="R1131" s="25"/>
      <c r="S1131" s="25"/>
      <c r="T1131" s="25"/>
      <c r="U1131" s="25"/>
      <c r="V1131" s="25"/>
      <c r="W1131" s="25"/>
      <c r="X1131" s="25"/>
      <c r="Y1131" s="25"/>
      <c r="Z1131" s="25"/>
      <c r="AA1131" s="25"/>
      <c r="AB1131" s="25"/>
      <c r="AC1131" s="25"/>
      <c r="AD1131" s="25"/>
      <c r="AE1131" s="25"/>
      <c r="AF1131" s="25"/>
      <c r="AG1131" s="25"/>
      <c r="AH1131" s="25"/>
      <c r="AI1131" s="25"/>
      <c r="AJ1131" s="25"/>
      <c r="AK1131" s="25"/>
      <c r="AL1131" s="25"/>
      <c r="AM1131" s="25"/>
      <c r="AN1131" s="25"/>
      <c r="AO1131" s="25"/>
      <c r="AP1131" s="25"/>
      <c r="AQ1131" s="25"/>
      <c r="AR1131" s="25"/>
      <c r="AS1131" s="25"/>
      <c r="AT1131" s="25"/>
      <c r="AU1131" s="25"/>
      <c r="AV1131" s="25"/>
      <c r="AW1131" s="25"/>
      <c r="AX1131" s="25"/>
      <c r="AY1131" s="25"/>
      <c r="AZ1131" s="25"/>
      <c r="BB1131" s="27" t="str">
        <f t="shared" ca="1" si="103"/>
        <v/>
      </c>
      <c r="BC1131" s="27" t="str">
        <f t="shared" ca="1" si="104"/>
        <v/>
      </c>
      <c r="BD1131" s="27" t="str">
        <f>IF(C1131="","",MAX($BD$3:BD1130)+1)</f>
        <v/>
      </c>
      <c r="BE1131" s="27" t="str">
        <f t="shared" ca="1" si="105"/>
        <v/>
      </c>
      <c r="BF1131" s="27" t="str">
        <f t="shared" si="106"/>
        <v/>
      </c>
      <c r="BG1131" s="27" t="str">
        <f t="shared" ca="1" si="107"/>
        <v/>
      </c>
      <c r="BH1131" s="27" t="str">
        <f t="shared" ca="1" si="108"/>
        <v/>
      </c>
    </row>
    <row r="1132" spans="1:60" x14ac:dyDescent="0.25">
      <c r="A1132" s="25"/>
      <c r="B1132" s="25"/>
      <c r="C1132" s="25"/>
      <c r="D1132" s="25"/>
      <c r="E1132" s="25"/>
      <c r="F1132" s="25"/>
      <c r="G1132" s="25"/>
      <c r="H1132" s="25"/>
      <c r="I1132" s="25"/>
      <c r="J1132" s="25"/>
      <c r="K1132" s="25"/>
      <c r="L1132" s="25"/>
      <c r="M1132" s="25"/>
      <c r="N1132" s="25"/>
      <c r="O1132" s="25"/>
      <c r="P1132" s="25"/>
      <c r="Q1132" s="25"/>
      <c r="R1132" s="25"/>
      <c r="S1132" s="25"/>
      <c r="T1132" s="25"/>
      <c r="U1132" s="25"/>
      <c r="V1132" s="25"/>
      <c r="W1132" s="25"/>
      <c r="X1132" s="25"/>
      <c r="Y1132" s="25"/>
      <c r="Z1132" s="25"/>
      <c r="AA1132" s="25"/>
      <c r="AB1132" s="25"/>
      <c r="AC1132" s="25"/>
      <c r="AD1132" s="25"/>
      <c r="AE1132" s="25"/>
      <c r="AF1132" s="25"/>
      <c r="AG1132" s="25"/>
      <c r="AH1132" s="25"/>
      <c r="AI1132" s="25"/>
      <c r="AJ1132" s="25"/>
      <c r="AK1132" s="25"/>
      <c r="AL1132" s="25"/>
      <c r="AM1132" s="25"/>
      <c r="AN1132" s="25"/>
      <c r="AO1132" s="25"/>
      <c r="AP1132" s="25"/>
      <c r="AQ1132" s="25"/>
      <c r="AR1132" s="25"/>
      <c r="AS1132" s="25"/>
      <c r="AT1132" s="25"/>
      <c r="AU1132" s="25"/>
      <c r="AV1132" s="25"/>
      <c r="AW1132" s="25"/>
      <c r="AX1132" s="25"/>
      <c r="AY1132" s="25"/>
      <c r="AZ1132" s="25"/>
      <c r="BB1132" s="27" t="str">
        <f t="shared" ca="1" si="103"/>
        <v/>
      </c>
      <c r="BC1132" s="27" t="str">
        <f t="shared" ca="1" si="104"/>
        <v/>
      </c>
      <c r="BD1132" s="27" t="str">
        <f>IF(C1132="","",MAX($BD$3:BD1131)+1)</f>
        <v/>
      </c>
      <c r="BE1132" s="27" t="str">
        <f t="shared" ca="1" si="105"/>
        <v/>
      </c>
      <c r="BF1132" s="27" t="str">
        <f t="shared" si="106"/>
        <v/>
      </c>
      <c r="BG1132" s="27" t="str">
        <f t="shared" ca="1" si="107"/>
        <v/>
      </c>
      <c r="BH1132" s="27" t="str">
        <f t="shared" ca="1" si="108"/>
        <v/>
      </c>
    </row>
    <row r="1133" spans="1:60" x14ac:dyDescent="0.25">
      <c r="A1133" s="25"/>
      <c r="B1133" s="25"/>
      <c r="C1133" s="25"/>
      <c r="D1133" s="25"/>
      <c r="E1133" s="25"/>
      <c r="F1133" s="25"/>
      <c r="G1133" s="25"/>
      <c r="H1133" s="25"/>
      <c r="I1133" s="25"/>
      <c r="J1133" s="25"/>
      <c r="K1133" s="25"/>
      <c r="L1133" s="25"/>
      <c r="M1133" s="25"/>
      <c r="N1133" s="25"/>
      <c r="O1133" s="25"/>
      <c r="P1133" s="25"/>
      <c r="Q1133" s="25"/>
      <c r="R1133" s="25"/>
      <c r="S1133" s="25"/>
      <c r="T1133" s="25"/>
      <c r="U1133" s="25"/>
      <c r="V1133" s="25"/>
      <c r="W1133" s="25"/>
      <c r="X1133" s="25"/>
      <c r="Y1133" s="25"/>
      <c r="Z1133" s="25"/>
      <c r="AA1133" s="25"/>
      <c r="AB1133" s="25"/>
      <c r="AC1133" s="25"/>
      <c r="AD1133" s="25"/>
      <c r="AE1133" s="25"/>
      <c r="AF1133" s="25"/>
      <c r="AG1133" s="25"/>
      <c r="AH1133" s="25"/>
      <c r="AI1133" s="25"/>
      <c r="AJ1133" s="25"/>
      <c r="AK1133" s="25"/>
      <c r="AL1133" s="25"/>
      <c r="AM1133" s="25"/>
      <c r="AN1133" s="25"/>
      <c r="AO1133" s="25"/>
      <c r="AP1133" s="25"/>
      <c r="AQ1133" s="25"/>
      <c r="AR1133" s="25"/>
      <c r="AS1133" s="25"/>
      <c r="AT1133" s="25"/>
      <c r="AU1133" s="25"/>
      <c r="AV1133" s="25"/>
      <c r="AW1133" s="25"/>
      <c r="AX1133" s="25"/>
      <c r="AY1133" s="25"/>
      <c r="AZ1133" s="25"/>
      <c r="BB1133" s="27" t="str">
        <f t="shared" ca="1" si="103"/>
        <v/>
      </c>
      <c r="BC1133" s="27" t="str">
        <f t="shared" ca="1" si="104"/>
        <v/>
      </c>
      <c r="BD1133" s="27" t="str">
        <f>IF(C1133="","",MAX($BD$3:BD1132)+1)</f>
        <v/>
      </c>
      <c r="BE1133" s="27" t="str">
        <f t="shared" ca="1" si="105"/>
        <v/>
      </c>
      <c r="BF1133" s="27" t="str">
        <f t="shared" si="106"/>
        <v/>
      </c>
      <c r="BG1133" s="27" t="str">
        <f t="shared" ca="1" si="107"/>
        <v/>
      </c>
      <c r="BH1133" s="27" t="str">
        <f t="shared" ca="1" si="108"/>
        <v/>
      </c>
    </row>
    <row r="1134" spans="1:60" x14ac:dyDescent="0.25">
      <c r="A1134" s="25"/>
      <c r="B1134" s="25"/>
      <c r="C1134" s="25"/>
      <c r="D1134" s="25"/>
      <c r="E1134" s="25"/>
      <c r="F1134" s="25"/>
      <c r="G1134" s="25"/>
      <c r="H1134" s="25"/>
      <c r="I1134" s="25"/>
      <c r="J1134" s="25"/>
      <c r="K1134" s="25"/>
      <c r="L1134" s="25"/>
      <c r="M1134" s="25"/>
      <c r="N1134" s="25"/>
      <c r="O1134" s="25"/>
      <c r="P1134" s="25"/>
      <c r="Q1134" s="25"/>
      <c r="R1134" s="25"/>
      <c r="S1134" s="25"/>
      <c r="T1134" s="25"/>
      <c r="U1134" s="25"/>
      <c r="V1134" s="25"/>
      <c r="W1134" s="25"/>
      <c r="X1134" s="25"/>
      <c r="Y1134" s="25"/>
      <c r="Z1134" s="25"/>
      <c r="AA1134" s="25"/>
      <c r="AB1134" s="25"/>
      <c r="AC1134" s="25"/>
      <c r="AD1134" s="25"/>
      <c r="AE1134" s="25"/>
      <c r="AF1134" s="25"/>
      <c r="AG1134" s="25"/>
      <c r="AH1134" s="25"/>
      <c r="AI1134" s="25"/>
      <c r="AJ1134" s="25"/>
      <c r="AK1134" s="25"/>
      <c r="AL1134" s="25"/>
      <c r="AM1134" s="25"/>
      <c r="AN1134" s="25"/>
      <c r="AO1134" s="25"/>
      <c r="AP1134" s="25"/>
      <c r="AQ1134" s="25"/>
      <c r="AR1134" s="25"/>
      <c r="AS1134" s="25"/>
      <c r="AT1134" s="25"/>
      <c r="AU1134" s="25"/>
      <c r="AV1134" s="25"/>
      <c r="AW1134" s="25"/>
      <c r="AX1134" s="25"/>
      <c r="AY1134" s="25"/>
      <c r="AZ1134" s="25"/>
      <c r="BB1134" s="27" t="str">
        <f t="shared" ca="1" si="103"/>
        <v/>
      </c>
      <c r="BC1134" s="27" t="str">
        <f t="shared" ca="1" si="104"/>
        <v/>
      </c>
      <c r="BD1134" s="27" t="str">
        <f>IF(C1134="","",MAX($BD$3:BD1133)+1)</f>
        <v/>
      </c>
      <c r="BE1134" s="27" t="str">
        <f t="shared" ca="1" si="105"/>
        <v/>
      </c>
      <c r="BF1134" s="27" t="str">
        <f t="shared" si="106"/>
        <v/>
      </c>
      <c r="BG1134" s="27" t="str">
        <f t="shared" ca="1" si="107"/>
        <v/>
      </c>
      <c r="BH1134" s="27" t="str">
        <f t="shared" ca="1" si="108"/>
        <v/>
      </c>
    </row>
    <row r="1135" spans="1:60" x14ac:dyDescent="0.25">
      <c r="A1135" s="25"/>
      <c r="B1135" s="25"/>
      <c r="C1135" s="25"/>
      <c r="D1135" s="25"/>
      <c r="E1135" s="25"/>
      <c r="F1135" s="25"/>
      <c r="G1135" s="25"/>
      <c r="H1135" s="25"/>
      <c r="I1135" s="25"/>
      <c r="J1135" s="25"/>
      <c r="K1135" s="25"/>
      <c r="L1135" s="25"/>
      <c r="M1135" s="25"/>
      <c r="N1135" s="25"/>
      <c r="O1135" s="25"/>
      <c r="P1135" s="25"/>
      <c r="Q1135" s="25"/>
      <c r="R1135" s="25"/>
      <c r="S1135" s="25"/>
      <c r="T1135" s="25"/>
      <c r="U1135" s="25"/>
      <c r="V1135" s="25"/>
      <c r="W1135" s="25"/>
      <c r="X1135" s="25"/>
      <c r="Y1135" s="25"/>
      <c r="Z1135" s="25"/>
      <c r="AA1135" s="25"/>
      <c r="AB1135" s="25"/>
      <c r="AC1135" s="25"/>
      <c r="AD1135" s="25"/>
      <c r="AE1135" s="25"/>
      <c r="AF1135" s="25"/>
      <c r="AG1135" s="25"/>
      <c r="AH1135" s="25"/>
      <c r="AI1135" s="25"/>
      <c r="AJ1135" s="25"/>
      <c r="AK1135" s="25"/>
      <c r="AL1135" s="25"/>
      <c r="AM1135" s="25"/>
      <c r="AN1135" s="25"/>
      <c r="AO1135" s="25"/>
      <c r="AP1135" s="25"/>
      <c r="AQ1135" s="25"/>
      <c r="AR1135" s="25"/>
      <c r="AS1135" s="25"/>
      <c r="AT1135" s="25"/>
      <c r="AU1135" s="25"/>
      <c r="AV1135" s="25"/>
      <c r="AW1135" s="25"/>
      <c r="AX1135" s="25"/>
      <c r="AY1135" s="25"/>
      <c r="AZ1135" s="25"/>
      <c r="BB1135" s="27" t="str">
        <f t="shared" ca="1" si="103"/>
        <v/>
      </c>
      <c r="BC1135" s="27" t="str">
        <f t="shared" ca="1" si="104"/>
        <v/>
      </c>
      <c r="BD1135" s="27" t="str">
        <f>IF(C1135="","",MAX($BD$3:BD1134)+1)</f>
        <v/>
      </c>
      <c r="BE1135" s="27" t="str">
        <f t="shared" ca="1" si="105"/>
        <v/>
      </c>
      <c r="BF1135" s="27" t="str">
        <f t="shared" si="106"/>
        <v/>
      </c>
      <c r="BG1135" s="27" t="str">
        <f t="shared" ca="1" si="107"/>
        <v/>
      </c>
      <c r="BH1135" s="27" t="str">
        <f t="shared" ca="1" si="108"/>
        <v/>
      </c>
    </row>
    <row r="1136" spans="1:60" x14ac:dyDescent="0.25">
      <c r="A1136" s="25"/>
      <c r="B1136" s="25"/>
      <c r="C1136" s="25"/>
      <c r="D1136" s="25"/>
      <c r="E1136" s="25"/>
      <c r="F1136" s="25"/>
      <c r="G1136" s="25"/>
      <c r="H1136" s="25"/>
      <c r="I1136" s="25"/>
      <c r="J1136" s="25"/>
      <c r="K1136" s="25"/>
      <c r="L1136" s="25"/>
      <c r="M1136" s="25"/>
      <c r="N1136" s="25"/>
      <c r="O1136" s="25"/>
      <c r="P1136" s="25"/>
      <c r="Q1136" s="25"/>
      <c r="R1136" s="25"/>
      <c r="S1136" s="25"/>
      <c r="T1136" s="25"/>
      <c r="U1136" s="25"/>
      <c r="V1136" s="25"/>
      <c r="W1136" s="25"/>
      <c r="X1136" s="25"/>
      <c r="Y1136" s="25"/>
      <c r="Z1136" s="25"/>
      <c r="AA1136" s="25"/>
      <c r="AB1136" s="25"/>
      <c r="AC1136" s="25"/>
      <c r="AD1136" s="25"/>
      <c r="AE1136" s="25"/>
      <c r="AF1136" s="25"/>
      <c r="AG1136" s="25"/>
      <c r="AH1136" s="25"/>
      <c r="AI1136" s="25"/>
      <c r="AJ1136" s="25"/>
      <c r="AK1136" s="25"/>
      <c r="AL1136" s="25"/>
      <c r="AM1136" s="25"/>
      <c r="AN1136" s="25"/>
      <c r="AO1136" s="25"/>
      <c r="AP1136" s="25"/>
      <c r="AQ1136" s="25"/>
      <c r="AR1136" s="25"/>
      <c r="AS1136" s="25"/>
      <c r="AT1136" s="25"/>
      <c r="AU1136" s="25"/>
      <c r="AV1136" s="25"/>
      <c r="AW1136" s="25"/>
      <c r="AX1136" s="25"/>
      <c r="AY1136" s="25"/>
      <c r="AZ1136" s="25"/>
      <c r="BB1136" s="27" t="str">
        <f t="shared" ca="1" si="103"/>
        <v/>
      </c>
      <c r="BC1136" s="27" t="str">
        <f t="shared" ca="1" si="104"/>
        <v/>
      </c>
      <c r="BD1136" s="27" t="str">
        <f>IF(C1136="","",MAX($BD$3:BD1135)+1)</f>
        <v/>
      </c>
      <c r="BE1136" s="27" t="str">
        <f t="shared" ca="1" si="105"/>
        <v/>
      </c>
      <c r="BF1136" s="27" t="str">
        <f t="shared" si="106"/>
        <v/>
      </c>
      <c r="BG1136" s="27" t="str">
        <f t="shared" ca="1" si="107"/>
        <v/>
      </c>
      <c r="BH1136" s="27" t="str">
        <f t="shared" ca="1" si="108"/>
        <v/>
      </c>
    </row>
    <row r="1137" spans="1:60" x14ac:dyDescent="0.25">
      <c r="A1137" s="25"/>
      <c r="B1137" s="25"/>
      <c r="C1137" s="25"/>
      <c r="D1137" s="25"/>
      <c r="E1137" s="25"/>
      <c r="F1137" s="25"/>
      <c r="G1137" s="25"/>
      <c r="H1137" s="25"/>
      <c r="I1137" s="25"/>
      <c r="J1137" s="25"/>
      <c r="K1137" s="25"/>
      <c r="L1137" s="25"/>
      <c r="M1137" s="25"/>
      <c r="N1137" s="25"/>
      <c r="O1137" s="25"/>
      <c r="P1137" s="25"/>
      <c r="Q1137" s="25"/>
      <c r="R1137" s="25"/>
      <c r="S1137" s="25"/>
      <c r="T1137" s="25"/>
      <c r="U1137" s="25"/>
      <c r="V1137" s="25"/>
      <c r="W1137" s="25"/>
      <c r="X1137" s="25"/>
      <c r="Y1137" s="25"/>
      <c r="Z1137" s="25"/>
      <c r="AA1137" s="25"/>
      <c r="AB1137" s="25"/>
      <c r="AC1137" s="25"/>
      <c r="AD1137" s="25"/>
      <c r="AE1137" s="25"/>
      <c r="AF1137" s="25"/>
      <c r="AG1137" s="25"/>
      <c r="AH1137" s="25"/>
      <c r="AI1137" s="25"/>
      <c r="AJ1137" s="25"/>
      <c r="AK1137" s="25"/>
      <c r="AL1137" s="25"/>
      <c r="AM1137" s="25"/>
      <c r="AN1137" s="25"/>
      <c r="AO1137" s="25"/>
      <c r="AP1137" s="25"/>
      <c r="AQ1137" s="25"/>
      <c r="AR1137" s="25"/>
      <c r="AS1137" s="25"/>
      <c r="AT1137" s="25"/>
      <c r="AU1137" s="25"/>
      <c r="AV1137" s="25"/>
      <c r="AW1137" s="25"/>
      <c r="AX1137" s="25"/>
      <c r="AY1137" s="25"/>
      <c r="AZ1137" s="25"/>
      <c r="BB1137" s="27" t="str">
        <f t="shared" ca="1" si="103"/>
        <v/>
      </c>
      <c r="BC1137" s="27" t="str">
        <f t="shared" ca="1" si="104"/>
        <v/>
      </c>
      <c r="BD1137" s="27" t="str">
        <f>IF(C1137="","",MAX($BD$3:BD1136)+1)</f>
        <v/>
      </c>
      <c r="BE1137" s="27" t="str">
        <f t="shared" ca="1" si="105"/>
        <v/>
      </c>
      <c r="BF1137" s="27" t="str">
        <f t="shared" si="106"/>
        <v/>
      </c>
      <c r="BG1137" s="27" t="str">
        <f t="shared" ca="1" si="107"/>
        <v/>
      </c>
      <c r="BH1137" s="27" t="str">
        <f t="shared" ca="1" si="108"/>
        <v/>
      </c>
    </row>
    <row r="1138" spans="1:60" x14ac:dyDescent="0.25">
      <c r="A1138" s="25"/>
      <c r="B1138" s="25"/>
      <c r="C1138" s="25"/>
      <c r="D1138" s="25"/>
      <c r="E1138" s="25"/>
      <c r="F1138" s="25"/>
      <c r="G1138" s="25"/>
      <c r="H1138" s="25"/>
      <c r="I1138" s="25"/>
      <c r="J1138" s="25"/>
      <c r="K1138" s="25"/>
      <c r="L1138" s="25"/>
      <c r="M1138" s="25"/>
      <c r="N1138" s="25"/>
      <c r="O1138" s="25"/>
      <c r="P1138" s="25"/>
      <c r="Q1138" s="25"/>
      <c r="R1138" s="25"/>
      <c r="S1138" s="25"/>
      <c r="T1138" s="25"/>
      <c r="U1138" s="25"/>
      <c r="V1138" s="25"/>
      <c r="W1138" s="25"/>
      <c r="X1138" s="25"/>
      <c r="Y1138" s="25"/>
      <c r="Z1138" s="25"/>
      <c r="AA1138" s="25"/>
      <c r="AB1138" s="25"/>
      <c r="AC1138" s="25"/>
      <c r="AD1138" s="25"/>
      <c r="AE1138" s="25"/>
      <c r="AF1138" s="25"/>
      <c r="AG1138" s="25"/>
      <c r="AH1138" s="25"/>
      <c r="AI1138" s="25"/>
      <c r="AJ1138" s="25"/>
      <c r="AK1138" s="25"/>
      <c r="AL1138" s="25"/>
      <c r="AM1138" s="25"/>
      <c r="AN1138" s="25"/>
      <c r="AO1138" s="25"/>
      <c r="AP1138" s="25"/>
      <c r="AQ1138" s="25"/>
      <c r="AR1138" s="25"/>
      <c r="AS1138" s="25"/>
      <c r="AT1138" s="25"/>
      <c r="AU1138" s="25"/>
      <c r="AV1138" s="25"/>
      <c r="AW1138" s="25"/>
      <c r="AX1138" s="25"/>
      <c r="AY1138" s="25"/>
      <c r="AZ1138" s="25"/>
      <c r="BB1138" s="27" t="str">
        <f t="shared" ca="1" si="103"/>
        <v/>
      </c>
      <c r="BC1138" s="27" t="str">
        <f t="shared" ca="1" si="104"/>
        <v/>
      </c>
      <c r="BD1138" s="27" t="str">
        <f>IF(C1138="","",MAX($BD$3:BD1137)+1)</f>
        <v/>
      </c>
      <c r="BE1138" s="27" t="str">
        <f t="shared" ca="1" si="105"/>
        <v/>
      </c>
      <c r="BF1138" s="27" t="str">
        <f t="shared" si="106"/>
        <v/>
      </c>
      <c r="BG1138" s="27" t="str">
        <f t="shared" ca="1" si="107"/>
        <v/>
      </c>
      <c r="BH1138" s="27" t="str">
        <f t="shared" ca="1" si="108"/>
        <v/>
      </c>
    </row>
    <row r="1139" spans="1:60" x14ac:dyDescent="0.25">
      <c r="A1139" s="25"/>
      <c r="B1139" s="25"/>
      <c r="C1139" s="25"/>
      <c r="D1139" s="25"/>
      <c r="E1139" s="25"/>
      <c r="F1139" s="25"/>
      <c r="G1139" s="25"/>
      <c r="H1139" s="25"/>
      <c r="I1139" s="25"/>
      <c r="J1139" s="25"/>
      <c r="K1139" s="25"/>
      <c r="L1139" s="25"/>
      <c r="M1139" s="25"/>
      <c r="N1139" s="25"/>
      <c r="O1139" s="25"/>
      <c r="P1139" s="25"/>
      <c r="Q1139" s="25"/>
      <c r="R1139" s="25"/>
      <c r="S1139" s="25"/>
      <c r="T1139" s="25"/>
      <c r="U1139" s="25"/>
      <c r="V1139" s="25"/>
      <c r="W1139" s="25"/>
      <c r="X1139" s="25"/>
      <c r="Y1139" s="25"/>
      <c r="Z1139" s="25"/>
      <c r="AA1139" s="25"/>
      <c r="AB1139" s="25"/>
      <c r="AC1139" s="25"/>
      <c r="AD1139" s="25"/>
      <c r="AE1139" s="25"/>
      <c r="AF1139" s="25"/>
      <c r="AG1139" s="25"/>
      <c r="AH1139" s="25"/>
      <c r="AI1139" s="25"/>
      <c r="AJ1139" s="25"/>
      <c r="AK1139" s="25"/>
      <c r="AL1139" s="25"/>
      <c r="AM1139" s="25"/>
      <c r="AN1139" s="25"/>
      <c r="AO1139" s="25"/>
      <c r="AP1139" s="25"/>
      <c r="AQ1139" s="25"/>
      <c r="AR1139" s="25"/>
      <c r="AS1139" s="25"/>
      <c r="AT1139" s="25"/>
      <c r="AU1139" s="25"/>
      <c r="AV1139" s="25"/>
      <c r="AW1139" s="25"/>
      <c r="AX1139" s="25"/>
      <c r="AY1139" s="25"/>
      <c r="AZ1139" s="25"/>
      <c r="BB1139" s="27" t="str">
        <f t="shared" ca="1" si="103"/>
        <v/>
      </c>
      <c r="BC1139" s="27" t="str">
        <f t="shared" ca="1" si="104"/>
        <v/>
      </c>
      <c r="BD1139" s="27" t="str">
        <f>IF(C1139="","",MAX($BD$3:BD1138)+1)</f>
        <v/>
      </c>
      <c r="BE1139" s="27" t="str">
        <f t="shared" ca="1" si="105"/>
        <v/>
      </c>
      <c r="BF1139" s="27" t="str">
        <f t="shared" si="106"/>
        <v/>
      </c>
      <c r="BG1139" s="27" t="str">
        <f t="shared" ca="1" si="107"/>
        <v/>
      </c>
      <c r="BH1139" s="27" t="str">
        <f t="shared" ca="1" si="108"/>
        <v/>
      </c>
    </row>
    <row r="1140" spans="1:60" x14ac:dyDescent="0.25">
      <c r="A1140" s="25"/>
      <c r="B1140" s="25"/>
      <c r="C1140" s="25"/>
      <c r="D1140" s="25"/>
      <c r="E1140" s="25"/>
      <c r="F1140" s="25"/>
      <c r="G1140" s="25"/>
      <c r="H1140" s="25"/>
      <c r="I1140" s="25"/>
      <c r="J1140" s="25"/>
      <c r="K1140" s="25"/>
      <c r="L1140" s="25"/>
      <c r="M1140" s="25"/>
      <c r="N1140" s="25"/>
      <c r="O1140" s="25"/>
      <c r="P1140" s="25"/>
      <c r="Q1140" s="25"/>
      <c r="R1140" s="25"/>
      <c r="S1140" s="25"/>
      <c r="T1140" s="25"/>
      <c r="U1140" s="25"/>
      <c r="V1140" s="25"/>
      <c r="W1140" s="25"/>
      <c r="X1140" s="25"/>
      <c r="Y1140" s="25"/>
      <c r="Z1140" s="25"/>
      <c r="AA1140" s="25"/>
      <c r="AB1140" s="25"/>
      <c r="AC1140" s="25"/>
      <c r="AD1140" s="25"/>
      <c r="AE1140" s="25"/>
      <c r="AF1140" s="25"/>
      <c r="AG1140" s="25"/>
      <c r="AH1140" s="25"/>
      <c r="AI1140" s="25"/>
      <c r="AJ1140" s="25"/>
      <c r="AK1140" s="25"/>
      <c r="AL1140" s="25"/>
      <c r="AM1140" s="25"/>
      <c r="AN1140" s="25"/>
      <c r="AO1140" s="25"/>
      <c r="AP1140" s="25"/>
      <c r="AQ1140" s="25"/>
      <c r="AR1140" s="25"/>
      <c r="AS1140" s="25"/>
      <c r="AT1140" s="25"/>
      <c r="AU1140" s="25"/>
      <c r="AV1140" s="25"/>
      <c r="AW1140" s="25"/>
      <c r="AX1140" s="25"/>
      <c r="AY1140" s="25"/>
      <c r="AZ1140" s="25"/>
      <c r="BB1140" s="27" t="str">
        <f t="shared" ca="1" si="103"/>
        <v/>
      </c>
      <c r="BC1140" s="27" t="str">
        <f t="shared" ca="1" si="104"/>
        <v/>
      </c>
      <c r="BD1140" s="27" t="str">
        <f>IF(C1140="","",MAX($BD$3:BD1139)+1)</f>
        <v/>
      </c>
      <c r="BE1140" s="27" t="str">
        <f t="shared" ca="1" si="105"/>
        <v/>
      </c>
      <c r="BF1140" s="27" t="str">
        <f t="shared" si="106"/>
        <v/>
      </c>
      <c r="BG1140" s="27" t="str">
        <f t="shared" ca="1" si="107"/>
        <v/>
      </c>
      <c r="BH1140" s="27" t="str">
        <f t="shared" ca="1" si="108"/>
        <v/>
      </c>
    </row>
    <row r="1141" spans="1:60" x14ac:dyDescent="0.25">
      <c r="A1141" s="25"/>
      <c r="B1141" s="25"/>
      <c r="C1141" s="25"/>
      <c r="D1141" s="25"/>
      <c r="E1141" s="25"/>
      <c r="F1141" s="25"/>
      <c r="G1141" s="25"/>
      <c r="H1141" s="25"/>
      <c r="I1141" s="25"/>
      <c r="J1141" s="25"/>
      <c r="K1141" s="25"/>
      <c r="L1141" s="25"/>
      <c r="M1141" s="25"/>
      <c r="N1141" s="25"/>
      <c r="O1141" s="25"/>
      <c r="P1141" s="25"/>
      <c r="Q1141" s="25"/>
      <c r="R1141" s="25"/>
      <c r="S1141" s="25"/>
      <c r="T1141" s="25"/>
      <c r="U1141" s="25"/>
      <c r="V1141" s="25"/>
      <c r="W1141" s="25"/>
      <c r="X1141" s="25"/>
      <c r="Y1141" s="25"/>
      <c r="Z1141" s="25"/>
      <c r="AA1141" s="25"/>
      <c r="AB1141" s="25"/>
      <c r="AC1141" s="25"/>
      <c r="AD1141" s="25"/>
      <c r="AE1141" s="25"/>
      <c r="AF1141" s="25"/>
      <c r="AG1141" s="25"/>
      <c r="AH1141" s="25"/>
      <c r="AI1141" s="25"/>
      <c r="AJ1141" s="25"/>
      <c r="AK1141" s="25"/>
      <c r="AL1141" s="25"/>
      <c r="AM1141" s="25"/>
      <c r="AN1141" s="25"/>
      <c r="AO1141" s="25"/>
      <c r="AP1141" s="25"/>
      <c r="AQ1141" s="25"/>
      <c r="AR1141" s="25"/>
      <c r="AS1141" s="25"/>
      <c r="AT1141" s="25"/>
      <c r="AU1141" s="25"/>
      <c r="AV1141" s="25"/>
      <c r="AW1141" s="25"/>
      <c r="AX1141" s="25"/>
      <c r="AY1141" s="25"/>
      <c r="AZ1141" s="25"/>
      <c r="BB1141" s="27" t="str">
        <f t="shared" ca="1" si="103"/>
        <v/>
      </c>
      <c r="BC1141" s="27" t="str">
        <f t="shared" ca="1" si="104"/>
        <v/>
      </c>
      <c r="BD1141" s="27" t="str">
        <f>IF(C1141="","",MAX($BD$3:BD1140)+1)</f>
        <v/>
      </c>
      <c r="BE1141" s="27" t="str">
        <f t="shared" ca="1" si="105"/>
        <v/>
      </c>
      <c r="BF1141" s="27" t="str">
        <f t="shared" si="106"/>
        <v/>
      </c>
      <c r="BG1141" s="27" t="str">
        <f t="shared" ca="1" si="107"/>
        <v/>
      </c>
      <c r="BH1141" s="27" t="str">
        <f t="shared" ca="1" si="108"/>
        <v/>
      </c>
    </row>
    <row r="1142" spans="1:60" x14ac:dyDescent="0.25">
      <c r="A1142" s="25"/>
      <c r="B1142" s="25"/>
      <c r="C1142" s="25"/>
      <c r="D1142" s="25"/>
      <c r="E1142" s="25"/>
      <c r="F1142" s="25"/>
      <c r="G1142" s="25"/>
      <c r="H1142" s="25"/>
      <c r="I1142" s="25"/>
      <c r="J1142" s="25"/>
      <c r="K1142" s="25"/>
      <c r="L1142" s="25"/>
      <c r="M1142" s="25"/>
      <c r="N1142" s="25"/>
      <c r="O1142" s="25"/>
      <c r="P1142" s="25"/>
      <c r="Q1142" s="25"/>
      <c r="R1142" s="25"/>
      <c r="S1142" s="25"/>
      <c r="T1142" s="25"/>
      <c r="U1142" s="25"/>
      <c r="V1142" s="25"/>
      <c r="W1142" s="25"/>
      <c r="X1142" s="25"/>
      <c r="Y1142" s="25"/>
      <c r="Z1142" s="25"/>
      <c r="AA1142" s="25"/>
      <c r="AB1142" s="25"/>
      <c r="AC1142" s="25"/>
      <c r="AD1142" s="25"/>
      <c r="AE1142" s="25"/>
      <c r="AF1142" s="25"/>
      <c r="AG1142" s="25"/>
      <c r="AH1142" s="25"/>
      <c r="AI1142" s="25"/>
      <c r="AJ1142" s="25"/>
      <c r="AK1142" s="25"/>
      <c r="AL1142" s="25"/>
      <c r="AM1142" s="25"/>
      <c r="AN1142" s="25"/>
      <c r="AO1142" s="25"/>
      <c r="AP1142" s="25"/>
      <c r="AQ1142" s="25"/>
      <c r="AR1142" s="25"/>
      <c r="AS1142" s="25"/>
      <c r="AT1142" s="25"/>
      <c r="AU1142" s="25"/>
      <c r="AV1142" s="25"/>
      <c r="AW1142" s="25"/>
      <c r="AX1142" s="25"/>
      <c r="AY1142" s="25"/>
      <c r="AZ1142" s="25"/>
      <c r="BB1142" s="27" t="str">
        <f t="shared" ca="1" si="103"/>
        <v/>
      </c>
      <c r="BC1142" s="27" t="str">
        <f t="shared" ca="1" si="104"/>
        <v/>
      </c>
      <c r="BD1142" s="27" t="str">
        <f>IF(C1142="","",MAX($BD$3:BD1141)+1)</f>
        <v/>
      </c>
      <c r="BE1142" s="27" t="str">
        <f t="shared" ca="1" si="105"/>
        <v/>
      </c>
      <c r="BF1142" s="27" t="str">
        <f t="shared" si="106"/>
        <v/>
      </c>
      <c r="BG1142" s="27" t="str">
        <f t="shared" ca="1" si="107"/>
        <v/>
      </c>
      <c r="BH1142" s="27" t="str">
        <f t="shared" ca="1" si="108"/>
        <v/>
      </c>
    </row>
    <row r="1143" spans="1:60" x14ac:dyDescent="0.25">
      <c r="A1143" s="25"/>
      <c r="B1143" s="25"/>
      <c r="C1143" s="25"/>
      <c r="D1143" s="25"/>
      <c r="E1143" s="25"/>
      <c r="F1143" s="25"/>
      <c r="G1143" s="25"/>
      <c r="H1143" s="25"/>
      <c r="I1143" s="25"/>
      <c r="J1143" s="25"/>
      <c r="K1143" s="25"/>
      <c r="L1143" s="25"/>
      <c r="M1143" s="25"/>
      <c r="N1143" s="25"/>
      <c r="O1143" s="25"/>
      <c r="P1143" s="25"/>
      <c r="Q1143" s="25"/>
      <c r="R1143" s="25"/>
      <c r="S1143" s="25"/>
      <c r="T1143" s="25"/>
      <c r="U1143" s="25"/>
      <c r="V1143" s="25"/>
      <c r="W1143" s="25"/>
      <c r="X1143" s="25"/>
      <c r="Y1143" s="25"/>
      <c r="Z1143" s="25"/>
      <c r="AA1143" s="25"/>
      <c r="AB1143" s="25"/>
      <c r="AC1143" s="25"/>
      <c r="AD1143" s="25"/>
      <c r="AE1143" s="25"/>
      <c r="AF1143" s="25"/>
      <c r="AG1143" s="25"/>
      <c r="AH1143" s="25"/>
      <c r="AI1143" s="25"/>
      <c r="AJ1143" s="25"/>
      <c r="AK1143" s="25"/>
      <c r="AL1143" s="25"/>
      <c r="AM1143" s="25"/>
      <c r="AN1143" s="25"/>
      <c r="AO1143" s="25"/>
      <c r="AP1143" s="25"/>
      <c r="AQ1143" s="25"/>
      <c r="AR1143" s="25"/>
      <c r="AS1143" s="25"/>
      <c r="AT1143" s="25"/>
      <c r="AU1143" s="25"/>
      <c r="AV1143" s="25"/>
      <c r="AW1143" s="25"/>
      <c r="AX1143" s="25"/>
      <c r="AY1143" s="25"/>
      <c r="AZ1143" s="25"/>
      <c r="BB1143" s="27" t="str">
        <f t="shared" ca="1" si="103"/>
        <v/>
      </c>
      <c r="BC1143" s="27" t="str">
        <f t="shared" ca="1" si="104"/>
        <v/>
      </c>
      <c r="BD1143" s="27" t="str">
        <f>IF(C1143="","",MAX($BD$3:BD1142)+1)</f>
        <v/>
      </c>
      <c r="BE1143" s="27" t="str">
        <f t="shared" ca="1" si="105"/>
        <v/>
      </c>
      <c r="BF1143" s="27" t="str">
        <f t="shared" si="106"/>
        <v/>
      </c>
      <c r="BG1143" s="27" t="str">
        <f t="shared" ca="1" si="107"/>
        <v/>
      </c>
      <c r="BH1143" s="27" t="str">
        <f t="shared" ca="1" si="108"/>
        <v/>
      </c>
    </row>
    <row r="1144" spans="1:60" x14ac:dyDescent="0.25">
      <c r="A1144" s="25"/>
      <c r="B1144" s="25"/>
      <c r="C1144" s="25"/>
      <c r="D1144" s="25"/>
      <c r="E1144" s="25"/>
      <c r="F1144" s="25"/>
      <c r="G1144" s="25"/>
      <c r="H1144" s="25"/>
      <c r="I1144" s="25"/>
      <c r="J1144" s="25"/>
      <c r="K1144" s="25"/>
      <c r="L1144" s="25"/>
      <c r="M1144" s="25"/>
      <c r="N1144" s="25"/>
      <c r="O1144" s="25"/>
      <c r="P1144" s="25"/>
      <c r="Q1144" s="25"/>
      <c r="R1144" s="25"/>
      <c r="S1144" s="25"/>
      <c r="T1144" s="25"/>
      <c r="U1144" s="25"/>
      <c r="V1144" s="25"/>
      <c r="W1144" s="25"/>
      <c r="X1144" s="25"/>
      <c r="Y1144" s="25"/>
      <c r="Z1144" s="25"/>
      <c r="AA1144" s="25"/>
      <c r="AB1144" s="25"/>
      <c r="AC1144" s="25"/>
      <c r="AD1144" s="25"/>
      <c r="AE1144" s="25"/>
      <c r="AF1144" s="25"/>
      <c r="AG1144" s="25"/>
      <c r="AH1144" s="25"/>
      <c r="AI1144" s="25"/>
      <c r="AJ1144" s="25"/>
      <c r="AK1144" s="25"/>
      <c r="AL1144" s="25"/>
      <c r="AM1144" s="25"/>
      <c r="AN1144" s="25"/>
      <c r="AO1144" s="25"/>
      <c r="AP1144" s="25"/>
      <c r="AQ1144" s="25"/>
      <c r="AR1144" s="25"/>
      <c r="AS1144" s="25"/>
      <c r="AT1144" s="25"/>
      <c r="AU1144" s="25"/>
      <c r="AV1144" s="25"/>
      <c r="AW1144" s="25"/>
      <c r="AX1144" s="25"/>
      <c r="AY1144" s="25"/>
      <c r="AZ1144" s="25"/>
      <c r="BB1144" s="27" t="str">
        <f t="shared" ca="1" si="103"/>
        <v/>
      </c>
      <c r="BC1144" s="27" t="str">
        <f t="shared" ca="1" si="104"/>
        <v/>
      </c>
      <c r="BD1144" s="27" t="str">
        <f>IF(C1144="","",MAX($BD$3:BD1143)+1)</f>
        <v/>
      </c>
      <c r="BE1144" s="27" t="str">
        <f t="shared" ca="1" si="105"/>
        <v/>
      </c>
      <c r="BF1144" s="27" t="str">
        <f t="shared" si="106"/>
        <v/>
      </c>
      <c r="BG1144" s="27" t="str">
        <f t="shared" ca="1" si="107"/>
        <v/>
      </c>
      <c r="BH1144" s="27" t="str">
        <f t="shared" ca="1" si="108"/>
        <v/>
      </c>
    </row>
    <row r="1145" spans="1:60" x14ac:dyDescent="0.25">
      <c r="A1145" s="25"/>
      <c r="B1145" s="25"/>
      <c r="C1145" s="25"/>
      <c r="D1145" s="25"/>
      <c r="E1145" s="25"/>
      <c r="F1145" s="25"/>
      <c r="G1145" s="25"/>
      <c r="H1145" s="25"/>
      <c r="I1145" s="25"/>
      <c r="J1145" s="25"/>
      <c r="K1145" s="25"/>
      <c r="L1145" s="25"/>
      <c r="M1145" s="25"/>
      <c r="N1145" s="25"/>
      <c r="O1145" s="25"/>
      <c r="P1145" s="25"/>
      <c r="Q1145" s="25"/>
      <c r="R1145" s="25"/>
      <c r="S1145" s="25"/>
      <c r="T1145" s="25"/>
      <c r="U1145" s="25"/>
      <c r="V1145" s="25"/>
      <c r="W1145" s="25"/>
      <c r="X1145" s="25"/>
      <c r="Y1145" s="25"/>
      <c r="Z1145" s="25"/>
      <c r="AA1145" s="25"/>
      <c r="AB1145" s="25"/>
      <c r="AC1145" s="25"/>
      <c r="AD1145" s="25"/>
      <c r="AE1145" s="25"/>
      <c r="AF1145" s="25"/>
      <c r="AG1145" s="25"/>
      <c r="AH1145" s="25"/>
      <c r="AI1145" s="25"/>
      <c r="AJ1145" s="25"/>
      <c r="AK1145" s="25"/>
      <c r="AL1145" s="25"/>
      <c r="AM1145" s="25"/>
      <c r="AN1145" s="25"/>
      <c r="AO1145" s="25"/>
      <c r="AP1145" s="25"/>
      <c r="AQ1145" s="25"/>
      <c r="AR1145" s="25"/>
      <c r="AS1145" s="25"/>
      <c r="AT1145" s="25"/>
      <c r="AU1145" s="25"/>
      <c r="AV1145" s="25"/>
      <c r="AW1145" s="25"/>
      <c r="AX1145" s="25"/>
      <c r="AY1145" s="25"/>
      <c r="AZ1145" s="25"/>
      <c r="BB1145" s="27" t="str">
        <f t="shared" ca="1" si="103"/>
        <v/>
      </c>
      <c r="BC1145" s="27" t="str">
        <f t="shared" ca="1" si="104"/>
        <v/>
      </c>
      <c r="BD1145" s="27" t="str">
        <f>IF(C1145="","",MAX($BD$3:BD1144)+1)</f>
        <v/>
      </c>
      <c r="BE1145" s="27" t="str">
        <f t="shared" ca="1" si="105"/>
        <v/>
      </c>
      <c r="BF1145" s="27" t="str">
        <f t="shared" si="106"/>
        <v/>
      </c>
      <c r="BG1145" s="27" t="str">
        <f t="shared" ca="1" si="107"/>
        <v/>
      </c>
      <c r="BH1145" s="27" t="str">
        <f t="shared" ca="1" si="108"/>
        <v/>
      </c>
    </row>
    <row r="1146" spans="1:60" x14ac:dyDescent="0.25">
      <c r="A1146" s="25"/>
      <c r="B1146" s="25"/>
      <c r="C1146" s="25"/>
      <c r="D1146" s="25"/>
      <c r="E1146" s="25"/>
      <c r="F1146" s="25"/>
      <c r="G1146" s="25"/>
      <c r="H1146" s="25"/>
      <c r="I1146" s="25"/>
      <c r="J1146" s="25"/>
      <c r="K1146" s="25"/>
      <c r="L1146" s="25"/>
      <c r="M1146" s="25"/>
      <c r="N1146" s="25"/>
      <c r="O1146" s="25"/>
      <c r="P1146" s="25"/>
      <c r="Q1146" s="25"/>
      <c r="R1146" s="25"/>
      <c r="S1146" s="25"/>
      <c r="T1146" s="25"/>
      <c r="U1146" s="25"/>
      <c r="V1146" s="25"/>
      <c r="W1146" s="25"/>
      <c r="X1146" s="25"/>
      <c r="Y1146" s="25"/>
      <c r="Z1146" s="25"/>
      <c r="AA1146" s="25"/>
      <c r="AB1146" s="25"/>
      <c r="AC1146" s="25"/>
      <c r="AD1146" s="25"/>
      <c r="AE1146" s="25"/>
      <c r="AF1146" s="25"/>
      <c r="AG1146" s="25"/>
      <c r="AH1146" s="25"/>
      <c r="AI1146" s="25"/>
      <c r="AJ1146" s="25"/>
      <c r="AK1146" s="25"/>
      <c r="AL1146" s="25"/>
      <c r="AM1146" s="25"/>
      <c r="AN1146" s="25"/>
      <c r="AO1146" s="25"/>
      <c r="AP1146" s="25"/>
      <c r="AQ1146" s="25"/>
      <c r="AR1146" s="25"/>
      <c r="AS1146" s="25"/>
      <c r="AT1146" s="25"/>
      <c r="AU1146" s="25"/>
      <c r="AV1146" s="25"/>
      <c r="AW1146" s="25"/>
      <c r="AX1146" s="25"/>
      <c r="AY1146" s="25"/>
      <c r="AZ1146" s="25"/>
      <c r="BB1146" s="27" t="str">
        <f t="shared" ca="1" si="103"/>
        <v/>
      </c>
      <c r="BC1146" s="27" t="str">
        <f t="shared" ca="1" si="104"/>
        <v/>
      </c>
      <c r="BD1146" s="27" t="str">
        <f>IF(C1146="","",MAX($BD$3:BD1145)+1)</f>
        <v/>
      </c>
      <c r="BE1146" s="27" t="str">
        <f t="shared" ca="1" si="105"/>
        <v/>
      </c>
      <c r="BF1146" s="27" t="str">
        <f t="shared" si="106"/>
        <v/>
      </c>
      <c r="BG1146" s="27" t="str">
        <f t="shared" ca="1" si="107"/>
        <v/>
      </c>
      <c r="BH1146" s="27" t="str">
        <f t="shared" ca="1" si="108"/>
        <v/>
      </c>
    </row>
    <row r="1147" spans="1:60" x14ac:dyDescent="0.25">
      <c r="A1147" s="25"/>
      <c r="B1147" s="25"/>
      <c r="C1147" s="25"/>
      <c r="D1147" s="25"/>
      <c r="E1147" s="25"/>
      <c r="F1147" s="25"/>
      <c r="G1147" s="25"/>
      <c r="H1147" s="25"/>
      <c r="I1147" s="25"/>
      <c r="J1147" s="25"/>
      <c r="K1147" s="25"/>
      <c r="L1147" s="25"/>
      <c r="M1147" s="25"/>
      <c r="N1147" s="25"/>
      <c r="O1147" s="25"/>
      <c r="P1147" s="25"/>
      <c r="Q1147" s="25"/>
      <c r="R1147" s="25"/>
      <c r="S1147" s="25"/>
      <c r="T1147" s="25"/>
      <c r="U1147" s="25"/>
      <c r="V1147" s="25"/>
      <c r="W1147" s="25"/>
      <c r="X1147" s="25"/>
      <c r="Y1147" s="25"/>
      <c r="Z1147" s="25"/>
      <c r="AA1147" s="25"/>
      <c r="AB1147" s="25"/>
      <c r="AC1147" s="25"/>
      <c r="AD1147" s="25"/>
      <c r="AE1147" s="25"/>
      <c r="AF1147" s="25"/>
      <c r="AG1147" s="25"/>
      <c r="AH1147" s="25"/>
      <c r="AI1147" s="25"/>
      <c r="AJ1147" s="25"/>
      <c r="AK1147" s="25"/>
      <c r="AL1147" s="25"/>
      <c r="AM1147" s="25"/>
      <c r="AN1147" s="25"/>
      <c r="AO1147" s="25"/>
      <c r="AP1147" s="25"/>
      <c r="AQ1147" s="25"/>
      <c r="AR1147" s="25"/>
      <c r="AS1147" s="25"/>
      <c r="AT1147" s="25"/>
      <c r="AU1147" s="25"/>
      <c r="AV1147" s="25"/>
      <c r="AW1147" s="25"/>
      <c r="AX1147" s="25"/>
      <c r="AY1147" s="25"/>
      <c r="AZ1147" s="25"/>
      <c r="BB1147" s="27" t="str">
        <f t="shared" ca="1" si="103"/>
        <v/>
      </c>
      <c r="BC1147" s="27" t="str">
        <f t="shared" ca="1" si="104"/>
        <v/>
      </c>
      <c r="BD1147" s="27" t="str">
        <f>IF(C1147="","",MAX($BD$3:BD1146)+1)</f>
        <v/>
      </c>
      <c r="BE1147" s="27" t="str">
        <f t="shared" ca="1" si="105"/>
        <v/>
      </c>
      <c r="BF1147" s="27" t="str">
        <f t="shared" si="106"/>
        <v/>
      </c>
      <c r="BG1147" s="27" t="str">
        <f t="shared" ca="1" si="107"/>
        <v/>
      </c>
      <c r="BH1147" s="27" t="str">
        <f t="shared" ca="1" si="108"/>
        <v/>
      </c>
    </row>
    <row r="1148" spans="1:60" x14ac:dyDescent="0.25">
      <c r="A1148" s="25"/>
      <c r="B1148" s="25"/>
      <c r="C1148" s="25"/>
      <c r="D1148" s="25"/>
      <c r="E1148" s="25"/>
      <c r="F1148" s="25"/>
      <c r="G1148" s="25"/>
      <c r="H1148" s="25"/>
      <c r="I1148" s="25"/>
      <c r="J1148" s="25"/>
      <c r="K1148" s="25"/>
      <c r="L1148" s="25"/>
      <c r="M1148" s="25"/>
      <c r="N1148" s="25"/>
      <c r="O1148" s="25"/>
      <c r="P1148" s="25"/>
      <c r="Q1148" s="25"/>
      <c r="R1148" s="25"/>
      <c r="S1148" s="25"/>
      <c r="T1148" s="25"/>
      <c r="U1148" s="25"/>
      <c r="V1148" s="25"/>
      <c r="W1148" s="25"/>
      <c r="X1148" s="25"/>
      <c r="Y1148" s="25"/>
      <c r="Z1148" s="25"/>
      <c r="AA1148" s="25"/>
      <c r="AB1148" s="25"/>
      <c r="AC1148" s="25"/>
      <c r="AD1148" s="25"/>
      <c r="AE1148" s="25"/>
      <c r="AF1148" s="25"/>
      <c r="AG1148" s="25"/>
      <c r="AH1148" s="25"/>
      <c r="AI1148" s="25"/>
      <c r="AJ1148" s="25"/>
      <c r="AK1148" s="25"/>
      <c r="AL1148" s="25"/>
      <c r="AM1148" s="25"/>
      <c r="AN1148" s="25"/>
      <c r="AO1148" s="25"/>
      <c r="AP1148" s="25"/>
      <c r="AQ1148" s="25"/>
      <c r="AR1148" s="25"/>
      <c r="AS1148" s="25"/>
      <c r="AT1148" s="25"/>
      <c r="AU1148" s="25"/>
      <c r="AV1148" s="25"/>
      <c r="AW1148" s="25"/>
      <c r="AX1148" s="25"/>
      <c r="AY1148" s="25"/>
      <c r="AZ1148" s="25"/>
      <c r="BB1148" s="27" t="str">
        <f t="shared" ca="1" si="103"/>
        <v/>
      </c>
      <c r="BC1148" s="27" t="str">
        <f t="shared" ca="1" si="104"/>
        <v/>
      </c>
      <c r="BD1148" s="27" t="str">
        <f>IF(C1148="","",MAX($BD$3:BD1147)+1)</f>
        <v/>
      </c>
      <c r="BE1148" s="27" t="str">
        <f t="shared" ca="1" si="105"/>
        <v/>
      </c>
      <c r="BF1148" s="27" t="str">
        <f t="shared" si="106"/>
        <v/>
      </c>
      <c r="BG1148" s="27" t="str">
        <f t="shared" ca="1" si="107"/>
        <v/>
      </c>
      <c r="BH1148" s="27" t="str">
        <f t="shared" ca="1" si="108"/>
        <v/>
      </c>
    </row>
    <row r="1149" spans="1:60" x14ac:dyDescent="0.25">
      <c r="A1149" s="25"/>
      <c r="B1149" s="25"/>
      <c r="C1149" s="25"/>
      <c r="D1149" s="25"/>
      <c r="E1149" s="25"/>
      <c r="F1149" s="25"/>
      <c r="G1149" s="25"/>
      <c r="H1149" s="25"/>
      <c r="I1149" s="25"/>
      <c r="J1149" s="25"/>
      <c r="K1149" s="25"/>
      <c r="L1149" s="25"/>
      <c r="M1149" s="25"/>
      <c r="N1149" s="25"/>
      <c r="O1149" s="25"/>
      <c r="P1149" s="25"/>
      <c r="Q1149" s="25"/>
      <c r="R1149" s="25"/>
      <c r="S1149" s="25"/>
      <c r="T1149" s="25"/>
      <c r="U1149" s="25"/>
      <c r="V1149" s="25"/>
      <c r="W1149" s="25"/>
      <c r="X1149" s="25"/>
      <c r="Y1149" s="25"/>
      <c r="Z1149" s="25"/>
      <c r="AA1149" s="25"/>
      <c r="AB1149" s="25"/>
      <c r="AC1149" s="25"/>
      <c r="AD1149" s="25"/>
      <c r="AE1149" s="25"/>
      <c r="AF1149" s="25"/>
      <c r="AG1149" s="25"/>
      <c r="AH1149" s="25"/>
      <c r="AI1149" s="25"/>
      <c r="AJ1149" s="25"/>
      <c r="AK1149" s="25"/>
      <c r="AL1149" s="25"/>
      <c r="AM1149" s="25"/>
      <c r="AN1149" s="25"/>
      <c r="AO1149" s="25"/>
      <c r="AP1149" s="25"/>
      <c r="AQ1149" s="25"/>
      <c r="AR1149" s="25"/>
      <c r="AS1149" s="25"/>
      <c r="AT1149" s="25"/>
      <c r="AU1149" s="25"/>
      <c r="AV1149" s="25"/>
      <c r="AW1149" s="25"/>
      <c r="AX1149" s="25"/>
      <c r="AY1149" s="25"/>
      <c r="AZ1149" s="25"/>
      <c r="BB1149" s="27" t="str">
        <f t="shared" ca="1" si="103"/>
        <v/>
      </c>
      <c r="BC1149" s="27" t="str">
        <f t="shared" ca="1" si="104"/>
        <v/>
      </c>
      <c r="BD1149" s="27" t="str">
        <f>IF(C1149="","",MAX($BD$3:BD1148)+1)</f>
        <v/>
      </c>
      <c r="BE1149" s="27" t="str">
        <f t="shared" ca="1" si="105"/>
        <v/>
      </c>
      <c r="BF1149" s="27" t="str">
        <f t="shared" si="106"/>
        <v/>
      </c>
      <c r="BG1149" s="27" t="str">
        <f t="shared" ca="1" si="107"/>
        <v/>
      </c>
      <c r="BH1149" s="27" t="str">
        <f t="shared" ca="1" si="108"/>
        <v/>
      </c>
    </row>
    <row r="1150" spans="1:60" x14ac:dyDescent="0.25">
      <c r="A1150" s="25"/>
      <c r="B1150" s="25"/>
      <c r="C1150" s="25"/>
      <c r="D1150" s="25"/>
      <c r="E1150" s="25"/>
      <c r="F1150" s="25"/>
      <c r="G1150" s="25"/>
      <c r="H1150" s="25"/>
      <c r="I1150" s="25"/>
      <c r="J1150" s="25"/>
      <c r="K1150" s="25"/>
      <c r="L1150" s="25"/>
      <c r="M1150" s="25"/>
      <c r="N1150" s="25"/>
      <c r="O1150" s="25"/>
      <c r="P1150" s="25"/>
      <c r="Q1150" s="25"/>
      <c r="R1150" s="25"/>
      <c r="S1150" s="25"/>
      <c r="T1150" s="25"/>
      <c r="U1150" s="25"/>
      <c r="V1150" s="25"/>
      <c r="W1150" s="25"/>
      <c r="X1150" s="25"/>
      <c r="Y1150" s="25"/>
      <c r="Z1150" s="25"/>
      <c r="AA1150" s="25"/>
      <c r="AB1150" s="25"/>
      <c r="AC1150" s="25"/>
      <c r="AD1150" s="25"/>
      <c r="AE1150" s="25"/>
      <c r="AF1150" s="25"/>
      <c r="AG1150" s="25"/>
      <c r="AH1150" s="25"/>
      <c r="AI1150" s="25"/>
      <c r="AJ1150" s="25"/>
      <c r="AK1150" s="25"/>
      <c r="AL1150" s="25"/>
      <c r="AM1150" s="25"/>
      <c r="AN1150" s="25"/>
      <c r="AO1150" s="25"/>
      <c r="AP1150" s="25"/>
      <c r="AQ1150" s="25"/>
      <c r="AR1150" s="25"/>
      <c r="AS1150" s="25"/>
      <c r="AT1150" s="25"/>
      <c r="AU1150" s="25"/>
      <c r="AV1150" s="25"/>
      <c r="AW1150" s="25"/>
      <c r="AX1150" s="25"/>
      <c r="AY1150" s="25"/>
      <c r="AZ1150" s="25"/>
      <c r="BB1150" s="27" t="str">
        <f t="shared" ca="1" si="103"/>
        <v/>
      </c>
      <c r="BC1150" s="27" t="str">
        <f t="shared" ca="1" si="104"/>
        <v/>
      </c>
      <c r="BD1150" s="27" t="str">
        <f>IF(C1150="","",MAX($BD$3:BD1149)+1)</f>
        <v/>
      </c>
      <c r="BE1150" s="27" t="str">
        <f t="shared" ca="1" si="105"/>
        <v/>
      </c>
      <c r="BF1150" s="27" t="str">
        <f t="shared" si="106"/>
        <v/>
      </c>
      <c r="BG1150" s="27" t="str">
        <f t="shared" ca="1" si="107"/>
        <v/>
      </c>
      <c r="BH1150" s="27" t="str">
        <f t="shared" ca="1" si="108"/>
        <v/>
      </c>
    </row>
    <row r="1151" spans="1:60" x14ac:dyDescent="0.25">
      <c r="A1151" s="25"/>
      <c r="B1151" s="25"/>
      <c r="C1151" s="25"/>
      <c r="D1151" s="25"/>
      <c r="E1151" s="25"/>
      <c r="F1151" s="25"/>
      <c r="G1151" s="25"/>
      <c r="H1151" s="25"/>
      <c r="I1151" s="25"/>
      <c r="J1151" s="25"/>
      <c r="K1151" s="25"/>
      <c r="L1151" s="25"/>
      <c r="M1151" s="25"/>
      <c r="N1151" s="25"/>
      <c r="O1151" s="25"/>
      <c r="P1151" s="25"/>
      <c r="Q1151" s="25"/>
      <c r="R1151" s="25"/>
      <c r="S1151" s="25"/>
      <c r="T1151" s="25"/>
      <c r="U1151" s="25"/>
      <c r="V1151" s="25"/>
      <c r="W1151" s="25"/>
      <c r="X1151" s="25"/>
      <c r="Y1151" s="25"/>
      <c r="Z1151" s="25"/>
      <c r="AA1151" s="25"/>
      <c r="AB1151" s="25"/>
      <c r="AC1151" s="25"/>
      <c r="AD1151" s="25"/>
      <c r="AE1151" s="25"/>
      <c r="AF1151" s="25"/>
      <c r="AG1151" s="25"/>
      <c r="AH1151" s="25"/>
      <c r="AI1151" s="25"/>
      <c r="AJ1151" s="25"/>
      <c r="AK1151" s="25"/>
      <c r="AL1151" s="25"/>
      <c r="AM1151" s="25"/>
      <c r="AN1151" s="25"/>
      <c r="AO1151" s="25"/>
      <c r="AP1151" s="25"/>
      <c r="AQ1151" s="25"/>
      <c r="AR1151" s="25"/>
      <c r="AS1151" s="25"/>
      <c r="AT1151" s="25"/>
      <c r="AU1151" s="25"/>
      <c r="AV1151" s="25"/>
      <c r="AW1151" s="25"/>
      <c r="AX1151" s="25"/>
      <c r="AY1151" s="25"/>
      <c r="AZ1151" s="25"/>
      <c r="BB1151" s="27" t="str">
        <f t="shared" ca="1" si="103"/>
        <v/>
      </c>
      <c r="BC1151" s="27" t="str">
        <f t="shared" ca="1" si="104"/>
        <v/>
      </c>
      <c r="BD1151" s="27" t="str">
        <f>IF(C1151="","",MAX($BD$3:BD1150)+1)</f>
        <v/>
      </c>
      <c r="BE1151" s="27" t="str">
        <f t="shared" ca="1" si="105"/>
        <v/>
      </c>
      <c r="BF1151" s="27" t="str">
        <f t="shared" si="106"/>
        <v/>
      </c>
      <c r="BG1151" s="27" t="str">
        <f t="shared" ca="1" si="107"/>
        <v/>
      </c>
      <c r="BH1151" s="27" t="str">
        <f t="shared" ca="1" si="108"/>
        <v/>
      </c>
    </row>
    <row r="1152" spans="1:60" x14ac:dyDescent="0.25">
      <c r="A1152" s="25"/>
      <c r="B1152" s="25"/>
      <c r="C1152" s="25"/>
      <c r="D1152" s="25"/>
      <c r="E1152" s="25"/>
      <c r="F1152" s="25"/>
      <c r="G1152" s="25"/>
      <c r="H1152" s="25"/>
      <c r="I1152" s="25"/>
      <c r="J1152" s="25"/>
      <c r="K1152" s="25"/>
      <c r="L1152" s="25"/>
      <c r="M1152" s="25"/>
      <c r="N1152" s="25"/>
      <c r="O1152" s="25"/>
      <c r="P1152" s="25"/>
      <c r="Q1152" s="25"/>
      <c r="R1152" s="25"/>
      <c r="S1152" s="25"/>
      <c r="T1152" s="25"/>
      <c r="U1152" s="25"/>
      <c r="V1152" s="25"/>
      <c r="W1152" s="25"/>
      <c r="X1152" s="25"/>
      <c r="Y1152" s="25"/>
      <c r="Z1152" s="25"/>
      <c r="AA1152" s="25"/>
      <c r="AB1152" s="25"/>
      <c r="AC1152" s="25"/>
      <c r="AD1152" s="25"/>
      <c r="AE1152" s="25"/>
      <c r="AF1152" s="25"/>
      <c r="AG1152" s="25"/>
      <c r="AH1152" s="25"/>
      <c r="AI1152" s="25"/>
      <c r="AJ1152" s="25"/>
      <c r="AK1152" s="25"/>
      <c r="AL1152" s="25"/>
      <c r="AM1152" s="25"/>
      <c r="AN1152" s="25"/>
      <c r="AO1152" s="25"/>
      <c r="AP1152" s="25"/>
      <c r="AQ1152" s="25"/>
      <c r="AR1152" s="25"/>
      <c r="AS1152" s="25"/>
      <c r="AT1152" s="25"/>
      <c r="AU1152" s="25"/>
      <c r="AV1152" s="25"/>
      <c r="AW1152" s="25"/>
      <c r="AX1152" s="25"/>
      <c r="AY1152" s="25"/>
      <c r="AZ1152" s="25"/>
      <c r="BB1152" s="27" t="str">
        <f t="shared" ca="1" si="103"/>
        <v/>
      </c>
      <c r="BC1152" s="27" t="str">
        <f t="shared" ca="1" si="104"/>
        <v/>
      </c>
      <c r="BD1152" s="27" t="str">
        <f>IF(C1152="","",MAX($BD$3:BD1151)+1)</f>
        <v/>
      </c>
      <c r="BE1152" s="27" t="str">
        <f t="shared" ca="1" si="105"/>
        <v/>
      </c>
      <c r="BF1152" s="27" t="str">
        <f t="shared" si="106"/>
        <v/>
      </c>
      <c r="BG1152" s="27" t="str">
        <f t="shared" ca="1" si="107"/>
        <v/>
      </c>
      <c r="BH1152" s="27" t="str">
        <f t="shared" ca="1" si="108"/>
        <v/>
      </c>
    </row>
    <row r="1153" spans="1:60" x14ac:dyDescent="0.25">
      <c r="A1153" s="25"/>
      <c r="B1153" s="25"/>
      <c r="C1153" s="25"/>
      <c r="D1153" s="25"/>
      <c r="E1153" s="25"/>
      <c r="F1153" s="25"/>
      <c r="G1153" s="25"/>
      <c r="H1153" s="25"/>
      <c r="I1153" s="25"/>
      <c r="J1153" s="25"/>
      <c r="K1153" s="25"/>
      <c r="L1153" s="25"/>
      <c r="M1153" s="25"/>
      <c r="N1153" s="25"/>
      <c r="O1153" s="25"/>
      <c r="P1153" s="25"/>
      <c r="Q1153" s="25"/>
      <c r="R1153" s="25"/>
      <c r="S1153" s="25"/>
      <c r="T1153" s="25"/>
      <c r="U1153" s="25"/>
      <c r="V1153" s="25"/>
      <c r="W1153" s="25"/>
      <c r="X1153" s="25"/>
      <c r="Y1153" s="25"/>
      <c r="Z1153" s="25"/>
      <c r="AA1153" s="25"/>
      <c r="AB1153" s="25"/>
      <c r="AC1153" s="25"/>
      <c r="AD1153" s="25"/>
      <c r="AE1153" s="25"/>
      <c r="AF1153" s="25"/>
      <c r="AG1153" s="25"/>
      <c r="AH1153" s="25"/>
      <c r="AI1153" s="25"/>
      <c r="AJ1153" s="25"/>
      <c r="AK1153" s="25"/>
      <c r="AL1153" s="25"/>
      <c r="AM1153" s="25"/>
      <c r="AN1153" s="25"/>
      <c r="AO1153" s="25"/>
      <c r="AP1153" s="25"/>
      <c r="AQ1153" s="25"/>
      <c r="AR1153" s="25"/>
      <c r="AS1153" s="25"/>
      <c r="AT1153" s="25"/>
      <c r="AU1153" s="25"/>
      <c r="AV1153" s="25"/>
      <c r="AW1153" s="25"/>
      <c r="AX1153" s="25"/>
      <c r="AY1153" s="25"/>
      <c r="AZ1153" s="25"/>
      <c r="BB1153" s="27" t="str">
        <f t="shared" ca="1" si="103"/>
        <v/>
      </c>
      <c r="BC1153" s="27" t="str">
        <f t="shared" ca="1" si="104"/>
        <v/>
      </c>
      <c r="BD1153" s="27" t="str">
        <f>IF(C1153="","",MAX($BD$3:BD1152)+1)</f>
        <v/>
      </c>
      <c r="BE1153" s="27" t="str">
        <f t="shared" ca="1" si="105"/>
        <v/>
      </c>
      <c r="BF1153" s="27" t="str">
        <f t="shared" si="106"/>
        <v/>
      </c>
      <c r="BG1153" s="27" t="str">
        <f t="shared" ca="1" si="107"/>
        <v/>
      </c>
      <c r="BH1153" s="27" t="str">
        <f t="shared" ca="1" si="108"/>
        <v/>
      </c>
    </row>
    <row r="1154" spans="1:60" x14ac:dyDescent="0.25">
      <c r="A1154" s="25"/>
      <c r="B1154" s="25"/>
      <c r="C1154" s="25"/>
      <c r="D1154" s="25"/>
      <c r="E1154" s="25"/>
      <c r="F1154" s="25"/>
      <c r="G1154" s="25"/>
      <c r="H1154" s="25"/>
      <c r="I1154" s="25"/>
      <c r="J1154" s="25"/>
      <c r="K1154" s="25"/>
      <c r="L1154" s="25"/>
      <c r="M1154" s="25"/>
      <c r="N1154" s="25"/>
      <c r="O1154" s="25"/>
      <c r="P1154" s="25"/>
      <c r="Q1154" s="25"/>
      <c r="R1154" s="25"/>
      <c r="S1154" s="25"/>
      <c r="T1154" s="25"/>
      <c r="U1154" s="25"/>
      <c r="V1154" s="25"/>
      <c r="W1154" s="25"/>
      <c r="X1154" s="25"/>
      <c r="Y1154" s="25"/>
      <c r="Z1154" s="25"/>
      <c r="AA1154" s="25"/>
      <c r="AB1154" s="25"/>
      <c r="AC1154" s="25"/>
      <c r="AD1154" s="25"/>
      <c r="AE1154" s="25"/>
      <c r="AF1154" s="25"/>
      <c r="AG1154" s="25"/>
      <c r="AH1154" s="25"/>
      <c r="AI1154" s="25"/>
      <c r="AJ1154" s="25"/>
      <c r="AK1154" s="25"/>
      <c r="AL1154" s="25"/>
      <c r="AM1154" s="25"/>
      <c r="AN1154" s="25"/>
      <c r="AO1154" s="25"/>
      <c r="AP1154" s="25"/>
      <c r="AQ1154" s="25"/>
      <c r="AR1154" s="25"/>
      <c r="AS1154" s="25"/>
      <c r="AT1154" s="25"/>
      <c r="AU1154" s="25"/>
      <c r="AV1154" s="25"/>
      <c r="AW1154" s="25"/>
      <c r="AX1154" s="25"/>
      <c r="AY1154" s="25"/>
      <c r="AZ1154" s="25"/>
      <c r="BB1154" s="27" t="str">
        <f t="shared" ca="1" si="103"/>
        <v/>
      </c>
      <c r="BC1154" s="27" t="str">
        <f t="shared" ca="1" si="104"/>
        <v/>
      </c>
      <c r="BD1154" s="27" t="str">
        <f>IF(C1154="","",MAX($BD$3:BD1153)+1)</f>
        <v/>
      </c>
      <c r="BE1154" s="27" t="str">
        <f t="shared" ca="1" si="105"/>
        <v/>
      </c>
      <c r="BF1154" s="27" t="str">
        <f t="shared" si="106"/>
        <v/>
      </c>
      <c r="BG1154" s="27" t="str">
        <f t="shared" ca="1" si="107"/>
        <v/>
      </c>
      <c r="BH1154" s="27" t="str">
        <f t="shared" ca="1" si="108"/>
        <v/>
      </c>
    </row>
    <row r="1155" spans="1:60" x14ac:dyDescent="0.25">
      <c r="A1155" s="25"/>
      <c r="B1155" s="25"/>
      <c r="C1155" s="25"/>
      <c r="D1155" s="25"/>
      <c r="E1155" s="25"/>
      <c r="F1155" s="25"/>
      <c r="G1155" s="25"/>
      <c r="H1155" s="25"/>
      <c r="I1155" s="25"/>
      <c r="J1155" s="25"/>
      <c r="K1155" s="25"/>
      <c r="L1155" s="25"/>
      <c r="M1155" s="25"/>
      <c r="N1155" s="25"/>
      <c r="O1155" s="25"/>
      <c r="P1155" s="25"/>
      <c r="Q1155" s="25"/>
      <c r="R1155" s="25"/>
      <c r="S1155" s="25"/>
      <c r="T1155" s="25"/>
      <c r="U1155" s="25"/>
      <c r="V1155" s="25"/>
      <c r="W1155" s="25"/>
      <c r="X1155" s="25"/>
      <c r="Y1155" s="25"/>
      <c r="Z1155" s="25"/>
      <c r="AA1155" s="25"/>
      <c r="AB1155" s="25"/>
      <c r="AC1155" s="25"/>
      <c r="AD1155" s="25"/>
      <c r="AE1155" s="25"/>
      <c r="AF1155" s="25"/>
      <c r="AG1155" s="25"/>
      <c r="AH1155" s="25"/>
      <c r="AI1155" s="25"/>
      <c r="AJ1155" s="25"/>
      <c r="AK1155" s="25"/>
      <c r="AL1155" s="25"/>
      <c r="AM1155" s="25"/>
      <c r="AN1155" s="25"/>
      <c r="AO1155" s="25"/>
      <c r="AP1155" s="25"/>
      <c r="AQ1155" s="25"/>
      <c r="AR1155" s="25"/>
      <c r="AS1155" s="25"/>
      <c r="AT1155" s="25"/>
      <c r="AU1155" s="25"/>
      <c r="AV1155" s="25"/>
      <c r="AW1155" s="25"/>
      <c r="AX1155" s="25"/>
      <c r="AY1155" s="25"/>
      <c r="AZ1155" s="25"/>
      <c r="BB1155" s="27" t="str">
        <f t="shared" ca="1" si="103"/>
        <v/>
      </c>
      <c r="BC1155" s="27" t="str">
        <f t="shared" ca="1" si="104"/>
        <v/>
      </c>
      <c r="BD1155" s="27" t="str">
        <f>IF(C1155="","",MAX($BD$3:BD1154)+1)</f>
        <v/>
      </c>
      <c r="BE1155" s="27" t="str">
        <f t="shared" ca="1" si="105"/>
        <v/>
      </c>
      <c r="BF1155" s="27" t="str">
        <f t="shared" si="106"/>
        <v/>
      </c>
      <c r="BG1155" s="27" t="str">
        <f t="shared" ca="1" si="107"/>
        <v/>
      </c>
      <c r="BH1155" s="27" t="str">
        <f t="shared" ca="1" si="108"/>
        <v/>
      </c>
    </row>
    <row r="1156" spans="1:60" x14ac:dyDescent="0.25">
      <c r="A1156" s="27" t="s">
        <v>508</v>
      </c>
      <c r="BB1156" s="27"/>
      <c r="BC1156" s="27"/>
      <c r="BD1156" s="27"/>
      <c r="BE1156" s="27"/>
      <c r="BF1156" s="27"/>
      <c r="BG1156" s="27" t="str">
        <f t="shared" si="107"/>
        <v/>
      </c>
      <c r="BH1156" s="27" t="str">
        <f t="shared" ca="1" si="108"/>
        <v/>
      </c>
    </row>
    <row r="1159" spans="1:60" x14ac:dyDescent="0.25">
      <c r="A1159" s="27" t="s">
        <v>616</v>
      </c>
    </row>
    <row r="1160" spans="1:60" x14ac:dyDescent="0.25">
      <c r="A1160" s="27" t="str">
        <f t="shared" ref="A1160:A1222" si="109">A4&amp;B4</f>
        <v>1A1</v>
      </c>
    </row>
    <row r="1161" spans="1:60" x14ac:dyDescent="0.25">
      <c r="A1161" s="27" t="str">
        <f t="shared" si="109"/>
        <v>1B1</v>
      </c>
    </row>
    <row r="1162" spans="1:60" x14ac:dyDescent="0.25">
      <c r="A1162" s="27" t="str">
        <f t="shared" si="109"/>
        <v>1C1</v>
      </c>
    </row>
    <row r="1163" spans="1:60" x14ac:dyDescent="0.25">
      <c r="A1163" s="27" t="str">
        <f t="shared" si="109"/>
        <v>1D1</v>
      </c>
    </row>
    <row r="1164" spans="1:60" x14ac:dyDescent="0.25">
      <c r="A1164" s="27" t="str">
        <f t="shared" si="109"/>
        <v>1E1</v>
      </c>
    </row>
    <row r="1165" spans="1:60" x14ac:dyDescent="0.25">
      <c r="A1165" s="27" t="str">
        <f t="shared" si="109"/>
        <v>1F1</v>
      </c>
    </row>
    <row r="1166" spans="1:60" x14ac:dyDescent="0.25">
      <c r="A1166" s="27" t="str">
        <f t="shared" si="109"/>
        <v>1G1</v>
      </c>
    </row>
    <row r="1167" spans="1:60" x14ac:dyDescent="0.25">
      <c r="A1167" s="27" t="str">
        <f t="shared" si="109"/>
        <v>1H1</v>
      </c>
    </row>
    <row r="1168" spans="1:60" x14ac:dyDescent="0.25">
      <c r="A1168" s="27" t="str">
        <f t="shared" si="109"/>
        <v>1A2</v>
      </c>
    </row>
    <row r="1169" spans="1:1" x14ac:dyDescent="0.25">
      <c r="A1169" s="27" t="str">
        <f t="shared" si="109"/>
        <v>1B2</v>
      </c>
    </row>
    <row r="1170" spans="1:1" x14ac:dyDescent="0.25">
      <c r="A1170" s="27" t="str">
        <f t="shared" si="109"/>
        <v>1C2</v>
      </c>
    </row>
    <row r="1171" spans="1:1" x14ac:dyDescent="0.25">
      <c r="A1171" s="27" t="str">
        <f t="shared" si="109"/>
        <v>1D2</v>
      </c>
    </row>
    <row r="1172" spans="1:1" x14ac:dyDescent="0.25">
      <c r="A1172" s="27" t="str">
        <f t="shared" si="109"/>
        <v>1E2</v>
      </c>
    </row>
    <row r="1173" spans="1:1" x14ac:dyDescent="0.25">
      <c r="A1173" s="27" t="str">
        <f t="shared" si="109"/>
        <v>1F2</v>
      </c>
    </row>
    <row r="1174" spans="1:1" x14ac:dyDescent="0.25">
      <c r="A1174" s="27" t="str">
        <f t="shared" si="109"/>
        <v>1G2</v>
      </c>
    </row>
    <row r="1175" spans="1:1" x14ac:dyDescent="0.25">
      <c r="A1175" s="27" t="str">
        <f t="shared" si="109"/>
        <v>1H2</v>
      </c>
    </row>
    <row r="1176" spans="1:1" x14ac:dyDescent="0.25">
      <c r="A1176" s="27" t="str">
        <f t="shared" si="109"/>
        <v>1A3</v>
      </c>
    </row>
    <row r="1177" spans="1:1" x14ac:dyDescent="0.25">
      <c r="A1177" s="27" t="str">
        <f t="shared" si="109"/>
        <v>1B3</v>
      </c>
    </row>
    <row r="1178" spans="1:1" x14ac:dyDescent="0.25">
      <c r="A1178" s="27" t="str">
        <f t="shared" si="109"/>
        <v>1C3</v>
      </c>
    </row>
    <row r="1179" spans="1:1" x14ac:dyDescent="0.25">
      <c r="A1179" s="27" t="str">
        <f t="shared" si="109"/>
        <v>1D3</v>
      </c>
    </row>
    <row r="1180" spans="1:1" x14ac:dyDescent="0.25">
      <c r="A1180" s="27" t="str">
        <f t="shared" si="109"/>
        <v>1E3</v>
      </c>
    </row>
    <row r="1181" spans="1:1" x14ac:dyDescent="0.25">
      <c r="A1181" s="27" t="str">
        <f t="shared" si="109"/>
        <v>1F3</v>
      </c>
    </row>
    <row r="1182" spans="1:1" x14ac:dyDescent="0.25">
      <c r="A1182" s="27" t="str">
        <f t="shared" si="109"/>
        <v>1G3</v>
      </c>
    </row>
    <row r="1183" spans="1:1" x14ac:dyDescent="0.25">
      <c r="A1183" s="27" t="str">
        <f t="shared" si="109"/>
        <v>1H3</v>
      </c>
    </row>
    <row r="1184" spans="1:1" x14ac:dyDescent="0.25">
      <c r="A1184" s="27" t="str">
        <f t="shared" si="109"/>
        <v>1A4</v>
      </c>
    </row>
    <row r="1185" spans="1:1" x14ac:dyDescent="0.25">
      <c r="A1185" s="27" t="str">
        <f t="shared" si="109"/>
        <v>1B4</v>
      </c>
    </row>
    <row r="1186" spans="1:1" x14ac:dyDescent="0.25">
      <c r="A1186" s="27" t="str">
        <f t="shared" si="109"/>
        <v>1C4</v>
      </c>
    </row>
    <row r="1187" spans="1:1" x14ac:dyDescent="0.25">
      <c r="A1187" s="27" t="str">
        <f t="shared" si="109"/>
        <v>1D4</v>
      </c>
    </row>
    <row r="1188" spans="1:1" x14ac:dyDescent="0.25">
      <c r="A1188" s="27" t="str">
        <f t="shared" si="109"/>
        <v>1E4</v>
      </c>
    </row>
    <row r="1189" spans="1:1" x14ac:dyDescent="0.25">
      <c r="A1189" s="27" t="str">
        <f t="shared" si="109"/>
        <v>1F4</v>
      </c>
    </row>
    <row r="1190" spans="1:1" x14ac:dyDescent="0.25">
      <c r="A1190" s="27" t="str">
        <f t="shared" si="109"/>
        <v>1G4</v>
      </c>
    </row>
    <row r="1191" spans="1:1" x14ac:dyDescent="0.25">
      <c r="A1191" s="27" t="str">
        <f t="shared" si="109"/>
        <v>1H4</v>
      </c>
    </row>
    <row r="1192" spans="1:1" x14ac:dyDescent="0.25">
      <c r="A1192" s="27" t="str">
        <f t="shared" si="109"/>
        <v>1A5</v>
      </c>
    </row>
    <row r="1193" spans="1:1" x14ac:dyDescent="0.25">
      <c r="A1193" s="27" t="str">
        <f t="shared" si="109"/>
        <v>1B5</v>
      </c>
    </row>
    <row r="1194" spans="1:1" x14ac:dyDescent="0.25">
      <c r="A1194" s="27" t="str">
        <f t="shared" si="109"/>
        <v>1C5</v>
      </c>
    </row>
    <row r="1195" spans="1:1" x14ac:dyDescent="0.25">
      <c r="A1195" s="27" t="str">
        <f t="shared" si="109"/>
        <v>1D5</v>
      </c>
    </row>
    <row r="1196" spans="1:1" x14ac:dyDescent="0.25">
      <c r="A1196" s="27" t="str">
        <f t="shared" si="109"/>
        <v>1E5</v>
      </c>
    </row>
    <row r="1197" spans="1:1" x14ac:dyDescent="0.25">
      <c r="A1197" s="27" t="str">
        <f t="shared" si="109"/>
        <v>1F5</v>
      </c>
    </row>
    <row r="1198" spans="1:1" x14ac:dyDescent="0.25">
      <c r="A1198" s="27" t="str">
        <f t="shared" si="109"/>
        <v>1G5</v>
      </c>
    </row>
    <row r="1199" spans="1:1" x14ac:dyDescent="0.25">
      <c r="A1199" s="27" t="str">
        <f t="shared" si="109"/>
        <v>1H5</v>
      </c>
    </row>
    <row r="1200" spans="1:1" x14ac:dyDescent="0.25">
      <c r="A1200" s="27" t="str">
        <f t="shared" si="109"/>
        <v>1A6</v>
      </c>
    </row>
    <row r="1201" spans="1:1" x14ac:dyDescent="0.25">
      <c r="A1201" s="27" t="str">
        <f t="shared" si="109"/>
        <v>1B6</v>
      </c>
    </row>
    <row r="1202" spans="1:1" x14ac:dyDescent="0.25">
      <c r="A1202" s="27" t="str">
        <f t="shared" si="109"/>
        <v>1C6</v>
      </c>
    </row>
    <row r="1203" spans="1:1" x14ac:dyDescent="0.25">
      <c r="A1203" s="27" t="str">
        <f t="shared" si="109"/>
        <v>1D6</v>
      </c>
    </row>
    <row r="1204" spans="1:1" x14ac:dyDescent="0.25">
      <c r="A1204" s="27" t="str">
        <f t="shared" si="109"/>
        <v>1E6</v>
      </c>
    </row>
    <row r="1205" spans="1:1" x14ac:dyDescent="0.25">
      <c r="A1205" s="27" t="str">
        <f t="shared" si="109"/>
        <v>1F6</v>
      </c>
    </row>
    <row r="1206" spans="1:1" x14ac:dyDescent="0.25">
      <c r="A1206" s="27" t="str">
        <f t="shared" si="109"/>
        <v>1G6</v>
      </c>
    </row>
    <row r="1207" spans="1:1" x14ac:dyDescent="0.25">
      <c r="A1207" s="27" t="str">
        <f t="shared" si="109"/>
        <v>1H6</v>
      </c>
    </row>
    <row r="1208" spans="1:1" x14ac:dyDescent="0.25">
      <c r="A1208" s="27" t="str">
        <f t="shared" si="109"/>
        <v>1A7</v>
      </c>
    </row>
    <row r="1209" spans="1:1" x14ac:dyDescent="0.25">
      <c r="A1209" s="27" t="str">
        <f t="shared" si="109"/>
        <v>1B7</v>
      </c>
    </row>
    <row r="1210" spans="1:1" x14ac:dyDescent="0.25">
      <c r="A1210" s="27" t="str">
        <f t="shared" si="109"/>
        <v>1C7</v>
      </c>
    </row>
    <row r="1211" spans="1:1" x14ac:dyDescent="0.25">
      <c r="A1211" s="27" t="str">
        <f t="shared" si="109"/>
        <v>1D7</v>
      </c>
    </row>
    <row r="1212" spans="1:1" x14ac:dyDescent="0.25">
      <c r="A1212" s="27" t="str">
        <f t="shared" si="109"/>
        <v>1E7</v>
      </c>
    </row>
    <row r="1213" spans="1:1" x14ac:dyDescent="0.25">
      <c r="A1213" s="27" t="str">
        <f t="shared" si="109"/>
        <v>1F7</v>
      </c>
    </row>
    <row r="1214" spans="1:1" x14ac:dyDescent="0.25">
      <c r="A1214" s="27" t="str">
        <f t="shared" si="109"/>
        <v>1G7</v>
      </c>
    </row>
    <row r="1215" spans="1:1" x14ac:dyDescent="0.25">
      <c r="A1215" s="27" t="str">
        <f t="shared" si="109"/>
        <v>1H7</v>
      </c>
    </row>
    <row r="1216" spans="1:1" x14ac:dyDescent="0.25">
      <c r="A1216" s="27" t="str">
        <f t="shared" si="109"/>
        <v>1A8</v>
      </c>
    </row>
    <row r="1217" spans="1:1" x14ac:dyDescent="0.25">
      <c r="A1217" s="27" t="str">
        <f t="shared" si="109"/>
        <v>1B8</v>
      </c>
    </row>
    <row r="1218" spans="1:1" x14ac:dyDescent="0.25">
      <c r="A1218" s="27" t="str">
        <f t="shared" si="109"/>
        <v>1C8</v>
      </c>
    </row>
    <row r="1219" spans="1:1" x14ac:dyDescent="0.25">
      <c r="A1219" s="27" t="str">
        <f t="shared" si="109"/>
        <v>1D8</v>
      </c>
    </row>
    <row r="1220" spans="1:1" x14ac:dyDescent="0.25">
      <c r="A1220" s="27" t="str">
        <f t="shared" si="109"/>
        <v>1E8</v>
      </c>
    </row>
    <row r="1221" spans="1:1" x14ac:dyDescent="0.25">
      <c r="A1221" s="27" t="str">
        <f t="shared" si="109"/>
        <v>1F8</v>
      </c>
    </row>
    <row r="1222" spans="1:1" x14ac:dyDescent="0.25">
      <c r="A1222" s="27" t="str">
        <f t="shared" si="109"/>
        <v>1G8</v>
      </c>
    </row>
    <row r="1223" spans="1:1" x14ac:dyDescent="0.25">
      <c r="A1223" s="27" t="str">
        <f t="shared" ref="A1223:A1286" si="110">A67&amp;B67</f>
        <v>1H8</v>
      </c>
    </row>
    <row r="1224" spans="1:1" x14ac:dyDescent="0.25">
      <c r="A1224" s="27" t="str">
        <f t="shared" si="110"/>
        <v>1A9</v>
      </c>
    </row>
    <row r="1225" spans="1:1" x14ac:dyDescent="0.25">
      <c r="A1225" s="27" t="str">
        <f t="shared" si="110"/>
        <v>1B9</v>
      </c>
    </row>
    <row r="1226" spans="1:1" x14ac:dyDescent="0.25">
      <c r="A1226" s="27" t="str">
        <f t="shared" si="110"/>
        <v>1C9</v>
      </c>
    </row>
    <row r="1227" spans="1:1" x14ac:dyDescent="0.25">
      <c r="A1227" s="27" t="str">
        <f t="shared" si="110"/>
        <v>1D9</v>
      </c>
    </row>
    <row r="1228" spans="1:1" x14ac:dyDescent="0.25">
      <c r="A1228" s="27" t="str">
        <f t="shared" si="110"/>
        <v>1E9</v>
      </c>
    </row>
    <row r="1229" spans="1:1" x14ac:dyDescent="0.25">
      <c r="A1229" s="27" t="str">
        <f t="shared" si="110"/>
        <v>1F9</v>
      </c>
    </row>
    <row r="1230" spans="1:1" x14ac:dyDescent="0.25">
      <c r="A1230" s="27" t="str">
        <f t="shared" si="110"/>
        <v>1G9</v>
      </c>
    </row>
    <row r="1231" spans="1:1" x14ac:dyDescent="0.25">
      <c r="A1231" s="27" t="str">
        <f t="shared" si="110"/>
        <v>1H9</v>
      </c>
    </row>
    <row r="1232" spans="1:1" x14ac:dyDescent="0.25">
      <c r="A1232" s="27" t="str">
        <f t="shared" si="110"/>
        <v>2A1</v>
      </c>
    </row>
    <row r="1233" spans="1:1" x14ac:dyDescent="0.25">
      <c r="A1233" s="27" t="str">
        <f t="shared" si="110"/>
        <v>2B1</v>
      </c>
    </row>
    <row r="1234" spans="1:1" x14ac:dyDescent="0.25">
      <c r="A1234" s="27" t="str">
        <f t="shared" si="110"/>
        <v>2C1</v>
      </c>
    </row>
    <row r="1235" spans="1:1" x14ac:dyDescent="0.25">
      <c r="A1235" s="27" t="str">
        <f t="shared" si="110"/>
        <v>2D1</v>
      </c>
    </row>
    <row r="1236" spans="1:1" x14ac:dyDescent="0.25">
      <c r="A1236" s="27" t="str">
        <f t="shared" si="110"/>
        <v>2E1</v>
      </c>
    </row>
    <row r="1237" spans="1:1" x14ac:dyDescent="0.25">
      <c r="A1237" s="27" t="str">
        <f t="shared" si="110"/>
        <v>2F1</v>
      </c>
    </row>
    <row r="1238" spans="1:1" x14ac:dyDescent="0.25">
      <c r="A1238" s="27" t="str">
        <f t="shared" si="110"/>
        <v>2G1</v>
      </c>
    </row>
    <row r="1239" spans="1:1" x14ac:dyDescent="0.25">
      <c r="A1239" s="27" t="str">
        <f t="shared" si="110"/>
        <v>2H1</v>
      </c>
    </row>
    <row r="1240" spans="1:1" x14ac:dyDescent="0.25">
      <c r="A1240" s="27" t="str">
        <f t="shared" si="110"/>
        <v>2A2</v>
      </c>
    </row>
    <row r="1241" spans="1:1" x14ac:dyDescent="0.25">
      <c r="A1241" s="27" t="str">
        <f t="shared" si="110"/>
        <v>2B2</v>
      </c>
    </row>
    <row r="1242" spans="1:1" x14ac:dyDescent="0.25">
      <c r="A1242" s="27" t="str">
        <f t="shared" si="110"/>
        <v>2C2</v>
      </c>
    </row>
    <row r="1243" spans="1:1" x14ac:dyDescent="0.25">
      <c r="A1243" s="27" t="str">
        <f t="shared" si="110"/>
        <v>2D2</v>
      </c>
    </row>
    <row r="1244" spans="1:1" x14ac:dyDescent="0.25">
      <c r="A1244" s="27" t="str">
        <f t="shared" si="110"/>
        <v>2E2</v>
      </c>
    </row>
    <row r="1245" spans="1:1" x14ac:dyDescent="0.25">
      <c r="A1245" s="27" t="str">
        <f t="shared" si="110"/>
        <v>2F2</v>
      </c>
    </row>
    <row r="1246" spans="1:1" x14ac:dyDescent="0.25">
      <c r="A1246" s="27" t="str">
        <f t="shared" si="110"/>
        <v>2G2</v>
      </c>
    </row>
    <row r="1247" spans="1:1" x14ac:dyDescent="0.25">
      <c r="A1247" s="27" t="str">
        <f t="shared" si="110"/>
        <v>2H2</v>
      </c>
    </row>
    <row r="1248" spans="1:1" x14ac:dyDescent="0.25">
      <c r="A1248" s="27" t="str">
        <f t="shared" si="110"/>
        <v>2A3</v>
      </c>
    </row>
    <row r="1249" spans="1:1" x14ac:dyDescent="0.25">
      <c r="A1249" s="27" t="str">
        <f t="shared" si="110"/>
        <v>2B3</v>
      </c>
    </row>
    <row r="1250" spans="1:1" x14ac:dyDescent="0.25">
      <c r="A1250" s="27" t="str">
        <f t="shared" si="110"/>
        <v>2C3</v>
      </c>
    </row>
    <row r="1251" spans="1:1" x14ac:dyDescent="0.25">
      <c r="A1251" s="27" t="str">
        <f t="shared" si="110"/>
        <v>2D3</v>
      </c>
    </row>
    <row r="1252" spans="1:1" x14ac:dyDescent="0.25">
      <c r="A1252" s="27" t="str">
        <f t="shared" si="110"/>
        <v>2E3</v>
      </c>
    </row>
    <row r="1253" spans="1:1" x14ac:dyDescent="0.25">
      <c r="A1253" s="27" t="str">
        <f t="shared" si="110"/>
        <v>2F3</v>
      </c>
    </row>
    <row r="1254" spans="1:1" x14ac:dyDescent="0.25">
      <c r="A1254" s="27" t="str">
        <f t="shared" si="110"/>
        <v>2G3</v>
      </c>
    </row>
    <row r="1255" spans="1:1" x14ac:dyDescent="0.25">
      <c r="A1255" s="27" t="str">
        <f t="shared" si="110"/>
        <v>2H3</v>
      </c>
    </row>
    <row r="1256" spans="1:1" x14ac:dyDescent="0.25">
      <c r="A1256" s="27" t="str">
        <f t="shared" si="110"/>
        <v>2A4</v>
      </c>
    </row>
    <row r="1257" spans="1:1" x14ac:dyDescent="0.25">
      <c r="A1257" s="27" t="str">
        <f t="shared" si="110"/>
        <v>2B4</v>
      </c>
    </row>
    <row r="1258" spans="1:1" x14ac:dyDescent="0.25">
      <c r="A1258" s="27" t="str">
        <f t="shared" si="110"/>
        <v>2C4</v>
      </c>
    </row>
    <row r="1259" spans="1:1" x14ac:dyDescent="0.25">
      <c r="A1259" s="27" t="str">
        <f t="shared" si="110"/>
        <v>2D4</v>
      </c>
    </row>
    <row r="1260" spans="1:1" x14ac:dyDescent="0.25">
      <c r="A1260" s="27" t="str">
        <f t="shared" si="110"/>
        <v>2E4</v>
      </c>
    </row>
    <row r="1261" spans="1:1" x14ac:dyDescent="0.25">
      <c r="A1261" s="27" t="str">
        <f t="shared" si="110"/>
        <v>2F4</v>
      </c>
    </row>
    <row r="1262" spans="1:1" x14ac:dyDescent="0.25">
      <c r="A1262" s="27" t="str">
        <f t="shared" si="110"/>
        <v>2G4</v>
      </c>
    </row>
    <row r="1263" spans="1:1" x14ac:dyDescent="0.25">
      <c r="A1263" s="27" t="str">
        <f t="shared" si="110"/>
        <v>2H4</v>
      </c>
    </row>
    <row r="1264" spans="1:1" x14ac:dyDescent="0.25">
      <c r="A1264" s="27" t="str">
        <f t="shared" si="110"/>
        <v>2A5</v>
      </c>
    </row>
    <row r="1265" spans="1:1" x14ac:dyDescent="0.25">
      <c r="A1265" s="27" t="str">
        <f t="shared" si="110"/>
        <v>2B5</v>
      </c>
    </row>
    <row r="1266" spans="1:1" x14ac:dyDescent="0.25">
      <c r="A1266" s="27" t="str">
        <f t="shared" si="110"/>
        <v>2C5</v>
      </c>
    </row>
    <row r="1267" spans="1:1" x14ac:dyDescent="0.25">
      <c r="A1267" s="27" t="str">
        <f t="shared" si="110"/>
        <v>2D5</v>
      </c>
    </row>
    <row r="1268" spans="1:1" x14ac:dyDescent="0.25">
      <c r="A1268" s="27" t="str">
        <f t="shared" si="110"/>
        <v>2E5</v>
      </c>
    </row>
    <row r="1269" spans="1:1" x14ac:dyDescent="0.25">
      <c r="A1269" s="27" t="str">
        <f t="shared" si="110"/>
        <v>2F5</v>
      </c>
    </row>
    <row r="1270" spans="1:1" x14ac:dyDescent="0.25">
      <c r="A1270" s="27" t="str">
        <f t="shared" si="110"/>
        <v>2G5</v>
      </c>
    </row>
    <row r="1271" spans="1:1" x14ac:dyDescent="0.25">
      <c r="A1271" s="27" t="str">
        <f t="shared" si="110"/>
        <v>2H5</v>
      </c>
    </row>
    <row r="1272" spans="1:1" x14ac:dyDescent="0.25">
      <c r="A1272" s="27" t="str">
        <f t="shared" si="110"/>
        <v>2A6</v>
      </c>
    </row>
    <row r="1273" spans="1:1" x14ac:dyDescent="0.25">
      <c r="A1273" s="27" t="str">
        <f t="shared" si="110"/>
        <v>2B6</v>
      </c>
    </row>
    <row r="1274" spans="1:1" x14ac:dyDescent="0.25">
      <c r="A1274" s="27" t="str">
        <f t="shared" si="110"/>
        <v>2C6</v>
      </c>
    </row>
    <row r="1275" spans="1:1" x14ac:dyDescent="0.25">
      <c r="A1275" s="27" t="str">
        <f t="shared" si="110"/>
        <v>2D6</v>
      </c>
    </row>
    <row r="1276" spans="1:1" x14ac:dyDescent="0.25">
      <c r="A1276" s="27" t="str">
        <f t="shared" si="110"/>
        <v>2E6</v>
      </c>
    </row>
    <row r="1277" spans="1:1" x14ac:dyDescent="0.25">
      <c r="A1277" s="27" t="str">
        <f t="shared" si="110"/>
        <v>2F6</v>
      </c>
    </row>
    <row r="1278" spans="1:1" x14ac:dyDescent="0.25">
      <c r="A1278" s="27" t="str">
        <f t="shared" si="110"/>
        <v>2G6</v>
      </c>
    </row>
    <row r="1279" spans="1:1" x14ac:dyDescent="0.25">
      <c r="A1279" s="27" t="str">
        <f t="shared" si="110"/>
        <v>2H6</v>
      </c>
    </row>
    <row r="1280" spans="1:1" x14ac:dyDescent="0.25">
      <c r="A1280" s="27" t="str">
        <f t="shared" si="110"/>
        <v>2A7</v>
      </c>
    </row>
    <row r="1281" spans="1:1" x14ac:dyDescent="0.25">
      <c r="A1281" s="27" t="str">
        <f t="shared" si="110"/>
        <v>2B7</v>
      </c>
    </row>
    <row r="1282" spans="1:1" x14ac:dyDescent="0.25">
      <c r="A1282" s="27" t="str">
        <f t="shared" si="110"/>
        <v>2C7</v>
      </c>
    </row>
    <row r="1283" spans="1:1" x14ac:dyDescent="0.25">
      <c r="A1283" s="27" t="str">
        <f t="shared" si="110"/>
        <v>2D7</v>
      </c>
    </row>
    <row r="1284" spans="1:1" x14ac:dyDescent="0.25">
      <c r="A1284" s="27" t="str">
        <f t="shared" si="110"/>
        <v>2E7</v>
      </c>
    </row>
    <row r="1285" spans="1:1" x14ac:dyDescent="0.25">
      <c r="A1285" s="27" t="str">
        <f t="shared" si="110"/>
        <v>2F7</v>
      </c>
    </row>
    <row r="1286" spans="1:1" x14ac:dyDescent="0.25">
      <c r="A1286" s="27" t="str">
        <f t="shared" si="110"/>
        <v>2G7</v>
      </c>
    </row>
    <row r="1287" spans="1:1" x14ac:dyDescent="0.25">
      <c r="A1287" s="27" t="str">
        <f t="shared" ref="A1287:A1350" si="111">A131&amp;B131</f>
        <v>2H7</v>
      </c>
    </row>
    <row r="1288" spans="1:1" x14ac:dyDescent="0.25">
      <c r="A1288" s="27" t="str">
        <f t="shared" si="111"/>
        <v>2A8</v>
      </c>
    </row>
    <row r="1289" spans="1:1" x14ac:dyDescent="0.25">
      <c r="A1289" s="27" t="str">
        <f t="shared" si="111"/>
        <v>2B8</v>
      </c>
    </row>
    <row r="1290" spans="1:1" x14ac:dyDescent="0.25">
      <c r="A1290" s="27" t="str">
        <f t="shared" si="111"/>
        <v>2C8</v>
      </c>
    </row>
    <row r="1291" spans="1:1" x14ac:dyDescent="0.25">
      <c r="A1291" s="27" t="str">
        <f t="shared" si="111"/>
        <v>2D8</v>
      </c>
    </row>
    <row r="1292" spans="1:1" x14ac:dyDescent="0.25">
      <c r="A1292" s="27" t="str">
        <f t="shared" si="111"/>
        <v>2E8</v>
      </c>
    </row>
    <row r="1293" spans="1:1" x14ac:dyDescent="0.25">
      <c r="A1293" s="27" t="str">
        <f t="shared" si="111"/>
        <v>2F8</v>
      </c>
    </row>
    <row r="1294" spans="1:1" x14ac:dyDescent="0.25">
      <c r="A1294" s="27" t="str">
        <f t="shared" si="111"/>
        <v>2G8</v>
      </c>
    </row>
    <row r="1295" spans="1:1" x14ac:dyDescent="0.25">
      <c r="A1295" s="27" t="str">
        <f t="shared" si="111"/>
        <v>2H8</v>
      </c>
    </row>
    <row r="1296" spans="1:1" x14ac:dyDescent="0.25">
      <c r="A1296" s="27" t="str">
        <f t="shared" si="111"/>
        <v>2A9</v>
      </c>
    </row>
    <row r="1297" spans="1:1" x14ac:dyDescent="0.25">
      <c r="A1297" s="27" t="str">
        <f t="shared" si="111"/>
        <v>2B9</v>
      </c>
    </row>
    <row r="1298" spans="1:1" x14ac:dyDescent="0.25">
      <c r="A1298" s="27" t="str">
        <f t="shared" si="111"/>
        <v>2C9</v>
      </c>
    </row>
    <row r="1299" spans="1:1" x14ac:dyDescent="0.25">
      <c r="A1299" s="27" t="str">
        <f t="shared" si="111"/>
        <v>2D9</v>
      </c>
    </row>
    <row r="1300" spans="1:1" x14ac:dyDescent="0.25">
      <c r="A1300" s="27" t="str">
        <f t="shared" si="111"/>
        <v>2E9</v>
      </c>
    </row>
    <row r="1301" spans="1:1" x14ac:dyDescent="0.25">
      <c r="A1301" s="27" t="str">
        <f t="shared" si="111"/>
        <v>2F9</v>
      </c>
    </row>
    <row r="1302" spans="1:1" x14ac:dyDescent="0.25">
      <c r="A1302" s="27" t="str">
        <f t="shared" si="111"/>
        <v>2G9</v>
      </c>
    </row>
    <row r="1303" spans="1:1" x14ac:dyDescent="0.25">
      <c r="A1303" s="27" t="str">
        <f t="shared" si="111"/>
        <v>2H9</v>
      </c>
    </row>
    <row r="1304" spans="1:1" x14ac:dyDescent="0.25">
      <c r="A1304" s="27" t="str">
        <f t="shared" si="111"/>
        <v/>
      </c>
    </row>
    <row r="1305" spans="1:1" x14ac:dyDescent="0.25">
      <c r="A1305" s="27" t="str">
        <f t="shared" si="111"/>
        <v/>
      </c>
    </row>
    <row r="1306" spans="1:1" x14ac:dyDescent="0.25">
      <c r="A1306" s="27" t="str">
        <f t="shared" si="111"/>
        <v/>
      </c>
    </row>
    <row r="1307" spans="1:1" x14ac:dyDescent="0.25">
      <c r="A1307" s="27" t="str">
        <f t="shared" si="111"/>
        <v/>
      </c>
    </row>
    <row r="1308" spans="1:1" x14ac:dyDescent="0.25">
      <c r="A1308" s="27" t="str">
        <f t="shared" si="111"/>
        <v/>
      </c>
    </row>
    <row r="1309" spans="1:1" x14ac:dyDescent="0.25">
      <c r="A1309" s="27" t="str">
        <f t="shared" si="111"/>
        <v/>
      </c>
    </row>
    <row r="1310" spans="1:1" x14ac:dyDescent="0.25">
      <c r="A1310" s="27" t="str">
        <f t="shared" si="111"/>
        <v/>
      </c>
    </row>
    <row r="1311" spans="1:1" x14ac:dyDescent="0.25">
      <c r="A1311" s="27" t="str">
        <f t="shared" si="111"/>
        <v/>
      </c>
    </row>
    <row r="1312" spans="1:1" x14ac:dyDescent="0.25">
      <c r="A1312" s="27" t="str">
        <f t="shared" si="111"/>
        <v/>
      </c>
    </row>
    <row r="1313" spans="1:1" x14ac:dyDescent="0.25">
      <c r="A1313" s="27" t="str">
        <f t="shared" si="111"/>
        <v/>
      </c>
    </row>
    <row r="1314" spans="1:1" x14ac:dyDescent="0.25">
      <c r="A1314" s="27" t="str">
        <f t="shared" si="111"/>
        <v/>
      </c>
    </row>
    <row r="1315" spans="1:1" x14ac:dyDescent="0.25">
      <c r="A1315" s="27" t="str">
        <f t="shared" si="111"/>
        <v/>
      </c>
    </row>
    <row r="1316" spans="1:1" x14ac:dyDescent="0.25">
      <c r="A1316" s="27" t="str">
        <f t="shared" si="111"/>
        <v/>
      </c>
    </row>
    <row r="1317" spans="1:1" x14ac:dyDescent="0.25">
      <c r="A1317" s="27" t="str">
        <f t="shared" si="111"/>
        <v/>
      </c>
    </row>
    <row r="1318" spans="1:1" x14ac:dyDescent="0.25">
      <c r="A1318" s="27" t="str">
        <f t="shared" si="111"/>
        <v/>
      </c>
    </row>
    <row r="1319" spans="1:1" x14ac:dyDescent="0.25">
      <c r="A1319" s="27" t="str">
        <f t="shared" si="111"/>
        <v/>
      </c>
    </row>
    <row r="1320" spans="1:1" x14ac:dyDescent="0.25">
      <c r="A1320" s="27" t="str">
        <f t="shared" si="111"/>
        <v/>
      </c>
    </row>
    <row r="1321" spans="1:1" x14ac:dyDescent="0.25">
      <c r="A1321" s="27" t="str">
        <f t="shared" si="111"/>
        <v/>
      </c>
    </row>
    <row r="1322" spans="1:1" x14ac:dyDescent="0.25">
      <c r="A1322" s="27" t="str">
        <f t="shared" si="111"/>
        <v/>
      </c>
    </row>
    <row r="1323" spans="1:1" x14ac:dyDescent="0.25">
      <c r="A1323" s="27" t="str">
        <f t="shared" si="111"/>
        <v/>
      </c>
    </row>
    <row r="1324" spans="1:1" x14ac:dyDescent="0.25">
      <c r="A1324" s="27" t="str">
        <f t="shared" si="111"/>
        <v/>
      </c>
    </row>
    <row r="1325" spans="1:1" x14ac:dyDescent="0.25">
      <c r="A1325" s="27" t="str">
        <f t="shared" si="111"/>
        <v/>
      </c>
    </row>
    <row r="1326" spans="1:1" x14ac:dyDescent="0.25">
      <c r="A1326" s="27" t="str">
        <f t="shared" si="111"/>
        <v/>
      </c>
    </row>
    <row r="1327" spans="1:1" x14ac:dyDescent="0.25">
      <c r="A1327" s="27" t="str">
        <f t="shared" si="111"/>
        <v/>
      </c>
    </row>
    <row r="1328" spans="1:1" x14ac:dyDescent="0.25">
      <c r="A1328" s="27" t="str">
        <f t="shared" si="111"/>
        <v/>
      </c>
    </row>
    <row r="1329" spans="1:1" x14ac:dyDescent="0.25">
      <c r="A1329" s="27" t="str">
        <f t="shared" si="111"/>
        <v/>
      </c>
    </row>
    <row r="1330" spans="1:1" x14ac:dyDescent="0.25">
      <c r="A1330" s="27" t="str">
        <f t="shared" si="111"/>
        <v/>
      </c>
    </row>
    <row r="1331" spans="1:1" x14ac:dyDescent="0.25">
      <c r="A1331" s="27" t="str">
        <f t="shared" si="111"/>
        <v/>
      </c>
    </row>
    <row r="1332" spans="1:1" x14ac:dyDescent="0.25">
      <c r="A1332" s="27" t="str">
        <f t="shared" si="111"/>
        <v/>
      </c>
    </row>
    <row r="1333" spans="1:1" x14ac:dyDescent="0.25">
      <c r="A1333" s="27" t="str">
        <f t="shared" si="111"/>
        <v/>
      </c>
    </row>
    <row r="1334" spans="1:1" x14ac:dyDescent="0.25">
      <c r="A1334" s="27" t="str">
        <f t="shared" si="111"/>
        <v/>
      </c>
    </row>
    <row r="1335" spans="1:1" x14ac:dyDescent="0.25">
      <c r="A1335" s="27" t="str">
        <f t="shared" si="111"/>
        <v/>
      </c>
    </row>
    <row r="1336" spans="1:1" x14ac:dyDescent="0.25">
      <c r="A1336" s="27" t="str">
        <f t="shared" si="111"/>
        <v/>
      </c>
    </row>
    <row r="1337" spans="1:1" x14ac:dyDescent="0.25">
      <c r="A1337" s="27" t="str">
        <f t="shared" si="111"/>
        <v/>
      </c>
    </row>
    <row r="1338" spans="1:1" x14ac:dyDescent="0.25">
      <c r="A1338" s="27" t="str">
        <f t="shared" si="111"/>
        <v/>
      </c>
    </row>
    <row r="1339" spans="1:1" x14ac:dyDescent="0.25">
      <c r="A1339" s="27" t="str">
        <f t="shared" si="111"/>
        <v/>
      </c>
    </row>
    <row r="1340" spans="1:1" x14ac:dyDescent="0.25">
      <c r="A1340" s="27" t="str">
        <f t="shared" si="111"/>
        <v/>
      </c>
    </row>
    <row r="1341" spans="1:1" x14ac:dyDescent="0.25">
      <c r="A1341" s="27" t="str">
        <f t="shared" si="111"/>
        <v/>
      </c>
    </row>
    <row r="1342" spans="1:1" x14ac:dyDescent="0.25">
      <c r="A1342" s="27" t="str">
        <f t="shared" si="111"/>
        <v/>
      </c>
    </row>
    <row r="1343" spans="1:1" x14ac:dyDescent="0.25">
      <c r="A1343" s="27" t="str">
        <f t="shared" si="111"/>
        <v/>
      </c>
    </row>
    <row r="1344" spans="1:1" x14ac:dyDescent="0.25">
      <c r="A1344" s="27" t="str">
        <f t="shared" si="111"/>
        <v/>
      </c>
    </row>
    <row r="1345" spans="1:1" x14ac:dyDescent="0.25">
      <c r="A1345" s="27" t="str">
        <f t="shared" si="111"/>
        <v/>
      </c>
    </row>
    <row r="1346" spans="1:1" x14ac:dyDescent="0.25">
      <c r="A1346" s="27" t="str">
        <f t="shared" si="111"/>
        <v/>
      </c>
    </row>
    <row r="1347" spans="1:1" x14ac:dyDescent="0.25">
      <c r="A1347" s="27" t="str">
        <f t="shared" si="111"/>
        <v/>
      </c>
    </row>
    <row r="1348" spans="1:1" x14ac:dyDescent="0.25">
      <c r="A1348" s="27" t="str">
        <f t="shared" si="111"/>
        <v/>
      </c>
    </row>
    <row r="1349" spans="1:1" x14ac:dyDescent="0.25">
      <c r="A1349" s="27" t="str">
        <f t="shared" si="111"/>
        <v/>
      </c>
    </row>
    <row r="1350" spans="1:1" x14ac:dyDescent="0.25">
      <c r="A1350" s="27" t="str">
        <f t="shared" si="111"/>
        <v/>
      </c>
    </row>
    <row r="1351" spans="1:1" x14ac:dyDescent="0.25">
      <c r="A1351" s="27" t="str">
        <f t="shared" ref="A1351:A1414" si="112">A195&amp;B195</f>
        <v/>
      </c>
    </row>
    <row r="1352" spans="1:1" x14ac:dyDescent="0.25">
      <c r="A1352" s="27" t="str">
        <f t="shared" si="112"/>
        <v/>
      </c>
    </row>
    <row r="1353" spans="1:1" x14ac:dyDescent="0.25">
      <c r="A1353" s="27" t="str">
        <f t="shared" si="112"/>
        <v/>
      </c>
    </row>
    <row r="1354" spans="1:1" x14ac:dyDescent="0.25">
      <c r="A1354" s="27" t="str">
        <f t="shared" si="112"/>
        <v/>
      </c>
    </row>
    <row r="1355" spans="1:1" x14ac:dyDescent="0.25">
      <c r="A1355" s="27" t="str">
        <f t="shared" si="112"/>
        <v/>
      </c>
    </row>
    <row r="1356" spans="1:1" x14ac:dyDescent="0.25">
      <c r="A1356" s="27" t="str">
        <f t="shared" si="112"/>
        <v/>
      </c>
    </row>
    <row r="1357" spans="1:1" x14ac:dyDescent="0.25">
      <c r="A1357" s="27" t="str">
        <f t="shared" si="112"/>
        <v/>
      </c>
    </row>
    <row r="1358" spans="1:1" x14ac:dyDescent="0.25">
      <c r="A1358" s="27" t="str">
        <f t="shared" si="112"/>
        <v/>
      </c>
    </row>
    <row r="1359" spans="1:1" x14ac:dyDescent="0.25">
      <c r="A1359" s="27" t="str">
        <f t="shared" si="112"/>
        <v/>
      </c>
    </row>
    <row r="1360" spans="1:1" x14ac:dyDescent="0.25">
      <c r="A1360" s="27" t="str">
        <f t="shared" si="112"/>
        <v/>
      </c>
    </row>
    <row r="1361" spans="1:1" x14ac:dyDescent="0.25">
      <c r="A1361" s="27" t="str">
        <f t="shared" si="112"/>
        <v/>
      </c>
    </row>
    <row r="1362" spans="1:1" x14ac:dyDescent="0.25">
      <c r="A1362" s="27" t="str">
        <f t="shared" si="112"/>
        <v/>
      </c>
    </row>
    <row r="1363" spans="1:1" x14ac:dyDescent="0.25">
      <c r="A1363" s="27" t="str">
        <f t="shared" si="112"/>
        <v/>
      </c>
    </row>
    <row r="1364" spans="1:1" x14ac:dyDescent="0.25">
      <c r="A1364" s="27" t="str">
        <f t="shared" si="112"/>
        <v/>
      </c>
    </row>
    <row r="1365" spans="1:1" x14ac:dyDescent="0.25">
      <c r="A1365" s="27" t="str">
        <f t="shared" si="112"/>
        <v/>
      </c>
    </row>
    <row r="1366" spans="1:1" x14ac:dyDescent="0.25">
      <c r="A1366" s="27" t="str">
        <f t="shared" si="112"/>
        <v/>
      </c>
    </row>
    <row r="1367" spans="1:1" x14ac:dyDescent="0.25">
      <c r="A1367" s="27" t="str">
        <f t="shared" si="112"/>
        <v/>
      </c>
    </row>
    <row r="1368" spans="1:1" x14ac:dyDescent="0.25">
      <c r="A1368" s="27" t="str">
        <f t="shared" si="112"/>
        <v/>
      </c>
    </row>
    <row r="1369" spans="1:1" x14ac:dyDescent="0.25">
      <c r="A1369" s="27" t="str">
        <f t="shared" si="112"/>
        <v/>
      </c>
    </row>
    <row r="1370" spans="1:1" x14ac:dyDescent="0.25">
      <c r="A1370" s="27" t="str">
        <f t="shared" si="112"/>
        <v/>
      </c>
    </row>
    <row r="1371" spans="1:1" x14ac:dyDescent="0.25">
      <c r="A1371" s="27" t="str">
        <f t="shared" si="112"/>
        <v/>
      </c>
    </row>
    <row r="1372" spans="1:1" x14ac:dyDescent="0.25">
      <c r="A1372" s="27" t="str">
        <f t="shared" si="112"/>
        <v/>
      </c>
    </row>
    <row r="1373" spans="1:1" x14ac:dyDescent="0.25">
      <c r="A1373" s="27" t="str">
        <f t="shared" si="112"/>
        <v/>
      </c>
    </row>
    <row r="1374" spans="1:1" x14ac:dyDescent="0.25">
      <c r="A1374" s="27" t="str">
        <f t="shared" si="112"/>
        <v/>
      </c>
    </row>
    <row r="1375" spans="1:1" x14ac:dyDescent="0.25">
      <c r="A1375" s="27" t="str">
        <f t="shared" si="112"/>
        <v/>
      </c>
    </row>
    <row r="1376" spans="1:1" x14ac:dyDescent="0.25">
      <c r="A1376" s="27" t="str">
        <f t="shared" si="112"/>
        <v/>
      </c>
    </row>
    <row r="1377" spans="1:1" x14ac:dyDescent="0.25">
      <c r="A1377" s="27" t="str">
        <f t="shared" si="112"/>
        <v/>
      </c>
    </row>
    <row r="1378" spans="1:1" x14ac:dyDescent="0.25">
      <c r="A1378" s="27" t="str">
        <f t="shared" si="112"/>
        <v/>
      </c>
    </row>
    <row r="1379" spans="1:1" x14ac:dyDescent="0.25">
      <c r="A1379" s="27" t="str">
        <f t="shared" si="112"/>
        <v/>
      </c>
    </row>
    <row r="1380" spans="1:1" x14ac:dyDescent="0.25">
      <c r="A1380" s="27" t="str">
        <f t="shared" si="112"/>
        <v/>
      </c>
    </row>
    <row r="1381" spans="1:1" x14ac:dyDescent="0.25">
      <c r="A1381" s="27" t="str">
        <f t="shared" si="112"/>
        <v/>
      </c>
    </row>
    <row r="1382" spans="1:1" x14ac:dyDescent="0.25">
      <c r="A1382" s="27" t="str">
        <f t="shared" si="112"/>
        <v/>
      </c>
    </row>
    <row r="1383" spans="1:1" x14ac:dyDescent="0.25">
      <c r="A1383" s="27" t="str">
        <f t="shared" si="112"/>
        <v/>
      </c>
    </row>
    <row r="1384" spans="1:1" x14ac:dyDescent="0.25">
      <c r="A1384" s="27" t="str">
        <f t="shared" si="112"/>
        <v/>
      </c>
    </row>
    <row r="1385" spans="1:1" x14ac:dyDescent="0.25">
      <c r="A1385" s="27" t="str">
        <f t="shared" si="112"/>
        <v/>
      </c>
    </row>
    <row r="1386" spans="1:1" x14ac:dyDescent="0.25">
      <c r="A1386" s="27" t="str">
        <f t="shared" si="112"/>
        <v/>
      </c>
    </row>
    <row r="1387" spans="1:1" x14ac:dyDescent="0.25">
      <c r="A1387" s="27" t="str">
        <f t="shared" si="112"/>
        <v/>
      </c>
    </row>
    <row r="1388" spans="1:1" x14ac:dyDescent="0.25">
      <c r="A1388" s="27" t="str">
        <f t="shared" si="112"/>
        <v/>
      </c>
    </row>
    <row r="1389" spans="1:1" x14ac:dyDescent="0.25">
      <c r="A1389" s="27" t="str">
        <f t="shared" si="112"/>
        <v/>
      </c>
    </row>
    <row r="1390" spans="1:1" x14ac:dyDescent="0.25">
      <c r="A1390" s="27" t="str">
        <f t="shared" si="112"/>
        <v/>
      </c>
    </row>
    <row r="1391" spans="1:1" x14ac:dyDescent="0.25">
      <c r="A1391" s="27" t="str">
        <f t="shared" si="112"/>
        <v/>
      </c>
    </row>
    <row r="1392" spans="1:1" x14ac:dyDescent="0.25">
      <c r="A1392" s="27" t="str">
        <f t="shared" si="112"/>
        <v/>
      </c>
    </row>
    <row r="1393" spans="1:1" x14ac:dyDescent="0.25">
      <c r="A1393" s="27" t="str">
        <f t="shared" si="112"/>
        <v/>
      </c>
    </row>
    <row r="1394" spans="1:1" x14ac:dyDescent="0.25">
      <c r="A1394" s="27" t="str">
        <f t="shared" si="112"/>
        <v/>
      </c>
    </row>
    <row r="1395" spans="1:1" x14ac:dyDescent="0.25">
      <c r="A1395" s="27" t="str">
        <f t="shared" si="112"/>
        <v/>
      </c>
    </row>
    <row r="1396" spans="1:1" x14ac:dyDescent="0.25">
      <c r="A1396" s="27" t="str">
        <f t="shared" si="112"/>
        <v/>
      </c>
    </row>
    <row r="1397" spans="1:1" x14ac:dyDescent="0.25">
      <c r="A1397" s="27" t="str">
        <f t="shared" si="112"/>
        <v/>
      </c>
    </row>
    <row r="1398" spans="1:1" x14ac:dyDescent="0.25">
      <c r="A1398" s="27" t="str">
        <f t="shared" si="112"/>
        <v/>
      </c>
    </row>
    <row r="1399" spans="1:1" x14ac:dyDescent="0.25">
      <c r="A1399" s="27" t="str">
        <f t="shared" si="112"/>
        <v/>
      </c>
    </row>
    <row r="1400" spans="1:1" x14ac:dyDescent="0.25">
      <c r="A1400" s="27" t="str">
        <f t="shared" si="112"/>
        <v/>
      </c>
    </row>
    <row r="1401" spans="1:1" x14ac:dyDescent="0.25">
      <c r="A1401" s="27" t="str">
        <f t="shared" si="112"/>
        <v/>
      </c>
    </row>
    <row r="1402" spans="1:1" x14ac:dyDescent="0.25">
      <c r="A1402" s="27" t="str">
        <f t="shared" si="112"/>
        <v/>
      </c>
    </row>
    <row r="1403" spans="1:1" x14ac:dyDescent="0.25">
      <c r="A1403" s="27" t="str">
        <f t="shared" si="112"/>
        <v/>
      </c>
    </row>
    <row r="1404" spans="1:1" x14ac:dyDescent="0.25">
      <c r="A1404" s="27" t="str">
        <f t="shared" si="112"/>
        <v/>
      </c>
    </row>
    <row r="1405" spans="1:1" x14ac:dyDescent="0.25">
      <c r="A1405" s="27" t="str">
        <f t="shared" si="112"/>
        <v/>
      </c>
    </row>
    <row r="1406" spans="1:1" x14ac:dyDescent="0.25">
      <c r="A1406" s="27" t="str">
        <f t="shared" si="112"/>
        <v/>
      </c>
    </row>
    <row r="1407" spans="1:1" x14ac:dyDescent="0.25">
      <c r="A1407" s="27" t="str">
        <f t="shared" si="112"/>
        <v/>
      </c>
    </row>
    <row r="1408" spans="1:1" x14ac:dyDescent="0.25">
      <c r="A1408" s="27" t="str">
        <f t="shared" si="112"/>
        <v/>
      </c>
    </row>
    <row r="1409" spans="1:1" x14ac:dyDescent="0.25">
      <c r="A1409" s="27" t="str">
        <f t="shared" si="112"/>
        <v/>
      </c>
    </row>
    <row r="1410" spans="1:1" x14ac:dyDescent="0.25">
      <c r="A1410" s="27" t="str">
        <f t="shared" si="112"/>
        <v/>
      </c>
    </row>
    <row r="1411" spans="1:1" x14ac:dyDescent="0.25">
      <c r="A1411" s="27" t="str">
        <f t="shared" si="112"/>
        <v/>
      </c>
    </row>
    <row r="1412" spans="1:1" x14ac:dyDescent="0.25">
      <c r="A1412" s="27" t="str">
        <f t="shared" si="112"/>
        <v/>
      </c>
    </row>
    <row r="1413" spans="1:1" x14ac:dyDescent="0.25">
      <c r="A1413" s="27" t="str">
        <f t="shared" si="112"/>
        <v/>
      </c>
    </row>
    <row r="1414" spans="1:1" x14ac:dyDescent="0.25">
      <c r="A1414" s="27" t="str">
        <f t="shared" si="112"/>
        <v/>
      </c>
    </row>
    <row r="1415" spans="1:1" x14ac:dyDescent="0.25">
      <c r="A1415" s="27" t="str">
        <f t="shared" ref="A1415:A1478" si="113">A259&amp;B259</f>
        <v/>
      </c>
    </row>
    <row r="1416" spans="1:1" x14ac:dyDescent="0.25">
      <c r="A1416" s="27" t="str">
        <f t="shared" si="113"/>
        <v/>
      </c>
    </row>
    <row r="1417" spans="1:1" x14ac:dyDescent="0.25">
      <c r="A1417" s="27" t="str">
        <f t="shared" si="113"/>
        <v/>
      </c>
    </row>
    <row r="1418" spans="1:1" x14ac:dyDescent="0.25">
      <c r="A1418" s="27" t="str">
        <f t="shared" si="113"/>
        <v/>
      </c>
    </row>
    <row r="1419" spans="1:1" x14ac:dyDescent="0.25">
      <c r="A1419" s="27" t="str">
        <f t="shared" si="113"/>
        <v/>
      </c>
    </row>
    <row r="1420" spans="1:1" x14ac:dyDescent="0.25">
      <c r="A1420" s="27" t="str">
        <f t="shared" si="113"/>
        <v/>
      </c>
    </row>
    <row r="1421" spans="1:1" x14ac:dyDescent="0.25">
      <c r="A1421" s="27" t="str">
        <f t="shared" si="113"/>
        <v/>
      </c>
    </row>
    <row r="1422" spans="1:1" x14ac:dyDescent="0.25">
      <c r="A1422" s="27" t="str">
        <f t="shared" si="113"/>
        <v/>
      </c>
    </row>
    <row r="1423" spans="1:1" x14ac:dyDescent="0.25">
      <c r="A1423" s="27" t="str">
        <f t="shared" si="113"/>
        <v/>
      </c>
    </row>
    <row r="1424" spans="1:1" x14ac:dyDescent="0.25">
      <c r="A1424" s="27" t="str">
        <f t="shared" si="113"/>
        <v/>
      </c>
    </row>
    <row r="1425" spans="1:1" x14ac:dyDescent="0.25">
      <c r="A1425" s="27" t="str">
        <f t="shared" si="113"/>
        <v/>
      </c>
    </row>
    <row r="1426" spans="1:1" x14ac:dyDescent="0.25">
      <c r="A1426" s="27" t="str">
        <f t="shared" si="113"/>
        <v/>
      </c>
    </row>
    <row r="1427" spans="1:1" x14ac:dyDescent="0.25">
      <c r="A1427" s="27" t="str">
        <f t="shared" si="113"/>
        <v/>
      </c>
    </row>
    <row r="1428" spans="1:1" x14ac:dyDescent="0.25">
      <c r="A1428" s="27" t="str">
        <f t="shared" si="113"/>
        <v/>
      </c>
    </row>
    <row r="1429" spans="1:1" x14ac:dyDescent="0.25">
      <c r="A1429" s="27" t="str">
        <f t="shared" si="113"/>
        <v/>
      </c>
    </row>
    <row r="1430" spans="1:1" x14ac:dyDescent="0.25">
      <c r="A1430" s="27" t="str">
        <f t="shared" si="113"/>
        <v/>
      </c>
    </row>
    <row r="1431" spans="1:1" x14ac:dyDescent="0.25">
      <c r="A1431" s="27" t="str">
        <f t="shared" si="113"/>
        <v/>
      </c>
    </row>
    <row r="1432" spans="1:1" x14ac:dyDescent="0.25">
      <c r="A1432" s="27" t="str">
        <f t="shared" si="113"/>
        <v/>
      </c>
    </row>
    <row r="1433" spans="1:1" x14ac:dyDescent="0.25">
      <c r="A1433" s="27" t="str">
        <f t="shared" si="113"/>
        <v/>
      </c>
    </row>
    <row r="1434" spans="1:1" x14ac:dyDescent="0.25">
      <c r="A1434" s="27" t="str">
        <f t="shared" si="113"/>
        <v/>
      </c>
    </row>
    <row r="1435" spans="1:1" x14ac:dyDescent="0.25">
      <c r="A1435" s="27" t="str">
        <f t="shared" si="113"/>
        <v/>
      </c>
    </row>
    <row r="1436" spans="1:1" x14ac:dyDescent="0.25">
      <c r="A1436" s="27" t="str">
        <f t="shared" si="113"/>
        <v/>
      </c>
    </row>
    <row r="1437" spans="1:1" x14ac:dyDescent="0.25">
      <c r="A1437" s="27" t="str">
        <f t="shared" si="113"/>
        <v/>
      </c>
    </row>
    <row r="1438" spans="1:1" x14ac:dyDescent="0.25">
      <c r="A1438" s="27" t="str">
        <f t="shared" si="113"/>
        <v/>
      </c>
    </row>
    <row r="1439" spans="1:1" x14ac:dyDescent="0.25">
      <c r="A1439" s="27" t="str">
        <f t="shared" si="113"/>
        <v/>
      </c>
    </row>
    <row r="1440" spans="1:1" x14ac:dyDescent="0.25">
      <c r="A1440" s="27" t="str">
        <f t="shared" si="113"/>
        <v/>
      </c>
    </row>
    <row r="1441" spans="1:1" x14ac:dyDescent="0.25">
      <c r="A1441" s="27" t="str">
        <f t="shared" si="113"/>
        <v/>
      </c>
    </row>
    <row r="1442" spans="1:1" x14ac:dyDescent="0.25">
      <c r="A1442" s="27" t="str">
        <f t="shared" si="113"/>
        <v/>
      </c>
    </row>
    <row r="1443" spans="1:1" x14ac:dyDescent="0.25">
      <c r="A1443" s="27" t="str">
        <f t="shared" si="113"/>
        <v/>
      </c>
    </row>
    <row r="1444" spans="1:1" x14ac:dyDescent="0.25">
      <c r="A1444" s="27" t="str">
        <f t="shared" si="113"/>
        <v/>
      </c>
    </row>
    <row r="1445" spans="1:1" x14ac:dyDescent="0.25">
      <c r="A1445" s="27" t="str">
        <f t="shared" si="113"/>
        <v/>
      </c>
    </row>
    <row r="1446" spans="1:1" x14ac:dyDescent="0.25">
      <c r="A1446" s="27" t="str">
        <f t="shared" si="113"/>
        <v/>
      </c>
    </row>
    <row r="1447" spans="1:1" x14ac:dyDescent="0.25">
      <c r="A1447" s="27" t="str">
        <f t="shared" si="113"/>
        <v/>
      </c>
    </row>
    <row r="1448" spans="1:1" x14ac:dyDescent="0.25">
      <c r="A1448" s="27" t="str">
        <f t="shared" si="113"/>
        <v/>
      </c>
    </row>
    <row r="1449" spans="1:1" x14ac:dyDescent="0.25">
      <c r="A1449" s="27" t="str">
        <f t="shared" si="113"/>
        <v/>
      </c>
    </row>
    <row r="1450" spans="1:1" x14ac:dyDescent="0.25">
      <c r="A1450" s="27" t="str">
        <f t="shared" si="113"/>
        <v/>
      </c>
    </row>
    <row r="1451" spans="1:1" x14ac:dyDescent="0.25">
      <c r="A1451" s="27" t="str">
        <f t="shared" si="113"/>
        <v/>
      </c>
    </row>
    <row r="1452" spans="1:1" x14ac:dyDescent="0.25">
      <c r="A1452" s="27" t="str">
        <f t="shared" si="113"/>
        <v/>
      </c>
    </row>
    <row r="1453" spans="1:1" x14ac:dyDescent="0.25">
      <c r="A1453" s="27" t="str">
        <f t="shared" si="113"/>
        <v/>
      </c>
    </row>
    <row r="1454" spans="1:1" x14ac:dyDescent="0.25">
      <c r="A1454" s="27" t="str">
        <f t="shared" si="113"/>
        <v/>
      </c>
    </row>
    <row r="1455" spans="1:1" x14ac:dyDescent="0.25">
      <c r="A1455" s="27" t="str">
        <f t="shared" si="113"/>
        <v/>
      </c>
    </row>
    <row r="1456" spans="1:1" x14ac:dyDescent="0.25">
      <c r="A1456" s="27" t="str">
        <f t="shared" si="113"/>
        <v/>
      </c>
    </row>
    <row r="1457" spans="1:1" x14ac:dyDescent="0.25">
      <c r="A1457" s="27" t="str">
        <f t="shared" si="113"/>
        <v/>
      </c>
    </row>
    <row r="1458" spans="1:1" x14ac:dyDescent="0.25">
      <c r="A1458" s="27" t="str">
        <f t="shared" si="113"/>
        <v/>
      </c>
    </row>
    <row r="1459" spans="1:1" x14ac:dyDescent="0.25">
      <c r="A1459" s="27" t="str">
        <f t="shared" si="113"/>
        <v/>
      </c>
    </row>
    <row r="1460" spans="1:1" x14ac:dyDescent="0.25">
      <c r="A1460" s="27" t="str">
        <f t="shared" si="113"/>
        <v/>
      </c>
    </row>
    <row r="1461" spans="1:1" x14ac:dyDescent="0.25">
      <c r="A1461" s="27" t="str">
        <f t="shared" si="113"/>
        <v/>
      </c>
    </row>
    <row r="1462" spans="1:1" x14ac:dyDescent="0.25">
      <c r="A1462" s="27" t="str">
        <f t="shared" si="113"/>
        <v/>
      </c>
    </row>
    <row r="1463" spans="1:1" x14ac:dyDescent="0.25">
      <c r="A1463" s="27" t="str">
        <f t="shared" si="113"/>
        <v/>
      </c>
    </row>
    <row r="1464" spans="1:1" x14ac:dyDescent="0.25">
      <c r="A1464" s="27" t="str">
        <f t="shared" si="113"/>
        <v/>
      </c>
    </row>
    <row r="1465" spans="1:1" x14ac:dyDescent="0.25">
      <c r="A1465" s="27" t="str">
        <f t="shared" si="113"/>
        <v/>
      </c>
    </row>
    <row r="1466" spans="1:1" x14ac:dyDescent="0.25">
      <c r="A1466" s="27" t="str">
        <f t="shared" si="113"/>
        <v/>
      </c>
    </row>
    <row r="1467" spans="1:1" x14ac:dyDescent="0.25">
      <c r="A1467" s="27" t="str">
        <f t="shared" si="113"/>
        <v/>
      </c>
    </row>
    <row r="1468" spans="1:1" x14ac:dyDescent="0.25">
      <c r="A1468" s="27" t="str">
        <f t="shared" si="113"/>
        <v/>
      </c>
    </row>
    <row r="1469" spans="1:1" x14ac:dyDescent="0.25">
      <c r="A1469" s="27" t="str">
        <f t="shared" si="113"/>
        <v/>
      </c>
    </row>
    <row r="1470" spans="1:1" x14ac:dyDescent="0.25">
      <c r="A1470" s="27" t="str">
        <f t="shared" si="113"/>
        <v/>
      </c>
    </row>
    <row r="1471" spans="1:1" x14ac:dyDescent="0.25">
      <c r="A1471" s="27" t="str">
        <f t="shared" si="113"/>
        <v/>
      </c>
    </row>
    <row r="1472" spans="1:1" x14ac:dyDescent="0.25">
      <c r="A1472" s="27" t="str">
        <f t="shared" si="113"/>
        <v/>
      </c>
    </row>
    <row r="1473" spans="1:1" x14ac:dyDescent="0.25">
      <c r="A1473" s="27" t="str">
        <f t="shared" si="113"/>
        <v/>
      </c>
    </row>
    <row r="1474" spans="1:1" x14ac:dyDescent="0.25">
      <c r="A1474" s="27" t="str">
        <f t="shared" si="113"/>
        <v/>
      </c>
    </row>
    <row r="1475" spans="1:1" x14ac:dyDescent="0.25">
      <c r="A1475" s="27" t="str">
        <f t="shared" si="113"/>
        <v/>
      </c>
    </row>
    <row r="1476" spans="1:1" x14ac:dyDescent="0.25">
      <c r="A1476" s="27" t="str">
        <f t="shared" si="113"/>
        <v/>
      </c>
    </row>
    <row r="1477" spans="1:1" x14ac:dyDescent="0.25">
      <c r="A1477" s="27" t="str">
        <f t="shared" si="113"/>
        <v/>
      </c>
    </row>
    <row r="1478" spans="1:1" x14ac:dyDescent="0.25">
      <c r="A1478" s="27" t="str">
        <f t="shared" si="113"/>
        <v/>
      </c>
    </row>
    <row r="1479" spans="1:1" x14ac:dyDescent="0.25">
      <c r="A1479" s="27" t="str">
        <f t="shared" ref="A1479:A1542" si="114">A323&amp;B323</f>
        <v/>
      </c>
    </row>
    <row r="1480" spans="1:1" x14ac:dyDescent="0.25">
      <c r="A1480" s="27" t="str">
        <f t="shared" si="114"/>
        <v/>
      </c>
    </row>
    <row r="1481" spans="1:1" x14ac:dyDescent="0.25">
      <c r="A1481" s="27" t="str">
        <f t="shared" si="114"/>
        <v/>
      </c>
    </row>
    <row r="1482" spans="1:1" x14ac:dyDescent="0.25">
      <c r="A1482" s="27" t="str">
        <f t="shared" si="114"/>
        <v/>
      </c>
    </row>
    <row r="1483" spans="1:1" x14ac:dyDescent="0.25">
      <c r="A1483" s="27" t="str">
        <f t="shared" si="114"/>
        <v/>
      </c>
    </row>
    <row r="1484" spans="1:1" x14ac:dyDescent="0.25">
      <c r="A1484" s="27" t="str">
        <f t="shared" si="114"/>
        <v/>
      </c>
    </row>
    <row r="1485" spans="1:1" x14ac:dyDescent="0.25">
      <c r="A1485" s="27" t="str">
        <f t="shared" si="114"/>
        <v/>
      </c>
    </row>
    <row r="1486" spans="1:1" x14ac:dyDescent="0.25">
      <c r="A1486" s="27" t="str">
        <f t="shared" si="114"/>
        <v/>
      </c>
    </row>
    <row r="1487" spans="1:1" x14ac:dyDescent="0.25">
      <c r="A1487" s="27" t="str">
        <f t="shared" si="114"/>
        <v/>
      </c>
    </row>
    <row r="1488" spans="1:1" x14ac:dyDescent="0.25">
      <c r="A1488" s="27" t="str">
        <f t="shared" si="114"/>
        <v/>
      </c>
    </row>
    <row r="1489" spans="1:1" x14ac:dyDescent="0.25">
      <c r="A1489" s="27" t="str">
        <f t="shared" si="114"/>
        <v/>
      </c>
    </row>
    <row r="1490" spans="1:1" x14ac:dyDescent="0.25">
      <c r="A1490" s="27" t="str">
        <f t="shared" si="114"/>
        <v/>
      </c>
    </row>
    <row r="1491" spans="1:1" x14ac:dyDescent="0.25">
      <c r="A1491" s="27" t="str">
        <f t="shared" si="114"/>
        <v/>
      </c>
    </row>
    <row r="1492" spans="1:1" x14ac:dyDescent="0.25">
      <c r="A1492" s="27" t="str">
        <f t="shared" si="114"/>
        <v/>
      </c>
    </row>
    <row r="1493" spans="1:1" x14ac:dyDescent="0.25">
      <c r="A1493" s="27" t="str">
        <f t="shared" si="114"/>
        <v/>
      </c>
    </row>
    <row r="1494" spans="1:1" x14ac:dyDescent="0.25">
      <c r="A1494" s="27" t="str">
        <f t="shared" si="114"/>
        <v/>
      </c>
    </row>
    <row r="1495" spans="1:1" x14ac:dyDescent="0.25">
      <c r="A1495" s="27" t="str">
        <f t="shared" si="114"/>
        <v/>
      </c>
    </row>
    <row r="1496" spans="1:1" x14ac:dyDescent="0.25">
      <c r="A1496" s="27" t="str">
        <f t="shared" si="114"/>
        <v/>
      </c>
    </row>
    <row r="1497" spans="1:1" x14ac:dyDescent="0.25">
      <c r="A1497" s="27" t="str">
        <f t="shared" si="114"/>
        <v/>
      </c>
    </row>
    <row r="1498" spans="1:1" x14ac:dyDescent="0.25">
      <c r="A1498" s="27" t="str">
        <f t="shared" si="114"/>
        <v/>
      </c>
    </row>
    <row r="1499" spans="1:1" x14ac:dyDescent="0.25">
      <c r="A1499" s="27" t="str">
        <f t="shared" si="114"/>
        <v/>
      </c>
    </row>
    <row r="1500" spans="1:1" x14ac:dyDescent="0.25">
      <c r="A1500" s="27" t="str">
        <f t="shared" si="114"/>
        <v/>
      </c>
    </row>
    <row r="1501" spans="1:1" x14ac:dyDescent="0.25">
      <c r="A1501" s="27" t="str">
        <f t="shared" si="114"/>
        <v/>
      </c>
    </row>
    <row r="1502" spans="1:1" x14ac:dyDescent="0.25">
      <c r="A1502" s="27" t="str">
        <f t="shared" si="114"/>
        <v/>
      </c>
    </row>
    <row r="1503" spans="1:1" x14ac:dyDescent="0.25">
      <c r="A1503" s="27" t="str">
        <f t="shared" si="114"/>
        <v/>
      </c>
    </row>
    <row r="1504" spans="1:1" x14ac:dyDescent="0.25">
      <c r="A1504" s="27" t="str">
        <f t="shared" si="114"/>
        <v/>
      </c>
    </row>
    <row r="1505" spans="1:1" x14ac:dyDescent="0.25">
      <c r="A1505" s="27" t="str">
        <f t="shared" si="114"/>
        <v/>
      </c>
    </row>
    <row r="1506" spans="1:1" x14ac:dyDescent="0.25">
      <c r="A1506" s="27" t="str">
        <f t="shared" si="114"/>
        <v/>
      </c>
    </row>
    <row r="1507" spans="1:1" x14ac:dyDescent="0.25">
      <c r="A1507" s="27" t="str">
        <f t="shared" si="114"/>
        <v/>
      </c>
    </row>
    <row r="1508" spans="1:1" x14ac:dyDescent="0.25">
      <c r="A1508" s="27" t="str">
        <f t="shared" si="114"/>
        <v/>
      </c>
    </row>
    <row r="1509" spans="1:1" x14ac:dyDescent="0.25">
      <c r="A1509" s="27" t="str">
        <f t="shared" si="114"/>
        <v/>
      </c>
    </row>
    <row r="1510" spans="1:1" x14ac:dyDescent="0.25">
      <c r="A1510" s="27" t="str">
        <f t="shared" si="114"/>
        <v/>
      </c>
    </row>
    <row r="1511" spans="1:1" x14ac:dyDescent="0.25">
      <c r="A1511" s="27" t="str">
        <f t="shared" si="114"/>
        <v/>
      </c>
    </row>
    <row r="1512" spans="1:1" x14ac:dyDescent="0.25">
      <c r="A1512" s="27" t="str">
        <f t="shared" si="114"/>
        <v/>
      </c>
    </row>
    <row r="1513" spans="1:1" x14ac:dyDescent="0.25">
      <c r="A1513" s="27" t="str">
        <f t="shared" si="114"/>
        <v/>
      </c>
    </row>
    <row r="1514" spans="1:1" x14ac:dyDescent="0.25">
      <c r="A1514" s="27" t="str">
        <f t="shared" si="114"/>
        <v/>
      </c>
    </row>
    <row r="1515" spans="1:1" x14ac:dyDescent="0.25">
      <c r="A1515" s="27" t="str">
        <f t="shared" si="114"/>
        <v/>
      </c>
    </row>
    <row r="1516" spans="1:1" x14ac:dyDescent="0.25">
      <c r="A1516" s="27" t="str">
        <f t="shared" si="114"/>
        <v/>
      </c>
    </row>
    <row r="1517" spans="1:1" x14ac:dyDescent="0.25">
      <c r="A1517" s="27" t="str">
        <f t="shared" si="114"/>
        <v/>
      </c>
    </row>
    <row r="1518" spans="1:1" x14ac:dyDescent="0.25">
      <c r="A1518" s="27" t="str">
        <f t="shared" si="114"/>
        <v/>
      </c>
    </row>
    <row r="1519" spans="1:1" x14ac:dyDescent="0.25">
      <c r="A1519" s="27" t="str">
        <f t="shared" si="114"/>
        <v/>
      </c>
    </row>
    <row r="1520" spans="1:1" x14ac:dyDescent="0.25">
      <c r="A1520" s="27" t="str">
        <f t="shared" si="114"/>
        <v/>
      </c>
    </row>
    <row r="1521" spans="1:1" x14ac:dyDescent="0.25">
      <c r="A1521" s="27" t="str">
        <f t="shared" si="114"/>
        <v/>
      </c>
    </row>
    <row r="1522" spans="1:1" x14ac:dyDescent="0.25">
      <c r="A1522" s="27" t="str">
        <f t="shared" si="114"/>
        <v/>
      </c>
    </row>
    <row r="1523" spans="1:1" x14ac:dyDescent="0.25">
      <c r="A1523" s="27" t="str">
        <f t="shared" si="114"/>
        <v/>
      </c>
    </row>
    <row r="1524" spans="1:1" x14ac:dyDescent="0.25">
      <c r="A1524" s="27" t="str">
        <f t="shared" si="114"/>
        <v/>
      </c>
    </row>
    <row r="1525" spans="1:1" x14ac:dyDescent="0.25">
      <c r="A1525" s="27" t="str">
        <f t="shared" si="114"/>
        <v/>
      </c>
    </row>
    <row r="1526" spans="1:1" x14ac:dyDescent="0.25">
      <c r="A1526" s="27" t="str">
        <f t="shared" si="114"/>
        <v/>
      </c>
    </row>
    <row r="1527" spans="1:1" x14ac:dyDescent="0.25">
      <c r="A1527" s="27" t="str">
        <f t="shared" si="114"/>
        <v/>
      </c>
    </row>
    <row r="1528" spans="1:1" x14ac:dyDescent="0.25">
      <c r="A1528" s="27" t="str">
        <f t="shared" si="114"/>
        <v/>
      </c>
    </row>
    <row r="1529" spans="1:1" x14ac:dyDescent="0.25">
      <c r="A1529" s="27" t="str">
        <f t="shared" si="114"/>
        <v/>
      </c>
    </row>
    <row r="1530" spans="1:1" x14ac:dyDescent="0.25">
      <c r="A1530" s="27" t="str">
        <f t="shared" si="114"/>
        <v/>
      </c>
    </row>
    <row r="1531" spans="1:1" x14ac:dyDescent="0.25">
      <c r="A1531" s="27" t="str">
        <f t="shared" si="114"/>
        <v/>
      </c>
    </row>
    <row r="1532" spans="1:1" x14ac:dyDescent="0.25">
      <c r="A1532" s="27" t="str">
        <f t="shared" si="114"/>
        <v/>
      </c>
    </row>
    <row r="1533" spans="1:1" x14ac:dyDescent="0.25">
      <c r="A1533" s="27" t="str">
        <f t="shared" si="114"/>
        <v/>
      </c>
    </row>
    <row r="1534" spans="1:1" x14ac:dyDescent="0.25">
      <c r="A1534" s="27" t="str">
        <f t="shared" si="114"/>
        <v/>
      </c>
    </row>
    <row r="1535" spans="1:1" x14ac:dyDescent="0.25">
      <c r="A1535" s="27" t="str">
        <f t="shared" si="114"/>
        <v/>
      </c>
    </row>
    <row r="1536" spans="1:1" x14ac:dyDescent="0.25">
      <c r="A1536" s="27" t="str">
        <f t="shared" si="114"/>
        <v/>
      </c>
    </row>
    <row r="1537" spans="1:1" x14ac:dyDescent="0.25">
      <c r="A1537" s="27" t="str">
        <f t="shared" si="114"/>
        <v/>
      </c>
    </row>
    <row r="1538" spans="1:1" x14ac:dyDescent="0.25">
      <c r="A1538" s="27" t="str">
        <f t="shared" si="114"/>
        <v/>
      </c>
    </row>
    <row r="1539" spans="1:1" x14ac:dyDescent="0.25">
      <c r="A1539" s="27" t="str">
        <f t="shared" si="114"/>
        <v/>
      </c>
    </row>
    <row r="1540" spans="1:1" x14ac:dyDescent="0.25">
      <c r="A1540" s="27" t="str">
        <f t="shared" si="114"/>
        <v/>
      </c>
    </row>
    <row r="1541" spans="1:1" x14ac:dyDescent="0.25">
      <c r="A1541" s="27" t="str">
        <f t="shared" si="114"/>
        <v/>
      </c>
    </row>
    <row r="1542" spans="1:1" x14ac:dyDescent="0.25">
      <c r="A1542" s="27" t="str">
        <f t="shared" si="114"/>
        <v/>
      </c>
    </row>
    <row r="1543" spans="1:1" x14ac:dyDescent="0.25">
      <c r="A1543" s="27" t="str">
        <f t="shared" ref="A1543:A1606" si="115">A387&amp;B387</f>
        <v/>
      </c>
    </row>
    <row r="1544" spans="1:1" x14ac:dyDescent="0.25">
      <c r="A1544" s="27" t="str">
        <f t="shared" si="115"/>
        <v/>
      </c>
    </row>
    <row r="1545" spans="1:1" x14ac:dyDescent="0.25">
      <c r="A1545" s="27" t="str">
        <f t="shared" si="115"/>
        <v/>
      </c>
    </row>
    <row r="1546" spans="1:1" x14ac:dyDescent="0.25">
      <c r="A1546" s="27" t="str">
        <f t="shared" si="115"/>
        <v/>
      </c>
    </row>
    <row r="1547" spans="1:1" x14ac:dyDescent="0.25">
      <c r="A1547" s="27" t="str">
        <f t="shared" si="115"/>
        <v/>
      </c>
    </row>
    <row r="1548" spans="1:1" x14ac:dyDescent="0.25">
      <c r="A1548" s="27" t="str">
        <f t="shared" si="115"/>
        <v/>
      </c>
    </row>
    <row r="1549" spans="1:1" x14ac:dyDescent="0.25">
      <c r="A1549" s="27" t="str">
        <f t="shared" si="115"/>
        <v/>
      </c>
    </row>
    <row r="1550" spans="1:1" x14ac:dyDescent="0.25">
      <c r="A1550" s="27" t="str">
        <f t="shared" si="115"/>
        <v/>
      </c>
    </row>
    <row r="1551" spans="1:1" x14ac:dyDescent="0.25">
      <c r="A1551" s="27" t="str">
        <f t="shared" si="115"/>
        <v/>
      </c>
    </row>
    <row r="1552" spans="1:1" x14ac:dyDescent="0.25">
      <c r="A1552" s="27" t="str">
        <f t="shared" si="115"/>
        <v/>
      </c>
    </row>
    <row r="1553" spans="1:1" x14ac:dyDescent="0.25">
      <c r="A1553" s="27" t="str">
        <f t="shared" si="115"/>
        <v/>
      </c>
    </row>
    <row r="1554" spans="1:1" x14ac:dyDescent="0.25">
      <c r="A1554" s="27" t="str">
        <f t="shared" si="115"/>
        <v/>
      </c>
    </row>
    <row r="1555" spans="1:1" x14ac:dyDescent="0.25">
      <c r="A1555" s="27" t="str">
        <f t="shared" si="115"/>
        <v/>
      </c>
    </row>
    <row r="1556" spans="1:1" x14ac:dyDescent="0.25">
      <c r="A1556" s="27" t="str">
        <f t="shared" si="115"/>
        <v/>
      </c>
    </row>
    <row r="1557" spans="1:1" x14ac:dyDescent="0.25">
      <c r="A1557" s="27" t="str">
        <f t="shared" si="115"/>
        <v/>
      </c>
    </row>
    <row r="1558" spans="1:1" x14ac:dyDescent="0.25">
      <c r="A1558" s="27" t="str">
        <f t="shared" si="115"/>
        <v/>
      </c>
    </row>
    <row r="1559" spans="1:1" x14ac:dyDescent="0.25">
      <c r="A1559" s="27" t="str">
        <f t="shared" si="115"/>
        <v/>
      </c>
    </row>
    <row r="1560" spans="1:1" x14ac:dyDescent="0.25">
      <c r="A1560" s="27" t="str">
        <f t="shared" si="115"/>
        <v/>
      </c>
    </row>
    <row r="1561" spans="1:1" x14ac:dyDescent="0.25">
      <c r="A1561" s="27" t="str">
        <f t="shared" si="115"/>
        <v/>
      </c>
    </row>
    <row r="1562" spans="1:1" x14ac:dyDescent="0.25">
      <c r="A1562" s="27" t="str">
        <f t="shared" si="115"/>
        <v/>
      </c>
    </row>
    <row r="1563" spans="1:1" x14ac:dyDescent="0.25">
      <c r="A1563" s="27" t="str">
        <f t="shared" si="115"/>
        <v/>
      </c>
    </row>
    <row r="1564" spans="1:1" x14ac:dyDescent="0.25">
      <c r="A1564" s="27" t="str">
        <f t="shared" si="115"/>
        <v/>
      </c>
    </row>
    <row r="1565" spans="1:1" x14ac:dyDescent="0.25">
      <c r="A1565" s="27" t="str">
        <f t="shared" si="115"/>
        <v/>
      </c>
    </row>
    <row r="1566" spans="1:1" x14ac:dyDescent="0.25">
      <c r="A1566" s="27" t="str">
        <f t="shared" si="115"/>
        <v/>
      </c>
    </row>
    <row r="1567" spans="1:1" x14ac:dyDescent="0.25">
      <c r="A1567" s="27" t="str">
        <f t="shared" si="115"/>
        <v/>
      </c>
    </row>
    <row r="1568" spans="1:1" x14ac:dyDescent="0.25">
      <c r="A1568" s="27" t="str">
        <f t="shared" si="115"/>
        <v/>
      </c>
    </row>
    <row r="1569" spans="1:1" x14ac:dyDescent="0.25">
      <c r="A1569" s="27" t="str">
        <f t="shared" si="115"/>
        <v/>
      </c>
    </row>
    <row r="1570" spans="1:1" x14ac:dyDescent="0.25">
      <c r="A1570" s="27" t="str">
        <f t="shared" si="115"/>
        <v/>
      </c>
    </row>
    <row r="1571" spans="1:1" x14ac:dyDescent="0.25">
      <c r="A1571" s="27" t="str">
        <f t="shared" si="115"/>
        <v/>
      </c>
    </row>
    <row r="1572" spans="1:1" x14ac:dyDescent="0.25">
      <c r="A1572" s="27" t="str">
        <f t="shared" si="115"/>
        <v/>
      </c>
    </row>
    <row r="1573" spans="1:1" x14ac:dyDescent="0.25">
      <c r="A1573" s="27" t="str">
        <f t="shared" si="115"/>
        <v/>
      </c>
    </row>
    <row r="1574" spans="1:1" x14ac:dyDescent="0.25">
      <c r="A1574" s="27" t="str">
        <f t="shared" si="115"/>
        <v/>
      </c>
    </row>
    <row r="1575" spans="1:1" x14ac:dyDescent="0.25">
      <c r="A1575" s="27" t="str">
        <f t="shared" si="115"/>
        <v/>
      </c>
    </row>
    <row r="1576" spans="1:1" x14ac:dyDescent="0.25">
      <c r="A1576" s="27" t="str">
        <f t="shared" si="115"/>
        <v/>
      </c>
    </row>
    <row r="1577" spans="1:1" x14ac:dyDescent="0.25">
      <c r="A1577" s="27" t="str">
        <f t="shared" si="115"/>
        <v/>
      </c>
    </row>
    <row r="1578" spans="1:1" x14ac:dyDescent="0.25">
      <c r="A1578" s="27" t="str">
        <f t="shared" si="115"/>
        <v/>
      </c>
    </row>
    <row r="1579" spans="1:1" x14ac:dyDescent="0.25">
      <c r="A1579" s="27" t="str">
        <f t="shared" si="115"/>
        <v/>
      </c>
    </row>
    <row r="1580" spans="1:1" x14ac:dyDescent="0.25">
      <c r="A1580" s="27" t="str">
        <f t="shared" si="115"/>
        <v/>
      </c>
    </row>
    <row r="1581" spans="1:1" x14ac:dyDescent="0.25">
      <c r="A1581" s="27" t="str">
        <f t="shared" si="115"/>
        <v/>
      </c>
    </row>
    <row r="1582" spans="1:1" x14ac:dyDescent="0.25">
      <c r="A1582" s="27" t="str">
        <f t="shared" si="115"/>
        <v/>
      </c>
    </row>
    <row r="1583" spans="1:1" x14ac:dyDescent="0.25">
      <c r="A1583" s="27" t="str">
        <f t="shared" si="115"/>
        <v/>
      </c>
    </row>
    <row r="1584" spans="1:1" x14ac:dyDescent="0.25">
      <c r="A1584" s="27" t="str">
        <f t="shared" si="115"/>
        <v/>
      </c>
    </row>
    <row r="1585" spans="1:1" x14ac:dyDescent="0.25">
      <c r="A1585" s="27" t="str">
        <f t="shared" si="115"/>
        <v/>
      </c>
    </row>
    <row r="1586" spans="1:1" x14ac:dyDescent="0.25">
      <c r="A1586" s="27" t="str">
        <f t="shared" si="115"/>
        <v/>
      </c>
    </row>
    <row r="1587" spans="1:1" x14ac:dyDescent="0.25">
      <c r="A1587" s="27" t="str">
        <f t="shared" si="115"/>
        <v/>
      </c>
    </row>
    <row r="1588" spans="1:1" x14ac:dyDescent="0.25">
      <c r="A1588" s="27" t="str">
        <f t="shared" si="115"/>
        <v/>
      </c>
    </row>
    <row r="1589" spans="1:1" x14ac:dyDescent="0.25">
      <c r="A1589" s="27" t="str">
        <f t="shared" si="115"/>
        <v/>
      </c>
    </row>
    <row r="1590" spans="1:1" x14ac:dyDescent="0.25">
      <c r="A1590" s="27" t="str">
        <f t="shared" si="115"/>
        <v/>
      </c>
    </row>
    <row r="1591" spans="1:1" x14ac:dyDescent="0.25">
      <c r="A1591" s="27" t="str">
        <f t="shared" si="115"/>
        <v/>
      </c>
    </row>
    <row r="1592" spans="1:1" x14ac:dyDescent="0.25">
      <c r="A1592" s="27" t="str">
        <f t="shared" si="115"/>
        <v/>
      </c>
    </row>
    <row r="1593" spans="1:1" x14ac:dyDescent="0.25">
      <c r="A1593" s="27" t="str">
        <f t="shared" si="115"/>
        <v/>
      </c>
    </row>
    <row r="1594" spans="1:1" x14ac:dyDescent="0.25">
      <c r="A1594" s="27" t="str">
        <f t="shared" si="115"/>
        <v/>
      </c>
    </row>
    <row r="1595" spans="1:1" x14ac:dyDescent="0.25">
      <c r="A1595" s="27" t="str">
        <f t="shared" si="115"/>
        <v/>
      </c>
    </row>
    <row r="1596" spans="1:1" x14ac:dyDescent="0.25">
      <c r="A1596" s="27" t="str">
        <f t="shared" si="115"/>
        <v/>
      </c>
    </row>
    <row r="1597" spans="1:1" x14ac:dyDescent="0.25">
      <c r="A1597" s="27" t="str">
        <f t="shared" si="115"/>
        <v/>
      </c>
    </row>
    <row r="1598" spans="1:1" x14ac:dyDescent="0.25">
      <c r="A1598" s="27" t="str">
        <f t="shared" si="115"/>
        <v/>
      </c>
    </row>
    <row r="1599" spans="1:1" x14ac:dyDescent="0.25">
      <c r="A1599" s="27" t="str">
        <f t="shared" si="115"/>
        <v/>
      </c>
    </row>
    <row r="1600" spans="1:1" x14ac:dyDescent="0.25">
      <c r="A1600" s="27" t="str">
        <f t="shared" si="115"/>
        <v/>
      </c>
    </row>
    <row r="1601" spans="1:1" x14ac:dyDescent="0.25">
      <c r="A1601" s="27" t="str">
        <f t="shared" si="115"/>
        <v/>
      </c>
    </row>
    <row r="1602" spans="1:1" x14ac:dyDescent="0.25">
      <c r="A1602" s="27" t="str">
        <f t="shared" si="115"/>
        <v/>
      </c>
    </row>
    <row r="1603" spans="1:1" x14ac:dyDescent="0.25">
      <c r="A1603" s="27" t="str">
        <f t="shared" si="115"/>
        <v/>
      </c>
    </row>
    <row r="1604" spans="1:1" x14ac:dyDescent="0.25">
      <c r="A1604" s="27" t="str">
        <f t="shared" si="115"/>
        <v/>
      </c>
    </row>
    <row r="1605" spans="1:1" x14ac:dyDescent="0.25">
      <c r="A1605" s="27" t="str">
        <f t="shared" si="115"/>
        <v/>
      </c>
    </row>
    <row r="1606" spans="1:1" x14ac:dyDescent="0.25">
      <c r="A1606" s="27" t="str">
        <f t="shared" si="115"/>
        <v/>
      </c>
    </row>
    <row r="1607" spans="1:1" x14ac:dyDescent="0.25">
      <c r="A1607" s="27" t="str">
        <f t="shared" ref="A1607:A1670" si="116">A451&amp;B451</f>
        <v/>
      </c>
    </row>
    <row r="1608" spans="1:1" x14ac:dyDescent="0.25">
      <c r="A1608" s="27" t="str">
        <f t="shared" si="116"/>
        <v/>
      </c>
    </row>
    <row r="1609" spans="1:1" x14ac:dyDescent="0.25">
      <c r="A1609" s="27" t="str">
        <f t="shared" si="116"/>
        <v/>
      </c>
    </row>
    <row r="1610" spans="1:1" x14ac:dyDescent="0.25">
      <c r="A1610" s="27" t="str">
        <f t="shared" si="116"/>
        <v/>
      </c>
    </row>
    <row r="1611" spans="1:1" x14ac:dyDescent="0.25">
      <c r="A1611" s="27" t="str">
        <f t="shared" si="116"/>
        <v/>
      </c>
    </row>
    <row r="1612" spans="1:1" x14ac:dyDescent="0.25">
      <c r="A1612" s="27" t="str">
        <f t="shared" si="116"/>
        <v/>
      </c>
    </row>
    <row r="1613" spans="1:1" x14ac:dyDescent="0.25">
      <c r="A1613" s="27" t="str">
        <f t="shared" si="116"/>
        <v/>
      </c>
    </row>
    <row r="1614" spans="1:1" x14ac:dyDescent="0.25">
      <c r="A1614" s="27" t="str">
        <f t="shared" si="116"/>
        <v/>
      </c>
    </row>
    <row r="1615" spans="1:1" x14ac:dyDescent="0.25">
      <c r="A1615" s="27" t="str">
        <f t="shared" si="116"/>
        <v/>
      </c>
    </row>
    <row r="1616" spans="1:1" x14ac:dyDescent="0.25">
      <c r="A1616" s="27" t="str">
        <f t="shared" si="116"/>
        <v/>
      </c>
    </row>
    <row r="1617" spans="1:1" x14ac:dyDescent="0.25">
      <c r="A1617" s="27" t="str">
        <f t="shared" si="116"/>
        <v/>
      </c>
    </row>
    <row r="1618" spans="1:1" x14ac:dyDescent="0.25">
      <c r="A1618" s="27" t="str">
        <f t="shared" si="116"/>
        <v/>
      </c>
    </row>
    <row r="1619" spans="1:1" x14ac:dyDescent="0.25">
      <c r="A1619" s="27" t="str">
        <f t="shared" si="116"/>
        <v/>
      </c>
    </row>
    <row r="1620" spans="1:1" x14ac:dyDescent="0.25">
      <c r="A1620" s="27" t="str">
        <f t="shared" si="116"/>
        <v/>
      </c>
    </row>
    <row r="1621" spans="1:1" x14ac:dyDescent="0.25">
      <c r="A1621" s="27" t="str">
        <f t="shared" si="116"/>
        <v/>
      </c>
    </row>
    <row r="1622" spans="1:1" x14ac:dyDescent="0.25">
      <c r="A1622" s="27" t="str">
        <f t="shared" si="116"/>
        <v/>
      </c>
    </row>
    <row r="1623" spans="1:1" x14ac:dyDescent="0.25">
      <c r="A1623" s="27" t="str">
        <f t="shared" si="116"/>
        <v/>
      </c>
    </row>
    <row r="1624" spans="1:1" x14ac:dyDescent="0.25">
      <c r="A1624" s="27" t="str">
        <f t="shared" si="116"/>
        <v/>
      </c>
    </row>
    <row r="1625" spans="1:1" x14ac:dyDescent="0.25">
      <c r="A1625" s="27" t="str">
        <f t="shared" si="116"/>
        <v/>
      </c>
    </row>
    <row r="1626" spans="1:1" x14ac:dyDescent="0.25">
      <c r="A1626" s="27" t="str">
        <f t="shared" si="116"/>
        <v/>
      </c>
    </row>
    <row r="1627" spans="1:1" x14ac:dyDescent="0.25">
      <c r="A1627" s="27" t="str">
        <f t="shared" si="116"/>
        <v/>
      </c>
    </row>
    <row r="1628" spans="1:1" x14ac:dyDescent="0.25">
      <c r="A1628" s="27" t="str">
        <f t="shared" si="116"/>
        <v/>
      </c>
    </row>
    <row r="1629" spans="1:1" x14ac:dyDescent="0.25">
      <c r="A1629" s="27" t="str">
        <f t="shared" si="116"/>
        <v/>
      </c>
    </row>
    <row r="1630" spans="1:1" x14ac:dyDescent="0.25">
      <c r="A1630" s="27" t="str">
        <f t="shared" si="116"/>
        <v/>
      </c>
    </row>
    <row r="1631" spans="1:1" x14ac:dyDescent="0.25">
      <c r="A1631" s="27" t="str">
        <f t="shared" si="116"/>
        <v/>
      </c>
    </row>
    <row r="1632" spans="1:1" x14ac:dyDescent="0.25">
      <c r="A1632" s="27" t="str">
        <f t="shared" si="116"/>
        <v/>
      </c>
    </row>
    <row r="1633" spans="1:1" x14ac:dyDescent="0.25">
      <c r="A1633" s="27" t="str">
        <f t="shared" si="116"/>
        <v/>
      </c>
    </row>
    <row r="1634" spans="1:1" x14ac:dyDescent="0.25">
      <c r="A1634" s="27" t="str">
        <f t="shared" si="116"/>
        <v/>
      </c>
    </row>
    <row r="1635" spans="1:1" x14ac:dyDescent="0.25">
      <c r="A1635" s="27" t="str">
        <f t="shared" si="116"/>
        <v/>
      </c>
    </row>
    <row r="1636" spans="1:1" x14ac:dyDescent="0.25">
      <c r="A1636" s="27" t="str">
        <f t="shared" si="116"/>
        <v/>
      </c>
    </row>
    <row r="1637" spans="1:1" x14ac:dyDescent="0.25">
      <c r="A1637" s="27" t="str">
        <f t="shared" si="116"/>
        <v/>
      </c>
    </row>
    <row r="1638" spans="1:1" x14ac:dyDescent="0.25">
      <c r="A1638" s="27" t="str">
        <f t="shared" si="116"/>
        <v/>
      </c>
    </row>
    <row r="1639" spans="1:1" x14ac:dyDescent="0.25">
      <c r="A1639" s="27" t="str">
        <f t="shared" si="116"/>
        <v/>
      </c>
    </row>
    <row r="1640" spans="1:1" x14ac:dyDescent="0.25">
      <c r="A1640" s="27" t="str">
        <f t="shared" si="116"/>
        <v/>
      </c>
    </row>
    <row r="1641" spans="1:1" x14ac:dyDescent="0.25">
      <c r="A1641" s="27" t="str">
        <f t="shared" si="116"/>
        <v/>
      </c>
    </row>
    <row r="1642" spans="1:1" x14ac:dyDescent="0.25">
      <c r="A1642" s="27" t="str">
        <f t="shared" si="116"/>
        <v/>
      </c>
    </row>
    <row r="1643" spans="1:1" x14ac:dyDescent="0.25">
      <c r="A1643" s="27" t="str">
        <f t="shared" si="116"/>
        <v/>
      </c>
    </row>
    <row r="1644" spans="1:1" x14ac:dyDescent="0.25">
      <c r="A1644" s="27" t="str">
        <f t="shared" si="116"/>
        <v/>
      </c>
    </row>
    <row r="1645" spans="1:1" x14ac:dyDescent="0.25">
      <c r="A1645" s="27" t="str">
        <f t="shared" si="116"/>
        <v/>
      </c>
    </row>
    <row r="1646" spans="1:1" x14ac:dyDescent="0.25">
      <c r="A1646" s="27" t="str">
        <f t="shared" si="116"/>
        <v/>
      </c>
    </row>
    <row r="1647" spans="1:1" x14ac:dyDescent="0.25">
      <c r="A1647" s="27" t="str">
        <f t="shared" si="116"/>
        <v/>
      </c>
    </row>
    <row r="1648" spans="1:1" x14ac:dyDescent="0.25">
      <c r="A1648" s="27" t="str">
        <f t="shared" si="116"/>
        <v/>
      </c>
    </row>
    <row r="1649" spans="1:1" x14ac:dyDescent="0.25">
      <c r="A1649" s="27" t="str">
        <f t="shared" si="116"/>
        <v/>
      </c>
    </row>
    <row r="1650" spans="1:1" x14ac:dyDescent="0.25">
      <c r="A1650" s="27" t="str">
        <f t="shared" si="116"/>
        <v/>
      </c>
    </row>
    <row r="1651" spans="1:1" x14ac:dyDescent="0.25">
      <c r="A1651" s="27" t="str">
        <f t="shared" si="116"/>
        <v/>
      </c>
    </row>
    <row r="1652" spans="1:1" x14ac:dyDescent="0.25">
      <c r="A1652" s="27" t="str">
        <f t="shared" si="116"/>
        <v/>
      </c>
    </row>
    <row r="1653" spans="1:1" x14ac:dyDescent="0.25">
      <c r="A1653" s="27" t="str">
        <f t="shared" si="116"/>
        <v/>
      </c>
    </row>
    <row r="1654" spans="1:1" x14ac:dyDescent="0.25">
      <c r="A1654" s="27" t="str">
        <f t="shared" si="116"/>
        <v/>
      </c>
    </row>
    <row r="1655" spans="1:1" x14ac:dyDescent="0.25">
      <c r="A1655" s="27" t="str">
        <f t="shared" si="116"/>
        <v/>
      </c>
    </row>
    <row r="1656" spans="1:1" x14ac:dyDescent="0.25">
      <c r="A1656" s="27" t="str">
        <f t="shared" si="116"/>
        <v/>
      </c>
    </row>
    <row r="1657" spans="1:1" x14ac:dyDescent="0.25">
      <c r="A1657" s="27" t="str">
        <f t="shared" si="116"/>
        <v/>
      </c>
    </row>
    <row r="1658" spans="1:1" x14ac:dyDescent="0.25">
      <c r="A1658" s="27" t="str">
        <f t="shared" si="116"/>
        <v/>
      </c>
    </row>
    <row r="1659" spans="1:1" x14ac:dyDescent="0.25">
      <c r="A1659" s="27" t="str">
        <f t="shared" si="116"/>
        <v/>
      </c>
    </row>
    <row r="1660" spans="1:1" x14ac:dyDescent="0.25">
      <c r="A1660" s="27" t="str">
        <f t="shared" si="116"/>
        <v/>
      </c>
    </row>
    <row r="1661" spans="1:1" x14ac:dyDescent="0.25">
      <c r="A1661" s="27" t="str">
        <f t="shared" si="116"/>
        <v/>
      </c>
    </row>
    <row r="1662" spans="1:1" x14ac:dyDescent="0.25">
      <c r="A1662" s="27" t="str">
        <f t="shared" si="116"/>
        <v/>
      </c>
    </row>
    <row r="1663" spans="1:1" x14ac:dyDescent="0.25">
      <c r="A1663" s="27" t="str">
        <f t="shared" si="116"/>
        <v/>
      </c>
    </row>
    <row r="1664" spans="1:1" x14ac:dyDescent="0.25">
      <c r="A1664" s="27" t="str">
        <f t="shared" si="116"/>
        <v/>
      </c>
    </row>
    <row r="1665" spans="1:1" x14ac:dyDescent="0.25">
      <c r="A1665" s="27" t="str">
        <f t="shared" si="116"/>
        <v/>
      </c>
    </row>
    <row r="1666" spans="1:1" x14ac:dyDescent="0.25">
      <c r="A1666" s="27" t="str">
        <f t="shared" si="116"/>
        <v/>
      </c>
    </row>
    <row r="1667" spans="1:1" x14ac:dyDescent="0.25">
      <c r="A1667" s="27" t="str">
        <f t="shared" si="116"/>
        <v/>
      </c>
    </row>
    <row r="1668" spans="1:1" x14ac:dyDescent="0.25">
      <c r="A1668" s="27" t="str">
        <f t="shared" si="116"/>
        <v/>
      </c>
    </row>
    <row r="1669" spans="1:1" x14ac:dyDescent="0.25">
      <c r="A1669" s="27" t="str">
        <f t="shared" si="116"/>
        <v/>
      </c>
    </row>
    <row r="1670" spans="1:1" x14ac:dyDescent="0.25">
      <c r="A1670" s="27" t="str">
        <f t="shared" si="116"/>
        <v/>
      </c>
    </row>
    <row r="1671" spans="1:1" x14ac:dyDescent="0.25">
      <c r="A1671" s="27" t="str">
        <f t="shared" ref="A1671:A1734" si="117">A515&amp;B515</f>
        <v/>
      </c>
    </row>
    <row r="1672" spans="1:1" x14ac:dyDescent="0.25">
      <c r="A1672" s="27" t="str">
        <f t="shared" si="117"/>
        <v/>
      </c>
    </row>
    <row r="1673" spans="1:1" x14ac:dyDescent="0.25">
      <c r="A1673" s="27" t="str">
        <f t="shared" si="117"/>
        <v/>
      </c>
    </row>
    <row r="1674" spans="1:1" x14ac:dyDescent="0.25">
      <c r="A1674" s="27" t="str">
        <f t="shared" si="117"/>
        <v/>
      </c>
    </row>
    <row r="1675" spans="1:1" x14ac:dyDescent="0.25">
      <c r="A1675" s="27" t="str">
        <f t="shared" si="117"/>
        <v/>
      </c>
    </row>
    <row r="1676" spans="1:1" x14ac:dyDescent="0.25">
      <c r="A1676" s="27" t="str">
        <f t="shared" si="117"/>
        <v/>
      </c>
    </row>
    <row r="1677" spans="1:1" x14ac:dyDescent="0.25">
      <c r="A1677" s="27" t="str">
        <f t="shared" si="117"/>
        <v/>
      </c>
    </row>
    <row r="1678" spans="1:1" x14ac:dyDescent="0.25">
      <c r="A1678" s="27" t="str">
        <f t="shared" si="117"/>
        <v/>
      </c>
    </row>
    <row r="1679" spans="1:1" x14ac:dyDescent="0.25">
      <c r="A1679" s="27" t="str">
        <f t="shared" si="117"/>
        <v/>
      </c>
    </row>
    <row r="1680" spans="1:1" x14ac:dyDescent="0.25">
      <c r="A1680" s="27" t="str">
        <f t="shared" si="117"/>
        <v/>
      </c>
    </row>
    <row r="1681" spans="1:1" x14ac:dyDescent="0.25">
      <c r="A1681" s="27" t="str">
        <f t="shared" si="117"/>
        <v/>
      </c>
    </row>
    <row r="1682" spans="1:1" x14ac:dyDescent="0.25">
      <c r="A1682" s="27" t="str">
        <f t="shared" si="117"/>
        <v/>
      </c>
    </row>
    <row r="1683" spans="1:1" x14ac:dyDescent="0.25">
      <c r="A1683" s="27" t="str">
        <f t="shared" si="117"/>
        <v/>
      </c>
    </row>
    <row r="1684" spans="1:1" x14ac:dyDescent="0.25">
      <c r="A1684" s="27" t="str">
        <f t="shared" si="117"/>
        <v/>
      </c>
    </row>
    <row r="1685" spans="1:1" x14ac:dyDescent="0.25">
      <c r="A1685" s="27" t="str">
        <f t="shared" si="117"/>
        <v/>
      </c>
    </row>
    <row r="1686" spans="1:1" x14ac:dyDescent="0.25">
      <c r="A1686" s="27" t="str">
        <f t="shared" si="117"/>
        <v/>
      </c>
    </row>
    <row r="1687" spans="1:1" x14ac:dyDescent="0.25">
      <c r="A1687" s="27" t="str">
        <f t="shared" si="117"/>
        <v/>
      </c>
    </row>
    <row r="1688" spans="1:1" x14ac:dyDescent="0.25">
      <c r="A1688" s="27" t="str">
        <f t="shared" si="117"/>
        <v/>
      </c>
    </row>
    <row r="1689" spans="1:1" x14ac:dyDescent="0.25">
      <c r="A1689" s="27" t="str">
        <f t="shared" si="117"/>
        <v/>
      </c>
    </row>
    <row r="1690" spans="1:1" x14ac:dyDescent="0.25">
      <c r="A1690" s="27" t="str">
        <f t="shared" si="117"/>
        <v/>
      </c>
    </row>
    <row r="1691" spans="1:1" x14ac:dyDescent="0.25">
      <c r="A1691" s="27" t="str">
        <f t="shared" si="117"/>
        <v/>
      </c>
    </row>
    <row r="1692" spans="1:1" x14ac:dyDescent="0.25">
      <c r="A1692" s="27" t="str">
        <f t="shared" si="117"/>
        <v/>
      </c>
    </row>
    <row r="1693" spans="1:1" x14ac:dyDescent="0.25">
      <c r="A1693" s="27" t="str">
        <f t="shared" si="117"/>
        <v/>
      </c>
    </row>
    <row r="1694" spans="1:1" x14ac:dyDescent="0.25">
      <c r="A1694" s="27" t="str">
        <f t="shared" si="117"/>
        <v/>
      </c>
    </row>
    <row r="1695" spans="1:1" x14ac:dyDescent="0.25">
      <c r="A1695" s="27" t="str">
        <f t="shared" si="117"/>
        <v/>
      </c>
    </row>
    <row r="1696" spans="1:1" x14ac:dyDescent="0.25">
      <c r="A1696" s="27" t="str">
        <f t="shared" si="117"/>
        <v/>
      </c>
    </row>
    <row r="1697" spans="1:1" x14ac:dyDescent="0.25">
      <c r="A1697" s="27" t="str">
        <f t="shared" si="117"/>
        <v/>
      </c>
    </row>
    <row r="1698" spans="1:1" x14ac:dyDescent="0.25">
      <c r="A1698" s="27" t="str">
        <f t="shared" si="117"/>
        <v/>
      </c>
    </row>
    <row r="1699" spans="1:1" x14ac:dyDescent="0.25">
      <c r="A1699" s="27" t="str">
        <f t="shared" si="117"/>
        <v/>
      </c>
    </row>
    <row r="1700" spans="1:1" x14ac:dyDescent="0.25">
      <c r="A1700" s="27" t="str">
        <f t="shared" si="117"/>
        <v/>
      </c>
    </row>
    <row r="1701" spans="1:1" x14ac:dyDescent="0.25">
      <c r="A1701" s="27" t="str">
        <f t="shared" si="117"/>
        <v/>
      </c>
    </row>
    <row r="1702" spans="1:1" x14ac:dyDescent="0.25">
      <c r="A1702" s="27" t="str">
        <f t="shared" si="117"/>
        <v/>
      </c>
    </row>
    <row r="1703" spans="1:1" x14ac:dyDescent="0.25">
      <c r="A1703" s="27" t="str">
        <f t="shared" si="117"/>
        <v/>
      </c>
    </row>
    <row r="1704" spans="1:1" x14ac:dyDescent="0.25">
      <c r="A1704" s="27" t="str">
        <f t="shared" si="117"/>
        <v/>
      </c>
    </row>
    <row r="1705" spans="1:1" x14ac:dyDescent="0.25">
      <c r="A1705" s="27" t="str">
        <f t="shared" si="117"/>
        <v/>
      </c>
    </row>
    <row r="1706" spans="1:1" x14ac:dyDescent="0.25">
      <c r="A1706" s="27" t="str">
        <f t="shared" si="117"/>
        <v/>
      </c>
    </row>
    <row r="1707" spans="1:1" x14ac:dyDescent="0.25">
      <c r="A1707" s="27" t="str">
        <f t="shared" si="117"/>
        <v/>
      </c>
    </row>
    <row r="1708" spans="1:1" x14ac:dyDescent="0.25">
      <c r="A1708" s="27" t="str">
        <f t="shared" si="117"/>
        <v/>
      </c>
    </row>
    <row r="1709" spans="1:1" x14ac:dyDescent="0.25">
      <c r="A1709" s="27" t="str">
        <f t="shared" si="117"/>
        <v/>
      </c>
    </row>
    <row r="1710" spans="1:1" x14ac:dyDescent="0.25">
      <c r="A1710" s="27" t="str">
        <f t="shared" si="117"/>
        <v/>
      </c>
    </row>
    <row r="1711" spans="1:1" x14ac:dyDescent="0.25">
      <c r="A1711" s="27" t="str">
        <f t="shared" si="117"/>
        <v/>
      </c>
    </row>
    <row r="1712" spans="1:1" x14ac:dyDescent="0.25">
      <c r="A1712" s="27" t="str">
        <f t="shared" si="117"/>
        <v/>
      </c>
    </row>
    <row r="1713" spans="1:1" x14ac:dyDescent="0.25">
      <c r="A1713" s="27" t="str">
        <f t="shared" si="117"/>
        <v/>
      </c>
    </row>
    <row r="1714" spans="1:1" x14ac:dyDescent="0.25">
      <c r="A1714" s="27" t="str">
        <f t="shared" si="117"/>
        <v/>
      </c>
    </row>
    <row r="1715" spans="1:1" x14ac:dyDescent="0.25">
      <c r="A1715" s="27" t="str">
        <f t="shared" si="117"/>
        <v/>
      </c>
    </row>
    <row r="1716" spans="1:1" x14ac:dyDescent="0.25">
      <c r="A1716" s="27" t="str">
        <f t="shared" si="117"/>
        <v/>
      </c>
    </row>
    <row r="1717" spans="1:1" x14ac:dyDescent="0.25">
      <c r="A1717" s="27" t="str">
        <f t="shared" si="117"/>
        <v/>
      </c>
    </row>
    <row r="1718" spans="1:1" x14ac:dyDescent="0.25">
      <c r="A1718" s="27" t="str">
        <f t="shared" si="117"/>
        <v/>
      </c>
    </row>
    <row r="1719" spans="1:1" x14ac:dyDescent="0.25">
      <c r="A1719" s="27" t="str">
        <f t="shared" si="117"/>
        <v/>
      </c>
    </row>
    <row r="1720" spans="1:1" x14ac:dyDescent="0.25">
      <c r="A1720" s="27" t="str">
        <f t="shared" si="117"/>
        <v/>
      </c>
    </row>
    <row r="1721" spans="1:1" x14ac:dyDescent="0.25">
      <c r="A1721" s="27" t="str">
        <f t="shared" si="117"/>
        <v/>
      </c>
    </row>
    <row r="1722" spans="1:1" x14ac:dyDescent="0.25">
      <c r="A1722" s="27" t="str">
        <f t="shared" si="117"/>
        <v/>
      </c>
    </row>
    <row r="1723" spans="1:1" x14ac:dyDescent="0.25">
      <c r="A1723" s="27" t="str">
        <f t="shared" si="117"/>
        <v/>
      </c>
    </row>
    <row r="1724" spans="1:1" x14ac:dyDescent="0.25">
      <c r="A1724" s="27" t="str">
        <f t="shared" si="117"/>
        <v/>
      </c>
    </row>
    <row r="1725" spans="1:1" x14ac:dyDescent="0.25">
      <c r="A1725" s="27" t="str">
        <f t="shared" si="117"/>
        <v/>
      </c>
    </row>
    <row r="1726" spans="1:1" x14ac:dyDescent="0.25">
      <c r="A1726" s="27" t="str">
        <f t="shared" si="117"/>
        <v/>
      </c>
    </row>
    <row r="1727" spans="1:1" x14ac:dyDescent="0.25">
      <c r="A1727" s="27" t="str">
        <f t="shared" si="117"/>
        <v/>
      </c>
    </row>
    <row r="1728" spans="1:1" x14ac:dyDescent="0.25">
      <c r="A1728" s="27" t="str">
        <f t="shared" si="117"/>
        <v/>
      </c>
    </row>
    <row r="1729" spans="1:1" x14ac:dyDescent="0.25">
      <c r="A1729" s="27" t="str">
        <f t="shared" si="117"/>
        <v/>
      </c>
    </row>
    <row r="1730" spans="1:1" x14ac:dyDescent="0.25">
      <c r="A1730" s="27" t="str">
        <f t="shared" si="117"/>
        <v/>
      </c>
    </row>
    <row r="1731" spans="1:1" x14ac:dyDescent="0.25">
      <c r="A1731" s="27" t="str">
        <f t="shared" si="117"/>
        <v/>
      </c>
    </row>
    <row r="1732" spans="1:1" x14ac:dyDescent="0.25">
      <c r="A1732" s="27" t="str">
        <f t="shared" si="117"/>
        <v/>
      </c>
    </row>
    <row r="1733" spans="1:1" x14ac:dyDescent="0.25">
      <c r="A1733" s="27" t="str">
        <f t="shared" si="117"/>
        <v/>
      </c>
    </row>
    <row r="1734" spans="1:1" x14ac:dyDescent="0.25">
      <c r="A1734" s="27" t="str">
        <f t="shared" si="117"/>
        <v/>
      </c>
    </row>
    <row r="1735" spans="1:1" x14ac:dyDescent="0.25">
      <c r="A1735" s="27" t="str">
        <f t="shared" ref="A1735:A1798" si="118">A579&amp;B579</f>
        <v/>
      </c>
    </row>
    <row r="1736" spans="1:1" x14ac:dyDescent="0.25">
      <c r="A1736" s="27" t="str">
        <f t="shared" si="118"/>
        <v/>
      </c>
    </row>
    <row r="1737" spans="1:1" x14ac:dyDescent="0.25">
      <c r="A1737" s="27" t="str">
        <f t="shared" si="118"/>
        <v/>
      </c>
    </row>
    <row r="1738" spans="1:1" x14ac:dyDescent="0.25">
      <c r="A1738" s="27" t="str">
        <f t="shared" si="118"/>
        <v/>
      </c>
    </row>
    <row r="1739" spans="1:1" x14ac:dyDescent="0.25">
      <c r="A1739" s="27" t="str">
        <f t="shared" si="118"/>
        <v/>
      </c>
    </row>
    <row r="1740" spans="1:1" x14ac:dyDescent="0.25">
      <c r="A1740" s="27" t="str">
        <f t="shared" si="118"/>
        <v/>
      </c>
    </row>
    <row r="1741" spans="1:1" x14ac:dyDescent="0.25">
      <c r="A1741" s="27" t="str">
        <f t="shared" si="118"/>
        <v/>
      </c>
    </row>
    <row r="1742" spans="1:1" x14ac:dyDescent="0.25">
      <c r="A1742" s="27" t="str">
        <f t="shared" si="118"/>
        <v/>
      </c>
    </row>
    <row r="1743" spans="1:1" x14ac:dyDescent="0.25">
      <c r="A1743" s="27" t="str">
        <f t="shared" si="118"/>
        <v/>
      </c>
    </row>
    <row r="1744" spans="1:1" x14ac:dyDescent="0.25">
      <c r="A1744" s="27" t="str">
        <f t="shared" si="118"/>
        <v/>
      </c>
    </row>
    <row r="1745" spans="1:1" x14ac:dyDescent="0.25">
      <c r="A1745" s="27" t="str">
        <f t="shared" si="118"/>
        <v/>
      </c>
    </row>
    <row r="1746" spans="1:1" x14ac:dyDescent="0.25">
      <c r="A1746" s="27" t="str">
        <f t="shared" si="118"/>
        <v/>
      </c>
    </row>
    <row r="1747" spans="1:1" x14ac:dyDescent="0.25">
      <c r="A1747" s="27" t="str">
        <f t="shared" si="118"/>
        <v/>
      </c>
    </row>
    <row r="1748" spans="1:1" x14ac:dyDescent="0.25">
      <c r="A1748" s="27" t="str">
        <f t="shared" si="118"/>
        <v/>
      </c>
    </row>
    <row r="1749" spans="1:1" x14ac:dyDescent="0.25">
      <c r="A1749" s="27" t="str">
        <f t="shared" si="118"/>
        <v/>
      </c>
    </row>
    <row r="1750" spans="1:1" x14ac:dyDescent="0.25">
      <c r="A1750" s="27" t="str">
        <f t="shared" si="118"/>
        <v/>
      </c>
    </row>
    <row r="1751" spans="1:1" x14ac:dyDescent="0.25">
      <c r="A1751" s="27" t="str">
        <f t="shared" si="118"/>
        <v/>
      </c>
    </row>
    <row r="1752" spans="1:1" x14ac:dyDescent="0.25">
      <c r="A1752" s="27" t="str">
        <f t="shared" si="118"/>
        <v/>
      </c>
    </row>
    <row r="1753" spans="1:1" x14ac:dyDescent="0.25">
      <c r="A1753" s="27" t="str">
        <f t="shared" si="118"/>
        <v/>
      </c>
    </row>
    <row r="1754" spans="1:1" x14ac:dyDescent="0.25">
      <c r="A1754" s="27" t="str">
        <f t="shared" si="118"/>
        <v/>
      </c>
    </row>
    <row r="1755" spans="1:1" x14ac:dyDescent="0.25">
      <c r="A1755" s="27" t="str">
        <f t="shared" si="118"/>
        <v/>
      </c>
    </row>
    <row r="1756" spans="1:1" x14ac:dyDescent="0.25">
      <c r="A1756" s="27" t="str">
        <f t="shared" si="118"/>
        <v/>
      </c>
    </row>
    <row r="1757" spans="1:1" x14ac:dyDescent="0.25">
      <c r="A1757" s="27" t="str">
        <f t="shared" si="118"/>
        <v/>
      </c>
    </row>
    <row r="1758" spans="1:1" x14ac:dyDescent="0.25">
      <c r="A1758" s="27" t="str">
        <f t="shared" si="118"/>
        <v/>
      </c>
    </row>
    <row r="1759" spans="1:1" x14ac:dyDescent="0.25">
      <c r="A1759" s="27" t="str">
        <f t="shared" si="118"/>
        <v/>
      </c>
    </row>
    <row r="1760" spans="1:1" x14ac:dyDescent="0.25">
      <c r="A1760" s="27" t="str">
        <f t="shared" si="118"/>
        <v/>
      </c>
    </row>
    <row r="1761" spans="1:1" x14ac:dyDescent="0.25">
      <c r="A1761" s="27" t="str">
        <f t="shared" si="118"/>
        <v/>
      </c>
    </row>
    <row r="1762" spans="1:1" x14ac:dyDescent="0.25">
      <c r="A1762" s="27" t="str">
        <f t="shared" si="118"/>
        <v/>
      </c>
    </row>
    <row r="1763" spans="1:1" x14ac:dyDescent="0.25">
      <c r="A1763" s="27" t="str">
        <f t="shared" si="118"/>
        <v/>
      </c>
    </row>
    <row r="1764" spans="1:1" x14ac:dyDescent="0.25">
      <c r="A1764" s="27" t="str">
        <f t="shared" si="118"/>
        <v/>
      </c>
    </row>
    <row r="1765" spans="1:1" x14ac:dyDescent="0.25">
      <c r="A1765" s="27" t="str">
        <f t="shared" si="118"/>
        <v/>
      </c>
    </row>
    <row r="1766" spans="1:1" x14ac:dyDescent="0.25">
      <c r="A1766" s="27" t="str">
        <f t="shared" si="118"/>
        <v/>
      </c>
    </row>
    <row r="1767" spans="1:1" x14ac:dyDescent="0.25">
      <c r="A1767" s="27" t="str">
        <f t="shared" si="118"/>
        <v/>
      </c>
    </row>
    <row r="1768" spans="1:1" x14ac:dyDescent="0.25">
      <c r="A1768" s="27" t="str">
        <f t="shared" si="118"/>
        <v/>
      </c>
    </row>
    <row r="1769" spans="1:1" x14ac:dyDescent="0.25">
      <c r="A1769" s="27" t="str">
        <f t="shared" si="118"/>
        <v/>
      </c>
    </row>
    <row r="1770" spans="1:1" x14ac:dyDescent="0.25">
      <c r="A1770" s="27" t="str">
        <f t="shared" si="118"/>
        <v/>
      </c>
    </row>
    <row r="1771" spans="1:1" x14ac:dyDescent="0.25">
      <c r="A1771" s="27" t="str">
        <f t="shared" si="118"/>
        <v/>
      </c>
    </row>
    <row r="1772" spans="1:1" x14ac:dyDescent="0.25">
      <c r="A1772" s="27" t="str">
        <f t="shared" si="118"/>
        <v/>
      </c>
    </row>
    <row r="1773" spans="1:1" x14ac:dyDescent="0.25">
      <c r="A1773" s="27" t="str">
        <f t="shared" si="118"/>
        <v/>
      </c>
    </row>
    <row r="1774" spans="1:1" x14ac:dyDescent="0.25">
      <c r="A1774" s="27" t="str">
        <f t="shared" si="118"/>
        <v/>
      </c>
    </row>
    <row r="1775" spans="1:1" x14ac:dyDescent="0.25">
      <c r="A1775" s="27" t="str">
        <f t="shared" si="118"/>
        <v/>
      </c>
    </row>
    <row r="1776" spans="1:1" x14ac:dyDescent="0.25">
      <c r="A1776" s="27" t="str">
        <f t="shared" si="118"/>
        <v/>
      </c>
    </row>
    <row r="1777" spans="1:1" x14ac:dyDescent="0.25">
      <c r="A1777" s="27" t="str">
        <f t="shared" si="118"/>
        <v/>
      </c>
    </row>
    <row r="1778" spans="1:1" x14ac:dyDescent="0.25">
      <c r="A1778" s="27" t="str">
        <f t="shared" si="118"/>
        <v/>
      </c>
    </row>
    <row r="1779" spans="1:1" x14ac:dyDescent="0.25">
      <c r="A1779" s="27" t="str">
        <f t="shared" si="118"/>
        <v/>
      </c>
    </row>
    <row r="1780" spans="1:1" x14ac:dyDescent="0.25">
      <c r="A1780" s="27" t="str">
        <f t="shared" si="118"/>
        <v/>
      </c>
    </row>
    <row r="1781" spans="1:1" x14ac:dyDescent="0.25">
      <c r="A1781" s="27" t="str">
        <f t="shared" si="118"/>
        <v/>
      </c>
    </row>
    <row r="1782" spans="1:1" x14ac:dyDescent="0.25">
      <c r="A1782" s="27" t="str">
        <f t="shared" si="118"/>
        <v/>
      </c>
    </row>
    <row r="1783" spans="1:1" x14ac:dyDescent="0.25">
      <c r="A1783" s="27" t="str">
        <f t="shared" si="118"/>
        <v/>
      </c>
    </row>
    <row r="1784" spans="1:1" x14ac:dyDescent="0.25">
      <c r="A1784" s="27" t="str">
        <f t="shared" si="118"/>
        <v/>
      </c>
    </row>
    <row r="1785" spans="1:1" x14ac:dyDescent="0.25">
      <c r="A1785" s="27" t="str">
        <f t="shared" si="118"/>
        <v/>
      </c>
    </row>
    <row r="1786" spans="1:1" x14ac:dyDescent="0.25">
      <c r="A1786" s="27" t="str">
        <f t="shared" si="118"/>
        <v/>
      </c>
    </row>
    <row r="1787" spans="1:1" x14ac:dyDescent="0.25">
      <c r="A1787" s="27" t="str">
        <f t="shared" si="118"/>
        <v/>
      </c>
    </row>
    <row r="1788" spans="1:1" x14ac:dyDescent="0.25">
      <c r="A1788" s="27" t="str">
        <f t="shared" si="118"/>
        <v/>
      </c>
    </row>
    <row r="1789" spans="1:1" x14ac:dyDescent="0.25">
      <c r="A1789" s="27" t="str">
        <f t="shared" si="118"/>
        <v/>
      </c>
    </row>
    <row r="1790" spans="1:1" x14ac:dyDescent="0.25">
      <c r="A1790" s="27" t="str">
        <f t="shared" si="118"/>
        <v/>
      </c>
    </row>
    <row r="1791" spans="1:1" x14ac:dyDescent="0.25">
      <c r="A1791" s="27" t="str">
        <f t="shared" si="118"/>
        <v/>
      </c>
    </row>
    <row r="1792" spans="1:1" x14ac:dyDescent="0.25">
      <c r="A1792" s="27" t="str">
        <f t="shared" si="118"/>
        <v/>
      </c>
    </row>
    <row r="1793" spans="1:1" x14ac:dyDescent="0.25">
      <c r="A1793" s="27" t="str">
        <f t="shared" si="118"/>
        <v/>
      </c>
    </row>
    <row r="1794" spans="1:1" x14ac:dyDescent="0.25">
      <c r="A1794" s="27" t="str">
        <f t="shared" si="118"/>
        <v/>
      </c>
    </row>
    <row r="1795" spans="1:1" x14ac:dyDescent="0.25">
      <c r="A1795" s="27" t="str">
        <f t="shared" si="118"/>
        <v/>
      </c>
    </row>
    <row r="1796" spans="1:1" x14ac:dyDescent="0.25">
      <c r="A1796" s="27" t="str">
        <f t="shared" si="118"/>
        <v/>
      </c>
    </row>
    <row r="1797" spans="1:1" x14ac:dyDescent="0.25">
      <c r="A1797" s="27" t="str">
        <f t="shared" si="118"/>
        <v/>
      </c>
    </row>
    <row r="1798" spans="1:1" x14ac:dyDescent="0.25">
      <c r="A1798" s="27" t="str">
        <f t="shared" si="118"/>
        <v/>
      </c>
    </row>
    <row r="1799" spans="1:1" x14ac:dyDescent="0.25">
      <c r="A1799" s="27" t="str">
        <f t="shared" ref="A1799:A1862" si="119">A643&amp;B643</f>
        <v/>
      </c>
    </row>
    <row r="1800" spans="1:1" x14ac:dyDescent="0.25">
      <c r="A1800" s="27" t="str">
        <f t="shared" si="119"/>
        <v/>
      </c>
    </row>
    <row r="1801" spans="1:1" x14ac:dyDescent="0.25">
      <c r="A1801" s="27" t="str">
        <f t="shared" si="119"/>
        <v/>
      </c>
    </row>
    <row r="1802" spans="1:1" x14ac:dyDescent="0.25">
      <c r="A1802" s="27" t="str">
        <f t="shared" si="119"/>
        <v/>
      </c>
    </row>
    <row r="1803" spans="1:1" x14ac:dyDescent="0.25">
      <c r="A1803" s="27" t="str">
        <f t="shared" si="119"/>
        <v/>
      </c>
    </row>
    <row r="1804" spans="1:1" x14ac:dyDescent="0.25">
      <c r="A1804" s="27" t="str">
        <f t="shared" si="119"/>
        <v/>
      </c>
    </row>
    <row r="1805" spans="1:1" x14ac:dyDescent="0.25">
      <c r="A1805" s="27" t="str">
        <f t="shared" si="119"/>
        <v/>
      </c>
    </row>
    <row r="1806" spans="1:1" x14ac:dyDescent="0.25">
      <c r="A1806" s="27" t="str">
        <f t="shared" si="119"/>
        <v/>
      </c>
    </row>
    <row r="1807" spans="1:1" x14ac:dyDescent="0.25">
      <c r="A1807" s="27" t="str">
        <f t="shared" si="119"/>
        <v/>
      </c>
    </row>
    <row r="1808" spans="1:1" x14ac:dyDescent="0.25">
      <c r="A1808" s="27" t="str">
        <f t="shared" si="119"/>
        <v/>
      </c>
    </row>
    <row r="1809" spans="1:1" x14ac:dyDescent="0.25">
      <c r="A1809" s="27" t="str">
        <f t="shared" si="119"/>
        <v/>
      </c>
    </row>
    <row r="1810" spans="1:1" x14ac:dyDescent="0.25">
      <c r="A1810" s="27" t="str">
        <f t="shared" si="119"/>
        <v/>
      </c>
    </row>
    <row r="1811" spans="1:1" x14ac:dyDescent="0.25">
      <c r="A1811" s="27" t="str">
        <f t="shared" si="119"/>
        <v/>
      </c>
    </row>
    <row r="1812" spans="1:1" x14ac:dyDescent="0.25">
      <c r="A1812" s="27" t="str">
        <f t="shared" si="119"/>
        <v/>
      </c>
    </row>
    <row r="1813" spans="1:1" x14ac:dyDescent="0.25">
      <c r="A1813" s="27" t="str">
        <f t="shared" si="119"/>
        <v/>
      </c>
    </row>
    <row r="1814" spans="1:1" x14ac:dyDescent="0.25">
      <c r="A1814" s="27" t="str">
        <f t="shared" si="119"/>
        <v/>
      </c>
    </row>
    <row r="1815" spans="1:1" x14ac:dyDescent="0.25">
      <c r="A1815" s="27" t="str">
        <f t="shared" si="119"/>
        <v/>
      </c>
    </row>
    <row r="1816" spans="1:1" x14ac:dyDescent="0.25">
      <c r="A1816" s="27" t="str">
        <f t="shared" si="119"/>
        <v/>
      </c>
    </row>
    <row r="1817" spans="1:1" x14ac:dyDescent="0.25">
      <c r="A1817" s="27" t="str">
        <f t="shared" si="119"/>
        <v/>
      </c>
    </row>
    <row r="1818" spans="1:1" x14ac:dyDescent="0.25">
      <c r="A1818" s="27" t="str">
        <f t="shared" si="119"/>
        <v/>
      </c>
    </row>
    <row r="1819" spans="1:1" x14ac:dyDescent="0.25">
      <c r="A1819" s="27" t="str">
        <f t="shared" si="119"/>
        <v/>
      </c>
    </row>
    <row r="1820" spans="1:1" x14ac:dyDescent="0.25">
      <c r="A1820" s="27" t="str">
        <f t="shared" si="119"/>
        <v/>
      </c>
    </row>
    <row r="1821" spans="1:1" x14ac:dyDescent="0.25">
      <c r="A1821" s="27" t="str">
        <f t="shared" si="119"/>
        <v/>
      </c>
    </row>
    <row r="1822" spans="1:1" x14ac:dyDescent="0.25">
      <c r="A1822" s="27" t="str">
        <f t="shared" si="119"/>
        <v/>
      </c>
    </row>
    <row r="1823" spans="1:1" x14ac:dyDescent="0.25">
      <c r="A1823" s="27" t="str">
        <f t="shared" si="119"/>
        <v/>
      </c>
    </row>
    <row r="1824" spans="1:1" x14ac:dyDescent="0.25">
      <c r="A1824" s="27" t="str">
        <f t="shared" si="119"/>
        <v/>
      </c>
    </row>
    <row r="1825" spans="1:1" x14ac:dyDescent="0.25">
      <c r="A1825" s="27" t="str">
        <f t="shared" si="119"/>
        <v/>
      </c>
    </row>
    <row r="1826" spans="1:1" x14ac:dyDescent="0.25">
      <c r="A1826" s="27" t="str">
        <f t="shared" si="119"/>
        <v/>
      </c>
    </row>
    <row r="1827" spans="1:1" x14ac:dyDescent="0.25">
      <c r="A1827" s="27" t="str">
        <f t="shared" si="119"/>
        <v/>
      </c>
    </row>
    <row r="1828" spans="1:1" x14ac:dyDescent="0.25">
      <c r="A1828" s="27" t="str">
        <f t="shared" si="119"/>
        <v/>
      </c>
    </row>
    <row r="1829" spans="1:1" x14ac:dyDescent="0.25">
      <c r="A1829" s="27" t="str">
        <f t="shared" si="119"/>
        <v/>
      </c>
    </row>
    <row r="1830" spans="1:1" x14ac:dyDescent="0.25">
      <c r="A1830" s="27" t="str">
        <f t="shared" si="119"/>
        <v/>
      </c>
    </row>
    <row r="1831" spans="1:1" x14ac:dyDescent="0.25">
      <c r="A1831" s="27" t="str">
        <f t="shared" si="119"/>
        <v/>
      </c>
    </row>
    <row r="1832" spans="1:1" x14ac:dyDescent="0.25">
      <c r="A1832" s="27" t="str">
        <f t="shared" si="119"/>
        <v/>
      </c>
    </row>
    <row r="1833" spans="1:1" x14ac:dyDescent="0.25">
      <c r="A1833" s="27" t="str">
        <f t="shared" si="119"/>
        <v/>
      </c>
    </row>
    <row r="1834" spans="1:1" x14ac:dyDescent="0.25">
      <c r="A1834" s="27" t="str">
        <f t="shared" si="119"/>
        <v/>
      </c>
    </row>
    <row r="1835" spans="1:1" x14ac:dyDescent="0.25">
      <c r="A1835" s="27" t="str">
        <f t="shared" si="119"/>
        <v/>
      </c>
    </row>
    <row r="1836" spans="1:1" x14ac:dyDescent="0.25">
      <c r="A1836" s="27" t="str">
        <f t="shared" si="119"/>
        <v/>
      </c>
    </row>
    <row r="1837" spans="1:1" x14ac:dyDescent="0.25">
      <c r="A1837" s="27" t="str">
        <f t="shared" si="119"/>
        <v/>
      </c>
    </row>
    <row r="1838" spans="1:1" x14ac:dyDescent="0.25">
      <c r="A1838" s="27" t="str">
        <f t="shared" si="119"/>
        <v/>
      </c>
    </row>
    <row r="1839" spans="1:1" x14ac:dyDescent="0.25">
      <c r="A1839" s="27" t="str">
        <f t="shared" si="119"/>
        <v/>
      </c>
    </row>
    <row r="1840" spans="1:1" x14ac:dyDescent="0.25">
      <c r="A1840" s="27" t="str">
        <f t="shared" si="119"/>
        <v/>
      </c>
    </row>
    <row r="1841" spans="1:1" x14ac:dyDescent="0.25">
      <c r="A1841" s="27" t="str">
        <f t="shared" si="119"/>
        <v/>
      </c>
    </row>
    <row r="1842" spans="1:1" x14ac:dyDescent="0.25">
      <c r="A1842" s="27" t="str">
        <f t="shared" si="119"/>
        <v/>
      </c>
    </row>
    <row r="1843" spans="1:1" x14ac:dyDescent="0.25">
      <c r="A1843" s="27" t="str">
        <f t="shared" si="119"/>
        <v/>
      </c>
    </row>
    <row r="1844" spans="1:1" x14ac:dyDescent="0.25">
      <c r="A1844" s="27" t="str">
        <f t="shared" si="119"/>
        <v/>
      </c>
    </row>
    <row r="1845" spans="1:1" x14ac:dyDescent="0.25">
      <c r="A1845" s="27" t="str">
        <f t="shared" si="119"/>
        <v/>
      </c>
    </row>
    <row r="1846" spans="1:1" x14ac:dyDescent="0.25">
      <c r="A1846" s="27" t="str">
        <f t="shared" si="119"/>
        <v/>
      </c>
    </row>
    <row r="1847" spans="1:1" x14ac:dyDescent="0.25">
      <c r="A1847" s="27" t="str">
        <f t="shared" si="119"/>
        <v/>
      </c>
    </row>
    <row r="1848" spans="1:1" x14ac:dyDescent="0.25">
      <c r="A1848" s="27" t="str">
        <f t="shared" si="119"/>
        <v/>
      </c>
    </row>
    <row r="1849" spans="1:1" x14ac:dyDescent="0.25">
      <c r="A1849" s="27" t="str">
        <f t="shared" si="119"/>
        <v/>
      </c>
    </row>
    <row r="1850" spans="1:1" x14ac:dyDescent="0.25">
      <c r="A1850" s="27" t="str">
        <f t="shared" si="119"/>
        <v/>
      </c>
    </row>
    <row r="1851" spans="1:1" x14ac:dyDescent="0.25">
      <c r="A1851" s="27" t="str">
        <f t="shared" si="119"/>
        <v/>
      </c>
    </row>
    <row r="1852" spans="1:1" x14ac:dyDescent="0.25">
      <c r="A1852" s="27" t="str">
        <f t="shared" si="119"/>
        <v/>
      </c>
    </row>
    <row r="1853" spans="1:1" x14ac:dyDescent="0.25">
      <c r="A1853" s="27" t="str">
        <f t="shared" si="119"/>
        <v/>
      </c>
    </row>
    <row r="1854" spans="1:1" x14ac:dyDescent="0.25">
      <c r="A1854" s="27" t="str">
        <f t="shared" si="119"/>
        <v/>
      </c>
    </row>
    <row r="1855" spans="1:1" x14ac:dyDescent="0.25">
      <c r="A1855" s="27" t="str">
        <f t="shared" si="119"/>
        <v/>
      </c>
    </row>
    <row r="1856" spans="1:1" x14ac:dyDescent="0.25">
      <c r="A1856" s="27" t="str">
        <f t="shared" si="119"/>
        <v/>
      </c>
    </row>
    <row r="1857" spans="1:1" x14ac:dyDescent="0.25">
      <c r="A1857" s="27" t="str">
        <f t="shared" si="119"/>
        <v/>
      </c>
    </row>
    <row r="1858" spans="1:1" x14ac:dyDescent="0.25">
      <c r="A1858" s="27" t="str">
        <f t="shared" si="119"/>
        <v/>
      </c>
    </row>
    <row r="1859" spans="1:1" x14ac:dyDescent="0.25">
      <c r="A1859" s="27" t="str">
        <f t="shared" si="119"/>
        <v/>
      </c>
    </row>
    <row r="1860" spans="1:1" x14ac:dyDescent="0.25">
      <c r="A1860" s="27" t="str">
        <f t="shared" si="119"/>
        <v/>
      </c>
    </row>
    <row r="1861" spans="1:1" x14ac:dyDescent="0.25">
      <c r="A1861" s="27" t="str">
        <f t="shared" si="119"/>
        <v/>
      </c>
    </row>
    <row r="1862" spans="1:1" x14ac:dyDescent="0.25">
      <c r="A1862" s="27" t="str">
        <f t="shared" si="119"/>
        <v/>
      </c>
    </row>
    <row r="1863" spans="1:1" x14ac:dyDescent="0.25">
      <c r="A1863" s="27" t="str">
        <f t="shared" ref="A1863:A1926" si="120">A707&amp;B707</f>
        <v/>
      </c>
    </row>
    <row r="1864" spans="1:1" x14ac:dyDescent="0.25">
      <c r="A1864" s="27" t="str">
        <f t="shared" si="120"/>
        <v/>
      </c>
    </row>
    <row r="1865" spans="1:1" x14ac:dyDescent="0.25">
      <c r="A1865" s="27" t="str">
        <f t="shared" si="120"/>
        <v/>
      </c>
    </row>
    <row r="1866" spans="1:1" x14ac:dyDescent="0.25">
      <c r="A1866" s="27" t="str">
        <f t="shared" si="120"/>
        <v/>
      </c>
    </row>
    <row r="1867" spans="1:1" x14ac:dyDescent="0.25">
      <c r="A1867" s="27" t="str">
        <f t="shared" si="120"/>
        <v/>
      </c>
    </row>
    <row r="1868" spans="1:1" x14ac:dyDescent="0.25">
      <c r="A1868" s="27" t="str">
        <f t="shared" si="120"/>
        <v/>
      </c>
    </row>
    <row r="1869" spans="1:1" x14ac:dyDescent="0.25">
      <c r="A1869" s="27" t="str">
        <f t="shared" si="120"/>
        <v/>
      </c>
    </row>
    <row r="1870" spans="1:1" x14ac:dyDescent="0.25">
      <c r="A1870" s="27" t="str">
        <f t="shared" si="120"/>
        <v/>
      </c>
    </row>
    <row r="1871" spans="1:1" x14ac:dyDescent="0.25">
      <c r="A1871" s="27" t="str">
        <f t="shared" si="120"/>
        <v/>
      </c>
    </row>
    <row r="1872" spans="1:1" x14ac:dyDescent="0.25">
      <c r="A1872" s="27" t="str">
        <f t="shared" si="120"/>
        <v/>
      </c>
    </row>
    <row r="1873" spans="1:1" x14ac:dyDescent="0.25">
      <c r="A1873" s="27" t="str">
        <f t="shared" si="120"/>
        <v/>
      </c>
    </row>
    <row r="1874" spans="1:1" x14ac:dyDescent="0.25">
      <c r="A1874" s="27" t="str">
        <f t="shared" si="120"/>
        <v/>
      </c>
    </row>
    <row r="1875" spans="1:1" x14ac:dyDescent="0.25">
      <c r="A1875" s="27" t="str">
        <f t="shared" si="120"/>
        <v/>
      </c>
    </row>
    <row r="1876" spans="1:1" x14ac:dyDescent="0.25">
      <c r="A1876" s="27" t="str">
        <f t="shared" si="120"/>
        <v/>
      </c>
    </row>
    <row r="1877" spans="1:1" x14ac:dyDescent="0.25">
      <c r="A1877" s="27" t="str">
        <f t="shared" si="120"/>
        <v/>
      </c>
    </row>
    <row r="1878" spans="1:1" x14ac:dyDescent="0.25">
      <c r="A1878" s="27" t="str">
        <f t="shared" si="120"/>
        <v/>
      </c>
    </row>
    <row r="1879" spans="1:1" x14ac:dyDescent="0.25">
      <c r="A1879" s="27" t="str">
        <f t="shared" si="120"/>
        <v/>
      </c>
    </row>
    <row r="1880" spans="1:1" x14ac:dyDescent="0.25">
      <c r="A1880" s="27" t="str">
        <f t="shared" si="120"/>
        <v/>
      </c>
    </row>
    <row r="1881" spans="1:1" x14ac:dyDescent="0.25">
      <c r="A1881" s="27" t="str">
        <f t="shared" si="120"/>
        <v/>
      </c>
    </row>
    <row r="1882" spans="1:1" x14ac:dyDescent="0.25">
      <c r="A1882" s="27" t="str">
        <f t="shared" si="120"/>
        <v/>
      </c>
    </row>
    <row r="1883" spans="1:1" x14ac:dyDescent="0.25">
      <c r="A1883" s="27" t="str">
        <f t="shared" si="120"/>
        <v/>
      </c>
    </row>
    <row r="1884" spans="1:1" x14ac:dyDescent="0.25">
      <c r="A1884" s="27" t="str">
        <f t="shared" si="120"/>
        <v/>
      </c>
    </row>
    <row r="1885" spans="1:1" x14ac:dyDescent="0.25">
      <c r="A1885" s="27" t="str">
        <f t="shared" si="120"/>
        <v/>
      </c>
    </row>
    <row r="1886" spans="1:1" x14ac:dyDescent="0.25">
      <c r="A1886" s="27" t="str">
        <f t="shared" si="120"/>
        <v/>
      </c>
    </row>
    <row r="1887" spans="1:1" x14ac:dyDescent="0.25">
      <c r="A1887" s="27" t="str">
        <f t="shared" si="120"/>
        <v/>
      </c>
    </row>
    <row r="1888" spans="1:1" x14ac:dyDescent="0.25">
      <c r="A1888" s="27" t="str">
        <f t="shared" si="120"/>
        <v/>
      </c>
    </row>
    <row r="1889" spans="1:1" x14ac:dyDescent="0.25">
      <c r="A1889" s="27" t="str">
        <f t="shared" si="120"/>
        <v/>
      </c>
    </row>
    <row r="1890" spans="1:1" x14ac:dyDescent="0.25">
      <c r="A1890" s="27" t="str">
        <f t="shared" si="120"/>
        <v/>
      </c>
    </row>
    <row r="1891" spans="1:1" x14ac:dyDescent="0.25">
      <c r="A1891" s="27" t="str">
        <f t="shared" si="120"/>
        <v/>
      </c>
    </row>
    <row r="1892" spans="1:1" x14ac:dyDescent="0.25">
      <c r="A1892" s="27" t="str">
        <f t="shared" si="120"/>
        <v/>
      </c>
    </row>
    <row r="1893" spans="1:1" x14ac:dyDescent="0.25">
      <c r="A1893" s="27" t="str">
        <f t="shared" si="120"/>
        <v/>
      </c>
    </row>
    <row r="1894" spans="1:1" x14ac:dyDescent="0.25">
      <c r="A1894" s="27" t="str">
        <f t="shared" si="120"/>
        <v/>
      </c>
    </row>
    <row r="1895" spans="1:1" x14ac:dyDescent="0.25">
      <c r="A1895" s="27" t="str">
        <f t="shared" si="120"/>
        <v/>
      </c>
    </row>
    <row r="1896" spans="1:1" x14ac:dyDescent="0.25">
      <c r="A1896" s="27" t="str">
        <f t="shared" si="120"/>
        <v/>
      </c>
    </row>
    <row r="1897" spans="1:1" x14ac:dyDescent="0.25">
      <c r="A1897" s="27" t="str">
        <f t="shared" si="120"/>
        <v/>
      </c>
    </row>
    <row r="1898" spans="1:1" x14ac:dyDescent="0.25">
      <c r="A1898" s="27" t="str">
        <f t="shared" si="120"/>
        <v/>
      </c>
    </row>
    <row r="1899" spans="1:1" x14ac:dyDescent="0.25">
      <c r="A1899" s="27" t="str">
        <f t="shared" si="120"/>
        <v/>
      </c>
    </row>
    <row r="1900" spans="1:1" x14ac:dyDescent="0.25">
      <c r="A1900" s="27" t="str">
        <f t="shared" si="120"/>
        <v/>
      </c>
    </row>
    <row r="1901" spans="1:1" x14ac:dyDescent="0.25">
      <c r="A1901" s="27" t="str">
        <f t="shared" si="120"/>
        <v/>
      </c>
    </row>
    <row r="1902" spans="1:1" x14ac:dyDescent="0.25">
      <c r="A1902" s="27" t="str">
        <f t="shared" si="120"/>
        <v/>
      </c>
    </row>
    <row r="1903" spans="1:1" x14ac:dyDescent="0.25">
      <c r="A1903" s="27" t="str">
        <f t="shared" si="120"/>
        <v/>
      </c>
    </row>
    <row r="1904" spans="1:1" x14ac:dyDescent="0.25">
      <c r="A1904" s="27" t="str">
        <f t="shared" si="120"/>
        <v/>
      </c>
    </row>
    <row r="1905" spans="1:1" x14ac:dyDescent="0.25">
      <c r="A1905" s="27" t="str">
        <f t="shared" si="120"/>
        <v/>
      </c>
    </row>
    <row r="1906" spans="1:1" x14ac:dyDescent="0.25">
      <c r="A1906" s="27" t="str">
        <f t="shared" si="120"/>
        <v/>
      </c>
    </row>
    <row r="1907" spans="1:1" x14ac:dyDescent="0.25">
      <c r="A1907" s="27" t="str">
        <f t="shared" si="120"/>
        <v/>
      </c>
    </row>
    <row r="1908" spans="1:1" x14ac:dyDescent="0.25">
      <c r="A1908" s="27" t="str">
        <f t="shared" si="120"/>
        <v/>
      </c>
    </row>
    <row r="1909" spans="1:1" x14ac:dyDescent="0.25">
      <c r="A1909" s="27" t="str">
        <f t="shared" si="120"/>
        <v/>
      </c>
    </row>
    <row r="1910" spans="1:1" x14ac:dyDescent="0.25">
      <c r="A1910" s="27" t="str">
        <f t="shared" si="120"/>
        <v/>
      </c>
    </row>
    <row r="1911" spans="1:1" x14ac:dyDescent="0.25">
      <c r="A1911" s="27" t="str">
        <f t="shared" si="120"/>
        <v/>
      </c>
    </row>
    <row r="1912" spans="1:1" x14ac:dyDescent="0.25">
      <c r="A1912" s="27" t="str">
        <f t="shared" si="120"/>
        <v/>
      </c>
    </row>
    <row r="1913" spans="1:1" x14ac:dyDescent="0.25">
      <c r="A1913" s="27" t="str">
        <f t="shared" si="120"/>
        <v/>
      </c>
    </row>
    <row r="1914" spans="1:1" x14ac:dyDescent="0.25">
      <c r="A1914" s="27" t="str">
        <f t="shared" si="120"/>
        <v/>
      </c>
    </row>
    <row r="1915" spans="1:1" x14ac:dyDescent="0.25">
      <c r="A1915" s="27" t="str">
        <f t="shared" si="120"/>
        <v/>
      </c>
    </row>
    <row r="1916" spans="1:1" x14ac:dyDescent="0.25">
      <c r="A1916" s="27" t="str">
        <f t="shared" si="120"/>
        <v/>
      </c>
    </row>
    <row r="1917" spans="1:1" x14ac:dyDescent="0.25">
      <c r="A1917" s="27" t="str">
        <f t="shared" si="120"/>
        <v/>
      </c>
    </row>
    <row r="1918" spans="1:1" x14ac:dyDescent="0.25">
      <c r="A1918" s="27" t="str">
        <f t="shared" si="120"/>
        <v/>
      </c>
    </row>
    <row r="1919" spans="1:1" x14ac:dyDescent="0.25">
      <c r="A1919" s="27" t="str">
        <f t="shared" si="120"/>
        <v/>
      </c>
    </row>
    <row r="1920" spans="1:1" x14ac:dyDescent="0.25">
      <c r="A1920" s="27" t="str">
        <f t="shared" si="120"/>
        <v/>
      </c>
    </row>
    <row r="1921" spans="1:1" x14ac:dyDescent="0.25">
      <c r="A1921" s="27" t="str">
        <f t="shared" si="120"/>
        <v/>
      </c>
    </row>
    <row r="1922" spans="1:1" x14ac:dyDescent="0.25">
      <c r="A1922" s="27" t="str">
        <f t="shared" si="120"/>
        <v/>
      </c>
    </row>
    <row r="1923" spans="1:1" x14ac:dyDescent="0.25">
      <c r="A1923" s="27" t="str">
        <f t="shared" si="120"/>
        <v/>
      </c>
    </row>
    <row r="1924" spans="1:1" x14ac:dyDescent="0.25">
      <c r="A1924" s="27" t="str">
        <f t="shared" si="120"/>
        <v/>
      </c>
    </row>
    <row r="1925" spans="1:1" x14ac:dyDescent="0.25">
      <c r="A1925" s="27" t="str">
        <f t="shared" si="120"/>
        <v/>
      </c>
    </row>
    <row r="1926" spans="1:1" x14ac:dyDescent="0.25">
      <c r="A1926" s="27" t="str">
        <f t="shared" si="120"/>
        <v/>
      </c>
    </row>
    <row r="1927" spans="1:1" x14ac:dyDescent="0.25">
      <c r="A1927" s="27" t="str">
        <f t="shared" ref="A1927:A1990" si="121">A771&amp;B771</f>
        <v/>
      </c>
    </row>
    <row r="1928" spans="1:1" x14ac:dyDescent="0.25">
      <c r="A1928" s="27" t="str">
        <f t="shared" si="121"/>
        <v/>
      </c>
    </row>
    <row r="1929" spans="1:1" x14ac:dyDescent="0.25">
      <c r="A1929" s="27" t="str">
        <f t="shared" si="121"/>
        <v/>
      </c>
    </row>
    <row r="1930" spans="1:1" x14ac:dyDescent="0.25">
      <c r="A1930" s="27" t="str">
        <f t="shared" si="121"/>
        <v/>
      </c>
    </row>
    <row r="1931" spans="1:1" x14ac:dyDescent="0.25">
      <c r="A1931" s="27" t="str">
        <f t="shared" si="121"/>
        <v/>
      </c>
    </row>
    <row r="1932" spans="1:1" x14ac:dyDescent="0.25">
      <c r="A1932" s="27" t="str">
        <f t="shared" si="121"/>
        <v/>
      </c>
    </row>
    <row r="1933" spans="1:1" x14ac:dyDescent="0.25">
      <c r="A1933" s="27" t="str">
        <f t="shared" si="121"/>
        <v/>
      </c>
    </row>
    <row r="1934" spans="1:1" x14ac:dyDescent="0.25">
      <c r="A1934" s="27" t="str">
        <f t="shared" si="121"/>
        <v/>
      </c>
    </row>
    <row r="1935" spans="1:1" x14ac:dyDescent="0.25">
      <c r="A1935" s="27" t="str">
        <f t="shared" si="121"/>
        <v/>
      </c>
    </row>
    <row r="1936" spans="1:1" x14ac:dyDescent="0.25">
      <c r="A1936" s="27" t="str">
        <f t="shared" si="121"/>
        <v/>
      </c>
    </row>
    <row r="1937" spans="1:1" x14ac:dyDescent="0.25">
      <c r="A1937" s="27" t="str">
        <f t="shared" si="121"/>
        <v/>
      </c>
    </row>
    <row r="1938" spans="1:1" x14ac:dyDescent="0.25">
      <c r="A1938" s="27" t="str">
        <f t="shared" si="121"/>
        <v/>
      </c>
    </row>
    <row r="1939" spans="1:1" x14ac:dyDescent="0.25">
      <c r="A1939" s="27" t="str">
        <f t="shared" si="121"/>
        <v/>
      </c>
    </row>
    <row r="1940" spans="1:1" x14ac:dyDescent="0.25">
      <c r="A1940" s="27" t="str">
        <f t="shared" si="121"/>
        <v/>
      </c>
    </row>
    <row r="1941" spans="1:1" x14ac:dyDescent="0.25">
      <c r="A1941" s="27" t="str">
        <f t="shared" si="121"/>
        <v/>
      </c>
    </row>
    <row r="1942" spans="1:1" x14ac:dyDescent="0.25">
      <c r="A1942" s="27" t="str">
        <f t="shared" si="121"/>
        <v/>
      </c>
    </row>
    <row r="1943" spans="1:1" x14ac:dyDescent="0.25">
      <c r="A1943" s="27" t="str">
        <f t="shared" si="121"/>
        <v/>
      </c>
    </row>
    <row r="1944" spans="1:1" x14ac:dyDescent="0.25">
      <c r="A1944" s="27" t="str">
        <f t="shared" si="121"/>
        <v/>
      </c>
    </row>
    <row r="1945" spans="1:1" x14ac:dyDescent="0.25">
      <c r="A1945" s="27" t="str">
        <f t="shared" si="121"/>
        <v/>
      </c>
    </row>
    <row r="1946" spans="1:1" x14ac:dyDescent="0.25">
      <c r="A1946" s="27" t="str">
        <f t="shared" si="121"/>
        <v/>
      </c>
    </row>
    <row r="1947" spans="1:1" x14ac:dyDescent="0.25">
      <c r="A1947" s="27" t="str">
        <f t="shared" si="121"/>
        <v/>
      </c>
    </row>
    <row r="1948" spans="1:1" x14ac:dyDescent="0.25">
      <c r="A1948" s="27" t="str">
        <f t="shared" si="121"/>
        <v/>
      </c>
    </row>
    <row r="1949" spans="1:1" x14ac:dyDescent="0.25">
      <c r="A1949" s="27" t="str">
        <f t="shared" si="121"/>
        <v/>
      </c>
    </row>
    <row r="1950" spans="1:1" x14ac:dyDescent="0.25">
      <c r="A1950" s="27" t="str">
        <f t="shared" si="121"/>
        <v/>
      </c>
    </row>
    <row r="1951" spans="1:1" x14ac:dyDescent="0.25">
      <c r="A1951" s="27" t="str">
        <f t="shared" si="121"/>
        <v/>
      </c>
    </row>
    <row r="1952" spans="1:1" x14ac:dyDescent="0.25">
      <c r="A1952" s="27" t="str">
        <f t="shared" si="121"/>
        <v/>
      </c>
    </row>
    <row r="1953" spans="1:1" x14ac:dyDescent="0.25">
      <c r="A1953" s="27" t="str">
        <f t="shared" si="121"/>
        <v/>
      </c>
    </row>
    <row r="1954" spans="1:1" x14ac:dyDescent="0.25">
      <c r="A1954" s="27" t="str">
        <f t="shared" si="121"/>
        <v/>
      </c>
    </row>
    <row r="1955" spans="1:1" x14ac:dyDescent="0.25">
      <c r="A1955" s="27" t="str">
        <f t="shared" si="121"/>
        <v/>
      </c>
    </row>
    <row r="1956" spans="1:1" x14ac:dyDescent="0.25">
      <c r="A1956" s="27" t="str">
        <f t="shared" si="121"/>
        <v/>
      </c>
    </row>
    <row r="1957" spans="1:1" x14ac:dyDescent="0.25">
      <c r="A1957" s="27" t="str">
        <f t="shared" si="121"/>
        <v/>
      </c>
    </row>
    <row r="1958" spans="1:1" x14ac:dyDescent="0.25">
      <c r="A1958" s="27" t="str">
        <f t="shared" si="121"/>
        <v/>
      </c>
    </row>
    <row r="1959" spans="1:1" x14ac:dyDescent="0.25">
      <c r="A1959" s="27" t="str">
        <f t="shared" si="121"/>
        <v/>
      </c>
    </row>
    <row r="1960" spans="1:1" x14ac:dyDescent="0.25">
      <c r="A1960" s="27" t="str">
        <f t="shared" si="121"/>
        <v/>
      </c>
    </row>
    <row r="1961" spans="1:1" x14ac:dyDescent="0.25">
      <c r="A1961" s="27" t="str">
        <f t="shared" si="121"/>
        <v/>
      </c>
    </row>
    <row r="1962" spans="1:1" x14ac:dyDescent="0.25">
      <c r="A1962" s="27" t="str">
        <f t="shared" si="121"/>
        <v/>
      </c>
    </row>
    <row r="1963" spans="1:1" x14ac:dyDescent="0.25">
      <c r="A1963" s="27" t="str">
        <f t="shared" si="121"/>
        <v/>
      </c>
    </row>
    <row r="1964" spans="1:1" x14ac:dyDescent="0.25">
      <c r="A1964" s="27" t="str">
        <f t="shared" si="121"/>
        <v/>
      </c>
    </row>
    <row r="1965" spans="1:1" x14ac:dyDescent="0.25">
      <c r="A1965" s="27" t="str">
        <f t="shared" si="121"/>
        <v/>
      </c>
    </row>
    <row r="1966" spans="1:1" x14ac:dyDescent="0.25">
      <c r="A1966" s="27" t="str">
        <f t="shared" si="121"/>
        <v/>
      </c>
    </row>
    <row r="1967" spans="1:1" x14ac:dyDescent="0.25">
      <c r="A1967" s="27" t="str">
        <f t="shared" si="121"/>
        <v/>
      </c>
    </row>
    <row r="1968" spans="1:1" x14ac:dyDescent="0.25">
      <c r="A1968" s="27" t="str">
        <f t="shared" si="121"/>
        <v/>
      </c>
    </row>
    <row r="1969" spans="1:1" x14ac:dyDescent="0.25">
      <c r="A1969" s="27" t="str">
        <f t="shared" si="121"/>
        <v/>
      </c>
    </row>
    <row r="1970" spans="1:1" x14ac:dyDescent="0.25">
      <c r="A1970" s="27" t="str">
        <f t="shared" si="121"/>
        <v/>
      </c>
    </row>
    <row r="1971" spans="1:1" x14ac:dyDescent="0.25">
      <c r="A1971" s="27" t="str">
        <f t="shared" si="121"/>
        <v/>
      </c>
    </row>
    <row r="1972" spans="1:1" x14ac:dyDescent="0.25">
      <c r="A1972" s="27" t="str">
        <f t="shared" si="121"/>
        <v/>
      </c>
    </row>
    <row r="1973" spans="1:1" x14ac:dyDescent="0.25">
      <c r="A1973" s="27" t="str">
        <f t="shared" si="121"/>
        <v/>
      </c>
    </row>
    <row r="1974" spans="1:1" x14ac:dyDescent="0.25">
      <c r="A1974" s="27" t="str">
        <f t="shared" si="121"/>
        <v/>
      </c>
    </row>
    <row r="1975" spans="1:1" x14ac:dyDescent="0.25">
      <c r="A1975" s="27" t="str">
        <f t="shared" si="121"/>
        <v/>
      </c>
    </row>
    <row r="1976" spans="1:1" x14ac:dyDescent="0.25">
      <c r="A1976" s="27" t="str">
        <f t="shared" si="121"/>
        <v/>
      </c>
    </row>
    <row r="1977" spans="1:1" x14ac:dyDescent="0.25">
      <c r="A1977" s="27" t="str">
        <f t="shared" si="121"/>
        <v/>
      </c>
    </row>
    <row r="1978" spans="1:1" x14ac:dyDescent="0.25">
      <c r="A1978" s="27" t="str">
        <f t="shared" si="121"/>
        <v/>
      </c>
    </row>
    <row r="1979" spans="1:1" x14ac:dyDescent="0.25">
      <c r="A1979" s="27" t="str">
        <f t="shared" si="121"/>
        <v/>
      </c>
    </row>
    <row r="1980" spans="1:1" x14ac:dyDescent="0.25">
      <c r="A1980" s="27" t="str">
        <f t="shared" si="121"/>
        <v/>
      </c>
    </row>
    <row r="1981" spans="1:1" x14ac:dyDescent="0.25">
      <c r="A1981" s="27" t="str">
        <f t="shared" si="121"/>
        <v/>
      </c>
    </row>
    <row r="1982" spans="1:1" x14ac:dyDescent="0.25">
      <c r="A1982" s="27" t="str">
        <f t="shared" si="121"/>
        <v/>
      </c>
    </row>
    <row r="1983" spans="1:1" x14ac:dyDescent="0.25">
      <c r="A1983" s="27" t="str">
        <f t="shared" si="121"/>
        <v/>
      </c>
    </row>
    <row r="1984" spans="1:1" x14ac:dyDescent="0.25">
      <c r="A1984" s="27" t="str">
        <f t="shared" si="121"/>
        <v/>
      </c>
    </row>
    <row r="1985" spans="1:1" x14ac:dyDescent="0.25">
      <c r="A1985" s="27" t="str">
        <f t="shared" si="121"/>
        <v/>
      </c>
    </row>
    <row r="1986" spans="1:1" x14ac:dyDescent="0.25">
      <c r="A1986" s="27" t="str">
        <f t="shared" si="121"/>
        <v/>
      </c>
    </row>
    <row r="1987" spans="1:1" x14ac:dyDescent="0.25">
      <c r="A1987" s="27" t="str">
        <f t="shared" si="121"/>
        <v/>
      </c>
    </row>
    <row r="1988" spans="1:1" x14ac:dyDescent="0.25">
      <c r="A1988" s="27" t="str">
        <f t="shared" si="121"/>
        <v/>
      </c>
    </row>
    <row r="1989" spans="1:1" x14ac:dyDescent="0.25">
      <c r="A1989" s="27" t="str">
        <f t="shared" si="121"/>
        <v/>
      </c>
    </row>
    <row r="1990" spans="1:1" x14ac:dyDescent="0.25">
      <c r="A1990" s="27" t="str">
        <f t="shared" si="121"/>
        <v/>
      </c>
    </row>
    <row r="1991" spans="1:1" x14ac:dyDescent="0.25">
      <c r="A1991" s="27" t="str">
        <f t="shared" ref="A1991:A2054" si="122">A835&amp;B835</f>
        <v/>
      </c>
    </row>
    <row r="1992" spans="1:1" x14ac:dyDescent="0.25">
      <c r="A1992" s="27" t="str">
        <f t="shared" si="122"/>
        <v/>
      </c>
    </row>
    <row r="1993" spans="1:1" x14ac:dyDescent="0.25">
      <c r="A1993" s="27" t="str">
        <f t="shared" si="122"/>
        <v/>
      </c>
    </row>
    <row r="1994" spans="1:1" x14ac:dyDescent="0.25">
      <c r="A1994" s="27" t="str">
        <f t="shared" si="122"/>
        <v/>
      </c>
    </row>
    <row r="1995" spans="1:1" x14ac:dyDescent="0.25">
      <c r="A1995" s="27" t="str">
        <f t="shared" si="122"/>
        <v/>
      </c>
    </row>
    <row r="1996" spans="1:1" x14ac:dyDescent="0.25">
      <c r="A1996" s="27" t="str">
        <f t="shared" si="122"/>
        <v/>
      </c>
    </row>
    <row r="1997" spans="1:1" x14ac:dyDescent="0.25">
      <c r="A1997" s="27" t="str">
        <f t="shared" si="122"/>
        <v/>
      </c>
    </row>
    <row r="1998" spans="1:1" x14ac:dyDescent="0.25">
      <c r="A1998" s="27" t="str">
        <f t="shared" si="122"/>
        <v/>
      </c>
    </row>
    <row r="1999" spans="1:1" x14ac:dyDescent="0.25">
      <c r="A1999" s="27" t="str">
        <f t="shared" si="122"/>
        <v/>
      </c>
    </row>
    <row r="2000" spans="1:1" x14ac:dyDescent="0.25">
      <c r="A2000" s="27" t="str">
        <f t="shared" si="122"/>
        <v/>
      </c>
    </row>
    <row r="2001" spans="1:1" x14ac:dyDescent="0.25">
      <c r="A2001" s="27" t="str">
        <f t="shared" si="122"/>
        <v/>
      </c>
    </row>
    <row r="2002" spans="1:1" x14ac:dyDescent="0.25">
      <c r="A2002" s="27" t="str">
        <f t="shared" si="122"/>
        <v/>
      </c>
    </row>
    <row r="2003" spans="1:1" x14ac:dyDescent="0.25">
      <c r="A2003" s="27" t="str">
        <f t="shared" si="122"/>
        <v/>
      </c>
    </row>
    <row r="2004" spans="1:1" x14ac:dyDescent="0.25">
      <c r="A2004" s="27" t="str">
        <f t="shared" si="122"/>
        <v/>
      </c>
    </row>
    <row r="2005" spans="1:1" x14ac:dyDescent="0.25">
      <c r="A2005" s="27" t="str">
        <f t="shared" si="122"/>
        <v/>
      </c>
    </row>
    <row r="2006" spans="1:1" x14ac:dyDescent="0.25">
      <c r="A2006" s="27" t="str">
        <f t="shared" si="122"/>
        <v/>
      </c>
    </row>
    <row r="2007" spans="1:1" x14ac:dyDescent="0.25">
      <c r="A2007" s="27" t="str">
        <f t="shared" si="122"/>
        <v/>
      </c>
    </row>
    <row r="2008" spans="1:1" x14ac:dyDescent="0.25">
      <c r="A2008" s="27" t="str">
        <f t="shared" si="122"/>
        <v/>
      </c>
    </row>
    <row r="2009" spans="1:1" x14ac:dyDescent="0.25">
      <c r="A2009" s="27" t="str">
        <f t="shared" si="122"/>
        <v/>
      </c>
    </row>
    <row r="2010" spans="1:1" x14ac:dyDescent="0.25">
      <c r="A2010" s="27" t="str">
        <f t="shared" si="122"/>
        <v/>
      </c>
    </row>
    <row r="2011" spans="1:1" x14ac:dyDescent="0.25">
      <c r="A2011" s="27" t="str">
        <f t="shared" si="122"/>
        <v/>
      </c>
    </row>
    <row r="2012" spans="1:1" x14ac:dyDescent="0.25">
      <c r="A2012" s="27" t="str">
        <f t="shared" si="122"/>
        <v/>
      </c>
    </row>
    <row r="2013" spans="1:1" x14ac:dyDescent="0.25">
      <c r="A2013" s="27" t="str">
        <f t="shared" si="122"/>
        <v/>
      </c>
    </row>
    <row r="2014" spans="1:1" x14ac:dyDescent="0.25">
      <c r="A2014" s="27" t="str">
        <f t="shared" si="122"/>
        <v/>
      </c>
    </row>
    <row r="2015" spans="1:1" x14ac:dyDescent="0.25">
      <c r="A2015" s="27" t="str">
        <f t="shared" si="122"/>
        <v/>
      </c>
    </row>
    <row r="2016" spans="1:1" x14ac:dyDescent="0.25">
      <c r="A2016" s="27" t="str">
        <f t="shared" si="122"/>
        <v/>
      </c>
    </row>
    <row r="2017" spans="1:1" x14ac:dyDescent="0.25">
      <c r="A2017" s="27" t="str">
        <f t="shared" si="122"/>
        <v/>
      </c>
    </row>
    <row r="2018" spans="1:1" x14ac:dyDescent="0.25">
      <c r="A2018" s="27" t="str">
        <f t="shared" si="122"/>
        <v/>
      </c>
    </row>
    <row r="2019" spans="1:1" x14ac:dyDescent="0.25">
      <c r="A2019" s="27" t="str">
        <f t="shared" si="122"/>
        <v/>
      </c>
    </row>
    <row r="2020" spans="1:1" x14ac:dyDescent="0.25">
      <c r="A2020" s="27" t="str">
        <f t="shared" si="122"/>
        <v/>
      </c>
    </row>
    <row r="2021" spans="1:1" x14ac:dyDescent="0.25">
      <c r="A2021" s="27" t="str">
        <f t="shared" si="122"/>
        <v/>
      </c>
    </row>
    <row r="2022" spans="1:1" x14ac:dyDescent="0.25">
      <c r="A2022" s="27" t="str">
        <f t="shared" si="122"/>
        <v/>
      </c>
    </row>
    <row r="2023" spans="1:1" x14ac:dyDescent="0.25">
      <c r="A2023" s="27" t="str">
        <f t="shared" si="122"/>
        <v/>
      </c>
    </row>
    <row r="2024" spans="1:1" x14ac:dyDescent="0.25">
      <c r="A2024" s="27" t="str">
        <f t="shared" si="122"/>
        <v/>
      </c>
    </row>
    <row r="2025" spans="1:1" x14ac:dyDescent="0.25">
      <c r="A2025" s="27" t="str">
        <f t="shared" si="122"/>
        <v/>
      </c>
    </row>
    <row r="2026" spans="1:1" x14ac:dyDescent="0.25">
      <c r="A2026" s="27" t="str">
        <f t="shared" si="122"/>
        <v/>
      </c>
    </row>
    <row r="2027" spans="1:1" x14ac:dyDescent="0.25">
      <c r="A2027" s="27" t="str">
        <f t="shared" si="122"/>
        <v/>
      </c>
    </row>
    <row r="2028" spans="1:1" x14ac:dyDescent="0.25">
      <c r="A2028" s="27" t="str">
        <f t="shared" si="122"/>
        <v/>
      </c>
    </row>
    <row r="2029" spans="1:1" x14ac:dyDescent="0.25">
      <c r="A2029" s="27" t="str">
        <f t="shared" si="122"/>
        <v/>
      </c>
    </row>
    <row r="2030" spans="1:1" x14ac:dyDescent="0.25">
      <c r="A2030" s="27" t="str">
        <f t="shared" si="122"/>
        <v/>
      </c>
    </row>
    <row r="2031" spans="1:1" x14ac:dyDescent="0.25">
      <c r="A2031" s="27" t="str">
        <f t="shared" si="122"/>
        <v/>
      </c>
    </row>
    <row r="2032" spans="1:1" x14ac:dyDescent="0.25">
      <c r="A2032" s="27" t="str">
        <f t="shared" si="122"/>
        <v/>
      </c>
    </row>
    <row r="2033" spans="1:1" x14ac:dyDescent="0.25">
      <c r="A2033" s="27" t="str">
        <f t="shared" si="122"/>
        <v/>
      </c>
    </row>
    <row r="2034" spans="1:1" x14ac:dyDescent="0.25">
      <c r="A2034" s="27" t="str">
        <f t="shared" si="122"/>
        <v/>
      </c>
    </row>
    <row r="2035" spans="1:1" x14ac:dyDescent="0.25">
      <c r="A2035" s="27" t="str">
        <f t="shared" si="122"/>
        <v/>
      </c>
    </row>
    <row r="2036" spans="1:1" x14ac:dyDescent="0.25">
      <c r="A2036" s="27" t="str">
        <f t="shared" si="122"/>
        <v/>
      </c>
    </row>
    <row r="2037" spans="1:1" x14ac:dyDescent="0.25">
      <c r="A2037" s="27" t="str">
        <f t="shared" si="122"/>
        <v/>
      </c>
    </row>
    <row r="2038" spans="1:1" x14ac:dyDescent="0.25">
      <c r="A2038" s="27" t="str">
        <f t="shared" si="122"/>
        <v/>
      </c>
    </row>
    <row r="2039" spans="1:1" x14ac:dyDescent="0.25">
      <c r="A2039" s="27" t="str">
        <f t="shared" si="122"/>
        <v/>
      </c>
    </row>
    <row r="2040" spans="1:1" x14ac:dyDescent="0.25">
      <c r="A2040" s="27" t="str">
        <f t="shared" si="122"/>
        <v/>
      </c>
    </row>
    <row r="2041" spans="1:1" x14ac:dyDescent="0.25">
      <c r="A2041" s="27" t="str">
        <f t="shared" si="122"/>
        <v/>
      </c>
    </row>
    <row r="2042" spans="1:1" x14ac:dyDescent="0.25">
      <c r="A2042" s="27" t="str">
        <f t="shared" si="122"/>
        <v/>
      </c>
    </row>
    <row r="2043" spans="1:1" x14ac:dyDescent="0.25">
      <c r="A2043" s="27" t="str">
        <f t="shared" si="122"/>
        <v/>
      </c>
    </row>
    <row r="2044" spans="1:1" x14ac:dyDescent="0.25">
      <c r="A2044" s="27" t="str">
        <f t="shared" si="122"/>
        <v/>
      </c>
    </row>
    <row r="2045" spans="1:1" x14ac:dyDescent="0.25">
      <c r="A2045" s="27" t="str">
        <f t="shared" si="122"/>
        <v/>
      </c>
    </row>
    <row r="2046" spans="1:1" x14ac:dyDescent="0.25">
      <c r="A2046" s="27" t="str">
        <f t="shared" si="122"/>
        <v/>
      </c>
    </row>
    <row r="2047" spans="1:1" x14ac:dyDescent="0.25">
      <c r="A2047" s="27" t="str">
        <f t="shared" si="122"/>
        <v/>
      </c>
    </row>
    <row r="2048" spans="1:1" x14ac:dyDescent="0.25">
      <c r="A2048" s="27" t="str">
        <f t="shared" si="122"/>
        <v/>
      </c>
    </row>
    <row r="2049" spans="1:1" x14ac:dyDescent="0.25">
      <c r="A2049" s="27" t="str">
        <f t="shared" si="122"/>
        <v/>
      </c>
    </row>
    <row r="2050" spans="1:1" x14ac:dyDescent="0.25">
      <c r="A2050" s="27" t="str">
        <f t="shared" si="122"/>
        <v/>
      </c>
    </row>
    <row r="2051" spans="1:1" x14ac:dyDescent="0.25">
      <c r="A2051" s="27" t="str">
        <f t="shared" si="122"/>
        <v/>
      </c>
    </row>
    <row r="2052" spans="1:1" x14ac:dyDescent="0.25">
      <c r="A2052" s="27" t="str">
        <f t="shared" si="122"/>
        <v/>
      </c>
    </row>
    <row r="2053" spans="1:1" x14ac:dyDescent="0.25">
      <c r="A2053" s="27" t="str">
        <f t="shared" si="122"/>
        <v/>
      </c>
    </row>
    <row r="2054" spans="1:1" x14ac:dyDescent="0.25">
      <c r="A2054" s="27" t="str">
        <f t="shared" si="122"/>
        <v/>
      </c>
    </row>
    <row r="2055" spans="1:1" x14ac:dyDescent="0.25">
      <c r="A2055" s="27" t="str">
        <f t="shared" ref="A2055:A2118" si="123">A899&amp;B899</f>
        <v/>
      </c>
    </row>
    <row r="2056" spans="1:1" x14ac:dyDescent="0.25">
      <c r="A2056" s="27" t="str">
        <f t="shared" si="123"/>
        <v/>
      </c>
    </row>
    <row r="2057" spans="1:1" x14ac:dyDescent="0.25">
      <c r="A2057" s="27" t="str">
        <f t="shared" si="123"/>
        <v/>
      </c>
    </row>
    <row r="2058" spans="1:1" x14ac:dyDescent="0.25">
      <c r="A2058" s="27" t="str">
        <f t="shared" si="123"/>
        <v/>
      </c>
    </row>
    <row r="2059" spans="1:1" x14ac:dyDescent="0.25">
      <c r="A2059" s="27" t="str">
        <f t="shared" si="123"/>
        <v/>
      </c>
    </row>
    <row r="2060" spans="1:1" x14ac:dyDescent="0.25">
      <c r="A2060" s="27" t="str">
        <f t="shared" si="123"/>
        <v/>
      </c>
    </row>
    <row r="2061" spans="1:1" x14ac:dyDescent="0.25">
      <c r="A2061" s="27" t="str">
        <f t="shared" si="123"/>
        <v/>
      </c>
    </row>
    <row r="2062" spans="1:1" x14ac:dyDescent="0.25">
      <c r="A2062" s="27" t="str">
        <f t="shared" si="123"/>
        <v/>
      </c>
    </row>
    <row r="2063" spans="1:1" x14ac:dyDescent="0.25">
      <c r="A2063" s="27" t="str">
        <f t="shared" si="123"/>
        <v/>
      </c>
    </row>
    <row r="2064" spans="1:1" x14ac:dyDescent="0.25">
      <c r="A2064" s="27" t="str">
        <f t="shared" si="123"/>
        <v/>
      </c>
    </row>
    <row r="2065" spans="1:1" x14ac:dyDescent="0.25">
      <c r="A2065" s="27" t="str">
        <f t="shared" si="123"/>
        <v/>
      </c>
    </row>
    <row r="2066" spans="1:1" x14ac:dyDescent="0.25">
      <c r="A2066" s="27" t="str">
        <f t="shared" si="123"/>
        <v/>
      </c>
    </row>
    <row r="2067" spans="1:1" x14ac:dyDescent="0.25">
      <c r="A2067" s="27" t="str">
        <f t="shared" si="123"/>
        <v/>
      </c>
    </row>
    <row r="2068" spans="1:1" x14ac:dyDescent="0.25">
      <c r="A2068" s="27" t="str">
        <f t="shared" si="123"/>
        <v/>
      </c>
    </row>
    <row r="2069" spans="1:1" x14ac:dyDescent="0.25">
      <c r="A2069" s="27" t="str">
        <f t="shared" si="123"/>
        <v/>
      </c>
    </row>
    <row r="2070" spans="1:1" x14ac:dyDescent="0.25">
      <c r="A2070" s="27" t="str">
        <f t="shared" si="123"/>
        <v/>
      </c>
    </row>
    <row r="2071" spans="1:1" x14ac:dyDescent="0.25">
      <c r="A2071" s="27" t="str">
        <f t="shared" si="123"/>
        <v/>
      </c>
    </row>
    <row r="2072" spans="1:1" x14ac:dyDescent="0.25">
      <c r="A2072" s="27" t="str">
        <f t="shared" si="123"/>
        <v/>
      </c>
    </row>
    <row r="2073" spans="1:1" x14ac:dyDescent="0.25">
      <c r="A2073" s="27" t="str">
        <f t="shared" si="123"/>
        <v/>
      </c>
    </row>
    <row r="2074" spans="1:1" x14ac:dyDescent="0.25">
      <c r="A2074" s="27" t="str">
        <f t="shared" si="123"/>
        <v/>
      </c>
    </row>
    <row r="2075" spans="1:1" x14ac:dyDescent="0.25">
      <c r="A2075" s="27" t="str">
        <f t="shared" si="123"/>
        <v/>
      </c>
    </row>
    <row r="2076" spans="1:1" x14ac:dyDescent="0.25">
      <c r="A2076" s="27" t="str">
        <f t="shared" si="123"/>
        <v/>
      </c>
    </row>
    <row r="2077" spans="1:1" x14ac:dyDescent="0.25">
      <c r="A2077" s="27" t="str">
        <f t="shared" si="123"/>
        <v/>
      </c>
    </row>
    <row r="2078" spans="1:1" x14ac:dyDescent="0.25">
      <c r="A2078" s="27" t="str">
        <f t="shared" si="123"/>
        <v/>
      </c>
    </row>
    <row r="2079" spans="1:1" x14ac:dyDescent="0.25">
      <c r="A2079" s="27" t="str">
        <f t="shared" si="123"/>
        <v/>
      </c>
    </row>
    <row r="2080" spans="1:1" x14ac:dyDescent="0.25">
      <c r="A2080" s="27" t="str">
        <f t="shared" si="123"/>
        <v/>
      </c>
    </row>
    <row r="2081" spans="1:1" x14ac:dyDescent="0.25">
      <c r="A2081" s="27" t="str">
        <f t="shared" si="123"/>
        <v/>
      </c>
    </row>
    <row r="2082" spans="1:1" x14ac:dyDescent="0.25">
      <c r="A2082" s="27" t="str">
        <f t="shared" si="123"/>
        <v/>
      </c>
    </row>
    <row r="2083" spans="1:1" x14ac:dyDescent="0.25">
      <c r="A2083" s="27" t="str">
        <f t="shared" si="123"/>
        <v/>
      </c>
    </row>
    <row r="2084" spans="1:1" x14ac:dyDescent="0.25">
      <c r="A2084" s="27" t="str">
        <f t="shared" si="123"/>
        <v/>
      </c>
    </row>
    <row r="2085" spans="1:1" x14ac:dyDescent="0.25">
      <c r="A2085" s="27" t="str">
        <f t="shared" si="123"/>
        <v/>
      </c>
    </row>
    <row r="2086" spans="1:1" x14ac:dyDescent="0.25">
      <c r="A2086" s="27" t="str">
        <f t="shared" si="123"/>
        <v/>
      </c>
    </row>
    <row r="2087" spans="1:1" x14ac:dyDescent="0.25">
      <c r="A2087" s="27" t="str">
        <f t="shared" si="123"/>
        <v/>
      </c>
    </row>
    <row r="2088" spans="1:1" x14ac:dyDescent="0.25">
      <c r="A2088" s="27" t="str">
        <f t="shared" si="123"/>
        <v/>
      </c>
    </row>
    <row r="2089" spans="1:1" x14ac:dyDescent="0.25">
      <c r="A2089" s="27" t="str">
        <f t="shared" si="123"/>
        <v/>
      </c>
    </row>
    <row r="2090" spans="1:1" x14ac:dyDescent="0.25">
      <c r="A2090" s="27" t="str">
        <f t="shared" si="123"/>
        <v/>
      </c>
    </row>
    <row r="2091" spans="1:1" x14ac:dyDescent="0.25">
      <c r="A2091" s="27" t="str">
        <f t="shared" si="123"/>
        <v/>
      </c>
    </row>
    <row r="2092" spans="1:1" x14ac:dyDescent="0.25">
      <c r="A2092" s="27" t="str">
        <f t="shared" si="123"/>
        <v/>
      </c>
    </row>
    <row r="2093" spans="1:1" x14ac:dyDescent="0.25">
      <c r="A2093" s="27" t="str">
        <f t="shared" si="123"/>
        <v/>
      </c>
    </row>
    <row r="2094" spans="1:1" x14ac:dyDescent="0.25">
      <c r="A2094" s="27" t="str">
        <f t="shared" si="123"/>
        <v/>
      </c>
    </row>
    <row r="2095" spans="1:1" x14ac:dyDescent="0.25">
      <c r="A2095" s="27" t="str">
        <f t="shared" si="123"/>
        <v/>
      </c>
    </row>
    <row r="2096" spans="1:1" x14ac:dyDescent="0.25">
      <c r="A2096" s="27" t="str">
        <f t="shared" si="123"/>
        <v/>
      </c>
    </row>
    <row r="2097" spans="1:1" x14ac:dyDescent="0.25">
      <c r="A2097" s="27" t="str">
        <f t="shared" si="123"/>
        <v/>
      </c>
    </row>
    <row r="2098" spans="1:1" x14ac:dyDescent="0.25">
      <c r="A2098" s="27" t="str">
        <f t="shared" si="123"/>
        <v/>
      </c>
    </row>
    <row r="2099" spans="1:1" x14ac:dyDescent="0.25">
      <c r="A2099" s="27" t="str">
        <f t="shared" si="123"/>
        <v/>
      </c>
    </row>
    <row r="2100" spans="1:1" x14ac:dyDescent="0.25">
      <c r="A2100" s="27" t="str">
        <f t="shared" si="123"/>
        <v/>
      </c>
    </row>
    <row r="2101" spans="1:1" x14ac:dyDescent="0.25">
      <c r="A2101" s="27" t="str">
        <f t="shared" si="123"/>
        <v/>
      </c>
    </row>
    <row r="2102" spans="1:1" x14ac:dyDescent="0.25">
      <c r="A2102" s="27" t="str">
        <f t="shared" si="123"/>
        <v/>
      </c>
    </row>
    <row r="2103" spans="1:1" x14ac:dyDescent="0.25">
      <c r="A2103" s="27" t="str">
        <f t="shared" si="123"/>
        <v/>
      </c>
    </row>
    <row r="2104" spans="1:1" x14ac:dyDescent="0.25">
      <c r="A2104" s="27" t="str">
        <f t="shared" si="123"/>
        <v/>
      </c>
    </row>
    <row r="2105" spans="1:1" x14ac:dyDescent="0.25">
      <c r="A2105" s="27" t="str">
        <f t="shared" si="123"/>
        <v/>
      </c>
    </row>
    <row r="2106" spans="1:1" x14ac:dyDescent="0.25">
      <c r="A2106" s="27" t="str">
        <f t="shared" si="123"/>
        <v/>
      </c>
    </row>
    <row r="2107" spans="1:1" x14ac:dyDescent="0.25">
      <c r="A2107" s="27" t="str">
        <f t="shared" si="123"/>
        <v/>
      </c>
    </row>
    <row r="2108" spans="1:1" x14ac:dyDescent="0.25">
      <c r="A2108" s="27" t="str">
        <f t="shared" si="123"/>
        <v/>
      </c>
    </row>
    <row r="2109" spans="1:1" x14ac:dyDescent="0.25">
      <c r="A2109" s="27" t="str">
        <f t="shared" si="123"/>
        <v/>
      </c>
    </row>
    <row r="2110" spans="1:1" x14ac:dyDescent="0.25">
      <c r="A2110" s="27" t="str">
        <f t="shared" si="123"/>
        <v/>
      </c>
    </row>
    <row r="2111" spans="1:1" x14ac:dyDescent="0.25">
      <c r="A2111" s="27" t="str">
        <f t="shared" si="123"/>
        <v/>
      </c>
    </row>
    <row r="2112" spans="1:1" x14ac:dyDescent="0.25">
      <c r="A2112" s="27" t="str">
        <f t="shared" si="123"/>
        <v/>
      </c>
    </row>
    <row r="2113" spans="1:1" x14ac:dyDescent="0.25">
      <c r="A2113" s="27" t="str">
        <f t="shared" si="123"/>
        <v/>
      </c>
    </row>
    <row r="2114" spans="1:1" x14ac:dyDescent="0.25">
      <c r="A2114" s="27" t="str">
        <f t="shared" si="123"/>
        <v/>
      </c>
    </row>
    <row r="2115" spans="1:1" x14ac:dyDescent="0.25">
      <c r="A2115" s="27" t="str">
        <f t="shared" si="123"/>
        <v/>
      </c>
    </row>
    <row r="2116" spans="1:1" x14ac:dyDescent="0.25">
      <c r="A2116" s="27" t="str">
        <f t="shared" si="123"/>
        <v/>
      </c>
    </row>
    <row r="2117" spans="1:1" x14ac:dyDescent="0.25">
      <c r="A2117" s="27" t="str">
        <f t="shared" si="123"/>
        <v/>
      </c>
    </row>
    <row r="2118" spans="1:1" x14ac:dyDescent="0.25">
      <c r="A2118" s="27" t="str">
        <f t="shared" si="123"/>
        <v/>
      </c>
    </row>
    <row r="2119" spans="1:1" x14ac:dyDescent="0.25">
      <c r="A2119" s="27" t="str">
        <f t="shared" ref="A2119:A2182" si="124">A963&amp;B963</f>
        <v/>
      </c>
    </row>
    <row r="2120" spans="1:1" x14ac:dyDescent="0.25">
      <c r="A2120" s="27" t="str">
        <f t="shared" si="124"/>
        <v/>
      </c>
    </row>
    <row r="2121" spans="1:1" x14ac:dyDescent="0.25">
      <c r="A2121" s="27" t="str">
        <f t="shared" si="124"/>
        <v/>
      </c>
    </row>
    <row r="2122" spans="1:1" x14ac:dyDescent="0.25">
      <c r="A2122" s="27" t="str">
        <f t="shared" si="124"/>
        <v/>
      </c>
    </row>
    <row r="2123" spans="1:1" x14ac:dyDescent="0.25">
      <c r="A2123" s="27" t="str">
        <f t="shared" si="124"/>
        <v/>
      </c>
    </row>
    <row r="2124" spans="1:1" x14ac:dyDescent="0.25">
      <c r="A2124" s="27" t="str">
        <f t="shared" si="124"/>
        <v/>
      </c>
    </row>
    <row r="2125" spans="1:1" x14ac:dyDescent="0.25">
      <c r="A2125" s="27" t="str">
        <f t="shared" si="124"/>
        <v/>
      </c>
    </row>
    <row r="2126" spans="1:1" x14ac:dyDescent="0.25">
      <c r="A2126" s="27" t="str">
        <f t="shared" si="124"/>
        <v/>
      </c>
    </row>
    <row r="2127" spans="1:1" x14ac:dyDescent="0.25">
      <c r="A2127" s="27" t="str">
        <f t="shared" si="124"/>
        <v/>
      </c>
    </row>
    <row r="2128" spans="1:1" x14ac:dyDescent="0.25">
      <c r="A2128" s="27" t="str">
        <f t="shared" si="124"/>
        <v/>
      </c>
    </row>
    <row r="2129" spans="1:1" x14ac:dyDescent="0.25">
      <c r="A2129" s="27" t="str">
        <f t="shared" si="124"/>
        <v/>
      </c>
    </row>
    <row r="2130" spans="1:1" x14ac:dyDescent="0.25">
      <c r="A2130" s="27" t="str">
        <f t="shared" si="124"/>
        <v/>
      </c>
    </row>
    <row r="2131" spans="1:1" x14ac:dyDescent="0.25">
      <c r="A2131" s="27" t="str">
        <f t="shared" si="124"/>
        <v/>
      </c>
    </row>
    <row r="2132" spans="1:1" x14ac:dyDescent="0.25">
      <c r="A2132" s="27" t="str">
        <f t="shared" si="124"/>
        <v/>
      </c>
    </row>
    <row r="2133" spans="1:1" x14ac:dyDescent="0.25">
      <c r="A2133" s="27" t="str">
        <f t="shared" si="124"/>
        <v/>
      </c>
    </row>
    <row r="2134" spans="1:1" x14ac:dyDescent="0.25">
      <c r="A2134" s="27" t="str">
        <f t="shared" si="124"/>
        <v/>
      </c>
    </row>
    <row r="2135" spans="1:1" x14ac:dyDescent="0.25">
      <c r="A2135" s="27" t="str">
        <f t="shared" si="124"/>
        <v/>
      </c>
    </row>
    <row r="2136" spans="1:1" x14ac:dyDescent="0.25">
      <c r="A2136" s="27" t="str">
        <f t="shared" si="124"/>
        <v/>
      </c>
    </row>
    <row r="2137" spans="1:1" x14ac:dyDescent="0.25">
      <c r="A2137" s="27" t="str">
        <f t="shared" si="124"/>
        <v/>
      </c>
    </row>
    <row r="2138" spans="1:1" x14ac:dyDescent="0.25">
      <c r="A2138" s="27" t="str">
        <f t="shared" si="124"/>
        <v/>
      </c>
    </row>
    <row r="2139" spans="1:1" x14ac:dyDescent="0.25">
      <c r="A2139" s="27" t="str">
        <f t="shared" si="124"/>
        <v/>
      </c>
    </row>
    <row r="2140" spans="1:1" x14ac:dyDescent="0.25">
      <c r="A2140" s="27" t="str">
        <f t="shared" si="124"/>
        <v/>
      </c>
    </row>
    <row r="2141" spans="1:1" x14ac:dyDescent="0.25">
      <c r="A2141" s="27" t="str">
        <f t="shared" si="124"/>
        <v/>
      </c>
    </row>
    <row r="2142" spans="1:1" x14ac:dyDescent="0.25">
      <c r="A2142" s="27" t="str">
        <f t="shared" si="124"/>
        <v/>
      </c>
    </row>
    <row r="2143" spans="1:1" x14ac:dyDescent="0.25">
      <c r="A2143" s="27" t="str">
        <f t="shared" si="124"/>
        <v/>
      </c>
    </row>
    <row r="2144" spans="1:1" x14ac:dyDescent="0.25">
      <c r="A2144" s="27" t="str">
        <f t="shared" si="124"/>
        <v/>
      </c>
    </row>
    <row r="2145" spans="1:1" x14ac:dyDescent="0.25">
      <c r="A2145" s="27" t="str">
        <f t="shared" si="124"/>
        <v/>
      </c>
    </row>
    <row r="2146" spans="1:1" x14ac:dyDescent="0.25">
      <c r="A2146" s="27" t="str">
        <f t="shared" si="124"/>
        <v/>
      </c>
    </row>
    <row r="2147" spans="1:1" x14ac:dyDescent="0.25">
      <c r="A2147" s="27" t="str">
        <f t="shared" si="124"/>
        <v/>
      </c>
    </row>
    <row r="2148" spans="1:1" x14ac:dyDescent="0.25">
      <c r="A2148" s="27" t="str">
        <f t="shared" si="124"/>
        <v/>
      </c>
    </row>
    <row r="2149" spans="1:1" x14ac:dyDescent="0.25">
      <c r="A2149" s="27" t="str">
        <f t="shared" si="124"/>
        <v/>
      </c>
    </row>
    <row r="2150" spans="1:1" x14ac:dyDescent="0.25">
      <c r="A2150" s="27" t="str">
        <f t="shared" si="124"/>
        <v/>
      </c>
    </row>
    <row r="2151" spans="1:1" x14ac:dyDescent="0.25">
      <c r="A2151" s="27" t="str">
        <f t="shared" si="124"/>
        <v/>
      </c>
    </row>
    <row r="2152" spans="1:1" x14ac:dyDescent="0.25">
      <c r="A2152" s="27" t="str">
        <f t="shared" si="124"/>
        <v/>
      </c>
    </row>
    <row r="2153" spans="1:1" x14ac:dyDescent="0.25">
      <c r="A2153" s="27" t="str">
        <f t="shared" si="124"/>
        <v/>
      </c>
    </row>
    <row r="2154" spans="1:1" x14ac:dyDescent="0.25">
      <c r="A2154" s="27" t="str">
        <f t="shared" si="124"/>
        <v/>
      </c>
    </row>
    <row r="2155" spans="1:1" x14ac:dyDescent="0.25">
      <c r="A2155" s="27" t="str">
        <f t="shared" si="124"/>
        <v/>
      </c>
    </row>
    <row r="2156" spans="1:1" x14ac:dyDescent="0.25">
      <c r="A2156" s="27" t="str">
        <f t="shared" si="124"/>
        <v/>
      </c>
    </row>
    <row r="2157" spans="1:1" x14ac:dyDescent="0.25">
      <c r="A2157" s="27" t="str">
        <f t="shared" si="124"/>
        <v/>
      </c>
    </row>
    <row r="2158" spans="1:1" x14ac:dyDescent="0.25">
      <c r="A2158" s="27" t="str">
        <f t="shared" si="124"/>
        <v/>
      </c>
    </row>
    <row r="2159" spans="1:1" x14ac:dyDescent="0.25">
      <c r="A2159" s="27" t="str">
        <f t="shared" si="124"/>
        <v/>
      </c>
    </row>
    <row r="2160" spans="1:1" x14ac:dyDescent="0.25">
      <c r="A2160" s="27" t="str">
        <f t="shared" si="124"/>
        <v/>
      </c>
    </row>
    <row r="2161" spans="1:1" x14ac:dyDescent="0.25">
      <c r="A2161" s="27" t="str">
        <f t="shared" si="124"/>
        <v/>
      </c>
    </row>
    <row r="2162" spans="1:1" x14ac:dyDescent="0.25">
      <c r="A2162" s="27" t="str">
        <f t="shared" si="124"/>
        <v/>
      </c>
    </row>
    <row r="2163" spans="1:1" x14ac:dyDescent="0.25">
      <c r="A2163" s="27" t="str">
        <f t="shared" si="124"/>
        <v/>
      </c>
    </row>
    <row r="2164" spans="1:1" x14ac:dyDescent="0.25">
      <c r="A2164" s="27" t="str">
        <f t="shared" si="124"/>
        <v/>
      </c>
    </row>
    <row r="2165" spans="1:1" x14ac:dyDescent="0.25">
      <c r="A2165" s="27" t="str">
        <f t="shared" si="124"/>
        <v/>
      </c>
    </row>
    <row r="2166" spans="1:1" x14ac:dyDescent="0.25">
      <c r="A2166" s="27" t="str">
        <f t="shared" si="124"/>
        <v/>
      </c>
    </row>
    <row r="2167" spans="1:1" x14ac:dyDescent="0.25">
      <c r="A2167" s="27" t="str">
        <f t="shared" si="124"/>
        <v/>
      </c>
    </row>
    <row r="2168" spans="1:1" x14ac:dyDescent="0.25">
      <c r="A2168" s="27" t="str">
        <f t="shared" si="124"/>
        <v/>
      </c>
    </row>
    <row r="2169" spans="1:1" x14ac:dyDescent="0.25">
      <c r="A2169" s="27" t="str">
        <f t="shared" si="124"/>
        <v/>
      </c>
    </row>
    <row r="2170" spans="1:1" x14ac:dyDescent="0.25">
      <c r="A2170" s="27" t="str">
        <f t="shared" si="124"/>
        <v/>
      </c>
    </row>
    <row r="2171" spans="1:1" x14ac:dyDescent="0.25">
      <c r="A2171" s="27" t="str">
        <f t="shared" si="124"/>
        <v/>
      </c>
    </row>
    <row r="2172" spans="1:1" x14ac:dyDescent="0.25">
      <c r="A2172" s="27" t="str">
        <f t="shared" si="124"/>
        <v/>
      </c>
    </row>
    <row r="2173" spans="1:1" x14ac:dyDescent="0.25">
      <c r="A2173" s="27" t="str">
        <f t="shared" si="124"/>
        <v/>
      </c>
    </row>
    <row r="2174" spans="1:1" x14ac:dyDescent="0.25">
      <c r="A2174" s="27" t="str">
        <f t="shared" si="124"/>
        <v/>
      </c>
    </row>
    <row r="2175" spans="1:1" x14ac:dyDescent="0.25">
      <c r="A2175" s="27" t="str">
        <f t="shared" si="124"/>
        <v/>
      </c>
    </row>
    <row r="2176" spans="1:1" x14ac:dyDescent="0.25">
      <c r="A2176" s="27" t="str">
        <f t="shared" si="124"/>
        <v/>
      </c>
    </row>
    <row r="2177" spans="1:1" x14ac:dyDescent="0.25">
      <c r="A2177" s="27" t="str">
        <f t="shared" si="124"/>
        <v/>
      </c>
    </row>
    <row r="2178" spans="1:1" x14ac:dyDescent="0.25">
      <c r="A2178" s="27" t="str">
        <f t="shared" si="124"/>
        <v/>
      </c>
    </row>
    <row r="2179" spans="1:1" x14ac:dyDescent="0.25">
      <c r="A2179" s="27" t="str">
        <f t="shared" si="124"/>
        <v/>
      </c>
    </row>
    <row r="2180" spans="1:1" x14ac:dyDescent="0.25">
      <c r="A2180" s="27" t="str">
        <f t="shared" si="124"/>
        <v/>
      </c>
    </row>
    <row r="2181" spans="1:1" x14ac:dyDescent="0.25">
      <c r="A2181" s="27" t="str">
        <f t="shared" si="124"/>
        <v/>
      </c>
    </row>
    <row r="2182" spans="1:1" x14ac:dyDescent="0.25">
      <c r="A2182" s="27" t="str">
        <f t="shared" si="124"/>
        <v/>
      </c>
    </row>
    <row r="2183" spans="1:1" x14ac:dyDescent="0.25">
      <c r="A2183" s="27" t="str">
        <f t="shared" ref="A2183:A2246" si="125">A1027&amp;B1027</f>
        <v/>
      </c>
    </row>
    <row r="2184" spans="1:1" x14ac:dyDescent="0.25">
      <c r="A2184" s="27" t="str">
        <f t="shared" si="125"/>
        <v/>
      </c>
    </row>
    <row r="2185" spans="1:1" x14ac:dyDescent="0.25">
      <c r="A2185" s="27" t="str">
        <f t="shared" si="125"/>
        <v/>
      </c>
    </row>
    <row r="2186" spans="1:1" x14ac:dyDescent="0.25">
      <c r="A2186" s="27" t="str">
        <f t="shared" si="125"/>
        <v/>
      </c>
    </row>
    <row r="2187" spans="1:1" x14ac:dyDescent="0.25">
      <c r="A2187" s="27" t="str">
        <f t="shared" si="125"/>
        <v/>
      </c>
    </row>
    <row r="2188" spans="1:1" x14ac:dyDescent="0.25">
      <c r="A2188" s="27" t="str">
        <f t="shared" si="125"/>
        <v/>
      </c>
    </row>
    <row r="2189" spans="1:1" x14ac:dyDescent="0.25">
      <c r="A2189" s="27" t="str">
        <f t="shared" si="125"/>
        <v/>
      </c>
    </row>
    <row r="2190" spans="1:1" x14ac:dyDescent="0.25">
      <c r="A2190" s="27" t="str">
        <f t="shared" si="125"/>
        <v/>
      </c>
    </row>
    <row r="2191" spans="1:1" x14ac:dyDescent="0.25">
      <c r="A2191" s="27" t="str">
        <f t="shared" si="125"/>
        <v/>
      </c>
    </row>
    <row r="2192" spans="1:1" x14ac:dyDescent="0.25">
      <c r="A2192" s="27" t="str">
        <f t="shared" si="125"/>
        <v/>
      </c>
    </row>
    <row r="2193" spans="1:1" x14ac:dyDescent="0.25">
      <c r="A2193" s="27" t="str">
        <f t="shared" si="125"/>
        <v/>
      </c>
    </row>
    <row r="2194" spans="1:1" x14ac:dyDescent="0.25">
      <c r="A2194" s="27" t="str">
        <f t="shared" si="125"/>
        <v/>
      </c>
    </row>
    <row r="2195" spans="1:1" x14ac:dyDescent="0.25">
      <c r="A2195" s="27" t="str">
        <f t="shared" si="125"/>
        <v/>
      </c>
    </row>
    <row r="2196" spans="1:1" x14ac:dyDescent="0.25">
      <c r="A2196" s="27" t="str">
        <f t="shared" si="125"/>
        <v/>
      </c>
    </row>
    <row r="2197" spans="1:1" x14ac:dyDescent="0.25">
      <c r="A2197" s="27" t="str">
        <f t="shared" si="125"/>
        <v/>
      </c>
    </row>
    <row r="2198" spans="1:1" x14ac:dyDescent="0.25">
      <c r="A2198" s="27" t="str">
        <f t="shared" si="125"/>
        <v/>
      </c>
    </row>
    <row r="2199" spans="1:1" x14ac:dyDescent="0.25">
      <c r="A2199" s="27" t="str">
        <f t="shared" si="125"/>
        <v/>
      </c>
    </row>
    <row r="2200" spans="1:1" x14ac:dyDescent="0.25">
      <c r="A2200" s="27" t="str">
        <f t="shared" si="125"/>
        <v/>
      </c>
    </row>
    <row r="2201" spans="1:1" x14ac:dyDescent="0.25">
      <c r="A2201" s="27" t="str">
        <f t="shared" si="125"/>
        <v/>
      </c>
    </row>
    <row r="2202" spans="1:1" x14ac:dyDescent="0.25">
      <c r="A2202" s="27" t="str">
        <f t="shared" si="125"/>
        <v/>
      </c>
    </row>
    <row r="2203" spans="1:1" x14ac:dyDescent="0.25">
      <c r="A2203" s="27" t="str">
        <f t="shared" si="125"/>
        <v/>
      </c>
    </row>
    <row r="2204" spans="1:1" x14ac:dyDescent="0.25">
      <c r="A2204" s="27" t="str">
        <f t="shared" si="125"/>
        <v/>
      </c>
    </row>
    <row r="2205" spans="1:1" x14ac:dyDescent="0.25">
      <c r="A2205" s="27" t="str">
        <f t="shared" si="125"/>
        <v/>
      </c>
    </row>
    <row r="2206" spans="1:1" x14ac:dyDescent="0.25">
      <c r="A2206" s="27" t="str">
        <f t="shared" si="125"/>
        <v/>
      </c>
    </row>
    <row r="2207" spans="1:1" x14ac:dyDescent="0.25">
      <c r="A2207" s="27" t="str">
        <f t="shared" si="125"/>
        <v/>
      </c>
    </row>
    <row r="2208" spans="1:1" x14ac:dyDescent="0.25">
      <c r="A2208" s="27" t="str">
        <f t="shared" si="125"/>
        <v/>
      </c>
    </row>
    <row r="2209" spans="1:1" x14ac:dyDescent="0.25">
      <c r="A2209" s="27" t="str">
        <f t="shared" si="125"/>
        <v/>
      </c>
    </row>
    <row r="2210" spans="1:1" x14ac:dyDescent="0.25">
      <c r="A2210" s="27" t="str">
        <f t="shared" si="125"/>
        <v/>
      </c>
    </row>
    <row r="2211" spans="1:1" x14ac:dyDescent="0.25">
      <c r="A2211" s="27" t="str">
        <f t="shared" si="125"/>
        <v/>
      </c>
    </row>
    <row r="2212" spans="1:1" x14ac:dyDescent="0.25">
      <c r="A2212" s="27" t="str">
        <f t="shared" si="125"/>
        <v/>
      </c>
    </row>
    <row r="2213" spans="1:1" x14ac:dyDescent="0.25">
      <c r="A2213" s="27" t="str">
        <f t="shared" si="125"/>
        <v/>
      </c>
    </row>
    <row r="2214" spans="1:1" x14ac:dyDescent="0.25">
      <c r="A2214" s="27" t="str">
        <f t="shared" si="125"/>
        <v/>
      </c>
    </row>
    <row r="2215" spans="1:1" x14ac:dyDescent="0.25">
      <c r="A2215" s="27" t="str">
        <f t="shared" si="125"/>
        <v/>
      </c>
    </row>
    <row r="2216" spans="1:1" x14ac:dyDescent="0.25">
      <c r="A2216" s="27" t="str">
        <f t="shared" si="125"/>
        <v/>
      </c>
    </row>
    <row r="2217" spans="1:1" x14ac:dyDescent="0.25">
      <c r="A2217" s="27" t="str">
        <f t="shared" si="125"/>
        <v/>
      </c>
    </row>
    <row r="2218" spans="1:1" x14ac:dyDescent="0.25">
      <c r="A2218" s="27" t="str">
        <f t="shared" si="125"/>
        <v/>
      </c>
    </row>
    <row r="2219" spans="1:1" x14ac:dyDescent="0.25">
      <c r="A2219" s="27" t="str">
        <f t="shared" si="125"/>
        <v/>
      </c>
    </row>
    <row r="2220" spans="1:1" x14ac:dyDescent="0.25">
      <c r="A2220" s="27" t="str">
        <f t="shared" si="125"/>
        <v/>
      </c>
    </row>
    <row r="2221" spans="1:1" x14ac:dyDescent="0.25">
      <c r="A2221" s="27" t="str">
        <f t="shared" si="125"/>
        <v/>
      </c>
    </row>
    <row r="2222" spans="1:1" x14ac:dyDescent="0.25">
      <c r="A2222" s="27" t="str">
        <f t="shared" si="125"/>
        <v/>
      </c>
    </row>
    <row r="2223" spans="1:1" x14ac:dyDescent="0.25">
      <c r="A2223" s="27" t="str">
        <f t="shared" si="125"/>
        <v/>
      </c>
    </row>
    <row r="2224" spans="1:1" x14ac:dyDescent="0.25">
      <c r="A2224" s="27" t="str">
        <f t="shared" si="125"/>
        <v/>
      </c>
    </row>
    <row r="2225" spans="1:1" x14ac:dyDescent="0.25">
      <c r="A2225" s="27" t="str">
        <f t="shared" si="125"/>
        <v/>
      </c>
    </row>
    <row r="2226" spans="1:1" x14ac:dyDescent="0.25">
      <c r="A2226" s="27" t="str">
        <f t="shared" si="125"/>
        <v/>
      </c>
    </row>
    <row r="2227" spans="1:1" x14ac:dyDescent="0.25">
      <c r="A2227" s="27" t="str">
        <f t="shared" si="125"/>
        <v/>
      </c>
    </row>
    <row r="2228" spans="1:1" x14ac:dyDescent="0.25">
      <c r="A2228" s="27" t="str">
        <f t="shared" si="125"/>
        <v/>
      </c>
    </row>
    <row r="2229" spans="1:1" x14ac:dyDescent="0.25">
      <c r="A2229" s="27" t="str">
        <f t="shared" si="125"/>
        <v/>
      </c>
    </row>
    <row r="2230" spans="1:1" x14ac:dyDescent="0.25">
      <c r="A2230" s="27" t="str">
        <f t="shared" si="125"/>
        <v/>
      </c>
    </row>
    <row r="2231" spans="1:1" x14ac:dyDescent="0.25">
      <c r="A2231" s="27" t="str">
        <f t="shared" si="125"/>
        <v/>
      </c>
    </row>
    <row r="2232" spans="1:1" x14ac:dyDescent="0.25">
      <c r="A2232" s="27" t="str">
        <f t="shared" si="125"/>
        <v/>
      </c>
    </row>
    <row r="2233" spans="1:1" x14ac:dyDescent="0.25">
      <c r="A2233" s="27" t="str">
        <f t="shared" si="125"/>
        <v/>
      </c>
    </row>
    <row r="2234" spans="1:1" x14ac:dyDescent="0.25">
      <c r="A2234" s="27" t="str">
        <f t="shared" si="125"/>
        <v/>
      </c>
    </row>
    <row r="2235" spans="1:1" x14ac:dyDescent="0.25">
      <c r="A2235" s="27" t="str">
        <f t="shared" si="125"/>
        <v/>
      </c>
    </row>
    <row r="2236" spans="1:1" x14ac:dyDescent="0.25">
      <c r="A2236" s="27" t="str">
        <f t="shared" si="125"/>
        <v/>
      </c>
    </row>
    <row r="2237" spans="1:1" x14ac:dyDescent="0.25">
      <c r="A2237" s="27" t="str">
        <f t="shared" si="125"/>
        <v/>
      </c>
    </row>
    <row r="2238" spans="1:1" x14ac:dyDescent="0.25">
      <c r="A2238" s="27" t="str">
        <f t="shared" si="125"/>
        <v/>
      </c>
    </row>
    <row r="2239" spans="1:1" x14ac:dyDescent="0.25">
      <c r="A2239" s="27" t="str">
        <f t="shared" si="125"/>
        <v/>
      </c>
    </row>
    <row r="2240" spans="1:1" x14ac:dyDescent="0.25">
      <c r="A2240" s="27" t="str">
        <f t="shared" si="125"/>
        <v/>
      </c>
    </row>
    <row r="2241" spans="1:1" x14ac:dyDescent="0.25">
      <c r="A2241" s="27" t="str">
        <f t="shared" si="125"/>
        <v/>
      </c>
    </row>
    <row r="2242" spans="1:1" x14ac:dyDescent="0.25">
      <c r="A2242" s="27" t="str">
        <f t="shared" si="125"/>
        <v/>
      </c>
    </row>
    <row r="2243" spans="1:1" x14ac:dyDescent="0.25">
      <c r="A2243" s="27" t="str">
        <f t="shared" si="125"/>
        <v/>
      </c>
    </row>
    <row r="2244" spans="1:1" x14ac:dyDescent="0.25">
      <c r="A2244" s="27" t="str">
        <f t="shared" si="125"/>
        <v/>
      </c>
    </row>
    <row r="2245" spans="1:1" x14ac:dyDescent="0.25">
      <c r="A2245" s="27" t="str">
        <f t="shared" si="125"/>
        <v/>
      </c>
    </row>
    <row r="2246" spans="1:1" x14ac:dyDescent="0.25">
      <c r="A2246" s="27" t="str">
        <f t="shared" si="125"/>
        <v/>
      </c>
    </row>
    <row r="2247" spans="1:1" x14ac:dyDescent="0.25">
      <c r="A2247" s="27" t="str">
        <f t="shared" ref="A2247:A2311" si="126">A1091&amp;B1091</f>
        <v/>
      </c>
    </row>
    <row r="2248" spans="1:1" x14ac:dyDescent="0.25">
      <c r="A2248" s="27" t="str">
        <f t="shared" si="126"/>
        <v/>
      </c>
    </row>
    <row r="2249" spans="1:1" x14ac:dyDescent="0.25">
      <c r="A2249" s="27" t="str">
        <f t="shared" si="126"/>
        <v/>
      </c>
    </row>
    <row r="2250" spans="1:1" x14ac:dyDescent="0.25">
      <c r="A2250" s="27" t="str">
        <f t="shared" si="126"/>
        <v/>
      </c>
    </row>
    <row r="2251" spans="1:1" x14ac:dyDescent="0.25">
      <c r="A2251" s="27" t="str">
        <f t="shared" si="126"/>
        <v/>
      </c>
    </row>
    <row r="2252" spans="1:1" x14ac:dyDescent="0.25">
      <c r="A2252" s="27" t="str">
        <f t="shared" si="126"/>
        <v/>
      </c>
    </row>
    <row r="2253" spans="1:1" x14ac:dyDescent="0.25">
      <c r="A2253" s="27" t="str">
        <f t="shared" si="126"/>
        <v/>
      </c>
    </row>
    <row r="2254" spans="1:1" x14ac:dyDescent="0.25">
      <c r="A2254" s="27" t="str">
        <f t="shared" si="126"/>
        <v/>
      </c>
    </row>
    <row r="2255" spans="1:1" x14ac:dyDescent="0.25">
      <c r="A2255" s="27" t="str">
        <f t="shared" si="126"/>
        <v/>
      </c>
    </row>
    <row r="2256" spans="1:1" x14ac:dyDescent="0.25">
      <c r="A2256" s="27" t="str">
        <f t="shared" si="126"/>
        <v/>
      </c>
    </row>
    <row r="2257" spans="1:1" x14ac:dyDescent="0.25">
      <c r="A2257" s="27" t="str">
        <f t="shared" si="126"/>
        <v/>
      </c>
    </row>
    <row r="2258" spans="1:1" x14ac:dyDescent="0.25">
      <c r="A2258" s="27" t="str">
        <f t="shared" si="126"/>
        <v/>
      </c>
    </row>
    <row r="2259" spans="1:1" x14ac:dyDescent="0.25">
      <c r="A2259" s="27" t="str">
        <f t="shared" si="126"/>
        <v/>
      </c>
    </row>
    <row r="2260" spans="1:1" x14ac:dyDescent="0.25">
      <c r="A2260" s="27" t="str">
        <f t="shared" si="126"/>
        <v/>
      </c>
    </row>
    <row r="2261" spans="1:1" x14ac:dyDescent="0.25">
      <c r="A2261" s="27" t="str">
        <f t="shared" si="126"/>
        <v/>
      </c>
    </row>
    <row r="2262" spans="1:1" x14ac:dyDescent="0.25">
      <c r="A2262" s="27" t="str">
        <f t="shared" si="126"/>
        <v/>
      </c>
    </row>
    <row r="2263" spans="1:1" x14ac:dyDescent="0.25">
      <c r="A2263" s="27" t="str">
        <f t="shared" si="126"/>
        <v/>
      </c>
    </row>
    <row r="2264" spans="1:1" x14ac:dyDescent="0.25">
      <c r="A2264" s="27" t="str">
        <f t="shared" si="126"/>
        <v/>
      </c>
    </row>
    <row r="2265" spans="1:1" x14ac:dyDescent="0.25">
      <c r="A2265" s="27" t="str">
        <f t="shared" si="126"/>
        <v/>
      </c>
    </row>
    <row r="2266" spans="1:1" x14ac:dyDescent="0.25">
      <c r="A2266" s="27" t="str">
        <f t="shared" si="126"/>
        <v/>
      </c>
    </row>
    <row r="2267" spans="1:1" x14ac:dyDescent="0.25">
      <c r="A2267" s="27" t="str">
        <f t="shared" si="126"/>
        <v/>
      </c>
    </row>
    <row r="2268" spans="1:1" x14ac:dyDescent="0.25">
      <c r="A2268" s="27" t="str">
        <f t="shared" si="126"/>
        <v/>
      </c>
    </row>
    <row r="2269" spans="1:1" x14ac:dyDescent="0.25">
      <c r="A2269" s="27" t="str">
        <f t="shared" si="126"/>
        <v/>
      </c>
    </row>
    <row r="2270" spans="1:1" x14ac:dyDescent="0.25">
      <c r="A2270" s="27" t="str">
        <f t="shared" si="126"/>
        <v/>
      </c>
    </row>
    <row r="2271" spans="1:1" x14ac:dyDescent="0.25">
      <c r="A2271" s="27" t="str">
        <f t="shared" si="126"/>
        <v/>
      </c>
    </row>
    <row r="2272" spans="1:1" x14ac:dyDescent="0.25">
      <c r="A2272" s="27" t="str">
        <f t="shared" si="126"/>
        <v/>
      </c>
    </row>
    <row r="2273" spans="1:1" x14ac:dyDescent="0.25">
      <c r="A2273" s="27" t="str">
        <f t="shared" si="126"/>
        <v/>
      </c>
    </row>
    <row r="2274" spans="1:1" x14ac:dyDescent="0.25">
      <c r="A2274" s="27" t="str">
        <f t="shared" si="126"/>
        <v/>
      </c>
    </row>
    <row r="2275" spans="1:1" x14ac:dyDescent="0.25">
      <c r="A2275" s="27" t="str">
        <f t="shared" si="126"/>
        <v/>
      </c>
    </row>
    <row r="2276" spans="1:1" x14ac:dyDescent="0.25">
      <c r="A2276" s="27" t="str">
        <f t="shared" si="126"/>
        <v/>
      </c>
    </row>
    <row r="2277" spans="1:1" x14ac:dyDescent="0.25">
      <c r="A2277" s="27" t="str">
        <f t="shared" si="126"/>
        <v/>
      </c>
    </row>
    <row r="2278" spans="1:1" x14ac:dyDescent="0.25">
      <c r="A2278" s="27" t="str">
        <f t="shared" si="126"/>
        <v/>
      </c>
    </row>
    <row r="2279" spans="1:1" x14ac:dyDescent="0.25">
      <c r="A2279" s="27" t="str">
        <f t="shared" si="126"/>
        <v/>
      </c>
    </row>
    <row r="2280" spans="1:1" x14ac:dyDescent="0.25">
      <c r="A2280" s="27" t="str">
        <f t="shared" si="126"/>
        <v/>
      </c>
    </row>
    <row r="2281" spans="1:1" x14ac:dyDescent="0.25">
      <c r="A2281" s="27" t="str">
        <f t="shared" si="126"/>
        <v/>
      </c>
    </row>
    <row r="2282" spans="1:1" x14ac:dyDescent="0.25">
      <c r="A2282" s="27" t="str">
        <f t="shared" si="126"/>
        <v/>
      </c>
    </row>
    <row r="2283" spans="1:1" x14ac:dyDescent="0.25">
      <c r="A2283" s="27" t="str">
        <f t="shared" si="126"/>
        <v/>
      </c>
    </row>
    <row r="2284" spans="1:1" x14ac:dyDescent="0.25">
      <c r="A2284" s="27" t="str">
        <f t="shared" si="126"/>
        <v/>
      </c>
    </row>
    <row r="2285" spans="1:1" x14ac:dyDescent="0.25">
      <c r="A2285" s="27" t="str">
        <f t="shared" si="126"/>
        <v/>
      </c>
    </row>
    <row r="2286" spans="1:1" x14ac:dyDescent="0.25">
      <c r="A2286" s="27" t="str">
        <f t="shared" si="126"/>
        <v/>
      </c>
    </row>
    <row r="2287" spans="1:1" x14ac:dyDescent="0.25">
      <c r="A2287" s="27" t="str">
        <f t="shared" si="126"/>
        <v/>
      </c>
    </row>
    <row r="2288" spans="1:1" x14ac:dyDescent="0.25">
      <c r="A2288" s="27" t="str">
        <f t="shared" si="126"/>
        <v/>
      </c>
    </row>
    <row r="2289" spans="1:1" x14ac:dyDescent="0.25">
      <c r="A2289" s="27" t="str">
        <f t="shared" si="126"/>
        <v/>
      </c>
    </row>
    <row r="2290" spans="1:1" x14ac:dyDescent="0.25">
      <c r="A2290" s="27" t="str">
        <f t="shared" si="126"/>
        <v/>
      </c>
    </row>
    <row r="2291" spans="1:1" x14ac:dyDescent="0.25">
      <c r="A2291" s="27" t="str">
        <f t="shared" si="126"/>
        <v/>
      </c>
    </row>
    <row r="2292" spans="1:1" x14ac:dyDescent="0.25">
      <c r="A2292" s="27" t="str">
        <f t="shared" si="126"/>
        <v/>
      </c>
    </row>
    <row r="2293" spans="1:1" x14ac:dyDescent="0.25">
      <c r="A2293" s="27" t="str">
        <f t="shared" si="126"/>
        <v/>
      </c>
    </row>
    <row r="2294" spans="1:1" x14ac:dyDescent="0.25">
      <c r="A2294" s="27" t="str">
        <f t="shared" si="126"/>
        <v/>
      </c>
    </row>
    <row r="2295" spans="1:1" x14ac:dyDescent="0.25">
      <c r="A2295" s="27" t="str">
        <f t="shared" si="126"/>
        <v/>
      </c>
    </row>
    <row r="2296" spans="1:1" x14ac:dyDescent="0.25">
      <c r="A2296" s="27" t="str">
        <f t="shared" si="126"/>
        <v/>
      </c>
    </row>
    <row r="2297" spans="1:1" x14ac:dyDescent="0.25">
      <c r="A2297" s="27" t="str">
        <f t="shared" si="126"/>
        <v/>
      </c>
    </row>
    <row r="2298" spans="1:1" x14ac:dyDescent="0.25">
      <c r="A2298" s="27" t="str">
        <f t="shared" si="126"/>
        <v/>
      </c>
    </row>
    <row r="2299" spans="1:1" x14ac:dyDescent="0.25">
      <c r="A2299" s="27" t="str">
        <f t="shared" si="126"/>
        <v/>
      </c>
    </row>
    <row r="2300" spans="1:1" x14ac:dyDescent="0.25">
      <c r="A2300" s="27" t="str">
        <f t="shared" si="126"/>
        <v/>
      </c>
    </row>
    <row r="2301" spans="1:1" x14ac:dyDescent="0.25">
      <c r="A2301" s="27" t="str">
        <f t="shared" si="126"/>
        <v/>
      </c>
    </row>
    <row r="2302" spans="1:1" x14ac:dyDescent="0.25">
      <c r="A2302" s="27" t="str">
        <f t="shared" si="126"/>
        <v/>
      </c>
    </row>
    <row r="2303" spans="1:1" x14ac:dyDescent="0.25">
      <c r="A2303" s="27" t="str">
        <f t="shared" si="126"/>
        <v/>
      </c>
    </row>
    <row r="2304" spans="1:1" x14ac:dyDescent="0.25">
      <c r="A2304" s="27" t="str">
        <f t="shared" si="126"/>
        <v/>
      </c>
    </row>
    <row r="2305" spans="1:1" x14ac:dyDescent="0.25">
      <c r="A2305" s="27" t="str">
        <f t="shared" si="126"/>
        <v/>
      </c>
    </row>
    <row r="2306" spans="1:1" x14ac:dyDescent="0.25">
      <c r="A2306" s="27" t="str">
        <f t="shared" si="126"/>
        <v/>
      </c>
    </row>
    <row r="2307" spans="1:1" x14ac:dyDescent="0.25">
      <c r="A2307" s="27" t="str">
        <f t="shared" si="126"/>
        <v/>
      </c>
    </row>
    <row r="2308" spans="1:1" x14ac:dyDescent="0.25">
      <c r="A2308" s="27" t="str">
        <f t="shared" si="126"/>
        <v/>
      </c>
    </row>
    <row r="2309" spans="1:1" x14ac:dyDescent="0.25">
      <c r="A2309" s="27" t="str">
        <f t="shared" si="126"/>
        <v/>
      </c>
    </row>
    <row r="2310" spans="1:1" x14ac:dyDescent="0.25">
      <c r="A2310" s="27" t="str">
        <f t="shared" si="126"/>
        <v/>
      </c>
    </row>
    <row r="2311" spans="1:1" x14ac:dyDescent="0.25">
      <c r="A2311" s="27" t="str">
        <f t="shared" si="126"/>
        <v/>
      </c>
    </row>
    <row r="2312" spans="1:1" x14ac:dyDescent="0.25">
      <c r="A2312" s="27" t="s">
        <v>617</v>
      </c>
    </row>
  </sheetData>
  <sheetProtection password="C750" sheet="1" objects="1" scenarios="1" selectLockedCells="1"/>
  <dataConsolidate/>
  <dataValidations count="3">
    <dataValidation allowBlank="1" promptTitle="Data input" prompt="Please determine if the data is in logaritmic values or not." sqref="B2:C2"/>
    <dataValidation type="list" showErrorMessage="1" errorTitle="Error Plate" error="Please put plate number. If you are using more plates increase the number in &quot;Details&quot;" sqref="A1157 A4:A1155">
      <formula1>Plates_Use</formula1>
    </dataValidation>
    <dataValidation type="list" showErrorMessage="1" errorTitle="Error Plate" error="Please put only well code, for example A1" sqref="B4:B1155 B1157">
      <formula1>Data_Wells</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Z1161"/>
  <sheetViews>
    <sheetView zoomScale="106" zoomScaleNormal="106" workbookViewId="0">
      <pane xSplit="2" ySplit="3" topLeftCell="AP1147" activePane="bottomRight" state="frozen"/>
      <selection pane="topRight" activeCell="C1" sqref="C1"/>
      <selection pane="bottomLeft" activeCell="A4" sqref="A4"/>
      <selection pane="bottomRight" activeCell="A4" sqref="A4:BZ147"/>
    </sheetView>
  </sheetViews>
  <sheetFormatPr defaultRowHeight="15" x14ac:dyDescent="0.25"/>
  <sheetData>
    <row r="1" spans="1:78" x14ac:dyDescent="0.25">
      <c r="A1" t="s">
        <v>529</v>
      </c>
      <c r="C1" t="s">
        <v>530</v>
      </c>
    </row>
    <row r="2" spans="1:78" x14ac:dyDescent="0.25">
      <c r="A2" t="s">
        <v>11</v>
      </c>
      <c r="B2" s="79" t="s">
        <v>12</v>
      </c>
      <c r="C2" s="79" t="s">
        <v>13</v>
      </c>
      <c r="D2" s="79" t="s">
        <v>14</v>
      </c>
      <c r="E2" s="79" t="s">
        <v>15</v>
      </c>
      <c r="F2" s="79" t="s">
        <v>16</v>
      </c>
      <c r="G2" s="79" t="s">
        <v>17</v>
      </c>
      <c r="H2" s="79" t="s">
        <v>18</v>
      </c>
      <c r="I2" s="79" t="s">
        <v>19</v>
      </c>
      <c r="J2" s="79" t="s">
        <v>20</v>
      </c>
      <c r="K2" s="79" t="s">
        <v>21</v>
      </c>
      <c r="L2" s="79" t="s">
        <v>22</v>
      </c>
      <c r="M2" s="79" t="s">
        <v>23</v>
      </c>
      <c r="N2" s="79" t="s">
        <v>24</v>
      </c>
      <c r="O2" s="79" t="s">
        <v>25</v>
      </c>
      <c r="P2" s="79" t="s">
        <v>26</v>
      </c>
      <c r="Q2" s="79" t="s">
        <v>701</v>
      </c>
      <c r="R2" s="79" t="s">
        <v>556</v>
      </c>
      <c r="S2" s="79" t="s">
        <v>702</v>
      </c>
      <c r="T2" s="79" t="s">
        <v>615</v>
      </c>
      <c r="U2" s="79" t="s">
        <v>703</v>
      </c>
      <c r="V2" s="79" t="s">
        <v>704</v>
      </c>
      <c r="W2" s="79" t="s">
        <v>557</v>
      </c>
      <c r="X2" s="79" t="s">
        <v>705</v>
      </c>
      <c r="Y2" s="79" t="s">
        <v>706</v>
      </c>
      <c r="Z2" s="79" t="s">
        <v>752</v>
      </c>
      <c r="AA2" s="79" t="s">
        <v>753</v>
      </c>
      <c r="AB2" s="79" t="s">
        <v>754</v>
      </c>
      <c r="AC2" s="79" t="s">
        <v>755</v>
      </c>
      <c r="AD2" s="79" t="s">
        <v>756</v>
      </c>
      <c r="AE2" s="79" t="s">
        <v>757</v>
      </c>
      <c r="AF2" s="79" t="s">
        <v>758</v>
      </c>
      <c r="AG2" s="79" t="s">
        <v>759</v>
      </c>
      <c r="AH2" s="79" t="s">
        <v>760</v>
      </c>
      <c r="AI2" s="79" t="s">
        <v>761</v>
      </c>
      <c r="AJ2" s="79" t="s">
        <v>762</v>
      </c>
      <c r="AK2" s="79" t="s">
        <v>763</v>
      </c>
      <c r="AL2" s="79" t="s">
        <v>764</v>
      </c>
      <c r="AM2" s="79" t="s">
        <v>765</v>
      </c>
      <c r="AN2" s="79" t="s">
        <v>766</v>
      </c>
      <c r="AO2" s="79" t="s">
        <v>767</v>
      </c>
      <c r="AP2" s="79" t="s">
        <v>768</v>
      </c>
      <c r="AQ2" s="79" t="s">
        <v>769</v>
      </c>
      <c r="AR2" s="79" t="s">
        <v>770</v>
      </c>
      <c r="AS2" s="79" t="s">
        <v>771</v>
      </c>
      <c r="AT2" s="79" t="s">
        <v>772</v>
      </c>
      <c r="AU2" s="79" t="s">
        <v>773</v>
      </c>
      <c r="AV2" s="79" t="s">
        <v>774</v>
      </c>
      <c r="AW2" s="79" t="s">
        <v>775</v>
      </c>
      <c r="AX2" s="79" t="s">
        <v>776</v>
      </c>
      <c r="AY2" s="79" t="s">
        <v>777</v>
      </c>
      <c r="AZ2" s="79" t="s">
        <v>778</v>
      </c>
    </row>
    <row r="3" spans="1:78" x14ac:dyDescent="0.25">
      <c r="C3">
        <f>Data!C3</f>
        <v>1</v>
      </c>
      <c r="D3">
        <f>Data!D3</f>
        <v>2</v>
      </c>
      <c r="E3">
        <f>Data!E3</f>
        <v>3</v>
      </c>
      <c r="F3">
        <f>Data!F3</f>
        <v>4</v>
      </c>
      <c r="G3">
        <f>Data!G3</f>
        <v>5</v>
      </c>
      <c r="H3">
        <f>Data!H3</f>
        <v>6</v>
      </c>
      <c r="I3">
        <f>Data!I3</f>
        <v>7</v>
      </c>
      <c r="J3">
        <f>Data!J3</f>
        <v>8</v>
      </c>
      <c r="K3">
        <f>Data!K3</f>
        <v>9</v>
      </c>
      <c r="L3">
        <f>Data!L3</f>
        <v>10</v>
      </c>
      <c r="M3">
        <f>Data!M3</f>
        <v>11</v>
      </c>
      <c r="N3">
        <f>Data!N3</f>
        <v>12</v>
      </c>
      <c r="O3">
        <f>Data!O3</f>
        <v>13</v>
      </c>
      <c r="P3">
        <f>Data!P3</f>
        <v>14</v>
      </c>
      <c r="Q3">
        <f>Data!Q3</f>
        <v>15</v>
      </c>
      <c r="R3">
        <f>Data!R3</f>
        <v>16</v>
      </c>
      <c r="S3">
        <f>Data!S3</f>
        <v>17</v>
      </c>
      <c r="T3">
        <f>Data!T3</f>
        <v>18</v>
      </c>
      <c r="U3">
        <f>Data!U3</f>
        <v>19</v>
      </c>
      <c r="V3">
        <f>Data!V3</f>
        <v>20</v>
      </c>
      <c r="W3">
        <f>Data!W3</f>
        <v>21</v>
      </c>
      <c r="X3">
        <f>Data!X3</f>
        <v>22</v>
      </c>
      <c r="Y3">
        <f>Data!Y3</f>
        <v>23</v>
      </c>
      <c r="Z3">
        <f>Data!Z3</f>
        <v>24</v>
      </c>
      <c r="AA3">
        <f>Data!AA3</f>
        <v>25</v>
      </c>
      <c r="AB3">
        <f>Data!AB3</f>
        <v>26</v>
      </c>
      <c r="AC3">
        <f>Data!AC3</f>
        <v>27</v>
      </c>
      <c r="AD3">
        <f>Data!AD3</f>
        <v>28</v>
      </c>
      <c r="AE3">
        <f>Data!AE3</f>
        <v>29</v>
      </c>
      <c r="AF3">
        <f>Data!AF3</f>
        <v>30</v>
      </c>
      <c r="AG3">
        <f>Data!AG3</f>
        <v>31</v>
      </c>
      <c r="AH3">
        <f>Data!AH3</f>
        <v>32</v>
      </c>
      <c r="AI3">
        <f>Data!AI3</f>
        <v>33</v>
      </c>
      <c r="AJ3">
        <f>Data!AJ3</f>
        <v>34</v>
      </c>
      <c r="AK3">
        <f>Data!AK3</f>
        <v>35</v>
      </c>
      <c r="AL3">
        <f>Data!AL3</f>
        <v>36</v>
      </c>
      <c r="AM3">
        <f>Data!AM3</f>
        <v>37</v>
      </c>
      <c r="AN3">
        <f>Data!AN3</f>
        <v>38</v>
      </c>
      <c r="AO3">
        <f>Data!AO3</f>
        <v>39</v>
      </c>
      <c r="AP3">
        <f>Data!AP3</f>
        <v>40</v>
      </c>
      <c r="AQ3" t="str">
        <f>Data!AQ3</f>
        <v/>
      </c>
      <c r="AR3" t="str">
        <f>Data!AR3</f>
        <v/>
      </c>
      <c r="AS3" t="str">
        <f>Data!AS3</f>
        <v/>
      </c>
      <c r="AT3" t="str">
        <f>Data!AT3</f>
        <v/>
      </c>
      <c r="AU3" t="str">
        <f>Data!AU3</f>
        <v/>
      </c>
      <c r="AV3" t="str">
        <f>Data!AV3</f>
        <v/>
      </c>
      <c r="AW3" t="str">
        <f>Data!AW3</f>
        <v/>
      </c>
      <c r="AX3" t="str">
        <f>Data!AX3</f>
        <v/>
      </c>
      <c r="AY3" t="str">
        <f>Data!AY3</f>
        <v/>
      </c>
      <c r="AZ3" t="str">
        <f>Data!AZ3</f>
        <v/>
      </c>
      <c r="BA3" t="s">
        <v>170</v>
      </c>
      <c r="BB3" t="s">
        <v>749</v>
      </c>
      <c r="BC3" t="s">
        <v>750</v>
      </c>
      <c r="BE3" t="s">
        <v>751</v>
      </c>
    </row>
    <row r="4" spans="1:78" x14ac:dyDescent="0.25">
      <c r="A4" s="79">
        <f t="shared" ref="A4:P19" ca="1" si="0">INDIRECT("Data!"&amp;A$2&amp;$BE4)</f>
        <v>1</v>
      </c>
      <c r="B4" s="79" t="str">
        <f t="shared" ca="1" si="0"/>
        <v>A1</v>
      </c>
      <c r="C4" s="79">
        <f t="shared" ca="1" si="0"/>
        <v>25.7545382732837</v>
      </c>
      <c r="D4" s="79">
        <f t="shared" ca="1" si="0"/>
        <v>21.7146181692315</v>
      </c>
      <c r="E4" s="79">
        <f t="shared" ca="1" si="0"/>
        <v>10.579268184688299</v>
      </c>
      <c r="F4" s="79">
        <f t="shared" ca="1" si="0"/>
        <v>5.1994270373525104</v>
      </c>
      <c r="G4" s="79">
        <f t="shared" ca="1" si="0"/>
        <v>3.6794130957837301</v>
      </c>
      <c r="H4" s="79">
        <f t="shared" ca="1" si="0"/>
        <v>4.3292463026532504</v>
      </c>
      <c r="I4" s="79">
        <f t="shared" ca="1" si="0"/>
        <v>-5.6172702368298797</v>
      </c>
      <c r="J4" s="79">
        <f t="shared" ca="1" si="0"/>
        <v>0.69069085978162603</v>
      </c>
      <c r="K4" s="79">
        <f t="shared" ca="1" si="0"/>
        <v>0.29939281860743</v>
      </c>
      <c r="L4" s="79">
        <f t="shared" ca="1" si="0"/>
        <v>-0.60244439420421303</v>
      </c>
      <c r="M4" s="79">
        <f t="shared" ca="1" si="0"/>
        <v>-8.1262144826437197</v>
      </c>
      <c r="N4" s="79">
        <f t="shared" ca="1" si="0"/>
        <v>-10.1579763713912</v>
      </c>
      <c r="O4" s="79">
        <f t="shared" ca="1" si="0"/>
        <v>-5.1661786596077901</v>
      </c>
      <c r="P4" s="79">
        <f t="shared" ca="1" si="0"/>
        <v>-9.7304143175842892</v>
      </c>
      <c r="Q4" s="79">
        <f t="shared" ref="Q4:AF33" ca="1" si="1">INDIRECT("Data!"&amp;Q$2&amp;$BE4)</f>
        <v>-11.3112103708349</v>
      </c>
      <c r="R4" s="79">
        <f t="shared" ca="1" si="1"/>
        <v>-5.7472152468640196</v>
      </c>
      <c r="S4" s="79">
        <f t="shared" ca="1" si="1"/>
        <v>-7.6724884112331901</v>
      </c>
      <c r="T4" s="79">
        <f t="shared" ca="1" si="1"/>
        <v>-4.7562603769069902</v>
      </c>
      <c r="U4" s="79">
        <f t="shared" ca="1" si="1"/>
        <v>-0.20211323242256199</v>
      </c>
      <c r="V4" s="79">
        <f t="shared" ca="1" si="1"/>
        <v>8.7859267827147995</v>
      </c>
      <c r="W4" s="79">
        <f t="shared" ca="1" si="1"/>
        <v>26.040063218309999</v>
      </c>
      <c r="X4" s="79">
        <f t="shared" ca="1" si="1"/>
        <v>51.161277200988501</v>
      </c>
      <c r="Y4" s="79">
        <f t="shared" ca="1" si="1"/>
        <v>97.670201559203207</v>
      </c>
      <c r="Z4" s="79">
        <f t="shared" ca="1" si="1"/>
        <v>183.56673474056601</v>
      </c>
      <c r="AA4" s="79">
        <f t="shared" ca="1" si="1"/>
        <v>308.24932937876298</v>
      </c>
      <c r="AB4" s="79">
        <f t="shared" ca="1" si="1"/>
        <v>507.62097678437198</v>
      </c>
      <c r="AC4" s="79">
        <f t="shared" ca="1" si="1"/>
        <v>801.27693138628797</v>
      </c>
      <c r="AD4" s="79">
        <f t="shared" ca="1" si="1"/>
        <v>1159.6669435256499</v>
      </c>
      <c r="AE4" s="79">
        <f t="shared" ca="1" si="1"/>
        <v>1535.4700368005399</v>
      </c>
      <c r="AF4" s="79">
        <f t="shared" ca="1" si="1"/>
        <v>1856.36687407821</v>
      </c>
      <c r="AG4" s="79">
        <f t="shared" ref="AG4:AV19" ca="1" si="2">INDIRECT("Data!"&amp;AG$2&amp;$BE4)</f>
        <v>2093.7227054793102</v>
      </c>
      <c r="AH4" s="79">
        <f t="shared" ca="1" si="2"/>
        <v>2243.3073627389099</v>
      </c>
      <c r="AI4" s="79">
        <f t="shared" ca="1" si="2"/>
        <v>2347.41977592996</v>
      </c>
      <c r="AJ4" s="79">
        <f t="shared" ca="1" si="2"/>
        <v>2430.2958105837201</v>
      </c>
      <c r="AK4" s="79">
        <f t="shared" ca="1" si="2"/>
        <v>2504.8962608535198</v>
      </c>
      <c r="AL4" s="79">
        <f t="shared" ca="1" si="2"/>
        <v>2562.7491820549799</v>
      </c>
      <c r="AM4" s="79">
        <f t="shared" ca="1" si="2"/>
        <v>2608.9033332956701</v>
      </c>
      <c r="AN4" s="79">
        <f t="shared" ca="1" si="2"/>
        <v>2646.6316486042801</v>
      </c>
      <c r="AO4" s="79">
        <f t="shared" ca="1" si="2"/>
        <v>2677.7220861311198</v>
      </c>
      <c r="AP4" s="79">
        <f t="shared" ca="1" si="2"/>
        <v>2701.5247711167199</v>
      </c>
      <c r="AQ4" s="79">
        <f t="shared" ca="1" si="2"/>
        <v>0</v>
      </c>
      <c r="AR4" s="79">
        <f t="shared" ca="1" si="2"/>
        <v>0</v>
      </c>
      <c r="AS4" s="79">
        <f t="shared" ca="1" si="2"/>
        <v>0</v>
      </c>
      <c r="AT4" s="79">
        <f t="shared" ca="1" si="2"/>
        <v>0</v>
      </c>
      <c r="AU4" s="79">
        <f t="shared" ca="1" si="2"/>
        <v>0</v>
      </c>
      <c r="AV4" s="79">
        <f t="shared" ca="1" si="2"/>
        <v>0</v>
      </c>
      <c r="AW4" s="79">
        <f t="shared" ref="AW4:AZ18" ca="1" si="3">INDIRECT("Data!"&amp;AW$2&amp;$BE4)</f>
        <v>0</v>
      </c>
      <c r="AX4" s="79">
        <f t="shared" ca="1" si="3"/>
        <v>0</v>
      </c>
      <c r="AY4" s="79">
        <f t="shared" ca="1" si="3"/>
        <v>0</v>
      </c>
      <c r="AZ4" s="79">
        <f t="shared" ca="1" si="3"/>
        <v>0</v>
      </c>
      <c r="BA4" s="79" t="str">
        <f t="shared" ref="BA4:BA67" ca="1" si="4">IFERROR(IF(INDIRECT("Plate"&amp;A4&amp;"_S!"&amp;CHAR(RIGHT(B4,LEN(B4)-1)+65)&amp;CODE(LEFT(B4,1))-58)="","E",IF(INDIRECT("Plate"&amp;A4&amp;"_E!"&amp;CHAR(RIGHT(B4,LEN(B4)-1)+65)&amp;CODE(LEFT(B4,1))-58)="",IF(OR(BB4="NTC",BB4="NEC",BB4="no-RT"),"N",""),"X")),"")</f>
        <v/>
      </c>
      <c r="BB4" s="79" t="str">
        <f t="shared" ref="BB4:BB67" ca="1" si="5">IFERROR(INDIRECT("Plate"&amp;A4&amp;"_S!"&amp;CHAR(RIGHT(B4,LEN(B4)-1)+65)&amp;CODE(LEFT(B4,1))-58),"")</f>
        <v>1_1</v>
      </c>
      <c r="BC4" s="79" t="str">
        <f t="shared" ref="BC4:BC67" ca="1" si="6">IFERROR(INDIRECT("Plate"&amp;A4&amp;"_g!"&amp;CHAR(RIGHT(B4,LEN(B4)-1)+65)&amp;CODE(LEFT(B4,1))-58),"")</f>
        <v>SodA</v>
      </c>
      <c r="BD4" s="79">
        <f t="shared" ref="BD4:BD67" si="7">BD3+1</f>
        <v>1</v>
      </c>
      <c r="BE4" s="79">
        <f t="shared" ref="BE4:BE35" ca="1" si="8">IFERROR(VLOOKUP(BD4,Data_Order,2,FALSE),"")</f>
        <v>4</v>
      </c>
      <c r="BF4" s="79"/>
      <c r="BG4" s="79"/>
      <c r="BH4" s="79"/>
      <c r="BI4" s="79"/>
      <c r="BJ4" s="79"/>
      <c r="BK4" s="79"/>
      <c r="BL4" s="79"/>
      <c r="BM4" s="79"/>
      <c r="BN4" s="79"/>
      <c r="BO4" s="79"/>
      <c r="BP4" s="79"/>
      <c r="BQ4" s="79"/>
      <c r="BR4" s="79"/>
      <c r="BS4" s="79"/>
      <c r="BT4" s="79"/>
      <c r="BU4" s="79"/>
      <c r="BV4" s="79"/>
      <c r="BW4" s="79"/>
      <c r="BX4" s="79"/>
      <c r="BY4" s="79"/>
      <c r="BZ4" s="79"/>
    </row>
    <row r="5" spans="1:78" x14ac:dyDescent="0.25">
      <c r="A5" s="79">
        <f t="shared" ca="1" si="0"/>
        <v>1</v>
      </c>
      <c r="B5" s="79" t="str">
        <f t="shared" ca="1" si="0"/>
        <v>B1</v>
      </c>
      <c r="C5" s="79">
        <f t="shared" ca="1" si="0"/>
        <v>10.6037111309456</v>
      </c>
      <c r="D5" s="79">
        <f t="shared" ca="1" si="0"/>
        <v>10.330306448653999</v>
      </c>
      <c r="E5" s="79">
        <f t="shared" ca="1" si="0"/>
        <v>6.4943940903986004</v>
      </c>
      <c r="F5" s="79">
        <f t="shared" ca="1" si="0"/>
        <v>5.4861218552259698</v>
      </c>
      <c r="G5" s="79">
        <f t="shared" ca="1" si="0"/>
        <v>7.6675649156786703</v>
      </c>
      <c r="H5" s="79">
        <f t="shared" ca="1" si="0"/>
        <v>4.7048801551786701</v>
      </c>
      <c r="I5" s="79">
        <f t="shared" ca="1" si="0"/>
        <v>0.94289309974146795</v>
      </c>
      <c r="J5" s="79">
        <f t="shared" ca="1" si="0"/>
        <v>-1.0995409296137999</v>
      </c>
      <c r="K5" s="79">
        <f t="shared" ca="1" si="0"/>
        <v>-3.6885521822168799</v>
      </c>
      <c r="L5" s="79">
        <f t="shared" ca="1" si="0"/>
        <v>-4.4986255433505002</v>
      </c>
      <c r="M5" s="79">
        <f t="shared" ca="1" si="0"/>
        <v>-2.0360529321556</v>
      </c>
      <c r="N5" s="79">
        <f t="shared" ca="1" si="0"/>
        <v>-5.7449604603539202</v>
      </c>
      <c r="O5" s="79">
        <f t="shared" ca="1" si="0"/>
        <v>-5.4391807179436</v>
      </c>
      <c r="P5" s="79">
        <f t="shared" ca="1" si="0"/>
        <v>-7.8966815963458403</v>
      </c>
      <c r="Q5" s="79">
        <f t="shared" ca="1" si="1"/>
        <v>-6.0259242334891496</v>
      </c>
      <c r="R5" s="79">
        <f t="shared" ca="1" si="1"/>
        <v>-2.7854580521120602</v>
      </c>
      <c r="S5" s="79">
        <f t="shared" ca="1" si="1"/>
        <v>-11.631048614135601</v>
      </c>
      <c r="T5" s="79">
        <f t="shared" ca="1" si="1"/>
        <v>-5.6458231179913101</v>
      </c>
      <c r="U5" s="79">
        <f t="shared" ca="1" si="1"/>
        <v>3.7074720955151901</v>
      </c>
      <c r="V5" s="79">
        <f t="shared" ca="1" si="1"/>
        <v>2.53633496273505</v>
      </c>
      <c r="W5" s="79">
        <f t="shared" ca="1" si="1"/>
        <v>28.744160493188701</v>
      </c>
      <c r="X5" s="79">
        <f t="shared" ca="1" si="1"/>
        <v>55.1381504907608</v>
      </c>
      <c r="Y5" s="79">
        <f t="shared" ca="1" si="1"/>
        <v>107.049760952935</v>
      </c>
      <c r="Z5" s="79">
        <f t="shared" ca="1" si="1"/>
        <v>191.71101495380199</v>
      </c>
      <c r="AA5" s="79">
        <f t="shared" ca="1" si="1"/>
        <v>337.08947790796401</v>
      </c>
      <c r="AB5" s="79">
        <f t="shared" ca="1" si="1"/>
        <v>554.04026878118805</v>
      </c>
      <c r="AC5" s="79">
        <f t="shared" ca="1" si="1"/>
        <v>875.94104482083696</v>
      </c>
      <c r="AD5" s="79">
        <f t="shared" ca="1" si="1"/>
        <v>1286.1147181285601</v>
      </c>
      <c r="AE5" s="79">
        <f t="shared" ca="1" si="1"/>
        <v>1726.2751705330099</v>
      </c>
      <c r="AF5" s="79">
        <f t="shared" ca="1" si="1"/>
        <v>2114.9108590995702</v>
      </c>
      <c r="AG5" s="79">
        <f t="shared" ca="1" si="2"/>
        <v>2405.1073438456901</v>
      </c>
      <c r="AH5" s="79">
        <f t="shared" ca="1" si="2"/>
        <v>2596.5254880836601</v>
      </c>
      <c r="AI5" s="79">
        <f t="shared" ca="1" si="2"/>
        <v>2719.9519641669599</v>
      </c>
      <c r="AJ5" s="79">
        <f t="shared" ca="1" si="2"/>
        <v>2823.1036637905399</v>
      </c>
      <c r="AK5" s="79">
        <f t="shared" ca="1" si="2"/>
        <v>2912.2600686737501</v>
      </c>
      <c r="AL5" s="79">
        <f t="shared" ca="1" si="2"/>
        <v>2983.0066635360999</v>
      </c>
      <c r="AM5" s="79">
        <f t="shared" ca="1" si="2"/>
        <v>3035.53560229599</v>
      </c>
      <c r="AN5" s="79">
        <f t="shared" ca="1" si="2"/>
        <v>3080.4071168136902</v>
      </c>
      <c r="AO5" s="79">
        <f t="shared" ca="1" si="2"/>
        <v>3112.36853755012</v>
      </c>
      <c r="AP5" s="79">
        <f t="shared" ca="1" si="2"/>
        <v>3130.4252588744598</v>
      </c>
      <c r="AQ5" s="79">
        <f t="shared" ca="1" si="2"/>
        <v>0</v>
      </c>
      <c r="AR5" s="79">
        <f t="shared" ca="1" si="2"/>
        <v>0</v>
      </c>
      <c r="AS5" s="79">
        <f t="shared" ca="1" si="2"/>
        <v>0</v>
      </c>
      <c r="AT5" s="79">
        <f t="shared" ca="1" si="2"/>
        <v>0</v>
      </c>
      <c r="AU5" s="79">
        <f t="shared" ca="1" si="2"/>
        <v>0</v>
      </c>
      <c r="AV5" s="79">
        <f t="shared" ca="1" si="2"/>
        <v>0</v>
      </c>
      <c r="AW5" s="79">
        <f t="shared" ca="1" si="3"/>
        <v>0</v>
      </c>
      <c r="AX5" s="79">
        <f t="shared" ca="1" si="3"/>
        <v>0</v>
      </c>
      <c r="AY5" s="79">
        <f t="shared" ca="1" si="3"/>
        <v>0</v>
      </c>
      <c r="AZ5" s="79">
        <f t="shared" ca="1" si="3"/>
        <v>0</v>
      </c>
      <c r="BA5" s="79" t="str">
        <f t="shared" ca="1" si="4"/>
        <v/>
      </c>
      <c r="BB5" s="79" t="str">
        <f t="shared" ca="1" si="5"/>
        <v>1_1</v>
      </c>
      <c r="BC5" s="79" t="str">
        <f t="shared" ca="1" si="6"/>
        <v>SodA</v>
      </c>
      <c r="BD5" s="79">
        <f t="shared" si="7"/>
        <v>2</v>
      </c>
      <c r="BE5" s="79">
        <f t="shared" ca="1" si="8"/>
        <v>5</v>
      </c>
      <c r="BF5" s="79"/>
      <c r="BG5" s="79"/>
      <c r="BH5" s="79"/>
      <c r="BI5" s="79"/>
      <c r="BJ5" s="79"/>
      <c r="BK5" s="79"/>
      <c r="BL5" s="79"/>
      <c r="BM5" s="79"/>
      <c r="BN5" s="79"/>
      <c r="BO5" s="79"/>
      <c r="BP5" s="79"/>
      <c r="BQ5" s="79"/>
      <c r="BR5" s="79"/>
      <c r="BS5" s="79"/>
      <c r="BT5" s="79"/>
      <c r="BU5" s="79"/>
      <c r="BV5" s="79"/>
      <c r="BW5" s="79"/>
      <c r="BX5" s="79"/>
      <c r="BY5" s="79"/>
      <c r="BZ5" s="79"/>
    </row>
    <row r="6" spans="1:78" x14ac:dyDescent="0.25">
      <c r="A6" s="79">
        <f t="shared" ca="1" si="0"/>
        <v>1</v>
      </c>
      <c r="B6" s="79" t="str">
        <f t="shared" ca="1" si="0"/>
        <v>C1</v>
      </c>
      <c r="C6" s="79">
        <f t="shared" ca="1" si="0"/>
        <v>14.7697288153063</v>
      </c>
      <c r="D6" s="79">
        <f t="shared" ca="1" si="0"/>
        <v>14.208084715583</v>
      </c>
      <c r="E6" s="79">
        <f t="shared" ca="1" si="0"/>
        <v>8.7108791363793898</v>
      </c>
      <c r="F6" s="79">
        <f t="shared" ca="1" si="0"/>
        <v>5.0927556912933998</v>
      </c>
      <c r="G6" s="79">
        <f t="shared" ca="1" si="0"/>
        <v>2.7455777499535499</v>
      </c>
      <c r="H6" s="79">
        <f t="shared" ca="1" si="0"/>
        <v>5.2009296757228203</v>
      </c>
      <c r="I6" s="79">
        <f t="shared" ca="1" si="0"/>
        <v>2.90543374300796</v>
      </c>
      <c r="J6" s="79">
        <f t="shared" ca="1" si="0"/>
        <v>-2.5059345803510999</v>
      </c>
      <c r="K6" s="79">
        <f t="shared" ca="1" si="0"/>
        <v>2.1348798341464299</v>
      </c>
      <c r="L6" s="79">
        <f t="shared" ca="1" si="0"/>
        <v>-0.60217093634491903</v>
      </c>
      <c r="M6" s="79">
        <f t="shared" ca="1" si="0"/>
        <v>-3.1799269010161901</v>
      </c>
      <c r="N6" s="79">
        <f t="shared" ca="1" si="0"/>
        <v>-4.7572628042435099</v>
      </c>
      <c r="O6" s="79">
        <f t="shared" ca="1" si="0"/>
        <v>-5.3874235891489697</v>
      </c>
      <c r="P6" s="79">
        <f t="shared" ca="1" si="0"/>
        <v>-5.9561585484320902</v>
      </c>
      <c r="Q6" s="79">
        <f t="shared" ca="1" si="1"/>
        <v>0.36132293308264701</v>
      </c>
      <c r="R6" s="79">
        <f t="shared" ca="1" si="1"/>
        <v>-5.5549126651608303</v>
      </c>
      <c r="S6" s="79">
        <f t="shared" ca="1" si="1"/>
        <v>-3.5946636161315801</v>
      </c>
      <c r="T6" s="79">
        <f t="shared" ca="1" si="1"/>
        <v>-6.0565877547683202</v>
      </c>
      <c r="U6" s="79">
        <f t="shared" ca="1" si="1"/>
        <v>-10.4695679438169</v>
      </c>
      <c r="V6" s="79">
        <f t="shared" ca="1" si="1"/>
        <v>-7.2289214506531598</v>
      </c>
      <c r="W6" s="79">
        <f t="shared" ca="1" si="1"/>
        <v>-3.9265288136634799</v>
      </c>
      <c r="X6" s="79">
        <f t="shared" ca="1" si="1"/>
        <v>2.61511417732663</v>
      </c>
      <c r="Y6" s="79">
        <f t="shared" ca="1" si="1"/>
        <v>6.0272754014140402</v>
      </c>
      <c r="Z6" s="79">
        <f t="shared" ca="1" si="1"/>
        <v>29.305118742346199</v>
      </c>
      <c r="AA6" s="79">
        <f t="shared" ca="1" si="1"/>
        <v>61.878836080559701</v>
      </c>
      <c r="AB6" s="79">
        <f t="shared" ca="1" si="1"/>
        <v>129.85705543554201</v>
      </c>
      <c r="AC6" s="79">
        <f t="shared" ca="1" si="1"/>
        <v>254.03014570530999</v>
      </c>
      <c r="AD6" s="79">
        <f t="shared" ca="1" si="1"/>
        <v>494.26846074317302</v>
      </c>
      <c r="AE6" s="79">
        <f t="shared" ca="1" si="1"/>
        <v>879.34386645987399</v>
      </c>
      <c r="AF6" s="79">
        <f t="shared" ca="1" si="1"/>
        <v>1460.6339977857201</v>
      </c>
      <c r="AG6" s="79">
        <f t="shared" ca="1" si="2"/>
        <v>2077.6817550564501</v>
      </c>
      <c r="AH6" s="79">
        <f t="shared" ca="1" si="2"/>
        <v>2602.5774619797598</v>
      </c>
      <c r="AI6" s="79">
        <f t="shared" ca="1" si="2"/>
        <v>2976.55247113424</v>
      </c>
      <c r="AJ6" s="79">
        <f t="shared" ca="1" si="2"/>
        <v>3199.85984705397</v>
      </c>
      <c r="AK6" s="79">
        <f t="shared" ca="1" si="2"/>
        <v>3322.1592862101902</v>
      </c>
      <c r="AL6" s="79">
        <f t="shared" ca="1" si="2"/>
        <v>3395.8517116754401</v>
      </c>
      <c r="AM6" s="79">
        <f t="shared" ca="1" si="2"/>
        <v>3452.67983467869</v>
      </c>
      <c r="AN6" s="79">
        <f t="shared" ca="1" si="2"/>
        <v>3496.78408489102</v>
      </c>
      <c r="AO6" s="79">
        <f t="shared" ca="1" si="2"/>
        <v>3530.5253758233898</v>
      </c>
      <c r="AP6" s="79">
        <f t="shared" ca="1" si="2"/>
        <v>3552.0258360678299</v>
      </c>
      <c r="AQ6" s="79">
        <f t="shared" ca="1" si="2"/>
        <v>0</v>
      </c>
      <c r="AR6" s="79">
        <f t="shared" ca="1" si="2"/>
        <v>0</v>
      </c>
      <c r="AS6" s="79">
        <f t="shared" ca="1" si="2"/>
        <v>0</v>
      </c>
      <c r="AT6" s="79">
        <f t="shared" ca="1" si="2"/>
        <v>0</v>
      </c>
      <c r="AU6" s="79">
        <f t="shared" ca="1" si="2"/>
        <v>0</v>
      </c>
      <c r="AV6" s="79">
        <f t="shared" ca="1" si="2"/>
        <v>0</v>
      </c>
      <c r="AW6" s="79">
        <f t="shared" ca="1" si="3"/>
        <v>0</v>
      </c>
      <c r="AX6" s="79">
        <f t="shared" ca="1" si="3"/>
        <v>0</v>
      </c>
      <c r="AY6" s="79">
        <f t="shared" ca="1" si="3"/>
        <v>0</v>
      </c>
      <c r="AZ6" s="79">
        <f t="shared" ca="1" si="3"/>
        <v>0</v>
      </c>
      <c r="BA6" s="79" t="str">
        <f t="shared" ca="1" si="4"/>
        <v/>
      </c>
      <c r="BB6" s="79" t="str">
        <f t="shared" ca="1" si="5"/>
        <v>1_1</v>
      </c>
      <c r="BC6" s="79" t="str">
        <f t="shared" ca="1" si="6"/>
        <v>OtsA</v>
      </c>
      <c r="BD6" s="79">
        <f t="shared" si="7"/>
        <v>3</v>
      </c>
      <c r="BE6" s="79">
        <f t="shared" ca="1" si="8"/>
        <v>6</v>
      </c>
      <c r="BF6" s="79"/>
      <c r="BG6" s="79"/>
      <c r="BH6" s="79"/>
      <c r="BI6" s="79"/>
      <c r="BJ6" s="79"/>
      <c r="BK6" s="79"/>
      <c r="BL6" s="79"/>
      <c r="BM6" s="79"/>
      <c r="BN6" s="79"/>
      <c r="BO6" s="79"/>
      <c r="BP6" s="79"/>
      <c r="BQ6" s="79"/>
      <c r="BR6" s="79"/>
      <c r="BS6" s="79"/>
      <c r="BT6" s="79"/>
      <c r="BU6" s="79"/>
      <c r="BV6" s="79"/>
      <c r="BW6" s="79"/>
      <c r="BX6" s="79"/>
      <c r="BY6" s="79"/>
      <c r="BZ6" s="79"/>
    </row>
    <row r="7" spans="1:78" x14ac:dyDescent="0.25">
      <c r="A7" s="79">
        <f t="shared" ca="1" si="0"/>
        <v>1</v>
      </c>
      <c r="B7" s="79" t="str">
        <f t="shared" ca="1" si="0"/>
        <v>D1</v>
      </c>
      <c r="C7" s="79">
        <f t="shared" ca="1" si="0"/>
        <v>9.2462835301630601</v>
      </c>
      <c r="D7" s="79">
        <f t="shared" ca="1" si="0"/>
        <v>10.9947226495265</v>
      </c>
      <c r="E7" s="79">
        <f t="shared" ca="1" si="0"/>
        <v>2.1316850224407098</v>
      </c>
      <c r="F7" s="79">
        <f t="shared" ca="1" si="0"/>
        <v>4.0446901054315303</v>
      </c>
      <c r="G7" s="79">
        <f t="shared" ca="1" si="0"/>
        <v>-0.90422393376820798</v>
      </c>
      <c r="H7" s="79">
        <f t="shared" ca="1" si="0"/>
        <v>7.28731272384994</v>
      </c>
      <c r="I7" s="79">
        <f t="shared" ca="1" si="0"/>
        <v>0.97099246681364104</v>
      </c>
      <c r="J7" s="79">
        <f t="shared" ca="1" si="0"/>
        <v>-2.90761928168877</v>
      </c>
      <c r="K7" s="79">
        <f t="shared" ca="1" si="0"/>
        <v>0.91385008364295595</v>
      </c>
      <c r="L7" s="79">
        <f t="shared" ca="1" si="0"/>
        <v>0.78964286498603597</v>
      </c>
      <c r="M7" s="79">
        <f t="shared" ca="1" si="0"/>
        <v>-0.369314318139914</v>
      </c>
      <c r="N7" s="79">
        <f t="shared" ca="1" si="0"/>
        <v>0.67686754286705797</v>
      </c>
      <c r="O7" s="79">
        <f t="shared" ca="1" si="0"/>
        <v>-1.3889783138474701</v>
      </c>
      <c r="P7" s="79">
        <f t="shared" ca="1" si="0"/>
        <v>-6.3650346523422696</v>
      </c>
      <c r="Q7" s="79">
        <f t="shared" ca="1" si="1"/>
        <v>-3.49044481404189</v>
      </c>
      <c r="R7" s="79">
        <f t="shared" ca="1" si="1"/>
        <v>-5.0161524228174104</v>
      </c>
      <c r="S7" s="79">
        <f t="shared" ca="1" si="1"/>
        <v>-2.66493734075675</v>
      </c>
      <c r="T7" s="79">
        <f t="shared" ca="1" si="1"/>
        <v>-1.35570399719836</v>
      </c>
      <c r="U7" s="79">
        <f t="shared" ca="1" si="1"/>
        <v>-4.3364778942686799</v>
      </c>
      <c r="V7" s="79">
        <f t="shared" ca="1" si="1"/>
        <v>-2.7781494209784801</v>
      </c>
      <c r="W7" s="79">
        <f t="shared" ca="1" si="1"/>
        <v>-2.47248760314233</v>
      </c>
      <c r="X7" s="79">
        <f t="shared" ca="1" si="1"/>
        <v>4.4013139591479602</v>
      </c>
      <c r="Y7" s="79">
        <f t="shared" ca="1" si="1"/>
        <v>17.0213524401724</v>
      </c>
      <c r="Z7" s="79">
        <f t="shared" ca="1" si="1"/>
        <v>38.841182613063197</v>
      </c>
      <c r="AA7" s="79">
        <f t="shared" ca="1" si="1"/>
        <v>75.552887451138304</v>
      </c>
      <c r="AB7" s="79">
        <f t="shared" ca="1" si="1"/>
        <v>156.536695712023</v>
      </c>
      <c r="AC7" s="79">
        <f t="shared" ca="1" si="1"/>
        <v>310.66857760482799</v>
      </c>
      <c r="AD7" s="79">
        <f t="shared" ca="1" si="1"/>
        <v>577.03336689949401</v>
      </c>
      <c r="AE7" s="79">
        <f t="shared" ca="1" si="1"/>
        <v>1021.69393370147</v>
      </c>
      <c r="AF7" s="79">
        <f t="shared" ca="1" si="1"/>
        <v>1655.05041492534</v>
      </c>
      <c r="AG7" s="79">
        <f t="shared" ca="1" si="2"/>
        <v>2286.7130675957301</v>
      </c>
      <c r="AH7" s="79">
        <f t="shared" ca="1" si="2"/>
        <v>2806.4993264478899</v>
      </c>
      <c r="AI7" s="79">
        <f t="shared" ca="1" si="2"/>
        <v>3158.6581977685701</v>
      </c>
      <c r="AJ7" s="79">
        <f t="shared" ca="1" si="2"/>
        <v>3356.33273521001</v>
      </c>
      <c r="AK7" s="79">
        <f t="shared" ca="1" si="2"/>
        <v>3464.65753546735</v>
      </c>
      <c r="AL7" s="79">
        <f t="shared" ca="1" si="2"/>
        <v>3530.8398592773901</v>
      </c>
      <c r="AM7" s="79">
        <f t="shared" ca="1" si="2"/>
        <v>3586.5824930157501</v>
      </c>
      <c r="AN7" s="79">
        <f t="shared" ca="1" si="2"/>
        <v>3626.8955980392102</v>
      </c>
      <c r="AO7" s="79">
        <f t="shared" ca="1" si="2"/>
        <v>3660.7748427148099</v>
      </c>
      <c r="AP7" s="79">
        <f t="shared" ca="1" si="2"/>
        <v>3689.5374486936798</v>
      </c>
      <c r="AQ7" s="79">
        <f t="shared" ca="1" si="2"/>
        <v>0</v>
      </c>
      <c r="AR7" s="79">
        <f t="shared" ca="1" si="2"/>
        <v>0</v>
      </c>
      <c r="AS7" s="79">
        <f t="shared" ca="1" si="2"/>
        <v>0</v>
      </c>
      <c r="AT7" s="79">
        <f t="shared" ca="1" si="2"/>
        <v>0</v>
      </c>
      <c r="AU7" s="79">
        <f t="shared" ca="1" si="2"/>
        <v>0</v>
      </c>
      <c r="AV7" s="79">
        <f t="shared" ca="1" si="2"/>
        <v>0</v>
      </c>
      <c r="AW7" s="79">
        <f t="shared" ca="1" si="3"/>
        <v>0</v>
      </c>
      <c r="AX7" s="79">
        <f t="shared" ca="1" si="3"/>
        <v>0</v>
      </c>
      <c r="AY7" s="79">
        <f t="shared" ca="1" si="3"/>
        <v>0</v>
      </c>
      <c r="AZ7" s="79">
        <f t="shared" ca="1" si="3"/>
        <v>0</v>
      </c>
      <c r="BA7" s="79" t="str">
        <f t="shared" ca="1" si="4"/>
        <v/>
      </c>
      <c r="BB7" s="79" t="str">
        <f t="shared" ca="1" si="5"/>
        <v>1_1</v>
      </c>
      <c r="BC7" s="79" t="str">
        <f t="shared" ca="1" si="6"/>
        <v>OtsA</v>
      </c>
      <c r="BD7" s="79">
        <f t="shared" si="7"/>
        <v>4</v>
      </c>
      <c r="BE7" s="79">
        <f t="shared" ca="1" si="8"/>
        <v>7</v>
      </c>
      <c r="BF7" s="79"/>
      <c r="BG7" s="79"/>
      <c r="BH7" s="79"/>
      <c r="BI7" s="79"/>
      <c r="BJ7" s="79"/>
      <c r="BK7" s="79"/>
      <c r="BL7" s="79"/>
      <c r="BM7" s="79"/>
      <c r="BN7" s="79"/>
      <c r="BO7" s="79"/>
      <c r="BP7" s="79"/>
      <c r="BQ7" s="79"/>
      <c r="BR7" s="79"/>
      <c r="BS7" s="79"/>
      <c r="BT7" s="79"/>
      <c r="BU7" s="79"/>
      <c r="BV7" s="79"/>
      <c r="BW7" s="79"/>
      <c r="BX7" s="79"/>
      <c r="BY7" s="79"/>
      <c r="BZ7" s="79"/>
    </row>
    <row r="8" spans="1:78" x14ac:dyDescent="0.25">
      <c r="A8" s="79">
        <f t="shared" ca="1" si="0"/>
        <v>1</v>
      </c>
      <c r="B8" s="79" t="str">
        <f t="shared" ca="1" si="0"/>
        <v>E1</v>
      </c>
      <c r="C8" s="79">
        <f t="shared" ca="1" si="0"/>
        <v>40.639163136832799</v>
      </c>
      <c r="D8" s="79">
        <f t="shared" ca="1" si="0"/>
        <v>31.708014927569799</v>
      </c>
      <c r="E8" s="79">
        <f t="shared" ca="1" si="0"/>
        <v>15.2094540116213</v>
      </c>
      <c r="F8" s="79">
        <f t="shared" ca="1" si="0"/>
        <v>11.949836411285601</v>
      </c>
      <c r="G8" s="79">
        <f t="shared" ca="1" si="0"/>
        <v>1.54205208339772</v>
      </c>
      <c r="H8" s="79">
        <f t="shared" ca="1" si="0"/>
        <v>0.260878774577122</v>
      </c>
      <c r="I8" s="79">
        <f t="shared" ca="1" si="0"/>
        <v>3.4531937865667701</v>
      </c>
      <c r="J8" s="79">
        <f t="shared" ca="1" si="0"/>
        <v>0.70140190040683603</v>
      </c>
      <c r="K8" s="79">
        <f t="shared" ca="1" si="0"/>
        <v>-7.0556982072625898</v>
      </c>
      <c r="L8" s="79">
        <f t="shared" ca="1" si="0"/>
        <v>-5.5612601861184903</v>
      </c>
      <c r="M8" s="79">
        <f t="shared" ca="1" si="0"/>
        <v>-4.9944434812141498</v>
      </c>
      <c r="N8" s="79">
        <f t="shared" ca="1" si="0"/>
        <v>-8.0699274751523298</v>
      </c>
      <c r="O8" s="79">
        <f t="shared" ca="1" si="0"/>
        <v>-9.8424164176694795</v>
      </c>
      <c r="P8" s="79">
        <f t="shared" ca="1" si="0"/>
        <v>-5.1798123185108098</v>
      </c>
      <c r="Q8" s="79">
        <f t="shared" ca="1" si="1"/>
        <v>-4.4954069926739102</v>
      </c>
      <c r="R8" s="79">
        <f t="shared" ca="1" si="1"/>
        <v>-7.4183915093513004</v>
      </c>
      <c r="S8" s="79">
        <f t="shared" ca="1" si="1"/>
        <v>-15.487934118328701</v>
      </c>
      <c r="T8" s="79">
        <f t="shared" ca="1" si="1"/>
        <v>-12.67729410846</v>
      </c>
      <c r="U8" s="79">
        <f t="shared" ca="1" si="1"/>
        <v>-7.1509335786881802</v>
      </c>
      <c r="V8" s="79">
        <f t="shared" ca="1" si="1"/>
        <v>-6.2133717204569603</v>
      </c>
      <c r="W8" s="79">
        <f t="shared" ca="1" si="1"/>
        <v>-3.5869446532228699</v>
      </c>
      <c r="X8" s="79">
        <f t="shared" ca="1" si="1"/>
        <v>2.0168115564038098</v>
      </c>
      <c r="Y8" s="79">
        <f t="shared" ca="1" si="1"/>
        <v>11.649751542433</v>
      </c>
      <c r="Z8" s="79">
        <f t="shared" ca="1" si="1"/>
        <v>33.504870677141803</v>
      </c>
      <c r="AA8" s="79">
        <f t="shared" ca="1" si="1"/>
        <v>74.151334503940703</v>
      </c>
      <c r="AB8" s="79">
        <f t="shared" ca="1" si="1"/>
        <v>160.80092123805599</v>
      </c>
      <c r="AC8" s="79">
        <f t="shared" ca="1" si="1"/>
        <v>308.68054558173702</v>
      </c>
      <c r="AD8" s="79">
        <f t="shared" ca="1" si="1"/>
        <v>569.89674702000298</v>
      </c>
      <c r="AE8" s="79">
        <f t="shared" ca="1" si="1"/>
        <v>976.91878971514802</v>
      </c>
      <c r="AF8" s="79">
        <f t="shared" ca="1" si="1"/>
        <v>1530.5411831122401</v>
      </c>
      <c r="AG8" s="79">
        <f t="shared" ca="1" si="2"/>
        <v>2048.9601747464299</v>
      </c>
      <c r="AH8" s="79">
        <f t="shared" ca="1" si="2"/>
        <v>2478.6092453482802</v>
      </c>
      <c r="AI8" s="79">
        <f t="shared" ca="1" si="2"/>
        <v>2784.9709070641402</v>
      </c>
      <c r="AJ8" s="79">
        <f t="shared" ca="1" si="2"/>
        <v>2976.9289134157002</v>
      </c>
      <c r="AK8" s="79">
        <f t="shared" ca="1" si="2"/>
        <v>3095.10426717159</v>
      </c>
      <c r="AL8" s="79">
        <f t="shared" ca="1" si="2"/>
        <v>3167.3083518226699</v>
      </c>
      <c r="AM8" s="79">
        <f t="shared" ca="1" si="2"/>
        <v>3214.2490825946602</v>
      </c>
      <c r="AN8" s="79">
        <f t="shared" ca="1" si="2"/>
        <v>3248.34121665973</v>
      </c>
      <c r="AO8" s="79">
        <f t="shared" ca="1" si="2"/>
        <v>3271.3853114088101</v>
      </c>
      <c r="AP8" s="79">
        <f t="shared" ca="1" si="2"/>
        <v>3289.2083469300901</v>
      </c>
      <c r="AQ8" s="79">
        <f t="shared" ca="1" si="2"/>
        <v>0</v>
      </c>
      <c r="AR8" s="79">
        <f t="shared" ca="1" si="2"/>
        <v>0</v>
      </c>
      <c r="AS8" s="79">
        <f t="shared" ca="1" si="2"/>
        <v>0</v>
      </c>
      <c r="AT8" s="79">
        <f t="shared" ca="1" si="2"/>
        <v>0</v>
      </c>
      <c r="AU8" s="79">
        <f t="shared" ca="1" si="2"/>
        <v>0</v>
      </c>
      <c r="AV8" s="79">
        <f t="shared" ca="1" si="2"/>
        <v>0</v>
      </c>
      <c r="AW8" s="79">
        <f t="shared" ca="1" si="3"/>
        <v>0</v>
      </c>
      <c r="AX8" s="79">
        <f t="shared" ca="1" si="3"/>
        <v>0</v>
      </c>
      <c r="AY8" s="79">
        <f t="shared" ca="1" si="3"/>
        <v>0</v>
      </c>
      <c r="AZ8" s="79">
        <f t="shared" ca="1" si="3"/>
        <v>0</v>
      </c>
      <c r="BA8" s="79" t="str">
        <f t="shared" ca="1" si="4"/>
        <v/>
      </c>
      <c r="BB8" s="79" t="str">
        <f t="shared" ca="1" si="5"/>
        <v>1_1</v>
      </c>
      <c r="BC8" s="79" t="str">
        <f t="shared" ca="1" si="6"/>
        <v>Rpon2</v>
      </c>
      <c r="BD8" s="79">
        <f t="shared" si="7"/>
        <v>5</v>
      </c>
      <c r="BE8" s="79">
        <f t="shared" ca="1" si="8"/>
        <v>8</v>
      </c>
      <c r="BF8" s="79"/>
      <c r="BG8" s="79"/>
      <c r="BH8" s="79"/>
      <c r="BI8" s="79"/>
      <c r="BJ8" s="79"/>
      <c r="BK8" s="79"/>
      <c r="BL8" s="79"/>
      <c r="BM8" s="79"/>
      <c r="BN8" s="79"/>
      <c r="BO8" s="79"/>
      <c r="BP8" s="79"/>
      <c r="BQ8" s="79"/>
      <c r="BR8" s="79"/>
      <c r="BS8" s="79"/>
      <c r="BT8" s="79"/>
      <c r="BU8" s="79"/>
      <c r="BV8" s="79"/>
      <c r="BW8" s="79"/>
      <c r="BX8" s="79"/>
      <c r="BY8" s="79"/>
      <c r="BZ8" s="79"/>
    </row>
    <row r="9" spans="1:78" x14ac:dyDescent="0.25">
      <c r="A9" s="79">
        <f t="shared" ca="1" si="0"/>
        <v>1</v>
      </c>
      <c r="B9" s="79" t="str">
        <f t="shared" ca="1" si="0"/>
        <v>F1</v>
      </c>
      <c r="C9" s="79">
        <f t="shared" ca="1" si="0"/>
        <v>17.219145984879599</v>
      </c>
      <c r="D9" s="79">
        <f t="shared" ca="1" si="0"/>
        <v>26.170822258041898</v>
      </c>
      <c r="E9" s="79">
        <f t="shared" ca="1" si="0"/>
        <v>17.938662208445798</v>
      </c>
      <c r="F9" s="79">
        <f t="shared" ca="1" si="0"/>
        <v>9.3202933198103892</v>
      </c>
      <c r="G9" s="79">
        <f t="shared" ca="1" si="0"/>
        <v>2.0402934665053198</v>
      </c>
      <c r="H9" s="79">
        <f t="shared" ca="1" si="0"/>
        <v>9.7433342355543601E-2</v>
      </c>
      <c r="I9" s="79">
        <f t="shared" ca="1" si="0"/>
        <v>0.31089115214672403</v>
      </c>
      <c r="J9" s="79">
        <f t="shared" ca="1" si="0"/>
        <v>0.85952210471623403</v>
      </c>
      <c r="K9" s="79">
        <f t="shared" ca="1" si="0"/>
        <v>-4.6186447438449196</v>
      </c>
      <c r="L9" s="79">
        <f t="shared" ca="1" si="0"/>
        <v>-3.6409761775544198</v>
      </c>
      <c r="M9" s="79">
        <f t="shared" ca="1" si="0"/>
        <v>-2.72473468532371</v>
      </c>
      <c r="N9" s="79">
        <f t="shared" ca="1" si="0"/>
        <v>-9.5795074016514299</v>
      </c>
      <c r="O9" s="79">
        <f t="shared" ca="1" si="0"/>
        <v>-9.8228045735190808</v>
      </c>
      <c r="P9" s="79">
        <f t="shared" ca="1" si="0"/>
        <v>-9.3997952061640699</v>
      </c>
      <c r="Q9" s="79">
        <f t="shared" ca="1" si="1"/>
        <v>-7.8302894091411899</v>
      </c>
      <c r="R9" s="79">
        <f t="shared" ca="1" si="1"/>
        <v>-10.983690792266801</v>
      </c>
      <c r="S9" s="79">
        <f t="shared" ca="1" si="1"/>
        <v>-8.3192957645596799</v>
      </c>
      <c r="T9" s="79">
        <f t="shared" ca="1" si="1"/>
        <v>-13.5583724597968</v>
      </c>
      <c r="U9" s="79">
        <f t="shared" ca="1" si="1"/>
        <v>-4.3153146889149001</v>
      </c>
      <c r="V9" s="79">
        <f t="shared" ca="1" si="1"/>
        <v>-8.3162441166236896</v>
      </c>
      <c r="W9" s="79">
        <f t="shared" ca="1" si="1"/>
        <v>-4.6097547093522699</v>
      </c>
      <c r="X9" s="79">
        <f t="shared" ca="1" si="1"/>
        <v>1.3505805264830999</v>
      </c>
      <c r="Y9" s="79">
        <f t="shared" ca="1" si="1"/>
        <v>12.362213733476</v>
      </c>
      <c r="Z9" s="79">
        <f t="shared" ca="1" si="1"/>
        <v>34.245439344779697</v>
      </c>
      <c r="AA9" s="79">
        <f t="shared" ca="1" si="1"/>
        <v>80.0159022279813</v>
      </c>
      <c r="AB9" s="79">
        <f t="shared" ca="1" si="1"/>
        <v>154.35020860888201</v>
      </c>
      <c r="AC9" s="79">
        <f t="shared" ca="1" si="1"/>
        <v>293.165383557827</v>
      </c>
      <c r="AD9" s="79">
        <f t="shared" ca="1" si="1"/>
        <v>552.22417839869195</v>
      </c>
      <c r="AE9" s="79">
        <f t="shared" ca="1" si="1"/>
        <v>952.15528320768897</v>
      </c>
      <c r="AF9" s="79">
        <f t="shared" ca="1" si="1"/>
        <v>1491.4068968720701</v>
      </c>
      <c r="AG9" s="79">
        <f t="shared" ca="1" si="2"/>
        <v>2022.69896134445</v>
      </c>
      <c r="AH9" s="79">
        <f t="shared" ca="1" si="2"/>
        <v>2470.9050667965698</v>
      </c>
      <c r="AI9" s="79">
        <f t="shared" ca="1" si="2"/>
        <v>2792.7407372856701</v>
      </c>
      <c r="AJ9" s="79">
        <f t="shared" ca="1" si="2"/>
        <v>2997.9066087226602</v>
      </c>
      <c r="AK9" s="79">
        <f t="shared" ca="1" si="2"/>
        <v>3121.6520534792899</v>
      </c>
      <c r="AL9" s="79">
        <f t="shared" ca="1" si="2"/>
        <v>3199.3238095530401</v>
      </c>
      <c r="AM9" s="79">
        <f t="shared" ca="1" si="2"/>
        <v>3253.2182778452998</v>
      </c>
      <c r="AN9" s="79">
        <f t="shared" ca="1" si="2"/>
        <v>3290.50438098516</v>
      </c>
      <c r="AO9" s="79">
        <f t="shared" ca="1" si="2"/>
        <v>3316.5436182344401</v>
      </c>
      <c r="AP9" s="79">
        <f t="shared" ca="1" si="2"/>
        <v>3334.78097868237</v>
      </c>
      <c r="AQ9" s="79">
        <f t="shared" ca="1" si="2"/>
        <v>0</v>
      </c>
      <c r="AR9" s="79">
        <f t="shared" ca="1" si="2"/>
        <v>0</v>
      </c>
      <c r="AS9" s="79">
        <f t="shared" ca="1" si="2"/>
        <v>0</v>
      </c>
      <c r="AT9" s="79">
        <f t="shared" ca="1" si="2"/>
        <v>0</v>
      </c>
      <c r="AU9" s="79">
        <f t="shared" ca="1" si="2"/>
        <v>0</v>
      </c>
      <c r="AV9" s="79">
        <f t="shared" ca="1" si="2"/>
        <v>0</v>
      </c>
      <c r="AW9" s="79">
        <f t="shared" ca="1" si="3"/>
        <v>0</v>
      </c>
      <c r="AX9" s="79">
        <f t="shared" ca="1" si="3"/>
        <v>0</v>
      </c>
      <c r="AY9" s="79">
        <f t="shared" ca="1" si="3"/>
        <v>0</v>
      </c>
      <c r="AZ9" s="79">
        <f t="shared" ca="1" si="3"/>
        <v>0</v>
      </c>
      <c r="BA9" s="79" t="str">
        <f t="shared" ca="1" si="4"/>
        <v/>
      </c>
      <c r="BB9" s="79" t="str">
        <f t="shared" ca="1" si="5"/>
        <v>1_1</v>
      </c>
      <c r="BC9" s="79" t="str">
        <f t="shared" ca="1" si="6"/>
        <v>Rpon2</v>
      </c>
      <c r="BD9" s="79">
        <f t="shared" si="7"/>
        <v>6</v>
      </c>
      <c r="BE9" s="79">
        <f t="shared" ca="1" si="8"/>
        <v>9</v>
      </c>
      <c r="BF9" s="79"/>
      <c r="BG9" s="79"/>
      <c r="BH9" s="79"/>
      <c r="BI9" s="79"/>
      <c r="BJ9" s="79"/>
      <c r="BK9" s="79"/>
      <c r="BL9" s="79"/>
      <c r="BM9" s="79"/>
      <c r="BN9" s="79"/>
      <c r="BO9" s="79"/>
      <c r="BP9" s="79"/>
      <c r="BQ9" s="79"/>
      <c r="BR9" s="79"/>
      <c r="BS9" s="79"/>
      <c r="BT9" s="79"/>
      <c r="BU9" s="79"/>
      <c r="BV9" s="79"/>
      <c r="BW9" s="79"/>
      <c r="BX9" s="79"/>
      <c r="BY9" s="79"/>
      <c r="BZ9" s="79"/>
    </row>
    <row r="10" spans="1:78" x14ac:dyDescent="0.25">
      <c r="A10" s="79">
        <f t="shared" ca="1" si="0"/>
        <v>1</v>
      </c>
      <c r="B10" s="79" t="str">
        <f t="shared" ca="1" si="0"/>
        <v>G1</v>
      </c>
      <c r="C10" s="79">
        <f t="shared" ca="1" si="0"/>
        <v>18.6731147980495</v>
      </c>
      <c r="D10" s="79">
        <f t="shared" ca="1" si="0"/>
        <v>16.2779282804036</v>
      </c>
      <c r="E10" s="79">
        <f t="shared" ca="1" si="0"/>
        <v>11.2994847667601</v>
      </c>
      <c r="F10" s="79">
        <f t="shared" ca="1" si="0"/>
        <v>7.3572906220142604</v>
      </c>
      <c r="G10" s="79">
        <f t="shared" ca="1" si="0"/>
        <v>0.82930909977676504</v>
      </c>
      <c r="H10" s="79">
        <f t="shared" ca="1" si="0"/>
        <v>-1.04480611799818</v>
      </c>
      <c r="I10" s="79">
        <f t="shared" ca="1" si="0"/>
        <v>0.28901090524186701</v>
      </c>
      <c r="J10" s="79">
        <f t="shared" ca="1" si="0"/>
        <v>1.1230540541882901</v>
      </c>
      <c r="K10" s="79">
        <f t="shared" ca="1" si="0"/>
        <v>-2.22453961746396</v>
      </c>
      <c r="L10" s="79">
        <f t="shared" ca="1" si="0"/>
        <v>-3.9585478888443499</v>
      </c>
      <c r="M10" s="79">
        <f t="shared" ca="1" si="0"/>
        <v>-0.77278705739672604</v>
      </c>
      <c r="N10" s="79">
        <f t="shared" ca="1" si="0"/>
        <v>-3.5649140801601802</v>
      </c>
      <c r="O10" s="79">
        <f t="shared" ca="1" si="0"/>
        <v>-8.3510815558456706</v>
      </c>
      <c r="P10" s="79">
        <f t="shared" ca="1" si="0"/>
        <v>-2.52185246471254</v>
      </c>
      <c r="Q10" s="79">
        <f t="shared" ca="1" si="1"/>
        <v>-5.88843221917978</v>
      </c>
      <c r="R10" s="79">
        <f t="shared" ca="1" si="1"/>
        <v>-5.1688566379984904</v>
      </c>
      <c r="S10" s="79">
        <f t="shared" ca="1" si="1"/>
        <v>-9.3491931090206908</v>
      </c>
      <c r="T10" s="79">
        <f t="shared" ca="1" si="1"/>
        <v>-4.3370588861917003</v>
      </c>
      <c r="U10" s="79">
        <f t="shared" ca="1" si="1"/>
        <v>-7.51930929673608</v>
      </c>
      <c r="V10" s="79">
        <f t="shared" ca="1" si="1"/>
        <v>4.5118392706676804</v>
      </c>
      <c r="W10" s="79">
        <f t="shared" ca="1" si="1"/>
        <v>6.5633772943801896</v>
      </c>
      <c r="X10" s="79">
        <f t="shared" ca="1" si="1"/>
        <v>23.291964345585299</v>
      </c>
      <c r="Y10" s="79">
        <f t="shared" ca="1" si="1"/>
        <v>45.240982044815603</v>
      </c>
      <c r="Z10" s="79">
        <f t="shared" ca="1" si="1"/>
        <v>91.226446868653497</v>
      </c>
      <c r="AA10" s="79">
        <f t="shared" ca="1" si="1"/>
        <v>176.81133455855601</v>
      </c>
      <c r="AB10" s="79">
        <f t="shared" ca="1" si="1"/>
        <v>329.88930911124299</v>
      </c>
      <c r="AC10" s="79">
        <f t="shared" ca="1" si="1"/>
        <v>586.60958173672202</v>
      </c>
      <c r="AD10" s="79">
        <f t="shared" ca="1" si="1"/>
        <v>994.56990638051195</v>
      </c>
      <c r="AE10" s="79">
        <f t="shared" ca="1" si="1"/>
        <v>1547.52412155447</v>
      </c>
      <c r="AF10" s="79">
        <f t="shared" ca="1" si="1"/>
        <v>2094.63367807852</v>
      </c>
      <c r="AG10" s="79">
        <f t="shared" ca="1" si="2"/>
        <v>2557.7524421144299</v>
      </c>
      <c r="AH10" s="79">
        <f t="shared" ca="1" si="2"/>
        <v>2891.9273133584102</v>
      </c>
      <c r="AI10" s="79">
        <f t="shared" ca="1" si="2"/>
        <v>3101.5607125751699</v>
      </c>
      <c r="AJ10" s="79">
        <f t="shared" ca="1" si="2"/>
        <v>3225.9023107951198</v>
      </c>
      <c r="AK10" s="79">
        <f t="shared" ca="1" si="2"/>
        <v>3299.6592537995102</v>
      </c>
      <c r="AL10" s="79">
        <f t="shared" ca="1" si="2"/>
        <v>3347.3998554495702</v>
      </c>
      <c r="AM10" s="79">
        <f t="shared" ca="1" si="2"/>
        <v>3375.84950473647</v>
      </c>
      <c r="AN10" s="79">
        <f t="shared" ca="1" si="2"/>
        <v>3398.14756618622</v>
      </c>
      <c r="AO10" s="79">
        <f t="shared" ca="1" si="2"/>
        <v>3411.2548392152698</v>
      </c>
      <c r="AP10" s="79">
        <f t="shared" ca="1" si="2"/>
        <v>3425.1333412446402</v>
      </c>
      <c r="AQ10" s="79">
        <f t="shared" ca="1" si="2"/>
        <v>0</v>
      </c>
      <c r="AR10" s="79">
        <f t="shared" ca="1" si="2"/>
        <v>0</v>
      </c>
      <c r="AS10" s="79">
        <f t="shared" ca="1" si="2"/>
        <v>0</v>
      </c>
      <c r="AT10" s="79">
        <f t="shared" ca="1" si="2"/>
        <v>0</v>
      </c>
      <c r="AU10" s="79">
        <f t="shared" ca="1" si="2"/>
        <v>0</v>
      </c>
      <c r="AV10" s="79">
        <f t="shared" ca="1" si="2"/>
        <v>0</v>
      </c>
      <c r="AW10" s="79">
        <f t="shared" ca="1" si="3"/>
        <v>0</v>
      </c>
      <c r="AX10" s="79">
        <f t="shared" ca="1" si="3"/>
        <v>0</v>
      </c>
      <c r="AY10" s="79">
        <f t="shared" ca="1" si="3"/>
        <v>0</v>
      </c>
      <c r="AZ10" s="79">
        <f t="shared" ca="1" si="3"/>
        <v>0</v>
      </c>
      <c r="BA10" s="79" t="str">
        <f t="shared" ca="1" si="4"/>
        <v/>
      </c>
      <c r="BB10" s="79" t="str">
        <f t="shared" ca="1" si="5"/>
        <v>1_1</v>
      </c>
      <c r="BC10" s="79" t="str">
        <f t="shared" ca="1" si="6"/>
        <v>ParA</v>
      </c>
      <c r="BD10" s="79">
        <f t="shared" si="7"/>
        <v>7</v>
      </c>
      <c r="BE10" s="79">
        <f t="shared" ca="1" si="8"/>
        <v>10</v>
      </c>
      <c r="BF10" s="79"/>
      <c r="BG10" s="79"/>
      <c r="BH10" s="79"/>
      <c r="BI10" s="79"/>
      <c r="BJ10" s="79"/>
      <c r="BK10" s="79"/>
      <c r="BL10" s="79"/>
      <c r="BM10" s="79"/>
      <c r="BN10" s="79"/>
      <c r="BO10" s="79"/>
      <c r="BP10" s="79"/>
      <c r="BQ10" s="79"/>
      <c r="BR10" s="79"/>
      <c r="BS10" s="79"/>
      <c r="BT10" s="79"/>
      <c r="BU10" s="79"/>
      <c r="BV10" s="79"/>
      <c r="BW10" s="79"/>
      <c r="BX10" s="79"/>
      <c r="BY10" s="79"/>
      <c r="BZ10" s="79"/>
    </row>
    <row r="11" spans="1:78" x14ac:dyDescent="0.25">
      <c r="A11" s="79">
        <f t="shared" ca="1" si="0"/>
        <v>1</v>
      </c>
      <c r="B11" s="79" t="str">
        <f t="shared" ca="1" si="0"/>
        <v>H1</v>
      </c>
      <c r="C11" s="79">
        <f t="shared" ca="1" si="0"/>
        <v>26.3818891458723</v>
      </c>
      <c r="D11" s="79">
        <f t="shared" ca="1" si="0"/>
        <v>13.626248195140301</v>
      </c>
      <c r="E11" s="79">
        <f t="shared" ca="1" si="0"/>
        <v>8.60694183392798</v>
      </c>
      <c r="F11" s="79">
        <f t="shared" ca="1" si="0"/>
        <v>3.2263140075924599</v>
      </c>
      <c r="G11" s="79">
        <f t="shared" ca="1" si="0"/>
        <v>6.6768675013431702</v>
      </c>
      <c r="H11" s="79">
        <f t="shared" ca="1" si="0"/>
        <v>1.2231837640843</v>
      </c>
      <c r="I11" s="79">
        <f t="shared" ca="1" si="0"/>
        <v>-2.9298344541089101</v>
      </c>
      <c r="J11" s="79">
        <f t="shared" ca="1" si="0"/>
        <v>-1.49510730607744</v>
      </c>
      <c r="K11" s="79">
        <f t="shared" ca="1" si="0"/>
        <v>-1.0031449326761499</v>
      </c>
      <c r="L11" s="79">
        <f t="shared" ca="1" si="0"/>
        <v>-5.5892372714129097</v>
      </c>
      <c r="M11" s="79">
        <f t="shared" ca="1" si="0"/>
        <v>0.29585486332280198</v>
      </c>
      <c r="N11" s="79">
        <f t="shared" ca="1" si="0"/>
        <v>-3.1185317879721901</v>
      </c>
      <c r="O11" s="79">
        <f t="shared" ca="1" si="0"/>
        <v>-1.25424540717086</v>
      </c>
      <c r="P11" s="79">
        <f t="shared" ca="1" si="0"/>
        <v>-3.7554474030516798</v>
      </c>
      <c r="Q11" s="79">
        <f t="shared" ca="1" si="1"/>
        <v>-3.4406733135415402</v>
      </c>
      <c r="R11" s="79">
        <f t="shared" ca="1" si="1"/>
        <v>-2.8974619824511998</v>
      </c>
      <c r="S11" s="79">
        <f t="shared" ca="1" si="1"/>
        <v>-7.5222060900523502</v>
      </c>
      <c r="T11" s="79">
        <f t="shared" ca="1" si="1"/>
        <v>-5.4247177414299603</v>
      </c>
      <c r="U11" s="79">
        <f t="shared" ca="1" si="1"/>
        <v>-5.6015255728730198</v>
      </c>
      <c r="V11" s="79">
        <f t="shared" ca="1" si="1"/>
        <v>0.29706799559244201</v>
      </c>
      <c r="W11" s="79">
        <f t="shared" ca="1" si="1"/>
        <v>7.5851455048591596</v>
      </c>
      <c r="X11" s="79">
        <f t="shared" ca="1" si="1"/>
        <v>19.386557818488701</v>
      </c>
      <c r="Y11" s="79">
        <f t="shared" ca="1" si="1"/>
        <v>39.529922098552099</v>
      </c>
      <c r="Z11" s="79">
        <f t="shared" ca="1" si="1"/>
        <v>77.5743403917172</v>
      </c>
      <c r="AA11" s="79">
        <f t="shared" ca="1" si="1"/>
        <v>163.694115920478</v>
      </c>
      <c r="AB11" s="79">
        <f t="shared" ca="1" si="1"/>
        <v>306.42110057453402</v>
      </c>
      <c r="AC11" s="79">
        <f t="shared" ca="1" si="1"/>
        <v>554.42395719915203</v>
      </c>
      <c r="AD11" s="79">
        <f t="shared" ca="1" si="1"/>
        <v>950.07851374033601</v>
      </c>
      <c r="AE11" s="79">
        <f t="shared" ca="1" si="1"/>
        <v>1477.3094489704299</v>
      </c>
      <c r="AF11" s="79">
        <f t="shared" ca="1" si="1"/>
        <v>2013.3778539299201</v>
      </c>
      <c r="AG11" s="79">
        <f t="shared" ca="1" si="2"/>
        <v>2461.97632097826</v>
      </c>
      <c r="AH11" s="79">
        <f t="shared" ca="1" si="2"/>
        <v>2790.32559425615</v>
      </c>
      <c r="AI11" s="79">
        <f t="shared" ca="1" si="2"/>
        <v>2996.7569764878899</v>
      </c>
      <c r="AJ11" s="79">
        <f t="shared" ca="1" si="2"/>
        <v>3117.5907000684301</v>
      </c>
      <c r="AK11" s="79">
        <f t="shared" ca="1" si="2"/>
        <v>3186.3829686138401</v>
      </c>
      <c r="AL11" s="79">
        <f t="shared" ca="1" si="2"/>
        <v>3228.4278384139202</v>
      </c>
      <c r="AM11" s="79">
        <f t="shared" ca="1" si="2"/>
        <v>3259.3921920719899</v>
      </c>
      <c r="AN11" s="79">
        <f t="shared" ca="1" si="2"/>
        <v>3283.3489711637899</v>
      </c>
      <c r="AO11" s="79">
        <f t="shared" ca="1" si="2"/>
        <v>3295.6850827032599</v>
      </c>
      <c r="AP11" s="79">
        <f t="shared" ca="1" si="2"/>
        <v>3298.76613115702</v>
      </c>
      <c r="AQ11" s="79">
        <f t="shared" ca="1" si="2"/>
        <v>0</v>
      </c>
      <c r="AR11" s="79">
        <f t="shared" ca="1" si="2"/>
        <v>0</v>
      </c>
      <c r="AS11" s="79">
        <f t="shared" ca="1" si="2"/>
        <v>0</v>
      </c>
      <c r="AT11" s="79">
        <f t="shared" ca="1" si="2"/>
        <v>0</v>
      </c>
      <c r="AU11" s="79">
        <f t="shared" ca="1" si="2"/>
        <v>0</v>
      </c>
      <c r="AV11" s="79">
        <f t="shared" ca="1" si="2"/>
        <v>0</v>
      </c>
      <c r="AW11" s="79">
        <f t="shared" ca="1" si="3"/>
        <v>0</v>
      </c>
      <c r="AX11" s="79">
        <f t="shared" ca="1" si="3"/>
        <v>0</v>
      </c>
      <c r="AY11" s="79">
        <f t="shared" ca="1" si="3"/>
        <v>0</v>
      </c>
      <c r="AZ11" s="79">
        <f t="shared" ca="1" si="3"/>
        <v>0</v>
      </c>
      <c r="BA11" s="79" t="str">
        <f t="shared" ca="1" si="4"/>
        <v/>
      </c>
      <c r="BB11" s="79" t="str">
        <f t="shared" ca="1" si="5"/>
        <v>1_1</v>
      </c>
      <c r="BC11" s="79" t="str">
        <f t="shared" ca="1" si="6"/>
        <v>ParA</v>
      </c>
      <c r="BD11" s="79">
        <f t="shared" si="7"/>
        <v>8</v>
      </c>
      <c r="BE11" s="79">
        <f t="shared" ca="1" si="8"/>
        <v>11</v>
      </c>
      <c r="BF11" s="79"/>
      <c r="BG11" s="79"/>
      <c r="BH11" s="79"/>
      <c r="BI11" s="79"/>
      <c r="BJ11" s="79"/>
      <c r="BK11" s="79"/>
      <c r="BL11" s="79"/>
      <c r="BM11" s="79"/>
      <c r="BN11" s="79"/>
      <c r="BO11" s="79"/>
      <c r="BP11" s="79"/>
      <c r="BQ11" s="79"/>
      <c r="BR11" s="79"/>
      <c r="BS11" s="79"/>
      <c r="BT11" s="79"/>
      <c r="BU11" s="79"/>
      <c r="BV11" s="79"/>
      <c r="BW11" s="79"/>
      <c r="BX11" s="79"/>
      <c r="BY11" s="79"/>
      <c r="BZ11" s="79"/>
    </row>
    <row r="12" spans="1:78" x14ac:dyDescent="0.25">
      <c r="A12" s="79">
        <f t="shared" ca="1" si="0"/>
        <v>1</v>
      </c>
      <c r="B12" s="79" t="str">
        <f t="shared" ca="1" si="0"/>
        <v>A2</v>
      </c>
      <c r="C12" s="79">
        <f t="shared" ca="1" si="0"/>
        <v>47.084180049535902</v>
      </c>
      <c r="D12" s="79">
        <f t="shared" ca="1" si="0"/>
        <v>42.263731493887903</v>
      </c>
      <c r="E12" s="79">
        <f t="shared" ca="1" si="0"/>
        <v>23.8173814414445</v>
      </c>
      <c r="F12" s="79">
        <f t="shared" ca="1" si="0"/>
        <v>16.246612382828101</v>
      </c>
      <c r="G12" s="79">
        <f t="shared" ca="1" si="0"/>
        <v>5.0734506347771502</v>
      </c>
      <c r="H12" s="79">
        <f t="shared" ca="1" si="0"/>
        <v>5.3909639045027697</v>
      </c>
      <c r="I12" s="79">
        <f t="shared" ca="1" si="0"/>
        <v>-3.5810332166438501</v>
      </c>
      <c r="J12" s="79">
        <f t="shared" ca="1" si="0"/>
        <v>-1.25501911631545</v>
      </c>
      <c r="K12" s="79">
        <f t="shared" ca="1" si="0"/>
        <v>-4.3984373504240502</v>
      </c>
      <c r="L12" s="79">
        <f t="shared" ca="1" si="0"/>
        <v>-5.80886648310707</v>
      </c>
      <c r="M12" s="79">
        <f t="shared" ca="1" si="0"/>
        <v>-9.6256956270885894</v>
      </c>
      <c r="N12" s="79">
        <f t="shared" ca="1" si="0"/>
        <v>-13.1783763879712</v>
      </c>
      <c r="O12" s="79">
        <f t="shared" ca="1" si="0"/>
        <v>-13.4796874203521</v>
      </c>
      <c r="P12" s="79">
        <f t="shared" ca="1" si="0"/>
        <v>-16.7255444024449</v>
      </c>
      <c r="Q12" s="79">
        <f t="shared" ca="1" si="1"/>
        <v>-18.5818420811352</v>
      </c>
      <c r="R12" s="79">
        <f t="shared" ca="1" si="1"/>
        <v>-14.132432691566899</v>
      </c>
      <c r="S12" s="79">
        <f t="shared" ca="1" si="1"/>
        <v>-19.921962111625401</v>
      </c>
      <c r="T12" s="79">
        <f t="shared" ca="1" si="1"/>
        <v>-17.077926893810901</v>
      </c>
      <c r="U12" s="79">
        <f t="shared" ca="1" si="1"/>
        <v>-7.6001996343234204</v>
      </c>
      <c r="V12" s="79">
        <f t="shared" ca="1" si="1"/>
        <v>6.9368019089151902</v>
      </c>
      <c r="W12" s="79">
        <f t="shared" ca="1" si="1"/>
        <v>18.533576054877798</v>
      </c>
      <c r="X12" s="79">
        <f t="shared" ca="1" si="1"/>
        <v>53.929407473606297</v>
      </c>
      <c r="Y12" s="79">
        <f t="shared" ca="1" si="1"/>
        <v>109.242709992565</v>
      </c>
      <c r="Z12" s="79">
        <f t="shared" ca="1" si="1"/>
        <v>204.97776931828301</v>
      </c>
      <c r="AA12" s="79">
        <f t="shared" ca="1" si="1"/>
        <v>356.92701058975001</v>
      </c>
      <c r="AB12" s="79">
        <f t="shared" ca="1" si="1"/>
        <v>581.75799781037904</v>
      </c>
      <c r="AC12" s="79">
        <f t="shared" ca="1" si="1"/>
        <v>910.33666102715904</v>
      </c>
      <c r="AD12" s="79">
        <f t="shared" ca="1" si="1"/>
        <v>1287.13605023075</v>
      </c>
      <c r="AE12" s="79">
        <f t="shared" ca="1" si="1"/>
        <v>1637.48860253312</v>
      </c>
      <c r="AF12" s="79">
        <f t="shared" ca="1" si="1"/>
        <v>1924.2908264102</v>
      </c>
      <c r="AG12" s="79">
        <f t="shared" ca="1" si="2"/>
        <v>2126.6183126240498</v>
      </c>
      <c r="AH12" s="79">
        <f t="shared" ca="1" si="2"/>
        <v>2259.1534306797498</v>
      </c>
      <c r="AI12" s="79">
        <f t="shared" ca="1" si="2"/>
        <v>2365.6313839198301</v>
      </c>
      <c r="AJ12" s="79">
        <f t="shared" ca="1" si="2"/>
        <v>2457.8231031018199</v>
      </c>
      <c r="AK12" s="79">
        <f t="shared" ca="1" si="2"/>
        <v>2540.4895600933801</v>
      </c>
      <c r="AL12" s="79">
        <f t="shared" ca="1" si="2"/>
        <v>2602.1400765109202</v>
      </c>
      <c r="AM12" s="79">
        <f t="shared" ca="1" si="2"/>
        <v>2652.4788011607998</v>
      </c>
      <c r="AN12" s="79">
        <f t="shared" ca="1" si="2"/>
        <v>2687.3508263766198</v>
      </c>
      <c r="AO12" s="79">
        <f t="shared" ca="1" si="2"/>
        <v>2720.1719637988099</v>
      </c>
      <c r="AP12" s="79">
        <f t="shared" ca="1" si="2"/>
        <v>2750.3915431013902</v>
      </c>
      <c r="AQ12" s="79">
        <f t="shared" ca="1" si="2"/>
        <v>0</v>
      </c>
      <c r="AR12" s="79">
        <f t="shared" ca="1" si="2"/>
        <v>0</v>
      </c>
      <c r="AS12" s="79">
        <f t="shared" ca="1" si="2"/>
        <v>0</v>
      </c>
      <c r="AT12" s="79">
        <f t="shared" ca="1" si="2"/>
        <v>0</v>
      </c>
      <c r="AU12" s="79">
        <f t="shared" ca="1" si="2"/>
        <v>0</v>
      </c>
      <c r="AV12" s="79">
        <f t="shared" ca="1" si="2"/>
        <v>0</v>
      </c>
      <c r="AW12" s="79">
        <f t="shared" ca="1" si="3"/>
        <v>0</v>
      </c>
      <c r="AX12" s="79">
        <f t="shared" ca="1" si="3"/>
        <v>0</v>
      </c>
      <c r="AY12" s="79">
        <f t="shared" ca="1" si="3"/>
        <v>0</v>
      </c>
      <c r="AZ12" s="79">
        <f t="shared" ca="1" si="3"/>
        <v>0</v>
      </c>
      <c r="BA12" s="79" t="str">
        <f t="shared" ca="1" si="4"/>
        <v/>
      </c>
      <c r="BB12" s="79" t="str">
        <f t="shared" ca="1" si="5"/>
        <v>1_2</v>
      </c>
      <c r="BC12" s="79" t="str">
        <f t="shared" ca="1" si="6"/>
        <v>SodA</v>
      </c>
      <c r="BD12" s="79">
        <f t="shared" si="7"/>
        <v>9</v>
      </c>
      <c r="BE12" s="79">
        <f t="shared" ca="1" si="8"/>
        <v>12</v>
      </c>
      <c r="BF12" s="79"/>
      <c r="BG12" s="79"/>
      <c r="BH12" s="79"/>
      <c r="BI12" s="79"/>
      <c r="BJ12" s="79"/>
      <c r="BK12" s="79"/>
      <c r="BL12" s="79"/>
      <c r="BM12" s="79"/>
      <c r="BN12" s="79"/>
      <c r="BO12" s="79"/>
      <c r="BP12" s="79"/>
      <c r="BQ12" s="79"/>
      <c r="BR12" s="79"/>
      <c r="BS12" s="79"/>
      <c r="BT12" s="79"/>
      <c r="BU12" s="79"/>
      <c r="BV12" s="79"/>
      <c r="BW12" s="79"/>
      <c r="BX12" s="79"/>
      <c r="BY12" s="79"/>
      <c r="BZ12" s="79"/>
    </row>
    <row r="13" spans="1:78" x14ac:dyDescent="0.25">
      <c r="A13" s="79">
        <f t="shared" ca="1" si="0"/>
        <v>1</v>
      </c>
      <c r="B13" s="79" t="str">
        <f t="shared" ca="1" si="0"/>
        <v>B2</v>
      </c>
      <c r="C13" s="79">
        <f t="shared" ca="1" si="0"/>
        <v>28.070048391935899</v>
      </c>
      <c r="D13" s="79">
        <f t="shared" ca="1" si="0"/>
        <v>31.1233076564836</v>
      </c>
      <c r="E13" s="79">
        <f t="shared" ca="1" si="0"/>
        <v>8.4679692225836298</v>
      </c>
      <c r="F13" s="79">
        <f t="shared" ca="1" si="0"/>
        <v>10.4232697195966</v>
      </c>
      <c r="G13" s="79">
        <f t="shared" ca="1" si="0"/>
        <v>0.669277829783823</v>
      </c>
      <c r="H13" s="79">
        <f t="shared" ca="1" si="0"/>
        <v>-1.59951007897098</v>
      </c>
      <c r="I13" s="79">
        <f t="shared" ca="1" si="0"/>
        <v>-5.4864758436228804</v>
      </c>
      <c r="J13" s="79">
        <f t="shared" ca="1" si="0"/>
        <v>0.97875831609781005</v>
      </c>
      <c r="K13" s="79">
        <f t="shared" ca="1" si="0"/>
        <v>-1.8319376494637301</v>
      </c>
      <c r="L13" s="79">
        <f t="shared" ca="1" si="0"/>
        <v>-4.6151848297426996</v>
      </c>
      <c r="M13" s="79">
        <f t="shared" ca="1" si="0"/>
        <v>-3.98582443342548</v>
      </c>
      <c r="N13" s="79">
        <f t="shared" ca="1" si="0"/>
        <v>-6.1796962991047604</v>
      </c>
      <c r="O13" s="79">
        <f t="shared" ca="1" si="0"/>
        <v>-4.2636913326309704</v>
      </c>
      <c r="P13" s="79">
        <f t="shared" ca="1" si="0"/>
        <v>-4.5252641720862803</v>
      </c>
      <c r="Q13" s="79">
        <f t="shared" ca="1" si="1"/>
        <v>-4.50986958039584</v>
      </c>
      <c r="R13" s="79">
        <f t="shared" ca="1" si="1"/>
        <v>-4.2200456791897496</v>
      </c>
      <c r="S13" s="79">
        <f t="shared" ca="1" si="1"/>
        <v>-3.13423902766317</v>
      </c>
      <c r="T13" s="79">
        <f t="shared" ca="1" si="1"/>
        <v>-1.69170300472433</v>
      </c>
      <c r="U13" s="79">
        <f t="shared" ca="1" si="1"/>
        <v>3.7787020299802001</v>
      </c>
      <c r="V13" s="79">
        <f t="shared" ca="1" si="1"/>
        <v>19.5780770114925</v>
      </c>
      <c r="W13" s="79">
        <f t="shared" ca="1" si="1"/>
        <v>38.227459908467203</v>
      </c>
      <c r="X13" s="79">
        <f t="shared" ca="1" si="1"/>
        <v>64.797090837420896</v>
      </c>
      <c r="Y13" s="79">
        <f t="shared" ca="1" si="1"/>
        <v>119.274688601926</v>
      </c>
      <c r="Z13" s="79">
        <f t="shared" ca="1" si="1"/>
        <v>211.64019697371899</v>
      </c>
      <c r="AA13" s="79">
        <f t="shared" ca="1" si="1"/>
        <v>358.96228572407398</v>
      </c>
      <c r="AB13" s="79">
        <f t="shared" ca="1" si="1"/>
        <v>582.58066049835304</v>
      </c>
      <c r="AC13" s="79">
        <f t="shared" ca="1" si="1"/>
        <v>890.08042183653902</v>
      </c>
      <c r="AD13" s="79">
        <f t="shared" ca="1" si="1"/>
        <v>1282.36772489944</v>
      </c>
      <c r="AE13" s="79">
        <f t="shared" ca="1" si="1"/>
        <v>1671.8659035314799</v>
      </c>
      <c r="AF13" s="79">
        <f t="shared" ca="1" si="1"/>
        <v>2002.2141554459599</v>
      </c>
      <c r="AG13" s="79">
        <f t="shared" ca="1" si="2"/>
        <v>2243.80375954395</v>
      </c>
      <c r="AH13" s="79">
        <f t="shared" ca="1" si="2"/>
        <v>2393.1241180340699</v>
      </c>
      <c r="AI13" s="79">
        <f t="shared" ca="1" si="2"/>
        <v>2501.3554341576801</v>
      </c>
      <c r="AJ13" s="79">
        <f t="shared" ca="1" si="2"/>
        <v>2590.4854230257201</v>
      </c>
      <c r="AK13" s="79">
        <f t="shared" ca="1" si="2"/>
        <v>2672.7295829561799</v>
      </c>
      <c r="AL13" s="79">
        <f t="shared" ca="1" si="2"/>
        <v>2734.99994832414</v>
      </c>
      <c r="AM13" s="79">
        <f t="shared" ca="1" si="2"/>
        <v>2784.6489270890802</v>
      </c>
      <c r="AN13" s="79">
        <f t="shared" ca="1" si="2"/>
        <v>2822.3767876470802</v>
      </c>
      <c r="AO13" s="79">
        <f t="shared" ca="1" si="2"/>
        <v>2854.1313017887401</v>
      </c>
      <c r="AP13" s="79">
        <f t="shared" ca="1" si="2"/>
        <v>2880.18106754257</v>
      </c>
      <c r="AQ13" s="79">
        <f t="shared" ca="1" si="2"/>
        <v>0</v>
      </c>
      <c r="AR13" s="79">
        <f t="shared" ca="1" si="2"/>
        <v>0</v>
      </c>
      <c r="AS13" s="79">
        <f t="shared" ca="1" si="2"/>
        <v>0</v>
      </c>
      <c r="AT13" s="79">
        <f t="shared" ca="1" si="2"/>
        <v>0</v>
      </c>
      <c r="AU13" s="79">
        <f t="shared" ca="1" si="2"/>
        <v>0</v>
      </c>
      <c r="AV13" s="79">
        <f t="shared" ca="1" si="2"/>
        <v>0</v>
      </c>
      <c r="AW13" s="79">
        <f t="shared" ca="1" si="3"/>
        <v>0</v>
      </c>
      <c r="AX13" s="79">
        <f t="shared" ca="1" si="3"/>
        <v>0</v>
      </c>
      <c r="AY13" s="79">
        <f t="shared" ca="1" si="3"/>
        <v>0</v>
      </c>
      <c r="AZ13" s="79">
        <f t="shared" ca="1" si="3"/>
        <v>0</v>
      </c>
      <c r="BA13" s="79" t="str">
        <f t="shared" ca="1" si="4"/>
        <v/>
      </c>
      <c r="BB13" s="79" t="str">
        <f t="shared" ca="1" si="5"/>
        <v>1_2</v>
      </c>
      <c r="BC13" s="79" t="str">
        <f t="shared" ca="1" si="6"/>
        <v>SodA</v>
      </c>
      <c r="BD13" s="79">
        <f t="shared" si="7"/>
        <v>10</v>
      </c>
      <c r="BE13" s="79">
        <f t="shared" ca="1" si="8"/>
        <v>13</v>
      </c>
      <c r="BF13" s="79"/>
      <c r="BG13" s="79"/>
      <c r="BH13" s="79"/>
      <c r="BI13" s="79"/>
      <c r="BJ13" s="79"/>
      <c r="BK13" s="79"/>
      <c r="BL13" s="79"/>
      <c r="BM13" s="79"/>
      <c r="BN13" s="79"/>
      <c r="BO13" s="79"/>
      <c r="BP13" s="79"/>
      <c r="BQ13" s="79"/>
      <c r="BR13" s="79"/>
      <c r="BS13" s="79"/>
      <c r="BT13" s="79"/>
      <c r="BU13" s="79"/>
      <c r="BV13" s="79"/>
      <c r="BW13" s="79"/>
      <c r="BX13" s="79"/>
      <c r="BY13" s="79"/>
      <c r="BZ13" s="79"/>
    </row>
    <row r="14" spans="1:78" x14ac:dyDescent="0.25">
      <c r="A14" s="79">
        <f t="shared" ca="1" si="0"/>
        <v>1</v>
      </c>
      <c r="B14" s="79" t="str">
        <f t="shared" ca="1" si="0"/>
        <v>C2</v>
      </c>
      <c r="C14" s="79">
        <f t="shared" ca="1" si="0"/>
        <v>6.6909823067007901</v>
      </c>
      <c r="D14" s="79">
        <f t="shared" ca="1" si="0"/>
        <v>12.7289381488972</v>
      </c>
      <c r="E14" s="79">
        <f t="shared" ca="1" si="0"/>
        <v>2.1748131468139</v>
      </c>
      <c r="F14" s="79">
        <f t="shared" ca="1" si="0"/>
        <v>5.1420252413790903</v>
      </c>
      <c r="G14" s="79">
        <f t="shared" ca="1" si="0"/>
        <v>7.6636119273675796</v>
      </c>
      <c r="H14" s="79">
        <f t="shared" ca="1" si="0"/>
        <v>3.9298678309769501</v>
      </c>
      <c r="I14" s="79">
        <f t="shared" ca="1" si="0"/>
        <v>-2.0119971540916599</v>
      </c>
      <c r="J14" s="79">
        <f t="shared" ca="1" si="0"/>
        <v>2.2563278705879402</v>
      </c>
      <c r="K14" s="79">
        <f t="shared" ca="1" si="0"/>
        <v>-0.73931681168051</v>
      </c>
      <c r="L14" s="79">
        <f t="shared" ca="1" si="0"/>
        <v>-1.3350193684095799</v>
      </c>
      <c r="M14" s="79">
        <f t="shared" ca="1" si="0"/>
        <v>-2.5769522519999599</v>
      </c>
      <c r="N14" s="79">
        <f t="shared" ca="1" si="0"/>
        <v>-1.80133612513555</v>
      </c>
      <c r="O14" s="79">
        <f t="shared" ca="1" si="0"/>
        <v>-3.2629897497986402</v>
      </c>
      <c r="P14" s="79">
        <f t="shared" ca="1" si="0"/>
        <v>-1.6440248635494801</v>
      </c>
      <c r="Q14" s="79">
        <f t="shared" ca="1" si="1"/>
        <v>-4.9852433085989096</v>
      </c>
      <c r="R14" s="79">
        <f t="shared" ca="1" si="1"/>
        <v>-5.81084398032863</v>
      </c>
      <c r="S14" s="79">
        <f t="shared" ca="1" si="1"/>
        <v>-5.9980881241413</v>
      </c>
      <c r="T14" s="79">
        <f t="shared" ca="1" si="1"/>
        <v>-2.99620796716908</v>
      </c>
      <c r="U14" s="79">
        <f t="shared" ca="1" si="1"/>
        <v>-4.6100304570109101</v>
      </c>
      <c r="V14" s="79">
        <f t="shared" ca="1" si="1"/>
        <v>-3.7963556045256199</v>
      </c>
      <c r="W14" s="79">
        <f t="shared" ca="1" si="1"/>
        <v>-1.82832007119123</v>
      </c>
      <c r="X14" s="79">
        <f t="shared" ca="1" si="1"/>
        <v>-0.73014490027753698</v>
      </c>
      <c r="Y14" s="79">
        <f t="shared" ca="1" si="1"/>
        <v>3.0771648725021801</v>
      </c>
      <c r="Z14" s="79">
        <f t="shared" ca="1" si="1"/>
        <v>23.3215441023317</v>
      </c>
      <c r="AA14" s="79">
        <f t="shared" ca="1" si="1"/>
        <v>46.169111415922103</v>
      </c>
      <c r="AB14" s="79">
        <f t="shared" ca="1" si="1"/>
        <v>101.299854140978</v>
      </c>
      <c r="AC14" s="79">
        <f t="shared" ca="1" si="1"/>
        <v>204.87393509830099</v>
      </c>
      <c r="AD14" s="79">
        <f t="shared" ca="1" si="1"/>
        <v>397.21991507837402</v>
      </c>
      <c r="AE14" s="79">
        <f t="shared" ca="1" si="1"/>
        <v>729.05960578476095</v>
      </c>
      <c r="AF14" s="79">
        <f t="shared" ca="1" si="1"/>
        <v>1243.4854407902999</v>
      </c>
      <c r="AG14" s="79">
        <f t="shared" ca="1" si="2"/>
        <v>1870.92068343705</v>
      </c>
      <c r="AH14" s="79">
        <f t="shared" ca="1" si="2"/>
        <v>2420.9256969059802</v>
      </c>
      <c r="AI14" s="79">
        <f t="shared" ca="1" si="2"/>
        <v>2846.1460179797</v>
      </c>
      <c r="AJ14" s="79">
        <f t="shared" ca="1" si="2"/>
        <v>3103.4649230479699</v>
      </c>
      <c r="AK14" s="79">
        <f t="shared" ca="1" si="2"/>
        <v>3245.0886970474098</v>
      </c>
      <c r="AL14" s="79">
        <f t="shared" ca="1" si="2"/>
        <v>3325.9209779365701</v>
      </c>
      <c r="AM14" s="79">
        <f t="shared" ca="1" si="2"/>
        <v>3384.6977401501199</v>
      </c>
      <c r="AN14" s="79">
        <f t="shared" ca="1" si="2"/>
        <v>3431.1998003491499</v>
      </c>
      <c r="AO14" s="79">
        <f t="shared" ca="1" si="2"/>
        <v>3466.2955268482001</v>
      </c>
      <c r="AP14" s="79">
        <f t="shared" ca="1" si="2"/>
        <v>3494.3656688228298</v>
      </c>
      <c r="AQ14" s="79">
        <f t="shared" ca="1" si="2"/>
        <v>0</v>
      </c>
      <c r="AR14" s="79">
        <f t="shared" ca="1" si="2"/>
        <v>0</v>
      </c>
      <c r="AS14" s="79">
        <f t="shared" ca="1" si="2"/>
        <v>0</v>
      </c>
      <c r="AT14" s="79">
        <f t="shared" ca="1" si="2"/>
        <v>0</v>
      </c>
      <c r="AU14" s="79">
        <f t="shared" ca="1" si="2"/>
        <v>0</v>
      </c>
      <c r="AV14" s="79">
        <f t="shared" ca="1" si="2"/>
        <v>0</v>
      </c>
      <c r="AW14" s="79">
        <f t="shared" ca="1" si="3"/>
        <v>0</v>
      </c>
      <c r="AX14" s="79">
        <f t="shared" ca="1" si="3"/>
        <v>0</v>
      </c>
      <c r="AY14" s="79">
        <f t="shared" ca="1" si="3"/>
        <v>0</v>
      </c>
      <c r="AZ14" s="79">
        <f t="shared" ca="1" si="3"/>
        <v>0</v>
      </c>
      <c r="BA14" s="79" t="str">
        <f t="shared" ca="1" si="4"/>
        <v/>
      </c>
      <c r="BB14" s="79" t="str">
        <f t="shared" ca="1" si="5"/>
        <v>1_2</v>
      </c>
      <c r="BC14" s="79" t="str">
        <f t="shared" ca="1" si="6"/>
        <v>OtsA</v>
      </c>
      <c r="BD14" s="79">
        <f t="shared" si="7"/>
        <v>11</v>
      </c>
      <c r="BE14" s="79">
        <f t="shared" ca="1" si="8"/>
        <v>14</v>
      </c>
      <c r="BF14" s="79"/>
      <c r="BG14" s="79"/>
      <c r="BH14" s="79"/>
      <c r="BI14" s="79"/>
      <c r="BJ14" s="79"/>
      <c r="BK14" s="79"/>
      <c r="BL14" s="79"/>
      <c r="BM14" s="79"/>
      <c r="BN14" s="79"/>
      <c r="BO14" s="79"/>
      <c r="BP14" s="79"/>
      <c r="BQ14" s="79"/>
      <c r="BR14" s="79"/>
      <c r="BS14" s="79"/>
      <c r="BT14" s="79"/>
      <c r="BU14" s="79"/>
      <c r="BV14" s="79"/>
      <c r="BW14" s="79"/>
      <c r="BX14" s="79"/>
      <c r="BY14" s="79"/>
      <c r="BZ14" s="79"/>
    </row>
    <row r="15" spans="1:78" x14ac:dyDescent="0.25">
      <c r="A15" s="79">
        <f t="shared" ca="1" si="0"/>
        <v>1</v>
      </c>
      <c r="B15" s="79" t="str">
        <f t="shared" ca="1" si="0"/>
        <v>D2</v>
      </c>
      <c r="C15" s="79">
        <f t="shared" ca="1" si="0"/>
        <v>7.6965604894703601</v>
      </c>
      <c r="D15" s="79">
        <f t="shared" ca="1" si="0"/>
        <v>6.6655700730302696</v>
      </c>
      <c r="E15" s="79">
        <f t="shared" ca="1" si="0"/>
        <v>3.5705584831980599</v>
      </c>
      <c r="F15" s="79">
        <f t="shared" ca="1" si="0"/>
        <v>3.0522037693467601</v>
      </c>
      <c r="G15" s="79">
        <f t="shared" ca="1" si="0"/>
        <v>3.31693188522559</v>
      </c>
      <c r="H15" s="79">
        <f t="shared" ca="1" si="0"/>
        <v>2.6514220596109199</v>
      </c>
      <c r="I15" s="79">
        <f t="shared" ca="1" si="0"/>
        <v>3.98985382115234</v>
      </c>
      <c r="J15" s="79">
        <f t="shared" ca="1" si="0"/>
        <v>-1.52614762231678</v>
      </c>
      <c r="K15" s="79">
        <f t="shared" ca="1" si="0"/>
        <v>2.9480569212310002</v>
      </c>
      <c r="L15" s="79">
        <f t="shared" ca="1" si="0"/>
        <v>0.76554686117742698</v>
      </c>
      <c r="M15" s="79">
        <f t="shared" ca="1" si="0"/>
        <v>-0.79526990602880698</v>
      </c>
      <c r="N15" s="79">
        <f t="shared" ca="1" si="0"/>
        <v>1.3456879748600801</v>
      </c>
      <c r="O15" s="79">
        <f t="shared" ca="1" si="0"/>
        <v>-0.892384312708146</v>
      </c>
      <c r="P15" s="79">
        <f t="shared" ca="1" si="0"/>
        <v>-6.1295779717597698</v>
      </c>
      <c r="Q15" s="79">
        <f t="shared" ca="1" si="1"/>
        <v>-4.1705516485017098</v>
      </c>
      <c r="R15" s="79">
        <f t="shared" ca="1" si="1"/>
        <v>-7.4404949540562502</v>
      </c>
      <c r="S15" s="79">
        <f t="shared" ca="1" si="1"/>
        <v>-3.3185153947147201</v>
      </c>
      <c r="T15" s="79">
        <f t="shared" ca="1" si="1"/>
        <v>-4.7259201711085597</v>
      </c>
      <c r="U15" s="79">
        <f t="shared" ca="1" si="1"/>
        <v>-1.2621439611662</v>
      </c>
      <c r="V15" s="79">
        <f t="shared" ca="1" si="1"/>
        <v>-7.3518750202629199</v>
      </c>
      <c r="W15" s="79">
        <f t="shared" ca="1" si="1"/>
        <v>-8.3123858572862392</v>
      </c>
      <c r="X15" s="79">
        <f t="shared" ca="1" si="1"/>
        <v>-1.07365237396016</v>
      </c>
      <c r="Y15" s="79">
        <f t="shared" ca="1" si="1"/>
        <v>11.000452249750699</v>
      </c>
      <c r="Z15" s="79">
        <f t="shared" ca="1" si="1"/>
        <v>21.9174647731829</v>
      </c>
      <c r="AA15" s="79">
        <f t="shared" ca="1" si="1"/>
        <v>59.070420509794097</v>
      </c>
      <c r="AB15" s="79">
        <f t="shared" ca="1" si="1"/>
        <v>121.74917621453601</v>
      </c>
      <c r="AC15" s="79">
        <f t="shared" ca="1" si="1"/>
        <v>244.56364113165</v>
      </c>
      <c r="AD15" s="79">
        <f t="shared" ca="1" si="1"/>
        <v>466.17983708319298</v>
      </c>
      <c r="AE15" s="79">
        <f t="shared" ca="1" si="1"/>
        <v>847.68817487914703</v>
      </c>
      <c r="AF15" s="79">
        <f t="shared" ca="1" si="1"/>
        <v>1428.4350406992401</v>
      </c>
      <c r="AG15" s="79">
        <f t="shared" ca="1" si="2"/>
        <v>2099.6890388362199</v>
      </c>
      <c r="AH15" s="79">
        <f t="shared" ca="1" si="2"/>
        <v>2674.6429627940902</v>
      </c>
      <c r="AI15" s="79">
        <f t="shared" ca="1" si="2"/>
        <v>3091.7610282976402</v>
      </c>
      <c r="AJ15" s="79">
        <f t="shared" ca="1" si="2"/>
        <v>3344.7307398820499</v>
      </c>
      <c r="AK15" s="79">
        <f t="shared" ca="1" si="2"/>
        <v>3483.8597098411501</v>
      </c>
      <c r="AL15" s="79">
        <f t="shared" ca="1" si="2"/>
        <v>3566.01220977505</v>
      </c>
      <c r="AM15" s="79">
        <f t="shared" ca="1" si="2"/>
        <v>3620.2748215595202</v>
      </c>
      <c r="AN15" s="79">
        <f t="shared" ca="1" si="2"/>
        <v>3663.4018853560401</v>
      </c>
      <c r="AO15" s="79">
        <f t="shared" ca="1" si="2"/>
        <v>3699.6523585759601</v>
      </c>
      <c r="AP15" s="79">
        <f t="shared" ca="1" si="2"/>
        <v>3733.4057261047801</v>
      </c>
      <c r="AQ15" s="79">
        <f t="shared" ca="1" si="2"/>
        <v>0</v>
      </c>
      <c r="AR15" s="79">
        <f t="shared" ca="1" si="2"/>
        <v>0</v>
      </c>
      <c r="AS15" s="79">
        <f t="shared" ca="1" si="2"/>
        <v>0</v>
      </c>
      <c r="AT15" s="79">
        <f t="shared" ca="1" si="2"/>
        <v>0</v>
      </c>
      <c r="AU15" s="79">
        <f t="shared" ca="1" si="2"/>
        <v>0</v>
      </c>
      <c r="AV15" s="79">
        <f t="shared" ca="1" si="2"/>
        <v>0</v>
      </c>
      <c r="AW15" s="79">
        <f t="shared" ca="1" si="3"/>
        <v>0</v>
      </c>
      <c r="AX15" s="79">
        <f t="shared" ca="1" si="3"/>
        <v>0</v>
      </c>
      <c r="AY15" s="79">
        <f t="shared" ca="1" si="3"/>
        <v>0</v>
      </c>
      <c r="AZ15" s="79">
        <f t="shared" ca="1" si="3"/>
        <v>0</v>
      </c>
      <c r="BA15" s="79" t="str">
        <f t="shared" ca="1" si="4"/>
        <v/>
      </c>
      <c r="BB15" s="79" t="str">
        <f t="shared" ca="1" si="5"/>
        <v>1_2</v>
      </c>
      <c r="BC15" s="79" t="str">
        <f t="shared" ca="1" si="6"/>
        <v>OtsA</v>
      </c>
      <c r="BD15" s="79">
        <f t="shared" si="7"/>
        <v>12</v>
      </c>
      <c r="BE15" s="79">
        <f t="shared" ca="1" si="8"/>
        <v>15</v>
      </c>
      <c r="BF15" s="79"/>
      <c r="BG15" s="79"/>
      <c r="BH15" s="79"/>
      <c r="BI15" s="79"/>
      <c r="BJ15" s="79"/>
      <c r="BK15" s="79"/>
      <c r="BL15" s="79"/>
      <c r="BM15" s="79"/>
      <c r="BN15" s="79"/>
      <c r="BO15" s="79"/>
      <c r="BP15" s="79"/>
      <c r="BQ15" s="79"/>
      <c r="BR15" s="79"/>
      <c r="BS15" s="79"/>
      <c r="BT15" s="79"/>
      <c r="BU15" s="79"/>
      <c r="BV15" s="79"/>
      <c r="BW15" s="79"/>
      <c r="BX15" s="79"/>
      <c r="BY15" s="79"/>
      <c r="BZ15" s="79"/>
    </row>
    <row r="16" spans="1:78" x14ac:dyDescent="0.25">
      <c r="A16" s="79">
        <f t="shared" ca="1" si="0"/>
        <v>1</v>
      </c>
      <c r="B16" s="79" t="str">
        <f t="shared" ca="1" si="0"/>
        <v>E2</v>
      </c>
      <c r="C16" s="79">
        <f t="shared" ca="1" si="0"/>
        <v>36.487623750293999</v>
      </c>
      <c r="D16" s="79">
        <f t="shared" ca="1" si="0"/>
        <v>25.018540578188599</v>
      </c>
      <c r="E16" s="79">
        <f t="shared" ca="1" si="0"/>
        <v>11.8895450878458</v>
      </c>
      <c r="F16" s="79">
        <f t="shared" ca="1" si="0"/>
        <v>10.576800136999299</v>
      </c>
      <c r="G16" s="79">
        <f t="shared" ca="1" si="0"/>
        <v>4.7209673161787604</v>
      </c>
      <c r="H16" s="79">
        <f t="shared" ca="1" si="0"/>
        <v>5.0443202271294503</v>
      </c>
      <c r="I16" s="79">
        <f t="shared" ca="1" si="0"/>
        <v>0.36930344314078001</v>
      </c>
      <c r="J16" s="79">
        <f t="shared" ca="1" si="0"/>
        <v>0.96681791836954301</v>
      </c>
      <c r="K16" s="79">
        <f t="shared" ca="1" si="0"/>
        <v>-1.92842362762804</v>
      </c>
      <c r="L16" s="79">
        <f t="shared" ca="1" si="0"/>
        <v>-3.59203446229776</v>
      </c>
      <c r="M16" s="79">
        <f t="shared" ca="1" si="0"/>
        <v>-3.9821087997042901</v>
      </c>
      <c r="N16" s="79">
        <f t="shared" ca="1" si="0"/>
        <v>-9.3398439738866692</v>
      </c>
      <c r="O16" s="79">
        <f t="shared" ca="1" si="0"/>
        <v>-3.6513937986051102</v>
      </c>
      <c r="P16" s="79">
        <f t="shared" ca="1" si="0"/>
        <v>-7.1537958530875603</v>
      </c>
      <c r="Q16" s="79">
        <f t="shared" ca="1" si="1"/>
        <v>-4.5205391392050798</v>
      </c>
      <c r="R16" s="79">
        <f t="shared" ca="1" si="1"/>
        <v>-5.4816987282411</v>
      </c>
      <c r="S16" s="79">
        <f t="shared" ca="1" si="1"/>
        <v>-6.4254983007003803</v>
      </c>
      <c r="T16" s="79">
        <f t="shared" ca="1" si="1"/>
        <v>-12.6700002158891</v>
      </c>
      <c r="U16" s="79">
        <f t="shared" ca="1" si="1"/>
        <v>-10.7380943935486</v>
      </c>
      <c r="V16" s="79">
        <f t="shared" ca="1" si="1"/>
        <v>-7.6989257029395004</v>
      </c>
      <c r="W16" s="79">
        <f t="shared" ca="1" si="1"/>
        <v>-9.0243400978702102</v>
      </c>
      <c r="X16" s="79">
        <f t="shared" ca="1" si="1"/>
        <v>-8.7521533028871108</v>
      </c>
      <c r="Y16" s="79">
        <f t="shared" ca="1" si="1"/>
        <v>-5.7197129163455402</v>
      </c>
      <c r="Z16" s="79">
        <f t="shared" ca="1" si="1"/>
        <v>-0.49900474912510601</v>
      </c>
      <c r="AA16" s="79">
        <f t="shared" ca="1" si="1"/>
        <v>13.743755802534</v>
      </c>
      <c r="AB16" s="79">
        <f t="shared" ca="1" si="1"/>
        <v>40.553027737306401</v>
      </c>
      <c r="AC16" s="79">
        <f t="shared" ca="1" si="1"/>
        <v>92.275869701565199</v>
      </c>
      <c r="AD16" s="79">
        <f t="shared" ca="1" si="1"/>
        <v>181.094099936475</v>
      </c>
      <c r="AE16" s="79">
        <f t="shared" ca="1" si="1"/>
        <v>342.86528418717</v>
      </c>
      <c r="AF16" s="79">
        <f t="shared" ca="1" si="1"/>
        <v>602.03240969355704</v>
      </c>
      <c r="AG16" s="79">
        <f t="shared" ca="1" si="2"/>
        <v>958.58240549109803</v>
      </c>
      <c r="AH16" s="79">
        <f t="shared" ca="1" si="2"/>
        <v>1338.56545049325</v>
      </c>
      <c r="AI16" s="79">
        <f t="shared" ca="1" si="2"/>
        <v>1613.0424456599801</v>
      </c>
      <c r="AJ16" s="79">
        <f t="shared" ca="1" si="2"/>
        <v>1827.05919157738</v>
      </c>
      <c r="AK16" s="79">
        <f t="shared" ca="1" si="2"/>
        <v>1959.81716752541</v>
      </c>
      <c r="AL16" s="79">
        <f t="shared" ca="1" si="2"/>
        <v>2040.8630436865201</v>
      </c>
      <c r="AM16" s="79">
        <f t="shared" ca="1" si="2"/>
        <v>2089.9732190237901</v>
      </c>
      <c r="AN16" s="79">
        <f t="shared" ca="1" si="2"/>
        <v>2124.6724920872998</v>
      </c>
      <c r="AO16" s="79">
        <f t="shared" ca="1" si="2"/>
        <v>2145.89581661278</v>
      </c>
      <c r="AP16" s="79">
        <f t="shared" ca="1" si="2"/>
        <v>2159.9665153096198</v>
      </c>
      <c r="AQ16" s="79">
        <f t="shared" ca="1" si="2"/>
        <v>0</v>
      </c>
      <c r="AR16" s="79">
        <f t="shared" ca="1" si="2"/>
        <v>0</v>
      </c>
      <c r="AS16" s="79">
        <f t="shared" ca="1" si="2"/>
        <v>0</v>
      </c>
      <c r="AT16" s="79">
        <f t="shared" ca="1" si="2"/>
        <v>0</v>
      </c>
      <c r="AU16" s="79">
        <f t="shared" ca="1" si="2"/>
        <v>0</v>
      </c>
      <c r="AV16" s="79">
        <f t="shared" ca="1" si="2"/>
        <v>0</v>
      </c>
      <c r="AW16" s="79">
        <f t="shared" ca="1" si="3"/>
        <v>0</v>
      </c>
      <c r="AX16" s="79">
        <f t="shared" ca="1" si="3"/>
        <v>0</v>
      </c>
      <c r="AY16" s="79">
        <f t="shared" ca="1" si="3"/>
        <v>0</v>
      </c>
      <c r="AZ16" s="79">
        <f t="shared" ca="1" si="3"/>
        <v>0</v>
      </c>
      <c r="BA16" s="79" t="str">
        <f t="shared" ca="1" si="4"/>
        <v/>
      </c>
      <c r="BB16" s="79" t="str">
        <f t="shared" ca="1" si="5"/>
        <v>1_2</v>
      </c>
      <c r="BC16" s="79" t="str">
        <f t="shared" ca="1" si="6"/>
        <v>Rpon2</v>
      </c>
      <c r="BD16" s="79">
        <f t="shared" si="7"/>
        <v>13</v>
      </c>
      <c r="BE16" s="79">
        <f t="shared" ca="1" si="8"/>
        <v>16</v>
      </c>
      <c r="BF16" s="79"/>
      <c r="BG16" s="79"/>
      <c r="BH16" s="79"/>
      <c r="BI16" s="79"/>
      <c r="BJ16" s="79"/>
      <c r="BK16" s="79"/>
      <c r="BL16" s="79"/>
      <c r="BM16" s="79"/>
      <c r="BN16" s="79"/>
      <c r="BO16" s="79"/>
      <c r="BP16" s="79"/>
      <c r="BQ16" s="79"/>
      <c r="BR16" s="79"/>
      <c r="BS16" s="79"/>
      <c r="BT16" s="79"/>
      <c r="BU16" s="79"/>
      <c r="BV16" s="79"/>
      <c r="BW16" s="79"/>
      <c r="BX16" s="79"/>
      <c r="BY16" s="79"/>
      <c r="BZ16" s="79"/>
    </row>
    <row r="17" spans="1:78" x14ac:dyDescent="0.25">
      <c r="A17" s="79">
        <f t="shared" ca="1" si="0"/>
        <v>1</v>
      </c>
      <c r="B17" s="79" t="str">
        <f t="shared" ca="1" si="0"/>
        <v>F2</v>
      </c>
      <c r="C17" s="79">
        <f t="shared" ca="1" si="0"/>
        <v>47.393779537604097</v>
      </c>
      <c r="D17" s="79">
        <f t="shared" ca="1" si="0"/>
        <v>44.318538257293802</v>
      </c>
      <c r="E17" s="79">
        <f t="shared" ca="1" si="0"/>
        <v>27.237113323110901</v>
      </c>
      <c r="F17" s="79">
        <f t="shared" ca="1" si="0"/>
        <v>15.7246589540618</v>
      </c>
      <c r="G17" s="79">
        <f t="shared" ca="1" si="0"/>
        <v>10.3020431457626</v>
      </c>
      <c r="H17" s="79">
        <f t="shared" ca="1" si="0"/>
        <v>7.4691904628189203</v>
      </c>
      <c r="I17" s="79">
        <f t="shared" ca="1" si="0"/>
        <v>0.48234594685391102</v>
      </c>
      <c r="J17" s="79">
        <f t="shared" ca="1" si="0"/>
        <v>2.4368760131824301</v>
      </c>
      <c r="K17" s="79">
        <f t="shared" ca="1" si="0"/>
        <v>-3.6590436134579201</v>
      </c>
      <c r="L17" s="79">
        <f t="shared" ca="1" si="0"/>
        <v>-10.650159346388101</v>
      </c>
      <c r="M17" s="79">
        <f t="shared" ca="1" si="0"/>
        <v>-5.7466551244906396</v>
      </c>
      <c r="N17" s="79">
        <f t="shared" ca="1" si="0"/>
        <v>-10.471284310531701</v>
      </c>
      <c r="O17" s="79">
        <f t="shared" ca="1" si="0"/>
        <v>-12.731940666397399</v>
      </c>
      <c r="P17" s="79">
        <f t="shared" ca="1" si="0"/>
        <v>-14.798811308513899</v>
      </c>
      <c r="Q17" s="79">
        <f t="shared" ca="1" si="1"/>
        <v>-13.4811702555312</v>
      </c>
      <c r="R17" s="79">
        <f t="shared" ca="1" si="1"/>
        <v>-11.499144878047</v>
      </c>
      <c r="S17" s="79">
        <f t="shared" ca="1" si="1"/>
        <v>-16.003846858900001</v>
      </c>
      <c r="T17" s="79">
        <f t="shared" ca="1" si="1"/>
        <v>-13.626555977334601</v>
      </c>
      <c r="U17" s="79">
        <f t="shared" ca="1" si="1"/>
        <v>-16.784236564587399</v>
      </c>
      <c r="V17" s="79">
        <f t="shared" ca="1" si="1"/>
        <v>-11.1223524497941</v>
      </c>
      <c r="W17" s="79">
        <f t="shared" ca="1" si="1"/>
        <v>-11.6883694581079</v>
      </c>
      <c r="X17" s="79">
        <f t="shared" ca="1" si="1"/>
        <v>-10.172364928060199</v>
      </c>
      <c r="Y17" s="79">
        <f t="shared" ca="1" si="1"/>
        <v>-6.8578903501447703</v>
      </c>
      <c r="Z17" s="79">
        <f t="shared" ca="1" si="1"/>
        <v>1.3724320240921799</v>
      </c>
      <c r="AA17" s="79">
        <f t="shared" ca="1" si="1"/>
        <v>26.095389126088801</v>
      </c>
      <c r="AB17" s="79">
        <f t="shared" ca="1" si="1"/>
        <v>60.019534550374402</v>
      </c>
      <c r="AC17" s="79">
        <f t="shared" ca="1" si="1"/>
        <v>143.397111960356</v>
      </c>
      <c r="AD17" s="79">
        <f t="shared" ca="1" si="1"/>
        <v>284.569937952705</v>
      </c>
      <c r="AE17" s="79">
        <f t="shared" ca="1" si="1"/>
        <v>528.34934181788799</v>
      </c>
      <c r="AF17" s="79">
        <f t="shared" ca="1" si="1"/>
        <v>927.62234310699205</v>
      </c>
      <c r="AG17" s="79">
        <f t="shared" ca="1" si="2"/>
        <v>1464.96591242093</v>
      </c>
      <c r="AH17" s="79">
        <f t="shared" ca="1" si="2"/>
        <v>2009.4486736582601</v>
      </c>
      <c r="AI17" s="79">
        <f t="shared" ca="1" si="2"/>
        <v>2463.03726269548</v>
      </c>
      <c r="AJ17" s="79">
        <f t="shared" ca="1" si="2"/>
        <v>2789.1603924170499</v>
      </c>
      <c r="AK17" s="79">
        <f t="shared" ca="1" si="2"/>
        <v>2994.28679563271</v>
      </c>
      <c r="AL17" s="79">
        <f t="shared" ca="1" si="2"/>
        <v>3121.5470918297301</v>
      </c>
      <c r="AM17" s="79">
        <f t="shared" ca="1" si="2"/>
        <v>3201.0721625342298</v>
      </c>
      <c r="AN17" s="79">
        <f t="shared" ca="1" si="2"/>
        <v>3253.7515881150898</v>
      </c>
      <c r="AO17" s="79">
        <f t="shared" ca="1" si="2"/>
        <v>3293.4003635839499</v>
      </c>
      <c r="AP17" s="79">
        <f t="shared" ca="1" si="2"/>
        <v>3326.4588945302298</v>
      </c>
      <c r="AQ17" s="79">
        <f t="shared" ca="1" si="2"/>
        <v>0</v>
      </c>
      <c r="AR17" s="79">
        <f t="shared" ca="1" si="2"/>
        <v>0</v>
      </c>
      <c r="AS17" s="79">
        <f t="shared" ca="1" si="2"/>
        <v>0</v>
      </c>
      <c r="AT17" s="79">
        <f t="shared" ca="1" si="2"/>
        <v>0</v>
      </c>
      <c r="AU17" s="79">
        <f t="shared" ca="1" si="2"/>
        <v>0</v>
      </c>
      <c r="AV17" s="79">
        <f t="shared" ca="1" si="2"/>
        <v>0</v>
      </c>
      <c r="AW17" s="79">
        <f t="shared" ca="1" si="3"/>
        <v>0</v>
      </c>
      <c r="AX17" s="79">
        <f t="shared" ca="1" si="3"/>
        <v>0</v>
      </c>
      <c r="AY17" s="79">
        <f t="shared" ca="1" si="3"/>
        <v>0</v>
      </c>
      <c r="AZ17" s="79">
        <f t="shared" ca="1" si="3"/>
        <v>0</v>
      </c>
      <c r="BA17" s="79" t="str">
        <f t="shared" ca="1" si="4"/>
        <v/>
      </c>
      <c r="BB17" s="79" t="str">
        <f t="shared" ca="1" si="5"/>
        <v>1_2</v>
      </c>
      <c r="BC17" s="79" t="str">
        <f t="shared" ca="1" si="6"/>
        <v>Rpon2</v>
      </c>
      <c r="BD17" s="79">
        <f t="shared" si="7"/>
        <v>14</v>
      </c>
      <c r="BE17" s="79">
        <f t="shared" ca="1" si="8"/>
        <v>17</v>
      </c>
      <c r="BF17" s="79"/>
      <c r="BG17" s="79"/>
      <c r="BH17" s="79"/>
      <c r="BI17" s="79"/>
      <c r="BJ17" s="79"/>
      <c r="BK17" s="79"/>
      <c r="BL17" s="79"/>
      <c r="BM17" s="79"/>
      <c r="BN17" s="79"/>
      <c r="BO17" s="79"/>
      <c r="BP17" s="79"/>
      <c r="BQ17" s="79"/>
      <c r="BR17" s="79"/>
      <c r="BS17" s="79"/>
      <c r="BT17" s="79"/>
      <c r="BU17" s="79"/>
      <c r="BV17" s="79"/>
      <c r="BW17" s="79"/>
      <c r="BX17" s="79"/>
      <c r="BY17" s="79"/>
      <c r="BZ17" s="79"/>
    </row>
    <row r="18" spans="1:78" x14ac:dyDescent="0.25">
      <c r="A18" s="79">
        <f t="shared" ca="1" si="0"/>
        <v>1</v>
      </c>
      <c r="B18" s="79" t="str">
        <f t="shared" ca="1" si="0"/>
        <v>G2</v>
      </c>
      <c r="C18" s="79">
        <f t="shared" ca="1" si="0"/>
        <v>46.627589629917097</v>
      </c>
      <c r="D18" s="79">
        <f t="shared" ca="1" si="0"/>
        <v>32.949305642400802</v>
      </c>
      <c r="E18" s="79">
        <f t="shared" ca="1" si="0"/>
        <v>19.495023885262999</v>
      </c>
      <c r="F18" s="79">
        <f t="shared" ca="1" si="0"/>
        <v>6.6893771226873504</v>
      </c>
      <c r="G18" s="79">
        <f t="shared" ca="1" si="0"/>
        <v>3.6561133888039898</v>
      </c>
      <c r="H18" s="79">
        <f t="shared" ca="1" si="0"/>
        <v>-1.3018565722732101</v>
      </c>
      <c r="I18" s="79">
        <f t="shared" ca="1" si="0"/>
        <v>9.7266653001497602E-2</v>
      </c>
      <c r="J18" s="79">
        <f t="shared" ca="1" si="0"/>
        <v>2.0907741229343602</v>
      </c>
      <c r="K18" s="79">
        <f t="shared" ca="1" si="0"/>
        <v>-7.7701151027426896</v>
      </c>
      <c r="L18" s="79">
        <f t="shared" ca="1" si="0"/>
        <v>-4.49897729216491</v>
      </c>
      <c r="M18" s="79">
        <f t="shared" ca="1" si="0"/>
        <v>-3.13576153516988</v>
      </c>
      <c r="N18" s="79">
        <f t="shared" ca="1" si="0"/>
        <v>-6.4746695751218803</v>
      </c>
      <c r="O18" s="79">
        <f t="shared" ca="1" si="0"/>
        <v>-4.6108132482513602</v>
      </c>
      <c r="P18" s="79">
        <f t="shared" ca="1" si="0"/>
        <v>-10.0427163699833</v>
      </c>
      <c r="Q18" s="79">
        <f t="shared" ca="1" si="1"/>
        <v>-3.37749377638738</v>
      </c>
      <c r="R18" s="79">
        <f t="shared" ca="1" si="1"/>
        <v>-9.7099021851554408</v>
      </c>
      <c r="S18" s="79">
        <f t="shared" ca="1" si="1"/>
        <v>-9.78380734236862</v>
      </c>
      <c r="T18" s="79">
        <f t="shared" ca="1" si="1"/>
        <v>-3.5204036591344399</v>
      </c>
      <c r="U18" s="79">
        <f t="shared" ca="1" si="1"/>
        <v>-0.15346153681639399</v>
      </c>
      <c r="V18" s="79">
        <f t="shared" ca="1" si="1"/>
        <v>-4.2301285421735901</v>
      </c>
      <c r="W18" s="79">
        <f t="shared" ca="1" si="1"/>
        <v>-3.1735277679217702E-2</v>
      </c>
      <c r="X18" s="79">
        <f t="shared" ca="1" si="1"/>
        <v>11.5275482845454</v>
      </c>
      <c r="Y18" s="79">
        <f t="shared" ca="1" si="1"/>
        <v>25.8706704481137</v>
      </c>
      <c r="Z18" s="79">
        <f t="shared" ca="1" si="1"/>
        <v>59.028678419591003</v>
      </c>
      <c r="AA18" s="79">
        <f t="shared" ca="1" si="1"/>
        <v>121.63570875426799</v>
      </c>
      <c r="AB18" s="79">
        <f t="shared" ca="1" si="1"/>
        <v>228.59082120326201</v>
      </c>
      <c r="AC18" s="79">
        <f t="shared" ca="1" si="1"/>
        <v>428.16147461854803</v>
      </c>
      <c r="AD18" s="79">
        <f t="shared" ca="1" si="1"/>
        <v>742.80291275171396</v>
      </c>
      <c r="AE18" s="79">
        <f t="shared" ca="1" si="1"/>
        <v>1201.6411833416801</v>
      </c>
      <c r="AF18" s="79">
        <f t="shared" ca="1" si="1"/>
        <v>1713.7369561252899</v>
      </c>
      <c r="AG18" s="79">
        <f t="shared" ca="1" si="2"/>
        <v>2163.81123857172</v>
      </c>
      <c r="AH18" s="79">
        <f t="shared" ca="1" si="2"/>
        <v>2510.66730949673</v>
      </c>
      <c r="AI18" s="79">
        <f t="shared" ca="1" si="2"/>
        <v>2734.6043881860701</v>
      </c>
      <c r="AJ18" s="79">
        <f t="shared" ca="1" si="2"/>
        <v>2873.9054603159002</v>
      </c>
      <c r="AK18" s="79">
        <f t="shared" ca="1" si="2"/>
        <v>2959.3078972292701</v>
      </c>
      <c r="AL18" s="79">
        <f t="shared" ca="1" si="2"/>
        <v>3012.8308829079301</v>
      </c>
      <c r="AM18" s="79">
        <f t="shared" ca="1" si="2"/>
        <v>3048.7779605587102</v>
      </c>
      <c r="AN18" s="79">
        <f t="shared" ca="1" si="2"/>
        <v>3068.42163140401</v>
      </c>
      <c r="AO18" s="79">
        <f t="shared" ca="1" si="2"/>
        <v>3087.3457055228901</v>
      </c>
      <c r="AP18" s="79">
        <f t="shared" ca="1" si="2"/>
        <v>3100.10638623365</v>
      </c>
      <c r="AQ18" s="79">
        <f t="shared" ca="1" si="2"/>
        <v>0</v>
      </c>
      <c r="AR18" s="79">
        <f t="shared" ca="1" si="2"/>
        <v>0</v>
      </c>
      <c r="AS18" s="79">
        <f t="shared" ca="1" si="2"/>
        <v>0</v>
      </c>
      <c r="AT18" s="79">
        <f t="shared" ca="1" si="2"/>
        <v>0</v>
      </c>
      <c r="AU18" s="79">
        <f t="shared" ca="1" si="2"/>
        <v>0</v>
      </c>
      <c r="AV18" s="79">
        <f t="shared" ca="1" si="2"/>
        <v>0</v>
      </c>
      <c r="AW18" s="79">
        <f t="shared" ca="1" si="3"/>
        <v>0</v>
      </c>
      <c r="AX18" s="79">
        <f t="shared" ca="1" si="3"/>
        <v>0</v>
      </c>
      <c r="AY18" s="79">
        <f t="shared" ca="1" si="3"/>
        <v>0</v>
      </c>
      <c r="AZ18" s="79">
        <f t="shared" ca="1" si="3"/>
        <v>0</v>
      </c>
      <c r="BA18" s="79" t="str">
        <f t="shared" ca="1" si="4"/>
        <v/>
      </c>
      <c r="BB18" s="79" t="str">
        <f t="shared" ca="1" si="5"/>
        <v>1_2</v>
      </c>
      <c r="BC18" s="79" t="str">
        <f t="shared" ca="1" si="6"/>
        <v>ParA</v>
      </c>
      <c r="BD18" s="79">
        <f t="shared" si="7"/>
        <v>15</v>
      </c>
      <c r="BE18" s="79">
        <f t="shared" ca="1" si="8"/>
        <v>18</v>
      </c>
      <c r="BF18" s="79"/>
      <c r="BG18" s="79"/>
      <c r="BH18" s="79"/>
      <c r="BI18" s="79"/>
      <c r="BJ18" s="79"/>
      <c r="BK18" s="79"/>
      <c r="BL18" s="79"/>
      <c r="BM18" s="79"/>
      <c r="BN18" s="79"/>
      <c r="BO18" s="79"/>
      <c r="BP18" s="79"/>
      <c r="BQ18" s="79"/>
      <c r="BR18" s="79"/>
      <c r="BS18" s="79"/>
      <c r="BT18" s="79"/>
      <c r="BU18" s="79"/>
      <c r="BV18" s="79"/>
      <c r="BW18" s="79"/>
      <c r="BX18" s="79"/>
      <c r="BY18" s="79"/>
      <c r="BZ18" s="79"/>
    </row>
    <row r="19" spans="1:78" x14ac:dyDescent="0.25">
      <c r="A19" s="79">
        <f t="shared" ca="1" si="0"/>
        <v>1</v>
      </c>
      <c r="B19" s="79" t="str">
        <f t="shared" ca="1" si="0"/>
        <v>H2</v>
      </c>
      <c r="C19" s="79">
        <f t="shared" ca="1" si="0"/>
        <v>23.918346592154599</v>
      </c>
      <c r="D19" s="79">
        <f t="shared" ca="1" si="0"/>
        <v>20.629790766281101</v>
      </c>
      <c r="E19" s="79">
        <f t="shared" ca="1" si="0"/>
        <v>9.7687253495628301</v>
      </c>
      <c r="F19" s="79">
        <f t="shared" ca="1" si="0"/>
        <v>6.32395149113563</v>
      </c>
      <c r="G19" s="79">
        <f t="shared" ca="1" si="0"/>
        <v>2.25135932145486</v>
      </c>
      <c r="H19" s="79">
        <f t="shared" ca="1" si="0"/>
        <v>-1.5065790038052</v>
      </c>
      <c r="I19" s="79">
        <f t="shared" ca="1" si="0"/>
        <v>4.6369313188815804</v>
      </c>
      <c r="J19" s="79">
        <f t="shared" ca="1" si="0"/>
        <v>-0.13494775280469201</v>
      </c>
      <c r="K19" s="79">
        <f t="shared" ca="1" si="0"/>
        <v>-0.496075603523423</v>
      </c>
      <c r="L19" s="79">
        <f t="shared" ca="1" si="0"/>
        <v>-1.35696492476109</v>
      </c>
      <c r="M19" s="79">
        <f t="shared" ca="1" si="0"/>
        <v>-2.1157317014744899</v>
      </c>
      <c r="N19" s="79">
        <f t="shared" ca="1" si="0"/>
        <v>-5.5508146908118796</v>
      </c>
      <c r="O19" s="79">
        <f t="shared" ca="1" si="0"/>
        <v>-5.5737729615107101</v>
      </c>
      <c r="P19" s="79">
        <f t="shared" ref="P19:AE34" ca="1" si="9">INDIRECT("Data!"&amp;P$2&amp;$BE19)</f>
        <v>-4.1676449546680496</v>
      </c>
      <c r="Q19" s="79">
        <f t="shared" ca="1" si="9"/>
        <v>-6.3527239594454796</v>
      </c>
      <c r="R19" s="79">
        <f t="shared" ca="1" si="9"/>
        <v>-6.4993314168255001</v>
      </c>
      <c r="S19" s="79">
        <f t="shared" ca="1" si="9"/>
        <v>-4.3961969798483604</v>
      </c>
      <c r="T19" s="79">
        <f t="shared" ca="1" si="9"/>
        <v>-3.12312004010573</v>
      </c>
      <c r="U19" s="79">
        <f t="shared" ca="1" si="9"/>
        <v>-5.9100538221755397</v>
      </c>
      <c r="V19" s="79">
        <f t="shared" ca="1" si="9"/>
        <v>-5.5314969138244097</v>
      </c>
      <c r="W19" s="79">
        <f t="shared" ca="1" si="9"/>
        <v>2.7929979078926399</v>
      </c>
      <c r="X19" s="79">
        <f t="shared" ca="1" si="9"/>
        <v>9.7932957818884407</v>
      </c>
      <c r="Y19" s="79">
        <f t="shared" ca="1" si="9"/>
        <v>20.664564360130498</v>
      </c>
      <c r="Z19" s="79">
        <f t="shared" ca="1" si="9"/>
        <v>50.975384528670503</v>
      </c>
      <c r="AA19" s="79">
        <f t="shared" ca="1" si="9"/>
        <v>109.205972096127</v>
      </c>
      <c r="AB19" s="79">
        <f t="shared" ca="1" si="9"/>
        <v>199.90100225862901</v>
      </c>
      <c r="AC19" s="79">
        <f t="shared" ca="1" si="9"/>
        <v>373.95618571333898</v>
      </c>
      <c r="AD19" s="79">
        <f t="shared" ca="1" si="9"/>
        <v>660.67835625383805</v>
      </c>
      <c r="AE19" s="79">
        <f t="shared" ca="1" si="9"/>
        <v>1090.86055166645</v>
      </c>
      <c r="AF19" s="79">
        <f t="shared" ca="1" si="1"/>
        <v>1608.77660408362</v>
      </c>
      <c r="AG19" s="79">
        <f t="shared" ca="1" si="2"/>
        <v>2076.9896341434601</v>
      </c>
      <c r="AH19" s="79">
        <f t="shared" ca="1" si="2"/>
        <v>2455.78627056596</v>
      </c>
      <c r="AI19" s="79">
        <f t="shared" ca="1" si="2"/>
        <v>2710.8080925116401</v>
      </c>
      <c r="AJ19" s="79">
        <f t="shared" ca="1" si="2"/>
        <v>2864.3689975982802</v>
      </c>
      <c r="AK19" s="79">
        <f t="shared" ca="1" si="2"/>
        <v>2957.3909599449198</v>
      </c>
      <c r="AL19" s="79">
        <f t="shared" ca="1" si="2"/>
        <v>3013.0320296972</v>
      </c>
      <c r="AM19" s="79">
        <f t="shared" ca="1" si="2"/>
        <v>3051.3314306429902</v>
      </c>
      <c r="AN19" s="79">
        <f t="shared" ca="1" si="2"/>
        <v>3074.5621569191999</v>
      </c>
      <c r="AO19" s="79">
        <f t="shared" ca="1" si="2"/>
        <v>3092.8183995048898</v>
      </c>
      <c r="AP19" s="79">
        <f t="shared" ca="1" si="2"/>
        <v>3106.9053625633601</v>
      </c>
      <c r="AQ19" s="79">
        <f t="shared" ca="1" si="2"/>
        <v>0</v>
      </c>
      <c r="AR19" s="79">
        <f t="shared" ca="1" si="2"/>
        <v>0</v>
      </c>
      <c r="AS19" s="79">
        <f t="shared" ca="1" si="2"/>
        <v>0</v>
      </c>
      <c r="AT19" s="79">
        <f t="shared" ca="1" si="2"/>
        <v>0</v>
      </c>
      <c r="AU19" s="79">
        <f t="shared" ca="1" si="2"/>
        <v>0</v>
      </c>
      <c r="AV19" s="79">
        <f t="shared" ref="AV19:AZ48" ca="1" si="10">INDIRECT("Data!"&amp;AV$2&amp;$BE19)</f>
        <v>0</v>
      </c>
      <c r="AW19" s="79">
        <f t="shared" ca="1" si="10"/>
        <v>0</v>
      </c>
      <c r="AX19" s="79">
        <f t="shared" ca="1" si="10"/>
        <v>0</v>
      </c>
      <c r="AY19" s="79">
        <f t="shared" ca="1" si="10"/>
        <v>0</v>
      </c>
      <c r="AZ19" s="79">
        <f t="shared" ca="1" si="10"/>
        <v>0</v>
      </c>
      <c r="BA19" s="79" t="str">
        <f t="shared" ca="1" si="4"/>
        <v/>
      </c>
      <c r="BB19" s="79" t="str">
        <f t="shared" ca="1" si="5"/>
        <v>1_2</v>
      </c>
      <c r="BC19" s="79" t="str">
        <f t="shared" ca="1" si="6"/>
        <v>ParA</v>
      </c>
      <c r="BD19" s="79">
        <f t="shared" si="7"/>
        <v>16</v>
      </c>
      <c r="BE19" s="79">
        <f t="shared" ca="1" si="8"/>
        <v>19</v>
      </c>
      <c r="BF19" s="79"/>
      <c r="BG19" s="79"/>
      <c r="BH19" s="79"/>
      <c r="BI19" s="79"/>
      <c r="BJ19" s="79"/>
      <c r="BK19" s="79"/>
      <c r="BL19" s="79"/>
      <c r="BM19" s="79"/>
      <c r="BN19" s="79"/>
      <c r="BO19" s="79"/>
      <c r="BP19" s="79"/>
      <c r="BQ19" s="79"/>
      <c r="BR19" s="79"/>
      <c r="BS19" s="79"/>
      <c r="BT19" s="79"/>
      <c r="BU19" s="79"/>
      <c r="BV19" s="79"/>
      <c r="BW19" s="79"/>
      <c r="BX19" s="79"/>
      <c r="BY19" s="79"/>
      <c r="BZ19" s="79"/>
    </row>
    <row r="20" spans="1:78" x14ac:dyDescent="0.25">
      <c r="A20" s="79">
        <f t="shared" ref="A20:P35" ca="1" si="11">INDIRECT("Data!"&amp;A$2&amp;$BE20)</f>
        <v>1</v>
      </c>
      <c r="B20" s="79" t="str">
        <f t="shared" ca="1" si="11"/>
        <v>A3</v>
      </c>
      <c r="C20" s="79">
        <f t="shared" ca="1" si="11"/>
        <v>22.773376479219198</v>
      </c>
      <c r="D20" s="79">
        <f t="shared" ca="1" si="11"/>
        <v>24.016587297355699</v>
      </c>
      <c r="E20" s="79">
        <f t="shared" ca="1" si="11"/>
        <v>10.981780474762701</v>
      </c>
      <c r="F20" s="79">
        <f t="shared" ca="1" si="11"/>
        <v>7.8920876740294297</v>
      </c>
      <c r="G20" s="79">
        <f t="shared" ca="1" si="11"/>
        <v>3.0092065652738702</v>
      </c>
      <c r="H20" s="79">
        <f t="shared" ca="1" si="11"/>
        <v>3.1218469095124401</v>
      </c>
      <c r="I20" s="79">
        <f t="shared" ca="1" si="11"/>
        <v>2.0314019296360999</v>
      </c>
      <c r="J20" s="79">
        <f t="shared" ca="1" si="11"/>
        <v>0.74662422353185298</v>
      </c>
      <c r="K20" s="79">
        <f t="shared" ca="1" si="11"/>
        <v>-3.5683273340000601</v>
      </c>
      <c r="L20" s="79">
        <f t="shared" ca="1" si="11"/>
        <v>-6.3988842374146797</v>
      </c>
      <c r="M20" s="79">
        <f t="shared" ca="1" si="11"/>
        <v>-3.8676350398377499</v>
      </c>
      <c r="N20" s="79">
        <f t="shared" ca="1" si="11"/>
        <v>-4.1012717788153203</v>
      </c>
      <c r="O20" s="79">
        <f t="shared" ca="1" si="11"/>
        <v>-7.2963067505588697</v>
      </c>
      <c r="P20" s="79">
        <f t="shared" ca="1" si="11"/>
        <v>-7.4865166681843203</v>
      </c>
      <c r="Q20" s="79">
        <f t="shared" ca="1" si="9"/>
        <v>-9.77581446969862</v>
      </c>
      <c r="R20" s="79">
        <f t="shared" ca="1" si="9"/>
        <v>-9.79271965863472</v>
      </c>
      <c r="S20" s="79">
        <f t="shared" ca="1" si="9"/>
        <v>-11.3366371552743</v>
      </c>
      <c r="T20" s="79">
        <f t="shared" ca="1" si="9"/>
        <v>-12.113350765962901</v>
      </c>
      <c r="U20" s="79">
        <f t="shared" ca="1" si="9"/>
        <v>-4.29799688126423</v>
      </c>
      <c r="V20" s="79">
        <f t="shared" ca="1" si="9"/>
        <v>-0.50154815009773301</v>
      </c>
      <c r="W20" s="79">
        <f t="shared" ca="1" si="9"/>
        <v>15.3303325646416</v>
      </c>
      <c r="X20" s="79">
        <f t="shared" ca="1" si="9"/>
        <v>30.009035012736199</v>
      </c>
      <c r="Y20" s="79">
        <f t="shared" ca="1" si="9"/>
        <v>65.091714877761206</v>
      </c>
      <c r="Z20" s="79">
        <f t="shared" ca="1" si="9"/>
        <v>135.95456500050301</v>
      </c>
      <c r="AA20" s="79">
        <f t="shared" ca="1" si="9"/>
        <v>230.82341260476201</v>
      </c>
      <c r="AB20" s="79">
        <f t="shared" ca="1" si="9"/>
        <v>406.12283282474999</v>
      </c>
      <c r="AC20" s="79">
        <f t="shared" ca="1" si="9"/>
        <v>656.43182208185101</v>
      </c>
      <c r="AD20" s="79">
        <f t="shared" ca="1" si="9"/>
        <v>1023.77996699121</v>
      </c>
      <c r="AE20" s="79">
        <f t="shared" ca="1" si="9"/>
        <v>1466.3905400532899</v>
      </c>
      <c r="AF20" s="79">
        <f t="shared" ca="1" si="1"/>
        <v>1901.6862103405799</v>
      </c>
      <c r="AG20" s="79">
        <f t="shared" ref="AG20:AV48" ca="1" si="12">INDIRECT("Data!"&amp;AG$2&amp;$BE20)</f>
        <v>2273.55388139552</v>
      </c>
      <c r="AH20" s="79">
        <f t="shared" ca="1" si="12"/>
        <v>2529.8407250804598</v>
      </c>
      <c r="AI20" s="79">
        <f t="shared" ca="1" si="12"/>
        <v>2703.7371879994498</v>
      </c>
      <c r="AJ20" s="79">
        <f t="shared" ca="1" si="12"/>
        <v>2821.25784786744</v>
      </c>
      <c r="AK20" s="79">
        <f t="shared" ca="1" si="12"/>
        <v>2927.6695777871901</v>
      </c>
      <c r="AL20" s="79">
        <f t="shared" ca="1" si="12"/>
        <v>3010.5631858328502</v>
      </c>
      <c r="AM20" s="79">
        <f t="shared" ca="1" si="12"/>
        <v>3075.2580346207701</v>
      </c>
      <c r="AN20" s="79">
        <f t="shared" ca="1" si="12"/>
        <v>3125.7401388378598</v>
      </c>
      <c r="AO20" s="79">
        <f t="shared" ca="1" si="12"/>
        <v>3172.4863576467901</v>
      </c>
      <c r="AP20" s="79">
        <f t="shared" ca="1" si="12"/>
        <v>3217.50608480438</v>
      </c>
      <c r="AQ20" s="79">
        <f t="shared" ca="1" si="12"/>
        <v>0</v>
      </c>
      <c r="AR20" s="79">
        <f t="shared" ca="1" si="12"/>
        <v>0</v>
      </c>
      <c r="AS20" s="79">
        <f t="shared" ca="1" si="12"/>
        <v>0</v>
      </c>
      <c r="AT20" s="79">
        <f t="shared" ca="1" si="12"/>
        <v>0</v>
      </c>
      <c r="AU20" s="79">
        <f t="shared" ca="1" si="12"/>
        <v>0</v>
      </c>
      <c r="AV20" s="79">
        <f t="shared" ca="1" si="12"/>
        <v>0</v>
      </c>
      <c r="AW20" s="79">
        <f t="shared" ca="1" si="10"/>
        <v>0</v>
      </c>
      <c r="AX20" s="79">
        <f t="shared" ca="1" si="10"/>
        <v>0</v>
      </c>
      <c r="AY20" s="79">
        <f t="shared" ca="1" si="10"/>
        <v>0</v>
      </c>
      <c r="AZ20" s="79">
        <f t="shared" ca="1" si="10"/>
        <v>0</v>
      </c>
      <c r="BA20" s="79" t="str">
        <f t="shared" ca="1" si="4"/>
        <v/>
      </c>
      <c r="BB20" s="79" t="str">
        <f t="shared" ca="1" si="5"/>
        <v>1_3</v>
      </c>
      <c r="BC20" s="79" t="str">
        <f t="shared" ca="1" si="6"/>
        <v>SodA</v>
      </c>
      <c r="BD20" s="79">
        <f t="shared" si="7"/>
        <v>17</v>
      </c>
      <c r="BE20" s="79">
        <f t="shared" ca="1" si="8"/>
        <v>20</v>
      </c>
      <c r="BF20" s="79"/>
      <c r="BG20" s="79"/>
      <c r="BH20" s="79"/>
      <c r="BI20" s="79"/>
      <c r="BJ20" s="79"/>
      <c r="BK20" s="79"/>
      <c r="BL20" s="79"/>
      <c r="BM20" s="79"/>
      <c r="BN20" s="79"/>
      <c r="BO20" s="79"/>
      <c r="BP20" s="79"/>
      <c r="BQ20" s="79"/>
      <c r="BR20" s="79"/>
      <c r="BS20" s="79"/>
      <c r="BT20" s="79"/>
      <c r="BU20" s="79"/>
      <c r="BV20" s="79"/>
      <c r="BW20" s="79"/>
      <c r="BX20" s="79"/>
      <c r="BY20" s="79"/>
      <c r="BZ20" s="79"/>
    </row>
    <row r="21" spans="1:78" x14ac:dyDescent="0.25">
      <c r="A21" s="79">
        <f t="shared" ca="1" si="11"/>
        <v>1</v>
      </c>
      <c r="B21" s="79" t="str">
        <f t="shared" ca="1" si="11"/>
        <v>B3</v>
      </c>
      <c r="C21" s="79">
        <f t="shared" ca="1" si="11"/>
        <v>13.4165380175482</v>
      </c>
      <c r="D21" s="79">
        <f t="shared" ca="1" si="11"/>
        <v>23.221788575297499</v>
      </c>
      <c r="E21" s="79">
        <f t="shared" ca="1" si="11"/>
        <v>14.206842572763399</v>
      </c>
      <c r="F21" s="79">
        <f t="shared" ca="1" si="11"/>
        <v>6.0478636774014403</v>
      </c>
      <c r="G21" s="79">
        <f t="shared" ca="1" si="11"/>
        <v>8.8317477201021592</v>
      </c>
      <c r="H21" s="79">
        <f t="shared" ca="1" si="11"/>
        <v>3.0494400022612398</v>
      </c>
      <c r="I21" s="79">
        <f t="shared" ca="1" si="11"/>
        <v>-0.60782376244242198</v>
      </c>
      <c r="J21" s="79">
        <f t="shared" ca="1" si="11"/>
        <v>-1.5822899328291</v>
      </c>
      <c r="K21" s="79">
        <f t="shared" ca="1" si="11"/>
        <v>-7.8991512731540796</v>
      </c>
      <c r="L21" s="79">
        <f t="shared" ca="1" si="11"/>
        <v>-4.2371733640502498</v>
      </c>
      <c r="M21" s="79">
        <f t="shared" ca="1" si="11"/>
        <v>-1.28774433515582</v>
      </c>
      <c r="N21" s="79">
        <f t="shared" ca="1" si="11"/>
        <v>-12.715157298251601</v>
      </c>
      <c r="O21" s="79">
        <f t="shared" ca="1" si="11"/>
        <v>-8.19558282815251</v>
      </c>
      <c r="P21" s="79">
        <f t="shared" ca="1" si="11"/>
        <v>-10.6234419928733</v>
      </c>
      <c r="Q21" s="79">
        <f t="shared" ca="1" si="9"/>
        <v>-10.228473821935999</v>
      </c>
      <c r="R21" s="79">
        <f t="shared" ca="1" si="9"/>
        <v>-11.6607519838494</v>
      </c>
      <c r="S21" s="79">
        <f t="shared" ca="1" si="9"/>
        <v>-10.893777585792099</v>
      </c>
      <c r="T21" s="79">
        <f t="shared" ca="1" si="9"/>
        <v>-11.9102425927708</v>
      </c>
      <c r="U21" s="79">
        <f t="shared" ca="1" si="9"/>
        <v>-2.4763334154936301</v>
      </c>
      <c r="V21" s="79">
        <f t="shared" ca="1" si="9"/>
        <v>4.1024670509014003</v>
      </c>
      <c r="W21" s="79">
        <f t="shared" ca="1" si="9"/>
        <v>12.7299370439678</v>
      </c>
      <c r="X21" s="79">
        <f t="shared" ca="1" si="9"/>
        <v>30.8954867314574</v>
      </c>
      <c r="Y21" s="79">
        <f t="shared" ca="1" si="9"/>
        <v>76.526661512029904</v>
      </c>
      <c r="Z21" s="79">
        <f t="shared" ca="1" si="9"/>
        <v>137.555936127059</v>
      </c>
      <c r="AA21" s="79">
        <f t="shared" ca="1" si="9"/>
        <v>239.39036784993399</v>
      </c>
      <c r="AB21" s="79">
        <f t="shared" ca="1" si="9"/>
        <v>405.99351556845301</v>
      </c>
      <c r="AC21" s="79">
        <f t="shared" ca="1" si="9"/>
        <v>654.76064854635104</v>
      </c>
      <c r="AD21" s="79">
        <f t="shared" ca="1" si="9"/>
        <v>1015.52449833941</v>
      </c>
      <c r="AE21" s="79">
        <f t="shared" ca="1" si="9"/>
        <v>1467.80864815264</v>
      </c>
      <c r="AF21" s="79">
        <f t="shared" ca="1" si="1"/>
        <v>1927.46374775914</v>
      </c>
      <c r="AG21" s="79">
        <f t="shared" ca="1" si="12"/>
        <v>2318.47848875314</v>
      </c>
      <c r="AH21" s="79">
        <f t="shared" ca="1" si="12"/>
        <v>2599.1499440314201</v>
      </c>
      <c r="AI21" s="79">
        <f t="shared" ca="1" si="12"/>
        <v>2777.5986233446201</v>
      </c>
      <c r="AJ21" s="79">
        <f t="shared" ca="1" si="12"/>
        <v>2899.8979785122901</v>
      </c>
      <c r="AK21" s="79">
        <f t="shared" ca="1" si="12"/>
        <v>3003.36181964856</v>
      </c>
      <c r="AL21" s="79">
        <f t="shared" ca="1" si="12"/>
        <v>3089.5438305703701</v>
      </c>
      <c r="AM21" s="79">
        <f t="shared" ca="1" si="12"/>
        <v>3165.7535910424699</v>
      </c>
      <c r="AN21" s="79">
        <f t="shared" ca="1" si="12"/>
        <v>3222.5350994127798</v>
      </c>
      <c r="AO21" s="79">
        <f t="shared" ca="1" si="12"/>
        <v>3272.7648353361401</v>
      </c>
      <c r="AP21" s="79">
        <f t="shared" ca="1" si="12"/>
        <v>3315.74542438043</v>
      </c>
      <c r="AQ21" s="79">
        <f t="shared" ca="1" si="12"/>
        <v>0</v>
      </c>
      <c r="AR21" s="79">
        <f t="shared" ca="1" si="12"/>
        <v>0</v>
      </c>
      <c r="AS21" s="79">
        <f t="shared" ca="1" si="12"/>
        <v>0</v>
      </c>
      <c r="AT21" s="79">
        <f t="shared" ca="1" si="12"/>
        <v>0</v>
      </c>
      <c r="AU21" s="79">
        <f t="shared" ca="1" si="12"/>
        <v>0</v>
      </c>
      <c r="AV21" s="79">
        <f t="shared" ca="1" si="12"/>
        <v>0</v>
      </c>
      <c r="AW21" s="79">
        <f t="shared" ca="1" si="10"/>
        <v>0</v>
      </c>
      <c r="AX21" s="79">
        <f t="shared" ca="1" si="10"/>
        <v>0</v>
      </c>
      <c r="AY21" s="79">
        <f t="shared" ca="1" si="10"/>
        <v>0</v>
      </c>
      <c r="AZ21" s="79">
        <f t="shared" ca="1" si="10"/>
        <v>0</v>
      </c>
      <c r="BA21" s="79" t="str">
        <f t="shared" ca="1" si="4"/>
        <v/>
      </c>
      <c r="BB21" s="79" t="str">
        <f t="shared" ca="1" si="5"/>
        <v>1_3</v>
      </c>
      <c r="BC21" s="79" t="str">
        <f t="shared" ca="1" si="6"/>
        <v>SodA</v>
      </c>
      <c r="BD21" s="79">
        <f t="shared" si="7"/>
        <v>18</v>
      </c>
      <c r="BE21" s="79">
        <f t="shared" ca="1" si="8"/>
        <v>21</v>
      </c>
      <c r="BF21" s="79"/>
      <c r="BG21" s="79"/>
      <c r="BH21" s="79"/>
      <c r="BI21" s="79"/>
      <c r="BJ21" s="79"/>
      <c r="BK21" s="79"/>
      <c r="BL21" s="79"/>
      <c r="BM21" s="79"/>
      <c r="BN21" s="79"/>
      <c r="BO21" s="79"/>
      <c r="BP21" s="79"/>
      <c r="BQ21" s="79"/>
      <c r="BR21" s="79"/>
      <c r="BS21" s="79"/>
      <c r="BT21" s="79"/>
      <c r="BU21" s="79"/>
      <c r="BV21" s="79"/>
      <c r="BW21" s="79"/>
      <c r="BX21" s="79"/>
      <c r="BY21" s="79"/>
      <c r="BZ21" s="79"/>
    </row>
    <row r="22" spans="1:78" x14ac:dyDescent="0.25">
      <c r="A22" s="79">
        <f t="shared" ca="1" si="11"/>
        <v>1</v>
      </c>
      <c r="B22" s="79" t="str">
        <f t="shared" ca="1" si="11"/>
        <v>C3</v>
      </c>
      <c r="C22" s="79">
        <f t="shared" ca="1" si="11"/>
        <v>12.1686097434508</v>
      </c>
      <c r="D22" s="79">
        <f t="shared" ca="1" si="11"/>
        <v>8.7409349617682892</v>
      </c>
      <c r="E22" s="79">
        <f t="shared" ca="1" si="11"/>
        <v>3.2346850223052601</v>
      </c>
      <c r="F22" s="79">
        <f t="shared" ca="1" si="11"/>
        <v>7.3769723017217101</v>
      </c>
      <c r="G22" s="79">
        <f t="shared" ca="1" si="11"/>
        <v>1.7966105675527599</v>
      </c>
      <c r="H22" s="79">
        <f t="shared" ca="1" si="11"/>
        <v>-0.68173941915392799</v>
      </c>
      <c r="I22" s="79">
        <f t="shared" ca="1" si="11"/>
        <v>2.5410741119180802</v>
      </c>
      <c r="J22" s="79">
        <f t="shared" ca="1" si="11"/>
        <v>2.0655566749314902</v>
      </c>
      <c r="K22" s="79">
        <f t="shared" ca="1" si="11"/>
        <v>-0.42174749098512598</v>
      </c>
      <c r="L22" s="79">
        <f t="shared" ca="1" si="11"/>
        <v>-1.77223301054937</v>
      </c>
      <c r="M22" s="79">
        <f t="shared" ca="1" si="11"/>
        <v>1.73723638507681</v>
      </c>
      <c r="N22" s="79">
        <f t="shared" ca="1" si="11"/>
        <v>-1.5062909802859401</v>
      </c>
      <c r="O22" s="79">
        <f t="shared" ca="1" si="11"/>
        <v>0.63006326251479605</v>
      </c>
      <c r="P22" s="79">
        <f t="shared" ca="1" si="11"/>
        <v>-4.39146845603182</v>
      </c>
      <c r="Q22" s="79">
        <f t="shared" ca="1" si="9"/>
        <v>-3.4140008833114699</v>
      </c>
      <c r="R22" s="79">
        <f t="shared" ca="1" si="9"/>
        <v>-3.0155085666519899</v>
      </c>
      <c r="S22" s="79">
        <f t="shared" ca="1" si="9"/>
        <v>-4.0006689500805797</v>
      </c>
      <c r="T22" s="79">
        <f t="shared" ca="1" si="9"/>
        <v>-1.5465106594456299</v>
      </c>
      <c r="U22" s="79">
        <f t="shared" ca="1" si="9"/>
        <v>-3.8347686659562901</v>
      </c>
      <c r="V22" s="79">
        <f t="shared" ca="1" si="9"/>
        <v>-6.1898547698460797</v>
      </c>
      <c r="W22" s="79">
        <f t="shared" ca="1" si="9"/>
        <v>-5.4369299722520701</v>
      </c>
      <c r="X22" s="79">
        <f t="shared" ca="1" si="9"/>
        <v>-8.3084420591862909</v>
      </c>
      <c r="Y22" s="79">
        <f t="shared" ca="1" si="9"/>
        <v>3.3696889591910799</v>
      </c>
      <c r="Z22" s="79">
        <f t="shared" ca="1" si="9"/>
        <v>6.8751181155225796</v>
      </c>
      <c r="AA22" s="79">
        <f t="shared" ca="1" si="9"/>
        <v>21.206629250468701</v>
      </c>
      <c r="AB22" s="79">
        <f t="shared" ca="1" si="9"/>
        <v>54.102426718205599</v>
      </c>
      <c r="AC22" s="79">
        <f t="shared" ca="1" si="9"/>
        <v>103.364475940283</v>
      </c>
      <c r="AD22" s="79">
        <f t="shared" ca="1" si="9"/>
        <v>212.835951203012</v>
      </c>
      <c r="AE22" s="79">
        <f t="shared" ca="1" si="9"/>
        <v>404.78928954883901</v>
      </c>
      <c r="AF22" s="79">
        <f t="shared" ca="1" si="1"/>
        <v>756.49838545830198</v>
      </c>
      <c r="AG22" s="79">
        <f t="shared" ca="1" si="12"/>
        <v>1305.7191404363</v>
      </c>
      <c r="AH22" s="79">
        <f t="shared" ca="1" si="12"/>
        <v>2014.12320780815</v>
      </c>
      <c r="AI22" s="79">
        <f t="shared" ca="1" si="12"/>
        <v>2657.5531581267801</v>
      </c>
      <c r="AJ22" s="79">
        <f t="shared" ca="1" si="12"/>
        <v>3161.9746972324601</v>
      </c>
      <c r="AK22" s="79">
        <f t="shared" ca="1" si="12"/>
        <v>3476.8144003777802</v>
      </c>
      <c r="AL22" s="79">
        <f t="shared" ca="1" si="12"/>
        <v>3646.9713744758401</v>
      </c>
      <c r="AM22" s="79">
        <f t="shared" ca="1" si="12"/>
        <v>3738.03900158444</v>
      </c>
      <c r="AN22" s="79">
        <f t="shared" ca="1" si="12"/>
        <v>3807.8604220696102</v>
      </c>
      <c r="AO22" s="79">
        <f t="shared" ca="1" si="12"/>
        <v>3860.0905473899302</v>
      </c>
      <c r="AP22" s="79">
        <f t="shared" ca="1" si="12"/>
        <v>3903.1702896473398</v>
      </c>
      <c r="AQ22" s="79">
        <f t="shared" ca="1" si="12"/>
        <v>0</v>
      </c>
      <c r="AR22" s="79">
        <f t="shared" ca="1" si="12"/>
        <v>0</v>
      </c>
      <c r="AS22" s="79">
        <f t="shared" ca="1" si="12"/>
        <v>0</v>
      </c>
      <c r="AT22" s="79">
        <f t="shared" ca="1" si="12"/>
        <v>0</v>
      </c>
      <c r="AU22" s="79">
        <f t="shared" ca="1" si="12"/>
        <v>0</v>
      </c>
      <c r="AV22" s="79">
        <f t="shared" ca="1" si="12"/>
        <v>0</v>
      </c>
      <c r="AW22" s="79">
        <f t="shared" ca="1" si="10"/>
        <v>0</v>
      </c>
      <c r="AX22" s="79">
        <f t="shared" ca="1" si="10"/>
        <v>0</v>
      </c>
      <c r="AY22" s="79">
        <f t="shared" ca="1" si="10"/>
        <v>0</v>
      </c>
      <c r="AZ22" s="79">
        <f t="shared" ca="1" si="10"/>
        <v>0</v>
      </c>
      <c r="BA22" s="79" t="str">
        <f t="shared" ca="1" si="4"/>
        <v/>
      </c>
      <c r="BB22" s="79" t="str">
        <f t="shared" ca="1" si="5"/>
        <v>1_3</v>
      </c>
      <c r="BC22" s="79" t="str">
        <f t="shared" ca="1" si="6"/>
        <v>OtsA</v>
      </c>
      <c r="BD22" s="79">
        <f t="shared" si="7"/>
        <v>19</v>
      </c>
      <c r="BE22" s="79">
        <f t="shared" ca="1" si="8"/>
        <v>22</v>
      </c>
      <c r="BF22" s="79"/>
      <c r="BG22" s="79"/>
      <c r="BH22" s="79"/>
      <c r="BI22" s="79"/>
      <c r="BJ22" s="79"/>
      <c r="BK22" s="79"/>
      <c r="BL22" s="79"/>
      <c r="BM22" s="79"/>
      <c r="BN22" s="79"/>
      <c r="BO22" s="79"/>
      <c r="BP22" s="79"/>
      <c r="BQ22" s="79"/>
      <c r="BR22" s="79"/>
      <c r="BS22" s="79"/>
      <c r="BT22" s="79"/>
      <c r="BU22" s="79"/>
      <c r="BV22" s="79"/>
      <c r="BW22" s="79"/>
      <c r="BX22" s="79"/>
      <c r="BY22" s="79"/>
      <c r="BZ22" s="79"/>
    </row>
    <row r="23" spans="1:78" x14ac:dyDescent="0.25">
      <c r="A23" s="79">
        <f t="shared" ca="1" si="11"/>
        <v>1</v>
      </c>
      <c r="B23" s="79" t="str">
        <f t="shared" ca="1" si="11"/>
        <v>D3</v>
      </c>
      <c r="C23" s="79">
        <f t="shared" ca="1" si="11"/>
        <v>12.081877708274501</v>
      </c>
      <c r="D23" s="79">
        <f t="shared" ca="1" si="11"/>
        <v>7.9812708619356298</v>
      </c>
      <c r="E23" s="79">
        <f t="shared" ca="1" si="11"/>
        <v>10.141222564551301</v>
      </c>
      <c r="F23" s="79">
        <f t="shared" ca="1" si="11"/>
        <v>5.2117065644538298</v>
      </c>
      <c r="G23" s="79">
        <f t="shared" ca="1" si="11"/>
        <v>-0.959663151604218</v>
      </c>
      <c r="H23" s="79">
        <f t="shared" ca="1" si="11"/>
        <v>0.24713545925124</v>
      </c>
      <c r="I23" s="79">
        <f t="shared" ca="1" si="11"/>
        <v>1.42727111161094</v>
      </c>
      <c r="J23" s="79">
        <f t="shared" ca="1" si="11"/>
        <v>1.70867499142241</v>
      </c>
      <c r="K23" s="79">
        <f t="shared" ca="1" si="11"/>
        <v>-0.99541847001319195</v>
      </c>
      <c r="L23" s="79">
        <f t="shared" ca="1" si="11"/>
        <v>0.535388710268762</v>
      </c>
      <c r="M23" s="79">
        <f t="shared" ca="1" si="11"/>
        <v>0.75309216954019598</v>
      </c>
      <c r="N23" s="79">
        <f t="shared" ca="1" si="11"/>
        <v>-0.11733203917447101</v>
      </c>
      <c r="O23" s="79">
        <f t="shared" ca="1" si="11"/>
        <v>-6.2797148266954501</v>
      </c>
      <c r="P23" s="79">
        <f t="shared" ca="1" si="11"/>
        <v>-0.39718775628443798</v>
      </c>
      <c r="Q23" s="79">
        <f t="shared" ca="1" si="9"/>
        <v>-5.0105334424247303</v>
      </c>
      <c r="R23" s="79">
        <f t="shared" ca="1" si="9"/>
        <v>-3.8736666761410601</v>
      </c>
      <c r="S23" s="79">
        <f t="shared" ca="1" si="9"/>
        <v>-2.20418936335227</v>
      </c>
      <c r="T23" s="79">
        <f t="shared" ca="1" si="9"/>
        <v>-3.7281946593316202</v>
      </c>
      <c r="U23" s="79">
        <f t="shared" ca="1" si="9"/>
        <v>-6.9286946102133697</v>
      </c>
      <c r="V23" s="79">
        <f t="shared" ca="1" si="9"/>
        <v>-7.4935612091917401</v>
      </c>
      <c r="W23" s="79">
        <f t="shared" ca="1" si="9"/>
        <v>-6.9429876643457602</v>
      </c>
      <c r="X23" s="79">
        <f t="shared" ca="1" si="9"/>
        <v>-6.8125742822253397</v>
      </c>
      <c r="Y23" s="79">
        <f t="shared" ca="1" si="9"/>
        <v>2.58382957279537</v>
      </c>
      <c r="Z23" s="79">
        <f t="shared" ca="1" si="9"/>
        <v>8.4914351650841091</v>
      </c>
      <c r="AA23" s="79">
        <f t="shared" ca="1" si="9"/>
        <v>25.3621528108097</v>
      </c>
      <c r="AB23" s="79">
        <f t="shared" ca="1" si="9"/>
        <v>58.664590745282602</v>
      </c>
      <c r="AC23" s="79">
        <f t="shared" ca="1" si="9"/>
        <v>132.543414070149</v>
      </c>
      <c r="AD23" s="79">
        <f t="shared" ca="1" si="9"/>
        <v>271.369085476929</v>
      </c>
      <c r="AE23" s="79">
        <f t="shared" ca="1" si="9"/>
        <v>512.34727383852999</v>
      </c>
      <c r="AF23" s="79">
        <f t="shared" ca="1" si="1"/>
        <v>932.12747507899996</v>
      </c>
      <c r="AG23" s="79">
        <f t="shared" ca="1" si="12"/>
        <v>1564.70707935992</v>
      </c>
      <c r="AH23" s="79">
        <f t="shared" ca="1" si="12"/>
        <v>2283.5182874901402</v>
      </c>
      <c r="AI23" s="79">
        <f t="shared" ca="1" si="12"/>
        <v>2900.5314074712401</v>
      </c>
      <c r="AJ23" s="79">
        <f t="shared" ca="1" si="12"/>
        <v>3341.5402358916199</v>
      </c>
      <c r="AK23" s="79">
        <f t="shared" ca="1" si="12"/>
        <v>3598.3247789346601</v>
      </c>
      <c r="AL23" s="79">
        <f t="shared" ca="1" si="12"/>
        <v>3735.4060417350602</v>
      </c>
      <c r="AM23" s="79">
        <f t="shared" ca="1" si="12"/>
        <v>3821.1786753513802</v>
      </c>
      <c r="AN23" s="79">
        <f t="shared" ca="1" si="12"/>
        <v>3879.0655527844301</v>
      </c>
      <c r="AO23" s="79">
        <f t="shared" ca="1" si="12"/>
        <v>3924.9375983939899</v>
      </c>
      <c r="AP23" s="79">
        <f t="shared" ca="1" si="12"/>
        <v>3964.6063645330901</v>
      </c>
      <c r="AQ23" s="79">
        <f t="shared" ca="1" si="12"/>
        <v>0</v>
      </c>
      <c r="AR23" s="79">
        <f t="shared" ca="1" si="12"/>
        <v>0</v>
      </c>
      <c r="AS23" s="79">
        <f t="shared" ca="1" si="12"/>
        <v>0</v>
      </c>
      <c r="AT23" s="79">
        <f t="shared" ca="1" si="12"/>
        <v>0</v>
      </c>
      <c r="AU23" s="79">
        <f t="shared" ca="1" si="12"/>
        <v>0</v>
      </c>
      <c r="AV23" s="79">
        <f t="shared" ca="1" si="12"/>
        <v>0</v>
      </c>
      <c r="AW23" s="79">
        <f t="shared" ca="1" si="10"/>
        <v>0</v>
      </c>
      <c r="AX23" s="79">
        <f t="shared" ca="1" si="10"/>
        <v>0</v>
      </c>
      <c r="AY23" s="79">
        <f t="shared" ca="1" si="10"/>
        <v>0</v>
      </c>
      <c r="AZ23" s="79">
        <f t="shared" ca="1" si="10"/>
        <v>0</v>
      </c>
      <c r="BA23" s="79" t="str">
        <f t="shared" ca="1" si="4"/>
        <v/>
      </c>
      <c r="BB23" s="79" t="str">
        <f t="shared" ca="1" si="5"/>
        <v>1_3</v>
      </c>
      <c r="BC23" s="79" t="str">
        <f t="shared" ca="1" si="6"/>
        <v>OtsA</v>
      </c>
      <c r="BD23" s="79">
        <f t="shared" si="7"/>
        <v>20</v>
      </c>
      <c r="BE23" s="79">
        <f t="shared" ca="1" si="8"/>
        <v>23</v>
      </c>
      <c r="BF23" s="79"/>
      <c r="BG23" s="79"/>
      <c r="BH23" s="79"/>
      <c r="BI23" s="79"/>
      <c r="BJ23" s="79"/>
      <c r="BK23" s="79"/>
      <c r="BL23" s="79"/>
      <c r="BM23" s="79"/>
      <c r="BN23" s="79"/>
      <c r="BO23" s="79"/>
      <c r="BP23" s="79"/>
      <c r="BQ23" s="79"/>
      <c r="BR23" s="79"/>
      <c r="BS23" s="79"/>
      <c r="BT23" s="79"/>
      <c r="BU23" s="79"/>
      <c r="BV23" s="79"/>
      <c r="BW23" s="79"/>
      <c r="BX23" s="79"/>
      <c r="BY23" s="79"/>
      <c r="BZ23" s="79"/>
    </row>
    <row r="24" spans="1:78" x14ac:dyDescent="0.25">
      <c r="A24" s="79">
        <f t="shared" ca="1" si="11"/>
        <v>1</v>
      </c>
      <c r="B24" s="79" t="str">
        <f t="shared" ca="1" si="11"/>
        <v>E3</v>
      </c>
      <c r="C24" s="79">
        <f t="shared" ca="1" si="11"/>
        <v>15.519175159588899</v>
      </c>
      <c r="D24" s="79">
        <f t="shared" ca="1" si="11"/>
        <v>20.962709427510202</v>
      </c>
      <c r="E24" s="79">
        <f t="shared" ca="1" si="11"/>
        <v>16.058696087733601</v>
      </c>
      <c r="F24" s="79">
        <f t="shared" ca="1" si="11"/>
        <v>9.6639602745217399</v>
      </c>
      <c r="G24" s="79">
        <f t="shared" ca="1" si="11"/>
        <v>5.6718462051558198</v>
      </c>
      <c r="H24" s="79">
        <f t="shared" ca="1" si="11"/>
        <v>1.3736255012690901</v>
      </c>
      <c r="I24" s="79">
        <f t="shared" ca="1" si="11"/>
        <v>2.6238156573263001</v>
      </c>
      <c r="J24" s="79">
        <f t="shared" ca="1" si="11"/>
        <v>-3.0222415370913001</v>
      </c>
      <c r="K24" s="79">
        <f t="shared" ca="1" si="11"/>
        <v>-2.3477291938461402</v>
      </c>
      <c r="L24" s="79">
        <f t="shared" ca="1" si="11"/>
        <v>-5.7012903648169404</v>
      </c>
      <c r="M24" s="79">
        <f t="shared" ca="1" si="11"/>
        <v>-0.78426824384132499</v>
      </c>
      <c r="N24" s="79">
        <f t="shared" ca="1" si="11"/>
        <v>-5.7118405382029804</v>
      </c>
      <c r="O24" s="79">
        <f t="shared" ca="1" si="11"/>
        <v>-7.5074561940055</v>
      </c>
      <c r="P24" s="79">
        <f t="shared" ca="1" si="11"/>
        <v>-9.8791298704709298</v>
      </c>
      <c r="Q24" s="79">
        <f t="shared" ca="1" si="9"/>
        <v>-7.6447801233389301</v>
      </c>
      <c r="R24" s="79">
        <f t="shared" ca="1" si="9"/>
        <v>-8.6079715597711601</v>
      </c>
      <c r="S24" s="79">
        <f t="shared" ca="1" si="9"/>
        <v>-11.526373412093101</v>
      </c>
      <c r="T24" s="79">
        <f t="shared" ca="1" si="9"/>
        <v>-10.7482604655233</v>
      </c>
      <c r="U24" s="79">
        <f t="shared" ca="1" si="9"/>
        <v>-12.112790266385201</v>
      </c>
      <c r="V24" s="79">
        <f t="shared" ca="1" si="9"/>
        <v>-9.8910474863942</v>
      </c>
      <c r="W24" s="79">
        <f t="shared" ca="1" si="9"/>
        <v>-4.5418823317463604</v>
      </c>
      <c r="X24" s="79">
        <f t="shared" ca="1" si="9"/>
        <v>-3.1817765876603499</v>
      </c>
      <c r="Y24" s="79">
        <f t="shared" ca="1" si="9"/>
        <v>-0.31602847130034201</v>
      </c>
      <c r="Z24" s="79">
        <f t="shared" ca="1" si="9"/>
        <v>11.2919141576358</v>
      </c>
      <c r="AA24" s="79">
        <f t="shared" ca="1" si="9"/>
        <v>40.840183254130402</v>
      </c>
      <c r="AB24" s="79">
        <f t="shared" ca="1" si="9"/>
        <v>91.980747998666203</v>
      </c>
      <c r="AC24" s="79">
        <f t="shared" ca="1" si="9"/>
        <v>185.96686009904101</v>
      </c>
      <c r="AD24" s="79">
        <f t="shared" ca="1" si="9"/>
        <v>365.973231076476</v>
      </c>
      <c r="AE24" s="79">
        <f t="shared" ca="1" si="9"/>
        <v>676.11011318028898</v>
      </c>
      <c r="AF24" s="79">
        <f t="shared" ca="1" si="1"/>
        <v>1177.1740431876501</v>
      </c>
      <c r="AG24" s="79">
        <f t="shared" ca="1" si="12"/>
        <v>1816.9386559314801</v>
      </c>
      <c r="AH24" s="79">
        <f t="shared" ca="1" si="12"/>
        <v>2422.4102221046901</v>
      </c>
      <c r="AI24" s="79">
        <f t="shared" ca="1" si="12"/>
        <v>2923.4539555198699</v>
      </c>
      <c r="AJ24" s="79">
        <f t="shared" ca="1" si="12"/>
        <v>3276.1917012475801</v>
      </c>
      <c r="AK24" s="79">
        <f t="shared" ca="1" si="12"/>
        <v>3493.7219754409998</v>
      </c>
      <c r="AL24" s="79">
        <f t="shared" ca="1" si="12"/>
        <v>3626.90993027276</v>
      </c>
      <c r="AM24" s="79">
        <f t="shared" ca="1" si="12"/>
        <v>3712.5063884125998</v>
      </c>
      <c r="AN24" s="79">
        <f t="shared" ca="1" si="12"/>
        <v>3767.20844293449</v>
      </c>
      <c r="AO24" s="79">
        <f t="shared" ca="1" si="12"/>
        <v>3806.8651954863299</v>
      </c>
      <c r="AP24" s="79">
        <f t="shared" ca="1" si="12"/>
        <v>3838.6039783278102</v>
      </c>
      <c r="AQ24" s="79">
        <f t="shared" ca="1" si="12"/>
        <v>0</v>
      </c>
      <c r="AR24" s="79">
        <f t="shared" ca="1" si="12"/>
        <v>0</v>
      </c>
      <c r="AS24" s="79">
        <f t="shared" ca="1" si="12"/>
        <v>0</v>
      </c>
      <c r="AT24" s="79">
        <f t="shared" ca="1" si="12"/>
        <v>0</v>
      </c>
      <c r="AU24" s="79">
        <f t="shared" ca="1" si="12"/>
        <v>0</v>
      </c>
      <c r="AV24" s="79">
        <f t="shared" ca="1" si="12"/>
        <v>0</v>
      </c>
      <c r="AW24" s="79">
        <f t="shared" ca="1" si="10"/>
        <v>0</v>
      </c>
      <c r="AX24" s="79">
        <f t="shared" ca="1" si="10"/>
        <v>0</v>
      </c>
      <c r="AY24" s="79">
        <f t="shared" ca="1" si="10"/>
        <v>0</v>
      </c>
      <c r="AZ24" s="79">
        <f t="shared" ca="1" si="10"/>
        <v>0</v>
      </c>
      <c r="BA24" s="79" t="str">
        <f t="shared" ca="1" si="4"/>
        <v/>
      </c>
      <c r="BB24" s="79" t="str">
        <f t="shared" ca="1" si="5"/>
        <v>1_3</v>
      </c>
      <c r="BC24" s="79" t="str">
        <f t="shared" ca="1" si="6"/>
        <v>Rpon2</v>
      </c>
      <c r="BD24" s="79">
        <f t="shared" si="7"/>
        <v>21</v>
      </c>
      <c r="BE24" s="79">
        <f t="shared" ca="1" si="8"/>
        <v>24</v>
      </c>
      <c r="BF24" s="79"/>
      <c r="BG24" s="79"/>
      <c r="BH24" s="79"/>
      <c r="BI24" s="79"/>
      <c r="BJ24" s="79"/>
      <c r="BK24" s="79"/>
      <c r="BL24" s="79"/>
      <c r="BM24" s="79"/>
      <c r="BN24" s="79"/>
      <c r="BO24" s="79"/>
      <c r="BP24" s="79"/>
      <c r="BQ24" s="79"/>
      <c r="BR24" s="79"/>
      <c r="BS24" s="79"/>
      <c r="BT24" s="79"/>
      <c r="BU24" s="79"/>
      <c r="BV24" s="79"/>
      <c r="BW24" s="79"/>
      <c r="BX24" s="79"/>
      <c r="BY24" s="79"/>
      <c r="BZ24" s="79"/>
    </row>
    <row r="25" spans="1:78" x14ac:dyDescent="0.25">
      <c r="A25" s="79">
        <f t="shared" ca="1" si="11"/>
        <v>1</v>
      </c>
      <c r="B25" s="79" t="str">
        <f t="shared" ca="1" si="11"/>
        <v>F3</v>
      </c>
      <c r="C25" s="79">
        <f t="shared" ca="1" si="11"/>
        <v>-2.0333737027704002</v>
      </c>
      <c r="D25" s="79">
        <f t="shared" ca="1" si="11"/>
        <v>2.9031851382337699</v>
      </c>
      <c r="E25" s="79">
        <f t="shared" ca="1" si="11"/>
        <v>5.7358552248638297</v>
      </c>
      <c r="F25" s="79">
        <f t="shared" ca="1" si="11"/>
        <v>8.5605460737751908</v>
      </c>
      <c r="G25" s="79">
        <f t="shared" ca="1" si="11"/>
        <v>4.7658811715073197</v>
      </c>
      <c r="H25" s="79">
        <f t="shared" ca="1" si="11"/>
        <v>7.94158760488836</v>
      </c>
      <c r="I25" s="79">
        <f t="shared" ca="1" si="11"/>
        <v>1.0094216409729599</v>
      </c>
      <c r="J25" s="79">
        <f t="shared" ca="1" si="11"/>
        <v>-3.65789894815634</v>
      </c>
      <c r="K25" s="79">
        <f t="shared" ca="1" si="11"/>
        <v>3.3388301993627501</v>
      </c>
      <c r="L25" s="79">
        <f t="shared" ca="1" si="11"/>
        <v>-2.0944066801039298</v>
      </c>
      <c r="M25" s="79">
        <f t="shared" ca="1" si="11"/>
        <v>-0.68379691812015198</v>
      </c>
      <c r="N25" s="79">
        <f t="shared" ca="1" si="11"/>
        <v>-5.2879934766429004</v>
      </c>
      <c r="O25" s="79">
        <f t="shared" ca="1" si="11"/>
        <v>-7.3180878774160201</v>
      </c>
      <c r="P25" s="79">
        <f t="shared" ca="1" si="11"/>
        <v>-1.0487206673328699</v>
      </c>
      <c r="Q25" s="79">
        <f t="shared" ca="1" si="9"/>
        <v>-9.2410319050040908</v>
      </c>
      <c r="R25" s="79">
        <f t="shared" ca="1" si="9"/>
        <v>-9.2886925015759498</v>
      </c>
      <c r="S25" s="79">
        <f t="shared" ca="1" si="9"/>
        <v>-10.231139935513999</v>
      </c>
      <c r="T25" s="79">
        <f t="shared" ca="1" si="9"/>
        <v>-10.2721529490868</v>
      </c>
      <c r="U25" s="79">
        <f t="shared" ca="1" si="9"/>
        <v>-6.3061658503215803</v>
      </c>
      <c r="V25" s="79">
        <f t="shared" ca="1" si="9"/>
        <v>-5.05303597634793</v>
      </c>
      <c r="W25" s="79">
        <f t="shared" ca="1" si="9"/>
        <v>-11.1427236900554</v>
      </c>
      <c r="X25" s="79">
        <f t="shared" ca="1" si="9"/>
        <v>-6.3384214097041003</v>
      </c>
      <c r="Y25" s="79">
        <f t="shared" ca="1" si="9"/>
        <v>-3.6859662432302698</v>
      </c>
      <c r="Z25" s="79">
        <f t="shared" ca="1" si="9"/>
        <v>14.881984490227801</v>
      </c>
      <c r="AA25" s="79">
        <f t="shared" ca="1" si="9"/>
        <v>36.6477180089569</v>
      </c>
      <c r="AB25" s="79">
        <f t="shared" ca="1" si="9"/>
        <v>90.427028257775405</v>
      </c>
      <c r="AC25" s="79">
        <f t="shared" ca="1" si="9"/>
        <v>185.98058486125001</v>
      </c>
      <c r="AD25" s="79">
        <f t="shared" ca="1" si="9"/>
        <v>383.72548463811597</v>
      </c>
      <c r="AE25" s="79">
        <f t="shared" ca="1" si="9"/>
        <v>703.24910921196499</v>
      </c>
      <c r="AF25" s="79">
        <f t="shared" ca="1" si="1"/>
        <v>1204.37181729998</v>
      </c>
      <c r="AG25" s="79">
        <f t="shared" ca="1" si="12"/>
        <v>1872.19760304035</v>
      </c>
      <c r="AH25" s="79">
        <f t="shared" ca="1" si="12"/>
        <v>2479.90254566254</v>
      </c>
      <c r="AI25" s="79">
        <f t="shared" ca="1" si="12"/>
        <v>2977.7474330036598</v>
      </c>
      <c r="AJ25" s="79">
        <f t="shared" ca="1" si="12"/>
        <v>3324.4817888654802</v>
      </c>
      <c r="AK25" s="79">
        <f t="shared" ca="1" si="12"/>
        <v>3541.8754213914999</v>
      </c>
      <c r="AL25" s="79">
        <f t="shared" ca="1" si="12"/>
        <v>3669.02715890645</v>
      </c>
      <c r="AM25" s="79">
        <f t="shared" ca="1" si="12"/>
        <v>3748.1959042766498</v>
      </c>
      <c r="AN25" s="79">
        <f t="shared" ca="1" si="12"/>
        <v>3794.1963578855698</v>
      </c>
      <c r="AO25" s="79">
        <f t="shared" ca="1" si="12"/>
        <v>3831.4896541885701</v>
      </c>
      <c r="AP25" s="79">
        <f t="shared" ca="1" si="12"/>
        <v>3859.06736651757</v>
      </c>
      <c r="AQ25" s="79">
        <f t="shared" ca="1" si="12"/>
        <v>0</v>
      </c>
      <c r="AR25" s="79">
        <f t="shared" ca="1" si="12"/>
        <v>0</v>
      </c>
      <c r="AS25" s="79">
        <f t="shared" ca="1" si="12"/>
        <v>0</v>
      </c>
      <c r="AT25" s="79">
        <f t="shared" ca="1" si="12"/>
        <v>0</v>
      </c>
      <c r="AU25" s="79">
        <f t="shared" ca="1" si="12"/>
        <v>0</v>
      </c>
      <c r="AV25" s="79">
        <f t="shared" ca="1" si="12"/>
        <v>0</v>
      </c>
      <c r="AW25" s="79">
        <f t="shared" ca="1" si="10"/>
        <v>0</v>
      </c>
      <c r="AX25" s="79">
        <f t="shared" ca="1" si="10"/>
        <v>0</v>
      </c>
      <c r="AY25" s="79">
        <f t="shared" ca="1" si="10"/>
        <v>0</v>
      </c>
      <c r="AZ25" s="79">
        <f t="shared" ca="1" si="10"/>
        <v>0</v>
      </c>
      <c r="BA25" s="79" t="str">
        <f t="shared" ca="1" si="4"/>
        <v/>
      </c>
      <c r="BB25" s="79" t="str">
        <f t="shared" ca="1" si="5"/>
        <v>1_3</v>
      </c>
      <c r="BC25" s="79" t="str">
        <f t="shared" ca="1" si="6"/>
        <v>Rpon2</v>
      </c>
      <c r="BD25" s="79">
        <f t="shared" si="7"/>
        <v>22</v>
      </c>
      <c r="BE25" s="79">
        <f t="shared" ca="1" si="8"/>
        <v>25</v>
      </c>
      <c r="BF25" s="79"/>
      <c r="BG25" s="79"/>
      <c r="BH25" s="79"/>
      <c r="BI25" s="79"/>
      <c r="BJ25" s="79"/>
      <c r="BK25" s="79"/>
      <c r="BL25" s="79"/>
      <c r="BM25" s="79"/>
      <c r="BN25" s="79"/>
      <c r="BO25" s="79"/>
      <c r="BP25" s="79"/>
      <c r="BQ25" s="79"/>
      <c r="BR25" s="79"/>
      <c r="BS25" s="79"/>
      <c r="BT25" s="79"/>
      <c r="BU25" s="79"/>
      <c r="BV25" s="79"/>
      <c r="BW25" s="79"/>
      <c r="BX25" s="79"/>
      <c r="BY25" s="79"/>
      <c r="BZ25" s="79"/>
    </row>
    <row r="26" spans="1:78" x14ac:dyDescent="0.25">
      <c r="A26" s="79">
        <f t="shared" ca="1" si="11"/>
        <v>1</v>
      </c>
      <c r="B26" s="79" t="str">
        <f t="shared" ca="1" si="11"/>
        <v>G3</v>
      </c>
      <c r="C26" s="79">
        <f t="shared" ca="1" si="11"/>
        <v>20.963947490129598</v>
      </c>
      <c r="D26" s="79">
        <f t="shared" ca="1" si="11"/>
        <v>22.3286408660197</v>
      </c>
      <c r="E26" s="79">
        <f t="shared" ca="1" si="11"/>
        <v>19.293515452561699</v>
      </c>
      <c r="F26" s="79">
        <f t="shared" ca="1" si="11"/>
        <v>11.784806230041299</v>
      </c>
      <c r="G26" s="79">
        <f t="shared" ca="1" si="11"/>
        <v>3.2804219180716201</v>
      </c>
      <c r="H26" s="79">
        <f t="shared" ca="1" si="11"/>
        <v>1.27115198859474</v>
      </c>
      <c r="I26" s="79">
        <f t="shared" ca="1" si="11"/>
        <v>0.41262765587907801</v>
      </c>
      <c r="J26" s="79">
        <f t="shared" ca="1" si="11"/>
        <v>1.0838676520811501</v>
      </c>
      <c r="K26" s="79">
        <f t="shared" ca="1" si="11"/>
        <v>-2.3210821661855299</v>
      </c>
      <c r="L26" s="79">
        <f t="shared" ca="1" si="11"/>
        <v>-6.8996014977433298</v>
      </c>
      <c r="M26" s="79">
        <f t="shared" ca="1" si="11"/>
        <v>-7.2703410848948797</v>
      </c>
      <c r="N26" s="79">
        <f t="shared" ca="1" si="11"/>
        <v>-11.596997605905001</v>
      </c>
      <c r="O26" s="79">
        <f t="shared" ca="1" si="11"/>
        <v>-8.1151860371974198</v>
      </c>
      <c r="P26" s="79">
        <f t="shared" ca="1" si="11"/>
        <v>-7.26579227736147</v>
      </c>
      <c r="Q26" s="79">
        <f t="shared" ca="1" si="9"/>
        <v>-2.8480001885509401</v>
      </c>
      <c r="R26" s="79">
        <f t="shared" ca="1" si="9"/>
        <v>-5.7173745890777399</v>
      </c>
      <c r="S26" s="79">
        <f t="shared" ca="1" si="9"/>
        <v>-4.2043080388234602</v>
      </c>
      <c r="T26" s="79">
        <f t="shared" ca="1" si="9"/>
        <v>-1.98916384948598</v>
      </c>
      <c r="U26" s="79">
        <f t="shared" ca="1" si="9"/>
        <v>-1.0136016442420399</v>
      </c>
      <c r="V26" s="79">
        <f t="shared" ca="1" si="9"/>
        <v>-2.6514690821554701</v>
      </c>
      <c r="W26" s="79">
        <f t="shared" ca="1" si="9"/>
        <v>-0.891943104846178</v>
      </c>
      <c r="X26" s="79">
        <f t="shared" ca="1" si="9"/>
        <v>0.949137712411812</v>
      </c>
      <c r="Y26" s="79">
        <f t="shared" ca="1" si="9"/>
        <v>9.4639875769348691</v>
      </c>
      <c r="Z26" s="79">
        <f t="shared" ca="1" si="9"/>
        <v>25.1203580529059</v>
      </c>
      <c r="AA26" s="79">
        <f t="shared" ca="1" si="9"/>
        <v>54.456050492518003</v>
      </c>
      <c r="AB26" s="79">
        <f t="shared" ca="1" si="9"/>
        <v>114.504323916432</v>
      </c>
      <c r="AC26" s="79">
        <f t="shared" ca="1" si="9"/>
        <v>218.09044574985799</v>
      </c>
      <c r="AD26" s="79">
        <f t="shared" ca="1" si="9"/>
        <v>408.479500574702</v>
      </c>
      <c r="AE26" s="79">
        <f t="shared" ca="1" si="9"/>
        <v>737.88713771787798</v>
      </c>
      <c r="AF26" s="79">
        <f t="shared" ca="1" si="1"/>
        <v>1225.2396250568299</v>
      </c>
      <c r="AG26" s="79">
        <f t="shared" ca="1" si="12"/>
        <v>1860.8916528617201</v>
      </c>
      <c r="AH26" s="79">
        <f t="shared" ca="1" si="12"/>
        <v>2441.2855283253798</v>
      </c>
      <c r="AI26" s="79">
        <f t="shared" ca="1" si="12"/>
        <v>2924.2346683302098</v>
      </c>
      <c r="AJ26" s="79">
        <f t="shared" ca="1" si="12"/>
        <v>3257.94129573185</v>
      </c>
      <c r="AK26" s="79">
        <f t="shared" ca="1" si="12"/>
        <v>3467.8600832479401</v>
      </c>
      <c r="AL26" s="79">
        <f t="shared" ca="1" si="12"/>
        <v>3590.27495773292</v>
      </c>
      <c r="AM26" s="79">
        <f t="shared" ca="1" si="12"/>
        <v>3667.1029742843398</v>
      </c>
      <c r="AN26" s="79">
        <f t="shared" ca="1" si="12"/>
        <v>3713.8290332967799</v>
      </c>
      <c r="AO26" s="79">
        <f t="shared" ca="1" si="12"/>
        <v>3743.7197869220499</v>
      </c>
      <c r="AP26" s="79">
        <f t="shared" ca="1" si="12"/>
        <v>3766.65595720697</v>
      </c>
      <c r="AQ26" s="79">
        <f t="shared" ca="1" si="12"/>
        <v>0</v>
      </c>
      <c r="AR26" s="79">
        <f t="shared" ca="1" si="12"/>
        <v>0</v>
      </c>
      <c r="AS26" s="79">
        <f t="shared" ca="1" si="12"/>
        <v>0</v>
      </c>
      <c r="AT26" s="79">
        <f t="shared" ca="1" si="12"/>
        <v>0</v>
      </c>
      <c r="AU26" s="79">
        <f t="shared" ca="1" si="12"/>
        <v>0</v>
      </c>
      <c r="AV26" s="79">
        <f t="shared" ca="1" si="12"/>
        <v>0</v>
      </c>
      <c r="AW26" s="79">
        <f t="shared" ca="1" si="10"/>
        <v>0</v>
      </c>
      <c r="AX26" s="79">
        <f t="shared" ca="1" si="10"/>
        <v>0</v>
      </c>
      <c r="AY26" s="79">
        <f t="shared" ca="1" si="10"/>
        <v>0</v>
      </c>
      <c r="AZ26" s="79">
        <f t="shared" ca="1" si="10"/>
        <v>0</v>
      </c>
      <c r="BA26" s="79" t="str">
        <f t="shared" ca="1" si="4"/>
        <v/>
      </c>
      <c r="BB26" s="79" t="str">
        <f t="shared" ca="1" si="5"/>
        <v>1_3</v>
      </c>
      <c r="BC26" s="79" t="str">
        <f t="shared" ca="1" si="6"/>
        <v>ParA</v>
      </c>
      <c r="BD26" s="79">
        <f t="shared" si="7"/>
        <v>23</v>
      </c>
      <c r="BE26" s="79">
        <f t="shared" ca="1" si="8"/>
        <v>26</v>
      </c>
      <c r="BF26" s="79"/>
      <c r="BG26" s="79"/>
      <c r="BH26" s="79"/>
      <c r="BI26" s="79"/>
      <c r="BJ26" s="79"/>
      <c r="BK26" s="79"/>
      <c r="BL26" s="79"/>
      <c r="BM26" s="79"/>
      <c r="BN26" s="79"/>
      <c r="BO26" s="79"/>
      <c r="BP26" s="79"/>
      <c r="BQ26" s="79"/>
      <c r="BR26" s="79"/>
      <c r="BS26" s="79"/>
      <c r="BT26" s="79"/>
      <c r="BU26" s="79"/>
      <c r="BV26" s="79"/>
      <c r="BW26" s="79"/>
      <c r="BX26" s="79"/>
      <c r="BY26" s="79"/>
      <c r="BZ26" s="79"/>
    </row>
    <row r="27" spans="1:78" x14ac:dyDescent="0.25">
      <c r="A27" s="79">
        <f t="shared" ca="1" si="11"/>
        <v>1</v>
      </c>
      <c r="B27" s="79" t="str">
        <f t="shared" ca="1" si="11"/>
        <v>H3</v>
      </c>
      <c r="C27" s="79">
        <f t="shared" ca="1" si="11"/>
        <v>16.064338030109901</v>
      </c>
      <c r="D27" s="79">
        <f t="shared" ca="1" si="11"/>
        <v>11.4677527028171</v>
      </c>
      <c r="E27" s="79">
        <f t="shared" ca="1" si="11"/>
        <v>12.0505804261902</v>
      </c>
      <c r="F27" s="79">
        <f t="shared" ca="1" si="11"/>
        <v>0.30026974193060602</v>
      </c>
      <c r="G27" s="79">
        <f t="shared" ca="1" si="11"/>
        <v>3.27091978612179</v>
      </c>
      <c r="H27" s="79">
        <f t="shared" ca="1" si="11"/>
        <v>2.2981747898215898</v>
      </c>
      <c r="I27" s="79">
        <f t="shared" ca="1" si="11"/>
        <v>3.0703427493876898</v>
      </c>
      <c r="J27" s="79">
        <f t="shared" ca="1" si="11"/>
        <v>-4.2515128233912902</v>
      </c>
      <c r="K27" s="79">
        <f t="shared" ca="1" si="11"/>
        <v>2.6891438133893599</v>
      </c>
      <c r="L27" s="79">
        <f t="shared" ca="1" si="11"/>
        <v>0.71980936250975003</v>
      </c>
      <c r="M27" s="79">
        <f t="shared" ca="1" si="11"/>
        <v>-3.1861049136209698</v>
      </c>
      <c r="N27" s="79">
        <f t="shared" ca="1" si="11"/>
        <v>-2.9079386020621301</v>
      </c>
      <c r="O27" s="79">
        <f t="shared" ca="1" si="11"/>
        <v>-5.9299452190452904</v>
      </c>
      <c r="P27" s="79">
        <f t="shared" ca="1" si="11"/>
        <v>-6.4575466777891997</v>
      </c>
      <c r="Q27" s="79">
        <f t="shared" ca="1" si="9"/>
        <v>-3.1756389205852402</v>
      </c>
      <c r="R27" s="79">
        <f t="shared" ca="1" si="9"/>
        <v>-5.8804285796418299</v>
      </c>
      <c r="S27" s="79">
        <f t="shared" ca="1" si="9"/>
        <v>-4.95984454269637</v>
      </c>
      <c r="T27" s="79">
        <f t="shared" ca="1" si="9"/>
        <v>-9.8508763543773092</v>
      </c>
      <c r="U27" s="79">
        <f t="shared" ca="1" si="9"/>
        <v>-3.9837232325526202</v>
      </c>
      <c r="V27" s="79">
        <f t="shared" ca="1" si="9"/>
        <v>-3.9467802326780701</v>
      </c>
      <c r="W27" s="79">
        <f t="shared" ca="1" si="9"/>
        <v>-5.5278874925074897</v>
      </c>
      <c r="X27" s="79">
        <f t="shared" ca="1" si="9"/>
        <v>1.96420149895903</v>
      </c>
      <c r="Y27" s="79">
        <f t="shared" ca="1" si="9"/>
        <v>11.5297538282357</v>
      </c>
      <c r="Z27" s="79">
        <f t="shared" ca="1" si="9"/>
        <v>20.714482346916601</v>
      </c>
      <c r="AA27" s="79">
        <f t="shared" ca="1" si="9"/>
        <v>42.886700439647001</v>
      </c>
      <c r="AB27" s="79">
        <f t="shared" ca="1" si="9"/>
        <v>98.800986150474301</v>
      </c>
      <c r="AC27" s="79">
        <f t="shared" ca="1" si="9"/>
        <v>183.453685050828</v>
      </c>
      <c r="AD27" s="79">
        <f t="shared" ca="1" si="9"/>
        <v>336.546274222318</v>
      </c>
      <c r="AE27" s="79">
        <f t="shared" ca="1" si="9"/>
        <v>600.48034015005396</v>
      </c>
      <c r="AF27" s="79">
        <f t="shared" ca="1" si="1"/>
        <v>1024.9700888258301</v>
      </c>
      <c r="AG27" s="79">
        <f t="shared" ca="1" si="12"/>
        <v>1568.2355849830701</v>
      </c>
      <c r="AH27" s="79">
        <f t="shared" ca="1" si="12"/>
        <v>2114.6167667652999</v>
      </c>
      <c r="AI27" s="79">
        <f t="shared" ca="1" si="12"/>
        <v>2575.8666154070502</v>
      </c>
      <c r="AJ27" s="79">
        <f t="shared" ca="1" si="12"/>
        <v>2906.93852314173</v>
      </c>
      <c r="AK27" s="79">
        <f t="shared" ca="1" si="12"/>
        <v>3117.00105457976</v>
      </c>
      <c r="AL27" s="79">
        <f t="shared" ca="1" si="12"/>
        <v>3244.5140331648699</v>
      </c>
      <c r="AM27" s="79">
        <f t="shared" ca="1" si="12"/>
        <v>3318.2927658467502</v>
      </c>
      <c r="AN27" s="79">
        <f t="shared" ca="1" si="12"/>
        <v>3361.3329432537598</v>
      </c>
      <c r="AO27" s="79">
        <f t="shared" ca="1" si="12"/>
        <v>3384.4990673964098</v>
      </c>
      <c r="AP27" s="79">
        <f t="shared" ca="1" si="12"/>
        <v>3404.0224390916101</v>
      </c>
      <c r="AQ27" s="79">
        <f t="shared" ca="1" si="12"/>
        <v>0</v>
      </c>
      <c r="AR27" s="79">
        <f t="shared" ca="1" si="12"/>
        <v>0</v>
      </c>
      <c r="AS27" s="79">
        <f t="shared" ca="1" si="12"/>
        <v>0</v>
      </c>
      <c r="AT27" s="79">
        <f t="shared" ca="1" si="12"/>
        <v>0</v>
      </c>
      <c r="AU27" s="79">
        <f t="shared" ca="1" si="12"/>
        <v>0</v>
      </c>
      <c r="AV27" s="79">
        <f t="shared" ca="1" si="12"/>
        <v>0</v>
      </c>
      <c r="AW27" s="79">
        <f t="shared" ca="1" si="10"/>
        <v>0</v>
      </c>
      <c r="AX27" s="79">
        <f t="shared" ca="1" si="10"/>
        <v>0</v>
      </c>
      <c r="AY27" s="79">
        <f t="shared" ca="1" si="10"/>
        <v>0</v>
      </c>
      <c r="AZ27" s="79">
        <f t="shared" ca="1" si="10"/>
        <v>0</v>
      </c>
      <c r="BA27" s="79" t="str">
        <f t="shared" ca="1" si="4"/>
        <v/>
      </c>
      <c r="BB27" s="79" t="str">
        <f t="shared" ca="1" si="5"/>
        <v>1_3</v>
      </c>
      <c r="BC27" s="79" t="str">
        <f t="shared" ca="1" si="6"/>
        <v>ParA</v>
      </c>
      <c r="BD27" s="79">
        <f t="shared" si="7"/>
        <v>24</v>
      </c>
      <c r="BE27" s="79">
        <f t="shared" ca="1" si="8"/>
        <v>27</v>
      </c>
      <c r="BF27" s="79"/>
      <c r="BG27" s="79"/>
      <c r="BH27" s="79"/>
      <c r="BI27" s="79"/>
      <c r="BJ27" s="79"/>
      <c r="BK27" s="79"/>
      <c r="BL27" s="79"/>
      <c r="BM27" s="79"/>
      <c r="BN27" s="79"/>
      <c r="BO27" s="79"/>
      <c r="BP27" s="79"/>
      <c r="BQ27" s="79"/>
      <c r="BR27" s="79"/>
      <c r="BS27" s="79"/>
      <c r="BT27" s="79"/>
      <c r="BU27" s="79"/>
      <c r="BV27" s="79"/>
      <c r="BW27" s="79"/>
      <c r="BX27" s="79"/>
      <c r="BY27" s="79"/>
      <c r="BZ27" s="79"/>
    </row>
    <row r="28" spans="1:78" x14ac:dyDescent="0.25">
      <c r="A28" s="79">
        <f t="shared" ca="1" si="11"/>
        <v>1</v>
      </c>
      <c r="B28" s="79" t="str">
        <f t="shared" ca="1" si="11"/>
        <v>A4</v>
      </c>
      <c r="C28" s="79">
        <f t="shared" ca="1" si="11"/>
        <v>0.59185674732771099</v>
      </c>
      <c r="D28" s="79">
        <f t="shared" ca="1" si="11"/>
        <v>28.007371049808199</v>
      </c>
      <c r="E28" s="79">
        <f t="shared" ca="1" si="11"/>
        <v>15.466927438456899</v>
      </c>
      <c r="F28" s="79">
        <f t="shared" ca="1" si="11"/>
        <v>10.793162258627</v>
      </c>
      <c r="G28" s="79">
        <f t="shared" ca="1" si="11"/>
        <v>5.1921555009312197</v>
      </c>
      <c r="H28" s="79">
        <f t="shared" ca="1" si="11"/>
        <v>4.60856278309529</v>
      </c>
      <c r="I28" s="79">
        <f t="shared" ca="1" si="11"/>
        <v>-4.7298138981582296</v>
      </c>
      <c r="J28" s="79">
        <f t="shared" ca="1" si="11"/>
        <v>0.67455676561576206</v>
      </c>
      <c r="K28" s="79">
        <f t="shared" ca="1" si="11"/>
        <v>-8.8169890311828603</v>
      </c>
      <c r="L28" s="79">
        <f t="shared" ca="1" si="11"/>
        <v>0.36255990830250101</v>
      </c>
      <c r="M28" s="79">
        <f t="shared" ca="1" si="11"/>
        <v>-7.8465931066289203</v>
      </c>
      <c r="N28" s="79">
        <f t="shared" ca="1" si="11"/>
        <v>-8.9438812659723208</v>
      </c>
      <c r="O28" s="79">
        <f t="shared" ca="1" si="11"/>
        <v>-9.5641920708926609</v>
      </c>
      <c r="P28" s="79">
        <f t="shared" ca="1" si="11"/>
        <v>-11.2077593054091</v>
      </c>
      <c r="Q28" s="79">
        <f t="shared" ca="1" si="9"/>
        <v>-12.4356106063246</v>
      </c>
      <c r="R28" s="79">
        <f t="shared" ca="1" si="9"/>
        <v>-13.960698462612999</v>
      </c>
      <c r="S28" s="79">
        <f t="shared" ca="1" si="9"/>
        <v>-12.1957673542106</v>
      </c>
      <c r="T28" s="79">
        <f t="shared" ca="1" si="9"/>
        <v>-10.3504703004555</v>
      </c>
      <c r="U28" s="79">
        <f t="shared" ca="1" si="9"/>
        <v>-6.97271904415447</v>
      </c>
      <c r="V28" s="79">
        <f t="shared" ca="1" si="9"/>
        <v>-0.98247342193144505</v>
      </c>
      <c r="W28" s="79">
        <f t="shared" ca="1" si="9"/>
        <v>14.3443638540039</v>
      </c>
      <c r="X28" s="79">
        <f t="shared" ca="1" si="9"/>
        <v>40.265160910762901</v>
      </c>
      <c r="Y28" s="79">
        <f t="shared" ca="1" si="9"/>
        <v>80.390293262509203</v>
      </c>
      <c r="Z28" s="79">
        <f t="shared" ca="1" si="9"/>
        <v>159.34463332300399</v>
      </c>
      <c r="AA28" s="79">
        <f t="shared" ca="1" si="9"/>
        <v>268.70345284600199</v>
      </c>
      <c r="AB28" s="79">
        <f t="shared" ca="1" si="9"/>
        <v>460.54019440187</v>
      </c>
      <c r="AC28" s="79">
        <f t="shared" ca="1" si="9"/>
        <v>742.28897890442499</v>
      </c>
      <c r="AD28" s="79">
        <f t="shared" ca="1" si="9"/>
        <v>1124.19685722846</v>
      </c>
      <c r="AE28" s="79">
        <f t="shared" ca="1" si="9"/>
        <v>1590.4861163461201</v>
      </c>
      <c r="AF28" s="79">
        <f t="shared" ca="1" si="1"/>
        <v>2020.2891969718501</v>
      </c>
      <c r="AG28" s="79">
        <f t="shared" ca="1" si="12"/>
        <v>2367.8734441700499</v>
      </c>
      <c r="AH28" s="79">
        <f t="shared" ca="1" si="12"/>
        <v>2605.3454639461902</v>
      </c>
      <c r="AI28" s="79">
        <f t="shared" ca="1" si="12"/>
        <v>2757.7963984313101</v>
      </c>
      <c r="AJ28" s="79">
        <f t="shared" ca="1" si="12"/>
        <v>2871.6198776485599</v>
      </c>
      <c r="AK28" s="79">
        <f t="shared" ca="1" si="12"/>
        <v>2970.97101159555</v>
      </c>
      <c r="AL28" s="79">
        <f t="shared" ca="1" si="12"/>
        <v>3062.1248466228599</v>
      </c>
      <c r="AM28" s="79">
        <f t="shared" ca="1" si="12"/>
        <v>3128.1264583092502</v>
      </c>
      <c r="AN28" s="79">
        <f t="shared" ca="1" si="12"/>
        <v>3178.0822216197098</v>
      </c>
      <c r="AO28" s="79">
        <f t="shared" ca="1" si="12"/>
        <v>3212.4158460268</v>
      </c>
      <c r="AP28" s="79">
        <f t="shared" ca="1" si="12"/>
        <v>3247.4212808642301</v>
      </c>
      <c r="AQ28" s="79">
        <f t="shared" ca="1" si="12"/>
        <v>0</v>
      </c>
      <c r="AR28" s="79">
        <f t="shared" ca="1" si="12"/>
        <v>0</v>
      </c>
      <c r="AS28" s="79">
        <f t="shared" ca="1" si="12"/>
        <v>0</v>
      </c>
      <c r="AT28" s="79">
        <f t="shared" ca="1" si="12"/>
        <v>0</v>
      </c>
      <c r="AU28" s="79">
        <f t="shared" ca="1" si="12"/>
        <v>0</v>
      </c>
      <c r="AV28" s="79">
        <f t="shared" ca="1" si="12"/>
        <v>0</v>
      </c>
      <c r="AW28" s="79">
        <f t="shared" ca="1" si="10"/>
        <v>0</v>
      </c>
      <c r="AX28" s="79">
        <f t="shared" ca="1" si="10"/>
        <v>0</v>
      </c>
      <c r="AY28" s="79">
        <f t="shared" ca="1" si="10"/>
        <v>0</v>
      </c>
      <c r="AZ28" s="79">
        <f t="shared" ca="1" si="10"/>
        <v>0</v>
      </c>
      <c r="BA28" s="79" t="str">
        <f t="shared" ca="1" si="4"/>
        <v/>
      </c>
      <c r="BB28" s="79" t="str">
        <f t="shared" ca="1" si="5"/>
        <v>2_1</v>
      </c>
      <c r="BC28" s="79" t="str">
        <f t="shared" ca="1" si="6"/>
        <v>SodA</v>
      </c>
      <c r="BD28" s="79">
        <f t="shared" si="7"/>
        <v>25</v>
      </c>
      <c r="BE28" s="79">
        <f t="shared" ca="1" si="8"/>
        <v>28</v>
      </c>
      <c r="BF28" s="79"/>
      <c r="BG28" s="79"/>
      <c r="BH28" s="79"/>
      <c r="BI28" s="79"/>
      <c r="BJ28" s="79"/>
      <c r="BK28" s="79"/>
      <c r="BL28" s="79"/>
      <c r="BM28" s="79"/>
      <c r="BN28" s="79"/>
      <c r="BO28" s="79"/>
      <c r="BP28" s="79"/>
      <c r="BQ28" s="79"/>
      <c r="BR28" s="79"/>
      <c r="BS28" s="79"/>
      <c r="BT28" s="79"/>
      <c r="BU28" s="79"/>
      <c r="BV28" s="79"/>
      <c r="BW28" s="79"/>
      <c r="BX28" s="79"/>
      <c r="BY28" s="79"/>
      <c r="BZ28" s="79"/>
    </row>
    <row r="29" spans="1:78" x14ac:dyDescent="0.25">
      <c r="A29" s="79">
        <f t="shared" ca="1" si="11"/>
        <v>1</v>
      </c>
      <c r="B29" s="79" t="str">
        <f t="shared" ca="1" si="11"/>
        <v>B4</v>
      </c>
      <c r="C29" s="79">
        <f t="shared" ca="1" si="11"/>
        <v>-0.93612293551677805</v>
      </c>
      <c r="D29" s="79">
        <f t="shared" ca="1" si="11"/>
        <v>16.935242690711199</v>
      </c>
      <c r="E29" s="79">
        <f t="shared" ca="1" si="11"/>
        <v>17.509566156183201</v>
      </c>
      <c r="F29" s="79">
        <f t="shared" ca="1" si="11"/>
        <v>9.5463152897245909</v>
      </c>
      <c r="G29" s="79">
        <f t="shared" ca="1" si="11"/>
        <v>6.7979549501255896</v>
      </c>
      <c r="H29" s="79">
        <f t="shared" ca="1" si="11"/>
        <v>8.5981411884286008</v>
      </c>
      <c r="I29" s="79">
        <f t="shared" ca="1" si="11"/>
        <v>3.4943595248319101</v>
      </c>
      <c r="J29" s="79">
        <f t="shared" ca="1" si="11"/>
        <v>0.63225300144085805</v>
      </c>
      <c r="K29" s="79">
        <f t="shared" ca="1" si="11"/>
        <v>-9.0135998449422896</v>
      </c>
      <c r="L29" s="79">
        <f t="shared" ca="1" si="11"/>
        <v>-6.5689814617717301</v>
      </c>
      <c r="M29" s="79">
        <f t="shared" ca="1" si="11"/>
        <v>-6.5572932972190801</v>
      </c>
      <c r="N29" s="79">
        <f t="shared" ca="1" si="11"/>
        <v>-12.589640020900299</v>
      </c>
      <c r="O29" s="79">
        <f t="shared" ca="1" si="11"/>
        <v>-13.0055281560817</v>
      </c>
      <c r="P29" s="79">
        <f t="shared" ca="1" si="11"/>
        <v>-17.065584395399998</v>
      </c>
      <c r="Q29" s="79">
        <f t="shared" ca="1" si="9"/>
        <v>-13.258845101555799</v>
      </c>
      <c r="R29" s="79">
        <f t="shared" ca="1" si="9"/>
        <v>-13.1829283992629</v>
      </c>
      <c r="S29" s="79">
        <f t="shared" ca="1" si="9"/>
        <v>-9.6928426684421503</v>
      </c>
      <c r="T29" s="79">
        <f t="shared" ca="1" si="9"/>
        <v>-14.519922060460001</v>
      </c>
      <c r="U29" s="79">
        <f t="shared" ca="1" si="9"/>
        <v>-6.69505832896402</v>
      </c>
      <c r="V29" s="79">
        <f t="shared" ca="1" si="9"/>
        <v>3.2801186224546699</v>
      </c>
      <c r="W29" s="79">
        <f t="shared" ca="1" si="9"/>
        <v>18.503847891010999</v>
      </c>
      <c r="X29" s="79">
        <f t="shared" ca="1" si="9"/>
        <v>43.033746282233601</v>
      </c>
      <c r="Y29" s="79">
        <f t="shared" ca="1" si="9"/>
        <v>99.496743281817999</v>
      </c>
      <c r="Z29" s="79">
        <f t="shared" ca="1" si="9"/>
        <v>172.33818485213601</v>
      </c>
      <c r="AA29" s="79">
        <f t="shared" ca="1" si="9"/>
        <v>318.34966947881497</v>
      </c>
      <c r="AB29" s="79">
        <f t="shared" ca="1" si="9"/>
        <v>524.24136021054301</v>
      </c>
      <c r="AC29" s="79">
        <f t="shared" ca="1" si="9"/>
        <v>835.18697444688598</v>
      </c>
      <c r="AD29" s="79">
        <f t="shared" ca="1" si="9"/>
        <v>1265.99880811294</v>
      </c>
      <c r="AE29" s="79">
        <f t="shared" ca="1" si="9"/>
        <v>1766.41835884888</v>
      </c>
      <c r="AF29" s="79">
        <f t="shared" ca="1" si="1"/>
        <v>2229.5236128072502</v>
      </c>
      <c r="AG29" s="79">
        <f t="shared" ca="1" si="12"/>
        <v>2606.3086731562198</v>
      </c>
      <c r="AH29" s="79">
        <f t="shared" ca="1" si="12"/>
        <v>2853.8691248648802</v>
      </c>
      <c r="AI29" s="79">
        <f t="shared" ca="1" si="12"/>
        <v>3015.83297525238</v>
      </c>
      <c r="AJ29" s="79">
        <f t="shared" ca="1" si="12"/>
        <v>3127.43447057093</v>
      </c>
      <c r="AK29" s="79">
        <f t="shared" ca="1" si="12"/>
        <v>3232.2941553148398</v>
      </c>
      <c r="AL29" s="79">
        <f t="shared" ca="1" si="12"/>
        <v>3315.27584385201</v>
      </c>
      <c r="AM29" s="79">
        <f t="shared" ca="1" si="12"/>
        <v>3390.1407193242298</v>
      </c>
      <c r="AN29" s="79">
        <f t="shared" ca="1" si="12"/>
        <v>3445.3898385646598</v>
      </c>
      <c r="AO29" s="79">
        <f t="shared" ca="1" si="12"/>
        <v>3489.29528292021</v>
      </c>
      <c r="AP29" s="79">
        <f t="shared" ca="1" si="12"/>
        <v>3521.8675198287301</v>
      </c>
      <c r="AQ29" s="79">
        <f t="shared" ca="1" si="12"/>
        <v>0</v>
      </c>
      <c r="AR29" s="79">
        <f t="shared" ca="1" si="12"/>
        <v>0</v>
      </c>
      <c r="AS29" s="79">
        <f t="shared" ca="1" si="12"/>
        <v>0</v>
      </c>
      <c r="AT29" s="79">
        <f t="shared" ca="1" si="12"/>
        <v>0</v>
      </c>
      <c r="AU29" s="79">
        <f t="shared" ca="1" si="12"/>
        <v>0</v>
      </c>
      <c r="AV29" s="79">
        <f t="shared" ca="1" si="12"/>
        <v>0</v>
      </c>
      <c r="AW29" s="79">
        <f t="shared" ca="1" si="10"/>
        <v>0</v>
      </c>
      <c r="AX29" s="79">
        <f t="shared" ca="1" si="10"/>
        <v>0</v>
      </c>
      <c r="AY29" s="79">
        <f t="shared" ca="1" si="10"/>
        <v>0</v>
      </c>
      <c r="AZ29" s="79">
        <f t="shared" ca="1" si="10"/>
        <v>0</v>
      </c>
      <c r="BA29" s="79" t="str">
        <f t="shared" ca="1" si="4"/>
        <v/>
      </c>
      <c r="BB29" s="79" t="str">
        <f t="shared" ca="1" si="5"/>
        <v>2_1</v>
      </c>
      <c r="BC29" s="79" t="str">
        <f t="shared" ca="1" si="6"/>
        <v>SodA</v>
      </c>
      <c r="BD29" s="79">
        <f t="shared" si="7"/>
        <v>26</v>
      </c>
      <c r="BE29" s="79">
        <f t="shared" ca="1" si="8"/>
        <v>29</v>
      </c>
      <c r="BF29" s="79"/>
      <c r="BG29" s="79"/>
      <c r="BH29" s="79"/>
      <c r="BI29" s="79"/>
      <c r="BJ29" s="79"/>
      <c r="BK29" s="79"/>
      <c r="BL29" s="79"/>
      <c r="BM29" s="79"/>
      <c r="BN29" s="79"/>
      <c r="BO29" s="79"/>
      <c r="BP29" s="79"/>
      <c r="BQ29" s="79"/>
      <c r="BR29" s="79"/>
      <c r="BS29" s="79"/>
      <c r="BT29" s="79"/>
      <c r="BU29" s="79"/>
      <c r="BV29" s="79"/>
      <c r="BW29" s="79"/>
      <c r="BX29" s="79"/>
      <c r="BY29" s="79"/>
      <c r="BZ29" s="79"/>
    </row>
    <row r="30" spans="1:78" x14ac:dyDescent="0.25">
      <c r="A30" s="79">
        <f t="shared" ca="1" si="11"/>
        <v>1</v>
      </c>
      <c r="B30" s="79" t="str">
        <f t="shared" ca="1" si="11"/>
        <v>C4</v>
      </c>
      <c r="C30" s="79">
        <f t="shared" ca="1" si="11"/>
        <v>3.3512218433461398</v>
      </c>
      <c r="D30" s="79">
        <f t="shared" ca="1" si="11"/>
        <v>7.4773093122189502</v>
      </c>
      <c r="E30" s="79">
        <f t="shared" ca="1" si="11"/>
        <v>8.9777074737585298</v>
      </c>
      <c r="F30" s="79">
        <f t="shared" ca="1" si="11"/>
        <v>5.5607649777284696</v>
      </c>
      <c r="G30" s="79">
        <f t="shared" ca="1" si="11"/>
        <v>7.0852332724293801</v>
      </c>
      <c r="H30" s="79">
        <f t="shared" ca="1" si="11"/>
        <v>3.6800642279836202</v>
      </c>
      <c r="I30" s="79">
        <f t="shared" ca="1" si="11"/>
        <v>3.6402218515204399</v>
      </c>
      <c r="J30" s="79">
        <f t="shared" ca="1" si="11"/>
        <v>1.3702680746096101</v>
      </c>
      <c r="K30" s="79">
        <f t="shared" ca="1" si="11"/>
        <v>-0.323704060368527</v>
      </c>
      <c r="L30" s="79">
        <f t="shared" ca="1" si="11"/>
        <v>-2.3708999494447198</v>
      </c>
      <c r="M30" s="79">
        <f t="shared" ca="1" si="11"/>
        <v>-1.8888463948337599</v>
      </c>
      <c r="N30" s="79">
        <f t="shared" ca="1" si="11"/>
        <v>-4.4957453512947696</v>
      </c>
      <c r="O30" s="79">
        <f t="shared" ca="1" si="11"/>
        <v>-3.9687926355527399</v>
      </c>
      <c r="P30" s="79">
        <f t="shared" ca="1" si="11"/>
        <v>-4.1785190604846303</v>
      </c>
      <c r="Q30" s="79">
        <f t="shared" ca="1" si="9"/>
        <v>-5.6406711731165204</v>
      </c>
      <c r="R30" s="79">
        <f t="shared" ca="1" si="9"/>
        <v>-8.0087264424068998</v>
      </c>
      <c r="S30" s="79">
        <f t="shared" ca="1" si="9"/>
        <v>-7.7568911695429996</v>
      </c>
      <c r="T30" s="79">
        <f t="shared" ca="1" si="9"/>
        <v>-6.2694403521618396</v>
      </c>
      <c r="U30" s="79">
        <f t="shared" ca="1" si="9"/>
        <v>-8.3274510819651404</v>
      </c>
      <c r="V30" s="79">
        <f t="shared" ca="1" si="9"/>
        <v>-8.9130951162151195</v>
      </c>
      <c r="W30" s="79">
        <f t="shared" ca="1" si="9"/>
        <v>-5.844940191359</v>
      </c>
      <c r="X30" s="79">
        <f t="shared" ca="1" si="9"/>
        <v>-4.1812441926531401</v>
      </c>
      <c r="Y30" s="79">
        <f t="shared" ca="1" si="9"/>
        <v>0.19558337675835</v>
      </c>
      <c r="Z30" s="79">
        <f t="shared" ca="1" si="9"/>
        <v>11.861478069817201</v>
      </c>
      <c r="AA30" s="79">
        <f t="shared" ca="1" si="9"/>
        <v>33.6960139022299</v>
      </c>
      <c r="AB30" s="79">
        <f t="shared" ca="1" si="9"/>
        <v>78.162009992538103</v>
      </c>
      <c r="AC30" s="79">
        <f t="shared" ca="1" si="9"/>
        <v>168.89215493695099</v>
      </c>
      <c r="AD30" s="79">
        <f t="shared" ca="1" si="9"/>
        <v>322.89058174597898</v>
      </c>
      <c r="AE30" s="79">
        <f t="shared" ca="1" si="9"/>
        <v>614.91157559520502</v>
      </c>
      <c r="AF30" s="79">
        <f t="shared" ca="1" si="1"/>
        <v>1093.1120389282</v>
      </c>
      <c r="AG30" s="79">
        <f t="shared" ca="1" si="12"/>
        <v>1763.4988217256</v>
      </c>
      <c r="AH30" s="79">
        <f t="shared" ca="1" si="12"/>
        <v>2451.40995904494</v>
      </c>
      <c r="AI30" s="79">
        <f t="shared" ca="1" si="12"/>
        <v>3013.40084662138</v>
      </c>
      <c r="AJ30" s="79">
        <f t="shared" ca="1" si="12"/>
        <v>3385.5403718263801</v>
      </c>
      <c r="AK30" s="79">
        <f t="shared" ca="1" si="12"/>
        <v>3597.0071524556502</v>
      </c>
      <c r="AL30" s="79">
        <f t="shared" ca="1" si="12"/>
        <v>3710.30501619202</v>
      </c>
      <c r="AM30" s="79">
        <f t="shared" ca="1" si="12"/>
        <v>3790.7778389637401</v>
      </c>
      <c r="AN30" s="79">
        <f t="shared" ca="1" si="12"/>
        <v>3845.9234138522402</v>
      </c>
      <c r="AO30" s="79">
        <f t="shared" ca="1" si="12"/>
        <v>3886.4075357956499</v>
      </c>
      <c r="AP30" s="79">
        <f t="shared" ca="1" si="12"/>
        <v>3910.8174414942901</v>
      </c>
      <c r="AQ30" s="79">
        <f t="shared" ca="1" si="12"/>
        <v>0</v>
      </c>
      <c r="AR30" s="79">
        <f t="shared" ca="1" si="12"/>
        <v>0</v>
      </c>
      <c r="AS30" s="79">
        <f t="shared" ca="1" si="12"/>
        <v>0</v>
      </c>
      <c r="AT30" s="79">
        <f t="shared" ca="1" si="12"/>
        <v>0</v>
      </c>
      <c r="AU30" s="79">
        <f t="shared" ca="1" si="12"/>
        <v>0</v>
      </c>
      <c r="AV30" s="79">
        <f t="shared" ca="1" si="12"/>
        <v>0</v>
      </c>
      <c r="AW30" s="79">
        <f t="shared" ca="1" si="10"/>
        <v>0</v>
      </c>
      <c r="AX30" s="79">
        <f t="shared" ca="1" si="10"/>
        <v>0</v>
      </c>
      <c r="AY30" s="79">
        <f t="shared" ca="1" si="10"/>
        <v>0</v>
      </c>
      <c r="AZ30" s="79">
        <f t="shared" ca="1" si="10"/>
        <v>0</v>
      </c>
      <c r="BA30" s="79" t="str">
        <f t="shared" ca="1" si="4"/>
        <v/>
      </c>
      <c r="BB30" s="79" t="str">
        <f t="shared" ca="1" si="5"/>
        <v>2_1</v>
      </c>
      <c r="BC30" s="79" t="str">
        <f t="shared" ca="1" si="6"/>
        <v>OtsA</v>
      </c>
      <c r="BD30" s="79">
        <f t="shared" si="7"/>
        <v>27</v>
      </c>
      <c r="BE30" s="79">
        <f t="shared" ca="1" si="8"/>
        <v>30</v>
      </c>
      <c r="BF30" s="79"/>
      <c r="BG30" s="79"/>
      <c r="BH30" s="79"/>
      <c r="BI30" s="79"/>
      <c r="BJ30" s="79"/>
      <c r="BK30" s="79"/>
      <c r="BL30" s="79"/>
      <c r="BM30" s="79"/>
      <c r="BN30" s="79"/>
      <c r="BO30" s="79"/>
      <c r="BP30" s="79"/>
      <c r="BQ30" s="79"/>
      <c r="BR30" s="79"/>
      <c r="BS30" s="79"/>
      <c r="BT30" s="79"/>
      <c r="BU30" s="79"/>
      <c r="BV30" s="79"/>
      <c r="BW30" s="79"/>
      <c r="BX30" s="79"/>
      <c r="BY30" s="79"/>
      <c r="BZ30" s="79"/>
    </row>
    <row r="31" spans="1:78" x14ac:dyDescent="0.25">
      <c r="A31" s="79">
        <f t="shared" ca="1" si="11"/>
        <v>1</v>
      </c>
      <c r="B31" s="79" t="str">
        <f t="shared" ca="1" si="11"/>
        <v>D4</v>
      </c>
      <c r="C31" s="79">
        <f t="shared" ca="1" si="11"/>
        <v>2.6351502850002402</v>
      </c>
      <c r="D31" s="79">
        <f t="shared" ca="1" si="11"/>
        <v>10.7125452001924</v>
      </c>
      <c r="E31" s="79">
        <f t="shared" ca="1" si="11"/>
        <v>10.750036409361201</v>
      </c>
      <c r="F31" s="79">
        <f t="shared" ca="1" si="11"/>
        <v>4.0239224045840301</v>
      </c>
      <c r="G31" s="79">
        <f t="shared" ca="1" si="11"/>
        <v>2.9827952120449499</v>
      </c>
      <c r="H31" s="79">
        <f t="shared" ca="1" si="11"/>
        <v>1.83949076981389</v>
      </c>
      <c r="I31" s="79">
        <f t="shared" ca="1" si="11"/>
        <v>2.1557541756887999</v>
      </c>
      <c r="J31" s="79">
        <f t="shared" ca="1" si="11"/>
        <v>6.7047958490238697</v>
      </c>
      <c r="K31" s="79">
        <f t="shared" ca="1" si="11"/>
        <v>2.1162907836051099</v>
      </c>
      <c r="L31" s="79">
        <f t="shared" ca="1" si="11"/>
        <v>-3.4785540733287199</v>
      </c>
      <c r="M31" s="79">
        <f t="shared" ca="1" si="11"/>
        <v>0.18997590189565</v>
      </c>
      <c r="N31" s="79">
        <f t="shared" ca="1" si="11"/>
        <v>-1.93861834569134</v>
      </c>
      <c r="O31" s="79">
        <f t="shared" ca="1" si="11"/>
        <v>-8.1330486805618403</v>
      </c>
      <c r="P31" s="79">
        <f t="shared" ca="1" si="11"/>
        <v>-1.3477285236986101</v>
      </c>
      <c r="Q31" s="79">
        <f t="shared" ca="1" si="9"/>
        <v>-5.7366933214048004</v>
      </c>
      <c r="R31" s="79">
        <f t="shared" ca="1" si="9"/>
        <v>-6.2734838739652297</v>
      </c>
      <c r="S31" s="79">
        <f t="shared" ca="1" si="9"/>
        <v>-8.6261158291699793</v>
      </c>
      <c r="T31" s="79">
        <f t="shared" ca="1" si="9"/>
        <v>-6.1385734945670301</v>
      </c>
      <c r="U31" s="79">
        <f t="shared" ca="1" si="9"/>
        <v>-4.2602260450430602</v>
      </c>
      <c r="V31" s="79">
        <f t="shared" ca="1" si="9"/>
        <v>-11.0359162889595</v>
      </c>
      <c r="W31" s="79">
        <f t="shared" ca="1" si="9"/>
        <v>-4.9776210382742603</v>
      </c>
      <c r="X31" s="79">
        <f t="shared" ca="1" si="9"/>
        <v>-1.7257284322095101</v>
      </c>
      <c r="Y31" s="79">
        <f t="shared" ca="1" si="9"/>
        <v>-0.87718623969431098</v>
      </c>
      <c r="Z31" s="79">
        <f t="shared" ca="1" si="9"/>
        <v>9.6959183571516405</v>
      </c>
      <c r="AA31" s="79">
        <f t="shared" ca="1" si="9"/>
        <v>32.401294518525397</v>
      </c>
      <c r="AB31" s="79">
        <f t="shared" ca="1" si="9"/>
        <v>73.090697499369099</v>
      </c>
      <c r="AC31" s="79">
        <f t="shared" ca="1" si="9"/>
        <v>158.95327565544599</v>
      </c>
      <c r="AD31" s="79">
        <f t="shared" ca="1" si="9"/>
        <v>311.96703402718703</v>
      </c>
      <c r="AE31" s="79">
        <f t="shared" ca="1" si="9"/>
        <v>594.56173622040706</v>
      </c>
      <c r="AF31" s="79">
        <f t="shared" ca="1" si="1"/>
        <v>1069.28598532145</v>
      </c>
      <c r="AG31" s="79">
        <f t="shared" ca="1" si="12"/>
        <v>1755.1041940083701</v>
      </c>
      <c r="AH31" s="79">
        <f t="shared" ca="1" si="12"/>
        <v>2481.1348467985599</v>
      </c>
      <c r="AI31" s="79">
        <f t="shared" ca="1" si="12"/>
        <v>3075.52013226996</v>
      </c>
      <c r="AJ31" s="79">
        <f t="shared" ca="1" si="12"/>
        <v>3481.5154857918301</v>
      </c>
      <c r="AK31" s="79">
        <f t="shared" ca="1" si="12"/>
        <v>3710.69820359081</v>
      </c>
      <c r="AL31" s="79">
        <f t="shared" ca="1" si="12"/>
        <v>3836.2630031861299</v>
      </c>
      <c r="AM31" s="79">
        <f t="shared" ca="1" si="12"/>
        <v>3913.8399040181998</v>
      </c>
      <c r="AN31" s="79">
        <f t="shared" ca="1" si="12"/>
        <v>3969.3442277228401</v>
      </c>
      <c r="AO31" s="79">
        <f t="shared" ca="1" si="12"/>
        <v>4015.0625558066699</v>
      </c>
      <c r="AP31" s="79">
        <f t="shared" ca="1" si="12"/>
        <v>4052.1094334600202</v>
      </c>
      <c r="AQ31" s="79">
        <f t="shared" ca="1" si="12"/>
        <v>0</v>
      </c>
      <c r="AR31" s="79">
        <f t="shared" ca="1" si="12"/>
        <v>0</v>
      </c>
      <c r="AS31" s="79">
        <f t="shared" ca="1" si="12"/>
        <v>0</v>
      </c>
      <c r="AT31" s="79">
        <f t="shared" ca="1" si="12"/>
        <v>0</v>
      </c>
      <c r="AU31" s="79">
        <f t="shared" ca="1" si="12"/>
        <v>0</v>
      </c>
      <c r="AV31" s="79">
        <f t="shared" ca="1" si="12"/>
        <v>0</v>
      </c>
      <c r="AW31" s="79">
        <f t="shared" ca="1" si="10"/>
        <v>0</v>
      </c>
      <c r="AX31" s="79">
        <f t="shared" ca="1" si="10"/>
        <v>0</v>
      </c>
      <c r="AY31" s="79">
        <f t="shared" ca="1" si="10"/>
        <v>0</v>
      </c>
      <c r="AZ31" s="79">
        <f t="shared" ca="1" si="10"/>
        <v>0</v>
      </c>
      <c r="BA31" s="79" t="str">
        <f t="shared" ca="1" si="4"/>
        <v/>
      </c>
      <c r="BB31" s="79" t="str">
        <f t="shared" ca="1" si="5"/>
        <v>2_1</v>
      </c>
      <c r="BC31" s="79" t="str">
        <f t="shared" ca="1" si="6"/>
        <v>OtsA</v>
      </c>
      <c r="BD31" s="79">
        <f t="shared" si="7"/>
        <v>28</v>
      </c>
      <c r="BE31" s="79">
        <f t="shared" ca="1" si="8"/>
        <v>31</v>
      </c>
      <c r="BF31" s="79"/>
      <c r="BG31" s="79"/>
      <c r="BH31" s="79"/>
      <c r="BI31" s="79"/>
      <c r="BJ31" s="79"/>
      <c r="BK31" s="79"/>
      <c r="BL31" s="79"/>
      <c r="BM31" s="79"/>
      <c r="BN31" s="79"/>
      <c r="BO31" s="79"/>
      <c r="BP31" s="79"/>
      <c r="BQ31" s="79"/>
      <c r="BR31" s="79"/>
      <c r="BS31" s="79"/>
      <c r="BT31" s="79"/>
      <c r="BU31" s="79"/>
      <c r="BV31" s="79"/>
      <c r="BW31" s="79"/>
      <c r="BX31" s="79"/>
      <c r="BY31" s="79"/>
      <c r="BZ31" s="79"/>
    </row>
    <row r="32" spans="1:78" x14ac:dyDescent="0.25">
      <c r="A32" s="79">
        <f t="shared" ca="1" si="11"/>
        <v>1</v>
      </c>
      <c r="B32" s="79" t="str">
        <f t="shared" ca="1" si="11"/>
        <v>E4</v>
      </c>
      <c r="C32" s="79">
        <f t="shared" ca="1" si="11"/>
        <v>4.3608034046219499</v>
      </c>
      <c r="D32" s="79">
        <f t="shared" ca="1" si="11"/>
        <v>18.750484367641999</v>
      </c>
      <c r="E32" s="79">
        <f t="shared" ca="1" si="11"/>
        <v>13.1893921423466</v>
      </c>
      <c r="F32" s="79">
        <f t="shared" ca="1" si="11"/>
        <v>5.2410950078328797</v>
      </c>
      <c r="G32" s="79">
        <f t="shared" ca="1" si="11"/>
        <v>5.29057317282422</v>
      </c>
      <c r="H32" s="79">
        <f t="shared" ca="1" si="11"/>
        <v>3.8057275799246799</v>
      </c>
      <c r="I32" s="79">
        <f t="shared" ca="1" si="11"/>
        <v>1.39067467359382</v>
      </c>
      <c r="J32" s="79">
        <f t="shared" ca="1" si="11"/>
        <v>2.0674729628976798</v>
      </c>
      <c r="K32" s="79">
        <f t="shared" ca="1" si="11"/>
        <v>-3.3153902528192698</v>
      </c>
      <c r="L32" s="79">
        <f t="shared" ca="1" si="11"/>
        <v>-1.4717897886221201</v>
      </c>
      <c r="M32" s="79">
        <f t="shared" ca="1" si="11"/>
        <v>2.92500035766352E-3</v>
      </c>
      <c r="N32" s="79">
        <f t="shared" ca="1" si="11"/>
        <v>-6.4958908917424196</v>
      </c>
      <c r="O32" s="79">
        <f t="shared" ca="1" si="11"/>
        <v>-5.0964580504905799</v>
      </c>
      <c r="P32" s="79">
        <f t="shared" ca="1" si="11"/>
        <v>-8.6372608505175794</v>
      </c>
      <c r="Q32" s="79">
        <f t="shared" ca="1" si="9"/>
        <v>-7.9667680302186401</v>
      </c>
      <c r="R32" s="79">
        <f t="shared" ca="1" si="9"/>
        <v>-6.2344694725770804</v>
      </c>
      <c r="S32" s="79">
        <f t="shared" ca="1" si="9"/>
        <v>-10.3624134652287</v>
      </c>
      <c r="T32" s="79">
        <f t="shared" ca="1" si="9"/>
        <v>-11.189578063906101</v>
      </c>
      <c r="U32" s="79">
        <f t="shared" ca="1" si="9"/>
        <v>-7.1540948754213796</v>
      </c>
      <c r="V32" s="79">
        <f t="shared" ca="1" si="9"/>
        <v>-10.182219338911599</v>
      </c>
      <c r="W32" s="79">
        <f t="shared" ca="1" si="9"/>
        <v>-10.099774389103899</v>
      </c>
      <c r="X32" s="79">
        <f t="shared" ca="1" si="9"/>
        <v>-6.2172182688636903</v>
      </c>
      <c r="Y32" s="79">
        <f t="shared" ca="1" si="9"/>
        <v>-4.3426854578961001</v>
      </c>
      <c r="Z32" s="79">
        <f t="shared" ca="1" si="9"/>
        <v>2.5077110030460998</v>
      </c>
      <c r="AA32" s="79">
        <f t="shared" ca="1" si="9"/>
        <v>13.633051615313001</v>
      </c>
      <c r="AB32" s="79">
        <f t="shared" ca="1" si="9"/>
        <v>35.561499330010498</v>
      </c>
      <c r="AC32" s="79">
        <f t="shared" ca="1" si="9"/>
        <v>77.960590064728393</v>
      </c>
      <c r="AD32" s="79">
        <f t="shared" ca="1" si="9"/>
        <v>169.74337332584199</v>
      </c>
      <c r="AE32" s="79">
        <f t="shared" ca="1" si="9"/>
        <v>328.04281878743001</v>
      </c>
      <c r="AF32" s="79">
        <f t="shared" ca="1" si="1"/>
        <v>607.345538614661</v>
      </c>
      <c r="AG32" s="79">
        <f t="shared" ca="1" si="12"/>
        <v>1068.78304273906</v>
      </c>
      <c r="AH32" s="79">
        <f t="shared" ca="1" si="12"/>
        <v>1684.2751484241501</v>
      </c>
      <c r="AI32" s="79">
        <f t="shared" ca="1" si="12"/>
        <v>2307.8671137568199</v>
      </c>
      <c r="AJ32" s="79">
        <f t="shared" ca="1" si="12"/>
        <v>2828.6580034117701</v>
      </c>
      <c r="AK32" s="79">
        <f t="shared" ca="1" si="12"/>
        <v>3194.33255249579</v>
      </c>
      <c r="AL32" s="79">
        <f t="shared" ca="1" si="12"/>
        <v>3426.92923477871</v>
      </c>
      <c r="AM32" s="79">
        <f t="shared" ca="1" si="12"/>
        <v>3568.9734763588599</v>
      </c>
      <c r="AN32" s="79">
        <f t="shared" ca="1" si="12"/>
        <v>3656.9382250322901</v>
      </c>
      <c r="AO32" s="79">
        <f t="shared" ca="1" si="12"/>
        <v>3715.1648854068299</v>
      </c>
      <c r="AP32" s="79">
        <f t="shared" ca="1" si="12"/>
        <v>3755.9272464751398</v>
      </c>
      <c r="AQ32" s="79">
        <f t="shared" ca="1" si="12"/>
        <v>0</v>
      </c>
      <c r="AR32" s="79">
        <f t="shared" ca="1" si="12"/>
        <v>0</v>
      </c>
      <c r="AS32" s="79">
        <f t="shared" ca="1" si="12"/>
        <v>0</v>
      </c>
      <c r="AT32" s="79">
        <f t="shared" ca="1" si="12"/>
        <v>0</v>
      </c>
      <c r="AU32" s="79">
        <f t="shared" ca="1" si="12"/>
        <v>0</v>
      </c>
      <c r="AV32" s="79">
        <f t="shared" ca="1" si="12"/>
        <v>0</v>
      </c>
      <c r="AW32" s="79">
        <f t="shared" ca="1" si="10"/>
        <v>0</v>
      </c>
      <c r="AX32" s="79">
        <f t="shared" ca="1" si="10"/>
        <v>0</v>
      </c>
      <c r="AY32" s="79">
        <f t="shared" ca="1" si="10"/>
        <v>0</v>
      </c>
      <c r="AZ32" s="79">
        <f t="shared" ca="1" si="10"/>
        <v>0</v>
      </c>
      <c r="BA32" s="79" t="str">
        <f t="shared" ca="1" si="4"/>
        <v/>
      </c>
      <c r="BB32" s="79" t="str">
        <f t="shared" ca="1" si="5"/>
        <v>2_1</v>
      </c>
      <c r="BC32" s="79" t="str">
        <f t="shared" ca="1" si="6"/>
        <v>Rpon2</v>
      </c>
      <c r="BD32" s="79">
        <f t="shared" si="7"/>
        <v>29</v>
      </c>
      <c r="BE32" s="79">
        <f t="shared" ca="1" si="8"/>
        <v>32</v>
      </c>
      <c r="BF32" s="79"/>
      <c r="BG32" s="79"/>
      <c r="BH32" s="79"/>
      <c r="BI32" s="79"/>
      <c r="BJ32" s="79"/>
      <c r="BK32" s="79"/>
      <c r="BL32" s="79"/>
      <c r="BM32" s="79"/>
      <c r="BN32" s="79"/>
      <c r="BO32" s="79"/>
      <c r="BP32" s="79"/>
      <c r="BQ32" s="79"/>
      <c r="BR32" s="79"/>
      <c r="BS32" s="79"/>
      <c r="BT32" s="79"/>
      <c r="BU32" s="79"/>
      <c r="BV32" s="79"/>
      <c r="BW32" s="79"/>
      <c r="BX32" s="79"/>
      <c r="BY32" s="79"/>
      <c r="BZ32" s="79"/>
    </row>
    <row r="33" spans="1:78" x14ac:dyDescent="0.25">
      <c r="A33" s="79">
        <f t="shared" ca="1" si="11"/>
        <v>1</v>
      </c>
      <c r="B33" s="79" t="str">
        <f t="shared" ca="1" si="11"/>
        <v>F4</v>
      </c>
      <c r="C33" s="79">
        <f t="shared" ca="1" si="11"/>
        <v>8.3377055730916201</v>
      </c>
      <c r="D33" s="79">
        <f t="shared" ca="1" si="11"/>
        <v>23.6502701687218</v>
      </c>
      <c r="E33" s="79">
        <f t="shared" ca="1" si="11"/>
        <v>19.9640858482521</v>
      </c>
      <c r="F33" s="79">
        <f t="shared" ca="1" si="11"/>
        <v>10.7144875392</v>
      </c>
      <c r="G33" s="79">
        <f t="shared" ca="1" si="11"/>
        <v>2.4202175800037402</v>
      </c>
      <c r="H33" s="79">
        <f t="shared" ca="1" si="11"/>
        <v>6.3964244777262103</v>
      </c>
      <c r="I33" s="79">
        <f t="shared" ca="1" si="11"/>
        <v>2.4427054016691701</v>
      </c>
      <c r="J33" s="79">
        <f t="shared" ca="1" si="11"/>
        <v>0.21469175597576401</v>
      </c>
      <c r="K33" s="79">
        <f t="shared" ca="1" si="11"/>
        <v>-1.2114466813368401</v>
      </c>
      <c r="L33" s="79">
        <f t="shared" ca="1" si="11"/>
        <v>-3.1249185896558598</v>
      </c>
      <c r="M33" s="79">
        <f t="shared" ca="1" si="11"/>
        <v>-6.8896071324979902</v>
      </c>
      <c r="N33" s="79">
        <f t="shared" ca="1" si="11"/>
        <v>-5.3345359883442098</v>
      </c>
      <c r="O33" s="79">
        <f t="shared" ca="1" si="11"/>
        <v>-11.6101969793667</v>
      </c>
      <c r="P33" s="79">
        <f t="shared" ca="1" si="11"/>
        <v>-3.9590118295363901</v>
      </c>
      <c r="Q33" s="79">
        <f t="shared" ca="1" si="9"/>
        <v>-8.4840023492133696</v>
      </c>
      <c r="R33" s="79">
        <f t="shared" ca="1" si="9"/>
        <v>-12.415046017866199</v>
      </c>
      <c r="S33" s="79">
        <f t="shared" ca="1" si="9"/>
        <v>-9.3941460759756392</v>
      </c>
      <c r="T33" s="79">
        <f t="shared" ca="1" si="9"/>
        <v>-8.8714824759185795</v>
      </c>
      <c r="U33" s="79">
        <f t="shared" ca="1" si="9"/>
        <v>-16.726383828592599</v>
      </c>
      <c r="V33" s="79">
        <f t="shared" ca="1" si="9"/>
        <v>-14.2636562911553</v>
      </c>
      <c r="W33" s="79">
        <f t="shared" ca="1" si="9"/>
        <v>-5.4661885825589698</v>
      </c>
      <c r="X33" s="79">
        <f t="shared" ca="1" si="9"/>
        <v>-11.1852705807551</v>
      </c>
      <c r="Y33" s="79">
        <f t="shared" ca="1" si="9"/>
        <v>-6.6068851331265197</v>
      </c>
      <c r="Z33" s="79">
        <f t="shared" ca="1" si="9"/>
        <v>3.6010135647361499</v>
      </c>
      <c r="AA33" s="79">
        <f t="shared" ca="1" si="9"/>
        <v>19.198022042291498</v>
      </c>
      <c r="AB33" s="79">
        <f t="shared" ca="1" si="9"/>
        <v>46.304790525757198</v>
      </c>
      <c r="AC33" s="79">
        <f t="shared" ca="1" si="9"/>
        <v>102.51020136370499</v>
      </c>
      <c r="AD33" s="79">
        <f t="shared" ca="1" si="9"/>
        <v>203.48659064608501</v>
      </c>
      <c r="AE33" s="79">
        <f t="shared" ca="1" si="9"/>
        <v>397.25713953408598</v>
      </c>
      <c r="AF33" s="79">
        <f t="shared" ca="1" si="1"/>
        <v>744.83550431615595</v>
      </c>
      <c r="AG33" s="79">
        <f t="shared" ca="1" si="12"/>
        <v>1259.08565540684</v>
      </c>
      <c r="AH33" s="79">
        <f t="shared" ca="1" si="12"/>
        <v>1919.42791901696</v>
      </c>
      <c r="AI33" s="79">
        <f t="shared" ca="1" si="12"/>
        <v>2520.0408097059399</v>
      </c>
      <c r="AJ33" s="79">
        <f t="shared" ca="1" si="12"/>
        <v>3004.3037045698702</v>
      </c>
      <c r="AK33" s="79">
        <f t="shared" ca="1" si="12"/>
        <v>3336.4759770504802</v>
      </c>
      <c r="AL33" s="79">
        <f t="shared" ca="1" si="12"/>
        <v>3537.9741411801801</v>
      </c>
      <c r="AM33" s="79">
        <f t="shared" ca="1" si="12"/>
        <v>3658.5587126241398</v>
      </c>
      <c r="AN33" s="79">
        <f t="shared" ca="1" si="12"/>
        <v>3734.2464044743101</v>
      </c>
      <c r="AO33" s="79">
        <f t="shared" ca="1" si="12"/>
        <v>3788.8716259964799</v>
      </c>
      <c r="AP33" s="79">
        <f t="shared" ca="1" si="12"/>
        <v>3829.2944844294002</v>
      </c>
      <c r="AQ33" s="79">
        <f t="shared" ca="1" si="12"/>
        <v>0</v>
      </c>
      <c r="AR33" s="79">
        <f t="shared" ca="1" si="12"/>
        <v>0</v>
      </c>
      <c r="AS33" s="79">
        <f t="shared" ca="1" si="12"/>
        <v>0</v>
      </c>
      <c r="AT33" s="79">
        <f t="shared" ca="1" si="12"/>
        <v>0</v>
      </c>
      <c r="AU33" s="79">
        <f t="shared" ca="1" si="12"/>
        <v>0</v>
      </c>
      <c r="AV33" s="79">
        <f t="shared" ca="1" si="12"/>
        <v>0</v>
      </c>
      <c r="AW33" s="79">
        <f t="shared" ca="1" si="10"/>
        <v>0</v>
      </c>
      <c r="AX33" s="79">
        <f t="shared" ca="1" si="10"/>
        <v>0</v>
      </c>
      <c r="AY33" s="79">
        <f t="shared" ca="1" si="10"/>
        <v>0</v>
      </c>
      <c r="AZ33" s="79">
        <f t="shared" ca="1" si="10"/>
        <v>0</v>
      </c>
      <c r="BA33" s="79" t="str">
        <f t="shared" ca="1" si="4"/>
        <v/>
      </c>
      <c r="BB33" s="79" t="str">
        <f t="shared" ca="1" si="5"/>
        <v>2_1</v>
      </c>
      <c r="BC33" s="79" t="str">
        <f t="shared" ca="1" si="6"/>
        <v>Rpon2</v>
      </c>
      <c r="BD33" s="79">
        <f t="shared" si="7"/>
        <v>30</v>
      </c>
      <c r="BE33" s="79">
        <f t="shared" ca="1" si="8"/>
        <v>33</v>
      </c>
      <c r="BF33" s="79"/>
      <c r="BG33" s="79"/>
      <c r="BH33" s="79"/>
      <c r="BI33" s="79"/>
      <c r="BJ33" s="79"/>
      <c r="BK33" s="79"/>
      <c r="BL33" s="79"/>
      <c r="BM33" s="79"/>
      <c r="BN33" s="79"/>
      <c r="BO33" s="79"/>
      <c r="BP33" s="79"/>
      <c r="BQ33" s="79"/>
      <c r="BR33" s="79"/>
      <c r="BS33" s="79"/>
      <c r="BT33" s="79"/>
      <c r="BU33" s="79"/>
      <c r="BV33" s="79"/>
      <c r="BW33" s="79"/>
      <c r="BX33" s="79"/>
      <c r="BY33" s="79"/>
      <c r="BZ33" s="79"/>
    </row>
    <row r="34" spans="1:78" x14ac:dyDescent="0.25">
      <c r="A34" s="79">
        <f t="shared" ca="1" si="11"/>
        <v>1</v>
      </c>
      <c r="B34" s="79" t="str">
        <f t="shared" ca="1" si="11"/>
        <v>G4</v>
      </c>
      <c r="C34" s="79">
        <f t="shared" ca="1" si="11"/>
        <v>-0.344332314732128</v>
      </c>
      <c r="D34" s="79">
        <f t="shared" ca="1" si="11"/>
        <v>6.6904591415768699</v>
      </c>
      <c r="E34" s="79">
        <f t="shared" ca="1" si="11"/>
        <v>6.0499841279474804</v>
      </c>
      <c r="F34" s="79">
        <f t="shared" ca="1" si="11"/>
        <v>6.03266612939069</v>
      </c>
      <c r="G34" s="79">
        <f t="shared" ca="1" si="11"/>
        <v>3.4418362354472301</v>
      </c>
      <c r="H34" s="79">
        <f t="shared" ca="1" si="11"/>
        <v>3.43595801952688</v>
      </c>
      <c r="I34" s="79">
        <f t="shared" ca="1" si="11"/>
        <v>1.6639116791698101</v>
      </c>
      <c r="J34" s="79">
        <f t="shared" ca="1" si="11"/>
        <v>-5.2037496338689397</v>
      </c>
      <c r="K34" s="79">
        <f t="shared" ca="1" si="11"/>
        <v>-1.31317618080448</v>
      </c>
      <c r="L34" s="79">
        <f t="shared" ca="1" si="11"/>
        <v>-1.7795551114891199</v>
      </c>
      <c r="M34" s="79">
        <f t="shared" ca="1" si="11"/>
        <v>1.9787833035329601</v>
      </c>
      <c r="N34" s="79">
        <f t="shared" ca="1" si="11"/>
        <v>-2.1342502183369998</v>
      </c>
      <c r="O34" s="79">
        <f t="shared" ca="1" si="11"/>
        <v>-2.1811363629103702</v>
      </c>
      <c r="P34" s="79">
        <f t="shared" ca="1" si="11"/>
        <v>-2.6957840150680599</v>
      </c>
      <c r="Q34" s="79">
        <f t="shared" ca="1" si="9"/>
        <v>-7.0750003882394603</v>
      </c>
      <c r="R34" s="79">
        <f t="shared" ca="1" si="9"/>
        <v>-4.4713215612655404</v>
      </c>
      <c r="S34" s="79">
        <f t="shared" ca="1" si="9"/>
        <v>-3.19457935651553</v>
      </c>
      <c r="T34" s="79">
        <f t="shared" ca="1" si="9"/>
        <v>-6.0048936934972499</v>
      </c>
      <c r="U34" s="79">
        <f t="shared" ca="1" si="9"/>
        <v>-7.0592112063827699</v>
      </c>
      <c r="V34" s="79">
        <f t="shared" ca="1" si="9"/>
        <v>-2.5326075599455198</v>
      </c>
      <c r="W34" s="79">
        <f t="shared" ca="1" si="9"/>
        <v>-2.9618191655158599</v>
      </c>
      <c r="X34" s="79">
        <f t="shared" ca="1" si="9"/>
        <v>1.2373080954362199</v>
      </c>
      <c r="Y34" s="79">
        <f t="shared" ca="1" si="9"/>
        <v>3.70392558446065</v>
      </c>
      <c r="Z34" s="79">
        <f t="shared" ca="1" si="9"/>
        <v>22.829630972302301</v>
      </c>
      <c r="AA34" s="79">
        <f t="shared" ca="1" si="9"/>
        <v>41.916087151105302</v>
      </c>
      <c r="AB34" s="79">
        <f t="shared" ca="1" si="9"/>
        <v>88.226220504979196</v>
      </c>
      <c r="AC34" s="79">
        <f t="shared" ca="1" si="9"/>
        <v>167.72926267967901</v>
      </c>
      <c r="AD34" s="79">
        <f t="shared" ca="1" si="9"/>
        <v>324.10356559895502</v>
      </c>
      <c r="AE34" s="79">
        <f t="shared" ca="1" si="9"/>
        <v>587.90450065021696</v>
      </c>
      <c r="AF34" s="79">
        <f t="shared" ref="AF34:AU49" ca="1" si="13">INDIRECT("Data!"&amp;AF$2&amp;$BE34)</f>
        <v>1016.10277662844</v>
      </c>
      <c r="AG34" s="79">
        <f t="shared" ca="1" si="13"/>
        <v>1615.7115970150101</v>
      </c>
      <c r="AH34" s="79">
        <f t="shared" ca="1" si="13"/>
        <v>2285.6119352471401</v>
      </c>
      <c r="AI34" s="79">
        <f t="shared" ca="1" si="13"/>
        <v>2862.5361535975298</v>
      </c>
      <c r="AJ34" s="79">
        <f t="shared" ca="1" si="13"/>
        <v>3288.6985881189298</v>
      </c>
      <c r="AK34" s="79">
        <f t="shared" ca="1" si="13"/>
        <v>3566.10104277134</v>
      </c>
      <c r="AL34" s="79">
        <f t="shared" ca="1" si="13"/>
        <v>3731.8281784430901</v>
      </c>
      <c r="AM34" s="79">
        <f t="shared" ca="1" si="13"/>
        <v>3829.4053436620502</v>
      </c>
      <c r="AN34" s="79">
        <f t="shared" ca="1" si="13"/>
        <v>3889.5311446300698</v>
      </c>
      <c r="AO34" s="79">
        <f t="shared" ca="1" si="13"/>
        <v>3928.10532835103</v>
      </c>
      <c r="AP34" s="79">
        <f t="shared" ca="1" si="13"/>
        <v>3959.3882102442899</v>
      </c>
      <c r="AQ34" s="79">
        <f t="shared" ca="1" si="13"/>
        <v>0</v>
      </c>
      <c r="AR34" s="79">
        <f t="shared" ca="1" si="13"/>
        <v>0</v>
      </c>
      <c r="AS34" s="79">
        <f t="shared" ca="1" si="13"/>
        <v>0</v>
      </c>
      <c r="AT34" s="79">
        <f t="shared" ca="1" si="13"/>
        <v>0</v>
      </c>
      <c r="AU34" s="79">
        <f t="shared" ca="1" si="13"/>
        <v>0</v>
      </c>
      <c r="AV34" s="79">
        <f t="shared" ca="1" si="12"/>
        <v>0</v>
      </c>
      <c r="AW34" s="79">
        <f t="shared" ca="1" si="10"/>
        <v>0</v>
      </c>
      <c r="AX34" s="79">
        <f t="shared" ca="1" si="10"/>
        <v>0</v>
      </c>
      <c r="AY34" s="79">
        <f t="shared" ca="1" si="10"/>
        <v>0</v>
      </c>
      <c r="AZ34" s="79">
        <f t="shared" ca="1" si="10"/>
        <v>0</v>
      </c>
      <c r="BA34" s="79" t="str">
        <f t="shared" ca="1" si="4"/>
        <v/>
      </c>
      <c r="BB34" s="79" t="str">
        <f t="shared" ca="1" si="5"/>
        <v>2_1</v>
      </c>
      <c r="BC34" s="79" t="str">
        <f t="shared" ca="1" si="6"/>
        <v>ParA</v>
      </c>
      <c r="BD34" s="79">
        <f t="shared" si="7"/>
        <v>31</v>
      </c>
      <c r="BE34" s="79">
        <f t="shared" ca="1" si="8"/>
        <v>34</v>
      </c>
      <c r="BF34" s="79"/>
      <c r="BG34" s="79"/>
      <c r="BH34" s="79"/>
      <c r="BI34" s="79"/>
      <c r="BJ34" s="79"/>
      <c r="BK34" s="79"/>
      <c r="BL34" s="79"/>
      <c r="BM34" s="79"/>
      <c r="BN34" s="79"/>
      <c r="BO34" s="79"/>
      <c r="BP34" s="79"/>
      <c r="BQ34" s="79"/>
      <c r="BR34" s="79"/>
      <c r="BS34" s="79"/>
      <c r="BT34" s="79"/>
      <c r="BU34" s="79"/>
      <c r="BV34" s="79"/>
      <c r="BW34" s="79"/>
      <c r="BX34" s="79"/>
      <c r="BY34" s="79"/>
      <c r="BZ34" s="79"/>
    </row>
    <row r="35" spans="1:78" x14ac:dyDescent="0.25">
      <c r="A35" s="79">
        <f t="shared" ca="1" si="11"/>
        <v>1</v>
      </c>
      <c r="B35" s="79" t="str">
        <f t="shared" ca="1" si="11"/>
        <v>H4</v>
      </c>
      <c r="C35" s="79">
        <f t="shared" ca="1" si="11"/>
        <v>19.7958859265059</v>
      </c>
      <c r="D35" s="79">
        <f t="shared" ca="1" si="11"/>
        <v>21.129256543692499</v>
      </c>
      <c r="E35" s="79">
        <f t="shared" ca="1" si="11"/>
        <v>12.6843468776701</v>
      </c>
      <c r="F35" s="79">
        <f t="shared" ca="1" si="11"/>
        <v>7.1109367517706197</v>
      </c>
      <c r="G35" s="79">
        <f t="shared" ca="1" si="11"/>
        <v>3.25488707948944</v>
      </c>
      <c r="H35" s="79">
        <f t="shared" ca="1" si="11"/>
        <v>2.8414154584575</v>
      </c>
      <c r="I35" s="79">
        <f t="shared" ca="1" si="11"/>
        <v>1.5087251529394099</v>
      </c>
      <c r="J35" s="79">
        <f t="shared" ca="1" si="11"/>
        <v>2.4151357591308602</v>
      </c>
      <c r="K35" s="79">
        <f t="shared" ca="1" si="11"/>
        <v>-0.58380771905149198</v>
      </c>
      <c r="L35" s="79">
        <f t="shared" ca="1" si="11"/>
        <v>-0.73626194231337605</v>
      </c>
      <c r="M35" s="79">
        <f t="shared" ca="1" si="11"/>
        <v>-1.96122838300016</v>
      </c>
      <c r="N35" s="79">
        <f t="shared" ca="1" si="11"/>
        <v>-5.5100909771645101</v>
      </c>
      <c r="O35" s="79">
        <f t="shared" ca="1" si="11"/>
        <v>-6.2429774259712802</v>
      </c>
      <c r="P35" s="79">
        <f t="shared" ref="P35:AE50" ca="1" si="14">INDIRECT("Data!"&amp;P$2&amp;$BE35)</f>
        <v>-2.85397538950747</v>
      </c>
      <c r="Q35" s="79">
        <f t="shared" ca="1" si="14"/>
        <v>-6.3055083545709802</v>
      </c>
      <c r="R35" s="79">
        <f t="shared" ca="1" si="14"/>
        <v>-6.2747401955411997</v>
      </c>
      <c r="S35" s="79">
        <f t="shared" ca="1" si="14"/>
        <v>-2.7317308940223501</v>
      </c>
      <c r="T35" s="79">
        <f t="shared" ca="1" si="14"/>
        <v>-7.8950455787376104</v>
      </c>
      <c r="U35" s="79">
        <f t="shared" ca="1" si="14"/>
        <v>-5.9902278998015399</v>
      </c>
      <c r="V35" s="79">
        <f t="shared" ca="1" si="14"/>
        <v>-11.8820736212119</v>
      </c>
      <c r="W35" s="79">
        <f t="shared" ca="1" si="14"/>
        <v>-7.1633959268965599</v>
      </c>
      <c r="X35" s="79">
        <f t="shared" ca="1" si="14"/>
        <v>-5.6245444253459</v>
      </c>
      <c r="Y35" s="79">
        <f t="shared" ca="1" si="14"/>
        <v>3.0004053161796902</v>
      </c>
      <c r="Z35" s="79">
        <f t="shared" ca="1" si="14"/>
        <v>14.584494227684001</v>
      </c>
      <c r="AA35" s="79">
        <f t="shared" ca="1" si="14"/>
        <v>30.988084729464401</v>
      </c>
      <c r="AB35" s="79">
        <f t="shared" ca="1" si="14"/>
        <v>68.685308109512803</v>
      </c>
      <c r="AC35" s="79">
        <f t="shared" ca="1" si="14"/>
        <v>137.958428022612</v>
      </c>
      <c r="AD35" s="79">
        <f t="shared" ca="1" si="14"/>
        <v>273.42818725612602</v>
      </c>
      <c r="AE35" s="79">
        <f t="shared" ca="1" si="14"/>
        <v>502.91043293685402</v>
      </c>
      <c r="AF35" s="79">
        <f t="shared" ca="1" si="13"/>
        <v>881.57255166434197</v>
      </c>
      <c r="AG35" s="79">
        <f t="shared" ca="1" si="13"/>
        <v>1433.19158504442</v>
      </c>
      <c r="AH35" s="79">
        <f t="shared" ca="1" si="13"/>
        <v>2051.9935672352099</v>
      </c>
      <c r="AI35" s="79">
        <f t="shared" ca="1" si="13"/>
        <v>2602.6651639184302</v>
      </c>
      <c r="AJ35" s="79">
        <f t="shared" ca="1" si="13"/>
        <v>3025.2733363311199</v>
      </c>
      <c r="AK35" s="79">
        <f t="shared" ca="1" si="13"/>
        <v>3301.6659536049701</v>
      </c>
      <c r="AL35" s="79">
        <f t="shared" ca="1" si="13"/>
        <v>3467.8345069120501</v>
      </c>
      <c r="AM35" s="79">
        <f t="shared" ca="1" si="13"/>
        <v>3566.3147395314099</v>
      </c>
      <c r="AN35" s="79">
        <f t="shared" ca="1" si="13"/>
        <v>3626.7346226657601</v>
      </c>
      <c r="AO35" s="79">
        <f t="shared" ca="1" si="13"/>
        <v>3661.8589619526401</v>
      </c>
      <c r="AP35" s="79">
        <f t="shared" ca="1" si="13"/>
        <v>3689.0850528759302</v>
      </c>
      <c r="AQ35" s="79">
        <f t="shared" ca="1" si="13"/>
        <v>0</v>
      </c>
      <c r="AR35" s="79">
        <f t="shared" ca="1" si="13"/>
        <v>0</v>
      </c>
      <c r="AS35" s="79">
        <f t="shared" ca="1" si="13"/>
        <v>0</v>
      </c>
      <c r="AT35" s="79">
        <f t="shared" ca="1" si="13"/>
        <v>0</v>
      </c>
      <c r="AU35" s="79">
        <f t="shared" ca="1" si="13"/>
        <v>0</v>
      </c>
      <c r="AV35" s="79">
        <f t="shared" ca="1" si="12"/>
        <v>0</v>
      </c>
      <c r="AW35" s="79">
        <f t="shared" ca="1" si="10"/>
        <v>0</v>
      </c>
      <c r="AX35" s="79">
        <f t="shared" ca="1" si="10"/>
        <v>0</v>
      </c>
      <c r="AY35" s="79">
        <f t="shared" ca="1" si="10"/>
        <v>0</v>
      </c>
      <c r="AZ35" s="79">
        <f t="shared" ca="1" si="10"/>
        <v>0</v>
      </c>
      <c r="BA35" s="79" t="str">
        <f t="shared" ca="1" si="4"/>
        <v/>
      </c>
      <c r="BB35" s="79" t="str">
        <f t="shared" ca="1" si="5"/>
        <v>2_1</v>
      </c>
      <c r="BC35" s="79" t="str">
        <f t="shared" ca="1" si="6"/>
        <v>ParA</v>
      </c>
      <c r="BD35" s="79">
        <f t="shared" si="7"/>
        <v>32</v>
      </c>
      <c r="BE35" s="79">
        <f t="shared" ca="1" si="8"/>
        <v>35</v>
      </c>
      <c r="BF35" s="79"/>
      <c r="BG35" s="79"/>
      <c r="BH35" s="79"/>
      <c r="BI35" s="79"/>
      <c r="BJ35" s="79"/>
      <c r="BK35" s="79"/>
      <c r="BL35" s="79"/>
      <c r="BM35" s="79"/>
      <c r="BN35" s="79"/>
      <c r="BO35" s="79"/>
      <c r="BP35" s="79"/>
      <c r="BQ35" s="79"/>
      <c r="BR35" s="79"/>
      <c r="BS35" s="79"/>
      <c r="BT35" s="79"/>
      <c r="BU35" s="79"/>
      <c r="BV35" s="79"/>
      <c r="BW35" s="79"/>
      <c r="BX35" s="79"/>
      <c r="BY35" s="79"/>
      <c r="BZ35" s="79"/>
    </row>
    <row r="36" spans="1:78" x14ac:dyDescent="0.25">
      <c r="A36" s="79">
        <f t="shared" ref="A36:P51" ca="1" si="15">INDIRECT("Data!"&amp;A$2&amp;$BE36)</f>
        <v>1</v>
      </c>
      <c r="B36" s="79" t="str">
        <f t="shared" ca="1" si="15"/>
        <v>A5</v>
      </c>
      <c r="C36" s="79">
        <f t="shared" ca="1" si="15"/>
        <v>15.913691341075699</v>
      </c>
      <c r="D36" s="79">
        <f t="shared" ca="1" si="15"/>
        <v>21.365151132772102</v>
      </c>
      <c r="E36" s="79">
        <f t="shared" ca="1" si="15"/>
        <v>8.4808621749293707</v>
      </c>
      <c r="F36" s="79">
        <f t="shared" ca="1" si="15"/>
        <v>7.6498405730712902</v>
      </c>
      <c r="G36" s="79">
        <f t="shared" ca="1" si="15"/>
        <v>-1.9902553460938199</v>
      </c>
      <c r="H36" s="79">
        <f t="shared" ca="1" si="15"/>
        <v>4.0414964913802596</v>
      </c>
      <c r="I36" s="79">
        <f t="shared" ca="1" si="15"/>
        <v>0.35842046301013403</v>
      </c>
      <c r="J36" s="79">
        <f t="shared" ca="1" si="15"/>
        <v>-1.42731208286295</v>
      </c>
      <c r="K36" s="79">
        <f t="shared" ca="1" si="15"/>
        <v>2.46425006200707</v>
      </c>
      <c r="L36" s="79">
        <f t="shared" ca="1" si="15"/>
        <v>1.43476853169977</v>
      </c>
      <c r="M36" s="79">
        <f t="shared" ca="1" si="15"/>
        <v>-5.0393144063518802</v>
      </c>
      <c r="N36" s="79">
        <f t="shared" ca="1" si="15"/>
        <v>-6.2884906264835099</v>
      </c>
      <c r="O36" s="79">
        <f t="shared" ca="1" si="15"/>
        <v>-2.21378966977682</v>
      </c>
      <c r="P36" s="79">
        <f t="shared" ca="1" si="15"/>
        <v>-11.1219125135922</v>
      </c>
      <c r="Q36" s="79">
        <f t="shared" ca="1" si="14"/>
        <v>-8.9385619379090695</v>
      </c>
      <c r="R36" s="79">
        <f t="shared" ca="1" si="14"/>
        <v>-11.6978985315736</v>
      </c>
      <c r="S36" s="79">
        <f t="shared" ca="1" si="14"/>
        <v>-9.3462051225019405</v>
      </c>
      <c r="T36" s="79">
        <f t="shared" ca="1" si="14"/>
        <v>-7.8656895634026096</v>
      </c>
      <c r="U36" s="79">
        <f t="shared" ca="1" si="14"/>
        <v>-6.1738135950872701</v>
      </c>
      <c r="V36" s="79">
        <f t="shared" ca="1" si="14"/>
        <v>-0.111277413761854</v>
      </c>
      <c r="W36" s="79">
        <f t="shared" ca="1" si="14"/>
        <v>9.65250703301081</v>
      </c>
      <c r="X36" s="79">
        <f t="shared" ca="1" si="14"/>
        <v>29.4008130083776</v>
      </c>
      <c r="Y36" s="79">
        <f t="shared" ca="1" si="14"/>
        <v>68.796579950395</v>
      </c>
      <c r="Z36" s="79">
        <f t="shared" ca="1" si="14"/>
        <v>126.456695232778</v>
      </c>
      <c r="AA36" s="79">
        <f t="shared" ca="1" si="14"/>
        <v>230.31658697717901</v>
      </c>
      <c r="AB36" s="79">
        <f t="shared" ca="1" si="14"/>
        <v>384.687431361206</v>
      </c>
      <c r="AC36" s="79">
        <f t="shared" ca="1" si="14"/>
        <v>638.26442769687503</v>
      </c>
      <c r="AD36" s="79">
        <f t="shared" ca="1" si="14"/>
        <v>995.94647940727202</v>
      </c>
      <c r="AE36" s="79">
        <f t="shared" ca="1" si="14"/>
        <v>1436.9644159248701</v>
      </c>
      <c r="AF36" s="79">
        <f t="shared" ca="1" si="13"/>
        <v>1893.45289524379</v>
      </c>
      <c r="AG36" s="79">
        <f t="shared" ca="1" si="13"/>
        <v>2281.8398078330601</v>
      </c>
      <c r="AH36" s="79">
        <f t="shared" ca="1" si="13"/>
        <v>2564.7270904648099</v>
      </c>
      <c r="AI36" s="79">
        <f t="shared" ca="1" si="13"/>
        <v>2744.3767364047098</v>
      </c>
      <c r="AJ36" s="79">
        <f t="shared" ca="1" si="13"/>
        <v>2872.0951197692798</v>
      </c>
      <c r="AK36" s="79">
        <f t="shared" ca="1" si="13"/>
        <v>2971.45588504634</v>
      </c>
      <c r="AL36" s="79">
        <f t="shared" ca="1" si="13"/>
        <v>3060.83177806703</v>
      </c>
      <c r="AM36" s="79">
        <f t="shared" ca="1" si="13"/>
        <v>3128.1916528738602</v>
      </c>
      <c r="AN36" s="79">
        <f t="shared" ca="1" si="13"/>
        <v>3183.9262933249302</v>
      </c>
      <c r="AO36" s="79">
        <f t="shared" ca="1" si="13"/>
        <v>3221.9288484537501</v>
      </c>
      <c r="AP36" s="79">
        <f t="shared" ca="1" si="13"/>
        <v>3251.15638920625</v>
      </c>
      <c r="AQ36" s="79">
        <f t="shared" ca="1" si="13"/>
        <v>0</v>
      </c>
      <c r="AR36" s="79">
        <f t="shared" ca="1" si="13"/>
        <v>0</v>
      </c>
      <c r="AS36" s="79">
        <f t="shared" ca="1" si="13"/>
        <v>0</v>
      </c>
      <c r="AT36" s="79">
        <f t="shared" ca="1" si="13"/>
        <v>0</v>
      </c>
      <c r="AU36" s="79">
        <f t="shared" ca="1" si="13"/>
        <v>0</v>
      </c>
      <c r="AV36" s="79">
        <f t="shared" ca="1" si="12"/>
        <v>0</v>
      </c>
      <c r="AW36" s="79">
        <f t="shared" ca="1" si="10"/>
        <v>0</v>
      </c>
      <c r="AX36" s="79">
        <f t="shared" ca="1" si="10"/>
        <v>0</v>
      </c>
      <c r="AY36" s="79">
        <f t="shared" ca="1" si="10"/>
        <v>0</v>
      </c>
      <c r="AZ36" s="79">
        <f t="shared" ca="1" si="10"/>
        <v>0</v>
      </c>
      <c r="BA36" s="79" t="str">
        <f t="shared" ca="1" si="4"/>
        <v/>
      </c>
      <c r="BB36" s="79" t="str">
        <f t="shared" ca="1" si="5"/>
        <v>2_2</v>
      </c>
      <c r="BC36" s="79" t="str">
        <f t="shared" ca="1" si="6"/>
        <v>SodA</v>
      </c>
      <c r="BD36" s="79">
        <f t="shared" si="7"/>
        <v>33</v>
      </c>
      <c r="BE36" s="79">
        <f t="shared" ref="BE36:BE67" ca="1" si="16">IFERROR(VLOOKUP(BD36,Data_Order,2,FALSE),"")</f>
        <v>36</v>
      </c>
      <c r="BF36" s="79"/>
      <c r="BG36" s="79"/>
      <c r="BH36" s="79"/>
      <c r="BI36" s="79"/>
      <c r="BJ36" s="79"/>
      <c r="BK36" s="79"/>
      <c r="BL36" s="79"/>
      <c r="BM36" s="79"/>
      <c r="BN36" s="79"/>
      <c r="BO36" s="79"/>
      <c r="BP36" s="79"/>
      <c r="BQ36" s="79"/>
      <c r="BR36" s="79"/>
      <c r="BS36" s="79"/>
      <c r="BT36" s="79"/>
      <c r="BU36" s="79"/>
      <c r="BV36" s="79"/>
      <c r="BW36" s="79"/>
      <c r="BX36" s="79"/>
      <c r="BY36" s="79"/>
      <c r="BZ36" s="79"/>
    </row>
    <row r="37" spans="1:78" x14ac:dyDescent="0.25">
      <c r="A37" s="79">
        <f t="shared" ca="1" si="15"/>
        <v>1</v>
      </c>
      <c r="B37" s="79" t="str">
        <f t="shared" ca="1" si="15"/>
        <v>B5</v>
      </c>
      <c r="C37" s="79">
        <f t="shared" ca="1" si="15"/>
        <v>7.1359752570783703</v>
      </c>
      <c r="D37" s="79">
        <f t="shared" ca="1" si="15"/>
        <v>11.8259896779236</v>
      </c>
      <c r="E37" s="79">
        <f t="shared" ca="1" si="15"/>
        <v>7.9748769360576297</v>
      </c>
      <c r="F37" s="79">
        <f t="shared" ca="1" si="15"/>
        <v>5.8539086303294399</v>
      </c>
      <c r="G37" s="79">
        <f t="shared" ca="1" si="15"/>
        <v>2.94808138574626</v>
      </c>
      <c r="H37" s="79">
        <f t="shared" ca="1" si="15"/>
        <v>-1.51162480502626</v>
      </c>
      <c r="I37" s="79">
        <f t="shared" ca="1" si="15"/>
        <v>3.7682190912491902</v>
      </c>
      <c r="J37" s="79">
        <f t="shared" ca="1" si="15"/>
        <v>4.1249600234241397</v>
      </c>
      <c r="K37" s="79">
        <f t="shared" ca="1" si="15"/>
        <v>1.7388078858671201</v>
      </c>
      <c r="L37" s="79">
        <f t="shared" ca="1" si="15"/>
        <v>-1.0903818577762601</v>
      </c>
      <c r="M37" s="79">
        <f t="shared" ca="1" si="15"/>
        <v>-5.1633926259464697</v>
      </c>
      <c r="N37" s="79">
        <f t="shared" ca="1" si="15"/>
        <v>-3.6865935672344698</v>
      </c>
      <c r="O37" s="79">
        <f t="shared" ca="1" si="15"/>
        <v>-5.1144203444027898</v>
      </c>
      <c r="P37" s="79">
        <f t="shared" ca="1" si="15"/>
        <v>-7.5173116369233002</v>
      </c>
      <c r="Q37" s="79">
        <f t="shared" ca="1" si="14"/>
        <v>-5.1672153164822703</v>
      </c>
      <c r="R37" s="79">
        <f t="shared" ca="1" si="14"/>
        <v>-9.2931809988481309</v>
      </c>
      <c r="S37" s="79">
        <f t="shared" ca="1" si="14"/>
        <v>-8.5289657884863992</v>
      </c>
      <c r="T37" s="79">
        <f t="shared" ca="1" si="14"/>
        <v>-8.2061004821521202</v>
      </c>
      <c r="U37" s="79">
        <f t="shared" ca="1" si="14"/>
        <v>-10.530127832051701</v>
      </c>
      <c r="V37" s="79">
        <f t="shared" ca="1" si="14"/>
        <v>-3.4332751452461698</v>
      </c>
      <c r="W37" s="79">
        <f t="shared" ca="1" si="14"/>
        <v>14.9904324172162</v>
      </c>
      <c r="X37" s="79">
        <f t="shared" ca="1" si="14"/>
        <v>29.519113980808001</v>
      </c>
      <c r="Y37" s="79">
        <f t="shared" ca="1" si="14"/>
        <v>68.453554046610407</v>
      </c>
      <c r="Z37" s="79">
        <f t="shared" ca="1" si="14"/>
        <v>130.64734778854</v>
      </c>
      <c r="AA37" s="79">
        <f t="shared" ca="1" si="14"/>
        <v>226.81512975657401</v>
      </c>
      <c r="AB37" s="79">
        <f t="shared" ca="1" si="14"/>
        <v>398.94813360425798</v>
      </c>
      <c r="AC37" s="79">
        <f t="shared" ca="1" si="14"/>
        <v>655.15867649953896</v>
      </c>
      <c r="AD37" s="79">
        <f t="shared" ca="1" si="14"/>
        <v>1020.72349217416</v>
      </c>
      <c r="AE37" s="79">
        <f t="shared" ca="1" si="14"/>
        <v>1488.6016195602799</v>
      </c>
      <c r="AF37" s="79">
        <f t="shared" ca="1" si="13"/>
        <v>1975.6878219770001</v>
      </c>
      <c r="AG37" s="79">
        <f t="shared" ca="1" si="13"/>
        <v>2392.4750766196198</v>
      </c>
      <c r="AH37" s="79">
        <f t="shared" ca="1" si="13"/>
        <v>2695.85089805598</v>
      </c>
      <c r="AI37" s="79">
        <f t="shared" ca="1" si="13"/>
        <v>2887.5516691483799</v>
      </c>
      <c r="AJ37" s="79">
        <f t="shared" ca="1" si="13"/>
        <v>3014.4412581278898</v>
      </c>
      <c r="AK37" s="79">
        <f t="shared" ca="1" si="13"/>
        <v>3124.5830846157201</v>
      </c>
      <c r="AL37" s="79">
        <f t="shared" ca="1" si="13"/>
        <v>3215.88668721469</v>
      </c>
      <c r="AM37" s="79">
        <f t="shared" ca="1" si="13"/>
        <v>3295.2743577485298</v>
      </c>
      <c r="AN37" s="79">
        <f t="shared" ca="1" si="13"/>
        <v>3348.1173155504398</v>
      </c>
      <c r="AO37" s="79">
        <f t="shared" ca="1" si="13"/>
        <v>3395.7238795298099</v>
      </c>
      <c r="AP37" s="79">
        <f t="shared" ca="1" si="13"/>
        <v>3439.0780438668398</v>
      </c>
      <c r="AQ37" s="79">
        <f t="shared" ca="1" si="13"/>
        <v>0</v>
      </c>
      <c r="AR37" s="79">
        <f t="shared" ca="1" si="13"/>
        <v>0</v>
      </c>
      <c r="AS37" s="79">
        <f t="shared" ca="1" si="13"/>
        <v>0</v>
      </c>
      <c r="AT37" s="79">
        <f t="shared" ca="1" si="13"/>
        <v>0</v>
      </c>
      <c r="AU37" s="79">
        <f t="shared" ca="1" si="13"/>
        <v>0</v>
      </c>
      <c r="AV37" s="79">
        <f t="shared" ca="1" si="12"/>
        <v>0</v>
      </c>
      <c r="AW37" s="79">
        <f t="shared" ca="1" si="10"/>
        <v>0</v>
      </c>
      <c r="AX37" s="79">
        <f t="shared" ca="1" si="10"/>
        <v>0</v>
      </c>
      <c r="AY37" s="79">
        <f t="shared" ca="1" si="10"/>
        <v>0</v>
      </c>
      <c r="AZ37" s="79">
        <f t="shared" ca="1" si="10"/>
        <v>0</v>
      </c>
      <c r="BA37" s="79" t="str">
        <f t="shared" ca="1" si="4"/>
        <v/>
      </c>
      <c r="BB37" s="79" t="str">
        <f t="shared" ca="1" si="5"/>
        <v>2_2</v>
      </c>
      <c r="BC37" s="79" t="str">
        <f t="shared" ca="1" si="6"/>
        <v>SodA</v>
      </c>
      <c r="BD37" s="79">
        <f t="shared" si="7"/>
        <v>34</v>
      </c>
      <c r="BE37" s="79">
        <f t="shared" ca="1" si="16"/>
        <v>37</v>
      </c>
      <c r="BF37" s="79"/>
      <c r="BG37" s="79"/>
      <c r="BH37" s="79"/>
      <c r="BI37" s="79"/>
      <c r="BJ37" s="79"/>
      <c r="BK37" s="79"/>
      <c r="BL37" s="79"/>
      <c r="BM37" s="79"/>
      <c r="BN37" s="79"/>
      <c r="BO37" s="79"/>
      <c r="BP37" s="79"/>
      <c r="BQ37" s="79"/>
      <c r="BR37" s="79"/>
      <c r="BS37" s="79"/>
      <c r="BT37" s="79"/>
      <c r="BU37" s="79"/>
      <c r="BV37" s="79"/>
      <c r="BW37" s="79"/>
      <c r="BX37" s="79"/>
      <c r="BY37" s="79"/>
      <c r="BZ37" s="79"/>
    </row>
    <row r="38" spans="1:78" x14ac:dyDescent="0.25">
      <c r="A38" s="79">
        <f t="shared" ca="1" si="15"/>
        <v>1</v>
      </c>
      <c r="B38" s="79" t="str">
        <f t="shared" ca="1" si="15"/>
        <v>C5</v>
      </c>
      <c r="C38" s="79">
        <f t="shared" ca="1" si="15"/>
        <v>3.4566005123906498</v>
      </c>
      <c r="D38" s="79">
        <f t="shared" ca="1" si="15"/>
        <v>15.3508546439793</v>
      </c>
      <c r="E38" s="79">
        <f t="shared" ca="1" si="15"/>
        <v>10.016723475729099</v>
      </c>
      <c r="F38" s="79">
        <f t="shared" ca="1" si="15"/>
        <v>7.9621691640572898</v>
      </c>
      <c r="G38" s="79">
        <f t="shared" ca="1" si="15"/>
        <v>4.7938225076386498</v>
      </c>
      <c r="H38" s="79">
        <f t="shared" ca="1" si="15"/>
        <v>-1.7892432511066501</v>
      </c>
      <c r="I38" s="79">
        <f t="shared" ca="1" si="15"/>
        <v>-0.86111063088947004</v>
      </c>
      <c r="J38" s="79">
        <f t="shared" ca="1" si="15"/>
        <v>-0.40597567096801901</v>
      </c>
      <c r="K38" s="79">
        <f t="shared" ca="1" si="15"/>
        <v>0.43598033566559002</v>
      </c>
      <c r="L38" s="79">
        <f t="shared" ca="1" si="15"/>
        <v>0.22051028875557699</v>
      </c>
      <c r="M38" s="79">
        <f t="shared" ca="1" si="15"/>
        <v>-1.34705725362346</v>
      </c>
      <c r="N38" s="79">
        <f t="shared" ca="1" si="15"/>
        <v>-4.6759371135603898</v>
      </c>
      <c r="O38" s="79">
        <f t="shared" ca="1" si="15"/>
        <v>-0.903138847797891</v>
      </c>
      <c r="P38" s="79">
        <f t="shared" ca="1" si="15"/>
        <v>-3.3196878424309899</v>
      </c>
      <c r="Q38" s="79">
        <f t="shared" ca="1" si="14"/>
        <v>-0.53819470080679799</v>
      </c>
      <c r="R38" s="79">
        <f t="shared" ca="1" si="14"/>
        <v>-3.9194242015883001</v>
      </c>
      <c r="S38" s="79">
        <f t="shared" ca="1" si="14"/>
        <v>-5.6863165990312199</v>
      </c>
      <c r="T38" s="79">
        <f t="shared" ca="1" si="14"/>
        <v>-4.4963089600887498</v>
      </c>
      <c r="U38" s="79">
        <f t="shared" ca="1" si="14"/>
        <v>-5.5984313571489102</v>
      </c>
      <c r="V38" s="79">
        <f t="shared" ca="1" si="14"/>
        <v>-8.6239590149943997</v>
      </c>
      <c r="W38" s="79">
        <f t="shared" ca="1" si="14"/>
        <v>-7.8266691405560804</v>
      </c>
      <c r="X38" s="79">
        <f t="shared" ca="1" si="14"/>
        <v>-3.9890338350096499</v>
      </c>
      <c r="Y38" s="79">
        <f t="shared" ca="1" si="14"/>
        <v>-3.8881694044584898</v>
      </c>
      <c r="Z38" s="79">
        <f t="shared" ca="1" si="14"/>
        <v>10.141023952031899</v>
      </c>
      <c r="AA38" s="79">
        <f t="shared" ca="1" si="14"/>
        <v>31.1252377626993</v>
      </c>
      <c r="AB38" s="79">
        <f t="shared" ca="1" si="14"/>
        <v>71.932385213361599</v>
      </c>
      <c r="AC38" s="79">
        <f t="shared" ca="1" si="14"/>
        <v>146.82711929055699</v>
      </c>
      <c r="AD38" s="79">
        <f t="shared" ca="1" si="14"/>
        <v>299.94116320394897</v>
      </c>
      <c r="AE38" s="79">
        <f t="shared" ca="1" si="14"/>
        <v>572.93483227360798</v>
      </c>
      <c r="AF38" s="79">
        <f t="shared" ca="1" si="13"/>
        <v>1033.79098607487</v>
      </c>
      <c r="AG38" s="79">
        <f t="shared" ca="1" si="13"/>
        <v>1692.40608448584</v>
      </c>
      <c r="AH38" s="79">
        <f t="shared" ca="1" si="13"/>
        <v>2386.3229016211399</v>
      </c>
      <c r="AI38" s="79">
        <f t="shared" ca="1" si="13"/>
        <v>2964.7422043075499</v>
      </c>
      <c r="AJ38" s="79">
        <f t="shared" ca="1" si="13"/>
        <v>3362.1550928879901</v>
      </c>
      <c r="AK38" s="79">
        <f t="shared" ca="1" si="13"/>
        <v>3588.45431880876</v>
      </c>
      <c r="AL38" s="79">
        <f t="shared" ca="1" si="13"/>
        <v>3702.8940708980499</v>
      </c>
      <c r="AM38" s="79">
        <f t="shared" ca="1" si="13"/>
        <v>3779.8713831012901</v>
      </c>
      <c r="AN38" s="79">
        <f t="shared" ca="1" si="13"/>
        <v>3836.6004176286301</v>
      </c>
      <c r="AO38" s="79">
        <f t="shared" ca="1" si="13"/>
        <v>3886.7581398228999</v>
      </c>
      <c r="AP38" s="79">
        <f t="shared" ca="1" si="13"/>
        <v>3921.4564153957499</v>
      </c>
      <c r="AQ38" s="79">
        <f t="shared" ca="1" si="13"/>
        <v>0</v>
      </c>
      <c r="AR38" s="79">
        <f t="shared" ca="1" si="13"/>
        <v>0</v>
      </c>
      <c r="AS38" s="79">
        <f t="shared" ca="1" si="13"/>
        <v>0</v>
      </c>
      <c r="AT38" s="79">
        <f t="shared" ca="1" si="13"/>
        <v>0</v>
      </c>
      <c r="AU38" s="79">
        <f t="shared" ca="1" si="13"/>
        <v>0</v>
      </c>
      <c r="AV38" s="79">
        <f t="shared" ca="1" si="12"/>
        <v>0</v>
      </c>
      <c r="AW38" s="79">
        <f t="shared" ca="1" si="10"/>
        <v>0</v>
      </c>
      <c r="AX38" s="79">
        <f t="shared" ca="1" si="10"/>
        <v>0</v>
      </c>
      <c r="AY38" s="79">
        <f t="shared" ca="1" si="10"/>
        <v>0</v>
      </c>
      <c r="AZ38" s="79">
        <f t="shared" ca="1" si="10"/>
        <v>0</v>
      </c>
      <c r="BA38" s="79" t="str">
        <f t="shared" ca="1" si="4"/>
        <v/>
      </c>
      <c r="BB38" s="79" t="str">
        <f t="shared" ca="1" si="5"/>
        <v>2_2</v>
      </c>
      <c r="BC38" s="79" t="str">
        <f t="shared" ca="1" si="6"/>
        <v>OtsA</v>
      </c>
      <c r="BD38" s="79">
        <f t="shared" si="7"/>
        <v>35</v>
      </c>
      <c r="BE38" s="79">
        <f t="shared" ca="1" si="16"/>
        <v>38</v>
      </c>
      <c r="BF38" s="79"/>
      <c r="BG38" s="79"/>
      <c r="BH38" s="79"/>
      <c r="BI38" s="79"/>
      <c r="BJ38" s="79"/>
      <c r="BK38" s="79"/>
      <c r="BL38" s="79"/>
      <c r="BM38" s="79"/>
      <c r="BN38" s="79"/>
      <c r="BO38" s="79"/>
      <c r="BP38" s="79"/>
      <c r="BQ38" s="79"/>
      <c r="BR38" s="79"/>
      <c r="BS38" s="79"/>
      <c r="BT38" s="79"/>
      <c r="BU38" s="79"/>
      <c r="BV38" s="79"/>
      <c r="BW38" s="79"/>
      <c r="BX38" s="79"/>
      <c r="BY38" s="79"/>
      <c r="BZ38" s="79"/>
    </row>
    <row r="39" spans="1:78" x14ac:dyDescent="0.25">
      <c r="A39" s="79">
        <f t="shared" ca="1" si="15"/>
        <v>1</v>
      </c>
      <c r="B39" s="79" t="str">
        <f t="shared" ca="1" si="15"/>
        <v>D5</v>
      </c>
      <c r="C39" s="79">
        <f t="shared" ca="1" si="15"/>
        <v>1.33184223212811</v>
      </c>
      <c r="D39" s="79">
        <f t="shared" ca="1" si="15"/>
        <v>5.5804255514331098</v>
      </c>
      <c r="E39" s="79">
        <f t="shared" ca="1" si="15"/>
        <v>6.5536910088312599</v>
      </c>
      <c r="F39" s="79">
        <f t="shared" ca="1" si="15"/>
        <v>3.8353042472504102</v>
      </c>
      <c r="G39" s="79">
        <f t="shared" ca="1" si="15"/>
        <v>-5.3726453614672202E-2</v>
      </c>
      <c r="H39" s="79">
        <f t="shared" ca="1" si="15"/>
        <v>0.69378083262472501</v>
      </c>
      <c r="I39" s="79">
        <f t="shared" ca="1" si="15"/>
        <v>0.38637679139992498</v>
      </c>
      <c r="J39" s="79">
        <f t="shared" ca="1" si="15"/>
        <v>-4.8042328389783498E-3</v>
      </c>
      <c r="K39" s="79">
        <f t="shared" ca="1" si="15"/>
        <v>4.1234183947799501</v>
      </c>
      <c r="L39" s="79">
        <f t="shared" ca="1" si="15"/>
        <v>-2.0495012084884401</v>
      </c>
      <c r="M39" s="79">
        <f t="shared" ca="1" si="15"/>
        <v>-2.7860371425372201</v>
      </c>
      <c r="N39" s="79">
        <f t="shared" ca="1" si="15"/>
        <v>-0.77269766548852203</v>
      </c>
      <c r="O39" s="79">
        <f t="shared" ca="1" si="15"/>
        <v>-1.6025952403647401</v>
      </c>
      <c r="P39" s="79">
        <f t="shared" ca="1" si="15"/>
        <v>-3.1869481640046602</v>
      </c>
      <c r="Q39" s="79">
        <f t="shared" ca="1" si="14"/>
        <v>-0.43149836881229903</v>
      </c>
      <c r="R39" s="79">
        <f t="shared" ca="1" si="14"/>
        <v>-1.29854372201225</v>
      </c>
      <c r="S39" s="79">
        <f t="shared" ca="1" si="14"/>
        <v>-4.16632003514178</v>
      </c>
      <c r="T39" s="79">
        <f t="shared" ca="1" si="14"/>
        <v>-4.4090186124267401</v>
      </c>
      <c r="U39" s="79">
        <f t="shared" ca="1" si="14"/>
        <v>-0.436684175735991</v>
      </c>
      <c r="V39" s="79">
        <f t="shared" ca="1" si="14"/>
        <v>-9.1555070040367408</v>
      </c>
      <c r="W39" s="79">
        <f t="shared" ca="1" si="14"/>
        <v>2.1585619607344602</v>
      </c>
      <c r="X39" s="79">
        <f t="shared" ca="1" si="14"/>
        <v>-2.0504026508797302</v>
      </c>
      <c r="Y39" s="79">
        <f t="shared" ca="1" si="14"/>
        <v>2.91792730956558</v>
      </c>
      <c r="Z39" s="79">
        <f t="shared" ca="1" si="14"/>
        <v>18.121789187073301</v>
      </c>
      <c r="AA39" s="79">
        <f t="shared" ca="1" si="14"/>
        <v>38.075682049913198</v>
      </c>
      <c r="AB39" s="79">
        <f t="shared" ca="1" si="14"/>
        <v>83.138087514644695</v>
      </c>
      <c r="AC39" s="79">
        <f t="shared" ca="1" si="14"/>
        <v>170.27487196709399</v>
      </c>
      <c r="AD39" s="79">
        <f t="shared" ca="1" si="14"/>
        <v>320.827590778375</v>
      </c>
      <c r="AE39" s="79">
        <f t="shared" ca="1" si="14"/>
        <v>624.66541374244798</v>
      </c>
      <c r="AF39" s="79">
        <f t="shared" ca="1" si="13"/>
        <v>1115.3538294703801</v>
      </c>
      <c r="AG39" s="79">
        <f t="shared" ca="1" si="13"/>
        <v>1809.9950771803001</v>
      </c>
      <c r="AH39" s="79">
        <f t="shared" ca="1" si="13"/>
        <v>2548.6524568044101</v>
      </c>
      <c r="AI39" s="79">
        <f t="shared" ca="1" si="13"/>
        <v>3163.4817163565599</v>
      </c>
      <c r="AJ39" s="79">
        <f t="shared" ca="1" si="13"/>
        <v>3579.0708625892098</v>
      </c>
      <c r="AK39" s="79">
        <f t="shared" ca="1" si="13"/>
        <v>3816.31256134869</v>
      </c>
      <c r="AL39" s="79">
        <f t="shared" ca="1" si="13"/>
        <v>3940.1179239316998</v>
      </c>
      <c r="AM39" s="79">
        <f t="shared" ca="1" si="13"/>
        <v>4027.6931749533301</v>
      </c>
      <c r="AN39" s="79">
        <f t="shared" ca="1" si="13"/>
        <v>4088.6128541892299</v>
      </c>
      <c r="AO39" s="79">
        <f t="shared" ca="1" si="13"/>
        <v>4139.7141356102902</v>
      </c>
      <c r="AP39" s="79">
        <f t="shared" ca="1" si="13"/>
        <v>4179.2027878489298</v>
      </c>
      <c r="AQ39" s="79">
        <f t="shared" ca="1" si="13"/>
        <v>0</v>
      </c>
      <c r="AR39" s="79">
        <f t="shared" ca="1" si="13"/>
        <v>0</v>
      </c>
      <c r="AS39" s="79">
        <f t="shared" ca="1" si="13"/>
        <v>0</v>
      </c>
      <c r="AT39" s="79">
        <f t="shared" ca="1" si="13"/>
        <v>0</v>
      </c>
      <c r="AU39" s="79">
        <f t="shared" ca="1" si="13"/>
        <v>0</v>
      </c>
      <c r="AV39" s="79">
        <f t="shared" ca="1" si="12"/>
        <v>0</v>
      </c>
      <c r="AW39" s="79">
        <f t="shared" ca="1" si="10"/>
        <v>0</v>
      </c>
      <c r="AX39" s="79">
        <f t="shared" ca="1" si="10"/>
        <v>0</v>
      </c>
      <c r="AY39" s="79">
        <f t="shared" ca="1" si="10"/>
        <v>0</v>
      </c>
      <c r="AZ39" s="79">
        <f t="shared" ca="1" si="10"/>
        <v>0</v>
      </c>
      <c r="BA39" s="79" t="str">
        <f t="shared" ca="1" si="4"/>
        <v/>
      </c>
      <c r="BB39" s="79" t="str">
        <f t="shared" ca="1" si="5"/>
        <v>2_2</v>
      </c>
      <c r="BC39" s="79" t="str">
        <f t="shared" ca="1" si="6"/>
        <v>OtsA</v>
      </c>
      <c r="BD39" s="79">
        <f t="shared" si="7"/>
        <v>36</v>
      </c>
      <c r="BE39" s="79">
        <f t="shared" ca="1" si="16"/>
        <v>39</v>
      </c>
      <c r="BF39" s="79"/>
      <c r="BG39" s="79"/>
      <c r="BH39" s="79"/>
      <c r="BI39" s="79"/>
      <c r="BJ39" s="79"/>
      <c r="BK39" s="79"/>
      <c r="BL39" s="79"/>
      <c r="BM39" s="79"/>
      <c r="BN39" s="79"/>
      <c r="BO39" s="79"/>
      <c r="BP39" s="79"/>
      <c r="BQ39" s="79"/>
      <c r="BR39" s="79"/>
      <c r="BS39" s="79"/>
      <c r="BT39" s="79"/>
      <c r="BU39" s="79"/>
      <c r="BV39" s="79"/>
      <c r="BW39" s="79"/>
      <c r="BX39" s="79"/>
      <c r="BY39" s="79"/>
      <c r="BZ39" s="79"/>
    </row>
    <row r="40" spans="1:78" x14ac:dyDescent="0.25">
      <c r="A40" s="79">
        <f t="shared" ca="1" si="15"/>
        <v>1</v>
      </c>
      <c r="B40" s="79" t="str">
        <f t="shared" ca="1" si="15"/>
        <v>E5</v>
      </c>
      <c r="C40" s="79">
        <f t="shared" ca="1" si="15"/>
        <v>11.499366373315301</v>
      </c>
      <c r="D40" s="79">
        <f t="shared" ca="1" si="15"/>
        <v>17.731499839495399</v>
      </c>
      <c r="E40" s="79">
        <f t="shared" ca="1" si="15"/>
        <v>18.637535081902602</v>
      </c>
      <c r="F40" s="79">
        <f t="shared" ca="1" si="15"/>
        <v>12.623836114713001</v>
      </c>
      <c r="G40" s="79">
        <f t="shared" ca="1" si="15"/>
        <v>11.405322414864299</v>
      </c>
      <c r="H40" s="79">
        <f t="shared" ca="1" si="15"/>
        <v>3.8484174938689599</v>
      </c>
      <c r="I40" s="79">
        <f t="shared" ca="1" si="15"/>
        <v>3.2116734079859302</v>
      </c>
      <c r="J40" s="79">
        <f t="shared" ca="1" si="15"/>
        <v>4.3259099766828504</v>
      </c>
      <c r="K40" s="79">
        <f t="shared" ca="1" si="15"/>
        <v>-1.8220419671647501</v>
      </c>
      <c r="L40" s="79">
        <f t="shared" ca="1" si="15"/>
        <v>-4.8003861917741197</v>
      </c>
      <c r="M40" s="79">
        <f t="shared" ca="1" si="15"/>
        <v>-4.4560480673007996</v>
      </c>
      <c r="N40" s="79">
        <f t="shared" ca="1" si="15"/>
        <v>-7.5834951025772197</v>
      </c>
      <c r="O40" s="79">
        <f t="shared" ca="1" si="15"/>
        <v>-9.89362029468111</v>
      </c>
      <c r="P40" s="79">
        <f t="shared" ca="1" si="15"/>
        <v>-14.856821945008001</v>
      </c>
      <c r="Q40" s="79">
        <f t="shared" ca="1" si="14"/>
        <v>-10.9979886990191</v>
      </c>
      <c r="R40" s="79">
        <f t="shared" ca="1" si="14"/>
        <v>-13.6784778681044</v>
      </c>
      <c r="S40" s="79">
        <f t="shared" ca="1" si="14"/>
        <v>-19.1840117670226</v>
      </c>
      <c r="T40" s="79">
        <f t="shared" ca="1" si="14"/>
        <v>-15.993543756142101</v>
      </c>
      <c r="U40" s="79">
        <f t="shared" ca="1" si="14"/>
        <v>-10.703271384090799</v>
      </c>
      <c r="V40" s="79">
        <f t="shared" ca="1" si="14"/>
        <v>-17.918230875179201</v>
      </c>
      <c r="W40" s="79">
        <f t="shared" ca="1" si="14"/>
        <v>-12.146834847712899</v>
      </c>
      <c r="X40" s="79">
        <f t="shared" ca="1" si="14"/>
        <v>-11.193970732029801</v>
      </c>
      <c r="Y40" s="79">
        <f t="shared" ca="1" si="14"/>
        <v>-9.6761916948289599</v>
      </c>
      <c r="Z40" s="79">
        <f t="shared" ca="1" si="14"/>
        <v>3.5441215065588998</v>
      </c>
      <c r="AA40" s="79">
        <f t="shared" ca="1" si="14"/>
        <v>23.445661505444601</v>
      </c>
      <c r="AB40" s="79">
        <f t="shared" ca="1" si="14"/>
        <v>60.320057795586798</v>
      </c>
      <c r="AC40" s="79">
        <f t="shared" ca="1" si="14"/>
        <v>125.449387918654</v>
      </c>
      <c r="AD40" s="79">
        <f t="shared" ca="1" si="14"/>
        <v>265.50002847603099</v>
      </c>
      <c r="AE40" s="79">
        <f t="shared" ca="1" si="14"/>
        <v>501.22611822490097</v>
      </c>
      <c r="AF40" s="79">
        <f t="shared" ca="1" si="13"/>
        <v>894.404581596909</v>
      </c>
      <c r="AG40" s="79">
        <f t="shared" ca="1" si="13"/>
        <v>1462.9628791417999</v>
      </c>
      <c r="AH40" s="79">
        <f t="shared" ca="1" si="13"/>
        <v>2094.0237794281202</v>
      </c>
      <c r="AI40" s="79">
        <f t="shared" ca="1" si="13"/>
        <v>2637.67426164056</v>
      </c>
      <c r="AJ40" s="79">
        <f t="shared" ca="1" si="13"/>
        <v>3045.99869510198</v>
      </c>
      <c r="AK40" s="79">
        <f t="shared" ca="1" si="13"/>
        <v>3316.7202154817301</v>
      </c>
      <c r="AL40" s="79">
        <f t="shared" ca="1" si="13"/>
        <v>3488.3055758708101</v>
      </c>
      <c r="AM40" s="79">
        <f t="shared" ca="1" si="13"/>
        <v>3599.8560210675801</v>
      </c>
      <c r="AN40" s="79">
        <f t="shared" ca="1" si="13"/>
        <v>3670.53163526145</v>
      </c>
      <c r="AO40" s="79">
        <f t="shared" ca="1" si="13"/>
        <v>3721.3740952093299</v>
      </c>
      <c r="AP40" s="79">
        <f t="shared" ca="1" si="13"/>
        <v>3761.19778679003</v>
      </c>
      <c r="AQ40" s="79">
        <f t="shared" ca="1" si="13"/>
        <v>0</v>
      </c>
      <c r="AR40" s="79">
        <f t="shared" ca="1" si="13"/>
        <v>0</v>
      </c>
      <c r="AS40" s="79">
        <f t="shared" ca="1" si="13"/>
        <v>0</v>
      </c>
      <c r="AT40" s="79">
        <f t="shared" ca="1" si="13"/>
        <v>0</v>
      </c>
      <c r="AU40" s="79">
        <f t="shared" ca="1" si="13"/>
        <v>0</v>
      </c>
      <c r="AV40" s="79">
        <f t="shared" ca="1" si="12"/>
        <v>0</v>
      </c>
      <c r="AW40" s="79">
        <f t="shared" ca="1" si="10"/>
        <v>0</v>
      </c>
      <c r="AX40" s="79">
        <f t="shared" ca="1" si="10"/>
        <v>0</v>
      </c>
      <c r="AY40" s="79">
        <f t="shared" ca="1" si="10"/>
        <v>0</v>
      </c>
      <c r="AZ40" s="79">
        <f t="shared" ca="1" si="10"/>
        <v>0</v>
      </c>
      <c r="BA40" s="79" t="str">
        <f t="shared" ca="1" si="4"/>
        <v/>
      </c>
      <c r="BB40" s="79" t="str">
        <f t="shared" ca="1" si="5"/>
        <v>2_2</v>
      </c>
      <c r="BC40" s="79" t="str">
        <f t="shared" ca="1" si="6"/>
        <v>Rpon2</v>
      </c>
      <c r="BD40" s="79">
        <f t="shared" si="7"/>
        <v>37</v>
      </c>
      <c r="BE40" s="79">
        <f t="shared" ca="1" si="16"/>
        <v>40</v>
      </c>
      <c r="BF40" s="79"/>
      <c r="BG40" s="79"/>
      <c r="BH40" s="79"/>
      <c r="BI40" s="79"/>
      <c r="BJ40" s="79"/>
      <c r="BK40" s="79"/>
      <c r="BL40" s="79"/>
      <c r="BM40" s="79"/>
      <c r="BN40" s="79"/>
      <c r="BO40" s="79"/>
      <c r="BP40" s="79"/>
      <c r="BQ40" s="79"/>
      <c r="BR40" s="79"/>
      <c r="BS40" s="79"/>
      <c r="BT40" s="79"/>
      <c r="BU40" s="79"/>
      <c r="BV40" s="79"/>
      <c r="BW40" s="79"/>
      <c r="BX40" s="79"/>
      <c r="BY40" s="79"/>
      <c r="BZ40" s="79"/>
    </row>
    <row r="41" spans="1:78" x14ac:dyDescent="0.25">
      <c r="A41" s="79">
        <f t="shared" ca="1" si="15"/>
        <v>1</v>
      </c>
      <c r="B41" s="79" t="str">
        <f t="shared" ca="1" si="15"/>
        <v>F5</v>
      </c>
      <c r="C41" s="79">
        <f t="shared" ca="1" si="15"/>
        <v>27.733224661929398</v>
      </c>
      <c r="D41" s="79">
        <f t="shared" ca="1" si="15"/>
        <v>31.8691567427495</v>
      </c>
      <c r="E41" s="79">
        <f t="shared" ca="1" si="15"/>
        <v>19.712162482943299</v>
      </c>
      <c r="F41" s="79">
        <f t="shared" ca="1" si="15"/>
        <v>17.622464535990702</v>
      </c>
      <c r="G41" s="79">
        <f t="shared" ca="1" si="15"/>
        <v>6.3772767843647697</v>
      </c>
      <c r="H41" s="79">
        <f t="shared" ca="1" si="15"/>
        <v>8.6391959296988698</v>
      </c>
      <c r="I41" s="79">
        <f t="shared" ca="1" si="15"/>
        <v>-1.6240718078902301</v>
      </c>
      <c r="J41" s="79">
        <f t="shared" ca="1" si="15"/>
        <v>-1.1612993257917901</v>
      </c>
      <c r="K41" s="79">
        <f t="shared" ca="1" si="15"/>
        <v>-1.05432482788819</v>
      </c>
      <c r="L41" s="79">
        <f t="shared" ca="1" si="15"/>
        <v>-0.700570601563413</v>
      </c>
      <c r="M41" s="79">
        <f t="shared" ca="1" si="15"/>
        <v>-2.50054255196574</v>
      </c>
      <c r="N41" s="79">
        <f t="shared" ca="1" si="15"/>
        <v>-4.2207339157480401</v>
      </c>
      <c r="O41" s="79">
        <f t="shared" ca="1" si="15"/>
        <v>-7.9177423992086897</v>
      </c>
      <c r="P41" s="79">
        <f t="shared" ca="1" si="15"/>
        <v>-12.384104683773799</v>
      </c>
      <c r="Q41" s="79">
        <f t="shared" ca="1" si="14"/>
        <v>-14.062692464409301</v>
      </c>
      <c r="R41" s="79">
        <f t="shared" ca="1" si="14"/>
        <v>-13.4114909837563</v>
      </c>
      <c r="S41" s="79">
        <f t="shared" ca="1" si="14"/>
        <v>-17.819267196746299</v>
      </c>
      <c r="T41" s="79">
        <f t="shared" ca="1" si="14"/>
        <v>-15.1189972382817</v>
      </c>
      <c r="U41" s="79">
        <f t="shared" ca="1" si="14"/>
        <v>-15.263911583913799</v>
      </c>
      <c r="V41" s="79">
        <f t="shared" ca="1" si="14"/>
        <v>-14.0523570678747</v>
      </c>
      <c r="W41" s="79">
        <f t="shared" ca="1" si="14"/>
        <v>-14.028242206059501</v>
      </c>
      <c r="X41" s="79">
        <f t="shared" ca="1" si="14"/>
        <v>-8.9201130690021309</v>
      </c>
      <c r="Y41" s="79">
        <f t="shared" ca="1" si="14"/>
        <v>-7.5436011752803998</v>
      </c>
      <c r="Z41" s="79">
        <f t="shared" ca="1" si="14"/>
        <v>1.58497547443085</v>
      </c>
      <c r="AA41" s="79">
        <f t="shared" ca="1" si="14"/>
        <v>22.313170091997101</v>
      </c>
      <c r="AB41" s="79">
        <f t="shared" ca="1" si="14"/>
        <v>62.881616464813298</v>
      </c>
      <c r="AC41" s="79">
        <f t="shared" ca="1" si="14"/>
        <v>133.04023698046001</v>
      </c>
      <c r="AD41" s="79">
        <f t="shared" ca="1" si="14"/>
        <v>273.73482628865401</v>
      </c>
      <c r="AE41" s="79">
        <f t="shared" ca="1" si="14"/>
        <v>532.46989880926901</v>
      </c>
      <c r="AF41" s="79">
        <f t="shared" ca="1" si="13"/>
        <v>953.10293881059897</v>
      </c>
      <c r="AG41" s="79">
        <f t="shared" ca="1" si="13"/>
        <v>1556.32796306764</v>
      </c>
      <c r="AH41" s="79">
        <f t="shared" ca="1" si="13"/>
        <v>2204.50059747963</v>
      </c>
      <c r="AI41" s="79">
        <f t="shared" ca="1" si="13"/>
        <v>2764.9305134428701</v>
      </c>
      <c r="AJ41" s="79">
        <f t="shared" ca="1" si="13"/>
        <v>3177.6712831560999</v>
      </c>
      <c r="AK41" s="79">
        <f t="shared" ca="1" si="13"/>
        <v>3451.86827811383</v>
      </c>
      <c r="AL41" s="79">
        <f t="shared" ca="1" si="13"/>
        <v>3610.94819549371</v>
      </c>
      <c r="AM41" s="79">
        <f t="shared" ca="1" si="13"/>
        <v>3715.2900594704702</v>
      </c>
      <c r="AN41" s="79">
        <f t="shared" ca="1" si="13"/>
        <v>3774.0238348691901</v>
      </c>
      <c r="AO41" s="79">
        <f t="shared" ca="1" si="13"/>
        <v>3818.8813889356202</v>
      </c>
      <c r="AP41" s="79">
        <f t="shared" ca="1" si="13"/>
        <v>3849.4301252963</v>
      </c>
      <c r="AQ41" s="79">
        <f t="shared" ca="1" si="13"/>
        <v>0</v>
      </c>
      <c r="AR41" s="79">
        <f t="shared" ca="1" si="13"/>
        <v>0</v>
      </c>
      <c r="AS41" s="79">
        <f t="shared" ca="1" si="13"/>
        <v>0</v>
      </c>
      <c r="AT41" s="79">
        <f t="shared" ca="1" si="13"/>
        <v>0</v>
      </c>
      <c r="AU41" s="79">
        <f t="shared" ca="1" si="13"/>
        <v>0</v>
      </c>
      <c r="AV41" s="79">
        <f t="shared" ca="1" si="12"/>
        <v>0</v>
      </c>
      <c r="AW41" s="79">
        <f t="shared" ca="1" si="10"/>
        <v>0</v>
      </c>
      <c r="AX41" s="79">
        <f t="shared" ca="1" si="10"/>
        <v>0</v>
      </c>
      <c r="AY41" s="79">
        <f t="shared" ca="1" si="10"/>
        <v>0</v>
      </c>
      <c r="AZ41" s="79">
        <f t="shared" ca="1" si="10"/>
        <v>0</v>
      </c>
      <c r="BA41" s="79" t="str">
        <f t="shared" ca="1" si="4"/>
        <v/>
      </c>
      <c r="BB41" s="79" t="str">
        <f t="shared" ca="1" si="5"/>
        <v>2_2</v>
      </c>
      <c r="BC41" s="79" t="str">
        <f t="shared" ca="1" si="6"/>
        <v>Rpon2</v>
      </c>
      <c r="BD41" s="79">
        <f t="shared" si="7"/>
        <v>38</v>
      </c>
      <c r="BE41" s="79">
        <f t="shared" ca="1" si="16"/>
        <v>41</v>
      </c>
      <c r="BF41" s="79"/>
      <c r="BG41" s="79"/>
      <c r="BH41" s="79"/>
      <c r="BI41" s="79"/>
      <c r="BJ41" s="79"/>
      <c r="BK41" s="79"/>
      <c r="BL41" s="79"/>
      <c r="BM41" s="79"/>
      <c r="BN41" s="79"/>
      <c r="BO41" s="79"/>
      <c r="BP41" s="79"/>
      <c r="BQ41" s="79"/>
      <c r="BR41" s="79"/>
      <c r="BS41" s="79"/>
      <c r="BT41" s="79"/>
      <c r="BU41" s="79"/>
      <c r="BV41" s="79"/>
      <c r="BW41" s="79"/>
      <c r="BX41" s="79"/>
      <c r="BY41" s="79"/>
      <c r="BZ41" s="79"/>
    </row>
    <row r="42" spans="1:78" x14ac:dyDescent="0.25">
      <c r="A42" s="79">
        <f t="shared" ca="1" si="15"/>
        <v>1</v>
      </c>
      <c r="B42" s="79" t="str">
        <f t="shared" ca="1" si="15"/>
        <v>G5</v>
      </c>
      <c r="C42" s="79">
        <f t="shared" ca="1" si="15"/>
        <v>8.6875072620850897</v>
      </c>
      <c r="D42" s="79">
        <f t="shared" ca="1" si="15"/>
        <v>11.138531668303999</v>
      </c>
      <c r="E42" s="79">
        <f t="shared" ca="1" si="15"/>
        <v>7.8677748072859703</v>
      </c>
      <c r="F42" s="79">
        <f t="shared" ca="1" si="15"/>
        <v>1.5898517051282399</v>
      </c>
      <c r="G42" s="79">
        <f t="shared" ca="1" si="15"/>
        <v>6.5578538015242902</v>
      </c>
      <c r="H42" s="79">
        <f t="shared" ca="1" si="15"/>
        <v>1.5560502294642899</v>
      </c>
      <c r="I42" s="79">
        <f t="shared" ca="1" si="15"/>
        <v>6.97810934238532</v>
      </c>
      <c r="J42" s="79">
        <f t="shared" ca="1" si="15"/>
        <v>-1.3432671575969799</v>
      </c>
      <c r="K42" s="79">
        <f t="shared" ca="1" si="15"/>
        <v>0.21144540835439299</v>
      </c>
      <c r="L42" s="79">
        <f t="shared" ca="1" si="15"/>
        <v>-1.5057088872895299</v>
      </c>
      <c r="M42" s="79">
        <f t="shared" ca="1" si="15"/>
        <v>-2.22993630272458</v>
      </c>
      <c r="N42" s="79">
        <f t="shared" ca="1" si="15"/>
        <v>-5.6605678963978798</v>
      </c>
      <c r="O42" s="79">
        <f t="shared" ca="1" si="15"/>
        <v>-2.3806707804160401</v>
      </c>
      <c r="P42" s="79">
        <f t="shared" ca="1" si="15"/>
        <v>-4.6185706807700599</v>
      </c>
      <c r="Q42" s="79">
        <f t="shared" ca="1" si="14"/>
        <v>-5.23679571137518</v>
      </c>
      <c r="R42" s="79">
        <f t="shared" ca="1" si="14"/>
        <v>-6.3608745489236798</v>
      </c>
      <c r="S42" s="79">
        <f t="shared" ca="1" si="14"/>
        <v>-6.36767025372819</v>
      </c>
      <c r="T42" s="79">
        <f t="shared" ca="1" si="14"/>
        <v>-4.9937743428772601</v>
      </c>
      <c r="U42" s="79">
        <f t="shared" ca="1" si="14"/>
        <v>-8.3885456948246393</v>
      </c>
      <c r="V42" s="79">
        <f t="shared" ca="1" si="14"/>
        <v>-3.12021753642966</v>
      </c>
      <c r="W42" s="79">
        <f t="shared" ca="1" si="14"/>
        <v>-1.3945848268276699</v>
      </c>
      <c r="X42" s="79">
        <f t="shared" ca="1" si="14"/>
        <v>-2.9067687755004998</v>
      </c>
      <c r="Y42" s="79">
        <f t="shared" ca="1" si="14"/>
        <v>7.3986111320114096</v>
      </c>
      <c r="Z42" s="79">
        <f t="shared" ca="1" si="14"/>
        <v>27.204440320591399</v>
      </c>
      <c r="AA42" s="79">
        <f t="shared" ca="1" si="14"/>
        <v>57.653660161422501</v>
      </c>
      <c r="AB42" s="79">
        <f t="shared" ca="1" si="14"/>
        <v>111.90661783689001</v>
      </c>
      <c r="AC42" s="79">
        <f t="shared" ca="1" si="14"/>
        <v>213.89842425057199</v>
      </c>
      <c r="AD42" s="79">
        <f t="shared" ca="1" si="14"/>
        <v>400.804130418976</v>
      </c>
      <c r="AE42" s="79">
        <f t="shared" ca="1" si="14"/>
        <v>727.87634562067103</v>
      </c>
      <c r="AF42" s="79">
        <f t="shared" ca="1" si="13"/>
        <v>1220.44265281509</v>
      </c>
      <c r="AG42" s="79">
        <f t="shared" ca="1" si="13"/>
        <v>1848.41693008173</v>
      </c>
      <c r="AH42" s="79">
        <f t="shared" ca="1" si="13"/>
        <v>2440.7579411997999</v>
      </c>
      <c r="AI42" s="79">
        <f t="shared" ca="1" si="13"/>
        <v>2927.4761525877302</v>
      </c>
      <c r="AJ42" s="79">
        <f t="shared" ca="1" si="13"/>
        <v>3264.3238286016899</v>
      </c>
      <c r="AK42" s="79">
        <f t="shared" ca="1" si="13"/>
        <v>3470.9304383508002</v>
      </c>
      <c r="AL42" s="79">
        <f t="shared" ca="1" si="13"/>
        <v>3590.6738453728599</v>
      </c>
      <c r="AM42" s="79">
        <f t="shared" ca="1" si="13"/>
        <v>3659.6588418675601</v>
      </c>
      <c r="AN42" s="79">
        <f t="shared" ca="1" si="13"/>
        <v>3704.9411896745401</v>
      </c>
      <c r="AO42" s="79">
        <f t="shared" ca="1" si="13"/>
        <v>3734.4839468083301</v>
      </c>
      <c r="AP42" s="79">
        <f t="shared" ca="1" si="13"/>
        <v>3756.4300567130999</v>
      </c>
      <c r="AQ42" s="79">
        <f t="shared" ca="1" si="13"/>
        <v>0</v>
      </c>
      <c r="AR42" s="79">
        <f t="shared" ca="1" si="13"/>
        <v>0</v>
      </c>
      <c r="AS42" s="79">
        <f t="shared" ca="1" si="13"/>
        <v>0</v>
      </c>
      <c r="AT42" s="79">
        <f t="shared" ca="1" si="13"/>
        <v>0</v>
      </c>
      <c r="AU42" s="79">
        <f t="shared" ca="1" si="13"/>
        <v>0</v>
      </c>
      <c r="AV42" s="79">
        <f t="shared" ca="1" si="12"/>
        <v>0</v>
      </c>
      <c r="AW42" s="79">
        <f t="shared" ca="1" si="10"/>
        <v>0</v>
      </c>
      <c r="AX42" s="79">
        <f t="shared" ca="1" si="10"/>
        <v>0</v>
      </c>
      <c r="AY42" s="79">
        <f t="shared" ca="1" si="10"/>
        <v>0</v>
      </c>
      <c r="AZ42" s="79">
        <f t="shared" ca="1" si="10"/>
        <v>0</v>
      </c>
      <c r="BA42" s="79" t="str">
        <f t="shared" ca="1" si="4"/>
        <v/>
      </c>
      <c r="BB42" s="79" t="str">
        <f t="shared" ca="1" si="5"/>
        <v>2_2</v>
      </c>
      <c r="BC42" s="79" t="str">
        <f t="shared" ca="1" si="6"/>
        <v>ParA</v>
      </c>
      <c r="BD42" s="79">
        <f t="shared" si="7"/>
        <v>39</v>
      </c>
      <c r="BE42" s="79">
        <f t="shared" ca="1" si="16"/>
        <v>42</v>
      </c>
      <c r="BF42" s="79"/>
      <c r="BG42" s="79"/>
      <c r="BH42" s="79"/>
      <c r="BI42" s="79"/>
      <c r="BJ42" s="79"/>
      <c r="BK42" s="79"/>
      <c r="BL42" s="79"/>
      <c r="BM42" s="79"/>
      <c r="BN42" s="79"/>
      <c r="BO42" s="79"/>
      <c r="BP42" s="79"/>
      <c r="BQ42" s="79"/>
      <c r="BR42" s="79"/>
      <c r="BS42" s="79"/>
      <c r="BT42" s="79"/>
      <c r="BU42" s="79"/>
      <c r="BV42" s="79"/>
      <c r="BW42" s="79"/>
      <c r="BX42" s="79"/>
      <c r="BY42" s="79"/>
      <c r="BZ42" s="79"/>
    </row>
    <row r="43" spans="1:78" x14ac:dyDescent="0.25">
      <c r="A43" s="79">
        <f t="shared" ca="1" si="15"/>
        <v>1</v>
      </c>
      <c r="B43" s="79" t="str">
        <f t="shared" ca="1" si="15"/>
        <v>H5</v>
      </c>
      <c r="C43" s="79">
        <f t="shared" ca="1" si="15"/>
        <v>23.010345824428398</v>
      </c>
      <c r="D43" s="79">
        <f t="shared" ca="1" si="15"/>
        <v>24.637328872943701</v>
      </c>
      <c r="E43" s="79">
        <f t="shared" ca="1" si="15"/>
        <v>13.2882457793662</v>
      </c>
      <c r="F43" s="79">
        <f t="shared" ca="1" si="15"/>
        <v>7.5188879802089996</v>
      </c>
      <c r="G43" s="79">
        <f t="shared" ca="1" si="15"/>
        <v>3.83450280760644</v>
      </c>
      <c r="H43" s="79">
        <f t="shared" ca="1" si="15"/>
        <v>0.43387225242031502</v>
      </c>
      <c r="I43" s="79">
        <f t="shared" ca="1" si="15"/>
        <v>-1.2503205295833999</v>
      </c>
      <c r="J43" s="79">
        <f t="shared" ca="1" si="15"/>
        <v>-6.6865327070090599</v>
      </c>
      <c r="K43" s="79">
        <f t="shared" ca="1" si="15"/>
        <v>3.0795441282784801</v>
      </c>
      <c r="L43" s="79">
        <f t="shared" ca="1" si="15"/>
        <v>-3.5060280635839298</v>
      </c>
      <c r="M43" s="79">
        <f t="shared" ca="1" si="15"/>
        <v>-3.8280679163453901</v>
      </c>
      <c r="N43" s="79">
        <f t="shared" ca="1" si="15"/>
        <v>-5.9084693687436802</v>
      </c>
      <c r="O43" s="79">
        <f t="shared" ca="1" si="15"/>
        <v>-2.6621156411206401</v>
      </c>
      <c r="P43" s="79">
        <f t="shared" ca="1" si="15"/>
        <v>-1.9178684268567801</v>
      </c>
      <c r="Q43" s="79">
        <f t="shared" ca="1" si="14"/>
        <v>-5.7686361999781202</v>
      </c>
      <c r="R43" s="79">
        <f t="shared" ca="1" si="14"/>
        <v>-4.4322971341839601</v>
      </c>
      <c r="S43" s="79">
        <f t="shared" ca="1" si="14"/>
        <v>-5.4536491135477299</v>
      </c>
      <c r="T43" s="79">
        <f t="shared" ca="1" si="14"/>
        <v>-5.9128300269940199</v>
      </c>
      <c r="U43" s="79">
        <f t="shared" ca="1" si="14"/>
        <v>-8.5970688430220399</v>
      </c>
      <c r="V43" s="79">
        <f t="shared" ca="1" si="14"/>
        <v>-3.2201743901846398</v>
      </c>
      <c r="W43" s="79">
        <f t="shared" ca="1" si="14"/>
        <v>-4.7687390254586699</v>
      </c>
      <c r="X43" s="79">
        <f t="shared" ca="1" si="14"/>
        <v>-0.72501416274735697</v>
      </c>
      <c r="Y43" s="79">
        <f t="shared" ca="1" si="14"/>
        <v>10.9440923330753</v>
      </c>
      <c r="Z43" s="79">
        <f t="shared" ca="1" si="14"/>
        <v>24.408159434582601</v>
      </c>
      <c r="AA43" s="79">
        <f t="shared" ca="1" si="14"/>
        <v>53.345594617055703</v>
      </c>
      <c r="AB43" s="79">
        <f t="shared" ca="1" si="14"/>
        <v>96.737107524880699</v>
      </c>
      <c r="AC43" s="79">
        <f t="shared" ca="1" si="14"/>
        <v>191.36120583699099</v>
      </c>
      <c r="AD43" s="79">
        <f t="shared" ca="1" si="14"/>
        <v>354.49362883257402</v>
      </c>
      <c r="AE43" s="79">
        <f t="shared" ca="1" si="14"/>
        <v>635.50432518623404</v>
      </c>
      <c r="AF43" s="79">
        <f t="shared" ca="1" si="13"/>
        <v>1063.8969322684</v>
      </c>
      <c r="AG43" s="79">
        <f t="shared" ca="1" si="13"/>
        <v>1630.6255050320899</v>
      </c>
      <c r="AH43" s="79">
        <f t="shared" ca="1" si="13"/>
        <v>2165.9668206978899</v>
      </c>
      <c r="AI43" s="79">
        <f t="shared" ca="1" si="13"/>
        <v>2606.9520372090801</v>
      </c>
      <c r="AJ43" s="79">
        <f t="shared" ca="1" si="13"/>
        <v>2916.9145342849201</v>
      </c>
      <c r="AK43" s="79">
        <f t="shared" ca="1" si="13"/>
        <v>3106.2303697718098</v>
      </c>
      <c r="AL43" s="79">
        <f t="shared" ca="1" si="13"/>
        <v>3222.8028140849401</v>
      </c>
      <c r="AM43" s="79">
        <f t="shared" ca="1" si="13"/>
        <v>3295.66308235818</v>
      </c>
      <c r="AN43" s="79">
        <f t="shared" ca="1" si="13"/>
        <v>3343.26180411326</v>
      </c>
      <c r="AO43" s="79">
        <f t="shared" ca="1" si="13"/>
        <v>3372.5719855162602</v>
      </c>
      <c r="AP43" s="79">
        <f t="shared" ca="1" si="13"/>
        <v>3391.2290317140501</v>
      </c>
      <c r="AQ43" s="79">
        <f t="shared" ca="1" si="13"/>
        <v>0</v>
      </c>
      <c r="AR43" s="79">
        <f t="shared" ca="1" si="13"/>
        <v>0</v>
      </c>
      <c r="AS43" s="79">
        <f t="shared" ca="1" si="13"/>
        <v>0</v>
      </c>
      <c r="AT43" s="79">
        <f t="shared" ca="1" si="13"/>
        <v>0</v>
      </c>
      <c r="AU43" s="79">
        <f t="shared" ca="1" si="13"/>
        <v>0</v>
      </c>
      <c r="AV43" s="79">
        <f t="shared" ca="1" si="12"/>
        <v>0</v>
      </c>
      <c r="AW43" s="79">
        <f t="shared" ca="1" si="10"/>
        <v>0</v>
      </c>
      <c r="AX43" s="79">
        <f t="shared" ca="1" si="10"/>
        <v>0</v>
      </c>
      <c r="AY43" s="79">
        <f t="shared" ca="1" si="10"/>
        <v>0</v>
      </c>
      <c r="AZ43" s="79">
        <f t="shared" ca="1" si="10"/>
        <v>0</v>
      </c>
      <c r="BA43" s="79" t="str">
        <f t="shared" ca="1" si="4"/>
        <v/>
      </c>
      <c r="BB43" s="79" t="str">
        <f t="shared" ca="1" si="5"/>
        <v>2_2</v>
      </c>
      <c r="BC43" s="79" t="str">
        <f t="shared" ca="1" si="6"/>
        <v>ParA</v>
      </c>
      <c r="BD43" s="79">
        <f t="shared" si="7"/>
        <v>40</v>
      </c>
      <c r="BE43" s="79">
        <f t="shared" ca="1" si="16"/>
        <v>43</v>
      </c>
      <c r="BF43" s="79"/>
      <c r="BG43" s="79"/>
      <c r="BH43" s="79"/>
      <c r="BI43" s="79"/>
      <c r="BJ43" s="79"/>
      <c r="BK43" s="79"/>
      <c r="BL43" s="79"/>
      <c r="BM43" s="79"/>
      <c r="BN43" s="79"/>
      <c r="BO43" s="79"/>
      <c r="BP43" s="79"/>
      <c r="BQ43" s="79"/>
      <c r="BR43" s="79"/>
      <c r="BS43" s="79"/>
      <c r="BT43" s="79"/>
      <c r="BU43" s="79"/>
      <c r="BV43" s="79"/>
      <c r="BW43" s="79"/>
      <c r="BX43" s="79"/>
      <c r="BY43" s="79"/>
      <c r="BZ43" s="79"/>
    </row>
    <row r="44" spans="1:78" x14ac:dyDescent="0.25">
      <c r="A44" s="79">
        <f t="shared" ca="1" si="15"/>
        <v>1</v>
      </c>
      <c r="B44" s="79" t="str">
        <f t="shared" ca="1" si="15"/>
        <v>A6</v>
      </c>
      <c r="C44" s="79">
        <f t="shared" ca="1" si="15"/>
        <v>3.38196831536197</v>
      </c>
      <c r="D44" s="79">
        <f t="shared" ca="1" si="15"/>
        <v>11.3010640947873</v>
      </c>
      <c r="E44" s="79">
        <f t="shared" ca="1" si="15"/>
        <v>15.4529360493634</v>
      </c>
      <c r="F44" s="79">
        <f t="shared" ca="1" si="15"/>
        <v>8.1298896530238398</v>
      </c>
      <c r="G44" s="79">
        <f t="shared" ca="1" si="15"/>
        <v>2.3334065271715199</v>
      </c>
      <c r="H44" s="79">
        <f t="shared" ca="1" si="15"/>
        <v>2.8345684942446501</v>
      </c>
      <c r="I44" s="79">
        <f t="shared" ca="1" si="15"/>
        <v>2.8920470233429101</v>
      </c>
      <c r="J44" s="79">
        <f t="shared" ca="1" si="15"/>
        <v>-3.5528577237046202</v>
      </c>
      <c r="K44" s="79">
        <f t="shared" ca="1" si="15"/>
        <v>-7.0221970424895499</v>
      </c>
      <c r="L44" s="79">
        <f t="shared" ca="1" si="15"/>
        <v>-6.1395005432914296</v>
      </c>
      <c r="M44" s="79">
        <f t="shared" ca="1" si="15"/>
        <v>-6.6838593602328702</v>
      </c>
      <c r="N44" s="79">
        <f t="shared" ca="1" si="15"/>
        <v>-7.9785761633411303</v>
      </c>
      <c r="O44" s="79">
        <f t="shared" ca="1" si="15"/>
        <v>-7.5742046554319096</v>
      </c>
      <c r="P44" s="79">
        <f t="shared" ca="1" si="15"/>
        <v>-7.1974263192009902</v>
      </c>
      <c r="Q44" s="79">
        <f t="shared" ca="1" si="14"/>
        <v>-6.9708914253633303</v>
      </c>
      <c r="R44" s="79">
        <f t="shared" ca="1" si="14"/>
        <v>-11.5248113850976</v>
      </c>
      <c r="S44" s="79">
        <f t="shared" ca="1" si="14"/>
        <v>-11.1531109483872</v>
      </c>
      <c r="T44" s="79">
        <f t="shared" ca="1" si="14"/>
        <v>-7.9527466051376896</v>
      </c>
      <c r="U44" s="79">
        <f t="shared" ca="1" si="14"/>
        <v>-6.17436759800876</v>
      </c>
      <c r="V44" s="79">
        <f t="shared" ca="1" si="14"/>
        <v>5.4668378978021799E-2</v>
      </c>
      <c r="W44" s="79">
        <f t="shared" ca="1" si="14"/>
        <v>10.880057853906701</v>
      </c>
      <c r="X44" s="79">
        <f t="shared" ca="1" si="14"/>
        <v>32.771408424112401</v>
      </c>
      <c r="Y44" s="79">
        <f t="shared" ca="1" si="14"/>
        <v>65.241140869323303</v>
      </c>
      <c r="Z44" s="79">
        <f t="shared" ca="1" si="14"/>
        <v>124.48839450498799</v>
      </c>
      <c r="AA44" s="79">
        <f t="shared" ca="1" si="14"/>
        <v>224.20207269711</v>
      </c>
      <c r="AB44" s="79">
        <f t="shared" ca="1" si="14"/>
        <v>380.278803299233</v>
      </c>
      <c r="AC44" s="79">
        <f t="shared" ca="1" si="14"/>
        <v>623.34575031318604</v>
      </c>
      <c r="AD44" s="79">
        <f t="shared" ca="1" si="14"/>
        <v>965.38651044651704</v>
      </c>
      <c r="AE44" s="79">
        <f t="shared" ca="1" si="14"/>
        <v>1385.88432266527</v>
      </c>
      <c r="AF44" s="79">
        <f t="shared" ca="1" si="13"/>
        <v>1818.2605335360499</v>
      </c>
      <c r="AG44" s="79">
        <f t="shared" ca="1" si="13"/>
        <v>2188.59204767646</v>
      </c>
      <c r="AH44" s="79">
        <f t="shared" ca="1" si="13"/>
        <v>2449.5570860694502</v>
      </c>
      <c r="AI44" s="79">
        <f t="shared" ca="1" si="13"/>
        <v>2617.0992585499898</v>
      </c>
      <c r="AJ44" s="79">
        <f t="shared" ca="1" si="13"/>
        <v>2725.59872294761</v>
      </c>
      <c r="AK44" s="79">
        <f t="shared" ca="1" si="13"/>
        <v>2823.36969426122</v>
      </c>
      <c r="AL44" s="79">
        <f t="shared" ca="1" si="13"/>
        <v>2907.8558147797198</v>
      </c>
      <c r="AM44" s="79">
        <f t="shared" ca="1" si="13"/>
        <v>2977.92367408987</v>
      </c>
      <c r="AN44" s="79">
        <f t="shared" ca="1" si="13"/>
        <v>3028.6730691520202</v>
      </c>
      <c r="AO44" s="79">
        <f t="shared" ca="1" si="13"/>
        <v>3069.9126574842398</v>
      </c>
      <c r="AP44" s="79">
        <f t="shared" ca="1" si="13"/>
        <v>3104.3168499200901</v>
      </c>
      <c r="AQ44" s="79">
        <f t="shared" ca="1" si="13"/>
        <v>0</v>
      </c>
      <c r="AR44" s="79">
        <f t="shared" ca="1" si="13"/>
        <v>0</v>
      </c>
      <c r="AS44" s="79">
        <f t="shared" ca="1" si="13"/>
        <v>0</v>
      </c>
      <c r="AT44" s="79">
        <f t="shared" ca="1" si="13"/>
        <v>0</v>
      </c>
      <c r="AU44" s="79">
        <f t="shared" ca="1" si="13"/>
        <v>0</v>
      </c>
      <c r="AV44" s="79">
        <f t="shared" ca="1" si="12"/>
        <v>0</v>
      </c>
      <c r="AW44" s="79">
        <f t="shared" ca="1" si="10"/>
        <v>0</v>
      </c>
      <c r="AX44" s="79">
        <f t="shared" ca="1" si="10"/>
        <v>0</v>
      </c>
      <c r="AY44" s="79">
        <f t="shared" ca="1" si="10"/>
        <v>0</v>
      </c>
      <c r="AZ44" s="79">
        <f t="shared" ca="1" si="10"/>
        <v>0</v>
      </c>
      <c r="BA44" s="79" t="str">
        <f t="shared" ca="1" si="4"/>
        <v/>
      </c>
      <c r="BB44" s="79" t="str">
        <f t="shared" ca="1" si="5"/>
        <v>2_3</v>
      </c>
      <c r="BC44" s="79" t="str">
        <f t="shared" ca="1" si="6"/>
        <v>SodA</v>
      </c>
      <c r="BD44" s="79">
        <f t="shared" si="7"/>
        <v>41</v>
      </c>
      <c r="BE44" s="79">
        <f t="shared" ca="1" si="16"/>
        <v>44</v>
      </c>
      <c r="BF44" s="79"/>
      <c r="BG44" s="79"/>
      <c r="BH44" s="79"/>
      <c r="BI44" s="79"/>
      <c r="BJ44" s="79"/>
      <c r="BK44" s="79"/>
      <c r="BL44" s="79"/>
      <c r="BM44" s="79"/>
      <c r="BN44" s="79"/>
      <c r="BO44" s="79"/>
      <c r="BP44" s="79"/>
      <c r="BQ44" s="79"/>
      <c r="BR44" s="79"/>
      <c r="BS44" s="79"/>
      <c r="BT44" s="79"/>
      <c r="BU44" s="79"/>
      <c r="BV44" s="79"/>
      <c r="BW44" s="79"/>
      <c r="BX44" s="79"/>
      <c r="BY44" s="79"/>
      <c r="BZ44" s="79"/>
    </row>
    <row r="45" spans="1:78" x14ac:dyDescent="0.25">
      <c r="A45" s="79">
        <f t="shared" ca="1" si="15"/>
        <v>1</v>
      </c>
      <c r="B45" s="79" t="str">
        <f t="shared" ca="1" si="15"/>
        <v>B6</v>
      </c>
      <c r="C45" s="79">
        <f t="shared" ca="1" si="15"/>
        <v>-8.0208326719412106</v>
      </c>
      <c r="D45" s="79">
        <f t="shared" ca="1" si="15"/>
        <v>8.9502010497726605</v>
      </c>
      <c r="E45" s="79">
        <f t="shared" ca="1" si="15"/>
        <v>8.3161435073375305</v>
      </c>
      <c r="F45" s="79">
        <f t="shared" ca="1" si="15"/>
        <v>1.99322204279451</v>
      </c>
      <c r="G45" s="79">
        <f t="shared" ca="1" si="15"/>
        <v>3.18538162327286</v>
      </c>
      <c r="H45" s="79">
        <f t="shared" ca="1" si="15"/>
        <v>2.8235834129745898</v>
      </c>
      <c r="I45" s="79">
        <f t="shared" ca="1" si="15"/>
        <v>3.04938362893426</v>
      </c>
      <c r="J45" s="79">
        <f t="shared" ca="1" si="15"/>
        <v>1.0594459977191899</v>
      </c>
      <c r="K45" s="79">
        <f t="shared" ca="1" si="15"/>
        <v>-0.63660299659022701</v>
      </c>
      <c r="L45" s="79">
        <f t="shared" ca="1" si="15"/>
        <v>1.4553313002938899</v>
      </c>
      <c r="M45" s="79">
        <f t="shared" ca="1" si="15"/>
        <v>-7.1156419204076</v>
      </c>
      <c r="N45" s="79">
        <f t="shared" ca="1" si="15"/>
        <v>-1.7929413637039</v>
      </c>
      <c r="O45" s="79">
        <f t="shared" ca="1" si="15"/>
        <v>-5.89567157547663</v>
      </c>
      <c r="P45" s="79">
        <f t="shared" ca="1" si="15"/>
        <v>-7.79077521112458</v>
      </c>
      <c r="Q45" s="79">
        <f t="shared" ca="1" si="14"/>
        <v>-14.995198707742899</v>
      </c>
      <c r="R45" s="79">
        <f t="shared" ca="1" si="14"/>
        <v>-6.5517653535930602</v>
      </c>
      <c r="S45" s="79">
        <f t="shared" ca="1" si="14"/>
        <v>-11.216852346069601</v>
      </c>
      <c r="T45" s="79">
        <f t="shared" ca="1" si="14"/>
        <v>-13.6948664769016</v>
      </c>
      <c r="U45" s="79">
        <f t="shared" ca="1" si="14"/>
        <v>-7.7863693440081096</v>
      </c>
      <c r="V45" s="79">
        <f t="shared" ca="1" si="14"/>
        <v>0.40334753796787498</v>
      </c>
      <c r="W45" s="79">
        <f t="shared" ca="1" si="14"/>
        <v>12.380094329429999</v>
      </c>
      <c r="X45" s="79">
        <f t="shared" ca="1" si="14"/>
        <v>30.818428829908001</v>
      </c>
      <c r="Y45" s="79">
        <f t="shared" ca="1" si="14"/>
        <v>69.495481688749393</v>
      </c>
      <c r="Z45" s="79">
        <f t="shared" ca="1" si="14"/>
        <v>130.212059629522</v>
      </c>
      <c r="AA45" s="79">
        <f t="shared" ca="1" si="14"/>
        <v>233.857590142475</v>
      </c>
      <c r="AB45" s="79">
        <f t="shared" ca="1" si="14"/>
        <v>396.32462026670601</v>
      </c>
      <c r="AC45" s="79">
        <f t="shared" ca="1" si="14"/>
        <v>650.795200217157</v>
      </c>
      <c r="AD45" s="79">
        <f t="shared" ca="1" si="14"/>
        <v>1011.72805817596</v>
      </c>
      <c r="AE45" s="79">
        <f t="shared" ca="1" si="14"/>
        <v>1471.9165286479699</v>
      </c>
      <c r="AF45" s="79">
        <f t="shared" ca="1" si="13"/>
        <v>1947.5587811256801</v>
      </c>
      <c r="AG45" s="79">
        <f t="shared" ca="1" si="13"/>
        <v>2359.7166758830899</v>
      </c>
      <c r="AH45" s="79">
        <f t="shared" ca="1" si="13"/>
        <v>2657.9284898328101</v>
      </c>
      <c r="AI45" s="79">
        <f t="shared" ca="1" si="13"/>
        <v>2849.1263248294599</v>
      </c>
      <c r="AJ45" s="79">
        <f t="shared" ca="1" si="13"/>
        <v>2977.9931033303901</v>
      </c>
      <c r="AK45" s="79">
        <f t="shared" ca="1" si="13"/>
        <v>3088.6590758100601</v>
      </c>
      <c r="AL45" s="79">
        <f t="shared" ca="1" si="13"/>
        <v>3181.1407701626799</v>
      </c>
      <c r="AM45" s="79">
        <f t="shared" ca="1" si="13"/>
        <v>3256.28641959985</v>
      </c>
      <c r="AN45" s="79">
        <f t="shared" ca="1" si="13"/>
        <v>3313.8394463095401</v>
      </c>
      <c r="AO45" s="79">
        <f t="shared" ca="1" si="13"/>
        <v>3364.3953763046302</v>
      </c>
      <c r="AP45" s="79">
        <f t="shared" ca="1" si="13"/>
        <v>3405.6493880532698</v>
      </c>
      <c r="AQ45" s="79">
        <f t="shared" ca="1" si="13"/>
        <v>0</v>
      </c>
      <c r="AR45" s="79">
        <f t="shared" ca="1" si="13"/>
        <v>0</v>
      </c>
      <c r="AS45" s="79">
        <f t="shared" ca="1" si="13"/>
        <v>0</v>
      </c>
      <c r="AT45" s="79">
        <f t="shared" ca="1" si="13"/>
        <v>0</v>
      </c>
      <c r="AU45" s="79">
        <f t="shared" ca="1" si="13"/>
        <v>0</v>
      </c>
      <c r="AV45" s="79">
        <f t="shared" ca="1" si="12"/>
        <v>0</v>
      </c>
      <c r="AW45" s="79">
        <f t="shared" ca="1" si="10"/>
        <v>0</v>
      </c>
      <c r="AX45" s="79">
        <f t="shared" ca="1" si="10"/>
        <v>0</v>
      </c>
      <c r="AY45" s="79">
        <f t="shared" ca="1" si="10"/>
        <v>0</v>
      </c>
      <c r="AZ45" s="79">
        <f t="shared" ca="1" si="10"/>
        <v>0</v>
      </c>
      <c r="BA45" s="79" t="str">
        <f t="shared" ca="1" si="4"/>
        <v/>
      </c>
      <c r="BB45" s="79" t="str">
        <f t="shared" ca="1" si="5"/>
        <v>2_3</v>
      </c>
      <c r="BC45" s="79" t="str">
        <f t="shared" ca="1" si="6"/>
        <v>SodA</v>
      </c>
      <c r="BD45" s="79">
        <f t="shared" si="7"/>
        <v>42</v>
      </c>
      <c r="BE45" s="79">
        <f t="shared" ca="1" si="16"/>
        <v>45</v>
      </c>
      <c r="BF45" s="79"/>
      <c r="BG45" s="79"/>
      <c r="BH45" s="79"/>
      <c r="BI45" s="79"/>
      <c r="BJ45" s="79"/>
      <c r="BK45" s="79"/>
      <c r="BL45" s="79"/>
      <c r="BM45" s="79"/>
      <c r="BN45" s="79"/>
      <c r="BO45" s="79"/>
      <c r="BP45" s="79"/>
      <c r="BQ45" s="79"/>
      <c r="BR45" s="79"/>
      <c r="BS45" s="79"/>
      <c r="BT45" s="79"/>
      <c r="BU45" s="79"/>
      <c r="BV45" s="79"/>
      <c r="BW45" s="79"/>
      <c r="BX45" s="79"/>
      <c r="BY45" s="79"/>
      <c r="BZ45" s="79"/>
    </row>
    <row r="46" spans="1:78" x14ac:dyDescent="0.25">
      <c r="A46" s="79">
        <f t="shared" ca="1" si="15"/>
        <v>1</v>
      </c>
      <c r="B46" s="79" t="str">
        <f t="shared" ca="1" si="15"/>
        <v>C6</v>
      </c>
      <c r="C46" s="79">
        <f t="shared" ca="1" si="15"/>
        <v>6.3091300013834397</v>
      </c>
      <c r="D46" s="79">
        <f t="shared" ca="1" si="15"/>
        <v>10.4247393621567</v>
      </c>
      <c r="E46" s="79">
        <f t="shared" ca="1" si="15"/>
        <v>5.5526091773240296</v>
      </c>
      <c r="F46" s="79">
        <f t="shared" ca="1" si="15"/>
        <v>1.9521252135305101</v>
      </c>
      <c r="G46" s="79">
        <f t="shared" ca="1" si="15"/>
        <v>-3.1980743750345901</v>
      </c>
      <c r="H46" s="79">
        <f t="shared" ca="1" si="15"/>
        <v>4.9853938361875398</v>
      </c>
      <c r="I46" s="79">
        <f t="shared" ca="1" si="15"/>
        <v>3.5863875078575802</v>
      </c>
      <c r="J46" s="79">
        <f t="shared" ca="1" si="15"/>
        <v>-1.2523003587780299</v>
      </c>
      <c r="K46" s="79">
        <f t="shared" ca="1" si="15"/>
        <v>-1.3152678037236001</v>
      </c>
      <c r="L46" s="79">
        <f t="shared" ca="1" si="15"/>
        <v>0.93197314363442296</v>
      </c>
      <c r="M46" s="79">
        <f t="shared" ca="1" si="15"/>
        <v>4.2827967958051003</v>
      </c>
      <c r="N46" s="79">
        <f t="shared" ca="1" si="15"/>
        <v>2.29551815075365</v>
      </c>
      <c r="O46" s="79">
        <f t="shared" ca="1" si="15"/>
        <v>0.755551851245855</v>
      </c>
      <c r="P46" s="79">
        <f t="shared" ca="1" si="15"/>
        <v>0.86247246340735695</v>
      </c>
      <c r="Q46" s="79">
        <f t="shared" ca="1" si="14"/>
        <v>-6.6843439882218298</v>
      </c>
      <c r="R46" s="79">
        <f t="shared" ca="1" si="14"/>
        <v>-4.4780568464325397</v>
      </c>
      <c r="S46" s="79">
        <f t="shared" ca="1" si="14"/>
        <v>-7.1272434167835801</v>
      </c>
      <c r="T46" s="79">
        <f t="shared" ca="1" si="14"/>
        <v>-3.55131081582658</v>
      </c>
      <c r="U46" s="79">
        <f t="shared" ca="1" si="14"/>
        <v>-6.7072957836603599</v>
      </c>
      <c r="V46" s="79">
        <f t="shared" ca="1" si="14"/>
        <v>-4.61528208169966</v>
      </c>
      <c r="W46" s="79">
        <f t="shared" ca="1" si="14"/>
        <v>-6.2463335160305196</v>
      </c>
      <c r="X46" s="79">
        <f t="shared" ca="1" si="14"/>
        <v>-5.3179023013167397</v>
      </c>
      <c r="Y46" s="79">
        <f t="shared" ca="1" si="14"/>
        <v>7.2847756492060398</v>
      </c>
      <c r="Z46" s="79">
        <f t="shared" ca="1" si="14"/>
        <v>25.409519564872902</v>
      </c>
      <c r="AA46" s="79">
        <f t="shared" ca="1" si="14"/>
        <v>57.240689869747698</v>
      </c>
      <c r="AB46" s="79">
        <f t="shared" ca="1" si="14"/>
        <v>114.201819572147</v>
      </c>
      <c r="AC46" s="79">
        <f t="shared" ca="1" si="14"/>
        <v>233.68216192351099</v>
      </c>
      <c r="AD46" s="79">
        <f t="shared" ca="1" si="14"/>
        <v>451.604945452957</v>
      </c>
      <c r="AE46" s="79">
        <f t="shared" ca="1" si="14"/>
        <v>832.75256937167399</v>
      </c>
      <c r="AF46" s="79">
        <f t="shared" ca="1" si="13"/>
        <v>1416.6845196542099</v>
      </c>
      <c r="AG46" s="79">
        <f t="shared" ca="1" si="13"/>
        <v>2142.9605934480301</v>
      </c>
      <c r="AH46" s="79">
        <f t="shared" ca="1" si="13"/>
        <v>2780.51200348163</v>
      </c>
      <c r="AI46" s="79">
        <f t="shared" ca="1" si="13"/>
        <v>3254.4954183557902</v>
      </c>
      <c r="AJ46" s="79">
        <f t="shared" ca="1" si="13"/>
        <v>3545.6946483636898</v>
      </c>
      <c r="AK46" s="79">
        <f t="shared" ca="1" si="13"/>
        <v>3704.87084961456</v>
      </c>
      <c r="AL46" s="79">
        <f t="shared" ca="1" si="13"/>
        <v>3801.9931611688799</v>
      </c>
      <c r="AM46" s="79">
        <f t="shared" ca="1" si="13"/>
        <v>3867.3501806095901</v>
      </c>
      <c r="AN46" s="79">
        <f t="shared" ca="1" si="13"/>
        <v>3911.9834037078899</v>
      </c>
      <c r="AO46" s="79">
        <f t="shared" ca="1" si="13"/>
        <v>3947.3894755806</v>
      </c>
      <c r="AP46" s="79">
        <f t="shared" ca="1" si="13"/>
        <v>3983.87396078234</v>
      </c>
      <c r="AQ46" s="79">
        <f t="shared" ca="1" si="13"/>
        <v>0</v>
      </c>
      <c r="AR46" s="79">
        <f t="shared" ca="1" si="13"/>
        <v>0</v>
      </c>
      <c r="AS46" s="79">
        <f t="shared" ca="1" si="13"/>
        <v>0</v>
      </c>
      <c r="AT46" s="79">
        <f t="shared" ca="1" si="13"/>
        <v>0</v>
      </c>
      <c r="AU46" s="79">
        <f t="shared" ca="1" si="13"/>
        <v>0</v>
      </c>
      <c r="AV46" s="79">
        <f t="shared" ca="1" si="12"/>
        <v>0</v>
      </c>
      <c r="AW46" s="79">
        <f t="shared" ca="1" si="10"/>
        <v>0</v>
      </c>
      <c r="AX46" s="79">
        <f t="shared" ca="1" si="10"/>
        <v>0</v>
      </c>
      <c r="AY46" s="79">
        <f t="shared" ca="1" si="10"/>
        <v>0</v>
      </c>
      <c r="AZ46" s="79">
        <f t="shared" ca="1" si="10"/>
        <v>0</v>
      </c>
      <c r="BA46" s="79" t="str">
        <f t="shared" ca="1" si="4"/>
        <v/>
      </c>
      <c r="BB46" s="79" t="str">
        <f t="shared" ca="1" si="5"/>
        <v>2_3</v>
      </c>
      <c r="BC46" s="79" t="str">
        <f t="shared" ca="1" si="6"/>
        <v>OtsA</v>
      </c>
      <c r="BD46" s="79">
        <f t="shared" si="7"/>
        <v>43</v>
      </c>
      <c r="BE46" s="79">
        <f t="shared" ca="1" si="16"/>
        <v>46</v>
      </c>
      <c r="BF46" s="79"/>
      <c r="BG46" s="79"/>
      <c r="BH46" s="79"/>
      <c r="BI46" s="79"/>
      <c r="BJ46" s="79"/>
      <c r="BK46" s="79"/>
      <c r="BL46" s="79"/>
      <c r="BM46" s="79"/>
      <c r="BN46" s="79"/>
      <c r="BO46" s="79"/>
      <c r="BP46" s="79"/>
      <c r="BQ46" s="79"/>
      <c r="BR46" s="79"/>
      <c r="BS46" s="79"/>
      <c r="BT46" s="79"/>
      <c r="BU46" s="79"/>
      <c r="BV46" s="79"/>
      <c r="BW46" s="79"/>
      <c r="BX46" s="79"/>
      <c r="BY46" s="79"/>
      <c r="BZ46" s="79"/>
    </row>
    <row r="47" spans="1:78" x14ac:dyDescent="0.25">
      <c r="A47" s="79">
        <f t="shared" ca="1" si="15"/>
        <v>1</v>
      </c>
      <c r="B47" s="79" t="str">
        <f t="shared" ca="1" si="15"/>
        <v>D6</v>
      </c>
      <c r="C47" s="79">
        <f t="shared" ca="1" si="15"/>
        <v>7.8497056906112403</v>
      </c>
      <c r="D47" s="79">
        <f t="shared" ca="1" si="15"/>
        <v>6.4100321473183604</v>
      </c>
      <c r="E47" s="79">
        <f t="shared" ca="1" si="15"/>
        <v>5.9108225428181003</v>
      </c>
      <c r="F47" s="79">
        <f t="shared" ca="1" si="15"/>
        <v>3.0088964263923099</v>
      </c>
      <c r="G47" s="79">
        <f t="shared" ca="1" si="15"/>
        <v>5.9928463060850801</v>
      </c>
      <c r="H47" s="79">
        <f t="shared" ca="1" si="15"/>
        <v>0.35911102155205299</v>
      </c>
      <c r="I47" s="79">
        <f t="shared" ca="1" si="15"/>
        <v>1.46956540235806</v>
      </c>
      <c r="J47" s="79">
        <f t="shared" ca="1" si="15"/>
        <v>-0.59469382640736501</v>
      </c>
      <c r="K47" s="79">
        <f t="shared" ca="1" si="15"/>
        <v>6.1174637126691804</v>
      </c>
      <c r="L47" s="79">
        <f t="shared" ca="1" si="15"/>
        <v>1.1827447296532201</v>
      </c>
      <c r="M47" s="79">
        <f t="shared" ca="1" si="15"/>
        <v>0.40229984638608601</v>
      </c>
      <c r="N47" s="79">
        <f t="shared" ca="1" si="15"/>
        <v>-0.261919081431643</v>
      </c>
      <c r="O47" s="79">
        <f t="shared" ca="1" si="15"/>
        <v>-1.5900986165193001</v>
      </c>
      <c r="P47" s="79">
        <f t="shared" ca="1" si="15"/>
        <v>-4.7563864541653</v>
      </c>
      <c r="Q47" s="79">
        <f t="shared" ca="1" si="14"/>
        <v>-8.0898023441491205</v>
      </c>
      <c r="R47" s="79">
        <f t="shared" ca="1" si="14"/>
        <v>-6.8804686106095696</v>
      </c>
      <c r="S47" s="79">
        <f t="shared" ca="1" si="14"/>
        <v>-3.4773441563143002</v>
      </c>
      <c r="T47" s="79">
        <f t="shared" ca="1" si="14"/>
        <v>-8.5387010816507392</v>
      </c>
      <c r="U47" s="79">
        <f t="shared" ca="1" si="14"/>
        <v>-9.7658859265948195</v>
      </c>
      <c r="V47" s="79">
        <f t="shared" ca="1" si="14"/>
        <v>-5.1916878902816297</v>
      </c>
      <c r="W47" s="79">
        <f t="shared" ca="1" si="14"/>
        <v>-6.4865793534959302</v>
      </c>
      <c r="X47" s="79">
        <f t="shared" ca="1" si="14"/>
        <v>-0.56730719060306001</v>
      </c>
      <c r="Y47" s="79">
        <f t="shared" ca="1" si="14"/>
        <v>13.9939237307758</v>
      </c>
      <c r="Z47" s="79">
        <f t="shared" ca="1" si="14"/>
        <v>25.9375719453997</v>
      </c>
      <c r="AA47" s="79">
        <f t="shared" ca="1" si="14"/>
        <v>59.4214236576031</v>
      </c>
      <c r="AB47" s="79">
        <f t="shared" ca="1" si="14"/>
        <v>138.090952140398</v>
      </c>
      <c r="AC47" s="79">
        <f t="shared" ca="1" si="14"/>
        <v>270.04474442227598</v>
      </c>
      <c r="AD47" s="79">
        <f t="shared" ca="1" si="14"/>
        <v>529.05128240723798</v>
      </c>
      <c r="AE47" s="79">
        <f t="shared" ca="1" si="14"/>
        <v>957.256724772658</v>
      </c>
      <c r="AF47" s="79">
        <f t="shared" ca="1" si="13"/>
        <v>1608.7510543388901</v>
      </c>
      <c r="AG47" s="79">
        <f t="shared" ca="1" si="13"/>
        <v>2337.2666403549001</v>
      </c>
      <c r="AH47" s="79">
        <f t="shared" ca="1" si="13"/>
        <v>2962.8618419660502</v>
      </c>
      <c r="AI47" s="79">
        <f t="shared" ca="1" si="13"/>
        <v>3408.0715996607501</v>
      </c>
      <c r="AJ47" s="79">
        <f t="shared" ca="1" si="13"/>
        <v>3669.8427055266302</v>
      </c>
      <c r="AK47" s="79">
        <f t="shared" ca="1" si="13"/>
        <v>3808.97952153508</v>
      </c>
      <c r="AL47" s="79">
        <f t="shared" ca="1" si="13"/>
        <v>3893.1601757032399</v>
      </c>
      <c r="AM47" s="79">
        <f t="shared" ca="1" si="13"/>
        <v>3956.5247759458698</v>
      </c>
      <c r="AN47" s="79">
        <f t="shared" ca="1" si="13"/>
        <v>4001.48749031849</v>
      </c>
      <c r="AO47" s="79">
        <f t="shared" ca="1" si="13"/>
        <v>4037.8590529221001</v>
      </c>
      <c r="AP47" s="79">
        <f t="shared" ca="1" si="13"/>
        <v>4066.86350485298</v>
      </c>
      <c r="AQ47" s="79">
        <f t="shared" ca="1" si="13"/>
        <v>0</v>
      </c>
      <c r="AR47" s="79">
        <f t="shared" ca="1" si="13"/>
        <v>0</v>
      </c>
      <c r="AS47" s="79">
        <f t="shared" ca="1" si="13"/>
        <v>0</v>
      </c>
      <c r="AT47" s="79">
        <f t="shared" ca="1" si="13"/>
        <v>0</v>
      </c>
      <c r="AU47" s="79">
        <f t="shared" ca="1" si="13"/>
        <v>0</v>
      </c>
      <c r="AV47" s="79">
        <f t="shared" ca="1" si="12"/>
        <v>0</v>
      </c>
      <c r="AW47" s="79">
        <f t="shared" ca="1" si="10"/>
        <v>0</v>
      </c>
      <c r="AX47" s="79">
        <f t="shared" ca="1" si="10"/>
        <v>0</v>
      </c>
      <c r="AY47" s="79">
        <f t="shared" ca="1" si="10"/>
        <v>0</v>
      </c>
      <c r="AZ47" s="79">
        <f t="shared" ca="1" si="10"/>
        <v>0</v>
      </c>
      <c r="BA47" s="79" t="str">
        <f t="shared" ca="1" si="4"/>
        <v/>
      </c>
      <c r="BB47" s="79" t="str">
        <f t="shared" ca="1" si="5"/>
        <v>2_3</v>
      </c>
      <c r="BC47" s="79" t="str">
        <f t="shared" ca="1" si="6"/>
        <v>OtsA</v>
      </c>
      <c r="BD47" s="79">
        <f t="shared" si="7"/>
        <v>44</v>
      </c>
      <c r="BE47" s="79">
        <f t="shared" ca="1" si="16"/>
        <v>47</v>
      </c>
      <c r="BF47" s="79"/>
      <c r="BG47" s="79"/>
      <c r="BH47" s="79"/>
      <c r="BI47" s="79"/>
      <c r="BJ47" s="79"/>
      <c r="BK47" s="79"/>
      <c r="BL47" s="79"/>
      <c r="BM47" s="79"/>
      <c r="BN47" s="79"/>
      <c r="BO47" s="79"/>
      <c r="BP47" s="79"/>
      <c r="BQ47" s="79"/>
      <c r="BR47" s="79"/>
      <c r="BS47" s="79"/>
      <c r="BT47" s="79"/>
      <c r="BU47" s="79"/>
      <c r="BV47" s="79"/>
      <c r="BW47" s="79"/>
      <c r="BX47" s="79"/>
      <c r="BY47" s="79"/>
      <c r="BZ47" s="79"/>
    </row>
    <row r="48" spans="1:78" x14ac:dyDescent="0.25">
      <c r="A48" s="79">
        <f t="shared" ca="1" si="15"/>
        <v>1</v>
      </c>
      <c r="B48" s="79" t="str">
        <f t="shared" ca="1" si="15"/>
        <v>E6</v>
      </c>
      <c r="C48" s="79">
        <f t="shared" ca="1" si="15"/>
        <v>14.2320188642825</v>
      </c>
      <c r="D48" s="79">
        <f t="shared" ca="1" si="15"/>
        <v>21.356452409023898</v>
      </c>
      <c r="E48" s="79">
        <f t="shared" ca="1" si="15"/>
        <v>12.58341661039</v>
      </c>
      <c r="F48" s="79">
        <f t="shared" ca="1" si="15"/>
        <v>10.790496877225401</v>
      </c>
      <c r="G48" s="79">
        <f t="shared" ca="1" si="15"/>
        <v>2.9505887208260901</v>
      </c>
      <c r="H48" s="79">
        <f t="shared" ca="1" si="15"/>
        <v>2.0433902346430801</v>
      </c>
      <c r="I48" s="79">
        <f t="shared" ca="1" si="15"/>
        <v>-1.1799222112722401</v>
      </c>
      <c r="J48" s="79">
        <f t="shared" ca="1" si="15"/>
        <v>-2.4208069715491498</v>
      </c>
      <c r="K48" s="79">
        <f t="shared" ca="1" si="15"/>
        <v>1.19680601677146</v>
      </c>
      <c r="L48" s="79">
        <f t="shared" ca="1" si="15"/>
        <v>-6.8244304099575901</v>
      </c>
      <c r="M48" s="79">
        <f t="shared" ca="1" si="15"/>
        <v>-3.3860156400974102</v>
      </c>
      <c r="N48" s="79">
        <f t="shared" ca="1" si="15"/>
        <v>-8.77050700306199</v>
      </c>
      <c r="O48" s="79">
        <f t="shared" ca="1" si="15"/>
        <v>-3.6993911384956801</v>
      </c>
      <c r="P48" s="79">
        <f t="shared" ca="1" si="15"/>
        <v>-9.0735015117284092</v>
      </c>
      <c r="Q48" s="79">
        <f t="shared" ca="1" si="14"/>
        <v>-9.1319867867300708</v>
      </c>
      <c r="R48" s="79">
        <f t="shared" ca="1" si="14"/>
        <v>-3.90846223712333</v>
      </c>
      <c r="S48" s="79">
        <f t="shared" ca="1" si="14"/>
        <v>-1.92586458434334</v>
      </c>
      <c r="T48" s="79">
        <f t="shared" ca="1" si="14"/>
        <v>-8.2748243475980399</v>
      </c>
      <c r="U48" s="79">
        <f t="shared" ca="1" si="14"/>
        <v>-10.8504236653307</v>
      </c>
      <c r="V48" s="79">
        <f t="shared" ca="1" si="14"/>
        <v>-10.590786169076599</v>
      </c>
      <c r="W48" s="79">
        <f t="shared" ca="1" si="14"/>
        <v>-8.8816183669569</v>
      </c>
      <c r="X48" s="79">
        <f t="shared" ca="1" si="14"/>
        <v>-0.847440032318446</v>
      </c>
      <c r="Y48" s="79">
        <f t="shared" ca="1" si="14"/>
        <v>1.96575365944727</v>
      </c>
      <c r="Z48" s="79">
        <f t="shared" ca="1" si="14"/>
        <v>10.493812760889799</v>
      </c>
      <c r="AA48" s="79">
        <f t="shared" ca="1" si="14"/>
        <v>30.333827904619302</v>
      </c>
      <c r="AB48" s="79">
        <f t="shared" ca="1" si="14"/>
        <v>73.645243578784601</v>
      </c>
      <c r="AC48" s="79">
        <f t="shared" ca="1" si="14"/>
        <v>147.01229314143501</v>
      </c>
      <c r="AD48" s="79">
        <f t="shared" ca="1" si="14"/>
        <v>287.50607154525397</v>
      </c>
      <c r="AE48" s="79">
        <f t="shared" ca="1" si="14"/>
        <v>540.19128473566104</v>
      </c>
      <c r="AF48" s="79">
        <f t="shared" ca="1" si="13"/>
        <v>940.75501790050396</v>
      </c>
      <c r="AG48" s="79">
        <f t="shared" ca="1" si="13"/>
        <v>1505.7619146371101</v>
      </c>
      <c r="AH48" s="79">
        <f t="shared" ca="1" si="13"/>
        <v>2087.0161703814201</v>
      </c>
      <c r="AI48" s="79">
        <f t="shared" ca="1" si="13"/>
        <v>2575.8576202888898</v>
      </c>
      <c r="AJ48" s="79">
        <f t="shared" ca="1" si="13"/>
        <v>2931.1236351364701</v>
      </c>
      <c r="AK48" s="79">
        <f t="shared" ca="1" si="13"/>
        <v>3157.5957008933901</v>
      </c>
      <c r="AL48" s="79">
        <f t="shared" ca="1" si="13"/>
        <v>3293.6842599084998</v>
      </c>
      <c r="AM48" s="79">
        <f t="shared" ca="1" si="13"/>
        <v>3377.2097536279398</v>
      </c>
      <c r="AN48" s="79">
        <f t="shared" ca="1" si="13"/>
        <v>3426.1242334470799</v>
      </c>
      <c r="AO48" s="79">
        <f t="shared" ca="1" si="13"/>
        <v>3459.1997728617898</v>
      </c>
      <c r="AP48" s="79">
        <f t="shared" ca="1" si="13"/>
        <v>3479.7785596489598</v>
      </c>
      <c r="AQ48" s="79">
        <f t="shared" ca="1" si="13"/>
        <v>0</v>
      </c>
      <c r="AR48" s="79">
        <f t="shared" ca="1" si="13"/>
        <v>0</v>
      </c>
      <c r="AS48" s="79">
        <f t="shared" ca="1" si="13"/>
        <v>0</v>
      </c>
      <c r="AT48" s="79">
        <f t="shared" ca="1" si="13"/>
        <v>0</v>
      </c>
      <c r="AU48" s="79">
        <f t="shared" ca="1" si="13"/>
        <v>0</v>
      </c>
      <c r="AV48" s="79">
        <f t="shared" ca="1" si="12"/>
        <v>0</v>
      </c>
      <c r="AW48" s="79">
        <f t="shared" ca="1" si="10"/>
        <v>0</v>
      </c>
      <c r="AX48" s="79">
        <f t="shared" ca="1" si="10"/>
        <v>0</v>
      </c>
      <c r="AY48" s="79">
        <f t="shared" ca="1" si="10"/>
        <v>0</v>
      </c>
      <c r="AZ48" s="79">
        <f t="shared" ca="1" si="10"/>
        <v>0</v>
      </c>
      <c r="BA48" s="79" t="str">
        <f t="shared" ca="1" si="4"/>
        <v/>
      </c>
      <c r="BB48" s="79" t="str">
        <f t="shared" ca="1" si="5"/>
        <v>2_3</v>
      </c>
      <c r="BC48" s="79" t="str">
        <f t="shared" ca="1" si="6"/>
        <v>Rpon2</v>
      </c>
      <c r="BD48" s="79">
        <f t="shared" si="7"/>
        <v>45</v>
      </c>
      <c r="BE48" s="79">
        <f t="shared" ca="1" si="16"/>
        <v>48</v>
      </c>
      <c r="BF48" s="79"/>
      <c r="BG48" s="79"/>
      <c r="BH48" s="79"/>
      <c r="BI48" s="79"/>
      <c r="BJ48" s="79"/>
      <c r="BK48" s="79"/>
      <c r="BL48" s="79"/>
      <c r="BM48" s="79"/>
      <c r="BN48" s="79"/>
      <c r="BO48" s="79"/>
      <c r="BP48" s="79"/>
      <c r="BQ48" s="79"/>
      <c r="BR48" s="79"/>
      <c r="BS48" s="79"/>
      <c r="BT48" s="79"/>
      <c r="BU48" s="79"/>
      <c r="BV48" s="79"/>
      <c r="BW48" s="79"/>
      <c r="BX48" s="79"/>
      <c r="BY48" s="79"/>
      <c r="BZ48" s="79"/>
    </row>
    <row r="49" spans="1:78" x14ac:dyDescent="0.25">
      <c r="A49" s="79">
        <f t="shared" ca="1" si="15"/>
        <v>1</v>
      </c>
      <c r="B49" s="79" t="str">
        <f t="shared" ca="1" si="15"/>
        <v>F6</v>
      </c>
      <c r="C49" s="79">
        <f t="shared" ca="1" si="15"/>
        <v>19.2294744457608</v>
      </c>
      <c r="D49" s="79">
        <f t="shared" ca="1" si="15"/>
        <v>33.986944909699098</v>
      </c>
      <c r="E49" s="79">
        <f t="shared" ca="1" si="15"/>
        <v>17.154739666979399</v>
      </c>
      <c r="F49" s="79">
        <f t="shared" ca="1" si="15"/>
        <v>7.4089162173577296</v>
      </c>
      <c r="G49" s="79">
        <f t="shared" ca="1" si="15"/>
        <v>7.1409052662233998</v>
      </c>
      <c r="H49" s="79">
        <f t="shared" ca="1" si="15"/>
        <v>3.0638909442723201</v>
      </c>
      <c r="I49" s="79">
        <f t="shared" ca="1" si="15"/>
        <v>2.45125209996149</v>
      </c>
      <c r="J49" s="79">
        <f t="shared" ca="1" si="15"/>
        <v>-0.78875201984737897</v>
      </c>
      <c r="K49" s="79">
        <f t="shared" ca="1" si="15"/>
        <v>-1.99269844618402</v>
      </c>
      <c r="L49" s="79">
        <f t="shared" ca="1" si="15"/>
        <v>-4.6433561914582198</v>
      </c>
      <c r="M49" s="79">
        <f t="shared" ca="1" si="15"/>
        <v>-6.6500707844597802</v>
      </c>
      <c r="N49" s="79">
        <f t="shared" ca="1" si="15"/>
        <v>-10.1883863219382</v>
      </c>
      <c r="O49" s="79">
        <f t="shared" ca="1" si="15"/>
        <v>-6.7911169129870403</v>
      </c>
      <c r="P49" s="79">
        <f t="shared" ca="1" si="15"/>
        <v>-11.008510354062301</v>
      </c>
      <c r="Q49" s="79">
        <f t="shared" ca="1" si="14"/>
        <v>-7.5599129798242801</v>
      </c>
      <c r="R49" s="79">
        <f t="shared" ca="1" si="14"/>
        <v>-12.605942318216</v>
      </c>
      <c r="S49" s="79">
        <f t="shared" ca="1" si="14"/>
        <v>-7.3335110538164399</v>
      </c>
      <c r="T49" s="79">
        <f t="shared" ca="1" si="14"/>
        <v>-8.9165496479645299</v>
      </c>
      <c r="U49" s="79">
        <f t="shared" ca="1" si="14"/>
        <v>-7.0616483700655399</v>
      </c>
      <c r="V49" s="79">
        <f t="shared" ca="1" si="14"/>
        <v>-11.679410383041599</v>
      </c>
      <c r="W49" s="79">
        <f t="shared" ca="1" si="14"/>
        <v>-8.2322509555265206</v>
      </c>
      <c r="X49" s="79">
        <f t="shared" ca="1" si="14"/>
        <v>-5.5980500083305698</v>
      </c>
      <c r="Y49" s="79">
        <f t="shared" ca="1" si="14"/>
        <v>1.53755497697148</v>
      </c>
      <c r="Z49" s="79">
        <f t="shared" ca="1" si="14"/>
        <v>16.431461303107401</v>
      </c>
      <c r="AA49" s="79">
        <f t="shared" ca="1" si="14"/>
        <v>37.129326325804399</v>
      </c>
      <c r="AB49" s="79">
        <f t="shared" ca="1" si="14"/>
        <v>81.846340687280602</v>
      </c>
      <c r="AC49" s="79">
        <f t="shared" ca="1" si="14"/>
        <v>171.665323821155</v>
      </c>
      <c r="AD49" s="79">
        <f t="shared" ca="1" si="14"/>
        <v>330.471635013465</v>
      </c>
      <c r="AE49" s="79">
        <f t="shared" ca="1" si="14"/>
        <v>615.13473888631904</v>
      </c>
      <c r="AF49" s="79">
        <f t="shared" ca="1" si="13"/>
        <v>1052.5784873712801</v>
      </c>
      <c r="AG49" s="79">
        <f t="shared" ca="1" si="13"/>
        <v>1638.80107599656</v>
      </c>
      <c r="AH49" s="79">
        <f t="shared" ca="1" si="13"/>
        <v>2194.21666150186</v>
      </c>
      <c r="AI49" s="79">
        <f t="shared" ca="1" si="13"/>
        <v>2649.4176976002</v>
      </c>
      <c r="AJ49" s="79">
        <f t="shared" ca="1" si="13"/>
        <v>2968.8172985472802</v>
      </c>
      <c r="AK49" s="79">
        <f t="shared" ca="1" si="13"/>
        <v>3167.90448819634</v>
      </c>
      <c r="AL49" s="79">
        <f t="shared" ca="1" si="13"/>
        <v>3291.1883603572601</v>
      </c>
      <c r="AM49" s="79">
        <f t="shared" ca="1" si="13"/>
        <v>3367.10451798742</v>
      </c>
      <c r="AN49" s="79">
        <f t="shared" ca="1" si="13"/>
        <v>3417.63556221002</v>
      </c>
      <c r="AO49" s="79">
        <f t="shared" ca="1" si="13"/>
        <v>3452.4319114785299</v>
      </c>
      <c r="AP49" s="79">
        <f t="shared" ca="1" si="13"/>
        <v>3478.6448485798501</v>
      </c>
      <c r="AQ49" s="79">
        <f t="shared" ca="1" si="13"/>
        <v>0</v>
      </c>
      <c r="AR49" s="79">
        <f t="shared" ca="1" si="13"/>
        <v>0</v>
      </c>
      <c r="AS49" s="79">
        <f t="shared" ca="1" si="13"/>
        <v>0</v>
      </c>
      <c r="AT49" s="79">
        <f t="shared" ca="1" si="13"/>
        <v>0</v>
      </c>
      <c r="AU49" s="79">
        <f t="shared" ref="AU49:AZ64" ca="1" si="17">INDIRECT("Data!"&amp;AU$2&amp;$BE49)</f>
        <v>0</v>
      </c>
      <c r="AV49" s="79">
        <f t="shared" ca="1" si="17"/>
        <v>0</v>
      </c>
      <c r="AW49" s="79">
        <f t="shared" ca="1" si="17"/>
        <v>0</v>
      </c>
      <c r="AX49" s="79">
        <f t="shared" ca="1" si="17"/>
        <v>0</v>
      </c>
      <c r="AY49" s="79">
        <f t="shared" ca="1" si="17"/>
        <v>0</v>
      </c>
      <c r="AZ49" s="79">
        <f t="shared" ca="1" si="17"/>
        <v>0</v>
      </c>
      <c r="BA49" s="79" t="str">
        <f t="shared" ca="1" si="4"/>
        <v/>
      </c>
      <c r="BB49" s="79" t="str">
        <f t="shared" ca="1" si="5"/>
        <v>2_3</v>
      </c>
      <c r="BC49" s="79" t="str">
        <f t="shared" ca="1" si="6"/>
        <v>Rpon2</v>
      </c>
      <c r="BD49" s="79">
        <f t="shared" si="7"/>
        <v>46</v>
      </c>
      <c r="BE49" s="79">
        <f t="shared" ca="1" si="16"/>
        <v>49</v>
      </c>
      <c r="BF49" s="79"/>
      <c r="BG49" s="79"/>
      <c r="BH49" s="79"/>
      <c r="BI49" s="79"/>
      <c r="BJ49" s="79"/>
      <c r="BK49" s="79"/>
      <c r="BL49" s="79"/>
      <c r="BM49" s="79"/>
      <c r="BN49" s="79"/>
      <c r="BO49" s="79"/>
      <c r="BP49" s="79"/>
      <c r="BQ49" s="79"/>
      <c r="BR49" s="79"/>
      <c r="BS49" s="79"/>
      <c r="BT49" s="79"/>
      <c r="BU49" s="79"/>
      <c r="BV49" s="79"/>
      <c r="BW49" s="79"/>
      <c r="BX49" s="79"/>
      <c r="BY49" s="79"/>
      <c r="BZ49" s="79"/>
    </row>
    <row r="50" spans="1:78" x14ac:dyDescent="0.25">
      <c r="A50" s="79">
        <f t="shared" ca="1" si="15"/>
        <v>1</v>
      </c>
      <c r="B50" s="79" t="str">
        <f t="shared" ca="1" si="15"/>
        <v>G6</v>
      </c>
      <c r="C50" s="79">
        <f t="shared" ca="1" si="15"/>
        <v>18.650009239007002</v>
      </c>
      <c r="D50" s="79">
        <f t="shared" ca="1" si="15"/>
        <v>18.851303672363901</v>
      </c>
      <c r="E50" s="79">
        <f t="shared" ca="1" si="15"/>
        <v>7.9342335435221703</v>
      </c>
      <c r="F50" s="79">
        <f t="shared" ca="1" si="15"/>
        <v>5.9283761137771798</v>
      </c>
      <c r="G50" s="79">
        <f t="shared" ca="1" si="15"/>
        <v>6.55693505203726</v>
      </c>
      <c r="H50" s="79">
        <f t="shared" ca="1" si="15"/>
        <v>3.5334576235572999</v>
      </c>
      <c r="I50" s="79">
        <f t="shared" ca="1" si="15"/>
        <v>-0.10063126319892</v>
      </c>
      <c r="J50" s="79">
        <f t="shared" ca="1" si="15"/>
        <v>1.00282948951735</v>
      </c>
      <c r="K50" s="79">
        <f t="shared" ca="1" si="15"/>
        <v>-0.650752642926818</v>
      </c>
      <c r="L50" s="79">
        <f t="shared" ca="1" si="15"/>
        <v>-1.8401983443427501</v>
      </c>
      <c r="M50" s="79">
        <f t="shared" ca="1" si="15"/>
        <v>-1.99346904143113</v>
      </c>
      <c r="N50" s="79">
        <f t="shared" ca="1" si="15"/>
        <v>-3.3424611913133</v>
      </c>
      <c r="O50" s="79">
        <f t="shared" ca="1" si="15"/>
        <v>-5.6768298216988997</v>
      </c>
      <c r="P50" s="79">
        <f t="shared" ca="1" si="15"/>
        <v>-4.46289414291277</v>
      </c>
      <c r="Q50" s="79">
        <f t="shared" ca="1" si="14"/>
        <v>-2.8882542820142598</v>
      </c>
      <c r="R50" s="79">
        <f t="shared" ca="1" si="14"/>
        <v>-5.8376287907767601</v>
      </c>
      <c r="S50" s="79">
        <f t="shared" ca="1" si="14"/>
        <v>-5.6980411378708604</v>
      </c>
      <c r="T50" s="79">
        <f t="shared" ca="1" si="14"/>
        <v>-8.07107715653183</v>
      </c>
      <c r="U50" s="79">
        <f t="shared" ca="1" si="14"/>
        <v>-6.7913337295085503</v>
      </c>
      <c r="V50" s="79">
        <f t="shared" ca="1" si="14"/>
        <v>-5.9589775549265998</v>
      </c>
      <c r="W50" s="79">
        <f t="shared" ca="1" si="14"/>
        <v>-6.7889637180683202</v>
      </c>
      <c r="X50" s="79">
        <f t="shared" ca="1" si="14"/>
        <v>1.08233886472453</v>
      </c>
      <c r="Y50" s="79">
        <f t="shared" ca="1" si="14"/>
        <v>8.7439601451451399</v>
      </c>
      <c r="Z50" s="79">
        <f t="shared" ca="1" si="14"/>
        <v>30.159696325979901</v>
      </c>
      <c r="AA50" s="79">
        <f t="shared" ca="1" si="14"/>
        <v>74.255768892077398</v>
      </c>
      <c r="AB50" s="79">
        <f t="shared" ca="1" si="14"/>
        <v>149.44850320757001</v>
      </c>
      <c r="AC50" s="79">
        <f t="shared" ca="1" si="14"/>
        <v>282.82431834348199</v>
      </c>
      <c r="AD50" s="79">
        <f t="shared" ca="1" si="14"/>
        <v>522.719476886537</v>
      </c>
      <c r="AE50" s="79">
        <f t="shared" ca="1" si="14"/>
        <v>909.27388190399495</v>
      </c>
      <c r="AF50" s="79">
        <f t="shared" ref="AF50:AU65" ca="1" si="18">INDIRECT("Data!"&amp;AF$2&amp;$BE50)</f>
        <v>1475.6878903618001</v>
      </c>
      <c r="AG50" s="79">
        <f t="shared" ca="1" si="18"/>
        <v>2090.50517598529</v>
      </c>
      <c r="AH50" s="79">
        <f t="shared" ca="1" si="18"/>
        <v>2631.9309768798198</v>
      </c>
      <c r="AI50" s="79">
        <f t="shared" ca="1" si="18"/>
        <v>3042.7406774692699</v>
      </c>
      <c r="AJ50" s="79">
        <f t="shared" ca="1" si="18"/>
        <v>3312.0911887668399</v>
      </c>
      <c r="AK50" s="79">
        <f t="shared" ca="1" si="18"/>
        <v>3471.9819087466699</v>
      </c>
      <c r="AL50" s="79">
        <f t="shared" ca="1" si="18"/>
        <v>3569.4402154206</v>
      </c>
      <c r="AM50" s="79">
        <f t="shared" ca="1" si="18"/>
        <v>3626.9346699392399</v>
      </c>
      <c r="AN50" s="79">
        <f t="shared" ca="1" si="18"/>
        <v>3666.9827445731999</v>
      </c>
      <c r="AO50" s="79">
        <f t="shared" ca="1" si="18"/>
        <v>3690.1073142353898</v>
      </c>
      <c r="AP50" s="79">
        <f t="shared" ca="1" si="18"/>
        <v>3709.8277953336001</v>
      </c>
      <c r="AQ50" s="79">
        <f t="shared" ca="1" si="18"/>
        <v>0</v>
      </c>
      <c r="AR50" s="79">
        <f t="shared" ca="1" si="18"/>
        <v>0</v>
      </c>
      <c r="AS50" s="79">
        <f t="shared" ca="1" si="18"/>
        <v>0</v>
      </c>
      <c r="AT50" s="79">
        <f t="shared" ca="1" si="18"/>
        <v>0</v>
      </c>
      <c r="AU50" s="79">
        <f t="shared" ca="1" si="18"/>
        <v>0</v>
      </c>
      <c r="AV50" s="79">
        <f t="shared" ca="1" si="17"/>
        <v>0</v>
      </c>
      <c r="AW50" s="79">
        <f t="shared" ca="1" si="17"/>
        <v>0</v>
      </c>
      <c r="AX50" s="79">
        <f t="shared" ca="1" si="17"/>
        <v>0</v>
      </c>
      <c r="AY50" s="79">
        <f t="shared" ca="1" si="17"/>
        <v>0</v>
      </c>
      <c r="AZ50" s="79">
        <f t="shared" ca="1" si="17"/>
        <v>0</v>
      </c>
      <c r="BA50" s="79" t="str">
        <f t="shared" ca="1" si="4"/>
        <v/>
      </c>
      <c r="BB50" s="79" t="str">
        <f t="shared" ca="1" si="5"/>
        <v>2_3</v>
      </c>
      <c r="BC50" s="79" t="str">
        <f t="shared" ca="1" si="6"/>
        <v>ParA</v>
      </c>
      <c r="BD50" s="79">
        <f t="shared" si="7"/>
        <v>47</v>
      </c>
      <c r="BE50" s="79">
        <f t="shared" ca="1" si="16"/>
        <v>50</v>
      </c>
      <c r="BF50" s="79"/>
      <c r="BG50" s="79"/>
      <c r="BH50" s="79"/>
      <c r="BI50" s="79"/>
      <c r="BJ50" s="79"/>
      <c r="BK50" s="79"/>
      <c r="BL50" s="79"/>
      <c r="BM50" s="79"/>
      <c r="BN50" s="79"/>
      <c r="BO50" s="79"/>
      <c r="BP50" s="79"/>
      <c r="BQ50" s="79"/>
      <c r="BR50" s="79"/>
      <c r="BS50" s="79"/>
      <c r="BT50" s="79"/>
      <c r="BU50" s="79"/>
      <c r="BV50" s="79"/>
      <c r="BW50" s="79"/>
      <c r="BX50" s="79"/>
      <c r="BY50" s="79"/>
      <c r="BZ50" s="79"/>
    </row>
    <row r="51" spans="1:78" x14ac:dyDescent="0.25">
      <c r="A51" s="79">
        <f t="shared" ca="1" si="15"/>
        <v>1</v>
      </c>
      <c r="B51" s="79" t="str">
        <f t="shared" ca="1" si="15"/>
        <v>H6</v>
      </c>
      <c r="C51" s="79">
        <f t="shared" ca="1" si="15"/>
        <v>19.2655946967689</v>
      </c>
      <c r="D51" s="79">
        <f t="shared" ca="1" si="15"/>
        <v>19.038275689010302</v>
      </c>
      <c r="E51" s="79">
        <f t="shared" ca="1" si="15"/>
        <v>11.6155647005821</v>
      </c>
      <c r="F51" s="79">
        <f t="shared" ca="1" si="15"/>
        <v>5.4110729571116298</v>
      </c>
      <c r="G51" s="79">
        <f t="shared" ca="1" si="15"/>
        <v>2.72564716876377</v>
      </c>
      <c r="H51" s="79">
        <f t="shared" ca="1" si="15"/>
        <v>0.94195011059218803</v>
      </c>
      <c r="I51" s="79">
        <f t="shared" ca="1" si="15"/>
        <v>1.2510467431679899</v>
      </c>
      <c r="J51" s="79">
        <f t="shared" ca="1" si="15"/>
        <v>0.53434469231478898</v>
      </c>
      <c r="K51" s="79">
        <f t="shared" ca="1" si="15"/>
        <v>-2.8873975991618899</v>
      </c>
      <c r="L51" s="79">
        <f t="shared" ca="1" si="15"/>
        <v>-0.87487059580507798</v>
      </c>
      <c r="M51" s="79">
        <f t="shared" ca="1" si="15"/>
        <v>-1.2781849431721599</v>
      </c>
      <c r="N51" s="79">
        <f t="shared" ca="1" si="15"/>
        <v>-1.0873805425062499</v>
      </c>
      <c r="O51" s="79">
        <f t="shared" ca="1" si="15"/>
        <v>-2.1274112029805101</v>
      </c>
      <c r="P51" s="79">
        <f t="shared" ref="P51:AE66" ca="1" si="19">INDIRECT("Data!"&amp;P$2&amp;$BE51)</f>
        <v>-5.5925339414602604</v>
      </c>
      <c r="Q51" s="79">
        <f t="shared" ca="1" si="19"/>
        <v>-6.2603927219552098</v>
      </c>
      <c r="R51" s="79">
        <f t="shared" ca="1" si="19"/>
        <v>-4.2111381033591897</v>
      </c>
      <c r="S51" s="79">
        <f t="shared" ca="1" si="19"/>
        <v>-5.6809758746426304</v>
      </c>
      <c r="T51" s="79">
        <f t="shared" ca="1" si="19"/>
        <v>-5.8225163168099199</v>
      </c>
      <c r="U51" s="79">
        <f t="shared" ca="1" si="19"/>
        <v>-11.225495811424899</v>
      </c>
      <c r="V51" s="79">
        <f t="shared" ca="1" si="19"/>
        <v>-2.1575930843873699</v>
      </c>
      <c r="W51" s="79">
        <f t="shared" ca="1" si="19"/>
        <v>-6.6489577687489199</v>
      </c>
      <c r="X51" s="79">
        <f t="shared" ca="1" si="19"/>
        <v>-8.2869788539028405E-2</v>
      </c>
      <c r="Y51" s="79">
        <f t="shared" ca="1" si="19"/>
        <v>7.6814727390833504</v>
      </c>
      <c r="Z51" s="79">
        <f t="shared" ca="1" si="19"/>
        <v>29.989331576523501</v>
      </c>
      <c r="AA51" s="79">
        <f t="shared" ca="1" si="19"/>
        <v>59.069226141988104</v>
      </c>
      <c r="AB51" s="79">
        <f t="shared" ca="1" si="19"/>
        <v>118.66306491533901</v>
      </c>
      <c r="AC51" s="79">
        <f t="shared" ca="1" si="19"/>
        <v>238.786738424677</v>
      </c>
      <c r="AD51" s="79">
        <f t="shared" ca="1" si="19"/>
        <v>438.33906625861999</v>
      </c>
      <c r="AE51" s="79">
        <f t="shared" ca="1" si="19"/>
        <v>769.38859024262001</v>
      </c>
      <c r="AF51" s="79">
        <f t="shared" ca="1" si="18"/>
        <v>1272.2866633963599</v>
      </c>
      <c r="AG51" s="79">
        <f t="shared" ca="1" si="18"/>
        <v>1867.1631347596399</v>
      </c>
      <c r="AH51" s="79">
        <f t="shared" ca="1" si="18"/>
        <v>2404.4966820055802</v>
      </c>
      <c r="AI51" s="79">
        <f t="shared" ca="1" si="18"/>
        <v>2833.8952003804302</v>
      </c>
      <c r="AJ51" s="79">
        <f t="shared" ca="1" si="18"/>
        <v>3122.4934800947099</v>
      </c>
      <c r="AK51" s="79">
        <f t="shared" ca="1" si="18"/>
        <v>3300.6094651227199</v>
      </c>
      <c r="AL51" s="79">
        <f t="shared" ca="1" si="18"/>
        <v>3405.32254474827</v>
      </c>
      <c r="AM51" s="79">
        <f t="shared" ca="1" si="18"/>
        <v>3465.0943419493601</v>
      </c>
      <c r="AN51" s="79">
        <f t="shared" ca="1" si="18"/>
        <v>3501.3847858885201</v>
      </c>
      <c r="AO51" s="79">
        <f t="shared" ca="1" si="18"/>
        <v>3523.91998759428</v>
      </c>
      <c r="AP51" s="79">
        <f t="shared" ca="1" si="18"/>
        <v>3544.7225152659598</v>
      </c>
      <c r="AQ51" s="79">
        <f t="shared" ca="1" si="18"/>
        <v>0</v>
      </c>
      <c r="AR51" s="79">
        <f t="shared" ca="1" si="18"/>
        <v>0</v>
      </c>
      <c r="AS51" s="79">
        <f t="shared" ca="1" si="18"/>
        <v>0</v>
      </c>
      <c r="AT51" s="79">
        <f t="shared" ca="1" si="18"/>
        <v>0</v>
      </c>
      <c r="AU51" s="79">
        <f t="shared" ca="1" si="18"/>
        <v>0</v>
      </c>
      <c r="AV51" s="79">
        <f t="shared" ca="1" si="17"/>
        <v>0</v>
      </c>
      <c r="AW51" s="79">
        <f t="shared" ca="1" si="17"/>
        <v>0</v>
      </c>
      <c r="AX51" s="79">
        <f t="shared" ca="1" si="17"/>
        <v>0</v>
      </c>
      <c r="AY51" s="79">
        <f t="shared" ca="1" si="17"/>
        <v>0</v>
      </c>
      <c r="AZ51" s="79">
        <f t="shared" ca="1" si="17"/>
        <v>0</v>
      </c>
      <c r="BA51" s="79" t="str">
        <f t="shared" ca="1" si="4"/>
        <v/>
      </c>
      <c r="BB51" s="79" t="str">
        <f t="shared" ca="1" si="5"/>
        <v>2_3</v>
      </c>
      <c r="BC51" s="79" t="str">
        <f t="shared" ca="1" si="6"/>
        <v>ParA</v>
      </c>
      <c r="BD51" s="79">
        <f t="shared" si="7"/>
        <v>48</v>
      </c>
      <c r="BE51" s="79">
        <f t="shared" ca="1" si="16"/>
        <v>51</v>
      </c>
      <c r="BF51" s="79"/>
      <c r="BG51" s="79"/>
      <c r="BH51" s="79"/>
      <c r="BI51" s="79"/>
      <c r="BJ51" s="79"/>
      <c r="BK51" s="79"/>
      <c r="BL51" s="79"/>
      <c r="BM51" s="79"/>
      <c r="BN51" s="79"/>
      <c r="BO51" s="79"/>
      <c r="BP51" s="79"/>
      <c r="BQ51" s="79"/>
      <c r="BR51" s="79"/>
      <c r="BS51" s="79"/>
      <c r="BT51" s="79"/>
      <c r="BU51" s="79"/>
      <c r="BV51" s="79"/>
      <c r="BW51" s="79"/>
      <c r="BX51" s="79"/>
      <c r="BY51" s="79"/>
      <c r="BZ51" s="79"/>
    </row>
    <row r="52" spans="1:78" x14ac:dyDescent="0.25">
      <c r="A52" s="79">
        <f t="shared" ref="A52:P67" ca="1" si="20">INDIRECT("Data!"&amp;A$2&amp;$BE52)</f>
        <v>1</v>
      </c>
      <c r="B52" s="79" t="str">
        <f t="shared" ca="1" si="20"/>
        <v>A7</v>
      </c>
      <c r="C52" s="79">
        <f t="shared" ca="1" si="20"/>
        <v>11.337793233977701</v>
      </c>
      <c r="D52" s="79">
        <f t="shared" ca="1" si="20"/>
        <v>18.584162615492499</v>
      </c>
      <c r="E52" s="79">
        <f t="shared" ca="1" si="20"/>
        <v>12.129642050329901</v>
      </c>
      <c r="F52" s="79">
        <f t="shared" ca="1" si="20"/>
        <v>11.0899100033362</v>
      </c>
      <c r="G52" s="79">
        <f t="shared" ca="1" si="20"/>
        <v>7.9250018253465004</v>
      </c>
      <c r="H52" s="79">
        <f t="shared" ca="1" si="20"/>
        <v>7.6500918991387197</v>
      </c>
      <c r="I52" s="79">
        <f t="shared" ca="1" si="20"/>
        <v>4.7057232318379603</v>
      </c>
      <c r="J52" s="79">
        <f t="shared" ca="1" si="20"/>
        <v>-2.7821931517396501</v>
      </c>
      <c r="K52" s="79">
        <f t="shared" ca="1" si="20"/>
        <v>1.8519533201078999</v>
      </c>
      <c r="L52" s="79">
        <f t="shared" ca="1" si="20"/>
        <v>-0.62469423635866395</v>
      </c>
      <c r="M52" s="79">
        <f t="shared" ca="1" si="20"/>
        <v>-4.2566888824985698</v>
      </c>
      <c r="N52" s="79">
        <f t="shared" ca="1" si="20"/>
        <v>-4.4894139975817797</v>
      </c>
      <c r="O52" s="79">
        <f t="shared" ca="1" si="20"/>
        <v>-13.084196038131701</v>
      </c>
      <c r="P52" s="79">
        <f t="shared" ca="1" si="20"/>
        <v>-10.813791097073601</v>
      </c>
      <c r="Q52" s="79">
        <f t="shared" ca="1" si="19"/>
        <v>-16.1545536683834</v>
      </c>
      <c r="R52" s="79">
        <f t="shared" ca="1" si="19"/>
        <v>-12.137857727225301</v>
      </c>
      <c r="S52" s="79">
        <f t="shared" ca="1" si="19"/>
        <v>-16.7623560220418</v>
      </c>
      <c r="T52" s="79">
        <f t="shared" ca="1" si="19"/>
        <v>-14.217246347610899</v>
      </c>
      <c r="U52" s="79">
        <f t="shared" ca="1" si="19"/>
        <v>-13.855898314618599</v>
      </c>
      <c r="V52" s="79">
        <f t="shared" ca="1" si="19"/>
        <v>-11.765969055164099</v>
      </c>
      <c r="W52" s="79">
        <f t="shared" ca="1" si="19"/>
        <v>-6.8426339263896798</v>
      </c>
      <c r="X52" s="79">
        <f t="shared" ca="1" si="19"/>
        <v>3.01892008697678</v>
      </c>
      <c r="Y52" s="79">
        <f t="shared" ca="1" si="19"/>
        <v>19.743523853207499</v>
      </c>
      <c r="Z52" s="79">
        <f t="shared" ca="1" si="19"/>
        <v>50.321816246282602</v>
      </c>
      <c r="AA52" s="79">
        <f t="shared" ca="1" si="19"/>
        <v>98.982153799748602</v>
      </c>
      <c r="AB52" s="79">
        <f t="shared" ca="1" si="19"/>
        <v>183.874085770368</v>
      </c>
      <c r="AC52" s="79">
        <f t="shared" ca="1" si="19"/>
        <v>332.178189406554</v>
      </c>
      <c r="AD52" s="79">
        <f t="shared" ca="1" si="19"/>
        <v>559.36772922741</v>
      </c>
      <c r="AE52" s="79">
        <f t="shared" ca="1" si="19"/>
        <v>879.80178537225197</v>
      </c>
      <c r="AF52" s="79">
        <f t="shared" ca="1" si="18"/>
        <v>1287.86061544158</v>
      </c>
      <c r="AG52" s="79">
        <f t="shared" ca="1" si="18"/>
        <v>1737.09004466692</v>
      </c>
      <c r="AH52" s="79">
        <f t="shared" ca="1" si="18"/>
        <v>2127.1918236537299</v>
      </c>
      <c r="AI52" s="79">
        <f t="shared" ca="1" si="18"/>
        <v>2412.6416908947899</v>
      </c>
      <c r="AJ52" s="79">
        <f t="shared" ca="1" si="18"/>
        <v>2596.1593544059801</v>
      </c>
      <c r="AK52" s="79">
        <f t="shared" ca="1" si="18"/>
        <v>2717.25570792077</v>
      </c>
      <c r="AL52" s="79">
        <f t="shared" ca="1" si="18"/>
        <v>2817.4229626724</v>
      </c>
      <c r="AM52" s="79">
        <f t="shared" ca="1" si="18"/>
        <v>2906.6149779993998</v>
      </c>
      <c r="AN52" s="79">
        <f t="shared" ca="1" si="18"/>
        <v>2976.9948968966901</v>
      </c>
      <c r="AO52" s="79">
        <f t="shared" ca="1" si="18"/>
        <v>3035.7972516983</v>
      </c>
      <c r="AP52" s="79">
        <f t="shared" ca="1" si="18"/>
        <v>3089.5899045167898</v>
      </c>
      <c r="AQ52" s="79">
        <f t="shared" ca="1" si="18"/>
        <v>0</v>
      </c>
      <c r="AR52" s="79">
        <f t="shared" ca="1" si="18"/>
        <v>0</v>
      </c>
      <c r="AS52" s="79">
        <f t="shared" ca="1" si="18"/>
        <v>0</v>
      </c>
      <c r="AT52" s="79">
        <f t="shared" ca="1" si="18"/>
        <v>0</v>
      </c>
      <c r="AU52" s="79">
        <f t="shared" ca="1" si="18"/>
        <v>0</v>
      </c>
      <c r="AV52" s="79">
        <f t="shared" ca="1" si="17"/>
        <v>0</v>
      </c>
      <c r="AW52" s="79">
        <f t="shared" ca="1" si="17"/>
        <v>0</v>
      </c>
      <c r="AX52" s="79">
        <f t="shared" ca="1" si="17"/>
        <v>0</v>
      </c>
      <c r="AY52" s="79">
        <f t="shared" ca="1" si="17"/>
        <v>0</v>
      </c>
      <c r="AZ52" s="79">
        <f t="shared" ca="1" si="17"/>
        <v>0</v>
      </c>
      <c r="BA52" s="79" t="str">
        <f t="shared" ca="1" si="4"/>
        <v/>
      </c>
      <c r="BB52" s="79" t="str">
        <f t="shared" ca="1" si="5"/>
        <v>3_1</v>
      </c>
      <c r="BC52" s="79" t="str">
        <f t="shared" ca="1" si="6"/>
        <v>SodA</v>
      </c>
      <c r="BD52" s="79">
        <f t="shared" si="7"/>
        <v>49</v>
      </c>
      <c r="BE52" s="79">
        <f t="shared" ca="1" si="16"/>
        <v>52</v>
      </c>
      <c r="BF52" s="79"/>
      <c r="BG52" s="79"/>
      <c r="BH52" s="79"/>
      <c r="BI52" s="79"/>
      <c r="BJ52" s="79"/>
      <c r="BK52" s="79"/>
      <c r="BL52" s="79"/>
      <c r="BM52" s="79"/>
      <c r="BN52" s="79"/>
      <c r="BO52" s="79"/>
      <c r="BP52" s="79"/>
      <c r="BQ52" s="79"/>
      <c r="BR52" s="79"/>
      <c r="BS52" s="79"/>
      <c r="BT52" s="79"/>
      <c r="BU52" s="79"/>
      <c r="BV52" s="79"/>
      <c r="BW52" s="79"/>
      <c r="BX52" s="79"/>
      <c r="BY52" s="79"/>
      <c r="BZ52" s="79"/>
    </row>
    <row r="53" spans="1:78" x14ac:dyDescent="0.25">
      <c r="A53" s="79">
        <f t="shared" ca="1" si="20"/>
        <v>1</v>
      </c>
      <c r="B53" s="79" t="str">
        <f t="shared" ca="1" si="20"/>
        <v>B7</v>
      </c>
      <c r="C53" s="79">
        <f t="shared" ca="1" si="20"/>
        <v>9.7082102323233794</v>
      </c>
      <c r="D53" s="79">
        <f t="shared" ca="1" si="20"/>
        <v>17.6639468659992</v>
      </c>
      <c r="E53" s="79">
        <f t="shared" ca="1" si="20"/>
        <v>12.7318152539001</v>
      </c>
      <c r="F53" s="79">
        <f t="shared" ca="1" si="20"/>
        <v>7.2741642992600601</v>
      </c>
      <c r="G53" s="79">
        <f t="shared" ca="1" si="20"/>
        <v>3.2596445231110902</v>
      </c>
      <c r="H53" s="79">
        <f t="shared" ca="1" si="20"/>
        <v>2.9010849274182</v>
      </c>
      <c r="I53" s="79">
        <f t="shared" ca="1" si="20"/>
        <v>-3.7875321323554097E-2</v>
      </c>
      <c r="J53" s="79">
        <f t="shared" ca="1" si="20"/>
        <v>2.8500979883260702</v>
      </c>
      <c r="K53" s="79">
        <f t="shared" ca="1" si="20"/>
        <v>-0.94367166976780903</v>
      </c>
      <c r="L53" s="79">
        <f t="shared" ca="1" si="20"/>
        <v>-6.4629524956394597</v>
      </c>
      <c r="M53" s="79">
        <f t="shared" ca="1" si="20"/>
        <v>-5.9687180963855999</v>
      </c>
      <c r="N53" s="79">
        <f t="shared" ca="1" si="20"/>
        <v>-4.1798041805159301</v>
      </c>
      <c r="O53" s="79">
        <f t="shared" ca="1" si="20"/>
        <v>-8.2153273113503893</v>
      </c>
      <c r="P53" s="79">
        <f t="shared" ca="1" si="20"/>
        <v>-10.1022408771755</v>
      </c>
      <c r="Q53" s="79">
        <f t="shared" ca="1" si="19"/>
        <v>-11.580217641638701</v>
      </c>
      <c r="R53" s="79">
        <f t="shared" ca="1" si="19"/>
        <v>-12.0626665602977</v>
      </c>
      <c r="S53" s="79">
        <f t="shared" ca="1" si="19"/>
        <v>-11.119685232332801</v>
      </c>
      <c r="T53" s="79">
        <f t="shared" ca="1" si="19"/>
        <v>-7.1188407560898703</v>
      </c>
      <c r="U53" s="79">
        <f t="shared" ca="1" si="19"/>
        <v>-6.3994462835958101</v>
      </c>
      <c r="V53" s="79">
        <f t="shared" ca="1" si="19"/>
        <v>-8.1224414701241603</v>
      </c>
      <c r="W53" s="79">
        <f t="shared" ca="1" si="19"/>
        <v>1.75937525864447</v>
      </c>
      <c r="X53" s="79">
        <f t="shared" ca="1" si="19"/>
        <v>12.059546223803</v>
      </c>
      <c r="Y53" s="79">
        <f t="shared" ca="1" si="19"/>
        <v>33.607930584380497</v>
      </c>
      <c r="Z53" s="79">
        <f t="shared" ca="1" si="19"/>
        <v>64.494731858338994</v>
      </c>
      <c r="AA53" s="79">
        <f t="shared" ca="1" si="19"/>
        <v>115.469311337888</v>
      </c>
      <c r="AB53" s="79">
        <f t="shared" ca="1" si="19"/>
        <v>217.26606447760599</v>
      </c>
      <c r="AC53" s="79">
        <f t="shared" ca="1" si="19"/>
        <v>365.34770036676002</v>
      </c>
      <c r="AD53" s="79">
        <f t="shared" ca="1" si="19"/>
        <v>594.42089730994905</v>
      </c>
      <c r="AE53" s="79">
        <f t="shared" ca="1" si="19"/>
        <v>934.69784401246</v>
      </c>
      <c r="AF53" s="79">
        <f t="shared" ca="1" si="18"/>
        <v>1378.1536058377501</v>
      </c>
      <c r="AG53" s="79">
        <f t="shared" ca="1" si="18"/>
        <v>1853.77771096637</v>
      </c>
      <c r="AH53" s="79">
        <f t="shared" ca="1" si="18"/>
        <v>2270.3193397729001</v>
      </c>
      <c r="AI53" s="79">
        <f t="shared" ca="1" si="18"/>
        <v>2585.0361565066801</v>
      </c>
      <c r="AJ53" s="79">
        <f t="shared" ca="1" si="18"/>
        <v>2788.76694330483</v>
      </c>
      <c r="AK53" s="79">
        <f t="shared" ca="1" si="18"/>
        <v>2922.6701645492199</v>
      </c>
      <c r="AL53" s="79">
        <f t="shared" ca="1" si="18"/>
        <v>3029.1481655360899</v>
      </c>
      <c r="AM53" s="79">
        <f t="shared" ca="1" si="18"/>
        <v>3126.1162832964501</v>
      </c>
      <c r="AN53" s="79">
        <f t="shared" ca="1" si="18"/>
        <v>3210.44454899324</v>
      </c>
      <c r="AO53" s="79">
        <f t="shared" ca="1" si="18"/>
        <v>3269.9674181189498</v>
      </c>
      <c r="AP53" s="79">
        <f t="shared" ca="1" si="18"/>
        <v>3308.6834934601202</v>
      </c>
      <c r="AQ53" s="79">
        <f t="shared" ca="1" si="18"/>
        <v>0</v>
      </c>
      <c r="AR53" s="79">
        <f t="shared" ca="1" si="18"/>
        <v>0</v>
      </c>
      <c r="AS53" s="79">
        <f t="shared" ca="1" si="18"/>
        <v>0</v>
      </c>
      <c r="AT53" s="79">
        <f t="shared" ca="1" si="18"/>
        <v>0</v>
      </c>
      <c r="AU53" s="79">
        <f t="shared" ca="1" si="18"/>
        <v>0</v>
      </c>
      <c r="AV53" s="79">
        <f t="shared" ca="1" si="17"/>
        <v>0</v>
      </c>
      <c r="AW53" s="79">
        <f t="shared" ca="1" si="17"/>
        <v>0</v>
      </c>
      <c r="AX53" s="79">
        <f t="shared" ca="1" si="17"/>
        <v>0</v>
      </c>
      <c r="AY53" s="79">
        <f t="shared" ca="1" si="17"/>
        <v>0</v>
      </c>
      <c r="AZ53" s="79">
        <f t="shared" ca="1" si="17"/>
        <v>0</v>
      </c>
      <c r="BA53" s="79" t="str">
        <f t="shared" ca="1" si="4"/>
        <v/>
      </c>
      <c r="BB53" s="79" t="str">
        <f t="shared" ca="1" si="5"/>
        <v>3_1</v>
      </c>
      <c r="BC53" s="79" t="str">
        <f t="shared" ca="1" si="6"/>
        <v>SodA</v>
      </c>
      <c r="BD53" s="79">
        <f t="shared" si="7"/>
        <v>50</v>
      </c>
      <c r="BE53" s="79">
        <f t="shared" ca="1" si="16"/>
        <v>53</v>
      </c>
      <c r="BF53" s="79"/>
      <c r="BG53" s="79"/>
      <c r="BH53" s="79"/>
      <c r="BI53" s="79"/>
      <c r="BJ53" s="79"/>
      <c r="BK53" s="79"/>
      <c r="BL53" s="79"/>
      <c r="BM53" s="79"/>
      <c r="BN53" s="79"/>
      <c r="BO53" s="79"/>
      <c r="BP53" s="79"/>
      <c r="BQ53" s="79"/>
      <c r="BR53" s="79"/>
      <c r="BS53" s="79"/>
      <c r="BT53" s="79"/>
      <c r="BU53" s="79"/>
      <c r="BV53" s="79"/>
      <c r="BW53" s="79"/>
      <c r="BX53" s="79"/>
      <c r="BY53" s="79"/>
      <c r="BZ53" s="79"/>
    </row>
    <row r="54" spans="1:78" x14ac:dyDescent="0.25">
      <c r="A54" s="79">
        <f t="shared" ca="1" si="20"/>
        <v>1</v>
      </c>
      <c r="B54" s="79" t="str">
        <f t="shared" ca="1" si="20"/>
        <v>C7</v>
      </c>
      <c r="C54" s="79">
        <f t="shared" ca="1" si="20"/>
        <v>-3.1902810752644699</v>
      </c>
      <c r="D54" s="79">
        <f t="shared" ca="1" si="20"/>
        <v>3.7800808575739202</v>
      </c>
      <c r="E54" s="79">
        <f t="shared" ca="1" si="20"/>
        <v>5.6952379368722204</v>
      </c>
      <c r="F54" s="79">
        <f t="shared" ca="1" si="20"/>
        <v>2.0559774005964799</v>
      </c>
      <c r="G54" s="79">
        <f t="shared" ca="1" si="20"/>
        <v>3.3754868150458601</v>
      </c>
      <c r="H54" s="79">
        <f t="shared" ca="1" si="20"/>
        <v>3.9597294862928698</v>
      </c>
      <c r="I54" s="79">
        <f t="shared" ca="1" si="20"/>
        <v>-1.93207641590288</v>
      </c>
      <c r="J54" s="79">
        <f t="shared" ca="1" si="20"/>
        <v>1.31013990299061</v>
      </c>
      <c r="K54" s="79">
        <f t="shared" ca="1" si="20"/>
        <v>2.11111856842308</v>
      </c>
      <c r="L54" s="79">
        <f t="shared" ca="1" si="20"/>
        <v>-3.2454434415662901</v>
      </c>
      <c r="M54" s="79">
        <f t="shared" ca="1" si="20"/>
        <v>-0.20252884615774699</v>
      </c>
      <c r="N54" s="79">
        <f t="shared" ca="1" si="20"/>
        <v>-7.2144009625958496</v>
      </c>
      <c r="O54" s="79">
        <f t="shared" ca="1" si="20"/>
        <v>0.13093058748745501</v>
      </c>
      <c r="P54" s="79">
        <f t="shared" ca="1" si="20"/>
        <v>1.30936528705797</v>
      </c>
      <c r="Q54" s="79">
        <f t="shared" ca="1" si="19"/>
        <v>-7.2787456661967598</v>
      </c>
      <c r="R54" s="79">
        <f t="shared" ca="1" si="19"/>
        <v>-1.92228323497875</v>
      </c>
      <c r="S54" s="79">
        <f t="shared" ca="1" si="19"/>
        <v>0.81589994712430802</v>
      </c>
      <c r="T54" s="79">
        <f t="shared" ca="1" si="19"/>
        <v>-1.82061260571345</v>
      </c>
      <c r="U54" s="79">
        <f t="shared" ca="1" si="19"/>
        <v>-6.49230365958147</v>
      </c>
      <c r="V54" s="79">
        <f t="shared" ca="1" si="19"/>
        <v>-2.8958338611219001</v>
      </c>
      <c r="W54" s="79">
        <f t="shared" ca="1" si="19"/>
        <v>-3.4692193719847602</v>
      </c>
      <c r="X54" s="79">
        <f t="shared" ca="1" si="19"/>
        <v>-3.4151773519479298</v>
      </c>
      <c r="Y54" s="79">
        <f t="shared" ca="1" si="19"/>
        <v>-2.5198929269849901</v>
      </c>
      <c r="Z54" s="79">
        <f t="shared" ca="1" si="19"/>
        <v>6.3491269336841496</v>
      </c>
      <c r="AA54" s="79">
        <f t="shared" ca="1" si="19"/>
        <v>18.077961804655398</v>
      </c>
      <c r="AB54" s="79">
        <f t="shared" ca="1" si="19"/>
        <v>42.961261550307</v>
      </c>
      <c r="AC54" s="79">
        <f t="shared" ca="1" si="19"/>
        <v>87.564013951227494</v>
      </c>
      <c r="AD54" s="79">
        <f t="shared" ca="1" si="19"/>
        <v>174.95794369506601</v>
      </c>
      <c r="AE54" s="79">
        <f t="shared" ca="1" si="19"/>
        <v>338.40888482701303</v>
      </c>
      <c r="AF54" s="79">
        <f t="shared" ca="1" si="18"/>
        <v>640.59803998528002</v>
      </c>
      <c r="AG54" s="79">
        <f t="shared" ca="1" si="18"/>
        <v>1119.9719650141401</v>
      </c>
      <c r="AH54" s="79">
        <f t="shared" ca="1" si="18"/>
        <v>1786.0055458403999</v>
      </c>
      <c r="AI54" s="79">
        <f t="shared" ca="1" si="18"/>
        <v>2430.5271028225102</v>
      </c>
      <c r="AJ54" s="79">
        <f t="shared" ca="1" si="18"/>
        <v>2950.9554984333599</v>
      </c>
      <c r="AK54" s="79">
        <f t="shared" ca="1" si="18"/>
        <v>3288.7085137681602</v>
      </c>
      <c r="AL54" s="79">
        <f t="shared" ca="1" si="18"/>
        <v>3478.2193168020499</v>
      </c>
      <c r="AM54" s="79">
        <f t="shared" ca="1" si="18"/>
        <v>3580.8855331294499</v>
      </c>
      <c r="AN54" s="79">
        <f t="shared" ca="1" si="18"/>
        <v>3644.7711647904698</v>
      </c>
      <c r="AO54" s="79">
        <f t="shared" ca="1" si="18"/>
        <v>3695.37081021213</v>
      </c>
      <c r="AP54" s="79">
        <f t="shared" ca="1" si="18"/>
        <v>3743.3122467008002</v>
      </c>
      <c r="AQ54" s="79">
        <f t="shared" ca="1" si="18"/>
        <v>0</v>
      </c>
      <c r="AR54" s="79">
        <f t="shared" ca="1" si="18"/>
        <v>0</v>
      </c>
      <c r="AS54" s="79">
        <f t="shared" ca="1" si="18"/>
        <v>0</v>
      </c>
      <c r="AT54" s="79">
        <f t="shared" ca="1" si="18"/>
        <v>0</v>
      </c>
      <c r="AU54" s="79">
        <f t="shared" ca="1" si="18"/>
        <v>0</v>
      </c>
      <c r="AV54" s="79">
        <f t="shared" ca="1" si="17"/>
        <v>0</v>
      </c>
      <c r="AW54" s="79">
        <f t="shared" ca="1" si="17"/>
        <v>0</v>
      </c>
      <c r="AX54" s="79">
        <f t="shared" ca="1" si="17"/>
        <v>0</v>
      </c>
      <c r="AY54" s="79">
        <f t="shared" ca="1" si="17"/>
        <v>0</v>
      </c>
      <c r="AZ54" s="79">
        <f t="shared" ca="1" si="17"/>
        <v>0</v>
      </c>
      <c r="BA54" s="79" t="str">
        <f t="shared" ca="1" si="4"/>
        <v/>
      </c>
      <c r="BB54" s="79" t="str">
        <f t="shared" ca="1" si="5"/>
        <v>3_1</v>
      </c>
      <c r="BC54" s="79" t="str">
        <f t="shared" ca="1" si="6"/>
        <v>OtsA</v>
      </c>
      <c r="BD54" s="79">
        <f t="shared" si="7"/>
        <v>51</v>
      </c>
      <c r="BE54" s="79">
        <f t="shared" ca="1" si="16"/>
        <v>54</v>
      </c>
      <c r="BF54" s="79"/>
      <c r="BG54" s="79"/>
      <c r="BH54" s="79"/>
      <c r="BI54" s="79"/>
      <c r="BJ54" s="79"/>
      <c r="BK54" s="79"/>
      <c r="BL54" s="79"/>
      <c r="BM54" s="79"/>
      <c r="BN54" s="79"/>
      <c r="BO54" s="79"/>
      <c r="BP54" s="79"/>
      <c r="BQ54" s="79"/>
      <c r="BR54" s="79"/>
      <c r="BS54" s="79"/>
      <c r="BT54" s="79"/>
      <c r="BU54" s="79"/>
      <c r="BV54" s="79"/>
      <c r="BW54" s="79"/>
      <c r="BX54" s="79"/>
      <c r="BY54" s="79"/>
      <c r="BZ54" s="79"/>
    </row>
    <row r="55" spans="1:78" x14ac:dyDescent="0.25">
      <c r="A55" s="79">
        <f t="shared" ca="1" si="20"/>
        <v>1</v>
      </c>
      <c r="B55" s="79" t="str">
        <f t="shared" ca="1" si="20"/>
        <v>D7</v>
      </c>
      <c r="C55" s="79">
        <f t="shared" ca="1" si="20"/>
        <v>3.24998845321625</v>
      </c>
      <c r="D55" s="79">
        <f t="shared" ca="1" si="20"/>
        <v>2.7799357870794701</v>
      </c>
      <c r="E55" s="79">
        <f t="shared" ca="1" si="20"/>
        <v>4.2684762231206204</v>
      </c>
      <c r="F55" s="79">
        <f t="shared" ca="1" si="20"/>
        <v>2.2547528720751902</v>
      </c>
      <c r="G55" s="79">
        <f t="shared" ca="1" si="20"/>
        <v>2.42985651191748</v>
      </c>
      <c r="H55" s="79">
        <f t="shared" ca="1" si="20"/>
        <v>2.8300742803849102</v>
      </c>
      <c r="I55" s="79">
        <f t="shared" ca="1" si="20"/>
        <v>-0.52419105582112002</v>
      </c>
      <c r="J55" s="79">
        <f t="shared" ca="1" si="20"/>
        <v>3.8775267149003398</v>
      </c>
      <c r="K55" s="79">
        <f t="shared" ca="1" si="20"/>
        <v>2.8635425986280998</v>
      </c>
      <c r="L55" s="79">
        <f t="shared" ca="1" si="20"/>
        <v>-1.7445731731627301</v>
      </c>
      <c r="M55" s="79">
        <f t="shared" ca="1" si="20"/>
        <v>-2.4061131268499598</v>
      </c>
      <c r="N55" s="79">
        <f t="shared" ca="1" si="20"/>
        <v>-6.0338340817711504</v>
      </c>
      <c r="O55" s="79">
        <f t="shared" ca="1" si="20"/>
        <v>1.2711913376133499</v>
      </c>
      <c r="P55" s="79">
        <f t="shared" ca="1" si="20"/>
        <v>0.16438689073402199</v>
      </c>
      <c r="Q55" s="79">
        <f t="shared" ca="1" si="19"/>
        <v>-1.5467965277503</v>
      </c>
      <c r="R55" s="79">
        <f t="shared" ca="1" si="19"/>
        <v>-0.104132884961018</v>
      </c>
      <c r="S55" s="79">
        <f t="shared" ca="1" si="19"/>
        <v>-4.3073072052993702</v>
      </c>
      <c r="T55" s="79">
        <f t="shared" ca="1" si="19"/>
        <v>-2.7681190815692398</v>
      </c>
      <c r="U55" s="79">
        <f t="shared" ca="1" si="19"/>
        <v>-8.6209976974769198</v>
      </c>
      <c r="V55" s="79">
        <f t="shared" ca="1" si="19"/>
        <v>-4.2119443756414503</v>
      </c>
      <c r="W55" s="79">
        <f t="shared" ca="1" si="19"/>
        <v>-9.9893180528361007</v>
      </c>
      <c r="X55" s="79">
        <f t="shared" ca="1" si="19"/>
        <v>-2.6310369948846501</v>
      </c>
      <c r="Y55" s="79">
        <f t="shared" ca="1" si="19"/>
        <v>-0.70743784981277702</v>
      </c>
      <c r="Z55" s="79">
        <f t="shared" ca="1" si="19"/>
        <v>9.3105667632171407</v>
      </c>
      <c r="AA55" s="79">
        <f t="shared" ca="1" si="19"/>
        <v>20.1174006676579</v>
      </c>
      <c r="AB55" s="79">
        <f t="shared" ca="1" si="19"/>
        <v>50.015911800851399</v>
      </c>
      <c r="AC55" s="79">
        <f t="shared" ca="1" si="19"/>
        <v>91.670033387149502</v>
      </c>
      <c r="AD55" s="79">
        <f t="shared" ca="1" si="19"/>
        <v>192.48408506065701</v>
      </c>
      <c r="AE55" s="79">
        <f t="shared" ca="1" si="19"/>
        <v>376.99601816242603</v>
      </c>
      <c r="AF55" s="79">
        <f t="shared" ca="1" si="18"/>
        <v>697.97528074841603</v>
      </c>
      <c r="AG55" s="79">
        <f t="shared" ca="1" si="18"/>
        <v>1214.77209923333</v>
      </c>
      <c r="AH55" s="79">
        <f t="shared" ca="1" si="18"/>
        <v>1894.97927907291</v>
      </c>
      <c r="AI55" s="79">
        <f t="shared" ca="1" si="18"/>
        <v>2519.0810039784101</v>
      </c>
      <c r="AJ55" s="79">
        <f t="shared" ca="1" si="18"/>
        <v>3012.4136143523201</v>
      </c>
      <c r="AK55" s="79">
        <f t="shared" ca="1" si="18"/>
        <v>3322.1076110835302</v>
      </c>
      <c r="AL55" s="79">
        <f t="shared" ca="1" si="18"/>
        <v>3490.1808021811598</v>
      </c>
      <c r="AM55" s="79">
        <f t="shared" ca="1" si="18"/>
        <v>3582.7369720349998</v>
      </c>
      <c r="AN55" s="79">
        <f t="shared" ca="1" si="18"/>
        <v>3647.4643959779601</v>
      </c>
      <c r="AO55" s="79">
        <f t="shared" ca="1" si="18"/>
        <v>3694.7075308363801</v>
      </c>
      <c r="AP55" s="79">
        <f t="shared" ca="1" si="18"/>
        <v>3734.47388586839</v>
      </c>
      <c r="AQ55" s="79">
        <f t="shared" ca="1" si="18"/>
        <v>0</v>
      </c>
      <c r="AR55" s="79">
        <f t="shared" ca="1" si="18"/>
        <v>0</v>
      </c>
      <c r="AS55" s="79">
        <f t="shared" ca="1" si="18"/>
        <v>0</v>
      </c>
      <c r="AT55" s="79">
        <f t="shared" ca="1" si="18"/>
        <v>0</v>
      </c>
      <c r="AU55" s="79">
        <f t="shared" ca="1" si="18"/>
        <v>0</v>
      </c>
      <c r="AV55" s="79">
        <f t="shared" ca="1" si="17"/>
        <v>0</v>
      </c>
      <c r="AW55" s="79">
        <f t="shared" ca="1" si="17"/>
        <v>0</v>
      </c>
      <c r="AX55" s="79">
        <f t="shared" ca="1" si="17"/>
        <v>0</v>
      </c>
      <c r="AY55" s="79">
        <f t="shared" ca="1" si="17"/>
        <v>0</v>
      </c>
      <c r="AZ55" s="79">
        <f t="shared" ca="1" si="17"/>
        <v>0</v>
      </c>
      <c r="BA55" s="79" t="str">
        <f t="shared" ca="1" si="4"/>
        <v/>
      </c>
      <c r="BB55" s="79" t="str">
        <f t="shared" ca="1" si="5"/>
        <v>3_1</v>
      </c>
      <c r="BC55" s="79" t="str">
        <f t="shared" ca="1" si="6"/>
        <v>OtsA</v>
      </c>
      <c r="BD55" s="79">
        <f t="shared" si="7"/>
        <v>52</v>
      </c>
      <c r="BE55" s="79">
        <f t="shared" ca="1" si="16"/>
        <v>55</v>
      </c>
      <c r="BF55" s="79"/>
      <c r="BG55" s="79"/>
      <c r="BH55" s="79"/>
      <c r="BI55" s="79"/>
      <c r="BJ55" s="79"/>
      <c r="BK55" s="79"/>
      <c r="BL55" s="79"/>
      <c r="BM55" s="79"/>
      <c r="BN55" s="79"/>
      <c r="BO55" s="79"/>
      <c r="BP55" s="79"/>
      <c r="BQ55" s="79"/>
      <c r="BR55" s="79"/>
      <c r="BS55" s="79"/>
      <c r="BT55" s="79"/>
      <c r="BU55" s="79"/>
      <c r="BV55" s="79"/>
      <c r="BW55" s="79"/>
      <c r="BX55" s="79"/>
      <c r="BY55" s="79"/>
      <c r="BZ55" s="79"/>
    </row>
    <row r="56" spans="1:78" x14ac:dyDescent="0.25">
      <c r="A56" s="79">
        <f t="shared" ca="1" si="20"/>
        <v>1</v>
      </c>
      <c r="B56" s="79" t="str">
        <f t="shared" ca="1" si="20"/>
        <v>E7</v>
      </c>
      <c r="C56" s="79">
        <f t="shared" ca="1" si="20"/>
        <v>26.314444540498201</v>
      </c>
      <c r="D56" s="79">
        <f t="shared" ca="1" si="20"/>
        <v>24.033143247709599</v>
      </c>
      <c r="E56" s="79">
        <f t="shared" ca="1" si="20"/>
        <v>14.551586987701301</v>
      </c>
      <c r="F56" s="79">
        <f t="shared" ca="1" si="20"/>
        <v>9.1365753394166003</v>
      </c>
      <c r="G56" s="79">
        <f t="shared" ca="1" si="20"/>
        <v>5.4993988627766202</v>
      </c>
      <c r="H56" s="79">
        <f t="shared" ca="1" si="20"/>
        <v>4.1509798103879803</v>
      </c>
      <c r="I56" s="79">
        <f t="shared" ca="1" si="20"/>
        <v>2.9465184130581301</v>
      </c>
      <c r="J56" s="79">
        <f t="shared" ca="1" si="20"/>
        <v>-0.46977101858919901</v>
      </c>
      <c r="K56" s="79">
        <f t="shared" ca="1" si="20"/>
        <v>-7.3968062035301001</v>
      </c>
      <c r="L56" s="79">
        <f t="shared" ca="1" si="20"/>
        <v>-5.6370091953053798</v>
      </c>
      <c r="M56" s="79">
        <f t="shared" ca="1" si="20"/>
        <v>-3.0702961314332202</v>
      </c>
      <c r="N56" s="79">
        <f t="shared" ca="1" si="20"/>
        <v>-0.60037785195981996</v>
      </c>
      <c r="O56" s="79">
        <f t="shared" ca="1" si="20"/>
        <v>-8.7358030142695497</v>
      </c>
      <c r="P56" s="79">
        <f t="shared" ca="1" si="20"/>
        <v>-7.4887975641163402</v>
      </c>
      <c r="Q56" s="79">
        <f t="shared" ca="1" si="19"/>
        <v>-5.6659972475572404</v>
      </c>
      <c r="R56" s="79">
        <f t="shared" ca="1" si="19"/>
        <v>-6.7498905535003404</v>
      </c>
      <c r="S56" s="79">
        <f t="shared" ca="1" si="19"/>
        <v>-8.4613753163462206</v>
      </c>
      <c r="T56" s="79">
        <f t="shared" ca="1" si="19"/>
        <v>-7.7496578714881199</v>
      </c>
      <c r="U56" s="79">
        <f t="shared" ca="1" si="19"/>
        <v>-6.8760354666778802</v>
      </c>
      <c r="V56" s="79">
        <f t="shared" ca="1" si="19"/>
        <v>-9.6707290160197807</v>
      </c>
      <c r="W56" s="79">
        <f t="shared" ca="1" si="19"/>
        <v>-6.6857475445303898</v>
      </c>
      <c r="X56" s="79">
        <f t="shared" ca="1" si="19"/>
        <v>-6.6454070872045996</v>
      </c>
      <c r="Y56" s="79">
        <f t="shared" ca="1" si="19"/>
        <v>-7.2011171910817202</v>
      </c>
      <c r="Z56" s="79">
        <f t="shared" ca="1" si="19"/>
        <v>-1.79697053918744</v>
      </c>
      <c r="AA56" s="79">
        <f t="shared" ca="1" si="19"/>
        <v>2.3362342721261502</v>
      </c>
      <c r="AB56" s="79">
        <f t="shared" ca="1" si="19"/>
        <v>16.242393349311001</v>
      </c>
      <c r="AC56" s="79">
        <f t="shared" ca="1" si="19"/>
        <v>29.776172021034199</v>
      </c>
      <c r="AD56" s="79">
        <f t="shared" ca="1" si="19"/>
        <v>68.890879490961595</v>
      </c>
      <c r="AE56" s="79">
        <f t="shared" ca="1" si="19"/>
        <v>145.52896538884701</v>
      </c>
      <c r="AF56" s="79">
        <f t="shared" ca="1" si="18"/>
        <v>282.90348153926101</v>
      </c>
      <c r="AG56" s="79">
        <f t="shared" ca="1" si="18"/>
        <v>508.29562838300899</v>
      </c>
      <c r="AH56" s="79">
        <f t="shared" ca="1" si="18"/>
        <v>862.67916263776704</v>
      </c>
      <c r="AI56" s="79">
        <f t="shared" ca="1" si="18"/>
        <v>1308.23626039019</v>
      </c>
      <c r="AJ56" s="79">
        <f t="shared" ca="1" si="18"/>
        <v>1703.18414673298</v>
      </c>
      <c r="AK56" s="79">
        <f t="shared" ca="1" si="18"/>
        <v>2018.3842214832</v>
      </c>
      <c r="AL56" s="79">
        <f t="shared" ca="1" si="18"/>
        <v>2233.2495289957101</v>
      </c>
      <c r="AM56" s="79">
        <f t="shared" ca="1" si="18"/>
        <v>2366.1360017635202</v>
      </c>
      <c r="AN56" s="79">
        <f t="shared" ca="1" si="18"/>
        <v>2450.12688100896</v>
      </c>
      <c r="AO56" s="79">
        <f t="shared" ca="1" si="18"/>
        <v>2500.0543458250199</v>
      </c>
      <c r="AP56" s="79">
        <f t="shared" ca="1" si="18"/>
        <v>2536.8550564980101</v>
      </c>
      <c r="AQ56" s="79">
        <f t="shared" ca="1" si="18"/>
        <v>0</v>
      </c>
      <c r="AR56" s="79">
        <f t="shared" ca="1" si="18"/>
        <v>0</v>
      </c>
      <c r="AS56" s="79">
        <f t="shared" ca="1" si="18"/>
        <v>0</v>
      </c>
      <c r="AT56" s="79">
        <f t="shared" ca="1" si="18"/>
        <v>0</v>
      </c>
      <c r="AU56" s="79">
        <f t="shared" ca="1" si="18"/>
        <v>0</v>
      </c>
      <c r="AV56" s="79">
        <f t="shared" ca="1" si="17"/>
        <v>0</v>
      </c>
      <c r="AW56" s="79">
        <f t="shared" ca="1" si="17"/>
        <v>0</v>
      </c>
      <c r="AX56" s="79">
        <f t="shared" ca="1" si="17"/>
        <v>0</v>
      </c>
      <c r="AY56" s="79">
        <f t="shared" ca="1" si="17"/>
        <v>0</v>
      </c>
      <c r="AZ56" s="79">
        <f t="shared" ca="1" si="17"/>
        <v>0</v>
      </c>
      <c r="BA56" s="79" t="str">
        <f t="shared" ca="1" si="4"/>
        <v/>
      </c>
      <c r="BB56" s="79" t="str">
        <f t="shared" ca="1" si="5"/>
        <v>3_1</v>
      </c>
      <c r="BC56" s="79" t="str">
        <f t="shared" ca="1" si="6"/>
        <v>Rpon2</v>
      </c>
      <c r="BD56" s="79">
        <f t="shared" si="7"/>
        <v>53</v>
      </c>
      <c r="BE56" s="79">
        <f t="shared" ca="1" si="16"/>
        <v>56</v>
      </c>
      <c r="BF56" s="79"/>
      <c r="BG56" s="79"/>
      <c r="BH56" s="79"/>
      <c r="BI56" s="79"/>
      <c r="BJ56" s="79"/>
      <c r="BK56" s="79"/>
      <c r="BL56" s="79"/>
      <c r="BM56" s="79"/>
      <c r="BN56" s="79"/>
      <c r="BO56" s="79"/>
      <c r="BP56" s="79"/>
      <c r="BQ56" s="79"/>
      <c r="BR56" s="79"/>
      <c r="BS56" s="79"/>
      <c r="BT56" s="79"/>
      <c r="BU56" s="79"/>
      <c r="BV56" s="79"/>
      <c r="BW56" s="79"/>
      <c r="BX56" s="79"/>
      <c r="BY56" s="79"/>
      <c r="BZ56" s="79"/>
    </row>
    <row r="57" spans="1:78" x14ac:dyDescent="0.25">
      <c r="A57" s="79">
        <f t="shared" ca="1" si="20"/>
        <v>1</v>
      </c>
      <c r="B57" s="79" t="str">
        <f t="shared" ca="1" si="20"/>
        <v>F7</v>
      </c>
      <c r="C57" s="79">
        <f t="shared" ca="1" si="20"/>
        <v>38.5638521909896</v>
      </c>
      <c r="D57" s="79">
        <f t="shared" ca="1" si="20"/>
        <v>18.348068478616401</v>
      </c>
      <c r="E57" s="79">
        <f t="shared" ca="1" si="20"/>
        <v>9.6632555973110392</v>
      </c>
      <c r="F57" s="79">
        <f t="shared" ca="1" si="20"/>
        <v>5.16063746739656</v>
      </c>
      <c r="G57" s="79">
        <f t="shared" ca="1" si="20"/>
        <v>3.2489312265183798</v>
      </c>
      <c r="H57" s="79">
        <f t="shared" ca="1" si="20"/>
        <v>1.7822039680163499</v>
      </c>
      <c r="I57" s="79">
        <f t="shared" ca="1" si="20"/>
        <v>2.9594336228469702</v>
      </c>
      <c r="J57" s="79">
        <f t="shared" ca="1" si="20"/>
        <v>0.579230348826968</v>
      </c>
      <c r="K57" s="79">
        <f t="shared" ca="1" si="20"/>
        <v>-1.1063406464927501E-2</v>
      </c>
      <c r="L57" s="79">
        <f t="shared" ca="1" si="20"/>
        <v>-3.20594580174384</v>
      </c>
      <c r="M57" s="79">
        <f t="shared" ca="1" si="20"/>
        <v>-6.9366569716616997</v>
      </c>
      <c r="N57" s="79">
        <f t="shared" ca="1" si="20"/>
        <v>-1.00827147814834</v>
      </c>
      <c r="O57" s="79">
        <f t="shared" ca="1" si="20"/>
        <v>-1.32253411086549</v>
      </c>
      <c r="P57" s="79">
        <f t="shared" ca="1" si="20"/>
        <v>-5.3995163570448304</v>
      </c>
      <c r="Q57" s="79">
        <f t="shared" ca="1" si="19"/>
        <v>-5.8292796349810496</v>
      </c>
      <c r="R57" s="79">
        <f t="shared" ca="1" si="19"/>
        <v>-9.4518227729227</v>
      </c>
      <c r="S57" s="79">
        <f t="shared" ca="1" si="19"/>
        <v>-4.9765606937085103</v>
      </c>
      <c r="T57" s="79">
        <f t="shared" ca="1" si="19"/>
        <v>-8.3689478182623098</v>
      </c>
      <c r="U57" s="79">
        <f t="shared" ca="1" si="19"/>
        <v>-6.3254318802432898</v>
      </c>
      <c r="V57" s="79">
        <f t="shared" ca="1" si="19"/>
        <v>-7.8016698100023003</v>
      </c>
      <c r="W57" s="79">
        <f t="shared" ca="1" si="19"/>
        <v>2.6104831381562699</v>
      </c>
      <c r="X57" s="79">
        <f t="shared" ca="1" si="19"/>
        <v>-3.2037567324096003E-2</v>
      </c>
      <c r="Y57" s="79">
        <f t="shared" ca="1" si="19"/>
        <v>-2.7204630773108001</v>
      </c>
      <c r="Z57" s="79">
        <f t="shared" ca="1" si="19"/>
        <v>-2.8671865145847701</v>
      </c>
      <c r="AA57" s="79">
        <f t="shared" ca="1" si="19"/>
        <v>1.30565243178808</v>
      </c>
      <c r="AB57" s="79">
        <f t="shared" ca="1" si="19"/>
        <v>7.8733441036920304</v>
      </c>
      <c r="AC57" s="79">
        <f t="shared" ca="1" si="19"/>
        <v>19.613456206940999</v>
      </c>
      <c r="AD57" s="79">
        <f t="shared" ca="1" si="19"/>
        <v>38.5293796899687</v>
      </c>
      <c r="AE57" s="79">
        <f t="shared" ca="1" si="19"/>
        <v>81.879692519482404</v>
      </c>
      <c r="AF57" s="79">
        <f t="shared" ca="1" si="18"/>
        <v>159.746990452783</v>
      </c>
      <c r="AG57" s="79">
        <f t="shared" ca="1" si="18"/>
        <v>292.46052618934499</v>
      </c>
      <c r="AH57" s="79">
        <f t="shared" ca="1" si="18"/>
        <v>506.26688890778098</v>
      </c>
      <c r="AI57" s="79">
        <f t="shared" ca="1" si="18"/>
        <v>796.43542118992104</v>
      </c>
      <c r="AJ57" s="79">
        <f t="shared" ca="1" si="18"/>
        <v>1098.1069114443001</v>
      </c>
      <c r="AK57" s="79">
        <f t="shared" ca="1" si="18"/>
        <v>1303.08185960578</v>
      </c>
      <c r="AL57" s="79">
        <f t="shared" ca="1" si="18"/>
        <v>1463.4275685806099</v>
      </c>
      <c r="AM57" s="79">
        <f t="shared" ca="1" si="18"/>
        <v>1565.5392511643099</v>
      </c>
      <c r="AN57" s="79">
        <f t="shared" ca="1" si="18"/>
        <v>1635.3155189081999</v>
      </c>
      <c r="AO57" s="79">
        <f t="shared" ca="1" si="18"/>
        <v>1676.0116129329499</v>
      </c>
      <c r="AP57" s="79">
        <f t="shared" ca="1" si="18"/>
        <v>1701.2323204430199</v>
      </c>
      <c r="AQ57" s="79">
        <f t="shared" ca="1" si="18"/>
        <v>0</v>
      </c>
      <c r="AR57" s="79">
        <f t="shared" ca="1" si="18"/>
        <v>0</v>
      </c>
      <c r="AS57" s="79">
        <f t="shared" ca="1" si="18"/>
        <v>0</v>
      </c>
      <c r="AT57" s="79">
        <f t="shared" ca="1" si="18"/>
        <v>0</v>
      </c>
      <c r="AU57" s="79">
        <f t="shared" ca="1" si="18"/>
        <v>0</v>
      </c>
      <c r="AV57" s="79">
        <f t="shared" ca="1" si="17"/>
        <v>0</v>
      </c>
      <c r="AW57" s="79">
        <f t="shared" ca="1" si="17"/>
        <v>0</v>
      </c>
      <c r="AX57" s="79">
        <f t="shared" ca="1" si="17"/>
        <v>0</v>
      </c>
      <c r="AY57" s="79">
        <f t="shared" ca="1" si="17"/>
        <v>0</v>
      </c>
      <c r="AZ57" s="79">
        <f t="shared" ca="1" si="17"/>
        <v>0</v>
      </c>
      <c r="BA57" s="79" t="str">
        <f t="shared" ca="1" si="4"/>
        <v/>
      </c>
      <c r="BB57" s="79" t="str">
        <f t="shared" ca="1" si="5"/>
        <v>3_1</v>
      </c>
      <c r="BC57" s="79" t="str">
        <f t="shared" ca="1" si="6"/>
        <v>Rpon2</v>
      </c>
      <c r="BD57" s="79">
        <f t="shared" si="7"/>
        <v>54</v>
      </c>
      <c r="BE57" s="79">
        <f t="shared" ca="1" si="16"/>
        <v>57</v>
      </c>
      <c r="BF57" s="79"/>
      <c r="BG57" s="79"/>
      <c r="BH57" s="79"/>
      <c r="BI57" s="79"/>
      <c r="BJ57" s="79"/>
      <c r="BK57" s="79"/>
      <c r="BL57" s="79"/>
      <c r="BM57" s="79"/>
      <c r="BN57" s="79"/>
      <c r="BO57" s="79"/>
      <c r="BP57" s="79"/>
      <c r="BQ57" s="79"/>
      <c r="BR57" s="79"/>
      <c r="BS57" s="79"/>
      <c r="BT57" s="79"/>
      <c r="BU57" s="79"/>
      <c r="BV57" s="79"/>
      <c r="BW57" s="79"/>
      <c r="BX57" s="79"/>
      <c r="BY57" s="79"/>
      <c r="BZ57" s="79"/>
    </row>
    <row r="58" spans="1:78" x14ac:dyDescent="0.25">
      <c r="A58" s="79">
        <f t="shared" ca="1" si="20"/>
        <v>1</v>
      </c>
      <c r="B58" s="79" t="str">
        <f t="shared" ca="1" si="20"/>
        <v>G7</v>
      </c>
      <c r="C58" s="79">
        <f t="shared" ca="1" si="20"/>
        <v>3.46424594734526</v>
      </c>
      <c r="D58" s="79">
        <f t="shared" ca="1" si="20"/>
        <v>10.945235582823001</v>
      </c>
      <c r="E58" s="79">
        <f t="shared" ca="1" si="20"/>
        <v>3.81833453558784</v>
      </c>
      <c r="F58" s="79">
        <f t="shared" ca="1" si="20"/>
        <v>4.3735572857235603</v>
      </c>
      <c r="G58" s="79">
        <f t="shared" ca="1" si="20"/>
        <v>-0.23641045169188099</v>
      </c>
      <c r="H58" s="79">
        <f t="shared" ca="1" si="20"/>
        <v>1.30137558907063</v>
      </c>
      <c r="I58" s="79">
        <f t="shared" ca="1" si="20"/>
        <v>-1.1595227153338801</v>
      </c>
      <c r="J58" s="79">
        <f t="shared" ca="1" si="20"/>
        <v>2.2028721959472901</v>
      </c>
      <c r="K58" s="79">
        <f t="shared" ca="1" si="20"/>
        <v>2.87607888559205</v>
      </c>
      <c r="L58" s="79">
        <f t="shared" ca="1" si="20"/>
        <v>2.7729619435331201</v>
      </c>
      <c r="M58" s="79">
        <f t="shared" ca="1" si="20"/>
        <v>4.4886191205291599</v>
      </c>
      <c r="N58" s="79">
        <f t="shared" ca="1" si="20"/>
        <v>1.1342867762496101</v>
      </c>
      <c r="O58" s="79">
        <f t="shared" ca="1" si="20"/>
        <v>-0.52404621388814099</v>
      </c>
      <c r="P58" s="79">
        <f t="shared" ca="1" si="20"/>
        <v>-3.58838400263221</v>
      </c>
      <c r="Q58" s="79">
        <f t="shared" ca="1" si="19"/>
        <v>-1.84639622681698</v>
      </c>
      <c r="R58" s="79">
        <f t="shared" ca="1" si="19"/>
        <v>-9.0295744672921501</v>
      </c>
      <c r="S58" s="79">
        <f t="shared" ca="1" si="19"/>
        <v>-7.3174993594525404</v>
      </c>
      <c r="T58" s="79">
        <f t="shared" ca="1" si="19"/>
        <v>-7.3316323887179404</v>
      </c>
      <c r="U58" s="79">
        <f t="shared" ca="1" si="19"/>
        <v>-6.3633771707714004</v>
      </c>
      <c r="V58" s="79">
        <f t="shared" ca="1" si="19"/>
        <v>-7.1987979049003998</v>
      </c>
      <c r="W58" s="79">
        <f t="shared" ca="1" si="19"/>
        <v>-4.3436026628878599</v>
      </c>
      <c r="X58" s="79">
        <f t="shared" ca="1" si="19"/>
        <v>-5.58793447073867</v>
      </c>
      <c r="Y58" s="79">
        <f t="shared" ca="1" si="19"/>
        <v>1.1934205838629199</v>
      </c>
      <c r="Z58" s="79">
        <f t="shared" ca="1" si="19"/>
        <v>11.908425742124599</v>
      </c>
      <c r="AA58" s="79">
        <f t="shared" ca="1" si="19"/>
        <v>21.025605661323901</v>
      </c>
      <c r="AB58" s="79">
        <f t="shared" ca="1" si="19"/>
        <v>48.805464346146898</v>
      </c>
      <c r="AC58" s="79">
        <f t="shared" ca="1" si="19"/>
        <v>103.820696352431</v>
      </c>
      <c r="AD58" s="79">
        <f t="shared" ca="1" si="19"/>
        <v>208.734765821042</v>
      </c>
      <c r="AE58" s="79">
        <f t="shared" ca="1" si="19"/>
        <v>395.321966141926</v>
      </c>
      <c r="AF58" s="79">
        <f t="shared" ca="1" si="18"/>
        <v>708.34351417175401</v>
      </c>
      <c r="AG58" s="79">
        <f t="shared" ca="1" si="18"/>
        <v>1192.91238871881</v>
      </c>
      <c r="AH58" s="79">
        <f t="shared" ca="1" si="18"/>
        <v>1818.6574273600299</v>
      </c>
      <c r="AI58" s="79">
        <f t="shared" ca="1" si="18"/>
        <v>2413.5223598662901</v>
      </c>
      <c r="AJ58" s="79">
        <f t="shared" ca="1" si="18"/>
        <v>2909.1344589535502</v>
      </c>
      <c r="AK58" s="79">
        <f t="shared" ca="1" si="18"/>
        <v>3252.2850120626799</v>
      </c>
      <c r="AL58" s="79">
        <f t="shared" ca="1" si="18"/>
        <v>3465.9534072360202</v>
      </c>
      <c r="AM58" s="79">
        <f t="shared" ca="1" si="18"/>
        <v>3589.36042172515</v>
      </c>
      <c r="AN58" s="79">
        <f t="shared" ca="1" si="18"/>
        <v>3664.16898483466</v>
      </c>
      <c r="AO58" s="79">
        <f t="shared" ca="1" si="18"/>
        <v>3707.7178901244101</v>
      </c>
      <c r="AP58" s="79">
        <f t="shared" ca="1" si="18"/>
        <v>3734.5246633983102</v>
      </c>
      <c r="AQ58" s="79">
        <f t="shared" ca="1" si="18"/>
        <v>0</v>
      </c>
      <c r="AR58" s="79">
        <f t="shared" ca="1" si="18"/>
        <v>0</v>
      </c>
      <c r="AS58" s="79">
        <f t="shared" ca="1" si="18"/>
        <v>0</v>
      </c>
      <c r="AT58" s="79">
        <f t="shared" ca="1" si="18"/>
        <v>0</v>
      </c>
      <c r="AU58" s="79">
        <f t="shared" ca="1" si="18"/>
        <v>0</v>
      </c>
      <c r="AV58" s="79">
        <f t="shared" ca="1" si="17"/>
        <v>0</v>
      </c>
      <c r="AW58" s="79">
        <f t="shared" ca="1" si="17"/>
        <v>0</v>
      </c>
      <c r="AX58" s="79">
        <f t="shared" ca="1" si="17"/>
        <v>0</v>
      </c>
      <c r="AY58" s="79">
        <f t="shared" ca="1" si="17"/>
        <v>0</v>
      </c>
      <c r="AZ58" s="79">
        <f t="shared" ca="1" si="17"/>
        <v>0</v>
      </c>
      <c r="BA58" s="79" t="str">
        <f t="shared" ca="1" si="4"/>
        <v/>
      </c>
      <c r="BB58" s="79" t="str">
        <f t="shared" ca="1" si="5"/>
        <v>3_1</v>
      </c>
      <c r="BC58" s="79" t="str">
        <f t="shared" ca="1" si="6"/>
        <v>ParA</v>
      </c>
      <c r="BD58" s="79">
        <f t="shared" si="7"/>
        <v>55</v>
      </c>
      <c r="BE58" s="79">
        <f t="shared" ca="1" si="16"/>
        <v>58</v>
      </c>
      <c r="BF58" s="79"/>
      <c r="BG58" s="79"/>
      <c r="BH58" s="79"/>
      <c r="BI58" s="79"/>
      <c r="BJ58" s="79"/>
      <c r="BK58" s="79"/>
      <c r="BL58" s="79"/>
      <c r="BM58" s="79"/>
      <c r="BN58" s="79"/>
      <c r="BO58" s="79"/>
      <c r="BP58" s="79"/>
      <c r="BQ58" s="79"/>
      <c r="BR58" s="79"/>
      <c r="BS58" s="79"/>
      <c r="BT58" s="79"/>
      <c r="BU58" s="79"/>
      <c r="BV58" s="79"/>
      <c r="BW58" s="79"/>
      <c r="BX58" s="79"/>
      <c r="BY58" s="79"/>
      <c r="BZ58" s="79"/>
    </row>
    <row r="59" spans="1:78" x14ac:dyDescent="0.25">
      <c r="A59" s="79">
        <f t="shared" ca="1" si="20"/>
        <v>1</v>
      </c>
      <c r="B59" s="79" t="str">
        <f t="shared" ca="1" si="20"/>
        <v>H7</v>
      </c>
      <c r="C59" s="79">
        <f t="shared" ca="1" si="20"/>
        <v>16.574892427839099</v>
      </c>
      <c r="D59" s="79">
        <f t="shared" ca="1" si="20"/>
        <v>17.589892056879801</v>
      </c>
      <c r="E59" s="79">
        <f t="shared" ca="1" si="20"/>
        <v>7.91953538442203</v>
      </c>
      <c r="F59" s="79">
        <f t="shared" ca="1" si="20"/>
        <v>9.3575259114704803</v>
      </c>
      <c r="G59" s="79">
        <f t="shared" ca="1" si="20"/>
        <v>4.0553855555467599</v>
      </c>
      <c r="H59" s="79">
        <f t="shared" ca="1" si="20"/>
        <v>2.6007240007165802</v>
      </c>
      <c r="I59" s="79">
        <f t="shared" ca="1" si="20"/>
        <v>1.61437951978405</v>
      </c>
      <c r="J59" s="79">
        <f t="shared" ca="1" si="20"/>
        <v>-1.2830372007906601</v>
      </c>
      <c r="K59" s="79">
        <f t="shared" ca="1" si="20"/>
        <v>-4.7493968791463903</v>
      </c>
      <c r="L59" s="79">
        <f t="shared" ca="1" si="20"/>
        <v>-4.2240716837400196</v>
      </c>
      <c r="M59" s="79">
        <f t="shared" ca="1" si="20"/>
        <v>-0.92105016336108803</v>
      </c>
      <c r="N59" s="79">
        <f t="shared" ca="1" si="20"/>
        <v>-3.2448981084848998</v>
      </c>
      <c r="O59" s="79">
        <f t="shared" ca="1" si="20"/>
        <v>-2.5320179062428001</v>
      </c>
      <c r="P59" s="79">
        <f t="shared" ca="1" si="20"/>
        <v>-5.9147989994130503</v>
      </c>
      <c r="Q59" s="79">
        <f t="shared" ca="1" si="19"/>
        <v>-3.65970498872775</v>
      </c>
      <c r="R59" s="79">
        <f t="shared" ca="1" si="19"/>
        <v>-6.3420942026150398</v>
      </c>
      <c r="S59" s="79">
        <f t="shared" ca="1" si="19"/>
        <v>-4.7385852241513904</v>
      </c>
      <c r="T59" s="79">
        <f t="shared" ca="1" si="19"/>
        <v>-3.6795439903462501</v>
      </c>
      <c r="U59" s="79">
        <f t="shared" ca="1" si="19"/>
        <v>-3.4483498676249802</v>
      </c>
      <c r="V59" s="79">
        <f t="shared" ca="1" si="19"/>
        <v>-6.6564763691003499</v>
      </c>
      <c r="W59" s="79">
        <f t="shared" ca="1" si="19"/>
        <v>0.38076254570432899</v>
      </c>
      <c r="X59" s="79">
        <f t="shared" ca="1" si="19"/>
        <v>-0.20806461728307099</v>
      </c>
      <c r="Y59" s="79">
        <f t="shared" ca="1" si="19"/>
        <v>-1.70518688305128</v>
      </c>
      <c r="Z59" s="79">
        <f t="shared" ca="1" si="19"/>
        <v>7.1077886335938301</v>
      </c>
      <c r="AA59" s="79">
        <f t="shared" ca="1" si="19"/>
        <v>21.3540923044702</v>
      </c>
      <c r="AB59" s="79">
        <f t="shared" ca="1" si="19"/>
        <v>40.635628150947902</v>
      </c>
      <c r="AC59" s="79">
        <f t="shared" ca="1" si="19"/>
        <v>83.505241113192795</v>
      </c>
      <c r="AD59" s="79">
        <f t="shared" ca="1" si="19"/>
        <v>160.79628380250301</v>
      </c>
      <c r="AE59" s="79">
        <f t="shared" ca="1" si="19"/>
        <v>308.983864164571</v>
      </c>
      <c r="AF59" s="79">
        <f t="shared" ca="1" si="18"/>
        <v>562.40005767935804</v>
      </c>
      <c r="AG59" s="79">
        <f t="shared" ca="1" si="18"/>
        <v>969.83388891753998</v>
      </c>
      <c r="AH59" s="79">
        <f t="shared" ca="1" si="18"/>
        <v>1530.1192780480201</v>
      </c>
      <c r="AI59" s="79">
        <f t="shared" ca="1" si="18"/>
        <v>2134.6851693940398</v>
      </c>
      <c r="AJ59" s="79">
        <f t="shared" ca="1" si="18"/>
        <v>2649.7414673192702</v>
      </c>
      <c r="AK59" s="79">
        <f t="shared" ca="1" si="18"/>
        <v>3029.3623174504601</v>
      </c>
      <c r="AL59" s="79">
        <f t="shared" ca="1" si="18"/>
        <v>3271.0287814148301</v>
      </c>
      <c r="AM59" s="79">
        <f t="shared" ca="1" si="18"/>
        <v>3418.4979996808902</v>
      </c>
      <c r="AN59" s="79">
        <f t="shared" ca="1" si="18"/>
        <v>3506.30959255589</v>
      </c>
      <c r="AO59" s="79">
        <f t="shared" ca="1" si="18"/>
        <v>3564.44685252919</v>
      </c>
      <c r="AP59" s="79">
        <f t="shared" ca="1" si="18"/>
        <v>3610.6338927578299</v>
      </c>
      <c r="AQ59" s="79">
        <f t="shared" ca="1" si="18"/>
        <v>0</v>
      </c>
      <c r="AR59" s="79">
        <f t="shared" ca="1" si="18"/>
        <v>0</v>
      </c>
      <c r="AS59" s="79">
        <f t="shared" ca="1" si="18"/>
        <v>0</v>
      </c>
      <c r="AT59" s="79">
        <f t="shared" ca="1" si="18"/>
        <v>0</v>
      </c>
      <c r="AU59" s="79">
        <f t="shared" ca="1" si="18"/>
        <v>0</v>
      </c>
      <c r="AV59" s="79">
        <f t="shared" ca="1" si="17"/>
        <v>0</v>
      </c>
      <c r="AW59" s="79">
        <f t="shared" ca="1" si="17"/>
        <v>0</v>
      </c>
      <c r="AX59" s="79">
        <f t="shared" ca="1" si="17"/>
        <v>0</v>
      </c>
      <c r="AY59" s="79">
        <f t="shared" ca="1" si="17"/>
        <v>0</v>
      </c>
      <c r="AZ59" s="79">
        <f t="shared" ca="1" si="17"/>
        <v>0</v>
      </c>
      <c r="BA59" s="79" t="str">
        <f t="shared" ca="1" si="4"/>
        <v/>
      </c>
      <c r="BB59" s="79" t="str">
        <f t="shared" ca="1" si="5"/>
        <v>3_1</v>
      </c>
      <c r="BC59" s="79" t="str">
        <f t="shared" ca="1" si="6"/>
        <v>ParA</v>
      </c>
      <c r="BD59" s="79">
        <f t="shared" si="7"/>
        <v>56</v>
      </c>
      <c r="BE59" s="79">
        <f t="shared" ca="1" si="16"/>
        <v>59</v>
      </c>
      <c r="BF59" s="79"/>
      <c r="BG59" s="79"/>
      <c r="BH59" s="79"/>
      <c r="BI59" s="79"/>
      <c r="BJ59" s="79"/>
      <c r="BK59" s="79"/>
      <c r="BL59" s="79"/>
      <c r="BM59" s="79"/>
      <c r="BN59" s="79"/>
      <c r="BO59" s="79"/>
      <c r="BP59" s="79"/>
      <c r="BQ59" s="79"/>
      <c r="BR59" s="79"/>
      <c r="BS59" s="79"/>
      <c r="BT59" s="79"/>
      <c r="BU59" s="79"/>
      <c r="BV59" s="79"/>
      <c r="BW59" s="79"/>
      <c r="BX59" s="79"/>
      <c r="BY59" s="79"/>
      <c r="BZ59" s="79"/>
    </row>
    <row r="60" spans="1:78" x14ac:dyDescent="0.25">
      <c r="A60" s="79">
        <f t="shared" ca="1" si="20"/>
        <v>1</v>
      </c>
      <c r="B60" s="79" t="str">
        <f t="shared" ca="1" si="20"/>
        <v>A8</v>
      </c>
      <c r="C60" s="79">
        <f t="shared" ca="1" si="20"/>
        <v>10.6098367369627</v>
      </c>
      <c r="D60" s="79">
        <f t="shared" ca="1" si="20"/>
        <v>16.883629128687101</v>
      </c>
      <c r="E60" s="79">
        <f t="shared" ca="1" si="20"/>
        <v>14.4278213226653</v>
      </c>
      <c r="F60" s="79">
        <f t="shared" ca="1" si="20"/>
        <v>7.8159097118700602</v>
      </c>
      <c r="G60" s="79">
        <f t="shared" ca="1" si="20"/>
        <v>6.6266690940619801</v>
      </c>
      <c r="H60" s="79">
        <f t="shared" ca="1" si="20"/>
        <v>2.6617576716594198</v>
      </c>
      <c r="I60" s="79">
        <f t="shared" ca="1" si="20"/>
        <v>-0.17397633557175099</v>
      </c>
      <c r="J60" s="79">
        <f t="shared" ca="1" si="20"/>
        <v>1.42298882410523</v>
      </c>
      <c r="K60" s="79">
        <f t="shared" ca="1" si="20"/>
        <v>-6.0353821901185203</v>
      </c>
      <c r="L60" s="79">
        <f t="shared" ca="1" si="20"/>
        <v>-4.2889189973225301</v>
      </c>
      <c r="M60" s="79">
        <f t="shared" ca="1" si="20"/>
        <v>-10.115922744518199</v>
      </c>
      <c r="N60" s="79">
        <f t="shared" ca="1" si="20"/>
        <v>-6.8809850419834202</v>
      </c>
      <c r="O60" s="79">
        <f t="shared" ca="1" si="20"/>
        <v>-7.2610654219111002</v>
      </c>
      <c r="P60" s="79">
        <f t="shared" ca="1" si="20"/>
        <v>-11.2815182975214</v>
      </c>
      <c r="Q60" s="79">
        <f t="shared" ca="1" si="19"/>
        <v>-11.273125464814299</v>
      </c>
      <c r="R60" s="79">
        <f t="shared" ca="1" si="19"/>
        <v>-16.150721811413401</v>
      </c>
      <c r="S60" s="79">
        <f t="shared" ca="1" si="19"/>
        <v>-10.2195658468454</v>
      </c>
      <c r="T60" s="79">
        <f t="shared" ca="1" si="19"/>
        <v>-9.2273985743177001</v>
      </c>
      <c r="U60" s="79">
        <f t="shared" ca="1" si="19"/>
        <v>-6.0105753007255798</v>
      </c>
      <c r="V60" s="79">
        <f t="shared" ca="1" si="19"/>
        <v>4.2400786949629001</v>
      </c>
      <c r="W60" s="79">
        <f t="shared" ca="1" si="19"/>
        <v>11.6462614323982</v>
      </c>
      <c r="X60" s="79">
        <f t="shared" ca="1" si="19"/>
        <v>35.343564415746201</v>
      </c>
      <c r="Y60" s="79">
        <f t="shared" ca="1" si="19"/>
        <v>73.176833218187795</v>
      </c>
      <c r="Z60" s="79">
        <f t="shared" ca="1" si="19"/>
        <v>135.288189660943</v>
      </c>
      <c r="AA60" s="79">
        <f t="shared" ca="1" si="19"/>
        <v>228.93554453872301</v>
      </c>
      <c r="AB60" s="79">
        <f t="shared" ca="1" si="19"/>
        <v>393.27105110906899</v>
      </c>
      <c r="AC60" s="79">
        <f t="shared" ca="1" si="19"/>
        <v>635.82520366898996</v>
      </c>
      <c r="AD60" s="79">
        <f t="shared" ca="1" si="19"/>
        <v>992.78318628705699</v>
      </c>
      <c r="AE60" s="79">
        <f t="shared" ca="1" si="19"/>
        <v>1419.52231289365</v>
      </c>
      <c r="AF60" s="79">
        <f t="shared" ca="1" si="18"/>
        <v>1844.5373797423599</v>
      </c>
      <c r="AG60" s="79">
        <f t="shared" ca="1" si="18"/>
        <v>2203.24101333422</v>
      </c>
      <c r="AH60" s="79">
        <f t="shared" ca="1" si="18"/>
        <v>2452.06448912531</v>
      </c>
      <c r="AI60" s="79">
        <f t="shared" ca="1" si="18"/>
        <v>2612.1231262656702</v>
      </c>
      <c r="AJ60" s="79">
        <f t="shared" ca="1" si="18"/>
        <v>2721.2508657838298</v>
      </c>
      <c r="AK60" s="79">
        <f t="shared" ca="1" si="18"/>
        <v>2820.0012199924499</v>
      </c>
      <c r="AL60" s="79">
        <f t="shared" ca="1" si="18"/>
        <v>2905.9802597714802</v>
      </c>
      <c r="AM60" s="79">
        <f t="shared" ca="1" si="18"/>
        <v>2975.1730427592001</v>
      </c>
      <c r="AN60" s="79">
        <f t="shared" ca="1" si="18"/>
        <v>3027.8951489667202</v>
      </c>
      <c r="AO60" s="79">
        <f t="shared" ca="1" si="18"/>
        <v>3067.2273677738399</v>
      </c>
      <c r="AP60" s="79">
        <f t="shared" ca="1" si="18"/>
        <v>3101.2090006102599</v>
      </c>
      <c r="AQ60" s="79">
        <f t="shared" ca="1" si="18"/>
        <v>0</v>
      </c>
      <c r="AR60" s="79">
        <f t="shared" ca="1" si="18"/>
        <v>0</v>
      </c>
      <c r="AS60" s="79">
        <f t="shared" ca="1" si="18"/>
        <v>0</v>
      </c>
      <c r="AT60" s="79">
        <f t="shared" ca="1" si="18"/>
        <v>0</v>
      </c>
      <c r="AU60" s="79">
        <f t="shared" ca="1" si="18"/>
        <v>0</v>
      </c>
      <c r="AV60" s="79">
        <f t="shared" ca="1" si="17"/>
        <v>0</v>
      </c>
      <c r="AW60" s="79">
        <f t="shared" ca="1" si="17"/>
        <v>0</v>
      </c>
      <c r="AX60" s="79">
        <f t="shared" ca="1" si="17"/>
        <v>0</v>
      </c>
      <c r="AY60" s="79">
        <f t="shared" ca="1" si="17"/>
        <v>0</v>
      </c>
      <c r="AZ60" s="79">
        <f t="shared" ca="1" si="17"/>
        <v>0</v>
      </c>
      <c r="BA60" s="79" t="str">
        <f t="shared" ca="1" si="4"/>
        <v/>
      </c>
      <c r="BB60" s="79" t="str">
        <f t="shared" ca="1" si="5"/>
        <v>3_2</v>
      </c>
      <c r="BC60" s="79" t="str">
        <f t="shared" ca="1" si="6"/>
        <v>SodA</v>
      </c>
      <c r="BD60" s="79">
        <f t="shared" si="7"/>
        <v>57</v>
      </c>
      <c r="BE60" s="79">
        <f t="shared" ca="1" si="16"/>
        <v>60</v>
      </c>
      <c r="BF60" s="79"/>
      <c r="BG60" s="79"/>
      <c r="BH60" s="79"/>
      <c r="BI60" s="79"/>
      <c r="BJ60" s="79"/>
      <c r="BK60" s="79"/>
      <c r="BL60" s="79"/>
      <c r="BM60" s="79"/>
      <c r="BN60" s="79"/>
      <c r="BO60" s="79"/>
      <c r="BP60" s="79"/>
      <c r="BQ60" s="79"/>
      <c r="BR60" s="79"/>
      <c r="BS60" s="79"/>
      <c r="BT60" s="79"/>
      <c r="BU60" s="79"/>
      <c r="BV60" s="79"/>
      <c r="BW60" s="79"/>
      <c r="BX60" s="79"/>
      <c r="BY60" s="79"/>
      <c r="BZ60" s="79"/>
    </row>
    <row r="61" spans="1:78" x14ac:dyDescent="0.25">
      <c r="A61" s="79">
        <f t="shared" ca="1" si="20"/>
        <v>1</v>
      </c>
      <c r="B61" s="79" t="str">
        <f t="shared" ca="1" si="20"/>
        <v>B8</v>
      </c>
      <c r="C61" s="79">
        <f t="shared" ca="1" si="20"/>
        <v>-0.59561442598533199</v>
      </c>
      <c r="D61" s="79">
        <f t="shared" ca="1" si="20"/>
        <v>19.684402104651301</v>
      </c>
      <c r="E61" s="79">
        <f t="shared" ca="1" si="20"/>
        <v>14.222576324983001</v>
      </c>
      <c r="F61" s="79">
        <f t="shared" ca="1" si="20"/>
        <v>5.6701486223237199</v>
      </c>
      <c r="G61" s="79">
        <f t="shared" ca="1" si="20"/>
        <v>8.8069879809772793</v>
      </c>
      <c r="H61" s="79">
        <f t="shared" ca="1" si="20"/>
        <v>2.1640908933682099</v>
      </c>
      <c r="I61" s="79">
        <f t="shared" ca="1" si="20"/>
        <v>-8.2842517898825505E-2</v>
      </c>
      <c r="J61" s="79">
        <f t="shared" ca="1" si="20"/>
        <v>-3.0070639692821701</v>
      </c>
      <c r="K61" s="79">
        <f t="shared" ca="1" si="20"/>
        <v>-0.55951744561707495</v>
      </c>
      <c r="L61" s="79">
        <f t="shared" ca="1" si="20"/>
        <v>-5.9674850719302404</v>
      </c>
      <c r="M61" s="79">
        <f t="shared" ca="1" si="20"/>
        <v>-4.2025165660738804</v>
      </c>
      <c r="N61" s="79">
        <f t="shared" ca="1" si="20"/>
        <v>-5.9025520536479199</v>
      </c>
      <c r="O61" s="79">
        <f t="shared" ca="1" si="20"/>
        <v>-15.497048908401201</v>
      </c>
      <c r="P61" s="79">
        <f t="shared" ca="1" si="20"/>
        <v>-13.7042536692843</v>
      </c>
      <c r="Q61" s="79">
        <f t="shared" ca="1" si="19"/>
        <v>-10.2686556263616</v>
      </c>
      <c r="R61" s="79">
        <f t="shared" ca="1" si="19"/>
        <v>-13.073582885419</v>
      </c>
      <c r="S61" s="79">
        <f t="shared" ca="1" si="19"/>
        <v>-8.2429692214218395</v>
      </c>
      <c r="T61" s="79">
        <f t="shared" ca="1" si="19"/>
        <v>-12.599653831495299</v>
      </c>
      <c r="U61" s="79">
        <f t="shared" ca="1" si="19"/>
        <v>-11.232626037310601</v>
      </c>
      <c r="V61" s="79">
        <f t="shared" ca="1" si="19"/>
        <v>-2.3383824968141198</v>
      </c>
      <c r="W61" s="79">
        <f t="shared" ca="1" si="19"/>
        <v>19.044349318063301</v>
      </c>
      <c r="X61" s="79">
        <f t="shared" ca="1" si="19"/>
        <v>37.695658228769801</v>
      </c>
      <c r="Y61" s="79">
        <f t="shared" ca="1" si="19"/>
        <v>77.3518807767841</v>
      </c>
      <c r="Z61" s="79">
        <f t="shared" ca="1" si="19"/>
        <v>144.449391686951</v>
      </c>
      <c r="AA61" s="79">
        <f t="shared" ca="1" si="19"/>
        <v>259.83631193785698</v>
      </c>
      <c r="AB61" s="79">
        <f t="shared" ca="1" si="19"/>
        <v>435.67874694480201</v>
      </c>
      <c r="AC61" s="79">
        <f t="shared" ca="1" si="19"/>
        <v>694.75196159402901</v>
      </c>
      <c r="AD61" s="79">
        <f t="shared" ca="1" si="19"/>
        <v>1067.0319772231001</v>
      </c>
      <c r="AE61" s="79">
        <f t="shared" ca="1" si="19"/>
        <v>1503.3110995675299</v>
      </c>
      <c r="AF61" s="79">
        <f t="shared" ca="1" si="18"/>
        <v>1912.6951878638399</v>
      </c>
      <c r="AG61" s="79">
        <f t="shared" ca="1" si="18"/>
        <v>2247.87715205224</v>
      </c>
      <c r="AH61" s="79">
        <f t="shared" ca="1" si="18"/>
        <v>2469.2073254459701</v>
      </c>
      <c r="AI61" s="79">
        <f t="shared" ca="1" si="18"/>
        <v>2616.6411583008799</v>
      </c>
      <c r="AJ61" s="79">
        <f t="shared" ca="1" si="18"/>
        <v>2722.4894422600701</v>
      </c>
      <c r="AK61" s="79">
        <f t="shared" ca="1" si="18"/>
        <v>2822.5111287129398</v>
      </c>
      <c r="AL61" s="79">
        <f t="shared" ca="1" si="18"/>
        <v>2902.72661151179</v>
      </c>
      <c r="AM61" s="79">
        <f t="shared" ca="1" si="18"/>
        <v>2962.7996765042599</v>
      </c>
      <c r="AN61" s="79">
        <f t="shared" ca="1" si="18"/>
        <v>3013.28529135794</v>
      </c>
      <c r="AO61" s="79">
        <f t="shared" ca="1" si="18"/>
        <v>3051.1551482133</v>
      </c>
      <c r="AP61" s="79">
        <f t="shared" ca="1" si="18"/>
        <v>3083.6069348044798</v>
      </c>
      <c r="AQ61" s="79">
        <f t="shared" ca="1" si="18"/>
        <v>0</v>
      </c>
      <c r="AR61" s="79">
        <f t="shared" ca="1" si="18"/>
        <v>0</v>
      </c>
      <c r="AS61" s="79">
        <f t="shared" ca="1" si="18"/>
        <v>0</v>
      </c>
      <c r="AT61" s="79">
        <f t="shared" ca="1" si="18"/>
        <v>0</v>
      </c>
      <c r="AU61" s="79">
        <f t="shared" ca="1" si="18"/>
        <v>0</v>
      </c>
      <c r="AV61" s="79">
        <f t="shared" ca="1" si="17"/>
        <v>0</v>
      </c>
      <c r="AW61" s="79">
        <f t="shared" ca="1" si="17"/>
        <v>0</v>
      </c>
      <c r="AX61" s="79">
        <f t="shared" ca="1" si="17"/>
        <v>0</v>
      </c>
      <c r="AY61" s="79">
        <f t="shared" ca="1" si="17"/>
        <v>0</v>
      </c>
      <c r="AZ61" s="79">
        <f t="shared" ca="1" si="17"/>
        <v>0</v>
      </c>
      <c r="BA61" s="79" t="str">
        <f t="shared" ca="1" si="4"/>
        <v/>
      </c>
      <c r="BB61" s="79" t="str">
        <f t="shared" ca="1" si="5"/>
        <v>3_2</v>
      </c>
      <c r="BC61" s="79" t="str">
        <f t="shared" ca="1" si="6"/>
        <v>SodA</v>
      </c>
      <c r="BD61" s="79">
        <f t="shared" si="7"/>
        <v>58</v>
      </c>
      <c r="BE61" s="79">
        <f t="shared" ca="1" si="16"/>
        <v>61</v>
      </c>
      <c r="BF61" s="79"/>
      <c r="BG61" s="79"/>
      <c r="BH61" s="79"/>
      <c r="BI61" s="79"/>
      <c r="BJ61" s="79"/>
      <c r="BK61" s="79"/>
      <c r="BL61" s="79"/>
      <c r="BM61" s="79"/>
      <c r="BN61" s="79"/>
      <c r="BO61" s="79"/>
      <c r="BP61" s="79"/>
      <c r="BQ61" s="79"/>
      <c r="BR61" s="79"/>
      <c r="BS61" s="79"/>
      <c r="BT61" s="79"/>
      <c r="BU61" s="79"/>
      <c r="BV61" s="79"/>
      <c r="BW61" s="79"/>
      <c r="BX61" s="79"/>
      <c r="BY61" s="79"/>
      <c r="BZ61" s="79"/>
    </row>
    <row r="62" spans="1:78" x14ac:dyDescent="0.25">
      <c r="A62" s="79">
        <f t="shared" ca="1" si="20"/>
        <v>1</v>
      </c>
      <c r="B62" s="79" t="str">
        <f t="shared" ca="1" si="20"/>
        <v>C8</v>
      </c>
      <c r="C62" s="79">
        <f t="shared" ca="1" si="20"/>
        <v>7.2674995753723097</v>
      </c>
      <c r="D62" s="79">
        <f t="shared" ca="1" si="20"/>
        <v>13.6888769032785</v>
      </c>
      <c r="E62" s="79">
        <f t="shared" ca="1" si="20"/>
        <v>7.2324476343733304</v>
      </c>
      <c r="F62" s="79">
        <f t="shared" ca="1" si="20"/>
        <v>7.1585754670390997</v>
      </c>
      <c r="G62" s="79">
        <f t="shared" ca="1" si="20"/>
        <v>9.3536630524945394</v>
      </c>
      <c r="H62" s="79">
        <f t="shared" ca="1" si="20"/>
        <v>2.4231634353445801</v>
      </c>
      <c r="I62" s="79">
        <f t="shared" ca="1" si="20"/>
        <v>0.52168809624072299</v>
      </c>
      <c r="J62" s="79">
        <f t="shared" ca="1" si="20"/>
        <v>-2.4100418646235102</v>
      </c>
      <c r="K62" s="79">
        <f t="shared" ca="1" si="20"/>
        <v>-0.78764023774601799</v>
      </c>
      <c r="L62" s="79">
        <f t="shared" ca="1" si="20"/>
        <v>-1.32628032457069</v>
      </c>
      <c r="M62" s="79">
        <f t="shared" ca="1" si="20"/>
        <v>-3.8732025658864599</v>
      </c>
      <c r="N62" s="79">
        <f t="shared" ca="1" si="20"/>
        <v>-5.1558054090428396</v>
      </c>
      <c r="O62" s="79">
        <f t="shared" ca="1" si="20"/>
        <v>-6.1687935300601602</v>
      </c>
      <c r="P62" s="79">
        <f t="shared" ca="1" si="20"/>
        <v>-6.7841712960803298</v>
      </c>
      <c r="Q62" s="79">
        <f t="shared" ca="1" si="19"/>
        <v>-5.0793767171594499</v>
      </c>
      <c r="R62" s="79">
        <f t="shared" ca="1" si="19"/>
        <v>-3.4338859068234302</v>
      </c>
      <c r="S62" s="79">
        <f t="shared" ca="1" si="19"/>
        <v>-3.9985031516212102</v>
      </c>
      <c r="T62" s="79">
        <f t="shared" ca="1" si="19"/>
        <v>-4.1738886737289196</v>
      </c>
      <c r="U62" s="79">
        <f t="shared" ca="1" si="19"/>
        <v>-2.7016780545327501</v>
      </c>
      <c r="V62" s="79">
        <f t="shared" ca="1" si="19"/>
        <v>-5.0178924880560798</v>
      </c>
      <c r="W62" s="79">
        <f t="shared" ca="1" si="19"/>
        <v>-6.3697037577321698</v>
      </c>
      <c r="X62" s="79">
        <f t="shared" ca="1" si="19"/>
        <v>-1.28445419114223</v>
      </c>
      <c r="Y62" s="79">
        <f t="shared" ca="1" si="19"/>
        <v>-0.28631904641179101</v>
      </c>
      <c r="Z62" s="79">
        <f t="shared" ca="1" si="19"/>
        <v>13.7801854447625</v>
      </c>
      <c r="AA62" s="79">
        <f t="shared" ca="1" si="19"/>
        <v>19.131974476511498</v>
      </c>
      <c r="AB62" s="79">
        <f t="shared" ca="1" si="19"/>
        <v>51.732688734846803</v>
      </c>
      <c r="AC62" s="79">
        <f t="shared" ca="1" si="19"/>
        <v>106.972019854528</v>
      </c>
      <c r="AD62" s="79">
        <f t="shared" ca="1" si="19"/>
        <v>225.23789763288801</v>
      </c>
      <c r="AE62" s="79">
        <f t="shared" ca="1" si="19"/>
        <v>422.93853822008202</v>
      </c>
      <c r="AF62" s="79">
        <f t="shared" ca="1" si="18"/>
        <v>773.17549635444595</v>
      </c>
      <c r="AG62" s="79">
        <f t="shared" ca="1" si="18"/>
        <v>1317.7308583558699</v>
      </c>
      <c r="AH62" s="79">
        <f t="shared" ca="1" si="18"/>
        <v>1985.5951195807099</v>
      </c>
      <c r="AI62" s="79">
        <f t="shared" ca="1" si="18"/>
        <v>2573.5439726466502</v>
      </c>
      <c r="AJ62" s="79">
        <f t="shared" ca="1" si="18"/>
        <v>3012.45706566333</v>
      </c>
      <c r="AK62" s="79">
        <f t="shared" ca="1" si="18"/>
        <v>3272.3856494966799</v>
      </c>
      <c r="AL62" s="79">
        <f t="shared" ca="1" si="18"/>
        <v>3411.2419776724</v>
      </c>
      <c r="AM62" s="79">
        <f t="shared" ca="1" si="18"/>
        <v>3490.85266121831</v>
      </c>
      <c r="AN62" s="79">
        <f t="shared" ca="1" si="18"/>
        <v>3550.0041679682499</v>
      </c>
      <c r="AO62" s="79">
        <f t="shared" ca="1" si="18"/>
        <v>3594.93037602606</v>
      </c>
      <c r="AP62" s="79">
        <f t="shared" ca="1" si="18"/>
        <v>3632.9250262543101</v>
      </c>
      <c r="AQ62" s="79">
        <f t="shared" ca="1" si="18"/>
        <v>0</v>
      </c>
      <c r="AR62" s="79">
        <f t="shared" ca="1" si="18"/>
        <v>0</v>
      </c>
      <c r="AS62" s="79">
        <f t="shared" ca="1" si="18"/>
        <v>0</v>
      </c>
      <c r="AT62" s="79">
        <f t="shared" ca="1" si="18"/>
        <v>0</v>
      </c>
      <c r="AU62" s="79">
        <f t="shared" ca="1" si="18"/>
        <v>0</v>
      </c>
      <c r="AV62" s="79">
        <f t="shared" ca="1" si="17"/>
        <v>0</v>
      </c>
      <c r="AW62" s="79">
        <f t="shared" ca="1" si="17"/>
        <v>0</v>
      </c>
      <c r="AX62" s="79">
        <f t="shared" ca="1" si="17"/>
        <v>0</v>
      </c>
      <c r="AY62" s="79">
        <f t="shared" ca="1" si="17"/>
        <v>0</v>
      </c>
      <c r="AZ62" s="79">
        <f t="shared" ca="1" si="17"/>
        <v>0</v>
      </c>
      <c r="BA62" s="79" t="str">
        <f t="shared" ca="1" si="4"/>
        <v/>
      </c>
      <c r="BB62" s="79" t="str">
        <f t="shared" ca="1" si="5"/>
        <v>3_2</v>
      </c>
      <c r="BC62" s="79" t="str">
        <f t="shared" ca="1" si="6"/>
        <v>OtsA</v>
      </c>
      <c r="BD62" s="79">
        <f t="shared" si="7"/>
        <v>59</v>
      </c>
      <c r="BE62" s="79">
        <f t="shared" ca="1" si="16"/>
        <v>62</v>
      </c>
      <c r="BF62" s="79"/>
      <c r="BG62" s="79"/>
      <c r="BH62" s="79"/>
      <c r="BI62" s="79"/>
      <c r="BJ62" s="79"/>
      <c r="BK62" s="79"/>
      <c r="BL62" s="79"/>
      <c r="BM62" s="79"/>
      <c r="BN62" s="79"/>
      <c r="BO62" s="79"/>
      <c r="BP62" s="79"/>
      <c r="BQ62" s="79"/>
      <c r="BR62" s="79"/>
      <c r="BS62" s="79"/>
      <c r="BT62" s="79"/>
      <c r="BU62" s="79"/>
      <c r="BV62" s="79"/>
      <c r="BW62" s="79"/>
      <c r="BX62" s="79"/>
      <c r="BY62" s="79"/>
      <c r="BZ62" s="79"/>
    </row>
    <row r="63" spans="1:78" x14ac:dyDescent="0.25">
      <c r="A63" s="79">
        <f t="shared" ca="1" si="20"/>
        <v>1</v>
      </c>
      <c r="B63" s="79" t="str">
        <f t="shared" ca="1" si="20"/>
        <v>D8</v>
      </c>
      <c r="C63" s="79">
        <f t="shared" ca="1" si="20"/>
        <v>2.5289864510204998</v>
      </c>
      <c r="D63" s="79">
        <f t="shared" ca="1" si="20"/>
        <v>5.6107876898226996</v>
      </c>
      <c r="E63" s="79">
        <f t="shared" ca="1" si="20"/>
        <v>3.7418286628876598</v>
      </c>
      <c r="F63" s="79">
        <f t="shared" ca="1" si="20"/>
        <v>3.54377554423036</v>
      </c>
      <c r="G63" s="79">
        <f t="shared" ca="1" si="20"/>
        <v>2.8914978402963198</v>
      </c>
      <c r="H63" s="79">
        <f t="shared" ca="1" si="20"/>
        <v>2.1617837858975699</v>
      </c>
      <c r="I63" s="79">
        <f t="shared" ca="1" si="20"/>
        <v>1.4367945942945</v>
      </c>
      <c r="J63" s="79">
        <f t="shared" ca="1" si="20"/>
        <v>1.7377645764813701</v>
      </c>
      <c r="K63" s="79">
        <f t="shared" ca="1" si="20"/>
        <v>-0.73576323752968198</v>
      </c>
      <c r="L63" s="79">
        <f t="shared" ca="1" si="20"/>
        <v>0.61871240501386604</v>
      </c>
      <c r="M63" s="79">
        <f t="shared" ca="1" si="20"/>
        <v>1.5172306927965999</v>
      </c>
      <c r="N63" s="79">
        <f t="shared" ca="1" si="20"/>
        <v>0.63980867556847398</v>
      </c>
      <c r="O63" s="79">
        <f t="shared" ca="1" si="20"/>
        <v>-4.0672433634795198</v>
      </c>
      <c r="P63" s="79">
        <f t="shared" ca="1" si="20"/>
        <v>0.29175187892087701</v>
      </c>
      <c r="Q63" s="79">
        <f t="shared" ca="1" si="19"/>
        <v>-6.0291756249744104</v>
      </c>
      <c r="R63" s="79">
        <f t="shared" ca="1" si="19"/>
        <v>-6.7001597053713304</v>
      </c>
      <c r="S63" s="79">
        <f t="shared" ca="1" si="19"/>
        <v>-3.04559837113311</v>
      </c>
      <c r="T63" s="79">
        <f t="shared" ca="1" si="19"/>
        <v>-2.2454446935103101</v>
      </c>
      <c r="U63" s="79">
        <f t="shared" ca="1" si="19"/>
        <v>-3.8498832346885998</v>
      </c>
      <c r="V63" s="79">
        <f t="shared" ca="1" si="19"/>
        <v>-1.9883041629646001</v>
      </c>
      <c r="W63" s="79">
        <f t="shared" ca="1" si="19"/>
        <v>-6.2826799198246599</v>
      </c>
      <c r="X63" s="79">
        <f t="shared" ca="1" si="19"/>
        <v>-3.49887054344117</v>
      </c>
      <c r="Y63" s="79">
        <f t="shared" ca="1" si="19"/>
        <v>-6.2176650715537098</v>
      </c>
      <c r="Z63" s="79">
        <f t="shared" ca="1" si="19"/>
        <v>10.527983741677</v>
      </c>
      <c r="AA63" s="79">
        <f t="shared" ca="1" si="19"/>
        <v>21.121459344472001</v>
      </c>
      <c r="AB63" s="79">
        <f t="shared" ca="1" si="19"/>
        <v>43.373960714580299</v>
      </c>
      <c r="AC63" s="79">
        <f t="shared" ca="1" si="19"/>
        <v>95.684970808518798</v>
      </c>
      <c r="AD63" s="79">
        <f t="shared" ca="1" si="19"/>
        <v>200.51406623054899</v>
      </c>
      <c r="AE63" s="79">
        <f t="shared" ca="1" si="19"/>
        <v>388.457598100626</v>
      </c>
      <c r="AF63" s="79">
        <f t="shared" ca="1" si="18"/>
        <v>722.41409534022796</v>
      </c>
      <c r="AG63" s="79">
        <f t="shared" ca="1" si="18"/>
        <v>1253.97786291839</v>
      </c>
      <c r="AH63" s="79">
        <f t="shared" ca="1" si="18"/>
        <v>1940.9992609221499</v>
      </c>
      <c r="AI63" s="79">
        <f t="shared" ca="1" si="18"/>
        <v>2571.6562708312999</v>
      </c>
      <c r="AJ63" s="79">
        <f t="shared" ca="1" si="18"/>
        <v>3069.9382877002499</v>
      </c>
      <c r="AK63" s="79">
        <f t="shared" ca="1" si="18"/>
        <v>3381.77806884553</v>
      </c>
      <c r="AL63" s="79">
        <f t="shared" ca="1" si="18"/>
        <v>3548.6177933888998</v>
      </c>
      <c r="AM63" s="79">
        <f t="shared" ca="1" si="18"/>
        <v>3638.3664078769398</v>
      </c>
      <c r="AN63" s="79">
        <f t="shared" ca="1" si="18"/>
        <v>3697.6487985635899</v>
      </c>
      <c r="AO63" s="79">
        <f t="shared" ca="1" si="18"/>
        <v>3742.7401236023102</v>
      </c>
      <c r="AP63" s="79">
        <f t="shared" ca="1" si="18"/>
        <v>3781.1247794782098</v>
      </c>
      <c r="AQ63" s="79">
        <f t="shared" ca="1" si="18"/>
        <v>0</v>
      </c>
      <c r="AR63" s="79">
        <f t="shared" ca="1" si="18"/>
        <v>0</v>
      </c>
      <c r="AS63" s="79">
        <f t="shared" ca="1" si="18"/>
        <v>0</v>
      </c>
      <c r="AT63" s="79">
        <f t="shared" ca="1" si="18"/>
        <v>0</v>
      </c>
      <c r="AU63" s="79">
        <f t="shared" ca="1" si="18"/>
        <v>0</v>
      </c>
      <c r="AV63" s="79">
        <f t="shared" ca="1" si="17"/>
        <v>0</v>
      </c>
      <c r="AW63" s="79">
        <f t="shared" ca="1" si="17"/>
        <v>0</v>
      </c>
      <c r="AX63" s="79">
        <f t="shared" ca="1" si="17"/>
        <v>0</v>
      </c>
      <c r="AY63" s="79">
        <f t="shared" ca="1" si="17"/>
        <v>0</v>
      </c>
      <c r="AZ63" s="79">
        <f t="shared" ca="1" si="17"/>
        <v>0</v>
      </c>
      <c r="BA63" s="79" t="str">
        <f t="shared" ca="1" si="4"/>
        <v/>
      </c>
      <c r="BB63" s="79" t="str">
        <f t="shared" ca="1" si="5"/>
        <v>3_2</v>
      </c>
      <c r="BC63" s="79" t="str">
        <f t="shared" ca="1" si="6"/>
        <v>OtsA</v>
      </c>
      <c r="BD63" s="79">
        <f t="shared" si="7"/>
        <v>60</v>
      </c>
      <c r="BE63" s="79">
        <f t="shared" ca="1" si="16"/>
        <v>63</v>
      </c>
      <c r="BF63" s="79"/>
      <c r="BG63" s="79"/>
      <c r="BH63" s="79"/>
      <c r="BI63" s="79"/>
      <c r="BJ63" s="79"/>
      <c r="BK63" s="79"/>
      <c r="BL63" s="79"/>
      <c r="BM63" s="79"/>
      <c r="BN63" s="79"/>
      <c r="BO63" s="79"/>
      <c r="BP63" s="79"/>
      <c r="BQ63" s="79"/>
      <c r="BR63" s="79"/>
      <c r="BS63" s="79"/>
      <c r="BT63" s="79"/>
      <c r="BU63" s="79"/>
      <c r="BV63" s="79"/>
      <c r="BW63" s="79"/>
      <c r="BX63" s="79"/>
      <c r="BY63" s="79"/>
      <c r="BZ63" s="79"/>
    </row>
    <row r="64" spans="1:78" x14ac:dyDescent="0.25">
      <c r="A64" s="79">
        <f t="shared" ca="1" si="20"/>
        <v>1</v>
      </c>
      <c r="B64" s="79" t="str">
        <f t="shared" ca="1" si="20"/>
        <v>E8</v>
      </c>
      <c r="C64" s="79">
        <f t="shared" ca="1" si="20"/>
        <v>22.1228769297431</v>
      </c>
      <c r="D64" s="79">
        <f t="shared" ca="1" si="20"/>
        <v>28.568228704570199</v>
      </c>
      <c r="E64" s="79">
        <f t="shared" ca="1" si="20"/>
        <v>24.410159940418001</v>
      </c>
      <c r="F64" s="79">
        <f t="shared" ca="1" si="20"/>
        <v>12.879510394399899</v>
      </c>
      <c r="G64" s="79">
        <f t="shared" ca="1" si="20"/>
        <v>5.0485882956449997</v>
      </c>
      <c r="H64" s="79">
        <f t="shared" ca="1" si="20"/>
        <v>2.6070234401017802</v>
      </c>
      <c r="I64" s="79">
        <f t="shared" ca="1" si="20"/>
        <v>4.4752825025634602</v>
      </c>
      <c r="J64" s="79">
        <f t="shared" ca="1" si="20"/>
        <v>2.3771463492739699</v>
      </c>
      <c r="K64" s="79">
        <f t="shared" ca="1" si="20"/>
        <v>-2.3893616908621902</v>
      </c>
      <c r="L64" s="79">
        <f t="shared" ca="1" si="20"/>
        <v>-5.6304963849524903</v>
      </c>
      <c r="M64" s="79">
        <f t="shared" ca="1" si="20"/>
        <v>-7.1362328961204202</v>
      </c>
      <c r="N64" s="79">
        <f t="shared" ca="1" si="20"/>
        <v>-6.5548479156455004</v>
      </c>
      <c r="O64" s="79">
        <f t="shared" ca="1" si="20"/>
        <v>-6.5494495199804996</v>
      </c>
      <c r="P64" s="79">
        <f t="shared" ca="1" si="20"/>
        <v>-13.931965506421401</v>
      </c>
      <c r="Q64" s="79">
        <f t="shared" ca="1" si="19"/>
        <v>-12.974165713368199</v>
      </c>
      <c r="R64" s="79">
        <f t="shared" ca="1" si="19"/>
        <v>-13.1068309710367</v>
      </c>
      <c r="S64" s="79">
        <f t="shared" ca="1" si="19"/>
        <v>-13.8099480924402</v>
      </c>
      <c r="T64" s="79">
        <f t="shared" ca="1" si="19"/>
        <v>-12.640383196091101</v>
      </c>
      <c r="U64" s="79">
        <f t="shared" ca="1" si="19"/>
        <v>-15.437046606985</v>
      </c>
      <c r="V64" s="79">
        <f t="shared" ca="1" si="19"/>
        <v>-13.788281022019399</v>
      </c>
      <c r="W64" s="79">
        <f t="shared" ca="1" si="19"/>
        <v>-13.0983394795762</v>
      </c>
      <c r="X64" s="79">
        <f t="shared" ca="1" si="19"/>
        <v>-8.8374878090894509</v>
      </c>
      <c r="Y64" s="79">
        <f t="shared" ca="1" si="19"/>
        <v>-6.3495789053708904</v>
      </c>
      <c r="Z64" s="79">
        <f t="shared" ca="1" si="19"/>
        <v>2.48394509957097</v>
      </c>
      <c r="AA64" s="79">
        <f t="shared" ca="1" si="19"/>
        <v>21.850437357674299</v>
      </c>
      <c r="AB64" s="79">
        <f t="shared" ca="1" si="19"/>
        <v>55.742326331911499</v>
      </c>
      <c r="AC64" s="79">
        <f t="shared" ca="1" si="19"/>
        <v>127.324622482809</v>
      </c>
      <c r="AD64" s="79">
        <f t="shared" ca="1" si="19"/>
        <v>249.419275142609</v>
      </c>
      <c r="AE64" s="79">
        <f t="shared" ca="1" si="19"/>
        <v>465.647536738741</v>
      </c>
      <c r="AF64" s="79">
        <f t="shared" ca="1" si="18"/>
        <v>848.60851751502105</v>
      </c>
      <c r="AG64" s="79">
        <f t="shared" ca="1" si="18"/>
        <v>1393.3820679038899</v>
      </c>
      <c r="AH64" s="79">
        <f t="shared" ca="1" si="18"/>
        <v>1992.22619576835</v>
      </c>
      <c r="AI64" s="79">
        <f t="shared" ca="1" si="18"/>
        <v>2508.6699428033098</v>
      </c>
      <c r="AJ64" s="79">
        <f t="shared" ca="1" si="18"/>
        <v>2891.4628847449198</v>
      </c>
      <c r="AK64" s="79">
        <f t="shared" ca="1" si="18"/>
        <v>3137.5355273691198</v>
      </c>
      <c r="AL64" s="79">
        <f t="shared" ca="1" si="18"/>
        <v>3289.2426464689302</v>
      </c>
      <c r="AM64" s="79">
        <f t="shared" ca="1" si="18"/>
        <v>3382.9934219699398</v>
      </c>
      <c r="AN64" s="79">
        <f t="shared" ca="1" si="18"/>
        <v>3444.22382725033</v>
      </c>
      <c r="AO64" s="79">
        <f t="shared" ca="1" si="18"/>
        <v>3481.1085576044902</v>
      </c>
      <c r="AP64" s="79">
        <f t="shared" ca="1" si="18"/>
        <v>3508.4888573706698</v>
      </c>
      <c r="AQ64" s="79">
        <f t="shared" ca="1" si="18"/>
        <v>0</v>
      </c>
      <c r="AR64" s="79">
        <f t="shared" ca="1" si="18"/>
        <v>0</v>
      </c>
      <c r="AS64" s="79">
        <f t="shared" ca="1" si="18"/>
        <v>0</v>
      </c>
      <c r="AT64" s="79">
        <f t="shared" ca="1" si="18"/>
        <v>0</v>
      </c>
      <c r="AU64" s="79">
        <f t="shared" ca="1" si="18"/>
        <v>0</v>
      </c>
      <c r="AV64" s="79">
        <f t="shared" ca="1" si="17"/>
        <v>0</v>
      </c>
      <c r="AW64" s="79">
        <f t="shared" ca="1" si="17"/>
        <v>0</v>
      </c>
      <c r="AX64" s="79">
        <f t="shared" ca="1" si="17"/>
        <v>0</v>
      </c>
      <c r="AY64" s="79">
        <f t="shared" ca="1" si="17"/>
        <v>0</v>
      </c>
      <c r="AZ64" s="79">
        <f t="shared" ca="1" si="17"/>
        <v>0</v>
      </c>
      <c r="BA64" s="79" t="str">
        <f t="shared" ca="1" si="4"/>
        <v/>
      </c>
      <c r="BB64" s="79" t="str">
        <f t="shared" ca="1" si="5"/>
        <v>3_2</v>
      </c>
      <c r="BC64" s="79" t="str">
        <f t="shared" ca="1" si="6"/>
        <v>Rpon2</v>
      </c>
      <c r="BD64" s="79">
        <f t="shared" si="7"/>
        <v>61</v>
      </c>
      <c r="BE64" s="79">
        <f t="shared" ca="1" si="16"/>
        <v>64</v>
      </c>
      <c r="BF64" s="79"/>
      <c r="BG64" s="79"/>
      <c r="BH64" s="79"/>
      <c r="BI64" s="79"/>
      <c r="BJ64" s="79"/>
      <c r="BK64" s="79"/>
      <c r="BL64" s="79"/>
      <c r="BM64" s="79"/>
      <c r="BN64" s="79"/>
      <c r="BO64" s="79"/>
      <c r="BP64" s="79"/>
      <c r="BQ64" s="79"/>
      <c r="BR64" s="79"/>
      <c r="BS64" s="79"/>
      <c r="BT64" s="79"/>
      <c r="BU64" s="79"/>
      <c r="BV64" s="79"/>
      <c r="BW64" s="79"/>
      <c r="BX64" s="79"/>
      <c r="BY64" s="79"/>
      <c r="BZ64" s="79"/>
    </row>
    <row r="65" spans="1:78" x14ac:dyDescent="0.25">
      <c r="A65" s="79">
        <f t="shared" ca="1" si="20"/>
        <v>1</v>
      </c>
      <c r="B65" s="79" t="str">
        <f t="shared" ca="1" si="20"/>
        <v>F8</v>
      </c>
      <c r="C65" s="79">
        <f t="shared" ca="1" si="20"/>
        <v>-3.69516568295967</v>
      </c>
      <c r="D65" s="79">
        <f t="shared" ca="1" si="20"/>
        <v>12.110720464426301</v>
      </c>
      <c r="E65" s="79">
        <f t="shared" ca="1" si="20"/>
        <v>7.9617828660616397</v>
      </c>
      <c r="F65" s="79">
        <f t="shared" ca="1" si="20"/>
        <v>4.9259500833586598</v>
      </c>
      <c r="G65" s="79">
        <f t="shared" ca="1" si="20"/>
        <v>-0.14446142205451901</v>
      </c>
      <c r="H65" s="79">
        <f t="shared" ca="1" si="20"/>
        <v>1.75019154540405</v>
      </c>
      <c r="I65" s="79">
        <f t="shared" ca="1" si="20"/>
        <v>3.3638453365119898</v>
      </c>
      <c r="J65" s="79">
        <f t="shared" ca="1" si="20"/>
        <v>1.5525472532262901</v>
      </c>
      <c r="K65" s="79">
        <f t="shared" ca="1" si="20"/>
        <v>-3.2705072531639399</v>
      </c>
      <c r="L65" s="79">
        <f t="shared" ca="1" si="20"/>
        <v>-4.0826996361720402</v>
      </c>
      <c r="M65" s="79">
        <f t="shared" ca="1" si="20"/>
        <v>2.8657719766688401</v>
      </c>
      <c r="N65" s="79">
        <f t="shared" ca="1" si="20"/>
        <v>-1.3722286025736099</v>
      </c>
      <c r="O65" s="79">
        <f t="shared" ca="1" si="20"/>
        <v>-3.5469675316553602</v>
      </c>
      <c r="P65" s="79">
        <f t="shared" ca="1" si="20"/>
        <v>-2.5874594196288898</v>
      </c>
      <c r="Q65" s="79">
        <f t="shared" ca="1" si="19"/>
        <v>-6.04780461833752</v>
      </c>
      <c r="R65" s="79">
        <f t="shared" ca="1" si="19"/>
        <v>-12.315780426003601</v>
      </c>
      <c r="S65" s="79">
        <f t="shared" ca="1" si="19"/>
        <v>-7.18023168512127</v>
      </c>
      <c r="T65" s="79">
        <f t="shared" ca="1" si="19"/>
        <v>-12.0280005655741</v>
      </c>
      <c r="U65" s="79">
        <f t="shared" ca="1" si="19"/>
        <v>-8.1534854775800394</v>
      </c>
      <c r="V65" s="79">
        <f t="shared" ca="1" si="19"/>
        <v>-7.8447241483972903</v>
      </c>
      <c r="W65" s="79">
        <f t="shared" ca="1" si="19"/>
        <v>-7.0027588580592202</v>
      </c>
      <c r="X65" s="79">
        <f t="shared" ca="1" si="19"/>
        <v>-9.4126046696405901</v>
      </c>
      <c r="Y65" s="79">
        <f t="shared" ca="1" si="19"/>
        <v>1.25269455319085</v>
      </c>
      <c r="Z65" s="79">
        <f t="shared" ca="1" si="19"/>
        <v>9.31325611202465</v>
      </c>
      <c r="AA65" s="79">
        <f t="shared" ca="1" si="19"/>
        <v>32.736947410304303</v>
      </c>
      <c r="AB65" s="79">
        <f t="shared" ca="1" si="19"/>
        <v>70.203198835529804</v>
      </c>
      <c r="AC65" s="79">
        <f t="shared" ca="1" si="19"/>
        <v>135.34766761233601</v>
      </c>
      <c r="AD65" s="79">
        <f t="shared" ca="1" si="19"/>
        <v>263.19279529244301</v>
      </c>
      <c r="AE65" s="79">
        <f t="shared" ca="1" si="19"/>
        <v>502.90052335495102</v>
      </c>
      <c r="AF65" s="79">
        <f t="shared" ca="1" si="18"/>
        <v>895.98314009435103</v>
      </c>
      <c r="AG65" s="79">
        <f t="shared" ca="1" si="18"/>
        <v>1455.25706681826</v>
      </c>
      <c r="AH65" s="79">
        <f t="shared" ca="1" si="18"/>
        <v>2072.9401721822501</v>
      </c>
      <c r="AI65" s="79">
        <f t="shared" ca="1" si="18"/>
        <v>2605.9623656728299</v>
      </c>
      <c r="AJ65" s="79">
        <f t="shared" ca="1" si="18"/>
        <v>3002.6381807508501</v>
      </c>
      <c r="AK65" s="79">
        <f t="shared" ca="1" si="18"/>
        <v>3259.62862685041</v>
      </c>
      <c r="AL65" s="79">
        <f t="shared" ca="1" si="18"/>
        <v>3417.0195476060999</v>
      </c>
      <c r="AM65" s="79">
        <f t="shared" ca="1" si="18"/>
        <v>3513.60689714201</v>
      </c>
      <c r="AN65" s="79">
        <f t="shared" ca="1" si="18"/>
        <v>3574.5537964618702</v>
      </c>
      <c r="AO65" s="79">
        <f t="shared" ca="1" si="18"/>
        <v>3614.50041720421</v>
      </c>
      <c r="AP65" s="79">
        <f t="shared" ca="1" si="18"/>
        <v>3646.3362717840901</v>
      </c>
      <c r="AQ65" s="79">
        <f t="shared" ca="1" si="18"/>
        <v>0</v>
      </c>
      <c r="AR65" s="79">
        <f t="shared" ca="1" si="18"/>
        <v>0</v>
      </c>
      <c r="AS65" s="79">
        <f t="shared" ca="1" si="18"/>
        <v>0</v>
      </c>
      <c r="AT65" s="79">
        <f t="shared" ca="1" si="18"/>
        <v>0</v>
      </c>
      <c r="AU65" s="79">
        <f t="shared" ref="AU65:AZ80" ca="1" si="21">INDIRECT("Data!"&amp;AU$2&amp;$BE65)</f>
        <v>0</v>
      </c>
      <c r="AV65" s="79">
        <f t="shared" ca="1" si="21"/>
        <v>0</v>
      </c>
      <c r="AW65" s="79">
        <f t="shared" ca="1" si="21"/>
        <v>0</v>
      </c>
      <c r="AX65" s="79">
        <f t="shared" ca="1" si="21"/>
        <v>0</v>
      </c>
      <c r="AY65" s="79">
        <f t="shared" ca="1" si="21"/>
        <v>0</v>
      </c>
      <c r="AZ65" s="79">
        <f t="shared" ca="1" si="21"/>
        <v>0</v>
      </c>
      <c r="BA65" s="79" t="str">
        <f t="shared" ca="1" si="4"/>
        <v/>
      </c>
      <c r="BB65" s="79" t="str">
        <f t="shared" ca="1" si="5"/>
        <v>3_2</v>
      </c>
      <c r="BC65" s="79" t="str">
        <f t="shared" ca="1" si="6"/>
        <v>Rpon2</v>
      </c>
      <c r="BD65" s="79">
        <f t="shared" si="7"/>
        <v>62</v>
      </c>
      <c r="BE65" s="79">
        <f t="shared" ca="1" si="16"/>
        <v>65</v>
      </c>
      <c r="BF65" s="79"/>
      <c r="BG65" s="79"/>
      <c r="BH65" s="79"/>
      <c r="BI65" s="79"/>
      <c r="BJ65" s="79"/>
      <c r="BK65" s="79"/>
      <c r="BL65" s="79"/>
      <c r="BM65" s="79"/>
      <c r="BN65" s="79"/>
      <c r="BO65" s="79"/>
      <c r="BP65" s="79"/>
      <c r="BQ65" s="79"/>
      <c r="BR65" s="79"/>
      <c r="BS65" s="79"/>
      <c r="BT65" s="79"/>
      <c r="BU65" s="79"/>
      <c r="BV65" s="79"/>
      <c r="BW65" s="79"/>
      <c r="BX65" s="79"/>
      <c r="BY65" s="79"/>
      <c r="BZ65" s="79"/>
    </row>
    <row r="66" spans="1:78" x14ac:dyDescent="0.25">
      <c r="A66" s="79">
        <f t="shared" ca="1" si="20"/>
        <v>1</v>
      </c>
      <c r="B66" s="79" t="str">
        <f t="shared" ca="1" si="20"/>
        <v>G8</v>
      </c>
      <c r="C66" s="79">
        <f t="shared" ca="1" si="20"/>
        <v>4.1403418627669399</v>
      </c>
      <c r="D66" s="79">
        <f t="shared" ca="1" si="20"/>
        <v>12.643725194994699</v>
      </c>
      <c r="E66" s="79">
        <f t="shared" ca="1" si="20"/>
        <v>9.5520727244838799</v>
      </c>
      <c r="F66" s="79">
        <f t="shared" ca="1" si="20"/>
        <v>6.7817118111925101</v>
      </c>
      <c r="G66" s="79">
        <f t="shared" ca="1" si="20"/>
        <v>0.71481109043088498</v>
      </c>
      <c r="H66" s="79">
        <f t="shared" ca="1" si="20"/>
        <v>4.2089653033763197</v>
      </c>
      <c r="I66" s="79">
        <f t="shared" ca="1" si="20"/>
        <v>-2.8159346587458498</v>
      </c>
      <c r="J66" s="79">
        <f t="shared" ca="1" si="20"/>
        <v>0.98997930400037204</v>
      </c>
      <c r="K66" s="79">
        <f t="shared" ca="1" si="20"/>
        <v>2.4361115339215802</v>
      </c>
      <c r="L66" s="79">
        <f t="shared" ca="1" si="20"/>
        <v>-5.2193521940644096</v>
      </c>
      <c r="M66" s="79">
        <f t="shared" ca="1" si="20"/>
        <v>-2.0173323738431499</v>
      </c>
      <c r="N66" s="79">
        <f t="shared" ca="1" si="20"/>
        <v>-5.7967583148938502</v>
      </c>
      <c r="O66" s="79">
        <f t="shared" ca="1" si="20"/>
        <v>-3.5719510831786501</v>
      </c>
      <c r="P66" s="79">
        <f t="shared" ca="1" si="20"/>
        <v>-6.2843703976036496</v>
      </c>
      <c r="Q66" s="79">
        <f t="shared" ca="1" si="19"/>
        <v>-3.3338381889225301</v>
      </c>
      <c r="R66" s="79">
        <f t="shared" ca="1" si="19"/>
        <v>-7.2354194769791302</v>
      </c>
      <c r="S66" s="79">
        <f t="shared" ca="1" si="19"/>
        <v>-5.4343082296440999</v>
      </c>
      <c r="T66" s="79">
        <f t="shared" ca="1" si="19"/>
        <v>-4.0419214142539204</v>
      </c>
      <c r="U66" s="79">
        <f t="shared" ca="1" si="19"/>
        <v>-5.6360563905118397</v>
      </c>
      <c r="V66" s="79">
        <f t="shared" ca="1" si="19"/>
        <v>-3.0350122636409602</v>
      </c>
      <c r="W66" s="79">
        <f t="shared" ca="1" si="19"/>
        <v>-5.56742599605968E-2</v>
      </c>
      <c r="X66" s="79">
        <f t="shared" ca="1" si="19"/>
        <v>4.5899432255050696</v>
      </c>
      <c r="Y66" s="79">
        <f t="shared" ca="1" si="19"/>
        <v>25.484910888613701</v>
      </c>
      <c r="Z66" s="79">
        <f t="shared" ca="1" si="19"/>
        <v>48.273053830855098</v>
      </c>
      <c r="AA66" s="79">
        <f t="shared" ca="1" si="19"/>
        <v>91.119670138744397</v>
      </c>
      <c r="AB66" s="79">
        <f t="shared" ca="1" si="19"/>
        <v>181.011478629886</v>
      </c>
      <c r="AC66" s="79">
        <f t="shared" ca="1" si="19"/>
        <v>341.86024799397501</v>
      </c>
      <c r="AD66" s="79">
        <f t="shared" ca="1" si="19"/>
        <v>616.14390938201905</v>
      </c>
      <c r="AE66" s="79">
        <f t="shared" ca="1" si="19"/>
        <v>1059.0569958518499</v>
      </c>
      <c r="AF66" s="79">
        <f t="shared" ref="AF66:AU81" ca="1" si="22">INDIRECT("Data!"&amp;AF$2&amp;$BE66)</f>
        <v>1677.00666044327</v>
      </c>
      <c r="AG66" s="79">
        <f t="shared" ca="1" si="22"/>
        <v>2325.8455014841802</v>
      </c>
      <c r="AH66" s="79">
        <f t="shared" ca="1" si="22"/>
        <v>2876.1988202614898</v>
      </c>
      <c r="AI66" s="79">
        <f t="shared" ca="1" si="22"/>
        <v>3283.69185878699</v>
      </c>
      <c r="AJ66" s="79">
        <f t="shared" ca="1" si="22"/>
        <v>3535.6991732016299</v>
      </c>
      <c r="AK66" s="79">
        <f t="shared" ca="1" si="22"/>
        <v>3685.9364406864902</v>
      </c>
      <c r="AL66" s="79">
        <f t="shared" ca="1" si="22"/>
        <v>3769.2419636473101</v>
      </c>
      <c r="AM66" s="79">
        <f t="shared" ca="1" si="22"/>
        <v>3822.8881927730199</v>
      </c>
      <c r="AN66" s="79">
        <f t="shared" ca="1" si="22"/>
        <v>3857.3086574600102</v>
      </c>
      <c r="AO66" s="79">
        <f t="shared" ca="1" si="22"/>
        <v>3882.7059364818901</v>
      </c>
      <c r="AP66" s="79">
        <f t="shared" ca="1" si="22"/>
        <v>3903.45135662352</v>
      </c>
      <c r="AQ66" s="79">
        <f t="shared" ca="1" si="22"/>
        <v>0</v>
      </c>
      <c r="AR66" s="79">
        <f t="shared" ca="1" si="22"/>
        <v>0</v>
      </c>
      <c r="AS66" s="79">
        <f t="shared" ca="1" si="22"/>
        <v>0</v>
      </c>
      <c r="AT66" s="79">
        <f t="shared" ca="1" si="22"/>
        <v>0</v>
      </c>
      <c r="AU66" s="79">
        <f t="shared" ca="1" si="22"/>
        <v>0</v>
      </c>
      <c r="AV66" s="79">
        <f t="shared" ca="1" si="21"/>
        <v>0</v>
      </c>
      <c r="AW66" s="79">
        <f t="shared" ca="1" si="21"/>
        <v>0</v>
      </c>
      <c r="AX66" s="79">
        <f t="shared" ca="1" si="21"/>
        <v>0</v>
      </c>
      <c r="AY66" s="79">
        <f t="shared" ca="1" si="21"/>
        <v>0</v>
      </c>
      <c r="AZ66" s="79">
        <f t="shared" ca="1" si="21"/>
        <v>0</v>
      </c>
      <c r="BA66" s="79" t="str">
        <f t="shared" ca="1" si="4"/>
        <v/>
      </c>
      <c r="BB66" s="79" t="str">
        <f t="shared" ca="1" si="5"/>
        <v>3_2</v>
      </c>
      <c r="BC66" s="79" t="str">
        <f t="shared" ca="1" si="6"/>
        <v>ParA</v>
      </c>
      <c r="BD66" s="79">
        <f t="shared" si="7"/>
        <v>63</v>
      </c>
      <c r="BE66" s="79">
        <f t="shared" ca="1" si="16"/>
        <v>66</v>
      </c>
      <c r="BF66" s="79"/>
      <c r="BG66" s="79"/>
      <c r="BH66" s="79"/>
      <c r="BI66" s="79"/>
      <c r="BJ66" s="79"/>
      <c r="BK66" s="79"/>
      <c r="BL66" s="79"/>
      <c r="BM66" s="79"/>
      <c r="BN66" s="79"/>
      <c r="BO66" s="79"/>
      <c r="BP66" s="79"/>
      <c r="BQ66" s="79"/>
      <c r="BR66" s="79"/>
      <c r="BS66" s="79"/>
      <c r="BT66" s="79"/>
      <c r="BU66" s="79"/>
      <c r="BV66" s="79"/>
      <c r="BW66" s="79"/>
      <c r="BX66" s="79"/>
      <c r="BY66" s="79"/>
      <c r="BZ66" s="79"/>
    </row>
    <row r="67" spans="1:78" x14ac:dyDescent="0.25">
      <c r="A67" s="79">
        <f t="shared" ca="1" si="20"/>
        <v>1</v>
      </c>
      <c r="B67" s="79" t="str">
        <f t="shared" ca="1" si="20"/>
        <v>H8</v>
      </c>
      <c r="C67" s="79">
        <f t="shared" ca="1" si="20"/>
        <v>18.188066787102301</v>
      </c>
      <c r="D67" s="79">
        <f t="shared" ca="1" si="20"/>
        <v>22.997054945879899</v>
      </c>
      <c r="E67" s="79">
        <f t="shared" ca="1" si="20"/>
        <v>13.532599254341701</v>
      </c>
      <c r="F67" s="79">
        <f t="shared" ca="1" si="20"/>
        <v>6.1002017577398</v>
      </c>
      <c r="G67" s="79">
        <f t="shared" ca="1" si="20"/>
        <v>4.7117206679290602</v>
      </c>
      <c r="H67" s="79">
        <f t="shared" ca="1" si="20"/>
        <v>0.48626331372133802</v>
      </c>
      <c r="I67" s="79">
        <f t="shared" ca="1" si="20"/>
        <v>3.2314409204254799</v>
      </c>
      <c r="J67" s="79">
        <f t="shared" ca="1" si="20"/>
        <v>0.26973434209730801</v>
      </c>
      <c r="K67" s="79">
        <f t="shared" ca="1" si="20"/>
        <v>-3.9323094780511401</v>
      </c>
      <c r="L67" s="79">
        <f t="shared" ca="1" si="20"/>
        <v>-2.7063898928981902</v>
      </c>
      <c r="M67" s="79">
        <f t="shared" ca="1" si="20"/>
        <v>-0.70532252400016604</v>
      </c>
      <c r="N67" s="79">
        <f t="shared" ca="1" si="20"/>
        <v>-4.7065939160979697</v>
      </c>
      <c r="O67" s="79">
        <f t="shared" ca="1" si="20"/>
        <v>-3.1872121290557498</v>
      </c>
      <c r="P67" s="79">
        <f t="shared" ref="P67:AE82" ca="1" si="23">INDIRECT("Data!"&amp;P$2&amp;$BE67)</f>
        <v>-5.7289306966854401</v>
      </c>
      <c r="Q67" s="79">
        <f t="shared" ca="1" si="23"/>
        <v>-9.2962926709824405</v>
      </c>
      <c r="R67" s="79">
        <f t="shared" ca="1" si="23"/>
        <v>-4.8513640638902897</v>
      </c>
      <c r="S67" s="79">
        <f t="shared" ca="1" si="23"/>
        <v>-4.0492805176390902</v>
      </c>
      <c r="T67" s="79">
        <f t="shared" ca="1" si="23"/>
        <v>-8.7558122042628401</v>
      </c>
      <c r="U67" s="79">
        <f t="shared" ca="1" si="23"/>
        <v>-8.2462424467107702</v>
      </c>
      <c r="V67" s="79">
        <f t="shared" ca="1" si="23"/>
        <v>-6.9177055597488097</v>
      </c>
      <c r="W67" s="79">
        <f t="shared" ca="1" si="23"/>
        <v>-2.9516193444010201</v>
      </c>
      <c r="X67" s="79">
        <f t="shared" ca="1" si="23"/>
        <v>0.76753626316030898</v>
      </c>
      <c r="Y67" s="79">
        <f t="shared" ca="1" si="23"/>
        <v>10.6927816954008</v>
      </c>
      <c r="Z67" s="79">
        <f t="shared" ca="1" si="23"/>
        <v>30.0482081256669</v>
      </c>
      <c r="AA67" s="79">
        <f t="shared" ca="1" si="23"/>
        <v>67.023536575566595</v>
      </c>
      <c r="AB67" s="79">
        <f t="shared" ca="1" si="23"/>
        <v>149.35974956922701</v>
      </c>
      <c r="AC67" s="79">
        <f t="shared" ca="1" si="23"/>
        <v>283.20061240485597</v>
      </c>
      <c r="AD67" s="79">
        <f t="shared" ca="1" si="23"/>
        <v>514.89207175190495</v>
      </c>
      <c r="AE67" s="79">
        <f t="shared" ca="1" si="23"/>
        <v>901.47979888420298</v>
      </c>
      <c r="AF67" s="79">
        <f t="shared" ca="1" si="22"/>
        <v>1442.060534689</v>
      </c>
      <c r="AG67" s="79">
        <f t="shared" ca="1" si="22"/>
        <v>2054.7169462888</v>
      </c>
      <c r="AH67" s="79">
        <f t="shared" ca="1" si="22"/>
        <v>2583.7916980088598</v>
      </c>
      <c r="AI67" s="79">
        <f t="shared" ca="1" si="22"/>
        <v>2986.27362670398</v>
      </c>
      <c r="AJ67" s="79">
        <f t="shared" ca="1" si="22"/>
        <v>3247.0016456847402</v>
      </c>
      <c r="AK67" s="79">
        <f t="shared" ca="1" si="22"/>
        <v>3406.2626254366401</v>
      </c>
      <c r="AL67" s="79">
        <f t="shared" ca="1" si="22"/>
        <v>3496.460278907</v>
      </c>
      <c r="AM67" s="79">
        <f t="shared" ca="1" si="22"/>
        <v>3548.2002835293902</v>
      </c>
      <c r="AN67" s="79">
        <f t="shared" ca="1" si="22"/>
        <v>3583.51102179086</v>
      </c>
      <c r="AO67" s="79">
        <f t="shared" ca="1" si="22"/>
        <v>3608.1432688970199</v>
      </c>
      <c r="AP67" s="79">
        <f t="shared" ca="1" si="22"/>
        <v>3629.1003048699799</v>
      </c>
      <c r="AQ67" s="79">
        <f t="shared" ca="1" si="22"/>
        <v>0</v>
      </c>
      <c r="AR67" s="79">
        <f t="shared" ca="1" si="22"/>
        <v>0</v>
      </c>
      <c r="AS67" s="79">
        <f t="shared" ca="1" si="22"/>
        <v>0</v>
      </c>
      <c r="AT67" s="79">
        <f t="shared" ca="1" si="22"/>
        <v>0</v>
      </c>
      <c r="AU67" s="79">
        <f t="shared" ca="1" si="22"/>
        <v>0</v>
      </c>
      <c r="AV67" s="79">
        <f t="shared" ca="1" si="21"/>
        <v>0</v>
      </c>
      <c r="AW67" s="79">
        <f t="shared" ca="1" si="21"/>
        <v>0</v>
      </c>
      <c r="AX67" s="79">
        <f t="shared" ca="1" si="21"/>
        <v>0</v>
      </c>
      <c r="AY67" s="79">
        <f t="shared" ca="1" si="21"/>
        <v>0</v>
      </c>
      <c r="AZ67" s="79">
        <f t="shared" ca="1" si="21"/>
        <v>0</v>
      </c>
      <c r="BA67" s="79" t="str">
        <f t="shared" ca="1" si="4"/>
        <v/>
      </c>
      <c r="BB67" s="79" t="str">
        <f t="shared" ca="1" si="5"/>
        <v>3_2</v>
      </c>
      <c r="BC67" s="79" t="str">
        <f t="shared" ca="1" si="6"/>
        <v>ParA</v>
      </c>
      <c r="BD67" s="79">
        <f t="shared" si="7"/>
        <v>64</v>
      </c>
      <c r="BE67" s="79">
        <f t="shared" ca="1" si="16"/>
        <v>67</v>
      </c>
      <c r="BF67" s="79"/>
      <c r="BG67" s="79"/>
      <c r="BH67" s="79"/>
      <c r="BI67" s="79"/>
      <c r="BJ67" s="79"/>
      <c r="BK67" s="79"/>
      <c r="BL67" s="79"/>
      <c r="BM67" s="79"/>
      <c r="BN67" s="79"/>
      <c r="BO67" s="79"/>
      <c r="BP67" s="79"/>
      <c r="BQ67" s="79"/>
      <c r="BR67" s="79"/>
      <c r="BS67" s="79"/>
      <c r="BT67" s="79"/>
      <c r="BU67" s="79"/>
      <c r="BV67" s="79"/>
      <c r="BW67" s="79"/>
      <c r="BX67" s="79"/>
      <c r="BY67" s="79"/>
      <c r="BZ67" s="79"/>
    </row>
    <row r="68" spans="1:78" x14ac:dyDescent="0.25">
      <c r="A68" s="79">
        <f t="shared" ref="A68:P83" ca="1" si="24">INDIRECT("Data!"&amp;A$2&amp;$BE68)</f>
        <v>1</v>
      </c>
      <c r="B68" s="79" t="str">
        <f t="shared" ca="1" si="24"/>
        <v>A9</v>
      </c>
      <c r="C68" s="79">
        <f t="shared" ca="1" si="24"/>
        <v>17.0596600646832</v>
      </c>
      <c r="D68" s="79">
        <f t="shared" ca="1" si="24"/>
        <v>24.4331026231316</v>
      </c>
      <c r="E68" s="79">
        <f t="shared" ca="1" si="24"/>
        <v>16.3624667518629</v>
      </c>
      <c r="F68" s="79">
        <f t="shared" ca="1" si="24"/>
        <v>11.129760189432499</v>
      </c>
      <c r="G68" s="79">
        <f t="shared" ca="1" si="24"/>
        <v>5.7043354373909096</v>
      </c>
      <c r="H68" s="79">
        <f t="shared" ca="1" si="24"/>
        <v>3.5228546044832001</v>
      </c>
      <c r="I68" s="79">
        <f t="shared" ca="1" si="24"/>
        <v>0.74135300752232103</v>
      </c>
      <c r="J68" s="79">
        <f t="shared" ca="1" si="24"/>
        <v>2.2737044808254701</v>
      </c>
      <c r="K68" s="79">
        <f t="shared" ca="1" si="24"/>
        <v>4.3508685679253203</v>
      </c>
      <c r="L68" s="79">
        <f t="shared" ca="1" si="24"/>
        <v>-0.84964678834330698</v>
      </c>
      <c r="M68" s="79">
        <f t="shared" ca="1" si="24"/>
        <v>-3.9979177462191702</v>
      </c>
      <c r="N68" s="79">
        <f t="shared" ca="1" si="24"/>
        <v>-0.101132273838175</v>
      </c>
      <c r="O68" s="79">
        <f t="shared" ca="1" si="24"/>
        <v>-0.331213424278758</v>
      </c>
      <c r="P68" s="79">
        <f t="shared" ca="1" si="24"/>
        <v>-2.9825340127645199</v>
      </c>
      <c r="Q68" s="79">
        <f t="shared" ca="1" si="23"/>
        <v>-1.84446721013683</v>
      </c>
      <c r="R68" s="79">
        <f t="shared" ca="1" si="23"/>
        <v>-9.2748869295310197</v>
      </c>
      <c r="S68" s="79">
        <f t="shared" ca="1" si="23"/>
        <v>-6.2529023676893303</v>
      </c>
      <c r="T68" s="79">
        <f t="shared" ca="1" si="23"/>
        <v>-2.7960943385928698</v>
      </c>
      <c r="U68" s="79">
        <f t="shared" ca="1" si="23"/>
        <v>-8.4230041552077601</v>
      </c>
      <c r="V68" s="79">
        <f t="shared" ca="1" si="23"/>
        <v>-10.091944336382801</v>
      </c>
      <c r="W68" s="79">
        <f t="shared" ca="1" si="23"/>
        <v>-8.7571927708863804</v>
      </c>
      <c r="X68" s="79">
        <f t="shared" ca="1" si="23"/>
        <v>-11.802451186134</v>
      </c>
      <c r="Y68" s="79">
        <f t="shared" ca="1" si="23"/>
        <v>-9.0250914418766097</v>
      </c>
      <c r="Z68" s="79">
        <f t="shared" ca="1" si="23"/>
        <v>-8.70294312666738</v>
      </c>
      <c r="AA68" s="79">
        <f t="shared" ca="1" si="23"/>
        <v>-11.528707757897299</v>
      </c>
      <c r="AB68" s="79">
        <f t="shared" ca="1" si="23"/>
        <v>-13.801262420891801</v>
      </c>
      <c r="AC68" s="79">
        <f t="shared" ca="1" si="23"/>
        <v>-11.185101690286499</v>
      </c>
      <c r="AD68" s="79">
        <f t="shared" ca="1" si="23"/>
        <v>-7.6199120070477901</v>
      </c>
      <c r="AE68" s="79">
        <f t="shared" ca="1" si="23"/>
        <v>-11.3612280722559</v>
      </c>
      <c r="AF68" s="79">
        <f t="shared" ca="1" si="22"/>
        <v>-8.7818474199270895</v>
      </c>
      <c r="AG68" s="79">
        <f t="shared" ca="1" si="22"/>
        <v>-7.2993237862660898</v>
      </c>
      <c r="AH68" s="79">
        <f t="shared" ca="1" si="22"/>
        <v>-1.1170934508159001</v>
      </c>
      <c r="AI68" s="79">
        <f t="shared" ca="1" si="22"/>
        <v>8.81666495724585</v>
      </c>
      <c r="AJ68" s="79">
        <f t="shared" ca="1" si="22"/>
        <v>23.578413021985899</v>
      </c>
      <c r="AK68" s="79">
        <f t="shared" ca="1" si="22"/>
        <v>51.610246715063099</v>
      </c>
      <c r="AL68" s="79">
        <f t="shared" ca="1" si="22"/>
        <v>110.424993465976</v>
      </c>
      <c r="AM68" s="79">
        <f t="shared" ca="1" si="22"/>
        <v>223.53675878751</v>
      </c>
      <c r="AN68" s="79">
        <f t="shared" ca="1" si="22"/>
        <v>431.49919086400701</v>
      </c>
      <c r="AO68" s="79">
        <f t="shared" ca="1" si="22"/>
        <v>776.43335361541597</v>
      </c>
      <c r="AP68" s="79">
        <f t="shared" ca="1" si="22"/>
        <v>1276.9043295516999</v>
      </c>
      <c r="AQ68" s="79">
        <f t="shared" ca="1" si="22"/>
        <v>0</v>
      </c>
      <c r="AR68" s="79">
        <f t="shared" ca="1" si="22"/>
        <v>0</v>
      </c>
      <c r="AS68" s="79">
        <f t="shared" ca="1" si="22"/>
        <v>0</v>
      </c>
      <c r="AT68" s="79">
        <f t="shared" ca="1" si="22"/>
        <v>0</v>
      </c>
      <c r="AU68" s="79">
        <f t="shared" ca="1" si="22"/>
        <v>0</v>
      </c>
      <c r="AV68" s="79">
        <f t="shared" ca="1" si="21"/>
        <v>0</v>
      </c>
      <c r="AW68" s="79">
        <f t="shared" ca="1" si="21"/>
        <v>0</v>
      </c>
      <c r="AX68" s="79">
        <f t="shared" ca="1" si="21"/>
        <v>0</v>
      </c>
      <c r="AY68" s="79">
        <f t="shared" ca="1" si="21"/>
        <v>0</v>
      </c>
      <c r="AZ68" s="79">
        <f t="shared" ca="1" si="21"/>
        <v>0</v>
      </c>
      <c r="BA68" s="79" t="str">
        <f t="shared" ref="BA68:BA131" ca="1" si="25">IFERROR(IF(INDIRECT("Plate"&amp;A68&amp;"_S!"&amp;CHAR(RIGHT(B68,LEN(B68)-1)+65)&amp;CODE(LEFT(B68,1))-58)="","E",IF(INDIRECT("Plate"&amp;A68&amp;"_E!"&amp;CHAR(RIGHT(B68,LEN(B68)-1)+65)&amp;CODE(LEFT(B68,1))-58)="",IF(OR(BB68="NTC",BB68="NEC",BB68="no-RT"),"N",""),"X")),"")</f>
        <v>X</v>
      </c>
      <c r="BB68" s="79" t="str">
        <f t="shared" ref="BB68:BB131" ca="1" si="26">IFERROR(INDIRECT("Plate"&amp;A68&amp;"_S!"&amp;CHAR(RIGHT(B68,LEN(B68)-1)+65)&amp;CODE(LEFT(B68,1))-58),"")</f>
        <v>NTC</v>
      </c>
      <c r="BC68" s="79" t="str">
        <f t="shared" ref="BC68:BC131" ca="1" si="27">IFERROR(INDIRECT("Plate"&amp;A68&amp;"_g!"&amp;CHAR(RIGHT(B68,LEN(B68)-1)+65)&amp;CODE(LEFT(B68,1))-58),"")</f>
        <v>SodA</v>
      </c>
      <c r="BD68" s="79">
        <f t="shared" ref="BD68:BD131" si="28">BD67+1</f>
        <v>65</v>
      </c>
      <c r="BE68" s="79">
        <f t="shared" ref="BE68:BE99" ca="1" si="29">IFERROR(VLOOKUP(BD68,Data_Order,2,FALSE),"")</f>
        <v>68</v>
      </c>
      <c r="BF68" s="79"/>
      <c r="BG68" s="79"/>
      <c r="BH68" s="79"/>
      <c r="BI68" s="79"/>
      <c r="BJ68" s="79"/>
      <c r="BK68" s="79"/>
      <c r="BL68" s="79"/>
      <c r="BM68" s="79"/>
      <c r="BN68" s="79"/>
      <c r="BO68" s="79"/>
      <c r="BP68" s="79"/>
      <c r="BQ68" s="79"/>
      <c r="BR68" s="79"/>
      <c r="BS68" s="79"/>
      <c r="BT68" s="79"/>
      <c r="BU68" s="79"/>
      <c r="BV68" s="79"/>
      <c r="BW68" s="79"/>
      <c r="BX68" s="79"/>
      <c r="BY68" s="79"/>
      <c r="BZ68" s="79"/>
    </row>
    <row r="69" spans="1:78" x14ac:dyDescent="0.25">
      <c r="A69" s="79">
        <f t="shared" ca="1" si="24"/>
        <v>1</v>
      </c>
      <c r="B69" s="79" t="str">
        <f t="shared" ca="1" si="24"/>
        <v>B9</v>
      </c>
      <c r="C69" s="79">
        <f t="shared" ca="1" si="24"/>
        <v>-5.6860789684165001</v>
      </c>
      <c r="D69" s="79">
        <f t="shared" ca="1" si="24"/>
        <v>11.1728987828033</v>
      </c>
      <c r="E69" s="79">
        <f t="shared" ca="1" si="24"/>
        <v>5.1081242928185002</v>
      </c>
      <c r="F69" s="79">
        <f t="shared" ca="1" si="24"/>
        <v>8.3469895759758401</v>
      </c>
      <c r="G69" s="79">
        <f t="shared" ca="1" si="24"/>
        <v>1.2725269539400901</v>
      </c>
      <c r="H69" s="79">
        <f t="shared" ca="1" si="24"/>
        <v>-1.55957467093504</v>
      </c>
      <c r="I69" s="79">
        <f t="shared" ca="1" si="24"/>
        <v>-0.388542075392252</v>
      </c>
      <c r="J69" s="79">
        <f t="shared" ca="1" si="24"/>
        <v>0.31465103797154398</v>
      </c>
      <c r="K69" s="79">
        <f t="shared" ca="1" si="24"/>
        <v>2.48945167943066</v>
      </c>
      <c r="L69" s="79">
        <f t="shared" ca="1" si="24"/>
        <v>1.0934307406514601</v>
      </c>
      <c r="M69" s="79">
        <f t="shared" ca="1" si="24"/>
        <v>0.53477199881945103</v>
      </c>
      <c r="N69" s="79">
        <f t="shared" ca="1" si="24"/>
        <v>-1.1257561943352801</v>
      </c>
      <c r="O69" s="79">
        <f t="shared" ca="1" si="24"/>
        <v>-6.2752495087934204</v>
      </c>
      <c r="P69" s="79">
        <f t="shared" ca="1" si="24"/>
        <v>-7.8490687121761802</v>
      </c>
      <c r="Q69" s="79">
        <f t="shared" ca="1" si="23"/>
        <v>-0.47910055983675198</v>
      </c>
      <c r="R69" s="79">
        <f t="shared" ca="1" si="23"/>
        <v>-4.2138676497133902</v>
      </c>
      <c r="S69" s="79">
        <f t="shared" ca="1" si="23"/>
        <v>-7.7015910498130298</v>
      </c>
      <c r="T69" s="79">
        <f t="shared" ca="1" si="23"/>
        <v>-4.7847919914784098</v>
      </c>
      <c r="U69" s="79">
        <f t="shared" ca="1" si="23"/>
        <v>-1.4275626918242801</v>
      </c>
      <c r="V69" s="79">
        <f t="shared" ca="1" si="23"/>
        <v>-9.7470732194496996</v>
      </c>
      <c r="W69" s="79">
        <f t="shared" ca="1" si="23"/>
        <v>-0.233370004878452</v>
      </c>
      <c r="X69" s="79">
        <f t="shared" ca="1" si="23"/>
        <v>-4.3693776371055701</v>
      </c>
      <c r="Y69" s="79">
        <f t="shared" ca="1" si="23"/>
        <v>-0.91709707852714895</v>
      </c>
      <c r="Z69" s="79">
        <f t="shared" ca="1" si="23"/>
        <v>0.56739702785444002</v>
      </c>
      <c r="AA69" s="79">
        <f t="shared" ca="1" si="23"/>
        <v>-1.0204567967962199</v>
      </c>
      <c r="AB69" s="79">
        <f t="shared" ca="1" si="23"/>
        <v>-1.9918450809391299</v>
      </c>
      <c r="AC69" s="79">
        <f t="shared" ca="1" si="23"/>
        <v>-0.46558213509297303</v>
      </c>
      <c r="AD69" s="79">
        <f t="shared" ca="1" si="23"/>
        <v>-3.6965099323701902</v>
      </c>
      <c r="AE69" s="79">
        <f t="shared" ca="1" si="23"/>
        <v>-6.36663823753634</v>
      </c>
      <c r="AF69" s="79">
        <f t="shared" ca="1" si="22"/>
        <v>-2.1683365771946201</v>
      </c>
      <c r="AG69" s="79">
        <f t="shared" ca="1" si="22"/>
        <v>-3.5598269040947299</v>
      </c>
      <c r="AH69" s="79">
        <f t="shared" ca="1" si="22"/>
        <v>1.8610881761674101</v>
      </c>
      <c r="AI69" s="79">
        <f t="shared" ca="1" si="22"/>
        <v>-5.2834030876688303</v>
      </c>
      <c r="AJ69" s="79">
        <f t="shared" ca="1" si="22"/>
        <v>-0.72407799124857797</v>
      </c>
      <c r="AK69" s="79">
        <f t="shared" ca="1" si="22"/>
        <v>-1.8998349925122999</v>
      </c>
      <c r="AL69" s="79">
        <f t="shared" ca="1" si="22"/>
        <v>-3.3720192001465001</v>
      </c>
      <c r="AM69" s="79">
        <f t="shared" ca="1" si="22"/>
        <v>-2.3980893477350902</v>
      </c>
      <c r="AN69" s="79">
        <f t="shared" ca="1" si="22"/>
        <v>4.36941827280907</v>
      </c>
      <c r="AO69" s="79">
        <f t="shared" ca="1" si="22"/>
        <v>7.0847296744341302</v>
      </c>
      <c r="AP69" s="79">
        <f t="shared" ca="1" si="22"/>
        <v>9.3827768816318002</v>
      </c>
      <c r="AQ69" s="79">
        <f t="shared" ca="1" si="22"/>
        <v>0</v>
      </c>
      <c r="AR69" s="79">
        <f t="shared" ca="1" si="22"/>
        <v>0</v>
      </c>
      <c r="AS69" s="79">
        <f t="shared" ca="1" si="22"/>
        <v>0</v>
      </c>
      <c r="AT69" s="79">
        <f t="shared" ca="1" si="22"/>
        <v>0</v>
      </c>
      <c r="AU69" s="79">
        <f t="shared" ca="1" si="22"/>
        <v>0</v>
      </c>
      <c r="AV69" s="79">
        <f t="shared" ca="1" si="21"/>
        <v>0</v>
      </c>
      <c r="AW69" s="79">
        <f t="shared" ca="1" si="21"/>
        <v>0</v>
      </c>
      <c r="AX69" s="79">
        <f t="shared" ca="1" si="21"/>
        <v>0</v>
      </c>
      <c r="AY69" s="79">
        <f t="shared" ca="1" si="21"/>
        <v>0</v>
      </c>
      <c r="AZ69" s="79">
        <f t="shared" ca="1" si="21"/>
        <v>0</v>
      </c>
      <c r="BA69" s="79" t="str">
        <f t="shared" ca="1" si="25"/>
        <v>X</v>
      </c>
      <c r="BB69" s="79" t="str">
        <f t="shared" ca="1" si="26"/>
        <v>NTC</v>
      </c>
      <c r="BC69" s="79" t="str">
        <f t="shared" ca="1" si="27"/>
        <v>SodA</v>
      </c>
      <c r="BD69" s="79">
        <f t="shared" si="28"/>
        <v>66</v>
      </c>
      <c r="BE69" s="79">
        <f t="shared" ca="1" si="29"/>
        <v>69</v>
      </c>
      <c r="BF69" s="79"/>
      <c r="BG69" s="79"/>
      <c r="BH69" s="79"/>
      <c r="BI69" s="79"/>
      <c r="BJ69" s="79"/>
      <c r="BK69" s="79"/>
      <c r="BL69" s="79"/>
      <c r="BM69" s="79"/>
      <c r="BN69" s="79"/>
      <c r="BO69" s="79"/>
      <c r="BP69" s="79"/>
      <c r="BQ69" s="79"/>
      <c r="BR69" s="79"/>
      <c r="BS69" s="79"/>
      <c r="BT69" s="79"/>
      <c r="BU69" s="79"/>
      <c r="BV69" s="79"/>
      <c r="BW69" s="79"/>
      <c r="BX69" s="79"/>
      <c r="BY69" s="79"/>
      <c r="BZ69" s="79"/>
    </row>
    <row r="70" spans="1:78" x14ac:dyDescent="0.25">
      <c r="A70" s="79">
        <f t="shared" ca="1" si="24"/>
        <v>1</v>
      </c>
      <c r="B70" s="79" t="str">
        <f t="shared" ca="1" si="24"/>
        <v>C9</v>
      </c>
      <c r="C70" s="79">
        <f t="shared" ca="1" si="24"/>
        <v>1.3281246547430801</v>
      </c>
      <c r="D70" s="79">
        <f t="shared" ca="1" si="24"/>
        <v>5.1894325046623599</v>
      </c>
      <c r="E70" s="79">
        <f t="shared" ca="1" si="24"/>
        <v>0.42979109370435298</v>
      </c>
      <c r="F70" s="79">
        <f t="shared" ca="1" si="24"/>
        <v>1.80259510457654</v>
      </c>
      <c r="G70" s="79">
        <f t="shared" ca="1" si="24"/>
        <v>2.8680346276787501</v>
      </c>
      <c r="H70" s="79">
        <f t="shared" ca="1" si="24"/>
        <v>-1.35108216928938</v>
      </c>
      <c r="I70" s="79">
        <f t="shared" ca="1" si="24"/>
        <v>-0.75462543396315596</v>
      </c>
      <c r="J70" s="79">
        <f t="shared" ca="1" si="24"/>
        <v>-1.3799403568027599</v>
      </c>
      <c r="K70" s="79">
        <f t="shared" ca="1" si="24"/>
        <v>-1.3017756910739999</v>
      </c>
      <c r="L70" s="79">
        <f t="shared" ca="1" si="24"/>
        <v>4.7953265741880404</v>
      </c>
      <c r="M70" s="79">
        <f t="shared" ca="1" si="24"/>
        <v>-0.31993546325748001</v>
      </c>
      <c r="N70" s="79">
        <f t="shared" ca="1" si="24"/>
        <v>0.67058437985633601</v>
      </c>
      <c r="O70" s="79">
        <f t="shared" ca="1" si="24"/>
        <v>-2.4733034586179201</v>
      </c>
      <c r="P70" s="79">
        <f t="shared" ca="1" si="24"/>
        <v>-2.9350570562264702</v>
      </c>
      <c r="Q70" s="79">
        <f t="shared" ca="1" si="23"/>
        <v>-4.8379729604757804</v>
      </c>
      <c r="R70" s="79">
        <f t="shared" ca="1" si="23"/>
        <v>0.13663647564953901</v>
      </c>
      <c r="S70" s="79">
        <f t="shared" ca="1" si="23"/>
        <v>3.7189837283922298</v>
      </c>
      <c r="T70" s="79">
        <f t="shared" ca="1" si="23"/>
        <v>-0.126134263265158</v>
      </c>
      <c r="U70" s="79">
        <f t="shared" ca="1" si="23"/>
        <v>-2.1756142477279399</v>
      </c>
      <c r="V70" s="79">
        <f t="shared" ca="1" si="23"/>
        <v>3.0505690480313201</v>
      </c>
      <c r="W70" s="79">
        <f t="shared" ca="1" si="23"/>
        <v>-2.1337945859463598</v>
      </c>
      <c r="X70" s="79">
        <f t="shared" ca="1" si="23"/>
        <v>-0.93949049118827999</v>
      </c>
      <c r="Y70" s="79">
        <f t="shared" ca="1" si="23"/>
        <v>0.60166548201686998</v>
      </c>
      <c r="Z70" s="79">
        <f t="shared" ca="1" si="23"/>
        <v>-2.2582377214162102</v>
      </c>
      <c r="AA70" s="79">
        <f t="shared" ca="1" si="23"/>
        <v>2.30877077484547</v>
      </c>
      <c r="AB70" s="79">
        <f t="shared" ca="1" si="23"/>
        <v>2.03384739736748</v>
      </c>
      <c r="AC70" s="79">
        <f t="shared" ca="1" si="23"/>
        <v>-1.3514003460973101</v>
      </c>
      <c r="AD70" s="79">
        <f t="shared" ca="1" si="23"/>
        <v>2.2872642951215298</v>
      </c>
      <c r="AE70" s="79">
        <f t="shared" ca="1" si="23"/>
        <v>0.203788183087454</v>
      </c>
      <c r="AF70" s="79">
        <f t="shared" ca="1" si="22"/>
        <v>0.23688242734533599</v>
      </c>
      <c r="AG70" s="79">
        <f t="shared" ca="1" si="22"/>
        <v>-4.4352187215295098</v>
      </c>
      <c r="AH70" s="79">
        <f t="shared" ca="1" si="22"/>
        <v>-0.88495003988691701</v>
      </c>
      <c r="AI70" s="79">
        <f t="shared" ca="1" si="22"/>
        <v>-0.54153714604262904</v>
      </c>
      <c r="AJ70" s="79">
        <f t="shared" ca="1" si="22"/>
        <v>0.253300734244021</v>
      </c>
      <c r="AK70" s="79">
        <f t="shared" ca="1" si="22"/>
        <v>1.1140118105276999</v>
      </c>
      <c r="AL70" s="79">
        <f t="shared" ca="1" si="22"/>
        <v>6.2005988948840199E-2</v>
      </c>
      <c r="AM70" s="79">
        <f t="shared" ca="1" si="22"/>
        <v>2.3421214297236501</v>
      </c>
      <c r="AN70" s="79">
        <f t="shared" ca="1" si="22"/>
        <v>14.456844315001501</v>
      </c>
      <c r="AO70" s="79">
        <f t="shared" ca="1" si="22"/>
        <v>26.731741677654998</v>
      </c>
      <c r="AP70" s="79">
        <f t="shared" ca="1" si="22"/>
        <v>60.867653841057802</v>
      </c>
      <c r="AQ70" s="79">
        <f t="shared" ca="1" si="22"/>
        <v>0</v>
      </c>
      <c r="AR70" s="79">
        <f t="shared" ca="1" si="22"/>
        <v>0</v>
      </c>
      <c r="AS70" s="79">
        <f t="shared" ca="1" si="22"/>
        <v>0</v>
      </c>
      <c r="AT70" s="79">
        <f t="shared" ca="1" si="22"/>
        <v>0</v>
      </c>
      <c r="AU70" s="79">
        <f t="shared" ca="1" si="22"/>
        <v>0</v>
      </c>
      <c r="AV70" s="79">
        <f t="shared" ca="1" si="21"/>
        <v>0</v>
      </c>
      <c r="AW70" s="79">
        <f t="shared" ca="1" si="21"/>
        <v>0</v>
      </c>
      <c r="AX70" s="79">
        <f t="shared" ca="1" si="21"/>
        <v>0</v>
      </c>
      <c r="AY70" s="79">
        <f t="shared" ca="1" si="21"/>
        <v>0</v>
      </c>
      <c r="AZ70" s="79">
        <f t="shared" ca="1" si="21"/>
        <v>0</v>
      </c>
      <c r="BA70" s="79" t="str">
        <f t="shared" ca="1" si="25"/>
        <v>X</v>
      </c>
      <c r="BB70" s="79" t="str">
        <f t="shared" ca="1" si="26"/>
        <v>NTC</v>
      </c>
      <c r="BC70" s="79" t="str">
        <f t="shared" ca="1" si="27"/>
        <v>OtsA</v>
      </c>
      <c r="BD70" s="79">
        <f t="shared" si="28"/>
        <v>67</v>
      </c>
      <c r="BE70" s="79">
        <f t="shared" ca="1" si="29"/>
        <v>70</v>
      </c>
      <c r="BF70" s="79"/>
      <c r="BG70" s="79"/>
      <c r="BH70" s="79"/>
      <c r="BI70" s="79"/>
      <c r="BJ70" s="79"/>
      <c r="BK70" s="79"/>
      <c r="BL70" s="79"/>
      <c r="BM70" s="79"/>
      <c r="BN70" s="79"/>
      <c r="BO70" s="79"/>
      <c r="BP70" s="79"/>
      <c r="BQ70" s="79"/>
      <c r="BR70" s="79"/>
      <c r="BS70" s="79"/>
      <c r="BT70" s="79"/>
      <c r="BU70" s="79"/>
      <c r="BV70" s="79"/>
      <c r="BW70" s="79"/>
      <c r="BX70" s="79"/>
      <c r="BY70" s="79"/>
      <c r="BZ70" s="79"/>
    </row>
    <row r="71" spans="1:78" x14ac:dyDescent="0.25">
      <c r="A71" s="79">
        <f t="shared" ca="1" si="24"/>
        <v>1</v>
      </c>
      <c r="B71" s="79" t="str">
        <f t="shared" ca="1" si="24"/>
        <v>D9</v>
      </c>
      <c r="C71" s="79">
        <f t="shared" ca="1" si="24"/>
        <v>17.417975079836602</v>
      </c>
      <c r="D71" s="79">
        <f t="shared" ca="1" si="24"/>
        <v>21.296167344926701</v>
      </c>
      <c r="E71" s="79">
        <f t="shared" ca="1" si="24"/>
        <v>8.7741869286865004</v>
      </c>
      <c r="F71" s="79">
        <f t="shared" ca="1" si="24"/>
        <v>6.5350986284015598</v>
      </c>
      <c r="G71" s="79">
        <f t="shared" ca="1" si="24"/>
        <v>5.8164781538489496</v>
      </c>
      <c r="H71" s="79">
        <f t="shared" ca="1" si="24"/>
        <v>0.95757136440943202</v>
      </c>
      <c r="I71" s="79">
        <f t="shared" ca="1" si="24"/>
        <v>1.41245979401629</v>
      </c>
      <c r="J71" s="79">
        <f t="shared" ca="1" si="24"/>
        <v>-2.3805584668830302</v>
      </c>
      <c r="K71" s="79">
        <f t="shared" ca="1" si="24"/>
        <v>-0.28969546980943001</v>
      </c>
      <c r="L71" s="79">
        <f t="shared" ca="1" si="24"/>
        <v>-3.5079138215332901</v>
      </c>
      <c r="M71" s="79">
        <f t="shared" ca="1" si="24"/>
        <v>-2.56859944313101</v>
      </c>
      <c r="N71" s="79">
        <f t="shared" ca="1" si="24"/>
        <v>2.5112053144766798E-3</v>
      </c>
      <c r="O71" s="79">
        <f t="shared" ca="1" si="24"/>
        <v>4.5619046230804097</v>
      </c>
      <c r="P71" s="79">
        <f t="shared" ca="1" si="24"/>
        <v>-0.781790546644061</v>
      </c>
      <c r="Q71" s="79">
        <f t="shared" ca="1" si="23"/>
        <v>0.29066013697320198</v>
      </c>
      <c r="R71" s="79">
        <f t="shared" ca="1" si="23"/>
        <v>0.12951326560141799</v>
      </c>
      <c r="S71" s="79">
        <f t="shared" ca="1" si="23"/>
        <v>-2.73972678816199</v>
      </c>
      <c r="T71" s="79">
        <f t="shared" ca="1" si="23"/>
        <v>-0.39169389881953998</v>
      </c>
      <c r="U71" s="79">
        <f t="shared" ca="1" si="23"/>
        <v>-8.1704135418895003</v>
      </c>
      <c r="V71" s="79">
        <f t="shared" ca="1" si="23"/>
        <v>-4.5525350427596996</v>
      </c>
      <c r="W71" s="79">
        <f t="shared" ca="1" si="23"/>
        <v>-1.00930600052925</v>
      </c>
      <c r="X71" s="79">
        <f t="shared" ca="1" si="23"/>
        <v>-3.9427319993678802</v>
      </c>
      <c r="Y71" s="79">
        <f t="shared" ca="1" si="23"/>
        <v>-2.8668175960037798</v>
      </c>
      <c r="Z71" s="79">
        <f t="shared" ca="1" si="23"/>
        <v>-1.7928695739738001</v>
      </c>
      <c r="AA71" s="79">
        <f t="shared" ca="1" si="23"/>
        <v>-1.24673392990553</v>
      </c>
      <c r="AB71" s="79">
        <f t="shared" ca="1" si="23"/>
        <v>-4.3887158741626999</v>
      </c>
      <c r="AC71" s="79">
        <f t="shared" ca="1" si="23"/>
        <v>-4.4245083341579603</v>
      </c>
      <c r="AD71" s="79">
        <f t="shared" ca="1" si="23"/>
        <v>-4.6076385882524802</v>
      </c>
      <c r="AE71" s="79">
        <f t="shared" ca="1" si="23"/>
        <v>-5.3230385583265196</v>
      </c>
      <c r="AF71" s="79">
        <f t="shared" ca="1" si="22"/>
        <v>-2.6758529613925899</v>
      </c>
      <c r="AG71" s="79">
        <f t="shared" ca="1" si="22"/>
        <v>-1.12026105000541</v>
      </c>
      <c r="AH71" s="79">
        <f t="shared" ca="1" si="22"/>
        <v>-1.64721791535248</v>
      </c>
      <c r="AI71" s="79">
        <f t="shared" ca="1" si="22"/>
        <v>2.0164994236051799</v>
      </c>
      <c r="AJ71" s="79">
        <f t="shared" ca="1" si="22"/>
        <v>-2.4543229097703301</v>
      </c>
      <c r="AK71" s="79">
        <f t="shared" ca="1" si="22"/>
        <v>-2.1496877128915899</v>
      </c>
      <c r="AL71" s="79">
        <f t="shared" ca="1" si="22"/>
        <v>2.90670359710521</v>
      </c>
      <c r="AM71" s="79">
        <f t="shared" ca="1" si="22"/>
        <v>0.52140789979876001</v>
      </c>
      <c r="AN71" s="79">
        <f t="shared" ca="1" si="22"/>
        <v>4.40807211707852</v>
      </c>
      <c r="AO71" s="79">
        <f t="shared" ca="1" si="22"/>
        <v>6.79748008192428</v>
      </c>
      <c r="AP71" s="79">
        <f t="shared" ca="1" si="22"/>
        <v>14.775101338730099</v>
      </c>
      <c r="AQ71" s="79">
        <f t="shared" ca="1" si="22"/>
        <v>0</v>
      </c>
      <c r="AR71" s="79">
        <f t="shared" ca="1" si="22"/>
        <v>0</v>
      </c>
      <c r="AS71" s="79">
        <f t="shared" ca="1" si="22"/>
        <v>0</v>
      </c>
      <c r="AT71" s="79">
        <f t="shared" ca="1" si="22"/>
        <v>0</v>
      </c>
      <c r="AU71" s="79">
        <f t="shared" ca="1" si="22"/>
        <v>0</v>
      </c>
      <c r="AV71" s="79">
        <f t="shared" ca="1" si="21"/>
        <v>0</v>
      </c>
      <c r="AW71" s="79">
        <f t="shared" ca="1" si="21"/>
        <v>0</v>
      </c>
      <c r="AX71" s="79">
        <f t="shared" ca="1" si="21"/>
        <v>0</v>
      </c>
      <c r="AY71" s="79">
        <f t="shared" ca="1" si="21"/>
        <v>0</v>
      </c>
      <c r="AZ71" s="79">
        <f t="shared" ca="1" si="21"/>
        <v>0</v>
      </c>
      <c r="BA71" s="79" t="str">
        <f t="shared" ca="1" si="25"/>
        <v>X</v>
      </c>
      <c r="BB71" s="79" t="str">
        <f t="shared" ca="1" si="26"/>
        <v>NTC</v>
      </c>
      <c r="BC71" s="79" t="str">
        <f t="shared" ca="1" si="27"/>
        <v>OtsA</v>
      </c>
      <c r="BD71" s="79">
        <f t="shared" si="28"/>
        <v>68</v>
      </c>
      <c r="BE71" s="79">
        <f t="shared" ca="1" si="29"/>
        <v>71</v>
      </c>
      <c r="BF71" s="79"/>
      <c r="BG71" s="79"/>
      <c r="BH71" s="79"/>
      <c r="BI71" s="79"/>
      <c r="BJ71" s="79"/>
      <c r="BK71" s="79"/>
      <c r="BL71" s="79"/>
      <c r="BM71" s="79"/>
      <c r="BN71" s="79"/>
      <c r="BO71" s="79"/>
      <c r="BP71" s="79"/>
      <c r="BQ71" s="79"/>
      <c r="BR71" s="79"/>
      <c r="BS71" s="79"/>
      <c r="BT71" s="79"/>
      <c r="BU71" s="79"/>
      <c r="BV71" s="79"/>
      <c r="BW71" s="79"/>
      <c r="BX71" s="79"/>
      <c r="BY71" s="79"/>
      <c r="BZ71" s="79"/>
    </row>
    <row r="72" spans="1:78" x14ac:dyDescent="0.25">
      <c r="A72" s="79">
        <f t="shared" ca="1" si="24"/>
        <v>1</v>
      </c>
      <c r="B72" s="79" t="str">
        <f t="shared" ca="1" si="24"/>
        <v>E9</v>
      </c>
      <c r="C72" s="79">
        <f t="shared" ca="1" si="24"/>
        <v>13.1123074343996</v>
      </c>
      <c r="D72" s="79">
        <f t="shared" ca="1" si="24"/>
        <v>14.6387272439583</v>
      </c>
      <c r="E72" s="79">
        <f t="shared" ca="1" si="24"/>
        <v>16.705893350282199</v>
      </c>
      <c r="F72" s="79">
        <f t="shared" ca="1" si="24"/>
        <v>4.3783335066882501</v>
      </c>
      <c r="G72" s="79">
        <f t="shared" ca="1" si="24"/>
        <v>-9.6984447407521601E-2</v>
      </c>
      <c r="H72" s="79">
        <f t="shared" ca="1" si="24"/>
        <v>1.4959735346965299</v>
      </c>
      <c r="I72" s="79">
        <f t="shared" ca="1" si="24"/>
        <v>-5.9276261655018097</v>
      </c>
      <c r="J72" s="79">
        <f t="shared" ca="1" si="24"/>
        <v>-10.9009341358023</v>
      </c>
      <c r="K72" s="79">
        <f t="shared" ca="1" si="24"/>
        <v>-11.0457157227452</v>
      </c>
      <c r="L72" s="79">
        <f t="shared" ca="1" si="24"/>
        <v>-11.710290719803201</v>
      </c>
      <c r="M72" s="79">
        <f t="shared" ca="1" si="24"/>
        <v>-12.3442730478291</v>
      </c>
      <c r="N72" s="79">
        <f t="shared" ca="1" si="24"/>
        <v>-12.306385117779399</v>
      </c>
      <c r="O72" s="79">
        <f t="shared" ca="1" si="24"/>
        <v>6.1502714474754603</v>
      </c>
      <c r="P72" s="79">
        <f t="shared" ca="1" si="24"/>
        <v>30.907018021924198</v>
      </c>
      <c r="Q72" s="79">
        <f t="shared" ca="1" si="23"/>
        <v>85.514119479161806</v>
      </c>
      <c r="R72" s="79">
        <f t="shared" ca="1" si="23"/>
        <v>190.81622796741601</v>
      </c>
      <c r="S72" s="79">
        <f t="shared" ca="1" si="23"/>
        <v>389.49454260233</v>
      </c>
      <c r="T72" s="79">
        <f t="shared" ca="1" si="23"/>
        <v>726.21919320376003</v>
      </c>
      <c r="U72" s="79">
        <f t="shared" ca="1" si="23"/>
        <v>1239.58659718533</v>
      </c>
      <c r="V72" s="79">
        <f t="shared" ca="1" si="23"/>
        <v>1898.96435352515</v>
      </c>
      <c r="W72" s="79">
        <f t="shared" ca="1" si="23"/>
        <v>2476.7482663011201</v>
      </c>
      <c r="X72" s="79">
        <f t="shared" ca="1" si="23"/>
        <v>2944.2582639255702</v>
      </c>
      <c r="Y72" s="79">
        <f t="shared" ca="1" si="23"/>
        <v>3266.1361248634098</v>
      </c>
      <c r="Z72" s="79">
        <f t="shared" ca="1" si="23"/>
        <v>3463.9275764378499</v>
      </c>
      <c r="AA72" s="79">
        <f t="shared" ca="1" si="23"/>
        <v>3583.85636256817</v>
      </c>
      <c r="AB72" s="79">
        <f t="shared" ca="1" si="23"/>
        <v>3656.87002270637</v>
      </c>
      <c r="AC72" s="79">
        <f t="shared" ca="1" si="23"/>
        <v>3709.2756523438202</v>
      </c>
      <c r="AD72" s="79">
        <f t="shared" ca="1" si="23"/>
        <v>3744.17019226398</v>
      </c>
      <c r="AE72" s="79">
        <f t="shared" ca="1" si="23"/>
        <v>3767.9822125198498</v>
      </c>
      <c r="AF72" s="79">
        <f t="shared" ca="1" si="22"/>
        <v>3782.6499775447601</v>
      </c>
      <c r="AG72" s="79">
        <f t="shared" ca="1" si="22"/>
        <v>3791.9175267866999</v>
      </c>
      <c r="AH72" s="79">
        <f t="shared" ca="1" si="22"/>
        <v>3798.5411720735601</v>
      </c>
      <c r="AI72" s="79">
        <f t="shared" ca="1" si="22"/>
        <v>3799.0425877565599</v>
      </c>
      <c r="AJ72" s="79">
        <f t="shared" ca="1" si="22"/>
        <v>3803.09010708196</v>
      </c>
      <c r="AK72" s="79">
        <f t="shared" ca="1" si="22"/>
        <v>3804.40819921511</v>
      </c>
      <c r="AL72" s="79">
        <f t="shared" ca="1" si="22"/>
        <v>3808.30205049901</v>
      </c>
      <c r="AM72" s="79">
        <f t="shared" ca="1" si="22"/>
        <v>3805.7512470824199</v>
      </c>
      <c r="AN72" s="79">
        <f t="shared" ca="1" si="22"/>
        <v>3805.0947104451402</v>
      </c>
      <c r="AO72" s="79">
        <f t="shared" ca="1" si="22"/>
        <v>3806.5752722356001</v>
      </c>
      <c r="AP72" s="79">
        <f t="shared" ca="1" si="22"/>
        <v>3815.6524393463401</v>
      </c>
      <c r="AQ72" s="79">
        <f t="shared" ca="1" si="22"/>
        <v>0</v>
      </c>
      <c r="AR72" s="79">
        <f t="shared" ca="1" si="22"/>
        <v>0</v>
      </c>
      <c r="AS72" s="79">
        <f t="shared" ca="1" si="22"/>
        <v>0</v>
      </c>
      <c r="AT72" s="79">
        <f t="shared" ca="1" si="22"/>
        <v>0</v>
      </c>
      <c r="AU72" s="79">
        <f t="shared" ca="1" si="22"/>
        <v>0</v>
      </c>
      <c r="AV72" s="79">
        <f t="shared" ca="1" si="21"/>
        <v>0</v>
      </c>
      <c r="AW72" s="79">
        <f t="shared" ca="1" si="21"/>
        <v>0</v>
      </c>
      <c r="AX72" s="79">
        <f t="shared" ca="1" si="21"/>
        <v>0</v>
      </c>
      <c r="AY72" s="79">
        <f t="shared" ca="1" si="21"/>
        <v>0</v>
      </c>
      <c r="AZ72" s="79">
        <f t="shared" ca="1" si="21"/>
        <v>0</v>
      </c>
      <c r="BA72" s="79" t="str">
        <f t="shared" ca="1" si="25"/>
        <v>X</v>
      </c>
      <c r="BB72" s="79" t="str">
        <f t="shared" ca="1" si="26"/>
        <v>NTC</v>
      </c>
      <c r="BC72" s="79" t="str">
        <f t="shared" ca="1" si="27"/>
        <v>Rpon2</v>
      </c>
      <c r="BD72" s="79">
        <f t="shared" si="28"/>
        <v>69</v>
      </c>
      <c r="BE72" s="79">
        <f t="shared" ca="1" si="29"/>
        <v>72</v>
      </c>
      <c r="BF72" s="79"/>
      <c r="BG72" s="79"/>
      <c r="BH72" s="79"/>
      <c r="BI72" s="79"/>
      <c r="BJ72" s="79"/>
      <c r="BK72" s="79"/>
      <c r="BL72" s="79"/>
      <c r="BM72" s="79"/>
      <c r="BN72" s="79"/>
      <c r="BO72" s="79"/>
      <c r="BP72" s="79"/>
      <c r="BQ72" s="79"/>
      <c r="BR72" s="79"/>
      <c r="BS72" s="79"/>
      <c r="BT72" s="79"/>
      <c r="BU72" s="79"/>
      <c r="BV72" s="79"/>
      <c r="BW72" s="79"/>
      <c r="BX72" s="79"/>
      <c r="BY72" s="79"/>
      <c r="BZ72" s="79"/>
    </row>
    <row r="73" spans="1:78" x14ac:dyDescent="0.25">
      <c r="A73" s="79">
        <f t="shared" ca="1" si="24"/>
        <v>1</v>
      </c>
      <c r="B73" s="79" t="str">
        <f t="shared" ca="1" si="24"/>
        <v>F9</v>
      </c>
      <c r="C73" s="79">
        <f t="shared" ca="1" si="24"/>
        <v>2.9292333174466898</v>
      </c>
      <c r="D73" s="79">
        <f t="shared" ca="1" si="24"/>
        <v>13.6294033860877</v>
      </c>
      <c r="E73" s="79">
        <f t="shared" ca="1" si="24"/>
        <v>16.815978446497901</v>
      </c>
      <c r="F73" s="79">
        <f t="shared" ca="1" si="24"/>
        <v>5.9108810887346399</v>
      </c>
      <c r="G73" s="79">
        <f t="shared" ca="1" si="24"/>
        <v>1.9016912214192401</v>
      </c>
      <c r="H73" s="79">
        <f t="shared" ca="1" si="24"/>
        <v>2.0856569341540299</v>
      </c>
      <c r="I73" s="79">
        <f t="shared" ca="1" si="24"/>
        <v>2.4739810463170202</v>
      </c>
      <c r="J73" s="79">
        <f t="shared" ca="1" si="24"/>
        <v>-2.2947712207128501</v>
      </c>
      <c r="K73" s="79">
        <f t="shared" ca="1" si="24"/>
        <v>1.8581341640388001</v>
      </c>
      <c r="L73" s="79">
        <f t="shared" ca="1" si="24"/>
        <v>-1.2090431076630901</v>
      </c>
      <c r="M73" s="79">
        <f t="shared" ca="1" si="24"/>
        <v>-3.6247235094570001</v>
      </c>
      <c r="N73" s="79">
        <f t="shared" ca="1" si="24"/>
        <v>-3.7813886015587701</v>
      </c>
      <c r="O73" s="79">
        <f t="shared" ca="1" si="24"/>
        <v>-6.6375443413085096</v>
      </c>
      <c r="P73" s="79">
        <f t="shared" ca="1" si="24"/>
        <v>-4.8298606690050301</v>
      </c>
      <c r="Q73" s="79">
        <f t="shared" ca="1" si="23"/>
        <v>-6.1855763868802596</v>
      </c>
      <c r="R73" s="79">
        <f t="shared" ca="1" si="23"/>
        <v>-5.0083677454458702</v>
      </c>
      <c r="S73" s="79">
        <f t="shared" ca="1" si="23"/>
        <v>-4.3478864134754103</v>
      </c>
      <c r="T73" s="79">
        <f t="shared" ca="1" si="23"/>
        <v>-9.8360624023575802</v>
      </c>
      <c r="U73" s="79">
        <f t="shared" ca="1" si="23"/>
        <v>-3.06541115908021</v>
      </c>
      <c r="V73" s="79">
        <f t="shared" ca="1" si="23"/>
        <v>-3.1158485020309898</v>
      </c>
      <c r="W73" s="79">
        <f t="shared" ca="1" si="23"/>
        <v>0.72988149947468595</v>
      </c>
      <c r="X73" s="79">
        <f t="shared" ca="1" si="23"/>
        <v>-5.4732211800565</v>
      </c>
      <c r="Y73" s="79">
        <f t="shared" ca="1" si="23"/>
        <v>-2.9136955360963799</v>
      </c>
      <c r="Z73" s="79">
        <f t="shared" ca="1" si="23"/>
        <v>-5.2933685114308</v>
      </c>
      <c r="AA73" s="79">
        <f t="shared" ca="1" si="23"/>
        <v>-3.3138329933312902</v>
      </c>
      <c r="AB73" s="79">
        <f t="shared" ca="1" si="23"/>
        <v>-8.5679685590075696</v>
      </c>
      <c r="AC73" s="79">
        <f t="shared" ca="1" si="23"/>
        <v>1.4906567652824401</v>
      </c>
      <c r="AD73" s="79">
        <f t="shared" ca="1" si="23"/>
        <v>-0.79898697007865804</v>
      </c>
      <c r="AE73" s="79">
        <f t="shared" ca="1" si="23"/>
        <v>-5.1918144152828098</v>
      </c>
      <c r="AF73" s="79">
        <f t="shared" ca="1" si="22"/>
        <v>0.48305691071755102</v>
      </c>
      <c r="AG73" s="79">
        <f t="shared" ca="1" si="22"/>
        <v>-2.5752441591439501</v>
      </c>
      <c r="AH73" s="79">
        <f t="shared" ca="1" si="22"/>
        <v>-2.0566386573586901</v>
      </c>
      <c r="AI73" s="79">
        <f t="shared" ca="1" si="22"/>
        <v>2.5674178483022798</v>
      </c>
      <c r="AJ73" s="79">
        <f t="shared" ca="1" si="22"/>
        <v>1.4268730093581301</v>
      </c>
      <c r="AK73" s="79">
        <f t="shared" ca="1" si="22"/>
        <v>-1.5499751228912799</v>
      </c>
      <c r="AL73" s="79">
        <f t="shared" ca="1" si="22"/>
        <v>-0.66288444122301404</v>
      </c>
      <c r="AM73" s="79">
        <f t="shared" ca="1" si="22"/>
        <v>3.8903943991454102</v>
      </c>
      <c r="AN73" s="79">
        <f t="shared" ca="1" si="22"/>
        <v>2.3244398390547798</v>
      </c>
      <c r="AO73" s="79">
        <f t="shared" ca="1" si="22"/>
        <v>7.6703883629998</v>
      </c>
      <c r="AP73" s="79">
        <f t="shared" ca="1" si="22"/>
        <v>4.90736767739463</v>
      </c>
      <c r="AQ73" s="79">
        <f t="shared" ca="1" si="22"/>
        <v>0</v>
      </c>
      <c r="AR73" s="79">
        <f t="shared" ca="1" si="22"/>
        <v>0</v>
      </c>
      <c r="AS73" s="79">
        <f t="shared" ca="1" si="22"/>
        <v>0</v>
      </c>
      <c r="AT73" s="79">
        <f t="shared" ca="1" si="22"/>
        <v>0</v>
      </c>
      <c r="AU73" s="79">
        <f t="shared" ca="1" si="22"/>
        <v>0</v>
      </c>
      <c r="AV73" s="79">
        <f t="shared" ca="1" si="21"/>
        <v>0</v>
      </c>
      <c r="AW73" s="79">
        <f t="shared" ca="1" si="21"/>
        <v>0</v>
      </c>
      <c r="AX73" s="79">
        <f t="shared" ca="1" si="21"/>
        <v>0</v>
      </c>
      <c r="AY73" s="79">
        <f t="shared" ca="1" si="21"/>
        <v>0</v>
      </c>
      <c r="AZ73" s="79">
        <f t="shared" ca="1" si="21"/>
        <v>0</v>
      </c>
      <c r="BA73" s="79" t="str">
        <f t="shared" ca="1" si="25"/>
        <v>X</v>
      </c>
      <c r="BB73" s="79" t="str">
        <f t="shared" ca="1" si="26"/>
        <v>NTC</v>
      </c>
      <c r="BC73" s="79" t="str">
        <f t="shared" ca="1" si="27"/>
        <v>Rpon2</v>
      </c>
      <c r="BD73" s="79">
        <f t="shared" si="28"/>
        <v>70</v>
      </c>
      <c r="BE73" s="79">
        <f t="shared" ca="1" si="29"/>
        <v>73</v>
      </c>
      <c r="BF73" s="79"/>
      <c r="BG73" s="79"/>
      <c r="BH73" s="79"/>
      <c r="BI73" s="79"/>
      <c r="BJ73" s="79"/>
      <c r="BK73" s="79"/>
      <c r="BL73" s="79"/>
      <c r="BM73" s="79"/>
      <c r="BN73" s="79"/>
      <c r="BO73" s="79"/>
      <c r="BP73" s="79"/>
      <c r="BQ73" s="79"/>
      <c r="BR73" s="79"/>
      <c r="BS73" s="79"/>
      <c r="BT73" s="79"/>
      <c r="BU73" s="79"/>
      <c r="BV73" s="79"/>
      <c r="BW73" s="79"/>
      <c r="BX73" s="79"/>
      <c r="BY73" s="79"/>
      <c r="BZ73" s="79"/>
    </row>
    <row r="74" spans="1:78" x14ac:dyDescent="0.25">
      <c r="A74" s="79">
        <f t="shared" ca="1" si="24"/>
        <v>1</v>
      </c>
      <c r="B74" s="79" t="str">
        <f t="shared" ca="1" si="24"/>
        <v>G9</v>
      </c>
      <c r="C74" s="79">
        <f t="shared" ca="1" si="24"/>
        <v>6.2678159521651597</v>
      </c>
      <c r="D74" s="79">
        <f t="shared" ca="1" si="24"/>
        <v>12.7790741306467</v>
      </c>
      <c r="E74" s="79">
        <f t="shared" ca="1" si="24"/>
        <v>11.071701161690299</v>
      </c>
      <c r="F74" s="79">
        <f t="shared" ca="1" si="24"/>
        <v>4.40991148351441</v>
      </c>
      <c r="G74" s="79">
        <f t="shared" ca="1" si="24"/>
        <v>3.0817181815418699</v>
      </c>
      <c r="H74" s="79">
        <f t="shared" ca="1" si="24"/>
        <v>-2.6771379789911398</v>
      </c>
      <c r="I74" s="79">
        <f t="shared" ca="1" si="24"/>
        <v>-7.6372826937044902</v>
      </c>
      <c r="J74" s="79">
        <f t="shared" ca="1" si="24"/>
        <v>-10.1337934812782</v>
      </c>
      <c r="K74" s="79">
        <f t="shared" ca="1" si="24"/>
        <v>-8.1133374507603602</v>
      </c>
      <c r="L74" s="79">
        <f t="shared" ca="1" si="24"/>
        <v>-8.6934118331923909</v>
      </c>
      <c r="M74" s="79">
        <f t="shared" ca="1" si="24"/>
        <v>-9.1489825662269997</v>
      </c>
      <c r="N74" s="79">
        <f t="shared" ca="1" si="24"/>
        <v>3.0573543235800602</v>
      </c>
      <c r="O74" s="79">
        <f t="shared" ca="1" si="24"/>
        <v>21.993887831411001</v>
      </c>
      <c r="P74" s="79">
        <f t="shared" ca="1" si="24"/>
        <v>54.387530367127098</v>
      </c>
      <c r="Q74" s="79">
        <f t="shared" ca="1" si="23"/>
        <v>114.61949807226</v>
      </c>
      <c r="R74" s="79">
        <f t="shared" ca="1" si="23"/>
        <v>230.66181839008499</v>
      </c>
      <c r="S74" s="79">
        <f t="shared" ca="1" si="23"/>
        <v>440.06561328352399</v>
      </c>
      <c r="T74" s="79">
        <f t="shared" ca="1" si="23"/>
        <v>786.53010250451302</v>
      </c>
      <c r="U74" s="79">
        <f t="shared" ca="1" si="23"/>
        <v>1315.56898164257</v>
      </c>
      <c r="V74" s="79">
        <f t="shared" ca="1" si="23"/>
        <v>1965.5418397656399</v>
      </c>
      <c r="W74" s="79">
        <f t="shared" ca="1" si="23"/>
        <v>2568.3900820318299</v>
      </c>
      <c r="X74" s="79">
        <f t="shared" ca="1" si="23"/>
        <v>3059.4448493811401</v>
      </c>
      <c r="Y74" s="79">
        <f t="shared" ca="1" si="23"/>
        <v>3401.7667491634902</v>
      </c>
      <c r="Z74" s="79">
        <f t="shared" ca="1" si="23"/>
        <v>3608.4411591281</v>
      </c>
      <c r="AA74" s="79">
        <f t="shared" ca="1" si="23"/>
        <v>3731.5661795884798</v>
      </c>
      <c r="AB74" s="79">
        <f t="shared" ca="1" si="23"/>
        <v>3809.7415436914398</v>
      </c>
      <c r="AC74" s="79">
        <f t="shared" ca="1" si="23"/>
        <v>3854.8814491306898</v>
      </c>
      <c r="AD74" s="79">
        <f t="shared" ca="1" si="23"/>
        <v>3890.0318459335799</v>
      </c>
      <c r="AE74" s="79">
        <f t="shared" ca="1" si="23"/>
        <v>3911.7054000779399</v>
      </c>
      <c r="AF74" s="79">
        <f t="shared" ca="1" si="22"/>
        <v>3931.8394595785599</v>
      </c>
      <c r="AG74" s="79">
        <f t="shared" ca="1" si="22"/>
        <v>3938.9516476280401</v>
      </c>
      <c r="AH74" s="79">
        <f t="shared" ca="1" si="22"/>
        <v>3943.22256620392</v>
      </c>
      <c r="AI74" s="79">
        <f t="shared" ca="1" si="22"/>
        <v>3945.7361378291898</v>
      </c>
      <c r="AJ74" s="79">
        <f t="shared" ca="1" si="22"/>
        <v>3943.5192957650602</v>
      </c>
      <c r="AK74" s="79">
        <f t="shared" ca="1" si="22"/>
        <v>3938.9987134902699</v>
      </c>
      <c r="AL74" s="79">
        <f t="shared" ca="1" si="22"/>
        <v>3937.52274005453</v>
      </c>
      <c r="AM74" s="79">
        <f t="shared" ca="1" si="22"/>
        <v>3940.6953397449502</v>
      </c>
      <c r="AN74" s="79">
        <f t="shared" ca="1" si="22"/>
        <v>3947.21524945288</v>
      </c>
      <c r="AO74" s="79">
        <f t="shared" ca="1" si="22"/>
        <v>3944.17879279305</v>
      </c>
      <c r="AP74" s="79">
        <f t="shared" ca="1" si="22"/>
        <v>3933.9622577437299</v>
      </c>
      <c r="AQ74" s="79">
        <f t="shared" ca="1" si="22"/>
        <v>0</v>
      </c>
      <c r="AR74" s="79">
        <f t="shared" ca="1" si="22"/>
        <v>0</v>
      </c>
      <c r="AS74" s="79">
        <f t="shared" ca="1" si="22"/>
        <v>0</v>
      </c>
      <c r="AT74" s="79">
        <f t="shared" ca="1" si="22"/>
        <v>0</v>
      </c>
      <c r="AU74" s="79">
        <f t="shared" ca="1" si="22"/>
        <v>0</v>
      </c>
      <c r="AV74" s="79">
        <f t="shared" ca="1" si="21"/>
        <v>0</v>
      </c>
      <c r="AW74" s="79">
        <f t="shared" ca="1" si="21"/>
        <v>0</v>
      </c>
      <c r="AX74" s="79">
        <f t="shared" ca="1" si="21"/>
        <v>0</v>
      </c>
      <c r="AY74" s="79">
        <f t="shared" ca="1" si="21"/>
        <v>0</v>
      </c>
      <c r="AZ74" s="79">
        <f t="shared" ca="1" si="21"/>
        <v>0</v>
      </c>
      <c r="BA74" s="79" t="str">
        <f t="shared" ca="1" si="25"/>
        <v/>
      </c>
      <c r="BB74" s="79" t="str">
        <f t="shared" ca="1" si="26"/>
        <v>4_1</v>
      </c>
      <c r="BC74" s="79" t="str">
        <f t="shared" ca="1" si="27"/>
        <v>ParA</v>
      </c>
      <c r="BD74" s="79">
        <f t="shared" si="28"/>
        <v>71</v>
      </c>
      <c r="BE74" s="79">
        <f t="shared" ca="1" si="29"/>
        <v>74</v>
      </c>
      <c r="BF74" s="79"/>
      <c r="BG74" s="79"/>
      <c r="BH74" s="79"/>
      <c r="BI74" s="79"/>
      <c r="BJ74" s="79"/>
      <c r="BK74" s="79"/>
      <c r="BL74" s="79"/>
      <c r="BM74" s="79"/>
      <c r="BN74" s="79"/>
      <c r="BO74" s="79"/>
      <c r="BP74" s="79"/>
      <c r="BQ74" s="79"/>
      <c r="BR74" s="79"/>
      <c r="BS74" s="79"/>
      <c r="BT74" s="79"/>
      <c r="BU74" s="79"/>
      <c r="BV74" s="79"/>
      <c r="BW74" s="79"/>
      <c r="BX74" s="79"/>
      <c r="BY74" s="79"/>
      <c r="BZ74" s="79"/>
    </row>
    <row r="75" spans="1:78" x14ac:dyDescent="0.25">
      <c r="A75" s="79">
        <f t="shared" ca="1" si="24"/>
        <v>1</v>
      </c>
      <c r="B75" s="79" t="str">
        <f t="shared" ca="1" si="24"/>
        <v>H9</v>
      </c>
      <c r="C75" s="79">
        <f t="shared" ca="1" si="24"/>
        <v>15.6521790601892</v>
      </c>
      <c r="D75" s="79">
        <f t="shared" ca="1" si="24"/>
        <v>18.435268355190601</v>
      </c>
      <c r="E75" s="79">
        <f t="shared" ca="1" si="24"/>
        <v>6.9086249579622798</v>
      </c>
      <c r="F75" s="79">
        <f t="shared" ca="1" si="24"/>
        <v>4.1127307187862199</v>
      </c>
      <c r="G75" s="79">
        <f t="shared" ca="1" si="24"/>
        <v>7.6206295549145597</v>
      </c>
      <c r="H75" s="79">
        <f t="shared" ca="1" si="24"/>
        <v>3.8706294780631598</v>
      </c>
      <c r="I75" s="79">
        <f t="shared" ca="1" si="24"/>
        <v>2.1361054299213702</v>
      </c>
      <c r="J75" s="79">
        <f t="shared" ca="1" si="24"/>
        <v>1.5263904584235199</v>
      </c>
      <c r="K75" s="79">
        <f t="shared" ca="1" si="24"/>
        <v>1.3618806625008799</v>
      </c>
      <c r="L75" s="79">
        <f t="shared" ca="1" si="24"/>
        <v>-6.4625904560252803</v>
      </c>
      <c r="M75" s="79">
        <f t="shared" ca="1" si="24"/>
        <v>-1.10662864120877</v>
      </c>
      <c r="N75" s="79">
        <f t="shared" ca="1" si="24"/>
        <v>-2.5843865142414901</v>
      </c>
      <c r="O75" s="79">
        <f t="shared" ca="1" si="24"/>
        <v>-4.2968589388615301</v>
      </c>
      <c r="P75" s="79">
        <f t="shared" ca="1" si="24"/>
        <v>-4.7833010172603299</v>
      </c>
      <c r="Q75" s="79">
        <f t="shared" ca="1" si="23"/>
        <v>-3.00592447735107</v>
      </c>
      <c r="R75" s="79">
        <f t="shared" ca="1" si="23"/>
        <v>-4.0689827050000504</v>
      </c>
      <c r="S75" s="79">
        <f t="shared" ca="1" si="23"/>
        <v>-5.9982789438413402</v>
      </c>
      <c r="T75" s="79">
        <f t="shared" ca="1" si="23"/>
        <v>-2.9312258758268399</v>
      </c>
      <c r="U75" s="79">
        <f t="shared" ca="1" si="23"/>
        <v>-1.2146652972119201</v>
      </c>
      <c r="V75" s="79">
        <f t="shared" ca="1" si="23"/>
        <v>-4.5431426390241496</v>
      </c>
      <c r="W75" s="79">
        <f t="shared" ca="1" si="23"/>
        <v>-1.75158034905235</v>
      </c>
      <c r="X75" s="79">
        <f t="shared" ca="1" si="23"/>
        <v>-5.1003729195376799</v>
      </c>
      <c r="Y75" s="79">
        <f t="shared" ca="1" si="23"/>
        <v>-2.5664216184613902</v>
      </c>
      <c r="Z75" s="79">
        <f t="shared" ca="1" si="23"/>
        <v>-0.71798384833755302</v>
      </c>
      <c r="AA75" s="79">
        <f t="shared" ca="1" si="23"/>
        <v>-0.43782399599967903</v>
      </c>
      <c r="AB75" s="79">
        <f t="shared" ca="1" si="23"/>
        <v>-2.5658919294023699</v>
      </c>
      <c r="AC75" s="79">
        <f t="shared" ca="1" si="23"/>
        <v>-4.4775921431478301</v>
      </c>
      <c r="AD75" s="79">
        <f t="shared" ca="1" si="23"/>
        <v>-1.03397693018906</v>
      </c>
      <c r="AE75" s="79">
        <f t="shared" ca="1" si="23"/>
        <v>1.97827188668498</v>
      </c>
      <c r="AF75" s="79">
        <f t="shared" ca="1" si="22"/>
        <v>-4.6186577841508596</v>
      </c>
      <c r="AG75" s="79">
        <f t="shared" ca="1" si="22"/>
        <v>0.68734365044565504</v>
      </c>
      <c r="AH75" s="79">
        <f t="shared" ca="1" si="22"/>
        <v>-0.726713847222072</v>
      </c>
      <c r="AI75" s="79">
        <f t="shared" ca="1" si="22"/>
        <v>1.2008210396179499</v>
      </c>
      <c r="AJ75" s="79">
        <f t="shared" ca="1" si="22"/>
        <v>5.6802128769586497</v>
      </c>
      <c r="AK75" s="79">
        <f t="shared" ca="1" si="22"/>
        <v>1.6492670521174699</v>
      </c>
      <c r="AL75" s="79">
        <f t="shared" ca="1" si="22"/>
        <v>4.1792894859795497</v>
      </c>
      <c r="AM75" s="79">
        <f t="shared" ca="1" si="22"/>
        <v>-2.9247057143525099</v>
      </c>
      <c r="AN75" s="79">
        <f t="shared" ca="1" si="22"/>
        <v>3.6020704890761399</v>
      </c>
      <c r="AO75" s="79">
        <f t="shared" ca="1" si="22"/>
        <v>3.40007847214383</v>
      </c>
      <c r="AP75" s="79">
        <f t="shared" ca="1" si="22"/>
        <v>0.98373598615489799</v>
      </c>
      <c r="AQ75" s="79">
        <f t="shared" ca="1" si="22"/>
        <v>0</v>
      </c>
      <c r="AR75" s="79">
        <f t="shared" ca="1" si="22"/>
        <v>0</v>
      </c>
      <c r="AS75" s="79">
        <f t="shared" ca="1" si="22"/>
        <v>0</v>
      </c>
      <c r="AT75" s="79">
        <f t="shared" ca="1" si="22"/>
        <v>0</v>
      </c>
      <c r="AU75" s="79">
        <f t="shared" ca="1" si="22"/>
        <v>0</v>
      </c>
      <c r="AV75" s="79">
        <f t="shared" ca="1" si="21"/>
        <v>0</v>
      </c>
      <c r="AW75" s="79">
        <f t="shared" ca="1" si="21"/>
        <v>0</v>
      </c>
      <c r="AX75" s="79">
        <f t="shared" ca="1" si="21"/>
        <v>0</v>
      </c>
      <c r="AY75" s="79">
        <f t="shared" ca="1" si="21"/>
        <v>0</v>
      </c>
      <c r="AZ75" s="79">
        <f t="shared" ca="1" si="21"/>
        <v>0</v>
      </c>
      <c r="BA75" s="79" t="str">
        <f t="shared" ca="1" si="25"/>
        <v>X</v>
      </c>
      <c r="BB75" s="79" t="str">
        <f t="shared" ca="1" si="26"/>
        <v>NTC</v>
      </c>
      <c r="BC75" s="79" t="str">
        <f t="shared" ca="1" si="27"/>
        <v>ParA</v>
      </c>
      <c r="BD75" s="79">
        <f t="shared" si="28"/>
        <v>72</v>
      </c>
      <c r="BE75" s="79">
        <f t="shared" ca="1" si="29"/>
        <v>75</v>
      </c>
      <c r="BF75" s="79"/>
      <c r="BG75" s="79"/>
      <c r="BH75" s="79"/>
      <c r="BI75" s="79"/>
      <c r="BJ75" s="79"/>
      <c r="BK75" s="79"/>
      <c r="BL75" s="79"/>
      <c r="BM75" s="79"/>
      <c r="BN75" s="79"/>
      <c r="BO75" s="79"/>
      <c r="BP75" s="79"/>
      <c r="BQ75" s="79"/>
      <c r="BR75" s="79"/>
      <c r="BS75" s="79"/>
      <c r="BT75" s="79"/>
      <c r="BU75" s="79"/>
      <c r="BV75" s="79"/>
      <c r="BW75" s="79"/>
      <c r="BX75" s="79"/>
      <c r="BY75" s="79"/>
      <c r="BZ75" s="79"/>
    </row>
    <row r="76" spans="1:78" x14ac:dyDescent="0.25">
      <c r="A76" s="79">
        <f t="shared" ca="1" si="24"/>
        <v>2</v>
      </c>
      <c r="B76" s="79" t="str">
        <f t="shared" ca="1" si="24"/>
        <v>A1</v>
      </c>
      <c r="C76" s="79">
        <f t="shared" ca="1" si="24"/>
        <v>12.171184699427601</v>
      </c>
      <c r="D76" s="79">
        <f t="shared" ca="1" si="24"/>
        <v>11.439197556091599</v>
      </c>
      <c r="E76" s="79">
        <f t="shared" ca="1" si="24"/>
        <v>6.79643600278541</v>
      </c>
      <c r="F76" s="79">
        <f t="shared" ca="1" si="24"/>
        <v>2.7549604887535701</v>
      </c>
      <c r="G76" s="79">
        <f t="shared" ca="1" si="24"/>
        <v>4.55591298760055</v>
      </c>
      <c r="H76" s="79">
        <f t="shared" ca="1" si="24"/>
        <v>1.1439454327783101</v>
      </c>
      <c r="I76" s="79">
        <f t="shared" ca="1" si="24"/>
        <v>-2.8935143421472298</v>
      </c>
      <c r="J76" s="79">
        <f t="shared" ca="1" si="24"/>
        <v>-3.2544082808171901</v>
      </c>
      <c r="K76" s="79">
        <f t="shared" ca="1" si="24"/>
        <v>0.78086500590325203</v>
      </c>
      <c r="L76" s="79">
        <f t="shared" ca="1" si="24"/>
        <v>1.59321913383928</v>
      </c>
      <c r="M76" s="79">
        <f t="shared" ca="1" si="24"/>
        <v>2.1298122864682201</v>
      </c>
      <c r="N76" s="79">
        <f t="shared" ca="1" si="24"/>
        <v>-2.0039134209660001</v>
      </c>
      <c r="O76" s="79">
        <f t="shared" ca="1" si="24"/>
        <v>1.66981456186522</v>
      </c>
      <c r="P76" s="79">
        <f t="shared" ca="1" si="24"/>
        <v>-3.7941955922119601</v>
      </c>
      <c r="Q76" s="79">
        <f t="shared" ca="1" si="23"/>
        <v>-5.5143497715130199</v>
      </c>
      <c r="R76" s="79">
        <f t="shared" ca="1" si="23"/>
        <v>-6.40512140525425</v>
      </c>
      <c r="S76" s="79">
        <f t="shared" ca="1" si="23"/>
        <v>-0.89587851624673898</v>
      </c>
      <c r="T76" s="79">
        <f t="shared" ca="1" si="23"/>
        <v>-8.5736617858119608</v>
      </c>
      <c r="U76" s="79">
        <f t="shared" ca="1" si="23"/>
        <v>-1.9948919904209099</v>
      </c>
      <c r="V76" s="79">
        <f t="shared" ca="1" si="23"/>
        <v>-4.2148226898962102</v>
      </c>
      <c r="W76" s="79">
        <f t="shared" ca="1" si="23"/>
        <v>-5.5205055856217804</v>
      </c>
      <c r="X76" s="79">
        <f t="shared" ca="1" si="23"/>
        <v>-4.1662380743328002</v>
      </c>
      <c r="Y76" s="79">
        <f t="shared" ca="1" si="23"/>
        <v>0.71928625839655103</v>
      </c>
      <c r="Z76" s="79">
        <f t="shared" ca="1" si="23"/>
        <v>8.6481667652146808</v>
      </c>
      <c r="AA76" s="79">
        <f t="shared" ca="1" si="23"/>
        <v>17.8728389468274</v>
      </c>
      <c r="AB76" s="79">
        <f t="shared" ca="1" si="23"/>
        <v>40.8101922258843</v>
      </c>
      <c r="AC76" s="79">
        <f t="shared" ca="1" si="23"/>
        <v>85.436358473637895</v>
      </c>
      <c r="AD76" s="79">
        <f t="shared" ca="1" si="23"/>
        <v>154.46271714515299</v>
      </c>
      <c r="AE76" s="79">
        <f t="shared" ca="1" si="23"/>
        <v>292.86641004337798</v>
      </c>
      <c r="AF76" s="79">
        <f t="shared" ca="1" si="22"/>
        <v>515.229718652408</v>
      </c>
      <c r="AG76" s="79">
        <f t="shared" ca="1" si="22"/>
        <v>877.56054621327803</v>
      </c>
      <c r="AH76" s="79">
        <f t="shared" ca="1" si="22"/>
        <v>1372.2356014551301</v>
      </c>
      <c r="AI76" s="79">
        <f t="shared" ca="1" si="22"/>
        <v>1883.97061663775</v>
      </c>
      <c r="AJ76" s="79">
        <f t="shared" ca="1" si="22"/>
        <v>2321.6483477041002</v>
      </c>
      <c r="AK76" s="79">
        <f t="shared" ca="1" si="22"/>
        <v>2626.3067697780002</v>
      </c>
      <c r="AL76" s="79">
        <f t="shared" ca="1" si="22"/>
        <v>2802.1422931677798</v>
      </c>
      <c r="AM76" s="79">
        <f t="shared" ca="1" si="22"/>
        <v>2893.4478994907799</v>
      </c>
      <c r="AN76" s="79">
        <f t="shared" ca="1" si="22"/>
        <v>2956.3757334668899</v>
      </c>
      <c r="AO76" s="79">
        <f t="shared" ca="1" si="22"/>
        <v>3007.3062850486299</v>
      </c>
      <c r="AP76" s="79">
        <f t="shared" ca="1" si="22"/>
        <v>3052.5853022680599</v>
      </c>
      <c r="AQ76" s="79">
        <f t="shared" ca="1" si="22"/>
        <v>0</v>
      </c>
      <c r="AR76" s="79">
        <f t="shared" ca="1" si="22"/>
        <v>0</v>
      </c>
      <c r="AS76" s="79">
        <f t="shared" ca="1" si="22"/>
        <v>0</v>
      </c>
      <c r="AT76" s="79">
        <f t="shared" ca="1" si="22"/>
        <v>0</v>
      </c>
      <c r="AU76" s="79">
        <f t="shared" ca="1" si="22"/>
        <v>0</v>
      </c>
      <c r="AV76" s="79">
        <f t="shared" ca="1" si="21"/>
        <v>0</v>
      </c>
      <c r="AW76" s="79">
        <f t="shared" ca="1" si="21"/>
        <v>0</v>
      </c>
      <c r="AX76" s="79">
        <f t="shared" ca="1" si="21"/>
        <v>0</v>
      </c>
      <c r="AY76" s="79">
        <f t="shared" ca="1" si="21"/>
        <v>0</v>
      </c>
      <c r="AZ76" s="79">
        <f t="shared" ca="1" si="21"/>
        <v>0</v>
      </c>
      <c r="BA76" s="79" t="str">
        <f t="shared" ca="1" si="25"/>
        <v/>
      </c>
      <c r="BB76" s="79" t="str">
        <f t="shared" ca="1" si="26"/>
        <v>1_1</v>
      </c>
      <c r="BC76" s="79" t="str">
        <f t="shared" ca="1" si="27"/>
        <v>aceA</v>
      </c>
      <c r="BD76" s="79">
        <f t="shared" si="28"/>
        <v>73</v>
      </c>
      <c r="BE76" s="79">
        <f t="shared" ca="1" si="29"/>
        <v>76</v>
      </c>
      <c r="BF76" s="79"/>
      <c r="BG76" s="79"/>
      <c r="BH76" s="79"/>
      <c r="BI76" s="79"/>
      <c r="BJ76" s="79"/>
      <c r="BK76" s="79"/>
      <c r="BL76" s="79"/>
      <c r="BM76" s="79"/>
      <c r="BN76" s="79"/>
      <c r="BO76" s="79"/>
      <c r="BP76" s="79"/>
      <c r="BQ76" s="79"/>
      <c r="BR76" s="79"/>
      <c r="BS76" s="79"/>
      <c r="BT76" s="79"/>
      <c r="BU76" s="79"/>
      <c r="BV76" s="79"/>
      <c r="BW76" s="79"/>
      <c r="BX76" s="79"/>
      <c r="BY76" s="79"/>
      <c r="BZ76" s="79"/>
    </row>
    <row r="77" spans="1:78" x14ac:dyDescent="0.25">
      <c r="A77" s="79">
        <f t="shared" ca="1" si="24"/>
        <v>2</v>
      </c>
      <c r="B77" s="79" t="str">
        <f t="shared" ca="1" si="24"/>
        <v>B1</v>
      </c>
      <c r="C77" s="79">
        <f t="shared" ca="1" si="24"/>
        <v>5.9616686697818304</v>
      </c>
      <c r="D77" s="79">
        <f t="shared" ca="1" si="24"/>
        <v>5.1403538092381504</v>
      </c>
      <c r="E77" s="79">
        <f t="shared" ca="1" si="24"/>
        <v>-0.955081977374448</v>
      </c>
      <c r="F77" s="79">
        <f t="shared" ca="1" si="24"/>
        <v>2.3910733099915</v>
      </c>
      <c r="G77" s="79">
        <f t="shared" ca="1" si="24"/>
        <v>4.1475940644913898</v>
      </c>
      <c r="H77" s="79">
        <f t="shared" ca="1" si="24"/>
        <v>0.99348840867105503</v>
      </c>
      <c r="I77" s="79">
        <f t="shared" ca="1" si="24"/>
        <v>6.2103249273232004</v>
      </c>
      <c r="J77" s="79">
        <f t="shared" ca="1" si="24"/>
        <v>5.9254504567975399</v>
      </c>
      <c r="K77" s="79">
        <f t="shared" ca="1" si="24"/>
        <v>1.2424247308663301</v>
      </c>
      <c r="L77" s="79">
        <f t="shared" ca="1" si="24"/>
        <v>-1.94379285706782</v>
      </c>
      <c r="M77" s="79">
        <f t="shared" ca="1" si="24"/>
        <v>2.0922480204535501</v>
      </c>
      <c r="N77" s="79">
        <f t="shared" ca="1" si="24"/>
        <v>-3.4762284312846501</v>
      </c>
      <c r="O77" s="79">
        <f t="shared" ca="1" si="24"/>
        <v>1.04862015616072</v>
      </c>
      <c r="P77" s="79">
        <f t="shared" ca="1" si="24"/>
        <v>1.81016751640573</v>
      </c>
      <c r="Q77" s="79">
        <f t="shared" ca="1" si="23"/>
        <v>-6.6790472441493902</v>
      </c>
      <c r="R77" s="79">
        <f t="shared" ca="1" si="23"/>
        <v>-3.4438698570666002</v>
      </c>
      <c r="S77" s="79">
        <f t="shared" ca="1" si="23"/>
        <v>-2.9379800419192201</v>
      </c>
      <c r="T77" s="79">
        <f t="shared" ca="1" si="23"/>
        <v>-7.1156536655980798</v>
      </c>
      <c r="U77" s="79">
        <f t="shared" ca="1" si="23"/>
        <v>-5.1239156671308601</v>
      </c>
      <c r="V77" s="79">
        <f t="shared" ca="1" si="23"/>
        <v>-6.1922507734216197</v>
      </c>
      <c r="W77" s="79">
        <f t="shared" ca="1" si="23"/>
        <v>-6.0117575827803202</v>
      </c>
      <c r="X77" s="79">
        <f t="shared" ca="1" si="23"/>
        <v>-1.07740344363083</v>
      </c>
      <c r="Y77" s="79">
        <f t="shared" ca="1" si="23"/>
        <v>-0.47431100222274802</v>
      </c>
      <c r="Z77" s="79">
        <f t="shared" ca="1" si="23"/>
        <v>4.3543704177218396</v>
      </c>
      <c r="AA77" s="79">
        <f t="shared" ca="1" si="23"/>
        <v>23.778088382360199</v>
      </c>
      <c r="AB77" s="79">
        <f t="shared" ca="1" si="23"/>
        <v>49.261443117441999</v>
      </c>
      <c r="AC77" s="79">
        <f t="shared" ca="1" si="23"/>
        <v>100.036052299112</v>
      </c>
      <c r="AD77" s="79">
        <f t="shared" ca="1" si="23"/>
        <v>191.654198875486</v>
      </c>
      <c r="AE77" s="79">
        <f t="shared" ca="1" si="23"/>
        <v>356.85421935220802</v>
      </c>
      <c r="AF77" s="79">
        <f t="shared" ca="1" si="22"/>
        <v>637.23965976759303</v>
      </c>
      <c r="AG77" s="79">
        <f t="shared" ca="1" si="22"/>
        <v>1074.2773350513</v>
      </c>
      <c r="AH77" s="79">
        <f t="shared" ca="1" si="22"/>
        <v>1651.35010062277</v>
      </c>
      <c r="AI77" s="79">
        <f t="shared" ca="1" si="22"/>
        <v>2235.2440497124298</v>
      </c>
      <c r="AJ77" s="79">
        <f t="shared" ca="1" si="22"/>
        <v>2722.01764194202</v>
      </c>
      <c r="AK77" s="79">
        <f t="shared" ca="1" si="22"/>
        <v>3052.6484473968198</v>
      </c>
      <c r="AL77" s="79">
        <f t="shared" ca="1" si="22"/>
        <v>3239.7427922491902</v>
      </c>
      <c r="AM77" s="79">
        <f t="shared" ca="1" si="22"/>
        <v>3340.02769925127</v>
      </c>
      <c r="AN77" s="79">
        <f t="shared" ca="1" si="22"/>
        <v>3411.4107443409998</v>
      </c>
      <c r="AO77" s="79">
        <f t="shared" ca="1" si="22"/>
        <v>3467.3168728795299</v>
      </c>
      <c r="AP77" s="79">
        <f t="shared" ca="1" si="22"/>
        <v>3512.1935880297301</v>
      </c>
      <c r="AQ77" s="79">
        <f t="shared" ca="1" si="22"/>
        <v>0</v>
      </c>
      <c r="AR77" s="79">
        <f t="shared" ca="1" si="22"/>
        <v>0</v>
      </c>
      <c r="AS77" s="79">
        <f t="shared" ca="1" si="22"/>
        <v>0</v>
      </c>
      <c r="AT77" s="79">
        <f t="shared" ca="1" si="22"/>
        <v>0</v>
      </c>
      <c r="AU77" s="79">
        <f t="shared" ca="1" si="22"/>
        <v>0</v>
      </c>
      <c r="AV77" s="79">
        <f t="shared" ca="1" si="21"/>
        <v>0</v>
      </c>
      <c r="AW77" s="79">
        <f t="shared" ca="1" si="21"/>
        <v>0</v>
      </c>
      <c r="AX77" s="79">
        <f t="shared" ca="1" si="21"/>
        <v>0</v>
      </c>
      <c r="AY77" s="79">
        <f t="shared" ca="1" si="21"/>
        <v>0</v>
      </c>
      <c r="AZ77" s="79">
        <f t="shared" ca="1" si="21"/>
        <v>0</v>
      </c>
      <c r="BA77" s="79" t="str">
        <f t="shared" ca="1" si="25"/>
        <v/>
      </c>
      <c r="BB77" s="79" t="str">
        <f t="shared" ca="1" si="26"/>
        <v>1_1</v>
      </c>
      <c r="BC77" s="79" t="str">
        <f t="shared" ca="1" si="27"/>
        <v>aceA</v>
      </c>
      <c r="BD77" s="79">
        <f t="shared" si="28"/>
        <v>74</v>
      </c>
      <c r="BE77" s="79">
        <f t="shared" ca="1" si="29"/>
        <v>77</v>
      </c>
      <c r="BF77" s="79"/>
      <c r="BG77" s="79"/>
      <c r="BH77" s="79"/>
      <c r="BI77" s="79"/>
      <c r="BJ77" s="79"/>
      <c r="BK77" s="79"/>
      <c r="BL77" s="79"/>
      <c r="BM77" s="79"/>
      <c r="BN77" s="79"/>
      <c r="BO77" s="79"/>
      <c r="BP77" s="79"/>
      <c r="BQ77" s="79"/>
      <c r="BR77" s="79"/>
      <c r="BS77" s="79"/>
      <c r="BT77" s="79"/>
      <c r="BU77" s="79"/>
      <c r="BV77" s="79"/>
      <c r="BW77" s="79"/>
      <c r="BX77" s="79"/>
      <c r="BY77" s="79"/>
      <c r="BZ77" s="79"/>
    </row>
    <row r="78" spans="1:78" x14ac:dyDescent="0.25">
      <c r="A78" s="79">
        <f t="shared" ca="1" si="24"/>
        <v>2</v>
      </c>
      <c r="B78" s="79" t="str">
        <f t="shared" ca="1" si="24"/>
        <v>C1</v>
      </c>
      <c r="C78" s="79">
        <f t="shared" ca="1" si="24"/>
        <v>20.2325840481653</v>
      </c>
      <c r="D78" s="79">
        <f t="shared" ca="1" si="24"/>
        <v>17.4275593973443</v>
      </c>
      <c r="E78" s="79">
        <f t="shared" ca="1" si="24"/>
        <v>9.3975398180441498</v>
      </c>
      <c r="F78" s="79">
        <f t="shared" ca="1" si="24"/>
        <v>1.5686200207669601</v>
      </c>
      <c r="G78" s="79">
        <f t="shared" ca="1" si="24"/>
        <v>5.2487601408070104</v>
      </c>
      <c r="H78" s="79">
        <f t="shared" ca="1" si="24"/>
        <v>3.47954210338867</v>
      </c>
      <c r="I78" s="79">
        <f t="shared" ca="1" si="24"/>
        <v>1.06821944963576</v>
      </c>
      <c r="J78" s="79">
        <f t="shared" ca="1" si="24"/>
        <v>1.2037298196205499</v>
      </c>
      <c r="K78" s="79">
        <f t="shared" ca="1" si="24"/>
        <v>-1.50114098033782</v>
      </c>
      <c r="L78" s="79">
        <f t="shared" ca="1" si="24"/>
        <v>2.9423365345355701</v>
      </c>
      <c r="M78" s="79">
        <f t="shared" ca="1" si="24"/>
        <v>-2.55567511213349</v>
      </c>
      <c r="N78" s="79">
        <f t="shared" ca="1" si="24"/>
        <v>-3.4040250554348899</v>
      </c>
      <c r="O78" s="79">
        <f t="shared" ca="1" si="24"/>
        <v>0.578799503495247</v>
      </c>
      <c r="P78" s="79">
        <f t="shared" ca="1" si="24"/>
        <v>-1.8418667170226399</v>
      </c>
      <c r="Q78" s="79">
        <f t="shared" ca="1" si="23"/>
        <v>-6.3086987185524803</v>
      </c>
      <c r="R78" s="79">
        <f t="shared" ca="1" si="23"/>
        <v>-5.3336742412693603</v>
      </c>
      <c r="S78" s="79">
        <f t="shared" ca="1" si="23"/>
        <v>-5.6643063005954</v>
      </c>
      <c r="T78" s="79">
        <f t="shared" ca="1" si="23"/>
        <v>-5.0985807661727396</v>
      </c>
      <c r="U78" s="79">
        <f t="shared" ca="1" si="23"/>
        <v>-3.3272788691988402</v>
      </c>
      <c r="V78" s="79">
        <f t="shared" ca="1" si="23"/>
        <v>-4.4952573406108103</v>
      </c>
      <c r="W78" s="79">
        <f t="shared" ca="1" si="23"/>
        <v>-7.1994062771773297</v>
      </c>
      <c r="X78" s="79">
        <f t="shared" ca="1" si="23"/>
        <v>-4.1566525392213398</v>
      </c>
      <c r="Y78" s="79">
        <f t="shared" ca="1" si="23"/>
        <v>-1.3531921124244899</v>
      </c>
      <c r="Z78" s="79">
        <f t="shared" ca="1" si="23"/>
        <v>7.8330336516005401</v>
      </c>
      <c r="AA78" s="79">
        <f t="shared" ca="1" si="23"/>
        <v>28.606389178682999</v>
      </c>
      <c r="AB78" s="79">
        <f t="shared" ca="1" si="23"/>
        <v>57.858933582539997</v>
      </c>
      <c r="AC78" s="79">
        <f t="shared" ca="1" si="23"/>
        <v>132.275797141227</v>
      </c>
      <c r="AD78" s="79">
        <f t="shared" ca="1" si="23"/>
        <v>261.95624618436801</v>
      </c>
      <c r="AE78" s="79">
        <f t="shared" ca="1" si="23"/>
        <v>499.38136536650097</v>
      </c>
      <c r="AF78" s="79">
        <f t="shared" ca="1" si="22"/>
        <v>896.41573162930399</v>
      </c>
      <c r="AG78" s="79">
        <f t="shared" ca="1" si="22"/>
        <v>1468.7683909655</v>
      </c>
      <c r="AH78" s="79">
        <f t="shared" ca="1" si="22"/>
        <v>2074.58777141273</v>
      </c>
      <c r="AI78" s="79">
        <f t="shared" ca="1" si="22"/>
        <v>2588.1845711094302</v>
      </c>
      <c r="AJ78" s="79">
        <f t="shared" ca="1" si="22"/>
        <v>2958.5970681762901</v>
      </c>
      <c r="AK78" s="79">
        <f t="shared" ca="1" si="22"/>
        <v>3180.9474130613899</v>
      </c>
      <c r="AL78" s="79">
        <f t="shared" ca="1" si="22"/>
        <v>3308.8229764269199</v>
      </c>
      <c r="AM78" s="79">
        <f t="shared" ca="1" si="22"/>
        <v>3379.0895830858599</v>
      </c>
      <c r="AN78" s="79">
        <f t="shared" ca="1" si="22"/>
        <v>3436.7373723434598</v>
      </c>
      <c r="AO78" s="79">
        <f t="shared" ca="1" si="22"/>
        <v>3468.08698482216</v>
      </c>
      <c r="AP78" s="79">
        <f t="shared" ca="1" si="22"/>
        <v>3487.2343175882902</v>
      </c>
      <c r="AQ78" s="79">
        <f t="shared" ca="1" si="22"/>
        <v>0</v>
      </c>
      <c r="AR78" s="79">
        <f t="shared" ca="1" si="22"/>
        <v>0</v>
      </c>
      <c r="AS78" s="79">
        <f t="shared" ca="1" si="22"/>
        <v>0</v>
      </c>
      <c r="AT78" s="79">
        <f t="shared" ca="1" si="22"/>
        <v>0</v>
      </c>
      <c r="AU78" s="79">
        <f t="shared" ca="1" si="22"/>
        <v>0</v>
      </c>
      <c r="AV78" s="79">
        <f t="shared" ca="1" si="21"/>
        <v>0</v>
      </c>
      <c r="AW78" s="79">
        <f t="shared" ca="1" si="21"/>
        <v>0</v>
      </c>
      <c r="AX78" s="79">
        <f t="shared" ca="1" si="21"/>
        <v>0</v>
      </c>
      <c r="AY78" s="79">
        <f t="shared" ca="1" si="21"/>
        <v>0</v>
      </c>
      <c r="AZ78" s="79">
        <f t="shared" ca="1" si="21"/>
        <v>0</v>
      </c>
      <c r="BA78" s="79" t="str">
        <f t="shared" ca="1" si="25"/>
        <v/>
      </c>
      <c r="BB78" s="79" t="str">
        <f t="shared" ca="1" si="26"/>
        <v>1_1</v>
      </c>
      <c r="BC78" s="79" t="str">
        <f t="shared" ca="1" si="27"/>
        <v>pspA</v>
      </c>
      <c r="BD78" s="79">
        <f t="shared" si="28"/>
        <v>75</v>
      </c>
      <c r="BE78" s="79">
        <f t="shared" ca="1" si="29"/>
        <v>78</v>
      </c>
      <c r="BF78" s="79"/>
      <c r="BG78" s="79"/>
      <c r="BH78" s="79"/>
      <c r="BI78" s="79"/>
      <c r="BJ78" s="79"/>
      <c r="BK78" s="79"/>
      <c r="BL78" s="79"/>
      <c r="BM78" s="79"/>
      <c r="BN78" s="79"/>
      <c r="BO78" s="79"/>
      <c r="BP78" s="79"/>
      <c r="BQ78" s="79"/>
      <c r="BR78" s="79"/>
      <c r="BS78" s="79"/>
      <c r="BT78" s="79"/>
      <c r="BU78" s="79"/>
      <c r="BV78" s="79"/>
      <c r="BW78" s="79"/>
      <c r="BX78" s="79"/>
      <c r="BY78" s="79"/>
      <c r="BZ78" s="79"/>
    </row>
    <row r="79" spans="1:78" x14ac:dyDescent="0.25">
      <c r="A79" s="79">
        <f t="shared" ca="1" si="24"/>
        <v>2</v>
      </c>
      <c r="B79" s="79" t="str">
        <f t="shared" ca="1" si="24"/>
        <v>D1</v>
      </c>
      <c r="C79" s="79">
        <f t="shared" ca="1" si="24"/>
        <v>14.2108693025784</v>
      </c>
      <c r="D79" s="79">
        <f t="shared" ca="1" si="24"/>
        <v>14.000799629698101</v>
      </c>
      <c r="E79" s="79">
        <f t="shared" ca="1" si="24"/>
        <v>4.3354182275265902</v>
      </c>
      <c r="F79" s="79">
        <f t="shared" ca="1" si="24"/>
        <v>6.4579509239401904</v>
      </c>
      <c r="G79" s="79">
        <f t="shared" ca="1" si="24"/>
        <v>1.1398229392493699</v>
      </c>
      <c r="H79" s="79">
        <f t="shared" ca="1" si="24"/>
        <v>4.3860784815528904</v>
      </c>
      <c r="I79" s="79">
        <f t="shared" ca="1" si="24"/>
        <v>1.1019247779463499</v>
      </c>
      <c r="J79" s="79">
        <f t="shared" ca="1" si="24"/>
        <v>-2.4897094237544501</v>
      </c>
      <c r="K79" s="79">
        <f t="shared" ca="1" si="24"/>
        <v>-2.5307556564953302</v>
      </c>
      <c r="L79" s="79">
        <f t="shared" ca="1" si="24"/>
        <v>0.46175099095717098</v>
      </c>
      <c r="M79" s="79">
        <f t="shared" ca="1" si="24"/>
        <v>-5.1845017321747902</v>
      </c>
      <c r="N79" s="79">
        <f t="shared" ca="1" si="24"/>
        <v>-1.09544461901442</v>
      </c>
      <c r="O79" s="79">
        <f t="shared" ca="1" si="24"/>
        <v>-0.91572964201759499</v>
      </c>
      <c r="P79" s="79">
        <f t="shared" ca="1" si="24"/>
        <v>0.31103555079698703</v>
      </c>
      <c r="Q79" s="79">
        <f t="shared" ca="1" si="23"/>
        <v>-5.3409537365087099</v>
      </c>
      <c r="R79" s="79">
        <f t="shared" ca="1" si="23"/>
        <v>1.53634790475462</v>
      </c>
      <c r="S79" s="79">
        <f t="shared" ca="1" si="23"/>
        <v>-3.5284560502072999</v>
      </c>
      <c r="T79" s="79">
        <f t="shared" ca="1" si="23"/>
        <v>-4.6459717587977103</v>
      </c>
      <c r="U79" s="79">
        <f t="shared" ca="1" si="23"/>
        <v>-3.9514049069953199</v>
      </c>
      <c r="V79" s="79">
        <f t="shared" ca="1" si="23"/>
        <v>-3.63272692156443</v>
      </c>
      <c r="W79" s="79">
        <f t="shared" ca="1" si="23"/>
        <v>-2.0313222132554101</v>
      </c>
      <c r="X79" s="79">
        <f t="shared" ca="1" si="23"/>
        <v>-0.17585111015068799</v>
      </c>
      <c r="Y79" s="79">
        <f t="shared" ca="1" si="23"/>
        <v>6.0450773941224698</v>
      </c>
      <c r="Z79" s="79">
        <f t="shared" ca="1" si="23"/>
        <v>15.2389942713921</v>
      </c>
      <c r="AA79" s="79">
        <f t="shared" ca="1" si="23"/>
        <v>37.857768009030202</v>
      </c>
      <c r="AB79" s="79">
        <f t="shared" ca="1" si="23"/>
        <v>78.782797708728594</v>
      </c>
      <c r="AC79" s="79">
        <f t="shared" ca="1" si="23"/>
        <v>158.43228938782801</v>
      </c>
      <c r="AD79" s="79">
        <f t="shared" ca="1" si="23"/>
        <v>313.93819726435498</v>
      </c>
      <c r="AE79" s="79">
        <f t="shared" ca="1" si="23"/>
        <v>589.74505784672203</v>
      </c>
      <c r="AF79" s="79">
        <f t="shared" ca="1" si="22"/>
        <v>1026.9260433557499</v>
      </c>
      <c r="AG79" s="79">
        <f t="shared" ca="1" si="22"/>
        <v>1650.1020028166399</v>
      </c>
      <c r="AH79" s="79">
        <f t="shared" ca="1" si="22"/>
        <v>2262.4790765009502</v>
      </c>
      <c r="AI79" s="79">
        <f t="shared" ca="1" si="22"/>
        <v>2769.4305524681799</v>
      </c>
      <c r="AJ79" s="79">
        <f t="shared" ca="1" si="22"/>
        <v>3121.90612901842</v>
      </c>
      <c r="AK79" s="79">
        <f t="shared" ca="1" si="22"/>
        <v>3335.6146825353399</v>
      </c>
      <c r="AL79" s="79">
        <f t="shared" ca="1" si="22"/>
        <v>3454.9519145018498</v>
      </c>
      <c r="AM79" s="79">
        <f t="shared" ca="1" si="22"/>
        <v>3528.5405347506598</v>
      </c>
      <c r="AN79" s="79">
        <f t="shared" ca="1" si="22"/>
        <v>3579.7244768814599</v>
      </c>
      <c r="AO79" s="79">
        <f t="shared" ca="1" si="22"/>
        <v>3620.9452277258601</v>
      </c>
      <c r="AP79" s="79">
        <f t="shared" ca="1" si="22"/>
        <v>3652.63037915102</v>
      </c>
      <c r="AQ79" s="79">
        <f t="shared" ca="1" si="22"/>
        <v>0</v>
      </c>
      <c r="AR79" s="79">
        <f t="shared" ca="1" si="22"/>
        <v>0</v>
      </c>
      <c r="AS79" s="79">
        <f t="shared" ca="1" si="22"/>
        <v>0</v>
      </c>
      <c r="AT79" s="79">
        <f t="shared" ca="1" si="22"/>
        <v>0</v>
      </c>
      <c r="AU79" s="79">
        <f t="shared" ca="1" si="22"/>
        <v>0</v>
      </c>
      <c r="AV79" s="79">
        <f t="shared" ca="1" si="21"/>
        <v>0</v>
      </c>
      <c r="AW79" s="79">
        <f t="shared" ca="1" si="21"/>
        <v>0</v>
      </c>
      <c r="AX79" s="79">
        <f t="shared" ca="1" si="21"/>
        <v>0</v>
      </c>
      <c r="AY79" s="79">
        <f t="shared" ca="1" si="21"/>
        <v>0</v>
      </c>
      <c r="AZ79" s="79">
        <f t="shared" ca="1" si="21"/>
        <v>0</v>
      </c>
      <c r="BA79" s="79" t="str">
        <f t="shared" ca="1" si="25"/>
        <v/>
      </c>
      <c r="BB79" s="79" t="str">
        <f t="shared" ca="1" si="26"/>
        <v>1_1</v>
      </c>
      <c r="BC79" s="79" t="str">
        <f t="shared" ca="1" si="27"/>
        <v>pspA</v>
      </c>
      <c r="BD79" s="79">
        <f t="shared" si="28"/>
        <v>76</v>
      </c>
      <c r="BE79" s="79">
        <f t="shared" ca="1" si="29"/>
        <v>79</v>
      </c>
      <c r="BF79" s="79"/>
      <c r="BG79" s="79"/>
      <c r="BH79" s="79"/>
      <c r="BI79" s="79"/>
      <c r="BJ79" s="79"/>
      <c r="BK79" s="79"/>
      <c r="BL79" s="79"/>
      <c r="BM79" s="79"/>
      <c r="BN79" s="79"/>
      <c r="BO79" s="79"/>
      <c r="BP79" s="79"/>
      <c r="BQ79" s="79"/>
      <c r="BR79" s="79"/>
      <c r="BS79" s="79"/>
      <c r="BT79" s="79"/>
      <c r="BU79" s="79"/>
      <c r="BV79" s="79"/>
      <c r="BW79" s="79"/>
      <c r="BX79" s="79"/>
      <c r="BY79" s="79"/>
      <c r="BZ79" s="79"/>
    </row>
    <row r="80" spans="1:78" x14ac:dyDescent="0.25">
      <c r="A80" s="79">
        <f t="shared" ca="1" si="24"/>
        <v>2</v>
      </c>
      <c r="B80" s="79" t="str">
        <f t="shared" ca="1" si="24"/>
        <v>E1</v>
      </c>
      <c r="C80" s="79">
        <f t="shared" ca="1" si="24"/>
        <v>20.005570163570599</v>
      </c>
      <c r="D80" s="79">
        <f t="shared" ca="1" si="24"/>
        <v>22.303743469826301</v>
      </c>
      <c r="E80" s="79">
        <f t="shared" ca="1" si="24"/>
        <v>10.848325553203299</v>
      </c>
      <c r="F80" s="79">
        <f t="shared" ca="1" si="24"/>
        <v>6.3491823315512201</v>
      </c>
      <c r="G80" s="79">
        <f t="shared" ca="1" si="24"/>
        <v>1.4702743537454801</v>
      </c>
      <c r="H80" s="79">
        <f t="shared" ca="1" si="24"/>
        <v>4.5023240636842301</v>
      </c>
      <c r="I80" s="79">
        <f t="shared" ca="1" si="24"/>
        <v>-2.7161018764177198</v>
      </c>
      <c r="J80" s="79">
        <f t="shared" ca="1" si="24"/>
        <v>-1.4867624839935201</v>
      </c>
      <c r="K80" s="79">
        <f t="shared" ca="1" si="24"/>
        <v>-2.3625537412094699</v>
      </c>
      <c r="L80" s="79">
        <f t="shared" ca="1" si="24"/>
        <v>-6.7176484585142999</v>
      </c>
      <c r="M80" s="79">
        <f t="shared" ca="1" si="24"/>
        <v>-5.4254484942362096</v>
      </c>
      <c r="N80" s="79">
        <f t="shared" ca="1" si="24"/>
        <v>-7.5940167659173303</v>
      </c>
      <c r="O80" s="79">
        <f t="shared" ca="1" si="24"/>
        <v>-7.3382864344521304</v>
      </c>
      <c r="P80" s="79">
        <f t="shared" ca="1" si="24"/>
        <v>-4.96334515923445</v>
      </c>
      <c r="Q80" s="79">
        <f t="shared" ca="1" si="23"/>
        <v>-7.6414825724864404</v>
      </c>
      <c r="R80" s="79">
        <f t="shared" ca="1" si="23"/>
        <v>-5.3518342047732403</v>
      </c>
      <c r="S80" s="79">
        <f t="shared" ca="1" si="23"/>
        <v>-2.1765482882701699</v>
      </c>
      <c r="T80" s="79">
        <f t="shared" ca="1" si="23"/>
        <v>0.98549035789528705</v>
      </c>
      <c r="U80" s="79">
        <f t="shared" ca="1" si="23"/>
        <v>7.80529681152984</v>
      </c>
      <c r="V80" s="79">
        <f t="shared" ca="1" si="23"/>
        <v>19.187569169813699</v>
      </c>
      <c r="W80" s="79">
        <f t="shared" ca="1" si="23"/>
        <v>49.893532978652303</v>
      </c>
      <c r="X80" s="79">
        <f t="shared" ca="1" si="23"/>
        <v>98.395018428600906</v>
      </c>
      <c r="Y80" s="79">
        <f t="shared" ca="1" si="23"/>
        <v>203.98444330727801</v>
      </c>
      <c r="Z80" s="79">
        <f t="shared" ca="1" si="23"/>
        <v>400.36604442336102</v>
      </c>
      <c r="AA80" s="79">
        <f t="shared" ca="1" si="23"/>
        <v>715.59069986561406</v>
      </c>
      <c r="AB80" s="79">
        <f t="shared" ca="1" si="23"/>
        <v>1215.18598181176</v>
      </c>
      <c r="AC80" s="79">
        <f t="shared" ca="1" si="23"/>
        <v>1858.7149590336901</v>
      </c>
      <c r="AD80" s="79">
        <f t="shared" ca="1" si="23"/>
        <v>2434.90333813691</v>
      </c>
      <c r="AE80" s="79">
        <f t="shared" ca="1" si="23"/>
        <v>2902.7960731213898</v>
      </c>
      <c r="AF80" s="79">
        <f t="shared" ca="1" si="22"/>
        <v>3212.1141875302601</v>
      </c>
      <c r="AG80" s="79">
        <f t="shared" ca="1" si="22"/>
        <v>3399.5671437065798</v>
      </c>
      <c r="AH80" s="79">
        <f t="shared" ca="1" si="22"/>
        <v>3506.4000449436799</v>
      </c>
      <c r="AI80" s="79">
        <f t="shared" ca="1" si="22"/>
        <v>3575.25823403306</v>
      </c>
      <c r="AJ80" s="79">
        <f t="shared" ca="1" si="22"/>
        <v>3616.6151306167999</v>
      </c>
      <c r="AK80" s="79">
        <f t="shared" ca="1" si="22"/>
        <v>3646.9988657939298</v>
      </c>
      <c r="AL80" s="79">
        <f t="shared" ca="1" si="22"/>
        <v>3671.7708684519498</v>
      </c>
      <c r="AM80" s="79">
        <f t="shared" ca="1" si="22"/>
        <v>3689.3981864931402</v>
      </c>
      <c r="AN80" s="79">
        <f t="shared" ca="1" si="22"/>
        <v>3699.5806587297402</v>
      </c>
      <c r="AO80" s="79">
        <f t="shared" ca="1" si="22"/>
        <v>3706.7128730895001</v>
      </c>
      <c r="AP80" s="79">
        <f t="shared" ca="1" si="22"/>
        <v>3714.7626412036698</v>
      </c>
      <c r="AQ80" s="79">
        <f t="shared" ca="1" si="22"/>
        <v>0</v>
      </c>
      <c r="AR80" s="79">
        <f t="shared" ca="1" si="22"/>
        <v>0</v>
      </c>
      <c r="AS80" s="79">
        <f t="shared" ca="1" si="22"/>
        <v>0</v>
      </c>
      <c r="AT80" s="79">
        <f t="shared" ca="1" si="22"/>
        <v>0</v>
      </c>
      <c r="AU80" s="79">
        <f t="shared" ca="1" si="22"/>
        <v>0</v>
      </c>
      <c r="AV80" s="79">
        <f t="shared" ca="1" si="21"/>
        <v>0</v>
      </c>
      <c r="AW80" s="79">
        <f t="shared" ca="1" si="21"/>
        <v>0</v>
      </c>
      <c r="AX80" s="79">
        <f t="shared" ca="1" si="21"/>
        <v>0</v>
      </c>
      <c r="AY80" s="79">
        <f t="shared" ca="1" si="21"/>
        <v>0</v>
      </c>
      <c r="AZ80" s="79">
        <f t="shared" ca="1" si="21"/>
        <v>0</v>
      </c>
      <c r="BA80" s="79" t="str">
        <f t="shared" ca="1" si="25"/>
        <v/>
      </c>
      <c r="BB80" s="79" t="str">
        <f t="shared" ca="1" si="26"/>
        <v>1_1</v>
      </c>
      <c r="BC80" s="79" t="str">
        <f t="shared" ca="1" si="27"/>
        <v>ltpD</v>
      </c>
      <c r="BD80" s="79">
        <f t="shared" si="28"/>
        <v>77</v>
      </c>
      <c r="BE80" s="79">
        <f t="shared" ca="1" si="29"/>
        <v>80</v>
      </c>
      <c r="BF80" s="79"/>
      <c r="BG80" s="79"/>
      <c r="BH80" s="79"/>
      <c r="BI80" s="79"/>
      <c r="BJ80" s="79"/>
      <c r="BK80" s="79"/>
      <c r="BL80" s="79"/>
      <c r="BM80" s="79"/>
      <c r="BN80" s="79"/>
      <c r="BO80" s="79"/>
      <c r="BP80" s="79"/>
      <c r="BQ80" s="79"/>
      <c r="BR80" s="79"/>
      <c r="BS80" s="79"/>
      <c r="BT80" s="79"/>
      <c r="BU80" s="79"/>
      <c r="BV80" s="79"/>
      <c r="BW80" s="79"/>
      <c r="BX80" s="79"/>
      <c r="BY80" s="79"/>
      <c r="BZ80" s="79"/>
    </row>
    <row r="81" spans="1:78" x14ac:dyDescent="0.25">
      <c r="A81" s="79">
        <f t="shared" ca="1" si="24"/>
        <v>2</v>
      </c>
      <c r="B81" s="79" t="str">
        <f t="shared" ca="1" si="24"/>
        <v>F1</v>
      </c>
      <c r="C81" s="79">
        <f t="shared" ca="1" si="24"/>
        <v>16.823678431668199</v>
      </c>
      <c r="D81" s="79">
        <f t="shared" ca="1" si="24"/>
        <v>20.6772338010169</v>
      </c>
      <c r="E81" s="79">
        <f t="shared" ca="1" si="24"/>
        <v>11.5049936590272</v>
      </c>
      <c r="F81" s="79">
        <f t="shared" ca="1" si="24"/>
        <v>3.4706250437489001</v>
      </c>
      <c r="G81" s="79">
        <f t="shared" ca="1" si="24"/>
        <v>3.5323203519201298</v>
      </c>
      <c r="H81" s="79">
        <f t="shared" ca="1" si="24"/>
        <v>0.46346744246784499</v>
      </c>
      <c r="I81" s="79">
        <f t="shared" ca="1" si="24"/>
        <v>-0.61161829140382895</v>
      </c>
      <c r="J81" s="79">
        <f t="shared" ca="1" si="24"/>
        <v>-0.75335956452317998</v>
      </c>
      <c r="K81" s="79">
        <f t="shared" ca="1" si="24"/>
        <v>-2.4207500929569501</v>
      </c>
      <c r="L81" s="79">
        <f t="shared" ca="1" si="24"/>
        <v>-2.9189733374742</v>
      </c>
      <c r="M81" s="79">
        <f t="shared" ca="1" si="24"/>
        <v>-5.25551802643849</v>
      </c>
      <c r="N81" s="79">
        <f t="shared" ca="1" si="24"/>
        <v>-4.1777403046717199</v>
      </c>
      <c r="O81" s="79">
        <f t="shared" ca="1" si="24"/>
        <v>-8.7944692447895196</v>
      </c>
      <c r="P81" s="79">
        <f t="shared" ca="1" si="24"/>
        <v>-4.3416324333706999</v>
      </c>
      <c r="Q81" s="79">
        <f t="shared" ca="1" si="23"/>
        <v>-9.1526489364600803</v>
      </c>
      <c r="R81" s="79">
        <f t="shared" ca="1" si="23"/>
        <v>-5.7644992306963996</v>
      </c>
      <c r="S81" s="79">
        <f t="shared" ca="1" si="23"/>
        <v>-7.5332392952141198</v>
      </c>
      <c r="T81" s="79">
        <f t="shared" ca="1" si="23"/>
        <v>-2.0199030870794599</v>
      </c>
      <c r="U81" s="79">
        <f t="shared" ca="1" si="23"/>
        <v>13.645726127208899</v>
      </c>
      <c r="V81" s="79">
        <f t="shared" ca="1" si="23"/>
        <v>19.672066501933401</v>
      </c>
      <c r="W81" s="79">
        <f t="shared" ca="1" si="23"/>
        <v>55.695134281534997</v>
      </c>
      <c r="X81" s="79">
        <f t="shared" ca="1" si="23"/>
        <v>110.532027734647</v>
      </c>
      <c r="Y81" s="79">
        <f t="shared" ca="1" si="23"/>
        <v>226.431883214626</v>
      </c>
      <c r="Z81" s="79">
        <f t="shared" ca="1" si="23"/>
        <v>434.87151178896602</v>
      </c>
      <c r="AA81" s="79">
        <f t="shared" ca="1" si="23"/>
        <v>784.01915185815199</v>
      </c>
      <c r="AB81" s="79">
        <f t="shared" ca="1" si="23"/>
        <v>1323.68879351955</v>
      </c>
      <c r="AC81" s="79">
        <f t="shared" ca="1" si="23"/>
        <v>1968.5933215837899</v>
      </c>
      <c r="AD81" s="79">
        <f t="shared" ca="1" si="23"/>
        <v>2535.46767894608</v>
      </c>
      <c r="AE81" s="79">
        <f t="shared" ca="1" si="23"/>
        <v>2986.40571509441</v>
      </c>
      <c r="AF81" s="79">
        <f t="shared" ca="1" si="22"/>
        <v>3277.9776198749601</v>
      </c>
      <c r="AG81" s="79">
        <f t="shared" ca="1" si="22"/>
        <v>3457.4178046979901</v>
      </c>
      <c r="AH81" s="79">
        <f t="shared" ca="1" si="22"/>
        <v>3557.82707177162</v>
      </c>
      <c r="AI81" s="79">
        <f t="shared" ca="1" si="22"/>
        <v>3627.8261153804801</v>
      </c>
      <c r="AJ81" s="79">
        <f t="shared" ca="1" si="22"/>
        <v>3671.5681538364001</v>
      </c>
      <c r="AK81" s="79">
        <f t="shared" ca="1" si="22"/>
        <v>3703.7186327131299</v>
      </c>
      <c r="AL81" s="79">
        <f t="shared" ca="1" si="22"/>
        <v>3723.0194978508598</v>
      </c>
      <c r="AM81" s="79">
        <f t="shared" ca="1" si="22"/>
        <v>3732.6948735984702</v>
      </c>
      <c r="AN81" s="79">
        <f t="shared" ca="1" si="22"/>
        <v>3742.5420659064998</v>
      </c>
      <c r="AO81" s="79">
        <f t="shared" ca="1" si="22"/>
        <v>3744.0482451635698</v>
      </c>
      <c r="AP81" s="79">
        <f t="shared" ca="1" si="22"/>
        <v>3742.6738759852101</v>
      </c>
      <c r="AQ81" s="79">
        <f t="shared" ca="1" si="22"/>
        <v>0</v>
      </c>
      <c r="AR81" s="79">
        <f t="shared" ca="1" si="22"/>
        <v>0</v>
      </c>
      <c r="AS81" s="79">
        <f t="shared" ca="1" si="22"/>
        <v>0</v>
      </c>
      <c r="AT81" s="79">
        <f t="shared" ca="1" si="22"/>
        <v>0</v>
      </c>
      <c r="AU81" s="79">
        <f t="shared" ref="AU81:AZ96" ca="1" si="30">INDIRECT("Data!"&amp;AU$2&amp;$BE81)</f>
        <v>0</v>
      </c>
      <c r="AV81" s="79">
        <f t="shared" ca="1" si="30"/>
        <v>0</v>
      </c>
      <c r="AW81" s="79">
        <f t="shared" ca="1" si="30"/>
        <v>0</v>
      </c>
      <c r="AX81" s="79">
        <f t="shared" ca="1" si="30"/>
        <v>0</v>
      </c>
      <c r="AY81" s="79">
        <f t="shared" ca="1" si="30"/>
        <v>0</v>
      </c>
      <c r="AZ81" s="79">
        <f t="shared" ca="1" si="30"/>
        <v>0</v>
      </c>
      <c r="BA81" s="79" t="str">
        <f t="shared" ca="1" si="25"/>
        <v/>
      </c>
      <c r="BB81" s="79" t="str">
        <f t="shared" ca="1" si="26"/>
        <v>1_1</v>
      </c>
      <c r="BC81" s="79" t="str">
        <f t="shared" ca="1" si="27"/>
        <v>ltpD</v>
      </c>
      <c r="BD81" s="79">
        <f t="shared" si="28"/>
        <v>78</v>
      </c>
      <c r="BE81" s="79">
        <f t="shared" ca="1" si="29"/>
        <v>81</v>
      </c>
      <c r="BF81" s="79"/>
      <c r="BG81" s="79"/>
      <c r="BH81" s="79"/>
      <c r="BI81" s="79"/>
      <c r="BJ81" s="79"/>
      <c r="BK81" s="79"/>
      <c r="BL81" s="79"/>
      <c r="BM81" s="79"/>
      <c r="BN81" s="79"/>
      <c r="BO81" s="79"/>
      <c r="BP81" s="79"/>
      <c r="BQ81" s="79"/>
      <c r="BR81" s="79"/>
      <c r="BS81" s="79"/>
      <c r="BT81" s="79"/>
      <c r="BU81" s="79"/>
      <c r="BV81" s="79"/>
      <c r="BW81" s="79"/>
      <c r="BX81" s="79"/>
      <c r="BY81" s="79"/>
      <c r="BZ81" s="79"/>
    </row>
    <row r="82" spans="1:78" x14ac:dyDescent="0.25">
      <c r="A82" s="79">
        <f t="shared" ca="1" si="24"/>
        <v>2</v>
      </c>
      <c r="B82" s="79" t="str">
        <f t="shared" ca="1" si="24"/>
        <v>G1</v>
      </c>
      <c r="C82" s="79">
        <f t="shared" ca="1" si="24"/>
        <v>18.6314227861026</v>
      </c>
      <c r="D82" s="79">
        <f t="shared" ca="1" si="24"/>
        <v>18.525878871674202</v>
      </c>
      <c r="E82" s="79">
        <f t="shared" ca="1" si="24"/>
        <v>11.608758081590601</v>
      </c>
      <c r="F82" s="79">
        <f t="shared" ca="1" si="24"/>
        <v>4.5804464843577097</v>
      </c>
      <c r="G82" s="79">
        <f t="shared" ca="1" si="24"/>
        <v>2.9627529143867801</v>
      </c>
      <c r="H82" s="79">
        <f t="shared" ca="1" si="24"/>
        <v>2.3976636319398499</v>
      </c>
      <c r="I82" s="79">
        <f t="shared" ca="1" si="24"/>
        <v>-1.97211570229865</v>
      </c>
      <c r="J82" s="79">
        <f t="shared" ca="1" si="24"/>
        <v>-1.35860852756332</v>
      </c>
      <c r="K82" s="79">
        <f t="shared" ca="1" si="24"/>
        <v>-3.05566882754874</v>
      </c>
      <c r="L82" s="79">
        <f t="shared" ca="1" si="24"/>
        <v>0.61192473061828401</v>
      </c>
      <c r="M82" s="79">
        <f t="shared" ca="1" si="24"/>
        <v>-1.3405457533749501</v>
      </c>
      <c r="N82" s="79">
        <f t="shared" ca="1" si="24"/>
        <v>-4.8803365410558399</v>
      </c>
      <c r="O82" s="79">
        <f t="shared" ca="1" si="24"/>
        <v>-4.4172538545190001</v>
      </c>
      <c r="P82" s="79">
        <f t="shared" ca="1" si="24"/>
        <v>-5.9778551484987501</v>
      </c>
      <c r="Q82" s="79">
        <f t="shared" ca="1" si="23"/>
        <v>-5.7633773891307101</v>
      </c>
      <c r="R82" s="79">
        <f t="shared" ca="1" si="23"/>
        <v>-8.3900132528369795</v>
      </c>
      <c r="S82" s="79">
        <f t="shared" ca="1" si="23"/>
        <v>-2.3835780276103802</v>
      </c>
      <c r="T82" s="79">
        <f t="shared" ca="1" si="23"/>
        <v>-5.3361089913710202</v>
      </c>
      <c r="U82" s="79">
        <f t="shared" ca="1" si="23"/>
        <v>-6.4667643107595696</v>
      </c>
      <c r="V82" s="79">
        <f t="shared" ca="1" si="23"/>
        <v>1.0109338260476799</v>
      </c>
      <c r="W82" s="79">
        <f t="shared" ca="1" si="23"/>
        <v>8.2807618813144508</v>
      </c>
      <c r="X82" s="79">
        <f t="shared" ca="1" si="23"/>
        <v>22.6879110598361</v>
      </c>
      <c r="Y82" s="79">
        <f t="shared" ca="1" si="23"/>
        <v>41.9147542072078</v>
      </c>
      <c r="Z82" s="79">
        <f t="shared" ca="1" si="23"/>
        <v>100.089320628575</v>
      </c>
      <c r="AA82" s="79">
        <f t="shared" ca="1" si="23"/>
        <v>189.42264201820899</v>
      </c>
      <c r="AB82" s="79">
        <f t="shared" ca="1" si="23"/>
        <v>358.57514351002101</v>
      </c>
      <c r="AC82" s="79">
        <f t="shared" ca="1" si="23"/>
        <v>635.54487734933105</v>
      </c>
      <c r="AD82" s="79">
        <f t="shared" ca="1" si="23"/>
        <v>1076.4530391211999</v>
      </c>
      <c r="AE82" s="79">
        <f t="shared" ca="1" si="23"/>
        <v>1665.1521231925301</v>
      </c>
      <c r="AF82" s="79">
        <f t="shared" ref="AF82:AU97" ca="1" si="31">INDIRECT("Data!"&amp;AF$2&amp;$BE82)</f>
        <v>2243.5331778344498</v>
      </c>
      <c r="AG82" s="79">
        <f t="shared" ca="1" si="31"/>
        <v>2725.4098369859098</v>
      </c>
      <c r="AH82" s="79">
        <f t="shared" ca="1" si="31"/>
        <v>3066.0640477315201</v>
      </c>
      <c r="AI82" s="79">
        <f t="shared" ca="1" si="31"/>
        <v>3284.46118899165</v>
      </c>
      <c r="AJ82" s="79">
        <f t="shared" ca="1" si="31"/>
        <v>3417.71149963781</v>
      </c>
      <c r="AK82" s="79">
        <f t="shared" ca="1" si="31"/>
        <v>3499.3870147901798</v>
      </c>
      <c r="AL82" s="79">
        <f t="shared" ca="1" si="31"/>
        <v>3552.0036463452102</v>
      </c>
      <c r="AM82" s="79">
        <f t="shared" ca="1" si="31"/>
        <v>3584.49734856244</v>
      </c>
      <c r="AN82" s="79">
        <f t="shared" ca="1" si="31"/>
        <v>3607.1304768282098</v>
      </c>
      <c r="AO82" s="79">
        <f t="shared" ca="1" si="31"/>
        <v>3616.8145155073398</v>
      </c>
      <c r="AP82" s="79">
        <f t="shared" ca="1" si="31"/>
        <v>3622.72282557071</v>
      </c>
      <c r="AQ82" s="79">
        <f t="shared" ca="1" si="31"/>
        <v>0</v>
      </c>
      <c r="AR82" s="79">
        <f t="shared" ca="1" si="31"/>
        <v>0</v>
      </c>
      <c r="AS82" s="79">
        <f t="shared" ca="1" si="31"/>
        <v>0</v>
      </c>
      <c r="AT82" s="79">
        <f t="shared" ca="1" si="31"/>
        <v>0</v>
      </c>
      <c r="AU82" s="79">
        <f t="shared" ca="1" si="31"/>
        <v>0</v>
      </c>
      <c r="AV82" s="79">
        <f t="shared" ca="1" si="30"/>
        <v>0</v>
      </c>
      <c r="AW82" s="79">
        <f t="shared" ca="1" si="30"/>
        <v>0</v>
      </c>
      <c r="AX82" s="79">
        <f t="shared" ca="1" si="30"/>
        <v>0</v>
      </c>
      <c r="AY82" s="79">
        <f t="shared" ca="1" si="30"/>
        <v>0</v>
      </c>
      <c r="AZ82" s="79">
        <f t="shared" ca="1" si="30"/>
        <v>0</v>
      </c>
      <c r="BA82" s="79" t="str">
        <f t="shared" ca="1" si="25"/>
        <v/>
      </c>
      <c r="BB82" s="79" t="str">
        <f t="shared" ca="1" si="26"/>
        <v>1_1</v>
      </c>
      <c r="BC82" s="79" t="str">
        <f t="shared" ca="1" si="27"/>
        <v>ParA</v>
      </c>
      <c r="BD82" s="79">
        <f t="shared" si="28"/>
        <v>79</v>
      </c>
      <c r="BE82" s="79">
        <f t="shared" ca="1" si="29"/>
        <v>82</v>
      </c>
      <c r="BF82" s="79"/>
      <c r="BG82" s="79"/>
      <c r="BH82" s="79"/>
      <c r="BI82" s="79"/>
      <c r="BJ82" s="79"/>
      <c r="BK82" s="79"/>
      <c r="BL82" s="79"/>
      <c r="BM82" s="79"/>
      <c r="BN82" s="79"/>
      <c r="BO82" s="79"/>
      <c r="BP82" s="79"/>
      <c r="BQ82" s="79"/>
      <c r="BR82" s="79"/>
      <c r="BS82" s="79"/>
      <c r="BT82" s="79"/>
      <c r="BU82" s="79"/>
      <c r="BV82" s="79"/>
      <c r="BW82" s="79"/>
      <c r="BX82" s="79"/>
      <c r="BY82" s="79"/>
      <c r="BZ82" s="79"/>
    </row>
    <row r="83" spans="1:78" x14ac:dyDescent="0.25">
      <c r="A83" s="79">
        <f t="shared" ca="1" si="24"/>
        <v>2</v>
      </c>
      <c r="B83" s="79" t="str">
        <f t="shared" ca="1" si="24"/>
        <v>H1</v>
      </c>
      <c r="C83" s="79">
        <f t="shared" ca="1" si="24"/>
        <v>21.881993958420001</v>
      </c>
      <c r="D83" s="79">
        <f t="shared" ca="1" si="24"/>
        <v>13.014112890005</v>
      </c>
      <c r="E83" s="79">
        <f t="shared" ca="1" si="24"/>
        <v>11.0293826985476</v>
      </c>
      <c r="F83" s="79">
        <f t="shared" ca="1" si="24"/>
        <v>4.3543859886986001</v>
      </c>
      <c r="G83" s="79">
        <f t="shared" ca="1" si="24"/>
        <v>2.5928170549996099</v>
      </c>
      <c r="H83" s="79">
        <f t="shared" ca="1" si="24"/>
        <v>-0.78058955226424598</v>
      </c>
      <c r="I83" s="79">
        <f t="shared" ca="1" si="24"/>
        <v>-1.9902141489887999</v>
      </c>
      <c r="J83" s="79">
        <f t="shared" ca="1" si="24"/>
        <v>2.2329978080260799</v>
      </c>
      <c r="K83" s="79">
        <f t="shared" ca="1" si="24"/>
        <v>-1.9927680225064199</v>
      </c>
      <c r="L83" s="79">
        <f t="shared" ca="1" si="24"/>
        <v>-0.75097463412976095</v>
      </c>
      <c r="M83" s="79">
        <f t="shared" ca="1" si="24"/>
        <v>-4.69677143784702</v>
      </c>
      <c r="N83" s="79">
        <f t="shared" ca="1" si="24"/>
        <v>-3.8110719641481401</v>
      </c>
      <c r="O83" s="79">
        <f t="shared" ca="1" si="24"/>
        <v>-2.8411044123072302</v>
      </c>
      <c r="P83" s="79">
        <f t="shared" ref="P83:AE98" ca="1" si="32">INDIRECT("Data!"&amp;P$2&amp;$BE83)</f>
        <v>-5.2425252485509199</v>
      </c>
      <c r="Q83" s="79">
        <f t="shared" ca="1" si="32"/>
        <v>1.5654467585841301</v>
      </c>
      <c r="R83" s="79">
        <f t="shared" ca="1" si="32"/>
        <v>-9.8275858168049108</v>
      </c>
      <c r="S83" s="79">
        <f t="shared" ca="1" si="32"/>
        <v>-5.0124045852517201</v>
      </c>
      <c r="T83" s="79">
        <f t="shared" ca="1" si="32"/>
        <v>-3.5781038792324602</v>
      </c>
      <c r="U83" s="79">
        <f t="shared" ca="1" si="32"/>
        <v>-4.1247586908161802</v>
      </c>
      <c r="V83" s="79">
        <f t="shared" ca="1" si="32"/>
        <v>-2.4816269271736902</v>
      </c>
      <c r="W83" s="79">
        <f t="shared" ca="1" si="32"/>
        <v>8.10815549021663</v>
      </c>
      <c r="X83" s="79">
        <f t="shared" ca="1" si="32"/>
        <v>20.628387806813901</v>
      </c>
      <c r="Y83" s="79">
        <f t="shared" ca="1" si="32"/>
        <v>48.111451863448998</v>
      </c>
      <c r="Z83" s="79">
        <f t="shared" ca="1" si="32"/>
        <v>95.109010391706803</v>
      </c>
      <c r="AA83" s="79">
        <f t="shared" ca="1" si="32"/>
        <v>188.03395838384</v>
      </c>
      <c r="AB83" s="79">
        <f t="shared" ca="1" si="32"/>
        <v>346.066099549059</v>
      </c>
      <c r="AC83" s="79">
        <f t="shared" ca="1" si="32"/>
        <v>628.42593032661898</v>
      </c>
      <c r="AD83" s="79">
        <f t="shared" ca="1" si="32"/>
        <v>1059.9291721590801</v>
      </c>
      <c r="AE83" s="79">
        <f t="shared" ca="1" si="32"/>
        <v>1622.4948577170601</v>
      </c>
      <c r="AF83" s="79">
        <f t="shared" ca="1" si="31"/>
        <v>2182.4775549547899</v>
      </c>
      <c r="AG83" s="79">
        <f t="shared" ca="1" si="31"/>
        <v>2649.10531094014</v>
      </c>
      <c r="AH83" s="79">
        <f t="shared" ca="1" si="31"/>
        <v>2977.8024609005301</v>
      </c>
      <c r="AI83" s="79">
        <f t="shared" ca="1" si="31"/>
        <v>3183.4938643358</v>
      </c>
      <c r="AJ83" s="79">
        <f t="shared" ca="1" si="31"/>
        <v>3305.5101234630401</v>
      </c>
      <c r="AK83" s="79">
        <f t="shared" ca="1" si="31"/>
        <v>3378.4399881241002</v>
      </c>
      <c r="AL83" s="79">
        <f t="shared" ca="1" si="31"/>
        <v>3424.4932549052801</v>
      </c>
      <c r="AM83" s="79">
        <f t="shared" ca="1" si="31"/>
        <v>3452.52854563241</v>
      </c>
      <c r="AN83" s="79">
        <f t="shared" ca="1" si="31"/>
        <v>3474.6324177607999</v>
      </c>
      <c r="AO83" s="79">
        <f t="shared" ca="1" si="31"/>
        <v>3490.1610467190199</v>
      </c>
      <c r="AP83" s="79">
        <f t="shared" ca="1" si="31"/>
        <v>3503.6054609053399</v>
      </c>
      <c r="AQ83" s="79">
        <f t="shared" ca="1" si="31"/>
        <v>0</v>
      </c>
      <c r="AR83" s="79">
        <f t="shared" ca="1" si="31"/>
        <v>0</v>
      </c>
      <c r="AS83" s="79">
        <f t="shared" ca="1" si="31"/>
        <v>0</v>
      </c>
      <c r="AT83" s="79">
        <f t="shared" ca="1" si="31"/>
        <v>0</v>
      </c>
      <c r="AU83" s="79">
        <f t="shared" ca="1" si="31"/>
        <v>0</v>
      </c>
      <c r="AV83" s="79">
        <f t="shared" ca="1" si="30"/>
        <v>0</v>
      </c>
      <c r="AW83" s="79">
        <f t="shared" ca="1" si="30"/>
        <v>0</v>
      </c>
      <c r="AX83" s="79">
        <f t="shared" ca="1" si="30"/>
        <v>0</v>
      </c>
      <c r="AY83" s="79">
        <f t="shared" ca="1" si="30"/>
        <v>0</v>
      </c>
      <c r="AZ83" s="79">
        <f t="shared" ca="1" si="30"/>
        <v>0</v>
      </c>
      <c r="BA83" s="79" t="str">
        <f t="shared" ca="1" si="25"/>
        <v/>
      </c>
      <c r="BB83" s="79" t="str">
        <f t="shared" ca="1" si="26"/>
        <v>1_1</v>
      </c>
      <c r="BC83" s="79" t="str">
        <f t="shared" ca="1" si="27"/>
        <v>ParA</v>
      </c>
      <c r="BD83" s="79">
        <f t="shared" si="28"/>
        <v>80</v>
      </c>
      <c r="BE83" s="79">
        <f t="shared" ca="1" si="29"/>
        <v>83</v>
      </c>
      <c r="BF83" s="79"/>
      <c r="BG83" s="79"/>
      <c r="BH83" s="79"/>
      <c r="BI83" s="79"/>
      <c r="BJ83" s="79"/>
      <c r="BK83" s="79"/>
      <c r="BL83" s="79"/>
      <c r="BM83" s="79"/>
      <c r="BN83" s="79"/>
      <c r="BO83" s="79"/>
      <c r="BP83" s="79"/>
      <c r="BQ83" s="79"/>
      <c r="BR83" s="79"/>
      <c r="BS83" s="79"/>
      <c r="BT83" s="79"/>
      <c r="BU83" s="79"/>
      <c r="BV83" s="79"/>
      <c r="BW83" s="79"/>
      <c r="BX83" s="79"/>
      <c r="BY83" s="79"/>
      <c r="BZ83" s="79"/>
    </row>
    <row r="84" spans="1:78" x14ac:dyDescent="0.25">
      <c r="A84" s="79">
        <f t="shared" ref="A84:P99" ca="1" si="33">INDIRECT("Data!"&amp;A$2&amp;$BE84)</f>
        <v>2</v>
      </c>
      <c r="B84" s="79" t="str">
        <f t="shared" ca="1" si="33"/>
        <v>A2</v>
      </c>
      <c r="C84" s="79">
        <f t="shared" ca="1" si="33"/>
        <v>18.398989501877601</v>
      </c>
      <c r="D84" s="79">
        <f t="shared" ca="1" si="33"/>
        <v>20.099461223991501</v>
      </c>
      <c r="E84" s="79">
        <f t="shared" ca="1" si="33"/>
        <v>11.0922028436894</v>
      </c>
      <c r="F84" s="79">
        <f t="shared" ca="1" si="33"/>
        <v>2.5099230138562199</v>
      </c>
      <c r="G84" s="79">
        <f t="shared" ca="1" si="33"/>
        <v>2.8836093703034802</v>
      </c>
      <c r="H84" s="79">
        <f t="shared" ca="1" si="33"/>
        <v>0.32827765229148997</v>
      </c>
      <c r="I84" s="79">
        <f t="shared" ca="1" si="33"/>
        <v>4.7359385354479899</v>
      </c>
      <c r="J84" s="79">
        <f t="shared" ca="1" si="33"/>
        <v>-1.6561406340665601</v>
      </c>
      <c r="K84" s="79">
        <f t="shared" ca="1" si="33"/>
        <v>2.5356438521048399</v>
      </c>
      <c r="L84" s="79">
        <f t="shared" ca="1" si="33"/>
        <v>0.21635919623577099</v>
      </c>
      <c r="M84" s="79">
        <f t="shared" ca="1" si="33"/>
        <v>-1.1336624461196201</v>
      </c>
      <c r="N84" s="79">
        <f t="shared" ca="1" si="33"/>
        <v>-5.7010246222312198</v>
      </c>
      <c r="O84" s="79">
        <f t="shared" ca="1" si="33"/>
        <v>-4.10720371156685</v>
      </c>
      <c r="P84" s="79">
        <f t="shared" ca="1" si="33"/>
        <v>-2.3404733078755302</v>
      </c>
      <c r="Q84" s="79">
        <f t="shared" ca="1" si="32"/>
        <v>-3.7917780261327598</v>
      </c>
      <c r="R84" s="79">
        <f t="shared" ca="1" si="32"/>
        <v>-3.6042761520275199</v>
      </c>
      <c r="S84" s="79">
        <f t="shared" ca="1" si="32"/>
        <v>-4.1124653336751198</v>
      </c>
      <c r="T84" s="79">
        <f t="shared" ca="1" si="32"/>
        <v>-7.66266457764414</v>
      </c>
      <c r="U84" s="79">
        <f t="shared" ca="1" si="32"/>
        <v>-6.8507601307528603</v>
      </c>
      <c r="V84" s="79">
        <f t="shared" ca="1" si="32"/>
        <v>-3.94150599136265</v>
      </c>
      <c r="W84" s="79">
        <f t="shared" ca="1" si="32"/>
        <v>-8.7140992895451799</v>
      </c>
      <c r="X84" s="79">
        <f t="shared" ca="1" si="32"/>
        <v>-8.8787376246550593</v>
      </c>
      <c r="Y84" s="79">
        <f t="shared" ca="1" si="32"/>
        <v>-1.16065552216878</v>
      </c>
      <c r="Z84" s="79">
        <f t="shared" ca="1" si="32"/>
        <v>0.855528945733113</v>
      </c>
      <c r="AA84" s="79">
        <f t="shared" ca="1" si="32"/>
        <v>8.7657219500119901</v>
      </c>
      <c r="AB84" s="79">
        <f t="shared" ca="1" si="32"/>
        <v>28.527102062599599</v>
      </c>
      <c r="AC84" s="79">
        <f t="shared" ca="1" si="32"/>
        <v>71.102154791205095</v>
      </c>
      <c r="AD84" s="79">
        <f t="shared" ca="1" si="32"/>
        <v>129.17579041649699</v>
      </c>
      <c r="AE84" s="79">
        <f t="shared" ca="1" si="32"/>
        <v>246.05696963616899</v>
      </c>
      <c r="AF84" s="79">
        <f t="shared" ca="1" si="31"/>
        <v>462.07102662724901</v>
      </c>
      <c r="AG84" s="79">
        <f t="shared" ca="1" si="31"/>
        <v>802.16573516225196</v>
      </c>
      <c r="AH84" s="79">
        <f t="shared" ca="1" si="31"/>
        <v>1323.0577535115499</v>
      </c>
      <c r="AI84" s="79">
        <f t="shared" ca="1" si="31"/>
        <v>1964.11922032397</v>
      </c>
      <c r="AJ84" s="79">
        <f t="shared" ca="1" si="31"/>
        <v>2537.9642380514201</v>
      </c>
      <c r="AK84" s="79">
        <f t="shared" ca="1" si="31"/>
        <v>3002.5444214622398</v>
      </c>
      <c r="AL84" s="79">
        <f t="shared" ca="1" si="31"/>
        <v>3306.4851300970599</v>
      </c>
      <c r="AM84" s="79">
        <f t="shared" ca="1" si="31"/>
        <v>3480.58968798053</v>
      </c>
      <c r="AN84" s="79">
        <f t="shared" ca="1" si="31"/>
        <v>3579.5586683631</v>
      </c>
      <c r="AO84" s="79">
        <f t="shared" ca="1" si="31"/>
        <v>3646.6211718219101</v>
      </c>
      <c r="AP84" s="79">
        <f t="shared" ca="1" si="31"/>
        <v>3703.7537064150201</v>
      </c>
      <c r="AQ84" s="79">
        <f t="shared" ca="1" si="31"/>
        <v>0</v>
      </c>
      <c r="AR84" s="79">
        <f t="shared" ca="1" si="31"/>
        <v>0</v>
      </c>
      <c r="AS84" s="79">
        <f t="shared" ca="1" si="31"/>
        <v>0</v>
      </c>
      <c r="AT84" s="79">
        <f t="shared" ca="1" si="31"/>
        <v>0</v>
      </c>
      <c r="AU84" s="79">
        <f t="shared" ca="1" si="31"/>
        <v>0</v>
      </c>
      <c r="AV84" s="79">
        <f t="shared" ca="1" si="30"/>
        <v>0</v>
      </c>
      <c r="AW84" s="79">
        <f t="shared" ca="1" si="30"/>
        <v>0</v>
      </c>
      <c r="AX84" s="79">
        <f t="shared" ca="1" si="30"/>
        <v>0</v>
      </c>
      <c r="AY84" s="79">
        <f t="shared" ca="1" si="30"/>
        <v>0</v>
      </c>
      <c r="AZ84" s="79">
        <f t="shared" ca="1" si="30"/>
        <v>0</v>
      </c>
      <c r="BA84" s="79" t="str">
        <f t="shared" ca="1" si="25"/>
        <v/>
      </c>
      <c r="BB84" s="79" t="str">
        <f t="shared" ca="1" si="26"/>
        <v>1_2</v>
      </c>
      <c r="BC84" s="79" t="str">
        <f t="shared" ca="1" si="27"/>
        <v>aceA</v>
      </c>
      <c r="BD84" s="79">
        <f t="shared" si="28"/>
        <v>81</v>
      </c>
      <c r="BE84" s="79">
        <f t="shared" ca="1" si="29"/>
        <v>84</v>
      </c>
      <c r="BF84" s="79"/>
      <c r="BG84" s="79"/>
      <c r="BH84" s="79"/>
      <c r="BI84" s="79"/>
      <c r="BJ84" s="79"/>
      <c r="BK84" s="79"/>
      <c r="BL84" s="79"/>
      <c r="BM84" s="79"/>
      <c r="BN84" s="79"/>
      <c r="BO84" s="79"/>
      <c r="BP84" s="79"/>
      <c r="BQ84" s="79"/>
      <c r="BR84" s="79"/>
      <c r="BS84" s="79"/>
      <c r="BT84" s="79"/>
      <c r="BU84" s="79"/>
      <c r="BV84" s="79"/>
      <c r="BW84" s="79"/>
      <c r="BX84" s="79"/>
      <c r="BY84" s="79"/>
      <c r="BZ84" s="79"/>
    </row>
    <row r="85" spans="1:78" x14ac:dyDescent="0.25">
      <c r="A85" s="79">
        <f t="shared" ca="1" si="33"/>
        <v>2</v>
      </c>
      <c r="B85" s="79" t="str">
        <f t="shared" ca="1" si="33"/>
        <v>B2</v>
      </c>
      <c r="C85" s="79">
        <f t="shared" ca="1" si="33"/>
        <v>22.559460932792302</v>
      </c>
      <c r="D85" s="79">
        <f t="shared" ca="1" si="33"/>
        <v>19.351966549045802</v>
      </c>
      <c r="E85" s="79">
        <f t="shared" ca="1" si="33"/>
        <v>11.560116224964499</v>
      </c>
      <c r="F85" s="79">
        <f t="shared" ca="1" si="33"/>
        <v>4.4071911966812003</v>
      </c>
      <c r="G85" s="79">
        <f t="shared" ca="1" si="33"/>
        <v>4.6001483085215096</v>
      </c>
      <c r="H85" s="79">
        <f t="shared" ca="1" si="33"/>
        <v>3.89518092453909</v>
      </c>
      <c r="I85" s="79">
        <f t="shared" ca="1" si="33"/>
        <v>2.6135758785994798</v>
      </c>
      <c r="J85" s="79">
        <f t="shared" ca="1" si="33"/>
        <v>4.1709563624413004</v>
      </c>
      <c r="K85" s="79">
        <f t="shared" ca="1" si="33"/>
        <v>-1.30775776926248</v>
      </c>
      <c r="L85" s="79">
        <f t="shared" ca="1" si="33"/>
        <v>-0.29445523698314002</v>
      </c>
      <c r="M85" s="79">
        <f t="shared" ca="1" si="33"/>
        <v>-3.9491753385718802</v>
      </c>
      <c r="N85" s="79">
        <f t="shared" ca="1" si="33"/>
        <v>-3.3134484406882598</v>
      </c>
      <c r="O85" s="79">
        <f t="shared" ca="1" si="33"/>
        <v>-2.6602275692903299</v>
      </c>
      <c r="P85" s="79">
        <f t="shared" ca="1" si="33"/>
        <v>-2.7613072134254302</v>
      </c>
      <c r="Q85" s="79">
        <f t="shared" ca="1" si="32"/>
        <v>-6.1433444895033098</v>
      </c>
      <c r="R85" s="79">
        <f t="shared" ca="1" si="32"/>
        <v>-5.1547582751782102</v>
      </c>
      <c r="S85" s="79">
        <f t="shared" ca="1" si="32"/>
        <v>-9.70804747926468</v>
      </c>
      <c r="T85" s="79">
        <f t="shared" ca="1" si="32"/>
        <v>-6.8314198151010697</v>
      </c>
      <c r="U85" s="79">
        <f t="shared" ca="1" si="32"/>
        <v>-5.8425475944072804</v>
      </c>
      <c r="V85" s="79">
        <f t="shared" ca="1" si="32"/>
        <v>-7.3006415335485197</v>
      </c>
      <c r="W85" s="79">
        <f t="shared" ca="1" si="32"/>
        <v>-6.3298519104059796</v>
      </c>
      <c r="X85" s="79">
        <f t="shared" ca="1" si="32"/>
        <v>-9.3810687277077704</v>
      </c>
      <c r="Y85" s="79">
        <f t="shared" ca="1" si="32"/>
        <v>-2.6509589733991601</v>
      </c>
      <c r="Z85" s="79">
        <f t="shared" ca="1" si="32"/>
        <v>2.7325867999134101</v>
      </c>
      <c r="AA85" s="79">
        <f t="shared" ca="1" si="32"/>
        <v>9.9854320959984797</v>
      </c>
      <c r="AB85" s="79">
        <f t="shared" ca="1" si="32"/>
        <v>34.382901148047999</v>
      </c>
      <c r="AC85" s="79">
        <f t="shared" ca="1" si="32"/>
        <v>71.843023007894303</v>
      </c>
      <c r="AD85" s="79">
        <f t="shared" ca="1" si="32"/>
        <v>135.353431038683</v>
      </c>
      <c r="AE85" s="79">
        <f t="shared" ca="1" si="32"/>
        <v>267.14781421361801</v>
      </c>
      <c r="AF85" s="79">
        <f t="shared" ca="1" si="31"/>
        <v>486.50935914514997</v>
      </c>
      <c r="AG85" s="79">
        <f t="shared" ca="1" si="31"/>
        <v>853.71532031132404</v>
      </c>
      <c r="AH85" s="79">
        <f t="shared" ca="1" si="31"/>
        <v>1388.5702229792901</v>
      </c>
      <c r="AI85" s="79">
        <f t="shared" ca="1" si="31"/>
        <v>2012.7640753396299</v>
      </c>
      <c r="AJ85" s="79">
        <f t="shared" ca="1" si="31"/>
        <v>2577.3886452691099</v>
      </c>
      <c r="AK85" s="79">
        <f t="shared" ca="1" si="31"/>
        <v>3018.35010330667</v>
      </c>
      <c r="AL85" s="79">
        <f t="shared" ca="1" si="31"/>
        <v>3302.0401669074199</v>
      </c>
      <c r="AM85" s="79">
        <f t="shared" ca="1" si="31"/>
        <v>3456.3359332363102</v>
      </c>
      <c r="AN85" s="79">
        <f t="shared" ca="1" si="31"/>
        <v>3541.7045543114</v>
      </c>
      <c r="AO85" s="79">
        <f t="shared" ca="1" si="31"/>
        <v>3604.2511919222202</v>
      </c>
      <c r="AP85" s="79">
        <f t="shared" ca="1" si="31"/>
        <v>3663.0216616745902</v>
      </c>
      <c r="AQ85" s="79">
        <f t="shared" ca="1" si="31"/>
        <v>0</v>
      </c>
      <c r="AR85" s="79">
        <f t="shared" ca="1" si="31"/>
        <v>0</v>
      </c>
      <c r="AS85" s="79">
        <f t="shared" ca="1" si="31"/>
        <v>0</v>
      </c>
      <c r="AT85" s="79">
        <f t="shared" ca="1" si="31"/>
        <v>0</v>
      </c>
      <c r="AU85" s="79">
        <f t="shared" ca="1" si="31"/>
        <v>0</v>
      </c>
      <c r="AV85" s="79">
        <f t="shared" ca="1" si="30"/>
        <v>0</v>
      </c>
      <c r="AW85" s="79">
        <f t="shared" ca="1" si="30"/>
        <v>0</v>
      </c>
      <c r="AX85" s="79">
        <f t="shared" ca="1" si="30"/>
        <v>0</v>
      </c>
      <c r="AY85" s="79">
        <f t="shared" ca="1" si="30"/>
        <v>0</v>
      </c>
      <c r="AZ85" s="79">
        <f t="shared" ca="1" si="30"/>
        <v>0</v>
      </c>
      <c r="BA85" s="79" t="str">
        <f t="shared" ca="1" si="25"/>
        <v/>
      </c>
      <c r="BB85" s="79" t="str">
        <f t="shared" ca="1" si="26"/>
        <v>1_2</v>
      </c>
      <c r="BC85" s="79" t="str">
        <f t="shared" ca="1" si="27"/>
        <v>aceA</v>
      </c>
      <c r="BD85" s="79">
        <f t="shared" si="28"/>
        <v>82</v>
      </c>
      <c r="BE85" s="79">
        <f t="shared" ca="1" si="29"/>
        <v>85</v>
      </c>
      <c r="BF85" s="79"/>
      <c r="BG85" s="79"/>
      <c r="BH85" s="79"/>
      <c r="BI85" s="79"/>
      <c r="BJ85" s="79"/>
      <c r="BK85" s="79"/>
      <c r="BL85" s="79"/>
      <c r="BM85" s="79"/>
      <c r="BN85" s="79"/>
      <c r="BO85" s="79"/>
      <c r="BP85" s="79"/>
      <c r="BQ85" s="79"/>
      <c r="BR85" s="79"/>
      <c r="BS85" s="79"/>
      <c r="BT85" s="79"/>
      <c r="BU85" s="79"/>
      <c r="BV85" s="79"/>
      <c r="BW85" s="79"/>
      <c r="BX85" s="79"/>
      <c r="BY85" s="79"/>
      <c r="BZ85" s="79"/>
    </row>
    <row r="86" spans="1:78" x14ac:dyDescent="0.25">
      <c r="A86" s="79">
        <f t="shared" ca="1" si="33"/>
        <v>2</v>
      </c>
      <c r="B86" s="79" t="str">
        <f t="shared" ca="1" si="33"/>
        <v>C2</v>
      </c>
      <c r="C86" s="79">
        <f t="shared" ca="1" si="33"/>
        <v>17.063872054004602</v>
      </c>
      <c r="D86" s="79">
        <f t="shared" ca="1" si="33"/>
        <v>19.783919078386099</v>
      </c>
      <c r="E86" s="79">
        <f t="shared" ca="1" si="33"/>
        <v>6.5193423406426501</v>
      </c>
      <c r="F86" s="79">
        <f t="shared" ca="1" si="33"/>
        <v>3.1154963065541801</v>
      </c>
      <c r="G86" s="79">
        <f t="shared" ca="1" si="33"/>
        <v>5.4437480718133902</v>
      </c>
      <c r="H86" s="79">
        <f t="shared" ca="1" si="33"/>
        <v>3.3494153238361801</v>
      </c>
      <c r="I86" s="79">
        <f t="shared" ca="1" si="33"/>
        <v>2.3151633003094498</v>
      </c>
      <c r="J86" s="79">
        <f t="shared" ca="1" si="33"/>
        <v>1.0644225646524299</v>
      </c>
      <c r="K86" s="79">
        <f t="shared" ca="1" si="33"/>
        <v>-1.7413783974761801</v>
      </c>
      <c r="L86" s="79">
        <f t="shared" ca="1" si="33"/>
        <v>1.4497886117637799</v>
      </c>
      <c r="M86" s="79">
        <f t="shared" ca="1" si="33"/>
        <v>-2.5554247630589102</v>
      </c>
      <c r="N86" s="79">
        <f t="shared" ca="1" si="33"/>
        <v>-3.01831338707871</v>
      </c>
      <c r="O86" s="79">
        <f t="shared" ca="1" si="33"/>
        <v>-0.94134647139071603</v>
      </c>
      <c r="P86" s="79">
        <f t="shared" ca="1" si="33"/>
        <v>-3.05510041079742</v>
      </c>
      <c r="Q86" s="79">
        <f t="shared" ca="1" si="32"/>
        <v>-3.10393525968902</v>
      </c>
      <c r="R86" s="79">
        <f t="shared" ca="1" si="32"/>
        <v>-4.75796975705134</v>
      </c>
      <c r="S86" s="79">
        <f t="shared" ca="1" si="32"/>
        <v>-7.33683928184064</v>
      </c>
      <c r="T86" s="79">
        <f t="shared" ca="1" si="32"/>
        <v>-4.75490969404109</v>
      </c>
      <c r="U86" s="79">
        <f t="shared" ca="1" si="32"/>
        <v>-5.2365239703071902</v>
      </c>
      <c r="V86" s="79">
        <f t="shared" ca="1" si="32"/>
        <v>-7.9028671979690399</v>
      </c>
      <c r="W86" s="79">
        <f t="shared" ca="1" si="32"/>
        <v>-4.2751196560047902</v>
      </c>
      <c r="X86" s="79">
        <f t="shared" ca="1" si="32"/>
        <v>-2.3303463342035702</v>
      </c>
      <c r="Y86" s="79">
        <f t="shared" ca="1" si="32"/>
        <v>1.7909679834383501</v>
      </c>
      <c r="Z86" s="79">
        <f t="shared" ca="1" si="32"/>
        <v>5.0956136048612297</v>
      </c>
      <c r="AA86" s="79">
        <f t="shared" ca="1" si="32"/>
        <v>26.585553842320699</v>
      </c>
      <c r="AB86" s="79">
        <f t="shared" ca="1" si="32"/>
        <v>58.758158976512703</v>
      </c>
      <c r="AC86" s="79">
        <f t="shared" ca="1" si="32"/>
        <v>125.293245267807</v>
      </c>
      <c r="AD86" s="79">
        <f t="shared" ca="1" si="32"/>
        <v>257.52054032965998</v>
      </c>
      <c r="AE86" s="79">
        <f t="shared" ca="1" si="32"/>
        <v>489.01302235000702</v>
      </c>
      <c r="AF86" s="79">
        <f t="shared" ca="1" si="31"/>
        <v>884.24508112128206</v>
      </c>
      <c r="AG86" s="79">
        <f t="shared" ca="1" si="31"/>
        <v>1471.6405611170301</v>
      </c>
      <c r="AH86" s="79">
        <f t="shared" ca="1" si="31"/>
        <v>2136.0268023972699</v>
      </c>
      <c r="AI86" s="79">
        <f t="shared" ca="1" si="31"/>
        <v>2713.3108260654199</v>
      </c>
      <c r="AJ86" s="79">
        <f t="shared" ca="1" si="31"/>
        <v>3144.74647227695</v>
      </c>
      <c r="AK86" s="79">
        <f t="shared" ca="1" si="31"/>
        <v>3420.8255133451598</v>
      </c>
      <c r="AL86" s="79">
        <f t="shared" ca="1" si="31"/>
        <v>3578.0997471058099</v>
      </c>
      <c r="AM86" s="79">
        <f t="shared" ca="1" si="31"/>
        <v>3669.80871318249</v>
      </c>
      <c r="AN86" s="79">
        <f t="shared" ca="1" si="31"/>
        <v>3722.05997691115</v>
      </c>
      <c r="AO86" s="79">
        <f t="shared" ca="1" si="31"/>
        <v>3760.3698415989202</v>
      </c>
      <c r="AP86" s="79">
        <f t="shared" ca="1" si="31"/>
        <v>3790.2449274667401</v>
      </c>
      <c r="AQ86" s="79">
        <f t="shared" ca="1" si="31"/>
        <v>0</v>
      </c>
      <c r="AR86" s="79">
        <f t="shared" ca="1" si="31"/>
        <v>0</v>
      </c>
      <c r="AS86" s="79">
        <f t="shared" ca="1" si="31"/>
        <v>0</v>
      </c>
      <c r="AT86" s="79">
        <f t="shared" ca="1" si="31"/>
        <v>0</v>
      </c>
      <c r="AU86" s="79">
        <f t="shared" ca="1" si="31"/>
        <v>0</v>
      </c>
      <c r="AV86" s="79">
        <f t="shared" ca="1" si="30"/>
        <v>0</v>
      </c>
      <c r="AW86" s="79">
        <f t="shared" ca="1" si="30"/>
        <v>0</v>
      </c>
      <c r="AX86" s="79">
        <f t="shared" ca="1" si="30"/>
        <v>0</v>
      </c>
      <c r="AY86" s="79">
        <f t="shared" ca="1" si="30"/>
        <v>0</v>
      </c>
      <c r="AZ86" s="79">
        <f t="shared" ca="1" si="30"/>
        <v>0</v>
      </c>
      <c r="BA86" s="79" t="str">
        <f t="shared" ca="1" si="25"/>
        <v/>
      </c>
      <c r="BB86" s="79" t="str">
        <f t="shared" ca="1" si="26"/>
        <v>1_2</v>
      </c>
      <c r="BC86" s="79" t="str">
        <f t="shared" ca="1" si="27"/>
        <v>pspA</v>
      </c>
      <c r="BD86" s="79">
        <f t="shared" si="28"/>
        <v>83</v>
      </c>
      <c r="BE86" s="79">
        <f t="shared" ca="1" si="29"/>
        <v>86</v>
      </c>
      <c r="BF86" s="79"/>
      <c r="BG86" s="79"/>
      <c r="BH86" s="79"/>
      <c r="BI86" s="79"/>
      <c r="BJ86" s="79"/>
      <c r="BK86" s="79"/>
      <c r="BL86" s="79"/>
      <c r="BM86" s="79"/>
      <c r="BN86" s="79"/>
      <c r="BO86" s="79"/>
      <c r="BP86" s="79"/>
      <c r="BQ86" s="79"/>
      <c r="BR86" s="79"/>
      <c r="BS86" s="79"/>
      <c r="BT86" s="79"/>
      <c r="BU86" s="79"/>
      <c r="BV86" s="79"/>
      <c r="BW86" s="79"/>
      <c r="BX86" s="79"/>
      <c r="BY86" s="79"/>
      <c r="BZ86" s="79"/>
    </row>
    <row r="87" spans="1:78" x14ac:dyDescent="0.25">
      <c r="A87" s="79">
        <f t="shared" ca="1" si="33"/>
        <v>2</v>
      </c>
      <c r="B87" s="79" t="str">
        <f t="shared" ca="1" si="33"/>
        <v>D2</v>
      </c>
      <c r="C87" s="79">
        <f t="shared" ca="1" si="33"/>
        <v>-0.87130122621601902</v>
      </c>
      <c r="D87" s="79">
        <f t="shared" ca="1" si="33"/>
        <v>10.0402978668922</v>
      </c>
      <c r="E87" s="79">
        <f t="shared" ca="1" si="33"/>
        <v>3.4168077179483598</v>
      </c>
      <c r="F87" s="79">
        <f t="shared" ca="1" si="33"/>
        <v>-0.48979958832842402</v>
      </c>
      <c r="G87" s="79">
        <f t="shared" ca="1" si="33"/>
        <v>4.35443988314137</v>
      </c>
      <c r="H87" s="79">
        <f t="shared" ca="1" si="33"/>
        <v>7.4456940911218199</v>
      </c>
      <c r="I87" s="79">
        <f t="shared" ca="1" si="33"/>
        <v>2.4593380374585601</v>
      </c>
      <c r="J87" s="79">
        <f t="shared" ca="1" si="33"/>
        <v>1.1071734868723999</v>
      </c>
      <c r="K87" s="79">
        <f t="shared" ca="1" si="33"/>
        <v>6.4247287255798202</v>
      </c>
      <c r="L87" s="79">
        <f t="shared" ca="1" si="33"/>
        <v>-5.6741043884540003</v>
      </c>
      <c r="M87" s="79">
        <f t="shared" ca="1" si="33"/>
        <v>1.80250594078098</v>
      </c>
      <c r="N87" s="79">
        <f t="shared" ca="1" si="33"/>
        <v>-2.2922587930365799</v>
      </c>
      <c r="O87" s="79">
        <f t="shared" ca="1" si="33"/>
        <v>-1.0983108715286101</v>
      </c>
      <c r="P87" s="79">
        <f t="shared" ca="1" si="33"/>
        <v>0.18915766029158501</v>
      </c>
      <c r="Q87" s="79">
        <f t="shared" ca="1" si="32"/>
        <v>-1.4689553926982599</v>
      </c>
      <c r="R87" s="79">
        <f t="shared" ca="1" si="32"/>
        <v>-3.5758141244827999</v>
      </c>
      <c r="S87" s="79">
        <f t="shared" ca="1" si="32"/>
        <v>-3.7419083258432702</v>
      </c>
      <c r="T87" s="79">
        <f t="shared" ca="1" si="32"/>
        <v>-7.0899161850293204</v>
      </c>
      <c r="U87" s="79">
        <f t="shared" ca="1" si="32"/>
        <v>-5.3258072963135401</v>
      </c>
      <c r="V87" s="79">
        <f t="shared" ca="1" si="32"/>
        <v>-8.5599109858594602</v>
      </c>
      <c r="W87" s="79">
        <f t="shared" ca="1" si="32"/>
        <v>-6.4756605955453796</v>
      </c>
      <c r="X87" s="79">
        <f t="shared" ca="1" si="32"/>
        <v>-2.1837170581579799</v>
      </c>
      <c r="Y87" s="79">
        <f t="shared" ca="1" si="32"/>
        <v>0.53329861441534399</v>
      </c>
      <c r="Z87" s="79">
        <f t="shared" ca="1" si="32"/>
        <v>8.7341307049355201</v>
      </c>
      <c r="AA87" s="79">
        <f t="shared" ca="1" si="32"/>
        <v>23.755051374970201</v>
      </c>
      <c r="AB87" s="79">
        <f t="shared" ca="1" si="32"/>
        <v>61.984001034570198</v>
      </c>
      <c r="AC87" s="79">
        <f t="shared" ca="1" si="32"/>
        <v>133.24960450827601</v>
      </c>
      <c r="AD87" s="79">
        <f t="shared" ca="1" si="32"/>
        <v>272.564980318496</v>
      </c>
      <c r="AE87" s="79">
        <f t="shared" ca="1" si="32"/>
        <v>515.87853412892002</v>
      </c>
      <c r="AF87" s="79">
        <f t="shared" ca="1" si="31"/>
        <v>940.66799273384299</v>
      </c>
      <c r="AG87" s="79">
        <f t="shared" ca="1" si="31"/>
        <v>1589.1574464692701</v>
      </c>
      <c r="AH87" s="79">
        <f t="shared" ca="1" si="31"/>
        <v>2319.1446099875702</v>
      </c>
      <c r="AI87" s="79">
        <f t="shared" ca="1" si="31"/>
        <v>2959.19279781776</v>
      </c>
      <c r="AJ87" s="79">
        <f t="shared" ca="1" si="31"/>
        <v>3437.56456179418</v>
      </c>
      <c r="AK87" s="79">
        <f t="shared" ca="1" si="31"/>
        <v>3741.4518004707002</v>
      </c>
      <c r="AL87" s="79">
        <f t="shared" ca="1" si="31"/>
        <v>3912.0586689460301</v>
      </c>
      <c r="AM87" s="79">
        <f t="shared" ca="1" si="31"/>
        <v>4008.4750609235398</v>
      </c>
      <c r="AN87" s="79">
        <f t="shared" ca="1" si="31"/>
        <v>4069.8303685303199</v>
      </c>
      <c r="AO87" s="79">
        <f t="shared" ca="1" si="31"/>
        <v>4112.44503430027</v>
      </c>
      <c r="AP87" s="79">
        <f t="shared" ca="1" si="31"/>
        <v>4148.96661269571</v>
      </c>
      <c r="AQ87" s="79">
        <f t="shared" ca="1" si="31"/>
        <v>0</v>
      </c>
      <c r="AR87" s="79">
        <f t="shared" ca="1" si="31"/>
        <v>0</v>
      </c>
      <c r="AS87" s="79">
        <f t="shared" ca="1" si="31"/>
        <v>0</v>
      </c>
      <c r="AT87" s="79">
        <f t="shared" ca="1" si="31"/>
        <v>0</v>
      </c>
      <c r="AU87" s="79">
        <f t="shared" ca="1" si="31"/>
        <v>0</v>
      </c>
      <c r="AV87" s="79">
        <f t="shared" ca="1" si="30"/>
        <v>0</v>
      </c>
      <c r="AW87" s="79">
        <f t="shared" ca="1" si="30"/>
        <v>0</v>
      </c>
      <c r="AX87" s="79">
        <f t="shared" ca="1" si="30"/>
        <v>0</v>
      </c>
      <c r="AY87" s="79">
        <f t="shared" ca="1" si="30"/>
        <v>0</v>
      </c>
      <c r="AZ87" s="79">
        <f t="shared" ca="1" si="30"/>
        <v>0</v>
      </c>
      <c r="BA87" s="79" t="str">
        <f t="shared" ca="1" si="25"/>
        <v/>
      </c>
      <c r="BB87" s="79" t="str">
        <f t="shared" ca="1" si="26"/>
        <v>1_2</v>
      </c>
      <c r="BC87" s="79" t="str">
        <f t="shared" ca="1" si="27"/>
        <v>pspA</v>
      </c>
      <c r="BD87" s="79">
        <f t="shared" si="28"/>
        <v>84</v>
      </c>
      <c r="BE87" s="79">
        <f t="shared" ca="1" si="29"/>
        <v>87</v>
      </c>
      <c r="BF87" s="79"/>
      <c r="BG87" s="79"/>
      <c r="BH87" s="79"/>
      <c r="BI87" s="79"/>
      <c r="BJ87" s="79"/>
      <c r="BK87" s="79"/>
      <c r="BL87" s="79"/>
      <c r="BM87" s="79"/>
      <c r="BN87" s="79"/>
      <c r="BO87" s="79"/>
      <c r="BP87" s="79"/>
      <c r="BQ87" s="79"/>
      <c r="BR87" s="79"/>
      <c r="BS87" s="79"/>
      <c r="BT87" s="79"/>
      <c r="BU87" s="79"/>
      <c r="BV87" s="79"/>
      <c r="BW87" s="79"/>
      <c r="BX87" s="79"/>
      <c r="BY87" s="79"/>
      <c r="BZ87" s="79"/>
    </row>
    <row r="88" spans="1:78" x14ac:dyDescent="0.25">
      <c r="A88" s="79">
        <f t="shared" ca="1" si="33"/>
        <v>2</v>
      </c>
      <c r="B88" s="79" t="str">
        <f t="shared" ca="1" si="33"/>
        <v>E2</v>
      </c>
      <c r="C88" s="79">
        <f t="shared" ca="1" si="33"/>
        <v>20.226243953091899</v>
      </c>
      <c r="D88" s="79">
        <f t="shared" ca="1" si="33"/>
        <v>19.652410315790299</v>
      </c>
      <c r="E88" s="79">
        <f t="shared" ca="1" si="33"/>
        <v>10.7625709661688</v>
      </c>
      <c r="F88" s="79">
        <f t="shared" ca="1" si="33"/>
        <v>4.6073923885828698</v>
      </c>
      <c r="G88" s="79">
        <f t="shared" ca="1" si="33"/>
        <v>3.3283790966511302</v>
      </c>
      <c r="H88" s="79">
        <f t="shared" ca="1" si="33"/>
        <v>1.20218444343527</v>
      </c>
      <c r="I88" s="79">
        <f t="shared" ca="1" si="33"/>
        <v>0.73851355539500196</v>
      </c>
      <c r="J88" s="79">
        <f t="shared" ca="1" si="33"/>
        <v>-0.77996932083488002</v>
      </c>
      <c r="K88" s="79">
        <f t="shared" ca="1" si="33"/>
        <v>-3.0064801937555798</v>
      </c>
      <c r="L88" s="79">
        <f t="shared" ca="1" si="33"/>
        <v>2.3975314991926102</v>
      </c>
      <c r="M88" s="79">
        <f t="shared" ca="1" si="33"/>
        <v>-2.5977668584246199</v>
      </c>
      <c r="N88" s="79">
        <f t="shared" ca="1" si="33"/>
        <v>-2.3078039930946899</v>
      </c>
      <c r="O88" s="79">
        <f t="shared" ca="1" si="33"/>
        <v>-3.9154953762531499</v>
      </c>
      <c r="P88" s="79">
        <f t="shared" ca="1" si="33"/>
        <v>-8.5795688860302999</v>
      </c>
      <c r="Q88" s="79">
        <f t="shared" ca="1" si="32"/>
        <v>-6.2778503823947203</v>
      </c>
      <c r="R88" s="79">
        <f t="shared" ca="1" si="32"/>
        <v>-11.4768087902762</v>
      </c>
      <c r="S88" s="79">
        <f t="shared" ca="1" si="32"/>
        <v>-5.75231076975615</v>
      </c>
      <c r="T88" s="79">
        <f t="shared" ca="1" si="32"/>
        <v>-4.1103229943000796</v>
      </c>
      <c r="U88" s="79">
        <f t="shared" ca="1" si="32"/>
        <v>-5.6238178402236398</v>
      </c>
      <c r="V88" s="79">
        <f t="shared" ca="1" si="32"/>
        <v>-1.6860718795815</v>
      </c>
      <c r="W88" s="79">
        <f t="shared" ca="1" si="32"/>
        <v>8.2162983492176007</v>
      </c>
      <c r="X88" s="79">
        <f t="shared" ca="1" si="32"/>
        <v>27.758043341795201</v>
      </c>
      <c r="Y88" s="79">
        <f t="shared" ca="1" si="32"/>
        <v>63.2859390058088</v>
      </c>
      <c r="Z88" s="79">
        <f t="shared" ca="1" si="32"/>
        <v>140.30389225482301</v>
      </c>
      <c r="AA88" s="79">
        <f t="shared" ca="1" si="32"/>
        <v>281.15947123332103</v>
      </c>
      <c r="AB88" s="79">
        <f t="shared" ca="1" si="32"/>
        <v>518.03208834167594</v>
      </c>
      <c r="AC88" s="79">
        <f t="shared" ca="1" si="32"/>
        <v>896.19195232597997</v>
      </c>
      <c r="AD88" s="79">
        <f t="shared" ca="1" si="32"/>
        <v>1383.8508827242099</v>
      </c>
      <c r="AE88" s="79">
        <f t="shared" ca="1" si="32"/>
        <v>1826.22151211044</v>
      </c>
      <c r="AF88" s="79">
        <f t="shared" ca="1" si="31"/>
        <v>2187.5303706376699</v>
      </c>
      <c r="AG88" s="79">
        <f t="shared" ca="1" si="31"/>
        <v>2427.8879304637298</v>
      </c>
      <c r="AH88" s="79">
        <f t="shared" ca="1" si="31"/>
        <v>2577.7412184515701</v>
      </c>
      <c r="AI88" s="79">
        <f t="shared" ca="1" si="31"/>
        <v>2661.4619292653701</v>
      </c>
      <c r="AJ88" s="79">
        <f t="shared" ca="1" si="31"/>
        <v>2709.5261826784899</v>
      </c>
      <c r="AK88" s="79">
        <f t="shared" ca="1" si="31"/>
        <v>2736.6750631498799</v>
      </c>
      <c r="AL88" s="79">
        <f t="shared" ca="1" si="31"/>
        <v>2753.0466508038899</v>
      </c>
      <c r="AM88" s="79">
        <f t="shared" ca="1" si="31"/>
        <v>2769.5470722114901</v>
      </c>
      <c r="AN88" s="79">
        <f t="shared" ca="1" si="31"/>
        <v>2783.6624119796402</v>
      </c>
      <c r="AO88" s="79">
        <f t="shared" ca="1" si="31"/>
        <v>2794.6162859551</v>
      </c>
      <c r="AP88" s="79">
        <f t="shared" ca="1" si="31"/>
        <v>2800.9159756357199</v>
      </c>
      <c r="AQ88" s="79">
        <f t="shared" ca="1" si="31"/>
        <v>0</v>
      </c>
      <c r="AR88" s="79">
        <f t="shared" ca="1" si="31"/>
        <v>0</v>
      </c>
      <c r="AS88" s="79">
        <f t="shared" ca="1" si="31"/>
        <v>0</v>
      </c>
      <c r="AT88" s="79">
        <f t="shared" ca="1" si="31"/>
        <v>0</v>
      </c>
      <c r="AU88" s="79">
        <f t="shared" ca="1" si="31"/>
        <v>0</v>
      </c>
      <c r="AV88" s="79">
        <f t="shared" ca="1" si="30"/>
        <v>0</v>
      </c>
      <c r="AW88" s="79">
        <f t="shared" ca="1" si="30"/>
        <v>0</v>
      </c>
      <c r="AX88" s="79">
        <f t="shared" ca="1" si="30"/>
        <v>0</v>
      </c>
      <c r="AY88" s="79">
        <f t="shared" ca="1" si="30"/>
        <v>0</v>
      </c>
      <c r="AZ88" s="79">
        <f t="shared" ca="1" si="30"/>
        <v>0</v>
      </c>
      <c r="BA88" s="79" t="str">
        <f t="shared" ca="1" si="25"/>
        <v/>
      </c>
      <c r="BB88" s="79" t="str">
        <f t="shared" ca="1" si="26"/>
        <v>1_2</v>
      </c>
      <c r="BC88" s="79" t="str">
        <f t="shared" ca="1" si="27"/>
        <v>ltpD</v>
      </c>
      <c r="BD88" s="79">
        <f t="shared" si="28"/>
        <v>85</v>
      </c>
      <c r="BE88" s="79">
        <f t="shared" ca="1" si="29"/>
        <v>88</v>
      </c>
      <c r="BF88" s="79"/>
      <c r="BG88" s="79"/>
      <c r="BH88" s="79"/>
      <c r="BI88" s="79"/>
      <c r="BJ88" s="79"/>
      <c r="BK88" s="79"/>
      <c r="BL88" s="79"/>
      <c r="BM88" s="79"/>
      <c r="BN88" s="79"/>
      <c r="BO88" s="79"/>
      <c r="BP88" s="79"/>
      <c r="BQ88" s="79"/>
      <c r="BR88" s="79"/>
      <c r="BS88" s="79"/>
      <c r="BT88" s="79"/>
      <c r="BU88" s="79"/>
      <c r="BV88" s="79"/>
      <c r="BW88" s="79"/>
      <c r="BX88" s="79"/>
      <c r="BY88" s="79"/>
      <c r="BZ88" s="79"/>
    </row>
    <row r="89" spans="1:78" x14ac:dyDescent="0.25">
      <c r="A89" s="79">
        <f t="shared" ca="1" si="33"/>
        <v>2</v>
      </c>
      <c r="B89" s="79" t="str">
        <f t="shared" ca="1" si="33"/>
        <v>F2</v>
      </c>
      <c r="C89" s="79">
        <f t="shared" ca="1" si="33"/>
        <v>18.8592361551468</v>
      </c>
      <c r="D89" s="79">
        <f t="shared" ca="1" si="33"/>
        <v>26.969737539968701</v>
      </c>
      <c r="E89" s="79">
        <f t="shared" ca="1" si="33"/>
        <v>16.929075662395501</v>
      </c>
      <c r="F89" s="79">
        <f t="shared" ca="1" si="33"/>
        <v>7.2830888650960297</v>
      </c>
      <c r="G89" s="79">
        <f t="shared" ca="1" si="33"/>
        <v>6.8127399529603299</v>
      </c>
      <c r="H89" s="79">
        <f t="shared" ca="1" si="33"/>
        <v>5.2389929318364903</v>
      </c>
      <c r="I89" s="79">
        <f t="shared" ca="1" si="33"/>
        <v>0.67904151042694105</v>
      </c>
      <c r="J89" s="79">
        <f t="shared" ca="1" si="33"/>
        <v>-1.02183265466419</v>
      </c>
      <c r="K89" s="79">
        <f t="shared" ca="1" si="33"/>
        <v>-0.278001195379602</v>
      </c>
      <c r="L89" s="79">
        <f t="shared" ca="1" si="33"/>
        <v>-8.0312309985451993</v>
      </c>
      <c r="M89" s="79">
        <f t="shared" ca="1" si="33"/>
        <v>-5.1797701925738702</v>
      </c>
      <c r="N89" s="79">
        <f t="shared" ca="1" si="33"/>
        <v>-7.0654078695792997</v>
      </c>
      <c r="O89" s="79">
        <f t="shared" ca="1" si="33"/>
        <v>-7.6755740404778399</v>
      </c>
      <c r="P89" s="79">
        <f t="shared" ca="1" si="33"/>
        <v>-5.02416496223805</v>
      </c>
      <c r="Q89" s="79">
        <f t="shared" ca="1" si="32"/>
        <v>-10.815793697370699</v>
      </c>
      <c r="R89" s="79">
        <f t="shared" ca="1" si="32"/>
        <v>-13.5704692372592</v>
      </c>
      <c r="S89" s="79">
        <f t="shared" ca="1" si="32"/>
        <v>-12.746547471804201</v>
      </c>
      <c r="T89" s="79">
        <f t="shared" ca="1" si="32"/>
        <v>-14.118023513982701</v>
      </c>
      <c r="U89" s="79">
        <f t="shared" ca="1" si="32"/>
        <v>-8.1903814349920996</v>
      </c>
      <c r="V89" s="79">
        <f t="shared" ca="1" si="32"/>
        <v>-0.46386007697401499</v>
      </c>
      <c r="W89" s="79">
        <f t="shared" ca="1" si="32"/>
        <v>14.2092826427343</v>
      </c>
      <c r="X89" s="79">
        <f t="shared" ca="1" si="32"/>
        <v>45.423242077549702</v>
      </c>
      <c r="Y89" s="79">
        <f t="shared" ca="1" si="32"/>
        <v>98.071082915961597</v>
      </c>
      <c r="Z89" s="79">
        <f t="shared" ca="1" si="32"/>
        <v>208.937648409134</v>
      </c>
      <c r="AA89" s="79">
        <f t="shared" ca="1" si="32"/>
        <v>406.02793939708698</v>
      </c>
      <c r="AB89" s="79">
        <f t="shared" ca="1" si="32"/>
        <v>747.73161199492802</v>
      </c>
      <c r="AC89" s="79">
        <f t="shared" ca="1" si="32"/>
        <v>1295.3031550698499</v>
      </c>
      <c r="AD89" s="79">
        <f t="shared" ca="1" si="32"/>
        <v>1984.7784963520601</v>
      </c>
      <c r="AE89" s="79">
        <f t="shared" ca="1" si="32"/>
        <v>2624.9990087107799</v>
      </c>
      <c r="AF89" s="79">
        <f t="shared" ca="1" si="31"/>
        <v>3146.2369638752002</v>
      </c>
      <c r="AG89" s="79">
        <f t="shared" ca="1" si="31"/>
        <v>3498.8107593480099</v>
      </c>
      <c r="AH89" s="79">
        <f t="shared" ca="1" si="31"/>
        <v>3712.1243198697598</v>
      </c>
      <c r="AI89" s="79">
        <f t="shared" ca="1" si="31"/>
        <v>3834.5642110010499</v>
      </c>
      <c r="AJ89" s="79">
        <f t="shared" ca="1" si="31"/>
        <v>3910.5266231975902</v>
      </c>
      <c r="AK89" s="79">
        <f t="shared" ca="1" si="31"/>
        <v>3962.8614766556202</v>
      </c>
      <c r="AL89" s="79">
        <f t="shared" ca="1" si="31"/>
        <v>4001.80033808387</v>
      </c>
      <c r="AM89" s="79">
        <f t="shared" ca="1" si="31"/>
        <v>4030.3400342836999</v>
      </c>
      <c r="AN89" s="79">
        <f t="shared" ca="1" si="31"/>
        <v>4045.78043343948</v>
      </c>
      <c r="AO89" s="79">
        <f t="shared" ca="1" si="31"/>
        <v>4058.2345008376901</v>
      </c>
      <c r="AP89" s="79">
        <f t="shared" ca="1" si="31"/>
        <v>4069.9908217185898</v>
      </c>
      <c r="AQ89" s="79">
        <f t="shared" ca="1" si="31"/>
        <v>0</v>
      </c>
      <c r="AR89" s="79">
        <f t="shared" ca="1" si="31"/>
        <v>0</v>
      </c>
      <c r="AS89" s="79">
        <f t="shared" ca="1" si="31"/>
        <v>0</v>
      </c>
      <c r="AT89" s="79">
        <f t="shared" ca="1" si="31"/>
        <v>0</v>
      </c>
      <c r="AU89" s="79">
        <f t="shared" ca="1" si="31"/>
        <v>0</v>
      </c>
      <c r="AV89" s="79">
        <f t="shared" ca="1" si="30"/>
        <v>0</v>
      </c>
      <c r="AW89" s="79">
        <f t="shared" ca="1" si="30"/>
        <v>0</v>
      </c>
      <c r="AX89" s="79">
        <f t="shared" ca="1" si="30"/>
        <v>0</v>
      </c>
      <c r="AY89" s="79">
        <f t="shared" ca="1" si="30"/>
        <v>0</v>
      </c>
      <c r="AZ89" s="79">
        <f t="shared" ca="1" si="30"/>
        <v>0</v>
      </c>
      <c r="BA89" s="79" t="str">
        <f t="shared" ca="1" si="25"/>
        <v/>
      </c>
      <c r="BB89" s="79" t="str">
        <f t="shared" ca="1" si="26"/>
        <v>1_2</v>
      </c>
      <c r="BC89" s="79" t="str">
        <f t="shared" ca="1" si="27"/>
        <v>ltpD</v>
      </c>
      <c r="BD89" s="79">
        <f t="shared" si="28"/>
        <v>86</v>
      </c>
      <c r="BE89" s="79">
        <f t="shared" ca="1" si="29"/>
        <v>89</v>
      </c>
      <c r="BF89" s="79"/>
      <c r="BG89" s="79"/>
      <c r="BH89" s="79"/>
      <c r="BI89" s="79"/>
      <c r="BJ89" s="79"/>
      <c r="BK89" s="79"/>
      <c r="BL89" s="79"/>
      <c r="BM89" s="79"/>
      <c r="BN89" s="79"/>
      <c r="BO89" s="79"/>
      <c r="BP89" s="79"/>
      <c r="BQ89" s="79"/>
      <c r="BR89" s="79"/>
      <c r="BS89" s="79"/>
      <c r="BT89" s="79"/>
      <c r="BU89" s="79"/>
      <c r="BV89" s="79"/>
      <c r="BW89" s="79"/>
      <c r="BX89" s="79"/>
      <c r="BY89" s="79"/>
      <c r="BZ89" s="79"/>
    </row>
    <row r="90" spans="1:78" x14ac:dyDescent="0.25">
      <c r="A90" s="79">
        <f t="shared" ca="1" si="33"/>
        <v>2</v>
      </c>
      <c r="B90" s="79" t="str">
        <f t="shared" ca="1" si="33"/>
        <v>G2</v>
      </c>
      <c r="C90" s="79">
        <f t="shared" ca="1" si="33"/>
        <v>42.494938565452699</v>
      </c>
      <c r="D90" s="79">
        <f t="shared" ca="1" si="33"/>
        <v>30.764097377140398</v>
      </c>
      <c r="E90" s="79">
        <f t="shared" ca="1" si="33"/>
        <v>14.715483226431401</v>
      </c>
      <c r="F90" s="79">
        <f t="shared" ca="1" si="33"/>
        <v>7.9191031276764097</v>
      </c>
      <c r="G90" s="79">
        <f t="shared" ca="1" si="33"/>
        <v>5.8076728619712403</v>
      </c>
      <c r="H90" s="79">
        <f t="shared" ca="1" si="33"/>
        <v>-1.1617283217760801</v>
      </c>
      <c r="I90" s="79">
        <f t="shared" ca="1" si="33"/>
        <v>0.65221470307778895</v>
      </c>
      <c r="J90" s="79">
        <f t="shared" ca="1" si="33"/>
        <v>0.60900616342496505</v>
      </c>
      <c r="K90" s="79">
        <f t="shared" ca="1" si="33"/>
        <v>-0.61720763643370402</v>
      </c>
      <c r="L90" s="79">
        <f t="shared" ca="1" si="33"/>
        <v>-4.0168614987082902</v>
      </c>
      <c r="M90" s="79">
        <f t="shared" ca="1" si="33"/>
        <v>-5.98269629990636</v>
      </c>
      <c r="N90" s="79">
        <f t="shared" ca="1" si="33"/>
        <v>-9.7635581777176395</v>
      </c>
      <c r="O90" s="79">
        <f t="shared" ca="1" si="33"/>
        <v>-7.2054959433730801</v>
      </c>
      <c r="P90" s="79">
        <f t="shared" ca="1" si="33"/>
        <v>-6.7295362996392196</v>
      </c>
      <c r="Q90" s="79">
        <f t="shared" ca="1" si="32"/>
        <v>-9.0219401313015606</v>
      </c>
      <c r="R90" s="79">
        <f t="shared" ca="1" si="32"/>
        <v>-6.9737710037979896</v>
      </c>
      <c r="S90" s="79">
        <f t="shared" ca="1" si="32"/>
        <v>-5.7644144330042799</v>
      </c>
      <c r="T90" s="79">
        <f t="shared" ca="1" si="32"/>
        <v>-2.6131896991191801</v>
      </c>
      <c r="U90" s="79">
        <f t="shared" ca="1" si="32"/>
        <v>-8.1764287727965002</v>
      </c>
      <c r="V90" s="79">
        <f t="shared" ca="1" si="32"/>
        <v>-3.3017172617442201</v>
      </c>
      <c r="W90" s="79">
        <f t="shared" ca="1" si="32"/>
        <v>0.21234769916190999</v>
      </c>
      <c r="X90" s="79">
        <f t="shared" ca="1" si="32"/>
        <v>11.665481920405901</v>
      </c>
      <c r="Y90" s="79">
        <f t="shared" ca="1" si="32"/>
        <v>27.4766808666432</v>
      </c>
      <c r="Z90" s="79">
        <f t="shared" ca="1" si="32"/>
        <v>59.548236856989703</v>
      </c>
      <c r="AA90" s="79">
        <f t="shared" ca="1" si="32"/>
        <v>119.759871393974</v>
      </c>
      <c r="AB90" s="79">
        <f t="shared" ca="1" si="32"/>
        <v>231.69214476944899</v>
      </c>
      <c r="AC90" s="79">
        <f t="shared" ca="1" si="32"/>
        <v>435.74303707883598</v>
      </c>
      <c r="AD90" s="79">
        <f t="shared" ca="1" si="32"/>
        <v>764.41071141625105</v>
      </c>
      <c r="AE90" s="79">
        <f t="shared" ca="1" si="32"/>
        <v>1275.98246189305</v>
      </c>
      <c r="AF90" s="79">
        <f t="shared" ca="1" si="31"/>
        <v>1917.7452022456901</v>
      </c>
      <c r="AG90" s="79">
        <f t="shared" ca="1" si="31"/>
        <v>2501.4416784258601</v>
      </c>
      <c r="AH90" s="79">
        <f t="shared" ca="1" si="31"/>
        <v>2979.1897871329902</v>
      </c>
      <c r="AI90" s="79">
        <f t="shared" ca="1" si="31"/>
        <v>3316.53433172512</v>
      </c>
      <c r="AJ90" s="79">
        <f t="shared" ca="1" si="31"/>
        <v>3521.3365588172101</v>
      </c>
      <c r="AK90" s="79">
        <f t="shared" ca="1" si="31"/>
        <v>3647.3557355972398</v>
      </c>
      <c r="AL90" s="79">
        <f t="shared" ca="1" si="31"/>
        <v>3719.8944151826499</v>
      </c>
      <c r="AM90" s="79">
        <f t="shared" ca="1" si="31"/>
        <v>3774.1852095832701</v>
      </c>
      <c r="AN90" s="79">
        <f t="shared" ca="1" si="31"/>
        <v>3812.0527483860601</v>
      </c>
      <c r="AO90" s="79">
        <f t="shared" ca="1" si="31"/>
        <v>3836.558112829</v>
      </c>
      <c r="AP90" s="79">
        <f t="shared" ca="1" si="31"/>
        <v>3850.1736014721901</v>
      </c>
      <c r="AQ90" s="79">
        <f t="shared" ca="1" si="31"/>
        <v>0</v>
      </c>
      <c r="AR90" s="79">
        <f t="shared" ca="1" si="31"/>
        <v>0</v>
      </c>
      <c r="AS90" s="79">
        <f t="shared" ca="1" si="31"/>
        <v>0</v>
      </c>
      <c r="AT90" s="79">
        <f t="shared" ca="1" si="31"/>
        <v>0</v>
      </c>
      <c r="AU90" s="79">
        <f t="shared" ca="1" si="31"/>
        <v>0</v>
      </c>
      <c r="AV90" s="79">
        <f t="shared" ca="1" si="30"/>
        <v>0</v>
      </c>
      <c r="AW90" s="79">
        <f t="shared" ca="1" si="30"/>
        <v>0</v>
      </c>
      <c r="AX90" s="79">
        <f t="shared" ca="1" si="30"/>
        <v>0</v>
      </c>
      <c r="AY90" s="79">
        <f t="shared" ca="1" si="30"/>
        <v>0</v>
      </c>
      <c r="AZ90" s="79">
        <f t="shared" ca="1" si="30"/>
        <v>0</v>
      </c>
      <c r="BA90" s="79" t="str">
        <f t="shared" ca="1" si="25"/>
        <v/>
      </c>
      <c r="BB90" s="79" t="str">
        <f t="shared" ca="1" si="26"/>
        <v>1_2</v>
      </c>
      <c r="BC90" s="79" t="str">
        <f t="shared" ca="1" si="27"/>
        <v>ParA</v>
      </c>
      <c r="BD90" s="79">
        <f t="shared" si="28"/>
        <v>87</v>
      </c>
      <c r="BE90" s="79">
        <f t="shared" ca="1" si="29"/>
        <v>90</v>
      </c>
      <c r="BF90" s="79"/>
      <c r="BG90" s="79"/>
      <c r="BH90" s="79"/>
      <c r="BI90" s="79"/>
      <c r="BJ90" s="79"/>
      <c r="BK90" s="79"/>
      <c r="BL90" s="79"/>
      <c r="BM90" s="79"/>
      <c r="BN90" s="79"/>
      <c r="BO90" s="79"/>
      <c r="BP90" s="79"/>
      <c r="BQ90" s="79"/>
      <c r="BR90" s="79"/>
      <c r="BS90" s="79"/>
      <c r="BT90" s="79"/>
      <c r="BU90" s="79"/>
      <c r="BV90" s="79"/>
      <c r="BW90" s="79"/>
      <c r="BX90" s="79"/>
      <c r="BY90" s="79"/>
      <c r="BZ90" s="79"/>
    </row>
    <row r="91" spans="1:78" x14ac:dyDescent="0.25">
      <c r="A91" s="79">
        <f t="shared" ca="1" si="33"/>
        <v>2</v>
      </c>
      <c r="B91" s="79" t="str">
        <f t="shared" ca="1" si="33"/>
        <v>H2</v>
      </c>
      <c r="C91" s="79">
        <f t="shared" ca="1" si="33"/>
        <v>31.0823111746795</v>
      </c>
      <c r="D91" s="79">
        <f t="shared" ca="1" si="33"/>
        <v>31.127187561748102</v>
      </c>
      <c r="E91" s="79">
        <f t="shared" ca="1" si="33"/>
        <v>15.600449382191499</v>
      </c>
      <c r="F91" s="79">
        <f t="shared" ca="1" si="33"/>
        <v>6.9120871808390802</v>
      </c>
      <c r="G91" s="79">
        <f t="shared" ca="1" si="33"/>
        <v>1.8766564618535999</v>
      </c>
      <c r="H91" s="79">
        <f t="shared" ca="1" si="33"/>
        <v>2.5928773567038701</v>
      </c>
      <c r="I91" s="79">
        <f t="shared" ca="1" si="33"/>
        <v>-3.6303919552283301</v>
      </c>
      <c r="J91" s="79">
        <f t="shared" ca="1" si="33"/>
        <v>-0.158971127508721</v>
      </c>
      <c r="K91" s="79">
        <f t="shared" ca="1" si="33"/>
        <v>-2.2341940266537699</v>
      </c>
      <c r="L91" s="79">
        <f t="shared" ca="1" si="33"/>
        <v>2.57489588070712E-2</v>
      </c>
      <c r="M91" s="79">
        <f t="shared" ca="1" si="33"/>
        <v>-6.2453473503660497</v>
      </c>
      <c r="N91" s="79">
        <f t="shared" ca="1" si="33"/>
        <v>-2.76514375924853</v>
      </c>
      <c r="O91" s="79">
        <f t="shared" ca="1" si="33"/>
        <v>-4.7926223518288698</v>
      </c>
      <c r="P91" s="79">
        <f t="shared" ca="1" si="33"/>
        <v>-3.0002314629209601</v>
      </c>
      <c r="Q91" s="79">
        <f t="shared" ca="1" si="32"/>
        <v>-7.8739400164222397</v>
      </c>
      <c r="R91" s="79">
        <f t="shared" ca="1" si="32"/>
        <v>-4.9214747683504401</v>
      </c>
      <c r="S91" s="79">
        <f t="shared" ca="1" si="32"/>
        <v>-7.7470498805268999</v>
      </c>
      <c r="T91" s="79">
        <f t="shared" ca="1" si="32"/>
        <v>-5.0519865065289196</v>
      </c>
      <c r="U91" s="79">
        <f t="shared" ca="1" si="32"/>
        <v>-4.0732951466529803</v>
      </c>
      <c r="V91" s="79">
        <f t="shared" ca="1" si="32"/>
        <v>-6.0591315237470598</v>
      </c>
      <c r="W91" s="79">
        <f t="shared" ca="1" si="32"/>
        <v>-0.37036404365198899</v>
      </c>
      <c r="X91" s="79">
        <f t="shared" ca="1" si="32"/>
        <v>8.5775573449132008</v>
      </c>
      <c r="Y91" s="79">
        <f t="shared" ca="1" si="32"/>
        <v>28.706335222879702</v>
      </c>
      <c r="Z91" s="79">
        <f t="shared" ca="1" si="32"/>
        <v>59.939689967488</v>
      </c>
      <c r="AA91" s="79">
        <f t="shared" ca="1" si="32"/>
        <v>121.01637972363901</v>
      </c>
      <c r="AB91" s="79">
        <f t="shared" ca="1" si="32"/>
        <v>229.74133253237801</v>
      </c>
      <c r="AC91" s="79">
        <f t="shared" ca="1" si="32"/>
        <v>422.68218994224998</v>
      </c>
      <c r="AD91" s="79">
        <f t="shared" ca="1" si="32"/>
        <v>753.68946357358197</v>
      </c>
      <c r="AE91" s="79">
        <f t="shared" ca="1" si="32"/>
        <v>1245.02237905421</v>
      </c>
      <c r="AF91" s="79">
        <f t="shared" ca="1" si="31"/>
        <v>1853.24279850882</v>
      </c>
      <c r="AG91" s="79">
        <f t="shared" ca="1" si="31"/>
        <v>2384.4823479666702</v>
      </c>
      <c r="AH91" s="79">
        <f t="shared" ca="1" si="31"/>
        <v>2819.8047524061899</v>
      </c>
      <c r="AI91" s="79">
        <f t="shared" ca="1" si="31"/>
        <v>3116.8719363628602</v>
      </c>
      <c r="AJ91" s="79">
        <f t="shared" ca="1" si="31"/>
        <v>3300.2708311357801</v>
      </c>
      <c r="AK91" s="79">
        <f t="shared" ca="1" si="31"/>
        <v>3409.0960720722501</v>
      </c>
      <c r="AL91" s="79">
        <f t="shared" ca="1" si="31"/>
        <v>3480.9473421215698</v>
      </c>
      <c r="AM91" s="79">
        <f t="shared" ca="1" si="31"/>
        <v>3522.2807863870798</v>
      </c>
      <c r="AN91" s="79">
        <f t="shared" ca="1" si="31"/>
        <v>3556.2556477491598</v>
      </c>
      <c r="AO91" s="79">
        <f t="shared" ca="1" si="31"/>
        <v>3571.1995086544098</v>
      </c>
      <c r="AP91" s="79">
        <f t="shared" ca="1" si="31"/>
        <v>3580.7144595731502</v>
      </c>
      <c r="AQ91" s="79">
        <f t="shared" ca="1" si="31"/>
        <v>0</v>
      </c>
      <c r="AR91" s="79">
        <f t="shared" ca="1" si="31"/>
        <v>0</v>
      </c>
      <c r="AS91" s="79">
        <f t="shared" ca="1" si="31"/>
        <v>0</v>
      </c>
      <c r="AT91" s="79">
        <f t="shared" ca="1" si="31"/>
        <v>0</v>
      </c>
      <c r="AU91" s="79">
        <f t="shared" ca="1" si="31"/>
        <v>0</v>
      </c>
      <c r="AV91" s="79">
        <f t="shared" ca="1" si="30"/>
        <v>0</v>
      </c>
      <c r="AW91" s="79">
        <f t="shared" ca="1" si="30"/>
        <v>0</v>
      </c>
      <c r="AX91" s="79">
        <f t="shared" ca="1" si="30"/>
        <v>0</v>
      </c>
      <c r="AY91" s="79">
        <f t="shared" ca="1" si="30"/>
        <v>0</v>
      </c>
      <c r="AZ91" s="79">
        <f t="shared" ca="1" si="30"/>
        <v>0</v>
      </c>
      <c r="BA91" s="79" t="str">
        <f t="shared" ca="1" si="25"/>
        <v/>
      </c>
      <c r="BB91" s="79" t="str">
        <f t="shared" ca="1" si="26"/>
        <v>1_2</v>
      </c>
      <c r="BC91" s="79" t="str">
        <f t="shared" ca="1" si="27"/>
        <v>ParA</v>
      </c>
      <c r="BD91" s="79">
        <f t="shared" si="28"/>
        <v>88</v>
      </c>
      <c r="BE91" s="79">
        <f t="shared" ca="1" si="29"/>
        <v>91</v>
      </c>
      <c r="BF91" s="79"/>
      <c r="BG91" s="79"/>
      <c r="BH91" s="79"/>
      <c r="BI91" s="79"/>
      <c r="BJ91" s="79"/>
      <c r="BK91" s="79"/>
      <c r="BL91" s="79"/>
      <c r="BM91" s="79"/>
      <c r="BN91" s="79"/>
      <c r="BO91" s="79"/>
      <c r="BP91" s="79"/>
      <c r="BQ91" s="79"/>
      <c r="BR91" s="79"/>
      <c r="BS91" s="79"/>
      <c r="BT91" s="79"/>
      <c r="BU91" s="79"/>
      <c r="BV91" s="79"/>
      <c r="BW91" s="79"/>
      <c r="BX91" s="79"/>
      <c r="BY91" s="79"/>
      <c r="BZ91" s="79"/>
    </row>
    <row r="92" spans="1:78" x14ac:dyDescent="0.25">
      <c r="A92" s="79">
        <f t="shared" ca="1" si="33"/>
        <v>2</v>
      </c>
      <c r="B92" s="79" t="str">
        <f t="shared" ca="1" si="33"/>
        <v>A3</v>
      </c>
      <c r="C92" s="79">
        <f t="shared" ca="1" si="33"/>
        <v>13.9623816895646</v>
      </c>
      <c r="D92" s="79">
        <f t="shared" ca="1" si="33"/>
        <v>18.488459818922401</v>
      </c>
      <c r="E92" s="79">
        <f t="shared" ca="1" si="33"/>
        <v>10.0477598944644</v>
      </c>
      <c r="F92" s="79">
        <f t="shared" ca="1" si="33"/>
        <v>10.2892369770861</v>
      </c>
      <c r="G92" s="79">
        <f t="shared" ca="1" si="33"/>
        <v>3.70337222143689</v>
      </c>
      <c r="H92" s="79">
        <f t="shared" ca="1" si="33"/>
        <v>1.8965695705296599</v>
      </c>
      <c r="I92" s="79">
        <f t="shared" ca="1" si="33"/>
        <v>2.56068648609426</v>
      </c>
      <c r="J92" s="79">
        <f t="shared" ca="1" si="33"/>
        <v>0.730091890312906</v>
      </c>
      <c r="K92" s="79">
        <f t="shared" ca="1" si="33"/>
        <v>1.2522848504281701</v>
      </c>
      <c r="L92" s="79">
        <f t="shared" ca="1" si="33"/>
        <v>-1.1851930232660399</v>
      </c>
      <c r="M92" s="79">
        <f t="shared" ca="1" si="33"/>
        <v>-5.2495719145208604</v>
      </c>
      <c r="N92" s="79">
        <f t="shared" ca="1" si="33"/>
        <v>-3.5303756680063998</v>
      </c>
      <c r="O92" s="79">
        <f t="shared" ca="1" si="33"/>
        <v>-1.1559207214231699</v>
      </c>
      <c r="P92" s="79">
        <f t="shared" ca="1" si="33"/>
        <v>-3.3031284336061599</v>
      </c>
      <c r="Q92" s="79">
        <f t="shared" ca="1" si="32"/>
        <v>-4.0963171746529996</v>
      </c>
      <c r="R92" s="79">
        <f t="shared" ca="1" si="32"/>
        <v>-7.7411684925518802</v>
      </c>
      <c r="S92" s="79">
        <f t="shared" ca="1" si="32"/>
        <v>-10.3616951444997</v>
      </c>
      <c r="T92" s="79">
        <f t="shared" ca="1" si="32"/>
        <v>-12.873834506679</v>
      </c>
      <c r="U92" s="79">
        <f t="shared" ca="1" si="32"/>
        <v>-8.6375103556524593</v>
      </c>
      <c r="V92" s="79">
        <f t="shared" ca="1" si="32"/>
        <v>-10.0617726848345</v>
      </c>
      <c r="W92" s="79">
        <f t="shared" ca="1" si="32"/>
        <v>-6.3420332685018401</v>
      </c>
      <c r="X92" s="79">
        <f t="shared" ca="1" si="32"/>
        <v>-2.1959438992403202</v>
      </c>
      <c r="Y92" s="79">
        <f t="shared" ca="1" si="32"/>
        <v>1.9661256341009901</v>
      </c>
      <c r="Z92" s="79">
        <f t="shared" ca="1" si="32"/>
        <v>12.774644530501099</v>
      </c>
      <c r="AA92" s="79">
        <f t="shared" ca="1" si="32"/>
        <v>34.910793621668297</v>
      </c>
      <c r="AB92" s="79">
        <f t="shared" ca="1" si="32"/>
        <v>74.3815631215639</v>
      </c>
      <c r="AC92" s="79">
        <f t="shared" ca="1" si="32"/>
        <v>147.76405084226599</v>
      </c>
      <c r="AD92" s="79">
        <f t="shared" ca="1" si="32"/>
        <v>284.92414337218003</v>
      </c>
      <c r="AE92" s="79">
        <f t="shared" ca="1" si="32"/>
        <v>520.78353094341799</v>
      </c>
      <c r="AF92" s="79">
        <f t="shared" ca="1" si="31"/>
        <v>911.30111493059098</v>
      </c>
      <c r="AG92" s="79">
        <f t="shared" ca="1" si="31"/>
        <v>1473.53568425086</v>
      </c>
      <c r="AH92" s="79">
        <f t="shared" ca="1" si="31"/>
        <v>2145.5410698195301</v>
      </c>
      <c r="AI92" s="79">
        <f t="shared" ca="1" si="31"/>
        <v>2736.9980702299799</v>
      </c>
      <c r="AJ92" s="79">
        <f t="shared" ca="1" si="31"/>
        <v>3188.2464582058201</v>
      </c>
      <c r="AK92" s="79">
        <f t="shared" ca="1" si="31"/>
        <v>3474.3398482319299</v>
      </c>
      <c r="AL92" s="79">
        <f t="shared" ca="1" si="31"/>
        <v>3642.4900816702202</v>
      </c>
      <c r="AM92" s="79">
        <f t="shared" ca="1" si="31"/>
        <v>3736.9896877361998</v>
      </c>
      <c r="AN92" s="79">
        <f t="shared" ca="1" si="31"/>
        <v>3803.3250136705101</v>
      </c>
      <c r="AO92" s="79">
        <f t="shared" ca="1" si="31"/>
        <v>3842.8480701984899</v>
      </c>
      <c r="AP92" s="79">
        <f t="shared" ca="1" si="31"/>
        <v>3870.9265553810201</v>
      </c>
      <c r="AQ92" s="79">
        <f t="shared" ca="1" si="31"/>
        <v>0</v>
      </c>
      <c r="AR92" s="79">
        <f t="shared" ca="1" si="31"/>
        <v>0</v>
      </c>
      <c r="AS92" s="79">
        <f t="shared" ca="1" si="31"/>
        <v>0</v>
      </c>
      <c r="AT92" s="79">
        <f t="shared" ca="1" si="31"/>
        <v>0</v>
      </c>
      <c r="AU92" s="79">
        <f t="shared" ca="1" si="31"/>
        <v>0</v>
      </c>
      <c r="AV92" s="79">
        <f t="shared" ca="1" si="30"/>
        <v>0</v>
      </c>
      <c r="AW92" s="79">
        <f t="shared" ca="1" si="30"/>
        <v>0</v>
      </c>
      <c r="AX92" s="79">
        <f t="shared" ca="1" si="30"/>
        <v>0</v>
      </c>
      <c r="AY92" s="79">
        <f t="shared" ca="1" si="30"/>
        <v>0</v>
      </c>
      <c r="AZ92" s="79">
        <f t="shared" ca="1" si="30"/>
        <v>0</v>
      </c>
      <c r="BA92" s="79" t="str">
        <f t="shared" ca="1" si="25"/>
        <v/>
      </c>
      <c r="BB92" s="79" t="str">
        <f t="shared" ca="1" si="26"/>
        <v>1_3</v>
      </c>
      <c r="BC92" s="79" t="str">
        <f t="shared" ca="1" si="27"/>
        <v>aceA</v>
      </c>
      <c r="BD92" s="79">
        <f t="shared" si="28"/>
        <v>89</v>
      </c>
      <c r="BE92" s="79">
        <f t="shared" ca="1" si="29"/>
        <v>92</v>
      </c>
      <c r="BF92" s="79"/>
      <c r="BG92" s="79"/>
      <c r="BH92" s="79"/>
      <c r="BI92" s="79"/>
      <c r="BJ92" s="79"/>
      <c r="BK92" s="79"/>
      <c r="BL92" s="79"/>
      <c r="BM92" s="79"/>
      <c r="BN92" s="79"/>
      <c r="BO92" s="79"/>
      <c r="BP92" s="79"/>
      <c r="BQ92" s="79"/>
      <c r="BR92" s="79"/>
      <c r="BS92" s="79"/>
      <c r="BT92" s="79"/>
      <c r="BU92" s="79"/>
      <c r="BV92" s="79"/>
      <c r="BW92" s="79"/>
      <c r="BX92" s="79"/>
      <c r="BY92" s="79"/>
      <c r="BZ92" s="79"/>
    </row>
    <row r="93" spans="1:78" x14ac:dyDescent="0.25">
      <c r="A93" s="79">
        <f t="shared" ca="1" si="33"/>
        <v>2</v>
      </c>
      <c r="B93" s="79" t="str">
        <f t="shared" ca="1" si="33"/>
        <v>B3</v>
      </c>
      <c r="C93" s="79">
        <f t="shared" ca="1" si="33"/>
        <v>3.8119614304273499</v>
      </c>
      <c r="D93" s="79">
        <f t="shared" ca="1" si="33"/>
        <v>3.3996680853911099</v>
      </c>
      <c r="E93" s="79">
        <f t="shared" ca="1" si="33"/>
        <v>8.3778106060817592</v>
      </c>
      <c r="F93" s="79">
        <f t="shared" ca="1" si="33"/>
        <v>1.50099385455678</v>
      </c>
      <c r="G93" s="79">
        <f t="shared" ca="1" si="33"/>
        <v>1.7118609789836201</v>
      </c>
      <c r="H93" s="79">
        <f t="shared" ca="1" si="33"/>
        <v>-1.4144577264287399</v>
      </c>
      <c r="I93" s="79">
        <f t="shared" ca="1" si="33"/>
        <v>1.79840277153471</v>
      </c>
      <c r="J93" s="79">
        <f t="shared" ca="1" si="33"/>
        <v>-0.79491150683998102</v>
      </c>
      <c r="K93" s="79">
        <f t="shared" ca="1" si="33"/>
        <v>-0.96288938339057495</v>
      </c>
      <c r="L93" s="79">
        <f t="shared" ca="1" si="33"/>
        <v>1.3395146419297801</v>
      </c>
      <c r="M93" s="79">
        <f t="shared" ca="1" si="33"/>
        <v>-0.55181309334011497</v>
      </c>
      <c r="N93" s="79">
        <f t="shared" ca="1" si="33"/>
        <v>-0.365223325628449</v>
      </c>
      <c r="O93" s="79">
        <f t="shared" ca="1" si="33"/>
        <v>-2.69235643813454</v>
      </c>
      <c r="P93" s="79">
        <f t="shared" ca="1" si="33"/>
        <v>-3.3065476344518201</v>
      </c>
      <c r="Q93" s="79">
        <f t="shared" ca="1" si="32"/>
        <v>0.80254771907948397</v>
      </c>
      <c r="R93" s="79">
        <f t="shared" ca="1" si="32"/>
        <v>-2.0223131577172402</v>
      </c>
      <c r="S93" s="79">
        <f t="shared" ca="1" si="32"/>
        <v>-6.7084170872176401</v>
      </c>
      <c r="T93" s="79">
        <f t="shared" ca="1" si="32"/>
        <v>-3.55450935835279</v>
      </c>
      <c r="U93" s="79">
        <f t="shared" ca="1" si="32"/>
        <v>-4.26062854631164</v>
      </c>
      <c r="V93" s="79">
        <f t="shared" ca="1" si="32"/>
        <v>-3.5342828635989498</v>
      </c>
      <c r="W93" s="79">
        <f t="shared" ca="1" si="32"/>
        <v>-5.4003972229988904</v>
      </c>
      <c r="X93" s="79">
        <f t="shared" ca="1" si="32"/>
        <v>0.769839106532345</v>
      </c>
      <c r="Y93" s="79">
        <f t="shared" ca="1" si="32"/>
        <v>5.6857647599012999</v>
      </c>
      <c r="Z93" s="79">
        <f t="shared" ca="1" si="32"/>
        <v>17.323720036209998</v>
      </c>
      <c r="AA93" s="79">
        <f t="shared" ca="1" si="32"/>
        <v>42.7345766742446</v>
      </c>
      <c r="AB93" s="79">
        <f t="shared" ca="1" si="32"/>
        <v>87.239001706355793</v>
      </c>
      <c r="AC93" s="79">
        <f t="shared" ca="1" si="32"/>
        <v>174.07309067388499</v>
      </c>
      <c r="AD93" s="79">
        <f t="shared" ca="1" si="32"/>
        <v>334.13817744788201</v>
      </c>
      <c r="AE93" s="79">
        <f t="shared" ca="1" si="32"/>
        <v>601.07810115159202</v>
      </c>
      <c r="AF93" s="79">
        <f t="shared" ca="1" si="31"/>
        <v>1031.7572422419501</v>
      </c>
      <c r="AG93" s="79">
        <f t="shared" ca="1" si="31"/>
        <v>1653.27126364576</v>
      </c>
      <c r="AH93" s="79">
        <f t="shared" ca="1" si="31"/>
        <v>2336.98340442783</v>
      </c>
      <c r="AI93" s="79">
        <f t="shared" ca="1" si="31"/>
        <v>2933.4743432168002</v>
      </c>
      <c r="AJ93" s="79">
        <f t="shared" ca="1" si="31"/>
        <v>3371.4935631819199</v>
      </c>
      <c r="AK93" s="79">
        <f t="shared" ca="1" si="31"/>
        <v>3650.4455680093602</v>
      </c>
      <c r="AL93" s="79">
        <f t="shared" ca="1" si="31"/>
        <v>3800.2151100617102</v>
      </c>
      <c r="AM93" s="79">
        <f t="shared" ca="1" si="31"/>
        <v>3888.8100953923099</v>
      </c>
      <c r="AN93" s="79">
        <f t="shared" ca="1" si="31"/>
        <v>3952.34229227471</v>
      </c>
      <c r="AO93" s="79">
        <f t="shared" ca="1" si="31"/>
        <v>4000.2664620284399</v>
      </c>
      <c r="AP93" s="79">
        <f t="shared" ca="1" si="31"/>
        <v>4035.8252154308898</v>
      </c>
      <c r="AQ93" s="79">
        <f t="shared" ca="1" si="31"/>
        <v>0</v>
      </c>
      <c r="AR93" s="79">
        <f t="shared" ca="1" si="31"/>
        <v>0</v>
      </c>
      <c r="AS93" s="79">
        <f t="shared" ca="1" si="31"/>
        <v>0</v>
      </c>
      <c r="AT93" s="79">
        <f t="shared" ca="1" si="31"/>
        <v>0</v>
      </c>
      <c r="AU93" s="79">
        <f t="shared" ca="1" si="31"/>
        <v>0</v>
      </c>
      <c r="AV93" s="79">
        <f t="shared" ca="1" si="30"/>
        <v>0</v>
      </c>
      <c r="AW93" s="79">
        <f t="shared" ca="1" si="30"/>
        <v>0</v>
      </c>
      <c r="AX93" s="79">
        <f t="shared" ca="1" si="30"/>
        <v>0</v>
      </c>
      <c r="AY93" s="79">
        <f t="shared" ca="1" si="30"/>
        <v>0</v>
      </c>
      <c r="AZ93" s="79">
        <f t="shared" ca="1" si="30"/>
        <v>0</v>
      </c>
      <c r="BA93" s="79" t="str">
        <f t="shared" ca="1" si="25"/>
        <v/>
      </c>
      <c r="BB93" s="79" t="str">
        <f t="shared" ca="1" si="26"/>
        <v>1_3</v>
      </c>
      <c r="BC93" s="79" t="str">
        <f t="shared" ca="1" si="27"/>
        <v>aceA</v>
      </c>
      <c r="BD93" s="79">
        <f t="shared" si="28"/>
        <v>90</v>
      </c>
      <c r="BE93" s="79">
        <f t="shared" ca="1" si="29"/>
        <v>93</v>
      </c>
      <c r="BF93" s="79"/>
      <c r="BG93" s="79"/>
      <c r="BH93" s="79"/>
      <c r="BI93" s="79"/>
      <c r="BJ93" s="79"/>
      <c r="BK93" s="79"/>
      <c r="BL93" s="79"/>
      <c r="BM93" s="79"/>
      <c r="BN93" s="79"/>
      <c r="BO93" s="79"/>
      <c r="BP93" s="79"/>
      <c r="BQ93" s="79"/>
      <c r="BR93" s="79"/>
      <c r="BS93" s="79"/>
      <c r="BT93" s="79"/>
      <c r="BU93" s="79"/>
      <c r="BV93" s="79"/>
      <c r="BW93" s="79"/>
      <c r="BX93" s="79"/>
      <c r="BY93" s="79"/>
      <c r="BZ93" s="79"/>
    </row>
    <row r="94" spans="1:78" x14ac:dyDescent="0.25">
      <c r="A94" s="79">
        <f t="shared" ca="1" si="33"/>
        <v>2</v>
      </c>
      <c r="B94" s="79" t="str">
        <f t="shared" ca="1" si="33"/>
        <v>C3</v>
      </c>
      <c r="C94" s="79">
        <f t="shared" ca="1" si="33"/>
        <v>3.5941545955756702</v>
      </c>
      <c r="D94" s="79">
        <f t="shared" ca="1" si="33"/>
        <v>6.9825417691472502</v>
      </c>
      <c r="E94" s="79">
        <f t="shared" ca="1" si="33"/>
        <v>4.6010736014709401</v>
      </c>
      <c r="F94" s="79">
        <f t="shared" ca="1" si="33"/>
        <v>6.0050421588080098</v>
      </c>
      <c r="G94" s="79">
        <f t="shared" ca="1" si="33"/>
        <v>2.7437137881483999</v>
      </c>
      <c r="H94" s="79">
        <f t="shared" ca="1" si="33"/>
        <v>1.3923883812990401</v>
      </c>
      <c r="I94" s="79">
        <f t="shared" ca="1" si="33"/>
        <v>3.17821848373706</v>
      </c>
      <c r="J94" s="79">
        <f t="shared" ca="1" si="33"/>
        <v>2.1740544369172299</v>
      </c>
      <c r="K94" s="79">
        <f t="shared" ca="1" si="33"/>
        <v>2.05200545095704</v>
      </c>
      <c r="L94" s="79">
        <f t="shared" ca="1" si="33"/>
        <v>1.8388842963213401</v>
      </c>
      <c r="M94" s="79">
        <f t="shared" ca="1" si="33"/>
        <v>-0.29954348119554203</v>
      </c>
      <c r="N94" s="79">
        <f t="shared" ca="1" si="33"/>
        <v>-1.49692229994116</v>
      </c>
      <c r="O94" s="79">
        <f t="shared" ca="1" si="33"/>
        <v>-2.1625164226334199</v>
      </c>
      <c r="P94" s="79">
        <f t="shared" ca="1" si="33"/>
        <v>-2.0630149718431299</v>
      </c>
      <c r="Q94" s="79">
        <f t="shared" ca="1" si="32"/>
        <v>-0.68061838723360801</v>
      </c>
      <c r="R94" s="79">
        <f t="shared" ca="1" si="32"/>
        <v>-7.7769796135521601</v>
      </c>
      <c r="S94" s="79">
        <f t="shared" ca="1" si="32"/>
        <v>-4.3277139584938604</v>
      </c>
      <c r="T94" s="79">
        <f t="shared" ca="1" si="32"/>
        <v>-5.0631730505024297</v>
      </c>
      <c r="U94" s="79">
        <f t="shared" ca="1" si="32"/>
        <v>-8.8060786890723595</v>
      </c>
      <c r="V94" s="79">
        <f t="shared" ca="1" si="32"/>
        <v>-7.4806664362195097</v>
      </c>
      <c r="W94" s="79">
        <f t="shared" ca="1" si="32"/>
        <v>-10.1007822180063</v>
      </c>
      <c r="X94" s="79">
        <f t="shared" ca="1" si="32"/>
        <v>-4.2526602710540802</v>
      </c>
      <c r="Y94" s="79">
        <f t="shared" ca="1" si="32"/>
        <v>4.9889129511429902</v>
      </c>
      <c r="Z94" s="79">
        <f t="shared" ca="1" si="32"/>
        <v>8.0702193259062405</v>
      </c>
      <c r="AA94" s="79">
        <f t="shared" ca="1" si="32"/>
        <v>28.259667541744001</v>
      </c>
      <c r="AB94" s="79">
        <f t="shared" ca="1" si="32"/>
        <v>64.283196944827097</v>
      </c>
      <c r="AC94" s="79">
        <f t="shared" ca="1" si="32"/>
        <v>138.87418465320701</v>
      </c>
      <c r="AD94" s="79">
        <f t="shared" ca="1" si="32"/>
        <v>274.74577594674099</v>
      </c>
      <c r="AE94" s="79">
        <f t="shared" ca="1" si="32"/>
        <v>531.94851941346997</v>
      </c>
      <c r="AF94" s="79">
        <f t="shared" ca="1" si="31"/>
        <v>963.46327203715202</v>
      </c>
      <c r="AG94" s="79">
        <f t="shared" ca="1" si="31"/>
        <v>1613.82071884623</v>
      </c>
      <c r="AH94" s="79">
        <f t="shared" ca="1" si="31"/>
        <v>2358.84568127481</v>
      </c>
      <c r="AI94" s="79">
        <f t="shared" ca="1" si="31"/>
        <v>2998.9424655646999</v>
      </c>
      <c r="AJ94" s="79">
        <f t="shared" ca="1" si="31"/>
        <v>3484.2537666650501</v>
      </c>
      <c r="AK94" s="79">
        <f t="shared" ca="1" si="31"/>
        <v>3774.7773922055198</v>
      </c>
      <c r="AL94" s="79">
        <f t="shared" ca="1" si="31"/>
        <v>3950.2395637720201</v>
      </c>
      <c r="AM94" s="79">
        <f t="shared" ca="1" si="31"/>
        <v>4041.0138297554399</v>
      </c>
      <c r="AN94" s="79">
        <f t="shared" ca="1" si="31"/>
        <v>4109.6811656198197</v>
      </c>
      <c r="AO94" s="79">
        <f t="shared" ca="1" si="31"/>
        <v>4155.3762619768104</v>
      </c>
      <c r="AP94" s="79">
        <f t="shared" ca="1" si="31"/>
        <v>4197.5828754863796</v>
      </c>
      <c r="AQ94" s="79">
        <f t="shared" ca="1" si="31"/>
        <v>0</v>
      </c>
      <c r="AR94" s="79">
        <f t="shared" ca="1" si="31"/>
        <v>0</v>
      </c>
      <c r="AS94" s="79">
        <f t="shared" ca="1" si="31"/>
        <v>0</v>
      </c>
      <c r="AT94" s="79">
        <f t="shared" ca="1" si="31"/>
        <v>0</v>
      </c>
      <c r="AU94" s="79">
        <f t="shared" ca="1" si="31"/>
        <v>0</v>
      </c>
      <c r="AV94" s="79">
        <f t="shared" ca="1" si="30"/>
        <v>0</v>
      </c>
      <c r="AW94" s="79">
        <f t="shared" ca="1" si="30"/>
        <v>0</v>
      </c>
      <c r="AX94" s="79">
        <f t="shared" ca="1" si="30"/>
        <v>0</v>
      </c>
      <c r="AY94" s="79">
        <f t="shared" ca="1" si="30"/>
        <v>0</v>
      </c>
      <c r="AZ94" s="79">
        <f t="shared" ca="1" si="30"/>
        <v>0</v>
      </c>
      <c r="BA94" s="79" t="str">
        <f t="shared" ca="1" si="25"/>
        <v/>
      </c>
      <c r="BB94" s="79" t="str">
        <f t="shared" ca="1" si="26"/>
        <v>1_3</v>
      </c>
      <c r="BC94" s="79" t="str">
        <f t="shared" ca="1" si="27"/>
        <v>pspA</v>
      </c>
      <c r="BD94" s="79">
        <f t="shared" si="28"/>
        <v>91</v>
      </c>
      <c r="BE94" s="79">
        <f t="shared" ca="1" si="29"/>
        <v>94</v>
      </c>
      <c r="BF94" s="79"/>
      <c r="BG94" s="79"/>
      <c r="BH94" s="79"/>
      <c r="BI94" s="79"/>
      <c r="BJ94" s="79"/>
      <c r="BK94" s="79"/>
      <c r="BL94" s="79"/>
      <c r="BM94" s="79"/>
      <c r="BN94" s="79"/>
      <c r="BO94" s="79"/>
      <c r="BP94" s="79"/>
      <c r="BQ94" s="79"/>
      <c r="BR94" s="79"/>
      <c r="BS94" s="79"/>
      <c r="BT94" s="79"/>
      <c r="BU94" s="79"/>
      <c r="BV94" s="79"/>
      <c r="BW94" s="79"/>
      <c r="BX94" s="79"/>
      <c r="BY94" s="79"/>
      <c r="BZ94" s="79"/>
    </row>
    <row r="95" spans="1:78" x14ac:dyDescent="0.25">
      <c r="A95" s="79">
        <f t="shared" ca="1" si="33"/>
        <v>2</v>
      </c>
      <c r="B95" s="79" t="str">
        <f t="shared" ca="1" si="33"/>
        <v>D3</v>
      </c>
      <c r="C95" s="79">
        <f t="shared" ca="1" si="33"/>
        <v>2.4922477668842502</v>
      </c>
      <c r="D95" s="79">
        <f t="shared" ca="1" si="33"/>
        <v>9.1886864232533298</v>
      </c>
      <c r="E95" s="79">
        <f t="shared" ca="1" si="33"/>
        <v>4.65311162669013</v>
      </c>
      <c r="F95" s="79">
        <f t="shared" ca="1" si="33"/>
        <v>3.7338992007275902</v>
      </c>
      <c r="G95" s="79">
        <f t="shared" ca="1" si="33"/>
        <v>0.97241149542651295</v>
      </c>
      <c r="H95" s="79">
        <f t="shared" ca="1" si="33"/>
        <v>0.49341348293319198</v>
      </c>
      <c r="I95" s="79">
        <f t="shared" ca="1" si="33"/>
        <v>4.4259481783228702E-3</v>
      </c>
      <c r="J95" s="79">
        <f t="shared" ca="1" si="33"/>
        <v>3.5920838101314998</v>
      </c>
      <c r="K95" s="79">
        <f t="shared" ca="1" si="33"/>
        <v>0.89771204840735597</v>
      </c>
      <c r="L95" s="79">
        <f t="shared" ca="1" si="33"/>
        <v>-1.47801008110673</v>
      </c>
      <c r="M95" s="79">
        <f t="shared" ca="1" si="33"/>
        <v>1.4011278554853599</v>
      </c>
      <c r="N95" s="79">
        <f t="shared" ca="1" si="33"/>
        <v>-1.8091809237917</v>
      </c>
      <c r="O95" s="79">
        <f t="shared" ca="1" si="33"/>
        <v>-0.276666580073197</v>
      </c>
      <c r="P95" s="79">
        <f t="shared" ca="1" si="33"/>
        <v>-2.3715954531103298</v>
      </c>
      <c r="Q95" s="79">
        <f t="shared" ca="1" si="32"/>
        <v>-0.860942626055476</v>
      </c>
      <c r="R95" s="79">
        <f t="shared" ca="1" si="32"/>
        <v>0.78652856424741902</v>
      </c>
      <c r="S95" s="79">
        <f t="shared" ca="1" si="32"/>
        <v>-5.1620574161897803</v>
      </c>
      <c r="T95" s="79">
        <f t="shared" ca="1" si="32"/>
        <v>-2.4972057126515201</v>
      </c>
      <c r="U95" s="79">
        <f t="shared" ca="1" si="32"/>
        <v>-7.0693969092967599</v>
      </c>
      <c r="V95" s="79">
        <f t="shared" ca="1" si="32"/>
        <v>-4.1036037084604704</v>
      </c>
      <c r="W95" s="79">
        <f t="shared" ca="1" si="32"/>
        <v>-8.9028453555692995</v>
      </c>
      <c r="X95" s="79">
        <f t="shared" ca="1" si="32"/>
        <v>-5.3030380294549104</v>
      </c>
      <c r="Y95" s="79">
        <f t="shared" ca="1" si="32"/>
        <v>-0.13375760318103899</v>
      </c>
      <c r="Z95" s="79">
        <f t="shared" ca="1" si="32"/>
        <v>7.7206418758496502</v>
      </c>
      <c r="AA95" s="79">
        <f t="shared" ca="1" si="32"/>
        <v>21.378518142407799</v>
      </c>
      <c r="AB95" s="79">
        <f t="shared" ca="1" si="32"/>
        <v>46.801312303639001</v>
      </c>
      <c r="AC95" s="79">
        <f t="shared" ca="1" si="32"/>
        <v>96.666423803364097</v>
      </c>
      <c r="AD95" s="79">
        <f t="shared" ca="1" si="32"/>
        <v>205.63820333285901</v>
      </c>
      <c r="AE95" s="79">
        <f t="shared" ca="1" si="32"/>
        <v>391.90517519595898</v>
      </c>
      <c r="AF95" s="79">
        <f t="shared" ca="1" si="31"/>
        <v>733.12171265409404</v>
      </c>
      <c r="AG95" s="79">
        <f t="shared" ca="1" si="31"/>
        <v>1269.2066002695999</v>
      </c>
      <c r="AH95" s="79">
        <f t="shared" ca="1" si="31"/>
        <v>1977.5671700702801</v>
      </c>
      <c r="AI95" s="79">
        <f t="shared" ca="1" si="31"/>
        <v>2645.4714023087299</v>
      </c>
      <c r="AJ95" s="79">
        <f t="shared" ca="1" si="31"/>
        <v>3191.1561746974398</v>
      </c>
      <c r="AK95" s="79">
        <f t="shared" ca="1" si="31"/>
        <v>3564.79461718313</v>
      </c>
      <c r="AL95" s="79">
        <f t="shared" ca="1" si="31"/>
        <v>3793.8518928241601</v>
      </c>
      <c r="AM95" s="79">
        <f t="shared" ca="1" si="31"/>
        <v>3926.3570180871998</v>
      </c>
      <c r="AN95" s="79">
        <f t="shared" ca="1" si="31"/>
        <v>4010.7789643375199</v>
      </c>
      <c r="AO95" s="79">
        <f t="shared" ca="1" si="31"/>
        <v>4063.1723319523799</v>
      </c>
      <c r="AP95" s="79">
        <f t="shared" ca="1" si="31"/>
        <v>4100.8860482997097</v>
      </c>
      <c r="AQ95" s="79">
        <f t="shared" ca="1" si="31"/>
        <v>0</v>
      </c>
      <c r="AR95" s="79">
        <f t="shared" ca="1" si="31"/>
        <v>0</v>
      </c>
      <c r="AS95" s="79">
        <f t="shared" ca="1" si="31"/>
        <v>0</v>
      </c>
      <c r="AT95" s="79">
        <f t="shared" ca="1" si="31"/>
        <v>0</v>
      </c>
      <c r="AU95" s="79">
        <f t="shared" ca="1" si="31"/>
        <v>0</v>
      </c>
      <c r="AV95" s="79">
        <f t="shared" ca="1" si="30"/>
        <v>0</v>
      </c>
      <c r="AW95" s="79">
        <f t="shared" ca="1" si="30"/>
        <v>0</v>
      </c>
      <c r="AX95" s="79">
        <f t="shared" ca="1" si="30"/>
        <v>0</v>
      </c>
      <c r="AY95" s="79">
        <f t="shared" ca="1" si="30"/>
        <v>0</v>
      </c>
      <c r="AZ95" s="79">
        <f t="shared" ca="1" si="30"/>
        <v>0</v>
      </c>
      <c r="BA95" s="79" t="str">
        <f t="shared" ca="1" si="25"/>
        <v/>
      </c>
      <c r="BB95" s="79" t="str">
        <f t="shared" ca="1" si="26"/>
        <v>1_3</v>
      </c>
      <c r="BC95" s="79" t="str">
        <f t="shared" ca="1" si="27"/>
        <v>pspA</v>
      </c>
      <c r="BD95" s="79">
        <f t="shared" si="28"/>
        <v>92</v>
      </c>
      <c r="BE95" s="79">
        <f t="shared" ca="1" si="29"/>
        <v>95</v>
      </c>
      <c r="BF95" s="79"/>
      <c r="BG95" s="79"/>
      <c r="BH95" s="79"/>
      <c r="BI95" s="79"/>
      <c r="BJ95" s="79"/>
      <c r="BK95" s="79"/>
      <c r="BL95" s="79"/>
      <c r="BM95" s="79"/>
      <c r="BN95" s="79"/>
      <c r="BO95" s="79"/>
      <c r="BP95" s="79"/>
      <c r="BQ95" s="79"/>
      <c r="BR95" s="79"/>
      <c r="BS95" s="79"/>
      <c r="BT95" s="79"/>
      <c r="BU95" s="79"/>
      <c r="BV95" s="79"/>
      <c r="BW95" s="79"/>
      <c r="BX95" s="79"/>
      <c r="BY95" s="79"/>
      <c r="BZ95" s="79"/>
    </row>
    <row r="96" spans="1:78" x14ac:dyDescent="0.25">
      <c r="A96" s="79">
        <f t="shared" ca="1" si="33"/>
        <v>2</v>
      </c>
      <c r="B96" s="79" t="str">
        <f t="shared" ca="1" si="33"/>
        <v>E3</v>
      </c>
      <c r="C96" s="79">
        <f t="shared" ca="1" si="33"/>
        <v>1.6555150252816</v>
      </c>
      <c r="D96" s="79">
        <f t="shared" ca="1" si="33"/>
        <v>10.2517606006541</v>
      </c>
      <c r="E96" s="79">
        <f t="shared" ca="1" si="33"/>
        <v>10.2031920126242</v>
      </c>
      <c r="F96" s="79">
        <f t="shared" ca="1" si="33"/>
        <v>3.0043480762442401</v>
      </c>
      <c r="G96" s="79">
        <f t="shared" ca="1" si="33"/>
        <v>4.9497252890232604</v>
      </c>
      <c r="H96" s="79">
        <f t="shared" ca="1" si="33"/>
        <v>3.5875593697132899</v>
      </c>
      <c r="I96" s="79">
        <f t="shared" ca="1" si="33"/>
        <v>1.8290428804107199</v>
      </c>
      <c r="J96" s="79">
        <f t="shared" ca="1" si="33"/>
        <v>1.5046557929194899</v>
      </c>
      <c r="K96" s="79">
        <f t="shared" ca="1" si="33"/>
        <v>-2.1301040722728399</v>
      </c>
      <c r="L96" s="79">
        <f t="shared" ca="1" si="33"/>
        <v>-0.79928014115648705</v>
      </c>
      <c r="M96" s="79">
        <f t="shared" ca="1" si="33"/>
        <v>-1.77661795641279</v>
      </c>
      <c r="N96" s="79">
        <f t="shared" ca="1" si="33"/>
        <v>-0.66485739762083496</v>
      </c>
      <c r="O96" s="79">
        <f t="shared" ca="1" si="33"/>
        <v>-11.095106543904</v>
      </c>
      <c r="P96" s="79">
        <f t="shared" ca="1" si="33"/>
        <v>-7.22575660488656</v>
      </c>
      <c r="Q96" s="79">
        <f t="shared" ca="1" si="32"/>
        <v>-5.8498709475288697</v>
      </c>
      <c r="R96" s="79">
        <f t="shared" ca="1" si="32"/>
        <v>-8.3269189631660101</v>
      </c>
      <c r="S96" s="79">
        <f t="shared" ca="1" si="32"/>
        <v>-10.276818355324799</v>
      </c>
      <c r="T96" s="79">
        <f t="shared" ca="1" si="32"/>
        <v>-9.1075101326705408</v>
      </c>
      <c r="U96" s="79">
        <f t="shared" ca="1" si="32"/>
        <v>-4.80600114578146</v>
      </c>
      <c r="V96" s="79">
        <f t="shared" ca="1" si="32"/>
        <v>-1.88444477237272</v>
      </c>
      <c r="W96" s="79">
        <f t="shared" ca="1" si="32"/>
        <v>10.1103830995648</v>
      </c>
      <c r="X96" s="79">
        <f t="shared" ca="1" si="32"/>
        <v>31.9173981212416</v>
      </c>
      <c r="Y96" s="79">
        <f t="shared" ca="1" si="32"/>
        <v>64.885809389029404</v>
      </c>
      <c r="Z96" s="79">
        <f t="shared" ca="1" si="32"/>
        <v>140.562374803491</v>
      </c>
      <c r="AA96" s="79">
        <f t="shared" ca="1" si="32"/>
        <v>286.04842001033302</v>
      </c>
      <c r="AB96" s="79">
        <f t="shared" ca="1" si="32"/>
        <v>543.12146018419696</v>
      </c>
      <c r="AC96" s="79">
        <f t="shared" ca="1" si="32"/>
        <v>990.19216212422702</v>
      </c>
      <c r="AD96" s="79">
        <f t="shared" ca="1" si="32"/>
        <v>1668.9725779738999</v>
      </c>
      <c r="AE96" s="79">
        <f t="shared" ca="1" si="32"/>
        <v>2499.3020773363701</v>
      </c>
      <c r="AF96" s="79">
        <f t="shared" ca="1" si="31"/>
        <v>3236.5852710009999</v>
      </c>
      <c r="AG96" s="79">
        <f t="shared" ca="1" si="31"/>
        <v>3805.5001409741599</v>
      </c>
      <c r="AH96" s="79">
        <f t="shared" ca="1" si="31"/>
        <v>4173.72816060269</v>
      </c>
      <c r="AI96" s="79">
        <f t="shared" ca="1" si="31"/>
        <v>4393.29163627651</v>
      </c>
      <c r="AJ96" s="79">
        <f t="shared" ca="1" si="31"/>
        <v>4519.1112500221998</v>
      </c>
      <c r="AK96" s="79">
        <f t="shared" ca="1" si="31"/>
        <v>4598.1350387575403</v>
      </c>
      <c r="AL96" s="79">
        <f t="shared" ca="1" si="31"/>
        <v>4650.2861457397803</v>
      </c>
      <c r="AM96" s="79">
        <f t="shared" ca="1" si="31"/>
        <v>4689.4812830972296</v>
      </c>
      <c r="AN96" s="79">
        <f t="shared" ca="1" si="31"/>
        <v>4718.7136843482604</v>
      </c>
      <c r="AO96" s="79">
        <f t="shared" ca="1" si="31"/>
        <v>4740.4646447514297</v>
      </c>
      <c r="AP96" s="79">
        <f t="shared" ca="1" si="31"/>
        <v>4761.2187881454602</v>
      </c>
      <c r="AQ96" s="79">
        <f t="shared" ca="1" si="31"/>
        <v>0</v>
      </c>
      <c r="AR96" s="79">
        <f t="shared" ca="1" si="31"/>
        <v>0</v>
      </c>
      <c r="AS96" s="79">
        <f t="shared" ca="1" si="31"/>
        <v>0</v>
      </c>
      <c r="AT96" s="79">
        <f t="shared" ca="1" si="31"/>
        <v>0</v>
      </c>
      <c r="AU96" s="79">
        <f t="shared" ca="1" si="31"/>
        <v>0</v>
      </c>
      <c r="AV96" s="79">
        <f t="shared" ca="1" si="30"/>
        <v>0</v>
      </c>
      <c r="AW96" s="79">
        <f t="shared" ca="1" si="30"/>
        <v>0</v>
      </c>
      <c r="AX96" s="79">
        <f t="shared" ca="1" si="30"/>
        <v>0</v>
      </c>
      <c r="AY96" s="79">
        <f t="shared" ca="1" si="30"/>
        <v>0</v>
      </c>
      <c r="AZ96" s="79">
        <f t="shared" ca="1" si="30"/>
        <v>0</v>
      </c>
      <c r="BA96" s="79" t="str">
        <f t="shared" ca="1" si="25"/>
        <v/>
      </c>
      <c r="BB96" s="79" t="str">
        <f t="shared" ca="1" si="26"/>
        <v>1_3</v>
      </c>
      <c r="BC96" s="79" t="str">
        <f t="shared" ca="1" si="27"/>
        <v>ltpD</v>
      </c>
      <c r="BD96" s="79">
        <f t="shared" si="28"/>
        <v>93</v>
      </c>
      <c r="BE96" s="79">
        <f t="shared" ca="1" si="29"/>
        <v>96</v>
      </c>
      <c r="BF96" s="79"/>
      <c r="BG96" s="79"/>
      <c r="BH96" s="79"/>
      <c r="BI96" s="79"/>
      <c r="BJ96" s="79"/>
      <c r="BK96" s="79"/>
      <c r="BL96" s="79"/>
      <c r="BM96" s="79"/>
      <c r="BN96" s="79"/>
      <c r="BO96" s="79"/>
      <c r="BP96" s="79"/>
      <c r="BQ96" s="79"/>
      <c r="BR96" s="79"/>
      <c r="BS96" s="79"/>
      <c r="BT96" s="79"/>
      <c r="BU96" s="79"/>
      <c r="BV96" s="79"/>
      <c r="BW96" s="79"/>
      <c r="BX96" s="79"/>
      <c r="BY96" s="79"/>
      <c r="BZ96" s="79"/>
    </row>
    <row r="97" spans="1:78" x14ac:dyDescent="0.25">
      <c r="A97" s="79">
        <f t="shared" ca="1" si="33"/>
        <v>2</v>
      </c>
      <c r="B97" s="79" t="str">
        <f t="shared" ca="1" si="33"/>
        <v>F3</v>
      </c>
      <c r="C97" s="79">
        <f t="shared" ca="1" si="33"/>
        <v>-3.5899345144466701</v>
      </c>
      <c r="D97" s="79">
        <f t="shared" ca="1" si="33"/>
        <v>3.3529296164951998</v>
      </c>
      <c r="E97" s="79">
        <f t="shared" ca="1" si="33"/>
        <v>4.2920230976960703</v>
      </c>
      <c r="F97" s="79">
        <f t="shared" ca="1" si="33"/>
        <v>5.59452708414483</v>
      </c>
      <c r="G97" s="79">
        <f t="shared" ca="1" si="33"/>
        <v>6.7774448480422498</v>
      </c>
      <c r="H97" s="79">
        <f t="shared" ca="1" si="33"/>
        <v>3.4376672342991701</v>
      </c>
      <c r="I97" s="79">
        <f t="shared" ca="1" si="33"/>
        <v>7.8671069652955394E-2</v>
      </c>
      <c r="J97" s="79">
        <f t="shared" ca="1" si="33"/>
        <v>3.3948799576542101</v>
      </c>
      <c r="K97" s="79">
        <f t="shared" ca="1" si="33"/>
        <v>-2.8535524502326601</v>
      </c>
      <c r="L97" s="79">
        <f t="shared" ca="1" si="33"/>
        <v>-2.2101325324524601</v>
      </c>
      <c r="M97" s="79">
        <f t="shared" ca="1" si="33"/>
        <v>0.114685249227932</v>
      </c>
      <c r="N97" s="79">
        <f t="shared" ca="1" si="33"/>
        <v>-2.9007103798267102</v>
      </c>
      <c r="O97" s="79">
        <f t="shared" ca="1" si="33"/>
        <v>-8.4679043204851006</v>
      </c>
      <c r="P97" s="79">
        <f t="shared" ca="1" si="33"/>
        <v>-5.2452023571368001</v>
      </c>
      <c r="Q97" s="79">
        <f t="shared" ca="1" si="32"/>
        <v>-6.7617462999992304</v>
      </c>
      <c r="R97" s="79">
        <f t="shared" ca="1" si="32"/>
        <v>-7.2728422102004497</v>
      </c>
      <c r="S97" s="79">
        <f t="shared" ca="1" si="32"/>
        <v>-6.6006165720091303</v>
      </c>
      <c r="T97" s="79">
        <f t="shared" ca="1" si="32"/>
        <v>-6.01901879394745</v>
      </c>
      <c r="U97" s="79">
        <f t="shared" ca="1" si="32"/>
        <v>-6.0066401893372996</v>
      </c>
      <c r="V97" s="79">
        <f t="shared" ca="1" si="32"/>
        <v>-3.3821928781771899</v>
      </c>
      <c r="W97" s="79">
        <f t="shared" ca="1" si="32"/>
        <v>9.8559906515265503</v>
      </c>
      <c r="X97" s="79">
        <f t="shared" ca="1" si="32"/>
        <v>27.192006936580999</v>
      </c>
      <c r="Y97" s="79">
        <f t="shared" ca="1" si="32"/>
        <v>66.466011318829302</v>
      </c>
      <c r="Z97" s="79">
        <f t="shared" ca="1" si="32"/>
        <v>133.59647543786099</v>
      </c>
      <c r="AA97" s="79">
        <f t="shared" ca="1" si="32"/>
        <v>266.41633697295202</v>
      </c>
      <c r="AB97" s="79">
        <f t="shared" ca="1" si="32"/>
        <v>516.29768894619701</v>
      </c>
      <c r="AC97" s="79">
        <f t="shared" ca="1" si="32"/>
        <v>933.67908473922705</v>
      </c>
      <c r="AD97" s="79">
        <f t="shared" ca="1" si="32"/>
        <v>1577.85992122162</v>
      </c>
      <c r="AE97" s="79">
        <f t="shared" ca="1" si="32"/>
        <v>2364.60012907796</v>
      </c>
      <c r="AF97" s="79">
        <f t="shared" ca="1" si="31"/>
        <v>3070.8589198507598</v>
      </c>
      <c r="AG97" s="79">
        <f t="shared" ca="1" si="31"/>
        <v>3618.6835887728498</v>
      </c>
      <c r="AH97" s="79">
        <f t="shared" ca="1" si="31"/>
        <v>3976.0806852547598</v>
      </c>
      <c r="AI97" s="79">
        <f t="shared" ca="1" si="31"/>
        <v>4188.4408790182897</v>
      </c>
      <c r="AJ97" s="79">
        <f t="shared" ca="1" si="31"/>
        <v>4320.9660108103599</v>
      </c>
      <c r="AK97" s="79">
        <f t="shared" ca="1" si="31"/>
        <v>4401.4124266570798</v>
      </c>
      <c r="AL97" s="79">
        <f t="shared" ca="1" si="31"/>
        <v>4450.98070141672</v>
      </c>
      <c r="AM97" s="79">
        <f t="shared" ca="1" si="31"/>
        <v>4485.1091031333499</v>
      </c>
      <c r="AN97" s="79">
        <f t="shared" ca="1" si="31"/>
        <v>4510.9813772056004</v>
      </c>
      <c r="AO97" s="79">
        <f t="shared" ca="1" si="31"/>
        <v>4531.0595655695297</v>
      </c>
      <c r="AP97" s="79">
        <f t="shared" ca="1" si="31"/>
        <v>4542.6562642013396</v>
      </c>
      <c r="AQ97" s="79">
        <f t="shared" ca="1" si="31"/>
        <v>0</v>
      </c>
      <c r="AR97" s="79">
        <f t="shared" ca="1" si="31"/>
        <v>0</v>
      </c>
      <c r="AS97" s="79">
        <f t="shared" ca="1" si="31"/>
        <v>0</v>
      </c>
      <c r="AT97" s="79">
        <f t="shared" ca="1" si="31"/>
        <v>0</v>
      </c>
      <c r="AU97" s="79">
        <f t="shared" ref="AU97:AZ112" ca="1" si="34">INDIRECT("Data!"&amp;AU$2&amp;$BE97)</f>
        <v>0</v>
      </c>
      <c r="AV97" s="79">
        <f t="shared" ca="1" si="34"/>
        <v>0</v>
      </c>
      <c r="AW97" s="79">
        <f t="shared" ca="1" si="34"/>
        <v>0</v>
      </c>
      <c r="AX97" s="79">
        <f t="shared" ca="1" si="34"/>
        <v>0</v>
      </c>
      <c r="AY97" s="79">
        <f t="shared" ca="1" si="34"/>
        <v>0</v>
      </c>
      <c r="AZ97" s="79">
        <f t="shared" ca="1" si="34"/>
        <v>0</v>
      </c>
      <c r="BA97" s="79" t="str">
        <f t="shared" ca="1" si="25"/>
        <v/>
      </c>
      <c r="BB97" s="79" t="str">
        <f t="shared" ca="1" si="26"/>
        <v>1_3</v>
      </c>
      <c r="BC97" s="79" t="str">
        <f t="shared" ca="1" si="27"/>
        <v>ltpD</v>
      </c>
      <c r="BD97" s="79">
        <f t="shared" si="28"/>
        <v>94</v>
      </c>
      <c r="BE97" s="79">
        <f t="shared" ca="1" si="29"/>
        <v>97</v>
      </c>
      <c r="BF97" s="79"/>
      <c r="BG97" s="79"/>
      <c r="BH97" s="79"/>
      <c r="BI97" s="79"/>
      <c r="BJ97" s="79"/>
      <c r="BK97" s="79"/>
      <c r="BL97" s="79"/>
      <c r="BM97" s="79"/>
      <c r="BN97" s="79"/>
      <c r="BO97" s="79"/>
      <c r="BP97" s="79"/>
      <c r="BQ97" s="79"/>
      <c r="BR97" s="79"/>
      <c r="BS97" s="79"/>
      <c r="BT97" s="79"/>
      <c r="BU97" s="79"/>
      <c r="BV97" s="79"/>
      <c r="BW97" s="79"/>
      <c r="BX97" s="79"/>
      <c r="BY97" s="79"/>
      <c r="BZ97" s="79"/>
    </row>
    <row r="98" spans="1:78" x14ac:dyDescent="0.25">
      <c r="A98" s="79">
        <f t="shared" ca="1" si="33"/>
        <v>2</v>
      </c>
      <c r="B98" s="79" t="str">
        <f t="shared" ca="1" si="33"/>
        <v>G3</v>
      </c>
      <c r="C98" s="79">
        <f t="shared" ca="1" si="33"/>
        <v>14.3887386122738</v>
      </c>
      <c r="D98" s="79">
        <f t="shared" ca="1" si="33"/>
        <v>16.975888823634701</v>
      </c>
      <c r="E98" s="79">
        <f t="shared" ca="1" si="33"/>
        <v>8.4161214845921695</v>
      </c>
      <c r="F98" s="79">
        <f t="shared" ca="1" si="33"/>
        <v>8.1752843725321291</v>
      </c>
      <c r="G98" s="79">
        <f t="shared" ca="1" si="33"/>
        <v>0.30028521399481201</v>
      </c>
      <c r="H98" s="79">
        <f t="shared" ca="1" si="33"/>
        <v>-1.20646127109831</v>
      </c>
      <c r="I98" s="79">
        <f t="shared" ca="1" si="33"/>
        <v>3.3955322343585999</v>
      </c>
      <c r="J98" s="79">
        <f t="shared" ca="1" si="33"/>
        <v>-0.183079214767531</v>
      </c>
      <c r="K98" s="79">
        <f t="shared" ca="1" si="33"/>
        <v>2.7003574588338801</v>
      </c>
      <c r="L98" s="79">
        <f t="shared" ca="1" si="33"/>
        <v>-0.57534898941685197</v>
      </c>
      <c r="M98" s="79">
        <f t="shared" ca="1" si="33"/>
        <v>-6.6659526884018296</v>
      </c>
      <c r="N98" s="79">
        <f t="shared" ca="1" si="33"/>
        <v>-0.88011415416485805</v>
      </c>
      <c r="O98" s="79">
        <f t="shared" ca="1" si="33"/>
        <v>-2.1667726781606702</v>
      </c>
      <c r="P98" s="79">
        <f t="shared" ca="1" si="33"/>
        <v>-3.6615730479270501</v>
      </c>
      <c r="Q98" s="79">
        <f t="shared" ca="1" si="32"/>
        <v>-6.7143994083839997</v>
      </c>
      <c r="R98" s="79">
        <f t="shared" ca="1" si="32"/>
        <v>-7.5273956428377504</v>
      </c>
      <c r="S98" s="79">
        <f t="shared" ca="1" si="32"/>
        <v>-7.9000607345583402</v>
      </c>
      <c r="T98" s="79">
        <f t="shared" ca="1" si="32"/>
        <v>-7.0213790844722999</v>
      </c>
      <c r="U98" s="79">
        <f t="shared" ca="1" si="32"/>
        <v>-4.1896826420461402</v>
      </c>
      <c r="V98" s="79">
        <f t="shared" ca="1" si="32"/>
        <v>-4.7447363684264001</v>
      </c>
      <c r="W98" s="79">
        <f t="shared" ca="1" si="32"/>
        <v>-1.33332039827155</v>
      </c>
      <c r="X98" s="79">
        <f t="shared" ca="1" si="32"/>
        <v>1.1851094198114001</v>
      </c>
      <c r="Y98" s="79">
        <f t="shared" ca="1" si="32"/>
        <v>9.7150443338059596</v>
      </c>
      <c r="Z98" s="79">
        <f t="shared" ca="1" si="32"/>
        <v>21.253028517508898</v>
      </c>
      <c r="AA98" s="79">
        <f t="shared" ca="1" si="32"/>
        <v>55.512077952429102</v>
      </c>
      <c r="AB98" s="79">
        <f t="shared" ca="1" si="32"/>
        <v>111.36035960443201</v>
      </c>
      <c r="AC98" s="79">
        <f t="shared" ca="1" si="32"/>
        <v>211.43586571854399</v>
      </c>
      <c r="AD98" s="79">
        <f t="shared" ca="1" si="32"/>
        <v>403.14525805535402</v>
      </c>
      <c r="AE98" s="79">
        <f t="shared" ca="1" si="32"/>
        <v>724.43045494994897</v>
      </c>
      <c r="AF98" s="79">
        <f t="shared" ref="AF98:AU113" ca="1" si="35">INDIRECT("Data!"&amp;AF$2&amp;$BE98)</f>
        <v>1234.6003953678401</v>
      </c>
      <c r="AG98" s="79">
        <f t="shared" ca="1" si="35"/>
        <v>1920.7551992874401</v>
      </c>
      <c r="AH98" s="79">
        <f t="shared" ca="1" si="35"/>
        <v>2604.5097687356902</v>
      </c>
      <c r="AI98" s="79">
        <f t="shared" ca="1" si="35"/>
        <v>3176.8189821217702</v>
      </c>
      <c r="AJ98" s="79">
        <f t="shared" ca="1" si="35"/>
        <v>3587.10421088364</v>
      </c>
      <c r="AK98" s="79">
        <f t="shared" ca="1" si="35"/>
        <v>3841.63272552538</v>
      </c>
      <c r="AL98" s="79">
        <f t="shared" ca="1" si="35"/>
        <v>3991.2512128705198</v>
      </c>
      <c r="AM98" s="79">
        <f t="shared" ca="1" si="35"/>
        <v>4083.4929311677502</v>
      </c>
      <c r="AN98" s="79">
        <f t="shared" ca="1" si="35"/>
        <v>4141.7770776877396</v>
      </c>
      <c r="AO98" s="79">
        <f t="shared" ca="1" si="35"/>
        <v>4183.6237256935801</v>
      </c>
      <c r="AP98" s="79">
        <f t="shared" ca="1" si="35"/>
        <v>4212.0782454986202</v>
      </c>
      <c r="AQ98" s="79">
        <f t="shared" ca="1" si="35"/>
        <v>0</v>
      </c>
      <c r="AR98" s="79">
        <f t="shared" ca="1" si="35"/>
        <v>0</v>
      </c>
      <c r="AS98" s="79">
        <f t="shared" ca="1" si="35"/>
        <v>0</v>
      </c>
      <c r="AT98" s="79">
        <f t="shared" ca="1" si="35"/>
        <v>0</v>
      </c>
      <c r="AU98" s="79">
        <f t="shared" ca="1" si="35"/>
        <v>0</v>
      </c>
      <c r="AV98" s="79">
        <f t="shared" ca="1" si="34"/>
        <v>0</v>
      </c>
      <c r="AW98" s="79">
        <f t="shared" ca="1" si="34"/>
        <v>0</v>
      </c>
      <c r="AX98" s="79">
        <f t="shared" ca="1" si="34"/>
        <v>0</v>
      </c>
      <c r="AY98" s="79">
        <f t="shared" ca="1" si="34"/>
        <v>0</v>
      </c>
      <c r="AZ98" s="79">
        <f t="shared" ca="1" si="34"/>
        <v>0</v>
      </c>
      <c r="BA98" s="79" t="str">
        <f t="shared" ca="1" si="25"/>
        <v/>
      </c>
      <c r="BB98" s="79" t="str">
        <f t="shared" ca="1" si="26"/>
        <v>1_3</v>
      </c>
      <c r="BC98" s="79" t="str">
        <f t="shared" ca="1" si="27"/>
        <v>ParA</v>
      </c>
      <c r="BD98" s="79">
        <f t="shared" si="28"/>
        <v>95</v>
      </c>
      <c r="BE98" s="79">
        <f t="shared" ca="1" si="29"/>
        <v>98</v>
      </c>
      <c r="BF98" s="79"/>
      <c r="BG98" s="79"/>
      <c r="BH98" s="79"/>
      <c r="BI98" s="79"/>
      <c r="BJ98" s="79"/>
      <c r="BK98" s="79"/>
      <c r="BL98" s="79"/>
      <c r="BM98" s="79"/>
      <c r="BN98" s="79"/>
      <c r="BO98" s="79"/>
      <c r="BP98" s="79"/>
      <c r="BQ98" s="79"/>
      <c r="BR98" s="79"/>
      <c r="BS98" s="79"/>
      <c r="BT98" s="79"/>
      <c r="BU98" s="79"/>
      <c r="BV98" s="79"/>
      <c r="BW98" s="79"/>
      <c r="BX98" s="79"/>
      <c r="BY98" s="79"/>
      <c r="BZ98" s="79"/>
    </row>
    <row r="99" spans="1:78" x14ac:dyDescent="0.25">
      <c r="A99" s="79">
        <f t="shared" ca="1" si="33"/>
        <v>2</v>
      </c>
      <c r="B99" s="79" t="str">
        <f t="shared" ca="1" si="33"/>
        <v>H3</v>
      </c>
      <c r="C99" s="79">
        <f t="shared" ca="1" si="33"/>
        <v>21.793093402439801</v>
      </c>
      <c r="D99" s="79">
        <f t="shared" ca="1" si="33"/>
        <v>20.478873890028801</v>
      </c>
      <c r="E99" s="79">
        <f t="shared" ca="1" si="33"/>
        <v>9.3055461010803793</v>
      </c>
      <c r="F99" s="79">
        <f t="shared" ca="1" si="33"/>
        <v>6.49731371034704</v>
      </c>
      <c r="G99" s="79">
        <f t="shared" ca="1" si="33"/>
        <v>3.97859779564169</v>
      </c>
      <c r="H99" s="79">
        <f t="shared" ca="1" si="33"/>
        <v>0.80678105555352897</v>
      </c>
      <c r="I99" s="79">
        <f t="shared" ca="1" si="33"/>
        <v>1.31125502421901</v>
      </c>
      <c r="J99" s="79">
        <f t="shared" ca="1" si="33"/>
        <v>-0.213350797379917</v>
      </c>
      <c r="K99" s="79">
        <f t="shared" ca="1" si="33"/>
        <v>-3.3009927411867501</v>
      </c>
      <c r="L99" s="79">
        <f t="shared" ca="1" si="33"/>
        <v>-5.3947660683920704</v>
      </c>
      <c r="M99" s="79">
        <f t="shared" ca="1" si="33"/>
        <v>-4.6281498481071104</v>
      </c>
      <c r="N99" s="79">
        <f t="shared" ca="1" si="33"/>
        <v>-3.23191604936346</v>
      </c>
      <c r="O99" s="79">
        <f t="shared" ca="1" si="33"/>
        <v>-1.68069590430696</v>
      </c>
      <c r="P99" s="79">
        <f t="shared" ref="P99:AE114" ca="1" si="36">INDIRECT("Data!"&amp;P$2&amp;$BE99)</f>
        <v>-3.6473622313087599</v>
      </c>
      <c r="Q99" s="79">
        <f t="shared" ca="1" si="36"/>
        <v>-1.1989123773441901</v>
      </c>
      <c r="R99" s="79">
        <f t="shared" ca="1" si="36"/>
        <v>-3.6315087235593602</v>
      </c>
      <c r="S99" s="79">
        <f t="shared" ca="1" si="36"/>
        <v>-4.1399314704776797</v>
      </c>
      <c r="T99" s="79">
        <f t="shared" ca="1" si="36"/>
        <v>-3.4336595965560299</v>
      </c>
      <c r="U99" s="79">
        <f t="shared" ca="1" si="36"/>
        <v>-6.6991371675803801</v>
      </c>
      <c r="V99" s="79">
        <f t="shared" ca="1" si="36"/>
        <v>-3.3784483246290602</v>
      </c>
      <c r="W99" s="79">
        <f t="shared" ca="1" si="36"/>
        <v>-5.16508320897037</v>
      </c>
      <c r="X99" s="79">
        <f t="shared" ca="1" si="36"/>
        <v>0.68347789668268899</v>
      </c>
      <c r="Y99" s="79">
        <f t="shared" ca="1" si="36"/>
        <v>6.7246359594209899</v>
      </c>
      <c r="Z99" s="79">
        <f t="shared" ca="1" si="36"/>
        <v>21.5379404975379</v>
      </c>
      <c r="AA99" s="79">
        <f t="shared" ca="1" si="36"/>
        <v>45.825855783842599</v>
      </c>
      <c r="AB99" s="79">
        <f t="shared" ca="1" si="36"/>
        <v>89.982556716608102</v>
      </c>
      <c r="AC99" s="79">
        <f t="shared" ca="1" si="36"/>
        <v>178.64843146044299</v>
      </c>
      <c r="AD99" s="79">
        <f t="shared" ca="1" si="36"/>
        <v>339.946458016039</v>
      </c>
      <c r="AE99" s="79">
        <f t="shared" ca="1" si="36"/>
        <v>614.302387462718</v>
      </c>
      <c r="AF99" s="79">
        <f t="shared" ca="1" si="35"/>
        <v>1055.48743550576</v>
      </c>
      <c r="AG99" s="79">
        <f t="shared" ca="1" si="35"/>
        <v>1647.92523219442</v>
      </c>
      <c r="AH99" s="79">
        <f t="shared" ca="1" si="35"/>
        <v>2260.5170419335</v>
      </c>
      <c r="AI99" s="79">
        <f t="shared" ca="1" si="35"/>
        <v>2783.8565551807101</v>
      </c>
      <c r="AJ99" s="79">
        <f t="shared" ca="1" si="35"/>
        <v>3164.2075742469601</v>
      </c>
      <c r="AK99" s="79">
        <f t="shared" ca="1" si="35"/>
        <v>3399.6673301025298</v>
      </c>
      <c r="AL99" s="79">
        <f t="shared" ca="1" si="35"/>
        <v>3543.1633299197001</v>
      </c>
      <c r="AM99" s="79">
        <f t="shared" ca="1" si="35"/>
        <v>3623.09000274749</v>
      </c>
      <c r="AN99" s="79">
        <f t="shared" ca="1" si="35"/>
        <v>3682.7655528945202</v>
      </c>
      <c r="AO99" s="79">
        <f t="shared" ca="1" si="35"/>
        <v>3708.8219115500201</v>
      </c>
      <c r="AP99" s="79">
        <f t="shared" ca="1" si="35"/>
        <v>3726.6008473540601</v>
      </c>
      <c r="AQ99" s="79">
        <f t="shared" ca="1" si="35"/>
        <v>0</v>
      </c>
      <c r="AR99" s="79">
        <f t="shared" ca="1" si="35"/>
        <v>0</v>
      </c>
      <c r="AS99" s="79">
        <f t="shared" ca="1" si="35"/>
        <v>0</v>
      </c>
      <c r="AT99" s="79">
        <f t="shared" ca="1" si="35"/>
        <v>0</v>
      </c>
      <c r="AU99" s="79">
        <f t="shared" ca="1" si="35"/>
        <v>0</v>
      </c>
      <c r="AV99" s="79">
        <f t="shared" ca="1" si="34"/>
        <v>0</v>
      </c>
      <c r="AW99" s="79">
        <f t="shared" ca="1" si="34"/>
        <v>0</v>
      </c>
      <c r="AX99" s="79">
        <f t="shared" ca="1" si="34"/>
        <v>0</v>
      </c>
      <c r="AY99" s="79">
        <f t="shared" ca="1" si="34"/>
        <v>0</v>
      </c>
      <c r="AZ99" s="79">
        <f t="shared" ca="1" si="34"/>
        <v>0</v>
      </c>
      <c r="BA99" s="79" t="str">
        <f t="shared" ca="1" si="25"/>
        <v/>
      </c>
      <c r="BB99" s="79" t="str">
        <f t="shared" ca="1" si="26"/>
        <v>1_3</v>
      </c>
      <c r="BC99" s="79" t="str">
        <f t="shared" ca="1" si="27"/>
        <v>ParA</v>
      </c>
      <c r="BD99" s="79">
        <f t="shared" si="28"/>
        <v>96</v>
      </c>
      <c r="BE99" s="79">
        <f t="shared" ca="1" si="29"/>
        <v>99</v>
      </c>
      <c r="BF99" s="79"/>
      <c r="BG99" s="79"/>
      <c r="BH99" s="79"/>
      <c r="BI99" s="79"/>
      <c r="BJ99" s="79"/>
      <c r="BK99" s="79"/>
      <c r="BL99" s="79"/>
      <c r="BM99" s="79"/>
      <c r="BN99" s="79"/>
      <c r="BO99" s="79"/>
      <c r="BP99" s="79"/>
      <c r="BQ99" s="79"/>
      <c r="BR99" s="79"/>
      <c r="BS99" s="79"/>
      <c r="BT99" s="79"/>
      <c r="BU99" s="79"/>
      <c r="BV99" s="79"/>
      <c r="BW99" s="79"/>
      <c r="BX99" s="79"/>
      <c r="BY99" s="79"/>
      <c r="BZ99" s="79"/>
    </row>
    <row r="100" spans="1:78" x14ac:dyDescent="0.25">
      <c r="A100" s="79">
        <f t="shared" ref="A100:P115" ca="1" si="37">INDIRECT("Data!"&amp;A$2&amp;$BE100)</f>
        <v>2</v>
      </c>
      <c r="B100" s="79" t="str">
        <f t="shared" ca="1" si="37"/>
        <v>A4</v>
      </c>
      <c r="C100" s="79">
        <f t="shared" ca="1" si="37"/>
        <v>15.708737593942701</v>
      </c>
      <c r="D100" s="79">
        <f t="shared" ca="1" si="37"/>
        <v>18.112787005517902</v>
      </c>
      <c r="E100" s="79">
        <f t="shared" ca="1" si="37"/>
        <v>9.5178782553843995</v>
      </c>
      <c r="F100" s="79">
        <f t="shared" ca="1" si="37"/>
        <v>2.7120030698592901</v>
      </c>
      <c r="G100" s="79">
        <f t="shared" ca="1" si="37"/>
        <v>10.941665409100599</v>
      </c>
      <c r="H100" s="79">
        <f t="shared" ca="1" si="37"/>
        <v>2.6222499826872099</v>
      </c>
      <c r="I100" s="79">
        <f t="shared" ca="1" si="37"/>
        <v>-0.26105753529009201</v>
      </c>
      <c r="J100" s="79">
        <f t="shared" ca="1" si="37"/>
        <v>3.13483989106044</v>
      </c>
      <c r="K100" s="79">
        <f t="shared" ca="1" si="37"/>
        <v>-3.4655227731345799</v>
      </c>
      <c r="L100" s="79">
        <f t="shared" ca="1" si="37"/>
        <v>-3.8742597864161299</v>
      </c>
      <c r="M100" s="79">
        <f t="shared" ca="1" si="37"/>
        <v>-7.0508705933889404</v>
      </c>
      <c r="N100" s="79">
        <f t="shared" ca="1" si="37"/>
        <v>-3.9334115657893598</v>
      </c>
      <c r="O100" s="79">
        <f t="shared" ca="1" si="37"/>
        <v>-8.6151917209408602</v>
      </c>
      <c r="P100" s="79">
        <f t="shared" ca="1" si="37"/>
        <v>-7.1574089354776298</v>
      </c>
      <c r="Q100" s="79">
        <f t="shared" ca="1" si="36"/>
        <v>-10.634999619665001</v>
      </c>
      <c r="R100" s="79">
        <f t="shared" ca="1" si="36"/>
        <v>-8.1407936883110796</v>
      </c>
      <c r="S100" s="79">
        <f t="shared" ca="1" si="36"/>
        <v>-6.2474703137627303</v>
      </c>
      <c r="T100" s="79">
        <f t="shared" ca="1" si="36"/>
        <v>-2.3095893525651299</v>
      </c>
      <c r="U100" s="79">
        <f t="shared" ca="1" si="36"/>
        <v>11.0622905196192</v>
      </c>
      <c r="V100" s="79">
        <f t="shared" ca="1" si="36"/>
        <v>29.603183723399098</v>
      </c>
      <c r="W100" s="79">
        <f t="shared" ca="1" si="36"/>
        <v>62.570979833507003</v>
      </c>
      <c r="X100" s="79">
        <f t="shared" ca="1" si="36"/>
        <v>127.35895876335201</v>
      </c>
      <c r="Y100" s="79">
        <f t="shared" ca="1" si="36"/>
        <v>244.526810336361</v>
      </c>
      <c r="Z100" s="79">
        <f t="shared" ca="1" si="36"/>
        <v>439.24221504981301</v>
      </c>
      <c r="AA100" s="79">
        <f t="shared" ca="1" si="36"/>
        <v>751.91138031205196</v>
      </c>
      <c r="AB100" s="79">
        <f t="shared" ca="1" si="36"/>
        <v>1221.82978231108</v>
      </c>
      <c r="AC100" s="79">
        <f t="shared" ca="1" si="36"/>
        <v>1818.8026805212801</v>
      </c>
      <c r="AD100" s="79">
        <f t="shared" ca="1" si="36"/>
        <v>2394.2195786223401</v>
      </c>
      <c r="AE100" s="79">
        <f t="shared" ca="1" si="36"/>
        <v>2870.7634588215501</v>
      </c>
      <c r="AF100" s="79">
        <f t="shared" ca="1" si="35"/>
        <v>3206.0164735213798</v>
      </c>
      <c r="AG100" s="79">
        <f t="shared" ca="1" si="35"/>
        <v>3410.8128454550201</v>
      </c>
      <c r="AH100" s="79">
        <f t="shared" ca="1" si="35"/>
        <v>3536.4018826193501</v>
      </c>
      <c r="AI100" s="79">
        <f t="shared" ca="1" si="35"/>
        <v>3620.9839982199101</v>
      </c>
      <c r="AJ100" s="79">
        <f t="shared" ca="1" si="35"/>
        <v>3682.8999729608499</v>
      </c>
      <c r="AK100" s="79">
        <f t="shared" ca="1" si="35"/>
        <v>3727.63727609138</v>
      </c>
      <c r="AL100" s="79">
        <f t="shared" ca="1" si="35"/>
        <v>3759.6239928045802</v>
      </c>
      <c r="AM100" s="79">
        <f t="shared" ca="1" si="35"/>
        <v>3792.9575024905998</v>
      </c>
      <c r="AN100" s="79">
        <f t="shared" ca="1" si="35"/>
        <v>3823.9656669379601</v>
      </c>
      <c r="AO100" s="79">
        <f t="shared" ca="1" si="35"/>
        <v>3844.6962908440501</v>
      </c>
      <c r="AP100" s="79">
        <f t="shared" ca="1" si="35"/>
        <v>3850.52528633374</v>
      </c>
      <c r="AQ100" s="79">
        <f t="shared" ca="1" si="35"/>
        <v>0</v>
      </c>
      <c r="AR100" s="79">
        <f t="shared" ca="1" si="35"/>
        <v>0</v>
      </c>
      <c r="AS100" s="79">
        <f t="shared" ca="1" si="35"/>
        <v>0</v>
      </c>
      <c r="AT100" s="79">
        <f t="shared" ca="1" si="35"/>
        <v>0</v>
      </c>
      <c r="AU100" s="79">
        <f t="shared" ca="1" si="35"/>
        <v>0</v>
      </c>
      <c r="AV100" s="79">
        <f t="shared" ca="1" si="34"/>
        <v>0</v>
      </c>
      <c r="AW100" s="79">
        <f t="shared" ca="1" si="34"/>
        <v>0</v>
      </c>
      <c r="AX100" s="79">
        <f t="shared" ca="1" si="34"/>
        <v>0</v>
      </c>
      <c r="AY100" s="79">
        <f t="shared" ca="1" si="34"/>
        <v>0</v>
      </c>
      <c r="AZ100" s="79">
        <f t="shared" ca="1" si="34"/>
        <v>0</v>
      </c>
      <c r="BA100" s="79" t="str">
        <f t="shared" ca="1" si="25"/>
        <v/>
      </c>
      <c r="BB100" s="79" t="str">
        <f t="shared" ca="1" si="26"/>
        <v>2_1</v>
      </c>
      <c r="BC100" s="79" t="str">
        <f t="shared" ca="1" si="27"/>
        <v>aceA</v>
      </c>
      <c r="BD100" s="79">
        <f t="shared" si="28"/>
        <v>97</v>
      </c>
      <c r="BE100" s="79">
        <f t="shared" ref="BE100:BE131" ca="1" si="38">IFERROR(VLOOKUP(BD100,Data_Order,2,FALSE),"")</f>
        <v>100</v>
      </c>
    </row>
    <row r="101" spans="1:78" x14ac:dyDescent="0.25">
      <c r="A101" s="79">
        <f t="shared" ca="1" si="37"/>
        <v>2</v>
      </c>
      <c r="B101" s="79" t="str">
        <f t="shared" ca="1" si="37"/>
        <v>B4</v>
      </c>
      <c r="C101" s="79">
        <f t="shared" ca="1" si="37"/>
        <v>3.2549862843679902</v>
      </c>
      <c r="D101" s="79">
        <f t="shared" ca="1" si="37"/>
        <v>9.1120092627684208</v>
      </c>
      <c r="E101" s="79">
        <f t="shared" ca="1" si="37"/>
        <v>4.1760670629732903</v>
      </c>
      <c r="F101" s="79">
        <f t="shared" ca="1" si="37"/>
        <v>6.3396930803796803</v>
      </c>
      <c r="G101" s="79">
        <f t="shared" ca="1" si="37"/>
        <v>6.22697077619432</v>
      </c>
      <c r="H101" s="79">
        <f t="shared" ca="1" si="37"/>
        <v>4.1726489177435697</v>
      </c>
      <c r="I101" s="79">
        <f t="shared" ca="1" si="37"/>
        <v>6.1930222201981397</v>
      </c>
      <c r="J101" s="79">
        <f t="shared" ca="1" si="37"/>
        <v>0.85891090017776195</v>
      </c>
      <c r="K101" s="79">
        <f t="shared" ca="1" si="37"/>
        <v>-0.66199965308624098</v>
      </c>
      <c r="L101" s="79">
        <f t="shared" ca="1" si="37"/>
        <v>-3.21261315325</v>
      </c>
      <c r="M101" s="79">
        <f t="shared" ca="1" si="37"/>
        <v>-1.8962208628799999</v>
      </c>
      <c r="N101" s="79">
        <f t="shared" ca="1" si="37"/>
        <v>-6.3258018220071799</v>
      </c>
      <c r="O101" s="79">
        <f t="shared" ca="1" si="37"/>
        <v>-6.0248062828559297</v>
      </c>
      <c r="P101" s="79">
        <f t="shared" ca="1" si="37"/>
        <v>-6.4220859691622501</v>
      </c>
      <c r="Q101" s="79">
        <f t="shared" ca="1" si="36"/>
        <v>-10.491345561783399</v>
      </c>
      <c r="R101" s="79">
        <f t="shared" ca="1" si="36"/>
        <v>-8.3831831845923297</v>
      </c>
      <c r="S101" s="79">
        <f t="shared" ca="1" si="36"/>
        <v>-4.3759755214955502</v>
      </c>
      <c r="T101" s="79">
        <f t="shared" ca="1" si="36"/>
        <v>-1.46264322759589</v>
      </c>
      <c r="U101" s="79">
        <f t="shared" ca="1" si="36"/>
        <v>9.2472975000041497</v>
      </c>
      <c r="V101" s="79">
        <f t="shared" ca="1" si="36"/>
        <v>27.863715321305801</v>
      </c>
      <c r="W101" s="79">
        <f t="shared" ca="1" si="36"/>
        <v>64.3961153207688</v>
      </c>
      <c r="X101" s="79">
        <f t="shared" ca="1" si="36"/>
        <v>129.69191139794901</v>
      </c>
      <c r="Y101" s="79">
        <f t="shared" ca="1" si="36"/>
        <v>247.74769442994901</v>
      </c>
      <c r="Z101" s="79">
        <f t="shared" ca="1" si="36"/>
        <v>444.45208856582798</v>
      </c>
      <c r="AA101" s="79">
        <f t="shared" ca="1" si="36"/>
        <v>769.32388487752803</v>
      </c>
      <c r="AB101" s="79">
        <f t="shared" ca="1" si="36"/>
        <v>1259.9319604079799</v>
      </c>
      <c r="AC101" s="79">
        <f t="shared" ca="1" si="36"/>
        <v>1918.7827912816799</v>
      </c>
      <c r="AD101" s="79">
        <f t="shared" ca="1" si="36"/>
        <v>2594.1111766058898</v>
      </c>
      <c r="AE101" s="79">
        <f t="shared" ca="1" si="36"/>
        <v>3168.7496949841302</v>
      </c>
      <c r="AF101" s="79">
        <f t="shared" ca="1" si="35"/>
        <v>3583.1290095583399</v>
      </c>
      <c r="AG101" s="79">
        <f t="shared" ca="1" si="35"/>
        <v>3838.6925056201299</v>
      </c>
      <c r="AH101" s="79">
        <f t="shared" ca="1" si="35"/>
        <v>3983.4628362633998</v>
      </c>
      <c r="AI101" s="79">
        <f t="shared" ca="1" si="35"/>
        <v>4080.7532079122798</v>
      </c>
      <c r="AJ101" s="79">
        <f t="shared" ca="1" si="35"/>
        <v>4155.4164159535203</v>
      </c>
      <c r="AK101" s="79">
        <f t="shared" ca="1" si="35"/>
        <v>4217.5798814208301</v>
      </c>
      <c r="AL101" s="79">
        <f t="shared" ca="1" si="35"/>
        <v>4261.7212708831603</v>
      </c>
      <c r="AM101" s="79">
        <f t="shared" ca="1" si="35"/>
        <v>4292.6856669610097</v>
      </c>
      <c r="AN101" s="79">
        <f t="shared" ca="1" si="35"/>
        <v>4319.7606790538402</v>
      </c>
      <c r="AO101" s="79">
        <f t="shared" ca="1" si="35"/>
        <v>4344.0078202139402</v>
      </c>
      <c r="AP101" s="79">
        <f t="shared" ca="1" si="35"/>
        <v>4368.0811295028898</v>
      </c>
      <c r="AQ101" s="79">
        <f t="shared" ca="1" si="35"/>
        <v>0</v>
      </c>
      <c r="AR101" s="79">
        <f t="shared" ca="1" si="35"/>
        <v>0</v>
      </c>
      <c r="AS101" s="79">
        <f t="shared" ca="1" si="35"/>
        <v>0</v>
      </c>
      <c r="AT101" s="79">
        <f t="shared" ca="1" si="35"/>
        <v>0</v>
      </c>
      <c r="AU101" s="79">
        <f t="shared" ca="1" si="35"/>
        <v>0</v>
      </c>
      <c r="AV101" s="79">
        <f t="shared" ca="1" si="34"/>
        <v>0</v>
      </c>
      <c r="AW101" s="79">
        <f t="shared" ca="1" si="34"/>
        <v>0</v>
      </c>
      <c r="AX101" s="79">
        <f t="shared" ca="1" si="34"/>
        <v>0</v>
      </c>
      <c r="AY101" s="79">
        <f t="shared" ca="1" si="34"/>
        <v>0</v>
      </c>
      <c r="AZ101" s="79">
        <f t="shared" ca="1" si="34"/>
        <v>0</v>
      </c>
      <c r="BA101" s="79" t="str">
        <f t="shared" ca="1" si="25"/>
        <v/>
      </c>
      <c r="BB101" s="79" t="str">
        <f t="shared" ca="1" si="26"/>
        <v>2_1</v>
      </c>
      <c r="BC101" s="79" t="str">
        <f t="shared" ca="1" si="27"/>
        <v>aceA</v>
      </c>
      <c r="BD101" s="79">
        <f t="shared" si="28"/>
        <v>98</v>
      </c>
      <c r="BE101" s="79">
        <f t="shared" ca="1" si="38"/>
        <v>101</v>
      </c>
    </row>
    <row r="102" spans="1:78" x14ac:dyDescent="0.25">
      <c r="A102" s="79">
        <f t="shared" ca="1" si="37"/>
        <v>2</v>
      </c>
      <c r="B102" s="79" t="str">
        <f t="shared" ca="1" si="37"/>
        <v>C4</v>
      </c>
      <c r="C102" s="79">
        <f t="shared" ca="1" si="37"/>
        <v>6.4182541276149996</v>
      </c>
      <c r="D102" s="79">
        <f t="shared" ca="1" si="37"/>
        <v>3.2417136281405901</v>
      </c>
      <c r="E102" s="79">
        <f t="shared" ca="1" si="37"/>
        <v>4.6033543938378898</v>
      </c>
      <c r="F102" s="79">
        <f t="shared" ca="1" si="37"/>
        <v>3.4577791262831798</v>
      </c>
      <c r="G102" s="79">
        <f t="shared" ca="1" si="37"/>
        <v>2.2636200265042099</v>
      </c>
      <c r="H102" s="79">
        <f t="shared" ca="1" si="37"/>
        <v>-0.71825212250814696</v>
      </c>
      <c r="I102" s="79">
        <f t="shared" ca="1" si="37"/>
        <v>2.7043105327238699</v>
      </c>
      <c r="J102" s="79">
        <f t="shared" ca="1" si="37"/>
        <v>2.20679307342425</v>
      </c>
      <c r="K102" s="79">
        <f t="shared" ca="1" si="37"/>
        <v>2.08006078243716</v>
      </c>
      <c r="L102" s="79">
        <f t="shared" ca="1" si="37"/>
        <v>7.3507672244254501</v>
      </c>
      <c r="M102" s="79">
        <f t="shared" ca="1" si="37"/>
        <v>-5.6227561750251898</v>
      </c>
      <c r="N102" s="79">
        <f t="shared" ca="1" si="37"/>
        <v>-1.62237972909543</v>
      </c>
      <c r="O102" s="79">
        <f t="shared" ca="1" si="37"/>
        <v>-2.5436518928126999</v>
      </c>
      <c r="P102" s="79">
        <f t="shared" ca="1" si="37"/>
        <v>-5.6241455341141799</v>
      </c>
      <c r="Q102" s="79">
        <f t="shared" ca="1" si="36"/>
        <v>-2.2043778483057399</v>
      </c>
      <c r="R102" s="79">
        <f t="shared" ca="1" si="36"/>
        <v>-1.0327267233078601</v>
      </c>
      <c r="S102" s="79">
        <f t="shared" ca="1" si="36"/>
        <v>-2.0844208687644801</v>
      </c>
      <c r="T102" s="79">
        <f t="shared" ca="1" si="36"/>
        <v>-2.5976229686229999</v>
      </c>
      <c r="U102" s="79">
        <f t="shared" ca="1" si="36"/>
        <v>-6.5199026845643901</v>
      </c>
      <c r="V102" s="79">
        <f t="shared" ca="1" si="36"/>
        <v>-6.4883282799510198</v>
      </c>
      <c r="W102" s="79">
        <f t="shared" ca="1" si="36"/>
        <v>-6.2824896352767601</v>
      </c>
      <c r="X102" s="79">
        <f t="shared" ca="1" si="36"/>
        <v>-7.98262143371403</v>
      </c>
      <c r="Y102" s="79">
        <f t="shared" ca="1" si="36"/>
        <v>-0.27712187500401297</v>
      </c>
      <c r="Z102" s="79">
        <f t="shared" ca="1" si="36"/>
        <v>1.8585522448838701</v>
      </c>
      <c r="AA102" s="79">
        <f t="shared" ca="1" si="36"/>
        <v>8.4059345975465494</v>
      </c>
      <c r="AB102" s="79">
        <f t="shared" ca="1" si="36"/>
        <v>20.2216371061259</v>
      </c>
      <c r="AC102" s="79">
        <f t="shared" ca="1" si="36"/>
        <v>54.848054544855998</v>
      </c>
      <c r="AD102" s="79">
        <f t="shared" ca="1" si="36"/>
        <v>110.603674501955</v>
      </c>
      <c r="AE102" s="79">
        <f t="shared" ca="1" si="36"/>
        <v>217.73781057230701</v>
      </c>
      <c r="AF102" s="79">
        <f t="shared" ca="1" si="35"/>
        <v>412.17867875407399</v>
      </c>
      <c r="AG102" s="79">
        <f t="shared" ca="1" si="35"/>
        <v>769.75758801461905</v>
      </c>
      <c r="AH102" s="79">
        <f t="shared" ca="1" si="35"/>
        <v>1333.59591658213</v>
      </c>
      <c r="AI102" s="79">
        <f t="shared" ca="1" si="35"/>
        <v>2067.4352473290401</v>
      </c>
      <c r="AJ102" s="79">
        <f t="shared" ca="1" si="35"/>
        <v>2753.07639413681</v>
      </c>
      <c r="AK102" s="79">
        <f t="shared" ca="1" si="35"/>
        <v>3303.6372565051001</v>
      </c>
      <c r="AL102" s="79">
        <f t="shared" ca="1" si="35"/>
        <v>3670.18576292221</v>
      </c>
      <c r="AM102" s="79">
        <f t="shared" ca="1" si="35"/>
        <v>3888.6187228861299</v>
      </c>
      <c r="AN102" s="79">
        <f t="shared" ca="1" si="35"/>
        <v>4015.8942521297399</v>
      </c>
      <c r="AO102" s="79">
        <f t="shared" ca="1" si="35"/>
        <v>4091.6966473909401</v>
      </c>
      <c r="AP102" s="79">
        <f t="shared" ca="1" si="35"/>
        <v>4142.8488138481698</v>
      </c>
      <c r="AQ102" s="79">
        <f t="shared" ca="1" si="35"/>
        <v>0</v>
      </c>
      <c r="AR102" s="79">
        <f t="shared" ca="1" si="35"/>
        <v>0</v>
      </c>
      <c r="AS102" s="79">
        <f t="shared" ca="1" si="35"/>
        <v>0</v>
      </c>
      <c r="AT102" s="79">
        <f t="shared" ca="1" si="35"/>
        <v>0</v>
      </c>
      <c r="AU102" s="79">
        <f t="shared" ca="1" si="35"/>
        <v>0</v>
      </c>
      <c r="AV102" s="79">
        <f t="shared" ca="1" si="34"/>
        <v>0</v>
      </c>
      <c r="AW102" s="79">
        <f t="shared" ca="1" si="34"/>
        <v>0</v>
      </c>
      <c r="AX102" s="79">
        <f t="shared" ca="1" si="34"/>
        <v>0</v>
      </c>
      <c r="AY102" s="79">
        <f t="shared" ca="1" si="34"/>
        <v>0</v>
      </c>
      <c r="AZ102" s="79">
        <f t="shared" ca="1" si="34"/>
        <v>0</v>
      </c>
      <c r="BA102" s="79" t="str">
        <f t="shared" ca="1" si="25"/>
        <v/>
      </c>
      <c r="BB102" s="79" t="str">
        <f t="shared" ca="1" si="26"/>
        <v>2_1</v>
      </c>
      <c r="BC102" s="79" t="str">
        <f t="shared" ca="1" si="27"/>
        <v>pspA</v>
      </c>
      <c r="BD102" s="79">
        <f t="shared" si="28"/>
        <v>99</v>
      </c>
      <c r="BE102" s="79">
        <f t="shared" ca="1" si="38"/>
        <v>102</v>
      </c>
    </row>
    <row r="103" spans="1:78" x14ac:dyDescent="0.25">
      <c r="A103" s="79">
        <f t="shared" ca="1" si="37"/>
        <v>2</v>
      </c>
      <c r="B103" s="79" t="str">
        <f t="shared" ca="1" si="37"/>
        <v>D4</v>
      </c>
      <c r="C103" s="79">
        <f t="shared" ca="1" si="37"/>
        <v>0.80936117010605801</v>
      </c>
      <c r="D103" s="79">
        <f t="shared" ca="1" si="37"/>
        <v>7.1923246937285503</v>
      </c>
      <c r="E103" s="79">
        <f t="shared" ca="1" si="37"/>
        <v>7.8017824678149701</v>
      </c>
      <c r="F103" s="79">
        <f t="shared" ca="1" si="37"/>
        <v>3.38329065581775</v>
      </c>
      <c r="G103" s="79">
        <f t="shared" ca="1" si="37"/>
        <v>3.8682217239979799</v>
      </c>
      <c r="H103" s="79">
        <f t="shared" ca="1" si="37"/>
        <v>1.3434000855977499</v>
      </c>
      <c r="I103" s="79">
        <f t="shared" ca="1" si="37"/>
        <v>2.6258659011277801</v>
      </c>
      <c r="J103" s="79">
        <f t="shared" ca="1" si="37"/>
        <v>-1.62886733997357</v>
      </c>
      <c r="K103" s="79">
        <f t="shared" ca="1" si="37"/>
        <v>-1.7693935230495299</v>
      </c>
      <c r="L103" s="79">
        <f t="shared" ca="1" si="37"/>
        <v>1.60315273792958</v>
      </c>
      <c r="M103" s="79">
        <f t="shared" ca="1" si="37"/>
        <v>-2.6037309244193199</v>
      </c>
      <c r="N103" s="79">
        <f t="shared" ca="1" si="37"/>
        <v>-2.2359613485527898</v>
      </c>
      <c r="O103" s="79">
        <f t="shared" ca="1" si="37"/>
        <v>-3.1284190956212101</v>
      </c>
      <c r="P103" s="79">
        <f t="shared" ca="1" si="37"/>
        <v>-1.5658409372854301</v>
      </c>
      <c r="Q103" s="79">
        <f t="shared" ca="1" si="36"/>
        <v>-6.8443303848653202E-3</v>
      </c>
      <c r="R103" s="79">
        <f t="shared" ca="1" si="36"/>
        <v>0.82428857478726103</v>
      </c>
      <c r="S103" s="79">
        <f t="shared" ca="1" si="36"/>
        <v>0.337969790629359</v>
      </c>
      <c r="T103" s="79">
        <f t="shared" ca="1" si="36"/>
        <v>-7.1706231248167596</v>
      </c>
      <c r="U103" s="79">
        <f t="shared" ca="1" si="36"/>
        <v>-5.5185687507673702</v>
      </c>
      <c r="V103" s="79">
        <f t="shared" ca="1" si="36"/>
        <v>-5.6978930606132998</v>
      </c>
      <c r="W103" s="79">
        <f t="shared" ca="1" si="36"/>
        <v>-4.6381722888599999</v>
      </c>
      <c r="X103" s="79">
        <f t="shared" ca="1" si="36"/>
        <v>-5.48088706976114</v>
      </c>
      <c r="Y103" s="79">
        <f t="shared" ca="1" si="36"/>
        <v>-1.60544488827236</v>
      </c>
      <c r="Z103" s="79">
        <f t="shared" ca="1" si="36"/>
        <v>-4.6599478126609001E-2</v>
      </c>
      <c r="AA103" s="79">
        <f t="shared" ca="1" si="36"/>
        <v>5.6481309860223501</v>
      </c>
      <c r="AB103" s="79">
        <f t="shared" ca="1" si="36"/>
        <v>23.048001500908899</v>
      </c>
      <c r="AC103" s="79">
        <f t="shared" ca="1" si="36"/>
        <v>56.638395759869098</v>
      </c>
      <c r="AD103" s="79">
        <f t="shared" ca="1" si="36"/>
        <v>112.71336789468199</v>
      </c>
      <c r="AE103" s="79">
        <f t="shared" ca="1" si="36"/>
        <v>235.71886124618501</v>
      </c>
      <c r="AF103" s="79">
        <f t="shared" ca="1" si="35"/>
        <v>448.13738894647099</v>
      </c>
      <c r="AG103" s="79">
        <f t="shared" ca="1" si="35"/>
        <v>828.90267430194604</v>
      </c>
      <c r="AH103" s="79">
        <f t="shared" ca="1" si="35"/>
        <v>1421.2461186708499</v>
      </c>
      <c r="AI103" s="79">
        <f t="shared" ca="1" si="35"/>
        <v>2182.1500911005601</v>
      </c>
      <c r="AJ103" s="79">
        <f t="shared" ca="1" si="35"/>
        <v>2868.0936709061202</v>
      </c>
      <c r="AK103" s="79">
        <f t="shared" ca="1" si="35"/>
        <v>3418.8457009057802</v>
      </c>
      <c r="AL103" s="79">
        <f t="shared" ca="1" si="35"/>
        <v>3778.5874289014801</v>
      </c>
      <c r="AM103" s="79">
        <f t="shared" ca="1" si="35"/>
        <v>3989.8395525805699</v>
      </c>
      <c r="AN103" s="79">
        <f t="shared" ca="1" si="35"/>
        <v>4108.4206155497004</v>
      </c>
      <c r="AO103" s="79">
        <f t="shared" ca="1" si="35"/>
        <v>4181.4877548055802</v>
      </c>
      <c r="AP103" s="79">
        <f t="shared" ca="1" si="35"/>
        <v>4233.0981264111397</v>
      </c>
      <c r="AQ103" s="79">
        <f t="shared" ca="1" si="35"/>
        <v>0</v>
      </c>
      <c r="AR103" s="79">
        <f t="shared" ca="1" si="35"/>
        <v>0</v>
      </c>
      <c r="AS103" s="79">
        <f t="shared" ca="1" si="35"/>
        <v>0</v>
      </c>
      <c r="AT103" s="79">
        <f t="shared" ca="1" si="35"/>
        <v>0</v>
      </c>
      <c r="AU103" s="79">
        <f t="shared" ca="1" si="35"/>
        <v>0</v>
      </c>
      <c r="AV103" s="79">
        <f t="shared" ca="1" si="34"/>
        <v>0</v>
      </c>
      <c r="AW103" s="79">
        <f t="shared" ca="1" si="34"/>
        <v>0</v>
      </c>
      <c r="AX103" s="79">
        <f t="shared" ca="1" si="34"/>
        <v>0</v>
      </c>
      <c r="AY103" s="79">
        <f t="shared" ca="1" si="34"/>
        <v>0</v>
      </c>
      <c r="AZ103" s="79">
        <f t="shared" ca="1" si="34"/>
        <v>0</v>
      </c>
      <c r="BA103" s="79" t="str">
        <f t="shared" ca="1" si="25"/>
        <v/>
      </c>
      <c r="BB103" s="79" t="str">
        <f t="shared" ca="1" si="26"/>
        <v>2_1</v>
      </c>
      <c r="BC103" s="79" t="str">
        <f t="shared" ca="1" si="27"/>
        <v>pspA</v>
      </c>
      <c r="BD103" s="79">
        <f t="shared" si="28"/>
        <v>100</v>
      </c>
      <c r="BE103" s="79">
        <f t="shared" ca="1" si="38"/>
        <v>103</v>
      </c>
    </row>
    <row r="104" spans="1:78" x14ac:dyDescent="0.25">
      <c r="A104" s="79">
        <f t="shared" ca="1" si="37"/>
        <v>2</v>
      </c>
      <c r="B104" s="79" t="str">
        <f t="shared" ca="1" si="37"/>
        <v>E4</v>
      </c>
      <c r="C104" s="79">
        <f t="shared" ca="1" si="37"/>
        <v>-2.8841976164080698</v>
      </c>
      <c r="D104" s="79">
        <f t="shared" ca="1" si="37"/>
        <v>6.7517191305469204</v>
      </c>
      <c r="E104" s="79">
        <f t="shared" ca="1" si="37"/>
        <v>8.7582823021148197</v>
      </c>
      <c r="F104" s="79">
        <f t="shared" ca="1" si="37"/>
        <v>8.2633321280504806</v>
      </c>
      <c r="G104" s="79">
        <f t="shared" ca="1" si="37"/>
        <v>4.2140171505070603</v>
      </c>
      <c r="H104" s="79">
        <f t="shared" ca="1" si="37"/>
        <v>4.9565241001782798</v>
      </c>
      <c r="I104" s="79">
        <f t="shared" ca="1" si="37"/>
        <v>1.67267393648899</v>
      </c>
      <c r="J104" s="79">
        <f t="shared" ca="1" si="37"/>
        <v>-1.52980655035253</v>
      </c>
      <c r="K104" s="79">
        <f t="shared" ca="1" si="37"/>
        <v>-2.03217404132192</v>
      </c>
      <c r="L104" s="79">
        <f t="shared" ca="1" si="37"/>
        <v>-1.8903970859655601</v>
      </c>
      <c r="M104" s="79">
        <f t="shared" ca="1" si="37"/>
        <v>-4.1349644038459701</v>
      </c>
      <c r="N104" s="79">
        <f t="shared" ca="1" si="37"/>
        <v>-1.4895075245185601</v>
      </c>
      <c r="O104" s="79">
        <f t="shared" ca="1" si="37"/>
        <v>-4.6324586405107802</v>
      </c>
      <c r="P104" s="79">
        <f t="shared" ca="1" si="37"/>
        <v>-4.9826280384963901</v>
      </c>
      <c r="Q104" s="79">
        <f t="shared" ca="1" si="36"/>
        <v>-4.2881016750220597</v>
      </c>
      <c r="R104" s="79">
        <f t="shared" ca="1" si="36"/>
        <v>0.23023723339702001</v>
      </c>
      <c r="S104" s="79">
        <f t="shared" ca="1" si="36"/>
        <v>-3.37618347910256</v>
      </c>
      <c r="T104" s="79">
        <f t="shared" ca="1" si="36"/>
        <v>-9.7141576830203995</v>
      </c>
      <c r="U104" s="79">
        <f t="shared" ca="1" si="36"/>
        <v>-10.2390908500147</v>
      </c>
      <c r="V104" s="79">
        <f t="shared" ca="1" si="36"/>
        <v>-11.097162503910999</v>
      </c>
      <c r="W104" s="79">
        <f t="shared" ca="1" si="36"/>
        <v>-5.8360183915788202</v>
      </c>
      <c r="X104" s="79">
        <f t="shared" ca="1" si="36"/>
        <v>-2.3807273290349298</v>
      </c>
      <c r="Y104" s="79">
        <f t="shared" ca="1" si="36"/>
        <v>0.687020132088492</v>
      </c>
      <c r="Z104" s="79">
        <f t="shared" ca="1" si="36"/>
        <v>6.0454751426295799</v>
      </c>
      <c r="AA104" s="79">
        <f t="shared" ca="1" si="36"/>
        <v>35.017734451886099</v>
      </c>
      <c r="AB104" s="79">
        <f t="shared" ca="1" si="36"/>
        <v>72.739010576079593</v>
      </c>
      <c r="AC104" s="79">
        <f t="shared" ca="1" si="36"/>
        <v>162.967344258053</v>
      </c>
      <c r="AD104" s="79">
        <f t="shared" ca="1" si="36"/>
        <v>319.657405036819</v>
      </c>
      <c r="AE104" s="79">
        <f t="shared" ca="1" si="36"/>
        <v>612.42139462735395</v>
      </c>
      <c r="AF104" s="79">
        <f t="shared" ca="1" si="35"/>
        <v>1097.0541142694001</v>
      </c>
      <c r="AG104" s="79">
        <f t="shared" ca="1" si="35"/>
        <v>1808.8259054225</v>
      </c>
      <c r="AH104" s="79">
        <f t="shared" ca="1" si="35"/>
        <v>2613.0410509763401</v>
      </c>
      <c r="AI104" s="79">
        <f t="shared" ca="1" si="35"/>
        <v>3310.78150513324</v>
      </c>
      <c r="AJ104" s="79">
        <f t="shared" ca="1" si="35"/>
        <v>3827.4170102450798</v>
      </c>
      <c r="AK104" s="79">
        <f t="shared" ca="1" si="35"/>
        <v>4163.8025782569603</v>
      </c>
      <c r="AL104" s="79">
        <f t="shared" ca="1" si="35"/>
        <v>4357.2161809931504</v>
      </c>
      <c r="AM104" s="79">
        <f t="shared" ca="1" si="35"/>
        <v>4472.29648238749</v>
      </c>
      <c r="AN104" s="79">
        <f t="shared" ca="1" si="35"/>
        <v>4542.8594836645898</v>
      </c>
      <c r="AO104" s="79">
        <f t="shared" ca="1" si="35"/>
        <v>4591.8470830390597</v>
      </c>
      <c r="AP104" s="79">
        <f t="shared" ca="1" si="35"/>
        <v>4629.2508742251703</v>
      </c>
      <c r="AQ104" s="79">
        <f t="shared" ca="1" si="35"/>
        <v>0</v>
      </c>
      <c r="AR104" s="79">
        <f t="shared" ca="1" si="35"/>
        <v>0</v>
      </c>
      <c r="AS104" s="79">
        <f t="shared" ca="1" si="35"/>
        <v>0</v>
      </c>
      <c r="AT104" s="79">
        <f t="shared" ca="1" si="35"/>
        <v>0</v>
      </c>
      <c r="AU104" s="79">
        <f t="shared" ca="1" si="35"/>
        <v>0</v>
      </c>
      <c r="AV104" s="79">
        <f t="shared" ca="1" si="34"/>
        <v>0</v>
      </c>
      <c r="AW104" s="79">
        <f t="shared" ca="1" si="34"/>
        <v>0</v>
      </c>
      <c r="AX104" s="79">
        <f t="shared" ca="1" si="34"/>
        <v>0</v>
      </c>
      <c r="AY104" s="79">
        <f t="shared" ca="1" si="34"/>
        <v>0</v>
      </c>
      <c r="AZ104" s="79">
        <f t="shared" ca="1" si="34"/>
        <v>0</v>
      </c>
      <c r="BA104" s="79" t="str">
        <f t="shared" ca="1" si="25"/>
        <v/>
      </c>
      <c r="BB104" s="79" t="str">
        <f t="shared" ca="1" si="26"/>
        <v>2_1</v>
      </c>
      <c r="BC104" s="79" t="str">
        <f t="shared" ca="1" si="27"/>
        <v>ltpD</v>
      </c>
      <c r="BD104" s="79">
        <f t="shared" si="28"/>
        <v>101</v>
      </c>
      <c r="BE104" s="79">
        <f t="shared" ca="1" si="38"/>
        <v>104</v>
      </c>
    </row>
    <row r="105" spans="1:78" x14ac:dyDescent="0.25">
      <c r="A105" s="79">
        <f t="shared" ca="1" si="37"/>
        <v>2</v>
      </c>
      <c r="B105" s="79" t="str">
        <f t="shared" ca="1" si="37"/>
        <v>F4</v>
      </c>
      <c r="C105" s="79">
        <f t="shared" ca="1" si="37"/>
        <v>-1.94696435667902</v>
      </c>
      <c r="D105" s="79">
        <f t="shared" ca="1" si="37"/>
        <v>5.1451149190133902</v>
      </c>
      <c r="E105" s="79">
        <f t="shared" ca="1" si="37"/>
        <v>4.1103789118460599</v>
      </c>
      <c r="F105" s="79">
        <f t="shared" ca="1" si="37"/>
        <v>6.5524408013616302</v>
      </c>
      <c r="G105" s="79">
        <f t="shared" ca="1" si="37"/>
        <v>3.7765103069878001</v>
      </c>
      <c r="H105" s="79">
        <f t="shared" ca="1" si="37"/>
        <v>2.9524061088782201</v>
      </c>
      <c r="I105" s="79">
        <f t="shared" ca="1" si="37"/>
        <v>1.46202178408703</v>
      </c>
      <c r="J105" s="79">
        <f t="shared" ca="1" si="37"/>
        <v>2.2600796263759499</v>
      </c>
      <c r="K105" s="79">
        <f t="shared" ca="1" si="37"/>
        <v>2.0825002445863001</v>
      </c>
      <c r="L105" s="79">
        <f t="shared" ca="1" si="37"/>
        <v>-1.0287557439219199</v>
      </c>
      <c r="M105" s="79">
        <f t="shared" ca="1" si="37"/>
        <v>1.54210162742766</v>
      </c>
      <c r="N105" s="79">
        <f t="shared" ca="1" si="37"/>
        <v>-0.70880753241135597</v>
      </c>
      <c r="O105" s="79">
        <f t="shared" ca="1" si="37"/>
        <v>-2.07616235311025</v>
      </c>
      <c r="P105" s="79">
        <f t="shared" ca="1" si="37"/>
        <v>-1.0385369315085899</v>
      </c>
      <c r="Q105" s="79">
        <f t="shared" ca="1" si="36"/>
        <v>-7.5075159611897098</v>
      </c>
      <c r="R105" s="79">
        <f t="shared" ca="1" si="36"/>
        <v>-4.0161604899708401</v>
      </c>
      <c r="S105" s="79">
        <f t="shared" ca="1" si="36"/>
        <v>-7.5464219453842798</v>
      </c>
      <c r="T105" s="79">
        <f t="shared" ca="1" si="36"/>
        <v>-6.68996775073765</v>
      </c>
      <c r="U105" s="79">
        <f t="shared" ca="1" si="36"/>
        <v>-8.5668165223833093</v>
      </c>
      <c r="V105" s="79">
        <f t="shared" ca="1" si="36"/>
        <v>-11.8576267866547</v>
      </c>
      <c r="W105" s="79">
        <f t="shared" ca="1" si="36"/>
        <v>-8.0463070420555596</v>
      </c>
      <c r="X105" s="79">
        <f t="shared" ca="1" si="36"/>
        <v>-4.0652975238976996</v>
      </c>
      <c r="Y105" s="79">
        <f t="shared" ca="1" si="36"/>
        <v>-0.71720188569724996</v>
      </c>
      <c r="Z105" s="79">
        <f t="shared" ca="1" si="36"/>
        <v>11.437812861677701</v>
      </c>
      <c r="AA105" s="79">
        <f t="shared" ca="1" si="36"/>
        <v>32.6739171444069</v>
      </c>
      <c r="AB105" s="79">
        <f t="shared" ca="1" si="36"/>
        <v>80.055827307888194</v>
      </c>
      <c r="AC105" s="79">
        <f t="shared" ca="1" si="36"/>
        <v>169.18303289929</v>
      </c>
      <c r="AD105" s="79">
        <f t="shared" ca="1" si="36"/>
        <v>341.85518057528998</v>
      </c>
      <c r="AE105" s="79">
        <f t="shared" ca="1" si="36"/>
        <v>642.51621313874296</v>
      </c>
      <c r="AF105" s="79">
        <f t="shared" ca="1" si="35"/>
        <v>1148.9463031476901</v>
      </c>
      <c r="AG105" s="79">
        <f t="shared" ca="1" si="35"/>
        <v>1873.9486136166099</v>
      </c>
      <c r="AH105" s="79">
        <f t="shared" ca="1" si="35"/>
        <v>2681.3508144539101</v>
      </c>
      <c r="AI105" s="79">
        <f t="shared" ca="1" si="35"/>
        <v>3368.0884474515401</v>
      </c>
      <c r="AJ105" s="79">
        <f t="shared" ca="1" si="35"/>
        <v>3868.2001938774802</v>
      </c>
      <c r="AK105" s="79">
        <f t="shared" ca="1" si="35"/>
        <v>4187.1706229465099</v>
      </c>
      <c r="AL105" s="79">
        <f t="shared" ca="1" si="35"/>
        <v>4371.7816314439597</v>
      </c>
      <c r="AM105" s="79">
        <f t="shared" ca="1" si="35"/>
        <v>4485.1670867981202</v>
      </c>
      <c r="AN105" s="79">
        <f t="shared" ca="1" si="35"/>
        <v>4559.3480223582201</v>
      </c>
      <c r="AO105" s="79">
        <f t="shared" ca="1" si="35"/>
        <v>4608.1473655153504</v>
      </c>
      <c r="AP105" s="79">
        <f t="shared" ca="1" si="35"/>
        <v>4634.3925675732398</v>
      </c>
      <c r="AQ105" s="79">
        <f t="shared" ca="1" si="35"/>
        <v>0</v>
      </c>
      <c r="AR105" s="79">
        <f t="shared" ca="1" si="35"/>
        <v>0</v>
      </c>
      <c r="AS105" s="79">
        <f t="shared" ca="1" si="35"/>
        <v>0</v>
      </c>
      <c r="AT105" s="79">
        <f t="shared" ca="1" si="35"/>
        <v>0</v>
      </c>
      <c r="AU105" s="79">
        <f t="shared" ca="1" si="35"/>
        <v>0</v>
      </c>
      <c r="AV105" s="79">
        <f t="shared" ca="1" si="34"/>
        <v>0</v>
      </c>
      <c r="AW105" s="79">
        <f t="shared" ca="1" si="34"/>
        <v>0</v>
      </c>
      <c r="AX105" s="79">
        <f t="shared" ca="1" si="34"/>
        <v>0</v>
      </c>
      <c r="AY105" s="79">
        <f t="shared" ca="1" si="34"/>
        <v>0</v>
      </c>
      <c r="AZ105" s="79">
        <f t="shared" ca="1" si="34"/>
        <v>0</v>
      </c>
      <c r="BA105" s="79" t="str">
        <f t="shared" ca="1" si="25"/>
        <v/>
      </c>
      <c r="BB105" s="79" t="str">
        <f t="shared" ca="1" si="26"/>
        <v>2_1</v>
      </c>
      <c r="BC105" s="79" t="str">
        <f t="shared" ca="1" si="27"/>
        <v>ltpD</v>
      </c>
      <c r="BD105" s="79">
        <f t="shared" si="28"/>
        <v>102</v>
      </c>
      <c r="BE105" s="79">
        <f t="shared" ca="1" si="38"/>
        <v>105</v>
      </c>
    </row>
    <row r="106" spans="1:78" x14ac:dyDescent="0.25">
      <c r="A106" s="79">
        <f t="shared" ca="1" si="37"/>
        <v>2</v>
      </c>
      <c r="B106" s="79" t="str">
        <f t="shared" ca="1" si="37"/>
        <v>G4</v>
      </c>
      <c r="C106" s="79">
        <f t="shared" ca="1" si="37"/>
        <v>0.86040351923884395</v>
      </c>
      <c r="D106" s="79">
        <f t="shared" ca="1" si="37"/>
        <v>13.000581138264801</v>
      </c>
      <c r="E106" s="79">
        <f t="shared" ca="1" si="37"/>
        <v>7.22089667029468</v>
      </c>
      <c r="F106" s="79">
        <f t="shared" ca="1" si="37"/>
        <v>7.1605001580305698</v>
      </c>
      <c r="G106" s="79">
        <f t="shared" ca="1" si="37"/>
        <v>2.9766197466792601</v>
      </c>
      <c r="H106" s="79">
        <f t="shared" ca="1" si="37"/>
        <v>3.8926208714783601</v>
      </c>
      <c r="I106" s="79">
        <f t="shared" ca="1" si="37"/>
        <v>8.1519178421822307</v>
      </c>
      <c r="J106" s="79">
        <f t="shared" ca="1" si="37"/>
        <v>0.86964513579914604</v>
      </c>
      <c r="K106" s="79">
        <f t="shared" ca="1" si="37"/>
        <v>0.314086785131167</v>
      </c>
      <c r="L106" s="79">
        <f t="shared" ca="1" si="37"/>
        <v>-0.20705912368339299</v>
      </c>
      <c r="M106" s="79">
        <f t="shared" ca="1" si="37"/>
        <v>-0.213114265424792</v>
      </c>
      <c r="N106" s="79">
        <f t="shared" ca="1" si="37"/>
        <v>-3.8763064609838702</v>
      </c>
      <c r="O106" s="79">
        <f t="shared" ca="1" si="37"/>
        <v>-3.3158736231866901</v>
      </c>
      <c r="P106" s="79">
        <f t="shared" ca="1" si="37"/>
        <v>-7.5103527980004401</v>
      </c>
      <c r="Q106" s="79">
        <f t="shared" ca="1" si="36"/>
        <v>-8.9045621138125206</v>
      </c>
      <c r="R106" s="79">
        <f t="shared" ca="1" si="36"/>
        <v>-5.6837878432047599</v>
      </c>
      <c r="S106" s="79">
        <f t="shared" ca="1" si="36"/>
        <v>-3.4170427210142398</v>
      </c>
      <c r="T106" s="79">
        <f t="shared" ca="1" si="36"/>
        <v>-7.6837564327420296</v>
      </c>
      <c r="U106" s="79">
        <f t="shared" ca="1" si="36"/>
        <v>-6.5135151500071498</v>
      </c>
      <c r="V106" s="79">
        <f t="shared" ca="1" si="36"/>
        <v>-6.9263715840083897</v>
      </c>
      <c r="W106" s="79">
        <f t="shared" ca="1" si="36"/>
        <v>-7.41564262406518</v>
      </c>
      <c r="X106" s="79">
        <f t="shared" ca="1" si="36"/>
        <v>-10.9405099467931</v>
      </c>
      <c r="Y106" s="79">
        <f t="shared" ca="1" si="36"/>
        <v>-0.17736739724386999</v>
      </c>
      <c r="Z106" s="79">
        <f t="shared" ca="1" si="36"/>
        <v>13.7767085182454</v>
      </c>
      <c r="AA106" s="79">
        <f t="shared" ca="1" si="36"/>
        <v>36.266179066264201</v>
      </c>
      <c r="AB106" s="79">
        <f t="shared" ca="1" si="36"/>
        <v>76.094651808739897</v>
      </c>
      <c r="AC106" s="79">
        <f t="shared" ca="1" si="36"/>
        <v>164.3850276988</v>
      </c>
      <c r="AD106" s="79">
        <f t="shared" ca="1" si="36"/>
        <v>320.13113043321601</v>
      </c>
      <c r="AE106" s="79">
        <f t="shared" ca="1" si="36"/>
        <v>590.96210109549997</v>
      </c>
      <c r="AF106" s="79">
        <f t="shared" ca="1" si="35"/>
        <v>1047.39876185804</v>
      </c>
      <c r="AG106" s="79">
        <f t="shared" ca="1" si="35"/>
        <v>1707.62512452901</v>
      </c>
      <c r="AH106" s="79">
        <f t="shared" ca="1" si="35"/>
        <v>2487.9160363675201</v>
      </c>
      <c r="AI106" s="79">
        <f t="shared" ca="1" si="35"/>
        <v>3178.0857024964998</v>
      </c>
      <c r="AJ106" s="79">
        <f t="shared" ca="1" si="35"/>
        <v>3714.56826371957</v>
      </c>
      <c r="AK106" s="79">
        <f t="shared" ca="1" si="35"/>
        <v>4068.9024123337999</v>
      </c>
      <c r="AL106" s="79">
        <f t="shared" ca="1" si="35"/>
        <v>4284.8815104612704</v>
      </c>
      <c r="AM106" s="79">
        <f t="shared" ca="1" si="35"/>
        <v>4408.95126509494</v>
      </c>
      <c r="AN106" s="79">
        <f t="shared" ca="1" si="35"/>
        <v>4490.7489754909702</v>
      </c>
      <c r="AO106" s="79">
        <f t="shared" ca="1" si="35"/>
        <v>4545.3154014520996</v>
      </c>
      <c r="AP106" s="79">
        <f t="shared" ca="1" si="35"/>
        <v>4589.7706951817199</v>
      </c>
      <c r="AQ106" s="79">
        <f t="shared" ca="1" si="35"/>
        <v>0</v>
      </c>
      <c r="AR106" s="79">
        <f t="shared" ca="1" si="35"/>
        <v>0</v>
      </c>
      <c r="AS106" s="79">
        <f t="shared" ca="1" si="35"/>
        <v>0</v>
      </c>
      <c r="AT106" s="79">
        <f t="shared" ca="1" si="35"/>
        <v>0</v>
      </c>
      <c r="AU106" s="79">
        <f t="shared" ca="1" si="35"/>
        <v>0</v>
      </c>
      <c r="AV106" s="79">
        <f t="shared" ca="1" si="34"/>
        <v>0</v>
      </c>
      <c r="AW106" s="79">
        <f t="shared" ca="1" si="34"/>
        <v>0</v>
      </c>
      <c r="AX106" s="79">
        <f t="shared" ca="1" si="34"/>
        <v>0</v>
      </c>
      <c r="AY106" s="79">
        <f t="shared" ca="1" si="34"/>
        <v>0</v>
      </c>
      <c r="AZ106" s="79">
        <f t="shared" ca="1" si="34"/>
        <v>0</v>
      </c>
      <c r="BA106" s="79" t="str">
        <f t="shared" ca="1" si="25"/>
        <v/>
      </c>
      <c r="BB106" s="79" t="str">
        <f t="shared" ca="1" si="26"/>
        <v>2_1</v>
      </c>
      <c r="BC106" s="79" t="str">
        <f t="shared" ca="1" si="27"/>
        <v>ParA</v>
      </c>
      <c r="BD106" s="79">
        <f t="shared" si="28"/>
        <v>103</v>
      </c>
      <c r="BE106" s="79">
        <f t="shared" ca="1" si="38"/>
        <v>106</v>
      </c>
    </row>
    <row r="107" spans="1:78" x14ac:dyDescent="0.25">
      <c r="A107" s="79">
        <f t="shared" ca="1" si="37"/>
        <v>2</v>
      </c>
      <c r="B107" s="79" t="str">
        <f t="shared" ca="1" si="37"/>
        <v>H4</v>
      </c>
      <c r="C107" s="79">
        <f t="shared" ca="1" si="37"/>
        <v>19.423346315146802</v>
      </c>
      <c r="D107" s="79">
        <f t="shared" ca="1" si="37"/>
        <v>21.145415005698801</v>
      </c>
      <c r="E107" s="79">
        <f t="shared" ca="1" si="37"/>
        <v>12.3934512784581</v>
      </c>
      <c r="F107" s="79">
        <f t="shared" ca="1" si="37"/>
        <v>8.1237048934908707</v>
      </c>
      <c r="G107" s="79">
        <f t="shared" ca="1" si="37"/>
        <v>6.1690722496186901</v>
      </c>
      <c r="H107" s="79">
        <f t="shared" ca="1" si="37"/>
        <v>3.3552983433605701</v>
      </c>
      <c r="I107" s="79">
        <f t="shared" ca="1" si="37"/>
        <v>1.2450469463478799</v>
      </c>
      <c r="J107" s="79">
        <f t="shared" ca="1" si="37"/>
        <v>2.25364089465711</v>
      </c>
      <c r="K107" s="79">
        <f t="shared" ca="1" si="37"/>
        <v>0.51462719163919202</v>
      </c>
      <c r="L107" s="79">
        <f t="shared" ca="1" si="37"/>
        <v>2.1184079120421302</v>
      </c>
      <c r="M107" s="79">
        <f t="shared" ca="1" si="37"/>
        <v>-4.3276128823717999</v>
      </c>
      <c r="N107" s="79">
        <f t="shared" ca="1" si="37"/>
        <v>-4.0245733500901197</v>
      </c>
      <c r="O107" s="79">
        <f t="shared" ca="1" si="37"/>
        <v>-7.6283840272808403</v>
      </c>
      <c r="P107" s="79">
        <f t="shared" ca="1" si="37"/>
        <v>-7.2155313880007297</v>
      </c>
      <c r="Q107" s="79">
        <f t="shared" ca="1" si="36"/>
        <v>-8.6842628663453105</v>
      </c>
      <c r="R107" s="79">
        <f t="shared" ca="1" si="36"/>
        <v>-5.1718362789033598</v>
      </c>
      <c r="S107" s="79">
        <f t="shared" ca="1" si="36"/>
        <v>-8.3858205316664698</v>
      </c>
      <c r="T107" s="79">
        <f t="shared" ca="1" si="36"/>
        <v>-9.4734965681459506</v>
      </c>
      <c r="U107" s="79">
        <f t="shared" ca="1" si="36"/>
        <v>-7.7801051389596996</v>
      </c>
      <c r="V107" s="79">
        <f t="shared" ca="1" si="36"/>
        <v>-9.1553932514975696</v>
      </c>
      <c r="W107" s="79">
        <f t="shared" ca="1" si="36"/>
        <v>-4.1718058548667596</v>
      </c>
      <c r="X107" s="79">
        <f t="shared" ca="1" si="36"/>
        <v>-5.30928246692201</v>
      </c>
      <c r="Y107" s="79">
        <f t="shared" ca="1" si="36"/>
        <v>2.7103102790820199</v>
      </c>
      <c r="Z107" s="79">
        <f t="shared" ca="1" si="36"/>
        <v>11.885806222374001</v>
      </c>
      <c r="AA107" s="79">
        <f t="shared" ca="1" si="36"/>
        <v>37.171903335909498</v>
      </c>
      <c r="AB107" s="79">
        <f t="shared" ca="1" si="36"/>
        <v>75.417741826061004</v>
      </c>
      <c r="AC107" s="79">
        <f t="shared" ca="1" si="36"/>
        <v>162.883741149488</v>
      </c>
      <c r="AD107" s="79">
        <f t="shared" ca="1" si="36"/>
        <v>314.32292096153799</v>
      </c>
      <c r="AE107" s="79">
        <f t="shared" ca="1" si="36"/>
        <v>575.21849047519902</v>
      </c>
      <c r="AF107" s="79">
        <f t="shared" ca="1" si="35"/>
        <v>1014.42073168466</v>
      </c>
      <c r="AG107" s="79">
        <f t="shared" ca="1" si="35"/>
        <v>1640.74165347184</v>
      </c>
      <c r="AH107" s="79">
        <f t="shared" ca="1" si="35"/>
        <v>2348.3424604204001</v>
      </c>
      <c r="AI107" s="79">
        <f t="shared" ca="1" si="35"/>
        <v>2971.6905503084299</v>
      </c>
      <c r="AJ107" s="79">
        <f t="shared" ca="1" si="35"/>
        <v>3445.10373196826</v>
      </c>
      <c r="AK107" s="79">
        <f t="shared" ca="1" si="35"/>
        <v>3756.7969755712002</v>
      </c>
      <c r="AL107" s="79">
        <f t="shared" ca="1" si="35"/>
        <v>3943.5579967138701</v>
      </c>
      <c r="AM107" s="79">
        <f t="shared" ca="1" si="35"/>
        <v>4054.97227110015</v>
      </c>
      <c r="AN107" s="79">
        <f t="shared" ca="1" si="35"/>
        <v>4120.6429970986601</v>
      </c>
      <c r="AO107" s="79">
        <f t="shared" ca="1" si="35"/>
        <v>4167.6682568271799</v>
      </c>
      <c r="AP107" s="79">
        <f t="shared" ca="1" si="35"/>
        <v>4212.14476574946</v>
      </c>
      <c r="AQ107" s="79">
        <f t="shared" ca="1" si="35"/>
        <v>0</v>
      </c>
      <c r="AR107" s="79">
        <f t="shared" ca="1" si="35"/>
        <v>0</v>
      </c>
      <c r="AS107" s="79">
        <f t="shared" ca="1" si="35"/>
        <v>0</v>
      </c>
      <c r="AT107" s="79">
        <f t="shared" ca="1" si="35"/>
        <v>0</v>
      </c>
      <c r="AU107" s="79">
        <f t="shared" ca="1" si="35"/>
        <v>0</v>
      </c>
      <c r="AV107" s="79">
        <f t="shared" ca="1" si="34"/>
        <v>0</v>
      </c>
      <c r="AW107" s="79">
        <f t="shared" ca="1" si="34"/>
        <v>0</v>
      </c>
      <c r="AX107" s="79">
        <f t="shared" ca="1" si="34"/>
        <v>0</v>
      </c>
      <c r="AY107" s="79">
        <f t="shared" ca="1" si="34"/>
        <v>0</v>
      </c>
      <c r="AZ107" s="79">
        <f t="shared" ca="1" si="34"/>
        <v>0</v>
      </c>
      <c r="BA107" s="79" t="str">
        <f t="shared" ca="1" si="25"/>
        <v/>
      </c>
      <c r="BB107" s="79" t="str">
        <f t="shared" ca="1" si="26"/>
        <v>2_1</v>
      </c>
      <c r="BC107" s="79" t="str">
        <f t="shared" ca="1" si="27"/>
        <v>ParA</v>
      </c>
      <c r="BD107" s="79">
        <f t="shared" si="28"/>
        <v>104</v>
      </c>
      <c r="BE107" s="79">
        <f t="shared" ca="1" si="38"/>
        <v>107</v>
      </c>
    </row>
    <row r="108" spans="1:78" x14ac:dyDescent="0.25">
      <c r="A108" s="79">
        <f t="shared" ca="1" si="37"/>
        <v>2</v>
      </c>
      <c r="B108" s="79" t="str">
        <f t="shared" ca="1" si="37"/>
        <v>A5</v>
      </c>
      <c r="C108" s="79">
        <f t="shared" ca="1" si="37"/>
        <v>0.444626835139388</v>
      </c>
      <c r="D108" s="79">
        <f t="shared" ca="1" si="37"/>
        <v>12.312162262049201</v>
      </c>
      <c r="E108" s="79">
        <f t="shared" ca="1" si="37"/>
        <v>11.263518584171401</v>
      </c>
      <c r="F108" s="79">
        <f t="shared" ca="1" si="37"/>
        <v>3.05318472680483</v>
      </c>
      <c r="G108" s="79">
        <f t="shared" ca="1" si="37"/>
        <v>3.0736073242947</v>
      </c>
      <c r="H108" s="79">
        <f t="shared" ca="1" si="37"/>
        <v>0.31249616841114403</v>
      </c>
      <c r="I108" s="79">
        <f t="shared" ca="1" si="37"/>
        <v>0.73286392826594204</v>
      </c>
      <c r="J108" s="79">
        <f t="shared" ca="1" si="37"/>
        <v>-2.9170555952373398</v>
      </c>
      <c r="K108" s="79">
        <f t="shared" ca="1" si="37"/>
        <v>-1.6254446820967099</v>
      </c>
      <c r="L108" s="79">
        <f t="shared" ca="1" si="37"/>
        <v>1.6774450607354101</v>
      </c>
      <c r="M108" s="79">
        <f t="shared" ca="1" si="37"/>
        <v>-1.4701911150832501</v>
      </c>
      <c r="N108" s="79">
        <f t="shared" ca="1" si="37"/>
        <v>-6.1877750805715603</v>
      </c>
      <c r="O108" s="79">
        <f t="shared" ca="1" si="37"/>
        <v>-7.2786053096897403</v>
      </c>
      <c r="P108" s="79">
        <f t="shared" ca="1" si="37"/>
        <v>-4.1136693631815398</v>
      </c>
      <c r="Q108" s="79">
        <f t="shared" ca="1" si="36"/>
        <v>-5.3243701610354002</v>
      </c>
      <c r="R108" s="79">
        <f t="shared" ca="1" si="36"/>
        <v>-3.6000201775987102</v>
      </c>
      <c r="S108" s="79">
        <f t="shared" ca="1" si="36"/>
        <v>-4.8766428051194399</v>
      </c>
      <c r="T108" s="79">
        <f t="shared" ca="1" si="36"/>
        <v>-1.45728030418832</v>
      </c>
      <c r="U108" s="79">
        <f t="shared" ca="1" si="36"/>
        <v>7.3119287893555303</v>
      </c>
      <c r="V108" s="79">
        <f t="shared" ca="1" si="36"/>
        <v>20.203220015737799</v>
      </c>
      <c r="W108" s="79">
        <f t="shared" ca="1" si="36"/>
        <v>55.155140010204398</v>
      </c>
      <c r="X108" s="79">
        <f t="shared" ca="1" si="36"/>
        <v>102.290396430756</v>
      </c>
      <c r="Y108" s="79">
        <f t="shared" ca="1" si="36"/>
        <v>191.106055682788</v>
      </c>
      <c r="Z108" s="79">
        <f t="shared" ca="1" si="36"/>
        <v>348.963512882126</v>
      </c>
      <c r="AA108" s="79">
        <f t="shared" ca="1" si="36"/>
        <v>612.70901336715997</v>
      </c>
      <c r="AB108" s="79">
        <f t="shared" ca="1" si="36"/>
        <v>1016.59746794489</v>
      </c>
      <c r="AC108" s="79">
        <f t="shared" ca="1" si="36"/>
        <v>1574.0449187250599</v>
      </c>
      <c r="AD108" s="79">
        <f t="shared" ca="1" si="36"/>
        <v>2175.8523877474499</v>
      </c>
      <c r="AE108" s="79">
        <f t="shared" ca="1" si="36"/>
        <v>2699.9559832695199</v>
      </c>
      <c r="AF108" s="79">
        <f t="shared" ca="1" si="35"/>
        <v>3091.73155737975</v>
      </c>
      <c r="AG108" s="79">
        <f t="shared" ca="1" si="35"/>
        <v>3335.0233758693798</v>
      </c>
      <c r="AH108" s="79">
        <f t="shared" ca="1" si="35"/>
        <v>3472.1982136292399</v>
      </c>
      <c r="AI108" s="79">
        <f t="shared" ca="1" si="35"/>
        <v>3559.3477952082599</v>
      </c>
      <c r="AJ108" s="79">
        <f t="shared" ca="1" si="35"/>
        <v>3626.0826104204298</v>
      </c>
      <c r="AK108" s="79">
        <f t="shared" ca="1" si="35"/>
        <v>3678.8558415528901</v>
      </c>
      <c r="AL108" s="79">
        <f t="shared" ca="1" si="35"/>
        <v>3711.7131510136901</v>
      </c>
      <c r="AM108" s="79">
        <f t="shared" ca="1" si="35"/>
        <v>3741.2739413584</v>
      </c>
      <c r="AN108" s="79">
        <f t="shared" ca="1" si="35"/>
        <v>3765.5492144793702</v>
      </c>
      <c r="AO108" s="79">
        <f t="shared" ca="1" si="35"/>
        <v>3787.0311735566502</v>
      </c>
      <c r="AP108" s="79">
        <f t="shared" ca="1" si="35"/>
        <v>3799.7055034539198</v>
      </c>
      <c r="AQ108" s="79">
        <f t="shared" ca="1" si="35"/>
        <v>0</v>
      </c>
      <c r="AR108" s="79">
        <f t="shared" ca="1" si="35"/>
        <v>0</v>
      </c>
      <c r="AS108" s="79">
        <f t="shared" ca="1" si="35"/>
        <v>0</v>
      </c>
      <c r="AT108" s="79">
        <f t="shared" ca="1" si="35"/>
        <v>0</v>
      </c>
      <c r="AU108" s="79">
        <f t="shared" ca="1" si="35"/>
        <v>0</v>
      </c>
      <c r="AV108" s="79">
        <f t="shared" ca="1" si="34"/>
        <v>0</v>
      </c>
      <c r="AW108" s="79">
        <f t="shared" ca="1" si="34"/>
        <v>0</v>
      </c>
      <c r="AX108" s="79">
        <f t="shared" ca="1" si="34"/>
        <v>0</v>
      </c>
      <c r="AY108" s="79">
        <f t="shared" ca="1" si="34"/>
        <v>0</v>
      </c>
      <c r="AZ108" s="79">
        <f t="shared" ca="1" si="34"/>
        <v>0</v>
      </c>
      <c r="BA108" s="79" t="str">
        <f t="shared" ca="1" si="25"/>
        <v/>
      </c>
      <c r="BB108" s="79" t="str">
        <f t="shared" ca="1" si="26"/>
        <v>2_2</v>
      </c>
      <c r="BC108" s="79" t="str">
        <f t="shared" ca="1" si="27"/>
        <v>aceA</v>
      </c>
      <c r="BD108" s="79">
        <f t="shared" si="28"/>
        <v>105</v>
      </c>
      <c r="BE108" s="79">
        <f t="shared" ca="1" si="38"/>
        <v>108</v>
      </c>
    </row>
    <row r="109" spans="1:78" x14ac:dyDescent="0.25">
      <c r="A109" s="79">
        <f t="shared" ca="1" si="37"/>
        <v>2</v>
      </c>
      <c r="B109" s="79" t="str">
        <f t="shared" ca="1" si="37"/>
        <v>B5</v>
      </c>
      <c r="C109" s="79">
        <f t="shared" ca="1" si="37"/>
        <v>0.586602128723826</v>
      </c>
      <c r="D109" s="79">
        <f t="shared" ca="1" si="37"/>
        <v>4.1979624988425703</v>
      </c>
      <c r="E109" s="79">
        <f t="shared" ca="1" si="37"/>
        <v>2.17796007340166</v>
      </c>
      <c r="F109" s="79">
        <f t="shared" ca="1" si="37"/>
        <v>4.6385425188154796</v>
      </c>
      <c r="G109" s="79">
        <f t="shared" ca="1" si="37"/>
        <v>5.1037007779787</v>
      </c>
      <c r="H109" s="79">
        <f t="shared" ca="1" si="37"/>
        <v>3.3546953198647298</v>
      </c>
      <c r="I109" s="79">
        <f t="shared" ca="1" si="37"/>
        <v>2.2778560135702701</v>
      </c>
      <c r="J109" s="79">
        <f t="shared" ca="1" si="37"/>
        <v>1.7562824108458699</v>
      </c>
      <c r="K109" s="79">
        <f t="shared" ca="1" si="37"/>
        <v>1.9113191745054801</v>
      </c>
      <c r="L109" s="79">
        <f t="shared" ca="1" si="37"/>
        <v>-3.4584792750042599</v>
      </c>
      <c r="M109" s="79">
        <f t="shared" ca="1" si="37"/>
        <v>-1.3751414684202199</v>
      </c>
      <c r="N109" s="79">
        <f t="shared" ca="1" si="37"/>
        <v>-1.74707779148139</v>
      </c>
      <c r="O109" s="79">
        <f t="shared" ca="1" si="37"/>
        <v>-2.1550523787896099</v>
      </c>
      <c r="P109" s="79">
        <f t="shared" ca="1" si="37"/>
        <v>-7.3995587786284904</v>
      </c>
      <c r="Q109" s="79">
        <f t="shared" ca="1" si="36"/>
        <v>-8.1748791512604804</v>
      </c>
      <c r="R109" s="79">
        <f t="shared" ca="1" si="36"/>
        <v>-9.5845572478970098</v>
      </c>
      <c r="S109" s="79">
        <f t="shared" ca="1" si="36"/>
        <v>-2.81166089055887</v>
      </c>
      <c r="T109" s="79">
        <f t="shared" ca="1" si="36"/>
        <v>-0.39966361122469601</v>
      </c>
      <c r="U109" s="79">
        <f t="shared" ca="1" si="36"/>
        <v>4.9433173944266899</v>
      </c>
      <c r="V109" s="79">
        <f t="shared" ca="1" si="36"/>
        <v>23.0072499515441</v>
      </c>
      <c r="W109" s="79">
        <f t="shared" ca="1" si="36"/>
        <v>51.174645971486399</v>
      </c>
      <c r="X109" s="79">
        <f t="shared" ca="1" si="36"/>
        <v>99.992122814217495</v>
      </c>
      <c r="Y109" s="79">
        <f t="shared" ca="1" si="36"/>
        <v>192.53728962580101</v>
      </c>
      <c r="Z109" s="79">
        <f t="shared" ca="1" si="36"/>
        <v>349.02047034115299</v>
      </c>
      <c r="AA109" s="79">
        <f t="shared" ca="1" si="36"/>
        <v>610.66674655590998</v>
      </c>
      <c r="AB109" s="79">
        <f t="shared" ca="1" si="36"/>
        <v>1027.5407641886</v>
      </c>
      <c r="AC109" s="79">
        <f t="shared" ca="1" si="36"/>
        <v>1609.79433866758</v>
      </c>
      <c r="AD109" s="79">
        <f t="shared" ca="1" si="36"/>
        <v>2269.8272721273902</v>
      </c>
      <c r="AE109" s="79">
        <f t="shared" ca="1" si="36"/>
        <v>2853.4004828460502</v>
      </c>
      <c r="AF109" s="79">
        <f t="shared" ca="1" si="35"/>
        <v>3297.9760128829998</v>
      </c>
      <c r="AG109" s="79">
        <f t="shared" ca="1" si="35"/>
        <v>3582.0258358206802</v>
      </c>
      <c r="AH109" s="79">
        <f t="shared" ca="1" si="35"/>
        <v>3739.9098564993901</v>
      </c>
      <c r="AI109" s="79">
        <f t="shared" ca="1" si="35"/>
        <v>3839.8041137404898</v>
      </c>
      <c r="AJ109" s="79">
        <f t="shared" ca="1" si="35"/>
        <v>3911.9247152255698</v>
      </c>
      <c r="AK109" s="79">
        <f t="shared" ca="1" si="35"/>
        <v>3974.0589408648698</v>
      </c>
      <c r="AL109" s="79">
        <f t="shared" ca="1" si="35"/>
        <v>4016.9107434286998</v>
      </c>
      <c r="AM109" s="79">
        <f t="shared" ca="1" si="35"/>
        <v>4047.8003144849399</v>
      </c>
      <c r="AN109" s="79">
        <f t="shared" ca="1" si="35"/>
        <v>4075.2687176921099</v>
      </c>
      <c r="AO109" s="79">
        <f t="shared" ca="1" si="35"/>
        <v>4097.4450746759403</v>
      </c>
      <c r="AP109" s="79">
        <f t="shared" ca="1" si="35"/>
        <v>4116.9594791250302</v>
      </c>
      <c r="AQ109" s="79">
        <f t="shared" ca="1" si="35"/>
        <v>0</v>
      </c>
      <c r="AR109" s="79">
        <f t="shared" ca="1" si="35"/>
        <v>0</v>
      </c>
      <c r="AS109" s="79">
        <f t="shared" ca="1" si="35"/>
        <v>0</v>
      </c>
      <c r="AT109" s="79">
        <f t="shared" ca="1" si="35"/>
        <v>0</v>
      </c>
      <c r="AU109" s="79">
        <f t="shared" ca="1" si="35"/>
        <v>0</v>
      </c>
      <c r="AV109" s="79">
        <f t="shared" ca="1" si="34"/>
        <v>0</v>
      </c>
      <c r="AW109" s="79">
        <f t="shared" ca="1" si="34"/>
        <v>0</v>
      </c>
      <c r="AX109" s="79">
        <f t="shared" ca="1" si="34"/>
        <v>0</v>
      </c>
      <c r="AY109" s="79">
        <f t="shared" ca="1" si="34"/>
        <v>0</v>
      </c>
      <c r="AZ109" s="79">
        <f t="shared" ca="1" si="34"/>
        <v>0</v>
      </c>
      <c r="BA109" s="79" t="str">
        <f t="shared" ca="1" si="25"/>
        <v/>
      </c>
      <c r="BB109" s="79" t="str">
        <f t="shared" ca="1" si="26"/>
        <v>2_2</v>
      </c>
      <c r="BC109" s="79" t="str">
        <f t="shared" ca="1" si="27"/>
        <v>aceA</v>
      </c>
      <c r="BD109" s="79">
        <f t="shared" si="28"/>
        <v>106</v>
      </c>
      <c r="BE109" s="79">
        <f t="shared" ca="1" si="38"/>
        <v>109</v>
      </c>
    </row>
    <row r="110" spans="1:78" x14ac:dyDescent="0.25">
      <c r="A110" s="79">
        <f t="shared" ca="1" si="37"/>
        <v>2</v>
      </c>
      <c r="B110" s="79" t="str">
        <f t="shared" ca="1" si="37"/>
        <v>C5</v>
      </c>
      <c r="C110" s="79">
        <f t="shared" ca="1" si="37"/>
        <v>8.1012054622710803</v>
      </c>
      <c r="D110" s="79">
        <f t="shared" ca="1" si="37"/>
        <v>8.5971025727153592</v>
      </c>
      <c r="E110" s="79">
        <f t="shared" ca="1" si="37"/>
        <v>10.516980459456599</v>
      </c>
      <c r="F110" s="79">
        <f t="shared" ca="1" si="37"/>
        <v>7.3216400600717897</v>
      </c>
      <c r="G110" s="79">
        <f t="shared" ca="1" si="37"/>
        <v>0.51616916500052001</v>
      </c>
      <c r="H110" s="79">
        <f t="shared" ca="1" si="37"/>
        <v>-2.41970665329245</v>
      </c>
      <c r="I110" s="79">
        <f t="shared" ca="1" si="37"/>
        <v>4.2322585390165797</v>
      </c>
      <c r="J110" s="79">
        <f t="shared" ca="1" si="37"/>
        <v>8.4011570806978894E-2</v>
      </c>
      <c r="K110" s="79">
        <f t="shared" ca="1" si="37"/>
        <v>2.23472802544347</v>
      </c>
      <c r="L110" s="79">
        <f t="shared" ca="1" si="37"/>
        <v>-1.67920937801273</v>
      </c>
      <c r="M110" s="79">
        <f t="shared" ca="1" si="37"/>
        <v>-3.1933741502080002</v>
      </c>
      <c r="N110" s="79">
        <f t="shared" ca="1" si="37"/>
        <v>-2.7226538521108501</v>
      </c>
      <c r="O110" s="79">
        <f t="shared" ca="1" si="37"/>
        <v>-7.7602382783788899</v>
      </c>
      <c r="P110" s="79">
        <f t="shared" ca="1" si="37"/>
        <v>-0.81330163147367796</v>
      </c>
      <c r="Q110" s="79">
        <f t="shared" ca="1" si="36"/>
        <v>-1.72672731602597</v>
      </c>
      <c r="R110" s="79">
        <f t="shared" ca="1" si="36"/>
        <v>-4.9527817253983804</v>
      </c>
      <c r="S110" s="79">
        <f t="shared" ca="1" si="36"/>
        <v>-3.3129337538171102</v>
      </c>
      <c r="T110" s="79">
        <f t="shared" ca="1" si="36"/>
        <v>-3.3013214419124801</v>
      </c>
      <c r="U110" s="79">
        <f t="shared" ca="1" si="36"/>
        <v>-5.7527270084046904</v>
      </c>
      <c r="V110" s="79">
        <f t="shared" ca="1" si="36"/>
        <v>-5.3213851681084599</v>
      </c>
      <c r="W110" s="79">
        <f t="shared" ca="1" si="36"/>
        <v>-1.89395660704304</v>
      </c>
      <c r="X110" s="79">
        <f t="shared" ca="1" si="36"/>
        <v>-5.0025562753744399</v>
      </c>
      <c r="Y110" s="79">
        <f t="shared" ca="1" si="36"/>
        <v>-4.3980240827754598</v>
      </c>
      <c r="Z110" s="79">
        <f t="shared" ca="1" si="36"/>
        <v>6.9749868883095596</v>
      </c>
      <c r="AA110" s="79">
        <f t="shared" ca="1" si="36"/>
        <v>27.688262404932601</v>
      </c>
      <c r="AB110" s="79">
        <f t="shared" ca="1" si="36"/>
        <v>58.1226146957192</v>
      </c>
      <c r="AC110" s="79">
        <f t="shared" ca="1" si="36"/>
        <v>127.31896306633899</v>
      </c>
      <c r="AD110" s="79">
        <f t="shared" ca="1" si="36"/>
        <v>244.42384237550601</v>
      </c>
      <c r="AE110" s="79">
        <f t="shared" ca="1" si="36"/>
        <v>472.22395322025898</v>
      </c>
      <c r="AF110" s="79">
        <f t="shared" ca="1" si="35"/>
        <v>866.96862469789403</v>
      </c>
      <c r="AG110" s="79">
        <f t="shared" ca="1" si="35"/>
        <v>1472.4557485103101</v>
      </c>
      <c r="AH110" s="79">
        <f t="shared" ca="1" si="35"/>
        <v>2211.1078947333599</v>
      </c>
      <c r="AI110" s="79">
        <f t="shared" ca="1" si="35"/>
        <v>2869.1109212301799</v>
      </c>
      <c r="AJ110" s="79">
        <f t="shared" ca="1" si="35"/>
        <v>3377.4065418312598</v>
      </c>
      <c r="AK110" s="79">
        <f t="shared" ca="1" si="35"/>
        <v>3704.4348863145301</v>
      </c>
      <c r="AL110" s="79">
        <f t="shared" ca="1" si="35"/>
        <v>3899.7828807992701</v>
      </c>
      <c r="AM110" s="79">
        <f t="shared" ca="1" si="35"/>
        <v>4008.0642572883298</v>
      </c>
      <c r="AN110" s="79">
        <f t="shared" ca="1" si="35"/>
        <v>4078.4957830619501</v>
      </c>
      <c r="AO110" s="79">
        <f t="shared" ca="1" si="35"/>
        <v>4117.6659455416702</v>
      </c>
      <c r="AP110" s="79">
        <f t="shared" ca="1" si="35"/>
        <v>4150.0192988941399</v>
      </c>
      <c r="AQ110" s="79">
        <f t="shared" ca="1" si="35"/>
        <v>0</v>
      </c>
      <c r="AR110" s="79">
        <f t="shared" ca="1" si="35"/>
        <v>0</v>
      </c>
      <c r="AS110" s="79">
        <f t="shared" ca="1" si="35"/>
        <v>0</v>
      </c>
      <c r="AT110" s="79">
        <f t="shared" ca="1" si="35"/>
        <v>0</v>
      </c>
      <c r="AU110" s="79">
        <f t="shared" ca="1" si="35"/>
        <v>0</v>
      </c>
      <c r="AV110" s="79">
        <f t="shared" ca="1" si="34"/>
        <v>0</v>
      </c>
      <c r="AW110" s="79">
        <f t="shared" ca="1" si="34"/>
        <v>0</v>
      </c>
      <c r="AX110" s="79">
        <f t="shared" ca="1" si="34"/>
        <v>0</v>
      </c>
      <c r="AY110" s="79">
        <f t="shared" ca="1" si="34"/>
        <v>0</v>
      </c>
      <c r="AZ110" s="79">
        <f t="shared" ca="1" si="34"/>
        <v>0</v>
      </c>
      <c r="BA110" s="79" t="str">
        <f t="shared" ca="1" si="25"/>
        <v/>
      </c>
      <c r="BB110" s="79" t="str">
        <f t="shared" ca="1" si="26"/>
        <v>2_2</v>
      </c>
      <c r="BC110" s="79" t="str">
        <f t="shared" ca="1" si="27"/>
        <v>pspA</v>
      </c>
      <c r="BD110" s="79">
        <f t="shared" si="28"/>
        <v>107</v>
      </c>
      <c r="BE110" s="79">
        <f t="shared" ca="1" si="38"/>
        <v>110</v>
      </c>
    </row>
    <row r="111" spans="1:78" x14ac:dyDescent="0.25">
      <c r="A111" s="79">
        <f t="shared" ca="1" si="37"/>
        <v>2</v>
      </c>
      <c r="B111" s="79" t="str">
        <f t="shared" ca="1" si="37"/>
        <v>D5</v>
      </c>
      <c r="C111" s="79">
        <f t="shared" ca="1" si="37"/>
        <v>0.90250519644951099</v>
      </c>
      <c r="D111" s="79">
        <f t="shared" ca="1" si="37"/>
        <v>2.6538734425880599</v>
      </c>
      <c r="E111" s="79">
        <f t="shared" ca="1" si="37"/>
        <v>0.171834359906825</v>
      </c>
      <c r="F111" s="79">
        <f t="shared" ca="1" si="37"/>
        <v>1.81934593552296</v>
      </c>
      <c r="G111" s="79">
        <f t="shared" ca="1" si="37"/>
        <v>3.2170542190124198</v>
      </c>
      <c r="H111" s="79">
        <f t="shared" ca="1" si="37"/>
        <v>3.8901078171961698</v>
      </c>
      <c r="I111" s="79">
        <f t="shared" ca="1" si="37"/>
        <v>0.69158806551376995</v>
      </c>
      <c r="J111" s="79">
        <f t="shared" ca="1" si="37"/>
        <v>2.0460201845921802</v>
      </c>
      <c r="K111" s="79">
        <f t="shared" ca="1" si="37"/>
        <v>1.33261060470522</v>
      </c>
      <c r="L111" s="79">
        <f t="shared" ca="1" si="37"/>
        <v>-1.5904348508070101</v>
      </c>
      <c r="M111" s="79">
        <f t="shared" ca="1" si="37"/>
        <v>5.63625566912651</v>
      </c>
      <c r="N111" s="79">
        <f t="shared" ca="1" si="37"/>
        <v>3.8248485160261199</v>
      </c>
      <c r="O111" s="79">
        <f t="shared" ca="1" si="37"/>
        <v>-1.13253574602368</v>
      </c>
      <c r="P111" s="79">
        <f t="shared" ca="1" si="37"/>
        <v>-1.7682060629540499</v>
      </c>
      <c r="Q111" s="79">
        <f t="shared" ca="1" si="36"/>
        <v>-2.01999338159021</v>
      </c>
      <c r="R111" s="79">
        <f t="shared" ca="1" si="36"/>
        <v>0.152958687422142</v>
      </c>
      <c r="S111" s="79">
        <f t="shared" ca="1" si="36"/>
        <v>-5.0818143837382204</v>
      </c>
      <c r="T111" s="79">
        <f t="shared" ca="1" si="36"/>
        <v>-9.5869332040951996</v>
      </c>
      <c r="U111" s="79">
        <f t="shared" ca="1" si="36"/>
        <v>-8.2795660178940107</v>
      </c>
      <c r="V111" s="79">
        <f t="shared" ca="1" si="36"/>
        <v>-2.6532123500978702</v>
      </c>
      <c r="W111" s="79">
        <f t="shared" ca="1" si="36"/>
        <v>-8.1054871214632804</v>
      </c>
      <c r="X111" s="79">
        <f t="shared" ca="1" si="36"/>
        <v>-6.4736776640907001</v>
      </c>
      <c r="Y111" s="79">
        <f t="shared" ca="1" si="36"/>
        <v>0.46931295101558101</v>
      </c>
      <c r="Z111" s="79">
        <f t="shared" ca="1" si="36"/>
        <v>8.3862905436358197</v>
      </c>
      <c r="AA111" s="79">
        <f t="shared" ca="1" si="36"/>
        <v>23.0970847849471</v>
      </c>
      <c r="AB111" s="79">
        <f t="shared" ca="1" si="36"/>
        <v>61.013770413655003</v>
      </c>
      <c r="AC111" s="79">
        <f t="shared" ca="1" si="36"/>
        <v>127.294673218589</v>
      </c>
      <c r="AD111" s="79">
        <f t="shared" ca="1" si="36"/>
        <v>259.50908055538002</v>
      </c>
      <c r="AE111" s="79">
        <f t="shared" ca="1" si="36"/>
        <v>493.86632630632403</v>
      </c>
      <c r="AF111" s="79">
        <f t="shared" ca="1" si="35"/>
        <v>909.981887270784</v>
      </c>
      <c r="AG111" s="79">
        <f t="shared" ca="1" si="35"/>
        <v>1555.2576098232</v>
      </c>
      <c r="AH111" s="79">
        <f t="shared" ca="1" si="35"/>
        <v>2361.2555904773899</v>
      </c>
      <c r="AI111" s="79">
        <f t="shared" ca="1" si="35"/>
        <v>3085.8269513518499</v>
      </c>
      <c r="AJ111" s="79">
        <f t="shared" ca="1" si="35"/>
        <v>3652.1802339437299</v>
      </c>
      <c r="AK111" s="79">
        <f t="shared" ca="1" si="35"/>
        <v>4017.98521475797</v>
      </c>
      <c r="AL111" s="79">
        <f t="shared" ca="1" si="35"/>
        <v>4229.8184136747204</v>
      </c>
      <c r="AM111" s="79">
        <f t="shared" ca="1" si="35"/>
        <v>4348.7761667267496</v>
      </c>
      <c r="AN111" s="79">
        <f t="shared" ca="1" si="35"/>
        <v>4428.97555334563</v>
      </c>
      <c r="AO111" s="79">
        <f t="shared" ca="1" si="35"/>
        <v>4483.4211955641404</v>
      </c>
      <c r="AP111" s="79">
        <f t="shared" ca="1" si="35"/>
        <v>4527.8082158523603</v>
      </c>
      <c r="AQ111" s="79">
        <f t="shared" ca="1" si="35"/>
        <v>0</v>
      </c>
      <c r="AR111" s="79">
        <f t="shared" ca="1" si="35"/>
        <v>0</v>
      </c>
      <c r="AS111" s="79">
        <f t="shared" ca="1" si="35"/>
        <v>0</v>
      </c>
      <c r="AT111" s="79">
        <f t="shared" ca="1" si="35"/>
        <v>0</v>
      </c>
      <c r="AU111" s="79">
        <f t="shared" ca="1" si="35"/>
        <v>0</v>
      </c>
      <c r="AV111" s="79">
        <f t="shared" ca="1" si="34"/>
        <v>0</v>
      </c>
      <c r="AW111" s="79">
        <f t="shared" ca="1" si="34"/>
        <v>0</v>
      </c>
      <c r="AX111" s="79">
        <f t="shared" ca="1" si="34"/>
        <v>0</v>
      </c>
      <c r="AY111" s="79">
        <f t="shared" ca="1" si="34"/>
        <v>0</v>
      </c>
      <c r="AZ111" s="79">
        <f t="shared" ca="1" si="34"/>
        <v>0</v>
      </c>
      <c r="BA111" s="79" t="str">
        <f t="shared" ca="1" si="25"/>
        <v/>
      </c>
      <c r="BB111" s="79" t="str">
        <f t="shared" ca="1" si="26"/>
        <v>2_2</v>
      </c>
      <c r="BC111" s="79" t="str">
        <f t="shared" ca="1" si="27"/>
        <v>pspA</v>
      </c>
      <c r="BD111" s="79">
        <f t="shared" si="28"/>
        <v>108</v>
      </c>
      <c r="BE111" s="79">
        <f t="shared" ca="1" si="38"/>
        <v>111</v>
      </c>
    </row>
    <row r="112" spans="1:78" x14ac:dyDescent="0.25">
      <c r="A112" s="79">
        <f t="shared" ca="1" si="37"/>
        <v>2</v>
      </c>
      <c r="B112" s="79" t="str">
        <f t="shared" ca="1" si="37"/>
        <v>E5</v>
      </c>
      <c r="C112" s="79">
        <f t="shared" ca="1" si="37"/>
        <v>-3.07147375849536</v>
      </c>
      <c r="D112" s="79">
        <f t="shared" ca="1" si="37"/>
        <v>1.89430506380677</v>
      </c>
      <c r="E112" s="79">
        <f t="shared" ca="1" si="37"/>
        <v>5.2877486064285204</v>
      </c>
      <c r="F112" s="79">
        <f t="shared" ca="1" si="37"/>
        <v>1.3795152034390401</v>
      </c>
      <c r="G112" s="79">
        <f t="shared" ca="1" si="37"/>
        <v>1.7142215577619</v>
      </c>
      <c r="H112" s="79">
        <f t="shared" ca="1" si="37"/>
        <v>8.6292389627587909</v>
      </c>
      <c r="I112" s="79">
        <f t="shared" ca="1" si="37"/>
        <v>4.9933936414381597</v>
      </c>
      <c r="J112" s="79">
        <f t="shared" ca="1" si="37"/>
        <v>-0.57480907923036295</v>
      </c>
      <c r="K112" s="79">
        <f t="shared" ca="1" si="37"/>
        <v>-0.13817413580545701</v>
      </c>
      <c r="L112" s="79">
        <f t="shared" ca="1" si="37"/>
        <v>0.84410684380281997</v>
      </c>
      <c r="M112" s="79">
        <f t="shared" ca="1" si="37"/>
        <v>3.5260857732737398E-2</v>
      </c>
      <c r="N112" s="79">
        <f t="shared" ca="1" si="37"/>
        <v>-5.0697594450093701</v>
      </c>
      <c r="O112" s="79">
        <f t="shared" ca="1" si="37"/>
        <v>-3.10440698851062</v>
      </c>
      <c r="P112" s="79">
        <f t="shared" ca="1" si="37"/>
        <v>-3.2137320033116299</v>
      </c>
      <c r="Q112" s="79">
        <f t="shared" ca="1" si="36"/>
        <v>-7.8128421251653899</v>
      </c>
      <c r="R112" s="79">
        <f t="shared" ca="1" si="36"/>
        <v>-4.1249357341266704</v>
      </c>
      <c r="S112" s="79">
        <f t="shared" ca="1" si="36"/>
        <v>-5.7015523674290298</v>
      </c>
      <c r="T112" s="79">
        <f t="shared" ca="1" si="36"/>
        <v>-6.93541652039948</v>
      </c>
      <c r="U112" s="79">
        <f t="shared" ca="1" si="36"/>
        <v>-8.0859915361988897</v>
      </c>
      <c r="V112" s="79">
        <f t="shared" ca="1" si="36"/>
        <v>-4.6861831155847504</v>
      </c>
      <c r="W112" s="79">
        <f t="shared" ca="1" si="36"/>
        <v>-8.1627807267595909</v>
      </c>
      <c r="X112" s="79">
        <f t="shared" ca="1" si="36"/>
        <v>-1.64029680296062</v>
      </c>
      <c r="Y112" s="79">
        <f t="shared" ca="1" si="36"/>
        <v>-2.1616574759209501</v>
      </c>
      <c r="Z112" s="79">
        <f t="shared" ca="1" si="36"/>
        <v>9.2265548477935209</v>
      </c>
      <c r="AA112" s="79">
        <f t="shared" ca="1" si="36"/>
        <v>27.671082572802799</v>
      </c>
      <c r="AB112" s="79">
        <f t="shared" ca="1" si="36"/>
        <v>70.975362861042399</v>
      </c>
      <c r="AC112" s="79">
        <f t="shared" ca="1" si="36"/>
        <v>141.15225065456099</v>
      </c>
      <c r="AD112" s="79">
        <f t="shared" ca="1" si="36"/>
        <v>286.97837297491498</v>
      </c>
      <c r="AE112" s="79">
        <f t="shared" ca="1" si="36"/>
        <v>539.60407353983999</v>
      </c>
      <c r="AF112" s="79">
        <f t="shared" ca="1" si="35"/>
        <v>989.50057792935502</v>
      </c>
      <c r="AG112" s="79">
        <f t="shared" ca="1" si="35"/>
        <v>1669.8996719023501</v>
      </c>
      <c r="AH112" s="79">
        <f t="shared" ca="1" si="35"/>
        <v>2512.0281183305201</v>
      </c>
      <c r="AI112" s="79">
        <f t="shared" ca="1" si="35"/>
        <v>3268.2592613432798</v>
      </c>
      <c r="AJ112" s="79">
        <f t="shared" ca="1" si="35"/>
        <v>3864.0289978848</v>
      </c>
      <c r="AK112" s="79">
        <f t="shared" ca="1" si="35"/>
        <v>4257.36642916049</v>
      </c>
      <c r="AL112" s="79">
        <f t="shared" ca="1" si="35"/>
        <v>4492.6291160022702</v>
      </c>
      <c r="AM112" s="79">
        <f t="shared" ca="1" si="35"/>
        <v>4629.0139027753103</v>
      </c>
      <c r="AN112" s="79">
        <f t="shared" ca="1" si="35"/>
        <v>4713.9682369085804</v>
      </c>
      <c r="AO112" s="79">
        <f t="shared" ca="1" si="35"/>
        <v>4770.4710637357703</v>
      </c>
      <c r="AP112" s="79">
        <f t="shared" ca="1" si="35"/>
        <v>4813.8896419475705</v>
      </c>
      <c r="AQ112" s="79">
        <f t="shared" ca="1" si="35"/>
        <v>0</v>
      </c>
      <c r="AR112" s="79">
        <f t="shared" ca="1" si="35"/>
        <v>0</v>
      </c>
      <c r="AS112" s="79">
        <f t="shared" ca="1" si="35"/>
        <v>0</v>
      </c>
      <c r="AT112" s="79">
        <f t="shared" ca="1" si="35"/>
        <v>0</v>
      </c>
      <c r="AU112" s="79">
        <f t="shared" ca="1" si="35"/>
        <v>0</v>
      </c>
      <c r="AV112" s="79">
        <f t="shared" ca="1" si="34"/>
        <v>0</v>
      </c>
      <c r="AW112" s="79">
        <f t="shared" ca="1" si="34"/>
        <v>0</v>
      </c>
      <c r="AX112" s="79">
        <f t="shared" ca="1" si="34"/>
        <v>0</v>
      </c>
      <c r="AY112" s="79">
        <f t="shared" ca="1" si="34"/>
        <v>0</v>
      </c>
      <c r="AZ112" s="79">
        <f t="shared" ca="1" si="34"/>
        <v>0</v>
      </c>
      <c r="BA112" s="79" t="str">
        <f t="shared" ca="1" si="25"/>
        <v/>
      </c>
      <c r="BB112" s="79" t="str">
        <f t="shared" ca="1" si="26"/>
        <v>2_2</v>
      </c>
      <c r="BC112" s="79" t="str">
        <f t="shared" ca="1" si="27"/>
        <v>ltpD</v>
      </c>
      <c r="BD112" s="79">
        <f t="shared" si="28"/>
        <v>109</v>
      </c>
      <c r="BE112" s="79">
        <f t="shared" ca="1" si="38"/>
        <v>112</v>
      </c>
    </row>
    <row r="113" spans="1:57" x14ac:dyDescent="0.25">
      <c r="A113" s="79">
        <f t="shared" ca="1" si="37"/>
        <v>2</v>
      </c>
      <c r="B113" s="79" t="str">
        <f t="shared" ca="1" si="37"/>
        <v>F5</v>
      </c>
      <c r="C113" s="79">
        <f t="shared" ca="1" si="37"/>
        <v>-0.85257093953987395</v>
      </c>
      <c r="D113" s="79">
        <f t="shared" ca="1" si="37"/>
        <v>8.0344424665286205</v>
      </c>
      <c r="E113" s="79">
        <f t="shared" ca="1" si="37"/>
        <v>6.5601453786325701</v>
      </c>
      <c r="F113" s="79">
        <f t="shared" ca="1" si="37"/>
        <v>4.4231768514810001</v>
      </c>
      <c r="G113" s="79">
        <f t="shared" ca="1" si="37"/>
        <v>5.0947910290319696</v>
      </c>
      <c r="H113" s="79">
        <f t="shared" ca="1" si="37"/>
        <v>5.1172826825045403</v>
      </c>
      <c r="I113" s="79">
        <f t="shared" ca="1" si="37"/>
        <v>2.8305140672541702</v>
      </c>
      <c r="J113" s="79">
        <f t="shared" ca="1" si="37"/>
        <v>-2.0082789109856098</v>
      </c>
      <c r="K113" s="79">
        <f t="shared" ca="1" si="37"/>
        <v>7.3654293448271402E-2</v>
      </c>
      <c r="L113" s="79">
        <f t="shared" ca="1" si="37"/>
        <v>-1.56472537250511</v>
      </c>
      <c r="M113" s="79">
        <f t="shared" ca="1" si="37"/>
        <v>-2.2279783605777101</v>
      </c>
      <c r="N113" s="79">
        <f t="shared" ca="1" si="37"/>
        <v>-1.9327017842479099</v>
      </c>
      <c r="O113" s="79">
        <f t="shared" ca="1" si="37"/>
        <v>-3.8605554874961898</v>
      </c>
      <c r="P113" s="79">
        <f t="shared" ca="1" si="37"/>
        <v>-4.2371603928436299</v>
      </c>
      <c r="Q113" s="79">
        <f t="shared" ca="1" si="36"/>
        <v>-2.43027967364515</v>
      </c>
      <c r="R113" s="79">
        <f t="shared" ca="1" si="36"/>
        <v>-6.10755950998964</v>
      </c>
      <c r="S113" s="79">
        <f t="shared" ca="1" si="36"/>
        <v>-6.1125131535573001</v>
      </c>
      <c r="T113" s="79">
        <f t="shared" ca="1" si="36"/>
        <v>-9.6755640332630701</v>
      </c>
      <c r="U113" s="79">
        <f t="shared" ca="1" si="36"/>
        <v>-7.2633787420209002</v>
      </c>
      <c r="V113" s="79">
        <f t="shared" ca="1" si="36"/>
        <v>-5.7717218521957001</v>
      </c>
      <c r="W113" s="79">
        <f t="shared" ca="1" si="36"/>
        <v>-7.6205726870562103</v>
      </c>
      <c r="X113" s="79">
        <f t="shared" ca="1" si="36"/>
        <v>-3.30678742674263</v>
      </c>
      <c r="Y113" s="79">
        <f t="shared" ca="1" si="36"/>
        <v>1.9420445756886699</v>
      </c>
      <c r="Z113" s="79">
        <f t="shared" ca="1" si="36"/>
        <v>9.7575673321853191</v>
      </c>
      <c r="AA113" s="79">
        <f t="shared" ca="1" si="36"/>
        <v>27.093163825137299</v>
      </c>
      <c r="AB113" s="79">
        <f t="shared" ca="1" si="36"/>
        <v>60.361966219469601</v>
      </c>
      <c r="AC113" s="79">
        <f t="shared" ca="1" si="36"/>
        <v>120.497212263322</v>
      </c>
      <c r="AD113" s="79">
        <f t="shared" ca="1" si="36"/>
        <v>245.217214845938</v>
      </c>
      <c r="AE113" s="79">
        <f t="shared" ca="1" si="36"/>
        <v>468.93616848410602</v>
      </c>
      <c r="AF113" s="79">
        <f t="shared" ca="1" si="35"/>
        <v>866.03985179690301</v>
      </c>
      <c r="AG113" s="79">
        <f t="shared" ca="1" si="35"/>
        <v>1486.19260497749</v>
      </c>
      <c r="AH113" s="79">
        <f t="shared" ca="1" si="35"/>
        <v>2302.7986166461201</v>
      </c>
      <c r="AI113" s="79">
        <f t="shared" ca="1" si="35"/>
        <v>3057.4691662468999</v>
      </c>
      <c r="AJ113" s="79">
        <f t="shared" ca="1" si="35"/>
        <v>3673.3323224686101</v>
      </c>
      <c r="AK113" s="79">
        <f t="shared" ca="1" si="35"/>
        <v>4090.3818867669902</v>
      </c>
      <c r="AL113" s="79">
        <f t="shared" ca="1" si="35"/>
        <v>4342.0750054741202</v>
      </c>
      <c r="AM113" s="79">
        <f t="shared" ca="1" si="35"/>
        <v>4490.1574880017197</v>
      </c>
      <c r="AN113" s="79">
        <f t="shared" ca="1" si="35"/>
        <v>4576.6508573109204</v>
      </c>
      <c r="AO113" s="79">
        <f t="shared" ca="1" si="35"/>
        <v>4634.7720127145703</v>
      </c>
      <c r="AP113" s="79">
        <f t="shared" ca="1" si="35"/>
        <v>4679.64707611216</v>
      </c>
      <c r="AQ113" s="79">
        <f t="shared" ca="1" si="35"/>
        <v>0</v>
      </c>
      <c r="AR113" s="79">
        <f t="shared" ca="1" si="35"/>
        <v>0</v>
      </c>
      <c r="AS113" s="79">
        <f t="shared" ca="1" si="35"/>
        <v>0</v>
      </c>
      <c r="AT113" s="79">
        <f t="shared" ca="1" si="35"/>
        <v>0</v>
      </c>
      <c r="AU113" s="79">
        <f t="shared" ref="AU113:AZ128" ca="1" si="39">INDIRECT("Data!"&amp;AU$2&amp;$BE113)</f>
        <v>0</v>
      </c>
      <c r="AV113" s="79">
        <f t="shared" ca="1" si="39"/>
        <v>0</v>
      </c>
      <c r="AW113" s="79">
        <f t="shared" ca="1" si="39"/>
        <v>0</v>
      </c>
      <c r="AX113" s="79">
        <f t="shared" ca="1" si="39"/>
        <v>0</v>
      </c>
      <c r="AY113" s="79">
        <f t="shared" ca="1" si="39"/>
        <v>0</v>
      </c>
      <c r="AZ113" s="79">
        <f t="shared" ca="1" si="39"/>
        <v>0</v>
      </c>
      <c r="BA113" s="79" t="str">
        <f t="shared" ca="1" si="25"/>
        <v/>
      </c>
      <c r="BB113" s="79" t="str">
        <f t="shared" ca="1" si="26"/>
        <v>2_2</v>
      </c>
      <c r="BC113" s="79" t="str">
        <f t="shared" ca="1" si="27"/>
        <v>ltpD</v>
      </c>
      <c r="BD113" s="79">
        <f t="shared" si="28"/>
        <v>110</v>
      </c>
      <c r="BE113" s="79">
        <f t="shared" ca="1" si="38"/>
        <v>113</v>
      </c>
    </row>
    <row r="114" spans="1:57" x14ac:dyDescent="0.25">
      <c r="A114" s="79">
        <f t="shared" ca="1" si="37"/>
        <v>2</v>
      </c>
      <c r="B114" s="79" t="str">
        <f t="shared" ca="1" si="37"/>
        <v>G5</v>
      </c>
      <c r="C114" s="79">
        <f t="shared" ca="1" si="37"/>
        <v>0.19223257739940899</v>
      </c>
      <c r="D114" s="79">
        <f t="shared" ca="1" si="37"/>
        <v>12.319365340338701</v>
      </c>
      <c r="E114" s="79">
        <f t="shared" ca="1" si="37"/>
        <v>6.9750912468944097</v>
      </c>
      <c r="F114" s="79">
        <f t="shared" ca="1" si="37"/>
        <v>8.3894890255705796</v>
      </c>
      <c r="G114" s="79">
        <f t="shared" ca="1" si="37"/>
        <v>0.59453334631689403</v>
      </c>
      <c r="H114" s="79">
        <f t="shared" ca="1" si="37"/>
        <v>1.02183607212328</v>
      </c>
      <c r="I114" s="79">
        <f t="shared" ca="1" si="37"/>
        <v>-0.60469013199372001</v>
      </c>
      <c r="J114" s="79">
        <f t="shared" ca="1" si="37"/>
        <v>4.6646474576332402</v>
      </c>
      <c r="K114" s="79">
        <f t="shared" ca="1" si="37"/>
        <v>0.43879812578552402</v>
      </c>
      <c r="L114" s="79">
        <f t="shared" ca="1" si="37"/>
        <v>-1.62628839543368</v>
      </c>
      <c r="M114" s="79">
        <f t="shared" ca="1" si="37"/>
        <v>-0.44638339987113801</v>
      </c>
      <c r="N114" s="79">
        <f t="shared" ca="1" si="37"/>
        <v>-5.6522904211142304</v>
      </c>
      <c r="O114" s="79">
        <f t="shared" ca="1" si="37"/>
        <v>-4.1886662883675898</v>
      </c>
      <c r="P114" s="79">
        <f t="shared" ca="1" si="37"/>
        <v>-4.4343617376362099</v>
      </c>
      <c r="Q114" s="79">
        <f t="shared" ca="1" si="36"/>
        <v>-3.19400772473591</v>
      </c>
      <c r="R114" s="79">
        <f t="shared" ca="1" si="36"/>
        <v>-4.7941529213471803</v>
      </c>
      <c r="S114" s="79">
        <f t="shared" ca="1" si="36"/>
        <v>-5.31063876970211</v>
      </c>
      <c r="T114" s="79">
        <f t="shared" ca="1" si="36"/>
        <v>-1.82652679864032</v>
      </c>
      <c r="U114" s="79">
        <f t="shared" ca="1" si="36"/>
        <v>-7.05835651347161</v>
      </c>
      <c r="V114" s="79">
        <f t="shared" ca="1" si="36"/>
        <v>-6.7598402880171298</v>
      </c>
      <c r="W114" s="79">
        <f t="shared" ca="1" si="36"/>
        <v>-4.6647529441302096</v>
      </c>
      <c r="X114" s="79">
        <f t="shared" ca="1" si="36"/>
        <v>1.3196423054068899E-2</v>
      </c>
      <c r="Y114" s="79">
        <f t="shared" ca="1" si="36"/>
        <v>7.0111821861446497</v>
      </c>
      <c r="Z114" s="79">
        <f t="shared" ca="1" si="36"/>
        <v>25.600208413823999</v>
      </c>
      <c r="AA114" s="79">
        <f t="shared" ca="1" si="36"/>
        <v>62.312212327458802</v>
      </c>
      <c r="AB114" s="79">
        <f t="shared" ca="1" si="36"/>
        <v>126.92791373057101</v>
      </c>
      <c r="AC114" s="79">
        <f t="shared" ca="1" si="36"/>
        <v>247.21946601767601</v>
      </c>
      <c r="AD114" s="79">
        <f t="shared" ca="1" si="36"/>
        <v>459.53416181994203</v>
      </c>
      <c r="AE114" s="79">
        <f t="shared" ca="1" si="36"/>
        <v>827.55062708341495</v>
      </c>
      <c r="AF114" s="79">
        <f t="shared" ref="AF114:AU129" ca="1" si="40">INDIRECT("Data!"&amp;AF$2&amp;$BE114)</f>
        <v>1393.8444725459599</v>
      </c>
      <c r="AG114" s="79">
        <f t="shared" ca="1" si="40"/>
        <v>2129.5069032712099</v>
      </c>
      <c r="AH114" s="79">
        <f t="shared" ca="1" si="40"/>
        <v>2819.6967146985899</v>
      </c>
      <c r="AI114" s="79">
        <f t="shared" ca="1" si="40"/>
        <v>3389.9321144474802</v>
      </c>
      <c r="AJ114" s="79">
        <f t="shared" ca="1" si="40"/>
        <v>3790.5608049526099</v>
      </c>
      <c r="AK114" s="79">
        <f t="shared" ca="1" si="40"/>
        <v>4039.4998611471201</v>
      </c>
      <c r="AL114" s="79">
        <f t="shared" ca="1" si="40"/>
        <v>4188.7355384607099</v>
      </c>
      <c r="AM114" s="79">
        <f t="shared" ca="1" si="40"/>
        <v>4277.50238083967</v>
      </c>
      <c r="AN114" s="79">
        <f t="shared" ca="1" si="40"/>
        <v>4330.1345845864598</v>
      </c>
      <c r="AO114" s="79">
        <f t="shared" ca="1" si="40"/>
        <v>4366.0890708840798</v>
      </c>
      <c r="AP114" s="79">
        <f t="shared" ca="1" si="40"/>
        <v>4395.7835933514598</v>
      </c>
      <c r="AQ114" s="79">
        <f t="shared" ca="1" si="40"/>
        <v>0</v>
      </c>
      <c r="AR114" s="79">
        <f t="shared" ca="1" si="40"/>
        <v>0</v>
      </c>
      <c r="AS114" s="79">
        <f t="shared" ca="1" si="40"/>
        <v>0</v>
      </c>
      <c r="AT114" s="79">
        <f t="shared" ca="1" si="40"/>
        <v>0</v>
      </c>
      <c r="AU114" s="79">
        <f t="shared" ca="1" si="40"/>
        <v>0</v>
      </c>
      <c r="AV114" s="79">
        <f t="shared" ca="1" si="39"/>
        <v>0</v>
      </c>
      <c r="AW114" s="79">
        <f t="shared" ca="1" si="39"/>
        <v>0</v>
      </c>
      <c r="AX114" s="79">
        <f t="shared" ca="1" si="39"/>
        <v>0</v>
      </c>
      <c r="AY114" s="79">
        <f t="shared" ca="1" si="39"/>
        <v>0</v>
      </c>
      <c r="AZ114" s="79">
        <f t="shared" ca="1" si="39"/>
        <v>0</v>
      </c>
      <c r="BA114" s="79" t="str">
        <f t="shared" ca="1" si="25"/>
        <v/>
      </c>
      <c r="BB114" s="79" t="str">
        <f t="shared" ca="1" si="26"/>
        <v>2_2</v>
      </c>
      <c r="BC114" s="79" t="str">
        <f t="shared" ca="1" si="27"/>
        <v>ParA</v>
      </c>
      <c r="BD114" s="79">
        <f t="shared" si="28"/>
        <v>111</v>
      </c>
      <c r="BE114" s="79">
        <f t="shared" ca="1" si="38"/>
        <v>114</v>
      </c>
    </row>
    <row r="115" spans="1:57" x14ac:dyDescent="0.25">
      <c r="A115" s="79">
        <f t="shared" ca="1" si="37"/>
        <v>2</v>
      </c>
      <c r="B115" s="79" t="str">
        <f t="shared" ca="1" si="37"/>
        <v>H5</v>
      </c>
      <c r="C115" s="79">
        <f t="shared" ca="1" si="37"/>
        <v>30.432565618869798</v>
      </c>
      <c r="D115" s="79">
        <f t="shared" ca="1" si="37"/>
        <v>27.499846427961501</v>
      </c>
      <c r="E115" s="79">
        <f t="shared" ca="1" si="37"/>
        <v>14.976207253320799</v>
      </c>
      <c r="F115" s="79">
        <f t="shared" ca="1" si="37"/>
        <v>6.8790582424944704</v>
      </c>
      <c r="G115" s="79">
        <f t="shared" ca="1" si="37"/>
        <v>3.0348527983614999</v>
      </c>
      <c r="H115" s="79">
        <f t="shared" ca="1" si="37"/>
        <v>5.2868316646881803</v>
      </c>
      <c r="I115" s="79">
        <f t="shared" ca="1" si="37"/>
        <v>-2.2998075742611901</v>
      </c>
      <c r="J115" s="79">
        <f t="shared" ca="1" si="37"/>
        <v>-4.4680557922119997</v>
      </c>
      <c r="K115" s="79">
        <f t="shared" ca="1" si="37"/>
        <v>-3.4157021282499</v>
      </c>
      <c r="L115" s="79">
        <f t="shared" ca="1" si="37"/>
        <v>-4.1311217376510303</v>
      </c>
      <c r="M115" s="79">
        <f t="shared" ca="1" si="37"/>
        <v>-6.5956382129515996</v>
      </c>
      <c r="N115" s="79">
        <f t="shared" ca="1" si="37"/>
        <v>0.57127000734180899</v>
      </c>
      <c r="O115" s="79">
        <f t="shared" ca="1" si="37"/>
        <v>-2.3576887264193802</v>
      </c>
      <c r="P115" s="79">
        <f t="shared" ref="P115:AE130" ca="1" si="41">INDIRECT("Data!"&amp;P$2&amp;$BE115)</f>
        <v>-8.5363744354617701</v>
      </c>
      <c r="Q115" s="79">
        <f t="shared" ca="1" si="41"/>
        <v>-5.38393866935166</v>
      </c>
      <c r="R115" s="79">
        <f t="shared" ca="1" si="41"/>
        <v>-3.9618678636579698</v>
      </c>
      <c r="S115" s="79">
        <f t="shared" ca="1" si="41"/>
        <v>-6.0599625976751703</v>
      </c>
      <c r="T115" s="79">
        <f t="shared" ca="1" si="41"/>
        <v>-8.5566211826203507</v>
      </c>
      <c r="U115" s="79">
        <f t="shared" ca="1" si="41"/>
        <v>-2.2066684978694902</v>
      </c>
      <c r="V115" s="79">
        <f t="shared" ca="1" si="41"/>
        <v>-2.2870656176924098</v>
      </c>
      <c r="W115" s="79">
        <f t="shared" ca="1" si="41"/>
        <v>-4.43643282563698</v>
      </c>
      <c r="X115" s="79">
        <f t="shared" ca="1" si="41"/>
        <v>1.11285206035427</v>
      </c>
      <c r="Y115" s="79">
        <f t="shared" ca="1" si="41"/>
        <v>10.7967747230136</v>
      </c>
      <c r="Z115" s="79">
        <f t="shared" ca="1" si="41"/>
        <v>22.104353853328998</v>
      </c>
      <c r="AA115" s="79">
        <f t="shared" ca="1" si="41"/>
        <v>50.894493070925797</v>
      </c>
      <c r="AB115" s="79">
        <f t="shared" ca="1" si="41"/>
        <v>99.181225868374398</v>
      </c>
      <c r="AC115" s="79">
        <f t="shared" ca="1" si="41"/>
        <v>200.47873309703499</v>
      </c>
      <c r="AD115" s="79">
        <f t="shared" ca="1" si="41"/>
        <v>373.05385596177399</v>
      </c>
      <c r="AE115" s="79">
        <f t="shared" ca="1" si="41"/>
        <v>676.150897920121</v>
      </c>
      <c r="AF115" s="79">
        <f t="shared" ca="1" si="40"/>
        <v>1141.80198750363</v>
      </c>
      <c r="AG115" s="79">
        <f t="shared" ca="1" si="40"/>
        <v>1758.8255662889901</v>
      </c>
      <c r="AH115" s="79">
        <f t="shared" ca="1" si="40"/>
        <v>2357.5881675968899</v>
      </c>
      <c r="AI115" s="79">
        <f t="shared" ca="1" si="40"/>
        <v>2857.9939037659401</v>
      </c>
      <c r="AJ115" s="79">
        <f t="shared" ca="1" si="40"/>
        <v>3210.1431602673101</v>
      </c>
      <c r="AK115" s="79">
        <f t="shared" ca="1" si="40"/>
        <v>3431.6093213228301</v>
      </c>
      <c r="AL115" s="79">
        <f t="shared" ca="1" si="40"/>
        <v>3563.45770551841</v>
      </c>
      <c r="AM115" s="79">
        <f t="shared" ca="1" si="40"/>
        <v>3645.84162222235</v>
      </c>
      <c r="AN115" s="79">
        <f t="shared" ca="1" si="40"/>
        <v>3698.09448650786</v>
      </c>
      <c r="AO115" s="79">
        <f t="shared" ca="1" si="40"/>
        <v>3733.50385089051</v>
      </c>
      <c r="AP115" s="79">
        <f t="shared" ca="1" si="40"/>
        <v>3761.81602053084</v>
      </c>
      <c r="AQ115" s="79">
        <f t="shared" ca="1" si="40"/>
        <v>0</v>
      </c>
      <c r="AR115" s="79">
        <f t="shared" ca="1" si="40"/>
        <v>0</v>
      </c>
      <c r="AS115" s="79">
        <f t="shared" ca="1" si="40"/>
        <v>0</v>
      </c>
      <c r="AT115" s="79">
        <f t="shared" ca="1" si="40"/>
        <v>0</v>
      </c>
      <c r="AU115" s="79">
        <f t="shared" ca="1" si="40"/>
        <v>0</v>
      </c>
      <c r="AV115" s="79">
        <f t="shared" ca="1" si="39"/>
        <v>0</v>
      </c>
      <c r="AW115" s="79">
        <f t="shared" ca="1" si="39"/>
        <v>0</v>
      </c>
      <c r="AX115" s="79">
        <f t="shared" ca="1" si="39"/>
        <v>0</v>
      </c>
      <c r="AY115" s="79">
        <f t="shared" ca="1" si="39"/>
        <v>0</v>
      </c>
      <c r="AZ115" s="79">
        <f t="shared" ca="1" si="39"/>
        <v>0</v>
      </c>
      <c r="BA115" s="79" t="str">
        <f t="shared" ca="1" si="25"/>
        <v/>
      </c>
      <c r="BB115" s="79" t="str">
        <f t="shared" ca="1" si="26"/>
        <v>2_2</v>
      </c>
      <c r="BC115" s="79" t="str">
        <f t="shared" ca="1" si="27"/>
        <v>ParA</v>
      </c>
      <c r="BD115" s="79">
        <f t="shared" si="28"/>
        <v>112</v>
      </c>
      <c r="BE115" s="79">
        <f t="shared" ca="1" si="38"/>
        <v>115</v>
      </c>
    </row>
    <row r="116" spans="1:57" x14ac:dyDescent="0.25">
      <c r="A116" s="79">
        <f t="shared" ref="A116:P131" ca="1" si="42">INDIRECT("Data!"&amp;A$2&amp;$BE116)</f>
        <v>2</v>
      </c>
      <c r="B116" s="79" t="str">
        <f t="shared" ca="1" si="42"/>
        <v>A6</v>
      </c>
      <c r="C116" s="79">
        <f t="shared" ca="1" si="42"/>
        <v>12.959688168764799</v>
      </c>
      <c r="D116" s="79">
        <f t="shared" ca="1" si="42"/>
        <v>14.355203643271601</v>
      </c>
      <c r="E116" s="79">
        <f t="shared" ca="1" si="42"/>
        <v>8.5312129927174301</v>
      </c>
      <c r="F116" s="79">
        <f t="shared" ca="1" si="42"/>
        <v>5.3923663687196504</v>
      </c>
      <c r="G116" s="79">
        <f t="shared" ca="1" si="42"/>
        <v>3.1334265023933798</v>
      </c>
      <c r="H116" s="79">
        <f t="shared" ca="1" si="42"/>
        <v>-0.42185124049638001</v>
      </c>
      <c r="I116" s="79">
        <f t="shared" ca="1" si="42"/>
        <v>5.1621283743925197</v>
      </c>
      <c r="J116" s="79">
        <f t="shared" ca="1" si="42"/>
        <v>-1.19157493435023</v>
      </c>
      <c r="K116" s="79">
        <f t="shared" ca="1" si="42"/>
        <v>-4.6858134669882903</v>
      </c>
      <c r="L116" s="79">
        <f t="shared" ca="1" si="42"/>
        <v>-1.45302185811624</v>
      </c>
      <c r="M116" s="79">
        <f t="shared" ca="1" si="42"/>
        <v>-3.2517974216689298</v>
      </c>
      <c r="N116" s="79">
        <f t="shared" ca="1" si="42"/>
        <v>-2.0084896023304299</v>
      </c>
      <c r="O116" s="79">
        <f t="shared" ca="1" si="42"/>
        <v>-6.8233249018562701</v>
      </c>
      <c r="P116" s="79">
        <f t="shared" ca="1" si="42"/>
        <v>-4.7594784228613198</v>
      </c>
      <c r="Q116" s="79">
        <f t="shared" ca="1" si="41"/>
        <v>-5.2989210031314498</v>
      </c>
      <c r="R116" s="79">
        <f t="shared" ca="1" si="41"/>
        <v>-10.1624694957186</v>
      </c>
      <c r="S116" s="79">
        <f t="shared" ca="1" si="41"/>
        <v>-1.3722584322681499</v>
      </c>
      <c r="T116" s="79">
        <f t="shared" ca="1" si="41"/>
        <v>0.58766009178725598</v>
      </c>
      <c r="U116" s="79">
        <f t="shared" ca="1" si="41"/>
        <v>6.4097157527939999</v>
      </c>
      <c r="V116" s="79">
        <f t="shared" ca="1" si="41"/>
        <v>20.895797174472602</v>
      </c>
      <c r="W116" s="79">
        <f t="shared" ca="1" si="41"/>
        <v>47.6648144099522</v>
      </c>
      <c r="X116" s="79">
        <f t="shared" ca="1" si="41"/>
        <v>98.564767733685599</v>
      </c>
      <c r="Y116" s="79">
        <f t="shared" ca="1" si="41"/>
        <v>185.93278810416601</v>
      </c>
      <c r="Z116" s="79">
        <f t="shared" ca="1" si="41"/>
        <v>348.32412351204101</v>
      </c>
      <c r="AA116" s="79">
        <f t="shared" ca="1" si="41"/>
        <v>612.49706625480701</v>
      </c>
      <c r="AB116" s="79">
        <f t="shared" ca="1" si="41"/>
        <v>998.12715750684504</v>
      </c>
      <c r="AC116" s="79">
        <f t="shared" ca="1" si="41"/>
        <v>1526.44351185909</v>
      </c>
      <c r="AD116" s="79">
        <f t="shared" ca="1" si="41"/>
        <v>2066.4373588215399</v>
      </c>
      <c r="AE116" s="79">
        <f t="shared" ca="1" si="41"/>
        <v>2520.52629804445</v>
      </c>
      <c r="AF116" s="79">
        <f t="shared" ca="1" si="40"/>
        <v>2845.7016133253701</v>
      </c>
      <c r="AG116" s="79">
        <f t="shared" ca="1" si="40"/>
        <v>3047.1987592201099</v>
      </c>
      <c r="AH116" s="79">
        <f t="shared" ca="1" si="40"/>
        <v>3166.2299751384498</v>
      </c>
      <c r="AI116" s="79">
        <f t="shared" ca="1" si="40"/>
        <v>3244.1913910409098</v>
      </c>
      <c r="AJ116" s="79">
        <f t="shared" ca="1" si="40"/>
        <v>3296.0079271790801</v>
      </c>
      <c r="AK116" s="79">
        <f t="shared" ca="1" si="40"/>
        <v>3344.2118289945802</v>
      </c>
      <c r="AL116" s="79">
        <f t="shared" ca="1" si="40"/>
        <v>3378.7519416750401</v>
      </c>
      <c r="AM116" s="79">
        <f t="shared" ca="1" si="40"/>
        <v>3413.3249263484199</v>
      </c>
      <c r="AN116" s="79">
        <f t="shared" ca="1" si="40"/>
        <v>3433.18308747948</v>
      </c>
      <c r="AO116" s="79">
        <f t="shared" ca="1" si="40"/>
        <v>3454.31177685488</v>
      </c>
      <c r="AP116" s="79">
        <f t="shared" ca="1" si="40"/>
        <v>3473.99486188126</v>
      </c>
      <c r="AQ116" s="79">
        <f t="shared" ca="1" si="40"/>
        <v>0</v>
      </c>
      <c r="AR116" s="79">
        <f t="shared" ca="1" si="40"/>
        <v>0</v>
      </c>
      <c r="AS116" s="79">
        <f t="shared" ca="1" si="40"/>
        <v>0</v>
      </c>
      <c r="AT116" s="79">
        <f t="shared" ca="1" si="40"/>
        <v>0</v>
      </c>
      <c r="AU116" s="79">
        <f t="shared" ca="1" si="40"/>
        <v>0</v>
      </c>
      <c r="AV116" s="79">
        <f t="shared" ca="1" si="39"/>
        <v>0</v>
      </c>
      <c r="AW116" s="79">
        <f t="shared" ca="1" si="39"/>
        <v>0</v>
      </c>
      <c r="AX116" s="79">
        <f t="shared" ca="1" si="39"/>
        <v>0</v>
      </c>
      <c r="AY116" s="79">
        <f t="shared" ca="1" si="39"/>
        <v>0</v>
      </c>
      <c r="AZ116" s="79">
        <f t="shared" ca="1" si="39"/>
        <v>0</v>
      </c>
      <c r="BA116" s="79" t="str">
        <f t="shared" ca="1" si="25"/>
        <v/>
      </c>
      <c r="BB116" s="79" t="str">
        <f t="shared" ca="1" si="26"/>
        <v>2_3</v>
      </c>
      <c r="BC116" s="79" t="str">
        <f t="shared" ca="1" si="27"/>
        <v>aceA</v>
      </c>
      <c r="BD116" s="79">
        <f t="shared" si="28"/>
        <v>113</v>
      </c>
      <c r="BE116" s="79">
        <f t="shared" ca="1" si="38"/>
        <v>116</v>
      </c>
    </row>
    <row r="117" spans="1:57" x14ac:dyDescent="0.25">
      <c r="A117" s="79">
        <f t="shared" ca="1" si="42"/>
        <v>2</v>
      </c>
      <c r="B117" s="79" t="str">
        <f t="shared" ca="1" si="42"/>
        <v>B6</v>
      </c>
      <c r="C117" s="79">
        <f t="shared" ca="1" si="42"/>
        <v>-0.184627654434735</v>
      </c>
      <c r="D117" s="79">
        <f t="shared" ca="1" si="42"/>
        <v>1.37280275536887</v>
      </c>
      <c r="E117" s="79">
        <f t="shared" ca="1" si="42"/>
        <v>6.2166455900951396</v>
      </c>
      <c r="F117" s="79">
        <f t="shared" ca="1" si="42"/>
        <v>0.88434842437573002</v>
      </c>
      <c r="G117" s="79">
        <f t="shared" ca="1" si="42"/>
        <v>2.1414397226080801</v>
      </c>
      <c r="H117" s="79">
        <f t="shared" ca="1" si="42"/>
        <v>0.92570142280374101</v>
      </c>
      <c r="I117" s="79">
        <f t="shared" ca="1" si="42"/>
        <v>-1.64591525361266</v>
      </c>
      <c r="J117" s="79">
        <f t="shared" ca="1" si="42"/>
        <v>-2.2912332013042902</v>
      </c>
      <c r="K117" s="79">
        <f t="shared" ca="1" si="42"/>
        <v>-2.7841654656635901</v>
      </c>
      <c r="L117" s="79">
        <f t="shared" ca="1" si="42"/>
        <v>-0.33598092199781598</v>
      </c>
      <c r="M117" s="79">
        <f t="shared" ca="1" si="42"/>
        <v>-4.9864888636566302</v>
      </c>
      <c r="N117" s="79">
        <f t="shared" ca="1" si="42"/>
        <v>-4.0826549484509096</v>
      </c>
      <c r="O117" s="79">
        <f t="shared" ca="1" si="42"/>
        <v>-4.7251926208528001</v>
      </c>
      <c r="P117" s="79">
        <f t="shared" ca="1" si="42"/>
        <v>-2.4832491131583101</v>
      </c>
      <c r="Q117" s="79">
        <f t="shared" ca="1" si="41"/>
        <v>-5.5507911308823203</v>
      </c>
      <c r="R117" s="79">
        <f t="shared" ca="1" si="41"/>
        <v>-1.3723841963919801</v>
      </c>
      <c r="S117" s="79">
        <f t="shared" ca="1" si="41"/>
        <v>-0.45180190646760798</v>
      </c>
      <c r="T117" s="79">
        <f t="shared" ca="1" si="41"/>
        <v>4.5233364876739897</v>
      </c>
      <c r="U117" s="79">
        <f t="shared" ca="1" si="41"/>
        <v>9.3918007161960304</v>
      </c>
      <c r="V117" s="79">
        <f t="shared" ca="1" si="41"/>
        <v>33.364773418935798</v>
      </c>
      <c r="W117" s="79">
        <f t="shared" ca="1" si="41"/>
        <v>64.400805693250703</v>
      </c>
      <c r="X117" s="79">
        <f t="shared" ca="1" si="41"/>
        <v>117.652407543576</v>
      </c>
      <c r="Y117" s="79">
        <f t="shared" ca="1" si="41"/>
        <v>218.522232345476</v>
      </c>
      <c r="Z117" s="79">
        <f t="shared" ca="1" si="41"/>
        <v>373.86178738021601</v>
      </c>
      <c r="AA117" s="79">
        <f t="shared" ca="1" si="41"/>
        <v>580.14004220740196</v>
      </c>
      <c r="AB117" s="79">
        <f t="shared" ca="1" si="41"/>
        <v>817.50970612997901</v>
      </c>
      <c r="AC117" s="79">
        <f t="shared" ca="1" si="41"/>
        <v>1035.1006828669799</v>
      </c>
      <c r="AD117" s="79">
        <f t="shared" ca="1" si="41"/>
        <v>1186.7398337566101</v>
      </c>
      <c r="AE117" s="79">
        <f t="shared" ca="1" si="41"/>
        <v>1273.7342802631899</v>
      </c>
      <c r="AF117" s="79">
        <f t="shared" ca="1" si="40"/>
        <v>1336.66743999957</v>
      </c>
      <c r="AG117" s="79">
        <f t="shared" ca="1" si="40"/>
        <v>1373.68810551362</v>
      </c>
      <c r="AH117" s="79">
        <f t="shared" ca="1" si="40"/>
        <v>1400.76608522374</v>
      </c>
      <c r="AI117" s="79">
        <f t="shared" ca="1" si="40"/>
        <v>1422.7353257290099</v>
      </c>
      <c r="AJ117" s="79">
        <f t="shared" ca="1" si="40"/>
        <v>1441.06179011823</v>
      </c>
      <c r="AK117" s="79">
        <f t="shared" ca="1" si="40"/>
        <v>1458.49478275878</v>
      </c>
      <c r="AL117" s="79">
        <f t="shared" ca="1" si="40"/>
        <v>1473.4588996924299</v>
      </c>
      <c r="AM117" s="79">
        <f t="shared" ca="1" si="40"/>
        <v>1488.11636965665</v>
      </c>
      <c r="AN117" s="79">
        <f t="shared" ca="1" si="40"/>
        <v>1498.6662231550299</v>
      </c>
      <c r="AO117" s="79">
        <f t="shared" ca="1" si="40"/>
        <v>1507.9806253132799</v>
      </c>
      <c r="AP117" s="79">
        <f t="shared" ca="1" si="40"/>
        <v>1514.28259175724</v>
      </c>
      <c r="AQ117" s="79">
        <f t="shared" ca="1" si="40"/>
        <v>0</v>
      </c>
      <c r="AR117" s="79">
        <f t="shared" ca="1" si="40"/>
        <v>0</v>
      </c>
      <c r="AS117" s="79">
        <f t="shared" ca="1" si="40"/>
        <v>0</v>
      </c>
      <c r="AT117" s="79">
        <f t="shared" ca="1" si="40"/>
        <v>0</v>
      </c>
      <c r="AU117" s="79">
        <f t="shared" ca="1" si="40"/>
        <v>0</v>
      </c>
      <c r="AV117" s="79">
        <f t="shared" ca="1" si="39"/>
        <v>0</v>
      </c>
      <c r="AW117" s="79">
        <f t="shared" ca="1" si="39"/>
        <v>0</v>
      </c>
      <c r="AX117" s="79">
        <f t="shared" ca="1" si="39"/>
        <v>0</v>
      </c>
      <c r="AY117" s="79">
        <f t="shared" ca="1" si="39"/>
        <v>0</v>
      </c>
      <c r="AZ117" s="79">
        <f t="shared" ca="1" si="39"/>
        <v>0</v>
      </c>
      <c r="BA117" s="79" t="str">
        <f t="shared" ca="1" si="25"/>
        <v/>
      </c>
      <c r="BB117" s="79" t="str">
        <f t="shared" ca="1" si="26"/>
        <v>2_3</v>
      </c>
      <c r="BC117" s="79" t="str">
        <f t="shared" ca="1" si="27"/>
        <v>aceA</v>
      </c>
      <c r="BD117" s="79">
        <f t="shared" si="28"/>
        <v>114</v>
      </c>
      <c r="BE117" s="79">
        <f t="shared" ca="1" si="38"/>
        <v>117</v>
      </c>
    </row>
    <row r="118" spans="1:57" x14ac:dyDescent="0.25">
      <c r="A118" s="79">
        <f t="shared" ca="1" si="42"/>
        <v>2</v>
      </c>
      <c r="B118" s="79" t="str">
        <f t="shared" ca="1" si="42"/>
        <v>C6</v>
      </c>
      <c r="C118" s="79">
        <f t="shared" ca="1" si="42"/>
        <v>-7.2932800671878803E-3</v>
      </c>
      <c r="D118" s="79">
        <f t="shared" ca="1" si="42"/>
        <v>8.5753684523269804</v>
      </c>
      <c r="E118" s="79">
        <f t="shared" ca="1" si="42"/>
        <v>4.5587855283861201</v>
      </c>
      <c r="F118" s="79">
        <f t="shared" ca="1" si="42"/>
        <v>-0.39265803148009598</v>
      </c>
      <c r="G118" s="79">
        <f t="shared" ca="1" si="42"/>
        <v>1.53834283617198</v>
      </c>
      <c r="H118" s="79">
        <f t="shared" ca="1" si="42"/>
        <v>3.9212146015979701</v>
      </c>
      <c r="I118" s="79">
        <f t="shared" ca="1" si="42"/>
        <v>4.9429838044457002</v>
      </c>
      <c r="J118" s="79">
        <f t="shared" ca="1" si="42"/>
        <v>0.60302090834784405</v>
      </c>
      <c r="K118" s="79">
        <f t="shared" ca="1" si="42"/>
        <v>4.6110953716611203</v>
      </c>
      <c r="L118" s="79">
        <f t="shared" ca="1" si="42"/>
        <v>-2.0434046553064</v>
      </c>
      <c r="M118" s="79">
        <f t="shared" ca="1" si="42"/>
        <v>4.7082604621036799</v>
      </c>
      <c r="N118" s="79">
        <f t="shared" ca="1" si="42"/>
        <v>-0.43662685885283298</v>
      </c>
      <c r="O118" s="79">
        <f t="shared" ca="1" si="42"/>
        <v>0.13248860892872499</v>
      </c>
      <c r="P118" s="79">
        <f t="shared" ca="1" si="42"/>
        <v>-7.1687155941758602</v>
      </c>
      <c r="Q118" s="79">
        <f t="shared" ca="1" si="41"/>
        <v>-2.8703060158254599</v>
      </c>
      <c r="R118" s="79">
        <f t="shared" ca="1" si="41"/>
        <v>-9.2724334901031398</v>
      </c>
      <c r="S118" s="79">
        <f t="shared" ca="1" si="41"/>
        <v>-6.6639121593648296</v>
      </c>
      <c r="T118" s="79">
        <f t="shared" ca="1" si="41"/>
        <v>-5.3830072756068201</v>
      </c>
      <c r="U118" s="79">
        <f t="shared" ca="1" si="41"/>
        <v>-4.1440850127046396</v>
      </c>
      <c r="V118" s="79">
        <f t="shared" ca="1" si="41"/>
        <v>-2.3246205789255301</v>
      </c>
      <c r="W118" s="79">
        <f t="shared" ca="1" si="41"/>
        <v>-3.11689260808771</v>
      </c>
      <c r="X118" s="79">
        <f t="shared" ca="1" si="41"/>
        <v>-1.1168212016327701</v>
      </c>
      <c r="Y118" s="79">
        <f t="shared" ca="1" si="41"/>
        <v>6.2743708592802196</v>
      </c>
      <c r="Z118" s="79">
        <f t="shared" ca="1" si="41"/>
        <v>22.536359707795299</v>
      </c>
      <c r="AA118" s="79">
        <f t="shared" ca="1" si="41"/>
        <v>52.941867500149797</v>
      </c>
      <c r="AB118" s="79">
        <f t="shared" ca="1" si="41"/>
        <v>114.572517024774</v>
      </c>
      <c r="AC118" s="79">
        <f t="shared" ca="1" si="41"/>
        <v>220.18128005323501</v>
      </c>
      <c r="AD118" s="79">
        <f t="shared" ca="1" si="41"/>
        <v>440.09844691518202</v>
      </c>
      <c r="AE118" s="79">
        <f t="shared" ca="1" si="41"/>
        <v>804.02440915185196</v>
      </c>
      <c r="AF118" s="79">
        <f t="shared" ca="1" si="40"/>
        <v>1387.3573480590401</v>
      </c>
      <c r="AG118" s="79">
        <f t="shared" ca="1" si="40"/>
        <v>2109.0310166509598</v>
      </c>
      <c r="AH118" s="79">
        <f t="shared" ca="1" si="40"/>
        <v>2739.51463017899</v>
      </c>
      <c r="AI118" s="79">
        <f t="shared" ca="1" si="40"/>
        <v>3240.9140184636099</v>
      </c>
      <c r="AJ118" s="79">
        <f t="shared" ca="1" si="40"/>
        <v>3567.19953773621</v>
      </c>
      <c r="AK118" s="79">
        <f t="shared" ca="1" si="40"/>
        <v>3751.7342500033201</v>
      </c>
      <c r="AL118" s="79">
        <f t="shared" ca="1" si="40"/>
        <v>3856.2572456999301</v>
      </c>
      <c r="AM118" s="79">
        <f t="shared" ca="1" si="40"/>
        <v>3919.21752538994</v>
      </c>
      <c r="AN118" s="79">
        <f t="shared" ca="1" si="40"/>
        <v>3966.7799802201098</v>
      </c>
      <c r="AO118" s="79">
        <f t="shared" ca="1" si="40"/>
        <v>4002.6519301529102</v>
      </c>
      <c r="AP118" s="79">
        <f t="shared" ca="1" si="40"/>
        <v>4034.4140183930599</v>
      </c>
      <c r="AQ118" s="79">
        <f t="shared" ca="1" si="40"/>
        <v>0</v>
      </c>
      <c r="AR118" s="79">
        <f t="shared" ca="1" si="40"/>
        <v>0</v>
      </c>
      <c r="AS118" s="79">
        <f t="shared" ca="1" si="40"/>
        <v>0</v>
      </c>
      <c r="AT118" s="79">
        <f t="shared" ca="1" si="40"/>
        <v>0</v>
      </c>
      <c r="AU118" s="79">
        <f t="shared" ca="1" si="40"/>
        <v>0</v>
      </c>
      <c r="AV118" s="79">
        <f t="shared" ca="1" si="39"/>
        <v>0</v>
      </c>
      <c r="AW118" s="79">
        <f t="shared" ca="1" si="39"/>
        <v>0</v>
      </c>
      <c r="AX118" s="79">
        <f t="shared" ca="1" si="39"/>
        <v>0</v>
      </c>
      <c r="AY118" s="79">
        <f t="shared" ca="1" si="39"/>
        <v>0</v>
      </c>
      <c r="AZ118" s="79">
        <f t="shared" ca="1" si="39"/>
        <v>0</v>
      </c>
      <c r="BA118" s="79" t="str">
        <f t="shared" ca="1" si="25"/>
        <v/>
      </c>
      <c r="BB118" s="79" t="str">
        <f t="shared" ca="1" si="26"/>
        <v>2_3</v>
      </c>
      <c r="BC118" s="79" t="str">
        <f t="shared" ca="1" si="27"/>
        <v>pspA</v>
      </c>
      <c r="BD118" s="79">
        <f t="shared" si="28"/>
        <v>115</v>
      </c>
      <c r="BE118" s="79">
        <f t="shared" ca="1" si="38"/>
        <v>118</v>
      </c>
    </row>
    <row r="119" spans="1:57" x14ac:dyDescent="0.25">
      <c r="A119" s="79">
        <f t="shared" ca="1" si="42"/>
        <v>2</v>
      </c>
      <c r="B119" s="79" t="str">
        <f t="shared" ca="1" si="42"/>
        <v>D6</v>
      </c>
      <c r="C119" s="79">
        <f t="shared" ca="1" si="42"/>
        <v>-2.7654330817431401</v>
      </c>
      <c r="D119" s="79">
        <f t="shared" ca="1" si="42"/>
        <v>3.4510282277492501</v>
      </c>
      <c r="E119" s="79">
        <f t="shared" ca="1" si="42"/>
        <v>9.9374731370267</v>
      </c>
      <c r="F119" s="79">
        <f t="shared" ca="1" si="42"/>
        <v>-0.50461725780041899</v>
      </c>
      <c r="G119" s="79">
        <f t="shared" ca="1" si="42"/>
        <v>-1.8442854851900801</v>
      </c>
      <c r="H119" s="79">
        <f t="shared" ca="1" si="42"/>
        <v>6.7443806582200496</v>
      </c>
      <c r="I119" s="79">
        <f t="shared" ca="1" si="42"/>
        <v>0.25894966125906599</v>
      </c>
      <c r="J119" s="79">
        <f t="shared" ca="1" si="42"/>
        <v>1.9239713879728699</v>
      </c>
      <c r="K119" s="79">
        <f t="shared" ca="1" si="42"/>
        <v>2.77027442227836</v>
      </c>
      <c r="L119" s="79">
        <f t="shared" ca="1" si="42"/>
        <v>-2.1206361741469699</v>
      </c>
      <c r="M119" s="79">
        <f t="shared" ca="1" si="42"/>
        <v>0.58230926739952305</v>
      </c>
      <c r="N119" s="79">
        <f t="shared" ca="1" si="42"/>
        <v>0.70910711955366401</v>
      </c>
      <c r="O119" s="79">
        <f t="shared" ca="1" si="42"/>
        <v>-2.2754756133836098</v>
      </c>
      <c r="P119" s="79">
        <f t="shared" ca="1" si="42"/>
        <v>-4.2125180716757296</v>
      </c>
      <c r="Q119" s="79">
        <f t="shared" ca="1" si="41"/>
        <v>-3.7804087812364702</v>
      </c>
      <c r="R119" s="79">
        <f t="shared" ca="1" si="41"/>
        <v>-0.78069825086458899</v>
      </c>
      <c r="S119" s="79">
        <f t="shared" ca="1" si="41"/>
        <v>-6.3724598305361697</v>
      </c>
      <c r="T119" s="79">
        <f t="shared" ca="1" si="41"/>
        <v>-8.5722484510342802</v>
      </c>
      <c r="U119" s="79">
        <f t="shared" ca="1" si="41"/>
        <v>-7.3850513170632404</v>
      </c>
      <c r="V119" s="79">
        <f t="shared" ca="1" si="41"/>
        <v>-1.47535625153614</v>
      </c>
      <c r="W119" s="79">
        <f t="shared" ca="1" si="41"/>
        <v>-6.9314293522725201</v>
      </c>
      <c r="X119" s="79">
        <f t="shared" ca="1" si="41"/>
        <v>-0.96191452949142298</v>
      </c>
      <c r="Y119" s="79">
        <f t="shared" ca="1" si="41"/>
        <v>7.2975355540575002</v>
      </c>
      <c r="Z119" s="79">
        <f t="shared" ca="1" si="41"/>
        <v>25.218771532911902</v>
      </c>
      <c r="AA119" s="79">
        <f t="shared" ca="1" si="41"/>
        <v>56.541076437892997</v>
      </c>
      <c r="AB119" s="79">
        <f t="shared" ca="1" si="41"/>
        <v>120.83448790254801</v>
      </c>
      <c r="AC119" s="79">
        <f t="shared" ca="1" si="41"/>
        <v>244.541076427555</v>
      </c>
      <c r="AD119" s="79">
        <f t="shared" ca="1" si="41"/>
        <v>469.829312995885</v>
      </c>
      <c r="AE119" s="79">
        <f t="shared" ca="1" si="41"/>
        <v>864.76382385500006</v>
      </c>
      <c r="AF119" s="79">
        <f t="shared" ca="1" si="40"/>
        <v>1471.45626076807</v>
      </c>
      <c r="AG119" s="79">
        <f t="shared" ca="1" si="40"/>
        <v>2202.2387453516499</v>
      </c>
      <c r="AH119" s="79">
        <f t="shared" ca="1" si="40"/>
        <v>2850.5848431556401</v>
      </c>
      <c r="AI119" s="79">
        <f t="shared" ca="1" si="40"/>
        <v>3357.5249110734198</v>
      </c>
      <c r="AJ119" s="79">
        <f t="shared" ca="1" si="40"/>
        <v>3683.3202292136998</v>
      </c>
      <c r="AK119" s="79">
        <f t="shared" ca="1" si="40"/>
        <v>3871.9139724660799</v>
      </c>
      <c r="AL119" s="79">
        <f t="shared" ca="1" si="40"/>
        <v>3973.0605721043999</v>
      </c>
      <c r="AM119" s="79">
        <f t="shared" ca="1" si="40"/>
        <v>4040.1140418465502</v>
      </c>
      <c r="AN119" s="79">
        <f t="shared" ca="1" si="40"/>
        <v>4086.4186988471401</v>
      </c>
      <c r="AO119" s="79">
        <f t="shared" ca="1" si="40"/>
        <v>4117.2510828062696</v>
      </c>
      <c r="AP119" s="79">
        <f t="shared" ca="1" si="40"/>
        <v>4136.76069274364</v>
      </c>
      <c r="AQ119" s="79">
        <f t="shared" ca="1" si="40"/>
        <v>0</v>
      </c>
      <c r="AR119" s="79">
        <f t="shared" ca="1" si="40"/>
        <v>0</v>
      </c>
      <c r="AS119" s="79">
        <f t="shared" ca="1" si="40"/>
        <v>0</v>
      </c>
      <c r="AT119" s="79">
        <f t="shared" ca="1" si="40"/>
        <v>0</v>
      </c>
      <c r="AU119" s="79">
        <f t="shared" ca="1" si="40"/>
        <v>0</v>
      </c>
      <c r="AV119" s="79">
        <f t="shared" ca="1" si="39"/>
        <v>0</v>
      </c>
      <c r="AW119" s="79">
        <f t="shared" ca="1" si="39"/>
        <v>0</v>
      </c>
      <c r="AX119" s="79">
        <f t="shared" ca="1" si="39"/>
        <v>0</v>
      </c>
      <c r="AY119" s="79">
        <f t="shared" ca="1" si="39"/>
        <v>0</v>
      </c>
      <c r="AZ119" s="79">
        <f t="shared" ca="1" si="39"/>
        <v>0</v>
      </c>
      <c r="BA119" s="79" t="str">
        <f t="shared" ca="1" si="25"/>
        <v/>
      </c>
      <c r="BB119" s="79" t="str">
        <f t="shared" ca="1" si="26"/>
        <v>2_3</v>
      </c>
      <c r="BC119" s="79" t="str">
        <f t="shared" ca="1" si="27"/>
        <v>pspA</v>
      </c>
      <c r="BD119" s="79">
        <f t="shared" si="28"/>
        <v>116</v>
      </c>
      <c r="BE119" s="79">
        <f t="shared" ca="1" si="38"/>
        <v>119</v>
      </c>
    </row>
    <row r="120" spans="1:57" x14ac:dyDescent="0.25">
      <c r="A120" s="79">
        <f t="shared" ca="1" si="42"/>
        <v>2</v>
      </c>
      <c r="B120" s="79" t="str">
        <f t="shared" ca="1" si="42"/>
        <v>E6</v>
      </c>
      <c r="C120" s="79">
        <f t="shared" ca="1" si="42"/>
        <v>5.2773564461645002</v>
      </c>
      <c r="D120" s="79">
        <f t="shared" ca="1" si="42"/>
        <v>11.641358677941801</v>
      </c>
      <c r="E120" s="79">
        <f t="shared" ca="1" si="42"/>
        <v>9.6240666158823807</v>
      </c>
      <c r="F120" s="79">
        <f t="shared" ca="1" si="42"/>
        <v>5.5508295195313604</v>
      </c>
      <c r="G120" s="79">
        <f t="shared" ca="1" si="42"/>
        <v>8.1604095975712898</v>
      </c>
      <c r="H120" s="79">
        <f t="shared" ca="1" si="42"/>
        <v>2.3564858459039901</v>
      </c>
      <c r="I120" s="79">
        <f t="shared" ca="1" si="42"/>
        <v>4.0220732923894502</v>
      </c>
      <c r="J120" s="79">
        <f t="shared" ca="1" si="42"/>
        <v>2.9374029553482601</v>
      </c>
      <c r="K120" s="79">
        <f t="shared" ca="1" si="42"/>
        <v>0.54703692006160098</v>
      </c>
      <c r="L120" s="79">
        <f t="shared" ca="1" si="42"/>
        <v>-2.8125290215557501</v>
      </c>
      <c r="M120" s="79">
        <f t="shared" ca="1" si="42"/>
        <v>-2.6478228356772902</v>
      </c>
      <c r="N120" s="79">
        <f t="shared" ca="1" si="42"/>
        <v>-4.4715733699931697</v>
      </c>
      <c r="O120" s="79">
        <f t="shared" ca="1" si="42"/>
        <v>-2.00321617112286</v>
      </c>
      <c r="P120" s="79">
        <f t="shared" ca="1" si="42"/>
        <v>-4.9061619959384197</v>
      </c>
      <c r="Q120" s="79">
        <f t="shared" ca="1" si="41"/>
        <v>-6.6551276473160197</v>
      </c>
      <c r="R120" s="79">
        <f t="shared" ca="1" si="41"/>
        <v>-6.7202692825439998</v>
      </c>
      <c r="S120" s="79">
        <f t="shared" ca="1" si="41"/>
        <v>-10.500916599497501</v>
      </c>
      <c r="T120" s="79">
        <f t="shared" ca="1" si="41"/>
        <v>-9.9509880071504995</v>
      </c>
      <c r="U120" s="79">
        <f t="shared" ca="1" si="41"/>
        <v>-10.174423407796001</v>
      </c>
      <c r="V120" s="79">
        <f t="shared" ca="1" si="41"/>
        <v>-10.3038771874371</v>
      </c>
      <c r="W120" s="79">
        <f t="shared" ca="1" si="41"/>
        <v>-9.2431701338682597</v>
      </c>
      <c r="X120" s="79">
        <f t="shared" ca="1" si="41"/>
        <v>-10.5579803111168</v>
      </c>
      <c r="Y120" s="79">
        <f t="shared" ca="1" si="41"/>
        <v>4.6888074678017801</v>
      </c>
      <c r="Z120" s="79">
        <f t="shared" ca="1" si="41"/>
        <v>16.0107598270565</v>
      </c>
      <c r="AA120" s="79">
        <f t="shared" ca="1" si="41"/>
        <v>38.454516830767297</v>
      </c>
      <c r="AB120" s="79">
        <f t="shared" ca="1" si="41"/>
        <v>90.224093369040503</v>
      </c>
      <c r="AC120" s="79">
        <f t="shared" ca="1" si="41"/>
        <v>186.53299187728101</v>
      </c>
      <c r="AD120" s="79">
        <f t="shared" ca="1" si="41"/>
        <v>357.10953831054201</v>
      </c>
      <c r="AE120" s="79">
        <f t="shared" ca="1" si="41"/>
        <v>666.06298661075505</v>
      </c>
      <c r="AF120" s="79">
        <f t="shared" ca="1" si="40"/>
        <v>1182.05115025634</v>
      </c>
      <c r="AG120" s="79">
        <f t="shared" ca="1" si="40"/>
        <v>1890.7270677510301</v>
      </c>
      <c r="AH120" s="79">
        <f t="shared" ca="1" si="40"/>
        <v>2611.2326209663802</v>
      </c>
      <c r="AI120" s="79">
        <f t="shared" ca="1" si="40"/>
        <v>3217.4017642174199</v>
      </c>
      <c r="AJ120" s="79">
        <f t="shared" ca="1" si="40"/>
        <v>3652.3063630679499</v>
      </c>
      <c r="AK120" s="79">
        <f t="shared" ca="1" si="40"/>
        <v>3923.1835850144198</v>
      </c>
      <c r="AL120" s="79">
        <f t="shared" ca="1" si="40"/>
        <v>4082.8715174116401</v>
      </c>
      <c r="AM120" s="79">
        <f t="shared" ca="1" si="40"/>
        <v>4172.85924281187</v>
      </c>
      <c r="AN120" s="79">
        <f t="shared" ca="1" si="40"/>
        <v>4232.4669611520103</v>
      </c>
      <c r="AO120" s="79">
        <f t="shared" ca="1" si="40"/>
        <v>4272.6333515542301</v>
      </c>
      <c r="AP120" s="79">
        <f t="shared" ca="1" si="40"/>
        <v>4308.7974659024903</v>
      </c>
      <c r="AQ120" s="79">
        <f t="shared" ca="1" si="40"/>
        <v>0</v>
      </c>
      <c r="AR120" s="79">
        <f t="shared" ca="1" si="40"/>
        <v>0</v>
      </c>
      <c r="AS120" s="79">
        <f t="shared" ca="1" si="40"/>
        <v>0</v>
      </c>
      <c r="AT120" s="79">
        <f t="shared" ca="1" si="40"/>
        <v>0</v>
      </c>
      <c r="AU120" s="79">
        <f t="shared" ca="1" si="40"/>
        <v>0</v>
      </c>
      <c r="AV120" s="79">
        <f t="shared" ca="1" si="39"/>
        <v>0</v>
      </c>
      <c r="AW120" s="79">
        <f t="shared" ca="1" si="39"/>
        <v>0</v>
      </c>
      <c r="AX120" s="79">
        <f t="shared" ca="1" si="39"/>
        <v>0</v>
      </c>
      <c r="AY120" s="79">
        <f t="shared" ca="1" si="39"/>
        <v>0</v>
      </c>
      <c r="AZ120" s="79">
        <f t="shared" ca="1" si="39"/>
        <v>0</v>
      </c>
      <c r="BA120" s="79" t="str">
        <f t="shared" ca="1" si="25"/>
        <v/>
      </c>
      <c r="BB120" s="79" t="str">
        <f t="shared" ca="1" si="26"/>
        <v>2_3</v>
      </c>
      <c r="BC120" s="79" t="str">
        <f t="shared" ca="1" si="27"/>
        <v>ltpD</v>
      </c>
      <c r="BD120" s="79">
        <f t="shared" si="28"/>
        <v>117</v>
      </c>
      <c r="BE120" s="79">
        <f t="shared" ca="1" si="38"/>
        <v>120</v>
      </c>
    </row>
    <row r="121" spans="1:57" x14ac:dyDescent="0.25">
      <c r="A121" s="79">
        <f t="shared" ca="1" si="42"/>
        <v>2</v>
      </c>
      <c r="B121" s="79" t="str">
        <f t="shared" ca="1" si="42"/>
        <v>F6</v>
      </c>
      <c r="C121" s="79">
        <f t="shared" ca="1" si="42"/>
        <v>10.2945379044208</v>
      </c>
      <c r="D121" s="79">
        <f t="shared" ca="1" si="42"/>
        <v>17.396348113509202</v>
      </c>
      <c r="E121" s="79">
        <f t="shared" ca="1" si="42"/>
        <v>8.2744206687807509</v>
      </c>
      <c r="F121" s="79">
        <f t="shared" ca="1" si="42"/>
        <v>6.6100557479721802</v>
      </c>
      <c r="G121" s="79">
        <f t="shared" ca="1" si="42"/>
        <v>7.11325700381167</v>
      </c>
      <c r="H121" s="79">
        <f t="shared" ca="1" si="42"/>
        <v>4.0901508185420399</v>
      </c>
      <c r="I121" s="79">
        <f t="shared" ca="1" si="42"/>
        <v>-3.0928676957501001E-2</v>
      </c>
      <c r="J121" s="79">
        <f t="shared" ca="1" si="42"/>
        <v>-2.0000206626896202</v>
      </c>
      <c r="K121" s="79">
        <f t="shared" ca="1" si="42"/>
        <v>1.23736505625084</v>
      </c>
      <c r="L121" s="79">
        <f t="shared" ca="1" si="42"/>
        <v>0.888490053634996</v>
      </c>
      <c r="M121" s="79">
        <f t="shared" ca="1" si="42"/>
        <v>-3.4497632134603</v>
      </c>
      <c r="N121" s="79">
        <f t="shared" ca="1" si="42"/>
        <v>-3.2519677016789501</v>
      </c>
      <c r="O121" s="79">
        <f t="shared" ca="1" si="42"/>
        <v>-1.4788992329722499</v>
      </c>
      <c r="P121" s="79">
        <f t="shared" ca="1" si="42"/>
        <v>-5.8489104190289201</v>
      </c>
      <c r="Q121" s="79">
        <f t="shared" ca="1" si="41"/>
        <v>-4.1873649564718098</v>
      </c>
      <c r="R121" s="79">
        <f t="shared" ca="1" si="41"/>
        <v>-5.8407095815227903</v>
      </c>
      <c r="S121" s="79">
        <f t="shared" ca="1" si="41"/>
        <v>-9.3759456323464292</v>
      </c>
      <c r="T121" s="79">
        <f t="shared" ca="1" si="41"/>
        <v>-10.746451100149001</v>
      </c>
      <c r="U121" s="79">
        <f t="shared" ca="1" si="41"/>
        <v>-9.6302342069971001</v>
      </c>
      <c r="V121" s="79">
        <f t="shared" ca="1" si="41"/>
        <v>-10.4307292328735</v>
      </c>
      <c r="W121" s="79">
        <f t="shared" ca="1" si="41"/>
        <v>-5.3505207844868901</v>
      </c>
      <c r="X121" s="79">
        <f t="shared" ca="1" si="41"/>
        <v>-5.7145453150274097</v>
      </c>
      <c r="Y121" s="79">
        <f t="shared" ca="1" si="41"/>
        <v>0.98371126460097003</v>
      </c>
      <c r="Z121" s="79">
        <f t="shared" ca="1" si="41"/>
        <v>15.513772958258899</v>
      </c>
      <c r="AA121" s="79">
        <f t="shared" ca="1" si="41"/>
        <v>31.8135081654559</v>
      </c>
      <c r="AB121" s="79">
        <f t="shared" ca="1" si="41"/>
        <v>84.652161730676596</v>
      </c>
      <c r="AC121" s="79">
        <f t="shared" ca="1" si="41"/>
        <v>157.586345109256</v>
      </c>
      <c r="AD121" s="79">
        <f t="shared" ca="1" si="41"/>
        <v>320.38776129026201</v>
      </c>
      <c r="AE121" s="79">
        <f t="shared" ca="1" si="41"/>
        <v>604.52692468817997</v>
      </c>
      <c r="AF121" s="79">
        <f t="shared" ca="1" si="40"/>
        <v>1069.6763033412601</v>
      </c>
      <c r="AG121" s="79">
        <f t="shared" ca="1" si="40"/>
        <v>1730.2330808920799</v>
      </c>
      <c r="AH121" s="79">
        <f t="shared" ca="1" si="40"/>
        <v>2436.5250330398499</v>
      </c>
      <c r="AI121" s="79">
        <f t="shared" ca="1" si="40"/>
        <v>3033.3301494884299</v>
      </c>
      <c r="AJ121" s="79">
        <f t="shared" ca="1" si="40"/>
        <v>3459.10352457005</v>
      </c>
      <c r="AK121" s="79">
        <f t="shared" ca="1" si="40"/>
        <v>3720.8618042640401</v>
      </c>
      <c r="AL121" s="79">
        <f t="shared" ca="1" si="40"/>
        <v>3875.9319483466802</v>
      </c>
      <c r="AM121" s="79">
        <f t="shared" ca="1" si="40"/>
        <v>3972.8075287295801</v>
      </c>
      <c r="AN121" s="79">
        <f t="shared" ca="1" si="40"/>
        <v>4038.20204181793</v>
      </c>
      <c r="AO121" s="79">
        <f t="shared" ca="1" si="40"/>
        <v>4081.1366441698501</v>
      </c>
      <c r="AP121" s="79">
        <f t="shared" ca="1" si="40"/>
        <v>4114.6626695414998</v>
      </c>
      <c r="AQ121" s="79">
        <f t="shared" ca="1" si="40"/>
        <v>0</v>
      </c>
      <c r="AR121" s="79">
        <f t="shared" ca="1" si="40"/>
        <v>0</v>
      </c>
      <c r="AS121" s="79">
        <f t="shared" ca="1" si="40"/>
        <v>0</v>
      </c>
      <c r="AT121" s="79">
        <f t="shared" ca="1" si="40"/>
        <v>0</v>
      </c>
      <c r="AU121" s="79">
        <f t="shared" ca="1" si="40"/>
        <v>0</v>
      </c>
      <c r="AV121" s="79">
        <f t="shared" ca="1" si="39"/>
        <v>0</v>
      </c>
      <c r="AW121" s="79">
        <f t="shared" ca="1" si="39"/>
        <v>0</v>
      </c>
      <c r="AX121" s="79">
        <f t="shared" ca="1" si="39"/>
        <v>0</v>
      </c>
      <c r="AY121" s="79">
        <f t="shared" ca="1" si="39"/>
        <v>0</v>
      </c>
      <c r="AZ121" s="79">
        <f t="shared" ca="1" si="39"/>
        <v>0</v>
      </c>
      <c r="BA121" s="79" t="str">
        <f t="shared" ca="1" si="25"/>
        <v/>
      </c>
      <c r="BB121" s="79" t="str">
        <f t="shared" ca="1" si="26"/>
        <v>2_3</v>
      </c>
      <c r="BC121" s="79" t="str">
        <f t="shared" ca="1" si="27"/>
        <v>ltpD</v>
      </c>
      <c r="BD121" s="79">
        <f t="shared" si="28"/>
        <v>118</v>
      </c>
      <c r="BE121" s="79">
        <f t="shared" ca="1" si="38"/>
        <v>121</v>
      </c>
    </row>
    <row r="122" spans="1:57" x14ac:dyDescent="0.25">
      <c r="A122" s="79">
        <f t="shared" ca="1" si="42"/>
        <v>2</v>
      </c>
      <c r="B122" s="79" t="str">
        <f t="shared" ca="1" si="42"/>
        <v>G6</v>
      </c>
      <c r="C122" s="79">
        <f t="shared" ca="1" si="42"/>
        <v>22.814284156196699</v>
      </c>
      <c r="D122" s="79">
        <f t="shared" ca="1" si="42"/>
        <v>20.7518528082005</v>
      </c>
      <c r="E122" s="79">
        <f t="shared" ca="1" si="42"/>
        <v>7.1860743261454401</v>
      </c>
      <c r="F122" s="79">
        <f t="shared" ca="1" si="42"/>
        <v>7.1266813900001598</v>
      </c>
      <c r="G122" s="79">
        <f t="shared" ca="1" si="42"/>
        <v>10.701562965306</v>
      </c>
      <c r="H122" s="79">
        <f t="shared" ca="1" si="42"/>
        <v>2.6212069757129899</v>
      </c>
      <c r="I122" s="79">
        <f t="shared" ca="1" si="42"/>
        <v>-1.35352457643103</v>
      </c>
      <c r="J122" s="79">
        <f t="shared" ca="1" si="42"/>
        <v>1.85272435301795</v>
      </c>
      <c r="K122" s="79">
        <f t="shared" ca="1" si="42"/>
        <v>-1.03255468636326</v>
      </c>
      <c r="L122" s="79">
        <f t="shared" ca="1" si="42"/>
        <v>-1.66980284010833</v>
      </c>
      <c r="M122" s="79">
        <f t="shared" ca="1" si="42"/>
        <v>-4.5373556131303303</v>
      </c>
      <c r="N122" s="79">
        <f t="shared" ca="1" si="42"/>
        <v>-6.5868024119377004</v>
      </c>
      <c r="O122" s="79">
        <f t="shared" ca="1" si="42"/>
        <v>-8.9492339501102798</v>
      </c>
      <c r="P122" s="79">
        <f t="shared" ca="1" si="42"/>
        <v>-1.9407075089411601</v>
      </c>
      <c r="Q122" s="79">
        <f t="shared" ca="1" si="41"/>
        <v>-3.3663926923377399</v>
      </c>
      <c r="R122" s="79">
        <f t="shared" ca="1" si="41"/>
        <v>-6.1778689773846001</v>
      </c>
      <c r="S122" s="79">
        <f t="shared" ca="1" si="41"/>
        <v>-7.2585400219354597</v>
      </c>
      <c r="T122" s="79">
        <f t="shared" ca="1" si="41"/>
        <v>-7.4708695202789404</v>
      </c>
      <c r="U122" s="79">
        <f t="shared" ca="1" si="41"/>
        <v>-7.2408265922026702</v>
      </c>
      <c r="V122" s="79">
        <f t="shared" ca="1" si="41"/>
        <v>-3.9835899665126799</v>
      </c>
      <c r="W122" s="79">
        <f t="shared" ca="1" si="41"/>
        <v>-1.0035212123766499</v>
      </c>
      <c r="X122" s="79">
        <f t="shared" ca="1" si="41"/>
        <v>-6.6146798448799</v>
      </c>
      <c r="Y122" s="79">
        <f t="shared" ca="1" si="41"/>
        <v>12.022561467095301</v>
      </c>
      <c r="Z122" s="79">
        <f t="shared" ca="1" si="41"/>
        <v>29.973885973660298</v>
      </c>
      <c r="AA122" s="79">
        <f t="shared" ca="1" si="41"/>
        <v>72.846459583587105</v>
      </c>
      <c r="AB122" s="79">
        <f t="shared" ca="1" si="41"/>
        <v>149.251994544913</v>
      </c>
      <c r="AC122" s="79">
        <f t="shared" ca="1" si="41"/>
        <v>287.476791021873</v>
      </c>
      <c r="AD122" s="79">
        <f t="shared" ca="1" si="41"/>
        <v>535.47690855171697</v>
      </c>
      <c r="AE122" s="79">
        <f t="shared" ca="1" si="41"/>
        <v>943.31697217580302</v>
      </c>
      <c r="AF122" s="79">
        <f t="shared" ca="1" si="40"/>
        <v>1539.61808845774</v>
      </c>
      <c r="AG122" s="79">
        <f t="shared" ca="1" si="40"/>
        <v>2242.719429709</v>
      </c>
      <c r="AH122" s="79">
        <f t="shared" ca="1" si="40"/>
        <v>2861.1399915717798</v>
      </c>
      <c r="AI122" s="79">
        <f t="shared" ca="1" si="40"/>
        <v>3342.2986585324102</v>
      </c>
      <c r="AJ122" s="79">
        <f t="shared" ca="1" si="40"/>
        <v>3659.4625353366901</v>
      </c>
      <c r="AK122" s="79">
        <f t="shared" ca="1" si="40"/>
        <v>3851.0287184511199</v>
      </c>
      <c r="AL122" s="79">
        <f t="shared" ca="1" si="40"/>
        <v>3964.8535000122001</v>
      </c>
      <c r="AM122" s="79">
        <f t="shared" ca="1" si="40"/>
        <v>4032.59388376077</v>
      </c>
      <c r="AN122" s="79">
        <f t="shared" ca="1" si="40"/>
        <v>4085.0557172354602</v>
      </c>
      <c r="AO122" s="79">
        <f t="shared" ca="1" si="40"/>
        <v>4110.7501694370203</v>
      </c>
      <c r="AP122" s="79">
        <f t="shared" ca="1" si="40"/>
        <v>4130.27209465956</v>
      </c>
      <c r="AQ122" s="79">
        <f t="shared" ca="1" si="40"/>
        <v>0</v>
      </c>
      <c r="AR122" s="79">
        <f t="shared" ca="1" si="40"/>
        <v>0</v>
      </c>
      <c r="AS122" s="79">
        <f t="shared" ca="1" si="40"/>
        <v>0</v>
      </c>
      <c r="AT122" s="79">
        <f t="shared" ca="1" si="40"/>
        <v>0</v>
      </c>
      <c r="AU122" s="79">
        <f t="shared" ca="1" si="40"/>
        <v>0</v>
      </c>
      <c r="AV122" s="79">
        <f t="shared" ca="1" si="39"/>
        <v>0</v>
      </c>
      <c r="AW122" s="79">
        <f t="shared" ca="1" si="39"/>
        <v>0</v>
      </c>
      <c r="AX122" s="79">
        <f t="shared" ca="1" si="39"/>
        <v>0</v>
      </c>
      <c r="AY122" s="79">
        <f t="shared" ca="1" si="39"/>
        <v>0</v>
      </c>
      <c r="AZ122" s="79">
        <f t="shared" ca="1" si="39"/>
        <v>0</v>
      </c>
      <c r="BA122" s="79" t="str">
        <f t="shared" ca="1" si="25"/>
        <v/>
      </c>
      <c r="BB122" s="79" t="str">
        <f t="shared" ca="1" si="26"/>
        <v>2_3</v>
      </c>
      <c r="BC122" s="79" t="str">
        <f t="shared" ca="1" si="27"/>
        <v>ParA</v>
      </c>
      <c r="BD122" s="79">
        <f t="shared" si="28"/>
        <v>119</v>
      </c>
      <c r="BE122" s="79">
        <f t="shared" ca="1" si="38"/>
        <v>122</v>
      </c>
    </row>
    <row r="123" spans="1:57" x14ac:dyDescent="0.25">
      <c r="A123" s="79">
        <f t="shared" ca="1" si="42"/>
        <v>2</v>
      </c>
      <c r="B123" s="79" t="str">
        <f t="shared" ca="1" si="42"/>
        <v>H6</v>
      </c>
      <c r="C123" s="79">
        <f t="shared" ca="1" si="42"/>
        <v>17.337279802306099</v>
      </c>
      <c r="D123" s="79">
        <f t="shared" ca="1" si="42"/>
        <v>16.883511605363299</v>
      </c>
      <c r="E123" s="79">
        <f t="shared" ca="1" si="42"/>
        <v>11.184235284944901</v>
      </c>
      <c r="F123" s="79">
        <f t="shared" ca="1" si="42"/>
        <v>3.3942579649947202</v>
      </c>
      <c r="G123" s="79">
        <f t="shared" ca="1" si="42"/>
        <v>1.3750803276061601</v>
      </c>
      <c r="H123" s="79">
        <f t="shared" ca="1" si="42"/>
        <v>0.56894784536507403</v>
      </c>
      <c r="I123" s="79">
        <f t="shared" ca="1" si="42"/>
        <v>3.03501527000572</v>
      </c>
      <c r="J123" s="79">
        <f t="shared" ca="1" si="42"/>
        <v>0.54570250048664104</v>
      </c>
      <c r="K123" s="79">
        <f t="shared" ca="1" si="42"/>
        <v>1.0943193607208701</v>
      </c>
      <c r="L123" s="79">
        <f t="shared" ca="1" si="42"/>
        <v>-2.1440540494627398</v>
      </c>
      <c r="M123" s="79">
        <f t="shared" ca="1" si="42"/>
        <v>-1.75014374295051</v>
      </c>
      <c r="N123" s="79">
        <f t="shared" ca="1" si="42"/>
        <v>-2.0852367524607902</v>
      </c>
      <c r="O123" s="79">
        <f t="shared" ca="1" si="42"/>
        <v>-5.3601060690111799</v>
      </c>
      <c r="P123" s="79">
        <f t="shared" ca="1" si="42"/>
        <v>-5.7845608263310204</v>
      </c>
      <c r="Q123" s="79">
        <f t="shared" ca="1" si="41"/>
        <v>-6.3233732433268397</v>
      </c>
      <c r="R123" s="79">
        <f t="shared" ca="1" si="41"/>
        <v>-6.8233708669772604</v>
      </c>
      <c r="S123" s="79">
        <f t="shared" ca="1" si="41"/>
        <v>-4.9739400554690301</v>
      </c>
      <c r="T123" s="79">
        <f t="shared" ca="1" si="41"/>
        <v>-2.5541475444497301</v>
      </c>
      <c r="U123" s="79">
        <f t="shared" ca="1" si="41"/>
        <v>-6.96870866673635</v>
      </c>
      <c r="V123" s="79">
        <f t="shared" ca="1" si="41"/>
        <v>-3.1646275463726798</v>
      </c>
      <c r="W123" s="79">
        <f t="shared" ca="1" si="41"/>
        <v>-6.0913953694007397</v>
      </c>
      <c r="X123" s="79">
        <f t="shared" ca="1" si="41"/>
        <v>0.63572433075796597</v>
      </c>
      <c r="Y123" s="79">
        <f t="shared" ca="1" si="41"/>
        <v>11.222742285361599</v>
      </c>
      <c r="Z123" s="79">
        <f t="shared" ca="1" si="41"/>
        <v>21.571724883603601</v>
      </c>
      <c r="AA123" s="79">
        <f t="shared" ca="1" si="41"/>
        <v>57.9487747181374</v>
      </c>
      <c r="AB123" s="79">
        <f t="shared" ca="1" si="41"/>
        <v>120.590954128205</v>
      </c>
      <c r="AC123" s="79">
        <f t="shared" ca="1" si="41"/>
        <v>230.663666821584</v>
      </c>
      <c r="AD123" s="79">
        <f t="shared" ca="1" si="41"/>
        <v>428.43214030905301</v>
      </c>
      <c r="AE123" s="79">
        <f t="shared" ca="1" si="41"/>
        <v>767.75705217361701</v>
      </c>
      <c r="AF123" s="79">
        <f t="shared" ca="1" si="40"/>
        <v>1289.67999218674</v>
      </c>
      <c r="AG123" s="79">
        <f t="shared" ca="1" si="40"/>
        <v>1961.2722556945901</v>
      </c>
      <c r="AH123" s="79">
        <f t="shared" ca="1" si="40"/>
        <v>2598.8222518900202</v>
      </c>
      <c r="AI123" s="79">
        <f t="shared" ca="1" si="40"/>
        <v>3123.9152229024198</v>
      </c>
      <c r="AJ123" s="79">
        <f t="shared" ca="1" si="40"/>
        <v>3486.7120904876601</v>
      </c>
      <c r="AK123" s="79">
        <f t="shared" ca="1" si="40"/>
        <v>3711.3181359927098</v>
      </c>
      <c r="AL123" s="79">
        <f t="shared" ca="1" si="40"/>
        <v>3840.1786442754501</v>
      </c>
      <c r="AM123" s="79">
        <f t="shared" ca="1" si="40"/>
        <v>3926.5747211408602</v>
      </c>
      <c r="AN123" s="79">
        <f t="shared" ca="1" si="40"/>
        <v>3980.2076530993299</v>
      </c>
      <c r="AO123" s="79">
        <f t="shared" ca="1" si="40"/>
        <v>4017.5557162351402</v>
      </c>
      <c r="AP123" s="79">
        <f t="shared" ca="1" si="40"/>
        <v>4035.17688298747</v>
      </c>
      <c r="AQ123" s="79">
        <f t="shared" ca="1" si="40"/>
        <v>0</v>
      </c>
      <c r="AR123" s="79">
        <f t="shared" ca="1" si="40"/>
        <v>0</v>
      </c>
      <c r="AS123" s="79">
        <f t="shared" ca="1" si="40"/>
        <v>0</v>
      </c>
      <c r="AT123" s="79">
        <f t="shared" ca="1" si="40"/>
        <v>0</v>
      </c>
      <c r="AU123" s="79">
        <f t="shared" ca="1" si="40"/>
        <v>0</v>
      </c>
      <c r="AV123" s="79">
        <f t="shared" ca="1" si="39"/>
        <v>0</v>
      </c>
      <c r="AW123" s="79">
        <f t="shared" ca="1" si="39"/>
        <v>0</v>
      </c>
      <c r="AX123" s="79">
        <f t="shared" ca="1" si="39"/>
        <v>0</v>
      </c>
      <c r="AY123" s="79">
        <f t="shared" ca="1" si="39"/>
        <v>0</v>
      </c>
      <c r="AZ123" s="79">
        <f t="shared" ca="1" si="39"/>
        <v>0</v>
      </c>
      <c r="BA123" s="79" t="str">
        <f t="shared" ca="1" si="25"/>
        <v/>
      </c>
      <c r="BB123" s="79" t="str">
        <f t="shared" ca="1" si="26"/>
        <v>2_3</v>
      </c>
      <c r="BC123" s="79" t="str">
        <f t="shared" ca="1" si="27"/>
        <v>ParA</v>
      </c>
      <c r="BD123" s="79">
        <f t="shared" si="28"/>
        <v>120</v>
      </c>
      <c r="BE123" s="79">
        <f t="shared" ca="1" si="38"/>
        <v>123</v>
      </c>
    </row>
    <row r="124" spans="1:57" x14ac:dyDescent="0.25">
      <c r="A124" s="79">
        <f t="shared" ca="1" si="42"/>
        <v>2</v>
      </c>
      <c r="B124" s="79" t="str">
        <f t="shared" ca="1" si="42"/>
        <v>A7</v>
      </c>
      <c r="C124" s="79">
        <f t="shared" ca="1" si="42"/>
        <v>0.27470335216867198</v>
      </c>
      <c r="D124" s="79">
        <f t="shared" ca="1" si="42"/>
        <v>6.8879608434808697</v>
      </c>
      <c r="E124" s="79">
        <f t="shared" ca="1" si="42"/>
        <v>7.5180283365089</v>
      </c>
      <c r="F124" s="79">
        <f t="shared" ca="1" si="42"/>
        <v>3.6756172857894902</v>
      </c>
      <c r="G124" s="79">
        <f t="shared" ca="1" si="42"/>
        <v>-0.96068097966235599</v>
      </c>
      <c r="H124" s="79">
        <f t="shared" ca="1" si="42"/>
        <v>5.8380441433841996</v>
      </c>
      <c r="I124" s="79">
        <f t="shared" ca="1" si="42"/>
        <v>3.2435245491055902</v>
      </c>
      <c r="J124" s="79">
        <f t="shared" ca="1" si="42"/>
        <v>2.2746087524292302</v>
      </c>
      <c r="K124" s="79">
        <f t="shared" ca="1" si="42"/>
        <v>-2.4436013117733602</v>
      </c>
      <c r="L124" s="79">
        <f t="shared" ca="1" si="42"/>
        <v>0.82225505840187896</v>
      </c>
      <c r="M124" s="79">
        <f t="shared" ca="1" si="42"/>
        <v>2.1538107338010399</v>
      </c>
      <c r="N124" s="79">
        <f t="shared" ca="1" si="42"/>
        <v>-1.8983402249614301</v>
      </c>
      <c r="O124" s="79">
        <f t="shared" ca="1" si="42"/>
        <v>4.4370205267709899</v>
      </c>
      <c r="P124" s="79">
        <f t="shared" ca="1" si="42"/>
        <v>0.42377737989318098</v>
      </c>
      <c r="Q124" s="79">
        <f t="shared" ca="1" si="41"/>
        <v>-7.8809269799858201</v>
      </c>
      <c r="R124" s="79">
        <f t="shared" ca="1" si="41"/>
        <v>-3.0476646298657202</v>
      </c>
      <c r="S124" s="79">
        <f t="shared" ca="1" si="41"/>
        <v>-7.42652851822504</v>
      </c>
      <c r="T124" s="79">
        <f t="shared" ca="1" si="41"/>
        <v>-10.033914642892301</v>
      </c>
      <c r="U124" s="79">
        <f t="shared" ca="1" si="41"/>
        <v>-8.5741423271888397</v>
      </c>
      <c r="V124" s="79">
        <f t="shared" ca="1" si="41"/>
        <v>-6.05571621450144</v>
      </c>
      <c r="W124" s="79">
        <f t="shared" ca="1" si="41"/>
        <v>-5.91491808383853</v>
      </c>
      <c r="X124" s="79">
        <f t="shared" ca="1" si="41"/>
        <v>-3.4202613167162799</v>
      </c>
      <c r="Y124" s="79">
        <f t="shared" ca="1" si="41"/>
        <v>-5.8873661898064702</v>
      </c>
      <c r="Z124" s="79">
        <f t="shared" ca="1" si="41"/>
        <v>0.95416871271891102</v>
      </c>
      <c r="AA124" s="79">
        <f t="shared" ca="1" si="41"/>
        <v>9.3674880109319894</v>
      </c>
      <c r="AB124" s="79">
        <f t="shared" ca="1" si="41"/>
        <v>30.033498009288898</v>
      </c>
      <c r="AC124" s="79">
        <f t="shared" ca="1" si="41"/>
        <v>69.700698987682699</v>
      </c>
      <c r="AD124" s="79">
        <f t="shared" ca="1" si="41"/>
        <v>148.11195890258799</v>
      </c>
      <c r="AE124" s="79">
        <f t="shared" ca="1" si="41"/>
        <v>285.11367354729498</v>
      </c>
      <c r="AF124" s="79">
        <f t="shared" ca="1" si="40"/>
        <v>515.15980859430704</v>
      </c>
      <c r="AG124" s="79">
        <f t="shared" ca="1" si="40"/>
        <v>901.87528992151499</v>
      </c>
      <c r="AH124" s="79">
        <f t="shared" ca="1" si="40"/>
        <v>1436.72734225153</v>
      </c>
      <c r="AI124" s="79">
        <f t="shared" ca="1" si="40"/>
        <v>2037.54906221651</v>
      </c>
      <c r="AJ124" s="79">
        <f t="shared" ca="1" si="40"/>
        <v>2563.9098650905398</v>
      </c>
      <c r="AK124" s="79">
        <f t="shared" ca="1" si="40"/>
        <v>2952.29645842334</v>
      </c>
      <c r="AL124" s="79">
        <f t="shared" ca="1" si="40"/>
        <v>3185.4570600263701</v>
      </c>
      <c r="AM124" s="79">
        <f t="shared" ca="1" si="40"/>
        <v>3310.7973647798699</v>
      </c>
      <c r="AN124" s="79">
        <f t="shared" ca="1" si="40"/>
        <v>3381.4758457170101</v>
      </c>
      <c r="AO124" s="79">
        <f t="shared" ca="1" si="40"/>
        <v>3442.14948725767</v>
      </c>
      <c r="AP124" s="79">
        <f t="shared" ca="1" si="40"/>
        <v>3498.0693892357299</v>
      </c>
      <c r="AQ124" s="79">
        <f t="shared" ca="1" si="40"/>
        <v>0</v>
      </c>
      <c r="AR124" s="79">
        <f t="shared" ca="1" si="40"/>
        <v>0</v>
      </c>
      <c r="AS124" s="79">
        <f t="shared" ca="1" si="40"/>
        <v>0</v>
      </c>
      <c r="AT124" s="79">
        <f t="shared" ca="1" si="40"/>
        <v>0</v>
      </c>
      <c r="AU124" s="79">
        <f t="shared" ca="1" si="40"/>
        <v>0</v>
      </c>
      <c r="AV124" s="79">
        <f t="shared" ca="1" si="39"/>
        <v>0</v>
      </c>
      <c r="AW124" s="79">
        <f t="shared" ca="1" si="39"/>
        <v>0</v>
      </c>
      <c r="AX124" s="79">
        <f t="shared" ca="1" si="39"/>
        <v>0</v>
      </c>
      <c r="AY124" s="79">
        <f t="shared" ca="1" si="39"/>
        <v>0</v>
      </c>
      <c r="AZ124" s="79">
        <f t="shared" ca="1" si="39"/>
        <v>0</v>
      </c>
      <c r="BA124" s="79" t="str">
        <f t="shared" ca="1" si="25"/>
        <v/>
      </c>
      <c r="BB124" s="79" t="str">
        <f t="shared" ca="1" si="26"/>
        <v>3_1</v>
      </c>
      <c r="BC124" s="79" t="str">
        <f t="shared" ca="1" si="27"/>
        <v>aceA</v>
      </c>
      <c r="BD124" s="79">
        <f t="shared" si="28"/>
        <v>121</v>
      </c>
      <c r="BE124" s="79">
        <f t="shared" ca="1" si="38"/>
        <v>124</v>
      </c>
    </row>
    <row r="125" spans="1:57" x14ac:dyDescent="0.25">
      <c r="A125" s="79">
        <f t="shared" ca="1" si="42"/>
        <v>2</v>
      </c>
      <c r="B125" s="79" t="str">
        <f t="shared" ca="1" si="42"/>
        <v>B7</v>
      </c>
      <c r="C125" s="79">
        <f t="shared" ca="1" si="42"/>
        <v>-3.8970873088469502</v>
      </c>
      <c r="D125" s="79">
        <f t="shared" ca="1" si="42"/>
        <v>2.1575671240916598</v>
      </c>
      <c r="E125" s="79">
        <f t="shared" ca="1" si="42"/>
        <v>6.6757462251716797</v>
      </c>
      <c r="F125" s="79">
        <f t="shared" ca="1" si="42"/>
        <v>-0.60472573589913703</v>
      </c>
      <c r="G125" s="79">
        <f t="shared" ca="1" si="42"/>
        <v>3.9895611212114099</v>
      </c>
      <c r="H125" s="79">
        <f t="shared" ca="1" si="42"/>
        <v>0.54987122933107502</v>
      </c>
      <c r="I125" s="79">
        <f t="shared" ca="1" si="42"/>
        <v>1.90341435676828</v>
      </c>
      <c r="J125" s="79">
        <f t="shared" ca="1" si="42"/>
        <v>3.2027476328512399</v>
      </c>
      <c r="K125" s="79">
        <f t="shared" ca="1" si="42"/>
        <v>-2.8969291533749102</v>
      </c>
      <c r="L125" s="79">
        <f t="shared" ca="1" si="42"/>
        <v>1.3851770873320699</v>
      </c>
      <c r="M125" s="79">
        <f t="shared" ca="1" si="42"/>
        <v>-0.400700537058583</v>
      </c>
      <c r="N125" s="79">
        <f t="shared" ca="1" si="42"/>
        <v>-2.70275176819632</v>
      </c>
      <c r="O125" s="79">
        <f t="shared" ca="1" si="42"/>
        <v>1.06364636549733</v>
      </c>
      <c r="P125" s="79">
        <f t="shared" ca="1" si="42"/>
        <v>-2.4063240443551899</v>
      </c>
      <c r="Q125" s="79">
        <f t="shared" ca="1" si="41"/>
        <v>-0.59194717805712604</v>
      </c>
      <c r="R125" s="79">
        <f t="shared" ca="1" si="41"/>
        <v>-6.5324529904505599</v>
      </c>
      <c r="S125" s="79">
        <f t="shared" ca="1" si="41"/>
        <v>-4.4871668367327402</v>
      </c>
      <c r="T125" s="79">
        <f t="shared" ca="1" si="41"/>
        <v>-6.2396720206593299</v>
      </c>
      <c r="U125" s="79">
        <f t="shared" ca="1" si="41"/>
        <v>-5.6529927822871304</v>
      </c>
      <c r="V125" s="79">
        <f t="shared" ca="1" si="41"/>
        <v>-2.1324234826406601</v>
      </c>
      <c r="W125" s="79">
        <f t="shared" ca="1" si="41"/>
        <v>-0.84672720297749005</v>
      </c>
      <c r="X125" s="79">
        <f t="shared" ca="1" si="41"/>
        <v>-4.5396748981697801</v>
      </c>
      <c r="Y125" s="79">
        <f t="shared" ca="1" si="41"/>
        <v>-1.4602298590630201</v>
      </c>
      <c r="Z125" s="79">
        <f t="shared" ca="1" si="41"/>
        <v>7.7617012599271202</v>
      </c>
      <c r="AA125" s="79">
        <f t="shared" ca="1" si="41"/>
        <v>17.877232130509999</v>
      </c>
      <c r="AB125" s="79">
        <f t="shared" ca="1" si="41"/>
        <v>41.9467858801845</v>
      </c>
      <c r="AC125" s="79">
        <f t="shared" ca="1" si="41"/>
        <v>85.733757624664605</v>
      </c>
      <c r="AD125" s="79">
        <f t="shared" ca="1" si="41"/>
        <v>164.51849539557</v>
      </c>
      <c r="AE125" s="79">
        <f t="shared" ca="1" si="41"/>
        <v>306.84866723130602</v>
      </c>
      <c r="AF125" s="79">
        <f t="shared" ca="1" si="40"/>
        <v>552.83658631390199</v>
      </c>
      <c r="AG125" s="79">
        <f t="shared" ca="1" si="40"/>
        <v>953.90540567793096</v>
      </c>
      <c r="AH125" s="79">
        <f t="shared" ca="1" si="40"/>
        <v>1526.82747892624</v>
      </c>
      <c r="AI125" s="79">
        <f t="shared" ca="1" si="40"/>
        <v>2155.2103720550899</v>
      </c>
      <c r="AJ125" s="79">
        <f t="shared" ca="1" si="40"/>
        <v>2706.7881464741899</v>
      </c>
      <c r="AK125" s="79">
        <f t="shared" ca="1" si="40"/>
        <v>3116.2302737509599</v>
      </c>
      <c r="AL125" s="79">
        <f t="shared" ca="1" si="40"/>
        <v>3368.8538953584398</v>
      </c>
      <c r="AM125" s="79">
        <f t="shared" ca="1" si="40"/>
        <v>3502.3925881395699</v>
      </c>
      <c r="AN125" s="79">
        <f t="shared" ca="1" si="40"/>
        <v>3582.8079911980199</v>
      </c>
      <c r="AO125" s="79">
        <f t="shared" ca="1" si="40"/>
        <v>3639.3046385338298</v>
      </c>
      <c r="AP125" s="79">
        <f t="shared" ca="1" si="40"/>
        <v>3690.8595383484198</v>
      </c>
      <c r="AQ125" s="79">
        <f t="shared" ca="1" si="40"/>
        <v>0</v>
      </c>
      <c r="AR125" s="79">
        <f t="shared" ca="1" si="40"/>
        <v>0</v>
      </c>
      <c r="AS125" s="79">
        <f t="shared" ca="1" si="40"/>
        <v>0</v>
      </c>
      <c r="AT125" s="79">
        <f t="shared" ca="1" si="40"/>
        <v>0</v>
      </c>
      <c r="AU125" s="79">
        <f t="shared" ca="1" si="40"/>
        <v>0</v>
      </c>
      <c r="AV125" s="79">
        <f t="shared" ca="1" si="39"/>
        <v>0</v>
      </c>
      <c r="AW125" s="79">
        <f t="shared" ca="1" si="39"/>
        <v>0</v>
      </c>
      <c r="AX125" s="79">
        <f t="shared" ca="1" si="39"/>
        <v>0</v>
      </c>
      <c r="AY125" s="79">
        <f t="shared" ca="1" si="39"/>
        <v>0</v>
      </c>
      <c r="AZ125" s="79">
        <f t="shared" ca="1" si="39"/>
        <v>0</v>
      </c>
      <c r="BA125" s="79" t="str">
        <f t="shared" ca="1" si="25"/>
        <v/>
      </c>
      <c r="BB125" s="79" t="str">
        <f t="shared" ca="1" si="26"/>
        <v>3_1</v>
      </c>
      <c r="BC125" s="79" t="str">
        <f t="shared" ca="1" si="27"/>
        <v>aceA</v>
      </c>
      <c r="BD125" s="79">
        <f t="shared" si="28"/>
        <v>122</v>
      </c>
      <c r="BE125" s="79">
        <f t="shared" ca="1" si="38"/>
        <v>125</v>
      </c>
    </row>
    <row r="126" spans="1:57" x14ac:dyDescent="0.25">
      <c r="A126" s="79">
        <f t="shared" ca="1" si="42"/>
        <v>2</v>
      </c>
      <c r="B126" s="79" t="str">
        <f t="shared" ca="1" si="42"/>
        <v>C7</v>
      </c>
      <c r="C126" s="79">
        <f t="shared" ca="1" si="42"/>
        <v>-16.492922223952501</v>
      </c>
      <c r="D126" s="79">
        <f t="shared" ca="1" si="42"/>
        <v>-3.7940140596074299</v>
      </c>
      <c r="E126" s="79">
        <f t="shared" ca="1" si="42"/>
        <v>-6.6364716786538303</v>
      </c>
      <c r="F126" s="79">
        <f t="shared" ca="1" si="42"/>
        <v>-5.4320578559881998</v>
      </c>
      <c r="G126" s="79">
        <f t="shared" ca="1" si="42"/>
        <v>2.4506277531277201</v>
      </c>
      <c r="H126" s="79">
        <f t="shared" ca="1" si="42"/>
        <v>-0.187883202984267</v>
      </c>
      <c r="I126" s="79">
        <f t="shared" ca="1" si="42"/>
        <v>1.34313838358912</v>
      </c>
      <c r="J126" s="79">
        <f t="shared" ca="1" si="42"/>
        <v>4.5670194289250503</v>
      </c>
      <c r="K126" s="79">
        <f t="shared" ca="1" si="42"/>
        <v>4.21768613276799</v>
      </c>
      <c r="L126" s="79">
        <f t="shared" ca="1" si="42"/>
        <v>2.59438489519607</v>
      </c>
      <c r="M126" s="79">
        <f t="shared" ca="1" si="42"/>
        <v>8.6246238088533609</v>
      </c>
      <c r="N126" s="79">
        <f t="shared" ca="1" si="42"/>
        <v>2.9048051219629101</v>
      </c>
      <c r="O126" s="79">
        <f t="shared" ca="1" si="42"/>
        <v>3.7305016275449798</v>
      </c>
      <c r="P126" s="79">
        <f t="shared" ca="1" si="42"/>
        <v>3.5906987166804401</v>
      </c>
      <c r="Q126" s="79">
        <f t="shared" ca="1" si="41"/>
        <v>0.242001566076851</v>
      </c>
      <c r="R126" s="79">
        <f t="shared" ca="1" si="41"/>
        <v>0.27004053117025201</v>
      </c>
      <c r="S126" s="79">
        <f t="shared" ca="1" si="41"/>
        <v>1.0318083108059</v>
      </c>
      <c r="T126" s="79">
        <f t="shared" ca="1" si="41"/>
        <v>-1.42084350661526</v>
      </c>
      <c r="U126" s="79">
        <f t="shared" ca="1" si="41"/>
        <v>-8.1724680981142193</v>
      </c>
      <c r="V126" s="79">
        <f t="shared" ca="1" si="41"/>
        <v>-2.5610845416749699</v>
      </c>
      <c r="W126" s="79">
        <f t="shared" ca="1" si="41"/>
        <v>-9.3947672414087702</v>
      </c>
      <c r="X126" s="79">
        <f t="shared" ca="1" si="41"/>
        <v>-7.2580868657823903</v>
      </c>
      <c r="Y126" s="79">
        <f t="shared" ca="1" si="41"/>
        <v>-2.7647828440612998</v>
      </c>
      <c r="Z126" s="79">
        <f t="shared" ca="1" si="41"/>
        <v>-0.12006650104467601</v>
      </c>
      <c r="AA126" s="79">
        <f t="shared" ca="1" si="41"/>
        <v>2.9011655502781601</v>
      </c>
      <c r="AB126" s="79">
        <f t="shared" ca="1" si="41"/>
        <v>14.8007408741073</v>
      </c>
      <c r="AC126" s="79">
        <f t="shared" ca="1" si="41"/>
        <v>38.991370850282202</v>
      </c>
      <c r="AD126" s="79">
        <f t="shared" ca="1" si="41"/>
        <v>80.838714776984503</v>
      </c>
      <c r="AE126" s="79">
        <f t="shared" ca="1" si="41"/>
        <v>161.75807815235601</v>
      </c>
      <c r="AF126" s="79">
        <f t="shared" ca="1" si="40"/>
        <v>319.89688647578998</v>
      </c>
      <c r="AG126" s="79">
        <f t="shared" ca="1" si="40"/>
        <v>599.22944820511998</v>
      </c>
      <c r="AH126" s="79">
        <f t="shared" ca="1" si="40"/>
        <v>1066.47342316297</v>
      </c>
      <c r="AI126" s="79">
        <f t="shared" ca="1" si="40"/>
        <v>1720.70765528518</v>
      </c>
      <c r="AJ126" s="79">
        <f t="shared" ca="1" si="40"/>
        <v>2395.8102165672699</v>
      </c>
      <c r="AK126" s="79">
        <f t="shared" ca="1" si="40"/>
        <v>2959.5195796585999</v>
      </c>
      <c r="AL126" s="79">
        <f t="shared" ca="1" si="40"/>
        <v>3356.1788261359002</v>
      </c>
      <c r="AM126" s="79">
        <f t="shared" ca="1" si="40"/>
        <v>3601.8186311982699</v>
      </c>
      <c r="AN126" s="79">
        <f t="shared" ca="1" si="40"/>
        <v>3738.26767335361</v>
      </c>
      <c r="AO126" s="79">
        <f t="shared" ca="1" si="40"/>
        <v>3814.5940670336799</v>
      </c>
      <c r="AP126" s="79">
        <f t="shared" ca="1" si="40"/>
        <v>3865.0812082576499</v>
      </c>
      <c r="AQ126" s="79">
        <f t="shared" ca="1" si="40"/>
        <v>0</v>
      </c>
      <c r="AR126" s="79">
        <f t="shared" ca="1" si="40"/>
        <v>0</v>
      </c>
      <c r="AS126" s="79">
        <f t="shared" ca="1" si="40"/>
        <v>0</v>
      </c>
      <c r="AT126" s="79">
        <f t="shared" ca="1" si="40"/>
        <v>0</v>
      </c>
      <c r="AU126" s="79">
        <f t="shared" ca="1" si="40"/>
        <v>0</v>
      </c>
      <c r="AV126" s="79">
        <f t="shared" ca="1" si="39"/>
        <v>0</v>
      </c>
      <c r="AW126" s="79">
        <f t="shared" ca="1" si="39"/>
        <v>0</v>
      </c>
      <c r="AX126" s="79">
        <f t="shared" ca="1" si="39"/>
        <v>0</v>
      </c>
      <c r="AY126" s="79">
        <f t="shared" ca="1" si="39"/>
        <v>0</v>
      </c>
      <c r="AZ126" s="79">
        <f t="shared" ca="1" si="39"/>
        <v>0</v>
      </c>
      <c r="BA126" s="79" t="str">
        <f t="shared" ca="1" si="25"/>
        <v/>
      </c>
      <c r="BB126" s="79" t="str">
        <f t="shared" ca="1" si="26"/>
        <v>3_1</v>
      </c>
      <c r="BC126" s="79" t="str">
        <f t="shared" ca="1" si="27"/>
        <v>pspA</v>
      </c>
      <c r="BD126" s="79">
        <f t="shared" si="28"/>
        <v>123</v>
      </c>
      <c r="BE126" s="79">
        <f t="shared" ca="1" si="38"/>
        <v>126</v>
      </c>
    </row>
    <row r="127" spans="1:57" x14ac:dyDescent="0.25">
      <c r="A127" s="79">
        <f t="shared" ca="1" si="42"/>
        <v>2</v>
      </c>
      <c r="B127" s="79" t="str">
        <f t="shared" ca="1" si="42"/>
        <v>D7</v>
      </c>
      <c r="C127" s="79">
        <f t="shared" ca="1" si="42"/>
        <v>1.3465339025487999</v>
      </c>
      <c r="D127" s="79">
        <f t="shared" ca="1" si="42"/>
        <v>1.1659734144923299</v>
      </c>
      <c r="E127" s="79">
        <f t="shared" ca="1" si="42"/>
        <v>3.9499595134721002</v>
      </c>
      <c r="F127" s="79">
        <f t="shared" ca="1" si="42"/>
        <v>4.5133070837491696</v>
      </c>
      <c r="G127" s="79">
        <f t="shared" ca="1" si="42"/>
        <v>3.1797736863977701</v>
      </c>
      <c r="H127" s="79">
        <f t="shared" ca="1" si="42"/>
        <v>1.2615006083942699</v>
      </c>
      <c r="I127" s="79">
        <f t="shared" ca="1" si="42"/>
        <v>4.28001908370425</v>
      </c>
      <c r="J127" s="79">
        <f t="shared" ca="1" si="42"/>
        <v>7.2545978900961895E-4</v>
      </c>
      <c r="K127" s="79">
        <f t="shared" ca="1" si="42"/>
        <v>1.7475721971095499E-2</v>
      </c>
      <c r="L127" s="79">
        <f t="shared" ca="1" si="42"/>
        <v>-0.64865107124796795</v>
      </c>
      <c r="M127" s="79">
        <f t="shared" ca="1" si="42"/>
        <v>1.6967725975368899</v>
      </c>
      <c r="N127" s="79">
        <f t="shared" ca="1" si="42"/>
        <v>-4.3348344244614099</v>
      </c>
      <c r="O127" s="79">
        <f t="shared" ca="1" si="42"/>
        <v>-3.04980154795203</v>
      </c>
      <c r="P127" s="79">
        <f t="shared" ca="1" si="42"/>
        <v>-2.9965423022804298</v>
      </c>
      <c r="Q127" s="79">
        <f t="shared" ca="1" si="41"/>
        <v>-4.4787125060761399</v>
      </c>
      <c r="R127" s="79">
        <f t="shared" ca="1" si="41"/>
        <v>-0.43597698373923799</v>
      </c>
      <c r="S127" s="79">
        <f t="shared" ca="1" si="41"/>
        <v>-0.560232963036014</v>
      </c>
      <c r="T127" s="79">
        <f t="shared" ca="1" si="41"/>
        <v>-5.0614985444408402</v>
      </c>
      <c r="U127" s="79">
        <f t="shared" ca="1" si="41"/>
        <v>1.29496367639285</v>
      </c>
      <c r="V127" s="79">
        <f t="shared" ca="1" si="41"/>
        <v>-6.2297728398116297</v>
      </c>
      <c r="W127" s="79">
        <f t="shared" ca="1" si="41"/>
        <v>-8.1481979501841106</v>
      </c>
      <c r="X127" s="79">
        <f t="shared" ca="1" si="41"/>
        <v>-4.3227408659645299</v>
      </c>
      <c r="Y127" s="79">
        <f t="shared" ca="1" si="41"/>
        <v>-6.8511992458165896</v>
      </c>
      <c r="Z127" s="79">
        <f t="shared" ca="1" si="41"/>
        <v>-1.0922743209439401</v>
      </c>
      <c r="AA127" s="79">
        <f t="shared" ca="1" si="41"/>
        <v>8.8647433760656895</v>
      </c>
      <c r="AB127" s="79">
        <f t="shared" ca="1" si="41"/>
        <v>22.905822111119001</v>
      </c>
      <c r="AC127" s="79">
        <f t="shared" ca="1" si="41"/>
        <v>56.193135285672703</v>
      </c>
      <c r="AD127" s="79">
        <f t="shared" ca="1" si="41"/>
        <v>121.64625673428</v>
      </c>
      <c r="AE127" s="79">
        <f t="shared" ca="1" si="41"/>
        <v>241.75975230602401</v>
      </c>
      <c r="AF127" s="79">
        <f t="shared" ca="1" si="40"/>
        <v>473.356579818341</v>
      </c>
      <c r="AG127" s="79">
        <f t="shared" ca="1" si="40"/>
        <v>861.77894966261499</v>
      </c>
      <c r="AH127" s="79">
        <f t="shared" ca="1" si="40"/>
        <v>1465.4277380430401</v>
      </c>
      <c r="AI127" s="79">
        <f t="shared" ca="1" si="40"/>
        <v>2212.7220381606899</v>
      </c>
      <c r="AJ127" s="79">
        <f t="shared" ca="1" si="40"/>
        <v>2882.4041167401501</v>
      </c>
      <c r="AK127" s="79">
        <f t="shared" ca="1" si="40"/>
        <v>3404.5299099568401</v>
      </c>
      <c r="AL127" s="79">
        <f t="shared" ca="1" si="40"/>
        <v>3742.4245123411501</v>
      </c>
      <c r="AM127" s="79">
        <f t="shared" ca="1" si="40"/>
        <v>3936.8474403650898</v>
      </c>
      <c r="AN127" s="79">
        <f t="shared" ca="1" si="40"/>
        <v>4045.79118509515</v>
      </c>
      <c r="AO127" s="79">
        <f t="shared" ca="1" si="40"/>
        <v>4113.5544867603503</v>
      </c>
      <c r="AP127" s="79">
        <f t="shared" ca="1" si="40"/>
        <v>4162.41350387893</v>
      </c>
      <c r="AQ127" s="79">
        <f t="shared" ca="1" si="40"/>
        <v>0</v>
      </c>
      <c r="AR127" s="79">
        <f t="shared" ca="1" si="40"/>
        <v>0</v>
      </c>
      <c r="AS127" s="79">
        <f t="shared" ca="1" si="40"/>
        <v>0</v>
      </c>
      <c r="AT127" s="79">
        <f t="shared" ca="1" si="40"/>
        <v>0</v>
      </c>
      <c r="AU127" s="79">
        <f t="shared" ca="1" si="40"/>
        <v>0</v>
      </c>
      <c r="AV127" s="79">
        <f t="shared" ca="1" si="39"/>
        <v>0</v>
      </c>
      <c r="AW127" s="79">
        <f t="shared" ca="1" si="39"/>
        <v>0</v>
      </c>
      <c r="AX127" s="79">
        <f t="shared" ca="1" si="39"/>
        <v>0</v>
      </c>
      <c r="AY127" s="79">
        <f t="shared" ca="1" si="39"/>
        <v>0</v>
      </c>
      <c r="AZ127" s="79">
        <f t="shared" ca="1" si="39"/>
        <v>0</v>
      </c>
      <c r="BA127" s="79" t="str">
        <f t="shared" ca="1" si="25"/>
        <v/>
      </c>
      <c r="BB127" s="79" t="str">
        <f t="shared" ca="1" si="26"/>
        <v>3_1</v>
      </c>
      <c r="BC127" s="79" t="str">
        <f t="shared" ca="1" si="27"/>
        <v>pspA</v>
      </c>
      <c r="BD127" s="79">
        <f t="shared" si="28"/>
        <v>124</v>
      </c>
      <c r="BE127" s="79">
        <f t="shared" ca="1" si="38"/>
        <v>127</v>
      </c>
    </row>
    <row r="128" spans="1:57" x14ac:dyDescent="0.25">
      <c r="A128" s="79">
        <f t="shared" ca="1" si="42"/>
        <v>2</v>
      </c>
      <c r="B128" s="79" t="str">
        <f t="shared" ca="1" si="42"/>
        <v>E7</v>
      </c>
      <c r="C128" s="79">
        <f t="shared" ca="1" si="42"/>
        <v>25.0033611274898</v>
      </c>
      <c r="D128" s="79">
        <f t="shared" ca="1" si="42"/>
        <v>22.245655655169699</v>
      </c>
      <c r="E128" s="79">
        <f t="shared" ca="1" si="42"/>
        <v>8.2006771468040807</v>
      </c>
      <c r="F128" s="79">
        <f t="shared" ca="1" si="42"/>
        <v>11.068196122184901</v>
      </c>
      <c r="G128" s="79">
        <f t="shared" ca="1" si="42"/>
        <v>3.93835019621338</v>
      </c>
      <c r="H128" s="79">
        <f t="shared" ca="1" si="42"/>
        <v>9.7156556121262796E-2</v>
      </c>
      <c r="I128" s="79">
        <f t="shared" ca="1" si="42"/>
        <v>1.2227096459750999</v>
      </c>
      <c r="J128" s="79">
        <f t="shared" ca="1" si="42"/>
        <v>-1.1170591920595101</v>
      </c>
      <c r="K128" s="79">
        <f t="shared" ca="1" si="42"/>
        <v>-0.64120400969477498</v>
      </c>
      <c r="L128" s="79">
        <f t="shared" ca="1" si="42"/>
        <v>-1.17986317294663</v>
      </c>
      <c r="M128" s="79">
        <f t="shared" ca="1" si="42"/>
        <v>-1.1251868615468099</v>
      </c>
      <c r="N128" s="79">
        <f t="shared" ca="1" si="42"/>
        <v>0.16732175839251801</v>
      </c>
      <c r="O128" s="79">
        <f t="shared" ca="1" si="42"/>
        <v>-7.7681423383269204</v>
      </c>
      <c r="P128" s="79">
        <f t="shared" ca="1" si="42"/>
        <v>-6.3911088292575204</v>
      </c>
      <c r="Q128" s="79">
        <f t="shared" ca="1" si="41"/>
        <v>-4.65046537288754</v>
      </c>
      <c r="R128" s="79">
        <f t="shared" ca="1" si="41"/>
        <v>-3.8180772238010801</v>
      </c>
      <c r="S128" s="79">
        <f t="shared" ca="1" si="41"/>
        <v>-4.2510428795662802</v>
      </c>
      <c r="T128" s="79">
        <f t="shared" ca="1" si="41"/>
        <v>-6.9730521789047097</v>
      </c>
      <c r="U128" s="79">
        <f t="shared" ca="1" si="41"/>
        <v>-7.6563852514000201</v>
      </c>
      <c r="V128" s="79">
        <f t="shared" ca="1" si="41"/>
        <v>-5.7035210982580802</v>
      </c>
      <c r="W128" s="79">
        <f t="shared" ca="1" si="41"/>
        <v>-3.3119873300806799</v>
      </c>
      <c r="X128" s="79">
        <f t="shared" ca="1" si="41"/>
        <v>-6.3603168311342397</v>
      </c>
      <c r="Y128" s="79">
        <f t="shared" ca="1" si="41"/>
        <v>-2.6594585264274402</v>
      </c>
      <c r="Z128" s="79">
        <f t="shared" ca="1" si="41"/>
        <v>-2.27709821315693</v>
      </c>
      <c r="AA128" s="79">
        <f t="shared" ca="1" si="41"/>
        <v>2.4755877796796999</v>
      </c>
      <c r="AB128" s="79">
        <f t="shared" ca="1" si="41"/>
        <v>9.2712084816184905</v>
      </c>
      <c r="AC128" s="79">
        <f t="shared" ca="1" si="41"/>
        <v>24.876060845564599</v>
      </c>
      <c r="AD128" s="79">
        <f t="shared" ca="1" si="41"/>
        <v>57.486991409448798</v>
      </c>
      <c r="AE128" s="79">
        <f t="shared" ca="1" si="41"/>
        <v>117.567780612246</v>
      </c>
      <c r="AF128" s="79">
        <f t="shared" ca="1" si="40"/>
        <v>221.217900090679</v>
      </c>
      <c r="AG128" s="79">
        <f t="shared" ca="1" si="40"/>
        <v>420.28777866056402</v>
      </c>
      <c r="AH128" s="79">
        <f t="shared" ca="1" si="40"/>
        <v>755.72604522440997</v>
      </c>
      <c r="AI128" s="79">
        <f t="shared" ca="1" si="40"/>
        <v>1247.6109660259201</v>
      </c>
      <c r="AJ128" s="79">
        <f t="shared" ca="1" si="40"/>
        <v>1826.76463180418</v>
      </c>
      <c r="AK128" s="79">
        <f t="shared" ca="1" si="40"/>
        <v>2281.06204954952</v>
      </c>
      <c r="AL128" s="79">
        <f t="shared" ca="1" si="40"/>
        <v>2636.9524658626601</v>
      </c>
      <c r="AM128" s="79">
        <f t="shared" ca="1" si="40"/>
        <v>2862.3453530667498</v>
      </c>
      <c r="AN128" s="79">
        <f t="shared" ca="1" si="40"/>
        <v>2998.23322282753</v>
      </c>
      <c r="AO128" s="79">
        <f t="shared" ca="1" si="40"/>
        <v>3079.0235242223598</v>
      </c>
      <c r="AP128" s="79">
        <f t="shared" ca="1" si="40"/>
        <v>3136.8067849281101</v>
      </c>
      <c r="AQ128" s="79">
        <f t="shared" ca="1" si="40"/>
        <v>0</v>
      </c>
      <c r="AR128" s="79">
        <f t="shared" ca="1" si="40"/>
        <v>0</v>
      </c>
      <c r="AS128" s="79">
        <f t="shared" ca="1" si="40"/>
        <v>0</v>
      </c>
      <c r="AT128" s="79">
        <f t="shared" ca="1" si="40"/>
        <v>0</v>
      </c>
      <c r="AU128" s="79">
        <f t="shared" ca="1" si="40"/>
        <v>0</v>
      </c>
      <c r="AV128" s="79">
        <f t="shared" ca="1" si="39"/>
        <v>0</v>
      </c>
      <c r="AW128" s="79">
        <f t="shared" ca="1" si="39"/>
        <v>0</v>
      </c>
      <c r="AX128" s="79">
        <f t="shared" ca="1" si="39"/>
        <v>0</v>
      </c>
      <c r="AY128" s="79">
        <f t="shared" ca="1" si="39"/>
        <v>0</v>
      </c>
      <c r="AZ128" s="79">
        <f t="shared" ca="1" si="39"/>
        <v>0</v>
      </c>
      <c r="BA128" s="79" t="str">
        <f t="shared" ca="1" si="25"/>
        <v/>
      </c>
      <c r="BB128" s="79" t="str">
        <f t="shared" ca="1" si="26"/>
        <v>3_1</v>
      </c>
      <c r="BC128" s="79" t="str">
        <f t="shared" ca="1" si="27"/>
        <v>ltpD</v>
      </c>
      <c r="BD128" s="79">
        <f t="shared" si="28"/>
        <v>125</v>
      </c>
      <c r="BE128" s="79">
        <f t="shared" ca="1" si="38"/>
        <v>128</v>
      </c>
    </row>
    <row r="129" spans="1:57" x14ac:dyDescent="0.25">
      <c r="A129" s="79">
        <f t="shared" ca="1" si="42"/>
        <v>2</v>
      </c>
      <c r="B129" s="79" t="str">
        <f t="shared" ca="1" si="42"/>
        <v>F7</v>
      </c>
      <c r="C129" s="79">
        <f t="shared" ca="1" si="42"/>
        <v>26.817615147207601</v>
      </c>
      <c r="D129" s="79">
        <f t="shared" ca="1" si="42"/>
        <v>22.383916544298199</v>
      </c>
      <c r="E129" s="79">
        <f t="shared" ca="1" si="42"/>
        <v>6.8403139567026301</v>
      </c>
      <c r="F129" s="79">
        <f t="shared" ca="1" si="42"/>
        <v>7.2652451874573698</v>
      </c>
      <c r="G129" s="79">
        <f t="shared" ca="1" si="42"/>
        <v>4.8899343252673999</v>
      </c>
      <c r="H129" s="79">
        <f t="shared" ca="1" si="42"/>
        <v>5.5175684205301003</v>
      </c>
      <c r="I129" s="79">
        <f t="shared" ca="1" si="42"/>
        <v>2.3419900537637699</v>
      </c>
      <c r="J129" s="79">
        <f t="shared" ca="1" si="42"/>
        <v>-1.13871762837607</v>
      </c>
      <c r="K129" s="79">
        <f t="shared" ca="1" si="42"/>
        <v>0.38407186794302101</v>
      </c>
      <c r="L129" s="79">
        <f t="shared" ca="1" si="42"/>
        <v>1.11530415547168</v>
      </c>
      <c r="M129" s="79">
        <f t="shared" ca="1" si="42"/>
        <v>-4.1397754147687902</v>
      </c>
      <c r="N129" s="79">
        <f t="shared" ca="1" si="42"/>
        <v>-6.5311168383282201</v>
      </c>
      <c r="O129" s="79">
        <f t="shared" ca="1" si="42"/>
        <v>-4.5895954401089503</v>
      </c>
      <c r="P129" s="79">
        <f t="shared" ca="1" si="42"/>
        <v>-3.66475579675489</v>
      </c>
      <c r="Q129" s="79">
        <f t="shared" ca="1" si="41"/>
        <v>-7.0407075395573901</v>
      </c>
      <c r="R129" s="79">
        <f t="shared" ca="1" si="41"/>
        <v>-6.0534512458430099</v>
      </c>
      <c r="S129" s="79">
        <f t="shared" ca="1" si="41"/>
        <v>-1.27932627997507</v>
      </c>
      <c r="T129" s="79">
        <f t="shared" ca="1" si="41"/>
        <v>-0.48872732989821099</v>
      </c>
      <c r="U129" s="79">
        <f t="shared" ca="1" si="41"/>
        <v>-10.558974593078799</v>
      </c>
      <c r="V129" s="79">
        <f t="shared" ca="1" si="41"/>
        <v>-3.7682440337030099</v>
      </c>
      <c r="W129" s="79">
        <f t="shared" ca="1" si="41"/>
        <v>-4.1700952676896996</v>
      </c>
      <c r="X129" s="79">
        <f t="shared" ca="1" si="41"/>
        <v>-4.1764291139302303</v>
      </c>
      <c r="Y129" s="79">
        <f t="shared" ca="1" si="41"/>
        <v>-5.4012552306071502</v>
      </c>
      <c r="Z129" s="79">
        <f t="shared" ca="1" si="41"/>
        <v>-1.1275082911674901</v>
      </c>
      <c r="AA129" s="79">
        <f t="shared" ca="1" si="41"/>
        <v>7.6939962896208298</v>
      </c>
      <c r="AB129" s="79">
        <f t="shared" ca="1" si="41"/>
        <v>8.0471219406886103</v>
      </c>
      <c r="AC129" s="79">
        <f t="shared" ca="1" si="41"/>
        <v>20.293222142256099</v>
      </c>
      <c r="AD129" s="79">
        <f t="shared" ca="1" si="41"/>
        <v>49.588539975716202</v>
      </c>
      <c r="AE129" s="79">
        <f t="shared" ca="1" si="41"/>
        <v>89.797649607597606</v>
      </c>
      <c r="AF129" s="79">
        <f t="shared" ca="1" si="40"/>
        <v>173.519863080129</v>
      </c>
      <c r="AG129" s="79">
        <f t="shared" ca="1" si="40"/>
        <v>328.49134801735499</v>
      </c>
      <c r="AH129" s="79">
        <f t="shared" ca="1" si="40"/>
        <v>587.79256279689196</v>
      </c>
      <c r="AI129" s="79">
        <f t="shared" ca="1" si="40"/>
        <v>949.46331663385297</v>
      </c>
      <c r="AJ129" s="79">
        <f t="shared" ca="1" si="40"/>
        <v>1355.01146521428</v>
      </c>
      <c r="AK129" s="79">
        <f t="shared" ca="1" si="40"/>
        <v>1661.23060261159</v>
      </c>
      <c r="AL129" s="79">
        <f t="shared" ca="1" si="40"/>
        <v>1898.7188790073501</v>
      </c>
      <c r="AM129" s="79">
        <f t="shared" ca="1" si="40"/>
        <v>2050.70904049913</v>
      </c>
      <c r="AN129" s="79">
        <f t="shared" ca="1" si="40"/>
        <v>2143.8476633956102</v>
      </c>
      <c r="AO129" s="79">
        <f t="shared" ca="1" si="40"/>
        <v>2201.6257802027599</v>
      </c>
      <c r="AP129" s="79">
        <f t="shared" ca="1" si="40"/>
        <v>2240.8106448230201</v>
      </c>
      <c r="AQ129" s="79">
        <f t="shared" ca="1" si="40"/>
        <v>0</v>
      </c>
      <c r="AR129" s="79">
        <f t="shared" ca="1" si="40"/>
        <v>0</v>
      </c>
      <c r="AS129" s="79">
        <f t="shared" ca="1" si="40"/>
        <v>0</v>
      </c>
      <c r="AT129" s="79">
        <f t="shared" ca="1" si="40"/>
        <v>0</v>
      </c>
      <c r="AU129" s="79">
        <f t="shared" ref="AU129:AZ144" ca="1" si="43">INDIRECT("Data!"&amp;AU$2&amp;$BE129)</f>
        <v>0</v>
      </c>
      <c r="AV129" s="79">
        <f t="shared" ca="1" si="43"/>
        <v>0</v>
      </c>
      <c r="AW129" s="79">
        <f t="shared" ca="1" si="43"/>
        <v>0</v>
      </c>
      <c r="AX129" s="79">
        <f t="shared" ca="1" si="43"/>
        <v>0</v>
      </c>
      <c r="AY129" s="79">
        <f t="shared" ca="1" si="43"/>
        <v>0</v>
      </c>
      <c r="AZ129" s="79">
        <f t="shared" ca="1" si="43"/>
        <v>0</v>
      </c>
      <c r="BA129" s="79" t="str">
        <f t="shared" ca="1" si="25"/>
        <v/>
      </c>
      <c r="BB129" s="79" t="str">
        <f t="shared" ca="1" si="26"/>
        <v>3_1</v>
      </c>
      <c r="BC129" s="79" t="str">
        <f t="shared" ca="1" si="27"/>
        <v>ltpD</v>
      </c>
      <c r="BD129" s="79">
        <f t="shared" si="28"/>
        <v>126</v>
      </c>
      <c r="BE129" s="79">
        <f t="shared" ca="1" si="38"/>
        <v>129</v>
      </c>
    </row>
    <row r="130" spans="1:57" x14ac:dyDescent="0.25">
      <c r="A130" s="79">
        <f t="shared" ca="1" si="42"/>
        <v>2</v>
      </c>
      <c r="B130" s="79" t="str">
        <f t="shared" ca="1" si="42"/>
        <v>G7</v>
      </c>
      <c r="C130" s="79">
        <f t="shared" ca="1" si="42"/>
        <v>2.5126020186280602</v>
      </c>
      <c r="D130" s="79">
        <f t="shared" ca="1" si="42"/>
        <v>8.5753342842931506</v>
      </c>
      <c r="E130" s="79">
        <f t="shared" ca="1" si="42"/>
        <v>5.8358176677438696</v>
      </c>
      <c r="F130" s="79">
        <f t="shared" ca="1" si="42"/>
        <v>3.8916634008651299</v>
      </c>
      <c r="G130" s="79">
        <f t="shared" ca="1" si="42"/>
        <v>11.704783671030301</v>
      </c>
      <c r="H130" s="79">
        <f t="shared" ca="1" si="42"/>
        <v>-2.0218068390336201</v>
      </c>
      <c r="I130" s="79">
        <f t="shared" ca="1" si="42"/>
        <v>-1.7123268998329899</v>
      </c>
      <c r="J130" s="79">
        <f t="shared" ca="1" si="42"/>
        <v>3.2795740784099499</v>
      </c>
      <c r="K130" s="79">
        <f t="shared" ca="1" si="42"/>
        <v>1.3455081702127201</v>
      </c>
      <c r="L130" s="79">
        <f t="shared" ca="1" si="42"/>
        <v>1.30027310090736</v>
      </c>
      <c r="M130" s="79">
        <f t="shared" ca="1" si="42"/>
        <v>-3.4064555098966598</v>
      </c>
      <c r="N130" s="79">
        <f t="shared" ca="1" si="42"/>
        <v>-2.07590453413968</v>
      </c>
      <c r="O130" s="79">
        <f t="shared" ca="1" si="42"/>
        <v>-3.4687594933216102</v>
      </c>
      <c r="P130" s="79">
        <f t="shared" ca="1" si="42"/>
        <v>-3.6820766510950298</v>
      </c>
      <c r="Q130" s="79">
        <f t="shared" ca="1" si="41"/>
        <v>-7.1098706219791001</v>
      </c>
      <c r="R130" s="79">
        <f t="shared" ca="1" si="41"/>
        <v>-5.7809916902010601</v>
      </c>
      <c r="S130" s="79">
        <f t="shared" ca="1" si="41"/>
        <v>-6.4717138212813596</v>
      </c>
      <c r="T130" s="79">
        <f t="shared" ca="1" si="41"/>
        <v>-6.1656178449197796</v>
      </c>
      <c r="U130" s="79">
        <f t="shared" ca="1" si="41"/>
        <v>-6.0898905593280697</v>
      </c>
      <c r="V130" s="79">
        <f t="shared" ca="1" si="41"/>
        <v>-9.2277342189759093</v>
      </c>
      <c r="W130" s="79">
        <f t="shared" ca="1" si="41"/>
        <v>-3.2825229466502601</v>
      </c>
      <c r="X130" s="79">
        <f t="shared" ca="1" si="41"/>
        <v>-0.56453257901921505</v>
      </c>
      <c r="Y130" s="79">
        <f t="shared" ca="1" si="41"/>
        <v>-1.28578160214101</v>
      </c>
      <c r="Z130" s="79">
        <f t="shared" ca="1" si="41"/>
        <v>9.9714774367680601</v>
      </c>
      <c r="AA130" s="79">
        <f t="shared" ca="1" si="41"/>
        <v>25.634144298411702</v>
      </c>
      <c r="AB130" s="79">
        <f t="shared" ca="1" si="41"/>
        <v>54.668918526479999</v>
      </c>
      <c r="AC130" s="79">
        <f t="shared" ca="1" si="41"/>
        <v>111.11868845115499</v>
      </c>
      <c r="AD130" s="79">
        <f t="shared" ca="1" si="41"/>
        <v>214.36819445804201</v>
      </c>
      <c r="AE130" s="79">
        <f t="shared" ca="1" si="41"/>
        <v>402.36725119085003</v>
      </c>
      <c r="AF130" s="79">
        <f t="shared" ref="AF130:AU145" ca="1" si="44">INDIRECT("Data!"&amp;AF$2&amp;$BE130)</f>
        <v>732.17302487101995</v>
      </c>
      <c r="AG130" s="79">
        <f t="shared" ca="1" si="44"/>
        <v>1256.7227752507599</v>
      </c>
      <c r="AH130" s="79">
        <f t="shared" ca="1" si="44"/>
        <v>1962.0893391521599</v>
      </c>
      <c r="AI130" s="79">
        <f t="shared" ca="1" si="44"/>
        <v>2686.74275666525</v>
      </c>
      <c r="AJ130" s="79">
        <f t="shared" ca="1" si="44"/>
        <v>3296.4506128850799</v>
      </c>
      <c r="AK130" s="79">
        <f t="shared" ca="1" si="44"/>
        <v>3736.6424126326201</v>
      </c>
      <c r="AL130" s="79">
        <f t="shared" ca="1" si="44"/>
        <v>4013.7628985092401</v>
      </c>
      <c r="AM130" s="79">
        <f t="shared" ca="1" si="44"/>
        <v>4179.7113467182899</v>
      </c>
      <c r="AN130" s="79">
        <f t="shared" ca="1" si="44"/>
        <v>4278.6569783224204</v>
      </c>
      <c r="AO130" s="79">
        <f t="shared" ca="1" si="44"/>
        <v>4343.7363808708496</v>
      </c>
      <c r="AP130" s="79">
        <f t="shared" ca="1" si="44"/>
        <v>4396.07275483384</v>
      </c>
      <c r="AQ130" s="79">
        <f t="shared" ca="1" si="44"/>
        <v>0</v>
      </c>
      <c r="AR130" s="79">
        <f t="shared" ca="1" si="44"/>
        <v>0</v>
      </c>
      <c r="AS130" s="79">
        <f t="shared" ca="1" si="44"/>
        <v>0</v>
      </c>
      <c r="AT130" s="79">
        <f t="shared" ca="1" si="44"/>
        <v>0</v>
      </c>
      <c r="AU130" s="79">
        <f t="shared" ca="1" si="44"/>
        <v>0</v>
      </c>
      <c r="AV130" s="79">
        <f t="shared" ca="1" si="43"/>
        <v>0</v>
      </c>
      <c r="AW130" s="79">
        <f t="shared" ca="1" si="43"/>
        <v>0</v>
      </c>
      <c r="AX130" s="79">
        <f t="shared" ca="1" si="43"/>
        <v>0</v>
      </c>
      <c r="AY130" s="79">
        <f t="shared" ca="1" si="43"/>
        <v>0</v>
      </c>
      <c r="AZ130" s="79">
        <f t="shared" ca="1" si="43"/>
        <v>0</v>
      </c>
      <c r="BA130" s="79" t="str">
        <f t="shared" ca="1" si="25"/>
        <v/>
      </c>
      <c r="BB130" s="79" t="str">
        <f t="shared" ca="1" si="26"/>
        <v>3_1</v>
      </c>
      <c r="BC130" s="79" t="str">
        <f t="shared" ca="1" si="27"/>
        <v>ParA</v>
      </c>
      <c r="BD130" s="79">
        <f t="shared" si="28"/>
        <v>127</v>
      </c>
      <c r="BE130" s="79">
        <f t="shared" ca="1" si="38"/>
        <v>130</v>
      </c>
    </row>
    <row r="131" spans="1:57" x14ac:dyDescent="0.25">
      <c r="A131" s="79">
        <f t="shared" ca="1" si="42"/>
        <v>2</v>
      </c>
      <c r="B131" s="79" t="str">
        <f t="shared" ca="1" si="42"/>
        <v>H7</v>
      </c>
      <c r="C131" s="79">
        <f t="shared" ca="1" si="42"/>
        <v>26.6016307879427</v>
      </c>
      <c r="D131" s="79">
        <f t="shared" ca="1" si="42"/>
        <v>24.5507713483962</v>
      </c>
      <c r="E131" s="79">
        <f t="shared" ca="1" si="42"/>
        <v>10.2203692735225</v>
      </c>
      <c r="F131" s="79">
        <f t="shared" ca="1" si="42"/>
        <v>7.2314626446659496</v>
      </c>
      <c r="G131" s="79">
        <f t="shared" ca="1" si="42"/>
        <v>3.0816840334659901</v>
      </c>
      <c r="H131" s="79">
        <f t="shared" ca="1" si="42"/>
        <v>5.8588779922006298</v>
      </c>
      <c r="I131" s="79">
        <f t="shared" ca="1" si="42"/>
        <v>4.5263250285520398</v>
      </c>
      <c r="J131" s="79">
        <f t="shared" ca="1" si="42"/>
        <v>0.82097516445401197</v>
      </c>
      <c r="K131" s="79">
        <f t="shared" ca="1" si="42"/>
        <v>0.213737924344059</v>
      </c>
      <c r="L131" s="79">
        <f t="shared" ca="1" si="42"/>
        <v>3.4310031627051099</v>
      </c>
      <c r="M131" s="79">
        <f t="shared" ca="1" si="42"/>
        <v>-4.2397661926056598</v>
      </c>
      <c r="N131" s="79">
        <f t="shared" ca="1" si="42"/>
        <v>-2.2303763347499599</v>
      </c>
      <c r="O131" s="79">
        <f t="shared" ca="1" si="42"/>
        <v>-5.48295852207593</v>
      </c>
      <c r="P131" s="79">
        <f t="shared" ref="P131:AE146" ca="1" si="45">INDIRECT("Data!"&amp;P$2&amp;$BE131)</f>
        <v>-4.9411473285517804</v>
      </c>
      <c r="Q131" s="79">
        <f t="shared" ca="1" si="45"/>
        <v>-4.0778614422833899</v>
      </c>
      <c r="R131" s="79">
        <f t="shared" ca="1" si="45"/>
        <v>-6.0607829436330602</v>
      </c>
      <c r="S131" s="79">
        <f t="shared" ca="1" si="45"/>
        <v>-9.7314530187923101</v>
      </c>
      <c r="T131" s="79">
        <f t="shared" ca="1" si="45"/>
        <v>-10.0349125469693</v>
      </c>
      <c r="U131" s="79">
        <f t="shared" ca="1" si="45"/>
        <v>-9.0055139268010898</v>
      </c>
      <c r="V131" s="79">
        <f t="shared" ca="1" si="45"/>
        <v>-8.5864700555293894</v>
      </c>
      <c r="W131" s="79">
        <f t="shared" ca="1" si="45"/>
        <v>-9.8217976123405606</v>
      </c>
      <c r="X131" s="79">
        <f t="shared" ca="1" si="45"/>
        <v>-6.8898998161544096</v>
      </c>
      <c r="Y131" s="79">
        <f t="shared" ca="1" si="45"/>
        <v>-6.1104674466832902</v>
      </c>
      <c r="Z131" s="79">
        <f t="shared" ca="1" si="45"/>
        <v>6.4723768841581704</v>
      </c>
      <c r="AA131" s="79">
        <f t="shared" ca="1" si="45"/>
        <v>11.8889409571616</v>
      </c>
      <c r="AB131" s="79">
        <f t="shared" ca="1" si="45"/>
        <v>37.982135332967601</v>
      </c>
      <c r="AC131" s="79">
        <f t="shared" ca="1" si="45"/>
        <v>79.815424328550293</v>
      </c>
      <c r="AD131" s="79">
        <f t="shared" ca="1" si="45"/>
        <v>155.65888086920501</v>
      </c>
      <c r="AE131" s="79">
        <f t="shared" ca="1" si="45"/>
        <v>296.54866434024899</v>
      </c>
      <c r="AF131" s="79">
        <f t="shared" ca="1" si="44"/>
        <v>550.18322378400001</v>
      </c>
      <c r="AG131" s="79">
        <f t="shared" ca="1" si="44"/>
        <v>965.62841717824597</v>
      </c>
      <c r="AH131" s="79">
        <f t="shared" ca="1" si="44"/>
        <v>1554.5217060012901</v>
      </c>
      <c r="AI131" s="79">
        <f t="shared" ca="1" si="44"/>
        <v>2211.9528495848299</v>
      </c>
      <c r="AJ131" s="79">
        <f t="shared" ca="1" si="44"/>
        <v>2792.3130247287099</v>
      </c>
      <c r="AK131" s="79">
        <f t="shared" ca="1" si="44"/>
        <v>3235.2180209245998</v>
      </c>
      <c r="AL131" s="79">
        <f t="shared" ca="1" si="44"/>
        <v>3531.08813768645</v>
      </c>
      <c r="AM131" s="79">
        <f t="shared" ca="1" si="44"/>
        <v>3702.6831324544501</v>
      </c>
      <c r="AN131" s="79">
        <f t="shared" ca="1" si="44"/>
        <v>3805.8143252259101</v>
      </c>
      <c r="AO131" s="79">
        <f t="shared" ca="1" si="44"/>
        <v>3865.1990056753598</v>
      </c>
      <c r="AP131" s="79">
        <f t="shared" ca="1" si="44"/>
        <v>3908.3832213597002</v>
      </c>
      <c r="AQ131" s="79">
        <f t="shared" ca="1" si="44"/>
        <v>0</v>
      </c>
      <c r="AR131" s="79">
        <f t="shared" ca="1" si="44"/>
        <v>0</v>
      </c>
      <c r="AS131" s="79">
        <f t="shared" ca="1" si="44"/>
        <v>0</v>
      </c>
      <c r="AT131" s="79">
        <f t="shared" ca="1" si="44"/>
        <v>0</v>
      </c>
      <c r="AU131" s="79">
        <f t="shared" ca="1" si="44"/>
        <v>0</v>
      </c>
      <c r="AV131" s="79">
        <f t="shared" ca="1" si="43"/>
        <v>0</v>
      </c>
      <c r="AW131" s="79">
        <f t="shared" ca="1" si="43"/>
        <v>0</v>
      </c>
      <c r="AX131" s="79">
        <f t="shared" ca="1" si="43"/>
        <v>0</v>
      </c>
      <c r="AY131" s="79">
        <f t="shared" ca="1" si="43"/>
        <v>0</v>
      </c>
      <c r="AZ131" s="79">
        <f t="shared" ca="1" si="43"/>
        <v>0</v>
      </c>
      <c r="BA131" s="79" t="str">
        <f t="shared" ca="1" si="25"/>
        <v/>
      </c>
      <c r="BB131" s="79" t="str">
        <f t="shared" ca="1" si="26"/>
        <v>3_1</v>
      </c>
      <c r="BC131" s="79" t="str">
        <f t="shared" ca="1" si="27"/>
        <v>ParA</v>
      </c>
      <c r="BD131" s="79">
        <f t="shared" si="28"/>
        <v>128</v>
      </c>
      <c r="BE131" s="79">
        <f t="shared" ca="1" si="38"/>
        <v>131</v>
      </c>
    </row>
    <row r="132" spans="1:57" x14ac:dyDescent="0.25">
      <c r="A132" s="79">
        <f t="shared" ref="A132:P147" ca="1" si="46">INDIRECT("Data!"&amp;A$2&amp;$BE132)</f>
        <v>2</v>
      </c>
      <c r="B132" s="79" t="str">
        <f t="shared" ca="1" si="46"/>
        <v>A8</v>
      </c>
      <c r="C132" s="79">
        <f t="shared" ca="1" si="46"/>
        <v>10.976910668092399</v>
      </c>
      <c r="D132" s="79">
        <f t="shared" ca="1" si="46"/>
        <v>12.6156515799939</v>
      </c>
      <c r="E132" s="79">
        <f t="shared" ca="1" si="46"/>
        <v>6.3610273579361101</v>
      </c>
      <c r="F132" s="79">
        <f t="shared" ca="1" si="46"/>
        <v>2.8410635505761102</v>
      </c>
      <c r="G132" s="79">
        <f t="shared" ca="1" si="46"/>
        <v>6.9176017490413004</v>
      </c>
      <c r="H132" s="79">
        <f t="shared" ca="1" si="46"/>
        <v>2.90786158761557</v>
      </c>
      <c r="I132" s="79">
        <f t="shared" ca="1" si="46"/>
        <v>3.0934389676640399</v>
      </c>
      <c r="J132" s="79">
        <f t="shared" ca="1" si="46"/>
        <v>0.90950531748285401</v>
      </c>
      <c r="K132" s="79">
        <f t="shared" ca="1" si="46"/>
        <v>-0.90553059297462801</v>
      </c>
      <c r="L132" s="79">
        <f t="shared" ca="1" si="46"/>
        <v>-1.51280415282918</v>
      </c>
      <c r="M132" s="79">
        <f t="shared" ca="1" si="46"/>
        <v>-6.9939605765030102</v>
      </c>
      <c r="N132" s="79">
        <f t="shared" ca="1" si="46"/>
        <v>-2.1436003549301899</v>
      </c>
      <c r="O132" s="79">
        <f t="shared" ca="1" si="46"/>
        <v>0.46303651737798601</v>
      </c>
      <c r="P132" s="79">
        <f t="shared" ca="1" si="46"/>
        <v>2.2576149963379102</v>
      </c>
      <c r="Q132" s="79">
        <f t="shared" ca="1" si="45"/>
        <v>-5.7452796654965796</v>
      </c>
      <c r="R132" s="79">
        <f t="shared" ca="1" si="45"/>
        <v>-4.4999979904860101</v>
      </c>
      <c r="S132" s="79">
        <f t="shared" ca="1" si="45"/>
        <v>-7.5975267583971799</v>
      </c>
      <c r="T132" s="79">
        <f t="shared" ca="1" si="45"/>
        <v>-3.8945744021907598</v>
      </c>
      <c r="U132" s="79">
        <f t="shared" ca="1" si="45"/>
        <v>-4.9895045051148399</v>
      </c>
      <c r="V132" s="79">
        <f t="shared" ca="1" si="45"/>
        <v>-5.86903286120969</v>
      </c>
      <c r="W132" s="79">
        <f t="shared" ca="1" si="45"/>
        <v>-5.5174602854140202</v>
      </c>
      <c r="X132" s="79">
        <f t="shared" ca="1" si="45"/>
        <v>-5.7979980771310702</v>
      </c>
      <c r="Y132" s="79">
        <f t="shared" ca="1" si="45"/>
        <v>0.24580275199423299</v>
      </c>
      <c r="Z132" s="79">
        <f t="shared" ca="1" si="45"/>
        <v>10.4036490949147</v>
      </c>
      <c r="AA132" s="79">
        <f t="shared" ca="1" si="45"/>
        <v>24.3331634715232</v>
      </c>
      <c r="AB132" s="79">
        <f t="shared" ca="1" si="45"/>
        <v>60.0241534528163</v>
      </c>
      <c r="AC132" s="79">
        <f t="shared" ca="1" si="45"/>
        <v>117.64109055768201</v>
      </c>
      <c r="AD132" s="79">
        <f t="shared" ca="1" si="45"/>
        <v>227.478689221693</v>
      </c>
      <c r="AE132" s="79">
        <f t="shared" ca="1" si="45"/>
        <v>410.32073082898802</v>
      </c>
      <c r="AF132" s="79">
        <f t="shared" ca="1" si="44"/>
        <v>724.93857632694096</v>
      </c>
      <c r="AG132" s="79">
        <f t="shared" ca="1" si="44"/>
        <v>1191.59305587479</v>
      </c>
      <c r="AH132" s="79">
        <f t="shared" ca="1" si="44"/>
        <v>1766.17220369134</v>
      </c>
      <c r="AI132" s="79">
        <f t="shared" ca="1" si="44"/>
        <v>2270.3796334185799</v>
      </c>
      <c r="AJ132" s="79">
        <f t="shared" ca="1" si="44"/>
        <v>2673.3625502223999</v>
      </c>
      <c r="AK132" s="79">
        <f t="shared" ca="1" si="44"/>
        <v>2933.24047871419</v>
      </c>
      <c r="AL132" s="79">
        <f t="shared" ca="1" si="44"/>
        <v>3081.0370021602798</v>
      </c>
      <c r="AM132" s="79">
        <f t="shared" ca="1" si="44"/>
        <v>3162.7163767883198</v>
      </c>
      <c r="AN132" s="79">
        <f t="shared" ca="1" si="44"/>
        <v>3221.7633280076898</v>
      </c>
      <c r="AO132" s="79">
        <f t="shared" ca="1" si="44"/>
        <v>3259.2347937692398</v>
      </c>
      <c r="AP132" s="79">
        <f t="shared" ca="1" si="44"/>
        <v>3287.4580767540401</v>
      </c>
      <c r="AQ132" s="79">
        <f t="shared" ca="1" si="44"/>
        <v>0</v>
      </c>
      <c r="AR132" s="79">
        <f t="shared" ca="1" si="44"/>
        <v>0</v>
      </c>
      <c r="AS132" s="79">
        <f t="shared" ca="1" si="44"/>
        <v>0</v>
      </c>
      <c r="AT132" s="79">
        <f t="shared" ca="1" si="44"/>
        <v>0</v>
      </c>
      <c r="AU132" s="79">
        <f t="shared" ca="1" si="44"/>
        <v>0</v>
      </c>
      <c r="AV132" s="79">
        <f t="shared" ca="1" si="43"/>
        <v>0</v>
      </c>
      <c r="AW132" s="79">
        <f t="shared" ca="1" si="43"/>
        <v>0</v>
      </c>
      <c r="AX132" s="79">
        <f t="shared" ca="1" si="43"/>
        <v>0</v>
      </c>
      <c r="AY132" s="79">
        <f t="shared" ca="1" si="43"/>
        <v>0</v>
      </c>
      <c r="AZ132" s="79">
        <f t="shared" ca="1" si="43"/>
        <v>0</v>
      </c>
      <c r="BA132" s="79" t="str">
        <f t="shared" ref="BA132:BA147" ca="1" si="47">IFERROR(IF(INDIRECT("Plate"&amp;A132&amp;"_S!"&amp;CHAR(RIGHT(B132,LEN(B132)-1)+65)&amp;CODE(LEFT(B132,1))-58)="","E",IF(INDIRECT("Plate"&amp;A132&amp;"_E!"&amp;CHAR(RIGHT(B132,LEN(B132)-1)+65)&amp;CODE(LEFT(B132,1))-58)="",IF(OR(BB132="NTC",BB132="NEC",BB132="no-RT"),"N",""),"X")),"")</f>
        <v/>
      </c>
      <c r="BB132" s="79" t="str">
        <f t="shared" ref="BB132:BB147" ca="1" si="48">IFERROR(INDIRECT("Plate"&amp;A132&amp;"_S!"&amp;CHAR(RIGHT(B132,LEN(B132)-1)+65)&amp;CODE(LEFT(B132,1))-58),"")</f>
        <v>3_2</v>
      </c>
      <c r="BC132" s="79" t="str">
        <f t="shared" ref="BC132:BC147" ca="1" si="49">IFERROR(INDIRECT("Plate"&amp;A132&amp;"_g!"&amp;CHAR(RIGHT(B132,LEN(B132)-1)+65)&amp;CODE(LEFT(B132,1))-58),"")</f>
        <v>aceA</v>
      </c>
      <c r="BD132" s="79">
        <f t="shared" ref="BD132:BD147" si="50">BD131+1</f>
        <v>129</v>
      </c>
      <c r="BE132" s="79">
        <f t="shared" ref="BE132:BE163" ca="1" si="51">IFERROR(VLOOKUP(BD132,Data_Order,2,FALSE),"")</f>
        <v>132</v>
      </c>
    </row>
    <row r="133" spans="1:57" x14ac:dyDescent="0.25">
      <c r="A133" s="79">
        <f t="shared" ca="1" si="46"/>
        <v>2</v>
      </c>
      <c r="B133" s="79" t="str">
        <f t="shared" ca="1" si="46"/>
        <v>B8</v>
      </c>
      <c r="C133" s="79">
        <f t="shared" ca="1" si="46"/>
        <v>-2.5850406602130498</v>
      </c>
      <c r="D133" s="79">
        <f t="shared" ca="1" si="46"/>
        <v>5.8404094810311999</v>
      </c>
      <c r="E133" s="79">
        <f t="shared" ca="1" si="46"/>
        <v>6.4451871405326502</v>
      </c>
      <c r="F133" s="79">
        <f t="shared" ca="1" si="46"/>
        <v>4.7115226697383203</v>
      </c>
      <c r="G133" s="79">
        <f t="shared" ca="1" si="46"/>
        <v>4.8389044735058597</v>
      </c>
      <c r="H133" s="79">
        <f t="shared" ca="1" si="46"/>
        <v>2.0015211981722101</v>
      </c>
      <c r="I133" s="79">
        <f t="shared" ca="1" si="46"/>
        <v>1.0132829182257399</v>
      </c>
      <c r="J133" s="79">
        <f t="shared" ca="1" si="46"/>
        <v>2.3959237211602198</v>
      </c>
      <c r="K133" s="79">
        <f t="shared" ca="1" si="46"/>
        <v>0.34899283519598601</v>
      </c>
      <c r="L133" s="79">
        <f t="shared" ca="1" si="46"/>
        <v>-0.22631751392782501</v>
      </c>
      <c r="M133" s="79">
        <f t="shared" ca="1" si="46"/>
        <v>-0.80139232951023598</v>
      </c>
      <c r="N133" s="79">
        <f t="shared" ca="1" si="46"/>
        <v>-1.0752551657164999</v>
      </c>
      <c r="O133" s="79">
        <f t="shared" ca="1" si="46"/>
        <v>-0.99750257027062605</v>
      </c>
      <c r="P133" s="79">
        <f t="shared" ca="1" si="46"/>
        <v>-3.5295498711466302</v>
      </c>
      <c r="Q133" s="79">
        <f t="shared" ca="1" si="45"/>
        <v>-3.8586835049600299</v>
      </c>
      <c r="R133" s="79">
        <f t="shared" ca="1" si="45"/>
        <v>-5.4843362167271197</v>
      </c>
      <c r="S133" s="79">
        <f t="shared" ca="1" si="45"/>
        <v>-4.9822445027621098</v>
      </c>
      <c r="T133" s="79">
        <f t="shared" ca="1" si="45"/>
        <v>-6.556412328855</v>
      </c>
      <c r="U133" s="79">
        <f t="shared" ca="1" si="45"/>
        <v>-6.6075103520815901</v>
      </c>
      <c r="V133" s="79">
        <f t="shared" ca="1" si="45"/>
        <v>-3.7906323714328201</v>
      </c>
      <c r="W133" s="79">
        <f t="shared" ca="1" si="45"/>
        <v>-4.7035509075858499</v>
      </c>
      <c r="X133" s="79">
        <f t="shared" ca="1" si="45"/>
        <v>-4.6494360811434499</v>
      </c>
      <c r="Y133" s="79">
        <f t="shared" ca="1" si="45"/>
        <v>-2.4557340671844901</v>
      </c>
      <c r="Z133" s="79">
        <f t="shared" ca="1" si="45"/>
        <v>9.17938940874728</v>
      </c>
      <c r="AA133" s="79">
        <f t="shared" ca="1" si="45"/>
        <v>27.867251304125102</v>
      </c>
      <c r="AB133" s="79">
        <f t="shared" ca="1" si="45"/>
        <v>61.078565771401401</v>
      </c>
      <c r="AC133" s="79">
        <f t="shared" ca="1" si="45"/>
        <v>125.069563608046</v>
      </c>
      <c r="AD133" s="79">
        <f t="shared" ca="1" si="45"/>
        <v>242.96172334671701</v>
      </c>
      <c r="AE133" s="79">
        <f t="shared" ca="1" si="45"/>
        <v>453.68398867386099</v>
      </c>
      <c r="AF133" s="79">
        <f t="shared" ca="1" si="44"/>
        <v>794.05359954382902</v>
      </c>
      <c r="AG133" s="79">
        <f t="shared" ca="1" si="44"/>
        <v>1313.6512444574</v>
      </c>
      <c r="AH133" s="79">
        <f t="shared" ca="1" si="44"/>
        <v>1959.83023106376</v>
      </c>
      <c r="AI133" s="79">
        <f t="shared" ca="1" si="44"/>
        <v>2542.6616850607302</v>
      </c>
      <c r="AJ133" s="79">
        <f t="shared" ca="1" si="44"/>
        <v>3011.5739451237901</v>
      </c>
      <c r="AK133" s="79">
        <f t="shared" ca="1" si="44"/>
        <v>3316.7712272253798</v>
      </c>
      <c r="AL133" s="79">
        <f t="shared" ca="1" si="44"/>
        <v>3482.3213971628502</v>
      </c>
      <c r="AM133" s="79">
        <f t="shared" ca="1" si="44"/>
        <v>3570.5662996227202</v>
      </c>
      <c r="AN133" s="79">
        <f t="shared" ca="1" si="44"/>
        <v>3630.7961394754002</v>
      </c>
      <c r="AO133" s="79">
        <f t="shared" ca="1" si="44"/>
        <v>3678.86611164632</v>
      </c>
      <c r="AP133" s="79">
        <f t="shared" ca="1" si="44"/>
        <v>3722.4982786543801</v>
      </c>
      <c r="AQ133" s="79">
        <f t="shared" ca="1" si="44"/>
        <v>0</v>
      </c>
      <c r="AR133" s="79">
        <f t="shared" ca="1" si="44"/>
        <v>0</v>
      </c>
      <c r="AS133" s="79">
        <f t="shared" ca="1" si="44"/>
        <v>0</v>
      </c>
      <c r="AT133" s="79">
        <f t="shared" ca="1" si="44"/>
        <v>0</v>
      </c>
      <c r="AU133" s="79">
        <f t="shared" ca="1" si="44"/>
        <v>0</v>
      </c>
      <c r="AV133" s="79">
        <f t="shared" ca="1" si="43"/>
        <v>0</v>
      </c>
      <c r="AW133" s="79">
        <f t="shared" ca="1" si="43"/>
        <v>0</v>
      </c>
      <c r="AX133" s="79">
        <f t="shared" ca="1" si="43"/>
        <v>0</v>
      </c>
      <c r="AY133" s="79">
        <f t="shared" ca="1" si="43"/>
        <v>0</v>
      </c>
      <c r="AZ133" s="79">
        <f t="shared" ca="1" si="43"/>
        <v>0</v>
      </c>
      <c r="BA133" s="79" t="str">
        <f t="shared" ca="1" si="47"/>
        <v/>
      </c>
      <c r="BB133" s="79" t="str">
        <f t="shared" ca="1" si="48"/>
        <v>3_2</v>
      </c>
      <c r="BC133" s="79" t="str">
        <f t="shared" ca="1" si="49"/>
        <v>aceA</v>
      </c>
      <c r="BD133" s="79">
        <f t="shared" si="50"/>
        <v>130</v>
      </c>
      <c r="BE133" s="79">
        <f t="shared" ca="1" si="51"/>
        <v>133</v>
      </c>
    </row>
    <row r="134" spans="1:57" x14ac:dyDescent="0.25">
      <c r="A134" s="79">
        <f t="shared" ca="1" si="46"/>
        <v>2</v>
      </c>
      <c r="B134" s="79" t="str">
        <f t="shared" ca="1" si="46"/>
        <v>C8</v>
      </c>
      <c r="C134" s="79">
        <f t="shared" ca="1" si="46"/>
        <v>9.3009708844733705</v>
      </c>
      <c r="D134" s="79">
        <f t="shared" ca="1" si="46"/>
        <v>13.171681809187699</v>
      </c>
      <c r="E134" s="79">
        <f t="shared" ca="1" si="46"/>
        <v>5.0240427094668103</v>
      </c>
      <c r="F134" s="79">
        <f t="shared" ca="1" si="46"/>
        <v>5.1266131494417104</v>
      </c>
      <c r="G134" s="79">
        <f t="shared" ca="1" si="46"/>
        <v>1.01192105198652</v>
      </c>
      <c r="H134" s="79">
        <f t="shared" ca="1" si="46"/>
        <v>1.52763847317465</v>
      </c>
      <c r="I134" s="79">
        <f t="shared" ca="1" si="46"/>
        <v>3.41945055363658</v>
      </c>
      <c r="J134" s="79">
        <f t="shared" ca="1" si="46"/>
        <v>0.58311505214714998</v>
      </c>
      <c r="K134" s="79">
        <f t="shared" ca="1" si="46"/>
        <v>1.0321213648117</v>
      </c>
      <c r="L134" s="79">
        <f t="shared" ca="1" si="46"/>
        <v>0.35800663604231903</v>
      </c>
      <c r="M134" s="79">
        <f t="shared" ca="1" si="46"/>
        <v>-2.0435254035282902</v>
      </c>
      <c r="N134" s="79">
        <f t="shared" ca="1" si="46"/>
        <v>-2.8992073140857402</v>
      </c>
      <c r="O134" s="79">
        <f t="shared" ca="1" si="46"/>
        <v>-3.3713589751118902</v>
      </c>
      <c r="P134" s="79">
        <f t="shared" ca="1" si="46"/>
        <v>-0.97236812404753403</v>
      </c>
      <c r="Q134" s="79">
        <f t="shared" ca="1" si="45"/>
        <v>-6.2433121579147199</v>
      </c>
      <c r="R134" s="79">
        <f t="shared" ca="1" si="45"/>
        <v>-2.1408319644247098</v>
      </c>
      <c r="S134" s="79">
        <f t="shared" ca="1" si="45"/>
        <v>-3.9895754892741002</v>
      </c>
      <c r="T134" s="79">
        <f t="shared" ca="1" si="45"/>
        <v>-5.4682746752578204</v>
      </c>
      <c r="U134" s="79">
        <f t="shared" ca="1" si="45"/>
        <v>-1.62209030548866</v>
      </c>
      <c r="V134" s="79">
        <f t="shared" ca="1" si="45"/>
        <v>-4.7009578672377801</v>
      </c>
      <c r="W134" s="79">
        <f t="shared" ca="1" si="45"/>
        <v>-3.4632784322743602</v>
      </c>
      <c r="X134" s="79">
        <f t="shared" ca="1" si="45"/>
        <v>-2.3258298811219902</v>
      </c>
      <c r="Y134" s="79">
        <f t="shared" ca="1" si="45"/>
        <v>-0.69181821968459201</v>
      </c>
      <c r="Z134" s="79">
        <f t="shared" ca="1" si="45"/>
        <v>4.6460824199580202</v>
      </c>
      <c r="AA134" s="79">
        <f t="shared" ca="1" si="45"/>
        <v>20.898568557618098</v>
      </c>
      <c r="AB134" s="79">
        <f t="shared" ca="1" si="45"/>
        <v>53.491943893848202</v>
      </c>
      <c r="AC134" s="79">
        <f t="shared" ca="1" si="45"/>
        <v>103.289144471057</v>
      </c>
      <c r="AD134" s="79">
        <f t="shared" ca="1" si="45"/>
        <v>207.44257765136899</v>
      </c>
      <c r="AE134" s="79">
        <f t="shared" ca="1" si="45"/>
        <v>404.53843989954999</v>
      </c>
      <c r="AF134" s="79">
        <f t="shared" ca="1" si="44"/>
        <v>741.43375468377599</v>
      </c>
      <c r="AG134" s="79">
        <f t="shared" ca="1" si="44"/>
        <v>1276.1903489756201</v>
      </c>
      <c r="AH134" s="79">
        <f t="shared" ca="1" si="44"/>
        <v>1957.85821941213</v>
      </c>
      <c r="AI134" s="79">
        <f t="shared" ca="1" si="44"/>
        <v>2561.6569917473798</v>
      </c>
      <c r="AJ134" s="79">
        <f t="shared" ca="1" si="44"/>
        <v>3041.6211236712402</v>
      </c>
      <c r="AK134" s="79">
        <f t="shared" ca="1" si="44"/>
        <v>3356.34531559069</v>
      </c>
      <c r="AL134" s="79">
        <f t="shared" ca="1" si="44"/>
        <v>3538.2573250882801</v>
      </c>
      <c r="AM134" s="79">
        <f t="shared" ca="1" si="44"/>
        <v>3644.8771953118298</v>
      </c>
      <c r="AN134" s="79">
        <f t="shared" ca="1" si="44"/>
        <v>3708.9722984485402</v>
      </c>
      <c r="AO134" s="79">
        <f t="shared" ca="1" si="44"/>
        <v>3752.5411350648601</v>
      </c>
      <c r="AP134" s="79">
        <f t="shared" ca="1" si="44"/>
        <v>3786.09020158571</v>
      </c>
      <c r="AQ134" s="79">
        <f t="shared" ca="1" si="44"/>
        <v>0</v>
      </c>
      <c r="AR134" s="79">
        <f t="shared" ca="1" si="44"/>
        <v>0</v>
      </c>
      <c r="AS134" s="79">
        <f t="shared" ca="1" si="44"/>
        <v>0</v>
      </c>
      <c r="AT134" s="79">
        <f t="shared" ca="1" si="44"/>
        <v>0</v>
      </c>
      <c r="AU134" s="79">
        <f t="shared" ca="1" si="44"/>
        <v>0</v>
      </c>
      <c r="AV134" s="79">
        <f t="shared" ca="1" si="43"/>
        <v>0</v>
      </c>
      <c r="AW134" s="79">
        <f t="shared" ca="1" si="43"/>
        <v>0</v>
      </c>
      <c r="AX134" s="79">
        <f t="shared" ca="1" si="43"/>
        <v>0</v>
      </c>
      <c r="AY134" s="79">
        <f t="shared" ca="1" si="43"/>
        <v>0</v>
      </c>
      <c r="AZ134" s="79">
        <f t="shared" ca="1" si="43"/>
        <v>0</v>
      </c>
      <c r="BA134" s="79" t="str">
        <f t="shared" ca="1" si="47"/>
        <v/>
      </c>
      <c r="BB134" s="79" t="str">
        <f t="shared" ca="1" si="48"/>
        <v>3_2</v>
      </c>
      <c r="BC134" s="79" t="str">
        <f t="shared" ca="1" si="49"/>
        <v>pspA</v>
      </c>
      <c r="BD134" s="79">
        <f t="shared" si="50"/>
        <v>131</v>
      </c>
      <c r="BE134" s="79">
        <f t="shared" ca="1" si="51"/>
        <v>134</v>
      </c>
    </row>
    <row r="135" spans="1:57" x14ac:dyDescent="0.25">
      <c r="A135" s="79">
        <f t="shared" ca="1" si="46"/>
        <v>2</v>
      </c>
      <c r="B135" s="79" t="str">
        <f t="shared" ca="1" si="46"/>
        <v>D8</v>
      </c>
      <c r="C135" s="79">
        <f t="shared" ca="1" si="46"/>
        <v>-2.7548693075127599</v>
      </c>
      <c r="D135" s="79">
        <f t="shared" ca="1" si="46"/>
        <v>0.474784271606495</v>
      </c>
      <c r="E135" s="79">
        <f t="shared" ca="1" si="46"/>
        <v>2.05055646916253</v>
      </c>
      <c r="F135" s="79">
        <f t="shared" ca="1" si="46"/>
        <v>6.12214802321569</v>
      </c>
      <c r="G135" s="79">
        <f t="shared" ca="1" si="46"/>
        <v>4.07678618629825</v>
      </c>
      <c r="H135" s="79">
        <f t="shared" ca="1" si="46"/>
        <v>3.8619005503783201</v>
      </c>
      <c r="I135" s="79">
        <f t="shared" ca="1" si="46"/>
        <v>-2.34835323045536</v>
      </c>
      <c r="J135" s="79">
        <f t="shared" ca="1" si="46"/>
        <v>-1.7883883703202601</v>
      </c>
      <c r="K135" s="79">
        <f t="shared" ca="1" si="46"/>
        <v>3.5870159903783998</v>
      </c>
      <c r="L135" s="79">
        <f t="shared" ca="1" si="46"/>
        <v>0.796062217430062</v>
      </c>
      <c r="M135" s="79">
        <f t="shared" ca="1" si="46"/>
        <v>1.2913586635363601</v>
      </c>
      <c r="N135" s="79">
        <f t="shared" ca="1" si="46"/>
        <v>1.4685866824779601</v>
      </c>
      <c r="O135" s="79">
        <f t="shared" ca="1" si="46"/>
        <v>-0.72234608346343498</v>
      </c>
      <c r="P135" s="79">
        <f t="shared" ca="1" si="46"/>
        <v>-4.3618756834885097</v>
      </c>
      <c r="Q135" s="79">
        <f t="shared" ca="1" si="45"/>
        <v>-5.6764448382827997</v>
      </c>
      <c r="R135" s="79">
        <f t="shared" ca="1" si="45"/>
        <v>-4.8532237520525996</v>
      </c>
      <c r="S135" s="79">
        <f t="shared" ca="1" si="45"/>
        <v>-2.8018445261032001</v>
      </c>
      <c r="T135" s="79">
        <f t="shared" ca="1" si="45"/>
        <v>-2.60378648751202</v>
      </c>
      <c r="U135" s="79">
        <f t="shared" ca="1" si="45"/>
        <v>-3.5000650999877498</v>
      </c>
      <c r="V135" s="79">
        <f t="shared" ca="1" si="45"/>
        <v>-5.1435168916536904</v>
      </c>
      <c r="W135" s="79">
        <f t="shared" ca="1" si="45"/>
        <v>-8.8078995115647594</v>
      </c>
      <c r="X135" s="79">
        <f t="shared" ca="1" si="45"/>
        <v>-6.3583388268107202</v>
      </c>
      <c r="Y135" s="79">
        <f t="shared" ca="1" si="45"/>
        <v>0.37808088435076598</v>
      </c>
      <c r="Z135" s="79">
        <f t="shared" ca="1" si="45"/>
        <v>6.7623351519141597</v>
      </c>
      <c r="AA135" s="79">
        <f t="shared" ca="1" si="45"/>
        <v>25.0422033789973</v>
      </c>
      <c r="AB135" s="79">
        <f t="shared" ca="1" si="45"/>
        <v>49.353396998134897</v>
      </c>
      <c r="AC135" s="79">
        <f t="shared" ca="1" si="45"/>
        <v>105.88256427157999</v>
      </c>
      <c r="AD135" s="79">
        <f t="shared" ca="1" si="45"/>
        <v>220.22894900881101</v>
      </c>
      <c r="AE135" s="79">
        <f t="shared" ca="1" si="45"/>
        <v>422.07339745651802</v>
      </c>
      <c r="AF135" s="79">
        <f t="shared" ca="1" si="44"/>
        <v>779.20598701105803</v>
      </c>
      <c r="AG135" s="79">
        <f t="shared" ca="1" si="44"/>
        <v>1338.9537990460899</v>
      </c>
      <c r="AH135" s="79">
        <f t="shared" ca="1" si="44"/>
        <v>2066.3046614220202</v>
      </c>
      <c r="AI135" s="79">
        <f t="shared" ca="1" si="44"/>
        <v>2715.7820068526198</v>
      </c>
      <c r="AJ135" s="79">
        <f t="shared" ca="1" si="44"/>
        <v>3237.8866274346101</v>
      </c>
      <c r="AK135" s="79">
        <f t="shared" ca="1" si="44"/>
        <v>3584.7427116703402</v>
      </c>
      <c r="AL135" s="79">
        <f t="shared" ca="1" si="44"/>
        <v>3784.9105553358099</v>
      </c>
      <c r="AM135" s="79">
        <f t="shared" ca="1" si="44"/>
        <v>3897.65683390098</v>
      </c>
      <c r="AN135" s="79">
        <f t="shared" ca="1" si="44"/>
        <v>3962.85943467582</v>
      </c>
      <c r="AO135" s="79">
        <f t="shared" ca="1" si="44"/>
        <v>4007.2001657815299</v>
      </c>
      <c r="AP135" s="79">
        <f t="shared" ca="1" si="44"/>
        <v>4038.55460335527</v>
      </c>
      <c r="AQ135" s="79">
        <f t="shared" ca="1" si="44"/>
        <v>0</v>
      </c>
      <c r="AR135" s="79">
        <f t="shared" ca="1" si="44"/>
        <v>0</v>
      </c>
      <c r="AS135" s="79">
        <f t="shared" ca="1" si="44"/>
        <v>0</v>
      </c>
      <c r="AT135" s="79">
        <f t="shared" ca="1" si="44"/>
        <v>0</v>
      </c>
      <c r="AU135" s="79">
        <f t="shared" ca="1" si="44"/>
        <v>0</v>
      </c>
      <c r="AV135" s="79">
        <f t="shared" ca="1" si="43"/>
        <v>0</v>
      </c>
      <c r="AW135" s="79">
        <f t="shared" ca="1" si="43"/>
        <v>0</v>
      </c>
      <c r="AX135" s="79">
        <f t="shared" ca="1" si="43"/>
        <v>0</v>
      </c>
      <c r="AY135" s="79">
        <f t="shared" ca="1" si="43"/>
        <v>0</v>
      </c>
      <c r="AZ135" s="79">
        <f t="shared" ca="1" si="43"/>
        <v>0</v>
      </c>
      <c r="BA135" s="79" t="str">
        <f t="shared" ca="1" si="47"/>
        <v/>
      </c>
      <c r="BB135" s="79" t="str">
        <f t="shared" ca="1" si="48"/>
        <v>3_2</v>
      </c>
      <c r="BC135" s="79" t="str">
        <f t="shared" ca="1" si="49"/>
        <v>pspA</v>
      </c>
      <c r="BD135" s="79">
        <f t="shared" si="50"/>
        <v>132</v>
      </c>
      <c r="BE135" s="79">
        <f t="shared" ca="1" si="51"/>
        <v>135</v>
      </c>
    </row>
    <row r="136" spans="1:57" x14ac:dyDescent="0.25">
      <c r="A136" s="79">
        <f t="shared" ca="1" si="46"/>
        <v>2</v>
      </c>
      <c r="B136" s="79" t="str">
        <f t="shared" ca="1" si="46"/>
        <v>E8</v>
      </c>
      <c r="C136" s="79">
        <f t="shared" ca="1" si="46"/>
        <v>11.061956263276</v>
      </c>
      <c r="D136" s="79">
        <f t="shared" ca="1" si="46"/>
        <v>19.446137361250301</v>
      </c>
      <c r="E136" s="79">
        <f t="shared" ca="1" si="46"/>
        <v>12.915697140691501</v>
      </c>
      <c r="F136" s="79">
        <f t="shared" ca="1" si="46"/>
        <v>8.7126589426757199</v>
      </c>
      <c r="G136" s="79">
        <f t="shared" ca="1" si="46"/>
        <v>9.0961879551728106</v>
      </c>
      <c r="H136" s="79">
        <f t="shared" ca="1" si="46"/>
        <v>0.40873070315092302</v>
      </c>
      <c r="I136" s="79">
        <f t="shared" ca="1" si="46"/>
        <v>2.5768142481915701</v>
      </c>
      <c r="J136" s="79">
        <f t="shared" ca="1" si="46"/>
        <v>-0.105565477528671</v>
      </c>
      <c r="K136" s="79">
        <f t="shared" ca="1" si="46"/>
        <v>1.0696673069874101</v>
      </c>
      <c r="L136" s="79">
        <f t="shared" ca="1" si="46"/>
        <v>-3.2533242829026698</v>
      </c>
      <c r="M136" s="79">
        <f t="shared" ca="1" si="46"/>
        <v>-2.8940550768143098</v>
      </c>
      <c r="N136" s="79">
        <f t="shared" ca="1" si="46"/>
        <v>-6.14094214965007</v>
      </c>
      <c r="O136" s="79">
        <f t="shared" ca="1" si="46"/>
        <v>-5.8517117460542103</v>
      </c>
      <c r="P136" s="79">
        <f t="shared" ca="1" si="46"/>
        <v>-6.7878748122602701</v>
      </c>
      <c r="Q136" s="79">
        <f t="shared" ca="1" si="45"/>
        <v>-5.9253795566814897</v>
      </c>
      <c r="R136" s="79">
        <f t="shared" ca="1" si="45"/>
        <v>-4.6795968475953504</v>
      </c>
      <c r="S136" s="79">
        <f t="shared" ca="1" si="45"/>
        <v>-8.0206328781891898</v>
      </c>
      <c r="T136" s="79">
        <f t="shared" ca="1" si="45"/>
        <v>-5.0305184117423796</v>
      </c>
      <c r="U136" s="79">
        <f t="shared" ca="1" si="45"/>
        <v>-7.8918647590435302</v>
      </c>
      <c r="V136" s="79">
        <f t="shared" ca="1" si="45"/>
        <v>-14.0955477324674</v>
      </c>
      <c r="W136" s="79">
        <f t="shared" ca="1" si="45"/>
        <v>-10.430276481171401</v>
      </c>
      <c r="X136" s="79">
        <f t="shared" ca="1" si="45"/>
        <v>-8.8571009121692406</v>
      </c>
      <c r="Y136" s="79">
        <f t="shared" ca="1" si="45"/>
        <v>-3.2451605418587</v>
      </c>
      <c r="Z136" s="79">
        <f t="shared" ca="1" si="45"/>
        <v>-0.494389150335792</v>
      </c>
      <c r="AA136" s="79">
        <f t="shared" ca="1" si="45"/>
        <v>8.8305313561145393</v>
      </c>
      <c r="AB136" s="79">
        <f t="shared" ca="1" si="45"/>
        <v>46.660516823135403</v>
      </c>
      <c r="AC136" s="79">
        <f t="shared" ca="1" si="45"/>
        <v>98.232921910477202</v>
      </c>
      <c r="AD136" s="79">
        <f t="shared" ca="1" si="45"/>
        <v>184.596885439847</v>
      </c>
      <c r="AE136" s="79">
        <f t="shared" ca="1" si="45"/>
        <v>363.919342435315</v>
      </c>
      <c r="AF136" s="79">
        <f t="shared" ca="1" si="44"/>
        <v>679.97018740726605</v>
      </c>
      <c r="AG136" s="79">
        <f t="shared" ca="1" si="44"/>
        <v>1196.34072655402</v>
      </c>
      <c r="AH136" s="79">
        <f t="shared" ca="1" si="44"/>
        <v>1906.45506681129</v>
      </c>
      <c r="AI136" s="79">
        <f t="shared" ca="1" si="44"/>
        <v>2606.6649715840499</v>
      </c>
      <c r="AJ136" s="79">
        <f t="shared" ca="1" si="44"/>
        <v>3188.0493875176799</v>
      </c>
      <c r="AK136" s="79">
        <f t="shared" ca="1" si="44"/>
        <v>3599.76271837582</v>
      </c>
      <c r="AL136" s="79">
        <f t="shared" ca="1" si="44"/>
        <v>3849.7489007018698</v>
      </c>
      <c r="AM136" s="79">
        <f t="shared" ca="1" si="44"/>
        <v>3997.7794341188201</v>
      </c>
      <c r="AN136" s="79">
        <f t="shared" ca="1" si="44"/>
        <v>4083.4782538061399</v>
      </c>
      <c r="AO136" s="79">
        <f t="shared" ca="1" si="44"/>
        <v>4135.9174450091105</v>
      </c>
      <c r="AP136" s="79">
        <f t="shared" ca="1" si="44"/>
        <v>4174.0491583797802</v>
      </c>
      <c r="AQ136" s="79">
        <f t="shared" ca="1" si="44"/>
        <v>0</v>
      </c>
      <c r="AR136" s="79">
        <f t="shared" ca="1" si="44"/>
        <v>0</v>
      </c>
      <c r="AS136" s="79">
        <f t="shared" ca="1" si="44"/>
        <v>0</v>
      </c>
      <c r="AT136" s="79">
        <f t="shared" ca="1" si="44"/>
        <v>0</v>
      </c>
      <c r="AU136" s="79">
        <f t="shared" ca="1" si="44"/>
        <v>0</v>
      </c>
      <c r="AV136" s="79">
        <f t="shared" ca="1" si="43"/>
        <v>0</v>
      </c>
      <c r="AW136" s="79">
        <f t="shared" ca="1" si="43"/>
        <v>0</v>
      </c>
      <c r="AX136" s="79">
        <f t="shared" ca="1" si="43"/>
        <v>0</v>
      </c>
      <c r="AY136" s="79">
        <f t="shared" ca="1" si="43"/>
        <v>0</v>
      </c>
      <c r="AZ136" s="79">
        <f t="shared" ca="1" si="43"/>
        <v>0</v>
      </c>
      <c r="BA136" s="79" t="str">
        <f t="shared" ca="1" si="47"/>
        <v/>
      </c>
      <c r="BB136" s="79" t="str">
        <f t="shared" ca="1" si="48"/>
        <v>3_2</v>
      </c>
      <c r="BC136" s="79" t="str">
        <f t="shared" ca="1" si="49"/>
        <v>ltpD</v>
      </c>
      <c r="BD136" s="79">
        <f t="shared" si="50"/>
        <v>133</v>
      </c>
      <c r="BE136" s="79">
        <f t="shared" ca="1" si="51"/>
        <v>136</v>
      </c>
    </row>
    <row r="137" spans="1:57" x14ac:dyDescent="0.25">
      <c r="A137" s="79">
        <f t="shared" ca="1" si="46"/>
        <v>2</v>
      </c>
      <c r="B137" s="79" t="str">
        <f t="shared" ca="1" si="46"/>
        <v>F8</v>
      </c>
      <c r="C137" s="79">
        <f t="shared" ca="1" si="46"/>
        <v>-0.71196061066666505</v>
      </c>
      <c r="D137" s="79">
        <f t="shared" ca="1" si="46"/>
        <v>9.7849258054479797</v>
      </c>
      <c r="E137" s="79">
        <f t="shared" ca="1" si="46"/>
        <v>7.9500615355350401</v>
      </c>
      <c r="F137" s="79">
        <f t="shared" ca="1" si="46"/>
        <v>7.1167622842444898</v>
      </c>
      <c r="G137" s="79">
        <f t="shared" ca="1" si="46"/>
        <v>4.9614070491875299</v>
      </c>
      <c r="H137" s="79">
        <f t="shared" ca="1" si="46"/>
        <v>5.0618575827479599</v>
      </c>
      <c r="I137" s="79">
        <f t="shared" ca="1" si="46"/>
        <v>1.75115218722749</v>
      </c>
      <c r="J137" s="79">
        <f t="shared" ca="1" si="46"/>
        <v>3.57916189507023</v>
      </c>
      <c r="K137" s="79">
        <f t="shared" ca="1" si="46"/>
        <v>-3.2465482332067999</v>
      </c>
      <c r="L137" s="79">
        <f t="shared" ca="1" si="46"/>
        <v>2.9564753052200099</v>
      </c>
      <c r="M137" s="79">
        <f t="shared" ca="1" si="46"/>
        <v>1.37130649975688</v>
      </c>
      <c r="N137" s="79">
        <f t="shared" ca="1" si="46"/>
        <v>-3.70185547041046</v>
      </c>
      <c r="O137" s="79">
        <f t="shared" ca="1" si="46"/>
        <v>-1.3993753732429499</v>
      </c>
      <c r="P137" s="79">
        <f t="shared" ca="1" si="46"/>
        <v>-5.4664622933683003</v>
      </c>
      <c r="Q137" s="79">
        <f t="shared" ca="1" si="45"/>
        <v>-4.4336330545629599</v>
      </c>
      <c r="R137" s="79">
        <f t="shared" ca="1" si="45"/>
        <v>-10.4738306870986</v>
      </c>
      <c r="S137" s="79">
        <f t="shared" ca="1" si="45"/>
        <v>-9.7083711706918603</v>
      </c>
      <c r="T137" s="79">
        <f t="shared" ca="1" si="45"/>
        <v>-10.343375121217401</v>
      </c>
      <c r="U137" s="79">
        <f t="shared" ca="1" si="45"/>
        <v>-10.2085780458315</v>
      </c>
      <c r="V137" s="79">
        <f t="shared" ca="1" si="45"/>
        <v>-9.0867509365953101</v>
      </c>
      <c r="W137" s="79">
        <f t="shared" ca="1" si="45"/>
        <v>-7.37749974361168</v>
      </c>
      <c r="X137" s="79">
        <f t="shared" ca="1" si="45"/>
        <v>-6.5775412046154997</v>
      </c>
      <c r="Y137" s="79">
        <f t="shared" ca="1" si="45"/>
        <v>-1.7710988554190401</v>
      </c>
      <c r="Z137" s="79">
        <f t="shared" ca="1" si="45"/>
        <v>-1.99795913809385</v>
      </c>
      <c r="AA137" s="79">
        <f t="shared" ca="1" si="45"/>
        <v>13.5301080614545</v>
      </c>
      <c r="AB137" s="79">
        <f t="shared" ca="1" si="45"/>
        <v>38.473042157857002</v>
      </c>
      <c r="AC137" s="79">
        <f t="shared" ca="1" si="45"/>
        <v>94.274418744479604</v>
      </c>
      <c r="AD137" s="79">
        <f t="shared" ca="1" si="45"/>
        <v>192.55794807458</v>
      </c>
      <c r="AE137" s="79">
        <f t="shared" ca="1" si="45"/>
        <v>380.79304295034802</v>
      </c>
      <c r="AF137" s="79">
        <f t="shared" ca="1" si="44"/>
        <v>705.51409948756896</v>
      </c>
      <c r="AG137" s="79">
        <f t="shared" ca="1" si="44"/>
        <v>1227.78430743541</v>
      </c>
      <c r="AH137" s="79">
        <f t="shared" ca="1" si="44"/>
        <v>1955.0091114040399</v>
      </c>
      <c r="AI137" s="79">
        <f t="shared" ca="1" si="44"/>
        <v>2655.4294351160802</v>
      </c>
      <c r="AJ137" s="79">
        <f t="shared" ca="1" si="44"/>
        <v>3236.0379197113898</v>
      </c>
      <c r="AK137" s="79">
        <f t="shared" ca="1" si="44"/>
        <v>3644.9593289504101</v>
      </c>
      <c r="AL137" s="79">
        <f t="shared" ca="1" si="44"/>
        <v>3893.7004516721699</v>
      </c>
      <c r="AM137" s="79">
        <f t="shared" ca="1" si="44"/>
        <v>4042.4780357054801</v>
      </c>
      <c r="AN137" s="79">
        <f t="shared" ca="1" si="44"/>
        <v>4128.5671012967996</v>
      </c>
      <c r="AO137" s="79">
        <f t="shared" ca="1" si="44"/>
        <v>4183.4691298739099</v>
      </c>
      <c r="AP137" s="79">
        <f t="shared" ca="1" si="44"/>
        <v>4219.6573667392804</v>
      </c>
      <c r="AQ137" s="79">
        <f t="shared" ca="1" si="44"/>
        <v>0</v>
      </c>
      <c r="AR137" s="79">
        <f t="shared" ca="1" si="44"/>
        <v>0</v>
      </c>
      <c r="AS137" s="79">
        <f t="shared" ca="1" si="44"/>
        <v>0</v>
      </c>
      <c r="AT137" s="79">
        <f t="shared" ca="1" si="44"/>
        <v>0</v>
      </c>
      <c r="AU137" s="79">
        <f t="shared" ca="1" si="44"/>
        <v>0</v>
      </c>
      <c r="AV137" s="79">
        <f t="shared" ca="1" si="43"/>
        <v>0</v>
      </c>
      <c r="AW137" s="79">
        <f t="shared" ca="1" si="43"/>
        <v>0</v>
      </c>
      <c r="AX137" s="79">
        <f t="shared" ca="1" si="43"/>
        <v>0</v>
      </c>
      <c r="AY137" s="79">
        <f t="shared" ca="1" si="43"/>
        <v>0</v>
      </c>
      <c r="AZ137" s="79">
        <f t="shared" ca="1" si="43"/>
        <v>0</v>
      </c>
      <c r="BA137" s="79" t="str">
        <f t="shared" ca="1" si="47"/>
        <v/>
      </c>
      <c r="BB137" s="79" t="str">
        <f t="shared" ca="1" si="48"/>
        <v>3_2</v>
      </c>
      <c r="BC137" s="79" t="str">
        <f t="shared" ca="1" si="49"/>
        <v>ltpD</v>
      </c>
      <c r="BD137" s="79">
        <f t="shared" si="50"/>
        <v>134</v>
      </c>
      <c r="BE137" s="79">
        <f t="shared" ca="1" si="51"/>
        <v>137</v>
      </c>
    </row>
    <row r="138" spans="1:57" x14ac:dyDescent="0.25">
      <c r="A138" s="79">
        <f t="shared" ca="1" si="46"/>
        <v>2</v>
      </c>
      <c r="B138" s="79" t="str">
        <f t="shared" ca="1" si="46"/>
        <v>G8</v>
      </c>
      <c r="C138" s="79">
        <f t="shared" ca="1" si="46"/>
        <v>8.8290107057459899</v>
      </c>
      <c r="D138" s="79">
        <f t="shared" ca="1" si="46"/>
        <v>13.561740540899301</v>
      </c>
      <c r="E138" s="79">
        <f t="shared" ca="1" si="46"/>
        <v>7.0716926870914003</v>
      </c>
      <c r="F138" s="79">
        <f t="shared" ca="1" si="46"/>
        <v>6.28785428649417</v>
      </c>
      <c r="G138" s="79">
        <f t="shared" ca="1" si="46"/>
        <v>6.9122029160416796</v>
      </c>
      <c r="H138" s="79">
        <f t="shared" ca="1" si="46"/>
        <v>0.91239328885694704</v>
      </c>
      <c r="I138" s="79">
        <f t="shared" ca="1" si="46"/>
        <v>5.8257739693363</v>
      </c>
      <c r="J138" s="79">
        <f t="shared" ca="1" si="46"/>
        <v>0.69028279924395997</v>
      </c>
      <c r="K138" s="79">
        <f t="shared" ca="1" si="46"/>
        <v>2.7593799455776198</v>
      </c>
      <c r="L138" s="79">
        <f t="shared" ca="1" si="46"/>
        <v>-4.1729699765824098</v>
      </c>
      <c r="M138" s="79">
        <f t="shared" ca="1" si="46"/>
        <v>0.49930867608736701</v>
      </c>
      <c r="N138" s="79">
        <f t="shared" ca="1" si="46"/>
        <v>-2.64495593565653</v>
      </c>
      <c r="O138" s="79">
        <f t="shared" ca="1" si="46"/>
        <v>-4.22267025296469</v>
      </c>
      <c r="P138" s="79">
        <f t="shared" ca="1" si="46"/>
        <v>-5.8242765456693597</v>
      </c>
      <c r="Q138" s="79">
        <f t="shared" ca="1" si="45"/>
        <v>-6.4450936743623997</v>
      </c>
      <c r="R138" s="79">
        <f t="shared" ca="1" si="45"/>
        <v>-7.0858448538788199</v>
      </c>
      <c r="S138" s="79">
        <f t="shared" ca="1" si="45"/>
        <v>-5.5324532024078499</v>
      </c>
      <c r="T138" s="79">
        <f t="shared" ca="1" si="45"/>
        <v>-9.1772479174742294</v>
      </c>
      <c r="U138" s="79">
        <f t="shared" ca="1" si="45"/>
        <v>-10.8699610433464</v>
      </c>
      <c r="V138" s="79">
        <f t="shared" ca="1" si="45"/>
        <v>-7.0984862260079398</v>
      </c>
      <c r="W138" s="79">
        <f t="shared" ca="1" si="45"/>
        <v>-7.6412419842276904</v>
      </c>
      <c r="X138" s="79">
        <f t="shared" ca="1" si="45"/>
        <v>-0.143930274397462</v>
      </c>
      <c r="Y138" s="79">
        <f t="shared" ca="1" si="45"/>
        <v>14.643468086520899</v>
      </c>
      <c r="Z138" s="79">
        <f t="shared" ca="1" si="45"/>
        <v>33.383788708413199</v>
      </c>
      <c r="AA138" s="79">
        <f t="shared" ca="1" si="45"/>
        <v>81.701441913389303</v>
      </c>
      <c r="AB138" s="79">
        <f t="shared" ca="1" si="45"/>
        <v>160.76760814097</v>
      </c>
      <c r="AC138" s="79">
        <f t="shared" ca="1" si="45"/>
        <v>318.55799565478901</v>
      </c>
      <c r="AD138" s="79">
        <f t="shared" ca="1" si="45"/>
        <v>593.42554746520796</v>
      </c>
      <c r="AE138" s="79">
        <f t="shared" ca="1" si="45"/>
        <v>1046.5645128178401</v>
      </c>
      <c r="AF138" s="79">
        <f t="shared" ca="1" si="44"/>
        <v>1692.3615427341001</v>
      </c>
      <c r="AG138" s="79">
        <f t="shared" ca="1" si="44"/>
        <v>2427.9666622689701</v>
      </c>
      <c r="AH138" s="79">
        <f t="shared" ca="1" si="44"/>
        <v>3074.4741215458998</v>
      </c>
      <c r="AI138" s="79">
        <f t="shared" ca="1" si="44"/>
        <v>3561.3081026536502</v>
      </c>
      <c r="AJ138" s="79">
        <f t="shared" ca="1" si="44"/>
        <v>3884.3423782402401</v>
      </c>
      <c r="AK138" s="79">
        <f t="shared" ca="1" si="44"/>
        <v>4075.19154405074</v>
      </c>
      <c r="AL138" s="79">
        <f t="shared" ca="1" si="44"/>
        <v>4193.3218137246304</v>
      </c>
      <c r="AM138" s="79">
        <f t="shared" ca="1" si="44"/>
        <v>4257.4699345974104</v>
      </c>
      <c r="AN138" s="79">
        <f t="shared" ca="1" si="44"/>
        <v>4303.3864933691402</v>
      </c>
      <c r="AO138" s="79">
        <f t="shared" ca="1" si="44"/>
        <v>4336.1204647363902</v>
      </c>
      <c r="AP138" s="79">
        <f t="shared" ca="1" si="44"/>
        <v>4365.4229074723398</v>
      </c>
      <c r="AQ138" s="79">
        <f t="shared" ca="1" si="44"/>
        <v>0</v>
      </c>
      <c r="AR138" s="79">
        <f t="shared" ca="1" si="44"/>
        <v>0</v>
      </c>
      <c r="AS138" s="79">
        <f t="shared" ca="1" si="44"/>
        <v>0</v>
      </c>
      <c r="AT138" s="79">
        <f t="shared" ca="1" si="44"/>
        <v>0</v>
      </c>
      <c r="AU138" s="79">
        <f t="shared" ca="1" si="44"/>
        <v>0</v>
      </c>
      <c r="AV138" s="79">
        <f t="shared" ca="1" si="43"/>
        <v>0</v>
      </c>
      <c r="AW138" s="79">
        <f t="shared" ca="1" si="43"/>
        <v>0</v>
      </c>
      <c r="AX138" s="79">
        <f t="shared" ca="1" si="43"/>
        <v>0</v>
      </c>
      <c r="AY138" s="79">
        <f t="shared" ca="1" si="43"/>
        <v>0</v>
      </c>
      <c r="AZ138" s="79">
        <f t="shared" ca="1" si="43"/>
        <v>0</v>
      </c>
      <c r="BA138" s="79" t="str">
        <f t="shared" ca="1" si="47"/>
        <v/>
      </c>
      <c r="BB138" s="79" t="str">
        <f t="shared" ca="1" si="48"/>
        <v>3_2</v>
      </c>
      <c r="BC138" s="79" t="str">
        <f t="shared" ca="1" si="49"/>
        <v>ParA</v>
      </c>
      <c r="BD138" s="79">
        <f t="shared" si="50"/>
        <v>135</v>
      </c>
      <c r="BE138" s="79">
        <f t="shared" ca="1" si="51"/>
        <v>138</v>
      </c>
    </row>
    <row r="139" spans="1:57" x14ac:dyDescent="0.25">
      <c r="A139" s="79">
        <f t="shared" ca="1" si="46"/>
        <v>2</v>
      </c>
      <c r="B139" s="79" t="str">
        <f t="shared" ca="1" si="46"/>
        <v>H8</v>
      </c>
      <c r="C139" s="79">
        <f t="shared" ca="1" si="46"/>
        <v>20.6493596289952</v>
      </c>
      <c r="D139" s="79">
        <f t="shared" ca="1" si="46"/>
        <v>23.249705575736201</v>
      </c>
      <c r="E139" s="79">
        <f t="shared" ca="1" si="46"/>
        <v>12.0152353476992</v>
      </c>
      <c r="F139" s="79">
        <f t="shared" ca="1" si="46"/>
        <v>6.6221939910105903</v>
      </c>
      <c r="G139" s="79">
        <f t="shared" ca="1" si="46"/>
        <v>6.0042175056605602</v>
      </c>
      <c r="H139" s="79">
        <f t="shared" ca="1" si="46"/>
        <v>0.46512649520764199</v>
      </c>
      <c r="I139" s="79">
        <f t="shared" ca="1" si="46"/>
        <v>1.57484281505776</v>
      </c>
      <c r="J139" s="79">
        <f t="shared" ca="1" si="46"/>
        <v>2.6199495990076702</v>
      </c>
      <c r="K139" s="79">
        <f t="shared" ca="1" si="46"/>
        <v>1.4102819251802401</v>
      </c>
      <c r="L139" s="79">
        <f t="shared" ca="1" si="46"/>
        <v>-3.9611849963430399</v>
      </c>
      <c r="M139" s="79">
        <f t="shared" ca="1" si="46"/>
        <v>-3.6122816124852801</v>
      </c>
      <c r="N139" s="79">
        <f t="shared" ca="1" si="46"/>
        <v>-6.4505375518601804</v>
      </c>
      <c r="O139" s="79">
        <f t="shared" ca="1" si="46"/>
        <v>-4.5906731703180403</v>
      </c>
      <c r="P139" s="79">
        <f t="shared" ca="1" si="46"/>
        <v>-5.31618157843468</v>
      </c>
      <c r="Q139" s="79">
        <f t="shared" ca="1" si="45"/>
        <v>-6.4694703870654804</v>
      </c>
      <c r="R139" s="79">
        <f t="shared" ca="1" si="45"/>
        <v>-7.29599534063391</v>
      </c>
      <c r="S139" s="79">
        <f t="shared" ca="1" si="45"/>
        <v>-8.8722586638841694</v>
      </c>
      <c r="T139" s="79">
        <f t="shared" ca="1" si="45"/>
        <v>-7.7403932020970396</v>
      </c>
      <c r="U139" s="79">
        <f t="shared" ca="1" si="45"/>
        <v>-6.6033954483445996</v>
      </c>
      <c r="V139" s="79">
        <f t="shared" ca="1" si="45"/>
        <v>-5.6055050386121401</v>
      </c>
      <c r="W139" s="79">
        <f t="shared" ca="1" si="45"/>
        <v>-4.2887820226228497</v>
      </c>
      <c r="X139" s="79">
        <f t="shared" ca="1" si="45"/>
        <v>0.55330698287070801</v>
      </c>
      <c r="Y139" s="79">
        <f t="shared" ca="1" si="45"/>
        <v>8.5852841764008208</v>
      </c>
      <c r="Z139" s="79">
        <f t="shared" ca="1" si="45"/>
        <v>33.796720020282002</v>
      </c>
      <c r="AA139" s="79">
        <f t="shared" ca="1" si="45"/>
        <v>67.666736359259204</v>
      </c>
      <c r="AB139" s="79">
        <f t="shared" ca="1" si="45"/>
        <v>142.968258247048</v>
      </c>
      <c r="AC139" s="79">
        <f t="shared" ca="1" si="45"/>
        <v>277.41646004196201</v>
      </c>
      <c r="AD139" s="79">
        <f t="shared" ca="1" si="45"/>
        <v>519.88910261023398</v>
      </c>
      <c r="AE139" s="79">
        <f t="shared" ca="1" si="45"/>
        <v>906.42138189382899</v>
      </c>
      <c r="AF139" s="79">
        <f t="shared" ca="1" si="44"/>
        <v>1501.4808594512101</v>
      </c>
      <c r="AG139" s="79">
        <f t="shared" ca="1" si="44"/>
        <v>2185.7614040488802</v>
      </c>
      <c r="AH139" s="79">
        <f t="shared" ca="1" si="44"/>
        <v>2800.4777511182401</v>
      </c>
      <c r="AI139" s="79">
        <f t="shared" ca="1" si="44"/>
        <v>3279.9330121297398</v>
      </c>
      <c r="AJ139" s="79">
        <f t="shared" ca="1" si="44"/>
        <v>3603.3489995605401</v>
      </c>
      <c r="AK139" s="79">
        <f t="shared" ca="1" si="44"/>
        <v>3794.4655098155199</v>
      </c>
      <c r="AL139" s="79">
        <f t="shared" ca="1" si="44"/>
        <v>3907.1718342793902</v>
      </c>
      <c r="AM139" s="79">
        <f t="shared" ca="1" si="44"/>
        <v>3976.8999576353499</v>
      </c>
      <c r="AN139" s="79">
        <f t="shared" ca="1" si="44"/>
        <v>4023.5682293817599</v>
      </c>
      <c r="AO139" s="79">
        <f t="shared" ca="1" si="44"/>
        <v>4055.0757626033101</v>
      </c>
      <c r="AP139" s="79">
        <f t="shared" ca="1" si="44"/>
        <v>4074.2179432685898</v>
      </c>
      <c r="AQ139" s="79">
        <f t="shared" ca="1" si="44"/>
        <v>0</v>
      </c>
      <c r="AR139" s="79">
        <f t="shared" ca="1" si="44"/>
        <v>0</v>
      </c>
      <c r="AS139" s="79">
        <f t="shared" ca="1" si="44"/>
        <v>0</v>
      </c>
      <c r="AT139" s="79">
        <f t="shared" ca="1" si="44"/>
        <v>0</v>
      </c>
      <c r="AU139" s="79">
        <f t="shared" ca="1" si="44"/>
        <v>0</v>
      </c>
      <c r="AV139" s="79">
        <f t="shared" ca="1" si="43"/>
        <v>0</v>
      </c>
      <c r="AW139" s="79">
        <f t="shared" ca="1" si="43"/>
        <v>0</v>
      </c>
      <c r="AX139" s="79">
        <f t="shared" ca="1" si="43"/>
        <v>0</v>
      </c>
      <c r="AY139" s="79">
        <f t="shared" ca="1" si="43"/>
        <v>0</v>
      </c>
      <c r="AZ139" s="79">
        <f t="shared" ca="1" si="43"/>
        <v>0</v>
      </c>
      <c r="BA139" s="79" t="str">
        <f t="shared" ca="1" si="47"/>
        <v/>
      </c>
      <c r="BB139" s="79" t="str">
        <f t="shared" ca="1" si="48"/>
        <v>3_2</v>
      </c>
      <c r="BC139" s="79" t="str">
        <f t="shared" ca="1" si="49"/>
        <v>ParA</v>
      </c>
      <c r="BD139" s="79">
        <f t="shared" si="50"/>
        <v>136</v>
      </c>
      <c r="BE139" s="79">
        <f t="shared" ca="1" si="51"/>
        <v>139</v>
      </c>
    </row>
    <row r="140" spans="1:57" x14ac:dyDescent="0.25">
      <c r="A140" s="79">
        <f t="shared" ca="1" si="46"/>
        <v>2</v>
      </c>
      <c r="B140" s="79" t="str">
        <f t="shared" ca="1" si="46"/>
        <v>A9</v>
      </c>
      <c r="C140" s="79">
        <f t="shared" ca="1" si="46"/>
        <v>-8.3567122826002596</v>
      </c>
      <c r="D140" s="79">
        <f t="shared" ca="1" si="46"/>
        <v>2.4152545697270398</v>
      </c>
      <c r="E140" s="79">
        <f t="shared" ca="1" si="46"/>
        <v>-2.3402434220065498</v>
      </c>
      <c r="F140" s="79">
        <f t="shared" ca="1" si="46"/>
        <v>-1.8353017470872099</v>
      </c>
      <c r="G140" s="79">
        <f t="shared" ca="1" si="46"/>
        <v>-3.4316344368271499</v>
      </c>
      <c r="H140" s="79">
        <f t="shared" ca="1" si="46"/>
        <v>3.5713422499102299</v>
      </c>
      <c r="I140" s="79">
        <f t="shared" ca="1" si="46"/>
        <v>-1.51262124526147</v>
      </c>
      <c r="J140" s="79">
        <f t="shared" ca="1" si="46"/>
        <v>-0.617508141268445</v>
      </c>
      <c r="K140" s="79">
        <f t="shared" ca="1" si="46"/>
        <v>2.4557116941868999</v>
      </c>
      <c r="L140" s="79">
        <f t="shared" ca="1" si="46"/>
        <v>-2.8812454160784</v>
      </c>
      <c r="M140" s="79">
        <f t="shared" ca="1" si="46"/>
        <v>0.73106171077051796</v>
      </c>
      <c r="N140" s="79">
        <f t="shared" ca="1" si="46"/>
        <v>0.44073711431428803</v>
      </c>
      <c r="O140" s="79">
        <f t="shared" ca="1" si="46"/>
        <v>5.1951506264622402</v>
      </c>
      <c r="P140" s="79">
        <f t="shared" ca="1" si="46"/>
        <v>0.97609655855149002</v>
      </c>
      <c r="Q140" s="79">
        <f t="shared" ca="1" si="45"/>
        <v>-4.66228127800286</v>
      </c>
      <c r="R140" s="79">
        <f t="shared" ca="1" si="45"/>
        <v>4.8890811835817702</v>
      </c>
      <c r="S140" s="79">
        <f t="shared" ca="1" si="45"/>
        <v>4.3601238566484399</v>
      </c>
      <c r="T140" s="79">
        <f t="shared" ca="1" si="45"/>
        <v>-1.71796765152749</v>
      </c>
      <c r="U140" s="79">
        <f t="shared" ca="1" si="45"/>
        <v>-6.3335997218018802E-2</v>
      </c>
      <c r="V140" s="79">
        <f t="shared" ca="1" si="45"/>
        <v>5.3083361073531696</v>
      </c>
      <c r="W140" s="79">
        <f t="shared" ca="1" si="45"/>
        <v>-0.16448246947220499</v>
      </c>
      <c r="X140" s="79">
        <f t="shared" ca="1" si="45"/>
        <v>1.91565394221288</v>
      </c>
      <c r="Y140" s="79">
        <f t="shared" ca="1" si="45"/>
        <v>1.1403600281564601</v>
      </c>
      <c r="Z140" s="79">
        <f t="shared" ca="1" si="45"/>
        <v>-3.6831681530115898</v>
      </c>
      <c r="AA140" s="79">
        <f t="shared" ca="1" si="45"/>
        <v>-1.24306555672547</v>
      </c>
      <c r="AB140" s="79">
        <f t="shared" ca="1" si="45"/>
        <v>-0.46461901825250601</v>
      </c>
      <c r="AC140" s="79">
        <f t="shared" ca="1" si="45"/>
        <v>-2.8933256567479502</v>
      </c>
      <c r="AD140" s="79">
        <f t="shared" ca="1" si="45"/>
        <v>-1.8849715337933</v>
      </c>
      <c r="AE140" s="79">
        <f t="shared" ca="1" si="45"/>
        <v>0.92854532988076199</v>
      </c>
      <c r="AF140" s="79">
        <f t="shared" ca="1" si="44"/>
        <v>-4.1426122133707404</v>
      </c>
      <c r="AG140" s="79">
        <f t="shared" ca="1" si="44"/>
        <v>-0.471601065084997</v>
      </c>
      <c r="AH140" s="79">
        <f t="shared" ca="1" si="44"/>
        <v>-1.48629203836254</v>
      </c>
      <c r="AI140" s="79">
        <f t="shared" ca="1" si="44"/>
        <v>0.38151823339421798</v>
      </c>
      <c r="AJ140" s="79">
        <f t="shared" ca="1" si="44"/>
        <v>-2.3629207746307701</v>
      </c>
      <c r="AK140" s="79">
        <f t="shared" ca="1" si="44"/>
        <v>2.5347139401151302</v>
      </c>
      <c r="AL140" s="79">
        <f t="shared" ca="1" si="44"/>
        <v>-2.0288659983930302</v>
      </c>
      <c r="AM140" s="79">
        <f t="shared" ca="1" si="44"/>
        <v>-2.7834857130487798</v>
      </c>
      <c r="AN140" s="79">
        <f t="shared" ca="1" si="44"/>
        <v>3.28484412727494</v>
      </c>
      <c r="AO140" s="79">
        <f t="shared" ca="1" si="44"/>
        <v>2.49819597218448</v>
      </c>
      <c r="AP140" s="79">
        <f t="shared" ca="1" si="44"/>
        <v>1.4555313542000501</v>
      </c>
      <c r="AQ140" s="79">
        <f t="shared" ca="1" si="44"/>
        <v>0</v>
      </c>
      <c r="AR140" s="79">
        <f t="shared" ca="1" si="44"/>
        <v>0</v>
      </c>
      <c r="AS140" s="79">
        <f t="shared" ca="1" si="44"/>
        <v>0</v>
      </c>
      <c r="AT140" s="79">
        <f t="shared" ca="1" si="44"/>
        <v>0</v>
      </c>
      <c r="AU140" s="79">
        <f t="shared" ca="1" si="44"/>
        <v>0</v>
      </c>
      <c r="AV140" s="79">
        <f t="shared" ca="1" si="43"/>
        <v>0</v>
      </c>
      <c r="AW140" s="79">
        <f t="shared" ca="1" si="43"/>
        <v>0</v>
      </c>
      <c r="AX140" s="79">
        <f t="shared" ca="1" si="43"/>
        <v>0</v>
      </c>
      <c r="AY140" s="79">
        <f t="shared" ca="1" si="43"/>
        <v>0</v>
      </c>
      <c r="AZ140" s="79">
        <f t="shared" ca="1" si="43"/>
        <v>0</v>
      </c>
      <c r="BA140" s="79" t="str">
        <f t="shared" ca="1" si="47"/>
        <v>X</v>
      </c>
      <c r="BB140" s="79" t="str">
        <f t="shared" ca="1" si="48"/>
        <v>NTC</v>
      </c>
      <c r="BC140" s="79" t="str">
        <f t="shared" ca="1" si="49"/>
        <v>aceA</v>
      </c>
      <c r="BD140" s="79">
        <f t="shared" si="50"/>
        <v>137</v>
      </c>
      <c r="BE140" s="79">
        <f t="shared" ca="1" si="51"/>
        <v>140</v>
      </c>
    </row>
    <row r="141" spans="1:57" x14ac:dyDescent="0.25">
      <c r="A141" s="79">
        <f t="shared" ca="1" si="46"/>
        <v>2</v>
      </c>
      <c r="B141" s="79" t="str">
        <f t="shared" ca="1" si="46"/>
        <v>B9</v>
      </c>
      <c r="C141" s="79">
        <f t="shared" ca="1" si="46"/>
        <v>-15.3222125954499</v>
      </c>
      <c r="D141" s="79">
        <f t="shared" ca="1" si="46"/>
        <v>-5.1744549908794397</v>
      </c>
      <c r="E141" s="79">
        <f t="shared" ca="1" si="46"/>
        <v>-2.1254805988796801</v>
      </c>
      <c r="F141" s="79">
        <f t="shared" ca="1" si="46"/>
        <v>-0.62374716502836203</v>
      </c>
      <c r="G141" s="79">
        <f t="shared" ca="1" si="46"/>
        <v>0.30947687436037102</v>
      </c>
      <c r="H141" s="79">
        <f t="shared" ca="1" si="46"/>
        <v>-4.4672231095974002</v>
      </c>
      <c r="I141" s="79">
        <f t="shared" ca="1" si="46"/>
        <v>-2.7270678586592099</v>
      </c>
      <c r="J141" s="79">
        <f t="shared" ca="1" si="46"/>
        <v>2.7029995126836202</v>
      </c>
      <c r="K141" s="79">
        <f t="shared" ca="1" si="46"/>
        <v>-0.80288635386068596</v>
      </c>
      <c r="L141" s="79">
        <f t="shared" ca="1" si="46"/>
        <v>2.4464315232025902</v>
      </c>
      <c r="M141" s="79">
        <f t="shared" ca="1" si="46"/>
        <v>-0.63168904760323097</v>
      </c>
      <c r="N141" s="79">
        <f t="shared" ca="1" si="46"/>
        <v>-1.0324110485325899</v>
      </c>
      <c r="O141" s="79">
        <f t="shared" ca="1" si="46"/>
        <v>1.2393555885810199</v>
      </c>
      <c r="P141" s="79">
        <f t="shared" ca="1" si="46"/>
        <v>-1.4012465628225099</v>
      </c>
      <c r="Q141" s="79">
        <f t="shared" ca="1" si="45"/>
        <v>5.0679091284037003</v>
      </c>
      <c r="R141" s="79">
        <f t="shared" ca="1" si="45"/>
        <v>-1.0153060530728899</v>
      </c>
      <c r="S141" s="79">
        <f t="shared" ca="1" si="45"/>
        <v>2.3290737180955099</v>
      </c>
      <c r="T141" s="79">
        <f t="shared" ca="1" si="45"/>
        <v>0.92692857016300001</v>
      </c>
      <c r="U141" s="79">
        <f t="shared" ca="1" si="45"/>
        <v>-2.1905425210957201</v>
      </c>
      <c r="V141" s="79">
        <f t="shared" ca="1" si="45"/>
        <v>0.97362948349200396</v>
      </c>
      <c r="W141" s="79">
        <f t="shared" ca="1" si="45"/>
        <v>0.51319005711229704</v>
      </c>
      <c r="X141" s="79">
        <f t="shared" ca="1" si="45"/>
        <v>2.8259815845181002</v>
      </c>
      <c r="Y141" s="79">
        <f t="shared" ca="1" si="45"/>
        <v>-2.7228166932090998</v>
      </c>
      <c r="Z141" s="79">
        <f t="shared" ca="1" si="45"/>
        <v>3.3343267140676298</v>
      </c>
      <c r="AA141" s="79">
        <f t="shared" ca="1" si="45"/>
        <v>1.4442594834545199</v>
      </c>
      <c r="AB141" s="79">
        <f t="shared" ca="1" si="45"/>
        <v>0.72725230010109998</v>
      </c>
      <c r="AC141" s="79">
        <f t="shared" ca="1" si="45"/>
        <v>5.4391772628164299</v>
      </c>
      <c r="AD141" s="79">
        <f t="shared" ca="1" si="45"/>
        <v>-4.1726363210214004</v>
      </c>
      <c r="AE141" s="79">
        <f t="shared" ca="1" si="45"/>
        <v>-1.5695210744138399</v>
      </c>
      <c r="AF141" s="79">
        <f t="shared" ca="1" si="44"/>
        <v>0.49789422880030498</v>
      </c>
      <c r="AG141" s="79">
        <f t="shared" ca="1" si="44"/>
        <v>-3.8082971817261799</v>
      </c>
      <c r="AH141" s="79">
        <f t="shared" ca="1" si="44"/>
        <v>-1.9347512321610301</v>
      </c>
      <c r="AI141" s="79">
        <f t="shared" ca="1" si="44"/>
        <v>2.0464577944153501</v>
      </c>
      <c r="AJ141" s="79">
        <f t="shared" ca="1" si="44"/>
        <v>7.7630298809072</v>
      </c>
      <c r="AK141" s="79">
        <f t="shared" ca="1" si="44"/>
        <v>2.8773818092313399</v>
      </c>
      <c r="AL141" s="79">
        <f t="shared" ca="1" si="44"/>
        <v>-6.3020441592248098</v>
      </c>
      <c r="AM141" s="79">
        <f t="shared" ca="1" si="44"/>
        <v>-0.18490561808721401</v>
      </c>
      <c r="AN141" s="79">
        <f t="shared" ca="1" si="44"/>
        <v>1.16577984567994</v>
      </c>
      <c r="AO141" s="79">
        <f t="shared" ca="1" si="44"/>
        <v>-3.3669830781332202</v>
      </c>
      <c r="AP141" s="79">
        <f t="shared" ca="1" si="44"/>
        <v>-3.06247919270072</v>
      </c>
      <c r="AQ141" s="79">
        <f t="shared" ca="1" si="44"/>
        <v>0</v>
      </c>
      <c r="AR141" s="79">
        <f t="shared" ca="1" si="44"/>
        <v>0</v>
      </c>
      <c r="AS141" s="79">
        <f t="shared" ca="1" si="44"/>
        <v>0</v>
      </c>
      <c r="AT141" s="79">
        <f t="shared" ca="1" si="44"/>
        <v>0</v>
      </c>
      <c r="AU141" s="79">
        <f t="shared" ca="1" si="44"/>
        <v>0</v>
      </c>
      <c r="AV141" s="79">
        <f t="shared" ca="1" si="43"/>
        <v>0</v>
      </c>
      <c r="AW141" s="79">
        <f t="shared" ca="1" si="43"/>
        <v>0</v>
      </c>
      <c r="AX141" s="79">
        <f t="shared" ca="1" si="43"/>
        <v>0</v>
      </c>
      <c r="AY141" s="79">
        <f t="shared" ca="1" si="43"/>
        <v>0</v>
      </c>
      <c r="AZ141" s="79">
        <f t="shared" ca="1" si="43"/>
        <v>0</v>
      </c>
      <c r="BA141" s="79" t="str">
        <f t="shared" ca="1" si="47"/>
        <v>X</v>
      </c>
      <c r="BB141" s="79" t="str">
        <f t="shared" ca="1" si="48"/>
        <v>NTC</v>
      </c>
      <c r="BC141" s="79" t="str">
        <f t="shared" ca="1" si="49"/>
        <v>aceA</v>
      </c>
      <c r="BD141" s="79">
        <f t="shared" si="50"/>
        <v>138</v>
      </c>
      <c r="BE141" s="79">
        <f t="shared" ca="1" si="51"/>
        <v>141</v>
      </c>
    </row>
    <row r="142" spans="1:57" x14ac:dyDescent="0.25">
      <c r="A142" s="79">
        <f t="shared" ca="1" si="46"/>
        <v>2</v>
      </c>
      <c r="B142" s="79" t="str">
        <f t="shared" ca="1" si="46"/>
        <v>C9</v>
      </c>
      <c r="C142" s="79">
        <f t="shared" ca="1" si="46"/>
        <v>0.41620836411948398</v>
      </c>
      <c r="D142" s="79">
        <f t="shared" ca="1" si="46"/>
        <v>2.53113336975002</v>
      </c>
      <c r="E142" s="79">
        <f t="shared" ca="1" si="46"/>
        <v>1.3290649451742</v>
      </c>
      <c r="F142" s="79">
        <f t="shared" ca="1" si="46"/>
        <v>-1.4006864151174301</v>
      </c>
      <c r="G142" s="79">
        <f t="shared" ca="1" si="46"/>
        <v>-4.2857280857388096</v>
      </c>
      <c r="H142" s="79">
        <f t="shared" ca="1" si="46"/>
        <v>0.29171198836502299</v>
      </c>
      <c r="I142" s="79">
        <f t="shared" ca="1" si="46"/>
        <v>4.8429153108240799</v>
      </c>
      <c r="J142" s="79">
        <f t="shared" ca="1" si="46"/>
        <v>-1.18393418268033</v>
      </c>
      <c r="K142" s="79">
        <f t="shared" ca="1" si="46"/>
        <v>-1.5021916705945799</v>
      </c>
      <c r="L142" s="79">
        <f t="shared" ca="1" si="46"/>
        <v>5.9448171098843003</v>
      </c>
      <c r="M142" s="79">
        <f t="shared" ca="1" si="46"/>
        <v>-0.69400095526998495</v>
      </c>
      <c r="N142" s="79">
        <f t="shared" ca="1" si="46"/>
        <v>-0.89849915977765704</v>
      </c>
      <c r="O142" s="79">
        <f t="shared" ca="1" si="46"/>
        <v>0.418221258586982</v>
      </c>
      <c r="P142" s="79">
        <f t="shared" ca="1" si="46"/>
        <v>-0.32660895129856699</v>
      </c>
      <c r="Q142" s="79">
        <f t="shared" ca="1" si="45"/>
        <v>2.5656467942899299</v>
      </c>
      <c r="R142" s="79">
        <f t="shared" ca="1" si="45"/>
        <v>2.37854652608257</v>
      </c>
      <c r="S142" s="79">
        <f t="shared" ca="1" si="45"/>
        <v>-1.44591837812641</v>
      </c>
      <c r="T142" s="79">
        <f t="shared" ca="1" si="45"/>
        <v>-0.27119264494467599</v>
      </c>
      <c r="U142" s="79">
        <f t="shared" ca="1" si="45"/>
        <v>-0.216667874708492</v>
      </c>
      <c r="V142" s="79">
        <f t="shared" ca="1" si="45"/>
        <v>0.11732919886344501</v>
      </c>
      <c r="W142" s="79">
        <f t="shared" ca="1" si="45"/>
        <v>-0.39832729511363102</v>
      </c>
      <c r="X142" s="79">
        <f t="shared" ca="1" si="45"/>
        <v>-1.02673821360986</v>
      </c>
      <c r="Y142" s="79">
        <f t="shared" ca="1" si="45"/>
        <v>-4.3576102407555499</v>
      </c>
      <c r="Z142" s="79">
        <f t="shared" ca="1" si="45"/>
        <v>0.44742446214422699</v>
      </c>
      <c r="AA142" s="79">
        <f t="shared" ca="1" si="45"/>
        <v>4.6925720953368E-2</v>
      </c>
      <c r="AB142" s="79">
        <f t="shared" ca="1" si="45"/>
        <v>-3.6095752289443199</v>
      </c>
      <c r="AC142" s="79">
        <f t="shared" ca="1" si="45"/>
        <v>-2.8386429761335399</v>
      </c>
      <c r="AD142" s="79">
        <f t="shared" ca="1" si="45"/>
        <v>-0.23905250833331601</v>
      </c>
      <c r="AE142" s="79">
        <f t="shared" ca="1" si="45"/>
        <v>-3.49653051584164</v>
      </c>
      <c r="AF142" s="79">
        <f t="shared" ca="1" si="44"/>
        <v>2.4793783227219102</v>
      </c>
      <c r="AG142" s="79">
        <f t="shared" ca="1" si="44"/>
        <v>0.66500016493273495</v>
      </c>
      <c r="AH142" s="79">
        <f t="shared" ca="1" si="44"/>
        <v>4.0964943764561204</v>
      </c>
      <c r="AI142" s="79">
        <f t="shared" ca="1" si="44"/>
        <v>0.48184235514054302</v>
      </c>
      <c r="AJ142" s="79">
        <f t="shared" ca="1" si="44"/>
        <v>-2.91450715186238</v>
      </c>
      <c r="AK142" s="79">
        <f t="shared" ca="1" si="44"/>
        <v>1.80301711232141</v>
      </c>
      <c r="AL142" s="79">
        <f t="shared" ca="1" si="44"/>
        <v>2.54728827568852</v>
      </c>
      <c r="AM142" s="79">
        <f t="shared" ca="1" si="44"/>
        <v>1.29433350320369</v>
      </c>
      <c r="AN142" s="79">
        <f t="shared" ca="1" si="44"/>
        <v>-3.0395559876265001</v>
      </c>
      <c r="AO142" s="79">
        <f t="shared" ca="1" si="44"/>
        <v>1.0922261171990599</v>
      </c>
      <c r="AP142" s="79">
        <f t="shared" ca="1" si="44"/>
        <v>1.09815172805384</v>
      </c>
      <c r="AQ142" s="79">
        <f t="shared" ca="1" si="44"/>
        <v>0</v>
      </c>
      <c r="AR142" s="79">
        <f t="shared" ca="1" si="44"/>
        <v>0</v>
      </c>
      <c r="AS142" s="79">
        <f t="shared" ca="1" si="44"/>
        <v>0</v>
      </c>
      <c r="AT142" s="79">
        <f t="shared" ca="1" si="44"/>
        <v>0</v>
      </c>
      <c r="AU142" s="79">
        <f t="shared" ca="1" si="44"/>
        <v>0</v>
      </c>
      <c r="AV142" s="79">
        <f t="shared" ca="1" si="43"/>
        <v>0</v>
      </c>
      <c r="AW142" s="79">
        <f t="shared" ca="1" si="43"/>
        <v>0</v>
      </c>
      <c r="AX142" s="79">
        <f t="shared" ca="1" si="43"/>
        <v>0</v>
      </c>
      <c r="AY142" s="79">
        <f t="shared" ca="1" si="43"/>
        <v>0</v>
      </c>
      <c r="AZ142" s="79">
        <f t="shared" ca="1" si="43"/>
        <v>0</v>
      </c>
      <c r="BA142" s="79" t="str">
        <f t="shared" ca="1" si="47"/>
        <v>X</v>
      </c>
      <c r="BB142" s="79" t="str">
        <f t="shared" ca="1" si="48"/>
        <v>NTC</v>
      </c>
      <c r="BC142" s="79" t="str">
        <f t="shared" ca="1" si="49"/>
        <v>pspA</v>
      </c>
      <c r="BD142" s="79">
        <f t="shared" si="50"/>
        <v>139</v>
      </c>
      <c r="BE142" s="79">
        <f t="shared" ca="1" si="51"/>
        <v>142</v>
      </c>
    </row>
    <row r="143" spans="1:57" x14ac:dyDescent="0.25">
      <c r="A143" s="79">
        <f t="shared" ca="1" si="46"/>
        <v>2</v>
      </c>
      <c r="B143" s="79" t="str">
        <f t="shared" ca="1" si="46"/>
        <v>D9</v>
      </c>
      <c r="C143" s="79">
        <f t="shared" ca="1" si="46"/>
        <v>15.2972856609827</v>
      </c>
      <c r="D143" s="79">
        <f t="shared" ca="1" si="46"/>
        <v>10.6396532691879</v>
      </c>
      <c r="E143" s="79">
        <f t="shared" ca="1" si="46"/>
        <v>4.3070580378471304</v>
      </c>
      <c r="F143" s="79">
        <f t="shared" ca="1" si="46"/>
        <v>-2.3782001625868401</v>
      </c>
      <c r="G143" s="79">
        <f t="shared" ca="1" si="46"/>
        <v>3.9359989696549698E-2</v>
      </c>
      <c r="H143" s="79">
        <f t="shared" ca="1" si="46"/>
        <v>2.75815969967607</v>
      </c>
      <c r="I143" s="79">
        <f t="shared" ca="1" si="46"/>
        <v>-2.1358640103844699</v>
      </c>
      <c r="J143" s="79">
        <f t="shared" ca="1" si="46"/>
        <v>-3.0853002953572299</v>
      </c>
      <c r="K143" s="79">
        <f t="shared" ca="1" si="46"/>
        <v>-1.9832796699633899</v>
      </c>
      <c r="L143" s="79">
        <f t="shared" ca="1" si="46"/>
        <v>3.2962463452581701</v>
      </c>
      <c r="M143" s="79">
        <f t="shared" ca="1" si="46"/>
        <v>0.79214553511974395</v>
      </c>
      <c r="N143" s="79">
        <f t="shared" ca="1" si="46"/>
        <v>3.8002423543034598</v>
      </c>
      <c r="O143" s="79">
        <f t="shared" ca="1" si="46"/>
        <v>1.28098389766728</v>
      </c>
      <c r="P143" s="79">
        <f t="shared" ca="1" si="46"/>
        <v>1.4746853983770101</v>
      </c>
      <c r="Q143" s="79">
        <f t="shared" ca="1" si="45"/>
        <v>0.82059537322811604</v>
      </c>
      <c r="R143" s="79">
        <f t="shared" ca="1" si="45"/>
        <v>-3.1309930459287898</v>
      </c>
      <c r="S143" s="79">
        <f t="shared" ca="1" si="45"/>
        <v>-6.7265093384330603</v>
      </c>
      <c r="T143" s="79">
        <f t="shared" ca="1" si="45"/>
        <v>-7.3015552012293497E-2</v>
      </c>
      <c r="U143" s="79">
        <f t="shared" ca="1" si="45"/>
        <v>-2.7520947429657099</v>
      </c>
      <c r="V143" s="79">
        <f t="shared" ca="1" si="45"/>
        <v>-2.1144646065295101</v>
      </c>
      <c r="W143" s="79">
        <f t="shared" ca="1" si="45"/>
        <v>-0.27573050019191198</v>
      </c>
      <c r="X143" s="79">
        <f t="shared" ca="1" si="45"/>
        <v>-3.8476079304373298</v>
      </c>
      <c r="Y143" s="79">
        <f t="shared" ca="1" si="45"/>
        <v>-9.8687810866522396E-2</v>
      </c>
      <c r="Z143" s="79">
        <f t="shared" ca="1" si="45"/>
        <v>1.91502925284658</v>
      </c>
      <c r="AA143" s="79">
        <f t="shared" ca="1" si="45"/>
        <v>-3.2708434780779498</v>
      </c>
      <c r="AB143" s="79">
        <f t="shared" ca="1" si="45"/>
        <v>-1.7606042341881201</v>
      </c>
      <c r="AC143" s="79">
        <f t="shared" ca="1" si="45"/>
        <v>3.5273335006759199</v>
      </c>
      <c r="AD143" s="79">
        <f t="shared" ca="1" si="45"/>
        <v>-1.59261097671015</v>
      </c>
      <c r="AE143" s="79">
        <f t="shared" ca="1" si="45"/>
        <v>2.2943407885195501</v>
      </c>
      <c r="AF143" s="79">
        <f t="shared" ca="1" si="44"/>
        <v>1.3648994352747601</v>
      </c>
      <c r="AG143" s="79">
        <f t="shared" ca="1" si="44"/>
        <v>-2.2991939368571401</v>
      </c>
      <c r="AH143" s="79">
        <f t="shared" ca="1" si="44"/>
        <v>4.5929352152197698</v>
      </c>
      <c r="AI143" s="79">
        <f t="shared" ca="1" si="44"/>
        <v>0.51795011763897503</v>
      </c>
      <c r="AJ143" s="79">
        <f t="shared" ca="1" si="44"/>
        <v>2.3994500288058598</v>
      </c>
      <c r="AK143" s="79">
        <f t="shared" ca="1" si="44"/>
        <v>0.17947463200835001</v>
      </c>
      <c r="AL143" s="79">
        <f t="shared" ca="1" si="44"/>
        <v>1.49511997018362</v>
      </c>
      <c r="AM143" s="79">
        <f t="shared" ca="1" si="44"/>
        <v>-0.48035568235263798</v>
      </c>
      <c r="AN143" s="79">
        <f t="shared" ca="1" si="44"/>
        <v>-1.3891145845923301</v>
      </c>
      <c r="AO143" s="79">
        <f t="shared" ca="1" si="44"/>
        <v>-1.8459629539843301</v>
      </c>
      <c r="AP143" s="79">
        <f t="shared" ca="1" si="44"/>
        <v>-0.49963314628939798</v>
      </c>
      <c r="AQ143" s="79">
        <f t="shared" ca="1" si="44"/>
        <v>0</v>
      </c>
      <c r="AR143" s="79">
        <f t="shared" ca="1" si="44"/>
        <v>0</v>
      </c>
      <c r="AS143" s="79">
        <f t="shared" ca="1" si="44"/>
        <v>0</v>
      </c>
      <c r="AT143" s="79">
        <f t="shared" ca="1" si="44"/>
        <v>0</v>
      </c>
      <c r="AU143" s="79">
        <f t="shared" ca="1" si="44"/>
        <v>0</v>
      </c>
      <c r="AV143" s="79">
        <f t="shared" ca="1" si="43"/>
        <v>0</v>
      </c>
      <c r="AW143" s="79">
        <f t="shared" ca="1" si="43"/>
        <v>0</v>
      </c>
      <c r="AX143" s="79">
        <f t="shared" ca="1" si="43"/>
        <v>0</v>
      </c>
      <c r="AY143" s="79">
        <f t="shared" ca="1" si="43"/>
        <v>0</v>
      </c>
      <c r="AZ143" s="79">
        <f t="shared" ca="1" si="43"/>
        <v>0</v>
      </c>
      <c r="BA143" s="79" t="str">
        <f t="shared" ca="1" si="47"/>
        <v>X</v>
      </c>
      <c r="BB143" s="79" t="str">
        <f t="shared" ca="1" si="48"/>
        <v>NTC</v>
      </c>
      <c r="BC143" s="79" t="str">
        <f t="shared" ca="1" si="49"/>
        <v>pspA</v>
      </c>
      <c r="BD143" s="79">
        <f t="shared" si="50"/>
        <v>140</v>
      </c>
      <c r="BE143" s="79">
        <f t="shared" ca="1" si="51"/>
        <v>143</v>
      </c>
    </row>
    <row r="144" spans="1:57" x14ac:dyDescent="0.25">
      <c r="A144" s="79">
        <f t="shared" ca="1" si="46"/>
        <v>2</v>
      </c>
      <c r="B144" s="79" t="str">
        <f t="shared" ca="1" si="46"/>
        <v>E9</v>
      </c>
      <c r="C144" s="79">
        <f t="shared" ca="1" si="46"/>
        <v>-13.9237173850538</v>
      </c>
      <c r="D144" s="79">
        <f t="shared" ca="1" si="46"/>
        <v>0.23995220576034601</v>
      </c>
      <c r="E144" s="79">
        <f t="shared" ca="1" si="46"/>
        <v>5.6615477138702799</v>
      </c>
      <c r="F144" s="79">
        <f t="shared" ca="1" si="46"/>
        <v>4.9470369350442498</v>
      </c>
      <c r="G144" s="79">
        <f t="shared" ca="1" si="46"/>
        <v>-2.7453520100943898</v>
      </c>
      <c r="H144" s="79">
        <f t="shared" ca="1" si="46"/>
        <v>-0.467111155751809</v>
      </c>
      <c r="I144" s="79">
        <f t="shared" ca="1" si="46"/>
        <v>2.5575759250691599</v>
      </c>
      <c r="J144" s="79">
        <f t="shared" ca="1" si="46"/>
        <v>-1.8746470526352801</v>
      </c>
      <c r="K144" s="79">
        <f t="shared" ca="1" si="46"/>
        <v>3.1359195729532998</v>
      </c>
      <c r="L144" s="79">
        <f t="shared" ca="1" si="46"/>
        <v>1.0146752062464699</v>
      </c>
      <c r="M144" s="79">
        <f t="shared" ca="1" si="46"/>
        <v>-1.01860873233045</v>
      </c>
      <c r="N144" s="79">
        <f t="shared" ca="1" si="46"/>
        <v>1.27793041675068</v>
      </c>
      <c r="O144" s="79">
        <f t="shared" ca="1" si="46"/>
        <v>-3.2807102608862801</v>
      </c>
      <c r="P144" s="79">
        <f t="shared" ca="1" si="46"/>
        <v>-4.3813841359510697</v>
      </c>
      <c r="Q144" s="79">
        <f t="shared" ca="1" si="45"/>
        <v>1.60405336720987</v>
      </c>
      <c r="R144" s="79">
        <f t="shared" ca="1" si="45"/>
        <v>-2.8489784035682502</v>
      </c>
      <c r="S144" s="79">
        <f t="shared" ca="1" si="45"/>
        <v>-1.8234445028856501</v>
      </c>
      <c r="T144" s="79">
        <f t="shared" ca="1" si="45"/>
        <v>2.0342304282280601</v>
      </c>
      <c r="U144" s="79">
        <f t="shared" ca="1" si="45"/>
        <v>-6.8569613085187502</v>
      </c>
      <c r="V144" s="79">
        <f t="shared" ca="1" si="45"/>
        <v>-2.2882551558609499</v>
      </c>
      <c r="W144" s="79">
        <f t="shared" ca="1" si="45"/>
        <v>-6.5856600102729299</v>
      </c>
      <c r="X144" s="79">
        <f t="shared" ca="1" si="45"/>
        <v>-5.1308443280809097</v>
      </c>
      <c r="Y144" s="79">
        <f t="shared" ca="1" si="45"/>
        <v>-5.5761709351268101</v>
      </c>
      <c r="Z144" s="79">
        <f t="shared" ca="1" si="45"/>
        <v>-3.1757088521917498</v>
      </c>
      <c r="AA144" s="79">
        <f t="shared" ca="1" si="45"/>
        <v>-1.0826315382710201</v>
      </c>
      <c r="AB144" s="79">
        <f t="shared" ca="1" si="45"/>
        <v>-0.27057516019158401</v>
      </c>
      <c r="AC144" s="79">
        <f t="shared" ca="1" si="45"/>
        <v>5.1381355282510404</v>
      </c>
      <c r="AD144" s="79">
        <f t="shared" ca="1" si="45"/>
        <v>19.180155419341599</v>
      </c>
      <c r="AE144" s="79">
        <f t="shared" ca="1" si="45"/>
        <v>48.425586781435001</v>
      </c>
      <c r="AF144" s="79">
        <f t="shared" ca="1" si="44"/>
        <v>93.256913159655596</v>
      </c>
      <c r="AG144" s="79">
        <f t="shared" ca="1" si="44"/>
        <v>186.39006757263999</v>
      </c>
      <c r="AH144" s="79">
        <f t="shared" ca="1" si="44"/>
        <v>349.866066375466</v>
      </c>
      <c r="AI144" s="79">
        <f t="shared" ca="1" si="44"/>
        <v>618.12326953450895</v>
      </c>
      <c r="AJ144" s="79">
        <f t="shared" ca="1" si="44"/>
        <v>1031.07199928252</v>
      </c>
      <c r="AK144" s="79">
        <f t="shared" ca="1" si="44"/>
        <v>1517.1349467540799</v>
      </c>
      <c r="AL144" s="79">
        <f t="shared" ca="1" si="44"/>
        <v>1919.3162839143299</v>
      </c>
      <c r="AM144" s="79">
        <f t="shared" ca="1" si="44"/>
        <v>2248.70840324044</v>
      </c>
      <c r="AN144" s="79">
        <f t="shared" ca="1" si="44"/>
        <v>2487.5310498827998</v>
      </c>
      <c r="AO144" s="79">
        <f t="shared" ca="1" si="44"/>
        <v>2650.4757768981099</v>
      </c>
      <c r="AP144" s="79">
        <f t="shared" ca="1" si="44"/>
        <v>2778.7093266847801</v>
      </c>
      <c r="AQ144" s="79">
        <f t="shared" ca="1" si="44"/>
        <v>0</v>
      </c>
      <c r="AR144" s="79">
        <f t="shared" ca="1" si="44"/>
        <v>0</v>
      </c>
      <c r="AS144" s="79">
        <f t="shared" ca="1" si="44"/>
        <v>0</v>
      </c>
      <c r="AT144" s="79">
        <f t="shared" ca="1" si="44"/>
        <v>0</v>
      </c>
      <c r="AU144" s="79">
        <f t="shared" ca="1" si="44"/>
        <v>0</v>
      </c>
      <c r="AV144" s="79">
        <f t="shared" ca="1" si="43"/>
        <v>0</v>
      </c>
      <c r="AW144" s="79">
        <f t="shared" ca="1" si="43"/>
        <v>0</v>
      </c>
      <c r="AX144" s="79">
        <f t="shared" ca="1" si="43"/>
        <v>0</v>
      </c>
      <c r="AY144" s="79">
        <f t="shared" ca="1" si="43"/>
        <v>0</v>
      </c>
      <c r="AZ144" s="79">
        <f t="shared" ca="1" si="43"/>
        <v>0</v>
      </c>
      <c r="BA144" s="79" t="str">
        <f t="shared" ca="1" si="47"/>
        <v>X</v>
      </c>
      <c r="BB144" s="79" t="str">
        <f t="shared" ca="1" si="48"/>
        <v>NTC</v>
      </c>
      <c r="BC144" s="79" t="str">
        <f t="shared" ca="1" si="49"/>
        <v>ltpD</v>
      </c>
      <c r="BD144" s="79">
        <f t="shared" si="50"/>
        <v>141</v>
      </c>
      <c r="BE144" s="79">
        <f t="shared" ca="1" si="51"/>
        <v>144</v>
      </c>
    </row>
    <row r="145" spans="1:57" x14ac:dyDescent="0.25">
      <c r="A145" s="79">
        <f t="shared" ca="1" si="46"/>
        <v>2</v>
      </c>
      <c r="B145" s="79" t="str">
        <f t="shared" ca="1" si="46"/>
        <v>F9</v>
      </c>
      <c r="C145" s="79">
        <f t="shared" ca="1" si="46"/>
        <v>19.879732991276299</v>
      </c>
      <c r="D145" s="79">
        <f t="shared" ca="1" si="46"/>
        <v>16.0536285337826</v>
      </c>
      <c r="E145" s="79">
        <f t="shared" ca="1" si="46"/>
        <v>19.355395127368901</v>
      </c>
      <c r="F145" s="79">
        <f t="shared" ca="1" si="46"/>
        <v>7.2109236263718204</v>
      </c>
      <c r="G145" s="79">
        <f t="shared" ca="1" si="46"/>
        <v>2.4973492480648898</v>
      </c>
      <c r="H145" s="79">
        <f t="shared" ca="1" si="46"/>
        <v>-3.2557182119117001</v>
      </c>
      <c r="I145" s="79">
        <f t="shared" ca="1" si="46"/>
        <v>-7.9680840315818404</v>
      </c>
      <c r="J145" s="79">
        <f t="shared" ca="1" si="46"/>
        <v>-6.2091249745289998</v>
      </c>
      <c r="K145" s="79">
        <f t="shared" ca="1" si="46"/>
        <v>-10.6431417267036</v>
      </c>
      <c r="L145" s="79">
        <f t="shared" ca="1" si="46"/>
        <v>-11.234330584272801</v>
      </c>
      <c r="M145" s="79">
        <f t="shared" ca="1" si="46"/>
        <v>-12.376203022965001</v>
      </c>
      <c r="N145" s="79">
        <f t="shared" ca="1" si="46"/>
        <v>-7.1523746436819202</v>
      </c>
      <c r="O145" s="79">
        <f t="shared" ca="1" si="46"/>
        <v>3.0621151188120201</v>
      </c>
      <c r="P145" s="79">
        <f t="shared" ca="1" si="46"/>
        <v>34.3301700615161</v>
      </c>
      <c r="Q145" s="79">
        <f t="shared" ca="1" si="45"/>
        <v>93.808280931441402</v>
      </c>
      <c r="R145" s="79">
        <f t="shared" ca="1" si="45"/>
        <v>206.41932564443999</v>
      </c>
      <c r="S145" s="79">
        <f t="shared" ca="1" si="45"/>
        <v>412.80008171920599</v>
      </c>
      <c r="T145" s="79">
        <f t="shared" ca="1" si="45"/>
        <v>776.08439248997001</v>
      </c>
      <c r="U145" s="79">
        <f t="shared" ca="1" si="45"/>
        <v>1356.2930084427601</v>
      </c>
      <c r="V145" s="79">
        <f t="shared" ca="1" si="45"/>
        <v>2102.3790600846301</v>
      </c>
      <c r="W145" s="79">
        <f t="shared" ca="1" si="45"/>
        <v>2791.8516573978</v>
      </c>
      <c r="X145" s="79">
        <f t="shared" ca="1" si="45"/>
        <v>3353.33798138466</v>
      </c>
      <c r="Y145" s="79">
        <f t="shared" ca="1" si="45"/>
        <v>3735.3526572494502</v>
      </c>
      <c r="Z145" s="79">
        <f t="shared" ca="1" si="45"/>
        <v>3970.5878545487799</v>
      </c>
      <c r="AA145" s="79">
        <f t="shared" ca="1" si="45"/>
        <v>4106.7975948911599</v>
      </c>
      <c r="AB145" s="79">
        <f t="shared" ca="1" si="45"/>
        <v>4194.0257554887603</v>
      </c>
      <c r="AC145" s="79">
        <f t="shared" ca="1" si="45"/>
        <v>4240.94080558935</v>
      </c>
      <c r="AD145" s="79">
        <f t="shared" ca="1" si="45"/>
        <v>4279.0035437967199</v>
      </c>
      <c r="AE145" s="79">
        <f t="shared" ca="1" si="45"/>
        <v>4299.2834045180198</v>
      </c>
      <c r="AF145" s="79">
        <f t="shared" ca="1" si="44"/>
        <v>4321.7726320291204</v>
      </c>
      <c r="AG145" s="79">
        <f t="shared" ca="1" si="44"/>
        <v>4331.8196203551997</v>
      </c>
      <c r="AH145" s="79">
        <f t="shared" ca="1" si="44"/>
        <v>4340.6965125050801</v>
      </c>
      <c r="AI145" s="79">
        <f t="shared" ca="1" si="44"/>
        <v>4344.0584362896398</v>
      </c>
      <c r="AJ145" s="79">
        <f t="shared" ca="1" si="44"/>
        <v>4344.1177539972396</v>
      </c>
      <c r="AK145" s="79">
        <f t="shared" ca="1" si="44"/>
        <v>4343.2484325894202</v>
      </c>
      <c r="AL145" s="79">
        <f t="shared" ca="1" si="44"/>
        <v>4342.7756065649601</v>
      </c>
      <c r="AM145" s="79">
        <f t="shared" ca="1" si="44"/>
        <v>4345.8567498334496</v>
      </c>
      <c r="AN145" s="79">
        <f t="shared" ca="1" si="44"/>
        <v>4346.6919042032696</v>
      </c>
      <c r="AO145" s="79">
        <f t="shared" ca="1" si="44"/>
        <v>4341.5584621382704</v>
      </c>
      <c r="AP145" s="79">
        <f t="shared" ca="1" si="44"/>
        <v>4330.2506415723101</v>
      </c>
      <c r="AQ145" s="79">
        <f t="shared" ca="1" si="44"/>
        <v>0</v>
      </c>
      <c r="AR145" s="79">
        <f t="shared" ca="1" si="44"/>
        <v>0</v>
      </c>
      <c r="AS145" s="79">
        <f t="shared" ca="1" si="44"/>
        <v>0</v>
      </c>
      <c r="AT145" s="79">
        <f t="shared" ca="1" si="44"/>
        <v>0</v>
      </c>
      <c r="AU145" s="79">
        <f t="shared" ref="AU145:AZ146" ca="1" si="52">INDIRECT("Data!"&amp;AU$2&amp;$BE145)</f>
        <v>0</v>
      </c>
      <c r="AV145" s="79">
        <f t="shared" ca="1" si="52"/>
        <v>0</v>
      </c>
      <c r="AW145" s="79">
        <f t="shared" ca="1" si="52"/>
        <v>0</v>
      </c>
      <c r="AX145" s="79">
        <f t="shared" ca="1" si="52"/>
        <v>0</v>
      </c>
      <c r="AY145" s="79">
        <f t="shared" ca="1" si="52"/>
        <v>0</v>
      </c>
      <c r="AZ145" s="79">
        <f t="shared" ca="1" si="52"/>
        <v>0</v>
      </c>
      <c r="BA145" s="79" t="str">
        <f t="shared" ca="1" si="47"/>
        <v>X</v>
      </c>
      <c r="BB145" s="79" t="str">
        <f t="shared" ca="1" si="48"/>
        <v>NTC</v>
      </c>
      <c r="BC145" s="79" t="str">
        <f t="shared" ca="1" si="49"/>
        <v>ltpD</v>
      </c>
      <c r="BD145" s="79">
        <f t="shared" si="50"/>
        <v>142</v>
      </c>
      <c r="BE145" s="79">
        <f t="shared" ca="1" si="51"/>
        <v>145</v>
      </c>
    </row>
    <row r="146" spans="1:57" x14ac:dyDescent="0.25">
      <c r="A146" s="79">
        <f t="shared" ca="1" si="46"/>
        <v>2</v>
      </c>
      <c r="B146" s="79" t="str">
        <f t="shared" ca="1" si="46"/>
        <v>G9</v>
      </c>
      <c r="C146" s="79">
        <f t="shared" ca="1" si="46"/>
        <v>-2.36346638346504</v>
      </c>
      <c r="D146" s="79">
        <f t="shared" ca="1" si="46"/>
        <v>8.8291164687138899</v>
      </c>
      <c r="E146" s="79">
        <f t="shared" ca="1" si="46"/>
        <v>2.3999885396815399</v>
      </c>
      <c r="F146" s="79">
        <f t="shared" ca="1" si="46"/>
        <v>2.4642151638495302</v>
      </c>
      <c r="G146" s="79">
        <f t="shared" ca="1" si="46"/>
        <v>-2.6622379033169601</v>
      </c>
      <c r="H146" s="79">
        <f t="shared" ca="1" si="46"/>
        <v>2.3323614286468901</v>
      </c>
      <c r="I146" s="79">
        <f t="shared" ca="1" si="46"/>
        <v>-0.27789311204651301</v>
      </c>
      <c r="J146" s="79">
        <f t="shared" ca="1" si="46"/>
        <v>3.1133607972688</v>
      </c>
      <c r="K146" s="79">
        <f t="shared" ca="1" si="46"/>
        <v>1.5803724985298699</v>
      </c>
      <c r="L146" s="79">
        <f t="shared" ca="1" si="46"/>
        <v>-4.84022529601725</v>
      </c>
      <c r="M146" s="79">
        <f t="shared" ca="1" si="46"/>
        <v>3.0303439927556601</v>
      </c>
      <c r="N146" s="79">
        <f t="shared" ca="1" si="46"/>
        <v>1.7613714562676199</v>
      </c>
      <c r="O146" s="79">
        <f t="shared" ca="1" si="46"/>
        <v>-0.86036968132748404</v>
      </c>
      <c r="P146" s="79">
        <f t="shared" ca="1" si="46"/>
        <v>-3.2372453810639898</v>
      </c>
      <c r="Q146" s="79">
        <f t="shared" ca="1" si="45"/>
        <v>-0.58656936322085995</v>
      </c>
      <c r="R146" s="79">
        <f t="shared" ca="1" si="45"/>
        <v>2.3915540526977601</v>
      </c>
      <c r="S146" s="79">
        <f t="shared" ca="1" si="45"/>
        <v>-3.28151098048829</v>
      </c>
      <c r="T146" s="79">
        <f t="shared" ca="1" si="45"/>
        <v>-3.0389611864866302</v>
      </c>
      <c r="U146" s="79">
        <f t="shared" ca="1" si="45"/>
        <v>0.32824988513129899</v>
      </c>
      <c r="V146" s="79">
        <f t="shared" ca="1" si="45"/>
        <v>-3.08215336639705</v>
      </c>
      <c r="W146" s="79">
        <f t="shared" ca="1" si="45"/>
        <v>-3.0234850323290599</v>
      </c>
      <c r="X146" s="79">
        <f t="shared" ca="1" si="45"/>
        <v>1.45758051416033</v>
      </c>
      <c r="Y146" s="79">
        <f t="shared" ca="1" si="45"/>
        <v>-2.8873985918762601</v>
      </c>
      <c r="Z146" s="79">
        <f t="shared" ca="1" si="45"/>
        <v>2.4189293558324598</v>
      </c>
      <c r="AA146" s="79">
        <f t="shared" ca="1" si="45"/>
        <v>-2.0588366043875799</v>
      </c>
      <c r="AB146" s="79">
        <f t="shared" ca="1" si="45"/>
        <v>-2.2714541170421398</v>
      </c>
      <c r="AC146" s="79">
        <f t="shared" ca="1" si="45"/>
        <v>-2.6615121184254402</v>
      </c>
      <c r="AD146" s="79">
        <f t="shared" ca="1" si="45"/>
        <v>-3.8202900433798299</v>
      </c>
      <c r="AE146" s="79">
        <f t="shared" ca="1" si="45"/>
        <v>0.19448942858161899</v>
      </c>
      <c r="AF146" s="79">
        <f t="shared" ref="AF146:AU146" ca="1" si="53">INDIRECT("Data!"&amp;AF$2&amp;$BE146)</f>
        <v>-0.97993454242350697</v>
      </c>
      <c r="AG146" s="79">
        <f t="shared" ca="1" si="53"/>
        <v>2.5357862300256802</v>
      </c>
      <c r="AH146" s="79">
        <f t="shared" ca="1" si="53"/>
        <v>-2.5302014094304499</v>
      </c>
      <c r="AI146" s="79">
        <f t="shared" ca="1" si="53"/>
        <v>2.1866818555904501</v>
      </c>
      <c r="AJ146" s="79">
        <f t="shared" ca="1" si="53"/>
        <v>-1.66314634714672</v>
      </c>
      <c r="AK146" s="79">
        <f t="shared" ca="1" si="53"/>
        <v>0.52923727726238201</v>
      </c>
      <c r="AL146" s="79">
        <f t="shared" ca="1" si="53"/>
        <v>2.4206285858535899</v>
      </c>
      <c r="AM146" s="79">
        <f t="shared" ca="1" si="53"/>
        <v>4.2208330252874502</v>
      </c>
      <c r="AN146" s="79">
        <f t="shared" ca="1" si="53"/>
        <v>1.94878775690177</v>
      </c>
      <c r="AO146" s="79">
        <f t="shared" ca="1" si="53"/>
        <v>1.4557424400036301</v>
      </c>
      <c r="AP146" s="79">
        <f t="shared" ca="1" si="53"/>
        <v>-1.5367809089070801</v>
      </c>
      <c r="AQ146" s="79">
        <f t="shared" ca="1" si="53"/>
        <v>0</v>
      </c>
      <c r="AR146" s="79">
        <f t="shared" ca="1" si="53"/>
        <v>0</v>
      </c>
      <c r="AS146" s="79">
        <f t="shared" ca="1" si="53"/>
        <v>0</v>
      </c>
      <c r="AT146" s="79">
        <f t="shared" ca="1" si="53"/>
        <v>0</v>
      </c>
      <c r="AU146" s="79">
        <f t="shared" ca="1" si="53"/>
        <v>0</v>
      </c>
      <c r="AV146" s="79">
        <f t="shared" ca="1" si="52"/>
        <v>0</v>
      </c>
      <c r="AW146" s="79">
        <f t="shared" ca="1" si="52"/>
        <v>0</v>
      </c>
      <c r="AX146" s="79">
        <f t="shared" ca="1" si="52"/>
        <v>0</v>
      </c>
      <c r="AY146" s="79">
        <f t="shared" ca="1" si="52"/>
        <v>0</v>
      </c>
      <c r="AZ146" s="79">
        <f t="shared" ca="1" si="52"/>
        <v>0</v>
      </c>
      <c r="BA146" s="79" t="str">
        <f t="shared" ca="1" si="47"/>
        <v>X</v>
      </c>
      <c r="BB146" s="79" t="str">
        <f t="shared" ca="1" si="48"/>
        <v>NTC</v>
      </c>
      <c r="BC146" s="79" t="str">
        <f t="shared" ca="1" si="49"/>
        <v>ParA</v>
      </c>
      <c r="BD146" s="79">
        <f t="shared" si="50"/>
        <v>143</v>
      </c>
      <c r="BE146" s="79">
        <f t="shared" ca="1" si="51"/>
        <v>146</v>
      </c>
    </row>
    <row r="147" spans="1:57" x14ac:dyDescent="0.25">
      <c r="A147" s="79">
        <f t="shared" ca="1" si="46"/>
        <v>2</v>
      </c>
      <c r="B147" s="79" t="str">
        <f t="shared" ca="1" si="46"/>
        <v>H9</v>
      </c>
      <c r="C147" s="79">
        <f t="shared" ca="1" si="46"/>
        <v>31.384146903811999</v>
      </c>
      <c r="D147" s="79">
        <f t="shared" ca="1" si="46"/>
        <v>27.743308018346401</v>
      </c>
      <c r="E147" s="79">
        <f t="shared" ca="1" si="46"/>
        <v>14.710831420502901</v>
      </c>
      <c r="F147" s="79">
        <f t="shared" ca="1" si="46"/>
        <v>9.2731980662479092</v>
      </c>
      <c r="G147" s="79">
        <f t="shared" ca="1" si="46"/>
        <v>-2.99143265059047</v>
      </c>
      <c r="H147" s="79">
        <f t="shared" ca="1" si="46"/>
        <v>0.76901980261800396</v>
      </c>
      <c r="I147" s="79">
        <f t="shared" ca="1" si="46"/>
        <v>-4.4755045453211997</v>
      </c>
      <c r="J147" s="79">
        <f t="shared" ca="1" si="46"/>
        <v>-5.6297388861744402</v>
      </c>
      <c r="K147" s="79">
        <f t="shared" ca="1" si="46"/>
        <v>-9.6751205440746197</v>
      </c>
      <c r="L147" s="79">
        <f t="shared" ca="1" si="46"/>
        <v>-14.962154559448701</v>
      </c>
      <c r="M147" s="79">
        <f t="shared" ca="1" si="46"/>
        <v>-12.455272854924701</v>
      </c>
      <c r="N147" s="79">
        <f t="shared" ca="1" si="46"/>
        <v>-3.34187745266627</v>
      </c>
      <c r="O147" s="79">
        <f t="shared" ca="1" si="46"/>
        <v>9.5791138467702694</v>
      </c>
      <c r="P147" s="79">
        <f t="shared" ref="P147:AZ147" ca="1" si="54">INDIRECT("Data!"&amp;P$2&amp;$BE147)</f>
        <v>23.922346563941598</v>
      </c>
      <c r="Q147" s="79">
        <f t="shared" ca="1" si="54"/>
        <v>78.952778976831297</v>
      </c>
      <c r="R147" s="79">
        <f t="shared" ca="1" si="54"/>
        <v>172.13964651356801</v>
      </c>
      <c r="S147" s="79">
        <f t="shared" ca="1" si="54"/>
        <v>333.40040134024503</v>
      </c>
      <c r="T147" s="79">
        <f t="shared" ca="1" si="54"/>
        <v>624.56845483284098</v>
      </c>
      <c r="U147" s="79">
        <f t="shared" ca="1" si="54"/>
        <v>1085.5390046296</v>
      </c>
      <c r="V147" s="79">
        <f t="shared" ca="1" si="54"/>
        <v>1711.0942840744699</v>
      </c>
      <c r="W147" s="79">
        <f t="shared" ca="1" si="54"/>
        <v>2345.5628437386799</v>
      </c>
      <c r="X147" s="79">
        <f t="shared" ca="1" si="54"/>
        <v>2881.63729421467</v>
      </c>
      <c r="Y147" s="79">
        <f t="shared" ca="1" si="54"/>
        <v>3276.13197947446</v>
      </c>
      <c r="Z147" s="79">
        <f t="shared" ca="1" si="54"/>
        <v>3528.8038081832401</v>
      </c>
      <c r="AA147" s="79">
        <f t="shared" ca="1" si="54"/>
        <v>3688.5894963668602</v>
      </c>
      <c r="AB147" s="79">
        <f t="shared" ca="1" si="54"/>
        <v>3779.0769745908901</v>
      </c>
      <c r="AC147" s="79">
        <f t="shared" ca="1" si="54"/>
        <v>3833.3996756961001</v>
      </c>
      <c r="AD147" s="79">
        <f t="shared" ca="1" si="54"/>
        <v>3873.2524252692201</v>
      </c>
      <c r="AE147" s="79">
        <f t="shared" ca="1" si="54"/>
        <v>3904.02795768954</v>
      </c>
      <c r="AF147" s="79">
        <f t="shared" ca="1" si="54"/>
        <v>3920.45178251484</v>
      </c>
      <c r="AG147" s="79">
        <f t="shared" ca="1" si="54"/>
        <v>3925.0752637845999</v>
      </c>
      <c r="AH147" s="79">
        <f t="shared" ca="1" si="54"/>
        <v>3926.6038498161602</v>
      </c>
      <c r="AI147" s="79">
        <f t="shared" ca="1" si="54"/>
        <v>3931.9680816600098</v>
      </c>
      <c r="AJ147" s="79">
        <f t="shared" ca="1" si="54"/>
        <v>3935.0076225921198</v>
      </c>
      <c r="AK147" s="79">
        <f t="shared" ca="1" si="54"/>
        <v>3937.92234218046</v>
      </c>
      <c r="AL147" s="79">
        <f t="shared" ca="1" si="54"/>
        <v>3937.4338534624899</v>
      </c>
      <c r="AM147" s="79">
        <f t="shared" ca="1" si="54"/>
        <v>3937.77913687724</v>
      </c>
      <c r="AN147" s="79">
        <f t="shared" ca="1" si="54"/>
        <v>3936.4318283623202</v>
      </c>
      <c r="AO147" s="79">
        <f t="shared" ca="1" si="54"/>
        <v>3933.4500071858101</v>
      </c>
      <c r="AP147" s="79">
        <f t="shared" ca="1" si="54"/>
        <v>3923.8985606231499</v>
      </c>
      <c r="AQ147" s="79">
        <f t="shared" ca="1" si="54"/>
        <v>0</v>
      </c>
      <c r="AR147" s="79">
        <f t="shared" ca="1" si="54"/>
        <v>0</v>
      </c>
      <c r="AS147" s="79">
        <f t="shared" ca="1" si="54"/>
        <v>0</v>
      </c>
      <c r="AT147" s="79">
        <f t="shared" ca="1" si="54"/>
        <v>0</v>
      </c>
      <c r="AU147" s="79">
        <f t="shared" ca="1" si="54"/>
        <v>0</v>
      </c>
      <c r="AV147" s="79">
        <f t="shared" ca="1" si="54"/>
        <v>0</v>
      </c>
      <c r="AW147" s="79">
        <f t="shared" ca="1" si="54"/>
        <v>0</v>
      </c>
      <c r="AX147" s="79">
        <f t="shared" ca="1" si="54"/>
        <v>0</v>
      </c>
      <c r="AY147" s="79">
        <f t="shared" ca="1" si="54"/>
        <v>0</v>
      </c>
      <c r="AZ147" s="79">
        <f t="shared" ca="1" si="54"/>
        <v>0</v>
      </c>
      <c r="BA147" s="79" t="str">
        <f t="shared" ca="1" si="47"/>
        <v/>
      </c>
      <c r="BB147" s="79" t="str">
        <f t="shared" ca="1" si="48"/>
        <v>4_1</v>
      </c>
      <c r="BC147" s="79" t="str">
        <f t="shared" ca="1" si="49"/>
        <v>ParA</v>
      </c>
      <c r="BD147" s="79">
        <f t="shared" si="50"/>
        <v>144</v>
      </c>
      <c r="BE147" s="79">
        <f t="shared" ca="1" si="51"/>
        <v>147</v>
      </c>
    </row>
    <row r="148" spans="1:57" x14ac:dyDescent="0.25">
      <c r="A148" s="79"/>
      <c r="B148" s="79"/>
      <c r="C148" s="79"/>
      <c r="D148" s="79"/>
      <c r="E148" s="79"/>
      <c r="F148" s="79"/>
      <c r="G148" s="79"/>
      <c r="H148" s="79"/>
      <c r="I148" s="79"/>
      <c r="J148" s="79"/>
      <c r="K148" s="79"/>
      <c r="L148" s="79"/>
      <c r="M148" s="79"/>
      <c r="N148" s="79"/>
      <c r="O148" s="79"/>
      <c r="P148" s="79"/>
      <c r="Q148" s="79"/>
      <c r="R148" s="79"/>
      <c r="S148" s="79"/>
      <c r="T148" s="79"/>
      <c r="U148" s="79"/>
      <c r="V148" s="79"/>
      <c r="W148" s="79"/>
      <c r="X148" s="79"/>
      <c r="Y148" s="79"/>
      <c r="Z148" s="79"/>
      <c r="AA148" s="79"/>
      <c r="AB148" s="79"/>
      <c r="AC148" s="79"/>
      <c r="AD148" s="79"/>
      <c r="AE148" s="79"/>
      <c r="AF148" s="79"/>
      <c r="AG148" s="79"/>
      <c r="AH148" s="79"/>
      <c r="AI148" s="79"/>
      <c r="AJ148" s="79"/>
      <c r="AK148" s="79"/>
      <c r="AL148" s="79"/>
      <c r="AM148" s="79"/>
      <c r="AN148" s="79"/>
      <c r="AO148" s="79"/>
      <c r="AP148" s="79"/>
      <c r="AQ148" s="79"/>
      <c r="AR148" s="79"/>
      <c r="AS148" s="79"/>
      <c r="AT148" s="79"/>
      <c r="AU148" s="79"/>
      <c r="AV148" s="79"/>
      <c r="AW148" s="79"/>
      <c r="AX148" s="79"/>
      <c r="AY148" s="79"/>
      <c r="AZ148" s="79"/>
      <c r="BA148" s="79"/>
      <c r="BB148" s="79"/>
      <c r="BC148" s="79"/>
      <c r="BD148" s="79"/>
      <c r="BE148" s="79"/>
    </row>
    <row r="149" spans="1:57" x14ac:dyDescent="0.25">
      <c r="A149" s="79"/>
      <c r="B149" s="79"/>
      <c r="C149" s="79"/>
      <c r="D149" s="79"/>
      <c r="E149" s="79"/>
      <c r="F149" s="79"/>
      <c r="G149" s="79"/>
      <c r="H149" s="79"/>
      <c r="I149" s="79"/>
      <c r="J149" s="79"/>
      <c r="K149" s="79"/>
      <c r="L149" s="79"/>
      <c r="M149" s="79"/>
      <c r="N149" s="79"/>
      <c r="O149" s="79"/>
      <c r="P149" s="79"/>
      <c r="Q149" s="79"/>
      <c r="R149" s="79"/>
      <c r="S149" s="79"/>
      <c r="T149" s="79"/>
      <c r="U149" s="79"/>
      <c r="V149" s="79"/>
      <c r="W149" s="79"/>
      <c r="X149" s="79"/>
      <c r="Y149" s="79"/>
      <c r="Z149" s="79"/>
      <c r="AA149" s="79"/>
      <c r="AB149" s="79"/>
      <c r="AC149" s="79"/>
      <c r="AD149" s="79"/>
      <c r="AE149" s="79"/>
      <c r="AF149" s="79"/>
      <c r="AG149" s="79"/>
      <c r="AH149" s="79"/>
      <c r="AI149" s="79"/>
      <c r="AJ149" s="79"/>
      <c r="AK149" s="79"/>
      <c r="AL149" s="79"/>
      <c r="AM149" s="79"/>
      <c r="AN149" s="79"/>
      <c r="AO149" s="79"/>
      <c r="AP149" s="79"/>
      <c r="AQ149" s="79"/>
      <c r="AR149" s="79"/>
      <c r="AS149" s="79"/>
      <c r="AT149" s="79"/>
      <c r="AU149" s="79"/>
      <c r="AV149" s="79"/>
      <c r="AW149" s="79"/>
      <c r="AX149" s="79"/>
      <c r="AY149" s="79"/>
      <c r="AZ149" s="79"/>
      <c r="BA149" s="79"/>
      <c r="BB149" s="79"/>
      <c r="BC149" s="79"/>
      <c r="BD149" s="79"/>
      <c r="BE149" s="79"/>
    </row>
    <row r="150" spans="1:57" x14ac:dyDescent="0.25">
      <c r="A150" s="79"/>
      <c r="B150" s="79"/>
      <c r="C150" s="79"/>
      <c r="D150" s="79"/>
      <c r="E150" s="79"/>
      <c r="F150" s="79"/>
      <c r="G150" s="79"/>
      <c r="H150" s="79"/>
      <c r="I150" s="79"/>
      <c r="J150" s="79"/>
      <c r="K150" s="79"/>
      <c r="L150" s="79"/>
      <c r="M150" s="79"/>
      <c r="N150" s="79"/>
      <c r="O150" s="79"/>
      <c r="P150" s="79"/>
      <c r="Q150" s="79"/>
      <c r="R150" s="79"/>
      <c r="S150" s="79"/>
      <c r="T150" s="79"/>
      <c r="U150" s="79"/>
      <c r="V150" s="79"/>
      <c r="W150" s="79"/>
      <c r="X150" s="79"/>
      <c r="Y150" s="79"/>
      <c r="Z150" s="79"/>
      <c r="AA150" s="79"/>
      <c r="AB150" s="79"/>
      <c r="AC150" s="79"/>
      <c r="AD150" s="79"/>
      <c r="AE150" s="79"/>
      <c r="AF150" s="79"/>
      <c r="AG150" s="79"/>
      <c r="AH150" s="79"/>
      <c r="AI150" s="79"/>
      <c r="AJ150" s="79"/>
      <c r="AK150" s="79"/>
      <c r="AL150" s="79"/>
      <c r="AM150" s="79"/>
      <c r="AN150" s="79"/>
      <c r="AO150" s="79"/>
      <c r="AP150" s="79"/>
      <c r="AQ150" s="79"/>
      <c r="AR150" s="79"/>
      <c r="AS150" s="79"/>
      <c r="AT150" s="79"/>
      <c r="AU150" s="79"/>
      <c r="AV150" s="79"/>
      <c r="AW150" s="79"/>
      <c r="AX150" s="79"/>
      <c r="AY150" s="79"/>
      <c r="AZ150" s="79"/>
      <c r="BA150" s="79"/>
      <c r="BB150" s="79"/>
      <c r="BC150" s="79"/>
      <c r="BD150" s="79"/>
      <c r="BE150" s="79"/>
    </row>
    <row r="151" spans="1:57" x14ac:dyDescent="0.25">
      <c r="A151" s="79"/>
      <c r="B151" s="79"/>
      <c r="C151" s="79"/>
      <c r="D151" s="79"/>
      <c r="E151" s="79"/>
      <c r="F151" s="79"/>
      <c r="G151" s="79"/>
      <c r="H151" s="79"/>
      <c r="I151" s="79"/>
      <c r="J151" s="79"/>
      <c r="K151" s="79"/>
      <c r="L151" s="79"/>
      <c r="M151" s="79"/>
      <c r="N151" s="79"/>
      <c r="O151" s="79"/>
      <c r="P151" s="79"/>
      <c r="Q151" s="79"/>
      <c r="R151" s="79"/>
      <c r="S151" s="79"/>
      <c r="T151" s="79"/>
      <c r="U151" s="79"/>
      <c r="V151" s="79"/>
      <c r="W151" s="79"/>
      <c r="X151" s="79"/>
      <c r="Y151" s="79"/>
      <c r="Z151" s="79"/>
      <c r="AA151" s="79"/>
      <c r="AB151" s="79"/>
      <c r="AC151" s="79"/>
      <c r="AD151" s="79"/>
      <c r="AE151" s="79"/>
      <c r="AF151" s="79"/>
      <c r="AG151" s="79"/>
      <c r="AH151" s="79"/>
      <c r="AI151" s="79"/>
      <c r="AJ151" s="79"/>
      <c r="AK151" s="79"/>
      <c r="AL151" s="79"/>
      <c r="AM151" s="79"/>
      <c r="AN151" s="79"/>
      <c r="AO151" s="79"/>
      <c r="AP151" s="79"/>
      <c r="AQ151" s="79"/>
      <c r="AR151" s="79"/>
      <c r="AS151" s="79"/>
      <c r="AT151" s="79"/>
      <c r="AU151" s="79"/>
      <c r="AV151" s="79"/>
      <c r="AW151" s="79"/>
      <c r="AX151" s="79"/>
      <c r="AY151" s="79"/>
      <c r="AZ151" s="79"/>
      <c r="BA151" s="79"/>
      <c r="BB151" s="79"/>
      <c r="BC151" s="79"/>
      <c r="BD151" s="79"/>
      <c r="BE151" s="79"/>
    </row>
    <row r="152" spans="1:57" x14ac:dyDescent="0.25">
      <c r="A152" s="79"/>
      <c r="B152" s="79"/>
      <c r="C152" s="79"/>
      <c r="D152" s="79"/>
      <c r="E152" s="79"/>
      <c r="F152" s="79"/>
      <c r="G152" s="79"/>
      <c r="H152" s="79"/>
      <c r="I152" s="79"/>
      <c r="J152" s="79"/>
      <c r="K152" s="79"/>
      <c r="L152" s="79"/>
      <c r="M152" s="79"/>
      <c r="N152" s="79"/>
      <c r="O152" s="79"/>
      <c r="P152" s="79"/>
      <c r="Q152" s="79"/>
      <c r="R152" s="79"/>
      <c r="S152" s="79"/>
      <c r="T152" s="79"/>
      <c r="U152" s="79"/>
      <c r="V152" s="79"/>
      <c r="W152" s="79"/>
      <c r="X152" s="79"/>
      <c r="Y152" s="79"/>
      <c r="Z152" s="79"/>
      <c r="AA152" s="79"/>
      <c r="AB152" s="79"/>
      <c r="AC152" s="79"/>
      <c r="AD152" s="79"/>
      <c r="AE152" s="79"/>
      <c r="AF152" s="79"/>
      <c r="AG152" s="79"/>
      <c r="AH152" s="79"/>
      <c r="AI152" s="79"/>
      <c r="AJ152" s="79"/>
      <c r="AK152" s="79"/>
      <c r="AL152" s="79"/>
      <c r="AM152" s="79"/>
      <c r="AN152" s="79"/>
      <c r="AO152" s="79"/>
      <c r="AP152" s="79"/>
      <c r="AQ152" s="79"/>
      <c r="AR152" s="79"/>
      <c r="AS152" s="79"/>
      <c r="AT152" s="79"/>
      <c r="AU152" s="79"/>
      <c r="AV152" s="79"/>
      <c r="AW152" s="79"/>
      <c r="AX152" s="79"/>
      <c r="AY152" s="79"/>
      <c r="AZ152" s="79"/>
      <c r="BA152" s="79"/>
      <c r="BB152" s="79"/>
      <c r="BC152" s="79"/>
      <c r="BD152" s="79"/>
      <c r="BE152" s="79"/>
    </row>
    <row r="153" spans="1:57" x14ac:dyDescent="0.25">
      <c r="A153" s="79"/>
      <c r="B153" s="79"/>
      <c r="C153" s="79"/>
      <c r="D153" s="79"/>
      <c r="E153" s="79"/>
      <c r="F153" s="79"/>
      <c r="G153" s="79"/>
      <c r="H153" s="79"/>
      <c r="I153" s="79"/>
      <c r="J153" s="79"/>
      <c r="K153" s="79"/>
      <c r="L153" s="79"/>
      <c r="M153" s="79"/>
      <c r="N153" s="79"/>
      <c r="O153" s="79"/>
      <c r="P153" s="79"/>
      <c r="Q153" s="79"/>
      <c r="R153" s="79"/>
      <c r="S153" s="79"/>
      <c r="T153" s="79"/>
      <c r="U153" s="79"/>
      <c r="V153" s="79"/>
      <c r="W153" s="79"/>
      <c r="X153" s="79"/>
      <c r="Y153" s="79"/>
      <c r="Z153" s="79"/>
      <c r="AA153" s="79"/>
      <c r="AB153" s="79"/>
      <c r="AC153" s="79"/>
      <c r="AD153" s="79"/>
      <c r="AE153" s="79"/>
      <c r="AF153" s="79"/>
      <c r="AG153" s="79"/>
      <c r="AH153" s="79"/>
      <c r="AI153" s="79"/>
      <c r="AJ153" s="79"/>
      <c r="AK153" s="79"/>
      <c r="AL153" s="79"/>
      <c r="AM153" s="79"/>
      <c r="AN153" s="79"/>
      <c r="AO153" s="79"/>
      <c r="AP153" s="79"/>
      <c r="AQ153" s="79"/>
      <c r="AR153" s="79"/>
      <c r="AS153" s="79"/>
      <c r="AT153" s="79"/>
      <c r="AU153" s="79"/>
      <c r="AV153" s="79"/>
      <c r="AW153" s="79"/>
      <c r="AX153" s="79"/>
      <c r="AY153" s="79"/>
      <c r="AZ153" s="79"/>
      <c r="BA153" s="79"/>
      <c r="BB153" s="79"/>
      <c r="BC153" s="79"/>
      <c r="BD153" s="79"/>
      <c r="BE153" s="79"/>
    </row>
    <row r="154" spans="1:57" x14ac:dyDescent="0.25">
      <c r="A154" s="79"/>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row>
    <row r="155" spans="1:57" x14ac:dyDescent="0.25">
      <c r="A155" s="79"/>
      <c r="B155" s="79"/>
      <c r="C155" s="79"/>
      <c r="D155" s="79"/>
      <c r="E155" s="79"/>
      <c r="F155" s="79"/>
      <c r="G155" s="79"/>
      <c r="H155" s="79"/>
      <c r="I155" s="79"/>
      <c r="J155" s="79"/>
      <c r="K155" s="79"/>
      <c r="L155" s="79"/>
      <c r="M155" s="79"/>
      <c r="N155" s="79"/>
      <c r="O155" s="79"/>
      <c r="P155" s="79"/>
      <c r="Q155" s="79"/>
      <c r="R155" s="79"/>
      <c r="S155" s="79"/>
      <c r="T155" s="79"/>
      <c r="U155" s="79"/>
      <c r="V155" s="79"/>
      <c r="W155" s="79"/>
      <c r="X155" s="79"/>
      <c r="Y155" s="79"/>
      <c r="Z155" s="79"/>
      <c r="AA155" s="79"/>
      <c r="AB155" s="79"/>
      <c r="AC155" s="79"/>
      <c r="AD155" s="79"/>
      <c r="AE155" s="79"/>
      <c r="AF155" s="79"/>
      <c r="AG155" s="79"/>
      <c r="AH155" s="79"/>
      <c r="AI155" s="79"/>
      <c r="AJ155" s="79"/>
      <c r="AK155" s="79"/>
      <c r="AL155" s="79"/>
      <c r="AM155" s="79"/>
      <c r="AN155" s="79"/>
      <c r="AO155" s="79"/>
      <c r="AP155" s="79"/>
      <c r="AQ155" s="79"/>
      <c r="AR155" s="79"/>
      <c r="AS155" s="79"/>
      <c r="AT155" s="79"/>
      <c r="AU155" s="79"/>
      <c r="AV155" s="79"/>
      <c r="AW155" s="79"/>
      <c r="AX155" s="79"/>
      <c r="AY155" s="79"/>
      <c r="AZ155" s="79"/>
      <c r="BA155" s="79"/>
      <c r="BB155" s="79"/>
      <c r="BC155" s="79"/>
      <c r="BD155" s="79"/>
      <c r="BE155" s="79"/>
    </row>
    <row r="156" spans="1:57" x14ac:dyDescent="0.25">
      <c r="A156" s="79"/>
      <c r="B156" s="79"/>
      <c r="C156" s="79"/>
      <c r="D156" s="79"/>
      <c r="E156" s="79"/>
      <c r="F156" s="79"/>
      <c r="G156" s="79"/>
      <c r="H156" s="79"/>
      <c r="I156" s="79"/>
      <c r="J156" s="79"/>
      <c r="K156" s="79"/>
      <c r="L156" s="79"/>
      <c r="M156" s="79"/>
      <c r="N156" s="79"/>
      <c r="O156" s="79"/>
      <c r="P156" s="79"/>
      <c r="Q156" s="79"/>
      <c r="R156" s="79"/>
      <c r="S156" s="79"/>
      <c r="T156" s="79"/>
      <c r="U156" s="79"/>
      <c r="V156" s="79"/>
      <c r="W156" s="79"/>
      <c r="X156" s="79"/>
      <c r="Y156" s="79"/>
      <c r="Z156" s="79"/>
      <c r="AA156" s="79"/>
      <c r="AB156" s="79"/>
      <c r="AC156" s="79"/>
      <c r="AD156" s="79"/>
      <c r="AE156" s="79"/>
      <c r="AF156" s="79"/>
      <c r="AG156" s="79"/>
      <c r="AH156" s="79"/>
      <c r="AI156" s="79"/>
      <c r="AJ156" s="79"/>
      <c r="AK156" s="79"/>
      <c r="AL156" s="79"/>
      <c r="AM156" s="79"/>
      <c r="AN156" s="79"/>
      <c r="AO156" s="79"/>
      <c r="AP156" s="79"/>
      <c r="AQ156" s="79"/>
      <c r="AR156" s="79"/>
      <c r="AS156" s="79"/>
      <c r="AT156" s="79"/>
      <c r="AU156" s="79"/>
      <c r="AV156" s="79"/>
      <c r="AW156" s="79"/>
      <c r="AX156" s="79"/>
      <c r="AY156" s="79"/>
      <c r="AZ156" s="79"/>
      <c r="BA156" s="79"/>
      <c r="BB156" s="79"/>
      <c r="BC156" s="79"/>
      <c r="BD156" s="79"/>
      <c r="BE156" s="79"/>
    </row>
    <row r="157" spans="1:57" x14ac:dyDescent="0.25">
      <c r="A157" s="79"/>
      <c r="B157" s="79"/>
      <c r="C157" s="79"/>
      <c r="D157" s="79"/>
      <c r="E157" s="79"/>
      <c r="F157" s="79"/>
      <c r="G157" s="79"/>
      <c r="H157" s="79"/>
      <c r="I157" s="79"/>
      <c r="J157" s="79"/>
      <c r="K157" s="79"/>
      <c r="L157" s="79"/>
      <c r="M157" s="79"/>
      <c r="N157" s="79"/>
      <c r="O157" s="79"/>
      <c r="P157" s="79"/>
      <c r="Q157" s="79"/>
      <c r="R157" s="79"/>
      <c r="S157" s="79"/>
      <c r="T157" s="79"/>
      <c r="U157" s="79"/>
      <c r="V157" s="79"/>
      <c r="W157" s="79"/>
      <c r="X157" s="79"/>
      <c r="Y157" s="79"/>
      <c r="Z157" s="79"/>
      <c r="AA157" s="79"/>
      <c r="AB157" s="79"/>
      <c r="AC157" s="79"/>
      <c r="AD157" s="79"/>
      <c r="AE157" s="79"/>
      <c r="AF157" s="79"/>
      <c r="AG157" s="79"/>
      <c r="AH157" s="79"/>
      <c r="AI157" s="79"/>
      <c r="AJ157" s="79"/>
      <c r="AK157" s="79"/>
      <c r="AL157" s="79"/>
      <c r="AM157" s="79"/>
      <c r="AN157" s="79"/>
      <c r="AO157" s="79"/>
      <c r="AP157" s="79"/>
      <c r="AQ157" s="79"/>
      <c r="AR157" s="79"/>
      <c r="AS157" s="79"/>
      <c r="AT157" s="79"/>
      <c r="AU157" s="79"/>
      <c r="AV157" s="79"/>
      <c r="AW157" s="79"/>
      <c r="AX157" s="79"/>
      <c r="AY157" s="79"/>
      <c r="AZ157" s="79"/>
      <c r="BA157" s="79"/>
      <c r="BB157" s="79"/>
      <c r="BC157" s="79"/>
      <c r="BD157" s="79"/>
      <c r="BE157" s="79"/>
    </row>
    <row r="158" spans="1:57" x14ac:dyDescent="0.25">
      <c r="A158" s="79"/>
      <c r="B158" s="79"/>
      <c r="C158" s="79"/>
      <c r="D158" s="79"/>
      <c r="E158" s="79"/>
      <c r="F158" s="79"/>
      <c r="G158" s="79"/>
      <c r="H158" s="79"/>
      <c r="I158" s="79"/>
      <c r="J158" s="79"/>
      <c r="K158" s="79"/>
      <c r="L158" s="79"/>
      <c r="M158" s="79"/>
      <c r="N158" s="79"/>
      <c r="O158" s="79"/>
      <c r="P158" s="79"/>
      <c r="Q158" s="79"/>
      <c r="R158" s="79"/>
      <c r="S158" s="79"/>
      <c r="T158" s="79"/>
      <c r="U158" s="79"/>
      <c r="V158" s="79"/>
      <c r="W158" s="79"/>
      <c r="X158" s="79"/>
      <c r="Y158" s="79"/>
      <c r="Z158" s="79"/>
      <c r="AA158" s="79"/>
      <c r="AB158" s="79"/>
      <c r="AC158" s="79"/>
      <c r="AD158" s="79"/>
      <c r="AE158" s="79"/>
      <c r="AF158" s="79"/>
      <c r="AG158" s="79"/>
      <c r="AH158" s="79"/>
      <c r="AI158" s="79"/>
      <c r="AJ158" s="79"/>
      <c r="AK158" s="79"/>
      <c r="AL158" s="79"/>
      <c r="AM158" s="79"/>
      <c r="AN158" s="79"/>
      <c r="AO158" s="79"/>
      <c r="AP158" s="79"/>
      <c r="AQ158" s="79"/>
      <c r="AR158" s="79"/>
      <c r="AS158" s="79"/>
      <c r="AT158" s="79"/>
      <c r="AU158" s="79"/>
      <c r="AV158" s="79"/>
      <c r="AW158" s="79"/>
      <c r="AX158" s="79"/>
      <c r="AY158" s="79"/>
      <c r="AZ158" s="79"/>
      <c r="BA158" s="79"/>
      <c r="BB158" s="79"/>
      <c r="BC158" s="79"/>
      <c r="BD158" s="79"/>
      <c r="BE158" s="79"/>
    </row>
    <row r="159" spans="1:57" x14ac:dyDescent="0.25">
      <c r="A159" s="79"/>
      <c r="B159" s="79"/>
      <c r="C159" s="79"/>
      <c r="D159" s="79"/>
      <c r="E159" s="79"/>
      <c r="F159" s="79"/>
      <c r="G159" s="79"/>
      <c r="H159" s="79"/>
      <c r="I159" s="79"/>
      <c r="J159" s="79"/>
      <c r="K159" s="79"/>
      <c r="L159" s="79"/>
      <c r="M159" s="79"/>
      <c r="N159" s="79"/>
      <c r="O159" s="79"/>
      <c r="P159" s="79"/>
      <c r="Q159" s="79"/>
      <c r="R159" s="79"/>
      <c r="S159" s="79"/>
      <c r="T159" s="79"/>
      <c r="U159" s="79"/>
      <c r="V159" s="79"/>
      <c r="W159" s="79"/>
      <c r="X159" s="79"/>
      <c r="Y159" s="79"/>
      <c r="Z159" s="79"/>
      <c r="AA159" s="79"/>
      <c r="AB159" s="79"/>
      <c r="AC159" s="79"/>
      <c r="AD159" s="79"/>
      <c r="AE159" s="79"/>
      <c r="AF159" s="79"/>
      <c r="AG159" s="79"/>
      <c r="AH159" s="79"/>
      <c r="AI159" s="79"/>
      <c r="AJ159" s="79"/>
      <c r="AK159" s="79"/>
      <c r="AL159" s="79"/>
      <c r="AM159" s="79"/>
      <c r="AN159" s="79"/>
      <c r="AO159" s="79"/>
      <c r="AP159" s="79"/>
      <c r="AQ159" s="79"/>
      <c r="AR159" s="79"/>
      <c r="AS159" s="79"/>
      <c r="AT159" s="79"/>
      <c r="AU159" s="79"/>
      <c r="AV159" s="79"/>
      <c r="AW159" s="79"/>
      <c r="AX159" s="79"/>
      <c r="AY159" s="79"/>
      <c r="AZ159" s="79"/>
      <c r="BA159" s="79"/>
      <c r="BB159" s="79"/>
      <c r="BC159" s="79"/>
      <c r="BD159" s="79"/>
      <c r="BE159" s="79"/>
    </row>
    <row r="160" spans="1:57" x14ac:dyDescent="0.25">
      <c r="A160" s="79"/>
      <c r="B160" s="79"/>
      <c r="C160" s="79"/>
      <c r="D160" s="79"/>
      <c r="E160" s="79"/>
      <c r="F160" s="79"/>
      <c r="G160" s="79"/>
      <c r="H160" s="79"/>
      <c r="I160" s="79"/>
      <c r="J160" s="79"/>
      <c r="K160" s="79"/>
      <c r="L160" s="79"/>
      <c r="M160" s="79"/>
      <c r="N160" s="79"/>
      <c r="O160" s="79"/>
      <c r="P160" s="79"/>
      <c r="Q160" s="79"/>
      <c r="R160" s="79"/>
      <c r="S160" s="79"/>
      <c r="T160" s="79"/>
      <c r="U160" s="79"/>
      <c r="V160" s="79"/>
      <c r="W160" s="79"/>
      <c r="X160" s="79"/>
      <c r="Y160" s="79"/>
      <c r="Z160" s="79"/>
      <c r="AA160" s="79"/>
      <c r="AB160" s="79"/>
      <c r="AC160" s="79"/>
      <c r="AD160" s="79"/>
      <c r="AE160" s="79"/>
      <c r="AF160" s="79"/>
      <c r="AG160" s="79"/>
      <c r="AH160" s="79"/>
      <c r="AI160" s="79"/>
      <c r="AJ160" s="79"/>
      <c r="AK160" s="79"/>
      <c r="AL160" s="79"/>
      <c r="AM160" s="79"/>
      <c r="AN160" s="79"/>
      <c r="AO160" s="79"/>
      <c r="AP160" s="79"/>
      <c r="AQ160" s="79"/>
      <c r="AR160" s="79"/>
      <c r="AS160" s="79"/>
      <c r="AT160" s="79"/>
      <c r="AU160" s="79"/>
      <c r="AV160" s="79"/>
      <c r="AW160" s="79"/>
      <c r="AX160" s="79"/>
      <c r="AY160" s="79"/>
      <c r="AZ160" s="79"/>
      <c r="BA160" s="79"/>
      <c r="BB160" s="79"/>
      <c r="BC160" s="79"/>
      <c r="BD160" s="79"/>
      <c r="BE160" s="79"/>
    </row>
    <row r="161" spans="1:57" x14ac:dyDescent="0.25">
      <c r="A161" s="79"/>
      <c r="B161" s="79"/>
      <c r="C161" s="79"/>
      <c r="D161" s="79"/>
      <c r="E161" s="79"/>
      <c r="F161" s="79"/>
      <c r="G161" s="79"/>
      <c r="H161" s="79"/>
      <c r="I161" s="79"/>
      <c r="J161" s="79"/>
      <c r="K161" s="79"/>
      <c r="L161" s="79"/>
      <c r="M161" s="79"/>
      <c r="N161" s="79"/>
      <c r="O161" s="79"/>
      <c r="P161" s="79"/>
      <c r="Q161" s="79"/>
      <c r="R161" s="79"/>
      <c r="S161" s="79"/>
      <c r="T161" s="79"/>
      <c r="U161" s="79"/>
      <c r="V161" s="79"/>
      <c r="W161" s="79"/>
      <c r="X161" s="79"/>
      <c r="Y161" s="79"/>
      <c r="Z161" s="79"/>
      <c r="AA161" s="79"/>
      <c r="AB161" s="79"/>
      <c r="AC161" s="79"/>
      <c r="AD161" s="79"/>
      <c r="AE161" s="79"/>
      <c r="AF161" s="79"/>
      <c r="AG161" s="79"/>
      <c r="AH161" s="79"/>
      <c r="AI161" s="79"/>
      <c r="AJ161" s="79"/>
      <c r="AK161" s="79"/>
      <c r="AL161" s="79"/>
      <c r="AM161" s="79"/>
      <c r="AN161" s="79"/>
      <c r="AO161" s="79"/>
      <c r="AP161" s="79"/>
      <c r="AQ161" s="79"/>
      <c r="AR161" s="79"/>
      <c r="AS161" s="79"/>
      <c r="AT161" s="79"/>
      <c r="AU161" s="79"/>
      <c r="AV161" s="79"/>
      <c r="AW161" s="79"/>
      <c r="AX161" s="79"/>
      <c r="AY161" s="79"/>
      <c r="AZ161" s="79"/>
      <c r="BA161" s="79"/>
      <c r="BB161" s="79"/>
      <c r="BC161" s="79"/>
      <c r="BD161" s="79"/>
      <c r="BE161" s="79"/>
    </row>
    <row r="162" spans="1:57" x14ac:dyDescent="0.25">
      <c r="A162" s="79"/>
      <c r="B162" s="79"/>
      <c r="C162" s="79"/>
      <c r="D162" s="79"/>
      <c r="E162" s="79"/>
      <c r="F162" s="79"/>
      <c r="G162" s="79"/>
      <c r="H162" s="79"/>
      <c r="I162" s="79"/>
      <c r="J162" s="79"/>
      <c r="K162" s="79"/>
      <c r="L162" s="79"/>
      <c r="M162" s="79"/>
      <c r="N162" s="79"/>
      <c r="O162" s="79"/>
      <c r="P162" s="79"/>
      <c r="Q162" s="79"/>
      <c r="R162" s="79"/>
      <c r="S162" s="79"/>
      <c r="T162" s="79"/>
      <c r="U162" s="79"/>
      <c r="V162" s="79"/>
      <c r="W162" s="79"/>
      <c r="X162" s="79"/>
      <c r="Y162" s="79"/>
      <c r="Z162" s="79"/>
      <c r="AA162" s="79"/>
      <c r="AB162" s="79"/>
      <c r="AC162" s="79"/>
      <c r="AD162" s="79"/>
      <c r="AE162" s="79"/>
      <c r="AF162" s="79"/>
      <c r="AG162" s="79"/>
      <c r="AH162" s="79"/>
      <c r="AI162" s="79"/>
      <c r="AJ162" s="79"/>
      <c r="AK162" s="79"/>
      <c r="AL162" s="79"/>
      <c r="AM162" s="79"/>
      <c r="AN162" s="79"/>
      <c r="AO162" s="79"/>
      <c r="AP162" s="79"/>
      <c r="AQ162" s="79"/>
      <c r="AR162" s="79"/>
      <c r="AS162" s="79"/>
      <c r="AT162" s="79"/>
      <c r="AU162" s="79"/>
      <c r="AV162" s="79"/>
      <c r="AW162" s="79"/>
      <c r="AX162" s="79"/>
      <c r="AY162" s="79"/>
      <c r="AZ162" s="79"/>
      <c r="BA162" s="79"/>
      <c r="BB162" s="79"/>
      <c r="BC162" s="79"/>
      <c r="BD162" s="79"/>
      <c r="BE162" s="79"/>
    </row>
    <row r="163" spans="1:57" x14ac:dyDescent="0.25">
      <c r="A163" s="79"/>
      <c r="B163" s="79"/>
      <c r="C163" s="79"/>
      <c r="D163" s="79"/>
      <c r="E163" s="79"/>
      <c r="F163" s="79"/>
      <c r="G163" s="79"/>
      <c r="H163" s="79"/>
      <c r="I163" s="79"/>
      <c r="J163" s="79"/>
      <c r="K163" s="79"/>
      <c r="L163" s="79"/>
      <c r="M163" s="79"/>
      <c r="N163" s="79"/>
      <c r="O163" s="79"/>
      <c r="P163" s="79"/>
      <c r="Q163" s="79"/>
      <c r="R163" s="79"/>
      <c r="S163" s="79"/>
      <c r="T163" s="79"/>
      <c r="U163" s="79"/>
      <c r="V163" s="79"/>
      <c r="W163" s="79"/>
      <c r="X163" s="79"/>
      <c r="Y163" s="79"/>
      <c r="Z163" s="79"/>
      <c r="AA163" s="79"/>
      <c r="AB163" s="79"/>
      <c r="AC163" s="79"/>
      <c r="AD163" s="79"/>
      <c r="AE163" s="79"/>
      <c r="AF163" s="79"/>
      <c r="AG163" s="79"/>
      <c r="AH163" s="79"/>
      <c r="AI163" s="79"/>
      <c r="AJ163" s="79"/>
      <c r="AK163" s="79"/>
      <c r="AL163" s="79"/>
      <c r="AM163" s="79"/>
      <c r="AN163" s="79"/>
      <c r="AO163" s="79"/>
      <c r="AP163" s="79"/>
      <c r="AQ163" s="79"/>
      <c r="AR163" s="79"/>
      <c r="AS163" s="79"/>
      <c r="AT163" s="79"/>
      <c r="AU163" s="79"/>
      <c r="AV163" s="79"/>
      <c r="AW163" s="79"/>
      <c r="AX163" s="79"/>
      <c r="AY163" s="79"/>
      <c r="AZ163" s="79"/>
      <c r="BA163" s="79"/>
      <c r="BB163" s="79"/>
      <c r="BC163" s="79"/>
      <c r="BD163" s="79"/>
      <c r="BE163" s="79"/>
    </row>
    <row r="164" spans="1:57" x14ac:dyDescent="0.25">
      <c r="A164" s="79"/>
      <c r="B164" s="79"/>
      <c r="C164" s="79"/>
      <c r="D164" s="79"/>
      <c r="E164" s="79"/>
      <c r="F164" s="79"/>
      <c r="G164" s="79"/>
      <c r="H164" s="79"/>
      <c r="I164" s="79"/>
      <c r="J164" s="79"/>
      <c r="K164" s="79"/>
      <c r="L164" s="79"/>
      <c r="M164" s="79"/>
      <c r="N164" s="79"/>
      <c r="O164" s="79"/>
      <c r="P164" s="79"/>
      <c r="Q164" s="79"/>
      <c r="R164" s="79"/>
      <c r="S164" s="79"/>
      <c r="T164" s="79"/>
      <c r="U164" s="79"/>
      <c r="V164" s="79"/>
      <c r="W164" s="79"/>
      <c r="X164" s="79"/>
      <c r="Y164" s="79"/>
      <c r="Z164" s="79"/>
      <c r="AA164" s="79"/>
      <c r="AB164" s="79"/>
      <c r="AC164" s="79"/>
      <c r="AD164" s="79"/>
      <c r="AE164" s="79"/>
      <c r="AF164" s="79"/>
      <c r="AG164" s="79"/>
      <c r="AH164" s="79"/>
      <c r="AI164" s="79"/>
      <c r="AJ164" s="79"/>
      <c r="AK164" s="79"/>
      <c r="AL164" s="79"/>
      <c r="AM164" s="79"/>
      <c r="AN164" s="79"/>
      <c r="AO164" s="79"/>
      <c r="AP164" s="79"/>
      <c r="AQ164" s="79"/>
      <c r="AR164" s="79"/>
      <c r="AS164" s="79"/>
      <c r="AT164" s="79"/>
      <c r="AU164" s="79"/>
      <c r="AV164" s="79"/>
      <c r="AW164" s="79"/>
      <c r="AX164" s="79"/>
      <c r="AY164" s="79"/>
      <c r="AZ164" s="79"/>
      <c r="BA164" s="79"/>
      <c r="BB164" s="79"/>
      <c r="BC164" s="79"/>
      <c r="BD164" s="79"/>
      <c r="BE164" s="79"/>
    </row>
    <row r="165" spans="1:57" x14ac:dyDescent="0.25">
      <c r="A165" s="79"/>
      <c r="B165" s="79"/>
      <c r="C165" s="79"/>
      <c r="D165" s="79"/>
      <c r="E165" s="79"/>
      <c r="F165" s="79"/>
      <c r="G165" s="79"/>
      <c r="H165" s="79"/>
      <c r="I165" s="79"/>
      <c r="J165" s="79"/>
      <c r="K165" s="79"/>
      <c r="L165" s="79"/>
      <c r="M165" s="79"/>
      <c r="N165" s="79"/>
      <c r="O165" s="79"/>
      <c r="P165" s="79"/>
      <c r="Q165" s="79"/>
      <c r="R165" s="79"/>
      <c r="S165" s="79"/>
      <c r="T165" s="79"/>
      <c r="U165" s="79"/>
      <c r="V165" s="79"/>
      <c r="W165" s="79"/>
      <c r="X165" s="79"/>
      <c r="Y165" s="79"/>
      <c r="Z165" s="79"/>
      <c r="AA165" s="79"/>
      <c r="AB165" s="79"/>
      <c r="AC165" s="79"/>
      <c r="AD165" s="79"/>
      <c r="AE165" s="79"/>
      <c r="AF165" s="79"/>
      <c r="AG165" s="79"/>
      <c r="AH165" s="79"/>
      <c r="AI165" s="79"/>
      <c r="AJ165" s="79"/>
      <c r="AK165" s="79"/>
      <c r="AL165" s="79"/>
      <c r="AM165" s="79"/>
      <c r="AN165" s="79"/>
      <c r="AO165" s="79"/>
      <c r="AP165" s="79"/>
      <c r="AQ165" s="79"/>
      <c r="AR165" s="79"/>
      <c r="AS165" s="79"/>
      <c r="AT165" s="79"/>
      <c r="AU165" s="79"/>
      <c r="AV165" s="79"/>
      <c r="AW165" s="79"/>
      <c r="AX165" s="79"/>
      <c r="AY165" s="79"/>
      <c r="AZ165" s="79"/>
      <c r="BA165" s="79"/>
      <c r="BB165" s="79"/>
      <c r="BC165" s="79"/>
      <c r="BD165" s="79"/>
      <c r="BE165" s="79"/>
    </row>
    <row r="166" spans="1:57" x14ac:dyDescent="0.25">
      <c r="A166" s="79"/>
      <c r="B166" s="79"/>
      <c r="C166" s="79"/>
      <c r="D166" s="79"/>
      <c r="E166" s="79"/>
      <c r="F166" s="79"/>
      <c r="G166" s="79"/>
      <c r="H166" s="79"/>
      <c r="I166" s="79"/>
      <c r="J166" s="79"/>
      <c r="K166" s="79"/>
      <c r="L166" s="79"/>
      <c r="M166" s="79"/>
      <c r="N166" s="79"/>
      <c r="O166" s="79"/>
      <c r="P166" s="79"/>
      <c r="Q166" s="79"/>
      <c r="R166" s="79"/>
      <c r="S166" s="79"/>
      <c r="T166" s="79"/>
      <c r="U166" s="79"/>
      <c r="V166" s="79"/>
      <c r="W166" s="79"/>
      <c r="X166" s="79"/>
      <c r="Y166" s="79"/>
      <c r="Z166" s="79"/>
      <c r="AA166" s="79"/>
      <c r="AB166" s="79"/>
      <c r="AC166" s="79"/>
      <c r="AD166" s="79"/>
      <c r="AE166" s="79"/>
      <c r="AF166" s="79"/>
      <c r="AG166" s="79"/>
      <c r="AH166" s="79"/>
      <c r="AI166" s="79"/>
      <c r="AJ166" s="79"/>
      <c r="AK166" s="79"/>
      <c r="AL166" s="79"/>
      <c r="AM166" s="79"/>
      <c r="AN166" s="79"/>
      <c r="AO166" s="79"/>
      <c r="AP166" s="79"/>
      <c r="AQ166" s="79"/>
      <c r="AR166" s="79"/>
      <c r="AS166" s="79"/>
      <c r="AT166" s="79"/>
      <c r="AU166" s="79"/>
      <c r="AV166" s="79"/>
      <c r="AW166" s="79"/>
      <c r="AX166" s="79"/>
      <c r="AY166" s="79"/>
      <c r="AZ166" s="79"/>
      <c r="BA166" s="79"/>
      <c r="BB166" s="79"/>
      <c r="BC166" s="79"/>
      <c r="BD166" s="79"/>
      <c r="BE166" s="79"/>
    </row>
    <row r="167" spans="1:57" x14ac:dyDescent="0.25">
      <c r="A167" s="79"/>
      <c r="B167" s="79"/>
      <c r="C167" s="79"/>
      <c r="D167" s="79"/>
      <c r="E167" s="79"/>
      <c r="F167" s="79"/>
      <c r="G167" s="79"/>
      <c r="H167" s="79"/>
      <c r="I167" s="79"/>
      <c r="J167" s="79"/>
      <c r="K167" s="79"/>
      <c r="L167" s="79"/>
      <c r="M167" s="79"/>
      <c r="N167" s="79"/>
      <c r="O167" s="79"/>
      <c r="P167" s="79"/>
      <c r="Q167" s="79"/>
      <c r="R167" s="79"/>
      <c r="S167" s="79"/>
      <c r="T167" s="79"/>
      <c r="U167" s="79"/>
      <c r="V167" s="79"/>
      <c r="W167" s="79"/>
      <c r="X167" s="79"/>
      <c r="Y167" s="79"/>
      <c r="Z167" s="79"/>
      <c r="AA167" s="79"/>
      <c r="AB167" s="79"/>
      <c r="AC167" s="79"/>
      <c r="AD167" s="79"/>
      <c r="AE167" s="79"/>
      <c r="AF167" s="79"/>
      <c r="AG167" s="79"/>
      <c r="AH167" s="79"/>
      <c r="AI167" s="79"/>
      <c r="AJ167" s="79"/>
      <c r="AK167" s="79"/>
      <c r="AL167" s="79"/>
      <c r="AM167" s="79"/>
      <c r="AN167" s="79"/>
      <c r="AO167" s="79"/>
      <c r="AP167" s="79"/>
      <c r="AQ167" s="79"/>
      <c r="AR167" s="79"/>
      <c r="AS167" s="79"/>
      <c r="AT167" s="79"/>
      <c r="AU167" s="79"/>
      <c r="AV167" s="79"/>
      <c r="AW167" s="79"/>
      <c r="AX167" s="79"/>
      <c r="AY167" s="79"/>
      <c r="AZ167" s="79"/>
      <c r="BA167" s="79"/>
      <c r="BB167" s="79"/>
      <c r="BC167" s="79"/>
      <c r="BD167" s="79"/>
      <c r="BE167" s="79"/>
    </row>
    <row r="168" spans="1:57" x14ac:dyDescent="0.25">
      <c r="A168" s="79"/>
      <c r="B168" s="79"/>
      <c r="C168" s="79"/>
      <c r="D168" s="79"/>
      <c r="E168" s="79"/>
      <c r="F168" s="79"/>
      <c r="G168" s="79"/>
      <c r="H168" s="79"/>
      <c r="I168" s="79"/>
      <c r="J168" s="79"/>
      <c r="K168" s="79"/>
      <c r="L168" s="79"/>
      <c r="M168" s="79"/>
      <c r="N168" s="79"/>
      <c r="O168" s="79"/>
      <c r="P168" s="79"/>
      <c r="Q168" s="79"/>
      <c r="R168" s="79"/>
      <c r="S168" s="79"/>
      <c r="T168" s="79"/>
      <c r="U168" s="79"/>
      <c r="V168" s="79"/>
      <c r="W168" s="79"/>
      <c r="X168" s="79"/>
      <c r="Y168" s="79"/>
      <c r="Z168" s="79"/>
      <c r="AA168" s="79"/>
      <c r="AB168" s="79"/>
      <c r="AC168" s="79"/>
      <c r="AD168" s="79"/>
      <c r="AE168" s="79"/>
      <c r="AF168" s="79"/>
      <c r="AG168" s="79"/>
      <c r="AH168" s="79"/>
      <c r="AI168" s="79"/>
      <c r="AJ168" s="79"/>
      <c r="AK168" s="79"/>
      <c r="AL168" s="79"/>
      <c r="AM168" s="79"/>
      <c r="AN168" s="79"/>
      <c r="AO168" s="79"/>
      <c r="AP168" s="79"/>
      <c r="AQ168" s="79"/>
      <c r="AR168" s="79"/>
      <c r="AS168" s="79"/>
      <c r="AT168" s="79"/>
      <c r="AU168" s="79"/>
      <c r="AV168" s="79"/>
      <c r="AW168" s="79"/>
      <c r="AX168" s="79"/>
      <c r="AY168" s="79"/>
      <c r="AZ168" s="79"/>
      <c r="BA168" s="79"/>
      <c r="BB168" s="79"/>
      <c r="BC168" s="79"/>
      <c r="BD168" s="79"/>
      <c r="BE168" s="79"/>
    </row>
    <row r="169" spans="1:57" x14ac:dyDescent="0.25">
      <c r="A169" s="79"/>
      <c r="B169" s="79"/>
      <c r="C169" s="79"/>
      <c r="D169" s="79"/>
      <c r="E169" s="79"/>
      <c r="F169" s="79"/>
      <c r="G169" s="79"/>
      <c r="H169" s="79"/>
      <c r="I169" s="79"/>
      <c r="J169" s="79"/>
      <c r="K169" s="79"/>
      <c r="L169" s="79"/>
      <c r="M169" s="79"/>
      <c r="N169" s="79"/>
      <c r="O169" s="79"/>
      <c r="P169" s="79"/>
      <c r="Q169" s="79"/>
      <c r="R169" s="79"/>
      <c r="S169" s="79"/>
      <c r="T169" s="79"/>
      <c r="U169" s="79"/>
      <c r="V169" s="79"/>
      <c r="W169" s="79"/>
      <c r="X169" s="79"/>
      <c r="Y169" s="79"/>
      <c r="Z169" s="79"/>
      <c r="AA169" s="79"/>
      <c r="AB169" s="79"/>
      <c r="AC169" s="79"/>
      <c r="AD169" s="79"/>
      <c r="AE169" s="79"/>
      <c r="AF169" s="79"/>
      <c r="AG169" s="79"/>
      <c r="AH169" s="79"/>
      <c r="AI169" s="79"/>
      <c r="AJ169" s="79"/>
      <c r="AK169" s="79"/>
      <c r="AL169" s="79"/>
      <c r="AM169" s="79"/>
      <c r="AN169" s="79"/>
      <c r="AO169" s="79"/>
      <c r="AP169" s="79"/>
      <c r="AQ169" s="79"/>
      <c r="AR169" s="79"/>
      <c r="AS169" s="79"/>
      <c r="AT169" s="79"/>
      <c r="AU169" s="79"/>
      <c r="AV169" s="79"/>
      <c r="AW169" s="79"/>
      <c r="AX169" s="79"/>
      <c r="AY169" s="79"/>
      <c r="AZ169" s="79"/>
      <c r="BA169" s="79"/>
      <c r="BB169" s="79"/>
      <c r="BC169" s="79"/>
      <c r="BD169" s="79"/>
      <c r="BE169" s="79"/>
    </row>
    <row r="170" spans="1:57" x14ac:dyDescent="0.25">
      <c r="A170" s="79"/>
      <c r="B170" s="79"/>
      <c r="C170" s="79"/>
      <c r="D170" s="79"/>
      <c r="E170" s="79"/>
      <c r="F170" s="79"/>
      <c r="G170" s="79"/>
      <c r="H170" s="79"/>
      <c r="I170" s="79"/>
      <c r="J170" s="79"/>
      <c r="K170" s="79"/>
      <c r="L170" s="79"/>
      <c r="M170" s="79"/>
      <c r="N170" s="79"/>
      <c r="O170" s="79"/>
      <c r="P170" s="79"/>
      <c r="Q170" s="79"/>
      <c r="R170" s="79"/>
      <c r="S170" s="79"/>
      <c r="T170" s="79"/>
      <c r="U170" s="79"/>
      <c r="V170" s="79"/>
      <c r="W170" s="79"/>
      <c r="X170" s="79"/>
      <c r="Y170" s="79"/>
      <c r="Z170" s="79"/>
      <c r="AA170" s="79"/>
      <c r="AB170" s="79"/>
      <c r="AC170" s="79"/>
      <c r="AD170" s="79"/>
      <c r="AE170" s="79"/>
      <c r="AF170" s="79"/>
      <c r="AG170" s="79"/>
      <c r="AH170" s="79"/>
      <c r="AI170" s="79"/>
      <c r="AJ170" s="79"/>
      <c r="AK170" s="79"/>
      <c r="AL170" s="79"/>
      <c r="AM170" s="79"/>
      <c r="AN170" s="79"/>
      <c r="AO170" s="79"/>
      <c r="AP170" s="79"/>
      <c r="AQ170" s="79"/>
      <c r="AR170" s="79"/>
      <c r="AS170" s="79"/>
      <c r="AT170" s="79"/>
      <c r="AU170" s="79"/>
      <c r="AV170" s="79"/>
      <c r="AW170" s="79"/>
      <c r="AX170" s="79"/>
      <c r="AY170" s="79"/>
      <c r="AZ170" s="79"/>
      <c r="BA170" s="79"/>
      <c r="BB170" s="79"/>
      <c r="BC170" s="79"/>
      <c r="BD170" s="79"/>
      <c r="BE170" s="79"/>
    </row>
    <row r="171" spans="1:57" x14ac:dyDescent="0.25">
      <c r="A171" s="79"/>
      <c r="B171" s="79"/>
      <c r="C171" s="79"/>
      <c r="D171" s="79"/>
      <c r="E171" s="79"/>
      <c r="F171" s="79"/>
      <c r="G171" s="79"/>
      <c r="H171" s="79"/>
      <c r="I171" s="79"/>
      <c r="J171" s="79"/>
      <c r="K171" s="79"/>
      <c r="L171" s="79"/>
      <c r="M171" s="79"/>
      <c r="N171" s="79"/>
      <c r="O171" s="79"/>
      <c r="P171" s="79"/>
      <c r="Q171" s="79"/>
      <c r="R171" s="79"/>
      <c r="S171" s="79"/>
      <c r="T171" s="79"/>
      <c r="U171" s="79"/>
      <c r="V171" s="79"/>
      <c r="W171" s="79"/>
      <c r="X171" s="79"/>
      <c r="Y171" s="79"/>
      <c r="Z171" s="79"/>
      <c r="AA171" s="79"/>
      <c r="AB171" s="79"/>
      <c r="AC171" s="79"/>
      <c r="AD171" s="79"/>
      <c r="AE171" s="79"/>
      <c r="AF171" s="79"/>
      <c r="AG171" s="79"/>
      <c r="AH171" s="79"/>
      <c r="AI171" s="79"/>
      <c r="AJ171" s="79"/>
      <c r="AK171" s="79"/>
      <c r="AL171" s="79"/>
      <c r="AM171" s="79"/>
      <c r="AN171" s="79"/>
      <c r="AO171" s="79"/>
      <c r="AP171" s="79"/>
      <c r="AQ171" s="79"/>
      <c r="AR171" s="79"/>
      <c r="AS171" s="79"/>
      <c r="AT171" s="79"/>
      <c r="AU171" s="79"/>
      <c r="AV171" s="79"/>
      <c r="AW171" s="79"/>
      <c r="AX171" s="79"/>
      <c r="AY171" s="79"/>
      <c r="AZ171" s="79"/>
      <c r="BA171" s="79"/>
      <c r="BB171" s="79"/>
      <c r="BC171" s="79"/>
      <c r="BD171" s="79"/>
      <c r="BE171" s="79"/>
    </row>
    <row r="172" spans="1:57" x14ac:dyDescent="0.25">
      <c r="A172" s="79"/>
      <c r="B172" s="79"/>
      <c r="C172" s="79"/>
      <c r="D172" s="79"/>
      <c r="E172" s="79"/>
      <c r="F172" s="79"/>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79"/>
      <c r="AF172" s="79"/>
      <c r="AG172" s="79"/>
      <c r="AH172" s="79"/>
      <c r="AI172" s="79"/>
      <c r="AJ172" s="79"/>
      <c r="AK172" s="79"/>
      <c r="AL172" s="79"/>
      <c r="AM172" s="79"/>
      <c r="AN172" s="79"/>
      <c r="AO172" s="79"/>
      <c r="AP172" s="79"/>
      <c r="AQ172" s="79"/>
      <c r="AR172" s="79"/>
      <c r="AS172" s="79"/>
      <c r="AT172" s="79"/>
      <c r="AU172" s="79"/>
      <c r="AV172" s="79"/>
      <c r="AW172" s="79"/>
      <c r="AX172" s="79"/>
      <c r="AY172" s="79"/>
      <c r="AZ172" s="79"/>
      <c r="BA172" s="79"/>
      <c r="BB172" s="79"/>
      <c r="BC172" s="79"/>
      <c r="BD172" s="79"/>
      <c r="BE172" s="79"/>
    </row>
    <row r="173" spans="1:57" x14ac:dyDescent="0.25">
      <c r="A173" s="79"/>
      <c r="B173" s="79"/>
      <c r="C173" s="79"/>
      <c r="D173" s="79"/>
      <c r="E173" s="79"/>
      <c r="F173" s="79"/>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79"/>
      <c r="AF173" s="79"/>
      <c r="AG173" s="79"/>
      <c r="AH173" s="79"/>
      <c r="AI173" s="79"/>
      <c r="AJ173" s="79"/>
      <c r="AK173" s="79"/>
      <c r="AL173" s="79"/>
      <c r="AM173" s="79"/>
      <c r="AN173" s="79"/>
      <c r="AO173" s="79"/>
      <c r="AP173" s="79"/>
      <c r="AQ173" s="79"/>
      <c r="AR173" s="79"/>
      <c r="AS173" s="79"/>
      <c r="AT173" s="79"/>
      <c r="AU173" s="79"/>
      <c r="AV173" s="79"/>
      <c r="AW173" s="79"/>
      <c r="AX173" s="79"/>
      <c r="AY173" s="79"/>
      <c r="AZ173" s="79"/>
      <c r="BA173" s="79"/>
      <c r="BB173" s="79"/>
      <c r="BC173" s="79"/>
      <c r="BD173" s="79"/>
      <c r="BE173" s="79"/>
    </row>
    <row r="174" spans="1:57" x14ac:dyDescent="0.25">
      <c r="A174" s="79"/>
      <c r="B174" s="79"/>
      <c r="C174" s="79"/>
      <c r="D174" s="79"/>
      <c r="E174" s="79"/>
      <c r="F174" s="79"/>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79"/>
      <c r="AF174" s="79"/>
      <c r="AG174" s="79"/>
      <c r="AH174" s="79"/>
      <c r="AI174" s="79"/>
      <c r="AJ174" s="79"/>
      <c r="AK174" s="79"/>
      <c r="AL174" s="79"/>
      <c r="AM174" s="79"/>
      <c r="AN174" s="79"/>
      <c r="AO174" s="79"/>
      <c r="AP174" s="79"/>
      <c r="AQ174" s="79"/>
      <c r="AR174" s="79"/>
      <c r="AS174" s="79"/>
      <c r="AT174" s="79"/>
      <c r="AU174" s="79"/>
      <c r="AV174" s="79"/>
      <c r="AW174" s="79"/>
      <c r="AX174" s="79"/>
      <c r="AY174" s="79"/>
      <c r="AZ174" s="79"/>
      <c r="BA174" s="79"/>
      <c r="BB174" s="79"/>
      <c r="BC174" s="79"/>
      <c r="BD174" s="79"/>
      <c r="BE174" s="79"/>
    </row>
    <row r="175" spans="1:57" x14ac:dyDescent="0.25">
      <c r="A175" s="79"/>
      <c r="B175" s="79"/>
      <c r="C175" s="79"/>
      <c r="D175" s="79"/>
      <c r="E175" s="79"/>
      <c r="F175" s="79"/>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79"/>
      <c r="AF175" s="79"/>
      <c r="AG175" s="79"/>
      <c r="AH175" s="79"/>
      <c r="AI175" s="79"/>
      <c r="AJ175" s="79"/>
      <c r="AK175" s="79"/>
      <c r="AL175" s="79"/>
      <c r="AM175" s="79"/>
      <c r="AN175" s="79"/>
      <c r="AO175" s="79"/>
      <c r="AP175" s="79"/>
      <c r="AQ175" s="79"/>
      <c r="AR175" s="79"/>
      <c r="AS175" s="79"/>
      <c r="AT175" s="79"/>
      <c r="AU175" s="79"/>
      <c r="AV175" s="79"/>
      <c r="AW175" s="79"/>
      <c r="AX175" s="79"/>
      <c r="AY175" s="79"/>
      <c r="AZ175" s="79"/>
      <c r="BA175" s="79"/>
      <c r="BB175" s="79"/>
      <c r="BC175" s="79"/>
      <c r="BD175" s="79"/>
      <c r="BE175" s="79"/>
    </row>
    <row r="176" spans="1:57" x14ac:dyDescent="0.25">
      <c r="A176" s="79"/>
      <c r="B176" s="79"/>
      <c r="C176" s="79"/>
      <c r="D176" s="79"/>
      <c r="E176" s="79"/>
      <c r="F176" s="79"/>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79"/>
      <c r="AF176" s="79"/>
      <c r="AG176" s="79"/>
      <c r="AH176" s="79"/>
      <c r="AI176" s="79"/>
      <c r="AJ176" s="79"/>
      <c r="AK176" s="79"/>
      <c r="AL176" s="79"/>
      <c r="AM176" s="79"/>
      <c r="AN176" s="79"/>
      <c r="AO176" s="79"/>
      <c r="AP176" s="79"/>
      <c r="AQ176" s="79"/>
      <c r="AR176" s="79"/>
      <c r="AS176" s="79"/>
      <c r="AT176" s="79"/>
      <c r="AU176" s="79"/>
      <c r="AV176" s="79"/>
      <c r="AW176" s="79"/>
      <c r="AX176" s="79"/>
      <c r="AY176" s="79"/>
      <c r="AZ176" s="79"/>
      <c r="BA176" s="79"/>
      <c r="BB176" s="79"/>
      <c r="BC176" s="79"/>
      <c r="BD176" s="79"/>
      <c r="BE176" s="79"/>
    </row>
    <row r="177" spans="1:57" x14ac:dyDescent="0.25">
      <c r="A177" s="79"/>
      <c r="B177" s="79"/>
      <c r="C177" s="79"/>
      <c r="D177" s="79"/>
      <c r="E177" s="79"/>
      <c r="F177" s="79"/>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79"/>
      <c r="AF177" s="79"/>
      <c r="AG177" s="79"/>
      <c r="AH177" s="79"/>
      <c r="AI177" s="79"/>
      <c r="AJ177" s="79"/>
      <c r="AK177" s="79"/>
      <c r="AL177" s="79"/>
      <c r="AM177" s="79"/>
      <c r="AN177" s="79"/>
      <c r="AO177" s="79"/>
      <c r="AP177" s="79"/>
      <c r="AQ177" s="79"/>
      <c r="AR177" s="79"/>
      <c r="AS177" s="79"/>
      <c r="AT177" s="79"/>
      <c r="AU177" s="79"/>
      <c r="AV177" s="79"/>
      <c r="AW177" s="79"/>
      <c r="AX177" s="79"/>
      <c r="AY177" s="79"/>
      <c r="AZ177" s="79"/>
      <c r="BA177" s="79"/>
      <c r="BB177" s="79"/>
      <c r="BC177" s="79"/>
      <c r="BD177" s="79"/>
      <c r="BE177" s="79"/>
    </row>
    <row r="178" spans="1:57" x14ac:dyDescent="0.25">
      <c r="A178" s="79"/>
      <c r="B178" s="79"/>
      <c r="C178" s="79"/>
      <c r="D178" s="79"/>
      <c r="E178" s="79"/>
      <c r="F178" s="79"/>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79"/>
      <c r="AF178" s="79"/>
      <c r="AG178" s="79"/>
      <c r="AH178" s="79"/>
      <c r="AI178" s="79"/>
      <c r="AJ178" s="79"/>
      <c r="AK178" s="79"/>
      <c r="AL178" s="79"/>
      <c r="AM178" s="79"/>
      <c r="AN178" s="79"/>
      <c r="AO178" s="79"/>
      <c r="AP178" s="79"/>
      <c r="AQ178" s="79"/>
      <c r="AR178" s="79"/>
      <c r="AS178" s="79"/>
      <c r="AT178" s="79"/>
      <c r="AU178" s="79"/>
      <c r="AV178" s="79"/>
      <c r="AW178" s="79"/>
      <c r="AX178" s="79"/>
      <c r="AY178" s="79"/>
      <c r="AZ178" s="79"/>
      <c r="BA178" s="79"/>
      <c r="BB178" s="79"/>
      <c r="BC178" s="79"/>
      <c r="BD178" s="79"/>
      <c r="BE178" s="79"/>
    </row>
    <row r="179" spans="1:57" x14ac:dyDescent="0.25">
      <c r="A179" s="79"/>
      <c r="B179" s="79"/>
      <c r="C179" s="79"/>
      <c r="D179" s="79"/>
      <c r="E179" s="79"/>
      <c r="F179" s="79"/>
      <c r="G179" s="79"/>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79"/>
      <c r="AF179" s="79"/>
      <c r="AG179" s="79"/>
      <c r="AH179" s="79"/>
      <c r="AI179" s="79"/>
      <c r="AJ179" s="79"/>
      <c r="AK179" s="79"/>
      <c r="AL179" s="79"/>
      <c r="AM179" s="79"/>
      <c r="AN179" s="79"/>
      <c r="AO179" s="79"/>
      <c r="AP179" s="79"/>
      <c r="AQ179" s="79"/>
      <c r="AR179" s="79"/>
      <c r="AS179" s="79"/>
      <c r="AT179" s="79"/>
      <c r="AU179" s="79"/>
      <c r="AV179" s="79"/>
      <c r="AW179" s="79"/>
      <c r="AX179" s="79"/>
      <c r="AY179" s="79"/>
      <c r="AZ179" s="79"/>
      <c r="BA179" s="79"/>
      <c r="BB179" s="79"/>
      <c r="BC179" s="79"/>
      <c r="BD179" s="79"/>
      <c r="BE179" s="79"/>
    </row>
    <row r="180" spans="1:57" x14ac:dyDescent="0.25">
      <c r="A180" s="79"/>
      <c r="B180" s="79"/>
      <c r="C180" s="79"/>
      <c r="D180" s="79"/>
      <c r="E180" s="79"/>
      <c r="F180" s="79"/>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79"/>
      <c r="AF180" s="79"/>
      <c r="AG180" s="79"/>
      <c r="AH180" s="79"/>
      <c r="AI180" s="79"/>
      <c r="AJ180" s="79"/>
      <c r="AK180" s="79"/>
      <c r="AL180" s="79"/>
      <c r="AM180" s="79"/>
      <c r="AN180" s="79"/>
      <c r="AO180" s="79"/>
      <c r="AP180" s="79"/>
      <c r="AQ180" s="79"/>
      <c r="AR180" s="79"/>
      <c r="AS180" s="79"/>
      <c r="AT180" s="79"/>
      <c r="AU180" s="79"/>
      <c r="AV180" s="79"/>
      <c r="AW180" s="79"/>
      <c r="AX180" s="79"/>
      <c r="AY180" s="79"/>
      <c r="AZ180" s="79"/>
      <c r="BA180" s="79"/>
      <c r="BB180" s="79"/>
      <c r="BC180" s="79"/>
      <c r="BD180" s="79"/>
      <c r="BE180" s="79"/>
    </row>
    <row r="181" spans="1:57" x14ac:dyDescent="0.25">
      <c r="A181" s="79"/>
      <c r="B181" s="79"/>
      <c r="C181" s="79"/>
      <c r="D181" s="79"/>
      <c r="E181" s="79"/>
      <c r="F181" s="79"/>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79"/>
      <c r="AF181" s="79"/>
      <c r="AG181" s="79"/>
      <c r="AH181" s="79"/>
      <c r="AI181" s="79"/>
      <c r="AJ181" s="79"/>
      <c r="AK181" s="79"/>
      <c r="AL181" s="79"/>
      <c r="AM181" s="79"/>
      <c r="AN181" s="79"/>
      <c r="AO181" s="79"/>
      <c r="AP181" s="79"/>
      <c r="AQ181" s="79"/>
      <c r="AR181" s="79"/>
      <c r="AS181" s="79"/>
      <c r="AT181" s="79"/>
      <c r="AU181" s="79"/>
      <c r="AV181" s="79"/>
      <c r="AW181" s="79"/>
      <c r="AX181" s="79"/>
      <c r="AY181" s="79"/>
      <c r="AZ181" s="79"/>
      <c r="BA181" s="79"/>
      <c r="BB181" s="79"/>
      <c r="BC181" s="79"/>
      <c r="BD181" s="79"/>
      <c r="BE181" s="79"/>
    </row>
    <row r="182" spans="1:57" x14ac:dyDescent="0.25">
      <c r="A182" s="79"/>
      <c r="B182" s="79"/>
      <c r="C182" s="79"/>
      <c r="D182" s="79"/>
      <c r="E182" s="79"/>
      <c r="F182" s="79"/>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79"/>
      <c r="AF182" s="79"/>
      <c r="AG182" s="79"/>
      <c r="AH182" s="79"/>
      <c r="AI182" s="79"/>
      <c r="AJ182" s="79"/>
      <c r="AK182" s="79"/>
      <c r="AL182" s="79"/>
      <c r="AM182" s="79"/>
      <c r="AN182" s="79"/>
      <c r="AO182" s="79"/>
      <c r="AP182" s="79"/>
      <c r="AQ182" s="79"/>
      <c r="AR182" s="79"/>
      <c r="AS182" s="79"/>
      <c r="AT182" s="79"/>
      <c r="AU182" s="79"/>
      <c r="AV182" s="79"/>
      <c r="AW182" s="79"/>
      <c r="AX182" s="79"/>
      <c r="AY182" s="79"/>
      <c r="AZ182" s="79"/>
      <c r="BA182" s="79"/>
      <c r="BB182" s="79"/>
      <c r="BC182" s="79"/>
      <c r="BD182" s="79"/>
      <c r="BE182" s="79"/>
    </row>
    <row r="183" spans="1:57" x14ac:dyDescent="0.25">
      <c r="A183" s="79"/>
      <c r="B183" s="79"/>
      <c r="C183" s="79"/>
      <c r="D183" s="79"/>
      <c r="E183" s="79"/>
      <c r="F183" s="79"/>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79"/>
      <c r="AF183" s="79"/>
      <c r="AG183" s="79"/>
      <c r="AH183" s="79"/>
      <c r="AI183" s="79"/>
      <c r="AJ183" s="79"/>
      <c r="AK183" s="79"/>
      <c r="AL183" s="79"/>
      <c r="AM183" s="79"/>
      <c r="AN183" s="79"/>
      <c r="AO183" s="79"/>
      <c r="AP183" s="79"/>
      <c r="AQ183" s="79"/>
      <c r="AR183" s="79"/>
      <c r="AS183" s="79"/>
      <c r="AT183" s="79"/>
      <c r="AU183" s="79"/>
      <c r="AV183" s="79"/>
      <c r="AW183" s="79"/>
      <c r="AX183" s="79"/>
      <c r="AY183" s="79"/>
      <c r="AZ183" s="79"/>
      <c r="BA183" s="79"/>
      <c r="BB183" s="79"/>
      <c r="BC183" s="79"/>
      <c r="BD183" s="79"/>
      <c r="BE183" s="79"/>
    </row>
    <row r="184" spans="1:57" x14ac:dyDescent="0.25">
      <c r="A184" s="79"/>
      <c r="B184" s="79"/>
      <c r="C184" s="79"/>
      <c r="D184" s="79"/>
      <c r="E184" s="79"/>
      <c r="F184" s="79"/>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79"/>
      <c r="AF184" s="79"/>
      <c r="AG184" s="79"/>
      <c r="AH184" s="79"/>
      <c r="AI184" s="79"/>
      <c r="AJ184" s="79"/>
      <c r="AK184" s="79"/>
      <c r="AL184" s="79"/>
      <c r="AM184" s="79"/>
      <c r="AN184" s="79"/>
      <c r="AO184" s="79"/>
      <c r="AP184" s="79"/>
      <c r="AQ184" s="79"/>
      <c r="AR184" s="79"/>
      <c r="AS184" s="79"/>
      <c r="AT184" s="79"/>
      <c r="AU184" s="79"/>
      <c r="AV184" s="79"/>
      <c r="AW184" s="79"/>
      <c r="AX184" s="79"/>
      <c r="AY184" s="79"/>
      <c r="AZ184" s="79"/>
      <c r="BA184" s="79"/>
      <c r="BB184" s="79"/>
      <c r="BC184" s="79"/>
      <c r="BD184" s="79"/>
      <c r="BE184" s="79"/>
    </row>
    <row r="185" spans="1:57" x14ac:dyDescent="0.25">
      <c r="A185" s="79"/>
      <c r="B185" s="79"/>
      <c r="C185" s="79"/>
      <c r="D185" s="79"/>
      <c r="E185" s="79"/>
      <c r="F185" s="79"/>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79"/>
      <c r="AF185" s="79"/>
      <c r="AG185" s="79"/>
      <c r="AH185" s="79"/>
      <c r="AI185" s="79"/>
      <c r="AJ185" s="79"/>
      <c r="AK185" s="79"/>
      <c r="AL185" s="79"/>
      <c r="AM185" s="79"/>
      <c r="AN185" s="79"/>
      <c r="AO185" s="79"/>
      <c r="AP185" s="79"/>
      <c r="AQ185" s="79"/>
      <c r="AR185" s="79"/>
      <c r="AS185" s="79"/>
      <c r="AT185" s="79"/>
      <c r="AU185" s="79"/>
      <c r="AV185" s="79"/>
      <c r="AW185" s="79"/>
      <c r="AX185" s="79"/>
      <c r="AY185" s="79"/>
      <c r="AZ185" s="79"/>
      <c r="BA185" s="79"/>
      <c r="BB185" s="79"/>
      <c r="BC185" s="79"/>
      <c r="BD185" s="79"/>
      <c r="BE185" s="79"/>
    </row>
    <row r="186" spans="1:57" x14ac:dyDescent="0.25">
      <c r="A186" s="79"/>
      <c r="B186" s="79"/>
      <c r="C186" s="79"/>
      <c r="D186" s="79"/>
      <c r="E186" s="79"/>
      <c r="F186" s="79"/>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79"/>
      <c r="AF186" s="79"/>
      <c r="AG186" s="79"/>
      <c r="AH186" s="79"/>
      <c r="AI186" s="79"/>
      <c r="AJ186" s="79"/>
      <c r="AK186" s="79"/>
      <c r="AL186" s="79"/>
      <c r="AM186" s="79"/>
      <c r="AN186" s="79"/>
      <c r="AO186" s="79"/>
      <c r="AP186" s="79"/>
      <c r="AQ186" s="79"/>
      <c r="AR186" s="79"/>
      <c r="AS186" s="79"/>
      <c r="AT186" s="79"/>
      <c r="AU186" s="79"/>
      <c r="AV186" s="79"/>
      <c r="AW186" s="79"/>
      <c r="AX186" s="79"/>
      <c r="AY186" s="79"/>
      <c r="AZ186" s="79"/>
      <c r="BA186" s="79"/>
      <c r="BB186" s="79"/>
      <c r="BC186" s="79"/>
      <c r="BD186" s="79"/>
      <c r="BE186" s="79"/>
    </row>
    <row r="187" spans="1:57" x14ac:dyDescent="0.25">
      <c r="A187" s="79"/>
      <c r="B187" s="79"/>
      <c r="C187" s="79"/>
      <c r="D187" s="79"/>
      <c r="E187" s="79"/>
      <c r="F187" s="79"/>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79"/>
      <c r="AF187" s="79"/>
      <c r="AG187" s="79"/>
      <c r="AH187" s="79"/>
      <c r="AI187" s="79"/>
      <c r="AJ187" s="79"/>
      <c r="AK187" s="79"/>
      <c r="AL187" s="79"/>
      <c r="AM187" s="79"/>
      <c r="AN187" s="79"/>
      <c r="AO187" s="79"/>
      <c r="AP187" s="79"/>
      <c r="AQ187" s="79"/>
      <c r="AR187" s="79"/>
      <c r="AS187" s="79"/>
      <c r="AT187" s="79"/>
      <c r="AU187" s="79"/>
      <c r="AV187" s="79"/>
      <c r="AW187" s="79"/>
      <c r="AX187" s="79"/>
      <c r="AY187" s="79"/>
      <c r="AZ187" s="79"/>
      <c r="BA187" s="79"/>
      <c r="BB187" s="79"/>
      <c r="BC187" s="79"/>
      <c r="BD187" s="79"/>
      <c r="BE187" s="79"/>
    </row>
    <row r="188" spans="1:57" x14ac:dyDescent="0.25">
      <c r="A188" s="79"/>
      <c r="B188" s="79"/>
      <c r="C188" s="79"/>
      <c r="D188" s="79"/>
      <c r="E188" s="79"/>
      <c r="F188" s="79"/>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79"/>
      <c r="AF188" s="79"/>
      <c r="AG188" s="79"/>
      <c r="AH188" s="79"/>
      <c r="AI188" s="79"/>
      <c r="AJ188" s="79"/>
      <c r="AK188" s="79"/>
      <c r="AL188" s="79"/>
      <c r="AM188" s="79"/>
      <c r="AN188" s="79"/>
      <c r="AO188" s="79"/>
      <c r="AP188" s="79"/>
      <c r="AQ188" s="79"/>
      <c r="AR188" s="79"/>
      <c r="AS188" s="79"/>
      <c r="AT188" s="79"/>
      <c r="AU188" s="79"/>
      <c r="AV188" s="79"/>
      <c r="AW188" s="79"/>
      <c r="AX188" s="79"/>
      <c r="AY188" s="79"/>
      <c r="AZ188" s="79"/>
      <c r="BA188" s="79"/>
      <c r="BB188" s="79"/>
      <c r="BC188" s="79"/>
      <c r="BD188" s="79"/>
      <c r="BE188" s="79"/>
    </row>
    <row r="189" spans="1:57" x14ac:dyDescent="0.25">
      <c r="A189" s="79"/>
      <c r="B189" s="79"/>
      <c r="C189" s="79"/>
      <c r="D189" s="79"/>
      <c r="E189" s="79"/>
      <c r="F189" s="79"/>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79"/>
      <c r="AF189" s="79"/>
      <c r="AG189" s="79"/>
      <c r="AH189" s="79"/>
      <c r="AI189" s="79"/>
      <c r="AJ189" s="79"/>
      <c r="AK189" s="79"/>
      <c r="AL189" s="79"/>
      <c r="AM189" s="79"/>
      <c r="AN189" s="79"/>
      <c r="AO189" s="79"/>
      <c r="AP189" s="79"/>
      <c r="AQ189" s="79"/>
      <c r="AR189" s="79"/>
      <c r="AS189" s="79"/>
      <c r="AT189" s="79"/>
      <c r="AU189" s="79"/>
      <c r="AV189" s="79"/>
      <c r="AW189" s="79"/>
      <c r="AX189" s="79"/>
      <c r="AY189" s="79"/>
      <c r="AZ189" s="79"/>
      <c r="BA189" s="79"/>
      <c r="BB189" s="79"/>
      <c r="BC189" s="79"/>
      <c r="BD189" s="79"/>
      <c r="BE189" s="79"/>
    </row>
    <row r="190" spans="1:57" x14ac:dyDescent="0.25">
      <c r="A190" s="79"/>
      <c r="B190" s="79"/>
      <c r="C190" s="79"/>
      <c r="D190" s="79"/>
      <c r="E190" s="79"/>
      <c r="F190" s="79"/>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79"/>
      <c r="AF190" s="79"/>
      <c r="AG190" s="79"/>
      <c r="AH190" s="79"/>
      <c r="AI190" s="79"/>
      <c r="AJ190" s="79"/>
      <c r="AK190" s="79"/>
      <c r="AL190" s="79"/>
      <c r="AM190" s="79"/>
      <c r="AN190" s="79"/>
      <c r="AO190" s="79"/>
      <c r="AP190" s="79"/>
      <c r="AQ190" s="79"/>
      <c r="AR190" s="79"/>
      <c r="AS190" s="79"/>
      <c r="AT190" s="79"/>
      <c r="AU190" s="79"/>
      <c r="AV190" s="79"/>
      <c r="AW190" s="79"/>
      <c r="AX190" s="79"/>
      <c r="AY190" s="79"/>
      <c r="AZ190" s="79"/>
      <c r="BA190" s="79"/>
      <c r="BB190" s="79"/>
      <c r="BC190" s="79"/>
      <c r="BD190" s="79"/>
      <c r="BE190" s="79"/>
    </row>
    <row r="191" spans="1:57" x14ac:dyDescent="0.25">
      <c r="A191" s="79"/>
      <c r="B191" s="79"/>
      <c r="C191" s="79"/>
      <c r="D191" s="79"/>
      <c r="E191" s="79"/>
      <c r="F191" s="79"/>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S191" s="79"/>
      <c r="AT191" s="79"/>
      <c r="AU191" s="79"/>
      <c r="AV191" s="79"/>
      <c r="AW191" s="79"/>
      <c r="AX191" s="79"/>
      <c r="AY191" s="79"/>
      <c r="AZ191" s="79"/>
      <c r="BA191" s="79"/>
      <c r="BB191" s="79"/>
      <c r="BC191" s="79"/>
      <c r="BD191" s="79"/>
      <c r="BE191" s="79"/>
    </row>
    <row r="192" spans="1:57" x14ac:dyDescent="0.25">
      <c r="A192" s="79"/>
      <c r="B192" s="79"/>
      <c r="C192" s="79"/>
      <c r="D192" s="79"/>
      <c r="E192" s="79"/>
      <c r="F192" s="79"/>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79"/>
      <c r="AF192" s="79"/>
      <c r="AG192" s="79"/>
      <c r="AH192" s="79"/>
      <c r="AI192" s="79"/>
      <c r="AJ192" s="79"/>
      <c r="AK192" s="79"/>
      <c r="AL192" s="79"/>
      <c r="AM192" s="79"/>
      <c r="AN192" s="79"/>
      <c r="AO192" s="79"/>
      <c r="AP192" s="79"/>
      <c r="AQ192" s="79"/>
      <c r="AR192" s="79"/>
      <c r="AS192" s="79"/>
      <c r="AT192" s="79"/>
      <c r="AU192" s="79"/>
      <c r="AV192" s="79"/>
      <c r="AW192" s="79"/>
      <c r="AX192" s="79"/>
      <c r="AY192" s="79"/>
      <c r="AZ192" s="79"/>
      <c r="BA192" s="79"/>
      <c r="BB192" s="79"/>
      <c r="BC192" s="79"/>
      <c r="BD192" s="79"/>
      <c r="BE192" s="79"/>
    </row>
    <row r="193" spans="1:57" x14ac:dyDescent="0.25">
      <c r="A193" s="79"/>
      <c r="B193" s="79"/>
      <c r="C193" s="79"/>
      <c r="D193" s="79"/>
      <c r="E193" s="79"/>
      <c r="F193" s="79"/>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79"/>
      <c r="AF193" s="79"/>
      <c r="AG193" s="79"/>
      <c r="AH193" s="79"/>
      <c r="AI193" s="79"/>
      <c r="AJ193" s="79"/>
      <c r="AK193" s="79"/>
      <c r="AL193" s="79"/>
      <c r="AM193" s="79"/>
      <c r="AN193" s="79"/>
      <c r="AO193" s="79"/>
      <c r="AP193" s="79"/>
      <c r="AQ193" s="79"/>
      <c r="AR193" s="79"/>
      <c r="AS193" s="79"/>
      <c r="AT193" s="79"/>
      <c r="AU193" s="79"/>
      <c r="AV193" s="79"/>
      <c r="AW193" s="79"/>
      <c r="AX193" s="79"/>
      <c r="AY193" s="79"/>
      <c r="AZ193" s="79"/>
      <c r="BA193" s="79"/>
      <c r="BB193" s="79"/>
      <c r="BC193" s="79"/>
      <c r="BD193" s="79"/>
      <c r="BE193" s="79"/>
    </row>
    <row r="194" spans="1:57" x14ac:dyDescent="0.25">
      <c r="A194" s="79"/>
      <c r="B194" s="79"/>
      <c r="C194" s="79"/>
      <c r="D194" s="79"/>
      <c r="E194" s="79"/>
      <c r="F194" s="79"/>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79"/>
      <c r="AF194" s="79"/>
      <c r="AG194" s="79"/>
      <c r="AH194" s="79"/>
      <c r="AI194" s="79"/>
      <c r="AJ194" s="79"/>
      <c r="AK194" s="79"/>
      <c r="AL194" s="79"/>
      <c r="AM194" s="79"/>
      <c r="AN194" s="79"/>
      <c r="AO194" s="79"/>
      <c r="AP194" s="79"/>
      <c r="AQ194" s="79"/>
      <c r="AR194" s="79"/>
      <c r="AS194" s="79"/>
      <c r="AT194" s="79"/>
      <c r="AU194" s="79"/>
      <c r="AV194" s="79"/>
      <c r="AW194" s="79"/>
      <c r="AX194" s="79"/>
      <c r="AY194" s="79"/>
      <c r="AZ194" s="79"/>
      <c r="BA194" s="79"/>
      <c r="BB194" s="79"/>
      <c r="BC194" s="79"/>
      <c r="BD194" s="79"/>
      <c r="BE194" s="79"/>
    </row>
    <row r="195" spans="1:57" x14ac:dyDescent="0.25">
      <c r="A195" s="79"/>
      <c r="B195" s="79"/>
      <c r="C195" s="79"/>
      <c r="D195" s="79"/>
      <c r="E195" s="79"/>
      <c r="F195" s="79"/>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79"/>
      <c r="AF195" s="79"/>
      <c r="AG195" s="79"/>
      <c r="AH195" s="79"/>
      <c r="AI195" s="79"/>
      <c r="AJ195" s="79"/>
      <c r="AK195" s="79"/>
      <c r="AL195" s="79"/>
      <c r="AM195" s="79"/>
      <c r="AN195" s="79"/>
      <c r="AO195" s="79"/>
      <c r="AP195" s="79"/>
      <c r="AQ195" s="79"/>
      <c r="AR195" s="79"/>
      <c r="AS195" s="79"/>
      <c r="AT195" s="79"/>
      <c r="AU195" s="79"/>
      <c r="AV195" s="79"/>
      <c r="AW195" s="79"/>
      <c r="AX195" s="79"/>
      <c r="AY195" s="79"/>
      <c r="AZ195" s="79"/>
      <c r="BA195" s="79"/>
      <c r="BB195" s="79"/>
      <c r="BC195" s="79"/>
      <c r="BD195" s="79"/>
      <c r="BE195" s="79"/>
    </row>
    <row r="196" spans="1:57" x14ac:dyDescent="0.25">
      <c r="A196" s="79"/>
      <c r="B196" s="79"/>
      <c r="C196" s="79"/>
      <c r="D196" s="79"/>
      <c r="E196" s="79"/>
      <c r="F196" s="79"/>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79"/>
      <c r="AF196" s="79"/>
      <c r="AG196" s="79"/>
      <c r="AH196" s="79"/>
      <c r="AI196" s="79"/>
      <c r="AJ196" s="79"/>
      <c r="AK196" s="79"/>
      <c r="AL196" s="79"/>
      <c r="AM196" s="79"/>
      <c r="AN196" s="79"/>
      <c r="AO196" s="79"/>
      <c r="AP196" s="79"/>
      <c r="AQ196" s="79"/>
      <c r="AR196" s="79"/>
      <c r="AS196" s="79"/>
      <c r="AT196" s="79"/>
      <c r="AU196" s="79"/>
      <c r="AV196" s="79"/>
      <c r="AW196" s="79"/>
      <c r="AX196" s="79"/>
      <c r="AY196" s="79"/>
      <c r="AZ196" s="79"/>
      <c r="BA196" s="79"/>
      <c r="BB196" s="79"/>
      <c r="BC196" s="79"/>
      <c r="BD196" s="79"/>
      <c r="BE196" s="79"/>
    </row>
    <row r="197" spans="1:57" x14ac:dyDescent="0.25">
      <c r="A197" s="79"/>
      <c r="B197" s="79"/>
      <c r="C197" s="79"/>
      <c r="D197" s="79"/>
      <c r="E197" s="79"/>
      <c r="F197" s="79"/>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79"/>
      <c r="AF197" s="79"/>
      <c r="AG197" s="79"/>
      <c r="AH197" s="79"/>
      <c r="AI197" s="79"/>
      <c r="AJ197" s="79"/>
      <c r="AK197" s="79"/>
      <c r="AL197" s="79"/>
      <c r="AM197" s="79"/>
      <c r="AN197" s="79"/>
      <c r="AO197" s="79"/>
      <c r="AP197" s="79"/>
      <c r="AQ197" s="79"/>
      <c r="AR197" s="79"/>
      <c r="AS197" s="79"/>
      <c r="AT197" s="79"/>
      <c r="AU197" s="79"/>
      <c r="AV197" s="79"/>
      <c r="AW197" s="79"/>
      <c r="AX197" s="79"/>
      <c r="AY197" s="79"/>
      <c r="AZ197" s="79"/>
      <c r="BA197" s="79"/>
      <c r="BB197" s="79"/>
      <c r="BC197" s="79"/>
      <c r="BD197" s="79"/>
      <c r="BE197" s="79"/>
    </row>
    <row r="198" spans="1:57" x14ac:dyDescent="0.25">
      <c r="A198" s="79"/>
      <c r="B198" s="79"/>
      <c r="C198" s="79"/>
      <c r="D198" s="79"/>
      <c r="E198" s="79"/>
      <c r="F198" s="79"/>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79"/>
      <c r="AF198" s="79"/>
      <c r="AG198" s="79"/>
      <c r="AH198" s="79"/>
      <c r="AI198" s="79"/>
      <c r="AJ198" s="79"/>
      <c r="AK198" s="79"/>
      <c r="AL198" s="79"/>
      <c r="AM198" s="79"/>
      <c r="AN198" s="79"/>
      <c r="AO198" s="79"/>
      <c r="AP198" s="79"/>
      <c r="AQ198" s="79"/>
      <c r="AR198" s="79"/>
      <c r="AS198" s="79"/>
      <c r="AT198" s="79"/>
      <c r="AU198" s="79"/>
      <c r="AV198" s="79"/>
      <c r="AW198" s="79"/>
      <c r="AX198" s="79"/>
      <c r="AY198" s="79"/>
      <c r="AZ198" s="79"/>
      <c r="BA198" s="79"/>
      <c r="BB198" s="79"/>
      <c r="BC198" s="79"/>
      <c r="BD198" s="79"/>
      <c r="BE198" s="79"/>
    </row>
    <row r="199" spans="1:57" x14ac:dyDescent="0.25">
      <c r="A199" s="79"/>
      <c r="B199" s="79"/>
      <c r="C199" s="79"/>
      <c r="D199" s="79"/>
      <c r="E199" s="79"/>
      <c r="F199" s="79"/>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79"/>
      <c r="AF199" s="79"/>
      <c r="AG199" s="79"/>
      <c r="AH199" s="79"/>
      <c r="AI199" s="79"/>
      <c r="AJ199" s="79"/>
      <c r="AK199" s="79"/>
      <c r="AL199" s="79"/>
      <c r="AM199" s="79"/>
      <c r="AN199" s="79"/>
      <c r="AO199" s="79"/>
      <c r="AP199" s="79"/>
      <c r="AQ199" s="79"/>
      <c r="AR199" s="79"/>
      <c r="AS199" s="79"/>
      <c r="AT199" s="79"/>
      <c r="AU199" s="79"/>
      <c r="AV199" s="79"/>
      <c r="AW199" s="79"/>
      <c r="AX199" s="79"/>
      <c r="AY199" s="79"/>
      <c r="AZ199" s="79"/>
      <c r="BA199" s="79"/>
      <c r="BB199" s="79"/>
      <c r="BC199" s="79"/>
      <c r="BD199" s="79"/>
      <c r="BE199" s="79"/>
    </row>
    <row r="200" spans="1:57" x14ac:dyDescent="0.25">
      <c r="A200" s="79"/>
      <c r="B200" s="79"/>
      <c r="C200" s="79"/>
      <c r="D200" s="79"/>
      <c r="E200" s="79"/>
      <c r="F200" s="79"/>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79"/>
      <c r="AF200" s="79"/>
      <c r="AG200" s="79"/>
      <c r="AH200" s="79"/>
      <c r="AI200" s="79"/>
      <c r="AJ200" s="79"/>
      <c r="AK200" s="79"/>
      <c r="AL200" s="79"/>
      <c r="AM200" s="79"/>
      <c r="AN200" s="79"/>
      <c r="AO200" s="79"/>
      <c r="AP200" s="79"/>
      <c r="AQ200" s="79"/>
      <c r="AR200" s="79"/>
      <c r="AS200" s="79"/>
      <c r="AT200" s="79"/>
      <c r="AU200" s="79"/>
      <c r="AV200" s="79"/>
      <c r="AW200" s="79"/>
      <c r="AX200" s="79"/>
      <c r="AY200" s="79"/>
      <c r="AZ200" s="79"/>
      <c r="BA200" s="79"/>
      <c r="BB200" s="79"/>
      <c r="BC200" s="79"/>
      <c r="BD200" s="79"/>
      <c r="BE200" s="79"/>
    </row>
    <row r="201" spans="1:57" x14ac:dyDescent="0.25">
      <c r="A201" s="79"/>
      <c r="B201" s="79"/>
      <c r="C201" s="79"/>
      <c r="D201" s="79"/>
      <c r="E201" s="79"/>
      <c r="F201" s="79"/>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79"/>
      <c r="AF201" s="79"/>
      <c r="AG201" s="79"/>
      <c r="AH201" s="79"/>
      <c r="AI201" s="79"/>
      <c r="AJ201" s="79"/>
      <c r="AK201" s="79"/>
      <c r="AL201" s="79"/>
      <c r="AM201" s="79"/>
      <c r="AN201" s="79"/>
      <c r="AO201" s="79"/>
      <c r="AP201" s="79"/>
      <c r="AQ201" s="79"/>
      <c r="AR201" s="79"/>
      <c r="AS201" s="79"/>
      <c r="AT201" s="79"/>
      <c r="AU201" s="79"/>
      <c r="AV201" s="79"/>
      <c r="AW201" s="79"/>
      <c r="AX201" s="79"/>
      <c r="AY201" s="79"/>
      <c r="AZ201" s="79"/>
      <c r="BA201" s="79"/>
      <c r="BB201" s="79"/>
      <c r="BC201" s="79"/>
      <c r="BD201" s="79"/>
      <c r="BE201" s="79"/>
    </row>
    <row r="202" spans="1:57" x14ac:dyDescent="0.25">
      <c r="A202" s="79"/>
      <c r="B202" s="79"/>
      <c r="C202" s="79"/>
      <c r="D202" s="79"/>
      <c r="E202" s="79"/>
      <c r="F202" s="79"/>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79"/>
      <c r="AF202" s="79"/>
      <c r="AG202" s="79"/>
      <c r="AH202" s="79"/>
      <c r="AI202" s="79"/>
      <c r="AJ202" s="79"/>
      <c r="AK202" s="79"/>
      <c r="AL202" s="79"/>
      <c r="AM202" s="79"/>
      <c r="AN202" s="79"/>
      <c r="AO202" s="79"/>
      <c r="AP202" s="79"/>
      <c r="AQ202" s="79"/>
      <c r="AR202" s="79"/>
      <c r="AS202" s="79"/>
      <c r="AT202" s="79"/>
      <c r="AU202" s="79"/>
      <c r="AV202" s="79"/>
      <c r="AW202" s="79"/>
      <c r="AX202" s="79"/>
      <c r="AY202" s="79"/>
      <c r="AZ202" s="79"/>
      <c r="BA202" s="79"/>
      <c r="BB202" s="79"/>
      <c r="BC202" s="79"/>
      <c r="BD202" s="79"/>
      <c r="BE202" s="79"/>
    </row>
    <row r="203" spans="1:57" x14ac:dyDescent="0.25">
      <c r="A203" s="79"/>
      <c r="B203" s="79"/>
      <c r="C203" s="79"/>
      <c r="D203" s="79"/>
      <c r="E203" s="79"/>
      <c r="F203" s="79"/>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79"/>
      <c r="AF203" s="79"/>
      <c r="AG203" s="79"/>
      <c r="AH203" s="79"/>
      <c r="AI203" s="79"/>
      <c r="AJ203" s="79"/>
      <c r="AK203" s="79"/>
      <c r="AL203" s="79"/>
      <c r="AM203" s="79"/>
      <c r="AN203" s="79"/>
      <c r="AO203" s="79"/>
      <c r="AP203" s="79"/>
      <c r="AQ203" s="79"/>
      <c r="AR203" s="79"/>
      <c r="AS203" s="79"/>
      <c r="AT203" s="79"/>
      <c r="AU203" s="79"/>
      <c r="AV203" s="79"/>
      <c r="AW203" s="79"/>
      <c r="AX203" s="79"/>
      <c r="AY203" s="79"/>
      <c r="AZ203" s="79"/>
      <c r="BA203" s="79"/>
      <c r="BB203" s="79"/>
      <c r="BC203" s="79"/>
      <c r="BD203" s="79"/>
      <c r="BE203" s="79"/>
    </row>
    <row r="204" spans="1:57" x14ac:dyDescent="0.25">
      <c r="A204" s="79"/>
      <c r="B204" s="79"/>
      <c r="C204" s="79"/>
      <c r="D204" s="79"/>
      <c r="E204" s="79"/>
      <c r="F204" s="79"/>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79"/>
      <c r="AF204" s="79"/>
      <c r="AG204" s="79"/>
      <c r="AH204" s="79"/>
      <c r="AI204" s="79"/>
      <c r="AJ204" s="79"/>
      <c r="AK204" s="79"/>
      <c r="AL204" s="79"/>
      <c r="AM204" s="79"/>
      <c r="AN204" s="79"/>
      <c r="AO204" s="79"/>
      <c r="AP204" s="79"/>
      <c r="AQ204" s="79"/>
      <c r="AR204" s="79"/>
      <c r="AS204" s="79"/>
      <c r="AT204" s="79"/>
      <c r="AU204" s="79"/>
      <c r="AV204" s="79"/>
      <c r="AW204" s="79"/>
      <c r="AX204" s="79"/>
      <c r="AY204" s="79"/>
      <c r="AZ204" s="79"/>
      <c r="BA204" s="79"/>
      <c r="BB204" s="79"/>
      <c r="BC204" s="79"/>
      <c r="BD204" s="79"/>
      <c r="BE204" s="79"/>
    </row>
    <row r="205" spans="1:57" x14ac:dyDescent="0.25">
      <c r="A205" s="79"/>
      <c r="B205" s="79"/>
      <c r="C205" s="79"/>
      <c r="D205" s="79"/>
      <c r="E205" s="79"/>
      <c r="F205" s="79"/>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79"/>
      <c r="AF205" s="79"/>
      <c r="AG205" s="79"/>
      <c r="AH205" s="79"/>
      <c r="AI205" s="79"/>
      <c r="AJ205" s="79"/>
      <c r="AK205" s="79"/>
      <c r="AL205" s="79"/>
      <c r="AM205" s="79"/>
      <c r="AN205" s="79"/>
      <c r="AO205" s="79"/>
      <c r="AP205" s="79"/>
      <c r="AQ205" s="79"/>
      <c r="AR205" s="79"/>
      <c r="AS205" s="79"/>
      <c r="AT205" s="79"/>
      <c r="AU205" s="79"/>
      <c r="AV205" s="79"/>
      <c r="AW205" s="79"/>
      <c r="AX205" s="79"/>
      <c r="AY205" s="79"/>
      <c r="AZ205" s="79"/>
      <c r="BA205" s="79"/>
      <c r="BB205" s="79"/>
      <c r="BC205" s="79"/>
      <c r="BD205" s="79"/>
      <c r="BE205" s="79"/>
    </row>
    <row r="206" spans="1:57" x14ac:dyDescent="0.25">
      <c r="A206" s="79"/>
      <c r="B206" s="79"/>
      <c r="C206" s="79"/>
      <c r="D206" s="79"/>
      <c r="E206" s="79"/>
      <c r="F206" s="79"/>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79"/>
      <c r="AF206" s="79"/>
      <c r="AG206" s="79"/>
      <c r="AH206" s="79"/>
      <c r="AI206" s="79"/>
      <c r="AJ206" s="79"/>
      <c r="AK206" s="79"/>
      <c r="AL206" s="79"/>
      <c r="AM206" s="79"/>
      <c r="AN206" s="79"/>
      <c r="AO206" s="79"/>
      <c r="AP206" s="79"/>
      <c r="AQ206" s="79"/>
      <c r="AR206" s="79"/>
      <c r="AS206" s="79"/>
      <c r="AT206" s="79"/>
      <c r="AU206" s="79"/>
      <c r="AV206" s="79"/>
      <c r="AW206" s="79"/>
      <c r="AX206" s="79"/>
      <c r="AY206" s="79"/>
      <c r="AZ206" s="79"/>
      <c r="BA206" s="79"/>
      <c r="BB206" s="79"/>
      <c r="BC206" s="79"/>
      <c r="BD206" s="79"/>
      <c r="BE206" s="79"/>
    </row>
    <row r="207" spans="1:57" x14ac:dyDescent="0.25">
      <c r="A207" s="79"/>
      <c r="B207" s="79"/>
      <c r="C207" s="79"/>
      <c r="D207" s="79"/>
      <c r="E207" s="79"/>
      <c r="F207" s="79"/>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79"/>
      <c r="AF207" s="79"/>
      <c r="AG207" s="79"/>
      <c r="AH207" s="79"/>
      <c r="AI207" s="79"/>
      <c r="AJ207" s="79"/>
      <c r="AK207" s="79"/>
      <c r="AL207" s="79"/>
      <c r="AM207" s="79"/>
      <c r="AN207" s="79"/>
      <c r="AO207" s="79"/>
      <c r="AP207" s="79"/>
      <c r="AQ207" s="79"/>
      <c r="AR207" s="79"/>
      <c r="AS207" s="79"/>
      <c r="AT207" s="79"/>
      <c r="AU207" s="79"/>
      <c r="AV207" s="79"/>
      <c r="AW207" s="79"/>
      <c r="AX207" s="79"/>
      <c r="AY207" s="79"/>
      <c r="AZ207" s="79"/>
      <c r="BA207" s="79"/>
      <c r="BB207" s="79"/>
      <c r="BC207" s="79"/>
      <c r="BD207" s="79"/>
      <c r="BE207" s="79"/>
    </row>
    <row r="208" spans="1:57" x14ac:dyDescent="0.25">
      <c r="A208" s="79"/>
      <c r="B208" s="79"/>
      <c r="C208" s="79"/>
      <c r="D208" s="79"/>
      <c r="E208" s="79"/>
      <c r="F208" s="79"/>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79"/>
      <c r="AF208" s="79"/>
      <c r="AG208" s="79"/>
      <c r="AH208" s="79"/>
      <c r="AI208" s="79"/>
      <c r="AJ208" s="79"/>
      <c r="AK208" s="79"/>
      <c r="AL208" s="79"/>
      <c r="AM208" s="79"/>
      <c r="AN208" s="79"/>
      <c r="AO208" s="79"/>
      <c r="AP208" s="79"/>
      <c r="AQ208" s="79"/>
      <c r="AR208" s="79"/>
      <c r="AS208" s="79"/>
      <c r="AT208" s="79"/>
      <c r="AU208" s="79"/>
      <c r="AV208" s="79"/>
      <c r="AW208" s="79"/>
      <c r="AX208" s="79"/>
      <c r="AY208" s="79"/>
      <c r="AZ208" s="79"/>
      <c r="BA208" s="79"/>
      <c r="BB208" s="79"/>
      <c r="BC208" s="79"/>
      <c r="BD208" s="79"/>
      <c r="BE208" s="79"/>
    </row>
    <row r="209" spans="1:57" x14ac:dyDescent="0.25">
      <c r="A209" s="79"/>
      <c r="B209" s="79"/>
      <c r="C209" s="79"/>
      <c r="D209" s="79"/>
      <c r="E209" s="79"/>
      <c r="F209" s="79"/>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79"/>
      <c r="AF209" s="79"/>
      <c r="AG209" s="79"/>
      <c r="AH209" s="79"/>
      <c r="AI209" s="79"/>
      <c r="AJ209" s="79"/>
      <c r="AK209" s="79"/>
      <c r="AL209" s="79"/>
      <c r="AM209" s="79"/>
      <c r="AN209" s="79"/>
      <c r="AO209" s="79"/>
      <c r="AP209" s="79"/>
      <c r="AQ209" s="79"/>
      <c r="AR209" s="79"/>
      <c r="AS209" s="79"/>
      <c r="AT209" s="79"/>
      <c r="AU209" s="79"/>
      <c r="AV209" s="79"/>
      <c r="AW209" s="79"/>
      <c r="AX209" s="79"/>
      <c r="AY209" s="79"/>
      <c r="AZ209" s="79"/>
      <c r="BA209" s="79"/>
      <c r="BB209" s="79"/>
      <c r="BC209" s="79"/>
      <c r="BD209" s="79"/>
      <c r="BE209" s="79"/>
    </row>
    <row r="210" spans="1:57" x14ac:dyDescent="0.25">
      <c r="A210" s="79"/>
      <c r="B210" s="79"/>
      <c r="C210" s="79"/>
      <c r="D210" s="79"/>
      <c r="E210" s="79"/>
      <c r="F210" s="79"/>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79"/>
      <c r="AF210" s="79"/>
      <c r="AG210" s="79"/>
      <c r="AH210" s="79"/>
      <c r="AI210" s="79"/>
      <c r="AJ210" s="79"/>
      <c r="AK210" s="79"/>
      <c r="AL210" s="79"/>
      <c r="AM210" s="79"/>
      <c r="AN210" s="79"/>
      <c r="AO210" s="79"/>
      <c r="AP210" s="79"/>
      <c r="AQ210" s="79"/>
      <c r="AR210" s="79"/>
      <c r="AS210" s="79"/>
      <c r="AT210" s="79"/>
      <c r="AU210" s="79"/>
      <c r="AV210" s="79"/>
      <c r="AW210" s="79"/>
      <c r="AX210" s="79"/>
      <c r="AY210" s="79"/>
      <c r="AZ210" s="79"/>
      <c r="BA210" s="79"/>
      <c r="BB210" s="79"/>
      <c r="BC210" s="79"/>
      <c r="BD210" s="79"/>
      <c r="BE210" s="79"/>
    </row>
    <row r="211" spans="1:57" x14ac:dyDescent="0.25">
      <c r="A211" s="79"/>
      <c r="B211" s="79"/>
      <c r="C211" s="79"/>
      <c r="D211" s="79"/>
      <c r="E211" s="79"/>
      <c r="F211" s="79"/>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79"/>
      <c r="AF211" s="79"/>
      <c r="AG211" s="79"/>
      <c r="AH211" s="79"/>
      <c r="AI211" s="79"/>
      <c r="AJ211" s="79"/>
      <c r="AK211" s="79"/>
      <c r="AL211" s="79"/>
      <c r="AM211" s="79"/>
      <c r="AN211" s="79"/>
      <c r="AO211" s="79"/>
      <c r="AP211" s="79"/>
      <c r="AQ211" s="79"/>
      <c r="AR211" s="79"/>
      <c r="AS211" s="79"/>
      <c r="AT211" s="79"/>
      <c r="AU211" s="79"/>
      <c r="AV211" s="79"/>
      <c r="AW211" s="79"/>
      <c r="AX211" s="79"/>
      <c r="AY211" s="79"/>
      <c r="AZ211" s="79"/>
      <c r="BA211" s="79"/>
      <c r="BB211" s="79"/>
      <c r="BC211" s="79"/>
      <c r="BD211" s="79"/>
      <c r="BE211" s="79"/>
    </row>
    <row r="212" spans="1:57" x14ac:dyDescent="0.25">
      <c r="A212" s="79"/>
      <c r="B212" s="79"/>
      <c r="C212" s="79"/>
      <c r="D212" s="79"/>
      <c r="E212" s="79"/>
      <c r="F212" s="79"/>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79"/>
      <c r="AF212" s="79"/>
      <c r="AG212" s="79"/>
      <c r="AH212" s="79"/>
      <c r="AI212" s="79"/>
      <c r="AJ212" s="79"/>
      <c r="AK212" s="79"/>
      <c r="AL212" s="79"/>
      <c r="AM212" s="79"/>
      <c r="AN212" s="79"/>
      <c r="AO212" s="79"/>
      <c r="AP212" s="79"/>
      <c r="AQ212" s="79"/>
      <c r="AR212" s="79"/>
      <c r="AS212" s="79"/>
      <c r="AT212" s="79"/>
      <c r="AU212" s="79"/>
      <c r="AV212" s="79"/>
      <c r="AW212" s="79"/>
      <c r="AX212" s="79"/>
      <c r="AY212" s="79"/>
      <c r="AZ212" s="79"/>
      <c r="BA212" s="79"/>
      <c r="BB212" s="79"/>
      <c r="BC212" s="79"/>
      <c r="BD212" s="79"/>
      <c r="BE212" s="79"/>
    </row>
    <row r="213" spans="1:57" x14ac:dyDescent="0.25">
      <c r="A213" s="79"/>
      <c r="B213" s="79"/>
      <c r="C213" s="79"/>
      <c r="D213" s="79"/>
      <c r="E213" s="79"/>
      <c r="F213" s="79"/>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79"/>
      <c r="AF213" s="79"/>
      <c r="AG213" s="79"/>
      <c r="AH213" s="79"/>
      <c r="AI213" s="79"/>
      <c r="AJ213" s="79"/>
      <c r="AK213" s="79"/>
      <c r="AL213" s="79"/>
      <c r="AM213" s="79"/>
      <c r="AN213" s="79"/>
      <c r="AO213" s="79"/>
      <c r="AP213" s="79"/>
      <c r="AQ213" s="79"/>
      <c r="AR213" s="79"/>
      <c r="AS213" s="79"/>
      <c r="AT213" s="79"/>
      <c r="AU213" s="79"/>
      <c r="AV213" s="79"/>
      <c r="AW213" s="79"/>
      <c r="AX213" s="79"/>
      <c r="AY213" s="79"/>
      <c r="AZ213" s="79"/>
      <c r="BA213" s="79"/>
      <c r="BB213" s="79"/>
      <c r="BC213" s="79"/>
      <c r="BD213" s="79"/>
      <c r="BE213" s="79"/>
    </row>
    <row r="214" spans="1:57" x14ac:dyDescent="0.25">
      <c r="A214" s="79"/>
      <c r="B214" s="79"/>
      <c r="C214" s="79"/>
      <c r="D214" s="79"/>
      <c r="E214" s="79"/>
      <c r="F214" s="79"/>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79"/>
      <c r="AF214" s="79"/>
      <c r="AG214" s="79"/>
      <c r="AH214" s="79"/>
      <c r="AI214" s="79"/>
      <c r="AJ214" s="79"/>
      <c r="AK214" s="79"/>
      <c r="AL214" s="79"/>
      <c r="AM214" s="79"/>
      <c r="AN214" s="79"/>
      <c r="AO214" s="79"/>
      <c r="AP214" s="79"/>
      <c r="AQ214" s="79"/>
      <c r="AR214" s="79"/>
      <c r="AS214" s="79"/>
      <c r="AT214" s="79"/>
      <c r="AU214" s="79"/>
      <c r="AV214" s="79"/>
      <c r="AW214" s="79"/>
      <c r="AX214" s="79"/>
      <c r="AY214" s="79"/>
      <c r="AZ214" s="79"/>
      <c r="BA214" s="79"/>
      <c r="BB214" s="79"/>
      <c r="BC214" s="79"/>
      <c r="BD214" s="79"/>
      <c r="BE214" s="79"/>
    </row>
    <row r="215" spans="1:57" x14ac:dyDescent="0.25">
      <c r="A215" s="79"/>
      <c r="B215" s="79"/>
      <c r="C215" s="79"/>
      <c r="D215" s="79"/>
      <c r="E215" s="79"/>
      <c r="F215" s="79"/>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79"/>
      <c r="AF215" s="79"/>
      <c r="AG215" s="79"/>
      <c r="AH215" s="79"/>
      <c r="AI215" s="79"/>
      <c r="AJ215" s="79"/>
      <c r="AK215" s="79"/>
      <c r="AL215" s="79"/>
      <c r="AM215" s="79"/>
      <c r="AN215" s="79"/>
      <c r="AO215" s="79"/>
      <c r="AP215" s="79"/>
      <c r="AQ215" s="79"/>
      <c r="AR215" s="79"/>
      <c r="AS215" s="79"/>
      <c r="AT215" s="79"/>
      <c r="AU215" s="79"/>
      <c r="AV215" s="79"/>
      <c r="AW215" s="79"/>
      <c r="AX215" s="79"/>
      <c r="AY215" s="79"/>
      <c r="AZ215" s="79"/>
      <c r="BA215" s="79"/>
      <c r="BB215" s="79"/>
      <c r="BC215" s="79"/>
      <c r="BD215" s="79"/>
      <c r="BE215" s="79"/>
    </row>
    <row r="216" spans="1:57" x14ac:dyDescent="0.25">
      <c r="A216" s="79"/>
      <c r="B216" s="79"/>
      <c r="C216" s="79"/>
      <c r="D216" s="79"/>
      <c r="E216" s="79"/>
      <c r="F216" s="79"/>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79"/>
      <c r="AF216" s="79"/>
      <c r="AG216" s="79"/>
      <c r="AH216" s="79"/>
      <c r="AI216" s="79"/>
      <c r="AJ216" s="79"/>
      <c r="AK216" s="79"/>
      <c r="AL216" s="79"/>
      <c r="AM216" s="79"/>
      <c r="AN216" s="79"/>
      <c r="AO216" s="79"/>
      <c r="AP216" s="79"/>
      <c r="AQ216" s="79"/>
      <c r="AR216" s="79"/>
      <c r="AS216" s="79"/>
      <c r="AT216" s="79"/>
      <c r="AU216" s="79"/>
      <c r="AV216" s="79"/>
      <c r="AW216" s="79"/>
      <c r="AX216" s="79"/>
      <c r="AY216" s="79"/>
      <c r="AZ216" s="79"/>
      <c r="BA216" s="79"/>
      <c r="BB216" s="79"/>
      <c r="BC216" s="79"/>
      <c r="BD216" s="79"/>
      <c r="BE216" s="79"/>
    </row>
    <row r="217" spans="1:57" x14ac:dyDescent="0.25">
      <c r="A217" s="79"/>
      <c r="B217" s="79"/>
      <c r="C217" s="79"/>
      <c r="D217" s="79"/>
      <c r="E217" s="79"/>
      <c r="F217" s="79"/>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79"/>
      <c r="AF217" s="79"/>
      <c r="AG217" s="79"/>
      <c r="AH217" s="79"/>
      <c r="AI217" s="79"/>
      <c r="AJ217" s="79"/>
      <c r="AK217" s="79"/>
      <c r="AL217" s="79"/>
      <c r="AM217" s="79"/>
      <c r="AN217" s="79"/>
      <c r="AO217" s="79"/>
      <c r="AP217" s="79"/>
      <c r="AQ217" s="79"/>
      <c r="AR217" s="79"/>
      <c r="AS217" s="79"/>
      <c r="AT217" s="79"/>
      <c r="AU217" s="79"/>
      <c r="AV217" s="79"/>
      <c r="AW217" s="79"/>
      <c r="AX217" s="79"/>
      <c r="AY217" s="79"/>
      <c r="AZ217" s="79"/>
      <c r="BA217" s="79"/>
      <c r="BB217" s="79"/>
      <c r="BC217" s="79"/>
      <c r="BD217" s="79"/>
      <c r="BE217" s="79"/>
    </row>
    <row r="218" spans="1:57" x14ac:dyDescent="0.25">
      <c r="A218" s="79"/>
      <c r="B218" s="79"/>
      <c r="C218" s="79"/>
      <c r="D218" s="79"/>
      <c r="E218" s="79"/>
      <c r="F218" s="79"/>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79"/>
      <c r="AF218" s="79"/>
      <c r="AG218" s="79"/>
      <c r="AH218" s="79"/>
      <c r="AI218" s="79"/>
      <c r="AJ218" s="79"/>
      <c r="AK218" s="79"/>
      <c r="AL218" s="79"/>
      <c r="AM218" s="79"/>
      <c r="AN218" s="79"/>
      <c r="AO218" s="79"/>
      <c r="AP218" s="79"/>
      <c r="AQ218" s="79"/>
      <c r="AR218" s="79"/>
      <c r="AS218" s="79"/>
      <c r="AT218" s="79"/>
      <c r="AU218" s="79"/>
      <c r="AV218" s="79"/>
      <c r="AW218" s="79"/>
      <c r="AX218" s="79"/>
      <c r="AY218" s="79"/>
      <c r="AZ218" s="79"/>
      <c r="BA218" s="79"/>
      <c r="BB218" s="79"/>
      <c r="BC218" s="79"/>
      <c r="BD218" s="79"/>
      <c r="BE218" s="79"/>
    </row>
    <row r="219" spans="1:57" x14ac:dyDescent="0.25">
      <c r="A219" s="79"/>
      <c r="B219" s="79"/>
      <c r="C219" s="79"/>
      <c r="D219" s="79"/>
      <c r="E219" s="79"/>
      <c r="F219" s="79"/>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79"/>
      <c r="AF219" s="79"/>
      <c r="AG219" s="79"/>
      <c r="AH219" s="79"/>
      <c r="AI219" s="79"/>
      <c r="AJ219" s="79"/>
      <c r="AK219" s="79"/>
      <c r="AL219" s="79"/>
      <c r="AM219" s="79"/>
      <c r="AN219" s="79"/>
      <c r="AO219" s="79"/>
      <c r="AP219" s="79"/>
      <c r="AQ219" s="79"/>
      <c r="AR219" s="79"/>
      <c r="AS219" s="79"/>
      <c r="AT219" s="79"/>
      <c r="AU219" s="79"/>
      <c r="AV219" s="79"/>
      <c r="AW219" s="79"/>
      <c r="AX219" s="79"/>
      <c r="AY219" s="79"/>
      <c r="AZ219" s="79"/>
      <c r="BA219" s="79"/>
      <c r="BB219" s="79"/>
      <c r="BC219" s="79"/>
      <c r="BD219" s="79"/>
      <c r="BE219" s="79"/>
    </row>
    <row r="220" spans="1:57" x14ac:dyDescent="0.25">
      <c r="A220" s="79"/>
      <c r="B220" s="79"/>
      <c r="C220" s="79"/>
      <c r="D220" s="79"/>
      <c r="E220" s="79"/>
      <c r="F220" s="79"/>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79"/>
      <c r="AF220" s="79"/>
      <c r="AG220" s="79"/>
      <c r="AH220" s="79"/>
      <c r="AI220" s="79"/>
      <c r="AJ220" s="79"/>
      <c r="AK220" s="79"/>
      <c r="AL220" s="79"/>
      <c r="AM220" s="79"/>
      <c r="AN220" s="79"/>
      <c r="AO220" s="79"/>
      <c r="AP220" s="79"/>
      <c r="AQ220" s="79"/>
      <c r="AR220" s="79"/>
      <c r="AS220" s="79"/>
      <c r="AT220" s="79"/>
      <c r="AU220" s="79"/>
      <c r="AV220" s="79"/>
      <c r="AW220" s="79"/>
      <c r="AX220" s="79"/>
      <c r="AY220" s="79"/>
      <c r="AZ220" s="79"/>
      <c r="BA220" s="79"/>
      <c r="BB220" s="79"/>
      <c r="BC220" s="79"/>
      <c r="BD220" s="79"/>
      <c r="BE220" s="79"/>
    </row>
    <row r="221" spans="1:57" x14ac:dyDescent="0.25">
      <c r="A221" s="79"/>
      <c r="B221" s="79"/>
      <c r="C221" s="79"/>
      <c r="D221" s="79"/>
      <c r="E221" s="79"/>
      <c r="F221" s="79"/>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79"/>
      <c r="AF221" s="79"/>
      <c r="AG221" s="79"/>
      <c r="AH221" s="79"/>
      <c r="AI221" s="79"/>
      <c r="AJ221" s="79"/>
      <c r="AK221" s="79"/>
      <c r="AL221" s="79"/>
      <c r="AM221" s="79"/>
      <c r="AN221" s="79"/>
      <c r="AO221" s="79"/>
      <c r="AP221" s="79"/>
      <c r="AQ221" s="79"/>
      <c r="AR221" s="79"/>
      <c r="AS221" s="79"/>
      <c r="AT221" s="79"/>
      <c r="AU221" s="79"/>
      <c r="AV221" s="79"/>
      <c r="AW221" s="79"/>
      <c r="AX221" s="79"/>
      <c r="AY221" s="79"/>
      <c r="AZ221" s="79"/>
      <c r="BA221" s="79"/>
      <c r="BB221" s="79"/>
      <c r="BC221" s="79"/>
      <c r="BD221" s="79"/>
      <c r="BE221" s="79"/>
    </row>
    <row r="222" spans="1:57" x14ac:dyDescent="0.25">
      <c r="A222" s="79"/>
      <c r="B222" s="79"/>
      <c r="C222" s="79"/>
      <c r="D222" s="79"/>
      <c r="E222" s="79"/>
      <c r="F222" s="79"/>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79"/>
      <c r="AF222" s="79"/>
      <c r="AG222" s="79"/>
      <c r="AH222" s="79"/>
      <c r="AI222" s="79"/>
      <c r="AJ222" s="79"/>
      <c r="AK222" s="79"/>
      <c r="AL222" s="79"/>
      <c r="AM222" s="79"/>
      <c r="AN222" s="79"/>
      <c r="AO222" s="79"/>
      <c r="AP222" s="79"/>
      <c r="AQ222" s="79"/>
      <c r="AR222" s="79"/>
      <c r="AS222" s="79"/>
      <c r="AT222" s="79"/>
      <c r="AU222" s="79"/>
      <c r="AV222" s="79"/>
      <c r="AW222" s="79"/>
      <c r="AX222" s="79"/>
      <c r="AY222" s="79"/>
      <c r="AZ222" s="79"/>
      <c r="BA222" s="79"/>
      <c r="BB222" s="79"/>
      <c r="BC222" s="79"/>
      <c r="BD222" s="79"/>
      <c r="BE222" s="79"/>
    </row>
    <row r="223" spans="1:57" x14ac:dyDescent="0.25">
      <c r="A223" s="79"/>
      <c r="B223" s="79"/>
      <c r="C223" s="79"/>
      <c r="D223" s="79"/>
      <c r="E223" s="79"/>
      <c r="F223" s="79"/>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79"/>
      <c r="AF223" s="79"/>
      <c r="AG223" s="79"/>
      <c r="AH223" s="79"/>
      <c r="AI223" s="79"/>
      <c r="AJ223" s="79"/>
      <c r="AK223" s="79"/>
      <c r="AL223" s="79"/>
      <c r="AM223" s="79"/>
      <c r="AN223" s="79"/>
      <c r="AO223" s="79"/>
      <c r="AP223" s="79"/>
      <c r="AQ223" s="79"/>
      <c r="AR223" s="79"/>
      <c r="AS223" s="79"/>
      <c r="AT223" s="79"/>
      <c r="AU223" s="79"/>
      <c r="AV223" s="79"/>
      <c r="AW223" s="79"/>
      <c r="AX223" s="79"/>
      <c r="AY223" s="79"/>
      <c r="AZ223" s="79"/>
      <c r="BA223" s="79"/>
      <c r="BB223" s="79"/>
      <c r="BC223" s="79"/>
      <c r="BD223" s="79"/>
      <c r="BE223" s="79"/>
    </row>
    <row r="224" spans="1:57" x14ac:dyDescent="0.25">
      <c r="A224" s="79"/>
      <c r="B224" s="79"/>
      <c r="C224" s="79"/>
      <c r="D224" s="79"/>
      <c r="E224" s="79"/>
      <c r="F224" s="79"/>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79"/>
      <c r="AF224" s="79"/>
      <c r="AG224" s="79"/>
      <c r="AH224" s="79"/>
      <c r="AI224" s="79"/>
      <c r="AJ224" s="79"/>
      <c r="AK224" s="79"/>
      <c r="AL224" s="79"/>
      <c r="AM224" s="79"/>
      <c r="AN224" s="79"/>
      <c r="AO224" s="79"/>
      <c r="AP224" s="79"/>
      <c r="AQ224" s="79"/>
      <c r="AR224" s="79"/>
      <c r="AS224" s="79"/>
      <c r="AT224" s="79"/>
      <c r="AU224" s="79"/>
      <c r="AV224" s="79"/>
      <c r="AW224" s="79"/>
      <c r="AX224" s="79"/>
      <c r="AY224" s="79"/>
      <c r="AZ224" s="79"/>
      <c r="BA224" s="79"/>
      <c r="BB224" s="79"/>
      <c r="BC224" s="79"/>
      <c r="BD224" s="79"/>
      <c r="BE224" s="79"/>
    </row>
    <row r="225" spans="1:57" x14ac:dyDescent="0.25">
      <c r="A225" s="79"/>
      <c r="B225" s="79"/>
      <c r="C225" s="79"/>
      <c r="D225" s="79"/>
      <c r="E225" s="79"/>
      <c r="F225" s="79"/>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79"/>
      <c r="AF225" s="79"/>
      <c r="AG225" s="79"/>
      <c r="AH225" s="79"/>
      <c r="AI225" s="79"/>
      <c r="AJ225" s="79"/>
      <c r="AK225" s="79"/>
      <c r="AL225" s="79"/>
      <c r="AM225" s="79"/>
      <c r="AN225" s="79"/>
      <c r="AO225" s="79"/>
      <c r="AP225" s="79"/>
      <c r="AQ225" s="79"/>
      <c r="AR225" s="79"/>
      <c r="AS225" s="79"/>
      <c r="AT225" s="79"/>
      <c r="AU225" s="79"/>
      <c r="AV225" s="79"/>
      <c r="AW225" s="79"/>
      <c r="AX225" s="79"/>
      <c r="AY225" s="79"/>
      <c r="AZ225" s="79"/>
      <c r="BA225" s="79"/>
      <c r="BB225" s="79"/>
      <c r="BC225" s="79"/>
      <c r="BD225" s="79"/>
      <c r="BE225" s="79"/>
    </row>
    <row r="226" spans="1:57" x14ac:dyDescent="0.25">
      <c r="A226" s="79"/>
      <c r="B226" s="79"/>
      <c r="C226" s="79"/>
      <c r="D226" s="79"/>
      <c r="E226" s="79"/>
      <c r="F226" s="79"/>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79"/>
      <c r="AF226" s="79"/>
      <c r="AG226" s="79"/>
      <c r="AH226" s="79"/>
      <c r="AI226" s="79"/>
      <c r="AJ226" s="79"/>
      <c r="AK226" s="79"/>
      <c r="AL226" s="79"/>
      <c r="AM226" s="79"/>
      <c r="AN226" s="79"/>
      <c r="AO226" s="79"/>
      <c r="AP226" s="79"/>
      <c r="AQ226" s="79"/>
      <c r="AR226" s="79"/>
      <c r="AS226" s="79"/>
      <c r="AT226" s="79"/>
      <c r="AU226" s="79"/>
      <c r="AV226" s="79"/>
      <c r="AW226" s="79"/>
      <c r="AX226" s="79"/>
      <c r="AY226" s="79"/>
      <c r="AZ226" s="79"/>
      <c r="BA226" s="79"/>
      <c r="BB226" s="79"/>
      <c r="BC226" s="79"/>
      <c r="BD226" s="79"/>
      <c r="BE226" s="79"/>
    </row>
    <row r="227" spans="1:57" x14ac:dyDescent="0.25">
      <c r="A227" s="79"/>
      <c r="B227" s="79"/>
      <c r="C227" s="79"/>
      <c r="D227" s="79"/>
      <c r="E227" s="79"/>
      <c r="F227" s="79"/>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79"/>
      <c r="AF227" s="79"/>
      <c r="AG227" s="79"/>
      <c r="AH227" s="79"/>
      <c r="AI227" s="79"/>
      <c r="AJ227" s="79"/>
      <c r="AK227" s="79"/>
      <c r="AL227" s="79"/>
      <c r="AM227" s="79"/>
      <c r="AN227" s="79"/>
      <c r="AO227" s="79"/>
      <c r="AP227" s="79"/>
      <c r="AQ227" s="79"/>
      <c r="AR227" s="79"/>
      <c r="AS227" s="79"/>
      <c r="AT227" s="79"/>
      <c r="AU227" s="79"/>
      <c r="AV227" s="79"/>
      <c r="AW227" s="79"/>
      <c r="AX227" s="79"/>
      <c r="AY227" s="79"/>
      <c r="AZ227" s="79"/>
      <c r="BA227" s="79"/>
      <c r="BB227" s="79"/>
      <c r="BC227" s="79"/>
      <c r="BD227" s="79"/>
      <c r="BE227" s="79"/>
    </row>
    <row r="228" spans="1:57" x14ac:dyDescent="0.25">
      <c r="A228" s="79"/>
      <c r="B228" s="79"/>
      <c r="C228" s="79"/>
      <c r="D228" s="79"/>
      <c r="E228" s="79"/>
      <c r="F228" s="79"/>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79"/>
      <c r="AF228" s="79"/>
      <c r="AG228" s="79"/>
      <c r="AH228" s="79"/>
      <c r="AI228" s="79"/>
      <c r="AJ228" s="79"/>
      <c r="AK228" s="79"/>
      <c r="AL228" s="79"/>
      <c r="AM228" s="79"/>
      <c r="AN228" s="79"/>
      <c r="AO228" s="79"/>
      <c r="AP228" s="79"/>
      <c r="AQ228" s="79"/>
      <c r="AR228" s="79"/>
      <c r="AS228" s="79"/>
      <c r="AT228" s="79"/>
      <c r="AU228" s="79"/>
      <c r="AV228" s="79"/>
      <c r="AW228" s="79"/>
      <c r="AX228" s="79"/>
      <c r="AY228" s="79"/>
      <c r="AZ228" s="79"/>
      <c r="BA228" s="79"/>
      <c r="BB228" s="79"/>
      <c r="BC228" s="79"/>
      <c r="BD228" s="79"/>
      <c r="BE228" s="79"/>
    </row>
    <row r="229" spans="1:57" x14ac:dyDescent="0.25">
      <c r="A229" s="79"/>
      <c r="B229" s="79"/>
      <c r="C229" s="79"/>
      <c r="D229" s="79"/>
      <c r="E229" s="79"/>
      <c r="F229" s="79"/>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79"/>
      <c r="AF229" s="79"/>
      <c r="AG229" s="79"/>
      <c r="AH229" s="79"/>
      <c r="AI229" s="79"/>
      <c r="AJ229" s="79"/>
      <c r="AK229" s="79"/>
      <c r="AL229" s="79"/>
      <c r="AM229" s="79"/>
      <c r="AN229" s="79"/>
      <c r="AO229" s="79"/>
      <c r="AP229" s="79"/>
      <c r="AQ229" s="79"/>
      <c r="AR229" s="79"/>
      <c r="AS229" s="79"/>
      <c r="AT229" s="79"/>
      <c r="AU229" s="79"/>
      <c r="AV229" s="79"/>
      <c r="AW229" s="79"/>
      <c r="AX229" s="79"/>
      <c r="AY229" s="79"/>
      <c r="AZ229" s="79"/>
      <c r="BA229" s="79"/>
      <c r="BB229" s="79"/>
      <c r="BC229" s="79"/>
      <c r="BD229" s="79"/>
      <c r="BE229" s="79"/>
    </row>
    <row r="230" spans="1:57" x14ac:dyDescent="0.25">
      <c r="A230" s="79"/>
      <c r="B230" s="79"/>
      <c r="C230" s="79"/>
      <c r="D230" s="79"/>
      <c r="E230" s="79"/>
      <c r="F230" s="79"/>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79"/>
      <c r="AF230" s="79"/>
      <c r="AG230" s="79"/>
      <c r="AH230" s="79"/>
      <c r="AI230" s="79"/>
      <c r="AJ230" s="79"/>
      <c r="AK230" s="79"/>
      <c r="AL230" s="79"/>
      <c r="AM230" s="79"/>
      <c r="AN230" s="79"/>
      <c r="AO230" s="79"/>
      <c r="AP230" s="79"/>
      <c r="AQ230" s="79"/>
      <c r="AR230" s="79"/>
      <c r="AS230" s="79"/>
      <c r="AT230" s="79"/>
      <c r="AU230" s="79"/>
      <c r="AV230" s="79"/>
      <c r="AW230" s="79"/>
      <c r="AX230" s="79"/>
      <c r="AY230" s="79"/>
      <c r="AZ230" s="79"/>
      <c r="BA230" s="79"/>
      <c r="BB230" s="79"/>
      <c r="BC230" s="79"/>
      <c r="BD230" s="79"/>
      <c r="BE230" s="79"/>
    </row>
    <row r="231" spans="1:57" x14ac:dyDescent="0.25">
      <c r="A231" s="79"/>
      <c r="B231" s="79"/>
      <c r="C231" s="79"/>
      <c r="D231" s="79"/>
      <c r="E231" s="79"/>
      <c r="F231" s="79"/>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79"/>
      <c r="AF231" s="79"/>
      <c r="AG231" s="79"/>
      <c r="AH231" s="79"/>
      <c r="AI231" s="79"/>
      <c r="AJ231" s="79"/>
      <c r="AK231" s="79"/>
      <c r="AL231" s="79"/>
      <c r="AM231" s="79"/>
      <c r="AN231" s="79"/>
      <c r="AO231" s="79"/>
      <c r="AP231" s="79"/>
      <c r="AQ231" s="79"/>
      <c r="AR231" s="79"/>
      <c r="AS231" s="79"/>
      <c r="AT231" s="79"/>
      <c r="AU231" s="79"/>
      <c r="AV231" s="79"/>
      <c r="AW231" s="79"/>
      <c r="AX231" s="79"/>
      <c r="AY231" s="79"/>
      <c r="AZ231" s="79"/>
      <c r="BA231" s="79"/>
      <c r="BB231" s="79"/>
      <c r="BC231" s="79"/>
      <c r="BD231" s="79"/>
      <c r="BE231" s="79"/>
    </row>
    <row r="232" spans="1:57" x14ac:dyDescent="0.25">
      <c r="A232" s="79"/>
      <c r="B232" s="79"/>
      <c r="C232" s="79"/>
      <c r="D232" s="79"/>
      <c r="E232" s="79"/>
      <c r="F232" s="79"/>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79"/>
      <c r="AF232" s="79"/>
      <c r="AG232" s="79"/>
      <c r="AH232" s="79"/>
      <c r="AI232" s="79"/>
      <c r="AJ232" s="79"/>
      <c r="AK232" s="79"/>
      <c r="AL232" s="79"/>
      <c r="AM232" s="79"/>
      <c r="AN232" s="79"/>
      <c r="AO232" s="79"/>
      <c r="AP232" s="79"/>
      <c r="AQ232" s="79"/>
      <c r="AR232" s="79"/>
      <c r="AS232" s="79"/>
      <c r="AT232" s="79"/>
      <c r="AU232" s="79"/>
      <c r="AV232" s="79"/>
      <c r="AW232" s="79"/>
      <c r="AX232" s="79"/>
      <c r="AY232" s="79"/>
      <c r="AZ232" s="79"/>
      <c r="BA232" s="79"/>
      <c r="BB232" s="79"/>
      <c r="BC232" s="79"/>
      <c r="BD232" s="79"/>
      <c r="BE232" s="79"/>
    </row>
    <row r="233" spans="1:57" x14ac:dyDescent="0.25">
      <c r="A233" s="79"/>
      <c r="B233" s="79"/>
      <c r="C233" s="79"/>
      <c r="D233" s="79"/>
      <c r="E233" s="79"/>
      <c r="F233" s="79"/>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79"/>
      <c r="AF233" s="79"/>
      <c r="AG233" s="79"/>
      <c r="AH233" s="79"/>
      <c r="AI233" s="79"/>
      <c r="AJ233" s="79"/>
      <c r="AK233" s="79"/>
      <c r="AL233" s="79"/>
      <c r="AM233" s="79"/>
      <c r="AN233" s="79"/>
      <c r="AO233" s="79"/>
      <c r="AP233" s="79"/>
      <c r="AQ233" s="79"/>
      <c r="AR233" s="79"/>
      <c r="AS233" s="79"/>
      <c r="AT233" s="79"/>
      <c r="AU233" s="79"/>
      <c r="AV233" s="79"/>
      <c r="AW233" s="79"/>
      <c r="AX233" s="79"/>
      <c r="AY233" s="79"/>
      <c r="AZ233" s="79"/>
      <c r="BA233" s="79"/>
      <c r="BB233" s="79"/>
      <c r="BC233" s="79"/>
      <c r="BD233" s="79"/>
      <c r="BE233" s="79"/>
    </row>
    <row r="234" spans="1:57" x14ac:dyDescent="0.25">
      <c r="A234" s="79"/>
      <c r="B234" s="79"/>
      <c r="C234" s="79"/>
      <c r="D234" s="79"/>
      <c r="E234" s="79"/>
      <c r="F234" s="79"/>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79"/>
      <c r="AF234" s="79"/>
      <c r="AG234" s="79"/>
      <c r="AH234" s="79"/>
      <c r="AI234" s="79"/>
      <c r="AJ234" s="79"/>
      <c r="AK234" s="79"/>
      <c r="AL234" s="79"/>
      <c r="AM234" s="79"/>
      <c r="AN234" s="79"/>
      <c r="AO234" s="79"/>
      <c r="AP234" s="79"/>
      <c r="AQ234" s="79"/>
      <c r="AR234" s="79"/>
      <c r="AS234" s="79"/>
      <c r="AT234" s="79"/>
      <c r="AU234" s="79"/>
      <c r="AV234" s="79"/>
      <c r="AW234" s="79"/>
      <c r="AX234" s="79"/>
      <c r="AY234" s="79"/>
      <c r="AZ234" s="79"/>
      <c r="BA234" s="79"/>
      <c r="BB234" s="79"/>
      <c r="BC234" s="79"/>
      <c r="BD234" s="79"/>
      <c r="BE234" s="79"/>
    </row>
    <row r="235" spans="1:57" x14ac:dyDescent="0.25">
      <c r="A235" s="79"/>
      <c r="B235" s="79"/>
      <c r="C235" s="79"/>
      <c r="D235" s="79"/>
      <c r="E235" s="79"/>
      <c r="F235" s="79"/>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79"/>
      <c r="AF235" s="79"/>
      <c r="AG235" s="79"/>
      <c r="AH235" s="79"/>
      <c r="AI235" s="79"/>
      <c r="AJ235" s="79"/>
      <c r="AK235" s="79"/>
      <c r="AL235" s="79"/>
      <c r="AM235" s="79"/>
      <c r="AN235" s="79"/>
      <c r="AO235" s="79"/>
      <c r="AP235" s="79"/>
      <c r="AQ235" s="79"/>
      <c r="AR235" s="79"/>
      <c r="AS235" s="79"/>
      <c r="AT235" s="79"/>
      <c r="AU235" s="79"/>
      <c r="AV235" s="79"/>
      <c r="AW235" s="79"/>
      <c r="AX235" s="79"/>
      <c r="AY235" s="79"/>
      <c r="AZ235" s="79"/>
      <c r="BA235" s="79"/>
      <c r="BB235" s="79"/>
      <c r="BC235" s="79"/>
      <c r="BD235" s="79"/>
      <c r="BE235" s="79"/>
    </row>
    <row r="236" spans="1:57" x14ac:dyDescent="0.25">
      <c r="A236" s="79"/>
      <c r="B236" s="79"/>
      <c r="C236" s="79"/>
      <c r="D236" s="79"/>
      <c r="E236" s="79"/>
      <c r="F236" s="79"/>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79"/>
      <c r="AF236" s="79"/>
      <c r="AG236" s="79"/>
      <c r="AH236" s="79"/>
      <c r="AI236" s="79"/>
      <c r="AJ236" s="79"/>
      <c r="AK236" s="79"/>
      <c r="AL236" s="79"/>
      <c r="AM236" s="79"/>
      <c r="AN236" s="79"/>
      <c r="AO236" s="79"/>
      <c r="AP236" s="79"/>
      <c r="AQ236" s="79"/>
      <c r="AR236" s="79"/>
      <c r="AS236" s="79"/>
      <c r="AT236" s="79"/>
      <c r="AU236" s="79"/>
      <c r="AV236" s="79"/>
      <c r="AW236" s="79"/>
      <c r="AX236" s="79"/>
      <c r="AY236" s="79"/>
      <c r="AZ236" s="79"/>
      <c r="BA236" s="79"/>
      <c r="BB236" s="79"/>
      <c r="BC236" s="79"/>
      <c r="BD236" s="79"/>
      <c r="BE236" s="79"/>
    </row>
    <row r="237" spans="1:57" x14ac:dyDescent="0.25">
      <c r="A237" s="79"/>
      <c r="B237" s="79"/>
      <c r="C237" s="79"/>
      <c r="D237" s="79"/>
      <c r="E237" s="79"/>
      <c r="F237" s="79"/>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79"/>
      <c r="AF237" s="79"/>
      <c r="AG237" s="79"/>
      <c r="AH237" s="79"/>
      <c r="AI237" s="79"/>
      <c r="AJ237" s="79"/>
      <c r="AK237" s="79"/>
      <c r="AL237" s="79"/>
      <c r="AM237" s="79"/>
      <c r="AN237" s="79"/>
      <c r="AO237" s="79"/>
      <c r="AP237" s="79"/>
      <c r="AQ237" s="79"/>
      <c r="AR237" s="79"/>
      <c r="AS237" s="79"/>
      <c r="AT237" s="79"/>
      <c r="AU237" s="79"/>
      <c r="AV237" s="79"/>
      <c r="AW237" s="79"/>
      <c r="AX237" s="79"/>
      <c r="AY237" s="79"/>
      <c r="AZ237" s="79"/>
      <c r="BA237" s="79"/>
      <c r="BB237" s="79"/>
      <c r="BC237" s="79"/>
      <c r="BD237" s="79"/>
      <c r="BE237" s="79"/>
    </row>
    <row r="238" spans="1:57" x14ac:dyDescent="0.25">
      <c r="A238" s="79"/>
      <c r="B238" s="79"/>
      <c r="C238" s="79"/>
      <c r="D238" s="79"/>
      <c r="E238" s="79"/>
      <c r="F238" s="79"/>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79"/>
      <c r="AF238" s="79"/>
      <c r="AG238" s="79"/>
      <c r="AH238" s="79"/>
      <c r="AI238" s="79"/>
      <c r="AJ238" s="79"/>
      <c r="AK238" s="79"/>
      <c r="AL238" s="79"/>
      <c r="AM238" s="79"/>
      <c r="AN238" s="79"/>
      <c r="AO238" s="79"/>
      <c r="AP238" s="79"/>
      <c r="AQ238" s="79"/>
      <c r="AR238" s="79"/>
      <c r="AS238" s="79"/>
      <c r="AT238" s="79"/>
      <c r="AU238" s="79"/>
      <c r="AV238" s="79"/>
      <c r="AW238" s="79"/>
      <c r="AX238" s="79"/>
      <c r="AY238" s="79"/>
      <c r="AZ238" s="79"/>
      <c r="BA238" s="79"/>
      <c r="BB238" s="79"/>
      <c r="BC238" s="79"/>
      <c r="BD238" s="79"/>
      <c r="BE238" s="79"/>
    </row>
    <row r="239" spans="1:57" x14ac:dyDescent="0.25">
      <c r="A239" s="79"/>
      <c r="B239" s="79"/>
      <c r="C239" s="79"/>
      <c r="D239" s="79"/>
      <c r="E239" s="79"/>
      <c r="F239" s="79"/>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79"/>
      <c r="AF239" s="79"/>
      <c r="AG239" s="79"/>
      <c r="AH239" s="79"/>
      <c r="AI239" s="79"/>
      <c r="AJ239" s="79"/>
      <c r="AK239" s="79"/>
      <c r="AL239" s="79"/>
      <c r="AM239" s="79"/>
      <c r="AN239" s="79"/>
      <c r="AO239" s="79"/>
      <c r="AP239" s="79"/>
      <c r="AQ239" s="79"/>
      <c r="AR239" s="79"/>
      <c r="AS239" s="79"/>
      <c r="AT239" s="79"/>
      <c r="AU239" s="79"/>
      <c r="AV239" s="79"/>
      <c r="AW239" s="79"/>
      <c r="AX239" s="79"/>
      <c r="AY239" s="79"/>
      <c r="AZ239" s="79"/>
      <c r="BA239" s="79"/>
      <c r="BB239" s="79"/>
      <c r="BC239" s="79"/>
      <c r="BD239" s="79"/>
      <c r="BE239" s="79"/>
    </row>
    <row r="240" spans="1:57" x14ac:dyDescent="0.25">
      <c r="A240" s="79"/>
      <c r="B240" s="79"/>
      <c r="C240" s="79"/>
      <c r="D240" s="79"/>
      <c r="E240" s="79"/>
      <c r="F240" s="79"/>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79"/>
      <c r="AF240" s="79"/>
      <c r="AG240" s="79"/>
      <c r="AH240" s="79"/>
      <c r="AI240" s="79"/>
      <c r="AJ240" s="79"/>
      <c r="AK240" s="79"/>
      <c r="AL240" s="79"/>
      <c r="AM240" s="79"/>
      <c r="AN240" s="79"/>
      <c r="AO240" s="79"/>
      <c r="AP240" s="79"/>
      <c r="AQ240" s="79"/>
      <c r="AR240" s="79"/>
      <c r="AS240" s="79"/>
      <c r="AT240" s="79"/>
      <c r="AU240" s="79"/>
      <c r="AV240" s="79"/>
      <c r="AW240" s="79"/>
      <c r="AX240" s="79"/>
      <c r="AY240" s="79"/>
      <c r="AZ240" s="79"/>
      <c r="BA240" s="79"/>
      <c r="BB240" s="79"/>
      <c r="BC240" s="79"/>
      <c r="BD240" s="79"/>
      <c r="BE240" s="79"/>
    </row>
    <row r="241" spans="1:57" x14ac:dyDescent="0.25">
      <c r="A241" s="79"/>
      <c r="B241" s="79"/>
      <c r="C241" s="79"/>
      <c r="D241" s="79"/>
      <c r="E241" s="79"/>
      <c r="F241" s="79"/>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79"/>
      <c r="AF241" s="79"/>
      <c r="AG241" s="79"/>
      <c r="AH241" s="79"/>
      <c r="AI241" s="79"/>
      <c r="AJ241" s="79"/>
      <c r="AK241" s="79"/>
      <c r="AL241" s="79"/>
      <c r="AM241" s="79"/>
      <c r="AN241" s="79"/>
      <c r="AO241" s="79"/>
      <c r="AP241" s="79"/>
      <c r="AQ241" s="79"/>
      <c r="AR241" s="79"/>
      <c r="AS241" s="79"/>
      <c r="AT241" s="79"/>
      <c r="AU241" s="79"/>
      <c r="AV241" s="79"/>
      <c r="AW241" s="79"/>
      <c r="AX241" s="79"/>
      <c r="AY241" s="79"/>
      <c r="AZ241" s="79"/>
      <c r="BA241" s="79"/>
      <c r="BB241" s="79"/>
      <c r="BC241" s="79"/>
      <c r="BD241" s="79"/>
      <c r="BE241" s="79"/>
    </row>
    <row r="242" spans="1:57" x14ac:dyDescent="0.25">
      <c r="A242" s="79"/>
      <c r="B242" s="79"/>
      <c r="C242" s="79"/>
      <c r="D242" s="79"/>
      <c r="E242" s="79"/>
      <c r="F242" s="79"/>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79"/>
      <c r="AF242" s="79"/>
      <c r="AG242" s="79"/>
      <c r="AH242" s="79"/>
      <c r="AI242" s="79"/>
      <c r="AJ242" s="79"/>
      <c r="AK242" s="79"/>
      <c r="AL242" s="79"/>
      <c r="AM242" s="79"/>
      <c r="AN242" s="79"/>
      <c r="AO242" s="79"/>
      <c r="AP242" s="79"/>
      <c r="AQ242" s="79"/>
      <c r="AR242" s="79"/>
      <c r="AS242" s="79"/>
      <c r="AT242" s="79"/>
      <c r="AU242" s="79"/>
      <c r="AV242" s="79"/>
      <c r="AW242" s="79"/>
      <c r="AX242" s="79"/>
      <c r="AY242" s="79"/>
      <c r="AZ242" s="79"/>
      <c r="BA242" s="79"/>
      <c r="BB242" s="79"/>
      <c r="BC242" s="79"/>
      <c r="BD242" s="79"/>
      <c r="BE242" s="79"/>
    </row>
    <row r="243" spans="1:57" x14ac:dyDescent="0.25">
      <c r="A243" s="79"/>
      <c r="B243" s="79"/>
      <c r="C243" s="79"/>
      <c r="D243" s="79"/>
      <c r="E243" s="79"/>
      <c r="F243" s="79"/>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79"/>
      <c r="AF243" s="79"/>
      <c r="AG243" s="79"/>
      <c r="AH243" s="79"/>
      <c r="AI243" s="79"/>
      <c r="AJ243" s="79"/>
      <c r="AK243" s="79"/>
      <c r="AL243" s="79"/>
      <c r="AM243" s="79"/>
      <c r="AN243" s="79"/>
      <c r="AO243" s="79"/>
      <c r="AP243" s="79"/>
      <c r="AQ243" s="79"/>
      <c r="AR243" s="79"/>
      <c r="AS243" s="79"/>
      <c r="AT243" s="79"/>
      <c r="AU243" s="79"/>
      <c r="AV243" s="79"/>
      <c r="AW243" s="79"/>
      <c r="AX243" s="79"/>
      <c r="AY243" s="79"/>
      <c r="AZ243" s="79"/>
      <c r="BA243" s="79"/>
      <c r="BB243" s="79"/>
      <c r="BC243" s="79"/>
      <c r="BD243" s="79"/>
      <c r="BE243" s="79"/>
    </row>
    <row r="244" spans="1:57" x14ac:dyDescent="0.25">
      <c r="A244" s="79"/>
      <c r="B244" s="79"/>
      <c r="C244" s="79"/>
      <c r="D244" s="79"/>
      <c r="E244" s="79"/>
      <c r="F244" s="79"/>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79"/>
      <c r="AF244" s="79"/>
      <c r="AG244" s="79"/>
      <c r="AH244" s="79"/>
      <c r="AI244" s="79"/>
      <c r="AJ244" s="79"/>
      <c r="AK244" s="79"/>
      <c r="AL244" s="79"/>
      <c r="AM244" s="79"/>
      <c r="AN244" s="79"/>
      <c r="AO244" s="79"/>
      <c r="AP244" s="79"/>
      <c r="AQ244" s="79"/>
      <c r="AR244" s="79"/>
      <c r="AS244" s="79"/>
      <c r="AT244" s="79"/>
      <c r="AU244" s="79"/>
      <c r="AV244" s="79"/>
      <c r="AW244" s="79"/>
      <c r="AX244" s="79"/>
      <c r="AY244" s="79"/>
      <c r="AZ244" s="79"/>
      <c r="BA244" s="79"/>
      <c r="BB244" s="79"/>
      <c r="BC244" s="79"/>
      <c r="BD244" s="79"/>
      <c r="BE244" s="79"/>
    </row>
    <row r="245" spans="1:57" x14ac:dyDescent="0.25">
      <c r="A245" s="79"/>
      <c r="B245" s="79"/>
      <c r="C245" s="79"/>
      <c r="D245" s="79"/>
      <c r="E245" s="79"/>
      <c r="F245" s="79"/>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79"/>
      <c r="AF245" s="79"/>
      <c r="AG245" s="79"/>
      <c r="AH245" s="79"/>
      <c r="AI245" s="79"/>
      <c r="AJ245" s="79"/>
      <c r="AK245" s="79"/>
      <c r="AL245" s="79"/>
      <c r="AM245" s="79"/>
      <c r="AN245" s="79"/>
      <c r="AO245" s="79"/>
      <c r="AP245" s="79"/>
      <c r="AQ245" s="79"/>
      <c r="AR245" s="79"/>
      <c r="AS245" s="79"/>
      <c r="AT245" s="79"/>
      <c r="AU245" s="79"/>
      <c r="AV245" s="79"/>
      <c r="AW245" s="79"/>
      <c r="AX245" s="79"/>
      <c r="AY245" s="79"/>
      <c r="AZ245" s="79"/>
      <c r="BA245" s="79"/>
      <c r="BB245" s="79"/>
      <c r="BC245" s="79"/>
      <c r="BD245" s="79"/>
      <c r="BE245" s="79"/>
    </row>
    <row r="246" spans="1:57" x14ac:dyDescent="0.25">
      <c r="A246" s="79"/>
      <c r="B246" s="79"/>
      <c r="C246" s="79"/>
      <c r="D246" s="79"/>
      <c r="E246" s="79"/>
      <c r="F246" s="79"/>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79"/>
      <c r="AF246" s="79"/>
      <c r="AG246" s="79"/>
      <c r="AH246" s="79"/>
      <c r="AI246" s="79"/>
      <c r="AJ246" s="79"/>
      <c r="AK246" s="79"/>
      <c r="AL246" s="79"/>
      <c r="AM246" s="79"/>
      <c r="AN246" s="79"/>
      <c r="AO246" s="79"/>
      <c r="AP246" s="79"/>
      <c r="AQ246" s="79"/>
      <c r="AR246" s="79"/>
      <c r="AS246" s="79"/>
      <c r="AT246" s="79"/>
      <c r="AU246" s="79"/>
      <c r="AV246" s="79"/>
      <c r="AW246" s="79"/>
      <c r="AX246" s="79"/>
      <c r="AY246" s="79"/>
      <c r="AZ246" s="79"/>
      <c r="BA246" s="79"/>
      <c r="BB246" s="79"/>
      <c r="BC246" s="79"/>
      <c r="BD246" s="79"/>
      <c r="BE246" s="79"/>
    </row>
    <row r="247" spans="1:57" x14ac:dyDescent="0.25">
      <c r="A247" s="79"/>
      <c r="B247" s="79"/>
      <c r="C247" s="79"/>
      <c r="D247" s="79"/>
      <c r="E247" s="79"/>
      <c r="F247" s="79"/>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79"/>
      <c r="AF247" s="79"/>
      <c r="AG247" s="79"/>
      <c r="AH247" s="79"/>
      <c r="AI247" s="79"/>
      <c r="AJ247" s="79"/>
      <c r="AK247" s="79"/>
      <c r="AL247" s="79"/>
      <c r="AM247" s="79"/>
      <c r="AN247" s="79"/>
      <c r="AO247" s="79"/>
      <c r="AP247" s="79"/>
      <c r="AQ247" s="79"/>
      <c r="AR247" s="79"/>
      <c r="AS247" s="79"/>
      <c r="AT247" s="79"/>
      <c r="AU247" s="79"/>
      <c r="AV247" s="79"/>
      <c r="AW247" s="79"/>
      <c r="AX247" s="79"/>
      <c r="AY247" s="79"/>
      <c r="AZ247" s="79"/>
      <c r="BA247" s="79"/>
      <c r="BB247" s="79"/>
      <c r="BC247" s="79"/>
      <c r="BD247" s="79"/>
      <c r="BE247" s="79"/>
    </row>
    <row r="248" spans="1:57" x14ac:dyDescent="0.25">
      <c r="A248" s="79"/>
      <c r="B248" s="79"/>
      <c r="C248" s="79"/>
      <c r="D248" s="79"/>
      <c r="E248" s="79"/>
      <c r="F248" s="79"/>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79"/>
      <c r="AF248" s="79"/>
      <c r="AG248" s="79"/>
      <c r="AH248" s="79"/>
      <c r="AI248" s="79"/>
      <c r="AJ248" s="79"/>
      <c r="AK248" s="79"/>
      <c r="AL248" s="79"/>
      <c r="AM248" s="79"/>
      <c r="AN248" s="79"/>
      <c r="AO248" s="79"/>
      <c r="AP248" s="79"/>
      <c r="AQ248" s="79"/>
      <c r="AR248" s="79"/>
      <c r="AS248" s="79"/>
      <c r="AT248" s="79"/>
      <c r="AU248" s="79"/>
      <c r="AV248" s="79"/>
      <c r="AW248" s="79"/>
      <c r="AX248" s="79"/>
      <c r="AY248" s="79"/>
      <c r="AZ248" s="79"/>
      <c r="BA248" s="79"/>
      <c r="BB248" s="79"/>
      <c r="BC248" s="79"/>
      <c r="BD248" s="79"/>
      <c r="BE248" s="79"/>
    </row>
    <row r="249" spans="1:57" x14ac:dyDescent="0.25">
      <c r="A249" s="79"/>
      <c r="B249" s="79"/>
      <c r="C249" s="79"/>
      <c r="D249" s="79"/>
      <c r="E249" s="79"/>
      <c r="F249" s="79"/>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79"/>
      <c r="AF249" s="79"/>
      <c r="AG249" s="79"/>
      <c r="AH249" s="79"/>
      <c r="AI249" s="79"/>
      <c r="AJ249" s="79"/>
      <c r="AK249" s="79"/>
      <c r="AL249" s="79"/>
      <c r="AM249" s="79"/>
      <c r="AN249" s="79"/>
      <c r="AO249" s="79"/>
      <c r="AP249" s="79"/>
      <c r="AQ249" s="79"/>
      <c r="AR249" s="79"/>
      <c r="AS249" s="79"/>
      <c r="AT249" s="79"/>
      <c r="AU249" s="79"/>
      <c r="AV249" s="79"/>
      <c r="AW249" s="79"/>
      <c r="AX249" s="79"/>
      <c r="AY249" s="79"/>
      <c r="AZ249" s="79"/>
      <c r="BA249" s="79"/>
      <c r="BB249" s="79"/>
      <c r="BC249" s="79"/>
      <c r="BD249" s="79"/>
      <c r="BE249" s="79"/>
    </row>
    <row r="250" spans="1:57" x14ac:dyDescent="0.25">
      <c r="A250" s="79"/>
      <c r="B250" s="79"/>
      <c r="C250" s="79"/>
      <c r="D250" s="79"/>
      <c r="E250" s="79"/>
      <c r="F250" s="79"/>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79"/>
      <c r="AF250" s="79"/>
      <c r="AG250" s="79"/>
      <c r="AH250" s="79"/>
      <c r="AI250" s="79"/>
      <c r="AJ250" s="79"/>
      <c r="AK250" s="79"/>
      <c r="AL250" s="79"/>
      <c r="AM250" s="79"/>
      <c r="AN250" s="79"/>
      <c r="AO250" s="79"/>
      <c r="AP250" s="79"/>
      <c r="AQ250" s="79"/>
      <c r="AR250" s="79"/>
      <c r="AS250" s="79"/>
      <c r="AT250" s="79"/>
      <c r="AU250" s="79"/>
      <c r="AV250" s="79"/>
      <c r="AW250" s="79"/>
      <c r="AX250" s="79"/>
      <c r="AY250" s="79"/>
      <c r="AZ250" s="79"/>
      <c r="BA250" s="79"/>
      <c r="BB250" s="79"/>
      <c r="BC250" s="79"/>
      <c r="BD250" s="79"/>
      <c r="BE250" s="79"/>
    </row>
    <row r="251" spans="1:57" x14ac:dyDescent="0.25">
      <c r="A251" s="79"/>
      <c r="B251" s="79"/>
      <c r="C251" s="79"/>
      <c r="D251" s="79"/>
      <c r="E251" s="79"/>
      <c r="F251" s="79"/>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79"/>
      <c r="AF251" s="79"/>
      <c r="AG251" s="79"/>
      <c r="AH251" s="79"/>
      <c r="AI251" s="79"/>
      <c r="AJ251" s="79"/>
      <c r="AK251" s="79"/>
      <c r="AL251" s="79"/>
      <c r="AM251" s="79"/>
      <c r="AN251" s="79"/>
      <c r="AO251" s="79"/>
      <c r="AP251" s="79"/>
      <c r="AQ251" s="79"/>
      <c r="AR251" s="79"/>
      <c r="AS251" s="79"/>
      <c r="AT251" s="79"/>
      <c r="AU251" s="79"/>
      <c r="AV251" s="79"/>
      <c r="AW251" s="79"/>
      <c r="AX251" s="79"/>
      <c r="AY251" s="79"/>
      <c r="AZ251" s="79"/>
      <c r="BA251" s="79"/>
      <c r="BB251" s="79"/>
      <c r="BC251" s="79"/>
      <c r="BD251" s="79"/>
      <c r="BE251" s="79"/>
    </row>
    <row r="252" spans="1:57" x14ac:dyDescent="0.25">
      <c r="A252" s="79"/>
      <c r="B252" s="79"/>
      <c r="C252" s="79"/>
      <c r="D252" s="79"/>
      <c r="E252" s="79"/>
      <c r="F252" s="79"/>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79"/>
      <c r="AF252" s="79"/>
      <c r="AG252" s="79"/>
      <c r="AH252" s="79"/>
      <c r="AI252" s="79"/>
      <c r="AJ252" s="79"/>
      <c r="AK252" s="79"/>
      <c r="AL252" s="79"/>
      <c r="AM252" s="79"/>
      <c r="AN252" s="79"/>
      <c r="AO252" s="79"/>
      <c r="AP252" s="79"/>
      <c r="AQ252" s="79"/>
      <c r="AR252" s="79"/>
      <c r="AS252" s="79"/>
      <c r="AT252" s="79"/>
      <c r="AU252" s="79"/>
      <c r="AV252" s="79"/>
      <c r="AW252" s="79"/>
      <c r="AX252" s="79"/>
      <c r="AY252" s="79"/>
      <c r="AZ252" s="79"/>
      <c r="BA252" s="79"/>
      <c r="BB252" s="79"/>
      <c r="BC252" s="79"/>
      <c r="BD252" s="79"/>
      <c r="BE252" s="79"/>
    </row>
    <row r="253" spans="1:57" x14ac:dyDescent="0.25">
      <c r="A253" s="79"/>
      <c r="B253" s="79"/>
      <c r="C253" s="79"/>
      <c r="D253" s="79"/>
      <c r="E253" s="79"/>
      <c r="F253" s="79"/>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79"/>
      <c r="AF253" s="79"/>
      <c r="AG253" s="79"/>
      <c r="AH253" s="79"/>
      <c r="AI253" s="79"/>
      <c r="AJ253" s="79"/>
      <c r="AK253" s="79"/>
      <c r="AL253" s="79"/>
      <c r="AM253" s="79"/>
      <c r="AN253" s="79"/>
      <c r="AO253" s="79"/>
      <c r="AP253" s="79"/>
      <c r="AQ253" s="79"/>
      <c r="AR253" s="79"/>
      <c r="AS253" s="79"/>
      <c r="AT253" s="79"/>
      <c r="AU253" s="79"/>
      <c r="AV253" s="79"/>
      <c r="AW253" s="79"/>
      <c r="AX253" s="79"/>
      <c r="AY253" s="79"/>
      <c r="AZ253" s="79"/>
      <c r="BA253" s="79"/>
      <c r="BB253" s="79"/>
      <c r="BC253" s="79"/>
      <c r="BD253" s="79"/>
      <c r="BE253" s="79"/>
    </row>
    <row r="254" spans="1:57" x14ac:dyDescent="0.25">
      <c r="A254" s="79"/>
      <c r="B254" s="79"/>
      <c r="C254" s="79"/>
      <c r="D254" s="79"/>
      <c r="E254" s="79"/>
      <c r="F254" s="79"/>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79"/>
      <c r="AF254" s="79"/>
      <c r="AG254" s="79"/>
      <c r="AH254" s="79"/>
      <c r="AI254" s="79"/>
      <c r="AJ254" s="79"/>
      <c r="AK254" s="79"/>
      <c r="AL254" s="79"/>
      <c r="AM254" s="79"/>
      <c r="AN254" s="79"/>
      <c r="AO254" s="79"/>
      <c r="AP254" s="79"/>
      <c r="AQ254" s="79"/>
      <c r="AR254" s="79"/>
      <c r="AS254" s="79"/>
      <c r="AT254" s="79"/>
      <c r="AU254" s="79"/>
      <c r="AV254" s="79"/>
      <c r="AW254" s="79"/>
      <c r="AX254" s="79"/>
      <c r="AY254" s="79"/>
      <c r="AZ254" s="79"/>
      <c r="BA254" s="79"/>
      <c r="BB254" s="79"/>
      <c r="BC254" s="79"/>
      <c r="BD254" s="79"/>
      <c r="BE254" s="79"/>
    </row>
    <row r="255" spans="1:57" x14ac:dyDescent="0.25">
      <c r="A255" s="79"/>
      <c r="B255" s="79"/>
      <c r="C255" s="79"/>
      <c r="D255" s="79"/>
      <c r="E255" s="79"/>
      <c r="F255" s="79"/>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79"/>
      <c r="AF255" s="79"/>
      <c r="AG255" s="79"/>
      <c r="AH255" s="79"/>
      <c r="AI255" s="79"/>
      <c r="AJ255" s="79"/>
      <c r="AK255" s="79"/>
      <c r="AL255" s="79"/>
      <c r="AM255" s="79"/>
      <c r="AN255" s="79"/>
      <c r="AO255" s="79"/>
      <c r="AP255" s="79"/>
      <c r="AQ255" s="79"/>
      <c r="AR255" s="79"/>
      <c r="AS255" s="79"/>
      <c r="AT255" s="79"/>
      <c r="AU255" s="79"/>
      <c r="AV255" s="79"/>
      <c r="AW255" s="79"/>
      <c r="AX255" s="79"/>
      <c r="AY255" s="79"/>
      <c r="AZ255" s="79"/>
      <c r="BA255" s="79"/>
      <c r="BB255" s="79"/>
      <c r="BC255" s="79"/>
      <c r="BD255" s="79"/>
      <c r="BE255" s="79"/>
    </row>
    <row r="256" spans="1:57" x14ac:dyDescent="0.25">
      <c r="A256" s="79"/>
      <c r="B256" s="79"/>
      <c r="C256" s="79"/>
      <c r="D256" s="79"/>
      <c r="E256" s="79"/>
      <c r="F256" s="79"/>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79"/>
      <c r="AF256" s="79"/>
      <c r="AG256" s="79"/>
      <c r="AH256" s="79"/>
      <c r="AI256" s="79"/>
      <c r="AJ256" s="79"/>
      <c r="AK256" s="79"/>
      <c r="AL256" s="79"/>
      <c r="AM256" s="79"/>
      <c r="AN256" s="79"/>
      <c r="AO256" s="79"/>
      <c r="AP256" s="79"/>
      <c r="AQ256" s="79"/>
      <c r="AR256" s="79"/>
      <c r="AS256" s="79"/>
      <c r="AT256" s="79"/>
      <c r="AU256" s="79"/>
      <c r="AV256" s="79"/>
      <c r="AW256" s="79"/>
      <c r="AX256" s="79"/>
      <c r="AY256" s="79"/>
      <c r="AZ256" s="79"/>
      <c r="BA256" s="79"/>
      <c r="BB256" s="79"/>
      <c r="BC256" s="79"/>
      <c r="BD256" s="79"/>
      <c r="BE256" s="79"/>
    </row>
    <row r="257" spans="1:57" x14ac:dyDescent="0.25">
      <c r="A257" s="79"/>
      <c r="B257" s="79"/>
      <c r="C257" s="79"/>
      <c r="D257" s="79"/>
      <c r="E257" s="79"/>
      <c r="F257" s="79"/>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79"/>
      <c r="AF257" s="79"/>
      <c r="AG257" s="79"/>
      <c r="AH257" s="79"/>
      <c r="AI257" s="79"/>
      <c r="AJ257" s="79"/>
      <c r="AK257" s="79"/>
      <c r="AL257" s="79"/>
      <c r="AM257" s="79"/>
      <c r="AN257" s="79"/>
      <c r="AO257" s="79"/>
      <c r="AP257" s="79"/>
      <c r="AQ257" s="79"/>
      <c r="AR257" s="79"/>
      <c r="AS257" s="79"/>
      <c r="AT257" s="79"/>
      <c r="AU257" s="79"/>
      <c r="AV257" s="79"/>
      <c r="AW257" s="79"/>
      <c r="AX257" s="79"/>
      <c r="AY257" s="79"/>
      <c r="AZ257" s="79"/>
      <c r="BA257" s="79"/>
      <c r="BB257" s="79"/>
      <c r="BC257" s="79"/>
      <c r="BD257" s="79"/>
      <c r="BE257" s="79"/>
    </row>
    <row r="258" spans="1:57" x14ac:dyDescent="0.25">
      <c r="A258" s="79"/>
      <c r="B258" s="79"/>
      <c r="C258" s="79"/>
      <c r="D258" s="79"/>
      <c r="E258" s="79"/>
      <c r="F258" s="79"/>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79"/>
      <c r="AF258" s="79"/>
      <c r="AG258" s="79"/>
      <c r="AH258" s="79"/>
      <c r="AI258" s="79"/>
      <c r="AJ258" s="79"/>
      <c r="AK258" s="79"/>
      <c r="AL258" s="79"/>
      <c r="AM258" s="79"/>
      <c r="AN258" s="79"/>
      <c r="AO258" s="79"/>
      <c r="AP258" s="79"/>
      <c r="AQ258" s="79"/>
      <c r="AR258" s="79"/>
      <c r="AS258" s="79"/>
      <c r="AT258" s="79"/>
      <c r="AU258" s="79"/>
      <c r="AV258" s="79"/>
      <c r="AW258" s="79"/>
      <c r="AX258" s="79"/>
      <c r="AY258" s="79"/>
      <c r="AZ258" s="79"/>
      <c r="BA258" s="79"/>
      <c r="BB258" s="79"/>
      <c r="BC258" s="79"/>
      <c r="BD258" s="79"/>
      <c r="BE258" s="79"/>
    </row>
    <row r="259" spans="1:57" x14ac:dyDescent="0.25">
      <c r="A259" s="79"/>
      <c r="B259" s="79"/>
      <c r="C259" s="79"/>
      <c r="D259" s="79"/>
      <c r="E259" s="79"/>
      <c r="F259" s="79"/>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79"/>
      <c r="AF259" s="79"/>
      <c r="AG259" s="79"/>
      <c r="AH259" s="79"/>
      <c r="AI259" s="79"/>
      <c r="AJ259" s="79"/>
      <c r="AK259" s="79"/>
      <c r="AL259" s="79"/>
      <c r="AM259" s="79"/>
      <c r="AN259" s="79"/>
      <c r="AO259" s="79"/>
      <c r="AP259" s="79"/>
      <c r="AQ259" s="79"/>
      <c r="AR259" s="79"/>
      <c r="AS259" s="79"/>
      <c r="AT259" s="79"/>
      <c r="AU259" s="79"/>
      <c r="AV259" s="79"/>
      <c r="AW259" s="79"/>
      <c r="AX259" s="79"/>
      <c r="AY259" s="79"/>
      <c r="AZ259" s="79"/>
      <c r="BA259" s="79"/>
      <c r="BB259" s="79"/>
      <c r="BC259" s="79"/>
      <c r="BD259" s="79"/>
      <c r="BE259" s="79"/>
    </row>
    <row r="260" spans="1:57" x14ac:dyDescent="0.25">
      <c r="A260" s="79"/>
      <c r="B260" s="79"/>
      <c r="C260" s="79"/>
      <c r="D260" s="79"/>
      <c r="E260" s="79"/>
      <c r="F260" s="79"/>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79"/>
      <c r="AF260" s="79"/>
      <c r="AG260" s="79"/>
      <c r="AH260" s="79"/>
      <c r="AI260" s="79"/>
      <c r="AJ260" s="79"/>
      <c r="AK260" s="79"/>
      <c r="AL260" s="79"/>
      <c r="AM260" s="79"/>
      <c r="AN260" s="79"/>
      <c r="AO260" s="79"/>
      <c r="AP260" s="79"/>
      <c r="AQ260" s="79"/>
      <c r="AR260" s="79"/>
      <c r="AS260" s="79"/>
      <c r="AT260" s="79"/>
      <c r="AU260" s="79"/>
      <c r="AV260" s="79"/>
      <c r="AW260" s="79"/>
      <c r="AX260" s="79"/>
      <c r="AY260" s="79"/>
      <c r="AZ260" s="79"/>
      <c r="BA260" s="79"/>
      <c r="BB260" s="79"/>
      <c r="BC260" s="79"/>
      <c r="BD260" s="79"/>
      <c r="BE260" s="79"/>
    </row>
    <row r="261" spans="1:57" x14ac:dyDescent="0.25">
      <c r="A261" s="79"/>
      <c r="B261" s="79"/>
      <c r="C261" s="79"/>
      <c r="D261" s="79"/>
      <c r="E261" s="79"/>
      <c r="F261" s="79"/>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79"/>
      <c r="AF261" s="79"/>
      <c r="AG261" s="79"/>
      <c r="AH261" s="79"/>
      <c r="AI261" s="79"/>
      <c r="AJ261" s="79"/>
      <c r="AK261" s="79"/>
      <c r="AL261" s="79"/>
      <c r="AM261" s="79"/>
      <c r="AN261" s="79"/>
      <c r="AO261" s="79"/>
      <c r="AP261" s="79"/>
      <c r="AQ261" s="79"/>
      <c r="AR261" s="79"/>
      <c r="AS261" s="79"/>
      <c r="AT261" s="79"/>
      <c r="AU261" s="79"/>
      <c r="AV261" s="79"/>
      <c r="AW261" s="79"/>
      <c r="AX261" s="79"/>
      <c r="AY261" s="79"/>
      <c r="AZ261" s="79"/>
      <c r="BA261" s="79"/>
      <c r="BB261" s="79"/>
      <c r="BC261" s="79"/>
      <c r="BD261" s="79"/>
      <c r="BE261" s="79"/>
    </row>
    <row r="262" spans="1:57" x14ac:dyDescent="0.25">
      <c r="A262" s="79"/>
      <c r="B262" s="79"/>
      <c r="C262" s="79"/>
      <c r="D262" s="79"/>
      <c r="E262" s="79"/>
      <c r="F262" s="79"/>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79"/>
      <c r="AF262" s="79"/>
      <c r="AG262" s="79"/>
      <c r="AH262" s="79"/>
      <c r="AI262" s="79"/>
      <c r="AJ262" s="79"/>
      <c r="AK262" s="79"/>
      <c r="AL262" s="79"/>
      <c r="AM262" s="79"/>
      <c r="AN262" s="79"/>
      <c r="AO262" s="79"/>
      <c r="AP262" s="79"/>
      <c r="AQ262" s="79"/>
      <c r="AR262" s="79"/>
      <c r="AS262" s="79"/>
      <c r="AT262" s="79"/>
      <c r="AU262" s="79"/>
      <c r="AV262" s="79"/>
      <c r="AW262" s="79"/>
      <c r="AX262" s="79"/>
      <c r="AY262" s="79"/>
      <c r="AZ262" s="79"/>
      <c r="BA262" s="79"/>
      <c r="BB262" s="79"/>
      <c r="BC262" s="79"/>
      <c r="BD262" s="79"/>
      <c r="BE262" s="79"/>
    </row>
    <row r="263" spans="1:57" x14ac:dyDescent="0.25">
      <c r="A263" s="79"/>
      <c r="B263" s="79"/>
      <c r="C263" s="79"/>
      <c r="D263" s="79"/>
      <c r="E263" s="79"/>
      <c r="F263" s="79"/>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79"/>
      <c r="AF263" s="79"/>
      <c r="AG263" s="79"/>
      <c r="AH263" s="79"/>
      <c r="AI263" s="79"/>
      <c r="AJ263" s="79"/>
      <c r="AK263" s="79"/>
      <c r="AL263" s="79"/>
      <c r="AM263" s="79"/>
      <c r="AN263" s="79"/>
      <c r="AO263" s="79"/>
      <c r="AP263" s="79"/>
      <c r="AQ263" s="79"/>
      <c r="AR263" s="79"/>
      <c r="AS263" s="79"/>
      <c r="AT263" s="79"/>
      <c r="AU263" s="79"/>
      <c r="AV263" s="79"/>
      <c r="AW263" s="79"/>
      <c r="AX263" s="79"/>
      <c r="AY263" s="79"/>
      <c r="AZ263" s="79"/>
      <c r="BA263" s="79"/>
      <c r="BB263" s="79"/>
      <c r="BC263" s="79"/>
      <c r="BD263" s="79"/>
      <c r="BE263" s="79"/>
    </row>
    <row r="264" spans="1:57" x14ac:dyDescent="0.25">
      <c r="A264" s="79"/>
      <c r="B264" s="79"/>
      <c r="C264" s="79"/>
      <c r="D264" s="79"/>
      <c r="E264" s="79"/>
      <c r="F264" s="79"/>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79"/>
      <c r="AF264" s="79"/>
      <c r="AG264" s="79"/>
      <c r="AH264" s="79"/>
      <c r="AI264" s="79"/>
      <c r="AJ264" s="79"/>
      <c r="AK264" s="79"/>
      <c r="AL264" s="79"/>
      <c r="AM264" s="79"/>
      <c r="AN264" s="79"/>
      <c r="AO264" s="79"/>
      <c r="AP264" s="79"/>
      <c r="AQ264" s="79"/>
      <c r="AR264" s="79"/>
      <c r="AS264" s="79"/>
      <c r="AT264" s="79"/>
      <c r="AU264" s="79"/>
      <c r="AV264" s="79"/>
      <c r="AW264" s="79"/>
      <c r="AX264" s="79"/>
      <c r="AY264" s="79"/>
      <c r="AZ264" s="79"/>
      <c r="BA264" s="79"/>
      <c r="BB264" s="79"/>
      <c r="BC264" s="79"/>
      <c r="BD264" s="79"/>
      <c r="BE264" s="79"/>
    </row>
    <row r="265" spans="1:57" x14ac:dyDescent="0.25">
      <c r="A265" s="79"/>
      <c r="B265" s="79"/>
      <c r="C265" s="79"/>
      <c r="D265" s="79"/>
      <c r="E265" s="79"/>
      <c r="F265" s="79"/>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79"/>
      <c r="AF265" s="79"/>
      <c r="AG265" s="79"/>
      <c r="AH265" s="79"/>
      <c r="AI265" s="79"/>
      <c r="AJ265" s="79"/>
      <c r="AK265" s="79"/>
      <c r="AL265" s="79"/>
      <c r="AM265" s="79"/>
      <c r="AN265" s="79"/>
      <c r="AO265" s="79"/>
      <c r="AP265" s="79"/>
      <c r="AQ265" s="79"/>
      <c r="AR265" s="79"/>
      <c r="AS265" s="79"/>
      <c r="AT265" s="79"/>
      <c r="AU265" s="79"/>
      <c r="AV265" s="79"/>
      <c r="AW265" s="79"/>
      <c r="AX265" s="79"/>
      <c r="AY265" s="79"/>
      <c r="AZ265" s="79"/>
      <c r="BA265" s="79"/>
      <c r="BB265" s="79"/>
      <c r="BC265" s="79"/>
      <c r="BD265" s="79"/>
      <c r="BE265" s="79"/>
    </row>
    <row r="266" spans="1:57" x14ac:dyDescent="0.25">
      <c r="A266" s="79"/>
      <c r="B266" s="79"/>
      <c r="C266" s="79"/>
      <c r="D266" s="79"/>
      <c r="E266" s="79"/>
      <c r="F266" s="79"/>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79"/>
      <c r="AF266" s="79"/>
      <c r="AG266" s="79"/>
      <c r="AH266" s="79"/>
      <c r="AI266" s="79"/>
      <c r="AJ266" s="79"/>
      <c r="AK266" s="79"/>
      <c r="AL266" s="79"/>
      <c r="AM266" s="79"/>
      <c r="AN266" s="79"/>
      <c r="AO266" s="79"/>
      <c r="AP266" s="79"/>
      <c r="AQ266" s="79"/>
      <c r="AR266" s="79"/>
      <c r="AS266" s="79"/>
      <c r="AT266" s="79"/>
      <c r="AU266" s="79"/>
      <c r="AV266" s="79"/>
      <c r="AW266" s="79"/>
      <c r="AX266" s="79"/>
      <c r="AY266" s="79"/>
      <c r="AZ266" s="79"/>
      <c r="BA266" s="79"/>
      <c r="BB266" s="79"/>
      <c r="BC266" s="79"/>
      <c r="BD266" s="79"/>
      <c r="BE266" s="79"/>
    </row>
    <row r="267" spans="1:57" x14ac:dyDescent="0.25">
      <c r="A267" s="79"/>
      <c r="B267" s="79"/>
      <c r="C267" s="79"/>
      <c r="D267" s="79"/>
      <c r="E267" s="79"/>
      <c r="F267" s="79"/>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79"/>
      <c r="AF267" s="79"/>
      <c r="AG267" s="79"/>
      <c r="AH267" s="79"/>
      <c r="AI267" s="79"/>
      <c r="AJ267" s="79"/>
      <c r="AK267" s="79"/>
      <c r="AL267" s="79"/>
      <c r="AM267" s="79"/>
      <c r="AN267" s="79"/>
      <c r="AO267" s="79"/>
      <c r="AP267" s="79"/>
      <c r="AQ267" s="79"/>
      <c r="AR267" s="79"/>
      <c r="AS267" s="79"/>
      <c r="AT267" s="79"/>
      <c r="AU267" s="79"/>
      <c r="AV267" s="79"/>
      <c r="AW267" s="79"/>
      <c r="AX267" s="79"/>
      <c r="AY267" s="79"/>
      <c r="AZ267" s="79"/>
      <c r="BA267" s="79"/>
      <c r="BB267" s="79"/>
      <c r="BC267" s="79"/>
      <c r="BD267" s="79"/>
      <c r="BE267" s="79"/>
    </row>
    <row r="268" spans="1:57" x14ac:dyDescent="0.25">
      <c r="A268" s="79"/>
      <c r="B268" s="79"/>
      <c r="C268" s="79"/>
      <c r="D268" s="79"/>
      <c r="E268" s="79"/>
      <c r="F268" s="79"/>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79"/>
      <c r="AF268" s="79"/>
      <c r="AG268" s="79"/>
      <c r="AH268" s="79"/>
      <c r="AI268" s="79"/>
      <c r="AJ268" s="79"/>
      <c r="AK268" s="79"/>
      <c r="AL268" s="79"/>
      <c r="AM268" s="79"/>
      <c r="AN268" s="79"/>
      <c r="AO268" s="79"/>
      <c r="AP268" s="79"/>
      <c r="AQ268" s="79"/>
      <c r="AR268" s="79"/>
      <c r="AS268" s="79"/>
      <c r="AT268" s="79"/>
      <c r="AU268" s="79"/>
      <c r="AV268" s="79"/>
      <c r="AW268" s="79"/>
      <c r="AX268" s="79"/>
      <c r="AY268" s="79"/>
      <c r="AZ268" s="79"/>
      <c r="BA268" s="79"/>
      <c r="BB268" s="79"/>
      <c r="BC268" s="79"/>
      <c r="BD268" s="79"/>
      <c r="BE268" s="79"/>
    </row>
    <row r="269" spans="1:57" x14ac:dyDescent="0.25">
      <c r="A269" s="79"/>
      <c r="B269" s="79"/>
      <c r="C269" s="79"/>
      <c r="D269" s="79"/>
      <c r="E269" s="79"/>
      <c r="F269" s="79"/>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79"/>
      <c r="AF269" s="79"/>
      <c r="AG269" s="79"/>
      <c r="AH269" s="79"/>
      <c r="AI269" s="79"/>
      <c r="AJ269" s="79"/>
      <c r="AK269" s="79"/>
      <c r="AL269" s="79"/>
      <c r="AM269" s="79"/>
      <c r="AN269" s="79"/>
      <c r="AO269" s="79"/>
      <c r="AP269" s="79"/>
      <c r="AQ269" s="79"/>
      <c r="AR269" s="79"/>
      <c r="AS269" s="79"/>
      <c r="AT269" s="79"/>
      <c r="AU269" s="79"/>
      <c r="AV269" s="79"/>
      <c r="AW269" s="79"/>
      <c r="AX269" s="79"/>
      <c r="AY269" s="79"/>
      <c r="AZ269" s="79"/>
      <c r="BA269" s="79"/>
      <c r="BB269" s="79"/>
      <c r="BC269" s="79"/>
      <c r="BD269" s="79"/>
      <c r="BE269" s="79"/>
    </row>
    <row r="270" spans="1:57" x14ac:dyDescent="0.25">
      <c r="A270" s="79"/>
      <c r="B270" s="79"/>
      <c r="C270" s="79"/>
      <c r="D270" s="79"/>
      <c r="E270" s="79"/>
      <c r="F270" s="79"/>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79"/>
      <c r="AF270" s="79"/>
      <c r="AG270" s="79"/>
      <c r="AH270" s="79"/>
      <c r="AI270" s="79"/>
      <c r="AJ270" s="79"/>
      <c r="AK270" s="79"/>
      <c r="AL270" s="79"/>
      <c r="AM270" s="79"/>
      <c r="AN270" s="79"/>
      <c r="AO270" s="79"/>
      <c r="AP270" s="79"/>
      <c r="AQ270" s="79"/>
      <c r="AR270" s="79"/>
      <c r="AS270" s="79"/>
      <c r="AT270" s="79"/>
      <c r="AU270" s="79"/>
      <c r="AV270" s="79"/>
      <c r="AW270" s="79"/>
      <c r="AX270" s="79"/>
      <c r="AY270" s="79"/>
      <c r="AZ270" s="79"/>
      <c r="BA270" s="79"/>
      <c r="BB270" s="79"/>
      <c r="BC270" s="79"/>
      <c r="BD270" s="79"/>
      <c r="BE270" s="79"/>
    </row>
    <row r="271" spans="1:57" x14ac:dyDescent="0.25">
      <c r="A271" s="79"/>
      <c r="B271" s="79"/>
      <c r="C271" s="79"/>
      <c r="D271" s="79"/>
      <c r="E271" s="79"/>
      <c r="F271" s="79"/>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79"/>
      <c r="AF271" s="79"/>
      <c r="AG271" s="79"/>
      <c r="AH271" s="79"/>
      <c r="AI271" s="79"/>
      <c r="AJ271" s="79"/>
      <c r="AK271" s="79"/>
      <c r="AL271" s="79"/>
      <c r="AM271" s="79"/>
      <c r="AN271" s="79"/>
      <c r="AO271" s="79"/>
      <c r="AP271" s="79"/>
      <c r="AQ271" s="79"/>
      <c r="AR271" s="79"/>
      <c r="AS271" s="79"/>
      <c r="AT271" s="79"/>
      <c r="AU271" s="79"/>
      <c r="AV271" s="79"/>
      <c r="AW271" s="79"/>
      <c r="AX271" s="79"/>
      <c r="AY271" s="79"/>
      <c r="AZ271" s="79"/>
      <c r="BA271" s="79"/>
      <c r="BB271" s="79"/>
      <c r="BC271" s="79"/>
      <c r="BD271" s="79"/>
      <c r="BE271" s="79"/>
    </row>
    <row r="272" spans="1:57" x14ac:dyDescent="0.25">
      <c r="A272" s="79"/>
      <c r="B272" s="79"/>
      <c r="C272" s="79"/>
      <c r="D272" s="79"/>
      <c r="E272" s="79"/>
      <c r="F272" s="79"/>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79"/>
      <c r="AF272" s="79"/>
      <c r="AG272" s="79"/>
      <c r="AH272" s="79"/>
      <c r="AI272" s="79"/>
      <c r="AJ272" s="79"/>
      <c r="AK272" s="79"/>
      <c r="AL272" s="79"/>
      <c r="AM272" s="79"/>
      <c r="AN272" s="79"/>
      <c r="AO272" s="79"/>
      <c r="AP272" s="79"/>
      <c r="AQ272" s="79"/>
      <c r="AR272" s="79"/>
      <c r="AS272" s="79"/>
      <c r="AT272" s="79"/>
      <c r="AU272" s="79"/>
      <c r="AV272" s="79"/>
      <c r="AW272" s="79"/>
      <c r="AX272" s="79"/>
      <c r="AY272" s="79"/>
      <c r="AZ272" s="79"/>
      <c r="BA272" s="79"/>
      <c r="BB272" s="79"/>
      <c r="BC272" s="79"/>
      <c r="BD272" s="79"/>
      <c r="BE272" s="79"/>
    </row>
    <row r="273" spans="1:57" x14ac:dyDescent="0.25">
      <c r="A273" s="79"/>
      <c r="B273" s="79"/>
      <c r="C273" s="79"/>
      <c r="D273" s="79"/>
      <c r="E273" s="79"/>
      <c r="F273" s="79"/>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79"/>
      <c r="AF273" s="79"/>
      <c r="AG273" s="79"/>
      <c r="AH273" s="79"/>
      <c r="AI273" s="79"/>
      <c r="AJ273" s="79"/>
      <c r="AK273" s="79"/>
      <c r="AL273" s="79"/>
      <c r="AM273" s="79"/>
      <c r="AN273" s="79"/>
      <c r="AO273" s="79"/>
      <c r="AP273" s="79"/>
      <c r="AQ273" s="79"/>
      <c r="AR273" s="79"/>
      <c r="AS273" s="79"/>
      <c r="AT273" s="79"/>
      <c r="AU273" s="79"/>
      <c r="AV273" s="79"/>
      <c r="AW273" s="79"/>
      <c r="AX273" s="79"/>
      <c r="AY273" s="79"/>
      <c r="AZ273" s="79"/>
      <c r="BA273" s="79"/>
      <c r="BB273" s="79"/>
      <c r="BC273" s="79"/>
      <c r="BD273" s="79"/>
      <c r="BE273" s="79"/>
    </row>
    <row r="274" spans="1:57" x14ac:dyDescent="0.25">
      <c r="A274" s="79"/>
      <c r="B274" s="79"/>
      <c r="C274" s="79"/>
      <c r="D274" s="79"/>
      <c r="E274" s="79"/>
      <c r="F274" s="79"/>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79"/>
      <c r="AF274" s="79"/>
      <c r="AG274" s="79"/>
      <c r="AH274" s="79"/>
      <c r="AI274" s="79"/>
      <c r="AJ274" s="79"/>
      <c r="AK274" s="79"/>
      <c r="AL274" s="79"/>
      <c r="AM274" s="79"/>
      <c r="AN274" s="79"/>
      <c r="AO274" s="79"/>
      <c r="AP274" s="79"/>
      <c r="AQ274" s="79"/>
      <c r="AR274" s="79"/>
      <c r="AS274" s="79"/>
      <c r="AT274" s="79"/>
      <c r="AU274" s="79"/>
      <c r="AV274" s="79"/>
      <c r="AW274" s="79"/>
      <c r="AX274" s="79"/>
      <c r="AY274" s="79"/>
      <c r="AZ274" s="79"/>
      <c r="BA274" s="79"/>
      <c r="BB274" s="79"/>
      <c r="BC274" s="79"/>
      <c r="BD274" s="79"/>
      <c r="BE274" s="79"/>
    </row>
    <row r="275" spans="1:57" x14ac:dyDescent="0.25">
      <c r="A275" s="79"/>
      <c r="B275" s="79"/>
      <c r="C275" s="79"/>
      <c r="D275" s="79"/>
      <c r="E275" s="79"/>
      <c r="F275" s="79"/>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79"/>
      <c r="AF275" s="79"/>
      <c r="AG275" s="79"/>
      <c r="AH275" s="79"/>
      <c r="AI275" s="79"/>
      <c r="AJ275" s="79"/>
      <c r="AK275" s="79"/>
      <c r="AL275" s="79"/>
      <c r="AM275" s="79"/>
      <c r="AN275" s="79"/>
      <c r="AO275" s="79"/>
      <c r="AP275" s="79"/>
      <c r="AQ275" s="79"/>
      <c r="AR275" s="79"/>
      <c r="AS275" s="79"/>
      <c r="AT275" s="79"/>
      <c r="AU275" s="79"/>
      <c r="AV275" s="79"/>
      <c r="AW275" s="79"/>
      <c r="AX275" s="79"/>
      <c r="AY275" s="79"/>
      <c r="AZ275" s="79"/>
      <c r="BA275" s="79"/>
      <c r="BB275" s="79"/>
      <c r="BC275" s="79"/>
      <c r="BD275" s="79"/>
      <c r="BE275" s="79"/>
    </row>
    <row r="276" spans="1:57" x14ac:dyDescent="0.25">
      <c r="A276" s="79"/>
      <c r="B276" s="79"/>
      <c r="C276" s="79"/>
      <c r="D276" s="79"/>
      <c r="E276" s="79"/>
      <c r="F276" s="79"/>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79"/>
      <c r="AF276" s="79"/>
      <c r="AG276" s="79"/>
      <c r="AH276" s="79"/>
      <c r="AI276" s="79"/>
      <c r="AJ276" s="79"/>
      <c r="AK276" s="79"/>
      <c r="AL276" s="79"/>
      <c r="AM276" s="79"/>
      <c r="AN276" s="79"/>
      <c r="AO276" s="79"/>
      <c r="AP276" s="79"/>
      <c r="AQ276" s="79"/>
      <c r="AR276" s="79"/>
      <c r="AS276" s="79"/>
      <c r="AT276" s="79"/>
      <c r="AU276" s="79"/>
      <c r="AV276" s="79"/>
      <c r="AW276" s="79"/>
      <c r="AX276" s="79"/>
      <c r="AY276" s="79"/>
      <c r="AZ276" s="79"/>
      <c r="BA276" s="79"/>
      <c r="BB276" s="79"/>
      <c r="BC276" s="79"/>
      <c r="BD276" s="79"/>
      <c r="BE276" s="79"/>
    </row>
    <row r="277" spans="1:57" x14ac:dyDescent="0.25">
      <c r="A277" s="79"/>
      <c r="B277" s="79"/>
      <c r="C277" s="79"/>
      <c r="D277" s="79"/>
      <c r="E277" s="79"/>
      <c r="F277" s="79"/>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79"/>
      <c r="AF277" s="79"/>
      <c r="AG277" s="79"/>
      <c r="AH277" s="79"/>
      <c r="AI277" s="79"/>
      <c r="AJ277" s="79"/>
      <c r="AK277" s="79"/>
      <c r="AL277" s="79"/>
      <c r="AM277" s="79"/>
      <c r="AN277" s="79"/>
      <c r="AO277" s="79"/>
      <c r="AP277" s="79"/>
      <c r="AQ277" s="79"/>
      <c r="AR277" s="79"/>
      <c r="AS277" s="79"/>
      <c r="AT277" s="79"/>
      <c r="AU277" s="79"/>
      <c r="AV277" s="79"/>
      <c r="AW277" s="79"/>
      <c r="AX277" s="79"/>
      <c r="AY277" s="79"/>
      <c r="AZ277" s="79"/>
      <c r="BA277" s="79"/>
      <c r="BB277" s="79"/>
      <c r="BC277" s="79"/>
      <c r="BD277" s="79"/>
      <c r="BE277" s="79"/>
    </row>
    <row r="278" spans="1:57" x14ac:dyDescent="0.25">
      <c r="A278" s="79"/>
      <c r="B278" s="79"/>
      <c r="C278" s="79"/>
      <c r="D278" s="79"/>
      <c r="E278" s="79"/>
      <c r="F278" s="79"/>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79"/>
      <c r="AF278" s="79"/>
      <c r="AG278" s="79"/>
      <c r="AH278" s="79"/>
      <c r="AI278" s="79"/>
      <c r="AJ278" s="79"/>
      <c r="AK278" s="79"/>
      <c r="AL278" s="79"/>
      <c r="AM278" s="79"/>
      <c r="AN278" s="79"/>
      <c r="AO278" s="79"/>
      <c r="AP278" s="79"/>
      <c r="AQ278" s="79"/>
      <c r="AR278" s="79"/>
      <c r="AS278" s="79"/>
      <c r="AT278" s="79"/>
      <c r="AU278" s="79"/>
      <c r="AV278" s="79"/>
      <c r="AW278" s="79"/>
      <c r="AX278" s="79"/>
      <c r="AY278" s="79"/>
      <c r="AZ278" s="79"/>
      <c r="BA278" s="79"/>
      <c r="BB278" s="79"/>
      <c r="BC278" s="79"/>
      <c r="BD278" s="79"/>
      <c r="BE278" s="79"/>
    </row>
    <row r="279" spans="1:57" x14ac:dyDescent="0.25">
      <c r="A279" s="79"/>
      <c r="B279" s="79"/>
      <c r="C279" s="79"/>
      <c r="D279" s="79"/>
      <c r="E279" s="79"/>
      <c r="F279" s="79"/>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79"/>
      <c r="AF279" s="79"/>
      <c r="AG279" s="79"/>
      <c r="AH279" s="79"/>
      <c r="AI279" s="79"/>
      <c r="AJ279" s="79"/>
      <c r="AK279" s="79"/>
      <c r="AL279" s="79"/>
      <c r="AM279" s="79"/>
      <c r="AN279" s="79"/>
      <c r="AO279" s="79"/>
      <c r="AP279" s="79"/>
      <c r="AQ279" s="79"/>
      <c r="AR279" s="79"/>
      <c r="AS279" s="79"/>
      <c r="AT279" s="79"/>
      <c r="AU279" s="79"/>
      <c r="AV279" s="79"/>
      <c r="AW279" s="79"/>
      <c r="AX279" s="79"/>
      <c r="AY279" s="79"/>
      <c r="AZ279" s="79"/>
      <c r="BA279" s="79"/>
      <c r="BB279" s="79"/>
      <c r="BC279" s="79"/>
      <c r="BD279" s="79"/>
      <c r="BE279" s="79"/>
    </row>
    <row r="280" spans="1:57" x14ac:dyDescent="0.25">
      <c r="A280" s="79"/>
      <c r="B280" s="79"/>
      <c r="C280" s="79"/>
      <c r="D280" s="79"/>
      <c r="E280" s="79"/>
      <c r="F280" s="79"/>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79"/>
      <c r="AF280" s="79"/>
      <c r="AG280" s="79"/>
      <c r="AH280" s="79"/>
      <c r="AI280" s="79"/>
      <c r="AJ280" s="79"/>
      <c r="AK280" s="79"/>
      <c r="AL280" s="79"/>
      <c r="AM280" s="79"/>
      <c r="AN280" s="79"/>
      <c r="AO280" s="79"/>
      <c r="AP280" s="79"/>
      <c r="AQ280" s="79"/>
      <c r="AR280" s="79"/>
      <c r="AS280" s="79"/>
      <c r="AT280" s="79"/>
      <c r="AU280" s="79"/>
      <c r="AV280" s="79"/>
      <c r="AW280" s="79"/>
      <c r="AX280" s="79"/>
      <c r="AY280" s="79"/>
      <c r="AZ280" s="79"/>
      <c r="BA280" s="79"/>
      <c r="BB280" s="79"/>
      <c r="BC280" s="79"/>
      <c r="BD280" s="79"/>
      <c r="BE280" s="79"/>
    </row>
    <row r="281" spans="1:57" x14ac:dyDescent="0.25">
      <c r="A281" s="79"/>
      <c r="B281" s="79"/>
      <c r="C281" s="79"/>
      <c r="D281" s="79"/>
      <c r="E281" s="79"/>
      <c r="F281" s="79"/>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79"/>
      <c r="AF281" s="79"/>
      <c r="AG281" s="79"/>
      <c r="AH281" s="79"/>
      <c r="AI281" s="79"/>
      <c r="AJ281" s="79"/>
      <c r="AK281" s="79"/>
      <c r="AL281" s="79"/>
      <c r="AM281" s="79"/>
      <c r="AN281" s="79"/>
      <c r="AO281" s="79"/>
      <c r="AP281" s="79"/>
      <c r="AQ281" s="79"/>
      <c r="AR281" s="79"/>
      <c r="AS281" s="79"/>
      <c r="AT281" s="79"/>
      <c r="AU281" s="79"/>
      <c r="AV281" s="79"/>
      <c r="AW281" s="79"/>
      <c r="AX281" s="79"/>
      <c r="AY281" s="79"/>
      <c r="AZ281" s="79"/>
      <c r="BA281" s="79"/>
      <c r="BB281" s="79"/>
      <c r="BC281" s="79"/>
      <c r="BD281" s="79"/>
      <c r="BE281" s="79"/>
    </row>
    <row r="282" spans="1:57" x14ac:dyDescent="0.25">
      <c r="A282" s="79"/>
      <c r="B282" s="79"/>
      <c r="C282" s="79"/>
      <c r="D282" s="79"/>
      <c r="E282" s="79"/>
      <c r="F282" s="79"/>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79"/>
      <c r="AF282" s="79"/>
      <c r="AG282" s="79"/>
      <c r="AH282" s="79"/>
      <c r="AI282" s="79"/>
      <c r="AJ282" s="79"/>
      <c r="AK282" s="79"/>
      <c r="AL282" s="79"/>
      <c r="AM282" s="79"/>
      <c r="AN282" s="79"/>
      <c r="AO282" s="79"/>
      <c r="AP282" s="79"/>
      <c r="AQ282" s="79"/>
      <c r="AR282" s="79"/>
      <c r="AS282" s="79"/>
      <c r="AT282" s="79"/>
      <c r="AU282" s="79"/>
      <c r="AV282" s="79"/>
      <c r="AW282" s="79"/>
      <c r="AX282" s="79"/>
      <c r="AY282" s="79"/>
      <c r="AZ282" s="79"/>
      <c r="BA282" s="79"/>
      <c r="BB282" s="79"/>
      <c r="BC282" s="79"/>
      <c r="BD282" s="79"/>
      <c r="BE282" s="79"/>
    </row>
    <row r="283" spans="1:57" x14ac:dyDescent="0.25">
      <c r="A283" s="79"/>
      <c r="B283" s="79"/>
      <c r="C283" s="79"/>
      <c r="D283" s="79"/>
      <c r="E283" s="79"/>
      <c r="F283" s="79"/>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79"/>
      <c r="AF283" s="79"/>
      <c r="AG283" s="79"/>
      <c r="AH283" s="79"/>
      <c r="AI283" s="79"/>
      <c r="AJ283" s="79"/>
      <c r="AK283" s="79"/>
      <c r="AL283" s="79"/>
      <c r="AM283" s="79"/>
      <c r="AN283" s="79"/>
      <c r="AO283" s="79"/>
      <c r="AP283" s="79"/>
      <c r="AQ283" s="79"/>
      <c r="AR283" s="79"/>
      <c r="AS283" s="79"/>
      <c r="AT283" s="79"/>
      <c r="AU283" s="79"/>
      <c r="AV283" s="79"/>
      <c r="AW283" s="79"/>
      <c r="AX283" s="79"/>
      <c r="AY283" s="79"/>
      <c r="AZ283" s="79"/>
      <c r="BA283" s="79"/>
      <c r="BB283" s="79"/>
      <c r="BC283" s="79"/>
      <c r="BD283" s="79"/>
      <c r="BE283" s="79"/>
    </row>
    <row r="284" spans="1:57" x14ac:dyDescent="0.25">
      <c r="A284" s="79"/>
      <c r="B284" s="79"/>
      <c r="C284" s="79"/>
      <c r="D284" s="79"/>
      <c r="E284" s="79"/>
      <c r="F284" s="79"/>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79"/>
      <c r="AF284" s="79"/>
      <c r="AG284" s="79"/>
      <c r="AH284" s="79"/>
      <c r="AI284" s="79"/>
      <c r="AJ284" s="79"/>
      <c r="AK284" s="79"/>
      <c r="AL284" s="79"/>
      <c r="AM284" s="79"/>
      <c r="AN284" s="79"/>
      <c r="AO284" s="79"/>
      <c r="AP284" s="79"/>
      <c r="AQ284" s="79"/>
      <c r="AR284" s="79"/>
      <c r="AS284" s="79"/>
      <c r="AT284" s="79"/>
      <c r="AU284" s="79"/>
      <c r="AV284" s="79"/>
      <c r="AW284" s="79"/>
      <c r="AX284" s="79"/>
      <c r="AY284" s="79"/>
      <c r="AZ284" s="79"/>
      <c r="BA284" s="79"/>
      <c r="BB284" s="79"/>
      <c r="BC284" s="79"/>
      <c r="BD284" s="79"/>
      <c r="BE284" s="79"/>
    </row>
    <row r="285" spans="1:57" x14ac:dyDescent="0.25">
      <c r="A285" s="79"/>
      <c r="B285" s="79"/>
      <c r="C285" s="79"/>
      <c r="D285" s="79"/>
      <c r="E285" s="79"/>
      <c r="F285" s="79"/>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79"/>
      <c r="AF285" s="79"/>
      <c r="AG285" s="79"/>
      <c r="AH285" s="79"/>
      <c r="AI285" s="79"/>
      <c r="AJ285" s="79"/>
      <c r="AK285" s="79"/>
      <c r="AL285" s="79"/>
      <c r="AM285" s="79"/>
      <c r="AN285" s="79"/>
      <c r="AO285" s="79"/>
      <c r="AP285" s="79"/>
      <c r="AQ285" s="79"/>
      <c r="AR285" s="79"/>
      <c r="AS285" s="79"/>
      <c r="AT285" s="79"/>
      <c r="AU285" s="79"/>
      <c r="AV285" s="79"/>
      <c r="AW285" s="79"/>
      <c r="AX285" s="79"/>
      <c r="AY285" s="79"/>
      <c r="AZ285" s="79"/>
      <c r="BA285" s="79"/>
      <c r="BB285" s="79"/>
      <c r="BC285" s="79"/>
      <c r="BD285" s="79"/>
      <c r="BE285" s="79"/>
    </row>
    <row r="286" spans="1:57" x14ac:dyDescent="0.25">
      <c r="A286" s="79"/>
      <c r="B286" s="79"/>
      <c r="C286" s="79"/>
      <c r="D286" s="79"/>
      <c r="E286" s="79"/>
      <c r="F286" s="79"/>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79"/>
      <c r="AF286" s="79"/>
      <c r="AG286" s="79"/>
      <c r="AH286" s="79"/>
      <c r="AI286" s="79"/>
      <c r="AJ286" s="79"/>
      <c r="AK286" s="79"/>
      <c r="AL286" s="79"/>
      <c r="AM286" s="79"/>
      <c r="AN286" s="79"/>
      <c r="AO286" s="79"/>
      <c r="AP286" s="79"/>
      <c r="AQ286" s="79"/>
      <c r="AR286" s="79"/>
      <c r="AS286" s="79"/>
      <c r="AT286" s="79"/>
      <c r="AU286" s="79"/>
      <c r="AV286" s="79"/>
      <c r="AW286" s="79"/>
      <c r="AX286" s="79"/>
      <c r="AY286" s="79"/>
      <c r="AZ286" s="79"/>
      <c r="BA286" s="79"/>
      <c r="BB286" s="79"/>
      <c r="BC286" s="79"/>
      <c r="BD286" s="79"/>
      <c r="BE286" s="79"/>
    </row>
    <row r="287" spans="1:57" x14ac:dyDescent="0.25">
      <c r="A287" s="79"/>
      <c r="B287" s="79"/>
      <c r="C287" s="79"/>
      <c r="D287" s="79"/>
      <c r="E287" s="79"/>
      <c r="F287" s="79"/>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79"/>
      <c r="AF287" s="79"/>
      <c r="AG287" s="79"/>
      <c r="AH287" s="79"/>
      <c r="AI287" s="79"/>
      <c r="AJ287" s="79"/>
      <c r="AK287" s="79"/>
      <c r="AL287" s="79"/>
      <c r="AM287" s="79"/>
      <c r="AN287" s="79"/>
      <c r="AO287" s="79"/>
      <c r="AP287" s="79"/>
      <c r="AQ287" s="79"/>
      <c r="AR287" s="79"/>
      <c r="AS287" s="79"/>
      <c r="AT287" s="79"/>
      <c r="AU287" s="79"/>
      <c r="AV287" s="79"/>
      <c r="AW287" s="79"/>
      <c r="AX287" s="79"/>
      <c r="AY287" s="79"/>
      <c r="AZ287" s="79"/>
      <c r="BA287" s="79"/>
      <c r="BB287" s="79"/>
      <c r="BC287" s="79"/>
      <c r="BD287" s="79"/>
      <c r="BE287" s="79"/>
    </row>
    <row r="288" spans="1:57" x14ac:dyDescent="0.25">
      <c r="A288" s="79"/>
      <c r="B288" s="79"/>
      <c r="C288" s="79"/>
      <c r="D288" s="79"/>
      <c r="E288" s="79"/>
      <c r="F288" s="79"/>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79"/>
      <c r="AF288" s="79"/>
      <c r="AG288" s="79"/>
      <c r="AH288" s="79"/>
      <c r="AI288" s="79"/>
      <c r="AJ288" s="79"/>
      <c r="AK288" s="79"/>
      <c r="AL288" s="79"/>
      <c r="AM288" s="79"/>
      <c r="AN288" s="79"/>
      <c r="AO288" s="79"/>
      <c r="AP288" s="79"/>
      <c r="AQ288" s="79"/>
      <c r="AR288" s="79"/>
      <c r="AS288" s="79"/>
      <c r="AT288" s="79"/>
      <c r="AU288" s="79"/>
      <c r="AV288" s="79"/>
      <c r="AW288" s="79"/>
      <c r="AX288" s="79"/>
      <c r="AY288" s="79"/>
      <c r="AZ288" s="79"/>
      <c r="BA288" s="79"/>
      <c r="BB288" s="79"/>
      <c r="BC288" s="79"/>
      <c r="BD288" s="79"/>
      <c r="BE288" s="79"/>
    </row>
    <row r="289" spans="1:57" x14ac:dyDescent="0.25">
      <c r="A289" s="79"/>
      <c r="B289" s="79"/>
      <c r="C289" s="79"/>
      <c r="D289" s="79"/>
      <c r="E289" s="79"/>
      <c r="F289" s="79"/>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79"/>
      <c r="AF289" s="79"/>
      <c r="AG289" s="79"/>
      <c r="AH289" s="79"/>
      <c r="AI289" s="79"/>
      <c r="AJ289" s="79"/>
      <c r="AK289" s="79"/>
      <c r="AL289" s="79"/>
      <c r="AM289" s="79"/>
      <c r="AN289" s="79"/>
      <c r="AO289" s="79"/>
      <c r="AP289" s="79"/>
      <c r="AQ289" s="79"/>
      <c r="AR289" s="79"/>
      <c r="AS289" s="79"/>
      <c r="AT289" s="79"/>
      <c r="AU289" s="79"/>
      <c r="AV289" s="79"/>
      <c r="AW289" s="79"/>
      <c r="AX289" s="79"/>
      <c r="AY289" s="79"/>
      <c r="AZ289" s="79"/>
      <c r="BA289" s="79"/>
      <c r="BB289" s="79"/>
      <c r="BC289" s="79"/>
      <c r="BD289" s="79"/>
      <c r="BE289" s="79"/>
    </row>
    <row r="290" spans="1:57" x14ac:dyDescent="0.25">
      <c r="A290" s="79"/>
      <c r="B290" s="79"/>
      <c r="C290" s="79"/>
      <c r="D290" s="79"/>
      <c r="E290" s="79"/>
      <c r="F290" s="79"/>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79"/>
      <c r="AF290" s="79"/>
      <c r="AG290" s="79"/>
      <c r="AH290" s="79"/>
      <c r="AI290" s="79"/>
      <c r="AJ290" s="79"/>
      <c r="AK290" s="79"/>
      <c r="AL290" s="79"/>
      <c r="AM290" s="79"/>
      <c r="AN290" s="79"/>
      <c r="AO290" s="79"/>
      <c r="AP290" s="79"/>
      <c r="AQ290" s="79"/>
      <c r="AR290" s="79"/>
      <c r="AS290" s="79"/>
      <c r="AT290" s="79"/>
      <c r="AU290" s="79"/>
      <c r="AV290" s="79"/>
      <c r="AW290" s="79"/>
      <c r="AX290" s="79"/>
      <c r="AY290" s="79"/>
      <c r="AZ290" s="79"/>
      <c r="BA290" s="79"/>
      <c r="BB290" s="79"/>
      <c r="BC290" s="79"/>
      <c r="BD290" s="79"/>
      <c r="BE290" s="79"/>
    </row>
    <row r="291" spans="1:57" x14ac:dyDescent="0.25">
      <c r="A291" s="79"/>
      <c r="B291" s="79"/>
      <c r="C291" s="79"/>
      <c r="D291" s="79"/>
      <c r="E291" s="79"/>
      <c r="F291" s="79"/>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79"/>
      <c r="AF291" s="79"/>
      <c r="AG291" s="79"/>
      <c r="AH291" s="79"/>
      <c r="AI291" s="79"/>
      <c r="AJ291" s="79"/>
      <c r="AK291" s="79"/>
      <c r="AL291" s="79"/>
      <c r="AM291" s="79"/>
      <c r="AN291" s="79"/>
      <c r="AO291" s="79"/>
      <c r="AP291" s="79"/>
      <c r="AQ291" s="79"/>
      <c r="AR291" s="79"/>
      <c r="AS291" s="79"/>
      <c r="AT291" s="79"/>
      <c r="AU291" s="79"/>
      <c r="AV291" s="79"/>
      <c r="AW291" s="79"/>
      <c r="AX291" s="79"/>
      <c r="AY291" s="79"/>
      <c r="AZ291" s="79"/>
      <c r="BA291" s="79"/>
      <c r="BB291" s="79"/>
      <c r="BC291" s="79"/>
      <c r="BD291" s="79"/>
      <c r="BE291" s="79"/>
    </row>
    <row r="292" spans="1:57" x14ac:dyDescent="0.25">
      <c r="A292" s="79"/>
      <c r="B292" s="79"/>
      <c r="C292" s="79"/>
      <c r="D292" s="79"/>
      <c r="E292" s="79"/>
      <c r="F292" s="79"/>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79"/>
      <c r="AF292" s="79"/>
      <c r="AG292" s="79"/>
      <c r="AH292" s="79"/>
      <c r="AI292" s="79"/>
      <c r="AJ292" s="79"/>
      <c r="AK292" s="79"/>
      <c r="AL292" s="79"/>
      <c r="AM292" s="79"/>
      <c r="AN292" s="79"/>
      <c r="AO292" s="79"/>
      <c r="AP292" s="79"/>
      <c r="AQ292" s="79"/>
      <c r="AR292" s="79"/>
      <c r="AS292" s="79"/>
      <c r="AT292" s="79"/>
      <c r="AU292" s="79"/>
      <c r="AV292" s="79"/>
      <c r="AW292" s="79"/>
      <c r="AX292" s="79"/>
      <c r="AY292" s="79"/>
      <c r="AZ292" s="79"/>
      <c r="BA292" s="79"/>
      <c r="BB292" s="79"/>
      <c r="BC292" s="79"/>
      <c r="BD292" s="79"/>
      <c r="BE292" s="79"/>
    </row>
    <row r="293" spans="1:57" x14ac:dyDescent="0.25">
      <c r="A293" s="79"/>
      <c r="B293" s="79"/>
      <c r="C293" s="79"/>
      <c r="D293" s="79"/>
      <c r="E293" s="79"/>
      <c r="F293" s="79"/>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79"/>
      <c r="AF293" s="79"/>
      <c r="AG293" s="79"/>
      <c r="AH293" s="79"/>
      <c r="AI293" s="79"/>
      <c r="AJ293" s="79"/>
      <c r="AK293" s="79"/>
      <c r="AL293" s="79"/>
      <c r="AM293" s="79"/>
      <c r="AN293" s="79"/>
      <c r="AO293" s="79"/>
      <c r="AP293" s="79"/>
      <c r="AQ293" s="79"/>
      <c r="AR293" s="79"/>
      <c r="AS293" s="79"/>
      <c r="AT293" s="79"/>
      <c r="AU293" s="79"/>
      <c r="AV293" s="79"/>
      <c r="AW293" s="79"/>
      <c r="AX293" s="79"/>
      <c r="AY293" s="79"/>
      <c r="AZ293" s="79"/>
      <c r="BA293" s="79"/>
      <c r="BB293" s="79"/>
      <c r="BC293" s="79"/>
      <c r="BD293" s="79"/>
      <c r="BE293" s="79"/>
    </row>
    <row r="294" spans="1:57" x14ac:dyDescent="0.25">
      <c r="A294" s="79"/>
      <c r="B294" s="79"/>
      <c r="C294" s="79"/>
      <c r="D294" s="79"/>
      <c r="E294" s="79"/>
      <c r="F294" s="79"/>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79"/>
      <c r="AF294" s="79"/>
      <c r="AG294" s="79"/>
      <c r="AH294" s="79"/>
      <c r="AI294" s="79"/>
      <c r="AJ294" s="79"/>
      <c r="AK294" s="79"/>
      <c r="AL294" s="79"/>
      <c r="AM294" s="79"/>
      <c r="AN294" s="79"/>
      <c r="AO294" s="79"/>
      <c r="AP294" s="79"/>
      <c r="AQ294" s="79"/>
      <c r="AR294" s="79"/>
      <c r="AS294" s="79"/>
      <c r="AT294" s="79"/>
      <c r="AU294" s="79"/>
      <c r="AV294" s="79"/>
      <c r="AW294" s="79"/>
      <c r="AX294" s="79"/>
      <c r="AY294" s="79"/>
      <c r="AZ294" s="79"/>
      <c r="BA294" s="79"/>
      <c r="BB294" s="79"/>
      <c r="BC294" s="79"/>
      <c r="BD294" s="79"/>
      <c r="BE294" s="79"/>
    </row>
    <row r="295" spans="1:57" x14ac:dyDescent="0.25">
      <c r="A295" s="79"/>
      <c r="B295" s="79"/>
      <c r="C295" s="79"/>
      <c r="D295" s="79"/>
      <c r="E295" s="79"/>
      <c r="F295" s="79"/>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79"/>
      <c r="AF295" s="79"/>
      <c r="AG295" s="79"/>
      <c r="AH295" s="79"/>
      <c r="AI295" s="79"/>
      <c r="AJ295" s="79"/>
      <c r="AK295" s="79"/>
      <c r="AL295" s="79"/>
      <c r="AM295" s="79"/>
      <c r="AN295" s="79"/>
      <c r="AO295" s="79"/>
      <c r="AP295" s="79"/>
      <c r="AQ295" s="79"/>
      <c r="AR295" s="79"/>
      <c r="AS295" s="79"/>
      <c r="AT295" s="79"/>
      <c r="AU295" s="79"/>
      <c r="AV295" s="79"/>
      <c r="AW295" s="79"/>
      <c r="AX295" s="79"/>
      <c r="AY295" s="79"/>
      <c r="AZ295" s="79"/>
      <c r="BA295" s="79"/>
      <c r="BB295" s="79"/>
      <c r="BC295" s="79"/>
      <c r="BD295" s="79"/>
      <c r="BE295" s="79"/>
    </row>
    <row r="296" spans="1:57" x14ac:dyDescent="0.25">
      <c r="A296" s="79"/>
      <c r="B296" s="79"/>
      <c r="C296" s="79"/>
      <c r="D296" s="79"/>
      <c r="E296" s="79"/>
      <c r="F296" s="79"/>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79"/>
      <c r="AF296" s="79"/>
      <c r="AG296" s="79"/>
      <c r="AH296" s="79"/>
      <c r="AI296" s="79"/>
      <c r="AJ296" s="79"/>
      <c r="AK296" s="79"/>
      <c r="AL296" s="79"/>
      <c r="AM296" s="79"/>
      <c r="AN296" s="79"/>
      <c r="AO296" s="79"/>
      <c r="AP296" s="79"/>
      <c r="AQ296" s="79"/>
      <c r="AR296" s="79"/>
      <c r="AS296" s="79"/>
      <c r="AT296" s="79"/>
      <c r="AU296" s="79"/>
      <c r="AV296" s="79"/>
      <c r="AW296" s="79"/>
      <c r="AX296" s="79"/>
      <c r="AY296" s="79"/>
      <c r="AZ296" s="79"/>
      <c r="BA296" s="79"/>
      <c r="BB296" s="79"/>
      <c r="BC296" s="79"/>
      <c r="BD296" s="79"/>
      <c r="BE296" s="79"/>
    </row>
    <row r="297" spans="1:57" x14ac:dyDescent="0.25">
      <c r="A297" s="79"/>
      <c r="B297" s="79"/>
      <c r="C297" s="79"/>
      <c r="D297" s="79"/>
      <c r="E297" s="79"/>
      <c r="F297" s="79"/>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79"/>
      <c r="AF297" s="79"/>
      <c r="AG297" s="79"/>
      <c r="AH297" s="79"/>
      <c r="AI297" s="79"/>
      <c r="AJ297" s="79"/>
      <c r="AK297" s="79"/>
      <c r="AL297" s="79"/>
      <c r="AM297" s="79"/>
      <c r="AN297" s="79"/>
      <c r="AO297" s="79"/>
      <c r="AP297" s="79"/>
      <c r="AQ297" s="79"/>
      <c r="AR297" s="79"/>
      <c r="AS297" s="79"/>
      <c r="AT297" s="79"/>
      <c r="AU297" s="79"/>
      <c r="AV297" s="79"/>
      <c r="AW297" s="79"/>
      <c r="AX297" s="79"/>
      <c r="AY297" s="79"/>
      <c r="AZ297" s="79"/>
      <c r="BA297" s="79"/>
      <c r="BB297" s="79"/>
      <c r="BC297" s="79"/>
      <c r="BD297" s="79"/>
      <c r="BE297" s="79"/>
    </row>
    <row r="298" spans="1:57" x14ac:dyDescent="0.25">
      <c r="A298" s="79"/>
      <c r="B298" s="79"/>
      <c r="C298" s="79"/>
      <c r="D298" s="79"/>
      <c r="E298" s="79"/>
      <c r="F298" s="79"/>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79"/>
      <c r="AF298" s="79"/>
      <c r="AG298" s="79"/>
      <c r="AH298" s="79"/>
      <c r="AI298" s="79"/>
      <c r="AJ298" s="79"/>
      <c r="AK298" s="79"/>
      <c r="AL298" s="79"/>
      <c r="AM298" s="79"/>
      <c r="AN298" s="79"/>
      <c r="AO298" s="79"/>
      <c r="AP298" s="79"/>
      <c r="AQ298" s="79"/>
      <c r="AR298" s="79"/>
      <c r="AS298" s="79"/>
      <c r="AT298" s="79"/>
      <c r="AU298" s="79"/>
      <c r="AV298" s="79"/>
      <c r="AW298" s="79"/>
      <c r="AX298" s="79"/>
      <c r="AY298" s="79"/>
      <c r="AZ298" s="79"/>
      <c r="BA298" s="79"/>
      <c r="BB298" s="79"/>
      <c r="BC298" s="79"/>
      <c r="BD298" s="79"/>
      <c r="BE298" s="79"/>
    </row>
    <row r="299" spans="1:57" x14ac:dyDescent="0.25">
      <c r="A299" s="79"/>
      <c r="B299" s="79"/>
      <c r="C299" s="79"/>
      <c r="D299" s="79"/>
      <c r="E299" s="79"/>
      <c r="F299" s="79"/>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79"/>
      <c r="AF299" s="79"/>
      <c r="AG299" s="79"/>
      <c r="AH299" s="79"/>
      <c r="AI299" s="79"/>
      <c r="AJ299" s="79"/>
      <c r="AK299" s="79"/>
      <c r="AL299" s="79"/>
      <c r="AM299" s="79"/>
      <c r="AN299" s="79"/>
      <c r="AO299" s="79"/>
      <c r="AP299" s="79"/>
      <c r="AQ299" s="79"/>
      <c r="AR299" s="79"/>
      <c r="AS299" s="79"/>
      <c r="AT299" s="79"/>
      <c r="AU299" s="79"/>
      <c r="AV299" s="79"/>
      <c r="AW299" s="79"/>
      <c r="AX299" s="79"/>
      <c r="AY299" s="79"/>
      <c r="AZ299" s="79"/>
      <c r="BA299" s="79"/>
      <c r="BB299" s="79"/>
      <c r="BC299" s="79"/>
      <c r="BD299" s="79"/>
      <c r="BE299" s="79"/>
    </row>
    <row r="300" spans="1:57" x14ac:dyDescent="0.25">
      <c r="A300" s="79"/>
      <c r="B300" s="79"/>
      <c r="C300" s="79"/>
      <c r="D300" s="79"/>
      <c r="E300" s="79"/>
      <c r="F300" s="79"/>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79"/>
      <c r="AF300" s="79"/>
      <c r="AG300" s="79"/>
      <c r="AH300" s="79"/>
      <c r="AI300" s="79"/>
      <c r="AJ300" s="79"/>
      <c r="AK300" s="79"/>
      <c r="AL300" s="79"/>
      <c r="AM300" s="79"/>
      <c r="AN300" s="79"/>
      <c r="AO300" s="79"/>
      <c r="AP300" s="79"/>
      <c r="AQ300" s="79"/>
      <c r="AR300" s="79"/>
      <c r="AS300" s="79"/>
      <c r="AT300" s="79"/>
      <c r="AU300" s="79"/>
      <c r="AV300" s="79"/>
      <c r="AW300" s="79"/>
      <c r="AX300" s="79"/>
      <c r="AY300" s="79"/>
      <c r="AZ300" s="79"/>
      <c r="BA300" s="79"/>
      <c r="BB300" s="79"/>
      <c r="BC300" s="79"/>
      <c r="BD300" s="79"/>
      <c r="BE300" s="79"/>
    </row>
    <row r="301" spans="1:57" x14ac:dyDescent="0.25">
      <c r="A301" s="79"/>
      <c r="B301" s="79"/>
      <c r="C301" s="79"/>
      <c r="D301" s="79"/>
      <c r="E301" s="79"/>
      <c r="F301" s="79"/>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79"/>
      <c r="AF301" s="79"/>
      <c r="AG301" s="79"/>
      <c r="AH301" s="79"/>
      <c r="AI301" s="79"/>
      <c r="AJ301" s="79"/>
      <c r="AK301" s="79"/>
      <c r="AL301" s="79"/>
      <c r="AM301" s="79"/>
      <c r="AN301" s="79"/>
      <c r="AO301" s="79"/>
      <c r="AP301" s="79"/>
      <c r="AQ301" s="79"/>
      <c r="AR301" s="79"/>
      <c r="AS301" s="79"/>
      <c r="AT301" s="79"/>
      <c r="AU301" s="79"/>
      <c r="AV301" s="79"/>
      <c r="AW301" s="79"/>
      <c r="AX301" s="79"/>
      <c r="AY301" s="79"/>
      <c r="AZ301" s="79"/>
      <c r="BA301" s="79"/>
      <c r="BB301" s="79"/>
      <c r="BC301" s="79"/>
      <c r="BD301" s="79"/>
      <c r="BE301" s="79"/>
    </row>
    <row r="302" spans="1:57" x14ac:dyDescent="0.25">
      <c r="A302" s="79"/>
      <c r="B302" s="79"/>
      <c r="C302" s="79"/>
      <c r="D302" s="79"/>
      <c r="E302" s="79"/>
      <c r="F302" s="79"/>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79"/>
      <c r="AF302" s="79"/>
      <c r="AG302" s="79"/>
      <c r="AH302" s="79"/>
      <c r="AI302" s="79"/>
      <c r="AJ302" s="79"/>
      <c r="AK302" s="79"/>
      <c r="AL302" s="79"/>
      <c r="AM302" s="79"/>
      <c r="AN302" s="79"/>
      <c r="AO302" s="79"/>
      <c r="AP302" s="79"/>
      <c r="AQ302" s="79"/>
      <c r="AR302" s="79"/>
      <c r="AS302" s="79"/>
      <c r="AT302" s="79"/>
      <c r="AU302" s="79"/>
      <c r="AV302" s="79"/>
      <c r="AW302" s="79"/>
      <c r="AX302" s="79"/>
      <c r="AY302" s="79"/>
      <c r="AZ302" s="79"/>
      <c r="BA302" s="79"/>
      <c r="BB302" s="79"/>
      <c r="BC302" s="79"/>
      <c r="BD302" s="79"/>
      <c r="BE302" s="79"/>
    </row>
    <row r="303" spans="1:57" x14ac:dyDescent="0.25">
      <c r="A303" s="79"/>
      <c r="B303" s="79"/>
      <c r="C303" s="79"/>
      <c r="D303" s="79"/>
      <c r="E303" s="79"/>
      <c r="F303" s="79"/>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79"/>
      <c r="AF303" s="79"/>
      <c r="AG303" s="79"/>
      <c r="AH303" s="79"/>
      <c r="AI303" s="79"/>
      <c r="AJ303" s="79"/>
      <c r="AK303" s="79"/>
      <c r="AL303" s="79"/>
      <c r="AM303" s="79"/>
      <c r="AN303" s="79"/>
      <c r="AO303" s="79"/>
      <c r="AP303" s="79"/>
      <c r="AQ303" s="79"/>
      <c r="AR303" s="79"/>
      <c r="AS303" s="79"/>
      <c r="AT303" s="79"/>
      <c r="AU303" s="79"/>
      <c r="AV303" s="79"/>
      <c r="AW303" s="79"/>
      <c r="AX303" s="79"/>
      <c r="AY303" s="79"/>
      <c r="AZ303" s="79"/>
      <c r="BA303" s="79"/>
      <c r="BB303" s="79"/>
      <c r="BC303" s="79"/>
      <c r="BD303" s="79"/>
      <c r="BE303" s="79"/>
    </row>
    <row r="304" spans="1:57" x14ac:dyDescent="0.25">
      <c r="A304" s="79"/>
      <c r="B304" s="79"/>
      <c r="C304" s="79"/>
      <c r="D304" s="79"/>
      <c r="E304" s="79"/>
      <c r="F304" s="79"/>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79"/>
      <c r="AF304" s="79"/>
      <c r="AG304" s="79"/>
      <c r="AH304" s="79"/>
      <c r="AI304" s="79"/>
      <c r="AJ304" s="79"/>
      <c r="AK304" s="79"/>
      <c r="AL304" s="79"/>
      <c r="AM304" s="79"/>
      <c r="AN304" s="79"/>
      <c r="AO304" s="79"/>
      <c r="AP304" s="79"/>
      <c r="AQ304" s="79"/>
      <c r="AR304" s="79"/>
      <c r="AS304" s="79"/>
      <c r="AT304" s="79"/>
      <c r="AU304" s="79"/>
      <c r="AV304" s="79"/>
      <c r="AW304" s="79"/>
      <c r="AX304" s="79"/>
      <c r="AY304" s="79"/>
      <c r="AZ304" s="79"/>
      <c r="BA304" s="79"/>
      <c r="BB304" s="79"/>
      <c r="BC304" s="79"/>
      <c r="BD304" s="79"/>
      <c r="BE304" s="79"/>
    </row>
    <row r="305" spans="1:57" x14ac:dyDescent="0.25">
      <c r="A305" s="79"/>
      <c r="B305" s="79"/>
      <c r="C305" s="79"/>
      <c r="D305" s="79"/>
      <c r="E305" s="79"/>
      <c r="F305" s="79"/>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79"/>
      <c r="AF305" s="79"/>
      <c r="AG305" s="79"/>
      <c r="AH305" s="79"/>
      <c r="AI305" s="79"/>
      <c r="AJ305" s="79"/>
      <c r="AK305" s="79"/>
      <c r="AL305" s="79"/>
      <c r="AM305" s="79"/>
      <c r="AN305" s="79"/>
      <c r="AO305" s="79"/>
      <c r="AP305" s="79"/>
      <c r="AQ305" s="79"/>
      <c r="AR305" s="79"/>
      <c r="AS305" s="79"/>
      <c r="AT305" s="79"/>
      <c r="AU305" s="79"/>
      <c r="AV305" s="79"/>
      <c r="AW305" s="79"/>
      <c r="AX305" s="79"/>
      <c r="AY305" s="79"/>
      <c r="AZ305" s="79"/>
      <c r="BA305" s="79"/>
      <c r="BB305" s="79"/>
      <c r="BC305" s="79"/>
      <c r="BD305" s="79"/>
      <c r="BE305" s="79"/>
    </row>
    <row r="306" spans="1:57" x14ac:dyDescent="0.25">
      <c r="A306" s="79"/>
      <c r="B306" s="79"/>
      <c r="C306" s="79"/>
      <c r="D306" s="79"/>
      <c r="E306" s="79"/>
      <c r="F306" s="79"/>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79"/>
      <c r="AF306" s="79"/>
      <c r="AG306" s="79"/>
      <c r="AH306" s="79"/>
      <c r="AI306" s="79"/>
      <c r="AJ306" s="79"/>
      <c r="AK306" s="79"/>
      <c r="AL306" s="79"/>
      <c r="AM306" s="79"/>
      <c r="AN306" s="79"/>
      <c r="AO306" s="79"/>
      <c r="AP306" s="79"/>
      <c r="AQ306" s="79"/>
      <c r="AR306" s="79"/>
      <c r="AS306" s="79"/>
      <c r="AT306" s="79"/>
      <c r="AU306" s="79"/>
      <c r="AV306" s="79"/>
      <c r="AW306" s="79"/>
      <c r="AX306" s="79"/>
      <c r="AY306" s="79"/>
      <c r="AZ306" s="79"/>
      <c r="BA306" s="79"/>
      <c r="BB306" s="79"/>
      <c r="BC306" s="79"/>
      <c r="BD306" s="79"/>
      <c r="BE306" s="79"/>
    </row>
    <row r="307" spans="1:57" x14ac:dyDescent="0.25">
      <c r="A307" s="79"/>
      <c r="B307" s="79"/>
      <c r="C307" s="79"/>
      <c r="D307" s="79"/>
      <c r="E307" s="79"/>
      <c r="F307" s="79"/>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79"/>
      <c r="AF307" s="79"/>
      <c r="AG307" s="79"/>
      <c r="AH307" s="79"/>
      <c r="AI307" s="79"/>
      <c r="AJ307" s="79"/>
      <c r="AK307" s="79"/>
      <c r="AL307" s="79"/>
      <c r="AM307" s="79"/>
      <c r="AN307" s="79"/>
      <c r="AO307" s="79"/>
      <c r="AP307" s="79"/>
      <c r="AQ307" s="79"/>
      <c r="AR307" s="79"/>
      <c r="AS307" s="79"/>
      <c r="AT307" s="79"/>
      <c r="AU307" s="79"/>
      <c r="AV307" s="79"/>
      <c r="AW307" s="79"/>
      <c r="AX307" s="79"/>
      <c r="AY307" s="79"/>
      <c r="AZ307" s="79"/>
      <c r="BA307" s="79"/>
      <c r="BB307" s="79"/>
      <c r="BC307" s="79"/>
      <c r="BD307" s="79"/>
      <c r="BE307" s="79"/>
    </row>
    <row r="308" spans="1:57" x14ac:dyDescent="0.25">
      <c r="A308" s="79"/>
      <c r="B308" s="79"/>
      <c r="C308" s="79"/>
      <c r="D308" s="79"/>
      <c r="E308" s="79"/>
      <c r="F308" s="79"/>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79"/>
      <c r="AF308" s="79"/>
      <c r="AG308" s="79"/>
      <c r="AH308" s="79"/>
      <c r="AI308" s="79"/>
      <c r="AJ308" s="79"/>
      <c r="AK308" s="79"/>
      <c r="AL308" s="79"/>
      <c r="AM308" s="79"/>
      <c r="AN308" s="79"/>
      <c r="AO308" s="79"/>
      <c r="AP308" s="79"/>
      <c r="AQ308" s="79"/>
      <c r="AR308" s="79"/>
      <c r="AS308" s="79"/>
      <c r="AT308" s="79"/>
      <c r="AU308" s="79"/>
      <c r="AV308" s="79"/>
      <c r="AW308" s="79"/>
      <c r="AX308" s="79"/>
      <c r="AY308" s="79"/>
      <c r="AZ308" s="79"/>
      <c r="BA308" s="79"/>
      <c r="BB308" s="79"/>
      <c r="BC308" s="79"/>
      <c r="BD308" s="79"/>
      <c r="BE308" s="79"/>
    </row>
    <row r="309" spans="1:57" x14ac:dyDescent="0.25">
      <c r="A309" s="79"/>
      <c r="B309" s="79"/>
      <c r="C309" s="79"/>
      <c r="D309" s="79"/>
      <c r="E309" s="79"/>
      <c r="F309" s="79"/>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79"/>
      <c r="AF309" s="79"/>
      <c r="AG309" s="79"/>
      <c r="AH309" s="79"/>
      <c r="AI309" s="79"/>
      <c r="AJ309" s="79"/>
      <c r="AK309" s="79"/>
      <c r="AL309" s="79"/>
      <c r="AM309" s="79"/>
      <c r="AN309" s="79"/>
      <c r="AO309" s="79"/>
      <c r="AP309" s="79"/>
      <c r="AQ309" s="79"/>
      <c r="AR309" s="79"/>
      <c r="AS309" s="79"/>
      <c r="AT309" s="79"/>
      <c r="AU309" s="79"/>
      <c r="AV309" s="79"/>
      <c r="AW309" s="79"/>
      <c r="AX309" s="79"/>
      <c r="AY309" s="79"/>
      <c r="AZ309" s="79"/>
      <c r="BA309" s="79"/>
      <c r="BB309" s="79"/>
      <c r="BC309" s="79"/>
      <c r="BD309" s="79"/>
      <c r="BE309" s="79"/>
    </row>
    <row r="310" spans="1:57" x14ac:dyDescent="0.25">
      <c r="A310" s="79"/>
      <c r="B310" s="79"/>
      <c r="C310" s="79"/>
      <c r="D310" s="79"/>
      <c r="E310" s="79"/>
      <c r="F310" s="79"/>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79"/>
      <c r="AF310" s="79"/>
      <c r="AG310" s="79"/>
      <c r="AH310" s="79"/>
      <c r="AI310" s="79"/>
      <c r="AJ310" s="79"/>
      <c r="AK310" s="79"/>
      <c r="AL310" s="79"/>
      <c r="AM310" s="79"/>
      <c r="AN310" s="79"/>
      <c r="AO310" s="79"/>
      <c r="AP310" s="79"/>
      <c r="AQ310" s="79"/>
      <c r="AR310" s="79"/>
      <c r="AS310" s="79"/>
      <c r="AT310" s="79"/>
      <c r="AU310" s="79"/>
      <c r="AV310" s="79"/>
      <c r="AW310" s="79"/>
      <c r="AX310" s="79"/>
      <c r="AY310" s="79"/>
      <c r="AZ310" s="79"/>
      <c r="BA310" s="79"/>
      <c r="BB310" s="79"/>
      <c r="BC310" s="79"/>
      <c r="BD310" s="79"/>
      <c r="BE310" s="79"/>
    </row>
    <row r="311" spans="1:57" x14ac:dyDescent="0.25">
      <c r="A311" s="79"/>
      <c r="B311" s="79"/>
      <c r="C311" s="79"/>
      <c r="D311" s="79"/>
      <c r="E311" s="79"/>
      <c r="F311" s="79"/>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79"/>
      <c r="AF311" s="79"/>
      <c r="AG311" s="79"/>
      <c r="AH311" s="79"/>
      <c r="AI311" s="79"/>
      <c r="AJ311" s="79"/>
      <c r="AK311" s="79"/>
      <c r="AL311" s="79"/>
      <c r="AM311" s="79"/>
      <c r="AN311" s="79"/>
      <c r="AO311" s="79"/>
      <c r="AP311" s="79"/>
      <c r="AQ311" s="79"/>
      <c r="AR311" s="79"/>
      <c r="AS311" s="79"/>
      <c r="AT311" s="79"/>
      <c r="AU311" s="79"/>
      <c r="AV311" s="79"/>
      <c r="AW311" s="79"/>
      <c r="AX311" s="79"/>
      <c r="AY311" s="79"/>
      <c r="AZ311" s="79"/>
      <c r="BA311" s="79"/>
      <c r="BB311" s="79"/>
      <c r="BC311" s="79"/>
      <c r="BD311" s="79"/>
      <c r="BE311" s="79"/>
    </row>
    <row r="312" spans="1:57" x14ac:dyDescent="0.25">
      <c r="A312" s="79"/>
      <c r="B312" s="79"/>
      <c r="C312" s="79"/>
      <c r="D312" s="79"/>
      <c r="E312" s="79"/>
      <c r="F312" s="79"/>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79"/>
      <c r="AF312" s="79"/>
      <c r="AG312" s="79"/>
      <c r="AH312" s="79"/>
      <c r="AI312" s="79"/>
      <c r="AJ312" s="79"/>
      <c r="AK312" s="79"/>
      <c r="AL312" s="79"/>
      <c r="AM312" s="79"/>
      <c r="AN312" s="79"/>
      <c r="AO312" s="79"/>
      <c r="AP312" s="79"/>
      <c r="AQ312" s="79"/>
      <c r="AR312" s="79"/>
      <c r="AS312" s="79"/>
      <c r="AT312" s="79"/>
      <c r="AU312" s="79"/>
      <c r="AV312" s="79"/>
      <c r="AW312" s="79"/>
      <c r="AX312" s="79"/>
      <c r="AY312" s="79"/>
      <c r="AZ312" s="79"/>
      <c r="BA312" s="79"/>
      <c r="BB312" s="79"/>
      <c r="BC312" s="79"/>
      <c r="BD312" s="79"/>
      <c r="BE312" s="79"/>
    </row>
    <row r="313" spans="1:57" x14ac:dyDescent="0.25">
      <c r="A313" s="79"/>
      <c r="B313" s="79"/>
      <c r="C313" s="79"/>
      <c r="D313" s="79"/>
      <c r="E313" s="79"/>
      <c r="F313" s="79"/>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79"/>
      <c r="AF313" s="79"/>
      <c r="AG313" s="79"/>
      <c r="AH313" s="79"/>
      <c r="AI313" s="79"/>
      <c r="AJ313" s="79"/>
      <c r="AK313" s="79"/>
      <c r="AL313" s="79"/>
      <c r="AM313" s="79"/>
      <c r="AN313" s="79"/>
      <c r="AO313" s="79"/>
      <c r="AP313" s="79"/>
      <c r="AQ313" s="79"/>
      <c r="AR313" s="79"/>
      <c r="AS313" s="79"/>
      <c r="AT313" s="79"/>
      <c r="AU313" s="79"/>
      <c r="AV313" s="79"/>
      <c r="AW313" s="79"/>
      <c r="AX313" s="79"/>
      <c r="AY313" s="79"/>
      <c r="AZ313" s="79"/>
      <c r="BA313" s="79"/>
      <c r="BB313" s="79"/>
      <c r="BC313" s="79"/>
      <c r="BD313" s="79"/>
      <c r="BE313" s="79"/>
    </row>
    <row r="314" spans="1:57" x14ac:dyDescent="0.25">
      <c r="A314" s="79"/>
      <c r="B314" s="79"/>
      <c r="C314" s="79"/>
      <c r="D314" s="79"/>
      <c r="E314" s="79"/>
      <c r="F314" s="79"/>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79"/>
      <c r="AF314" s="79"/>
      <c r="AG314" s="79"/>
      <c r="AH314" s="79"/>
      <c r="AI314" s="79"/>
      <c r="AJ314" s="79"/>
      <c r="AK314" s="79"/>
      <c r="AL314" s="79"/>
      <c r="AM314" s="79"/>
      <c r="AN314" s="79"/>
      <c r="AO314" s="79"/>
      <c r="AP314" s="79"/>
      <c r="AQ314" s="79"/>
      <c r="AR314" s="79"/>
      <c r="AS314" s="79"/>
      <c r="AT314" s="79"/>
      <c r="AU314" s="79"/>
      <c r="AV314" s="79"/>
      <c r="AW314" s="79"/>
      <c r="AX314" s="79"/>
      <c r="AY314" s="79"/>
      <c r="AZ314" s="79"/>
      <c r="BA314" s="79"/>
      <c r="BB314" s="79"/>
      <c r="BC314" s="79"/>
      <c r="BD314" s="79"/>
      <c r="BE314" s="79"/>
    </row>
    <row r="315" spans="1:57" x14ac:dyDescent="0.25">
      <c r="A315" s="79"/>
      <c r="B315" s="79"/>
      <c r="C315" s="79"/>
      <c r="D315" s="79"/>
      <c r="E315" s="79"/>
      <c r="F315" s="79"/>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79"/>
      <c r="AF315" s="79"/>
      <c r="AG315" s="79"/>
      <c r="AH315" s="79"/>
      <c r="AI315" s="79"/>
      <c r="AJ315" s="79"/>
      <c r="AK315" s="79"/>
      <c r="AL315" s="79"/>
      <c r="AM315" s="79"/>
      <c r="AN315" s="79"/>
      <c r="AO315" s="79"/>
      <c r="AP315" s="79"/>
      <c r="AQ315" s="79"/>
      <c r="AR315" s="79"/>
      <c r="AS315" s="79"/>
      <c r="AT315" s="79"/>
      <c r="AU315" s="79"/>
      <c r="AV315" s="79"/>
      <c r="AW315" s="79"/>
      <c r="AX315" s="79"/>
      <c r="AY315" s="79"/>
      <c r="AZ315" s="79"/>
      <c r="BA315" s="79"/>
      <c r="BB315" s="79"/>
      <c r="BC315" s="79"/>
      <c r="BD315" s="79"/>
      <c r="BE315" s="79"/>
    </row>
    <row r="316" spans="1:57" x14ac:dyDescent="0.25">
      <c r="A316" s="79"/>
      <c r="B316" s="79"/>
      <c r="C316" s="79"/>
      <c r="D316" s="79"/>
      <c r="E316" s="79"/>
      <c r="F316" s="79"/>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79"/>
      <c r="AF316" s="79"/>
      <c r="AG316" s="79"/>
      <c r="AH316" s="79"/>
      <c r="AI316" s="79"/>
      <c r="AJ316" s="79"/>
      <c r="AK316" s="79"/>
      <c r="AL316" s="79"/>
      <c r="AM316" s="79"/>
      <c r="AN316" s="79"/>
      <c r="AO316" s="79"/>
      <c r="AP316" s="79"/>
      <c r="AQ316" s="79"/>
      <c r="AR316" s="79"/>
      <c r="AS316" s="79"/>
      <c r="AT316" s="79"/>
      <c r="AU316" s="79"/>
      <c r="AV316" s="79"/>
      <c r="AW316" s="79"/>
      <c r="AX316" s="79"/>
      <c r="AY316" s="79"/>
      <c r="AZ316" s="79"/>
      <c r="BA316" s="79"/>
      <c r="BB316" s="79"/>
      <c r="BC316" s="79"/>
      <c r="BD316" s="79"/>
      <c r="BE316" s="79"/>
    </row>
    <row r="317" spans="1:57" x14ac:dyDescent="0.25">
      <c r="A317" s="79"/>
      <c r="B317" s="79"/>
      <c r="C317" s="79"/>
      <c r="D317" s="79"/>
      <c r="E317" s="79"/>
      <c r="F317" s="79"/>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79"/>
      <c r="AF317" s="79"/>
      <c r="AG317" s="79"/>
      <c r="AH317" s="79"/>
      <c r="AI317" s="79"/>
      <c r="AJ317" s="79"/>
      <c r="AK317" s="79"/>
      <c r="AL317" s="79"/>
      <c r="AM317" s="79"/>
      <c r="AN317" s="79"/>
      <c r="AO317" s="79"/>
      <c r="AP317" s="79"/>
      <c r="AQ317" s="79"/>
      <c r="AR317" s="79"/>
      <c r="AS317" s="79"/>
      <c r="AT317" s="79"/>
      <c r="AU317" s="79"/>
      <c r="AV317" s="79"/>
      <c r="AW317" s="79"/>
      <c r="AX317" s="79"/>
      <c r="AY317" s="79"/>
      <c r="AZ317" s="79"/>
      <c r="BA317" s="79"/>
      <c r="BB317" s="79"/>
      <c r="BC317" s="79"/>
      <c r="BD317" s="79"/>
      <c r="BE317" s="79"/>
    </row>
    <row r="318" spans="1:57" x14ac:dyDescent="0.25">
      <c r="A318" s="79"/>
      <c r="B318" s="79"/>
      <c r="C318" s="79"/>
      <c r="D318" s="79"/>
      <c r="E318" s="79"/>
      <c r="F318" s="79"/>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79"/>
      <c r="AF318" s="79"/>
      <c r="AG318" s="79"/>
      <c r="AH318" s="79"/>
      <c r="AI318" s="79"/>
      <c r="AJ318" s="79"/>
      <c r="AK318" s="79"/>
      <c r="AL318" s="79"/>
      <c r="AM318" s="79"/>
      <c r="AN318" s="79"/>
      <c r="AO318" s="79"/>
      <c r="AP318" s="79"/>
      <c r="AQ318" s="79"/>
      <c r="AR318" s="79"/>
      <c r="AS318" s="79"/>
      <c r="AT318" s="79"/>
      <c r="AU318" s="79"/>
      <c r="AV318" s="79"/>
      <c r="AW318" s="79"/>
      <c r="AX318" s="79"/>
      <c r="AY318" s="79"/>
      <c r="AZ318" s="79"/>
      <c r="BA318" s="79"/>
      <c r="BB318" s="79"/>
      <c r="BC318" s="79"/>
      <c r="BD318" s="79"/>
      <c r="BE318" s="79"/>
    </row>
    <row r="319" spans="1:57" x14ac:dyDescent="0.25">
      <c r="A319" s="79"/>
      <c r="B319" s="79"/>
      <c r="C319" s="79"/>
      <c r="D319" s="79"/>
      <c r="E319" s="79"/>
      <c r="F319" s="79"/>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79"/>
      <c r="AF319" s="79"/>
      <c r="AG319" s="79"/>
      <c r="AH319" s="79"/>
      <c r="AI319" s="79"/>
      <c r="AJ319" s="79"/>
      <c r="AK319" s="79"/>
      <c r="AL319" s="79"/>
      <c r="AM319" s="79"/>
      <c r="AN319" s="79"/>
      <c r="AO319" s="79"/>
      <c r="AP319" s="79"/>
      <c r="AQ319" s="79"/>
      <c r="AR319" s="79"/>
      <c r="AS319" s="79"/>
      <c r="AT319" s="79"/>
      <c r="AU319" s="79"/>
      <c r="AV319" s="79"/>
      <c r="AW319" s="79"/>
      <c r="AX319" s="79"/>
      <c r="AY319" s="79"/>
      <c r="AZ319" s="79"/>
      <c r="BA319" s="79"/>
      <c r="BB319" s="79"/>
      <c r="BC319" s="79"/>
      <c r="BD319" s="79"/>
      <c r="BE319" s="79"/>
    </row>
    <row r="320" spans="1:57" x14ac:dyDescent="0.25">
      <c r="A320" s="79"/>
      <c r="B320" s="79"/>
      <c r="C320" s="79"/>
      <c r="D320" s="79"/>
      <c r="E320" s="79"/>
      <c r="F320" s="79"/>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79"/>
      <c r="AF320" s="79"/>
      <c r="AG320" s="79"/>
      <c r="AH320" s="79"/>
      <c r="AI320" s="79"/>
      <c r="AJ320" s="79"/>
      <c r="AK320" s="79"/>
      <c r="AL320" s="79"/>
      <c r="AM320" s="79"/>
      <c r="AN320" s="79"/>
      <c r="AO320" s="79"/>
      <c r="AP320" s="79"/>
      <c r="AQ320" s="79"/>
      <c r="AR320" s="79"/>
      <c r="AS320" s="79"/>
      <c r="AT320" s="79"/>
      <c r="AU320" s="79"/>
      <c r="AV320" s="79"/>
      <c r="AW320" s="79"/>
      <c r="AX320" s="79"/>
      <c r="AY320" s="79"/>
      <c r="AZ320" s="79"/>
      <c r="BA320" s="79"/>
      <c r="BB320" s="79"/>
      <c r="BC320" s="79"/>
      <c r="BD320" s="79"/>
      <c r="BE320" s="79"/>
    </row>
    <row r="321" spans="1:57" x14ac:dyDescent="0.25">
      <c r="A321" s="79"/>
      <c r="B321" s="79"/>
      <c r="C321" s="79"/>
      <c r="D321" s="79"/>
      <c r="E321" s="79"/>
      <c r="F321" s="79"/>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79"/>
      <c r="AF321" s="79"/>
      <c r="AG321" s="79"/>
      <c r="AH321" s="79"/>
      <c r="AI321" s="79"/>
      <c r="AJ321" s="79"/>
      <c r="AK321" s="79"/>
      <c r="AL321" s="79"/>
      <c r="AM321" s="79"/>
      <c r="AN321" s="79"/>
      <c r="AO321" s="79"/>
      <c r="AP321" s="79"/>
      <c r="AQ321" s="79"/>
      <c r="AR321" s="79"/>
      <c r="AS321" s="79"/>
      <c r="AT321" s="79"/>
      <c r="AU321" s="79"/>
      <c r="AV321" s="79"/>
      <c r="AW321" s="79"/>
      <c r="AX321" s="79"/>
      <c r="AY321" s="79"/>
      <c r="AZ321" s="79"/>
      <c r="BA321" s="79"/>
      <c r="BB321" s="79"/>
      <c r="BC321" s="79"/>
      <c r="BD321" s="79"/>
      <c r="BE321" s="79"/>
    </row>
    <row r="322" spans="1:57" x14ac:dyDescent="0.25">
      <c r="A322" s="79"/>
      <c r="B322" s="79"/>
      <c r="C322" s="79"/>
      <c r="D322" s="79"/>
      <c r="E322" s="79"/>
      <c r="F322" s="79"/>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79"/>
      <c r="AF322" s="79"/>
      <c r="AG322" s="79"/>
      <c r="AH322" s="79"/>
      <c r="AI322" s="79"/>
      <c r="AJ322" s="79"/>
      <c r="AK322" s="79"/>
      <c r="AL322" s="79"/>
      <c r="AM322" s="79"/>
      <c r="AN322" s="79"/>
      <c r="AO322" s="79"/>
      <c r="AP322" s="79"/>
      <c r="AQ322" s="79"/>
      <c r="AR322" s="79"/>
      <c r="AS322" s="79"/>
      <c r="AT322" s="79"/>
      <c r="AU322" s="79"/>
      <c r="AV322" s="79"/>
      <c r="AW322" s="79"/>
      <c r="AX322" s="79"/>
      <c r="AY322" s="79"/>
      <c r="AZ322" s="79"/>
      <c r="BA322" s="79"/>
      <c r="BB322" s="79"/>
      <c r="BC322" s="79"/>
      <c r="BD322" s="79"/>
      <c r="BE322" s="79"/>
    </row>
    <row r="323" spans="1:57" x14ac:dyDescent="0.25">
      <c r="A323" s="79"/>
      <c r="B323" s="79"/>
      <c r="C323" s="79"/>
      <c r="D323" s="79"/>
      <c r="E323" s="79"/>
      <c r="F323" s="79"/>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79"/>
      <c r="AF323" s="79"/>
      <c r="AG323" s="79"/>
      <c r="AH323" s="79"/>
      <c r="AI323" s="79"/>
      <c r="AJ323" s="79"/>
      <c r="AK323" s="79"/>
      <c r="AL323" s="79"/>
      <c r="AM323" s="79"/>
      <c r="AN323" s="79"/>
      <c r="AO323" s="79"/>
      <c r="AP323" s="79"/>
      <c r="AQ323" s="79"/>
      <c r="AR323" s="79"/>
      <c r="AS323" s="79"/>
      <c r="AT323" s="79"/>
      <c r="AU323" s="79"/>
      <c r="AV323" s="79"/>
      <c r="AW323" s="79"/>
      <c r="AX323" s="79"/>
      <c r="AY323" s="79"/>
      <c r="AZ323" s="79"/>
      <c r="BA323" s="79"/>
      <c r="BB323" s="79"/>
      <c r="BC323" s="79"/>
      <c r="BD323" s="79"/>
      <c r="BE323" s="79"/>
    </row>
    <row r="324" spans="1:57" x14ac:dyDescent="0.25">
      <c r="A324" s="79"/>
      <c r="B324" s="79"/>
      <c r="C324" s="79"/>
      <c r="D324" s="79"/>
      <c r="E324" s="79"/>
      <c r="F324" s="79"/>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79"/>
      <c r="AF324" s="79"/>
      <c r="AG324" s="79"/>
      <c r="AH324" s="79"/>
      <c r="AI324" s="79"/>
      <c r="AJ324" s="79"/>
      <c r="AK324" s="79"/>
      <c r="AL324" s="79"/>
      <c r="AM324" s="79"/>
      <c r="AN324" s="79"/>
      <c r="AO324" s="79"/>
      <c r="AP324" s="79"/>
      <c r="AQ324" s="79"/>
      <c r="AR324" s="79"/>
      <c r="AS324" s="79"/>
      <c r="AT324" s="79"/>
      <c r="AU324" s="79"/>
      <c r="AV324" s="79"/>
      <c r="AW324" s="79"/>
      <c r="AX324" s="79"/>
      <c r="AY324" s="79"/>
      <c r="AZ324" s="79"/>
      <c r="BA324" s="79"/>
      <c r="BB324" s="79"/>
      <c r="BC324" s="79"/>
      <c r="BD324" s="79"/>
      <c r="BE324" s="79"/>
    </row>
    <row r="325" spans="1:57" x14ac:dyDescent="0.25">
      <c r="A325" s="79"/>
      <c r="B325" s="79"/>
      <c r="C325" s="79"/>
      <c r="D325" s="79"/>
      <c r="E325" s="79"/>
      <c r="F325" s="79"/>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79"/>
      <c r="AF325" s="79"/>
      <c r="AG325" s="79"/>
      <c r="AH325" s="79"/>
      <c r="AI325" s="79"/>
      <c r="AJ325" s="79"/>
      <c r="AK325" s="79"/>
      <c r="AL325" s="79"/>
      <c r="AM325" s="79"/>
      <c r="AN325" s="79"/>
      <c r="AO325" s="79"/>
      <c r="AP325" s="79"/>
      <c r="AQ325" s="79"/>
      <c r="AR325" s="79"/>
      <c r="AS325" s="79"/>
      <c r="AT325" s="79"/>
      <c r="AU325" s="79"/>
      <c r="AV325" s="79"/>
      <c r="AW325" s="79"/>
      <c r="AX325" s="79"/>
      <c r="AY325" s="79"/>
      <c r="AZ325" s="79"/>
      <c r="BA325" s="79"/>
      <c r="BB325" s="79"/>
      <c r="BC325" s="79"/>
      <c r="BD325" s="79"/>
      <c r="BE325" s="79"/>
    </row>
    <row r="326" spans="1:57" x14ac:dyDescent="0.25">
      <c r="A326" s="79"/>
      <c r="B326" s="79"/>
      <c r="C326" s="79"/>
      <c r="D326" s="79"/>
      <c r="E326" s="79"/>
      <c r="F326" s="79"/>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79"/>
      <c r="AF326" s="79"/>
      <c r="AG326" s="79"/>
      <c r="AH326" s="79"/>
      <c r="AI326" s="79"/>
      <c r="AJ326" s="79"/>
      <c r="AK326" s="79"/>
      <c r="AL326" s="79"/>
      <c r="AM326" s="79"/>
      <c r="AN326" s="79"/>
      <c r="AO326" s="79"/>
      <c r="AP326" s="79"/>
      <c r="AQ326" s="79"/>
      <c r="AR326" s="79"/>
      <c r="AS326" s="79"/>
      <c r="AT326" s="79"/>
      <c r="AU326" s="79"/>
      <c r="AV326" s="79"/>
      <c r="AW326" s="79"/>
      <c r="AX326" s="79"/>
      <c r="AY326" s="79"/>
      <c r="AZ326" s="79"/>
      <c r="BA326" s="79"/>
      <c r="BB326" s="79"/>
      <c r="BC326" s="79"/>
      <c r="BD326" s="79"/>
      <c r="BE326" s="79"/>
    </row>
    <row r="327" spans="1:57" x14ac:dyDescent="0.25">
      <c r="A327" s="79"/>
      <c r="B327" s="79"/>
      <c r="C327" s="79"/>
      <c r="D327" s="79"/>
      <c r="E327" s="79"/>
      <c r="F327" s="79"/>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79"/>
      <c r="AF327" s="79"/>
      <c r="AG327" s="79"/>
      <c r="AH327" s="79"/>
      <c r="AI327" s="79"/>
      <c r="AJ327" s="79"/>
      <c r="AK327" s="79"/>
      <c r="AL327" s="79"/>
      <c r="AM327" s="79"/>
      <c r="AN327" s="79"/>
      <c r="AO327" s="79"/>
      <c r="AP327" s="79"/>
      <c r="AQ327" s="79"/>
      <c r="AR327" s="79"/>
      <c r="AS327" s="79"/>
      <c r="AT327" s="79"/>
      <c r="AU327" s="79"/>
      <c r="AV327" s="79"/>
      <c r="AW327" s="79"/>
      <c r="AX327" s="79"/>
      <c r="AY327" s="79"/>
      <c r="AZ327" s="79"/>
      <c r="BA327" s="79"/>
      <c r="BB327" s="79"/>
      <c r="BC327" s="79"/>
      <c r="BD327" s="79"/>
      <c r="BE327" s="79"/>
    </row>
    <row r="328" spans="1:57" x14ac:dyDescent="0.25">
      <c r="A328" s="79"/>
      <c r="B328" s="79"/>
      <c r="C328" s="79"/>
      <c r="D328" s="79"/>
      <c r="E328" s="79"/>
      <c r="F328" s="79"/>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79"/>
      <c r="AF328" s="79"/>
      <c r="AG328" s="79"/>
      <c r="AH328" s="79"/>
      <c r="AI328" s="79"/>
      <c r="AJ328" s="79"/>
      <c r="AK328" s="79"/>
      <c r="AL328" s="79"/>
      <c r="AM328" s="79"/>
      <c r="AN328" s="79"/>
      <c r="AO328" s="79"/>
      <c r="AP328" s="79"/>
      <c r="AQ328" s="79"/>
      <c r="AR328" s="79"/>
      <c r="AS328" s="79"/>
      <c r="AT328" s="79"/>
      <c r="AU328" s="79"/>
      <c r="AV328" s="79"/>
      <c r="AW328" s="79"/>
      <c r="AX328" s="79"/>
      <c r="AY328" s="79"/>
      <c r="AZ328" s="79"/>
      <c r="BA328" s="79"/>
      <c r="BB328" s="79"/>
      <c r="BC328" s="79"/>
      <c r="BD328" s="79"/>
      <c r="BE328" s="79"/>
    </row>
    <row r="329" spans="1:57" x14ac:dyDescent="0.25">
      <c r="A329" s="79"/>
      <c r="B329" s="79"/>
      <c r="C329" s="79"/>
      <c r="D329" s="79"/>
      <c r="E329" s="79"/>
      <c r="F329" s="79"/>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79"/>
      <c r="AF329" s="79"/>
      <c r="AG329" s="79"/>
      <c r="AH329" s="79"/>
      <c r="AI329" s="79"/>
      <c r="AJ329" s="79"/>
      <c r="AK329" s="79"/>
      <c r="AL329" s="79"/>
      <c r="AM329" s="79"/>
      <c r="AN329" s="79"/>
      <c r="AO329" s="79"/>
      <c r="AP329" s="79"/>
      <c r="AQ329" s="79"/>
      <c r="AR329" s="79"/>
      <c r="AS329" s="79"/>
      <c r="AT329" s="79"/>
      <c r="AU329" s="79"/>
      <c r="AV329" s="79"/>
      <c r="AW329" s="79"/>
      <c r="AX329" s="79"/>
      <c r="AY329" s="79"/>
      <c r="AZ329" s="79"/>
      <c r="BA329" s="79"/>
      <c r="BB329" s="79"/>
      <c r="BC329" s="79"/>
      <c r="BD329" s="79"/>
      <c r="BE329" s="79"/>
    </row>
    <row r="330" spans="1:57" x14ac:dyDescent="0.25">
      <c r="A330" s="79"/>
      <c r="B330" s="79"/>
      <c r="C330" s="79"/>
      <c r="D330" s="79"/>
      <c r="E330" s="79"/>
      <c r="F330" s="79"/>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79"/>
      <c r="AF330" s="79"/>
      <c r="AG330" s="79"/>
      <c r="AH330" s="79"/>
      <c r="AI330" s="79"/>
      <c r="AJ330" s="79"/>
      <c r="AK330" s="79"/>
      <c r="AL330" s="79"/>
      <c r="AM330" s="79"/>
      <c r="AN330" s="79"/>
      <c r="AO330" s="79"/>
      <c r="AP330" s="79"/>
      <c r="AQ330" s="79"/>
      <c r="AR330" s="79"/>
      <c r="AS330" s="79"/>
      <c r="AT330" s="79"/>
      <c r="AU330" s="79"/>
      <c r="AV330" s="79"/>
      <c r="AW330" s="79"/>
      <c r="AX330" s="79"/>
      <c r="AY330" s="79"/>
      <c r="AZ330" s="79"/>
      <c r="BA330" s="79"/>
      <c r="BB330" s="79"/>
      <c r="BC330" s="79"/>
      <c r="BD330" s="79"/>
      <c r="BE330" s="79"/>
    </row>
    <row r="331" spans="1:57" x14ac:dyDescent="0.25">
      <c r="A331" s="79"/>
      <c r="B331" s="79"/>
      <c r="C331" s="79"/>
      <c r="D331" s="79"/>
      <c r="E331" s="79"/>
      <c r="F331" s="79"/>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79"/>
      <c r="AF331" s="79"/>
      <c r="AG331" s="79"/>
      <c r="AH331" s="79"/>
      <c r="AI331" s="79"/>
      <c r="AJ331" s="79"/>
      <c r="AK331" s="79"/>
      <c r="AL331" s="79"/>
      <c r="AM331" s="79"/>
      <c r="AN331" s="79"/>
      <c r="AO331" s="79"/>
      <c r="AP331" s="79"/>
      <c r="AQ331" s="79"/>
      <c r="AR331" s="79"/>
      <c r="AS331" s="79"/>
      <c r="AT331" s="79"/>
      <c r="AU331" s="79"/>
      <c r="AV331" s="79"/>
      <c r="AW331" s="79"/>
      <c r="AX331" s="79"/>
      <c r="AY331" s="79"/>
      <c r="AZ331" s="79"/>
      <c r="BA331" s="79"/>
      <c r="BB331" s="79"/>
      <c r="BC331" s="79"/>
      <c r="BD331" s="79"/>
      <c r="BE331" s="79"/>
    </row>
    <row r="332" spans="1:57" x14ac:dyDescent="0.25">
      <c r="A332" s="79"/>
      <c r="B332" s="79"/>
      <c r="C332" s="79"/>
      <c r="D332" s="79"/>
      <c r="E332" s="79"/>
      <c r="F332" s="79"/>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79"/>
      <c r="AF332" s="79"/>
      <c r="AG332" s="79"/>
      <c r="AH332" s="79"/>
      <c r="AI332" s="79"/>
      <c r="AJ332" s="79"/>
      <c r="AK332" s="79"/>
      <c r="AL332" s="79"/>
      <c r="AM332" s="79"/>
      <c r="AN332" s="79"/>
      <c r="AO332" s="79"/>
      <c r="AP332" s="79"/>
      <c r="AQ332" s="79"/>
      <c r="AR332" s="79"/>
      <c r="AS332" s="79"/>
      <c r="AT332" s="79"/>
      <c r="AU332" s="79"/>
      <c r="AV332" s="79"/>
      <c r="AW332" s="79"/>
      <c r="AX332" s="79"/>
      <c r="AY332" s="79"/>
      <c r="AZ332" s="79"/>
      <c r="BA332" s="79"/>
      <c r="BB332" s="79"/>
      <c r="BC332" s="79"/>
      <c r="BD332" s="79"/>
      <c r="BE332" s="79"/>
    </row>
    <row r="333" spans="1:57" x14ac:dyDescent="0.25">
      <c r="A333" s="79"/>
      <c r="B333" s="79"/>
      <c r="C333" s="79"/>
      <c r="D333" s="79"/>
      <c r="E333" s="79"/>
      <c r="F333" s="79"/>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79"/>
      <c r="AF333" s="79"/>
      <c r="AG333" s="79"/>
      <c r="AH333" s="79"/>
      <c r="AI333" s="79"/>
      <c r="AJ333" s="79"/>
      <c r="AK333" s="79"/>
      <c r="AL333" s="79"/>
      <c r="AM333" s="79"/>
      <c r="AN333" s="79"/>
      <c r="AO333" s="79"/>
      <c r="AP333" s="79"/>
      <c r="AQ333" s="79"/>
      <c r="AR333" s="79"/>
      <c r="AS333" s="79"/>
      <c r="AT333" s="79"/>
      <c r="AU333" s="79"/>
      <c r="AV333" s="79"/>
      <c r="AW333" s="79"/>
      <c r="AX333" s="79"/>
      <c r="AY333" s="79"/>
      <c r="AZ333" s="79"/>
      <c r="BA333" s="79"/>
      <c r="BB333" s="79"/>
      <c r="BC333" s="79"/>
      <c r="BD333" s="79"/>
      <c r="BE333" s="79"/>
    </row>
    <row r="334" spans="1:57" x14ac:dyDescent="0.25">
      <c r="A334" s="79"/>
      <c r="B334" s="79"/>
      <c r="C334" s="79"/>
      <c r="D334" s="79"/>
      <c r="E334" s="79"/>
      <c r="F334" s="79"/>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79"/>
      <c r="AF334" s="79"/>
      <c r="AG334" s="79"/>
      <c r="AH334" s="79"/>
      <c r="AI334" s="79"/>
      <c r="AJ334" s="79"/>
      <c r="AK334" s="79"/>
      <c r="AL334" s="79"/>
      <c r="AM334" s="79"/>
      <c r="AN334" s="79"/>
      <c r="AO334" s="79"/>
      <c r="AP334" s="79"/>
      <c r="AQ334" s="79"/>
      <c r="AR334" s="79"/>
      <c r="AS334" s="79"/>
      <c r="AT334" s="79"/>
      <c r="AU334" s="79"/>
      <c r="AV334" s="79"/>
      <c r="AW334" s="79"/>
      <c r="AX334" s="79"/>
      <c r="AY334" s="79"/>
      <c r="AZ334" s="79"/>
      <c r="BA334" s="79"/>
      <c r="BB334" s="79"/>
      <c r="BC334" s="79"/>
      <c r="BD334" s="79"/>
      <c r="BE334" s="79"/>
    </row>
    <row r="335" spans="1:57" x14ac:dyDescent="0.25">
      <c r="A335" s="79"/>
      <c r="B335" s="79"/>
      <c r="C335" s="79"/>
      <c r="D335" s="79"/>
      <c r="E335" s="79"/>
      <c r="F335" s="79"/>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79"/>
      <c r="AF335" s="79"/>
      <c r="AG335" s="79"/>
      <c r="AH335" s="79"/>
      <c r="AI335" s="79"/>
      <c r="AJ335" s="79"/>
      <c r="AK335" s="79"/>
      <c r="AL335" s="79"/>
      <c r="AM335" s="79"/>
      <c r="AN335" s="79"/>
      <c r="AO335" s="79"/>
      <c r="AP335" s="79"/>
      <c r="AQ335" s="79"/>
      <c r="AR335" s="79"/>
      <c r="AS335" s="79"/>
      <c r="AT335" s="79"/>
      <c r="AU335" s="79"/>
      <c r="AV335" s="79"/>
      <c r="AW335" s="79"/>
      <c r="AX335" s="79"/>
      <c r="AY335" s="79"/>
      <c r="AZ335" s="79"/>
      <c r="BA335" s="79"/>
      <c r="BB335" s="79"/>
      <c r="BC335" s="79"/>
      <c r="BD335" s="79"/>
      <c r="BE335" s="79"/>
    </row>
    <row r="336" spans="1:57" x14ac:dyDescent="0.25">
      <c r="A336" s="79"/>
      <c r="B336" s="79"/>
      <c r="C336" s="79"/>
      <c r="D336" s="79"/>
      <c r="E336" s="79"/>
      <c r="F336" s="79"/>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79"/>
      <c r="AF336" s="79"/>
      <c r="AG336" s="79"/>
      <c r="AH336" s="79"/>
      <c r="AI336" s="79"/>
      <c r="AJ336" s="79"/>
      <c r="AK336" s="79"/>
      <c r="AL336" s="79"/>
      <c r="AM336" s="79"/>
      <c r="AN336" s="79"/>
      <c r="AO336" s="79"/>
      <c r="AP336" s="79"/>
      <c r="AQ336" s="79"/>
      <c r="AR336" s="79"/>
      <c r="AS336" s="79"/>
      <c r="AT336" s="79"/>
      <c r="AU336" s="79"/>
      <c r="AV336" s="79"/>
      <c r="AW336" s="79"/>
      <c r="AX336" s="79"/>
      <c r="AY336" s="79"/>
      <c r="AZ336" s="79"/>
      <c r="BA336" s="79"/>
      <c r="BB336" s="79"/>
      <c r="BC336" s="79"/>
      <c r="BD336" s="79"/>
      <c r="BE336" s="79"/>
    </row>
    <row r="337" spans="1:57" x14ac:dyDescent="0.25">
      <c r="A337" s="79"/>
      <c r="B337" s="79"/>
      <c r="C337" s="79"/>
      <c r="D337" s="79"/>
      <c r="E337" s="79"/>
      <c r="F337" s="79"/>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79"/>
      <c r="AF337" s="79"/>
      <c r="AG337" s="79"/>
      <c r="AH337" s="79"/>
      <c r="AI337" s="79"/>
      <c r="AJ337" s="79"/>
      <c r="AK337" s="79"/>
      <c r="AL337" s="79"/>
      <c r="AM337" s="79"/>
      <c r="AN337" s="79"/>
      <c r="AO337" s="79"/>
      <c r="AP337" s="79"/>
      <c r="AQ337" s="79"/>
      <c r="AR337" s="79"/>
      <c r="AS337" s="79"/>
      <c r="AT337" s="79"/>
      <c r="AU337" s="79"/>
      <c r="AV337" s="79"/>
      <c r="AW337" s="79"/>
      <c r="AX337" s="79"/>
      <c r="AY337" s="79"/>
      <c r="AZ337" s="79"/>
      <c r="BA337" s="79"/>
      <c r="BB337" s="79"/>
      <c r="BC337" s="79"/>
      <c r="BD337" s="79"/>
      <c r="BE337" s="79"/>
    </row>
    <row r="338" spans="1:57" x14ac:dyDescent="0.25">
      <c r="A338" s="79"/>
      <c r="B338" s="79"/>
      <c r="C338" s="79"/>
      <c r="D338" s="79"/>
      <c r="E338" s="79"/>
      <c r="F338" s="79"/>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79"/>
      <c r="AF338" s="79"/>
      <c r="AG338" s="79"/>
      <c r="AH338" s="79"/>
      <c r="AI338" s="79"/>
      <c r="AJ338" s="79"/>
      <c r="AK338" s="79"/>
      <c r="AL338" s="79"/>
      <c r="AM338" s="79"/>
      <c r="AN338" s="79"/>
      <c r="AO338" s="79"/>
      <c r="AP338" s="79"/>
      <c r="AQ338" s="79"/>
      <c r="AR338" s="79"/>
      <c r="AS338" s="79"/>
      <c r="AT338" s="79"/>
      <c r="AU338" s="79"/>
      <c r="AV338" s="79"/>
      <c r="AW338" s="79"/>
      <c r="AX338" s="79"/>
      <c r="AY338" s="79"/>
      <c r="AZ338" s="79"/>
      <c r="BA338" s="79"/>
      <c r="BB338" s="79"/>
      <c r="BC338" s="79"/>
      <c r="BD338" s="79"/>
      <c r="BE338" s="79"/>
    </row>
    <row r="339" spans="1:57" x14ac:dyDescent="0.25">
      <c r="A339" s="79"/>
      <c r="B339" s="79"/>
      <c r="C339" s="79"/>
      <c r="D339" s="79"/>
      <c r="E339" s="79"/>
      <c r="F339" s="79"/>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79"/>
      <c r="AF339" s="79"/>
      <c r="AG339" s="79"/>
      <c r="AH339" s="79"/>
      <c r="AI339" s="79"/>
      <c r="AJ339" s="79"/>
      <c r="AK339" s="79"/>
      <c r="AL339" s="79"/>
      <c r="AM339" s="79"/>
      <c r="AN339" s="79"/>
      <c r="AO339" s="79"/>
      <c r="AP339" s="79"/>
      <c r="AQ339" s="79"/>
      <c r="AR339" s="79"/>
      <c r="AS339" s="79"/>
      <c r="AT339" s="79"/>
      <c r="AU339" s="79"/>
      <c r="AV339" s="79"/>
      <c r="AW339" s="79"/>
      <c r="AX339" s="79"/>
      <c r="AY339" s="79"/>
      <c r="AZ339" s="79"/>
      <c r="BA339" s="79"/>
      <c r="BB339" s="79"/>
      <c r="BC339" s="79"/>
      <c r="BD339" s="79"/>
      <c r="BE339" s="79"/>
    </row>
    <row r="340" spans="1:57" x14ac:dyDescent="0.25">
      <c r="A340" s="79"/>
      <c r="B340" s="79"/>
      <c r="C340" s="79"/>
      <c r="D340" s="79"/>
      <c r="E340" s="79"/>
      <c r="F340" s="79"/>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79"/>
      <c r="AF340" s="79"/>
      <c r="AG340" s="79"/>
      <c r="AH340" s="79"/>
      <c r="AI340" s="79"/>
      <c r="AJ340" s="79"/>
      <c r="AK340" s="79"/>
      <c r="AL340" s="79"/>
      <c r="AM340" s="79"/>
      <c r="AN340" s="79"/>
      <c r="AO340" s="79"/>
      <c r="AP340" s="79"/>
      <c r="AQ340" s="79"/>
      <c r="AR340" s="79"/>
      <c r="AS340" s="79"/>
      <c r="AT340" s="79"/>
      <c r="AU340" s="79"/>
      <c r="AV340" s="79"/>
      <c r="AW340" s="79"/>
      <c r="AX340" s="79"/>
      <c r="AY340" s="79"/>
      <c r="AZ340" s="79"/>
      <c r="BA340" s="79"/>
      <c r="BB340" s="79"/>
      <c r="BC340" s="79"/>
      <c r="BD340" s="79"/>
      <c r="BE340" s="79"/>
    </row>
    <row r="341" spans="1:57" x14ac:dyDescent="0.25">
      <c r="A341" s="79"/>
      <c r="B341" s="79"/>
      <c r="C341" s="79"/>
      <c r="D341" s="79"/>
      <c r="E341" s="79"/>
      <c r="F341" s="79"/>
      <c r="G341" s="79"/>
      <c r="H341" s="79"/>
      <c r="I341" s="79"/>
      <c r="J341" s="79"/>
      <c r="K341" s="79"/>
      <c r="L341" s="79"/>
      <c r="M341" s="79"/>
      <c r="N341" s="79"/>
      <c r="O341" s="79"/>
      <c r="P341" s="79"/>
      <c r="Q341" s="79"/>
      <c r="R341" s="79"/>
      <c r="S341" s="79"/>
      <c r="T341" s="79"/>
      <c r="U341" s="79"/>
      <c r="V341" s="79"/>
      <c r="W341" s="79"/>
      <c r="X341" s="79"/>
      <c r="Y341" s="79"/>
      <c r="Z341" s="79"/>
      <c r="AA341" s="79"/>
      <c r="AB341" s="79"/>
      <c r="AC341" s="79"/>
      <c r="AD341" s="79"/>
      <c r="AE341" s="79"/>
      <c r="AF341" s="79"/>
      <c r="AG341" s="79"/>
      <c r="AH341" s="79"/>
      <c r="AI341" s="79"/>
      <c r="AJ341" s="79"/>
      <c r="AK341" s="79"/>
      <c r="AL341" s="79"/>
      <c r="AM341" s="79"/>
      <c r="AN341" s="79"/>
      <c r="AO341" s="79"/>
      <c r="AP341" s="79"/>
      <c r="AQ341" s="79"/>
      <c r="AR341" s="79"/>
      <c r="AS341" s="79"/>
      <c r="AT341" s="79"/>
      <c r="AU341" s="79"/>
      <c r="AV341" s="79"/>
      <c r="AW341" s="79"/>
      <c r="AX341" s="79"/>
      <c r="AY341" s="79"/>
      <c r="AZ341" s="79"/>
      <c r="BA341" s="79"/>
      <c r="BB341" s="79"/>
      <c r="BC341" s="79"/>
      <c r="BD341" s="79"/>
      <c r="BE341" s="79"/>
    </row>
    <row r="342" spans="1:57" x14ac:dyDescent="0.25">
      <c r="A342" s="79"/>
      <c r="B342" s="79"/>
      <c r="C342" s="79"/>
      <c r="D342" s="79"/>
      <c r="E342" s="79"/>
      <c r="F342" s="79"/>
      <c r="G342" s="79"/>
      <c r="H342" s="79"/>
      <c r="I342" s="79"/>
      <c r="J342" s="79"/>
      <c r="K342" s="79"/>
      <c r="L342" s="79"/>
      <c r="M342" s="79"/>
      <c r="N342" s="79"/>
      <c r="O342" s="79"/>
      <c r="P342" s="79"/>
      <c r="Q342" s="79"/>
      <c r="R342" s="79"/>
      <c r="S342" s="79"/>
      <c r="T342" s="79"/>
      <c r="U342" s="79"/>
      <c r="V342" s="79"/>
      <c r="W342" s="79"/>
      <c r="X342" s="79"/>
      <c r="Y342" s="79"/>
      <c r="Z342" s="79"/>
      <c r="AA342" s="79"/>
      <c r="AB342" s="79"/>
      <c r="AC342" s="79"/>
      <c r="AD342" s="79"/>
      <c r="AE342" s="79"/>
      <c r="AF342" s="79"/>
      <c r="AG342" s="79"/>
      <c r="AH342" s="79"/>
      <c r="AI342" s="79"/>
      <c r="AJ342" s="79"/>
      <c r="AK342" s="79"/>
      <c r="AL342" s="79"/>
      <c r="AM342" s="79"/>
      <c r="AN342" s="79"/>
      <c r="AO342" s="79"/>
      <c r="AP342" s="79"/>
      <c r="AQ342" s="79"/>
      <c r="AR342" s="79"/>
      <c r="AS342" s="79"/>
      <c r="AT342" s="79"/>
      <c r="AU342" s="79"/>
      <c r="AV342" s="79"/>
      <c r="AW342" s="79"/>
      <c r="AX342" s="79"/>
      <c r="AY342" s="79"/>
      <c r="AZ342" s="79"/>
      <c r="BA342" s="79"/>
      <c r="BB342" s="79"/>
      <c r="BC342" s="79"/>
      <c r="BD342" s="79"/>
      <c r="BE342" s="79"/>
    </row>
    <row r="343" spans="1:57" x14ac:dyDescent="0.25">
      <c r="A343" s="79"/>
      <c r="B343" s="79"/>
      <c r="C343" s="79"/>
      <c r="D343" s="79"/>
      <c r="E343" s="79"/>
      <c r="F343" s="79"/>
      <c r="G343" s="79"/>
      <c r="H343" s="79"/>
      <c r="I343" s="79"/>
      <c r="J343" s="79"/>
      <c r="K343" s="79"/>
      <c r="L343" s="79"/>
      <c r="M343" s="79"/>
      <c r="N343" s="79"/>
      <c r="O343" s="79"/>
      <c r="P343" s="79"/>
      <c r="Q343" s="79"/>
      <c r="R343" s="79"/>
      <c r="S343" s="79"/>
      <c r="T343" s="79"/>
      <c r="U343" s="79"/>
      <c r="V343" s="79"/>
      <c r="W343" s="79"/>
      <c r="X343" s="79"/>
      <c r="Y343" s="79"/>
      <c r="Z343" s="79"/>
      <c r="AA343" s="79"/>
      <c r="AB343" s="79"/>
      <c r="AC343" s="79"/>
      <c r="AD343" s="79"/>
      <c r="AE343" s="79"/>
      <c r="AF343" s="79"/>
      <c r="AG343" s="79"/>
      <c r="AH343" s="79"/>
      <c r="AI343" s="79"/>
      <c r="AJ343" s="79"/>
      <c r="AK343" s="79"/>
      <c r="AL343" s="79"/>
      <c r="AM343" s="79"/>
      <c r="AN343" s="79"/>
      <c r="AO343" s="79"/>
      <c r="AP343" s="79"/>
      <c r="AQ343" s="79"/>
      <c r="AR343" s="79"/>
      <c r="AS343" s="79"/>
      <c r="AT343" s="79"/>
      <c r="AU343" s="79"/>
      <c r="AV343" s="79"/>
      <c r="AW343" s="79"/>
      <c r="AX343" s="79"/>
      <c r="AY343" s="79"/>
      <c r="AZ343" s="79"/>
      <c r="BA343" s="79"/>
      <c r="BB343" s="79"/>
      <c r="BC343" s="79"/>
      <c r="BD343" s="79"/>
      <c r="BE343" s="79"/>
    </row>
    <row r="344" spans="1:57" x14ac:dyDescent="0.25">
      <c r="A344" s="79"/>
      <c r="B344" s="79"/>
      <c r="C344" s="79"/>
      <c r="D344" s="79"/>
      <c r="E344" s="79"/>
      <c r="F344" s="79"/>
      <c r="G344" s="79"/>
      <c r="H344" s="79"/>
      <c r="I344" s="79"/>
      <c r="J344" s="79"/>
      <c r="K344" s="79"/>
      <c r="L344" s="79"/>
      <c r="M344" s="79"/>
      <c r="N344" s="79"/>
      <c r="O344" s="79"/>
      <c r="P344" s="79"/>
      <c r="Q344" s="79"/>
      <c r="R344" s="79"/>
      <c r="S344" s="79"/>
      <c r="T344" s="79"/>
      <c r="U344" s="79"/>
      <c r="V344" s="79"/>
      <c r="W344" s="79"/>
      <c r="X344" s="79"/>
      <c r="Y344" s="79"/>
      <c r="Z344" s="79"/>
      <c r="AA344" s="79"/>
      <c r="AB344" s="79"/>
      <c r="AC344" s="79"/>
      <c r="AD344" s="79"/>
      <c r="AE344" s="79"/>
      <c r="AF344" s="79"/>
      <c r="AG344" s="79"/>
      <c r="AH344" s="79"/>
      <c r="AI344" s="79"/>
      <c r="AJ344" s="79"/>
      <c r="AK344" s="79"/>
      <c r="AL344" s="79"/>
      <c r="AM344" s="79"/>
      <c r="AN344" s="79"/>
      <c r="AO344" s="79"/>
      <c r="AP344" s="79"/>
      <c r="AQ344" s="79"/>
      <c r="AR344" s="79"/>
      <c r="AS344" s="79"/>
      <c r="AT344" s="79"/>
      <c r="AU344" s="79"/>
      <c r="AV344" s="79"/>
      <c r="AW344" s="79"/>
      <c r="AX344" s="79"/>
      <c r="AY344" s="79"/>
      <c r="AZ344" s="79"/>
      <c r="BA344" s="79"/>
      <c r="BB344" s="79"/>
      <c r="BC344" s="79"/>
      <c r="BD344" s="79"/>
      <c r="BE344" s="79"/>
    </row>
    <row r="345" spans="1:57" x14ac:dyDescent="0.25">
      <c r="A345" s="79"/>
      <c r="B345" s="79"/>
      <c r="C345" s="79"/>
      <c r="D345" s="79"/>
      <c r="E345" s="79"/>
      <c r="F345" s="79"/>
      <c r="G345" s="79"/>
      <c r="H345" s="79"/>
      <c r="I345" s="79"/>
      <c r="J345" s="79"/>
      <c r="K345" s="79"/>
      <c r="L345" s="79"/>
      <c r="M345" s="79"/>
      <c r="N345" s="79"/>
      <c r="O345" s="79"/>
      <c r="P345" s="79"/>
      <c r="Q345" s="79"/>
      <c r="R345" s="79"/>
      <c r="S345" s="79"/>
      <c r="T345" s="79"/>
      <c r="U345" s="79"/>
      <c r="V345" s="79"/>
      <c r="W345" s="79"/>
      <c r="X345" s="79"/>
      <c r="Y345" s="79"/>
      <c r="Z345" s="79"/>
      <c r="AA345" s="79"/>
      <c r="AB345" s="79"/>
      <c r="AC345" s="79"/>
      <c r="AD345" s="79"/>
      <c r="AE345" s="79"/>
      <c r="AF345" s="79"/>
      <c r="AG345" s="79"/>
      <c r="AH345" s="79"/>
      <c r="AI345" s="79"/>
      <c r="AJ345" s="79"/>
      <c r="AK345" s="79"/>
      <c r="AL345" s="79"/>
      <c r="AM345" s="79"/>
      <c r="AN345" s="79"/>
      <c r="AO345" s="79"/>
      <c r="AP345" s="79"/>
      <c r="AQ345" s="79"/>
      <c r="AR345" s="79"/>
      <c r="AS345" s="79"/>
      <c r="AT345" s="79"/>
      <c r="AU345" s="79"/>
      <c r="AV345" s="79"/>
      <c r="AW345" s="79"/>
      <c r="AX345" s="79"/>
      <c r="AY345" s="79"/>
      <c r="AZ345" s="79"/>
      <c r="BA345" s="79"/>
      <c r="BB345" s="79"/>
      <c r="BC345" s="79"/>
      <c r="BD345" s="79"/>
      <c r="BE345" s="79"/>
    </row>
    <row r="346" spans="1:57" x14ac:dyDescent="0.25">
      <c r="A346" s="79"/>
      <c r="B346" s="79"/>
      <c r="C346" s="79"/>
      <c r="D346" s="79"/>
      <c r="E346" s="79"/>
      <c r="F346" s="79"/>
      <c r="G346" s="79"/>
      <c r="H346" s="79"/>
      <c r="I346" s="79"/>
      <c r="J346" s="79"/>
      <c r="K346" s="79"/>
      <c r="L346" s="79"/>
      <c r="M346" s="79"/>
      <c r="N346" s="79"/>
      <c r="O346" s="79"/>
      <c r="P346" s="79"/>
      <c r="Q346" s="79"/>
      <c r="R346" s="79"/>
      <c r="S346" s="79"/>
      <c r="T346" s="79"/>
      <c r="U346" s="79"/>
      <c r="V346" s="79"/>
      <c r="W346" s="79"/>
      <c r="X346" s="79"/>
      <c r="Y346" s="79"/>
      <c r="Z346" s="79"/>
      <c r="AA346" s="79"/>
      <c r="AB346" s="79"/>
      <c r="AC346" s="79"/>
      <c r="AD346" s="79"/>
      <c r="AE346" s="79"/>
      <c r="AF346" s="79"/>
      <c r="AG346" s="79"/>
      <c r="AH346" s="79"/>
      <c r="AI346" s="79"/>
      <c r="AJ346" s="79"/>
      <c r="AK346" s="79"/>
      <c r="AL346" s="79"/>
      <c r="AM346" s="79"/>
      <c r="AN346" s="79"/>
      <c r="AO346" s="79"/>
      <c r="AP346" s="79"/>
      <c r="AQ346" s="79"/>
      <c r="AR346" s="79"/>
      <c r="AS346" s="79"/>
      <c r="AT346" s="79"/>
      <c r="AU346" s="79"/>
      <c r="AV346" s="79"/>
      <c r="AW346" s="79"/>
      <c r="AX346" s="79"/>
      <c r="AY346" s="79"/>
      <c r="AZ346" s="79"/>
      <c r="BA346" s="79"/>
      <c r="BB346" s="79"/>
      <c r="BC346" s="79"/>
      <c r="BD346" s="79"/>
      <c r="BE346" s="79"/>
    </row>
    <row r="347" spans="1:57" x14ac:dyDescent="0.25">
      <c r="A347" s="79"/>
      <c r="B347" s="79"/>
      <c r="C347" s="79"/>
      <c r="D347" s="79"/>
      <c r="E347" s="79"/>
      <c r="F347" s="79"/>
      <c r="G347" s="79"/>
      <c r="H347" s="79"/>
      <c r="I347" s="79"/>
      <c r="J347" s="79"/>
      <c r="K347" s="79"/>
      <c r="L347" s="79"/>
      <c r="M347" s="79"/>
      <c r="N347" s="79"/>
      <c r="O347" s="79"/>
      <c r="P347" s="79"/>
      <c r="Q347" s="79"/>
      <c r="R347" s="79"/>
      <c r="S347" s="79"/>
      <c r="T347" s="79"/>
      <c r="U347" s="79"/>
      <c r="V347" s="79"/>
      <c r="W347" s="79"/>
      <c r="X347" s="79"/>
      <c r="Y347" s="79"/>
      <c r="Z347" s="79"/>
      <c r="AA347" s="79"/>
      <c r="AB347" s="79"/>
      <c r="AC347" s="79"/>
      <c r="AD347" s="79"/>
      <c r="AE347" s="79"/>
      <c r="AF347" s="79"/>
      <c r="AG347" s="79"/>
      <c r="AH347" s="79"/>
      <c r="AI347" s="79"/>
      <c r="AJ347" s="79"/>
      <c r="AK347" s="79"/>
      <c r="AL347" s="79"/>
      <c r="AM347" s="79"/>
      <c r="AN347" s="79"/>
      <c r="AO347" s="79"/>
      <c r="AP347" s="79"/>
      <c r="AQ347" s="79"/>
      <c r="AR347" s="79"/>
      <c r="AS347" s="79"/>
      <c r="AT347" s="79"/>
      <c r="AU347" s="79"/>
      <c r="AV347" s="79"/>
      <c r="AW347" s="79"/>
      <c r="AX347" s="79"/>
      <c r="AY347" s="79"/>
      <c r="AZ347" s="79"/>
      <c r="BA347" s="79"/>
      <c r="BB347" s="79"/>
      <c r="BC347" s="79"/>
      <c r="BD347" s="79"/>
      <c r="BE347" s="79"/>
    </row>
    <row r="348" spans="1:57" x14ac:dyDescent="0.25">
      <c r="A348" s="79"/>
      <c r="B348" s="79"/>
      <c r="C348" s="79"/>
      <c r="D348" s="79"/>
      <c r="E348" s="79"/>
      <c r="F348" s="79"/>
      <c r="G348" s="79"/>
      <c r="H348" s="79"/>
      <c r="I348" s="79"/>
      <c r="J348" s="79"/>
      <c r="K348" s="79"/>
      <c r="L348" s="79"/>
      <c r="M348" s="79"/>
      <c r="N348" s="79"/>
      <c r="O348" s="79"/>
      <c r="P348" s="79"/>
      <c r="Q348" s="79"/>
      <c r="R348" s="79"/>
      <c r="S348" s="79"/>
      <c r="T348" s="79"/>
      <c r="U348" s="79"/>
      <c r="V348" s="79"/>
      <c r="W348" s="79"/>
      <c r="X348" s="79"/>
      <c r="Y348" s="79"/>
      <c r="Z348" s="79"/>
      <c r="AA348" s="79"/>
      <c r="AB348" s="79"/>
      <c r="AC348" s="79"/>
      <c r="AD348" s="79"/>
      <c r="AE348" s="79"/>
      <c r="AF348" s="79"/>
      <c r="AG348" s="79"/>
      <c r="AH348" s="79"/>
      <c r="AI348" s="79"/>
      <c r="AJ348" s="79"/>
      <c r="AK348" s="79"/>
      <c r="AL348" s="79"/>
      <c r="AM348" s="79"/>
      <c r="AN348" s="79"/>
      <c r="AO348" s="79"/>
      <c r="AP348" s="79"/>
      <c r="AQ348" s="79"/>
      <c r="AR348" s="79"/>
      <c r="AS348" s="79"/>
      <c r="AT348" s="79"/>
      <c r="AU348" s="79"/>
      <c r="AV348" s="79"/>
      <c r="AW348" s="79"/>
      <c r="AX348" s="79"/>
      <c r="AY348" s="79"/>
      <c r="AZ348" s="79"/>
      <c r="BA348" s="79"/>
      <c r="BB348" s="79"/>
      <c r="BC348" s="79"/>
      <c r="BD348" s="79"/>
      <c r="BE348" s="79"/>
    </row>
    <row r="349" spans="1:57" x14ac:dyDescent="0.25">
      <c r="A349" s="79"/>
      <c r="B349" s="79"/>
      <c r="C349" s="79"/>
      <c r="D349" s="79"/>
      <c r="E349" s="79"/>
      <c r="F349" s="79"/>
      <c r="G349" s="79"/>
      <c r="H349" s="79"/>
      <c r="I349" s="79"/>
      <c r="J349" s="79"/>
      <c r="K349" s="79"/>
      <c r="L349" s="79"/>
      <c r="M349" s="79"/>
      <c r="N349" s="79"/>
      <c r="O349" s="79"/>
      <c r="P349" s="79"/>
      <c r="Q349" s="79"/>
      <c r="R349" s="79"/>
      <c r="S349" s="79"/>
      <c r="T349" s="79"/>
      <c r="U349" s="79"/>
      <c r="V349" s="79"/>
      <c r="W349" s="79"/>
      <c r="X349" s="79"/>
      <c r="Y349" s="79"/>
      <c r="Z349" s="79"/>
      <c r="AA349" s="79"/>
      <c r="AB349" s="79"/>
      <c r="AC349" s="79"/>
      <c r="AD349" s="79"/>
      <c r="AE349" s="79"/>
      <c r="AF349" s="79"/>
      <c r="AG349" s="79"/>
      <c r="AH349" s="79"/>
      <c r="AI349" s="79"/>
      <c r="AJ349" s="79"/>
      <c r="AK349" s="79"/>
      <c r="AL349" s="79"/>
      <c r="AM349" s="79"/>
      <c r="AN349" s="79"/>
      <c r="AO349" s="79"/>
      <c r="AP349" s="79"/>
      <c r="AQ349" s="79"/>
      <c r="AR349" s="79"/>
      <c r="AS349" s="79"/>
      <c r="AT349" s="79"/>
      <c r="AU349" s="79"/>
      <c r="AV349" s="79"/>
      <c r="AW349" s="79"/>
      <c r="AX349" s="79"/>
      <c r="AY349" s="79"/>
      <c r="AZ349" s="79"/>
      <c r="BA349" s="79"/>
      <c r="BB349" s="79"/>
      <c r="BC349" s="79"/>
      <c r="BD349" s="79"/>
      <c r="BE349" s="79"/>
    </row>
    <row r="350" spans="1:57" x14ac:dyDescent="0.25">
      <c r="A350" s="79"/>
      <c r="B350" s="79"/>
      <c r="C350" s="79"/>
      <c r="D350" s="79"/>
      <c r="E350" s="79"/>
      <c r="F350" s="79"/>
      <c r="G350" s="79"/>
      <c r="H350" s="79"/>
      <c r="I350" s="79"/>
      <c r="J350" s="79"/>
      <c r="K350" s="79"/>
      <c r="L350" s="79"/>
      <c r="M350" s="79"/>
      <c r="N350" s="79"/>
      <c r="O350" s="79"/>
      <c r="P350" s="79"/>
      <c r="Q350" s="79"/>
      <c r="R350" s="79"/>
      <c r="S350" s="79"/>
      <c r="T350" s="79"/>
      <c r="U350" s="79"/>
      <c r="V350" s="79"/>
      <c r="W350" s="79"/>
      <c r="X350" s="79"/>
      <c r="Y350" s="79"/>
      <c r="Z350" s="79"/>
      <c r="AA350" s="79"/>
      <c r="AB350" s="79"/>
      <c r="AC350" s="79"/>
      <c r="AD350" s="79"/>
      <c r="AE350" s="79"/>
      <c r="AF350" s="79"/>
      <c r="AG350" s="79"/>
      <c r="AH350" s="79"/>
      <c r="AI350" s="79"/>
      <c r="AJ350" s="79"/>
      <c r="AK350" s="79"/>
      <c r="AL350" s="79"/>
      <c r="AM350" s="79"/>
      <c r="AN350" s="79"/>
      <c r="AO350" s="79"/>
      <c r="AP350" s="79"/>
      <c r="AQ350" s="79"/>
      <c r="AR350" s="79"/>
      <c r="AS350" s="79"/>
      <c r="AT350" s="79"/>
      <c r="AU350" s="79"/>
      <c r="AV350" s="79"/>
      <c r="AW350" s="79"/>
      <c r="AX350" s="79"/>
      <c r="AY350" s="79"/>
      <c r="AZ350" s="79"/>
      <c r="BA350" s="79"/>
      <c r="BB350" s="79"/>
      <c r="BC350" s="79"/>
      <c r="BD350" s="79"/>
      <c r="BE350" s="79"/>
    </row>
    <row r="351" spans="1:57" x14ac:dyDescent="0.25">
      <c r="A351" s="79"/>
      <c r="B351" s="79"/>
      <c r="C351" s="79"/>
      <c r="D351" s="79"/>
      <c r="E351" s="79"/>
      <c r="F351" s="79"/>
      <c r="G351" s="79"/>
      <c r="H351" s="79"/>
      <c r="I351" s="79"/>
      <c r="J351" s="79"/>
      <c r="K351" s="79"/>
      <c r="L351" s="79"/>
      <c r="M351" s="79"/>
      <c r="N351" s="79"/>
      <c r="O351" s="79"/>
      <c r="P351" s="79"/>
      <c r="Q351" s="79"/>
      <c r="R351" s="79"/>
      <c r="S351" s="79"/>
      <c r="T351" s="79"/>
      <c r="U351" s="79"/>
      <c r="V351" s="79"/>
      <c r="W351" s="79"/>
      <c r="X351" s="79"/>
      <c r="Y351" s="79"/>
      <c r="Z351" s="79"/>
      <c r="AA351" s="79"/>
      <c r="AB351" s="79"/>
      <c r="AC351" s="79"/>
      <c r="AD351" s="79"/>
      <c r="AE351" s="79"/>
      <c r="AF351" s="79"/>
      <c r="AG351" s="79"/>
      <c r="AH351" s="79"/>
      <c r="AI351" s="79"/>
      <c r="AJ351" s="79"/>
      <c r="AK351" s="79"/>
      <c r="AL351" s="79"/>
      <c r="AM351" s="79"/>
      <c r="AN351" s="79"/>
      <c r="AO351" s="79"/>
      <c r="AP351" s="79"/>
      <c r="AQ351" s="79"/>
      <c r="AR351" s="79"/>
      <c r="AS351" s="79"/>
      <c r="AT351" s="79"/>
      <c r="AU351" s="79"/>
      <c r="AV351" s="79"/>
      <c r="AW351" s="79"/>
      <c r="AX351" s="79"/>
      <c r="AY351" s="79"/>
      <c r="AZ351" s="79"/>
      <c r="BA351" s="79"/>
      <c r="BB351" s="79"/>
      <c r="BC351" s="79"/>
      <c r="BD351" s="79"/>
      <c r="BE351" s="79"/>
    </row>
    <row r="352" spans="1:57" x14ac:dyDescent="0.25">
      <c r="A352" s="79"/>
      <c r="B352" s="79"/>
      <c r="C352" s="79"/>
      <c r="D352" s="79"/>
      <c r="E352" s="79"/>
      <c r="F352" s="79"/>
      <c r="G352" s="79"/>
      <c r="H352" s="79"/>
      <c r="I352" s="79"/>
      <c r="J352" s="79"/>
      <c r="K352" s="79"/>
      <c r="L352" s="79"/>
      <c r="M352" s="79"/>
      <c r="N352" s="79"/>
      <c r="O352" s="79"/>
      <c r="P352" s="79"/>
      <c r="Q352" s="79"/>
      <c r="R352" s="79"/>
      <c r="S352" s="79"/>
      <c r="T352" s="79"/>
      <c r="U352" s="79"/>
      <c r="V352" s="79"/>
      <c r="W352" s="79"/>
      <c r="X352" s="79"/>
      <c r="Y352" s="79"/>
      <c r="Z352" s="79"/>
      <c r="AA352" s="79"/>
      <c r="AB352" s="79"/>
      <c r="AC352" s="79"/>
      <c r="AD352" s="79"/>
      <c r="AE352" s="79"/>
      <c r="AF352" s="79"/>
      <c r="AG352" s="79"/>
      <c r="AH352" s="79"/>
      <c r="AI352" s="79"/>
      <c r="AJ352" s="79"/>
      <c r="AK352" s="79"/>
      <c r="AL352" s="79"/>
      <c r="AM352" s="79"/>
      <c r="AN352" s="79"/>
      <c r="AO352" s="79"/>
      <c r="AP352" s="79"/>
      <c r="AQ352" s="79"/>
      <c r="AR352" s="79"/>
      <c r="AS352" s="79"/>
      <c r="AT352" s="79"/>
      <c r="AU352" s="79"/>
      <c r="AV352" s="79"/>
      <c r="AW352" s="79"/>
      <c r="AX352" s="79"/>
      <c r="AY352" s="79"/>
      <c r="AZ352" s="79"/>
      <c r="BA352" s="79"/>
      <c r="BB352" s="79"/>
      <c r="BC352" s="79"/>
      <c r="BD352" s="79"/>
      <c r="BE352" s="79"/>
    </row>
    <row r="353" spans="1:57" x14ac:dyDescent="0.25">
      <c r="A353" s="79"/>
      <c r="B353" s="79"/>
      <c r="C353" s="79"/>
      <c r="D353" s="79"/>
      <c r="E353" s="79"/>
      <c r="F353" s="79"/>
      <c r="G353" s="79"/>
      <c r="H353" s="79"/>
      <c r="I353" s="79"/>
      <c r="J353" s="79"/>
      <c r="K353" s="79"/>
      <c r="L353" s="79"/>
      <c r="M353" s="79"/>
      <c r="N353" s="79"/>
      <c r="O353" s="79"/>
      <c r="P353" s="79"/>
      <c r="Q353" s="79"/>
      <c r="R353" s="79"/>
      <c r="S353" s="79"/>
      <c r="T353" s="79"/>
      <c r="U353" s="79"/>
      <c r="V353" s="79"/>
      <c r="W353" s="79"/>
      <c r="X353" s="79"/>
      <c r="Y353" s="79"/>
      <c r="Z353" s="79"/>
      <c r="AA353" s="79"/>
      <c r="AB353" s="79"/>
      <c r="AC353" s="79"/>
      <c r="AD353" s="79"/>
      <c r="AE353" s="79"/>
      <c r="AF353" s="79"/>
      <c r="AG353" s="79"/>
      <c r="AH353" s="79"/>
      <c r="AI353" s="79"/>
      <c r="AJ353" s="79"/>
      <c r="AK353" s="79"/>
      <c r="AL353" s="79"/>
      <c r="AM353" s="79"/>
      <c r="AN353" s="79"/>
      <c r="AO353" s="79"/>
      <c r="AP353" s="79"/>
      <c r="AQ353" s="79"/>
      <c r="AR353" s="79"/>
      <c r="AS353" s="79"/>
      <c r="AT353" s="79"/>
      <c r="AU353" s="79"/>
      <c r="AV353" s="79"/>
      <c r="AW353" s="79"/>
      <c r="AX353" s="79"/>
      <c r="AY353" s="79"/>
      <c r="AZ353" s="79"/>
      <c r="BA353" s="79"/>
      <c r="BB353" s="79"/>
      <c r="BC353" s="79"/>
      <c r="BD353" s="79"/>
      <c r="BE353" s="79"/>
    </row>
    <row r="354" spans="1:57" x14ac:dyDescent="0.25">
      <c r="A354" s="79"/>
      <c r="B354" s="79"/>
      <c r="C354" s="79"/>
      <c r="D354" s="79"/>
      <c r="E354" s="79"/>
      <c r="F354" s="79"/>
      <c r="G354" s="79"/>
      <c r="H354" s="79"/>
      <c r="I354" s="79"/>
      <c r="J354" s="79"/>
      <c r="K354" s="79"/>
      <c r="L354" s="79"/>
      <c r="M354" s="79"/>
      <c r="N354" s="79"/>
      <c r="O354" s="79"/>
      <c r="P354" s="79"/>
      <c r="Q354" s="79"/>
      <c r="R354" s="79"/>
      <c r="S354" s="79"/>
      <c r="T354" s="79"/>
      <c r="U354" s="79"/>
      <c r="V354" s="79"/>
      <c r="W354" s="79"/>
      <c r="X354" s="79"/>
      <c r="Y354" s="79"/>
      <c r="Z354" s="79"/>
      <c r="AA354" s="79"/>
      <c r="AB354" s="79"/>
      <c r="AC354" s="79"/>
      <c r="AD354" s="79"/>
      <c r="AE354" s="79"/>
      <c r="AF354" s="79"/>
      <c r="AG354" s="79"/>
      <c r="AH354" s="79"/>
      <c r="AI354" s="79"/>
      <c r="AJ354" s="79"/>
      <c r="AK354" s="79"/>
      <c r="AL354" s="79"/>
      <c r="AM354" s="79"/>
      <c r="AN354" s="79"/>
      <c r="AO354" s="79"/>
      <c r="AP354" s="79"/>
      <c r="AQ354" s="79"/>
      <c r="AR354" s="79"/>
      <c r="AS354" s="79"/>
      <c r="AT354" s="79"/>
      <c r="AU354" s="79"/>
      <c r="AV354" s="79"/>
      <c r="AW354" s="79"/>
      <c r="AX354" s="79"/>
      <c r="AY354" s="79"/>
      <c r="AZ354" s="79"/>
      <c r="BA354" s="79"/>
      <c r="BB354" s="79"/>
      <c r="BC354" s="79"/>
      <c r="BD354" s="79"/>
      <c r="BE354" s="79"/>
    </row>
    <row r="355" spans="1:57" x14ac:dyDescent="0.25">
      <c r="A355" s="79"/>
      <c r="B355" s="79"/>
      <c r="C355" s="79"/>
      <c r="D355" s="79"/>
      <c r="E355" s="79"/>
      <c r="F355" s="79"/>
      <c r="G355" s="79"/>
      <c r="H355" s="79"/>
      <c r="I355" s="79"/>
      <c r="J355" s="79"/>
      <c r="K355" s="79"/>
      <c r="L355" s="79"/>
      <c r="M355" s="79"/>
      <c r="N355" s="79"/>
      <c r="O355" s="79"/>
      <c r="P355" s="79"/>
      <c r="Q355" s="79"/>
      <c r="R355" s="79"/>
      <c r="S355" s="79"/>
      <c r="T355" s="79"/>
      <c r="U355" s="79"/>
      <c r="V355" s="79"/>
      <c r="W355" s="79"/>
      <c r="X355" s="79"/>
      <c r="Y355" s="79"/>
      <c r="Z355" s="79"/>
      <c r="AA355" s="79"/>
      <c r="AB355" s="79"/>
      <c r="AC355" s="79"/>
      <c r="AD355" s="79"/>
      <c r="AE355" s="79"/>
      <c r="AF355" s="79"/>
      <c r="AG355" s="79"/>
      <c r="AH355" s="79"/>
      <c r="AI355" s="79"/>
      <c r="AJ355" s="79"/>
      <c r="AK355" s="79"/>
      <c r="AL355" s="79"/>
      <c r="AM355" s="79"/>
      <c r="AN355" s="79"/>
      <c r="AO355" s="79"/>
      <c r="AP355" s="79"/>
      <c r="AQ355" s="79"/>
      <c r="AR355" s="79"/>
      <c r="AS355" s="79"/>
      <c r="AT355" s="79"/>
      <c r="AU355" s="79"/>
      <c r="AV355" s="79"/>
      <c r="AW355" s="79"/>
      <c r="AX355" s="79"/>
      <c r="AY355" s="79"/>
      <c r="AZ355" s="79"/>
      <c r="BA355" s="79"/>
      <c r="BB355" s="79"/>
      <c r="BC355" s="79"/>
      <c r="BD355" s="79"/>
      <c r="BE355" s="79"/>
    </row>
    <row r="356" spans="1:57" x14ac:dyDescent="0.25">
      <c r="A356" s="79"/>
      <c r="B356" s="79"/>
      <c r="C356" s="79"/>
      <c r="D356" s="79"/>
      <c r="E356" s="79"/>
      <c r="F356" s="79"/>
      <c r="G356" s="79"/>
      <c r="H356" s="79"/>
      <c r="I356" s="79"/>
      <c r="J356" s="79"/>
      <c r="K356" s="79"/>
      <c r="L356" s="79"/>
      <c r="M356" s="79"/>
      <c r="N356" s="79"/>
      <c r="O356" s="79"/>
      <c r="P356" s="79"/>
      <c r="Q356" s="79"/>
      <c r="R356" s="79"/>
      <c r="S356" s="79"/>
      <c r="T356" s="79"/>
      <c r="U356" s="79"/>
      <c r="V356" s="79"/>
      <c r="W356" s="79"/>
      <c r="X356" s="79"/>
      <c r="Y356" s="79"/>
      <c r="Z356" s="79"/>
      <c r="AA356" s="79"/>
      <c r="AB356" s="79"/>
      <c r="AC356" s="79"/>
      <c r="AD356" s="79"/>
      <c r="AE356" s="79"/>
      <c r="AF356" s="79"/>
      <c r="AG356" s="79"/>
      <c r="AH356" s="79"/>
      <c r="AI356" s="79"/>
      <c r="AJ356" s="79"/>
      <c r="AK356" s="79"/>
      <c r="AL356" s="79"/>
      <c r="AM356" s="79"/>
      <c r="AN356" s="79"/>
      <c r="AO356" s="79"/>
      <c r="AP356" s="79"/>
      <c r="AQ356" s="79"/>
      <c r="AR356" s="79"/>
      <c r="AS356" s="79"/>
      <c r="AT356" s="79"/>
      <c r="AU356" s="79"/>
      <c r="AV356" s="79"/>
      <c r="AW356" s="79"/>
      <c r="AX356" s="79"/>
      <c r="AY356" s="79"/>
      <c r="AZ356" s="79"/>
      <c r="BA356" s="79"/>
      <c r="BB356" s="79"/>
      <c r="BC356" s="79"/>
      <c r="BD356" s="79"/>
      <c r="BE356" s="79"/>
    </row>
    <row r="357" spans="1:57" x14ac:dyDescent="0.25">
      <c r="A357" s="79"/>
      <c r="B357" s="79"/>
      <c r="C357" s="79"/>
      <c r="D357" s="79"/>
      <c r="E357" s="79"/>
      <c r="F357" s="79"/>
      <c r="G357" s="79"/>
      <c r="H357" s="79"/>
      <c r="I357" s="79"/>
      <c r="J357" s="79"/>
      <c r="K357" s="79"/>
      <c r="L357" s="79"/>
      <c r="M357" s="79"/>
      <c r="N357" s="79"/>
      <c r="O357" s="79"/>
      <c r="P357" s="79"/>
      <c r="Q357" s="79"/>
      <c r="R357" s="79"/>
      <c r="S357" s="79"/>
      <c r="T357" s="79"/>
      <c r="U357" s="79"/>
      <c r="V357" s="79"/>
      <c r="W357" s="79"/>
      <c r="X357" s="79"/>
      <c r="Y357" s="79"/>
      <c r="Z357" s="79"/>
      <c r="AA357" s="79"/>
      <c r="AB357" s="79"/>
      <c r="AC357" s="79"/>
      <c r="AD357" s="79"/>
      <c r="AE357" s="79"/>
      <c r="AF357" s="79"/>
      <c r="AG357" s="79"/>
      <c r="AH357" s="79"/>
      <c r="AI357" s="79"/>
      <c r="AJ357" s="79"/>
      <c r="AK357" s="79"/>
      <c r="AL357" s="79"/>
      <c r="AM357" s="79"/>
      <c r="AN357" s="79"/>
      <c r="AO357" s="79"/>
      <c r="AP357" s="79"/>
      <c r="AQ357" s="79"/>
      <c r="AR357" s="79"/>
      <c r="AS357" s="79"/>
      <c r="AT357" s="79"/>
      <c r="AU357" s="79"/>
      <c r="AV357" s="79"/>
      <c r="AW357" s="79"/>
      <c r="AX357" s="79"/>
      <c r="AY357" s="79"/>
      <c r="AZ357" s="79"/>
      <c r="BA357" s="79"/>
      <c r="BB357" s="79"/>
      <c r="BC357" s="79"/>
      <c r="BD357" s="79"/>
      <c r="BE357" s="79"/>
    </row>
    <row r="358" spans="1:57" x14ac:dyDescent="0.25">
      <c r="A358" s="79"/>
      <c r="B358" s="79"/>
      <c r="C358" s="79"/>
      <c r="D358" s="79"/>
      <c r="E358" s="79"/>
      <c r="F358" s="79"/>
      <c r="G358" s="79"/>
      <c r="H358" s="79"/>
      <c r="I358" s="79"/>
      <c r="J358" s="79"/>
      <c r="K358" s="79"/>
      <c r="L358" s="79"/>
      <c r="M358" s="79"/>
      <c r="N358" s="79"/>
      <c r="O358" s="79"/>
      <c r="P358" s="79"/>
      <c r="Q358" s="79"/>
      <c r="R358" s="79"/>
      <c r="S358" s="79"/>
      <c r="T358" s="79"/>
      <c r="U358" s="79"/>
      <c r="V358" s="79"/>
      <c r="W358" s="79"/>
      <c r="X358" s="79"/>
      <c r="Y358" s="79"/>
      <c r="Z358" s="79"/>
      <c r="AA358" s="79"/>
      <c r="AB358" s="79"/>
      <c r="AC358" s="79"/>
      <c r="AD358" s="79"/>
      <c r="AE358" s="79"/>
      <c r="AF358" s="79"/>
      <c r="AG358" s="79"/>
      <c r="AH358" s="79"/>
      <c r="AI358" s="79"/>
      <c r="AJ358" s="79"/>
      <c r="AK358" s="79"/>
      <c r="AL358" s="79"/>
      <c r="AM358" s="79"/>
      <c r="AN358" s="79"/>
      <c r="AO358" s="79"/>
      <c r="AP358" s="79"/>
      <c r="AQ358" s="79"/>
      <c r="AR358" s="79"/>
      <c r="AS358" s="79"/>
      <c r="AT358" s="79"/>
      <c r="AU358" s="79"/>
      <c r="AV358" s="79"/>
      <c r="AW358" s="79"/>
      <c r="AX358" s="79"/>
      <c r="AY358" s="79"/>
      <c r="AZ358" s="79"/>
      <c r="BA358" s="79"/>
      <c r="BB358" s="79"/>
      <c r="BC358" s="79"/>
      <c r="BD358" s="79"/>
      <c r="BE358" s="79"/>
    </row>
    <row r="359" spans="1:57" x14ac:dyDescent="0.25">
      <c r="A359" s="79"/>
      <c r="B359" s="79"/>
      <c r="C359" s="79"/>
      <c r="D359" s="79"/>
      <c r="E359" s="79"/>
      <c r="F359" s="79"/>
      <c r="G359" s="79"/>
      <c r="H359" s="79"/>
      <c r="I359" s="79"/>
      <c r="J359" s="79"/>
      <c r="K359" s="79"/>
      <c r="L359" s="79"/>
      <c r="M359" s="79"/>
      <c r="N359" s="79"/>
      <c r="O359" s="79"/>
      <c r="P359" s="79"/>
      <c r="Q359" s="79"/>
      <c r="R359" s="79"/>
      <c r="S359" s="79"/>
      <c r="T359" s="79"/>
      <c r="U359" s="79"/>
      <c r="V359" s="79"/>
      <c r="W359" s="79"/>
      <c r="X359" s="79"/>
      <c r="Y359" s="79"/>
      <c r="Z359" s="79"/>
      <c r="AA359" s="79"/>
      <c r="AB359" s="79"/>
      <c r="AC359" s="79"/>
      <c r="AD359" s="79"/>
      <c r="AE359" s="79"/>
      <c r="AF359" s="79"/>
      <c r="AG359" s="79"/>
      <c r="AH359" s="79"/>
      <c r="AI359" s="79"/>
      <c r="AJ359" s="79"/>
      <c r="AK359" s="79"/>
      <c r="AL359" s="79"/>
      <c r="AM359" s="79"/>
      <c r="AN359" s="79"/>
      <c r="AO359" s="79"/>
      <c r="AP359" s="79"/>
      <c r="AQ359" s="79"/>
      <c r="AR359" s="79"/>
      <c r="AS359" s="79"/>
      <c r="AT359" s="79"/>
      <c r="AU359" s="79"/>
      <c r="AV359" s="79"/>
      <c r="AW359" s="79"/>
      <c r="AX359" s="79"/>
      <c r="AY359" s="79"/>
      <c r="AZ359" s="79"/>
      <c r="BA359" s="79"/>
      <c r="BB359" s="79"/>
      <c r="BC359" s="79"/>
      <c r="BD359" s="79"/>
      <c r="BE359" s="79"/>
    </row>
    <row r="1156" spans="1:57" x14ac:dyDescent="0.25">
      <c r="A1156" s="14" t="s">
        <v>508</v>
      </c>
      <c r="B1156" s="14"/>
    </row>
    <row r="1157" spans="1:57" x14ac:dyDescent="0.25">
      <c r="A1157" s="79">
        <f ca="1">INDIRECT("Data!"&amp;A$2&amp;$BE1157)</f>
        <v>1</v>
      </c>
      <c r="B1157" s="79" t="str">
        <f t="shared" ref="B1157:AZ1157" ca="1" si="55">INDIRECT("Data!"&amp;B$2&amp;$BE1157)</f>
        <v>A1</v>
      </c>
      <c r="C1157" s="79">
        <f t="shared" ca="1" si="55"/>
        <v>25.7545382732837</v>
      </c>
      <c r="D1157" s="79">
        <f t="shared" ca="1" si="55"/>
        <v>21.7146181692315</v>
      </c>
      <c r="E1157" s="79">
        <f t="shared" ca="1" si="55"/>
        <v>10.579268184688299</v>
      </c>
      <c r="F1157" s="79">
        <f t="shared" ca="1" si="55"/>
        <v>5.1994270373525104</v>
      </c>
      <c r="G1157" s="79">
        <f t="shared" ca="1" si="55"/>
        <v>3.6794130957837301</v>
      </c>
      <c r="H1157" s="79">
        <f t="shared" ca="1" si="55"/>
        <v>4.3292463026532504</v>
      </c>
      <c r="I1157" s="79">
        <f t="shared" ca="1" si="55"/>
        <v>-5.6172702368298797</v>
      </c>
      <c r="J1157" s="79">
        <f t="shared" ca="1" si="55"/>
        <v>0.69069085978162603</v>
      </c>
      <c r="K1157" s="79">
        <f t="shared" ca="1" si="55"/>
        <v>0.29939281860743</v>
      </c>
      <c r="L1157" s="79">
        <f t="shared" ca="1" si="55"/>
        <v>-0.60244439420421303</v>
      </c>
      <c r="M1157" s="79">
        <f t="shared" ca="1" si="55"/>
        <v>-8.1262144826437197</v>
      </c>
      <c r="N1157" s="79">
        <f t="shared" ca="1" si="55"/>
        <v>-10.1579763713912</v>
      </c>
      <c r="O1157" s="79">
        <f t="shared" ca="1" si="55"/>
        <v>-5.1661786596077901</v>
      </c>
      <c r="P1157" s="79">
        <f t="shared" ca="1" si="55"/>
        <v>-9.7304143175842892</v>
      </c>
      <c r="Q1157" s="79">
        <f t="shared" ca="1" si="55"/>
        <v>-11.3112103708349</v>
      </c>
      <c r="R1157" s="79">
        <f t="shared" ca="1" si="55"/>
        <v>-5.7472152468640196</v>
      </c>
      <c r="S1157" s="79">
        <f t="shared" ca="1" si="55"/>
        <v>-7.6724884112331901</v>
      </c>
      <c r="T1157" s="79">
        <f t="shared" ca="1" si="55"/>
        <v>-4.7562603769069902</v>
      </c>
      <c r="U1157" s="79">
        <f t="shared" ca="1" si="55"/>
        <v>-0.20211323242256199</v>
      </c>
      <c r="V1157" s="79">
        <f t="shared" ca="1" si="55"/>
        <v>8.7859267827147995</v>
      </c>
      <c r="W1157" s="79">
        <f t="shared" ca="1" si="55"/>
        <v>26.040063218309999</v>
      </c>
      <c r="X1157" s="79">
        <f t="shared" ca="1" si="55"/>
        <v>51.161277200988501</v>
      </c>
      <c r="Y1157" s="79">
        <f t="shared" ca="1" si="55"/>
        <v>97.670201559203207</v>
      </c>
      <c r="Z1157" s="79">
        <f t="shared" ca="1" si="55"/>
        <v>183.56673474056601</v>
      </c>
      <c r="AA1157" s="79">
        <f t="shared" ca="1" si="55"/>
        <v>308.24932937876298</v>
      </c>
      <c r="AB1157" s="79">
        <f t="shared" ca="1" si="55"/>
        <v>507.62097678437198</v>
      </c>
      <c r="AC1157" s="79">
        <f t="shared" ca="1" si="55"/>
        <v>801.27693138628797</v>
      </c>
      <c r="AD1157" s="79">
        <f t="shared" ca="1" si="55"/>
        <v>1159.6669435256499</v>
      </c>
      <c r="AE1157" s="79">
        <f t="shared" ca="1" si="55"/>
        <v>1535.4700368005399</v>
      </c>
      <c r="AF1157" s="79">
        <f t="shared" ca="1" si="55"/>
        <v>1856.36687407821</v>
      </c>
      <c r="AG1157" s="79">
        <f t="shared" ca="1" si="55"/>
        <v>2093.7227054793102</v>
      </c>
      <c r="AH1157" s="79">
        <f t="shared" ca="1" si="55"/>
        <v>2243.3073627389099</v>
      </c>
      <c r="AI1157" s="79">
        <f t="shared" ca="1" si="55"/>
        <v>2347.41977592996</v>
      </c>
      <c r="AJ1157" s="79">
        <f t="shared" ca="1" si="55"/>
        <v>2430.2958105837201</v>
      </c>
      <c r="AK1157" s="79">
        <f t="shared" ca="1" si="55"/>
        <v>2504.8962608535198</v>
      </c>
      <c r="AL1157" s="79">
        <f t="shared" ca="1" si="55"/>
        <v>2562.7491820549799</v>
      </c>
      <c r="AM1157" s="79">
        <f t="shared" ca="1" si="55"/>
        <v>2608.9033332956701</v>
      </c>
      <c r="AN1157" s="79">
        <f t="shared" ca="1" si="55"/>
        <v>2646.6316486042801</v>
      </c>
      <c r="AO1157" s="79">
        <f t="shared" ca="1" si="55"/>
        <v>2677.7220861311198</v>
      </c>
      <c r="AP1157" s="79">
        <f t="shared" ca="1" si="55"/>
        <v>2701.5247711167199</v>
      </c>
      <c r="AQ1157" s="79">
        <f t="shared" ca="1" si="55"/>
        <v>0</v>
      </c>
      <c r="AR1157" s="79">
        <f t="shared" ca="1" si="55"/>
        <v>0</v>
      </c>
      <c r="AS1157" s="79">
        <f t="shared" ca="1" si="55"/>
        <v>0</v>
      </c>
      <c r="AT1157" s="79">
        <f t="shared" ca="1" si="55"/>
        <v>0</v>
      </c>
      <c r="AU1157" s="79">
        <f t="shared" ca="1" si="55"/>
        <v>0</v>
      </c>
      <c r="AV1157" s="79">
        <f t="shared" ca="1" si="55"/>
        <v>0</v>
      </c>
      <c r="AW1157" s="79">
        <f t="shared" ca="1" si="55"/>
        <v>0</v>
      </c>
      <c r="AX1157" s="79">
        <f t="shared" ca="1" si="55"/>
        <v>0</v>
      </c>
      <c r="AY1157" s="79">
        <f t="shared" ca="1" si="55"/>
        <v>0</v>
      </c>
      <c r="AZ1157" s="79">
        <f t="shared" ca="1" si="55"/>
        <v>0</v>
      </c>
      <c r="BA1157" s="79" t="str">
        <f ca="1">IFERROR(IF(INDIRECT("Plate"&amp;A1157&amp;"_S!"&amp;CHAR(RIGHT(B1157,LEN(B1157)-1)+65)&amp;CODE(LEFT(B1157,1))-58)="","E",IF(INDIRECT("Plate"&amp;A1157&amp;"_E!"&amp;CHAR(RIGHT(B1157,LEN(B1157)-1)+65)&amp;CODE(LEFT(B1157,1))-58)="",IF(OR(BB1157="NTC",BB1157="NEC",BB1157="no-RT"),"N",""),"X")),"")</f>
        <v/>
      </c>
      <c r="BB1157" s="79" t="str">
        <f ca="1">IFERROR(INDIRECT("Plate"&amp;A1157&amp;"_S!"&amp;CHAR(RIGHT(B1157,LEN(B1157)-1)+65)&amp;CODE(LEFT(B1157,1))-58),"")</f>
        <v>1_1</v>
      </c>
      <c r="BC1157" s="79" t="str">
        <f ca="1">IFERROR(INDIRECT("Plate"&amp;A1157&amp;"_g!"&amp;CHAR(RIGHT(B1157,LEN(B1157)-1)+65)&amp;CODE(LEFT(B1157,1))-58),"")</f>
        <v>SodA</v>
      </c>
      <c r="BD1157" s="79">
        <f>BD1156+1</f>
        <v>1</v>
      </c>
      <c r="BE1157" s="79">
        <f ca="1">IFERROR(VLOOKUP(BD1157,Data_Order,2,FALSE),"")</f>
        <v>4</v>
      </c>
    </row>
    <row r="1158" spans="1:57" x14ac:dyDescent="0.25">
      <c r="A1158" t="e">
        <f>MATCH(B1158,Data_Code_Raw,0)</f>
        <v>#N/A</v>
      </c>
      <c r="B1158" t="str">
        <f>Results!B4&amp;Results!AL3&amp;Results!AM3</f>
        <v>1AllAll</v>
      </c>
      <c r="C1158" t="str">
        <f>IFERROR(INDEX(Data!$C$4:$AZ$1155,$A$1158,C3),"")</f>
        <v/>
      </c>
      <c r="D1158" s="268" t="str">
        <f>IFERROR(INDEX(Data!$C$4:$AZ$1155,$A$1158,D3),"")</f>
        <v/>
      </c>
      <c r="E1158" s="268" t="str">
        <f>IFERROR(INDEX(Data!$C$4:$AZ$1155,$A$1158,E3),"")</f>
        <v/>
      </c>
      <c r="F1158" s="268" t="str">
        <f>IFERROR(INDEX(Data!$C$4:$AZ$1155,$A$1158,F3),"")</f>
        <v/>
      </c>
      <c r="G1158" s="268" t="str">
        <f>IFERROR(INDEX(Data!$C$4:$AZ$1155,$A$1158,G3),"")</f>
        <v/>
      </c>
      <c r="H1158" s="268" t="str">
        <f>IFERROR(INDEX(Data!$C$4:$AZ$1155,$A$1158,H3),"")</f>
        <v/>
      </c>
      <c r="I1158" s="268" t="str">
        <f>IFERROR(INDEX(Data!$C$4:$AZ$1155,$A$1158,I3),"")</f>
        <v/>
      </c>
      <c r="J1158" s="268" t="str">
        <f>IFERROR(INDEX(Data!$C$4:$AZ$1155,$A$1158,J3),"")</f>
        <v/>
      </c>
      <c r="K1158" s="268" t="str">
        <f>IFERROR(INDEX(Data!$C$4:$AZ$1155,$A$1158,K3),"")</f>
        <v/>
      </c>
      <c r="L1158" s="268" t="str">
        <f>IFERROR(INDEX(Data!$C$4:$AZ$1155,$A$1158,L3),"")</f>
        <v/>
      </c>
      <c r="M1158" s="268" t="str">
        <f>IFERROR(INDEX(Data!$C$4:$AZ$1155,$A$1158,M3),"")</f>
        <v/>
      </c>
      <c r="N1158" s="268" t="str">
        <f>IFERROR(INDEX(Data!$C$4:$AZ$1155,$A$1158,N3),"")</f>
        <v/>
      </c>
      <c r="O1158" s="268" t="str">
        <f>IFERROR(INDEX(Data!$C$4:$AZ$1155,$A$1158,O3),"")</f>
        <v/>
      </c>
      <c r="P1158" s="268" t="str">
        <f>IFERROR(INDEX(Data!$C$4:$AZ$1155,$A$1158,P3),"")</f>
        <v/>
      </c>
      <c r="Q1158" s="268" t="str">
        <f>IFERROR(INDEX(Data!$C$4:$AZ$1155,$A$1158,Q3),"")</f>
        <v/>
      </c>
      <c r="R1158" s="268" t="str">
        <f>IFERROR(INDEX(Data!$C$4:$AZ$1155,$A$1158,R3),"")</f>
        <v/>
      </c>
      <c r="S1158" s="268" t="str">
        <f>IFERROR(INDEX(Data!$C$4:$AZ$1155,$A$1158,S3),"")</f>
        <v/>
      </c>
      <c r="T1158" s="268" t="str">
        <f>IFERROR(INDEX(Data!$C$4:$AZ$1155,$A$1158,T3),"")</f>
        <v/>
      </c>
      <c r="U1158" s="268" t="str">
        <f>IFERROR(INDEX(Data!$C$4:$AZ$1155,$A$1158,U3),"")</f>
        <v/>
      </c>
      <c r="V1158" s="268" t="str">
        <f>IFERROR(INDEX(Data!$C$4:$AZ$1155,$A$1158,V3),"")</f>
        <v/>
      </c>
      <c r="W1158" s="268" t="str">
        <f>IFERROR(INDEX(Data!$C$4:$AZ$1155,$A$1158,W3),"")</f>
        <v/>
      </c>
      <c r="X1158" s="268" t="str">
        <f>IFERROR(INDEX(Data!$C$4:$AZ$1155,$A$1158,X3),"")</f>
        <v/>
      </c>
      <c r="Y1158" s="268" t="str">
        <f>IFERROR(INDEX(Data!$C$4:$AZ$1155,$A$1158,Y3),"")</f>
        <v/>
      </c>
      <c r="Z1158" s="268" t="str">
        <f>IFERROR(INDEX(Data!$C$4:$AZ$1155,$A$1158,Z3),"")</f>
        <v/>
      </c>
      <c r="AA1158" s="268" t="str">
        <f>IFERROR(INDEX(Data!$C$4:$AZ$1155,$A$1158,AA3),"")</f>
        <v/>
      </c>
      <c r="AB1158" s="268" t="str">
        <f>IFERROR(INDEX(Data!$C$4:$AZ$1155,$A$1158,AB3),"")</f>
        <v/>
      </c>
      <c r="AC1158" s="268" t="str">
        <f>IFERROR(INDEX(Data!$C$4:$AZ$1155,$A$1158,AC3),"")</f>
        <v/>
      </c>
      <c r="AD1158" s="268" t="str">
        <f>IFERROR(INDEX(Data!$C$4:$AZ$1155,$A$1158,AD3),"")</f>
        <v/>
      </c>
      <c r="AE1158" s="268" t="str">
        <f>IFERROR(INDEX(Data!$C$4:$AZ$1155,$A$1158,AE3),"")</f>
        <v/>
      </c>
      <c r="AF1158" s="268" t="str">
        <f>IFERROR(INDEX(Data!$C$4:$AZ$1155,$A$1158,AF3),"")</f>
        <v/>
      </c>
      <c r="AG1158" s="268" t="str">
        <f>IFERROR(INDEX(Data!$C$4:$AZ$1155,$A$1158,AG3),"")</f>
        <v/>
      </c>
      <c r="AH1158" s="268" t="str">
        <f>IFERROR(INDEX(Data!$C$4:$AZ$1155,$A$1158,AH3),"")</f>
        <v/>
      </c>
      <c r="AI1158" s="268" t="str">
        <f>IFERROR(INDEX(Data!$C$4:$AZ$1155,$A$1158,AI3),"")</f>
        <v/>
      </c>
      <c r="AJ1158" s="268" t="str">
        <f>IFERROR(INDEX(Data!$C$4:$AZ$1155,$A$1158,AJ3),"")</f>
        <v/>
      </c>
      <c r="AK1158" s="268" t="str">
        <f>IFERROR(INDEX(Data!$C$4:$AZ$1155,$A$1158,AK3),"")</f>
        <v/>
      </c>
      <c r="AL1158" s="268" t="str">
        <f>IFERROR(INDEX(Data!$C$4:$AZ$1155,$A$1158,AL3),"")</f>
        <v/>
      </c>
      <c r="AM1158" s="268" t="str">
        <f>IFERROR(INDEX(Data!$C$4:$AZ$1155,$A$1158,AM3),"")</f>
        <v/>
      </c>
      <c r="AN1158" s="268" t="str">
        <f>IFERROR(INDEX(Data!$C$4:$AZ$1155,$A$1158,AN3),"")</f>
        <v/>
      </c>
      <c r="AO1158" s="268" t="str">
        <f>IFERROR(INDEX(Data!$C$4:$AZ$1155,$A$1158,AO3),"")</f>
        <v/>
      </c>
      <c r="AP1158" s="268" t="str">
        <f>IFERROR(INDEX(Data!$C$4:$AZ$1155,$A$1158,AP3),"")</f>
        <v/>
      </c>
      <c r="AQ1158" s="268" t="str">
        <f>IFERROR(INDEX(Data!$C$4:$AZ$1155,$A$1158,AQ3),"")</f>
        <v/>
      </c>
      <c r="AR1158" s="268" t="str">
        <f>IFERROR(INDEX(Data!$C$4:$AZ$1155,$A$1158,AR3),"")</f>
        <v/>
      </c>
      <c r="AS1158" s="268" t="str">
        <f>IFERROR(INDEX(Data!$C$4:$AZ$1155,$A$1158,AS3),"")</f>
        <v/>
      </c>
      <c r="AT1158" s="268" t="str">
        <f>IFERROR(INDEX(Data!$C$4:$AZ$1155,$A$1158,AT3),"")</f>
        <v/>
      </c>
      <c r="AU1158" s="268" t="str">
        <f>IFERROR(INDEX(Data!$C$4:$AZ$1155,$A$1158,AU3),"")</f>
        <v/>
      </c>
      <c r="AV1158" s="268" t="str">
        <f>IFERROR(INDEX(Data!$C$4:$AZ$1155,$A$1158,AV3),"")</f>
        <v/>
      </c>
      <c r="AW1158" s="268" t="str">
        <f>IFERROR(INDEX(Data!$C$4:$AZ$1155,$A$1158,AW3),"")</f>
        <v/>
      </c>
      <c r="AX1158" s="268" t="str">
        <f>IFERROR(INDEX(Data!$C$4:$AZ$1155,$A$1158,AX3),"")</f>
        <v/>
      </c>
      <c r="AY1158" s="268" t="str">
        <f>IFERROR(INDEX(Data!$C$4:$AZ$1155,$A$1158,AY3),"")</f>
        <v/>
      </c>
      <c r="AZ1158" s="268" t="str">
        <f>IFERROR(INDEX(Data!$C$4:$AZ$1155,$A$1158,AZ3),"")</f>
        <v/>
      </c>
      <c r="BA1158" s="79" t="str">
        <f ca="1">IFERROR(IF(INDIRECT("Plate"&amp;A1159&amp;"_S!"&amp;CHAR(A1161+65)&amp;CODE(LEFT(B1158,1))-58)="","E",IF(INDIRECT("Plate"&amp;A1159&amp;"_E!"&amp;CHAR(A1161+65)&amp;CODE(LEFT(B1158,1))-58)="",IF(OR(BB1158="NTC",BB1158="NEC",BB1158="no-RT"),"N",""),"X")),"")</f>
        <v/>
      </c>
      <c r="BB1158" s="79" t="str">
        <f ca="1">IFERROR(INDIRECT("Plate"&amp;A1159&amp;"_S!"&amp;CHAR(A1161+65)&amp;CODE(A1160)-58),"")</f>
        <v/>
      </c>
      <c r="BC1158" s="79" t="str">
        <f ca="1">IFERROR(INDIRECT("Plate"&amp;A1159&amp;"_g!"&amp;CHAR(A1161+65)&amp;CODE(A1160)-58),"")</f>
        <v/>
      </c>
      <c r="BD1158" s="79"/>
      <c r="BE1158" s="79"/>
    </row>
    <row r="1159" spans="1:57" x14ac:dyDescent="0.25">
      <c r="A1159" s="18">
        <f>Results!B4</f>
        <v>1</v>
      </c>
      <c r="B1159" t="e">
        <f>IF(A1158="","",B1158)</f>
        <v>#N/A</v>
      </c>
      <c r="C1159" t="e">
        <f>IF($A1158="","",IF(C$3="","",IF(C1158&lt;0,0,C1158)))</f>
        <v>#N/A</v>
      </c>
      <c r="D1159" t="e">
        <f t="shared" ref="D1159:BC1159" si="56">IF($A1158="","",IF(D$3="","",IF(D1158&lt;0,0,D1158)))</f>
        <v>#N/A</v>
      </c>
      <c r="E1159" t="e">
        <f t="shared" si="56"/>
        <v>#N/A</v>
      </c>
      <c r="F1159" t="e">
        <f t="shared" si="56"/>
        <v>#N/A</v>
      </c>
      <c r="G1159" t="e">
        <f t="shared" si="56"/>
        <v>#N/A</v>
      </c>
      <c r="H1159" t="e">
        <f t="shared" si="56"/>
        <v>#N/A</v>
      </c>
      <c r="I1159" t="e">
        <f t="shared" si="56"/>
        <v>#N/A</v>
      </c>
      <c r="J1159" t="e">
        <f t="shared" si="56"/>
        <v>#N/A</v>
      </c>
      <c r="K1159" t="e">
        <f t="shared" si="56"/>
        <v>#N/A</v>
      </c>
      <c r="L1159" t="e">
        <f t="shared" si="56"/>
        <v>#N/A</v>
      </c>
      <c r="M1159" t="e">
        <f t="shared" si="56"/>
        <v>#N/A</v>
      </c>
      <c r="N1159" t="e">
        <f t="shared" si="56"/>
        <v>#N/A</v>
      </c>
      <c r="O1159" t="e">
        <f t="shared" si="56"/>
        <v>#N/A</v>
      </c>
      <c r="P1159" t="e">
        <f t="shared" si="56"/>
        <v>#N/A</v>
      </c>
      <c r="Q1159" t="e">
        <f t="shared" si="56"/>
        <v>#N/A</v>
      </c>
      <c r="R1159" t="e">
        <f t="shared" si="56"/>
        <v>#N/A</v>
      </c>
      <c r="S1159" t="e">
        <f t="shared" si="56"/>
        <v>#N/A</v>
      </c>
      <c r="T1159" t="e">
        <f t="shared" si="56"/>
        <v>#N/A</v>
      </c>
      <c r="U1159" t="e">
        <f t="shared" si="56"/>
        <v>#N/A</v>
      </c>
      <c r="V1159" t="e">
        <f t="shared" si="56"/>
        <v>#N/A</v>
      </c>
      <c r="W1159" t="e">
        <f t="shared" si="56"/>
        <v>#N/A</v>
      </c>
      <c r="X1159" t="e">
        <f t="shared" si="56"/>
        <v>#N/A</v>
      </c>
      <c r="Y1159" t="e">
        <f t="shared" si="56"/>
        <v>#N/A</v>
      </c>
      <c r="Z1159" t="e">
        <f t="shared" si="56"/>
        <v>#N/A</v>
      </c>
      <c r="AA1159" t="e">
        <f t="shared" si="56"/>
        <v>#N/A</v>
      </c>
      <c r="AB1159" t="e">
        <f t="shared" si="56"/>
        <v>#N/A</v>
      </c>
      <c r="AC1159" t="e">
        <f t="shared" si="56"/>
        <v>#N/A</v>
      </c>
      <c r="AD1159" t="e">
        <f t="shared" si="56"/>
        <v>#N/A</v>
      </c>
      <c r="AE1159" t="e">
        <f t="shared" si="56"/>
        <v>#N/A</v>
      </c>
      <c r="AF1159" t="e">
        <f t="shared" si="56"/>
        <v>#N/A</v>
      </c>
      <c r="AG1159" t="e">
        <f t="shared" si="56"/>
        <v>#N/A</v>
      </c>
      <c r="AH1159" t="e">
        <f t="shared" si="56"/>
        <v>#N/A</v>
      </c>
      <c r="AI1159" t="e">
        <f t="shared" si="56"/>
        <v>#N/A</v>
      </c>
      <c r="AJ1159" t="e">
        <f t="shared" si="56"/>
        <v>#N/A</v>
      </c>
      <c r="AK1159" t="e">
        <f t="shared" si="56"/>
        <v>#N/A</v>
      </c>
      <c r="AL1159" t="e">
        <f t="shared" si="56"/>
        <v>#N/A</v>
      </c>
      <c r="AM1159" t="e">
        <f t="shared" si="56"/>
        <v>#N/A</v>
      </c>
      <c r="AN1159" t="e">
        <f t="shared" si="56"/>
        <v>#N/A</v>
      </c>
      <c r="AO1159" t="e">
        <f t="shared" si="56"/>
        <v>#N/A</v>
      </c>
      <c r="AP1159" t="e">
        <f t="shared" si="56"/>
        <v>#N/A</v>
      </c>
      <c r="AQ1159" t="e">
        <f t="shared" si="56"/>
        <v>#N/A</v>
      </c>
      <c r="AR1159" t="e">
        <f t="shared" si="56"/>
        <v>#N/A</v>
      </c>
      <c r="AS1159" t="e">
        <f t="shared" si="56"/>
        <v>#N/A</v>
      </c>
      <c r="AT1159" t="e">
        <f t="shared" si="56"/>
        <v>#N/A</v>
      </c>
      <c r="AU1159" t="e">
        <f t="shared" si="56"/>
        <v>#N/A</v>
      </c>
      <c r="AV1159" t="e">
        <f t="shared" si="56"/>
        <v>#N/A</v>
      </c>
      <c r="AW1159" t="e">
        <f t="shared" si="56"/>
        <v>#N/A</v>
      </c>
      <c r="AX1159" t="e">
        <f t="shared" si="56"/>
        <v>#N/A</v>
      </c>
      <c r="AY1159" t="e">
        <f t="shared" si="56"/>
        <v>#N/A</v>
      </c>
      <c r="AZ1159" t="e">
        <f t="shared" si="56"/>
        <v>#N/A</v>
      </c>
      <c r="BA1159" s="79" t="e">
        <f t="shared" si="56"/>
        <v>#N/A</v>
      </c>
      <c r="BB1159" s="79" t="e">
        <f t="shared" si="56"/>
        <v>#N/A</v>
      </c>
      <c r="BC1159" s="79" t="e">
        <f t="shared" si="56"/>
        <v>#N/A</v>
      </c>
      <c r="BD1159" s="79"/>
      <c r="BE1159" s="79"/>
    </row>
    <row r="1160" spans="1:57" x14ac:dyDescent="0.25">
      <c r="A1160" s="18" t="str">
        <f>Results!AL3</f>
        <v>All</v>
      </c>
    </row>
    <row r="1161" spans="1:57" x14ac:dyDescent="0.25">
      <c r="A1161" s="18" t="str">
        <f>Results!AM3</f>
        <v>All</v>
      </c>
    </row>
  </sheetData>
  <sheetProtection password="C75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Z1159"/>
  <sheetViews>
    <sheetView topLeftCell="A1140" workbookViewId="0">
      <selection activeCell="A4" sqref="A4:BZ147"/>
    </sheetView>
  </sheetViews>
  <sheetFormatPr defaultRowHeight="15" x14ac:dyDescent="0.25"/>
  <sheetData>
    <row r="1" spans="1:78" x14ac:dyDescent="0.25">
      <c r="A1" t="s">
        <v>531</v>
      </c>
      <c r="C1" t="s">
        <v>532</v>
      </c>
    </row>
    <row r="3" spans="1:78" x14ac:dyDescent="0.25">
      <c r="A3" t="s">
        <v>512</v>
      </c>
      <c r="B3" t="str">
        <f>Results!G2</f>
        <v>On</v>
      </c>
      <c r="C3">
        <f>Data!C3</f>
        <v>1</v>
      </c>
      <c r="D3">
        <f>Data!D3</f>
        <v>2</v>
      </c>
      <c r="E3">
        <f>Data!E3</f>
        <v>3</v>
      </c>
      <c r="F3">
        <f>Data!F3</f>
        <v>4</v>
      </c>
      <c r="G3">
        <f>Data!G3</f>
        <v>5</v>
      </c>
      <c r="H3">
        <f>Data!H3</f>
        <v>6</v>
      </c>
      <c r="I3">
        <f>Data!I3</f>
        <v>7</v>
      </c>
      <c r="J3">
        <f>Data!J3</f>
        <v>8</v>
      </c>
      <c r="K3">
        <f>Data!K3</f>
        <v>9</v>
      </c>
      <c r="L3">
        <f>Data!L3</f>
        <v>10</v>
      </c>
      <c r="M3">
        <f>Data!M3</f>
        <v>11</v>
      </c>
      <c r="N3">
        <f>Data!N3</f>
        <v>12</v>
      </c>
      <c r="O3">
        <f>Data!O3</f>
        <v>13</v>
      </c>
      <c r="P3">
        <f>Data!P3</f>
        <v>14</v>
      </c>
      <c r="Q3">
        <f>Data!Q3</f>
        <v>15</v>
      </c>
      <c r="R3">
        <f>Data!R3</f>
        <v>16</v>
      </c>
      <c r="S3">
        <f>Data!S3</f>
        <v>17</v>
      </c>
      <c r="T3">
        <f>Data!T3</f>
        <v>18</v>
      </c>
      <c r="U3">
        <f>Data!U3</f>
        <v>19</v>
      </c>
      <c r="V3">
        <f>Data!V3</f>
        <v>20</v>
      </c>
      <c r="W3">
        <f>Data!W3</f>
        <v>21</v>
      </c>
      <c r="X3">
        <f>Data!X3</f>
        <v>22</v>
      </c>
      <c r="Y3">
        <f>Data!Y3</f>
        <v>23</v>
      </c>
      <c r="Z3">
        <f>Data!Z3</f>
        <v>24</v>
      </c>
      <c r="AA3">
        <f>Data!AA3</f>
        <v>25</v>
      </c>
      <c r="AB3">
        <f>Data!AB3</f>
        <v>26</v>
      </c>
      <c r="AC3">
        <f>Data!AC3</f>
        <v>27</v>
      </c>
      <c r="AD3">
        <f>Data!AD3</f>
        <v>28</v>
      </c>
      <c r="AE3">
        <f>Data!AE3</f>
        <v>29</v>
      </c>
      <c r="AF3">
        <f>Data!AF3</f>
        <v>30</v>
      </c>
      <c r="AG3">
        <f>Data!AG3</f>
        <v>31</v>
      </c>
      <c r="AH3">
        <f>Data!AH3</f>
        <v>32</v>
      </c>
      <c r="AI3">
        <f>Data!AI3</f>
        <v>33</v>
      </c>
      <c r="AJ3">
        <f>Data!AJ3</f>
        <v>34</v>
      </c>
      <c r="AK3">
        <f>Data!AK3</f>
        <v>35</v>
      </c>
      <c r="AL3">
        <f>Data!AL3</f>
        <v>36</v>
      </c>
      <c r="AM3">
        <f>Data!AM3</f>
        <v>37</v>
      </c>
      <c r="AN3">
        <f>Data!AN3</f>
        <v>38</v>
      </c>
      <c r="AO3">
        <f>Data!AO3</f>
        <v>39</v>
      </c>
      <c r="AP3">
        <f>Data!AP3</f>
        <v>40</v>
      </c>
      <c r="AQ3" t="str">
        <f>Data!AQ3</f>
        <v/>
      </c>
      <c r="AR3" t="str">
        <f>Data!AR3</f>
        <v/>
      </c>
      <c r="AS3" t="str">
        <f>Data!AS3</f>
        <v/>
      </c>
      <c r="AT3" t="str">
        <f>Data!AT3</f>
        <v/>
      </c>
      <c r="AU3" t="str">
        <f>Data!AU3</f>
        <v/>
      </c>
      <c r="AV3" t="str">
        <f>Data!AV3</f>
        <v/>
      </c>
      <c r="AW3" t="str">
        <f>Data!AW3</f>
        <v/>
      </c>
      <c r="AX3" t="str">
        <f>Data!AX3</f>
        <v/>
      </c>
      <c r="AY3" t="str">
        <f>Data!AY3</f>
        <v/>
      </c>
      <c r="AZ3" t="str">
        <f>Data!AZ3</f>
        <v/>
      </c>
    </row>
    <row r="4" spans="1:78" x14ac:dyDescent="0.25">
      <c r="A4" s="79">
        <f ca="1">Data_Initial!A4</f>
        <v>1</v>
      </c>
      <c r="B4" s="79" t="str">
        <f ca="1">Data_Initial!B4</f>
        <v>A1</v>
      </c>
      <c r="C4" s="79">
        <f ca="1">IFERROR(IF($B$3="On",AVERAGE(Data_Initial!C4:D4),Data_Initial!C4),"")</f>
        <v>23.7345782212576</v>
      </c>
      <c r="D4" s="79">
        <f ca="1">IFERROR(IF(D$3="","",(IF($B$3="On",IF(E$3="",AVERAGE(Data_Initial!C4:D4),AVERAGE(Data_Initial!C4:E4)),Data_Initial!D4))),"")</f>
        <v>19.349474875734501</v>
      </c>
      <c r="E4" s="79">
        <f ca="1">IFERROR(IF(E$3="","",(IF($B$3="On",IF(F$3="",AVERAGE(Data_Initial!D4:E4),AVERAGE(Data_Initial!D4:F4)),Data_Initial!E4))),"")</f>
        <v>12.497771130424104</v>
      </c>
      <c r="F4" s="79">
        <f ca="1">IFERROR(IF(F$3="","",(IF($B$3="On",IF(G$3="",AVERAGE(Data_Initial!E4:F4),AVERAGE(Data_Initial!E4:G4)),Data_Initial!F4))),"")</f>
        <v>6.4860361059415128</v>
      </c>
      <c r="G4" s="79">
        <f ca="1">IFERROR(IF(G$3="","",(IF($B$3="On",IF(H$3="",AVERAGE(Data_Initial!F4:G4),AVERAGE(Data_Initial!F4:H4)),Data_Initial!G4))),"")</f>
        <v>4.4026954785964962</v>
      </c>
      <c r="H4" s="79">
        <f ca="1">IFERROR(IF(H$3="","",(IF($B$3="On",IF(I$3="",AVERAGE(Data_Initial!G4:H4),AVERAGE(Data_Initial!G4:I4)),Data_Initial!H4))),"")</f>
        <v>0.79712972053570041</v>
      </c>
      <c r="I4" s="79">
        <f ca="1">IFERROR(IF(I$3="","",(IF($B$3="On",IF(J$3="",AVERAGE(Data_Initial!H4:I4),AVERAGE(Data_Initial!H4:J4)),Data_Initial!I4))),"")</f>
        <v>-0.19911102479833442</v>
      </c>
      <c r="J4" s="79">
        <f ca="1">IFERROR(IF(J$3="","",(IF($B$3="On",IF(K$3="",AVERAGE(Data_Initial!I4:J4),AVERAGE(Data_Initial!I4:K4)),Data_Initial!J4))),"")</f>
        <v>-1.5423955194802745</v>
      </c>
      <c r="K4" s="79">
        <f ca="1">IFERROR(IF(K$3="","",(IF($B$3="On",IF(L$3="",AVERAGE(Data_Initial!J4:K4),AVERAGE(Data_Initial!J4:L4)),Data_Initial!K4))),"")</f>
        <v>0.12921309472828102</v>
      </c>
      <c r="L4" s="79">
        <f ca="1">IFERROR(IF(L$3="","",(IF($B$3="On",IF(M$3="",AVERAGE(Data_Initial!K4:L4),AVERAGE(Data_Initial!K4:M4)),Data_Initial!L4))),"")</f>
        <v>-2.809755352746834</v>
      </c>
      <c r="M4" s="79">
        <f ca="1">IFERROR(IF(M$3="","",(IF($B$3="On",IF(N$3="",AVERAGE(Data_Initial!L4:M4),AVERAGE(Data_Initial!L4:N4)),Data_Initial!M4))),"")</f>
        <v>-6.2955450827463766</v>
      </c>
      <c r="N4" s="79">
        <f ca="1">IFERROR(IF(N$3="","",(IF($B$3="On",IF(O$3="",AVERAGE(Data_Initial!M4:N4),AVERAGE(Data_Initial!M4:O4)),Data_Initial!N4))),"")</f>
        <v>-7.8167898378809033</v>
      </c>
      <c r="O4" s="79">
        <f ca="1">IFERROR(IF(O$3="","",(IF($B$3="On",IF(P$3="",AVERAGE(Data_Initial!N4:O4),AVERAGE(Data_Initial!N4:P4)),Data_Initial!O4))),"")</f>
        <v>-8.3515231161944268</v>
      </c>
      <c r="P4" s="79">
        <f ca="1">IFERROR(IF(P$3="","",(IF($B$3="On",IF(Q$3="",AVERAGE(Data_Initial!O4:P4),AVERAGE(Data_Initial!O4:Q4)),Data_Initial!P4))),"")</f>
        <v>-8.7359344493423254</v>
      </c>
      <c r="Q4" s="79">
        <f ca="1">IFERROR(IF(Q$3="","",(IF($B$3="On",IF(R$3="",AVERAGE(Data_Initial!P4:Q4),AVERAGE(Data_Initial!P4:R4)),Data_Initial!Q4))),"")</f>
        <v>-8.9296133117610701</v>
      </c>
      <c r="R4" s="79">
        <f ca="1">IFERROR(IF(R$3="","",(IF($B$3="On",IF(S$3="",AVERAGE(Data_Initial!Q4:R4),AVERAGE(Data_Initial!Q4:S4)),Data_Initial!R4))),"")</f>
        <v>-8.2436380096440356</v>
      </c>
      <c r="S4" s="79">
        <f ca="1">IFERROR(IF(S$3="","",(IF($B$3="On",IF(T$3="",AVERAGE(Data_Initial!R4:S4),AVERAGE(Data_Initial!R4:T4)),Data_Initial!S4))),"")</f>
        <v>-6.058654678334733</v>
      </c>
      <c r="T4" s="79">
        <f ca="1">IFERROR(IF(T$3="","",(IF($B$3="On",IF(U$3="",AVERAGE(Data_Initial!S4:T4),AVERAGE(Data_Initial!S4:U4)),Data_Initial!T4))),"")</f>
        <v>-4.2102873401875804</v>
      </c>
      <c r="U4" s="79">
        <f ca="1">IFERROR(IF(U$3="","",(IF($B$3="On",IF(V$3="",AVERAGE(Data_Initial!T4:U4),AVERAGE(Data_Initial!T4:V4)),Data_Initial!U4))),"")</f>
        <v>1.2758510577950826</v>
      </c>
      <c r="V4" s="79">
        <f ca="1">IFERROR(IF(V$3="","",(IF($B$3="On",IF(W$3="",AVERAGE(Data_Initial!U4:V4),AVERAGE(Data_Initial!U4:W4)),Data_Initial!V4))),"")</f>
        <v>11.541292256200746</v>
      </c>
      <c r="W4" s="79">
        <f ca="1">IFERROR(IF(W$3="","",(IF($B$3="On",IF(X$3="",AVERAGE(Data_Initial!V4:W4),AVERAGE(Data_Initial!V4:X4)),Data_Initial!W4))),"")</f>
        <v>28.662422400671101</v>
      </c>
      <c r="X4" s="79">
        <f ca="1">IFERROR(IF(X$3="","",(IF($B$3="On",IF(Y$3="",AVERAGE(Data_Initial!W4:X4),AVERAGE(Data_Initial!W4:Y4)),Data_Initial!X4))),"")</f>
        <v>58.290513992833901</v>
      </c>
      <c r="Y4" s="79">
        <f ca="1">IFERROR(IF(Y$3="","",(IF($B$3="On",IF(Z$3="",AVERAGE(Data_Initial!X4:Y4),AVERAGE(Data_Initial!X4:Z4)),Data_Initial!Y4))),"")</f>
        <v>110.79940450025258</v>
      </c>
      <c r="Z4" s="79">
        <f ca="1">IFERROR(IF(Z$3="","",(IF($B$3="On",IF(AA$3="",AVERAGE(Data_Initial!Y4:Z4),AVERAGE(Data_Initial!Y4:AA4)),Data_Initial!Z4))),"")</f>
        <v>196.49542189284406</v>
      </c>
      <c r="AA4" s="79">
        <f ca="1">IFERROR(IF(AA$3="","",(IF($B$3="On",IF(AB$3="",AVERAGE(Data_Initial!Z4:AA4),AVERAGE(Data_Initial!Z4:AB4)),Data_Initial!AA4))),"")</f>
        <v>333.14568030123365</v>
      </c>
      <c r="AB4" s="79">
        <f ca="1">IFERROR(IF(AB$3="","",(IF($B$3="On",IF(AC$3="",AVERAGE(Data_Initial!AA4:AB4),AVERAGE(Data_Initial!AA4:AC4)),Data_Initial!AB4))),"")</f>
        <v>539.04907918314098</v>
      </c>
      <c r="AC4" s="79">
        <f ca="1">IFERROR(IF(AC$3="","",(IF($B$3="On",IF(AD$3="",AVERAGE(Data_Initial!AB4:AC4),AVERAGE(Data_Initial!AB4:AD4)),Data_Initial!AC4))),"")</f>
        <v>822.85495056543675</v>
      </c>
      <c r="AD4" s="79">
        <f ca="1">IFERROR(IF(AD$3="","",(IF($B$3="On",IF(AE$3="",AVERAGE(Data_Initial!AC4:AD4),AVERAGE(Data_Initial!AC4:AE4)),Data_Initial!AD4))),"")</f>
        <v>1165.4713039041592</v>
      </c>
      <c r="AE4" s="79">
        <f ca="1">IFERROR(IF(AE$3="","",(IF($B$3="On",IF(AF$3="",AVERAGE(Data_Initial!AD4:AE4),AVERAGE(Data_Initial!AD4:AF4)),Data_Initial!AE4))),"")</f>
        <v>1517.1679514681334</v>
      </c>
      <c r="AF4" s="79">
        <f ca="1">IFERROR(IF(AF$3="","",(IF($B$3="On",IF(AG$3="",AVERAGE(Data_Initial!AE4:AF4),AVERAGE(Data_Initial!AE4:AG4)),Data_Initial!AF4))),"")</f>
        <v>1828.5198721193535</v>
      </c>
      <c r="AG4" s="79">
        <f ca="1">IFERROR(IF(AG$3="","",(IF($B$3="On",IF(AH$3="",AVERAGE(Data_Initial!AF4:AG4),AVERAGE(Data_Initial!AF4:AH4)),Data_Initial!AG4))),"")</f>
        <v>2064.4656474321432</v>
      </c>
      <c r="AH4" s="79">
        <f ca="1">IFERROR(IF(AH$3="","",(IF($B$3="On",IF(AI$3="",AVERAGE(Data_Initial!AG4:AH4),AVERAGE(Data_Initial!AG4:AI4)),Data_Initial!AH4))),"")</f>
        <v>2228.1499480493935</v>
      </c>
      <c r="AI4" s="79">
        <f ca="1">IFERROR(IF(AI$3="","",(IF($B$3="On",IF(AJ$3="",AVERAGE(Data_Initial!AH4:AI4),AVERAGE(Data_Initial!AH4:AJ4)),Data_Initial!AI4))),"")</f>
        <v>2340.340983084197</v>
      </c>
      <c r="AJ4" s="79">
        <f ca="1">IFERROR(IF(AJ$3="","",(IF($B$3="On",IF(AK$3="",AVERAGE(Data_Initial!AI4:AJ4),AVERAGE(Data_Initial!AI4:AK4)),Data_Initial!AJ4))),"")</f>
        <v>2427.537282455733</v>
      </c>
      <c r="AK4" s="79">
        <f ca="1">IFERROR(IF(AK$3="","",(IF($B$3="On",IF(AL$3="",AVERAGE(Data_Initial!AJ4:AK4),AVERAGE(Data_Initial!AJ4:AL4)),Data_Initial!AK4))),"")</f>
        <v>2499.313751164073</v>
      </c>
      <c r="AL4" s="79">
        <f ca="1">IFERROR(IF(AL$3="","",(IF($B$3="On",IF(AM$3="",AVERAGE(Data_Initial!AK4:AL4),AVERAGE(Data_Initial!AK4:AM4)),Data_Initial!AL4))),"")</f>
        <v>2558.8495920680566</v>
      </c>
      <c r="AM4" s="79">
        <f ca="1">IFERROR(IF(AM$3="","",(IF($B$3="On",IF(AN$3="",AVERAGE(Data_Initial!AL4:AM4),AVERAGE(Data_Initial!AL4:AN4)),Data_Initial!AM4))),"")</f>
        <v>2606.0947213183099</v>
      </c>
      <c r="AN4" s="79">
        <f ca="1">IFERROR(IF(AN$3="","",(IF($B$3="On",IF(AO$3="",AVERAGE(Data_Initial!AM4:AN4),AVERAGE(Data_Initial!AM4:AO4)),Data_Initial!AN4))),"")</f>
        <v>2644.4190226770233</v>
      </c>
      <c r="AO4" s="79">
        <f ca="1">IFERROR(IF(AO$3="","",(IF($B$3="On",IF(AP$3="",AVERAGE(Data_Initial!AN4:AO4),AVERAGE(Data_Initial!AN4:AP4)),Data_Initial!AO4))),"")</f>
        <v>2675.2928352840395</v>
      </c>
      <c r="AP4" s="79">
        <f ca="1">IFERROR(IF(AP$3="","",(IF($B$3="On",IF(AQ$3="",AVERAGE(Data_Initial!AO4:AP4),AVERAGE(Data_Initial!AO4:AQ4)),Data_Initial!AP4))),"")</f>
        <v>2689.6234286239196</v>
      </c>
      <c r="AQ4" s="79" t="str">
        <f>IFERROR(IF(AQ$3="","",(IF($B$3="On",IF(AR$3="",AVERAGE(Data_Initial!AP4:AQ4),AVERAGE(Data_Initial!AP4:AR4)),Data_Initial!AQ4))),"")</f>
        <v/>
      </c>
      <c r="AR4" s="79" t="str">
        <f>IFERROR(IF(AR$3="","",(IF($B$3="On",IF(AS$3="",AVERAGE(Data_Initial!AQ4:AR4),AVERAGE(Data_Initial!AQ4:AS4)),Data_Initial!AR4))),"")</f>
        <v/>
      </c>
      <c r="AS4" s="79" t="str">
        <f>IFERROR(IF(AS$3="","",(IF($B$3="On",IF(AT$3="",AVERAGE(Data_Initial!AR4:AS4),AVERAGE(Data_Initial!AR4:AT4)),Data_Initial!AS4))),"")</f>
        <v/>
      </c>
      <c r="AT4" s="79" t="str">
        <f>IFERROR(IF(AT$3="","",(IF($B$3="On",IF(AU$3="",AVERAGE(Data_Initial!AS4:AT4),AVERAGE(Data_Initial!AS4:AU4)),Data_Initial!AT4))),"")</f>
        <v/>
      </c>
      <c r="AU4" s="79" t="str">
        <f>IFERROR(IF(AU$3="","",(IF($B$3="On",IF(AV$3="",AVERAGE(Data_Initial!AT4:AU4),AVERAGE(Data_Initial!AT4:AV4)),Data_Initial!AU4))),"")</f>
        <v/>
      </c>
      <c r="AV4" s="79" t="str">
        <f>IFERROR(IF(AV$3="","",(IF($B$3="On",IF(AW$3="",AVERAGE(Data_Initial!AU4:AV4),AVERAGE(Data_Initial!AU4:AW4)),Data_Initial!AV4))),"")</f>
        <v/>
      </c>
      <c r="AW4" s="79" t="str">
        <f>IFERROR(IF(AW$3="","",(IF($B$3="On",IF(AX$3="",AVERAGE(Data_Initial!AV4:AW4),AVERAGE(Data_Initial!AV4:AX4)),Data_Initial!AW4))),"")</f>
        <v/>
      </c>
      <c r="AX4" s="79" t="str">
        <f>IFERROR(IF(AX$3="","",(IF($B$3="On",IF(AY$3="",AVERAGE(Data_Initial!AW4:AX4),AVERAGE(Data_Initial!AW4:AY4)),Data_Initial!AX4))),"")</f>
        <v/>
      </c>
      <c r="AY4" s="79" t="str">
        <f>IFERROR(IF(AY$3="","",(IF($B$3="On",IF(AZ$3="",AVERAGE(Data_Initial!AX4:AY4),AVERAGE(Data_Initial!AX4:AZ4)),Data_Initial!AY4))),"")</f>
        <v/>
      </c>
      <c r="AZ4" s="79" t="str">
        <f>IFERROR(IF(AZ$3="","",(IF($B$3="On",IF(BA$3="",AVERAGE(Data_Initial!AY4:AZ4),AVERAGE(Data_Initial!AY4:BA4)),Data_Initial!AZ4))),"")</f>
        <v/>
      </c>
      <c r="BA4" s="79"/>
      <c r="BB4" s="79"/>
      <c r="BC4" s="79"/>
      <c r="BD4" s="79"/>
      <c r="BE4" s="79"/>
      <c r="BF4" s="79"/>
      <c r="BG4" s="79"/>
      <c r="BH4" s="79"/>
      <c r="BI4" s="79"/>
      <c r="BJ4" s="79"/>
      <c r="BK4" s="79"/>
      <c r="BL4" s="79"/>
      <c r="BM4" s="79"/>
      <c r="BN4" s="79"/>
      <c r="BO4" s="79"/>
      <c r="BP4" s="79"/>
      <c r="BQ4" s="79"/>
      <c r="BR4" s="79"/>
      <c r="BS4" s="79"/>
      <c r="BT4" s="79"/>
      <c r="BU4" s="79"/>
      <c r="BV4" s="79"/>
      <c r="BW4" s="79"/>
      <c r="BX4" s="79"/>
      <c r="BY4" s="79"/>
      <c r="BZ4" s="79"/>
    </row>
    <row r="5" spans="1:78" x14ac:dyDescent="0.25">
      <c r="A5" s="79">
        <f ca="1">Data_Initial!A5</f>
        <v>1</v>
      </c>
      <c r="B5" s="79" t="str">
        <f ca="1">Data_Initial!B5</f>
        <v>B1</v>
      </c>
      <c r="C5" s="79">
        <f ca="1">IFERROR(IF($B$3="On",AVERAGE(Data_Initial!C5:D5),Data_Initial!C5),"")</f>
        <v>10.467008789799799</v>
      </c>
      <c r="D5" s="79">
        <f ca="1">IFERROR(IF(D$3="","",(IF($B$3="On",IF(E$3="",AVERAGE(Data_Initial!C5:D5),AVERAGE(Data_Initial!C5:E5)),Data_Initial!D5))),"")</f>
        <v>9.1428038899993993</v>
      </c>
      <c r="E5" s="79">
        <f ca="1">IFERROR(IF(E$3="","",(IF($B$3="On",IF(F$3="",AVERAGE(Data_Initial!D5:E5),AVERAGE(Data_Initial!D5:F5)),Data_Initial!E5))),"")</f>
        <v>7.4369407980928566</v>
      </c>
      <c r="F5" s="79">
        <f ca="1">IFERROR(IF(F$3="","",(IF($B$3="On",IF(G$3="",AVERAGE(Data_Initial!E5:F5),AVERAGE(Data_Initial!E5:G5)),Data_Initial!F5))),"")</f>
        <v>6.5493602871010808</v>
      </c>
      <c r="G5" s="79">
        <f ca="1">IFERROR(IF(G$3="","",(IF($B$3="On",IF(H$3="",AVERAGE(Data_Initial!F5:G5),AVERAGE(Data_Initial!F5:H5)),Data_Initial!G5))),"")</f>
        <v>5.9528556420277701</v>
      </c>
      <c r="H5" s="79">
        <f ca="1">IFERROR(IF(H$3="","",(IF($B$3="On",IF(I$3="",AVERAGE(Data_Initial!G5:H5),AVERAGE(Data_Initial!G5:I5)),Data_Initial!H5))),"")</f>
        <v>4.4384460568662698</v>
      </c>
      <c r="I5" s="79">
        <f ca="1">IFERROR(IF(I$3="","",(IF($B$3="On",IF(J$3="",AVERAGE(Data_Initial!H5:I5),AVERAGE(Data_Initial!H5:J5)),Data_Initial!I5))),"")</f>
        <v>1.5160774417687797</v>
      </c>
      <c r="J5" s="79">
        <f ca="1">IFERROR(IF(J$3="","",(IF($B$3="On",IF(K$3="",AVERAGE(Data_Initial!I5:J5),AVERAGE(Data_Initial!I5:K5)),Data_Initial!J5))),"")</f>
        <v>-1.2817333373630706</v>
      </c>
      <c r="K5" s="79">
        <f ca="1">IFERROR(IF(K$3="","",(IF($B$3="On",IF(L$3="",AVERAGE(Data_Initial!J5:K5),AVERAGE(Data_Initial!J5:L5)),Data_Initial!K5))),"")</f>
        <v>-3.0955728850603932</v>
      </c>
      <c r="L5" s="79">
        <f ca="1">IFERROR(IF(L$3="","",(IF($B$3="On",IF(M$3="",AVERAGE(Data_Initial!K5:L5),AVERAGE(Data_Initial!K5:M5)),Data_Initial!L5))),"")</f>
        <v>-3.4077435525743272</v>
      </c>
      <c r="M5" s="79">
        <f ca="1">IFERROR(IF(M$3="","",(IF($B$3="On",IF(N$3="",AVERAGE(Data_Initial!L5:M5),AVERAGE(Data_Initial!L5:N5)),Data_Initial!M5))),"")</f>
        <v>-4.0932129786200067</v>
      </c>
      <c r="N5" s="79">
        <f ca="1">IFERROR(IF(N$3="","",(IF($B$3="On",IF(O$3="",AVERAGE(Data_Initial!M5:N5),AVERAGE(Data_Initial!M5:O5)),Data_Initial!N5))),"")</f>
        <v>-4.4067313701510402</v>
      </c>
      <c r="O5" s="79">
        <f ca="1">IFERROR(IF(O$3="","",(IF($B$3="On",IF(P$3="",AVERAGE(Data_Initial!N5:O5),AVERAGE(Data_Initial!N5:P5)),Data_Initial!O5))),"")</f>
        <v>-6.3602742582144529</v>
      </c>
      <c r="P5" s="79">
        <f ca="1">IFERROR(IF(P$3="","",(IF($B$3="On",IF(Q$3="",AVERAGE(Data_Initial!O5:P5),AVERAGE(Data_Initial!O5:Q5)),Data_Initial!P5))),"")</f>
        <v>-6.4539288492595297</v>
      </c>
      <c r="Q5" s="79">
        <f ca="1">IFERROR(IF(Q$3="","",(IF($B$3="On",IF(R$3="",AVERAGE(Data_Initial!P5:Q5),AVERAGE(Data_Initial!P5:R5)),Data_Initial!Q5))),"")</f>
        <v>-5.5693546273156826</v>
      </c>
      <c r="R5" s="79">
        <f ca="1">IFERROR(IF(R$3="","",(IF($B$3="On",IF(S$3="",AVERAGE(Data_Initial!Q5:R5),AVERAGE(Data_Initial!Q5:S5)),Data_Initial!R5))),"")</f>
        <v>-6.814143633245604</v>
      </c>
      <c r="S5" s="79">
        <f ca="1">IFERROR(IF(S$3="","",(IF($B$3="On",IF(T$3="",AVERAGE(Data_Initial!R5:S5),AVERAGE(Data_Initial!R5:T5)),Data_Initial!S5))),"")</f>
        <v>-6.6874432614129908</v>
      </c>
      <c r="T5" s="79">
        <f ca="1">IFERROR(IF(T$3="","",(IF($B$3="On",IF(U$3="",AVERAGE(Data_Initial!S5:T5),AVERAGE(Data_Initial!S5:U5)),Data_Initial!T5))),"")</f>
        <v>-4.5231332122039065</v>
      </c>
      <c r="U5" s="79">
        <f ca="1">IFERROR(IF(U$3="","",(IF($B$3="On",IF(V$3="",AVERAGE(Data_Initial!T5:U5),AVERAGE(Data_Initial!T5:V5)),Data_Initial!U5))),"")</f>
        <v>0.19932798008631</v>
      </c>
      <c r="V5" s="79">
        <f ca="1">IFERROR(IF(V$3="","",(IF($B$3="On",IF(W$3="",AVERAGE(Data_Initial!U5:V5),AVERAGE(Data_Initial!U5:W5)),Data_Initial!V5))),"")</f>
        <v>11.662655850479647</v>
      </c>
      <c r="W5" s="79">
        <f ca="1">IFERROR(IF(W$3="","",(IF($B$3="On",IF(X$3="",AVERAGE(Data_Initial!V5:W5),AVERAGE(Data_Initial!V5:X5)),Data_Initial!W5))),"")</f>
        <v>28.806215315561516</v>
      </c>
      <c r="X5" s="79">
        <f ca="1">IFERROR(IF(X$3="","",(IF($B$3="On",IF(Y$3="",AVERAGE(Data_Initial!W5:X5),AVERAGE(Data_Initial!W5:Y5)),Data_Initial!X5))),"")</f>
        <v>63.644023978961506</v>
      </c>
      <c r="Y5" s="79">
        <f ca="1">IFERROR(IF(Y$3="","",(IF($B$3="On",IF(Z$3="",AVERAGE(Data_Initial!X5:Y5),AVERAGE(Data_Initial!X5:Z5)),Data_Initial!Y5))),"")</f>
        <v>117.96630879916593</v>
      </c>
      <c r="Z5" s="79">
        <f ca="1">IFERROR(IF(Z$3="","",(IF($B$3="On",IF(AA$3="",AVERAGE(Data_Initial!Y5:Z5),AVERAGE(Data_Initial!Y5:AA5)),Data_Initial!Z5))),"")</f>
        <v>211.95008460490033</v>
      </c>
      <c r="AA5" s="79">
        <f ca="1">IFERROR(IF(AA$3="","",(IF($B$3="On",IF(AB$3="",AVERAGE(Data_Initial!Z5:AA5),AVERAGE(Data_Initial!Z5:AB5)),Data_Initial!AA5))),"")</f>
        <v>360.94692054765136</v>
      </c>
      <c r="AB5" s="79">
        <f ca="1">IFERROR(IF(AB$3="","",(IF($B$3="On",IF(AC$3="",AVERAGE(Data_Initial!AA5:AB5),AVERAGE(Data_Initial!AA5:AC5)),Data_Initial!AB5))),"")</f>
        <v>589.02359716999638</v>
      </c>
      <c r="AC5" s="79">
        <f ca="1">IFERROR(IF(AC$3="","",(IF($B$3="On",IF(AD$3="",AVERAGE(Data_Initial!AB5:AC5),AVERAGE(Data_Initial!AB5:AD5)),Data_Initial!AC5))),"")</f>
        <v>905.36534391019507</v>
      </c>
      <c r="AD5" s="79">
        <f ca="1">IFERROR(IF(AD$3="","",(IF($B$3="On",IF(AE$3="",AVERAGE(Data_Initial!AC5:AD5),AVERAGE(Data_Initial!AC5:AE5)),Data_Initial!AD5))),"")</f>
        <v>1296.1103111608024</v>
      </c>
      <c r="AE5" s="79">
        <f ca="1">IFERROR(IF(AE$3="","",(IF($B$3="On",IF(AF$3="",AVERAGE(Data_Initial!AD5:AE5),AVERAGE(Data_Initial!AD5:AF5)),Data_Initial!AE5))),"")</f>
        <v>1709.1002492537134</v>
      </c>
      <c r="AF5" s="79">
        <f ca="1">IFERROR(IF(AF$3="","",(IF($B$3="On",IF(AG$3="",AVERAGE(Data_Initial!AE5:AF5),AVERAGE(Data_Initial!AE5:AG5)),Data_Initial!AF5))),"")</f>
        <v>2082.0977911594237</v>
      </c>
      <c r="AG5" s="79">
        <f ca="1">IFERROR(IF(AG$3="","",(IF($B$3="On",IF(AH$3="",AVERAGE(Data_Initial!AF5:AG5),AVERAGE(Data_Initial!AF5:AH5)),Data_Initial!AG5))),"")</f>
        <v>2372.1812303429738</v>
      </c>
      <c r="AH5" s="79">
        <f ca="1">IFERROR(IF(AH$3="","",(IF($B$3="On",IF(AI$3="",AVERAGE(Data_Initial!AG5:AH5),AVERAGE(Data_Initial!AG5:AI5)),Data_Initial!AH5))),"")</f>
        <v>2573.8615986987697</v>
      </c>
      <c r="AI5" s="79">
        <f ca="1">IFERROR(IF(AI$3="","",(IF($B$3="On",IF(AJ$3="",AVERAGE(Data_Initial!AH5:AI5),AVERAGE(Data_Initial!AH5:AJ5)),Data_Initial!AI5))),"")</f>
        <v>2713.1937053470533</v>
      </c>
      <c r="AJ5" s="79">
        <f ca="1">IFERROR(IF(AJ$3="","",(IF($B$3="On",IF(AK$3="",AVERAGE(Data_Initial!AI5:AJ5),AVERAGE(Data_Initial!AI5:AK5)),Data_Initial!AJ5))),"")</f>
        <v>2818.4385655437495</v>
      </c>
      <c r="AK5" s="79">
        <f ca="1">IFERROR(IF(AK$3="","",(IF($B$3="On",IF(AL$3="",AVERAGE(Data_Initial!AJ5:AK5),AVERAGE(Data_Initial!AJ5:AL5)),Data_Initial!AK5))),"")</f>
        <v>2906.1234653334632</v>
      </c>
      <c r="AL5" s="79">
        <f ca="1">IFERROR(IF(AL$3="","",(IF($B$3="On",IF(AM$3="",AVERAGE(Data_Initial!AK5:AL5),AVERAGE(Data_Initial!AK5:AM5)),Data_Initial!AL5))),"")</f>
        <v>2976.9341115019465</v>
      </c>
      <c r="AM5" s="79">
        <f ca="1">IFERROR(IF(AM$3="","",(IF($B$3="On",IF(AN$3="",AVERAGE(Data_Initial!AL5:AM5),AVERAGE(Data_Initial!AL5:AN5)),Data_Initial!AM5))),"")</f>
        <v>3032.9831275485935</v>
      </c>
      <c r="AN5" s="79">
        <f ca="1">IFERROR(IF(AN$3="","",(IF($B$3="On",IF(AO$3="",AVERAGE(Data_Initial!AM5:AN5),AVERAGE(Data_Initial!AM5:AO5)),Data_Initial!AN5))),"")</f>
        <v>3076.1037522199331</v>
      </c>
      <c r="AO5" s="79">
        <f ca="1">IFERROR(IF(AO$3="","",(IF($B$3="On",IF(AP$3="",AVERAGE(Data_Initial!AN5:AO5),AVERAGE(Data_Initial!AN5:AP5)),Data_Initial!AO5))),"")</f>
        <v>3107.7336377460902</v>
      </c>
      <c r="AP5" s="79">
        <f ca="1">IFERROR(IF(AP$3="","",(IF($B$3="On",IF(AQ$3="",AVERAGE(Data_Initial!AO5:AP5),AVERAGE(Data_Initial!AO5:AQ5)),Data_Initial!AP5))),"")</f>
        <v>3121.3968982122897</v>
      </c>
      <c r="AQ5" s="79" t="str">
        <f>IFERROR(IF(AQ$3="","",(IF($B$3="On",IF(AR$3="",AVERAGE(Data_Initial!AP5:AQ5),AVERAGE(Data_Initial!AP5:AR5)),Data_Initial!AQ5))),"")</f>
        <v/>
      </c>
      <c r="AR5" s="79" t="str">
        <f>IFERROR(IF(AR$3="","",(IF($B$3="On",IF(AS$3="",AVERAGE(Data_Initial!AQ5:AR5),AVERAGE(Data_Initial!AQ5:AS5)),Data_Initial!AR5))),"")</f>
        <v/>
      </c>
      <c r="AS5" s="79" t="str">
        <f>IFERROR(IF(AS$3="","",(IF($B$3="On",IF(AT$3="",AVERAGE(Data_Initial!AR5:AS5),AVERAGE(Data_Initial!AR5:AT5)),Data_Initial!AS5))),"")</f>
        <v/>
      </c>
      <c r="AT5" s="79" t="str">
        <f>IFERROR(IF(AT$3="","",(IF($B$3="On",IF(AU$3="",AVERAGE(Data_Initial!AS5:AT5),AVERAGE(Data_Initial!AS5:AU5)),Data_Initial!AT5))),"")</f>
        <v/>
      </c>
      <c r="AU5" s="79" t="str">
        <f>IFERROR(IF(AU$3="","",(IF($B$3="On",IF(AV$3="",AVERAGE(Data_Initial!AT5:AU5),AVERAGE(Data_Initial!AT5:AV5)),Data_Initial!AU5))),"")</f>
        <v/>
      </c>
      <c r="AV5" s="79" t="str">
        <f>IFERROR(IF(AV$3="","",(IF($B$3="On",IF(AW$3="",AVERAGE(Data_Initial!AU5:AV5),AVERAGE(Data_Initial!AU5:AW5)),Data_Initial!AV5))),"")</f>
        <v/>
      </c>
      <c r="AW5" s="79" t="str">
        <f>IFERROR(IF(AW$3="","",(IF($B$3="On",IF(AX$3="",AVERAGE(Data_Initial!AV5:AW5),AVERAGE(Data_Initial!AV5:AX5)),Data_Initial!AW5))),"")</f>
        <v/>
      </c>
      <c r="AX5" s="79" t="str">
        <f>IFERROR(IF(AX$3="","",(IF($B$3="On",IF(AY$3="",AVERAGE(Data_Initial!AW5:AX5),AVERAGE(Data_Initial!AW5:AY5)),Data_Initial!AX5))),"")</f>
        <v/>
      </c>
      <c r="AY5" s="79" t="str">
        <f>IFERROR(IF(AY$3="","",(IF($B$3="On",IF(AZ$3="",AVERAGE(Data_Initial!AX5:AY5),AVERAGE(Data_Initial!AX5:AZ5)),Data_Initial!AY5))),"")</f>
        <v/>
      </c>
      <c r="AZ5" s="79" t="str">
        <f>IFERROR(IF(AZ$3="","",(IF($B$3="On",IF(BA$3="",AVERAGE(Data_Initial!AY5:AZ5),AVERAGE(Data_Initial!AY5:BA5)),Data_Initial!AZ5))),"")</f>
        <v/>
      </c>
      <c r="BA5" s="79"/>
      <c r="BB5" s="79"/>
      <c r="BC5" s="79"/>
      <c r="BD5" s="79"/>
      <c r="BE5" s="79"/>
      <c r="BF5" s="79"/>
      <c r="BG5" s="79"/>
      <c r="BH5" s="79"/>
      <c r="BI5" s="79"/>
      <c r="BJ5" s="79"/>
      <c r="BK5" s="79"/>
      <c r="BL5" s="79"/>
      <c r="BM5" s="79"/>
      <c r="BN5" s="79"/>
      <c r="BO5" s="79"/>
      <c r="BP5" s="79"/>
      <c r="BQ5" s="79"/>
      <c r="BR5" s="79"/>
      <c r="BS5" s="79"/>
      <c r="BT5" s="79"/>
      <c r="BU5" s="79"/>
      <c r="BV5" s="79"/>
      <c r="BW5" s="79"/>
      <c r="BX5" s="79"/>
      <c r="BY5" s="79"/>
      <c r="BZ5" s="79"/>
    </row>
    <row r="6" spans="1:78" x14ac:dyDescent="0.25">
      <c r="A6" s="79">
        <f ca="1">Data_Initial!A6</f>
        <v>1</v>
      </c>
      <c r="B6" s="79" t="str">
        <f ca="1">Data_Initial!B6</f>
        <v>C1</v>
      </c>
      <c r="C6" s="79">
        <f ca="1">IFERROR(IF($B$3="On",AVERAGE(Data_Initial!C6:D6),Data_Initial!C6),"")</f>
        <v>14.48890676544465</v>
      </c>
      <c r="D6" s="79">
        <f ca="1">IFERROR(IF(D$3="","",(IF($B$3="On",IF(E$3="",AVERAGE(Data_Initial!C6:D6),AVERAGE(Data_Initial!C6:E6)),Data_Initial!D6))),"")</f>
        <v>12.56289755575623</v>
      </c>
      <c r="E6" s="79">
        <f ca="1">IFERROR(IF(E$3="","",(IF($B$3="On",IF(F$3="",AVERAGE(Data_Initial!D6:E6),AVERAGE(Data_Initial!D6:F6)),Data_Initial!E6))),"")</f>
        <v>9.3372398477519294</v>
      </c>
      <c r="F6" s="79">
        <f ca="1">IFERROR(IF(F$3="","",(IF($B$3="On",IF(G$3="",AVERAGE(Data_Initial!E6:F6),AVERAGE(Data_Initial!E6:G6)),Data_Initial!F6))),"")</f>
        <v>5.5164041925421126</v>
      </c>
      <c r="G6" s="79">
        <f ca="1">IFERROR(IF(G$3="","",(IF($B$3="On",IF(H$3="",AVERAGE(Data_Initial!F6:G6),AVERAGE(Data_Initial!F6:H6)),Data_Initial!G6))),"")</f>
        <v>4.3464210389899236</v>
      </c>
      <c r="H6" s="79">
        <f ca="1">IFERROR(IF(H$3="","",(IF($B$3="On",IF(I$3="",AVERAGE(Data_Initial!G6:H6),AVERAGE(Data_Initial!G6:I6)),Data_Initial!H6))),"")</f>
        <v>3.6173137228947767</v>
      </c>
      <c r="I6" s="79">
        <f ca="1">IFERROR(IF(I$3="","",(IF($B$3="On",IF(J$3="",AVERAGE(Data_Initial!H6:I6),AVERAGE(Data_Initial!H6:J6)),Data_Initial!I6))),"")</f>
        <v>1.8668096127932265</v>
      </c>
      <c r="J6" s="79">
        <f ca="1">IFERROR(IF(J$3="","",(IF($B$3="On",IF(K$3="",AVERAGE(Data_Initial!I6:J6),AVERAGE(Data_Initial!I6:K6)),Data_Initial!J6))),"")</f>
        <v>0.84479299893442994</v>
      </c>
      <c r="K6" s="79">
        <f ca="1">IFERROR(IF(K$3="","",(IF($B$3="On",IF(L$3="",AVERAGE(Data_Initial!J6:K6),AVERAGE(Data_Initial!J6:L6)),Data_Initial!K6))),"")</f>
        <v>-0.32440856084986303</v>
      </c>
      <c r="L6" s="79">
        <f ca="1">IFERROR(IF(L$3="","",(IF($B$3="On",IF(M$3="",AVERAGE(Data_Initial!K6:L6),AVERAGE(Data_Initial!K6:M6)),Data_Initial!L6))),"")</f>
        <v>-0.54907266773822638</v>
      </c>
      <c r="M6" s="79">
        <f ca="1">IFERROR(IF(M$3="","",(IF($B$3="On",IF(N$3="",AVERAGE(Data_Initial!L6:M6),AVERAGE(Data_Initial!L6:N6)),Data_Initial!M6))),"")</f>
        <v>-2.8464535472015395</v>
      </c>
      <c r="N6" s="79">
        <f ca="1">IFERROR(IF(N$3="","",(IF($B$3="On",IF(O$3="",AVERAGE(Data_Initial!M6:N6),AVERAGE(Data_Initial!M6:O6)),Data_Initial!N6))),"")</f>
        <v>-4.4415377648028898</v>
      </c>
      <c r="O6" s="79">
        <f ca="1">IFERROR(IF(O$3="","",(IF($B$3="On",IF(P$3="",AVERAGE(Data_Initial!N6:O6),AVERAGE(Data_Initial!N6:P6)),Data_Initial!O6))),"")</f>
        <v>-5.3669483139415233</v>
      </c>
      <c r="P6" s="79">
        <f ca="1">IFERROR(IF(P$3="","",(IF($B$3="On",IF(Q$3="",AVERAGE(Data_Initial!O6:P6),AVERAGE(Data_Initial!O6:Q6)),Data_Initial!P6))),"")</f>
        <v>-3.6607530681661373</v>
      </c>
      <c r="Q6" s="79">
        <f ca="1">IFERROR(IF(Q$3="","",(IF($B$3="On",IF(R$3="",AVERAGE(Data_Initial!P6:Q6),AVERAGE(Data_Initial!P6:R6)),Data_Initial!Q6))),"")</f>
        <v>-3.7165827601700911</v>
      </c>
      <c r="R6" s="79">
        <f ca="1">IFERROR(IF(R$3="","",(IF($B$3="On",IF(S$3="",AVERAGE(Data_Initial!Q6:R6),AVERAGE(Data_Initial!Q6:S6)),Data_Initial!R6))),"")</f>
        <v>-2.9294177827365879</v>
      </c>
      <c r="S6" s="79">
        <f ca="1">IFERROR(IF(S$3="","",(IF($B$3="On",IF(T$3="",AVERAGE(Data_Initial!R6:S6),AVERAGE(Data_Initial!R6:T6)),Data_Initial!S6))),"")</f>
        <v>-5.0687213453535769</v>
      </c>
      <c r="T6" s="79">
        <f ca="1">IFERROR(IF(T$3="","",(IF($B$3="On",IF(U$3="",AVERAGE(Data_Initial!S6:T6),AVERAGE(Data_Initial!S6:U6)),Data_Initial!T6))),"")</f>
        <v>-6.7069397715722658</v>
      </c>
      <c r="U6" s="79">
        <f ca="1">IFERROR(IF(U$3="","",(IF($B$3="On",IF(V$3="",AVERAGE(Data_Initial!T6:U6),AVERAGE(Data_Initial!T6:V6)),Data_Initial!U6))),"")</f>
        <v>-7.9183590497461269</v>
      </c>
      <c r="V6" s="79">
        <f ca="1">IFERROR(IF(V$3="","",(IF($B$3="On",IF(W$3="",AVERAGE(Data_Initial!U6:V6),AVERAGE(Data_Initial!U6:W6)),Data_Initial!V6))),"")</f>
        <v>-7.2083394027111796</v>
      </c>
      <c r="W6" s="79">
        <f ca="1">IFERROR(IF(W$3="","",(IF($B$3="On",IF(X$3="",AVERAGE(Data_Initial!V6:W6),AVERAGE(Data_Initial!V6:X6)),Data_Initial!W6))),"")</f>
        <v>-2.8467786956633367</v>
      </c>
      <c r="X6" s="79">
        <f ca="1">IFERROR(IF(X$3="","",(IF($B$3="On",IF(Y$3="",AVERAGE(Data_Initial!W6:X6),AVERAGE(Data_Initial!W6:Y6)),Data_Initial!X6))),"")</f>
        <v>1.5719535883590634</v>
      </c>
      <c r="Y6" s="79">
        <f ca="1">IFERROR(IF(Y$3="","",(IF($B$3="On",IF(Z$3="",AVERAGE(Data_Initial!X6:Y6),AVERAGE(Data_Initial!X6:Z6)),Data_Initial!Y6))),"")</f>
        <v>12.649169440362291</v>
      </c>
      <c r="Z6" s="79">
        <f ca="1">IFERROR(IF(Z$3="","",(IF($B$3="On",IF(AA$3="",AVERAGE(Data_Initial!Y6:Z6),AVERAGE(Data_Initial!Y6:AA6)),Data_Initial!Z6))),"")</f>
        <v>32.403743408106642</v>
      </c>
      <c r="AA6" s="79">
        <f ca="1">IFERROR(IF(AA$3="","",(IF($B$3="On",IF(AB$3="",AVERAGE(Data_Initial!Z6:AA6),AVERAGE(Data_Initial!Z6:AB6)),Data_Initial!AA6))),"")</f>
        <v>73.680336752815961</v>
      </c>
      <c r="AB6" s="79">
        <f ca="1">IFERROR(IF(AB$3="","",(IF($B$3="On",IF(AC$3="",AVERAGE(Data_Initial!AA6:AB6),AVERAGE(Data_Initial!AA6:AC6)),Data_Initial!AB6))),"")</f>
        <v>148.58867907380389</v>
      </c>
      <c r="AC6" s="79">
        <f ca="1">IFERROR(IF(AC$3="","",(IF($B$3="On",IF(AD$3="",AVERAGE(Data_Initial!AB6:AC6),AVERAGE(Data_Initial!AB6:AD6)),Data_Initial!AC6))),"")</f>
        <v>292.71855396134168</v>
      </c>
      <c r="AD6" s="79">
        <f ca="1">IFERROR(IF(AD$3="","",(IF($B$3="On",IF(AE$3="",AVERAGE(Data_Initial!AC6:AD6),AVERAGE(Data_Initial!AC6:AE6)),Data_Initial!AD6))),"")</f>
        <v>542.54749096945227</v>
      </c>
      <c r="AE6" s="79">
        <f ca="1">IFERROR(IF(AE$3="","",(IF($B$3="On",IF(AF$3="",AVERAGE(Data_Initial!AD6:AE6),AVERAGE(Data_Initial!AD6:AF6)),Data_Initial!AE6))),"")</f>
        <v>944.74877499625563</v>
      </c>
      <c r="AF6" s="79">
        <f ca="1">IFERROR(IF(AF$3="","",(IF($B$3="On",IF(AG$3="",AVERAGE(Data_Initial!AE6:AF6),AVERAGE(Data_Initial!AE6:AG6)),Data_Initial!AF6))),"")</f>
        <v>1472.5532064340148</v>
      </c>
      <c r="AG6" s="79">
        <f ca="1">IFERROR(IF(AG$3="","",(IF($B$3="On",IF(AH$3="",AVERAGE(Data_Initial!AF6:AG6),AVERAGE(Data_Initial!AF6:AH6)),Data_Initial!AG6))),"")</f>
        <v>2046.9644049406434</v>
      </c>
      <c r="AH6" s="79">
        <f ca="1">IFERROR(IF(AH$3="","",(IF($B$3="On",IF(AI$3="",AVERAGE(Data_Initial!AG6:AH6),AVERAGE(Data_Initial!AG6:AI6)),Data_Initial!AH6))),"")</f>
        <v>2552.2705627234832</v>
      </c>
      <c r="AI6" s="79">
        <f ca="1">IFERROR(IF(AI$3="","",(IF($B$3="On",IF(AJ$3="",AVERAGE(Data_Initial!AH6:AI6),AVERAGE(Data_Initial!AH6:AJ6)),Data_Initial!AI6))),"")</f>
        <v>2926.3299267226562</v>
      </c>
      <c r="AJ6" s="79">
        <f ca="1">IFERROR(IF(AJ$3="","",(IF($B$3="On",IF(AK$3="",AVERAGE(Data_Initial!AI6:AJ6),AVERAGE(Data_Initial!AI6:AK6)),Data_Initial!AJ6))),"")</f>
        <v>3166.1905347994666</v>
      </c>
      <c r="AK6" s="79">
        <f ca="1">IFERROR(IF(AK$3="","",(IF($B$3="On",IF(AL$3="",AVERAGE(Data_Initial!AJ6:AK6),AVERAGE(Data_Initial!AJ6:AL6)),Data_Initial!AK6))),"")</f>
        <v>3305.9569483132</v>
      </c>
      <c r="AL6" s="79">
        <f ca="1">IFERROR(IF(AL$3="","",(IF($B$3="On",IF(AM$3="",AVERAGE(Data_Initial!AK6:AL6),AVERAGE(Data_Initial!AK6:AM6)),Data_Initial!AL6))),"")</f>
        <v>3390.2302775214398</v>
      </c>
      <c r="AM6" s="79">
        <f ca="1">IFERROR(IF(AM$3="","",(IF($B$3="On",IF(AN$3="",AVERAGE(Data_Initial!AL6:AM6),AVERAGE(Data_Initial!AL6:AN6)),Data_Initial!AM6))),"")</f>
        <v>3448.4385437483834</v>
      </c>
      <c r="AN6" s="79">
        <f ca="1">IFERROR(IF(AN$3="","",(IF($B$3="On",IF(AO$3="",AVERAGE(Data_Initial!AM6:AN6),AVERAGE(Data_Initial!AM6:AO6)),Data_Initial!AN6))),"")</f>
        <v>3493.3297651310331</v>
      </c>
      <c r="AO6" s="79">
        <f ca="1">IFERROR(IF(AO$3="","",(IF($B$3="On",IF(AP$3="",AVERAGE(Data_Initial!AN6:AO6),AVERAGE(Data_Initial!AN6:AP6)),Data_Initial!AO6))),"")</f>
        <v>3526.4450989274133</v>
      </c>
      <c r="AP6" s="79">
        <f ca="1">IFERROR(IF(AP$3="","",(IF($B$3="On",IF(AQ$3="",AVERAGE(Data_Initial!AO6:AP6),AVERAGE(Data_Initial!AO6:AQ6)),Data_Initial!AP6))),"")</f>
        <v>3541.2756059456096</v>
      </c>
      <c r="AQ6" s="79" t="str">
        <f>IFERROR(IF(AQ$3="","",(IF($B$3="On",IF(AR$3="",AVERAGE(Data_Initial!AP6:AQ6),AVERAGE(Data_Initial!AP6:AR6)),Data_Initial!AQ6))),"")</f>
        <v/>
      </c>
      <c r="AR6" s="79" t="str">
        <f>IFERROR(IF(AR$3="","",(IF($B$3="On",IF(AS$3="",AVERAGE(Data_Initial!AQ6:AR6),AVERAGE(Data_Initial!AQ6:AS6)),Data_Initial!AR6))),"")</f>
        <v/>
      </c>
      <c r="AS6" s="79" t="str">
        <f>IFERROR(IF(AS$3="","",(IF($B$3="On",IF(AT$3="",AVERAGE(Data_Initial!AR6:AS6),AVERAGE(Data_Initial!AR6:AT6)),Data_Initial!AS6))),"")</f>
        <v/>
      </c>
      <c r="AT6" s="79" t="str">
        <f>IFERROR(IF(AT$3="","",(IF($B$3="On",IF(AU$3="",AVERAGE(Data_Initial!AS6:AT6),AVERAGE(Data_Initial!AS6:AU6)),Data_Initial!AT6))),"")</f>
        <v/>
      </c>
      <c r="AU6" s="79" t="str">
        <f>IFERROR(IF(AU$3="","",(IF($B$3="On",IF(AV$3="",AVERAGE(Data_Initial!AT6:AU6),AVERAGE(Data_Initial!AT6:AV6)),Data_Initial!AU6))),"")</f>
        <v/>
      </c>
      <c r="AV6" s="79" t="str">
        <f>IFERROR(IF(AV$3="","",(IF($B$3="On",IF(AW$3="",AVERAGE(Data_Initial!AU6:AV6),AVERAGE(Data_Initial!AU6:AW6)),Data_Initial!AV6))),"")</f>
        <v/>
      </c>
      <c r="AW6" s="79" t="str">
        <f>IFERROR(IF(AW$3="","",(IF($B$3="On",IF(AX$3="",AVERAGE(Data_Initial!AV6:AW6),AVERAGE(Data_Initial!AV6:AX6)),Data_Initial!AW6))),"")</f>
        <v/>
      </c>
      <c r="AX6" s="79" t="str">
        <f>IFERROR(IF(AX$3="","",(IF($B$3="On",IF(AY$3="",AVERAGE(Data_Initial!AW6:AX6),AVERAGE(Data_Initial!AW6:AY6)),Data_Initial!AX6))),"")</f>
        <v/>
      </c>
      <c r="AY6" s="79" t="str">
        <f>IFERROR(IF(AY$3="","",(IF($B$3="On",IF(AZ$3="",AVERAGE(Data_Initial!AX6:AY6),AVERAGE(Data_Initial!AX6:AZ6)),Data_Initial!AY6))),"")</f>
        <v/>
      </c>
      <c r="AZ6" s="79" t="str">
        <f>IFERROR(IF(AZ$3="","",(IF($B$3="On",IF(BA$3="",AVERAGE(Data_Initial!AY6:AZ6),AVERAGE(Data_Initial!AY6:BA6)),Data_Initial!AZ6))),"")</f>
        <v/>
      </c>
      <c r="BA6" s="79"/>
      <c r="BB6" s="79"/>
      <c r="BC6" s="79"/>
      <c r="BD6" s="79"/>
      <c r="BE6" s="79"/>
      <c r="BF6" s="79"/>
      <c r="BG6" s="79"/>
      <c r="BH6" s="79"/>
      <c r="BI6" s="79"/>
      <c r="BJ6" s="79"/>
      <c r="BK6" s="79"/>
      <c r="BL6" s="79"/>
      <c r="BM6" s="79"/>
      <c r="BN6" s="79"/>
      <c r="BO6" s="79"/>
      <c r="BP6" s="79"/>
      <c r="BQ6" s="79"/>
      <c r="BR6" s="79"/>
      <c r="BS6" s="79"/>
      <c r="BT6" s="79"/>
      <c r="BU6" s="79"/>
      <c r="BV6" s="79"/>
      <c r="BW6" s="79"/>
      <c r="BX6" s="79"/>
      <c r="BY6" s="79"/>
      <c r="BZ6" s="79"/>
    </row>
    <row r="7" spans="1:78" x14ac:dyDescent="0.25">
      <c r="A7" s="79">
        <f ca="1">Data_Initial!A7</f>
        <v>1</v>
      </c>
      <c r="B7" s="79" t="str">
        <f ca="1">Data_Initial!B7</f>
        <v>D1</v>
      </c>
      <c r="C7" s="79">
        <f ca="1">IFERROR(IF($B$3="On",AVERAGE(Data_Initial!C7:D7),Data_Initial!C7),"")</f>
        <v>10.12050308984478</v>
      </c>
      <c r="D7" s="79">
        <f ca="1">IFERROR(IF(D$3="","",(IF($B$3="On",IF(E$3="",AVERAGE(Data_Initial!C7:D7),AVERAGE(Data_Initial!C7:E7)),Data_Initial!D7))),"")</f>
        <v>7.4575637340434229</v>
      </c>
      <c r="E7" s="79">
        <f ca="1">IFERROR(IF(E$3="","",(IF($B$3="On",IF(F$3="",AVERAGE(Data_Initial!D7:E7),AVERAGE(Data_Initial!D7:F7)),Data_Initial!E7))),"")</f>
        <v>5.7236992591329132</v>
      </c>
      <c r="F7" s="79">
        <f ca="1">IFERROR(IF(F$3="","",(IF($B$3="On",IF(G$3="",AVERAGE(Data_Initial!E7:F7),AVERAGE(Data_Initial!E7:G7)),Data_Initial!F7))),"")</f>
        <v>1.7573837313680107</v>
      </c>
      <c r="G7" s="79">
        <f ca="1">IFERROR(IF(G$3="","",(IF($B$3="On",IF(H$3="",AVERAGE(Data_Initial!F7:G7),AVERAGE(Data_Initial!F7:H7)),Data_Initial!G7))),"")</f>
        <v>3.4759262985044206</v>
      </c>
      <c r="H7" s="79">
        <f ca="1">IFERROR(IF(H$3="","",(IF($B$3="On",IF(I$3="",AVERAGE(Data_Initial!G7:H7),AVERAGE(Data_Initial!G7:I7)),Data_Initial!H7))),"")</f>
        <v>2.4513604189651246</v>
      </c>
      <c r="I7" s="79">
        <f ca="1">IFERROR(IF(I$3="","",(IF($B$3="On",IF(J$3="",AVERAGE(Data_Initial!H7:I7),AVERAGE(Data_Initial!H7:J7)),Data_Initial!I7))),"")</f>
        <v>1.7835619696582701</v>
      </c>
      <c r="J7" s="79">
        <f ca="1">IFERROR(IF(J$3="","",(IF($B$3="On",IF(K$3="",AVERAGE(Data_Initial!I7:J7),AVERAGE(Data_Initial!I7:K7)),Data_Initial!J7))),"")</f>
        <v>-0.34092557707739107</v>
      </c>
      <c r="K7" s="79">
        <f ca="1">IFERROR(IF(K$3="","",(IF($B$3="On",IF(L$3="",AVERAGE(Data_Initial!J7:K7),AVERAGE(Data_Initial!J7:L7)),Data_Initial!K7))),"")</f>
        <v>-0.40137544435325934</v>
      </c>
      <c r="L7" s="79">
        <f ca="1">IFERROR(IF(L$3="","",(IF($B$3="On",IF(M$3="",AVERAGE(Data_Initial!K7:L7),AVERAGE(Data_Initial!K7:M7)),Data_Initial!L7))),"")</f>
        <v>0.44472621016302599</v>
      </c>
      <c r="M7" s="79">
        <f ca="1">IFERROR(IF(M$3="","",(IF($B$3="On",IF(N$3="",AVERAGE(Data_Initial!L7:M7),AVERAGE(Data_Initial!L7:N7)),Data_Initial!M7))),"")</f>
        <v>0.3657320299043933</v>
      </c>
      <c r="N7" s="79">
        <f ca="1">IFERROR(IF(N$3="","",(IF($B$3="On",IF(O$3="",AVERAGE(Data_Initial!M7:N7),AVERAGE(Data_Initial!M7:O7)),Data_Initial!N7))),"")</f>
        <v>-0.36047502970677536</v>
      </c>
      <c r="O7" s="79">
        <f ca="1">IFERROR(IF(O$3="","",(IF($B$3="On",IF(P$3="",AVERAGE(Data_Initial!N7:O7),AVERAGE(Data_Initial!N7:P7)),Data_Initial!O7))),"")</f>
        <v>-2.3590484744408937</v>
      </c>
      <c r="P7" s="79">
        <f ca="1">IFERROR(IF(P$3="","",(IF($B$3="On",IF(Q$3="",AVERAGE(Data_Initial!O7:P7),AVERAGE(Data_Initial!O7:Q7)),Data_Initial!P7))),"")</f>
        <v>-3.7481525934105431</v>
      </c>
      <c r="Q7" s="79">
        <f ca="1">IFERROR(IF(Q$3="","",(IF($B$3="On",IF(R$3="",AVERAGE(Data_Initial!P7:Q7),AVERAGE(Data_Initial!P7:R7)),Data_Initial!Q7))),"")</f>
        <v>-4.957210629733857</v>
      </c>
      <c r="R7" s="79">
        <f ca="1">IFERROR(IF(R$3="","",(IF($B$3="On",IF(S$3="",AVERAGE(Data_Initial!Q7:R7),AVERAGE(Data_Initial!Q7:S7)),Data_Initial!R7))),"")</f>
        <v>-3.7238448592053501</v>
      </c>
      <c r="S7" s="79">
        <f ca="1">IFERROR(IF(S$3="","",(IF($B$3="On",IF(T$3="",AVERAGE(Data_Initial!R7:S7),AVERAGE(Data_Initial!R7:T7)),Data_Initial!S7))),"")</f>
        <v>-3.0122645869241733</v>
      </c>
      <c r="T7" s="79">
        <f ca="1">IFERROR(IF(T$3="","",(IF($B$3="On",IF(U$3="",AVERAGE(Data_Initial!S7:T7),AVERAGE(Data_Initial!S7:U7)),Data_Initial!T7))),"")</f>
        <v>-2.7857064107412639</v>
      </c>
      <c r="U7" s="79">
        <f ca="1">IFERROR(IF(U$3="","",(IF($B$3="On",IF(V$3="",AVERAGE(Data_Initial!T7:U7),AVERAGE(Data_Initial!T7:V7)),Data_Initial!U7))),"")</f>
        <v>-2.8234437708151732</v>
      </c>
      <c r="V7" s="79">
        <f ca="1">IFERROR(IF(V$3="","",(IF($B$3="On",IF(W$3="",AVERAGE(Data_Initial!U7:V7),AVERAGE(Data_Initial!U7:W7)),Data_Initial!V7))),"")</f>
        <v>-3.1957049727964968</v>
      </c>
      <c r="W7" s="79">
        <f ca="1">IFERROR(IF(W$3="","",(IF($B$3="On",IF(X$3="",AVERAGE(Data_Initial!V7:W7),AVERAGE(Data_Initial!V7:X7)),Data_Initial!W7))),"")</f>
        <v>-0.28310768832428312</v>
      </c>
      <c r="X7" s="79">
        <f ca="1">IFERROR(IF(X$3="","",(IF($B$3="On",IF(Y$3="",AVERAGE(Data_Initial!W7:X7),AVERAGE(Data_Initial!W7:Y7)),Data_Initial!X7))),"")</f>
        <v>6.3167262653926768</v>
      </c>
      <c r="Y7" s="79">
        <f ca="1">IFERROR(IF(Y$3="","",(IF($B$3="On",IF(Z$3="",AVERAGE(Data_Initial!X7:Y7),AVERAGE(Data_Initial!X7:Z7)),Data_Initial!Y7))),"")</f>
        <v>20.087949670794519</v>
      </c>
      <c r="Z7" s="79">
        <f ca="1">IFERROR(IF(Z$3="","",(IF($B$3="On",IF(AA$3="",AVERAGE(Data_Initial!Y7:Z7),AVERAGE(Data_Initial!Y7:AA7)),Data_Initial!Z7))),"")</f>
        <v>43.805140834791302</v>
      </c>
      <c r="AA7" s="79">
        <f ca="1">IFERROR(IF(AA$3="","",(IF($B$3="On",IF(AB$3="",AVERAGE(Data_Initial!Z7:AA7),AVERAGE(Data_Initial!Z7:AB7)),Data_Initial!AA7))),"")</f>
        <v>90.310255258741506</v>
      </c>
      <c r="AB7" s="79">
        <f ca="1">IFERROR(IF(AB$3="","",(IF($B$3="On",IF(AC$3="",AVERAGE(Data_Initial!AA7:AB7),AVERAGE(Data_Initial!AA7:AC7)),Data_Initial!AB7))),"")</f>
        <v>180.91938692266308</v>
      </c>
      <c r="AC7" s="79">
        <f ca="1">IFERROR(IF(AC$3="","",(IF($B$3="On",IF(AD$3="",AVERAGE(Data_Initial!AB7:AC7),AVERAGE(Data_Initial!AB7:AD7)),Data_Initial!AC7))),"")</f>
        <v>348.07954673878163</v>
      </c>
      <c r="AD7" s="79">
        <f ca="1">IFERROR(IF(AD$3="","",(IF($B$3="On",IF(AE$3="",AVERAGE(Data_Initial!AC7:AD7),AVERAGE(Data_Initial!AC7:AE7)),Data_Initial!AD7))),"")</f>
        <v>636.46529273526403</v>
      </c>
      <c r="AE7" s="79">
        <f ca="1">IFERROR(IF(AE$3="","",(IF($B$3="On",IF(AF$3="",AVERAGE(Data_Initial!AD7:AE7),AVERAGE(Data_Initial!AD7:AF7)),Data_Initial!AE7))),"")</f>
        <v>1084.5925718421013</v>
      </c>
      <c r="AF7" s="79">
        <f ca="1">IFERROR(IF(AF$3="","",(IF($B$3="On",IF(AG$3="",AVERAGE(Data_Initial!AE7:AF7),AVERAGE(Data_Initial!AE7:AG7)),Data_Initial!AF7))),"")</f>
        <v>1654.4858054075132</v>
      </c>
      <c r="AG7" s="79">
        <f ca="1">IFERROR(IF(AG$3="","",(IF($B$3="On",IF(AH$3="",AVERAGE(Data_Initial!AF7:AG7),AVERAGE(Data_Initial!AF7:AH7)),Data_Initial!AG7))),"")</f>
        <v>2249.4209363229866</v>
      </c>
      <c r="AH7" s="79">
        <f ca="1">IFERROR(IF(AH$3="","",(IF($B$3="On",IF(AI$3="",AVERAGE(Data_Initial!AG7:AH7),AVERAGE(Data_Initial!AG7:AI7)),Data_Initial!AH7))),"")</f>
        <v>2750.623530604063</v>
      </c>
      <c r="AI7" s="79">
        <f ca="1">IFERROR(IF(AI$3="","",(IF($B$3="On",IF(AJ$3="",AVERAGE(Data_Initial!AH7:AI7),AVERAGE(Data_Initial!AH7:AJ7)),Data_Initial!AI7))),"")</f>
        <v>3107.1634198088232</v>
      </c>
      <c r="AJ7" s="79">
        <f ca="1">IFERROR(IF(AJ$3="","",(IF($B$3="On",IF(AK$3="",AVERAGE(Data_Initial!AI7:AJ7),AVERAGE(Data_Initial!AI7:AK7)),Data_Initial!AJ7))),"")</f>
        <v>3326.5494894819767</v>
      </c>
      <c r="AK7" s="79">
        <f ca="1">IFERROR(IF(AK$3="","",(IF($B$3="On",IF(AL$3="",AVERAGE(Data_Initial!AJ7:AK7),AVERAGE(Data_Initial!AJ7:AL7)),Data_Initial!AK7))),"")</f>
        <v>3450.6100433182496</v>
      </c>
      <c r="AL7" s="79">
        <f ca="1">IFERROR(IF(AL$3="","",(IF($B$3="On",IF(AM$3="",AVERAGE(Data_Initial!AK7:AL7),AVERAGE(Data_Initial!AK7:AM7)),Data_Initial!AL7))),"")</f>
        <v>3527.3599625868301</v>
      </c>
      <c r="AM7" s="79">
        <f ca="1">IFERROR(IF(AM$3="","",(IF($B$3="On",IF(AN$3="",AVERAGE(Data_Initial!AL7:AM7),AVERAGE(Data_Initial!AL7:AN7)),Data_Initial!AM7))),"")</f>
        <v>3581.4393167774506</v>
      </c>
      <c r="AN7" s="79">
        <f ca="1">IFERROR(IF(AN$3="","",(IF($B$3="On",IF(AO$3="",AVERAGE(Data_Initial!AM7:AN7),AVERAGE(Data_Initial!AM7:AO7)),Data_Initial!AN7))),"")</f>
        <v>3624.7509779232569</v>
      </c>
      <c r="AO7" s="79">
        <f ca="1">IFERROR(IF(AO$3="","",(IF($B$3="On",IF(AP$3="",AVERAGE(Data_Initial!AN7:AO7),AVERAGE(Data_Initial!AN7:AP7)),Data_Initial!AO7))),"")</f>
        <v>3659.0692964825666</v>
      </c>
      <c r="AP7" s="79">
        <f ca="1">IFERROR(IF(AP$3="","",(IF($B$3="On",IF(AQ$3="",AVERAGE(Data_Initial!AO7:AP7),AVERAGE(Data_Initial!AO7:AQ7)),Data_Initial!AP7))),"")</f>
        <v>3675.1561457042449</v>
      </c>
      <c r="AQ7" s="79" t="str">
        <f>IFERROR(IF(AQ$3="","",(IF($B$3="On",IF(AR$3="",AVERAGE(Data_Initial!AP7:AQ7),AVERAGE(Data_Initial!AP7:AR7)),Data_Initial!AQ7))),"")</f>
        <v/>
      </c>
      <c r="AR7" s="79" t="str">
        <f>IFERROR(IF(AR$3="","",(IF($B$3="On",IF(AS$3="",AVERAGE(Data_Initial!AQ7:AR7),AVERAGE(Data_Initial!AQ7:AS7)),Data_Initial!AR7))),"")</f>
        <v/>
      </c>
      <c r="AS7" s="79" t="str">
        <f>IFERROR(IF(AS$3="","",(IF($B$3="On",IF(AT$3="",AVERAGE(Data_Initial!AR7:AS7),AVERAGE(Data_Initial!AR7:AT7)),Data_Initial!AS7))),"")</f>
        <v/>
      </c>
      <c r="AT7" s="79" t="str">
        <f>IFERROR(IF(AT$3="","",(IF($B$3="On",IF(AU$3="",AVERAGE(Data_Initial!AS7:AT7),AVERAGE(Data_Initial!AS7:AU7)),Data_Initial!AT7))),"")</f>
        <v/>
      </c>
      <c r="AU7" s="79" t="str">
        <f>IFERROR(IF(AU$3="","",(IF($B$3="On",IF(AV$3="",AVERAGE(Data_Initial!AT7:AU7),AVERAGE(Data_Initial!AT7:AV7)),Data_Initial!AU7))),"")</f>
        <v/>
      </c>
      <c r="AV7" s="79" t="str">
        <f>IFERROR(IF(AV$3="","",(IF($B$3="On",IF(AW$3="",AVERAGE(Data_Initial!AU7:AV7),AVERAGE(Data_Initial!AU7:AW7)),Data_Initial!AV7))),"")</f>
        <v/>
      </c>
      <c r="AW7" s="79" t="str">
        <f>IFERROR(IF(AW$3="","",(IF($B$3="On",IF(AX$3="",AVERAGE(Data_Initial!AV7:AW7),AVERAGE(Data_Initial!AV7:AX7)),Data_Initial!AW7))),"")</f>
        <v/>
      </c>
      <c r="AX7" s="79" t="str">
        <f>IFERROR(IF(AX$3="","",(IF($B$3="On",IF(AY$3="",AVERAGE(Data_Initial!AW7:AX7),AVERAGE(Data_Initial!AW7:AY7)),Data_Initial!AX7))),"")</f>
        <v/>
      </c>
      <c r="AY7" s="79" t="str">
        <f>IFERROR(IF(AY$3="","",(IF($B$3="On",IF(AZ$3="",AVERAGE(Data_Initial!AX7:AY7),AVERAGE(Data_Initial!AX7:AZ7)),Data_Initial!AY7))),"")</f>
        <v/>
      </c>
      <c r="AZ7" s="79" t="str">
        <f>IFERROR(IF(AZ$3="","",(IF($B$3="On",IF(BA$3="",AVERAGE(Data_Initial!AY7:AZ7),AVERAGE(Data_Initial!AY7:BA7)),Data_Initial!AZ7))),"")</f>
        <v/>
      </c>
      <c r="BA7" s="79"/>
      <c r="BB7" s="79"/>
      <c r="BC7" s="79"/>
      <c r="BD7" s="79"/>
      <c r="BE7" s="79"/>
      <c r="BF7" s="79"/>
      <c r="BG7" s="79"/>
      <c r="BH7" s="79"/>
      <c r="BI7" s="79"/>
      <c r="BJ7" s="79"/>
      <c r="BK7" s="79"/>
      <c r="BL7" s="79"/>
      <c r="BM7" s="79"/>
      <c r="BN7" s="79"/>
      <c r="BO7" s="79"/>
      <c r="BP7" s="79"/>
      <c r="BQ7" s="79"/>
      <c r="BR7" s="79"/>
      <c r="BS7" s="79"/>
      <c r="BT7" s="79"/>
      <c r="BU7" s="79"/>
      <c r="BV7" s="79"/>
      <c r="BW7" s="79"/>
      <c r="BX7" s="79"/>
      <c r="BY7" s="79"/>
      <c r="BZ7" s="79"/>
    </row>
    <row r="8" spans="1:78" x14ac:dyDescent="0.25">
      <c r="A8" s="79">
        <f ca="1">Data_Initial!A8</f>
        <v>1</v>
      </c>
      <c r="B8" s="79" t="str">
        <f ca="1">Data_Initial!B8</f>
        <v>E1</v>
      </c>
      <c r="C8" s="79">
        <f ca="1">IFERROR(IF($B$3="On",AVERAGE(Data_Initial!C8:D8),Data_Initial!C8),"")</f>
        <v>36.173589032201299</v>
      </c>
      <c r="D8" s="79">
        <f ca="1">IFERROR(IF(D$3="","",(IF($B$3="On",IF(E$3="",AVERAGE(Data_Initial!C8:D8),AVERAGE(Data_Initial!C8:E8)),Data_Initial!D8))),"")</f>
        <v>29.185544025341301</v>
      </c>
      <c r="E8" s="79">
        <f ca="1">IFERROR(IF(E$3="","",(IF($B$3="On",IF(F$3="",AVERAGE(Data_Initial!D8:E8),AVERAGE(Data_Initial!D8:F8)),Data_Initial!E8))),"")</f>
        <v>19.622435116825567</v>
      </c>
      <c r="F8" s="79">
        <f ca="1">IFERROR(IF(F$3="","",(IF($B$3="On",IF(G$3="",AVERAGE(Data_Initial!E8:F8),AVERAGE(Data_Initial!E8:G8)),Data_Initial!F8))),"")</f>
        <v>9.5671141687682066</v>
      </c>
      <c r="G8" s="79">
        <f ca="1">IFERROR(IF(G$3="","",(IF($B$3="On",IF(H$3="",AVERAGE(Data_Initial!F8:G8),AVERAGE(Data_Initial!F8:H8)),Data_Initial!G8))),"")</f>
        <v>4.5842557564201476</v>
      </c>
      <c r="H8" s="79">
        <f ca="1">IFERROR(IF(H$3="","",(IF($B$3="On",IF(I$3="",AVERAGE(Data_Initial!G8:H8),AVERAGE(Data_Initial!G8:I8)),Data_Initial!H8))),"")</f>
        <v>1.7520415481805374</v>
      </c>
      <c r="I8" s="79">
        <f ca="1">IFERROR(IF(I$3="","",(IF($B$3="On",IF(J$3="",AVERAGE(Data_Initial!H8:I8),AVERAGE(Data_Initial!H8:J8)),Data_Initial!I8))),"")</f>
        <v>1.4718248205169093</v>
      </c>
      <c r="J8" s="79">
        <f ca="1">IFERROR(IF(J$3="","",(IF($B$3="On",IF(K$3="",AVERAGE(Data_Initial!I8:J8),AVERAGE(Data_Initial!I8:K8)),Data_Initial!J8))),"")</f>
        <v>-0.96703417342966114</v>
      </c>
      <c r="K8" s="79">
        <f ca="1">IFERROR(IF(K$3="","",(IF($B$3="On",IF(L$3="",AVERAGE(Data_Initial!J8:K8),AVERAGE(Data_Initial!J8:L8)),Data_Initial!K8))),"")</f>
        <v>-3.9718521643247477</v>
      </c>
      <c r="L8" s="79">
        <f ca="1">IFERROR(IF(L$3="","",(IF($B$3="On",IF(M$3="",AVERAGE(Data_Initial!K8:L8),AVERAGE(Data_Initial!K8:M8)),Data_Initial!L8))),"")</f>
        <v>-5.8704672915317433</v>
      </c>
      <c r="M8" s="79">
        <f ca="1">IFERROR(IF(M$3="","",(IF($B$3="On",IF(N$3="",AVERAGE(Data_Initial!L8:M8),AVERAGE(Data_Initial!L8:N8)),Data_Initial!M8))),"")</f>
        <v>-6.2085437141616566</v>
      </c>
      <c r="N8" s="79">
        <f ca="1">IFERROR(IF(N$3="","",(IF($B$3="On",IF(O$3="",AVERAGE(Data_Initial!M8:N8),AVERAGE(Data_Initial!M8:O8)),Data_Initial!N8))),"")</f>
        <v>-7.6355957913453194</v>
      </c>
      <c r="O8" s="79">
        <f ca="1">IFERROR(IF(O$3="","",(IF($B$3="On",IF(P$3="",AVERAGE(Data_Initial!N8:O8),AVERAGE(Data_Initial!N8:P8)),Data_Initial!O8))),"")</f>
        <v>-7.6973854037775391</v>
      </c>
      <c r="P8" s="79">
        <f ca="1">IFERROR(IF(P$3="","",(IF($B$3="On",IF(Q$3="",AVERAGE(Data_Initial!O8:P8),AVERAGE(Data_Initial!O8:Q8)),Data_Initial!P8))),"")</f>
        <v>-6.5058785762847329</v>
      </c>
      <c r="Q8" s="79">
        <f ca="1">IFERROR(IF(Q$3="","",(IF($B$3="On",IF(R$3="",AVERAGE(Data_Initial!P8:Q8),AVERAGE(Data_Initial!P8:R8)),Data_Initial!Q8))),"")</f>
        <v>-5.6978702735120068</v>
      </c>
      <c r="R8" s="79">
        <f ca="1">IFERROR(IF(R$3="","",(IF($B$3="On",IF(S$3="",AVERAGE(Data_Initial!Q8:R8),AVERAGE(Data_Initial!Q8:S8)),Data_Initial!R8))),"")</f>
        <v>-9.1339108734513044</v>
      </c>
      <c r="S8" s="79">
        <f ca="1">IFERROR(IF(S$3="","",(IF($B$3="On",IF(T$3="",AVERAGE(Data_Initial!R8:S8),AVERAGE(Data_Initial!R8:T8)),Data_Initial!S8))),"")</f>
        <v>-11.861206578713334</v>
      </c>
      <c r="T8" s="79">
        <f ca="1">IFERROR(IF(T$3="","",(IF($B$3="On",IF(U$3="",AVERAGE(Data_Initial!S8:T8),AVERAGE(Data_Initial!S8:U8)),Data_Initial!T8))),"")</f>
        <v>-11.77205393515896</v>
      </c>
      <c r="U8" s="79">
        <f ca="1">IFERROR(IF(U$3="","",(IF($B$3="On",IF(V$3="",AVERAGE(Data_Initial!T8:U8),AVERAGE(Data_Initial!T8:V8)),Data_Initial!U8))),"")</f>
        <v>-8.6805331358683802</v>
      </c>
      <c r="V8" s="79">
        <f ca="1">IFERROR(IF(V$3="","",(IF($B$3="On",IF(W$3="",AVERAGE(Data_Initial!U8:V8),AVERAGE(Data_Initial!U8:W8)),Data_Initial!V8))),"")</f>
        <v>-5.6504166507893361</v>
      </c>
      <c r="W8" s="79">
        <f ca="1">IFERROR(IF(W$3="","",(IF($B$3="On",IF(X$3="",AVERAGE(Data_Initial!V8:W8),AVERAGE(Data_Initial!V8:X8)),Data_Initial!W8))),"")</f>
        <v>-2.5945016057586736</v>
      </c>
      <c r="X8" s="79">
        <f ca="1">IFERROR(IF(X$3="","",(IF($B$3="On",IF(Y$3="",AVERAGE(Data_Initial!W8:X8),AVERAGE(Data_Initial!W8:Y8)),Data_Initial!X8))),"")</f>
        <v>3.3598728152046466</v>
      </c>
      <c r="Y8" s="79">
        <f ca="1">IFERROR(IF(Y$3="","",(IF($B$3="On",IF(Z$3="",AVERAGE(Data_Initial!X8:Y8),AVERAGE(Data_Initial!X8:Z8)),Data_Initial!Y8))),"")</f>
        <v>15.723811258659538</v>
      </c>
      <c r="Z8" s="79">
        <f ca="1">IFERROR(IF(Z$3="","",(IF($B$3="On",IF(AA$3="",AVERAGE(Data_Initial!Y8:Z8),AVERAGE(Data_Initial!Y8:AA8)),Data_Initial!Z8))),"")</f>
        <v>39.768652241171836</v>
      </c>
      <c r="AA8" s="79">
        <f ca="1">IFERROR(IF(AA$3="","",(IF($B$3="On",IF(AB$3="",AVERAGE(Data_Initial!Z8:AA8),AVERAGE(Data_Initial!Z8:AB8)),Data_Initial!AA8))),"")</f>
        <v>89.485708806379492</v>
      </c>
      <c r="AB8" s="79">
        <f ca="1">IFERROR(IF(AB$3="","",(IF($B$3="On",IF(AC$3="",AVERAGE(Data_Initial!AA8:AB8),AVERAGE(Data_Initial!AA8:AC8)),Data_Initial!AB8))),"")</f>
        <v>181.21093377457791</v>
      </c>
      <c r="AC8" s="79">
        <f ca="1">IFERROR(IF(AC$3="","",(IF($B$3="On",IF(AD$3="",AVERAGE(Data_Initial!AB8:AC8),AVERAGE(Data_Initial!AB8:AD8)),Data_Initial!AC8))),"")</f>
        <v>346.45940461326535</v>
      </c>
      <c r="AD8" s="79">
        <f ca="1">IFERROR(IF(AD$3="","",(IF($B$3="On",IF(AE$3="",AVERAGE(Data_Initial!AC8:AD8),AVERAGE(Data_Initial!AC8:AE8)),Data_Initial!AD8))),"")</f>
        <v>618.4986941056294</v>
      </c>
      <c r="AE8" s="79">
        <f ca="1">IFERROR(IF(AE$3="","",(IF($B$3="On",IF(AF$3="",AVERAGE(Data_Initial!AD8:AE8),AVERAGE(Data_Initial!AD8:AF8)),Data_Initial!AE8))),"")</f>
        <v>1025.7855732824637</v>
      </c>
      <c r="AF8" s="79">
        <f ca="1">IFERROR(IF(AF$3="","",(IF($B$3="On",IF(AG$3="",AVERAGE(Data_Initial!AE8:AF8),AVERAGE(Data_Initial!AE8:AG8)),Data_Initial!AF8))),"")</f>
        <v>1518.806715857939</v>
      </c>
      <c r="AG8" s="79">
        <f ca="1">IFERROR(IF(AG$3="","",(IF($B$3="On",IF(AH$3="",AVERAGE(Data_Initial!AF8:AG8),AVERAGE(Data_Initial!AF8:AH8)),Data_Initial!AG8))),"")</f>
        <v>2019.3702010689833</v>
      </c>
      <c r="AH8" s="79">
        <f ca="1">IFERROR(IF(AH$3="","",(IF($B$3="On",IF(AI$3="",AVERAGE(Data_Initial!AG8:AH8),AVERAGE(Data_Initial!AG8:AI8)),Data_Initial!AH8))),"")</f>
        <v>2437.5134423862833</v>
      </c>
      <c r="AI8" s="79">
        <f ca="1">IFERROR(IF(AI$3="","",(IF($B$3="On",IF(AJ$3="",AVERAGE(Data_Initial!AH8:AI8),AVERAGE(Data_Initial!AH8:AJ8)),Data_Initial!AI8))),"")</f>
        <v>2746.8363552760402</v>
      </c>
      <c r="AJ8" s="79">
        <f ca="1">IFERROR(IF(AJ$3="","",(IF($B$3="On",IF(AK$3="",AVERAGE(Data_Initial!AI8:AJ8),AVERAGE(Data_Initial!AI8:AK8)),Data_Initial!AJ8))),"")</f>
        <v>2952.3346958838101</v>
      </c>
      <c r="AK8" s="79">
        <f ca="1">IFERROR(IF(AK$3="","",(IF($B$3="On",IF(AL$3="",AVERAGE(Data_Initial!AJ8:AK8),AVERAGE(Data_Initial!AJ8:AL8)),Data_Initial!AK8))),"")</f>
        <v>3079.7805108033203</v>
      </c>
      <c r="AL8" s="79">
        <f ca="1">IFERROR(IF(AL$3="","",(IF($B$3="On",IF(AM$3="",AVERAGE(Data_Initial!AK8:AL8),AVERAGE(Data_Initial!AK8:AM8)),Data_Initial!AL8))),"")</f>
        <v>3158.8872338629735</v>
      </c>
      <c r="AM8" s="79">
        <f ca="1">IFERROR(IF(AM$3="","",(IF($B$3="On",IF(AN$3="",AVERAGE(Data_Initial!AL8:AM8),AVERAGE(Data_Initial!AL8:AN8)),Data_Initial!AM8))),"")</f>
        <v>3209.9662170256865</v>
      </c>
      <c r="AN8" s="79">
        <f ca="1">IFERROR(IF(AN$3="","",(IF($B$3="On",IF(AO$3="",AVERAGE(Data_Initial!AM8:AN8),AVERAGE(Data_Initial!AM8:AO8)),Data_Initial!AN8))),"")</f>
        <v>3244.6585368877336</v>
      </c>
      <c r="AO8" s="79">
        <f ca="1">IFERROR(IF(AO$3="","",(IF($B$3="On",IF(AP$3="",AVERAGE(Data_Initial!AN8:AO8),AVERAGE(Data_Initial!AN8:AP8)),Data_Initial!AO8))),"")</f>
        <v>3269.6449583328772</v>
      </c>
      <c r="AP8" s="79">
        <f ca="1">IFERROR(IF(AP$3="","",(IF($B$3="On",IF(AQ$3="",AVERAGE(Data_Initial!AO8:AP8),AVERAGE(Data_Initial!AO8:AQ8)),Data_Initial!AP8))),"")</f>
        <v>3280.2968291694501</v>
      </c>
      <c r="AQ8" s="79" t="str">
        <f>IFERROR(IF(AQ$3="","",(IF($B$3="On",IF(AR$3="",AVERAGE(Data_Initial!AP8:AQ8),AVERAGE(Data_Initial!AP8:AR8)),Data_Initial!AQ8))),"")</f>
        <v/>
      </c>
      <c r="AR8" s="79" t="str">
        <f>IFERROR(IF(AR$3="","",(IF($B$3="On",IF(AS$3="",AVERAGE(Data_Initial!AQ8:AR8),AVERAGE(Data_Initial!AQ8:AS8)),Data_Initial!AR8))),"")</f>
        <v/>
      </c>
      <c r="AS8" s="79" t="str">
        <f>IFERROR(IF(AS$3="","",(IF($B$3="On",IF(AT$3="",AVERAGE(Data_Initial!AR8:AS8),AVERAGE(Data_Initial!AR8:AT8)),Data_Initial!AS8))),"")</f>
        <v/>
      </c>
      <c r="AT8" s="79" t="str">
        <f>IFERROR(IF(AT$3="","",(IF($B$3="On",IF(AU$3="",AVERAGE(Data_Initial!AS8:AT8),AVERAGE(Data_Initial!AS8:AU8)),Data_Initial!AT8))),"")</f>
        <v/>
      </c>
      <c r="AU8" s="79" t="str">
        <f>IFERROR(IF(AU$3="","",(IF($B$3="On",IF(AV$3="",AVERAGE(Data_Initial!AT8:AU8),AVERAGE(Data_Initial!AT8:AV8)),Data_Initial!AU8))),"")</f>
        <v/>
      </c>
      <c r="AV8" s="79" t="str">
        <f>IFERROR(IF(AV$3="","",(IF($B$3="On",IF(AW$3="",AVERAGE(Data_Initial!AU8:AV8),AVERAGE(Data_Initial!AU8:AW8)),Data_Initial!AV8))),"")</f>
        <v/>
      </c>
      <c r="AW8" s="79" t="str">
        <f>IFERROR(IF(AW$3="","",(IF($B$3="On",IF(AX$3="",AVERAGE(Data_Initial!AV8:AW8),AVERAGE(Data_Initial!AV8:AX8)),Data_Initial!AW8))),"")</f>
        <v/>
      </c>
      <c r="AX8" s="79" t="str">
        <f>IFERROR(IF(AX$3="","",(IF($B$3="On",IF(AY$3="",AVERAGE(Data_Initial!AW8:AX8),AVERAGE(Data_Initial!AW8:AY8)),Data_Initial!AX8))),"")</f>
        <v/>
      </c>
      <c r="AY8" s="79" t="str">
        <f>IFERROR(IF(AY$3="","",(IF($B$3="On",IF(AZ$3="",AVERAGE(Data_Initial!AX8:AY8),AVERAGE(Data_Initial!AX8:AZ8)),Data_Initial!AY8))),"")</f>
        <v/>
      </c>
      <c r="AZ8" s="79" t="str">
        <f>IFERROR(IF(AZ$3="","",(IF($B$3="On",IF(BA$3="",AVERAGE(Data_Initial!AY8:AZ8),AVERAGE(Data_Initial!AY8:BA8)),Data_Initial!AZ8))),"")</f>
        <v/>
      </c>
      <c r="BA8" s="79"/>
      <c r="BB8" s="79"/>
      <c r="BC8" s="79"/>
      <c r="BD8" s="79"/>
      <c r="BE8" s="79"/>
      <c r="BF8" s="79"/>
      <c r="BG8" s="79"/>
      <c r="BH8" s="79"/>
      <c r="BI8" s="79"/>
      <c r="BJ8" s="79"/>
      <c r="BK8" s="79"/>
      <c r="BL8" s="79"/>
      <c r="BM8" s="79"/>
      <c r="BN8" s="79"/>
      <c r="BO8" s="79"/>
      <c r="BP8" s="79"/>
      <c r="BQ8" s="79"/>
      <c r="BR8" s="79"/>
      <c r="BS8" s="79"/>
      <c r="BT8" s="79"/>
      <c r="BU8" s="79"/>
      <c r="BV8" s="79"/>
      <c r="BW8" s="79"/>
      <c r="BX8" s="79"/>
      <c r="BY8" s="79"/>
      <c r="BZ8" s="79"/>
    </row>
    <row r="9" spans="1:78" x14ac:dyDescent="0.25">
      <c r="A9" s="79">
        <f ca="1">Data_Initial!A9</f>
        <v>1</v>
      </c>
      <c r="B9" s="79" t="str">
        <f ca="1">Data_Initial!B9</f>
        <v>F1</v>
      </c>
      <c r="C9" s="79">
        <f ca="1">IFERROR(IF($B$3="On",AVERAGE(Data_Initial!C9:D9),Data_Initial!C9),"")</f>
        <v>21.694984121460749</v>
      </c>
      <c r="D9" s="79">
        <f ca="1">IFERROR(IF(D$3="","",(IF($B$3="On",IF(E$3="",AVERAGE(Data_Initial!C9:D9),AVERAGE(Data_Initial!C9:E9)),Data_Initial!D9))),"")</f>
        <v>20.442876817122432</v>
      </c>
      <c r="E9" s="79">
        <f ca="1">IFERROR(IF(E$3="","",(IF($B$3="On",IF(F$3="",AVERAGE(Data_Initial!D9:E9),AVERAGE(Data_Initial!D9:F9)),Data_Initial!E9))),"")</f>
        <v>17.809925928766031</v>
      </c>
      <c r="F9" s="79">
        <f ca="1">IFERROR(IF(F$3="","",(IF($B$3="On",IF(G$3="",AVERAGE(Data_Initial!E9:F9),AVERAGE(Data_Initial!E9:G9)),Data_Initial!F9))),"")</f>
        <v>9.7664163315871679</v>
      </c>
      <c r="G9" s="79">
        <f ca="1">IFERROR(IF(G$3="","",(IF($B$3="On",IF(H$3="",AVERAGE(Data_Initial!F9:G9),AVERAGE(Data_Initial!F9:H9)),Data_Initial!G9))),"")</f>
        <v>3.8193400428904174</v>
      </c>
      <c r="H9" s="79">
        <f ca="1">IFERROR(IF(H$3="","",(IF($B$3="On",IF(I$3="",AVERAGE(Data_Initial!G9:H9),AVERAGE(Data_Initial!G9:I9)),Data_Initial!H9))),"")</f>
        <v>0.81620598700252911</v>
      </c>
      <c r="I9" s="79">
        <f ca="1">IFERROR(IF(I$3="","",(IF($B$3="On",IF(J$3="",AVERAGE(Data_Initial!H9:I9),AVERAGE(Data_Initial!H9:J9)),Data_Initial!I9))),"")</f>
        <v>0.42261553307283384</v>
      </c>
      <c r="J9" s="79">
        <f ca="1">IFERROR(IF(J$3="","",(IF($B$3="On",IF(K$3="",AVERAGE(Data_Initial!I9:J9),AVERAGE(Data_Initial!I9:K9)),Data_Initial!J9))),"")</f>
        <v>-1.1494104956606539</v>
      </c>
      <c r="K9" s="79">
        <f ca="1">IFERROR(IF(K$3="","",(IF($B$3="On",IF(L$3="",AVERAGE(Data_Initial!J9:K9),AVERAGE(Data_Initial!J9:L9)),Data_Initial!K9))),"")</f>
        <v>-2.4666996055610348</v>
      </c>
      <c r="L9" s="79">
        <f ca="1">IFERROR(IF(L$3="","",(IF($B$3="On",IF(M$3="",AVERAGE(Data_Initial!K9:L9),AVERAGE(Data_Initial!K9:M9)),Data_Initial!L9))),"")</f>
        <v>-3.6614518689076831</v>
      </c>
      <c r="M9" s="79">
        <f ca="1">IFERROR(IF(M$3="","",(IF($B$3="On",IF(N$3="",AVERAGE(Data_Initial!L9:M9),AVERAGE(Data_Initial!L9:N9)),Data_Initial!M9))),"")</f>
        <v>-5.3150727548431869</v>
      </c>
      <c r="N9" s="79">
        <f ca="1">IFERROR(IF(N$3="","",(IF($B$3="On",IF(O$3="",AVERAGE(Data_Initial!M9:N9),AVERAGE(Data_Initial!M9:O9)),Data_Initial!N9))),"")</f>
        <v>-7.375682220164741</v>
      </c>
      <c r="O9" s="79">
        <f ca="1">IFERROR(IF(O$3="","",(IF($B$3="On",IF(P$3="",AVERAGE(Data_Initial!N9:O9),AVERAGE(Data_Initial!N9:P9)),Data_Initial!O9))),"")</f>
        <v>-9.6007023937781941</v>
      </c>
      <c r="P9" s="79">
        <f ca="1">IFERROR(IF(P$3="","",(IF($B$3="On",IF(Q$3="",AVERAGE(Data_Initial!O9:P9),AVERAGE(Data_Initial!O9:Q9)),Data_Initial!P9))),"")</f>
        <v>-9.0176297296081138</v>
      </c>
      <c r="Q9" s="79">
        <f ca="1">IFERROR(IF(Q$3="","",(IF($B$3="On",IF(R$3="",AVERAGE(Data_Initial!P9:Q9),AVERAGE(Data_Initial!P9:R9)),Data_Initial!Q9))),"")</f>
        <v>-9.4045918025240187</v>
      </c>
      <c r="R9" s="79">
        <f ca="1">IFERROR(IF(R$3="","",(IF($B$3="On",IF(S$3="",AVERAGE(Data_Initial!Q9:R9),AVERAGE(Data_Initial!Q9:S9)),Data_Initial!R9))),"")</f>
        <v>-9.0444253219892232</v>
      </c>
      <c r="S9" s="79">
        <f ca="1">IFERROR(IF(S$3="","",(IF($B$3="On",IF(T$3="",AVERAGE(Data_Initial!R9:S9),AVERAGE(Data_Initial!R9:T9)),Data_Initial!S9))),"")</f>
        <v>-10.953786338874428</v>
      </c>
      <c r="T9" s="79">
        <f ca="1">IFERROR(IF(T$3="","",(IF($B$3="On",IF(U$3="",AVERAGE(Data_Initial!S9:T9),AVERAGE(Data_Initial!S9:U9)),Data_Initial!T9))),"")</f>
        <v>-8.7309943044237937</v>
      </c>
      <c r="U9" s="79">
        <f ca="1">IFERROR(IF(U$3="","",(IF($B$3="On",IF(V$3="",AVERAGE(Data_Initial!T9:U9),AVERAGE(Data_Initial!T9:V9)),Data_Initial!U9))),"")</f>
        <v>-8.7299770884451302</v>
      </c>
      <c r="V9" s="79">
        <f ca="1">IFERROR(IF(V$3="","",(IF($B$3="On",IF(W$3="",AVERAGE(Data_Initial!U9:V9),AVERAGE(Data_Initial!U9:W9)),Data_Initial!V9))),"")</f>
        <v>-5.7471045049636196</v>
      </c>
      <c r="W9" s="79">
        <f ca="1">IFERROR(IF(W$3="","",(IF($B$3="On",IF(X$3="",AVERAGE(Data_Initial!V9:W9),AVERAGE(Data_Initial!V9:X9)),Data_Initial!W9))),"")</f>
        <v>-3.8584727664976199</v>
      </c>
      <c r="X9" s="79">
        <f ca="1">IFERROR(IF(X$3="","",(IF($B$3="On",IF(Y$3="",AVERAGE(Data_Initial!W9:X9),AVERAGE(Data_Initial!W9:Y9)),Data_Initial!X9))),"")</f>
        <v>3.0343465168689434</v>
      </c>
      <c r="Y9" s="79">
        <f ca="1">IFERROR(IF(Y$3="","",(IF($B$3="On",IF(Z$3="",AVERAGE(Data_Initial!X9:Y9),AVERAGE(Data_Initial!X9:Z9)),Data_Initial!Y9))),"")</f>
        <v>15.986077868246264</v>
      </c>
      <c r="Z9" s="79">
        <f ca="1">IFERROR(IF(Z$3="","",(IF($B$3="On",IF(AA$3="",AVERAGE(Data_Initial!Y9:Z9),AVERAGE(Data_Initial!Y9:AA9)),Data_Initial!Z9))),"")</f>
        <v>42.207851768745662</v>
      </c>
      <c r="AA9" s="79">
        <f ca="1">IFERROR(IF(AA$3="","",(IF($B$3="On",IF(AB$3="",AVERAGE(Data_Initial!Z9:AA9),AVERAGE(Data_Initial!Z9:AB9)),Data_Initial!AA9))),"")</f>
        <v>89.537183393880994</v>
      </c>
      <c r="AB9" s="79">
        <f ca="1">IFERROR(IF(AB$3="","",(IF($B$3="On",IF(AC$3="",AVERAGE(Data_Initial!AA9:AB9),AVERAGE(Data_Initial!AA9:AC9)),Data_Initial!AB9))),"")</f>
        <v>175.84383146489677</v>
      </c>
      <c r="AC9" s="79">
        <f ca="1">IFERROR(IF(AC$3="","",(IF($B$3="On",IF(AD$3="",AVERAGE(Data_Initial!AB9:AC9),AVERAGE(Data_Initial!AB9:AD9)),Data_Initial!AC9))),"")</f>
        <v>333.246590188467</v>
      </c>
      <c r="AD9" s="79">
        <f ca="1">IFERROR(IF(AD$3="","",(IF($B$3="On",IF(AE$3="",AVERAGE(Data_Initial!AC9:AD9),AVERAGE(Data_Initial!AC9:AE9)),Data_Initial!AD9))),"")</f>
        <v>599.18161505473597</v>
      </c>
      <c r="AE9" s="79">
        <f ca="1">IFERROR(IF(AE$3="","",(IF($B$3="On",IF(AF$3="",AVERAGE(Data_Initial!AD9:AE9),AVERAGE(Data_Initial!AD9:AF9)),Data_Initial!AE9))),"")</f>
        <v>998.59545282615034</v>
      </c>
      <c r="AF9" s="79">
        <f ca="1">IFERROR(IF(AF$3="","",(IF($B$3="On",IF(AG$3="",AVERAGE(Data_Initial!AE9:AF9),AVERAGE(Data_Initial!AE9:AG9)),Data_Initial!AF9))),"")</f>
        <v>1488.7537138080697</v>
      </c>
      <c r="AG9" s="79">
        <f ca="1">IFERROR(IF(AG$3="","",(IF($B$3="On",IF(AH$3="",AVERAGE(Data_Initial!AF9:AG9),AVERAGE(Data_Initial!AF9:AH9)),Data_Initial!AG9))),"")</f>
        <v>1995.00364167103</v>
      </c>
      <c r="AH9" s="79">
        <f ca="1">IFERROR(IF(AH$3="","",(IF($B$3="On",IF(AI$3="",AVERAGE(Data_Initial!AG9:AH9),AVERAGE(Data_Initial!AG9:AI9)),Data_Initial!AH9))),"")</f>
        <v>2428.7815884755632</v>
      </c>
      <c r="AI9" s="79">
        <f ca="1">IFERROR(IF(AI$3="","",(IF($B$3="On",IF(AJ$3="",AVERAGE(Data_Initial!AH9:AI9),AVERAGE(Data_Initial!AH9:AJ9)),Data_Initial!AI9))),"")</f>
        <v>2753.8508042683002</v>
      </c>
      <c r="AJ9" s="79">
        <f ca="1">IFERROR(IF(AJ$3="","",(IF($B$3="On",IF(AK$3="",AVERAGE(Data_Initial!AI9:AJ9),AVERAGE(Data_Initial!AI9:AK9)),Data_Initial!AJ9))),"")</f>
        <v>2970.7664664958734</v>
      </c>
      <c r="AK9" s="79">
        <f ca="1">IFERROR(IF(AK$3="","",(IF($B$3="On",IF(AL$3="",AVERAGE(Data_Initial!AJ9:AK9),AVERAGE(Data_Initial!AJ9:AL9)),Data_Initial!AK9))),"")</f>
        <v>3106.2941572516634</v>
      </c>
      <c r="AL9" s="79">
        <f ca="1">IFERROR(IF(AL$3="","",(IF($B$3="On",IF(AM$3="",AVERAGE(Data_Initial!AK9:AL9),AVERAGE(Data_Initial!AK9:AM9)),Data_Initial!AL9))),"")</f>
        <v>3191.3980469592098</v>
      </c>
      <c r="AM9" s="79">
        <f ca="1">IFERROR(IF(AM$3="","",(IF($B$3="On",IF(AN$3="",AVERAGE(Data_Initial!AL9:AM9),AVERAGE(Data_Initial!AL9:AN9)),Data_Initial!AM9))),"")</f>
        <v>3247.6821561278334</v>
      </c>
      <c r="AN9" s="79">
        <f ca="1">IFERROR(IF(AN$3="","",(IF($B$3="On",IF(AO$3="",AVERAGE(Data_Initial!AM9:AN9),AVERAGE(Data_Initial!AM9:AO9)),Data_Initial!AN9))),"")</f>
        <v>3286.7554256883</v>
      </c>
      <c r="AO9" s="79">
        <f ca="1">IFERROR(IF(AO$3="","",(IF($B$3="On",IF(AP$3="",AVERAGE(Data_Initial!AN9:AO9),AVERAGE(Data_Initial!AN9:AP9)),Data_Initial!AO9))),"")</f>
        <v>3313.9429926339894</v>
      </c>
      <c r="AP9" s="79">
        <f ca="1">IFERROR(IF(AP$3="","",(IF($B$3="On",IF(AQ$3="",AVERAGE(Data_Initial!AO9:AP9),AVERAGE(Data_Initial!AO9:AQ9)),Data_Initial!AP9))),"")</f>
        <v>3325.6622984584051</v>
      </c>
      <c r="AQ9" s="79" t="str">
        <f>IFERROR(IF(AQ$3="","",(IF($B$3="On",IF(AR$3="",AVERAGE(Data_Initial!AP9:AQ9),AVERAGE(Data_Initial!AP9:AR9)),Data_Initial!AQ9))),"")</f>
        <v/>
      </c>
      <c r="AR9" s="79" t="str">
        <f>IFERROR(IF(AR$3="","",(IF($B$3="On",IF(AS$3="",AVERAGE(Data_Initial!AQ9:AR9),AVERAGE(Data_Initial!AQ9:AS9)),Data_Initial!AR9))),"")</f>
        <v/>
      </c>
      <c r="AS9" s="79" t="str">
        <f>IFERROR(IF(AS$3="","",(IF($B$3="On",IF(AT$3="",AVERAGE(Data_Initial!AR9:AS9),AVERAGE(Data_Initial!AR9:AT9)),Data_Initial!AS9))),"")</f>
        <v/>
      </c>
      <c r="AT9" s="79" t="str">
        <f>IFERROR(IF(AT$3="","",(IF($B$3="On",IF(AU$3="",AVERAGE(Data_Initial!AS9:AT9),AVERAGE(Data_Initial!AS9:AU9)),Data_Initial!AT9))),"")</f>
        <v/>
      </c>
      <c r="AU9" s="79" t="str">
        <f>IFERROR(IF(AU$3="","",(IF($B$3="On",IF(AV$3="",AVERAGE(Data_Initial!AT9:AU9),AVERAGE(Data_Initial!AT9:AV9)),Data_Initial!AU9))),"")</f>
        <v/>
      </c>
      <c r="AV9" s="79" t="str">
        <f>IFERROR(IF(AV$3="","",(IF($B$3="On",IF(AW$3="",AVERAGE(Data_Initial!AU9:AV9),AVERAGE(Data_Initial!AU9:AW9)),Data_Initial!AV9))),"")</f>
        <v/>
      </c>
      <c r="AW9" s="79" t="str">
        <f>IFERROR(IF(AW$3="","",(IF($B$3="On",IF(AX$3="",AVERAGE(Data_Initial!AV9:AW9),AVERAGE(Data_Initial!AV9:AX9)),Data_Initial!AW9))),"")</f>
        <v/>
      </c>
      <c r="AX9" s="79" t="str">
        <f>IFERROR(IF(AX$3="","",(IF($B$3="On",IF(AY$3="",AVERAGE(Data_Initial!AW9:AX9),AVERAGE(Data_Initial!AW9:AY9)),Data_Initial!AX9))),"")</f>
        <v/>
      </c>
      <c r="AY9" s="79" t="str">
        <f>IFERROR(IF(AY$3="","",(IF($B$3="On",IF(AZ$3="",AVERAGE(Data_Initial!AX9:AY9),AVERAGE(Data_Initial!AX9:AZ9)),Data_Initial!AY9))),"")</f>
        <v/>
      </c>
      <c r="AZ9" s="79" t="str">
        <f>IFERROR(IF(AZ$3="","",(IF($B$3="On",IF(BA$3="",AVERAGE(Data_Initial!AY9:AZ9),AVERAGE(Data_Initial!AY9:BA9)),Data_Initial!AZ9))),"")</f>
        <v/>
      </c>
      <c r="BA9" s="79"/>
      <c r="BB9" s="79"/>
      <c r="BC9" s="79"/>
      <c r="BD9" s="79"/>
      <c r="BE9" s="79"/>
      <c r="BF9" s="79"/>
      <c r="BG9" s="79"/>
      <c r="BH9" s="79"/>
      <c r="BI9" s="79"/>
      <c r="BJ9" s="79"/>
      <c r="BK9" s="79"/>
      <c r="BL9" s="79"/>
      <c r="BM9" s="79"/>
      <c r="BN9" s="79"/>
      <c r="BO9" s="79"/>
      <c r="BP9" s="79"/>
      <c r="BQ9" s="79"/>
      <c r="BR9" s="79"/>
      <c r="BS9" s="79"/>
      <c r="BT9" s="79"/>
      <c r="BU9" s="79"/>
      <c r="BV9" s="79"/>
      <c r="BW9" s="79"/>
      <c r="BX9" s="79"/>
      <c r="BY9" s="79"/>
      <c r="BZ9" s="79"/>
    </row>
    <row r="10" spans="1:78" x14ac:dyDescent="0.25">
      <c r="A10" s="79">
        <f ca="1">Data_Initial!A10</f>
        <v>1</v>
      </c>
      <c r="B10" s="79" t="str">
        <f ca="1">Data_Initial!B10</f>
        <v>G1</v>
      </c>
      <c r="C10" s="79">
        <f ca="1">IFERROR(IF($B$3="On",AVERAGE(Data_Initial!C10:D10),Data_Initial!C10),"")</f>
        <v>17.475521539226548</v>
      </c>
      <c r="D10" s="79">
        <f ca="1">IFERROR(IF(D$3="","",(IF($B$3="On",IF(E$3="",AVERAGE(Data_Initial!C10:D10),AVERAGE(Data_Initial!C10:E10)),Data_Initial!D10))),"")</f>
        <v>15.416842615071067</v>
      </c>
      <c r="E10" s="79">
        <f ca="1">IFERROR(IF(E$3="","",(IF($B$3="On",IF(F$3="",AVERAGE(Data_Initial!D10:E10),AVERAGE(Data_Initial!D10:F10)),Data_Initial!E10))),"")</f>
        <v>11.644901223059321</v>
      </c>
      <c r="F10" s="79">
        <f ca="1">IFERROR(IF(F$3="","",(IF($B$3="On",IF(G$3="",AVERAGE(Data_Initial!E10:F10),AVERAGE(Data_Initial!E10:G10)),Data_Initial!F10))),"")</f>
        <v>6.4953614961837083</v>
      </c>
      <c r="G10" s="79">
        <f ca="1">IFERROR(IF(G$3="","",(IF($B$3="On",IF(H$3="",AVERAGE(Data_Initial!F10:G10),AVERAGE(Data_Initial!F10:H10)),Data_Initial!G10))),"")</f>
        <v>2.3805978679309487</v>
      </c>
      <c r="H10" s="79">
        <f ca="1">IFERROR(IF(H$3="","",(IF($B$3="On",IF(I$3="",AVERAGE(Data_Initial!G10:H10),AVERAGE(Data_Initial!G10:I10)),Data_Initial!H10))),"")</f>
        <v>2.4504629006817342E-2</v>
      </c>
      <c r="I10" s="79">
        <f ca="1">IFERROR(IF(I$3="","",(IF($B$3="On",IF(J$3="",AVERAGE(Data_Initial!H10:I10),AVERAGE(Data_Initial!H10:J10)),Data_Initial!I10))),"")</f>
        <v>0.12241961381065902</v>
      </c>
      <c r="J10" s="79">
        <f ca="1">IFERROR(IF(J$3="","",(IF($B$3="On",IF(K$3="",AVERAGE(Data_Initial!I10:J10),AVERAGE(Data_Initial!I10:K10)),Data_Initial!J10))),"")</f>
        <v>-0.27082488601126764</v>
      </c>
      <c r="K10" s="79">
        <f ca="1">IFERROR(IF(K$3="","",(IF($B$3="On",IF(L$3="",AVERAGE(Data_Initial!J10:K10),AVERAGE(Data_Initial!J10:L10)),Data_Initial!K10))),"")</f>
        <v>-1.6866778173733401</v>
      </c>
      <c r="L10" s="79">
        <f ca="1">IFERROR(IF(L$3="","",(IF($B$3="On",IF(M$3="",AVERAGE(Data_Initial!K10:L10),AVERAGE(Data_Initial!K10:M10)),Data_Initial!L10))),"")</f>
        <v>-2.3186248545683452</v>
      </c>
      <c r="M10" s="79">
        <f ca="1">IFERROR(IF(M$3="","",(IF($B$3="On",IF(N$3="",AVERAGE(Data_Initial!L10:M10),AVERAGE(Data_Initial!L10:N10)),Data_Initial!M10))),"")</f>
        <v>-2.7654163421337521</v>
      </c>
      <c r="N10" s="79">
        <f ca="1">IFERROR(IF(N$3="","",(IF($B$3="On",IF(O$3="",AVERAGE(Data_Initial!M10:N10),AVERAGE(Data_Initial!M10:O10)),Data_Initial!N10))),"")</f>
        <v>-4.2295942311341923</v>
      </c>
      <c r="O10" s="79">
        <f ca="1">IFERROR(IF(O$3="","",(IF($B$3="On",IF(P$3="",AVERAGE(Data_Initial!N10:O10),AVERAGE(Data_Initial!N10:P10)),Data_Initial!O10))),"")</f>
        <v>-4.8126160335727972</v>
      </c>
      <c r="P10" s="79">
        <f ca="1">IFERROR(IF(P$3="","",(IF($B$3="On",IF(Q$3="",AVERAGE(Data_Initial!O10:P10),AVERAGE(Data_Initial!O10:Q10)),Data_Initial!P10))),"")</f>
        <v>-5.5871220799126631</v>
      </c>
      <c r="Q10" s="79">
        <f ca="1">IFERROR(IF(Q$3="","",(IF($B$3="On",IF(R$3="",AVERAGE(Data_Initial!P10:Q10),AVERAGE(Data_Initial!P10:R10)),Data_Initial!Q10))),"")</f>
        <v>-4.5263804406302697</v>
      </c>
      <c r="R10" s="79">
        <f ca="1">IFERROR(IF(R$3="","",(IF($B$3="On",IF(S$3="",AVERAGE(Data_Initial!Q10:R10),AVERAGE(Data_Initial!Q10:S10)),Data_Initial!R10))),"")</f>
        <v>-6.8021606553996534</v>
      </c>
      <c r="S10" s="79">
        <f ca="1">IFERROR(IF(S$3="","",(IF($B$3="On",IF(T$3="",AVERAGE(Data_Initial!R10:S10),AVERAGE(Data_Initial!R10:T10)),Data_Initial!S10))),"")</f>
        <v>-6.2850362110702944</v>
      </c>
      <c r="T10" s="79">
        <f ca="1">IFERROR(IF(T$3="","",(IF($B$3="On",IF(U$3="",AVERAGE(Data_Initial!S10:T10),AVERAGE(Data_Initial!S10:U10)),Data_Initial!T10))),"")</f>
        <v>-7.0685204306494898</v>
      </c>
      <c r="U10" s="79">
        <f ca="1">IFERROR(IF(U$3="","",(IF($B$3="On",IF(V$3="",AVERAGE(Data_Initial!T10:U10),AVERAGE(Data_Initial!T10:V10)),Data_Initial!U10))),"")</f>
        <v>-2.4481763040867004</v>
      </c>
      <c r="V10" s="79">
        <f ca="1">IFERROR(IF(V$3="","",(IF($B$3="On",IF(W$3="",AVERAGE(Data_Initial!U10:V10),AVERAGE(Data_Initial!U10:W10)),Data_Initial!V10))),"")</f>
        <v>1.1853024227705966</v>
      </c>
      <c r="W10" s="79">
        <f ca="1">IFERROR(IF(W$3="","",(IF($B$3="On",IF(X$3="",AVERAGE(Data_Initial!V10:W10),AVERAGE(Data_Initial!V10:X10)),Data_Initial!W10))),"")</f>
        <v>11.455726970211055</v>
      </c>
      <c r="X10" s="79">
        <f ca="1">IFERROR(IF(X$3="","",(IF($B$3="On",IF(Y$3="",AVERAGE(Data_Initial!W10:X10),AVERAGE(Data_Initial!W10:Y10)),Data_Initial!X10))),"")</f>
        <v>25.032107894927027</v>
      </c>
      <c r="Y10" s="79">
        <f ca="1">IFERROR(IF(Y$3="","",(IF($B$3="On",IF(Z$3="",AVERAGE(Data_Initial!X10:Y10),AVERAGE(Data_Initial!X10:Z10)),Data_Initial!Y10))),"")</f>
        <v>53.253131086351459</v>
      </c>
      <c r="Z10" s="79">
        <f ca="1">IFERROR(IF(Z$3="","",(IF($B$3="On",IF(AA$3="",AVERAGE(Data_Initial!Y10:Z10),AVERAGE(Data_Initial!Y10:AA10)),Data_Initial!Z10))),"")</f>
        <v>104.42625449067503</v>
      </c>
      <c r="AA10" s="79">
        <f ca="1">IFERROR(IF(AA$3="","",(IF($B$3="On",IF(AB$3="",AVERAGE(Data_Initial!Z10:AA10),AVERAGE(Data_Initial!Z10:AB10)),Data_Initial!AA10))),"")</f>
        <v>199.30903017948415</v>
      </c>
      <c r="AB10" s="79">
        <f ca="1">IFERROR(IF(AB$3="","",(IF($B$3="On",IF(AC$3="",AVERAGE(Data_Initial!AA10:AB10),AVERAGE(Data_Initial!AA10:AC10)),Data_Initial!AB10))),"")</f>
        <v>364.43674180217369</v>
      </c>
      <c r="AC10" s="79">
        <f ca="1">IFERROR(IF(AC$3="","",(IF($B$3="On",IF(AD$3="",AVERAGE(Data_Initial!AB10:AC10),AVERAGE(Data_Initial!AB10:AD10)),Data_Initial!AC10))),"")</f>
        <v>637.02293240949223</v>
      </c>
      <c r="AD10" s="79">
        <f ca="1">IFERROR(IF(AD$3="","",(IF($B$3="On",IF(AE$3="",AVERAGE(Data_Initial!AC10:AD10),AVERAGE(Data_Initial!AC10:AE10)),Data_Initial!AD10))),"")</f>
        <v>1042.9012032239013</v>
      </c>
      <c r="AE10" s="79">
        <f ca="1">IFERROR(IF(AE$3="","",(IF($B$3="On",IF(AF$3="",AVERAGE(Data_Initial!AD10:AE10),AVERAGE(Data_Initial!AD10:AF10)),Data_Initial!AE10))),"")</f>
        <v>1545.5759020045007</v>
      </c>
      <c r="AF10" s="79">
        <f ca="1">IFERROR(IF(AF$3="","",(IF($B$3="On",IF(AG$3="",AVERAGE(Data_Initial!AE10:AF10),AVERAGE(Data_Initial!AE10:AG10)),Data_Initial!AF10))),"")</f>
        <v>2066.6367472491397</v>
      </c>
      <c r="AG10" s="79">
        <f ca="1">IFERROR(IF(AG$3="","",(IF($B$3="On",IF(AH$3="",AVERAGE(Data_Initial!AF10:AG10),AVERAGE(Data_Initial!AF10:AH10)),Data_Initial!AG10))),"")</f>
        <v>2514.7711445171203</v>
      </c>
      <c r="AH10" s="79">
        <f ca="1">IFERROR(IF(AH$3="","",(IF($B$3="On",IF(AI$3="",AVERAGE(Data_Initial!AG10:AH10),AVERAGE(Data_Initial!AG10:AI10)),Data_Initial!AH10))),"")</f>
        <v>2850.4134893493369</v>
      </c>
      <c r="AI10" s="79">
        <f ca="1">IFERROR(IF(AI$3="","",(IF($B$3="On",IF(AJ$3="",AVERAGE(Data_Initial!AH10:AI10),AVERAGE(Data_Initial!AH10:AJ10)),Data_Initial!AI10))),"")</f>
        <v>3073.1301122428999</v>
      </c>
      <c r="AJ10" s="79">
        <f ca="1">IFERROR(IF(AJ$3="","",(IF($B$3="On",IF(AK$3="",AVERAGE(Data_Initial!AI10:AJ10),AVERAGE(Data_Initial!AI10:AK10)),Data_Initial!AJ10))),"")</f>
        <v>3209.0407590566006</v>
      </c>
      <c r="AK10" s="79">
        <f ca="1">IFERROR(IF(AK$3="","",(IF($B$3="On",IF(AL$3="",AVERAGE(Data_Initial!AJ10:AK10),AVERAGE(Data_Initial!AJ10:AL10)),Data_Initial!AK10))),"")</f>
        <v>3290.9871400147335</v>
      </c>
      <c r="AL10" s="79">
        <f ca="1">IFERROR(IF(AL$3="","",(IF($B$3="On",IF(AM$3="",AVERAGE(Data_Initial!AK10:AL10),AVERAGE(Data_Initial!AK10:AM10)),Data_Initial!AL10))),"")</f>
        <v>3340.9695379951831</v>
      </c>
      <c r="AM10" s="79">
        <f ca="1">IFERROR(IF(AM$3="","",(IF($B$3="On",IF(AN$3="",AVERAGE(Data_Initial!AL10:AM10),AVERAGE(Data_Initial!AL10:AN10)),Data_Initial!AM10))),"")</f>
        <v>3373.7989754574205</v>
      </c>
      <c r="AN10" s="79">
        <f ca="1">IFERROR(IF(AN$3="","",(IF($B$3="On",IF(AO$3="",AVERAGE(Data_Initial!AM10:AN10),AVERAGE(Data_Initial!AM10:AO10)),Data_Initial!AN10))),"")</f>
        <v>3395.0839700459869</v>
      </c>
      <c r="AO10" s="79">
        <f ca="1">IFERROR(IF(AO$3="","",(IF($B$3="On",IF(AP$3="",AVERAGE(Data_Initial!AN10:AO10),AVERAGE(Data_Initial!AN10:AP10)),Data_Initial!AO10))),"")</f>
        <v>3411.51191554871</v>
      </c>
      <c r="AP10" s="79">
        <f ca="1">IFERROR(IF(AP$3="","",(IF($B$3="On",IF(AQ$3="",AVERAGE(Data_Initial!AO10:AP10),AVERAGE(Data_Initial!AO10:AQ10)),Data_Initial!AP10))),"")</f>
        <v>3418.1940902299548</v>
      </c>
      <c r="AQ10" s="79" t="str">
        <f>IFERROR(IF(AQ$3="","",(IF($B$3="On",IF(AR$3="",AVERAGE(Data_Initial!AP10:AQ10),AVERAGE(Data_Initial!AP10:AR10)),Data_Initial!AQ10))),"")</f>
        <v/>
      </c>
      <c r="AR10" s="79" t="str">
        <f>IFERROR(IF(AR$3="","",(IF($B$3="On",IF(AS$3="",AVERAGE(Data_Initial!AQ10:AR10),AVERAGE(Data_Initial!AQ10:AS10)),Data_Initial!AR10))),"")</f>
        <v/>
      </c>
      <c r="AS10" s="79" t="str">
        <f>IFERROR(IF(AS$3="","",(IF($B$3="On",IF(AT$3="",AVERAGE(Data_Initial!AR10:AS10),AVERAGE(Data_Initial!AR10:AT10)),Data_Initial!AS10))),"")</f>
        <v/>
      </c>
      <c r="AT10" s="79" t="str">
        <f>IFERROR(IF(AT$3="","",(IF($B$3="On",IF(AU$3="",AVERAGE(Data_Initial!AS10:AT10),AVERAGE(Data_Initial!AS10:AU10)),Data_Initial!AT10))),"")</f>
        <v/>
      </c>
      <c r="AU10" s="79" t="str">
        <f>IFERROR(IF(AU$3="","",(IF($B$3="On",IF(AV$3="",AVERAGE(Data_Initial!AT10:AU10),AVERAGE(Data_Initial!AT10:AV10)),Data_Initial!AU10))),"")</f>
        <v/>
      </c>
      <c r="AV10" s="79" t="str">
        <f>IFERROR(IF(AV$3="","",(IF($B$3="On",IF(AW$3="",AVERAGE(Data_Initial!AU10:AV10),AVERAGE(Data_Initial!AU10:AW10)),Data_Initial!AV10))),"")</f>
        <v/>
      </c>
      <c r="AW10" s="79" t="str">
        <f>IFERROR(IF(AW$3="","",(IF($B$3="On",IF(AX$3="",AVERAGE(Data_Initial!AV10:AW10),AVERAGE(Data_Initial!AV10:AX10)),Data_Initial!AW10))),"")</f>
        <v/>
      </c>
      <c r="AX10" s="79" t="str">
        <f>IFERROR(IF(AX$3="","",(IF($B$3="On",IF(AY$3="",AVERAGE(Data_Initial!AW10:AX10),AVERAGE(Data_Initial!AW10:AY10)),Data_Initial!AX10))),"")</f>
        <v/>
      </c>
      <c r="AY10" s="79" t="str">
        <f>IFERROR(IF(AY$3="","",(IF($B$3="On",IF(AZ$3="",AVERAGE(Data_Initial!AX10:AY10),AVERAGE(Data_Initial!AX10:AZ10)),Data_Initial!AY10))),"")</f>
        <v/>
      </c>
      <c r="AZ10" s="79" t="str">
        <f>IFERROR(IF(AZ$3="","",(IF($B$3="On",IF(BA$3="",AVERAGE(Data_Initial!AY10:AZ10),AVERAGE(Data_Initial!AY10:BA10)),Data_Initial!AZ10))),"")</f>
        <v/>
      </c>
      <c r="BA10" s="79"/>
      <c r="BB10" s="79"/>
      <c r="BC10" s="79"/>
      <c r="BD10" s="79"/>
      <c r="BE10" s="79"/>
      <c r="BF10" s="79"/>
      <c r="BG10" s="79"/>
      <c r="BH10" s="79"/>
      <c r="BI10" s="79"/>
      <c r="BJ10" s="79"/>
      <c r="BK10" s="79"/>
      <c r="BL10" s="79"/>
      <c r="BM10" s="79"/>
      <c r="BN10" s="79"/>
      <c r="BO10" s="79"/>
      <c r="BP10" s="79"/>
      <c r="BQ10" s="79"/>
      <c r="BR10" s="79"/>
      <c r="BS10" s="79"/>
      <c r="BT10" s="79"/>
      <c r="BU10" s="79"/>
      <c r="BV10" s="79"/>
      <c r="BW10" s="79"/>
      <c r="BX10" s="79"/>
      <c r="BY10" s="79"/>
      <c r="BZ10" s="79"/>
    </row>
    <row r="11" spans="1:78" x14ac:dyDescent="0.25">
      <c r="A11" s="79">
        <f ca="1">Data_Initial!A11</f>
        <v>1</v>
      </c>
      <c r="B11" s="79" t="str">
        <f ca="1">Data_Initial!B11</f>
        <v>H1</v>
      </c>
      <c r="C11" s="79">
        <f ca="1">IFERROR(IF($B$3="On",AVERAGE(Data_Initial!C11:D11),Data_Initial!C11),"")</f>
        <v>20.0040686705063</v>
      </c>
      <c r="D11" s="79">
        <f ca="1">IFERROR(IF(D$3="","",(IF($B$3="On",IF(E$3="",AVERAGE(Data_Initial!C11:D11),AVERAGE(Data_Initial!C11:E11)),Data_Initial!D11))),"")</f>
        <v>16.205026391646857</v>
      </c>
      <c r="E11" s="79">
        <f ca="1">IFERROR(IF(E$3="","",(IF($B$3="On",IF(F$3="",AVERAGE(Data_Initial!D11:E11),AVERAGE(Data_Initial!D11:F11)),Data_Initial!E11))),"")</f>
        <v>8.4865013455535809</v>
      </c>
      <c r="F11" s="79">
        <f ca="1">IFERROR(IF(F$3="","",(IF($B$3="On",IF(G$3="",AVERAGE(Data_Initial!E11:F11),AVERAGE(Data_Initial!E11:G11)),Data_Initial!F11))),"")</f>
        <v>6.1700411142878702</v>
      </c>
      <c r="G11" s="79">
        <f ca="1">IFERROR(IF(G$3="","",(IF($B$3="On",IF(H$3="",AVERAGE(Data_Initial!F11:G11),AVERAGE(Data_Initial!F11:H11)),Data_Initial!G11))),"")</f>
        <v>3.7087884243399767</v>
      </c>
      <c r="H11" s="79">
        <f ca="1">IFERROR(IF(H$3="","",(IF($B$3="On",IF(I$3="",AVERAGE(Data_Initial!G11:H11),AVERAGE(Data_Initial!G11:I11)),Data_Initial!H11))),"")</f>
        <v>1.6567389371061865</v>
      </c>
      <c r="I11" s="79">
        <f ca="1">IFERROR(IF(I$3="","",(IF($B$3="On",IF(J$3="",AVERAGE(Data_Initial!H11:I11),AVERAGE(Data_Initial!H11:J11)),Data_Initial!I11))),"")</f>
        <v>-1.0672526653673502</v>
      </c>
      <c r="J11" s="79">
        <f ca="1">IFERROR(IF(J$3="","",(IF($B$3="On",IF(K$3="",AVERAGE(Data_Initial!I11:J11),AVERAGE(Data_Initial!I11:K11)),Data_Initial!J11))),"")</f>
        <v>-1.8093622309541668</v>
      </c>
      <c r="K11" s="79">
        <f ca="1">IFERROR(IF(K$3="","",(IF($B$3="On",IF(L$3="",AVERAGE(Data_Initial!J11:K11),AVERAGE(Data_Initial!J11:L11)),Data_Initial!K11))),"")</f>
        <v>-2.6958298367221665</v>
      </c>
      <c r="L11" s="79">
        <f ca="1">IFERROR(IF(L$3="","",(IF($B$3="On",IF(M$3="",AVERAGE(Data_Initial!K11:L11),AVERAGE(Data_Initial!K11:M11)),Data_Initial!L11))),"")</f>
        <v>-2.0988424469220859</v>
      </c>
      <c r="M11" s="79">
        <f ca="1">IFERROR(IF(M$3="","",(IF($B$3="On",IF(N$3="",AVERAGE(Data_Initial!L11:M11),AVERAGE(Data_Initial!L11:N11)),Data_Initial!M11))),"")</f>
        <v>-2.8039713986874326</v>
      </c>
      <c r="N11" s="79">
        <f ca="1">IFERROR(IF(N$3="","",(IF($B$3="On",IF(O$3="",AVERAGE(Data_Initial!M11:N11),AVERAGE(Data_Initial!M11:O11)),Data_Initial!N11))),"")</f>
        <v>-1.3589741106067494</v>
      </c>
      <c r="O11" s="79">
        <f ca="1">IFERROR(IF(O$3="","",(IF($B$3="On",IF(P$3="",AVERAGE(Data_Initial!N11:O11),AVERAGE(Data_Initial!N11:P11)),Data_Initial!O11))),"")</f>
        <v>-2.7094081993982435</v>
      </c>
      <c r="P11" s="79">
        <f ca="1">IFERROR(IF(P$3="","",(IF($B$3="On",IF(Q$3="",AVERAGE(Data_Initial!O11:P11),AVERAGE(Data_Initial!O11:Q11)),Data_Initial!P11))),"")</f>
        <v>-2.81678870792136</v>
      </c>
      <c r="Q11" s="79">
        <f ca="1">IFERROR(IF(Q$3="","",(IF($B$3="On",IF(R$3="",AVERAGE(Data_Initial!P11:Q11),AVERAGE(Data_Initial!P11:R11)),Data_Initial!Q11))),"")</f>
        <v>-3.3645275663481402</v>
      </c>
      <c r="R11" s="79">
        <f ca="1">IFERROR(IF(R$3="","",(IF($B$3="On",IF(S$3="",AVERAGE(Data_Initial!Q11:R11),AVERAGE(Data_Initial!Q11:S11)),Data_Initial!R11))),"")</f>
        <v>-4.6201137953483631</v>
      </c>
      <c r="S11" s="79">
        <f ca="1">IFERROR(IF(S$3="","",(IF($B$3="On",IF(T$3="",AVERAGE(Data_Initial!R11:S11),AVERAGE(Data_Initial!R11:T11)),Data_Initial!S11))),"")</f>
        <v>-5.2814619379778369</v>
      </c>
      <c r="T11" s="79">
        <f ca="1">IFERROR(IF(T$3="","",(IF($B$3="On",IF(U$3="",AVERAGE(Data_Initial!S11:T11),AVERAGE(Data_Initial!S11:U11)),Data_Initial!T11))),"")</f>
        <v>-6.1828164681184434</v>
      </c>
      <c r="U11" s="79">
        <f ca="1">IFERROR(IF(U$3="","",(IF($B$3="On",IF(V$3="",AVERAGE(Data_Initial!T11:U11),AVERAGE(Data_Initial!T11:V11)),Data_Initial!U11))),"")</f>
        <v>-3.5763917729035128</v>
      </c>
      <c r="V11" s="79">
        <f ca="1">IFERROR(IF(V$3="","",(IF($B$3="On",IF(W$3="",AVERAGE(Data_Initial!U11:V11),AVERAGE(Data_Initial!U11:W11)),Data_Initial!V11))),"")</f>
        <v>0.76022930919286047</v>
      </c>
      <c r="W11" s="79">
        <f ca="1">IFERROR(IF(W$3="","",(IF($B$3="On",IF(X$3="",AVERAGE(Data_Initial!V11:W11),AVERAGE(Data_Initial!V11:X11)),Data_Initial!W11))),"")</f>
        <v>9.0895904396467682</v>
      </c>
      <c r="X11" s="79">
        <f ca="1">IFERROR(IF(X$3="","",(IF($B$3="On",IF(Y$3="",AVERAGE(Data_Initial!W11:X11),AVERAGE(Data_Initial!W11:Y11)),Data_Initial!X11))),"")</f>
        <v>22.167208473966653</v>
      </c>
      <c r="Y11" s="79">
        <f ca="1">IFERROR(IF(Y$3="","",(IF($B$3="On",IF(Z$3="",AVERAGE(Data_Initial!X11:Y11),AVERAGE(Data_Initial!X11:Z11)),Data_Initial!Y11))),"")</f>
        <v>45.496940102919332</v>
      </c>
      <c r="Z11" s="79">
        <f ca="1">IFERROR(IF(Z$3="","",(IF($B$3="On",IF(AA$3="",AVERAGE(Data_Initial!Y11:Z11),AVERAGE(Data_Initial!Y11:AA11)),Data_Initial!Z11))),"")</f>
        <v>93.599459470249101</v>
      </c>
      <c r="AA11" s="79">
        <f ca="1">IFERROR(IF(AA$3="","",(IF($B$3="On",IF(AB$3="",AVERAGE(Data_Initial!Z11:AA11),AVERAGE(Data_Initial!Z11:AB11)),Data_Initial!AA11))),"")</f>
        <v>182.56318562890974</v>
      </c>
      <c r="AB11" s="79">
        <f ca="1">IFERROR(IF(AB$3="","",(IF($B$3="On",IF(AC$3="",AVERAGE(Data_Initial!AA11:AB11),AVERAGE(Data_Initial!AA11:AC11)),Data_Initial!AB11))),"")</f>
        <v>341.51305789805468</v>
      </c>
      <c r="AC11" s="79">
        <f ca="1">IFERROR(IF(AC$3="","",(IF($B$3="On",IF(AD$3="",AVERAGE(Data_Initial!AB11:AC11),AVERAGE(Data_Initial!AB11:AD11)),Data_Initial!AC11))),"")</f>
        <v>603.641190504674</v>
      </c>
      <c r="AD11" s="79">
        <f ca="1">IFERROR(IF(AD$3="","",(IF($B$3="On",IF(AE$3="",AVERAGE(Data_Initial!AC11:AD11),AVERAGE(Data_Initial!AC11:AE11)),Data_Initial!AD11))),"")</f>
        <v>993.93730663663928</v>
      </c>
      <c r="AE11" s="79">
        <f ca="1">IFERROR(IF(AE$3="","",(IF($B$3="On",IF(AF$3="",AVERAGE(Data_Initial!AD11:AE11),AVERAGE(Data_Initial!AD11:AF11)),Data_Initial!AE11))),"")</f>
        <v>1480.2552722135617</v>
      </c>
      <c r="AF11" s="79">
        <f ca="1">IFERROR(IF(AF$3="","",(IF($B$3="On",IF(AG$3="",AVERAGE(Data_Initial!AE11:AF11),AVERAGE(Data_Initial!AE11:AG11)),Data_Initial!AF11))),"")</f>
        <v>1984.2212079595367</v>
      </c>
      <c r="AG11" s="79">
        <f ca="1">IFERROR(IF(AG$3="","",(IF($B$3="On",IF(AH$3="",AVERAGE(Data_Initial!AF11:AG11),AVERAGE(Data_Initial!AF11:AH11)),Data_Initial!AG11))),"")</f>
        <v>2421.8932563881099</v>
      </c>
      <c r="AH11" s="79">
        <f ca="1">IFERROR(IF(AH$3="","",(IF($B$3="On",IF(AI$3="",AVERAGE(Data_Initial!AG11:AH11),AVERAGE(Data_Initial!AG11:AI11)),Data_Initial!AH11))),"")</f>
        <v>2749.6862972407666</v>
      </c>
      <c r="AI11" s="79">
        <f ca="1">IFERROR(IF(AI$3="","",(IF($B$3="On",IF(AJ$3="",AVERAGE(Data_Initial!AH11:AI11),AVERAGE(Data_Initial!AH11:AJ11)),Data_Initial!AI11))),"")</f>
        <v>2968.2244236041565</v>
      </c>
      <c r="AJ11" s="79">
        <f ca="1">IFERROR(IF(AJ$3="","",(IF($B$3="On",IF(AK$3="",AVERAGE(Data_Initial!AI11:AJ11),AVERAGE(Data_Initial!AI11:AK11)),Data_Initial!AJ11))),"")</f>
        <v>3100.2435483900535</v>
      </c>
      <c r="AK11" s="79">
        <f ca="1">IFERROR(IF(AK$3="","",(IF($B$3="On",IF(AL$3="",AVERAGE(Data_Initial!AJ11:AK11),AVERAGE(Data_Initial!AJ11:AL11)),Data_Initial!AK11))),"")</f>
        <v>3177.4671690320633</v>
      </c>
      <c r="AL11" s="79">
        <f ca="1">IFERROR(IF(AL$3="","",(IF($B$3="On",IF(AM$3="",AVERAGE(Data_Initial!AK11:AL11),AVERAGE(Data_Initial!AK11:AM11)),Data_Initial!AL11))),"")</f>
        <v>3224.7343330332501</v>
      </c>
      <c r="AM11" s="79">
        <f ca="1">IFERROR(IF(AM$3="","",(IF($B$3="On",IF(AN$3="",AVERAGE(Data_Initial!AL11:AM11),AVERAGE(Data_Initial!AL11:AN11)),Data_Initial!AM11))),"")</f>
        <v>3257.056333883233</v>
      </c>
      <c r="AN11" s="79">
        <f ca="1">IFERROR(IF(AN$3="","",(IF($B$3="On",IF(AO$3="",AVERAGE(Data_Initial!AM11:AN11),AVERAGE(Data_Initial!AM11:AO11)),Data_Initial!AN11))),"")</f>
        <v>3279.4754153130129</v>
      </c>
      <c r="AO11" s="79">
        <f ca="1">IFERROR(IF(AO$3="","",(IF($B$3="On",IF(AP$3="",AVERAGE(Data_Initial!AN11:AO11),AVERAGE(Data_Initial!AN11:AP11)),Data_Initial!AO11))),"")</f>
        <v>3292.6000616746896</v>
      </c>
      <c r="AP11" s="79">
        <f ca="1">IFERROR(IF(AP$3="","",(IF($B$3="On",IF(AQ$3="",AVERAGE(Data_Initial!AO11:AP11),AVERAGE(Data_Initial!AO11:AQ11)),Data_Initial!AP11))),"")</f>
        <v>3297.2256069301402</v>
      </c>
      <c r="AQ11" s="79" t="str">
        <f>IFERROR(IF(AQ$3="","",(IF($B$3="On",IF(AR$3="",AVERAGE(Data_Initial!AP11:AQ11),AVERAGE(Data_Initial!AP11:AR11)),Data_Initial!AQ11))),"")</f>
        <v/>
      </c>
      <c r="AR11" s="79" t="str">
        <f>IFERROR(IF(AR$3="","",(IF($B$3="On",IF(AS$3="",AVERAGE(Data_Initial!AQ11:AR11),AVERAGE(Data_Initial!AQ11:AS11)),Data_Initial!AR11))),"")</f>
        <v/>
      </c>
      <c r="AS11" s="79" t="str">
        <f>IFERROR(IF(AS$3="","",(IF($B$3="On",IF(AT$3="",AVERAGE(Data_Initial!AR11:AS11),AVERAGE(Data_Initial!AR11:AT11)),Data_Initial!AS11))),"")</f>
        <v/>
      </c>
      <c r="AT11" s="79" t="str">
        <f>IFERROR(IF(AT$3="","",(IF($B$3="On",IF(AU$3="",AVERAGE(Data_Initial!AS11:AT11),AVERAGE(Data_Initial!AS11:AU11)),Data_Initial!AT11))),"")</f>
        <v/>
      </c>
      <c r="AU11" s="79" t="str">
        <f>IFERROR(IF(AU$3="","",(IF($B$3="On",IF(AV$3="",AVERAGE(Data_Initial!AT11:AU11),AVERAGE(Data_Initial!AT11:AV11)),Data_Initial!AU11))),"")</f>
        <v/>
      </c>
      <c r="AV11" s="79" t="str">
        <f>IFERROR(IF(AV$3="","",(IF($B$3="On",IF(AW$3="",AVERAGE(Data_Initial!AU11:AV11),AVERAGE(Data_Initial!AU11:AW11)),Data_Initial!AV11))),"")</f>
        <v/>
      </c>
      <c r="AW11" s="79" t="str">
        <f>IFERROR(IF(AW$3="","",(IF($B$3="On",IF(AX$3="",AVERAGE(Data_Initial!AV11:AW11),AVERAGE(Data_Initial!AV11:AX11)),Data_Initial!AW11))),"")</f>
        <v/>
      </c>
      <c r="AX11" s="79" t="str">
        <f>IFERROR(IF(AX$3="","",(IF($B$3="On",IF(AY$3="",AVERAGE(Data_Initial!AW11:AX11),AVERAGE(Data_Initial!AW11:AY11)),Data_Initial!AX11))),"")</f>
        <v/>
      </c>
      <c r="AY11" s="79" t="str">
        <f>IFERROR(IF(AY$3="","",(IF($B$3="On",IF(AZ$3="",AVERAGE(Data_Initial!AX11:AY11),AVERAGE(Data_Initial!AX11:AZ11)),Data_Initial!AY11))),"")</f>
        <v/>
      </c>
      <c r="AZ11" s="79" t="str">
        <f>IFERROR(IF(AZ$3="","",(IF($B$3="On",IF(BA$3="",AVERAGE(Data_Initial!AY11:AZ11),AVERAGE(Data_Initial!AY11:BA11)),Data_Initial!AZ11))),"")</f>
        <v/>
      </c>
      <c r="BA11" s="79"/>
      <c r="BB11" s="79"/>
      <c r="BC11" s="79"/>
      <c r="BD11" s="79"/>
      <c r="BE11" s="79"/>
      <c r="BF11" s="79"/>
      <c r="BG11" s="79"/>
      <c r="BH11" s="79"/>
      <c r="BI11" s="79"/>
      <c r="BJ11" s="79"/>
      <c r="BK11" s="79"/>
      <c r="BL11" s="79"/>
      <c r="BM11" s="79"/>
      <c r="BN11" s="79"/>
      <c r="BO11" s="79"/>
      <c r="BP11" s="79"/>
      <c r="BQ11" s="79"/>
      <c r="BR11" s="79"/>
      <c r="BS11" s="79"/>
      <c r="BT11" s="79"/>
      <c r="BU11" s="79"/>
      <c r="BV11" s="79"/>
      <c r="BW11" s="79"/>
      <c r="BX11" s="79"/>
      <c r="BY11" s="79"/>
      <c r="BZ11" s="79"/>
    </row>
    <row r="12" spans="1:78" x14ac:dyDescent="0.25">
      <c r="A12" s="79">
        <f ca="1">Data_Initial!A12</f>
        <v>1</v>
      </c>
      <c r="B12" s="79" t="str">
        <f ca="1">Data_Initial!B12</f>
        <v>A2</v>
      </c>
      <c r="C12" s="79">
        <f ca="1">IFERROR(IF($B$3="On",AVERAGE(Data_Initial!C12:D12),Data_Initial!C12),"")</f>
        <v>44.673955771711903</v>
      </c>
      <c r="D12" s="79">
        <f ca="1">IFERROR(IF(D$3="","",(IF($B$3="On",IF(E$3="",AVERAGE(Data_Initial!C12:D12),AVERAGE(Data_Initial!C12:E12)),Data_Initial!D12))),"")</f>
        <v>37.721764328289431</v>
      </c>
      <c r="E12" s="79">
        <f ca="1">IFERROR(IF(E$3="","",(IF($B$3="On",IF(F$3="",AVERAGE(Data_Initial!D12:E12),AVERAGE(Data_Initial!D12:F12)),Data_Initial!E12))),"")</f>
        <v>27.4425751060535</v>
      </c>
      <c r="F12" s="79">
        <f ca="1">IFERROR(IF(F$3="","",(IF($B$3="On",IF(G$3="",AVERAGE(Data_Initial!E12:F12),AVERAGE(Data_Initial!E12:G12)),Data_Initial!F12))),"")</f>
        <v>15.045814819683251</v>
      </c>
      <c r="G12" s="79">
        <f ca="1">IFERROR(IF(G$3="","",(IF($B$3="On",IF(H$3="",AVERAGE(Data_Initial!F12:G12),AVERAGE(Data_Initial!F12:H12)),Data_Initial!G12))),"")</f>
        <v>8.9036756407026729</v>
      </c>
      <c r="H12" s="79">
        <f ca="1">IFERROR(IF(H$3="","",(IF($B$3="On",IF(I$3="",AVERAGE(Data_Initial!G12:H12),AVERAGE(Data_Initial!G12:I12)),Data_Initial!H12))),"")</f>
        <v>2.2944604408786899</v>
      </c>
      <c r="I12" s="79">
        <f ca="1">IFERROR(IF(I$3="","",(IF($B$3="On",IF(J$3="",AVERAGE(Data_Initial!H12:I12),AVERAGE(Data_Initial!H12:J12)),Data_Initial!I12))),"")</f>
        <v>0.1849705238478232</v>
      </c>
      <c r="J12" s="79">
        <f ca="1">IFERROR(IF(J$3="","",(IF($B$3="On",IF(K$3="",AVERAGE(Data_Initial!I12:J12),AVERAGE(Data_Initial!I12:K12)),Data_Initial!J12))),"")</f>
        <v>-3.07816322779445</v>
      </c>
      <c r="K12" s="79">
        <f ca="1">IFERROR(IF(K$3="","",(IF($B$3="On",IF(L$3="",AVERAGE(Data_Initial!J12:K12),AVERAGE(Data_Initial!J12:L12)),Data_Initial!K12))),"")</f>
        <v>-3.8207743166155232</v>
      </c>
      <c r="L12" s="79">
        <f ca="1">IFERROR(IF(L$3="","",(IF($B$3="On",IF(M$3="",AVERAGE(Data_Initial!K12:L12),AVERAGE(Data_Initial!K12:M12)),Data_Initial!L12))),"")</f>
        <v>-6.6109998202065698</v>
      </c>
      <c r="M12" s="79">
        <f ca="1">IFERROR(IF(M$3="","",(IF($B$3="On",IF(N$3="",AVERAGE(Data_Initial!L12:M12),AVERAGE(Data_Initial!L12:N12)),Data_Initial!M12))),"")</f>
        <v>-9.5376461660556213</v>
      </c>
      <c r="N12" s="79">
        <f ca="1">IFERROR(IF(N$3="","",(IF($B$3="On",IF(O$3="",AVERAGE(Data_Initial!M12:N12),AVERAGE(Data_Initial!M12:O12)),Data_Initial!N12))),"")</f>
        <v>-12.09458647847063</v>
      </c>
      <c r="O12" s="79">
        <f ca="1">IFERROR(IF(O$3="","",(IF($B$3="On",IF(P$3="",AVERAGE(Data_Initial!N12:O12),AVERAGE(Data_Initial!N12:P12)),Data_Initial!O12))),"")</f>
        <v>-14.461202736922735</v>
      </c>
      <c r="P12" s="79">
        <f ca="1">IFERROR(IF(P$3="","",(IF($B$3="On",IF(Q$3="",AVERAGE(Data_Initial!O12:P12),AVERAGE(Data_Initial!O12:Q12)),Data_Initial!P12))),"")</f>
        <v>-16.262357967977398</v>
      </c>
      <c r="Q12" s="79">
        <f ca="1">IFERROR(IF(Q$3="","",(IF($B$3="On",IF(R$3="",AVERAGE(Data_Initial!P12:Q12),AVERAGE(Data_Initial!P12:R12)),Data_Initial!Q12))),"")</f>
        <v>-16.479939725049</v>
      </c>
      <c r="R12" s="79">
        <f ca="1">IFERROR(IF(R$3="","",(IF($B$3="On",IF(S$3="",AVERAGE(Data_Initial!Q12:R12),AVERAGE(Data_Initial!Q12:S12)),Data_Initial!R12))),"")</f>
        <v>-17.545412294775833</v>
      </c>
      <c r="S12" s="79">
        <f ca="1">IFERROR(IF(S$3="","",(IF($B$3="On",IF(T$3="",AVERAGE(Data_Initial!R12:S12),AVERAGE(Data_Initial!R12:T12)),Data_Initial!S12))),"")</f>
        <v>-17.044107232334401</v>
      </c>
      <c r="T12" s="79">
        <f ca="1">IFERROR(IF(T$3="","",(IF($B$3="On",IF(U$3="",AVERAGE(Data_Initial!S12:T12),AVERAGE(Data_Initial!S12:U12)),Data_Initial!T12))),"")</f>
        <v>-14.86669621325324</v>
      </c>
      <c r="U12" s="79">
        <f ca="1">IFERROR(IF(U$3="","",(IF($B$3="On",IF(V$3="",AVERAGE(Data_Initial!T12:U12),AVERAGE(Data_Initial!T12:V12)),Data_Initial!U12))),"")</f>
        <v>-5.9137748730730442</v>
      </c>
      <c r="V12" s="79">
        <f ca="1">IFERROR(IF(V$3="","",(IF($B$3="On",IF(W$3="",AVERAGE(Data_Initial!U12:V12),AVERAGE(Data_Initial!U12:W12)),Data_Initial!V12))),"")</f>
        <v>5.9567261098231894</v>
      </c>
      <c r="W12" s="79">
        <f ca="1">IFERROR(IF(W$3="","",(IF($B$3="On",IF(X$3="",AVERAGE(Data_Initial!V12:W12),AVERAGE(Data_Initial!V12:X12)),Data_Initial!W12))),"")</f>
        <v>26.466595145799761</v>
      </c>
      <c r="X12" s="79">
        <f ca="1">IFERROR(IF(X$3="","",(IF($B$3="On",IF(Y$3="",AVERAGE(Data_Initial!W12:X12),AVERAGE(Data_Initial!W12:Y12)),Data_Initial!X12))),"")</f>
        <v>60.568564507016369</v>
      </c>
      <c r="Y12" s="79">
        <f ca="1">IFERROR(IF(Y$3="","",(IF($B$3="On",IF(Z$3="",AVERAGE(Data_Initial!X12:Y12),AVERAGE(Data_Initial!X12:Z12)),Data_Initial!Y12))),"")</f>
        <v>122.71662892815145</v>
      </c>
      <c r="Z12" s="79">
        <f ca="1">IFERROR(IF(Z$3="","",(IF($B$3="On",IF(AA$3="",AVERAGE(Data_Initial!Y12:Z12),AVERAGE(Data_Initial!Y12:AA12)),Data_Initial!Z12))),"")</f>
        <v>223.71582996686598</v>
      </c>
      <c r="AA12" s="79">
        <f ca="1">IFERROR(IF(AA$3="","",(IF($B$3="On",IF(AB$3="",AVERAGE(Data_Initial!Z12:AA12),AVERAGE(Data_Initial!Z12:AB12)),Data_Initial!AA12))),"")</f>
        <v>381.22092590613738</v>
      </c>
      <c r="AB12" s="79">
        <f ca="1">IFERROR(IF(AB$3="","",(IF($B$3="On",IF(AC$3="",AVERAGE(Data_Initial!AA12:AB12),AVERAGE(Data_Initial!AA12:AC12)),Data_Initial!AB12))),"")</f>
        <v>616.3405564757627</v>
      </c>
      <c r="AC12" s="79">
        <f ca="1">IFERROR(IF(AC$3="","",(IF($B$3="On",IF(AD$3="",AVERAGE(Data_Initial!AB12:AC12),AVERAGE(Data_Initial!AB12:AD12)),Data_Initial!AC12))),"")</f>
        <v>926.41023635609599</v>
      </c>
      <c r="AD12" s="79">
        <f ca="1">IFERROR(IF(AD$3="","",(IF($B$3="On",IF(AE$3="",AVERAGE(Data_Initial!AC12:AD12),AVERAGE(Data_Initial!AC12:AE12)),Data_Initial!AD12))),"")</f>
        <v>1278.3204379303431</v>
      </c>
      <c r="AE12" s="79">
        <f ca="1">IFERROR(IF(AE$3="","",(IF($B$3="On",IF(AF$3="",AVERAGE(Data_Initial!AD12:AE12),AVERAGE(Data_Initial!AD12:AF12)),Data_Initial!AE12))),"")</f>
        <v>1616.3051597246902</v>
      </c>
      <c r="AF12" s="79">
        <f ca="1">IFERROR(IF(AF$3="","",(IF($B$3="On",IF(AG$3="",AVERAGE(Data_Initial!AE12:AF12),AVERAGE(Data_Initial!AE12:AG12)),Data_Initial!AF12))),"")</f>
        <v>1896.1325805224567</v>
      </c>
      <c r="AG12" s="79">
        <f ca="1">IFERROR(IF(AG$3="","",(IF($B$3="On",IF(AH$3="",AVERAGE(Data_Initial!AF12:AG12),AVERAGE(Data_Initial!AF12:AH12)),Data_Initial!AG12))),"")</f>
        <v>2103.3541899046668</v>
      </c>
      <c r="AH12" s="79">
        <f ca="1">IFERROR(IF(AH$3="","",(IF($B$3="On",IF(AI$3="",AVERAGE(Data_Initial!AG12:AH12),AVERAGE(Data_Initial!AG12:AI12)),Data_Initial!AH12))),"")</f>
        <v>2250.4677090745431</v>
      </c>
      <c r="AI12" s="79">
        <f ca="1">IFERROR(IF(AI$3="","",(IF($B$3="On",IF(AJ$3="",AVERAGE(Data_Initial!AH12:AI12),AVERAGE(Data_Initial!AH12:AJ12)),Data_Initial!AI12))),"")</f>
        <v>2360.8693059004668</v>
      </c>
      <c r="AJ12" s="79">
        <f ca="1">IFERROR(IF(AJ$3="","",(IF($B$3="On",IF(AK$3="",AVERAGE(Data_Initial!AI12:AJ12),AVERAGE(Data_Initial!AI12:AK12)),Data_Initial!AJ12))),"")</f>
        <v>2454.64801570501</v>
      </c>
      <c r="AK12" s="79">
        <f ca="1">IFERROR(IF(AK$3="","",(IF($B$3="On",IF(AL$3="",AVERAGE(Data_Initial!AJ12:AK12),AVERAGE(Data_Initial!AJ12:AL12)),Data_Initial!AK12))),"")</f>
        <v>2533.4842465687066</v>
      </c>
      <c r="AL12" s="79">
        <f ca="1">IFERROR(IF(AL$3="","",(IF($B$3="On",IF(AM$3="",AVERAGE(Data_Initial!AK12:AL12),AVERAGE(Data_Initial!AK12:AM12)),Data_Initial!AL12))),"")</f>
        <v>2598.3694792550336</v>
      </c>
      <c r="AM12" s="79">
        <f ca="1">IFERROR(IF(AM$3="","",(IF($B$3="On",IF(AN$3="",AVERAGE(Data_Initial!AL12:AM12),AVERAGE(Data_Initial!AL12:AN12)),Data_Initial!AM12))),"")</f>
        <v>2647.3232346827799</v>
      </c>
      <c r="AN12" s="79">
        <f ca="1">IFERROR(IF(AN$3="","",(IF($B$3="On",IF(AO$3="",AVERAGE(Data_Initial!AM12:AN12),AVERAGE(Data_Initial!AM12:AO12)),Data_Initial!AN12))),"")</f>
        <v>2686.6671971120763</v>
      </c>
      <c r="AO12" s="79">
        <f ca="1">IFERROR(IF(AO$3="","",(IF($B$3="On",IF(AP$3="",AVERAGE(Data_Initial!AN12:AO12),AVERAGE(Data_Initial!AN12:AP12)),Data_Initial!AO12))),"")</f>
        <v>2719.30477775894</v>
      </c>
      <c r="AP12" s="79">
        <f ca="1">IFERROR(IF(AP$3="","",(IF($B$3="On",IF(AQ$3="",AVERAGE(Data_Initial!AO12:AP12),AVERAGE(Data_Initial!AO12:AQ12)),Data_Initial!AP12))),"")</f>
        <v>2735.2817534501</v>
      </c>
      <c r="AQ12" s="79" t="str">
        <f>IFERROR(IF(AQ$3="","",(IF($B$3="On",IF(AR$3="",AVERAGE(Data_Initial!AP12:AQ12),AVERAGE(Data_Initial!AP12:AR12)),Data_Initial!AQ12))),"")</f>
        <v/>
      </c>
      <c r="AR12" s="79" t="str">
        <f>IFERROR(IF(AR$3="","",(IF($B$3="On",IF(AS$3="",AVERAGE(Data_Initial!AQ12:AR12),AVERAGE(Data_Initial!AQ12:AS12)),Data_Initial!AR12))),"")</f>
        <v/>
      </c>
      <c r="AS12" s="79" t="str">
        <f>IFERROR(IF(AS$3="","",(IF($B$3="On",IF(AT$3="",AVERAGE(Data_Initial!AR12:AS12),AVERAGE(Data_Initial!AR12:AT12)),Data_Initial!AS12))),"")</f>
        <v/>
      </c>
      <c r="AT12" s="79" t="str">
        <f>IFERROR(IF(AT$3="","",(IF($B$3="On",IF(AU$3="",AVERAGE(Data_Initial!AS12:AT12),AVERAGE(Data_Initial!AS12:AU12)),Data_Initial!AT12))),"")</f>
        <v/>
      </c>
      <c r="AU12" s="79" t="str">
        <f>IFERROR(IF(AU$3="","",(IF($B$3="On",IF(AV$3="",AVERAGE(Data_Initial!AT12:AU12),AVERAGE(Data_Initial!AT12:AV12)),Data_Initial!AU12))),"")</f>
        <v/>
      </c>
      <c r="AV12" s="79" t="str">
        <f>IFERROR(IF(AV$3="","",(IF($B$3="On",IF(AW$3="",AVERAGE(Data_Initial!AU12:AV12),AVERAGE(Data_Initial!AU12:AW12)),Data_Initial!AV12))),"")</f>
        <v/>
      </c>
      <c r="AW12" s="79" t="str">
        <f>IFERROR(IF(AW$3="","",(IF($B$3="On",IF(AX$3="",AVERAGE(Data_Initial!AV12:AW12),AVERAGE(Data_Initial!AV12:AX12)),Data_Initial!AW12))),"")</f>
        <v/>
      </c>
      <c r="AX12" s="79" t="str">
        <f>IFERROR(IF(AX$3="","",(IF($B$3="On",IF(AY$3="",AVERAGE(Data_Initial!AW12:AX12),AVERAGE(Data_Initial!AW12:AY12)),Data_Initial!AX12))),"")</f>
        <v/>
      </c>
      <c r="AY12" s="79" t="str">
        <f>IFERROR(IF(AY$3="","",(IF($B$3="On",IF(AZ$3="",AVERAGE(Data_Initial!AX12:AY12),AVERAGE(Data_Initial!AX12:AZ12)),Data_Initial!AY12))),"")</f>
        <v/>
      </c>
      <c r="AZ12" s="79" t="str">
        <f>IFERROR(IF(AZ$3="","",(IF($B$3="On",IF(BA$3="",AVERAGE(Data_Initial!AY12:AZ12),AVERAGE(Data_Initial!AY12:BA12)),Data_Initial!AZ12))),"")</f>
        <v/>
      </c>
      <c r="BA12" s="79"/>
      <c r="BB12" s="79"/>
      <c r="BC12" s="79"/>
      <c r="BD12" s="79"/>
      <c r="BE12" s="79"/>
      <c r="BF12" s="79"/>
      <c r="BG12" s="79"/>
      <c r="BH12" s="79"/>
      <c r="BI12" s="79"/>
      <c r="BJ12" s="79"/>
      <c r="BK12" s="79"/>
      <c r="BL12" s="79"/>
      <c r="BM12" s="79"/>
      <c r="BN12" s="79"/>
      <c r="BO12" s="79"/>
      <c r="BP12" s="79"/>
      <c r="BQ12" s="79"/>
      <c r="BR12" s="79"/>
      <c r="BS12" s="79"/>
      <c r="BT12" s="79"/>
      <c r="BU12" s="79"/>
      <c r="BV12" s="79"/>
      <c r="BW12" s="79"/>
      <c r="BX12" s="79"/>
      <c r="BY12" s="79"/>
      <c r="BZ12" s="79"/>
    </row>
    <row r="13" spans="1:78" x14ac:dyDescent="0.25">
      <c r="A13" s="79">
        <f ca="1">Data_Initial!A13</f>
        <v>1</v>
      </c>
      <c r="B13" s="79" t="str">
        <f ca="1">Data_Initial!B13</f>
        <v>B2</v>
      </c>
      <c r="C13" s="79">
        <f ca="1">IFERROR(IF($B$3="On",AVERAGE(Data_Initial!C13:D13),Data_Initial!C13),"")</f>
        <v>29.596678024209751</v>
      </c>
      <c r="D13" s="79">
        <f ca="1">IFERROR(IF(D$3="","",(IF($B$3="On",IF(E$3="",AVERAGE(Data_Initial!C13:D13),AVERAGE(Data_Initial!C13:E13)),Data_Initial!D13))),"")</f>
        <v>22.55377509033438</v>
      </c>
      <c r="E13" s="79">
        <f ca="1">IFERROR(IF(E$3="","",(IF($B$3="On",IF(F$3="",AVERAGE(Data_Initial!D13:E13),AVERAGE(Data_Initial!D13:F13)),Data_Initial!E13))),"")</f>
        <v>16.671515532887941</v>
      </c>
      <c r="F13" s="79">
        <f ca="1">IFERROR(IF(F$3="","",(IF($B$3="On",IF(G$3="",AVERAGE(Data_Initial!E13:F13),AVERAGE(Data_Initial!E13:G13)),Data_Initial!F13))),"")</f>
        <v>6.5201722573213514</v>
      </c>
      <c r="G13" s="79">
        <f ca="1">IFERROR(IF(G$3="","",(IF($B$3="On",IF(H$3="",AVERAGE(Data_Initial!F13:G13),AVERAGE(Data_Initial!F13:H13)),Data_Initial!G13))),"")</f>
        <v>3.1643458234698145</v>
      </c>
      <c r="H13" s="79">
        <f ca="1">IFERROR(IF(H$3="","",(IF($B$3="On",IF(I$3="",AVERAGE(Data_Initial!G13:H13),AVERAGE(Data_Initial!G13:I13)),Data_Initial!H13))),"")</f>
        <v>-2.1389026976033461</v>
      </c>
      <c r="I13" s="79">
        <f ca="1">IFERROR(IF(I$3="","",(IF($B$3="On",IF(J$3="",AVERAGE(Data_Initial!H13:I13),AVERAGE(Data_Initial!H13:J13)),Data_Initial!I13))),"")</f>
        <v>-2.0357425354986831</v>
      </c>
      <c r="J13" s="79">
        <f ca="1">IFERROR(IF(J$3="","",(IF($B$3="On",IF(K$3="",AVERAGE(Data_Initial!I13:J13),AVERAGE(Data_Initial!I13:K13)),Data_Initial!J13))),"")</f>
        <v>-2.1132183923296002</v>
      </c>
      <c r="K13" s="79">
        <f ca="1">IFERROR(IF(K$3="","",(IF($B$3="On",IF(L$3="",AVERAGE(Data_Initial!J13:K13),AVERAGE(Data_Initial!J13:L13)),Data_Initial!K13))),"")</f>
        <v>-1.8227880543695398</v>
      </c>
      <c r="L13" s="79">
        <f ca="1">IFERROR(IF(L$3="","",(IF($B$3="On",IF(M$3="",AVERAGE(Data_Initial!K13:L13),AVERAGE(Data_Initial!K13:M13)),Data_Initial!L13))),"")</f>
        <v>-3.4776489708773028</v>
      </c>
      <c r="M13" s="79">
        <f ca="1">IFERROR(IF(M$3="","",(IF($B$3="On",IF(N$3="",AVERAGE(Data_Initial!L13:M13),AVERAGE(Data_Initial!L13:N13)),Data_Initial!M13))),"")</f>
        <v>-4.9269018540909801</v>
      </c>
      <c r="N13" s="79">
        <f ca="1">IFERROR(IF(N$3="","",(IF($B$3="On",IF(O$3="",AVERAGE(Data_Initial!M13:N13),AVERAGE(Data_Initial!M13:O13)),Data_Initial!N13))),"")</f>
        <v>-4.8097373550537368</v>
      </c>
      <c r="O13" s="79">
        <f ca="1">IFERROR(IF(O$3="","",(IF($B$3="On",IF(P$3="",AVERAGE(Data_Initial!N13:O13),AVERAGE(Data_Initial!N13:P13)),Data_Initial!O13))),"")</f>
        <v>-4.9895506012740043</v>
      </c>
      <c r="P13" s="79">
        <f ca="1">IFERROR(IF(P$3="","",(IF($B$3="On",IF(Q$3="",AVERAGE(Data_Initial!O13:P13),AVERAGE(Data_Initial!O13:Q13)),Data_Initial!P13))),"")</f>
        <v>-4.4329416950376972</v>
      </c>
      <c r="Q13" s="79">
        <f ca="1">IFERROR(IF(Q$3="","",(IF($B$3="On",IF(R$3="",AVERAGE(Data_Initial!P13:Q13),AVERAGE(Data_Initial!P13:R13)),Data_Initial!Q13))),"")</f>
        <v>-4.418393143890623</v>
      </c>
      <c r="R13" s="79">
        <f ca="1">IFERROR(IF(R$3="","",(IF($B$3="On",IF(S$3="",AVERAGE(Data_Initial!Q13:R13),AVERAGE(Data_Initial!Q13:S13)),Data_Initial!R13))),"")</f>
        <v>-3.9547180957495862</v>
      </c>
      <c r="S13" s="79">
        <f ca="1">IFERROR(IF(S$3="","",(IF($B$3="On",IF(T$3="",AVERAGE(Data_Initial!R13:S13),AVERAGE(Data_Initial!R13:T13)),Data_Initial!S13))),"")</f>
        <v>-3.0153292371924163</v>
      </c>
      <c r="T13" s="79">
        <f ca="1">IFERROR(IF(T$3="","",(IF($B$3="On",IF(U$3="",AVERAGE(Data_Initial!S13:T13),AVERAGE(Data_Initial!S13:U13)),Data_Initial!T13))),"")</f>
        <v>-0.34908000080243334</v>
      </c>
      <c r="U13" s="79">
        <f ca="1">IFERROR(IF(U$3="","",(IF($B$3="On",IF(V$3="",AVERAGE(Data_Initial!T13:U13),AVERAGE(Data_Initial!T13:V13)),Data_Initial!U13))),"")</f>
        <v>7.2216920122494566</v>
      </c>
      <c r="V13" s="79">
        <f ca="1">IFERROR(IF(V$3="","",(IF($B$3="On",IF(W$3="",AVERAGE(Data_Initial!U13:V13),AVERAGE(Data_Initial!U13:W13)),Data_Initial!V13))),"")</f>
        <v>20.528079649979968</v>
      </c>
      <c r="W13" s="79">
        <f ca="1">IFERROR(IF(W$3="","",(IF($B$3="On",IF(X$3="",AVERAGE(Data_Initial!V13:W13),AVERAGE(Data_Initial!V13:X13)),Data_Initial!W13))),"")</f>
        <v>40.867542585793537</v>
      </c>
      <c r="X13" s="79">
        <f ca="1">IFERROR(IF(X$3="","",(IF($B$3="On",IF(Y$3="",AVERAGE(Data_Initial!W13:X13),AVERAGE(Data_Initial!W13:Y13)),Data_Initial!X13))),"")</f>
        <v>74.099746449271365</v>
      </c>
      <c r="Y13" s="79">
        <f ca="1">IFERROR(IF(Y$3="","",(IF($B$3="On",IF(Z$3="",AVERAGE(Data_Initial!X13:Y13),AVERAGE(Data_Initial!X13:Z13)),Data_Initial!Y13))),"")</f>
        <v>131.90399213768862</v>
      </c>
      <c r="Z13" s="79">
        <f ca="1">IFERROR(IF(Z$3="","",(IF($B$3="On",IF(AA$3="",AVERAGE(Data_Initial!Y13:Z13),AVERAGE(Data_Initial!Y13:AA13)),Data_Initial!Z13))),"")</f>
        <v>229.95905709990632</v>
      </c>
      <c r="AA13" s="79">
        <f ca="1">IFERROR(IF(AA$3="","",(IF($B$3="On",IF(AB$3="",AVERAGE(Data_Initial!Z13:AA13),AVERAGE(Data_Initial!Z13:AB13)),Data_Initial!AA13))),"")</f>
        <v>384.39438106538199</v>
      </c>
      <c r="AB13" s="79">
        <f ca="1">IFERROR(IF(AB$3="","",(IF($B$3="On",IF(AC$3="",AVERAGE(Data_Initial!AA13:AB13),AVERAGE(Data_Initial!AA13:AC13)),Data_Initial!AB13))),"")</f>
        <v>610.54112268632196</v>
      </c>
      <c r="AC13" s="79">
        <f ca="1">IFERROR(IF(AC$3="","",(IF($B$3="On",IF(AD$3="",AVERAGE(Data_Initial!AB13:AC13),AVERAGE(Data_Initial!AB13:AD13)),Data_Initial!AC13))),"")</f>
        <v>918.34293574477726</v>
      </c>
      <c r="AD13" s="79">
        <f ca="1">IFERROR(IF(AD$3="","",(IF($B$3="On",IF(AE$3="",AVERAGE(Data_Initial!AC13:AD13),AVERAGE(Data_Initial!AC13:AE13)),Data_Initial!AD13))),"")</f>
        <v>1281.4380167558197</v>
      </c>
      <c r="AE13" s="79">
        <f ca="1">IFERROR(IF(AE$3="","",(IF($B$3="On",IF(AF$3="",AVERAGE(Data_Initial!AD13:AE13),AVERAGE(Data_Initial!AD13:AF13)),Data_Initial!AE13))),"")</f>
        <v>1652.1492612922932</v>
      </c>
      <c r="AF13" s="79">
        <f ca="1">IFERROR(IF(AF$3="","",(IF($B$3="On",IF(AG$3="",AVERAGE(Data_Initial!AE13:AF13),AVERAGE(Data_Initial!AE13:AG13)),Data_Initial!AF13))),"")</f>
        <v>1972.6279395071299</v>
      </c>
      <c r="AG13" s="79">
        <f ca="1">IFERROR(IF(AG$3="","",(IF($B$3="On",IF(AH$3="",AVERAGE(Data_Initial!AF13:AG13),AVERAGE(Data_Initial!AF13:AH13)),Data_Initial!AG13))),"")</f>
        <v>2213.0473443413266</v>
      </c>
      <c r="AH13" s="79">
        <f ca="1">IFERROR(IF(AH$3="","",(IF($B$3="On",IF(AI$3="",AVERAGE(Data_Initial!AG13:AH13),AVERAGE(Data_Initial!AG13:AI13)),Data_Initial!AH13))),"")</f>
        <v>2379.4277705785667</v>
      </c>
      <c r="AI13" s="79">
        <f ca="1">IFERROR(IF(AI$3="","",(IF($B$3="On",IF(AJ$3="",AVERAGE(Data_Initial!AH13:AI13),AVERAGE(Data_Initial!AH13:AJ13)),Data_Initial!AI13))),"")</f>
        <v>2494.9883250724902</v>
      </c>
      <c r="AJ13" s="79">
        <f ca="1">IFERROR(IF(AJ$3="","",(IF($B$3="On",IF(AK$3="",AVERAGE(Data_Initial!AI13:AJ13),AVERAGE(Data_Initial!AI13:AK13)),Data_Initial!AJ13))),"")</f>
        <v>2588.1901467131934</v>
      </c>
      <c r="AK13" s="79">
        <f ca="1">IFERROR(IF(AK$3="","",(IF($B$3="On",IF(AL$3="",AVERAGE(Data_Initial!AJ13:AK13),AVERAGE(Data_Initial!AJ13:AL13)),Data_Initial!AK13))),"")</f>
        <v>2666.0716514353467</v>
      </c>
      <c r="AL13" s="79">
        <f ca="1">IFERROR(IF(AL$3="","",(IF($B$3="On",IF(AM$3="",AVERAGE(Data_Initial!AK13:AL13),AVERAGE(Data_Initial!AK13:AM13)),Data_Initial!AL13))),"")</f>
        <v>2730.7928194564665</v>
      </c>
      <c r="AM13" s="79">
        <f ca="1">IFERROR(IF(AM$3="","",(IF($B$3="On",IF(AN$3="",AVERAGE(Data_Initial!AL13:AM13),AVERAGE(Data_Initial!AL13:AN13)),Data_Initial!AM13))),"")</f>
        <v>2780.6752210200998</v>
      </c>
      <c r="AN13" s="79">
        <f ca="1">IFERROR(IF(AN$3="","",(IF($B$3="On",IF(AO$3="",AVERAGE(Data_Initial!AM13:AN13),AVERAGE(Data_Initial!AM13:AO13)),Data_Initial!AN13))),"")</f>
        <v>2820.3856721749671</v>
      </c>
      <c r="AO13" s="79">
        <f ca="1">IFERROR(IF(AO$3="","",(IF($B$3="On",IF(AP$3="",AVERAGE(Data_Initial!AN13:AO13),AVERAGE(Data_Initial!AN13:AP13)),Data_Initial!AO13))),"")</f>
        <v>2852.2297189927963</v>
      </c>
      <c r="AP13" s="79">
        <f ca="1">IFERROR(IF(AP$3="","",(IF($B$3="On",IF(AQ$3="",AVERAGE(Data_Initial!AO13:AP13),AVERAGE(Data_Initial!AO13:AQ13)),Data_Initial!AP13))),"")</f>
        <v>2867.156184665655</v>
      </c>
      <c r="AQ13" s="79" t="str">
        <f>IFERROR(IF(AQ$3="","",(IF($B$3="On",IF(AR$3="",AVERAGE(Data_Initial!AP13:AQ13),AVERAGE(Data_Initial!AP13:AR13)),Data_Initial!AQ13))),"")</f>
        <v/>
      </c>
      <c r="AR13" s="79" t="str">
        <f>IFERROR(IF(AR$3="","",(IF($B$3="On",IF(AS$3="",AVERAGE(Data_Initial!AQ13:AR13),AVERAGE(Data_Initial!AQ13:AS13)),Data_Initial!AR13))),"")</f>
        <v/>
      </c>
      <c r="AS13" s="79" t="str">
        <f>IFERROR(IF(AS$3="","",(IF($B$3="On",IF(AT$3="",AVERAGE(Data_Initial!AR13:AS13),AVERAGE(Data_Initial!AR13:AT13)),Data_Initial!AS13))),"")</f>
        <v/>
      </c>
      <c r="AT13" s="79" t="str">
        <f>IFERROR(IF(AT$3="","",(IF($B$3="On",IF(AU$3="",AVERAGE(Data_Initial!AS13:AT13),AVERAGE(Data_Initial!AS13:AU13)),Data_Initial!AT13))),"")</f>
        <v/>
      </c>
      <c r="AU13" s="79" t="str">
        <f>IFERROR(IF(AU$3="","",(IF($B$3="On",IF(AV$3="",AVERAGE(Data_Initial!AT13:AU13),AVERAGE(Data_Initial!AT13:AV13)),Data_Initial!AU13))),"")</f>
        <v/>
      </c>
      <c r="AV13" s="79" t="str">
        <f>IFERROR(IF(AV$3="","",(IF($B$3="On",IF(AW$3="",AVERAGE(Data_Initial!AU13:AV13),AVERAGE(Data_Initial!AU13:AW13)),Data_Initial!AV13))),"")</f>
        <v/>
      </c>
      <c r="AW13" s="79" t="str">
        <f>IFERROR(IF(AW$3="","",(IF($B$3="On",IF(AX$3="",AVERAGE(Data_Initial!AV13:AW13),AVERAGE(Data_Initial!AV13:AX13)),Data_Initial!AW13))),"")</f>
        <v/>
      </c>
      <c r="AX13" s="79" t="str">
        <f>IFERROR(IF(AX$3="","",(IF($B$3="On",IF(AY$3="",AVERAGE(Data_Initial!AW13:AX13),AVERAGE(Data_Initial!AW13:AY13)),Data_Initial!AX13))),"")</f>
        <v/>
      </c>
      <c r="AY13" s="79" t="str">
        <f>IFERROR(IF(AY$3="","",(IF($B$3="On",IF(AZ$3="",AVERAGE(Data_Initial!AX13:AY13),AVERAGE(Data_Initial!AX13:AZ13)),Data_Initial!AY13))),"")</f>
        <v/>
      </c>
      <c r="AZ13" s="79" t="str">
        <f>IFERROR(IF(AZ$3="","",(IF($B$3="On",IF(BA$3="",AVERAGE(Data_Initial!AY13:AZ13),AVERAGE(Data_Initial!AY13:BA13)),Data_Initial!AZ13))),"")</f>
        <v/>
      </c>
      <c r="BA13" s="79"/>
      <c r="BB13" s="79"/>
      <c r="BC13" s="79"/>
      <c r="BD13" s="79"/>
      <c r="BE13" s="79"/>
      <c r="BF13" s="79"/>
      <c r="BG13" s="79"/>
      <c r="BH13" s="79"/>
      <c r="BI13" s="79"/>
      <c r="BJ13" s="79"/>
      <c r="BK13" s="79"/>
      <c r="BL13" s="79"/>
      <c r="BM13" s="79"/>
      <c r="BN13" s="79"/>
      <c r="BO13" s="79"/>
      <c r="BP13" s="79"/>
      <c r="BQ13" s="79"/>
      <c r="BR13" s="79"/>
      <c r="BS13" s="79"/>
      <c r="BT13" s="79"/>
      <c r="BU13" s="79"/>
      <c r="BV13" s="79"/>
      <c r="BW13" s="79"/>
      <c r="BX13" s="79"/>
      <c r="BY13" s="79"/>
      <c r="BZ13" s="79"/>
    </row>
    <row r="14" spans="1:78" x14ac:dyDescent="0.25">
      <c r="A14" s="79">
        <f ca="1">Data_Initial!A14</f>
        <v>1</v>
      </c>
      <c r="B14" s="79" t="str">
        <f ca="1">Data_Initial!B14</f>
        <v>C2</v>
      </c>
      <c r="C14" s="79">
        <f ca="1">IFERROR(IF($B$3="On",AVERAGE(Data_Initial!C14:D14),Data_Initial!C14),"")</f>
        <v>9.7099602277989945</v>
      </c>
      <c r="D14" s="79">
        <f ca="1">IFERROR(IF(D$3="","",(IF($B$3="On",IF(E$3="",AVERAGE(Data_Initial!C14:D14),AVERAGE(Data_Initial!C14:E14)),Data_Initial!D14))),"")</f>
        <v>7.198244534137296</v>
      </c>
      <c r="E14" s="79">
        <f ca="1">IFERROR(IF(E$3="","",(IF($B$3="On",IF(F$3="",AVERAGE(Data_Initial!D14:E14),AVERAGE(Data_Initial!D14:F14)),Data_Initial!E14))),"")</f>
        <v>6.6819255123633967</v>
      </c>
      <c r="F14" s="79">
        <f ca="1">IFERROR(IF(F$3="","",(IF($B$3="On",IF(G$3="",AVERAGE(Data_Initial!E14:F14),AVERAGE(Data_Initial!E14:G14)),Data_Initial!F14))),"")</f>
        <v>4.9934834385201903</v>
      </c>
      <c r="G14" s="79">
        <f ca="1">IFERROR(IF(G$3="","",(IF($B$3="On",IF(H$3="",AVERAGE(Data_Initial!F14:G14),AVERAGE(Data_Initial!F14:H14)),Data_Initial!G14))),"")</f>
        <v>5.5785016665745397</v>
      </c>
      <c r="H14" s="79">
        <f ca="1">IFERROR(IF(H$3="","",(IF($B$3="On",IF(I$3="",AVERAGE(Data_Initial!G14:H14),AVERAGE(Data_Initial!G14:I14)),Data_Initial!H14))),"")</f>
        <v>3.1938275347509566</v>
      </c>
      <c r="I14" s="79">
        <f ca="1">IFERROR(IF(I$3="","",(IF($B$3="On",IF(J$3="",AVERAGE(Data_Initial!H14:I14),AVERAGE(Data_Initial!H14:J14)),Data_Initial!I14))),"")</f>
        <v>1.3913995158244099</v>
      </c>
      <c r="J14" s="79">
        <f ca="1">IFERROR(IF(J$3="","",(IF($B$3="On",IF(K$3="",AVERAGE(Data_Initial!I14:J14),AVERAGE(Data_Initial!I14:K14)),Data_Initial!J14))),"")</f>
        <v>-0.16499536506140991</v>
      </c>
      <c r="K14" s="79">
        <f ca="1">IFERROR(IF(K$3="","",(IF($B$3="On",IF(L$3="",AVERAGE(Data_Initial!J14:K14),AVERAGE(Data_Initial!J14:L14)),Data_Initial!K14))),"")</f>
        <v>6.0663896832616748E-2</v>
      </c>
      <c r="L14" s="79">
        <f ca="1">IFERROR(IF(L$3="","",(IF($B$3="On",IF(M$3="",AVERAGE(Data_Initial!K14:L14),AVERAGE(Data_Initial!K14:M14)),Data_Initial!L14))),"")</f>
        <v>-1.55042947736335</v>
      </c>
      <c r="M14" s="79">
        <f ca="1">IFERROR(IF(M$3="","",(IF($B$3="On",IF(N$3="",AVERAGE(Data_Initial!L14:M14),AVERAGE(Data_Initial!L14:N14)),Data_Initial!M14))),"")</f>
        <v>-1.9044359151816967</v>
      </c>
      <c r="N14" s="79">
        <f ca="1">IFERROR(IF(N$3="","",(IF($B$3="On",IF(O$3="",AVERAGE(Data_Initial!M14:N14),AVERAGE(Data_Initial!M14:O14)),Data_Initial!N14))),"")</f>
        <v>-2.5470927089780502</v>
      </c>
      <c r="O14" s="79">
        <f ca="1">IFERROR(IF(O$3="","",(IF($B$3="On",IF(P$3="",AVERAGE(Data_Initial!N14:O14),AVERAGE(Data_Initial!N14:P14)),Data_Initial!O14))),"")</f>
        <v>-2.2361169128278902</v>
      </c>
      <c r="P14" s="79">
        <f ca="1">IFERROR(IF(P$3="","",(IF($B$3="On",IF(Q$3="",AVERAGE(Data_Initial!O14:P14),AVERAGE(Data_Initial!O14:Q14)),Data_Initial!P14))),"")</f>
        <v>-3.2974193073156766</v>
      </c>
      <c r="Q14" s="79">
        <f ca="1">IFERROR(IF(Q$3="","",(IF($B$3="On",IF(R$3="",AVERAGE(Data_Initial!P14:Q14),AVERAGE(Data_Initial!P14:R14)),Data_Initial!Q14))),"")</f>
        <v>-4.1467040508256732</v>
      </c>
      <c r="R14" s="79">
        <f ca="1">IFERROR(IF(R$3="","",(IF($B$3="On",IF(S$3="",AVERAGE(Data_Initial!Q14:R14),AVERAGE(Data_Initial!Q14:S14)),Data_Initial!R14))),"")</f>
        <v>-5.598058471022946</v>
      </c>
      <c r="S14" s="79">
        <f ca="1">IFERROR(IF(S$3="","",(IF($B$3="On",IF(T$3="",AVERAGE(Data_Initial!R14:S14),AVERAGE(Data_Initial!R14:T14)),Data_Initial!S14))),"")</f>
        <v>-4.9350466905463364</v>
      </c>
      <c r="T14" s="79">
        <f ca="1">IFERROR(IF(T$3="","",(IF($B$3="On",IF(U$3="",AVERAGE(Data_Initial!S14:T14),AVERAGE(Data_Initial!S14:U14)),Data_Initial!T14))),"")</f>
        <v>-4.5347755161070964</v>
      </c>
      <c r="U14" s="79">
        <f ca="1">IFERROR(IF(U$3="","",(IF($B$3="On",IF(V$3="",AVERAGE(Data_Initial!T14:U14),AVERAGE(Data_Initial!T14:V14)),Data_Initial!U14))),"")</f>
        <v>-3.8008646762352036</v>
      </c>
      <c r="V14" s="79">
        <f ca="1">IFERROR(IF(V$3="","",(IF($B$3="On",IF(W$3="",AVERAGE(Data_Initial!U14:V14),AVERAGE(Data_Initial!U14:W14)),Data_Initial!V14))),"")</f>
        <v>-3.4115687109092536</v>
      </c>
      <c r="W14" s="79">
        <f ca="1">IFERROR(IF(W$3="","",(IF($B$3="On",IF(X$3="",AVERAGE(Data_Initial!V14:W14),AVERAGE(Data_Initial!V14:X14)),Data_Initial!W14))),"")</f>
        <v>-2.1182735253314622</v>
      </c>
      <c r="X14" s="79">
        <f ca="1">IFERROR(IF(X$3="","",(IF($B$3="On",IF(Y$3="",AVERAGE(Data_Initial!W14:X14),AVERAGE(Data_Initial!W14:Y14)),Data_Initial!X14))),"")</f>
        <v>0.17289996701113766</v>
      </c>
      <c r="Y14" s="79">
        <f ca="1">IFERROR(IF(Y$3="","",(IF($B$3="On",IF(Z$3="",AVERAGE(Data_Initial!X14:Y14),AVERAGE(Data_Initial!X14:Z14)),Data_Initial!Y14))),"")</f>
        <v>8.5561880248521138</v>
      </c>
      <c r="Z14" s="79">
        <f ca="1">IFERROR(IF(Z$3="","",(IF($B$3="On",IF(AA$3="",AVERAGE(Data_Initial!Y14:Z14),AVERAGE(Data_Initial!Y14:AA14)),Data_Initial!Z14))),"")</f>
        <v>24.189273463585327</v>
      </c>
      <c r="AA14" s="79">
        <f ca="1">IFERROR(IF(AA$3="","",(IF($B$3="On",IF(AB$3="",AVERAGE(Data_Initial!Z14:AA14),AVERAGE(Data_Initial!Z14:AB14)),Data_Initial!AA14))),"")</f>
        <v>56.930169886410603</v>
      </c>
      <c r="AB14" s="79">
        <f ca="1">IFERROR(IF(AB$3="","",(IF($B$3="On",IF(AC$3="",AVERAGE(Data_Initial!AA14:AB14),AVERAGE(Data_Initial!AA14:AC14)),Data_Initial!AB14))),"")</f>
        <v>117.4476335517337</v>
      </c>
      <c r="AC14" s="79">
        <f ca="1">IFERROR(IF(AC$3="","",(IF($B$3="On",IF(AD$3="",AVERAGE(Data_Initial!AB14:AC14),AVERAGE(Data_Initial!AB14:AD14)),Data_Initial!AC14))),"")</f>
        <v>234.46456810588435</v>
      </c>
      <c r="AD14" s="79">
        <f ca="1">IFERROR(IF(AD$3="","",(IF($B$3="On",IF(AE$3="",AVERAGE(Data_Initial!AC14:AD14),AVERAGE(Data_Initial!AC14:AE14)),Data_Initial!AD14))),"")</f>
        <v>443.717818653812</v>
      </c>
      <c r="AE14" s="79">
        <f ca="1">IFERROR(IF(AE$3="","",(IF($B$3="On",IF(AF$3="",AVERAGE(Data_Initial!AD14:AE14),AVERAGE(Data_Initial!AD14:AF14)),Data_Initial!AE14))),"")</f>
        <v>789.92165388447836</v>
      </c>
      <c r="AF14" s="79">
        <f ca="1">IFERROR(IF(AF$3="","",(IF($B$3="On",IF(AG$3="",AVERAGE(Data_Initial!AE14:AF14),AVERAGE(Data_Initial!AE14:AG14)),Data_Initial!AF14))),"")</f>
        <v>1281.1552433373702</v>
      </c>
      <c r="AG14" s="79">
        <f ca="1">IFERROR(IF(AG$3="","",(IF($B$3="On",IF(AH$3="",AVERAGE(Data_Initial!AF14:AG14),AVERAGE(Data_Initial!AF14:AH14)),Data_Initial!AG14))),"")</f>
        <v>1845.1106070444432</v>
      </c>
      <c r="AH14" s="79">
        <f ca="1">IFERROR(IF(AH$3="","",(IF($B$3="On",IF(AI$3="",AVERAGE(Data_Initial!AG14:AH14),AVERAGE(Data_Initial!AG14:AI14)),Data_Initial!AH14))),"")</f>
        <v>2379.3307994409101</v>
      </c>
      <c r="AI14" s="79">
        <f ca="1">IFERROR(IF(AI$3="","",(IF($B$3="On",IF(AJ$3="",AVERAGE(Data_Initial!AH14:AI14),AVERAGE(Data_Initial!AH14:AJ14)),Data_Initial!AI14))),"")</f>
        <v>2790.1788793112169</v>
      </c>
      <c r="AJ14" s="79">
        <f ca="1">IFERROR(IF(AJ$3="","",(IF($B$3="On",IF(AK$3="",AVERAGE(Data_Initial!AI14:AJ14),AVERAGE(Data_Initial!AI14:AK14)),Data_Initial!AJ14))),"")</f>
        <v>3064.8998793583596</v>
      </c>
      <c r="AK14" s="79">
        <f ca="1">IFERROR(IF(AK$3="","",(IF($B$3="On",IF(AL$3="",AVERAGE(Data_Initial!AJ14:AK14),AVERAGE(Data_Initial!AJ14:AL14)),Data_Initial!AK14))),"")</f>
        <v>3224.8248660106497</v>
      </c>
      <c r="AL14" s="79">
        <f ca="1">IFERROR(IF(AL$3="","",(IF($B$3="On",IF(AM$3="",AVERAGE(Data_Initial!AK14:AL14),AVERAGE(Data_Initial!AK14:AM14)),Data_Initial!AL14))),"")</f>
        <v>3318.5691383780336</v>
      </c>
      <c r="AM14" s="79">
        <f ca="1">IFERROR(IF(AM$3="","",(IF($B$3="On",IF(AN$3="",AVERAGE(Data_Initial!AL14:AM14),AVERAGE(Data_Initial!AL14:AN14)),Data_Initial!AM14))),"")</f>
        <v>3380.6061728119471</v>
      </c>
      <c r="AN14" s="79">
        <f ca="1">IFERROR(IF(AN$3="","",(IF($B$3="On",IF(AO$3="",AVERAGE(Data_Initial!AM14:AN14),AVERAGE(Data_Initial!AM14:AO14)),Data_Initial!AN14))),"")</f>
        <v>3427.3976891158236</v>
      </c>
      <c r="AO14" s="79">
        <f ca="1">IFERROR(IF(AO$3="","",(IF($B$3="On",IF(AP$3="",AVERAGE(Data_Initial!AN14:AO14),AVERAGE(Data_Initial!AN14:AP14)),Data_Initial!AO14))),"")</f>
        <v>3463.9536653400596</v>
      </c>
      <c r="AP14" s="79">
        <f ca="1">IFERROR(IF(AP$3="","",(IF($B$3="On",IF(AQ$3="",AVERAGE(Data_Initial!AO14:AP14),AVERAGE(Data_Initial!AO14:AQ14)),Data_Initial!AP14))),"")</f>
        <v>3480.3305978355147</v>
      </c>
      <c r="AQ14" s="79" t="str">
        <f>IFERROR(IF(AQ$3="","",(IF($B$3="On",IF(AR$3="",AVERAGE(Data_Initial!AP14:AQ14),AVERAGE(Data_Initial!AP14:AR14)),Data_Initial!AQ14))),"")</f>
        <v/>
      </c>
      <c r="AR14" s="79" t="str">
        <f>IFERROR(IF(AR$3="","",(IF($B$3="On",IF(AS$3="",AVERAGE(Data_Initial!AQ14:AR14),AVERAGE(Data_Initial!AQ14:AS14)),Data_Initial!AR14))),"")</f>
        <v/>
      </c>
      <c r="AS14" s="79" t="str">
        <f>IFERROR(IF(AS$3="","",(IF($B$3="On",IF(AT$3="",AVERAGE(Data_Initial!AR14:AS14),AVERAGE(Data_Initial!AR14:AT14)),Data_Initial!AS14))),"")</f>
        <v/>
      </c>
      <c r="AT14" s="79" t="str">
        <f>IFERROR(IF(AT$3="","",(IF($B$3="On",IF(AU$3="",AVERAGE(Data_Initial!AS14:AT14),AVERAGE(Data_Initial!AS14:AU14)),Data_Initial!AT14))),"")</f>
        <v/>
      </c>
      <c r="AU14" s="79" t="str">
        <f>IFERROR(IF(AU$3="","",(IF($B$3="On",IF(AV$3="",AVERAGE(Data_Initial!AT14:AU14),AVERAGE(Data_Initial!AT14:AV14)),Data_Initial!AU14))),"")</f>
        <v/>
      </c>
      <c r="AV14" s="79" t="str">
        <f>IFERROR(IF(AV$3="","",(IF($B$3="On",IF(AW$3="",AVERAGE(Data_Initial!AU14:AV14),AVERAGE(Data_Initial!AU14:AW14)),Data_Initial!AV14))),"")</f>
        <v/>
      </c>
      <c r="AW14" s="79" t="str">
        <f>IFERROR(IF(AW$3="","",(IF($B$3="On",IF(AX$3="",AVERAGE(Data_Initial!AV14:AW14),AVERAGE(Data_Initial!AV14:AX14)),Data_Initial!AW14))),"")</f>
        <v/>
      </c>
      <c r="AX14" s="79" t="str">
        <f>IFERROR(IF(AX$3="","",(IF($B$3="On",IF(AY$3="",AVERAGE(Data_Initial!AW14:AX14),AVERAGE(Data_Initial!AW14:AY14)),Data_Initial!AX14))),"")</f>
        <v/>
      </c>
      <c r="AY14" s="79" t="str">
        <f>IFERROR(IF(AY$3="","",(IF($B$3="On",IF(AZ$3="",AVERAGE(Data_Initial!AX14:AY14),AVERAGE(Data_Initial!AX14:AZ14)),Data_Initial!AY14))),"")</f>
        <v/>
      </c>
      <c r="AZ14" s="79" t="str">
        <f>IFERROR(IF(AZ$3="","",(IF($B$3="On",IF(BA$3="",AVERAGE(Data_Initial!AY14:AZ14),AVERAGE(Data_Initial!AY14:BA14)),Data_Initial!AZ14))),"")</f>
        <v/>
      </c>
      <c r="BA14" s="79"/>
      <c r="BB14" s="79"/>
      <c r="BC14" s="79"/>
      <c r="BD14" s="79"/>
      <c r="BE14" s="79"/>
      <c r="BF14" s="79"/>
      <c r="BG14" s="79"/>
      <c r="BH14" s="79"/>
      <c r="BI14" s="79"/>
      <c r="BJ14" s="79"/>
      <c r="BK14" s="79"/>
      <c r="BL14" s="79"/>
      <c r="BM14" s="79"/>
      <c r="BN14" s="79"/>
      <c r="BO14" s="79"/>
      <c r="BP14" s="79"/>
      <c r="BQ14" s="79"/>
      <c r="BR14" s="79"/>
      <c r="BS14" s="79"/>
      <c r="BT14" s="79"/>
      <c r="BU14" s="79"/>
      <c r="BV14" s="79"/>
      <c r="BW14" s="79"/>
      <c r="BX14" s="79"/>
      <c r="BY14" s="79"/>
      <c r="BZ14" s="79"/>
    </row>
    <row r="15" spans="1:78" x14ac:dyDescent="0.25">
      <c r="A15" s="79">
        <f ca="1">Data_Initial!A15</f>
        <v>1</v>
      </c>
      <c r="B15" s="79" t="str">
        <f ca="1">Data_Initial!B15</f>
        <v>D2</v>
      </c>
      <c r="C15" s="79">
        <f ca="1">IFERROR(IF($B$3="On",AVERAGE(Data_Initial!C15:D15),Data_Initial!C15),"")</f>
        <v>7.1810652812503148</v>
      </c>
      <c r="D15" s="79">
        <f ca="1">IFERROR(IF(D$3="","",(IF($B$3="On",IF(E$3="",AVERAGE(Data_Initial!C15:D15),AVERAGE(Data_Initial!C15:E15)),Data_Initial!D15))),"")</f>
        <v>5.9775630152328967</v>
      </c>
      <c r="E15" s="79">
        <f ca="1">IFERROR(IF(E$3="","",(IF($B$3="On",IF(F$3="",AVERAGE(Data_Initial!D15:E15),AVERAGE(Data_Initial!D15:F15)),Data_Initial!E15))),"")</f>
        <v>4.42944410852503</v>
      </c>
      <c r="F15" s="79">
        <f ca="1">IFERROR(IF(F$3="","",(IF($B$3="On",IF(G$3="",AVERAGE(Data_Initial!E15:F15),AVERAGE(Data_Initial!E15:G15)),Data_Initial!F15))),"")</f>
        <v>3.3132313792568033</v>
      </c>
      <c r="G15" s="79">
        <f ca="1">IFERROR(IF(G$3="","",(IF($B$3="On",IF(H$3="",AVERAGE(Data_Initial!F15:G15),AVERAGE(Data_Initial!F15:H15)),Data_Initial!G15))),"")</f>
        <v>3.0068525713944232</v>
      </c>
      <c r="H15" s="79">
        <f ca="1">IFERROR(IF(H$3="","",(IF($B$3="On",IF(I$3="",AVERAGE(Data_Initial!G15:H15),AVERAGE(Data_Initial!G15:I15)),Data_Initial!H15))),"")</f>
        <v>3.3194025886629497</v>
      </c>
      <c r="I15" s="79">
        <f ca="1">IFERROR(IF(I$3="","",(IF($B$3="On",IF(J$3="",AVERAGE(Data_Initial!H15:I15),AVERAGE(Data_Initial!H15:J15)),Data_Initial!I15))),"")</f>
        <v>1.7050427528154932</v>
      </c>
      <c r="J15" s="79">
        <f ca="1">IFERROR(IF(J$3="","",(IF($B$3="On",IF(K$3="",AVERAGE(Data_Initial!I15:J15),AVERAGE(Data_Initial!I15:K15)),Data_Initial!J15))),"")</f>
        <v>1.8039210400221866</v>
      </c>
      <c r="K15" s="79">
        <f ca="1">IFERROR(IF(K$3="","",(IF($B$3="On",IF(L$3="",AVERAGE(Data_Initial!J15:K15),AVERAGE(Data_Initial!J15:L15)),Data_Initial!K15))),"")</f>
        <v>0.72915205336388234</v>
      </c>
      <c r="L15" s="79">
        <f ca="1">IFERROR(IF(L$3="","",(IF($B$3="On",IF(M$3="",AVERAGE(Data_Initial!K15:L15),AVERAGE(Data_Initial!K15:M15)),Data_Initial!L15))),"")</f>
        <v>0.97277795879320672</v>
      </c>
      <c r="M15" s="79">
        <f ca="1">IFERROR(IF(M$3="","",(IF($B$3="On",IF(N$3="",AVERAGE(Data_Initial!L15:M15),AVERAGE(Data_Initial!L15:N15)),Data_Initial!M15))),"")</f>
        <v>0.43865497666956665</v>
      </c>
      <c r="N15" s="79">
        <f ca="1">IFERROR(IF(N$3="","",(IF($B$3="On",IF(O$3="",AVERAGE(Data_Initial!M15:N15),AVERAGE(Data_Initial!M15:O15)),Data_Initial!N15))),"")</f>
        <v>-0.11398874795895764</v>
      </c>
      <c r="O15" s="79">
        <f ca="1">IFERROR(IF(O$3="","",(IF($B$3="On",IF(P$3="",AVERAGE(Data_Initial!N15:O15),AVERAGE(Data_Initial!N15:P15)),Data_Initial!O15))),"")</f>
        <v>-1.8920914365359451</v>
      </c>
      <c r="P15" s="79">
        <f ca="1">IFERROR(IF(P$3="","",(IF($B$3="On",IF(Q$3="",AVERAGE(Data_Initial!O15:P15),AVERAGE(Data_Initial!O15:Q15)),Data_Initial!P15))),"")</f>
        <v>-3.7308379776565417</v>
      </c>
      <c r="Q15" s="79">
        <f ca="1">IFERROR(IF(Q$3="","",(IF($B$3="On",IF(R$3="",AVERAGE(Data_Initial!P15:Q15),AVERAGE(Data_Initial!P15:R15)),Data_Initial!Q15))),"")</f>
        <v>-5.913541524772576</v>
      </c>
      <c r="R15" s="79">
        <f ca="1">IFERROR(IF(R$3="","",(IF($B$3="On",IF(S$3="",AVERAGE(Data_Initial!Q15:R15),AVERAGE(Data_Initial!Q15:S15)),Data_Initial!R15))),"")</f>
        <v>-4.9765206657575591</v>
      </c>
      <c r="S15" s="79">
        <f ca="1">IFERROR(IF(S$3="","",(IF($B$3="On",IF(T$3="",AVERAGE(Data_Initial!R15:S15),AVERAGE(Data_Initial!R15:T15)),Data_Initial!S15))),"")</f>
        <v>-5.1616435066265103</v>
      </c>
      <c r="T15" s="79">
        <f ca="1">IFERROR(IF(T$3="","",(IF($B$3="On",IF(U$3="",AVERAGE(Data_Initial!S15:T15),AVERAGE(Data_Initial!S15:U15)),Data_Initial!T15))),"")</f>
        <v>-3.1021931756631602</v>
      </c>
      <c r="U15" s="79">
        <f ca="1">IFERROR(IF(U$3="","",(IF($B$3="On",IF(V$3="",AVERAGE(Data_Initial!T15:U15),AVERAGE(Data_Initial!T15:V15)),Data_Initial!U15))),"")</f>
        <v>-4.4466463841792265</v>
      </c>
      <c r="V15" s="79">
        <f ca="1">IFERROR(IF(V$3="","",(IF($B$3="On",IF(W$3="",AVERAGE(Data_Initial!U15:V15),AVERAGE(Data_Initial!U15:W15)),Data_Initial!V15))),"")</f>
        <v>-5.6421349462384525</v>
      </c>
      <c r="W15" s="79">
        <f ca="1">IFERROR(IF(W$3="","",(IF($B$3="On",IF(X$3="",AVERAGE(Data_Initial!V15:W15),AVERAGE(Data_Initial!V15:X15)),Data_Initial!W15))),"")</f>
        <v>-5.579304417169773</v>
      </c>
      <c r="X15" s="79">
        <f ca="1">IFERROR(IF(X$3="","",(IF($B$3="On",IF(Y$3="",AVERAGE(Data_Initial!W15:X15),AVERAGE(Data_Initial!W15:Y15)),Data_Initial!X15))),"")</f>
        <v>0.53813800616810015</v>
      </c>
      <c r="Y15" s="79">
        <f ca="1">IFERROR(IF(Y$3="","",(IF($B$3="On",IF(Z$3="",AVERAGE(Data_Initial!X15:Y15),AVERAGE(Data_Initial!X15:Z15)),Data_Initial!Y15))),"")</f>
        <v>10.614754882991146</v>
      </c>
      <c r="Z15" s="79">
        <f ca="1">IFERROR(IF(Z$3="","",(IF($B$3="On",IF(AA$3="",AVERAGE(Data_Initial!Y15:Z15),AVERAGE(Data_Initial!Y15:AA15)),Data_Initial!Z15))),"")</f>
        <v>30.662779177575899</v>
      </c>
      <c r="AA15" s="79">
        <f ca="1">IFERROR(IF(AA$3="","",(IF($B$3="On",IF(AB$3="",AVERAGE(Data_Initial!Z15:AA15),AVERAGE(Data_Initial!Z15:AB15)),Data_Initial!AA15))),"")</f>
        <v>67.579020499171008</v>
      </c>
      <c r="AB15" s="79">
        <f ca="1">IFERROR(IF(AB$3="","",(IF($B$3="On",IF(AC$3="",AVERAGE(Data_Initial!AA15:AB15),AVERAGE(Data_Initial!AA15:AC15)),Data_Initial!AB15))),"")</f>
        <v>141.79441261866003</v>
      </c>
      <c r="AC15" s="79">
        <f ca="1">IFERROR(IF(AC$3="","",(IF($B$3="On",IF(AD$3="",AVERAGE(Data_Initial!AB15:AC15),AVERAGE(Data_Initial!AB15:AD15)),Data_Initial!AC15))),"")</f>
        <v>277.49755147645965</v>
      </c>
      <c r="AD15" s="79">
        <f ca="1">IFERROR(IF(AD$3="","",(IF($B$3="On",IF(AE$3="",AVERAGE(Data_Initial!AC15:AD15),AVERAGE(Data_Initial!AC15:AE15)),Data_Initial!AD15))),"")</f>
        <v>519.47721769799671</v>
      </c>
      <c r="AE15" s="79">
        <f ca="1">IFERROR(IF(AE$3="","",(IF($B$3="On",IF(AF$3="",AVERAGE(Data_Initial!AD15:AE15),AVERAGE(Data_Initial!AD15:AF15)),Data_Initial!AE15))),"")</f>
        <v>914.10101755386006</v>
      </c>
      <c r="AF15" s="79">
        <f ca="1">IFERROR(IF(AF$3="","",(IF($B$3="On",IF(AG$3="",AVERAGE(Data_Initial!AE15:AF15),AVERAGE(Data_Initial!AE15:AG15)),Data_Initial!AF15))),"")</f>
        <v>1458.604084804869</v>
      </c>
      <c r="AG15" s="79">
        <f ca="1">IFERROR(IF(AG$3="","",(IF($B$3="On",IF(AH$3="",AVERAGE(Data_Initial!AF15:AG15),AVERAGE(Data_Initial!AF15:AH15)),Data_Initial!AG15))),"")</f>
        <v>2067.5890141098498</v>
      </c>
      <c r="AH15" s="79">
        <f ca="1">IFERROR(IF(AH$3="","",(IF($B$3="On",IF(AI$3="",AVERAGE(Data_Initial!AG15:AH15),AVERAGE(Data_Initial!AG15:AI15)),Data_Initial!AH15))),"")</f>
        <v>2622.0310099759831</v>
      </c>
      <c r="AI15" s="79">
        <f ca="1">IFERROR(IF(AI$3="","",(IF($B$3="On",IF(AJ$3="",AVERAGE(Data_Initial!AH15:AI15),AVERAGE(Data_Initial!AH15:AJ15)),Data_Initial!AI15))),"")</f>
        <v>3037.0449103245937</v>
      </c>
      <c r="AJ15" s="79">
        <f ca="1">IFERROR(IF(AJ$3="","",(IF($B$3="On",IF(AK$3="",AVERAGE(Data_Initial!AI15:AJ15),AVERAGE(Data_Initial!AI15:AK15)),Data_Initial!AJ15))),"")</f>
        <v>3306.783826006947</v>
      </c>
      <c r="AK15" s="79">
        <f ca="1">IFERROR(IF(AK$3="","",(IF($B$3="On",IF(AL$3="",AVERAGE(Data_Initial!AJ15:AK15),AVERAGE(Data_Initial!AJ15:AL15)),Data_Initial!AK15))),"")</f>
        <v>3464.8675531660833</v>
      </c>
      <c r="AL15" s="79">
        <f ca="1">IFERROR(IF(AL$3="","",(IF($B$3="On",IF(AM$3="",AVERAGE(Data_Initial!AK15:AL15),AVERAGE(Data_Initial!AK15:AM15)),Data_Initial!AL15))),"")</f>
        <v>3556.7155803919068</v>
      </c>
      <c r="AM15" s="79">
        <f ca="1">IFERROR(IF(AM$3="","",(IF($B$3="On",IF(AN$3="",AVERAGE(Data_Initial!AL15:AM15),AVERAGE(Data_Initial!AL15:AN15)),Data_Initial!AM15))),"")</f>
        <v>3616.5629722302037</v>
      </c>
      <c r="AN15" s="79">
        <f ca="1">IFERROR(IF(AN$3="","",(IF($B$3="On",IF(AO$3="",AVERAGE(Data_Initial!AM15:AN15),AVERAGE(Data_Initial!AM15:AO15)),Data_Initial!AN15))),"")</f>
        <v>3661.1096884971735</v>
      </c>
      <c r="AO15" s="79">
        <f ca="1">IFERROR(IF(AO$3="","",(IF($B$3="On",IF(AP$3="",AVERAGE(Data_Initial!AN15:AO15),AVERAGE(Data_Initial!AN15:AP15)),Data_Initial!AO15))),"")</f>
        <v>3698.81999001226</v>
      </c>
      <c r="AP15" s="79">
        <f ca="1">IFERROR(IF(AP$3="","",(IF($B$3="On",IF(AQ$3="",AVERAGE(Data_Initial!AO15:AP15),AVERAGE(Data_Initial!AO15:AQ15)),Data_Initial!AP15))),"")</f>
        <v>3716.5290423403703</v>
      </c>
      <c r="AQ15" s="79" t="str">
        <f>IFERROR(IF(AQ$3="","",(IF($B$3="On",IF(AR$3="",AVERAGE(Data_Initial!AP15:AQ15),AVERAGE(Data_Initial!AP15:AR15)),Data_Initial!AQ15))),"")</f>
        <v/>
      </c>
      <c r="AR15" s="79" t="str">
        <f>IFERROR(IF(AR$3="","",(IF($B$3="On",IF(AS$3="",AVERAGE(Data_Initial!AQ15:AR15),AVERAGE(Data_Initial!AQ15:AS15)),Data_Initial!AR15))),"")</f>
        <v/>
      </c>
      <c r="AS15" s="79" t="str">
        <f>IFERROR(IF(AS$3="","",(IF($B$3="On",IF(AT$3="",AVERAGE(Data_Initial!AR15:AS15),AVERAGE(Data_Initial!AR15:AT15)),Data_Initial!AS15))),"")</f>
        <v/>
      </c>
      <c r="AT15" s="79" t="str">
        <f>IFERROR(IF(AT$3="","",(IF($B$3="On",IF(AU$3="",AVERAGE(Data_Initial!AS15:AT15),AVERAGE(Data_Initial!AS15:AU15)),Data_Initial!AT15))),"")</f>
        <v/>
      </c>
      <c r="AU15" s="79" t="str">
        <f>IFERROR(IF(AU$3="","",(IF($B$3="On",IF(AV$3="",AVERAGE(Data_Initial!AT15:AU15),AVERAGE(Data_Initial!AT15:AV15)),Data_Initial!AU15))),"")</f>
        <v/>
      </c>
      <c r="AV15" s="79" t="str">
        <f>IFERROR(IF(AV$3="","",(IF($B$3="On",IF(AW$3="",AVERAGE(Data_Initial!AU15:AV15),AVERAGE(Data_Initial!AU15:AW15)),Data_Initial!AV15))),"")</f>
        <v/>
      </c>
      <c r="AW15" s="79" t="str">
        <f>IFERROR(IF(AW$3="","",(IF($B$3="On",IF(AX$3="",AVERAGE(Data_Initial!AV15:AW15),AVERAGE(Data_Initial!AV15:AX15)),Data_Initial!AW15))),"")</f>
        <v/>
      </c>
      <c r="AX15" s="79" t="str">
        <f>IFERROR(IF(AX$3="","",(IF($B$3="On",IF(AY$3="",AVERAGE(Data_Initial!AW15:AX15),AVERAGE(Data_Initial!AW15:AY15)),Data_Initial!AX15))),"")</f>
        <v/>
      </c>
      <c r="AY15" s="79" t="str">
        <f>IFERROR(IF(AY$3="","",(IF($B$3="On",IF(AZ$3="",AVERAGE(Data_Initial!AX15:AY15),AVERAGE(Data_Initial!AX15:AZ15)),Data_Initial!AY15))),"")</f>
        <v/>
      </c>
      <c r="AZ15" s="79" t="str">
        <f>IFERROR(IF(AZ$3="","",(IF($B$3="On",IF(BA$3="",AVERAGE(Data_Initial!AY15:AZ15),AVERAGE(Data_Initial!AY15:BA15)),Data_Initial!AZ15))),"")</f>
        <v/>
      </c>
      <c r="BA15" s="79"/>
      <c r="BB15" s="79"/>
      <c r="BC15" s="79"/>
      <c r="BD15" s="79"/>
      <c r="BE15" s="79"/>
      <c r="BF15" s="79"/>
      <c r="BG15" s="79"/>
      <c r="BH15" s="79"/>
      <c r="BI15" s="79"/>
      <c r="BJ15" s="79"/>
      <c r="BK15" s="79"/>
      <c r="BL15" s="79"/>
      <c r="BM15" s="79"/>
      <c r="BN15" s="79"/>
      <c r="BO15" s="79"/>
      <c r="BP15" s="79"/>
      <c r="BQ15" s="79"/>
      <c r="BR15" s="79"/>
      <c r="BS15" s="79"/>
      <c r="BT15" s="79"/>
      <c r="BU15" s="79"/>
      <c r="BV15" s="79"/>
      <c r="BW15" s="79"/>
      <c r="BX15" s="79"/>
      <c r="BY15" s="79"/>
      <c r="BZ15" s="79"/>
    </row>
    <row r="16" spans="1:78" x14ac:dyDescent="0.25">
      <c r="A16" s="79">
        <f ca="1">Data_Initial!A16</f>
        <v>1</v>
      </c>
      <c r="B16" s="79" t="str">
        <f ca="1">Data_Initial!B16</f>
        <v>E2</v>
      </c>
      <c r="C16" s="79">
        <f ca="1">IFERROR(IF($B$3="On",AVERAGE(Data_Initial!C16:D16),Data_Initial!C16),"")</f>
        <v>30.753082164241299</v>
      </c>
      <c r="D16" s="79">
        <f ca="1">IFERROR(IF(D$3="","",(IF($B$3="On",IF(E$3="",AVERAGE(Data_Initial!C16:D16),AVERAGE(Data_Initial!C16:E16)),Data_Initial!D16))),"")</f>
        <v>24.465236472109467</v>
      </c>
      <c r="E16" s="79">
        <f ca="1">IFERROR(IF(E$3="","",(IF($B$3="On",IF(F$3="",AVERAGE(Data_Initial!D16:E16),AVERAGE(Data_Initial!D16:F16)),Data_Initial!E16))),"")</f>
        <v>15.828295267677897</v>
      </c>
      <c r="F16" s="79">
        <f ca="1">IFERROR(IF(F$3="","",(IF($B$3="On",IF(G$3="",AVERAGE(Data_Initial!E16:F16),AVERAGE(Data_Initial!E16:G16)),Data_Initial!F16))),"")</f>
        <v>9.0624375136746202</v>
      </c>
      <c r="G16" s="79">
        <f ca="1">IFERROR(IF(G$3="","",(IF($B$3="On",IF(H$3="",AVERAGE(Data_Initial!F16:G16),AVERAGE(Data_Initial!F16:H16)),Data_Initial!G16))),"")</f>
        <v>6.780695893435837</v>
      </c>
      <c r="H16" s="79">
        <f ca="1">IFERROR(IF(H$3="","",(IF($B$3="On",IF(I$3="",AVERAGE(Data_Initial!G16:H16),AVERAGE(Data_Initial!G16:I16)),Data_Initial!H16))),"")</f>
        <v>3.3781969954829969</v>
      </c>
      <c r="I16" s="79">
        <f ca="1">IFERROR(IF(I$3="","",(IF($B$3="On",IF(J$3="",AVERAGE(Data_Initial!H16:I16),AVERAGE(Data_Initial!H16:J16)),Data_Initial!I16))),"")</f>
        <v>2.1268138628799242</v>
      </c>
      <c r="J16" s="79">
        <f ca="1">IFERROR(IF(J$3="","",(IF($B$3="On",IF(K$3="",AVERAGE(Data_Initial!I16:J16),AVERAGE(Data_Initial!I16:K16)),Data_Initial!J16))),"")</f>
        <v>-0.1974340887059057</v>
      </c>
      <c r="K16" s="79">
        <f ca="1">IFERROR(IF(K$3="","",(IF($B$3="On",IF(L$3="",AVERAGE(Data_Initial!J16:K16),AVERAGE(Data_Initial!J16:L16)),Data_Initial!K16))),"")</f>
        <v>-1.517880057185419</v>
      </c>
      <c r="L16" s="79">
        <f ca="1">IFERROR(IF(L$3="","",(IF($B$3="On",IF(M$3="",AVERAGE(Data_Initial!K16:L16),AVERAGE(Data_Initial!K16:M16)),Data_Initial!L16))),"")</f>
        <v>-3.1675222965433636</v>
      </c>
      <c r="M16" s="79">
        <f ca="1">IFERROR(IF(M$3="","",(IF($B$3="On",IF(N$3="",AVERAGE(Data_Initial!L16:M16),AVERAGE(Data_Initial!L16:N16)),Data_Initial!M16))),"")</f>
        <v>-5.6379957452962399</v>
      </c>
      <c r="N16" s="79">
        <f ca="1">IFERROR(IF(N$3="","",(IF($B$3="On",IF(O$3="",AVERAGE(Data_Initial!M16:N16),AVERAGE(Data_Initial!M16:O16)),Data_Initial!N16))),"")</f>
        <v>-5.657782190732024</v>
      </c>
      <c r="O16" s="79">
        <f ca="1">IFERROR(IF(O$3="","",(IF($B$3="On",IF(P$3="",AVERAGE(Data_Initial!N16:O16),AVERAGE(Data_Initial!N16:P16)),Data_Initial!O16))),"")</f>
        <v>-6.7150112085264455</v>
      </c>
      <c r="P16" s="79">
        <f ca="1">IFERROR(IF(P$3="","",(IF($B$3="On",IF(Q$3="",AVERAGE(Data_Initial!O16:P16),AVERAGE(Data_Initial!O16:Q16)),Data_Initial!P16))),"")</f>
        <v>-5.1085762636325827</v>
      </c>
      <c r="Q16" s="79">
        <f ca="1">IFERROR(IF(Q$3="","",(IF($B$3="On",IF(R$3="",AVERAGE(Data_Initial!P16:Q16),AVERAGE(Data_Initial!P16:R16)),Data_Initial!Q16))),"")</f>
        <v>-5.7186779068445794</v>
      </c>
      <c r="R16" s="79">
        <f ca="1">IFERROR(IF(R$3="","",(IF($B$3="On",IF(S$3="",AVERAGE(Data_Initial!Q16:R16),AVERAGE(Data_Initial!Q16:S16)),Data_Initial!R16))),"")</f>
        <v>-5.4759120560488528</v>
      </c>
      <c r="S16" s="79">
        <f ca="1">IFERROR(IF(S$3="","",(IF($B$3="On",IF(T$3="",AVERAGE(Data_Initial!R16:S16),AVERAGE(Data_Initial!R16:T16)),Data_Initial!S16))),"")</f>
        <v>-8.1923990816101924</v>
      </c>
      <c r="T16" s="79">
        <f ca="1">IFERROR(IF(T$3="","",(IF($B$3="On",IF(U$3="",AVERAGE(Data_Initial!S16:T16),AVERAGE(Data_Initial!S16:U16)),Data_Initial!T16))),"")</f>
        <v>-9.944530970046026</v>
      </c>
      <c r="U16" s="79">
        <f ca="1">IFERROR(IF(U$3="","",(IF($B$3="On",IF(V$3="",AVERAGE(Data_Initial!T16:U16),AVERAGE(Data_Initial!T16:V16)),Data_Initial!U16))),"")</f>
        <v>-10.369006770792401</v>
      </c>
      <c r="V16" s="79">
        <f ca="1">IFERROR(IF(V$3="","",(IF($B$3="On",IF(W$3="",AVERAGE(Data_Initial!U16:V16),AVERAGE(Data_Initial!U16:W16)),Data_Initial!V16))),"")</f>
        <v>-9.1537867314527706</v>
      </c>
      <c r="W16" s="79">
        <f ca="1">IFERROR(IF(W$3="","",(IF($B$3="On",IF(X$3="",AVERAGE(Data_Initial!V16:W16),AVERAGE(Data_Initial!V16:X16)),Data_Initial!W16))),"")</f>
        <v>-8.4918063678989402</v>
      </c>
      <c r="X16" s="79">
        <f ca="1">IFERROR(IF(X$3="","",(IF($B$3="On",IF(Y$3="",AVERAGE(Data_Initial!W16:X16),AVERAGE(Data_Initial!W16:Y16)),Data_Initial!X16))),"")</f>
        <v>-7.8320687723676201</v>
      </c>
      <c r="Y16" s="79">
        <f ca="1">IFERROR(IF(Y$3="","",(IF($B$3="On",IF(Z$3="",AVERAGE(Data_Initial!X16:Y16),AVERAGE(Data_Initial!X16:Z16)),Data_Initial!Y16))),"")</f>
        <v>-4.9902903227859197</v>
      </c>
      <c r="Z16" s="79">
        <f ca="1">IFERROR(IF(Z$3="","",(IF($B$3="On",IF(AA$3="",AVERAGE(Data_Initial!Y16:Z16),AVERAGE(Data_Initial!Y16:AA16)),Data_Initial!Z16))),"")</f>
        <v>2.5083460456877846</v>
      </c>
      <c r="AA16" s="79">
        <f ca="1">IFERROR(IF(AA$3="","",(IF($B$3="On",IF(AB$3="",AVERAGE(Data_Initial!Z16:AA16),AVERAGE(Data_Initial!Z16:AB16)),Data_Initial!AA16))),"")</f>
        <v>17.932592930238432</v>
      </c>
      <c r="AB16" s="79">
        <f ca="1">IFERROR(IF(AB$3="","",(IF($B$3="On",IF(AC$3="",AVERAGE(Data_Initial!AA16:AB16),AVERAGE(Data_Initial!AA16:AC16)),Data_Initial!AB16))),"")</f>
        <v>48.857551080468532</v>
      </c>
      <c r="AC16" s="79">
        <f ca="1">IFERROR(IF(AC$3="","",(IF($B$3="On",IF(AD$3="",AVERAGE(Data_Initial!AB16:AC16),AVERAGE(Data_Initial!AB16:AD16)),Data_Initial!AC16))),"")</f>
        <v>104.64099912511553</v>
      </c>
      <c r="AD16" s="79">
        <f ca="1">IFERROR(IF(AD$3="","",(IF($B$3="On",IF(AE$3="",AVERAGE(Data_Initial!AC16:AD16),AVERAGE(Data_Initial!AC16:AE16)),Data_Initial!AD16))),"")</f>
        <v>205.41175127507006</v>
      </c>
      <c r="AE16" s="79">
        <f ca="1">IFERROR(IF(AE$3="","",(IF($B$3="On",IF(AF$3="",AVERAGE(Data_Initial!AD16:AE16),AVERAGE(Data_Initial!AD16:AF16)),Data_Initial!AE16))),"")</f>
        <v>375.33059793906733</v>
      </c>
      <c r="AF16" s="79">
        <f ca="1">IFERROR(IF(AF$3="","",(IF($B$3="On",IF(AG$3="",AVERAGE(Data_Initial!AE16:AF16),AVERAGE(Data_Initial!AE16:AG16)),Data_Initial!AF16))),"")</f>
        <v>634.49336645727499</v>
      </c>
      <c r="AG16" s="79">
        <f ca="1">IFERROR(IF(AG$3="","",(IF($B$3="On",IF(AH$3="",AVERAGE(Data_Initial!AF16:AG16),AVERAGE(Data_Initial!AF16:AH16)),Data_Initial!AG16))),"")</f>
        <v>966.39342189263505</v>
      </c>
      <c r="AH16" s="79">
        <f ca="1">IFERROR(IF(AH$3="","",(IF($B$3="On",IF(AI$3="",AVERAGE(Data_Initial!AG16:AH16),AVERAGE(Data_Initial!AG16:AI16)),Data_Initial!AH16))),"")</f>
        <v>1303.3967672147762</v>
      </c>
      <c r="AI16" s="79">
        <f ca="1">IFERROR(IF(AI$3="","",(IF($B$3="On",IF(AJ$3="",AVERAGE(Data_Initial!AH16:AI16),AVERAGE(Data_Initial!AH16:AJ16)),Data_Initial!AI16))),"")</f>
        <v>1592.8890292435369</v>
      </c>
      <c r="AJ16" s="79">
        <f ca="1">IFERROR(IF(AJ$3="","",(IF($B$3="On",IF(AK$3="",AVERAGE(Data_Initial!AI16:AJ16),AVERAGE(Data_Initial!AI16:AK16)),Data_Initial!AJ16))),"")</f>
        <v>1799.9729349209235</v>
      </c>
      <c r="AK16" s="79">
        <f ca="1">IFERROR(IF(AK$3="","",(IF($B$3="On",IF(AL$3="",AVERAGE(Data_Initial!AJ16:AK16),AVERAGE(Data_Initial!AJ16:AL16)),Data_Initial!AK16))),"")</f>
        <v>1942.5798009297698</v>
      </c>
      <c r="AL16" s="79">
        <f ca="1">IFERROR(IF(AL$3="","",(IF($B$3="On",IF(AM$3="",AVERAGE(Data_Initial!AK16:AL16),AVERAGE(Data_Initial!AK16:AM16)),Data_Initial!AL16))),"")</f>
        <v>2030.2178100785734</v>
      </c>
      <c r="AM16" s="79">
        <f ca="1">IFERROR(IF(AM$3="","",(IF($B$3="On",IF(AN$3="",AVERAGE(Data_Initial!AL16:AM16),AVERAGE(Data_Initial!AL16:AN16)),Data_Initial!AM16))),"")</f>
        <v>2085.169584932537</v>
      </c>
      <c r="AN16" s="79">
        <f ca="1">IFERROR(IF(AN$3="","",(IF($B$3="On",IF(AO$3="",AVERAGE(Data_Initial!AM16:AN16),AVERAGE(Data_Initial!AM16:AO16)),Data_Initial!AN16))),"")</f>
        <v>2120.1805092412901</v>
      </c>
      <c r="AO16" s="79">
        <f ca="1">IFERROR(IF(AO$3="","",(IF($B$3="On",IF(AP$3="",AVERAGE(Data_Initial!AN16:AO16),AVERAGE(Data_Initial!AN16:AP16)),Data_Initial!AO16))),"")</f>
        <v>2143.5116080032331</v>
      </c>
      <c r="AP16" s="79">
        <f ca="1">IFERROR(IF(AP$3="","",(IF($B$3="On",IF(AQ$3="",AVERAGE(Data_Initial!AO16:AP16),AVERAGE(Data_Initial!AO16:AQ16)),Data_Initial!AP16))),"")</f>
        <v>2152.9311659611999</v>
      </c>
      <c r="AQ16" s="79" t="str">
        <f>IFERROR(IF(AQ$3="","",(IF($B$3="On",IF(AR$3="",AVERAGE(Data_Initial!AP16:AQ16),AVERAGE(Data_Initial!AP16:AR16)),Data_Initial!AQ16))),"")</f>
        <v/>
      </c>
      <c r="AR16" s="79" t="str">
        <f>IFERROR(IF(AR$3="","",(IF($B$3="On",IF(AS$3="",AVERAGE(Data_Initial!AQ16:AR16),AVERAGE(Data_Initial!AQ16:AS16)),Data_Initial!AR16))),"")</f>
        <v/>
      </c>
      <c r="AS16" s="79" t="str">
        <f>IFERROR(IF(AS$3="","",(IF($B$3="On",IF(AT$3="",AVERAGE(Data_Initial!AR16:AS16),AVERAGE(Data_Initial!AR16:AT16)),Data_Initial!AS16))),"")</f>
        <v/>
      </c>
      <c r="AT16" s="79" t="str">
        <f>IFERROR(IF(AT$3="","",(IF($B$3="On",IF(AU$3="",AVERAGE(Data_Initial!AS16:AT16),AVERAGE(Data_Initial!AS16:AU16)),Data_Initial!AT16))),"")</f>
        <v/>
      </c>
      <c r="AU16" s="79" t="str">
        <f>IFERROR(IF(AU$3="","",(IF($B$3="On",IF(AV$3="",AVERAGE(Data_Initial!AT16:AU16),AVERAGE(Data_Initial!AT16:AV16)),Data_Initial!AU16))),"")</f>
        <v/>
      </c>
      <c r="AV16" s="79" t="str">
        <f>IFERROR(IF(AV$3="","",(IF($B$3="On",IF(AW$3="",AVERAGE(Data_Initial!AU16:AV16),AVERAGE(Data_Initial!AU16:AW16)),Data_Initial!AV16))),"")</f>
        <v/>
      </c>
      <c r="AW16" s="79" t="str">
        <f>IFERROR(IF(AW$3="","",(IF($B$3="On",IF(AX$3="",AVERAGE(Data_Initial!AV16:AW16),AVERAGE(Data_Initial!AV16:AX16)),Data_Initial!AW16))),"")</f>
        <v/>
      </c>
      <c r="AX16" s="79" t="str">
        <f>IFERROR(IF(AX$3="","",(IF($B$3="On",IF(AY$3="",AVERAGE(Data_Initial!AW16:AX16),AVERAGE(Data_Initial!AW16:AY16)),Data_Initial!AX16))),"")</f>
        <v/>
      </c>
      <c r="AY16" s="79" t="str">
        <f>IFERROR(IF(AY$3="","",(IF($B$3="On",IF(AZ$3="",AVERAGE(Data_Initial!AX16:AY16),AVERAGE(Data_Initial!AX16:AZ16)),Data_Initial!AY16))),"")</f>
        <v/>
      </c>
      <c r="AZ16" s="79" t="str">
        <f>IFERROR(IF(AZ$3="","",(IF($B$3="On",IF(BA$3="",AVERAGE(Data_Initial!AY16:AZ16),AVERAGE(Data_Initial!AY16:BA16)),Data_Initial!AZ16))),"")</f>
        <v/>
      </c>
      <c r="BA16" s="79"/>
      <c r="BB16" s="79"/>
      <c r="BC16" s="79"/>
      <c r="BD16" s="79"/>
      <c r="BE16" s="79"/>
      <c r="BF16" s="79"/>
      <c r="BG16" s="79"/>
      <c r="BH16" s="79"/>
      <c r="BI16" s="79"/>
      <c r="BJ16" s="79"/>
      <c r="BK16" s="79"/>
      <c r="BL16" s="79"/>
      <c r="BM16" s="79"/>
      <c r="BN16" s="79"/>
      <c r="BO16" s="79"/>
      <c r="BP16" s="79"/>
      <c r="BQ16" s="79"/>
      <c r="BR16" s="79"/>
      <c r="BS16" s="79"/>
      <c r="BT16" s="79"/>
      <c r="BU16" s="79"/>
      <c r="BV16" s="79"/>
      <c r="BW16" s="79"/>
      <c r="BX16" s="79"/>
      <c r="BY16" s="79"/>
      <c r="BZ16" s="79"/>
    </row>
    <row r="17" spans="1:78" x14ac:dyDescent="0.25">
      <c r="A17" s="79">
        <f ca="1">Data_Initial!A17</f>
        <v>1</v>
      </c>
      <c r="B17" s="79" t="str">
        <f ca="1">Data_Initial!B17</f>
        <v>F2</v>
      </c>
      <c r="C17" s="79">
        <f ca="1">IFERROR(IF($B$3="On",AVERAGE(Data_Initial!C17:D17),Data_Initial!C17),"")</f>
        <v>45.85615889744895</v>
      </c>
      <c r="D17" s="79">
        <f ca="1">IFERROR(IF(D$3="","",(IF($B$3="On",IF(E$3="",AVERAGE(Data_Initial!C17:D17),AVERAGE(Data_Initial!C17:E17)),Data_Initial!D17))),"")</f>
        <v>39.649810372669599</v>
      </c>
      <c r="E17" s="79">
        <f ca="1">IFERROR(IF(E$3="","",(IF($B$3="On",IF(F$3="",AVERAGE(Data_Initial!D17:E17),AVERAGE(Data_Initial!D17:F17)),Data_Initial!E17))),"")</f>
        <v>29.093436844822165</v>
      </c>
      <c r="F17" s="79">
        <f ca="1">IFERROR(IF(F$3="","",(IF($B$3="On",IF(G$3="",AVERAGE(Data_Initial!E17:F17),AVERAGE(Data_Initial!E17:G17)),Data_Initial!F17))),"")</f>
        <v>17.75460514097843</v>
      </c>
      <c r="G17" s="79">
        <f ca="1">IFERROR(IF(G$3="","",(IF($B$3="On",IF(H$3="",AVERAGE(Data_Initial!F17:G17),AVERAGE(Data_Initial!F17:H17)),Data_Initial!G17))),"")</f>
        <v>11.165297520881106</v>
      </c>
      <c r="H17" s="79">
        <f ca="1">IFERROR(IF(H$3="","",(IF($B$3="On",IF(I$3="",AVERAGE(Data_Initial!G17:H17),AVERAGE(Data_Initial!G17:I17)),Data_Initial!H17))),"")</f>
        <v>6.0845265184784765</v>
      </c>
      <c r="I17" s="79">
        <f ca="1">IFERROR(IF(I$3="","",(IF($B$3="On",IF(J$3="",AVERAGE(Data_Initial!H17:I17),AVERAGE(Data_Initial!H17:J17)),Data_Initial!I17))),"")</f>
        <v>3.4628041409517536</v>
      </c>
      <c r="J17" s="79">
        <f ca="1">IFERROR(IF(J$3="","",(IF($B$3="On",IF(K$3="",AVERAGE(Data_Initial!I17:J17),AVERAGE(Data_Initial!I17:K17)),Data_Initial!J17))),"")</f>
        <v>-0.24660721780719305</v>
      </c>
      <c r="K17" s="79">
        <f ca="1">IFERROR(IF(K$3="","",(IF($B$3="On",IF(L$3="",AVERAGE(Data_Initial!J17:K17),AVERAGE(Data_Initial!J17:L17)),Data_Initial!K17))),"")</f>
        <v>-3.9574423155545304</v>
      </c>
      <c r="L17" s="79">
        <f ca="1">IFERROR(IF(L$3="","",(IF($B$3="On",IF(M$3="",AVERAGE(Data_Initial!K17:L17),AVERAGE(Data_Initial!K17:M17)),Data_Initial!L17))),"")</f>
        <v>-6.6852860281122197</v>
      </c>
      <c r="M17" s="79">
        <f ca="1">IFERROR(IF(M$3="","",(IF($B$3="On",IF(N$3="",AVERAGE(Data_Initial!L17:M17),AVERAGE(Data_Initial!L17:N17)),Data_Initial!M17))),"")</f>
        <v>-8.956032927136814</v>
      </c>
      <c r="N17" s="79">
        <f ca="1">IFERROR(IF(N$3="","",(IF($B$3="On",IF(O$3="",AVERAGE(Data_Initial!M17:N17),AVERAGE(Data_Initial!M17:O17)),Data_Initial!N17))),"")</f>
        <v>-9.6499600338065807</v>
      </c>
      <c r="O17" s="79">
        <f ca="1">IFERROR(IF(O$3="","",(IF($B$3="On",IF(P$3="",AVERAGE(Data_Initial!N17:O17),AVERAGE(Data_Initial!N17:P17)),Data_Initial!O17))),"")</f>
        <v>-12.667345428480999</v>
      </c>
      <c r="P17" s="79">
        <f ca="1">IFERROR(IF(P$3="","",(IF($B$3="On",IF(Q$3="",AVERAGE(Data_Initial!O17:P17),AVERAGE(Data_Initial!O17:Q17)),Data_Initial!P17))),"")</f>
        <v>-13.670640743480831</v>
      </c>
      <c r="Q17" s="79">
        <f ca="1">IFERROR(IF(Q$3="","",(IF($B$3="On",IF(R$3="",AVERAGE(Data_Initial!P17:Q17),AVERAGE(Data_Initial!P17:R17)),Data_Initial!Q17))),"")</f>
        <v>-13.2597088140307</v>
      </c>
      <c r="R17" s="79">
        <f ca="1">IFERROR(IF(R$3="","",(IF($B$3="On",IF(S$3="",AVERAGE(Data_Initial!Q17:R17),AVERAGE(Data_Initial!Q17:S17)),Data_Initial!R17))),"")</f>
        <v>-13.661387330826068</v>
      </c>
      <c r="S17" s="79">
        <f ca="1">IFERROR(IF(S$3="","",(IF($B$3="On",IF(T$3="",AVERAGE(Data_Initial!R17:S17),AVERAGE(Data_Initial!R17:T17)),Data_Initial!S17))),"")</f>
        <v>-13.709849238093867</v>
      </c>
      <c r="T17" s="79">
        <f ca="1">IFERROR(IF(T$3="","",(IF($B$3="On",IF(U$3="",AVERAGE(Data_Initial!S17:T17),AVERAGE(Data_Initial!S17:U17)),Data_Initial!T17))),"")</f>
        <v>-15.471546466940666</v>
      </c>
      <c r="U17" s="79">
        <f ca="1">IFERROR(IF(U$3="","",(IF($B$3="On",IF(V$3="",AVERAGE(Data_Initial!T17:U17),AVERAGE(Data_Initial!T17:V17)),Data_Initial!U17))),"")</f>
        <v>-13.844381663905367</v>
      </c>
      <c r="V17" s="79">
        <f ca="1">IFERROR(IF(V$3="","",(IF($B$3="On",IF(W$3="",AVERAGE(Data_Initial!U17:V17),AVERAGE(Data_Initial!U17:W17)),Data_Initial!V17))),"")</f>
        <v>-13.198319490829798</v>
      </c>
      <c r="W17" s="79">
        <f ca="1">IFERROR(IF(W$3="","",(IF($B$3="On",IF(X$3="",AVERAGE(Data_Initial!V17:W17),AVERAGE(Data_Initial!V17:X17)),Data_Initial!W17))),"")</f>
        <v>-10.994362278654066</v>
      </c>
      <c r="X17" s="79">
        <f ca="1">IFERROR(IF(X$3="","",(IF($B$3="On",IF(Y$3="",AVERAGE(Data_Initial!W17:X17),AVERAGE(Data_Initial!W17:Y17)),Data_Initial!X17))),"")</f>
        <v>-9.5728749121042895</v>
      </c>
      <c r="Y17" s="79">
        <f ca="1">IFERROR(IF(Y$3="","",(IF($B$3="On",IF(Z$3="",AVERAGE(Data_Initial!X17:Y17),AVERAGE(Data_Initial!X17:Z17)),Data_Initial!Y17))),"")</f>
        <v>-5.2192744180375961</v>
      </c>
      <c r="Z17" s="79">
        <f ca="1">IFERROR(IF(Z$3="","",(IF($B$3="On",IF(AA$3="",AVERAGE(Data_Initial!Y17:Z17),AVERAGE(Data_Initial!Y17:AA17)),Data_Initial!Z17))),"")</f>
        <v>6.869976933345403</v>
      </c>
      <c r="AA17" s="79">
        <f ca="1">IFERROR(IF(AA$3="","",(IF($B$3="On",IF(AB$3="",AVERAGE(Data_Initial!Z17:AA17),AVERAGE(Data_Initial!Z17:AB17)),Data_Initial!AA17))),"")</f>
        <v>29.162451900185129</v>
      </c>
      <c r="AB17" s="79">
        <f ca="1">IFERROR(IF(AB$3="","",(IF($B$3="On",IF(AC$3="",AVERAGE(Data_Initial!AA17:AB17),AVERAGE(Data_Initial!AA17:AC17)),Data_Initial!AB17))),"")</f>
        <v>76.504011878939735</v>
      </c>
      <c r="AC17" s="79">
        <f ca="1">IFERROR(IF(AC$3="","",(IF($B$3="On",IF(AD$3="",AVERAGE(Data_Initial!AB17:AC17),AVERAGE(Data_Initial!AB17:AD17)),Data_Initial!AC17))),"")</f>
        <v>162.66219482114514</v>
      </c>
      <c r="AD17" s="79">
        <f ca="1">IFERROR(IF(AD$3="","",(IF($B$3="On",IF(AE$3="",AVERAGE(Data_Initial!AC17:AD17),AVERAGE(Data_Initial!AC17:AE17)),Data_Initial!AD17))),"")</f>
        <v>318.77213057698299</v>
      </c>
      <c r="AE17" s="79">
        <f ca="1">IFERROR(IF(AE$3="","",(IF($B$3="On",IF(AF$3="",AVERAGE(Data_Initial!AD17:AE17),AVERAGE(Data_Initial!AD17:AF17)),Data_Initial!AE17))),"")</f>
        <v>580.18054095919501</v>
      </c>
      <c r="AF17" s="79">
        <f ca="1">IFERROR(IF(AF$3="","",(IF($B$3="On",IF(AG$3="",AVERAGE(Data_Initial!AE17:AF17),AVERAGE(Data_Initial!AE17:AG17)),Data_Initial!AF17))),"")</f>
        <v>973.64586578193666</v>
      </c>
      <c r="AG17" s="79">
        <f ca="1">IFERROR(IF(AG$3="","",(IF($B$3="On",IF(AH$3="",AVERAGE(Data_Initial!AF17:AG17),AVERAGE(Data_Initial!AF17:AH17)),Data_Initial!AG17))),"")</f>
        <v>1467.3456430620608</v>
      </c>
      <c r="AH17" s="79">
        <f ca="1">IFERROR(IF(AH$3="","",(IF($B$3="On",IF(AI$3="",AVERAGE(Data_Initial!AG17:AH17),AVERAGE(Data_Initial!AG17:AI17)),Data_Initial!AH17))),"")</f>
        <v>1979.1506162582234</v>
      </c>
      <c r="AI17" s="79">
        <f ca="1">IFERROR(IF(AI$3="","",(IF($B$3="On",IF(AJ$3="",AVERAGE(Data_Initial!AH17:AI17),AVERAGE(Data_Initial!AH17:AJ17)),Data_Initial!AI17))),"")</f>
        <v>2420.5487762569301</v>
      </c>
      <c r="AJ17" s="79">
        <f ca="1">IFERROR(IF(AJ$3="","",(IF($B$3="On",IF(AK$3="",AVERAGE(Data_Initial!AI17:AJ17),AVERAGE(Data_Initial!AI17:AK17)),Data_Initial!AJ17))),"")</f>
        <v>2748.8281502484133</v>
      </c>
      <c r="AK17" s="79">
        <f ca="1">IFERROR(IF(AK$3="","",(IF($B$3="On",IF(AL$3="",AVERAGE(Data_Initial!AJ17:AK17),AVERAGE(Data_Initial!AJ17:AL17)),Data_Initial!AK17))),"")</f>
        <v>2968.331426626497</v>
      </c>
      <c r="AL17" s="79">
        <f ca="1">IFERROR(IF(AL$3="","",(IF($B$3="On",IF(AM$3="",AVERAGE(Data_Initial!AK17:AL17),AVERAGE(Data_Initial!AK17:AM17)),Data_Initial!AL17))),"")</f>
        <v>3105.6353499988904</v>
      </c>
      <c r="AM17" s="79">
        <f ca="1">IFERROR(IF(AM$3="","",(IF($B$3="On",IF(AN$3="",AVERAGE(Data_Initial!AL17:AM17),AVERAGE(Data_Initial!AL17:AN17)),Data_Initial!AM17))),"")</f>
        <v>3192.1236141596833</v>
      </c>
      <c r="AN17" s="79">
        <f ca="1">IFERROR(IF(AN$3="","",(IF($B$3="On",IF(AO$3="",AVERAGE(Data_Initial!AM17:AN17),AVERAGE(Data_Initial!AM17:AO17)),Data_Initial!AN17))),"")</f>
        <v>3249.4080380777564</v>
      </c>
      <c r="AO17" s="79">
        <f ca="1">IFERROR(IF(AO$3="","",(IF($B$3="On",IF(AP$3="",AVERAGE(Data_Initial!AN17:AO17),AVERAGE(Data_Initial!AN17:AP17)),Data_Initial!AO17))),"")</f>
        <v>3291.2036154097564</v>
      </c>
      <c r="AP17" s="79">
        <f ca="1">IFERROR(IF(AP$3="","",(IF($B$3="On",IF(AQ$3="",AVERAGE(Data_Initial!AO17:AP17),AVERAGE(Data_Initial!AO17:AQ17)),Data_Initial!AP17))),"")</f>
        <v>3309.9296290570901</v>
      </c>
      <c r="AQ17" s="79" t="str">
        <f>IFERROR(IF(AQ$3="","",(IF($B$3="On",IF(AR$3="",AVERAGE(Data_Initial!AP17:AQ17),AVERAGE(Data_Initial!AP17:AR17)),Data_Initial!AQ17))),"")</f>
        <v/>
      </c>
      <c r="AR17" s="79" t="str">
        <f>IFERROR(IF(AR$3="","",(IF($B$3="On",IF(AS$3="",AVERAGE(Data_Initial!AQ17:AR17),AVERAGE(Data_Initial!AQ17:AS17)),Data_Initial!AR17))),"")</f>
        <v/>
      </c>
      <c r="AS17" s="79" t="str">
        <f>IFERROR(IF(AS$3="","",(IF($B$3="On",IF(AT$3="",AVERAGE(Data_Initial!AR17:AS17),AVERAGE(Data_Initial!AR17:AT17)),Data_Initial!AS17))),"")</f>
        <v/>
      </c>
      <c r="AT17" s="79" t="str">
        <f>IFERROR(IF(AT$3="","",(IF($B$3="On",IF(AU$3="",AVERAGE(Data_Initial!AS17:AT17),AVERAGE(Data_Initial!AS17:AU17)),Data_Initial!AT17))),"")</f>
        <v/>
      </c>
      <c r="AU17" s="79" t="str">
        <f>IFERROR(IF(AU$3="","",(IF($B$3="On",IF(AV$3="",AVERAGE(Data_Initial!AT17:AU17),AVERAGE(Data_Initial!AT17:AV17)),Data_Initial!AU17))),"")</f>
        <v/>
      </c>
      <c r="AV17" s="79" t="str">
        <f>IFERROR(IF(AV$3="","",(IF($B$3="On",IF(AW$3="",AVERAGE(Data_Initial!AU17:AV17),AVERAGE(Data_Initial!AU17:AW17)),Data_Initial!AV17))),"")</f>
        <v/>
      </c>
      <c r="AW17" s="79" t="str">
        <f>IFERROR(IF(AW$3="","",(IF($B$3="On",IF(AX$3="",AVERAGE(Data_Initial!AV17:AW17),AVERAGE(Data_Initial!AV17:AX17)),Data_Initial!AW17))),"")</f>
        <v/>
      </c>
      <c r="AX17" s="79" t="str">
        <f>IFERROR(IF(AX$3="","",(IF($B$3="On",IF(AY$3="",AVERAGE(Data_Initial!AW17:AX17),AVERAGE(Data_Initial!AW17:AY17)),Data_Initial!AX17))),"")</f>
        <v/>
      </c>
      <c r="AY17" s="79" t="str">
        <f>IFERROR(IF(AY$3="","",(IF($B$3="On",IF(AZ$3="",AVERAGE(Data_Initial!AX17:AY17),AVERAGE(Data_Initial!AX17:AZ17)),Data_Initial!AY17))),"")</f>
        <v/>
      </c>
      <c r="AZ17" s="79" t="str">
        <f>IFERROR(IF(AZ$3="","",(IF($B$3="On",IF(BA$3="",AVERAGE(Data_Initial!AY17:AZ17),AVERAGE(Data_Initial!AY17:BA17)),Data_Initial!AZ17))),"")</f>
        <v/>
      </c>
      <c r="BA17" s="79"/>
      <c r="BB17" s="79"/>
      <c r="BC17" s="79"/>
      <c r="BD17" s="79"/>
      <c r="BE17" s="79"/>
      <c r="BF17" s="79"/>
      <c r="BG17" s="79"/>
      <c r="BH17" s="79"/>
      <c r="BI17" s="79"/>
      <c r="BJ17" s="79"/>
      <c r="BK17" s="79"/>
      <c r="BL17" s="79"/>
      <c r="BM17" s="79"/>
      <c r="BN17" s="79"/>
      <c r="BO17" s="79"/>
      <c r="BP17" s="79"/>
      <c r="BQ17" s="79"/>
      <c r="BR17" s="79"/>
      <c r="BS17" s="79"/>
      <c r="BT17" s="79"/>
      <c r="BU17" s="79"/>
      <c r="BV17" s="79"/>
      <c r="BW17" s="79"/>
      <c r="BX17" s="79"/>
      <c r="BY17" s="79"/>
      <c r="BZ17" s="79"/>
    </row>
    <row r="18" spans="1:78" x14ac:dyDescent="0.25">
      <c r="A18" s="79">
        <f ca="1">Data_Initial!A18</f>
        <v>1</v>
      </c>
      <c r="B18" s="79" t="str">
        <f ca="1">Data_Initial!B18</f>
        <v>G2</v>
      </c>
      <c r="C18" s="79">
        <f ca="1">IFERROR(IF($B$3="On",AVERAGE(Data_Initial!C18:D18),Data_Initial!C18),"")</f>
        <v>39.788447636158949</v>
      </c>
      <c r="D18" s="79">
        <f ca="1">IFERROR(IF(D$3="","",(IF($B$3="On",IF(E$3="",AVERAGE(Data_Initial!C18:D18),AVERAGE(Data_Initial!C18:E18)),Data_Initial!D18))),"")</f>
        <v>33.023973052526962</v>
      </c>
      <c r="E18" s="79">
        <f ca="1">IFERROR(IF(E$3="","",(IF($B$3="On",IF(F$3="",AVERAGE(Data_Initial!D18:E18),AVERAGE(Data_Initial!D18:F18)),Data_Initial!E18))),"")</f>
        <v>19.711235550117049</v>
      </c>
      <c r="F18" s="79">
        <f ca="1">IFERROR(IF(F$3="","",(IF($B$3="On",IF(G$3="",AVERAGE(Data_Initial!E18:F18),AVERAGE(Data_Initial!E18:G18)),Data_Initial!F18))),"")</f>
        <v>9.9468381322514468</v>
      </c>
      <c r="G18" s="79">
        <f ca="1">IFERROR(IF(G$3="","",(IF($B$3="On",IF(H$3="",AVERAGE(Data_Initial!F18:G18),AVERAGE(Data_Initial!F18:H18)),Data_Initial!G18))),"")</f>
        <v>3.0145446464060428</v>
      </c>
      <c r="H18" s="79">
        <f ca="1">IFERROR(IF(H$3="","",(IF($B$3="On",IF(I$3="",AVERAGE(Data_Initial!G18:H18),AVERAGE(Data_Initial!G18:I18)),Data_Initial!H18))),"")</f>
        <v>0.81717448984409247</v>
      </c>
      <c r="I18" s="79">
        <f ca="1">IFERROR(IF(I$3="","",(IF($B$3="On",IF(J$3="",AVERAGE(Data_Initial!H18:I18),AVERAGE(Data_Initial!H18:J18)),Data_Initial!I18))),"")</f>
        <v>0.29539473455421589</v>
      </c>
      <c r="J18" s="79">
        <f ca="1">IFERROR(IF(J$3="","",(IF($B$3="On",IF(K$3="",AVERAGE(Data_Initial!I18:J18),AVERAGE(Data_Initial!I18:K18)),Data_Initial!J18))),"")</f>
        <v>-1.860691442268944</v>
      </c>
      <c r="K18" s="79">
        <f ca="1">IFERROR(IF(K$3="","",(IF($B$3="On",IF(L$3="",AVERAGE(Data_Initial!J18:K18),AVERAGE(Data_Initial!J18:L18)),Data_Initial!K18))),"")</f>
        <v>-3.3927727573244133</v>
      </c>
      <c r="L18" s="79">
        <f ca="1">IFERROR(IF(L$3="","",(IF($B$3="On",IF(M$3="",AVERAGE(Data_Initial!K18:L18),AVERAGE(Data_Initial!K18:M18)),Data_Initial!L18))),"")</f>
        <v>-5.1349513100258264</v>
      </c>
      <c r="M18" s="79">
        <f ca="1">IFERROR(IF(M$3="","",(IF($B$3="On",IF(N$3="",AVERAGE(Data_Initial!L18:M18),AVERAGE(Data_Initial!L18:N18)),Data_Initial!M18))),"")</f>
        <v>-4.7031361341522233</v>
      </c>
      <c r="N18" s="79">
        <f ca="1">IFERROR(IF(N$3="","",(IF($B$3="On",IF(O$3="",AVERAGE(Data_Initial!M18:N18),AVERAGE(Data_Initial!M18:O18)),Data_Initial!N18))),"")</f>
        <v>-4.7404147861810406</v>
      </c>
      <c r="O18" s="79">
        <f ca="1">IFERROR(IF(O$3="","",(IF($B$3="On",IF(P$3="",AVERAGE(Data_Initial!N18:O18),AVERAGE(Data_Initial!N18:P18)),Data_Initial!O18))),"")</f>
        <v>-7.0427330644521797</v>
      </c>
      <c r="P18" s="79">
        <f ca="1">IFERROR(IF(P$3="","",(IF($B$3="On",IF(Q$3="",AVERAGE(Data_Initial!O18:P18),AVERAGE(Data_Initial!O18:Q18)),Data_Initial!P18))),"")</f>
        <v>-6.0103411315406801</v>
      </c>
      <c r="Q18" s="79">
        <f ca="1">IFERROR(IF(Q$3="","",(IF($B$3="On",IF(R$3="",AVERAGE(Data_Initial!P18:Q18),AVERAGE(Data_Initial!P18:R18)),Data_Initial!Q18))),"")</f>
        <v>-7.7100374438420403</v>
      </c>
      <c r="R18" s="79">
        <f ca="1">IFERROR(IF(R$3="","",(IF($B$3="On",IF(S$3="",AVERAGE(Data_Initial!Q18:R18),AVERAGE(Data_Initial!Q18:S18)),Data_Initial!R18))),"")</f>
        <v>-7.6237344346371474</v>
      </c>
      <c r="S18" s="79">
        <f ca="1">IFERROR(IF(S$3="","",(IF($B$3="On",IF(T$3="",AVERAGE(Data_Initial!R18:S18),AVERAGE(Data_Initial!R18:T18)),Data_Initial!S18))),"")</f>
        <v>-7.6713710622195004</v>
      </c>
      <c r="T18" s="79">
        <f ca="1">IFERROR(IF(T$3="","",(IF($B$3="On",IF(U$3="",AVERAGE(Data_Initial!S18:T18),AVERAGE(Data_Initial!S18:U18)),Data_Initial!T18))),"")</f>
        <v>-4.4858908461064848</v>
      </c>
      <c r="U18" s="79">
        <f ca="1">IFERROR(IF(U$3="","",(IF($B$3="On",IF(V$3="",AVERAGE(Data_Initial!T18:U18),AVERAGE(Data_Initial!T18:V18)),Data_Initial!U18))),"")</f>
        <v>-2.634664579374808</v>
      </c>
      <c r="V18" s="79">
        <f ca="1">IFERROR(IF(V$3="","",(IF($B$3="On",IF(W$3="",AVERAGE(Data_Initial!U18:V18),AVERAGE(Data_Initial!U18:W18)),Data_Initial!V18))),"")</f>
        <v>-1.4717751188897339</v>
      </c>
      <c r="W18" s="79">
        <f ca="1">IFERROR(IF(W$3="","",(IF($B$3="On",IF(X$3="",AVERAGE(Data_Initial!V18:W18),AVERAGE(Data_Initial!V18:X18)),Data_Initial!W18))),"")</f>
        <v>2.4218948215641976</v>
      </c>
      <c r="X18" s="79">
        <f ca="1">IFERROR(IF(X$3="","",(IF($B$3="On",IF(Y$3="",AVERAGE(Data_Initial!W18:X18),AVERAGE(Data_Initial!W18:Y18)),Data_Initial!X18))),"")</f>
        <v>12.455494484993295</v>
      </c>
      <c r="Y18" s="79">
        <f ca="1">IFERROR(IF(Y$3="","",(IF($B$3="On",IF(Z$3="",AVERAGE(Data_Initial!X18:Y18),AVERAGE(Data_Initial!X18:Z18)),Data_Initial!Y18))),"")</f>
        <v>32.142299050750033</v>
      </c>
      <c r="Z18" s="79">
        <f ca="1">IFERROR(IF(Z$3="","",(IF($B$3="On",IF(AA$3="",AVERAGE(Data_Initial!Y18:Z18),AVERAGE(Data_Initial!Y18:AA18)),Data_Initial!Z18))),"")</f>
        <v>68.845019207324228</v>
      </c>
      <c r="AA18" s="79">
        <f ca="1">IFERROR(IF(AA$3="","",(IF($B$3="On",IF(AB$3="",AVERAGE(Data_Initial!Z18:AA18),AVERAGE(Data_Initial!Z18:AB18)),Data_Initial!AA18))),"")</f>
        <v>136.41840279237366</v>
      </c>
      <c r="AB18" s="79">
        <f ca="1">IFERROR(IF(AB$3="","",(IF($B$3="On",IF(AC$3="",AVERAGE(Data_Initial!AA18:AB18),AVERAGE(Data_Initial!AA18:AC18)),Data_Initial!AB18))),"")</f>
        <v>259.462668192026</v>
      </c>
      <c r="AC18" s="79">
        <f ca="1">IFERROR(IF(AC$3="","",(IF($B$3="On",IF(AD$3="",AVERAGE(Data_Initial!AB18:AC18),AVERAGE(Data_Initial!AB18:AD18)),Data_Initial!AC18))),"")</f>
        <v>466.51840285784129</v>
      </c>
      <c r="AD18" s="79">
        <f ca="1">IFERROR(IF(AD$3="","",(IF($B$3="On",IF(AE$3="",AVERAGE(Data_Initial!AC18:AD18),AVERAGE(Data_Initial!AC18:AE18)),Data_Initial!AD18))),"")</f>
        <v>790.86852357064743</v>
      </c>
      <c r="AE18" s="79">
        <f ca="1">IFERROR(IF(AE$3="","",(IF($B$3="On",IF(AF$3="",AVERAGE(Data_Initial!AD18:AE18),AVERAGE(Data_Initial!AD18:AF18)),Data_Initial!AE18))),"")</f>
        <v>1219.3936840728945</v>
      </c>
      <c r="AF18" s="79">
        <f ca="1">IFERROR(IF(AF$3="","",(IF($B$3="On",IF(AG$3="",AVERAGE(Data_Initial!AE18:AF18),AVERAGE(Data_Initial!AE18:AG18)),Data_Initial!AF18))),"")</f>
        <v>1693.0631260128966</v>
      </c>
      <c r="AG18" s="79">
        <f ca="1">IFERROR(IF(AG$3="","",(IF($B$3="On",IF(AH$3="",AVERAGE(Data_Initial!AF18:AG18),AVERAGE(Data_Initial!AF18:AH18)),Data_Initial!AG18))),"")</f>
        <v>2129.4051680645803</v>
      </c>
      <c r="AH18" s="79">
        <f ca="1">IFERROR(IF(AH$3="","",(IF($B$3="On",IF(AI$3="",AVERAGE(Data_Initial!AG18:AH18),AVERAGE(Data_Initial!AG18:AI18)),Data_Initial!AH18))),"")</f>
        <v>2469.6943120848396</v>
      </c>
      <c r="AI18" s="79">
        <f ca="1">IFERROR(IF(AI$3="","",(IF($B$3="On",IF(AJ$3="",AVERAGE(Data_Initial!AH18:AI18),AVERAGE(Data_Initial!AH18:AJ18)),Data_Initial!AI18))),"")</f>
        <v>2706.3923859995666</v>
      </c>
      <c r="AJ18" s="79">
        <f ca="1">IFERROR(IF(AJ$3="","",(IF($B$3="On",IF(AK$3="",AVERAGE(Data_Initial!AI18:AJ18),AVERAGE(Data_Initial!AI18:AK18)),Data_Initial!AJ18))),"")</f>
        <v>2855.93924857708</v>
      </c>
      <c r="AK18" s="79">
        <f ca="1">IFERROR(IF(AK$3="","",(IF($B$3="On",IF(AL$3="",AVERAGE(Data_Initial!AJ18:AK18),AVERAGE(Data_Initial!AJ18:AL18)),Data_Initial!AK18))),"")</f>
        <v>2948.6814134843667</v>
      </c>
      <c r="AL18" s="79">
        <f ca="1">IFERROR(IF(AL$3="","",(IF($B$3="On",IF(AM$3="",AVERAGE(Data_Initial!AK18:AL18),AVERAGE(Data_Initial!AK18:AM18)),Data_Initial!AL18))),"")</f>
        <v>3006.9722468986365</v>
      </c>
      <c r="AM18" s="79">
        <f ca="1">IFERROR(IF(AM$3="","",(IF($B$3="On",IF(AN$3="",AVERAGE(Data_Initial!AL18:AM18),AVERAGE(Data_Initial!AL18:AN18)),Data_Initial!AM18))),"")</f>
        <v>3043.3434916235497</v>
      </c>
      <c r="AN18" s="79">
        <f ca="1">IFERROR(IF(AN$3="","",(IF($B$3="On",IF(AO$3="",AVERAGE(Data_Initial!AM18:AN18),AVERAGE(Data_Initial!AM18:AO18)),Data_Initial!AN18))),"")</f>
        <v>3068.1817658285368</v>
      </c>
      <c r="AO18" s="79">
        <f ca="1">IFERROR(IF(AO$3="","",(IF($B$3="On",IF(AP$3="",AVERAGE(Data_Initial!AN18:AO18),AVERAGE(Data_Initial!AN18:AP18)),Data_Initial!AO18))),"")</f>
        <v>3085.2912410535168</v>
      </c>
      <c r="AP18" s="79">
        <f ca="1">IFERROR(IF(AP$3="","",(IF($B$3="On",IF(AQ$3="",AVERAGE(Data_Initial!AO18:AP18),AVERAGE(Data_Initial!AO18:AQ18)),Data_Initial!AP18))),"")</f>
        <v>3093.7260458782703</v>
      </c>
      <c r="AQ18" s="79" t="str">
        <f>IFERROR(IF(AQ$3="","",(IF($B$3="On",IF(AR$3="",AVERAGE(Data_Initial!AP18:AQ18),AVERAGE(Data_Initial!AP18:AR18)),Data_Initial!AQ18))),"")</f>
        <v/>
      </c>
      <c r="AR18" s="79" t="str">
        <f>IFERROR(IF(AR$3="","",(IF($B$3="On",IF(AS$3="",AVERAGE(Data_Initial!AQ18:AR18),AVERAGE(Data_Initial!AQ18:AS18)),Data_Initial!AR18))),"")</f>
        <v/>
      </c>
      <c r="AS18" s="79" t="str">
        <f>IFERROR(IF(AS$3="","",(IF($B$3="On",IF(AT$3="",AVERAGE(Data_Initial!AR18:AS18),AVERAGE(Data_Initial!AR18:AT18)),Data_Initial!AS18))),"")</f>
        <v/>
      </c>
      <c r="AT18" s="79" t="str">
        <f>IFERROR(IF(AT$3="","",(IF($B$3="On",IF(AU$3="",AVERAGE(Data_Initial!AS18:AT18),AVERAGE(Data_Initial!AS18:AU18)),Data_Initial!AT18))),"")</f>
        <v/>
      </c>
      <c r="AU18" s="79" t="str">
        <f>IFERROR(IF(AU$3="","",(IF($B$3="On",IF(AV$3="",AVERAGE(Data_Initial!AT18:AU18),AVERAGE(Data_Initial!AT18:AV18)),Data_Initial!AU18))),"")</f>
        <v/>
      </c>
      <c r="AV18" s="79" t="str">
        <f>IFERROR(IF(AV$3="","",(IF($B$3="On",IF(AW$3="",AVERAGE(Data_Initial!AU18:AV18),AVERAGE(Data_Initial!AU18:AW18)),Data_Initial!AV18))),"")</f>
        <v/>
      </c>
      <c r="AW18" s="79" t="str">
        <f>IFERROR(IF(AW$3="","",(IF($B$3="On",IF(AX$3="",AVERAGE(Data_Initial!AV18:AW18),AVERAGE(Data_Initial!AV18:AX18)),Data_Initial!AW18))),"")</f>
        <v/>
      </c>
      <c r="AX18" s="79" t="str">
        <f>IFERROR(IF(AX$3="","",(IF($B$3="On",IF(AY$3="",AVERAGE(Data_Initial!AW18:AX18),AVERAGE(Data_Initial!AW18:AY18)),Data_Initial!AX18))),"")</f>
        <v/>
      </c>
      <c r="AY18" s="79" t="str">
        <f>IFERROR(IF(AY$3="","",(IF($B$3="On",IF(AZ$3="",AVERAGE(Data_Initial!AX18:AY18),AVERAGE(Data_Initial!AX18:AZ18)),Data_Initial!AY18))),"")</f>
        <v/>
      </c>
      <c r="AZ18" s="79" t="str">
        <f>IFERROR(IF(AZ$3="","",(IF($B$3="On",IF(BA$3="",AVERAGE(Data_Initial!AY18:AZ18),AVERAGE(Data_Initial!AY18:BA18)),Data_Initial!AZ18))),"")</f>
        <v/>
      </c>
      <c r="BA18" s="79"/>
      <c r="BB18" s="79"/>
      <c r="BC18" s="79"/>
      <c r="BD18" s="79"/>
      <c r="BE18" s="79"/>
      <c r="BF18" s="79"/>
      <c r="BG18" s="79"/>
      <c r="BH18" s="79"/>
      <c r="BI18" s="79"/>
      <c r="BJ18" s="79"/>
      <c r="BK18" s="79"/>
      <c r="BL18" s="79"/>
      <c r="BM18" s="79"/>
      <c r="BN18" s="79"/>
      <c r="BO18" s="79"/>
      <c r="BP18" s="79"/>
      <c r="BQ18" s="79"/>
      <c r="BR18" s="79"/>
      <c r="BS18" s="79"/>
      <c r="BT18" s="79"/>
      <c r="BU18" s="79"/>
      <c r="BV18" s="79"/>
      <c r="BW18" s="79"/>
      <c r="BX18" s="79"/>
      <c r="BY18" s="79"/>
      <c r="BZ18" s="79"/>
    </row>
    <row r="19" spans="1:78" x14ac:dyDescent="0.25">
      <c r="A19" s="79">
        <f ca="1">Data_Initial!A19</f>
        <v>1</v>
      </c>
      <c r="B19" s="79" t="str">
        <f ca="1">Data_Initial!B19</f>
        <v>H2</v>
      </c>
      <c r="C19" s="79">
        <f ca="1">IFERROR(IF($B$3="On",AVERAGE(Data_Initial!C19:D19),Data_Initial!C19),"")</f>
        <v>22.274068679217848</v>
      </c>
      <c r="D19" s="79">
        <f ca="1">IFERROR(IF(D$3="","",(IF($B$3="On",IF(E$3="",AVERAGE(Data_Initial!C19:D19),AVERAGE(Data_Initial!C19:E19)),Data_Initial!D19))),"")</f>
        <v>18.105620902666175</v>
      </c>
      <c r="E19" s="79">
        <f ca="1">IFERROR(IF(E$3="","",(IF($B$3="On",IF(F$3="",AVERAGE(Data_Initial!D19:E19),AVERAGE(Data_Initial!D19:F19)),Data_Initial!E19))),"")</f>
        <v>12.240822535659854</v>
      </c>
      <c r="F19" s="79">
        <f ca="1">IFERROR(IF(F$3="","",(IF($B$3="On",IF(G$3="",AVERAGE(Data_Initial!E19:F19),AVERAGE(Data_Initial!E19:G19)),Data_Initial!F19))),"")</f>
        <v>6.1146787207177731</v>
      </c>
      <c r="G19" s="79">
        <f ca="1">IFERROR(IF(G$3="","",(IF($B$3="On",IF(H$3="",AVERAGE(Data_Initial!F19:G19),AVERAGE(Data_Initial!F19:H19)),Data_Initial!G19))),"")</f>
        <v>2.3562439362617638</v>
      </c>
      <c r="H19" s="79">
        <f ca="1">IFERROR(IF(H$3="","",(IF($B$3="On",IF(I$3="",AVERAGE(Data_Initial!G19:H19),AVERAGE(Data_Initial!G19:I19)),Data_Initial!H19))),"")</f>
        <v>1.7939038788437467</v>
      </c>
      <c r="I19" s="79">
        <f ca="1">IFERROR(IF(I$3="","",(IF($B$3="On",IF(J$3="",AVERAGE(Data_Initial!H19:I19),AVERAGE(Data_Initial!H19:J19)),Data_Initial!I19))),"")</f>
        <v>0.9984681874238962</v>
      </c>
      <c r="J19" s="79">
        <f ca="1">IFERROR(IF(J$3="","",(IF($B$3="On",IF(K$3="",AVERAGE(Data_Initial!I19:J19),AVERAGE(Data_Initial!I19:K19)),Data_Initial!J19))),"")</f>
        <v>1.3353026541844886</v>
      </c>
      <c r="K19" s="79">
        <f ca="1">IFERROR(IF(K$3="","",(IF($B$3="On",IF(L$3="",AVERAGE(Data_Initial!J19:K19),AVERAGE(Data_Initial!J19:L19)),Data_Initial!K19))),"")</f>
        <v>-0.66266276036306826</v>
      </c>
      <c r="L19" s="79">
        <f ca="1">IFERROR(IF(L$3="","",(IF($B$3="On",IF(M$3="",AVERAGE(Data_Initial!K19:L19),AVERAGE(Data_Initial!K19:M19)),Data_Initial!L19))),"")</f>
        <v>-1.3229240765863344</v>
      </c>
      <c r="M19" s="79">
        <f ca="1">IFERROR(IF(M$3="","",(IF($B$3="On",IF(N$3="",AVERAGE(Data_Initial!L19:M19),AVERAGE(Data_Initial!L19:N19)),Data_Initial!M19))),"")</f>
        <v>-3.0078371056824866</v>
      </c>
      <c r="N19" s="79">
        <f ca="1">IFERROR(IF(N$3="","",(IF($B$3="On",IF(O$3="",AVERAGE(Data_Initial!M19:N19),AVERAGE(Data_Initial!M19:O19)),Data_Initial!N19))),"")</f>
        <v>-4.413439784599027</v>
      </c>
      <c r="O19" s="79">
        <f ca="1">IFERROR(IF(O$3="","",(IF($B$3="On",IF(P$3="",AVERAGE(Data_Initial!N19:O19),AVERAGE(Data_Initial!N19:P19)),Data_Initial!O19))),"")</f>
        <v>-5.0974108689968789</v>
      </c>
      <c r="P19" s="79">
        <f ca="1">IFERROR(IF(P$3="","",(IF($B$3="On",IF(Q$3="",AVERAGE(Data_Initial!O19:P19),AVERAGE(Data_Initial!O19:Q19)),Data_Initial!P19))),"")</f>
        <v>-5.3647139585414125</v>
      </c>
      <c r="Q19" s="79">
        <f ca="1">IFERROR(IF(Q$3="","",(IF($B$3="On",IF(R$3="",AVERAGE(Data_Initial!P19:Q19),AVERAGE(Data_Initial!P19:R19)),Data_Initial!Q19))),"")</f>
        <v>-5.6732334436463434</v>
      </c>
      <c r="R19" s="79">
        <f ca="1">IFERROR(IF(R$3="","",(IF($B$3="On",IF(S$3="",AVERAGE(Data_Initial!Q19:R19),AVERAGE(Data_Initial!Q19:S19)),Data_Initial!R19))),"")</f>
        <v>-5.7494174520397792</v>
      </c>
      <c r="S19" s="79">
        <f ca="1">IFERROR(IF(S$3="","",(IF($B$3="On",IF(T$3="",AVERAGE(Data_Initial!R19:S19),AVERAGE(Data_Initial!R19:T19)),Data_Initial!S19))),"")</f>
        <v>-4.6728828122598633</v>
      </c>
      <c r="T19" s="79">
        <f ca="1">IFERROR(IF(T$3="","",(IF($B$3="On",IF(U$3="",AVERAGE(Data_Initial!S19:T19),AVERAGE(Data_Initial!S19:U19)),Data_Initial!T19))),"")</f>
        <v>-4.4764569473765432</v>
      </c>
      <c r="U19" s="79">
        <f ca="1">IFERROR(IF(U$3="","",(IF($B$3="On",IF(V$3="",AVERAGE(Data_Initial!T19:U19),AVERAGE(Data_Initial!T19:V19)),Data_Initial!U19))),"")</f>
        <v>-4.8548902587018929</v>
      </c>
      <c r="V19" s="79">
        <f ca="1">IFERROR(IF(V$3="","",(IF($B$3="On",IF(W$3="",AVERAGE(Data_Initial!U19:V19),AVERAGE(Data_Initial!U19:W19)),Data_Initial!V19))),"")</f>
        <v>-2.8828509427024365</v>
      </c>
      <c r="W19" s="79">
        <f ca="1">IFERROR(IF(W$3="","",(IF($B$3="On",IF(X$3="",AVERAGE(Data_Initial!V19:W19),AVERAGE(Data_Initial!V19:X19)),Data_Initial!W19))),"")</f>
        <v>2.3515989253188905</v>
      </c>
      <c r="X19" s="79">
        <f ca="1">IFERROR(IF(X$3="","",(IF($B$3="On",IF(Y$3="",AVERAGE(Data_Initial!W19:X19),AVERAGE(Data_Initial!W19:Y19)),Data_Initial!X19))),"")</f>
        <v>11.083619349970526</v>
      </c>
      <c r="Y19" s="79">
        <f ca="1">IFERROR(IF(Y$3="","",(IF($B$3="On",IF(Z$3="",AVERAGE(Data_Initial!X19:Y19),AVERAGE(Data_Initial!X19:Z19)),Data_Initial!Y19))),"")</f>
        <v>27.144414890229815</v>
      </c>
      <c r="Z19" s="79">
        <f ca="1">IFERROR(IF(Z$3="","",(IF($B$3="On",IF(AA$3="",AVERAGE(Data_Initial!Y19:Z19),AVERAGE(Data_Initial!Y19:AA19)),Data_Initial!Z19))),"")</f>
        <v>60.281973661642667</v>
      </c>
      <c r="AA19" s="79">
        <f ca="1">IFERROR(IF(AA$3="","",(IF($B$3="On",IF(AB$3="",AVERAGE(Data_Initial!Z19:AA19),AVERAGE(Data_Initial!Z19:AB19)),Data_Initial!AA19))),"")</f>
        <v>120.02745296114217</v>
      </c>
      <c r="AB19" s="79">
        <f ca="1">IFERROR(IF(AB$3="","",(IF($B$3="On",IF(AC$3="",AVERAGE(Data_Initial!AA19:AB19),AVERAGE(Data_Initial!AA19:AC19)),Data_Initial!AB19))),"")</f>
        <v>227.6877200226983</v>
      </c>
      <c r="AC19" s="79">
        <f ca="1">IFERROR(IF(AC$3="","",(IF($B$3="On",IF(AD$3="",AVERAGE(Data_Initial!AB19:AC19),AVERAGE(Data_Initial!AB19:AD19)),Data_Initial!AC19))),"")</f>
        <v>411.51184807526869</v>
      </c>
      <c r="AD19" s="79">
        <f ca="1">IFERROR(IF(AD$3="","",(IF($B$3="On",IF(AE$3="",AVERAGE(Data_Initial!AC19:AD19),AVERAGE(Data_Initial!AC19:AE19)),Data_Initial!AD19))),"")</f>
        <v>708.49836454454237</v>
      </c>
      <c r="AE19" s="79">
        <f ca="1">IFERROR(IF(AE$3="","",(IF($B$3="On",IF(AF$3="",AVERAGE(Data_Initial!AD19:AE19),AVERAGE(Data_Initial!AD19:AF19)),Data_Initial!AE19))),"")</f>
        <v>1120.1051706679693</v>
      </c>
      <c r="AF19" s="79">
        <f ca="1">IFERROR(IF(AF$3="","",(IF($B$3="On",IF(AG$3="",AVERAGE(Data_Initial!AE19:AF19),AVERAGE(Data_Initial!AE19:AG19)),Data_Initial!AF19))),"")</f>
        <v>1592.2089299645097</v>
      </c>
      <c r="AG19" s="79">
        <f ca="1">IFERROR(IF(AG$3="","",(IF($B$3="On",IF(AH$3="",AVERAGE(Data_Initial!AF19:AG19),AVERAGE(Data_Initial!AF19:AH19)),Data_Initial!AG19))),"")</f>
        <v>2047.18416959768</v>
      </c>
      <c r="AH19" s="79">
        <f ca="1">IFERROR(IF(AH$3="","",(IF($B$3="On",IF(AI$3="",AVERAGE(Data_Initial!AG19:AH19),AVERAGE(Data_Initial!AG19:AI19)),Data_Initial!AH19))),"")</f>
        <v>2414.5279990736867</v>
      </c>
      <c r="AI19" s="79">
        <f ca="1">IFERROR(IF(AI$3="","",(IF($B$3="On",IF(AJ$3="",AVERAGE(Data_Initial!AH19:AI19),AVERAGE(Data_Initial!AH19:AJ19)),Data_Initial!AI19))),"")</f>
        <v>2676.9877868919598</v>
      </c>
      <c r="AJ19" s="79">
        <f ca="1">IFERROR(IF(AJ$3="","",(IF($B$3="On",IF(AK$3="",AVERAGE(Data_Initial!AI19:AJ19),AVERAGE(Data_Initial!AI19:AK19)),Data_Initial!AJ19))),"")</f>
        <v>2844.18935001828</v>
      </c>
      <c r="AK19" s="79">
        <f ca="1">IFERROR(IF(AK$3="","",(IF($B$3="On",IF(AL$3="",AVERAGE(Data_Initial!AJ19:AK19),AVERAGE(Data_Initial!AJ19:AL19)),Data_Initial!AK19))),"")</f>
        <v>2944.9306624134665</v>
      </c>
      <c r="AL19" s="79">
        <f ca="1">IFERROR(IF(AL$3="","",(IF($B$3="On",IF(AM$3="",AVERAGE(Data_Initial!AK19:AL19),AVERAGE(Data_Initial!AK19:AM19)),Data_Initial!AL19))),"")</f>
        <v>3007.25147342837</v>
      </c>
      <c r="AM19" s="79">
        <f ca="1">IFERROR(IF(AM$3="","",(IF($B$3="On",IF(AN$3="",AVERAGE(Data_Initial!AL19:AM19),AVERAGE(Data_Initial!AL19:AN19)),Data_Initial!AM19))),"")</f>
        <v>3046.308539086463</v>
      </c>
      <c r="AN19" s="79">
        <f ca="1">IFERROR(IF(AN$3="","",(IF($B$3="On",IF(AO$3="",AVERAGE(Data_Initial!AM19:AN19),AVERAGE(Data_Initial!AM19:AO19)),Data_Initial!AN19))),"")</f>
        <v>3072.9039956890265</v>
      </c>
      <c r="AO19" s="79">
        <f ca="1">IFERROR(IF(AO$3="","",(IF($B$3="On",IF(AP$3="",AVERAGE(Data_Initial!AN19:AO19),AVERAGE(Data_Initial!AN19:AP19)),Data_Initial!AO19))),"")</f>
        <v>3091.4286396624834</v>
      </c>
      <c r="AP19" s="79">
        <f ca="1">IFERROR(IF(AP$3="","",(IF($B$3="On",IF(AQ$3="",AVERAGE(Data_Initial!AO19:AP19),AVERAGE(Data_Initial!AO19:AQ19)),Data_Initial!AP19))),"")</f>
        <v>3099.861881034125</v>
      </c>
      <c r="AQ19" s="79" t="str">
        <f>IFERROR(IF(AQ$3="","",(IF($B$3="On",IF(AR$3="",AVERAGE(Data_Initial!AP19:AQ19),AVERAGE(Data_Initial!AP19:AR19)),Data_Initial!AQ19))),"")</f>
        <v/>
      </c>
      <c r="AR19" s="79" t="str">
        <f>IFERROR(IF(AR$3="","",(IF($B$3="On",IF(AS$3="",AVERAGE(Data_Initial!AQ19:AR19),AVERAGE(Data_Initial!AQ19:AS19)),Data_Initial!AR19))),"")</f>
        <v/>
      </c>
      <c r="AS19" s="79" t="str">
        <f>IFERROR(IF(AS$3="","",(IF($B$3="On",IF(AT$3="",AVERAGE(Data_Initial!AR19:AS19),AVERAGE(Data_Initial!AR19:AT19)),Data_Initial!AS19))),"")</f>
        <v/>
      </c>
      <c r="AT19" s="79" t="str">
        <f>IFERROR(IF(AT$3="","",(IF($B$3="On",IF(AU$3="",AVERAGE(Data_Initial!AS19:AT19),AVERAGE(Data_Initial!AS19:AU19)),Data_Initial!AT19))),"")</f>
        <v/>
      </c>
      <c r="AU19" s="79" t="str">
        <f>IFERROR(IF(AU$3="","",(IF($B$3="On",IF(AV$3="",AVERAGE(Data_Initial!AT19:AU19),AVERAGE(Data_Initial!AT19:AV19)),Data_Initial!AU19))),"")</f>
        <v/>
      </c>
      <c r="AV19" s="79" t="str">
        <f>IFERROR(IF(AV$3="","",(IF($B$3="On",IF(AW$3="",AVERAGE(Data_Initial!AU19:AV19),AVERAGE(Data_Initial!AU19:AW19)),Data_Initial!AV19))),"")</f>
        <v/>
      </c>
      <c r="AW19" s="79" t="str">
        <f>IFERROR(IF(AW$3="","",(IF($B$3="On",IF(AX$3="",AVERAGE(Data_Initial!AV19:AW19),AVERAGE(Data_Initial!AV19:AX19)),Data_Initial!AW19))),"")</f>
        <v/>
      </c>
      <c r="AX19" s="79" t="str">
        <f>IFERROR(IF(AX$3="","",(IF($B$3="On",IF(AY$3="",AVERAGE(Data_Initial!AW19:AX19),AVERAGE(Data_Initial!AW19:AY19)),Data_Initial!AX19))),"")</f>
        <v/>
      </c>
      <c r="AY19" s="79" t="str">
        <f>IFERROR(IF(AY$3="","",(IF($B$3="On",IF(AZ$3="",AVERAGE(Data_Initial!AX19:AY19),AVERAGE(Data_Initial!AX19:AZ19)),Data_Initial!AY19))),"")</f>
        <v/>
      </c>
      <c r="AZ19" s="79" t="str">
        <f>IFERROR(IF(AZ$3="","",(IF($B$3="On",IF(BA$3="",AVERAGE(Data_Initial!AY19:AZ19),AVERAGE(Data_Initial!AY19:BA19)),Data_Initial!AZ19))),"")</f>
        <v/>
      </c>
      <c r="BA19" s="79"/>
      <c r="BB19" s="79"/>
      <c r="BC19" s="79"/>
      <c r="BD19" s="79"/>
      <c r="BE19" s="79"/>
      <c r="BF19" s="79"/>
      <c r="BG19" s="79"/>
      <c r="BH19" s="79"/>
      <c r="BI19" s="79"/>
      <c r="BJ19" s="79"/>
      <c r="BK19" s="79"/>
      <c r="BL19" s="79"/>
      <c r="BM19" s="79"/>
      <c r="BN19" s="79"/>
      <c r="BO19" s="79"/>
      <c r="BP19" s="79"/>
      <c r="BQ19" s="79"/>
      <c r="BR19" s="79"/>
      <c r="BS19" s="79"/>
      <c r="BT19" s="79"/>
      <c r="BU19" s="79"/>
      <c r="BV19" s="79"/>
      <c r="BW19" s="79"/>
      <c r="BX19" s="79"/>
      <c r="BY19" s="79"/>
      <c r="BZ19" s="79"/>
    </row>
    <row r="20" spans="1:78" x14ac:dyDescent="0.25">
      <c r="A20" s="79">
        <f ca="1">Data_Initial!A20</f>
        <v>1</v>
      </c>
      <c r="B20" s="79" t="str">
        <f ca="1">Data_Initial!B20</f>
        <v>A3</v>
      </c>
      <c r="C20" s="79">
        <f ca="1">IFERROR(IF($B$3="On",AVERAGE(Data_Initial!C20:D20),Data_Initial!C20),"")</f>
        <v>23.394981888287447</v>
      </c>
      <c r="D20" s="79">
        <f ca="1">IFERROR(IF(D$3="","",(IF($B$3="On",IF(E$3="",AVERAGE(Data_Initial!C20:D20),AVERAGE(Data_Initial!C20:E20)),Data_Initial!D20))),"")</f>
        <v>19.257248083779199</v>
      </c>
      <c r="E20" s="79">
        <f ca="1">IFERROR(IF(E$3="","",(IF($B$3="On",IF(F$3="",AVERAGE(Data_Initial!D20:E20),AVERAGE(Data_Initial!D20:F20)),Data_Initial!E20))),"")</f>
        <v>14.296818482049275</v>
      </c>
      <c r="F20" s="79">
        <f ca="1">IFERROR(IF(F$3="","",(IF($B$3="On",IF(G$3="",AVERAGE(Data_Initial!E20:F20),AVERAGE(Data_Initial!E20:G20)),Data_Initial!F20))),"")</f>
        <v>7.2943582380220002</v>
      </c>
      <c r="G20" s="79">
        <f ca="1">IFERROR(IF(G$3="","",(IF($B$3="On",IF(H$3="",AVERAGE(Data_Initial!F20:G20),AVERAGE(Data_Initial!F20:H20)),Data_Initial!G20))),"")</f>
        <v>4.6743803829385806</v>
      </c>
      <c r="H20" s="79">
        <f ca="1">IFERROR(IF(H$3="","",(IF($B$3="On",IF(I$3="",AVERAGE(Data_Initial!G20:H20),AVERAGE(Data_Initial!G20:I20)),Data_Initial!H20))),"")</f>
        <v>2.7208184681408034</v>
      </c>
      <c r="I20" s="79">
        <f ca="1">IFERROR(IF(I$3="","",(IF($B$3="On",IF(J$3="",AVERAGE(Data_Initial!H20:I20),AVERAGE(Data_Initial!H20:J20)),Data_Initial!I20))),"")</f>
        <v>1.9666243542267978</v>
      </c>
      <c r="J20" s="79">
        <f ca="1">IFERROR(IF(J$3="","",(IF($B$3="On",IF(K$3="",AVERAGE(Data_Initial!I20:J20),AVERAGE(Data_Initial!I20:K20)),Data_Initial!J20))),"")</f>
        <v>-0.26343372694403583</v>
      </c>
      <c r="K20" s="79">
        <f ca="1">IFERROR(IF(K$3="","",(IF($B$3="On",IF(L$3="",AVERAGE(Data_Initial!J20:K20),AVERAGE(Data_Initial!J20:L20)),Data_Initial!K20))),"")</f>
        <v>-3.0735291159609623</v>
      </c>
      <c r="L20" s="79">
        <f ca="1">IFERROR(IF(L$3="","",(IF($B$3="On",IF(M$3="",AVERAGE(Data_Initial!K20:L20),AVERAGE(Data_Initial!K20:M20)),Data_Initial!L20))),"")</f>
        <v>-4.6116155370841634</v>
      </c>
      <c r="M20" s="79">
        <f ca="1">IFERROR(IF(M$3="","",(IF($B$3="On",IF(N$3="",AVERAGE(Data_Initial!L20:M20),AVERAGE(Data_Initial!L20:N20)),Data_Initial!M20))),"")</f>
        <v>-4.789263685355917</v>
      </c>
      <c r="N20" s="79">
        <f ca="1">IFERROR(IF(N$3="","",(IF($B$3="On",IF(O$3="",AVERAGE(Data_Initial!M20:N20),AVERAGE(Data_Initial!M20:O20)),Data_Initial!N20))),"")</f>
        <v>-5.0884045230706469</v>
      </c>
      <c r="O20" s="79">
        <f ca="1">IFERROR(IF(O$3="","",(IF($B$3="On",IF(P$3="",AVERAGE(Data_Initial!N20:O20),AVERAGE(Data_Initial!N20:P20)),Data_Initial!O20))),"")</f>
        <v>-6.2946983991861698</v>
      </c>
      <c r="P20" s="79">
        <f ca="1">IFERROR(IF(P$3="","",(IF($B$3="On",IF(Q$3="",AVERAGE(Data_Initial!O20:P20),AVERAGE(Data_Initial!O20:Q20)),Data_Initial!P20))),"")</f>
        <v>-8.1862126294806021</v>
      </c>
      <c r="Q20" s="79">
        <f ca="1">IFERROR(IF(Q$3="","",(IF($B$3="On",IF(R$3="",AVERAGE(Data_Initial!P20:Q20),AVERAGE(Data_Initial!P20:R20)),Data_Initial!Q20))),"")</f>
        <v>-9.0183502655058856</v>
      </c>
      <c r="R20" s="79">
        <f ca="1">IFERROR(IF(R$3="","",(IF($B$3="On",IF(S$3="",AVERAGE(Data_Initial!Q20:R20),AVERAGE(Data_Initial!Q20:S20)),Data_Initial!R20))),"")</f>
        <v>-10.301723761202547</v>
      </c>
      <c r="S20" s="79">
        <f ca="1">IFERROR(IF(S$3="","",(IF($B$3="On",IF(T$3="",AVERAGE(Data_Initial!R20:S20),AVERAGE(Data_Initial!R20:T20)),Data_Initial!S20))),"")</f>
        <v>-11.080902526623973</v>
      </c>
      <c r="T20" s="79">
        <f ca="1">IFERROR(IF(T$3="","",(IF($B$3="On",IF(U$3="",AVERAGE(Data_Initial!S20:T20),AVERAGE(Data_Initial!S20:U20)),Data_Initial!T20))),"")</f>
        <v>-9.2493282675004771</v>
      </c>
      <c r="U20" s="79">
        <f ca="1">IFERROR(IF(U$3="","",(IF($B$3="On",IF(V$3="",AVERAGE(Data_Initial!T20:U20),AVERAGE(Data_Initial!T20:V20)),Data_Initial!U20))),"")</f>
        <v>-5.6376319324416215</v>
      </c>
      <c r="V20" s="79">
        <f ca="1">IFERROR(IF(V$3="","",(IF($B$3="On",IF(W$3="",AVERAGE(Data_Initial!U20:V20),AVERAGE(Data_Initial!U20:W20)),Data_Initial!V20))),"")</f>
        <v>3.5102625110932117</v>
      </c>
      <c r="W20" s="79">
        <f ca="1">IFERROR(IF(W$3="","",(IF($B$3="On",IF(X$3="",AVERAGE(Data_Initial!V20:W20),AVERAGE(Data_Initial!V20:X20)),Data_Initial!W20))),"")</f>
        <v>14.945939809093355</v>
      </c>
      <c r="X20" s="79">
        <f ca="1">IFERROR(IF(X$3="","",(IF($B$3="On",IF(Y$3="",AVERAGE(Data_Initial!W20:X20),AVERAGE(Data_Initial!W20:Y20)),Data_Initial!X20))),"")</f>
        <v>36.810360818379671</v>
      </c>
      <c r="Y20" s="79">
        <f ca="1">IFERROR(IF(Y$3="","",(IF($B$3="On",IF(Z$3="",AVERAGE(Data_Initial!X20:Y20),AVERAGE(Data_Initial!X20:Z20)),Data_Initial!Y20))),"")</f>
        <v>77.018438297000145</v>
      </c>
      <c r="Z20" s="79">
        <f ca="1">IFERROR(IF(Z$3="","",(IF($B$3="On",IF(AA$3="",AVERAGE(Data_Initial!Y20:Z20),AVERAGE(Data_Initial!Y20:AA20)),Data_Initial!Z20))),"")</f>
        <v>143.95656416100874</v>
      </c>
      <c r="AA20" s="79">
        <f ca="1">IFERROR(IF(AA$3="","",(IF($B$3="On",IF(AB$3="",AVERAGE(Data_Initial!Z20:AA20),AVERAGE(Data_Initial!Z20:AB20)),Data_Initial!AA20))),"")</f>
        <v>257.63360347667168</v>
      </c>
      <c r="AB20" s="79">
        <f ca="1">IFERROR(IF(AB$3="","",(IF($B$3="On",IF(AC$3="",AVERAGE(Data_Initial!AA20:AB20),AVERAGE(Data_Initial!AA20:AC20)),Data_Initial!AB20))),"")</f>
        <v>431.12602250378768</v>
      </c>
      <c r="AC20" s="79">
        <f ca="1">IFERROR(IF(AC$3="","",(IF($B$3="On",IF(AD$3="",AVERAGE(Data_Initial!AB20:AC20),AVERAGE(Data_Initial!AB20:AD20)),Data_Initial!AC20))),"")</f>
        <v>695.44487396593695</v>
      </c>
      <c r="AD20" s="79">
        <f ca="1">IFERROR(IF(AD$3="","",(IF($B$3="On",IF(AE$3="",AVERAGE(Data_Initial!AC20:AD20),AVERAGE(Data_Initial!AC20:AE20)),Data_Initial!AD20))),"")</f>
        <v>1048.867443042117</v>
      </c>
      <c r="AE20" s="79">
        <f ca="1">IFERROR(IF(AE$3="","",(IF($B$3="On",IF(AF$3="",AVERAGE(Data_Initial!AD20:AE20),AVERAGE(Data_Initial!AD20:AF20)),Data_Initial!AE20))),"")</f>
        <v>1463.9522391283599</v>
      </c>
      <c r="AF20" s="79">
        <f ca="1">IFERROR(IF(AF$3="","",(IF($B$3="On",IF(AG$3="",AVERAGE(Data_Initial!AE20:AF20),AVERAGE(Data_Initial!AE20:AG20)),Data_Initial!AF20))),"")</f>
        <v>1880.5435439297964</v>
      </c>
      <c r="AG20" s="79">
        <f ca="1">IFERROR(IF(AG$3="","",(IF($B$3="On",IF(AH$3="",AVERAGE(Data_Initial!AF20:AG20),AVERAGE(Data_Initial!AF20:AH20)),Data_Initial!AG20))),"")</f>
        <v>2235.0269389388536</v>
      </c>
      <c r="AH20" s="79">
        <f ca="1">IFERROR(IF(AH$3="","",(IF($B$3="On",IF(AI$3="",AVERAGE(Data_Initial!AG20:AH20),AVERAGE(Data_Initial!AG20:AI20)),Data_Initial!AH20))),"")</f>
        <v>2502.3772648251434</v>
      </c>
      <c r="AI20" s="79">
        <f ca="1">IFERROR(IF(AI$3="","",(IF($B$3="On",IF(AJ$3="",AVERAGE(Data_Initial!AH20:AI20),AVERAGE(Data_Initial!AH20:AJ20)),Data_Initial!AI20))),"")</f>
        <v>2684.9452536491167</v>
      </c>
      <c r="AJ20" s="79">
        <f ca="1">IFERROR(IF(AJ$3="","",(IF($B$3="On",IF(AK$3="",AVERAGE(Data_Initial!AI20:AJ20),AVERAGE(Data_Initial!AI20:AK20)),Data_Initial!AJ20))),"")</f>
        <v>2817.5548712180266</v>
      </c>
      <c r="AK20" s="79">
        <f ca="1">IFERROR(IF(AK$3="","",(IF($B$3="On",IF(AL$3="",AVERAGE(Data_Initial!AJ20:AK20),AVERAGE(Data_Initial!AJ20:AL20)),Data_Initial!AK20))),"")</f>
        <v>2919.8302038291604</v>
      </c>
      <c r="AL20" s="79">
        <f ca="1">IFERROR(IF(AL$3="","",(IF($B$3="On",IF(AM$3="",AVERAGE(Data_Initial!AK20:AL20),AVERAGE(Data_Initial!AK20:AM20)),Data_Initial!AL20))),"")</f>
        <v>3004.4969327469371</v>
      </c>
      <c r="AM20" s="79">
        <f ca="1">IFERROR(IF(AM$3="","",(IF($B$3="On",IF(AN$3="",AVERAGE(Data_Initial!AL20:AM20),AVERAGE(Data_Initial!AL20:AN20)),Data_Initial!AM20))),"")</f>
        <v>3070.52045309716</v>
      </c>
      <c r="AN20" s="79">
        <f ca="1">IFERROR(IF(AN$3="","",(IF($B$3="On",IF(AO$3="",AVERAGE(Data_Initial!AM20:AN20),AVERAGE(Data_Initial!AM20:AO20)),Data_Initial!AN20))),"")</f>
        <v>3124.4948437018065</v>
      </c>
      <c r="AO20" s="79">
        <f ca="1">IFERROR(IF(AO$3="","",(IF($B$3="On",IF(AP$3="",AVERAGE(Data_Initial!AN20:AO20),AVERAGE(Data_Initial!AN20:AP20)),Data_Initial!AO20))),"")</f>
        <v>3171.9108604296766</v>
      </c>
      <c r="AP20" s="79">
        <f ca="1">IFERROR(IF(AP$3="","",(IF($B$3="On",IF(AQ$3="",AVERAGE(Data_Initial!AO20:AP20),AVERAGE(Data_Initial!AO20:AQ20)),Data_Initial!AP20))),"")</f>
        <v>3194.996221225585</v>
      </c>
      <c r="AQ20" s="79" t="str">
        <f>IFERROR(IF(AQ$3="","",(IF($B$3="On",IF(AR$3="",AVERAGE(Data_Initial!AP20:AQ20),AVERAGE(Data_Initial!AP20:AR20)),Data_Initial!AQ20))),"")</f>
        <v/>
      </c>
      <c r="AR20" s="79" t="str">
        <f>IFERROR(IF(AR$3="","",(IF($B$3="On",IF(AS$3="",AVERAGE(Data_Initial!AQ20:AR20),AVERAGE(Data_Initial!AQ20:AS20)),Data_Initial!AR20))),"")</f>
        <v/>
      </c>
      <c r="AS20" s="79" t="str">
        <f>IFERROR(IF(AS$3="","",(IF($B$3="On",IF(AT$3="",AVERAGE(Data_Initial!AR20:AS20),AVERAGE(Data_Initial!AR20:AT20)),Data_Initial!AS20))),"")</f>
        <v/>
      </c>
      <c r="AT20" s="79" t="str">
        <f>IFERROR(IF(AT$3="","",(IF($B$3="On",IF(AU$3="",AVERAGE(Data_Initial!AS20:AT20),AVERAGE(Data_Initial!AS20:AU20)),Data_Initial!AT20))),"")</f>
        <v/>
      </c>
      <c r="AU20" s="79" t="str">
        <f>IFERROR(IF(AU$3="","",(IF($B$3="On",IF(AV$3="",AVERAGE(Data_Initial!AT20:AU20),AVERAGE(Data_Initial!AT20:AV20)),Data_Initial!AU20))),"")</f>
        <v/>
      </c>
      <c r="AV20" s="79" t="str">
        <f>IFERROR(IF(AV$3="","",(IF($B$3="On",IF(AW$3="",AVERAGE(Data_Initial!AU20:AV20),AVERAGE(Data_Initial!AU20:AW20)),Data_Initial!AV20))),"")</f>
        <v/>
      </c>
      <c r="AW20" s="79" t="str">
        <f>IFERROR(IF(AW$3="","",(IF($B$3="On",IF(AX$3="",AVERAGE(Data_Initial!AV20:AW20),AVERAGE(Data_Initial!AV20:AX20)),Data_Initial!AW20))),"")</f>
        <v/>
      </c>
      <c r="AX20" s="79" t="str">
        <f>IFERROR(IF(AX$3="","",(IF($B$3="On",IF(AY$3="",AVERAGE(Data_Initial!AW20:AX20),AVERAGE(Data_Initial!AW20:AY20)),Data_Initial!AX20))),"")</f>
        <v/>
      </c>
      <c r="AY20" s="79" t="str">
        <f>IFERROR(IF(AY$3="","",(IF($B$3="On",IF(AZ$3="",AVERAGE(Data_Initial!AX20:AY20),AVERAGE(Data_Initial!AX20:AZ20)),Data_Initial!AY20))),"")</f>
        <v/>
      </c>
      <c r="AZ20" s="79" t="str">
        <f>IFERROR(IF(AZ$3="","",(IF($B$3="On",IF(BA$3="",AVERAGE(Data_Initial!AY20:AZ20),AVERAGE(Data_Initial!AY20:BA20)),Data_Initial!AZ20))),"")</f>
        <v/>
      </c>
      <c r="BA20" s="79"/>
      <c r="BB20" s="79"/>
      <c r="BC20" s="79"/>
      <c r="BD20" s="79"/>
      <c r="BE20" s="79"/>
      <c r="BF20" s="79"/>
      <c r="BG20" s="79"/>
      <c r="BH20" s="79"/>
      <c r="BI20" s="79"/>
      <c r="BJ20" s="79"/>
      <c r="BK20" s="79"/>
      <c r="BL20" s="79"/>
      <c r="BM20" s="79"/>
      <c r="BN20" s="79"/>
      <c r="BO20" s="79"/>
      <c r="BP20" s="79"/>
      <c r="BQ20" s="79"/>
      <c r="BR20" s="79"/>
      <c r="BS20" s="79"/>
      <c r="BT20" s="79"/>
      <c r="BU20" s="79"/>
      <c r="BV20" s="79"/>
      <c r="BW20" s="79"/>
      <c r="BX20" s="79"/>
      <c r="BY20" s="79"/>
      <c r="BZ20" s="79"/>
    </row>
    <row r="21" spans="1:78" x14ac:dyDescent="0.25">
      <c r="A21" s="79">
        <f ca="1">Data_Initial!A21</f>
        <v>1</v>
      </c>
      <c r="B21" s="79" t="str">
        <f ca="1">Data_Initial!B21</f>
        <v>B3</v>
      </c>
      <c r="C21" s="79">
        <f ca="1">IFERROR(IF($B$3="On",AVERAGE(Data_Initial!C21:D21),Data_Initial!C21),"")</f>
        <v>18.31916329642285</v>
      </c>
      <c r="D21" s="79">
        <f ca="1">IFERROR(IF(D$3="","",(IF($B$3="On",IF(E$3="",AVERAGE(Data_Initial!C21:D21),AVERAGE(Data_Initial!C21:E21)),Data_Initial!D21))),"")</f>
        <v>16.948389721869699</v>
      </c>
      <c r="E21" s="79">
        <f ca="1">IFERROR(IF(E$3="","",(IF($B$3="On",IF(F$3="",AVERAGE(Data_Initial!D21:E21),AVERAGE(Data_Initial!D21:F21)),Data_Initial!E21))),"")</f>
        <v>14.49216494182078</v>
      </c>
      <c r="F21" s="79">
        <f ca="1">IFERROR(IF(F$3="","",(IF($B$3="On",IF(G$3="",AVERAGE(Data_Initial!E21:F21),AVERAGE(Data_Initial!E21:G21)),Data_Initial!F21))),"")</f>
        <v>9.6954846567556672</v>
      </c>
      <c r="G21" s="79">
        <f ca="1">IFERROR(IF(G$3="","",(IF($B$3="On",IF(H$3="",AVERAGE(Data_Initial!F21:G21),AVERAGE(Data_Initial!F21:H21)),Data_Initial!G21))),"")</f>
        <v>5.9763504665882792</v>
      </c>
      <c r="H21" s="79">
        <f ca="1">IFERROR(IF(H$3="","",(IF($B$3="On",IF(I$3="",AVERAGE(Data_Initial!G21:H21),AVERAGE(Data_Initial!G21:I21)),Data_Initial!H21))),"")</f>
        <v>3.7577879866403259</v>
      </c>
      <c r="I21" s="79">
        <f ca="1">IFERROR(IF(I$3="","",(IF($B$3="On",IF(J$3="",AVERAGE(Data_Initial!H21:I21),AVERAGE(Data_Initial!H21:J21)),Data_Initial!I21))),"")</f>
        <v>0.28644210232990597</v>
      </c>
      <c r="J21" s="79">
        <f ca="1">IFERROR(IF(J$3="","",(IF($B$3="On",IF(K$3="",AVERAGE(Data_Initial!I21:J21),AVERAGE(Data_Initial!I21:K21)),Data_Initial!J21))),"")</f>
        <v>-3.3630883228085335</v>
      </c>
      <c r="K21" s="79">
        <f ca="1">IFERROR(IF(K$3="","",(IF($B$3="On",IF(L$3="",AVERAGE(Data_Initial!J21:K21),AVERAGE(Data_Initial!J21:L21)),Data_Initial!K21))),"")</f>
        <v>-4.5728715233444763</v>
      </c>
      <c r="L21" s="79">
        <f ca="1">IFERROR(IF(L$3="","",(IF($B$3="On",IF(M$3="",AVERAGE(Data_Initial!K21:L21),AVERAGE(Data_Initial!K21:M21)),Data_Initial!L21))),"")</f>
        <v>-4.474689657453383</v>
      </c>
      <c r="M21" s="79">
        <f ca="1">IFERROR(IF(M$3="","",(IF($B$3="On",IF(N$3="",AVERAGE(Data_Initial!L21:M21),AVERAGE(Data_Initial!L21:N21)),Data_Initial!M21))),"")</f>
        <v>-6.0800249991525561</v>
      </c>
      <c r="N21" s="79">
        <f ca="1">IFERROR(IF(N$3="","",(IF($B$3="On",IF(O$3="",AVERAGE(Data_Initial!M21:N21),AVERAGE(Data_Initial!M21:O21)),Data_Initial!N21))),"")</f>
        <v>-7.3994948205199762</v>
      </c>
      <c r="O21" s="79">
        <f ca="1">IFERROR(IF(O$3="","",(IF($B$3="On",IF(P$3="",AVERAGE(Data_Initial!N21:O21),AVERAGE(Data_Initial!N21:P21)),Data_Initial!O21))),"")</f>
        <v>-10.511394039759137</v>
      </c>
      <c r="P21" s="79">
        <f ca="1">IFERROR(IF(P$3="","",(IF($B$3="On",IF(Q$3="",AVERAGE(Data_Initial!O21:P21),AVERAGE(Data_Initial!O21:Q21)),Data_Initial!P21))),"")</f>
        <v>-9.6824995476539364</v>
      </c>
      <c r="Q21" s="79">
        <f ca="1">IFERROR(IF(Q$3="","",(IF($B$3="On",IF(R$3="",AVERAGE(Data_Initial!P21:Q21),AVERAGE(Data_Initial!P21:R21)),Data_Initial!Q21))),"")</f>
        <v>-10.837555932886232</v>
      </c>
      <c r="R21" s="79">
        <f ca="1">IFERROR(IF(R$3="","",(IF($B$3="On",IF(S$3="",AVERAGE(Data_Initial!Q21:R21),AVERAGE(Data_Initial!Q21:S21)),Data_Initial!R21))),"")</f>
        <v>-10.9276677971925</v>
      </c>
      <c r="S21" s="79">
        <f ca="1">IFERROR(IF(S$3="","",(IF($B$3="On",IF(T$3="",AVERAGE(Data_Initial!R21:S21),AVERAGE(Data_Initial!R21:T21)),Data_Initial!S21))),"")</f>
        <v>-11.488257387470767</v>
      </c>
      <c r="T21" s="79">
        <f ca="1">IFERROR(IF(T$3="","",(IF($B$3="On",IF(U$3="",AVERAGE(Data_Initial!S21:T21),AVERAGE(Data_Initial!S21:U21)),Data_Initial!T21))),"")</f>
        <v>-8.4267845313521779</v>
      </c>
      <c r="U21" s="79">
        <f ca="1">IFERROR(IF(U$3="","",(IF($B$3="On",IF(V$3="",AVERAGE(Data_Initial!T21:U21),AVERAGE(Data_Initial!T21:V21)),Data_Initial!U21))),"")</f>
        <v>-3.4280363191210106</v>
      </c>
      <c r="V21" s="79">
        <f ca="1">IFERROR(IF(V$3="","",(IF($B$3="On",IF(W$3="",AVERAGE(Data_Initial!U21:V21),AVERAGE(Data_Initial!U21:W21)),Data_Initial!V21))),"")</f>
        <v>4.78535689312519</v>
      </c>
      <c r="W21" s="79">
        <f ca="1">IFERROR(IF(W$3="","",(IF($B$3="On",IF(X$3="",AVERAGE(Data_Initial!V21:W21),AVERAGE(Data_Initial!V21:X21)),Data_Initial!W21))),"")</f>
        <v>15.909296942108867</v>
      </c>
      <c r="X21" s="79">
        <f ca="1">IFERROR(IF(X$3="","",(IF($B$3="On",IF(Y$3="",AVERAGE(Data_Initial!W21:X21),AVERAGE(Data_Initial!W21:Y21)),Data_Initial!X21))),"")</f>
        <v>40.050695095818362</v>
      </c>
      <c r="Y21" s="79">
        <f ca="1">IFERROR(IF(Y$3="","",(IF($B$3="On",IF(Z$3="",AVERAGE(Data_Initial!X21:Y21),AVERAGE(Data_Initial!X21:Z21)),Data_Initial!Y21))),"")</f>
        <v>81.659361456848771</v>
      </c>
      <c r="Z21" s="79">
        <f ca="1">IFERROR(IF(Z$3="","",(IF($B$3="On",IF(AA$3="",AVERAGE(Data_Initial!Y21:Z21),AVERAGE(Data_Initial!Y21:AA21)),Data_Initial!Z21))),"")</f>
        <v>151.15765516300763</v>
      </c>
      <c r="AA21" s="79">
        <f ca="1">IFERROR(IF(AA$3="","",(IF($B$3="On",IF(AB$3="",AVERAGE(Data_Initial!Z21:AA21),AVERAGE(Data_Initial!Z21:AB21)),Data_Initial!AA21))),"")</f>
        <v>260.97993984848199</v>
      </c>
      <c r="AB21" s="79">
        <f ca="1">IFERROR(IF(AB$3="","",(IF($B$3="On",IF(AC$3="",AVERAGE(Data_Initial!AA21:AB21),AVERAGE(Data_Initial!AA21:AC21)),Data_Initial!AB21))),"")</f>
        <v>433.38151065491269</v>
      </c>
      <c r="AC21" s="79">
        <f ca="1">IFERROR(IF(AC$3="","",(IF($B$3="On",IF(AD$3="",AVERAGE(Data_Initial!AB21:AC21),AVERAGE(Data_Initial!AB21:AD21)),Data_Initial!AC21))),"")</f>
        <v>692.09288748473807</v>
      </c>
      <c r="AD21" s="79">
        <f ca="1">IFERROR(IF(AD$3="","",(IF($B$3="On",IF(AE$3="",AVERAGE(Data_Initial!AC21:AD21),AVERAGE(Data_Initial!AC21:AE21)),Data_Initial!AD21))),"")</f>
        <v>1046.0312650128005</v>
      </c>
      <c r="AE21" s="79">
        <f ca="1">IFERROR(IF(AE$3="","",(IF($B$3="On",IF(AF$3="",AVERAGE(Data_Initial!AD21:AE21),AVERAGE(Data_Initial!AD21:AF21)),Data_Initial!AE21))),"")</f>
        <v>1470.2656314170636</v>
      </c>
      <c r="AF21" s="79">
        <f ca="1">IFERROR(IF(AF$3="","",(IF($B$3="On",IF(AG$3="",AVERAGE(Data_Initial!AE21:AF21),AVERAGE(Data_Initial!AE21:AG21)),Data_Initial!AF21))),"")</f>
        <v>1904.5836282216399</v>
      </c>
      <c r="AG21" s="79">
        <f ca="1">IFERROR(IF(AG$3="","",(IF($B$3="On",IF(AH$3="",AVERAGE(Data_Initial!AF21:AG21),AVERAGE(Data_Initial!AF21:AH21)),Data_Initial!AG21))),"")</f>
        <v>2281.6973935145666</v>
      </c>
      <c r="AH21" s="79">
        <f ca="1">IFERROR(IF(AH$3="","",(IF($B$3="On",IF(AI$3="",AVERAGE(Data_Initial!AG21:AH21),AVERAGE(Data_Initial!AG21:AI21)),Data_Initial!AH21))),"")</f>
        <v>2565.0756853763937</v>
      </c>
      <c r="AI21" s="79">
        <f ca="1">IFERROR(IF(AI$3="","",(IF($B$3="On",IF(AJ$3="",AVERAGE(Data_Initial!AH21:AI21),AVERAGE(Data_Initial!AH21:AJ21)),Data_Initial!AI21))),"")</f>
        <v>2758.8821819627769</v>
      </c>
      <c r="AJ21" s="79">
        <f ca="1">IFERROR(IF(AJ$3="","",(IF($B$3="On",IF(AK$3="",AVERAGE(Data_Initial!AI21:AJ21),AVERAGE(Data_Initial!AI21:AK21)),Data_Initial!AJ21))),"")</f>
        <v>2893.6194738351569</v>
      </c>
      <c r="AK21" s="79">
        <f ca="1">IFERROR(IF(AK$3="","",(IF($B$3="On",IF(AL$3="",AVERAGE(Data_Initial!AJ21:AK21),AVERAGE(Data_Initial!AJ21:AL21)),Data_Initial!AK21))),"")</f>
        <v>2997.6012095770734</v>
      </c>
      <c r="AL21" s="79">
        <f ca="1">IFERROR(IF(AL$3="","",(IF($B$3="On",IF(AM$3="",AVERAGE(Data_Initial!AK21:AL21),AVERAGE(Data_Initial!AK21:AM21)),Data_Initial!AL21))),"")</f>
        <v>3086.2197470871338</v>
      </c>
      <c r="AM21" s="79">
        <f ca="1">IFERROR(IF(AM$3="","",(IF($B$3="On",IF(AN$3="",AVERAGE(Data_Initial!AL21:AM21),AVERAGE(Data_Initial!AL21:AN21)),Data_Initial!AM21))),"")</f>
        <v>3159.2775070085404</v>
      </c>
      <c r="AN21" s="79">
        <f ca="1">IFERROR(IF(AN$3="","",(IF($B$3="On",IF(AO$3="",AVERAGE(Data_Initial!AM21:AN21),AVERAGE(Data_Initial!AM21:AO21)),Data_Initial!AN21))),"")</f>
        <v>3220.3511752637969</v>
      </c>
      <c r="AO21" s="79">
        <f ca="1">IFERROR(IF(AO$3="","",(IF($B$3="On",IF(AP$3="",AVERAGE(Data_Initial!AN21:AO21),AVERAGE(Data_Initial!AN21:AP21)),Data_Initial!AO21))),"")</f>
        <v>3270.3484530431165</v>
      </c>
      <c r="AP21" s="79">
        <f ca="1">IFERROR(IF(AP$3="","",(IF($B$3="On",IF(AQ$3="",AVERAGE(Data_Initial!AO21:AP21),AVERAGE(Data_Initial!AO21:AQ21)),Data_Initial!AP21))),"")</f>
        <v>3294.2551298582848</v>
      </c>
      <c r="AQ21" s="79" t="str">
        <f>IFERROR(IF(AQ$3="","",(IF($B$3="On",IF(AR$3="",AVERAGE(Data_Initial!AP21:AQ21),AVERAGE(Data_Initial!AP21:AR21)),Data_Initial!AQ21))),"")</f>
        <v/>
      </c>
      <c r="AR21" s="79" t="str">
        <f>IFERROR(IF(AR$3="","",(IF($B$3="On",IF(AS$3="",AVERAGE(Data_Initial!AQ21:AR21),AVERAGE(Data_Initial!AQ21:AS21)),Data_Initial!AR21))),"")</f>
        <v/>
      </c>
      <c r="AS21" s="79" t="str">
        <f>IFERROR(IF(AS$3="","",(IF($B$3="On",IF(AT$3="",AVERAGE(Data_Initial!AR21:AS21),AVERAGE(Data_Initial!AR21:AT21)),Data_Initial!AS21))),"")</f>
        <v/>
      </c>
      <c r="AT21" s="79" t="str">
        <f>IFERROR(IF(AT$3="","",(IF($B$3="On",IF(AU$3="",AVERAGE(Data_Initial!AS21:AT21),AVERAGE(Data_Initial!AS21:AU21)),Data_Initial!AT21))),"")</f>
        <v/>
      </c>
      <c r="AU21" s="79" t="str">
        <f>IFERROR(IF(AU$3="","",(IF($B$3="On",IF(AV$3="",AVERAGE(Data_Initial!AT21:AU21),AVERAGE(Data_Initial!AT21:AV21)),Data_Initial!AU21))),"")</f>
        <v/>
      </c>
      <c r="AV21" s="79" t="str">
        <f>IFERROR(IF(AV$3="","",(IF($B$3="On",IF(AW$3="",AVERAGE(Data_Initial!AU21:AV21),AVERAGE(Data_Initial!AU21:AW21)),Data_Initial!AV21))),"")</f>
        <v/>
      </c>
      <c r="AW21" s="79" t="str">
        <f>IFERROR(IF(AW$3="","",(IF($B$3="On",IF(AX$3="",AVERAGE(Data_Initial!AV21:AW21),AVERAGE(Data_Initial!AV21:AX21)),Data_Initial!AW21))),"")</f>
        <v/>
      </c>
      <c r="AX21" s="79" t="str">
        <f>IFERROR(IF(AX$3="","",(IF($B$3="On",IF(AY$3="",AVERAGE(Data_Initial!AW21:AX21),AVERAGE(Data_Initial!AW21:AY21)),Data_Initial!AX21))),"")</f>
        <v/>
      </c>
      <c r="AY21" s="79" t="str">
        <f>IFERROR(IF(AY$3="","",(IF($B$3="On",IF(AZ$3="",AVERAGE(Data_Initial!AX21:AY21),AVERAGE(Data_Initial!AX21:AZ21)),Data_Initial!AY21))),"")</f>
        <v/>
      </c>
      <c r="AZ21" s="79" t="str">
        <f>IFERROR(IF(AZ$3="","",(IF($B$3="On",IF(BA$3="",AVERAGE(Data_Initial!AY21:AZ21),AVERAGE(Data_Initial!AY21:BA21)),Data_Initial!AZ21))),"")</f>
        <v/>
      </c>
      <c r="BA21" s="79"/>
      <c r="BB21" s="79"/>
      <c r="BC21" s="79"/>
      <c r="BD21" s="79"/>
      <c r="BE21" s="79"/>
      <c r="BF21" s="79"/>
      <c r="BG21" s="79"/>
      <c r="BH21" s="79"/>
      <c r="BI21" s="79"/>
      <c r="BJ21" s="79"/>
      <c r="BK21" s="79"/>
      <c r="BL21" s="79"/>
      <c r="BM21" s="79"/>
      <c r="BN21" s="79"/>
      <c r="BO21" s="79"/>
      <c r="BP21" s="79"/>
      <c r="BQ21" s="79"/>
      <c r="BR21" s="79"/>
      <c r="BS21" s="79"/>
      <c r="BT21" s="79"/>
      <c r="BU21" s="79"/>
      <c r="BV21" s="79"/>
      <c r="BW21" s="79"/>
      <c r="BX21" s="79"/>
      <c r="BY21" s="79"/>
      <c r="BZ21" s="79"/>
    </row>
    <row r="22" spans="1:78" x14ac:dyDescent="0.25">
      <c r="A22" s="79">
        <f ca="1">Data_Initial!A22</f>
        <v>1</v>
      </c>
      <c r="B22" s="79" t="str">
        <f ca="1">Data_Initial!B22</f>
        <v>C3</v>
      </c>
      <c r="C22" s="79">
        <f ca="1">IFERROR(IF($B$3="On",AVERAGE(Data_Initial!C22:D22),Data_Initial!C22),"")</f>
        <v>10.454772352609545</v>
      </c>
      <c r="D22" s="79">
        <f ca="1">IFERROR(IF(D$3="","",(IF($B$3="On",IF(E$3="",AVERAGE(Data_Initial!C22:D22),AVERAGE(Data_Initial!C22:E22)),Data_Initial!D22))),"")</f>
        <v>8.048076575841451</v>
      </c>
      <c r="E22" s="79">
        <f ca="1">IFERROR(IF(E$3="","",(IF($B$3="On",IF(F$3="",AVERAGE(Data_Initial!D22:E22),AVERAGE(Data_Initial!D22:F22)),Data_Initial!E22))),"")</f>
        <v>6.4508640952650866</v>
      </c>
      <c r="F22" s="79">
        <f ca="1">IFERROR(IF(F$3="","",(IF($B$3="On",IF(G$3="",AVERAGE(Data_Initial!E22:F22),AVERAGE(Data_Initial!E22:G22)),Data_Initial!F22))),"")</f>
        <v>4.1360892971932435</v>
      </c>
      <c r="G22" s="79">
        <f ca="1">IFERROR(IF(G$3="","",(IF($B$3="On",IF(H$3="",AVERAGE(Data_Initial!F22:G22),AVERAGE(Data_Initial!F22:H22)),Data_Initial!G22))),"")</f>
        <v>2.8306144833735143</v>
      </c>
      <c r="H22" s="79">
        <f ca="1">IFERROR(IF(H$3="","",(IF($B$3="On",IF(I$3="",AVERAGE(Data_Initial!G22:H22),AVERAGE(Data_Initial!G22:I22)),Data_Initial!H22))),"")</f>
        <v>1.2186484201056373</v>
      </c>
      <c r="I22" s="79">
        <f ca="1">IFERROR(IF(I$3="","",(IF($B$3="On",IF(J$3="",AVERAGE(Data_Initial!H22:I22),AVERAGE(Data_Initial!H22:J22)),Data_Initial!I22))),"")</f>
        <v>1.3082971225652142</v>
      </c>
      <c r="J22" s="79">
        <f ca="1">IFERROR(IF(J$3="","",(IF($B$3="On",IF(K$3="",AVERAGE(Data_Initial!I22:J22),AVERAGE(Data_Initial!I22:K22)),Data_Initial!J22))),"")</f>
        <v>1.3949610986214813</v>
      </c>
      <c r="K22" s="79">
        <f ca="1">IFERROR(IF(K$3="","",(IF($B$3="On",IF(L$3="",AVERAGE(Data_Initial!J22:K22),AVERAGE(Data_Initial!J22:L22)),Data_Initial!K22))),"")</f>
        <v>-4.2807942201001925E-2</v>
      </c>
      <c r="L22" s="79">
        <f ca="1">IFERROR(IF(L$3="","",(IF($B$3="On",IF(M$3="",AVERAGE(Data_Initial!K22:L22),AVERAGE(Data_Initial!K22:M22)),Data_Initial!L22))),"")</f>
        <v>-0.15224803881922866</v>
      </c>
      <c r="M22" s="79">
        <f ca="1">IFERROR(IF(M$3="","",(IF($B$3="On",IF(N$3="",AVERAGE(Data_Initial!L22:M22),AVERAGE(Data_Initial!L22:N22)),Data_Initial!M22))),"")</f>
        <v>-0.51376253525283333</v>
      </c>
      <c r="N22" s="79">
        <f ca="1">IFERROR(IF(N$3="","",(IF($B$3="On",IF(O$3="",AVERAGE(Data_Initial!M22:N22),AVERAGE(Data_Initial!M22:O22)),Data_Initial!N22))),"")</f>
        <v>0.28700288910188865</v>
      </c>
      <c r="O22" s="79">
        <f ca="1">IFERROR(IF(O$3="","",(IF($B$3="On",IF(P$3="",AVERAGE(Data_Initial!N22:O22),AVERAGE(Data_Initial!N22:P22)),Data_Initial!O22))),"")</f>
        <v>-1.7558987246009881</v>
      </c>
      <c r="P22" s="79">
        <f ca="1">IFERROR(IF(P$3="","",(IF($B$3="On",IF(Q$3="",AVERAGE(Data_Initial!O22:P22),AVERAGE(Data_Initial!O22:Q22)),Data_Initial!P22))),"")</f>
        <v>-2.3918020256094983</v>
      </c>
      <c r="Q22" s="79">
        <f ca="1">IFERROR(IF(Q$3="","",(IF($B$3="On",IF(R$3="",AVERAGE(Data_Initial!P22:Q22),AVERAGE(Data_Initial!P22:R22)),Data_Initial!Q22))),"")</f>
        <v>-3.6069926353317601</v>
      </c>
      <c r="R22" s="79">
        <f ca="1">IFERROR(IF(R$3="","",(IF($B$3="On",IF(S$3="",AVERAGE(Data_Initial!Q22:R22),AVERAGE(Data_Initial!Q22:S22)),Data_Initial!R22))),"")</f>
        <v>-3.4767261333480128</v>
      </c>
      <c r="S22" s="79">
        <f ca="1">IFERROR(IF(S$3="","",(IF($B$3="On",IF(T$3="",AVERAGE(Data_Initial!R22:S22),AVERAGE(Data_Initial!R22:T22)),Data_Initial!S22))),"")</f>
        <v>-2.8542293920593997</v>
      </c>
      <c r="T22" s="79">
        <f ca="1">IFERROR(IF(T$3="","",(IF($B$3="On",IF(U$3="",AVERAGE(Data_Initial!S22:T22),AVERAGE(Data_Initial!S22:U22)),Data_Initial!T22))),"")</f>
        <v>-3.1273160918275003</v>
      </c>
      <c r="U22" s="79">
        <f ca="1">IFERROR(IF(U$3="","",(IF($B$3="On",IF(V$3="",AVERAGE(Data_Initial!T22:U22),AVERAGE(Data_Initial!T22:V22)),Data_Initial!U22))),"")</f>
        <v>-3.8570446984159994</v>
      </c>
      <c r="V22" s="79">
        <f ca="1">IFERROR(IF(V$3="","",(IF($B$3="On",IF(W$3="",AVERAGE(Data_Initial!U22:V22),AVERAGE(Data_Initial!U22:W22)),Data_Initial!V22))),"")</f>
        <v>-5.1538511360181465</v>
      </c>
      <c r="W22" s="79">
        <f ca="1">IFERROR(IF(W$3="","",(IF($B$3="On",IF(X$3="",AVERAGE(Data_Initial!V22:W22),AVERAGE(Data_Initial!V22:X22)),Data_Initial!W22))),"")</f>
        <v>-6.6450756004281466</v>
      </c>
      <c r="X22" s="79">
        <f ca="1">IFERROR(IF(X$3="","",(IF($B$3="On",IF(Y$3="",AVERAGE(Data_Initial!W22:X22),AVERAGE(Data_Initial!W22:Y22)),Data_Initial!X22))),"")</f>
        <v>-3.4585610240824267</v>
      </c>
      <c r="Y22" s="79">
        <f ca="1">IFERROR(IF(Y$3="","",(IF($B$3="On",IF(Z$3="",AVERAGE(Data_Initial!X22:Y22),AVERAGE(Data_Initial!X22:Z22)),Data_Initial!Y22))),"")</f>
        <v>0.64545500517578969</v>
      </c>
      <c r="Z22" s="79">
        <f ca="1">IFERROR(IF(Z$3="","",(IF($B$3="On",IF(AA$3="",AVERAGE(Data_Initial!Y22:Z22),AVERAGE(Data_Initial!Y22:AA22)),Data_Initial!Z22))),"")</f>
        <v>10.483812108394121</v>
      </c>
      <c r="AA22" s="79">
        <f ca="1">IFERROR(IF(AA$3="","",(IF($B$3="On",IF(AB$3="",AVERAGE(Data_Initial!Z22:AA22),AVERAGE(Data_Initial!Z22:AB22)),Data_Initial!AA22))),"")</f>
        <v>27.394724694732293</v>
      </c>
      <c r="AB22" s="79">
        <f ca="1">IFERROR(IF(AB$3="","",(IF($B$3="On",IF(AC$3="",AVERAGE(Data_Initial!AA22:AB22),AVERAGE(Data_Initial!AA22:AC22)),Data_Initial!AB22))),"")</f>
        <v>59.557843969652431</v>
      </c>
      <c r="AC22" s="79">
        <f ca="1">IFERROR(IF(AC$3="","",(IF($B$3="On",IF(AD$3="",AVERAGE(Data_Initial!AB22:AC22),AVERAGE(Data_Initial!AB22:AD22)),Data_Initial!AC22))),"")</f>
        <v>123.43428462050019</v>
      </c>
      <c r="AD22" s="79">
        <f ca="1">IFERROR(IF(AD$3="","",(IF($B$3="On",IF(AE$3="",AVERAGE(Data_Initial!AC22:AD22),AVERAGE(Data_Initial!AC22:AE22)),Data_Initial!AD22))),"")</f>
        <v>240.32990556404465</v>
      </c>
      <c r="AE22" s="79">
        <f ca="1">IFERROR(IF(AE$3="","",(IF($B$3="On",IF(AF$3="",AVERAGE(Data_Initial!AD22:AE22),AVERAGE(Data_Initial!AD22:AF22)),Data_Initial!AE22))),"")</f>
        <v>458.04120873671764</v>
      </c>
      <c r="AF22" s="79">
        <f ca="1">IFERROR(IF(AF$3="","",(IF($B$3="On",IF(AG$3="",AVERAGE(Data_Initial!AE22:AF22),AVERAGE(Data_Initial!AE22:AG22)),Data_Initial!AF22))),"")</f>
        <v>822.33560514781368</v>
      </c>
      <c r="AG22" s="79">
        <f ca="1">IFERROR(IF(AG$3="","",(IF($B$3="On",IF(AH$3="",AVERAGE(Data_Initial!AF22:AG22),AVERAGE(Data_Initial!AF22:AH22)),Data_Initial!AG22))),"")</f>
        <v>1358.7802445675841</v>
      </c>
      <c r="AH22" s="79">
        <f ca="1">IFERROR(IF(AH$3="","",(IF($B$3="On",IF(AI$3="",AVERAGE(Data_Initial!AG22:AH22),AVERAGE(Data_Initial!AG22:AI22)),Data_Initial!AH22))),"")</f>
        <v>1992.46516879041</v>
      </c>
      <c r="AI22" s="79">
        <f ca="1">IFERROR(IF(AI$3="","",(IF($B$3="On",IF(AJ$3="",AVERAGE(Data_Initial!AH22:AI22),AVERAGE(Data_Initial!AH22:AJ22)),Data_Initial!AI22))),"")</f>
        <v>2611.2170210557965</v>
      </c>
      <c r="AJ22" s="79">
        <f ca="1">IFERROR(IF(AJ$3="","",(IF($B$3="On",IF(AK$3="",AVERAGE(Data_Initial!AI22:AJ22),AVERAGE(Data_Initial!AI22:AK22)),Data_Initial!AJ22))),"")</f>
        <v>3098.7807519123398</v>
      </c>
      <c r="AK22" s="79">
        <f ca="1">IFERROR(IF(AK$3="","",(IF($B$3="On",IF(AL$3="",AVERAGE(Data_Initial!AJ22:AK22),AVERAGE(Data_Initial!AJ22:AL22)),Data_Initial!AK22))),"")</f>
        <v>3428.5868240286932</v>
      </c>
      <c r="AL22" s="79">
        <f ca="1">IFERROR(IF(AL$3="","",(IF($B$3="On",IF(AM$3="",AVERAGE(Data_Initial!AK22:AL22),AVERAGE(Data_Initial!AK22:AM22)),Data_Initial!AL22))),"")</f>
        <v>3620.6082588126869</v>
      </c>
      <c r="AM22" s="79">
        <f ca="1">IFERROR(IF(AM$3="","",(IF($B$3="On",IF(AN$3="",AVERAGE(Data_Initial!AL22:AM22),AVERAGE(Data_Initial!AL22:AN22)),Data_Initial!AM22))),"")</f>
        <v>3730.9569327099634</v>
      </c>
      <c r="AN22" s="79">
        <f ca="1">IFERROR(IF(AN$3="","",(IF($B$3="On",IF(AO$3="",AVERAGE(Data_Initial!AM22:AN22),AVERAGE(Data_Initial!AM22:AO22)),Data_Initial!AN22))),"")</f>
        <v>3801.9966570146603</v>
      </c>
      <c r="AO22" s="79">
        <f ca="1">IFERROR(IF(AO$3="","",(IF($B$3="On",IF(AP$3="",AVERAGE(Data_Initial!AN22:AO22),AVERAGE(Data_Initial!AN22:AP22)),Data_Initial!AO22))),"")</f>
        <v>3857.0404197022931</v>
      </c>
      <c r="AP22" s="79">
        <f ca="1">IFERROR(IF(AP$3="","",(IF($B$3="On",IF(AQ$3="",AVERAGE(Data_Initial!AO22:AP22),AVERAGE(Data_Initial!AO22:AQ22)),Data_Initial!AP22))),"")</f>
        <v>3881.630418518635</v>
      </c>
      <c r="AQ22" s="79" t="str">
        <f>IFERROR(IF(AQ$3="","",(IF($B$3="On",IF(AR$3="",AVERAGE(Data_Initial!AP22:AQ22),AVERAGE(Data_Initial!AP22:AR22)),Data_Initial!AQ22))),"")</f>
        <v/>
      </c>
      <c r="AR22" s="79" t="str">
        <f>IFERROR(IF(AR$3="","",(IF($B$3="On",IF(AS$3="",AVERAGE(Data_Initial!AQ22:AR22),AVERAGE(Data_Initial!AQ22:AS22)),Data_Initial!AR22))),"")</f>
        <v/>
      </c>
      <c r="AS22" s="79" t="str">
        <f>IFERROR(IF(AS$3="","",(IF($B$3="On",IF(AT$3="",AVERAGE(Data_Initial!AR22:AS22),AVERAGE(Data_Initial!AR22:AT22)),Data_Initial!AS22))),"")</f>
        <v/>
      </c>
      <c r="AT22" s="79" t="str">
        <f>IFERROR(IF(AT$3="","",(IF($B$3="On",IF(AU$3="",AVERAGE(Data_Initial!AS22:AT22),AVERAGE(Data_Initial!AS22:AU22)),Data_Initial!AT22))),"")</f>
        <v/>
      </c>
      <c r="AU22" s="79" t="str">
        <f>IFERROR(IF(AU$3="","",(IF($B$3="On",IF(AV$3="",AVERAGE(Data_Initial!AT22:AU22),AVERAGE(Data_Initial!AT22:AV22)),Data_Initial!AU22))),"")</f>
        <v/>
      </c>
      <c r="AV22" s="79" t="str">
        <f>IFERROR(IF(AV$3="","",(IF($B$3="On",IF(AW$3="",AVERAGE(Data_Initial!AU22:AV22),AVERAGE(Data_Initial!AU22:AW22)),Data_Initial!AV22))),"")</f>
        <v/>
      </c>
      <c r="AW22" s="79" t="str">
        <f>IFERROR(IF(AW$3="","",(IF($B$3="On",IF(AX$3="",AVERAGE(Data_Initial!AV22:AW22),AVERAGE(Data_Initial!AV22:AX22)),Data_Initial!AW22))),"")</f>
        <v/>
      </c>
      <c r="AX22" s="79" t="str">
        <f>IFERROR(IF(AX$3="","",(IF($B$3="On",IF(AY$3="",AVERAGE(Data_Initial!AW22:AX22),AVERAGE(Data_Initial!AW22:AY22)),Data_Initial!AX22))),"")</f>
        <v/>
      </c>
      <c r="AY22" s="79" t="str">
        <f>IFERROR(IF(AY$3="","",(IF($B$3="On",IF(AZ$3="",AVERAGE(Data_Initial!AX22:AY22),AVERAGE(Data_Initial!AX22:AZ22)),Data_Initial!AY22))),"")</f>
        <v/>
      </c>
      <c r="AZ22" s="79" t="str">
        <f>IFERROR(IF(AZ$3="","",(IF($B$3="On",IF(BA$3="",AVERAGE(Data_Initial!AY22:AZ22),AVERAGE(Data_Initial!AY22:BA22)),Data_Initial!AZ22))),"")</f>
        <v/>
      </c>
      <c r="BA22" s="79"/>
      <c r="BB22" s="79"/>
      <c r="BC22" s="79"/>
      <c r="BD22" s="79"/>
      <c r="BE22" s="79"/>
      <c r="BF22" s="79"/>
      <c r="BG22" s="79"/>
      <c r="BH22" s="79"/>
      <c r="BI22" s="79"/>
      <c r="BJ22" s="79"/>
      <c r="BK22" s="79"/>
      <c r="BL22" s="79"/>
      <c r="BM22" s="79"/>
      <c r="BN22" s="79"/>
      <c r="BO22" s="79"/>
      <c r="BP22" s="79"/>
      <c r="BQ22" s="79"/>
      <c r="BR22" s="79"/>
      <c r="BS22" s="79"/>
      <c r="BT22" s="79"/>
      <c r="BU22" s="79"/>
      <c r="BV22" s="79"/>
      <c r="BW22" s="79"/>
      <c r="BX22" s="79"/>
      <c r="BY22" s="79"/>
      <c r="BZ22" s="79"/>
    </row>
    <row r="23" spans="1:78" x14ac:dyDescent="0.25">
      <c r="A23" s="79">
        <f ca="1">Data_Initial!A23</f>
        <v>1</v>
      </c>
      <c r="B23" s="79" t="str">
        <f ca="1">Data_Initial!B23</f>
        <v>D3</v>
      </c>
      <c r="C23" s="79">
        <f ca="1">IFERROR(IF($B$3="On",AVERAGE(Data_Initial!C23:D23),Data_Initial!C23),"")</f>
        <v>10.031574285105066</v>
      </c>
      <c r="D23" s="79">
        <f ca="1">IFERROR(IF(D$3="","",(IF($B$3="On",IF(E$3="",AVERAGE(Data_Initial!C23:D23),AVERAGE(Data_Initial!C23:E23)),Data_Initial!D23))),"")</f>
        <v>10.068123711587143</v>
      </c>
      <c r="E23" s="79">
        <f ca="1">IFERROR(IF(E$3="","",(IF($B$3="On",IF(F$3="",AVERAGE(Data_Initial!D23:E23),AVERAGE(Data_Initial!D23:F23)),Data_Initial!E23))),"")</f>
        <v>7.7780666636469205</v>
      </c>
      <c r="F23" s="79">
        <f ca="1">IFERROR(IF(F$3="","",(IF($B$3="On",IF(G$3="",AVERAGE(Data_Initial!E23:F23),AVERAGE(Data_Initial!E23:G23)),Data_Initial!F23))),"")</f>
        <v>4.7977553258003036</v>
      </c>
      <c r="G23" s="79">
        <f ca="1">IFERROR(IF(G$3="","",(IF($B$3="On",IF(H$3="",AVERAGE(Data_Initial!F23:G23),AVERAGE(Data_Initial!F23:H23)),Data_Initial!G23))),"")</f>
        <v>1.499726290700284</v>
      </c>
      <c r="H23" s="79">
        <f ca="1">IFERROR(IF(H$3="","",(IF($B$3="On",IF(I$3="",AVERAGE(Data_Initial!G23:H23),AVERAGE(Data_Initial!G23:I23)),Data_Initial!H23))),"")</f>
        <v>0.23824780641932067</v>
      </c>
      <c r="I23" s="79">
        <f ca="1">IFERROR(IF(I$3="","",(IF($B$3="On",IF(J$3="",AVERAGE(Data_Initial!H23:I23),AVERAGE(Data_Initial!H23:J23)),Data_Initial!I23))),"")</f>
        <v>1.1276938540948633</v>
      </c>
      <c r="J23" s="79">
        <f ca="1">IFERROR(IF(J$3="","",(IF($B$3="On",IF(K$3="",AVERAGE(Data_Initial!I23:J23),AVERAGE(Data_Initial!I23:K23)),Data_Initial!J23))),"")</f>
        <v>0.71350921100671938</v>
      </c>
      <c r="K23" s="79">
        <f ca="1">IFERROR(IF(K$3="","",(IF($B$3="On",IF(L$3="",AVERAGE(Data_Initial!J23:K23),AVERAGE(Data_Initial!J23:L23)),Data_Initial!K23))),"")</f>
        <v>0.41621507722599338</v>
      </c>
      <c r="L23" s="79">
        <f ca="1">IFERROR(IF(L$3="","",(IF($B$3="On",IF(M$3="",AVERAGE(Data_Initial!K23:L23),AVERAGE(Data_Initial!K23:M23)),Data_Initial!L23))),"")</f>
        <v>9.7687469931922011E-2</v>
      </c>
      <c r="M23" s="79">
        <f ca="1">IFERROR(IF(M$3="","",(IF($B$3="On",IF(N$3="",AVERAGE(Data_Initial!L23:M23),AVERAGE(Data_Initial!L23:N23)),Data_Initial!M23))),"")</f>
        <v>0.39038294687816233</v>
      </c>
      <c r="N23" s="79">
        <f ca="1">IFERROR(IF(N$3="","",(IF($B$3="On",IF(O$3="",AVERAGE(Data_Initial!M23:N23),AVERAGE(Data_Initial!M23:O23)),Data_Initial!N23))),"")</f>
        <v>-1.8813182321099085</v>
      </c>
      <c r="O23" s="79">
        <f ca="1">IFERROR(IF(O$3="","",(IF($B$3="On",IF(P$3="",AVERAGE(Data_Initial!N23:O23),AVERAGE(Data_Initial!N23:P23)),Data_Initial!O23))),"")</f>
        <v>-2.2647448740514533</v>
      </c>
      <c r="P23" s="79">
        <f ca="1">IFERROR(IF(P$3="","",(IF($B$3="On",IF(Q$3="",AVERAGE(Data_Initial!O23:P23),AVERAGE(Data_Initial!O23:Q23)),Data_Initial!P23))),"")</f>
        <v>-3.8958120084682064</v>
      </c>
      <c r="Q23" s="79">
        <f ca="1">IFERROR(IF(Q$3="","",(IF($B$3="On",IF(R$3="",AVERAGE(Data_Initial!P23:Q23),AVERAGE(Data_Initial!P23:R23)),Data_Initial!Q23))),"")</f>
        <v>-3.0937959582834096</v>
      </c>
      <c r="R23" s="79">
        <f ca="1">IFERROR(IF(R$3="","",(IF($B$3="On",IF(S$3="",AVERAGE(Data_Initial!Q23:R23),AVERAGE(Data_Initial!Q23:S23)),Data_Initial!R23))),"")</f>
        <v>-3.6961298273060201</v>
      </c>
      <c r="S23" s="79">
        <f ca="1">IFERROR(IF(S$3="","",(IF($B$3="On",IF(T$3="",AVERAGE(Data_Initial!R23:S23),AVERAGE(Data_Initial!R23:T23)),Data_Initial!S23))),"")</f>
        <v>-3.2686835662749836</v>
      </c>
      <c r="T23" s="79">
        <f ca="1">IFERROR(IF(T$3="","",(IF($B$3="On",IF(U$3="",AVERAGE(Data_Initial!S23:T23),AVERAGE(Data_Initial!S23:U23)),Data_Initial!T23))),"")</f>
        <v>-4.2870262109657533</v>
      </c>
      <c r="U23" s="79">
        <f ca="1">IFERROR(IF(U$3="","",(IF($B$3="On",IF(V$3="",AVERAGE(Data_Initial!T23:U23),AVERAGE(Data_Initial!T23:V23)),Data_Initial!U23))),"")</f>
        <v>-6.0501501595789096</v>
      </c>
      <c r="V23" s="79">
        <f ca="1">IFERROR(IF(V$3="","",(IF($B$3="On",IF(W$3="",AVERAGE(Data_Initial!U23:V23),AVERAGE(Data_Initial!U23:W23)),Data_Initial!V23))),"")</f>
        <v>-7.1217478279169564</v>
      </c>
      <c r="W23" s="79">
        <f ca="1">IFERROR(IF(W$3="","",(IF($B$3="On",IF(X$3="",AVERAGE(Data_Initial!V23:W23),AVERAGE(Data_Initial!V23:X23)),Data_Initial!W23))),"")</f>
        <v>-7.0830410519209464</v>
      </c>
      <c r="X23" s="79">
        <f ca="1">IFERROR(IF(X$3="","",(IF($B$3="On",IF(Y$3="",AVERAGE(Data_Initial!W23:X23),AVERAGE(Data_Initial!W23:Y23)),Data_Initial!X23))),"")</f>
        <v>-3.7239107912585765</v>
      </c>
      <c r="Y23" s="79">
        <f ca="1">IFERROR(IF(Y$3="","",(IF($B$3="On",IF(Z$3="",AVERAGE(Data_Initial!X23:Y23),AVERAGE(Data_Initial!X23:Z23)),Data_Initial!Y23))),"")</f>
        <v>1.4208968185513797</v>
      </c>
      <c r="Z23" s="79">
        <f ca="1">IFERROR(IF(Z$3="","",(IF($B$3="On",IF(AA$3="",AVERAGE(Data_Initial!Y23:Z23),AVERAGE(Data_Initial!Y23:AA23)),Data_Initial!Z23))),"")</f>
        <v>12.145805849563061</v>
      </c>
      <c r="AA23" s="79">
        <f ca="1">IFERROR(IF(AA$3="","",(IF($B$3="On",IF(AB$3="",AVERAGE(Data_Initial!Z23:AA23),AVERAGE(Data_Initial!Z23:AB23)),Data_Initial!AA23))),"")</f>
        <v>30.839392907058805</v>
      </c>
      <c r="AB23" s="79">
        <f ca="1">IFERROR(IF(AB$3="","",(IF($B$3="On",IF(AC$3="",AVERAGE(Data_Initial!AA23:AB23),AVERAGE(Data_Initial!AA23:AC23)),Data_Initial!AB23))),"")</f>
        <v>72.190052542080437</v>
      </c>
      <c r="AC23" s="79">
        <f ca="1">IFERROR(IF(AC$3="","",(IF($B$3="On",IF(AD$3="",AVERAGE(Data_Initial!AB23:AC23),AVERAGE(Data_Initial!AB23:AD23)),Data_Initial!AC23))),"")</f>
        <v>154.19236343078686</v>
      </c>
      <c r="AD23" s="79">
        <f ca="1">IFERROR(IF(AD$3="","",(IF($B$3="On",IF(AE$3="",AVERAGE(Data_Initial!AC23:AD23),AVERAGE(Data_Initial!AC23:AE23)),Data_Initial!AD23))),"")</f>
        <v>305.41992446186936</v>
      </c>
      <c r="AE23" s="79">
        <f ca="1">IFERROR(IF(AE$3="","",(IF($B$3="On",IF(AF$3="",AVERAGE(Data_Initial!AD23:AE23),AVERAGE(Data_Initial!AD23:AF23)),Data_Initial!AE23))),"")</f>
        <v>571.947944798153</v>
      </c>
      <c r="AF23" s="79">
        <f ca="1">IFERROR(IF(AF$3="","",(IF($B$3="On",IF(AG$3="",AVERAGE(Data_Initial!AE23:AF23),AVERAGE(Data_Initial!AE23:AG23)),Data_Initial!AF23))),"")</f>
        <v>1003.0606094258168</v>
      </c>
      <c r="AG23" s="79">
        <f ca="1">IFERROR(IF(AG$3="","",(IF($B$3="On",IF(AH$3="",AVERAGE(Data_Initial!AF23:AG23),AVERAGE(Data_Initial!AF23:AH23)),Data_Initial!AG23))),"")</f>
        <v>1593.4509473096866</v>
      </c>
      <c r="AH23" s="79">
        <f ca="1">IFERROR(IF(AH$3="","",(IF($B$3="On",IF(AI$3="",AVERAGE(Data_Initial!AG23:AH23),AVERAGE(Data_Initial!AG23:AI23)),Data_Initial!AH23))),"")</f>
        <v>2249.5855914404333</v>
      </c>
      <c r="AI23" s="79">
        <f ca="1">IFERROR(IF(AI$3="","",(IF($B$3="On",IF(AJ$3="",AVERAGE(Data_Initial!AH23:AI23),AVERAGE(Data_Initial!AH23:AJ23)),Data_Initial!AI23))),"")</f>
        <v>2841.8633102843337</v>
      </c>
      <c r="AJ23" s="79">
        <f ca="1">IFERROR(IF(AJ$3="","",(IF($B$3="On",IF(AK$3="",AVERAGE(Data_Initial!AI23:AJ23),AVERAGE(Data_Initial!AI23:AK23)),Data_Initial!AJ23))),"")</f>
        <v>3280.1321407658402</v>
      </c>
      <c r="AK23" s="79">
        <f ca="1">IFERROR(IF(AK$3="","",(IF($B$3="On",IF(AL$3="",AVERAGE(Data_Initial!AJ23:AK23),AVERAGE(Data_Initial!AJ23:AL23)),Data_Initial!AK23))),"")</f>
        <v>3558.4236855204472</v>
      </c>
      <c r="AL23" s="79">
        <f ca="1">IFERROR(IF(AL$3="","",(IF($B$3="On",IF(AM$3="",AVERAGE(Data_Initial!AK23:AL23),AVERAGE(Data_Initial!AK23:AM23)),Data_Initial!AL23))),"")</f>
        <v>3718.3031653403668</v>
      </c>
      <c r="AM23" s="79">
        <f ca="1">IFERROR(IF(AM$3="","",(IF($B$3="On",IF(AN$3="",AVERAGE(Data_Initial!AL23:AM23),AVERAGE(Data_Initial!AL23:AN23)),Data_Initial!AM23))),"")</f>
        <v>3811.88342329029</v>
      </c>
      <c r="AN23" s="79">
        <f ca="1">IFERROR(IF(AN$3="","",(IF($B$3="On",IF(AO$3="",AVERAGE(Data_Initial!AM23:AN23),AVERAGE(Data_Initial!AM23:AO23)),Data_Initial!AN23))),"")</f>
        <v>3875.0606088432669</v>
      </c>
      <c r="AO23" s="79">
        <f ca="1">IFERROR(IF(AO$3="","",(IF($B$3="On",IF(AP$3="",AVERAGE(Data_Initial!AN23:AO23),AVERAGE(Data_Initial!AN23:AP23)),Data_Initial!AO23))),"")</f>
        <v>3922.8698385705034</v>
      </c>
      <c r="AP23" s="79">
        <f ca="1">IFERROR(IF(AP$3="","",(IF($B$3="On",IF(AQ$3="",AVERAGE(Data_Initial!AO23:AP23),AVERAGE(Data_Initial!AO23:AQ23)),Data_Initial!AP23))),"")</f>
        <v>3944.7719814635402</v>
      </c>
      <c r="AQ23" s="79" t="str">
        <f>IFERROR(IF(AQ$3="","",(IF($B$3="On",IF(AR$3="",AVERAGE(Data_Initial!AP23:AQ23),AVERAGE(Data_Initial!AP23:AR23)),Data_Initial!AQ23))),"")</f>
        <v/>
      </c>
      <c r="AR23" s="79" t="str">
        <f>IFERROR(IF(AR$3="","",(IF($B$3="On",IF(AS$3="",AVERAGE(Data_Initial!AQ23:AR23),AVERAGE(Data_Initial!AQ23:AS23)),Data_Initial!AR23))),"")</f>
        <v/>
      </c>
      <c r="AS23" s="79" t="str">
        <f>IFERROR(IF(AS$3="","",(IF($B$3="On",IF(AT$3="",AVERAGE(Data_Initial!AR23:AS23),AVERAGE(Data_Initial!AR23:AT23)),Data_Initial!AS23))),"")</f>
        <v/>
      </c>
      <c r="AT23" s="79" t="str">
        <f>IFERROR(IF(AT$3="","",(IF($B$3="On",IF(AU$3="",AVERAGE(Data_Initial!AS23:AT23),AVERAGE(Data_Initial!AS23:AU23)),Data_Initial!AT23))),"")</f>
        <v/>
      </c>
      <c r="AU23" s="79" t="str">
        <f>IFERROR(IF(AU$3="","",(IF($B$3="On",IF(AV$3="",AVERAGE(Data_Initial!AT23:AU23),AVERAGE(Data_Initial!AT23:AV23)),Data_Initial!AU23))),"")</f>
        <v/>
      </c>
      <c r="AV23" s="79" t="str">
        <f>IFERROR(IF(AV$3="","",(IF($B$3="On",IF(AW$3="",AVERAGE(Data_Initial!AU23:AV23),AVERAGE(Data_Initial!AU23:AW23)),Data_Initial!AV23))),"")</f>
        <v/>
      </c>
      <c r="AW23" s="79" t="str">
        <f>IFERROR(IF(AW$3="","",(IF($B$3="On",IF(AX$3="",AVERAGE(Data_Initial!AV23:AW23),AVERAGE(Data_Initial!AV23:AX23)),Data_Initial!AW23))),"")</f>
        <v/>
      </c>
      <c r="AX23" s="79" t="str">
        <f>IFERROR(IF(AX$3="","",(IF($B$3="On",IF(AY$3="",AVERAGE(Data_Initial!AW23:AX23),AVERAGE(Data_Initial!AW23:AY23)),Data_Initial!AX23))),"")</f>
        <v/>
      </c>
      <c r="AY23" s="79" t="str">
        <f>IFERROR(IF(AY$3="","",(IF($B$3="On",IF(AZ$3="",AVERAGE(Data_Initial!AX23:AY23),AVERAGE(Data_Initial!AX23:AZ23)),Data_Initial!AY23))),"")</f>
        <v/>
      </c>
      <c r="AZ23" s="79" t="str">
        <f>IFERROR(IF(AZ$3="","",(IF($B$3="On",IF(BA$3="",AVERAGE(Data_Initial!AY23:AZ23),AVERAGE(Data_Initial!AY23:BA23)),Data_Initial!AZ23))),"")</f>
        <v/>
      </c>
      <c r="BA23" s="79"/>
      <c r="BB23" s="79"/>
      <c r="BC23" s="79"/>
      <c r="BD23" s="79"/>
      <c r="BE23" s="79"/>
      <c r="BF23" s="79"/>
      <c r="BG23" s="79"/>
      <c r="BH23" s="79"/>
      <c r="BI23" s="79"/>
      <c r="BJ23" s="79"/>
      <c r="BK23" s="79"/>
      <c r="BL23" s="79"/>
      <c r="BM23" s="79"/>
      <c r="BN23" s="79"/>
      <c r="BO23" s="79"/>
      <c r="BP23" s="79"/>
      <c r="BQ23" s="79"/>
      <c r="BR23" s="79"/>
      <c r="BS23" s="79"/>
      <c r="BT23" s="79"/>
      <c r="BU23" s="79"/>
      <c r="BV23" s="79"/>
      <c r="BW23" s="79"/>
      <c r="BX23" s="79"/>
      <c r="BY23" s="79"/>
      <c r="BZ23" s="79"/>
    </row>
    <row r="24" spans="1:78" x14ac:dyDescent="0.25">
      <c r="A24" s="79">
        <f ca="1">Data_Initial!A24</f>
        <v>1</v>
      </c>
      <c r="B24" s="79" t="str">
        <f ca="1">Data_Initial!B24</f>
        <v>E3</v>
      </c>
      <c r="C24" s="79">
        <f ca="1">IFERROR(IF($B$3="On",AVERAGE(Data_Initial!C24:D24),Data_Initial!C24),"")</f>
        <v>18.240942293549551</v>
      </c>
      <c r="D24" s="79">
        <f ca="1">IFERROR(IF(D$3="","",(IF($B$3="On",IF(E$3="",AVERAGE(Data_Initial!C24:D24),AVERAGE(Data_Initial!C24:E24)),Data_Initial!D24))),"")</f>
        <v>17.513526891610901</v>
      </c>
      <c r="E24" s="79">
        <f ca="1">IFERROR(IF(E$3="","",(IF($B$3="On",IF(F$3="",AVERAGE(Data_Initial!D24:E24),AVERAGE(Data_Initial!D24:F24)),Data_Initial!E24))),"")</f>
        <v>15.561788596588514</v>
      </c>
      <c r="F24" s="79">
        <f ca="1">IFERROR(IF(F$3="","",(IF($B$3="On",IF(G$3="",AVERAGE(Data_Initial!E24:F24),AVERAGE(Data_Initial!E24:G24)),Data_Initial!F24))),"")</f>
        <v>10.464834189137054</v>
      </c>
      <c r="G24" s="79">
        <f ca="1">IFERROR(IF(G$3="","",(IF($B$3="On",IF(H$3="",AVERAGE(Data_Initial!F24:G24),AVERAGE(Data_Initial!F24:H24)),Data_Initial!G24))),"")</f>
        <v>5.5698106603155502</v>
      </c>
      <c r="H24" s="79">
        <f ca="1">IFERROR(IF(H$3="","",(IF($B$3="On",IF(I$3="",AVERAGE(Data_Initial!G24:H24),AVERAGE(Data_Initial!G24:I24)),Data_Initial!H24))),"")</f>
        <v>3.2230957879170696</v>
      </c>
      <c r="I24" s="79">
        <f ca="1">IFERROR(IF(I$3="","",(IF($B$3="On",IF(J$3="",AVERAGE(Data_Initial!H24:I24),AVERAGE(Data_Initial!H24:J24)),Data_Initial!I24))),"")</f>
        <v>0.32506654050136347</v>
      </c>
      <c r="J24" s="79">
        <f ca="1">IFERROR(IF(J$3="","",(IF($B$3="On",IF(K$3="",AVERAGE(Data_Initial!I24:J24),AVERAGE(Data_Initial!I24:K24)),Data_Initial!J24))),"")</f>
        <v>-0.91538502453704673</v>
      </c>
      <c r="K24" s="79">
        <f ca="1">IFERROR(IF(K$3="","",(IF($B$3="On",IF(L$3="",AVERAGE(Data_Initial!J24:K24),AVERAGE(Data_Initial!J24:L24)),Data_Initial!K24))),"")</f>
        <v>-3.6904203652514602</v>
      </c>
      <c r="L24" s="79">
        <f ca="1">IFERROR(IF(L$3="","",(IF($B$3="On",IF(M$3="",AVERAGE(Data_Initial!K24:L24),AVERAGE(Data_Initial!K24:M24)),Data_Initial!L24))),"")</f>
        <v>-2.9444292675014681</v>
      </c>
      <c r="M24" s="79">
        <f ca="1">IFERROR(IF(M$3="","",(IF($B$3="On",IF(N$3="",AVERAGE(Data_Initial!L24:M24),AVERAGE(Data_Initial!L24:N24)),Data_Initial!M24))),"")</f>
        <v>-4.0657997156204155</v>
      </c>
      <c r="N24" s="79">
        <f ca="1">IFERROR(IF(N$3="","",(IF($B$3="On",IF(O$3="",AVERAGE(Data_Initial!M24:N24),AVERAGE(Data_Initial!M24:O24)),Data_Initial!N24))),"")</f>
        <v>-4.6678549920166015</v>
      </c>
      <c r="O24" s="79">
        <f ca="1">IFERROR(IF(O$3="","",(IF($B$3="On",IF(P$3="",AVERAGE(Data_Initial!N24:O24),AVERAGE(Data_Initial!N24:P24)),Data_Initial!O24))),"")</f>
        <v>-7.6994755342264698</v>
      </c>
      <c r="P24" s="79">
        <f ca="1">IFERROR(IF(P$3="","",(IF($B$3="On",IF(Q$3="",AVERAGE(Data_Initial!O24:P24),AVERAGE(Data_Initial!O24:Q24)),Data_Initial!P24))),"")</f>
        <v>-8.3437887292717861</v>
      </c>
      <c r="Q24" s="79">
        <f ca="1">IFERROR(IF(Q$3="","",(IF($B$3="On",IF(R$3="",AVERAGE(Data_Initial!P24:Q24),AVERAGE(Data_Initial!P24:R24)),Data_Initial!Q24))),"")</f>
        <v>-8.7106271845270058</v>
      </c>
      <c r="R24" s="79">
        <f ca="1">IFERROR(IF(R$3="","",(IF($B$3="On",IF(S$3="",AVERAGE(Data_Initial!Q24:R24),AVERAGE(Data_Initial!Q24:S24)),Data_Initial!R24))),"")</f>
        <v>-9.2597083650677305</v>
      </c>
      <c r="S24" s="79">
        <f ca="1">IFERROR(IF(S$3="","",(IF($B$3="On",IF(T$3="",AVERAGE(Data_Initial!R24:S24),AVERAGE(Data_Initial!R24:T24)),Data_Initial!S24))),"")</f>
        <v>-10.29420181246252</v>
      </c>
      <c r="T24" s="79">
        <f ca="1">IFERROR(IF(T$3="","",(IF($B$3="On",IF(U$3="",AVERAGE(Data_Initial!S24:T24),AVERAGE(Data_Initial!S24:U24)),Data_Initial!T24))),"")</f>
        <v>-11.4624747146672</v>
      </c>
      <c r="U24" s="79">
        <f ca="1">IFERROR(IF(U$3="","",(IF($B$3="On",IF(V$3="",AVERAGE(Data_Initial!T24:U24),AVERAGE(Data_Initial!T24:V24)),Data_Initial!U24))),"")</f>
        <v>-10.917366072767566</v>
      </c>
      <c r="V24" s="79">
        <f ca="1">IFERROR(IF(V$3="","",(IF($B$3="On",IF(W$3="",AVERAGE(Data_Initial!U24:V24),AVERAGE(Data_Initial!U24:W24)),Data_Initial!V24))),"")</f>
        <v>-8.8485733615085866</v>
      </c>
      <c r="W24" s="79">
        <f ca="1">IFERROR(IF(W$3="","",(IF($B$3="On",IF(X$3="",AVERAGE(Data_Initial!V24:W24),AVERAGE(Data_Initial!V24:X24)),Data_Initial!W24))),"")</f>
        <v>-5.8715688019336367</v>
      </c>
      <c r="X24" s="79">
        <f ca="1">IFERROR(IF(X$3="","",(IF($B$3="On",IF(Y$3="",AVERAGE(Data_Initial!W24:X24),AVERAGE(Data_Initial!W24:Y24)),Data_Initial!X24))),"")</f>
        <v>-2.6798957969023505</v>
      </c>
      <c r="Y24" s="79">
        <f ca="1">IFERROR(IF(Y$3="","",(IF($B$3="On",IF(Z$3="",AVERAGE(Data_Initial!X24:Y24),AVERAGE(Data_Initial!X24:Z24)),Data_Initial!Y24))),"")</f>
        <v>2.5980363662250361</v>
      </c>
      <c r="Z24" s="79">
        <f ca="1">IFERROR(IF(Z$3="","",(IF($B$3="On",IF(AA$3="",AVERAGE(Data_Initial!Y24:Z24),AVERAGE(Data_Initial!Y24:AA24)),Data_Initial!Z24))),"")</f>
        <v>17.272022980155288</v>
      </c>
      <c r="AA24" s="79">
        <f ca="1">IFERROR(IF(AA$3="","",(IF($B$3="On",IF(AB$3="",AVERAGE(Data_Initial!Z24:AA24),AVERAGE(Data_Initial!Z24:AB24)),Data_Initial!AA24))),"")</f>
        <v>48.037615136810807</v>
      </c>
      <c r="AB24" s="79">
        <f ca="1">IFERROR(IF(AB$3="","",(IF($B$3="On",IF(AC$3="",AVERAGE(Data_Initial!AA24:AB24),AVERAGE(Data_Initial!AA24:AC24)),Data_Initial!AB24))),"")</f>
        <v>106.26259711727921</v>
      </c>
      <c r="AC24" s="79">
        <f ca="1">IFERROR(IF(AC$3="","",(IF($B$3="On",IF(AD$3="",AVERAGE(Data_Initial!AB24:AC24),AVERAGE(Data_Initial!AB24:AD24)),Data_Initial!AC24))),"")</f>
        <v>214.64027972472772</v>
      </c>
      <c r="AD24" s="79">
        <f ca="1">IFERROR(IF(AD$3="","",(IF($B$3="On",IF(AE$3="",AVERAGE(Data_Initial!AC24:AD24),AVERAGE(Data_Initial!AC24:AE24)),Data_Initial!AD24))),"")</f>
        <v>409.35006811860194</v>
      </c>
      <c r="AE24" s="79">
        <f ca="1">IFERROR(IF(AE$3="","",(IF($B$3="On",IF(AF$3="",AVERAGE(Data_Initial!AD24:AE24),AVERAGE(Data_Initial!AD24:AF24)),Data_Initial!AE24))),"")</f>
        <v>739.75246248147175</v>
      </c>
      <c r="AF24" s="79">
        <f ca="1">IFERROR(IF(AF$3="","",(IF($B$3="On",IF(AG$3="",AVERAGE(Data_Initial!AE24:AF24),AVERAGE(Data_Initial!AE24:AG24)),Data_Initial!AF24))),"")</f>
        <v>1223.4076040998063</v>
      </c>
      <c r="AG24" s="79">
        <f ca="1">IFERROR(IF(AG$3="","",(IF($B$3="On",IF(AH$3="",AVERAGE(Data_Initial!AF24:AG24),AVERAGE(Data_Initial!AF24:AH24)),Data_Initial!AG24))),"")</f>
        <v>1805.5076404079402</v>
      </c>
      <c r="AH24" s="79">
        <f ca="1">IFERROR(IF(AH$3="","",(IF($B$3="On",IF(AI$3="",AVERAGE(Data_Initial!AG24:AH24),AVERAGE(Data_Initial!AG24:AI24)),Data_Initial!AH24))),"")</f>
        <v>2387.6009445186801</v>
      </c>
      <c r="AI24" s="79">
        <f ca="1">IFERROR(IF(AI$3="","",(IF($B$3="On",IF(AJ$3="",AVERAGE(Data_Initial!AH24:AI24),AVERAGE(Data_Initial!AH24:AJ24)),Data_Initial!AI24))),"")</f>
        <v>2874.0186262907137</v>
      </c>
      <c r="AJ24" s="79">
        <f ca="1">IFERROR(IF(AJ$3="","",(IF($B$3="On",IF(AK$3="",AVERAGE(Data_Initial!AI24:AJ24),AVERAGE(Data_Initial!AI24:AK24)),Data_Initial!AJ24))),"")</f>
        <v>3231.1225440694834</v>
      </c>
      <c r="AK24" s="79">
        <f ca="1">IFERROR(IF(AK$3="","",(IF($B$3="On",IF(AL$3="",AVERAGE(Data_Initial!AJ24:AK24),AVERAGE(Data_Initial!AJ24:AL24)),Data_Initial!AK24))),"")</f>
        <v>3465.6078689871138</v>
      </c>
      <c r="AL24" s="79">
        <f ca="1">IFERROR(IF(AL$3="","",(IF($B$3="On",IF(AM$3="",AVERAGE(Data_Initial!AK24:AL24),AVERAGE(Data_Initial!AK24:AM24)),Data_Initial!AL24))),"")</f>
        <v>3611.0460980421199</v>
      </c>
      <c r="AM24" s="79">
        <f ca="1">IFERROR(IF(AM$3="","",(IF($B$3="On",IF(AN$3="",AVERAGE(Data_Initial!AL24:AM24),AVERAGE(Data_Initial!AL24:AN24)),Data_Initial!AM24))),"")</f>
        <v>3702.2082538732834</v>
      </c>
      <c r="AN24" s="79">
        <f ca="1">IFERROR(IF(AN$3="","",(IF($B$3="On",IF(AO$3="",AVERAGE(Data_Initial!AM24:AN24),AVERAGE(Data_Initial!AM24:AO24)),Data_Initial!AN24))),"")</f>
        <v>3762.193342277807</v>
      </c>
      <c r="AO24" s="79">
        <f ca="1">IFERROR(IF(AO$3="","",(IF($B$3="On",IF(AP$3="",AVERAGE(Data_Initial!AN24:AO24),AVERAGE(Data_Initial!AN24:AP24)),Data_Initial!AO24))),"")</f>
        <v>3804.225872249543</v>
      </c>
      <c r="AP24" s="79">
        <f ca="1">IFERROR(IF(AP$3="","",(IF($B$3="On",IF(AQ$3="",AVERAGE(Data_Initial!AO24:AP24),AVERAGE(Data_Initial!AO24:AQ24)),Data_Initial!AP24))),"")</f>
        <v>3822.73458690707</v>
      </c>
      <c r="AQ24" s="79" t="str">
        <f>IFERROR(IF(AQ$3="","",(IF($B$3="On",IF(AR$3="",AVERAGE(Data_Initial!AP24:AQ24),AVERAGE(Data_Initial!AP24:AR24)),Data_Initial!AQ24))),"")</f>
        <v/>
      </c>
      <c r="AR24" s="79" t="str">
        <f>IFERROR(IF(AR$3="","",(IF($B$3="On",IF(AS$3="",AVERAGE(Data_Initial!AQ24:AR24),AVERAGE(Data_Initial!AQ24:AS24)),Data_Initial!AR24))),"")</f>
        <v/>
      </c>
      <c r="AS24" s="79" t="str">
        <f>IFERROR(IF(AS$3="","",(IF($B$3="On",IF(AT$3="",AVERAGE(Data_Initial!AR24:AS24),AVERAGE(Data_Initial!AR24:AT24)),Data_Initial!AS24))),"")</f>
        <v/>
      </c>
      <c r="AT24" s="79" t="str">
        <f>IFERROR(IF(AT$3="","",(IF($B$3="On",IF(AU$3="",AVERAGE(Data_Initial!AS24:AT24),AVERAGE(Data_Initial!AS24:AU24)),Data_Initial!AT24))),"")</f>
        <v/>
      </c>
      <c r="AU24" s="79" t="str">
        <f>IFERROR(IF(AU$3="","",(IF($B$3="On",IF(AV$3="",AVERAGE(Data_Initial!AT24:AU24),AVERAGE(Data_Initial!AT24:AV24)),Data_Initial!AU24))),"")</f>
        <v/>
      </c>
      <c r="AV24" s="79" t="str">
        <f>IFERROR(IF(AV$3="","",(IF($B$3="On",IF(AW$3="",AVERAGE(Data_Initial!AU24:AV24),AVERAGE(Data_Initial!AU24:AW24)),Data_Initial!AV24))),"")</f>
        <v/>
      </c>
      <c r="AW24" s="79" t="str">
        <f>IFERROR(IF(AW$3="","",(IF($B$3="On",IF(AX$3="",AVERAGE(Data_Initial!AV24:AW24),AVERAGE(Data_Initial!AV24:AX24)),Data_Initial!AW24))),"")</f>
        <v/>
      </c>
      <c r="AX24" s="79" t="str">
        <f>IFERROR(IF(AX$3="","",(IF($B$3="On",IF(AY$3="",AVERAGE(Data_Initial!AW24:AX24),AVERAGE(Data_Initial!AW24:AY24)),Data_Initial!AX24))),"")</f>
        <v/>
      </c>
      <c r="AY24" s="79" t="str">
        <f>IFERROR(IF(AY$3="","",(IF($B$3="On",IF(AZ$3="",AVERAGE(Data_Initial!AX24:AY24),AVERAGE(Data_Initial!AX24:AZ24)),Data_Initial!AY24))),"")</f>
        <v/>
      </c>
      <c r="AZ24" s="79" t="str">
        <f>IFERROR(IF(AZ$3="","",(IF($B$3="On",IF(BA$3="",AVERAGE(Data_Initial!AY24:AZ24),AVERAGE(Data_Initial!AY24:BA24)),Data_Initial!AZ24))),"")</f>
        <v/>
      </c>
      <c r="BA24" s="79"/>
      <c r="BB24" s="79"/>
      <c r="BC24" s="79"/>
      <c r="BD24" s="79"/>
      <c r="BE24" s="79"/>
      <c r="BF24" s="79"/>
      <c r="BG24" s="79"/>
      <c r="BH24" s="79"/>
      <c r="BI24" s="79"/>
      <c r="BJ24" s="79"/>
      <c r="BK24" s="79"/>
      <c r="BL24" s="79"/>
      <c r="BM24" s="79"/>
      <c r="BN24" s="79"/>
      <c r="BO24" s="79"/>
      <c r="BP24" s="79"/>
      <c r="BQ24" s="79"/>
      <c r="BR24" s="79"/>
      <c r="BS24" s="79"/>
      <c r="BT24" s="79"/>
      <c r="BU24" s="79"/>
      <c r="BV24" s="79"/>
      <c r="BW24" s="79"/>
      <c r="BX24" s="79"/>
      <c r="BY24" s="79"/>
      <c r="BZ24" s="79"/>
    </row>
    <row r="25" spans="1:78" x14ac:dyDescent="0.25">
      <c r="A25" s="79">
        <f ca="1">Data_Initial!A25</f>
        <v>1</v>
      </c>
      <c r="B25" s="79" t="str">
        <f ca="1">Data_Initial!B25</f>
        <v>F3</v>
      </c>
      <c r="C25" s="79">
        <f ca="1">IFERROR(IF($B$3="On",AVERAGE(Data_Initial!C25:D25),Data_Initial!C25),"")</f>
        <v>0.43490571773168485</v>
      </c>
      <c r="D25" s="79">
        <f ca="1">IFERROR(IF(D$3="","",(IF($B$3="On",IF(E$3="",AVERAGE(Data_Initial!C25:D25),AVERAGE(Data_Initial!C25:E25)),Data_Initial!D25))),"")</f>
        <v>2.2018888867757331</v>
      </c>
      <c r="E25" s="79">
        <f ca="1">IFERROR(IF(E$3="","",(IF($B$3="On",IF(F$3="",AVERAGE(Data_Initial!D25:E25),AVERAGE(Data_Initial!D25:F25)),Data_Initial!E25))),"")</f>
        <v>5.7331954789575974</v>
      </c>
      <c r="F25" s="79">
        <f ca="1">IFERROR(IF(F$3="","",(IF($B$3="On",IF(G$3="",AVERAGE(Data_Initial!E25:F25),AVERAGE(Data_Initial!E25:G25)),Data_Initial!F25))),"")</f>
        <v>6.3540941567154468</v>
      </c>
      <c r="G25" s="79">
        <f ca="1">IFERROR(IF(G$3="","",(IF($B$3="On",IF(H$3="",AVERAGE(Data_Initial!F25:G25),AVERAGE(Data_Initial!F25:H25)),Data_Initial!G25))),"")</f>
        <v>7.0893382833902905</v>
      </c>
      <c r="H25" s="79">
        <f ca="1">IFERROR(IF(H$3="","",(IF($B$3="On",IF(I$3="",AVERAGE(Data_Initial!G25:H25),AVERAGE(Data_Initial!G25:I25)),Data_Initial!H25))),"")</f>
        <v>4.5722968057895459</v>
      </c>
      <c r="I25" s="79">
        <f ca="1">IFERROR(IF(I$3="","",(IF($B$3="On",IF(J$3="",AVERAGE(Data_Initial!H25:I25),AVERAGE(Data_Initial!H25:J25)),Data_Initial!I25))),"")</f>
        <v>1.7643700992349931</v>
      </c>
      <c r="J25" s="79">
        <f ca="1">IFERROR(IF(J$3="","",(IF($B$3="On",IF(K$3="",AVERAGE(Data_Initial!I25:J25),AVERAGE(Data_Initial!I25:K25)),Data_Initial!J25))),"")</f>
        <v>0.23011763072645675</v>
      </c>
      <c r="K25" s="79">
        <f ca="1">IFERROR(IF(K$3="","",(IF($B$3="On",IF(L$3="",AVERAGE(Data_Initial!J25:K25),AVERAGE(Data_Initial!J25:L25)),Data_Initial!K25))),"")</f>
        <v>-0.80449180963250655</v>
      </c>
      <c r="L25" s="79">
        <f ca="1">IFERROR(IF(L$3="","",(IF($B$3="On",IF(M$3="",AVERAGE(Data_Initial!K25:L25),AVERAGE(Data_Initial!K25:M25)),Data_Initial!L25))),"")</f>
        <v>0.18687553371288942</v>
      </c>
      <c r="M25" s="79">
        <f ca="1">IFERROR(IF(M$3="","",(IF($B$3="On",IF(N$3="",AVERAGE(Data_Initial!L25:M25),AVERAGE(Data_Initial!L25:N25)),Data_Initial!M25))),"")</f>
        <v>-2.6887323582889944</v>
      </c>
      <c r="N25" s="79">
        <f ca="1">IFERROR(IF(N$3="","",(IF($B$3="On",IF(O$3="",AVERAGE(Data_Initial!M25:N25),AVERAGE(Data_Initial!M25:O25)),Data_Initial!N25))),"")</f>
        <v>-4.4299594240596916</v>
      </c>
      <c r="O25" s="79">
        <f ca="1">IFERROR(IF(O$3="","",(IF($B$3="On",IF(P$3="",AVERAGE(Data_Initial!N25:O25),AVERAGE(Data_Initial!N25:P25)),Data_Initial!O25))),"")</f>
        <v>-4.551600673797263</v>
      </c>
      <c r="P25" s="79">
        <f ca="1">IFERROR(IF(P$3="","",(IF($B$3="On",IF(Q$3="",AVERAGE(Data_Initial!O25:P25),AVERAGE(Data_Initial!O25:Q25)),Data_Initial!P25))),"")</f>
        <v>-5.8692801499176603</v>
      </c>
      <c r="Q25" s="79">
        <f ca="1">IFERROR(IF(Q$3="","",(IF($B$3="On",IF(R$3="",AVERAGE(Data_Initial!P25:Q25),AVERAGE(Data_Initial!P25:R25)),Data_Initial!Q25))),"")</f>
        <v>-6.5261483579709703</v>
      </c>
      <c r="R25" s="79">
        <f ca="1">IFERROR(IF(R$3="","",(IF($B$3="On",IF(S$3="",AVERAGE(Data_Initial!Q25:R25),AVERAGE(Data_Initial!Q25:S25)),Data_Initial!R25))),"")</f>
        <v>-9.5869547806980133</v>
      </c>
      <c r="S25" s="79">
        <f ca="1">IFERROR(IF(S$3="","",(IF($B$3="On",IF(T$3="",AVERAGE(Data_Initial!R25:S25),AVERAGE(Data_Initial!R25:T25)),Data_Initial!S25))),"")</f>
        <v>-9.9306617953922487</v>
      </c>
      <c r="T25" s="79">
        <f ca="1">IFERROR(IF(T$3="","",(IF($B$3="On",IF(U$3="",AVERAGE(Data_Initial!S25:T25),AVERAGE(Data_Initial!S25:U25)),Data_Initial!T25))),"")</f>
        <v>-8.9364862449741267</v>
      </c>
      <c r="U25" s="79">
        <f ca="1">IFERROR(IF(U$3="","",(IF($B$3="On",IF(V$3="",AVERAGE(Data_Initial!T25:U25),AVERAGE(Data_Initial!T25:V25)),Data_Initial!U25))),"")</f>
        <v>-7.2104515919187691</v>
      </c>
      <c r="V25" s="79">
        <f ca="1">IFERROR(IF(V$3="","",(IF($B$3="On",IF(W$3="",AVERAGE(Data_Initial!U25:V25),AVERAGE(Data_Initial!U25:W25)),Data_Initial!V25))),"")</f>
        <v>-7.5006418389083036</v>
      </c>
      <c r="W25" s="79">
        <f ca="1">IFERROR(IF(W$3="","",(IF($B$3="On",IF(X$3="",AVERAGE(Data_Initial!V25:W25),AVERAGE(Data_Initial!V25:X25)),Data_Initial!W25))),"")</f>
        <v>-7.51139369203581</v>
      </c>
      <c r="X25" s="79">
        <f ca="1">IFERROR(IF(X$3="","",(IF($B$3="On",IF(Y$3="",AVERAGE(Data_Initial!W25:X25),AVERAGE(Data_Initial!W25:Y25)),Data_Initial!X25))),"")</f>
        <v>-7.0557037809965903</v>
      </c>
      <c r="Y25" s="79">
        <f ca="1">IFERROR(IF(Y$3="","",(IF($B$3="On",IF(Z$3="",AVERAGE(Data_Initial!X25:Y25),AVERAGE(Data_Initial!X25:Z25)),Data_Initial!Y25))),"")</f>
        <v>1.6191989457644766</v>
      </c>
      <c r="Z25" s="79">
        <f ca="1">IFERROR(IF(Z$3="","",(IF($B$3="On",IF(AA$3="",AVERAGE(Data_Initial!Y25:Z25),AVERAGE(Data_Initial!Y25:AA25)),Data_Initial!Z25))),"")</f>
        <v>15.947912085318144</v>
      </c>
      <c r="AA25" s="79">
        <f ca="1">IFERROR(IF(AA$3="","",(IF($B$3="On",IF(AB$3="",AVERAGE(Data_Initial!Z25:AA25),AVERAGE(Data_Initial!Z25:AB25)),Data_Initial!AA25))),"")</f>
        <v>47.31891025232003</v>
      </c>
      <c r="AB25" s="79">
        <f ca="1">IFERROR(IF(AB$3="","",(IF($B$3="On",IF(AC$3="",AVERAGE(Data_Initial!AA25:AB25),AVERAGE(Data_Initial!AA25:AC25)),Data_Initial!AB25))),"")</f>
        <v>104.35177704266077</v>
      </c>
      <c r="AC25" s="79">
        <f ca="1">IFERROR(IF(AC$3="","",(IF($B$3="On",IF(AD$3="",AVERAGE(Data_Initial!AB25:AC25),AVERAGE(Data_Initial!AB25:AD25)),Data_Initial!AC25))),"")</f>
        <v>220.04436591904712</v>
      </c>
      <c r="AD25" s="79">
        <f ca="1">IFERROR(IF(AD$3="","",(IF($B$3="On",IF(AE$3="",AVERAGE(Data_Initial!AC25:AD25),AVERAGE(Data_Initial!AC25:AE25)),Data_Initial!AD25))),"")</f>
        <v>424.31839290377701</v>
      </c>
      <c r="AE25" s="79">
        <f ca="1">IFERROR(IF(AE$3="","",(IF($B$3="On",IF(AF$3="",AVERAGE(Data_Initial!AD25:AE25),AVERAGE(Data_Initial!AD25:AF25)),Data_Initial!AE25))),"")</f>
        <v>763.7821370500202</v>
      </c>
      <c r="AF25" s="79">
        <f ca="1">IFERROR(IF(AF$3="","",(IF($B$3="On",IF(AG$3="",AVERAGE(Data_Initial!AE25:AF25),AVERAGE(Data_Initial!AE25:AG25)),Data_Initial!AF25))),"")</f>
        <v>1259.939509850765</v>
      </c>
      <c r="AG25" s="79">
        <f ca="1">IFERROR(IF(AG$3="","",(IF($B$3="On",IF(AH$3="",AVERAGE(Data_Initial!AF25:AG25),AVERAGE(Data_Initial!AF25:AH25)),Data_Initial!AG25))),"")</f>
        <v>1852.1573220009566</v>
      </c>
      <c r="AH25" s="79">
        <f ca="1">IFERROR(IF(AH$3="","",(IF($B$3="On",IF(AI$3="",AVERAGE(Data_Initial!AG25:AH25),AVERAGE(Data_Initial!AG25:AI25)),Data_Initial!AH25))),"")</f>
        <v>2443.2825272355167</v>
      </c>
      <c r="AI25" s="79">
        <f ca="1">IFERROR(IF(AI$3="","",(IF($B$3="On",IF(AJ$3="",AVERAGE(Data_Initial!AH25:AI25),AVERAGE(Data_Initial!AH25:AJ25)),Data_Initial!AI25))),"")</f>
        <v>2927.3772558438936</v>
      </c>
      <c r="AJ25" s="79">
        <f ca="1">IFERROR(IF(AJ$3="","",(IF($B$3="On",IF(AK$3="",AVERAGE(Data_Initial!AI25:AJ25),AVERAGE(Data_Initial!AI25:AK25)),Data_Initial!AJ25))),"")</f>
        <v>3281.3682144202135</v>
      </c>
      <c r="AK25" s="79">
        <f ca="1">IFERROR(IF(AK$3="","",(IF($B$3="On",IF(AL$3="",AVERAGE(Data_Initial!AJ25:AK25),AVERAGE(Data_Initial!AJ25:AL25)),Data_Initial!AK25))),"")</f>
        <v>3511.7947897211434</v>
      </c>
      <c r="AL25" s="79">
        <f ca="1">IFERROR(IF(AL$3="","",(IF($B$3="On",IF(AM$3="",AVERAGE(Data_Initial!AK25:AL25),AVERAGE(Data_Initial!AK25:AM25)),Data_Initial!AL25))),"")</f>
        <v>3653.0328281915336</v>
      </c>
      <c r="AM25" s="79">
        <f ca="1">IFERROR(IF(AM$3="","",(IF($B$3="On",IF(AN$3="",AVERAGE(Data_Initial!AL25:AM25),AVERAGE(Data_Initial!AL25:AN25)),Data_Initial!AM25))),"")</f>
        <v>3737.1398070228897</v>
      </c>
      <c r="AN25" s="79">
        <f ca="1">IFERROR(IF(AN$3="","",(IF($B$3="On",IF(AO$3="",AVERAGE(Data_Initial!AM25:AN25),AVERAGE(Data_Initial!AM25:AO25)),Data_Initial!AN25))),"")</f>
        <v>3791.29397211693</v>
      </c>
      <c r="AO25" s="79">
        <f ca="1">IFERROR(IF(AO$3="","",(IF($B$3="On",IF(AP$3="",AVERAGE(Data_Initial!AN25:AO25),AVERAGE(Data_Initial!AN25:AP25)),Data_Initial!AO25))),"")</f>
        <v>3828.2511261972372</v>
      </c>
      <c r="AP25" s="79">
        <f ca="1">IFERROR(IF(AP$3="","",(IF($B$3="On",IF(AQ$3="",AVERAGE(Data_Initial!AO25:AP25),AVERAGE(Data_Initial!AO25:AQ25)),Data_Initial!AP25))),"")</f>
        <v>3845.27851035307</v>
      </c>
      <c r="AQ25" s="79" t="str">
        <f>IFERROR(IF(AQ$3="","",(IF($B$3="On",IF(AR$3="",AVERAGE(Data_Initial!AP25:AQ25),AVERAGE(Data_Initial!AP25:AR25)),Data_Initial!AQ25))),"")</f>
        <v/>
      </c>
      <c r="AR25" s="79" t="str">
        <f>IFERROR(IF(AR$3="","",(IF($B$3="On",IF(AS$3="",AVERAGE(Data_Initial!AQ25:AR25),AVERAGE(Data_Initial!AQ25:AS25)),Data_Initial!AR25))),"")</f>
        <v/>
      </c>
      <c r="AS25" s="79" t="str">
        <f>IFERROR(IF(AS$3="","",(IF($B$3="On",IF(AT$3="",AVERAGE(Data_Initial!AR25:AS25),AVERAGE(Data_Initial!AR25:AT25)),Data_Initial!AS25))),"")</f>
        <v/>
      </c>
      <c r="AT25" s="79" t="str">
        <f>IFERROR(IF(AT$3="","",(IF($B$3="On",IF(AU$3="",AVERAGE(Data_Initial!AS25:AT25),AVERAGE(Data_Initial!AS25:AU25)),Data_Initial!AT25))),"")</f>
        <v/>
      </c>
      <c r="AU25" s="79" t="str">
        <f>IFERROR(IF(AU$3="","",(IF($B$3="On",IF(AV$3="",AVERAGE(Data_Initial!AT25:AU25),AVERAGE(Data_Initial!AT25:AV25)),Data_Initial!AU25))),"")</f>
        <v/>
      </c>
      <c r="AV25" s="79" t="str">
        <f>IFERROR(IF(AV$3="","",(IF($B$3="On",IF(AW$3="",AVERAGE(Data_Initial!AU25:AV25),AVERAGE(Data_Initial!AU25:AW25)),Data_Initial!AV25))),"")</f>
        <v/>
      </c>
      <c r="AW25" s="79" t="str">
        <f>IFERROR(IF(AW$3="","",(IF($B$3="On",IF(AX$3="",AVERAGE(Data_Initial!AV25:AW25),AVERAGE(Data_Initial!AV25:AX25)),Data_Initial!AW25))),"")</f>
        <v/>
      </c>
      <c r="AX25" s="79" t="str">
        <f>IFERROR(IF(AX$3="","",(IF($B$3="On",IF(AY$3="",AVERAGE(Data_Initial!AW25:AX25),AVERAGE(Data_Initial!AW25:AY25)),Data_Initial!AX25))),"")</f>
        <v/>
      </c>
      <c r="AY25" s="79" t="str">
        <f>IFERROR(IF(AY$3="","",(IF($B$3="On",IF(AZ$3="",AVERAGE(Data_Initial!AX25:AY25),AVERAGE(Data_Initial!AX25:AZ25)),Data_Initial!AY25))),"")</f>
        <v/>
      </c>
      <c r="AZ25" s="79" t="str">
        <f>IFERROR(IF(AZ$3="","",(IF($B$3="On",IF(BA$3="",AVERAGE(Data_Initial!AY25:AZ25),AVERAGE(Data_Initial!AY25:BA25)),Data_Initial!AZ25))),"")</f>
        <v/>
      </c>
      <c r="BA25" s="79"/>
      <c r="BB25" s="79"/>
      <c r="BC25" s="79"/>
      <c r="BD25" s="79"/>
      <c r="BE25" s="79"/>
      <c r="BF25" s="79"/>
      <c r="BG25" s="79"/>
      <c r="BH25" s="79"/>
      <c r="BI25" s="79"/>
      <c r="BJ25" s="79"/>
      <c r="BK25" s="79"/>
      <c r="BL25" s="79"/>
      <c r="BM25" s="79"/>
      <c r="BN25" s="79"/>
      <c r="BO25" s="79"/>
      <c r="BP25" s="79"/>
      <c r="BQ25" s="79"/>
      <c r="BR25" s="79"/>
      <c r="BS25" s="79"/>
      <c r="BT25" s="79"/>
      <c r="BU25" s="79"/>
      <c r="BV25" s="79"/>
      <c r="BW25" s="79"/>
      <c r="BX25" s="79"/>
      <c r="BY25" s="79"/>
      <c r="BZ25" s="79"/>
    </row>
    <row r="26" spans="1:78" x14ac:dyDescent="0.25">
      <c r="A26" s="79">
        <f ca="1">Data_Initial!A26</f>
        <v>1</v>
      </c>
      <c r="B26" s="79" t="str">
        <f ca="1">Data_Initial!B26</f>
        <v>G3</v>
      </c>
      <c r="C26" s="79">
        <f ca="1">IFERROR(IF($B$3="On",AVERAGE(Data_Initial!C26:D26),Data_Initial!C26),"")</f>
        <v>21.646294178074648</v>
      </c>
      <c r="D26" s="79">
        <f ca="1">IFERROR(IF(D$3="","",(IF($B$3="On",IF(E$3="",AVERAGE(Data_Initial!C26:D26),AVERAGE(Data_Initial!C26:E26)),Data_Initial!D26))),"")</f>
        <v>20.862034602903666</v>
      </c>
      <c r="E26" s="79">
        <f ca="1">IFERROR(IF(E$3="","",(IF($B$3="On",IF(F$3="",AVERAGE(Data_Initial!D26:E26),AVERAGE(Data_Initial!D26:F26)),Data_Initial!E26))),"")</f>
        <v>17.802320849540902</v>
      </c>
      <c r="F26" s="79">
        <f ca="1">IFERROR(IF(F$3="","",(IF($B$3="On",IF(G$3="",AVERAGE(Data_Initial!E26:F26),AVERAGE(Data_Initial!E26:G26)),Data_Initial!F26))),"")</f>
        <v>11.452914533558205</v>
      </c>
      <c r="G26" s="79">
        <f ca="1">IFERROR(IF(G$3="","",(IF($B$3="On",IF(H$3="",AVERAGE(Data_Initial!F26:G26),AVERAGE(Data_Initial!F26:H26)),Data_Initial!G26))),"")</f>
        <v>5.4454600455692201</v>
      </c>
      <c r="H26" s="79">
        <f ca="1">IFERROR(IF(H$3="","",(IF($B$3="On",IF(I$3="",AVERAGE(Data_Initial!G26:H26),AVERAGE(Data_Initial!G26:I26)),Data_Initial!H26))),"")</f>
        <v>1.6547338541818126</v>
      </c>
      <c r="I26" s="79">
        <f ca="1">IFERROR(IF(I$3="","",(IF($B$3="On",IF(J$3="",AVERAGE(Data_Initial!H26:I26),AVERAGE(Data_Initial!H26:J26)),Data_Initial!I26))),"")</f>
        <v>0.92254909885165615</v>
      </c>
      <c r="J26" s="79">
        <f ca="1">IFERROR(IF(J$3="","",(IF($B$3="On",IF(K$3="",AVERAGE(Data_Initial!I26:J26),AVERAGE(Data_Initial!I26:K26)),Data_Initial!J26))),"")</f>
        <v>-0.2748622860751006</v>
      </c>
      <c r="K26" s="79">
        <f ca="1">IFERROR(IF(K$3="","",(IF($B$3="On",IF(L$3="",AVERAGE(Data_Initial!J26:K26),AVERAGE(Data_Initial!J26:L26)),Data_Initial!K26))),"")</f>
        <v>-2.7122720039492365</v>
      </c>
      <c r="L26" s="79">
        <f ca="1">IFERROR(IF(L$3="","",(IF($B$3="On",IF(M$3="",AVERAGE(Data_Initial!K26:L26),AVERAGE(Data_Initial!K26:M26)),Data_Initial!L26))),"")</f>
        <v>-5.4970082496079131</v>
      </c>
      <c r="M26" s="79">
        <f ca="1">IFERROR(IF(M$3="","",(IF($B$3="On",IF(N$3="",AVERAGE(Data_Initial!L26:M26),AVERAGE(Data_Initial!L26:N26)),Data_Initial!M26))),"")</f>
        <v>-8.5889800628477371</v>
      </c>
      <c r="N26" s="79">
        <f ca="1">IFERROR(IF(N$3="","",(IF($B$3="On",IF(O$3="",AVERAGE(Data_Initial!M26:N26),AVERAGE(Data_Initial!M26:O26)),Data_Initial!N26))),"")</f>
        <v>-8.9941749093324344</v>
      </c>
      <c r="O26" s="79">
        <f ca="1">IFERROR(IF(O$3="","",(IF($B$3="On",IF(P$3="",AVERAGE(Data_Initial!N26:O26),AVERAGE(Data_Initial!N26:P26)),Data_Initial!O26))),"")</f>
        <v>-8.9926586401546302</v>
      </c>
      <c r="P26" s="79">
        <f ca="1">IFERROR(IF(P$3="","",(IF($B$3="On",IF(Q$3="",AVERAGE(Data_Initial!O26:P26),AVERAGE(Data_Initial!O26:Q26)),Data_Initial!P26))),"")</f>
        <v>-6.076326167703276</v>
      </c>
      <c r="Q26" s="79">
        <f ca="1">IFERROR(IF(Q$3="","",(IF($B$3="On",IF(R$3="",AVERAGE(Data_Initial!P26:Q26),AVERAGE(Data_Initial!P26:R26)),Data_Initial!Q26))),"")</f>
        <v>-5.277055684996717</v>
      </c>
      <c r="R26" s="79">
        <f ca="1">IFERROR(IF(R$3="","",(IF($B$3="On",IF(S$3="",AVERAGE(Data_Initial!Q26:R26),AVERAGE(Data_Initial!Q26:S26)),Data_Initial!R26))),"")</f>
        <v>-4.2565609388173797</v>
      </c>
      <c r="S26" s="79">
        <f ca="1">IFERROR(IF(S$3="","",(IF($B$3="On",IF(T$3="",AVERAGE(Data_Initial!R26:S26),AVERAGE(Data_Initial!R26:T26)),Data_Initial!S26))),"")</f>
        <v>-3.9702821591290598</v>
      </c>
      <c r="T26" s="79">
        <f ca="1">IFERROR(IF(T$3="","",(IF($B$3="On",IF(U$3="",AVERAGE(Data_Initial!S26:T26),AVERAGE(Data_Initial!S26:U26)),Data_Initial!T26))),"")</f>
        <v>-2.4023578441838267</v>
      </c>
      <c r="U26" s="79">
        <f ca="1">IFERROR(IF(U$3="","",(IF($B$3="On",IF(V$3="",AVERAGE(Data_Initial!T26:U26),AVERAGE(Data_Initial!T26:V26)),Data_Initial!U26))),"")</f>
        <v>-1.8847448586278299</v>
      </c>
      <c r="V26" s="79">
        <f ca="1">IFERROR(IF(V$3="","",(IF($B$3="On",IF(W$3="",AVERAGE(Data_Initial!U26:V26),AVERAGE(Data_Initial!U26:W26)),Data_Initial!V26))),"")</f>
        <v>-1.5190046104145629</v>
      </c>
      <c r="W26" s="79">
        <f ca="1">IFERROR(IF(W$3="","",(IF($B$3="On",IF(X$3="",AVERAGE(Data_Initial!V26:W26),AVERAGE(Data_Initial!V26:X26)),Data_Initial!W26))),"")</f>
        <v>-0.86475815819661195</v>
      </c>
      <c r="X26" s="79">
        <f ca="1">IFERROR(IF(X$3="","",(IF($B$3="On",IF(Y$3="",AVERAGE(Data_Initial!W26:X26),AVERAGE(Data_Initial!W26:Y26)),Data_Initial!X26))),"")</f>
        <v>3.173727394833501</v>
      </c>
      <c r="Y26" s="79">
        <f ca="1">IFERROR(IF(Y$3="","",(IF($B$3="On",IF(Z$3="",AVERAGE(Data_Initial!X26:Y26),AVERAGE(Data_Initial!X26:Z26)),Data_Initial!Y26))),"")</f>
        <v>11.844494447417526</v>
      </c>
      <c r="Z26" s="79">
        <f ca="1">IFERROR(IF(Z$3="","",(IF($B$3="On",IF(AA$3="",AVERAGE(Data_Initial!Y26:Z26),AVERAGE(Data_Initial!Y26:AA26)),Data_Initial!Z26))),"")</f>
        <v>29.680132040786258</v>
      </c>
      <c r="AA26" s="79">
        <f ca="1">IFERROR(IF(AA$3="","",(IF($B$3="On",IF(AB$3="",AVERAGE(Data_Initial!Z26:AA26),AVERAGE(Data_Initial!Z26:AB26)),Data_Initial!AA26))),"")</f>
        <v>64.69357748728531</v>
      </c>
      <c r="AB26" s="79">
        <f ca="1">IFERROR(IF(AB$3="","",(IF($B$3="On",IF(AC$3="",AVERAGE(Data_Initial!AA26:AB26),AVERAGE(Data_Initial!AA26:AC26)),Data_Initial!AB26))),"")</f>
        <v>129.01694005293601</v>
      </c>
      <c r="AC26" s="79">
        <f ca="1">IFERROR(IF(AC$3="","",(IF($B$3="On",IF(AD$3="",AVERAGE(Data_Initial!AB26:AC26),AVERAGE(Data_Initial!AB26:AD26)),Data_Initial!AC26))),"")</f>
        <v>247.02475674699735</v>
      </c>
      <c r="AD26" s="79">
        <f ca="1">IFERROR(IF(AD$3="","",(IF($B$3="On",IF(AE$3="",AVERAGE(Data_Initial!AC26:AD26),AVERAGE(Data_Initial!AC26:AE26)),Data_Initial!AD26))),"")</f>
        <v>454.819028014146</v>
      </c>
      <c r="AE26" s="79">
        <f ca="1">IFERROR(IF(AE$3="","",(IF($B$3="On",IF(AF$3="",AVERAGE(Data_Initial!AD26:AE26),AVERAGE(Data_Initial!AD26:AF26)),Data_Initial!AE26))),"")</f>
        <v>790.53542111646993</v>
      </c>
      <c r="AF26" s="79">
        <f ca="1">IFERROR(IF(AF$3="","",(IF($B$3="On",IF(AG$3="",AVERAGE(Data_Initial!AE26:AF26),AVERAGE(Data_Initial!AE26:AG26)),Data_Initial!AF26))),"")</f>
        <v>1274.6728052121427</v>
      </c>
      <c r="AG26" s="79">
        <f ca="1">IFERROR(IF(AG$3="","",(IF($B$3="On",IF(AH$3="",AVERAGE(Data_Initial!AF26:AG26),AVERAGE(Data_Initial!AF26:AH26)),Data_Initial!AG26))),"")</f>
        <v>1842.4722687479764</v>
      </c>
      <c r="AH26" s="79">
        <f ca="1">IFERROR(IF(AH$3="","",(IF($B$3="On",IF(AI$3="",AVERAGE(Data_Initial!AG26:AH26),AVERAGE(Data_Initial!AG26:AI26)),Data_Initial!AH26))),"")</f>
        <v>2408.8039498391031</v>
      </c>
      <c r="AI26" s="79">
        <f ca="1">IFERROR(IF(AI$3="","",(IF($B$3="On",IF(AJ$3="",AVERAGE(Data_Initial!AH26:AI26),AVERAGE(Data_Initial!AH26:AJ26)),Data_Initial!AI26))),"")</f>
        <v>2874.4871641291465</v>
      </c>
      <c r="AJ26" s="79">
        <f ca="1">IFERROR(IF(AJ$3="","",(IF($B$3="On",IF(AK$3="",AVERAGE(Data_Initial!AI26:AJ26),AVERAGE(Data_Initial!AI26:AK26)),Data_Initial!AJ26))),"")</f>
        <v>3216.6786824366668</v>
      </c>
      <c r="AK26" s="79">
        <f ca="1">IFERROR(IF(AK$3="","",(IF($B$3="On",IF(AL$3="",AVERAGE(Data_Initial!AJ26:AK26),AVERAGE(Data_Initial!AJ26:AL26)),Data_Initial!AK26))),"")</f>
        <v>3438.6921122375697</v>
      </c>
      <c r="AL26" s="79">
        <f ca="1">IFERROR(IF(AL$3="","",(IF($B$3="On",IF(AM$3="",AVERAGE(Data_Initial!AK26:AL26),AVERAGE(Data_Initial!AK26:AM26)),Data_Initial!AL26))),"")</f>
        <v>3575.0793384217336</v>
      </c>
      <c r="AM26" s="79">
        <f ca="1">IFERROR(IF(AM$3="","",(IF($B$3="On",IF(AN$3="",AVERAGE(Data_Initial!AL26:AM26),AVERAGE(Data_Initial!AL26:AN26)),Data_Initial!AM26))),"")</f>
        <v>3657.0689884380131</v>
      </c>
      <c r="AN26" s="79">
        <f ca="1">IFERROR(IF(AN$3="","",(IF($B$3="On",IF(AO$3="",AVERAGE(Data_Initial!AM26:AN26),AVERAGE(Data_Initial!AM26:AO26)),Data_Initial!AN26))),"")</f>
        <v>3708.2172648343899</v>
      </c>
      <c r="AO26" s="79">
        <f ca="1">IFERROR(IF(AO$3="","",(IF($B$3="On",IF(AP$3="",AVERAGE(Data_Initial!AN26:AO26),AVERAGE(Data_Initial!AN26:AP26)),Data_Initial!AO26))),"")</f>
        <v>3741.4015924752662</v>
      </c>
      <c r="AP26" s="79">
        <f ca="1">IFERROR(IF(AP$3="","",(IF($B$3="On",IF(AQ$3="",AVERAGE(Data_Initial!AO26:AP26),AVERAGE(Data_Initial!AO26:AQ26)),Data_Initial!AP26))),"")</f>
        <v>3755.18787206451</v>
      </c>
      <c r="AQ26" s="79" t="str">
        <f>IFERROR(IF(AQ$3="","",(IF($B$3="On",IF(AR$3="",AVERAGE(Data_Initial!AP26:AQ26),AVERAGE(Data_Initial!AP26:AR26)),Data_Initial!AQ26))),"")</f>
        <v/>
      </c>
      <c r="AR26" s="79" t="str">
        <f>IFERROR(IF(AR$3="","",(IF($B$3="On",IF(AS$3="",AVERAGE(Data_Initial!AQ26:AR26),AVERAGE(Data_Initial!AQ26:AS26)),Data_Initial!AR26))),"")</f>
        <v/>
      </c>
      <c r="AS26" s="79" t="str">
        <f>IFERROR(IF(AS$3="","",(IF($B$3="On",IF(AT$3="",AVERAGE(Data_Initial!AR26:AS26),AVERAGE(Data_Initial!AR26:AT26)),Data_Initial!AS26))),"")</f>
        <v/>
      </c>
      <c r="AT26" s="79" t="str">
        <f>IFERROR(IF(AT$3="","",(IF($B$3="On",IF(AU$3="",AVERAGE(Data_Initial!AS26:AT26),AVERAGE(Data_Initial!AS26:AU26)),Data_Initial!AT26))),"")</f>
        <v/>
      </c>
      <c r="AU26" s="79" t="str">
        <f>IFERROR(IF(AU$3="","",(IF($B$3="On",IF(AV$3="",AVERAGE(Data_Initial!AT26:AU26),AVERAGE(Data_Initial!AT26:AV26)),Data_Initial!AU26))),"")</f>
        <v/>
      </c>
      <c r="AV26" s="79" t="str">
        <f>IFERROR(IF(AV$3="","",(IF($B$3="On",IF(AW$3="",AVERAGE(Data_Initial!AU26:AV26),AVERAGE(Data_Initial!AU26:AW26)),Data_Initial!AV26))),"")</f>
        <v/>
      </c>
      <c r="AW26" s="79" t="str">
        <f>IFERROR(IF(AW$3="","",(IF($B$3="On",IF(AX$3="",AVERAGE(Data_Initial!AV26:AW26),AVERAGE(Data_Initial!AV26:AX26)),Data_Initial!AW26))),"")</f>
        <v/>
      </c>
      <c r="AX26" s="79" t="str">
        <f>IFERROR(IF(AX$3="","",(IF($B$3="On",IF(AY$3="",AVERAGE(Data_Initial!AW26:AX26),AVERAGE(Data_Initial!AW26:AY26)),Data_Initial!AX26))),"")</f>
        <v/>
      </c>
      <c r="AY26" s="79" t="str">
        <f>IFERROR(IF(AY$3="","",(IF($B$3="On",IF(AZ$3="",AVERAGE(Data_Initial!AX26:AY26),AVERAGE(Data_Initial!AX26:AZ26)),Data_Initial!AY26))),"")</f>
        <v/>
      </c>
      <c r="AZ26" s="79" t="str">
        <f>IFERROR(IF(AZ$3="","",(IF($B$3="On",IF(BA$3="",AVERAGE(Data_Initial!AY26:AZ26),AVERAGE(Data_Initial!AY26:BA26)),Data_Initial!AZ26))),"")</f>
        <v/>
      </c>
      <c r="BA26" s="79"/>
      <c r="BB26" s="79"/>
      <c r="BC26" s="79"/>
      <c r="BD26" s="79"/>
      <c r="BE26" s="79"/>
      <c r="BF26" s="79"/>
      <c r="BG26" s="79"/>
      <c r="BH26" s="79"/>
      <c r="BI26" s="79"/>
      <c r="BJ26" s="79"/>
      <c r="BK26" s="79"/>
      <c r="BL26" s="79"/>
      <c r="BM26" s="79"/>
      <c r="BN26" s="79"/>
      <c r="BO26" s="79"/>
      <c r="BP26" s="79"/>
      <c r="BQ26" s="79"/>
      <c r="BR26" s="79"/>
      <c r="BS26" s="79"/>
      <c r="BT26" s="79"/>
      <c r="BU26" s="79"/>
      <c r="BV26" s="79"/>
      <c r="BW26" s="79"/>
      <c r="BX26" s="79"/>
      <c r="BY26" s="79"/>
      <c r="BZ26" s="79"/>
    </row>
    <row r="27" spans="1:78" x14ac:dyDescent="0.25">
      <c r="A27" s="79">
        <f ca="1">Data_Initial!A27</f>
        <v>1</v>
      </c>
      <c r="B27" s="79" t="str">
        <f ca="1">Data_Initial!B27</f>
        <v>H3</v>
      </c>
      <c r="C27" s="79">
        <f ca="1">IFERROR(IF($B$3="On",AVERAGE(Data_Initial!C27:D27),Data_Initial!C27),"")</f>
        <v>13.766045366463501</v>
      </c>
      <c r="D27" s="79">
        <f ca="1">IFERROR(IF(D$3="","",(IF($B$3="On",IF(E$3="",AVERAGE(Data_Initial!C27:D27),AVERAGE(Data_Initial!C27:E27)),Data_Initial!D27))),"")</f>
        <v>13.194223719705734</v>
      </c>
      <c r="E27" s="79">
        <f ca="1">IFERROR(IF(E$3="","",(IF($B$3="On",IF(F$3="",AVERAGE(Data_Initial!D27:E27),AVERAGE(Data_Initial!D27:F27)),Data_Initial!E27))),"")</f>
        <v>7.9395342903126354</v>
      </c>
      <c r="F27" s="79">
        <f ca="1">IFERROR(IF(F$3="","",(IF($B$3="On",IF(G$3="",AVERAGE(Data_Initial!E27:F27),AVERAGE(Data_Initial!E27:G27)),Data_Initial!F27))),"")</f>
        <v>5.2072566514141982</v>
      </c>
      <c r="G27" s="79">
        <f ca="1">IFERROR(IF(G$3="","",(IF($B$3="On",IF(H$3="",AVERAGE(Data_Initial!F27:G27),AVERAGE(Data_Initial!F27:H27)),Data_Initial!G27))),"")</f>
        <v>1.9564547726246619</v>
      </c>
      <c r="H27" s="79">
        <f ca="1">IFERROR(IF(H$3="","",(IF($B$3="On",IF(I$3="",AVERAGE(Data_Initial!G27:H27),AVERAGE(Data_Initial!G27:I27)),Data_Initial!H27))),"")</f>
        <v>2.8798124417770232</v>
      </c>
      <c r="I27" s="79">
        <f ca="1">IFERROR(IF(I$3="","",(IF($B$3="On",IF(J$3="",AVERAGE(Data_Initial!H27:I27),AVERAGE(Data_Initial!H27:J27)),Data_Initial!I27))),"")</f>
        <v>0.37233490527266316</v>
      </c>
      <c r="J27" s="79">
        <f ca="1">IFERROR(IF(J$3="","",(IF($B$3="On",IF(K$3="",AVERAGE(Data_Initial!I27:J27),AVERAGE(Data_Initial!I27:K27)),Data_Initial!J27))),"")</f>
        <v>0.50265791312858654</v>
      </c>
      <c r="K27" s="79">
        <f ca="1">IFERROR(IF(K$3="","",(IF($B$3="On",IF(L$3="",AVERAGE(Data_Initial!J27:K27),AVERAGE(Data_Initial!J27:L27)),Data_Initial!K27))),"")</f>
        <v>-0.28085321583072675</v>
      </c>
      <c r="L27" s="79">
        <f ca="1">IFERROR(IF(L$3="","",(IF($B$3="On",IF(M$3="",AVERAGE(Data_Initial!K27:L27),AVERAGE(Data_Initial!K27:M27)),Data_Initial!L27))),"")</f>
        <v>7.4282754092713343E-2</v>
      </c>
      <c r="M27" s="79">
        <f ca="1">IFERROR(IF(M$3="","",(IF($B$3="On",IF(N$3="",AVERAGE(Data_Initial!L27:M27),AVERAGE(Data_Initial!L27:N27)),Data_Initial!M27))),"")</f>
        <v>-1.7914113843911166</v>
      </c>
      <c r="N27" s="79">
        <f ca="1">IFERROR(IF(N$3="","",(IF($B$3="On",IF(O$3="",AVERAGE(Data_Initial!M27:N27),AVERAGE(Data_Initial!M27:O27)),Data_Initial!N27))),"")</f>
        <v>-4.0079962449094637</v>
      </c>
      <c r="O27" s="79">
        <f ca="1">IFERROR(IF(O$3="","",(IF($B$3="On",IF(P$3="",AVERAGE(Data_Initial!N27:O27),AVERAGE(Data_Initial!N27:P27)),Data_Initial!O27))),"")</f>
        <v>-5.0984768329655399</v>
      </c>
      <c r="P27" s="79">
        <f ca="1">IFERROR(IF(P$3="","",(IF($B$3="On",IF(Q$3="",AVERAGE(Data_Initial!O27:P27),AVERAGE(Data_Initial!O27:Q27)),Data_Initial!P27))),"")</f>
        <v>-5.1877102724732431</v>
      </c>
      <c r="Q27" s="79">
        <f ca="1">IFERROR(IF(Q$3="","",(IF($B$3="On",IF(R$3="",AVERAGE(Data_Initial!P27:Q27),AVERAGE(Data_Initial!P27:R27)),Data_Initial!Q27))),"")</f>
        <v>-5.1712047260054232</v>
      </c>
      <c r="R27" s="79">
        <f ca="1">IFERROR(IF(R$3="","",(IF($B$3="On",IF(S$3="",AVERAGE(Data_Initial!Q27:R27),AVERAGE(Data_Initial!Q27:S27)),Data_Initial!R27))),"")</f>
        <v>-4.6719706809744794</v>
      </c>
      <c r="S27" s="79">
        <f ca="1">IFERROR(IF(S$3="","",(IF($B$3="On",IF(T$3="",AVERAGE(Data_Initial!R27:S27),AVERAGE(Data_Initial!R27:T27)),Data_Initial!S27))),"")</f>
        <v>-6.8970498255718367</v>
      </c>
      <c r="T27" s="79">
        <f ca="1">IFERROR(IF(T$3="","",(IF($B$3="On",IF(U$3="",AVERAGE(Data_Initial!S27:T27),AVERAGE(Data_Initial!S27:U27)),Data_Initial!T27))),"")</f>
        <v>-6.2648147098754334</v>
      </c>
      <c r="U27" s="79">
        <f ca="1">IFERROR(IF(U$3="","",(IF($B$3="On",IF(V$3="",AVERAGE(Data_Initial!T27:U27),AVERAGE(Data_Initial!T27:V27)),Data_Initial!U27))),"")</f>
        <v>-5.9271266065359995</v>
      </c>
      <c r="V27" s="79">
        <f ca="1">IFERROR(IF(V$3="","",(IF($B$3="On",IF(W$3="",AVERAGE(Data_Initial!U27:V27),AVERAGE(Data_Initial!U27:W27)),Data_Initial!V27))),"")</f>
        <v>-4.48613031924606</v>
      </c>
      <c r="W27" s="79">
        <f ca="1">IFERROR(IF(W$3="","",(IF($B$3="On",IF(X$3="",AVERAGE(Data_Initial!V27:W27),AVERAGE(Data_Initial!V27:X27)),Data_Initial!W27))),"")</f>
        <v>-2.5034887420755099</v>
      </c>
      <c r="X27" s="79">
        <f ca="1">IFERROR(IF(X$3="","",(IF($B$3="On",IF(Y$3="",AVERAGE(Data_Initial!W27:X27),AVERAGE(Data_Initial!W27:Y27)),Data_Initial!X27))),"")</f>
        <v>2.6553559448957467</v>
      </c>
      <c r="Y27" s="79">
        <f ca="1">IFERROR(IF(Y$3="","",(IF($B$3="On",IF(Z$3="",AVERAGE(Data_Initial!X27:Y27),AVERAGE(Data_Initial!X27:Z27)),Data_Initial!Y27))),"")</f>
        <v>11.402812558037111</v>
      </c>
      <c r="Z27" s="79">
        <f ca="1">IFERROR(IF(Z$3="","",(IF($B$3="On",IF(AA$3="",AVERAGE(Data_Initial!Y27:Z27),AVERAGE(Data_Initial!Y27:AA27)),Data_Initial!Z27))),"")</f>
        <v>25.043645538266436</v>
      </c>
      <c r="AA27" s="79">
        <f ca="1">IFERROR(IF(AA$3="","",(IF($B$3="On",IF(AB$3="",AVERAGE(Data_Initial!Z27:AA27),AVERAGE(Data_Initial!Z27:AB27)),Data_Initial!AA27))),"")</f>
        <v>54.134056312345969</v>
      </c>
      <c r="AB27" s="79">
        <f ca="1">IFERROR(IF(AB$3="","",(IF($B$3="On",IF(AC$3="",AVERAGE(Data_Initial!AA27:AB27),AVERAGE(Data_Initial!AA27:AC27)),Data_Initial!AB27))),"")</f>
        <v>108.38045721364976</v>
      </c>
      <c r="AC27" s="79">
        <f ca="1">IFERROR(IF(AC$3="","",(IF($B$3="On",IF(AD$3="",AVERAGE(Data_Initial!AB27:AC27),AVERAGE(Data_Initial!AB27:AD27)),Data_Initial!AC27))),"")</f>
        <v>206.26698180787344</v>
      </c>
      <c r="AD27" s="79">
        <f ca="1">IFERROR(IF(AD$3="","",(IF($B$3="On",IF(AE$3="",AVERAGE(Data_Initial!AC27:AD27),AVERAGE(Data_Initial!AC27:AE27)),Data_Initial!AD27))),"")</f>
        <v>373.49343314106665</v>
      </c>
      <c r="AE27" s="79">
        <f ca="1">IFERROR(IF(AE$3="","",(IF($B$3="On",IF(AF$3="",AVERAGE(Data_Initial!AD27:AE27),AVERAGE(Data_Initial!AD27:AF27)),Data_Initial!AE27))),"")</f>
        <v>653.99890106606733</v>
      </c>
      <c r="AF27" s="79">
        <f ca="1">IFERROR(IF(AF$3="","",(IF($B$3="On",IF(AG$3="",AVERAGE(Data_Initial!AE27:AF27),AVERAGE(Data_Initial!AE27:AG27)),Data_Initial!AF27))),"")</f>
        <v>1064.5620046529848</v>
      </c>
      <c r="AG27" s="79">
        <f ca="1">IFERROR(IF(AG$3="","",(IF($B$3="On",IF(AH$3="",AVERAGE(Data_Initial!AF27:AG27),AVERAGE(Data_Initial!AF27:AH27)),Data_Initial!AG27))),"")</f>
        <v>1569.2741468580668</v>
      </c>
      <c r="AH27" s="79">
        <f ca="1">IFERROR(IF(AH$3="","",(IF($B$3="On",IF(AI$3="",AVERAGE(Data_Initial!AG27:AH27),AVERAGE(Data_Initial!AG27:AI27)),Data_Initial!AH27))),"")</f>
        <v>2086.2396557184734</v>
      </c>
      <c r="AI27" s="79">
        <f ca="1">IFERROR(IF(AI$3="","",(IF($B$3="On",IF(AJ$3="",AVERAGE(Data_Initial!AH27:AI27),AVERAGE(Data_Initial!AH27:AJ27)),Data_Initial!AI27))),"")</f>
        <v>2532.4739684380265</v>
      </c>
      <c r="AJ27" s="79">
        <f ca="1">IFERROR(IF(AJ$3="","",(IF($B$3="On",IF(AK$3="",AVERAGE(Data_Initial!AI27:AJ27),AVERAGE(Data_Initial!AI27:AK27)),Data_Initial!AJ27))),"")</f>
        <v>2866.6020643761799</v>
      </c>
      <c r="AK27" s="79">
        <f ca="1">IFERROR(IF(AK$3="","",(IF($B$3="On",IF(AL$3="",AVERAGE(Data_Initial!AJ27:AK27),AVERAGE(Data_Initial!AJ27:AL27)),Data_Initial!AK27))),"")</f>
        <v>3089.4845369621203</v>
      </c>
      <c r="AL27" s="79">
        <f ca="1">IFERROR(IF(AL$3="","",(IF($B$3="On",IF(AM$3="",AVERAGE(Data_Initial!AK27:AL27),AVERAGE(Data_Initial!AK27:AM27)),Data_Initial!AL27))),"")</f>
        <v>3226.6026178637935</v>
      </c>
      <c r="AM27" s="79">
        <f ca="1">IFERROR(IF(AM$3="","",(IF($B$3="On",IF(AN$3="",AVERAGE(Data_Initial!AL27:AM27),AVERAGE(Data_Initial!AL27:AN27)),Data_Initial!AM27))),"")</f>
        <v>3308.0465807551263</v>
      </c>
      <c r="AN27" s="79">
        <f ca="1">IFERROR(IF(AN$3="","",(IF($B$3="On",IF(AO$3="",AVERAGE(Data_Initial!AM27:AN27),AVERAGE(Data_Initial!AM27:AO27)),Data_Initial!AN27))),"")</f>
        <v>3354.7082588323065</v>
      </c>
      <c r="AO27" s="79">
        <f ca="1">IFERROR(IF(AO$3="","",(IF($B$3="On",IF(AP$3="",AVERAGE(Data_Initial!AN27:AO27),AVERAGE(Data_Initial!AN27:AP27)),Data_Initial!AO27))),"")</f>
        <v>3383.2848165805931</v>
      </c>
      <c r="AP27" s="79">
        <f ca="1">IFERROR(IF(AP$3="","",(IF($B$3="On",IF(AQ$3="",AVERAGE(Data_Initial!AO27:AP27),AVERAGE(Data_Initial!AO27:AQ27)),Data_Initial!AP27))),"")</f>
        <v>3394.2607532440097</v>
      </c>
      <c r="AQ27" s="79" t="str">
        <f>IFERROR(IF(AQ$3="","",(IF($B$3="On",IF(AR$3="",AVERAGE(Data_Initial!AP27:AQ27),AVERAGE(Data_Initial!AP27:AR27)),Data_Initial!AQ27))),"")</f>
        <v/>
      </c>
      <c r="AR27" s="79" t="str">
        <f>IFERROR(IF(AR$3="","",(IF($B$3="On",IF(AS$3="",AVERAGE(Data_Initial!AQ27:AR27),AVERAGE(Data_Initial!AQ27:AS27)),Data_Initial!AR27))),"")</f>
        <v/>
      </c>
      <c r="AS27" s="79" t="str">
        <f>IFERROR(IF(AS$3="","",(IF($B$3="On",IF(AT$3="",AVERAGE(Data_Initial!AR27:AS27),AVERAGE(Data_Initial!AR27:AT27)),Data_Initial!AS27))),"")</f>
        <v/>
      </c>
      <c r="AT27" s="79" t="str">
        <f>IFERROR(IF(AT$3="","",(IF($B$3="On",IF(AU$3="",AVERAGE(Data_Initial!AS27:AT27),AVERAGE(Data_Initial!AS27:AU27)),Data_Initial!AT27))),"")</f>
        <v/>
      </c>
      <c r="AU27" s="79" t="str">
        <f>IFERROR(IF(AU$3="","",(IF($B$3="On",IF(AV$3="",AVERAGE(Data_Initial!AT27:AU27),AVERAGE(Data_Initial!AT27:AV27)),Data_Initial!AU27))),"")</f>
        <v/>
      </c>
      <c r="AV27" s="79" t="str">
        <f>IFERROR(IF(AV$3="","",(IF($B$3="On",IF(AW$3="",AVERAGE(Data_Initial!AU27:AV27),AVERAGE(Data_Initial!AU27:AW27)),Data_Initial!AV27))),"")</f>
        <v/>
      </c>
      <c r="AW27" s="79" t="str">
        <f>IFERROR(IF(AW$3="","",(IF($B$3="On",IF(AX$3="",AVERAGE(Data_Initial!AV27:AW27),AVERAGE(Data_Initial!AV27:AX27)),Data_Initial!AW27))),"")</f>
        <v/>
      </c>
      <c r="AX27" s="79" t="str">
        <f>IFERROR(IF(AX$3="","",(IF($B$3="On",IF(AY$3="",AVERAGE(Data_Initial!AW27:AX27),AVERAGE(Data_Initial!AW27:AY27)),Data_Initial!AX27))),"")</f>
        <v/>
      </c>
      <c r="AY27" s="79" t="str">
        <f>IFERROR(IF(AY$3="","",(IF($B$3="On",IF(AZ$3="",AVERAGE(Data_Initial!AX27:AY27),AVERAGE(Data_Initial!AX27:AZ27)),Data_Initial!AY27))),"")</f>
        <v/>
      </c>
      <c r="AZ27" s="79" t="str">
        <f>IFERROR(IF(AZ$3="","",(IF($B$3="On",IF(BA$3="",AVERAGE(Data_Initial!AY27:AZ27),AVERAGE(Data_Initial!AY27:BA27)),Data_Initial!AZ27))),"")</f>
        <v/>
      </c>
      <c r="BA27" s="79"/>
      <c r="BB27" s="79"/>
      <c r="BC27" s="79"/>
      <c r="BD27" s="79"/>
      <c r="BE27" s="79"/>
      <c r="BF27" s="79"/>
      <c r="BG27" s="79"/>
      <c r="BH27" s="79"/>
      <c r="BI27" s="79"/>
      <c r="BJ27" s="79"/>
      <c r="BK27" s="79"/>
      <c r="BL27" s="79"/>
      <c r="BM27" s="79"/>
      <c r="BN27" s="79"/>
      <c r="BO27" s="79"/>
      <c r="BP27" s="79"/>
      <c r="BQ27" s="79"/>
      <c r="BR27" s="79"/>
      <c r="BS27" s="79"/>
      <c r="BT27" s="79"/>
      <c r="BU27" s="79"/>
      <c r="BV27" s="79"/>
      <c r="BW27" s="79"/>
      <c r="BX27" s="79"/>
      <c r="BY27" s="79"/>
      <c r="BZ27" s="79"/>
    </row>
    <row r="28" spans="1:78" x14ac:dyDescent="0.25">
      <c r="A28" s="79">
        <f ca="1">Data_Initial!A28</f>
        <v>1</v>
      </c>
      <c r="B28" s="79" t="str">
        <f ca="1">Data_Initial!B28</f>
        <v>A4</v>
      </c>
      <c r="C28" s="79">
        <f ca="1">IFERROR(IF($B$3="On",AVERAGE(Data_Initial!C28:D28),Data_Initial!C28),"")</f>
        <v>14.299613898567955</v>
      </c>
      <c r="D28" s="79">
        <f ca="1">IFERROR(IF(D$3="","",(IF($B$3="On",IF(E$3="",AVERAGE(Data_Initial!C28:D28),AVERAGE(Data_Initial!C28:E28)),Data_Initial!D28))),"")</f>
        <v>14.68871841186427</v>
      </c>
      <c r="E28" s="79">
        <f ca="1">IFERROR(IF(E$3="","",(IF($B$3="On",IF(F$3="",AVERAGE(Data_Initial!D28:E28),AVERAGE(Data_Initial!D28:F28)),Data_Initial!E28))),"")</f>
        <v>18.089153582297367</v>
      </c>
      <c r="F28" s="79">
        <f ca="1">IFERROR(IF(F$3="","",(IF($B$3="On",IF(G$3="",AVERAGE(Data_Initial!E28:F28),AVERAGE(Data_Initial!E28:G28)),Data_Initial!F28))),"")</f>
        <v>10.484081732671706</v>
      </c>
      <c r="G28" s="79">
        <f ca="1">IFERROR(IF(G$3="","",(IF($B$3="On",IF(H$3="",AVERAGE(Data_Initial!F28:G28),AVERAGE(Data_Initial!F28:H28)),Data_Initial!G28))),"")</f>
        <v>6.8646268475511691</v>
      </c>
      <c r="H28" s="79">
        <f ca="1">IFERROR(IF(H$3="","",(IF($B$3="On",IF(I$3="",AVERAGE(Data_Initial!G28:H28),AVERAGE(Data_Initial!G28:I28)),Data_Initial!H28))),"")</f>
        <v>1.690301461956093</v>
      </c>
      <c r="I28" s="79">
        <f ca="1">IFERROR(IF(I$3="","",(IF($B$3="On",IF(J$3="",AVERAGE(Data_Initial!H28:I28),AVERAGE(Data_Initial!H28:J28)),Data_Initial!I28))),"")</f>
        <v>0.1844352168509408</v>
      </c>
      <c r="J28" s="79">
        <f ca="1">IFERROR(IF(J$3="","",(IF($B$3="On",IF(K$3="",AVERAGE(Data_Initial!I28:J28),AVERAGE(Data_Initial!I28:K28)),Data_Initial!J28))),"")</f>
        <v>-4.2907487212417763</v>
      </c>
      <c r="K28" s="79">
        <f ca="1">IFERROR(IF(K$3="","",(IF($B$3="On",IF(L$3="",AVERAGE(Data_Initial!J28:K28),AVERAGE(Data_Initial!J28:L28)),Data_Initial!K28))),"")</f>
        <v>-2.5932907857548657</v>
      </c>
      <c r="L28" s="79">
        <f ca="1">IFERROR(IF(L$3="","",(IF($B$3="On",IF(M$3="",AVERAGE(Data_Initial!K28:L28),AVERAGE(Data_Initial!K28:M28)),Data_Initial!L28))),"")</f>
        <v>-5.4336740765030926</v>
      </c>
      <c r="M28" s="79">
        <f ca="1">IFERROR(IF(M$3="","",(IF($B$3="On",IF(N$3="",AVERAGE(Data_Initial!L28:M28),AVERAGE(Data_Initial!L28:N28)),Data_Initial!M28))),"")</f>
        <v>-5.4759714880995807</v>
      </c>
      <c r="N28" s="79">
        <f ca="1">IFERROR(IF(N$3="","",(IF($B$3="On",IF(O$3="",AVERAGE(Data_Initial!M28:N28),AVERAGE(Data_Initial!M28:O28)),Data_Initial!N28))),"")</f>
        <v>-8.7848888144979682</v>
      </c>
      <c r="O28" s="79">
        <f ca="1">IFERROR(IF(O$3="","",(IF($B$3="On",IF(P$3="",AVERAGE(Data_Initial!N28:O28),AVERAGE(Data_Initial!N28:P28)),Data_Initial!O28))),"")</f>
        <v>-9.9052775474246939</v>
      </c>
      <c r="P28" s="79">
        <f ca="1">IFERROR(IF(P$3="","",(IF($B$3="On",IF(Q$3="",AVERAGE(Data_Initial!O28:P28),AVERAGE(Data_Initial!O28:Q28)),Data_Initial!P28))),"")</f>
        <v>-11.069187327542119</v>
      </c>
      <c r="Q28" s="79">
        <f ca="1">IFERROR(IF(Q$3="","",(IF($B$3="On",IF(R$3="",AVERAGE(Data_Initial!P28:Q28),AVERAGE(Data_Initial!P28:R28)),Data_Initial!Q28))),"")</f>
        <v>-12.534689458115565</v>
      </c>
      <c r="R28" s="79">
        <f ca="1">IFERROR(IF(R$3="","",(IF($B$3="On",IF(S$3="",AVERAGE(Data_Initial!Q28:R28),AVERAGE(Data_Initial!Q28:S28)),Data_Initial!R28))),"")</f>
        <v>-12.864025474382734</v>
      </c>
      <c r="S28" s="79">
        <f ca="1">IFERROR(IF(S$3="","",(IF($B$3="On",IF(T$3="",AVERAGE(Data_Initial!R28:S28),AVERAGE(Data_Initial!R28:T28)),Data_Initial!S28))),"")</f>
        <v>-12.168978705759699</v>
      </c>
      <c r="T28" s="79">
        <f ca="1">IFERROR(IF(T$3="","",(IF($B$3="On",IF(U$3="",AVERAGE(Data_Initial!S28:T28),AVERAGE(Data_Initial!S28:U28)),Data_Initial!T28))),"")</f>
        <v>-9.8396522329401908</v>
      </c>
      <c r="U28" s="79">
        <f ca="1">IFERROR(IF(U$3="","",(IF($B$3="On",IF(V$3="",AVERAGE(Data_Initial!T28:U28),AVERAGE(Data_Initial!T28:V28)),Data_Initial!U28))),"")</f>
        <v>-6.1018875888471387</v>
      </c>
      <c r="V28" s="79">
        <f ca="1">IFERROR(IF(V$3="","",(IF($B$3="On",IF(W$3="",AVERAGE(Data_Initial!U28:V28),AVERAGE(Data_Initial!U28:W28)),Data_Initial!V28))),"")</f>
        <v>2.1297237959726618</v>
      </c>
      <c r="W28" s="79">
        <f ca="1">IFERROR(IF(W$3="","",(IF($B$3="On",IF(X$3="",AVERAGE(Data_Initial!V28:W28),AVERAGE(Data_Initial!V28:X28)),Data_Initial!W28))),"")</f>
        <v>17.875683780945121</v>
      </c>
      <c r="X28" s="79">
        <f ca="1">IFERROR(IF(X$3="","",(IF($B$3="On",IF(Y$3="",AVERAGE(Data_Initial!W28:X28),AVERAGE(Data_Initial!W28:Y28)),Data_Initial!X28))),"")</f>
        <v>44.999939342425336</v>
      </c>
      <c r="Y28" s="79">
        <f ca="1">IFERROR(IF(Y$3="","",(IF($B$3="On",IF(Z$3="",AVERAGE(Data_Initial!X28:Y28),AVERAGE(Data_Initial!X28:Z28)),Data_Initial!Y28))),"")</f>
        <v>93.333362498758689</v>
      </c>
      <c r="Z28" s="79">
        <f ca="1">IFERROR(IF(Z$3="","",(IF($B$3="On",IF(AA$3="",AVERAGE(Data_Initial!Y28:Z28),AVERAGE(Data_Initial!Y28:AA28)),Data_Initial!Z28))),"")</f>
        <v>169.47945981050506</v>
      </c>
      <c r="AA28" s="79">
        <f ca="1">IFERROR(IF(AA$3="","",(IF($B$3="On",IF(AB$3="",AVERAGE(Data_Initial!Z28:AA28),AVERAGE(Data_Initial!Z28:AB28)),Data_Initial!AA28))),"")</f>
        <v>296.19609352362528</v>
      </c>
      <c r="AB28" s="79">
        <f ca="1">IFERROR(IF(AB$3="","",(IF($B$3="On",IF(AC$3="",AVERAGE(Data_Initial!AA28:AB28),AVERAGE(Data_Initial!AA28:AC28)),Data_Initial!AB28))),"")</f>
        <v>490.51087538409894</v>
      </c>
      <c r="AC28" s="79">
        <f ca="1">IFERROR(IF(AC$3="","",(IF($B$3="On",IF(AD$3="",AVERAGE(Data_Initial!AB28:AC28),AVERAGE(Data_Initial!AB28:AD28)),Data_Initial!AC28))),"")</f>
        <v>775.67534351158486</v>
      </c>
      <c r="AD28" s="79">
        <f ca="1">IFERROR(IF(AD$3="","",(IF($B$3="On",IF(AE$3="",AVERAGE(Data_Initial!AC28:AD28),AVERAGE(Data_Initial!AC28:AE28)),Data_Initial!AD28))),"")</f>
        <v>1152.3239841596685</v>
      </c>
      <c r="AE28" s="79">
        <f ca="1">IFERROR(IF(AE$3="","",(IF($B$3="On",IF(AF$3="",AVERAGE(Data_Initial!AD28:AE28),AVERAGE(Data_Initial!AD28:AF28)),Data_Initial!AE28))),"")</f>
        <v>1578.32405684881</v>
      </c>
      <c r="AF28" s="79">
        <f ca="1">IFERROR(IF(AF$3="","",(IF($B$3="On",IF(AG$3="",AVERAGE(Data_Initial!AE28:AF28),AVERAGE(Data_Initial!AE28:AG28)),Data_Initial!AF28))),"")</f>
        <v>1992.8829191626735</v>
      </c>
      <c r="AG28" s="79">
        <f ca="1">IFERROR(IF(AG$3="","",(IF($B$3="On",IF(AH$3="",AVERAGE(Data_Initial!AF28:AG28),AVERAGE(Data_Initial!AF28:AH28)),Data_Initial!AG28))),"")</f>
        <v>2331.1693683626968</v>
      </c>
      <c r="AH28" s="79">
        <f ca="1">IFERROR(IF(AH$3="","",(IF($B$3="On",IF(AI$3="",AVERAGE(Data_Initial!AG28:AH28),AVERAGE(Data_Initial!AG28:AI28)),Data_Initial!AH28))),"")</f>
        <v>2577.0051021825166</v>
      </c>
      <c r="AI28" s="79">
        <f ca="1">IFERROR(IF(AI$3="","",(IF($B$3="On",IF(AJ$3="",AVERAGE(Data_Initial!AH28:AI28),AVERAGE(Data_Initial!AH28:AJ28)),Data_Initial!AI28))),"")</f>
        <v>2744.920580008687</v>
      </c>
      <c r="AJ28" s="79">
        <f ca="1">IFERROR(IF(AJ$3="","",(IF($B$3="On",IF(AK$3="",AVERAGE(Data_Initial!AI28:AJ28),AVERAGE(Data_Initial!AI28:AK28)),Data_Initial!AJ28))),"")</f>
        <v>2866.7957625584731</v>
      </c>
      <c r="AK28" s="79">
        <f ca="1">IFERROR(IF(AK$3="","",(IF($B$3="On",IF(AL$3="",AVERAGE(Data_Initial!AJ28:AK28),AVERAGE(Data_Initial!AJ28:AL28)),Data_Initial!AK28))),"")</f>
        <v>2968.2385786223226</v>
      </c>
      <c r="AL28" s="79">
        <f ca="1">IFERROR(IF(AL$3="","",(IF($B$3="On",IF(AM$3="",AVERAGE(Data_Initial!AK28:AL28),AVERAGE(Data_Initial!AK28:AM28)),Data_Initial!AL28))),"")</f>
        <v>3053.7407721758868</v>
      </c>
      <c r="AM28" s="79">
        <f ca="1">IFERROR(IF(AM$3="","",(IF($B$3="On",IF(AN$3="",AVERAGE(Data_Initial!AL28:AM28),AVERAGE(Data_Initial!AL28:AN28)),Data_Initial!AM28))),"")</f>
        <v>3122.7778421839398</v>
      </c>
      <c r="AN28" s="79">
        <f ca="1">IFERROR(IF(AN$3="","",(IF($B$3="On",IF(AO$3="",AVERAGE(Data_Initial!AM28:AN28),AVERAGE(Data_Initial!AM28:AO28)),Data_Initial!AN28))),"")</f>
        <v>3172.8748419852532</v>
      </c>
      <c r="AO28" s="79">
        <f ca="1">IFERROR(IF(AO$3="","",(IF($B$3="On",IF(AP$3="",AVERAGE(Data_Initial!AN28:AO28),AVERAGE(Data_Initial!AN28:AP28)),Data_Initial!AO28))),"")</f>
        <v>3212.6397828369131</v>
      </c>
      <c r="AP28" s="79">
        <f ca="1">IFERROR(IF(AP$3="","",(IF($B$3="On",IF(AQ$3="",AVERAGE(Data_Initial!AO28:AP28),AVERAGE(Data_Initial!AO28:AQ28)),Data_Initial!AP28))),"")</f>
        <v>3229.9185634455152</v>
      </c>
      <c r="AQ28" s="79" t="str">
        <f>IFERROR(IF(AQ$3="","",(IF($B$3="On",IF(AR$3="",AVERAGE(Data_Initial!AP28:AQ28),AVERAGE(Data_Initial!AP28:AR28)),Data_Initial!AQ28))),"")</f>
        <v/>
      </c>
      <c r="AR28" s="79" t="str">
        <f>IFERROR(IF(AR$3="","",(IF($B$3="On",IF(AS$3="",AVERAGE(Data_Initial!AQ28:AR28),AVERAGE(Data_Initial!AQ28:AS28)),Data_Initial!AR28))),"")</f>
        <v/>
      </c>
      <c r="AS28" s="79" t="str">
        <f>IFERROR(IF(AS$3="","",(IF($B$3="On",IF(AT$3="",AVERAGE(Data_Initial!AR28:AS28),AVERAGE(Data_Initial!AR28:AT28)),Data_Initial!AS28))),"")</f>
        <v/>
      </c>
      <c r="AT28" s="79" t="str">
        <f>IFERROR(IF(AT$3="","",(IF($B$3="On",IF(AU$3="",AVERAGE(Data_Initial!AS28:AT28),AVERAGE(Data_Initial!AS28:AU28)),Data_Initial!AT28))),"")</f>
        <v/>
      </c>
      <c r="AU28" s="79" t="str">
        <f>IFERROR(IF(AU$3="","",(IF($B$3="On",IF(AV$3="",AVERAGE(Data_Initial!AT28:AU28),AVERAGE(Data_Initial!AT28:AV28)),Data_Initial!AU28))),"")</f>
        <v/>
      </c>
      <c r="AV28" s="79" t="str">
        <f>IFERROR(IF(AV$3="","",(IF($B$3="On",IF(AW$3="",AVERAGE(Data_Initial!AU28:AV28),AVERAGE(Data_Initial!AU28:AW28)),Data_Initial!AV28))),"")</f>
        <v/>
      </c>
      <c r="AW28" s="79" t="str">
        <f>IFERROR(IF(AW$3="","",(IF($B$3="On",IF(AX$3="",AVERAGE(Data_Initial!AV28:AW28),AVERAGE(Data_Initial!AV28:AX28)),Data_Initial!AW28))),"")</f>
        <v/>
      </c>
      <c r="AX28" s="79" t="str">
        <f>IFERROR(IF(AX$3="","",(IF($B$3="On",IF(AY$3="",AVERAGE(Data_Initial!AW28:AX28),AVERAGE(Data_Initial!AW28:AY28)),Data_Initial!AX28))),"")</f>
        <v/>
      </c>
      <c r="AY28" s="79" t="str">
        <f>IFERROR(IF(AY$3="","",(IF($B$3="On",IF(AZ$3="",AVERAGE(Data_Initial!AX28:AY28),AVERAGE(Data_Initial!AX28:AZ28)),Data_Initial!AY28))),"")</f>
        <v/>
      </c>
      <c r="AZ28" s="79" t="str">
        <f>IFERROR(IF(AZ$3="","",(IF($B$3="On",IF(BA$3="",AVERAGE(Data_Initial!AY28:AZ28),AVERAGE(Data_Initial!AY28:BA28)),Data_Initial!AZ28))),"")</f>
        <v/>
      </c>
      <c r="BA28" s="79"/>
      <c r="BB28" s="79"/>
      <c r="BC28" s="79"/>
      <c r="BD28" s="79"/>
      <c r="BE28" s="79"/>
      <c r="BF28" s="79"/>
      <c r="BG28" s="79"/>
      <c r="BH28" s="79"/>
      <c r="BI28" s="79"/>
      <c r="BJ28" s="79"/>
      <c r="BK28" s="79"/>
      <c r="BL28" s="79"/>
      <c r="BM28" s="79"/>
      <c r="BN28" s="79"/>
      <c r="BO28" s="79"/>
      <c r="BP28" s="79"/>
      <c r="BQ28" s="79"/>
      <c r="BR28" s="79"/>
      <c r="BS28" s="79"/>
      <c r="BT28" s="79"/>
      <c r="BU28" s="79"/>
      <c r="BV28" s="79"/>
      <c r="BW28" s="79"/>
      <c r="BX28" s="79"/>
      <c r="BY28" s="79"/>
      <c r="BZ28" s="79"/>
    </row>
    <row r="29" spans="1:78" x14ac:dyDescent="0.25">
      <c r="A29" s="79">
        <f ca="1">Data_Initial!A29</f>
        <v>1</v>
      </c>
      <c r="B29" s="79" t="str">
        <f ca="1">Data_Initial!B29</f>
        <v>B4</v>
      </c>
      <c r="C29" s="79">
        <f ca="1">IFERROR(IF($B$3="On",AVERAGE(Data_Initial!C29:D29),Data_Initial!C29),"")</f>
        <v>7.9995598775972105</v>
      </c>
      <c r="D29" s="79">
        <f ca="1">IFERROR(IF(D$3="","",(IF($B$3="On",IF(E$3="",AVERAGE(Data_Initial!C29:D29),AVERAGE(Data_Initial!C29:E29)),Data_Initial!D29))),"")</f>
        <v>11.169561970459208</v>
      </c>
      <c r="E29" s="79">
        <f ca="1">IFERROR(IF(E$3="","",(IF($B$3="On",IF(F$3="",AVERAGE(Data_Initial!D29:E29),AVERAGE(Data_Initial!D29:F29)),Data_Initial!E29))),"")</f>
        <v>14.663708045539664</v>
      </c>
      <c r="F29" s="79">
        <f ca="1">IFERROR(IF(F$3="","",(IF($B$3="On",IF(G$3="",AVERAGE(Data_Initial!E29:F29),AVERAGE(Data_Initial!E29:G29)),Data_Initial!F29))),"")</f>
        <v>11.284612132011128</v>
      </c>
      <c r="G29" s="79">
        <f ca="1">IFERROR(IF(G$3="","",(IF($B$3="On",IF(H$3="",AVERAGE(Data_Initial!F29:G29),AVERAGE(Data_Initial!F29:H29)),Data_Initial!G29))),"")</f>
        <v>8.3141371427595931</v>
      </c>
      <c r="H29" s="79">
        <f ca="1">IFERROR(IF(H$3="","",(IF($B$3="On",IF(I$3="",AVERAGE(Data_Initial!G29:H29),AVERAGE(Data_Initial!G29:I29)),Data_Initial!H29))),"")</f>
        <v>6.2968185544620328</v>
      </c>
      <c r="I29" s="79">
        <f ca="1">IFERROR(IF(I$3="","",(IF($B$3="On",IF(J$3="",AVERAGE(Data_Initial!H29:I29),AVERAGE(Data_Initial!H29:J29)),Data_Initial!I29))),"")</f>
        <v>4.241584571567123</v>
      </c>
      <c r="J29" s="79">
        <f ca="1">IFERROR(IF(J$3="","",(IF($B$3="On",IF(K$3="",AVERAGE(Data_Initial!I29:J29),AVERAGE(Data_Initial!I29:K29)),Data_Initial!J29))),"")</f>
        <v>-1.6289957728898405</v>
      </c>
      <c r="K29" s="79">
        <f ca="1">IFERROR(IF(K$3="","",(IF($B$3="On",IF(L$3="",AVERAGE(Data_Initial!J29:K29),AVERAGE(Data_Initial!J29:L29)),Data_Initial!K29))),"")</f>
        <v>-4.9834427684243865</v>
      </c>
      <c r="L29" s="79">
        <f ca="1">IFERROR(IF(L$3="","",(IF($B$3="On",IF(M$3="",AVERAGE(Data_Initial!K29:L29),AVERAGE(Data_Initial!K29:M29)),Data_Initial!L29))),"")</f>
        <v>-7.379958201311033</v>
      </c>
      <c r="M29" s="79">
        <f ca="1">IFERROR(IF(M$3="","",(IF($B$3="On",IF(N$3="",AVERAGE(Data_Initial!L29:M29),AVERAGE(Data_Initial!L29:N29)),Data_Initial!M29))),"")</f>
        <v>-8.571971593297036</v>
      </c>
      <c r="N29" s="79">
        <f ca="1">IFERROR(IF(N$3="","",(IF($B$3="On",IF(O$3="",AVERAGE(Data_Initial!M29:N29),AVERAGE(Data_Initial!M29:O29)),Data_Initial!N29))),"")</f>
        <v>-10.717487158067028</v>
      </c>
      <c r="O29" s="79">
        <f ca="1">IFERROR(IF(O$3="","",(IF($B$3="On",IF(P$3="",AVERAGE(Data_Initial!N29:O29),AVERAGE(Data_Initial!N29:P29)),Data_Initial!O29))),"")</f>
        <v>-14.220250857460664</v>
      </c>
      <c r="P29" s="79">
        <f ca="1">IFERROR(IF(P$3="","",(IF($B$3="On",IF(Q$3="",AVERAGE(Data_Initial!O29:P29),AVERAGE(Data_Initial!O29:Q29)),Data_Initial!P29))),"")</f>
        <v>-14.443319217679166</v>
      </c>
      <c r="Q29" s="79">
        <f ca="1">IFERROR(IF(Q$3="","",(IF($B$3="On",IF(R$3="",AVERAGE(Data_Initial!P29:Q29),AVERAGE(Data_Initial!P29:R29)),Data_Initial!Q29))),"")</f>
        <v>-14.502452632072901</v>
      </c>
      <c r="R29" s="79">
        <f ca="1">IFERROR(IF(R$3="","",(IF($B$3="On",IF(S$3="",AVERAGE(Data_Initial!Q29:R29),AVERAGE(Data_Initial!Q29:S29)),Data_Initial!R29))),"")</f>
        <v>-12.044872056420283</v>
      </c>
      <c r="S29" s="79">
        <f ca="1">IFERROR(IF(S$3="","",(IF($B$3="On",IF(T$3="",AVERAGE(Data_Initial!R29:S29),AVERAGE(Data_Initial!R29:T29)),Data_Initial!S29))),"")</f>
        <v>-12.465231042721683</v>
      </c>
      <c r="T29" s="79">
        <f ca="1">IFERROR(IF(T$3="","",(IF($B$3="On",IF(U$3="",AVERAGE(Data_Initial!S29:T29),AVERAGE(Data_Initial!S29:U29)),Data_Initial!T29))),"")</f>
        <v>-10.30260768595539</v>
      </c>
      <c r="U29" s="79">
        <f ca="1">IFERROR(IF(U$3="","",(IF($B$3="On",IF(V$3="",AVERAGE(Data_Initial!T29:U29),AVERAGE(Data_Initial!T29:V29)),Data_Initial!U29))),"")</f>
        <v>-5.9782872556564506</v>
      </c>
      <c r="V29" s="79">
        <f ca="1">IFERROR(IF(V$3="","",(IF($B$3="On",IF(W$3="",AVERAGE(Data_Initial!U29:V29),AVERAGE(Data_Initial!U29:W29)),Data_Initial!V29))),"")</f>
        <v>5.0296360615005495</v>
      </c>
      <c r="W29" s="79">
        <f ca="1">IFERROR(IF(W$3="","",(IF($B$3="On",IF(X$3="",AVERAGE(Data_Initial!V29:W29),AVERAGE(Data_Initial!V29:X29)),Data_Initial!W29))),"")</f>
        <v>21.605904265233089</v>
      </c>
      <c r="X29" s="79">
        <f ca="1">IFERROR(IF(X$3="","",(IF($B$3="On",IF(Y$3="",AVERAGE(Data_Initial!W29:X29),AVERAGE(Data_Initial!W29:Y29)),Data_Initial!X29))),"")</f>
        <v>53.678112485020868</v>
      </c>
      <c r="Y29" s="79">
        <f ca="1">IFERROR(IF(Y$3="","",(IF($B$3="On",IF(Z$3="",AVERAGE(Data_Initial!X29:Y29),AVERAGE(Data_Initial!X29:Z29)),Data_Initial!Y29))),"")</f>
        <v>104.95622480539588</v>
      </c>
      <c r="Z29" s="79">
        <f ca="1">IFERROR(IF(Z$3="","",(IF($B$3="On",IF(AA$3="",AVERAGE(Data_Initial!Y29:Z29),AVERAGE(Data_Initial!Y29:AA29)),Data_Initial!Z29))),"")</f>
        <v>196.72819920425636</v>
      </c>
      <c r="AA29" s="79">
        <f ca="1">IFERROR(IF(AA$3="","",(IF($B$3="On",IF(AB$3="",AVERAGE(Data_Initial!Z29:AA29),AVERAGE(Data_Initial!Z29:AB29)),Data_Initial!AA29))),"")</f>
        <v>338.30973818049802</v>
      </c>
      <c r="AB29" s="79">
        <f ca="1">IFERROR(IF(AB$3="","",(IF($B$3="On",IF(AC$3="",AVERAGE(Data_Initial!AA29:AB29),AVERAGE(Data_Initial!AA29:AC29)),Data_Initial!AB29))),"")</f>
        <v>559.25933471208134</v>
      </c>
      <c r="AC29" s="79">
        <f ca="1">IFERROR(IF(AC$3="","",(IF($B$3="On",IF(AD$3="",AVERAGE(Data_Initial!AB29:AC29),AVERAGE(Data_Initial!AB29:AD29)),Data_Initial!AC29))),"")</f>
        <v>875.14238092345624</v>
      </c>
      <c r="AD29" s="79">
        <f ca="1">IFERROR(IF(AD$3="","",(IF($B$3="On",IF(AE$3="",AVERAGE(Data_Initial!AC29:AD29),AVERAGE(Data_Initial!AC29:AE29)),Data_Initial!AD29))),"")</f>
        <v>1289.2013804695687</v>
      </c>
      <c r="AE29" s="79">
        <f ca="1">IFERROR(IF(AE$3="","",(IF($B$3="On",IF(AF$3="",AVERAGE(Data_Initial!AD29:AE29),AVERAGE(Data_Initial!AD29:AF29)),Data_Initial!AE29))),"")</f>
        <v>1753.9802599230234</v>
      </c>
      <c r="AF29" s="79">
        <f ca="1">IFERROR(IF(AF$3="","",(IF($B$3="On",IF(AG$3="",AVERAGE(Data_Initial!AE29:AF29),AVERAGE(Data_Initial!AE29:AG29)),Data_Initial!AF29))),"")</f>
        <v>2200.75021493745</v>
      </c>
      <c r="AG29" s="79">
        <f ca="1">IFERROR(IF(AG$3="","",(IF($B$3="On",IF(AH$3="",AVERAGE(Data_Initial!AF29:AG29),AVERAGE(Data_Initial!AF29:AH29)),Data_Initial!AG29))),"")</f>
        <v>2563.2338036094502</v>
      </c>
      <c r="AH29" s="79">
        <f ca="1">IFERROR(IF(AH$3="","",(IF($B$3="On",IF(AI$3="",AVERAGE(Data_Initial!AG29:AH29),AVERAGE(Data_Initial!AG29:AI29)),Data_Initial!AH29))),"")</f>
        <v>2825.3369244244932</v>
      </c>
      <c r="AI29" s="79">
        <f ca="1">IFERROR(IF(AI$3="","",(IF($B$3="On",IF(AJ$3="",AVERAGE(Data_Initial!AH29:AI29),AVERAGE(Data_Initial!AH29:AJ29)),Data_Initial!AI29))),"")</f>
        <v>2999.0455235627301</v>
      </c>
      <c r="AJ29" s="79">
        <f ca="1">IFERROR(IF(AJ$3="","",(IF($B$3="On",IF(AK$3="",AVERAGE(Data_Initial!AI29:AJ29),AVERAGE(Data_Initial!AI29:AK29)),Data_Initial!AJ29))),"")</f>
        <v>3125.1872003793833</v>
      </c>
      <c r="AK29" s="79">
        <f ca="1">IFERROR(IF(AK$3="","",(IF($B$3="On",IF(AL$3="",AVERAGE(Data_Initial!AJ29:AK29),AVERAGE(Data_Initial!AJ29:AL29)),Data_Initial!AK29))),"")</f>
        <v>3225.0014899125931</v>
      </c>
      <c r="AL29" s="79">
        <f ca="1">IFERROR(IF(AL$3="","",(IF($B$3="On",IF(AM$3="",AVERAGE(Data_Initial!AK29:AL29),AVERAGE(Data_Initial!AK29:AM29)),Data_Initial!AL29))),"")</f>
        <v>3312.5702394970267</v>
      </c>
      <c r="AM29" s="79">
        <f ca="1">IFERROR(IF(AM$3="","",(IF($B$3="On",IF(AN$3="",AVERAGE(Data_Initial!AL29:AM29),AVERAGE(Data_Initial!AL29:AN29)),Data_Initial!AM29))),"")</f>
        <v>3383.6021339136332</v>
      </c>
      <c r="AN29" s="79">
        <f ca="1">IFERROR(IF(AN$3="","",(IF($B$3="On",IF(AO$3="",AVERAGE(Data_Initial!AM29:AN29),AVERAGE(Data_Initial!AM29:AO29)),Data_Initial!AN29))),"")</f>
        <v>3441.6086136030331</v>
      </c>
      <c r="AO29" s="79">
        <f ca="1">IFERROR(IF(AO$3="","",(IF($B$3="On",IF(AP$3="",AVERAGE(Data_Initial!AN29:AO29),AVERAGE(Data_Initial!AN29:AP29)),Data_Initial!AO29))),"")</f>
        <v>3485.5175471045332</v>
      </c>
      <c r="AP29" s="79">
        <f ca="1">IFERROR(IF(AP$3="","",(IF($B$3="On",IF(AQ$3="",AVERAGE(Data_Initial!AO29:AP29),AVERAGE(Data_Initial!AO29:AQ29)),Data_Initial!AP29))),"")</f>
        <v>3505.5814013744703</v>
      </c>
      <c r="AQ29" s="79" t="str">
        <f>IFERROR(IF(AQ$3="","",(IF($B$3="On",IF(AR$3="",AVERAGE(Data_Initial!AP29:AQ29),AVERAGE(Data_Initial!AP29:AR29)),Data_Initial!AQ29))),"")</f>
        <v/>
      </c>
      <c r="AR29" s="79" t="str">
        <f>IFERROR(IF(AR$3="","",(IF($B$3="On",IF(AS$3="",AVERAGE(Data_Initial!AQ29:AR29),AVERAGE(Data_Initial!AQ29:AS29)),Data_Initial!AR29))),"")</f>
        <v/>
      </c>
      <c r="AS29" s="79" t="str">
        <f>IFERROR(IF(AS$3="","",(IF($B$3="On",IF(AT$3="",AVERAGE(Data_Initial!AR29:AS29),AVERAGE(Data_Initial!AR29:AT29)),Data_Initial!AS29))),"")</f>
        <v/>
      </c>
      <c r="AT29" s="79" t="str">
        <f>IFERROR(IF(AT$3="","",(IF($B$3="On",IF(AU$3="",AVERAGE(Data_Initial!AS29:AT29),AVERAGE(Data_Initial!AS29:AU29)),Data_Initial!AT29))),"")</f>
        <v/>
      </c>
      <c r="AU29" s="79" t="str">
        <f>IFERROR(IF(AU$3="","",(IF($B$3="On",IF(AV$3="",AVERAGE(Data_Initial!AT29:AU29),AVERAGE(Data_Initial!AT29:AV29)),Data_Initial!AU29))),"")</f>
        <v/>
      </c>
      <c r="AV29" s="79" t="str">
        <f>IFERROR(IF(AV$3="","",(IF($B$3="On",IF(AW$3="",AVERAGE(Data_Initial!AU29:AV29),AVERAGE(Data_Initial!AU29:AW29)),Data_Initial!AV29))),"")</f>
        <v/>
      </c>
      <c r="AW29" s="79" t="str">
        <f>IFERROR(IF(AW$3="","",(IF($B$3="On",IF(AX$3="",AVERAGE(Data_Initial!AV29:AW29),AVERAGE(Data_Initial!AV29:AX29)),Data_Initial!AW29))),"")</f>
        <v/>
      </c>
      <c r="AX29" s="79" t="str">
        <f>IFERROR(IF(AX$3="","",(IF($B$3="On",IF(AY$3="",AVERAGE(Data_Initial!AW29:AX29),AVERAGE(Data_Initial!AW29:AY29)),Data_Initial!AX29))),"")</f>
        <v/>
      </c>
      <c r="AY29" s="79" t="str">
        <f>IFERROR(IF(AY$3="","",(IF($B$3="On",IF(AZ$3="",AVERAGE(Data_Initial!AX29:AY29),AVERAGE(Data_Initial!AX29:AZ29)),Data_Initial!AY29))),"")</f>
        <v/>
      </c>
      <c r="AZ29" s="79" t="str">
        <f>IFERROR(IF(AZ$3="","",(IF($B$3="On",IF(BA$3="",AVERAGE(Data_Initial!AY29:AZ29),AVERAGE(Data_Initial!AY29:BA29)),Data_Initial!AZ29))),"")</f>
        <v/>
      </c>
      <c r="BA29" s="79"/>
      <c r="BB29" s="79"/>
      <c r="BC29" s="79"/>
      <c r="BD29" s="79"/>
      <c r="BE29" s="79"/>
      <c r="BF29" s="79"/>
      <c r="BG29" s="79"/>
      <c r="BH29" s="79"/>
      <c r="BI29" s="79"/>
      <c r="BJ29" s="79"/>
      <c r="BK29" s="79"/>
      <c r="BL29" s="79"/>
      <c r="BM29" s="79"/>
      <c r="BN29" s="79"/>
      <c r="BO29" s="79"/>
      <c r="BP29" s="79"/>
      <c r="BQ29" s="79"/>
      <c r="BR29" s="79"/>
      <c r="BS29" s="79"/>
      <c r="BT29" s="79"/>
      <c r="BU29" s="79"/>
      <c r="BV29" s="79"/>
      <c r="BW29" s="79"/>
      <c r="BX29" s="79"/>
      <c r="BY29" s="79"/>
      <c r="BZ29" s="79"/>
    </row>
    <row r="30" spans="1:78" x14ac:dyDescent="0.25">
      <c r="A30" s="79">
        <f ca="1">Data_Initial!A30</f>
        <v>1</v>
      </c>
      <c r="B30" s="79" t="str">
        <f ca="1">Data_Initial!B30</f>
        <v>C4</v>
      </c>
      <c r="C30" s="79">
        <f ca="1">IFERROR(IF($B$3="On",AVERAGE(Data_Initial!C30:D30),Data_Initial!C30),"")</f>
        <v>5.4142655777825448</v>
      </c>
      <c r="D30" s="79">
        <f ca="1">IFERROR(IF(D$3="","",(IF($B$3="On",IF(E$3="",AVERAGE(Data_Initial!C30:D30),AVERAGE(Data_Initial!C30:E30)),Data_Initial!D30))),"")</f>
        <v>6.6020795431078731</v>
      </c>
      <c r="E30" s="79">
        <f ca="1">IFERROR(IF(E$3="","",(IF($B$3="On",IF(F$3="",AVERAGE(Data_Initial!D30:E30),AVERAGE(Data_Initial!D30:F30)),Data_Initial!E30))),"")</f>
        <v>7.3385939212353177</v>
      </c>
      <c r="F30" s="79">
        <f ca="1">IFERROR(IF(F$3="","",(IF($B$3="On",IF(G$3="",AVERAGE(Data_Initial!E30:F30),AVERAGE(Data_Initial!E30:G30)),Data_Initial!F30))),"")</f>
        <v>7.2079019079721265</v>
      </c>
      <c r="G30" s="79">
        <f ca="1">IFERROR(IF(G$3="","",(IF($B$3="On",IF(H$3="",AVERAGE(Data_Initial!F30:G30),AVERAGE(Data_Initial!F30:H30)),Data_Initial!G30))),"")</f>
        <v>5.4420208260471563</v>
      </c>
      <c r="H30" s="79">
        <f ca="1">IFERROR(IF(H$3="","",(IF($B$3="On",IF(I$3="",AVERAGE(Data_Initial!G30:H30),AVERAGE(Data_Initial!G30:I30)),Data_Initial!H30))),"")</f>
        <v>4.8018397839778135</v>
      </c>
      <c r="I30" s="79">
        <f ca="1">IFERROR(IF(I$3="","",(IF($B$3="On",IF(J$3="",AVERAGE(Data_Initial!H30:I30),AVERAGE(Data_Initial!H30:J30)),Data_Initial!I30))),"")</f>
        <v>2.8968513847045565</v>
      </c>
      <c r="J30" s="79">
        <f ca="1">IFERROR(IF(J$3="","",(IF($B$3="On",IF(K$3="",AVERAGE(Data_Initial!I30:J30),AVERAGE(Data_Initial!I30:K30)),Data_Initial!J30))),"")</f>
        <v>1.5622619552538408</v>
      </c>
      <c r="K30" s="79">
        <f ca="1">IFERROR(IF(K$3="","",(IF($B$3="On",IF(L$3="",AVERAGE(Data_Initial!J30:K30),AVERAGE(Data_Initial!J30:L30)),Data_Initial!K30))),"")</f>
        <v>-0.4414453117345456</v>
      </c>
      <c r="L30" s="79">
        <f ca="1">IFERROR(IF(L$3="","",(IF($B$3="On",IF(M$3="",AVERAGE(Data_Initial!K30:L30),AVERAGE(Data_Initial!K30:M30)),Data_Initial!L30))),"")</f>
        <v>-1.5278168015490021</v>
      </c>
      <c r="M30" s="79">
        <f ca="1">IFERROR(IF(M$3="","",(IF($B$3="On",IF(N$3="",AVERAGE(Data_Initial!L30:M30),AVERAGE(Data_Initial!L30:N30)),Data_Initial!M30))),"")</f>
        <v>-2.9184972318577493</v>
      </c>
      <c r="N30" s="79">
        <f ca="1">IFERROR(IF(N$3="","",(IF($B$3="On",IF(O$3="",AVERAGE(Data_Initial!M30:N30),AVERAGE(Data_Initial!M30:O30)),Data_Initial!N30))),"")</f>
        <v>-3.4511281272270899</v>
      </c>
      <c r="O30" s="79">
        <f ca="1">IFERROR(IF(O$3="","",(IF($B$3="On",IF(P$3="",AVERAGE(Data_Initial!N30:O30),AVERAGE(Data_Initial!N30:P30)),Data_Initial!O30))),"")</f>
        <v>-4.2143523491107135</v>
      </c>
      <c r="P30" s="79">
        <f ca="1">IFERROR(IF(P$3="","",(IF($B$3="On",IF(Q$3="",AVERAGE(Data_Initial!O30:P30),AVERAGE(Data_Initial!O30:Q30)),Data_Initial!P30))),"")</f>
        <v>-4.5959942897179635</v>
      </c>
      <c r="Q30" s="79">
        <f ca="1">IFERROR(IF(Q$3="","",(IF($B$3="On",IF(R$3="",AVERAGE(Data_Initial!P30:Q30),AVERAGE(Data_Initial!P30:R30)),Data_Initial!Q30))),"")</f>
        <v>-5.9426388920026838</v>
      </c>
      <c r="R30" s="79">
        <f ca="1">IFERROR(IF(R$3="","",(IF($B$3="On",IF(S$3="",AVERAGE(Data_Initial!Q30:R30),AVERAGE(Data_Initial!Q30:S30)),Data_Initial!R30))),"")</f>
        <v>-7.1354295950221394</v>
      </c>
      <c r="S30" s="79">
        <f ca="1">IFERROR(IF(S$3="","",(IF($B$3="On",IF(T$3="",AVERAGE(Data_Initial!R30:S30),AVERAGE(Data_Initial!R30:T30)),Data_Initial!S30))),"")</f>
        <v>-7.3450193213705797</v>
      </c>
      <c r="T30" s="79">
        <f ca="1">IFERROR(IF(T$3="","",(IF($B$3="On",IF(U$3="",AVERAGE(Data_Initial!S30:T30),AVERAGE(Data_Initial!S30:U30)),Data_Initial!T30))),"")</f>
        <v>-7.4512608678899932</v>
      </c>
      <c r="U30" s="79">
        <f ca="1">IFERROR(IF(U$3="","",(IF($B$3="On",IF(V$3="",AVERAGE(Data_Initial!T30:U30),AVERAGE(Data_Initial!T30:V30)),Data_Initial!U30))),"")</f>
        <v>-7.8366621834473662</v>
      </c>
      <c r="V30" s="79">
        <f ca="1">IFERROR(IF(V$3="","",(IF($B$3="On",IF(W$3="",AVERAGE(Data_Initial!U30:V30),AVERAGE(Data_Initial!U30:W30)),Data_Initial!V30))),"")</f>
        <v>-7.6951621298464206</v>
      </c>
      <c r="W30" s="79">
        <f ca="1">IFERROR(IF(W$3="","",(IF($B$3="On",IF(X$3="",AVERAGE(Data_Initial!V30:W30),AVERAGE(Data_Initial!V30:X30)),Data_Initial!W30))),"")</f>
        <v>-6.3130931667424193</v>
      </c>
      <c r="X30" s="79">
        <f ca="1">IFERROR(IF(X$3="","",(IF($B$3="On",IF(Y$3="",AVERAGE(Data_Initial!W30:X30),AVERAGE(Data_Initial!W30:Y30)),Data_Initial!X30))),"")</f>
        <v>-3.2768670024179301</v>
      </c>
      <c r="Y30" s="79">
        <f ca="1">IFERROR(IF(Y$3="","",(IF($B$3="On",IF(Z$3="",AVERAGE(Data_Initial!X30:Y30),AVERAGE(Data_Initial!X30:Z30)),Data_Initial!Y30))),"")</f>
        <v>2.6252724179741369</v>
      </c>
      <c r="Z30" s="79">
        <f ca="1">IFERROR(IF(Z$3="","",(IF($B$3="On",IF(AA$3="",AVERAGE(Data_Initial!Y30:Z30),AVERAGE(Data_Initial!Y30:AA30)),Data_Initial!Z30))),"")</f>
        <v>15.251025116268485</v>
      </c>
      <c r="AA30" s="79">
        <f ca="1">IFERROR(IF(AA$3="","",(IF($B$3="On",IF(AB$3="",AVERAGE(Data_Initial!Z30:AA30),AVERAGE(Data_Initial!Z30:AB30)),Data_Initial!AA30))),"")</f>
        <v>41.239833988195066</v>
      </c>
      <c r="AB30" s="79">
        <f ca="1">IFERROR(IF(AB$3="","",(IF($B$3="On",IF(AC$3="",AVERAGE(Data_Initial!AA30:AB30),AVERAGE(Data_Initial!AA30:AC30)),Data_Initial!AB30))),"")</f>
        <v>93.583392943906333</v>
      </c>
      <c r="AC30" s="79">
        <f ca="1">IFERROR(IF(AC$3="","",(IF($B$3="On",IF(AD$3="",AVERAGE(Data_Initial!AB30:AC30),AVERAGE(Data_Initial!AB30:AD30)),Data_Initial!AC30))),"")</f>
        <v>189.98158222515602</v>
      </c>
      <c r="AD30" s="79">
        <f ca="1">IFERROR(IF(AD$3="","",(IF($B$3="On",IF(AE$3="",AVERAGE(Data_Initial!AC30:AD30),AVERAGE(Data_Initial!AC30:AE30)),Data_Initial!AD30))),"")</f>
        <v>368.89810409271166</v>
      </c>
      <c r="AE30" s="79">
        <f ca="1">IFERROR(IF(AE$3="","",(IF($B$3="On",IF(AF$3="",AVERAGE(Data_Initial!AD30:AE30),AVERAGE(Data_Initial!AD30:AF30)),Data_Initial!AE30))),"")</f>
        <v>676.97139875646133</v>
      </c>
      <c r="AF30" s="79">
        <f ca="1">IFERROR(IF(AF$3="","",(IF($B$3="On",IF(AG$3="",AVERAGE(Data_Initial!AE30:AF30),AVERAGE(Data_Initial!AE30:AG30)),Data_Initial!AF30))),"")</f>
        <v>1157.174145416335</v>
      </c>
      <c r="AG30" s="79">
        <f ca="1">IFERROR(IF(AG$3="","",(IF($B$3="On",IF(AH$3="",AVERAGE(Data_Initial!AF30:AG30),AVERAGE(Data_Initial!AF30:AH30)),Data_Initial!AG30))),"")</f>
        <v>1769.3402732329134</v>
      </c>
      <c r="AH30" s="79">
        <f ca="1">IFERROR(IF(AH$3="","",(IF($B$3="On",IF(AI$3="",AVERAGE(Data_Initial!AG30:AH30),AVERAGE(Data_Initial!AG30:AI30)),Data_Initial!AH30))),"")</f>
        <v>2409.4365424639732</v>
      </c>
      <c r="AI30" s="79">
        <f ca="1">IFERROR(IF(AI$3="","",(IF($B$3="On",IF(AJ$3="",AVERAGE(Data_Initial!AH30:AI30),AVERAGE(Data_Initial!AH30:AJ30)),Data_Initial!AI30))),"")</f>
        <v>2950.1170591642335</v>
      </c>
      <c r="AJ30" s="79">
        <f ca="1">IFERROR(IF(AJ$3="","",(IF($B$3="On",IF(AK$3="",AVERAGE(Data_Initial!AI30:AJ30),AVERAGE(Data_Initial!AI30:AK30)),Data_Initial!AJ30))),"")</f>
        <v>3331.9827903011369</v>
      </c>
      <c r="AK30" s="79">
        <f ca="1">IFERROR(IF(AK$3="","",(IF($B$3="On",IF(AL$3="",AVERAGE(Data_Initial!AJ30:AK30),AVERAGE(Data_Initial!AJ30:AL30)),Data_Initial!AK30))),"")</f>
        <v>3564.2841801580166</v>
      </c>
      <c r="AL30" s="79">
        <f ca="1">IFERROR(IF(AL$3="","",(IF($B$3="On",IF(AM$3="",AVERAGE(Data_Initial!AK30:AL30),AVERAGE(Data_Initial!AK30:AM30)),Data_Initial!AL30))),"")</f>
        <v>3699.3633358704701</v>
      </c>
      <c r="AM30" s="79">
        <f ca="1">IFERROR(IF(AM$3="","",(IF($B$3="On",IF(AN$3="",AVERAGE(Data_Initial!AL30:AM30),AVERAGE(Data_Initial!AL30:AN30)),Data_Initial!AM30))),"")</f>
        <v>3782.3354230026671</v>
      </c>
      <c r="AN30" s="79">
        <f ca="1">IFERROR(IF(AN$3="","",(IF($B$3="On",IF(AO$3="",AVERAGE(Data_Initial!AM30:AN30),AVERAGE(Data_Initial!AM30:AO30)),Data_Initial!AN30))),"")</f>
        <v>3841.0362628705429</v>
      </c>
      <c r="AO30" s="79">
        <f ca="1">IFERROR(IF(AO$3="","",(IF($B$3="On",IF(AP$3="",AVERAGE(Data_Initial!AN30:AO30),AVERAGE(Data_Initial!AN30:AP30)),Data_Initial!AO30))),"")</f>
        <v>3881.04946371406</v>
      </c>
      <c r="AP30" s="79">
        <f ca="1">IFERROR(IF(AP$3="","",(IF($B$3="On",IF(AQ$3="",AVERAGE(Data_Initial!AO30:AP30),AVERAGE(Data_Initial!AO30:AQ30)),Data_Initial!AP30))),"")</f>
        <v>3898.6124886449697</v>
      </c>
      <c r="AQ30" s="79" t="str">
        <f>IFERROR(IF(AQ$3="","",(IF($B$3="On",IF(AR$3="",AVERAGE(Data_Initial!AP30:AQ30),AVERAGE(Data_Initial!AP30:AR30)),Data_Initial!AQ30))),"")</f>
        <v/>
      </c>
      <c r="AR30" s="79" t="str">
        <f>IFERROR(IF(AR$3="","",(IF($B$3="On",IF(AS$3="",AVERAGE(Data_Initial!AQ30:AR30),AVERAGE(Data_Initial!AQ30:AS30)),Data_Initial!AR30))),"")</f>
        <v/>
      </c>
      <c r="AS30" s="79" t="str">
        <f>IFERROR(IF(AS$3="","",(IF($B$3="On",IF(AT$3="",AVERAGE(Data_Initial!AR30:AS30),AVERAGE(Data_Initial!AR30:AT30)),Data_Initial!AS30))),"")</f>
        <v/>
      </c>
      <c r="AT30" s="79" t="str">
        <f>IFERROR(IF(AT$3="","",(IF($B$3="On",IF(AU$3="",AVERAGE(Data_Initial!AS30:AT30),AVERAGE(Data_Initial!AS30:AU30)),Data_Initial!AT30))),"")</f>
        <v/>
      </c>
      <c r="AU30" s="79" t="str">
        <f>IFERROR(IF(AU$3="","",(IF($B$3="On",IF(AV$3="",AVERAGE(Data_Initial!AT30:AU30),AVERAGE(Data_Initial!AT30:AV30)),Data_Initial!AU30))),"")</f>
        <v/>
      </c>
      <c r="AV30" s="79" t="str">
        <f>IFERROR(IF(AV$3="","",(IF($B$3="On",IF(AW$3="",AVERAGE(Data_Initial!AU30:AV30),AVERAGE(Data_Initial!AU30:AW30)),Data_Initial!AV30))),"")</f>
        <v/>
      </c>
      <c r="AW30" s="79" t="str">
        <f>IFERROR(IF(AW$3="","",(IF($B$3="On",IF(AX$3="",AVERAGE(Data_Initial!AV30:AW30),AVERAGE(Data_Initial!AV30:AX30)),Data_Initial!AW30))),"")</f>
        <v/>
      </c>
      <c r="AX30" s="79" t="str">
        <f>IFERROR(IF(AX$3="","",(IF($B$3="On",IF(AY$3="",AVERAGE(Data_Initial!AW30:AX30),AVERAGE(Data_Initial!AW30:AY30)),Data_Initial!AX30))),"")</f>
        <v/>
      </c>
      <c r="AY30" s="79" t="str">
        <f>IFERROR(IF(AY$3="","",(IF($B$3="On",IF(AZ$3="",AVERAGE(Data_Initial!AX30:AY30),AVERAGE(Data_Initial!AX30:AZ30)),Data_Initial!AY30))),"")</f>
        <v/>
      </c>
      <c r="AZ30" s="79" t="str">
        <f>IFERROR(IF(AZ$3="","",(IF($B$3="On",IF(BA$3="",AVERAGE(Data_Initial!AY30:AZ30),AVERAGE(Data_Initial!AY30:BA30)),Data_Initial!AZ30))),"")</f>
        <v/>
      </c>
      <c r="BA30" s="79"/>
      <c r="BB30" s="79"/>
      <c r="BC30" s="79"/>
      <c r="BD30" s="79"/>
      <c r="BE30" s="79"/>
      <c r="BF30" s="79"/>
      <c r="BG30" s="79"/>
      <c r="BH30" s="79"/>
      <c r="BI30" s="79"/>
      <c r="BJ30" s="79"/>
      <c r="BK30" s="79"/>
      <c r="BL30" s="79"/>
      <c r="BM30" s="79"/>
      <c r="BN30" s="79"/>
      <c r="BO30" s="79"/>
      <c r="BP30" s="79"/>
      <c r="BQ30" s="79"/>
      <c r="BR30" s="79"/>
      <c r="BS30" s="79"/>
      <c r="BT30" s="79"/>
      <c r="BU30" s="79"/>
      <c r="BV30" s="79"/>
      <c r="BW30" s="79"/>
      <c r="BX30" s="79"/>
      <c r="BY30" s="79"/>
      <c r="BZ30" s="79"/>
    </row>
    <row r="31" spans="1:78" x14ac:dyDescent="0.25">
      <c r="A31" s="79">
        <f ca="1">Data_Initial!A31</f>
        <v>1</v>
      </c>
      <c r="B31" s="79" t="str">
        <f ca="1">Data_Initial!B31</f>
        <v>D4</v>
      </c>
      <c r="C31" s="79">
        <f ca="1">IFERROR(IF($B$3="On",AVERAGE(Data_Initial!C31:D31),Data_Initial!C31),"")</f>
        <v>6.6738477425963199</v>
      </c>
      <c r="D31" s="79">
        <f ca="1">IFERROR(IF(D$3="","",(IF($B$3="On",IF(E$3="",AVERAGE(Data_Initial!C31:D31),AVERAGE(Data_Initial!C31:E31)),Data_Initial!D31))),"")</f>
        <v>8.0325772981846129</v>
      </c>
      <c r="E31" s="79">
        <f ca="1">IFERROR(IF(E$3="","",(IF($B$3="On",IF(F$3="",AVERAGE(Data_Initial!D31:E31),AVERAGE(Data_Initial!D31:F31)),Data_Initial!E31))),"")</f>
        <v>8.4955013380458784</v>
      </c>
      <c r="F31" s="79">
        <f ca="1">IFERROR(IF(F$3="","",(IF($B$3="On",IF(G$3="",AVERAGE(Data_Initial!E31:F31),AVERAGE(Data_Initial!E31:G31)),Data_Initial!F31))),"")</f>
        <v>5.9189180086633941</v>
      </c>
      <c r="G31" s="79">
        <f ca="1">IFERROR(IF(G$3="","",(IF($B$3="On",IF(H$3="",AVERAGE(Data_Initial!F31:G31),AVERAGE(Data_Initial!F31:H31)),Data_Initial!G31))),"")</f>
        <v>2.9487361288142897</v>
      </c>
      <c r="H31" s="79">
        <f ca="1">IFERROR(IF(H$3="","",(IF($B$3="On",IF(I$3="",AVERAGE(Data_Initial!G31:H31),AVERAGE(Data_Initial!G31:I31)),Data_Initial!H31))),"")</f>
        <v>2.3260133858492136</v>
      </c>
      <c r="I31" s="79">
        <f ca="1">IFERROR(IF(I$3="","",(IF($B$3="On",IF(J$3="",AVERAGE(Data_Initial!H31:I31),AVERAGE(Data_Initial!H31:J31)),Data_Initial!I31))),"")</f>
        <v>3.5666802648421867</v>
      </c>
      <c r="J31" s="79">
        <f ca="1">IFERROR(IF(J$3="","",(IF($B$3="On",IF(K$3="",AVERAGE(Data_Initial!I31:J31),AVERAGE(Data_Initial!I31:K31)),Data_Initial!J31))),"")</f>
        <v>3.6589469361059259</v>
      </c>
      <c r="K31" s="79">
        <f ca="1">IFERROR(IF(K$3="","",(IF($B$3="On",IF(L$3="",AVERAGE(Data_Initial!J31:K31),AVERAGE(Data_Initial!J31:L31)),Data_Initial!K31))),"")</f>
        <v>1.7808441864334199</v>
      </c>
      <c r="L31" s="79">
        <f ca="1">IFERROR(IF(L$3="","",(IF($B$3="On",IF(M$3="",AVERAGE(Data_Initial!K31:L31),AVERAGE(Data_Initial!K31:M31)),Data_Initial!L31))),"")</f>
        <v>-0.39076246260932002</v>
      </c>
      <c r="M31" s="79">
        <f ca="1">IFERROR(IF(M$3="","",(IF($B$3="On",IF(N$3="",AVERAGE(Data_Initial!L31:M31),AVERAGE(Data_Initial!L31:N31)),Data_Initial!M31))),"")</f>
        <v>-1.74239883904147</v>
      </c>
      <c r="N31" s="79">
        <f ca="1">IFERROR(IF(N$3="","",(IF($B$3="On",IF(O$3="",AVERAGE(Data_Initial!M31:N31),AVERAGE(Data_Initial!M31:O31)),Data_Initial!N31))),"")</f>
        <v>-3.2938970414525102</v>
      </c>
      <c r="O31" s="79">
        <f ca="1">IFERROR(IF(O$3="","",(IF($B$3="On",IF(P$3="",AVERAGE(Data_Initial!N31:O31),AVERAGE(Data_Initial!N31:P31)),Data_Initial!O31))),"")</f>
        <v>-3.8064651833172634</v>
      </c>
      <c r="P31" s="79">
        <f ca="1">IFERROR(IF(P$3="","",(IF($B$3="On",IF(Q$3="",AVERAGE(Data_Initial!O31:P31),AVERAGE(Data_Initial!O31:Q31)),Data_Initial!P31))),"")</f>
        <v>-5.0724901752217502</v>
      </c>
      <c r="Q31" s="79">
        <f ca="1">IFERROR(IF(Q$3="","",(IF($B$3="On",IF(R$3="",AVERAGE(Data_Initial!P31:Q31),AVERAGE(Data_Initial!P31:R31)),Data_Initial!Q31))),"")</f>
        <v>-4.4526352396895463</v>
      </c>
      <c r="R31" s="79">
        <f ca="1">IFERROR(IF(R$3="","",(IF($B$3="On",IF(S$3="",AVERAGE(Data_Initial!Q31:R31),AVERAGE(Data_Initial!Q31:S31)),Data_Initial!R31))),"")</f>
        <v>-6.8787643415133362</v>
      </c>
      <c r="S31" s="79">
        <f ca="1">IFERROR(IF(S$3="","",(IF($B$3="On",IF(T$3="",AVERAGE(Data_Initial!R31:S31),AVERAGE(Data_Initial!R31:T31)),Data_Initial!S31))),"")</f>
        <v>-7.01272439923408</v>
      </c>
      <c r="T31" s="79">
        <f ca="1">IFERROR(IF(T$3="","",(IF($B$3="On",IF(U$3="",AVERAGE(Data_Initial!S31:T31),AVERAGE(Data_Initial!S31:U31)),Data_Initial!T31))),"")</f>
        <v>-6.3416384562600241</v>
      </c>
      <c r="U31" s="79">
        <f ca="1">IFERROR(IF(U$3="","",(IF($B$3="On",IF(V$3="",AVERAGE(Data_Initial!T31:U31),AVERAGE(Data_Initial!T31:V31)),Data_Initial!U31))),"")</f>
        <v>-7.1449052761898635</v>
      </c>
      <c r="V31" s="79">
        <f ca="1">IFERROR(IF(V$3="","",(IF($B$3="On",IF(W$3="",AVERAGE(Data_Initial!U31:V31),AVERAGE(Data_Initial!U31:W31)),Data_Initial!V31))),"")</f>
        <v>-6.7579211240922739</v>
      </c>
      <c r="W31" s="79">
        <f ca="1">IFERROR(IF(W$3="","",(IF($B$3="On",IF(X$3="",AVERAGE(Data_Initial!V31:W31),AVERAGE(Data_Initial!V31:X31)),Data_Initial!W31))),"")</f>
        <v>-5.9130885864810905</v>
      </c>
      <c r="X31" s="79">
        <f ca="1">IFERROR(IF(X$3="","",(IF($B$3="On",IF(Y$3="",AVERAGE(Data_Initial!W31:X31),AVERAGE(Data_Initial!W31:Y31)),Data_Initial!X31))),"")</f>
        <v>-2.526845236726027</v>
      </c>
      <c r="Y31" s="79">
        <f ca="1">IFERROR(IF(Y$3="","",(IF($B$3="On",IF(Z$3="",AVERAGE(Data_Initial!X31:Y31),AVERAGE(Data_Initial!X31:Z31)),Data_Initial!Y31))),"")</f>
        <v>2.3643345617492728</v>
      </c>
      <c r="Z31" s="79">
        <f ca="1">IFERROR(IF(Z$3="","",(IF($B$3="On",IF(AA$3="",AVERAGE(Data_Initial!Y31:Z31),AVERAGE(Data_Initial!Y31:AA31)),Data_Initial!Z31))),"")</f>
        <v>13.740008878660909</v>
      </c>
      <c r="AA31" s="79">
        <f ca="1">IFERROR(IF(AA$3="","",(IF($B$3="On",IF(AB$3="",AVERAGE(Data_Initial!Z31:AA31),AVERAGE(Data_Initial!Z31:AB31)),Data_Initial!AA31))),"")</f>
        <v>38.395970125015374</v>
      </c>
      <c r="AB31" s="79">
        <f ca="1">IFERROR(IF(AB$3="","",(IF($B$3="On",IF(AC$3="",AVERAGE(Data_Initial!AA31:AB31),AVERAGE(Data_Initial!AA31:AC31)),Data_Initial!AB31))),"")</f>
        <v>88.148422557780165</v>
      </c>
      <c r="AC31" s="79">
        <f ca="1">IFERROR(IF(AC$3="","",(IF($B$3="On",IF(AD$3="",AVERAGE(Data_Initial!AB31:AC31),AVERAGE(Data_Initial!AB31:AD31)),Data_Initial!AC31))),"")</f>
        <v>181.33700239400071</v>
      </c>
      <c r="AD31" s="79">
        <f ca="1">IFERROR(IF(AD$3="","",(IF($B$3="On",IF(AE$3="",AVERAGE(Data_Initial!AC31:AD31),AVERAGE(Data_Initial!AC31:AE31)),Data_Initial!AD31))),"")</f>
        <v>355.16068196768009</v>
      </c>
      <c r="AE31" s="79">
        <f ca="1">IFERROR(IF(AE$3="","",(IF($B$3="On",IF(AF$3="",AVERAGE(Data_Initial!AD31:AE31),AVERAGE(Data_Initial!AD31:AF31)),Data_Initial!AE31))),"")</f>
        <v>658.6049185230147</v>
      </c>
      <c r="AF31" s="79">
        <f ca="1">IFERROR(IF(AF$3="","",(IF($B$3="On",IF(AG$3="",AVERAGE(Data_Initial!AE31:AF31),AVERAGE(Data_Initial!AE31:AG31)),Data_Initial!AF31))),"")</f>
        <v>1139.6506385167424</v>
      </c>
      <c r="AG31" s="79">
        <f ca="1">IFERROR(IF(AG$3="","",(IF($B$3="On",IF(AH$3="",AVERAGE(Data_Initial!AF31:AG31),AVERAGE(Data_Initial!AF31:AH31)),Data_Initial!AG31))),"")</f>
        <v>1768.5083420427934</v>
      </c>
      <c r="AH31" s="79">
        <f ca="1">IFERROR(IF(AH$3="","",(IF($B$3="On",IF(AI$3="",AVERAGE(Data_Initial!AG31:AH31),AVERAGE(Data_Initial!AG31:AI31)),Data_Initial!AH31))),"")</f>
        <v>2437.2530576922964</v>
      </c>
      <c r="AI31" s="79">
        <f ca="1">IFERROR(IF(AI$3="","",(IF($B$3="On",IF(AJ$3="",AVERAGE(Data_Initial!AH31:AI31),AVERAGE(Data_Initial!AH31:AJ31)),Data_Initial!AI31))),"")</f>
        <v>3012.7234882867833</v>
      </c>
      <c r="AJ31" s="79">
        <f ca="1">IFERROR(IF(AJ$3="","",(IF($B$3="On",IF(AK$3="",AVERAGE(Data_Initial!AI31:AJ31),AVERAGE(Data_Initial!AI31:AK31)),Data_Initial!AJ31))),"")</f>
        <v>3422.577940550867</v>
      </c>
      <c r="AK31" s="79">
        <f ca="1">IFERROR(IF(AK$3="","",(IF($B$3="On",IF(AL$3="",AVERAGE(Data_Initial!AJ31:AK31),AVERAGE(Data_Initial!AJ31:AL31)),Data_Initial!AK31))),"")</f>
        <v>3676.1588975229229</v>
      </c>
      <c r="AL31" s="79">
        <f ca="1">IFERROR(IF(AL$3="","",(IF($B$3="On",IF(AM$3="",AVERAGE(Data_Initial!AK31:AL31),AVERAGE(Data_Initial!AK31:AM31)),Data_Initial!AL31))),"")</f>
        <v>3820.2670369317129</v>
      </c>
      <c r="AM31" s="79">
        <f ca="1">IFERROR(IF(AM$3="","",(IF($B$3="On",IF(AN$3="",AVERAGE(Data_Initial!AL31:AM31),AVERAGE(Data_Initial!AL31:AN31)),Data_Initial!AM31))),"")</f>
        <v>3906.4823783090565</v>
      </c>
      <c r="AN31" s="79">
        <f ca="1">IFERROR(IF(AN$3="","",(IF($B$3="On",IF(AO$3="",AVERAGE(Data_Initial!AM31:AN31),AVERAGE(Data_Initial!AM31:AO31)),Data_Initial!AN31))),"")</f>
        <v>3966.0822291825698</v>
      </c>
      <c r="AO31" s="79">
        <f ca="1">IFERROR(IF(AO$3="","",(IF($B$3="On",IF(AP$3="",AVERAGE(Data_Initial!AN31:AO31),AVERAGE(Data_Initial!AN31:AP31)),Data_Initial!AO31))),"")</f>
        <v>4012.1720723298436</v>
      </c>
      <c r="AP31" s="79">
        <f ca="1">IFERROR(IF(AP$3="","",(IF($B$3="On",IF(AQ$3="",AVERAGE(Data_Initial!AO31:AP31),AVERAGE(Data_Initial!AO31:AQ31)),Data_Initial!AP31))),"")</f>
        <v>4033.5859946333449</v>
      </c>
      <c r="AQ31" s="79" t="str">
        <f>IFERROR(IF(AQ$3="","",(IF($B$3="On",IF(AR$3="",AVERAGE(Data_Initial!AP31:AQ31),AVERAGE(Data_Initial!AP31:AR31)),Data_Initial!AQ31))),"")</f>
        <v/>
      </c>
      <c r="AR31" s="79" t="str">
        <f>IFERROR(IF(AR$3="","",(IF($B$3="On",IF(AS$3="",AVERAGE(Data_Initial!AQ31:AR31),AVERAGE(Data_Initial!AQ31:AS31)),Data_Initial!AR31))),"")</f>
        <v/>
      </c>
      <c r="AS31" s="79" t="str">
        <f>IFERROR(IF(AS$3="","",(IF($B$3="On",IF(AT$3="",AVERAGE(Data_Initial!AR31:AS31),AVERAGE(Data_Initial!AR31:AT31)),Data_Initial!AS31))),"")</f>
        <v/>
      </c>
      <c r="AT31" s="79" t="str">
        <f>IFERROR(IF(AT$3="","",(IF($B$3="On",IF(AU$3="",AVERAGE(Data_Initial!AS31:AT31),AVERAGE(Data_Initial!AS31:AU31)),Data_Initial!AT31))),"")</f>
        <v/>
      </c>
      <c r="AU31" s="79" t="str">
        <f>IFERROR(IF(AU$3="","",(IF($B$3="On",IF(AV$3="",AVERAGE(Data_Initial!AT31:AU31),AVERAGE(Data_Initial!AT31:AV31)),Data_Initial!AU31))),"")</f>
        <v/>
      </c>
      <c r="AV31" s="79" t="str">
        <f>IFERROR(IF(AV$3="","",(IF($B$3="On",IF(AW$3="",AVERAGE(Data_Initial!AU31:AV31),AVERAGE(Data_Initial!AU31:AW31)),Data_Initial!AV31))),"")</f>
        <v/>
      </c>
      <c r="AW31" s="79" t="str">
        <f>IFERROR(IF(AW$3="","",(IF($B$3="On",IF(AX$3="",AVERAGE(Data_Initial!AV31:AW31),AVERAGE(Data_Initial!AV31:AX31)),Data_Initial!AW31))),"")</f>
        <v/>
      </c>
      <c r="AX31" s="79" t="str">
        <f>IFERROR(IF(AX$3="","",(IF($B$3="On",IF(AY$3="",AVERAGE(Data_Initial!AW31:AX31),AVERAGE(Data_Initial!AW31:AY31)),Data_Initial!AX31))),"")</f>
        <v/>
      </c>
      <c r="AY31" s="79" t="str">
        <f>IFERROR(IF(AY$3="","",(IF($B$3="On",IF(AZ$3="",AVERAGE(Data_Initial!AX31:AY31),AVERAGE(Data_Initial!AX31:AZ31)),Data_Initial!AY31))),"")</f>
        <v/>
      </c>
      <c r="AZ31" s="79" t="str">
        <f>IFERROR(IF(AZ$3="","",(IF($B$3="On",IF(BA$3="",AVERAGE(Data_Initial!AY31:AZ31),AVERAGE(Data_Initial!AY31:BA31)),Data_Initial!AZ31))),"")</f>
        <v/>
      </c>
      <c r="BA31" s="79"/>
      <c r="BB31" s="79"/>
      <c r="BC31" s="79"/>
      <c r="BD31" s="79"/>
      <c r="BE31" s="79"/>
      <c r="BF31" s="79"/>
      <c r="BG31" s="79"/>
      <c r="BH31" s="79"/>
      <c r="BI31" s="79"/>
      <c r="BJ31" s="79"/>
      <c r="BK31" s="79"/>
      <c r="BL31" s="79"/>
      <c r="BM31" s="79"/>
      <c r="BN31" s="79"/>
      <c r="BO31" s="79"/>
      <c r="BP31" s="79"/>
      <c r="BQ31" s="79"/>
      <c r="BR31" s="79"/>
      <c r="BS31" s="79"/>
      <c r="BT31" s="79"/>
      <c r="BU31" s="79"/>
      <c r="BV31" s="79"/>
      <c r="BW31" s="79"/>
      <c r="BX31" s="79"/>
      <c r="BY31" s="79"/>
      <c r="BZ31" s="79"/>
    </row>
    <row r="32" spans="1:78" x14ac:dyDescent="0.25">
      <c r="A32" s="79">
        <f ca="1">Data_Initial!A32</f>
        <v>1</v>
      </c>
      <c r="B32" s="79" t="str">
        <f ca="1">Data_Initial!B32</f>
        <v>E4</v>
      </c>
      <c r="C32" s="79">
        <f ca="1">IFERROR(IF($B$3="On",AVERAGE(Data_Initial!C32:D32),Data_Initial!C32),"")</f>
        <v>11.555643886131975</v>
      </c>
      <c r="D32" s="79">
        <f ca="1">IFERROR(IF(D$3="","",(IF($B$3="On",IF(E$3="",AVERAGE(Data_Initial!C32:D32),AVERAGE(Data_Initial!C32:E32)),Data_Initial!D32))),"")</f>
        <v>12.100226638203516</v>
      </c>
      <c r="E32" s="79">
        <f ca="1">IFERROR(IF(E$3="","",(IF($B$3="On",IF(F$3="",AVERAGE(Data_Initial!D32:E32),AVERAGE(Data_Initial!D32:F32)),Data_Initial!E32))),"")</f>
        <v>12.393657172607162</v>
      </c>
      <c r="F32" s="79">
        <f ca="1">IFERROR(IF(F$3="","",(IF($B$3="On",IF(G$3="",AVERAGE(Data_Initial!E32:F32),AVERAGE(Data_Initial!E32:G32)),Data_Initial!F32))),"")</f>
        <v>7.9070201076679005</v>
      </c>
      <c r="G32" s="79">
        <f ca="1">IFERROR(IF(G$3="","",(IF($B$3="On",IF(H$3="",AVERAGE(Data_Initial!F32:G32),AVERAGE(Data_Initial!F32:H32)),Data_Initial!G32))),"")</f>
        <v>4.7791319201939269</v>
      </c>
      <c r="H32" s="79">
        <f ca="1">IFERROR(IF(H$3="","",(IF($B$3="On",IF(I$3="",AVERAGE(Data_Initial!G32:H32),AVERAGE(Data_Initial!G32:I32)),Data_Initial!H32))),"")</f>
        <v>3.495658475447573</v>
      </c>
      <c r="I32" s="79">
        <f ca="1">IFERROR(IF(I$3="","",(IF($B$3="On",IF(J$3="",AVERAGE(Data_Initial!H32:I32),AVERAGE(Data_Initial!H32:J32)),Data_Initial!I32))),"")</f>
        <v>2.4212917388053934</v>
      </c>
      <c r="J32" s="79">
        <f ca="1">IFERROR(IF(J$3="","",(IF($B$3="On",IF(K$3="",AVERAGE(Data_Initial!I32:J32),AVERAGE(Data_Initial!I32:K32)),Data_Initial!J32))),"")</f>
        <v>4.7585794557410001E-2</v>
      </c>
      <c r="K32" s="79">
        <f ca="1">IFERROR(IF(K$3="","",(IF($B$3="On",IF(L$3="",AVERAGE(Data_Initial!J32:K32),AVERAGE(Data_Initial!J32:L32)),Data_Initial!K32))),"")</f>
        <v>-0.90656902618123658</v>
      </c>
      <c r="L32" s="79">
        <f ca="1">IFERROR(IF(L$3="","",(IF($B$3="On",IF(M$3="",AVERAGE(Data_Initial!K32:L32),AVERAGE(Data_Initial!K32:M32)),Data_Initial!L32))),"")</f>
        <v>-1.5947516803612423</v>
      </c>
      <c r="M32" s="79">
        <f ca="1">IFERROR(IF(M$3="","",(IF($B$3="On",IF(N$3="",AVERAGE(Data_Initial!L32:M32),AVERAGE(Data_Initial!L32:N32)),Data_Initial!M32))),"")</f>
        <v>-2.654918560002292</v>
      </c>
      <c r="N32" s="79">
        <f ca="1">IFERROR(IF(N$3="","",(IF($B$3="On",IF(O$3="",AVERAGE(Data_Initial!M32:N32),AVERAGE(Data_Initial!M32:O32)),Data_Initial!N32))),"")</f>
        <v>-3.8631413139584452</v>
      </c>
      <c r="O32" s="79">
        <f ca="1">IFERROR(IF(O$3="","",(IF($B$3="On",IF(P$3="",AVERAGE(Data_Initial!N32:O32),AVERAGE(Data_Initial!N32:P32)),Data_Initial!O32))),"")</f>
        <v>-6.7432032642501936</v>
      </c>
      <c r="P32" s="79">
        <f ca="1">IFERROR(IF(P$3="","",(IF($B$3="On",IF(Q$3="",AVERAGE(Data_Initial!O32:P32),AVERAGE(Data_Initial!O32:Q32)),Data_Initial!P32))),"")</f>
        <v>-7.2334956437422662</v>
      </c>
      <c r="Q32" s="79">
        <f ca="1">IFERROR(IF(Q$3="","",(IF($B$3="On",IF(R$3="",AVERAGE(Data_Initial!P32:Q32),AVERAGE(Data_Initial!P32:R32)),Data_Initial!Q32))),"")</f>
        <v>-7.6128327844377663</v>
      </c>
      <c r="R32" s="79">
        <f ca="1">IFERROR(IF(R$3="","",(IF($B$3="On",IF(S$3="",AVERAGE(Data_Initial!Q32:R32),AVERAGE(Data_Initial!Q32:S32)),Data_Initial!R32))),"")</f>
        <v>-8.1878836560081396</v>
      </c>
      <c r="S32" s="79">
        <f ca="1">IFERROR(IF(S$3="","",(IF($B$3="On",IF(T$3="",AVERAGE(Data_Initial!R32:S32),AVERAGE(Data_Initial!R32:T32)),Data_Initial!S32))),"")</f>
        <v>-9.2621536672372944</v>
      </c>
      <c r="T32" s="79">
        <f ca="1">IFERROR(IF(T$3="","",(IF($B$3="On",IF(U$3="",AVERAGE(Data_Initial!S32:T32),AVERAGE(Data_Initial!S32:U32)),Data_Initial!T32))),"")</f>
        <v>-9.5686954681853944</v>
      </c>
      <c r="U32" s="79">
        <f ca="1">IFERROR(IF(U$3="","",(IF($B$3="On",IF(V$3="",AVERAGE(Data_Initial!T32:U32),AVERAGE(Data_Initial!T32:V32)),Data_Initial!U32))),"")</f>
        <v>-9.508630759413025</v>
      </c>
      <c r="V32" s="79">
        <f ca="1">IFERROR(IF(V$3="","",(IF($B$3="On",IF(W$3="",AVERAGE(Data_Initial!U32:V32),AVERAGE(Data_Initial!U32:W32)),Data_Initial!V32))),"")</f>
        <v>-9.1453628678122936</v>
      </c>
      <c r="W32" s="79">
        <f ca="1">IFERROR(IF(W$3="","",(IF($B$3="On",IF(X$3="",AVERAGE(Data_Initial!V32:W32),AVERAGE(Data_Initial!V32:X32)),Data_Initial!W32))),"")</f>
        <v>-8.833070665626396</v>
      </c>
      <c r="X32" s="79">
        <f ca="1">IFERROR(IF(X$3="","",(IF($B$3="On",IF(Y$3="",AVERAGE(Data_Initial!W32:X32),AVERAGE(Data_Initial!W32:Y32)),Data_Initial!X32))),"")</f>
        <v>-6.8865593719545624</v>
      </c>
      <c r="Y32" s="79">
        <f ca="1">IFERROR(IF(Y$3="","",(IF($B$3="On",IF(Z$3="",AVERAGE(Data_Initial!X32:Y32),AVERAGE(Data_Initial!X32:Z32)),Data_Initial!Y32))),"")</f>
        <v>-2.684064241237897</v>
      </c>
      <c r="Z32" s="79">
        <f ca="1">IFERROR(IF(Z$3="","",(IF($B$3="On",IF(AA$3="",AVERAGE(Data_Initial!Y32:Z32),AVERAGE(Data_Initial!Y32:AA32)),Data_Initial!Z32))),"")</f>
        <v>3.932692386821</v>
      </c>
      <c r="AA32" s="79">
        <f ca="1">IFERROR(IF(AA$3="","",(IF($B$3="On",IF(AB$3="",AVERAGE(Data_Initial!Z32:AA32),AVERAGE(Data_Initial!Z32:AB32)),Data_Initial!AA32))),"")</f>
        <v>17.234087316123198</v>
      </c>
      <c r="AB32" s="79">
        <f ca="1">IFERROR(IF(AB$3="","",(IF($B$3="On",IF(AC$3="",AVERAGE(Data_Initial!AA32:AB32),AVERAGE(Data_Initial!AA32:AC32)),Data_Initial!AB32))),"")</f>
        <v>42.385047003350628</v>
      </c>
      <c r="AC32" s="79">
        <f ca="1">IFERROR(IF(AC$3="","",(IF($B$3="On",IF(AD$3="",AVERAGE(Data_Initial!AB32:AC32),AVERAGE(Data_Initial!AB32:AD32)),Data_Initial!AC32))),"")</f>
        <v>94.421820906860304</v>
      </c>
      <c r="AD32" s="79">
        <f ca="1">IFERROR(IF(AD$3="","",(IF($B$3="On",IF(AE$3="",AVERAGE(Data_Initial!AC32:AD32),AVERAGE(Data_Initial!AC32:AE32)),Data_Initial!AD32))),"")</f>
        <v>191.91559405933344</v>
      </c>
      <c r="AE32" s="79">
        <f ca="1">IFERROR(IF(AE$3="","",(IF($B$3="On",IF(AF$3="",AVERAGE(Data_Initial!AD32:AE32),AVERAGE(Data_Initial!AD32:AF32)),Data_Initial!AE32))),"")</f>
        <v>368.37724357597767</v>
      </c>
      <c r="AF32" s="79">
        <f ca="1">IFERROR(IF(AF$3="","",(IF($B$3="On",IF(AG$3="",AVERAGE(Data_Initial!AE32:AF32),AVERAGE(Data_Initial!AE32:AG32)),Data_Initial!AF32))),"")</f>
        <v>668.05713338038368</v>
      </c>
      <c r="AG32" s="79">
        <f ca="1">IFERROR(IF(AG$3="","",(IF($B$3="On",IF(AH$3="",AVERAGE(Data_Initial!AF32:AG32),AVERAGE(Data_Initial!AF32:AH32)),Data_Initial!AG32))),"")</f>
        <v>1120.1345765926237</v>
      </c>
      <c r="AH32" s="79">
        <f ca="1">IFERROR(IF(AH$3="","",(IF($B$3="On",IF(AI$3="",AVERAGE(Data_Initial!AG32:AH32),AVERAGE(Data_Initial!AG32:AI32)),Data_Initial!AH32))),"")</f>
        <v>1686.9751016400098</v>
      </c>
      <c r="AI32" s="79">
        <f ca="1">IFERROR(IF(AI$3="","",(IF($B$3="On",IF(AJ$3="",AVERAGE(Data_Initial!AH32:AI32),AVERAGE(Data_Initial!AH32:AJ32)),Data_Initial!AI32))),"")</f>
        <v>2273.6000885309131</v>
      </c>
      <c r="AJ32" s="79">
        <f ca="1">IFERROR(IF(AJ$3="","",(IF($B$3="On",IF(AK$3="",AVERAGE(Data_Initial!AI32:AJ32),AVERAGE(Data_Initial!AI32:AK32)),Data_Initial!AJ32))),"")</f>
        <v>2776.9525565547933</v>
      </c>
      <c r="AK32" s="79">
        <f ca="1">IFERROR(IF(AK$3="","",(IF($B$3="On",IF(AL$3="",AVERAGE(Data_Initial!AJ32:AK32),AVERAGE(Data_Initial!AJ32:AL32)),Data_Initial!AK32))),"")</f>
        <v>3149.9732635620899</v>
      </c>
      <c r="AL32" s="79">
        <f ca="1">IFERROR(IF(AL$3="","",(IF($B$3="On",IF(AM$3="",AVERAGE(Data_Initial!AK32:AL32),AVERAGE(Data_Initial!AK32:AM32)),Data_Initial!AL32))),"")</f>
        <v>3396.7450878777868</v>
      </c>
      <c r="AM32" s="79">
        <f ca="1">IFERROR(IF(AM$3="","",(IF($B$3="On",IF(AN$3="",AVERAGE(Data_Initial!AL32:AM32),AVERAGE(Data_Initial!AL32:AN32)),Data_Initial!AM32))),"")</f>
        <v>3550.9469787232865</v>
      </c>
      <c r="AN32" s="79">
        <f ca="1">IFERROR(IF(AN$3="","",(IF($B$3="On",IF(AO$3="",AVERAGE(Data_Initial!AM32:AN32),AVERAGE(Data_Initial!AM32:AO32)),Data_Initial!AN32))),"")</f>
        <v>3647.0255289326597</v>
      </c>
      <c r="AO32" s="79">
        <f ca="1">IFERROR(IF(AO$3="","",(IF($B$3="On",IF(AP$3="",AVERAGE(Data_Initial!AN32:AO32),AVERAGE(Data_Initial!AN32:AP32)),Data_Initial!AO32))),"")</f>
        <v>3709.3434523047531</v>
      </c>
      <c r="AP32" s="79">
        <f ca="1">IFERROR(IF(AP$3="","",(IF($B$3="On",IF(AQ$3="",AVERAGE(Data_Initial!AO32:AP32),AVERAGE(Data_Initial!AO32:AQ32)),Data_Initial!AP32))),"")</f>
        <v>3735.5460659409846</v>
      </c>
      <c r="AQ32" s="79" t="str">
        <f>IFERROR(IF(AQ$3="","",(IF($B$3="On",IF(AR$3="",AVERAGE(Data_Initial!AP32:AQ32),AVERAGE(Data_Initial!AP32:AR32)),Data_Initial!AQ32))),"")</f>
        <v/>
      </c>
      <c r="AR32" s="79" t="str">
        <f>IFERROR(IF(AR$3="","",(IF($B$3="On",IF(AS$3="",AVERAGE(Data_Initial!AQ32:AR32),AVERAGE(Data_Initial!AQ32:AS32)),Data_Initial!AR32))),"")</f>
        <v/>
      </c>
      <c r="AS32" s="79" t="str">
        <f>IFERROR(IF(AS$3="","",(IF($B$3="On",IF(AT$3="",AVERAGE(Data_Initial!AR32:AS32),AVERAGE(Data_Initial!AR32:AT32)),Data_Initial!AS32))),"")</f>
        <v/>
      </c>
      <c r="AT32" s="79" t="str">
        <f>IFERROR(IF(AT$3="","",(IF($B$3="On",IF(AU$3="",AVERAGE(Data_Initial!AS32:AT32),AVERAGE(Data_Initial!AS32:AU32)),Data_Initial!AT32))),"")</f>
        <v/>
      </c>
      <c r="AU32" s="79" t="str">
        <f>IFERROR(IF(AU$3="","",(IF($B$3="On",IF(AV$3="",AVERAGE(Data_Initial!AT32:AU32),AVERAGE(Data_Initial!AT32:AV32)),Data_Initial!AU32))),"")</f>
        <v/>
      </c>
      <c r="AV32" s="79" t="str">
        <f>IFERROR(IF(AV$3="","",(IF($B$3="On",IF(AW$3="",AVERAGE(Data_Initial!AU32:AV32),AVERAGE(Data_Initial!AU32:AW32)),Data_Initial!AV32))),"")</f>
        <v/>
      </c>
      <c r="AW32" s="79" t="str">
        <f>IFERROR(IF(AW$3="","",(IF($B$3="On",IF(AX$3="",AVERAGE(Data_Initial!AV32:AW32),AVERAGE(Data_Initial!AV32:AX32)),Data_Initial!AW32))),"")</f>
        <v/>
      </c>
      <c r="AX32" s="79" t="str">
        <f>IFERROR(IF(AX$3="","",(IF($B$3="On",IF(AY$3="",AVERAGE(Data_Initial!AW32:AX32),AVERAGE(Data_Initial!AW32:AY32)),Data_Initial!AX32))),"")</f>
        <v/>
      </c>
      <c r="AY32" s="79" t="str">
        <f>IFERROR(IF(AY$3="","",(IF($B$3="On",IF(AZ$3="",AVERAGE(Data_Initial!AX32:AY32),AVERAGE(Data_Initial!AX32:AZ32)),Data_Initial!AY32))),"")</f>
        <v/>
      </c>
      <c r="AZ32" s="79" t="str">
        <f>IFERROR(IF(AZ$3="","",(IF($B$3="On",IF(BA$3="",AVERAGE(Data_Initial!AY32:AZ32),AVERAGE(Data_Initial!AY32:BA32)),Data_Initial!AZ32))),"")</f>
        <v/>
      </c>
      <c r="BA32" s="79"/>
      <c r="BB32" s="79"/>
      <c r="BC32" s="79"/>
      <c r="BD32" s="79"/>
      <c r="BE32" s="79"/>
      <c r="BF32" s="79"/>
      <c r="BG32" s="79"/>
      <c r="BH32" s="79"/>
      <c r="BI32" s="79"/>
      <c r="BJ32" s="79"/>
      <c r="BK32" s="79"/>
      <c r="BL32" s="79"/>
      <c r="BM32" s="79"/>
      <c r="BN32" s="79"/>
      <c r="BO32" s="79"/>
      <c r="BP32" s="79"/>
      <c r="BQ32" s="79"/>
      <c r="BR32" s="79"/>
      <c r="BS32" s="79"/>
      <c r="BT32" s="79"/>
      <c r="BU32" s="79"/>
      <c r="BV32" s="79"/>
      <c r="BW32" s="79"/>
      <c r="BX32" s="79"/>
      <c r="BY32" s="79"/>
      <c r="BZ32" s="79"/>
    </row>
    <row r="33" spans="1:78" x14ac:dyDescent="0.25">
      <c r="A33" s="79">
        <f ca="1">Data_Initial!A33</f>
        <v>1</v>
      </c>
      <c r="B33" s="79" t="str">
        <f ca="1">Data_Initial!B33</f>
        <v>F4</v>
      </c>
      <c r="C33" s="79">
        <f ca="1">IFERROR(IF($B$3="On",AVERAGE(Data_Initial!C33:D33),Data_Initial!C33),"")</f>
        <v>15.993987870906711</v>
      </c>
      <c r="D33" s="79">
        <f ca="1">IFERROR(IF(D$3="","",(IF($B$3="On",IF(E$3="",AVERAGE(Data_Initial!C33:D33),AVERAGE(Data_Initial!C33:E33)),Data_Initial!D33))),"")</f>
        <v>17.317353863355176</v>
      </c>
      <c r="E33" s="79">
        <f ca="1">IFERROR(IF(E$3="","",(IF($B$3="On",IF(F$3="",AVERAGE(Data_Initial!D33:E33),AVERAGE(Data_Initial!D33:F33)),Data_Initial!E33))),"")</f>
        <v>18.109614518724634</v>
      </c>
      <c r="F33" s="79">
        <f ca="1">IFERROR(IF(F$3="","",(IF($B$3="On",IF(G$3="",AVERAGE(Data_Initial!E33:F33),AVERAGE(Data_Initial!E33:G33)),Data_Initial!F33))),"")</f>
        <v>11.03293032248528</v>
      </c>
      <c r="G33" s="79">
        <f ca="1">IFERROR(IF(G$3="","",(IF($B$3="On",IF(H$3="",AVERAGE(Data_Initial!F33:G33),AVERAGE(Data_Initial!F33:H33)),Data_Initial!G33))),"")</f>
        <v>6.5103765323099836</v>
      </c>
      <c r="H33" s="79">
        <f ca="1">IFERROR(IF(H$3="","",(IF($B$3="On",IF(I$3="",AVERAGE(Data_Initial!G33:H33),AVERAGE(Data_Initial!G33:I33)),Data_Initial!H33))),"")</f>
        <v>3.7531158197997065</v>
      </c>
      <c r="I33" s="79">
        <f ca="1">IFERROR(IF(I$3="","",(IF($B$3="On",IF(J$3="",AVERAGE(Data_Initial!H33:I33),AVERAGE(Data_Initial!H33:J33)),Data_Initial!I33))),"")</f>
        <v>3.0179405451237145</v>
      </c>
      <c r="J33" s="79">
        <f ca="1">IFERROR(IF(J$3="","",(IF($B$3="On",IF(K$3="",AVERAGE(Data_Initial!I33:J33),AVERAGE(Data_Initial!I33:K33)),Data_Initial!J33))),"")</f>
        <v>0.48198349210269797</v>
      </c>
      <c r="K33" s="79">
        <f ca="1">IFERROR(IF(K$3="","",(IF($B$3="On",IF(L$3="",AVERAGE(Data_Initial!J33:K33),AVERAGE(Data_Initial!J33:L33)),Data_Initial!K33))),"")</f>
        <v>-1.3738911716723121</v>
      </c>
      <c r="L33" s="79">
        <f ca="1">IFERROR(IF(L$3="","",(IF($B$3="On",IF(M$3="",AVERAGE(Data_Initial!K33:L33),AVERAGE(Data_Initial!K33:M33)),Data_Initial!L33))),"")</f>
        <v>-3.7419908011635634</v>
      </c>
      <c r="M33" s="79">
        <f ca="1">IFERROR(IF(M$3="","",(IF($B$3="On",IF(N$3="",AVERAGE(Data_Initial!L33:M33),AVERAGE(Data_Initial!L33:N33)),Data_Initial!M33))),"")</f>
        <v>-5.1163539034993528</v>
      </c>
      <c r="N33" s="79">
        <f ca="1">IFERROR(IF(N$3="","",(IF($B$3="On",IF(O$3="",AVERAGE(Data_Initial!M33:N33),AVERAGE(Data_Initial!M33:O33)),Data_Initial!N33))),"")</f>
        <v>-7.9447800334029663</v>
      </c>
      <c r="O33" s="79">
        <f ca="1">IFERROR(IF(O$3="","",(IF($B$3="On",IF(P$3="",AVERAGE(Data_Initial!N33:O33),AVERAGE(Data_Initial!N33:P33)),Data_Initial!O33))),"")</f>
        <v>-6.9679149324157663</v>
      </c>
      <c r="P33" s="79">
        <f ca="1">IFERROR(IF(P$3="","",(IF($B$3="On",IF(Q$3="",AVERAGE(Data_Initial!O33:P33),AVERAGE(Data_Initial!O33:Q33)),Data_Initial!P33))),"")</f>
        <v>-8.0177370527054865</v>
      </c>
      <c r="Q33" s="79">
        <f ca="1">IFERROR(IF(Q$3="","",(IF($B$3="On",IF(R$3="",AVERAGE(Data_Initial!P33:Q33),AVERAGE(Data_Initial!P33:R33)),Data_Initial!Q33))),"")</f>
        <v>-8.2860200655386524</v>
      </c>
      <c r="R33" s="79">
        <f ca="1">IFERROR(IF(R$3="","",(IF($B$3="On",IF(S$3="",AVERAGE(Data_Initial!Q33:R33),AVERAGE(Data_Initial!Q33:S33)),Data_Initial!R33))),"")</f>
        <v>-10.097731481018402</v>
      </c>
      <c r="S33" s="79">
        <f ca="1">IFERROR(IF(S$3="","",(IF($B$3="On",IF(T$3="",AVERAGE(Data_Initial!R33:S33),AVERAGE(Data_Initial!R33:T33)),Data_Initial!S33))),"")</f>
        <v>-10.226891523253473</v>
      </c>
      <c r="T33" s="79">
        <f ca="1">IFERROR(IF(T$3="","",(IF($B$3="On",IF(U$3="",AVERAGE(Data_Initial!S33:T33),AVERAGE(Data_Initial!S33:U33)),Data_Initial!T33))),"")</f>
        <v>-11.664004126828937</v>
      </c>
      <c r="U33" s="79">
        <f ca="1">IFERROR(IF(U$3="","",(IF($B$3="On",IF(V$3="",AVERAGE(Data_Initial!T33:U33),AVERAGE(Data_Initial!T33:V33)),Data_Initial!U33))),"")</f>
        <v>-13.287174198555492</v>
      </c>
      <c r="V33" s="79">
        <f ca="1">IFERROR(IF(V$3="","",(IF($B$3="On",IF(W$3="",AVERAGE(Data_Initial!U33:V33),AVERAGE(Data_Initial!U33:W33)),Data_Initial!V33))),"")</f>
        <v>-12.152076234102289</v>
      </c>
      <c r="W33" s="79">
        <f ca="1">IFERROR(IF(W$3="","",(IF($B$3="On",IF(X$3="",AVERAGE(Data_Initial!V33:W33),AVERAGE(Data_Initial!V33:X33)),Data_Initial!W33))),"")</f>
        <v>-10.305038484823124</v>
      </c>
      <c r="X33" s="79">
        <f ca="1">IFERROR(IF(X$3="","",(IF($B$3="On",IF(Y$3="",AVERAGE(Data_Initial!W33:X33),AVERAGE(Data_Initial!W33:Y33)),Data_Initial!X33))),"")</f>
        <v>-7.7527814321468638</v>
      </c>
      <c r="Y33" s="79">
        <f ca="1">IFERROR(IF(Y$3="","",(IF($B$3="On",IF(Z$3="",AVERAGE(Data_Initial!X33:Y33),AVERAGE(Data_Initial!X33:Z33)),Data_Initial!Y33))),"")</f>
        <v>-4.7303807163818234</v>
      </c>
      <c r="Z33" s="79">
        <f ca="1">IFERROR(IF(Z$3="","",(IF($B$3="On",IF(AA$3="",AVERAGE(Data_Initial!Y33:Z33),AVERAGE(Data_Initial!Y33:AA33)),Data_Initial!Z33))),"")</f>
        <v>5.3973834913003769</v>
      </c>
      <c r="AA33" s="79">
        <f ca="1">IFERROR(IF(AA$3="","",(IF($B$3="On",IF(AB$3="",AVERAGE(Data_Initial!Z33:AA33),AVERAGE(Data_Initial!Z33:AB33)),Data_Initial!AA33))),"")</f>
        <v>23.034608710928282</v>
      </c>
      <c r="AB33" s="79">
        <f ca="1">IFERROR(IF(AB$3="","",(IF($B$3="On",IF(AC$3="",AVERAGE(Data_Initial!AA33:AB33),AVERAGE(Data_Initial!AA33:AC33)),Data_Initial!AB33))),"")</f>
        <v>56.004337977251225</v>
      </c>
      <c r="AC33" s="79">
        <f ca="1">IFERROR(IF(AC$3="","",(IF($B$3="On",IF(AD$3="",AVERAGE(Data_Initial!AB33:AC33),AVERAGE(Data_Initial!AB33:AD33)),Data_Initial!AC33))),"")</f>
        <v>117.43386084518239</v>
      </c>
      <c r="AD33" s="79">
        <f ca="1">IFERROR(IF(AD$3="","",(IF($B$3="On",IF(AE$3="",AVERAGE(Data_Initial!AC33:AD33),AVERAGE(Data_Initial!AC33:AE33)),Data_Initial!AD33))),"")</f>
        <v>234.417977181292</v>
      </c>
      <c r="AE33" s="79">
        <f ca="1">IFERROR(IF(AE$3="","",(IF($B$3="On",IF(AF$3="",AVERAGE(Data_Initial!AD33:AE33),AVERAGE(Data_Initial!AD33:AF33)),Data_Initial!AE33))),"")</f>
        <v>448.52641149877564</v>
      </c>
      <c r="AF33" s="79">
        <f ca="1">IFERROR(IF(AF$3="","",(IF($B$3="On",IF(AG$3="",AVERAGE(Data_Initial!AE33:AF33),AVERAGE(Data_Initial!AE33:AG33)),Data_Initial!AF33))),"")</f>
        <v>800.39276641902734</v>
      </c>
      <c r="AG33" s="79">
        <f ca="1">IFERROR(IF(AG$3="","",(IF($B$3="On",IF(AH$3="",AVERAGE(Data_Initial!AF33:AG33),AVERAGE(Data_Initial!AF33:AH33)),Data_Initial!AG33))),"")</f>
        <v>1307.7830262466521</v>
      </c>
      <c r="AH33" s="79">
        <f ca="1">IFERROR(IF(AH$3="","",(IF($B$3="On",IF(AI$3="",AVERAGE(Data_Initial!AG33:AH33),AVERAGE(Data_Initial!AG33:AI33)),Data_Initial!AH33))),"")</f>
        <v>1899.5181280432469</v>
      </c>
      <c r="AI33" s="79">
        <f ca="1">IFERROR(IF(AI$3="","",(IF($B$3="On",IF(AJ$3="",AVERAGE(Data_Initial!AH33:AI33),AVERAGE(Data_Initial!AH33:AJ33)),Data_Initial!AI33))),"")</f>
        <v>2481.2574777642567</v>
      </c>
      <c r="AJ33" s="79">
        <f ca="1">IFERROR(IF(AJ$3="","",(IF($B$3="On",IF(AK$3="",AVERAGE(Data_Initial!AI33:AJ33),AVERAGE(Data_Initial!AI33:AK33)),Data_Initial!AJ33))),"")</f>
        <v>2953.6068304420969</v>
      </c>
      <c r="AK33" s="79">
        <f ca="1">IFERROR(IF(AK$3="","",(IF($B$3="On",IF(AL$3="",AVERAGE(Data_Initial!AJ33:AK33),AVERAGE(Data_Initial!AJ33:AL33)),Data_Initial!AK33))),"")</f>
        <v>3292.9179409335102</v>
      </c>
      <c r="AL33" s="79">
        <f ca="1">IFERROR(IF(AL$3="","",(IF($B$3="On",IF(AM$3="",AVERAGE(Data_Initial!AK33:AL33),AVERAGE(Data_Initial!AK33:AM33)),Data_Initial!AL33))),"")</f>
        <v>3511.0029436182667</v>
      </c>
      <c r="AM33" s="79">
        <f ca="1">IFERROR(IF(AM$3="","",(IF($B$3="On",IF(AN$3="",AVERAGE(Data_Initial!AL33:AM33),AVERAGE(Data_Initial!AL33:AN33)),Data_Initial!AM33))),"")</f>
        <v>3643.5930860928765</v>
      </c>
      <c r="AN33" s="79">
        <f ca="1">IFERROR(IF(AN$3="","",(IF($B$3="On",IF(AO$3="",AVERAGE(Data_Initial!AM33:AN33),AVERAGE(Data_Initial!AM33:AO33)),Data_Initial!AN33))),"")</f>
        <v>3727.2255810316433</v>
      </c>
      <c r="AO33" s="79">
        <f ca="1">IFERROR(IF(AO$3="","",(IF($B$3="On",IF(AP$3="",AVERAGE(Data_Initial!AN33:AO33),AVERAGE(Data_Initial!AN33:AP33)),Data_Initial!AO33))),"")</f>
        <v>3784.1375049667299</v>
      </c>
      <c r="AP33" s="79">
        <f ca="1">IFERROR(IF(AP$3="","",(IF($B$3="On",IF(AQ$3="",AVERAGE(Data_Initial!AO33:AP33),AVERAGE(Data_Initial!AO33:AQ33)),Data_Initial!AP33))),"")</f>
        <v>3809.0830552129401</v>
      </c>
      <c r="AQ33" s="79" t="str">
        <f>IFERROR(IF(AQ$3="","",(IF($B$3="On",IF(AR$3="",AVERAGE(Data_Initial!AP33:AQ33),AVERAGE(Data_Initial!AP33:AR33)),Data_Initial!AQ33))),"")</f>
        <v/>
      </c>
      <c r="AR33" s="79" t="str">
        <f>IFERROR(IF(AR$3="","",(IF($B$3="On",IF(AS$3="",AVERAGE(Data_Initial!AQ33:AR33),AVERAGE(Data_Initial!AQ33:AS33)),Data_Initial!AR33))),"")</f>
        <v/>
      </c>
      <c r="AS33" s="79" t="str">
        <f>IFERROR(IF(AS$3="","",(IF($B$3="On",IF(AT$3="",AVERAGE(Data_Initial!AR33:AS33),AVERAGE(Data_Initial!AR33:AT33)),Data_Initial!AS33))),"")</f>
        <v/>
      </c>
      <c r="AT33" s="79" t="str">
        <f>IFERROR(IF(AT$3="","",(IF($B$3="On",IF(AU$3="",AVERAGE(Data_Initial!AS33:AT33),AVERAGE(Data_Initial!AS33:AU33)),Data_Initial!AT33))),"")</f>
        <v/>
      </c>
      <c r="AU33" s="79" t="str">
        <f>IFERROR(IF(AU$3="","",(IF($B$3="On",IF(AV$3="",AVERAGE(Data_Initial!AT33:AU33),AVERAGE(Data_Initial!AT33:AV33)),Data_Initial!AU33))),"")</f>
        <v/>
      </c>
      <c r="AV33" s="79" t="str">
        <f>IFERROR(IF(AV$3="","",(IF($B$3="On",IF(AW$3="",AVERAGE(Data_Initial!AU33:AV33),AVERAGE(Data_Initial!AU33:AW33)),Data_Initial!AV33))),"")</f>
        <v/>
      </c>
      <c r="AW33" s="79" t="str">
        <f>IFERROR(IF(AW$3="","",(IF($B$3="On",IF(AX$3="",AVERAGE(Data_Initial!AV33:AW33),AVERAGE(Data_Initial!AV33:AX33)),Data_Initial!AW33))),"")</f>
        <v/>
      </c>
      <c r="AX33" s="79" t="str">
        <f>IFERROR(IF(AX$3="","",(IF($B$3="On",IF(AY$3="",AVERAGE(Data_Initial!AW33:AX33),AVERAGE(Data_Initial!AW33:AY33)),Data_Initial!AX33))),"")</f>
        <v/>
      </c>
      <c r="AY33" s="79" t="str">
        <f>IFERROR(IF(AY$3="","",(IF($B$3="On",IF(AZ$3="",AVERAGE(Data_Initial!AX33:AY33),AVERAGE(Data_Initial!AX33:AZ33)),Data_Initial!AY33))),"")</f>
        <v/>
      </c>
      <c r="AZ33" s="79" t="str">
        <f>IFERROR(IF(AZ$3="","",(IF($B$3="On",IF(BA$3="",AVERAGE(Data_Initial!AY33:AZ33),AVERAGE(Data_Initial!AY33:BA33)),Data_Initial!AZ33))),"")</f>
        <v/>
      </c>
      <c r="BA33" s="79"/>
      <c r="BB33" s="79"/>
      <c r="BC33" s="79"/>
      <c r="BD33" s="79"/>
      <c r="BE33" s="79"/>
      <c r="BF33" s="79"/>
      <c r="BG33" s="79"/>
      <c r="BH33" s="79"/>
      <c r="BI33" s="79"/>
      <c r="BJ33" s="79"/>
      <c r="BK33" s="79"/>
      <c r="BL33" s="79"/>
      <c r="BM33" s="79"/>
      <c r="BN33" s="79"/>
      <c r="BO33" s="79"/>
      <c r="BP33" s="79"/>
      <c r="BQ33" s="79"/>
      <c r="BR33" s="79"/>
      <c r="BS33" s="79"/>
      <c r="BT33" s="79"/>
      <c r="BU33" s="79"/>
      <c r="BV33" s="79"/>
      <c r="BW33" s="79"/>
      <c r="BX33" s="79"/>
      <c r="BY33" s="79"/>
      <c r="BZ33" s="79"/>
    </row>
    <row r="34" spans="1:78" x14ac:dyDescent="0.25">
      <c r="A34" s="79">
        <f ca="1">Data_Initial!A34</f>
        <v>1</v>
      </c>
      <c r="B34" s="79" t="str">
        <f ca="1">Data_Initial!B34</f>
        <v>G4</v>
      </c>
      <c r="C34" s="79">
        <f ca="1">IFERROR(IF($B$3="On",AVERAGE(Data_Initial!C34:D34),Data_Initial!C34),"")</f>
        <v>3.173063413422371</v>
      </c>
      <c r="D34" s="79">
        <f ca="1">IFERROR(IF(D$3="","",(IF($B$3="On",IF(E$3="",AVERAGE(Data_Initial!C34:D34),AVERAGE(Data_Initial!C34:E34)),Data_Initial!D34))),"")</f>
        <v>4.1320369849307408</v>
      </c>
      <c r="E34" s="79">
        <f ca="1">IFERROR(IF(E$3="","",(IF($B$3="On",IF(F$3="",AVERAGE(Data_Initial!D34:E34),AVERAGE(Data_Initial!D34:F34)),Data_Initial!E34))),"")</f>
        <v>6.2577031329716801</v>
      </c>
      <c r="F34" s="79">
        <f ca="1">IFERROR(IF(F$3="","",(IF($B$3="On",IF(G$3="",AVERAGE(Data_Initial!E34:F34),AVERAGE(Data_Initial!E34:G34)),Data_Initial!F34))),"")</f>
        <v>5.1748288309284662</v>
      </c>
      <c r="G34" s="79">
        <f ca="1">IFERROR(IF(G$3="","",(IF($B$3="On",IF(H$3="",AVERAGE(Data_Initial!F34:G34),AVERAGE(Data_Initial!F34:H34)),Data_Initial!G34))),"")</f>
        <v>4.3034867947882667</v>
      </c>
      <c r="H34" s="79">
        <f ca="1">IFERROR(IF(H$3="","",(IF($B$3="On",IF(I$3="",AVERAGE(Data_Initial!G34:H34),AVERAGE(Data_Initial!G34:I34)),Data_Initial!H34))),"")</f>
        <v>2.8472353113813065</v>
      </c>
      <c r="I34" s="79">
        <f ca="1">IFERROR(IF(I$3="","",(IF($B$3="On",IF(J$3="",AVERAGE(Data_Initial!H34:I34),AVERAGE(Data_Initial!H34:J34)),Data_Initial!I34))),"")</f>
        <v>-3.4626645057416638E-2</v>
      </c>
      <c r="J34" s="79">
        <f ca="1">IFERROR(IF(J$3="","",(IF($B$3="On",IF(K$3="",AVERAGE(Data_Initial!I34:J34),AVERAGE(Data_Initial!I34:K34)),Data_Initial!J34))),"")</f>
        <v>-1.6176713785012033</v>
      </c>
      <c r="K34" s="79">
        <f ca="1">IFERROR(IF(K$3="","",(IF($B$3="On",IF(L$3="",AVERAGE(Data_Initial!J34:K34),AVERAGE(Data_Initial!J34:L34)),Data_Initial!K34))),"")</f>
        <v>-2.7654936420541798</v>
      </c>
      <c r="L34" s="79">
        <f ca="1">IFERROR(IF(L$3="","",(IF($B$3="On",IF(M$3="",AVERAGE(Data_Initial!K34:L34),AVERAGE(Data_Initial!K34:M34)),Data_Initial!L34))),"")</f>
        <v>-0.37131599625354655</v>
      </c>
      <c r="M34" s="79">
        <f ca="1">IFERROR(IF(M$3="","",(IF($B$3="On",IF(N$3="",AVERAGE(Data_Initial!L34:M34),AVERAGE(Data_Initial!L34:N34)),Data_Initial!M34))),"")</f>
        <v>-0.64500734209771993</v>
      </c>
      <c r="N34" s="79">
        <f ca="1">IFERROR(IF(N$3="","",(IF($B$3="On",IF(O$3="",AVERAGE(Data_Initial!M34:N34),AVERAGE(Data_Initial!M34:O34)),Data_Initial!N34))),"")</f>
        <v>-0.77886775923813667</v>
      </c>
      <c r="O34" s="79">
        <f ca="1">IFERROR(IF(O$3="","",(IF($B$3="On",IF(P$3="",AVERAGE(Data_Initial!N34:O34),AVERAGE(Data_Initial!N34:P34)),Data_Initial!O34))),"")</f>
        <v>-2.3370568654384769</v>
      </c>
      <c r="P34" s="79">
        <f ca="1">IFERROR(IF(P$3="","",(IF($B$3="On",IF(Q$3="",AVERAGE(Data_Initial!O34:P34),AVERAGE(Data_Initial!O34:Q34)),Data_Initial!P34))),"")</f>
        <v>-3.9839735887392966</v>
      </c>
      <c r="Q34" s="79">
        <f ca="1">IFERROR(IF(Q$3="","",(IF($B$3="On",IF(R$3="",AVERAGE(Data_Initial!P34:Q34),AVERAGE(Data_Initial!P34:R34)),Data_Initial!Q34))),"")</f>
        <v>-4.747368654857687</v>
      </c>
      <c r="R34" s="79">
        <f ca="1">IFERROR(IF(R$3="","",(IF($B$3="On",IF(S$3="",AVERAGE(Data_Initial!Q34:R34),AVERAGE(Data_Initial!Q34:S34)),Data_Initial!R34))),"")</f>
        <v>-4.9136337686735096</v>
      </c>
      <c r="S34" s="79">
        <f ca="1">IFERROR(IF(S$3="","",(IF($B$3="On",IF(T$3="",AVERAGE(Data_Initial!R34:S34),AVERAGE(Data_Initial!R34:T34)),Data_Initial!S34))),"")</f>
        <v>-4.5569315370927734</v>
      </c>
      <c r="T34" s="79">
        <f ca="1">IFERROR(IF(T$3="","",(IF($B$3="On",IF(U$3="",AVERAGE(Data_Initial!S34:T34),AVERAGE(Data_Initial!S34:U34)),Data_Initial!T34))),"")</f>
        <v>-5.4195614187985166</v>
      </c>
      <c r="U34" s="79">
        <f ca="1">IFERROR(IF(U$3="","",(IF($B$3="On",IF(V$3="",AVERAGE(Data_Initial!T34:U34),AVERAGE(Data_Initial!T34:V34)),Data_Initial!U34))),"")</f>
        <v>-5.1989041532751799</v>
      </c>
      <c r="V34" s="79">
        <f ca="1">IFERROR(IF(V$3="","",(IF($B$3="On",IF(W$3="",AVERAGE(Data_Initial!U34:V34),AVERAGE(Data_Initial!U34:W34)),Data_Initial!V34))),"")</f>
        <v>-4.1845459772813838</v>
      </c>
      <c r="W34" s="79">
        <f ca="1">IFERROR(IF(W$3="","",(IF($B$3="On",IF(X$3="",AVERAGE(Data_Initial!V34:W34),AVERAGE(Data_Initial!V34:X34)),Data_Initial!W34))),"")</f>
        <v>-1.4190395433417198</v>
      </c>
      <c r="X34" s="79">
        <f ca="1">IFERROR(IF(X$3="","",(IF($B$3="On",IF(Y$3="",AVERAGE(Data_Initial!W34:X34),AVERAGE(Data_Initial!W34:Y34)),Data_Initial!X34))),"")</f>
        <v>0.6598048381270033</v>
      </c>
      <c r="Y34" s="79">
        <f ca="1">IFERROR(IF(Y$3="","",(IF($B$3="On",IF(Z$3="",AVERAGE(Data_Initial!X34:Y34),AVERAGE(Data_Initial!X34:Z34)),Data_Initial!Y34))),"")</f>
        <v>9.2569548840663902</v>
      </c>
      <c r="Z34" s="79">
        <f ca="1">IFERROR(IF(Z$3="","",(IF($B$3="On",IF(AA$3="",AVERAGE(Data_Initial!Y34:Z34),AVERAGE(Data_Initial!Y34:AA34)),Data_Initial!Z34))),"")</f>
        <v>22.816547902622748</v>
      </c>
      <c r="AA34" s="79">
        <f ca="1">IFERROR(IF(AA$3="","",(IF($B$3="On",IF(AB$3="",AVERAGE(Data_Initial!Z34:AA34),AVERAGE(Data_Initial!Z34:AB34)),Data_Initial!AA34))),"")</f>
        <v>50.990646209462263</v>
      </c>
      <c r="AB34" s="79">
        <f ca="1">IFERROR(IF(AB$3="","",(IF($B$3="On",IF(AC$3="",AVERAGE(Data_Initial!AA34:AB34),AVERAGE(Data_Initial!AA34:AC34)),Data_Initial!AB34))),"")</f>
        <v>99.290523445254507</v>
      </c>
      <c r="AC34" s="79">
        <f ca="1">IFERROR(IF(AC$3="","",(IF($B$3="On",IF(AD$3="",AVERAGE(Data_Initial!AB34:AC34),AVERAGE(Data_Initial!AB34:AD34)),Data_Initial!AC34))),"")</f>
        <v>193.3530162612044</v>
      </c>
      <c r="AD34" s="79">
        <f ca="1">IFERROR(IF(AD$3="","",(IF($B$3="On",IF(AE$3="",AVERAGE(Data_Initial!AC34:AD34),AVERAGE(Data_Initial!AC34:AE34)),Data_Initial!AD34))),"")</f>
        <v>359.91244297628367</v>
      </c>
      <c r="AE34" s="79">
        <f ca="1">IFERROR(IF(AE$3="","",(IF($B$3="On",IF(AF$3="",AVERAGE(Data_Initial!AD34:AE34),AVERAGE(Data_Initial!AD34:AF34)),Data_Initial!AE34))),"")</f>
        <v>642.70361429253728</v>
      </c>
      <c r="AF34" s="79">
        <f ca="1">IFERROR(IF(AF$3="","",(IF($B$3="On",IF(AG$3="",AVERAGE(Data_Initial!AE34:AF34),AVERAGE(Data_Initial!AE34:AG34)),Data_Initial!AF34))),"")</f>
        <v>1073.2396247645556</v>
      </c>
      <c r="AG34" s="79">
        <f ca="1">IFERROR(IF(AG$3="","",(IF($B$3="On",IF(AH$3="",AVERAGE(Data_Initial!AF34:AG34),AVERAGE(Data_Initial!AF34:AH34)),Data_Initial!AG34))),"")</f>
        <v>1639.1421029635301</v>
      </c>
      <c r="AH34" s="79">
        <f ca="1">IFERROR(IF(AH$3="","",(IF($B$3="On",IF(AI$3="",AVERAGE(Data_Initial!AG34:AH34),AVERAGE(Data_Initial!AG34:AI34)),Data_Initial!AH34))),"")</f>
        <v>2254.6198952865602</v>
      </c>
      <c r="AI34" s="79">
        <f ca="1">IFERROR(IF(AI$3="","",(IF($B$3="On",IF(AJ$3="",AVERAGE(Data_Initial!AH34:AI34),AVERAGE(Data_Initial!AH34:AJ34)),Data_Initial!AI34))),"")</f>
        <v>2812.2822256545332</v>
      </c>
      <c r="AJ34" s="79">
        <f ca="1">IFERROR(IF(AJ$3="","",(IF($B$3="On",IF(AK$3="",AVERAGE(Data_Initial!AI34:AJ34),AVERAGE(Data_Initial!AI34:AK34)),Data_Initial!AJ34))),"")</f>
        <v>3239.1119281626002</v>
      </c>
      <c r="AK34" s="79">
        <f ca="1">IFERROR(IF(AK$3="","",(IF($B$3="On",IF(AL$3="",AVERAGE(Data_Initial!AJ34:AK34),AVERAGE(Data_Initial!AJ34:AL34)),Data_Initial!AK34))),"")</f>
        <v>3528.8759364444536</v>
      </c>
      <c r="AL34" s="79">
        <f ca="1">IFERROR(IF(AL$3="","",(IF($B$3="On",IF(AM$3="",AVERAGE(Data_Initial!AK34:AL34),AVERAGE(Data_Initial!AK34:AM34)),Data_Initial!AL34))),"")</f>
        <v>3709.1115216254934</v>
      </c>
      <c r="AM34" s="79">
        <f ca="1">IFERROR(IF(AM$3="","",(IF($B$3="On",IF(AN$3="",AVERAGE(Data_Initial!AL34:AM34),AVERAGE(Data_Initial!AL34:AN34)),Data_Initial!AM34))),"")</f>
        <v>3816.9215555784031</v>
      </c>
      <c r="AN34" s="79">
        <f ca="1">IFERROR(IF(AN$3="","",(IF($B$3="On",IF(AO$3="",AVERAGE(Data_Initial!AM34:AN34),AVERAGE(Data_Initial!AM34:AO34)),Data_Initial!AN34))),"")</f>
        <v>3882.3472722143833</v>
      </c>
      <c r="AO34" s="79">
        <f ca="1">IFERROR(IF(AO$3="","",(IF($B$3="On",IF(AP$3="",AVERAGE(Data_Initial!AN34:AO34),AVERAGE(Data_Initial!AN34:AP34)),Data_Initial!AO34))),"")</f>
        <v>3925.6748944084629</v>
      </c>
      <c r="AP34" s="79">
        <f ca="1">IFERROR(IF(AP$3="","",(IF($B$3="On",IF(AQ$3="",AVERAGE(Data_Initial!AO34:AP34),AVERAGE(Data_Initial!AO34:AQ34)),Data_Initial!AP34))),"")</f>
        <v>3943.7467692976597</v>
      </c>
      <c r="AQ34" s="79" t="str">
        <f>IFERROR(IF(AQ$3="","",(IF($B$3="On",IF(AR$3="",AVERAGE(Data_Initial!AP34:AQ34),AVERAGE(Data_Initial!AP34:AR34)),Data_Initial!AQ34))),"")</f>
        <v/>
      </c>
      <c r="AR34" s="79" t="str">
        <f>IFERROR(IF(AR$3="","",(IF($B$3="On",IF(AS$3="",AVERAGE(Data_Initial!AQ34:AR34),AVERAGE(Data_Initial!AQ34:AS34)),Data_Initial!AR34))),"")</f>
        <v/>
      </c>
      <c r="AS34" s="79" t="str">
        <f>IFERROR(IF(AS$3="","",(IF($B$3="On",IF(AT$3="",AVERAGE(Data_Initial!AR34:AS34),AVERAGE(Data_Initial!AR34:AT34)),Data_Initial!AS34))),"")</f>
        <v/>
      </c>
      <c r="AT34" s="79" t="str">
        <f>IFERROR(IF(AT$3="","",(IF($B$3="On",IF(AU$3="",AVERAGE(Data_Initial!AS34:AT34),AVERAGE(Data_Initial!AS34:AU34)),Data_Initial!AT34))),"")</f>
        <v/>
      </c>
      <c r="AU34" s="79" t="str">
        <f>IFERROR(IF(AU$3="","",(IF($B$3="On",IF(AV$3="",AVERAGE(Data_Initial!AT34:AU34),AVERAGE(Data_Initial!AT34:AV34)),Data_Initial!AU34))),"")</f>
        <v/>
      </c>
      <c r="AV34" s="79" t="str">
        <f>IFERROR(IF(AV$3="","",(IF($B$3="On",IF(AW$3="",AVERAGE(Data_Initial!AU34:AV34),AVERAGE(Data_Initial!AU34:AW34)),Data_Initial!AV34))),"")</f>
        <v/>
      </c>
      <c r="AW34" s="79" t="str">
        <f>IFERROR(IF(AW$3="","",(IF($B$3="On",IF(AX$3="",AVERAGE(Data_Initial!AV34:AW34),AVERAGE(Data_Initial!AV34:AX34)),Data_Initial!AW34))),"")</f>
        <v/>
      </c>
      <c r="AX34" s="79" t="str">
        <f>IFERROR(IF(AX$3="","",(IF($B$3="On",IF(AY$3="",AVERAGE(Data_Initial!AW34:AX34),AVERAGE(Data_Initial!AW34:AY34)),Data_Initial!AX34))),"")</f>
        <v/>
      </c>
      <c r="AY34" s="79" t="str">
        <f>IFERROR(IF(AY$3="","",(IF($B$3="On",IF(AZ$3="",AVERAGE(Data_Initial!AX34:AY34),AVERAGE(Data_Initial!AX34:AZ34)),Data_Initial!AY34))),"")</f>
        <v/>
      </c>
      <c r="AZ34" s="79" t="str">
        <f>IFERROR(IF(AZ$3="","",(IF($B$3="On",IF(BA$3="",AVERAGE(Data_Initial!AY34:AZ34),AVERAGE(Data_Initial!AY34:BA34)),Data_Initial!AZ34))),"")</f>
        <v/>
      </c>
      <c r="BA34" s="79"/>
      <c r="BB34" s="79"/>
      <c r="BC34" s="79"/>
      <c r="BD34" s="79"/>
      <c r="BE34" s="79"/>
      <c r="BF34" s="79"/>
      <c r="BG34" s="79"/>
      <c r="BH34" s="79"/>
      <c r="BI34" s="79"/>
      <c r="BJ34" s="79"/>
      <c r="BK34" s="79"/>
      <c r="BL34" s="79"/>
      <c r="BM34" s="79"/>
      <c r="BN34" s="79"/>
      <c r="BO34" s="79"/>
      <c r="BP34" s="79"/>
      <c r="BQ34" s="79"/>
      <c r="BR34" s="79"/>
      <c r="BS34" s="79"/>
      <c r="BT34" s="79"/>
      <c r="BU34" s="79"/>
      <c r="BV34" s="79"/>
      <c r="BW34" s="79"/>
      <c r="BX34" s="79"/>
      <c r="BY34" s="79"/>
      <c r="BZ34" s="79"/>
    </row>
    <row r="35" spans="1:78" x14ac:dyDescent="0.25">
      <c r="A35" s="79">
        <f ca="1">Data_Initial!A35</f>
        <v>1</v>
      </c>
      <c r="B35" s="79" t="str">
        <f ca="1">Data_Initial!B35</f>
        <v>H4</v>
      </c>
      <c r="C35" s="79">
        <f ca="1">IFERROR(IF($B$3="On",AVERAGE(Data_Initial!C35:D35),Data_Initial!C35),"")</f>
        <v>20.462571235099198</v>
      </c>
      <c r="D35" s="79">
        <f ca="1">IFERROR(IF(D$3="","",(IF($B$3="On",IF(E$3="",AVERAGE(Data_Initial!C35:D35),AVERAGE(Data_Initial!C35:E35)),Data_Initial!D35))),"")</f>
        <v>17.869829782622833</v>
      </c>
      <c r="E35" s="79">
        <f ca="1">IFERROR(IF(E$3="","",(IF($B$3="On",IF(F$3="",AVERAGE(Data_Initial!D35:E35),AVERAGE(Data_Initial!D35:F35)),Data_Initial!E35))),"")</f>
        <v>13.641513391044407</v>
      </c>
      <c r="F35" s="79">
        <f ca="1">IFERROR(IF(F$3="","",(IF($B$3="On",IF(G$3="",AVERAGE(Data_Initial!E35:F35),AVERAGE(Data_Initial!E35:G35)),Data_Initial!F35))),"")</f>
        <v>7.6833902363100526</v>
      </c>
      <c r="G35" s="79">
        <f ca="1">IFERROR(IF(G$3="","",(IF($B$3="On",IF(H$3="",AVERAGE(Data_Initial!F35:G35),AVERAGE(Data_Initial!F35:H35)),Data_Initial!G35))),"")</f>
        <v>4.4024130965725199</v>
      </c>
      <c r="H35" s="79">
        <f ca="1">IFERROR(IF(H$3="","",(IF($B$3="On",IF(I$3="",AVERAGE(Data_Initial!G35:H35),AVERAGE(Data_Initial!G35:I35)),Data_Initial!H35))),"")</f>
        <v>2.5350092302954499</v>
      </c>
      <c r="I35" s="79">
        <f ca="1">IFERROR(IF(I$3="","",(IF($B$3="On",IF(J$3="",AVERAGE(Data_Initial!H35:I35),AVERAGE(Data_Initial!H35:J35)),Data_Initial!I35))),"")</f>
        <v>2.2550921235092569</v>
      </c>
      <c r="J35" s="79">
        <f ca="1">IFERROR(IF(J$3="","",(IF($B$3="On",IF(K$3="",AVERAGE(Data_Initial!I35:J35),AVERAGE(Data_Initial!I35:K35)),Data_Initial!J35))),"")</f>
        <v>1.1133510643395927</v>
      </c>
      <c r="K35" s="79">
        <f ca="1">IFERROR(IF(K$3="","",(IF($B$3="On",IF(L$3="",AVERAGE(Data_Initial!J35:K35),AVERAGE(Data_Initial!J35:L35)),Data_Initial!K35))),"")</f>
        <v>0.36502203258866411</v>
      </c>
      <c r="L35" s="79">
        <f ca="1">IFERROR(IF(L$3="","",(IF($B$3="On",IF(M$3="",AVERAGE(Data_Initial!K35:L35),AVERAGE(Data_Initial!K35:M35)),Data_Initial!L35))),"")</f>
        <v>-1.0937660147883426</v>
      </c>
      <c r="M35" s="79">
        <f ca="1">IFERROR(IF(M$3="","",(IF($B$3="On",IF(N$3="",AVERAGE(Data_Initial!L35:M35),AVERAGE(Data_Initial!L35:N35)),Data_Initial!M35))),"")</f>
        <v>-2.7358604341593491</v>
      </c>
      <c r="N35" s="79">
        <f ca="1">IFERROR(IF(N$3="","",(IF($B$3="On",IF(O$3="",AVERAGE(Data_Initial!M35:N35),AVERAGE(Data_Initial!M35:O35)),Data_Initial!N35))),"")</f>
        <v>-4.5714322620453167</v>
      </c>
      <c r="O35" s="79">
        <f ca="1">IFERROR(IF(O$3="","",(IF($B$3="On",IF(P$3="",AVERAGE(Data_Initial!N35:O35),AVERAGE(Data_Initial!N35:P35)),Data_Initial!O35))),"")</f>
        <v>-4.8690145975477535</v>
      </c>
      <c r="P35" s="79">
        <f ca="1">IFERROR(IF(P$3="","",(IF($B$3="On",IF(Q$3="",AVERAGE(Data_Initial!O35:P35),AVERAGE(Data_Initial!O35:Q35)),Data_Initial!P35))),"")</f>
        <v>-5.1341537233499102</v>
      </c>
      <c r="Q35" s="79">
        <f ca="1">IFERROR(IF(Q$3="","",(IF($B$3="On",IF(R$3="",AVERAGE(Data_Initial!P35:Q35),AVERAGE(Data_Initial!P35:R35)),Data_Initial!Q35))),"")</f>
        <v>-5.1447413132065494</v>
      </c>
      <c r="R35" s="79">
        <f ca="1">IFERROR(IF(R$3="","",(IF($B$3="On",IF(S$3="",AVERAGE(Data_Initial!Q35:R35),AVERAGE(Data_Initial!Q35:S35)),Data_Initial!R35))),"")</f>
        <v>-5.1039931480448439</v>
      </c>
      <c r="S35" s="79">
        <f ca="1">IFERROR(IF(S$3="","",(IF($B$3="On",IF(T$3="",AVERAGE(Data_Initial!R35:S35),AVERAGE(Data_Initial!R35:T35)),Data_Initial!S35))),"")</f>
        <v>-5.6338388894337212</v>
      </c>
      <c r="T35" s="79">
        <f ca="1">IFERROR(IF(T$3="","",(IF($B$3="On",IF(U$3="",AVERAGE(Data_Initial!S35:T35),AVERAGE(Data_Initial!S35:U35)),Data_Initial!T35))),"")</f>
        <v>-5.5390014575204995</v>
      </c>
      <c r="U35" s="79">
        <f ca="1">IFERROR(IF(U$3="","",(IF($B$3="On",IF(V$3="",AVERAGE(Data_Initial!T35:U35),AVERAGE(Data_Initial!T35:V35)),Data_Initial!U35))),"")</f>
        <v>-8.5891156999170164</v>
      </c>
      <c r="V35" s="79">
        <f ca="1">IFERROR(IF(V$3="","",(IF($B$3="On",IF(W$3="",AVERAGE(Data_Initial!U35:V35),AVERAGE(Data_Initial!U35:W35)),Data_Initial!V35))),"")</f>
        <v>-8.3452324826366659</v>
      </c>
      <c r="W35" s="79">
        <f ca="1">IFERROR(IF(W$3="","",(IF($B$3="On",IF(X$3="",AVERAGE(Data_Initial!V35:W35),AVERAGE(Data_Initial!V35:X35)),Data_Initial!W35))),"")</f>
        <v>-8.2233379911514533</v>
      </c>
      <c r="X35" s="79">
        <f ca="1">IFERROR(IF(X$3="","",(IF($B$3="On",IF(Y$3="",AVERAGE(Data_Initial!W35:X35),AVERAGE(Data_Initial!W35:Y35)),Data_Initial!X35))),"")</f>
        <v>-3.2625116786875901</v>
      </c>
      <c r="Y35" s="79">
        <f ca="1">IFERROR(IF(Y$3="","",(IF($B$3="On",IF(Z$3="",AVERAGE(Data_Initial!X35:Y35),AVERAGE(Data_Initial!X35:Z35)),Data_Initial!Y35))),"")</f>
        <v>3.9867850395059303</v>
      </c>
      <c r="Z35" s="79">
        <f ca="1">IFERROR(IF(Z$3="","",(IF($B$3="On",IF(AA$3="",AVERAGE(Data_Initial!Y35:Z35),AVERAGE(Data_Initial!Y35:AA35)),Data_Initial!Z35))),"")</f>
        <v>16.190994757776028</v>
      </c>
      <c r="AA35" s="79">
        <f ca="1">IFERROR(IF(AA$3="","",(IF($B$3="On",IF(AB$3="",AVERAGE(Data_Initial!Z35:AA35),AVERAGE(Data_Initial!Z35:AB35)),Data_Initial!AA35))),"")</f>
        <v>38.085962355553733</v>
      </c>
      <c r="AB35" s="79">
        <f ca="1">IFERROR(IF(AB$3="","",(IF($B$3="On",IF(AC$3="",AVERAGE(Data_Initial!AA35:AB35),AVERAGE(Data_Initial!AA35:AC35)),Data_Initial!AB35))),"")</f>
        <v>79.210606953863063</v>
      </c>
      <c r="AC35" s="79">
        <f ca="1">IFERROR(IF(AC$3="","",(IF($B$3="On",IF(AD$3="",AVERAGE(Data_Initial!AB35:AC35),AVERAGE(Data_Initial!AB35:AD35)),Data_Initial!AC35))),"")</f>
        <v>160.02397446275026</v>
      </c>
      <c r="AD35" s="79">
        <f ca="1">IFERROR(IF(AD$3="","",(IF($B$3="On",IF(AE$3="",AVERAGE(Data_Initial!AC35:AD35),AVERAGE(Data_Initial!AC35:AE35)),Data_Initial!AD35))),"")</f>
        <v>304.76568273853064</v>
      </c>
      <c r="AE35" s="79">
        <f ca="1">IFERROR(IF(AE$3="","",(IF($B$3="On",IF(AF$3="",AVERAGE(Data_Initial!AD35:AE35),AVERAGE(Data_Initial!AD35:AF35)),Data_Initial!AE35))),"")</f>
        <v>552.63705728577395</v>
      </c>
      <c r="AF35" s="79">
        <f ca="1">IFERROR(IF(AF$3="","",(IF($B$3="On",IF(AG$3="",AVERAGE(Data_Initial!AE35:AF35),AVERAGE(Data_Initial!AE35:AG35)),Data_Initial!AF35))),"")</f>
        <v>939.2248565485387</v>
      </c>
      <c r="AG35" s="79">
        <f ca="1">IFERROR(IF(AG$3="","",(IF($B$3="On",IF(AH$3="",AVERAGE(Data_Initial!AF35:AG35),AVERAGE(Data_Initial!AF35:AH35)),Data_Initial!AG35))),"")</f>
        <v>1455.5859013146571</v>
      </c>
      <c r="AH35" s="79">
        <f ca="1">IFERROR(IF(AH$3="","",(IF($B$3="On",IF(AI$3="",AVERAGE(Data_Initial!AG35:AH35),AVERAGE(Data_Initial!AG35:AI35)),Data_Initial!AH35))),"")</f>
        <v>2029.2834387326866</v>
      </c>
      <c r="AI35" s="79">
        <f ca="1">IFERROR(IF(AI$3="","",(IF($B$3="On",IF(AJ$3="",AVERAGE(Data_Initial!AH35:AI35),AVERAGE(Data_Initial!AH35:AJ35)),Data_Initial!AI35))),"")</f>
        <v>2559.9773558282536</v>
      </c>
      <c r="AJ35" s="79">
        <f ca="1">IFERROR(IF(AJ$3="","",(IF($B$3="On",IF(AK$3="",AVERAGE(Data_Initial!AI35:AJ35),AVERAGE(Data_Initial!AI35:AK35)),Data_Initial!AJ35))),"")</f>
        <v>2976.5348179515072</v>
      </c>
      <c r="AK35" s="79">
        <f ca="1">IFERROR(IF(AK$3="","",(IF($B$3="On",IF(AL$3="",AVERAGE(Data_Initial!AJ35:AK35),AVERAGE(Data_Initial!AJ35:AL35)),Data_Initial!AK35))),"")</f>
        <v>3264.9245989493797</v>
      </c>
      <c r="AL35" s="79">
        <f ca="1">IFERROR(IF(AL$3="","",(IF($B$3="On",IF(AM$3="",AVERAGE(Data_Initial!AK35:AL35),AVERAGE(Data_Initial!AK35:AM35)),Data_Initial!AL35))),"")</f>
        <v>3445.2717333494766</v>
      </c>
      <c r="AM35" s="79">
        <f ca="1">IFERROR(IF(AM$3="","",(IF($B$3="On",IF(AN$3="",AVERAGE(Data_Initial!AL35:AM35),AVERAGE(Data_Initial!AL35:AN35)),Data_Initial!AM35))),"")</f>
        <v>3553.6279563697403</v>
      </c>
      <c r="AN35" s="79">
        <f ca="1">IFERROR(IF(AN$3="","",(IF($B$3="On",IF(AO$3="",AVERAGE(Data_Initial!AM35:AN35),AVERAGE(Data_Initial!AM35:AO35)),Data_Initial!AN35))),"")</f>
        <v>3618.3027747166034</v>
      </c>
      <c r="AO35" s="79">
        <f ca="1">IFERROR(IF(AO$3="","",(IF($B$3="On",IF(AP$3="",AVERAGE(Data_Initial!AN35:AO35),AVERAGE(Data_Initial!AN35:AP35)),Data_Initial!AO35))),"")</f>
        <v>3659.2262124981098</v>
      </c>
      <c r="AP35" s="79">
        <f ca="1">IFERROR(IF(AP$3="","",(IF($B$3="On",IF(AQ$3="",AVERAGE(Data_Initial!AO35:AP35),AVERAGE(Data_Initial!AO35:AQ35)),Data_Initial!AP35))),"")</f>
        <v>3675.4720074142851</v>
      </c>
      <c r="AQ35" s="79" t="str">
        <f>IFERROR(IF(AQ$3="","",(IF($B$3="On",IF(AR$3="",AVERAGE(Data_Initial!AP35:AQ35),AVERAGE(Data_Initial!AP35:AR35)),Data_Initial!AQ35))),"")</f>
        <v/>
      </c>
      <c r="AR35" s="79" t="str">
        <f>IFERROR(IF(AR$3="","",(IF($B$3="On",IF(AS$3="",AVERAGE(Data_Initial!AQ35:AR35),AVERAGE(Data_Initial!AQ35:AS35)),Data_Initial!AR35))),"")</f>
        <v/>
      </c>
      <c r="AS35" s="79" t="str">
        <f>IFERROR(IF(AS$3="","",(IF($B$3="On",IF(AT$3="",AVERAGE(Data_Initial!AR35:AS35),AVERAGE(Data_Initial!AR35:AT35)),Data_Initial!AS35))),"")</f>
        <v/>
      </c>
      <c r="AT35" s="79" t="str">
        <f>IFERROR(IF(AT$3="","",(IF($B$3="On",IF(AU$3="",AVERAGE(Data_Initial!AS35:AT35),AVERAGE(Data_Initial!AS35:AU35)),Data_Initial!AT35))),"")</f>
        <v/>
      </c>
      <c r="AU35" s="79" t="str">
        <f>IFERROR(IF(AU$3="","",(IF($B$3="On",IF(AV$3="",AVERAGE(Data_Initial!AT35:AU35),AVERAGE(Data_Initial!AT35:AV35)),Data_Initial!AU35))),"")</f>
        <v/>
      </c>
      <c r="AV35" s="79" t="str">
        <f>IFERROR(IF(AV$3="","",(IF($B$3="On",IF(AW$3="",AVERAGE(Data_Initial!AU35:AV35),AVERAGE(Data_Initial!AU35:AW35)),Data_Initial!AV35))),"")</f>
        <v/>
      </c>
      <c r="AW35" s="79" t="str">
        <f>IFERROR(IF(AW$3="","",(IF($B$3="On",IF(AX$3="",AVERAGE(Data_Initial!AV35:AW35),AVERAGE(Data_Initial!AV35:AX35)),Data_Initial!AW35))),"")</f>
        <v/>
      </c>
      <c r="AX35" s="79" t="str">
        <f>IFERROR(IF(AX$3="","",(IF($B$3="On",IF(AY$3="",AVERAGE(Data_Initial!AW35:AX35),AVERAGE(Data_Initial!AW35:AY35)),Data_Initial!AX35))),"")</f>
        <v/>
      </c>
      <c r="AY35" s="79" t="str">
        <f>IFERROR(IF(AY$3="","",(IF($B$3="On",IF(AZ$3="",AVERAGE(Data_Initial!AX35:AY35),AVERAGE(Data_Initial!AX35:AZ35)),Data_Initial!AY35))),"")</f>
        <v/>
      </c>
      <c r="AZ35" s="79" t="str">
        <f>IFERROR(IF(AZ$3="","",(IF($B$3="On",IF(BA$3="",AVERAGE(Data_Initial!AY35:AZ35),AVERAGE(Data_Initial!AY35:BA35)),Data_Initial!AZ35))),"")</f>
        <v/>
      </c>
      <c r="BA35" s="79"/>
      <c r="BB35" s="79"/>
      <c r="BC35" s="79"/>
      <c r="BD35" s="79"/>
      <c r="BE35" s="79"/>
      <c r="BF35" s="79"/>
      <c r="BG35" s="79"/>
      <c r="BH35" s="79"/>
      <c r="BI35" s="79"/>
      <c r="BJ35" s="79"/>
      <c r="BK35" s="79"/>
      <c r="BL35" s="79"/>
      <c r="BM35" s="79"/>
      <c r="BN35" s="79"/>
      <c r="BO35" s="79"/>
      <c r="BP35" s="79"/>
      <c r="BQ35" s="79"/>
      <c r="BR35" s="79"/>
      <c r="BS35" s="79"/>
      <c r="BT35" s="79"/>
      <c r="BU35" s="79"/>
      <c r="BV35" s="79"/>
      <c r="BW35" s="79"/>
      <c r="BX35" s="79"/>
      <c r="BY35" s="79"/>
      <c r="BZ35" s="79"/>
    </row>
    <row r="36" spans="1:78" x14ac:dyDescent="0.25">
      <c r="A36" s="79">
        <f ca="1">Data_Initial!A36</f>
        <v>1</v>
      </c>
      <c r="B36" s="79" t="str">
        <f ca="1">Data_Initial!B36</f>
        <v>A5</v>
      </c>
      <c r="C36" s="79">
        <f ca="1">IFERROR(IF($B$3="On",AVERAGE(Data_Initial!C36:D36),Data_Initial!C36),"")</f>
        <v>18.639421236923901</v>
      </c>
      <c r="D36" s="79">
        <f ca="1">IFERROR(IF(D$3="","",(IF($B$3="On",IF(E$3="",AVERAGE(Data_Initial!C36:D36),AVERAGE(Data_Initial!C36:E36)),Data_Initial!D36))),"")</f>
        <v>15.253234882925724</v>
      </c>
      <c r="E36" s="79">
        <f ca="1">IFERROR(IF(E$3="","",(IF($B$3="On",IF(F$3="",AVERAGE(Data_Initial!D36:E36),AVERAGE(Data_Initial!D36:F36)),Data_Initial!E36))),"")</f>
        <v>12.498617960257588</v>
      </c>
      <c r="F36" s="79">
        <f ca="1">IFERROR(IF(F$3="","",(IF($B$3="On",IF(G$3="",AVERAGE(Data_Initial!E36:F36),AVERAGE(Data_Initial!E36:G36)),Data_Initial!F36))),"")</f>
        <v>4.7134824673022804</v>
      </c>
      <c r="G36" s="79">
        <f ca="1">IFERROR(IF(G$3="","",(IF($B$3="On",IF(H$3="",AVERAGE(Data_Initial!F36:G36),AVERAGE(Data_Initial!F36:H36)),Data_Initial!G36))),"")</f>
        <v>3.2336939061192438</v>
      </c>
      <c r="H36" s="79">
        <f ca="1">IFERROR(IF(H$3="","",(IF($B$3="On",IF(I$3="",AVERAGE(Data_Initial!G36:H36),AVERAGE(Data_Initial!G36:I36)),Data_Initial!H36))),"")</f>
        <v>0.80322053609885791</v>
      </c>
      <c r="I36" s="79">
        <f ca="1">IFERROR(IF(I$3="","",(IF($B$3="On",IF(J$3="",AVERAGE(Data_Initial!H36:I36),AVERAGE(Data_Initial!H36:J36)),Data_Initial!I36))),"")</f>
        <v>0.99086829050914782</v>
      </c>
      <c r="J36" s="79">
        <f ca="1">IFERROR(IF(J$3="","",(IF($B$3="On",IF(K$3="",AVERAGE(Data_Initial!I36:J36),AVERAGE(Data_Initial!I36:K36)),Data_Initial!J36))),"")</f>
        <v>0.46511948071808468</v>
      </c>
      <c r="K36" s="79">
        <f ca="1">IFERROR(IF(K$3="","",(IF($B$3="On",IF(L$3="",AVERAGE(Data_Initial!J36:K36),AVERAGE(Data_Initial!J36:L36)),Data_Initial!K36))),"")</f>
        <v>0.82390217028129664</v>
      </c>
      <c r="L36" s="79">
        <f ca="1">IFERROR(IF(L$3="","",(IF($B$3="On",IF(M$3="",AVERAGE(Data_Initial!K36:L36),AVERAGE(Data_Initial!K36:M36)),Data_Initial!L36))),"")</f>
        <v>-0.3800986042150134</v>
      </c>
      <c r="M36" s="79">
        <f ca="1">IFERROR(IF(M$3="","",(IF($B$3="On",IF(N$3="",AVERAGE(Data_Initial!L36:M36),AVERAGE(Data_Initial!L36:N36)),Data_Initial!M36))),"")</f>
        <v>-3.2976788337118736</v>
      </c>
      <c r="N36" s="79">
        <f ca="1">IFERROR(IF(N$3="","",(IF($B$3="On",IF(O$3="",AVERAGE(Data_Initial!M36:N36),AVERAGE(Data_Initial!M36:O36)),Data_Initial!N36))),"")</f>
        <v>-4.5138649008707361</v>
      </c>
      <c r="O36" s="79">
        <f ca="1">IFERROR(IF(O$3="","",(IF($B$3="On",IF(P$3="",AVERAGE(Data_Initial!N36:O36),AVERAGE(Data_Initial!N36:P36)),Data_Initial!O36))),"")</f>
        <v>-6.5413976032841772</v>
      </c>
      <c r="P36" s="79">
        <f ca="1">IFERROR(IF(P$3="","",(IF($B$3="On",IF(Q$3="",AVERAGE(Data_Initial!O36:P36),AVERAGE(Data_Initial!O36:Q36)),Data_Initial!P36))),"")</f>
        <v>-7.4247547070926956</v>
      </c>
      <c r="Q36" s="79">
        <f ca="1">IFERROR(IF(Q$3="","",(IF($B$3="On",IF(R$3="",AVERAGE(Data_Initial!P36:Q36),AVERAGE(Data_Initial!P36:R36)),Data_Initial!Q36))),"")</f>
        <v>-10.586124327691623</v>
      </c>
      <c r="R36" s="79">
        <f ca="1">IFERROR(IF(R$3="","",(IF($B$3="On",IF(S$3="",AVERAGE(Data_Initial!Q36:R36),AVERAGE(Data_Initial!Q36:S36)),Data_Initial!R36))),"")</f>
        <v>-9.9942218639948717</v>
      </c>
      <c r="S36" s="79">
        <f ca="1">IFERROR(IF(S$3="","",(IF($B$3="On",IF(T$3="",AVERAGE(Data_Initial!R36:S36),AVERAGE(Data_Initial!R36:T36)),Data_Initial!S36))),"")</f>
        <v>-9.6365977391593844</v>
      </c>
      <c r="T36" s="79">
        <f ca="1">IFERROR(IF(T$3="","",(IF($B$3="On",IF(U$3="",AVERAGE(Data_Initial!S36:T36),AVERAGE(Data_Initial!S36:U36)),Data_Initial!T36))),"")</f>
        <v>-7.7952360936639407</v>
      </c>
      <c r="U36" s="79">
        <f ca="1">IFERROR(IF(U$3="","",(IF($B$3="On",IF(V$3="",AVERAGE(Data_Initial!T36:U36),AVERAGE(Data_Initial!T36:V36)),Data_Initial!U36))),"")</f>
        <v>-4.7169268574172447</v>
      </c>
      <c r="V36" s="79">
        <f ca="1">IFERROR(IF(V$3="","",(IF($B$3="On",IF(W$3="",AVERAGE(Data_Initial!U36:V36),AVERAGE(Data_Initial!U36:W36)),Data_Initial!V36))),"")</f>
        <v>1.1224720080538952</v>
      </c>
      <c r="W36" s="79">
        <f ca="1">IFERROR(IF(W$3="","",(IF($B$3="On",IF(X$3="",AVERAGE(Data_Initial!V36:W36),AVERAGE(Data_Initial!V36:X36)),Data_Initial!W36))),"")</f>
        <v>12.980680875875519</v>
      </c>
      <c r="X36" s="79">
        <f ca="1">IFERROR(IF(X$3="","",(IF($B$3="On",IF(Y$3="",AVERAGE(Data_Initial!W36:X36),AVERAGE(Data_Initial!W36:Y36)),Data_Initial!X36))),"")</f>
        <v>35.949966663927803</v>
      </c>
      <c r="Y36" s="79">
        <f ca="1">IFERROR(IF(Y$3="","",(IF($B$3="On",IF(Z$3="",AVERAGE(Data_Initial!X36:Y36),AVERAGE(Data_Initial!X36:Z36)),Data_Initial!Y36))),"")</f>
        <v>74.8846960638502</v>
      </c>
      <c r="Z36" s="79">
        <f ca="1">IFERROR(IF(Z$3="","",(IF($B$3="On",IF(AA$3="",AVERAGE(Data_Initial!Y36:Z36),AVERAGE(Data_Initial!Y36:AA36)),Data_Initial!Z36))),"")</f>
        <v>141.85662072011735</v>
      </c>
      <c r="AA36" s="79">
        <f ca="1">IFERROR(IF(AA$3="","",(IF($B$3="On",IF(AB$3="",AVERAGE(Data_Initial!Z36:AA36),AVERAGE(Data_Initial!Z36:AB36)),Data_Initial!AA36))),"")</f>
        <v>247.15357119038768</v>
      </c>
      <c r="AB36" s="79">
        <f ca="1">IFERROR(IF(AB$3="","",(IF($B$3="On",IF(AC$3="",AVERAGE(Data_Initial!AA36:AB36),AVERAGE(Data_Initial!AA36:AC36)),Data_Initial!AB36))),"")</f>
        <v>417.75614867842</v>
      </c>
      <c r="AC36" s="79">
        <f ca="1">IFERROR(IF(AC$3="","",(IF($B$3="On",IF(AD$3="",AVERAGE(Data_Initial!AB36:AC36),AVERAGE(Data_Initial!AB36:AD36)),Data_Initial!AC36))),"")</f>
        <v>672.96611282178435</v>
      </c>
      <c r="AD36" s="79">
        <f ca="1">IFERROR(IF(AD$3="","",(IF($B$3="On",IF(AE$3="",AVERAGE(Data_Initial!AC36:AD36),AVERAGE(Data_Initial!AC36:AE36)),Data_Initial!AD36))),"")</f>
        <v>1023.725107676339</v>
      </c>
      <c r="AE36" s="79">
        <f ca="1">IFERROR(IF(AE$3="","",(IF($B$3="On",IF(AF$3="",AVERAGE(Data_Initial!AD36:AE36),AVERAGE(Data_Initial!AD36:AF36)),Data_Initial!AE36))),"")</f>
        <v>1442.1212635253105</v>
      </c>
      <c r="AF36" s="79">
        <f ca="1">IFERROR(IF(AF$3="","",(IF($B$3="On",IF(AG$3="",AVERAGE(Data_Initial!AE36:AF36),AVERAGE(Data_Initial!AE36:AG36)),Data_Initial!AF36))),"")</f>
        <v>1870.7523730005735</v>
      </c>
      <c r="AG36" s="79">
        <f ca="1">IFERROR(IF(AG$3="","",(IF($B$3="On",IF(AH$3="",AVERAGE(Data_Initial!AF36:AG36),AVERAGE(Data_Initial!AF36:AH36)),Data_Initial!AG36))),"")</f>
        <v>2246.6732645138868</v>
      </c>
      <c r="AH36" s="79">
        <f ca="1">IFERROR(IF(AH$3="","",(IF($B$3="On",IF(AI$3="",AVERAGE(Data_Initial!AG36:AH36),AVERAGE(Data_Initial!AG36:AI36)),Data_Initial!AH36))),"")</f>
        <v>2530.3145449008598</v>
      </c>
      <c r="AI36" s="79">
        <f ca="1">IFERROR(IF(AI$3="","",(IF($B$3="On",IF(AJ$3="",AVERAGE(Data_Initial!AH36:AI36),AVERAGE(Data_Initial!AH36:AJ36)),Data_Initial!AI36))),"")</f>
        <v>2727.0663155462662</v>
      </c>
      <c r="AJ36" s="79">
        <f ca="1">IFERROR(IF(AJ$3="","",(IF($B$3="On",IF(AK$3="",AVERAGE(Data_Initial!AI36:AJ36),AVERAGE(Data_Initial!AI36:AK36)),Data_Initial!AJ36))),"")</f>
        <v>2862.6425804067767</v>
      </c>
      <c r="AK36" s="79">
        <f ca="1">IFERROR(IF(AK$3="","",(IF($B$3="On",IF(AL$3="",AVERAGE(Data_Initial!AJ36:AK36),AVERAGE(Data_Initial!AJ36:AL36)),Data_Initial!AK36))),"")</f>
        <v>2968.1275942942161</v>
      </c>
      <c r="AL36" s="79">
        <f ca="1">IFERROR(IF(AL$3="","",(IF($B$3="On",IF(AM$3="",AVERAGE(Data_Initial!AK36:AL36),AVERAGE(Data_Initial!AK36:AM36)),Data_Initial!AL36))),"")</f>
        <v>3053.4931053290766</v>
      </c>
      <c r="AM36" s="79">
        <f ca="1">IFERROR(IF(AM$3="","",(IF($B$3="On",IF(AN$3="",AVERAGE(Data_Initial!AL36:AM36),AVERAGE(Data_Initial!AL36:AN36)),Data_Initial!AM36))),"")</f>
        <v>3124.3165747552735</v>
      </c>
      <c r="AN36" s="79">
        <f ca="1">IFERROR(IF(AN$3="","",(IF($B$3="On",IF(AO$3="",AVERAGE(Data_Initial!AM36:AN36),AVERAGE(Data_Initial!AM36:AO36)),Data_Initial!AN36))),"")</f>
        <v>3178.0155982175133</v>
      </c>
      <c r="AO36" s="79">
        <f ca="1">IFERROR(IF(AO$3="","",(IF($B$3="On",IF(AP$3="",AVERAGE(Data_Initial!AN36:AO36),AVERAGE(Data_Initial!AN36:AP36)),Data_Initial!AO36))),"")</f>
        <v>3219.0038436616433</v>
      </c>
      <c r="AP36" s="79">
        <f ca="1">IFERROR(IF(AP$3="","",(IF($B$3="On",IF(AQ$3="",AVERAGE(Data_Initial!AO36:AP36),AVERAGE(Data_Initial!AO36:AQ36)),Data_Initial!AP36))),"")</f>
        <v>3236.5426188299998</v>
      </c>
      <c r="AQ36" s="79" t="str">
        <f>IFERROR(IF(AQ$3="","",(IF($B$3="On",IF(AR$3="",AVERAGE(Data_Initial!AP36:AQ36),AVERAGE(Data_Initial!AP36:AR36)),Data_Initial!AQ36))),"")</f>
        <v/>
      </c>
      <c r="AR36" s="79" t="str">
        <f>IFERROR(IF(AR$3="","",(IF($B$3="On",IF(AS$3="",AVERAGE(Data_Initial!AQ36:AR36),AVERAGE(Data_Initial!AQ36:AS36)),Data_Initial!AR36))),"")</f>
        <v/>
      </c>
      <c r="AS36" s="79" t="str">
        <f>IFERROR(IF(AS$3="","",(IF($B$3="On",IF(AT$3="",AVERAGE(Data_Initial!AR36:AS36),AVERAGE(Data_Initial!AR36:AT36)),Data_Initial!AS36))),"")</f>
        <v/>
      </c>
      <c r="AT36" s="79" t="str">
        <f>IFERROR(IF(AT$3="","",(IF($B$3="On",IF(AU$3="",AVERAGE(Data_Initial!AS36:AT36),AVERAGE(Data_Initial!AS36:AU36)),Data_Initial!AT36))),"")</f>
        <v/>
      </c>
      <c r="AU36" s="79" t="str">
        <f>IFERROR(IF(AU$3="","",(IF($B$3="On",IF(AV$3="",AVERAGE(Data_Initial!AT36:AU36),AVERAGE(Data_Initial!AT36:AV36)),Data_Initial!AU36))),"")</f>
        <v/>
      </c>
      <c r="AV36" s="79" t="str">
        <f>IFERROR(IF(AV$3="","",(IF($B$3="On",IF(AW$3="",AVERAGE(Data_Initial!AU36:AV36),AVERAGE(Data_Initial!AU36:AW36)),Data_Initial!AV36))),"")</f>
        <v/>
      </c>
      <c r="AW36" s="79" t="str">
        <f>IFERROR(IF(AW$3="","",(IF($B$3="On",IF(AX$3="",AVERAGE(Data_Initial!AV36:AW36),AVERAGE(Data_Initial!AV36:AX36)),Data_Initial!AW36))),"")</f>
        <v/>
      </c>
      <c r="AX36" s="79" t="str">
        <f>IFERROR(IF(AX$3="","",(IF($B$3="On",IF(AY$3="",AVERAGE(Data_Initial!AW36:AX36),AVERAGE(Data_Initial!AW36:AY36)),Data_Initial!AX36))),"")</f>
        <v/>
      </c>
      <c r="AY36" s="79" t="str">
        <f>IFERROR(IF(AY$3="","",(IF($B$3="On",IF(AZ$3="",AVERAGE(Data_Initial!AX36:AY36),AVERAGE(Data_Initial!AX36:AZ36)),Data_Initial!AY36))),"")</f>
        <v/>
      </c>
      <c r="AZ36" s="79" t="str">
        <f>IFERROR(IF(AZ$3="","",(IF($B$3="On",IF(BA$3="",AVERAGE(Data_Initial!AY36:AZ36),AVERAGE(Data_Initial!AY36:BA36)),Data_Initial!AZ36))),"")</f>
        <v/>
      </c>
      <c r="BA36" s="79"/>
      <c r="BB36" s="79"/>
      <c r="BC36" s="79"/>
      <c r="BD36" s="79"/>
      <c r="BE36" s="79"/>
      <c r="BF36" s="79"/>
      <c r="BG36" s="79"/>
      <c r="BH36" s="79"/>
      <c r="BI36" s="79"/>
      <c r="BJ36" s="79"/>
      <c r="BK36" s="79"/>
      <c r="BL36" s="79"/>
      <c r="BM36" s="79"/>
      <c r="BN36" s="79"/>
      <c r="BO36" s="79"/>
      <c r="BP36" s="79"/>
      <c r="BQ36" s="79"/>
      <c r="BR36" s="79"/>
      <c r="BS36" s="79"/>
      <c r="BT36" s="79"/>
      <c r="BU36" s="79"/>
      <c r="BV36" s="79"/>
      <c r="BW36" s="79"/>
      <c r="BX36" s="79"/>
      <c r="BY36" s="79"/>
      <c r="BZ36" s="79"/>
    </row>
    <row r="37" spans="1:78" x14ac:dyDescent="0.25">
      <c r="A37" s="79">
        <f ca="1">Data_Initial!A37</f>
        <v>1</v>
      </c>
      <c r="B37" s="79" t="str">
        <f ca="1">Data_Initial!B37</f>
        <v>B5</v>
      </c>
      <c r="C37" s="79">
        <f ca="1">IFERROR(IF($B$3="On",AVERAGE(Data_Initial!C37:D37),Data_Initial!C37),"")</f>
        <v>9.4809824675009846</v>
      </c>
      <c r="D37" s="79">
        <f ca="1">IFERROR(IF(D$3="","",(IF($B$3="On",IF(E$3="",AVERAGE(Data_Initial!C37:D37),AVERAGE(Data_Initial!C37:E37)),Data_Initial!D37))),"")</f>
        <v>8.9789472903531991</v>
      </c>
      <c r="E37" s="79">
        <f ca="1">IFERROR(IF(E$3="","",(IF($B$3="On",IF(F$3="",AVERAGE(Data_Initial!D37:E37),AVERAGE(Data_Initial!D37:F37)),Data_Initial!E37))),"")</f>
        <v>8.5515917481035562</v>
      </c>
      <c r="F37" s="79">
        <f ca="1">IFERROR(IF(F$3="","",(IF($B$3="On",IF(G$3="",AVERAGE(Data_Initial!E37:F37),AVERAGE(Data_Initial!E37:G37)),Data_Initial!F37))),"")</f>
        <v>5.5922889840444432</v>
      </c>
      <c r="G37" s="79">
        <f ca="1">IFERROR(IF(G$3="","",(IF($B$3="On",IF(H$3="",AVERAGE(Data_Initial!F37:G37),AVERAGE(Data_Initial!F37:H37)),Data_Initial!G37))),"")</f>
        <v>2.4301217370164796</v>
      </c>
      <c r="H37" s="79">
        <f ca="1">IFERROR(IF(H$3="","",(IF($B$3="On",IF(I$3="",AVERAGE(Data_Initial!G37:H37),AVERAGE(Data_Initial!G37:I37)),Data_Initial!H37))),"")</f>
        <v>1.7348918906563968</v>
      </c>
      <c r="I37" s="79">
        <f ca="1">IFERROR(IF(I$3="","",(IF($B$3="On",IF(J$3="",AVERAGE(Data_Initial!H37:I37),AVERAGE(Data_Initial!H37:J37)),Data_Initial!I37))),"")</f>
        <v>2.1271847698823567</v>
      </c>
      <c r="J37" s="79">
        <f ca="1">IFERROR(IF(J$3="","",(IF($B$3="On",IF(K$3="",AVERAGE(Data_Initial!I37:J37),AVERAGE(Data_Initial!I37:K37)),Data_Initial!J37))),"")</f>
        <v>3.2106623335134832</v>
      </c>
      <c r="K37" s="79">
        <f ca="1">IFERROR(IF(K$3="","",(IF($B$3="On",IF(L$3="",AVERAGE(Data_Initial!J37:K37),AVERAGE(Data_Initial!J37:L37)),Data_Initial!K37))),"")</f>
        <v>1.5911286838383336</v>
      </c>
      <c r="L37" s="79">
        <f ca="1">IFERROR(IF(L$3="","",(IF($B$3="On",IF(M$3="",AVERAGE(Data_Initial!K37:L37),AVERAGE(Data_Initial!K37:M37)),Data_Initial!L37))),"")</f>
        <v>-1.50498886595187</v>
      </c>
      <c r="M37" s="79">
        <f ca="1">IFERROR(IF(M$3="","",(IF($B$3="On",IF(N$3="",AVERAGE(Data_Initial!L37:M37),AVERAGE(Data_Initial!L37:N37)),Data_Initial!M37))),"")</f>
        <v>-3.3134560169857328</v>
      </c>
      <c r="N37" s="79">
        <f ca="1">IFERROR(IF(N$3="","",(IF($B$3="On",IF(O$3="",AVERAGE(Data_Initial!M37:N37),AVERAGE(Data_Initial!M37:O37)),Data_Initial!N37))),"")</f>
        <v>-4.6548021791945766</v>
      </c>
      <c r="O37" s="79">
        <f ca="1">IFERROR(IF(O$3="","",(IF($B$3="On",IF(P$3="",AVERAGE(Data_Initial!N37:O37),AVERAGE(Data_Initial!N37:P37)),Data_Initial!O37))),"")</f>
        <v>-5.4394418495201862</v>
      </c>
      <c r="P37" s="79">
        <f ca="1">IFERROR(IF(P$3="","",(IF($B$3="On",IF(Q$3="",AVERAGE(Data_Initial!O37:P37),AVERAGE(Data_Initial!O37:Q37)),Data_Initial!P37))),"")</f>
        <v>-5.9329824326027873</v>
      </c>
      <c r="Q37" s="79">
        <f ca="1">IFERROR(IF(Q$3="","",(IF($B$3="On",IF(R$3="",AVERAGE(Data_Initial!P37:Q37),AVERAGE(Data_Initial!P37:R37)),Data_Initial!Q37))),"")</f>
        <v>-7.3259026507512344</v>
      </c>
      <c r="R37" s="79">
        <f ca="1">IFERROR(IF(R$3="","",(IF($B$3="On",IF(S$3="",AVERAGE(Data_Initial!Q37:R37),AVERAGE(Data_Initial!Q37:S37)),Data_Initial!R37))),"")</f>
        <v>-7.6631207012722671</v>
      </c>
      <c r="S37" s="79">
        <f ca="1">IFERROR(IF(S$3="","",(IF($B$3="On",IF(T$3="",AVERAGE(Data_Initial!R37:S37),AVERAGE(Data_Initial!R37:T37)),Data_Initial!S37))),"")</f>
        <v>-8.6760824231622173</v>
      </c>
      <c r="T37" s="79">
        <f ca="1">IFERROR(IF(T$3="","",(IF($B$3="On",IF(U$3="",AVERAGE(Data_Initial!S37:T37),AVERAGE(Data_Initial!S37:U37)),Data_Initial!T37))),"")</f>
        <v>-9.0883980342300728</v>
      </c>
      <c r="U37" s="79">
        <f ca="1">IFERROR(IF(U$3="","",(IF($B$3="On",IF(V$3="",AVERAGE(Data_Initial!T37:U37),AVERAGE(Data_Initial!T37:V37)),Data_Initial!U37))),"")</f>
        <v>-7.3898344864833305</v>
      </c>
      <c r="V37" s="79">
        <f ca="1">IFERROR(IF(V$3="","",(IF($B$3="On",IF(W$3="",AVERAGE(Data_Initial!U37:V37),AVERAGE(Data_Initial!U37:W37)),Data_Initial!V37))),"")</f>
        <v>0.34234314663944271</v>
      </c>
      <c r="W37" s="79">
        <f ca="1">IFERROR(IF(W$3="","",(IF($B$3="On",IF(X$3="",AVERAGE(Data_Initial!V37:W37),AVERAGE(Data_Initial!V37:X37)),Data_Initial!W37))),"")</f>
        <v>13.692090417592675</v>
      </c>
      <c r="X37" s="79">
        <f ca="1">IFERROR(IF(X$3="","",(IF($B$3="On",IF(Y$3="",AVERAGE(Data_Initial!W37:X37),AVERAGE(Data_Initial!W37:Y37)),Data_Initial!X37))),"")</f>
        <v>37.654366814878202</v>
      </c>
      <c r="Y37" s="79">
        <f ca="1">IFERROR(IF(Y$3="","",(IF($B$3="On",IF(Z$3="",AVERAGE(Data_Initial!X37:Y37),AVERAGE(Data_Initial!X37:Z37)),Data_Initial!Y37))),"")</f>
        <v>76.206671938652804</v>
      </c>
      <c r="Z37" s="79">
        <f ca="1">IFERROR(IF(Z$3="","",(IF($B$3="On",IF(AA$3="",AVERAGE(Data_Initial!Y37:Z37),AVERAGE(Data_Initial!Y37:AA37)),Data_Initial!Z37))),"")</f>
        <v>141.97201053057481</v>
      </c>
      <c r="AA37" s="79">
        <f ca="1">IFERROR(IF(AA$3="","",(IF($B$3="On",IF(AB$3="",AVERAGE(Data_Initial!Z37:AA37),AVERAGE(Data_Initial!Z37:AB37)),Data_Initial!AA37))),"")</f>
        <v>252.13687038312401</v>
      </c>
      <c r="AB37" s="79">
        <f ca="1">IFERROR(IF(AB$3="","",(IF($B$3="On",IF(AC$3="",AVERAGE(Data_Initial!AA37:AB37),AVERAGE(Data_Initial!AA37:AC37)),Data_Initial!AB37))),"")</f>
        <v>426.97397995345699</v>
      </c>
      <c r="AC37" s="79">
        <f ca="1">IFERROR(IF(AC$3="","",(IF($B$3="On",IF(AD$3="",AVERAGE(Data_Initial!AB37:AC37),AVERAGE(Data_Initial!AB37:AD37)),Data_Initial!AC37))),"")</f>
        <v>691.61010075931893</v>
      </c>
      <c r="AD37" s="79">
        <f ca="1">IFERROR(IF(AD$3="","",(IF($B$3="On",IF(AE$3="",AVERAGE(Data_Initial!AC37:AD37),AVERAGE(Data_Initial!AC37:AE37)),Data_Initial!AD37))),"")</f>
        <v>1054.8279294113263</v>
      </c>
      <c r="AE37" s="79">
        <f ca="1">IFERROR(IF(AE$3="","",(IF($B$3="On",IF(AF$3="",AVERAGE(Data_Initial!AD37:AE37),AVERAGE(Data_Initial!AD37:AF37)),Data_Initial!AE37))),"")</f>
        <v>1495.0043112371466</v>
      </c>
      <c r="AF37" s="79">
        <f ca="1">IFERROR(IF(AF$3="","",(IF($B$3="On",IF(AG$3="",AVERAGE(Data_Initial!AE37:AF37),AVERAGE(Data_Initial!AE37:AG37)),Data_Initial!AF37))),"")</f>
        <v>1952.2548393856334</v>
      </c>
      <c r="AG37" s="79">
        <f ca="1">IFERROR(IF(AG$3="","",(IF($B$3="On",IF(AH$3="",AVERAGE(Data_Initial!AF37:AG37),AVERAGE(Data_Initial!AF37:AH37)),Data_Initial!AG37))),"")</f>
        <v>2354.6712655508668</v>
      </c>
      <c r="AH37" s="79">
        <f ca="1">IFERROR(IF(AH$3="","",(IF($B$3="On",IF(AI$3="",AVERAGE(Data_Initial!AG37:AH37),AVERAGE(Data_Initial!AG37:AI37)),Data_Initial!AH37))),"")</f>
        <v>2658.6258812746596</v>
      </c>
      <c r="AI37" s="79">
        <f ca="1">IFERROR(IF(AI$3="","",(IF($B$3="On",IF(AJ$3="",AVERAGE(Data_Initial!AH37:AI37),AVERAGE(Data_Initial!AH37:AJ37)),Data_Initial!AI37))),"")</f>
        <v>2865.9479417774164</v>
      </c>
      <c r="AJ37" s="79">
        <f ca="1">IFERROR(IF(AJ$3="","",(IF($B$3="On",IF(AK$3="",AVERAGE(Data_Initial!AI37:AJ37),AVERAGE(Data_Initial!AI37:AK37)),Data_Initial!AJ37))),"")</f>
        <v>3008.8586706306633</v>
      </c>
      <c r="AK37" s="79">
        <f ca="1">IFERROR(IF(AK$3="","",(IF($B$3="On",IF(AL$3="",AVERAGE(Data_Initial!AJ37:AK37),AVERAGE(Data_Initial!AJ37:AL37)),Data_Initial!AK37))),"")</f>
        <v>3118.3036766527671</v>
      </c>
      <c r="AL37" s="79">
        <f ca="1">IFERROR(IF(AL$3="","",(IF($B$3="On",IF(AM$3="",AVERAGE(Data_Initial!AK37:AL37),AVERAGE(Data_Initial!AK37:AM37)),Data_Initial!AL37))),"")</f>
        <v>3211.9147098596463</v>
      </c>
      <c r="AM37" s="79">
        <f ca="1">IFERROR(IF(AM$3="","",(IF($B$3="On",IF(AN$3="",AVERAGE(Data_Initial!AL37:AM37),AVERAGE(Data_Initial!AL37:AN37)),Data_Initial!AM37))),"")</f>
        <v>3286.4261201712197</v>
      </c>
      <c r="AN37" s="79">
        <f ca="1">IFERROR(IF(AN$3="","",(IF($B$3="On",IF(AO$3="",AVERAGE(Data_Initial!AM37:AN37),AVERAGE(Data_Initial!AM37:AO37)),Data_Initial!AN37))),"")</f>
        <v>3346.3718509429259</v>
      </c>
      <c r="AO37" s="79">
        <f ca="1">IFERROR(IF(AO$3="","",(IF($B$3="On",IF(AP$3="",AVERAGE(Data_Initial!AN37:AO37),AVERAGE(Data_Initial!AN37:AP37)),Data_Initial!AO37))),"")</f>
        <v>3394.3064129823629</v>
      </c>
      <c r="AP37" s="79">
        <f ca="1">IFERROR(IF(AP$3="","",(IF($B$3="On",IF(AQ$3="",AVERAGE(Data_Initial!AO37:AP37),AVERAGE(Data_Initial!AO37:AQ37)),Data_Initial!AP37))),"")</f>
        <v>3417.4009616983249</v>
      </c>
      <c r="AQ37" s="79" t="str">
        <f>IFERROR(IF(AQ$3="","",(IF($B$3="On",IF(AR$3="",AVERAGE(Data_Initial!AP37:AQ37),AVERAGE(Data_Initial!AP37:AR37)),Data_Initial!AQ37))),"")</f>
        <v/>
      </c>
      <c r="AR37" s="79" t="str">
        <f>IFERROR(IF(AR$3="","",(IF($B$3="On",IF(AS$3="",AVERAGE(Data_Initial!AQ37:AR37),AVERAGE(Data_Initial!AQ37:AS37)),Data_Initial!AR37))),"")</f>
        <v/>
      </c>
      <c r="AS37" s="79" t="str">
        <f>IFERROR(IF(AS$3="","",(IF($B$3="On",IF(AT$3="",AVERAGE(Data_Initial!AR37:AS37),AVERAGE(Data_Initial!AR37:AT37)),Data_Initial!AS37))),"")</f>
        <v/>
      </c>
      <c r="AT37" s="79" t="str">
        <f>IFERROR(IF(AT$3="","",(IF($B$3="On",IF(AU$3="",AVERAGE(Data_Initial!AS37:AT37),AVERAGE(Data_Initial!AS37:AU37)),Data_Initial!AT37))),"")</f>
        <v/>
      </c>
      <c r="AU37" s="79" t="str">
        <f>IFERROR(IF(AU$3="","",(IF($B$3="On",IF(AV$3="",AVERAGE(Data_Initial!AT37:AU37),AVERAGE(Data_Initial!AT37:AV37)),Data_Initial!AU37))),"")</f>
        <v/>
      </c>
      <c r="AV37" s="79" t="str">
        <f>IFERROR(IF(AV$3="","",(IF($B$3="On",IF(AW$3="",AVERAGE(Data_Initial!AU37:AV37),AVERAGE(Data_Initial!AU37:AW37)),Data_Initial!AV37))),"")</f>
        <v/>
      </c>
      <c r="AW37" s="79" t="str">
        <f>IFERROR(IF(AW$3="","",(IF($B$3="On",IF(AX$3="",AVERAGE(Data_Initial!AV37:AW37),AVERAGE(Data_Initial!AV37:AX37)),Data_Initial!AW37))),"")</f>
        <v/>
      </c>
      <c r="AX37" s="79" t="str">
        <f>IFERROR(IF(AX$3="","",(IF($B$3="On",IF(AY$3="",AVERAGE(Data_Initial!AW37:AX37),AVERAGE(Data_Initial!AW37:AY37)),Data_Initial!AX37))),"")</f>
        <v/>
      </c>
      <c r="AY37" s="79" t="str">
        <f>IFERROR(IF(AY$3="","",(IF($B$3="On",IF(AZ$3="",AVERAGE(Data_Initial!AX37:AY37),AVERAGE(Data_Initial!AX37:AZ37)),Data_Initial!AY37))),"")</f>
        <v/>
      </c>
      <c r="AZ37" s="79" t="str">
        <f>IFERROR(IF(AZ$3="","",(IF($B$3="On",IF(BA$3="",AVERAGE(Data_Initial!AY37:AZ37),AVERAGE(Data_Initial!AY37:BA37)),Data_Initial!AZ37))),"")</f>
        <v/>
      </c>
      <c r="BA37" s="79"/>
      <c r="BB37" s="79"/>
      <c r="BC37" s="79"/>
      <c r="BD37" s="79"/>
      <c r="BE37" s="79"/>
      <c r="BF37" s="79"/>
      <c r="BG37" s="79"/>
      <c r="BH37" s="79"/>
      <c r="BI37" s="79"/>
      <c r="BJ37" s="79"/>
      <c r="BK37" s="79"/>
      <c r="BL37" s="79"/>
      <c r="BM37" s="79"/>
      <c r="BN37" s="79"/>
      <c r="BO37" s="79"/>
      <c r="BP37" s="79"/>
      <c r="BQ37" s="79"/>
      <c r="BR37" s="79"/>
      <c r="BS37" s="79"/>
      <c r="BT37" s="79"/>
      <c r="BU37" s="79"/>
      <c r="BV37" s="79"/>
      <c r="BW37" s="79"/>
      <c r="BX37" s="79"/>
      <c r="BY37" s="79"/>
      <c r="BZ37" s="79"/>
    </row>
    <row r="38" spans="1:78" x14ac:dyDescent="0.25">
      <c r="A38" s="79">
        <f ca="1">Data_Initial!A38</f>
        <v>1</v>
      </c>
      <c r="B38" s="79" t="str">
        <f ca="1">Data_Initial!B38</f>
        <v>C5</v>
      </c>
      <c r="C38" s="79">
        <f ca="1">IFERROR(IF($B$3="On",AVERAGE(Data_Initial!C38:D38),Data_Initial!C38),"")</f>
        <v>9.4037275781849754</v>
      </c>
      <c r="D38" s="79">
        <f ca="1">IFERROR(IF(D$3="","",(IF($B$3="On",IF(E$3="",AVERAGE(Data_Initial!C38:D38),AVERAGE(Data_Initial!C38:E38)),Data_Initial!D38))),"")</f>
        <v>9.6080595440330168</v>
      </c>
      <c r="E38" s="79">
        <f ca="1">IFERROR(IF(E$3="","",(IF($B$3="On",IF(F$3="",AVERAGE(Data_Initial!D38:E38),AVERAGE(Data_Initial!D38:F38)),Data_Initial!E38))),"")</f>
        <v>11.109915761255229</v>
      </c>
      <c r="F38" s="79">
        <f ca="1">IFERROR(IF(F$3="","",(IF($B$3="On",IF(G$3="",AVERAGE(Data_Initial!E38:F38),AVERAGE(Data_Initial!E38:G38)),Data_Initial!F38))),"")</f>
        <v>7.5909050491416794</v>
      </c>
      <c r="G38" s="79">
        <f ca="1">IFERROR(IF(G$3="","",(IF($B$3="On",IF(H$3="",AVERAGE(Data_Initial!F38:G38),AVERAGE(Data_Initial!F38:H38)),Data_Initial!G38))),"")</f>
        <v>3.6555828068630967</v>
      </c>
      <c r="H38" s="79">
        <f ca="1">IFERROR(IF(H$3="","",(IF($B$3="On",IF(I$3="",AVERAGE(Data_Initial!G38:H38),AVERAGE(Data_Initial!G38:I38)),Data_Initial!H38))),"")</f>
        <v>0.71448954188084324</v>
      </c>
      <c r="I38" s="79">
        <f ca="1">IFERROR(IF(I$3="","",(IF($B$3="On",IF(J$3="",AVERAGE(Data_Initial!H38:I38),AVERAGE(Data_Initial!H38:J38)),Data_Initial!I38))),"")</f>
        <v>-1.018776517654713</v>
      </c>
      <c r="J38" s="79">
        <f ca="1">IFERROR(IF(J$3="","",(IF($B$3="On",IF(K$3="",AVERAGE(Data_Initial!I38:J38),AVERAGE(Data_Initial!I38:K38)),Data_Initial!J38))),"")</f>
        <v>-0.27703532206396636</v>
      </c>
      <c r="K38" s="79">
        <f ca="1">IFERROR(IF(K$3="","",(IF($B$3="On",IF(L$3="",AVERAGE(Data_Initial!J38:K38),AVERAGE(Data_Initial!J38:L38)),Data_Initial!K38))),"")</f>
        <v>8.3504984484382663E-2</v>
      </c>
      <c r="L38" s="79">
        <f ca="1">IFERROR(IF(L$3="","",(IF($B$3="On",IF(M$3="",AVERAGE(Data_Initial!K38:L38),AVERAGE(Data_Initial!K38:M38)),Data_Initial!L38))),"")</f>
        <v>-0.23018887640076433</v>
      </c>
      <c r="M38" s="79">
        <f ca="1">IFERROR(IF(M$3="","",(IF($B$3="On",IF(N$3="",AVERAGE(Data_Initial!L38:M38),AVERAGE(Data_Initial!L38:N38)),Data_Initial!M38))),"")</f>
        <v>-1.9341613594760909</v>
      </c>
      <c r="N38" s="79">
        <f ca="1">IFERROR(IF(N$3="","",(IF($B$3="On",IF(O$3="",AVERAGE(Data_Initial!M38:N38),AVERAGE(Data_Initial!M38:O38)),Data_Initial!N38))),"")</f>
        <v>-2.3087110716605803</v>
      </c>
      <c r="O38" s="79">
        <f ca="1">IFERROR(IF(O$3="","",(IF($B$3="On",IF(P$3="",AVERAGE(Data_Initial!N38:O38),AVERAGE(Data_Initial!N38:P38)),Data_Initial!O38))),"")</f>
        <v>-2.9662546012630902</v>
      </c>
      <c r="P38" s="79">
        <f ca="1">IFERROR(IF(P$3="","",(IF($B$3="On",IF(Q$3="",AVERAGE(Data_Initial!O38:P38),AVERAGE(Data_Initial!O38:Q38)),Data_Initial!P38))),"")</f>
        <v>-1.5870071303452262</v>
      </c>
      <c r="Q38" s="79">
        <f ca="1">IFERROR(IF(Q$3="","",(IF($B$3="On",IF(R$3="",AVERAGE(Data_Initial!P38:Q38),AVERAGE(Data_Initial!P38:R38)),Data_Initial!Q38))),"")</f>
        <v>-2.5924355816086959</v>
      </c>
      <c r="R38" s="79">
        <f ca="1">IFERROR(IF(R$3="","",(IF($B$3="On",IF(S$3="",AVERAGE(Data_Initial!Q38:R38),AVERAGE(Data_Initial!Q38:S38)),Data_Initial!R38))),"")</f>
        <v>-3.3813118338087729</v>
      </c>
      <c r="S38" s="79">
        <f ca="1">IFERROR(IF(S$3="","",(IF($B$3="On",IF(T$3="",AVERAGE(Data_Initial!R38:S38),AVERAGE(Data_Initial!R38:T38)),Data_Initial!S38))),"")</f>
        <v>-4.700683253569423</v>
      </c>
      <c r="T38" s="79">
        <f ca="1">IFERROR(IF(T$3="","",(IF($B$3="On",IF(U$3="",AVERAGE(Data_Initial!S38:T38),AVERAGE(Data_Initial!S38:U38)),Data_Initial!T38))),"")</f>
        <v>-5.26035230542296</v>
      </c>
      <c r="U38" s="79">
        <f ca="1">IFERROR(IF(U$3="","",(IF($B$3="On",IF(V$3="",AVERAGE(Data_Initial!T38:U38),AVERAGE(Data_Initial!T38:V38)),Data_Initial!U38))),"")</f>
        <v>-6.2395664440773535</v>
      </c>
      <c r="V38" s="79">
        <f ca="1">IFERROR(IF(V$3="","",(IF($B$3="On",IF(W$3="",AVERAGE(Data_Initial!U38:V38),AVERAGE(Data_Initial!U38:W38)),Data_Initial!V38))),"")</f>
        <v>-7.3496865042331301</v>
      </c>
      <c r="W38" s="79">
        <f ca="1">IFERROR(IF(W$3="","",(IF($B$3="On",IF(X$3="",AVERAGE(Data_Initial!V38:W38),AVERAGE(Data_Initial!V38:X38)),Data_Initial!W38))),"")</f>
        <v>-6.8132206635200427</v>
      </c>
      <c r="X38" s="79">
        <f ca="1">IFERROR(IF(X$3="","",(IF($B$3="On",IF(Y$3="",AVERAGE(Data_Initial!W38:X38),AVERAGE(Data_Initial!W38:Y38)),Data_Initial!X38))),"")</f>
        <v>-5.2346241266747402</v>
      </c>
      <c r="Y38" s="79">
        <f ca="1">IFERROR(IF(Y$3="","",(IF($B$3="On",IF(Z$3="",AVERAGE(Data_Initial!X38:Y38),AVERAGE(Data_Initial!X38:Z38)),Data_Initial!Y38))),"")</f>
        <v>0.75460690418791998</v>
      </c>
      <c r="Z38" s="79">
        <f ca="1">IFERROR(IF(Z$3="","",(IF($B$3="On",IF(AA$3="",AVERAGE(Data_Initial!Y38:Z38),AVERAGE(Data_Initial!Y38:AA38)),Data_Initial!Z38))),"")</f>
        <v>12.459364103424235</v>
      </c>
      <c r="AA38" s="79">
        <f ca="1">IFERROR(IF(AA$3="","",(IF($B$3="On",IF(AB$3="",AVERAGE(Data_Initial!Z38:AA38),AVERAGE(Data_Initial!Z38:AB38)),Data_Initial!AA38))),"")</f>
        <v>37.732882309364264</v>
      </c>
      <c r="AB38" s="79">
        <f ca="1">IFERROR(IF(AB$3="","",(IF($B$3="On",IF(AC$3="",AVERAGE(Data_Initial!AA38:AB38),AVERAGE(Data_Initial!AA38:AC38)),Data_Initial!AB38))),"")</f>
        <v>83.29491408887263</v>
      </c>
      <c r="AC38" s="79">
        <f ca="1">IFERROR(IF(AC$3="","",(IF($B$3="On",IF(AD$3="",AVERAGE(Data_Initial!AB38:AC38),AVERAGE(Data_Initial!AB38:AD38)),Data_Initial!AC38))),"")</f>
        <v>172.90022256928918</v>
      </c>
      <c r="AD38" s="79">
        <f ca="1">IFERROR(IF(AD$3="","",(IF($B$3="On",IF(AE$3="",AVERAGE(Data_Initial!AC38:AD38),AVERAGE(Data_Initial!AC38:AE38)),Data_Initial!AD38))),"")</f>
        <v>339.90103825603796</v>
      </c>
      <c r="AE38" s="79">
        <f ca="1">IFERROR(IF(AE$3="","",(IF($B$3="On",IF(AF$3="",AVERAGE(Data_Initial!AD38:AE38),AVERAGE(Data_Initial!AD38:AF38)),Data_Initial!AE38))),"")</f>
        <v>635.55566051747564</v>
      </c>
      <c r="AF38" s="79">
        <f ca="1">IFERROR(IF(AF$3="","",(IF($B$3="On",IF(AG$3="",AVERAGE(Data_Initial!AE38:AF38),AVERAGE(Data_Initial!AE38:AG38)),Data_Initial!AF38))),"")</f>
        <v>1099.710634278106</v>
      </c>
      <c r="AG38" s="79">
        <f ca="1">IFERROR(IF(AG$3="","",(IF($B$3="On",IF(AH$3="",AVERAGE(Data_Initial!AF38:AG38),AVERAGE(Data_Initial!AF38:AH38)),Data_Initial!AG38))),"")</f>
        <v>1704.1733240606166</v>
      </c>
      <c r="AH38" s="79">
        <f ca="1">IFERROR(IF(AH$3="","",(IF($B$3="On",IF(AI$3="",AVERAGE(Data_Initial!AG38:AH38),AVERAGE(Data_Initial!AG38:AI38)),Data_Initial!AH38))),"")</f>
        <v>2347.8237301381764</v>
      </c>
      <c r="AI38" s="79">
        <f ca="1">IFERROR(IF(AI$3="","",(IF($B$3="On",IF(AJ$3="",AVERAGE(Data_Initial!AH38:AI38),AVERAGE(Data_Initial!AH38:AJ38)),Data_Initial!AI38))),"")</f>
        <v>2904.4067329388931</v>
      </c>
      <c r="AJ38" s="79">
        <f ca="1">IFERROR(IF(AJ$3="","",(IF($B$3="On",IF(AK$3="",AVERAGE(Data_Initial!AI38:AJ38),AVERAGE(Data_Initial!AI38:AK38)),Data_Initial!AJ38))),"")</f>
        <v>3305.1172053347668</v>
      </c>
      <c r="AK38" s="79">
        <f ca="1">IFERROR(IF(AK$3="","",(IF($B$3="On",IF(AL$3="",AVERAGE(Data_Initial!AJ38:AK38),AVERAGE(Data_Initial!AJ38:AL38)),Data_Initial!AK38))),"")</f>
        <v>3551.1678275316003</v>
      </c>
      <c r="AL38" s="79">
        <f ca="1">IFERROR(IF(AL$3="","",(IF($B$3="On",IF(AM$3="",AVERAGE(Data_Initial!AK38:AL38),AVERAGE(Data_Initial!AK38:AM38)),Data_Initial!AL38))),"")</f>
        <v>3690.4065909360338</v>
      </c>
      <c r="AM38" s="79">
        <f ca="1">IFERROR(IF(AM$3="","",(IF($B$3="On",IF(AN$3="",AVERAGE(Data_Initial!AL38:AM38),AVERAGE(Data_Initial!AL38:AN38)),Data_Initial!AM38))),"")</f>
        <v>3773.1219572093232</v>
      </c>
      <c r="AN38" s="79">
        <f ca="1">IFERROR(IF(AN$3="","",(IF($B$3="On",IF(AO$3="",AVERAGE(Data_Initial!AM38:AN38),AVERAGE(Data_Initial!AM38:AO38)),Data_Initial!AN38))),"")</f>
        <v>3834.4099801842731</v>
      </c>
      <c r="AO38" s="79">
        <f ca="1">IFERROR(IF(AO$3="","",(IF($B$3="On",IF(AP$3="",AVERAGE(Data_Initial!AN38:AO38),AVERAGE(Data_Initial!AN38:AP38)),Data_Initial!AO38))),"")</f>
        <v>3881.6049909490935</v>
      </c>
      <c r="AP38" s="79">
        <f ca="1">IFERROR(IF(AP$3="","",(IF($B$3="On",IF(AQ$3="",AVERAGE(Data_Initial!AO38:AP38),AVERAGE(Data_Initial!AO38:AQ38)),Data_Initial!AP38))),"")</f>
        <v>3904.1072776093251</v>
      </c>
      <c r="AQ38" s="79" t="str">
        <f>IFERROR(IF(AQ$3="","",(IF($B$3="On",IF(AR$3="",AVERAGE(Data_Initial!AP38:AQ38),AVERAGE(Data_Initial!AP38:AR38)),Data_Initial!AQ38))),"")</f>
        <v/>
      </c>
      <c r="AR38" s="79" t="str">
        <f>IFERROR(IF(AR$3="","",(IF($B$3="On",IF(AS$3="",AVERAGE(Data_Initial!AQ38:AR38),AVERAGE(Data_Initial!AQ38:AS38)),Data_Initial!AR38))),"")</f>
        <v/>
      </c>
      <c r="AS38" s="79" t="str">
        <f>IFERROR(IF(AS$3="","",(IF($B$3="On",IF(AT$3="",AVERAGE(Data_Initial!AR38:AS38),AVERAGE(Data_Initial!AR38:AT38)),Data_Initial!AS38))),"")</f>
        <v/>
      </c>
      <c r="AT38" s="79" t="str">
        <f>IFERROR(IF(AT$3="","",(IF($B$3="On",IF(AU$3="",AVERAGE(Data_Initial!AS38:AT38),AVERAGE(Data_Initial!AS38:AU38)),Data_Initial!AT38))),"")</f>
        <v/>
      </c>
      <c r="AU38" s="79" t="str">
        <f>IFERROR(IF(AU$3="","",(IF($B$3="On",IF(AV$3="",AVERAGE(Data_Initial!AT38:AU38),AVERAGE(Data_Initial!AT38:AV38)),Data_Initial!AU38))),"")</f>
        <v/>
      </c>
      <c r="AV38" s="79" t="str">
        <f>IFERROR(IF(AV$3="","",(IF($B$3="On",IF(AW$3="",AVERAGE(Data_Initial!AU38:AV38),AVERAGE(Data_Initial!AU38:AW38)),Data_Initial!AV38))),"")</f>
        <v/>
      </c>
      <c r="AW38" s="79" t="str">
        <f>IFERROR(IF(AW$3="","",(IF($B$3="On",IF(AX$3="",AVERAGE(Data_Initial!AV38:AW38),AVERAGE(Data_Initial!AV38:AX38)),Data_Initial!AW38))),"")</f>
        <v/>
      </c>
      <c r="AX38" s="79" t="str">
        <f>IFERROR(IF(AX$3="","",(IF($B$3="On",IF(AY$3="",AVERAGE(Data_Initial!AW38:AX38),AVERAGE(Data_Initial!AW38:AY38)),Data_Initial!AX38))),"")</f>
        <v/>
      </c>
      <c r="AY38" s="79" t="str">
        <f>IFERROR(IF(AY$3="","",(IF($B$3="On",IF(AZ$3="",AVERAGE(Data_Initial!AX38:AY38),AVERAGE(Data_Initial!AX38:AZ38)),Data_Initial!AY38))),"")</f>
        <v/>
      </c>
      <c r="AZ38" s="79" t="str">
        <f>IFERROR(IF(AZ$3="","",(IF($B$3="On",IF(BA$3="",AVERAGE(Data_Initial!AY38:AZ38),AVERAGE(Data_Initial!AY38:BA38)),Data_Initial!AZ38))),"")</f>
        <v/>
      </c>
      <c r="BA38" s="79"/>
      <c r="BB38" s="79"/>
      <c r="BC38" s="79"/>
      <c r="BD38" s="79"/>
      <c r="BE38" s="79"/>
      <c r="BF38" s="79"/>
      <c r="BG38" s="79"/>
      <c r="BH38" s="79"/>
      <c r="BI38" s="79"/>
      <c r="BJ38" s="79"/>
      <c r="BK38" s="79"/>
      <c r="BL38" s="79"/>
      <c r="BM38" s="79"/>
      <c r="BN38" s="79"/>
      <c r="BO38" s="79"/>
      <c r="BP38" s="79"/>
      <c r="BQ38" s="79"/>
      <c r="BR38" s="79"/>
      <c r="BS38" s="79"/>
      <c r="BT38" s="79"/>
      <c r="BU38" s="79"/>
      <c r="BV38" s="79"/>
      <c r="BW38" s="79"/>
      <c r="BX38" s="79"/>
      <c r="BY38" s="79"/>
      <c r="BZ38" s="79"/>
    </row>
    <row r="39" spans="1:78" x14ac:dyDescent="0.25">
      <c r="A39" s="79">
        <f ca="1">Data_Initial!A39</f>
        <v>1</v>
      </c>
      <c r="B39" s="79" t="str">
        <f ca="1">Data_Initial!B39</f>
        <v>D5</v>
      </c>
      <c r="C39" s="79">
        <f ca="1">IFERROR(IF($B$3="On",AVERAGE(Data_Initial!C39:D39),Data_Initial!C39),"")</f>
        <v>3.4561338917806097</v>
      </c>
      <c r="D39" s="79">
        <f ca="1">IFERROR(IF(D$3="","",(IF($B$3="On",IF(E$3="",AVERAGE(Data_Initial!C39:D39),AVERAGE(Data_Initial!C39:E39)),Data_Initial!D39))),"")</f>
        <v>4.4886529307974934</v>
      </c>
      <c r="E39" s="79">
        <f ca="1">IFERROR(IF(E$3="","",(IF($B$3="On",IF(F$3="",AVERAGE(Data_Initial!D39:E39),AVERAGE(Data_Initial!D39:F39)),Data_Initial!E39))),"")</f>
        <v>5.323140269171593</v>
      </c>
      <c r="F39" s="79">
        <f ca="1">IFERROR(IF(F$3="","",(IF($B$3="On",IF(G$3="",AVERAGE(Data_Initial!E39:F39),AVERAGE(Data_Initial!E39:G39)),Data_Initial!F39))),"")</f>
        <v>3.4450896008223331</v>
      </c>
      <c r="G39" s="79">
        <f ca="1">IFERROR(IF(G$3="","",(IF($B$3="On",IF(H$3="",AVERAGE(Data_Initial!F39:G39),AVERAGE(Data_Initial!F39:H39)),Data_Initial!G39))),"")</f>
        <v>1.4917862087534877</v>
      </c>
      <c r="H39" s="79">
        <f ca="1">IFERROR(IF(H$3="","",(IF($B$3="On",IF(I$3="",AVERAGE(Data_Initial!G39:H39),AVERAGE(Data_Initial!G39:I39)),Data_Initial!H39))),"")</f>
        <v>0.34214372346999261</v>
      </c>
      <c r="I39" s="79">
        <f ca="1">IFERROR(IF(I$3="","",(IF($B$3="On",IF(J$3="",AVERAGE(Data_Initial!H39:I39),AVERAGE(Data_Initial!H39:J39)),Data_Initial!I39))),"")</f>
        <v>0.35845113039522386</v>
      </c>
      <c r="J39" s="79">
        <f ca="1">IFERROR(IF(J$3="","",(IF($B$3="On",IF(K$3="",AVERAGE(Data_Initial!I39:J39),AVERAGE(Data_Initial!I39:K39)),Data_Initial!J39))),"")</f>
        <v>1.5016636511136323</v>
      </c>
      <c r="K39" s="79">
        <f ca="1">IFERROR(IF(K$3="","",(IF($B$3="On",IF(L$3="",AVERAGE(Data_Initial!J39:K39),AVERAGE(Data_Initial!J39:L39)),Data_Initial!K39))),"")</f>
        <v>0.68970431781751051</v>
      </c>
      <c r="L39" s="79">
        <f ca="1">IFERROR(IF(L$3="","",(IF($B$3="On",IF(M$3="",AVERAGE(Data_Initial!K39:L39),AVERAGE(Data_Initial!K39:M39)),Data_Initial!L39))),"")</f>
        <v>-0.23737331874857004</v>
      </c>
      <c r="M39" s="79">
        <f ca="1">IFERROR(IF(M$3="","",(IF($B$3="On",IF(N$3="",AVERAGE(Data_Initial!L39:M39),AVERAGE(Data_Initial!L39:N39)),Data_Initial!M39))),"")</f>
        <v>-1.8694120055047272</v>
      </c>
      <c r="N39" s="79">
        <f ca="1">IFERROR(IF(N$3="","",(IF($B$3="On",IF(O$3="",AVERAGE(Data_Initial!M39:N39),AVERAGE(Data_Initial!M39:O39)),Data_Initial!N39))),"")</f>
        <v>-1.7204433494634941</v>
      </c>
      <c r="O39" s="79">
        <f ca="1">IFERROR(IF(O$3="","",(IF($B$3="On",IF(P$3="",AVERAGE(Data_Initial!N39:O39),AVERAGE(Data_Initial!N39:P39)),Data_Initial!O39))),"")</f>
        <v>-1.8540803566193074</v>
      </c>
      <c r="P39" s="79">
        <f ca="1">IFERROR(IF(P$3="","",(IF($B$3="On",IF(Q$3="",AVERAGE(Data_Initial!O39:P39),AVERAGE(Data_Initial!O39:Q39)),Data_Initial!P39))),"")</f>
        <v>-1.7403472577272332</v>
      </c>
      <c r="Q39" s="79">
        <f ca="1">IFERROR(IF(Q$3="","",(IF($B$3="On",IF(R$3="",AVERAGE(Data_Initial!P39:Q39),AVERAGE(Data_Initial!P39:R39)),Data_Initial!Q39))),"")</f>
        <v>-1.6389967516097361</v>
      </c>
      <c r="R39" s="79">
        <f ca="1">IFERROR(IF(R$3="","",(IF($B$3="On",IF(S$3="",AVERAGE(Data_Initial!Q39:R39),AVERAGE(Data_Initial!Q39:S39)),Data_Initial!R39))),"")</f>
        <v>-1.9654540419887763</v>
      </c>
      <c r="S39" s="79">
        <f ca="1">IFERROR(IF(S$3="","",(IF($B$3="On",IF(T$3="",AVERAGE(Data_Initial!R39:S39),AVERAGE(Data_Initial!R39:T39)),Data_Initial!S39))),"")</f>
        <v>-3.2912941231935897</v>
      </c>
      <c r="T39" s="79">
        <f ca="1">IFERROR(IF(T$3="","",(IF($B$3="On",IF(U$3="",AVERAGE(Data_Initial!S39:T39),AVERAGE(Data_Initial!S39:U39)),Data_Initial!T39))),"")</f>
        <v>-3.0040076077681701</v>
      </c>
      <c r="U39" s="79">
        <f ca="1">IFERROR(IF(U$3="","",(IF($B$3="On",IF(V$3="",AVERAGE(Data_Initial!T39:U39),AVERAGE(Data_Initial!T39:V39)),Data_Initial!U39))),"")</f>
        <v>-4.6670699307331569</v>
      </c>
      <c r="V39" s="79">
        <f ca="1">IFERROR(IF(V$3="","",(IF($B$3="On",IF(W$3="",AVERAGE(Data_Initial!U39:V39),AVERAGE(Data_Initial!U39:W39)),Data_Initial!V39))),"")</f>
        <v>-2.4778764063460907</v>
      </c>
      <c r="W39" s="79">
        <f ca="1">IFERROR(IF(W$3="","",(IF($B$3="On",IF(X$3="",AVERAGE(Data_Initial!V39:W39),AVERAGE(Data_Initial!V39:X39)),Data_Initial!W39))),"")</f>
        <v>-3.0157825647273371</v>
      </c>
      <c r="X39" s="79">
        <f ca="1">IFERROR(IF(X$3="","",(IF($B$3="On",IF(Y$3="",AVERAGE(Data_Initial!W39:X39),AVERAGE(Data_Initial!W39:Y39)),Data_Initial!X39))),"")</f>
        <v>1.0086955398067701</v>
      </c>
      <c r="Y39" s="79">
        <f ca="1">IFERROR(IF(Y$3="","",(IF($B$3="On",IF(Z$3="",AVERAGE(Data_Initial!X39:Y39),AVERAGE(Data_Initial!X39:Z39)),Data_Initial!Y39))),"")</f>
        <v>6.3297712819197161</v>
      </c>
      <c r="Z39" s="79">
        <f ca="1">IFERROR(IF(Z$3="","",(IF($B$3="On",IF(AA$3="",AVERAGE(Data_Initial!Y39:Z39),AVERAGE(Data_Initial!Y39:AA39)),Data_Initial!Z39))),"")</f>
        <v>19.705132848850692</v>
      </c>
      <c r="AA39" s="79">
        <f ca="1">IFERROR(IF(AA$3="","",(IF($B$3="On",IF(AB$3="",AVERAGE(Data_Initial!Z39:AA39),AVERAGE(Data_Initial!Z39:AB39)),Data_Initial!AA39))),"")</f>
        <v>46.445186250543735</v>
      </c>
      <c r="AB39" s="79">
        <f ca="1">IFERROR(IF(AB$3="","",(IF($B$3="On",IF(AC$3="",AVERAGE(Data_Initial!AA39:AB39),AVERAGE(Data_Initial!AA39:AC39)),Data_Initial!AB39))),"")</f>
        <v>97.162880510550622</v>
      </c>
      <c r="AC39" s="79">
        <f ca="1">IFERROR(IF(AC$3="","",(IF($B$3="On",IF(AD$3="",AVERAGE(Data_Initial!AB39:AC39),AVERAGE(Data_Initial!AB39:AD39)),Data_Initial!AC39))),"")</f>
        <v>191.41351675337123</v>
      </c>
      <c r="AD39" s="79">
        <f ca="1">IFERROR(IF(AD$3="","",(IF($B$3="On",IF(AE$3="",AVERAGE(Data_Initial!AC39:AD39),AVERAGE(Data_Initial!AC39:AE39)),Data_Initial!AD39))),"")</f>
        <v>371.92262549597234</v>
      </c>
      <c r="AE39" s="79">
        <f ca="1">IFERROR(IF(AE$3="","",(IF($B$3="On",IF(AF$3="",AVERAGE(Data_Initial!AD39:AE39),AVERAGE(Data_Initial!AD39:AF39)),Data_Initial!AE39))),"")</f>
        <v>686.94894466373444</v>
      </c>
      <c r="AF39" s="79">
        <f ca="1">IFERROR(IF(AF$3="","",(IF($B$3="On",IF(AG$3="",AVERAGE(Data_Initial!AE39:AF39),AVERAGE(Data_Initial!AE39:AG39)),Data_Initial!AF39))),"")</f>
        <v>1183.3381067977095</v>
      </c>
      <c r="AG39" s="79">
        <f ca="1">IFERROR(IF(AG$3="","",(IF($B$3="On",IF(AH$3="",AVERAGE(Data_Initial!AF39:AG39),AVERAGE(Data_Initial!AF39:AH39)),Data_Initial!AG39))),"")</f>
        <v>1824.6671211516968</v>
      </c>
      <c r="AH39" s="79">
        <f ca="1">IFERROR(IF(AH$3="","",(IF($B$3="On",IF(AI$3="",AVERAGE(Data_Initial!AG39:AH39),AVERAGE(Data_Initial!AG39:AI39)),Data_Initial!AH39))),"")</f>
        <v>2507.3764167804234</v>
      </c>
      <c r="AI39" s="79">
        <f ca="1">IFERROR(IF(AI$3="","",(IF($B$3="On",IF(AJ$3="",AVERAGE(Data_Initial!AH39:AI39),AVERAGE(Data_Initial!AH39:AJ39)),Data_Initial!AI39))),"")</f>
        <v>3097.0683452500598</v>
      </c>
      <c r="AJ39" s="79">
        <f ca="1">IFERROR(IF(AJ$3="","",(IF($B$3="On",IF(AK$3="",AVERAGE(Data_Initial!AI39:AJ39),AVERAGE(Data_Initial!AI39:AK39)),Data_Initial!AJ39))),"")</f>
        <v>3519.6217134314866</v>
      </c>
      <c r="AK39" s="79">
        <f ca="1">IFERROR(IF(AK$3="","",(IF($B$3="On",IF(AL$3="",AVERAGE(Data_Initial!AJ39:AK39),AVERAGE(Data_Initial!AJ39:AL39)),Data_Initial!AK39))),"")</f>
        <v>3778.5004492898661</v>
      </c>
      <c r="AL39" s="79">
        <f ca="1">IFERROR(IF(AL$3="","",(IF($B$3="On",IF(AM$3="",AVERAGE(Data_Initial!AK39:AL39),AVERAGE(Data_Initial!AK39:AM39)),Data_Initial!AL39))),"")</f>
        <v>3928.0412200779065</v>
      </c>
      <c r="AM39" s="79">
        <f ca="1">IFERROR(IF(AM$3="","",(IF($B$3="On",IF(AN$3="",AVERAGE(Data_Initial!AL39:AM39),AVERAGE(Data_Initial!AL39:AN39)),Data_Initial!AM39))),"")</f>
        <v>4018.8079843580867</v>
      </c>
      <c r="AN39" s="79">
        <f ca="1">IFERROR(IF(AN$3="","",(IF($B$3="On",IF(AO$3="",AVERAGE(Data_Initial!AM39:AN39),AVERAGE(Data_Initial!AM39:AO39)),Data_Initial!AN39))),"")</f>
        <v>4085.3400549176167</v>
      </c>
      <c r="AO39" s="79">
        <f ca="1">IFERROR(IF(AO$3="","",(IF($B$3="On",IF(AP$3="",AVERAGE(Data_Initial!AN39:AO39),AVERAGE(Data_Initial!AN39:AP39)),Data_Initial!AO39))),"")</f>
        <v>4135.8432592161498</v>
      </c>
      <c r="AP39" s="79">
        <f ca="1">IFERROR(IF(AP$3="","",(IF($B$3="On",IF(AQ$3="",AVERAGE(Data_Initial!AO39:AP39),AVERAGE(Data_Initial!AO39:AQ39)),Data_Initial!AP39))),"")</f>
        <v>4159.4584617296096</v>
      </c>
      <c r="AQ39" s="79" t="str">
        <f>IFERROR(IF(AQ$3="","",(IF($B$3="On",IF(AR$3="",AVERAGE(Data_Initial!AP39:AQ39),AVERAGE(Data_Initial!AP39:AR39)),Data_Initial!AQ39))),"")</f>
        <v/>
      </c>
      <c r="AR39" s="79" t="str">
        <f>IFERROR(IF(AR$3="","",(IF($B$3="On",IF(AS$3="",AVERAGE(Data_Initial!AQ39:AR39),AVERAGE(Data_Initial!AQ39:AS39)),Data_Initial!AR39))),"")</f>
        <v/>
      </c>
      <c r="AS39" s="79" t="str">
        <f>IFERROR(IF(AS$3="","",(IF($B$3="On",IF(AT$3="",AVERAGE(Data_Initial!AR39:AS39),AVERAGE(Data_Initial!AR39:AT39)),Data_Initial!AS39))),"")</f>
        <v/>
      </c>
      <c r="AT39" s="79" t="str">
        <f>IFERROR(IF(AT$3="","",(IF($B$3="On",IF(AU$3="",AVERAGE(Data_Initial!AS39:AT39),AVERAGE(Data_Initial!AS39:AU39)),Data_Initial!AT39))),"")</f>
        <v/>
      </c>
      <c r="AU39" s="79" t="str">
        <f>IFERROR(IF(AU$3="","",(IF($B$3="On",IF(AV$3="",AVERAGE(Data_Initial!AT39:AU39),AVERAGE(Data_Initial!AT39:AV39)),Data_Initial!AU39))),"")</f>
        <v/>
      </c>
      <c r="AV39" s="79" t="str">
        <f>IFERROR(IF(AV$3="","",(IF($B$3="On",IF(AW$3="",AVERAGE(Data_Initial!AU39:AV39),AVERAGE(Data_Initial!AU39:AW39)),Data_Initial!AV39))),"")</f>
        <v/>
      </c>
      <c r="AW39" s="79" t="str">
        <f>IFERROR(IF(AW$3="","",(IF($B$3="On",IF(AX$3="",AVERAGE(Data_Initial!AV39:AW39),AVERAGE(Data_Initial!AV39:AX39)),Data_Initial!AW39))),"")</f>
        <v/>
      </c>
      <c r="AX39" s="79" t="str">
        <f>IFERROR(IF(AX$3="","",(IF($B$3="On",IF(AY$3="",AVERAGE(Data_Initial!AW39:AX39),AVERAGE(Data_Initial!AW39:AY39)),Data_Initial!AX39))),"")</f>
        <v/>
      </c>
      <c r="AY39" s="79" t="str">
        <f>IFERROR(IF(AY$3="","",(IF($B$3="On",IF(AZ$3="",AVERAGE(Data_Initial!AX39:AY39),AVERAGE(Data_Initial!AX39:AZ39)),Data_Initial!AY39))),"")</f>
        <v/>
      </c>
      <c r="AZ39" s="79" t="str">
        <f>IFERROR(IF(AZ$3="","",(IF($B$3="On",IF(BA$3="",AVERAGE(Data_Initial!AY39:AZ39),AVERAGE(Data_Initial!AY39:BA39)),Data_Initial!AZ39))),"")</f>
        <v/>
      </c>
      <c r="BA39" s="79"/>
      <c r="BB39" s="79"/>
      <c r="BC39" s="79"/>
      <c r="BD39" s="79"/>
      <c r="BE39" s="79"/>
      <c r="BF39" s="79"/>
      <c r="BG39" s="79"/>
      <c r="BH39" s="79"/>
      <c r="BI39" s="79"/>
      <c r="BJ39" s="79"/>
      <c r="BK39" s="79"/>
      <c r="BL39" s="79"/>
      <c r="BM39" s="79"/>
      <c r="BN39" s="79"/>
      <c r="BO39" s="79"/>
      <c r="BP39" s="79"/>
      <c r="BQ39" s="79"/>
      <c r="BR39" s="79"/>
      <c r="BS39" s="79"/>
      <c r="BT39" s="79"/>
      <c r="BU39" s="79"/>
      <c r="BV39" s="79"/>
      <c r="BW39" s="79"/>
      <c r="BX39" s="79"/>
      <c r="BY39" s="79"/>
      <c r="BZ39" s="79"/>
    </row>
    <row r="40" spans="1:78" x14ac:dyDescent="0.25">
      <c r="A40" s="79">
        <f ca="1">Data_Initial!A40</f>
        <v>1</v>
      </c>
      <c r="B40" s="79" t="str">
        <f ca="1">Data_Initial!B40</f>
        <v>E5</v>
      </c>
      <c r="C40" s="79">
        <f ca="1">IFERROR(IF($B$3="On",AVERAGE(Data_Initial!C40:D40),Data_Initial!C40),"")</f>
        <v>14.61543310640535</v>
      </c>
      <c r="D40" s="79">
        <f ca="1">IFERROR(IF(D$3="","",(IF($B$3="On",IF(E$3="",AVERAGE(Data_Initial!C40:D40),AVERAGE(Data_Initial!C40:E40)),Data_Initial!D40))),"")</f>
        <v>15.956133764904434</v>
      </c>
      <c r="E40" s="79">
        <f ca="1">IFERROR(IF(E$3="","",(IF($B$3="On",IF(F$3="",AVERAGE(Data_Initial!D40:E40),AVERAGE(Data_Initial!D40:F40)),Data_Initial!E40))),"")</f>
        <v>16.330957012037</v>
      </c>
      <c r="F40" s="79">
        <f ca="1">IFERROR(IF(F$3="","",(IF($B$3="On",IF(G$3="",AVERAGE(Data_Initial!E40:F40),AVERAGE(Data_Initial!E40:G40)),Data_Initial!F40))),"")</f>
        <v>14.222231203826633</v>
      </c>
      <c r="G40" s="79">
        <f ca="1">IFERROR(IF(G$3="","",(IF($B$3="On",IF(H$3="",AVERAGE(Data_Initial!F40:G40),AVERAGE(Data_Initial!F40:H40)),Data_Initial!G40))),"")</f>
        <v>9.2925253411487549</v>
      </c>
      <c r="H40" s="79">
        <f ca="1">IFERROR(IF(H$3="","",(IF($B$3="On",IF(I$3="",AVERAGE(Data_Initial!G40:H40),AVERAGE(Data_Initial!G40:I40)),Data_Initial!H40))),"")</f>
        <v>6.1551377722397298</v>
      </c>
      <c r="I40" s="79">
        <f ca="1">IFERROR(IF(I$3="","",(IF($B$3="On",IF(J$3="",AVERAGE(Data_Initial!H40:I40),AVERAGE(Data_Initial!H40:J40)),Data_Initial!I40))),"")</f>
        <v>3.7953336261792465</v>
      </c>
      <c r="J40" s="79">
        <f ca="1">IFERROR(IF(J$3="","",(IF($B$3="On",IF(K$3="",AVERAGE(Data_Initial!I40:J40),AVERAGE(Data_Initial!I40:K40)),Data_Initial!J40))),"")</f>
        <v>1.9051804725013433</v>
      </c>
      <c r="K40" s="79">
        <f ca="1">IFERROR(IF(K$3="","",(IF($B$3="On",IF(L$3="",AVERAGE(Data_Initial!J40:K40),AVERAGE(Data_Initial!J40:L40)),Data_Initial!K40))),"")</f>
        <v>-0.76550606075200645</v>
      </c>
      <c r="L40" s="79">
        <f ca="1">IFERROR(IF(L$3="","",(IF($B$3="On",IF(M$3="",AVERAGE(Data_Initial!K40:L40),AVERAGE(Data_Initial!K40:M40)),Data_Initial!L40))),"")</f>
        <v>-3.6928254087465562</v>
      </c>
      <c r="M40" s="79">
        <f ca="1">IFERROR(IF(M$3="","",(IF($B$3="On",IF(N$3="",AVERAGE(Data_Initial!L40:M40),AVERAGE(Data_Initial!L40:N40)),Data_Initial!M40))),"")</f>
        <v>-5.6133097872173794</v>
      </c>
      <c r="N40" s="79">
        <f ca="1">IFERROR(IF(N$3="","",(IF($B$3="On",IF(O$3="",AVERAGE(Data_Initial!M40:N40),AVERAGE(Data_Initial!M40:O40)),Data_Initial!N40))),"")</f>
        <v>-7.3110544881863762</v>
      </c>
      <c r="O40" s="79">
        <f ca="1">IFERROR(IF(O$3="","",(IF($B$3="On",IF(P$3="",AVERAGE(Data_Initial!N40:O40),AVERAGE(Data_Initial!N40:P40)),Data_Initial!O40))),"")</f>
        <v>-10.777979114088778</v>
      </c>
      <c r="P40" s="79">
        <f ca="1">IFERROR(IF(P$3="","",(IF($B$3="On",IF(Q$3="",AVERAGE(Data_Initial!O40:P40),AVERAGE(Data_Initial!O40:Q40)),Data_Initial!P40))),"")</f>
        <v>-11.916143646236071</v>
      </c>
      <c r="Q40" s="79">
        <f ca="1">IFERROR(IF(Q$3="","",(IF($B$3="On",IF(R$3="",AVERAGE(Data_Initial!P40:Q40),AVERAGE(Data_Initial!P40:R40)),Data_Initial!Q40))),"")</f>
        <v>-13.177762837377166</v>
      </c>
      <c r="R40" s="79">
        <f ca="1">IFERROR(IF(R$3="","",(IF($B$3="On",IF(S$3="",AVERAGE(Data_Initial!Q40:R40),AVERAGE(Data_Initial!Q40:S40)),Data_Initial!R40))),"")</f>
        <v>-14.620159444715364</v>
      </c>
      <c r="S40" s="79">
        <f ca="1">IFERROR(IF(S$3="","",(IF($B$3="On",IF(T$3="",AVERAGE(Data_Initial!R40:S40),AVERAGE(Data_Initial!R40:T40)),Data_Initial!S40))),"")</f>
        <v>-16.285344463756367</v>
      </c>
      <c r="T40" s="79">
        <f ca="1">IFERROR(IF(T$3="","",(IF($B$3="On",IF(U$3="",AVERAGE(Data_Initial!S40:T40),AVERAGE(Data_Initial!S40:U40)),Data_Initial!T40))),"")</f>
        <v>-15.293608969085165</v>
      </c>
      <c r="U40" s="79">
        <f ca="1">IFERROR(IF(U$3="","",(IF($B$3="On",IF(V$3="",AVERAGE(Data_Initial!T40:U40),AVERAGE(Data_Initial!T40:V40)),Data_Initial!U40))),"")</f>
        <v>-14.871682005137368</v>
      </c>
      <c r="V40" s="79">
        <f ca="1">IFERROR(IF(V$3="","",(IF($B$3="On",IF(W$3="",AVERAGE(Data_Initial!U40:V40),AVERAGE(Data_Initial!U40:W40)),Data_Initial!V40))),"")</f>
        <v>-13.589445702327632</v>
      </c>
      <c r="W40" s="79">
        <f ca="1">IFERROR(IF(W$3="","",(IF($B$3="On",IF(X$3="",AVERAGE(Data_Initial!V40:W40),AVERAGE(Data_Initial!V40:X40)),Data_Initial!W40))),"")</f>
        <v>-13.753012151640633</v>
      </c>
      <c r="X40" s="79">
        <f ca="1">IFERROR(IF(X$3="","",(IF($B$3="On",IF(Y$3="",AVERAGE(Data_Initial!W40:X40),AVERAGE(Data_Initial!W40:Y40)),Data_Initial!X40))),"")</f>
        <v>-11.005665758190553</v>
      </c>
      <c r="Y40" s="79">
        <f ca="1">IFERROR(IF(Y$3="","",(IF($B$3="On",IF(Z$3="",AVERAGE(Data_Initial!X40:Y40),AVERAGE(Data_Initial!X40:Z40)),Data_Initial!Y40))),"")</f>
        <v>-5.7753469734332876</v>
      </c>
      <c r="Z40" s="79">
        <f ca="1">IFERROR(IF(Z$3="","",(IF($B$3="On",IF(AA$3="",AVERAGE(Data_Initial!Y40:Z40),AVERAGE(Data_Initial!Y40:AA40)),Data_Initial!Z40))),"")</f>
        <v>5.7711971057248475</v>
      </c>
      <c r="AA40" s="79">
        <f ca="1">IFERROR(IF(AA$3="","",(IF($B$3="On",IF(AB$3="",AVERAGE(Data_Initial!Z40:AA40),AVERAGE(Data_Initial!Z40:AB40)),Data_Initial!AA40))),"")</f>
        <v>29.103280269196762</v>
      </c>
      <c r="AB40" s="79">
        <f ca="1">IFERROR(IF(AB$3="","",(IF($B$3="On",IF(AC$3="",AVERAGE(Data_Initial!AA40:AB40),AVERAGE(Data_Initial!AA40:AC40)),Data_Initial!AB40))),"")</f>
        <v>69.738369073228469</v>
      </c>
      <c r="AC40" s="79">
        <f ca="1">IFERROR(IF(AC$3="","",(IF($B$3="On",IF(AD$3="",AVERAGE(Data_Initial!AB40:AC40),AVERAGE(Data_Initial!AB40:AD40)),Data_Initial!AC40))),"")</f>
        <v>150.42315806342393</v>
      </c>
      <c r="AD40" s="79">
        <f ca="1">IFERROR(IF(AD$3="","",(IF($B$3="On",IF(AE$3="",AVERAGE(Data_Initial!AC40:AD40),AVERAGE(Data_Initial!AC40:AE40)),Data_Initial!AD40))),"")</f>
        <v>297.39184487319534</v>
      </c>
      <c r="AE40" s="79">
        <f ca="1">IFERROR(IF(AE$3="","",(IF($B$3="On",IF(AF$3="",AVERAGE(Data_Initial!AD40:AE40),AVERAGE(Data_Initial!AD40:AF40)),Data_Initial!AE40))),"")</f>
        <v>553.71024276594699</v>
      </c>
      <c r="AF40" s="79">
        <f ca="1">IFERROR(IF(AF$3="","",(IF($B$3="On",IF(AG$3="",AVERAGE(Data_Initial!AE40:AF40),AVERAGE(Data_Initial!AE40:AG40)),Data_Initial!AF40))),"")</f>
        <v>952.86452632120324</v>
      </c>
      <c r="AG40" s="79">
        <f ca="1">IFERROR(IF(AG$3="","",(IF($B$3="On",IF(AH$3="",AVERAGE(Data_Initial!AF40:AG40),AVERAGE(Data_Initial!AF40:AH40)),Data_Initial!AG40))),"")</f>
        <v>1483.7970800556097</v>
      </c>
      <c r="AH40" s="79">
        <f ca="1">IFERROR(IF(AH$3="","",(IF($B$3="On",IF(AI$3="",AVERAGE(Data_Initial!AG40:AH40),AVERAGE(Data_Initial!AG40:AI40)),Data_Initial!AH40))),"")</f>
        <v>2064.8869734034934</v>
      </c>
      <c r="AI40" s="79">
        <f ca="1">IFERROR(IF(AI$3="","",(IF($B$3="On",IF(AJ$3="",AVERAGE(Data_Initial!AH40:AI40),AVERAGE(Data_Initial!AH40:AJ40)),Data_Initial!AI40))),"")</f>
        <v>2592.5655787235532</v>
      </c>
      <c r="AJ40" s="79">
        <f ca="1">IFERROR(IF(AJ$3="","",(IF($B$3="On",IF(AK$3="",AVERAGE(Data_Initial!AI40:AJ40),AVERAGE(Data_Initial!AI40:AK40)),Data_Initial!AJ40))),"")</f>
        <v>3000.1310574080903</v>
      </c>
      <c r="AK40" s="79">
        <f ca="1">IFERROR(IF(AK$3="","",(IF($B$3="On",IF(AL$3="",AVERAGE(Data_Initial!AJ40:AK40),AVERAGE(Data_Initial!AJ40:AL40)),Data_Initial!AK40))),"")</f>
        <v>3283.6748288181734</v>
      </c>
      <c r="AL40" s="79">
        <f ca="1">IFERROR(IF(AL$3="","",(IF($B$3="On",IF(AM$3="",AVERAGE(Data_Initial!AK40:AL40),AVERAGE(Data_Initial!AK40:AM40)),Data_Initial!AL40))),"")</f>
        <v>3468.2939374733737</v>
      </c>
      <c r="AM40" s="79">
        <f ca="1">IFERROR(IF(AM$3="","",(IF($B$3="On",IF(AN$3="",AVERAGE(Data_Initial!AL40:AM40),AVERAGE(Data_Initial!AL40:AN40)),Data_Initial!AM40))),"")</f>
        <v>3586.2310773999466</v>
      </c>
      <c r="AN40" s="79">
        <f ca="1">IFERROR(IF(AN$3="","",(IF($B$3="On",IF(AO$3="",AVERAGE(Data_Initial!AM40:AN40),AVERAGE(Data_Initial!AM40:AO40)),Data_Initial!AN40))),"")</f>
        <v>3663.9205838461203</v>
      </c>
      <c r="AO40" s="79">
        <f ca="1">IFERROR(IF(AO$3="","",(IF($B$3="On",IF(AP$3="",AVERAGE(Data_Initial!AN40:AO40),AVERAGE(Data_Initial!AN40:AP40)),Data_Initial!AO40))),"")</f>
        <v>3717.7011724202698</v>
      </c>
      <c r="AP40" s="79">
        <f ca="1">IFERROR(IF(AP$3="","",(IF($B$3="On",IF(AQ$3="",AVERAGE(Data_Initial!AO40:AP40),AVERAGE(Data_Initial!AO40:AQ40)),Data_Initial!AP40))),"")</f>
        <v>3741.28594099968</v>
      </c>
      <c r="AQ40" s="79" t="str">
        <f>IFERROR(IF(AQ$3="","",(IF($B$3="On",IF(AR$3="",AVERAGE(Data_Initial!AP40:AQ40),AVERAGE(Data_Initial!AP40:AR40)),Data_Initial!AQ40))),"")</f>
        <v/>
      </c>
      <c r="AR40" s="79" t="str">
        <f>IFERROR(IF(AR$3="","",(IF($B$3="On",IF(AS$3="",AVERAGE(Data_Initial!AQ40:AR40),AVERAGE(Data_Initial!AQ40:AS40)),Data_Initial!AR40))),"")</f>
        <v/>
      </c>
      <c r="AS40" s="79" t="str">
        <f>IFERROR(IF(AS$3="","",(IF($B$3="On",IF(AT$3="",AVERAGE(Data_Initial!AR40:AS40),AVERAGE(Data_Initial!AR40:AT40)),Data_Initial!AS40))),"")</f>
        <v/>
      </c>
      <c r="AT40" s="79" t="str">
        <f>IFERROR(IF(AT$3="","",(IF($B$3="On",IF(AU$3="",AVERAGE(Data_Initial!AS40:AT40),AVERAGE(Data_Initial!AS40:AU40)),Data_Initial!AT40))),"")</f>
        <v/>
      </c>
      <c r="AU40" s="79" t="str">
        <f>IFERROR(IF(AU$3="","",(IF($B$3="On",IF(AV$3="",AVERAGE(Data_Initial!AT40:AU40),AVERAGE(Data_Initial!AT40:AV40)),Data_Initial!AU40))),"")</f>
        <v/>
      </c>
      <c r="AV40" s="79" t="str">
        <f>IFERROR(IF(AV$3="","",(IF($B$3="On",IF(AW$3="",AVERAGE(Data_Initial!AU40:AV40),AVERAGE(Data_Initial!AU40:AW40)),Data_Initial!AV40))),"")</f>
        <v/>
      </c>
      <c r="AW40" s="79" t="str">
        <f>IFERROR(IF(AW$3="","",(IF($B$3="On",IF(AX$3="",AVERAGE(Data_Initial!AV40:AW40),AVERAGE(Data_Initial!AV40:AX40)),Data_Initial!AW40))),"")</f>
        <v/>
      </c>
      <c r="AX40" s="79" t="str">
        <f>IFERROR(IF(AX$3="","",(IF($B$3="On",IF(AY$3="",AVERAGE(Data_Initial!AW40:AX40),AVERAGE(Data_Initial!AW40:AY40)),Data_Initial!AX40))),"")</f>
        <v/>
      </c>
      <c r="AY40" s="79" t="str">
        <f>IFERROR(IF(AY$3="","",(IF($B$3="On",IF(AZ$3="",AVERAGE(Data_Initial!AX40:AY40),AVERAGE(Data_Initial!AX40:AZ40)),Data_Initial!AY40))),"")</f>
        <v/>
      </c>
      <c r="AZ40" s="79" t="str">
        <f>IFERROR(IF(AZ$3="","",(IF($B$3="On",IF(BA$3="",AVERAGE(Data_Initial!AY40:AZ40),AVERAGE(Data_Initial!AY40:BA40)),Data_Initial!AZ40))),"")</f>
        <v/>
      </c>
      <c r="BA40" s="79"/>
      <c r="BB40" s="79"/>
      <c r="BC40" s="79"/>
      <c r="BD40" s="79"/>
      <c r="BE40" s="79"/>
      <c r="BF40" s="79"/>
      <c r="BG40" s="79"/>
      <c r="BH40" s="79"/>
      <c r="BI40" s="79"/>
      <c r="BJ40" s="79"/>
      <c r="BK40" s="79"/>
      <c r="BL40" s="79"/>
      <c r="BM40" s="79"/>
      <c r="BN40" s="79"/>
      <c r="BO40" s="79"/>
      <c r="BP40" s="79"/>
      <c r="BQ40" s="79"/>
      <c r="BR40" s="79"/>
      <c r="BS40" s="79"/>
      <c r="BT40" s="79"/>
      <c r="BU40" s="79"/>
      <c r="BV40" s="79"/>
      <c r="BW40" s="79"/>
      <c r="BX40" s="79"/>
      <c r="BY40" s="79"/>
      <c r="BZ40" s="79"/>
    </row>
    <row r="41" spans="1:78" x14ac:dyDescent="0.25">
      <c r="A41" s="79">
        <f ca="1">Data_Initial!A41</f>
        <v>1</v>
      </c>
      <c r="B41" s="79" t="str">
        <f ca="1">Data_Initial!B41</f>
        <v>F5</v>
      </c>
      <c r="C41" s="79">
        <f ca="1">IFERROR(IF($B$3="On",AVERAGE(Data_Initial!C41:D41),Data_Initial!C41),"")</f>
        <v>29.801190702339447</v>
      </c>
      <c r="D41" s="79">
        <f ca="1">IFERROR(IF(D$3="","",(IF($B$3="On",IF(E$3="",AVERAGE(Data_Initial!C41:D41),AVERAGE(Data_Initial!C41:E41)),Data_Initial!D41))),"")</f>
        <v>26.438181295874063</v>
      </c>
      <c r="E41" s="79">
        <f ca="1">IFERROR(IF(E$3="","",(IF($B$3="On",IF(F$3="",AVERAGE(Data_Initial!D41:E41),AVERAGE(Data_Initial!D41:F41)),Data_Initial!E41))),"")</f>
        <v>23.067927920561164</v>
      </c>
      <c r="F41" s="79">
        <f ca="1">IFERROR(IF(F$3="","",(IF($B$3="On",IF(G$3="",AVERAGE(Data_Initial!E41:F41),AVERAGE(Data_Initial!E41:G41)),Data_Initial!F41))),"")</f>
        <v>14.57063460109959</v>
      </c>
      <c r="G41" s="79">
        <f ca="1">IFERROR(IF(G$3="","",(IF($B$3="On",IF(H$3="",AVERAGE(Data_Initial!F41:G41),AVERAGE(Data_Initial!F41:H41)),Data_Initial!G41))),"")</f>
        <v>10.879645750018113</v>
      </c>
      <c r="H41" s="79">
        <f ca="1">IFERROR(IF(H$3="","",(IF($B$3="On",IF(I$3="",AVERAGE(Data_Initial!G41:H41),AVERAGE(Data_Initial!G41:I41)),Data_Initial!H41))),"")</f>
        <v>4.4641336353911365</v>
      </c>
      <c r="I41" s="79">
        <f ca="1">IFERROR(IF(I$3="","",(IF($B$3="On",IF(J$3="",AVERAGE(Data_Initial!H41:I41),AVERAGE(Data_Initial!H41:J41)),Data_Initial!I41))),"")</f>
        <v>1.9512749320056166</v>
      </c>
      <c r="J41" s="79">
        <f ca="1">IFERROR(IF(J$3="","",(IF($B$3="On",IF(K$3="",AVERAGE(Data_Initial!I41:J41),AVERAGE(Data_Initial!I41:K41)),Data_Initial!J41))),"")</f>
        <v>-1.2798986538567367</v>
      </c>
      <c r="K41" s="79">
        <f ca="1">IFERROR(IF(K$3="","",(IF($B$3="On",IF(L$3="",AVERAGE(Data_Initial!J41:K41),AVERAGE(Data_Initial!J41:L41)),Data_Initial!K41))),"")</f>
        <v>-0.97206491841446441</v>
      </c>
      <c r="L41" s="79">
        <f ca="1">IFERROR(IF(L$3="","",(IF($B$3="On",IF(M$3="",AVERAGE(Data_Initial!K41:L41),AVERAGE(Data_Initial!K41:M41)),Data_Initial!L41))),"")</f>
        <v>-1.4184793271391143</v>
      </c>
      <c r="M41" s="79">
        <f ca="1">IFERROR(IF(M$3="","",(IF($B$3="On",IF(N$3="",AVERAGE(Data_Initial!L41:M41),AVERAGE(Data_Initial!L41:N41)),Data_Initial!M41))),"")</f>
        <v>-2.4739490230923979</v>
      </c>
      <c r="N41" s="79">
        <f ca="1">IFERROR(IF(N$3="","",(IF($B$3="On",IF(O$3="",AVERAGE(Data_Initial!M41:N41),AVERAGE(Data_Initial!M41:O41)),Data_Initial!N41))),"")</f>
        <v>-4.8796729556408236</v>
      </c>
      <c r="O41" s="79">
        <f ca="1">IFERROR(IF(O$3="","",(IF($B$3="On",IF(P$3="",AVERAGE(Data_Initial!N41:O41),AVERAGE(Data_Initial!N41:P41)),Data_Initial!O41))),"")</f>
        <v>-8.1741936662435091</v>
      </c>
      <c r="P41" s="79">
        <f ca="1">IFERROR(IF(P$3="","",(IF($B$3="On",IF(Q$3="",AVERAGE(Data_Initial!O41:P41),AVERAGE(Data_Initial!O41:Q41)),Data_Initial!P41))),"")</f>
        <v>-11.454846515797264</v>
      </c>
      <c r="Q41" s="79">
        <f ca="1">IFERROR(IF(Q$3="","",(IF($B$3="On",IF(R$3="",AVERAGE(Data_Initial!P41:Q41),AVERAGE(Data_Initial!P41:R41)),Data_Initial!Q41))),"")</f>
        <v>-13.286096043979802</v>
      </c>
      <c r="R41" s="79">
        <f ca="1">IFERROR(IF(R$3="","",(IF($B$3="On",IF(S$3="",AVERAGE(Data_Initial!Q41:R41),AVERAGE(Data_Initial!Q41:S41)),Data_Initial!R41))),"")</f>
        <v>-15.0978168816373</v>
      </c>
      <c r="S41" s="79">
        <f ca="1">IFERROR(IF(S$3="","",(IF($B$3="On",IF(T$3="",AVERAGE(Data_Initial!R41:S41),AVERAGE(Data_Initial!R41:T41)),Data_Initial!S41))),"")</f>
        <v>-15.449918472928099</v>
      </c>
      <c r="T41" s="79">
        <f ca="1">IFERROR(IF(T$3="","",(IF($B$3="On",IF(U$3="",AVERAGE(Data_Initial!S41:T41),AVERAGE(Data_Initial!S41:U41)),Data_Initial!T41))),"")</f>
        <v>-16.067392006313934</v>
      </c>
      <c r="U41" s="79">
        <f ca="1">IFERROR(IF(U$3="","",(IF($B$3="On",IF(V$3="",AVERAGE(Data_Initial!T41:U41),AVERAGE(Data_Initial!T41:V41)),Data_Initial!U41))),"")</f>
        <v>-14.811755296690066</v>
      </c>
      <c r="V41" s="79">
        <f ca="1">IFERROR(IF(V$3="","",(IF($B$3="On",IF(W$3="",AVERAGE(Data_Initial!U41:V41),AVERAGE(Data_Initial!U41:W41)),Data_Initial!V41))),"")</f>
        <v>-14.448170285949333</v>
      </c>
      <c r="W41" s="79">
        <f ca="1">IFERROR(IF(W$3="","",(IF($B$3="On",IF(X$3="",AVERAGE(Data_Initial!V41:W41),AVERAGE(Data_Initial!V41:X41)),Data_Initial!W41))),"")</f>
        <v>-12.333570780978777</v>
      </c>
      <c r="X41" s="79">
        <f ca="1">IFERROR(IF(X$3="","",(IF($B$3="On",IF(Y$3="",AVERAGE(Data_Initial!W41:X41),AVERAGE(Data_Initial!W41:Y41)),Data_Initial!X41))),"")</f>
        <v>-10.163985483447343</v>
      </c>
      <c r="Y41" s="79">
        <f ca="1">IFERROR(IF(Y$3="","",(IF($B$3="On",IF(Z$3="",AVERAGE(Data_Initial!X41:Y41),AVERAGE(Data_Initial!X41:Z41)),Data_Initial!Y41))),"")</f>
        <v>-4.9595795899505601</v>
      </c>
      <c r="Z41" s="79">
        <f ca="1">IFERROR(IF(Z$3="","",(IF($B$3="On",IF(AA$3="",AVERAGE(Data_Initial!Y41:Z41),AVERAGE(Data_Initial!Y41:AA41)),Data_Initial!Z41))),"")</f>
        <v>5.4515147970491844</v>
      </c>
      <c r="AA41" s="79">
        <f ca="1">IFERROR(IF(AA$3="","",(IF($B$3="On",IF(AB$3="",AVERAGE(Data_Initial!Z41:AA41),AVERAGE(Data_Initial!Z41:AB41)),Data_Initial!AA41))),"")</f>
        <v>28.926587343747084</v>
      </c>
      <c r="AB41" s="79">
        <f ca="1">IFERROR(IF(AB$3="","",(IF($B$3="On",IF(AC$3="",AVERAGE(Data_Initial!AA41:AB41),AVERAGE(Data_Initial!AA41:AC41)),Data_Initial!AB41))),"")</f>
        <v>72.745007845756803</v>
      </c>
      <c r="AC41" s="79">
        <f ca="1">IFERROR(IF(AC$3="","",(IF($B$3="On",IF(AD$3="",AVERAGE(Data_Initial!AB41:AC41),AVERAGE(Data_Initial!AB41:AD41)),Data_Initial!AC41))),"")</f>
        <v>156.55222657797577</v>
      </c>
      <c r="AD41" s="79">
        <f ca="1">IFERROR(IF(AD$3="","",(IF($B$3="On",IF(AE$3="",AVERAGE(Data_Initial!AC41:AD41),AVERAGE(Data_Initial!AC41:AE41)),Data_Initial!AD41))),"")</f>
        <v>313.08165402612764</v>
      </c>
      <c r="AE41" s="79">
        <f ca="1">IFERROR(IF(AE$3="","",(IF($B$3="On",IF(AF$3="",AVERAGE(Data_Initial!AD41:AE41),AVERAGE(Data_Initial!AD41:AF41)),Data_Initial!AE41))),"")</f>
        <v>586.43588796950735</v>
      </c>
      <c r="AF41" s="79">
        <f ca="1">IFERROR(IF(AF$3="","",(IF($B$3="On",IF(AG$3="",AVERAGE(Data_Initial!AE41:AF41),AVERAGE(Data_Initial!AE41:AG41)),Data_Initial!AF41))),"")</f>
        <v>1013.9669335625027</v>
      </c>
      <c r="AG41" s="79">
        <f ca="1">IFERROR(IF(AG$3="","",(IF($B$3="On",IF(AH$3="",AVERAGE(Data_Initial!AF41:AG41),AVERAGE(Data_Initial!AF41:AH41)),Data_Initial!AG41))),"")</f>
        <v>1571.3104997859562</v>
      </c>
      <c r="AH41" s="79">
        <f ca="1">IFERROR(IF(AH$3="","",(IF($B$3="On",IF(AI$3="",AVERAGE(Data_Initial!AG41:AH41),AVERAGE(Data_Initial!AG41:AI41)),Data_Initial!AH41))),"")</f>
        <v>2175.2530246633801</v>
      </c>
      <c r="AI41" s="79">
        <f ca="1">IFERROR(IF(AI$3="","",(IF($B$3="On",IF(AJ$3="",AVERAGE(Data_Initial!AH41:AI41),AVERAGE(Data_Initial!AH41:AJ41)),Data_Initial!AI41))),"")</f>
        <v>2715.7007980262001</v>
      </c>
      <c r="AJ41" s="79">
        <f ca="1">IFERROR(IF(AJ$3="","",(IF($B$3="On",IF(AK$3="",AVERAGE(Data_Initial!AI41:AJ41),AVERAGE(Data_Initial!AI41:AK41)),Data_Initial!AJ41))),"")</f>
        <v>3131.4900249042671</v>
      </c>
      <c r="AK41" s="79">
        <f ca="1">IFERROR(IF(AK$3="","",(IF($B$3="On",IF(AL$3="",AVERAGE(Data_Initial!AJ41:AK41),AVERAGE(Data_Initial!AJ41:AL41)),Data_Initial!AK41))),"")</f>
        <v>3413.4959189212132</v>
      </c>
      <c r="AL41" s="79">
        <f ca="1">IFERROR(IF(AL$3="","",(IF($B$3="On",IF(AM$3="",AVERAGE(Data_Initial!AK41:AL41),AVERAGE(Data_Initial!AK41:AM41)),Data_Initial!AL41))),"")</f>
        <v>3592.7021776926699</v>
      </c>
      <c r="AM41" s="79">
        <f ca="1">IFERROR(IF(AM$3="","",(IF($B$3="On",IF(AN$3="",AVERAGE(Data_Initial!AL41:AM41),AVERAGE(Data_Initial!AL41:AN41)),Data_Initial!AM41))),"")</f>
        <v>3700.0873632777898</v>
      </c>
      <c r="AN41" s="79">
        <f ca="1">IFERROR(IF(AN$3="","",(IF($B$3="On",IF(AO$3="",AVERAGE(Data_Initial!AM41:AN41),AVERAGE(Data_Initial!AM41:AO41)),Data_Initial!AN41))),"")</f>
        <v>3769.3984277584273</v>
      </c>
      <c r="AO41" s="79">
        <f ca="1">IFERROR(IF(AO$3="","",(IF($B$3="On",IF(AP$3="",AVERAGE(Data_Initial!AN41:AO41),AVERAGE(Data_Initial!AN41:AP41)),Data_Initial!AO41))),"")</f>
        <v>3814.111783033703</v>
      </c>
      <c r="AP41" s="79">
        <f ca="1">IFERROR(IF(AP$3="","",(IF($B$3="On",IF(AQ$3="",AVERAGE(Data_Initial!AO41:AP41),AVERAGE(Data_Initial!AO41:AQ41)),Data_Initial!AP41))),"")</f>
        <v>3834.1557571159601</v>
      </c>
      <c r="AQ41" s="79" t="str">
        <f>IFERROR(IF(AQ$3="","",(IF($B$3="On",IF(AR$3="",AVERAGE(Data_Initial!AP41:AQ41),AVERAGE(Data_Initial!AP41:AR41)),Data_Initial!AQ41))),"")</f>
        <v/>
      </c>
      <c r="AR41" s="79" t="str">
        <f>IFERROR(IF(AR$3="","",(IF($B$3="On",IF(AS$3="",AVERAGE(Data_Initial!AQ41:AR41),AVERAGE(Data_Initial!AQ41:AS41)),Data_Initial!AR41))),"")</f>
        <v/>
      </c>
      <c r="AS41" s="79" t="str">
        <f>IFERROR(IF(AS$3="","",(IF($B$3="On",IF(AT$3="",AVERAGE(Data_Initial!AR41:AS41),AVERAGE(Data_Initial!AR41:AT41)),Data_Initial!AS41))),"")</f>
        <v/>
      </c>
      <c r="AT41" s="79" t="str">
        <f>IFERROR(IF(AT$3="","",(IF($B$3="On",IF(AU$3="",AVERAGE(Data_Initial!AS41:AT41),AVERAGE(Data_Initial!AS41:AU41)),Data_Initial!AT41))),"")</f>
        <v/>
      </c>
      <c r="AU41" s="79" t="str">
        <f>IFERROR(IF(AU$3="","",(IF($B$3="On",IF(AV$3="",AVERAGE(Data_Initial!AT41:AU41),AVERAGE(Data_Initial!AT41:AV41)),Data_Initial!AU41))),"")</f>
        <v/>
      </c>
      <c r="AV41" s="79" t="str">
        <f>IFERROR(IF(AV$3="","",(IF($B$3="On",IF(AW$3="",AVERAGE(Data_Initial!AU41:AV41),AVERAGE(Data_Initial!AU41:AW41)),Data_Initial!AV41))),"")</f>
        <v/>
      </c>
      <c r="AW41" s="79" t="str">
        <f>IFERROR(IF(AW$3="","",(IF($B$3="On",IF(AX$3="",AVERAGE(Data_Initial!AV41:AW41),AVERAGE(Data_Initial!AV41:AX41)),Data_Initial!AW41))),"")</f>
        <v/>
      </c>
      <c r="AX41" s="79" t="str">
        <f>IFERROR(IF(AX$3="","",(IF($B$3="On",IF(AY$3="",AVERAGE(Data_Initial!AW41:AX41),AVERAGE(Data_Initial!AW41:AY41)),Data_Initial!AX41))),"")</f>
        <v/>
      </c>
      <c r="AY41" s="79" t="str">
        <f>IFERROR(IF(AY$3="","",(IF($B$3="On",IF(AZ$3="",AVERAGE(Data_Initial!AX41:AY41),AVERAGE(Data_Initial!AX41:AZ41)),Data_Initial!AY41))),"")</f>
        <v/>
      </c>
      <c r="AZ41" s="79" t="str">
        <f>IFERROR(IF(AZ$3="","",(IF($B$3="On",IF(BA$3="",AVERAGE(Data_Initial!AY41:AZ41),AVERAGE(Data_Initial!AY41:BA41)),Data_Initial!AZ41))),"")</f>
        <v/>
      </c>
      <c r="BA41" s="79"/>
      <c r="BB41" s="79"/>
      <c r="BC41" s="79"/>
      <c r="BD41" s="79"/>
      <c r="BE41" s="79"/>
      <c r="BF41" s="79"/>
      <c r="BG41" s="79"/>
      <c r="BH41" s="79"/>
      <c r="BI41" s="79"/>
      <c r="BJ41" s="79"/>
      <c r="BK41" s="79"/>
      <c r="BL41" s="79"/>
      <c r="BM41" s="79"/>
      <c r="BN41" s="79"/>
      <c r="BO41" s="79"/>
      <c r="BP41" s="79"/>
      <c r="BQ41" s="79"/>
      <c r="BR41" s="79"/>
      <c r="BS41" s="79"/>
      <c r="BT41" s="79"/>
      <c r="BU41" s="79"/>
      <c r="BV41" s="79"/>
      <c r="BW41" s="79"/>
      <c r="BX41" s="79"/>
      <c r="BY41" s="79"/>
      <c r="BZ41" s="79"/>
    </row>
    <row r="42" spans="1:78" x14ac:dyDescent="0.25">
      <c r="A42" s="79">
        <f ca="1">Data_Initial!A42</f>
        <v>1</v>
      </c>
      <c r="B42" s="79" t="str">
        <f ca="1">Data_Initial!B42</f>
        <v>G5</v>
      </c>
      <c r="C42" s="79">
        <f ca="1">IFERROR(IF($B$3="On",AVERAGE(Data_Initial!C42:D42),Data_Initial!C42),"")</f>
        <v>9.9130194651945445</v>
      </c>
      <c r="D42" s="79">
        <f ca="1">IFERROR(IF(D$3="","",(IF($B$3="On",IF(E$3="",AVERAGE(Data_Initial!C42:D42),AVERAGE(Data_Initial!C42:E42)),Data_Initial!D42))),"")</f>
        <v>9.2312712458916852</v>
      </c>
      <c r="E42" s="79">
        <f ca="1">IFERROR(IF(E$3="","",(IF($B$3="On",IF(F$3="",AVERAGE(Data_Initial!D42:E42),AVERAGE(Data_Initial!D42:F42)),Data_Initial!E42))),"")</f>
        <v>6.8653860602394028</v>
      </c>
      <c r="F42" s="79">
        <f ca="1">IFERROR(IF(F$3="","",(IF($B$3="On",IF(G$3="",AVERAGE(Data_Initial!E42:F42),AVERAGE(Data_Initial!E42:G42)),Data_Initial!F42))),"")</f>
        <v>5.3384934379795004</v>
      </c>
      <c r="G42" s="79">
        <f ca="1">IFERROR(IF(G$3="","",(IF($B$3="On",IF(H$3="",AVERAGE(Data_Initial!F42:G42),AVERAGE(Data_Initial!F42:H42)),Data_Initial!G42))),"")</f>
        <v>3.2345852453722732</v>
      </c>
      <c r="H42" s="79">
        <f ca="1">IFERROR(IF(H$3="","",(IF($B$3="On",IF(I$3="",AVERAGE(Data_Initial!G42:H42),AVERAGE(Data_Initial!G42:I42)),Data_Initial!H42))),"")</f>
        <v>5.0306711244579665</v>
      </c>
      <c r="I42" s="79">
        <f ca="1">IFERROR(IF(I$3="","",(IF($B$3="On",IF(J$3="",AVERAGE(Data_Initial!H42:I42),AVERAGE(Data_Initial!H42:J42)),Data_Initial!I42))),"")</f>
        <v>2.3969641380842099</v>
      </c>
      <c r="J42" s="79">
        <f ca="1">IFERROR(IF(J$3="","",(IF($B$3="On",IF(K$3="",AVERAGE(Data_Initial!I42:J42),AVERAGE(Data_Initial!I42:K42)),Data_Initial!J42))),"")</f>
        <v>1.9487625310475778</v>
      </c>
      <c r="K42" s="79">
        <f ca="1">IFERROR(IF(K$3="","",(IF($B$3="On",IF(L$3="",AVERAGE(Data_Initial!J42:K42),AVERAGE(Data_Initial!J42:L42)),Data_Initial!K42))),"")</f>
        <v>-0.87917687884403894</v>
      </c>
      <c r="L42" s="79">
        <f ca="1">IFERROR(IF(L$3="","",(IF($B$3="On",IF(M$3="",AVERAGE(Data_Initial!K42:L42),AVERAGE(Data_Initial!K42:M42)),Data_Initial!L42))),"")</f>
        <v>-1.174733260553239</v>
      </c>
      <c r="M42" s="79">
        <f ca="1">IFERROR(IF(M$3="","",(IF($B$3="On",IF(N$3="",AVERAGE(Data_Initial!L42:M42),AVERAGE(Data_Initial!L42:N42)),Data_Initial!M42))),"")</f>
        <v>-3.1320710288039968</v>
      </c>
      <c r="N42" s="79">
        <f ca="1">IFERROR(IF(N$3="","",(IF($B$3="On",IF(O$3="",AVERAGE(Data_Initial!M42:N42),AVERAGE(Data_Initial!M42:O42)),Data_Initial!N42))),"")</f>
        <v>-3.4237249931795</v>
      </c>
      <c r="O42" s="79">
        <f ca="1">IFERROR(IF(O$3="","",(IF($B$3="On",IF(P$3="",AVERAGE(Data_Initial!N42:O42),AVERAGE(Data_Initial!N42:P42)),Data_Initial!O42))),"")</f>
        <v>-4.2199364525279934</v>
      </c>
      <c r="P42" s="79">
        <f ca="1">IFERROR(IF(P$3="","",(IF($B$3="On",IF(Q$3="",AVERAGE(Data_Initial!O42:P42),AVERAGE(Data_Initial!O42:Q42)),Data_Initial!P42))),"")</f>
        <v>-4.0786790575204268</v>
      </c>
      <c r="Q42" s="79">
        <f ca="1">IFERROR(IF(Q$3="","",(IF($B$3="On",IF(R$3="",AVERAGE(Data_Initial!P42:Q42),AVERAGE(Data_Initial!P42:R42)),Data_Initial!Q42))),"")</f>
        <v>-5.4054136470229723</v>
      </c>
      <c r="R42" s="79">
        <f ca="1">IFERROR(IF(R$3="","",(IF($B$3="On",IF(S$3="",AVERAGE(Data_Initial!Q42:R42),AVERAGE(Data_Initial!Q42:S42)),Data_Initial!R42))),"")</f>
        <v>-5.9884468380090157</v>
      </c>
      <c r="S42" s="79">
        <f ca="1">IFERROR(IF(S$3="","",(IF($B$3="On",IF(T$3="",AVERAGE(Data_Initial!R42:S42),AVERAGE(Data_Initial!R42:T42)),Data_Initial!S42))),"")</f>
        <v>-5.9074397151763769</v>
      </c>
      <c r="T42" s="79">
        <f ca="1">IFERROR(IF(T$3="","",(IF($B$3="On",IF(U$3="",AVERAGE(Data_Initial!S42:T42),AVERAGE(Data_Initial!S42:U42)),Data_Initial!T42))),"")</f>
        <v>-6.5833300971433628</v>
      </c>
      <c r="U42" s="79">
        <f ca="1">IFERROR(IF(U$3="","",(IF($B$3="On",IF(V$3="",AVERAGE(Data_Initial!T42:U42),AVERAGE(Data_Initial!T42:V42)),Data_Initial!U42))),"")</f>
        <v>-5.5008458580438528</v>
      </c>
      <c r="V42" s="79">
        <f ca="1">IFERROR(IF(V$3="","",(IF($B$3="On",IF(W$3="",AVERAGE(Data_Initial!U42:V42),AVERAGE(Data_Initial!U42:W42)),Data_Initial!V42))),"")</f>
        <v>-4.3011160193606566</v>
      </c>
      <c r="W42" s="79">
        <f ca="1">IFERROR(IF(W$3="","",(IF($B$3="On",IF(X$3="",AVERAGE(Data_Initial!V42:W42),AVERAGE(Data_Initial!V42:X42)),Data_Initial!W42))),"")</f>
        <v>-2.4738570462526099</v>
      </c>
      <c r="X42" s="79">
        <f ca="1">IFERROR(IF(X$3="","",(IF($B$3="On",IF(Y$3="",AVERAGE(Data_Initial!W42:X42),AVERAGE(Data_Initial!W42:Y42)),Data_Initial!X42))),"")</f>
        <v>1.0324191765610797</v>
      </c>
      <c r="Y42" s="79">
        <f ca="1">IFERROR(IF(Y$3="","",(IF($B$3="On",IF(Z$3="",AVERAGE(Data_Initial!X42:Y42),AVERAGE(Data_Initial!X42:Z42)),Data_Initial!Y42))),"")</f>
        <v>10.565427559034104</v>
      </c>
      <c r="Z42" s="79">
        <f ca="1">IFERROR(IF(Z$3="","",(IF($B$3="On",IF(AA$3="",AVERAGE(Data_Initial!Y42:Z42),AVERAGE(Data_Initial!Y42:AA42)),Data_Initial!Z42))),"")</f>
        <v>30.752237204675101</v>
      </c>
      <c r="AA42" s="79">
        <f ca="1">IFERROR(IF(AA$3="","",(IF($B$3="On",IF(AB$3="",AVERAGE(Data_Initial!Z42:AA42),AVERAGE(Data_Initial!Z42:AB42)),Data_Initial!AA42))),"")</f>
        <v>65.588239439634634</v>
      </c>
      <c r="AB42" s="79">
        <f ca="1">IFERROR(IF(AB$3="","",(IF($B$3="On",IF(AC$3="",AVERAGE(Data_Initial!AA42:AB42),AVERAGE(Data_Initial!AA42:AC42)),Data_Initial!AB42))),"")</f>
        <v>127.81956741629483</v>
      </c>
      <c r="AC42" s="79">
        <f ca="1">IFERROR(IF(AC$3="","",(IF($B$3="On",IF(AD$3="",AVERAGE(Data_Initial!AB42:AC42),AVERAGE(Data_Initial!AB42:AD42)),Data_Initial!AC42))),"")</f>
        <v>242.20305750214598</v>
      </c>
      <c r="AD42" s="79">
        <f ca="1">IFERROR(IF(AD$3="","",(IF($B$3="On",IF(AE$3="",AVERAGE(Data_Initial!AC42:AD42),AVERAGE(Data_Initial!AC42:AE42)),Data_Initial!AD42))),"")</f>
        <v>447.5263000967397</v>
      </c>
      <c r="AE42" s="79">
        <f ca="1">IFERROR(IF(AE$3="","",(IF($B$3="On",IF(AF$3="",AVERAGE(Data_Initial!AD42:AE42),AVERAGE(Data_Initial!AD42:AF42)),Data_Initial!AE42))),"")</f>
        <v>783.04104295157902</v>
      </c>
      <c r="AF42" s="79">
        <f ca="1">IFERROR(IF(AF$3="","",(IF($B$3="On",IF(AG$3="",AVERAGE(Data_Initial!AE42:AF42),AVERAGE(Data_Initial!AE42:AG42)),Data_Initial!AF42))),"")</f>
        <v>1265.5786428391636</v>
      </c>
      <c r="AG42" s="79">
        <f ca="1">IFERROR(IF(AG$3="","",(IF($B$3="On",IF(AH$3="",AVERAGE(Data_Initial!AF42:AG42),AVERAGE(Data_Initial!AF42:AH42)),Data_Initial!AG42))),"")</f>
        <v>1836.5391746988735</v>
      </c>
      <c r="AH42" s="79">
        <f ca="1">IFERROR(IF(AH$3="","",(IF($B$3="On",IF(AI$3="",AVERAGE(Data_Initial!AG42:AH42),AVERAGE(Data_Initial!AG42:AI42)),Data_Initial!AH42))),"")</f>
        <v>2405.5503412897533</v>
      </c>
      <c r="AI42" s="79">
        <f ca="1">IFERROR(IF(AI$3="","",(IF($B$3="On",IF(AJ$3="",AVERAGE(Data_Initial!AH42:AI42),AVERAGE(Data_Initial!AH42:AJ42)),Data_Initial!AI42))),"")</f>
        <v>2877.5193074630733</v>
      </c>
      <c r="AJ42" s="79">
        <f ca="1">IFERROR(IF(AJ$3="","",(IF($B$3="On",IF(AK$3="",AVERAGE(Data_Initial!AI42:AJ42),AVERAGE(Data_Initial!AI42:AK42)),Data_Initial!AJ42))),"")</f>
        <v>3220.9101398467405</v>
      </c>
      <c r="AK42" s="79">
        <f ca="1">IFERROR(IF(AK$3="","",(IF($B$3="On",IF(AL$3="",AVERAGE(Data_Initial!AJ42:AK42),AVERAGE(Data_Initial!AJ42:AL42)),Data_Initial!AK42))),"")</f>
        <v>3441.9760374417833</v>
      </c>
      <c r="AL42" s="79">
        <f ca="1">IFERROR(IF(AL$3="","",(IF($B$3="On",IF(AM$3="",AVERAGE(Data_Initial!AK42:AL42),AVERAGE(Data_Initial!AK42:AM42)),Data_Initial!AL42))),"")</f>
        <v>3573.7543751970734</v>
      </c>
      <c r="AM42" s="79">
        <f ca="1">IFERROR(IF(AM$3="","",(IF($B$3="On",IF(AN$3="",AVERAGE(Data_Initial!AL42:AM42),AVERAGE(Data_Initial!AL42:AN42)),Data_Initial!AM42))),"")</f>
        <v>3651.7579589716534</v>
      </c>
      <c r="AN42" s="79">
        <f ca="1">IFERROR(IF(AN$3="","",(IF($B$3="On",IF(AO$3="",AVERAGE(Data_Initial!AM42:AN42),AVERAGE(Data_Initial!AM42:AO42)),Data_Initial!AN42))),"")</f>
        <v>3699.6946594501437</v>
      </c>
      <c r="AO42" s="79">
        <f ca="1">IFERROR(IF(AO$3="","",(IF($B$3="On",IF(AP$3="",AVERAGE(Data_Initial!AN42:AO42),AVERAGE(Data_Initial!AN42:AP42)),Data_Initial!AO42))),"")</f>
        <v>3731.9517310653232</v>
      </c>
      <c r="AP42" s="79">
        <f ca="1">IFERROR(IF(AP$3="","",(IF($B$3="On",IF(AQ$3="",AVERAGE(Data_Initial!AO42:AP42),AVERAGE(Data_Initial!AO42:AQ42)),Data_Initial!AP42))),"")</f>
        <v>3745.4570017607148</v>
      </c>
      <c r="AQ42" s="79" t="str">
        <f>IFERROR(IF(AQ$3="","",(IF($B$3="On",IF(AR$3="",AVERAGE(Data_Initial!AP42:AQ42),AVERAGE(Data_Initial!AP42:AR42)),Data_Initial!AQ42))),"")</f>
        <v/>
      </c>
      <c r="AR42" s="79" t="str">
        <f>IFERROR(IF(AR$3="","",(IF($B$3="On",IF(AS$3="",AVERAGE(Data_Initial!AQ42:AR42),AVERAGE(Data_Initial!AQ42:AS42)),Data_Initial!AR42))),"")</f>
        <v/>
      </c>
      <c r="AS42" s="79" t="str">
        <f>IFERROR(IF(AS$3="","",(IF($B$3="On",IF(AT$3="",AVERAGE(Data_Initial!AR42:AS42),AVERAGE(Data_Initial!AR42:AT42)),Data_Initial!AS42))),"")</f>
        <v/>
      </c>
      <c r="AT42" s="79" t="str">
        <f>IFERROR(IF(AT$3="","",(IF($B$3="On",IF(AU$3="",AVERAGE(Data_Initial!AS42:AT42),AVERAGE(Data_Initial!AS42:AU42)),Data_Initial!AT42))),"")</f>
        <v/>
      </c>
      <c r="AU42" s="79" t="str">
        <f>IFERROR(IF(AU$3="","",(IF($B$3="On",IF(AV$3="",AVERAGE(Data_Initial!AT42:AU42),AVERAGE(Data_Initial!AT42:AV42)),Data_Initial!AU42))),"")</f>
        <v/>
      </c>
      <c r="AV42" s="79" t="str">
        <f>IFERROR(IF(AV$3="","",(IF($B$3="On",IF(AW$3="",AVERAGE(Data_Initial!AU42:AV42),AVERAGE(Data_Initial!AU42:AW42)),Data_Initial!AV42))),"")</f>
        <v/>
      </c>
      <c r="AW42" s="79" t="str">
        <f>IFERROR(IF(AW$3="","",(IF($B$3="On",IF(AX$3="",AVERAGE(Data_Initial!AV42:AW42),AVERAGE(Data_Initial!AV42:AX42)),Data_Initial!AW42))),"")</f>
        <v/>
      </c>
      <c r="AX42" s="79" t="str">
        <f>IFERROR(IF(AX$3="","",(IF($B$3="On",IF(AY$3="",AVERAGE(Data_Initial!AW42:AX42),AVERAGE(Data_Initial!AW42:AY42)),Data_Initial!AX42))),"")</f>
        <v/>
      </c>
      <c r="AY42" s="79" t="str">
        <f>IFERROR(IF(AY$3="","",(IF($B$3="On",IF(AZ$3="",AVERAGE(Data_Initial!AX42:AY42),AVERAGE(Data_Initial!AX42:AZ42)),Data_Initial!AY42))),"")</f>
        <v/>
      </c>
      <c r="AZ42" s="79" t="str">
        <f>IFERROR(IF(AZ$3="","",(IF($B$3="On",IF(BA$3="",AVERAGE(Data_Initial!AY42:AZ42),AVERAGE(Data_Initial!AY42:BA42)),Data_Initial!AZ42))),"")</f>
        <v/>
      </c>
      <c r="BA42" s="79"/>
      <c r="BB42" s="79"/>
      <c r="BC42" s="79"/>
      <c r="BD42" s="79"/>
      <c r="BE42" s="79"/>
      <c r="BF42" s="79"/>
      <c r="BG42" s="79"/>
      <c r="BH42" s="79"/>
      <c r="BI42" s="79"/>
      <c r="BJ42" s="79"/>
      <c r="BK42" s="79"/>
      <c r="BL42" s="79"/>
      <c r="BM42" s="79"/>
      <c r="BN42" s="79"/>
      <c r="BO42" s="79"/>
      <c r="BP42" s="79"/>
      <c r="BQ42" s="79"/>
      <c r="BR42" s="79"/>
      <c r="BS42" s="79"/>
      <c r="BT42" s="79"/>
      <c r="BU42" s="79"/>
      <c r="BV42" s="79"/>
      <c r="BW42" s="79"/>
      <c r="BX42" s="79"/>
      <c r="BY42" s="79"/>
      <c r="BZ42" s="79"/>
    </row>
    <row r="43" spans="1:78" x14ac:dyDescent="0.25">
      <c r="A43" s="79">
        <f ca="1">Data_Initial!A43</f>
        <v>1</v>
      </c>
      <c r="B43" s="79" t="str">
        <f ca="1">Data_Initial!B43</f>
        <v>H5</v>
      </c>
      <c r="C43" s="79">
        <f ca="1">IFERROR(IF($B$3="On",AVERAGE(Data_Initial!C43:D43),Data_Initial!C43),"")</f>
        <v>23.823837348686048</v>
      </c>
      <c r="D43" s="79">
        <f ca="1">IFERROR(IF(D$3="","",(IF($B$3="On",IF(E$3="",AVERAGE(Data_Initial!C43:D43),AVERAGE(Data_Initial!C43:E43)),Data_Initial!D43))),"")</f>
        <v>20.3119734922461</v>
      </c>
      <c r="E43" s="79">
        <f ca="1">IFERROR(IF(E$3="","",(IF($B$3="On",IF(F$3="",AVERAGE(Data_Initial!D43:E43),AVERAGE(Data_Initial!D43:F43)),Data_Initial!E43))),"")</f>
        <v>15.148154210839635</v>
      </c>
      <c r="F43" s="79">
        <f ca="1">IFERROR(IF(F$3="","",(IF($B$3="On",IF(G$3="",AVERAGE(Data_Initial!E43:F43),AVERAGE(Data_Initial!E43:G43)),Data_Initial!F43))),"")</f>
        <v>8.2138788557272147</v>
      </c>
      <c r="G43" s="79">
        <f ca="1">IFERROR(IF(G$3="","",(IF($B$3="On",IF(H$3="",AVERAGE(Data_Initial!F43:G43),AVERAGE(Data_Initial!F43:H43)),Data_Initial!G43))),"")</f>
        <v>3.9290876800785846</v>
      </c>
      <c r="H43" s="79">
        <f ca="1">IFERROR(IF(H$3="","",(IF($B$3="On",IF(I$3="",AVERAGE(Data_Initial!G43:H43),AVERAGE(Data_Initial!G43:I43)),Data_Initial!H43))),"")</f>
        <v>1.0060181768144518</v>
      </c>
      <c r="I43" s="79">
        <f ca="1">IFERROR(IF(I$3="","",(IF($B$3="On",IF(J$3="",AVERAGE(Data_Initial!H43:I43),AVERAGE(Data_Initial!H43:J43)),Data_Initial!I43))),"")</f>
        <v>-2.5009936613907149</v>
      </c>
      <c r="J43" s="79">
        <f ca="1">IFERROR(IF(J$3="","",(IF($B$3="On",IF(K$3="",AVERAGE(Data_Initial!I43:J43),AVERAGE(Data_Initial!I43:K43)),Data_Initial!J43))),"")</f>
        <v>-1.6191030361046597</v>
      </c>
      <c r="K43" s="79">
        <f ca="1">IFERROR(IF(K$3="","",(IF($B$3="On",IF(L$3="",AVERAGE(Data_Initial!J43:K43),AVERAGE(Data_Initial!J43:L43)),Data_Initial!K43))),"")</f>
        <v>-2.3710055474381697</v>
      </c>
      <c r="L43" s="79">
        <f ca="1">IFERROR(IF(L$3="","",(IF($B$3="On",IF(M$3="",AVERAGE(Data_Initial!K43:L43),AVERAGE(Data_Initial!K43:M43)),Data_Initial!L43))),"")</f>
        <v>-1.41818395055028</v>
      </c>
      <c r="M43" s="79">
        <f ca="1">IFERROR(IF(M$3="","",(IF($B$3="On",IF(N$3="",AVERAGE(Data_Initial!L43:M43),AVERAGE(Data_Initial!L43:N43)),Data_Initial!M43))),"")</f>
        <v>-4.4141884495576669</v>
      </c>
      <c r="N43" s="79">
        <f ca="1">IFERROR(IF(N$3="","",(IF($B$3="On",IF(O$3="",AVERAGE(Data_Initial!M43:N43),AVERAGE(Data_Initial!M43:O43)),Data_Initial!N43))),"")</f>
        <v>-4.1328843087365703</v>
      </c>
      <c r="O43" s="79">
        <f ca="1">IFERROR(IF(O$3="","",(IF($B$3="On",IF(P$3="",AVERAGE(Data_Initial!N43:O43),AVERAGE(Data_Initial!N43:P43)),Data_Initial!O43))),"")</f>
        <v>-3.4961511455737</v>
      </c>
      <c r="P43" s="79">
        <f ca="1">IFERROR(IF(P$3="","",(IF($B$3="On",IF(Q$3="",AVERAGE(Data_Initial!O43:P43),AVERAGE(Data_Initial!O43:Q43)),Data_Initial!P43))),"")</f>
        <v>-3.4495400893185137</v>
      </c>
      <c r="Q43" s="79">
        <f ca="1">IFERROR(IF(Q$3="","",(IF($B$3="On",IF(R$3="",AVERAGE(Data_Initial!P43:Q43),AVERAGE(Data_Initial!P43:R43)),Data_Initial!Q43))),"")</f>
        <v>-4.0396005870062863</v>
      </c>
      <c r="R43" s="79">
        <f ca="1">IFERROR(IF(R$3="","",(IF($B$3="On",IF(S$3="",AVERAGE(Data_Initial!Q43:R43),AVERAGE(Data_Initial!Q43:S43)),Data_Initial!R43))),"")</f>
        <v>-5.2181941492366031</v>
      </c>
      <c r="S43" s="79">
        <f ca="1">IFERROR(IF(S$3="","",(IF($B$3="On",IF(T$3="",AVERAGE(Data_Initial!R43:S43),AVERAGE(Data_Initial!R43:T43)),Data_Initial!S43))),"")</f>
        <v>-5.2662587582419036</v>
      </c>
      <c r="T43" s="79">
        <f ca="1">IFERROR(IF(T$3="","",(IF($B$3="On",IF(U$3="",AVERAGE(Data_Initial!S43:T43),AVERAGE(Data_Initial!S43:U43)),Data_Initial!T43))),"")</f>
        <v>-6.6545159945212626</v>
      </c>
      <c r="U43" s="79">
        <f ca="1">IFERROR(IF(U$3="","",(IF($B$3="On",IF(V$3="",AVERAGE(Data_Initial!T43:U43),AVERAGE(Data_Initial!T43:V43)),Data_Initial!U43))),"")</f>
        <v>-5.9100244200668994</v>
      </c>
      <c r="V43" s="79">
        <f ca="1">IFERROR(IF(V$3="","",(IF($B$3="On",IF(W$3="",AVERAGE(Data_Initial!U43:V43),AVERAGE(Data_Initial!U43:W43)),Data_Initial!V43))),"")</f>
        <v>-5.5286607528884497</v>
      </c>
      <c r="W43" s="79">
        <f ca="1">IFERROR(IF(W$3="","",(IF($B$3="On",IF(X$3="",AVERAGE(Data_Initial!V43:W43),AVERAGE(Data_Initial!V43:X43)),Data_Initial!W43))),"")</f>
        <v>-2.9046425261302224</v>
      </c>
      <c r="X43" s="79">
        <f ca="1">IFERROR(IF(X$3="","",(IF($B$3="On",IF(Y$3="",AVERAGE(Data_Initial!W43:X43),AVERAGE(Data_Initial!W43:Y43)),Data_Initial!X43))),"")</f>
        <v>1.8167797149564244</v>
      </c>
      <c r="Y43" s="79">
        <f ca="1">IFERROR(IF(Y$3="","",(IF($B$3="On",IF(Z$3="",AVERAGE(Data_Initial!X43:Y43),AVERAGE(Data_Initial!X43:Z43)),Data_Initial!Y43))),"")</f>
        <v>11.542412534970182</v>
      </c>
      <c r="Z43" s="79">
        <f ca="1">IFERROR(IF(Z$3="","",(IF($B$3="On",IF(AA$3="",AVERAGE(Data_Initial!Y43:Z43),AVERAGE(Data_Initial!Y43:AA43)),Data_Initial!Z43))),"")</f>
        <v>29.565948794904539</v>
      </c>
      <c r="AA43" s="79">
        <f ca="1">IFERROR(IF(AA$3="","",(IF($B$3="On",IF(AB$3="",AVERAGE(Data_Initial!Z43:AA43),AVERAGE(Data_Initial!Z43:AB43)),Data_Initial!AA43))),"")</f>
        <v>58.163620525506339</v>
      </c>
      <c r="AB43" s="79">
        <f ca="1">IFERROR(IF(AB$3="","",(IF($B$3="On",IF(AC$3="",AVERAGE(Data_Initial!AA43:AB43),AVERAGE(Data_Initial!AA43:AC43)),Data_Initial!AB43))),"")</f>
        <v>113.81463599297581</v>
      </c>
      <c r="AC43" s="79">
        <f ca="1">IFERROR(IF(AC$3="","",(IF($B$3="On",IF(AD$3="",AVERAGE(Data_Initial!AB43:AC43),AVERAGE(Data_Initial!AB43:AD43)),Data_Initial!AC43))),"")</f>
        <v>214.19731406481523</v>
      </c>
      <c r="AD43" s="79">
        <f ca="1">IFERROR(IF(AD$3="","",(IF($B$3="On",IF(AE$3="",AVERAGE(Data_Initial!AC43:AD43),AVERAGE(Data_Initial!AC43:AE43)),Data_Initial!AD43))),"")</f>
        <v>393.78638661859969</v>
      </c>
      <c r="AE43" s="79">
        <f ca="1">IFERROR(IF(AE$3="","",(IF($B$3="On",IF(AF$3="",AVERAGE(Data_Initial!AD43:AE43),AVERAGE(Data_Initial!AD43:AF43)),Data_Initial!AE43))),"")</f>
        <v>684.63162876240267</v>
      </c>
      <c r="AF43" s="79">
        <f ca="1">IFERROR(IF(AF$3="","",(IF($B$3="On",IF(AG$3="",AVERAGE(Data_Initial!AE43:AF43),AVERAGE(Data_Initial!AE43:AG43)),Data_Initial!AF43))),"")</f>
        <v>1110.008920828908</v>
      </c>
      <c r="AG43" s="79">
        <f ca="1">IFERROR(IF(AG$3="","",(IF($B$3="On",IF(AH$3="",AVERAGE(Data_Initial!AF43:AG43),AVERAGE(Data_Initial!AF43:AH43)),Data_Initial!AG43))),"")</f>
        <v>1620.16308599946</v>
      </c>
      <c r="AH43" s="79">
        <f ca="1">IFERROR(IF(AH$3="","",(IF($B$3="On",IF(AI$3="",AVERAGE(Data_Initial!AG43:AH43),AVERAGE(Data_Initial!AG43:AI43)),Data_Initial!AH43))),"")</f>
        <v>2134.5147876463534</v>
      </c>
      <c r="AI43" s="79">
        <f ca="1">IFERROR(IF(AI$3="","",(IF($B$3="On",IF(AJ$3="",AVERAGE(Data_Initial!AH43:AI43),AVERAGE(Data_Initial!AH43:AJ43)),Data_Initial!AI43))),"")</f>
        <v>2563.277797397297</v>
      </c>
      <c r="AJ43" s="79">
        <f ca="1">IFERROR(IF(AJ$3="","",(IF($B$3="On",IF(AK$3="",AVERAGE(Data_Initial!AI43:AJ43),AVERAGE(Data_Initial!AI43:AK43)),Data_Initial!AJ43))),"")</f>
        <v>2876.6989804219361</v>
      </c>
      <c r="AK43" s="79">
        <f ca="1">IFERROR(IF(AK$3="","",(IF($B$3="On",IF(AL$3="",AVERAGE(Data_Initial!AJ43:AK43),AVERAGE(Data_Initial!AJ43:AL43)),Data_Initial!AK43))),"")</f>
        <v>3081.98257271389</v>
      </c>
      <c r="AL43" s="79">
        <f ca="1">IFERROR(IF(AL$3="","",(IF($B$3="On",IF(AM$3="",AVERAGE(Data_Initial!AK43:AL43),AVERAGE(Data_Initial!AK43:AM43)),Data_Initial!AL43))),"")</f>
        <v>3208.2320887383103</v>
      </c>
      <c r="AM43" s="79">
        <f ca="1">IFERROR(IF(AM$3="","",(IF($B$3="On",IF(AN$3="",AVERAGE(Data_Initial!AL43:AM43),AVERAGE(Data_Initial!AL43:AN43)),Data_Initial!AM43))),"")</f>
        <v>3287.2425668521269</v>
      </c>
      <c r="AN43" s="79">
        <f ca="1">IFERROR(IF(AN$3="","",(IF($B$3="On",IF(AO$3="",AVERAGE(Data_Initial!AM43:AN43),AVERAGE(Data_Initial!AM43:AO43)),Data_Initial!AN43))),"")</f>
        <v>3337.1656239958998</v>
      </c>
      <c r="AO43" s="79">
        <f ca="1">IFERROR(IF(AO$3="","",(IF($B$3="On",IF(AP$3="",AVERAGE(Data_Initial!AN43:AO43),AVERAGE(Data_Initial!AN43:AP43)),Data_Initial!AO43))),"")</f>
        <v>3369.0209404478569</v>
      </c>
      <c r="AP43" s="79">
        <f ca="1">IFERROR(IF(AP$3="","",(IF($B$3="On",IF(AQ$3="",AVERAGE(Data_Initial!AO43:AP43),AVERAGE(Data_Initial!AO43:AQ43)),Data_Initial!AP43))),"")</f>
        <v>3381.9005086151551</v>
      </c>
      <c r="AQ43" s="79" t="str">
        <f>IFERROR(IF(AQ$3="","",(IF($B$3="On",IF(AR$3="",AVERAGE(Data_Initial!AP43:AQ43),AVERAGE(Data_Initial!AP43:AR43)),Data_Initial!AQ43))),"")</f>
        <v/>
      </c>
      <c r="AR43" s="79" t="str">
        <f>IFERROR(IF(AR$3="","",(IF($B$3="On",IF(AS$3="",AVERAGE(Data_Initial!AQ43:AR43),AVERAGE(Data_Initial!AQ43:AS43)),Data_Initial!AR43))),"")</f>
        <v/>
      </c>
      <c r="AS43" s="79" t="str">
        <f>IFERROR(IF(AS$3="","",(IF($B$3="On",IF(AT$3="",AVERAGE(Data_Initial!AR43:AS43),AVERAGE(Data_Initial!AR43:AT43)),Data_Initial!AS43))),"")</f>
        <v/>
      </c>
      <c r="AT43" s="79" t="str">
        <f>IFERROR(IF(AT$3="","",(IF($B$3="On",IF(AU$3="",AVERAGE(Data_Initial!AS43:AT43),AVERAGE(Data_Initial!AS43:AU43)),Data_Initial!AT43))),"")</f>
        <v/>
      </c>
      <c r="AU43" s="79" t="str">
        <f>IFERROR(IF(AU$3="","",(IF($B$3="On",IF(AV$3="",AVERAGE(Data_Initial!AT43:AU43),AVERAGE(Data_Initial!AT43:AV43)),Data_Initial!AU43))),"")</f>
        <v/>
      </c>
      <c r="AV43" s="79" t="str">
        <f>IFERROR(IF(AV$3="","",(IF($B$3="On",IF(AW$3="",AVERAGE(Data_Initial!AU43:AV43),AVERAGE(Data_Initial!AU43:AW43)),Data_Initial!AV43))),"")</f>
        <v/>
      </c>
      <c r="AW43" s="79" t="str">
        <f>IFERROR(IF(AW$3="","",(IF($B$3="On",IF(AX$3="",AVERAGE(Data_Initial!AV43:AW43),AVERAGE(Data_Initial!AV43:AX43)),Data_Initial!AW43))),"")</f>
        <v/>
      </c>
      <c r="AX43" s="79" t="str">
        <f>IFERROR(IF(AX$3="","",(IF($B$3="On",IF(AY$3="",AVERAGE(Data_Initial!AW43:AX43),AVERAGE(Data_Initial!AW43:AY43)),Data_Initial!AX43))),"")</f>
        <v/>
      </c>
      <c r="AY43" s="79" t="str">
        <f>IFERROR(IF(AY$3="","",(IF($B$3="On",IF(AZ$3="",AVERAGE(Data_Initial!AX43:AY43),AVERAGE(Data_Initial!AX43:AZ43)),Data_Initial!AY43))),"")</f>
        <v/>
      </c>
      <c r="AZ43" s="79" t="str">
        <f>IFERROR(IF(AZ$3="","",(IF($B$3="On",IF(BA$3="",AVERAGE(Data_Initial!AY43:AZ43),AVERAGE(Data_Initial!AY43:BA43)),Data_Initial!AZ43))),"")</f>
        <v/>
      </c>
      <c r="BA43" s="79"/>
      <c r="BB43" s="79"/>
      <c r="BC43" s="79"/>
      <c r="BD43" s="79"/>
      <c r="BE43" s="79"/>
      <c r="BF43" s="79"/>
      <c r="BG43" s="79"/>
      <c r="BH43" s="79"/>
      <c r="BI43" s="79"/>
      <c r="BJ43" s="79"/>
      <c r="BK43" s="79"/>
      <c r="BL43" s="79"/>
      <c r="BM43" s="79"/>
      <c r="BN43" s="79"/>
      <c r="BO43" s="79"/>
      <c r="BP43" s="79"/>
      <c r="BQ43" s="79"/>
      <c r="BR43" s="79"/>
      <c r="BS43" s="79"/>
      <c r="BT43" s="79"/>
      <c r="BU43" s="79"/>
      <c r="BV43" s="79"/>
      <c r="BW43" s="79"/>
      <c r="BX43" s="79"/>
      <c r="BY43" s="79"/>
      <c r="BZ43" s="79"/>
    </row>
    <row r="44" spans="1:78" x14ac:dyDescent="0.25">
      <c r="A44" s="79">
        <f ca="1">Data_Initial!A44</f>
        <v>1</v>
      </c>
      <c r="B44" s="79" t="str">
        <f ca="1">Data_Initial!B44</f>
        <v>A6</v>
      </c>
      <c r="C44" s="79">
        <f ca="1">IFERROR(IF($B$3="On",AVERAGE(Data_Initial!C44:D44),Data_Initial!C44),"")</f>
        <v>7.341516205074635</v>
      </c>
      <c r="D44" s="79">
        <f ca="1">IFERROR(IF(D$3="","",(IF($B$3="On",IF(E$3="",AVERAGE(Data_Initial!C44:D44),AVERAGE(Data_Initial!C44:E44)),Data_Initial!D44))),"")</f>
        <v>10.045322819837557</v>
      </c>
      <c r="E44" s="79">
        <f ca="1">IFERROR(IF(E$3="","",(IF($B$3="On",IF(F$3="",AVERAGE(Data_Initial!D44:E44),AVERAGE(Data_Initial!D44:F44)),Data_Initial!E44))),"")</f>
        <v>11.627963265724846</v>
      </c>
      <c r="F44" s="79">
        <f ca="1">IFERROR(IF(F$3="","",(IF($B$3="On",IF(G$3="",AVERAGE(Data_Initial!E44:F44),AVERAGE(Data_Initial!E44:G44)),Data_Initial!F44))),"")</f>
        <v>8.6387440765195862</v>
      </c>
      <c r="G44" s="79">
        <f ca="1">IFERROR(IF(G$3="","",(IF($B$3="On",IF(H$3="",AVERAGE(Data_Initial!F44:G44),AVERAGE(Data_Initial!F44:H44)),Data_Initial!G44))),"")</f>
        <v>4.4326215581466704</v>
      </c>
      <c r="H44" s="79">
        <f ca="1">IFERROR(IF(H$3="","",(IF($B$3="On",IF(I$3="",AVERAGE(Data_Initial!G44:H44),AVERAGE(Data_Initial!G44:I44)),Data_Initial!H44))),"")</f>
        <v>2.6866740149196935</v>
      </c>
      <c r="I44" s="79">
        <f ca="1">IFERROR(IF(I$3="","",(IF($B$3="On",IF(J$3="",AVERAGE(Data_Initial!H44:I44),AVERAGE(Data_Initial!H44:J44)),Data_Initial!I44))),"")</f>
        <v>0.72458593129431337</v>
      </c>
      <c r="J44" s="79">
        <f ca="1">IFERROR(IF(J$3="","",(IF($B$3="On",IF(K$3="",AVERAGE(Data_Initial!I44:J44),AVERAGE(Data_Initial!I44:K44)),Data_Initial!J44))),"")</f>
        <v>-2.56100258095042</v>
      </c>
      <c r="K44" s="79">
        <f ca="1">IFERROR(IF(K$3="","",(IF($B$3="On",IF(L$3="",AVERAGE(Data_Initial!J44:K44),AVERAGE(Data_Initial!J44:L44)),Data_Initial!K44))),"")</f>
        <v>-5.5715184364952002</v>
      </c>
      <c r="L44" s="79">
        <f ca="1">IFERROR(IF(L$3="","",(IF($B$3="On",IF(M$3="",AVERAGE(Data_Initial!K44:L44),AVERAGE(Data_Initial!K44:M44)),Data_Initial!L44))),"")</f>
        <v>-6.6151856486712832</v>
      </c>
      <c r="M44" s="79">
        <f ca="1">IFERROR(IF(M$3="","",(IF($B$3="On",IF(N$3="",AVERAGE(Data_Initial!L44:M44),AVERAGE(Data_Initial!L44:N44)),Data_Initial!M44))),"")</f>
        <v>-6.9339786889551434</v>
      </c>
      <c r="N44" s="79">
        <f ca="1">IFERROR(IF(N$3="","",(IF($B$3="On",IF(O$3="",AVERAGE(Data_Initial!M44:N44),AVERAGE(Data_Initial!M44:O44)),Data_Initial!N44))),"")</f>
        <v>-7.41221339300197</v>
      </c>
      <c r="O44" s="79">
        <f ca="1">IFERROR(IF(O$3="","",(IF($B$3="On",IF(P$3="",AVERAGE(Data_Initial!N44:O44),AVERAGE(Data_Initial!N44:P44)),Data_Initial!O44))),"")</f>
        <v>-7.583402379324677</v>
      </c>
      <c r="P44" s="79">
        <f ca="1">IFERROR(IF(P$3="","",(IF($B$3="On",IF(Q$3="",AVERAGE(Data_Initial!O44:P44),AVERAGE(Data_Initial!O44:Q44)),Data_Initial!P44))),"")</f>
        <v>-7.24750746666541</v>
      </c>
      <c r="Q44" s="79">
        <f ca="1">IFERROR(IF(Q$3="","",(IF($B$3="On",IF(R$3="",AVERAGE(Data_Initial!P44:Q44),AVERAGE(Data_Initial!P44:R44)),Data_Initial!Q44))),"")</f>
        <v>-8.5643763765539731</v>
      </c>
      <c r="R44" s="79">
        <f ca="1">IFERROR(IF(R$3="","",(IF($B$3="On",IF(S$3="",AVERAGE(Data_Initial!Q44:R44),AVERAGE(Data_Initial!Q44:S44)),Data_Initial!R44))),"")</f>
        <v>-9.8829379196160421</v>
      </c>
      <c r="S44" s="79">
        <f ca="1">IFERROR(IF(S$3="","",(IF($B$3="On",IF(T$3="",AVERAGE(Data_Initial!R44:S44),AVERAGE(Data_Initial!R44:T44)),Data_Initial!S44))),"")</f>
        <v>-10.210222979540831</v>
      </c>
      <c r="T44" s="79">
        <f ca="1">IFERROR(IF(T$3="","",(IF($B$3="On",IF(U$3="",AVERAGE(Data_Initial!S44:T44),AVERAGE(Data_Initial!S44:U44)),Data_Initial!T44))),"")</f>
        <v>-8.4267417171778831</v>
      </c>
      <c r="U44" s="79">
        <f ca="1">IFERROR(IF(U$3="","",(IF($B$3="On",IF(V$3="",AVERAGE(Data_Initial!T44:U44),AVERAGE(Data_Initial!T44:V44)),Data_Initial!U44))),"")</f>
        <v>-4.6908152747228096</v>
      </c>
      <c r="V44" s="79">
        <f ca="1">IFERROR(IF(V$3="","",(IF($B$3="On",IF(W$3="",AVERAGE(Data_Initial!U44:V44),AVERAGE(Data_Initial!U44:W44)),Data_Initial!V44))),"")</f>
        <v>1.5867862116253209</v>
      </c>
      <c r="W44" s="79">
        <f ca="1">IFERROR(IF(W$3="","",(IF($B$3="On",IF(X$3="",AVERAGE(Data_Initial!V44:W44),AVERAGE(Data_Initial!V44:X44)),Data_Initial!W44))),"")</f>
        <v>14.568711552332374</v>
      </c>
      <c r="X44" s="79">
        <f ca="1">IFERROR(IF(X$3="","",(IF($B$3="On",IF(Y$3="",AVERAGE(Data_Initial!W44:X44),AVERAGE(Data_Initial!W44:Y44)),Data_Initial!X44))),"")</f>
        <v>36.297535715780803</v>
      </c>
      <c r="Y44" s="79">
        <f ca="1">IFERROR(IF(Y$3="","",(IF($B$3="On",IF(Z$3="",AVERAGE(Data_Initial!X44:Y44),AVERAGE(Data_Initial!X44:Z44)),Data_Initial!Y44))),"")</f>
        <v>74.166981266141235</v>
      </c>
      <c r="Z44" s="79">
        <f ca="1">IFERROR(IF(Z$3="","",(IF($B$3="On",IF(AA$3="",AVERAGE(Data_Initial!Y44:Z44),AVERAGE(Data_Initial!Y44:AA44)),Data_Initial!Z44))),"")</f>
        <v>137.97720269047377</v>
      </c>
      <c r="AA44" s="79">
        <f ca="1">IFERROR(IF(AA$3="","",(IF($B$3="On",IF(AB$3="",AVERAGE(Data_Initial!Z44:AA44),AVERAGE(Data_Initial!Z44:AB44)),Data_Initial!AA44))),"")</f>
        <v>242.98975683377702</v>
      </c>
      <c r="AB44" s="79">
        <f ca="1">IFERROR(IF(AB$3="","",(IF($B$3="On",IF(AC$3="",AVERAGE(Data_Initial!AA44:AB44),AVERAGE(Data_Initial!AA44:AC44)),Data_Initial!AB44))),"")</f>
        <v>409.27554210317635</v>
      </c>
      <c r="AC44" s="79">
        <f ca="1">IFERROR(IF(AC$3="","",(IF($B$3="On",IF(AD$3="",AVERAGE(Data_Initial!AB44:AC44),AVERAGE(Data_Initial!AB44:AD44)),Data_Initial!AC44))),"")</f>
        <v>656.3370213529787</v>
      </c>
      <c r="AD44" s="79">
        <f ca="1">IFERROR(IF(AD$3="","",(IF($B$3="On",IF(AE$3="",AVERAGE(Data_Initial!AC44:AD44),AVERAGE(Data_Initial!AC44:AE44)),Data_Initial!AD44))),"")</f>
        <v>991.53886114165778</v>
      </c>
      <c r="AE44" s="79">
        <f ca="1">IFERROR(IF(AE$3="","",(IF($B$3="On",IF(AF$3="",AVERAGE(Data_Initial!AD44:AE44),AVERAGE(Data_Initial!AD44:AF44)),Data_Initial!AE44))),"")</f>
        <v>1389.8437888826122</v>
      </c>
      <c r="AF44" s="79">
        <f ca="1">IFERROR(IF(AF$3="","",(IF($B$3="On",IF(AG$3="",AVERAGE(Data_Initial!AE44:AF44),AVERAGE(Data_Initial!AE44:AG44)),Data_Initial!AF44))),"")</f>
        <v>1797.5789679592599</v>
      </c>
      <c r="AG44" s="79">
        <f ca="1">IFERROR(IF(AG$3="","",(IF($B$3="On",IF(AH$3="",AVERAGE(Data_Initial!AF44:AG44),AVERAGE(Data_Initial!AF44:AH44)),Data_Initial!AG44))),"")</f>
        <v>2152.1365557606532</v>
      </c>
      <c r="AH44" s="79">
        <f ca="1">IFERROR(IF(AH$3="","",(IF($B$3="On",IF(AI$3="",AVERAGE(Data_Initial!AG44:AH44),AVERAGE(Data_Initial!AG44:AI44)),Data_Initial!AH44))),"")</f>
        <v>2418.4161307652998</v>
      </c>
      <c r="AI44" s="79">
        <f ca="1">IFERROR(IF(AI$3="","",(IF($B$3="On",IF(AJ$3="",AVERAGE(Data_Initial!AH44:AI44),AVERAGE(Data_Initial!AH44:AJ44)),Data_Initial!AI44))),"")</f>
        <v>2597.4183558556833</v>
      </c>
      <c r="AJ44" s="79">
        <f ca="1">IFERROR(IF(AJ$3="","",(IF($B$3="On",IF(AK$3="",AVERAGE(Data_Initial!AI44:AJ44),AVERAGE(Data_Initial!AI44:AK44)),Data_Initial!AJ44))),"")</f>
        <v>2722.0225585862736</v>
      </c>
      <c r="AK44" s="79">
        <f ca="1">IFERROR(IF(AK$3="","",(IF($B$3="On",IF(AL$3="",AVERAGE(Data_Initial!AJ44:AK44),AVERAGE(Data_Initial!AJ44:AL44)),Data_Initial!AK44))),"")</f>
        <v>2818.9414106628501</v>
      </c>
      <c r="AL44" s="79">
        <f ca="1">IFERROR(IF(AL$3="","",(IF($B$3="On",IF(AM$3="",AVERAGE(Data_Initial!AK44:AL44),AVERAGE(Data_Initial!AK44:AM44)),Data_Initial!AL44))),"")</f>
        <v>2903.04972771027</v>
      </c>
      <c r="AM44" s="79">
        <f ca="1">IFERROR(IF(AM$3="","",(IF($B$3="On",IF(AN$3="",AVERAGE(Data_Initial!AL44:AM44),AVERAGE(Data_Initial!AL44:AN44)),Data_Initial!AM44))),"")</f>
        <v>2971.4841860072033</v>
      </c>
      <c r="AN44" s="79">
        <f ca="1">IFERROR(IF(AN$3="","",(IF($B$3="On",IF(AO$3="",AVERAGE(Data_Initial!AM44:AN44),AVERAGE(Data_Initial!AM44:AO44)),Data_Initial!AN44))),"")</f>
        <v>3025.503133575377</v>
      </c>
      <c r="AO44" s="79">
        <f ca="1">IFERROR(IF(AO$3="","",(IF($B$3="On",IF(AP$3="",AVERAGE(Data_Initial!AN44:AO44),AVERAGE(Data_Initial!AN44:AP44)),Data_Initial!AO44))),"")</f>
        <v>3067.6341921854496</v>
      </c>
      <c r="AP44" s="79">
        <f ca="1">IFERROR(IF(AP$3="","",(IF($B$3="On",IF(AQ$3="",AVERAGE(Data_Initial!AO44:AP44),AVERAGE(Data_Initial!AO44:AQ44)),Data_Initial!AP44))),"")</f>
        <v>3087.1147537021652</v>
      </c>
      <c r="AQ44" s="79" t="str">
        <f>IFERROR(IF(AQ$3="","",(IF($B$3="On",IF(AR$3="",AVERAGE(Data_Initial!AP44:AQ44),AVERAGE(Data_Initial!AP44:AR44)),Data_Initial!AQ44))),"")</f>
        <v/>
      </c>
      <c r="AR44" s="79" t="str">
        <f>IFERROR(IF(AR$3="","",(IF($B$3="On",IF(AS$3="",AVERAGE(Data_Initial!AQ44:AR44),AVERAGE(Data_Initial!AQ44:AS44)),Data_Initial!AR44))),"")</f>
        <v/>
      </c>
      <c r="AS44" s="79" t="str">
        <f>IFERROR(IF(AS$3="","",(IF($B$3="On",IF(AT$3="",AVERAGE(Data_Initial!AR44:AS44),AVERAGE(Data_Initial!AR44:AT44)),Data_Initial!AS44))),"")</f>
        <v/>
      </c>
      <c r="AT44" s="79" t="str">
        <f>IFERROR(IF(AT$3="","",(IF($B$3="On",IF(AU$3="",AVERAGE(Data_Initial!AS44:AT44),AVERAGE(Data_Initial!AS44:AU44)),Data_Initial!AT44))),"")</f>
        <v/>
      </c>
      <c r="AU44" s="79" t="str">
        <f>IFERROR(IF(AU$3="","",(IF($B$3="On",IF(AV$3="",AVERAGE(Data_Initial!AT44:AU44),AVERAGE(Data_Initial!AT44:AV44)),Data_Initial!AU44))),"")</f>
        <v/>
      </c>
      <c r="AV44" s="79" t="str">
        <f>IFERROR(IF(AV$3="","",(IF($B$3="On",IF(AW$3="",AVERAGE(Data_Initial!AU44:AV44),AVERAGE(Data_Initial!AU44:AW44)),Data_Initial!AV44))),"")</f>
        <v/>
      </c>
      <c r="AW44" s="79" t="str">
        <f>IFERROR(IF(AW$3="","",(IF($B$3="On",IF(AX$3="",AVERAGE(Data_Initial!AV44:AW44),AVERAGE(Data_Initial!AV44:AX44)),Data_Initial!AW44))),"")</f>
        <v/>
      </c>
      <c r="AX44" s="79" t="str">
        <f>IFERROR(IF(AX$3="","",(IF($B$3="On",IF(AY$3="",AVERAGE(Data_Initial!AW44:AX44),AVERAGE(Data_Initial!AW44:AY44)),Data_Initial!AX44))),"")</f>
        <v/>
      </c>
      <c r="AY44" s="79" t="str">
        <f>IFERROR(IF(AY$3="","",(IF($B$3="On",IF(AZ$3="",AVERAGE(Data_Initial!AX44:AY44),AVERAGE(Data_Initial!AX44:AZ44)),Data_Initial!AY44))),"")</f>
        <v/>
      </c>
      <c r="AZ44" s="79" t="str">
        <f>IFERROR(IF(AZ$3="","",(IF($B$3="On",IF(BA$3="",AVERAGE(Data_Initial!AY44:AZ44),AVERAGE(Data_Initial!AY44:BA44)),Data_Initial!AZ44))),"")</f>
        <v/>
      </c>
      <c r="BA44" s="79"/>
      <c r="BB44" s="79"/>
      <c r="BC44" s="79"/>
      <c r="BD44" s="79"/>
      <c r="BE44" s="79"/>
      <c r="BF44" s="79"/>
      <c r="BG44" s="79"/>
      <c r="BH44" s="79"/>
      <c r="BI44" s="79"/>
      <c r="BJ44" s="79"/>
      <c r="BK44" s="79"/>
      <c r="BL44" s="79"/>
      <c r="BM44" s="79"/>
      <c r="BN44" s="79"/>
      <c r="BO44" s="79"/>
      <c r="BP44" s="79"/>
      <c r="BQ44" s="79"/>
      <c r="BR44" s="79"/>
      <c r="BS44" s="79"/>
      <c r="BT44" s="79"/>
      <c r="BU44" s="79"/>
      <c r="BV44" s="79"/>
      <c r="BW44" s="79"/>
      <c r="BX44" s="79"/>
      <c r="BY44" s="79"/>
      <c r="BZ44" s="79"/>
    </row>
    <row r="45" spans="1:78" x14ac:dyDescent="0.25">
      <c r="A45" s="79">
        <f ca="1">Data_Initial!A45</f>
        <v>1</v>
      </c>
      <c r="B45" s="79" t="str">
        <f ca="1">Data_Initial!B45</f>
        <v>B6</v>
      </c>
      <c r="C45" s="79">
        <f ca="1">IFERROR(IF($B$3="On",AVERAGE(Data_Initial!C45:D45),Data_Initial!C45),"")</f>
        <v>0.46468418891572494</v>
      </c>
      <c r="D45" s="79">
        <f ca="1">IFERROR(IF(D$3="","",(IF($B$3="On",IF(E$3="",AVERAGE(Data_Initial!C45:D45),AVERAGE(Data_Initial!C45:E45)),Data_Initial!D45))),"")</f>
        <v>3.0818372950563266</v>
      </c>
      <c r="E45" s="79">
        <f ca="1">IFERROR(IF(E$3="","",(IF($B$3="On",IF(F$3="",AVERAGE(Data_Initial!D45:E45),AVERAGE(Data_Initial!D45:F45)),Data_Initial!E45))),"")</f>
        <v>6.4198555333015674</v>
      </c>
      <c r="F45" s="79">
        <f ca="1">IFERROR(IF(F$3="","",(IF($B$3="On",IF(G$3="",AVERAGE(Data_Initial!E45:F45),AVERAGE(Data_Initial!E45:G45)),Data_Initial!F45))),"")</f>
        <v>4.4982490578016341</v>
      </c>
      <c r="G45" s="79">
        <f ca="1">IFERROR(IF(G$3="","",(IF($B$3="On",IF(H$3="",AVERAGE(Data_Initial!F45:G45),AVERAGE(Data_Initial!F45:H45)),Data_Initial!G45))),"")</f>
        <v>2.6673956930139866</v>
      </c>
      <c r="H45" s="79">
        <f ca="1">IFERROR(IF(H$3="","",(IF($B$3="On",IF(I$3="",AVERAGE(Data_Initial!G45:H45),AVERAGE(Data_Initial!G45:I45)),Data_Initial!H45))),"")</f>
        <v>3.0194495550605698</v>
      </c>
      <c r="I45" s="79">
        <f ca="1">IFERROR(IF(I$3="","",(IF($B$3="On",IF(J$3="",AVERAGE(Data_Initial!H45:I45),AVERAGE(Data_Initial!H45:J45)),Data_Initial!I45))),"")</f>
        <v>2.31080434654268</v>
      </c>
      <c r="J45" s="79">
        <f ca="1">IFERROR(IF(J$3="","",(IF($B$3="On",IF(K$3="",AVERAGE(Data_Initial!I45:J45),AVERAGE(Data_Initial!I45:K45)),Data_Initial!J45))),"")</f>
        <v>1.1574088766877411</v>
      </c>
      <c r="K45" s="79">
        <f ca="1">IFERROR(IF(K$3="","",(IF($B$3="On",IF(L$3="",AVERAGE(Data_Initial!J45:K45),AVERAGE(Data_Initial!J45:L45)),Data_Initial!K45))),"")</f>
        <v>0.62605810047428434</v>
      </c>
      <c r="L45" s="79">
        <f ca="1">IFERROR(IF(L$3="","",(IF($B$3="On",IF(M$3="",AVERAGE(Data_Initial!K45:L45),AVERAGE(Data_Initial!K45:M45)),Data_Initial!L45))),"")</f>
        <v>-2.0989712055679788</v>
      </c>
      <c r="M45" s="79">
        <f ca="1">IFERROR(IF(M$3="","",(IF($B$3="On",IF(N$3="",AVERAGE(Data_Initial!L45:M45),AVERAGE(Data_Initial!L45:N45)),Data_Initial!M45))),"")</f>
        <v>-2.4844173279392034</v>
      </c>
      <c r="N45" s="79">
        <f ca="1">IFERROR(IF(N$3="","",(IF($B$3="On",IF(O$3="",AVERAGE(Data_Initial!M45:N45),AVERAGE(Data_Initial!M45:O45)),Data_Initial!N45))),"")</f>
        <v>-4.9347516198627099</v>
      </c>
      <c r="O45" s="79">
        <f ca="1">IFERROR(IF(O$3="","",(IF($B$3="On",IF(P$3="",AVERAGE(Data_Initial!N45:O45),AVERAGE(Data_Initial!N45:P45)),Data_Initial!O45))),"")</f>
        <v>-5.1597960501017033</v>
      </c>
      <c r="P45" s="79">
        <f ca="1">IFERROR(IF(P$3="","",(IF($B$3="On",IF(Q$3="",AVERAGE(Data_Initial!O45:P45),AVERAGE(Data_Initial!O45:Q45)),Data_Initial!P45))),"")</f>
        <v>-9.560548498114704</v>
      </c>
      <c r="Q45" s="79">
        <f ca="1">IFERROR(IF(Q$3="","",(IF($B$3="On",IF(R$3="",AVERAGE(Data_Initial!P45:Q45),AVERAGE(Data_Initial!P45:R45)),Data_Initial!Q45))),"")</f>
        <v>-9.7792464241535129</v>
      </c>
      <c r="R45" s="79">
        <f ca="1">IFERROR(IF(R$3="","",(IF($B$3="On",IF(S$3="",AVERAGE(Data_Initial!Q45:R45),AVERAGE(Data_Initial!Q45:S45)),Data_Initial!R45))),"")</f>
        <v>-10.921272135801852</v>
      </c>
      <c r="S45" s="79">
        <f ca="1">IFERROR(IF(S$3="","",(IF($B$3="On",IF(T$3="",AVERAGE(Data_Initial!R45:S45),AVERAGE(Data_Initial!R45:T45)),Data_Initial!S45))),"")</f>
        <v>-10.487828058854754</v>
      </c>
      <c r="T45" s="79">
        <f ca="1">IFERROR(IF(T$3="","",(IF($B$3="On",IF(U$3="",AVERAGE(Data_Initial!S45:T45),AVERAGE(Data_Initial!S45:U45)),Data_Initial!T45))),"")</f>
        <v>-10.899362722326437</v>
      </c>
      <c r="U45" s="79">
        <f ca="1">IFERROR(IF(U$3="","",(IF($B$3="On",IF(V$3="",AVERAGE(Data_Initial!T45:U45),AVERAGE(Data_Initial!T45:V45)),Data_Initial!U45))),"")</f>
        <v>-7.0259627609806117</v>
      </c>
      <c r="V45" s="79">
        <f ca="1">IFERROR(IF(V$3="","",(IF($B$3="On",IF(W$3="",AVERAGE(Data_Initial!U45:V45),AVERAGE(Data_Initial!U45:W45)),Data_Initial!V45))),"")</f>
        <v>1.6656908411299216</v>
      </c>
      <c r="W45" s="79">
        <f ca="1">IFERROR(IF(W$3="","",(IF($B$3="On",IF(X$3="",AVERAGE(Data_Initial!V45:W45),AVERAGE(Data_Initial!V45:X45)),Data_Initial!W45))),"")</f>
        <v>14.533956899101959</v>
      </c>
      <c r="X45" s="79">
        <f ca="1">IFERROR(IF(X$3="","",(IF($B$3="On",IF(Y$3="",AVERAGE(Data_Initial!W45:X45),AVERAGE(Data_Initial!W45:Y45)),Data_Initial!X45))),"")</f>
        <v>37.564668282695798</v>
      </c>
      <c r="Y45" s="79">
        <f ca="1">IFERROR(IF(Y$3="","",(IF($B$3="On",IF(Z$3="",AVERAGE(Data_Initial!X45:Y45),AVERAGE(Data_Initial!X45:Z45)),Data_Initial!Y45))),"")</f>
        <v>76.841990049393132</v>
      </c>
      <c r="Z45" s="79">
        <f ca="1">IFERROR(IF(Z$3="","",(IF($B$3="On",IF(AA$3="",AVERAGE(Data_Initial!Y45:Z45),AVERAGE(Data_Initial!Y45:AA45)),Data_Initial!Z45))),"")</f>
        <v>144.52171048691548</v>
      </c>
      <c r="AA45" s="79">
        <f ca="1">IFERROR(IF(AA$3="","",(IF($B$3="On",IF(AB$3="",AVERAGE(Data_Initial!Z45:AA45),AVERAGE(Data_Initial!Z45:AB45)),Data_Initial!AA45))),"")</f>
        <v>253.46475667956767</v>
      </c>
      <c r="AB45" s="79">
        <f ca="1">IFERROR(IF(AB$3="","",(IF($B$3="On",IF(AC$3="",AVERAGE(Data_Initial!AA45:AB45),AVERAGE(Data_Initial!AA45:AC45)),Data_Initial!AB45))),"")</f>
        <v>426.99247020877937</v>
      </c>
      <c r="AC45" s="79">
        <f ca="1">IFERROR(IF(AC$3="","",(IF($B$3="On",IF(AD$3="",AVERAGE(Data_Initial!AB45:AC45),AVERAGE(Data_Initial!AB45:AD45)),Data_Initial!AC45))),"")</f>
        <v>686.28262621994099</v>
      </c>
      <c r="AD45" s="79">
        <f ca="1">IFERROR(IF(AD$3="","",(IF($B$3="On",IF(AE$3="",AVERAGE(Data_Initial!AC45:AD45),AVERAGE(Data_Initial!AC45:AE45)),Data_Initial!AD45))),"")</f>
        <v>1044.813262347029</v>
      </c>
      <c r="AE45" s="79">
        <f ca="1">IFERROR(IF(AE$3="","",(IF($B$3="On",IF(AF$3="",AVERAGE(Data_Initial!AD45:AE45),AVERAGE(Data_Initial!AD45:AF45)),Data_Initial!AE45))),"")</f>
        <v>1477.0677893165366</v>
      </c>
      <c r="AF45" s="79">
        <f ca="1">IFERROR(IF(AF$3="","",(IF($B$3="On",IF(AG$3="",AVERAGE(Data_Initial!AE45:AF45),AVERAGE(Data_Initial!AE45:AG45)),Data_Initial!AF45))),"")</f>
        <v>1926.3973285522468</v>
      </c>
      <c r="AG45" s="79">
        <f ca="1">IFERROR(IF(AG$3="","",(IF($B$3="On",IF(AH$3="",AVERAGE(Data_Initial!AF45:AG45),AVERAGE(Data_Initial!AF45:AH45)),Data_Initial!AG45))),"")</f>
        <v>2321.7346489471934</v>
      </c>
      <c r="AH45" s="79">
        <f ca="1">IFERROR(IF(AH$3="","",(IF($B$3="On",IF(AI$3="",AVERAGE(Data_Initial!AG45:AH45),AVERAGE(Data_Initial!AG45:AI45)),Data_Initial!AH45))),"")</f>
        <v>2622.2571635151198</v>
      </c>
      <c r="AI45" s="79">
        <f ca="1">IFERROR(IF(AI$3="","",(IF($B$3="On",IF(AJ$3="",AVERAGE(Data_Initial!AH45:AI45),AVERAGE(Data_Initial!AH45:AJ45)),Data_Initial!AI45))),"")</f>
        <v>2828.3493059975531</v>
      </c>
      <c r="AJ45" s="79">
        <f ca="1">IFERROR(IF(AJ$3="","",(IF($B$3="On",IF(AK$3="",AVERAGE(Data_Initial!AI45:AJ45),AVERAGE(Data_Initial!AI45:AK45)),Data_Initial!AJ45))),"")</f>
        <v>2971.9261679899701</v>
      </c>
      <c r="AK45" s="79">
        <f ca="1">IFERROR(IF(AK$3="","",(IF($B$3="On",IF(AL$3="",AVERAGE(Data_Initial!AJ45:AK45),AVERAGE(Data_Initial!AJ45:AL45)),Data_Initial!AK45))),"")</f>
        <v>3082.5976497677098</v>
      </c>
      <c r="AL45" s="79">
        <f ca="1">IFERROR(IF(AL$3="","",(IF($B$3="On",IF(AM$3="",AVERAGE(Data_Initial!AK45:AL45),AVERAGE(Data_Initial!AK45:AM45)),Data_Initial!AL45))),"")</f>
        <v>3175.3620885241967</v>
      </c>
      <c r="AM45" s="79">
        <f ca="1">IFERROR(IF(AM$3="","",(IF($B$3="On",IF(AN$3="",AVERAGE(Data_Initial!AL45:AM45),AVERAGE(Data_Initial!AL45:AN45)),Data_Initial!AM45))),"")</f>
        <v>3250.4222120240229</v>
      </c>
      <c r="AN45" s="79">
        <f ca="1">IFERROR(IF(AN$3="","",(IF($B$3="On",IF(AO$3="",AVERAGE(Data_Initial!AM45:AN45),AVERAGE(Data_Initial!AM45:AO45)),Data_Initial!AN45))),"")</f>
        <v>3311.5070807380071</v>
      </c>
      <c r="AO45" s="79">
        <f ca="1">IFERROR(IF(AO$3="","",(IF($B$3="On",IF(AP$3="",AVERAGE(Data_Initial!AN45:AO45),AVERAGE(Data_Initial!AN45:AP45)),Data_Initial!AO45))),"")</f>
        <v>3361.2947368891469</v>
      </c>
      <c r="AP45" s="79">
        <f ca="1">IFERROR(IF(AP$3="","",(IF($B$3="On",IF(AQ$3="",AVERAGE(Data_Initial!AO45:AP45),AVERAGE(Data_Initial!AO45:AQ45)),Data_Initial!AP45))),"")</f>
        <v>3385.02238217895</v>
      </c>
      <c r="AQ45" s="79" t="str">
        <f>IFERROR(IF(AQ$3="","",(IF($B$3="On",IF(AR$3="",AVERAGE(Data_Initial!AP45:AQ45),AVERAGE(Data_Initial!AP45:AR45)),Data_Initial!AQ45))),"")</f>
        <v/>
      </c>
      <c r="AR45" s="79" t="str">
        <f>IFERROR(IF(AR$3="","",(IF($B$3="On",IF(AS$3="",AVERAGE(Data_Initial!AQ45:AR45),AVERAGE(Data_Initial!AQ45:AS45)),Data_Initial!AR45))),"")</f>
        <v/>
      </c>
      <c r="AS45" s="79" t="str">
        <f>IFERROR(IF(AS$3="","",(IF($B$3="On",IF(AT$3="",AVERAGE(Data_Initial!AR45:AS45),AVERAGE(Data_Initial!AR45:AT45)),Data_Initial!AS45))),"")</f>
        <v/>
      </c>
      <c r="AT45" s="79" t="str">
        <f>IFERROR(IF(AT$3="","",(IF($B$3="On",IF(AU$3="",AVERAGE(Data_Initial!AS45:AT45),AVERAGE(Data_Initial!AS45:AU45)),Data_Initial!AT45))),"")</f>
        <v/>
      </c>
      <c r="AU45" s="79" t="str">
        <f>IFERROR(IF(AU$3="","",(IF($B$3="On",IF(AV$3="",AVERAGE(Data_Initial!AT45:AU45),AVERAGE(Data_Initial!AT45:AV45)),Data_Initial!AU45))),"")</f>
        <v/>
      </c>
      <c r="AV45" s="79" t="str">
        <f>IFERROR(IF(AV$3="","",(IF($B$3="On",IF(AW$3="",AVERAGE(Data_Initial!AU45:AV45),AVERAGE(Data_Initial!AU45:AW45)),Data_Initial!AV45))),"")</f>
        <v/>
      </c>
      <c r="AW45" s="79" t="str">
        <f>IFERROR(IF(AW$3="","",(IF($B$3="On",IF(AX$3="",AVERAGE(Data_Initial!AV45:AW45),AVERAGE(Data_Initial!AV45:AX45)),Data_Initial!AW45))),"")</f>
        <v/>
      </c>
      <c r="AX45" s="79" t="str">
        <f>IFERROR(IF(AX$3="","",(IF($B$3="On",IF(AY$3="",AVERAGE(Data_Initial!AW45:AX45),AVERAGE(Data_Initial!AW45:AY45)),Data_Initial!AX45))),"")</f>
        <v/>
      </c>
      <c r="AY45" s="79" t="str">
        <f>IFERROR(IF(AY$3="","",(IF($B$3="On",IF(AZ$3="",AVERAGE(Data_Initial!AX45:AY45),AVERAGE(Data_Initial!AX45:AZ45)),Data_Initial!AY45))),"")</f>
        <v/>
      </c>
      <c r="AZ45" s="79" t="str">
        <f>IFERROR(IF(AZ$3="","",(IF($B$3="On",IF(BA$3="",AVERAGE(Data_Initial!AY45:AZ45),AVERAGE(Data_Initial!AY45:BA45)),Data_Initial!AZ45))),"")</f>
        <v/>
      </c>
      <c r="BA45" s="79"/>
      <c r="BB45" s="79"/>
      <c r="BC45" s="79"/>
      <c r="BD45" s="79"/>
      <c r="BE45" s="79"/>
      <c r="BF45" s="79"/>
      <c r="BG45" s="79"/>
      <c r="BH45" s="79"/>
      <c r="BI45" s="79"/>
      <c r="BJ45" s="79"/>
      <c r="BK45" s="79"/>
      <c r="BL45" s="79"/>
      <c r="BM45" s="79"/>
      <c r="BN45" s="79"/>
      <c r="BO45" s="79"/>
      <c r="BP45" s="79"/>
      <c r="BQ45" s="79"/>
      <c r="BR45" s="79"/>
      <c r="BS45" s="79"/>
      <c r="BT45" s="79"/>
      <c r="BU45" s="79"/>
      <c r="BV45" s="79"/>
      <c r="BW45" s="79"/>
      <c r="BX45" s="79"/>
      <c r="BY45" s="79"/>
      <c r="BZ45" s="79"/>
    </row>
    <row r="46" spans="1:78" x14ac:dyDescent="0.25">
      <c r="A46" s="79">
        <f ca="1">Data_Initial!A46</f>
        <v>1</v>
      </c>
      <c r="B46" s="79" t="str">
        <f ca="1">Data_Initial!B46</f>
        <v>C6</v>
      </c>
      <c r="C46" s="79">
        <f ca="1">IFERROR(IF($B$3="On",AVERAGE(Data_Initial!C46:D46),Data_Initial!C46),"")</f>
        <v>8.3669346817700703</v>
      </c>
      <c r="D46" s="79">
        <f ca="1">IFERROR(IF(D$3="","",(IF($B$3="On",IF(E$3="",AVERAGE(Data_Initial!C46:D46),AVERAGE(Data_Initial!C46:E46)),Data_Initial!D46))),"")</f>
        <v>7.4288261802880564</v>
      </c>
      <c r="E46" s="79">
        <f ca="1">IFERROR(IF(E$3="","",(IF($B$3="On",IF(F$3="",AVERAGE(Data_Initial!D46:E46),AVERAGE(Data_Initial!D46:F46)),Data_Initial!E46))),"")</f>
        <v>5.9764912510037469</v>
      </c>
      <c r="F46" s="79">
        <f ca="1">IFERROR(IF(F$3="","",(IF($B$3="On",IF(G$3="",AVERAGE(Data_Initial!E46:F46),AVERAGE(Data_Initial!E46:G46)),Data_Initial!F46))),"")</f>
        <v>1.4355533386066499</v>
      </c>
      <c r="G46" s="79">
        <f ca="1">IFERROR(IF(G$3="","",(IF($B$3="On",IF(H$3="",AVERAGE(Data_Initial!F46:G46),AVERAGE(Data_Initial!F46:H46)),Data_Initial!G46))),"")</f>
        <v>1.2464815582278199</v>
      </c>
      <c r="H46" s="79">
        <f ca="1">IFERROR(IF(H$3="","",(IF($B$3="On",IF(I$3="",AVERAGE(Data_Initial!G46:H46),AVERAGE(Data_Initial!G46:I46)),Data_Initial!H46))),"")</f>
        <v>1.7912356563368432</v>
      </c>
      <c r="I46" s="79">
        <f ca="1">IFERROR(IF(I$3="","",(IF($B$3="On",IF(J$3="",AVERAGE(Data_Initial!H46:I46),AVERAGE(Data_Initial!H46:J46)),Data_Initial!I46))),"")</f>
        <v>2.4398269950890303</v>
      </c>
      <c r="J46" s="79">
        <f ca="1">IFERROR(IF(J$3="","",(IF($B$3="On",IF(K$3="",AVERAGE(Data_Initial!I46:J46),AVERAGE(Data_Initial!I46:K46)),Data_Initial!J46))),"")</f>
        <v>0.3396064484519834</v>
      </c>
      <c r="K46" s="79">
        <f ca="1">IFERROR(IF(K$3="","",(IF($B$3="On",IF(L$3="",AVERAGE(Data_Initial!J46:K46),AVERAGE(Data_Initial!J46:L46)),Data_Initial!K46))),"")</f>
        <v>-0.54519833962240238</v>
      </c>
      <c r="L46" s="79">
        <f ca="1">IFERROR(IF(L$3="","",(IF($B$3="On",IF(M$3="",AVERAGE(Data_Initial!K46:L46),AVERAGE(Data_Initial!K46:M46)),Data_Initial!L46))),"")</f>
        <v>1.299834045238641</v>
      </c>
      <c r="M46" s="79">
        <f ca="1">IFERROR(IF(M$3="","",(IF($B$3="On",IF(N$3="",AVERAGE(Data_Initial!L46:M46),AVERAGE(Data_Initial!L46:N46)),Data_Initial!M46))),"")</f>
        <v>2.5034293633977245</v>
      </c>
      <c r="N46" s="79">
        <f ca="1">IFERROR(IF(N$3="","",(IF($B$3="On",IF(O$3="",AVERAGE(Data_Initial!M46:N46),AVERAGE(Data_Initial!M46:O46)),Data_Initial!N46))),"")</f>
        <v>2.4446222659348682</v>
      </c>
      <c r="O46" s="79">
        <f ca="1">IFERROR(IF(O$3="","",(IF($B$3="On",IF(P$3="",AVERAGE(Data_Initial!N46:O46),AVERAGE(Data_Initial!N46:P46)),Data_Initial!O46))),"")</f>
        <v>1.3045141551356205</v>
      </c>
      <c r="P46" s="79">
        <f ca="1">IFERROR(IF(P$3="","",(IF($B$3="On",IF(Q$3="",AVERAGE(Data_Initial!O46:P46),AVERAGE(Data_Initial!O46:Q46)),Data_Initial!P46))),"")</f>
        <v>-1.6887732245228726</v>
      </c>
      <c r="Q46" s="79">
        <f ca="1">IFERROR(IF(Q$3="","",(IF($B$3="On",IF(R$3="",AVERAGE(Data_Initial!P46:Q46),AVERAGE(Data_Initial!P46:R46)),Data_Initial!Q46))),"")</f>
        <v>-3.4333094570823377</v>
      </c>
      <c r="R46" s="79">
        <f ca="1">IFERROR(IF(R$3="","",(IF($B$3="On",IF(S$3="",AVERAGE(Data_Initial!Q46:R46),AVERAGE(Data_Initial!Q46:S46)),Data_Initial!R46))),"")</f>
        <v>-6.0965480838126496</v>
      </c>
      <c r="S46" s="79">
        <f ca="1">IFERROR(IF(S$3="","",(IF($B$3="On",IF(T$3="",AVERAGE(Data_Initial!R46:S46),AVERAGE(Data_Initial!R46:T46)),Data_Initial!S46))),"")</f>
        <v>-5.0522036930142331</v>
      </c>
      <c r="T46" s="79">
        <f ca="1">IFERROR(IF(T$3="","",(IF($B$3="On",IF(U$3="",AVERAGE(Data_Initial!S46:T46),AVERAGE(Data_Initial!S46:U46)),Data_Initial!T46))),"")</f>
        <v>-5.7952833387568399</v>
      </c>
      <c r="U46" s="79">
        <f ca="1">IFERROR(IF(U$3="","",(IF($B$3="On",IF(V$3="",AVERAGE(Data_Initial!T46:U46),AVERAGE(Data_Initial!T46:V46)),Data_Initial!U46))),"")</f>
        <v>-4.9579628937288662</v>
      </c>
      <c r="V46" s="79">
        <f ca="1">IFERROR(IF(V$3="","",(IF($B$3="On",IF(W$3="",AVERAGE(Data_Initial!U46:V46),AVERAGE(Data_Initial!U46:W46)),Data_Initial!V46))),"")</f>
        <v>-5.8563037937968474</v>
      </c>
      <c r="W46" s="79">
        <f ca="1">IFERROR(IF(W$3="","",(IF($B$3="On",IF(X$3="",AVERAGE(Data_Initial!V46:W46),AVERAGE(Data_Initial!V46:X46)),Data_Initial!W46))),"")</f>
        <v>-5.3931726330156389</v>
      </c>
      <c r="X46" s="79">
        <f ca="1">IFERROR(IF(X$3="","",(IF($B$3="On",IF(Y$3="",AVERAGE(Data_Initial!W46:X46),AVERAGE(Data_Initial!W46:Y46)),Data_Initial!X46))),"")</f>
        <v>-1.4264867227137401</v>
      </c>
      <c r="Y46" s="79">
        <f ca="1">IFERROR(IF(Y$3="","",(IF($B$3="On",IF(Z$3="",AVERAGE(Data_Initial!X46:Y46),AVERAGE(Data_Initial!X46:Z46)),Data_Initial!Y46))),"")</f>
        <v>9.1254643042540682</v>
      </c>
      <c r="Z46" s="79">
        <f ca="1">IFERROR(IF(Z$3="","",(IF($B$3="On",IF(AA$3="",AVERAGE(Data_Initial!Y46:Z46),AVERAGE(Data_Initial!Y46:AA46)),Data_Initial!Z46))),"")</f>
        <v>29.978328361275544</v>
      </c>
      <c r="AA46" s="79">
        <f ca="1">IFERROR(IF(AA$3="","",(IF($B$3="On",IF(AB$3="",AVERAGE(Data_Initial!Z46:AA46),AVERAGE(Data_Initial!Z46:AB46)),Data_Initial!AA46))),"")</f>
        <v>65.617343002255865</v>
      </c>
      <c r="AB46" s="79">
        <f ca="1">IFERROR(IF(AB$3="","",(IF($B$3="On",IF(AC$3="",AVERAGE(Data_Initial!AA46:AB46),AVERAGE(Data_Initial!AA46:AC46)),Data_Initial!AB46))),"")</f>
        <v>135.0415571218019</v>
      </c>
      <c r="AC46" s="79">
        <f ca="1">IFERROR(IF(AC$3="","",(IF($B$3="On",IF(AD$3="",AVERAGE(Data_Initial!AB46:AC46),AVERAGE(Data_Initial!AB46:AD46)),Data_Initial!AC46))),"")</f>
        <v>266.49630898287165</v>
      </c>
      <c r="AD46" s="79">
        <f ca="1">IFERROR(IF(AD$3="","",(IF($B$3="On",IF(AE$3="",AVERAGE(Data_Initial!AC46:AD46),AVERAGE(Data_Initial!AC46:AE46)),Data_Initial!AD46))),"")</f>
        <v>506.01322558271403</v>
      </c>
      <c r="AE46" s="79">
        <f ca="1">IFERROR(IF(AE$3="","",(IF($B$3="On",IF(AF$3="",AVERAGE(Data_Initial!AD46:AE46),AVERAGE(Data_Initial!AD46:AF46)),Data_Initial!AE46))),"")</f>
        <v>900.34734482628028</v>
      </c>
      <c r="AF46" s="79">
        <f ca="1">IFERROR(IF(AF$3="","",(IF($B$3="On",IF(AG$3="",AVERAGE(Data_Initial!AE46:AF46),AVERAGE(Data_Initial!AE46:AG46)),Data_Initial!AF46))),"")</f>
        <v>1464.1325608246379</v>
      </c>
      <c r="AG46" s="79">
        <f ca="1">IFERROR(IF(AG$3="","",(IF($B$3="On",IF(AH$3="",AVERAGE(Data_Initial!AF46:AG46),AVERAGE(Data_Initial!AF46:AH46)),Data_Initial!AG46))),"")</f>
        <v>2113.3857055279568</v>
      </c>
      <c r="AH46" s="79">
        <f ca="1">IFERROR(IF(AH$3="","",(IF($B$3="On",IF(AI$3="",AVERAGE(Data_Initial!AG46:AH46),AVERAGE(Data_Initial!AG46:AI46)),Data_Initial!AH46))),"")</f>
        <v>2725.9893384284833</v>
      </c>
      <c r="AI46" s="79">
        <f ca="1">IFERROR(IF(AI$3="","",(IF($B$3="On",IF(AJ$3="",AVERAGE(Data_Initial!AH46:AI46),AVERAGE(Data_Initial!AH46:AJ46)),Data_Initial!AI46))),"")</f>
        <v>3193.5673567337035</v>
      </c>
      <c r="AJ46" s="79">
        <f ca="1">IFERROR(IF(AJ$3="","",(IF($B$3="On",IF(AK$3="",AVERAGE(Data_Initial!AI46:AJ46),AVERAGE(Data_Initial!AI46:AK46)),Data_Initial!AJ46))),"")</f>
        <v>3501.6869721113471</v>
      </c>
      <c r="AK46" s="79">
        <f ca="1">IFERROR(IF(AK$3="","",(IF($B$3="On",IF(AL$3="",AVERAGE(Data_Initial!AJ46:AK46),AVERAGE(Data_Initial!AJ46:AL46)),Data_Initial!AK46))),"")</f>
        <v>3684.1862197157097</v>
      </c>
      <c r="AL46" s="79">
        <f ca="1">IFERROR(IF(AL$3="","",(IF($B$3="On",IF(AM$3="",AVERAGE(Data_Initial!AK46:AL46),AVERAGE(Data_Initial!AK46:AM46)),Data_Initial!AL46))),"")</f>
        <v>3791.4047304643432</v>
      </c>
      <c r="AM46" s="79">
        <f ca="1">IFERROR(IF(AM$3="","",(IF($B$3="On",IF(AN$3="",AVERAGE(Data_Initial!AL46:AM46),AVERAGE(Data_Initial!AL46:AN46)),Data_Initial!AM46))),"")</f>
        <v>3860.4422484954534</v>
      </c>
      <c r="AN46" s="79">
        <f ca="1">IFERROR(IF(AN$3="","",(IF($B$3="On",IF(AO$3="",AVERAGE(Data_Initial!AM46:AN46),AVERAGE(Data_Initial!AM46:AO46)),Data_Initial!AN46))),"")</f>
        <v>3908.9076866326936</v>
      </c>
      <c r="AO46" s="79">
        <f ca="1">IFERROR(IF(AO$3="","",(IF($B$3="On",IF(AP$3="",AVERAGE(Data_Initial!AN46:AO46),AVERAGE(Data_Initial!AN46:AP46)),Data_Initial!AO46))),"")</f>
        <v>3947.7489466902771</v>
      </c>
      <c r="AP46" s="79">
        <f ca="1">IFERROR(IF(AP$3="","",(IF($B$3="On",IF(AQ$3="",AVERAGE(Data_Initial!AO46:AP46),AVERAGE(Data_Initial!AO46:AQ46)),Data_Initial!AP46))),"")</f>
        <v>3965.6317181814702</v>
      </c>
      <c r="AQ46" s="79" t="str">
        <f>IFERROR(IF(AQ$3="","",(IF($B$3="On",IF(AR$3="",AVERAGE(Data_Initial!AP46:AQ46),AVERAGE(Data_Initial!AP46:AR46)),Data_Initial!AQ46))),"")</f>
        <v/>
      </c>
      <c r="AR46" s="79" t="str">
        <f>IFERROR(IF(AR$3="","",(IF($B$3="On",IF(AS$3="",AVERAGE(Data_Initial!AQ46:AR46),AVERAGE(Data_Initial!AQ46:AS46)),Data_Initial!AR46))),"")</f>
        <v/>
      </c>
      <c r="AS46" s="79" t="str">
        <f>IFERROR(IF(AS$3="","",(IF($B$3="On",IF(AT$3="",AVERAGE(Data_Initial!AR46:AS46),AVERAGE(Data_Initial!AR46:AT46)),Data_Initial!AS46))),"")</f>
        <v/>
      </c>
      <c r="AT46" s="79" t="str">
        <f>IFERROR(IF(AT$3="","",(IF($B$3="On",IF(AU$3="",AVERAGE(Data_Initial!AS46:AT46),AVERAGE(Data_Initial!AS46:AU46)),Data_Initial!AT46))),"")</f>
        <v/>
      </c>
      <c r="AU46" s="79" t="str">
        <f>IFERROR(IF(AU$3="","",(IF($B$3="On",IF(AV$3="",AVERAGE(Data_Initial!AT46:AU46),AVERAGE(Data_Initial!AT46:AV46)),Data_Initial!AU46))),"")</f>
        <v/>
      </c>
      <c r="AV46" s="79" t="str">
        <f>IFERROR(IF(AV$3="","",(IF($B$3="On",IF(AW$3="",AVERAGE(Data_Initial!AU46:AV46),AVERAGE(Data_Initial!AU46:AW46)),Data_Initial!AV46))),"")</f>
        <v/>
      </c>
      <c r="AW46" s="79" t="str">
        <f>IFERROR(IF(AW$3="","",(IF($B$3="On",IF(AX$3="",AVERAGE(Data_Initial!AV46:AW46),AVERAGE(Data_Initial!AV46:AX46)),Data_Initial!AW46))),"")</f>
        <v/>
      </c>
      <c r="AX46" s="79" t="str">
        <f>IFERROR(IF(AX$3="","",(IF($B$3="On",IF(AY$3="",AVERAGE(Data_Initial!AW46:AX46),AVERAGE(Data_Initial!AW46:AY46)),Data_Initial!AX46))),"")</f>
        <v/>
      </c>
      <c r="AY46" s="79" t="str">
        <f>IFERROR(IF(AY$3="","",(IF($B$3="On",IF(AZ$3="",AVERAGE(Data_Initial!AX46:AY46),AVERAGE(Data_Initial!AX46:AZ46)),Data_Initial!AY46))),"")</f>
        <v/>
      </c>
      <c r="AZ46" s="79" t="str">
        <f>IFERROR(IF(AZ$3="","",(IF($B$3="On",IF(BA$3="",AVERAGE(Data_Initial!AY46:AZ46),AVERAGE(Data_Initial!AY46:BA46)),Data_Initial!AZ46))),"")</f>
        <v/>
      </c>
      <c r="BA46" s="79"/>
      <c r="BB46" s="79"/>
      <c r="BC46" s="79"/>
      <c r="BD46" s="79"/>
      <c r="BE46" s="79"/>
      <c r="BF46" s="79"/>
      <c r="BG46" s="79"/>
      <c r="BH46" s="79"/>
      <c r="BI46" s="79"/>
      <c r="BJ46" s="79"/>
      <c r="BK46" s="79"/>
      <c r="BL46" s="79"/>
      <c r="BM46" s="79"/>
      <c r="BN46" s="79"/>
      <c r="BO46" s="79"/>
      <c r="BP46" s="79"/>
      <c r="BQ46" s="79"/>
      <c r="BR46" s="79"/>
      <c r="BS46" s="79"/>
      <c r="BT46" s="79"/>
      <c r="BU46" s="79"/>
      <c r="BV46" s="79"/>
      <c r="BW46" s="79"/>
      <c r="BX46" s="79"/>
      <c r="BY46" s="79"/>
      <c r="BZ46" s="79"/>
    </row>
    <row r="47" spans="1:78" x14ac:dyDescent="0.25">
      <c r="A47" s="79">
        <f ca="1">Data_Initial!A47</f>
        <v>1</v>
      </c>
      <c r="B47" s="79" t="str">
        <f ca="1">Data_Initial!B47</f>
        <v>D6</v>
      </c>
      <c r="C47" s="79">
        <f ca="1">IFERROR(IF($B$3="On",AVERAGE(Data_Initial!C47:D47),Data_Initial!C47),"")</f>
        <v>7.1298689189648004</v>
      </c>
      <c r="D47" s="79">
        <f ca="1">IFERROR(IF(D$3="","",(IF($B$3="On",IF(E$3="",AVERAGE(Data_Initial!C47:D47),AVERAGE(Data_Initial!C47:E47)),Data_Initial!D47))),"")</f>
        <v>6.7235201269159006</v>
      </c>
      <c r="E47" s="79">
        <f ca="1">IFERROR(IF(E$3="","",(IF($B$3="On",IF(F$3="",AVERAGE(Data_Initial!D47:E47),AVERAGE(Data_Initial!D47:F47)),Data_Initial!E47))),"")</f>
        <v>5.1099170388429238</v>
      </c>
      <c r="F47" s="79">
        <f ca="1">IFERROR(IF(F$3="","",(IF($B$3="On",IF(G$3="",AVERAGE(Data_Initial!E47:F47),AVERAGE(Data_Initial!E47:G47)),Data_Initial!F47))),"")</f>
        <v>4.9708550917651637</v>
      </c>
      <c r="G47" s="79">
        <f ca="1">IFERROR(IF(G$3="","",(IF($B$3="On",IF(H$3="",AVERAGE(Data_Initial!F47:G47),AVERAGE(Data_Initial!F47:H47)),Data_Initial!G47))),"")</f>
        <v>3.1202845846764808</v>
      </c>
      <c r="H47" s="79">
        <f ca="1">IFERROR(IF(H$3="","",(IF($B$3="On",IF(I$3="",AVERAGE(Data_Initial!G47:H47),AVERAGE(Data_Initial!G47:I47)),Data_Initial!H47))),"")</f>
        <v>2.6071742433317309</v>
      </c>
      <c r="I47" s="79">
        <f ca="1">IFERROR(IF(I$3="","",(IF($B$3="On",IF(J$3="",AVERAGE(Data_Initial!H47:I47),AVERAGE(Data_Initial!H47:J47)),Data_Initial!I47))),"")</f>
        <v>0.41132753250091597</v>
      </c>
      <c r="J47" s="79">
        <f ca="1">IFERROR(IF(J$3="","",(IF($B$3="On",IF(K$3="",AVERAGE(Data_Initial!I47:J47),AVERAGE(Data_Initial!I47:K47)),Data_Initial!J47))),"")</f>
        <v>2.3307784295399583</v>
      </c>
      <c r="K47" s="79">
        <f ca="1">IFERROR(IF(K$3="","",(IF($B$3="On",IF(L$3="",AVERAGE(Data_Initial!J47:K47),AVERAGE(Data_Initial!J47:L47)),Data_Initial!K47))),"")</f>
        <v>2.2351715386383453</v>
      </c>
      <c r="L47" s="79">
        <f ca="1">IFERROR(IF(L$3="","",(IF($B$3="On",IF(M$3="",AVERAGE(Data_Initial!K47:L47),AVERAGE(Data_Initial!K47:M47)),Data_Initial!L47))),"")</f>
        <v>2.5675027629028286</v>
      </c>
      <c r="M47" s="79">
        <f ca="1">IFERROR(IF(M$3="","",(IF($B$3="On",IF(N$3="",AVERAGE(Data_Initial!L47:M47),AVERAGE(Data_Initial!L47:N47)),Data_Initial!M47))),"")</f>
        <v>0.44104183153588772</v>
      </c>
      <c r="N47" s="79">
        <f ca="1">IFERROR(IF(N$3="","",(IF($B$3="On",IF(O$3="",AVERAGE(Data_Initial!M47:N47),AVERAGE(Data_Initial!M47:O47)),Data_Initial!N47))),"")</f>
        <v>-0.48323928385495235</v>
      </c>
      <c r="O47" s="79">
        <f ca="1">IFERROR(IF(O$3="","",(IF($B$3="On",IF(P$3="",AVERAGE(Data_Initial!N47:O47),AVERAGE(Data_Initial!N47:P47)),Data_Initial!O47))),"")</f>
        <v>-2.2028013840387479</v>
      </c>
      <c r="P47" s="79">
        <f ca="1">IFERROR(IF(P$3="","",(IF($B$3="On",IF(Q$3="",AVERAGE(Data_Initial!O47:P47),AVERAGE(Data_Initial!O47:Q47)),Data_Initial!P47))),"")</f>
        <v>-4.8120958049445735</v>
      </c>
      <c r="Q47" s="79">
        <f ca="1">IFERROR(IF(Q$3="","",(IF($B$3="On",IF(R$3="",AVERAGE(Data_Initial!P47:Q47),AVERAGE(Data_Initial!P47:R47)),Data_Initial!Q47))),"")</f>
        <v>-6.5755524696413303</v>
      </c>
      <c r="R47" s="79">
        <f ca="1">IFERROR(IF(R$3="","",(IF($B$3="On",IF(S$3="",AVERAGE(Data_Initial!Q47:R47),AVERAGE(Data_Initial!Q47:S47)),Data_Initial!R47))),"")</f>
        <v>-6.1492050370243296</v>
      </c>
      <c r="S47" s="79">
        <f ca="1">IFERROR(IF(S$3="","",(IF($B$3="On",IF(T$3="",AVERAGE(Data_Initial!R47:S47),AVERAGE(Data_Initial!R47:T47)),Data_Initial!S47))),"")</f>
        <v>-6.2988379495248692</v>
      </c>
      <c r="T47" s="79">
        <f ca="1">IFERROR(IF(T$3="","",(IF($B$3="On",IF(U$3="",AVERAGE(Data_Initial!S47:T47),AVERAGE(Data_Initial!S47:U47)),Data_Initial!T47))),"")</f>
        <v>-7.2606437215199522</v>
      </c>
      <c r="U47" s="79">
        <f ca="1">IFERROR(IF(U$3="","",(IF($B$3="On",IF(V$3="",AVERAGE(Data_Initial!T47:U47),AVERAGE(Data_Initial!T47:V47)),Data_Initial!U47))),"")</f>
        <v>-7.8320916328423964</v>
      </c>
      <c r="V47" s="79">
        <f ca="1">IFERROR(IF(V$3="","",(IF($B$3="On",IF(W$3="",AVERAGE(Data_Initial!U47:V47),AVERAGE(Data_Initial!U47:W47)),Data_Initial!V47))),"")</f>
        <v>-7.148051056790794</v>
      </c>
      <c r="W47" s="79">
        <f ca="1">IFERROR(IF(W$3="","",(IF($B$3="On",IF(X$3="",AVERAGE(Data_Initial!V47:W47),AVERAGE(Data_Initial!V47:X47)),Data_Initial!W47))),"")</f>
        <v>-4.0818581447935403</v>
      </c>
      <c r="X47" s="79">
        <f ca="1">IFERROR(IF(X$3="","",(IF($B$3="On",IF(Y$3="",AVERAGE(Data_Initial!W47:X47),AVERAGE(Data_Initial!W47:Y47)),Data_Initial!X47))),"")</f>
        <v>2.3133457288922696</v>
      </c>
      <c r="Y47" s="79">
        <f ca="1">IFERROR(IF(Y$3="","",(IF($B$3="On",IF(Z$3="",AVERAGE(Data_Initial!X47:Y47),AVERAGE(Data_Initial!X47:Z47)),Data_Initial!Y47))),"")</f>
        <v>13.121396161857481</v>
      </c>
      <c r="Z47" s="79">
        <f ca="1">IFERROR(IF(Z$3="","",(IF($B$3="On",IF(AA$3="",AVERAGE(Data_Initial!Y47:Z47),AVERAGE(Data_Initial!Y47:AA47)),Data_Initial!Z47))),"")</f>
        <v>33.1176397779262</v>
      </c>
      <c r="AA47" s="79">
        <f ca="1">IFERROR(IF(AA$3="","",(IF($B$3="On",IF(AB$3="",AVERAGE(Data_Initial!Z47:AA47),AVERAGE(Data_Initial!Z47:AB47)),Data_Initial!AA47))),"")</f>
        <v>74.483315914466928</v>
      </c>
      <c r="AB47" s="79">
        <f ca="1">IFERROR(IF(AB$3="","",(IF($B$3="On",IF(AC$3="",AVERAGE(Data_Initial!AA47:AB47),AVERAGE(Data_Initial!AA47:AC47)),Data_Initial!AB47))),"")</f>
        <v>155.85237340675903</v>
      </c>
      <c r="AC47" s="79">
        <f ca="1">IFERROR(IF(AC$3="","",(IF($B$3="On",IF(AD$3="",AVERAGE(Data_Initial!AB47:AC47),AVERAGE(Data_Initial!AB47:AD47)),Data_Initial!AC47))),"")</f>
        <v>312.39565965663729</v>
      </c>
      <c r="AD47" s="79">
        <f ca="1">IFERROR(IF(AD$3="","",(IF($B$3="On",IF(AE$3="",AVERAGE(Data_Initial!AC47:AD47),AVERAGE(Data_Initial!AC47:AE47)),Data_Initial!AD47))),"")</f>
        <v>585.45091720072389</v>
      </c>
      <c r="AE47" s="79">
        <f ca="1">IFERROR(IF(AE$3="","",(IF($B$3="On",IF(AF$3="",AVERAGE(Data_Initial!AD47:AE47),AVERAGE(Data_Initial!AD47:AF47)),Data_Initial!AE47))),"")</f>
        <v>1031.6863538395953</v>
      </c>
      <c r="AF47" s="79">
        <f ca="1">IFERROR(IF(AF$3="","",(IF($B$3="On",IF(AG$3="",AVERAGE(Data_Initial!AE47:AF47),AVERAGE(Data_Initial!AE47:AG47)),Data_Initial!AF47))),"")</f>
        <v>1634.4248064888161</v>
      </c>
      <c r="AG47" s="79">
        <f ca="1">IFERROR(IF(AG$3="","",(IF($B$3="On",IF(AH$3="",AVERAGE(Data_Initial!AF47:AG47),AVERAGE(Data_Initial!AF47:AH47)),Data_Initial!AG47))),"")</f>
        <v>2302.95984555328</v>
      </c>
      <c r="AH47" s="79">
        <f ca="1">IFERROR(IF(AH$3="","",(IF($B$3="On",IF(AI$3="",AVERAGE(Data_Initial!AG47:AH47),AVERAGE(Data_Initial!AG47:AI47)),Data_Initial!AH47))),"")</f>
        <v>2902.7333606605666</v>
      </c>
      <c r="AI47" s="79">
        <f ca="1">IFERROR(IF(AI$3="","",(IF($B$3="On",IF(AJ$3="",AVERAGE(Data_Initial!AH47:AI47),AVERAGE(Data_Initial!AH47:AJ47)),Data_Initial!AI47))),"")</f>
        <v>3346.925382384477</v>
      </c>
      <c r="AJ47" s="79">
        <f ca="1">IFERROR(IF(AJ$3="","",(IF($B$3="On",IF(AK$3="",AVERAGE(Data_Initial!AI47:AJ47),AVERAGE(Data_Initial!AI47:AK47)),Data_Initial!AJ47))),"")</f>
        <v>3628.9646089074868</v>
      </c>
      <c r="AK47" s="79">
        <f ca="1">IFERROR(IF(AK$3="","",(IF($B$3="On",IF(AL$3="",AVERAGE(Data_Initial!AJ47:AK47),AVERAGE(Data_Initial!AJ47:AL47)),Data_Initial!AK47))),"")</f>
        <v>3790.6608009216502</v>
      </c>
      <c r="AL47" s="79">
        <f ca="1">IFERROR(IF(AL$3="","",(IF($B$3="On",IF(AM$3="",AVERAGE(Data_Initial!AK47:AL47),AVERAGE(Data_Initial!AK47:AM47)),Data_Initial!AL47))),"")</f>
        <v>3886.2214910613966</v>
      </c>
      <c r="AM47" s="79">
        <f ca="1">IFERROR(IF(AM$3="","",(IF($B$3="On",IF(AN$3="",AVERAGE(Data_Initial!AL47:AM47),AVERAGE(Data_Initial!AL47:AN47)),Data_Initial!AM47))),"")</f>
        <v>3950.3908139891996</v>
      </c>
      <c r="AN47" s="79">
        <f ca="1">IFERROR(IF(AN$3="","",(IF($B$3="On",IF(AO$3="",AVERAGE(Data_Initial!AM47:AN47),AVERAGE(Data_Initial!AM47:AO47)),Data_Initial!AN47))),"")</f>
        <v>3998.6237730621528</v>
      </c>
      <c r="AO47" s="79">
        <f ca="1">IFERROR(IF(AO$3="","",(IF($B$3="On",IF(AP$3="",AVERAGE(Data_Initial!AN47:AO47),AVERAGE(Data_Initial!AN47:AP47)),Data_Initial!AO47))),"")</f>
        <v>4035.4033493645234</v>
      </c>
      <c r="AP47" s="79">
        <f ca="1">IFERROR(IF(AP$3="","",(IF($B$3="On",IF(AQ$3="",AVERAGE(Data_Initial!AO47:AP47),AVERAGE(Data_Initial!AO47:AQ47)),Data_Initial!AP47))),"")</f>
        <v>4052.3612788875398</v>
      </c>
      <c r="AQ47" s="79" t="str">
        <f>IFERROR(IF(AQ$3="","",(IF($B$3="On",IF(AR$3="",AVERAGE(Data_Initial!AP47:AQ47),AVERAGE(Data_Initial!AP47:AR47)),Data_Initial!AQ47))),"")</f>
        <v/>
      </c>
      <c r="AR47" s="79" t="str">
        <f>IFERROR(IF(AR$3="","",(IF($B$3="On",IF(AS$3="",AVERAGE(Data_Initial!AQ47:AR47),AVERAGE(Data_Initial!AQ47:AS47)),Data_Initial!AR47))),"")</f>
        <v/>
      </c>
      <c r="AS47" s="79" t="str">
        <f>IFERROR(IF(AS$3="","",(IF($B$3="On",IF(AT$3="",AVERAGE(Data_Initial!AR47:AS47),AVERAGE(Data_Initial!AR47:AT47)),Data_Initial!AS47))),"")</f>
        <v/>
      </c>
      <c r="AT47" s="79" t="str">
        <f>IFERROR(IF(AT$3="","",(IF($B$3="On",IF(AU$3="",AVERAGE(Data_Initial!AS47:AT47),AVERAGE(Data_Initial!AS47:AU47)),Data_Initial!AT47))),"")</f>
        <v/>
      </c>
      <c r="AU47" s="79" t="str">
        <f>IFERROR(IF(AU$3="","",(IF($B$3="On",IF(AV$3="",AVERAGE(Data_Initial!AT47:AU47),AVERAGE(Data_Initial!AT47:AV47)),Data_Initial!AU47))),"")</f>
        <v/>
      </c>
      <c r="AV47" s="79" t="str">
        <f>IFERROR(IF(AV$3="","",(IF($B$3="On",IF(AW$3="",AVERAGE(Data_Initial!AU47:AV47),AVERAGE(Data_Initial!AU47:AW47)),Data_Initial!AV47))),"")</f>
        <v/>
      </c>
      <c r="AW47" s="79" t="str">
        <f>IFERROR(IF(AW$3="","",(IF($B$3="On",IF(AX$3="",AVERAGE(Data_Initial!AV47:AW47),AVERAGE(Data_Initial!AV47:AX47)),Data_Initial!AW47))),"")</f>
        <v/>
      </c>
      <c r="AX47" s="79" t="str">
        <f>IFERROR(IF(AX$3="","",(IF($B$3="On",IF(AY$3="",AVERAGE(Data_Initial!AW47:AX47),AVERAGE(Data_Initial!AW47:AY47)),Data_Initial!AX47))),"")</f>
        <v/>
      </c>
      <c r="AY47" s="79" t="str">
        <f>IFERROR(IF(AY$3="","",(IF($B$3="On",IF(AZ$3="",AVERAGE(Data_Initial!AX47:AY47),AVERAGE(Data_Initial!AX47:AZ47)),Data_Initial!AY47))),"")</f>
        <v/>
      </c>
      <c r="AZ47" s="79" t="str">
        <f>IFERROR(IF(AZ$3="","",(IF($B$3="On",IF(BA$3="",AVERAGE(Data_Initial!AY47:AZ47),AVERAGE(Data_Initial!AY47:BA47)),Data_Initial!AZ47))),"")</f>
        <v/>
      </c>
      <c r="BA47" s="79"/>
      <c r="BB47" s="79"/>
      <c r="BC47" s="79"/>
      <c r="BD47" s="79"/>
      <c r="BE47" s="79"/>
      <c r="BF47" s="79"/>
      <c r="BG47" s="79"/>
      <c r="BH47" s="79"/>
      <c r="BI47" s="79"/>
      <c r="BJ47" s="79"/>
      <c r="BK47" s="79"/>
      <c r="BL47" s="79"/>
      <c r="BM47" s="79"/>
      <c r="BN47" s="79"/>
      <c r="BO47" s="79"/>
      <c r="BP47" s="79"/>
      <c r="BQ47" s="79"/>
      <c r="BR47" s="79"/>
      <c r="BS47" s="79"/>
      <c r="BT47" s="79"/>
      <c r="BU47" s="79"/>
      <c r="BV47" s="79"/>
      <c r="BW47" s="79"/>
      <c r="BX47" s="79"/>
      <c r="BY47" s="79"/>
      <c r="BZ47" s="79"/>
    </row>
    <row r="48" spans="1:78" x14ac:dyDescent="0.25">
      <c r="A48" s="79">
        <f ca="1">Data_Initial!A48</f>
        <v>1</v>
      </c>
      <c r="B48" s="79" t="str">
        <f ca="1">Data_Initial!B48</f>
        <v>E6</v>
      </c>
      <c r="C48" s="79">
        <f ca="1">IFERROR(IF($B$3="On",AVERAGE(Data_Initial!C48:D48),Data_Initial!C48),"")</f>
        <v>17.794235636653198</v>
      </c>
      <c r="D48" s="79">
        <f ca="1">IFERROR(IF(D$3="","",(IF($B$3="On",IF(E$3="",AVERAGE(Data_Initial!C48:D48),AVERAGE(Data_Initial!C48:E48)),Data_Initial!D48))),"")</f>
        <v>16.057295961232132</v>
      </c>
      <c r="E48" s="79">
        <f ca="1">IFERROR(IF(E$3="","",(IF($B$3="On",IF(F$3="",AVERAGE(Data_Initial!D48:E48),AVERAGE(Data_Initial!D48:F48)),Data_Initial!E48))),"")</f>
        <v>14.910121965546432</v>
      </c>
      <c r="F48" s="79">
        <f ca="1">IFERROR(IF(F$3="","",(IF($B$3="On",IF(G$3="",AVERAGE(Data_Initial!E48:F48),AVERAGE(Data_Initial!E48:G48)),Data_Initial!F48))),"")</f>
        <v>8.7748340694804963</v>
      </c>
      <c r="G48" s="79">
        <f ca="1">IFERROR(IF(G$3="","",(IF($B$3="On",IF(H$3="",AVERAGE(Data_Initial!F48:G48),AVERAGE(Data_Initial!F48:H48)),Data_Initial!G48))),"")</f>
        <v>5.2614919442315236</v>
      </c>
      <c r="H48" s="79">
        <f ca="1">IFERROR(IF(H$3="","",(IF($B$3="On",IF(I$3="",AVERAGE(Data_Initial!G48:H48),AVERAGE(Data_Initial!G48:I48)),Data_Initial!H48))),"")</f>
        <v>1.2713522480656436</v>
      </c>
      <c r="I48" s="79">
        <f ca="1">IFERROR(IF(I$3="","",(IF($B$3="On",IF(J$3="",AVERAGE(Data_Initial!H48:I48),AVERAGE(Data_Initial!H48:J48)),Data_Initial!I48))),"")</f>
        <v>-0.51911298272610329</v>
      </c>
      <c r="J48" s="79">
        <f ca="1">IFERROR(IF(J$3="","",(IF($B$3="On",IF(K$3="",AVERAGE(Data_Initial!I48:J48),AVERAGE(Data_Initial!I48:K48)),Data_Initial!J48))),"")</f>
        <v>-0.80130772201664335</v>
      </c>
      <c r="K48" s="79">
        <f ca="1">IFERROR(IF(K$3="","",(IF($B$3="On",IF(L$3="",AVERAGE(Data_Initial!J48:K48),AVERAGE(Data_Initial!J48:L48)),Data_Initial!K48))),"")</f>
        <v>-2.6828104549117597</v>
      </c>
      <c r="L48" s="79">
        <f ca="1">IFERROR(IF(L$3="","",(IF($B$3="On",IF(M$3="",AVERAGE(Data_Initial!K48:L48),AVERAGE(Data_Initial!K48:M48)),Data_Initial!L48))),"")</f>
        <v>-3.00454667776118</v>
      </c>
      <c r="M48" s="79">
        <f ca="1">IFERROR(IF(M$3="","",(IF($B$3="On",IF(N$3="",AVERAGE(Data_Initial!L48:M48),AVERAGE(Data_Initial!L48:N48)),Data_Initial!M48))),"")</f>
        <v>-6.3269843510389974</v>
      </c>
      <c r="N48" s="79">
        <f ca="1">IFERROR(IF(N$3="","",(IF($B$3="On",IF(O$3="",AVERAGE(Data_Initial!M48:N48),AVERAGE(Data_Initial!M48:O48)),Data_Initial!N48))),"")</f>
        <v>-5.2853045938850265</v>
      </c>
      <c r="O48" s="79">
        <f ca="1">IFERROR(IF(O$3="","",(IF($B$3="On",IF(P$3="",AVERAGE(Data_Initial!N48:O48),AVERAGE(Data_Initial!N48:P48)),Data_Initial!O48))),"")</f>
        <v>-7.1811332177620271</v>
      </c>
      <c r="P48" s="79">
        <f ca="1">IFERROR(IF(P$3="","",(IF($B$3="On",IF(Q$3="",AVERAGE(Data_Initial!O48:P48),AVERAGE(Data_Initial!O48:Q48)),Data_Initial!P48))),"")</f>
        <v>-7.3016264789847201</v>
      </c>
      <c r="Q48" s="79">
        <f ca="1">IFERROR(IF(Q$3="","",(IF($B$3="On",IF(R$3="",AVERAGE(Data_Initial!P48:Q48),AVERAGE(Data_Initial!P48:R48)),Data_Initial!Q48))),"")</f>
        <v>-7.3713168451939373</v>
      </c>
      <c r="R48" s="79">
        <f ca="1">IFERROR(IF(R$3="","",(IF($B$3="On",IF(S$3="",AVERAGE(Data_Initial!Q48:R48),AVERAGE(Data_Initial!Q48:S48)),Data_Initial!R48))),"")</f>
        <v>-4.9887712027322477</v>
      </c>
      <c r="S48" s="79">
        <f ca="1">IFERROR(IF(S$3="","",(IF($B$3="On",IF(T$3="",AVERAGE(Data_Initial!R48:S48),AVERAGE(Data_Initial!R48:T48)),Data_Initial!S48))),"")</f>
        <v>-4.7030503896882365</v>
      </c>
      <c r="T48" s="79">
        <f ca="1">IFERROR(IF(T$3="","",(IF($B$3="On",IF(U$3="",AVERAGE(Data_Initial!S48:T48),AVERAGE(Data_Initial!S48:U48)),Data_Initial!T48))),"")</f>
        <v>-7.0170375324240268</v>
      </c>
      <c r="U48" s="79">
        <f ca="1">IFERROR(IF(U$3="","",(IF($B$3="On",IF(V$3="",AVERAGE(Data_Initial!T48:U48),AVERAGE(Data_Initial!T48:V48)),Data_Initial!U48))),"")</f>
        <v>-9.9053447273351125</v>
      </c>
      <c r="V48" s="79">
        <f ca="1">IFERROR(IF(V$3="","",(IF($B$3="On",IF(W$3="",AVERAGE(Data_Initial!U48:V48),AVERAGE(Data_Initial!U48:W48)),Data_Initial!V48))),"")</f>
        <v>-10.107609400454733</v>
      </c>
      <c r="W48" s="79">
        <f ca="1">IFERROR(IF(W$3="","",(IF($B$3="On",IF(X$3="",AVERAGE(Data_Initial!V48:W48),AVERAGE(Data_Initial!V48:X48)),Data_Initial!W48))),"")</f>
        <v>-6.7732815227839822</v>
      </c>
      <c r="X48" s="79">
        <f ca="1">IFERROR(IF(X$3="","",(IF($B$3="On",IF(Y$3="",AVERAGE(Data_Initial!W48:X48),AVERAGE(Data_Initial!W48:Y48)),Data_Initial!X48))),"")</f>
        <v>-2.5877682466093588</v>
      </c>
      <c r="Y48" s="79">
        <f ca="1">IFERROR(IF(Y$3="","",(IF($B$3="On",IF(Z$3="",AVERAGE(Data_Initial!X48:Y48),AVERAGE(Data_Initial!X48:Z48)),Data_Initial!Y48))),"")</f>
        <v>3.8707087960062077</v>
      </c>
      <c r="Z48" s="79">
        <f ca="1">IFERROR(IF(Z$3="","",(IF($B$3="On",IF(AA$3="",AVERAGE(Data_Initial!Y48:Z48),AVERAGE(Data_Initial!Y48:AA48)),Data_Initial!Z48))),"")</f>
        <v>14.264464774985456</v>
      </c>
      <c r="AA48" s="79">
        <f ca="1">IFERROR(IF(AA$3="","",(IF($B$3="On",IF(AB$3="",AVERAGE(Data_Initial!Z48:AA48),AVERAGE(Data_Initial!Z48:AB48)),Data_Initial!AA48))),"")</f>
        <v>38.157628081431234</v>
      </c>
      <c r="AB48" s="79">
        <f ca="1">IFERROR(IF(AB$3="","",(IF($B$3="On",IF(AC$3="",AVERAGE(Data_Initial!AA48:AB48),AVERAGE(Data_Initial!AA48:AC48)),Data_Initial!AB48))),"")</f>
        <v>83.663788208279641</v>
      </c>
      <c r="AC48" s="79">
        <f ca="1">IFERROR(IF(AC$3="","",(IF($B$3="On",IF(AD$3="",AVERAGE(Data_Initial!AB48:AC48),AVERAGE(Data_Initial!AB48:AD48)),Data_Initial!AC48))),"")</f>
        <v>169.38786942182455</v>
      </c>
      <c r="AD48" s="79">
        <f ca="1">IFERROR(IF(AD$3="","",(IF($B$3="On",IF(AE$3="",AVERAGE(Data_Initial!AC48:AD48),AVERAGE(Data_Initial!AC48:AE48)),Data_Initial!AD48))),"")</f>
        <v>324.90321647411668</v>
      </c>
      <c r="AE48" s="79">
        <f ca="1">IFERROR(IF(AE$3="","",(IF($B$3="On",IF(AF$3="",AVERAGE(Data_Initial!AD48:AE48),AVERAGE(Data_Initial!AD48:AF48)),Data_Initial!AE48))),"")</f>
        <v>589.48412472713972</v>
      </c>
      <c r="AF48" s="79">
        <f ca="1">IFERROR(IF(AF$3="","",(IF($B$3="On",IF(AG$3="",AVERAGE(Data_Initial!AE48:AF48),AVERAGE(Data_Initial!AE48:AG48)),Data_Initial!AF48))),"")</f>
        <v>995.56940575775843</v>
      </c>
      <c r="AG48" s="79">
        <f ca="1">IFERROR(IF(AG$3="","",(IF($B$3="On",IF(AH$3="",AVERAGE(Data_Initial!AF48:AG48),AVERAGE(Data_Initial!AF48:AH48)),Data_Initial!AG48))),"")</f>
        <v>1511.1777009730115</v>
      </c>
      <c r="AH48" s="79">
        <f ca="1">IFERROR(IF(AH$3="","",(IF($B$3="On",IF(AI$3="",AVERAGE(Data_Initial!AG48:AH48),AVERAGE(Data_Initial!AG48:AI48)),Data_Initial!AH48))),"")</f>
        <v>2056.2119017691398</v>
      </c>
      <c r="AI48" s="79">
        <f ca="1">IFERROR(IF(AI$3="","",(IF($B$3="On",IF(AJ$3="",AVERAGE(Data_Initial!AH48:AI48),AVERAGE(Data_Initial!AH48:AJ48)),Data_Initial!AI48))),"")</f>
        <v>2531.3324752689264</v>
      </c>
      <c r="AJ48" s="79">
        <f ca="1">IFERROR(IF(AJ$3="","",(IF($B$3="On",IF(AK$3="",AVERAGE(Data_Initial!AI48:AJ48),AVERAGE(Data_Initial!AI48:AK48)),Data_Initial!AJ48))),"")</f>
        <v>2888.1923187729167</v>
      </c>
      <c r="AK48" s="79">
        <f ca="1">IFERROR(IF(AK$3="","",(IF($B$3="On",IF(AL$3="",AVERAGE(Data_Initial!AJ48:AK48),AVERAGE(Data_Initial!AJ48:AL48)),Data_Initial!AK48))),"")</f>
        <v>3127.4678653127867</v>
      </c>
      <c r="AL48" s="79">
        <f ca="1">IFERROR(IF(AL$3="","",(IF($B$3="On",IF(AM$3="",AVERAGE(Data_Initial!AK48:AL48),AVERAGE(Data_Initial!AK48:AM48)),Data_Initial!AL48))),"")</f>
        <v>3276.1632381432769</v>
      </c>
      <c r="AM48" s="79">
        <f ca="1">IFERROR(IF(AM$3="","",(IF($B$3="On",IF(AN$3="",AVERAGE(Data_Initial!AL48:AM48),AVERAGE(Data_Initial!AL48:AN48)),Data_Initial!AM48))),"")</f>
        <v>3365.6727489945065</v>
      </c>
      <c r="AN48" s="79">
        <f ca="1">IFERROR(IF(AN$3="","",(IF($B$3="On",IF(AO$3="",AVERAGE(Data_Initial!AM48:AN48),AVERAGE(Data_Initial!AM48:AO48)),Data_Initial!AN48))),"")</f>
        <v>3420.8445866456036</v>
      </c>
      <c r="AO48" s="79">
        <f ca="1">IFERROR(IF(AO$3="","",(IF($B$3="On",IF(AP$3="",AVERAGE(Data_Initial!AN48:AO48),AVERAGE(Data_Initial!AN48:AP48)),Data_Initial!AO48))),"")</f>
        <v>3455.0341886526098</v>
      </c>
      <c r="AP48" s="79">
        <f ca="1">IFERROR(IF(AP$3="","",(IF($B$3="On",IF(AQ$3="",AVERAGE(Data_Initial!AO48:AP48),AVERAGE(Data_Initial!AO48:AQ48)),Data_Initial!AP48))),"")</f>
        <v>3469.4891662553746</v>
      </c>
      <c r="AQ48" s="79" t="str">
        <f>IFERROR(IF(AQ$3="","",(IF($B$3="On",IF(AR$3="",AVERAGE(Data_Initial!AP48:AQ48),AVERAGE(Data_Initial!AP48:AR48)),Data_Initial!AQ48))),"")</f>
        <v/>
      </c>
      <c r="AR48" s="79" t="str">
        <f>IFERROR(IF(AR$3="","",(IF($B$3="On",IF(AS$3="",AVERAGE(Data_Initial!AQ48:AR48),AVERAGE(Data_Initial!AQ48:AS48)),Data_Initial!AR48))),"")</f>
        <v/>
      </c>
      <c r="AS48" s="79" t="str">
        <f>IFERROR(IF(AS$3="","",(IF($B$3="On",IF(AT$3="",AVERAGE(Data_Initial!AR48:AS48),AVERAGE(Data_Initial!AR48:AT48)),Data_Initial!AS48))),"")</f>
        <v/>
      </c>
      <c r="AT48" s="79" t="str">
        <f>IFERROR(IF(AT$3="","",(IF($B$3="On",IF(AU$3="",AVERAGE(Data_Initial!AS48:AT48),AVERAGE(Data_Initial!AS48:AU48)),Data_Initial!AT48))),"")</f>
        <v/>
      </c>
      <c r="AU48" s="79" t="str">
        <f>IFERROR(IF(AU$3="","",(IF($B$3="On",IF(AV$3="",AVERAGE(Data_Initial!AT48:AU48),AVERAGE(Data_Initial!AT48:AV48)),Data_Initial!AU48))),"")</f>
        <v/>
      </c>
      <c r="AV48" s="79" t="str">
        <f>IFERROR(IF(AV$3="","",(IF($B$3="On",IF(AW$3="",AVERAGE(Data_Initial!AU48:AV48),AVERAGE(Data_Initial!AU48:AW48)),Data_Initial!AV48))),"")</f>
        <v/>
      </c>
      <c r="AW48" s="79" t="str">
        <f>IFERROR(IF(AW$3="","",(IF($B$3="On",IF(AX$3="",AVERAGE(Data_Initial!AV48:AW48),AVERAGE(Data_Initial!AV48:AX48)),Data_Initial!AW48))),"")</f>
        <v/>
      </c>
      <c r="AX48" s="79" t="str">
        <f>IFERROR(IF(AX$3="","",(IF($B$3="On",IF(AY$3="",AVERAGE(Data_Initial!AW48:AX48),AVERAGE(Data_Initial!AW48:AY48)),Data_Initial!AX48))),"")</f>
        <v/>
      </c>
      <c r="AY48" s="79" t="str">
        <f>IFERROR(IF(AY$3="","",(IF($B$3="On",IF(AZ$3="",AVERAGE(Data_Initial!AX48:AY48),AVERAGE(Data_Initial!AX48:AZ48)),Data_Initial!AY48))),"")</f>
        <v/>
      </c>
      <c r="AZ48" s="79" t="str">
        <f>IFERROR(IF(AZ$3="","",(IF($B$3="On",IF(BA$3="",AVERAGE(Data_Initial!AY48:AZ48),AVERAGE(Data_Initial!AY48:BA48)),Data_Initial!AZ48))),"")</f>
        <v/>
      </c>
      <c r="BA48" s="79"/>
      <c r="BB48" s="79"/>
      <c r="BC48" s="79"/>
      <c r="BD48" s="79"/>
      <c r="BE48" s="79"/>
      <c r="BF48" s="79"/>
      <c r="BG48" s="79"/>
      <c r="BH48" s="79"/>
      <c r="BI48" s="79"/>
      <c r="BJ48" s="79"/>
      <c r="BK48" s="79"/>
      <c r="BL48" s="79"/>
      <c r="BM48" s="79"/>
      <c r="BN48" s="79"/>
      <c r="BO48" s="79"/>
      <c r="BP48" s="79"/>
      <c r="BQ48" s="79"/>
      <c r="BR48" s="79"/>
      <c r="BS48" s="79"/>
      <c r="BT48" s="79"/>
      <c r="BU48" s="79"/>
      <c r="BV48" s="79"/>
      <c r="BW48" s="79"/>
      <c r="BX48" s="79"/>
      <c r="BY48" s="79"/>
      <c r="BZ48" s="79"/>
    </row>
    <row r="49" spans="1:78" x14ac:dyDescent="0.25">
      <c r="A49" s="79">
        <f ca="1">Data_Initial!A49</f>
        <v>1</v>
      </c>
      <c r="B49" s="79" t="str">
        <f ca="1">Data_Initial!B49</f>
        <v>F6</v>
      </c>
      <c r="C49" s="79">
        <f ca="1">IFERROR(IF($B$3="On",AVERAGE(Data_Initial!C49:D49),Data_Initial!C49),"")</f>
        <v>26.608209677729949</v>
      </c>
      <c r="D49" s="79">
        <f ca="1">IFERROR(IF(D$3="","",(IF($B$3="On",IF(E$3="",AVERAGE(Data_Initial!C49:D49),AVERAGE(Data_Initial!C49:E49)),Data_Initial!D49))),"")</f>
        <v>23.457053007479768</v>
      </c>
      <c r="E49" s="79">
        <f ca="1">IFERROR(IF(E$3="","",(IF($B$3="On",IF(F$3="",AVERAGE(Data_Initial!D49:E49),AVERAGE(Data_Initial!D49:F49)),Data_Initial!E49))),"")</f>
        <v>19.516866931345408</v>
      </c>
      <c r="F49" s="79">
        <f ca="1">IFERROR(IF(F$3="","",(IF($B$3="On",IF(G$3="",AVERAGE(Data_Initial!E49:F49),AVERAGE(Data_Initial!E49:G49)),Data_Initial!F49))),"")</f>
        <v>10.568187050186843</v>
      </c>
      <c r="G49" s="79">
        <f ca="1">IFERROR(IF(G$3="","",(IF($B$3="On",IF(H$3="",AVERAGE(Data_Initial!F49:G49),AVERAGE(Data_Initial!F49:H49)),Data_Initial!G49))),"")</f>
        <v>5.8712374759511503</v>
      </c>
      <c r="H49" s="79">
        <f ca="1">IFERROR(IF(H$3="","",(IF($B$3="On",IF(I$3="",AVERAGE(Data_Initial!G49:H49),AVERAGE(Data_Initial!G49:I49)),Data_Initial!H49))),"")</f>
        <v>4.2186827701524034</v>
      </c>
      <c r="I49" s="79">
        <f ca="1">IFERROR(IF(I$3="","",(IF($B$3="On",IF(J$3="",AVERAGE(Data_Initial!H49:I49),AVERAGE(Data_Initial!H49:J49)),Data_Initial!I49))),"")</f>
        <v>1.5754636747954767</v>
      </c>
      <c r="J49" s="79">
        <f ca="1">IFERROR(IF(J$3="","",(IF($B$3="On",IF(K$3="",AVERAGE(Data_Initial!I49:J49),AVERAGE(Data_Initial!I49:K49)),Data_Initial!J49))),"")</f>
        <v>-0.11006612202330301</v>
      </c>
      <c r="K49" s="79">
        <f ca="1">IFERROR(IF(K$3="","",(IF($B$3="On",IF(L$3="",AVERAGE(Data_Initial!J49:K49),AVERAGE(Data_Initial!J49:L49)),Data_Initial!K49))),"")</f>
        <v>-2.4749355524965395</v>
      </c>
      <c r="L49" s="79">
        <f ca="1">IFERROR(IF(L$3="","",(IF($B$3="On",IF(M$3="",AVERAGE(Data_Initial!K49:L49),AVERAGE(Data_Initial!K49:M49)),Data_Initial!L49))),"")</f>
        <v>-4.428708474034007</v>
      </c>
      <c r="M49" s="79">
        <f ca="1">IFERROR(IF(M$3="","",(IF($B$3="On",IF(N$3="",AVERAGE(Data_Initial!L49:M49),AVERAGE(Data_Initial!L49:N49)),Data_Initial!M49))),"")</f>
        <v>-7.160604432618733</v>
      </c>
      <c r="N49" s="79">
        <f ca="1">IFERROR(IF(N$3="","",(IF($B$3="On",IF(O$3="",AVERAGE(Data_Initial!M49:N49),AVERAGE(Data_Initial!M49:O49)),Data_Initial!N49))),"")</f>
        <v>-7.8765246731283405</v>
      </c>
      <c r="O49" s="79">
        <f ca="1">IFERROR(IF(O$3="","",(IF($B$3="On",IF(P$3="",AVERAGE(Data_Initial!N49:O49),AVERAGE(Data_Initial!N49:P49)),Data_Initial!O49))),"")</f>
        <v>-9.3293378629958479</v>
      </c>
      <c r="P49" s="79">
        <f ca="1">IFERROR(IF(P$3="","",(IF($B$3="On",IF(Q$3="",AVERAGE(Data_Initial!O49:P49),AVERAGE(Data_Initial!O49:Q49)),Data_Initial!P49))),"")</f>
        <v>-8.4531800822912064</v>
      </c>
      <c r="Q49" s="79">
        <f ca="1">IFERROR(IF(Q$3="","",(IF($B$3="On",IF(R$3="",AVERAGE(Data_Initial!P49:Q49),AVERAGE(Data_Initial!P49:R49)),Data_Initial!Q49))),"")</f>
        <v>-10.391455217367527</v>
      </c>
      <c r="R49" s="79">
        <f ca="1">IFERROR(IF(R$3="","",(IF($B$3="On",IF(S$3="",AVERAGE(Data_Initial!Q49:R49),AVERAGE(Data_Initial!Q49:S49)),Data_Initial!R49))),"")</f>
        <v>-9.1664554506189067</v>
      </c>
      <c r="S49" s="79">
        <f ca="1">IFERROR(IF(S$3="","",(IF($B$3="On",IF(T$3="",AVERAGE(Data_Initial!R49:S49),AVERAGE(Data_Initial!R49:T49)),Data_Initial!S49))),"")</f>
        <v>-9.6186676733323235</v>
      </c>
      <c r="T49" s="79">
        <f ca="1">IFERROR(IF(T$3="","",(IF($B$3="On",IF(U$3="",AVERAGE(Data_Initial!S49:T49),AVERAGE(Data_Initial!S49:U49)),Data_Initial!T49))),"")</f>
        <v>-7.7705696906155035</v>
      </c>
      <c r="U49" s="79">
        <f ca="1">IFERROR(IF(U$3="","",(IF($B$3="On",IF(V$3="",AVERAGE(Data_Initial!T49:U49),AVERAGE(Data_Initial!T49:V49)),Data_Initial!U49))),"")</f>
        <v>-9.2192028003572233</v>
      </c>
      <c r="V49" s="79">
        <f ca="1">IFERROR(IF(V$3="","",(IF($B$3="On",IF(W$3="",AVERAGE(Data_Initial!U49:V49),AVERAGE(Data_Initial!U49:W49)),Data_Initial!V49))),"")</f>
        <v>-8.9911032362112202</v>
      </c>
      <c r="W49" s="79">
        <f ca="1">IFERROR(IF(W$3="","",(IF($B$3="On",IF(X$3="",AVERAGE(Data_Initial!V49:W49),AVERAGE(Data_Initial!V49:X49)),Data_Initial!W49))),"")</f>
        <v>-8.5032371156328974</v>
      </c>
      <c r="X49" s="79">
        <f ca="1">IFERROR(IF(X$3="","",(IF($B$3="On",IF(Y$3="",AVERAGE(Data_Initial!W49:X49),AVERAGE(Data_Initial!W49:Y49)),Data_Initial!X49))),"")</f>
        <v>-4.0975819956285369</v>
      </c>
      <c r="Y49" s="79">
        <f ca="1">IFERROR(IF(Y$3="","",(IF($B$3="On",IF(Z$3="",AVERAGE(Data_Initial!X49:Y49),AVERAGE(Data_Initial!X49:Z49)),Data_Initial!Y49))),"")</f>
        <v>4.1236554239161043</v>
      </c>
      <c r="Z49" s="79">
        <f ca="1">IFERROR(IF(Z$3="","",(IF($B$3="On",IF(AA$3="",AVERAGE(Data_Initial!Y49:Z49),AVERAGE(Data_Initial!Y49:AA49)),Data_Initial!Z49))),"")</f>
        <v>18.366114201961093</v>
      </c>
      <c r="AA49" s="79">
        <f ca="1">IFERROR(IF(AA$3="","",(IF($B$3="On",IF(AB$3="",AVERAGE(Data_Initial!Z49:AA49),AVERAGE(Data_Initial!Z49:AB49)),Data_Initial!AA49))),"")</f>
        <v>45.1357094387308</v>
      </c>
      <c r="AB49" s="79">
        <f ca="1">IFERROR(IF(AB$3="","",(IF($B$3="On",IF(AC$3="",AVERAGE(Data_Initial!AA49:AB49),AVERAGE(Data_Initial!AA49:AC49)),Data_Initial!AB49))),"")</f>
        <v>96.88033027808001</v>
      </c>
      <c r="AC49" s="79">
        <f ca="1">IFERROR(IF(AC$3="","",(IF($B$3="On",IF(AD$3="",AVERAGE(Data_Initial!AB49:AC49),AVERAGE(Data_Initial!AB49:AD49)),Data_Initial!AC49))),"")</f>
        <v>194.66109984063351</v>
      </c>
      <c r="AD49" s="79">
        <f ca="1">IFERROR(IF(AD$3="","",(IF($B$3="On",IF(AE$3="",AVERAGE(Data_Initial!AC49:AD49),AVERAGE(Data_Initial!AC49:AE49)),Data_Initial!AD49))),"")</f>
        <v>372.42389924031301</v>
      </c>
      <c r="AE49" s="79">
        <f ca="1">IFERROR(IF(AE$3="","",(IF($B$3="On",IF(AF$3="",AVERAGE(Data_Initial!AD49:AE49),AVERAGE(Data_Initial!AD49:AF49)),Data_Initial!AE49))),"")</f>
        <v>666.06162042368805</v>
      </c>
      <c r="AF49" s="79">
        <f ca="1">IFERROR(IF(AF$3="","",(IF($B$3="On",IF(AG$3="",AVERAGE(Data_Initial!AE49:AF49),AVERAGE(Data_Initial!AE49:AG49)),Data_Initial!AF49))),"")</f>
        <v>1102.1714340847197</v>
      </c>
      <c r="AG49" s="79">
        <f ca="1">IFERROR(IF(AG$3="","",(IF($B$3="On",IF(AH$3="",AVERAGE(Data_Initial!AF49:AG49),AVERAGE(Data_Initial!AF49:AH49)),Data_Initial!AG49))),"")</f>
        <v>1628.5320749565665</v>
      </c>
      <c r="AH49" s="79">
        <f ca="1">IFERROR(IF(AH$3="","",(IF($B$3="On",IF(AI$3="",AVERAGE(Data_Initial!AG49:AH49),AVERAGE(Data_Initial!AG49:AI49)),Data_Initial!AH49))),"")</f>
        <v>2160.8118116995397</v>
      </c>
      <c r="AI49" s="79">
        <f ca="1">IFERROR(IF(AI$3="","",(IF($B$3="On",IF(AJ$3="",AVERAGE(Data_Initial!AH49:AI49),AVERAGE(Data_Initial!AH49:AJ49)),Data_Initial!AI49))),"")</f>
        <v>2604.1505525497801</v>
      </c>
      <c r="AJ49" s="79">
        <f ca="1">IFERROR(IF(AJ$3="","",(IF($B$3="On",IF(AK$3="",AVERAGE(Data_Initial!AI49:AJ49),AVERAGE(Data_Initial!AI49:AK49)),Data_Initial!AJ49))),"")</f>
        <v>2928.7131614479404</v>
      </c>
      <c r="AK49" s="79">
        <f ca="1">IFERROR(IF(AK$3="","",(IF($B$3="On",IF(AL$3="",AVERAGE(Data_Initial!AJ49:AK49),AVERAGE(Data_Initial!AJ49:AL49)),Data_Initial!AK49))),"")</f>
        <v>3142.6367157002933</v>
      </c>
      <c r="AL49" s="79">
        <f ca="1">IFERROR(IF(AL$3="","",(IF($B$3="On",IF(AM$3="",AVERAGE(Data_Initial!AK49:AL49),AVERAGE(Data_Initial!AK49:AM49)),Data_Initial!AL49))),"")</f>
        <v>3275.3991221803403</v>
      </c>
      <c r="AM49" s="79">
        <f ca="1">IFERROR(IF(AM$3="","",(IF($B$3="On",IF(AN$3="",AVERAGE(Data_Initial!AL49:AM49),AVERAGE(Data_Initial!AL49:AN49)),Data_Initial!AM49))),"")</f>
        <v>3358.6428135182337</v>
      </c>
      <c r="AN49" s="79">
        <f ca="1">IFERROR(IF(AN$3="","",(IF($B$3="On",IF(AO$3="",AVERAGE(Data_Initial!AM49:AN49),AVERAGE(Data_Initial!AM49:AO49)),Data_Initial!AN49))),"")</f>
        <v>3412.3906638919902</v>
      </c>
      <c r="AO49" s="79">
        <f ca="1">IFERROR(IF(AO$3="","",(IF($B$3="On",IF(AP$3="",AVERAGE(Data_Initial!AN49:AO49),AVERAGE(Data_Initial!AN49:AP49)),Data_Initial!AO49))),"")</f>
        <v>3449.5707740894668</v>
      </c>
      <c r="AP49" s="79">
        <f ca="1">IFERROR(IF(AP$3="","",(IF($B$3="On",IF(AQ$3="",AVERAGE(Data_Initial!AO49:AP49),AVERAGE(Data_Initial!AO49:AQ49)),Data_Initial!AP49))),"")</f>
        <v>3465.5383800291902</v>
      </c>
      <c r="AQ49" s="79" t="str">
        <f>IFERROR(IF(AQ$3="","",(IF($B$3="On",IF(AR$3="",AVERAGE(Data_Initial!AP49:AQ49),AVERAGE(Data_Initial!AP49:AR49)),Data_Initial!AQ49))),"")</f>
        <v/>
      </c>
      <c r="AR49" s="79" t="str">
        <f>IFERROR(IF(AR$3="","",(IF($B$3="On",IF(AS$3="",AVERAGE(Data_Initial!AQ49:AR49),AVERAGE(Data_Initial!AQ49:AS49)),Data_Initial!AR49))),"")</f>
        <v/>
      </c>
      <c r="AS49" s="79" t="str">
        <f>IFERROR(IF(AS$3="","",(IF($B$3="On",IF(AT$3="",AVERAGE(Data_Initial!AR49:AS49),AVERAGE(Data_Initial!AR49:AT49)),Data_Initial!AS49))),"")</f>
        <v/>
      </c>
      <c r="AT49" s="79" t="str">
        <f>IFERROR(IF(AT$3="","",(IF($B$3="On",IF(AU$3="",AVERAGE(Data_Initial!AS49:AT49),AVERAGE(Data_Initial!AS49:AU49)),Data_Initial!AT49))),"")</f>
        <v/>
      </c>
      <c r="AU49" s="79" t="str">
        <f>IFERROR(IF(AU$3="","",(IF($B$3="On",IF(AV$3="",AVERAGE(Data_Initial!AT49:AU49),AVERAGE(Data_Initial!AT49:AV49)),Data_Initial!AU49))),"")</f>
        <v/>
      </c>
      <c r="AV49" s="79" t="str">
        <f>IFERROR(IF(AV$3="","",(IF($B$3="On",IF(AW$3="",AVERAGE(Data_Initial!AU49:AV49),AVERAGE(Data_Initial!AU49:AW49)),Data_Initial!AV49))),"")</f>
        <v/>
      </c>
      <c r="AW49" s="79" t="str">
        <f>IFERROR(IF(AW$3="","",(IF($B$3="On",IF(AX$3="",AVERAGE(Data_Initial!AV49:AW49),AVERAGE(Data_Initial!AV49:AX49)),Data_Initial!AW49))),"")</f>
        <v/>
      </c>
      <c r="AX49" s="79" t="str">
        <f>IFERROR(IF(AX$3="","",(IF($B$3="On",IF(AY$3="",AVERAGE(Data_Initial!AW49:AX49),AVERAGE(Data_Initial!AW49:AY49)),Data_Initial!AX49))),"")</f>
        <v/>
      </c>
      <c r="AY49" s="79" t="str">
        <f>IFERROR(IF(AY$3="","",(IF($B$3="On",IF(AZ$3="",AVERAGE(Data_Initial!AX49:AY49),AVERAGE(Data_Initial!AX49:AZ49)),Data_Initial!AY49))),"")</f>
        <v/>
      </c>
      <c r="AZ49" s="79" t="str">
        <f>IFERROR(IF(AZ$3="","",(IF($B$3="On",IF(BA$3="",AVERAGE(Data_Initial!AY49:AZ49),AVERAGE(Data_Initial!AY49:BA49)),Data_Initial!AZ49))),"")</f>
        <v/>
      </c>
      <c r="BA49" s="79"/>
      <c r="BB49" s="79"/>
      <c r="BC49" s="79"/>
      <c r="BD49" s="79"/>
      <c r="BE49" s="79"/>
      <c r="BF49" s="79"/>
      <c r="BG49" s="79"/>
      <c r="BH49" s="79"/>
      <c r="BI49" s="79"/>
      <c r="BJ49" s="79"/>
      <c r="BK49" s="79"/>
      <c r="BL49" s="79"/>
      <c r="BM49" s="79"/>
      <c r="BN49" s="79"/>
      <c r="BO49" s="79"/>
      <c r="BP49" s="79"/>
      <c r="BQ49" s="79"/>
      <c r="BR49" s="79"/>
      <c r="BS49" s="79"/>
      <c r="BT49" s="79"/>
      <c r="BU49" s="79"/>
      <c r="BV49" s="79"/>
      <c r="BW49" s="79"/>
      <c r="BX49" s="79"/>
      <c r="BY49" s="79"/>
      <c r="BZ49" s="79"/>
    </row>
    <row r="50" spans="1:78" x14ac:dyDescent="0.25">
      <c r="A50" s="79">
        <f ca="1">Data_Initial!A50</f>
        <v>1</v>
      </c>
      <c r="B50" s="79" t="str">
        <f ca="1">Data_Initial!B50</f>
        <v>G6</v>
      </c>
      <c r="C50" s="79">
        <f ca="1">IFERROR(IF($B$3="On",AVERAGE(Data_Initial!C50:D50),Data_Initial!C50),"")</f>
        <v>18.750656455685451</v>
      </c>
      <c r="D50" s="79">
        <f ca="1">IFERROR(IF(D$3="","",(IF($B$3="On",IF(E$3="",AVERAGE(Data_Initial!C50:D50),AVERAGE(Data_Initial!C50:E50)),Data_Initial!D50))),"")</f>
        <v>15.145182151631024</v>
      </c>
      <c r="E50" s="79">
        <f ca="1">IFERROR(IF(E$3="","",(IF($B$3="On",IF(F$3="",AVERAGE(Data_Initial!D50:E50),AVERAGE(Data_Initial!D50:F50)),Data_Initial!E50))),"")</f>
        <v>10.904637776554418</v>
      </c>
      <c r="F50" s="79">
        <f ca="1">IFERROR(IF(F$3="","",(IF($B$3="On",IF(G$3="",AVERAGE(Data_Initial!E50:F50),AVERAGE(Data_Initial!E50:G50)),Data_Initial!F50))),"")</f>
        <v>6.8065149031122028</v>
      </c>
      <c r="G50" s="79">
        <f ca="1">IFERROR(IF(G$3="","",(IF($B$3="On",IF(H$3="",AVERAGE(Data_Initial!F50:G50),AVERAGE(Data_Initial!F50:H50)),Data_Initial!G50))),"")</f>
        <v>5.3395895964572473</v>
      </c>
      <c r="H50" s="79">
        <f ca="1">IFERROR(IF(H$3="","",(IF($B$3="On",IF(I$3="",AVERAGE(Data_Initial!G50:H50),AVERAGE(Data_Initial!G50:I50)),Data_Initial!H50))),"")</f>
        <v>3.3299204707985464</v>
      </c>
      <c r="I50" s="79">
        <f ca="1">IFERROR(IF(I$3="","",(IF($B$3="On",IF(J$3="",AVERAGE(Data_Initial!H50:I50),AVERAGE(Data_Initial!H50:J50)),Data_Initial!I50))),"")</f>
        <v>1.4785519499585764</v>
      </c>
      <c r="J50" s="79">
        <f ca="1">IFERROR(IF(J$3="","",(IF($B$3="On",IF(K$3="",AVERAGE(Data_Initial!I50:J50),AVERAGE(Data_Initial!I50:K50)),Data_Initial!J50))),"")</f>
        <v>8.3815194463870646E-2</v>
      </c>
      <c r="K50" s="79">
        <f ca="1">IFERROR(IF(K$3="","",(IF($B$3="On",IF(L$3="",AVERAGE(Data_Initial!J50:K50),AVERAGE(Data_Initial!J50:L50)),Data_Initial!K50))),"")</f>
        <v>-0.4960404992507394</v>
      </c>
      <c r="L50" s="79">
        <f ca="1">IFERROR(IF(L$3="","",(IF($B$3="On",IF(M$3="",AVERAGE(Data_Initial!K50:L50),AVERAGE(Data_Initial!K50:M50)),Data_Initial!L50))),"")</f>
        <v>-1.4948066762335659</v>
      </c>
      <c r="M50" s="79">
        <f ca="1">IFERROR(IF(M$3="","",(IF($B$3="On",IF(N$3="",AVERAGE(Data_Initial!L50:M50),AVERAGE(Data_Initial!L50:N50)),Data_Initial!M50))),"")</f>
        <v>-2.3920428590290599</v>
      </c>
      <c r="N50" s="79">
        <f ca="1">IFERROR(IF(N$3="","",(IF($B$3="On",IF(O$3="",AVERAGE(Data_Initial!M50:N50),AVERAGE(Data_Initial!M50:O50)),Data_Initial!N50))),"")</f>
        <v>-3.6709200181477768</v>
      </c>
      <c r="O50" s="79">
        <f ca="1">IFERROR(IF(O$3="","",(IF($B$3="On",IF(P$3="",AVERAGE(Data_Initial!N50:O50),AVERAGE(Data_Initial!N50:P50)),Data_Initial!O50))),"")</f>
        <v>-4.4940617186416567</v>
      </c>
      <c r="P50" s="79">
        <f ca="1">IFERROR(IF(P$3="","",(IF($B$3="On",IF(Q$3="",AVERAGE(Data_Initial!O50:P50),AVERAGE(Data_Initial!O50:Q50)),Data_Initial!P50))),"")</f>
        <v>-4.3426594155419762</v>
      </c>
      <c r="Q50" s="79">
        <f ca="1">IFERROR(IF(Q$3="","",(IF($B$3="On",IF(R$3="",AVERAGE(Data_Initial!P50:Q50),AVERAGE(Data_Initial!P50:R50)),Data_Initial!Q50))),"")</f>
        <v>-4.3962590719012633</v>
      </c>
      <c r="R50" s="79">
        <f ca="1">IFERROR(IF(R$3="","",(IF($B$3="On",IF(S$3="",AVERAGE(Data_Initial!Q50:R50),AVERAGE(Data_Initial!Q50:S50)),Data_Initial!R50))),"")</f>
        <v>-4.8079747368872932</v>
      </c>
      <c r="S50" s="79">
        <f ca="1">IFERROR(IF(S$3="","",(IF($B$3="On",IF(T$3="",AVERAGE(Data_Initial!R50:S50),AVERAGE(Data_Initial!R50:T50)),Data_Initial!S50))),"")</f>
        <v>-6.5355823617264832</v>
      </c>
      <c r="T50" s="79">
        <f ca="1">IFERROR(IF(T$3="","",(IF($B$3="On",IF(U$3="",AVERAGE(Data_Initial!S50:T50),AVERAGE(Data_Initial!S50:U50)),Data_Initial!T50))),"")</f>
        <v>-6.8534840079704145</v>
      </c>
      <c r="U50" s="79">
        <f ca="1">IFERROR(IF(U$3="","",(IF($B$3="On",IF(V$3="",AVERAGE(Data_Initial!T50:U50),AVERAGE(Data_Initial!T50:V50)),Data_Initial!U50))),"")</f>
        <v>-6.9404628136556594</v>
      </c>
      <c r="V50" s="79">
        <f ca="1">IFERROR(IF(V$3="","",(IF($B$3="On",IF(W$3="",AVERAGE(Data_Initial!U50:V50),AVERAGE(Data_Initial!U50:W50)),Data_Initial!V50))),"")</f>
        <v>-6.5130916675011568</v>
      </c>
      <c r="W50" s="79">
        <f ca="1">IFERROR(IF(W$3="","",(IF($B$3="On",IF(X$3="",AVERAGE(Data_Initial!V50:W50),AVERAGE(Data_Initial!V50:X50)),Data_Initial!W50))),"")</f>
        <v>-3.8885341360901298</v>
      </c>
      <c r="X50" s="79">
        <f ca="1">IFERROR(IF(X$3="","",(IF($B$3="On",IF(Y$3="",AVERAGE(Data_Initial!W50:X50),AVERAGE(Data_Initial!W50:Y50)),Data_Initial!X50))),"")</f>
        <v>1.0124450972671166</v>
      </c>
      <c r="Y50" s="79">
        <f ca="1">IFERROR(IF(Y$3="","",(IF($B$3="On",IF(Z$3="",AVERAGE(Data_Initial!X50:Y50),AVERAGE(Data_Initial!X50:Z50)),Data_Initial!Y50))),"")</f>
        <v>13.328665111949858</v>
      </c>
      <c r="Z50" s="79">
        <f ca="1">IFERROR(IF(Z$3="","",(IF($B$3="On",IF(AA$3="",AVERAGE(Data_Initial!Y50:Z50),AVERAGE(Data_Initial!Y50:AA50)),Data_Initial!Z50))),"")</f>
        <v>37.719808454400813</v>
      </c>
      <c r="AA50" s="79">
        <f ca="1">IFERROR(IF(AA$3="","",(IF($B$3="On",IF(AB$3="",AVERAGE(Data_Initial!Z50:AA50),AVERAGE(Data_Initial!Z50:AB50)),Data_Initial!AA50))),"")</f>
        <v>84.621322808542445</v>
      </c>
      <c r="AB50" s="79">
        <f ca="1">IFERROR(IF(AB$3="","",(IF($B$3="On",IF(AC$3="",AVERAGE(Data_Initial!AA50:AB50),AVERAGE(Data_Initial!AA50:AC50)),Data_Initial!AB50))),"")</f>
        <v>168.84286348104314</v>
      </c>
      <c r="AC50" s="79">
        <f ca="1">IFERROR(IF(AC$3="","",(IF($B$3="On",IF(AD$3="",AVERAGE(Data_Initial!AB50:AC50),AVERAGE(Data_Initial!AB50:AD50)),Data_Initial!AC50))),"")</f>
        <v>318.33076614586298</v>
      </c>
      <c r="AD50" s="79">
        <f ca="1">IFERROR(IF(AD$3="","",(IF($B$3="On",IF(AE$3="",AVERAGE(Data_Initial!AC50:AD50),AVERAGE(Data_Initial!AC50:AE50)),Data_Initial!AD50))),"")</f>
        <v>571.60589237800468</v>
      </c>
      <c r="AE50" s="79">
        <f ca="1">IFERROR(IF(AE$3="","",(IF($B$3="On",IF(AF$3="",AVERAGE(Data_Initial!AD50:AE50),AVERAGE(Data_Initial!AD50:AF50)),Data_Initial!AE50))),"")</f>
        <v>969.22708305077742</v>
      </c>
      <c r="AF50" s="79">
        <f ca="1">IFERROR(IF(AF$3="","",(IF($B$3="On",IF(AG$3="",AVERAGE(Data_Initial!AE50:AF50),AVERAGE(Data_Initial!AE50:AG50)),Data_Initial!AF50))),"")</f>
        <v>1491.8223160836951</v>
      </c>
      <c r="AG50" s="79">
        <f ca="1">IFERROR(IF(AG$3="","",(IF($B$3="On",IF(AH$3="",AVERAGE(Data_Initial!AF50:AG50),AVERAGE(Data_Initial!AF50:AH50)),Data_Initial!AG50))),"")</f>
        <v>2066.0413477423031</v>
      </c>
      <c r="AH50" s="79">
        <f ca="1">IFERROR(IF(AH$3="","",(IF($B$3="On",IF(AI$3="",AVERAGE(Data_Initial!AG50:AH50),AVERAGE(Data_Initial!AG50:AI50)),Data_Initial!AH50))),"")</f>
        <v>2588.3922767781264</v>
      </c>
      <c r="AI50" s="79">
        <f ca="1">IFERROR(IF(AI$3="","",(IF($B$3="On",IF(AJ$3="",AVERAGE(Data_Initial!AH50:AI50),AVERAGE(Data_Initial!AH50:AJ50)),Data_Initial!AI50))),"")</f>
        <v>2995.5876143719761</v>
      </c>
      <c r="AJ50" s="79">
        <f ca="1">IFERROR(IF(AJ$3="","",(IF($B$3="On",IF(AK$3="",AVERAGE(Data_Initial!AI50:AJ50),AVERAGE(Data_Initial!AI50:AK50)),Data_Initial!AJ50))),"")</f>
        <v>3275.6045916609269</v>
      </c>
      <c r="AK50" s="79">
        <f ca="1">IFERROR(IF(AK$3="","",(IF($B$3="On",IF(AL$3="",AVERAGE(Data_Initial!AJ50:AK50),AVERAGE(Data_Initial!AJ50:AL50)),Data_Initial!AK50))),"")</f>
        <v>3451.1711043113701</v>
      </c>
      <c r="AL50" s="79">
        <f ca="1">IFERROR(IF(AL$3="","",(IF($B$3="On",IF(AM$3="",AVERAGE(Data_Initial!AK50:AL50),AVERAGE(Data_Initial!AK50:AM50)),Data_Initial!AL50))),"")</f>
        <v>3556.118931368836</v>
      </c>
      <c r="AM50" s="79">
        <f ca="1">IFERROR(IF(AM$3="","",(IF($B$3="On",IF(AN$3="",AVERAGE(Data_Initial!AL50:AM50),AVERAGE(Data_Initial!AL50:AN50)),Data_Initial!AM50))),"")</f>
        <v>3621.1192099776799</v>
      </c>
      <c r="AN50" s="79">
        <f ca="1">IFERROR(IF(AN$3="","",(IF($B$3="On",IF(AO$3="",AVERAGE(Data_Initial!AM50:AN50),AVERAGE(Data_Initial!AM50:AO50)),Data_Initial!AN50))),"")</f>
        <v>3661.3415762492768</v>
      </c>
      <c r="AO50" s="79">
        <f ca="1">IFERROR(IF(AO$3="","",(IF($B$3="On",IF(AP$3="",AVERAGE(Data_Initial!AN50:AO50),AVERAGE(Data_Initial!AN50:AP50)),Data_Initial!AO50))),"")</f>
        <v>3688.9726180473967</v>
      </c>
      <c r="AP50" s="79">
        <f ca="1">IFERROR(IF(AP$3="","",(IF($B$3="On",IF(AQ$3="",AVERAGE(Data_Initial!AO50:AP50),AVERAGE(Data_Initial!AO50:AQ50)),Data_Initial!AP50))),"")</f>
        <v>3699.967554784495</v>
      </c>
      <c r="AQ50" s="79" t="str">
        <f>IFERROR(IF(AQ$3="","",(IF($B$3="On",IF(AR$3="",AVERAGE(Data_Initial!AP50:AQ50),AVERAGE(Data_Initial!AP50:AR50)),Data_Initial!AQ50))),"")</f>
        <v/>
      </c>
      <c r="AR50" s="79" t="str">
        <f>IFERROR(IF(AR$3="","",(IF($B$3="On",IF(AS$3="",AVERAGE(Data_Initial!AQ50:AR50),AVERAGE(Data_Initial!AQ50:AS50)),Data_Initial!AR50))),"")</f>
        <v/>
      </c>
      <c r="AS50" s="79" t="str">
        <f>IFERROR(IF(AS$3="","",(IF($B$3="On",IF(AT$3="",AVERAGE(Data_Initial!AR50:AS50),AVERAGE(Data_Initial!AR50:AT50)),Data_Initial!AS50))),"")</f>
        <v/>
      </c>
      <c r="AT50" s="79" t="str">
        <f>IFERROR(IF(AT$3="","",(IF($B$3="On",IF(AU$3="",AVERAGE(Data_Initial!AS50:AT50),AVERAGE(Data_Initial!AS50:AU50)),Data_Initial!AT50))),"")</f>
        <v/>
      </c>
      <c r="AU50" s="79" t="str">
        <f>IFERROR(IF(AU$3="","",(IF($B$3="On",IF(AV$3="",AVERAGE(Data_Initial!AT50:AU50),AVERAGE(Data_Initial!AT50:AV50)),Data_Initial!AU50))),"")</f>
        <v/>
      </c>
      <c r="AV50" s="79" t="str">
        <f>IFERROR(IF(AV$3="","",(IF($B$3="On",IF(AW$3="",AVERAGE(Data_Initial!AU50:AV50),AVERAGE(Data_Initial!AU50:AW50)),Data_Initial!AV50))),"")</f>
        <v/>
      </c>
      <c r="AW50" s="79" t="str">
        <f>IFERROR(IF(AW$3="","",(IF($B$3="On",IF(AX$3="",AVERAGE(Data_Initial!AV50:AW50),AVERAGE(Data_Initial!AV50:AX50)),Data_Initial!AW50))),"")</f>
        <v/>
      </c>
      <c r="AX50" s="79" t="str">
        <f>IFERROR(IF(AX$3="","",(IF($B$3="On",IF(AY$3="",AVERAGE(Data_Initial!AW50:AX50),AVERAGE(Data_Initial!AW50:AY50)),Data_Initial!AX50))),"")</f>
        <v/>
      </c>
      <c r="AY50" s="79" t="str">
        <f>IFERROR(IF(AY$3="","",(IF($B$3="On",IF(AZ$3="",AVERAGE(Data_Initial!AX50:AY50),AVERAGE(Data_Initial!AX50:AZ50)),Data_Initial!AY50))),"")</f>
        <v/>
      </c>
      <c r="AZ50" s="79" t="str">
        <f>IFERROR(IF(AZ$3="","",(IF($B$3="On",IF(BA$3="",AVERAGE(Data_Initial!AY50:AZ50),AVERAGE(Data_Initial!AY50:BA50)),Data_Initial!AZ50))),"")</f>
        <v/>
      </c>
      <c r="BA50" s="79"/>
      <c r="BB50" s="79"/>
      <c r="BC50" s="79"/>
      <c r="BD50" s="79"/>
      <c r="BE50" s="79"/>
      <c r="BF50" s="79"/>
      <c r="BG50" s="79"/>
      <c r="BH50" s="79"/>
      <c r="BI50" s="79"/>
      <c r="BJ50" s="79"/>
      <c r="BK50" s="79"/>
      <c r="BL50" s="79"/>
      <c r="BM50" s="79"/>
      <c r="BN50" s="79"/>
      <c r="BO50" s="79"/>
      <c r="BP50" s="79"/>
      <c r="BQ50" s="79"/>
      <c r="BR50" s="79"/>
      <c r="BS50" s="79"/>
      <c r="BT50" s="79"/>
      <c r="BU50" s="79"/>
      <c r="BV50" s="79"/>
      <c r="BW50" s="79"/>
      <c r="BX50" s="79"/>
      <c r="BY50" s="79"/>
      <c r="BZ50" s="79"/>
    </row>
    <row r="51" spans="1:78" x14ac:dyDescent="0.25">
      <c r="A51" s="79">
        <f ca="1">Data_Initial!A51</f>
        <v>1</v>
      </c>
      <c r="B51" s="79" t="str">
        <f ca="1">Data_Initial!B51</f>
        <v>H6</v>
      </c>
      <c r="C51" s="79">
        <f ca="1">IFERROR(IF($B$3="On",AVERAGE(Data_Initial!C51:D51),Data_Initial!C51),"")</f>
        <v>19.151935192889603</v>
      </c>
      <c r="D51" s="79">
        <f ca="1">IFERROR(IF(D$3="","",(IF($B$3="On",IF(E$3="",AVERAGE(Data_Initial!C51:D51),AVERAGE(Data_Initial!C51:E51)),Data_Initial!D51))),"")</f>
        <v>16.639811695453769</v>
      </c>
      <c r="E51" s="79">
        <f ca="1">IFERROR(IF(E$3="","",(IF($B$3="On",IF(F$3="",AVERAGE(Data_Initial!D51:E51),AVERAGE(Data_Initial!D51:F51)),Data_Initial!E51))),"")</f>
        <v>12.021637782234677</v>
      </c>
      <c r="F51" s="79">
        <f ca="1">IFERROR(IF(F$3="","",(IF($B$3="On",IF(G$3="",AVERAGE(Data_Initial!E51:F51),AVERAGE(Data_Initial!E51:G51)),Data_Initial!F51))),"")</f>
        <v>6.5840949421525004</v>
      </c>
      <c r="G51" s="79">
        <f ca="1">IFERROR(IF(G$3="","",(IF($B$3="On",IF(H$3="",AVERAGE(Data_Initial!F51:G51),AVERAGE(Data_Initial!F51:H51)),Data_Initial!G51))),"")</f>
        <v>3.0262234121558627</v>
      </c>
      <c r="H51" s="79">
        <f ca="1">IFERROR(IF(H$3="","",(IF($B$3="On",IF(I$3="",AVERAGE(Data_Initial!G51:H51),AVERAGE(Data_Initial!G51:I51)),Data_Initial!H51))),"")</f>
        <v>1.6395480075079825</v>
      </c>
      <c r="I51" s="79">
        <f ca="1">IFERROR(IF(I$3="","",(IF($B$3="On",IF(J$3="",AVERAGE(Data_Initial!H51:I51),AVERAGE(Data_Initial!H51:J51)),Data_Initial!I51))),"")</f>
        <v>0.90911384869165568</v>
      </c>
      <c r="J51" s="79">
        <f ca="1">IFERROR(IF(J$3="","",(IF($B$3="On",IF(K$3="",AVERAGE(Data_Initial!I51:J51),AVERAGE(Data_Initial!I51:K51)),Data_Initial!J51))),"")</f>
        <v>-0.36733538789303699</v>
      </c>
      <c r="K51" s="79">
        <f ca="1">IFERROR(IF(K$3="","",(IF($B$3="On",IF(L$3="",AVERAGE(Data_Initial!J51:K51),AVERAGE(Data_Initial!J51:L51)),Data_Initial!K51))),"")</f>
        <v>-1.0759745008840598</v>
      </c>
      <c r="L51" s="79">
        <f ca="1">IFERROR(IF(L$3="","",(IF($B$3="On",IF(M$3="",AVERAGE(Data_Initial!K51:L51),AVERAGE(Data_Initial!K51:M51)),Data_Initial!L51))),"")</f>
        <v>-1.680151046046376</v>
      </c>
      <c r="M51" s="79">
        <f ca="1">IFERROR(IF(M$3="","",(IF($B$3="On",IF(N$3="",AVERAGE(Data_Initial!L51:M51),AVERAGE(Data_Initial!L51:N51)),Data_Initial!M51))),"")</f>
        <v>-1.0801453604944962</v>
      </c>
      <c r="N51" s="79">
        <f ca="1">IFERROR(IF(N$3="","",(IF($B$3="On",IF(O$3="",AVERAGE(Data_Initial!M51:N51),AVERAGE(Data_Initial!M51:O51)),Data_Initial!N51))),"")</f>
        <v>-1.49765889621964</v>
      </c>
      <c r="O51" s="79">
        <f ca="1">IFERROR(IF(O$3="","",(IF($B$3="On",IF(P$3="",AVERAGE(Data_Initial!N51:O51),AVERAGE(Data_Initial!N51:P51)),Data_Initial!O51))),"")</f>
        <v>-2.9357752289823402</v>
      </c>
      <c r="P51" s="79">
        <f ca="1">IFERROR(IF(P$3="","",(IF($B$3="On",IF(Q$3="",AVERAGE(Data_Initial!O51:P51),AVERAGE(Data_Initial!O51:Q51)),Data_Initial!P51))),"")</f>
        <v>-4.6601126221319937</v>
      </c>
      <c r="Q51" s="79">
        <f ca="1">IFERROR(IF(Q$3="","",(IF($B$3="On",IF(R$3="",AVERAGE(Data_Initial!P51:Q51),AVERAGE(Data_Initial!P51:R51)),Data_Initial!Q51))),"")</f>
        <v>-5.3546882555915536</v>
      </c>
      <c r="R51" s="79">
        <f ca="1">IFERROR(IF(R$3="","",(IF($B$3="On",IF(S$3="",AVERAGE(Data_Initial!Q51:R51),AVERAGE(Data_Initial!Q51:S51)),Data_Initial!R51))),"")</f>
        <v>-5.3841688999856769</v>
      </c>
      <c r="S51" s="79">
        <f ca="1">IFERROR(IF(S$3="","",(IF($B$3="On",IF(T$3="",AVERAGE(Data_Initial!R51:S51),AVERAGE(Data_Initial!R51:T51)),Data_Initial!S51))),"")</f>
        <v>-5.2382100982705806</v>
      </c>
      <c r="T51" s="79">
        <f ca="1">IFERROR(IF(T$3="","",(IF($B$3="On",IF(U$3="",AVERAGE(Data_Initial!S51:T51),AVERAGE(Data_Initial!S51:U51)),Data_Initial!T51))),"")</f>
        <v>-7.5763293342924838</v>
      </c>
      <c r="U51" s="79">
        <f ca="1">IFERROR(IF(U$3="","",(IF($B$3="On",IF(V$3="",AVERAGE(Data_Initial!T51:U51),AVERAGE(Data_Initial!T51:V51)),Data_Initial!U51))),"")</f>
        <v>-6.4018684042073959</v>
      </c>
      <c r="V51" s="79">
        <f ca="1">IFERROR(IF(V$3="","",(IF($B$3="On",IF(W$3="",AVERAGE(Data_Initial!U51:V51),AVERAGE(Data_Initial!U51:W51)),Data_Initial!V51))),"")</f>
        <v>-6.6773488881870628</v>
      </c>
      <c r="W51" s="79">
        <f ca="1">IFERROR(IF(W$3="","",(IF($B$3="On",IF(X$3="",AVERAGE(Data_Initial!V51:W51),AVERAGE(Data_Initial!V51:X51)),Data_Initial!W51))),"")</f>
        <v>-2.9631402138917728</v>
      </c>
      <c r="X51" s="79">
        <f ca="1">IFERROR(IF(X$3="","",(IF($B$3="On",IF(Y$3="",AVERAGE(Data_Initial!W51:X51),AVERAGE(Data_Initial!W51:Y51)),Data_Initial!X51))),"")</f>
        <v>0.31654839393180073</v>
      </c>
      <c r="Y51" s="79">
        <f ca="1">IFERROR(IF(Y$3="","",(IF($B$3="On",IF(Z$3="",AVERAGE(Data_Initial!X51:Y51),AVERAGE(Data_Initial!X51:Z51)),Data_Initial!Y51))),"")</f>
        <v>12.529311509022607</v>
      </c>
      <c r="Z51" s="79">
        <f ca="1">IFERROR(IF(Z$3="","",(IF($B$3="On",IF(AA$3="",AVERAGE(Data_Initial!Y51:Z51),AVERAGE(Data_Initial!Y51:AA51)),Data_Initial!Z51))),"")</f>
        <v>32.246676819198321</v>
      </c>
      <c r="AA51" s="79">
        <f ca="1">IFERROR(IF(AA$3="","",(IF($B$3="On",IF(AB$3="",AVERAGE(Data_Initial!Z51:AA51),AVERAGE(Data_Initial!Z51:AB51)),Data_Initial!AA51))),"")</f>
        <v>69.24054087795021</v>
      </c>
      <c r="AB51" s="79">
        <f ca="1">IFERROR(IF(AB$3="","",(IF($B$3="On",IF(AC$3="",AVERAGE(Data_Initial!AA51:AB51),AVERAGE(Data_Initial!AA51:AC51)),Data_Initial!AB51))),"")</f>
        <v>138.83967649400137</v>
      </c>
      <c r="AC51" s="79">
        <f ca="1">IFERROR(IF(AC$3="","",(IF($B$3="On",IF(AD$3="",AVERAGE(Data_Initial!AB51:AC51),AVERAGE(Data_Initial!AB51:AD51)),Data_Initial!AC51))),"")</f>
        <v>265.26295653287866</v>
      </c>
      <c r="AD51" s="79">
        <f ca="1">IFERROR(IF(AD$3="","",(IF($B$3="On",IF(AE$3="",AVERAGE(Data_Initial!AC51:AD51),AVERAGE(Data_Initial!AC51:AE51)),Data_Initial!AD51))),"")</f>
        <v>482.1714649753057</v>
      </c>
      <c r="AE51" s="79">
        <f ca="1">IFERROR(IF(AE$3="","",(IF($B$3="On",IF(AF$3="",AVERAGE(Data_Initial!AD51:AE51),AVERAGE(Data_Initial!AD51:AF51)),Data_Initial!AE51))),"")</f>
        <v>826.67143996586674</v>
      </c>
      <c r="AF51" s="79">
        <f ca="1">IFERROR(IF(AF$3="","",(IF($B$3="On",IF(AG$3="",AVERAGE(Data_Initial!AE51:AF51),AVERAGE(Data_Initial!AE51:AG51)),Data_Initial!AF51))),"")</f>
        <v>1302.9461294662067</v>
      </c>
      <c r="AG51" s="79">
        <f ca="1">IFERROR(IF(AG$3="","",(IF($B$3="On",IF(AH$3="",AVERAGE(Data_Initial!AF51:AG51),AVERAGE(Data_Initial!AF51:AH51)),Data_Initial!AG51))),"")</f>
        <v>1847.9821600538598</v>
      </c>
      <c r="AH51" s="79">
        <f ca="1">IFERROR(IF(AH$3="","",(IF($B$3="On",IF(AI$3="",AVERAGE(Data_Initial!AG51:AH51),AVERAGE(Data_Initial!AG51:AI51)),Data_Initial!AH51))),"")</f>
        <v>2368.5183390485504</v>
      </c>
      <c r="AI51" s="79">
        <f ca="1">IFERROR(IF(AI$3="","",(IF($B$3="On",IF(AJ$3="",AVERAGE(Data_Initial!AH51:AI51),AVERAGE(Data_Initial!AH51:AJ51)),Data_Initial!AI51))),"")</f>
        <v>2786.9617874935734</v>
      </c>
      <c r="AJ51" s="79">
        <f ca="1">IFERROR(IF(AJ$3="","",(IF($B$3="On",IF(AK$3="",AVERAGE(Data_Initial!AI51:AJ51),AVERAGE(Data_Initial!AI51:AK51)),Data_Initial!AJ51))),"")</f>
        <v>3085.6660485326197</v>
      </c>
      <c r="AK51" s="79">
        <f ca="1">IFERROR(IF(AK$3="","",(IF($B$3="On",IF(AL$3="",AVERAGE(Data_Initial!AJ51:AK51),AVERAGE(Data_Initial!AJ51:AL51)),Data_Initial!AK51))),"")</f>
        <v>3276.1418299885663</v>
      </c>
      <c r="AL51" s="79">
        <f ca="1">IFERROR(IF(AL$3="","",(IF($B$3="On",IF(AM$3="",AVERAGE(Data_Initial!AK51:AL51),AVERAGE(Data_Initial!AK51:AM51)),Data_Initial!AL51))),"")</f>
        <v>3390.3421172734502</v>
      </c>
      <c r="AM51" s="79">
        <f ca="1">IFERROR(IF(AM$3="","",(IF($B$3="On",IF(AN$3="",AVERAGE(Data_Initial!AL51:AM51),AVERAGE(Data_Initial!AL51:AN51)),Data_Initial!AM51))),"")</f>
        <v>3457.2672241953837</v>
      </c>
      <c r="AN51" s="79">
        <f ca="1">IFERROR(IF(AN$3="","",(IF($B$3="On",IF(AO$3="",AVERAGE(Data_Initial!AM51:AN51),AVERAGE(Data_Initial!AM51:AO51)),Data_Initial!AN51))),"")</f>
        <v>3496.799705144053</v>
      </c>
      <c r="AO51" s="79">
        <f ca="1">IFERROR(IF(AO$3="","",(IF($B$3="On",IF(AP$3="",AVERAGE(Data_Initial!AN51:AO51),AVERAGE(Data_Initial!AN51:AP51)),Data_Initial!AO51))),"")</f>
        <v>3523.3424295829195</v>
      </c>
      <c r="AP51" s="79">
        <f ca="1">IFERROR(IF(AP$3="","",(IF($B$3="On",IF(AQ$3="",AVERAGE(Data_Initial!AO51:AP51),AVERAGE(Data_Initial!AO51:AQ51)),Data_Initial!AP51))),"")</f>
        <v>3534.3212514301199</v>
      </c>
      <c r="AQ51" s="79" t="str">
        <f>IFERROR(IF(AQ$3="","",(IF($B$3="On",IF(AR$3="",AVERAGE(Data_Initial!AP51:AQ51),AVERAGE(Data_Initial!AP51:AR51)),Data_Initial!AQ51))),"")</f>
        <v/>
      </c>
      <c r="AR51" s="79" t="str">
        <f>IFERROR(IF(AR$3="","",(IF($B$3="On",IF(AS$3="",AVERAGE(Data_Initial!AQ51:AR51),AVERAGE(Data_Initial!AQ51:AS51)),Data_Initial!AR51))),"")</f>
        <v/>
      </c>
      <c r="AS51" s="79" t="str">
        <f>IFERROR(IF(AS$3="","",(IF($B$3="On",IF(AT$3="",AVERAGE(Data_Initial!AR51:AS51),AVERAGE(Data_Initial!AR51:AT51)),Data_Initial!AS51))),"")</f>
        <v/>
      </c>
      <c r="AT51" s="79" t="str">
        <f>IFERROR(IF(AT$3="","",(IF($B$3="On",IF(AU$3="",AVERAGE(Data_Initial!AS51:AT51),AVERAGE(Data_Initial!AS51:AU51)),Data_Initial!AT51))),"")</f>
        <v/>
      </c>
      <c r="AU51" s="79" t="str">
        <f>IFERROR(IF(AU$3="","",(IF($B$3="On",IF(AV$3="",AVERAGE(Data_Initial!AT51:AU51),AVERAGE(Data_Initial!AT51:AV51)),Data_Initial!AU51))),"")</f>
        <v/>
      </c>
      <c r="AV51" s="79" t="str">
        <f>IFERROR(IF(AV$3="","",(IF($B$3="On",IF(AW$3="",AVERAGE(Data_Initial!AU51:AV51),AVERAGE(Data_Initial!AU51:AW51)),Data_Initial!AV51))),"")</f>
        <v/>
      </c>
      <c r="AW51" s="79" t="str">
        <f>IFERROR(IF(AW$3="","",(IF($B$3="On",IF(AX$3="",AVERAGE(Data_Initial!AV51:AW51),AVERAGE(Data_Initial!AV51:AX51)),Data_Initial!AW51))),"")</f>
        <v/>
      </c>
      <c r="AX51" s="79" t="str">
        <f>IFERROR(IF(AX$3="","",(IF($B$3="On",IF(AY$3="",AVERAGE(Data_Initial!AW51:AX51),AVERAGE(Data_Initial!AW51:AY51)),Data_Initial!AX51))),"")</f>
        <v/>
      </c>
      <c r="AY51" s="79" t="str">
        <f>IFERROR(IF(AY$3="","",(IF($B$3="On",IF(AZ$3="",AVERAGE(Data_Initial!AX51:AY51),AVERAGE(Data_Initial!AX51:AZ51)),Data_Initial!AY51))),"")</f>
        <v/>
      </c>
      <c r="AZ51" s="79" t="str">
        <f>IFERROR(IF(AZ$3="","",(IF($B$3="On",IF(BA$3="",AVERAGE(Data_Initial!AY51:AZ51),AVERAGE(Data_Initial!AY51:BA51)),Data_Initial!AZ51))),"")</f>
        <v/>
      </c>
      <c r="BA51" s="79"/>
      <c r="BB51" s="79"/>
      <c r="BC51" s="79"/>
      <c r="BD51" s="79"/>
      <c r="BE51" s="79"/>
      <c r="BF51" s="79"/>
      <c r="BG51" s="79"/>
      <c r="BH51" s="79"/>
      <c r="BI51" s="79"/>
      <c r="BJ51" s="79"/>
      <c r="BK51" s="79"/>
      <c r="BL51" s="79"/>
      <c r="BM51" s="79"/>
      <c r="BN51" s="79"/>
      <c r="BO51" s="79"/>
      <c r="BP51" s="79"/>
      <c r="BQ51" s="79"/>
      <c r="BR51" s="79"/>
      <c r="BS51" s="79"/>
      <c r="BT51" s="79"/>
      <c r="BU51" s="79"/>
      <c r="BV51" s="79"/>
      <c r="BW51" s="79"/>
      <c r="BX51" s="79"/>
      <c r="BY51" s="79"/>
      <c r="BZ51" s="79"/>
    </row>
    <row r="52" spans="1:78" x14ac:dyDescent="0.25">
      <c r="A52" s="79">
        <f ca="1">Data_Initial!A52</f>
        <v>1</v>
      </c>
      <c r="B52" s="79" t="str">
        <f ca="1">Data_Initial!B52</f>
        <v>A7</v>
      </c>
      <c r="C52" s="79">
        <f ca="1">IFERROR(IF($B$3="On",AVERAGE(Data_Initial!C52:D52),Data_Initial!C52),"")</f>
        <v>14.960977924735101</v>
      </c>
      <c r="D52" s="79">
        <f ca="1">IFERROR(IF(D$3="","",(IF($B$3="On",IF(E$3="",AVERAGE(Data_Initial!C52:D52),AVERAGE(Data_Initial!C52:E52)),Data_Initial!D52))),"")</f>
        <v>14.017199299933367</v>
      </c>
      <c r="E52" s="79">
        <f ca="1">IFERROR(IF(E$3="","",(IF($B$3="On",IF(F$3="",AVERAGE(Data_Initial!D52:E52),AVERAGE(Data_Initial!D52:F52)),Data_Initial!E52))),"")</f>
        <v>13.934571556386201</v>
      </c>
      <c r="F52" s="79">
        <f ca="1">IFERROR(IF(F$3="","",(IF($B$3="On",IF(G$3="",AVERAGE(Data_Initial!E52:F52),AVERAGE(Data_Initial!E52:G52)),Data_Initial!F52))),"")</f>
        <v>10.381517959670866</v>
      </c>
      <c r="G52" s="79">
        <f ca="1">IFERROR(IF(G$3="","",(IF($B$3="On",IF(H$3="",AVERAGE(Data_Initial!F52:G52),AVERAGE(Data_Initial!F52:H52)),Data_Initial!G52))),"")</f>
        <v>8.8883345759404726</v>
      </c>
      <c r="H52" s="79">
        <f ca="1">IFERROR(IF(H$3="","",(IF($B$3="On",IF(I$3="",AVERAGE(Data_Initial!G52:H52),AVERAGE(Data_Initial!G52:I52)),Data_Initial!H52))),"")</f>
        <v>6.7602723187743941</v>
      </c>
      <c r="I52" s="79">
        <f ca="1">IFERROR(IF(I$3="","",(IF($B$3="On",IF(J$3="",AVERAGE(Data_Initial!H52:I52),AVERAGE(Data_Initial!H52:J52)),Data_Initial!I52))),"")</f>
        <v>3.1912073264123433</v>
      </c>
      <c r="J52" s="79">
        <f ca="1">IFERROR(IF(J$3="","",(IF($B$3="On",IF(K$3="",AVERAGE(Data_Initial!I52:J52),AVERAGE(Data_Initial!I52:K52)),Data_Initial!J52))),"")</f>
        <v>1.2584944667354032</v>
      </c>
      <c r="K52" s="79">
        <f ca="1">IFERROR(IF(K$3="","",(IF($B$3="On",IF(L$3="",AVERAGE(Data_Initial!J52:K52),AVERAGE(Data_Initial!J52:L52)),Data_Initial!K52))),"")</f>
        <v>-0.51831135599680467</v>
      </c>
      <c r="L52" s="79">
        <f ca="1">IFERROR(IF(L$3="","",(IF($B$3="On",IF(M$3="",AVERAGE(Data_Initial!K52:L52),AVERAGE(Data_Initial!K52:M52)),Data_Initial!L52))),"")</f>
        <v>-1.0098099329164445</v>
      </c>
      <c r="M52" s="79">
        <f ca="1">IFERROR(IF(M$3="","",(IF($B$3="On",IF(N$3="",AVERAGE(Data_Initial!L52:M52),AVERAGE(Data_Initial!L52:N52)),Data_Initial!M52))),"")</f>
        <v>-3.1235990388130048</v>
      </c>
      <c r="N52" s="79">
        <f ca="1">IFERROR(IF(N$3="","",(IF($B$3="On",IF(O$3="",AVERAGE(Data_Initial!M52:N52),AVERAGE(Data_Initial!M52:O52)),Data_Initial!N52))),"")</f>
        <v>-7.2767663060706838</v>
      </c>
      <c r="O52" s="79">
        <f ca="1">IFERROR(IF(O$3="","",(IF($B$3="On",IF(P$3="",AVERAGE(Data_Initial!N52:O52),AVERAGE(Data_Initial!N52:P52)),Data_Initial!O52))),"")</f>
        <v>-9.4624670442623593</v>
      </c>
      <c r="P52" s="79">
        <f ca="1">IFERROR(IF(P$3="","",(IF($B$3="On",IF(Q$3="",AVERAGE(Data_Initial!O52:P52),AVERAGE(Data_Initial!O52:Q52)),Data_Initial!P52))),"")</f>
        <v>-13.350846934529566</v>
      </c>
      <c r="Q52" s="79">
        <f ca="1">IFERROR(IF(Q$3="","",(IF($B$3="On",IF(R$3="",AVERAGE(Data_Initial!P52:Q52),AVERAGE(Data_Initial!P52:R52)),Data_Initial!Q52))),"")</f>
        <v>-13.035400830894099</v>
      </c>
      <c r="R52" s="79">
        <f ca="1">IFERROR(IF(R$3="","",(IF($B$3="On",IF(S$3="",AVERAGE(Data_Initial!Q52:R52),AVERAGE(Data_Initial!Q52:S52)),Data_Initial!R52))),"")</f>
        <v>-15.0182558058835</v>
      </c>
      <c r="S52" s="79">
        <f ca="1">IFERROR(IF(S$3="","",(IF($B$3="On",IF(T$3="",AVERAGE(Data_Initial!R52:S52),AVERAGE(Data_Initial!R52:T52)),Data_Initial!S52))),"")</f>
        <v>-14.372486698959335</v>
      </c>
      <c r="T52" s="79">
        <f ca="1">IFERROR(IF(T$3="","",(IF($B$3="On",IF(U$3="",AVERAGE(Data_Initial!S52:T52),AVERAGE(Data_Initial!S52:U52)),Data_Initial!T52))),"")</f>
        <v>-14.945166894757099</v>
      </c>
      <c r="U52" s="79">
        <f ca="1">IFERROR(IF(U$3="","",(IF($B$3="On",IF(V$3="",AVERAGE(Data_Initial!T52:U52),AVERAGE(Data_Initial!T52:V52)),Data_Initial!U52))),"")</f>
        <v>-13.279704572464533</v>
      </c>
      <c r="V52" s="79">
        <f ca="1">IFERROR(IF(V$3="","",(IF($B$3="On",IF(W$3="",AVERAGE(Data_Initial!U52:V52),AVERAGE(Data_Initial!U52:W52)),Data_Initial!V52))),"")</f>
        <v>-10.82150043205746</v>
      </c>
      <c r="W52" s="79">
        <f ca="1">IFERROR(IF(W$3="","",(IF($B$3="On",IF(X$3="",AVERAGE(Data_Initial!V52:W52),AVERAGE(Data_Initial!V52:X52)),Data_Initial!W52))),"")</f>
        <v>-5.1965609648589997</v>
      </c>
      <c r="X52" s="79">
        <f ca="1">IFERROR(IF(X$3="","",(IF($B$3="On",IF(Y$3="",AVERAGE(Data_Initial!W52:X52),AVERAGE(Data_Initial!W52:Y52)),Data_Initial!X52))),"")</f>
        <v>5.3066033379315334</v>
      </c>
      <c r="Y52" s="79">
        <f ca="1">IFERROR(IF(Y$3="","",(IF($B$3="On",IF(Z$3="",AVERAGE(Data_Initial!X52:Y52),AVERAGE(Data_Initial!X52:Z52)),Data_Initial!Y52))),"")</f>
        <v>24.361420062155627</v>
      </c>
      <c r="Z52" s="79">
        <f ca="1">IFERROR(IF(Z$3="","",(IF($B$3="On",IF(AA$3="",AVERAGE(Data_Initial!Y52:Z52),AVERAGE(Data_Initial!Y52:AA52)),Data_Initial!Z52))),"")</f>
        <v>56.349164633079567</v>
      </c>
      <c r="AA52" s="79">
        <f ca="1">IFERROR(IF(AA$3="","",(IF($B$3="On",IF(AB$3="",AVERAGE(Data_Initial!Z52:AA52),AVERAGE(Data_Initial!Z52:AB52)),Data_Initial!AA52))),"")</f>
        <v>111.05935193879974</v>
      </c>
      <c r="AB52" s="79">
        <f ca="1">IFERROR(IF(AB$3="","",(IF($B$3="On",IF(AC$3="",AVERAGE(Data_Initial!AA52:AB52),AVERAGE(Data_Initial!AA52:AC52)),Data_Initial!AB52))),"")</f>
        <v>205.01147632555686</v>
      </c>
      <c r="AC52" s="79">
        <f ca="1">IFERROR(IF(AC$3="","",(IF($B$3="On",IF(AD$3="",AVERAGE(Data_Initial!AB52:AC52),AVERAGE(Data_Initial!AB52:AD52)),Data_Initial!AC52))),"")</f>
        <v>358.47333480144397</v>
      </c>
      <c r="AD52" s="79">
        <f ca="1">IFERROR(IF(AD$3="","",(IF($B$3="On",IF(AE$3="",AVERAGE(Data_Initial!AC52:AD52),AVERAGE(Data_Initial!AC52:AE52)),Data_Initial!AD52))),"")</f>
        <v>590.44923466873865</v>
      </c>
      <c r="AE52" s="79">
        <f ca="1">IFERROR(IF(AE$3="","",(IF($B$3="On",IF(AF$3="",AVERAGE(Data_Initial!AD52:AE52),AVERAGE(Data_Initial!AD52:AF52)),Data_Initial!AE52))),"")</f>
        <v>909.01004334708068</v>
      </c>
      <c r="AF52" s="79">
        <f ca="1">IFERROR(IF(AF$3="","",(IF($B$3="On",IF(AG$3="",AVERAGE(Data_Initial!AE52:AF52),AVERAGE(Data_Initial!AE52:AG52)),Data_Initial!AF52))),"")</f>
        <v>1301.5841484935838</v>
      </c>
      <c r="AG52" s="79">
        <f ca="1">IFERROR(IF(AG$3="","",(IF($B$3="On",IF(AH$3="",AVERAGE(Data_Initial!AF52:AG52),AVERAGE(Data_Initial!AF52:AH52)),Data_Initial!AG52))),"")</f>
        <v>1717.3808279207433</v>
      </c>
      <c r="AH52" s="79">
        <f ca="1">IFERROR(IF(AH$3="","",(IF($B$3="On",IF(AI$3="",AVERAGE(Data_Initial!AG52:AH52),AVERAGE(Data_Initial!AG52:AI52)),Data_Initial!AH52))),"")</f>
        <v>2092.3078530718135</v>
      </c>
      <c r="AI52" s="79">
        <f ca="1">IFERROR(IF(AI$3="","",(IF($B$3="On",IF(AJ$3="",AVERAGE(Data_Initial!AH52:AI52),AVERAGE(Data_Initial!AH52:AJ52)),Data_Initial!AI52))),"")</f>
        <v>2378.6642896515</v>
      </c>
      <c r="AJ52" s="79">
        <f ca="1">IFERROR(IF(AJ$3="","",(IF($B$3="On",IF(AK$3="",AVERAGE(Data_Initial!AI52:AJ52),AVERAGE(Data_Initial!AI52:AK52)),Data_Initial!AJ52))),"")</f>
        <v>2575.3522510738467</v>
      </c>
      <c r="AK52" s="79">
        <f ca="1">IFERROR(IF(AK$3="","",(IF($B$3="On",IF(AL$3="",AVERAGE(Data_Initial!AJ52:AK52),AVERAGE(Data_Initial!AJ52:AL52)),Data_Initial!AK52))),"")</f>
        <v>2710.2793416663835</v>
      </c>
      <c r="AL52" s="79">
        <f ca="1">IFERROR(IF(AL$3="","",(IF($B$3="On",IF(AM$3="",AVERAGE(Data_Initial!AK52:AL52),AVERAGE(Data_Initial!AK52:AM52)),Data_Initial!AL52))),"")</f>
        <v>2813.7645495308566</v>
      </c>
      <c r="AM52" s="79">
        <f ca="1">IFERROR(IF(AM$3="","",(IF($B$3="On",IF(AN$3="",AVERAGE(Data_Initial!AL52:AM52),AVERAGE(Data_Initial!AL52:AN52)),Data_Initial!AM52))),"")</f>
        <v>2900.3442791894972</v>
      </c>
      <c r="AN52" s="79">
        <f ca="1">IFERROR(IF(AN$3="","",(IF($B$3="On",IF(AO$3="",AVERAGE(Data_Initial!AM52:AN52),AVERAGE(Data_Initial!AM52:AO52)),Data_Initial!AN52))),"")</f>
        <v>2973.1357088647965</v>
      </c>
      <c r="AO52" s="79">
        <f ca="1">IFERROR(IF(AO$3="","",(IF($B$3="On",IF(AP$3="",AVERAGE(Data_Initial!AN52:AO52),AVERAGE(Data_Initial!AN52:AP52)),Data_Initial!AO52))),"")</f>
        <v>3034.1273510372598</v>
      </c>
      <c r="AP52" s="79">
        <f ca="1">IFERROR(IF(AP$3="","",(IF($B$3="On",IF(AQ$3="",AVERAGE(Data_Initial!AO52:AP52),AVERAGE(Data_Initial!AO52:AQ52)),Data_Initial!AP52))),"")</f>
        <v>3062.6935781075449</v>
      </c>
      <c r="AQ52" s="79" t="str">
        <f>IFERROR(IF(AQ$3="","",(IF($B$3="On",IF(AR$3="",AVERAGE(Data_Initial!AP52:AQ52),AVERAGE(Data_Initial!AP52:AR52)),Data_Initial!AQ52))),"")</f>
        <v/>
      </c>
      <c r="AR52" s="79" t="str">
        <f>IFERROR(IF(AR$3="","",(IF($B$3="On",IF(AS$3="",AVERAGE(Data_Initial!AQ52:AR52),AVERAGE(Data_Initial!AQ52:AS52)),Data_Initial!AR52))),"")</f>
        <v/>
      </c>
      <c r="AS52" s="79" t="str">
        <f>IFERROR(IF(AS$3="","",(IF($B$3="On",IF(AT$3="",AVERAGE(Data_Initial!AR52:AS52),AVERAGE(Data_Initial!AR52:AT52)),Data_Initial!AS52))),"")</f>
        <v/>
      </c>
      <c r="AT52" s="79" t="str">
        <f>IFERROR(IF(AT$3="","",(IF($B$3="On",IF(AU$3="",AVERAGE(Data_Initial!AS52:AT52),AVERAGE(Data_Initial!AS52:AU52)),Data_Initial!AT52))),"")</f>
        <v/>
      </c>
      <c r="AU52" s="79" t="str">
        <f>IFERROR(IF(AU$3="","",(IF($B$3="On",IF(AV$3="",AVERAGE(Data_Initial!AT52:AU52),AVERAGE(Data_Initial!AT52:AV52)),Data_Initial!AU52))),"")</f>
        <v/>
      </c>
      <c r="AV52" s="79" t="str">
        <f>IFERROR(IF(AV$3="","",(IF($B$3="On",IF(AW$3="",AVERAGE(Data_Initial!AU52:AV52),AVERAGE(Data_Initial!AU52:AW52)),Data_Initial!AV52))),"")</f>
        <v/>
      </c>
      <c r="AW52" s="79" t="str">
        <f>IFERROR(IF(AW$3="","",(IF($B$3="On",IF(AX$3="",AVERAGE(Data_Initial!AV52:AW52),AVERAGE(Data_Initial!AV52:AX52)),Data_Initial!AW52))),"")</f>
        <v/>
      </c>
      <c r="AX52" s="79" t="str">
        <f>IFERROR(IF(AX$3="","",(IF($B$3="On",IF(AY$3="",AVERAGE(Data_Initial!AW52:AX52),AVERAGE(Data_Initial!AW52:AY52)),Data_Initial!AX52))),"")</f>
        <v/>
      </c>
      <c r="AY52" s="79" t="str">
        <f>IFERROR(IF(AY$3="","",(IF($B$3="On",IF(AZ$3="",AVERAGE(Data_Initial!AX52:AY52),AVERAGE(Data_Initial!AX52:AZ52)),Data_Initial!AY52))),"")</f>
        <v/>
      </c>
      <c r="AZ52" s="79" t="str">
        <f>IFERROR(IF(AZ$3="","",(IF($B$3="On",IF(BA$3="",AVERAGE(Data_Initial!AY52:AZ52),AVERAGE(Data_Initial!AY52:BA52)),Data_Initial!AZ52))),"")</f>
        <v/>
      </c>
      <c r="BA52" s="79"/>
      <c r="BB52" s="79"/>
      <c r="BC52" s="79"/>
      <c r="BD52" s="79"/>
      <c r="BE52" s="79"/>
      <c r="BF52" s="79"/>
      <c r="BG52" s="79"/>
      <c r="BH52" s="79"/>
      <c r="BI52" s="79"/>
      <c r="BJ52" s="79"/>
      <c r="BK52" s="79"/>
      <c r="BL52" s="79"/>
      <c r="BM52" s="79"/>
      <c r="BN52" s="79"/>
      <c r="BO52" s="79"/>
      <c r="BP52" s="79"/>
      <c r="BQ52" s="79"/>
      <c r="BR52" s="79"/>
      <c r="BS52" s="79"/>
      <c r="BT52" s="79"/>
      <c r="BU52" s="79"/>
      <c r="BV52" s="79"/>
      <c r="BW52" s="79"/>
      <c r="BX52" s="79"/>
      <c r="BY52" s="79"/>
      <c r="BZ52" s="79"/>
    </row>
    <row r="53" spans="1:78" x14ac:dyDescent="0.25">
      <c r="A53" s="79">
        <f ca="1">Data_Initial!A53</f>
        <v>1</v>
      </c>
      <c r="B53" s="79" t="str">
        <f ca="1">Data_Initial!B53</f>
        <v>B7</v>
      </c>
      <c r="C53" s="79">
        <f ca="1">IFERROR(IF($B$3="On",AVERAGE(Data_Initial!C53:D53),Data_Initial!C53),"")</f>
        <v>13.686078549161291</v>
      </c>
      <c r="D53" s="79">
        <f ca="1">IFERROR(IF(D$3="","",(IF($B$3="On",IF(E$3="",AVERAGE(Data_Initial!C53:D53),AVERAGE(Data_Initial!C53:E53)),Data_Initial!D53))),"")</f>
        <v>13.367990784074228</v>
      </c>
      <c r="E53" s="79">
        <f ca="1">IFERROR(IF(E$3="","",(IF($B$3="On",IF(F$3="",AVERAGE(Data_Initial!D53:E53),AVERAGE(Data_Initial!D53:F53)),Data_Initial!E53))),"")</f>
        <v>12.556642139719786</v>
      </c>
      <c r="F53" s="79">
        <f ca="1">IFERROR(IF(F$3="","",(IF($B$3="On",IF(G$3="",AVERAGE(Data_Initial!E53:F53),AVERAGE(Data_Initial!E53:G53)),Data_Initial!F53))),"")</f>
        <v>7.7552080254237508</v>
      </c>
      <c r="G53" s="79">
        <f ca="1">IFERROR(IF(G$3="","",(IF($B$3="On",IF(H$3="",AVERAGE(Data_Initial!F53:G53),AVERAGE(Data_Initial!F53:H53)),Data_Initial!G53))),"")</f>
        <v>4.4782979165964498</v>
      </c>
      <c r="H53" s="79">
        <f ca="1">IFERROR(IF(H$3="","",(IF($B$3="On",IF(I$3="",AVERAGE(Data_Initial!G53:H53),AVERAGE(Data_Initial!G53:I53)),Data_Initial!H53))),"")</f>
        <v>2.040951376401912</v>
      </c>
      <c r="I53" s="79">
        <f ca="1">IFERROR(IF(I$3="","",(IF($B$3="On",IF(J$3="",AVERAGE(Data_Initial!H53:I53),AVERAGE(Data_Initial!H53:J53)),Data_Initial!I53))),"")</f>
        <v>1.9044358648069053</v>
      </c>
      <c r="J53" s="79">
        <f ca="1">IFERROR(IF(J$3="","",(IF($B$3="On",IF(K$3="",AVERAGE(Data_Initial!I53:J53),AVERAGE(Data_Initial!I53:K53)),Data_Initial!J53))),"")</f>
        <v>0.62285033241156906</v>
      </c>
      <c r="K53" s="79">
        <f ca="1">IFERROR(IF(K$3="","",(IF($B$3="On",IF(L$3="",AVERAGE(Data_Initial!J53:K53),AVERAGE(Data_Initial!J53:L53)),Data_Initial!K53))),"")</f>
        <v>-1.5188420590270661</v>
      </c>
      <c r="L53" s="79">
        <f ca="1">IFERROR(IF(L$3="","",(IF($B$3="On",IF(M$3="",AVERAGE(Data_Initial!K53:L53),AVERAGE(Data_Initial!K53:M53)),Data_Initial!L53))),"")</f>
        <v>-4.458447420597623</v>
      </c>
      <c r="M53" s="79">
        <f ca="1">IFERROR(IF(M$3="","",(IF($B$3="On",IF(N$3="",AVERAGE(Data_Initial!L53:M53),AVERAGE(Data_Initial!L53:N53)),Data_Initial!M53))),"")</f>
        <v>-5.5371582575136635</v>
      </c>
      <c r="N53" s="79">
        <f ca="1">IFERROR(IF(N$3="","",(IF($B$3="On",IF(O$3="",AVERAGE(Data_Initial!M53:N53),AVERAGE(Data_Initial!M53:O53)),Data_Initial!N53))),"")</f>
        <v>-6.1212831960839731</v>
      </c>
      <c r="O53" s="79">
        <f ca="1">IFERROR(IF(O$3="","",(IF($B$3="On",IF(P$3="",AVERAGE(Data_Initial!N53:O53),AVERAGE(Data_Initial!N53:P53)),Data_Initial!O53))),"")</f>
        <v>-7.4991241230139396</v>
      </c>
      <c r="P53" s="79">
        <f ca="1">IFERROR(IF(P$3="","",(IF($B$3="On",IF(Q$3="",AVERAGE(Data_Initial!O53:P53),AVERAGE(Data_Initial!O53:Q53)),Data_Initial!P53))),"")</f>
        <v>-9.9659286100548634</v>
      </c>
      <c r="Q53" s="79">
        <f ca="1">IFERROR(IF(Q$3="","",(IF($B$3="On",IF(R$3="",AVERAGE(Data_Initial!P53:Q53),AVERAGE(Data_Initial!P53:R53)),Data_Initial!Q53))),"")</f>
        <v>-11.248375026370633</v>
      </c>
      <c r="R53" s="79">
        <f ca="1">IFERROR(IF(R$3="","",(IF($B$3="On",IF(S$3="",AVERAGE(Data_Initial!Q53:R53),AVERAGE(Data_Initial!Q53:S53)),Data_Initial!R53))),"")</f>
        <v>-11.587523144756402</v>
      </c>
      <c r="S53" s="79">
        <f ca="1">IFERROR(IF(S$3="","",(IF($B$3="On",IF(T$3="",AVERAGE(Data_Initial!R53:S53),AVERAGE(Data_Initial!R53:T53)),Data_Initial!S53))),"")</f>
        <v>-10.100397516240124</v>
      </c>
      <c r="T53" s="79">
        <f ca="1">IFERROR(IF(T$3="","",(IF($B$3="On",IF(U$3="",AVERAGE(Data_Initial!S53:T53),AVERAGE(Data_Initial!S53:U53)),Data_Initial!T53))),"")</f>
        <v>-8.2126574240061618</v>
      </c>
      <c r="U53" s="79">
        <f ca="1">IFERROR(IF(U$3="","",(IF($B$3="On",IF(V$3="",AVERAGE(Data_Initial!T53:U53),AVERAGE(Data_Initial!T53:V53)),Data_Initial!U53))),"")</f>
        <v>-7.213576169936613</v>
      </c>
      <c r="V53" s="79">
        <f ca="1">IFERROR(IF(V$3="","",(IF($B$3="On",IF(W$3="",AVERAGE(Data_Initial!U53:V53),AVERAGE(Data_Initial!U53:W53)),Data_Initial!V53))),"")</f>
        <v>-4.254170831691833</v>
      </c>
      <c r="W53" s="79">
        <f ca="1">IFERROR(IF(W$3="","",(IF($B$3="On",IF(X$3="",AVERAGE(Data_Initial!V53:W53),AVERAGE(Data_Initial!V53:X53)),Data_Initial!W53))),"")</f>
        <v>1.8988266707744366</v>
      </c>
      <c r="X53" s="79">
        <f ca="1">IFERROR(IF(X$3="","",(IF($B$3="On",IF(Y$3="",AVERAGE(Data_Initial!W53:X53),AVERAGE(Data_Initial!W53:Y53)),Data_Initial!X53))),"")</f>
        <v>15.808950688942657</v>
      </c>
      <c r="Y53" s="79">
        <f ca="1">IFERROR(IF(Y$3="","",(IF($B$3="On",IF(Z$3="",AVERAGE(Data_Initial!X53:Y53),AVERAGE(Data_Initial!X53:Z53)),Data_Initial!Y53))),"")</f>
        <v>36.72073622217416</v>
      </c>
      <c r="Z53" s="79">
        <f ca="1">IFERROR(IF(Z$3="","",(IF($B$3="On",IF(AA$3="",AVERAGE(Data_Initial!Y53:Z53),AVERAGE(Data_Initial!Y53:AA53)),Data_Initial!Z53))),"")</f>
        <v>71.190657926869164</v>
      </c>
      <c r="AA53" s="79">
        <f ca="1">IFERROR(IF(AA$3="","",(IF($B$3="On",IF(AB$3="",AVERAGE(Data_Initial!Z53:AA53),AVERAGE(Data_Initial!Z53:AB53)),Data_Initial!AA53))),"")</f>
        <v>132.41003589127766</v>
      </c>
      <c r="AB53" s="79">
        <f ca="1">IFERROR(IF(AB$3="","",(IF($B$3="On",IF(AC$3="",AVERAGE(Data_Initial!AA53:AB53),AVERAGE(Data_Initial!AA53:AC53)),Data_Initial!AB53))),"")</f>
        <v>232.69435872741801</v>
      </c>
      <c r="AC53" s="79">
        <f ca="1">IFERROR(IF(AC$3="","",(IF($B$3="On",IF(AD$3="",AVERAGE(Data_Initial!AB53:AC53),AVERAGE(Data_Initial!AB53:AD53)),Data_Initial!AC53))),"")</f>
        <v>392.34488738477165</v>
      </c>
      <c r="AD53" s="79">
        <f ca="1">IFERROR(IF(AD$3="","",(IF($B$3="On",IF(AE$3="",AVERAGE(Data_Initial!AC53:AD53),AVERAGE(Data_Initial!AC53:AE53)),Data_Initial!AD53))),"")</f>
        <v>631.48881389638973</v>
      </c>
      <c r="AE53" s="79">
        <f ca="1">IFERROR(IF(AE$3="","",(IF($B$3="On",IF(AF$3="",AVERAGE(Data_Initial!AD53:AE53),AVERAGE(Data_Initial!AD53:AF53)),Data_Initial!AE53))),"")</f>
        <v>969.09078238671975</v>
      </c>
      <c r="AF53" s="79">
        <f ca="1">IFERROR(IF(AF$3="","",(IF($B$3="On",IF(AG$3="",AVERAGE(Data_Initial!AE53:AF53),AVERAGE(Data_Initial!AE53:AG53)),Data_Initial!AF53))),"")</f>
        <v>1388.8763869388602</v>
      </c>
      <c r="AG53" s="79">
        <f ca="1">IFERROR(IF(AG$3="","",(IF($B$3="On",IF(AH$3="",AVERAGE(Data_Initial!AF53:AG53),AVERAGE(Data_Initial!AF53:AH53)),Data_Initial!AG53))),"")</f>
        <v>1834.08355219234</v>
      </c>
      <c r="AH53" s="79">
        <f ca="1">IFERROR(IF(AH$3="","",(IF($B$3="On",IF(AI$3="",AVERAGE(Data_Initial!AG53:AH53),AVERAGE(Data_Initial!AG53:AI53)),Data_Initial!AH53))),"")</f>
        <v>2236.3777357486501</v>
      </c>
      <c r="AI53" s="79">
        <f ca="1">IFERROR(IF(AI$3="","",(IF($B$3="On",IF(AJ$3="",AVERAGE(Data_Initial!AH53:AI53),AVERAGE(Data_Initial!AH53:AJ53)),Data_Initial!AI53))),"")</f>
        <v>2548.0408131948038</v>
      </c>
      <c r="AJ53" s="79">
        <f ca="1">IFERROR(IF(AJ$3="","",(IF($B$3="On",IF(AK$3="",AVERAGE(Data_Initial!AI53:AJ53),AVERAGE(Data_Initial!AI53:AK53)),Data_Initial!AJ53))),"")</f>
        <v>2765.4910881202431</v>
      </c>
      <c r="AK53" s="79">
        <f ca="1">IFERROR(IF(AK$3="","",(IF($B$3="On",IF(AL$3="",AVERAGE(Data_Initial!AJ53:AK53),AVERAGE(Data_Initial!AJ53:AL53)),Data_Initial!AK53))),"")</f>
        <v>2913.5284244633799</v>
      </c>
      <c r="AL53" s="79">
        <f ca="1">IFERROR(IF(AL$3="","",(IF($B$3="On",IF(AM$3="",AVERAGE(Data_Initial!AK53:AL53),AVERAGE(Data_Initial!AK53:AM53)),Data_Initial!AL53))),"")</f>
        <v>3025.9782044605868</v>
      </c>
      <c r="AM53" s="79">
        <f ca="1">IFERROR(IF(AM$3="","",(IF($B$3="On",IF(AN$3="",AVERAGE(Data_Initial!AL53:AM53),AVERAGE(Data_Initial!AL53:AN53)),Data_Initial!AM53))),"")</f>
        <v>3121.9029992752603</v>
      </c>
      <c r="AN53" s="79">
        <f ca="1">IFERROR(IF(AN$3="","",(IF($B$3="On",IF(AO$3="",AVERAGE(Data_Initial!AM53:AN53),AVERAGE(Data_Initial!AM53:AO53)),Data_Initial!AN53))),"")</f>
        <v>3202.1760834695465</v>
      </c>
      <c r="AO53" s="79">
        <f ca="1">IFERROR(IF(AO$3="","",(IF($B$3="On",IF(AP$3="",AVERAGE(Data_Initial!AN53:AO53),AVERAGE(Data_Initial!AN53:AP53)),Data_Initial!AO53))),"")</f>
        <v>3263.0318201907698</v>
      </c>
      <c r="AP53" s="79">
        <f ca="1">IFERROR(IF(AP$3="","",(IF($B$3="On",IF(AQ$3="",AVERAGE(Data_Initial!AO53:AP53),AVERAGE(Data_Initial!AO53:AQ53)),Data_Initial!AP53))),"")</f>
        <v>3289.3254557895352</v>
      </c>
      <c r="AQ53" s="79" t="str">
        <f>IFERROR(IF(AQ$3="","",(IF($B$3="On",IF(AR$3="",AVERAGE(Data_Initial!AP53:AQ53),AVERAGE(Data_Initial!AP53:AR53)),Data_Initial!AQ53))),"")</f>
        <v/>
      </c>
      <c r="AR53" s="79" t="str">
        <f>IFERROR(IF(AR$3="","",(IF($B$3="On",IF(AS$3="",AVERAGE(Data_Initial!AQ53:AR53),AVERAGE(Data_Initial!AQ53:AS53)),Data_Initial!AR53))),"")</f>
        <v/>
      </c>
      <c r="AS53" s="79" t="str">
        <f>IFERROR(IF(AS$3="","",(IF($B$3="On",IF(AT$3="",AVERAGE(Data_Initial!AR53:AS53),AVERAGE(Data_Initial!AR53:AT53)),Data_Initial!AS53))),"")</f>
        <v/>
      </c>
      <c r="AT53" s="79" t="str">
        <f>IFERROR(IF(AT$3="","",(IF($B$3="On",IF(AU$3="",AVERAGE(Data_Initial!AS53:AT53),AVERAGE(Data_Initial!AS53:AU53)),Data_Initial!AT53))),"")</f>
        <v/>
      </c>
      <c r="AU53" s="79" t="str">
        <f>IFERROR(IF(AU$3="","",(IF($B$3="On",IF(AV$3="",AVERAGE(Data_Initial!AT53:AU53),AVERAGE(Data_Initial!AT53:AV53)),Data_Initial!AU53))),"")</f>
        <v/>
      </c>
      <c r="AV53" s="79" t="str">
        <f>IFERROR(IF(AV$3="","",(IF($B$3="On",IF(AW$3="",AVERAGE(Data_Initial!AU53:AV53),AVERAGE(Data_Initial!AU53:AW53)),Data_Initial!AV53))),"")</f>
        <v/>
      </c>
      <c r="AW53" s="79" t="str">
        <f>IFERROR(IF(AW$3="","",(IF($B$3="On",IF(AX$3="",AVERAGE(Data_Initial!AV53:AW53),AVERAGE(Data_Initial!AV53:AX53)),Data_Initial!AW53))),"")</f>
        <v/>
      </c>
      <c r="AX53" s="79" t="str">
        <f>IFERROR(IF(AX$3="","",(IF($B$3="On",IF(AY$3="",AVERAGE(Data_Initial!AW53:AX53),AVERAGE(Data_Initial!AW53:AY53)),Data_Initial!AX53))),"")</f>
        <v/>
      </c>
      <c r="AY53" s="79" t="str">
        <f>IFERROR(IF(AY$3="","",(IF($B$3="On",IF(AZ$3="",AVERAGE(Data_Initial!AX53:AY53),AVERAGE(Data_Initial!AX53:AZ53)),Data_Initial!AY53))),"")</f>
        <v/>
      </c>
      <c r="AZ53" s="79" t="str">
        <f>IFERROR(IF(AZ$3="","",(IF($B$3="On",IF(BA$3="",AVERAGE(Data_Initial!AY53:AZ53),AVERAGE(Data_Initial!AY53:BA53)),Data_Initial!AZ53))),"")</f>
        <v/>
      </c>
      <c r="BA53" s="79"/>
      <c r="BB53" s="79"/>
      <c r="BC53" s="79"/>
      <c r="BD53" s="79"/>
      <c r="BE53" s="79"/>
      <c r="BF53" s="79"/>
      <c r="BG53" s="79"/>
      <c r="BH53" s="79"/>
      <c r="BI53" s="79"/>
      <c r="BJ53" s="79"/>
      <c r="BK53" s="79"/>
      <c r="BL53" s="79"/>
      <c r="BM53" s="79"/>
      <c r="BN53" s="79"/>
      <c r="BO53" s="79"/>
      <c r="BP53" s="79"/>
      <c r="BQ53" s="79"/>
      <c r="BR53" s="79"/>
      <c r="BS53" s="79"/>
      <c r="BT53" s="79"/>
      <c r="BU53" s="79"/>
      <c r="BV53" s="79"/>
      <c r="BW53" s="79"/>
      <c r="BX53" s="79"/>
      <c r="BY53" s="79"/>
      <c r="BZ53" s="79"/>
    </row>
    <row r="54" spans="1:78" x14ac:dyDescent="0.25">
      <c r="A54" s="79">
        <f ca="1">Data_Initial!A54</f>
        <v>1</v>
      </c>
      <c r="B54" s="79" t="str">
        <f ca="1">Data_Initial!B54</f>
        <v>C7</v>
      </c>
      <c r="C54" s="79">
        <f ca="1">IFERROR(IF($B$3="On",AVERAGE(Data_Initial!C54:D54),Data_Initial!C54),"")</f>
        <v>0.29489989115472515</v>
      </c>
      <c r="D54" s="79">
        <f ca="1">IFERROR(IF(D$3="","",(IF($B$3="On",IF(E$3="",AVERAGE(Data_Initial!C54:D54),AVERAGE(Data_Initial!C54:E54)),Data_Initial!D54))),"")</f>
        <v>2.0950125730605569</v>
      </c>
      <c r="E54" s="79">
        <f ca="1">IFERROR(IF(E$3="","",(IF($B$3="On",IF(F$3="",AVERAGE(Data_Initial!D54:E54),AVERAGE(Data_Initial!D54:F54)),Data_Initial!E54))),"")</f>
        <v>3.8437653983475406</v>
      </c>
      <c r="F54" s="79">
        <f ca="1">IFERROR(IF(F$3="","",(IF($B$3="On",IF(G$3="",AVERAGE(Data_Initial!E54:F54),AVERAGE(Data_Initial!E54:G54)),Data_Initial!F54))),"")</f>
        <v>3.7089007175048536</v>
      </c>
      <c r="G54" s="79">
        <f ca="1">IFERROR(IF(G$3="","",(IF($B$3="On",IF(H$3="",AVERAGE(Data_Initial!F54:G54),AVERAGE(Data_Initial!F54:H54)),Data_Initial!G54))),"")</f>
        <v>3.13039790064507</v>
      </c>
      <c r="H54" s="79">
        <f ca="1">IFERROR(IF(H$3="","",(IF($B$3="On",IF(I$3="",AVERAGE(Data_Initial!G54:H54),AVERAGE(Data_Initial!G54:I54)),Data_Initial!H54))),"")</f>
        <v>1.8010466284786169</v>
      </c>
      <c r="I54" s="79">
        <f ca="1">IFERROR(IF(I$3="","",(IF($B$3="On",IF(J$3="",AVERAGE(Data_Initial!H54:I54),AVERAGE(Data_Initial!H54:J54)),Data_Initial!I54))),"")</f>
        <v>1.1125976577935333</v>
      </c>
      <c r="J54" s="79">
        <f ca="1">IFERROR(IF(J$3="","",(IF($B$3="On",IF(K$3="",AVERAGE(Data_Initial!I54:J54),AVERAGE(Data_Initial!I54:K54)),Data_Initial!J54))),"")</f>
        <v>0.49639401850360332</v>
      </c>
      <c r="K54" s="79">
        <f ca="1">IFERROR(IF(K$3="","",(IF($B$3="On",IF(L$3="",AVERAGE(Data_Initial!J54:K54),AVERAGE(Data_Initial!J54:L54)),Data_Initial!K54))),"")</f>
        <v>5.860500994913339E-2</v>
      </c>
      <c r="L54" s="79">
        <f ca="1">IFERROR(IF(L$3="","",(IF($B$3="On",IF(M$3="",AVERAGE(Data_Initial!K54:L54),AVERAGE(Data_Initial!K54:M54)),Data_Initial!L54))),"")</f>
        <v>-0.44561790643365234</v>
      </c>
      <c r="M54" s="79">
        <f ca="1">IFERROR(IF(M$3="","",(IF($B$3="On",IF(N$3="",AVERAGE(Data_Initial!L54:M54),AVERAGE(Data_Initial!L54:N54)),Data_Initial!M54))),"")</f>
        <v>-3.5541244167732953</v>
      </c>
      <c r="N54" s="79">
        <f ca="1">IFERROR(IF(N$3="","",(IF($B$3="On",IF(O$3="",AVERAGE(Data_Initial!M54:N54),AVERAGE(Data_Initial!M54:O54)),Data_Initial!N54))),"")</f>
        <v>-2.4286664070887136</v>
      </c>
      <c r="O54" s="79">
        <f ca="1">IFERROR(IF(O$3="","",(IF($B$3="On",IF(P$3="",AVERAGE(Data_Initial!N54:O54),AVERAGE(Data_Initial!N54:P54)),Data_Initial!O54))),"")</f>
        <v>-1.9247016960168082</v>
      </c>
      <c r="P54" s="79">
        <f ca="1">IFERROR(IF(P$3="","",(IF($B$3="On",IF(Q$3="",AVERAGE(Data_Initial!O54:P54),AVERAGE(Data_Initial!O54:Q54)),Data_Initial!P54))),"")</f>
        <v>-1.9461499305504451</v>
      </c>
      <c r="Q54" s="79">
        <f ca="1">IFERROR(IF(Q$3="","",(IF($B$3="On",IF(R$3="",AVERAGE(Data_Initial!P54:Q54),AVERAGE(Data_Initial!P54:R54)),Data_Initial!Q54))),"")</f>
        <v>-2.6305545380391799</v>
      </c>
      <c r="R54" s="79">
        <f ca="1">IFERROR(IF(R$3="","",(IF($B$3="On",IF(S$3="",AVERAGE(Data_Initial!Q54:R54),AVERAGE(Data_Initial!Q54:S54)),Data_Initial!R54))),"")</f>
        <v>-2.7950429846837341</v>
      </c>
      <c r="S54" s="79">
        <f ca="1">IFERROR(IF(S$3="","",(IF($B$3="On",IF(T$3="",AVERAGE(Data_Initial!R54:S54),AVERAGE(Data_Initial!R54:T54)),Data_Initial!S54))),"")</f>
        <v>-0.97566529785596401</v>
      </c>
      <c r="T54" s="79">
        <f ca="1">IFERROR(IF(T$3="","",(IF($B$3="On",IF(U$3="",AVERAGE(Data_Initial!S54:T54),AVERAGE(Data_Initial!S54:U54)),Data_Initial!T54))),"")</f>
        <v>-2.4990054393902041</v>
      </c>
      <c r="U54" s="79">
        <f ca="1">IFERROR(IF(U$3="","",(IF($B$3="On",IF(V$3="",AVERAGE(Data_Initial!T54:U54),AVERAGE(Data_Initial!T54:V54)),Data_Initial!U54))),"")</f>
        <v>-3.73625004213894</v>
      </c>
      <c r="V54" s="79">
        <f ca="1">IFERROR(IF(V$3="","",(IF($B$3="On",IF(W$3="",AVERAGE(Data_Initial!U54:V54),AVERAGE(Data_Initial!U54:W54)),Data_Initial!V54))),"")</f>
        <v>-4.2857856308960436</v>
      </c>
      <c r="W54" s="79">
        <f ca="1">IFERROR(IF(W$3="","",(IF($B$3="On",IF(X$3="",AVERAGE(Data_Initial!V54:W54),AVERAGE(Data_Initial!V54:X54)),Data_Initial!W54))),"")</f>
        <v>-3.2600768616848637</v>
      </c>
      <c r="X54" s="79">
        <f ca="1">IFERROR(IF(X$3="","",(IF($B$3="On",IF(Y$3="",AVERAGE(Data_Initial!W54:X54),AVERAGE(Data_Initial!W54:Y54)),Data_Initial!X54))),"")</f>
        <v>-3.1347632169725603</v>
      </c>
      <c r="Y54" s="79">
        <f ca="1">IFERROR(IF(Y$3="","",(IF($B$3="On",IF(Z$3="",AVERAGE(Data_Initial!X54:Y54),AVERAGE(Data_Initial!X54:Z54)),Data_Initial!Y54))),"")</f>
        <v>0.13801888491707656</v>
      </c>
      <c r="Z54" s="79">
        <f ca="1">IFERROR(IF(Z$3="","",(IF($B$3="On",IF(AA$3="",AVERAGE(Data_Initial!Y54:Z54),AVERAGE(Data_Initial!Y54:AA54)),Data_Initial!Z54))),"")</f>
        <v>7.3023986037848525</v>
      </c>
      <c r="AA54" s="79">
        <f ca="1">IFERROR(IF(AA$3="","",(IF($B$3="On",IF(AB$3="",AVERAGE(Data_Initial!Z54:AA54),AVERAGE(Data_Initial!Z54:AB54)),Data_Initial!AA54))),"")</f>
        <v>22.46278342954885</v>
      </c>
      <c r="AB54" s="79">
        <f ca="1">IFERROR(IF(AB$3="","",(IF($B$3="On",IF(AC$3="",AVERAGE(Data_Initial!AA54:AB54),AVERAGE(Data_Initial!AA54:AC54)),Data_Initial!AB54))),"")</f>
        <v>49.534412435396632</v>
      </c>
      <c r="AC54" s="79">
        <f ca="1">IFERROR(IF(AC$3="","",(IF($B$3="On",IF(AD$3="",AVERAGE(Data_Initial!AB54:AC54),AVERAGE(Data_Initial!AB54:AD54)),Data_Initial!AC54))),"")</f>
        <v>101.82773973220019</v>
      </c>
      <c r="AD54" s="79">
        <f ca="1">IFERROR(IF(AD$3="","",(IF($B$3="On",IF(AE$3="",AVERAGE(Data_Initial!AC54:AD54),AVERAGE(Data_Initial!AC54:AE54)),Data_Initial!AD54))),"")</f>
        <v>200.31028082443549</v>
      </c>
      <c r="AE54" s="79">
        <f ca="1">IFERROR(IF(AE$3="","",(IF($B$3="On",IF(AF$3="",AVERAGE(Data_Initial!AD54:AE54),AVERAGE(Data_Initial!AD54:AF54)),Data_Initial!AE54))),"")</f>
        <v>384.65495616911966</v>
      </c>
      <c r="AF54" s="79">
        <f ca="1">IFERROR(IF(AF$3="","",(IF($B$3="On",IF(AG$3="",AVERAGE(Data_Initial!AE54:AF54),AVERAGE(Data_Initial!AE54:AG54)),Data_Initial!AF54))),"")</f>
        <v>699.65962994214442</v>
      </c>
      <c r="AG54" s="79">
        <f ca="1">IFERROR(IF(AG$3="","",(IF($B$3="On",IF(AH$3="",AVERAGE(Data_Initial!AF54:AG54),AVERAGE(Data_Initial!AF54:AH54)),Data_Initial!AG54))),"")</f>
        <v>1182.1918502799401</v>
      </c>
      <c r="AH54" s="79">
        <f ca="1">IFERROR(IF(AH$3="","",(IF($B$3="On",IF(AI$3="",AVERAGE(Data_Initial!AG54:AH54),AVERAGE(Data_Initial!AG54:AI54)),Data_Initial!AH54))),"")</f>
        <v>1778.8348712256836</v>
      </c>
      <c r="AI54" s="79">
        <f ca="1">IFERROR(IF(AI$3="","",(IF($B$3="On",IF(AJ$3="",AVERAGE(Data_Initial!AH54:AI54),AVERAGE(Data_Initial!AH54:AJ54)),Data_Initial!AI54))),"")</f>
        <v>2389.1627156987565</v>
      </c>
      <c r="AJ54" s="79">
        <f ca="1">IFERROR(IF(AJ$3="","",(IF($B$3="On",IF(AK$3="",AVERAGE(Data_Initial!AI54:AJ54),AVERAGE(Data_Initial!AI54:AK54)),Data_Initial!AJ54))),"")</f>
        <v>2890.0637050080099</v>
      </c>
      <c r="AK54" s="79">
        <f ca="1">IFERROR(IF(AK$3="","",(IF($B$3="On",IF(AL$3="",AVERAGE(Data_Initial!AJ54:AK54),AVERAGE(Data_Initial!AJ54:AL54)),Data_Initial!AK54))),"")</f>
        <v>3239.2944430011898</v>
      </c>
      <c r="AL54" s="79">
        <f ca="1">IFERROR(IF(AL$3="","",(IF($B$3="On",IF(AM$3="",AVERAGE(Data_Initial!AK54:AL54),AVERAGE(Data_Initial!AK54:AM54)),Data_Initial!AL54))),"")</f>
        <v>3449.2711212332201</v>
      </c>
      <c r="AM54" s="79">
        <f ca="1">IFERROR(IF(AM$3="","",(IF($B$3="On",IF(AN$3="",AVERAGE(Data_Initial!AL54:AM54),AVERAGE(Data_Initial!AL54:AN54)),Data_Initial!AM54))),"")</f>
        <v>3567.9586715739897</v>
      </c>
      <c r="AN54" s="79">
        <f ca="1">IFERROR(IF(AN$3="","",(IF($B$3="On",IF(AO$3="",AVERAGE(Data_Initial!AM54:AN54),AVERAGE(Data_Initial!AM54:AO54)),Data_Initial!AN54))),"")</f>
        <v>3640.3425027106837</v>
      </c>
      <c r="AO54" s="79">
        <f ca="1">IFERROR(IF(AO$3="","",(IF($B$3="On",IF(AP$3="",AVERAGE(Data_Initial!AN54:AO54),AVERAGE(Data_Initial!AN54:AP54)),Data_Initial!AO54))),"")</f>
        <v>3694.4847405677997</v>
      </c>
      <c r="AP54" s="79">
        <f ca="1">IFERROR(IF(AP$3="","",(IF($B$3="On",IF(AQ$3="",AVERAGE(Data_Initial!AO54:AP54),AVERAGE(Data_Initial!AO54:AQ54)),Data_Initial!AP54))),"")</f>
        <v>3719.3415284564653</v>
      </c>
      <c r="AQ54" s="79" t="str">
        <f>IFERROR(IF(AQ$3="","",(IF($B$3="On",IF(AR$3="",AVERAGE(Data_Initial!AP54:AQ54),AVERAGE(Data_Initial!AP54:AR54)),Data_Initial!AQ54))),"")</f>
        <v/>
      </c>
      <c r="AR54" s="79" t="str">
        <f>IFERROR(IF(AR$3="","",(IF($B$3="On",IF(AS$3="",AVERAGE(Data_Initial!AQ54:AR54),AVERAGE(Data_Initial!AQ54:AS54)),Data_Initial!AR54))),"")</f>
        <v/>
      </c>
      <c r="AS54" s="79" t="str">
        <f>IFERROR(IF(AS$3="","",(IF($B$3="On",IF(AT$3="",AVERAGE(Data_Initial!AR54:AS54),AVERAGE(Data_Initial!AR54:AT54)),Data_Initial!AS54))),"")</f>
        <v/>
      </c>
      <c r="AT54" s="79" t="str">
        <f>IFERROR(IF(AT$3="","",(IF($B$3="On",IF(AU$3="",AVERAGE(Data_Initial!AS54:AT54),AVERAGE(Data_Initial!AS54:AU54)),Data_Initial!AT54))),"")</f>
        <v/>
      </c>
      <c r="AU54" s="79" t="str">
        <f>IFERROR(IF(AU$3="","",(IF($B$3="On",IF(AV$3="",AVERAGE(Data_Initial!AT54:AU54),AVERAGE(Data_Initial!AT54:AV54)),Data_Initial!AU54))),"")</f>
        <v/>
      </c>
      <c r="AV54" s="79" t="str">
        <f>IFERROR(IF(AV$3="","",(IF($B$3="On",IF(AW$3="",AVERAGE(Data_Initial!AU54:AV54),AVERAGE(Data_Initial!AU54:AW54)),Data_Initial!AV54))),"")</f>
        <v/>
      </c>
      <c r="AW54" s="79" t="str">
        <f>IFERROR(IF(AW$3="","",(IF($B$3="On",IF(AX$3="",AVERAGE(Data_Initial!AV54:AW54),AVERAGE(Data_Initial!AV54:AX54)),Data_Initial!AW54))),"")</f>
        <v/>
      </c>
      <c r="AX54" s="79" t="str">
        <f>IFERROR(IF(AX$3="","",(IF($B$3="On",IF(AY$3="",AVERAGE(Data_Initial!AW54:AX54),AVERAGE(Data_Initial!AW54:AY54)),Data_Initial!AX54))),"")</f>
        <v/>
      </c>
      <c r="AY54" s="79" t="str">
        <f>IFERROR(IF(AY$3="","",(IF($B$3="On",IF(AZ$3="",AVERAGE(Data_Initial!AX54:AY54),AVERAGE(Data_Initial!AX54:AZ54)),Data_Initial!AY54))),"")</f>
        <v/>
      </c>
      <c r="AZ54" s="79" t="str">
        <f>IFERROR(IF(AZ$3="","",(IF($B$3="On",IF(BA$3="",AVERAGE(Data_Initial!AY54:AZ54),AVERAGE(Data_Initial!AY54:BA54)),Data_Initial!AZ54))),"")</f>
        <v/>
      </c>
      <c r="BA54" s="79"/>
      <c r="BB54" s="79"/>
      <c r="BC54" s="79"/>
      <c r="BD54" s="79"/>
      <c r="BE54" s="79"/>
      <c r="BF54" s="79"/>
      <c r="BG54" s="79"/>
      <c r="BH54" s="79"/>
      <c r="BI54" s="79"/>
      <c r="BJ54" s="79"/>
      <c r="BK54" s="79"/>
      <c r="BL54" s="79"/>
      <c r="BM54" s="79"/>
      <c r="BN54" s="79"/>
      <c r="BO54" s="79"/>
      <c r="BP54" s="79"/>
      <c r="BQ54" s="79"/>
      <c r="BR54" s="79"/>
      <c r="BS54" s="79"/>
      <c r="BT54" s="79"/>
      <c r="BU54" s="79"/>
      <c r="BV54" s="79"/>
      <c r="BW54" s="79"/>
      <c r="BX54" s="79"/>
      <c r="BY54" s="79"/>
      <c r="BZ54" s="79"/>
    </row>
    <row r="55" spans="1:78" x14ac:dyDescent="0.25">
      <c r="A55" s="79">
        <f ca="1">Data_Initial!A55</f>
        <v>1</v>
      </c>
      <c r="B55" s="79" t="str">
        <f ca="1">Data_Initial!B55</f>
        <v>D7</v>
      </c>
      <c r="C55" s="79">
        <f ca="1">IFERROR(IF($B$3="On",AVERAGE(Data_Initial!C55:D55),Data_Initial!C55),"")</f>
        <v>3.0149621201478602</v>
      </c>
      <c r="D55" s="79">
        <f ca="1">IFERROR(IF(D$3="","",(IF($B$3="On",IF(E$3="",AVERAGE(Data_Initial!C55:D55),AVERAGE(Data_Initial!C55:E55)),Data_Initial!D55))),"")</f>
        <v>3.4328001544721136</v>
      </c>
      <c r="E55" s="79">
        <f ca="1">IFERROR(IF(E$3="","",(IF($B$3="On",IF(F$3="",AVERAGE(Data_Initial!D55:E55),AVERAGE(Data_Initial!D55:F55)),Data_Initial!E55))),"")</f>
        <v>3.101054960758427</v>
      </c>
      <c r="F55" s="79">
        <f ca="1">IFERROR(IF(F$3="","",(IF($B$3="On",IF(G$3="",AVERAGE(Data_Initial!E55:F55),AVERAGE(Data_Initial!E55:G55)),Data_Initial!F55))),"")</f>
        <v>2.9843618690377638</v>
      </c>
      <c r="G55" s="79">
        <f ca="1">IFERROR(IF(G$3="","",(IF($B$3="On",IF(H$3="",AVERAGE(Data_Initial!F55:G55),AVERAGE(Data_Initial!F55:H55)),Data_Initial!G55))),"")</f>
        <v>2.5048945547925268</v>
      </c>
      <c r="H55" s="79">
        <f ca="1">IFERROR(IF(H$3="","",(IF($B$3="On",IF(I$3="",AVERAGE(Data_Initial!G55:H55),AVERAGE(Data_Initial!G55:I55)),Data_Initial!H55))),"")</f>
        <v>1.5785799121604231</v>
      </c>
      <c r="I55" s="79">
        <f ca="1">IFERROR(IF(I$3="","",(IF($B$3="On",IF(J$3="",AVERAGE(Data_Initial!H55:I55),AVERAGE(Data_Initial!H55:J55)),Data_Initial!I55))),"")</f>
        <v>2.0611366464880434</v>
      </c>
      <c r="J55" s="79">
        <f ca="1">IFERROR(IF(J$3="","",(IF($B$3="On",IF(K$3="",AVERAGE(Data_Initial!I55:J55),AVERAGE(Data_Initial!I55:K55)),Data_Initial!J55))),"")</f>
        <v>2.0722927525691066</v>
      </c>
      <c r="K55" s="79">
        <f ca="1">IFERROR(IF(K$3="","",(IF($B$3="On",IF(L$3="",AVERAGE(Data_Initial!J55:K55),AVERAGE(Data_Initial!J55:L55)),Data_Initial!K55))),"")</f>
        <v>1.6654987134552366</v>
      </c>
      <c r="L55" s="79">
        <f ca="1">IFERROR(IF(L$3="","",(IF($B$3="On",IF(M$3="",AVERAGE(Data_Initial!K55:L55),AVERAGE(Data_Initial!K55:M55)),Data_Initial!L55))),"")</f>
        <v>-0.42904790046153002</v>
      </c>
      <c r="M55" s="79">
        <f ca="1">IFERROR(IF(M$3="","",(IF($B$3="On",IF(N$3="",AVERAGE(Data_Initial!L55:M55),AVERAGE(Data_Initial!L55:N55)),Data_Initial!M55))),"")</f>
        <v>-3.3948401272612805</v>
      </c>
      <c r="N55" s="79">
        <f ca="1">IFERROR(IF(N$3="","",(IF($B$3="On",IF(O$3="",AVERAGE(Data_Initial!M55:N55),AVERAGE(Data_Initial!M55:O55)),Data_Initial!N55))),"")</f>
        <v>-2.38958529033592</v>
      </c>
      <c r="O55" s="79">
        <f ca="1">IFERROR(IF(O$3="","",(IF($B$3="On",IF(P$3="",AVERAGE(Data_Initial!N55:O55),AVERAGE(Data_Initial!N55:P55)),Data_Initial!O55))),"")</f>
        <v>-1.5327519511412595</v>
      </c>
      <c r="P55" s="79">
        <f ca="1">IFERROR(IF(P$3="","",(IF($B$3="On",IF(Q$3="",AVERAGE(Data_Initial!O55:P55),AVERAGE(Data_Initial!O55:Q55)),Data_Initial!P55))),"")</f>
        <v>-3.7072766467642682E-2</v>
      </c>
      <c r="Q55" s="79">
        <f ca="1">IFERROR(IF(Q$3="","",(IF($B$3="On",IF(R$3="",AVERAGE(Data_Initial!P55:Q55),AVERAGE(Data_Initial!P55:R55)),Data_Initial!Q55))),"")</f>
        <v>-0.49551417399243197</v>
      </c>
      <c r="R55" s="79">
        <f ca="1">IFERROR(IF(R$3="","",(IF($B$3="On",IF(S$3="",AVERAGE(Data_Initial!Q55:R55),AVERAGE(Data_Initial!Q55:S55)),Data_Initial!R55))),"")</f>
        <v>-1.9860788726702294</v>
      </c>
      <c r="S55" s="79">
        <f ca="1">IFERROR(IF(S$3="","",(IF($B$3="On",IF(T$3="",AVERAGE(Data_Initial!R55:S55),AVERAGE(Data_Initial!R55:T55)),Data_Initial!S55))),"")</f>
        <v>-2.393186390609876</v>
      </c>
      <c r="T55" s="79">
        <f ca="1">IFERROR(IF(T$3="","",(IF($B$3="On",IF(U$3="",AVERAGE(Data_Initial!S55:T55),AVERAGE(Data_Initial!S55:U55)),Data_Initial!T55))),"")</f>
        <v>-5.2321413281151763</v>
      </c>
      <c r="U55" s="79">
        <f ca="1">IFERROR(IF(U$3="","",(IF($B$3="On",IF(V$3="",AVERAGE(Data_Initial!T55:U55),AVERAGE(Data_Initial!T55:V55)),Data_Initial!U55))),"")</f>
        <v>-5.200353718229203</v>
      </c>
      <c r="V55" s="79">
        <f ca="1">IFERROR(IF(V$3="","",(IF($B$3="On",IF(W$3="",AVERAGE(Data_Initial!U55:V55),AVERAGE(Data_Initial!U55:W55)),Data_Initial!V55))),"")</f>
        <v>-7.6074200419848239</v>
      </c>
      <c r="W55" s="79">
        <f ca="1">IFERROR(IF(W$3="","",(IF($B$3="On",IF(X$3="",AVERAGE(Data_Initial!V55:W55),AVERAGE(Data_Initial!V55:X55)),Data_Initial!W55))),"")</f>
        <v>-5.6107664744540671</v>
      </c>
      <c r="X55" s="79">
        <f ca="1">IFERROR(IF(X$3="","",(IF($B$3="On",IF(Y$3="",AVERAGE(Data_Initial!W55:X55),AVERAGE(Data_Initial!W55:Y55)),Data_Initial!X55))),"")</f>
        <v>-4.442597632511176</v>
      </c>
      <c r="Y55" s="79">
        <f ca="1">IFERROR(IF(Y$3="","",(IF($B$3="On",IF(Z$3="",AVERAGE(Data_Initial!X55:Y55),AVERAGE(Data_Initial!X55:Z55)),Data_Initial!Y55))),"")</f>
        <v>1.9906973061732378</v>
      </c>
      <c r="Z55" s="79">
        <f ca="1">IFERROR(IF(Z$3="","",(IF($B$3="On",IF(AA$3="",AVERAGE(Data_Initial!Y55:Z55),AVERAGE(Data_Initial!Y55:AA55)),Data_Initial!Z55))),"")</f>
        <v>9.573509860354088</v>
      </c>
      <c r="AA55" s="79">
        <f ca="1">IFERROR(IF(AA$3="","",(IF($B$3="On",IF(AB$3="",AVERAGE(Data_Initial!Z55:AA55),AVERAGE(Data_Initial!Z55:AB55)),Data_Initial!AA55))),"")</f>
        <v>26.481293077242146</v>
      </c>
      <c r="AB55" s="79">
        <f ca="1">IFERROR(IF(AB$3="","",(IF($B$3="On",IF(AC$3="",AVERAGE(Data_Initial!AA55:AB55),AVERAGE(Data_Initial!AA55:AC55)),Data_Initial!AB55))),"")</f>
        <v>53.934448618552928</v>
      </c>
      <c r="AC55" s="79">
        <f ca="1">IFERROR(IF(AC$3="","",(IF($B$3="On",IF(AD$3="",AVERAGE(Data_Initial!AB55:AC55),AVERAGE(Data_Initial!AB55:AD55)),Data_Initial!AC55))),"")</f>
        <v>111.39001008288596</v>
      </c>
      <c r="AD55" s="79">
        <f ca="1">IFERROR(IF(AD$3="","",(IF($B$3="On",IF(AE$3="",AVERAGE(Data_Initial!AC55:AD55),AVERAGE(Data_Initial!AC55:AE55)),Data_Initial!AD55))),"")</f>
        <v>220.38337887007751</v>
      </c>
      <c r="AE55" s="79">
        <f ca="1">IFERROR(IF(AE$3="","",(IF($B$3="On",IF(AF$3="",AVERAGE(Data_Initial!AD55:AE55),AVERAGE(Data_Initial!AD55:AF55)),Data_Initial!AE55))),"")</f>
        <v>422.48512799049968</v>
      </c>
      <c r="AF55" s="79">
        <f ca="1">IFERROR(IF(AF$3="","",(IF($B$3="On",IF(AG$3="",AVERAGE(Data_Initial!AE55:AF55),AVERAGE(Data_Initial!AE55:AG55)),Data_Initial!AF55))),"")</f>
        <v>763.24779938139056</v>
      </c>
      <c r="AG55" s="79">
        <f ca="1">IFERROR(IF(AG$3="","",(IF($B$3="On",IF(AH$3="",AVERAGE(Data_Initial!AF55:AG55),AVERAGE(Data_Initial!AF55:AH55)),Data_Initial!AG55))),"")</f>
        <v>1269.2422196848854</v>
      </c>
      <c r="AH55" s="79">
        <f ca="1">IFERROR(IF(AH$3="","",(IF($B$3="On",IF(AI$3="",AVERAGE(Data_Initial!AG55:AH55),AVERAGE(Data_Initial!AG55:AI55)),Data_Initial!AH55))),"")</f>
        <v>1876.2774607615502</v>
      </c>
      <c r="AI55" s="79">
        <f ca="1">IFERROR(IF(AI$3="","",(IF($B$3="On",IF(AJ$3="",AVERAGE(Data_Initial!AH55:AI55),AVERAGE(Data_Initial!AH55:AJ55)),Data_Initial!AI55))),"")</f>
        <v>2475.4912991345468</v>
      </c>
      <c r="AJ55" s="79">
        <f ca="1">IFERROR(IF(AJ$3="","",(IF($B$3="On",IF(AK$3="",AVERAGE(Data_Initial!AI55:AJ55),AVERAGE(Data_Initial!AI55:AK55)),Data_Initial!AJ55))),"")</f>
        <v>2951.2007431380866</v>
      </c>
      <c r="AK55" s="79">
        <f ca="1">IFERROR(IF(AK$3="","",(IF($B$3="On",IF(AL$3="",AVERAGE(Data_Initial!AJ55:AK55),AVERAGE(Data_Initial!AJ55:AL55)),Data_Initial!AK55))),"")</f>
        <v>3274.9006758723367</v>
      </c>
      <c r="AL55" s="79">
        <f ca="1">IFERROR(IF(AL$3="","",(IF($B$3="On",IF(AM$3="",AVERAGE(Data_Initial!AK55:AL55),AVERAGE(Data_Initial!AK55:AM55)),Data_Initial!AL55))),"")</f>
        <v>3465.0084617665634</v>
      </c>
      <c r="AM55" s="79">
        <f ca="1">IFERROR(IF(AM$3="","",(IF($B$3="On",IF(AN$3="",AVERAGE(Data_Initial!AL55:AM55),AVERAGE(Data_Initial!AL55:AN55)),Data_Initial!AM55))),"")</f>
        <v>3573.46072339804</v>
      </c>
      <c r="AN55" s="79">
        <f ca="1">IFERROR(IF(AN$3="","",(IF($B$3="On",IF(AO$3="",AVERAGE(Data_Initial!AM55:AN55),AVERAGE(Data_Initial!AM55:AO55)),Data_Initial!AN55))),"")</f>
        <v>3641.6362996164466</v>
      </c>
      <c r="AO55" s="79">
        <f ca="1">IFERROR(IF(AO$3="","",(IF($B$3="On",IF(AP$3="",AVERAGE(Data_Initial!AN55:AO55),AVERAGE(Data_Initial!AN55:AP55)),Data_Initial!AO55))),"")</f>
        <v>3692.2152708942435</v>
      </c>
      <c r="AP55" s="79">
        <f ca="1">IFERROR(IF(AP$3="","",(IF($B$3="On",IF(AQ$3="",AVERAGE(Data_Initial!AO55:AP55),AVERAGE(Data_Initial!AO55:AQ55)),Data_Initial!AP55))),"")</f>
        <v>3714.5907083523853</v>
      </c>
      <c r="AQ55" s="79" t="str">
        <f>IFERROR(IF(AQ$3="","",(IF($B$3="On",IF(AR$3="",AVERAGE(Data_Initial!AP55:AQ55),AVERAGE(Data_Initial!AP55:AR55)),Data_Initial!AQ55))),"")</f>
        <v/>
      </c>
      <c r="AR55" s="79" t="str">
        <f>IFERROR(IF(AR$3="","",(IF($B$3="On",IF(AS$3="",AVERAGE(Data_Initial!AQ55:AR55),AVERAGE(Data_Initial!AQ55:AS55)),Data_Initial!AR55))),"")</f>
        <v/>
      </c>
      <c r="AS55" s="79" t="str">
        <f>IFERROR(IF(AS$3="","",(IF($B$3="On",IF(AT$3="",AVERAGE(Data_Initial!AR55:AS55),AVERAGE(Data_Initial!AR55:AT55)),Data_Initial!AS55))),"")</f>
        <v/>
      </c>
      <c r="AT55" s="79" t="str">
        <f>IFERROR(IF(AT$3="","",(IF($B$3="On",IF(AU$3="",AVERAGE(Data_Initial!AS55:AT55),AVERAGE(Data_Initial!AS55:AU55)),Data_Initial!AT55))),"")</f>
        <v/>
      </c>
      <c r="AU55" s="79" t="str">
        <f>IFERROR(IF(AU$3="","",(IF($B$3="On",IF(AV$3="",AVERAGE(Data_Initial!AT55:AU55),AVERAGE(Data_Initial!AT55:AV55)),Data_Initial!AU55))),"")</f>
        <v/>
      </c>
      <c r="AV55" s="79" t="str">
        <f>IFERROR(IF(AV$3="","",(IF($B$3="On",IF(AW$3="",AVERAGE(Data_Initial!AU55:AV55),AVERAGE(Data_Initial!AU55:AW55)),Data_Initial!AV55))),"")</f>
        <v/>
      </c>
      <c r="AW55" s="79" t="str">
        <f>IFERROR(IF(AW$3="","",(IF($B$3="On",IF(AX$3="",AVERAGE(Data_Initial!AV55:AW55),AVERAGE(Data_Initial!AV55:AX55)),Data_Initial!AW55))),"")</f>
        <v/>
      </c>
      <c r="AX55" s="79" t="str">
        <f>IFERROR(IF(AX$3="","",(IF($B$3="On",IF(AY$3="",AVERAGE(Data_Initial!AW55:AX55),AVERAGE(Data_Initial!AW55:AY55)),Data_Initial!AX55))),"")</f>
        <v/>
      </c>
      <c r="AY55" s="79" t="str">
        <f>IFERROR(IF(AY$3="","",(IF($B$3="On",IF(AZ$3="",AVERAGE(Data_Initial!AX55:AY55),AVERAGE(Data_Initial!AX55:AZ55)),Data_Initial!AY55))),"")</f>
        <v/>
      </c>
      <c r="AZ55" s="79" t="str">
        <f>IFERROR(IF(AZ$3="","",(IF($B$3="On",IF(BA$3="",AVERAGE(Data_Initial!AY55:AZ55),AVERAGE(Data_Initial!AY55:BA55)),Data_Initial!AZ55))),"")</f>
        <v/>
      </c>
      <c r="BA55" s="79"/>
      <c r="BB55" s="79"/>
      <c r="BC55" s="79"/>
      <c r="BD55" s="79"/>
      <c r="BE55" s="79"/>
      <c r="BF55" s="79"/>
      <c r="BG55" s="79"/>
      <c r="BH55" s="79"/>
      <c r="BI55" s="79"/>
      <c r="BJ55" s="79"/>
      <c r="BK55" s="79"/>
      <c r="BL55" s="79"/>
      <c r="BM55" s="79"/>
      <c r="BN55" s="79"/>
      <c r="BO55" s="79"/>
      <c r="BP55" s="79"/>
      <c r="BQ55" s="79"/>
      <c r="BR55" s="79"/>
      <c r="BS55" s="79"/>
      <c r="BT55" s="79"/>
      <c r="BU55" s="79"/>
      <c r="BV55" s="79"/>
      <c r="BW55" s="79"/>
      <c r="BX55" s="79"/>
      <c r="BY55" s="79"/>
      <c r="BZ55" s="79"/>
    </row>
    <row r="56" spans="1:78" x14ac:dyDescent="0.25">
      <c r="A56" s="79">
        <f ca="1">Data_Initial!A56</f>
        <v>1</v>
      </c>
      <c r="B56" s="79" t="str">
        <f ca="1">Data_Initial!B56</f>
        <v>E7</v>
      </c>
      <c r="C56" s="79">
        <f ca="1">IFERROR(IF($B$3="On",AVERAGE(Data_Initial!C56:D56),Data_Initial!C56),"")</f>
        <v>25.173793894103902</v>
      </c>
      <c r="D56" s="79">
        <f ca="1">IFERROR(IF(D$3="","",(IF($B$3="On",IF(E$3="",AVERAGE(Data_Initial!C56:D56),AVERAGE(Data_Initial!C56:E56)),Data_Initial!D56))),"")</f>
        <v>21.633058258636368</v>
      </c>
      <c r="E56" s="79">
        <f ca="1">IFERROR(IF(E$3="","",(IF($B$3="On",IF(F$3="",AVERAGE(Data_Initial!D56:E56),AVERAGE(Data_Initial!D56:F56)),Data_Initial!E56))),"")</f>
        <v>15.907101858275835</v>
      </c>
      <c r="F56" s="79">
        <f ca="1">IFERROR(IF(F$3="","",(IF($B$3="On",IF(G$3="",AVERAGE(Data_Initial!E56:F56),AVERAGE(Data_Initial!E56:G56)),Data_Initial!F56))),"")</f>
        <v>9.7291870632981734</v>
      </c>
      <c r="G56" s="79">
        <f ca="1">IFERROR(IF(G$3="","",(IF($B$3="On",IF(H$3="",AVERAGE(Data_Initial!F56:G56),AVERAGE(Data_Initial!F56:H56)),Data_Initial!G56))),"")</f>
        <v>6.2623180041937339</v>
      </c>
      <c r="H56" s="79">
        <f ca="1">IFERROR(IF(H$3="","",(IF($B$3="On",IF(I$3="",AVERAGE(Data_Initial!G56:H56),AVERAGE(Data_Initial!G56:I56)),Data_Initial!H56))),"")</f>
        <v>4.1989656954075762</v>
      </c>
      <c r="I56" s="79">
        <f ca="1">IFERROR(IF(I$3="","",(IF($B$3="On",IF(J$3="",AVERAGE(Data_Initial!H56:I56),AVERAGE(Data_Initial!H56:J56)),Data_Initial!I56))),"")</f>
        <v>2.2092424016189702</v>
      </c>
      <c r="J56" s="79">
        <f ca="1">IFERROR(IF(J$3="","",(IF($B$3="On",IF(K$3="",AVERAGE(Data_Initial!I56:J56),AVERAGE(Data_Initial!I56:K56)),Data_Initial!J56))),"")</f>
        <v>-1.6400196030203897</v>
      </c>
      <c r="K56" s="79">
        <f ca="1">IFERROR(IF(K$3="","",(IF($B$3="On",IF(L$3="",AVERAGE(Data_Initial!J56:K56),AVERAGE(Data_Initial!J56:L56)),Data_Initial!K56))),"")</f>
        <v>-4.501195472474893</v>
      </c>
      <c r="L56" s="79">
        <f ca="1">IFERROR(IF(L$3="","",(IF($B$3="On",IF(M$3="",AVERAGE(Data_Initial!K56:L56),AVERAGE(Data_Initial!K56:M56)),Data_Initial!L56))),"")</f>
        <v>-5.3680371767562329</v>
      </c>
      <c r="M56" s="79">
        <f ca="1">IFERROR(IF(M$3="","",(IF($B$3="On",IF(N$3="",AVERAGE(Data_Initial!L56:M56),AVERAGE(Data_Initial!L56:N56)),Data_Initial!M56))),"")</f>
        <v>-3.1025610595661401</v>
      </c>
      <c r="N56" s="79">
        <f ca="1">IFERROR(IF(N$3="","",(IF($B$3="On",IF(O$3="",AVERAGE(Data_Initial!M56:N56),AVERAGE(Data_Initial!M56:O56)),Data_Initial!N56))),"")</f>
        <v>-4.1354923325541968</v>
      </c>
      <c r="O56" s="79">
        <f ca="1">IFERROR(IF(O$3="","",(IF($B$3="On",IF(P$3="",AVERAGE(Data_Initial!N56:O56),AVERAGE(Data_Initial!N56:P56)),Data_Initial!O56))),"")</f>
        <v>-5.6083261434485694</v>
      </c>
      <c r="P56" s="79">
        <f ca="1">IFERROR(IF(P$3="","",(IF($B$3="On",IF(Q$3="",AVERAGE(Data_Initial!O56:P56),AVERAGE(Data_Initial!O56:Q56)),Data_Initial!P56))),"")</f>
        <v>-7.2968659419810429</v>
      </c>
      <c r="Q56" s="79">
        <f ca="1">IFERROR(IF(Q$3="","",(IF($B$3="On",IF(R$3="",AVERAGE(Data_Initial!P56:Q56),AVERAGE(Data_Initial!P56:R56)),Data_Initial!Q56))),"")</f>
        <v>-6.6348951217246404</v>
      </c>
      <c r="R56" s="79">
        <f ca="1">IFERROR(IF(R$3="","",(IF($B$3="On",IF(S$3="",AVERAGE(Data_Initial!Q56:R56),AVERAGE(Data_Initial!Q56:S56)),Data_Initial!R56))),"")</f>
        <v>-6.9590877058012666</v>
      </c>
      <c r="S56" s="79">
        <f ca="1">IFERROR(IF(S$3="","",(IF($B$3="On",IF(T$3="",AVERAGE(Data_Initial!R56:S56),AVERAGE(Data_Initial!R56:T56)),Data_Initial!S56))),"")</f>
        <v>-7.6536412471115609</v>
      </c>
      <c r="T56" s="79">
        <f ca="1">IFERROR(IF(T$3="","",(IF($B$3="On",IF(U$3="",AVERAGE(Data_Initial!S56:T56),AVERAGE(Data_Initial!S56:U56)),Data_Initial!T56))),"")</f>
        <v>-7.6956895515040733</v>
      </c>
      <c r="U56" s="79">
        <f ca="1">IFERROR(IF(U$3="","",(IF($B$3="On",IF(V$3="",AVERAGE(Data_Initial!T56:U56),AVERAGE(Data_Initial!T56:V56)),Data_Initial!U56))),"")</f>
        <v>-8.0988074513952597</v>
      </c>
      <c r="V56" s="79">
        <f ca="1">IFERROR(IF(V$3="","",(IF($B$3="On",IF(W$3="",AVERAGE(Data_Initial!U56:V56),AVERAGE(Data_Initial!U56:W56)),Data_Initial!V56))),"")</f>
        <v>-7.7441706757426836</v>
      </c>
      <c r="W56" s="79">
        <f ca="1">IFERROR(IF(W$3="","",(IF($B$3="On",IF(X$3="",AVERAGE(Data_Initial!V56:W56),AVERAGE(Data_Initial!V56:X56)),Data_Initial!W56))),"")</f>
        <v>-7.66729454925159</v>
      </c>
      <c r="X56" s="79">
        <f ca="1">IFERROR(IF(X$3="","",(IF($B$3="On",IF(Y$3="",AVERAGE(Data_Initial!W56:X56),AVERAGE(Data_Initial!W56:Y56)),Data_Initial!X56))),"")</f>
        <v>-6.8440906076055699</v>
      </c>
      <c r="Y56" s="79">
        <f ca="1">IFERROR(IF(Y$3="","",(IF($B$3="On",IF(Z$3="",AVERAGE(Data_Initial!X56:Y56),AVERAGE(Data_Initial!X56:Z56)),Data_Initial!Y56))),"")</f>
        <v>-5.2144982724912534</v>
      </c>
      <c r="Z56" s="79">
        <f ca="1">IFERROR(IF(Z$3="","",(IF($B$3="On",IF(AA$3="",AVERAGE(Data_Initial!Y56:Z56),AVERAGE(Data_Initial!Y56:AA56)),Data_Initial!Z56))),"")</f>
        <v>-2.2206178193810033</v>
      </c>
      <c r="AA56" s="79">
        <f ca="1">IFERROR(IF(AA$3="","",(IF($B$3="On",IF(AB$3="",AVERAGE(Data_Initial!Z56:AA56),AVERAGE(Data_Initial!Z56:AB56)),Data_Initial!AA56))),"")</f>
        <v>5.5938856940832373</v>
      </c>
      <c r="AB56" s="79">
        <f ca="1">IFERROR(IF(AB$3="","",(IF($B$3="On",IF(AC$3="",AVERAGE(Data_Initial!AA56:AB56),AVERAGE(Data_Initial!AA56:AC56)),Data_Initial!AB56))),"")</f>
        <v>16.11826654749045</v>
      </c>
      <c r="AC56" s="79">
        <f ca="1">IFERROR(IF(AC$3="","",(IF($B$3="On",IF(AD$3="",AVERAGE(Data_Initial!AB56:AC56),AVERAGE(Data_Initial!AB56:AD56)),Data_Initial!AC56))),"")</f>
        <v>38.303148287102267</v>
      </c>
      <c r="AD56" s="79">
        <f ca="1">IFERROR(IF(AD$3="","",(IF($B$3="On",IF(AE$3="",AVERAGE(Data_Initial!AC56:AD56),AVERAGE(Data_Initial!AC56:AE56)),Data_Initial!AD56))),"")</f>
        <v>81.398672300280936</v>
      </c>
      <c r="AE56" s="79">
        <f ca="1">IFERROR(IF(AE$3="","",(IF($B$3="On",IF(AF$3="",AVERAGE(Data_Initial!AD56:AE56),AVERAGE(Data_Initial!AD56:AF56)),Data_Initial!AE56))),"")</f>
        <v>165.77444213968988</v>
      </c>
      <c r="AF56" s="79">
        <f ca="1">IFERROR(IF(AF$3="","",(IF($B$3="On",IF(AG$3="",AVERAGE(Data_Initial!AE56:AF56),AVERAGE(Data_Initial!AE56:AG56)),Data_Initial!AF56))),"")</f>
        <v>312.24269177037235</v>
      </c>
      <c r="AG56" s="79">
        <f ca="1">IFERROR(IF(AG$3="","",(IF($B$3="On",IF(AH$3="",AVERAGE(Data_Initial!AF56:AG56),AVERAGE(Data_Initial!AF56:AH56)),Data_Initial!AG56))),"")</f>
        <v>551.2927575200124</v>
      </c>
      <c r="AH56" s="79">
        <f ca="1">IFERROR(IF(AH$3="","",(IF($B$3="On",IF(AI$3="",AVERAGE(Data_Initial!AG56:AH56),AVERAGE(Data_Initial!AG56:AI56)),Data_Initial!AH56))),"")</f>
        <v>893.07035047032207</v>
      </c>
      <c r="AI56" s="79">
        <f ca="1">IFERROR(IF(AI$3="","",(IF($B$3="On",IF(AJ$3="",AVERAGE(Data_Initial!AH56:AI56),AVERAGE(Data_Initial!AH56:AJ56)),Data_Initial!AI56))),"")</f>
        <v>1291.3665232536457</v>
      </c>
      <c r="AJ56" s="79">
        <f ca="1">IFERROR(IF(AJ$3="","",(IF($B$3="On",IF(AK$3="",AVERAGE(Data_Initial!AI56:AJ56),AVERAGE(Data_Initial!AI56:AK56)),Data_Initial!AJ56))),"")</f>
        <v>1676.6015428687899</v>
      </c>
      <c r="AK56" s="79">
        <f ca="1">IFERROR(IF(AK$3="","",(IF($B$3="On",IF(AL$3="",AVERAGE(Data_Initial!AJ56:AK56),AVERAGE(Data_Initial!AJ56:AL56)),Data_Initial!AK56))),"")</f>
        <v>1984.9392990706299</v>
      </c>
      <c r="AL56" s="79">
        <f ca="1">IFERROR(IF(AL$3="","",(IF($B$3="On",IF(AM$3="",AVERAGE(Data_Initial!AK56:AL56),AVERAGE(Data_Initial!AK56:AM56)),Data_Initial!AL56))),"")</f>
        <v>2205.9232507474767</v>
      </c>
      <c r="AM56" s="79">
        <f ca="1">IFERROR(IF(AM$3="","",(IF($B$3="On",IF(AN$3="",AVERAGE(Data_Initial!AL56:AM56),AVERAGE(Data_Initial!AL56:AN56)),Data_Initial!AM56))),"")</f>
        <v>2349.8374705893966</v>
      </c>
      <c r="AN56" s="79">
        <f ca="1">IFERROR(IF(AN$3="","",(IF($B$3="On",IF(AO$3="",AVERAGE(Data_Initial!AM56:AN56),AVERAGE(Data_Initial!AM56:AO56)),Data_Initial!AN56))),"")</f>
        <v>2438.7724095324998</v>
      </c>
      <c r="AO56" s="79">
        <f ca="1">IFERROR(IF(AO$3="","",(IF($B$3="On",IF(AP$3="",AVERAGE(Data_Initial!AN56:AO56),AVERAGE(Data_Initial!AN56:AP56)),Data_Initial!AO56))),"")</f>
        <v>2495.6787611106633</v>
      </c>
      <c r="AP56" s="79">
        <f ca="1">IFERROR(IF(AP$3="","",(IF($B$3="On",IF(AQ$3="",AVERAGE(Data_Initial!AO56:AP56),AVERAGE(Data_Initial!AO56:AQ56)),Data_Initial!AP56))),"")</f>
        <v>2518.454701161515</v>
      </c>
      <c r="AQ56" s="79" t="str">
        <f>IFERROR(IF(AQ$3="","",(IF($B$3="On",IF(AR$3="",AVERAGE(Data_Initial!AP56:AQ56),AVERAGE(Data_Initial!AP56:AR56)),Data_Initial!AQ56))),"")</f>
        <v/>
      </c>
      <c r="AR56" s="79" t="str">
        <f>IFERROR(IF(AR$3="","",(IF($B$3="On",IF(AS$3="",AVERAGE(Data_Initial!AQ56:AR56),AVERAGE(Data_Initial!AQ56:AS56)),Data_Initial!AR56))),"")</f>
        <v/>
      </c>
      <c r="AS56" s="79" t="str">
        <f>IFERROR(IF(AS$3="","",(IF($B$3="On",IF(AT$3="",AVERAGE(Data_Initial!AR56:AS56),AVERAGE(Data_Initial!AR56:AT56)),Data_Initial!AS56))),"")</f>
        <v/>
      </c>
      <c r="AT56" s="79" t="str">
        <f>IFERROR(IF(AT$3="","",(IF($B$3="On",IF(AU$3="",AVERAGE(Data_Initial!AS56:AT56),AVERAGE(Data_Initial!AS56:AU56)),Data_Initial!AT56))),"")</f>
        <v/>
      </c>
      <c r="AU56" s="79" t="str">
        <f>IFERROR(IF(AU$3="","",(IF($B$3="On",IF(AV$3="",AVERAGE(Data_Initial!AT56:AU56),AVERAGE(Data_Initial!AT56:AV56)),Data_Initial!AU56))),"")</f>
        <v/>
      </c>
      <c r="AV56" s="79" t="str">
        <f>IFERROR(IF(AV$3="","",(IF($B$3="On",IF(AW$3="",AVERAGE(Data_Initial!AU56:AV56),AVERAGE(Data_Initial!AU56:AW56)),Data_Initial!AV56))),"")</f>
        <v/>
      </c>
      <c r="AW56" s="79" t="str">
        <f>IFERROR(IF(AW$3="","",(IF($B$3="On",IF(AX$3="",AVERAGE(Data_Initial!AV56:AW56),AVERAGE(Data_Initial!AV56:AX56)),Data_Initial!AW56))),"")</f>
        <v/>
      </c>
      <c r="AX56" s="79" t="str">
        <f>IFERROR(IF(AX$3="","",(IF($B$3="On",IF(AY$3="",AVERAGE(Data_Initial!AW56:AX56),AVERAGE(Data_Initial!AW56:AY56)),Data_Initial!AX56))),"")</f>
        <v/>
      </c>
      <c r="AY56" s="79" t="str">
        <f>IFERROR(IF(AY$3="","",(IF($B$3="On",IF(AZ$3="",AVERAGE(Data_Initial!AX56:AY56),AVERAGE(Data_Initial!AX56:AZ56)),Data_Initial!AY56))),"")</f>
        <v/>
      </c>
      <c r="AZ56" s="79" t="str">
        <f>IFERROR(IF(AZ$3="","",(IF($B$3="On",IF(BA$3="",AVERAGE(Data_Initial!AY56:AZ56),AVERAGE(Data_Initial!AY56:BA56)),Data_Initial!AZ56))),"")</f>
        <v/>
      </c>
      <c r="BA56" s="79"/>
      <c r="BB56" s="79"/>
      <c r="BC56" s="79"/>
      <c r="BD56" s="79"/>
      <c r="BE56" s="79"/>
      <c r="BF56" s="79"/>
      <c r="BG56" s="79"/>
      <c r="BH56" s="79"/>
      <c r="BI56" s="79"/>
      <c r="BJ56" s="79"/>
      <c r="BK56" s="79"/>
      <c r="BL56" s="79"/>
      <c r="BM56" s="79"/>
      <c r="BN56" s="79"/>
      <c r="BO56" s="79"/>
      <c r="BP56" s="79"/>
      <c r="BQ56" s="79"/>
      <c r="BR56" s="79"/>
      <c r="BS56" s="79"/>
      <c r="BT56" s="79"/>
      <c r="BU56" s="79"/>
      <c r="BV56" s="79"/>
      <c r="BW56" s="79"/>
      <c r="BX56" s="79"/>
      <c r="BY56" s="79"/>
      <c r="BZ56" s="79"/>
    </row>
    <row r="57" spans="1:78" x14ac:dyDescent="0.25">
      <c r="A57" s="79">
        <f ca="1">Data_Initial!A57</f>
        <v>1</v>
      </c>
      <c r="B57" s="79" t="str">
        <f ca="1">Data_Initial!B57</f>
        <v>F7</v>
      </c>
      <c r="C57" s="79">
        <f ca="1">IFERROR(IF($B$3="On",AVERAGE(Data_Initial!C57:D57),Data_Initial!C57),"")</f>
        <v>28.455960334803002</v>
      </c>
      <c r="D57" s="79">
        <f ca="1">IFERROR(IF(D$3="","",(IF($B$3="On",IF(E$3="",AVERAGE(Data_Initial!C57:D57),AVERAGE(Data_Initial!C57:E57)),Data_Initial!D57))),"")</f>
        <v>22.19172542230568</v>
      </c>
      <c r="E57" s="79">
        <f ca="1">IFERROR(IF(E$3="","",(IF($B$3="On",IF(F$3="",AVERAGE(Data_Initial!D57:E57),AVERAGE(Data_Initial!D57:F57)),Data_Initial!E57))),"")</f>
        <v>11.057320514441335</v>
      </c>
      <c r="F57" s="79">
        <f ca="1">IFERROR(IF(F$3="","",(IF($B$3="On",IF(G$3="",AVERAGE(Data_Initial!E57:F57),AVERAGE(Data_Initial!E57:G57)),Data_Initial!F57))),"")</f>
        <v>6.0242747637419924</v>
      </c>
      <c r="G57" s="79">
        <f ca="1">IFERROR(IF(G$3="","",(IF($B$3="On",IF(H$3="",AVERAGE(Data_Initial!F57:G57),AVERAGE(Data_Initial!F57:H57)),Data_Initial!G57))),"")</f>
        <v>3.3972575539770968</v>
      </c>
      <c r="H57" s="79">
        <f ca="1">IFERROR(IF(H$3="","",(IF($B$3="On",IF(I$3="",AVERAGE(Data_Initial!G57:H57),AVERAGE(Data_Initial!G57:I57)),Data_Initial!H57))),"")</f>
        <v>2.6635229391272333</v>
      </c>
      <c r="I57" s="79">
        <f ca="1">IFERROR(IF(I$3="","",(IF($B$3="On",IF(J$3="",AVERAGE(Data_Initial!H57:I57),AVERAGE(Data_Initial!H57:J57)),Data_Initial!I57))),"")</f>
        <v>1.7736226465634293</v>
      </c>
      <c r="J57" s="79">
        <f ca="1">IFERROR(IF(J$3="","",(IF($B$3="On",IF(K$3="",AVERAGE(Data_Initial!I57:J57),AVERAGE(Data_Initial!I57:K57)),Data_Initial!J57))),"")</f>
        <v>1.1758668550696703</v>
      </c>
      <c r="K57" s="79">
        <f ca="1">IFERROR(IF(K$3="","",(IF($B$3="On",IF(L$3="",AVERAGE(Data_Initial!J57:K57),AVERAGE(Data_Initial!J57:L57)),Data_Initial!K57))),"")</f>
        <v>-0.87925961979393319</v>
      </c>
      <c r="L57" s="79">
        <f ca="1">IFERROR(IF(L$3="","",(IF($B$3="On",IF(M$3="",AVERAGE(Data_Initial!K57:L57),AVERAGE(Data_Initial!K57:M57)),Data_Initial!L57))),"")</f>
        <v>-3.3845553932901553</v>
      </c>
      <c r="M57" s="79">
        <f ca="1">IFERROR(IF(M$3="","",(IF($B$3="On",IF(N$3="",AVERAGE(Data_Initial!L57:M57),AVERAGE(Data_Initial!L57:N57)),Data_Initial!M57))),"")</f>
        <v>-3.7169580838512926</v>
      </c>
      <c r="N57" s="79">
        <f ca="1">IFERROR(IF(N$3="","",(IF($B$3="On",IF(O$3="",AVERAGE(Data_Initial!M57:N57),AVERAGE(Data_Initial!M57:O57)),Data_Initial!N57))),"")</f>
        <v>-3.0891541868918431</v>
      </c>
      <c r="O57" s="79">
        <f ca="1">IFERROR(IF(O$3="","",(IF($B$3="On",IF(P$3="",AVERAGE(Data_Initial!N57:O57),AVERAGE(Data_Initial!N57:P57)),Data_Initial!O57))),"")</f>
        <v>-2.5767739820195534</v>
      </c>
      <c r="P57" s="79">
        <f ca="1">IFERROR(IF(P$3="","",(IF($B$3="On",IF(Q$3="",AVERAGE(Data_Initial!O57:P57),AVERAGE(Data_Initial!O57:Q57)),Data_Initial!P57))),"")</f>
        <v>-4.1837767009637901</v>
      </c>
      <c r="Q57" s="79">
        <f ca="1">IFERROR(IF(Q$3="","",(IF($B$3="On",IF(R$3="",AVERAGE(Data_Initial!P57:Q57),AVERAGE(Data_Initial!P57:R57)),Data_Initial!Q57))),"")</f>
        <v>-6.8935395883161936</v>
      </c>
      <c r="R57" s="79">
        <f ca="1">IFERROR(IF(R$3="","",(IF($B$3="On",IF(S$3="",AVERAGE(Data_Initial!Q57:R57),AVERAGE(Data_Initial!Q57:S57)),Data_Initial!R57))),"")</f>
        <v>-6.7525543672040866</v>
      </c>
      <c r="S57" s="79">
        <f ca="1">IFERROR(IF(S$3="","",(IF($B$3="On",IF(T$3="",AVERAGE(Data_Initial!R57:S57),AVERAGE(Data_Initial!R57:T57)),Data_Initial!S57))),"")</f>
        <v>-7.5991104282978403</v>
      </c>
      <c r="T57" s="79">
        <f ca="1">IFERROR(IF(T$3="","",(IF($B$3="On",IF(U$3="",AVERAGE(Data_Initial!S57:T57),AVERAGE(Data_Initial!S57:U57)),Data_Initial!T57))),"")</f>
        <v>-6.5569801307380366</v>
      </c>
      <c r="U57" s="79">
        <f ca="1">IFERROR(IF(U$3="","",(IF($B$3="On",IF(V$3="",AVERAGE(Data_Initial!T57:U57),AVERAGE(Data_Initial!T57:V57)),Data_Initial!U57))),"")</f>
        <v>-7.4986831695026339</v>
      </c>
      <c r="V57" s="79">
        <f ca="1">IFERROR(IF(V$3="","",(IF($B$3="On",IF(W$3="",AVERAGE(Data_Initial!U57:V57),AVERAGE(Data_Initial!U57:W57)),Data_Initial!V57))),"")</f>
        <v>-3.8388728506964398</v>
      </c>
      <c r="W57" s="79">
        <f ca="1">IFERROR(IF(W$3="","",(IF($B$3="On",IF(X$3="",AVERAGE(Data_Initial!V57:W57),AVERAGE(Data_Initial!V57:X57)),Data_Initial!W57))),"")</f>
        <v>-1.7410747463900422</v>
      </c>
      <c r="X57" s="79">
        <f ca="1">IFERROR(IF(X$3="","",(IF($B$3="On",IF(Y$3="",AVERAGE(Data_Initial!W57:X57),AVERAGE(Data_Initial!W57:Y57)),Data_Initial!X57))),"")</f>
        <v>-4.7339168826208734E-2</v>
      </c>
      <c r="Y57" s="79">
        <f ca="1">IFERROR(IF(Y$3="","",(IF($B$3="On",IF(Z$3="",AVERAGE(Data_Initial!X57:Y57),AVERAGE(Data_Initial!X57:Z57)),Data_Initial!Y57))),"")</f>
        <v>-1.8732290530732219</v>
      </c>
      <c r="Z57" s="79">
        <f ca="1">IFERROR(IF(Z$3="","",(IF($B$3="On",IF(AA$3="",AVERAGE(Data_Initial!Y57:Z57),AVERAGE(Data_Initial!Y57:AA57)),Data_Initial!Z57))),"")</f>
        <v>-1.4273323867024965</v>
      </c>
      <c r="AA57" s="79">
        <f ca="1">IFERROR(IF(AA$3="","",(IF($B$3="On",IF(AB$3="",AVERAGE(Data_Initial!Z57:AA57),AVERAGE(Data_Initial!Z57:AB57)),Data_Initial!AA57))),"")</f>
        <v>2.1039366736317802</v>
      </c>
      <c r="AB57" s="79">
        <f ca="1">IFERROR(IF(AB$3="","",(IF($B$3="On",IF(AC$3="",AVERAGE(Data_Initial!AA57:AB57),AVERAGE(Data_Initial!AA57:AC57)),Data_Initial!AB57))),"")</f>
        <v>9.5974842474737034</v>
      </c>
      <c r="AC57" s="79">
        <f ca="1">IFERROR(IF(AC$3="","",(IF($B$3="On",IF(AD$3="",AVERAGE(Data_Initial!AB57:AC57),AVERAGE(Data_Initial!AB57:AD57)),Data_Initial!AC57))),"")</f>
        <v>22.005393333533913</v>
      </c>
      <c r="AD57" s="79">
        <f ca="1">IFERROR(IF(AD$3="","",(IF($B$3="On",IF(AE$3="",AVERAGE(Data_Initial!AC57:AD57),AVERAGE(Data_Initial!AC57:AE57)),Data_Initial!AD57))),"")</f>
        <v>46.674176138797371</v>
      </c>
      <c r="AE57" s="79">
        <f ca="1">IFERROR(IF(AE$3="","",(IF($B$3="On",IF(AF$3="",AVERAGE(Data_Initial!AD57:AE57),AVERAGE(Data_Initial!AD57:AF57)),Data_Initial!AE57))),"")</f>
        <v>93.385354220744702</v>
      </c>
      <c r="AF57" s="79">
        <f ca="1">IFERROR(IF(AF$3="","",(IF($B$3="On",IF(AG$3="",AVERAGE(Data_Initial!AE57:AF57),AVERAGE(Data_Initial!AE57:AG57)),Data_Initial!AF57))),"")</f>
        <v>178.0290697205368</v>
      </c>
      <c r="AG57" s="79">
        <f ca="1">IFERROR(IF(AG$3="","",(IF($B$3="On",IF(AH$3="",AVERAGE(Data_Initial!AF57:AG57),AVERAGE(Data_Initial!AF57:AH57)),Data_Initial!AG57))),"")</f>
        <v>319.4914685166363</v>
      </c>
      <c r="AH57" s="79">
        <f ca="1">IFERROR(IF(AH$3="","",(IF($B$3="On",IF(AI$3="",AVERAGE(Data_Initial!AG57:AH57),AVERAGE(Data_Initial!AG57:AI57)),Data_Initial!AH57))),"")</f>
        <v>531.72094542901561</v>
      </c>
      <c r="AI57" s="79">
        <f ca="1">IFERROR(IF(AI$3="","",(IF($B$3="On",IF(AJ$3="",AVERAGE(Data_Initial!AH57:AI57),AVERAGE(Data_Initial!AH57:AJ57)),Data_Initial!AI57))),"")</f>
        <v>800.26974051400066</v>
      </c>
      <c r="AJ57" s="79">
        <f ca="1">IFERROR(IF(AJ$3="","",(IF($B$3="On",IF(AK$3="",AVERAGE(Data_Initial!AI57:AJ57),AVERAGE(Data_Initial!AI57:AK57)),Data_Initial!AJ57))),"")</f>
        <v>1065.8747307466672</v>
      </c>
      <c r="AK57" s="79">
        <f ca="1">IFERROR(IF(AK$3="","",(IF($B$3="On",IF(AL$3="",AVERAGE(Data_Initial!AJ57:AK57),AVERAGE(Data_Initial!AJ57:AL57)),Data_Initial!AK57))),"")</f>
        <v>1288.2054465435633</v>
      </c>
      <c r="AL57" s="79">
        <f ca="1">IFERROR(IF(AL$3="","",(IF($B$3="On",IF(AM$3="",AVERAGE(Data_Initial!AK57:AL57),AVERAGE(Data_Initial!AK57:AM57)),Data_Initial!AL57))),"")</f>
        <v>1444.0162264502333</v>
      </c>
      <c r="AM57" s="79">
        <f ca="1">IFERROR(IF(AM$3="","",(IF($B$3="On",IF(AN$3="",AVERAGE(Data_Initial!AL57:AM57),AVERAGE(Data_Initial!AL57:AN57)),Data_Initial!AM57))),"")</f>
        <v>1554.7607795510401</v>
      </c>
      <c r="AN57" s="79">
        <f ca="1">IFERROR(IF(AN$3="","",(IF($B$3="On",IF(AO$3="",AVERAGE(Data_Initial!AM57:AN57),AVERAGE(Data_Initial!AM57:AO57)),Data_Initial!AN57))),"")</f>
        <v>1625.6221276684864</v>
      </c>
      <c r="AO57" s="79">
        <f ca="1">IFERROR(IF(AO$3="","",(IF($B$3="On",IF(AP$3="",AVERAGE(Data_Initial!AN57:AO57),AVERAGE(Data_Initial!AN57:AP57)),Data_Initial!AO57))),"")</f>
        <v>1670.8531507613898</v>
      </c>
      <c r="AP57" s="79">
        <f ca="1">IFERROR(IF(AP$3="","",(IF($B$3="On",IF(AQ$3="",AVERAGE(Data_Initial!AO57:AP57),AVERAGE(Data_Initial!AO57:AQ57)),Data_Initial!AP57))),"")</f>
        <v>1688.6219666879849</v>
      </c>
      <c r="AQ57" s="79" t="str">
        <f>IFERROR(IF(AQ$3="","",(IF($B$3="On",IF(AR$3="",AVERAGE(Data_Initial!AP57:AQ57),AVERAGE(Data_Initial!AP57:AR57)),Data_Initial!AQ57))),"")</f>
        <v/>
      </c>
      <c r="AR57" s="79" t="str">
        <f>IFERROR(IF(AR$3="","",(IF($B$3="On",IF(AS$3="",AVERAGE(Data_Initial!AQ57:AR57),AVERAGE(Data_Initial!AQ57:AS57)),Data_Initial!AR57))),"")</f>
        <v/>
      </c>
      <c r="AS57" s="79" t="str">
        <f>IFERROR(IF(AS$3="","",(IF($B$3="On",IF(AT$3="",AVERAGE(Data_Initial!AR57:AS57),AVERAGE(Data_Initial!AR57:AT57)),Data_Initial!AS57))),"")</f>
        <v/>
      </c>
      <c r="AT57" s="79" t="str">
        <f>IFERROR(IF(AT$3="","",(IF($B$3="On",IF(AU$3="",AVERAGE(Data_Initial!AS57:AT57),AVERAGE(Data_Initial!AS57:AU57)),Data_Initial!AT57))),"")</f>
        <v/>
      </c>
      <c r="AU57" s="79" t="str">
        <f>IFERROR(IF(AU$3="","",(IF($B$3="On",IF(AV$3="",AVERAGE(Data_Initial!AT57:AU57),AVERAGE(Data_Initial!AT57:AV57)),Data_Initial!AU57))),"")</f>
        <v/>
      </c>
      <c r="AV57" s="79" t="str">
        <f>IFERROR(IF(AV$3="","",(IF($B$3="On",IF(AW$3="",AVERAGE(Data_Initial!AU57:AV57),AVERAGE(Data_Initial!AU57:AW57)),Data_Initial!AV57))),"")</f>
        <v/>
      </c>
      <c r="AW57" s="79" t="str">
        <f>IFERROR(IF(AW$3="","",(IF($B$3="On",IF(AX$3="",AVERAGE(Data_Initial!AV57:AW57),AVERAGE(Data_Initial!AV57:AX57)),Data_Initial!AW57))),"")</f>
        <v/>
      </c>
      <c r="AX57" s="79" t="str">
        <f>IFERROR(IF(AX$3="","",(IF($B$3="On",IF(AY$3="",AVERAGE(Data_Initial!AW57:AX57),AVERAGE(Data_Initial!AW57:AY57)),Data_Initial!AX57))),"")</f>
        <v/>
      </c>
      <c r="AY57" s="79" t="str">
        <f>IFERROR(IF(AY$3="","",(IF($B$3="On",IF(AZ$3="",AVERAGE(Data_Initial!AX57:AY57),AVERAGE(Data_Initial!AX57:AZ57)),Data_Initial!AY57))),"")</f>
        <v/>
      </c>
      <c r="AZ57" s="79" t="str">
        <f>IFERROR(IF(AZ$3="","",(IF($B$3="On",IF(BA$3="",AVERAGE(Data_Initial!AY57:AZ57),AVERAGE(Data_Initial!AY57:BA57)),Data_Initial!AZ57))),"")</f>
        <v/>
      </c>
      <c r="BA57" s="79"/>
      <c r="BB57" s="79"/>
      <c r="BC57" s="79"/>
      <c r="BD57" s="79"/>
      <c r="BE57" s="79"/>
      <c r="BF57" s="79"/>
      <c r="BG57" s="79"/>
      <c r="BH57" s="79"/>
      <c r="BI57" s="79"/>
      <c r="BJ57" s="79"/>
      <c r="BK57" s="79"/>
      <c r="BL57" s="79"/>
      <c r="BM57" s="79"/>
      <c r="BN57" s="79"/>
      <c r="BO57" s="79"/>
      <c r="BP57" s="79"/>
      <c r="BQ57" s="79"/>
      <c r="BR57" s="79"/>
      <c r="BS57" s="79"/>
      <c r="BT57" s="79"/>
      <c r="BU57" s="79"/>
      <c r="BV57" s="79"/>
      <c r="BW57" s="79"/>
      <c r="BX57" s="79"/>
      <c r="BY57" s="79"/>
      <c r="BZ57" s="79"/>
    </row>
    <row r="58" spans="1:78" x14ac:dyDescent="0.25">
      <c r="A58" s="79">
        <f ca="1">Data_Initial!A58</f>
        <v>1</v>
      </c>
      <c r="B58" s="79" t="str">
        <f ca="1">Data_Initial!B58</f>
        <v>G7</v>
      </c>
      <c r="C58" s="79">
        <f ca="1">IFERROR(IF($B$3="On",AVERAGE(Data_Initial!C58:D58),Data_Initial!C58),"")</f>
        <v>7.2047407650841304</v>
      </c>
      <c r="D58" s="79">
        <f ca="1">IFERROR(IF(D$3="","",(IF($B$3="On",IF(E$3="",AVERAGE(Data_Initial!C58:D58),AVERAGE(Data_Initial!C58:E58)),Data_Initial!D58))),"")</f>
        <v>6.0759386885853672</v>
      </c>
      <c r="E58" s="79">
        <f ca="1">IFERROR(IF(E$3="","",(IF($B$3="On",IF(F$3="",AVERAGE(Data_Initial!D58:E58),AVERAGE(Data_Initial!D58:F58)),Data_Initial!E58))),"")</f>
        <v>6.3790424680448004</v>
      </c>
      <c r="F58" s="79">
        <f ca="1">IFERROR(IF(F$3="","",(IF($B$3="On",IF(G$3="",AVERAGE(Data_Initial!E58:F58),AVERAGE(Data_Initial!E58:G58)),Data_Initial!F58))),"")</f>
        <v>2.6518271232065067</v>
      </c>
      <c r="G58" s="79">
        <f ca="1">IFERROR(IF(G$3="","",(IF($B$3="On",IF(H$3="",AVERAGE(Data_Initial!F58:G58),AVERAGE(Data_Initial!F58:H58)),Data_Initial!G58))),"")</f>
        <v>1.8128408077007698</v>
      </c>
      <c r="H58" s="79">
        <f ca="1">IFERROR(IF(H$3="","",(IF($B$3="On",IF(I$3="",AVERAGE(Data_Initial!G58:H58),AVERAGE(Data_Initial!G58:I58)),Data_Initial!H58))),"")</f>
        <v>-3.1519192651710361E-2</v>
      </c>
      <c r="I58" s="79">
        <f ca="1">IFERROR(IF(I$3="","",(IF($B$3="On",IF(J$3="",AVERAGE(Data_Initial!H58:I58),AVERAGE(Data_Initial!H58:J58)),Data_Initial!I58))),"")</f>
        <v>0.78157502322801342</v>
      </c>
      <c r="J58" s="79">
        <f ca="1">IFERROR(IF(J$3="","",(IF($B$3="On",IF(K$3="",AVERAGE(Data_Initial!I58:J58),AVERAGE(Data_Initial!I58:K58)),Data_Initial!J58))),"")</f>
        <v>1.3064761220684866</v>
      </c>
      <c r="K58" s="79">
        <f ca="1">IFERROR(IF(K$3="","",(IF($B$3="On",IF(L$3="",AVERAGE(Data_Initial!J58:K58),AVERAGE(Data_Initial!J58:L58)),Data_Initial!K58))),"")</f>
        <v>2.6173043416908204</v>
      </c>
      <c r="L58" s="79">
        <f ca="1">IFERROR(IF(L$3="","",(IF($B$3="On",IF(M$3="",AVERAGE(Data_Initial!K58:L58),AVERAGE(Data_Initial!K58:M58)),Data_Initial!L58))),"")</f>
        <v>3.37921998321811</v>
      </c>
      <c r="M58" s="79">
        <f ca="1">IFERROR(IF(M$3="","",(IF($B$3="On",IF(N$3="",AVERAGE(Data_Initial!L58:M58),AVERAGE(Data_Initial!L58:N58)),Data_Initial!M58))),"")</f>
        <v>2.7986226134372969</v>
      </c>
      <c r="N58" s="79">
        <f ca="1">IFERROR(IF(N$3="","",(IF($B$3="On",IF(O$3="",AVERAGE(Data_Initial!M58:N58),AVERAGE(Data_Initial!M58:O58)),Data_Initial!N58))),"")</f>
        <v>1.6996198942968761</v>
      </c>
      <c r="O58" s="79">
        <f ca="1">IFERROR(IF(O$3="","",(IF($B$3="On",IF(P$3="",AVERAGE(Data_Initial!N58:O58),AVERAGE(Data_Initial!N58:P58)),Data_Initial!O58))),"")</f>
        <v>-0.99271448009024699</v>
      </c>
      <c r="P58" s="79">
        <f ca="1">IFERROR(IF(P$3="","",(IF($B$3="On",IF(Q$3="",AVERAGE(Data_Initial!O58:P58),AVERAGE(Data_Initial!O58:Q58)),Data_Initial!P58))),"")</f>
        <v>-1.9862754811124435</v>
      </c>
      <c r="Q58" s="79">
        <f ca="1">IFERROR(IF(Q$3="","",(IF($B$3="On",IF(R$3="",AVERAGE(Data_Initial!P58:Q58),AVERAGE(Data_Initial!P58:R58)),Data_Initial!Q58))),"")</f>
        <v>-4.8214515655804471</v>
      </c>
      <c r="R58" s="79">
        <f ca="1">IFERROR(IF(R$3="","",(IF($B$3="On",IF(S$3="",AVERAGE(Data_Initial!Q58:R58),AVERAGE(Data_Initial!Q58:S58)),Data_Initial!R58))),"")</f>
        <v>-6.0644900178538892</v>
      </c>
      <c r="S58" s="79">
        <f ca="1">IFERROR(IF(S$3="","",(IF($B$3="On",IF(T$3="",AVERAGE(Data_Initial!R58:S58),AVERAGE(Data_Initial!R58:T58)),Data_Initial!S58))),"")</f>
        <v>-7.8929020718208776</v>
      </c>
      <c r="T58" s="79">
        <f ca="1">IFERROR(IF(T$3="","",(IF($B$3="On",IF(U$3="",AVERAGE(Data_Initial!S58:T58),AVERAGE(Data_Initial!S58:U58)),Data_Initial!T58))),"")</f>
        <v>-7.0041696396472943</v>
      </c>
      <c r="U58" s="79">
        <f ca="1">IFERROR(IF(U$3="","",(IF($B$3="On",IF(V$3="",AVERAGE(Data_Initial!T58:U58),AVERAGE(Data_Initial!T58:V58)),Data_Initial!U58))),"")</f>
        <v>-6.9646024881299136</v>
      </c>
      <c r="V58" s="79">
        <f ca="1">IFERROR(IF(V$3="","",(IF($B$3="On",IF(W$3="",AVERAGE(Data_Initial!U58:V58),AVERAGE(Data_Initial!U58:W58)),Data_Initial!V58))),"")</f>
        <v>-5.9685925795198864</v>
      </c>
      <c r="W58" s="79">
        <f ca="1">IFERROR(IF(W$3="","",(IF($B$3="On",IF(X$3="",AVERAGE(Data_Initial!V58:W58),AVERAGE(Data_Initial!V58:X58)),Data_Initial!W58))),"")</f>
        <v>-5.7101116795089766</v>
      </c>
      <c r="X58" s="79">
        <f ca="1">IFERROR(IF(X$3="","",(IF($B$3="On",IF(Y$3="",AVERAGE(Data_Initial!W58:X58),AVERAGE(Data_Initial!W58:Y58)),Data_Initial!X58))),"")</f>
        <v>-2.9127055165878701</v>
      </c>
      <c r="Y58" s="79">
        <f ca="1">IFERROR(IF(Y$3="","",(IF($B$3="On",IF(Z$3="",AVERAGE(Data_Initial!X58:Y58),AVERAGE(Data_Initial!X58:Z58)),Data_Initial!Y58))),"")</f>
        <v>2.5046372850829499</v>
      </c>
      <c r="Z58" s="79">
        <f ca="1">IFERROR(IF(Z$3="","",(IF($B$3="On",IF(AA$3="",AVERAGE(Data_Initial!Y58:Z58),AVERAGE(Data_Initial!Y58:AA58)),Data_Initial!Z58))),"")</f>
        <v>11.375817329103805</v>
      </c>
      <c r="AA58" s="79">
        <f ca="1">IFERROR(IF(AA$3="","",(IF($B$3="On",IF(AB$3="",AVERAGE(Data_Initial!Z58:AA58),AVERAGE(Data_Initial!Z58:AB58)),Data_Initial!AA58))),"")</f>
        <v>27.246498583198463</v>
      </c>
      <c r="AB58" s="79">
        <f ca="1">IFERROR(IF(AB$3="","",(IF($B$3="On",IF(AC$3="",AVERAGE(Data_Initial!AA58:AB58),AVERAGE(Data_Initial!AA58:AC58)),Data_Initial!AB58))),"")</f>
        <v>57.883922119967259</v>
      </c>
      <c r="AC58" s="79">
        <f ca="1">IFERROR(IF(AC$3="","",(IF($B$3="On",IF(AD$3="",AVERAGE(Data_Initial!AB58:AC58),AVERAGE(Data_Initial!AB58:AD58)),Data_Initial!AC58))),"")</f>
        <v>120.45364217320663</v>
      </c>
      <c r="AD58" s="79">
        <f ca="1">IFERROR(IF(AD$3="","",(IF($B$3="On",IF(AE$3="",AVERAGE(Data_Initial!AC58:AD58),AVERAGE(Data_Initial!AC58:AE58)),Data_Initial!AD58))),"")</f>
        <v>235.95914277179966</v>
      </c>
      <c r="AE58" s="79">
        <f ca="1">IFERROR(IF(AE$3="","",(IF($B$3="On",IF(AF$3="",AVERAGE(Data_Initial!AD58:AE58),AVERAGE(Data_Initial!AD58:AF58)),Data_Initial!AE58))),"")</f>
        <v>437.46674871157398</v>
      </c>
      <c r="AF58" s="79">
        <f ca="1">IFERROR(IF(AF$3="","",(IF($B$3="On",IF(AG$3="",AVERAGE(Data_Initial!AE58:AF58),AVERAGE(Data_Initial!AE58:AG58)),Data_Initial!AF58))),"")</f>
        <v>765.52595634416332</v>
      </c>
      <c r="AG58" s="79">
        <f ca="1">IFERROR(IF(AG$3="","",(IF($B$3="On",IF(AH$3="",AVERAGE(Data_Initial!AF58:AG58),AVERAGE(Data_Initial!AF58:AH58)),Data_Initial!AG58))),"")</f>
        <v>1239.9711100835314</v>
      </c>
      <c r="AH58" s="79">
        <f ca="1">IFERROR(IF(AH$3="","",(IF($B$3="On",IF(AI$3="",AVERAGE(Data_Initial!AG58:AH58),AVERAGE(Data_Initial!AG58:AI58)),Data_Initial!AH58))),"")</f>
        <v>1808.3640586483768</v>
      </c>
      <c r="AI58" s="79">
        <f ca="1">IFERROR(IF(AI$3="","",(IF($B$3="On",IF(AJ$3="",AVERAGE(Data_Initial!AH58:AI58),AVERAGE(Data_Initial!AH58:AJ58)),Data_Initial!AI58))),"")</f>
        <v>2380.4380820599567</v>
      </c>
      <c r="AJ58" s="79">
        <f ca="1">IFERROR(IF(AJ$3="","",(IF($B$3="On",IF(AK$3="",AVERAGE(Data_Initial!AI58:AJ58),AVERAGE(Data_Initial!AI58:AK58)),Data_Initial!AJ58))),"")</f>
        <v>2858.3139436275064</v>
      </c>
      <c r="AK58" s="79">
        <f ca="1">IFERROR(IF(AK$3="","",(IF($B$3="On",IF(AL$3="",AVERAGE(Data_Initial!AJ58:AK58),AVERAGE(Data_Initial!AJ58:AL58)),Data_Initial!AK58))),"")</f>
        <v>3209.1242927507501</v>
      </c>
      <c r="AL58" s="79">
        <f ca="1">IFERROR(IF(AL$3="","",(IF($B$3="On",IF(AM$3="",AVERAGE(Data_Initial!AK58:AL58),AVERAGE(Data_Initial!AK58:AM58)),Data_Initial!AL58))),"")</f>
        <v>3435.8662803412831</v>
      </c>
      <c r="AM58" s="79">
        <f ca="1">IFERROR(IF(AM$3="","",(IF($B$3="On",IF(AN$3="",AVERAGE(Data_Initial!AL58:AM58),AVERAGE(Data_Initial!AL58:AN58)),Data_Initial!AM58))),"")</f>
        <v>3573.1609379319434</v>
      </c>
      <c r="AN58" s="79">
        <f ca="1">IFERROR(IF(AN$3="","",(IF($B$3="On",IF(AO$3="",AVERAGE(Data_Initial!AM58:AN58),AVERAGE(Data_Initial!AM58:AO58)),Data_Initial!AN58))),"")</f>
        <v>3653.7490988947397</v>
      </c>
      <c r="AO58" s="79">
        <f ca="1">IFERROR(IF(AO$3="","",(IF($B$3="On",IF(AP$3="",AVERAGE(Data_Initial!AN58:AO58),AVERAGE(Data_Initial!AN58:AP58)),Data_Initial!AO58))),"")</f>
        <v>3702.1371794524603</v>
      </c>
      <c r="AP58" s="79">
        <f ca="1">IFERROR(IF(AP$3="","",(IF($B$3="On",IF(AQ$3="",AVERAGE(Data_Initial!AO58:AP58),AVERAGE(Data_Initial!AO58:AQ58)),Data_Initial!AP58))),"")</f>
        <v>3721.1212767613601</v>
      </c>
      <c r="AQ58" s="79" t="str">
        <f>IFERROR(IF(AQ$3="","",(IF($B$3="On",IF(AR$3="",AVERAGE(Data_Initial!AP58:AQ58),AVERAGE(Data_Initial!AP58:AR58)),Data_Initial!AQ58))),"")</f>
        <v/>
      </c>
      <c r="AR58" s="79" t="str">
        <f>IFERROR(IF(AR$3="","",(IF($B$3="On",IF(AS$3="",AVERAGE(Data_Initial!AQ58:AR58),AVERAGE(Data_Initial!AQ58:AS58)),Data_Initial!AR58))),"")</f>
        <v/>
      </c>
      <c r="AS58" s="79" t="str">
        <f>IFERROR(IF(AS$3="","",(IF($B$3="On",IF(AT$3="",AVERAGE(Data_Initial!AR58:AS58),AVERAGE(Data_Initial!AR58:AT58)),Data_Initial!AS58))),"")</f>
        <v/>
      </c>
      <c r="AT58" s="79" t="str">
        <f>IFERROR(IF(AT$3="","",(IF($B$3="On",IF(AU$3="",AVERAGE(Data_Initial!AS58:AT58),AVERAGE(Data_Initial!AS58:AU58)),Data_Initial!AT58))),"")</f>
        <v/>
      </c>
      <c r="AU58" s="79" t="str">
        <f>IFERROR(IF(AU$3="","",(IF($B$3="On",IF(AV$3="",AVERAGE(Data_Initial!AT58:AU58),AVERAGE(Data_Initial!AT58:AV58)),Data_Initial!AU58))),"")</f>
        <v/>
      </c>
      <c r="AV58" s="79" t="str">
        <f>IFERROR(IF(AV$3="","",(IF($B$3="On",IF(AW$3="",AVERAGE(Data_Initial!AU58:AV58),AVERAGE(Data_Initial!AU58:AW58)),Data_Initial!AV58))),"")</f>
        <v/>
      </c>
      <c r="AW58" s="79" t="str">
        <f>IFERROR(IF(AW$3="","",(IF($B$3="On",IF(AX$3="",AVERAGE(Data_Initial!AV58:AW58),AVERAGE(Data_Initial!AV58:AX58)),Data_Initial!AW58))),"")</f>
        <v/>
      </c>
      <c r="AX58" s="79" t="str">
        <f>IFERROR(IF(AX$3="","",(IF($B$3="On",IF(AY$3="",AVERAGE(Data_Initial!AW58:AX58),AVERAGE(Data_Initial!AW58:AY58)),Data_Initial!AX58))),"")</f>
        <v/>
      </c>
      <c r="AY58" s="79" t="str">
        <f>IFERROR(IF(AY$3="","",(IF($B$3="On",IF(AZ$3="",AVERAGE(Data_Initial!AX58:AY58),AVERAGE(Data_Initial!AX58:AZ58)),Data_Initial!AY58))),"")</f>
        <v/>
      </c>
      <c r="AZ58" s="79" t="str">
        <f>IFERROR(IF(AZ$3="","",(IF($B$3="On",IF(BA$3="",AVERAGE(Data_Initial!AY58:AZ58),AVERAGE(Data_Initial!AY58:BA58)),Data_Initial!AZ58))),"")</f>
        <v/>
      </c>
      <c r="BA58" s="79"/>
      <c r="BB58" s="79"/>
      <c r="BC58" s="79"/>
      <c r="BD58" s="79"/>
      <c r="BE58" s="79"/>
      <c r="BF58" s="79"/>
      <c r="BG58" s="79"/>
      <c r="BH58" s="79"/>
      <c r="BI58" s="79"/>
      <c r="BJ58" s="79"/>
      <c r="BK58" s="79"/>
      <c r="BL58" s="79"/>
      <c r="BM58" s="79"/>
      <c r="BN58" s="79"/>
      <c r="BO58" s="79"/>
      <c r="BP58" s="79"/>
      <c r="BQ58" s="79"/>
      <c r="BR58" s="79"/>
      <c r="BS58" s="79"/>
      <c r="BT58" s="79"/>
      <c r="BU58" s="79"/>
      <c r="BV58" s="79"/>
      <c r="BW58" s="79"/>
      <c r="BX58" s="79"/>
      <c r="BY58" s="79"/>
      <c r="BZ58" s="79"/>
    </row>
    <row r="59" spans="1:78" x14ac:dyDescent="0.25">
      <c r="A59" s="79">
        <f ca="1">Data_Initial!A59</f>
        <v>1</v>
      </c>
      <c r="B59" s="79" t="str">
        <f ca="1">Data_Initial!B59</f>
        <v>H7</v>
      </c>
      <c r="C59" s="79">
        <f ca="1">IFERROR(IF($B$3="On",AVERAGE(Data_Initial!C59:D59),Data_Initial!C59),"")</f>
        <v>17.08239224235945</v>
      </c>
      <c r="D59" s="79">
        <f ca="1">IFERROR(IF(D$3="","",(IF($B$3="On",IF(E$3="",AVERAGE(Data_Initial!C59:D59),AVERAGE(Data_Initial!C59:E59)),Data_Initial!D59))),"")</f>
        <v>14.028106623046975</v>
      </c>
      <c r="E59" s="79">
        <f ca="1">IFERROR(IF(E$3="","",(IF($B$3="On",IF(F$3="",AVERAGE(Data_Initial!D59:E59),AVERAGE(Data_Initial!D59:F59)),Data_Initial!E59))),"")</f>
        <v>11.622317784257438</v>
      </c>
      <c r="F59" s="79">
        <f ca="1">IFERROR(IF(F$3="","",(IF($B$3="On",IF(G$3="",AVERAGE(Data_Initial!E59:F59),AVERAGE(Data_Initial!E59:G59)),Data_Initial!F59))),"")</f>
        <v>7.1108156171464225</v>
      </c>
      <c r="G59" s="79">
        <f ca="1">IFERROR(IF(G$3="","",(IF($B$3="On",IF(H$3="",AVERAGE(Data_Initial!F59:G59),AVERAGE(Data_Initial!F59:H59)),Data_Initial!G59))),"")</f>
        <v>5.3378784892446065</v>
      </c>
      <c r="H59" s="79">
        <f ca="1">IFERROR(IF(H$3="","",(IF($B$3="On",IF(I$3="",AVERAGE(Data_Initial!G59:H59),AVERAGE(Data_Initial!G59:I59)),Data_Initial!H59))),"")</f>
        <v>2.7568296920157969</v>
      </c>
      <c r="I59" s="79">
        <f ca="1">IFERROR(IF(I$3="","",(IF($B$3="On",IF(J$3="",AVERAGE(Data_Initial!H59:I59),AVERAGE(Data_Initial!H59:J59)),Data_Initial!I59))),"")</f>
        <v>0.97735543990332341</v>
      </c>
      <c r="J59" s="79">
        <f ca="1">IFERROR(IF(J$3="","",(IF($B$3="On",IF(K$3="",AVERAGE(Data_Initial!I59:J59),AVERAGE(Data_Initial!I59:K59)),Data_Initial!J59))),"")</f>
        <v>-1.4726848533843333</v>
      </c>
      <c r="K59" s="79">
        <f ca="1">IFERROR(IF(K$3="","",(IF($B$3="On",IF(L$3="",AVERAGE(Data_Initial!J59:K59),AVERAGE(Data_Initial!J59:L59)),Data_Initial!K59))),"")</f>
        <v>-3.4188352545590228</v>
      </c>
      <c r="L59" s="79">
        <f ca="1">IFERROR(IF(L$3="","",(IF($B$3="On",IF(M$3="",AVERAGE(Data_Initial!K59:L59),AVERAGE(Data_Initial!K59:M59)),Data_Initial!L59))),"")</f>
        <v>-3.2981729087491658</v>
      </c>
      <c r="M59" s="79">
        <f ca="1">IFERROR(IF(M$3="","",(IF($B$3="On",IF(N$3="",AVERAGE(Data_Initial!L59:M59),AVERAGE(Data_Initial!L59:N59)),Data_Initial!M59))),"")</f>
        <v>-2.796673318528669</v>
      </c>
      <c r="N59" s="79">
        <f ca="1">IFERROR(IF(N$3="","",(IF($B$3="On",IF(O$3="",AVERAGE(Data_Initial!M59:N59),AVERAGE(Data_Initial!M59:O59)),Data_Initial!N59))),"")</f>
        <v>-2.2326553926962625</v>
      </c>
      <c r="O59" s="79">
        <f ca="1">IFERROR(IF(O$3="","",(IF($B$3="On",IF(P$3="",AVERAGE(Data_Initial!N59:O59),AVERAGE(Data_Initial!N59:P59)),Data_Initial!O59))),"")</f>
        <v>-3.8972383380469169</v>
      </c>
      <c r="P59" s="79">
        <f ca="1">IFERROR(IF(P$3="","",(IF($B$3="On",IF(Q$3="",AVERAGE(Data_Initial!O59:P59),AVERAGE(Data_Initial!O59:Q59)),Data_Initial!P59))),"")</f>
        <v>-4.0355072981278672</v>
      </c>
      <c r="Q59" s="79">
        <f ca="1">IFERROR(IF(Q$3="","",(IF($B$3="On",IF(R$3="",AVERAGE(Data_Initial!P59:Q59),AVERAGE(Data_Initial!P59:R59)),Data_Initial!Q59))),"")</f>
        <v>-5.3055327302519473</v>
      </c>
      <c r="R59" s="79">
        <f ca="1">IFERROR(IF(R$3="","",(IF($B$3="On",IF(S$3="",AVERAGE(Data_Initial!Q59:R59),AVERAGE(Data_Initial!Q59:S59)),Data_Initial!R59))),"")</f>
        <v>-4.9134614718313934</v>
      </c>
      <c r="S59" s="79">
        <f ca="1">IFERROR(IF(S$3="","",(IF($B$3="On",IF(T$3="",AVERAGE(Data_Initial!R59:S59),AVERAGE(Data_Initial!R59:T59)),Data_Initial!S59))),"")</f>
        <v>-4.9200744723708931</v>
      </c>
      <c r="T59" s="79">
        <f ca="1">IFERROR(IF(T$3="","",(IF($B$3="On",IF(U$3="",AVERAGE(Data_Initial!S59:T59),AVERAGE(Data_Initial!S59:U59)),Data_Initial!T59))),"")</f>
        <v>-3.9554930273742066</v>
      </c>
      <c r="U59" s="79">
        <f ca="1">IFERROR(IF(U$3="","",(IF($B$3="On",IF(V$3="",AVERAGE(Data_Initial!T59:U59),AVERAGE(Data_Initial!T59:V59)),Data_Initial!U59))),"")</f>
        <v>-4.5947900756905264</v>
      </c>
      <c r="V59" s="79">
        <f ca="1">IFERROR(IF(V$3="","",(IF($B$3="On",IF(W$3="",AVERAGE(Data_Initial!U59:V59),AVERAGE(Data_Initial!U59:W59)),Data_Initial!V59))),"")</f>
        <v>-3.2413545636736671</v>
      </c>
      <c r="W59" s="79">
        <f ca="1">IFERROR(IF(W$3="","",(IF($B$3="On",IF(X$3="",AVERAGE(Data_Initial!V59:W59),AVERAGE(Data_Initial!V59:X59)),Data_Initial!W59))),"")</f>
        <v>-2.1612594802263643</v>
      </c>
      <c r="X59" s="79">
        <f ca="1">IFERROR(IF(X$3="","",(IF($B$3="On",IF(Y$3="",AVERAGE(Data_Initial!W59:X59),AVERAGE(Data_Initial!W59:Y59)),Data_Initial!X59))),"")</f>
        <v>-0.5108296515433407</v>
      </c>
      <c r="Y59" s="79">
        <f ca="1">IFERROR(IF(Y$3="","",(IF($B$3="On",IF(Z$3="",AVERAGE(Data_Initial!X59:Y59),AVERAGE(Data_Initial!X59:Z59)),Data_Initial!Y59))),"")</f>
        <v>1.7315123777531598</v>
      </c>
      <c r="Z59" s="79">
        <f ca="1">IFERROR(IF(Z$3="","",(IF($B$3="On",IF(AA$3="",AVERAGE(Data_Initial!Y59:Z59),AVERAGE(Data_Initial!Y59:AA59)),Data_Initial!Z59))),"")</f>
        <v>8.9188980183375843</v>
      </c>
      <c r="AA59" s="79">
        <f ca="1">IFERROR(IF(AA$3="","",(IF($B$3="On",IF(AB$3="",AVERAGE(Data_Initial!Z59:AA59),AVERAGE(Data_Initial!Z59:AB59)),Data_Initial!AA59))),"")</f>
        <v>23.032503029670647</v>
      </c>
      <c r="AB59" s="79">
        <f ca="1">IFERROR(IF(AB$3="","",(IF($B$3="On",IF(AC$3="",AVERAGE(Data_Initial!AA59:AB59),AVERAGE(Data_Initial!AA59:AC59)),Data_Initial!AB59))),"")</f>
        <v>48.498320522870301</v>
      </c>
      <c r="AC59" s="79">
        <f ca="1">IFERROR(IF(AC$3="","",(IF($B$3="On",IF(AD$3="",AVERAGE(Data_Initial!AB59:AC59),AVERAGE(Data_Initial!AB59:AD59)),Data_Initial!AC59))),"")</f>
        <v>94.979051022214563</v>
      </c>
      <c r="AD59" s="79">
        <f ca="1">IFERROR(IF(AD$3="","",(IF($B$3="On",IF(AE$3="",AVERAGE(Data_Initial!AC59:AD59),AVERAGE(Data_Initial!AC59:AE59)),Data_Initial!AD59))),"")</f>
        <v>184.42846302675559</v>
      </c>
      <c r="AE59" s="79">
        <f ca="1">IFERROR(IF(AE$3="","",(IF($B$3="On",IF(AF$3="",AVERAGE(Data_Initial!AD59:AE59),AVERAGE(Data_Initial!AD59:AF59)),Data_Initial!AE59))),"")</f>
        <v>344.0600685488107</v>
      </c>
      <c r="AF59" s="79">
        <f ca="1">IFERROR(IF(AF$3="","",(IF($B$3="On",IF(AG$3="",AVERAGE(Data_Initial!AE59:AF59),AVERAGE(Data_Initial!AE59:AG59)),Data_Initial!AF59))),"")</f>
        <v>613.73927025382307</v>
      </c>
      <c r="AG59" s="79">
        <f ca="1">IFERROR(IF(AG$3="","",(IF($B$3="On",IF(AH$3="",AVERAGE(Data_Initial!AF59:AG59),AVERAGE(Data_Initial!AF59:AH59)),Data_Initial!AG59))),"")</f>
        <v>1020.7844082149727</v>
      </c>
      <c r="AH59" s="79">
        <f ca="1">IFERROR(IF(AH$3="","",(IF($B$3="On",IF(AI$3="",AVERAGE(Data_Initial!AG59:AH59),AVERAGE(Data_Initial!AG59:AI59)),Data_Initial!AH59))),"")</f>
        <v>1544.8794454531999</v>
      </c>
      <c r="AI59" s="79">
        <f ca="1">IFERROR(IF(AI$3="","",(IF($B$3="On",IF(AJ$3="",AVERAGE(Data_Initial!AH59:AI59),AVERAGE(Data_Initial!AH59:AJ59)),Data_Initial!AI59))),"")</f>
        <v>2104.8486382537767</v>
      </c>
      <c r="AJ59" s="79">
        <f ca="1">IFERROR(IF(AJ$3="","",(IF($B$3="On",IF(AK$3="",AVERAGE(Data_Initial!AI59:AJ59),AVERAGE(Data_Initial!AI59:AK59)),Data_Initial!AJ59))),"")</f>
        <v>2604.59631805459</v>
      </c>
      <c r="AK59" s="79">
        <f ca="1">IFERROR(IF(AK$3="","",(IF($B$3="On",IF(AL$3="",AVERAGE(Data_Initial!AJ59:AK59),AVERAGE(Data_Initial!AJ59:AL59)),Data_Initial!AK59))),"")</f>
        <v>2983.3775220615203</v>
      </c>
      <c r="AL59" s="79">
        <f ca="1">IFERROR(IF(AL$3="","",(IF($B$3="On",IF(AM$3="",AVERAGE(Data_Initial!AK59:AL59),AVERAGE(Data_Initial!AK59:AM59)),Data_Initial!AL59))),"")</f>
        <v>3239.6296995153934</v>
      </c>
      <c r="AM59" s="79">
        <f ca="1">IFERROR(IF(AM$3="","",(IF($B$3="On",IF(AN$3="",AVERAGE(Data_Initial!AL59:AM59),AVERAGE(Data_Initial!AL59:AN59)),Data_Initial!AM59))),"")</f>
        <v>3398.6121245505369</v>
      </c>
      <c r="AN59" s="79">
        <f ca="1">IFERROR(IF(AN$3="","",(IF($B$3="On",IF(AO$3="",AVERAGE(Data_Initial!AM59:AN59),AVERAGE(Data_Initial!AM59:AO59)),Data_Initial!AN59))),"")</f>
        <v>3496.4181482553236</v>
      </c>
      <c r="AO59" s="79">
        <f ca="1">IFERROR(IF(AO$3="","",(IF($B$3="On",IF(AP$3="",AVERAGE(Data_Initial!AN59:AO59),AVERAGE(Data_Initial!AN59:AP59)),Data_Initial!AO59))),"")</f>
        <v>3560.4634459476365</v>
      </c>
      <c r="AP59" s="79">
        <f ca="1">IFERROR(IF(AP$3="","",(IF($B$3="On",IF(AQ$3="",AVERAGE(Data_Initial!AO59:AP59),AVERAGE(Data_Initial!AO59:AQ59)),Data_Initial!AP59))),"")</f>
        <v>3587.5403726435097</v>
      </c>
      <c r="AQ59" s="79" t="str">
        <f>IFERROR(IF(AQ$3="","",(IF($B$3="On",IF(AR$3="",AVERAGE(Data_Initial!AP59:AQ59),AVERAGE(Data_Initial!AP59:AR59)),Data_Initial!AQ59))),"")</f>
        <v/>
      </c>
      <c r="AR59" s="79" t="str">
        <f>IFERROR(IF(AR$3="","",(IF($B$3="On",IF(AS$3="",AVERAGE(Data_Initial!AQ59:AR59),AVERAGE(Data_Initial!AQ59:AS59)),Data_Initial!AR59))),"")</f>
        <v/>
      </c>
      <c r="AS59" s="79" t="str">
        <f>IFERROR(IF(AS$3="","",(IF($B$3="On",IF(AT$3="",AVERAGE(Data_Initial!AR59:AS59),AVERAGE(Data_Initial!AR59:AT59)),Data_Initial!AS59))),"")</f>
        <v/>
      </c>
      <c r="AT59" s="79" t="str">
        <f>IFERROR(IF(AT$3="","",(IF($B$3="On",IF(AU$3="",AVERAGE(Data_Initial!AS59:AT59),AVERAGE(Data_Initial!AS59:AU59)),Data_Initial!AT59))),"")</f>
        <v/>
      </c>
      <c r="AU59" s="79" t="str">
        <f>IFERROR(IF(AU$3="","",(IF($B$3="On",IF(AV$3="",AVERAGE(Data_Initial!AT59:AU59),AVERAGE(Data_Initial!AT59:AV59)),Data_Initial!AU59))),"")</f>
        <v/>
      </c>
      <c r="AV59" s="79" t="str">
        <f>IFERROR(IF(AV$3="","",(IF($B$3="On",IF(AW$3="",AVERAGE(Data_Initial!AU59:AV59),AVERAGE(Data_Initial!AU59:AW59)),Data_Initial!AV59))),"")</f>
        <v/>
      </c>
      <c r="AW59" s="79" t="str">
        <f>IFERROR(IF(AW$3="","",(IF($B$3="On",IF(AX$3="",AVERAGE(Data_Initial!AV59:AW59),AVERAGE(Data_Initial!AV59:AX59)),Data_Initial!AW59))),"")</f>
        <v/>
      </c>
      <c r="AX59" s="79" t="str">
        <f>IFERROR(IF(AX$3="","",(IF($B$3="On",IF(AY$3="",AVERAGE(Data_Initial!AW59:AX59),AVERAGE(Data_Initial!AW59:AY59)),Data_Initial!AX59))),"")</f>
        <v/>
      </c>
      <c r="AY59" s="79" t="str">
        <f>IFERROR(IF(AY$3="","",(IF($B$3="On",IF(AZ$3="",AVERAGE(Data_Initial!AX59:AY59),AVERAGE(Data_Initial!AX59:AZ59)),Data_Initial!AY59))),"")</f>
        <v/>
      </c>
      <c r="AZ59" s="79" t="str">
        <f>IFERROR(IF(AZ$3="","",(IF($B$3="On",IF(BA$3="",AVERAGE(Data_Initial!AY59:AZ59),AVERAGE(Data_Initial!AY59:BA59)),Data_Initial!AZ59))),"")</f>
        <v/>
      </c>
      <c r="BA59" s="79"/>
      <c r="BB59" s="79"/>
      <c r="BC59" s="79"/>
      <c r="BD59" s="79"/>
      <c r="BE59" s="79"/>
      <c r="BF59" s="79"/>
      <c r="BG59" s="79"/>
      <c r="BH59" s="79"/>
      <c r="BI59" s="79"/>
      <c r="BJ59" s="79"/>
      <c r="BK59" s="79"/>
      <c r="BL59" s="79"/>
      <c r="BM59" s="79"/>
      <c r="BN59" s="79"/>
      <c r="BO59" s="79"/>
      <c r="BP59" s="79"/>
      <c r="BQ59" s="79"/>
      <c r="BR59" s="79"/>
      <c r="BS59" s="79"/>
      <c r="BT59" s="79"/>
      <c r="BU59" s="79"/>
      <c r="BV59" s="79"/>
      <c r="BW59" s="79"/>
      <c r="BX59" s="79"/>
      <c r="BY59" s="79"/>
      <c r="BZ59" s="79"/>
    </row>
    <row r="60" spans="1:78" x14ac:dyDescent="0.25">
      <c r="A60" s="79">
        <f ca="1">Data_Initial!A60</f>
        <v>1</v>
      </c>
      <c r="B60" s="79" t="str">
        <f ca="1">Data_Initial!B60</f>
        <v>A8</v>
      </c>
      <c r="C60" s="79">
        <f ca="1">IFERROR(IF($B$3="On",AVERAGE(Data_Initial!C60:D60),Data_Initial!C60),"")</f>
        <v>13.746732932824901</v>
      </c>
      <c r="D60" s="79">
        <f ca="1">IFERROR(IF(D$3="","",(IF($B$3="On",IF(E$3="",AVERAGE(Data_Initial!C60:D60),AVERAGE(Data_Initial!C60:E60)),Data_Initial!D60))),"")</f>
        <v>13.973762396105036</v>
      </c>
      <c r="E60" s="79">
        <f ca="1">IFERROR(IF(E$3="","",(IF($B$3="On",IF(F$3="",AVERAGE(Data_Initial!D60:E60),AVERAGE(Data_Initial!D60:F60)),Data_Initial!E60))),"")</f>
        <v>13.042453387740821</v>
      </c>
      <c r="F60" s="79">
        <f ca="1">IFERROR(IF(F$3="","",(IF($B$3="On",IF(G$3="",AVERAGE(Data_Initial!E60:F60),AVERAGE(Data_Initial!E60:G60)),Data_Initial!F60))),"")</f>
        <v>9.6234667095324475</v>
      </c>
      <c r="G60" s="79">
        <f ca="1">IFERROR(IF(G$3="","",(IF($B$3="On",IF(H$3="",AVERAGE(Data_Initial!F60:G60),AVERAGE(Data_Initial!F60:H60)),Data_Initial!G60))),"")</f>
        <v>5.7014454925304863</v>
      </c>
      <c r="H60" s="79">
        <f ca="1">IFERROR(IF(H$3="","",(IF($B$3="On",IF(I$3="",AVERAGE(Data_Initial!G60:H60),AVERAGE(Data_Initial!G60:I60)),Data_Initial!H60))),"")</f>
        <v>3.0381501433832163</v>
      </c>
      <c r="I60" s="79">
        <f ca="1">IFERROR(IF(I$3="","",(IF($B$3="On",IF(J$3="",AVERAGE(Data_Initial!H60:I60),AVERAGE(Data_Initial!H60:J60)),Data_Initial!I60))),"")</f>
        <v>1.303590053397633</v>
      </c>
      <c r="J60" s="79">
        <f ca="1">IFERROR(IF(J$3="","",(IF($B$3="On",IF(K$3="",AVERAGE(Data_Initial!I60:J60),AVERAGE(Data_Initial!I60:K60)),Data_Initial!J60))),"")</f>
        <v>-1.5954565671950138</v>
      </c>
      <c r="K60" s="79">
        <f ca="1">IFERROR(IF(K$3="","",(IF($B$3="On",IF(L$3="",AVERAGE(Data_Initial!J60:K60),AVERAGE(Data_Initial!J60:L60)),Data_Initial!K60))),"")</f>
        <v>-2.9671041211119396</v>
      </c>
      <c r="L60" s="79">
        <f ca="1">IFERROR(IF(L$3="","",(IF($B$3="On",IF(M$3="",AVERAGE(Data_Initial!K60:L60),AVERAGE(Data_Initial!K60:M60)),Data_Initial!L60))),"")</f>
        <v>-6.8134079773197511</v>
      </c>
      <c r="M60" s="79">
        <f ca="1">IFERROR(IF(M$3="","",(IF($B$3="On",IF(N$3="",AVERAGE(Data_Initial!L60:M60),AVERAGE(Data_Initial!L60:N60)),Data_Initial!M60))),"")</f>
        <v>-7.0952755946080499</v>
      </c>
      <c r="N60" s="79">
        <f ca="1">IFERROR(IF(N$3="","",(IF($B$3="On",IF(O$3="",AVERAGE(Data_Initial!M60:N60),AVERAGE(Data_Initial!M60:O60)),Data_Initial!N60))),"")</f>
        <v>-8.0859910694709072</v>
      </c>
      <c r="O60" s="79">
        <f ca="1">IFERROR(IF(O$3="","",(IF($B$3="On",IF(P$3="",AVERAGE(Data_Initial!N60:O60),AVERAGE(Data_Initial!N60:P60)),Data_Initial!O60))),"")</f>
        <v>-8.4745229204719745</v>
      </c>
      <c r="P60" s="79">
        <f ca="1">IFERROR(IF(P$3="","",(IF($B$3="On",IF(Q$3="",AVERAGE(Data_Initial!O60:P60),AVERAGE(Data_Initial!O60:Q60)),Data_Initial!P60))),"")</f>
        <v>-9.9385697280822658</v>
      </c>
      <c r="Q60" s="79">
        <f ca="1">IFERROR(IF(Q$3="","",(IF($B$3="On",IF(R$3="",AVERAGE(Data_Initial!P60:Q60),AVERAGE(Data_Initial!P60:R60)),Data_Initial!Q60))),"")</f>
        <v>-12.901788524583035</v>
      </c>
      <c r="R60" s="79">
        <f ca="1">IFERROR(IF(R$3="","",(IF($B$3="On",IF(S$3="",AVERAGE(Data_Initial!Q60:R60),AVERAGE(Data_Initial!Q60:S60)),Data_Initial!R60))),"")</f>
        <v>-12.547804374357701</v>
      </c>
      <c r="S60" s="79">
        <f ca="1">IFERROR(IF(S$3="","",(IF($B$3="On",IF(T$3="",AVERAGE(Data_Initial!R60:S60),AVERAGE(Data_Initial!R60:T60)),Data_Initial!S60))),"")</f>
        <v>-11.865895410858835</v>
      </c>
      <c r="T60" s="79">
        <f ca="1">IFERROR(IF(T$3="","",(IF($B$3="On",IF(U$3="",AVERAGE(Data_Initial!S60:T60),AVERAGE(Data_Initial!S60:U60)),Data_Initial!T60))),"")</f>
        <v>-8.4858465739628937</v>
      </c>
      <c r="U60" s="79">
        <f ca="1">IFERROR(IF(U$3="","",(IF($B$3="On",IF(V$3="",AVERAGE(Data_Initial!T60:U60),AVERAGE(Data_Initial!T60:V60)),Data_Initial!U60))),"")</f>
        <v>-3.6659650600267937</v>
      </c>
      <c r="V60" s="79">
        <f ca="1">IFERROR(IF(V$3="","",(IF($B$3="On",IF(W$3="",AVERAGE(Data_Initial!U60:V60),AVERAGE(Data_Initial!U60:W60)),Data_Initial!V60))),"")</f>
        <v>3.291921608878507</v>
      </c>
      <c r="W60" s="79">
        <f ca="1">IFERROR(IF(W$3="","",(IF($B$3="On",IF(X$3="",AVERAGE(Data_Initial!V60:W60),AVERAGE(Data_Initial!V60:X60)),Data_Initial!W60))),"")</f>
        <v>17.076634847702433</v>
      </c>
      <c r="X60" s="79">
        <f ca="1">IFERROR(IF(X$3="","",(IF($B$3="On",IF(Y$3="",AVERAGE(Data_Initial!W60:X60),AVERAGE(Data_Initial!W60:Y60)),Data_Initial!X60))),"")</f>
        <v>40.055553022110729</v>
      </c>
      <c r="Y60" s="79">
        <f ca="1">IFERROR(IF(Y$3="","",(IF($B$3="On",IF(Z$3="",AVERAGE(Data_Initial!X60:Y60),AVERAGE(Data_Initial!X60:Z60)),Data_Initial!Y60))),"")</f>
        <v>81.269529098292324</v>
      </c>
      <c r="Z60" s="79">
        <f ca="1">IFERROR(IF(Z$3="","",(IF($B$3="On",IF(AA$3="",AVERAGE(Data_Initial!Y60:Z60),AVERAGE(Data_Initial!Y60:AA60)),Data_Initial!Z60))),"")</f>
        <v>145.80018913928461</v>
      </c>
      <c r="AA60" s="79">
        <f ca="1">IFERROR(IF(AA$3="","",(IF($B$3="On",IF(AB$3="",AVERAGE(Data_Initial!Z60:AA60),AVERAGE(Data_Initial!Z60:AB60)),Data_Initial!AA60))),"")</f>
        <v>252.49826176957833</v>
      </c>
      <c r="AB60" s="79">
        <f ca="1">IFERROR(IF(AB$3="","",(IF($B$3="On",IF(AC$3="",AVERAGE(Data_Initial!AA60:AB60),AVERAGE(Data_Initial!AA60:AC60)),Data_Initial!AB60))),"")</f>
        <v>419.34393310559398</v>
      </c>
      <c r="AC60" s="79">
        <f ca="1">IFERROR(IF(AC$3="","",(IF($B$3="On",IF(AD$3="",AVERAGE(Data_Initial!AB60:AC60),AVERAGE(Data_Initial!AB60:AD60)),Data_Initial!AC60))),"")</f>
        <v>673.95981368837192</v>
      </c>
      <c r="AD60" s="79">
        <f ca="1">IFERROR(IF(AD$3="","",(IF($B$3="On",IF(AE$3="",AVERAGE(Data_Initial!AC60:AD60),AVERAGE(Data_Initial!AC60:AE60)),Data_Initial!AD60))),"")</f>
        <v>1016.0435676165656</v>
      </c>
      <c r="AE60" s="79">
        <f ca="1">IFERROR(IF(AE$3="","",(IF($B$3="On",IF(AF$3="",AVERAGE(Data_Initial!AD60:AE60),AVERAGE(Data_Initial!AD60:AF60)),Data_Initial!AE60))),"")</f>
        <v>1418.9476263076892</v>
      </c>
      <c r="AF60" s="79">
        <f ca="1">IFERROR(IF(AF$3="","",(IF($B$3="On",IF(AG$3="",AVERAGE(Data_Initial!AE60:AF60),AVERAGE(Data_Initial!AE60:AG60)),Data_Initial!AF60))),"")</f>
        <v>1822.4335686567435</v>
      </c>
      <c r="AG60" s="79">
        <f ca="1">IFERROR(IF(AG$3="","",(IF($B$3="On",IF(AH$3="",AVERAGE(Data_Initial!AF60:AG60),AVERAGE(Data_Initial!AF60:AH60)),Data_Initial!AG60))),"")</f>
        <v>2166.6142940672967</v>
      </c>
      <c r="AH60" s="79">
        <f ca="1">IFERROR(IF(AH$3="","",(IF($B$3="On",IF(AI$3="",AVERAGE(Data_Initial!AG60:AH60),AVERAGE(Data_Initial!AG60:AI60)),Data_Initial!AH60))),"")</f>
        <v>2422.4762095750671</v>
      </c>
      <c r="AI60" s="79">
        <f ca="1">IFERROR(IF(AI$3="","",(IF($B$3="On",IF(AJ$3="",AVERAGE(Data_Initial!AH60:AI60),AVERAGE(Data_Initial!AH60:AJ60)),Data_Initial!AI60))),"")</f>
        <v>2595.1461603916032</v>
      </c>
      <c r="AJ60" s="79">
        <f ca="1">IFERROR(IF(AJ$3="","",(IF($B$3="On",IF(AK$3="",AVERAGE(Data_Initial!AI60:AJ60),AVERAGE(Data_Initial!AI60:AK60)),Data_Initial!AJ60))),"")</f>
        <v>2717.7917373473169</v>
      </c>
      <c r="AK60" s="79">
        <f ca="1">IFERROR(IF(AK$3="","",(IF($B$3="On",IF(AL$3="",AVERAGE(Data_Initial!AJ60:AK60),AVERAGE(Data_Initial!AJ60:AL60)),Data_Initial!AK60))),"")</f>
        <v>2815.7441151825865</v>
      </c>
      <c r="AL60" s="79">
        <f ca="1">IFERROR(IF(AL$3="","",(IF($B$3="On",IF(AM$3="",AVERAGE(Data_Initial!AK60:AL60),AVERAGE(Data_Initial!AK60:AM60)),Data_Initial!AL60))),"")</f>
        <v>2900.3848408410436</v>
      </c>
      <c r="AM60" s="79">
        <f ca="1">IFERROR(IF(AM$3="","",(IF($B$3="On",IF(AN$3="",AVERAGE(Data_Initial!AL60:AM60),AVERAGE(Data_Initial!AL60:AN60)),Data_Initial!AM60))),"")</f>
        <v>2969.6828171657999</v>
      </c>
      <c r="AN60" s="79">
        <f ca="1">IFERROR(IF(AN$3="","",(IF($B$3="On",IF(AO$3="",AVERAGE(Data_Initial!AM60:AN60),AVERAGE(Data_Initial!AM60:AO60)),Data_Initial!AN60))),"")</f>
        <v>3023.4318531665867</v>
      </c>
      <c r="AO60" s="79">
        <f ca="1">IFERROR(IF(AO$3="","",(IF($B$3="On",IF(AP$3="",AVERAGE(Data_Initial!AN60:AO60),AVERAGE(Data_Initial!AN60:AP60)),Data_Initial!AO60))),"")</f>
        <v>3065.4438391169401</v>
      </c>
      <c r="AP60" s="79">
        <f ca="1">IFERROR(IF(AP$3="","",(IF($B$3="On",IF(AQ$3="",AVERAGE(Data_Initial!AO60:AP60),AVERAGE(Data_Initial!AO60:AQ60)),Data_Initial!AP60))),"")</f>
        <v>3084.2181841920501</v>
      </c>
      <c r="AQ60" s="79" t="str">
        <f>IFERROR(IF(AQ$3="","",(IF($B$3="On",IF(AR$3="",AVERAGE(Data_Initial!AP60:AQ60),AVERAGE(Data_Initial!AP60:AR60)),Data_Initial!AQ60))),"")</f>
        <v/>
      </c>
      <c r="AR60" s="79" t="str">
        <f>IFERROR(IF(AR$3="","",(IF($B$3="On",IF(AS$3="",AVERAGE(Data_Initial!AQ60:AR60),AVERAGE(Data_Initial!AQ60:AS60)),Data_Initial!AR60))),"")</f>
        <v/>
      </c>
      <c r="AS60" s="79" t="str">
        <f>IFERROR(IF(AS$3="","",(IF($B$3="On",IF(AT$3="",AVERAGE(Data_Initial!AR60:AS60),AVERAGE(Data_Initial!AR60:AT60)),Data_Initial!AS60))),"")</f>
        <v/>
      </c>
      <c r="AT60" s="79" t="str">
        <f>IFERROR(IF(AT$3="","",(IF($B$3="On",IF(AU$3="",AVERAGE(Data_Initial!AS60:AT60),AVERAGE(Data_Initial!AS60:AU60)),Data_Initial!AT60))),"")</f>
        <v/>
      </c>
      <c r="AU60" s="79" t="str">
        <f>IFERROR(IF(AU$3="","",(IF($B$3="On",IF(AV$3="",AVERAGE(Data_Initial!AT60:AU60),AVERAGE(Data_Initial!AT60:AV60)),Data_Initial!AU60))),"")</f>
        <v/>
      </c>
      <c r="AV60" s="79" t="str">
        <f>IFERROR(IF(AV$3="","",(IF($B$3="On",IF(AW$3="",AVERAGE(Data_Initial!AU60:AV60),AVERAGE(Data_Initial!AU60:AW60)),Data_Initial!AV60))),"")</f>
        <v/>
      </c>
      <c r="AW60" s="79" t="str">
        <f>IFERROR(IF(AW$3="","",(IF($B$3="On",IF(AX$3="",AVERAGE(Data_Initial!AV60:AW60),AVERAGE(Data_Initial!AV60:AX60)),Data_Initial!AW60))),"")</f>
        <v/>
      </c>
      <c r="AX60" s="79" t="str">
        <f>IFERROR(IF(AX$3="","",(IF($B$3="On",IF(AY$3="",AVERAGE(Data_Initial!AW60:AX60),AVERAGE(Data_Initial!AW60:AY60)),Data_Initial!AX60))),"")</f>
        <v/>
      </c>
      <c r="AY60" s="79" t="str">
        <f>IFERROR(IF(AY$3="","",(IF($B$3="On",IF(AZ$3="",AVERAGE(Data_Initial!AX60:AY60),AVERAGE(Data_Initial!AX60:AZ60)),Data_Initial!AY60))),"")</f>
        <v/>
      </c>
      <c r="AZ60" s="79" t="str">
        <f>IFERROR(IF(AZ$3="","",(IF($B$3="On",IF(BA$3="",AVERAGE(Data_Initial!AY60:AZ60),AVERAGE(Data_Initial!AY60:BA60)),Data_Initial!AZ60))),"")</f>
        <v/>
      </c>
      <c r="BA60" s="79"/>
      <c r="BB60" s="79"/>
      <c r="BC60" s="79"/>
      <c r="BD60" s="79"/>
      <c r="BE60" s="79"/>
      <c r="BF60" s="79"/>
      <c r="BG60" s="79"/>
      <c r="BH60" s="79"/>
      <c r="BI60" s="79"/>
      <c r="BJ60" s="79"/>
      <c r="BK60" s="79"/>
      <c r="BL60" s="79"/>
      <c r="BM60" s="79"/>
      <c r="BN60" s="79"/>
      <c r="BO60" s="79"/>
      <c r="BP60" s="79"/>
      <c r="BQ60" s="79"/>
      <c r="BR60" s="79"/>
      <c r="BS60" s="79"/>
      <c r="BT60" s="79"/>
      <c r="BU60" s="79"/>
      <c r="BV60" s="79"/>
      <c r="BW60" s="79"/>
      <c r="BX60" s="79"/>
      <c r="BY60" s="79"/>
      <c r="BZ60" s="79"/>
    </row>
    <row r="61" spans="1:78" x14ac:dyDescent="0.25">
      <c r="A61" s="79">
        <f ca="1">Data_Initial!A61</f>
        <v>1</v>
      </c>
      <c r="B61" s="79" t="str">
        <f ca="1">Data_Initial!B61</f>
        <v>B8</v>
      </c>
      <c r="C61" s="79">
        <f ca="1">IFERROR(IF($B$3="On",AVERAGE(Data_Initial!C61:D61),Data_Initial!C61),"")</f>
        <v>9.5443938393329848</v>
      </c>
      <c r="D61" s="79">
        <f ca="1">IFERROR(IF(D$3="","",(IF($B$3="On",IF(E$3="",AVERAGE(Data_Initial!C61:D61),AVERAGE(Data_Initial!C61:E61)),Data_Initial!D61))),"")</f>
        <v>11.103788001216323</v>
      </c>
      <c r="E61" s="79">
        <f ca="1">IFERROR(IF(E$3="","",(IF($B$3="On",IF(F$3="",AVERAGE(Data_Initial!D61:E61),AVERAGE(Data_Initial!D61:F61)),Data_Initial!E61))),"")</f>
        <v>13.192375683986008</v>
      </c>
      <c r="F61" s="79">
        <f ca="1">IFERROR(IF(F$3="","",(IF($B$3="On",IF(G$3="",AVERAGE(Data_Initial!E61:F61),AVERAGE(Data_Initial!E61:G61)),Data_Initial!F61))),"")</f>
        <v>9.5665709760946669</v>
      </c>
      <c r="G61" s="79">
        <f ca="1">IFERROR(IF(G$3="","",(IF($B$3="On",IF(H$3="",AVERAGE(Data_Initial!F61:G61),AVERAGE(Data_Initial!F61:H61)),Data_Initial!G61))),"")</f>
        <v>5.5470758322230695</v>
      </c>
      <c r="H61" s="79">
        <f ca="1">IFERROR(IF(H$3="","",(IF($B$3="On",IF(I$3="",AVERAGE(Data_Initial!G61:H61),AVERAGE(Data_Initial!G61:I61)),Data_Initial!H61))),"")</f>
        <v>3.6294121188155546</v>
      </c>
      <c r="I61" s="79">
        <f ca="1">IFERROR(IF(I$3="","",(IF($B$3="On",IF(J$3="",AVERAGE(Data_Initial!H61:I61),AVERAGE(Data_Initial!H61:J61)),Data_Initial!I61))),"")</f>
        <v>-0.30860519793759522</v>
      </c>
      <c r="J61" s="79">
        <f ca="1">IFERROR(IF(J$3="","",(IF($B$3="On",IF(K$3="",AVERAGE(Data_Initial!I61:J61),AVERAGE(Data_Initial!I61:K61)),Data_Initial!J61))),"")</f>
        <v>-1.2164746442660235</v>
      </c>
      <c r="K61" s="79">
        <f ca="1">IFERROR(IF(K$3="","",(IF($B$3="On",IF(L$3="",AVERAGE(Data_Initial!J61:K61),AVERAGE(Data_Initial!J61:L61)),Data_Initial!K61))),"")</f>
        <v>-3.1780221622764948</v>
      </c>
      <c r="L61" s="79">
        <f ca="1">IFERROR(IF(L$3="","",(IF($B$3="On",IF(M$3="",AVERAGE(Data_Initial!K61:L61),AVERAGE(Data_Initial!K61:M61)),Data_Initial!L61))),"")</f>
        <v>-3.5765063612070649</v>
      </c>
      <c r="M61" s="79">
        <f ca="1">IFERROR(IF(M$3="","",(IF($B$3="On",IF(N$3="",AVERAGE(Data_Initial!L61:M61),AVERAGE(Data_Initial!L61:N61)),Data_Initial!M61))),"")</f>
        <v>-5.3575178972173463</v>
      </c>
      <c r="N61" s="79">
        <f ca="1">IFERROR(IF(N$3="","",(IF($B$3="On",IF(O$3="",AVERAGE(Data_Initial!M61:N61),AVERAGE(Data_Initial!M61:O61)),Data_Initial!N61))),"")</f>
        <v>-8.5340391760410004</v>
      </c>
      <c r="O61" s="79">
        <f ca="1">IFERROR(IF(O$3="","",(IF($B$3="On",IF(P$3="",AVERAGE(Data_Initial!N61:O61),AVERAGE(Data_Initial!N61:P61)),Data_Initial!O61))),"")</f>
        <v>-11.70128487711114</v>
      </c>
      <c r="P61" s="79">
        <f ca="1">IFERROR(IF(P$3="","",(IF($B$3="On",IF(Q$3="",AVERAGE(Data_Initial!O61:P61),AVERAGE(Data_Initial!O61:Q61)),Data_Initial!P61))),"")</f>
        <v>-13.156652734682368</v>
      </c>
      <c r="Q61" s="79">
        <f ca="1">IFERROR(IF(Q$3="","",(IF($B$3="On",IF(R$3="",AVERAGE(Data_Initial!P61:Q61),AVERAGE(Data_Initial!P61:R61)),Data_Initial!Q61))),"")</f>
        <v>-12.348830727021634</v>
      </c>
      <c r="R61" s="79">
        <f ca="1">IFERROR(IF(R$3="","",(IF($B$3="On",IF(S$3="",AVERAGE(Data_Initial!Q61:R61),AVERAGE(Data_Initial!Q61:S61)),Data_Initial!R61))),"")</f>
        <v>-10.528402577734147</v>
      </c>
      <c r="S61" s="79">
        <f ca="1">IFERROR(IF(S$3="","",(IF($B$3="On",IF(T$3="",AVERAGE(Data_Initial!R61:S61),AVERAGE(Data_Initial!R61:T61)),Data_Initial!S61))),"")</f>
        <v>-11.305401979445378</v>
      </c>
      <c r="T61" s="79">
        <f ca="1">IFERROR(IF(T$3="","",(IF($B$3="On",IF(U$3="",AVERAGE(Data_Initial!S61:T61),AVERAGE(Data_Initial!S61:U61)),Data_Initial!T61))),"")</f>
        <v>-10.691749696742582</v>
      </c>
      <c r="U61" s="79">
        <f ca="1">IFERROR(IF(U$3="","",(IF($B$3="On",IF(V$3="",AVERAGE(Data_Initial!T61:U61),AVERAGE(Data_Initial!T61:V61)),Data_Initial!U61))),"")</f>
        <v>-8.7235541218733399</v>
      </c>
      <c r="V61" s="79">
        <f ca="1">IFERROR(IF(V$3="","",(IF($B$3="On",IF(W$3="",AVERAGE(Data_Initial!U61:V61),AVERAGE(Data_Initial!U61:W61)),Data_Initial!V61))),"")</f>
        <v>1.8244469279795268</v>
      </c>
      <c r="W61" s="79">
        <f ca="1">IFERROR(IF(W$3="","",(IF($B$3="On",IF(X$3="",AVERAGE(Data_Initial!V61:W61),AVERAGE(Data_Initial!V61:X61)),Data_Initial!W61))),"")</f>
        <v>18.133875016672992</v>
      </c>
      <c r="X61" s="79">
        <f ca="1">IFERROR(IF(X$3="","",(IF($B$3="On",IF(Y$3="",AVERAGE(Data_Initial!W61:X61),AVERAGE(Data_Initial!W61:Y61)),Data_Initial!X61))),"")</f>
        <v>44.697296107872397</v>
      </c>
      <c r="Y61" s="79">
        <f ca="1">IFERROR(IF(Y$3="","",(IF($B$3="On",IF(Z$3="",AVERAGE(Data_Initial!X61:Y61),AVERAGE(Data_Initial!X61:Z61)),Data_Initial!Y61))),"")</f>
        <v>86.498976897501635</v>
      </c>
      <c r="Z61" s="79">
        <f ca="1">IFERROR(IF(Z$3="","",(IF($B$3="On",IF(AA$3="",AVERAGE(Data_Initial!Y61:Z61),AVERAGE(Data_Initial!Y61:AA61)),Data_Initial!Z61))),"")</f>
        <v>160.54586146719737</v>
      </c>
      <c r="AA61" s="79">
        <f ca="1">IFERROR(IF(AA$3="","",(IF($B$3="On",IF(AB$3="",AVERAGE(Data_Initial!Z61:AA61),AVERAGE(Data_Initial!Z61:AB61)),Data_Initial!AA61))),"")</f>
        <v>279.98815018987</v>
      </c>
      <c r="AB61" s="79">
        <f ca="1">IFERROR(IF(AB$3="","",(IF($B$3="On",IF(AC$3="",AVERAGE(Data_Initial!AA61:AB61),AVERAGE(Data_Initial!AA61:AC61)),Data_Initial!AB61))),"")</f>
        <v>463.42234015889602</v>
      </c>
      <c r="AC61" s="79">
        <f ca="1">IFERROR(IF(AC$3="","",(IF($B$3="On",IF(AD$3="",AVERAGE(Data_Initial!AB61:AC61),AVERAGE(Data_Initial!AB61:AD61)),Data_Initial!AC61))),"")</f>
        <v>732.48756192064366</v>
      </c>
      <c r="AD61" s="79">
        <f ca="1">IFERROR(IF(AD$3="","",(IF($B$3="On",IF(AE$3="",AVERAGE(Data_Initial!AC61:AD61),AVERAGE(Data_Initial!AC61:AE61)),Data_Initial!AD61))),"")</f>
        <v>1088.3650127948865</v>
      </c>
      <c r="AE61" s="79">
        <f ca="1">IFERROR(IF(AE$3="","",(IF($B$3="On",IF(AF$3="",AVERAGE(Data_Initial!AD61:AE61),AVERAGE(Data_Initial!AD61:AF61)),Data_Initial!AE61))),"")</f>
        <v>1494.3460882181569</v>
      </c>
      <c r="AF61" s="79">
        <f ca="1">IFERROR(IF(AF$3="","",(IF($B$3="On",IF(AG$3="",AVERAGE(Data_Initial!AE61:AF61),AVERAGE(Data_Initial!AE61:AG61)),Data_Initial!AF61))),"")</f>
        <v>1887.9611464945367</v>
      </c>
      <c r="AG61" s="79">
        <f ca="1">IFERROR(IF(AG$3="","",(IF($B$3="On",IF(AH$3="",AVERAGE(Data_Initial!AF61:AG61),AVERAGE(Data_Initial!AF61:AH61)),Data_Initial!AG61))),"")</f>
        <v>2209.9265551206831</v>
      </c>
      <c r="AH61" s="79">
        <f ca="1">IFERROR(IF(AH$3="","",(IF($B$3="On",IF(AI$3="",AVERAGE(Data_Initial!AG61:AH61),AVERAGE(Data_Initial!AG61:AI61)),Data_Initial!AH61))),"")</f>
        <v>2444.57521193303</v>
      </c>
      <c r="AI61" s="79">
        <f ca="1">IFERROR(IF(AI$3="","",(IF($B$3="On",IF(AJ$3="",AVERAGE(Data_Initial!AH61:AI61),AVERAGE(Data_Initial!AH61:AJ61)),Data_Initial!AI61))),"")</f>
        <v>2602.779308668973</v>
      </c>
      <c r="AJ61" s="79">
        <f ca="1">IFERROR(IF(AJ$3="","",(IF($B$3="On",IF(AK$3="",AVERAGE(Data_Initial!AI61:AJ61),AVERAGE(Data_Initial!AI61:AK61)),Data_Initial!AJ61))),"")</f>
        <v>2720.5472430912964</v>
      </c>
      <c r="AK61" s="79">
        <f ca="1">IFERROR(IF(AK$3="","",(IF($B$3="On",IF(AL$3="",AVERAGE(Data_Initial!AJ61:AK61),AVERAGE(Data_Initial!AJ61:AL61)),Data_Initial!AK61))),"")</f>
        <v>2815.9090608282663</v>
      </c>
      <c r="AL61" s="79">
        <f ca="1">IFERROR(IF(AL$3="","",(IF($B$3="On",IF(AM$3="",AVERAGE(Data_Initial!AK61:AL61),AVERAGE(Data_Initial!AK61:AM61)),Data_Initial!AL61))),"")</f>
        <v>2896.012472242996</v>
      </c>
      <c r="AM61" s="79">
        <f ca="1">IFERROR(IF(AM$3="","",(IF($B$3="On",IF(AN$3="",AVERAGE(Data_Initial!AL61:AM61),AVERAGE(Data_Initial!AL61:AN61)),Data_Initial!AM61))),"")</f>
        <v>2959.6038597913298</v>
      </c>
      <c r="AN61" s="79">
        <f ca="1">IFERROR(IF(AN$3="","",(IF($B$3="On",IF(AO$3="",AVERAGE(Data_Initial!AM61:AN61),AVERAGE(Data_Initial!AM61:AO61)),Data_Initial!AN61))),"")</f>
        <v>3009.0800386918331</v>
      </c>
      <c r="AO61" s="79">
        <f ca="1">IFERROR(IF(AO$3="","",(IF($B$3="On",IF(AP$3="",AVERAGE(Data_Initial!AN61:AO61),AVERAGE(Data_Initial!AN61:AP61)),Data_Initial!AO61))),"")</f>
        <v>3049.3491247919064</v>
      </c>
      <c r="AP61" s="79">
        <f ca="1">IFERROR(IF(AP$3="","",(IF($B$3="On",IF(AQ$3="",AVERAGE(Data_Initial!AO61:AP61),AVERAGE(Data_Initial!AO61:AQ61)),Data_Initial!AP61))),"")</f>
        <v>3067.3810415088901</v>
      </c>
      <c r="AQ61" s="79" t="str">
        <f>IFERROR(IF(AQ$3="","",(IF($B$3="On",IF(AR$3="",AVERAGE(Data_Initial!AP61:AQ61),AVERAGE(Data_Initial!AP61:AR61)),Data_Initial!AQ61))),"")</f>
        <v/>
      </c>
      <c r="AR61" s="79" t="str">
        <f>IFERROR(IF(AR$3="","",(IF($B$3="On",IF(AS$3="",AVERAGE(Data_Initial!AQ61:AR61),AVERAGE(Data_Initial!AQ61:AS61)),Data_Initial!AR61))),"")</f>
        <v/>
      </c>
      <c r="AS61" s="79" t="str">
        <f>IFERROR(IF(AS$3="","",(IF($B$3="On",IF(AT$3="",AVERAGE(Data_Initial!AR61:AS61),AVERAGE(Data_Initial!AR61:AT61)),Data_Initial!AS61))),"")</f>
        <v/>
      </c>
      <c r="AT61" s="79" t="str">
        <f>IFERROR(IF(AT$3="","",(IF($B$3="On",IF(AU$3="",AVERAGE(Data_Initial!AS61:AT61),AVERAGE(Data_Initial!AS61:AU61)),Data_Initial!AT61))),"")</f>
        <v/>
      </c>
      <c r="AU61" s="79" t="str">
        <f>IFERROR(IF(AU$3="","",(IF($B$3="On",IF(AV$3="",AVERAGE(Data_Initial!AT61:AU61),AVERAGE(Data_Initial!AT61:AV61)),Data_Initial!AU61))),"")</f>
        <v/>
      </c>
      <c r="AV61" s="79" t="str">
        <f>IFERROR(IF(AV$3="","",(IF($B$3="On",IF(AW$3="",AVERAGE(Data_Initial!AU61:AV61),AVERAGE(Data_Initial!AU61:AW61)),Data_Initial!AV61))),"")</f>
        <v/>
      </c>
      <c r="AW61" s="79" t="str">
        <f>IFERROR(IF(AW$3="","",(IF($B$3="On",IF(AX$3="",AVERAGE(Data_Initial!AV61:AW61),AVERAGE(Data_Initial!AV61:AX61)),Data_Initial!AW61))),"")</f>
        <v/>
      </c>
      <c r="AX61" s="79" t="str">
        <f>IFERROR(IF(AX$3="","",(IF($B$3="On",IF(AY$3="",AVERAGE(Data_Initial!AW61:AX61),AVERAGE(Data_Initial!AW61:AY61)),Data_Initial!AX61))),"")</f>
        <v/>
      </c>
      <c r="AY61" s="79" t="str">
        <f>IFERROR(IF(AY$3="","",(IF($B$3="On",IF(AZ$3="",AVERAGE(Data_Initial!AX61:AY61),AVERAGE(Data_Initial!AX61:AZ61)),Data_Initial!AY61))),"")</f>
        <v/>
      </c>
      <c r="AZ61" s="79" t="str">
        <f>IFERROR(IF(AZ$3="","",(IF($B$3="On",IF(BA$3="",AVERAGE(Data_Initial!AY61:AZ61),AVERAGE(Data_Initial!AY61:BA61)),Data_Initial!AZ61))),"")</f>
        <v/>
      </c>
      <c r="BA61" s="79"/>
      <c r="BB61" s="79"/>
      <c r="BC61" s="79"/>
      <c r="BD61" s="79"/>
      <c r="BE61" s="79"/>
      <c r="BF61" s="79"/>
      <c r="BG61" s="79"/>
      <c r="BH61" s="79"/>
      <c r="BI61" s="79"/>
      <c r="BJ61" s="79"/>
      <c r="BK61" s="79"/>
      <c r="BL61" s="79"/>
      <c r="BM61" s="79"/>
      <c r="BN61" s="79"/>
      <c r="BO61" s="79"/>
      <c r="BP61" s="79"/>
      <c r="BQ61" s="79"/>
      <c r="BR61" s="79"/>
      <c r="BS61" s="79"/>
      <c r="BT61" s="79"/>
      <c r="BU61" s="79"/>
      <c r="BV61" s="79"/>
      <c r="BW61" s="79"/>
      <c r="BX61" s="79"/>
      <c r="BY61" s="79"/>
      <c r="BZ61" s="79"/>
    </row>
    <row r="62" spans="1:78" x14ac:dyDescent="0.25">
      <c r="A62" s="79">
        <f ca="1">Data_Initial!A62</f>
        <v>1</v>
      </c>
      <c r="B62" s="79" t="str">
        <f ca="1">Data_Initial!B62</f>
        <v>C8</v>
      </c>
      <c r="C62" s="79">
        <f ca="1">IFERROR(IF($B$3="On",AVERAGE(Data_Initial!C62:D62),Data_Initial!C62),"")</f>
        <v>10.478188239325405</v>
      </c>
      <c r="D62" s="79">
        <f ca="1">IFERROR(IF(D$3="","",(IF($B$3="On",IF(E$3="",AVERAGE(Data_Initial!C62:D62),AVERAGE(Data_Initial!C62:E62)),Data_Initial!D62))),"")</f>
        <v>9.3962747043413799</v>
      </c>
      <c r="E62" s="79">
        <f ca="1">IFERROR(IF(E$3="","",(IF($B$3="On",IF(F$3="",AVERAGE(Data_Initial!D62:E62),AVERAGE(Data_Initial!D62:F62)),Data_Initial!E62))),"")</f>
        <v>9.3599666682303102</v>
      </c>
      <c r="F62" s="79">
        <f ca="1">IFERROR(IF(F$3="","",(IF($B$3="On",IF(G$3="",AVERAGE(Data_Initial!E62:F62),AVERAGE(Data_Initial!E62:G62)),Data_Initial!F62))),"")</f>
        <v>7.9148953846356562</v>
      </c>
      <c r="G62" s="79">
        <f ca="1">IFERROR(IF(G$3="","",(IF($B$3="On",IF(H$3="",AVERAGE(Data_Initial!F62:G62),AVERAGE(Data_Initial!F62:H62)),Data_Initial!G62))),"")</f>
        <v>6.311800651626073</v>
      </c>
      <c r="H62" s="79">
        <f ca="1">IFERROR(IF(H$3="","",(IF($B$3="On",IF(I$3="",AVERAGE(Data_Initial!G62:H62),AVERAGE(Data_Initial!G62:I62)),Data_Initial!H62))),"")</f>
        <v>4.0995048613599474</v>
      </c>
      <c r="I62" s="79">
        <f ca="1">IFERROR(IF(I$3="","",(IF($B$3="On",IF(J$3="",AVERAGE(Data_Initial!H62:I62),AVERAGE(Data_Initial!H62:J62)),Data_Initial!I62))),"")</f>
        <v>0.17826988898726434</v>
      </c>
      <c r="J62" s="79">
        <f ca="1">IFERROR(IF(J$3="","",(IF($B$3="On",IF(K$3="",AVERAGE(Data_Initial!I62:J62),AVERAGE(Data_Initial!I62:K62)),Data_Initial!J62))),"")</f>
        <v>-0.89199800204293511</v>
      </c>
      <c r="K62" s="79">
        <f ca="1">IFERROR(IF(K$3="","",(IF($B$3="On",IF(L$3="",AVERAGE(Data_Initial!J62:K62),AVERAGE(Data_Initial!J62:L62)),Data_Initial!K62))),"")</f>
        <v>-1.5079874756467395</v>
      </c>
      <c r="L62" s="79">
        <f ca="1">IFERROR(IF(L$3="","",(IF($B$3="On",IF(M$3="",AVERAGE(Data_Initial!K62:L62),AVERAGE(Data_Initial!K62:M62)),Data_Initial!L62))),"")</f>
        <v>-1.9957077094010558</v>
      </c>
      <c r="M62" s="79">
        <f ca="1">IFERROR(IF(M$3="","",(IF($B$3="On",IF(N$3="",AVERAGE(Data_Initial!L62:M62),AVERAGE(Data_Initial!L62:N62)),Data_Initial!M62))),"")</f>
        <v>-3.4517627664999964</v>
      </c>
      <c r="N62" s="79">
        <f ca="1">IFERROR(IF(N$3="","",(IF($B$3="On",IF(O$3="",AVERAGE(Data_Initial!M62:N62),AVERAGE(Data_Initial!M62:O62)),Data_Initial!N62))),"")</f>
        <v>-5.0659338349964864</v>
      </c>
      <c r="O62" s="79">
        <f ca="1">IFERROR(IF(O$3="","",(IF($B$3="On",IF(P$3="",AVERAGE(Data_Initial!N62:O62),AVERAGE(Data_Initial!N62:P62)),Data_Initial!O62))),"")</f>
        <v>-6.0362567450611095</v>
      </c>
      <c r="P62" s="79">
        <f ca="1">IFERROR(IF(P$3="","",(IF($B$3="On",IF(Q$3="",AVERAGE(Data_Initial!O62:P62),AVERAGE(Data_Initial!O62:Q62)),Data_Initial!P62))),"")</f>
        <v>-6.0107805144333142</v>
      </c>
      <c r="Q62" s="79">
        <f ca="1">IFERROR(IF(Q$3="","",(IF($B$3="On",IF(R$3="",AVERAGE(Data_Initial!P62:Q62),AVERAGE(Data_Initial!P62:R62)),Data_Initial!Q62))),"")</f>
        <v>-5.0991446400210698</v>
      </c>
      <c r="R62" s="79">
        <f ca="1">IFERROR(IF(R$3="","",(IF($B$3="On",IF(S$3="",AVERAGE(Data_Initial!Q62:R62),AVERAGE(Data_Initial!Q62:S62)),Data_Initial!R62))),"")</f>
        <v>-4.1705885918680297</v>
      </c>
      <c r="S62" s="79">
        <f ca="1">IFERROR(IF(S$3="","",(IF($B$3="On",IF(T$3="",AVERAGE(Data_Initial!R62:S62),AVERAGE(Data_Initial!R62:T62)),Data_Initial!S62))),"")</f>
        <v>-3.8687592440578533</v>
      </c>
      <c r="T62" s="79">
        <f ca="1">IFERROR(IF(T$3="","",(IF($B$3="On",IF(U$3="",AVERAGE(Data_Initial!S62:T62),AVERAGE(Data_Initial!S62:U62)),Data_Initial!T62))),"")</f>
        <v>-3.6246899599609592</v>
      </c>
      <c r="U62" s="79">
        <f ca="1">IFERROR(IF(U$3="","",(IF($B$3="On",IF(V$3="",AVERAGE(Data_Initial!T62:U62),AVERAGE(Data_Initial!T62:V62)),Data_Initial!U62))),"")</f>
        <v>-3.9644864054392497</v>
      </c>
      <c r="V62" s="79">
        <f ca="1">IFERROR(IF(V$3="","",(IF($B$3="On",IF(W$3="",AVERAGE(Data_Initial!U62:V62),AVERAGE(Data_Initial!U62:W62)),Data_Initial!V62))),"")</f>
        <v>-4.6964247667736663</v>
      </c>
      <c r="W62" s="79">
        <f ca="1">IFERROR(IF(W$3="","",(IF($B$3="On",IF(X$3="",AVERAGE(Data_Initial!V62:W62),AVERAGE(Data_Initial!V62:X62)),Data_Initial!W62))),"")</f>
        <v>-4.2240168123101594</v>
      </c>
      <c r="X62" s="79">
        <f ca="1">IFERROR(IF(X$3="","",(IF($B$3="On",IF(Y$3="",AVERAGE(Data_Initial!W62:X62),AVERAGE(Data_Initial!W62:Y62)),Data_Initial!X62))),"")</f>
        <v>-2.6468256650953967</v>
      </c>
      <c r="Y62" s="79">
        <f ca="1">IFERROR(IF(Y$3="","",(IF($B$3="On",IF(Z$3="",AVERAGE(Data_Initial!X62:Y62),AVERAGE(Data_Initial!X62:Z62)),Data_Initial!Y62))),"")</f>
        <v>4.0698040690694928</v>
      </c>
      <c r="Z62" s="79">
        <f ca="1">IFERROR(IF(Z$3="","",(IF($B$3="On",IF(AA$3="",AVERAGE(Data_Initial!Y62:Z62),AVERAGE(Data_Initial!Y62:AA62)),Data_Initial!Z62))),"")</f>
        <v>10.875280291620735</v>
      </c>
      <c r="AA62" s="79">
        <f ca="1">IFERROR(IF(AA$3="","",(IF($B$3="On",IF(AB$3="",AVERAGE(Data_Initial!Z62:AA62),AVERAGE(Data_Initial!Z62:AB62)),Data_Initial!AA62))),"")</f>
        <v>28.214949552040267</v>
      </c>
      <c r="AB62" s="79">
        <f ca="1">IFERROR(IF(AB$3="","",(IF($B$3="On",IF(AC$3="",AVERAGE(Data_Initial!AA62:AB62),AVERAGE(Data_Initial!AA62:AC62)),Data_Initial!AB62))),"")</f>
        <v>59.278894355295428</v>
      </c>
      <c r="AC62" s="79">
        <f ca="1">IFERROR(IF(AC$3="","",(IF($B$3="On",IF(AD$3="",AVERAGE(Data_Initial!AB62:AC62),AVERAGE(Data_Initial!AB62:AD62)),Data_Initial!AC62))),"")</f>
        <v>127.98086874075427</v>
      </c>
      <c r="AD62" s="79">
        <f ca="1">IFERROR(IF(AD$3="","",(IF($B$3="On",IF(AE$3="",AVERAGE(Data_Initial!AC62:AD62),AVERAGE(Data_Initial!AC62:AE62)),Data_Initial!AD62))),"")</f>
        <v>251.71615190249932</v>
      </c>
      <c r="AE62" s="79">
        <f ca="1">IFERROR(IF(AE$3="","",(IF($B$3="On",IF(AF$3="",AVERAGE(Data_Initial!AD62:AE62),AVERAGE(Data_Initial!AD62:AF62)),Data_Initial!AE62))),"")</f>
        <v>473.78397740247198</v>
      </c>
      <c r="AF62" s="79">
        <f ca="1">IFERROR(IF(AF$3="","",(IF($B$3="On",IF(AG$3="",AVERAGE(Data_Initial!AE62:AF62),AVERAGE(Data_Initial!AE62:AG62)),Data_Initial!AF62))),"")</f>
        <v>837.94829764346593</v>
      </c>
      <c r="AG62" s="79">
        <f ca="1">IFERROR(IF(AG$3="","",(IF($B$3="On",IF(AH$3="",AVERAGE(Data_Initial!AF62:AG62),AVERAGE(Data_Initial!AF62:AH62)),Data_Initial!AG62))),"")</f>
        <v>1358.8338247636755</v>
      </c>
      <c r="AH62" s="79">
        <f ca="1">IFERROR(IF(AH$3="","",(IF($B$3="On",IF(AI$3="",AVERAGE(Data_Initial!AG62:AH62),AVERAGE(Data_Initial!AG62:AI62)),Data_Initial!AH62))),"")</f>
        <v>1958.95665019441</v>
      </c>
      <c r="AI62" s="79">
        <f ca="1">IFERROR(IF(AI$3="","",(IF($B$3="On",IF(AJ$3="",AVERAGE(Data_Initial!AH62:AI62),AVERAGE(Data_Initial!AH62:AJ62)),Data_Initial!AI62))),"")</f>
        <v>2523.8653859635633</v>
      </c>
      <c r="AJ62" s="79">
        <f ca="1">IFERROR(IF(AJ$3="","",(IF($B$3="On",IF(AK$3="",AVERAGE(Data_Initial!AI62:AJ62),AVERAGE(Data_Initial!AI62:AK62)),Data_Initial!AJ62))),"")</f>
        <v>2952.7955626022199</v>
      </c>
      <c r="AK62" s="79">
        <f ca="1">IFERROR(IF(AK$3="","",(IF($B$3="On",IF(AL$3="",AVERAGE(Data_Initial!AJ62:AK62),AVERAGE(Data_Initial!AJ62:AL62)),Data_Initial!AK62))),"")</f>
        <v>3232.0282309441368</v>
      </c>
      <c r="AL62" s="79">
        <f ca="1">IFERROR(IF(AL$3="","",(IF($B$3="On",IF(AM$3="",AVERAGE(Data_Initial!AK62:AL62),AVERAGE(Data_Initial!AK62:AM62)),Data_Initial!AL62))),"")</f>
        <v>3391.4934294624636</v>
      </c>
      <c r="AM62" s="79">
        <f ca="1">IFERROR(IF(AM$3="","",(IF($B$3="On",IF(AN$3="",AVERAGE(Data_Initial!AL62:AM62),AVERAGE(Data_Initial!AL62:AN62)),Data_Initial!AM62))),"")</f>
        <v>3484.0329356196539</v>
      </c>
      <c r="AN62" s="79">
        <f ca="1">IFERROR(IF(AN$3="","",(IF($B$3="On",IF(AO$3="",AVERAGE(Data_Initial!AM62:AN62),AVERAGE(Data_Initial!AM62:AO62)),Data_Initial!AN62))),"")</f>
        <v>3545.2624017375397</v>
      </c>
      <c r="AO62" s="79">
        <f ca="1">IFERROR(IF(AO$3="","",(IF($B$3="On",IF(AP$3="",AVERAGE(Data_Initial!AN62:AO62),AVERAGE(Data_Initial!AN62:AP62)),Data_Initial!AO62))),"")</f>
        <v>3592.6198567495398</v>
      </c>
      <c r="AP62" s="79">
        <f ca="1">IFERROR(IF(AP$3="","",(IF($B$3="On",IF(AQ$3="",AVERAGE(Data_Initial!AO62:AP62),AVERAGE(Data_Initial!AO62:AQ62)),Data_Initial!AP62))),"")</f>
        <v>3613.927701140185</v>
      </c>
      <c r="AQ62" s="79" t="str">
        <f>IFERROR(IF(AQ$3="","",(IF($B$3="On",IF(AR$3="",AVERAGE(Data_Initial!AP62:AQ62),AVERAGE(Data_Initial!AP62:AR62)),Data_Initial!AQ62))),"")</f>
        <v/>
      </c>
      <c r="AR62" s="79" t="str">
        <f>IFERROR(IF(AR$3="","",(IF($B$3="On",IF(AS$3="",AVERAGE(Data_Initial!AQ62:AR62),AVERAGE(Data_Initial!AQ62:AS62)),Data_Initial!AR62))),"")</f>
        <v/>
      </c>
      <c r="AS62" s="79" t="str">
        <f>IFERROR(IF(AS$3="","",(IF($B$3="On",IF(AT$3="",AVERAGE(Data_Initial!AR62:AS62),AVERAGE(Data_Initial!AR62:AT62)),Data_Initial!AS62))),"")</f>
        <v/>
      </c>
      <c r="AT62" s="79" t="str">
        <f>IFERROR(IF(AT$3="","",(IF($B$3="On",IF(AU$3="",AVERAGE(Data_Initial!AS62:AT62),AVERAGE(Data_Initial!AS62:AU62)),Data_Initial!AT62))),"")</f>
        <v/>
      </c>
      <c r="AU62" s="79" t="str">
        <f>IFERROR(IF(AU$3="","",(IF($B$3="On",IF(AV$3="",AVERAGE(Data_Initial!AT62:AU62),AVERAGE(Data_Initial!AT62:AV62)),Data_Initial!AU62))),"")</f>
        <v/>
      </c>
      <c r="AV62" s="79" t="str">
        <f>IFERROR(IF(AV$3="","",(IF($B$3="On",IF(AW$3="",AVERAGE(Data_Initial!AU62:AV62),AVERAGE(Data_Initial!AU62:AW62)),Data_Initial!AV62))),"")</f>
        <v/>
      </c>
      <c r="AW62" s="79" t="str">
        <f>IFERROR(IF(AW$3="","",(IF($B$3="On",IF(AX$3="",AVERAGE(Data_Initial!AV62:AW62),AVERAGE(Data_Initial!AV62:AX62)),Data_Initial!AW62))),"")</f>
        <v/>
      </c>
      <c r="AX62" s="79" t="str">
        <f>IFERROR(IF(AX$3="","",(IF($B$3="On",IF(AY$3="",AVERAGE(Data_Initial!AW62:AX62),AVERAGE(Data_Initial!AW62:AY62)),Data_Initial!AX62))),"")</f>
        <v/>
      </c>
      <c r="AY62" s="79" t="str">
        <f>IFERROR(IF(AY$3="","",(IF($B$3="On",IF(AZ$3="",AVERAGE(Data_Initial!AX62:AY62),AVERAGE(Data_Initial!AX62:AZ62)),Data_Initial!AY62))),"")</f>
        <v/>
      </c>
      <c r="AZ62" s="79" t="str">
        <f>IFERROR(IF(AZ$3="","",(IF($B$3="On",IF(BA$3="",AVERAGE(Data_Initial!AY62:AZ62),AVERAGE(Data_Initial!AY62:BA62)),Data_Initial!AZ62))),"")</f>
        <v/>
      </c>
      <c r="BA62" s="79"/>
      <c r="BB62" s="79"/>
      <c r="BC62" s="79"/>
      <c r="BD62" s="79"/>
      <c r="BE62" s="79"/>
      <c r="BF62" s="79"/>
      <c r="BG62" s="79"/>
      <c r="BH62" s="79"/>
      <c r="BI62" s="79"/>
      <c r="BJ62" s="79"/>
      <c r="BK62" s="79"/>
      <c r="BL62" s="79"/>
      <c r="BM62" s="79"/>
      <c r="BN62" s="79"/>
      <c r="BO62" s="79"/>
      <c r="BP62" s="79"/>
      <c r="BQ62" s="79"/>
      <c r="BR62" s="79"/>
      <c r="BS62" s="79"/>
      <c r="BT62" s="79"/>
      <c r="BU62" s="79"/>
      <c r="BV62" s="79"/>
      <c r="BW62" s="79"/>
      <c r="BX62" s="79"/>
      <c r="BY62" s="79"/>
      <c r="BZ62" s="79"/>
    </row>
    <row r="63" spans="1:78" x14ac:dyDescent="0.25">
      <c r="A63" s="79">
        <f ca="1">Data_Initial!A63</f>
        <v>1</v>
      </c>
      <c r="B63" s="79" t="str">
        <f ca="1">Data_Initial!B63</f>
        <v>D8</v>
      </c>
      <c r="C63" s="79">
        <f ca="1">IFERROR(IF($B$3="On",AVERAGE(Data_Initial!C63:D63),Data_Initial!C63),"")</f>
        <v>4.0698870704215997</v>
      </c>
      <c r="D63" s="79">
        <f ca="1">IFERROR(IF(D$3="","",(IF($B$3="On",IF(E$3="",AVERAGE(Data_Initial!C63:D63),AVERAGE(Data_Initial!C63:E63)),Data_Initial!D63))),"")</f>
        <v>3.9605342679102864</v>
      </c>
      <c r="E63" s="79">
        <f ca="1">IFERROR(IF(E$3="","",(IF($B$3="On",IF(F$3="",AVERAGE(Data_Initial!D63:E63),AVERAGE(Data_Initial!D63:F63)),Data_Initial!E63))),"")</f>
        <v>4.2987972989802401</v>
      </c>
      <c r="F63" s="79">
        <f ca="1">IFERROR(IF(F$3="","",(IF($B$3="On",IF(G$3="",AVERAGE(Data_Initial!E63:F63),AVERAGE(Data_Initial!E63:G63)),Data_Initial!F63))),"")</f>
        <v>3.3923673491381137</v>
      </c>
      <c r="G63" s="79">
        <f ca="1">IFERROR(IF(G$3="","",(IF($B$3="On",IF(H$3="",AVERAGE(Data_Initial!F63:G63),AVERAGE(Data_Initial!F63:H63)),Data_Initial!G63))),"")</f>
        <v>2.8656857234747499</v>
      </c>
      <c r="H63" s="79">
        <f ca="1">IFERROR(IF(H$3="","",(IF($B$3="On",IF(I$3="",AVERAGE(Data_Initial!G63:H63),AVERAGE(Data_Initial!G63:I63)),Data_Initial!H63))),"")</f>
        <v>2.1633587401627965</v>
      </c>
      <c r="I63" s="79">
        <f ca="1">IFERROR(IF(I$3="","",(IF($B$3="On",IF(J$3="",AVERAGE(Data_Initial!H63:I63),AVERAGE(Data_Initial!H63:J63)),Data_Initial!I63))),"")</f>
        <v>1.7787809855578132</v>
      </c>
      <c r="J63" s="79">
        <f ca="1">IFERROR(IF(J$3="","",(IF($B$3="On",IF(K$3="",AVERAGE(Data_Initial!I63:J63),AVERAGE(Data_Initial!I63:K63)),Data_Initial!J63))),"")</f>
        <v>0.81293197774872938</v>
      </c>
      <c r="K63" s="79">
        <f ca="1">IFERROR(IF(K$3="","",(IF($B$3="On",IF(L$3="",AVERAGE(Data_Initial!J63:K63),AVERAGE(Data_Initial!J63:L63)),Data_Initial!K63))),"")</f>
        <v>0.54023791465518467</v>
      </c>
      <c r="L63" s="79">
        <f ca="1">IFERROR(IF(L$3="","",(IF($B$3="On",IF(M$3="",AVERAGE(Data_Initial!K63:L63),AVERAGE(Data_Initial!K63:M63)),Data_Initial!L63))),"")</f>
        <v>0.46672662009359467</v>
      </c>
      <c r="M63" s="79">
        <f ca="1">IFERROR(IF(M$3="","",(IF($B$3="On",IF(N$3="",AVERAGE(Data_Initial!L63:M63),AVERAGE(Data_Initial!L63:N63)),Data_Initial!M63))),"")</f>
        <v>0.92525059112631336</v>
      </c>
      <c r="N63" s="79">
        <f ca="1">IFERROR(IF(N$3="","",(IF($B$3="On",IF(O$3="",AVERAGE(Data_Initial!M63:N63),AVERAGE(Data_Initial!M63:O63)),Data_Initial!N63))),"")</f>
        <v>-0.63673466503814868</v>
      </c>
      <c r="O63" s="79">
        <f ca="1">IFERROR(IF(O$3="","",(IF($B$3="On",IF(P$3="",AVERAGE(Data_Initial!N63:O63),AVERAGE(Data_Initial!N63:P63)),Data_Initial!O63))),"")</f>
        <v>-1.0452276029967229</v>
      </c>
      <c r="P63" s="79">
        <f ca="1">IFERROR(IF(P$3="","",(IF($B$3="On",IF(Q$3="",AVERAGE(Data_Initial!O63:P63),AVERAGE(Data_Initial!O63:Q63)),Data_Initial!P63))),"")</f>
        <v>-3.2682223698443509</v>
      </c>
      <c r="Q63" s="79">
        <f ca="1">IFERROR(IF(Q$3="","",(IF($B$3="On",IF(R$3="",AVERAGE(Data_Initial!P63:Q63),AVERAGE(Data_Initial!P63:R63)),Data_Initial!Q63))),"")</f>
        <v>-4.1458611504749543</v>
      </c>
      <c r="R63" s="79">
        <f ca="1">IFERROR(IF(R$3="","",(IF($B$3="On",IF(S$3="",AVERAGE(Data_Initial!Q63:R63),AVERAGE(Data_Initial!Q63:S63)),Data_Initial!R63))),"")</f>
        <v>-5.2583112338262836</v>
      </c>
      <c r="S63" s="79">
        <f ca="1">IFERROR(IF(S$3="","",(IF($B$3="On",IF(T$3="",AVERAGE(Data_Initial!R63:S63),AVERAGE(Data_Initial!R63:T63)),Data_Initial!S63))),"")</f>
        <v>-3.9970675900049168</v>
      </c>
      <c r="T63" s="79">
        <f ca="1">IFERROR(IF(T$3="","",(IF($B$3="On",IF(U$3="",AVERAGE(Data_Initial!S63:T63),AVERAGE(Data_Initial!S63:U63)),Data_Initial!T63))),"")</f>
        <v>-3.0469754331106729</v>
      </c>
      <c r="U63" s="79">
        <f ca="1">IFERROR(IF(U$3="","",(IF($B$3="On",IF(V$3="",AVERAGE(Data_Initial!T63:U63),AVERAGE(Data_Initial!T63:V63)),Data_Initial!U63))),"")</f>
        <v>-2.6945440303878367</v>
      </c>
      <c r="V63" s="79">
        <f ca="1">IFERROR(IF(V$3="","",(IF($B$3="On",IF(W$3="",AVERAGE(Data_Initial!U63:V63),AVERAGE(Data_Initial!U63:W63)),Data_Initial!V63))),"")</f>
        <v>-4.0402891058259529</v>
      </c>
      <c r="W63" s="79">
        <f ca="1">IFERROR(IF(W$3="","",(IF($B$3="On",IF(X$3="",AVERAGE(Data_Initial!V63:W63),AVERAGE(Data_Initial!V63:X63)),Data_Initial!W63))),"")</f>
        <v>-3.9232848754101433</v>
      </c>
      <c r="X63" s="79">
        <f ca="1">IFERROR(IF(X$3="","",(IF($B$3="On",IF(Y$3="",AVERAGE(Data_Initial!W63:X63),AVERAGE(Data_Initial!W63:Y63)),Data_Initial!X63))),"")</f>
        <v>-5.3330718449398473</v>
      </c>
      <c r="Y63" s="79">
        <f ca="1">IFERROR(IF(Y$3="","",(IF($B$3="On",IF(Z$3="",AVERAGE(Data_Initial!X63:Y63),AVERAGE(Data_Initial!X63:Z63)),Data_Initial!Y63))),"")</f>
        <v>0.2704827088940398</v>
      </c>
      <c r="Z63" s="79">
        <f ca="1">IFERROR(IF(Z$3="","",(IF($B$3="On",IF(AA$3="",AVERAGE(Data_Initial!Y63:Z63),AVERAGE(Data_Initial!Y63:AA63)),Data_Initial!Z63))),"")</f>
        <v>8.4772593381984311</v>
      </c>
      <c r="AA63" s="79">
        <f ca="1">IFERROR(IF(AA$3="","",(IF($B$3="On",IF(AB$3="",AVERAGE(Data_Initial!Z63:AA63),AVERAGE(Data_Initial!Z63:AB63)),Data_Initial!AA63))),"")</f>
        <v>25.007801266909766</v>
      </c>
      <c r="AB63" s="79">
        <f ca="1">IFERROR(IF(AB$3="","",(IF($B$3="On",IF(AC$3="",AVERAGE(Data_Initial!AA63:AB63),AVERAGE(Data_Initial!AA63:AC63)),Data_Initial!AB63))),"")</f>
        <v>53.39346362252369</v>
      </c>
      <c r="AC63" s="79">
        <f ca="1">IFERROR(IF(AC$3="","",(IF($B$3="On",IF(AD$3="",AVERAGE(Data_Initial!AB63:AC63),AVERAGE(Data_Initial!AB63:AD63)),Data_Initial!AC63))),"")</f>
        <v>113.19099925121604</v>
      </c>
      <c r="AD63" s="79">
        <f ca="1">IFERROR(IF(AD$3="","",(IF($B$3="On",IF(AE$3="",AVERAGE(Data_Initial!AC63:AD63),AVERAGE(Data_Initial!AC63:AE63)),Data_Initial!AD63))),"")</f>
        <v>228.21887837989792</v>
      </c>
      <c r="AE63" s="79">
        <f ca="1">IFERROR(IF(AE$3="","",(IF($B$3="On",IF(AF$3="",AVERAGE(Data_Initial!AD63:AE63),AVERAGE(Data_Initial!AD63:AF63)),Data_Initial!AE63))),"")</f>
        <v>437.12858655713427</v>
      </c>
      <c r="AF63" s="79">
        <f ca="1">IFERROR(IF(AF$3="","",(IF($B$3="On",IF(AG$3="",AVERAGE(Data_Initial!AE63:AF63),AVERAGE(Data_Initial!AE63:AG63)),Data_Initial!AF63))),"")</f>
        <v>788.28318545308139</v>
      </c>
      <c r="AG63" s="79">
        <f ca="1">IFERROR(IF(AG$3="","",(IF($B$3="On",IF(AH$3="",AVERAGE(Data_Initial!AF63:AG63),AVERAGE(Data_Initial!AF63:AH63)),Data_Initial!AG63))),"")</f>
        <v>1305.7970730602558</v>
      </c>
      <c r="AH63" s="79">
        <f ca="1">IFERROR(IF(AH$3="","",(IF($B$3="On",IF(AI$3="",AVERAGE(Data_Initial!AG63:AH63),AVERAGE(Data_Initial!AG63:AI63)),Data_Initial!AH63))),"")</f>
        <v>1922.2111315572802</v>
      </c>
      <c r="AI63" s="79">
        <f ca="1">IFERROR(IF(AI$3="","",(IF($B$3="On",IF(AJ$3="",AVERAGE(Data_Initial!AH63:AI63),AVERAGE(Data_Initial!AH63:AJ63)),Data_Initial!AI63))),"")</f>
        <v>2527.5312731512331</v>
      </c>
      <c r="AJ63" s="79">
        <f ca="1">IFERROR(IF(AJ$3="","",(IF($B$3="On",IF(AK$3="",AVERAGE(Data_Initial!AI63:AJ63),AVERAGE(Data_Initial!AI63:AK63)),Data_Initial!AJ63))),"")</f>
        <v>3007.7908757923597</v>
      </c>
      <c r="AK63" s="79">
        <f ca="1">IFERROR(IF(AK$3="","",(IF($B$3="On",IF(AL$3="",AVERAGE(Data_Initial!AJ63:AK63),AVERAGE(Data_Initial!AJ63:AL63)),Data_Initial!AK63))),"")</f>
        <v>3333.4447166448931</v>
      </c>
      <c r="AL63" s="79">
        <f ca="1">IFERROR(IF(AL$3="","",(IF($B$3="On",IF(AM$3="",AVERAGE(Data_Initial!AK63:AL63),AVERAGE(Data_Initial!AK63:AM63)),Data_Initial!AL63))),"")</f>
        <v>3522.9207567037897</v>
      </c>
      <c r="AM63" s="79">
        <f ca="1">IFERROR(IF(AM$3="","",(IF($B$3="On",IF(AN$3="",AVERAGE(Data_Initial!AL63:AM63),AVERAGE(Data_Initial!AL63:AN63)),Data_Initial!AM63))),"")</f>
        <v>3628.2109999431432</v>
      </c>
      <c r="AN63" s="79">
        <f ca="1">IFERROR(IF(AN$3="","",(IF($B$3="On",IF(AO$3="",AVERAGE(Data_Initial!AM63:AN63),AVERAGE(Data_Initial!AM63:AO63)),Data_Initial!AN63))),"")</f>
        <v>3692.9184433476134</v>
      </c>
      <c r="AO63" s="79">
        <f ca="1">IFERROR(IF(AO$3="","",(IF($B$3="On",IF(AP$3="",AVERAGE(Data_Initial!AN63:AO63),AVERAGE(Data_Initial!AN63:AP63)),Data_Initial!AO63))),"")</f>
        <v>3740.504567214703</v>
      </c>
      <c r="AP63" s="79">
        <f ca="1">IFERROR(IF(AP$3="","",(IF($B$3="On",IF(AQ$3="",AVERAGE(Data_Initial!AO63:AP63),AVERAGE(Data_Initial!AO63:AQ63)),Data_Initial!AP63))),"")</f>
        <v>3761.93245154026</v>
      </c>
      <c r="AQ63" s="79" t="str">
        <f>IFERROR(IF(AQ$3="","",(IF($B$3="On",IF(AR$3="",AVERAGE(Data_Initial!AP63:AQ63),AVERAGE(Data_Initial!AP63:AR63)),Data_Initial!AQ63))),"")</f>
        <v/>
      </c>
      <c r="AR63" s="79" t="str">
        <f>IFERROR(IF(AR$3="","",(IF($B$3="On",IF(AS$3="",AVERAGE(Data_Initial!AQ63:AR63),AVERAGE(Data_Initial!AQ63:AS63)),Data_Initial!AR63))),"")</f>
        <v/>
      </c>
      <c r="AS63" s="79" t="str">
        <f>IFERROR(IF(AS$3="","",(IF($B$3="On",IF(AT$3="",AVERAGE(Data_Initial!AR63:AS63),AVERAGE(Data_Initial!AR63:AT63)),Data_Initial!AS63))),"")</f>
        <v/>
      </c>
      <c r="AT63" s="79" t="str">
        <f>IFERROR(IF(AT$3="","",(IF($B$3="On",IF(AU$3="",AVERAGE(Data_Initial!AS63:AT63),AVERAGE(Data_Initial!AS63:AU63)),Data_Initial!AT63))),"")</f>
        <v/>
      </c>
      <c r="AU63" s="79" t="str">
        <f>IFERROR(IF(AU$3="","",(IF($B$3="On",IF(AV$3="",AVERAGE(Data_Initial!AT63:AU63),AVERAGE(Data_Initial!AT63:AV63)),Data_Initial!AU63))),"")</f>
        <v/>
      </c>
      <c r="AV63" s="79" t="str">
        <f>IFERROR(IF(AV$3="","",(IF($B$3="On",IF(AW$3="",AVERAGE(Data_Initial!AU63:AV63),AVERAGE(Data_Initial!AU63:AW63)),Data_Initial!AV63))),"")</f>
        <v/>
      </c>
      <c r="AW63" s="79" t="str">
        <f>IFERROR(IF(AW$3="","",(IF($B$3="On",IF(AX$3="",AVERAGE(Data_Initial!AV63:AW63),AVERAGE(Data_Initial!AV63:AX63)),Data_Initial!AW63))),"")</f>
        <v/>
      </c>
      <c r="AX63" s="79" t="str">
        <f>IFERROR(IF(AX$3="","",(IF($B$3="On",IF(AY$3="",AVERAGE(Data_Initial!AW63:AX63),AVERAGE(Data_Initial!AW63:AY63)),Data_Initial!AX63))),"")</f>
        <v/>
      </c>
      <c r="AY63" s="79" t="str">
        <f>IFERROR(IF(AY$3="","",(IF($B$3="On",IF(AZ$3="",AVERAGE(Data_Initial!AX63:AY63),AVERAGE(Data_Initial!AX63:AZ63)),Data_Initial!AY63))),"")</f>
        <v/>
      </c>
      <c r="AZ63" s="79" t="str">
        <f>IFERROR(IF(AZ$3="","",(IF($B$3="On",IF(BA$3="",AVERAGE(Data_Initial!AY63:AZ63),AVERAGE(Data_Initial!AY63:BA63)),Data_Initial!AZ63))),"")</f>
        <v/>
      </c>
      <c r="BA63" s="79"/>
      <c r="BB63" s="79"/>
      <c r="BC63" s="79"/>
      <c r="BD63" s="79"/>
      <c r="BE63" s="79"/>
      <c r="BF63" s="79"/>
      <c r="BG63" s="79"/>
      <c r="BH63" s="79"/>
      <c r="BI63" s="79"/>
      <c r="BJ63" s="79"/>
      <c r="BK63" s="79"/>
      <c r="BL63" s="79"/>
      <c r="BM63" s="79"/>
      <c r="BN63" s="79"/>
      <c r="BO63" s="79"/>
      <c r="BP63" s="79"/>
      <c r="BQ63" s="79"/>
      <c r="BR63" s="79"/>
      <c r="BS63" s="79"/>
      <c r="BT63" s="79"/>
      <c r="BU63" s="79"/>
      <c r="BV63" s="79"/>
      <c r="BW63" s="79"/>
      <c r="BX63" s="79"/>
      <c r="BY63" s="79"/>
      <c r="BZ63" s="79"/>
    </row>
    <row r="64" spans="1:78" x14ac:dyDescent="0.25">
      <c r="A64" s="79">
        <f ca="1">Data_Initial!A64</f>
        <v>1</v>
      </c>
      <c r="B64" s="79" t="str">
        <f ca="1">Data_Initial!B64</f>
        <v>E8</v>
      </c>
      <c r="C64" s="79">
        <f ca="1">IFERROR(IF($B$3="On",AVERAGE(Data_Initial!C64:D64),Data_Initial!C64),"")</f>
        <v>25.345552817156651</v>
      </c>
      <c r="D64" s="79">
        <f ca="1">IFERROR(IF(D$3="","",(IF($B$3="On",IF(E$3="",AVERAGE(Data_Initial!C64:D64),AVERAGE(Data_Initial!C64:E64)),Data_Initial!D64))),"")</f>
        <v>25.0337551915771</v>
      </c>
      <c r="E64" s="79">
        <f ca="1">IFERROR(IF(E$3="","",(IF($B$3="On",IF(F$3="",AVERAGE(Data_Initial!D64:E64),AVERAGE(Data_Initial!D64:F64)),Data_Initial!E64))),"")</f>
        <v>21.952633013129368</v>
      </c>
      <c r="F64" s="79">
        <f ca="1">IFERROR(IF(F$3="","",(IF($B$3="On",IF(G$3="",AVERAGE(Data_Initial!E64:F64),AVERAGE(Data_Initial!E64:G64)),Data_Initial!F64))),"")</f>
        <v>14.112752876820965</v>
      </c>
      <c r="G64" s="79">
        <f ca="1">IFERROR(IF(G$3="","",(IF($B$3="On",IF(H$3="",AVERAGE(Data_Initial!F64:G64),AVERAGE(Data_Initial!F64:H64)),Data_Initial!G64))),"")</f>
        <v>6.8450407100488926</v>
      </c>
      <c r="H64" s="79">
        <f ca="1">IFERROR(IF(H$3="","",(IF($B$3="On",IF(I$3="",AVERAGE(Data_Initial!G64:H64),AVERAGE(Data_Initial!G64:I64)),Data_Initial!H64))),"")</f>
        <v>4.0436314127700799</v>
      </c>
      <c r="I64" s="79">
        <f ca="1">IFERROR(IF(I$3="","",(IF($B$3="On",IF(J$3="",AVERAGE(Data_Initial!H64:I64),AVERAGE(Data_Initial!H64:J64)),Data_Initial!I64))),"")</f>
        <v>3.1531507639797365</v>
      </c>
      <c r="J64" s="79">
        <f ca="1">IFERROR(IF(J$3="","",(IF($B$3="On",IF(K$3="",AVERAGE(Data_Initial!I64:J64),AVERAGE(Data_Initial!I64:K64)),Data_Initial!J64))),"")</f>
        <v>1.4876890536584135</v>
      </c>
      <c r="K64" s="79">
        <f ca="1">IFERROR(IF(K$3="","",(IF($B$3="On",IF(L$3="",AVERAGE(Data_Initial!J64:K64),AVERAGE(Data_Initial!J64:L64)),Data_Initial!K64))),"")</f>
        <v>-1.8809039088469035</v>
      </c>
      <c r="L64" s="79">
        <f ca="1">IFERROR(IF(L$3="","",(IF($B$3="On",IF(M$3="",AVERAGE(Data_Initial!K64:L64),AVERAGE(Data_Initial!K64:M64)),Data_Initial!L64))),"")</f>
        <v>-5.052030323978367</v>
      </c>
      <c r="M64" s="79">
        <f ca="1">IFERROR(IF(M$3="","",(IF($B$3="On",IF(N$3="",AVERAGE(Data_Initial!L64:M64),AVERAGE(Data_Initial!L64:N64)),Data_Initial!M64))),"")</f>
        <v>-6.4405257322394709</v>
      </c>
      <c r="N64" s="79">
        <f ca="1">IFERROR(IF(N$3="","",(IF($B$3="On",IF(O$3="",AVERAGE(Data_Initial!M64:N64),AVERAGE(Data_Initial!M64:O64)),Data_Initial!N64))),"")</f>
        <v>-6.7468434439154734</v>
      </c>
      <c r="O64" s="79">
        <f ca="1">IFERROR(IF(O$3="","",(IF($B$3="On",IF(P$3="",AVERAGE(Data_Initial!N64:O64),AVERAGE(Data_Initial!N64:P64)),Data_Initial!O64))),"")</f>
        <v>-9.0120876473491336</v>
      </c>
      <c r="P64" s="79">
        <f ca="1">IFERROR(IF(P$3="","",(IF($B$3="On",IF(Q$3="",AVERAGE(Data_Initial!O64:P64),AVERAGE(Data_Initial!O64:Q64)),Data_Initial!P64))),"")</f>
        <v>-11.151860246590033</v>
      </c>
      <c r="Q64" s="79">
        <f ca="1">IFERROR(IF(Q$3="","",(IF($B$3="On",IF(R$3="",AVERAGE(Data_Initial!P64:Q64),AVERAGE(Data_Initial!P64:R64)),Data_Initial!Q64))),"")</f>
        <v>-13.337654063608767</v>
      </c>
      <c r="R64" s="79">
        <f ca="1">IFERROR(IF(R$3="","",(IF($B$3="On",IF(S$3="",AVERAGE(Data_Initial!Q64:R64),AVERAGE(Data_Initial!Q64:S64)),Data_Initial!R64))),"")</f>
        <v>-13.296981592281702</v>
      </c>
      <c r="S64" s="79">
        <f ca="1">IFERROR(IF(S$3="","",(IF($B$3="On",IF(T$3="",AVERAGE(Data_Initial!R64:S64),AVERAGE(Data_Initial!R64:T64)),Data_Initial!S64))),"")</f>
        <v>-13.185720753189335</v>
      </c>
      <c r="T64" s="79">
        <f ca="1">IFERROR(IF(T$3="","",(IF($B$3="On",IF(U$3="",AVERAGE(Data_Initial!S64:T64),AVERAGE(Data_Initial!S64:U64)),Data_Initial!T64))),"")</f>
        <v>-13.962459298505435</v>
      </c>
      <c r="U64" s="79">
        <f ca="1">IFERROR(IF(U$3="","",(IF($B$3="On",IF(V$3="",AVERAGE(Data_Initial!T64:U64),AVERAGE(Data_Initial!T64:V64)),Data_Initial!U64))),"")</f>
        <v>-13.9552369416985</v>
      </c>
      <c r="V64" s="79">
        <f ca="1">IFERROR(IF(V$3="","",(IF($B$3="On",IF(W$3="",AVERAGE(Data_Initial!U64:V64),AVERAGE(Data_Initial!U64:W64)),Data_Initial!V64))),"")</f>
        <v>-14.107889036193532</v>
      </c>
      <c r="W64" s="79">
        <f ca="1">IFERROR(IF(W$3="","",(IF($B$3="On",IF(X$3="",AVERAGE(Data_Initial!V64:W64),AVERAGE(Data_Initial!V64:X64)),Data_Initial!W64))),"")</f>
        <v>-11.908036103561685</v>
      </c>
      <c r="X64" s="79">
        <f ca="1">IFERROR(IF(X$3="","",(IF($B$3="On",IF(Y$3="",AVERAGE(Data_Initial!W64:X64),AVERAGE(Data_Initial!W64:Y64)),Data_Initial!X64))),"")</f>
        <v>-9.4284687313455127</v>
      </c>
      <c r="Y64" s="79">
        <f ca="1">IFERROR(IF(Y$3="","",(IF($B$3="On",IF(Z$3="",AVERAGE(Data_Initial!X64:Y64),AVERAGE(Data_Initial!X64:Z64)),Data_Initial!Y64))),"")</f>
        <v>-4.2343738716297903</v>
      </c>
      <c r="Z64" s="79">
        <f ca="1">IFERROR(IF(Z$3="","",(IF($B$3="On",IF(AA$3="",AVERAGE(Data_Initial!Y64:Z64),AVERAGE(Data_Initial!Y64:AA64)),Data_Initial!Z64))),"")</f>
        <v>5.9949345172914592</v>
      </c>
      <c r="AA64" s="79">
        <f ca="1">IFERROR(IF(AA$3="","",(IF($B$3="On",IF(AB$3="",AVERAGE(Data_Initial!Z64:AA64),AVERAGE(Data_Initial!Z64:AB64)),Data_Initial!AA64))),"")</f>
        <v>26.692236263052255</v>
      </c>
      <c r="AB64" s="79">
        <f ca="1">IFERROR(IF(AB$3="","",(IF($B$3="On",IF(AC$3="",AVERAGE(Data_Initial!AA64:AB64),AVERAGE(Data_Initial!AA64:AC64)),Data_Initial!AB64))),"")</f>
        <v>68.305795390798266</v>
      </c>
      <c r="AC64" s="79">
        <f ca="1">IFERROR(IF(AC$3="","",(IF($B$3="On",IF(AD$3="",AVERAGE(Data_Initial!AB64:AC64),AVERAGE(Data_Initial!AB64:AD64)),Data_Initial!AC64))),"")</f>
        <v>144.16207465244315</v>
      </c>
      <c r="AD64" s="79">
        <f ca="1">IFERROR(IF(AD$3="","",(IF($B$3="On",IF(AE$3="",AVERAGE(Data_Initial!AC64:AD64),AVERAGE(Data_Initial!AC64:AE64)),Data_Initial!AD64))),"")</f>
        <v>280.797144788053</v>
      </c>
      <c r="AE64" s="79">
        <f ca="1">IFERROR(IF(AE$3="","",(IF($B$3="On",IF(AF$3="",AVERAGE(Data_Initial!AD64:AE64),AVERAGE(Data_Initial!AD64:AF64)),Data_Initial!AE64))),"")</f>
        <v>521.22510979879041</v>
      </c>
      <c r="AF64" s="79">
        <f ca="1">IFERROR(IF(AF$3="","",(IF($B$3="On",IF(AG$3="",AVERAGE(Data_Initial!AE64:AF64),AVERAGE(Data_Initial!AE64:AG64)),Data_Initial!AF64))),"")</f>
        <v>902.54604071921733</v>
      </c>
      <c r="AG64" s="79">
        <f ca="1">IFERROR(IF(AG$3="","",(IF($B$3="On",IF(AH$3="",AVERAGE(Data_Initial!AF64:AG64),AVERAGE(Data_Initial!AF64:AH64)),Data_Initial!AG64))),"")</f>
        <v>1411.4055937290868</v>
      </c>
      <c r="AH64" s="79">
        <f ca="1">IFERROR(IF(AH$3="","",(IF($B$3="On",IF(AI$3="",AVERAGE(Data_Initial!AG64:AH64),AVERAGE(Data_Initial!AG64:AI64)),Data_Initial!AH64))),"")</f>
        <v>1964.7594021585167</v>
      </c>
      <c r="AI64" s="79">
        <f ca="1">IFERROR(IF(AI$3="","",(IF($B$3="On",IF(AJ$3="",AVERAGE(Data_Initial!AH64:AI64),AVERAGE(Data_Initial!AH64:AJ64)),Data_Initial!AI64))),"")</f>
        <v>2464.1196744388599</v>
      </c>
      <c r="AJ64" s="79">
        <f ca="1">IFERROR(IF(AJ$3="","",(IF($B$3="On",IF(AK$3="",AVERAGE(Data_Initial!AI64:AJ64),AVERAGE(Data_Initial!AI64:AK64)),Data_Initial!AJ64))),"")</f>
        <v>2845.8894516391169</v>
      </c>
      <c r="AK64" s="79">
        <f ca="1">IFERROR(IF(AK$3="","",(IF($B$3="On",IF(AL$3="",AVERAGE(Data_Initial!AJ64:AK64),AVERAGE(Data_Initial!AJ64:AL64)),Data_Initial!AK64))),"")</f>
        <v>3106.0803528609899</v>
      </c>
      <c r="AL64" s="79">
        <f ca="1">IFERROR(IF(AL$3="","",(IF($B$3="On",IF(AM$3="",AVERAGE(Data_Initial!AK64:AL64),AVERAGE(Data_Initial!AK64:AM64)),Data_Initial!AL64))),"")</f>
        <v>3269.9238652693298</v>
      </c>
      <c r="AM64" s="79">
        <f ca="1">IFERROR(IF(AM$3="","",(IF($B$3="On",IF(AN$3="",AVERAGE(Data_Initial!AL64:AM64),AVERAGE(Data_Initial!AL64:AN64)),Data_Initial!AM64))),"")</f>
        <v>3372.153298563067</v>
      </c>
      <c r="AN64" s="79">
        <f ca="1">IFERROR(IF(AN$3="","",(IF($B$3="On",IF(AO$3="",AVERAGE(Data_Initial!AM64:AN64),AVERAGE(Data_Initial!AM64:AO64)),Data_Initial!AN64))),"")</f>
        <v>3436.10860227492</v>
      </c>
      <c r="AO64" s="79">
        <f ca="1">IFERROR(IF(AO$3="","",(IF($B$3="On",IF(AP$3="",AVERAGE(Data_Initial!AN64:AO64),AVERAGE(Data_Initial!AN64:AP64)),Data_Initial!AO64))),"")</f>
        <v>3477.9404140751635</v>
      </c>
      <c r="AP64" s="79">
        <f ca="1">IFERROR(IF(AP$3="","",(IF($B$3="On",IF(AQ$3="",AVERAGE(Data_Initial!AO64:AP64),AVERAGE(Data_Initial!AO64:AQ64)),Data_Initial!AP64))),"")</f>
        <v>3494.79870748758</v>
      </c>
      <c r="AQ64" s="79" t="str">
        <f>IFERROR(IF(AQ$3="","",(IF($B$3="On",IF(AR$3="",AVERAGE(Data_Initial!AP64:AQ64),AVERAGE(Data_Initial!AP64:AR64)),Data_Initial!AQ64))),"")</f>
        <v/>
      </c>
      <c r="AR64" s="79" t="str">
        <f>IFERROR(IF(AR$3="","",(IF($B$3="On",IF(AS$3="",AVERAGE(Data_Initial!AQ64:AR64),AVERAGE(Data_Initial!AQ64:AS64)),Data_Initial!AR64))),"")</f>
        <v/>
      </c>
      <c r="AS64" s="79" t="str">
        <f>IFERROR(IF(AS$3="","",(IF($B$3="On",IF(AT$3="",AVERAGE(Data_Initial!AR64:AS64),AVERAGE(Data_Initial!AR64:AT64)),Data_Initial!AS64))),"")</f>
        <v/>
      </c>
      <c r="AT64" s="79" t="str">
        <f>IFERROR(IF(AT$3="","",(IF($B$3="On",IF(AU$3="",AVERAGE(Data_Initial!AS64:AT64),AVERAGE(Data_Initial!AS64:AU64)),Data_Initial!AT64))),"")</f>
        <v/>
      </c>
      <c r="AU64" s="79" t="str">
        <f>IFERROR(IF(AU$3="","",(IF($B$3="On",IF(AV$3="",AVERAGE(Data_Initial!AT64:AU64),AVERAGE(Data_Initial!AT64:AV64)),Data_Initial!AU64))),"")</f>
        <v/>
      </c>
      <c r="AV64" s="79" t="str">
        <f>IFERROR(IF(AV$3="","",(IF($B$3="On",IF(AW$3="",AVERAGE(Data_Initial!AU64:AV64),AVERAGE(Data_Initial!AU64:AW64)),Data_Initial!AV64))),"")</f>
        <v/>
      </c>
      <c r="AW64" s="79" t="str">
        <f>IFERROR(IF(AW$3="","",(IF($B$3="On",IF(AX$3="",AVERAGE(Data_Initial!AV64:AW64),AVERAGE(Data_Initial!AV64:AX64)),Data_Initial!AW64))),"")</f>
        <v/>
      </c>
      <c r="AX64" s="79" t="str">
        <f>IFERROR(IF(AX$3="","",(IF($B$3="On",IF(AY$3="",AVERAGE(Data_Initial!AW64:AX64),AVERAGE(Data_Initial!AW64:AY64)),Data_Initial!AX64))),"")</f>
        <v/>
      </c>
      <c r="AY64" s="79" t="str">
        <f>IFERROR(IF(AY$3="","",(IF($B$3="On",IF(AZ$3="",AVERAGE(Data_Initial!AX64:AY64),AVERAGE(Data_Initial!AX64:AZ64)),Data_Initial!AY64))),"")</f>
        <v/>
      </c>
      <c r="AZ64" s="79" t="str">
        <f>IFERROR(IF(AZ$3="","",(IF($B$3="On",IF(BA$3="",AVERAGE(Data_Initial!AY64:AZ64),AVERAGE(Data_Initial!AY64:BA64)),Data_Initial!AZ64))),"")</f>
        <v/>
      </c>
      <c r="BA64" s="79"/>
      <c r="BB64" s="79"/>
      <c r="BC64" s="79"/>
      <c r="BD64" s="79"/>
      <c r="BE64" s="79"/>
      <c r="BF64" s="79"/>
      <c r="BG64" s="79"/>
      <c r="BH64" s="79"/>
      <c r="BI64" s="79"/>
      <c r="BJ64" s="79"/>
      <c r="BK64" s="79"/>
      <c r="BL64" s="79"/>
      <c r="BM64" s="79"/>
      <c r="BN64" s="79"/>
      <c r="BO64" s="79"/>
      <c r="BP64" s="79"/>
      <c r="BQ64" s="79"/>
      <c r="BR64" s="79"/>
      <c r="BS64" s="79"/>
      <c r="BT64" s="79"/>
      <c r="BU64" s="79"/>
      <c r="BV64" s="79"/>
      <c r="BW64" s="79"/>
      <c r="BX64" s="79"/>
      <c r="BY64" s="79"/>
      <c r="BZ64" s="79"/>
    </row>
    <row r="65" spans="1:78" x14ac:dyDescent="0.25">
      <c r="A65" s="79">
        <f ca="1">Data_Initial!A65</f>
        <v>1</v>
      </c>
      <c r="B65" s="79" t="str">
        <f ca="1">Data_Initial!B65</f>
        <v>F8</v>
      </c>
      <c r="C65" s="79">
        <f ca="1">IFERROR(IF($B$3="On",AVERAGE(Data_Initial!C65:D65),Data_Initial!C65),"")</f>
        <v>4.2077773907333151</v>
      </c>
      <c r="D65" s="79">
        <f ca="1">IFERROR(IF(D$3="","",(IF($B$3="On",IF(E$3="",AVERAGE(Data_Initial!C65:D65),AVERAGE(Data_Initial!C65:E65)),Data_Initial!D65))),"")</f>
        <v>5.4591125491760906</v>
      </c>
      <c r="E65" s="79">
        <f ca="1">IFERROR(IF(E$3="","",(IF($B$3="On",IF(F$3="",AVERAGE(Data_Initial!D65:E65),AVERAGE(Data_Initial!D65:F65)),Data_Initial!E65))),"")</f>
        <v>8.3328178046155337</v>
      </c>
      <c r="F65" s="79">
        <f ca="1">IFERROR(IF(F$3="","",(IF($B$3="On",IF(G$3="",AVERAGE(Data_Initial!E65:F65),AVERAGE(Data_Initial!E65:G65)),Data_Initial!F65))),"")</f>
        <v>4.2477571757885935</v>
      </c>
      <c r="G65" s="79">
        <f ca="1">IFERROR(IF(G$3="","",(IF($B$3="On",IF(H$3="",AVERAGE(Data_Initial!F65:G65),AVERAGE(Data_Initial!F65:H65)),Data_Initial!G65))),"")</f>
        <v>2.1772267355693971</v>
      </c>
      <c r="H65" s="79">
        <f ca="1">IFERROR(IF(H$3="","",(IF($B$3="On",IF(I$3="",AVERAGE(Data_Initial!G65:H65),AVERAGE(Data_Initial!G65:I65)),Data_Initial!H65))),"")</f>
        <v>1.6565251532871734</v>
      </c>
      <c r="I65" s="79">
        <f ca="1">IFERROR(IF(I$3="","",(IF($B$3="On",IF(J$3="",AVERAGE(Data_Initial!H65:I65),AVERAGE(Data_Initial!H65:J65)),Data_Initial!I65))),"")</f>
        <v>2.2221947117141099</v>
      </c>
      <c r="J65" s="79">
        <f ca="1">IFERROR(IF(J$3="","",(IF($B$3="On",IF(K$3="",AVERAGE(Data_Initial!I65:J65),AVERAGE(Data_Initial!I65:K65)),Data_Initial!J65))),"")</f>
        <v>0.54862844552477996</v>
      </c>
      <c r="K65" s="79">
        <f ca="1">IFERROR(IF(K$3="","",(IF($B$3="On",IF(L$3="",AVERAGE(Data_Initial!J65:K65),AVERAGE(Data_Initial!J65:L65)),Data_Initial!K65))),"")</f>
        <v>-1.9335532120365633</v>
      </c>
      <c r="L65" s="79">
        <f ca="1">IFERROR(IF(L$3="","",(IF($B$3="On",IF(M$3="",AVERAGE(Data_Initial!K65:L65),AVERAGE(Data_Initial!K65:M65)),Data_Initial!L65))),"")</f>
        <v>-1.4958116375557136</v>
      </c>
      <c r="M65" s="79">
        <f ca="1">IFERROR(IF(M$3="","",(IF($B$3="On",IF(N$3="",AVERAGE(Data_Initial!L65:M65),AVERAGE(Data_Initial!L65:N65)),Data_Initial!M65))),"")</f>
        <v>-0.86305208735893668</v>
      </c>
      <c r="N65" s="79">
        <f ca="1">IFERROR(IF(N$3="","",(IF($B$3="On",IF(O$3="",AVERAGE(Data_Initial!M65:N65),AVERAGE(Data_Initial!M65:O65)),Data_Initial!N65))),"")</f>
        <v>-0.68447471918670999</v>
      </c>
      <c r="O65" s="79">
        <f ca="1">IFERROR(IF(O$3="","",(IF($B$3="On",IF(P$3="",AVERAGE(Data_Initial!N65:O65),AVERAGE(Data_Initial!N65:P65)),Data_Initial!O65))),"")</f>
        <v>-2.50221851795262</v>
      </c>
      <c r="P65" s="79">
        <f ca="1">IFERROR(IF(P$3="","",(IF($B$3="On",IF(Q$3="",AVERAGE(Data_Initial!O65:P65),AVERAGE(Data_Initial!O65:Q65)),Data_Initial!P65))),"")</f>
        <v>-4.06074385654059</v>
      </c>
      <c r="Q65" s="79">
        <f ca="1">IFERROR(IF(Q$3="","",(IF($B$3="On",IF(R$3="",AVERAGE(Data_Initial!P65:Q65),AVERAGE(Data_Initial!P65:R65)),Data_Initial!Q65))),"")</f>
        <v>-6.9836814879900038</v>
      </c>
      <c r="R65" s="79">
        <f ca="1">IFERROR(IF(R$3="","",(IF($B$3="On",IF(S$3="",AVERAGE(Data_Initial!Q65:R65),AVERAGE(Data_Initial!Q65:S65)),Data_Initial!R65))),"")</f>
        <v>-8.5146055764874635</v>
      </c>
      <c r="S65" s="79">
        <f ca="1">IFERROR(IF(S$3="","",(IF($B$3="On",IF(T$3="",AVERAGE(Data_Initial!R65:S65),AVERAGE(Data_Initial!R65:T65)),Data_Initial!S65))),"")</f>
        <v>-10.508004225566323</v>
      </c>
      <c r="T65" s="79">
        <f ca="1">IFERROR(IF(T$3="","",(IF($B$3="On",IF(U$3="",AVERAGE(Data_Initial!S65:T65),AVERAGE(Data_Initial!S65:U65)),Data_Initial!T65))),"")</f>
        <v>-9.1205725760918028</v>
      </c>
      <c r="U65" s="79">
        <f ca="1">IFERROR(IF(U$3="","",(IF($B$3="On",IF(V$3="",AVERAGE(Data_Initial!T65:U65),AVERAGE(Data_Initial!T65:V65)),Data_Initial!U65))),"")</f>
        <v>-9.3420700638504766</v>
      </c>
      <c r="V65" s="79">
        <f ca="1">IFERROR(IF(V$3="","",(IF($B$3="On",IF(W$3="",AVERAGE(Data_Initial!U65:V65),AVERAGE(Data_Initial!U65:W65)),Data_Initial!V65))),"")</f>
        <v>-7.666989494678849</v>
      </c>
      <c r="W65" s="79">
        <f ca="1">IFERROR(IF(W$3="","",(IF($B$3="On",IF(X$3="",AVERAGE(Data_Initial!V65:W65),AVERAGE(Data_Initial!V65:X65)),Data_Initial!W65))),"")</f>
        <v>-8.0866958920323668</v>
      </c>
      <c r="X65" s="79">
        <f ca="1">IFERROR(IF(X$3="","",(IF($B$3="On",IF(Y$3="",AVERAGE(Data_Initial!W65:X65),AVERAGE(Data_Initial!W65:Y65)),Data_Initial!X65))),"")</f>
        <v>-5.0542229915029866</v>
      </c>
      <c r="Y65" s="79">
        <f ca="1">IFERROR(IF(Y$3="","",(IF($B$3="On",IF(Z$3="",AVERAGE(Data_Initial!X65:Y65),AVERAGE(Data_Initial!X65:Z65)),Data_Initial!Y65))),"")</f>
        <v>0.38444866519163651</v>
      </c>
      <c r="Z65" s="79">
        <f ca="1">IFERROR(IF(Z$3="","",(IF($B$3="On",IF(AA$3="",AVERAGE(Data_Initial!Y65:Z65),AVERAGE(Data_Initial!Y65:AA65)),Data_Initial!Z65))),"")</f>
        <v>14.434299358506602</v>
      </c>
      <c r="AA65" s="79">
        <f ca="1">IFERROR(IF(AA$3="","",(IF($B$3="On",IF(AB$3="",AVERAGE(Data_Initial!Z65:AA65),AVERAGE(Data_Initial!Z65:AB65)),Data_Initial!AA65))),"")</f>
        <v>37.41780078595292</v>
      </c>
      <c r="AB65" s="79">
        <f ca="1">IFERROR(IF(AB$3="","",(IF($B$3="On",IF(AC$3="",AVERAGE(Data_Initial!AA65:AB65),AVERAGE(Data_Initial!AA65:AC65)),Data_Initial!AB65))),"")</f>
        <v>79.429271286056704</v>
      </c>
      <c r="AC65" s="79">
        <f ca="1">IFERROR(IF(AC$3="","",(IF($B$3="On",IF(AD$3="",AVERAGE(Data_Initial!AB65:AC65),AVERAGE(Data_Initial!AB65:AD65)),Data_Initial!AC65))),"")</f>
        <v>156.24788724676961</v>
      </c>
      <c r="AD65" s="79">
        <f ca="1">IFERROR(IF(AD$3="","",(IF($B$3="On",IF(AE$3="",AVERAGE(Data_Initial!AC65:AD65),AVERAGE(Data_Initial!AC65:AE65)),Data_Initial!AD65))),"")</f>
        <v>300.48032875324333</v>
      </c>
      <c r="AE65" s="79">
        <f ca="1">IFERROR(IF(AE$3="","",(IF($B$3="On",IF(AF$3="",AVERAGE(Data_Initial!AD65:AE65),AVERAGE(Data_Initial!AD65:AF65)),Data_Initial!AE65))),"")</f>
        <v>554.0254862472483</v>
      </c>
      <c r="AF65" s="79">
        <f ca="1">IFERROR(IF(AF$3="","",(IF($B$3="On",IF(AG$3="",AVERAGE(Data_Initial!AE65:AF65),AVERAGE(Data_Initial!AE65:AG65)),Data_Initial!AF65))),"")</f>
        <v>951.38024342252072</v>
      </c>
      <c r="AG65" s="79">
        <f ca="1">IFERROR(IF(AG$3="","",(IF($B$3="On",IF(AH$3="",AVERAGE(Data_Initial!AF65:AG65),AVERAGE(Data_Initial!AF65:AH65)),Data_Initial!AG65))),"")</f>
        <v>1474.7267930316204</v>
      </c>
      <c r="AH65" s="79">
        <f ca="1">IFERROR(IF(AH$3="","",(IF($B$3="On",IF(AI$3="",AVERAGE(Data_Initial!AG65:AH65),AVERAGE(Data_Initial!AG65:AI65)),Data_Initial!AH65))),"")</f>
        <v>2044.7198682244468</v>
      </c>
      <c r="AI65" s="79">
        <f ca="1">IFERROR(IF(AI$3="","",(IF($B$3="On",IF(AJ$3="",AVERAGE(Data_Initial!AH65:AI65),AVERAGE(Data_Initial!AH65:AJ65)),Data_Initial!AI65))),"")</f>
        <v>2560.5135728686432</v>
      </c>
      <c r="AJ65" s="79">
        <f ca="1">IFERROR(IF(AJ$3="","",(IF($B$3="On",IF(AK$3="",AVERAGE(Data_Initial!AI65:AJ65),AVERAGE(Data_Initial!AI65:AK65)),Data_Initial!AJ65))),"")</f>
        <v>2956.0763910913633</v>
      </c>
      <c r="AK65" s="79">
        <f ca="1">IFERROR(IF(AK$3="","",(IF($B$3="On",IF(AL$3="",AVERAGE(Data_Initial!AJ65:AK65),AVERAGE(Data_Initial!AJ65:AL65)),Data_Initial!AK65))),"")</f>
        <v>3226.4287850691198</v>
      </c>
      <c r="AL65" s="79">
        <f ca="1">IFERROR(IF(AL$3="","",(IF($B$3="On",IF(AM$3="",AVERAGE(Data_Initial!AK65:AL65),AVERAGE(Data_Initial!AK65:AM65)),Data_Initial!AL65))),"")</f>
        <v>3396.7516905328398</v>
      </c>
      <c r="AM65" s="79">
        <f ca="1">IFERROR(IF(AM$3="","",(IF($B$3="On",IF(AN$3="",AVERAGE(Data_Initial!AL65:AM65),AVERAGE(Data_Initial!AL65:AN65)),Data_Initial!AM65))),"")</f>
        <v>3501.7267470699935</v>
      </c>
      <c r="AN65" s="79">
        <f ca="1">IFERROR(IF(AN$3="","",(IF($B$3="On",IF(AO$3="",AVERAGE(Data_Initial!AM65:AN65),AVERAGE(Data_Initial!AM65:AO65)),Data_Initial!AN65))),"")</f>
        <v>3567.5537036026967</v>
      </c>
      <c r="AO65" s="79">
        <f ca="1">IFERROR(IF(AO$3="","",(IF($B$3="On",IF(AP$3="",AVERAGE(Data_Initial!AN65:AO65),AVERAGE(Data_Initial!AN65:AP65)),Data_Initial!AO65))),"")</f>
        <v>3611.7968284833901</v>
      </c>
      <c r="AP65" s="79">
        <f ca="1">IFERROR(IF(AP$3="","",(IF($B$3="On",IF(AQ$3="",AVERAGE(Data_Initial!AO65:AP65),AVERAGE(Data_Initial!AO65:AQ65)),Data_Initial!AP65))),"")</f>
        <v>3630.41834449415</v>
      </c>
      <c r="AQ65" s="79" t="str">
        <f>IFERROR(IF(AQ$3="","",(IF($B$3="On",IF(AR$3="",AVERAGE(Data_Initial!AP65:AQ65),AVERAGE(Data_Initial!AP65:AR65)),Data_Initial!AQ65))),"")</f>
        <v/>
      </c>
      <c r="AR65" s="79" t="str">
        <f>IFERROR(IF(AR$3="","",(IF($B$3="On",IF(AS$3="",AVERAGE(Data_Initial!AQ65:AR65),AVERAGE(Data_Initial!AQ65:AS65)),Data_Initial!AR65))),"")</f>
        <v/>
      </c>
      <c r="AS65" s="79" t="str">
        <f>IFERROR(IF(AS$3="","",(IF($B$3="On",IF(AT$3="",AVERAGE(Data_Initial!AR65:AS65),AVERAGE(Data_Initial!AR65:AT65)),Data_Initial!AS65))),"")</f>
        <v/>
      </c>
      <c r="AT65" s="79" t="str">
        <f>IFERROR(IF(AT$3="","",(IF($B$3="On",IF(AU$3="",AVERAGE(Data_Initial!AS65:AT65),AVERAGE(Data_Initial!AS65:AU65)),Data_Initial!AT65))),"")</f>
        <v/>
      </c>
      <c r="AU65" s="79" t="str">
        <f>IFERROR(IF(AU$3="","",(IF($B$3="On",IF(AV$3="",AVERAGE(Data_Initial!AT65:AU65),AVERAGE(Data_Initial!AT65:AV65)),Data_Initial!AU65))),"")</f>
        <v/>
      </c>
      <c r="AV65" s="79" t="str">
        <f>IFERROR(IF(AV$3="","",(IF($B$3="On",IF(AW$3="",AVERAGE(Data_Initial!AU65:AV65),AVERAGE(Data_Initial!AU65:AW65)),Data_Initial!AV65))),"")</f>
        <v/>
      </c>
      <c r="AW65" s="79" t="str">
        <f>IFERROR(IF(AW$3="","",(IF($B$3="On",IF(AX$3="",AVERAGE(Data_Initial!AV65:AW65),AVERAGE(Data_Initial!AV65:AX65)),Data_Initial!AW65))),"")</f>
        <v/>
      </c>
      <c r="AX65" s="79" t="str">
        <f>IFERROR(IF(AX$3="","",(IF($B$3="On",IF(AY$3="",AVERAGE(Data_Initial!AW65:AX65),AVERAGE(Data_Initial!AW65:AY65)),Data_Initial!AX65))),"")</f>
        <v/>
      </c>
      <c r="AY65" s="79" t="str">
        <f>IFERROR(IF(AY$3="","",(IF($B$3="On",IF(AZ$3="",AVERAGE(Data_Initial!AX65:AY65),AVERAGE(Data_Initial!AX65:AZ65)),Data_Initial!AY65))),"")</f>
        <v/>
      </c>
      <c r="AZ65" s="79" t="str">
        <f>IFERROR(IF(AZ$3="","",(IF($B$3="On",IF(BA$3="",AVERAGE(Data_Initial!AY65:AZ65),AVERAGE(Data_Initial!AY65:BA65)),Data_Initial!AZ65))),"")</f>
        <v/>
      </c>
      <c r="BA65" s="79"/>
      <c r="BB65" s="79"/>
      <c r="BC65" s="79"/>
      <c r="BD65" s="79"/>
      <c r="BE65" s="79"/>
      <c r="BF65" s="79"/>
      <c r="BG65" s="79"/>
      <c r="BH65" s="79"/>
      <c r="BI65" s="79"/>
      <c r="BJ65" s="79"/>
      <c r="BK65" s="79"/>
      <c r="BL65" s="79"/>
      <c r="BM65" s="79"/>
      <c r="BN65" s="79"/>
      <c r="BO65" s="79"/>
      <c r="BP65" s="79"/>
      <c r="BQ65" s="79"/>
      <c r="BR65" s="79"/>
      <c r="BS65" s="79"/>
      <c r="BT65" s="79"/>
      <c r="BU65" s="79"/>
      <c r="BV65" s="79"/>
      <c r="BW65" s="79"/>
      <c r="BX65" s="79"/>
      <c r="BY65" s="79"/>
      <c r="BZ65" s="79"/>
    </row>
    <row r="66" spans="1:78" x14ac:dyDescent="0.25">
      <c r="A66" s="79">
        <f ca="1">Data_Initial!A66</f>
        <v>1</v>
      </c>
      <c r="B66" s="79" t="str">
        <f ca="1">Data_Initial!B66</f>
        <v>G8</v>
      </c>
      <c r="C66" s="79">
        <f ca="1">IFERROR(IF($B$3="On",AVERAGE(Data_Initial!C66:D66),Data_Initial!C66),"")</f>
        <v>8.3920335288808197</v>
      </c>
      <c r="D66" s="79">
        <f ca="1">IFERROR(IF(D$3="","",(IF($B$3="On",IF(E$3="",AVERAGE(Data_Initial!C66:D66),AVERAGE(Data_Initial!C66:E66)),Data_Initial!D66))),"")</f>
        <v>8.7787132607485052</v>
      </c>
      <c r="E66" s="79">
        <f ca="1">IFERROR(IF(E$3="","",(IF($B$3="On",IF(F$3="",AVERAGE(Data_Initial!D66:E66),AVERAGE(Data_Initial!D66:F66)),Data_Initial!E66))),"")</f>
        <v>9.6591699102236959</v>
      </c>
      <c r="F66" s="79">
        <f ca="1">IFERROR(IF(F$3="","",(IF($B$3="On",IF(G$3="",AVERAGE(Data_Initial!E66:F66),AVERAGE(Data_Initial!E66:G66)),Data_Initial!F66))),"")</f>
        <v>5.6828652087024247</v>
      </c>
      <c r="G66" s="79">
        <f ca="1">IFERROR(IF(G$3="","",(IF($B$3="On",IF(H$3="",AVERAGE(Data_Initial!F66:G66),AVERAGE(Data_Initial!F66:H66)),Data_Initial!G66))),"")</f>
        <v>3.9018294016665713</v>
      </c>
      <c r="H66" s="79">
        <f ca="1">IFERROR(IF(H$3="","",(IF($B$3="On",IF(I$3="",AVERAGE(Data_Initial!G66:H66),AVERAGE(Data_Initial!G66:I66)),Data_Initial!H66))),"")</f>
        <v>0.70261391168711829</v>
      </c>
      <c r="I66" s="79">
        <f ca="1">IFERROR(IF(I$3="","",(IF($B$3="On",IF(J$3="",AVERAGE(Data_Initial!H66:I66),AVERAGE(Data_Initial!H66:J66)),Data_Initial!I66))),"")</f>
        <v>0.79433664954361394</v>
      </c>
      <c r="J66" s="79">
        <f ca="1">IFERROR(IF(J$3="","",(IF($B$3="On",IF(K$3="",AVERAGE(Data_Initial!I66:J66),AVERAGE(Data_Initial!I66:K66)),Data_Initial!J66))),"")</f>
        <v>0.20338539305870076</v>
      </c>
      <c r="K66" s="79">
        <f ca="1">IFERROR(IF(K$3="","",(IF($B$3="On",IF(L$3="",AVERAGE(Data_Initial!J66:K66),AVERAGE(Data_Initial!J66:L66)),Data_Initial!K66))),"")</f>
        <v>-0.59775378538081914</v>
      </c>
      <c r="L66" s="79">
        <f ca="1">IFERROR(IF(L$3="","",(IF($B$3="On",IF(M$3="",AVERAGE(Data_Initial!K66:L66),AVERAGE(Data_Initial!K66:M66)),Data_Initial!L66))),"")</f>
        <v>-1.6001910113286597</v>
      </c>
      <c r="M66" s="79">
        <f ca="1">IFERROR(IF(M$3="","",(IF($B$3="On",IF(N$3="",AVERAGE(Data_Initial!L66:M66),AVERAGE(Data_Initial!L66:N66)),Data_Initial!M66))),"")</f>
        <v>-4.3444809609338035</v>
      </c>
      <c r="N66" s="79">
        <f ca="1">IFERROR(IF(N$3="","",(IF($B$3="On",IF(O$3="",AVERAGE(Data_Initial!M66:N66),AVERAGE(Data_Initial!M66:O66)),Data_Initial!N66))),"")</f>
        <v>-3.7953472573052167</v>
      </c>
      <c r="O66" s="79">
        <f ca="1">IFERROR(IF(O$3="","",(IF($B$3="On",IF(P$3="",AVERAGE(Data_Initial!N66:O66),AVERAGE(Data_Initial!N66:P66)),Data_Initial!O66))),"")</f>
        <v>-5.2176932652253827</v>
      </c>
      <c r="P66" s="79">
        <f ca="1">IFERROR(IF(P$3="","",(IF($B$3="On",IF(Q$3="",AVERAGE(Data_Initial!O66:P66),AVERAGE(Data_Initial!O66:Q66)),Data_Initial!P66))),"")</f>
        <v>-4.3967198899016102</v>
      </c>
      <c r="Q66" s="79">
        <f ca="1">IFERROR(IF(Q$3="","",(IF($B$3="On",IF(R$3="",AVERAGE(Data_Initial!P66:Q66),AVERAGE(Data_Initial!P66:R66)),Data_Initial!Q66))),"")</f>
        <v>-5.6178760211684375</v>
      </c>
      <c r="R66" s="79">
        <f ca="1">IFERROR(IF(R$3="","",(IF($B$3="On",IF(S$3="",AVERAGE(Data_Initial!Q66:R66),AVERAGE(Data_Initial!Q66:S66)),Data_Initial!R66))),"")</f>
        <v>-5.3345219651819198</v>
      </c>
      <c r="S66" s="79">
        <f ca="1">IFERROR(IF(S$3="","",(IF($B$3="On",IF(T$3="",AVERAGE(Data_Initial!R66:S66),AVERAGE(Data_Initial!R66:T66)),Data_Initial!S66))),"")</f>
        <v>-5.5705497069590502</v>
      </c>
      <c r="T66" s="79">
        <f ca="1">IFERROR(IF(T$3="","",(IF($B$3="On",IF(U$3="",AVERAGE(Data_Initial!S66:T66),AVERAGE(Data_Initial!S66:U66)),Data_Initial!T66))),"")</f>
        <v>-5.03742867813662</v>
      </c>
      <c r="U66" s="79">
        <f ca="1">IFERROR(IF(U$3="","",(IF($B$3="On",IF(V$3="",AVERAGE(Data_Initial!T66:U66),AVERAGE(Data_Initial!T66:V66)),Data_Initial!U66))),"")</f>
        <v>-4.237663356135573</v>
      </c>
      <c r="V66" s="79">
        <f ca="1">IFERROR(IF(V$3="","",(IF($B$3="On",IF(W$3="",AVERAGE(Data_Initial!U66:V66),AVERAGE(Data_Initial!U66:W66)),Data_Initial!V66))),"")</f>
        <v>-2.9089143047044654</v>
      </c>
      <c r="W66" s="79">
        <f ca="1">IFERROR(IF(W$3="","",(IF($B$3="On",IF(X$3="",AVERAGE(Data_Initial!V66:W66),AVERAGE(Data_Initial!V66:X66)),Data_Initial!W66))),"")</f>
        <v>0.49975223396783752</v>
      </c>
      <c r="X66" s="79">
        <f ca="1">IFERROR(IF(X$3="","",(IF($B$3="On",IF(Y$3="",AVERAGE(Data_Initial!W66:X66),AVERAGE(Data_Initial!W66:Y66)),Data_Initial!X66))),"")</f>
        <v>10.006393284719392</v>
      </c>
      <c r="Y66" s="79">
        <f ca="1">IFERROR(IF(Y$3="","",(IF($B$3="On",IF(Z$3="",AVERAGE(Data_Initial!X66:Y66),AVERAGE(Data_Initial!X66:Z66)),Data_Initial!Y66))),"")</f>
        <v>26.11596931499129</v>
      </c>
      <c r="Z66" s="79">
        <f ca="1">IFERROR(IF(Z$3="","",(IF($B$3="On",IF(AA$3="",AVERAGE(Data_Initial!Y66:Z66),AVERAGE(Data_Initial!Y66:AA66)),Data_Initial!Z66))),"")</f>
        <v>54.959211619404392</v>
      </c>
      <c r="AA66" s="79">
        <f ca="1">IFERROR(IF(AA$3="","",(IF($B$3="On",IF(AB$3="",AVERAGE(Data_Initial!Z66:AA66),AVERAGE(Data_Initial!Z66:AB66)),Data_Initial!AA66))),"")</f>
        <v>106.80140086649517</v>
      </c>
      <c r="AB66" s="79">
        <f ca="1">IFERROR(IF(AB$3="","",(IF($B$3="On",IF(AC$3="",AVERAGE(Data_Initial!AA66:AB66),AVERAGE(Data_Initial!AA66:AC66)),Data_Initial!AB66))),"")</f>
        <v>204.66379892086846</v>
      </c>
      <c r="AC66" s="79">
        <f ca="1">IFERROR(IF(AC$3="","",(IF($B$3="On",IF(AD$3="",AVERAGE(Data_Initial!AB66:AC66),AVERAGE(Data_Initial!AB66:AD66)),Data_Initial!AC66))),"")</f>
        <v>379.67187866862668</v>
      </c>
      <c r="AD66" s="79">
        <f ca="1">IFERROR(IF(AD$3="","",(IF($B$3="On",IF(AE$3="",AVERAGE(Data_Initial!AC66:AD66),AVERAGE(Data_Initial!AC66:AE66)),Data_Initial!AD66))),"")</f>
        <v>672.35371774261466</v>
      </c>
      <c r="AE66" s="79">
        <f ca="1">IFERROR(IF(AE$3="","",(IF($B$3="On",IF(AF$3="",AVERAGE(Data_Initial!AD66:AE66),AVERAGE(Data_Initial!AD66:AF66)),Data_Initial!AE66))),"")</f>
        <v>1117.4025218923796</v>
      </c>
      <c r="AF66" s="79">
        <f ca="1">IFERROR(IF(AF$3="","",(IF($B$3="On",IF(AG$3="",AVERAGE(Data_Initial!AE66:AF66),AVERAGE(Data_Initial!AE66:AG66)),Data_Initial!AF66))),"")</f>
        <v>1687.3030525931001</v>
      </c>
      <c r="AG66" s="79">
        <f ca="1">IFERROR(IF(AG$3="","",(IF($B$3="On",IF(AH$3="",AVERAGE(Data_Initial!AF66:AG66),AVERAGE(Data_Initial!AF66:AH66)),Data_Initial!AG66))),"")</f>
        <v>2293.0169940629798</v>
      </c>
      <c r="AH66" s="79">
        <f ca="1">IFERROR(IF(AH$3="","",(IF($B$3="On",IF(AI$3="",AVERAGE(Data_Initial!AG66:AH66),AVERAGE(Data_Initial!AG66:AI66)),Data_Initial!AH66))),"")</f>
        <v>2828.57872684422</v>
      </c>
      <c r="AI66" s="79">
        <f ca="1">IFERROR(IF(AI$3="","",(IF($B$3="On",IF(AJ$3="",AVERAGE(Data_Initial!AH66:AI66),AVERAGE(Data_Initial!AH66:AJ66)),Data_Initial!AI66))),"")</f>
        <v>3231.8632840833702</v>
      </c>
      <c r="AJ66" s="79">
        <f ca="1">IFERROR(IF(AJ$3="","",(IF($B$3="On",IF(AK$3="",AVERAGE(Data_Initial!AI66:AJ66),AVERAGE(Data_Initial!AI66:AK66)),Data_Initial!AJ66))),"")</f>
        <v>3501.7758242250366</v>
      </c>
      <c r="AK66" s="79">
        <f ca="1">IFERROR(IF(AK$3="","",(IF($B$3="On",IF(AL$3="",AVERAGE(Data_Initial!AJ66:AK66),AVERAGE(Data_Initial!AJ66:AL66)),Data_Initial!AK66))),"")</f>
        <v>3663.6258591784767</v>
      </c>
      <c r="AL66" s="79">
        <f ca="1">IFERROR(IF(AL$3="","",(IF($B$3="On",IF(AM$3="",AVERAGE(Data_Initial!AK66:AL66),AVERAGE(Data_Initial!AK66:AM66)),Data_Initial!AL66))),"")</f>
        <v>3759.3555323689397</v>
      </c>
      <c r="AM66" s="79">
        <f ca="1">IFERROR(IF(AM$3="","",(IF($B$3="On",IF(AN$3="",AVERAGE(Data_Initial!AL66:AM66),AVERAGE(Data_Initial!AL66:AN66)),Data_Initial!AM66))),"")</f>
        <v>3816.4796046267802</v>
      </c>
      <c r="AN66" s="79">
        <f ca="1">IFERROR(IF(AN$3="","",(IF($B$3="On",IF(AO$3="",AVERAGE(Data_Initial!AM66:AN66),AVERAGE(Data_Initial!AM66:AO66)),Data_Initial!AN66))),"")</f>
        <v>3854.3009289049733</v>
      </c>
      <c r="AO66" s="79">
        <f ca="1">IFERROR(IF(AO$3="","",(IF($B$3="On",IF(AP$3="",AVERAGE(Data_Initial!AN66:AO66),AVERAGE(Data_Initial!AN66:AP66)),Data_Initial!AO66))),"")</f>
        <v>3881.15531685514</v>
      </c>
      <c r="AP66" s="79">
        <f ca="1">IFERROR(IF(AP$3="","",(IF($B$3="On",IF(AQ$3="",AVERAGE(Data_Initial!AO66:AP66),AVERAGE(Data_Initial!AO66:AQ66)),Data_Initial!AP66))),"")</f>
        <v>3893.0786465527053</v>
      </c>
      <c r="AQ66" s="79" t="str">
        <f>IFERROR(IF(AQ$3="","",(IF($B$3="On",IF(AR$3="",AVERAGE(Data_Initial!AP66:AQ66),AVERAGE(Data_Initial!AP66:AR66)),Data_Initial!AQ66))),"")</f>
        <v/>
      </c>
      <c r="AR66" s="79" t="str">
        <f>IFERROR(IF(AR$3="","",(IF($B$3="On",IF(AS$3="",AVERAGE(Data_Initial!AQ66:AR66),AVERAGE(Data_Initial!AQ66:AS66)),Data_Initial!AR66))),"")</f>
        <v/>
      </c>
      <c r="AS66" s="79" t="str">
        <f>IFERROR(IF(AS$3="","",(IF($B$3="On",IF(AT$3="",AVERAGE(Data_Initial!AR66:AS66),AVERAGE(Data_Initial!AR66:AT66)),Data_Initial!AS66))),"")</f>
        <v/>
      </c>
      <c r="AT66" s="79" t="str">
        <f>IFERROR(IF(AT$3="","",(IF($B$3="On",IF(AU$3="",AVERAGE(Data_Initial!AS66:AT66),AVERAGE(Data_Initial!AS66:AU66)),Data_Initial!AT66))),"")</f>
        <v/>
      </c>
      <c r="AU66" s="79" t="str">
        <f>IFERROR(IF(AU$3="","",(IF($B$3="On",IF(AV$3="",AVERAGE(Data_Initial!AT66:AU66),AVERAGE(Data_Initial!AT66:AV66)),Data_Initial!AU66))),"")</f>
        <v/>
      </c>
      <c r="AV66" s="79" t="str">
        <f>IFERROR(IF(AV$3="","",(IF($B$3="On",IF(AW$3="",AVERAGE(Data_Initial!AU66:AV66),AVERAGE(Data_Initial!AU66:AW66)),Data_Initial!AV66))),"")</f>
        <v/>
      </c>
      <c r="AW66" s="79" t="str">
        <f>IFERROR(IF(AW$3="","",(IF($B$3="On",IF(AX$3="",AVERAGE(Data_Initial!AV66:AW66),AVERAGE(Data_Initial!AV66:AX66)),Data_Initial!AW66))),"")</f>
        <v/>
      </c>
      <c r="AX66" s="79" t="str">
        <f>IFERROR(IF(AX$3="","",(IF($B$3="On",IF(AY$3="",AVERAGE(Data_Initial!AW66:AX66),AVERAGE(Data_Initial!AW66:AY66)),Data_Initial!AX66))),"")</f>
        <v/>
      </c>
      <c r="AY66" s="79" t="str">
        <f>IFERROR(IF(AY$3="","",(IF($B$3="On",IF(AZ$3="",AVERAGE(Data_Initial!AX66:AY66),AVERAGE(Data_Initial!AX66:AZ66)),Data_Initial!AY66))),"")</f>
        <v/>
      </c>
      <c r="AZ66" s="79" t="str">
        <f>IFERROR(IF(AZ$3="","",(IF($B$3="On",IF(BA$3="",AVERAGE(Data_Initial!AY66:AZ66),AVERAGE(Data_Initial!AY66:BA66)),Data_Initial!AZ66))),"")</f>
        <v/>
      </c>
      <c r="BA66" s="79"/>
      <c r="BB66" s="79"/>
      <c r="BC66" s="79"/>
      <c r="BD66" s="79"/>
      <c r="BE66" s="79"/>
      <c r="BF66" s="79"/>
      <c r="BG66" s="79"/>
      <c r="BH66" s="79"/>
      <c r="BI66" s="79"/>
      <c r="BJ66" s="79"/>
      <c r="BK66" s="79"/>
      <c r="BL66" s="79"/>
      <c r="BM66" s="79"/>
      <c r="BN66" s="79"/>
      <c r="BO66" s="79"/>
      <c r="BP66" s="79"/>
      <c r="BQ66" s="79"/>
      <c r="BR66" s="79"/>
      <c r="BS66" s="79"/>
      <c r="BT66" s="79"/>
      <c r="BU66" s="79"/>
      <c r="BV66" s="79"/>
      <c r="BW66" s="79"/>
      <c r="BX66" s="79"/>
      <c r="BY66" s="79"/>
      <c r="BZ66" s="79"/>
    </row>
    <row r="67" spans="1:78" x14ac:dyDescent="0.25">
      <c r="A67" s="79">
        <f ca="1">Data_Initial!A67</f>
        <v>1</v>
      </c>
      <c r="B67" s="79" t="str">
        <f ca="1">Data_Initial!B67</f>
        <v>H8</v>
      </c>
      <c r="C67" s="79">
        <f ca="1">IFERROR(IF($B$3="On",AVERAGE(Data_Initial!C67:D67),Data_Initial!C67),"")</f>
        <v>20.592560866491098</v>
      </c>
      <c r="D67" s="79">
        <f ca="1">IFERROR(IF(D$3="","",(IF($B$3="On",IF(E$3="",AVERAGE(Data_Initial!C67:D67),AVERAGE(Data_Initial!C67:E67)),Data_Initial!D67))),"")</f>
        <v>18.239240329107968</v>
      </c>
      <c r="E67" s="79">
        <f ca="1">IFERROR(IF(E$3="","",(IF($B$3="On",IF(F$3="",AVERAGE(Data_Initial!D67:E67),AVERAGE(Data_Initial!D67:F67)),Data_Initial!E67))),"")</f>
        <v>14.209951985987132</v>
      </c>
      <c r="F67" s="79">
        <f ca="1">IFERROR(IF(F$3="","",(IF($B$3="On",IF(G$3="",AVERAGE(Data_Initial!E67:F67),AVERAGE(Data_Initial!E67:G67)),Data_Initial!F67))),"")</f>
        <v>8.1148405600035201</v>
      </c>
      <c r="G67" s="79">
        <f ca="1">IFERROR(IF(G$3="","",(IF($B$3="On",IF(H$3="",AVERAGE(Data_Initial!F67:G67),AVERAGE(Data_Initial!F67:H67)),Data_Initial!G67))),"")</f>
        <v>3.7660619131300663</v>
      </c>
      <c r="H67" s="79">
        <f ca="1">IFERROR(IF(H$3="","",(IF($B$3="On",IF(I$3="",AVERAGE(Data_Initial!G67:H67),AVERAGE(Data_Initial!G67:I67)),Data_Initial!H67))),"")</f>
        <v>2.8098083006919592</v>
      </c>
      <c r="I67" s="79">
        <f ca="1">IFERROR(IF(I$3="","",(IF($B$3="On",IF(J$3="",AVERAGE(Data_Initial!H67:I67),AVERAGE(Data_Initial!H67:J67)),Data_Initial!I67))),"")</f>
        <v>1.3291461920813752</v>
      </c>
      <c r="J67" s="79">
        <f ca="1">IFERROR(IF(J$3="","",(IF($B$3="On",IF(K$3="",AVERAGE(Data_Initial!I67:J67),AVERAGE(Data_Initial!I67:K67)),Data_Initial!J67))),"")</f>
        <v>-0.14371140517611738</v>
      </c>
      <c r="K67" s="79">
        <f ca="1">IFERROR(IF(K$3="","",(IF($B$3="On",IF(L$3="",AVERAGE(Data_Initial!J67:K67),AVERAGE(Data_Initial!J67:L67)),Data_Initial!K67))),"")</f>
        <v>-2.122988342950674</v>
      </c>
      <c r="L67" s="79">
        <f ca="1">IFERROR(IF(L$3="","",(IF($B$3="On",IF(M$3="",AVERAGE(Data_Initial!K67:L67),AVERAGE(Data_Initial!K67:M67)),Data_Initial!L67))),"")</f>
        <v>-2.4480072983164987</v>
      </c>
      <c r="M67" s="79">
        <f ca="1">IFERROR(IF(M$3="","",(IF($B$3="On",IF(N$3="",AVERAGE(Data_Initial!L67:M67),AVERAGE(Data_Initial!L67:N67)),Data_Initial!M67))),"")</f>
        <v>-2.7061021109987755</v>
      </c>
      <c r="N67" s="79">
        <f ca="1">IFERROR(IF(N$3="","",(IF($B$3="On",IF(O$3="",AVERAGE(Data_Initial!M67:N67),AVERAGE(Data_Initial!M67:O67)),Data_Initial!N67))),"")</f>
        <v>-2.8663761897179616</v>
      </c>
      <c r="O67" s="79">
        <f ca="1">IFERROR(IF(O$3="","",(IF($B$3="On",IF(P$3="",AVERAGE(Data_Initial!N67:O67),AVERAGE(Data_Initial!N67:P67)),Data_Initial!O67))),"")</f>
        <v>-4.5409122472797199</v>
      </c>
      <c r="P67" s="79">
        <f ca="1">IFERROR(IF(P$3="","",(IF($B$3="On",IF(Q$3="",AVERAGE(Data_Initial!O67:P67),AVERAGE(Data_Initial!O67:Q67)),Data_Initial!P67))),"")</f>
        <v>-6.0708118322412092</v>
      </c>
      <c r="Q67" s="79">
        <f ca="1">IFERROR(IF(Q$3="","",(IF($B$3="On",IF(R$3="",AVERAGE(Data_Initial!P67:Q67),AVERAGE(Data_Initial!P67:R67)),Data_Initial!Q67))),"")</f>
        <v>-6.6255291438527237</v>
      </c>
      <c r="R67" s="79">
        <f ca="1">IFERROR(IF(R$3="","",(IF($B$3="On",IF(S$3="",AVERAGE(Data_Initial!Q67:R67),AVERAGE(Data_Initial!Q67:S67)),Data_Initial!R67))),"")</f>
        <v>-6.0656457508372732</v>
      </c>
      <c r="S67" s="79">
        <f ca="1">IFERROR(IF(S$3="","",(IF($B$3="On",IF(T$3="",AVERAGE(Data_Initial!R67:S67),AVERAGE(Data_Initial!R67:T67)),Data_Initial!S67))),"")</f>
        <v>-5.8854855952640746</v>
      </c>
      <c r="T67" s="79">
        <f ca="1">IFERROR(IF(T$3="","",(IF($B$3="On",IF(U$3="",AVERAGE(Data_Initial!S67:T67),AVERAGE(Data_Initial!S67:U67)),Data_Initial!T67))),"")</f>
        <v>-7.0171117228709008</v>
      </c>
      <c r="U67" s="79">
        <f ca="1">IFERROR(IF(U$3="","",(IF($B$3="On",IF(V$3="",AVERAGE(Data_Initial!T67:U67),AVERAGE(Data_Initial!T67:V67)),Data_Initial!U67))),"")</f>
        <v>-7.9732534035741409</v>
      </c>
      <c r="V67" s="79">
        <f ca="1">IFERROR(IF(V$3="","",(IF($B$3="On",IF(W$3="",AVERAGE(Data_Initial!U67:V67),AVERAGE(Data_Initial!U67:W67)),Data_Initial!V67))),"")</f>
        <v>-6.0385224502868668</v>
      </c>
      <c r="W67" s="79">
        <f ca="1">IFERROR(IF(W$3="","",(IF($B$3="On",IF(X$3="",AVERAGE(Data_Initial!V67:W67),AVERAGE(Data_Initial!V67:X67)),Data_Initial!W67))),"")</f>
        <v>-3.0339295469965069</v>
      </c>
      <c r="X67" s="79">
        <f ca="1">IFERROR(IF(X$3="","",(IF($B$3="On",IF(Y$3="",AVERAGE(Data_Initial!W67:X67),AVERAGE(Data_Initial!W67:Y67)),Data_Initial!X67))),"")</f>
        <v>2.8362328713866964</v>
      </c>
      <c r="Y67" s="79">
        <f ca="1">IFERROR(IF(Y$3="","",(IF($B$3="On",IF(Z$3="",AVERAGE(Data_Initial!X67:Y67),AVERAGE(Data_Initial!X67:Z67)),Data_Initial!Y67))),"")</f>
        <v>13.836175361409337</v>
      </c>
      <c r="Z67" s="79">
        <f ca="1">IFERROR(IF(Z$3="","",(IF($B$3="On",IF(AA$3="",AVERAGE(Data_Initial!Y67:Z67),AVERAGE(Data_Initial!Y67:AA67)),Data_Initial!Z67))),"")</f>
        <v>35.921508798878101</v>
      </c>
      <c r="AA67" s="79">
        <f ca="1">IFERROR(IF(AA$3="","",(IF($B$3="On",IF(AB$3="",AVERAGE(Data_Initial!Z67:AA67),AVERAGE(Data_Initial!Z67:AB67)),Data_Initial!AA67))),"")</f>
        <v>82.143831423486844</v>
      </c>
      <c r="AB67" s="79">
        <f ca="1">IFERROR(IF(AB$3="","",(IF($B$3="On",IF(AC$3="",AVERAGE(Data_Initial!AA67:AB67),AVERAGE(Data_Initial!AA67:AC67)),Data_Initial!AB67))),"")</f>
        <v>166.52796618321653</v>
      </c>
      <c r="AC67" s="79">
        <f ca="1">IFERROR(IF(AC$3="","",(IF($B$3="On",IF(AD$3="",AVERAGE(Data_Initial!AB67:AC67),AVERAGE(Data_Initial!AB67:AD67)),Data_Initial!AC67))),"")</f>
        <v>315.81747790866262</v>
      </c>
      <c r="AD67" s="79">
        <f ca="1">IFERROR(IF(AD$3="","",(IF($B$3="On",IF(AE$3="",AVERAGE(Data_Initial!AC67:AD67),AVERAGE(Data_Initial!AC67:AE67)),Data_Initial!AD67))),"")</f>
        <v>566.52416101365463</v>
      </c>
      <c r="AE67" s="79">
        <f ca="1">IFERROR(IF(AE$3="","",(IF($B$3="On",IF(AF$3="",AVERAGE(Data_Initial!AD67:AE67),AVERAGE(Data_Initial!AD67:AF67)),Data_Initial!AE67))),"")</f>
        <v>952.81080177503588</v>
      </c>
      <c r="AF67" s="79">
        <f ca="1">IFERROR(IF(AF$3="","",(IF($B$3="On",IF(AG$3="",AVERAGE(Data_Initial!AE67:AF67),AVERAGE(Data_Initial!AE67:AG67)),Data_Initial!AF67))),"")</f>
        <v>1466.0857599540011</v>
      </c>
      <c r="AG67" s="79">
        <f ca="1">IFERROR(IF(AG$3="","",(IF($B$3="On",IF(AH$3="",AVERAGE(Data_Initial!AF67:AG67),AVERAGE(Data_Initial!AF67:AH67)),Data_Initial!AG67))),"")</f>
        <v>2026.8563929955533</v>
      </c>
      <c r="AH67" s="79">
        <f ca="1">IFERROR(IF(AH$3="","",(IF($B$3="On",IF(AI$3="",AVERAGE(Data_Initial!AG67:AH67),AVERAGE(Data_Initial!AG67:AI67)),Data_Initial!AH67))),"")</f>
        <v>2541.5940903338801</v>
      </c>
      <c r="AI67" s="79">
        <f ca="1">IFERROR(IF(AI$3="","",(IF($B$3="On",IF(AJ$3="",AVERAGE(Data_Initial!AH67:AI67),AVERAGE(Data_Initial!AH67:AJ67)),Data_Initial!AI67))),"")</f>
        <v>2939.0223234658602</v>
      </c>
      <c r="AJ67" s="79">
        <f ca="1">IFERROR(IF(AJ$3="","",(IF($B$3="On",IF(AK$3="",AVERAGE(Data_Initial!AI67:AJ67),AVERAGE(Data_Initial!AI67:AK67)),Data_Initial!AJ67))),"")</f>
        <v>3213.1792992751202</v>
      </c>
      <c r="AK67" s="79">
        <f ca="1">IFERROR(IF(AK$3="","",(IF($B$3="On",IF(AL$3="",AVERAGE(Data_Initial!AJ67:AK67),AVERAGE(Data_Initial!AJ67:AL67)),Data_Initial!AK67))),"")</f>
        <v>3383.241516676127</v>
      </c>
      <c r="AL67" s="79">
        <f ca="1">IFERROR(IF(AL$3="","",(IF($B$3="On",IF(AM$3="",AVERAGE(Data_Initial!AK67:AL67),AVERAGE(Data_Initial!AK67:AM67)),Data_Initial!AL67))),"")</f>
        <v>3483.6410626243432</v>
      </c>
      <c r="AM67" s="79">
        <f ca="1">IFERROR(IF(AM$3="","",(IF($B$3="On",IF(AN$3="",AVERAGE(Data_Initial!AL67:AM67),AVERAGE(Data_Initial!AL67:AN67)),Data_Initial!AM67))),"")</f>
        <v>3542.7238614090834</v>
      </c>
      <c r="AN67" s="79">
        <f ca="1">IFERROR(IF(AN$3="","",(IF($B$3="On",IF(AO$3="",AVERAGE(Data_Initial!AM67:AN67),AVERAGE(Data_Initial!AM67:AO67)),Data_Initial!AN67))),"")</f>
        <v>3579.95152473909</v>
      </c>
      <c r="AO67" s="79">
        <f ca="1">IFERROR(IF(AO$3="","",(IF($B$3="On",IF(AP$3="",AVERAGE(Data_Initial!AN67:AO67),AVERAGE(Data_Initial!AN67:AP67)),Data_Initial!AO67))),"")</f>
        <v>3606.9181985192868</v>
      </c>
      <c r="AP67" s="79">
        <f ca="1">IFERROR(IF(AP$3="","",(IF($B$3="On",IF(AQ$3="",AVERAGE(Data_Initial!AO67:AP67),AVERAGE(Data_Initial!AO67:AQ67)),Data_Initial!AP67))),"")</f>
        <v>3618.6217868835001</v>
      </c>
      <c r="AQ67" s="79" t="str">
        <f>IFERROR(IF(AQ$3="","",(IF($B$3="On",IF(AR$3="",AVERAGE(Data_Initial!AP67:AQ67),AVERAGE(Data_Initial!AP67:AR67)),Data_Initial!AQ67))),"")</f>
        <v/>
      </c>
      <c r="AR67" s="79" t="str">
        <f>IFERROR(IF(AR$3="","",(IF($B$3="On",IF(AS$3="",AVERAGE(Data_Initial!AQ67:AR67),AVERAGE(Data_Initial!AQ67:AS67)),Data_Initial!AR67))),"")</f>
        <v/>
      </c>
      <c r="AS67" s="79" t="str">
        <f>IFERROR(IF(AS$3="","",(IF($B$3="On",IF(AT$3="",AVERAGE(Data_Initial!AR67:AS67),AVERAGE(Data_Initial!AR67:AT67)),Data_Initial!AS67))),"")</f>
        <v/>
      </c>
      <c r="AT67" s="79" t="str">
        <f>IFERROR(IF(AT$3="","",(IF($B$3="On",IF(AU$3="",AVERAGE(Data_Initial!AS67:AT67),AVERAGE(Data_Initial!AS67:AU67)),Data_Initial!AT67))),"")</f>
        <v/>
      </c>
      <c r="AU67" s="79" t="str">
        <f>IFERROR(IF(AU$3="","",(IF($B$3="On",IF(AV$3="",AVERAGE(Data_Initial!AT67:AU67),AVERAGE(Data_Initial!AT67:AV67)),Data_Initial!AU67))),"")</f>
        <v/>
      </c>
      <c r="AV67" s="79" t="str">
        <f>IFERROR(IF(AV$3="","",(IF($B$3="On",IF(AW$3="",AVERAGE(Data_Initial!AU67:AV67),AVERAGE(Data_Initial!AU67:AW67)),Data_Initial!AV67))),"")</f>
        <v/>
      </c>
      <c r="AW67" s="79" t="str">
        <f>IFERROR(IF(AW$3="","",(IF($B$3="On",IF(AX$3="",AVERAGE(Data_Initial!AV67:AW67),AVERAGE(Data_Initial!AV67:AX67)),Data_Initial!AW67))),"")</f>
        <v/>
      </c>
      <c r="AX67" s="79" t="str">
        <f>IFERROR(IF(AX$3="","",(IF($B$3="On",IF(AY$3="",AVERAGE(Data_Initial!AW67:AX67),AVERAGE(Data_Initial!AW67:AY67)),Data_Initial!AX67))),"")</f>
        <v/>
      </c>
      <c r="AY67" s="79" t="str">
        <f>IFERROR(IF(AY$3="","",(IF($B$3="On",IF(AZ$3="",AVERAGE(Data_Initial!AX67:AY67),AVERAGE(Data_Initial!AX67:AZ67)),Data_Initial!AY67))),"")</f>
        <v/>
      </c>
      <c r="AZ67" s="79" t="str">
        <f>IFERROR(IF(AZ$3="","",(IF($B$3="On",IF(BA$3="",AVERAGE(Data_Initial!AY67:AZ67),AVERAGE(Data_Initial!AY67:BA67)),Data_Initial!AZ67))),"")</f>
        <v/>
      </c>
      <c r="BA67" s="79"/>
      <c r="BB67" s="79"/>
      <c r="BC67" s="79"/>
      <c r="BD67" s="79"/>
      <c r="BE67" s="79"/>
      <c r="BF67" s="79"/>
      <c r="BG67" s="79"/>
      <c r="BH67" s="79"/>
      <c r="BI67" s="79"/>
      <c r="BJ67" s="79"/>
      <c r="BK67" s="79"/>
      <c r="BL67" s="79"/>
      <c r="BM67" s="79"/>
      <c r="BN67" s="79"/>
      <c r="BO67" s="79"/>
      <c r="BP67" s="79"/>
      <c r="BQ67" s="79"/>
      <c r="BR67" s="79"/>
      <c r="BS67" s="79"/>
      <c r="BT67" s="79"/>
      <c r="BU67" s="79"/>
      <c r="BV67" s="79"/>
      <c r="BW67" s="79"/>
      <c r="BX67" s="79"/>
      <c r="BY67" s="79"/>
      <c r="BZ67" s="79"/>
    </row>
    <row r="68" spans="1:78" x14ac:dyDescent="0.25">
      <c r="A68" s="79">
        <f ca="1">Data_Initial!A68</f>
        <v>1</v>
      </c>
      <c r="B68" s="79" t="str">
        <f ca="1">Data_Initial!B68</f>
        <v>A9</v>
      </c>
      <c r="C68" s="79">
        <f ca="1">IFERROR(IF($B$3="On",AVERAGE(Data_Initial!C68:D68),Data_Initial!C68),"")</f>
        <v>20.746381343907402</v>
      </c>
      <c r="D68" s="79">
        <f ca="1">IFERROR(IF(D$3="","",(IF($B$3="On",IF(E$3="",AVERAGE(Data_Initial!C68:D68),AVERAGE(Data_Initial!C68:E68)),Data_Initial!D68))),"")</f>
        <v>19.285076479892567</v>
      </c>
      <c r="E68" s="79">
        <f ca="1">IFERROR(IF(E$3="","",(IF($B$3="On",IF(F$3="",AVERAGE(Data_Initial!D68:E68),AVERAGE(Data_Initial!D68:F68)),Data_Initial!E68))),"")</f>
        <v>17.308443188142334</v>
      </c>
      <c r="F68" s="79">
        <f ca="1">IFERROR(IF(F$3="","",(IF($B$3="On",IF(G$3="",AVERAGE(Data_Initial!E68:F68),AVERAGE(Data_Initial!E68:G68)),Data_Initial!F68))),"")</f>
        <v>11.065520792895436</v>
      </c>
      <c r="G68" s="79">
        <f ca="1">IFERROR(IF(G$3="","",(IF($B$3="On",IF(H$3="",AVERAGE(Data_Initial!F68:G68),AVERAGE(Data_Initial!F68:H68)),Data_Initial!G68))),"")</f>
        <v>6.7856500771022032</v>
      </c>
      <c r="H68" s="79">
        <f ca="1">IFERROR(IF(H$3="","",(IF($B$3="On",IF(I$3="",AVERAGE(Data_Initial!G68:H68),AVERAGE(Data_Initial!G68:I68)),Data_Initial!H68))),"")</f>
        <v>3.3228476831321436</v>
      </c>
      <c r="I68" s="79">
        <f ca="1">IFERROR(IF(I$3="","",(IF($B$3="On",IF(J$3="",AVERAGE(Data_Initial!H68:I68),AVERAGE(Data_Initial!H68:J68)),Data_Initial!I68))),"")</f>
        <v>2.1793040309436638</v>
      </c>
      <c r="J68" s="79">
        <f ca="1">IFERROR(IF(J$3="","",(IF($B$3="On",IF(K$3="",AVERAGE(Data_Initial!I68:J68),AVERAGE(Data_Initial!I68:K68)),Data_Initial!J68))),"")</f>
        <v>2.4553086854243706</v>
      </c>
      <c r="K68" s="79">
        <f ca="1">IFERROR(IF(K$3="","",(IF($B$3="On",IF(L$3="",AVERAGE(Data_Initial!J68:K68),AVERAGE(Data_Initial!J68:L68)),Data_Initial!K68))),"")</f>
        <v>1.9249754201358276</v>
      </c>
      <c r="L68" s="79">
        <f ca="1">IFERROR(IF(L$3="","",(IF($B$3="On",IF(M$3="",AVERAGE(Data_Initial!K68:L68),AVERAGE(Data_Initial!K68:M68)),Data_Initial!L68))),"")</f>
        <v>-0.16556532221238562</v>
      </c>
      <c r="M68" s="79">
        <f ca="1">IFERROR(IF(M$3="","",(IF($B$3="On",IF(N$3="",AVERAGE(Data_Initial!L68:M68),AVERAGE(Data_Initial!L68:N68)),Data_Initial!M68))),"")</f>
        <v>-1.6495656028002175</v>
      </c>
      <c r="N68" s="79">
        <f ca="1">IFERROR(IF(N$3="","",(IF($B$3="On",IF(O$3="",AVERAGE(Data_Initial!M68:N68),AVERAGE(Data_Initial!M68:O68)),Data_Initial!N68))),"")</f>
        <v>-1.4767544814453677</v>
      </c>
      <c r="O68" s="79">
        <f ca="1">IFERROR(IF(O$3="","",(IF($B$3="On",IF(P$3="",AVERAGE(Data_Initial!N68:O68),AVERAGE(Data_Initial!N68:P68)),Data_Initial!O68))),"")</f>
        <v>-1.1382932369604843</v>
      </c>
      <c r="P68" s="79">
        <f ca="1">IFERROR(IF(P$3="","",(IF($B$3="On",IF(Q$3="",AVERAGE(Data_Initial!O68:P68),AVERAGE(Data_Initial!O68:Q68)),Data_Initial!P68))),"")</f>
        <v>-1.7194048823933692</v>
      </c>
      <c r="Q68" s="79">
        <f ca="1">IFERROR(IF(Q$3="","",(IF($B$3="On",IF(R$3="",AVERAGE(Data_Initial!P68:Q68),AVERAGE(Data_Initial!P68:R68)),Data_Initial!Q68))),"")</f>
        <v>-4.7006293841441229</v>
      </c>
      <c r="R68" s="79">
        <f ca="1">IFERROR(IF(R$3="","",(IF($B$3="On",IF(S$3="",AVERAGE(Data_Initial!Q68:R68),AVERAGE(Data_Initial!Q68:S68)),Data_Initial!R68))),"")</f>
        <v>-5.7907521691190595</v>
      </c>
      <c r="S68" s="79">
        <f ca="1">IFERROR(IF(S$3="","",(IF($B$3="On",IF(T$3="",AVERAGE(Data_Initial!R68:S68),AVERAGE(Data_Initial!R68:T68)),Data_Initial!S68))),"")</f>
        <v>-6.1079612119377407</v>
      </c>
      <c r="T68" s="79">
        <f ca="1">IFERROR(IF(T$3="","",(IF($B$3="On",IF(U$3="",AVERAGE(Data_Initial!S68:T68),AVERAGE(Data_Initial!S68:U68)),Data_Initial!T68))),"")</f>
        <v>-5.8240002871633196</v>
      </c>
      <c r="U68" s="79">
        <f ca="1">IFERROR(IF(U$3="","",(IF($B$3="On",IF(V$3="",AVERAGE(Data_Initial!T68:U68),AVERAGE(Data_Initial!T68:V68)),Data_Initial!U68))),"")</f>
        <v>-7.103680943394477</v>
      </c>
      <c r="V68" s="79">
        <f ca="1">IFERROR(IF(V$3="","",(IF($B$3="On",IF(W$3="",AVERAGE(Data_Initial!U68:V68),AVERAGE(Data_Initial!U68:W68)),Data_Initial!V68))),"")</f>
        <v>-9.0907137541589798</v>
      </c>
      <c r="W68" s="79">
        <f ca="1">IFERROR(IF(W$3="","",(IF($B$3="On",IF(X$3="",AVERAGE(Data_Initial!V68:W68),AVERAGE(Data_Initial!V68:X68)),Data_Initial!W68))),"")</f>
        <v>-10.217196097801059</v>
      </c>
      <c r="X68" s="79">
        <f ca="1">IFERROR(IF(X$3="","",(IF($B$3="On",IF(Y$3="",AVERAGE(Data_Initial!W68:X68),AVERAGE(Data_Initial!W68:Y68)),Data_Initial!X68))),"")</f>
        <v>-9.8615784662989956</v>
      </c>
      <c r="Y68" s="79">
        <f ca="1">IFERROR(IF(Y$3="","",(IF($B$3="On",IF(Z$3="",AVERAGE(Data_Initial!X68:Y68),AVERAGE(Data_Initial!X68:Z68)),Data_Initial!Y68))),"")</f>
        <v>-9.8434952515593306</v>
      </c>
      <c r="Z68" s="79">
        <f ca="1">IFERROR(IF(Z$3="","",(IF($B$3="On",IF(AA$3="",AVERAGE(Data_Initial!Y68:Z68),AVERAGE(Data_Initial!Y68:AA68)),Data_Initial!Z68))),"")</f>
        <v>-9.7522474421470964</v>
      </c>
      <c r="AA68" s="79">
        <f ca="1">IFERROR(IF(AA$3="","",(IF($B$3="On",IF(AB$3="",AVERAGE(Data_Initial!Z68:AA68),AVERAGE(Data_Initial!Z68:AB68)),Data_Initial!AA68))),"")</f>
        <v>-11.344304435152161</v>
      </c>
      <c r="AB68" s="79">
        <f ca="1">IFERROR(IF(AB$3="","",(IF($B$3="On",IF(AC$3="",AVERAGE(Data_Initial!AA68:AB68),AVERAGE(Data_Initial!AA68:AC68)),Data_Initial!AB68))),"")</f>
        <v>-12.171690623025199</v>
      </c>
      <c r="AC68" s="79">
        <f ca="1">IFERROR(IF(AC$3="","",(IF($B$3="On",IF(AD$3="",AVERAGE(Data_Initial!AB68:AC68),AVERAGE(Data_Initial!AB68:AD68)),Data_Initial!AC68))),"")</f>
        <v>-10.868758706075363</v>
      </c>
      <c r="AD68" s="79">
        <f ca="1">IFERROR(IF(AD$3="","",(IF($B$3="On",IF(AE$3="",AVERAGE(Data_Initial!AC68:AD68),AVERAGE(Data_Initial!AC68:AE68)),Data_Initial!AD68))),"")</f>
        <v>-10.055413923196729</v>
      </c>
      <c r="AE68" s="79">
        <f ca="1">IFERROR(IF(AE$3="","",(IF($B$3="On",IF(AF$3="",AVERAGE(Data_Initial!AD68:AE68),AVERAGE(Data_Initial!AD68:AF68)),Data_Initial!AE68))),"")</f>
        <v>-9.25432916641026</v>
      </c>
      <c r="AF68" s="79">
        <f ca="1">IFERROR(IF(AF$3="","",(IF($B$3="On",IF(AG$3="",AVERAGE(Data_Initial!AE68:AF68),AVERAGE(Data_Initial!AE68:AG68)),Data_Initial!AF68))),"")</f>
        <v>-9.147466426149693</v>
      </c>
      <c r="AG68" s="79">
        <f ca="1">IFERROR(IF(AG$3="","",(IF($B$3="On",IF(AH$3="",AVERAGE(Data_Initial!AF68:AG68),AVERAGE(Data_Initial!AF68:AH68)),Data_Initial!AG68))),"")</f>
        <v>-5.732754885669693</v>
      </c>
      <c r="AH68" s="79">
        <f ca="1">IFERROR(IF(AH$3="","",(IF($B$3="On",IF(AI$3="",AVERAGE(Data_Initial!AG68:AH68),AVERAGE(Data_Initial!AG68:AI68)),Data_Initial!AH68))),"")</f>
        <v>0.13341590672128648</v>
      </c>
      <c r="AI68" s="79">
        <f ca="1">IFERROR(IF(AI$3="","",(IF($B$3="On",IF(AJ$3="",AVERAGE(Data_Initial!AH68:AI68),AVERAGE(Data_Initial!AH68:AJ68)),Data_Initial!AI68))),"")</f>
        <v>10.425994842805283</v>
      </c>
      <c r="AJ68" s="79">
        <f ca="1">IFERROR(IF(AJ$3="","",(IF($B$3="On",IF(AK$3="",AVERAGE(Data_Initial!AI68:AJ68),AVERAGE(Data_Initial!AI68:AK68)),Data_Initial!AJ68))),"")</f>
        <v>28.001774898098279</v>
      </c>
      <c r="AK68" s="79">
        <f ca="1">IFERROR(IF(AK$3="","",(IF($B$3="On",IF(AL$3="",AVERAGE(Data_Initial!AJ68:AK68),AVERAGE(Data_Initial!AJ68:AL68)),Data_Initial!AK68))),"")</f>
        <v>61.871217734341663</v>
      </c>
      <c r="AL68" s="79">
        <f ca="1">IFERROR(IF(AL$3="","",(IF($B$3="On",IF(AM$3="",AVERAGE(Data_Initial!AK68:AL68),AVERAGE(Data_Initial!AK68:AM68)),Data_Initial!AL68))),"")</f>
        <v>128.52399965618304</v>
      </c>
      <c r="AM68" s="79">
        <f ca="1">IFERROR(IF(AM$3="","",(IF($B$3="On",IF(AN$3="",AVERAGE(Data_Initial!AL68:AM68),AVERAGE(Data_Initial!AL68:AN68)),Data_Initial!AM68))),"")</f>
        <v>255.15364770583099</v>
      </c>
      <c r="AN68" s="79">
        <f ca="1">IFERROR(IF(AN$3="","",(IF($B$3="On",IF(AO$3="",AVERAGE(Data_Initial!AM68:AN68),AVERAGE(Data_Initial!AM68:AO68)),Data_Initial!AN68))),"")</f>
        <v>477.15643442231095</v>
      </c>
      <c r="AO68" s="79">
        <f ca="1">IFERROR(IF(AO$3="","",(IF($B$3="On",IF(AP$3="",AVERAGE(Data_Initial!AN68:AO68),AVERAGE(Data_Initial!AN68:AP68)),Data_Initial!AO68))),"")</f>
        <v>828.27895801037437</v>
      </c>
      <c r="AP68" s="79">
        <f ca="1">IFERROR(IF(AP$3="","",(IF($B$3="On",IF(AQ$3="",AVERAGE(Data_Initial!AO68:AP68),AVERAGE(Data_Initial!AO68:AQ68)),Data_Initial!AP68))),"")</f>
        <v>1026.6688415835579</v>
      </c>
      <c r="AQ68" s="79" t="str">
        <f>IFERROR(IF(AQ$3="","",(IF($B$3="On",IF(AR$3="",AVERAGE(Data_Initial!AP68:AQ68),AVERAGE(Data_Initial!AP68:AR68)),Data_Initial!AQ68))),"")</f>
        <v/>
      </c>
      <c r="AR68" s="79" t="str">
        <f>IFERROR(IF(AR$3="","",(IF($B$3="On",IF(AS$3="",AVERAGE(Data_Initial!AQ68:AR68),AVERAGE(Data_Initial!AQ68:AS68)),Data_Initial!AR68))),"")</f>
        <v/>
      </c>
      <c r="AS68" s="79" t="str">
        <f>IFERROR(IF(AS$3="","",(IF($B$3="On",IF(AT$3="",AVERAGE(Data_Initial!AR68:AS68),AVERAGE(Data_Initial!AR68:AT68)),Data_Initial!AS68))),"")</f>
        <v/>
      </c>
      <c r="AT68" s="79" t="str">
        <f>IFERROR(IF(AT$3="","",(IF($B$3="On",IF(AU$3="",AVERAGE(Data_Initial!AS68:AT68),AVERAGE(Data_Initial!AS68:AU68)),Data_Initial!AT68))),"")</f>
        <v/>
      </c>
      <c r="AU68" s="79" t="str">
        <f>IFERROR(IF(AU$3="","",(IF($B$3="On",IF(AV$3="",AVERAGE(Data_Initial!AT68:AU68),AVERAGE(Data_Initial!AT68:AV68)),Data_Initial!AU68))),"")</f>
        <v/>
      </c>
      <c r="AV68" s="79" t="str">
        <f>IFERROR(IF(AV$3="","",(IF($B$3="On",IF(AW$3="",AVERAGE(Data_Initial!AU68:AV68),AVERAGE(Data_Initial!AU68:AW68)),Data_Initial!AV68))),"")</f>
        <v/>
      </c>
      <c r="AW68" s="79" t="str">
        <f>IFERROR(IF(AW$3="","",(IF($B$3="On",IF(AX$3="",AVERAGE(Data_Initial!AV68:AW68),AVERAGE(Data_Initial!AV68:AX68)),Data_Initial!AW68))),"")</f>
        <v/>
      </c>
      <c r="AX68" s="79" t="str">
        <f>IFERROR(IF(AX$3="","",(IF($B$3="On",IF(AY$3="",AVERAGE(Data_Initial!AW68:AX68),AVERAGE(Data_Initial!AW68:AY68)),Data_Initial!AX68))),"")</f>
        <v/>
      </c>
      <c r="AY68" s="79" t="str">
        <f>IFERROR(IF(AY$3="","",(IF($B$3="On",IF(AZ$3="",AVERAGE(Data_Initial!AX68:AY68),AVERAGE(Data_Initial!AX68:AZ68)),Data_Initial!AY68))),"")</f>
        <v/>
      </c>
      <c r="AZ68" s="79" t="str">
        <f>IFERROR(IF(AZ$3="","",(IF($B$3="On",IF(BA$3="",AVERAGE(Data_Initial!AY68:AZ68),AVERAGE(Data_Initial!AY68:BA68)),Data_Initial!AZ68))),"")</f>
        <v/>
      </c>
      <c r="BA68" s="79"/>
      <c r="BB68" s="79"/>
      <c r="BC68" s="79"/>
      <c r="BD68" s="79"/>
      <c r="BE68" s="79"/>
      <c r="BF68" s="79"/>
      <c r="BG68" s="79"/>
      <c r="BH68" s="79"/>
      <c r="BI68" s="79"/>
      <c r="BJ68" s="79"/>
      <c r="BK68" s="79"/>
      <c r="BL68" s="79"/>
      <c r="BM68" s="79"/>
      <c r="BN68" s="79"/>
      <c r="BO68" s="79"/>
      <c r="BP68" s="79"/>
      <c r="BQ68" s="79"/>
      <c r="BR68" s="79"/>
      <c r="BS68" s="79"/>
      <c r="BT68" s="79"/>
      <c r="BU68" s="79"/>
      <c r="BV68" s="79"/>
      <c r="BW68" s="79"/>
      <c r="BX68" s="79"/>
      <c r="BY68" s="79"/>
      <c r="BZ68" s="79"/>
    </row>
    <row r="69" spans="1:78" x14ac:dyDescent="0.25">
      <c r="A69" s="79">
        <f ca="1">Data_Initial!A69</f>
        <v>1</v>
      </c>
      <c r="B69" s="79" t="str">
        <f ca="1">Data_Initial!B69</f>
        <v>B9</v>
      </c>
      <c r="C69" s="79">
        <f ca="1">IFERROR(IF($B$3="On",AVERAGE(Data_Initial!C69:D69),Data_Initial!C69),"")</f>
        <v>2.7434099071933997</v>
      </c>
      <c r="D69" s="79">
        <f ca="1">IFERROR(IF(D$3="","",(IF($B$3="On",IF(E$3="",AVERAGE(Data_Initial!C69:D69),AVERAGE(Data_Initial!C69:E69)),Data_Initial!D69))),"")</f>
        <v>3.5316480357351003</v>
      </c>
      <c r="E69" s="79">
        <f ca="1">IFERROR(IF(E$3="","",(IF($B$3="On",IF(F$3="",AVERAGE(Data_Initial!D69:E69),AVERAGE(Data_Initial!D69:F69)),Data_Initial!E69))),"")</f>
        <v>8.2093375505325472</v>
      </c>
      <c r="F69" s="79">
        <f ca="1">IFERROR(IF(F$3="","",(IF($B$3="On",IF(G$3="",AVERAGE(Data_Initial!E69:F69),AVERAGE(Data_Initial!E69:G69)),Data_Initial!F69))),"")</f>
        <v>4.9092136075781436</v>
      </c>
      <c r="G69" s="79">
        <f ca="1">IFERROR(IF(G$3="","",(IF($B$3="On",IF(H$3="",AVERAGE(Data_Initial!F69:G69),AVERAGE(Data_Initial!F69:H69)),Data_Initial!G69))),"")</f>
        <v>2.6866472863269633</v>
      </c>
      <c r="H69" s="79">
        <f ca="1">IFERROR(IF(H$3="","",(IF($B$3="On",IF(I$3="",AVERAGE(Data_Initial!G69:H69),AVERAGE(Data_Initial!G69:I69)),Data_Initial!H69))),"")</f>
        <v>-0.22519659746240062</v>
      </c>
      <c r="I69" s="79">
        <f ca="1">IFERROR(IF(I$3="","",(IF($B$3="On",IF(J$3="",AVERAGE(Data_Initial!H69:I69),AVERAGE(Data_Initial!H69:J69)),Data_Initial!I69))),"")</f>
        <v>-0.54448856945191604</v>
      </c>
      <c r="J69" s="79">
        <f ca="1">IFERROR(IF(J$3="","",(IF($B$3="On",IF(K$3="",AVERAGE(Data_Initial!I69:J69),AVERAGE(Data_Initial!I69:K69)),Data_Initial!J69))),"")</f>
        <v>0.80518688066998401</v>
      </c>
      <c r="K69" s="79">
        <f ca="1">IFERROR(IF(K$3="","",(IF($B$3="On",IF(L$3="",AVERAGE(Data_Initial!J69:K69),AVERAGE(Data_Initial!J69:L69)),Data_Initial!K69))),"")</f>
        <v>1.2991778193512216</v>
      </c>
      <c r="L69" s="79">
        <f ca="1">IFERROR(IF(L$3="","",(IF($B$3="On",IF(M$3="",AVERAGE(Data_Initial!K69:L69),AVERAGE(Data_Initial!K69:M69)),Data_Initial!L69))),"")</f>
        <v>1.3725514729671904</v>
      </c>
      <c r="M69" s="79">
        <f ca="1">IFERROR(IF(M$3="","",(IF($B$3="On",IF(N$3="",AVERAGE(Data_Initial!L69:M69),AVERAGE(Data_Initial!L69:N69)),Data_Initial!M69))),"")</f>
        <v>0.16748218171187701</v>
      </c>
      <c r="N69" s="79">
        <f ca="1">IFERROR(IF(N$3="","",(IF($B$3="On",IF(O$3="",AVERAGE(Data_Initial!M69:N69),AVERAGE(Data_Initial!M69:O69)),Data_Initial!N69))),"")</f>
        <v>-2.2887445681030831</v>
      </c>
      <c r="O69" s="79">
        <f ca="1">IFERROR(IF(O$3="","",(IF($B$3="On",IF(P$3="",AVERAGE(Data_Initial!N69:O69),AVERAGE(Data_Initial!N69:P69)),Data_Initial!O69))),"")</f>
        <v>-5.08335813843496</v>
      </c>
      <c r="P69" s="79">
        <f ca="1">IFERROR(IF(P$3="","",(IF($B$3="On",IF(Q$3="",AVERAGE(Data_Initial!O69:P69),AVERAGE(Data_Initial!O69:Q69)),Data_Initial!P69))),"")</f>
        <v>-4.8678062602687842</v>
      </c>
      <c r="Q69" s="79">
        <f ca="1">IFERROR(IF(Q$3="","",(IF($B$3="On",IF(R$3="",AVERAGE(Data_Initial!P69:Q69),AVERAGE(Data_Initial!P69:R69)),Data_Initial!Q69))),"")</f>
        <v>-4.1806789739087735</v>
      </c>
      <c r="R69" s="79">
        <f ca="1">IFERROR(IF(R$3="","",(IF($B$3="On",IF(S$3="",AVERAGE(Data_Initial!Q69:R69),AVERAGE(Data_Initial!Q69:S69)),Data_Initial!R69))),"")</f>
        <v>-4.131519753121057</v>
      </c>
      <c r="S69" s="79">
        <f ca="1">IFERROR(IF(S$3="","",(IF($B$3="On",IF(T$3="",AVERAGE(Data_Initial!R69:S69),AVERAGE(Data_Initial!R69:T69)),Data_Initial!S69))),"")</f>
        <v>-5.566750230334943</v>
      </c>
      <c r="T69" s="79">
        <f ca="1">IFERROR(IF(T$3="","",(IF($B$3="On",IF(U$3="",AVERAGE(Data_Initial!S69:T69),AVERAGE(Data_Initial!S69:U69)),Data_Initial!T69))),"")</f>
        <v>-4.6379819110385734</v>
      </c>
      <c r="U69" s="79">
        <f ca="1">IFERROR(IF(U$3="","",(IF($B$3="On",IF(V$3="",AVERAGE(Data_Initial!T69:U69),AVERAGE(Data_Initial!T69:V69)),Data_Initial!U69))),"")</f>
        <v>-5.3198093009174636</v>
      </c>
      <c r="V69" s="79">
        <f ca="1">IFERROR(IF(V$3="","",(IF($B$3="On",IF(W$3="",AVERAGE(Data_Initial!U69:V69),AVERAGE(Data_Initial!U69:W69)),Data_Initial!V69))),"")</f>
        <v>-3.8026686387174773</v>
      </c>
      <c r="W69" s="79">
        <f ca="1">IFERROR(IF(W$3="","",(IF($B$3="On",IF(X$3="",AVERAGE(Data_Initial!V69:W69),AVERAGE(Data_Initial!V69:X69)),Data_Initial!W69))),"")</f>
        <v>-4.7832736204779076</v>
      </c>
      <c r="X69" s="79">
        <f ca="1">IFERROR(IF(X$3="","",(IF($B$3="On",IF(Y$3="",AVERAGE(Data_Initial!W69:X69),AVERAGE(Data_Initial!W69:Y69)),Data_Initial!X69))),"")</f>
        <v>-1.8399482401703906</v>
      </c>
      <c r="Y69" s="79">
        <f ca="1">IFERROR(IF(Y$3="","",(IF($B$3="On",IF(Z$3="",AVERAGE(Data_Initial!X69:Y69),AVERAGE(Data_Initial!X69:Z69)),Data_Initial!Y69))),"")</f>
        <v>-1.573025895926093</v>
      </c>
      <c r="Z69" s="79">
        <f ca="1">IFERROR(IF(Z$3="","",(IF($B$3="On",IF(AA$3="",AVERAGE(Data_Initial!Y69:Z69),AVERAGE(Data_Initial!Y69:AA69)),Data_Initial!Z69))),"")</f>
        <v>-0.45671894915630967</v>
      </c>
      <c r="AA69" s="79">
        <f ca="1">IFERROR(IF(AA$3="","",(IF($B$3="On",IF(AB$3="",AVERAGE(Data_Initial!Z69:AA69),AVERAGE(Data_Initial!Z69:AB69)),Data_Initial!AA69))),"")</f>
        <v>-0.81496828329363658</v>
      </c>
      <c r="AB69" s="79">
        <f ca="1">IFERROR(IF(AB$3="","",(IF($B$3="On",IF(AC$3="",AVERAGE(Data_Initial!AA69:AB69),AVERAGE(Data_Initial!AA69:AC69)),Data_Initial!AB69))),"")</f>
        <v>-1.1592946709427745</v>
      </c>
      <c r="AC69" s="79">
        <f ca="1">IFERROR(IF(AC$3="","",(IF($B$3="On",IF(AD$3="",AVERAGE(Data_Initial!AB69:AC69),AVERAGE(Data_Initial!AB69:AD69)),Data_Initial!AC69))),"")</f>
        <v>-2.0513123828007642</v>
      </c>
      <c r="AD69" s="79">
        <f ca="1">IFERROR(IF(AD$3="","",(IF($B$3="On",IF(AE$3="",AVERAGE(Data_Initial!AC69:AD69),AVERAGE(Data_Initial!AC69:AE69)),Data_Initial!AD69))),"")</f>
        <v>-3.5095767683331673</v>
      </c>
      <c r="AE69" s="79">
        <f ca="1">IFERROR(IF(AE$3="","",(IF($B$3="On",IF(AF$3="",AVERAGE(Data_Initial!AD69:AE69),AVERAGE(Data_Initial!AD69:AF69)),Data_Initial!AE69))),"")</f>
        <v>-4.07716158236705</v>
      </c>
      <c r="AF69" s="79">
        <f ca="1">IFERROR(IF(AF$3="","",(IF($B$3="On",IF(AG$3="",AVERAGE(Data_Initial!AE69:AF69),AVERAGE(Data_Initial!AE69:AG69)),Data_Initial!AF69))),"")</f>
        <v>-4.0316005729418967</v>
      </c>
      <c r="AG69" s="79">
        <f ca="1">IFERROR(IF(AG$3="","",(IF($B$3="On",IF(AH$3="",AVERAGE(Data_Initial!AF69:AG69),AVERAGE(Data_Initial!AF69:AH69)),Data_Initial!AG69))),"")</f>
        <v>-1.2890251017073133</v>
      </c>
      <c r="AH69" s="79">
        <f ca="1">IFERROR(IF(AH$3="","",(IF($B$3="On",IF(AI$3="",AVERAGE(Data_Initial!AG69:AH69),AVERAGE(Data_Initial!AG69:AI69)),Data_Initial!AH69))),"")</f>
        <v>-2.3273806051987167</v>
      </c>
      <c r="AI69" s="79">
        <f ca="1">IFERROR(IF(AI$3="","",(IF($B$3="On",IF(AJ$3="",AVERAGE(Data_Initial!AH69:AI69),AVERAGE(Data_Initial!AH69:AJ69)),Data_Initial!AI69))),"")</f>
        <v>-1.3821309675833326</v>
      </c>
      <c r="AJ69" s="79">
        <f ca="1">IFERROR(IF(AJ$3="","",(IF($B$3="On",IF(AK$3="",AVERAGE(Data_Initial!AI69:AJ69),AVERAGE(Data_Initial!AI69:AK69)),Data_Initial!AJ69))),"")</f>
        <v>-2.6357720238099027</v>
      </c>
      <c r="AK69" s="79">
        <f ca="1">IFERROR(IF(AK$3="","",(IF($B$3="On",IF(AL$3="",AVERAGE(Data_Initial!AJ69:AK69),AVERAGE(Data_Initial!AJ69:AL69)),Data_Initial!AK69))),"")</f>
        <v>-1.9986440613024594</v>
      </c>
      <c r="AL69" s="79">
        <f ca="1">IFERROR(IF(AL$3="","",(IF($B$3="On",IF(AM$3="",AVERAGE(Data_Initial!AK69:AL69),AVERAGE(Data_Initial!AK69:AM69)),Data_Initial!AL69))),"")</f>
        <v>-2.5566478467979636</v>
      </c>
      <c r="AM69" s="79">
        <f ca="1">IFERROR(IF(AM$3="","",(IF($B$3="On",IF(AN$3="",AVERAGE(Data_Initial!AL69:AM69),AVERAGE(Data_Initial!AL69:AN69)),Data_Initial!AM69))),"")</f>
        <v>-0.46689675835750677</v>
      </c>
      <c r="AN69" s="79">
        <f ca="1">IFERROR(IF(AN$3="","",(IF($B$3="On",IF(AO$3="",AVERAGE(Data_Initial!AM69:AN69),AVERAGE(Data_Initial!AM69:AO69)),Data_Initial!AN69))),"")</f>
        <v>3.0186861998360364</v>
      </c>
      <c r="AO69" s="79">
        <f ca="1">IFERROR(IF(AO$3="","",(IF($B$3="On",IF(AP$3="",AVERAGE(Data_Initial!AN69:AO69),AVERAGE(Data_Initial!AN69:AP69)),Data_Initial!AO69))),"")</f>
        <v>6.9456416096249995</v>
      </c>
      <c r="AP69" s="79">
        <f ca="1">IFERROR(IF(AP$3="","",(IF($B$3="On",IF(AQ$3="",AVERAGE(Data_Initial!AO69:AP69),AVERAGE(Data_Initial!AO69:AQ69)),Data_Initial!AP69))),"")</f>
        <v>8.2337532780329656</v>
      </c>
      <c r="AQ69" s="79" t="str">
        <f>IFERROR(IF(AQ$3="","",(IF($B$3="On",IF(AR$3="",AVERAGE(Data_Initial!AP69:AQ69),AVERAGE(Data_Initial!AP69:AR69)),Data_Initial!AQ69))),"")</f>
        <v/>
      </c>
      <c r="AR69" s="79" t="str">
        <f>IFERROR(IF(AR$3="","",(IF($B$3="On",IF(AS$3="",AVERAGE(Data_Initial!AQ69:AR69),AVERAGE(Data_Initial!AQ69:AS69)),Data_Initial!AR69))),"")</f>
        <v/>
      </c>
      <c r="AS69" s="79" t="str">
        <f>IFERROR(IF(AS$3="","",(IF($B$3="On",IF(AT$3="",AVERAGE(Data_Initial!AR69:AS69),AVERAGE(Data_Initial!AR69:AT69)),Data_Initial!AS69))),"")</f>
        <v/>
      </c>
      <c r="AT69" s="79" t="str">
        <f>IFERROR(IF(AT$3="","",(IF($B$3="On",IF(AU$3="",AVERAGE(Data_Initial!AS69:AT69),AVERAGE(Data_Initial!AS69:AU69)),Data_Initial!AT69))),"")</f>
        <v/>
      </c>
      <c r="AU69" s="79" t="str">
        <f>IFERROR(IF(AU$3="","",(IF($B$3="On",IF(AV$3="",AVERAGE(Data_Initial!AT69:AU69),AVERAGE(Data_Initial!AT69:AV69)),Data_Initial!AU69))),"")</f>
        <v/>
      </c>
      <c r="AV69" s="79" t="str">
        <f>IFERROR(IF(AV$3="","",(IF($B$3="On",IF(AW$3="",AVERAGE(Data_Initial!AU69:AV69),AVERAGE(Data_Initial!AU69:AW69)),Data_Initial!AV69))),"")</f>
        <v/>
      </c>
      <c r="AW69" s="79" t="str">
        <f>IFERROR(IF(AW$3="","",(IF($B$3="On",IF(AX$3="",AVERAGE(Data_Initial!AV69:AW69),AVERAGE(Data_Initial!AV69:AX69)),Data_Initial!AW69))),"")</f>
        <v/>
      </c>
      <c r="AX69" s="79" t="str">
        <f>IFERROR(IF(AX$3="","",(IF($B$3="On",IF(AY$3="",AVERAGE(Data_Initial!AW69:AX69),AVERAGE(Data_Initial!AW69:AY69)),Data_Initial!AX69))),"")</f>
        <v/>
      </c>
      <c r="AY69" s="79" t="str">
        <f>IFERROR(IF(AY$3="","",(IF($B$3="On",IF(AZ$3="",AVERAGE(Data_Initial!AX69:AY69),AVERAGE(Data_Initial!AX69:AZ69)),Data_Initial!AY69))),"")</f>
        <v/>
      </c>
      <c r="AZ69" s="79" t="str">
        <f>IFERROR(IF(AZ$3="","",(IF($B$3="On",IF(BA$3="",AVERAGE(Data_Initial!AY69:AZ69),AVERAGE(Data_Initial!AY69:BA69)),Data_Initial!AZ69))),"")</f>
        <v/>
      </c>
      <c r="BA69" s="79"/>
      <c r="BB69" s="79"/>
      <c r="BC69" s="79"/>
      <c r="BD69" s="79"/>
      <c r="BE69" s="79"/>
      <c r="BF69" s="79"/>
      <c r="BG69" s="79"/>
      <c r="BH69" s="79"/>
      <c r="BI69" s="79"/>
      <c r="BJ69" s="79"/>
      <c r="BK69" s="79"/>
      <c r="BL69" s="79"/>
      <c r="BM69" s="79"/>
      <c r="BN69" s="79"/>
      <c r="BO69" s="79"/>
      <c r="BP69" s="79"/>
      <c r="BQ69" s="79"/>
      <c r="BR69" s="79"/>
      <c r="BS69" s="79"/>
      <c r="BT69" s="79"/>
      <c r="BU69" s="79"/>
      <c r="BV69" s="79"/>
      <c r="BW69" s="79"/>
      <c r="BX69" s="79"/>
      <c r="BY69" s="79"/>
      <c r="BZ69" s="79"/>
    </row>
    <row r="70" spans="1:78" x14ac:dyDescent="0.25">
      <c r="A70" s="79">
        <f ca="1">Data_Initial!A70</f>
        <v>1</v>
      </c>
      <c r="B70" s="79" t="str">
        <f ca="1">Data_Initial!B70</f>
        <v>C9</v>
      </c>
      <c r="C70" s="79">
        <f ca="1">IFERROR(IF($B$3="On",AVERAGE(Data_Initial!C70:D70),Data_Initial!C70),"")</f>
        <v>3.25877857970272</v>
      </c>
      <c r="D70" s="79">
        <f ca="1">IFERROR(IF(D$3="","",(IF($B$3="On",IF(E$3="",AVERAGE(Data_Initial!C70:D70),AVERAGE(Data_Initial!C70:E70)),Data_Initial!D70))),"")</f>
        <v>2.3157827510365974</v>
      </c>
      <c r="E70" s="79">
        <f ca="1">IFERROR(IF(E$3="","",(IF($B$3="On",IF(F$3="",AVERAGE(Data_Initial!D70:E70),AVERAGE(Data_Initial!D70:F70)),Data_Initial!E70))),"")</f>
        <v>2.4739395676477507</v>
      </c>
      <c r="F70" s="79">
        <f ca="1">IFERROR(IF(F$3="","",(IF($B$3="On",IF(G$3="",AVERAGE(Data_Initial!E70:F70),AVERAGE(Data_Initial!E70:G70)),Data_Initial!F70))),"")</f>
        <v>1.7001402753198811</v>
      </c>
      <c r="G70" s="79">
        <f ca="1">IFERROR(IF(G$3="","",(IF($B$3="On",IF(H$3="",AVERAGE(Data_Initial!F70:G70),AVERAGE(Data_Initial!F70:H70)),Data_Initial!G70))),"")</f>
        <v>1.1065158543219702</v>
      </c>
      <c r="H70" s="79">
        <f ca="1">IFERROR(IF(H$3="","",(IF($B$3="On",IF(I$3="",AVERAGE(Data_Initial!G70:H70),AVERAGE(Data_Initial!G70:I70)),Data_Initial!H70))),"")</f>
        <v>0.25410900814207138</v>
      </c>
      <c r="I70" s="79">
        <f ca="1">IFERROR(IF(I$3="","",(IF($B$3="On",IF(J$3="",AVERAGE(Data_Initial!H70:I70),AVERAGE(Data_Initial!H70:J70)),Data_Initial!I70))),"")</f>
        <v>-1.1618826533517652</v>
      </c>
      <c r="J70" s="79">
        <f ca="1">IFERROR(IF(J$3="","",(IF($B$3="On",IF(K$3="",AVERAGE(Data_Initial!I70:J70),AVERAGE(Data_Initial!I70:K70)),Data_Initial!J70))),"")</f>
        <v>-1.1454471606133054</v>
      </c>
      <c r="K70" s="79">
        <f ca="1">IFERROR(IF(K$3="","",(IF($B$3="On",IF(L$3="",AVERAGE(Data_Initial!J70:K70),AVERAGE(Data_Initial!J70:L70)),Data_Initial!K70))),"")</f>
        <v>0.70453684210376011</v>
      </c>
      <c r="L70" s="79">
        <f ca="1">IFERROR(IF(L$3="","",(IF($B$3="On",IF(M$3="",AVERAGE(Data_Initial!K70:L70),AVERAGE(Data_Initial!K70:M70)),Data_Initial!L70))),"")</f>
        <v>1.0578718066188535</v>
      </c>
      <c r="M70" s="79">
        <f ca="1">IFERROR(IF(M$3="","",(IF($B$3="On",IF(N$3="",AVERAGE(Data_Initial!L70:M70),AVERAGE(Data_Initial!L70:N70)),Data_Initial!M70))),"")</f>
        <v>1.7153251635956324</v>
      </c>
      <c r="N70" s="79">
        <f ca="1">IFERROR(IF(N$3="","",(IF($B$3="On",IF(O$3="",AVERAGE(Data_Initial!M70:N70),AVERAGE(Data_Initial!M70:O70)),Data_Initial!N70))),"")</f>
        <v>-0.70755151400635474</v>
      </c>
      <c r="O70" s="79">
        <f ca="1">IFERROR(IF(O$3="","",(IF($B$3="On",IF(P$3="",AVERAGE(Data_Initial!N70:O70),AVERAGE(Data_Initial!N70:P70)),Data_Initial!O70))),"")</f>
        <v>-1.5792587116626848</v>
      </c>
      <c r="P70" s="79">
        <f ca="1">IFERROR(IF(P$3="","",(IF($B$3="On",IF(Q$3="",AVERAGE(Data_Initial!O70:P70),AVERAGE(Data_Initial!O70:Q70)),Data_Initial!P70))),"")</f>
        <v>-3.4154444917733904</v>
      </c>
      <c r="Q70" s="79">
        <f ca="1">IFERROR(IF(Q$3="","",(IF($B$3="On",IF(R$3="",AVERAGE(Data_Initial!P70:Q70),AVERAGE(Data_Initial!P70:R70)),Data_Initial!Q70))),"")</f>
        <v>-2.5454645136842373</v>
      </c>
      <c r="R70" s="79">
        <f ca="1">IFERROR(IF(R$3="","",(IF($B$3="On",IF(S$3="",AVERAGE(Data_Initial!Q70:R70),AVERAGE(Data_Initial!Q70:S70)),Data_Initial!R70))),"")</f>
        <v>-0.32745091881133731</v>
      </c>
      <c r="S70" s="79">
        <f ca="1">IFERROR(IF(S$3="","",(IF($B$3="On",IF(T$3="",AVERAGE(Data_Initial!R70:S70),AVERAGE(Data_Initial!R70:T70)),Data_Initial!S70))),"")</f>
        <v>1.2431619802588703</v>
      </c>
      <c r="T70" s="79">
        <f ca="1">IFERROR(IF(T$3="","",(IF($B$3="On",IF(U$3="",AVERAGE(Data_Initial!S70:T70),AVERAGE(Data_Initial!S70:U70)),Data_Initial!T70))),"")</f>
        <v>0.47241173913304396</v>
      </c>
      <c r="U70" s="79">
        <f ca="1">IFERROR(IF(U$3="","",(IF($B$3="On",IF(V$3="",AVERAGE(Data_Initial!T70:U70),AVERAGE(Data_Initial!T70:V70)),Data_Initial!U70))),"")</f>
        <v>0.24960684567940739</v>
      </c>
      <c r="V70" s="79">
        <f ca="1">IFERROR(IF(V$3="","",(IF($B$3="On",IF(W$3="",AVERAGE(Data_Initial!U70:V70),AVERAGE(Data_Initial!U70:W70)),Data_Initial!V70))),"")</f>
        <v>-0.41961326188099318</v>
      </c>
      <c r="W70" s="79">
        <f ca="1">IFERROR(IF(W$3="","",(IF($B$3="On",IF(X$3="",AVERAGE(Data_Initial!V70:W70),AVERAGE(Data_Initial!V70:X70)),Data_Initial!W70))),"")</f>
        <v>-7.5720097011065706E-3</v>
      </c>
      <c r="X70" s="79">
        <f ca="1">IFERROR(IF(X$3="","",(IF($B$3="On",IF(Y$3="",AVERAGE(Data_Initial!W70:X70),AVERAGE(Data_Initial!W70:Y70)),Data_Initial!X70))),"")</f>
        <v>-0.82387319837258988</v>
      </c>
      <c r="Y70" s="79">
        <f ca="1">IFERROR(IF(Y$3="","",(IF($B$3="On",IF(Z$3="",AVERAGE(Data_Initial!X70:Y70),AVERAGE(Data_Initial!X70:Z70)),Data_Initial!Y70))),"")</f>
        <v>-0.86535424352920665</v>
      </c>
      <c r="Z70" s="79">
        <f ca="1">IFERROR(IF(Z$3="","",(IF($B$3="On",IF(AA$3="",AVERAGE(Data_Initial!Y70:Z70),AVERAGE(Data_Initial!Y70:AA70)),Data_Initial!Z70))),"")</f>
        <v>0.21739951181537664</v>
      </c>
      <c r="AA70" s="79">
        <f ca="1">IFERROR(IF(AA$3="","",(IF($B$3="On",IF(AB$3="",AVERAGE(Data_Initial!Z70:AA70),AVERAGE(Data_Initial!Z70:AB70)),Data_Initial!AA70))),"")</f>
        <v>0.69479348359891324</v>
      </c>
      <c r="AB70" s="79">
        <f ca="1">IFERROR(IF(AB$3="","",(IF($B$3="On",IF(AC$3="",AVERAGE(Data_Initial!AA70:AB70),AVERAGE(Data_Initial!AA70:AC70)),Data_Initial!AB70))),"")</f>
        <v>0.99707260870521319</v>
      </c>
      <c r="AC70" s="79">
        <f ca="1">IFERROR(IF(AC$3="","",(IF($B$3="On",IF(AD$3="",AVERAGE(Data_Initial!AB70:AC70),AVERAGE(Data_Initial!AB70:AD70)),Data_Initial!AC70))),"")</f>
        <v>0.98990378213056651</v>
      </c>
      <c r="AD70" s="79">
        <f ca="1">IFERROR(IF(AD$3="","",(IF($B$3="On",IF(AE$3="",AVERAGE(Data_Initial!AC70:AD70),AVERAGE(Data_Initial!AC70:AE70)),Data_Initial!AD70))),"")</f>
        <v>0.37988404403722459</v>
      </c>
      <c r="AE70" s="79">
        <f ca="1">IFERROR(IF(AE$3="","",(IF($B$3="On",IF(AF$3="",AVERAGE(Data_Initial!AD70:AE70),AVERAGE(Data_Initial!AD70:AF70)),Data_Initial!AE70))),"")</f>
        <v>0.90931163518477331</v>
      </c>
      <c r="AF70" s="79">
        <f ca="1">IFERROR(IF(AF$3="","",(IF($B$3="On",IF(AG$3="",AVERAGE(Data_Initial!AE70:AF70),AVERAGE(Data_Initial!AE70:AG70)),Data_Initial!AF70))),"")</f>
        <v>-1.3315160370322399</v>
      </c>
      <c r="AG70" s="79">
        <f ca="1">IFERROR(IF(AG$3="","",(IF($B$3="On",IF(AH$3="",AVERAGE(Data_Initial!AF70:AG70),AVERAGE(Data_Initial!AF70:AH70)),Data_Initial!AG70))),"")</f>
        <v>-1.6944287780236971</v>
      </c>
      <c r="AH70" s="79">
        <f ca="1">IFERROR(IF(AH$3="","",(IF($B$3="On",IF(AI$3="",AVERAGE(Data_Initial!AG70:AH70),AVERAGE(Data_Initial!AG70:AI70)),Data_Initial!AH70))),"")</f>
        <v>-1.9539019691530186</v>
      </c>
      <c r="AI70" s="79">
        <f ca="1">IFERROR(IF(AI$3="","",(IF($B$3="On",IF(AJ$3="",AVERAGE(Data_Initial!AH70:AI70),AVERAGE(Data_Initial!AH70:AJ70)),Data_Initial!AI70))),"")</f>
        <v>-0.39106215056184168</v>
      </c>
      <c r="AJ70" s="79">
        <f ca="1">IFERROR(IF(AJ$3="","",(IF($B$3="On",IF(AK$3="",AVERAGE(Data_Initial!AI70:AJ70),AVERAGE(Data_Initial!AI70:AK70)),Data_Initial!AJ70))),"")</f>
        <v>0.27525846624303063</v>
      </c>
      <c r="AK70" s="79">
        <f ca="1">IFERROR(IF(AK$3="","",(IF($B$3="On",IF(AL$3="",AVERAGE(Data_Initial!AJ70:AK70),AVERAGE(Data_Initial!AJ70:AL70)),Data_Initial!AK70))),"")</f>
        <v>0.47643951124018707</v>
      </c>
      <c r="AL70" s="79">
        <f ca="1">IFERROR(IF(AL$3="","",(IF($B$3="On",IF(AM$3="",AVERAGE(Data_Initial!AK70:AL70),AVERAGE(Data_Initial!AK70:AM70)),Data_Initial!AL70))),"")</f>
        <v>1.1727130764000633</v>
      </c>
      <c r="AM70" s="79">
        <f ca="1">IFERROR(IF(AM$3="","",(IF($B$3="On",IF(AN$3="",AVERAGE(Data_Initial!AL70:AM70),AVERAGE(Data_Initial!AL70:AN70)),Data_Initial!AM70))),"")</f>
        <v>5.6203239112246637</v>
      </c>
      <c r="AN70" s="79">
        <f ca="1">IFERROR(IF(AN$3="","",(IF($B$3="On",IF(AO$3="",AVERAGE(Data_Initial!AM70:AN70),AVERAGE(Data_Initial!AM70:AO70)),Data_Initial!AN70))),"")</f>
        <v>14.510235807460049</v>
      </c>
      <c r="AO70" s="79">
        <f ca="1">IFERROR(IF(AO$3="","",(IF($B$3="On",IF(AP$3="",AVERAGE(Data_Initial!AN70:AO70),AVERAGE(Data_Initial!AN70:AP70)),Data_Initial!AO70))),"")</f>
        <v>34.0187466112381</v>
      </c>
      <c r="AP70" s="79">
        <f ca="1">IFERROR(IF(AP$3="","",(IF($B$3="On",IF(AQ$3="",AVERAGE(Data_Initial!AO70:AP70),AVERAGE(Data_Initial!AO70:AQ70)),Data_Initial!AP70))),"")</f>
        <v>43.799697759356398</v>
      </c>
      <c r="AQ70" s="79" t="str">
        <f>IFERROR(IF(AQ$3="","",(IF($B$3="On",IF(AR$3="",AVERAGE(Data_Initial!AP70:AQ70),AVERAGE(Data_Initial!AP70:AR70)),Data_Initial!AQ70))),"")</f>
        <v/>
      </c>
      <c r="AR70" s="79" t="str">
        <f>IFERROR(IF(AR$3="","",(IF($B$3="On",IF(AS$3="",AVERAGE(Data_Initial!AQ70:AR70),AVERAGE(Data_Initial!AQ70:AS70)),Data_Initial!AR70))),"")</f>
        <v/>
      </c>
      <c r="AS70" s="79" t="str">
        <f>IFERROR(IF(AS$3="","",(IF($B$3="On",IF(AT$3="",AVERAGE(Data_Initial!AR70:AS70),AVERAGE(Data_Initial!AR70:AT70)),Data_Initial!AS70))),"")</f>
        <v/>
      </c>
      <c r="AT70" s="79" t="str">
        <f>IFERROR(IF(AT$3="","",(IF($B$3="On",IF(AU$3="",AVERAGE(Data_Initial!AS70:AT70),AVERAGE(Data_Initial!AS70:AU70)),Data_Initial!AT70))),"")</f>
        <v/>
      </c>
      <c r="AU70" s="79" t="str">
        <f>IFERROR(IF(AU$3="","",(IF($B$3="On",IF(AV$3="",AVERAGE(Data_Initial!AT70:AU70),AVERAGE(Data_Initial!AT70:AV70)),Data_Initial!AU70))),"")</f>
        <v/>
      </c>
      <c r="AV70" s="79" t="str">
        <f>IFERROR(IF(AV$3="","",(IF($B$3="On",IF(AW$3="",AVERAGE(Data_Initial!AU70:AV70),AVERAGE(Data_Initial!AU70:AW70)),Data_Initial!AV70))),"")</f>
        <v/>
      </c>
      <c r="AW70" s="79" t="str">
        <f>IFERROR(IF(AW$3="","",(IF($B$3="On",IF(AX$3="",AVERAGE(Data_Initial!AV70:AW70),AVERAGE(Data_Initial!AV70:AX70)),Data_Initial!AW70))),"")</f>
        <v/>
      </c>
      <c r="AX70" s="79" t="str">
        <f>IFERROR(IF(AX$3="","",(IF($B$3="On",IF(AY$3="",AVERAGE(Data_Initial!AW70:AX70),AVERAGE(Data_Initial!AW70:AY70)),Data_Initial!AX70))),"")</f>
        <v/>
      </c>
      <c r="AY70" s="79" t="str">
        <f>IFERROR(IF(AY$3="","",(IF($B$3="On",IF(AZ$3="",AVERAGE(Data_Initial!AX70:AY70),AVERAGE(Data_Initial!AX70:AZ70)),Data_Initial!AY70))),"")</f>
        <v/>
      </c>
      <c r="AZ70" s="79" t="str">
        <f>IFERROR(IF(AZ$3="","",(IF($B$3="On",IF(BA$3="",AVERAGE(Data_Initial!AY70:AZ70),AVERAGE(Data_Initial!AY70:BA70)),Data_Initial!AZ70))),"")</f>
        <v/>
      </c>
      <c r="BA70" s="79"/>
      <c r="BB70" s="79"/>
      <c r="BC70" s="79"/>
      <c r="BD70" s="79"/>
      <c r="BE70" s="79"/>
      <c r="BF70" s="79"/>
      <c r="BG70" s="79"/>
      <c r="BH70" s="79"/>
      <c r="BI70" s="79"/>
      <c r="BJ70" s="79"/>
      <c r="BK70" s="79"/>
      <c r="BL70" s="79"/>
      <c r="BM70" s="79"/>
      <c r="BN70" s="79"/>
      <c r="BO70" s="79"/>
      <c r="BP70" s="79"/>
      <c r="BQ70" s="79"/>
      <c r="BR70" s="79"/>
      <c r="BS70" s="79"/>
      <c r="BT70" s="79"/>
      <c r="BU70" s="79"/>
      <c r="BV70" s="79"/>
      <c r="BW70" s="79"/>
      <c r="BX70" s="79"/>
      <c r="BY70" s="79"/>
      <c r="BZ70" s="79"/>
    </row>
    <row r="71" spans="1:78" x14ac:dyDescent="0.25">
      <c r="A71" s="79">
        <f ca="1">Data_Initial!A71</f>
        <v>1</v>
      </c>
      <c r="B71" s="79" t="str">
        <f ca="1">Data_Initial!B71</f>
        <v>D9</v>
      </c>
      <c r="C71" s="79">
        <f ca="1">IFERROR(IF($B$3="On",AVERAGE(Data_Initial!C71:D71),Data_Initial!C71),"")</f>
        <v>19.357071212381651</v>
      </c>
      <c r="D71" s="79">
        <f ca="1">IFERROR(IF(D$3="","",(IF($B$3="On",IF(E$3="",AVERAGE(Data_Initial!C71:D71),AVERAGE(Data_Initial!C71:E71)),Data_Initial!D71))),"")</f>
        <v>15.8294431178166</v>
      </c>
      <c r="E71" s="79">
        <f ca="1">IFERROR(IF(E$3="","",(IF($B$3="On",IF(F$3="",AVERAGE(Data_Initial!D71:E71),AVERAGE(Data_Initial!D71:F71)),Data_Initial!E71))),"")</f>
        <v>12.20181763400492</v>
      </c>
      <c r="F71" s="79">
        <f ca="1">IFERROR(IF(F$3="","",(IF($B$3="On",IF(G$3="",AVERAGE(Data_Initial!E71:F71),AVERAGE(Data_Initial!E71:G71)),Data_Initial!F71))),"")</f>
        <v>7.041921236979003</v>
      </c>
      <c r="G71" s="79">
        <f ca="1">IFERROR(IF(G$3="","",(IF($B$3="On",IF(H$3="",AVERAGE(Data_Initial!F71:G71),AVERAGE(Data_Initial!F71:H71)),Data_Initial!G71))),"")</f>
        <v>4.4363827155533135</v>
      </c>
      <c r="H71" s="79">
        <f ca="1">IFERROR(IF(H$3="","",(IF($B$3="On",IF(I$3="",AVERAGE(Data_Initial!G71:H71),AVERAGE(Data_Initial!G71:I71)),Data_Initial!H71))),"")</f>
        <v>2.7288364374248903</v>
      </c>
      <c r="I71" s="79">
        <f ca="1">IFERROR(IF(I$3="","",(IF($B$3="On",IF(J$3="",AVERAGE(Data_Initial!H71:I71),AVERAGE(Data_Initial!H71:J71)),Data_Initial!I71))),"")</f>
        <v>-3.5091028191027718E-3</v>
      </c>
      <c r="J71" s="79">
        <f ca="1">IFERROR(IF(J$3="","",(IF($B$3="On",IF(K$3="",AVERAGE(Data_Initial!I71:J71),AVERAGE(Data_Initial!I71:K71)),Data_Initial!J71))),"")</f>
        <v>-0.41926471422539008</v>
      </c>
      <c r="K71" s="79">
        <f ca="1">IFERROR(IF(K$3="","",(IF($B$3="On",IF(L$3="",AVERAGE(Data_Initial!J71:K71),AVERAGE(Data_Initial!J71:L71)),Data_Initial!K71))),"")</f>
        <v>-2.0593892527419171</v>
      </c>
      <c r="L71" s="79">
        <f ca="1">IFERROR(IF(L$3="","",(IF($B$3="On",IF(M$3="",AVERAGE(Data_Initial!K71:L71),AVERAGE(Data_Initial!K71:M71)),Data_Initial!L71))),"")</f>
        <v>-2.1220695781579102</v>
      </c>
      <c r="M71" s="79">
        <f ca="1">IFERROR(IF(M$3="","",(IF($B$3="On",IF(N$3="",AVERAGE(Data_Initial!L71:M71),AVERAGE(Data_Initial!L71:N71)),Data_Initial!M71))),"")</f>
        <v>-2.0246673531166075</v>
      </c>
      <c r="N71" s="79">
        <f ca="1">IFERROR(IF(N$3="","",(IF($B$3="On",IF(O$3="",AVERAGE(Data_Initial!M71:N71),AVERAGE(Data_Initial!M71:O71)),Data_Initial!N71))),"")</f>
        <v>0.66527212842129213</v>
      </c>
      <c r="O71" s="79">
        <f ca="1">IFERROR(IF(O$3="","",(IF($B$3="On",IF(P$3="",AVERAGE(Data_Initial!N71:O71),AVERAGE(Data_Initial!N71:P71)),Data_Initial!O71))),"")</f>
        <v>1.2608750939169417</v>
      </c>
      <c r="P71" s="79">
        <f ca="1">IFERROR(IF(P$3="","",(IF($B$3="On",IF(Q$3="",AVERAGE(Data_Initial!O71:P71),AVERAGE(Data_Initial!O71:Q71)),Data_Initial!P71))),"")</f>
        <v>1.3569247378031835</v>
      </c>
      <c r="Q71" s="79">
        <f ca="1">IFERROR(IF(Q$3="","",(IF($B$3="On",IF(R$3="",AVERAGE(Data_Initial!P71:Q71),AVERAGE(Data_Initial!P71:R71)),Data_Initial!Q71))),"")</f>
        <v>-0.12053904802314701</v>
      </c>
      <c r="R71" s="79">
        <f ca="1">IFERROR(IF(R$3="","",(IF($B$3="On",IF(S$3="",AVERAGE(Data_Initial!Q71:R71),AVERAGE(Data_Initial!Q71:S71)),Data_Initial!R71))),"")</f>
        <v>-0.77318446186245671</v>
      </c>
      <c r="S71" s="79">
        <f ca="1">IFERROR(IF(S$3="","",(IF($B$3="On",IF(T$3="",AVERAGE(Data_Initial!R71:S71),AVERAGE(Data_Initial!R71:T71)),Data_Initial!S71))),"")</f>
        <v>-1.0006358071267041</v>
      </c>
      <c r="T71" s="79">
        <f ca="1">IFERROR(IF(T$3="","",(IF($B$3="On",IF(U$3="",AVERAGE(Data_Initial!S71:T71),AVERAGE(Data_Initial!S71:U71)),Data_Initial!T71))),"")</f>
        <v>-3.7672780762903435</v>
      </c>
      <c r="U71" s="79">
        <f ca="1">IFERROR(IF(U$3="","",(IF($B$3="On",IF(V$3="",AVERAGE(Data_Initial!T71:U71),AVERAGE(Data_Initial!T71:V71)),Data_Initial!U71))),"")</f>
        <v>-4.3715474944895796</v>
      </c>
      <c r="V71" s="79">
        <f ca="1">IFERROR(IF(V$3="","",(IF($B$3="On",IF(W$3="",AVERAGE(Data_Initial!U71:V71),AVERAGE(Data_Initial!U71:W71)),Data_Initial!V71))),"")</f>
        <v>-4.577418195059483</v>
      </c>
      <c r="W71" s="79">
        <f ca="1">IFERROR(IF(W$3="","",(IF($B$3="On",IF(X$3="",AVERAGE(Data_Initial!V71:W71),AVERAGE(Data_Initial!V71:X71)),Data_Initial!W71))),"")</f>
        <v>-3.1681910142189431</v>
      </c>
      <c r="X71" s="79">
        <f ca="1">IFERROR(IF(X$3="","",(IF($B$3="On",IF(Y$3="",AVERAGE(Data_Initial!W71:X71),AVERAGE(Data_Initial!W71:Y71)),Data_Initial!X71))),"")</f>
        <v>-2.6062851986336368</v>
      </c>
      <c r="Y71" s="79">
        <f ca="1">IFERROR(IF(Y$3="","",(IF($B$3="On",IF(Z$3="",AVERAGE(Data_Initial!X71:Y71),AVERAGE(Data_Initial!X71:Z71)),Data_Initial!Y71))),"")</f>
        <v>-2.8674730564484867</v>
      </c>
      <c r="Z71" s="79">
        <f ca="1">IFERROR(IF(Z$3="","",(IF($B$3="On",IF(AA$3="",AVERAGE(Data_Initial!Y71:Z71),AVERAGE(Data_Initial!Y71:AA71)),Data_Initial!Z71))),"")</f>
        <v>-1.9688070332943701</v>
      </c>
      <c r="AA71" s="79">
        <f ca="1">IFERROR(IF(AA$3="","",(IF($B$3="On",IF(AB$3="",AVERAGE(Data_Initial!Z71:AA71),AVERAGE(Data_Initial!Z71:AB71)),Data_Initial!AA71))),"")</f>
        <v>-2.4761064593473434</v>
      </c>
      <c r="AB71" s="79">
        <f ca="1">IFERROR(IF(AB$3="","",(IF($B$3="On",IF(AC$3="",AVERAGE(Data_Initial!AA71:AB71),AVERAGE(Data_Initial!AA71:AC71)),Data_Initial!AB71))),"")</f>
        <v>-3.3533193794087297</v>
      </c>
      <c r="AC71" s="79">
        <f ca="1">IFERROR(IF(AC$3="","",(IF($B$3="On",IF(AD$3="",AVERAGE(Data_Initial!AB71:AC71),AVERAGE(Data_Initial!AB71:AD71)),Data_Initial!AC71))),"")</f>
        <v>-4.4736209321910465</v>
      </c>
      <c r="AD71" s="79">
        <f ca="1">IFERROR(IF(AD$3="","",(IF($B$3="On",IF(AE$3="",AVERAGE(Data_Initial!AC71:AD71),AVERAGE(Data_Initial!AC71:AE71)),Data_Initial!AD71))),"")</f>
        <v>-4.7850618269123197</v>
      </c>
      <c r="AE71" s="79">
        <f ca="1">IFERROR(IF(AE$3="","",(IF($B$3="On",IF(AF$3="",AVERAGE(Data_Initial!AD71:AE71),AVERAGE(Data_Initial!AD71:AF71)),Data_Initial!AE71))),"")</f>
        <v>-4.202176702657197</v>
      </c>
      <c r="AF71" s="79">
        <f ca="1">IFERROR(IF(AF$3="","",(IF($B$3="On",IF(AG$3="",AVERAGE(Data_Initial!AE71:AF71),AVERAGE(Data_Initial!AE71:AG71)),Data_Initial!AF71))),"")</f>
        <v>-3.0397175232415066</v>
      </c>
      <c r="AG71" s="79">
        <f ca="1">IFERROR(IF(AG$3="","",(IF($B$3="On",IF(AH$3="",AVERAGE(Data_Initial!AF71:AG71),AVERAGE(Data_Initial!AF71:AH71)),Data_Initial!AG71))),"")</f>
        <v>-1.8144439755834931</v>
      </c>
      <c r="AH71" s="79">
        <f ca="1">IFERROR(IF(AH$3="","",(IF($B$3="On",IF(AI$3="",AVERAGE(Data_Initial!AG71:AH71),AVERAGE(Data_Initial!AG71:AI71)),Data_Initial!AH71))),"")</f>
        <v>-0.2503265139175701</v>
      </c>
      <c r="AI71" s="79">
        <f ca="1">IFERROR(IF(AI$3="","",(IF($B$3="On",IF(AJ$3="",AVERAGE(Data_Initial!AH71:AI71),AVERAGE(Data_Initial!AH71:AJ71)),Data_Initial!AI71))),"")</f>
        <v>-0.69501380050587669</v>
      </c>
      <c r="AJ71" s="79">
        <f ca="1">IFERROR(IF(AJ$3="","",(IF($B$3="On",IF(AK$3="",AVERAGE(Data_Initial!AI71:AJ71),AVERAGE(Data_Initial!AI71:AK71)),Data_Initial!AJ71))),"")</f>
        <v>-0.86250373301891337</v>
      </c>
      <c r="AK71" s="79">
        <f ca="1">IFERROR(IF(AK$3="","",(IF($B$3="On",IF(AL$3="",AVERAGE(Data_Initial!AJ71:AK71),AVERAGE(Data_Initial!AJ71:AL71)),Data_Initial!AK71))),"")</f>
        <v>-0.56576900851890333</v>
      </c>
      <c r="AL71" s="79">
        <f ca="1">IFERROR(IF(AL$3="","",(IF($B$3="On",IF(AM$3="",AVERAGE(Data_Initial!AK71:AL71),AVERAGE(Data_Initial!AK71:AM71)),Data_Initial!AL71))),"")</f>
        <v>0.42614126133746</v>
      </c>
      <c r="AM71" s="79">
        <f ca="1">IFERROR(IF(AM$3="","",(IF($B$3="On",IF(AN$3="",AVERAGE(Data_Initial!AL71:AM71),AVERAGE(Data_Initial!AL71:AN71)),Data_Initial!AM71))),"")</f>
        <v>2.6120612046608298</v>
      </c>
      <c r="AN71" s="79">
        <f ca="1">IFERROR(IF(AN$3="","",(IF($B$3="On",IF(AO$3="",AVERAGE(Data_Initial!AM71:AN71),AVERAGE(Data_Initial!AM71:AO71)),Data_Initial!AN71))),"")</f>
        <v>3.9089866996005198</v>
      </c>
      <c r="AO71" s="79">
        <f ca="1">IFERROR(IF(AO$3="","",(IF($B$3="On",IF(AP$3="",AVERAGE(Data_Initial!AN71:AO71),AVERAGE(Data_Initial!AN71:AP71)),Data_Initial!AO71))),"")</f>
        <v>8.6602178459109656</v>
      </c>
      <c r="AP71" s="79">
        <f ca="1">IFERROR(IF(AP$3="","",(IF($B$3="On",IF(AQ$3="",AVERAGE(Data_Initial!AO71:AP71),AVERAGE(Data_Initial!AO71:AQ71)),Data_Initial!AP71))),"")</f>
        <v>10.78629071032719</v>
      </c>
      <c r="AQ71" s="79" t="str">
        <f>IFERROR(IF(AQ$3="","",(IF($B$3="On",IF(AR$3="",AVERAGE(Data_Initial!AP71:AQ71),AVERAGE(Data_Initial!AP71:AR71)),Data_Initial!AQ71))),"")</f>
        <v/>
      </c>
      <c r="AR71" s="79" t="str">
        <f>IFERROR(IF(AR$3="","",(IF($B$3="On",IF(AS$3="",AVERAGE(Data_Initial!AQ71:AR71),AVERAGE(Data_Initial!AQ71:AS71)),Data_Initial!AR71))),"")</f>
        <v/>
      </c>
      <c r="AS71" s="79" t="str">
        <f>IFERROR(IF(AS$3="","",(IF($B$3="On",IF(AT$3="",AVERAGE(Data_Initial!AR71:AS71),AVERAGE(Data_Initial!AR71:AT71)),Data_Initial!AS71))),"")</f>
        <v/>
      </c>
      <c r="AT71" s="79" t="str">
        <f>IFERROR(IF(AT$3="","",(IF($B$3="On",IF(AU$3="",AVERAGE(Data_Initial!AS71:AT71),AVERAGE(Data_Initial!AS71:AU71)),Data_Initial!AT71))),"")</f>
        <v/>
      </c>
      <c r="AU71" s="79" t="str">
        <f>IFERROR(IF(AU$3="","",(IF($B$3="On",IF(AV$3="",AVERAGE(Data_Initial!AT71:AU71),AVERAGE(Data_Initial!AT71:AV71)),Data_Initial!AU71))),"")</f>
        <v/>
      </c>
      <c r="AV71" s="79" t="str">
        <f>IFERROR(IF(AV$3="","",(IF($B$3="On",IF(AW$3="",AVERAGE(Data_Initial!AU71:AV71),AVERAGE(Data_Initial!AU71:AW71)),Data_Initial!AV71))),"")</f>
        <v/>
      </c>
      <c r="AW71" s="79" t="str">
        <f>IFERROR(IF(AW$3="","",(IF($B$3="On",IF(AX$3="",AVERAGE(Data_Initial!AV71:AW71),AVERAGE(Data_Initial!AV71:AX71)),Data_Initial!AW71))),"")</f>
        <v/>
      </c>
      <c r="AX71" s="79" t="str">
        <f>IFERROR(IF(AX$3="","",(IF($B$3="On",IF(AY$3="",AVERAGE(Data_Initial!AW71:AX71),AVERAGE(Data_Initial!AW71:AY71)),Data_Initial!AX71))),"")</f>
        <v/>
      </c>
      <c r="AY71" s="79" t="str">
        <f>IFERROR(IF(AY$3="","",(IF($B$3="On",IF(AZ$3="",AVERAGE(Data_Initial!AX71:AY71),AVERAGE(Data_Initial!AX71:AZ71)),Data_Initial!AY71))),"")</f>
        <v/>
      </c>
      <c r="AZ71" s="79" t="str">
        <f>IFERROR(IF(AZ$3="","",(IF($B$3="On",IF(BA$3="",AVERAGE(Data_Initial!AY71:AZ71),AVERAGE(Data_Initial!AY71:BA71)),Data_Initial!AZ71))),"")</f>
        <v/>
      </c>
      <c r="BA71" s="79"/>
      <c r="BB71" s="79"/>
      <c r="BC71" s="79"/>
      <c r="BD71" s="79"/>
      <c r="BE71" s="79"/>
      <c r="BF71" s="79"/>
      <c r="BG71" s="79"/>
      <c r="BH71" s="79"/>
      <c r="BI71" s="79"/>
      <c r="BJ71" s="79"/>
      <c r="BK71" s="79"/>
      <c r="BL71" s="79"/>
      <c r="BM71" s="79"/>
      <c r="BN71" s="79"/>
      <c r="BO71" s="79"/>
      <c r="BP71" s="79"/>
      <c r="BQ71" s="79"/>
      <c r="BR71" s="79"/>
      <c r="BS71" s="79"/>
      <c r="BT71" s="79"/>
      <c r="BU71" s="79"/>
      <c r="BV71" s="79"/>
      <c r="BW71" s="79"/>
      <c r="BX71" s="79"/>
      <c r="BY71" s="79"/>
      <c r="BZ71" s="79"/>
    </row>
    <row r="72" spans="1:78" x14ac:dyDescent="0.25">
      <c r="A72" s="79">
        <f ca="1">Data_Initial!A72</f>
        <v>1</v>
      </c>
      <c r="B72" s="79" t="str">
        <f ca="1">Data_Initial!B72</f>
        <v>E9</v>
      </c>
      <c r="C72" s="79">
        <f ca="1">IFERROR(IF($B$3="On",AVERAGE(Data_Initial!C72:D72),Data_Initial!C72),"")</f>
        <v>13.87551733917895</v>
      </c>
      <c r="D72" s="79">
        <f ca="1">IFERROR(IF(D$3="","",(IF($B$3="On",IF(E$3="",AVERAGE(Data_Initial!C72:D72),AVERAGE(Data_Initial!C72:E72)),Data_Initial!D72))),"")</f>
        <v>14.8189760095467</v>
      </c>
      <c r="E72" s="79">
        <f ca="1">IFERROR(IF(E$3="","",(IF($B$3="On",IF(F$3="",AVERAGE(Data_Initial!D72:E72),AVERAGE(Data_Initial!D72:F72)),Data_Initial!E72))),"")</f>
        <v>11.907651366976248</v>
      </c>
      <c r="F72" s="79">
        <f ca="1">IFERROR(IF(F$3="","",(IF($B$3="On",IF(G$3="",AVERAGE(Data_Initial!E72:F72),AVERAGE(Data_Initial!E72:G72)),Data_Initial!F72))),"")</f>
        <v>6.995747469854309</v>
      </c>
      <c r="G72" s="79">
        <f ca="1">IFERROR(IF(G$3="","",(IF($B$3="On",IF(H$3="",AVERAGE(Data_Initial!F72:G72),AVERAGE(Data_Initial!F72:H72)),Data_Initial!G72))),"")</f>
        <v>1.9257741979924194</v>
      </c>
      <c r="H72" s="79">
        <f ca="1">IFERROR(IF(H$3="","",(IF($B$3="On",IF(I$3="",AVERAGE(Data_Initial!G72:H72),AVERAGE(Data_Initial!G72:I72)),Data_Initial!H72))),"")</f>
        <v>-1.5095456927376005</v>
      </c>
      <c r="I72" s="79">
        <f ca="1">IFERROR(IF(I$3="","",(IF($B$3="On",IF(J$3="",AVERAGE(Data_Initial!H72:I72),AVERAGE(Data_Initial!H72:J72)),Data_Initial!I72))),"")</f>
        <v>-5.11086225553586</v>
      </c>
      <c r="J72" s="79">
        <f ca="1">IFERROR(IF(J$3="","",(IF($B$3="On",IF(K$3="",AVERAGE(Data_Initial!I72:J72),AVERAGE(Data_Initial!I72:K72)),Data_Initial!J72))),"")</f>
        <v>-9.2914253413497701</v>
      </c>
      <c r="K72" s="79">
        <f ca="1">IFERROR(IF(K$3="","",(IF($B$3="On",IF(L$3="",AVERAGE(Data_Initial!J72:K72),AVERAGE(Data_Initial!J72:L72)),Data_Initial!K72))),"")</f>
        <v>-11.218980192783567</v>
      </c>
      <c r="L72" s="79">
        <f ca="1">IFERROR(IF(L$3="","",(IF($B$3="On",IF(M$3="",AVERAGE(Data_Initial!K72:L72),AVERAGE(Data_Initial!K72:M72)),Data_Initial!L72))),"")</f>
        <v>-11.700093163459167</v>
      </c>
      <c r="M72" s="79">
        <f ca="1">IFERROR(IF(M$3="","",(IF($B$3="On",IF(N$3="",AVERAGE(Data_Initial!L72:M72),AVERAGE(Data_Initial!L72:N72)),Data_Initial!M72))),"")</f>
        <v>-12.120316295137235</v>
      </c>
      <c r="N72" s="79">
        <f ca="1">IFERROR(IF(N$3="","",(IF($B$3="On",IF(O$3="",AVERAGE(Data_Initial!M72:N72),AVERAGE(Data_Initial!M72:O72)),Data_Initial!N72))),"")</f>
        <v>-6.1667955727110124</v>
      </c>
      <c r="O72" s="79">
        <f ca="1">IFERROR(IF(O$3="","",(IF($B$3="On",IF(P$3="",AVERAGE(Data_Initial!N72:O72),AVERAGE(Data_Initial!N72:P72)),Data_Initial!O72))),"")</f>
        <v>8.2503014505400873</v>
      </c>
      <c r="P72" s="79">
        <f ca="1">IFERROR(IF(P$3="","",(IF($B$3="On",IF(Q$3="",AVERAGE(Data_Initial!O72:P72),AVERAGE(Data_Initial!O72:Q72)),Data_Initial!P72))),"")</f>
        <v>40.857136316187159</v>
      </c>
      <c r="Q72" s="79">
        <f ca="1">IFERROR(IF(Q$3="","",(IF($B$3="On",IF(R$3="",AVERAGE(Data_Initial!P72:Q72),AVERAGE(Data_Initial!P72:R72)),Data_Initial!Q72))),"")</f>
        <v>102.41245515616735</v>
      </c>
      <c r="R72" s="79">
        <f ca="1">IFERROR(IF(R$3="","",(IF($B$3="On",IF(S$3="",AVERAGE(Data_Initial!Q72:R72),AVERAGE(Data_Initial!Q72:S72)),Data_Initial!R72))),"")</f>
        <v>221.94163001630261</v>
      </c>
      <c r="S72" s="79">
        <f ca="1">IFERROR(IF(S$3="","",(IF($B$3="On",IF(T$3="",AVERAGE(Data_Initial!R72:S72),AVERAGE(Data_Initial!R72:T72)),Data_Initial!S72))),"")</f>
        <v>435.50998792450201</v>
      </c>
      <c r="T72" s="79">
        <f ca="1">IFERROR(IF(T$3="","",(IF($B$3="On",IF(U$3="",AVERAGE(Data_Initial!S72:T72),AVERAGE(Data_Initial!S72:U72)),Data_Initial!T72))),"")</f>
        <v>785.10011099713995</v>
      </c>
      <c r="U72" s="79">
        <f ca="1">IFERROR(IF(U$3="","",(IF($B$3="On",IF(V$3="",AVERAGE(Data_Initial!T72:U72),AVERAGE(Data_Initial!T72:V72)),Data_Initial!U72))),"")</f>
        <v>1288.25671463808</v>
      </c>
      <c r="V72" s="79">
        <f ca="1">IFERROR(IF(V$3="","",(IF($B$3="On",IF(W$3="",AVERAGE(Data_Initial!U72:V72),AVERAGE(Data_Initial!U72:W72)),Data_Initial!V72))),"")</f>
        <v>1871.7664056705332</v>
      </c>
      <c r="W72" s="79">
        <f ca="1">IFERROR(IF(W$3="","",(IF($B$3="On",IF(X$3="",AVERAGE(Data_Initial!V72:W72),AVERAGE(Data_Initial!V72:X72)),Data_Initial!W72))),"")</f>
        <v>2439.9902945839472</v>
      </c>
      <c r="X72" s="79">
        <f ca="1">IFERROR(IF(X$3="","",(IF($B$3="On",IF(Y$3="",AVERAGE(Data_Initial!W72:X72),AVERAGE(Data_Initial!W72:Y72)),Data_Initial!X72))),"")</f>
        <v>2895.7142183633664</v>
      </c>
      <c r="Y72" s="79">
        <f ca="1">IFERROR(IF(Y$3="","",(IF($B$3="On",IF(Z$3="",AVERAGE(Data_Initial!X72:Y72),AVERAGE(Data_Initial!X72:Z72)),Data_Initial!Y72))),"")</f>
        <v>3224.7739884089438</v>
      </c>
      <c r="Z72" s="79">
        <f ca="1">IFERROR(IF(Z$3="","",(IF($B$3="On",IF(AA$3="",AVERAGE(Data_Initial!Y72:Z72),AVERAGE(Data_Initial!Y72:AA72)),Data_Initial!Z72))),"")</f>
        <v>3437.9733546231437</v>
      </c>
      <c r="AA72" s="79">
        <f ca="1">IFERROR(IF(AA$3="","",(IF($B$3="On",IF(AB$3="",AVERAGE(Data_Initial!Z72:AA72),AVERAGE(Data_Initial!Z72:AB72)),Data_Initial!AA72))),"")</f>
        <v>3568.2179872374631</v>
      </c>
      <c r="AB72" s="79">
        <f ca="1">IFERROR(IF(AB$3="","",(IF($B$3="On",IF(AC$3="",AVERAGE(Data_Initial!AA72:AB72),AVERAGE(Data_Initial!AA72:AC72)),Data_Initial!AB72))),"")</f>
        <v>3650.0006792061199</v>
      </c>
      <c r="AC72" s="79">
        <f ca="1">IFERROR(IF(AC$3="","",(IF($B$3="On",IF(AD$3="",AVERAGE(Data_Initial!AB72:AC72),AVERAGE(Data_Initial!AB72:AD72)),Data_Initial!AC72))),"")</f>
        <v>3703.4386224380564</v>
      </c>
      <c r="AD72" s="79">
        <f ca="1">IFERROR(IF(AD$3="","",(IF($B$3="On",IF(AE$3="",AVERAGE(Data_Initial!AC72:AD72),AVERAGE(Data_Initial!AC72:AE72)),Data_Initial!AD72))),"")</f>
        <v>3740.47601904255</v>
      </c>
      <c r="AE72" s="79">
        <f ca="1">IFERROR(IF(AE$3="","",(IF($B$3="On",IF(AF$3="",AVERAGE(Data_Initial!AD72:AE72),AVERAGE(Data_Initial!AD72:AF72)),Data_Initial!AE72))),"")</f>
        <v>3764.9341274428639</v>
      </c>
      <c r="AF72" s="79">
        <f ca="1">IFERROR(IF(AF$3="","",(IF($B$3="On",IF(AG$3="",AVERAGE(Data_Initial!AE72:AF72),AVERAGE(Data_Initial!AE72:AG72)),Data_Initial!AF72))),"")</f>
        <v>3780.8499056171036</v>
      </c>
      <c r="AG72" s="79">
        <f ca="1">IFERROR(IF(AG$3="","",(IF($B$3="On",IF(AH$3="",AVERAGE(Data_Initial!AF72:AG72),AVERAGE(Data_Initial!AF72:AH72)),Data_Initial!AG72))),"")</f>
        <v>3791.03622546834</v>
      </c>
      <c r="AH72" s="79">
        <f ca="1">IFERROR(IF(AH$3="","",(IF($B$3="On",IF(AI$3="",AVERAGE(Data_Initial!AG72:AH72),AVERAGE(Data_Initial!AG72:AI72)),Data_Initial!AH72))),"")</f>
        <v>3796.5004288722735</v>
      </c>
      <c r="AI72" s="79">
        <f ca="1">IFERROR(IF(AI$3="","",(IF($B$3="On",IF(AJ$3="",AVERAGE(Data_Initial!AH72:AI72),AVERAGE(Data_Initial!AH72:AJ72)),Data_Initial!AI72))),"")</f>
        <v>3800.224622304027</v>
      </c>
      <c r="AJ72" s="79">
        <f ca="1">IFERROR(IF(AJ$3="","",(IF($B$3="On",IF(AK$3="",AVERAGE(Data_Initial!AI72:AJ72),AVERAGE(Data_Initial!AI72:AK72)),Data_Initial!AJ72))),"")</f>
        <v>3802.1802980178763</v>
      </c>
      <c r="AK72" s="79">
        <f ca="1">IFERROR(IF(AK$3="","",(IF($B$3="On",IF(AL$3="",AVERAGE(Data_Initial!AJ72:AK72),AVERAGE(Data_Initial!AJ72:AL72)),Data_Initial!AK72))),"")</f>
        <v>3805.2667855986933</v>
      </c>
      <c r="AL72" s="79">
        <f ca="1">IFERROR(IF(AL$3="","",(IF($B$3="On",IF(AM$3="",AVERAGE(Data_Initial!AK72:AL72),AVERAGE(Data_Initial!AK72:AM72)),Data_Initial!AL72))),"")</f>
        <v>3806.1538322655138</v>
      </c>
      <c r="AM72" s="79">
        <f ca="1">IFERROR(IF(AM$3="","",(IF($B$3="On",IF(AN$3="",AVERAGE(Data_Initial!AL72:AM72),AVERAGE(Data_Initial!AL72:AN72)),Data_Initial!AM72))),"")</f>
        <v>3806.3826693421902</v>
      </c>
      <c r="AN72" s="79">
        <f ca="1">IFERROR(IF(AN$3="","",(IF($B$3="On",IF(AO$3="",AVERAGE(Data_Initial!AM72:AN72),AVERAGE(Data_Initial!AM72:AO72)),Data_Initial!AN72))),"")</f>
        <v>3805.8070765877201</v>
      </c>
      <c r="AO72" s="79">
        <f ca="1">IFERROR(IF(AO$3="","",(IF($B$3="On",IF(AP$3="",AVERAGE(Data_Initial!AN72:AO72),AVERAGE(Data_Initial!AN72:AP72)),Data_Initial!AO72))),"")</f>
        <v>3809.1074740090266</v>
      </c>
      <c r="AP72" s="79">
        <f ca="1">IFERROR(IF(AP$3="","",(IF($B$3="On",IF(AQ$3="",AVERAGE(Data_Initial!AO72:AP72),AVERAGE(Data_Initial!AO72:AQ72)),Data_Initial!AP72))),"")</f>
        <v>3811.1138557909699</v>
      </c>
      <c r="AQ72" s="79" t="str">
        <f>IFERROR(IF(AQ$3="","",(IF($B$3="On",IF(AR$3="",AVERAGE(Data_Initial!AP72:AQ72),AVERAGE(Data_Initial!AP72:AR72)),Data_Initial!AQ72))),"")</f>
        <v/>
      </c>
      <c r="AR72" s="79" t="str">
        <f>IFERROR(IF(AR$3="","",(IF($B$3="On",IF(AS$3="",AVERAGE(Data_Initial!AQ72:AR72),AVERAGE(Data_Initial!AQ72:AS72)),Data_Initial!AR72))),"")</f>
        <v/>
      </c>
      <c r="AS72" s="79" t="str">
        <f>IFERROR(IF(AS$3="","",(IF($B$3="On",IF(AT$3="",AVERAGE(Data_Initial!AR72:AS72),AVERAGE(Data_Initial!AR72:AT72)),Data_Initial!AS72))),"")</f>
        <v/>
      </c>
      <c r="AT72" s="79" t="str">
        <f>IFERROR(IF(AT$3="","",(IF($B$3="On",IF(AU$3="",AVERAGE(Data_Initial!AS72:AT72),AVERAGE(Data_Initial!AS72:AU72)),Data_Initial!AT72))),"")</f>
        <v/>
      </c>
      <c r="AU72" s="79" t="str">
        <f>IFERROR(IF(AU$3="","",(IF($B$3="On",IF(AV$3="",AVERAGE(Data_Initial!AT72:AU72),AVERAGE(Data_Initial!AT72:AV72)),Data_Initial!AU72))),"")</f>
        <v/>
      </c>
      <c r="AV72" s="79" t="str">
        <f>IFERROR(IF(AV$3="","",(IF($B$3="On",IF(AW$3="",AVERAGE(Data_Initial!AU72:AV72),AVERAGE(Data_Initial!AU72:AW72)),Data_Initial!AV72))),"")</f>
        <v/>
      </c>
      <c r="AW72" s="79" t="str">
        <f>IFERROR(IF(AW$3="","",(IF($B$3="On",IF(AX$3="",AVERAGE(Data_Initial!AV72:AW72),AVERAGE(Data_Initial!AV72:AX72)),Data_Initial!AW72))),"")</f>
        <v/>
      </c>
      <c r="AX72" s="79" t="str">
        <f>IFERROR(IF(AX$3="","",(IF($B$3="On",IF(AY$3="",AVERAGE(Data_Initial!AW72:AX72),AVERAGE(Data_Initial!AW72:AY72)),Data_Initial!AX72))),"")</f>
        <v/>
      </c>
      <c r="AY72" s="79" t="str">
        <f>IFERROR(IF(AY$3="","",(IF($B$3="On",IF(AZ$3="",AVERAGE(Data_Initial!AX72:AY72),AVERAGE(Data_Initial!AX72:AZ72)),Data_Initial!AY72))),"")</f>
        <v/>
      </c>
      <c r="AZ72" s="79" t="str">
        <f>IFERROR(IF(AZ$3="","",(IF($B$3="On",IF(BA$3="",AVERAGE(Data_Initial!AY72:AZ72),AVERAGE(Data_Initial!AY72:BA72)),Data_Initial!AZ72))),"")</f>
        <v/>
      </c>
      <c r="BA72" s="79"/>
      <c r="BB72" s="79"/>
      <c r="BC72" s="79"/>
      <c r="BD72" s="79"/>
      <c r="BE72" s="79"/>
      <c r="BF72" s="79"/>
      <c r="BG72" s="79"/>
      <c r="BH72" s="79"/>
      <c r="BI72" s="79"/>
      <c r="BJ72" s="79"/>
      <c r="BK72" s="79"/>
      <c r="BL72" s="79"/>
      <c r="BM72" s="79"/>
      <c r="BN72" s="79"/>
      <c r="BO72" s="79"/>
      <c r="BP72" s="79"/>
      <c r="BQ72" s="79"/>
      <c r="BR72" s="79"/>
      <c r="BS72" s="79"/>
      <c r="BT72" s="79"/>
      <c r="BU72" s="79"/>
      <c r="BV72" s="79"/>
      <c r="BW72" s="79"/>
      <c r="BX72" s="79"/>
      <c r="BY72" s="79"/>
      <c r="BZ72" s="79"/>
    </row>
    <row r="73" spans="1:78" x14ac:dyDescent="0.25">
      <c r="A73" s="79">
        <f ca="1">Data_Initial!A73</f>
        <v>1</v>
      </c>
      <c r="B73" s="79" t="str">
        <f ca="1">Data_Initial!B73</f>
        <v>F9</v>
      </c>
      <c r="C73" s="79">
        <f ca="1">IFERROR(IF($B$3="On",AVERAGE(Data_Initial!C73:D73),Data_Initial!C73),"")</f>
        <v>8.2793183517671949</v>
      </c>
      <c r="D73" s="79">
        <f ca="1">IFERROR(IF(D$3="","",(IF($B$3="On",IF(E$3="",AVERAGE(Data_Initial!C73:D73),AVERAGE(Data_Initial!C73:E73)),Data_Initial!D73))),"")</f>
        <v>11.124871716677431</v>
      </c>
      <c r="E73" s="79">
        <f ca="1">IFERROR(IF(E$3="","",(IF($B$3="On",IF(F$3="",AVERAGE(Data_Initial!D73:E73),AVERAGE(Data_Initial!D73:F73)),Data_Initial!E73))),"")</f>
        <v>12.118754307106748</v>
      </c>
      <c r="F73" s="79">
        <f ca="1">IFERROR(IF(F$3="","",(IF($B$3="On",IF(G$3="",AVERAGE(Data_Initial!E73:F73),AVERAGE(Data_Initial!E73:G73)),Data_Initial!F73))),"")</f>
        <v>8.2095169188839279</v>
      </c>
      <c r="G73" s="79">
        <f ca="1">IFERROR(IF(G$3="","",(IF($B$3="On",IF(H$3="",AVERAGE(Data_Initial!F73:G73),AVERAGE(Data_Initial!F73:H73)),Data_Initial!G73))),"")</f>
        <v>3.2994097481026365</v>
      </c>
      <c r="H73" s="79">
        <f ca="1">IFERROR(IF(H$3="","",(IF($B$3="On",IF(I$3="",AVERAGE(Data_Initial!G73:H73),AVERAGE(Data_Initial!G73:I73)),Data_Initial!H73))),"")</f>
        <v>2.1537764006300968</v>
      </c>
      <c r="I73" s="79">
        <f ca="1">IFERROR(IF(I$3="","",(IF($B$3="On",IF(J$3="",AVERAGE(Data_Initial!H73:I73),AVERAGE(Data_Initial!H73:J73)),Data_Initial!I73))),"")</f>
        <v>0.75495558658606676</v>
      </c>
      <c r="J73" s="79">
        <f ca="1">IFERROR(IF(J$3="","",(IF($B$3="On",IF(K$3="",AVERAGE(Data_Initial!I73:J73),AVERAGE(Data_Initial!I73:K73)),Data_Initial!J73))),"")</f>
        <v>0.67911466321432334</v>
      </c>
      <c r="K73" s="79">
        <f ca="1">IFERROR(IF(K$3="","",(IF($B$3="On",IF(L$3="",AVERAGE(Data_Initial!J73:K73),AVERAGE(Data_Initial!J73:L73)),Data_Initial!K73))),"")</f>
        <v>-0.54856005477904668</v>
      </c>
      <c r="L73" s="79">
        <f ca="1">IFERROR(IF(L$3="","",(IF($B$3="On",IF(M$3="",AVERAGE(Data_Initial!K73:L73),AVERAGE(Data_Initial!K73:M73)),Data_Initial!L73))),"")</f>
        <v>-0.99187748436043</v>
      </c>
      <c r="M73" s="79">
        <f ca="1">IFERROR(IF(M$3="","",(IF($B$3="On",IF(N$3="",AVERAGE(Data_Initial!L73:M73),AVERAGE(Data_Initial!L73:N73)),Data_Initial!M73))),"")</f>
        <v>-2.8717184062262864</v>
      </c>
      <c r="N73" s="79">
        <f ca="1">IFERROR(IF(N$3="","",(IF($B$3="On",IF(O$3="",AVERAGE(Data_Initial!M73:N73),AVERAGE(Data_Initial!M73:O73)),Data_Initial!N73))),"")</f>
        <v>-4.6812188174414269</v>
      </c>
      <c r="O73" s="79">
        <f ca="1">IFERROR(IF(O$3="","",(IF($B$3="On",IF(P$3="",AVERAGE(Data_Initial!N73:O73),AVERAGE(Data_Initial!N73:P73)),Data_Initial!O73))),"")</f>
        <v>-5.0829312039574361</v>
      </c>
      <c r="P73" s="79">
        <f ca="1">IFERROR(IF(P$3="","",(IF($B$3="On",IF(Q$3="",AVERAGE(Data_Initial!O73:P73),AVERAGE(Data_Initial!O73:Q73)),Data_Initial!P73))),"")</f>
        <v>-5.8843271323979325</v>
      </c>
      <c r="Q73" s="79">
        <f ca="1">IFERROR(IF(Q$3="","",(IF($B$3="On",IF(R$3="",AVERAGE(Data_Initial!P73:Q73),AVERAGE(Data_Initial!P73:R73)),Data_Initial!Q73))),"")</f>
        <v>-5.3412682671103866</v>
      </c>
      <c r="R73" s="79">
        <f ca="1">IFERROR(IF(R$3="","",(IF($B$3="On",IF(S$3="",AVERAGE(Data_Initial!Q73:R73),AVERAGE(Data_Initial!Q73:S73)),Data_Initial!R73))),"")</f>
        <v>-5.1806101819338473</v>
      </c>
      <c r="S73" s="79">
        <f ca="1">IFERROR(IF(S$3="","",(IF($B$3="On",IF(T$3="",AVERAGE(Data_Initial!R73:S73),AVERAGE(Data_Initial!R73:T73)),Data_Initial!S73))),"")</f>
        <v>-6.3974388537596205</v>
      </c>
      <c r="T73" s="79">
        <f ca="1">IFERROR(IF(T$3="","",(IF($B$3="On",IF(U$3="",AVERAGE(Data_Initial!S73:T73),AVERAGE(Data_Initial!S73:U73)),Data_Initial!T73))),"")</f>
        <v>-5.7497866583044006</v>
      </c>
      <c r="U73" s="79">
        <f ca="1">IFERROR(IF(U$3="","",(IF($B$3="On",IF(V$3="",AVERAGE(Data_Initial!T73:U73),AVERAGE(Data_Initial!T73:V73)),Data_Initial!U73))),"")</f>
        <v>-5.3391073544895926</v>
      </c>
      <c r="V73" s="79">
        <f ca="1">IFERROR(IF(V$3="","",(IF($B$3="On",IF(W$3="",AVERAGE(Data_Initial!U73:V73),AVERAGE(Data_Initial!U73:W73)),Data_Initial!V73))),"")</f>
        <v>-1.8171260538788381</v>
      </c>
      <c r="W73" s="79">
        <f ca="1">IFERROR(IF(W$3="","",(IF($B$3="On",IF(X$3="",AVERAGE(Data_Initial!V73:W73),AVERAGE(Data_Initial!V73:X73)),Data_Initial!W73))),"")</f>
        <v>-2.6197293942042683</v>
      </c>
      <c r="X73" s="79">
        <f ca="1">IFERROR(IF(X$3="","",(IF($B$3="On",IF(Y$3="",AVERAGE(Data_Initial!W73:X73),AVERAGE(Data_Initial!W73:Y73)),Data_Initial!X73))),"")</f>
        <v>-2.5523450722260645</v>
      </c>
      <c r="Y73" s="79">
        <f ca="1">IFERROR(IF(Y$3="","",(IF($B$3="On",IF(Z$3="",AVERAGE(Data_Initial!X73:Y73),AVERAGE(Data_Initial!X73:Z73)),Data_Initial!Y73))),"")</f>
        <v>-4.5600950758612271</v>
      </c>
      <c r="Z73" s="79">
        <f ca="1">IFERROR(IF(Z$3="","",(IF($B$3="On",IF(AA$3="",AVERAGE(Data_Initial!Y73:Z73),AVERAGE(Data_Initial!Y73:AA73)),Data_Initial!Z73))),"")</f>
        <v>-3.8402990136194899</v>
      </c>
      <c r="AA73" s="79">
        <f ca="1">IFERROR(IF(AA$3="","",(IF($B$3="On",IF(AB$3="",AVERAGE(Data_Initial!Z73:AA73),AVERAGE(Data_Initial!Z73:AB73)),Data_Initial!AA73))),"")</f>
        <v>-5.7250566879232201</v>
      </c>
      <c r="AB73" s="79">
        <f ca="1">IFERROR(IF(AB$3="","",(IF($B$3="On",IF(AC$3="",AVERAGE(Data_Initial!AA73:AB73),AVERAGE(Data_Initial!AA73:AC73)),Data_Initial!AB73))),"")</f>
        <v>-3.4637149290188067</v>
      </c>
      <c r="AC73" s="79">
        <f ca="1">IFERROR(IF(AC$3="","",(IF($B$3="On",IF(AD$3="",AVERAGE(Data_Initial!AB73:AC73),AVERAGE(Data_Initial!AB73:AD73)),Data_Initial!AC73))),"")</f>
        <v>-2.6254329212679295</v>
      </c>
      <c r="AD73" s="79">
        <f ca="1">IFERROR(IF(AD$3="","",(IF($B$3="On",IF(AE$3="",AVERAGE(Data_Initial!AC73:AD73),AVERAGE(Data_Initial!AC73:AE73)),Data_Initial!AD73))),"")</f>
        <v>-1.5000482066930092</v>
      </c>
      <c r="AE73" s="79">
        <f ca="1">IFERROR(IF(AE$3="","",(IF($B$3="On",IF(AF$3="",AVERAGE(Data_Initial!AD73:AE73),AVERAGE(Data_Initial!AD73:AF73)),Data_Initial!AE73))),"")</f>
        <v>-1.835914824881306</v>
      </c>
      <c r="AF73" s="79">
        <f ca="1">IFERROR(IF(AF$3="","",(IF($B$3="On",IF(AG$3="",AVERAGE(Data_Initial!AE73:AF73),AVERAGE(Data_Initial!AE73:AG73)),Data_Initial!AF73))),"")</f>
        <v>-2.4280005545697363</v>
      </c>
      <c r="AG73" s="79">
        <f ca="1">IFERROR(IF(AG$3="","",(IF($B$3="On",IF(AH$3="",AVERAGE(Data_Initial!AF73:AG73),AVERAGE(Data_Initial!AF73:AH73)),Data_Initial!AG73))),"")</f>
        <v>-1.3829419685950297</v>
      </c>
      <c r="AH73" s="79">
        <f ca="1">IFERROR(IF(AH$3="","",(IF($B$3="On",IF(AI$3="",AVERAGE(Data_Initial!AG73:AH73),AVERAGE(Data_Initial!AG73:AI73)),Data_Initial!AH73))),"")</f>
        <v>-0.68815498940012032</v>
      </c>
      <c r="AI73" s="79">
        <f ca="1">IFERROR(IF(AI$3="","",(IF($B$3="On",IF(AJ$3="",AVERAGE(Data_Initial!AH73:AI73),AVERAGE(Data_Initial!AH73:AJ73)),Data_Initial!AI73))),"")</f>
        <v>0.64588406676723997</v>
      </c>
      <c r="AJ73" s="79">
        <f ca="1">IFERROR(IF(AJ$3="","",(IF($B$3="On",IF(AK$3="",AVERAGE(Data_Initial!AI73:AJ73),AVERAGE(Data_Initial!AI73:AK73)),Data_Initial!AJ73))),"")</f>
        <v>0.81477191158970985</v>
      </c>
      <c r="AK73" s="79">
        <f ca="1">IFERROR(IF(AK$3="","",(IF($B$3="On",IF(AL$3="",AVERAGE(Data_Initial!AJ73:AK73),AVERAGE(Data_Initial!AJ73:AL73)),Data_Initial!AK73))),"")</f>
        <v>-0.26199551825205464</v>
      </c>
      <c r="AL73" s="79">
        <f ca="1">IFERROR(IF(AL$3="","",(IF($B$3="On",IF(AM$3="",AVERAGE(Data_Initial!AK73:AL73),AVERAGE(Data_Initial!AK73:AM73)),Data_Initial!AL73))),"")</f>
        <v>0.55917827834370548</v>
      </c>
      <c r="AM73" s="79">
        <f ca="1">IFERROR(IF(AM$3="","",(IF($B$3="On",IF(AN$3="",AVERAGE(Data_Initial!AL73:AM73),AVERAGE(Data_Initial!AL73:AN73)),Data_Initial!AM73))),"")</f>
        <v>1.8506499323257255</v>
      </c>
      <c r="AN73" s="79">
        <f ca="1">IFERROR(IF(AN$3="","",(IF($B$3="On",IF(AO$3="",AVERAGE(Data_Initial!AM73:AN73),AVERAGE(Data_Initial!AM73:AO73)),Data_Initial!AN73))),"")</f>
        <v>4.6284075337333297</v>
      </c>
      <c r="AO73" s="79">
        <f ca="1">IFERROR(IF(AO$3="","",(IF($B$3="On",IF(AP$3="",AVERAGE(Data_Initial!AN73:AO73),AVERAGE(Data_Initial!AN73:AP73)),Data_Initial!AO73))),"")</f>
        <v>4.9673986264830701</v>
      </c>
      <c r="AP73" s="79">
        <f ca="1">IFERROR(IF(AP$3="","",(IF($B$3="On",IF(AQ$3="",AVERAGE(Data_Initial!AO73:AP73),AVERAGE(Data_Initial!AO73:AQ73)),Data_Initial!AP73))),"")</f>
        <v>6.288878020197215</v>
      </c>
      <c r="AQ73" s="79" t="str">
        <f>IFERROR(IF(AQ$3="","",(IF($B$3="On",IF(AR$3="",AVERAGE(Data_Initial!AP73:AQ73),AVERAGE(Data_Initial!AP73:AR73)),Data_Initial!AQ73))),"")</f>
        <v/>
      </c>
      <c r="AR73" s="79" t="str">
        <f>IFERROR(IF(AR$3="","",(IF($B$3="On",IF(AS$3="",AVERAGE(Data_Initial!AQ73:AR73),AVERAGE(Data_Initial!AQ73:AS73)),Data_Initial!AR73))),"")</f>
        <v/>
      </c>
      <c r="AS73" s="79" t="str">
        <f>IFERROR(IF(AS$3="","",(IF($B$3="On",IF(AT$3="",AVERAGE(Data_Initial!AR73:AS73),AVERAGE(Data_Initial!AR73:AT73)),Data_Initial!AS73))),"")</f>
        <v/>
      </c>
      <c r="AT73" s="79" t="str">
        <f>IFERROR(IF(AT$3="","",(IF($B$3="On",IF(AU$3="",AVERAGE(Data_Initial!AS73:AT73),AVERAGE(Data_Initial!AS73:AU73)),Data_Initial!AT73))),"")</f>
        <v/>
      </c>
      <c r="AU73" s="79" t="str">
        <f>IFERROR(IF(AU$3="","",(IF($B$3="On",IF(AV$3="",AVERAGE(Data_Initial!AT73:AU73),AVERAGE(Data_Initial!AT73:AV73)),Data_Initial!AU73))),"")</f>
        <v/>
      </c>
      <c r="AV73" s="79" t="str">
        <f>IFERROR(IF(AV$3="","",(IF($B$3="On",IF(AW$3="",AVERAGE(Data_Initial!AU73:AV73),AVERAGE(Data_Initial!AU73:AW73)),Data_Initial!AV73))),"")</f>
        <v/>
      </c>
      <c r="AW73" s="79" t="str">
        <f>IFERROR(IF(AW$3="","",(IF($B$3="On",IF(AX$3="",AVERAGE(Data_Initial!AV73:AW73),AVERAGE(Data_Initial!AV73:AX73)),Data_Initial!AW73))),"")</f>
        <v/>
      </c>
      <c r="AX73" s="79" t="str">
        <f>IFERROR(IF(AX$3="","",(IF($B$3="On",IF(AY$3="",AVERAGE(Data_Initial!AW73:AX73),AVERAGE(Data_Initial!AW73:AY73)),Data_Initial!AX73))),"")</f>
        <v/>
      </c>
      <c r="AY73" s="79" t="str">
        <f>IFERROR(IF(AY$3="","",(IF($B$3="On",IF(AZ$3="",AVERAGE(Data_Initial!AX73:AY73),AVERAGE(Data_Initial!AX73:AZ73)),Data_Initial!AY73))),"")</f>
        <v/>
      </c>
      <c r="AZ73" s="79" t="str">
        <f>IFERROR(IF(AZ$3="","",(IF($B$3="On",IF(BA$3="",AVERAGE(Data_Initial!AY73:AZ73),AVERAGE(Data_Initial!AY73:BA73)),Data_Initial!AZ73))),"")</f>
        <v/>
      </c>
      <c r="BA73" s="79"/>
      <c r="BB73" s="79"/>
      <c r="BC73" s="79"/>
      <c r="BD73" s="79"/>
      <c r="BE73" s="79"/>
      <c r="BF73" s="79"/>
      <c r="BG73" s="79"/>
      <c r="BH73" s="79"/>
      <c r="BI73" s="79"/>
      <c r="BJ73" s="79"/>
      <c r="BK73" s="79"/>
      <c r="BL73" s="79"/>
      <c r="BM73" s="79"/>
      <c r="BN73" s="79"/>
      <c r="BO73" s="79"/>
      <c r="BP73" s="79"/>
      <c r="BQ73" s="79"/>
      <c r="BR73" s="79"/>
      <c r="BS73" s="79"/>
      <c r="BT73" s="79"/>
      <c r="BU73" s="79"/>
      <c r="BV73" s="79"/>
      <c r="BW73" s="79"/>
      <c r="BX73" s="79"/>
      <c r="BY73" s="79"/>
      <c r="BZ73" s="79"/>
    </row>
    <row r="74" spans="1:78" x14ac:dyDescent="0.25">
      <c r="A74" s="79">
        <f ca="1">Data_Initial!A74</f>
        <v>1</v>
      </c>
      <c r="B74" s="79" t="str">
        <f ca="1">Data_Initial!B74</f>
        <v>G9</v>
      </c>
      <c r="C74" s="79">
        <f ca="1">IFERROR(IF($B$3="On",AVERAGE(Data_Initial!C74:D74),Data_Initial!C74),"")</f>
        <v>9.52344504140593</v>
      </c>
      <c r="D74" s="79">
        <f ca="1">IFERROR(IF(D$3="","",(IF($B$3="On",IF(E$3="",AVERAGE(Data_Initial!C74:D74),AVERAGE(Data_Initial!C74:E74)),Data_Initial!D74))),"")</f>
        <v>10.039530414834053</v>
      </c>
      <c r="E74" s="79">
        <f ca="1">IFERROR(IF(E$3="","",(IF($B$3="On",IF(F$3="",AVERAGE(Data_Initial!D74:E74),AVERAGE(Data_Initial!D74:F74)),Data_Initial!E74))),"")</f>
        <v>9.4202289252838032</v>
      </c>
      <c r="F74" s="79">
        <f ca="1">IFERROR(IF(F$3="","",(IF($B$3="On",IF(G$3="",AVERAGE(Data_Initial!E74:F74),AVERAGE(Data_Initial!E74:G74)),Data_Initial!F74))),"")</f>
        <v>6.1877769422488598</v>
      </c>
      <c r="G74" s="79">
        <f ca="1">IFERROR(IF(G$3="","",(IF($B$3="On",IF(H$3="",AVERAGE(Data_Initial!F74:G74),AVERAGE(Data_Initial!F74:H74)),Data_Initial!G74))),"")</f>
        <v>1.6048305620217134</v>
      </c>
      <c r="H74" s="79">
        <f ca="1">IFERROR(IF(H$3="","",(IF($B$3="On",IF(I$3="",AVERAGE(Data_Initial!G74:H74),AVERAGE(Data_Initial!G74:I74)),Data_Initial!H74))),"")</f>
        <v>-2.4109008303845867</v>
      </c>
      <c r="I74" s="79">
        <f ca="1">IFERROR(IF(I$3="","",(IF($B$3="On",IF(J$3="",AVERAGE(Data_Initial!H74:I74),AVERAGE(Data_Initial!H74:J74)),Data_Initial!I74))),"")</f>
        <v>-6.8160713846579428</v>
      </c>
      <c r="J74" s="79">
        <f ca="1">IFERROR(IF(J$3="","",(IF($B$3="On",IF(K$3="",AVERAGE(Data_Initial!I74:J74),AVERAGE(Data_Initial!I74:K74)),Data_Initial!J74))),"")</f>
        <v>-8.6281378752476829</v>
      </c>
      <c r="K74" s="79">
        <f ca="1">IFERROR(IF(K$3="","",(IF($B$3="On",IF(L$3="",AVERAGE(Data_Initial!J74:K74),AVERAGE(Data_Initial!J74:L74)),Data_Initial!K74))),"")</f>
        <v>-8.980180921743651</v>
      </c>
      <c r="L74" s="79">
        <f ca="1">IFERROR(IF(L$3="","",(IF($B$3="On",IF(M$3="",AVERAGE(Data_Initial!K74:L74),AVERAGE(Data_Initial!K74:M74)),Data_Initial!L74))),"")</f>
        <v>-8.6519106167265836</v>
      </c>
      <c r="M74" s="79">
        <f ca="1">IFERROR(IF(M$3="","",(IF($B$3="On",IF(N$3="",AVERAGE(Data_Initial!L74:M74),AVERAGE(Data_Initial!L74:N74)),Data_Initial!M74))),"")</f>
        <v>-4.9283466919464436</v>
      </c>
      <c r="N74" s="79">
        <f ca="1">IFERROR(IF(N$3="","",(IF($B$3="On",IF(O$3="",AVERAGE(Data_Initial!M74:N74),AVERAGE(Data_Initial!M74:O74)),Data_Initial!N74))),"")</f>
        <v>5.3007531962546874</v>
      </c>
      <c r="O74" s="79">
        <f ca="1">IFERROR(IF(O$3="","",(IF($B$3="On",IF(P$3="",AVERAGE(Data_Initial!N74:O74),AVERAGE(Data_Initial!N74:P74)),Data_Initial!O74))),"")</f>
        <v>26.479590840706052</v>
      </c>
      <c r="P74" s="79">
        <f ca="1">IFERROR(IF(P$3="","",(IF($B$3="On",IF(Q$3="",AVERAGE(Data_Initial!O74:P74),AVERAGE(Data_Initial!O74:Q74)),Data_Initial!P74))),"")</f>
        <v>63.666972090266029</v>
      </c>
      <c r="Q74" s="79">
        <f ca="1">IFERROR(IF(Q$3="","",(IF($B$3="On",IF(R$3="",AVERAGE(Data_Initial!P74:Q74),AVERAGE(Data_Initial!P74:R74)),Data_Initial!Q74))),"")</f>
        <v>133.22294894315738</v>
      </c>
      <c r="R74" s="79">
        <f ca="1">IFERROR(IF(R$3="","",(IF($B$3="On",IF(S$3="",AVERAGE(Data_Initial!Q74:R74),AVERAGE(Data_Initial!Q74:S74)),Data_Initial!R74))),"")</f>
        <v>261.78230991528966</v>
      </c>
      <c r="S74" s="79">
        <f ca="1">IFERROR(IF(S$3="","",(IF($B$3="On",IF(T$3="",AVERAGE(Data_Initial!R74:S74),AVERAGE(Data_Initial!R74:T74)),Data_Initial!S74))),"")</f>
        <v>485.75251139270739</v>
      </c>
      <c r="T74" s="79">
        <f ca="1">IFERROR(IF(T$3="","",(IF($B$3="On",IF(U$3="",AVERAGE(Data_Initial!S74:T74),AVERAGE(Data_Initial!S74:U74)),Data_Initial!T74))),"")</f>
        <v>847.38823247686889</v>
      </c>
      <c r="U74" s="79">
        <f ca="1">IFERROR(IF(U$3="","",(IF($B$3="On",IF(V$3="",AVERAGE(Data_Initial!T74:U74),AVERAGE(Data_Initial!T74:V74)),Data_Initial!U74))),"")</f>
        <v>1355.8803079709076</v>
      </c>
      <c r="V74" s="79">
        <f ca="1">IFERROR(IF(V$3="","",(IF($B$3="On",IF(W$3="",AVERAGE(Data_Initial!U74:V74),AVERAGE(Data_Initial!U74:W74)),Data_Initial!V74))),"")</f>
        <v>1949.833634480013</v>
      </c>
      <c r="W74" s="79">
        <f ca="1">IFERROR(IF(W$3="","",(IF($B$3="On",IF(X$3="",AVERAGE(Data_Initial!V74:W74),AVERAGE(Data_Initial!V74:X74)),Data_Initial!W74))),"")</f>
        <v>2531.12559039287</v>
      </c>
      <c r="X74" s="79">
        <f ca="1">IFERROR(IF(X$3="","",(IF($B$3="On",IF(Y$3="",AVERAGE(Data_Initial!W74:X74),AVERAGE(Data_Initial!W74:Y74)),Data_Initial!X74))),"")</f>
        <v>3009.8672268588198</v>
      </c>
      <c r="Y74" s="79">
        <f ca="1">IFERROR(IF(Y$3="","",(IF($B$3="On",IF(Z$3="",AVERAGE(Data_Initial!X74:Y74),AVERAGE(Data_Initial!X74:Z74)),Data_Initial!Y74))),"")</f>
        <v>3356.5509192242439</v>
      </c>
      <c r="Z74" s="79">
        <f ca="1">IFERROR(IF(Z$3="","",(IF($B$3="On",IF(AA$3="",AVERAGE(Data_Initial!Y74:Z74),AVERAGE(Data_Initial!Y74:AA74)),Data_Initial!Z74))),"")</f>
        <v>3580.5913626266897</v>
      </c>
      <c r="AA74" s="79">
        <f ca="1">IFERROR(IF(AA$3="","",(IF($B$3="On",IF(AB$3="",AVERAGE(Data_Initial!Z74:AA74),AVERAGE(Data_Initial!Z74:AB74)),Data_Initial!AA74))),"")</f>
        <v>3716.5829608026729</v>
      </c>
      <c r="AB74" s="79">
        <f ca="1">IFERROR(IF(AB$3="","",(IF($B$3="On",IF(AC$3="",AVERAGE(Data_Initial!AA74:AB74),AVERAGE(Data_Initial!AA74:AC74)),Data_Initial!AB74))),"")</f>
        <v>3798.7297241368701</v>
      </c>
      <c r="AC74" s="79">
        <f ca="1">IFERROR(IF(AC$3="","",(IF($B$3="On",IF(AD$3="",AVERAGE(Data_Initial!AB74:AC74),AVERAGE(Data_Initial!AB74:AD74)),Data_Initial!AC74))),"")</f>
        <v>3851.5516129185694</v>
      </c>
      <c r="AD74" s="79">
        <f ca="1">IFERROR(IF(AD$3="","",(IF($B$3="On",IF(AE$3="",AVERAGE(Data_Initial!AC74:AD74),AVERAGE(Data_Initial!AC74:AE74)),Data_Initial!AD74))),"")</f>
        <v>3885.5395650474034</v>
      </c>
      <c r="AE74" s="79">
        <f ca="1">IFERROR(IF(AE$3="","",(IF($B$3="On",IF(AF$3="",AVERAGE(Data_Initial!AD74:AE74),AVERAGE(Data_Initial!AD74:AF74)),Data_Initial!AE74))),"")</f>
        <v>3911.1922351966932</v>
      </c>
      <c r="AF74" s="79">
        <f ca="1">IFERROR(IF(AF$3="","",(IF($B$3="On",IF(AG$3="",AVERAGE(Data_Initial!AE74:AF74),AVERAGE(Data_Initial!AE74:AG74)),Data_Initial!AF74))),"")</f>
        <v>3927.4988357615134</v>
      </c>
      <c r="AG74" s="79">
        <f ca="1">IFERROR(IF(AG$3="","",(IF($B$3="On",IF(AH$3="",AVERAGE(Data_Initial!AF74:AG74),AVERAGE(Data_Initial!AF74:AH74)),Data_Initial!AG74))),"")</f>
        <v>3938.0045578035065</v>
      </c>
      <c r="AH74" s="79">
        <f ca="1">IFERROR(IF(AH$3="","",(IF($B$3="On",IF(AI$3="",AVERAGE(Data_Initial!AG74:AH74),AVERAGE(Data_Initial!AG74:AI74)),Data_Initial!AH74))),"")</f>
        <v>3942.6367838870501</v>
      </c>
      <c r="AI74" s="79">
        <f ca="1">IFERROR(IF(AI$3="","",(IF($B$3="On",IF(AJ$3="",AVERAGE(Data_Initial!AH74:AI74),AVERAGE(Data_Initial!AH74:AJ74)),Data_Initial!AI74))),"")</f>
        <v>3944.1593332660564</v>
      </c>
      <c r="AJ74" s="79">
        <f ca="1">IFERROR(IF(AJ$3="","",(IF($B$3="On",IF(AK$3="",AVERAGE(Data_Initial!AI74:AJ74),AVERAGE(Data_Initial!AI74:AK74)),Data_Initial!AJ74))),"")</f>
        <v>3942.7513823615063</v>
      </c>
      <c r="AK74" s="79">
        <f ca="1">IFERROR(IF(AK$3="","",(IF($B$3="On",IF(AL$3="",AVERAGE(Data_Initial!AJ74:AK74),AVERAGE(Data_Initial!AJ74:AL74)),Data_Initial!AK74))),"")</f>
        <v>3940.0135831032871</v>
      </c>
      <c r="AL74" s="79">
        <f ca="1">IFERROR(IF(AL$3="","",(IF($B$3="On",IF(AM$3="",AVERAGE(Data_Initial!AK74:AL74),AVERAGE(Data_Initial!AK74:AM74)),Data_Initial!AL74))),"")</f>
        <v>3939.0722644299167</v>
      </c>
      <c r="AM74" s="79">
        <f ca="1">IFERROR(IF(AM$3="","",(IF($B$3="On",IF(AN$3="",AVERAGE(Data_Initial!AL74:AM74),AVERAGE(Data_Initial!AL74:AN74)),Data_Initial!AM74))),"")</f>
        <v>3941.8111097507867</v>
      </c>
      <c r="AN74" s="79">
        <f ca="1">IFERROR(IF(AN$3="","",(IF($B$3="On",IF(AO$3="",AVERAGE(Data_Initial!AM74:AN74),AVERAGE(Data_Initial!AM74:AO74)),Data_Initial!AN74))),"")</f>
        <v>3944.0297939969605</v>
      </c>
      <c r="AO74" s="79">
        <f ca="1">IFERROR(IF(AO$3="","",(IF($B$3="On",IF(AP$3="",AVERAGE(Data_Initial!AN74:AO74),AVERAGE(Data_Initial!AN74:AP74)),Data_Initial!AO74))),"")</f>
        <v>3941.7854333298869</v>
      </c>
      <c r="AP74" s="79">
        <f ca="1">IFERROR(IF(AP$3="","",(IF($B$3="On",IF(AQ$3="",AVERAGE(Data_Initial!AO74:AP74),AVERAGE(Data_Initial!AO74:AQ74)),Data_Initial!AP74))),"")</f>
        <v>3939.0705252683902</v>
      </c>
      <c r="AQ74" s="79" t="str">
        <f>IFERROR(IF(AQ$3="","",(IF($B$3="On",IF(AR$3="",AVERAGE(Data_Initial!AP74:AQ74),AVERAGE(Data_Initial!AP74:AR74)),Data_Initial!AQ74))),"")</f>
        <v/>
      </c>
      <c r="AR74" s="79" t="str">
        <f>IFERROR(IF(AR$3="","",(IF($B$3="On",IF(AS$3="",AVERAGE(Data_Initial!AQ74:AR74),AVERAGE(Data_Initial!AQ74:AS74)),Data_Initial!AR74))),"")</f>
        <v/>
      </c>
      <c r="AS74" s="79" t="str">
        <f>IFERROR(IF(AS$3="","",(IF($B$3="On",IF(AT$3="",AVERAGE(Data_Initial!AR74:AS74),AVERAGE(Data_Initial!AR74:AT74)),Data_Initial!AS74))),"")</f>
        <v/>
      </c>
      <c r="AT74" s="79" t="str">
        <f>IFERROR(IF(AT$3="","",(IF($B$3="On",IF(AU$3="",AVERAGE(Data_Initial!AS74:AT74),AVERAGE(Data_Initial!AS74:AU74)),Data_Initial!AT74))),"")</f>
        <v/>
      </c>
      <c r="AU74" s="79" t="str">
        <f>IFERROR(IF(AU$3="","",(IF($B$3="On",IF(AV$3="",AVERAGE(Data_Initial!AT74:AU74),AVERAGE(Data_Initial!AT74:AV74)),Data_Initial!AU74))),"")</f>
        <v/>
      </c>
      <c r="AV74" s="79" t="str">
        <f>IFERROR(IF(AV$3="","",(IF($B$3="On",IF(AW$3="",AVERAGE(Data_Initial!AU74:AV74),AVERAGE(Data_Initial!AU74:AW74)),Data_Initial!AV74))),"")</f>
        <v/>
      </c>
      <c r="AW74" s="79" t="str">
        <f>IFERROR(IF(AW$3="","",(IF($B$3="On",IF(AX$3="",AVERAGE(Data_Initial!AV74:AW74),AVERAGE(Data_Initial!AV74:AX74)),Data_Initial!AW74))),"")</f>
        <v/>
      </c>
      <c r="AX74" s="79" t="str">
        <f>IFERROR(IF(AX$3="","",(IF($B$3="On",IF(AY$3="",AVERAGE(Data_Initial!AW74:AX74),AVERAGE(Data_Initial!AW74:AY74)),Data_Initial!AX74))),"")</f>
        <v/>
      </c>
      <c r="AY74" s="79" t="str">
        <f>IFERROR(IF(AY$3="","",(IF($B$3="On",IF(AZ$3="",AVERAGE(Data_Initial!AX74:AY74),AVERAGE(Data_Initial!AX74:AZ74)),Data_Initial!AY74))),"")</f>
        <v/>
      </c>
      <c r="AZ74" s="79" t="str">
        <f>IFERROR(IF(AZ$3="","",(IF($B$3="On",IF(BA$3="",AVERAGE(Data_Initial!AY74:AZ74),AVERAGE(Data_Initial!AY74:BA74)),Data_Initial!AZ74))),"")</f>
        <v/>
      </c>
      <c r="BA74" s="79"/>
      <c r="BB74" s="79"/>
      <c r="BC74" s="79"/>
      <c r="BD74" s="79"/>
      <c r="BE74" s="79"/>
      <c r="BF74" s="79"/>
      <c r="BG74" s="79"/>
      <c r="BH74" s="79"/>
      <c r="BI74" s="79"/>
      <c r="BJ74" s="79"/>
      <c r="BK74" s="79"/>
      <c r="BL74" s="79"/>
      <c r="BM74" s="79"/>
      <c r="BN74" s="79"/>
      <c r="BO74" s="79"/>
      <c r="BP74" s="79"/>
      <c r="BQ74" s="79"/>
      <c r="BR74" s="79"/>
      <c r="BS74" s="79"/>
      <c r="BT74" s="79"/>
      <c r="BU74" s="79"/>
      <c r="BV74" s="79"/>
      <c r="BW74" s="79"/>
      <c r="BX74" s="79"/>
      <c r="BY74" s="79"/>
      <c r="BZ74" s="79"/>
    </row>
    <row r="75" spans="1:78" x14ac:dyDescent="0.25">
      <c r="A75" s="79">
        <f ca="1">Data_Initial!A75</f>
        <v>1</v>
      </c>
      <c r="B75" s="79" t="str">
        <f ca="1">Data_Initial!B75</f>
        <v>H9</v>
      </c>
      <c r="C75" s="79">
        <f ca="1">IFERROR(IF($B$3="On",AVERAGE(Data_Initial!C75:D75),Data_Initial!C75),"")</f>
        <v>17.0437237076899</v>
      </c>
      <c r="D75" s="79">
        <f ca="1">IFERROR(IF(D$3="","",(IF($B$3="On",IF(E$3="",AVERAGE(Data_Initial!C75:D75),AVERAGE(Data_Initial!C75:E75)),Data_Initial!D75))),"")</f>
        <v>13.665357457780694</v>
      </c>
      <c r="E75" s="79">
        <f ca="1">IFERROR(IF(E$3="","",(IF($B$3="On",IF(F$3="",AVERAGE(Data_Initial!D75:E75),AVERAGE(Data_Initial!D75:F75)),Data_Initial!E75))),"")</f>
        <v>9.8188746773130351</v>
      </c>
      <c r="F75" s="79">
        <f ca="1">IFERROR(IF(F$3="","",(IF($B$3="On",IF(G$3="",AVERAGE(Data_Initial!E75:F75),AVERAGE(Data_Initial!E75:G75)),Data_Initial!F75))),"")</f>
        <v>6.2139950772210186</v>
      </c>
      <c r="G75" s="79">
        <f ca="1">IFERROR(IF(G$3="","",(IF($B$3="On",IF(H$3="",AVERAGE(Data_Initial!F75:G75),AVERAGE(Data_Initial!F75:H75)),Data_Initial!G75))),"")</f>
        <v>5.2013299172546459</v>
      </c>
      <c r="H75" s="79">
        <f ca="1">IFERROR(IF(H$3="","",(IF($B$3="On",IF(I$3="",AVERAGE(Data_Initial!G75:H75),AVERAGE(Data_Initial!G75:I75)),Data_Initial!H75))),"")</f>
        <v>4.5424548209663635</v>
      </c>
      <c r="I75" s="79">
        <f ca="1">IFERROR(IF(I$3="","",(IF($B$3="On",IF(J$3="",AVERAGE(Data_Initial!H75:I75),AVERAGE(Data_Initial!H75:J75)),Data_Initial!I75))),"")</f>
        <v>2.5110417888026833</v>
      </c>
      <c r="J75" s="79">
        <f ca="1">IFERROR(IF(J$3="","",(IF($B$3="On",IF(K$3="",AVERAGE(Data_Initial!I75:J75),AVERAGE(Data_Initial!I75:K75)),Data_Initial!J75))),"")</f>
        <v>1.6747921836152566</v>
      </c>
      <c r="K75" s="79">
        <f ca="1">IFERROR(IF(K$3="","",(IF($B$3="On",IF(L$3="",AVERAGE(Data_Initial!J75:K75),AVERAGE(Data_Initial!J75:L75)),Data_Initial!K75))),"")</f>
        <v>-1.1914397783669601</v>
      </c>
      <c r="L75" s="79">
        <f ca="1">IFERROR(IF(L$3="","",(IF($B$3="On",IF(M$3="",AVERAGE(Data_Initial!K75:L75),AVERAGE(Data_Initial!K75:M75)),Data_Initial!L75))),"")</f>
        <v>-2.0691128115777233</v>
      </c>
      <c r="M75" s="79">
        <f ca="1">IFERROR(IF(M$3="","",(IF($B$3="On",IF(N$3="",AVERAGE(Data_Initial!L75:M75),AVERAGE(Data_Initial!L75:N75)),Data_Initial!M75))),"")</f>
        <v>-3.3845352038251804</v>
      </c>
      <c r="N75" s="79">
        <f ca="1">IFERROR(IF(N$3="","",(IF($B$3="On",IF(O$3="",AVERAGE(Data_Initial!M75:N75),AVERAGE(Data_Initial!M75:O75)),Data_Initial!N75))),"")</f>
        <v>-2.6626246981039299</v>
      </c>
      <c r="O75" s="79">
        <f ca="1">IFERROR(IF(O$3="","",(IF($B$3="On",IF(P$3="",AVERAGE(Data_Initial!N75:O75),AVERAGE(Data_Initial!N75:P75)),Data_Initial!O75))),"")</f>
        <v>-3.8881821567877832</v>
      </c>
      <c r="P75" s="79">
        <f ca="1">IFERROR(IF(P$3="","",(IF($B$3="On",IF(Q$3="",AVERAGE(Data_Initial!O75:P75),AVERAGE(Data_Initial!O75:Q75)),Data_Initial!P75))),"")</f>
        <v>-4.0286948111576431</v>
      </c>
      <c r="Q75" s="79">
        <f ca="1">IFERROR(IF(Q$3="","",(IF($B$3="On",IF(R$3="",AVERAGE(Data_Initial!P75:Q75),AVERAGE(Data_Initial!P75:R75)),Data_Initial!Q75))),"")</f>
        <v>-3.9527360665371503</v>
      </c>
      <c r="R75" s="79">
        <f ca="1">IFERROR(IF(R$3="","",(IF($B$3="On",IF(S$3="",AVERAGE(Data_Initial!Q75:R75),AVERAGE(Data_Initial!Q75:S75)),Data_Initial!R75))),"")</f>
        <v>-4.3577287087308205</v>
      </c>
      <c r="S75" s="79">
        <f ca="1">IFERROR(IF(S$3="","",(IF($B$3="On",IF(T$3="",AVERAGE(Data_Initial!R75:S75),AVERAGE(Data_Initial!R75:T75)),Data_Initial!S75))),"")</f>
        <v>-4.3328291748894108</v>
      </c>
      <c r="T75" s="79">
        <f ca="1">IFERROR(IF(T$3="","",(IF($B$3="On",IF(U$3="",AVERAGE(Data_Initial!S75:T75),AVERAGE(Data_Initial!S75:U75)),Data_Initial!T75))),"")</f>
        <v>-3.3813900389600335</v>
      </c>
      <c r="U75" s="79">
        <f ca="1">IFERROR(IF(U$3="","",(IF($B$3="On",IF(V$3="",AVERAGE(Data_Initial!T75:U75),AVERAGE(Data_Initial!T75:V75)),Data_Initial!U75))),"")</f>
        <v>-2.8963446040209697</v>
      </c>
      <c r="V75" s="79">
        <f ca="1">IFERROR(IF(V$3="","",(IF($B$3="On",IF(W$3="",AVERAGE(Data_Initial!U75:V75),AVERAGE(Data_Initial!U75:W75)),Data_Initial!V75))),"")</f>
        <v>-2.5031294284294732</v>
      </c>
      <c r="W75" s="79">
        <f ca="1">IFERROR(IF(W$3="","",(IF($B$3="On",IF(X$3="",AVERAGE(Data_Initial!V75:W75),AVERAGE(Data_Initial!V75:X75)),Data_Initial!W75))),"")</f>
        <v>-3.7983653025380604</v>
      </c>
      <c r="X75" s="79">
        <f ca="1">IFERROR(IF(X$3="","",(IF($B$3="On",IF(Y$3="",AVERAGE(Data_Initial!W75:X75),AVERAGE(Data_Initial!W75:Y75)),Data_Initial!X75))),"")</f>
        <v>-3.1394582956838071</v>
      </c>
      <c r="Y75" s="79">
        <f ca="1">IFERROR(IF(Y$3="","",(IF($B$3="On",IF(Z$3="",AVERAGE(Data_Initial!X75:Y75),AVERAGE(Data_Initial!X75:Z75)),Data_Initial!Y75))),"")</f>
        <v>-2.7949261287788745</v>
      </c>
      <c r="Z75" s="79">
        <f ca="1">IFERROR(IF(Z$3="","",(IF($B$3="On",IF(AA$3="",AVERAGE(Data_Initial!Y75:Z75),AVERAGE(Data_Initial!Y75:AA75)),Data_Initial!Z75))),"")</f>
        <v>-1.2407431542662073</v>
      </c>
      <c r="AA75" s="79">
        <f ca="1">IFERROR(IF(AA$3="","",(IF($B$3="On",IF(AB$3="",AVERAGE(Data_Initial!Z75:AA75),AVERAGE(Data_Initial!Z75:AB75)),Data_Initial!AA75))),"")</f>
        <v>-1.240566591246534</v>
      </c>
      <c r="AB75" s="79">
        <f ca="1">IFERROR(IF(AB$3="","",(IF($B$3="On",IF(AC$3="",AVERAGE(Data_Initial!AA75:AB75),AVERAGE(Data_Initial!AA75:AC75)),Data_Initial!AB75))),"")</f>
        <v>-2.493769356183293</v>
      </c>
      <c r="AC75" s="79">
        <f ca="1">IFERROR(IF(AC$3="","",(IF($B$3="On",IF(AD$3="",AVERAGE(Data_Initial!AB75:AC75),AVERAGE(Data_Initial!AB75:AD75)),Data_Initial!AC75))),"")</f>
        <v>-2.6924870009130863</v>
      </c>
      <c r="AD75" s="79">
        <f ca="1">IFERROR(IF(AD$3="","",(IF($B$3="On",IF(AE$3="",AVERAGE(Data_Initial!AC75:AD75),AVERAGE(Data_Initial!AC75:AE75)),Data_Initial!AD75))),"")</f>
        <v>-1.17776572888397</v>
      </c>
      <c r="AE75" s="79">
        <f ca="1">IFERROR(IF(AE$3="","",(IF($B$3="On",IF(AF$3="",AVERAGE(Data_Initial!AD75:AE75),AVERAGE(Data_Initial!AD75:AF75)),Data_Initial!AE75))),"")</f>
        <v>-1.2247876092183132</v>
      </c>
      <c r="AF75" s="79">
        <f ca="1">IFERROR(IF(AF$3="","",(IF($B$3="On",IF(AG$3="",AVERAGE(Data_Initial!AE75:AF75),AVERAGE(Data_Initial!AE75:AG75)),Data_Initial!AF75))),"")</f>
        <v>-0.65101408234007485</v>
      </c>
      <c r="AG75" s="79">
        <f ca="1">IFERROR(IF(AG$3="","",(IF($B$3="On",IF(AH$3="",AVERAGE(Data_Initial!AF75:AG75),AVERAGE(Data_Initial!AF75:AH75)),Data_Initial!AG75))),"")</f>
        <v>-1.5526759936424257</v>
      </c>
      <c r="AH75" s="79">
        <f ca="1">IFERROR(IF(AH$3="","",(IF($B$3="On",IF(AI$3="",AVERAGE(Data_Initial!AG75:AH75),AVERAGE(Data_Initial!AG75:AI75)),Data_Initial!AH75))),"")</f>
        <v>0.38715028094717763</v>
      </c>
      <c r="AI75" s="79">
        <f ca="1">IFERROR(IF(AI$3="","",(IF($B$3="On",IF(AJ$3="",AVERAGE(Data_Initial!AH75:AI75),AVERAGE(Data_Initial!AH75:AJ75)),Data_Initial!AI75))),"")</f>
        <v>2.0514400231181757</v>
      </c>
      <c r="AJ75" s="79">
        <f ca="1">IFERROR(IF(AJ$3="","",(IF($B$3="On",IF(AK$3="",AVERAGE(Data_Initial!AI75:AJ75),AVERAGE(Data_Initial!AI75:AK75)),Data_Initial!AJ75))),"")</f>
        <v>2.8434336562313565</v>
      </c>
      <c r="AK75" s="79">
        <f ca="1">IFERROR(IF(AK$3="","",(IF($B$3="On",IF(AL$3="",AVERAGE(Data_Initial!AJ75:AK75),AVERAGE(Data_Initial!AJ75:AL75)),Data_Initial!AK75))),"")</f>
        <v>3.8362564716852234</v>
      </c>
      <c r="AL75" s="79">
        <f ca="1">IFERROR(IF(AL$3="","",(IF($B$3="On",IF(AM$3="",AVERAGE(Data_Initial!AK75:AL75),AVERAGE(Data_Initial!AK75:AM75)),Data_Initial!AL75))),"")</f>
        <v>0.9679502745815034</v>
      </c>
      <c r="AM75" s="79">
        <f ca="1">IFERROR(IF(AM$3="","",(IF($B$3="On",IF(AN$3="",AVERAGE(Data_Initial!AL75:AM75),AVERAGE(Data_Initial!AL75:AN75)),Data_Initial!AM75))),"")</f>
        <v>1.6188847535677267</v>
      </c>
      <c r="AN75" s="79">
        <f ca="1">IFERROR(IF(AN$3="","",(IF($B$3="On",IF(AO$3="",AVERAGE(Data_Initial!AM75:AN75),AVERAGE(Data_Initial!AM75:AO75)),Data_Initial!AN75))),"")</f>
        <v>1.3591477489558201</v>
      </c>
      <c r="AO75" s="79">
        <f ca="1">IFERROR(IF(AO$3="","",(IF($B$3="On",IF(AP$3="",AVERAGE(Data_Initial!AN75:AO75),AVERAGE(Data_Initial!AN75:AP75)),Data_Initial!AO75))),"")</f>
        <v>2.6619616491249558</v>
      </c>
      <c r="AP75" s="79">
        <f ca="1">IFERROR(IF(AP$3="","",(IF($B$3="On",IF(AQ$3="",AVERAGE(Data_Initial!AO75:AP75),AVERAGE(Data_Initial!AO75:AQ75)),Data_Initial!AP75))),"")</f>
        <v>2.191907229149364</v>
      </c>
      <c r="AQ75" s="79" t="str">
        <f>IFERROR(IF(AQ$3="","",(IF($B$3="On",IF(AR$3="",AVERAGE(Data_Initial!AP75:AQ75),AVERAGE(Data_Initial!AP75:AR75)),Data_Initial!AQ75))),"")</f>
        <v/>
      </c>
      <c r="AR75" s="79" t="str">
        <f>IFERROR(IF(AR$3="","",(IF($B$3="On",IF(AS$3="",AVERAGE(Data_Initial!AQ75:AR75),AVERAGE(Data_Initial!AQ75:AS75)),Data_Initial!AR75))),"")</f>
        <v/>
      </c>
      <c r="AS75" s="79" t="str">
        <f>IFERROR(IF(AS$3="","",(IF($B$3="On",IF(AT$3="",AVERAGE(Data_Initial!AR75:AS75),AVERAGE(Data_Initial!AR75:AT75)),Data_Initial!AS75))),"")</f>
        <v/>
      </c>
      <c r="AT75" s="79" t="str">
        <f>IFERROR(IF(AT$3="","",(IF($B$3="On",IF(AU$3="",AVERAGE(Data_Initial!AS75:AT75),AVERAGE(Data_Initial!AS75:AU75)),Data_Initial!AT75))),"")</f>
        <v/>
      </c>
      <c r="AU75" s="79" t="str">
        <f>IFERROR(IF(AU$3="","",(IF($B$3="On",IF(AV$3="",AVERAGE(Data_Initial!AT75:AU75),AVERAGE(Data_Initial!AT75:AV75)),Data_Initial!AU75))),"")</f>
        <v/>
      </c>
      <c r="AV75" s="79" t="str">
        <f>IFERROR(IF(AV$3="","",(IF($B$3="On",IF(AW$3="",AVERAGE(Data_Initial!AU75:AV75),AVERAGE(Data_Initial!AU75:AW75)),Data_Initial!AV75))),"")</f>
        <v/>
      </c>
      <c r="AW75" s="79" t="str">
        <f>IFERROR(IF(AW$3="","",(IF($B$3="On",IF(AX$3="",AVERAGE(Data_Initial!AV75:AW75),AVERAGE(Data_Initial!AV75:AX75)),Data_Initial!AW75))),"")</f>
        <v/>
      </c>
      <c r="AX75" s="79" t="str">
        <f>IFERROR(IF(AX$3="","",(IF($B$3="On",IF(AY$3="",AVERAGE(Data_Initial!AW75:AX75),AVERAGE(Data_Initial!AW75:AY75)),Data_Initial!AX75))),"")</f>
        <v/>
      </c>
      <c r="AY75" s="79" t="str">
        <f>IFERROR(IF(AY$3="","",(IF($B$3="On",IF(AZ$3="",AVERAGE(Data_Initial!AX75:AY75),AVERAGE(Data_Initial!AX75:AZ75)),Data_Initial!AY75))),"")</f>
        <v/>
      </c>
      <c r="AZ75" s="79" t="str">
        <f>IFERROR(IF(AZ$3="","",(IF($B$3="On",IF(BA$3="",AVERAGE(Data_Initial!AY75:AZ75),AVERAGE(Data_Initial!AY75:BA75)),Data_Initial!AZ75))),"")</f>
        <v/>
      </c>
      <c r="BA75" s="79"/>
      <c r="BB75" s="79"/>
      <c r="BC75" s="79"/>
      <c r="BD75" s="79"/>
      <c r="BE75" s="79"/>
      <c r="BF75" s="79"/>
      <c r="BG75" s="79"/>
      <c r="BH75" s="79"/>
      <c r="BI75" s="79"/>
      <c r="BJ75" s="79"/>
      <c r="BK75" s="79"/>
      <c r="BL75" s="79"/>
      <c r="BM75" s="79"/>
      <c r="BN75" s="79"/>
      <c r="BO75" s="79"/>
      <c r="BP75" s="79"/>
      <c r="BQ75" s="79"/>
      <c r="BR75" s="79"/>
      <c r="BS75" s="79"/>
      <c r="BT75" s="79"/>
      <c r="BU75" s="79"/>
      <c r="BV75" s="79"/>
      <c r="BW75" s="79"/>
      <c r="BX75" s="79"/>
      <c r="BY75" s="79"/>
      <c r="BZ75" s="79"/>
    </row>
    <row r="76" spans="1:78" x14ac:dyDescent="0.25">
      <c r="A76" s="79">
        <f ca="1">Data_Initial!A76</f>
        <v>2</v>
      </c>
      <c r="B76" s="79" t="str">
        <f ca="1">Data_Initial!B76</f>
        <v>A1</v>
      </c>
      <c r="C76" s="79">
        <f ca="1">IFERROR(IF($B$3="On",AVERAGE(Data_Initial!C76:D76),Data_Initial!C76),"")</f>
        <v>11.805191127759599</v>
      </c>
      <c r="D76" s="79">
        <f ca="1">IFERROR(IF(D$3="","",(IF($B$3="On",IF(E$3="",AVERAGE(Data_Initial!C76:D76),AVERAGE(Data_Initial!C76:E76)),Data_Initial!D76))),"")</f>
        <v>10.135606086101536</v>
      </c>
      <c r="E76" s="79">
        <f ca="1">IFERROR(IF(E$3="","",(IF($B$3="On",IF(F$3="",AVERAGE(Data_Initial!D76:E76),AVERAGE(Data_Initial!D76:F76)),Data_Initial!E76))),"")</f>
        <v>6.996864682543527</v>
      </c>
      <c r="F76" s="79">
        <f ca="1">IFERROR(IF(F$3="","",(IF($B$3="On",IF(G$3="",AVERAGE(Data_Initial!E76:F76),AVERAGE(Data_Initial!E76:G76)),Data_Initial!F76))),"")</f>
        <v>4.7024364930465099</v>
      </c>
      <c r="G76" s="79">
        <f ca="1">IFERROR(IF(G$3="","",(IF($B$3="On",IF(H$3="",AVERAGE(Data_Initial!F76:G76),AVERAGE(Data_Initial!F76:H76)),Data_Initial!G76))),"")</f>
        <v>2.8182729697108098</v>
      </c>
      <c r="H76" s="79">
        <f ca="1">IFERROR(IF(H$3="","",(IF($B$3="On",IF(I$3="",AVERAGE(Data_Initial!G76:H76),AVERAGE(Data_Initial!G76:I76)),Data_Initial!H76))),"")</f>
        <v>0.93544802607720989</v>
      </c>
      <c r="I76" s="79">
        <f ca="1">IFERROR(IF(I$3="","",(IF($B$3="On",IF(J$3="",AVERAGE(Data_Initial!H76:I76),AVERAGE(Data_Initial!H76:J76)),Data_Initial!I76))),"")</f>
        <v>-1.6679923967287031</v>
      </c>
      <c r="J76" s="79">
        <f ca="1">IFERROR(IF(J$3="","",(IF($B$3="On",IF(K$3="",AVERAGE(Data_Initial!I76:J76),AVERAGE(Data_Initial!I76:K76)),Data_Initial!J76))),"")</f>
        <v>-1.7890192056870557</v>
      </c>
      <c r="K76" s="79">
        <f ca="1">IFERROR(IF(K$3="","",(IF($B$3="On",IF(L$3="",AVERAGE(Data_Initial!J76:K76),AVERAGE(Data_Initial!J76:L76)),Data_Initial!K76))),"")</f>
        <v>-0.29344138035821937</v>
      </c>
      <c r="L76" s="79">
        <f ca="1">IFERROR(IF(L$3="","",(IF($B$3="On",IF(M$3="",AVERAGE(Data_Initial!K76:L76),AVERAGE(Data_Initial!K76:M76)),Data_Initial!L76))),"")</f>
        <v>1.5012988087369175</v>
      </c>
      <c r="M76" s="79">
        <f ca="1">IFERROR(IF(M$3="","",(IF($B$3="On",IF(N$3="",AVERAGE(Data_Initial!L76:M76),AVERAGE(Data_Initial!L76:N76)),Data_Initial!M76))),"")</f>
        <v>0.57303933311383337</v>
      </c>
      <c r="N76" s="79">
        <f ca="1">IFERROR(IF(N$3="","",(IF($B$3="On",IF(O$3="",AVERAGE(Data_Initial!M76:N76),AVERAGE(Data_Initial!M76:O76)),Data_Initial!N76))),"")</f>
        <v>0.59857114245581333</v>
      </c>
      <c r="O76" s="79">
        <f ca="1">IFERROR(IF(O$3="","",(IF($B$3="On",IF(P$3="",AVERAGE(Data_Initial!N76:O76),AVERAGE(Data_Initial!N76:P76)),Data_Initial!O76))),"")</f>
        <v>-1.3760981504375802</v>
      </c>
      <c r="P76" s="79">
        <f ca="1">IFERROR(IF(P$3="","",(IF($B$3="On",IF(Q$3="",AVERAGE(Data_Initial!O76:P76),AVERAGE(Data_Initial!O76:Q76)),Data_Initial!P76))),"")</f>
        <v>-2.5462436006199201</v>
      </c>
      <c r="Q76" s="79">
        <f ca="1">IFERROR(IF(Q$3="","",(IF($B$3="On",IF(R$3="",AVERAGE(Data_Initial!P76:Q76),AVERAGE(Data_Initial!P76:R76)),Data_Initial!Q76))),"")</f>
        <v>-5.2378889229930765</v>
      </c>
      <c r="R76" s="79">
        <f ca="1">IFERROR(IF(R$3="","",(IF($B$3="On",IF(S$3="",AVERAGE(Data_Initial!Q76:R76),AVERAGE(Data_Initial!Q76:S76)),Data_Initial!R76))),"")</f>
        <v>-4.2717832310046697</v>
      </c>
      <c r="S76" s="79">
        <f ca="1">IFERROR(IF(S$3="","",(IF($B$3="On",IF(T$3="",AVERAGE(Data_Initial!R76:S76),AVERAGE(Data_Initial!R76:T76)),Data_Initial!S76))),"")</f>
        <v>-5.2915539024376494</v>
      </c>
      <c r="T76" s="79">
        <f ca="1">IFERROR(IF(T$3="","",(IF($B$3="On",IF(U$3="",AVERAGE(Data_Initial!S76:T76),AVERAGE(Data_Initial!S76:U76)),Data_Initial!T76))),"")</f>
        <v>-3.8214774308265369</v>
      </c>
      <c r="U76" s="79">
        <f ca="1">IFERROR(IF(U$3="","",(IF($B$3="On",IF(V$3="",AVERAGE(Data_Initial!T76:U76),AVERAGE(Data_Initial!T76:V76)),Data_Initial!U76))),"")</f>
        <v>-4.92779215537636</v>
      </c>
      <c r="V76" s="79">
        <f ca="1">IFERROR(IF(V$3="","",(IF($B$3="On",IF(W$3="",AVERAGE(Data_Initial!U76:V76),AVERAGE(Data_Initial!U76:W76)),Data_Initial!V76))),"")</f>
        <v>-3.9100734219796336</v>
      </c>
      <c r="W76" s="79">
        <f ca="1">IFERROR(IF(W$3="","",(IF($B$3="On",IF(X$3="",AVERAGE(Data_Initial!V76:W76),AVERAGE(Data_Initial!V76:X76)),Data_Initial!W76))),"")</f>
        <v>-4.6338554499502633</v>
      </c>
      <c r="X76" s="79">
        <f ca="1">IFERROR(IF(X$3="","",(IF($B$3="On",IF(Y$3="",AVERAGE(Data_Initial!W76:X76),AVERAGE(Data_Initial!W76:Y76)),Data_Initial!X76))),"")</f>
        <v>-2.9891524671860097</v>
      </c>
      <c r="Y76" s="79">
        <f ca="1">IFERROR(IF(Y$3="","",(IF($B$3="On",IF(Z$3="",AVERAGE(Data_Initial!X76:Y76),AVERAGE(Data_Initial!X76:Z76)),Data_Initial!Y76))),"")</f>
        <v>1.733738316426144</v>
      </c>
      <c r="Z76" s="79">
        <f ca="1">IFERROR(IF(Z$3="","",(IF($B$3="On",IF(AA$3="",AVERAGE(Data_Initial!Y76:Z76),AVERAGE(Data_Initial!Y76:AA76)),Data_Initial!Z76))),"")</f>
        <v>9.0800973234795439</v>
      </c>
      <c r="AA76" s="79">
        <f ca="1">IFERROR(IF(AA$3="","",(IF($B$3="On",IF(AB$3="",AVERAGE(Data_Initial!Z76:AA76),AVERAGE(Data_Initial!Z76:AB76)),Data_Initial!AA76))),"")</f>
        <v>22.443732645975462</v>
      </c>
      <c r="AB76" s="79">
        <f ca="1">IFERROR(IF(AB$3="","",(IF($B$3="On",IF(AC$3="",AVERAGE(Data_Initial!AA76:AB76),AVERAGE(Data_Initial!AA76:AC76)),Data_Initial!AB76))),"")</f>
        <v>48.039796548783194</v>
      </c>
      <c r="AC76" s="79">
        <f ca="1">IFERROR(IF(AC$3="","",(IF($B$3="On",IF(AD$3="",AVERAGE(Data_Initial!AB76:AC76),AVERAGE(Data_Initial!AB76:AD76)),Data_Initial!AC76))),"")</f>
        <v>93.569755948225065</v>
      </c>
      <c r="AD76" s="79">
        <f ca="1">IFERROR(IF(AD$3="","",(IF($B$3="On",IF(AE$3="",AVERAGE(Data_Initial!AC76:AD76),AVERAGE(Data_Initial!AC76:AE76)),Data_Initial!AD76))),"")</f>
        <v>177.58849522072296</v>
      </c>
      <c r="AE76" s="79">
        <f ca="1">IFERROR(IF(AE$3="","",(IF($B$3="On",IF(AF$3="",AVERAGE(Data_Initial!AD76:AE76),AVERAGE(Data_Initial!AD76:AF76)),Data_Initial!AE76))),"")</f>
        <v>320.85294861364633</v>
      </c>
      <c r="AF76" s="79">
        <f ca="1">IFERROR(IF(AF$3="","",(IF($B$3="On",IF(AG$3="",AVERAGE(Data_Initial!AE76:AF76),AVERAGE(Data_Initial!AE76:AG76)),Data_Initial!AF76))),"")</f>
        <v>561.8855583030213</v>
      </c>
      <c r="AG76" s="79">
        <f ca="1">IFERROR(IF(AG$3="","",(IF($B$3="On",IF(AH$3="",AVERAGE(Data_Initial!AF76:AG76),AVERAGE(Data_Initial!AF76:AH76)),Data_Initial!AG76))),"")</f>
        <v>921.6752887736053</v>
      </c>
      <c r="AH76" s="79">
        <f ca="1">IFERROR(IF(AH$3="","",(IF($B$3="On",IF(AI$3="",AVERAGE(Data_Initial!AG76:AH76),AVERAGE(Data_Initial!AG76:AI76)),Data_Initial!AH76))),"")</f>
        <v>1377.9222547687193</v>
      </c>
      <c r="AI76" s="79">
        <f ca="1">IFERROR(IF(AI$3="","",(IF($B$3="On",IF(AJ$3="",AVERAGE(Data_Initial!AH76:AI76),AVERAGE(Data_Initial!AH76:AJ76)),Data_Initial!AI76))),"")</f>
        <v>1859.2848552656603</v>
      </c>
      <c r="AJ76" s="79">
        <f ca="1">IFERROR(IF(AJ$3="","",(IF($B$3="On",IF(AK$3="",AVERAGE(Data_Initial!AI76:AJ76),AVERAGE(Data_Initial!AI76:AK76)),Data_Initial!AJ76))),"")</f>
        <v>2277.3085780399501</v>
      </c>
      <c r="AK76" s="79">
        <f ca="1">IFERROR(IF(AK$3="","",(IF($B$3="On",IF(AL$3="",AVERAGE(Data_Initial!AJ76:AK76),AVERAGE(Data_Initial!AJ76:AL76)),Data_Initial!AK76))),"")</f>
        <v>2583.3658035499602</v>
      </c>
      <c r="AL76" s="79">
        <f ca="1">IFERROR(IF(AL$3="","",(IF($B$3="On",IF(AM$3="",AVERAGE(Data_Initial!AK76:AL76),AVERAGE(Data_Initial!AK76:AM76)),Data_Initial!AL76))),"")</f>
        <v>2773.9656541455201</v>
      </c>
      <c r="AM76" s="79">
        <f ca="1">IFERROR(IF(AM$3="","",(IF($B$3="On",IF(AN$3="",AVERAGE(Data_Initial!AL76:AM76),AVERAGE(Data_Initial!AL76:AN76)),Data_Initial!AM76))),"")</f>
        <v>2883.9886420418165</v>
      </c>
      <c r="AN76" s="79">
        <f ca="1">IFERROR(IF(AN$3="","",(IF($B$3="On",IF(AO$3="",AVERAGE(Data_Initial!AM76:AN76),AVERAGE(Data_Initial!AM76:AO76)),Data_Initial!AN76))),"")</f>
        <v>2952.3766393354331</v>
      </c>
      <c r="AO76" s="79">
        <f ca="1">IFERROR(IF(AO$3="","",(IF($B$3="On",IF(AP$3="",AVERAGE(Data_Initial!AN76:AO76),AVERAGE(Data_Initial!AN76:AP76)),Data_Initial!AO76))),"")</f>
        <v>3005.4224402611931</v>
      </c>
      <c r="AP76" s="79">
        <f ca="1">IFERROR(IF(AP$3="","",(IF($B$3="On",IF(AQ$3="",AVERAGE(Data_Initial!AO76:AP76),AVERAGE(Data_Initial!AO76:AQ76)),Data_Initial!AP76))),"")</f>
        <v>3029.9457936583449</v>
      </c>
      <c r="AQ76" s="79" t="str">
        <f>IFERROR(IF(AQ$3="","",(IF($B$3="On",IF(AR$3="",AVERAGE(Data_Initial!AP76:AQ76),AVERAGE(Data_Initial!AP76:AR76)),Data_Initial!AQ76))),"")</f>
        <v/>
      </c>
      <c r="AR76" s="79" t="str">
        <f>IFERROR(IF(AR$3="","",(IF($B$3="On",IF(AS$3="",AVERAGE(Data_Initial!AQ76:AR76),AVERAGE(Data_Initial!AQ76:AS76)),Data_Initial!AR76))),"")</f>
        <v/>
      </c>
      <c r="AS76" s="79" t="str">
        <f>IFERROR(IF(AS$3="","",(IF($B$3="On",IF(AT$3="",AVERAGE(Data_Initial!AR76:AS76),AVERAGE(Data_Initial!AR76:AT76)),Data_Initial!AS76))),"")</f>
        <v/>
      </c>
      <c r="AT76" s="79" t="str">
        <f>IFERROR(IF(AT$3="","",(IF($B$3="On",IF(AU$3="",AVERAGE(Data_Initial!AS76:AT76),AVERAGE(Data_Initial!AS76:AU76)),Data_Initial!AT76))),"")</f>
        <v/>
      </c>
      <c r="AU76" s="79" t="str">
        <f>IFERROR(IF(AU$3="","",(IF($B$3="On",IF(AV$3="",AVERAGE(Data_Initial!AT76:AU76),AVERAGE(Data_Initial!AT76:AV76)),Data_Initial!AU76))),"")</f>
        <v/>
      </c>
      <c r="AV76" s="79" t="str">
        <f>IFERROR(IF(AV$3="","",(IF($B$3="On",IF(AW$3="",AVERAGE(Data_Initial!AU76:AV76),AVERAGE(Data_Initial!AU76:AW76)),Data_Initial!AV76))),"")</f>
        <v/>
      </c>
      <c r="AW76" s="79" t="str">
        <f>IFERROR(IF(AW$3="","",(IF($B$3="On",IF(AX$3="",AVERAGE(Data_Initial!AV76:AW76),AVERAGE(Data_Initial!AV76:AX76)),Data_Initial!AW76))),"")</f>
        <v/>
      </c>
      <c r="AX76" s="79" t="str">
        <f>IFERROR(IF(AX$3="","",(IF($B$3="On",IF(AY$3="",AVERAGE(Data_Initial!AW76:AX76),AVERAGE(Data_Initial!AW76:AY76)),Data_Initial!AX76))),"")</f>
        <v/>
      </c>
      <c r="AY76" s="79" t="str">
        <f>IFERROR(IF(AY$3="","",(IF($B$3="On",IF(AZ$3="",AVERAGE(Data_Initial!AX76:AY76),AVERAGE(Data_Initial!AX76:AZ76)),Data_Initial!AY76))),"")</f>
        <v/>
      </c>
      <c r="AZ76" s="79" t="str">
        <f>IFERROR(IF(AZ$3="","",(IF($B$3="On",IF(BA$3="",AVERAGE(Data_Initial!AY76:AZ76),AVERAGE(Data_Initial!AY76:BA76)),Data_Initial!AZ76))),"")</f>
        <v/>
      </c>
      <c r="BA76" s="79"/>
      <c r="BB76" s="79"/>
      <c r="BC76" s="79"/>
      <c r="BD76" s="79"/>
      <c r="BE76" s="79"/>
      <c r="BF76" s="79"/>
      <c r="BG76" s="79"/>
      <c r="BH76" s="79"/>
      <c r="BI76" s="79"/>
      <c r="BJ76" s="79"/>
      <c r="BK76" s="79"/>
      <c r="BL76" s="79"/>
      <c r="BM76" s="79"/>
      <c r="BN76" s="79"/>
      <c r="BO76" s="79"/>
      <c r="BP76" s="79"/>
      <c r="BQ76" s="79"/>
      <c r="BR76" s="79"/>
      <c r="BS76" s="79"/>
      <c r="BT76" s="79"/>
      <c r="BU76" s="79"/>
      <c r="BV76" s="79"/>
      <c r="BW76" s="79"/>
      <c r="BX76" s="79"/>
      <c r="BY76" s="79"/>
      <c r="BZ76" s="79"/>
    </row>
    <row r="77" spans="1:78" x14ac:dyDescent="0.25">
      <c r="A77" s="79">
        <f ca="1">Data_Initial!A77</f>
        <v>2</v>
      </c>
      <c r="B77" s="79" t="str">
        <f ca="1">Data_Initial!B77</f>
        <v>B1</v>
      </c>
      <c r="C77" s="79">
        <f ca="1">IFERROR(IF($B$3="On",AVERAGE(Data_Initial!C77:D77),Data_Initial!C77),"")</f>
        <v>5.5510112395099904</v>
      </c>
      <c r="D77" s="79">
        <f ca="1">IFERROR(IF(D$3="","",(IF($B$3="On",IF(E$3="",AVERAGE(Data_Initial!C77:D77),AVERAGE(Data_Initial!C77:E77)),Data_Initial!D77))),"")</f>
        <v>3.382313500548511</v>
      </c>
      <c r="E77" s="79">
        <f ca="1">IFERROR(IF(E$3="","",(IF($B$3="On",IF(F$3="",AVERAGE(Data_Initial!D77:E77),AVERAGE(Data_Initial!D77:F77)),Data_Initial!E77))),"")</f>
        <v>2.1921150472850677</v>
      </c>
      <c r="F77" s="79">
        <f ca="1">IFERROR(IF(F$3="","",(IF($B$3="On",IF(G$3="",AVERAGE(Data_Initial!E77:F77),AVERAGE(Data_Initial!E77:G77)),Data_Initial!F77))),"")</f>
        <v>1.8611951323694804</v>
      </c>
      <c r="G77" s="79">
        <f ca="1">IFERROR(IF(G$3="","",(IF($B$3="On",IF(H$3="",AVERAGE(Data_Initial!F77:G77),AVERAGE(Data_Initial!F77:H77)),Data_Initial!G77))),"")</f>
        <v>2.5107185943846484</v>
      </c>
      <c r="H77" s="79">
        <f ca="1">IFERROR(IF(H$3="","",(IF($B$3="On",IF(I$3="",AVERAGE(Data_Initial!G77:H77),AVERAGE(Data_Initial!G77:I77)),Data_Initial!H77))),"")</f>
        <v>3.7838024668285484</v>
      </c>
      <c r="I77" s="79">
        <f ca="1">IFERROR(IF(I$3="","",(IF($B$3="On",IF(J$3="",AVERAGE(Data_Initial!H77:I77),AVERAGE(Data_Initial!H77:J77)),Data_Initial!I77))),"")</f>
        <v>4.3764212642639322</v>
      </c>
      <c r="J77" s="79">
        <f ca="1">IFERROR(IF(J$3="","",(IF($B$3="On",IF(K$3="",AVERAGE(Data_Initial!I77:J77),AVERAGE(Data_Initial!I77:K77)),Data_Initial!J77))),"")</f>
        <v>4.459400038329024</v>
      </c>
      <c r="K77" s="79">
        <f ca="1">IFERROR(IF(K$3="","",(IF($B$3="On",IF(L$3="",AVERAGE(Data_Initial!J77:K77),AVERAGE(Data_Initial!J77:L77)),Data_Initial!K77))),"")</f>
        <v>1.7413607768653498</v>
      </c>
      <c r="L77" s="79">
        <f ca="1">IFERROR(IF(L$3="","",(IF($B$3="On",IF(M$3="",AVERAGE(Data_Initial!K77:L77),AVERAGE(Data_Initial!K77:M77)),Data_Initial!L77))),"")</f>
        <v>0.46362663141735339</v>
      </c>
      <c r="M77" s="79">
        <f ca="1">IFERROR(IF(M$3="","",(IF($B$3="On",IF(N$3="",AVERAGE(Data_Initial!L77:M77),AVERAGE(Data_Initial!L77:N77)),Data_Initial!M77))),"")</f>
        <v>-1.1092577559663066</v>
      </c>
      <c r="N77" s="79">
        <f ca="1">IFERROR(IF(N$3="","",(IF($B$3="On",IF(O$3="",AVERAGE(Data_Initial!M77:N77),AVERAGE(Data_Initial!M77:O77)),Data_Initial!N77))),"")</f>
        <v>-0.11178675155679334</v>
      </c>
      <c r="O77" s="79">
        <f ca="1">IFERROR(IF(O$3="","",(IF($B$3="On",IF(P$3="",AVERAGE(Data_Initial!N77:O77),AVERAGE(Data_Initial!N77:P77)),Data_Initial!O77))),"")</f>
        <v>-0.20581358623940002</v>
      </c>
      <c r="P77" s="79">
        <f ca="1">IFERROR(IF(P$3="","",(IF($B$3="On",IF(Q$3="",AVERAGE(Data_Initial!O77:P77),AVERAGE(Data_Initial!O77:Q77)),Data_Initial!P77))),"")</f>
        <v>-1.2734198571943134</v>
      </c>
      <c r="Q77" s="79">
        <f ca="1">IFERROR(IF(Q$3="","",(IF($B$3="On",IF(R$3="",AVERAGE(Data_Initial!P77:Q77),AVERAGE(Data_Initial!P77:R77)),Data_Initial!Q77))),"")</f>
        <v>-2.7709165282700869</v>
      </c>
      <c r="R77" s="79">
        <f ca="1">IFERROR(IF(R$3="","",(IF($B$3="On",IF(S$3="",AVERAGE(Data_Initial!Q77:R77),AVERAGE(Data_Initial!Q77:S77)),Data_Initial!R77))),"")</f>
        <v>-4.3536323810450694</v>
      </c>
      <c r="S77" s="79">
        <f ca="1">IFERROR(IF(S$3="","",(IF($B$3="On",IF(T$3="",AVERAGE(Data_Initial!R77:S77),AVERAGE(Data_Initial!R77:T77)),Data_Initial!S77))),"")</f>
        <v>-4.4991678548612999</v>
      </c>
      <c r="T77" s="79">
        <f ca="1">IFERROR(IF(T$3="","",(IF($B$3="On",IF(U$3="",AVERAGE(Data_Initial!S77:T77),AVERAGE(Data_Initial!S77:U77)),Data_Initial!T77))),"")</f>
        <v>-5.0591831248827193</v>
      </c>
      <c r="U77" s="79">
        <f ca="1">IFERROR(IF(U$3="","",(IF($B$3="On",IF(V$3="",AVERAGE(Data_Initial!T77:U77),AVERAGE(Data_Initial!T77:V77)),Data_Initial!U77))),"")</f>
        <v>-6.1439400353835198</v>
      </c>
      <c r="V77" s="79">
        <f ca="1">IFERROR(IF(V$3="","",(IF($B$3="On",IF(W$3="",AVERAGE(Data_Initial!U77:V77),AVERAGE(Data_Initial!U77:W77)),Data_Initial!V77))),"")</f>
        <v>-5.7759746744442664</v>
      </c>
      <c r="W77" s="79">
        <f ca="1">IFERROR(IF(W$3="","",(IF($B$3="On",IF(X$3="",AVERAGE(Data_Initial!V77:W77),AVERAGE(Data_Initial!V77:X77)),Data_Initial!W77))),"")</f>
        <v>-4.4271372666109228</v>
      </c>
      <c r="X77" s="79">
        <f ca="1">IFERROR(IF(X$3="","",(IF($B$3="On",IF(Y$3="",AVERAGE(Data_Initial!W77:X77),AVERAGE(Data_Initial!W77:Y77)),Data_Initial!X77))),"")</f>
        <v>-2.5211573428779661</v>
      </c>
      <c r="Y77" s="79">
        <f ca="1">IFERROR(IF(Y$3="","",(IF($B$3="On",IF(Z$3="",AVERAGE(Data_Initial!X77:Y77),AVERAGE(Data_Initial!X77:Z77)),Data_Initial!Y77))),"")</f>
        <v>0.93421865728942055</v>
      </c>
      <c r="Z77" s="79">
        <f ca="1">IFERROR(IF(Z$3="","",(IF($B$3="On",IF(AA$3="",AVERAGE(Data_Initial!Y77:Z77),AVERAGE(Data_Initial!Y77:AA77)),Data_Initial!Z77))),"")</f>
        <v>9.2193825992864298</v>
      </c>
      <c r="AA77" s="79">
        <f ca="1">IFERROR(IF(AA$3="","",(IF($B$3="On",IF(AB$3="",AVERAGE(Data_Initial!Z77:AA77),AVERAGE(Data_Initial!Z77:AB77)),Data_Initial!AA77))),"")</f>
        <v>25.797967305841343</v>
      </c>
      <c r="AB77" s="79">
        <f ca="1">IFERROR(IF(AB$3="","",(IF($B$3="On",IF(AC$3="",AVERAGE(Data_Initial!AA77:AB77),AVERAGE(Data_Initial!AA77:AC77)),Data_Initial!AB77))),"")</f>
        <v>57.691861266304727</v>
      </c>
      <c r="AC77" s="79">
        <f ca="1">IFERROR(IF(AC$3="","",(IF($B$3="On",IF(AD$3="",AVERAGE(Data_Initial!AB77:AC77),AVERAGE(Data_Initial!AB77:AD77)),Data_Initial!AC77))),"")</f>
        <v>113.65056476401332</v>
      </c>
      <c r="AD77" s="79">
        <f ca="1">IFERROR(IF(AD$3="","",(IF($B$3="On",IF(AE$3="",AVERAGE(Data_Initial!AC77:AD77),AVERAGE(Data_Initial!AC77:AE77)),Data_Initial!AD77))),"")</f>
        <v>216.18149017560199</v>
      </c>
      <c r="AE77" s="79">
        <f ca="1">IFERROR(IF(AE$3="","",(IF($B$3="On",IF(AF$3="",AVERAGE(Data_Initial!AD77:AE77),AVERAGE(Data_Initial!AD77:AF77)),Data_Initial!AE77))),"")</f>
        <v>395.24935933176238</v>
      </c>
      <c r="AF77" s="79">
        <f ca="1">IFERROR(IF(AF$3="","",(IF($B$3="On",IF(AG$3="",AVERAGE(Data_Initial!AE77:AF77),AVERAGE(Data_Initial!AE77:AG77)),Data_Initial!AF77))),"")</f>
        <v>689.4570713903671</v>
      </c>
      <c r="AG77" s="79">
        <f ca="1">IFERROR(IF(AG$3="","",(IF($B$3="On",IF(AH$3="",AVERAGE(Data_Initial!AF77:AG77),AVERAGE(Data_Initial!AF77:AH77)),Data_Initial!AG77))),"")</f>
        <v>1120.9556984805542</v>
      </c>
      <c r="AH77" s="79">
        <f ca="1">IFERROR(IF(AH$3="","",(IF($B$3="On",IF(AI$3="",AVERAGE(Data_Initial!AG77:AH77),AVERAGE(Data_Initial!AG77:AI77)),Data_Initial!AH77))),"")</f>
        <v>1653.6238284621668</v>
      </c>
      <c r="AI77" s="79">
        <f ca="1">IFERROR(IF(AI$3="","",(IF($B$3="On",IF(AJ$3="",AVERAGE(Data_Initial!AH77:AI77),AVERAGE(Data_Initial!AH77:AJ77)),Data_Initial!AI77))),"")</f>
        <v>2202.8705974257396</v>
      </c>
      <c r="AJ77" s="79">
        <f ca="1">IFERROR(IF(AJ$3="","",(IF($B$3="On",IF(AK$3="",AVERAGE(Data_Initial!AI77:AJ77),AVERAGE(Data_Initial!AI77:AK77)),Data_Initial!AJ77))),"")</f>
        <v>2669.9700463504232</v>
      </c>
      <c r="AK77" s="79">
        <f ca="1">IFERROR(IF(AK$3="","",(IF($B$3="On",IF(AL$3="",AVERAGE(Data_Initial!AJ77:AK77),AVERAGE(Data_Initial!AJ77:AL77)),Data_Initial!AK77))),"")</f>
        <v>3004.8029605293432</v>
      </c>
      <c r="AL77" s="79">
        <f ca="1">IFERROR(IF(AL$3="","",(IF($B$3="On",IF(AM$3="",AVERAGE(Data_Initial!AK77:AL77),AVERAGE(Data_Initial!AK77:AM77)),Data_Initial!AL77))),"")</f>
        <v>3210.8063129657603</v>
      </c>
      <c r="AM77" s="79">
        <f ca="1">IFERROR(IF(AM$3="","",(IF($B$3="On",IF(AN$3="",AVERAGE(Data_Initial!AL77:AM77),AVERAGE(Data_Initial!AL77:AN77)),Data_Initial!AM77))),"")</f>
        <v>3330.3937452804862</v>
      </c>
      <c r="AN77" s="79">
        <f ca="1">IFERROR(IF(AN$3="","",(IF($B$3="On",IF(AO$3="",AVERAGE(Data_Initial!AM77:AN77),AVERAGE(Data_Initial!AM77:AO77)),Data_Initial!AN77))),"")</f>
        <v>3406.2517721572663</v>
      </c>
      <c r="AO77" s="79">
        <f ca="1">IFERROR(IF(AO$3="","",(IF($B$3="On",IF(AP$3="",AVERAGE(Data_Initial!AN77:AO77),AVERAGE(Data_Initial!AN77:AP77)),Data_Initial!AO77))),"")</f>
        <v>3463.6404017500863</v>
      </c>
      <c r="AP77" s="79">
        <f ca="1">IFERROR(IF(AP$3="","",(IF($B$3="On",IF(AQ$3="",AVERAGE(Data_Initial!AO77:AP77),AVERAGE(Data_Initial!AO77:AQ77)),Data_Initial!AP77))),"")</f>
        <v>3489.7552304546298</v>
      </c>
      <c r="AQ77" s="79" t="str">
        <f>IFERROR(IF(AQ$3="","",(IF($B$3="On",IF(AR$3="",AVERAGE(Data_Initial!AP77:AQ77),AVERAGE(Data_Initial!AP77:AR77)),Data_Initial!AQ77))),"")</f>
        <v/>
      </c>
      <c r="AR77" s="79" t="str">
        <f>IFERROR(IF(AR$3="","",(IF($B$3="On",IF(AS$3="",AVERAGE(Data_Initial!AQ77:AR77),AVERAGE(Data_Initial!AQ77:AS77)),Data_Initial!AR77))),"")</f>
        <v/>
      </c>
      <c r="AS77" s="79" t="str">
        <f>IFERROR(IF(AS$3="","",(IF($B$3="On",IF(AT$3="",AVERAGE(Data_Initial!AR77:AS77),AVERAGE(Data_Initial!AR77:AT77)),Data_Initial!AS77))),"")</f>
        <v/>
      </c>
      <c r="AT77" s="79" t="str">
        <f>IFERROR(IF(AT$3="","",(IF($B$3="On",IF(AU$3="",AVERAGE(Data_Initial!AS77:AT77),AVERAGE(Data_Initial!AS77:AU77)),Data_Initial!AT77))),"")</f>
        <v/>
      </c>
      <c r="AU77" s="79" t="str">
        <f>IFERROR(IF(AU$3="","",(IF($B$3="On",IF(AV$3="",AVERAGE(Data_Initial!AT77:AU77),AVERAGE(Data_Initial!AT77:AV77)),Data_Initial!AU77))),"")</f>
        <v/>
      </c>
      <c r="AV77" s="79" t="str">
        <f>IFERROR(IF(AV$3="","",(IF($B$3="On",IF(AW$3="",AVERAGE(Data_Initial!AU77:AV77),AVERAGE(Data_Initial!AU77:AW77)),Data_Initial!AV77))),"")</f>
        <v/>
      </c>
      <c r="AW77" s="79" t="str">
        <f>IFERROR(IF(AW$3="","",(IF($B$3="On",IF(AX$3="",AVERAGE(Data_Initial!AV77:AW77),AVERAGE(Data_Initial!AV77:AX77)),Data_Initial!AW77))),"")</f>
        <v/>
      </c>
      <c r="AX77" s="79" t="str">
        <f>IFERROR(IF(AX$3="","",(IF($B$3="On",IF(AY$3="",AVERAGE(Data_Initial!AW77:AX77),AVERAGE(Data_Initial!AW77:AY77)),Data_Initial!AX77))),"")</f>
        <v/>
      </c>
      <c r="AY77" s="79" t="str">
        <f>IFERROR(IF(AY$3="","",(IF($B$3="On",IF(AZ$3="",AVERAGE(Data_Initial!AX77:AY77),AVERAGE(Data_Initial!AX77:AZ77)),Data_Initial!AY77))),"")</f>
        <v/>
      </c>
      <c r="AZ77" s="79" t="str">
        <f>IFERROR(IF(AZ$3="","",(IF($B$3="On",IF(BA$3="",AVERAGE(Data_Initial!AY77:AZ77),AVERAGE(Data_Initial!AY77:BA77)),Data_Initial!AZ77))),"")</f>
        <v/>
      </c>
      <c r="BA77" s="79"/>
      <c r="BB77" s="79"/>
      <c r="BC77" s="79"/>
      <c r="BD77" s="79"/>
      <c r="BE77" s="79"/>
      <c r="BF77" s="79"/>
      <c r="BG77" s="79"/>
      <c r="BH77" s="79"/>
      <c r="BI77" s="79"/>
      <c r="BJ77" s="79"/>
      <c r="BK77" s="79"/>
      <c r="BL77" s="79"/>
      <c r="BM77" s="79"/>
      <c r="BN77" s="79"/>
      <c r="BO77" s="79"/>
      <c r="BP77" s="79"/>
      <c r="BQ77" s="79"/>
      <c r="BR77" s="79"/>
      <c r="BS77" s="79"/>
      <c r="BT77" s="79"/>
      <c r="BU77" s="79"/>
      <c r="BV77" s="79"/>
      <c r="BW77" s="79"/>
      <c r="BX77" s="79"/>
      <c r="BY77" s="79"/>
      <c r="BZ77" s="79"/>
    </row>
    <row r="78" spans="1:78" x14ac:dyDescent="0.25">
      <c r="A78" s="79">
        <f ca="1">Data_Initial!A78</f>
        <v>2</v>
      </c>
      <c r="B78" s="79" t="str">
        <f ca="1">Data_Initial!B78</f>
        <v>C1</v>
      </c>
      <c r="C78" s="79">
        <f ca="1">IFERROR(IF($B$3="On",AVERAGE(Data_Initial!C78:D78),Data_Initial!C78),"")</f>
        <v>18.830071722754802</v>
      </c>
      <c r="D78" s="79">
        <f ca="1">IFERROR(IF(D$3="","",(IF($B$3="On",IF(E$3="",AVERAGE(Data_Initial!C78:D78),AVERAGE(Data_Initial!C78:E78)),Data_Initial!D78))),"")</f>
        <v>15.685894421184585</v>
      </c>
      <c r="E78" s="79">
        <f ca="1">IFERROR(IF(E$3="","",(IF($B$3="On",IF(F$3="",AVERAGE(Data_Initial!D78:E78),AVERAGE(Data_Initial!D78:F78)),Data_Initial!E78))),"")</f>
        <v>9.4645730787184696</v>
      </c>
      <c r="F78" s="79">
        <f ca="1">IFERROR(IF(F$3="","",(IF($B$3="On",IF(G$3="",AVERAGE(Data_Initial!E78:F78),AVERAGE(Data_Initial!E78:G78)),Data_Initial!F78))),"")</f>
        <v>5.4049733265393733</v>
      </c>
      <c r="G78" s="79">
        <f ca="1">IFERROR(IF(G$3="","",(IF($B$3="On",IF(H$3="",AVERAGE(Data_Initial!F78:G78),AVERAGE(Data_Initial!F78:H78)),Data_Initial!G78))),"")</f>
        <v>3.4323074216542135</v>
      </c>
      <c r="H78" s="79">
        <f ca="1">IFERROR(IF(H$3="","",(IF($B$3="On",IF(I$3="",AVERAGE(Data_Initial!G78:H78),AVERAGE(Data_Initial!G78:I78)),Data_Initial!H78))),"")</f>
        <v>3.2655072312771467</v>
      </c>
      <c r="I78" s="79">
        <f ca="1">IFERROR(IF(I$3="","",(IF($B$3="On",IF(J$3="",AVERAGE(Data_Initial!H78:I78),AVERAGE(Data_Initial!H78:J78)),Data_Initial!I78))),"")</f>
        <v>1.9171637908816601</v>
      </c>
      <c r="J78" s="79">
        <f ca="1">IFERROR(IF(J$3="","",(IF($B$3="On",IF(K$3="",AVERAGE(Data_Initial!I78:J78),AVERAGE(Data_Initial!I78:K78)),Data_Initial!J78))),"")</f>
        <v>0.25693609630616332</v>
      </c>
      <c r="K78" s="79">
        <f ca="1">IFERROR(IF(K$3="","",(IF($B$3="On",IF(L$3="",AVERAGE(Data_Initial!J78:K78),AVERAGE(Data_Initial!J78:L78)),Data_Initial!K78))),"")</f>
        <v>0.88164179127276665</v>
      </c>
      <c r="L78" s="79">
        <f ca="1">IFERROR(IF(L$3="","",(IF($B$3="On",IF(M$3="",AVERAGE(Data_Initial!K78:L78),AVERAGE(Data_Initial!K78:M78)),Data_Initial!L78))),"")</f>
        <v>-0.37149318597857994</v>
      </c>
      <c r="M78" s="79">
        <f ca="1">IFERROR(IF(M$3="","",(IF($B$3="On",IF(N$3="",AVERAGE(Data_Initial!L78:M78),AVERAGE(Data_Initial!L78:N78)),Data_Initial!M78))),"")</f>
        <v>-1.0057878776776032</v>
      </c>
      <c r="N78" s="79">
        <f ca="1">IFERROR(IF(N$3="","",(IF($B$3="On",IF(O$3="",AVERAGE(Data_Initial!M78:N78),AVERAGE(Data_Initial!M78:O78)),Data_Initial!N78))),"")</f>
        <v>-1.7936335546910442</v>
      </c>
      <c r="O78" s="79">
        <f ca="1">IFERROR(IF(O$3="","",(IF($B$3="On",IF(P$3="",AVERAGE(Data_Initial!N78:O78),AVERAGE(Data_Initial!N78:P78)),Data_Initial!O78))),"")</f>
        <v>-1.5556974229874276</v>
      </c>
      <c r="P78" s="79">
        <f ca="1">IFERROR(IF(P$3="","",(IF($B$3="On",IF(Q$3="",AVERAGE(Data_Initial!O78:P78),AVERAGE(Data_Initial!O78:Q78)),Data_Initial!P78))),"")</f>
        <v>-2.5239219773599579</v>
      </c>
      <c r="Q78" s="79">
        <f ca="1">IFERROR(IF(Q$3="","",(IF($B$3="On",IF(R$3="",AVERAGE(Data_Initial!P78:Q78),AVERAGE(Data_Initial!P78:R78)),Data_Initial!Q78))),"")</f>
        <v>-4.4947465589481608</v>
      </c>
      <c r="R78" s="79">
        <f ca="1">IFERROR(IF(R$3="","",(IF($B$3="On",IF(S$3="",AVERAGE(Data_Initial!Q78:R78),AVERAGE(Data_Initial!Q78:S78)),Data_Initial!R78))),"")</f>
        <v>-5.7688930868057469</v>
      </c>
      <c r="S78" s="79">
        <f ca="1">IFERROR(IF(S$3="","",(IF($B$3="On",IF(T$3="",AVERAGE(Data_Initial!R78:S78),AVERAGE(Data_Initial!R78:T78)),Data_Initial!S78))),"")</f>
        <v>-5.3655204360124999</v>
      </c>
      <c r="T78" s="79">
        <f ca="1">IFERROR(IF(T$3="","",(IF($B$3="On",IF(U$3="",AVERAGE(Data_Initial!S78:T78),AVERAGE(Data_Initial!S78:U78)),Data_Initial!T78))),"")</f>
        <v>-4.6967219786556607</v>
      </c>
      <c r="U78" s="79">
        <f ca="1">IFERROR(IF(U$3="","",(IF($B$3="On",IF(V$3="",AVERAGE(Data_Initial!T78:U78),AVERAGE(Data_Initial!T78:V78)),Data_Initial!U78))),"")</f>
        <v>-4.3070389919941299</v>
      </c>
      <c r="V78" s="79">
        <f ca="1">IFERROR(IF(V$3="","",(IF($B$3="On",IF(W$3="",AVERAGE(Data_Initial!U78:V78),AVERAGE(Data_Initial!U78:W78)),Data_Initial!V78))),"")</f>
        <v>-5.007314162328993</v>
      </c>
      <c r="W78" s="79">
        <f ca="1">IFERROR(IF(W$3="","",(IF($B$3="On",IF(X$3="",AVERAGE(Data_Initial!V78:W78),AVERAGE(Data_Initial!V78:X78)),Data_Initial!W78))),"")</f>
        <v>-5.2837720523364942</v>
      </c>
      <c r="X78" s="79">
        <f ca="1">IFERROR(IF(X$3="","",(IF($B$3="On",IF(Y$3="",AVERAGE(Data_Initial!W78:X78),AVERAGE(Data_Initial!W78:Y78)),Data_Initial!X78))),"")</f>
        <v>-4.236416976274386</v>
      </c>
      <c r="Y78" s="79">
        <f ca="1">IFERROR(IF(Y$3="","",(IF($B$3="On",IF(Z$3="",AVERAGE(Data_Initial!X78:Y78),AVERAGE(Data_Initial!X78:Z78)),Data_Initial!Y78))),"")</f>
        <v>0.77439633331823676</v>
      </c>
      <c r="Z78" s="79">
        <f ca="1">IFERROR(IF(Z$3="","",(IF($B$3="On",IF(AA$3="",AVERAGE(Data_Initial!Y78:Z78),AVERAGE(Data_Initial!Y78:AA78)),Data_Initial!Z78))),"")</f>
        <v>11.695410239286351</v>
      </c>
      <c r="AA78" s="79">
        <f ca="1">IFERROR(IF(AA$3="","",(IF($B$3="On",IF(AB$3="",AVERAGE(Data_Initial!Z78:AA78),AVERAGE(Data_Initial!Z78:AB78)),Data_Initial!AA78))),"")</f>
        <v>31.43278547094118</v>
      </c>
      <c r="AB78" s="79">
        <f ca="1">IFERROR(IF(AB$3="","",(IF($B$3="On",IF(AC$3="",AVERAGE(Data_Initial!AA78:AB78),AVERAGE(Data_Initial!AA78:AC78)),Data_Initial!AB78))),"")</f>
        <v>72.913706634150003</v>
      </c>
      <c r="AC78" s="79">
        <f ca="1">IFERROR(IF(AC$3="","",(IF($B$3="On",IF(AD$3="",AVERAGE(Data_Initial!AB78:AC78),AVERAGE(Data_Initial!AB78:AD78)),Data_Initial!AC78))),"")</f>
        <v>150.69699230271166</v>
      </c>
      <c r="AD78" s="79">
        <f ca="1">IFERROR(IF(AD$3="","",(IF($B$3="On",IF(AE$3="",AVERAGE(Data_Initial!AC78:AD78),AVERAGE(Data_Initial!AC78:AE78)),Data_Initial!AD78))),"")</f>
        <v>297.87113623069865</v>
      </c>
      <c r="AE78" s="79">
        <f ca="1">IFERROR(IF(AE$3="","",(IF($B$3="On",IF(AF$3="",AVERAGE(Data_Initial!AD78:AE78),AVERAGE(Data_Initial!AD78:AF78)),Data_Initial!AE78))),"")</f>
        <v>552.58444772672431</v>
      </c>
      <c r="AF78" s="79">
        <f ca="1">IFERROR(IF(AF$3="","",(IF($B$3="On",IF(AG$3="",AVERAGE(Data_Initial!AE78:AF78),AVERAGE(Data_Initial!AE78:AG78)),Data_Initial!AF78))),"")</f>
        <v>954.85516265376828</v>
      </c>
      <c r="AG78" s="79">
        <f ca="1">IFERROR(IF(AG$3="","",(IF($B$3="On",IF(AH$3="",AVERAGE(Data_Initial!AF78:AG78),AVERAGE(Data_Initial!AF78:AH78)),Data_Initial!AG78))),"")</f>
        <v>1479.9239646691778</v>
      </c>
      <c r="AH78" s="79">
        <f ca="1">IFERROR(IF(AH$3="","",(IF($B$3="On",IF(AI$3="",AVERAGE(Data_Initial!AG78:AH78),AVERAGE(Data_Initial!AG78:AI78)),Data_Initial!AH78))),"")</f>
        <v>2043.8469111625534</v>
      </c>
      <c r="AI78" s="79">
        <f ca="1">IFERROR(IF(AI$3="","",(IF($B$3="On",IF(AJ$3="",AVERAGE(Data_Initial!AH78:AI78),AVERAGE(Data_Initial!AH78:AJ78)),Data_Initial!AI78))),"")</f>
        <v>2540.4564702328166</v>
      </c>
      <c r="AJ78" s="79">
        <f ca="1">IFERROR(IF(AJ$3="","",(IF($B$3="On",IF(AK$3="",AVERAGE(Data_Initial!AI78:AJ78),AVERAGE(Data_Initial!AI78:AK78)),Data_Initial!AJ78))),"")</f>
        <v>2909.2430174490364</v>
      </c>
      <c r="AK78" s="79">
        <f ca="1">IFERROR(IF(AK$3="","",(IF($B$3="On",IF(AL$3="",AVERAGE(Data_Initial!AJ78:AK78),AVERAGE(Data_Initial!AJ78:AL78)),Data_Initial!AK78))),"")</f>
        <v>3149.4558192215336</v>
      </c>
      <c r="AL78" s="79">
        <f ca="1">IFERROR(IF(AL$3="","",(IF($B$3="On",IF(AM$3="",AVERAGE(Data_Initial!AK78:AL78),AVERAGE(Data_Initial!AK78:AM78)),Data_Initial!AL78))),"")</f>
        <v>3289.6199908580566</v>
      </c>
      <c r="AM78" s="79">
        <f ca="1">IFERROR(IF(AM$3="","",(IF($B$3="On",IF(AN$3="",AVERAGE(Data_Initial!AL78:AM78),AVERAGE(Data_Initial!AL78:AN78)),Data_Initial!AM78))),"")</f>
        <v>3374.8833106187467</v>
      </c>
      <c r="AN78" s="79">
        <f ca="1">IFERROR(IF(AN$3="","",(IF($B$3="On",IF(AO$3="",AVERAGE(Data_Initial!AM78:AN78),AVERAGE(Data_Initial!AM78:AO78)),Data_Initial!AN78))),"")</f>
        <v>3427.9713134171602</v>
      </c>
      <c r="AO78" s="79">
        <f ca="1">IFERROR(IF(AO$3="","",(IF($B$3="On",IF(AP$3="",AVERAGE(Data_Initial!AN78:AO78),AVERAGE(Data_Initial!AN78:AP78)),Data_Initial!AO78))),"")</f>
        <v>3464.0195582513038</v>
      </c>
      <c r="AP78" s="79">
        <f ca="1">IFERROR(IF(AP$3="","",(IF($B$3="On",IF(AQ$3="",AVERAGE(Data_Initial!AO78:AP78),AVERAGE(Data_Initial!AO78:AQ78)),Data_Initial!AP78))),"")</f>
        <v>3477.6606512052249</v>
      </c>
      <c r="AQ78" s="79" t="str">
        <f>IFERROR(IF(AQ$3="","",(IF($B$3="On",IF(AR$3="",AVERAGE(Data_Initial!AP78:AQ78),AVERAGE(Data_Initial!AP78:AR78)),Data_Initial!AQ78))),"")</f>
        <v/>
      </c>
      <c r="AR78" s="79" t="str">
        <f>IFERROR(IF(AR$3="","",(IF($B$3="On",IF(AS$3="",AVERAGE(Data_Initial!AQ78:AR78),AVERAGE(Data_Initial!AQ78:AS78)),Data_Initial!AR78))),"")</f>
        <v/>
      </c>
      <c r="AS78" s="79" t="str">
        <f>IFERROR(IF(AS$3="","",(IF($B$3="On",IF(AT$3="",AVERAGE(Data_Initial!AR78:AS78),AVERAGE(Data_Initial!AR78:AT78)),Data_Initial!AS78))),"")</f>
        <v/>
      </c>
      <c r="AT78" s="79" t="str">
        <f>IFERROR(IF(AT$3="","",(IF($B$3="On",IF(AU$3="",AVERAGE(Data_Initial!AS78:AT78),AVERAGE(Data_Initial!AS78:AU78)),Data_Initial!AT78))),"")</f>
        <v/>
      </c>
      <c r="AU78" s="79" t="str">
        <f>IFERROR(IF(AU$3="","",(IF($B$3="On",IF(AV$3="",AVERAGE(Data_Initial!AT78:AU78),AVERAGE(Data_Initial!AT78:AV78)),Data_Initial!AU78))),"")</f>
        <v/>
      </c>
      <c r="AV78" s="79" t="str">
        <f>IFERROR(IF(AV$3="","",(IF($B$3="On",IF(AW$3="",AVERAGE(Data_Initial!AU78:AV78),AVERAGE(Data_Initial!AU78:AW78)),Data_Initial!AV78))),"")</f>
        <v/>
      </c>
      <c r="AW78" s="79" t="str">
        <f>IFERROR(IF(AW$3="","",(IF($B$3="On",IF(AX$3="",AVERAGE(Data_Initial!AV78:AW78),AVERAGE(Data_Initial!AV78:AX78)),Data_Initial!AW78))),"")</f>
        <v/>
      </c>
      <c r="AX78" s="79" t="str">
        <f>IFERROR(IF(AX$3="","",(IF($B$3="On",IF(AY$3="",AVERAGE(Data_Initial!AW78:AX78),AVERAGE(Data_Initial!AW78:AY78)),Data_Initial!AX78))),"")</f>
        <v/>
      </c>
      <c r="AY78" s="79" t="str">
        <f>IFERROR(IF(AY$3="","",(IF($B$3="On",IF(AZ$3="",AVERAGE(Data_Initial!AX78:AY78),AVERAGE(Data_Initial!AX78:AZ78)),Data_Initial!AY78))),"")</f>
        <v/>
      </c>
      <c r="AZ78" s="79" t="str">
        <f>IFERROR(IF(AZ$3="","",(IF($B$3="On",IF(BA$3="",AVERAGE(Data_Initial!AY78:AZ78),AVERAGE(Data_Initial!AY78:BA78)),Data_Initial!AZ78))),"")</f>
        <v/>
      </c>
      <c r="BA78" s="79"/>
      <c r="BB78" s="79"/>
      <c r="BC78" s="79"/>
      <c r="BD78" s="79"/>
      <c r="BE78" s="79"/>
      <c r="BF78" s="79"/>
      <c r="BG78" s="79"/>
      <c r="BH78" s="79"/>
      <c r="BI78" s="79"/>
      <c r="BJ78" s="79"/>
      <c r="BK78" s="79"/>
      <c r="BL78" s="79"/>
      <c r="BM78" s="79"/>
      <c r="BN78" s="79"/>
      <c r="BO78" s="79"/>
      <c r="BP78" s="79"/>
      <c r="BQ78" s="79"/>
      <c r="BR78" s="79"/>
      <c r="BS78" s="79"/>
      <c r="BT78" s="79"/>
      <c r="BU78" s="79"/>
      <c r="BV78" s="79"/>
      <c r="BW78" s="79"/>
      <c r="BX78" s="79"/>
      <c r="BY78" s="79"/>
      <c r="BZ78" s="79"/>
    </row>
    <row r="79" spans="1:78" x14ac:dyDescent="0.25">
      <c r="A79" s="79">
        <f ca="1">Data_Initial!A79</f>
        <v>2</v>
      </c>
      <c r="B79" s="79" t="str">
        <f ca="1">Data_Initial!B79</f>
        <v>D1</v>
      </c>
      <c r="C79" s="79">
        <f ca="1">IFERROR(IF($B$3="On",AVERAGE(Data_Initial!C79:D79),Data_Initial!C79),"")</f>
        <v>14.105834466138251</v>
      </c>
      <c r="D79" s="79">
        <f ca="1">IFERROR(IF(D$3="","",(IF($B$3="On",IF(E$3="",AVERAGE(Data_Initial!C79:D79),AVERAGE(Data_Initial!C79:E79)),Data_Initial!D79))),"")</f>
        <v>10.849029053267698</v>
      </c>
      <c r="E79" s="79">
        <f ca="1">IFERROR(IF(E$3="","",(IF($B$3="On",IF(F$3="",AVERAGE(Data_Initial!D79:E79),AVERAGE(Data_Initial!D79:F79)),Data_Initial!E79))),"")</f>
        <v>8.2647229270549598</v>
      </c>
      <c r="F79" s="79">
        <f ca="1">IFERROR(IF(F$3="","",(IF($B$3="On",IF(G$3="",AVERAGE(Data_Initial!E79:F79),AVERAGE(Data_Initial!E79:G79)),Data_Initial!F79))),"")</f>
        <v>3.9777306969053838</v>
      </c>
      <c r="G79" s="79">
        <f ca="1">IFERROR(IF(G$3="","",(IF($B$3="On",IF(H$3="",AVERAGE(Data_Initial!F79:G79),AVERAGE(Data_Initial!F79:H79)),Data_Initial!G79))),"")</f>
        <v>3.9946174482474839</v>
      </c>
      <c r="H79" s="79">
        <f ca="1">IFERROR(IF(H$3="","",(IF($B$3="On",IF(I$3="",AVERAGE(Data_Initial!G79:H79),AVERAGE(Data_Initial!G79:I79)),Data_Initial!H79))),"")</f>
        <v>2.2092753995828698</v>
      </c>
      <c r="I79" s="79">
        <f ca="1">IFERROR(IF(I$3="","",(IF($B$3="On",IF(J$3="",AVERAGE(Data_Initial!H79:I79),AVERAGE(Data_Initial!H79:J79)),Data_Initial!I79))),"")</f>
        <v>0.99943127858159686</v>
      </c>
      <c r="J79" s="79">
        <f ca="1">IFERROR(IF(J$3="","",(IF($B$3="On",IF(K$3="",AVERAGE(Data_Initial!I79:J79),AVERAGE(Data_Initial!I79:K79)),Data_Initial!J79))),"")</f>
        <v>-1.3061801007678102</v>
      </c>
      <c r="K79" s="79">
        <f ca="1">IFERROR(IF(K$3="","",(IF($B$3="On",IF(L$3="",AVERAGE(Data_Initial!J79:K79),AVERAGE(Data_Initial!J79:L79)),Data_Initial!K79))),"")</f>
        <v>-1.5195713630975363</v>
      </c>
      <c r="L79" s="79">
        <f ca="1">IFERROR(IF(L$3="","",(IF($B$3="On",IF(M$3="",AVERAGE(Data_Initial!K79:L79),AVERAGE(Data_Initial!K79:M79)),Data_Initial!L79))),"")</f>
        <v>-2.4178354659043166</v>
      </c>
      <c r="M79" s="79">
        <f ca="1">IFERROR(IF(M$3="","",(IF($B$3="On",IF(N$3="",AVERAGE(Data_Initial!L79:M79),AVERAGE(Data_Initial!L79:N79)),Data_Initial!M79))),"")</f>
        <v>-1.9393984534106796</v>
      </c>
      <c r="N79" s="79">
        <f ca="1">IFERROR(IF(N$3="","",(IF($B$3="On",IF(O$3="",AVERAGE(Data_Initial!M79:N79),AVERAGE(Data_Initial!M79:O79)),Data_Initial!N79))),"")</f>
        <v>-2.3985586644022683</v>
      </c>
      <c r="O79" s="79">
        <f ca="1">IFERROR(IF(O$3="","",(IF($B$3="On",IF(P$3="",AVERAGE(Data_Initial!N79:O79),AVERAGE(Data_Initial!N79:P79)),Data_Initial!O79))),"")</f>
        <v>-0.56671290341167602</v>
      </c>
      <c r="P79" s="79">
        <f ca="1">IFERROR(IF(P$3="","",(IF($B$3="On",IF(Q$3="",AVERAGE(Data_Initial!O79:P79),AVERAGE(Data_Initial!O79:Q79)),Data_Initial!P79))),"")</f>
        <v>-1.9818826092431061</v>
      </c>
      <c r="Q79" s="79">
        <f ca="1">IFERROR(IF(Q$3="","",(IF($B$3="On",IF(R$3="",AVERAGE(Data_Initial!P79:Q79),AVERAGE(Data_Initial!P79:R79)),Data_Initial!Q79))),"")</f>
        <v>-1.164523426985701</v>
      </c>
      <c r="R79" s="79">
        <f ca="1">IFERROR(IF(R$3="","",(IF($B$3="On",IF(S$3="",AVERAGE(Data_Initial!Q79:R79),AVERAGE(Data_Initial!Q79:S79)),Data_Initial!R79))),"")</f>
        <v>-2.4443539606537965</v>
      </c>
      <c r="S79" s="79">
        <f ca="1">IFERROR(IF(S$3="","",(IF($B$3="On",IF(T$3="",AVERAGE(Data_Initial!R79:S79),AVERAGE(Data_Initial!R79:T79)),Data_Initial!S79))),"")</f>
        <v>-2.2126933014167967</v>
      </c>
      <c r="T79" s="79">
        <f ca="1">IFERROR(IF(T$3="","",(IF($B$3="On",IF(U$3="",AVERAGE(Data_Initial!S79:T79),AVERAGE(Data_Initial!S79:U79)),Data_Initial!T79))),"")</f>
        <v>-4.041944238666777</v>
      </c>
      <c r="U79" s="79">
        <f ca="1">IFERROR(IF(U$3="","",(IF($B$3="On",IF(V$3="",AVERAGE(Data_Initial!T79:U79),AVERAGE(Data_Initial!T79:V79)),Data_Initial!U79))),"")</f>
        <v>-4.0767011957858204</v>
      </c>
      <c r="V79" s="79">
        <f ca="1">IFERROR(IF(V$3="","",(IF($B$3="On",IF(W$3="",AVERAGE(Data_Initial!U79:V79),AVERAGE(Data_Initial!U79:W79)),Data_Initial!V79))),"")</f>
        <v>-3.2051513472717197</v>
      </c>
      <c r="W79" s="79">
        <f ca="1">IFERROR(IF(W$3="","",(IF($B$3="On",IF(X$3="",AVERAGE(Data_Initial!V79:W79),AVERAGE(Data_Initial!V79:X79)),Data_Initial!W79))),"")</f>
        <v>-1.9466334149901761</v>
      </c>
      <c r="X79" s="79">
        <f ca="1">IFERROR(IF(X$3="","",(IF($B$3="On",IF(Y$3="",AVERAGE(Data_Initial!W79:X79),AVERAGE(Data_Initial!W79:Y79)),Data_Initial!X79))),"")</f>
        <v>1.2793013569054572</v>
      </c>
      <c r="Y79" s="79">
        <f ca="1">IFERROR(IF(Y$3="","",(IF($B$3="On",IF(Z$3="",AVERAGE(Data_Initial!X79:Y79),AVERAGE(Data_Initial!X79:Z79)),Data_Initial!Y79))),"")</f>
        <v>7.0360735184546277</v>
      </c>
      <c r="Z79" s="79">
        <f ca="1">IFERROR(IF(Z$3="","",(IF($B$3="On",IF(AA$3="",AVERAGE(Data_Initial!Y79:Z79),AVERAGE(Data_Initial!Y79:AA79)),Data_Initial!Z79))),"")</f>
        <v>19.71394655818159</v>
      </c>
      <c r="AA79" s="79">
        <f ca="1">IFERROR(IF(AA$3="","",(IF($B$3="On",IF(AB$3="",AVERAGE(Data_Initial!Z79:AA79),AVERAGE(Data_Initial!Z79:AB79)),Data_Initial!AA79))),"")</f>
        <v>43.959853329716964</v>
      </c>
      <c r="AB79" s="79">
        <f ca="1">IFERROR(IF(AB$3="","",(IF($B$3="On",IF(AC$3="",AVERAGE(Data_Initial!AA79:AB79),AVERAGE(Data_Initial!AA79:AC79)),Data_Initial!AB79))),"")</f>
        <v>91.690951701862261</v>
      </c>
      <c r="AC79" s="79">
        <f ca="1">IFERROR(IF(AC$3="","",(IF($B$3="On",IF(AD$3="",AVERAGE(Data_Initial!AB79:AC79),AVERAGE(Data_Initial!AB79:AD79)),Data_Initial!AC79))),"")</f>
        <v>183.71776145363719</v>
      </c>
      <c r="AD79" s="79">
        <f ca="1">IFERROR(IF(AD$3="","",(IF($B$3="On",IF(AE$3="",AVERAGE(Data_Initial!AC79:AD79),AVERAGE(Data_Initial!AC79:AE79)),Data_Initial!AD79))),"")</f>
        <v>354.0385148329683</v>
      </c>
      <c r="AE79" s="79">
        <f ca="1">IFERROR(IF(AE$3="","",(IF($B$3="On",IF(AF$3="",AVERAGE(Data_Initial!AD79:AE79),AVERAGE(Data_Initial!AD79:AF79)),Data_Initial!AE79))),"")</f>
        <v>643.53643282227563</v>
      </c>
      <c r="AF79" s="79">
        <f ca="1">IFERROR(IF(AF$3="","",(IF($B$3="On",IF(AG$3="",AVERAGE(Data_Initial!AE79:AF79),AVERAGE(Data_Initial!AE79:AG79)),Data_Initial!AF79))),"")</f>
        <v>1088.9243680063707</v>
      </c>
      <c r="AG79" s="79">
        <f ca="1">IFERROR(IF(AG$3="","",(IF($B$3="On",IF(AH$3="",AVERAGE(Data_Initial!AF79:AG79),AVERAGE(Data_Initial!AF79:AH79)),Data_Initial!AG79))),"")</f>
        <v>1646.5023742244466</v>
      </c>
      <c r="AH79" s="79">
        <f ca="1">IFERROR(IF(AH$3="","",(IF($B$3="On",IF(AI$3="",AVERAGE(Data_Initial!AG79:AH79),AVERAGE(Data_Initial!AG79:AI79)),Data_Initial!AH79))),"")</f>
        <v>2227.3372105952567</v>
      </c>
      <c r="AI79" s="79">
        <f ca="1">IFERROR(IF(AI$3="","",(IF($B$3="On",IF(AJ$3="",AVERAGE(Data_Initial!AH79:AI79),AVERAGE(Data_Initial!AH79:AJ79)),Data_Initial!AI79))),"")</f>
        <v>2717.9385859958497</v>
      </c>
      <c r="AJ79" s="79">
        <f ca="1">IFERROR(IF(AJ$3="","",(IF($B$3="On",IF(AK$3="",AVERAGE(Data_Initial!AI79:AJ79),AVERAGE(Data_Initial!AI79:AK79)),Data_Initial!AJ79))),"")</f>
        <v>3075.6504546739802</v>
      </c>
      <c r="AK79" s="79">
        <f ca="1">IFERROR(IF(AK$3="","",(IF($B$3="On",IF(AL$3="",AVERAGE(Data_Initial!AJ79:AK79),AVERAGE(Data_Initial!AJ79:AL79)),Data_Initial!AK79))),"")</f>
        <v>3304.15757535187</v>
      </c>
      <c r="AL79" s="79">
        <f ca="1">IFERROR(IF(AL$3="","",(IF($B$3="On",IF(AM$3="",AVERAGE(Data_Initial!AK79:AL79),AVERAGE(Data_Initial!AK79:AM79)),Data_Initial!AL79))),"")</f>
        <v>3439.7023772626167</v>
      </c>
      <c r="AM79" s="79">
        <f ca="1">IFERROR(IF(AM$3="","",(IF($B$3="On",IF(AN$3="",AVERAGE(Data_Initial!AL79:AM79),AVERAGE(Data_Initial!AL79:AN79)),Data_Initial!AM79))),"")</f>
        <v>3521.0723087113233</v>
      </c>
      <c r="AN79" s="79">
        <f ca="1">IFERROR(IF(AN$3="","",(IF($B$3="On",IF(AO$3="",AVERAGE(Data_Initial!AM79:AN79),AVERAGE(Data_Initial!AM79:AO79)),Data_Initial!AN79))),"")</f>
        <v>3576.4034131193271</v>
      </c>
      <c r="AO79" s="79">
        <f ca="1">IFERROR(IF(AO$3="","",(IF($B$3="On",IF(AP$3="",AVERAGE(Data_Initial!AN79:AO79),AVERAGE(Data_Initial!AN79:AP79)),Data_Initial!AO79))),"")</f>
        <v>3617.7666945861133</v>
      </c>
      <c r="AP79" s="79">
        <f ca="1">IFERROR(IF(AP$3="","",(IF($B$3="On",IF(AQ$3="",AVERAGE(Data_Initial!AO79:AP79),AVERAGE(Data_Initial!AO79:AQ79)),Data_Initial!AP79))),"")</f>
        <v>3636.7878034384403</v>
      </c>
      <c r="AQ79" s="79" t="str">
        <f>IFERROR(IF(AQ$3="","",(IF($B$3="On",IF(AR$3="",AVERAGE(Data_Initial!AP79:AQ79),AVERAGE(Data_Initial!AP79:AR79)),Data_Initial!AQ79))),"")</f>
        <v/>
      </c>
      <c r="AR79" s="79" t="str">
        <f>IFERROR(IF(AR$3="","",(IF($B$3="On",IF(AS$3="",AVERAGE(Data_Initial!AQ79:AR79),AVERAGE(Data_Initial!AQ79:AS79)),Data_Initial!AR79))),"")</f>
        <v/>
      </c>
      <c r="AS79" s="79" t="str">
        <f>IFERROR(IF(AS$3="","",(IF($B$3="On",IF(AT$3="",AVERAGE(Data_Initial!AR79:AS79),AVERAGE(Data_Initial!AR79:AT79)),Data_Initial!AS79))),"")</f>
        <v/>
      </c>
      <c r="AT79" s="79" t="str">
        <f>IFERROR(IF(AT$3="","",(IF($B$3="On",IF(AU$3="",AVERAGE(Data_Initial!AS79:AT79),AVERAGE(Data_Initial!AS79:AU79)),Data_Initial!AT79))),"")</f>
        <v/>
      </c>
      <c r="AU79" s="79" t="str">
        <f>IFERROR(IF(AU$3="","",(IF($B$3="On",IF(AV$3="",AVERAGE(Data_Initial!AT79:AU79),AVERAGE(Data_Initial!AT79:AV79)),Data_Initial!AU79))),"")</f>
        <v/>
      </c>
      <c r="AV79" s="79" t="str">
        <f>IFERROR(IF(AV$3="","",(IF($B$3="On",IF(AW$3="",AVERAGE(Data_Initial!AU79:AV79),AVERAGE(Data_Initial!AU79:AW79)),Data_Initial!AV79))),"")</f>
        <v/>
      </c>
      <c r="AW79" s="79" t="str">
        <f>IFERROR(IF(AW$3="","",(IF($B$3="On",IF(AX$3="",AVERAGE(Data_Initial!AV79:AW79),AVERAGE(Data_Initial!AV79:AX79)),Data_Initial!AW79))),"")</f>
        <v/>
      </c>
      <c r="AX79" s="79" t="str">
        <f>IFERROR(IF(AX$3="","",(IF($B$3="On",IF(AY$3="",AVERAGE(Data_Initial!AW79:AX79),AVERAGE(Data_Initial!AW79:AY79)),Data_Initial!AX79))),"")</f>
        <v/>
      </c>
      <c r="AY79" s="79" t="str">
        <f>IFERROR(IF(AY$3="","",(IF($B$3="On",IF(AZ$3="",AVERAGE(Data_Initial!AX79:AY79),AVERAGE(Data_Initial!AX79:AZ79)),Data_Initial!AY79))),"")</f>
        <v/>
      </c>
      <c r="AZ79" s="79" t="str">
        <f>IFERROR(IF(AZ$3="","",(IF($B$3="On",IF(BA$3="",AVERAGE(Data_Initial!AY79:AZ79),AVERAGE(Data_Initial!AY79:BA79)),Data_Initial!AZ79))),"")</f>
        <v/>
      </c>
      <c r="BA79" s="79"/>
      <c r="BB79" s="79"/>
      <c r="BC79" s="79"/>
      <c r="BD79" s="79"/>
      <c r="BE79" s="79"/>
      <c r="BF79" s="79"/>
      <c r="BG79" s="79"/>
      <c r="BH79" s="79"/>
      <c r="BI79" s="79"/>
      <c r="BJ79" s="79"/>
      <c r="BK79" s="79"/>
      <c r="BL79" s="79"/>
      <c r="BM79" s="79"/>
      <c r="BN79" s="79"/>
      <c r="BO79" s="79"/>
      <c r="BP79" s="79"/>
      <c r="BQ79" s="79"/>
      <c r="BR79" s="79"/>
      <c r="BS79" s="79"/>
      <c r="BT79" s="79"/>
      <c r="BU79" s="79"/>
      <c r="BV79" s="79"/>
      <c r="BW79" s="79"/>
      <c r="BX79" s="79"/>
      <c r="BY79" s="79"/>
      <c r="BZ79" s="79"/>
    </row>
    <row r="80" spans="1:78" x14ac:dyDescent="0.25">
      <c r="A80" s="79">
        <f ca="1">Data_Initial!A80</f>
        <v>2</v>
      </c>
      <c r="B80" s="79" t="str">
        <f ca="1">Data_Initial!B80</f>
        <v>E1</v>
      </c>
      <c r="C80" s="79">
        <f ca="1">IFERROR(IF($B$3="On",AVERAGE(Data_Initial!C80:D80),Data_Initial!C80),"")</f>
        <v>21.154656816698449</v>
      </c>
      <c r="D80" s="79">
        <f ca="1">IFERROR(IF(D$3="","",(IF($B$3="On",IF(E$3="",AVERAGE(Data_Initial!C80:D80),AVERAGE(Data_Initial!C80:E80)),Data_Initial!D80))),"")</f>
        <v>17.719213062200065</v>
      </c>
      <c r="E80" s="79">
        <f ca="1">IFERROR(IF(E$3="","",(IF($B$3="On",IF(F$3="",AVERAGE(Data_Initial!D80:E80),AVERAGE(Data_Initial!D80:F80)),Data_Initial!E80))),"")</f>
        <v>13.167083784860273</v>
      </c>
      <c r="F80" s="79">
        <f ca="1">IFERROR(IF(F$3="","",(IF($B$3="On",IF(G$3="",AVERAGE(Data_Initial!E80:F80),AVERAGE(Data_Initial!E80:G80)),Data_Initial!F80))),"")</f>
        <v>6.2225940794999994</v>
      </c>
      <c r="G80" s="79">
        <f ca="1">IFERROR(IF(G$3="","",(IF($B$3="On",IF(H$3="",AVERAGE(Data_Initial!F80:G80),AVERAGE(Data_Initial!F80:H80)),Data_Initial!G80))),"")</f>
        <v>4.1072602496603103</v>
      </c>
      <c r="H80" s="79">
        <f ca="1">IFERROR(IF(H$3="","",(IF($B$3="On",IF(I$3="",AVERAGE(Data_Initial!G80:H80),AVERAGE(Data_Initial!G80:I80)),Data_Initial!H80))),"")</f>
        <v>1.0854988470039968</v>
      </c>
      <c r="I80" s="79">
        <f ca="1">IFERROR(IF(I$3="","",(IF($B$3="On",IF(J$3="",AVERAGE(Data_Initial!H80:I80),AVERAGE(Data_Initial!H80:J80)),Data_Initial!I80))),"")</f>
        <v>9.981990109099674E-2</v>
      </c>
      <c r="J80" s="79">
        <f ca="1">IFERROR(IF(J$3="","",(IF($B$3="On",IF(K$3="",AVERAGE(Data_Initial!I80:J80),AVERAGE(Data_Initial!I80:K80)),Data_Initial!J80))),"")</f>
        <v>-2.1884727005402369</v>
      </c>
      <c r="K80" s="79">
        <f ca="1">IFERROR(IF(K$3="","",(IF($B$3="On",IF(L$3="",AVERAGE(Data_Initial!J80:K80),AVERAGE(Data_Initial!J80:L80)),Data_Initial!K80))),"")</f>
        <v>-3.5223215612390963</v>
      </c>
      <c r="L80" s="79">
        <f ca="1">IFERROR(IF(L$3="","",(IF($B$3="On",IF(M$3="",AVERAGE(Data_Initial!K80:L80),AVERAGE(Data_Initial!K80:M80)),Data_Initial!L80))),"")</f>
        <v>-4.8352168979866592</v>
      </c>
      <c r="M80" s="79">
        <f ca="1">IFERROR(IF(M$3="","",(IF($B$3="On",IF(N$3="",AVERAGE(Data_Initial!L80:M80),AVERAGE(Data_Initial!L80:N80)),Data_Initial!M80))),"")</f>
        <v>-6.579037906222613</v>
      </c>
      <c r="N80" s="79">
        <f ca="1">IFERROR(IF(N$3="","",(IF($B$3="On",IF(O$3="",AVERAGE(Data_Initial!M80:N80),AVERAGE(Data_Initial!M80:O80)),Data_Initial!N80))),"")</f>
        <v>-6.7859172315352234</v>
      </c>
      <c r="O80" s="79">
        <f ca="1">IFERROR(IF(O$3="","",(IF($B$3="On",IF(P$3="",AVERAGE(Data_Initial!N80:O80),AVERAGE(Data_Initial!N80:P80)),Data_Initial!O80))),"")</f>
        <v>-6.6318827865346366</v>
      </c>
      <c r="P80" s="79">
        <f ca="1">IFERROR(IF(P$3="","",(IF($B$3="On",IF(Q$3="",AVERAGE(Data_Initial!O80:P80),AVERAGE(Data_Initial!O80:Q80)),Data_Initial!P80))),"")</f>
        <v>-6.6477047220576724</v>
      </c>
      <c r="Q80" s="79">
        <f ca="1">IFERROR(IF(Q$3="","",(IF($B$3="On",IF(R$3="",AVERAGE(Data_Initial!P80:Q80),AVERAGE(Data_Initial!P80:R80)),Data_Initial!Q80))),"")</f>
        <v>-5.9855539788313763</v>
      </c>
      <c r="R80" s="79">
        <f ca="1">IFERROR(IF(R$3="","",(IF($B$3="On",IF(S$3="",AVERAGE(Data_Initial!Q80:R80),AVERAGE(Data_Initial!Q80:S80)),Data_Initial!R80))),"")</f>
        <v>-5.0566216885099502</v>
      </c>
      <c r="S80" s="79">
        <f ca="1">IFERROR(IF(S$3="","",(IF($B$3="On",IF(T$3="",AVERAGE(Data_Initial!R80:S80),AVERAGE(Data_Initial!R80:T80)),Data_Initial!S80))),"")</f>
        <v>-2.1809640450493744</v>
      </c>
      <c r="T80" s="79">
        <f ca="1">IFERROR(IF(T$3="","",(IF($B$3="On",IF(U$3="",AVERAGE(Data_Initial!S80:T80),AVERAGE(Data_Initial!S80:U80)),Data_Initial!T80))),"")</f>
        <v>2.2047462937183191</v>
      </c>
      <c r="U80" s="79">
        <f ca="1">IFERROR(IF(U$3="","",(IF($B$3="On",IF(V$3="",AVERAGE(Data_Initial!T80:U80),AVERAGE(Data_Initial!T80:V80)),Data_Initial!U80))),"")</f>
        <v>9.3261187797462757</v>
      </c>
      <c r="V80" s="79">
        <f ca="1">IFERROR(IF(V$3="","",(IF($B$3="On",IF(W$3="",AVERAGE(Data_Initial!U80:V80),AVERAGE(Data_Initial!U80:W80)),Data_Initial!V80))),"")</f>
        <v>25.628799653331949</v>
      </c>
      <c r="W80" s="79">
        <f ca="1">IFERROR(IF(W$3="","",(IF($B$3="On",IF(X$3="",AVERAGE(Data_Initial!V80:W80),AVERAGE(Data_Initial!V80:X80)),Data_Initial!W80))),"")</f>
        <v>55.825373525688974</v>
      </c>
      <c r="X80" s="79">
        <f ca="1">IFERROR(IF(X$3="","",(IF($B$3="On",IF(Y$3="",AVERAGE(Data_Initial!W80:X80),AVERAGE(Data_Initial!W80:Y80)),Data_Initial!X80))),"")</f>
        <v>117.42433157151042</v>
      </c>
      <c r="Y80" s="79">
        <f ca="1">IFERROR(IF(Y$3="","",(IF($B$3="On",IF(Z$3="",AVERAGE(Data_Initial!X80:Y80),AVERAGE(Data_Initial!X80:Z80)),Data_Initial!Y80))),"")</f>
        <v>234.24850205307999</v>
      </c>
      <c r="Z80" s="79">
        <f ca="1">IFERROR(IF(Z$3="","",(IF($B$3="On",IF(AA$3="",AVERAGE(Data_Initial!Y80:Z80),AVERAGE(Data_Initial!Y80:AA80)),Data_Initial!Z80))),"")</f>
        <v>439.98039586541773</v>
      </c>
      <c r="AA80" s="79">
        <f ca="1">IFERROR(IF(AA$3="","",(IF($B$3="On",IF(AB$3="",AVERAGE(Data_Initial!Z80:AA80),AVERAGE(Data_Initial!Z80:AB80)),Data_Initial!AA80))),"")</f>
        <v>777.0475753669117</v>
      </c>
      <c r="AB80" s="79">
        <f ca="1">IFERROR(IF(AB$3="","",(IF($B$3="On",IF(AC$3="",AVERAGE(Data_Initial!AA80:AB80),AVERAGE(Data_Initial!AA80:AC80)),Data_Initial!AB80))),"")</f>
        <v>1263.1638802370214</v>
      </c>
      <c r="AC80" s="79">
        <f ca="1">IFERROR(IF(AC$3="","",(IF($B$3="On",IF(AD$3="",AVERAGE(Data_Initial!AB80:AC80),AVERAGE(Data_Initial!AB80:AD80)),Data_Initial!AC80))),"")</f>
        <v>1836.26809299412</v>
      </c>
      <c r="AD80" s="79">
        <f ca="1">IFERROR(IF(AD$3="","",(IF($B$3="On",IF(AE$3="",AVERAGE(Data_Initial!AC80:AD80),AVERAGE(Data_Initial!AC80:AE80)),Data_Initial!AD80))),"")</f>
        <v>2398.8047900973302</v>
      </c>
      <c r="AE80" s="79">
        <f ca="1">IFERROR(IF(AE$3="","",(IF($B$3="On",IF(AF$3="",AVERAGE(Data_Initial!AD80:AE80),AVERAGE(Data_Initial!AD80:AF80)),Data_Initial!AE80))),"")</f>
        <v>2849.9378662628533</v>
      </c>
      <c r="AF80" s="79">
        <f ca="1">IFERROR(IF(AF$3="","",(IF($B$3="On",IF(AG$3="",AVERAGE(Data_Initial!AE80:AF80),AVERAGE(Data_Initial!AE80:AG80)),Data_Initial!AF80))),"")</f>
        <v>3171.4924681194098</v>
      </c>
      <c r="AG80" s="79">
        <f ca="1">IFERROR(IF(AG$3="","",(IF($B$3="On",IF(AH$3="",AVERAGE(Data_Initial!AF80:AG80),AVERAGE(Data_Initial!AF80:AH80)),Data_Initial!AG80))),"")</f>
        <v>3372.6937920601727</v>
      </c>
      <c r="AH80" s="79">
        <f ca="1">IFERROR(IF(AH$3="","",(IF($B$3="On",IF(AI$3="",AVERAGE(Data_Initial!AG80:AH80),AVERAGE(Data_Initial!AG80:AI80)),Data_Initial!AH80))),"")</f>
        <v>3493.7418075611072</v>
      </c>
      <c r="AI80" s="79">
        <f ca="1">IFERROR(IF(AI$3="","",(IF($B$3="On",IF(AJ$3="",AVERAGE(Data_Initial!AH80:AI80),AVERAGE(Data_Initial!AH80:AJ80)),Data_Initial!AI80))),"")</f>
        <v>3566.0911365311799</v>
      </c>
      <c r="AJ80" s="79">
        <f ca="1">IFERROR(IF(AJ$3="","",(IF($B$3="On",IF(AK$3="",AVERAGE(Data_Initial!AI80:AJ80),AVERAGE(Data_Initial!AI80:AK80)),Data_Initial!AJ80))),"")</f>
        <v>3612.9574101479302</v>
      </c>
      <c r="AK80" s="79">
        <f ca="1">IFERROR(IF(AK$3="","",(IF($B$3="On",IF(AL$3="",AVERAGE(Data_Initial!AJ80:AK80),AVERAGE(Data_Initial!AJ80:AL80)),Data_Initial!AK80))),"")</f>
        <v>3645.1282882875598</v>
      </c>
      <c r="AL80" s="79">
        <f ca="1">IFERROR(IF(AL$3="","",(IF($B$3="On",IF(AM$3="",AVERAGE(Data_Initial!AK80:AL80),AVERAGE(Data_Initial!AK80:AM80)),Data_Initial!AL80))),"")</f>
        <v>3669.3893069130063</v>
      </c>
      <c r="AM80" s="79">
        <f ca="1">IFERROR(IF(AM$3="","",(IF($B$3="On",IF(AN$3="",AVERAGE(Data_Initial!AL80:AM80),AVERAGE(Data_Initial!AL80:AN80)),Data_Initial!AM80))),"")</f>
        <v>3686.9165712249437</v>
      </c>
      <c r="AN80" s="79">
        <f ca="1">IFERROR(IF(AN$3="","",(IF($B$3="On",IF(AO$3="",AVERAGE(Data_Initial!AM80:AN80),AVERAGE(Data_Initial!AM80:AO80)),Data_Initial!AN80))),"")</f>
        <v>3698.563906104127</v>
      </c>
      <c r="AO80" s="79">
        <f ca="1">IFERROR(IF(AO$3="","",(IF($B$3="On",IF(AP$3="",AVERAGE(Data_Initial!AN80:AO80),AVERAGE(Data_Initial!AN80:AP80)),Data_Initial!AO80))),"")</f>
        <v>3707.0187243409696</v>
      </c>
      <c r="AP80" s="79">
        <f ca="1">IFERROR(IF(AP$3="","",(IF($B$3="On",IF(AQ$3="",AVERAGE(Data_Initial!AO80:AP80),AVERAGE(Data_Initial!AO80:AQ80)),Data_Initial!AP80))),"")</f>
        <v>3710.737757146585</v>
      </c>
      <c r="AQ80" s="79" t="str">
        <f>IFERROR(IF(AQ$3="","",(IF($B$3="On",IF(AR$3="",AVERAGE(Data_Initial!AP80:AQ80),AVERAGE(Data_Initial!AP80:AR80)),Data_Initial!AQ80))),"")</f>
        <v/>
      </c>
      <c r="AR80" s="79" t="str">
        <f>IFERROR(IF(AR$3="","",(IF($B$3="On",IF(AS$3="",AVERAGE(Data_Initial!AQ80:AR80),AVERAGE(Data_Initial!AQ80:AS80)),Data_Initial!AR80))),"")</f>
        <v/>
      </c>
      <c r="AS80" s="79" t="str">
        <f>IFERROR(IF(AS$3="","",(IF($B$3="On",IF(AT$3="",AVERAGE(Data_Initial!AR80:AS80),AVERAGE(Data_Initial!AR80:AT80)),Data_Initial!AS80))),"")</f>
        <v/>
      </c>
      <c r="AT80" s="79" t="str">
        <f>IFERROR(IF(AT$3="","",(IF($B$3="On",IF(AU$3="",AVERAGE(Data_Initial!AS80:AT80),AVERAGE(Data_Initial!AS80:AU80)),Data_Initial!AT80))),"")</f>
        <v/>
      </c>
      <c r="AU80" s="79" t="str">
        <f>IFERROR(IF(AU$3="","",(IF($B$3="On",IF(AV$3="",AVERAGE(Data_Initial!AT80:AU80),AVERAGE(Data_Initial!AT80:AV80)),Data_Initial!AU80))),"")</f>
        <v/>
      </c>
      <c r="AV80" s="79" t="str">
        <f>IFERROR(IF(AV$3="","",(IF($B$3="On",IF(AW$3="",AVERAGE(Data_Initial!AU80:AV80),AVERAGE(Data_Initial!AU80:AW80)),Data_Initial!AV80))),"")</f>
        <v/>
      </c>
      <c r="AW80" s="79" t="str">
        <f>IFERROR(IF(AW$3="","",(IF($B$3="On",IF(AX$3="",AVERAGE(Data_Initial!AV80:AW80),AVERAGE(Data_Initial!AV80:AX80)),Data_Initial!AW80))),"")</f>
        <v/>
      </c>
      <c r="AX80" s="79" t="str">
        <f>IFERROR(IF(AX$3="","",(IF($B$3="On",IF(AY$3="",AVERAGE(Data_Initial!AW80:AX80),AVERAGE(Data_Initial!AW80:AY80)),Data_Initial!AX80))),"")</f>
        <v/>
      </c>
      <c r="AY80" s="79" t="str">
        <f>IFERROR(IF(AY$3="","",(IF($B$3="On",IF(AZ$3="",AVERAGE(Data_Initial!AX80:AY80),AVERAGE(Data_Initial!AX80:AZ80)),Data_Initial!AY80))),"")</f>
        <v/>
      </c>
      <c r="AZ80" s="79" t="str">
        <f>IFERROR(IF(AZ$3="","",(IF($B$3="On",IF(BA$3="",AVERAGE(Data_Initial!AY80:AZ80),AVERAGE(Data_Initial!AY80:BA80)),Data_Initial!AZ80))),"")</f>
        <v/>
      </c>
      <c r="BA80" s="79"/>
      <c r="BB80" s="79"/>
      <c r="BC80" s="79"/>
      <c r="BD80" s="79"/>
      <c r="BE80" s="79"/>
      <c r="BF80" s="79"/>
      <c r="BG80" s="79"/>
      <c r="BH80" s="79"/>
      <c r="BI80" s="79"/>
      <c r="BJ80" s="79"/>
      <c r="BK80" s="79"/>
      <c r="BL80" s="79"/>
      <c r="BM80" s="79"/>
      <c r="BN80" s="79"/>
      <c r="BO80" s="79"/>
      <c r="BP80" s="79"/>
      <c r="BQ80" s="79"/>
      <c r="BR80" s="79"/>
      <c r="BS80" s="79"/>
      <c r="BT80" s="79"/>
      <c r="BU80" s="79"/>
      <c r="BV80" s="79"/>
      <c r="BW80" s="79"/>
      <c r="BX80" s="79"/>
      <c r="BY80" s="79"/>
      <c r="BZ80" s="79"/>
    </row>
    <row r="81" spans="1:78" x14ac:dyDescent="0.25">
      <c r="A81" s="79">
        <f ca="1">Data_Initial!A81</f>
        <v>2</v>
      </c>
      <c r="B81" s="79" t="str">
        <f ca="1">Data_Initial!B81</f>
        <v>F1</v>
      </c>
      <c r="C81" s="79">
        <f ca="1">IFERROR(IF($B$3="On",AVERAGE(Data_Initial!C81:D81),Data_Initial!C81),"")</f>
        <v>18.750456116342548</v>
      </c>
      <c r="D81" s="79">
        <f ca="1">IFERROR(IF(D$3="","",(IF($B$3="On",IF(E$3="",AVERAGE(Data_Initial!C81:D81),AVERAGE(Data_Initial!C81:E81)),Data_Initial!D81))),"")</f>
        <v>16.335301963904097</v>
      </c>
      <c r="E81" s="79">
        <f ca="1">IFERROR(IF(E$3="","",(IF($B$3="On",IF(F$3="",AVERAGE(Data_Initial!D81:E81),AVERAGE(Data_Initial!D81:F81)),Data_Initial!E81))),"")</f>
        <v>11.884284167931002</v>
      </c>
      <c r="F81" s="79">
        <f ca="1">IFERROR(IF(F$3="","",(IF($B$3="On",IF(G$3="",AVERAGE(Data_Initial!E81:F81),AVERAGE(Data_Initial!E81:G81)),Data_Initial!F81))),"")</f>
        <v>6.169313018232077</v>
      </c>
      <c r="G81" s="79">
        <f ca="1">IFERROR(IF(G$3="","",(IF($B$3="On",IF(H$3="",AVERAGE(Data_Initial!F81:G81),AVERAGE(Data_Initial!F81:H81)),Data_Initial!G81))),"")</f>
        <v>2.4888042793789587</v>
      </c>
      <c r="H81" s="79">
        <f ca="1">IFERROR(IF(H$3="","",(IF($B$3="On",IF(I$3="",AVERAGE(Data_Initial!G81:H81),AVERAGE(Data_Initial!G81:I81)),Data_Initial!H81))),"")</f>
        <v>1.1280565009947152</v>
      </c>
      <c r="I81" s="79">
        <f ca="1">IFERROR(IF(I$3="","",(IF($B$3="On",IF(J$3="",AVERAGE(Data_Initial!H81:I81),AVERAGE(Data_Initial!H81:J81)),Data_Initial!I81))),"")</f>
        <v>-0.30050347115305465</v>
      </c>
      <c r="J81" s="79">
        <f ca="1">IFERROR(IF(J$3="","",(IF($B$3="On",IF(K$3="",AVERAGE(Data_Initial!I81:J81),AVERAGE(Data_Initial!I81:K81)),Data_Initial!J81))),"")</f>
        <v>-1.2619093162946531</v>
      </c>
      <c r="K81" s="79">
        <f ca="1">IFERROR(IF(K$3="","",(IF($B$3="On",IF(L$3="",AVERAGE(Data_Initial!J81:K81),AVERAGE(Data_Initial!J81:L81)),Data_Initial!K81))),"")</f>
        <v>-2.0310276649847765</v>
      </c>
      <c r="L81" s="79">
        <f ca="1">IFERROR(IF(L$3="","",(IF($B$3="On",IF(M$3="",AVERAGE(Data_Initial!K81:L81),AVERAGE(Data_Initial!K81:M81)),Data_Initial!L81))),"")</f>
        <v>-3.53174715228988</v>
      </c>
      <c r="M81" s="79">
        <f ca="1">IFERROR(IF(M$3="","",(IF($B$3="On",IF(N$3="",AVERAGE(Data_Initial!L81:M81),AVERAGE(Data_Initial!L81:N81)),Data_Initial!M81))),"")</f>
        <v>-4.1174105561948027</v>
      </c>
      <c r="N81" s="79">
        <f ca="1">IFERROR(IF(N$3="","",(IF($B$3="On",IF(O$3="",AVERAGE(Data_Initial!M81:N81),AVERAGE(Data_Initial!M81:O81)),Data_Initial!N81))),"")</f>
        <v>-6.0759091919665762</v>
      </c>
      <c r="O81" s="79">
        <f ca="1">IFERROR(IF(O$3="","",(IF($B$3="On",IF(P$3="",AVERAGE(Data_Initial!N81:O81),AVERAGE(Data_Initial!N81:P81)),Data_Initial!O81))),"")</f>
        <v>-5.7712806609439795</v>
      </c>
      <c r="P81" s="79">
        <f ca="1">IFERROR(IF(P$3="","",(IF($B$3="On",IF(Q$3="",AVERAGE(Data_Initial!O81:P81),AVERAGE(Data_Initial!O81:Q81)),Data_Initial!P81))),"")</f>
        <v>-7.4295835382067663</v>
      </c>
      <c r="Q81" s="79">
        <f ca="1">IFERROR(IF(Q$3="","",(IF($B$3="On",IF(R$3="",AVERAGE(Data_Initial!P81:Q81),AVERAGE(Data_Initial!P81:R81)),Data_Initial!Q81))),"")</f>
        <v>-6.4195935335090608</v>
      </c>
      <c r="R81" s="79">
        <f ca="1">IFERROR(IF(R$3="","",(IF($B$3="On",IF(S$3="",AVERAGE(Data_Initial!Q81:R81),AVERAGE(Data_Initial!Q81:S81)),Data_Initial!R81))),"")</f>
        <v>-7.4834624874568663</v>
      </c>
      <c r="S81" s="79">
        <f ca="1">IFERROR(IF(S$3="","",(IF($B$3="On",IF(T$3="",AVERAGE(Data_Initial!R81:S81),AVERAGE(Data_Initial!R81:T81)),Data_Initial!S81))),"")</f>
        <v>-5.1058805376633263</v>
      </c>
      <c r="T81" s="79">
        <f ca="1">IFERROR(IF(T$3="","",(IF($B$3="On",IF(U$3="",AVERAGE(Data_Initial!S81:T81),AVERAGE(Data_Initial!S81:U81)),Data_Initial!T81))),"")</f>
        <v>1.36419458163844</v>
      </c>
      <c r="U81" s="79">
        <f ca="1">IFERROR(IF(U$3="","",(IF($B$3="On",IF(V$3="",AVERAGE(Data_Initial!T81:U81),AVERAGE(Data_Initial!T81:V81)),Data_Initial!U81))),"")</f>
        <v>10.43262984735428</v>
      </c>
      <c r="V81" s="79">
        <f ca="1">IFERROR(IF(V$3="","",(IF($B$3="On",IF(W$3="",AVERAGE(Data_Initial!U81:V81),AVERAGE(Data_Initial!U81:W81)),Data_Initial!V81))),"")</f>
        <v>29.670975636892432</v>
      </c>
      <c r="W81" s="79">
        <f ca="1">IFERROR(IF(W$3="","",(IF($B$3="On",IF(X$3="",AVERAGE(Data_Initial!V81:W81),AVERAGE(Data_Initial!V81:X81)),Data_Initial!W81))),"")</f>
        <v>61.966409506038474</v>
      </c>
      <c r="X81" s="79">
        <f ca="1">IFERROR(IF(X$3="","",(IF($B$3="On",IF(Y$3="",AVERAGE(Data_Initial!W81:X81),AVERAGE(Data_Initial!W81:Y81)),Data_Initial!X81))),"")</f>
        <v>130.88634841026933</v>
      </c>
      <c r="Y81" s="79">
        <f ca="1">IFERROR(IF(Y$3="","",(IF($B$3="On",IF(Z$3="",AVERAGE(Data_Initial!X81:Y81),AVERAGE(Data_Initial!X81:Z81)),Data_Initial!Y81))),"")</f>
        <v>257.27847424607967</v>
      </c>
      <c r="Z81" s="79">
        <f ca="1">IFERROR(IF(Z$3="","",(IF($B$3="On",IF(AA$3="",AVERAGE(Data_Initial!Y81:Z81),AVERAGE(Data_Initial!Y81:AA81)),Data_Initial!Z81))),"")</f>
        <v>481.77418228724792</v>
      </c>
      <c r="AA81" s="79">
        <f ca="1">IFERROR(IF(AA$3="","",(IF($B$3="On",IF(AB$3="",AVERAGE(Data_Initial!Z81:AA81),AVERAGE(Data_Initial!Z81:AB81)),Data_Initial!AA81))),"")</f>
        <v>847.52648572222267</v>
      </c>
      <c r="AB81" s="79">
        <f ca="1">IFERROR(IF(AB$3="","",(IF($B$3="On",IF(AC$3="",AVERAGE(Data_Initial!AA81:AB81),AVERAGE(Data_Initial!AA81:AC81)),Data_Initial!AB81))),"")</f>
        <v>1358.767088987164</v>
      </c>
      <c r="AC81" s="79">
        <f ca="1">IFERROR(IF(AC$3="","",(IF($B$3="On",IF(AD$3="",AVERAGE(Data_Initial!AB81:AC81),AVERAGE(Data_Initial!AB81:AD81)),Data_Initial!AC81))),"")</f>
        <v>1942.5832646831398</v>
      </c>
      <c r="AD81" s="79">
        <f ca="1">IFERROR(IF(AD$3="","",(IF($B$3="On",IF(AE$3="",AVERAGE(Data_Initial!AC81:AD81),AVERAGE(Data_Initial!AC81:AE81)),Data_Initial!AD81))),"")</f>
        <v>2496.8222385414265</v>
      </c>
      <c r="AE81" s="79">
        <f ca="1">IFERROR(IF(AE$3="","",(IF($B$3="On",IF(AF$3="",AVERAGE(Data_Initial!AD81:AE81),AVERAGE(Data_Initial!AD81:AF81)),Data_Initial!AE81))),"")</f>
        <v>2933.2836713051497</v>
      </c>
      <c r="AF81" s="79">
        <f ca="1">IFERROR(IF(AF$3="","",(IF($B$3="On",IF(AG$3="",AVERAGE(Data_Initial!AE81:AF81),AVERAGE(Data_Initial!AE81:AG81)),Data_Initial!AF81))),"")</f>
        <v>3240.6003798891202</v>
      </c>
      <c r="AG81" s="79">
        <f ca="1">IFERROR(IF(AG$3="","",(IF($B$3="On",IF(AH$3="",AVERAGE(Data_Initial!AF81:AG81),AVERAGE(Data_Initial!AF81:AH81)),Data_Initial!AG81))),"")</f>
        <v>3431.0741654481899</v>
      </c>
      <c r="AH81" s="79">
        <f ca="1">IFERROR(IF(AH$3="","",(IF($B$3="On",IF(AI$3="",AVERAGE(Data_Initial!AG81:AH81),AVERAGE(Data_Initial!AG81:AI81)),Data_Initial!AH81))),"")</f>
        <v>3547.6903306166969</v>
      </c>
      <c r="AI81" s="79">
        <f ca="1">IFERROR(IF(AI$3="","",(IF($B$3="On",IF(AJ$3="",AVERAGE(Data_Initial!AH81:AI81),AVERAGE(Data_Initial!AH81:AJ81)),Data_Initial!AI81))),"")</f>
        <v>3619.0737803295001</v>
      </c>
      <c r="AJ81" s="79">
        <f ca="1">IFERROR(IF(AJ$3="","",(IF($B$3="On",IF(AK$3="",AVERAGE(Data_Initial!AI81:AJ81),AVERAGE(Data_Initial!AI81:AK81)),Data_Initial!AJ81))),"")</f>
        <v>3667.7043006433364</v>
      </c>
      <c r="AK81" s="79">
        <f ca="1">IFERROR(IF(AK$3="","",(IF($B$3="On",IF(AL$3="",AVERAGE(Data_Initial!AJ81:AK81),AVERAGE(Data_Initial!AJ81:AL81)),Data_Initial!AK81))),"")</f>
        <v>3699.4354281334636</v>
      </c>
      <c r="AL81" s="79">
        <f ca="1">IFERROR(IF(AL$3="","",(IF($B$3="On",IF(AM$3="",AVERAGE(Data_Initial!AK81:AL81),AVERAGE(Data_Initial!AK81:AM81)),Data_Initial!AL81))),"")</f>
        <v>3719.8110013874866</v>
      </c>
      <c r="AM81" s="79">
        <f ca="1">IFERROR(IF(AM$3="","",(IF($B$3="On",IF(AN$3="",AVERAGE(Data_Initial!AL81:AM81),AVERAGE(Data_Initial!AL81:AN81)),Data_Initial!AM81))),"")</f>
        <v>3732.7521457852768</v>
      </c>
      <c r="AN81" s="79">
        <f ca="1">IFERROR(IF(AN$3="","",(IF($B$3="On",IF(AO$3="",AVERAGE(Data_Initial!AM81:AN81),AVERAGE(Data_Initial!AM81:AO81)),Data_Initial!AN81))),"")</f>
        <v>3739.7617282228471</v>
      </c>
      <c r="AO81" s="79">
        <f ca="1">IFERROR(IF(AO$3="","",(IF($B$3="On",IF(AP$3="",AVERAGE(Data_Initial!AN81:AO81),AVERAGE(Data_Initial!AN81:AP81)),Data_Initial!AO81))),"")</f>
        <v>3743.0880623517601</v>
      </c>
      <c r="AP81" s="79">
        <f ca="1">IFERROR(IF(AP$3="","",(IF($B$3="On",IF(AQ$3="",AVERAGE(Data_Initial!AO81:AP81),AVERAGE(Data_Initial!AO81:AQ81)),Data_Initial!AP81))),"")</f>
        <v>3743.3610605743897</v>
      </c>
      <c r="AQ81" s="79" t="str">
        <f>IFERROR(IF(AQ$3="","",(IF($B$3="On",IF(AR$3="",AVERAGE(Data_Initial!AP81:AQ81),AVERAGE(Data_Initial!AP81:AR81)),Data_Initial!AQ81))),"")</f>
        <v/>
      </c>
      <c r="AR81" s="79" t="str">
        <f>IFERROR(IF(AR$3="","",(IF($B$3="On",IF(AS$3="",AVERAGE(Data_Initial!AQ81:AR81),AVERAGE(Data_Initial!AQ81:AS81)),Data_Initial!AR81))),"")</f>
        <v/>
      </c>
      <c r="AS81" s="79" t="str">
        <f>IFERROR(IF(AS$3="","",(IF($B$3="On",IF(AT$3="",AVERAGE(Data_Initial!AR81:AS81),AVERAGE(Data_Initial!AR81:AT81)),Data_Initial!AS81))),"")</f>
        <v/>
      </c>
      <c r="AT81" s="79" t="str">
        <f>IFERROR(IF(AT$3="","",(IF($B$3="On",IF(AU$3="",AVERAGE(Data_Initial!AS81:AT81),AVERAGE(Data_Initial!AS81:AU81)),Data_Initial!AT81))),"")</f>
        <v/>
      </c>
      <c r="AU81" s="79" t="str">
        <f>IFERROR(IF(AU$3="","",(IF($B$3="On",IF(AV$3="",AVERAGE(Data_Initial!AT81:AU81),AVERAGE(Data_Initial!AT81:AV81)),Data_Initial!AU81))),"")</f>
        <v/>
      </c>
      <c r="AV81" s="79" t="str">
        <f>IFERROR(IF(AV$3="","",(IF($B$3="On",IF(AW$3="",AVERAGE(Data_Initial!AU81:AV81),AVERAGE(Data_Initial!AU81:AW81)),Data_Initial!AV81))),"")</f>
        <v/>
      </c>
      <c r="AW81" s="79" t="str">
        <f>IFERROR(IF(AW$3="","",(IF($B$3="On",IF(AX$3="",AVERAGE(Data_Initial!AV81:AW81),AVERAGE(Data_Initial!AV81:AX81)),Data_Initial!AW81))),"")</f>
        <v/>
      </c>
      <c r="AX81" s="79" t="str">
        <f>IFERROR(IF(AX$3="","",(IF($B$3="On",IF(AY$3="",AVERAGE(Data_Initial!AW81:AX81),AVERAGE(Data_Initial!AW81:AY81)),Data_Initial!AX81))),"")</f>
        <v/>
      </c>
      <c r="AY81" s="79" t="str">
        <f>IFERROR(IF(AY$3="","",(IF($B$3="On",IF(AZ$3="",AVERAGE(Data_Initial!AX81:AY81),AVERAGE(Data_Initial!AX81:AZ81)),Data_Initial!AY81))),"")</f>
        <v/>
      </c>
      <c r="AZ81" s="79" t="str">
        <f>IFERROR(IF(AZ$3="","",(IF($B$3="On",IF(BA$3="",AVERAGE(Data_Initial!AY81:AZ81),AVERAGE(Data_Initial!AY81:BA81)),Data_Initial!AZ81))),"")</f>
        <v/>
      </c>
      <c r="BA81" s="79"/>
      <c r="BB81" s="79"/>
      <c r="BC81" s="79"/>
      <c r="BD81" s="79"/>
      <c r="BE81" s="79"/>
      <c r="BF81" s="79"/>
      <c r="BG81" s="79"/>
      <c r="BH81" s="79"/>
      <c r="BI81" s="79"/>
      <c r="BJ81" s="79"/>
      <c r="BK81" s="79"/>
      <c r="BL81" s="79"/>
      <c r="BM81" s="79"/>
      <c r="BN81" s="79"/>
      <c r="BO81" s="79"/>
      <c r="BP81" s="79"/>
      <c r="BQ81" s="79"/>
      <c r="BR81" s="79"/>
      <c r="BS81" s="79"/>
      <c r="BT81" s="79"/>
      <c r="BU81" s="79"/>
      <c r="BV81" s="79"/>
      <c r="BW81" s="79"/>
      <c r="BX81" s="79"/>
      <c r="BY81" s="79"/>
      <c r="BZ81" s="79"/>
    </row>
    <row r="82" spans="1:78" x14ac:dyDescent="0.25">
      <c r="A82" s="79">
        <f ca="1">Data_Initial!A82</f>
        <v>2</v>
      </c>
      <c r="B82" s="79" t="str">
        <f ca="1">Data_Initial!B82</f>
        <v>G1</v>
      </c>
      <c r="C82" s="79">
        <f ca="1">IFERROR(IF($B$3="On",AVERAGE(Data_Initial!C82:D82),Data_Initial!C82),"")</f>
        <v>18.578650828888399</v>
      </c>
      <c r="D82" s="79">
        <f ca="1">IFERROR(IF(D$3="","",(IF($B$3="On",IF(E$3="",AVERAGE(Data_Initial!C82:D82),AVERAGE(Data_Initial!C82:E82)),Data_Initial!D82))),"")</f>
        <v>16.255353246455801</v>
      </c>
      <c r="E82" s="79">
        <f ca="1">IFERROR(IF(E$3="","",(IF($B$3="On",IF(F$3="",AVERAGE(Data_Initial!D82:E82),AVERAGE(Data_Initial!D82:F82)),Data_Initial!E82))),"")</f>
        <v>11.571694479207503</v>
      </c>
      <c r="F82" s="79">
        <f ca="1">IFERROR(IF(F$3="","",(IF($B$3="On",IF(G$3="",AVERAGE(Data_Initial!E82:F82),AVERAGE(Data_Initial!E82:G82)),Data_Initial!F82))),"")</f>
        <v>6.3839858267783631</v>
      </c>
      <c r="G82" s="79">
        <f ca="1">IFERROR(IF(G$3="","",(IF($B$3="On",IF(H$3="",AVERAGE(Data_Initial!F82:G82),AVERAGE(Data_Initial!F82:H82)),Data_Initial!G82))),"")</f>
        <v>3.313621010228113</v>
      </c>
      <c r="H82" s="79">
        <f ca="1">IFERROR(IF(H$3="","",(IF($B$3="On",IF(I$3="",AVERAGE(Data_Initial!G82:H82),AVERAGE(Data_Initial!G82:I82)),Data_Initial!H82))),"")</f>
        <v>1.1294336146759933</v>
      </c>
      <c r="I82" s="79">
        <f ca="1">IFERROR(IF(I$3="","",(IF($B$3="On",IF(J$3="",AVERAGE(Data_Initial!H82:I82),AVERAGE(Data_Initial!H82:J82)),Data_Initial!I82))),"")</f>
        <v>-0.31102019930737335</v>
      </c>
      <c r="J82" s="79">
        <f ca="1">IFERROR(IF(J$3="","",(IF($B$3="On",IF(K$3="",AVERAGE(Data_Initial!I82:J82),AVERAGE(Data_Initial!I82:K82)),Data_Initial!J82))),"")</f>
        <v>-2.12879768580357</v>
      </c>
      <c r="K82" s="79">
        <f ca="1">IFERROR(IF(K$3="","",(IF($B$3="On",IF(L$3="",AVERAGE(Data_Initial!J82:K82),AVERAGE(Data_Initial!J82:L82)),Data_Initial!K82))),"")</f>
        <v>-1.2674508748312585</v>
      </c>
      <c r="L82" s="79">
        <f ca="1">IFERROR(IF(L$3="","",(IF($B$3="On",IF(M$3="",AVERAGE(Data_Initial!K82:L82),AVERAGE(Data_Initial!K82:M82)),Data_Initial!L82))),"")</f>
        <v>-1.261429950101802</v>
      </c>
      <c r="M82" s="79">
        <f ca="1">IFERROR(IF(M$3="","",(IF($B$3="On",IF(N$3="",AVERAGE(Data_Initial!L82:M82),AVERAGE(Data_Initial!L82:N82)),Data_Initial!M82))),"")</f>
        <v>-1.8696525212708355</v>
      </c>
      <c r="N82" s="79">
        <f ca="1">IFERROR(IF(N$3="","",(IF($B$3="On",IF(O$3="",AVERAGE(Data_Initial!M82:N82),AVERAGE(Data_Initial!M82:O82)),Data_Initial!N82))),"")</f>
        <v>-3.5460453829832637</v>
      </c>
      <c r="O82" s="79">
        <f ca="1">IFERROR(IF(O$3="","",(IF($B$3="On",IF(P$3="",AVERAGE(Data_Initial!N82:O82),AVERAGE(Data_Initial!N82:P82)),Data_Initial!O82))),"")</f>
        <v>-5.0918151813578634</v>
      </c>
      <c r="P82" s="79">
        <f ca="1">IFERROR(IF(P$3="","",(IF($B$3="On",IF(Q$3="",AVERAGE(Data_Initial!O82:P82),AVERAGE(Data_Initial!O82:Q82)),Data_Initial!P82))),"")</f>
        <v>-5.386162130716154</v>
      </c>
      <c r="Q82" s="79">
        <f ca="1">IFERROR(IF(Q$3="","",(IF($B$3="On",IF(R$3="",AVERAGE(Data_Initial!P82:Q82),AVERAGE(Data_Initial!P82:R82)),Data_Initial!Q82))),"")</f>
        <v>-6.7104152634888132</v>
      </c>
      <c r="R82" s="79">
        <f ca="1">IFERROR(IF(R$3="","",(IF($B$3="On",IF(S$3="",AVERAGE(Data_Initial!Q82:R82),AVERAGE(Data_Initial!Q82:S82)),Data_Initial!R82))),"")</f>
        <v>-5.5123228898593561</v>
      </c>
      <c r="S82" s="79">
        <f ca="1">IFERROR(IF(S$3="","",(IF($B$3="On",IF(T$3="",AVERAGE(Data_Initial!R82:S82),AVERAGE(Data_Initial!R82:T82)),Data_Initial!S82))),"")</f>
        <v>-5.3699000906061265</v>
      </c>
      <c r="T82" s="79">
        <f ca="1">IFERROR(IF(T$3="","",(IF($B$3="On",IF(U$3="",AVERAGE(Data_Initial!S82:T82),AVERAGE(Data_Initial!S82:U82)),Data_Initial!T82))),"")</f>
        <v>-4.7288171099136562</v>
      </c>
      <c r="U82" s="79">
        <f ca="1">IFERROR(IF(U$3="","",(IF($B$3="On",IF(V$3="",AVERAGE(Data_Initial!T82:U82),AVERAGE(Data_Initial!T82:V82)),Data_Initial!U82))),"")</f>
        <v>-3.5973131586943032</v>
      </c>
      <c r="V82" s="79">
        <f ca="1">IFERROR(IF(V$3="","",(IF($B$3="On",IF(W$3="",AVERAGE(Data_Initial!U82:V82),AVERAGE(Data_Initial!U82:W82)),Data_Initial!V82))),"")</f>
        <v>0.94164379886752025</v>
      </c>
      <c r="W82" s="79">
        <f ca="1">IFERROR(IF(W$3="","",(IF($B$3="On",IF(X$3="",AVERAGE(Data_Initial!V82:W82),AVERAGE(Data_Initial!V82:X82)),Data_Initial!W82))),"")</f>
        <v>10.65986892239941</v>
      </c>
      <c r="X82" s="79">
        <f ca="1">IFERROR(IF(X$3="","",(IF($B$3="On",IF(Y$3="",AVERAGE(Data_Initial!W82:X82),AVERAGE(Data_Initial!W82:Y82)),Data_Initial!X82))),"")</f>
        <v>24.29447571611945</v>
      </c>
      <c r="Y82" s="79">
        <f ca="1">IFERROR(IF(Y$3="","",(IF($B$3="On",IF(Z$3="",AVERAGE(Data_Initial!X82:Y82),AVERAGE(Data_Initial!X82:Z82)),Data_Initial!Y82))),"")</f>
        <v>54.897328631872966</v>
      </c>
      <c r="Z82" s="79">
        <f ca="1">IFERROR(IF(Z$3="","",(IF($B$3="On",IF(AA$3="",AVERAGE(Data_Initial!Y82:Z82),AVERAGE(Data_Initial!Y82:AA82)),Data_Initial!Z82))),"")</f>
        <v>110.47557228466394</v>
      </c>
      <c r="AA82" s="79">
        <f ca="1">IFERROR(IF(AA$3="","",(IF($B$3="On",IF(AB$3="",AVERAGE(Data_Initial!Z82:AA82),AVERAGE(Data_Initial!Z82:AB82)),Data_Initial!AA82))),"")</f>
        <v>216.02903538560167</v>
      </c>
      <c r="AB82" s="79">
        <f ca="1">IFERROR(IF(AB$3="","",(IF($B$3="On",IF(AC$3="",AVERAGE(Data_Initial!AA82:AB82),AVERAGE(Data_Initial!AA82:AC82)),Data_Initial!AB82))),"")</f>
        <v>394.51422095918701</v>
      </c>
      <c r="AC82" s="79">
        <f ca="1">IFERROR(IF(AC$3="","",(IF($B$3="On",IF(AD$3="",AVERAGE(Data_Initial!AB82:AC82),AVERAGE(Data_Initial!AB82:AD82)),Data_Initial!AC82))),"")</f>
        <v>690.19101999351733</v>
      </c>
      <c r="AD82" s="79">
        <f ca="1">IFERROR(IF(AD$3="","",(IF($B$3="On",IF(AE$3="",AVERAGE(Data_Initial!AC82:AD82),AVERAGE(Data_Initial!AC82:AE82)),Data_Initial!AD82))),"")</f>
        <v>1125.716679887687</v>
      </c>
      <c r="AE82" s="79">
        <f ca="1">IFERROR(IF(AE$3="","",(IF($B$3="On",IF(AF$3="",AVERAGE(Data_Initial!AD82:AE82),AVERAGE(Data_Initial!AD82:AF82)),Data_Initial!AE82))),"")</f>
        <v>1661.7127800493934</v>
      </c>
      <c r="AF82" s="79">
        <f ca="1">IFERROR(IF(AF$3="","",(IF($B$3="On",IF(AG$3="",AVERAGE(Data_Initial!AE82:AF82),AVERAGE(Data_Initial!AE82:AG82)),Data_Initial!AF82))),"")</f>
        <v>2211.3650460042968</v>
      </c>
      <c r="AG82" s="79">
        <f ca="1">IFERROR(IF(AG$3="","",(IF($B$3="On",IF(AH$3="",AVERAGE(Data_Initial!AF82:AG82),AVERAGE(Data_Initial!AF82:AH82)),Data_Initial!AG82))),"")</f>
        <v>2678.3356875172931</v>
      </c>
      <c r="AH82" s="79">
        <f ca="1">IFERROR(IF(AH$3="","",(IF($B$3="On",IF(AI$3="",AVERAGE(Data_Initial!AG82:AH82),AVERAGE(Data_Initial!AG82:AI82)),Data_Initial!AH82))),"")</f>
        <v>3025.3116912363603</v>
      </c>
      <c r="AI82" s="79">
        <f ca="1">IFERROR(IF(AI$3="","",(IF($B$3="On",IF(AJ$3="",AVERAGE(Data_Initial!AH82:AI82),AVERAGE(Data_Initial!AH82:AJ82)),Data_Initial!AI82))),"")</f>
        <v>3256.0789121203265</v>
      </c>
      <c r="AJ82" s="79">
        <f ca="1">IFERROR(IF(AJ$3="","",(IF($B$3="On",IF(AK$3="",AVERAGE(Data_Initial!AI82:AJ82),AVERAGE(Data_Initial!AI82:AK82)),Data_Initial!AJ82))),"")</f>
        <v>3400.5199011398799</v>
      </c>
      <c r="AK82" s="79">
        <f ca="1">IFERROR(IF(AK$3="","",(IF($B$3="On",IF(AL$3="",AVERAGE(Data_Initial!AJ82:AK82),AVERAGE(Data_Initial!AJ82:AL82)),Data_Initial!AK82))),"")</f>
        <v>3489.7007202577333</v>
      </c>
      <c r="AL82" s="79">
        <f ca="1">IFERROR(IF(AL$3="","",(IF($B$3="On",IF(AM$3="",AVERAGE(Data_Initial!AK82:AL82),AVERAGE(Data_Initial!AK82:AM82)),Data_Initial!AL82))),"")</f>
        <v>3545.29600323261</v>
      </c>
      <c r="AM82" s="79">
        <f ca="1">IFERROR(IF(AM$3="","",(IF($B$3="On",IF(AN$3="",AVERAGE(Data_Initial!AL82:AM82),AVERAGE(Data_Initial!AL82:AN82)),Data_Initial!AM82))),"")</f>
        <v>3581.21049057862</v>
      </c>
      <c r="AN82" s="79">
        <f ca="1">IFERROR(IF(AN$3="","",(IF($B$3="On",IF(AO$3="",AVERAGE(Data_Initial!AM82:AN82),AVERAGE(Data_Initial!AM82:AO82)),Data_Initial!AN82))),"")</f>
        <v>3602.8141136326631</v>
      </c>
      <c r="AO82" s="79">
        <f ca="1">IFERROR(IF(AO$3="","",(IF($B$3="On",IF(AP$3="",AVERAGE(Data_Initial!AN82:AO82),AVERAGE(Data_Initial!AN82:AP82)),Data_Initial!AO82))),"")</f>
        <v>3615.5559393020867</v>
      </c>
      <c r="AP82" s="79">
        <f ca="1">IFERROR(IF(AP$3="","",(IF($B$3="On",IF(AQ$3="",AVERAGE(Data_Initial!AO82:AP82),AVERAGE(Data_Initial!AO82:AQ82)),Data_Initial!AP82))),"")</f>
        <v>3619.7686705390252</v>
      </c>
      <c r="AQ82" s="79" t="str">
        <f>IFERROR(IF(AQ$3="","",(IF($B$3="On",IF(AR$3="",AVERAGE(Data_Initial!AP82:AQ82),AVERAGE(Data_Initial!AP82:AR82)),Data_Initial!AQ82))),"")</f>
        <v/>
      </c>
      <c r="AR82" s="79" t="str">
        <f>IFERROR(IF(AR$3="","",(IF($B$3="On",IF(AS$3="",AVERAGE(Data_Initial!AQ82:AR82),AVERAGE(Data_Initial!AQ82:AS82)),Data_Initial!AR82))),"")</f>
        <v/>
      </c>
      <c r="AS82" s="79" t="str">
        <f>IFERROR(IF(AS$3="","",(IF($B$3="On",IF(AT$3="",AVERAGE(Data_Initial!AR82:AS82),AVERAGE(Data_Initial!AR82:AT82)),Data_Initial!AS82))),"")</f>
        <v/>
      </c>
      <c r="AT82" s="79" t="str">
        <f>IFERROR(IF(AT$3="","",(IF($B$3="On",IF(AU$3="",AVERAGE(Data_Initial!AS82:AT82),AVERAGE(Data_Initial!AS82:AU82)),Data_Initial!AT82))),"")</f>
        <v/>
      </c>
      <c r="AU82" s="79" t="str">
        <f>IFERROR(IF(AU$3="","",(IF($B$3="On",IF(AV$3="",AVERAGE(Data_Initial!AT82:AU82),AVERAGE(Data_Initial!AT82:AV82)),Data_Initial!AU82))),"")</f>
        <v/>
      </c>
      <c r="AV82" s="79" t="str">
        <f>IFERROR(IF(AV$3="","",(IF($B$3="On",IF(AW$3="",AVERAGE(Data_Initial!AU82:AV82),AVERAGE(Data_Initial!AU82:AW82)),Data_Initial!AV82))),"")</f>
        <v/>
      </c>
      <c r="AW82" s="79" t="str">
        <f>IFERROR(IF(AW$3="","",(IF($B$3="On",IF(AX$3="",AVERAGE(Data_Initial!AV82:AW82),AVERAGE(Data_Initial!AV82:AX82)),Data_Initial!AW82))),"")</f>
        <v/>
      </c>
      <c r="AX82" s="79" t="str">
        <f>IFERROR(IF(AX$3="","",(IF($B$3="On",IF(AY$3="",AVERAGE(Data_Initial!AW82:AX82),AVERAGE(Data_Initial!AW82:AY82)),Data_Initial!AX82))),"")</f>
        <v/>
      </c>
      <c r="AY82" s="79" t="str">
        <f>IFERROR(IF(AY$3="","",(IF($B$3="On",IF(AZ$3="",AVERAGE(Data_Initial!AX82:AY82),AVERAGE(Data_Initial!AX82:AZ82)),Data_Initial!AY82))),"")</f>
        <v/>
      </c>
      <c r="AZ82" s="79" t="str">
        <f>IFERROR(IF(AZ$3="","",(IF($B$3="On",IF(BA$3="",AVERAGE(Data_Initial!AY82:AZ82),AVERAGE(Data_Initial!AY82:BA82)),Data_Initial!AZ82))),"")</f>
        <v/>
      </c>
      <c r="BA82" s="79"/>
      <c r="BB82" s="79"/>
      <c r="BC82" s="79"/>
      <c r="BD82" s="79"/>
      <c r="BE82" s="79"/>
      <c r="BF82" s="79"/>
      <c r="BG82" s="79"/>
      <c r="BH82" s="79"/>
      <c r="BI82" s="79"/>
      <c r="BJ82" s="79"/>
      <c r="BK82" s="79"/>
      <c r="BL82" s="79"/>
      <c r="BM82" s="79"/>
      <c r="BN82" s="79"/>
      <c r="BO82" s="79"/>
      <c r="BP82" s="79"/>
      <c r="BQ82" s="79"/>
      <c r="BR82" s="79"/>
      <c r="BS82" s="79"/>
      <c r="BT82" s="79"/>
      <c r="BU82" s="79"/>
      <c r="BV82" s="79"/>
      <c r="BW82" s="79"/>
      <c r="BX82" s="79"/>
      <c r="BY82" s="79"/>
      <c r="BZ82" s="79"/>
    </row>
    <row r="83" spans="1:78" x14ac:dyDescent="0.25">
      <c r="A83" s="79">
        <f ca="1">Data_Initial!A83</f>
        <v>2</v>
      </c>
      <c r="B83" s="79" t="str">
        <f ca="1">Data_Initial!B83</f>
        <v>H1</v>
      </c>
      <c r="C83" s="79">
        <f ca="1">IFERROR(IF($B$3="On",AVERAGE(Data_Initial!C83:D83),Data_Initial!C83),"")</f>
        <v>17.4480534242125</v>
      </c>
      <c r="D83" s="79">
        <f ca="1">IFERROR(IF(D$3="","",(IF($B$3="On",IF(E$3="",AVERAGE(Data_Initial!C83:D83),AVERAGE(Data_Initial!C83:E83)),Data_Initial!D83))),"")</f>
        <v>15.308496515657533</v>
      </c>
      <c r="E83" s="79">
        <f ca="1">IFERROR(IF(E$3="","",(IF($B$3="On",IF(F$3="",AVERAGE(Data_Initial!D83:E83),AVERAGE(Data_Initial!D83:F83)),Data_Initial!E83))),"")</f>
        <v>9.4659605257504005</v>
      </c>
      <c r="F83" s="79">
        <f ca="1">IFERROR(IF(F$3="","",(IF($B$3="On",IF(G$3="",AVERAGE(Data_Initial!E83:F83),AVERAGE(Data_Initial!E83:G83)),Data_Initial!F83))),"")</f>
        <v>5.9921952474152702</v>
      </c>
      <c r="G83" s="79">
        <f ca="1">IFERROR(IF(G$3="","",(IF($B$3="On",IF(H$3="",AVERAGE(Data_Initial!F83:G83),AVERAGE(Data_Initial!F83:H83)),Data_Initial!G83))),"")</f>
        <v>2.0555378304779879</v>
      </c>
      <c r="H83" s="79">
        <f ca="1">IFERROR(IF(H$3="","",(IF($B$3="On",IF(I$3="",AVERAGE(Data_Initial!G83:H83),AVERAGE(Data_Initial!G83:I83)),Data_Initial!H83))),"")</f>
        <v>-5.9328882084478618E-2</v>
      </c>
      <c r="I83" s="79">
        <f ca="1">IFERROR(IF(I$3="","",(IF($B$3="On",IF(J$3="",AVERAGE(Data_Initial!H83:I83),AVERAGE(Data_Initial!H83:J83)),Data_Initial!I83))),"")</f>
        <v>-0.17926863107565527</v>
      </c>
      <c r="J83" s="79">
        <f ca="1">IFERROR(IF(J$3="","",(IF($B$3="On",IF(K$3="",AVERAGE(Data_Initial!I83:J83),AVERAGE(Data_Initial!I83:K83)),Data_Initial!J83))),"")</f>
        <v>-0.58332812115638</v>
      </c>
      <c r="K83" s="79">
        <f ca="1">IFERROR(IF(K$3="","",(IF($B$3="On",IF(L$3="",AVERAGE(Data_Initial!J83:K83),AVERAGE(Data_Initial!J83:L83)),Data_Initial!K83))),"")</f>
        <v>-0.17024828287003366</v>
      </c>
      <c r="L83" s="79">
        <f ca="1">IFERROR(IF(L$3="","",(IF($B$3="On",IF(M$3="",AVERAGE(Data_Initial!K83:L83),AVERAGE(Data_Initial!K83:M83)),Data_Initial!L83))),"")</f>
        <v>-2.4801713648277337</v>
      </c>
      <c r="M83" s="79">
        <f ca="1">IFERROR(IF(M$3="","",(IF($B$3="On",IF(N$3="",AVERAGE(Data_Initial!L83:M83),AVERAGE(Data_Initial!L83:N83)),Data_Initial!M83))),"")</f>
        <v>-3.086272678708307</v>
      </c>
      <c r="N83" s="79">
        <f ca="1">IFERROR(IF(N$3="","",(IF($B$3="On",IF(O$3="",AVERAGE(Data_Initial!M83:N83),AVERAGE(Data_Initial!M83:O83)),Data_Initial!N83))),"")</f>
        <v>-3.7829826047674633</v>
      </c>
      <c r="O83" s="79">
        <f ca="1">IFERROR(IF(O$3="","",(IF($B$3="On",IF(P$3="",AVERAGE(Data_Initial!N83:O83),AVERAGE(Data_Initial!N83:P83)),Data_Initial!O83))),"")</f>
        <v>-3.9649005416687637</v>
      </c>
      <c r="P83" s="79">
        <f ca="1">IFERROR(IF(P$3="","",(IF($B$3="On",IF(Q$3="",AVERAGE(Data_Initial!O83:P83),AVERAGE(Data_Initial!O83:Q83)),Data_Initial!P83))),"")</f>
        <v>-2.17272763409134</v>
      </c>
      <c r="Q83" s="79">
        <f ca="1">IFERROR(IF(Q$3="","",(IF($B$3="On",IF(R$3="",AVERAGE(Data_Initial!P83:Q83),AVERAGE(Data_Initial!P83:R83)),Data_Initial!Q83))),"")</f>
        <v>-4.5015547689239002</v>
      </c>
      <c r="R83" s="79">
        <f ca="1">IFERROR(IF(R$3="","",(IF($B$3="On",IF(S$3="",AVERAGE(Data_Initial!Q83:R83),AVERAGE(Data_Initial!Q83:S83)),Data_Initial!R83))),"")</f>
        <v>-4.4248478811575005</v>
      </c>
      <c r="S83" s="79">
        <f ca="1">IFERROR(IF(S$3="","",(IF($B$3="On",IF(T$3="",AVERAGE(Data_Initial!R83:S83),AVERAGE(Data_Initial!R83:T83)),Data_Initial!S83))),"")</f>
        <v>-6.1393647604296975</v>
      </c>
      <c r="T83" s="79">
        <f ca="1">IFERROR(IF(T$3="","",(IF($B$3="On",IF(U$3="",AVERAGE(Data_Initial!S83:T83),AVERAGE(Data_Initial!S83:U83)),Data_Initial!T83))),"")</f>
        <v>-4.2384223851001197</v>
      </c>
      <c r="U83" s="79">
        <f ca="1">IFERROR(IF(U$3="","",(IF($B$3="On",IF(V$3="",AVERAGE(Data_Initial!T83:U83),AVERAGE(Data_Initial!T83:V83)),Data_Initial!U83))),"")</f>
        <v>-3.3948298324074435</v>
      </c>
      <c r="V83" s="79">
        <f ca="1">IFERROR(IF(V$3="","",(IF($B$3="On",IF(W$3="",AVERAGE(Data_Initial!U83:V83),AVERAGE(Data_Initial!U83:W83)),Data_Initial!V83))),"")</f>
        <v>0.50058995740891987</v>
      </c>
      <c r="W83" s="79">
        <f ca="1">IFERROR(IF(W$3="","",(IF($B$3="On",IF(X$3="",AVERAGE(Data_Initial!V83:W83),AVERAGE(Data_Initial!V83:X83)),Data_Initial!W83))),"")</f>
        <v>8.7516387899522794</v>
      </c>
      <c r="X83" s="79">
        <f ca="1">IFERROR(IF(X$3="","",(IF($B$3="On",IF(Y$3="",AVERAGE(Data_Initial!W83:X83),AVERAGE(Data_Initial!W83:Y83)),Data_Initial!X83))),"")</f>
        <v>25.615998386826508</v>
      </c>
      <c r="Y83" s="79">
        <f ca="1">IFERROR(IF(Y$3="","",(IF($B$3="On",IF(Z$3="",AVERAGE(Data_Initial!X83:Y83),AVERAGE(Data_Initial!X83:Z83)),Data_Initial!Y83))),"")</f>
        <v>54.6162833539899</v>
      </c>
      <c r="Z83" s="79">
        <f ca="1">IFERROR(IF(Z$3="","",(IF($B$3="On",IF(AA$3="",AVERAGE(Data_Initial!Y83:Z83),AVERAGE(Data_Initial!Y83:AA83)),Data_Initial!Z83))),"")</f>
        <v>110.41814021299861</v>
      </c>
      <c r="AA83" s="79">
        <f ca="1">IFERROR(IF(AA$3="","",(IF($B$3="On",IF(AB$3="",AVERAGE(Data_Initial!Z83:AA83),AVERAGE(Data_Initial!Z83:AB83)),Data_Initial!AA83))),"")</f>
        <v>209.73635610820193</v>
      </c>
      <c r="AB83" s="79">
        <f ca="1">IFERROR(IF(AB$3="","",(IF($B$3="On",IF(AC$3="",AVERAGE(Data_Initial!AA83:AB83),AVERAGE(Data_Initial!AA83:AC83)),Data_Initial!AB83))),"")</f>
        <v>387.5086627531727</v>
      </c>
      <c r="AC83" s="79">
        <f ca="1">IFERROR(IF(AC$3="","",(IF($B$3="On",IF(AD$3="",AVERAGE(Data_Initial!AB83:AC83),AVERAGE(Data_Initial!AB83:AD83)),Data_Initial!AC83))),"")</f>
        <v>678.14040067825272</v>
      </c>
      <c r="AD83" s="79">
        <f ca="1">IFERROR(IF(AD$3="","",(IF($B$3="On",IF(AE$3="",AVERAGE(Data_Initial!AC83:AD83),AVERAGE(Data_Initial!AC83:AE83)),Data_Initial!AD83))),"")</f>
        <v>1103.6166534009196</v>
      </c>
      <c r="AE83" s="79">
        <f ca="1">IFERROR(IF(AE$3="","",(IF($B$3="On",IF(AF$3="",AVERAGE(Data_Initial!AD83:AE83),AVERAGE(Data_Initial!AD83:AF83)),Data_Initial!AE83))),"")</f>
        <v>1621.6338616103101</v>
      </c>
      <c r="AF83" s="79">
        <f ca="1">IFERROR(IF(AF$3="","",(IF($B$3="On",IF(AG$3="",AVERAGE(Data_Initial!AE83:AF83),AVERAGE(Data_Initial!AE83:AG83)),Data_Initial!AF83))),"")</f>
        <v>2151.3592412039966</v>
      </c>
      <c r="AG83" s="79">
        <f ca="1">IFERROR(IF(AG$3="","",(IF($B$3="On",IF(AH$3="",AVERAGE(Data_Initial!AF83:AG83),AVERAGE(Data_Initial!AF83:AH83)),Data_Initial!AG83))),"")</f>
        <v>2603.1284422651534</v>
      </c>
      <c r="AH83" s="79">
        <f ca="1">IFERROR(IF(AH$3="","",(IF($B$3="On",IF(AI$3="",AVERAGE(Data_Initial!AG83:AH83),AVERAGE(Data_Initial!AG83:AI83)),Data_Initial!AH83))),"")</f>
        <v>2936.8005453921564</v>
      </c>
      <c r="AI83" s="79">
        <f ca="1">IFERROR(IF(AI$3="","",(IF($B$3="On",IF(AJ$3="",AVERAGE(Data_Initial!AH83:AI83),AVERAGE(Data_Initial!AH83:AJ83)),Data_Initial!AI83))),"")</f>
        <v>3155.6021495664568</v>
      </c>
      <c r="AJ83" s="79">
        <f ca="1">IFERROR(IF(AJ$3="","",(IF($B$3="On",IF(AK$3="",AVERAGE(Data_Initial!AI83:AJ83),AVERAGE(Data_Initial!AI83:AK83)),Data_Initial!AJ83))),"")</f>
        <v>3289.1479919743138</v>
      </c>
      <c r="AK83" s="79">
        <f ca="1">IFERROR(IF(AK$3="","",(IF($B$3="On",IF(AL$3="",AVERAGE(Data_Initial!AJ83:AK83),AVERAGE(Data_Initial!AJ83:AL83)),Data_Initial!AK83))),"")</f>
        <v>3369.4811221641407</v>
      </c>
      <c r="AL83" s="79">
        <f ca="1">IFERROR(IF(AL$3="","",(IF($B$3="On",IF(AM$3="",AVERAGE(Data_Initial!AK83:AL83),AVERAGE(Data_Initial!AK83:AM83)),Data_Initial!AL83))),"")</f>
        <v>3418.4872628872631</v>
      </c>
      <c r="AM83" s="79">
        <f ca="1">IFERROR(IF(AM$3="","",(IF($B$3="On",IF(AN$3="",AVERAGE(Data_Initial!AL83:AM83),AVERAGE(Data_Initial!AL83:AN83)),Data_Initial!AM83))),"")</f>
        <v>3450.5514060994969</v>
      </c>
      <c r="AN83" s="79">
        <f ca="1">IFERROR(IF(AN$3="","",(IF($B$3="On",IF(AO$3="",AVERAGE(Data_Initial!AM83:AN83),AVERAGE(Data_Initial!AM83:AO83)),Data_Initial!AN83))),"")</f>
        <v>3472.4406700374097</v>
      </c>
      <c r="AO83" s="79">
        <f ca="1">IFERROR(IF(AO$3="","",(IF($B$3="On",IF(AP$3="",AVERAGE(Data_Initial!AN83:AO83),AVERAGE(Data_Initial!AN83:AP83)),Data_Initial!AO83))),"")</f>
        <v>3489.46630846172</v>
      </c>
      <c r="AP83" s="79">
        <f ca="1">IFERROR(IF(AP$3="","",(IF($B$3="On",IF(AQ$3="",AVERAGE(Data_Initial!AO83:AP83),AVERAGE(Data_Initial!AO83:AQ83)),Data_Initial!AP83))),"")</f>
        <v>3496.8832538121796</v>
      </c>
      <c r="AQ83" s="79" t="str">
        <f>IFERROR(IF(AQ$3="","",(IF($B$3="On",IF(AR$3="",AVERAGE(Data_Initial!AP83:AQ83),AVERAGE(Data_Initial!AP83:AR83)),Data_Initial!AQ83))),"")</f>
        <v/>
      </c>
      <c r="AR83" s="79" t="str">
        <f>IFERROR(IF(AR$3="","",(IF($B$3="On",IF(AS$3="",AVERAGE(Data_Initial!AQ83:AR83),AVERAGE(Data_Initial!AQ83:AS83)),Data_Initial!AR83))),"")</f>
        <v/>
      </c>
      <c r="AS83" s="79" t="str">
        <f>IFERROR(IF(AS$3="","",(IF($B$3="On",IF(AT$3="",AVERAGE(Data_Initial!AR83:AS83),AVERAGE(Data_Initial!AR83:AT83)),Data_Initial!AS83))),"")</f>
        <v/>
      </c>
      <c r="AT83" s="79" t="str">
        <f>IFERROR(IF(AT$3="","",(IF($B$3="On",IF(AU$3="",AVERAGE(Data_Initial!AS83:AT83),AVERAGE(Data_Initial!AS83:AU83)),Data_Initial!AT83))),"")</f>
        <v/>
      </c>
      <c r="AU83" s="79" t="str">
        <f>IFERROR(IF(AU$3="","",(IF($B$3="On",IF(AV$3="",AVERAGE(Data_Initial!AT83:AU83),AVERAGE(Data_Initial!AT83:AV83)),Data_Initial!AU83))),"")</f>
        <v/>
      </c>
      <c r="AV83" s="79" t="str">
        <f>IFERROR(IF(AV$3="","",(IF($B$3="On",IF(AW$3="",AVERAGE(Data_Initial!AU83:AV83),AVERAGE(Data_Initial!AU83:AW83)),Data_Initial!AV83))),"")</f>
        <v/>
      </c>
      <c r="AW83" s="79" t="str">
        <f>IFERROR(IF(AW$3="","",(IF($B$3="On",IF(AX$3="",AVERAGE(Data_Initial!AV83:AW83),AVERAGE(Data_Initial!AV83:AX83)),Data_Initial!AW83))),"")</f>
        <v/>
      </c>
      <c r="AX83" s="79" t="str">
        <f>IFERROR(IF(AX$3="","",(IF($B$3="On",IF(AY$3="",AVERAGE(Data_Initial!AW83:AX83),AVERAGE(Data_Initial!AW83:AY83)),Data_Initial!AX83))),"")</f>
        <v/>
      </c>
      <c r="AY83" s="79" t="str">
        <f>IFERROR(IF(AY$3="","",(IF($B$3="On",IF(AZ$3="",AVERAGE(Data_Initial!AX83:AY83),AVERAGE(Data_Initial!AX83:AZ83)),Data_Initial!AY83))),"")</f>
        <v/>
      </c>
      <c r="AZ83" s="79" t="str">
        <f>IFERROR(IF(AZ$3="","",(IF($B$3="On",IF(BA$3="",AVERAGE(Data_Initial!AY83:AZ83),AVERAGE(Data_Initial!AY83:BA83)),Data_Initial!AZ83))),"")</f>
        <v/>
      </c>
      <c r="BA83" s="79"/>
      <c r="BB83" s="79"/>
      <c r="BC83" s="79"/>
      <c r="BD83" s="79"/>
      <c r="BE83" s="79"/>
      <c r="BF83" s="79"/>
      <c r="BG83" s="79"/>
      <c r="BH83" s="79"/>
      <c r="BI83" s="79"/>
      <c r="BJ83" s="79"/>
      <c r="BK83" s="79"/>
      <c r="BL83" s="79"/>
      <c r="BM83" s="79"/>
      <c r="BN83" s="79"/>
      <c r="BO83" s="79"/>
      <c r="BP83" s="79"/>
      <c r="BQ83" s="79"/>
      <c r="BR83" s="79"/>
      <c r="BS83" s="79"/>
      <c r="BT83" s="79"/>
      <c r="BU83" s="79"/>
      <c r="BV83" s="79"/>
      <c r="BW83" s="79"/>
      <c r="BX83" s="79"/>
      <c r="BY83" s="79"/>
      <c r="BZ83" s="79"/>
    </row>
    <row r="84" spans="1:78" x14ac:dyDescent="0.25">
      <c r="A84" s="79">
        <f ca="1">Data_Initial!A84</f>
        <v>2</v>
      </c>
      <c r="B84" s="79" t="str">
        <f ca="1">Data_Initial!B84</f>
        <v>A2</v>
      </c>
      <c r="C84" s="79">
        <f ca="1">IFERROR(IF($B$3="On",AVERAGE(Data_Initial!C84:D84),Data_Initial!C84),"")</f>
        <v>19.249225362934553</v>
      </c>
      <c r="D84" s="79">
        <f ca="1">IFERROR(IF(D$3="","",(IF($B$3="On",IF(E$3="",AVERAGE(Data_Initial!C84:D84),AVERAGE(Data_Initial!C84:E84)),Data_Initial!D84))),"")</f>
        <v>16.530217856519503</v>
      </c>
      <c r="E84" s="79">
        <f ca="1">IFERROR(IF(E$3="","",(IF($B$3="On",IF(F$3="",AVERAGE(Data_Initial!D84:E84),AVERAGE(Data_Initial!D84:F84)),Data_Initial!E84))),"")</f>
        <v>11.233862360512374</v>
      </c>
      <c r="F84" s="79">
        <f ca="1">IFERROR(IF(F$3="","",(IF($B$3="On",IF(G$3="",AVERAGE(Data_Initial!E84:F84),AVERAGE(Data_Initial!E84:G84)),Data_Initial!F84))),"")</f>
        <v>5.4952450759496996</v>
      </c>
      <c r="G84" s="79">
        <f ca="1">IFERROR(IF(G$3="","",(IF($B$3="On",IF(H$3="",AVERAGE(Data_Initial!F84:G84),AVERAGE(Data_Initial!F84:H84)),Data_Initial!G84))),"")</f>
        <v>1.9072700121503967</v>
      </c>
      <c r="H84" s="79">
        <f ca="1">IFERROR(IF(H$3="","",(IF($B$3="On",IF(I$3="",AVERAGE(Data_Initial!G84:H84),AVERAGE(Data_Initial!G84:I84)),Data_Initial!H84))),"")</f>
        <v>2.6492751860143202</v>
      </c>
      <c r="I84" s="79">
        <f ca="1">IFERROR(IF(I$3="","",(IF($B$3="On",IF(J$3="",AVERAGE(Data_Initial!H84:I84),AVERAGE(Data_Initial!H84:J84)),Data_Initial!I84))),"")</f>
        <v>1.1360251845576401</v>
      </c>
      <c r="J84" s="79">
        <f ca="1">IFERROR(IF(J$3="","",(IF($B$3="On",IF(K$3="",AVERAGE(Data_Initial!I84:J84),AVERAGE(Data_Initial!I84:K84)),Data_Initial!J84))),"")</f>
        <v>1.8718139178287565</v>
      </c>
      <c r="K84" s="79">
        <f ca="1">IFERROR(IF(K$3="","",(IF($B$3="On",IF(L$3="",AVERAGE(Data_Initial!J84:K84),AVERAGE(Data_Initial!J84:L84)),Data_Initial!K84))),"")</f>
        <v>0.3652874714246836</v>
      </c>
      <c r="L84" s="79">
        <f ca="1">IFERROR(IF(L$3="","",(IF($B$3="On",IF(M$3="",AVERAGE(Data_Initial!K84:L84),AVERAGE(Data_Initial!K84:M84)),Data_Initial!L84))),"")</f>
        <v>0.53944686740699688</v>
      </c>
      <c r="M84" s="79">
        <f ca="1">IFERROR(IF(M$3="","",(IF($B$3="On",IF(N$3="",AVERAGE(Data_Initial!L84:M84),AVERAGE(Data_Initial!L84:N84)),Data_Initial!M84))),"")</f>
        <v>-2.2061092907050228</v>
      </c>
      <c r="N84" s="79">
        <f ca="1">IFERROR(IF(N$3="","",(IF($B$3="On",IF(O$3="",AVERAGE(Data_Initial!M84:N84),AVERAGE(Data_Initial!M84:O84)),Data_Initial!N84))),"")</f>
        <v>-3.6472969266392301</v>
      </c>
      <c r="O84" s="79">
        <f ca="1">IFERROR(IF(O$3="","",(IF($B$3="On",IF(P$3="",AVERAGE(Data_Initial!N84:O84),AVERAGE(Data_Initial!N84:P84)),Data_Initial!O84))),"")</f>
        <v>-4.0495672138912004</v>
      </c>
      <c r="P84" s="79">
        <f ca="1">IFERROR(IF(P$3="","",(IF($B$3="On",IF(Q$3="",AVERAGE(Data_Initial!O84:P84),AVERAGE(Data_Initial!O84:Q84)),Data_Initial!P84))),"")</f>
        <v>-3.4131516818583805</v>
      </c>
      <c r="Q84" s="79">
        <f ca="1">IFERROR(IF(Q$3="","",(IF($B$3="On",IF(R$3="",AVERAGE(Data_Initial!P84:Q84),AVERAGE(Data_Initial!P84:R84)),Data_Initial!Q84))),"")</f>
        <v>-3.2455091620119365</v>
      </c>
      <c r="R84" s="79">
        <f ca="1">IFERROR(IF(R$3="","",(IF($B$3="On",IF(S$3="",AVERAGE(Data_Initial!Q84:R84),AVERAGE(Data_Initial!Q84:S84)),Data_Initial!R84))),"")</f>
        <v>-3.8361731706117994</v>
      </c>
      <c r="S84" s="79">
        <f ca="1">IFERROR(IF(S$3="","",(IF($B$3="On",IF(T$3="",AVERAGE(Data_Initial!R84:S84),AVERAGE(Data_Initial!R84:T84)),Data_Initial!S84))),"")</f>
        <v>-5.1264686877822596</v>
      </c>
      <c r="T84" s="79">
        <f ca="1">IFERROR(IF(T$3="","",(IF($B$3="On",IF(U$3="",AVERAGE(Data_Initial!S84:T84),AVERAGE(Data_Initial!S84:U84)),Data_Initial!T84))),"")</f>
        <v>-6.2086300140240409</v>
      </c>
      <c r="U84" s="79">
        <f ca="1">IFERROR(IF(U$3="","",(IF($B$3="On",IF(V$3="",AVERAGE(Data_Initial!T84:U84),AVERAGE(Data_Initial!T84:V84)),Data_Initial!U84))),"")</f>
        <v>-6.1516435665865501</v>
      </c>
      <c r="V84" s="79">
        <f ca="1">IFERROR(IF(V$3="","",(IF($B$3="On",IF(W$3="",AVERAGE(Data_Initial!U84:V84),AVERAGE(Data_Initial!U84:W84)),Data_Initial!V84))),"")</f>
        <v>-6.5021218038868964</v>
      </c>
      <c r="W84" s="79">
        <f ca="1">IFERROR(IF(W$3="","",(IF($B$3="On",IF(X$3="",AVERAGE(Data_Initial!V84:W84),AVERAGE(Data_Initial!V84:X84)),Data_Initial!W84))),"")</f>
        <v>-7.1781143018542961</v>
      </c>
      <c r="X84" s="79">
        <f ca="1">IFERROR(IF(X$3="","",(IF($B$3="On",IF(Y$3="",AVERAGE(Data_Initial!W84:X84),AVERAGE(Data_Initial!W84:Y84)),Data_Initial!X84))),"")</f>
        <v>-6.2511641454563405</v>
      </c>
      <c r="Y84" s="79">
        <f ca="1">IFERROR(IF(Y$3="","",(IF($B$3="On",IF(Z$3="",AVERAGE(Data_Initial!X84:Y84),AVERAGE(Data_Initial!X84:Z84)),Data_Initial!Y84))),"")</f>
        <v>-3.061288067030242</v>
      </c>
      <c r="Z84" s="79">
        <f ca="1">IFERROR(IF(Z$3="","",(IF($B$3="On",IF(AA$3="",AVERAGE(Data_Initial!Y84:Z84),AVERAGE(Data_Initial!Y84:AA84)),Data_Initial!Z84))),"")</f>
        <v>2.8201984578587744</v>
      </c>
      <c r="AA84" s="79">
        <f ca="1">IFERROR(IF(AA$3="","",(IF($B$3="On",IF(AB$3="",AVERAGE(Data_Initial!Z84:AA84),AVERAGE(Data_Initial!Z84:AB84)),Data_Initial!AA84))),"")</f>
        <v>12.716117652781568</v>
      </c>
      <c r="AB84" s="79">
        <f ca="1">IFERROR(IF(AB$3="","",(IF($B$3="On",IF(AC$3="",AVERAGE(Data_Initial!AA84:AB84),AVERAGE(Data_Initial!AA84:AC84)),Data_Initial!AB84))),"")</f>
        <v>36.131659601272226</v>
      </c>
      <c r="AC84" s="79">
        <f ca="1">IFERROR(IF(AC$3="","",(IF($B$3="On",IF(AD$3="",AVERAGE(Data_Initial!AB84:AC84),AVERAGE(Data_Initial!AB84:AD84)),Data_Initial!AC84))),"")</f>
        <v>76.268349090100557</v>
      </c>
      <c r="AD84" s="79">
        <f ca="1">IFERROR(IF(AD$3="","",(IF($B$3="On",IF(AE$3="",AVERAGE(Data_Initial!AC84:AD84),AVERAGE(Data_Initial!AC84:AE84)),Data_Initial!AD84))),"")</f>
        <v>148.77830494795703</v>
      </c>
      <c r="AE84" s="79">
        <f ca="1">IFERROR(IF(AE$3="","",(IF($B$3="On",IF(AF$3="",AVERAGE(Data_Initial!AD84:AE84),AVERAGE(Data_Initial!AD84:AF84)),Data_Initial!AE84))),"")</f>
        <v>279.10126222663831</v>
      </c>
      <c r="AF84" s="79">
        <f ca="1">IFERROR(IF(AF$3="","",(IF($B$3="On",IF(AG$3="",AVERAGE(Data_Initial!AE84:AF84),AVERAGE(Data_Initial!AE84:AG84)),Data_Initial!AF84))),"")</f>
        <v>503.4312438085567</v>
      </c>
      <c r="AG84" s="79">
        <f ca="1">IFERROR(IF(AG$3="","",(IF($B$3="On",IF(AH$3="",AVERAGE(Data_Initial!AF84:AG84),AVERAGE(Data_Initial!AF84:AH84)),Data_Initial!AG84))),"")</f>
        <v>862.43150510035036</v>
      </c>
      <c r="AH84" s="79">
        <f ca="1">IFERROR(IF(AH$3="","",(IF($B$3="On",IF(AI$3="",AVERAGE(Data_Initial!AG84:AH84),AVERAGE(Data_Initial!AG84:AI84)),Data_Initial!AH84))),"")</f>
        <v>1363.1142363325907</v>
      </c>
      <c r="AI84" s="79">
        <f ca="1">IFERROR(IF(AI$3="","",(IF($B$3="On",IF(AJ$3="",AVERAGE(Data_Initial!AH84:AI84),AVERAGE(Data_Initial!AH84:AJ84)),Data_Initial!AI84))),"")</f>
        <v>1941.7137372956465</v>
      </c>
      <c r="AJ84" s="79">
        <f ca="1">IFERROR(IF(AJ$3="","",(IF($B$3="On",IF(AK$3="",AVERAGE(Data_Initial!AI84:AJ84),AVERAGE(Data_Initial!AI84:AK84)),Data_Initial!AJ84))),"")</f>
        <v>2501.5426266125432</v>
      </c>
      <c r="AK84" s="79">
        <f ca="1">IFERROR(IF(AK$3="","",(IF($B$3="On",IF(AL$3="",AVERAGE(Data_Initial!AJ84:AK84),AVERAGE(Data_Initial!AJ84:AL84)),Data_Initial!AK84))),"")</f>
        <v>2948.9979298702401</v>
      </c>
      <c r="AL84" s="79">
        <f ca="1">IFERROR(IF(AL$3="","",(IF($B$3="On",IF(AM$3="",AVERAGE(Data_Initial!AK84:AL84),AVERAGE(Data_Initial!AK84:AM84)),Data_Initial!AL84))),"")</f>
        <v>3263.2064131799434</v>
      </c>
      <c r="AM84" s="79">
        <f ca="1">IFERROR(IF(AM$3="","",(IF($B$3="On",IF(AN$3="",AVERAGE(Data_Initial!AL84:AM84),AVERAGE(Data_Initial!AL84:AN84)),Data_Initial!AM84))),"")</f>
        <v>3455.5444954802297</v>
      </c>
      <c r="AN84" s="79">
        <f ca="1">IFERROR(IF(AN$3="","",(IF($B$3="On",IF(AO$3="",AVERAGE(Data_Initial!AM84:AN84),AVERAGE(Data_Initial!AM84:AO84)),Data_Initial!AN84))),"")</f>
        <v>3568.9231760551797</v>
      </c>
      <c r="AO84" s="79">
        <f ca="1">IFERROR(IF(AO$3="","",(IF($B$3="On",IF(AP$3="",AVERAGE(Data_Initial!AN84:AO84),AVERAGE(Data_Initial!AN84:AP84)),Data_Initial!AO84))),"")</f>
        <v>3643.3111822000101</v>
      </c>
      <c r="AP84" s="79">
        <f ca="1">IFERROR(IF(AP$3="","",(IF($B$3="On",IF(AQ$3="",AVERAGE(Data_Initial!AO84:AP84),AVERAGE(Data_Initial!AO84:AQ84)),Data_Initial!AP84))),"")</f>
        <v>3675.1874391184651</v>
      </c>
      <c r="AQ84" s="79" t="str">
        <f>IFERROR(IF(AQ$3="","",(IF($B$3="On",IF(AR$3="",AVERAGE(Data_Initial!AP84:AQ84),AVERAGE(Data_Initial!AP84:AR84)),Data_Initial!AQ84))),"")</f>
        <v/>
      </c>
      <c r="AR84" s="79" t="str">
        <f>IFERROR(IF(AR$3="","",(IF($B$3="On",IF(AS$3="",AVERAGE(Data_Initial!AQ84:AR84),AVERAGE(Data_Initial!AQ84:AS84)),Data_Initial!AR84))),"")</f>
        <v/>
      </c>
      <c r="AS84" s="79" t="str">
        <f>IFERROR(IF(AS$3="","",(IF($B$3="On",IF(AT$3="",AVERAGE(Data_Initial!AR84:AS84),AVERAGE(Data_Initial!AR84:AT84)),Data_Initial!AS84))),"")</f>
        <v/>
      </c>
      <c r="AT84" s="79" t="str">
        <f>IFERROR(IF(AT$3="","",(IF($B$3="On",IF(AU$3="",AVERAGE(Data_Initial!AS84:AT84),AVERAGE(Data_Initial!AS84:AU84)),Data_Initial!AT84))),"")</f>
        <v/>
      </c>
      <c r="AU84" s="79" t="str">
        <f>IFERROR(IF(AU$3="","",(IF($B$3="On",IF(AV$3="",AVERAGE(Data_Initial!AT84:AU84),AVERAGE(Data_Initial!AT84:AV84)),Data_Initial!AU84))),"")</f>
        <v/>
      </c>
      <c r="AV84" s="79" t="str">
        <f>IFERROR(IF(AV$3="","",(IF($B$3="On",IF(AW$3="",AVERAGE(Data_Initial!AU84:AV84),AVERAGE(Data_Initial!AU84:AW84)),Data_Initial!AV84))),"")</f>
        <v/>
      </c>
      <c r="AW84" s="79" t="str">
        <f>IFERROR(IF(AW$3="","",(IF($B$3="On",IF(AX$3="",AVERAGE(Data_Initial!AV84:AW84),AVERAGE(Data_Initial!AV84:AX84)),Data_Initial!AW84))),"")</f>
        <v/>
      </c>
      <c r="AX84" s="79" t="str">
        <f>IFERROR(IF(AX$3="","",(IF($B$3="On",IF(AY$3="",AVERAGE(Data_Initial!AW84:AX84),AVERAGE(Data_Initial!AW84:AY84)),Data_Initial!AX84))),"")</f>
        <v/>
      </c>
      <c r="AY84" s="79" t="str">
        <f>IFERROR(IF(AY$3="","",(IF($B$3="On",IF(AZ$3="",AVERAGE(Data_Initial!AX84:AY84),AVERAGE(Data_Initial!AX84:AZ84)),Data_Initial!AY84))),"")</f>
        <v/>
      </c>
      <c r="AZ84" s="79" t="str">
        <f>IFERROR(IF(AZ$3="","",(IF($B$3="On",IF(BA$3="",AVERAGE(Data_Initial!AY84:AZ84),AVERAGE(Data_Initial!AY84:BA84)),Data_Initial!AZ84))),"")</f>
        <v/>
      </c>
      <c r="BA84" s="79"/>
      <c r="BB84" s="79"/>
      <c r="BC84" s="79"/>
      <c r="BD84" s="79"/>
      <c r="BE84" s="79"/>
      <c r="BF84" s="79"/>
      <c r="BG84" s="79"/>
      <c r="BH84" s="79"/>
      <c r="BI84" s="79"/>
      <c r="BJ84" s="79"/>
      <c r="BK84" s="79"/>
      <c r="BL84" s="79"/>
      <c r="BM84" s="79"/>
      <c r="BN84" s="79"/>
      <c r="BO84" s="79"/>
      <c r="BP84" s="79"/>
      <c r="BQ84" s="79"/>
      <c r="BR84" s="79"/>
      <c r="BS84" s="79"/>
      <c r="BT84" s="79"/>
      <c r="BU84" s="79"/>
      <c r="BV84" s="79"/>
      <c r="BW84" s="79"/>
      <c r="BX84" s="79"/>
      <c r="BY84" s="79"/>
      <c r="BZ84" s="79"/>
    </row>
    <row r="85" spans="1:78" x14ac:dyDescent="0.25">
      <c r="A85" s="79">
        <f ca="1">Data_Initial!A85</f>
        <v>2</v>
      </c>
      <c r="B85" s="79" t="str">
        <f ca="1">Data_Initial!B85</f>
        <v>B2</v>
      </c>
      <c r="C85" s="79">
        <f ca="1">IFERROR(IF($B$3="On",AVERAGE(Data_Initial!C85:D85),Data_Initial!C85),"")</f>
        <v>20.955713740919052</v>
      </c>
      <c r="D85" s="79">
        <f ca="1">IFERROR(IF(D$3="","",(IF($B$3="On",IF(E$3="",AVERAGE(Data_Initial!C85:D85),AVERAGE(Data_Initial!C85:E85)),Data_Initial!D85))),"")</f>
        <v>17.823847902267534</v>
      </c>
      <c r="E85" s="79">
        <f ca="1">IFERROR(IF(E$3="","",(IF($B$3="On",IF(F$3="",AVERAGE(Data_Initial!D85:E85),AVERAGE(Data_Initial!D85:F85)),Data_Initial!E85))),"")</f>
        <v>11.773091323563833</v>
      </c>
      <c r="F85" s="79">
        <f ca="1">IFERROR(IF(F$3="","",(IF($B$3="On",IF(G$3="",AVERAGE(Data_Initial!E85:F85),AVERAGE(Data_Initial!E85:G85)),Data_Initial!F85))),"")</f>
        <v>6.8558185767224034</v>
      </c>
      <c r="G85" s="79">
        <f ca="1">IFERROR(IF(G$3="","",(IF($B$3="On",IF(H$3="",AVERAGE(Data_Initial!F85:G85),AVERAGE(Data_Initial!F85:H85)),Data_Initial!G85))),"")</f>
        <v>4.3008401432472665</v>
      </c>
      <c r="H85" s="79">
        <f ca="1">IFERROR(IF(H$3="","",(IF($B$3="On",IF(I$3="",AVERAGE(Data_Initial!G85:H85),AVERAGE(Data_Initial!G85:I85)),Data_Initial!H85))),"")</f>
        <v>3.7029683705533603</v>
      </c>
      <c r="I85" s="79">
        <f ca="1">IFERROR(IF(I$3="","",(IF($B$3="On",IF(J$3="",AVERAGE(Data_Initial!H85:I85),AVERAGE(Data_Initial!H85:J85)),Data_Initial!I85))),"")</f>
        <v>3.5599043885266233</v>
      </c>
      <c r="J85" s="79">
        <f ca="1">IFERROR(IF(J$3="","",(IF($B$3="On",IF(K$3="",AVERAGE(Data_Initial!I85:J85),AVERAGE(Data_Initial!I85:K85)),Data_Initial!J85))),"")</f>
        <v>1.8255914905927668</v>
      </c>
      <c r="K85" s="79">
        <f ca="1">IFERROR(IF(K$3="","",(IF($B$3="On",IF(L$3="",AVERAGE(Data_Initial!J85:K85),AVERAGE(Data_Initial!J85:L85)),Data_Initial!K85))),"")</f>
        <v>0.85624778539856017</v>
      </c>
      <c r="L85" s="79">
        <f ca="1">IFERROR(IF(L$3="","",(IF($B$3="On",IF(M$3="",AVERAGE(Data_Initial!K85:L85),AVERAGE(Data_Initial!K85:M85)),Data_Initial!L85))),"")</f>
        <v>-1.8504627816058334</v>
      </c>
      <c r="M85" s="79">
        <f ca="1">IFERROR(IF(M$3="","",(IF($B$3="On",IF(N$3="",AVERAGE(Data_Initial!L85:M85),AVERAGE(Data_Initial!L85:N85)),Data_Initial!M85))),"")</f>
        <v>-2.5190263387477603</v>
      </c>
      <c r="N85" s="79">
        <f ca="1">IFERROR(IF(N$3="","",(IF($B$3="On",IF(O$3="",AVERAGE(Data_Initial!M85:N85),AVERAGE(Data_Initial!M85:O85)),Data_Initial!N85))),"")</f>
        <v>-3.30761711618349</v>
      </c>
      <c r="O85" s="79">
        <f ca="1">IFERROR(IF(O$3="","",(IF($B$3="On",IF(P$3="",AVERAGE(Data_Initial!N85:O85),AVERAGE(Data_Initial!N85:P85)),Data_Initial!O85))),"")</f>
        <v>-2.9116610744680069</v>
      </c>
      <c r="P85" s="79">
        <f ca="1">IFERROR(IF(P$3="","",(IF($B$3="On",IF(Q$3="",AVERAGE(Data_Initial!O85:P85),AVERAGE(Data_Initial!O85:Q85)),Data_Initial!P85))),"")</f>
        <v>-3.8549597574063568</v>
      </c>
      <c r="Q85" s="79">
        <f ca="1">IFERROR(IF(Q$3="","",(IF($B$3="On",IF(R$3="",AVERAGE(Data_Initial!P85:Q85),AVERAGE(Data_Initial!P85:R85)),Data_Initial!Q85))),"")</f>
        <v>-4.6864699927023166</v>
      </c>
      <c r="R85" s="79">
        <f ca="1">IFERROR(IF(R$3="","",(IF($B$3="On",IF(S$3="",AVERAGE(Data_Initial!Q85:R85),AVERAGE(Data_Initial!Q85:S85)),Data_Initial!R85))),"")</f>
        <v>-7.0020500813154003</v>
      </c>
      <c r="S85" s="79">
        <f ca="1">IFERROR(IF(S$3="","",(IF($B$3="On",IF(T$3="",AVERAGE(Data_Initial!R85:S85),AVERAGE(Data_Initial!R85:T85)),Data_Initial!S85))),"")</f>
        <v>-7.2314085231813197</v>
      </c>
      <c r="T85" s="79">
        <f ca="1">IFERROR(IF(T$3="","",(IF($B$3="On",IF(U$3="",AVERAGE(Data_Initial!S85:T85),AVERAGE(Data_Initial!S85:U85)),Data_Initial!T85))),"")</f>
        <v>-7.4606716295910092</v>
      </c>
      <c r="U85" s="79">
        <f ca="1">IFERROR(IF(U$3="","",(IF($B$3="On",IF(V$3="",AVERAGE(Data_Initial!T85:U85),AVERAGE(Data_Initial!T85:V85)),Data_Initial!U85))),"")</f>
        <v>-6.6582029810189569</v>
      </c>
      <c r="V85" s="79">
        <f ca="1">IFERROR(IF(V$3="","",(IF($B$3="On",IF(W$3="",AVERAGE(Data_Initial!U85:V85),AVERAGE(Data_Initial!U85:W85)),Data_Initial!V85))),"")</f>
        <v>-6.4910136794539257</v>
      </c>
      <c r="W85" s="79">
        <f ca="1">IFERROR(IF(W$3="","",(IF($B$3="On",IF(X$3="",AVERAGE(Data_Initial!V85:W85),AVERAGE(Data_Initial!V85:X85)),Data_Initial!W85))),"")</f>
        <v>-7.6705207238874236</v>
      </c>
      <c r="X85" s="79">
        <f ca="1">IFERROR(IF(X$3="","",(IF($B$3="On",IF(Y$3="",AVERAGE(Data_Initial!W85:X85),AVERAGE(Data_Initial!W85:Y85)),Data_Initial!X85))),"")</f>
        <v>-6.1206265371709705</v>
      </c>
      <c r="Y85" s="79">
        <f ca="1">IFERROR(IF(Y$3="","",(IF($B$3="On",IF(Z$3="",AVERAGE(Data_Initial!X85:Y85),AVERAGE(Data_Initial!X85:Z85)),Data_Initial!Y85))),"")</f>
        <v>-3.0998136337311735</v>
      </c>
      <c r="Z85" s="79">
        <f ca="1">IFERROR(IF(Z$3="","",(IF($B$3="On",IF(AA$3="",AVERAGE(Data_Initial!Y85:Z85),AVERAGE(Data_Initial!Y85:AA85)),Data_Initial!Z85))),"")</f>
        <v>3.3556866408375767</v>
      </c>
      <c r="AA85" s="79">
        <f ca="1">IFERROR(IF(AA$3="","",(IF($B$3="On",IF(AB$3="",AVERAGE(Data_Initial!Z85:AA85),AVERAGE(Data_Initial!Z85:AB85)),Data_Initial!AA85))),"")</f>
        <v>15.700306681319963</v>
      </c>
      <c r="AB85" s="79">
        <f ca="1">IFERROR(IF(AB$3="","",(IF($B$3="On",IF(AC$3="",AVERAGE(Data_Initial!AA85:AB85),AVERAGE(Data_Initial!AA85:AC85)),Data_Initial!AB85))),"")</f>
        <v>38.737118750646928</v>
      </c>
      <c r="AC85" s="79">
        <f ca="1">IFERROR(IF(AC$3="","",(IF($B$3="On",IF(AD$3="",AVERAGE(Data_Initial!AB85:AC85),AVERAGE(Data_Initial!AB85:AD85)),Data_Initial!AC85))),"")</f>
        <v>80.526451731541769</v>
      </c>
      <c r="AD85" s="79">
        <f ca="1">IFERROR(IF(AD$3="","",(IF($B$3="On",IF(AE$3="",AVERAGE(Data_Initial!AC85:AD85),AVERAGE(Data_Initial!AC85:AE85)),Data_Initial!AD85))),"")</f>
        <v>158.11475608673177</v>
      </c>
      <c r="AE85" s="79">
        <f ca="1">IFERROR(IF(AE$3="","",(IF($B$3="On",IF(AF$3="",AVERAGE(Data_Initial!AD85:AE85),AVERAGE(Data_Initial!AD85:AF85)),Data_Initial!AE85))),"")</f>
        <v>296.33686813248369</v>
      </c>
      <c r="AF85" s="79">
        <f ca="1">IFERROR(IF(AF$3="","",(IF($B$3="On",IF(AG$3="",AVERAGE(Data_Initial!AE85:AF85),AVERAGE(Data_Initial!AE85:AG85)),Data_Initial!AF85))),"")</f>
        <v>535.79083122336397</v>
      </c>
      <c r="AG85" s="79">
        <f ca="1">IFERROR(IF(AG$3="","",(IF($B$3="On",IF(AH$3="",AVERAGE(Data_Initial!AF85:AG85),AVERAGE(Data_Initial!AF85:AH85)),Data_Initial!AG85))),"")</f>
        <v>909.59830081192138</v>
      </c>
      <c r="AH85" s="79">
        <f ca="1">IFERROR(IF(AH$3="","",(IF($B$3="On",IF(AI$3="",AVERAGE(Data_Initial!AG85:AH85),AVERAGE(Data_Initial!AG85:AI85)),Data_Initial!AH85))),"")</f>
        <v>1418.3498728767481</v>
      </c>
      <c r="AI85" s="79">
        <f ca="1">IFERROR(IF(AI$3="","",(IF($B$3="On",IF(AJ$3="",AVERAGE(Data_Initial!AH85:AI85),AVERAGE(Data_Initial!AH85:AJ85)),Data_Initial!AI85))),"")</f>
        <v>1992.9076478626766</v>
      </c>
      <c r="AJ85" s="79">
        <f ca="1">IFERROR(IF(AJ$3="","",(IF($B$3="On",IF(AK$3="",AVERAGE(Data_Initial!AI85:AJ85),AVERAGE(Data_Initial!AI85:AK85)),Data_Initial!AJ85))),"")</f>
        <v>2536.1676079718031</v>
      </c>
      <c r="AK85" s="79">
        <f ca="1">IFERROR(IF(AK$3="","",(IF($B$3="On",IF(AL$3="",AVERAGE(Data_Initial!AJ85:AK85),AVERAGE(Data_Initial!AJ85:AL85)),Data_Initial!AK85))),"")</f>
        <v>2965.9263051610665</v>
      </c>
      <c r="AL85" s="79">
        <f ca="1">IFERROR(IF(AL$3="","",(IF($B$3="On",IF(AM$3="",AVERAGE(Data_Initial!AK85:AL85),AVERAGE(Data_Initial!AK85:AM85)),Data_Initial!AL85))),"")</f>
        <v>3258.9087344834666</v>
      </c>
      <c r="AM85" s="79">
        <f ca="1">IFERROR(IF(AM$3="","",(IF($B$3="On",IF(AN$3="",AVERAGE(Data_Initial!AL85:AM85),AVERAGE(Data_Initial!AL85:AN85)),Data_Initial!AM85))),"")</f>
        <v>3433.3602181517103</v>
      </c>
      <c r="AN85" s="79">
        <f ca="1">IFERROR(IF(AN$3="","",(IF($B$3="On",IF(AO$3="",AVERAGE(Data_Initial!AM85:AN85),AVERAGE(Data_Initial!AM85:AO85)),Data_Initial!AN85))),"")</f>
        <v>3534.0972264899769</v>
      </c>
      <c r="AO85" s="79">
        <f ca="1">IFERROR(IF(AO$3="","",(IF($B$3="On",IF(AP$3="",AVERAGE(Data_Initial!AN85:AO85),AVERAGE(Data_Initial!AN85:AP85)),Data_Initial!AO85))),"")</f>
        <v>3602.9924693027365</v>
      </c>
      <c r="AP85" s="79">
        <f ca="1">IFERROR(IF(AP$3="","",(IF($B$3="On",IF(AQ$3="",AVERAGE(Data_Initial!AO85:AP85),AVERAGE(Data_Initial!AO85:AQ85)),Data_Initial!AP85))),"")</f>
        <v>3633.6364267984054</v>
      </c>
      <c r="AQ85" s="79" t="str">
        <f>IFERROR(IF(AQ$3="","",(IF($B$3="On",IF(AR$3="",AVERAGE(Data_Initial!AP85:AQ85),AVERAGE(Data_Initial!AP85:AR85)),Data_Initial!AQ85))),"")</f>
        <v/>
      </c>
      <c r="AR85" s="79" t="str">
        <f>IFERROR(IF(AR$3="","",(IF($B$3="On",IF(AS$3="",AVERAGE(Data_Initial!AQ85:AR85),AVERAGE(Data_Initial!AQ85:AS85)),Data_Initial!AR85))),"")</f>
        <v/>
      </c>
      <c r="AS85" s="79" t="str">
        <f>IFERROR(IF(AS$3="","",(IF($B$3="On",IF(AT$3="",AVERAGE(Data_Initial!AR85:AS85),AVERAGE(Data_Initial!AR85:AT85)),Data_Initial!AS85))),"")</f>
        <v/>
      </c>
      <c r="AT85" s="79" t="str">
        <f>IFERROR(IF(AT$3="","",(IF($B$3="On",IF(AU$3="",AVERAGE(Data_Initial!AS85:AT85),AVERAGE(Data_Initial!AS85:AU85)),Data_Initial!AT85))),"")</f>
        <v/>
      </c>
      <c r="AU85" s="79" t="str">
        <f>IFERROR(IF(AU$3="","",(IF($B$3="On",IF(AV$3="",AVERAGE(Data_Initial!AT85:AU85),AVERAGE(Data_Initial!AT85:AV85)),Data_Initial!AU85))),"")</f>
        <v/>
      </c>
      <c r="AV85" s="79" t="str">
        <f>IFERROR(IF(AV$3="","",(IF($B$3="On",IF(AW$3="",AVERAGE(Data_Initial!AU85:AV85),AVERAGE(Data_Initial!AU85:AW85)),Data_Initial!AV85))),"")</f>
        <v/>
      </c>
      <c r="AW85" s="79" t="str">
        <f>IFERROR(IF(AW$3="","",(IF($B$3="On",IF(AX$3="",AVERAGE(Data_Initial!AV85:AW85),AVERAGE(Data_Initial!AV85:AX85)),Data_Initial!AW85))),"")</f>
        <v/>
      </c>
      <c r="AX85" s="79" t="str">
        <f>IFERROR(IF(AX$3="","",(IF($B$3="On",IF(AY$3="",AVERAGE(Data_Initial!AW85:AX85),AVERAGE(Data_Initial!AW85:AY85)),Data_Initial!AX85))),"")</f>
        <v/>
      </c>
      <c r="AY85" s="79" t="str">
        <f>IFERROR(IF(AY$3="","",(IF($B$3="On",IF(AZ$3="",AVERAGE(Data_Initial!AX85:AY85),AVERAGE(Data_Initial!AX85:AZ85)),Data_Initial!AY85))),"")</f>
        <v/>
      </c>
      <c r="AZ85" s="79" t="str">
        <f>IFERROR(IF(AZ$3="","",(IF($B$3="On",IF(BA$3="",AVERAGE(Data_Initial!AY85:AZ85),AVERAGE(Data_Initial!AY85:BA85)),Data_Initial!AZ85))),"")</f>
        <v/>
      </c>
      <c r="BA85" s="79"/>
      <c r="BB85" s="79"/>
      <c r="BC85" s="79"/>
      <c r="BD85" s="79"/>
      <c r="BE85" s="79"/>
      <c r="BF85" s="79"/>
      <c r="BG85" s="79"/>
      <c r="BH85" s="79"/>
      <c r="BI85" s="79"/>
      <c r="BJ85" s="79"/>
      <c r="BK85" s="79"/>
      <c r="BL85" s="79"/>
      <c r="BM85" s="79"/>
      <c r="BN85" s="79"/>
      <c r="BO85" s="79"/>
      <c r="BP85" s="79"/>
      <c r="BQ85" s="79"/>
      <c r="BR85" s="79"/>
      <c r="BS85" s="79"/>
      <c r="BT85" s="79"/>
      <c r="BU85" s="79"/>
      <c r="BV85" s="79"/>
      <c r="BW85" s="79"/>
      <c r="BX85" s="79"/>
      <c r="BY85" s="79"/>
      <c r="BZ85" s="79"/>
    </row>
    <row r="86" spans="1:78" x14ac:dyDescent="0.25">
      <c r="A86" s="79">
        <f ca="1">Data_Initial!A86</f>
        <v>2</v>
      </c>
      <c r="B86" s="79" t="str">
        <f ca="1">Data_Initial!B86</f>
        <v>C2</v>
      </c>
      <c r="C86" s="79">
        <f ca="1">IFERROR(IF($B$3="On",AVERAGE(Data_Initial!C86:D86),Data_Initial!C86),"")</f>
        <v>18.423895566195348</v>
      </c>
      <c r="D86" s="79">
        <f ca="1">IFERROR(IF(D$3="","",(IF($B$3="On",IF(E$3="",AVERAGE(Data_Initial!C86:D86),AVERAGE(Data_Initial!C86:E86)),Data_Initial!D86))),"")</f>
        <v>14.455711157677783</v>
      </c>
      <c r="E86" s="79">
        <f ca="1">IFERROR(IF(E$3="","",(IF($B$3="On",IF(F$3="",AVERAGE(Data_Initial!D86:E86),AVERAGE(Data_Initial!D86:F86)),Data_Initial!E86))),"")</f>
        <v>9.8062525751943106</v>
      </c>
      <c r="F86" s="79">
        <f ca="1">IFERROR(IF(F$3="","",(IF($B$3="On",IF(G$3="",AVERAGE(Data_Initial!E86:F86),AVERAGE(Data_Initial!E86:G86)),Data_Initial!F86))),"")</f>
        <v>5.0261955730034069</v>
      </c>
      <c r="G86" s="79">
        <f ca="1">IFERROR(IF(G$3="","",(IF($B$3="On",IF(H$3="",AVERAGE(Data_Initial!F86:G86),AVERAGE(Data_Initial!F86:H86)),Data_Initial!G86))),"")</f>
        <v>3.9695532340679165</v>
      </c>
      <c r="H86" s="79">
        <f ca="1">IFERROR(IF(H$3="","",(IF($B$3="On",IF(I$3="",AVERAGE(Data_Initial!G86:H86),AVERAGE(Data_Initial!G86:I86)),Data_Initial!H86))),"")</f>
        <v>3.7027755653196732</v>
      </c>
      <c r="I86" s="79">
        <f ca="1">IFERROR(IF(I$3="","",(IF($B$3="On",IF(J$3="",AVERAGE(Data_Initial!H86:I86),AVERAGE(Data_Initial!H86:J86)),Data_Initial!I86))),"")</f>
        <v>2.2430003962660199</v>
      </c>
      <c r="J86" s="79">
        <f ca="1">IFERROR(IF(J$3="","",(IF($B$3="On",IF(K$3="",AVERAGE(Data_Initial!I86:J86),AVERAGE(Data_Initial!I86:K86)),Data_Initial!J86))),"")</f>
        <v>0.54606915582856652</v>
      </c>
      <c r="K86" s="79">
        <f ca="1">IFERROR(IF(K$3="","",(IF($B$3="On",IF(L$3="",AVERAGE(Data_Initial!J86:K86),AVERAGE(Data_Initial!J86:L86)),Data_Initial!K86))),"")</f>
        <v>0.25761092631334326</v>
      </c>
      <c r="L86" s="79">
        <f ca="1">IFERROR(IF(L$3="","",(IF($B$3="On",IF(M$3="",AVERAGE(Data_Initial!K86:L86),AVERAGE(Data_Initial!K86:M86)),Data_Initial!L86))),"")</f>
        <v>-0.94900484959043674</v>
      </c>
      <c r="M86" s="79">
        <f ca="1">IFERROR(IF(M$3="","",(IF($B$3="On",IF(N$3="",AVERAGE(Data_Initial!L86:M86),AVERAGE(Data_Initial!L86:N86)),Data_Initial!M86))),"")</f>
        <v>-1.3746498461246135</v>
      </c>
      <c r="N86" s="79">
        <f ca="1">IFERROR(IF(N$3="","",(IF($B$3="On",IF(O$3="",AVERAGE(Data_Initial!M86:N86),AVERAGE(Data_Initial!M86:O86)),Data_Initial!N86))),"")</f>
        <v>-2.1716948738427786</v>
      </c>
      <c r="O86" s="79">
        <f ca="1">IFERROR(IF(O$3="","",(IF($B$3="On",IF(P$3="",AVERAGE(Data_Initial!N86:O86),AVERAGE(Data_Initial!N86:P86)),Data_Initial!O86))),"")</f>
        <v>-2.3382534230889487</v>
      </c>
      <c r="P86" s="79">
        <f ca="1">IFERROR(IF(P$3="","",(IF($B$3="On",IF(Q$3="",AVERAGE(Data_Initial!O86:P86),AVERAGE(Data_Initial!O86:Q86)),Data_Initial!P86))),"")</f>
        <v>-2.3667940472923852</v>
      </c>
      <c r="Q86" s="79">
        <f ca="1">IFERROR(IF(Q$3="","",(IF($B$3="On",IF(R$3="",AVERAGE(Data_Initial!P86:Q86),AVERAGE(Data_Initial!P86:R86)),Data_Initial!Q86))),"")</f>
        <v>-3.6390018091792604</v>
      </c>
      <c r="R86" s="79">
        <f ca="1">IFERROR(IF(R$3="","",(IF($B$3="On",IF(S$3="",AVERAGE(Data_Initial!Q86:R86),AVERAGE(Data_Initial!Q86:S86)),Data_Initial!R86))),"")</f>
        <v>-5.0662480995270007</v>
      </c>
      <c r="S86" s="79">
        <f ca="1">IFERROR(IF(S$3="","",(IF($B$3="On",IF(T$3="",AVERAGE(Data_Initial!R86:S86),AVERAGE(Data_Initial!R86:T86)),Data_Initial!S86))),"")</f>
        <v>-5.6165729109776903</v>
      </c>
      <c r="T86" s="79">
        <f ca="1">IFERROR(IF(T$3="","",(IF($B$3="On",IF(U$3="",AVERAGE(Data_Initial!S86:T86),AVERAGE(Data_Initial!S86:U86)),Data_Initial!T86))),"")</f>
        <v>-5.776090982062974</v>
      </c>
      <c r="U86" s="79">
        <f ca="1">IFERROR(IF(U$3="","",(IF($B$3="On",IF(V$3="",AVERAGE(Data_Initial!T86:U86),AVERAGE(Data_Initial!T86:V86)),Data_Initial!U86))),"")</f>
        <v>-5.9647669541057731</v>
      </c>
      <c r="V86" s="79">
        <f ca="1">IFERROR(IF(V$3="","",(IF($B$3="On",IF(W$3="",AVERAGE(Data_Initial!U86:V86),AVERAGE(Data_Initial!U86:W86)),Data_Initial!V86))),"")</f>
        <v>-5.8048369414270065</v>
      </c>
      <c r="W86" s="79">
        <f ca="1">IFERROR(IF(W$3="","",(IF($B$3="On",IF(X$3="",AVERAGE(Data_Initial!V86:W86),AVERAGE(Data_Initial!V86:X86)),Data_Initial!W86))),"")</f>
        <v>-4.8361110627258004</v>
      </c>
      <c r="X86" s="79">
        <f ca="1">IFERROR(IF(X$3="","",(IF($B$3="On",IF(Y$3="",AVERAGE(Data_Initial!W86:X86),AVERAGE(Data_Initial!W86:Y86)),Data_Initial!X86))),"")</f>
        <v>-1.604832668923337</v>
      </c>
      <c r="Y86" s="79">
        <f ca="1">IFERROR(IF(Y$3="","",(IF($B$3="On",IF(Z$3="",AVERAGE(Data_Initial!X86:Y86),AVERAGE(Data_Initial!X86:Z86)),Data_Initial!Y86))),"")</f>
        <v>1.5187450846986696</v>
      </c>
      <c r="Z86" s="79">
        <f ca="1">IFERROR(IF(Z$3="","",(IF($B$3="On",IF(AA$3="",AVERAGE(Data_Initial!Y86:Z86),AVERAGE(Data_Initial!Y86:AA86)),Data_Initial!Z86))),"")</f>
        <v>11.157378476873426</v>
      </c>
      <c r="AA86" s="79">
        <f ca="1">IFERROR(IF(AA$3="","",(IF($B$3="On",IF(AB$3="",AVERAGE(Data_Initial!Z86:AA86),AVERAGE(Data_Initial!Z86:AB86)),Data_Initial!AA86))),"")</f>
        <v>30.146442141231546</v>
      </c>
      <c r="AB86" s="79">
        <f ca="1">IFERROR(IF(AB$3="","",(IF($B$3="On",IF(AC$3="",AVERAGE(Data_Initial!AA86:AB86),AVERAGE(Data_Initial!AA86:AC86)),Data_Initial!AB86))),"")</f>
        <v>70.212319362213464</v>
      </c>
      <c r="AC86" s="79">
        <f ca="1">IFERROR(IF(AC$3="","",(IF($B$3="On",IF(AD$3="",AVERAGE(Data_Initial!AB86:AC86),AVERAGE(Data_Initial!AB86:AD86)),Data_Initial!AC86))),"")</f>
        <v>147.19064819132657</v>
      </c>
      <c r="AD86" s="79">
        <f ca="1">IFERROR(IF(AD$3="","",(IF($B$3="On",IF(AE$3="",AVERAGE(Data_Initial!AC86:AD86),AVERAGE(Data_Initial!AC86:AE86)),Data_Initial!AD86))),"")</f>
        <v>290.60893598249135</v>
      </c>
      <c r="AE86" s="79">
        <f ca="1">IFERROR(IF(AE$3="","",(IF($B$3="On",IF(AF$3="",AVERAGE(Data_Initial!AD86:AE86),AVERAGE(Data_Initial!AD86:AF86)),Data_Initial!AE86))),"")</f>
        <v>543.592881266983</v>
      </c>
      <c r="AF86" s="79">
        <f ca="1">IFERROR(IF(AF$3="","",(IF($B$3="On",IF(AG$3="",AVERAGE(Data_Initial!AE86:AF86),AVERAGE(Data_Initial!AE86:AG86)),Data_Initial!AF86))),"")</f>
        <v>948.29955486277311</v>
      </c>
      <c r="AG86" s="79">
        <f ca="1">IFERROR(IF(AG$3="","",(IF($B$3="On",IF(AH$3="",AVERAGE(Data_Initial!AF86:AG86),AVERAGE(Data_Initial!AF86:AH86)),Data_Initial!AG86))),"")</f>
        <v>1497.3041482118606</v>
      </c>
      <c r="AH86" s="79">
        <f ca="1">IFERROR(IF(AH$3="","",(IF($B$3="On",IF(AI$3="",AVERAGE(Data_Initial!AG86:AH86),AVERAGE(Data_Initial!AG86:AI86)),Data_Initial!AH86))),"")</f>
        <v>2106.9927298599064</v>
      </c>
      <c r="AI86" s="79">
        <f ca="1">IFERROR(IF(AI$3="","",(IF($B$3="On",IF(AJ$3="",AVERAGE(Data_Initial!AH86:AI86),AVERAGE(Data_Initial!AH86:AJ86)),Data_Initial!AI86))),"")</f>
        <v>2664.6947002465467</v>
      </c>
      <c r="AJ86" s="79">
        <f ca="1">IFERROR(IF(AJ$3="","",(IF($B$3="On",IF(AK$3="",AVERAGE(Data_Initial!AI86:AJ86),AVERAGE(Data_Initial!AI86:AK86)),Data_Initial!AJ86))),"")</f>
        <v>3092.9609372291766</v>
      </c>
      <c r="AK86" s="79">
        <f ca="1">IFERROR(IF(AK$3="","",(IF($B$3="On",IF(AL$3="",AVERAGE(Data_Initial!AJ86:AK86),AVERAGE(Data_Initial!AJ86:AL86)),Data_Initial!AK86))),"")</f>
        <v>3381.2239109093061</v>
      </c>
      <c r="AL86" s="79">
        <f ca="1">IFERROR(IF(AL$3="","",(IF($B$3="On",IF(AM$3="",AVERAGE(Data_Initial!AK86:AL86),AVERAGE(Data_Initial!AK86:AM86)),Data_Initial!AL86))),"")</f>
        <v>3556.2446578778199</v>
      </c>
      <c r="AM86" s="79">
        <f ca="1">IFERROR(IF(AM$3="","",(IF($B$3="On",IF(AN$3="",AVERAGE(Data_Initial!AL86:AM86),AVERAGE(Data_Initial!AL86:AN86)),Data_Initial!AM86))),"")</f>
        <v>3656.65614573315</v>
      </c>
      <c r="AN86" s="79">
        <f ca="1">IFERROR(IF(AN$3="","",(IF($B$3="On",IF(AO$3="",AVERAGE(Data_Initial!AM86:AN86),AVERAGE(Data_Initial!AM86:AO86)),Data_Initial!AN86))),"")</f>
        <v>3717.4128438975204</v>
      </c>
      <c r="AO86" s="79">
        <f ca="1">IFERROR(IF(AO$3="","",(IF($B$3="On",IF(AP$3="",AVERAGE(Data_Initial!AN86:AO86),AVERAGE(Data_Initial!AN86:AP86)),Data_Initial!AO86))),"")</f>
        <v>3757.5582486589369</v>
      </c>
      <c r="AP86" s="79">
        <f ca="1">IFERROR(IF(AP$3="","",(IF($B$3="On",IF(AQ$3="",AVERAGE(Data_Initial!AO86:AP86),AVERAGE(Data_Initial!AO86:AQ86)),Data_Initial!AP86))),"")</f>
        <v>3775.3073845328299</v>
      </c>
      <c r="AQ86" s="79" t="str">
        <f>IFERROR(IF(AQ$3="","",(IF($B$3="On",IF(AR$3="",AVERAGE(Data_Initial!AP86:AQ86),AVERAGE(Data_Initial!AP86:AR86)),Data_Initial!AQ86))),"")</f>
        <v/>
      </c>
      <c r="AR86" s="79" t="str">
        <f>IFERROR(IF(AR$3="","",(IF($B$3="On",IF(AS$3="",AVERAGE(Data_Initial!AQ86:AR86),AVERAGE(Data_Initial!AQ86:AS86)),Data_Initial!AR86))),"")</f>
        <v/>
      </c>
      <c r="AS86" s="79" t="str">
        <f>IFERROR(IF(AS$3="","",(IF($B$3="On",IF(AT$3="",AVERAGE(Data_Initial!AR86:AS86),AVERAGE(Data_Initial!AR86:AT86)),Data_Initial!AS86))),"")</f>
        <v/>
      </c>
      <c r="AT86" s="79" t="str">
        <f>IFERROR(IF(AT$3="","",(IF($B$3="On",IF(AU$3="",AVERAGE(Data_Initial!AS86:AT86),AVERAGE(Data_Initial!AS86:AU86)),Data_Initial!AT86))),"")</f>
        <v/>
      </c>
      <c r="AU86" s="79" t="str">
        <f>IFERROR(IF(AU$3="","",(IF($B$3="On",IF(AV$3="",AVERAGE(Data_Initial!AT86:AU86),AVERAGE(Data_Initial!AT86:AV86)),Data_Initial!AU86))),"")</f>
        <v/>
      </c>
      <c r="AV86" s="79" t="str">
        <f>IFERROR(IF(AV$3="","",(IF($B$3="On",IF(AW$3="",AVERAGE(Data_Initial!AU86:AV86),AVERAGE(Data_Initial!AU86:AW86)),Data_Initial!AV86))),"")</f>
        <v/>
      </c>
      <c r="AW86" s="79" t="str">
        <f>IFERROR(IF(AW$3="","",(IF($B$3="On",IF(AX$3="",AVERAGE(Data_Initial!AV86:AW86),AVERAGE(Data_Initial!AV86:AX86)),Data_Initial!AW86))),"")</f>
        <v/>
      </c>
      <c r="AX86" s="79" t="str">
        <f>IFERROR(IF(AX$3="","",(IF($B$3="On",IF(AY$3="",AVERAGE(Data_Initial!AW86:AX86),AVERAGE(Data_Initial!AW86:AY86)),Data_Initial!AX86))),"")</f>
        <v/>
      </c>
      <c r="AY86" s="79" t="str">
        <f>IFERROR(IF(AY$3="","",(IF($B$3="On",IF(AZ$3="",AVERAGE(Data_Initial!AX86:AY86),AVERAGE(Data_Initial!AX86:AZ86)),Data_Initial!AY86))),"")</f>
        <v/>
      </c>
      <c r="AZ86" s="79" t="str">
        <f>IFERROR(IF(AZ$3="","",(IF($B$3="On",IF(BA$3="",AVERAGE(Data_Initial!AY86:AZ86),AVERAGE(Data_Initial!AY86:BA86)),Data_Initial!AZ86))),"")</f>
        <v/>
      </c>
      <c r="BA86" s="79"/>
      <c r="BB86" s="79"/>
      <c r="BC86" s="79"/>
      <c r="BD86" s="79"/>
      <c r="BE86" s="79"/>
      <c r="BF86" s="79"/>
      <c r="BG86" s="79"/>
      <c r="BH86" s="79"/>
      <c r="BI86" s="79"/>
      <c r="BJ86" s="79"/>
      <c r="BK86" s="79"/>
      <c r="BL86" s="79"/>
      <c r="BM86" s="79"/>
      <c r="BN86" s="79"/>
      <c r="BO86" s="79"/>
      <c r="BP86" s="79"/>
      <c r="BQ86" s="79"/>
      <c r="BR86" s="79"/>
      <c r="BS86" s="79"/>
      <c r="BT86" s="79"/>
      <c r="BU86" s="79"/>
      <c r="BV86" s="79"/>
      <c r="BW86" s="79"/>
      <c r="BX86" s="79"/>
      <c r="BY86" s="79"/>
      <c r="BZ86" s="79"/>
    </row>
    <row r="87" spans="1:78" x14ac:dyDescent="0.25">
      <c r="A87" s="79">
        <f ca="1">Data_Initial!A87</f>
        <v>2</v>
      </c>
      <c r="B87" s="79" t="str">
        <f ca="1">Data_Initial!B87</f>
        <v>D2</v>
      </c>
      <c r="C87" s="79">
        <f ca="1">IFERROR(IF($B$3="On",AVERAGE(Data_Initial!C87:D87),Data_Initial!C87),"")</f>
        <v>4.5844983203380902</v>
      </c>
      <c r="D87" s="79">
        <f ca="1">IFERROR(IF(D$3="","",(IF($B$3="On",IF(E$3="",AVERAGE(Data_Initial!C87:D87),AVERAGE(Data_Initial!C87:E87)),Data_Initial!D87))),"")</f>
        <v>4.1952681195415131</v>
      </c>
      <c r="E87" s="79">
        <f ca="1">IFERROR(IF(E$3="","",(IF($B$3="On",IF(F$3="",AVERAGE(Data_Initial!D87:E87),AVERAGE(Data_Initial!D87:F87)),Data_Initial!E87))),"")</f>
        <v>4.3224353321707119</v>
      </c>
      <c r="F87" s="79">
        <f ca="1">IFERROR(IF(F$3="","",(IF($B$3="On",IF(G$3="",AVERAGE(Data_Initial!E87:F87),AVERAGE(Data_Initial!E87:G87)),Data_Initial!F87))),"")</f>
        <v>2.4271493375871018</v>
      </c>
      <c r="G87" s="79">
        <f ca="1">IFERROR(IF(G$3="","",(IF($B$3="On",IF(H$3="",AVERAGE(Data_Initial!F87:G87),AVERAGE(Data_Initial!F87:H87)),Data_Initial!G87))),"")</f>
        <v>3.7701114619782552</v>
      </c>
      <c r="H87" s="79">
        <f ca="1">IFERROR(IF(H$3="","",(IF($B$3="On",IF(I$3="",AVERAGE(Data_Initial!G87:H87),AVERAGE(Data_Initial!G87:I87)),Data_Initial!H87))),"")</f>
        <v>4.7531573372405829</v>
      </c>
      <c r="I87" s="79">
        <f ca="1">IFERROR(IF(I$3="","",(IF($B$3="On",IF(J$3="",AVERAGE(Data_Initial!H87:I87),AVERAGE(Data_Initial!H87:J87)),Data_Initial!I87))),"")</f>
        <v>3.6707352051509266</v>
      </c>
      <c r="J87" s="79">
        <f ca="1">IFERROR(IF(J$3="","",(IF($B$3="On",IF(K$3="",AVERAGE(Data_Initial!I87:J87),AVERAGE(Data_Initial!I87:K87)),Data_Initial!J87))),"")</f>
        <v>3.3304134166369272</v>
      </c>
      <c r="K87" s="79">
        <f ca="1">IFERROR(IF(K$3="","",(IF($B$3="On",IF(L$3="",AVERAGE(Data_Initial!J87:K87),AVERAGE(Data_Initial!J87:L87)),Data_Initial!K87))),"")</f>
        <v>0.61926594133273982</v>
      </c>
      <c r="L87" s="79">
        <f ca="1">IFERROR(IF(L$3="","",(IF($B$3="On",IF(M$3="",AVERAGE(Data_Initial!K87:L87),AVERAGE(Data_Initial!K87:M87)),Data_Initial!L87))),"")</f>
        <v>0.85104342596893334</v>
      </c>
      <c r="M87" s="79">
        <f ca="1">IFERROR(IF(M$3="","",(IF($B$3="On",IF(N$3="",AVERAGE(Data_Initial!L87:M87),AVERAGE(Data_Initial!L87:N87)),Data_Initial!M87))),"")</f>
        <v>-2.0546190802365332</v>
      </c>
      <c r="N87" s="79">
        <f ca="1">IFERROR(IF(N$3="","",(IF($B$3="On",IF(O$3="",AVERAGE(Data_Initial!M87:N87),AVERAGE(Data_Initial!M87:O87)),Data_Initial!N87))),"")</f>
        <v>-0.52935457459473667</v>
      </c>
      <c r="O87" s="79">
        <f ca="1">IFERROR(IF(O$3="","",(IF($B$3="On",IF(P$3="",AVERAGE(Data_Initial!N87:O87),AVERAGE(Data_Initial!N87:P87)),Data_Initial!O87))),"")</f>
        <v>-1.0671373347578681</v>
      </c>
      <c r="P87" s="79">
        <f ca="1">IFERROR(IF(P$3="","",(IF($B$3="On",IF(Q$3="",AVERAGE(Data_Initial!O87:P87),AVERAGE(Data_Initial!O87:Q87)),Data_Initial!P87))),"")</f>
        <v>-0.79270286797842837</v>
      </c>
      <c r="Q87" s="79">
        <f ca="1">IFERROR(IF(Q$3="","",(IF($B$3="On",IF(R$3="",AVERAGE(Data_Initial!P87:Q87),AVERAGE(Data_Initial!P87:R87)),Data_Initial!Q87))),"")</f>
        <v>-1.6185372856298248</v>
      </c>
      <c r="R87" s="79">
        <f ca="1">IFERROR(IF(R$3="","",(IF($B$3="On",IF(S$3="",AVERAGE(Data_Initial!Q87:R87),AVERAGE(Data_Initial!Q87:S87)),Data_Initial!R87))),"")</f>
        <v>-2.9288926143414429</v>
      </c>
      <c r="S87" s="79">
        <f ca="1">IFERROR(IF(S$3="","",(IF($B$3="On",IF(T$3="",AVERAGE(Data_Initial!R87:S87),AVERAGE(Data_Initial!R87:T87)),Data_Initial!S87))),"")</f>
        <v>-4.8025462117851303</v>
      </c>
      <c r="T87" s="79">
        <f ca="1">IFERROR(IF(T$3="","",(IF($B$3="On",IF(U$3="",AVERAGE(Data_Initial!S87:T87),AVERAGE(Data_Initial!S87:U87)),Data_Initial!T87))),"")</f>
        <v>-5.3858772690620427</v>
      </c>
      <c r="U87" s="79">
        <f ca="1">IFERROR(IF(U$3="","",(IF($B$3="On",IF(V$3="",AVERAGE(Data_Initial!T87:U87),AVERAGE(Data_Initial!T87:V87)),Data_Initial!U87))),"")</f>
        <v>-6.9918781557341063</v>
      </c>
      <c r="V87" s="79">
        <f ca="1">IFERROR(IF(V$3="","",(IF($B$3="On",IF(W$3="",AVERAGE(Data_Initial!U87:V87),AVERAGE(Data_Initial!U87:W87)),Data_Initial!V87))),"")</f>
        <v>-6.7871262925727933</v>
      </c>
      <c r="W87" s="79">
        <f ca="1">IFERROR(IF(W$3="","",(IF($B$3="On",IF(X$3="",AVERAGE(Data_Initial!V87:W87),AVERAGE(Data_Initial!V87:X87)),Data_Initial!W87))),"")</f>
        <v>-5.7397628798542728</v>
      </c>
      <c r="X87" s="79">
        <f ca="1">IFERROR(IF(X$3="","",(IF($B$3="On",IF(Y$3="",AVERAGE(Data_Initial!W87:X87),AVERAGE(Data_Initial!W87:Y87)),Data_Initial!X87))),"")</f>
        <v>-2.708693013096005</v>
      </c>
      <c r="Y87" s="79">
        <f ca="1">IFERROR(IF(Y$3="","",(IF($B$3="On",IF(Z$3="",AVERAGE(Data_Initial!X87:Y87),AVERAGE(Data_Initial!X87:Z87)),Data_Initial!Y87))),"")</f>
        <v>2.3612374203976283</v>
      </c>
      <c r="Z87" s="79">
        <f ca="1">IFERROR(IF(Z$3="","",(IF($B$3="On",IF(AA$3="",AVERAGE(Data_Initial!Y87:Z87),AVERAGE(Data_Initial!Y87:AA87)),Data_Initial!Z87))),"")</f>
        <v>11.007493564773688</v>
      </c>
      <c r="AA87" s="79">
        <f ca="1">IFERROR(IF(AA$3="","",(IF($B$3="On",IF(AB$3="",AVERAGE(Data_Initial!Z87:AA87),AVERAGE(Data_Initial!Z87:AB87)),Data_Initial!AA87))),"")</f>
        <v>31.491061038158637</v>
      </c>
      <c r="AB87" s="79">
        <f ca="1">IFERROR(IF(AB$3="","",(IF($B$3="On",IF(AC$3="",AVERAGE(Data_Initial!AA87:AB87),AVERAGE(Data_Initial!AA87:AC87)),Data_Initial!AB87))),"")</f>
        <v>72.996218972605462</v>
      </c>
      <c r="AC87" s="79">
        <f ca="1">IFERROR(IF(AC$3="","",(IF($B$3="On",IF(AD$3="",AVERAGE(Data_Initial!AB87:AC87),AVERAGE(Data_Initial!AB87:AD87)),Data_Initial!AC87))),"")</f>
        <v>155.93286195378073</v>
      </c>
      <c r="AD87" s="79">
        <f ca="1">IFERROR(IF(AD$3="","",(IF($B$3="On",IF(AE$3="",AVERAGE(Data_Initial!AC87:AD87),AVERAGE(Data_Initial!AC87:AE87)),Data_Initial!AD87))),"")</f>
        <v>307.23103965189733</v>
      </c>
      <c r="AE87" s="79">
        <f ca="1">IFERROR(IF(AE$3="","",(IF($B$3="On",IF(AF$3="",AVERAGE(Data_Initial!AD87:AE87),AVERAGE(Data_Initial!AD87:AF87)),Data_Initial!AE87))),"")</f>
        <v>576.37050239375299</v>
      </c>
      <c r="AF87" s="79">
        <f ca="1">IFERROR(IF(AF$3="","",(IF($B$3="On",IF(AG$3="",AVERAGE(Data_Initial!AE87:AF87),AVERAGE(Data_Initial!AE87:AG87)),Data_Initial!AF87))),"")</f>
        <v>1015.2346577773445</v>
      </c>
      <c r="AG87" s="79">
        <f ca="1">IFERROR(IF(AG$3="","",(IF($B$3="On",IF(AH$3="",AVERAGE(Data_Initial!AF87:AG87),AVERAGE(Data_Initial!AF87:AH87)),Data_Initial!AG87))),"")</f>
        <v>1616.3233497302278</v>
      </c>
      <c r="AH87" s="79">
        <f ca="1">IFERROR(IF(AH$3="","",(IF($B$3="On",IF(AI$3="",AVERAGE(Data_Initial!AG87:AH87),AVERAGE(Data_Initial!AG87:AI87)),Data_Initial!AH87))),"")</f>
        <v>2289.164951424867</v>
      </c>
      <c r="AI87" s="79">
        <f ca="1">IFERROR(IF(AI$3="","",(IF($B$3="On",IF(AJ$3="",AVERAGE(Data_Initial!AH87:AI87),AVERAGE(Data_Initial!AH87:AJ87)),Data_Initial!AI87))),"")</f>
        <v>2905.3006565331702</v>
      </c>
      <c r="AJ87" s="79">
        <f ca="1">IFERROR(IF(AJ$3="","",(IF($B$3="On",IF(AK$3="",AVERAGE(Data_Initial!AI87:AJ87),AVERAGE(Data_Initial!AI87:AK87)),Data_Initial!AJ87))),"")</f>
        <v>3379.4030533608802</v>
      </c>
      <c r="AK87" s="79">
        <f ca="1">IFERROR(IF(AK$3="","",(IF($B$3="On",IF(AL$3="",AVERAGE(Data_Initial!AJ87:AK87),AVERAGE(Data_Initial!AJ87:AL87)),Data_Initial!AK87))),"")</f>
        <v>3697.0250104036368</v>
      </c>
      <c r="AL87" s="79">
        <f ca="1">IFERROR(IF(AL$3="","",(IF($B$3="On",IF(AM$3="",AVERAGE(Data_Initial!AK87:AL87),AVERAGE(Data_Initial!AK87:AM87)),Data_Initial!AL87))),"")</f>
        <v>3887.3285101134229</v>
      </c>
      <c r="AM87" s="79">
        <f ca="1">IFERROR(IF(AM$3="","",(IF($B$3="On",IF(AN$3="",AVERAGE(Data_Initial!AL87:AM87),AVERAGE(Data_Initial!AL87:AN87)),Data_Initial!AM87))),"")</f>
        <v>3996.7880327999633</v>
      </c>
      <c r="AN87" s="79">
        <f ca="1">IFERROR(IF(AN$3="","",(IF($B$3="On",IF(AO$3="",AVERAGE(Data_Initial!AM87:AN87),AVERAGE(Data_Initial!AM87:AO87)),Data_Initial!AN87))),"")</f>
        <v>4063.5834879180434</v>
      </c>
      <c r="AO87" s="79">
        <f ca="1">IFERROR(IF(AO$3="","",(IF($B$3="On",IF(AP$3="",AVERAGE(Data_Initial!AN87:AO87),AVERAGE(Data_Initial!AN87:AP87)),Data_Initial!AO87))),"")</f>
        <v>4110.414005175433</v>
      </c>
      <c r="AP87" s="79">
        <f ca="1">IFERROR(IF(AP$3="","",(IF($B$3="On",IF(AQ$3="",AVERAGE(Data_Initial!AO87:AP87),AVERAGE(Data_Initial!AO87:AQ87)),Data_Initial!AP87))),"")</f>
        <v>4130.7058234979904</v>
      </c>
      <c r="AQ87" s="79" t="str">
        <f>IFERROR(IF(AQ$3="","",(IF($B$3="On",IF(AR$3="",AVERAGE(Data_Initial!AP87:AQ87),AVERAGE(Data_Initial!AP87:AR87)),Data_Initial!AQ87))),"")</f>
        <v/>
      </c>
      <c r="AR87" s="79" t="str">
        <f>IFERROR(IF(AR$3="","",(IF($B$3="On",IF(AS$3="",AVERAGE(Data_Initial!AQ87:AR87),AVERAGE(Data_Initial!AQ87:AS87)),Data_Initial!AR87))),"")</f>
        <v/>
      </c>
      <c r="AS87" s="79" t="str">
        <f>IFERROR(IF(AS$3="","",(IF($B$3="On",IF(AT$3="",AVERAGE(Data_Initial!AR87:AS87),AVERAGE(Data_Initial!AR87:AT87)),Data_Initial!AS87))),"")</f>
        <v/>
      </c>
      <c r="AT87" s="79" t="str">
        <f>IFERROR(IF(AT$3="","",(IF($B$3="On",IF(AU$3="",AVERAGE(Data_Initial!AS87:AT87),AVERAGE(Data_Initial!AS87:AU87)),Data_Initial!AT87))),"")</f>
        <v/>
      </c>
      <c r="AU87" s="79" t="str">
        <f>IFERROR(IF(AU$3="","",(IF($B$3="On",IF(AV$3="",AVERAGE(Data_Initial!AT87:AU87),AVERAGE(Data_Initial!AT87:AV87)),Data_Initial!AU87))),"")</f>
        <v/>
      </c>
      <c r="AV87" s="79" t="str">
        <f>IFERROR(IF(AV$3="","",(IF($B$3="On",IF(AW$3="",AVERAGE(Data_Initial!AU87:AV87),AVERAGE(Data_Initial!AU87:AW87)),Data_Initial!AV87))),"")</f>
        <v/>
      </c>
      <c r="AW87" s="79" t="str">
        <f>IFERROR(IF(AW$3="","",(IF($B$3="On",IF(AX$3="",AVERAGE(Data_Initial!AV87:AW87),AVERAGE(Data_Initial!AV87:AX87)),Data_Initial!AW87))),"")</f>
        <v/>
      </c>
      <c r="AX87" s="79" t="str">
        <f>IFERROR(IF(AX$3="","",(IF($B$3="On",IF(AY$3="",AVERAGE(Data_Initial!AW87:AX87),AVERAGE(Data_Initial!AW87:AY87)),Data_Initial!AX87))),"")</f>
        <v/>
      </c>
      <c r="AY87" s="79" t="str">
        <f>IFERROR(IF(AY$3="","",(IF($B$3="On",IF(AZ$3="",AVERAGE(Data_Initial!AX87:AY87),AVERAGE(Data_Initial!AX87:AZ87)),Data_Initial!AY87))),"")</f>
        <v/>
      </c>
      <c r="AZ87" s="79" t="str">
        <f>IFERROR(IF(AZ$3="","",(IF($B$3="On",IF(BA$3="",AVERAGE(Data_Initial!AY87:AZ87),AVERAGE(Data_Initial!AY87:BA87)),Data_Initial!AZ87))),"")</f>
        <v/>
      </c>
      <c r="BA87" s="79"/>
      <c r="BB87" s="79"/>
      <c r="BC87" s="79"/>
      <c r="BD87" s="79"/>
      <c r="BE87" s="79"/>
      <c r="BF87" s="79"/>
      <c r="BG87" s="79"/>
      <c r="BH87" s="79"/>
      <c r="BI87" s="79"/>
      <c r="BJ87" s="79"/>
      <c r="BK87" s="79"/>
      <c r="BL87" s="79"/>
      <c r="BM87" s="79"/>
      <c r="BN87" s="79"/>
      <c r="BO87" s="79"/>
      <c r="BP87" s="79"/>
      <c r="BQ87" s="79"/>
      <c r="BR87" s="79"/>
      <c r="BS87" s="79"/>
      <c r="BT87" s="79"/>
      <c r="BU87" s="79"/>
      <c r="BV87" s="79"/>
      <c r="BW87" s="79"/>
      <c r="BX87" s="79"/>
      <c r="BY87" s="79"/>
      <c r="BZ87" s="79"/>
    </row>
    <row r="88" spans="1:78" x14ac:dyDescent="0.25">
      <c r="A88" s="79">
        <f ca="1">Data_Initial!A88</f>
        <v>2</v>
      </c>
      <c r="B88" s="79" t="str">
        <f ca="1">Data_Initial!B88</f>
        <v>E2</v>
      </c>
      <c r="C88" s="79">
        <f ca="1">IFERROR(IF($B$3="On",AVERAGE(Data_Initial!C88:D88),Data_Initial!C88),"")</f>
        <v>19.9393271344411</v>
      </c>
      <c r="D88" s="79">
        <f ca="1">IFERROR(IF(D$3="","",(IF($B$3="On",IF(E$3="",AVERAGE(Data_Initial!C88:D88),AVERAGE(Data_Initial!C88:E88)),Data_Initial!D88))),"")</f>
        <v>16.880408411683668</v>
      </c>
      <c r="E88" s="79">
        <f ca="1">IFERROR(IF(E$3="","",(IF($B$3="On",IF(F$3="",AVERAGE(Data_Initial!D88:E88),AVERAGE(Data_Initial!D88:F88)),Data_Initial!E88))),"")</f>
        <v>11.674124556847323</v>
      </c>
      <c r="F88" s="79">
        <f ca="1">IFERROR(IF(F$3="","",(IF($B$3="On",IF(G$3="",AVERAGE(Data_Initial!E88:F88),AVERAGE(Data_Initial!E88:G88)),Data_Initial!F88))),"")</f>
        <v>6.2327808171342669</v>
      </c>
      <c r="G88" s="79">
        <f ca="1">IFERROR(IF(G$3="","",(IF($B$3="On",IF(H$3="",AVERAGE(Data_Initial!F88:G88),AVERAGE(Data_Initial!F88:H88)),Data_Initial!G88))),"")</f>
        <v>3.0459853095564231</v>
      </c>
      <c r="H88" s="79">
        <f ca="1">IFERROR(IF(H$3="","",(IF($B$3="On",IF(I$3="",AVERAGE(Data_Initial!G88:H88),AVERAGE(Data_Initial!G88:I88)),Data_Initial!H88))),"")</f>
        <v>1.7563590318271343</v>
      </c>
      <c r="I88" s="79">
        <f ca="1">IFERROR(IF(I$3="","",(IF($B$3="On",IF(J$3="",AVERAGE(Data_Initial!H88:I88),AVERAGE(Data_Initial!H88:J88)),Data_Initial!I88))),"")</f>
        <v>0.38690955933179733</v>
      </c>
      <c r="J88" s="79">
        <f ca="1">IFERROR(IF(J$3="","",(IF($B$3="On",IF(K$3="",AVERAGE(Data_Initial!I88:J88),AVERAGE(Data_Initial!I88:K88)),Data_Initial!J88))),"")</f>
        <v>-1.0159786530651527</v>
      </c>
      <c r="K88" s="79">
        <f ca="1">IFERROR(IF(K$3="","",(IF($B$3="On",IF(L$3="",AVERAGE(Data_Initial!J88:K88),AVERAGE(Data_Initial!J88:L88)),Data_Initial!K88))),"")</f>
        <v>-0.4629726717992832</v>
      </c>
      <c r="L88" s="79">
        <f ca="1">IFERROR(IF(L$3="","",(IF($B$3="On",IF(M$3="",AVERAGE(Data_Initial!K88:L88),AVERAGE(Data_Initial!K88:M88)),Data_Initial!L88))),"")</f>
        <v>-1.0689051843291966</v>
      </c>
      <c r="M88" s="79">
        <f ca="1">IFERROR(IF(M$3="","",(IF($B$3="On",IF(N$3="",AVERAGE(Data_Initial!L88:M88),AVERAGE(Data_Initial!L88:N88)),Data_Initial!M88))),"")</f>
        <v>-0.83601311744223317</v>
      </c>
      <c r="N88" s="79">
        <f ca="1">IFERROR(IF(N$3="","",(IF($B$3="On",IF(O$3="",AVERAGE(Data_Initial!M88:N88),AVERAGE(Data_Initial!M88:O88)),Data_Initial!N88))),"")</f>
        <v>-2.9403554092574864</v>
      </c>
      <c r="O88" s="79">
        <f ca="1">IFERROR(IF(O$3="","",(IF($B$3="On",IF(P$3="",AVERAGE(Data_Initial!N88:O88),AVERAGE(Data_Initial!N88:P88)),Data_Initial!O88))),"")</f>
        <v>-4.9342894184593797</v>
      </c>
      <c r="P88" s="79">
        <f ca="1">IFERROR(IF(P$3="","",(IF($B$3="On",IF(Q$3="",AVERAGE(Data_Initial!O88:P88),AVERAGE(Data_Initial!O88:Q88)),Data_Initial!P88))),"")</f>
        <v>-6.2576382148927232</v>
      </c>
      <c r="Q88" s="79">
        <f ca="1">IFERROR(IF(Q$3="","",(IF($B$3="On",IF(R$3="",AVERAGE(Data_Initial!P88:Q88),AVERAGE(Data_Initial!P88:R88)),Data_Initial!Q88))),"")</f>
        <v>-8.7780760195670737</v>
      </c>
      <c r="R88" s="79">
        <f ca="1">IFERROR(IF(R$3="","",(IF($B$3="On",IF(S$3="",AVERAGE(Data_Initial!Q88:R88),AVERAGE(Data_Initial!Q88:S88)),Data_Initial!R88))),"")</f>
        <v>-7.8356566474756901</v>
      </c>
      <c r="S88" s="79">
        <f ca="1">IFERROR(IF(S$3="","",(IF($B$3="On",IF(T$3="",AVERAGE(Data_Initial!R88:S88),AVERAGE(Data_Initial!R88:T88)),Data_Initial!S88))),"")</f>
        <v>-7.1131475181108108</v>
      </c>
      <c r="T88" s="79">
        <f ca="1">IFERROR(IF(T$3="","",(IF($B$3="On",IF(U$3="",AVERAGE(Data_Initial!S88:T88),AVERAGE(Data_Initial!S88:U88)),Data_Initial!T88))),"")</f>
        <v>-5.1621505347599568</v>
      </c>
      <c r="U88" s="79">
        <f ca="1">IFERROR(IF(U$3="","",(IF($B$3="On",IF(V$3="",AVERAGE(Data_Initial!T88:U88),AVERAGE(Data_Initial!T88:V88)),Data_Initial!U88))),"")</f>
        <v>-3.8067375713684064</v>
      </c>
      <c r="V88" s="79">
        <f ca="1">IFERROR(IF(V$3="","",(IF($B$3="On",IF(W$3="",AVERAGE(Data_Initial!U88:V88),AVERAGE(Data_Initial!U88:W88)),Data_Initial!V88))),"")</f>
        <v>0.30213620980415357</v>
      </c>
      <c r="W88" s="79">
        <f ca="1">IFERROR(IF(W$3="","",(IF($B$3="On",IF(X$3="",AVERAGE(Data_Initial!V88:W88),AVERAGE(Data_Initial!V88:X88)),Data_Initial!W88))),"")</f>
        <v>11.4294232704771</v>
      </c>
      <c r="X88" s="79">
        <f ca="1">IFERROR(IF(X$3="","",(IF($B$3="On",IF(Y$3="",AVERAGE(Data_Initial!W88:X88),AVERAGE(Data_Initial!W88:Y88)),Data_Initial!X88))),"")</f>
        <v>33.086760232273868</v>
      </c>
      <c r="Y88" s="79">
        <f ca="1">IFERROR(IF(Y$3="","",(IF($B$3="On",IF(Z$3="",AVERAGE(Data_Initial!X88:Y88),AVERAGE(Data_Initial!X88:Z88)),Data_Initial!Y88))),"")</f>
        <v>77.115958200809004</v>
      </c>
      <c r="Z88" s="79">
        <f ca="1">IFERROR(IF(Z$3="","",(IF($B$3="On",IF(AA$3="",AVERAGE(Data_Initial!Y88:Z88),AVERAGE(Data_Initial!Y88:AA88)),Data_Initial!Z88))),"")</f>
        <v>161.58310083131761</v>
      </c>
      <c r="AA88" s="79">
        <f ca="1">IFERROR(IF(AA$3="","",(IF($B$3="On",IF(AB$3="",AVERAGE(Data_Initial!Z88:AA88),AVERAGE(Data_Initial!Z88:AB88)),Data_Initial!AA88))),"")</f>
        <v>313.16515060993999</v>
      </c>
      <c r="AB88" s="79">
        <f ca="1">IFERROR(IF(AB$3="","",(IF($B$3="On",IF(AC$3="",AVERAGE(Data_Initial!AA88:AB88),AVERAGE(Data_Initial!AA88:AC88)),Data_Initial!AB88))),"")</f>
        <v>565.12783730032561</v>
      </c>
      <c r="AC88" s="79">
        <f ca="1">IFERROR(IF(AC$3="","",(IF($B$3="On",IF(AD$3="",AVERAGE(Data_Initial!AB88:AC88),AVERAGE(Data_Initial!AB88:AD88)),Data_Initial!AC88))),"")</f>
        <v>932.69164113062197</v>
      </c>
      <c r="AD88" s="79">
        <f ca="1">IFERROR(IF(AD$3="","",(IF($B$3="On",IF(AE$3="",AVERAGE(Data_Initial!AC88:AD88),AVERAGE(Data_Initial!AC88:AE88)),Data_Initial!AD88))),"")</f>
        <v>1368.7547823868765</v>
      </c>
      <c r="AE88" s="79">
        <f ca="1">IFERROR(IF(AE$3="","",(IF($B$3="On",IF(AF$3="",AVERAGE(Data_Initial!AD88:AE88),AVERAGE(Data_Initial!AD88:AF88)),Data_Initial!AE88))),"")</f>
        <v>1799.2009218241067</v>
      </c>
      <c r="AF88" s="79">
        <f ca="1">IFERROR(IF(AF$3="","",(IF($B$3="On",IF(AG$3="",AVERAGE(Data_Initial!AE88:AF88),AVERAGE(Data_Initial!AE88:AG88)),Data_Initial!AF88))),"")</f>
        <v>2147.2132710706132</v>
      </c>
      <c r="AG88" s="79">
        <f ca="1">IFERROR(IF(AG$3="","",(IF($B$3="On",IF(AH$3="",AVERAGE(Data_Initial!AF88:AG88),AVERAGE(Data_Initial!AF88:AH88)),Data_Initial!AG88))),"")</f>
        <v>2397.71983985099</v>
      </c>
      <c r="AH88" s="79">
        <f ca="1">IFERROR(IF(AH$3="","",(IF($B$3="On",IF(AI$3="",AVERAGE(Data_Initial!AG88:AH88),AVERAGE(Data_Initial!AG88:AI88)),Data_Initial!AH88))),"")</f>
        <v>2555.6970260602234</v>
      </c>
      <c r="AI88" s="79">
        <f ca="1">IFERROR(IF(AI$3="","",(IF($B$3="On",IF(AJ$3="",AVERAGE(Data_Initial!AH88:AI88),AVERAGE(Data_Initial!AH88:AJ88)),Data_Initial!AI88))),"")</f>
        <v>2649.5764434651433</v>
      </c>
      <c r="AJ88" s="79">
        <f ca="1">IFERROR(IF(AJ$3="","",(IF($B$3="On",IF(AK$3="",AVERAGE(Data_Initial!AI88:AJ88),AVERAGE(Data_Initial!AI88:AK88)),Data_Initial!AJ88))),"")</f>
        <v>2702.5543916979132</v>
      </c>
      <c r="AK88" s="79">
        <f ca="1">IFERROR(IF(AK$3="","",(IF($B$3="On",IF(AL$3="",AVERAGE(Data_Initial!AJ88:AK88),AVERAGE(Data_Initial!AJ88:AL88)),Data_Initial!AK88))),"")</f>
        <v>2733.0826322107532</v>
      </c>
      <c r="AL88" s="79">
        <f ca="1">IFERROR(IF(AL$3="","",(IF($B$3="On",IF(AM$3="",AVERAGE(Data_Initial!AK88:AL88),AVERAGE(Data_Initial!AK88:AM88)),Data_Initial!AL88))),"")</f>
        <v>2753.0895953884196</v>
      </c>
      <c r="AM88" s="79">
        <f ca="1">IFERROR(IF(AM$3="","",(IF($B$3="On",IF(AN$3="",AVERAGE(Data_Initial!AL88:AM88),AVERAGE(Data_Initial!AL88:AN88)),Data_Initial!AM88))),"")</f>
        <v>2768.7520449983399</v>
      </c>
      <c r="AN88" s="79">
        <f ca="1">IFERROR(IF(AN$3="","",(IF($B$3="On",IF(AO$3="",AVERAGE(Data_Initial!AM88:AN88),AVERAGE(Data_Initial!AM88:AO88)),Data_Initial!AN88))),"")</f>
        <v>2782.6085900487433</v>
      </c>
      <c r="AO88" s="79">
        <f ca="1">IFERROR(IF(AO$3="","",(IF($B$3="On",IF(AP$3="",AVERAGE(Data_Initial!AN88:AO88),AVERAGE(Data_Initial!AN88:AP88)),Data_Initial!AO88))),"")</f>
        <v>2793.0648911901535</v>
      </c>
      <c r="AP88" s="79">
        <f ca="1">IFERROR(IF(AP$3="","",(IF($B$3="On",IF(AQ$3="",AVERAGE(Data_Initial!AO88:AP88),AVERAGE(Data_Initial!AO88:AQ88)),Data_Initial!AP88))),"")</f>
        <v>2797.7661307954099</v>
      </c>
      <c r="AQ88" s="79" t="str">
        <f>IFERROR(IF(AQ$3="","",(IF($B$3="On",IF(AR$3="",AVERAGE(Data_Initial!AP88:AQ88),AVERAGE(Data_Initial!AP88:AR88)),Data_Initial!AQ88))),"")</f>
        <v/>
      </c>
      <c r="AR88" s="79" t="str">
        <f>IFERROR(IF(AR$3="","",(IF($B$3="On",IF(AS$3="",AVERAGE(Data_Initial!AQ88:AR88),AVERAGE(Data_Initial!AQ88:AS88)),Data_Initial!AR88))),"")</f>
        <v/>
      </c>
      <c r="AS88" s="79" t="str">
        <f>IFERROR(IF(AS$3="","",(IF($B$3="On",IF(AT$3="",AVERAGE(Data_Initial!AR88:AS88),AVERAGE(Data_Initial!AR88:AT88)),Data_Initial!AS88))),"")</f>
        <v/>
      </c>
      <c r="AT88" s="79" t="str">
        <f>IFERROR(IF(AT$3="","",(IF($B$3="On",IF(AU$3="",AVERAGE(Data_Initial!AS88:AT88),AVERAGE(Data_Initial!AS88:AU88)),Data_Initial!AT88))),"")</f>
        <v/>
      </c>
      <c r="AU88" s="79" t="str">
        <f>IFERROR(IF(AU$3="","",(IF($B$3="On",IF(AV$3="",AVERAGE(Data_Initial!AT88:AU88),AVERAGE(Data_Initial!AT88:AV88)),Data_Initial!AU88))),"")</f>
        <v/>
      </c>
      <c r="AV88" s="79" t="str">
        <f>IFERROR(IF(AV$3="","",(IF($B$3="On",IF(AW$3="",AVERAGE(Data_Initial!AU88:AV88),AVERAGE(Data_Initial!AU88:AW88)),Data_Initial!AV88))),"")</f>
        <v/>
      </c>
      <c r="AW88" s="79" t="str">
        <f>IFERROR(IF(AW$3="","",(IF($B$3="On",IF(AX$3="",AVERAGE(Data_Initial!AV88:AW88),AVERAGE(Data_Initial!AV88:AX88)),Data_Initial!AW88))),"")</f>
        <v/>
      </c>
      <c r="AX88" s="79" t="str">
        <f>IFERROR(IF(AX$3="","",(IF($B$3="On",IF(AY$3="",AVERAGE(Data_Initial!AW88:AX88),AVERAGE(Data_Initial!AW88:AY88)),Data_Initial!AX88))),"")</f>
        <v/>
      </c>
      <c r="AY88" s="79" t="str">
        <f>IFERROR(IF(AY$3="","",(IF($B$3="On",IF(AZ$3="",AVERAGE(Data_Initial!AX88:AY88),AVERAGE(Data_Initial!AX88:AZ88)),Data_Initial!AY88))),"")</f>
        <v/>
      </c>
      <c r="AZ88" s="79" t="str">
        <f>IFERROR(IF(AZ$3="","",(IF($B$3="On",IF(BA$3="",AVERAGE(Data_Initial!AY88:AZ88),AVERAGE(Data_Initial!AY88:BA88)),Data_Initial!AZ88))),"")</f>
        <v/>
      </c>
      <c r="BA88" s="79"/>
      <c r="BB88" s="79"/>
      <c r="BC88" s="79"/>
      <c r="BD88" s="79"/>
      <c r="BE88" s="79"/>
      <c r="BF88" s="79"/>
      <c r="BG88" s="79"/>
      <c r="BH88" s="79"/>
      <c r="BI88" s="79"/>
      <c r="BJ88" s="79"/>
      <c r="BK88" s="79"/>
      <c r="BL88" s="79"/>
      <c r="BM88" s="79"/>
      <c r="BN88" s="79"/>
      <c r="BO88" s="79"/>
      <c r="BP88" s="79"/>
      <c r="BQ88" s="79"/>
      <c r="BR88" s="79"/>
      <c r="BS88" s="79"/>
      <c r="BT88" s="79"/>
      <c r="BU88" s="79"/>
      <c r="BV88" s="79"/>
      <c r="BW88" s="79"/>
      <c r="BX88" s="79"/>
      <c r="BY88" s="79"/>
      <c r="BZ88" s="79"/>
    </row>
    <row r="89" spans="1:78" x14ac:dyDescent="0.25">
      <c r="A89" s="79">
        <f ca="1">Data_Initial!A89</f>
        <v>2</v>
      </c>
      <c r="B89" s="79" t="str">
        <f ca="1">Data_Initial!B89</f>
        <v>F2</v>
      </c>
      <c r="C89" s="79">
        <f ca="1">IFERROR(IF($B$3="On",AVERAGE(Data_Initial!C89:D89),Data_Initial!C89),"")</f>
        <v>22.91448684755775</v>
      </c>
      <c r="D89" s="79">
        <f ca="1">IFERROR(IF(D$3="","",(IF($B$3="On",IF(E$3="",AVERAGE(Data_Initial!C89:D89),AVERAGE(Data_Initial!C89:E89)),Data_Initial!D89))),"")</f>
        <v>20.919349785836999</v>
      </c>
      <c r="E89" s="79">
        <f ca="1">IFERROR(IF(E$3="","",(IF($B$3="On",IF(F$3="",AVERAGE(Data_Initial!D89:E89),AVERAGE(Data_Initial!D89:F89)),Data_Initial!E89))),"")</f>
        <v>17.060634022486742</v>
      </c>
      <c r="F89" s="79">
        <f ca="1">IFERROR(IF(F$3="","",(IF($B$3="On",IF(G$3="",AVERAGE(Data_Initial!E89:F89),AVERAGE(Data_Initial!E89:G89)),Data_Initial!F89))),"")</f>
        <v>10.341634826817286</v>
      </c>
      <c r="G89" s="79">
        <f ca="1">IFERROR(IF(G$3="","",(IF($B$3="On",IF(H$3="",AVERAGE(Data_Initial!F89:G89),AVERAGE(Data_Initial!F89:H89)),Data_Initial!G89))),"")</f>
        <v>6.4449405832976163</v>
      </c>
      <c r="H89" s="79">
        <f ca="1">IFERROR(IF(H$3="","",(IF($B$3="On",IF(I$3="",AVERAGE(Data_Initial!G89:H89),AVERAGE(Data_Initial!G89:I89)),Data_Initial!H89))),"")</f>
        <v>4.2435914650745872</v>
      </c>
      <c r="I89" s="79">
        <f ca="1">IFERROR(IF(I$3="","",(IF($B$3="On",IF(J$3="",AVERAGE(Data_Initial!H89:I89),AVERAGE(Data_Initial!H89:J89)),Data_Initial!I89))),"")</f>
        <v>1.6320672625330805</v>
      </c>
      <c r="J89" s="79">
        <f ca="1">IFERROR(IF(J$3="","",(IF($B$3="On",IF(K$3="",AVERAGE(Data_Initial!I89:J89),AVERAGE(Data_Initial!I89:K89)),Data_Initial!J89))),"")</f>
        <v>-0.20693077987228367</v>
      </c>
      <c r="K89" s="79">
        <f ca="1">IFERROR(IF(K$3="","",(IF($B$3="On",IF(L$3="",AVERAGE(Data_Initial!J89:K89),AVERAGE(Data_Initial!J89:L89)),Data_Initial!K89))),"")</f>
        <v>-3.1103549495296634</v>
      </c>
      <c r="L89" s="79">
        <f ca="1">IFERROR(IF(L$3="","",(IF($B$3="On",IF(M$3="",AVERAGE(Data_Initial!K89:L89),AVERAGE(Data_Initial!K89:M89)),Data_Initial!L89))),"")</f>
        <v>-4.4963341288328911</v>
      </c>
      <c r="M89" s="79">
        <f ca="1">IFERROR(IF(M$3="","",(IF($B$3="On",IF(N$3="",AVERAGE(Data_Initial!L89:M89),AVERAGE(Data_Initial!L89:N89)),Data_Initial!M89))),"")</f>
        <v>-6.75880302023279</v>
      </c>
      <c r="N89" s="79">
        <f ca="1">IFERROR(IF(N$3="","",(IF($B$3="On",IF(O$3="",AVERAGE(Data_Initial!M89:N89),AVERAGE(Data_Initial!M89:O89)),Data_Initial!N89))),"")</f>
        <v>-6.6402507008770035</v>
      </c>
      <c r="O89" s="79">
        <f ca="1">IFERROR(IF(O$3="","",(IF($B$3="On",IF(P$3="",AVERAGE(Data_Initial!N89:O89),AVERAGE(Data_Initial!N89:P89)),Data_Initial!O89))),"")</f>
        <v>-6.5883822907650638</v>
      </c>
      <c r="P89" s="79">
        <f ca="1">IFERROR(IF(P$3="","",(IF($B$3="On",IF(Q$3="",AVERAGE(Data_Initial!O89:P89),AVERAGE(Data_Initial!O89:Q89)),Data_Initial!P89))),"")</f>
        <v>-7.8385109000288624</v>
      </c>
      <c r="Q89" s="79">
        <f ca="1">IFERROR(IF(Q$3="","",(IF($B$3="On",IF(R$3="",AVERAGE(Data_Initial!P89:Q89),AVERAGE(Data_Initial!P89:R89)),Data_Initial!Q89))),"")</f>
        <v>-9.8034759656226509</v>
      </c>
      <c r="R89" s="79">
        <f ca="1">IFERROR(IF(R$3="","",(IF($B$3="On",IF(S$3="",AVERAGE(Data_Initial!Q89:R89),AVERAGE(Data_Initial!Q89:S89)),Data_Initial!R89))),"")</f>
        <v>-12.377603468811365</v>
      </c>
      <c r="S89" s="79">
        <f ca="1">IFERROR(IF(S$3="","",(IF($B$3="On",IF(T$3="",AVERAGE(Data_Initial!R89:S89),AVERAGE(Data_Initial!R89:T89)),Data_Initial!S89))),"")</f>
        <v>-13.478346741015367</v>
      </c>
      <c r="T89" s="79">
        <f ca="1">IFERROR(IF(T$3="","",(IF($B$3="On",IF(U$3="",AVERAGE(Data_Initial!S89:T89),AVERAGE(Data_Initial!S89:U89)),Data_Initial!T89))),"")</f>
        <v>-11.684984140259667</v>
      </c>
      <c r="U89" s="79">
        <f ca="1">IFERROR(IF(U$3="","",(IF($B$3="On",IF(V$3="",AVERAGE(Data_Initial!T89:U89),AVERAGE(Data_Initial!T89:V89)),Data_Initial!U89))),"")</f>
        <v>-7.5907550086496052</v>
      </c>
      <c r="V89" s="79">
        <f ca="1">IFERROR(IF(V$3="","",(IF($B$3="On",IF(W$3="",AVERAGE(Data_Initial!U89:V89),AVERAGE(Data_Initial!U89:W89)),Data_Initial!V89))),"")</f>
        <v>1.8516803769227284</v>
      </c>
      <c r="W89" s="79">
        <f ca="1">IFERROR(IF(W$3="","",(IF($B$3="On",IF(X$3="",AVERAGE(Data_Initial!V89:W89),AVERAGE(Data_Initial!V89:X89)),Data_Initial!W89))),"")</f>
        <v>19.722888214436662</v>
      </c>
      <c r="X89" s="79">
        <f ca="1">IFERROR(IF(X$3="","",(IF($B$3="On",IF(Y$3="",AVERAGE(Data_Initial!W89:X89),AVERAGE(Data_Initial!W89:Y89)),Data_Initial!X89))),"")</f>
        <v>52.567869212081867</v>
      </c>
      <c r="Y89" s="79">
        <f ca="1">IFERROR(IF(Y$3="","",(IF($B$3="On",IF(Z$3="",AVERAGE(Data_Initial!X89:Y89),AVERAGE(Data_Initial!X89:Z89)),Data_Initial!Y89))),"")</f>
        <v>117.47732446754844</v>
      </c>
      <c r="Z89" s="79">
        <f ca="1">IFERROR(IF(Z$3="","",(IF($B$3="On",IF(AA$3="",AVERAGE(Data_Initial!Y89:Z89),AVERAGE(Data_Initial!Y89:AA89)),Data_Initial!Z89))),"")</f>
        <v>237.67889024072755</v>
      </c>
      <c r="AA89" s="79">
        <f ca="1">IFERROR(IF(AA$3="","",(IF($B$3="On",IF(AB$3="",AVERAGE(Data_Initial!Z89:AA89),AVERAGE(Data_Initial!Z89:AB89)),Data_Initial!AA89))),"")</f>
        <v>454.23239993371635</v>
      </c>
      <c r="AB89" s="79">
        <f ca="1">IFERROR(IF(AB$3="","",(IF($B$3="On",IF(AC$3="",AVERAGE(Data_Initial!AA89:AB89),AVERAGE(Data_Initial!AA89:AC89)),Data_Initial!AB89))),"")</f>
        <v>816.35423548728829</v>
      </c>
      <c r="AC89" s="79">
        <f ca="1">IFERROR(IF(AC$3="","",(IF($B$3="On",IF(AD$3="",AVERAGE(Data_Initial!AB89:AC89),AVERAGE(Data_Initial!AB89:AD89)),Data_Initial!AC89))),"")</f>
        <v>1342.604421138946</v>
      </c>
      <c r="AD89" s="79">
        <f ca="1">IFERROR(IF(AD$3="","",(IF($B$3="On",IF(AE$3="",AVERAGE(Data_Initial!AC89:AD89),AVERAGE(Data_Initial!AC89:AE89)),Data_Initial!AD89))),"")</f>
        <v>1968.3602200442299</v>
      </c>
      <c r="AE89" s="79">
        <f ca="1">IFERROR(IF(AE$3="","",(IF($B$3="On",IF(AF$3="",AVERAGE(Data_Initial!AD89:AE89),AVERAGE(Data_Initial!AD89:AF89)),Data_Initial!AE89))),"")</f>
        <v>2585.33815631268</v>
      </c>
      <c r="AF89" s="79">
        <f ca="1">IFERROR(IF(AF$3="","",(IF($B$3="On",IF(AG$3="",AVERAGE(Data_Initial!AE89:AF89),AVERAGE(Data_Initial!AE89:AG89)),Data_Initial!AF89))),"")</f>
        <v>3090.0155773113306</v>
      </c>
      <c r="AG89" s="79">
        <f ca="1">IFERROR(IF(AG$3="","",(IF($B$3="On",IF(AH$3="",AVERAGE(Data_Initial!AF89:AG89),AVERAGE(Data_Initial!AF89:AH89)),Data_Initial!AG89))),"")</f>
        <v>3452.3906810309895</v>
      </c>
      <c r="AH89" s="79">
        <f ca="1">IFERROR(IF(AH$3="","",(IF($B$3="On",IF(AI$3="",AVERAGE(Data_Initial!AG89:AH89),AVERAGE(Data_Initial!AG89:AI89)),Data_Initial!AH89))),"")</f>
        <v>3681.8330967396068</v>
      </c>
      <c r="AI89" s="79">
        <f ca="1">IFERROR(IF(AI$3="","",(IF($B$3="On",IF(AJ$3="",AVERAGE(Data_Initial!AH89:AI89),AVERAGE(Data_Initial!AH89:AJ89)),Data_Initial!AI89))),"")</f>
        <v>3819.0717180227998</v>
      </c>
      <c r="AJ89" s="79">
        <f ca="1">IFERROR(IF(AJ$3="","",(IF($B$3="On",IF(AK$3="",AVERAGE(Data_Initial!AI89:AJ89),AVERAGE(Data_Initial!AI89:AK89)),Data_Initial!AJ89))),"")</f>
        <v>3902.6507702847534</v>
      </c>
      <c r="AK89" s="79">
        <f ca="1">IFERROR(IF(AK$3="","",(IF($B$3="On",IF(AL$3="",AVERAGE(Data_Initial!AJ89:AK89),AVERAGE(Data_Initial!AJ89:AL89)),Data_Initial!AK89))),"")</f>
        <v>3958.3961459790266</v>
      </c>
      <c r="AL89" s="79">
        <f ca="1">IFERROR(IF(AL$3="","",(IF($B$3="On",IF(AM$3="",AVERAGE(Data_Initial!AK89:AL89),AVERAGE(Data_Initial!AK89:AM89)),Data_Initial!AL89))),"")</f>
        <v>3998.333949674397</v>
      </c>
      <c r="AM89" s="79">
        <f ca="1">IFERROR(IF(AM$3="","",(IF($B$3="On",IF(AN$3="",AVERAGE(Data_Initial!AL89:AM89),AVERAGE(Data_Initial!AL89:AN89)),Data_Initial!AM89))),"")</f>
        <v>4025.9736019356837</v>
      </c>
      <c r="AN89" s="79">
        <f ca="1">IFERROR(IF(AN$3="","",(IF($B$3="On",IF(AO$3="",AVERAGE(Data_Initial!AM89:AN89),AVERAGE(Data_Initial!AM89:AO89)),Data_Initial!AN89))),"")</f>
        <v>4044.7849895202903</v>
      </c>
      <c r="AO89" s="79">
        <f ca="1">IFERROR(IF(AO$3="","",(IF($B$3="On",IF(AP$3="",AVERAGE(Data_Initial!AN89:AO89),AVERAGE(Data_Initial!AN89:AP89)),Data_Initial!AO89))),"")</f>
        <v>4058.0019186652535</v>
      </c>
      <c r="AP89" s="79">
        <f ca="1">IFERROR(IF(AP$3="","",(IF($B$3="On",IF(AQ$3="",AVERAGE(Data_Initial!AO89:AP89),AVERAGE(Data_Initial!AO89:AQ89)),Data_Initial!AP89))),"")</f>
        <v>4064.11266127814</v>
      </c>
      <c r="AQ89" s="79" t="str">
        <f>IFERROR(IF(AQ$3="","",(IF($B$3="On",IF(AR$3="",AVERAGE(Data_Initial!AP89:AQ89),AVERAGE(Data_Initial!AP89:AR89)),Data_Initial!AQ89))),"")</f>
        <v/>
      </c>
      <c r="AR89" s="79" t="str">
        <f>IFERROR(IF(AR$3="","",(IF($B$3="On",IF(AS$3="",AVERAGE(Data_Initial!AQ89:AR89),AVERAGE(Data_Initial!AQ89:AS89)),Data_Initial!AR89))),"")</f>
        <v/>
      </c>
      <c r="AS89" s="79" t="str">
        <f>IFERROR(IF(AS$3="","",(IF($B$3="On",IF(AT$3="",AVERAGE(Data_Initial!AR89:AS89),AVERAGE(Data_Initial!AR89:AT89)),Data_Initial!AS89))),"")</f>
        <v/>
      </c>
      <c r="AT89" s="79" t="str">
        <f>IFERROR(IF(AT$3="","",(IF($B$3="On",IF(AU$3="",AVERAGE(Data_Initial!AS89:AT89),AVERAGE(Data_Initial!AS89:AU89)),Data_Initial!AT89))),"")</f>
        <v/>
      </c>
      <c r="AU89" s="79" t="str">
        <f>IFERROR(IF(AU$3="","",(IF($B$3="On",IF(AV$3="",AVERAGE(Data_Initial!AT89:AU89),AVERAGE(Data_Initial!AT89:AV89)),Data_Initial!AU89))),"")</f>
        <v/>
      </c>
      <c r="AV89" s="79" t="str">
        <f>IFERROR(IF(AV$3="","",(IF($B$3="On",IF(AW$3="",AVERAGE(Data_Initial!AU89:AV89),AVERAGE(Data_Initial!AU89:AW89)),Data_Initial!AV89))),"")</f>
        <v/>
      </c>
      <c r="AW89" s="79" t="str">
        <f>IFERROR(IF(AW$3="","",(IF($B$3="On",IF(AX$3="",AVERAGE(Data_Initial!AV89:AW89),AVERAGE(Data_Initial!AV89:AX89)),Data_Initial!AW89))),"")</f>
        <v/>
      </c>
      <c r="AX89" s="79" t="str">
        <f>IFERROR(IF(AX$3="","",(IF($B$3="On",IF(AY$3="",AVERAGE(Data_Initial!AW89:AX89),AVERAGE(Data_Initial!AW89:AY89)),Data_Initial!AX89))),"")</f>
        <v/>
      </c>
      <c r="AY89" s="79" t="str">
        <f>IFERROR(IF(AY$3="","",(IF($B$3="On",IF(AZ$3="",AVERAGE(Data_Initial!AX89:AY89),AVERAGE(Data_Initial!AX89:AZ89)),Data_Initial!AY89))),"")</f>
        <v/>
      </c>
      <c r="AZ89" s="79" t="str">
        <f>IFERROR(IF(AZ$3="","",(IF($B$3="On",IF(BA$3="",AVERAGE(Data_Initial!AY89:AZ89),AVERAGE(Data_Initial!AY89:BA89)),Data_Initial!AZ89))),"")</f>
        <v/>
      </c>
      <c r="BA89" s="79"/>
      <c r="BB89" s="79"/>
      <c r="BC89" s="79"/>
      <c r="BD89" s="79"/>
      <c r="BE89" s="79"/>
      <c r="BF89" s="79"/>
      <c r="BG89" s="79"/>
      <c r="BH89" s="79"/>
      <c r="BI89" s="79"/>
      <c r="BJ89" s="79"/>
      <c r="BK89" s="79"/>
      <c r="BL89" s="79"/>
      <c r="BM89" s="79"/>
      <c r="BN89" s="79"/>
      <c r="BO89" s="79"/>
      <c r="BP89" s="79"/>
      <c r="BQ89" s="79"/>
      <c r="BR89" s="79"/>
      <c r="BS89" s="79"/>
      <c r="BT89" s="79"/>
      <c r="BU89" s="79"/>
      <c r="BV89" s="79"/>
      <c r="BW89" s="79"/>
      <c r="BX89" s="79"/>
      <c r="BY89" s="79"/>
      <c r="BZ89" s="79"/>
    </row>
    <row r="90" spans="1:78" x14ac:dyDescent="0.25">
      <c r="A90" s="79">
        <f ca="1">Data_Initial!A90</f>
        <v>2</v>
      </c>
      <c r="B90" s="79" t="str">
        <f ca="1">Data_Initial!B90</f>
        <v>G2</v>
      </c>
      <c r="C90" s="79">
        <f ca="1">IFERROR(IF($B$3="On",AVERAGE(Data_Initial!C90:D90),Data_Initial!C90),"")</f>
        <v>36.629517971296551</v>
      </c>
      <c r="D90" s="79">
        <f ca="1">IFERROR(IF(D$3="","",(IF($B$3="On",IF(E$3="",AVERAGE(Data_Initial!C90:D90),AVERAGE(Data_Initial!C90:E90)),Data_Initial!D90))),"")</f>
        <v>29.324839723008168</v>
      </c>
      <c r="E90" s="79">
        <f ca="1">IFERROR(IF(E$3="","",(IF($B$3="On",IF(F$3="",AVERAGE(Data_Initial!D90:E90),AVERAGE(Data_Initial!D90:F90)),Data_Initial!E90))),"")</f>
        <v>17.799561243749402</v>
      </c>
      <c r="F90" s="79">
        <f ca="1">IFERROR(IF(F$3="","",(IF($B$3="On",IF(G$3="",AVERAGE(Data_Initial!E90:F90),AVERAGE(Data_Initial!E90:G90)),Data_Initial!F90))),"")</f>
        <v>9.4807530720263511</v>
      </c>
      <c r="G90" s="79">
        <f ca="1">IFERROR(IF(G$3="","",(IF($B$3="On",IF(H$3="",AVERAGE(Data_Initial!F90:G90),AVERAGE(Data_Initial!F90:H90)),Data_Initial!G90))),"")</f>
        <v>4.1883492226238568</v>
      </c>
      <c r="H90" s="79">
        <f ca="1">IFERROR(IF(H$3="","",(IF($B$3="On",IF(I$3="",AVERAGE(Data_Initial!G90:H90),AVERAGE(Data_Initial!G90:I90)),Data_Initial!H90))),"")</f>
        <v>1.7660530810909829</v>
      </c>
      <c r="I90" s="79">
        <f ca="1">IFERROR(IF(I$3="","",(IF($B$3="On",IF(J$3="",AVERAGE(Data_Initial!H90:I90),AVERAGE(Data_Initial!H90:J90)),Data_Initial!I90))),"")</f>
        <v>3.316418157555797E-2</v>
      </c>
      <c r="J90" s="79">
        <f ca="1">IFERROR(IF(J$3="","",(IF($B$3="On",IF(K$3="",AVERAGE(Data_Initial!I90:J90),AVERAGE(Data_Initial!I90:K90)),Data_Initial!J90))),"")</f>
        <v>0.21467107668968333</v>
      </c>
      <c r="K90" s="79">
        <f ca="1">IFERROR(IF(K$3="","",(IF($B$3="On",IF(L$3="",AVERAGE(Data_Initial!J90:K90),AVERAGE(Data_Initial!J90:L90)),Data_Initial!K90))),"")</f>
        <v>-1.3416876572390095</v>
      </c>
      <c r="L90" s="79">
        <f ca="1">IFERROR(IF(L$3="","",(IF($B$3="On",IF(M$3="",AVERAGE(Data_Initial!K90:L90),AVERAGE(Data_Initial!K90:M90)),Data_Initial!L90))),"")</f>
        <v>-3.5389218116827847</v>
      </c>
      <c r="M90" s="79">
        <f ca="1">IFERROR(IF(M$3="","",(IF($B$3="On",IF(N$3="",AVERAGE(Data_Initial!L90:M90),AVERAGE(Data_Initial!L90:N90)),Data_Initial!M90))),"")</f>
        <v>-6.5877053254440954</v>
      </c>
      <c r="N90" s="79">
        <f ca="1">IFERROR(IF(N$3="","",(IF($B$3="On",IF(O$3="",AVERAGE(Data_Initial!M90:N90),AVERAGE(Data_Initial!M90:O90)),Data_Initial!N90))),"")</f>
        <v>-7.6505834736656935</v>
      </c>
      <c r="O90" s="79">
        <f ca="1">IFERROR(IF(O$3="","",(IF($B$3="On",IF(P$3="",AVERAGE(Data_Initial!N90:O90),AVERAGE(Data_Initial!N90:P90)),Data_Initial!O90))),"")</f>
        <v>-7.8995301402433142</v>
      </c>
      <c r="P90" s="79">
        <f ca="1">IFERROR(IF(P$3="","",(IF($B$3="On",IF(Q$3="",AVERAGE(Data_Initial!O90:P90),AVERAGE(Data_Initial!O90:Q90)),Data_Initial!P90))),"")</f>
        <v>-7.6523241247712868</v>
      </c>
      <c r="Q90" s="79">
        <f ca="1">IFERROR(IF(Q$3="","",(IF($B$3="On",IF(R$3="",AVERAGE(Data_Initial!P90:Q90),AVERAGE(Data_Initial!P90:R90)),Data_Initial!Q90))),"")</f>
        <v>-7.575082478246256</v>
      </c>
      <c r="R90" s="79">
        <f ca="1">IFERROR(IF(R$3="","",(IF($B$3="On",IF(S$3="",AVERAGE(Data_Initial!Q90:R90),AVERAGE(Data_Initial!Q90:S90)),Data_Initial!R90))),"")</f>
        <v>-7.2533751893679437</v>
      </c>
      <c r="S90" s="79">
        <f ca="1">IFERROR(IF(S$3="","",(IF($B$3="On",IF(T$3="",AVERAGE(Data_Initial!R90:S90),AVERAGE(Data_Initial!R90:T90)),Data_Initial!S90))),"")</f>
        <v>-5.1171250453071497</v>
      </c>
      <c r="T90" s="79">
        <f ca="1">IFERROR(IF(T$3="","",(IF($B$3="On",IF(U$3="",AVERAGE(Data_Initial!S90:T90),AVERAGE(Data_Initial!S90:U90)),Data_Initial!T90))),"")</f>
        <v>-5.5180109683066538</v>
      </c>
      <c r="U90" s="79">
        <f ca="1">IFERROR(IF(U$3="","",(IF($B$3="On",IF(V$3="",AVERAGE(Data_Initial!T90:U90),AVERAGE(Data_Initial!T90:V90)),Data_Initial!U90))),"")</f>
        <v>-4.6971119112199666</v>
      </c>
      <c r="V90" s="79">
        <f ca="1">IFERROR(IF(V$3="","",(IF($B$3="On",IF(W$3="",AVERAGE(Data_Initial!U90:V90),AVERAGE(Data_Initial!U90:W90)),Data_Initial!V90))),"")</f>
        <v>-3.7552661117929369</v>
      </c>
      <c r="W90" s="79">
        <f ca="1">IFERROR(IF(W$3="","",(IF($B$3="On",IF(X$3="",AVERAGE(Data_Initial!V90:W90),AVERAGE(Data_Initial!V90:X90)),Data_Initial!W90))),"")</f>
        <v>2.8587041192745297</v>
      </c>
      <c r="X90" s="79">
        <f ca="1">IFERROR(IF(X$3="","",(IF($B$3="On",IF(Y$3="",AVERAGE(Data_Initial!W90:X90),AVERAGE(Data_Initial!W90:Y90)),Data_Initial!X90))),"")</f>
        <v>13.118170162070337</v>
      </c>
      <c r="Y90" s="79">
        <f ca="1">IFERROR(IF(Y$3="","",(IF($B$3="On",IF(Z$3="",AVERAGE(Data_Initial!X90:Y90),AVERAGE(Data_Initial!X90:Z90)),Data_Initial!Y90))),"")</f>
        <v>32.896799881346269</v>
      </c>
      <c r="Z90" s="79">
        <f ca="1">IFERROR(IF(Z$3="","",(IF($B$3="On",IF(AA$3="",AVERAGE(Data_Initial!Y90:Z90),AVERAGE(Data_Initial!Y90:AA90)),Data_Initial!Z90))),"")</f>
        <v>68.928263039202307</v>
      </c>
      <c r="AA90" s="79">
        <f ca="1">IFERROR(IF(AA$3="","",(IF($B$3="On",IF(AB$3="",AVERAGE(Data_Initial!Z90:AA90),AVERAGE(Data_Initial!Z90:AB90)),Data_Initial!AA90))),"")</f>
        <v>137.00008434013756</v>
      </c>
      <c r="AB90" s="79">
        <f ca="1">IFERROR(IF(AB$3="","",(IF($B$3="On",IF(AC$3="",AVERAGE(Data_Initial!AA90:AB90),AVERAGE(Data_Initial!AA90:AC90)),Data_Initial!AB90))),"")</f>
        <v>262.398351080753</v>
      </c>
      <c r="AC90" s="79">
        <f ca="1">IFERROR(IF(AC$3="","",(IF($B$3="On",IF(AD$3="",AVERAGE(Data_Initial!AB90:AC90),AVERAGE(Data_Initial!AB90:AD90)),Data_Initial!AC90))),"")</f>
        <v>477.28196442151199</v>
      </c>
      <c r="AD90" s="79">
        <f ca="1">IFERROR(IF(AD$3="","",(IF($B$3="On",IF(AE$3="",AVERAGE(Data_Initial!AC90:AD90),AVERAGE(Data_Initial!AC90:AE90)),Data_Initial!AD90))),"")</f>
        <v>825.3787367960457</v>
      </c>
      <c r="AE90" s="79">
        <f ca="1">IFERROR(IF(AE$3="","",(IF($B$3="On",IF(AF$3="",AVERAGE(Data_Initial!AD90:AE90),AVERAGE(Data_Initial!AD90:AF90)),Data_Initial!AE90))),"")</f>
        <v>1319.3794585183302</v>
      </c>
      <c r="AF90" s="79">
        <f ca="1">IFERROR(IF(AF$3="","",(IF($B$3="On",IF(AG$3="",AVERAGE(Data_Initial!AE90:AF90),AVERAGE(Data_Initial!AE90:AG90)),Data_Initial!AF90))),"")</f>
        <v>1898.3897808548666</v>
      </c>
      <c r="AG90" s="79">
        <f ca="1">IFERROR(IF(AG$3="","",(IF($B$3="On",IF(AH$3="",AVERAGE(Data_Initial!AF90:AG90),AVERAGE(Data_Initial!AF90:AH90)),Data_Initial!AG90))),"")</f>
        <v>2466.1255559348469</v>
      </c>
      <c r="AH90" s="79">
        <f ca="1">IFERROR(IF(AH$3="","",(IF($B$3="On",IF(AI$3="",AVERAGE(Data_Initial!AG90:AH90),AVERAGE(Data_Initial!AG90:AI90)),Data_Initial!AH90))),"")</f>
        <v>2932.3885990946569</v>
      </c>
      <c r="AI90" s="79">
        <f ca="1">IFERROR(IF(AI$3="","",(IF($B$3="On",IF(AJ$3="",AVERAGE(Data_Initial!AH90:AI90),AVERAGE(Data_Initial!AH90:AJ90)),Data_Initial!AI90))),"")</f>
        <v>3272.3535592251064</v>
      </c>
      <c r="AJ90" s="79">
        <f ca="1">IFERROR(IF(AJ$3="","",(IF($B$3="On",IF(AK$3="",AVERAGE(Data_Initial!AI90:AJ90),AVERAGE(Data_Initial!AI90:AK90)),Data_Initial!AJ90))),"")</f>
        <v>3495.0755420465234</v>
      </c>
      <c r="AK90" s="79">
        <f ca="1">IFERROR(IF(AK$3="","",(IF($B$3="On",IF(AL$3="",AVERAGE(Data_Initial!AJ90:AK90),AVERAGE(Data_Initial!AJ90:AL90)),Data_Initial!AK90))),"")</f>
        <v>3629.5289031990337</v>
      </c>
      <c r="AL90" s="79">
        <f ca="1">IFERROR(IF(AL$3="","",(IF($B$3="On",IF(AM$3="",AVERAGE(Data_Initial!AK90:AL90),AVERAGE(Data_Initial!AK90:AM90)),Data_Initial!AL90))),"")</f>
        <v>3713.8117867877204</v>
      </c>
      <c r="AM90" s="79">
        <f ca="1">IFERROR(IF(AM$3="","",(IF($B$3="On",IF(AN$3="",AVERAGE(Data_Initial!AL90:AM90),AVERAGE(Data_Initial!AL90:AN90)),Data_Initial!AM90))),"")</f>
        <v>3768.7107910506602</v>
      </c>
      <c r="AN90" s="79">
        <f ca="1">IFERROR(IF(AN$3="","",(IF($B$3="On",IF(AO$3="",AVERAGE(Data_Initial!AM90:AN90),AVERAGE(Data_Initial!AM90:AO90)),Data_Initial!AN90))),"")</f>
        <v>3807.5986902661098</v>
      </c>
      <c r="AO90" s="79">
        <f ca="1">IFERROR(IF(AO$3="","",(IF($B$3="On",IF(AP$3="",AVERAGE(Data_Initial!AN90:AO90),AVERAGE(Data_Initial!AN90:AP90)),Data_Initial!AO90))),"")</f>
        <v>3832.9281542290832</v>
      </c>
      <c r="AP90" s="79">
        <f ca="1">IFERROR(IF(AP$3="","",(IF($B$3="On",IF(AQ$3="",AVERAGE(Data_Initial!AO90:AP90),AVERAGE(Data_Initial!AO90:AQ90)),Data_Initial!AP90))),"")</f>
        <v>3843.3658571505948</v>
      </c>
      <c r="AQ90" s="79" t="str">
        <f>IFERROR(IF(AQ$3="","",(IF($B$3="On",IF(AR$3="",AVERAGE(Data_Initial!AP90:AQ90),AVERAGE(Data_Initial!AP90:AR90)),Data_Initial!AQ90))),"")</f>
        <v/>
      </c>
      <c r="AR90" s="79" t="str">
        <f>IFERROR(IF(AR$3="","",(IF($B$3="On",IF(AS$3="",AVERAGE(Data_Initial!AQ90:AR90),AVERAGE(Data_Initial!AQ90:AS90)),Data_Initial!AR90))),"")</f>
        <v/>
      </c>
      <c r="AS90" s="79" t="str">
        <f>IFERROR(IF(AS$3="","",(IF($B$3="On",IF(AT$3="",AVERAGE(Data_Initial!AR90:AS90),AVERAGE(Data_Initial!AR90:AT90)),Data_Initial!AS90))),"")</f>
        <v/>
      </c>
      <c r="AT90" s="79" t="str">
        <f>IFERROR(IF(AT$3="","",(IF($B$3="On",IF(AU$3="",AVERAGE(Data_Initial!AS90:AT90),AVERAGE(Data_Initial!AS90:AU90)),Data_Initial!AT90))),"")</f>
        <v/>
      </c>
      <c r="AU90" s="79" t="str">
        <f>IFERROR(IF(AU$3="","",(IF($B$3="On",IF(AV$3="",AVERAGE(Data_Initial!AT90:AU90),AVERAGE(Data_Initial!AT90:AV90)),Data_Initial!AU90))),"")</f>
        <v/>
      </c>
      <c r="AV90" s="79" t="str">
        <f>IFERROR(IF(AV$3="","",(IF($B$3="On",IF(AW$3="",AVERAGE(Data_Initial!AU90:AV90),AVERAGE(Data_Initial!AU90:AW90)),Data_Initial!AV90))),"")</f>
        <v/>
      </c>
      <c r="AW90" s="79" t="str">
        <f>IFERROR(IF(AW$3="","",(IF($B$3="On",IF(AX$3="",AVERAGE(Data_Initial!AV90:AW90),AVERAGE(Data_Initial!AV90:AX90)),Data_Initial!AW90))),"")</f>
        <v/>
      </c>
      <c r="AX90" s="79" t="str">
        <f>IFERROR(IF(AX$3="","",(IF($B$3="On",IF(AY$3="",AVERAGE(Data_Initial!AW90:AX90),AVERAGE(Data_Initial!AW90:AY90)),Data_Initial!AX90))),"")</f>
        <v/>
      </c>
      <c r="AY90" s="79" t="str">
        <f>IFERROR(IF(AY$3="","",(IF($B$3="On",IF(AZ$3="",AVERAGE(Data_Initial!AX90:AY90),AVERAGE(Data_Initial!AX90:AZ90)),Data_Initial!AY90))),"")</f>
        <v/>
      </c>
      <c r="AZ90" s="79" t="str">
        <f>IFERROR(IF(AZ$3="","",(IF($B$3="On",IF(BA$3="",AVERAGE(Data_Initial!AY90:AZ90),AVERAGE(Data_Initial!AY90:BA90)),Data_Initial!AZ90))),"")</f>
        <v/>
      </c>
      <c r="BA90" s="79"/>
      <c r="BB90" s="79"/>
      <c r="BC90" s="79"/>
      <c r="BD90" s="79"/>
      <c r="BE90" s="79"/>
      <c r="BF90" s="79"/>
      <c r="BG90" s="79"/>
      <c r="BH90" s="79"/>
      <c r="BI90" s="79"/>
      <c r="BJ90" s="79"/>
      <c r="BK90" s="79"/>
      <c r="BL90" s="79"/>
      <c r="BM90" s="79"/>
      <c r="BN90" s="79"/>
      <c r="BO90" s="79"/>
      <c r="BP90" s="79"/>
      <c r="BQ90" s="79"/>
      <c r="BR90" s="79"/>
      <c r="BS90" s="79"/>
      <c r="BT90" s="79"/>
      <c r="BU90" s="79"/>
      <c r="BV90" s="79"/>
      <c r="BW90" s="79"/>
      <c r="BX90" s="79"/>
      <c r="BY90" s="79"/>
      <c r="BZ90" s="79"/>
    </row>
    <row r="91" spans="1:78" x14ac:dyDescent="0.25">
      <c r="A91" s="79">
        <f ca="1">Data_Initial!A91</f>
        <v>2</v>
      </c>
      <c r="B91" s="79" t="str">
        <f ca="1">Data_Initial!B91</f>
        <v>H2</v>
      </c>
      <c r="C91" s="79">
        <f ca="1">IFERROR(IF($B$3="On",AVERAGE(Data_Initial!C91:D91),Data_Initial!C91),"")</f>
        <v>31.104749368213803</v>
      </c>
      <c r="D91" s="79">
        <f ca="1">IFERROR(IF(D$3="","",(IF($B$3="On",IF(E$3="",AVERAGE(Data_Initial!C91:D91),AVERAGE(Data_Initial!C91:E91)),Data_Initial!D91))),"")</f>
        <v>25.936649372873035</v>
      </c>
      <c r="E91" s="79">
        <f ca="1">IFERROR(IF(E$3="","",(IF($B$3="On",IF(F$3="",AVERAGE(Data_Initial!D91:E91),AVERAGE(Data_Initial!D91:F91)),Data_Initial!E91))),"")</f>
        <v>17.879908041592895</v>
      </c>
      <c r="F91" s="79">
        <f ca="1">IFERROR(IF(F$3="","",(IF($B$3="On",IF(G$3="",AVERAGE(Data_Initial!E91:F91),AVERAGE(Data_Initial!E91:G91)),Data_Initial!F91))),"")</f>
        <v>8.1297310082947263</v>
      </c>
      <c r="G91" s="79">
        <f ca="1">IFERROR(IF(G$3="","",(IF($B$3="On",IF(H$3="",AVERAGE(Data_Initial!F91:G91),AVERAGE(Data_Initial!F91:H91)),Data_Initial!G91))),"")</f>
        <v>3.7938736664655166</v>
      </c>
      <c r="H91" s="79">
        <f ca="1">IFERROR(IF(H$3="","",(IF($B$3="On",IF(I$3="",AVERAGE(Data_Initial!G91:H91),AVERAGE(Data_Initial!G91:I91)),Data_Initial!H91))),"")</f>
        <v>0.27971395444304664</v>
      </c>
      <c r="I91" s="79">
        <f ca="1">IFERROR(IF(I$3="","",(IF($B$3="On",IF(J$3="",AVERAGE(Data_Initial!H91:I91),AVERAGE(Data_Initial!H91:J91)),Data_Initial!I91))),"")</f>
        <v>-0.3988285753443937</v>
      </c>
      <c r="J91" s="79">
        <f ca="1">IFERROR(IF(J$3="","",(IF($B$3="On",IF(K$3="",AVERAGE(Data_Initial!I91:J91),AVERAGE(Data_Initial!I91:K91)),Data_Initial!J91))),"")</f>
        <v>-2.0078523697969404</v>
      </c>
      <c r="K91" s="79">
        <f ca="1">IFERROR(IF(K$3="","",(IF($B$3="On",IF(L$3="",AVERAGE(Data_Initial!J91:K91),AVERAGE(Data_Initial!J91:L91)),Data_Initial!K91))),"")</f>
        <v>-0.78913873178513994</v>
      </c>
      <c r="L91" s="79">
        <f ca="1">IFERROR(IF(L$3="","",(IF($B$3="On",IF(M$3="",AVERAGE(Data_Initial!K91:L91),AVERAGE(Data_Initial!K91:M91)),Data_Initial!L91))),"")</f>
        <v>-2.8179308060709158</v>
      </c>
      <c r="M91" s="79">
        <f ca="1">IFERROR(IF(M$3="","",(IF($B$3="On",IF(N$3="",AVERAGE(Data_Initial!L91:M91),AVERAGE(Data_Initial!L91:N91)),Data_Initial!M91))),"")</f>
        <v>-2.9949140502691698</v>
      </c>
      <c r="N91" s="79">
        <f ca="1">IFERROR(IF(N$3="","",(IF($B$3="On",IF(O$3="",AVERAGE(Data_Initial!M91:N91),AVERAGE(Data_Initial!M91:O91)),Data_Initial!N91))),"")</f>
        <v>-4.6010378204811504</v>
      </c>
      <c r="O91" s="79">
        <f ca="1">IFERROR(IF(O$3="","",(IF($B$3="On",IF(P$3="",AVERAGE(Data_Initial!N91:O91),AVERAGE(Data_Initial!N91:P91)),Data_Initial!O91))),"")</f>
        <v>-3.5193325246661202</v>
      </c>
      <c r="P91" s="79">
        <f ca="1">IFERROR(IF(P$3="","",(IF($B$3="On",IF(Q$3="",AVERAGE(Data_Initial!O91:P91),AVERAGE(Data_Initial!O91:Q91)),Data_Initial!P91))),"")</f>
        <v>-5.2222646103906891</v>
      </c>
      <c r="Q91" s="79">
        <f ca="1">IFERROR(IF(Q$3="","",(IF($B$3="On",IF(R$3="",AVERAGE(Data_Initial!P91:Q91),AVERAGE(Data_Initial!P91:R91)),Data_Initial!Q91))),"")</f>
        <v>-5.2652154158978801</v>
      </c>
      <c r="R91" s="79">
        <f ca="1">IFERROR(IF(R$3="","",(IF($B$3="On",IF(S$3="",AVERAGE(Data_Initial!Q91:R91),AVERAGE(Data_Initial!Q91:S91)),Data_Initial!R91))),"")</f>
        <v>-6.8474882217665263</v>
      </c>
      <c r="S91" s="79">
        <f ca="1">IFERROR(IF(S$3="","",(IF($B$3="On",IF(T$3="",AVERAGE(Data_Initial!R91:S91),AVERAGE(Data_Initial!R91:T91)),Data_Initial!S91))),"")</f>
        <v>-5.9068370518020865</v>
      </c>
      <c r="T91" s="79">
        <f ca="1">IFERROR(IF(T$3="","",(IF($B$3="On",IF(U$3="",AVERAGE(Data_Initial!S91:T91),AVERAGE(Data_Initial!S91:U91)),Data_Initial!T91))),"")</f>
        <v>-5.6241105112362666</v>
      </c>
      <c r="U91" s="79">
        <f ca="1">IFERROR(IF(U$3="","",(IF($B$3="On",IF(V$3="",AVERAGE(Data_Initial!T91:U91),AVERAGE(Data_Initial!T91:V91)),Data_Initial!U91))),"")</f>
        <v>-5.0614710589763199</v>
      </c>
      <c r="V91" s="79">
        <f ca="1">IFERROR(IF(V$3="","",(IF($B$3="On",IF(W$3="",AVERAGE(Data_Initial!U91:V91),AVERAGE(Data_Initial!U91:W91)),Data_Initial!V91))),"")</f>
        <v>-3.500930238017343</v>
      </c>
      <c r="W91" s="79">
        <f ca="1">IFERROR(IF(W$3="","",(IF($B$3="On",IF(X$3="",AVERAGE(Data_Initial!V91:W91),AVERAGE(Data_Initial!V91:X91)),Data_Initial!W91))),"")</f>
        <v>0.71602059250471728</v>
      </c>
      <c r="X91" s="79">
        <f ca="1">IFERROR(IF(X$3="","",(IF($B$3="On",IF(Y$3="",AVERAGE(Data_Initial!W91:X91),AVERAGE(Data_Initial!W91:Y91)),Data_Initial!X91))),"")</f>
        <v>12.304509508046971</v>
      </c>
      <c r="Y91" s="79">
        <f ca="1">IFERROR(IF(Y$3="","",(IF($B$3="On",IF(Z$3="",AVERAGE(Data_Initial!X91:Y91),AVERAGE(Data_Initial!X91:Z91)),Data_Initial!Y91))),"")</f>
        <v>32.407860845093637</v>
      </c>
      <c r="Z91" s="79">
        <f ca="1">IFERROR(IF(Z$3="","",(IF($B$3="On",IF(AA$3="",AVERAGE(Data_Initial!Y91:Z91),AVERAGE(Data_Initial!Y91:AA91)),Data_Initial!Z91))),"")</f>
        <v>69.8874683046689</v>
      </c>
      <c r="AA91" s="79">
        <f ca="1">IFERROR(IF(AA$3="","",(IF($B$3="On",IF(AB$3="",AVERAGE(Data_Initial!Z91:AA91),AVERAGE(Data_Initial!Z91:AB91)),Data_Initial!AA91))),"")</f>
        <v>136.89913407450169</v>
      </c>
      <c r="AB91" s="79">
        <f ca="1">IFERROR(IF(AB$3="","",(IF($B$3="On",IF(AC$3="",AVERAGE(Data_Initial!AA91:AB91),AVERAGE(Data_Initial!AA91:AC91)),Data_Initial!AB91))),"")</f>
        <v>257.81330073275564</v>
      </c>
      <c r="AC91" s="79">
        <f ca="1">IFERROR(IF(AC$3="","",(IF($B$3="On",IF(AD$3="",AVERAGE(Data_Initial!AB91:AC91),AVERAGE(Data_Initial!AB91:AD91)),Data_Initial!AC91))),"")</f>
        <v>468.70432868273673</v>
      </c>
      <c r="AD91" s="79">
        <f ca="1">IFERROR(IF(AD$3="","",(IF($B$3="On",IF(AE$3="",AVERAGE(Data_Initial!AC91:AD91),AVERAGE(Data_Initial!AC91:AE91)),Data_Initial!AD91))),"")</f>
        <v>807.13134419001392</v>
      </c>
      <c r="AE91" s="79">
        <f ca="1">IFERROR(IF(AE$3="","",(IF($B$3="On",IF(AF$3="",AVERAGE(Data_Initial!AD91:AE91),AVERAGE(Data_Initial!AD91:AF91)),Data_Initial!AE91))),"")</f>
        <v>1283.9848803788707</v>
      </c>
      <c r="AF91" s="79">
        <f ca="1">IFERROR(IF(AF$3="","",(IF($B$3="On",IF(AG$3="",AVERAGE(Data_Initial!AE91:AF91),AVERAGE(Data_Initial!AE91:AG91)),Data_Initial!AF91))),"")</f>
        <v>1827.5825085099002</v>
      </c>
      <c r="AG91" s="79">
        <f ca="1">IFERROR(IF(AG$3="","",(IF($B$3="On",IF(AH$3="",AVERAGE(Data_Initial!AF91:AG91),AVERAGE(Data_Initial!AF91:AH91)),Data_Initial!AG91))),"")</f>
        <v>2352.5099662938933</v>
      </c>
      <c r="AH91" s="79">
        <f ca="1">IFERROR(IF(AH$3="","",(IF($B$3="On",IF(AI$3="",AVERAGE(Data_Initial!AG91:AH91),AVERAGE(Data_Initial!AG91:AI91)),Data_Initial!AH91))),"")</f>
        <v>2773.7196789119066</v>
      </c>
      <c r="AI91" s="79">
        <f ca="1">IFERROR(IF(AI$3="","",(IF($B$3="On",IF(AJ$3="",AVERAGE(Data_Initial!AH91:AI91),AVERAGE(Data_Initial!AH91:AJ91)),Data_Initial!AI91))),"")</f>
        <v>3078.9825066349435</v>
      </c>
      <c r="AJ91" s="79">
        <f ca="1">IFERROR(IF(AJ$3="","",(IF($B$3="On",IF(AK$3="",AVERAGE(Data_Initial!AI91:AJ91),AVERAGE(Data_Initial!AI91:AK91)),Data_Initial!AJ91))),"")</f>
        <v>3275.4129465236306</v>
      </c>
      <c r="AK91" s="79">
        <f ca="1">IFERROR(IF(AK$3="","",(IF($B$3="On",IF(AL$3="",AVERAGE(Data_Initial!AJ91:AK91),AVERAGE(Data_Initial!AJ91:AL91)),Data_Initial!AK91))),"")</f>
        <v>3396.7714151098667</v>
      </c>
      <c r="AL91" s="79">
        <f ca="1">IFERROR(IF(AL$3="","",(IF($B$3="On",IF(AM$3="",AVERAGE(Data_Initial!AK91:AL91),AVERAGE(Data_Initial!AK91:AM91)),Data_Initial!AL91))),"")</f>
        <v>3470.7747335269669</v>
      </c>
      <c r="AM91" s="79">
        <f ca="1">IFERROR(IF(AM$3="","",(IF($B$3="On",IF(AN$3="",AVERAGE(Data_Initial!AL91:AM91),AVERAGE(Data_Initial!AL91:AN91)),Data_Initial!AM91))),"")</f>
        <v>3519.8279254192698</v>
      </c>
      <c r="AN91" s="79">
        <f ca="1">IFERROR(IF(AN$3="","",(IF($B$3="On",IF(AO$3="",AVERAGE(Data_Initial!AM91:AN91),AVERAGE(Data_Initial!AM91:AO91)),Data_Initial!AN91))),"")</f>
        <v>3549.9119809302169</v>
      </c>
      <c r="AO91" s="79">
        <f ca="1">IFERROR(IF(AO$3="","",(IF($B$3="On",IF(AP$3="",AVERAGE(Data_Initial!AN91:AO91),AVERAGE(Data_Initial!AN91:AP91)),Data_Initial!AO91))),"")</f>
        <v>3569.3898719922399</v>
      </c>
      <c r="AP91" s="79">
        <f ca="1">IFERROR(IF(AP$3="","",(IF($B$3="On",IF(AQ$3="",AVERAGE(Data_Initial!AO91:AP91),AVERAGE(Data_Initial!AO91:AQ91)),Data_Initial!AP91))),"")</f>
        <v>3575.95698411378</v>
      </c>
      <c r="AQ91" s="79" t="str">
        <f>IFERROR(IF(AQ$3="","",(IF($B$3="On",IF(AR$3="",AVERAGE(Data_Initial!AP91:AQ91),AVERAGE(Data_Initial!AP91:AR91)),Data_Initial!AQ91))),"")</f>
        <v/>
      </c>
      <c r="AR91" s="79" t="str">
        <f>IFERROR(IF(AR$3="","",(IF($B$3="On",IF(AS$3="",AVERAGE(Data_Initial!AQ91:AR91),AVERAGE(Data_Initial!AQ91:AS91)),Data_Initial!AR91))),"")</f>
        <v/>
      </c>
      <c r="AS91" s="79" t="str">
        <f>IFERROR(IF(AS$3="","",(IF($B$3="On",IF(AT$3="",AVERAGE(Data_Initial!AR91:AS91),AVERAGE(Data_Initial!AR91:AT91)),Data_Initial!AS91))),"")</f>
        <v/>
      </c>
      <c r="AT91" s="79" t="str">
        <f>IFERROR(IF(AT$3="","",(IF($B$3="On",IF(AU$3="",AVERAGE(Data_Initial!AS91:AT91),AVERAGE(Data_Initial!AS91:AU91)),Data_Initial!AT91))),"")</f>
        <v/>
      </c>
      <c r="AU91" s="79" t="str">
        <f>IFERROR(IF(AU$3="","",(IF($B$3="On",IF(AV$3="",AVERAGE(Data_Initial!AT91:AU91),AVERAGE(Data_Initial!AT91:AV91)),Data_Initial!AU91))),"")</f>
        <v/>
      </c>
      <c r="AV91" s="79" t="str">
        <f>IFERROR(IF(AV$3="","",(IF($B$3="On",IF(AW$3="",AVERAGE(Data_Initial!AU91:AV91),AVERAGE(Data_Initial!AU91:AW91)),Data_Initial!AV91))),"")</f>
        <v/>
      </c>
      <c r="AW91" s="79" t="str">
        <f>IFERROR(IF(AW$3="","",(IF($B$3="On",IF(AX$3="",AVERAGE(Data_Initial!AV91:AW91),AVERAGE(Data_Initial!AV91:AX91)),Data_Initial!AW91))),"")</f>
        <v/>
      </c>
      <c r="AX91" s="79" t="str">
        <f>IFERROR(IF(AX$3="","",(IF($B$3="On",IF(AY$3="",AVERAGE(Data_Initial!AW91:AX91),AVERAGE(Data_Initial!AW91:AY91)),Data_Initial!AX91))),"")</f>
        <v/>
      </c>
      <c r="AY91" s="79" t="str">
        <f>IFERROR(IF(AY$3="","",(IF($B$3="On",IF(AZ$3="",AVERAGE(Data_Initial!AX91:AY91),AVERAGE(Data_Initial!AX91:AZ91)),Data_Initial!AY91))),"")</f>
        <v/>
      </c>
      <c r="AZ91" s="79" t="str">
        <f>IFERROR(IF(AZ$3="","",(IF($B$3="On",IF(BA$3="",AVERAGE(Data_Initial!AY91:AZ91),AVERAGE(Data_Initial!AY91:BA91)),Data_Initial!AZ91))),"")</f>
        <v/>
      </c>
      <c r="BA91" s="79"/>
      <c r="BB91" s="79"/>
      <c r="BC91" s="79"/>
      <c r="BD91" s="79"/>
      <c r="BE91" s="79"/>
      <c r="BF91" s="79"/>
      <c r="BG91" s="79"/>
      <c r="BH91" s="79"/>
      <c r="BI91" s="79"/>
      <c r="BJ91" s="79"/>
      <c r="BK91" s="79"/>
      <c r="BL91" s="79"/>
      <c r="BM91" s="79"/>
      <c r="BN91" s="79"/>
      <c r="BO91" s="79"/>
      <c r="BP91" s="79"/>
      <c r="BQ91" s="79"/>
      <c r="BR91" s="79"/>
      <c r="BS91" s="79"/>
      <c r="BT91" s="79"/>
      <c r="BU91" s="79"/>
      <c r="BV91" s="79"/>
      <c r="BW91" s="79"/>
      <c r="BX91" s="79"/>
      <c r="BY91" s="79"/>
      <c r="BZ91" s="79"/>
    </row>
    <row r="92" spans="1:78" x14ac:dyDescent="0.25">
      <c r="A92" s="79">
        <f ca="1">Data_Initial!A92</f>
        <v>2</v>
      </c>
      <c r="B92" s="79" t="str">
        <f ca="1">Data_Initial!B92</f>
        <v>A3</v>
      </c>
      <c r="C92" s="79">
        <f ca="1">IFERROR(IF($B$3="On",AVERAGE(Data_Initial!C92:D92),Data_Initial!C92),"")</f>
        <v>16.225420754243501</v>
      </c>
      <c r="D92" s="79">
        <f ca="1">IFERROR(IF(D$3="","",(IF($B$3="On",IF(E$3="",AVERAGE(Data_Initial!C92:D92),AVERAGE(Data_Initial!C92:E92)),Data_Initial!D92))),"")</f>
        <v>14.166200467650468</v>
      </c>
      <c r="E92" s="79">
        <f ca="1">IFERROR(IF(E$3="","",(IF($B$3="On",IF(F$3="",AVERAGE(Data_Initial!D92:E92),AVERAGE(Data_Initial!D92:F92)),Data_Initial!E92))),"")</f>
        <v>12.9418188968243</v>
      </c>
      <c r="F92" s="79">
        <f ca="1">IFERROR(IF(F$3="","",(IF($B$3="On",IF(G$3="",AVERAGE(Data_Initial!E92:F92),AVERAGE(Data_Initial!E92:G92)),Data_Initial!F92))),"")</f>
        <v>8.0134563643291301</v>
      </c>
      <c r="G92" s="79">
        <f ca="1">IFERROR(IF(G$3="","",(IF($B$3="On",IF(H$3="",AVERAGE(Data_Initial!F92:G92),AVERAGE(Data_Initial!F92:H92)),Data_Initial!G92))),"")</f>
        <v>5.2963929230175504</v>
      </c>
      <c r="H92" s="79">
        <f ca="1">IFERROR(IF(H$3="","",(IF($B$3="On",IF(I$3="",AVERAGE(Data_Initial!G92:H92),AVERAGE(Data_Initial!G92:I92)),Data_Initial!H92))),"")</f>
        <v>2.7202094260202703</v>
      </c>
      <c r="I92" s="79">
        <f ca="1">IFERROR(IF(I$3="","",(IF($B$3="On",IF(J$3="",AVERAGE(Data_Initial!H92:I92),AVERAGE(Data_Initial!H92:J92)),Data_Initial!I92))),"")</f>
        <v>1.7291159823122753</v>
      </c>
      <c r="J92" s="79">
        <f ca="1">IFERROR(IF(J$3="","",(IF($B$3="On",IF(K$3="",AVERAGE(Data_Initial!I92:J92),AVERAGE(Data_Initial!I92:K92)),Data_Initial!J92))),"")</f>
        <v>1.5143544089451122</v>
      </c>
      <c r="K92" s="79">
        <f ca="1">IFERROR(IF(K$3="","",(IF($B$3="On",IF(L$3="",AVERAGE(Data_Initial!J92:K92),AVERAGE(Data_Initial!J92:L92)),Data_Initial!K92))),"")</f>
        <v>0.26572790582501199</v>
      </c>
      <c r="L92" s="79">
        <f ca="1">IFERROR(IF(L$3="","",(IF($B$3="On",IF(M$3="",AVERAGE(Data_Initial!K92:L92),AVERAGE(Data_Initial!K92:M92)),Data_Initial!L92))),"")</f>
        <v>-1.7274933624529101</v>
      </c>
      <c r="M92" s="79">
        <f ca="1">IFERROR(IF(M$3="","",(IF($B$3="On",IF(N$3="",AVERAGE(Data_Initial!L92:M92),AVERAGE(Data_Initial!L92:N92)),Data_Initial!M92))),"")</f>
        <v>-3.3217135352644331</v>
      </c>
      <c r="N92" s="79">
        <f ca="1">IFERROR(IF(N$3="","",(IF($B$3="On",IF(O$3="",AVERAGE(Data_Initial!M92:N92),AVERAGE(Data_Initial!M92:O92)),Data_Initial!N92))),"")</f>
        <v>-3.31195610131681</v>
      </c>
      <c r="O92" s="79">
        <f ca="1">IFERROR(IF(O$3="","",(IF($B$3="On",IF(P$3="",AVERAGE(Data_Initial!N92:O92),AVERAGE(Data_Initial!N92:P92)),Data_Initial!O92))),"")</f>
        <v>-2.6631416076785768</v>
      </c>
      <c r="P92" s="79">
        <f ca="1">IFERROR(IF(P$3="","",(IF($B$3="On",IF(Q$3="",AVERAGE(Data_Initial!O92:P92),AVERAGE(Data_Initial!O92:Q92)),Data_Initial!P92))),"")</f>
        <v>-2.8517887765607761</v>
      </c>
      <c r="Q92" s="79">
        <f ca="1">IFERROR(IF(Q$3="","",(IF($B$3="On",IF(R$3="",AVERAGE(Data_Initial!P92:Q92),AVERAGE(Data_Initial!P92:R92)),Data_Initial!Q92))),"")</f>
        <v>-5.0468713669370127</v>
      </c>
      <c r="R92" s="79">
        <f ca="1">IFERROR(IF(R$3="","",(IF($B$3="On",IF(S$3="",AVERAGE(Data_Initial!Q92:R92),AVERAGE(Data_Initial!Q92:S92)),Data_Initial!R92))),"")</f>
        <v>-7.3997269372348597</v>
      </c>
      <c r="S92" s="79">
        <f ca="1">IFERROR(IF(S$3="","",(IF($B$3="On",IF(T$3="",AVERAGE(Data_Initial!R92:S92),AVERAGE(Data_Initial!R92:T92)),Data_Initial!S92))),"")</f>
        <v>-10.325566047910193</v>
      </c>
      <c r="T92" s="79">
        <f ca="1">IFERROR(IF(T$3="","",(IF($B$3="On",IF(U$3="",AVERAGE(Data_Initial!S92:T92),AVERAGE(Data_Initial!S92:U92)),Data_Initial!T92))),"")</f>
        <v>-10.624346668943721</v>
      </c>
      <c r="U92" s="79">
        <f ca="1">IFERROR(IF(U$3="","",(IF($B$3="On",IF(V$3="",AVERAGE(Data_Initial!T92:U92),AVERAGE(Data_Initial!T92:V92)),Data_Initial!U92))),"")</f>
        <v>-10.524372515721986</v>
      </c>
      <c r="V92" s="79">
        <f ca="1">IFERROR(IF(V$3="","",(IF($B$3="On",IF(W$3="",AVERAGE(Data_Initial!U92:V92),AVERAGE(Data_Initial!U92:W92)),Data_Initial!V92))),"")</f>
        <v>-8.3471054363296009</v>
      </c>
      <c r="W92" s="79">
        <f ca="1">IFERROR(IF(W$3="","",(IF($B$3="On",IF(X$3="",AVERAGE(Data_Initial!V92:W92),AVERAGE(Data_Initial!V92:X92)),Data_Initial!W92))),"")</f>
        <v>-6.1999166175255525</v>
      </c>
      <c r="X92" s="79">
        <f ca="1">IFERROR(IF(X$3="","",(IF($B$3="On",IF(Y$3="",AVERAGE(Data_Initial!W92:X92),AVERAGE(Data_Initial!W92:Y92)),Data_Initial!X92))),"")</f>
        <v>-2.1906171778803896</v>
      </c>
      <c r="Y92" s="79">
        <f ca="1">IFERROR(IF(Y$3="","",(IF($B$3="On",IF(Z$3="",AVERAGE(Data_Initial!X92:Y92),AVERAGE(Data_Initial!X92:Z92)),Data_Initial!Y92))),"")</f>
        <v>4.1816087551205898</v>
      </c>
      <c r="Z92" s="79">
        <f ca="1">IFERROR(IF(Z$3="","",(IF($B$3="On",IF(AA$3="",AVERAGE(Data_Initial!Y92:Z92),AVERAGE(Data_Initial!Y92:AA92)),Data_Initial!Z92))),"")</f>
        <v>16.550521262090129</v>
      </c>
      <c r="AA92" s="79">
        <f ca="1">IFERROR(IF(AA$3="","",(IF($B$3="On",IF(AB$3="",AVERAGE(Data_Initial!Z92:AA92),AVERAGE(Data_Initial!Z92:AB92)),Data_Initial!AA92))),"")</f>
        <v>40.689000424577763</v>
      </c>
      <c r="AB92" s="79">
        <f ca="1">IFERROR(IF(AB$3="","",(IF($B$3="On",IF(AC$3="",AVERAGE(Data_Initial!AA92:AB92),AVERAGE(Data_Initial!AA92:AC92)),Data_Initial!AB92))),"")</f>
        <v>85.68546919516605</v>
      </c>
      <c r="AC92" s="79">
        <f ca="1">IFERROR(IF(AC$3="","",(IF($B$3="On",IF(AD$3="",AVERAGE(Data_Initial!AB92:AC92),AVERAGE(Data_Initial!AB92:AD92)),Data_Initial!AC92))),"")</f>
        <v>169.02325244533662</v>
      </c>
      <c r="AD92" s="79">
        <f ca="1">IFERROR(IF(AD$3="","",(IF($B$3="On",IF(AE$3="",AVERAGE(Data_Initial!AC92:AD92),AVERAGE(Data_Initial!AC92:AE92)),Data_Initial!AD92))),"")</f>
        <v>317.82390838595467</v>
      </c>
      <c r="AE92" s="79">
        <f ca="1">IFERROR(IF(AE$3="","",(IF($B$3="On",IF(AF$3="",AVERAGE(Data_Initial!AD92:AE92),AVERAGE(Data_Initial!AD92:AF92)),Data_Initial!AE92))),"")</f>
        <v>572.33626308206306</v>
      </c>
      <c r="AF92" s="79">
        <f ca="1">IFERROR(IF(AF$3="","",(IF($B$3="On",IF(AG$3="",AVERAGE(Data_Initial!AE92:AF92),AVERAGE(Data_Initial!AE92:AG92)),Data_Initial!AF92))),"")</f>
        <v>968.54011004162294</v>
      </c>
      <c r="AG92" s="79">
        <f ca="1">IFERROR(IF(AG$3="","",(IF($B$3="On",IF(AH$3="",AVERAGE(Data_Initial!AF92:AG92),AVERAGE(Data_Initial!AF92:AH92)),Data_Initial!AG92))),"")</f>
        <v>1510.1259563336605</v>
      </c>
      <c r="AH92" s="79">
        <f ca="1">IFERROR(IF(AH$3="","",(IF($B$3="On",IF(AI$3="",AVERAGE(Data_Initial!AG92:AH92),AVERAGE(Data_Initial!AG92:AI92)),Data_Initial!AH92))),"")</f>
        <v>2118.6916081001232</v>
      </c>
      <c r="AI92" s="79">
        <f ca="1">IFERROR(IF(AI$3="","",(IF($B$3="On",IF(AJ$3="",AVERAGE(Data_Initial!AH92:AI92),AVERAGE(Data_Initial!AH92:AJ92)),Data_Initial!AI92))),"")</f>
        <v>2690.2618660851099</v>
      </c>
      <c r="AJ92" s="79">
        <f ca="1">IFERROR(IF(AJ$3="","",(IF($B$3="On",IF(AK$3="",AVERAGE(Data_Initial!AI92:AJ92),AVERAGE(Data_Initial!AI92:AK92)),Data_Initial!AJ92))),"")</f>
        <v>3133.1947922225768</v>
      </c>
      <c r="AK92" s="79">
        <f ca="1">IFERROR(IF(AK$3="","",(IF($B$3="On",IF(AL$3="",AVERAGE(Data_Initial!AJ92:AK92),AVERAGE(Data_Initial!AJ92:AL92)),Data_Initial!AK92))),"")</f>
        <v>3435.0254627026566</v>
      </c>
      <c r="AL92" s="79">
        <f ca="1">IFERROR(IF(AL$3="","",(IF($B$3="On",IF(AM$3="",AVERAGE(Data_Initial!AK92:AL92),AVERAGE(Data_Initial!AK92:AM92)),Data_Initial!AL92))),"")</f>
        <v>3617.9398725461165</v>
      </c>
      <c r="AM92" s="79">
        <f ca="1">IFERROR(IF(AM$3="","",(IF($B$3="On",IF(AN$3="",AVERAGE(Data_Initial!AL92:AM92),AVERAGE(Data_Initial!AL92:AN92)),Data_Initial!AM92))),"")</f>
        <v>3727.6015943589769</v>
      </c>
      <c r="AN92" s="79">
        <f ca="1">IFERROR(IF(AN$3="","",(IF($B$3="On",IF(AO$3="",AVERAGE(Data_Initial!AM92:AN92),AVERAGE(Data_Initial!AM92:AO92)),Data_Initial!AN92))),"")</f>
        <v>3794.3875905350665</v>
      </c>
      <c r="AO92" s="79">
        <f ca="1">IFERROR(IF(AO$3="","",(IF($B$3="On",IF(AP$3="",AVERAGE(Data_Initial!AN92:AO92),AVERAGE(Data_Initial!AN92:AP92)),Data_Initial!AO92))),"")</f>
        <v>3839.0332130833399</v>
      </c>
      <c r="AP92" s="79">
        <f ca="1">IFERROR(IF(AP$3="","",(IF($B$3="On",IF(AQ$3="",AVERAGE(Data_Initial!AO92:AP92),AVERAGE(Data_Initial!AO92:AQ92)),Data_Initial!AP92))),"")</f>
        <v>3856.887312789755</v>
      </c>
      <c r="AQ92" s="79" t="str">
        <f>IFERROR(IF(AQ$3="","",(IF($B$3="On",IF(AR$3="",AVERAGE(Data_Initial!AP92:AQ92),AVERAGE(Data_Initial!AP92:AR92)),Data_Initial!AQ92))),"")</f>
        <v/>
      </c>
      <c r="AR92" s="79" t="str">
        <f>IFERROR(IF(AR$3="","",(IF($B$3="On",IF(AS$3="",AVERAGE(Data_Initial!AQ92:AR92),AVERAGE(Data_Initial!AQ92:AS92)),Data_Initial!AR92))),"")</f>
        <v/>
      </c>
      <c r="AS92" s="79" t="str">
        <f>IFERROR(IF(AS$3="","",(IF($B$3="On",IF(AT$3="",AVERAGE(Data_Initial!AR92:AS92),AVERAGE(Data_Initial!AR92:AT92)),Data_Initial!AS92))),"")</f>
        <v/>
      </c>
      <c r="AT92" s="79" t="str">
        <f>IFERROR(IF(AT$3="","",(IF($B$3="On",IF(AU$3="",AVERAGE(Data_Initial!AS92:AT92),AVERAGE(Data_Initial!AS92:AU92)),Data_Initial!AT92))),"")</f>
        <v/>
      </c>
      <c r="AU92" s="79" t="str">
        <f>IFERROR(IF(AU$3="","",(IF($B$3="On",IF(AV$3="",AVERAGE(Data_Initial!AT92:AU92),AVERAGE(Data_Initial!AT92:AV92)),Data_Initial!AU92))),"")</f>
        <v/>
      </c>
      <c r="AV92" s="79" t="str">
        <f>IFERROR(IF(AV$3="","",(IF($B$3="On",IF(AW$3="",AVERAGE(Data_Initial!AU92:AV92),AVERAGE(Data_Initial!AU92:AW92)),Data_Initial!AV92))),"")</f>
        <v/>
      </c>
      <c r="AW92" s="79" t="str">
        <f>IFERROR(IF(AW$3="","",(IF($B$3="On",IF(AX$3="",AVERAGE(Data_Initial!AV92:AW92),AVERAGE(Data_Initial!AV92:AX92)),Data_Initial!AW92))),"")</f>
        <v/>
      </c>
      <c r="AX92" s="79" t="str">
        <f>IFERROR(IF(AX$3="","",(IF($B$3="On",IF(AY$3="",AVERAGE(Data_Initial!AW92:AX92),AVERAGE(Data_Initial!AW92:AY92)),Data_Initial!AX92))),"")</f>
        <v/>
      </c>
      <c r="AY92" s="79" t="str">
        <f>IFERROR(IF(AY$3="","",(IF($B$3="On",IF(AZ$3="",AVERAGE(Data_Initial!AX92:AY92),AVERAGE(Data_Initial!AX92:AZ92)),Data_Initial!AY92))),"")</f>
        <v/>
      </c>
      <c r="AZ92" s="79" t="str">
        <f>IFERROR(IF(AZ$3="","",(IF($B$3="On",IF(BA$3="",AVERAGE(Data_Initial!AY92:AZ92),AVERAGE(Data_Initial!AY92:BA92)),Data_Initial!AZ92))),"")</f>
        <v/>
      </c>
      <c r="BA92" s="79"/>
      <c r="BB92" s="79"/>
      <c r="BC92" s="79"/>
      <c r="BD92" s="79"/>
      <c r="BE92" s="79"/>
      <c r="BF92" s="79"/>
      <c r="BG92" s="79"/>
      <c r="BH92" s="79"/>
      <c r="BI92" s="79"/>
      <c r="BJ92" s="79"/>
      <c r="BK92" s="79"/>
      <c r="BL92" s="79"/>
      <c r="BM92" s="79"/>
      <c r="BN92" s="79"/>
      <c r="BO92" s="79"/>
      <c r="BP92" s="79"/>
      <c r="BQ92" s="79"/>
      <c r="BR92" s="79"/>
      <c r="BS92" s="79"/>
      <c r="BT92" s="79"/>
      <c r="BU92" s="79"/>
      <c r="BV92" s="79"/>
      <c r="BW92" s="79"/>
      <c r="BX92" s="79"/>
      <c r="BY92" s="79"/>
      <c r="BZ92" s="79"/>
    </row>
    <row r="93" spans="1:78" x14ac:dyDescent="0.25">
      <c r="A93" s="79">
        <f ca="1">Data_Initial!A93</f>
        <v>2</v>
      </c>
      <c r="B93" s="79" t="str">
        <f ca="1">Data_Initial!B93</f>
        <v>B3</v>
      </c>
      <c r="C93" s="79">
        <f ca="1">IFERROR(IF($B$3="On",AVERAGE(Data_Initial!C93:D93),Data_Initial!C93),"")</f>
        <v>3.6058147579092301</v>
      </c>
      <c r="D93" s="79">
        <f ca="1">IFERROR(IF(D$3="","",(IF($B$3="On",IF(E$3="",AVERAGE(Data_Initial!C93:D93),AVERAGE(Data_Initial!C93:E93)),Data_Initial!D93))),"")</f>
        <v>5.1964800406334062</v>
      </c>
      <c r="E93" s="79">
        <f ca="1">IFERROR(IF(E$3="","",(IF($B$3="On",IF(F$3="",AVERAGE(Data_Initial!D93:E93),AVERAGE(Data_Initial!D93:F93)),Data_Initial!E93))),"")</f>
        <v>4.426157515343216</v>
      </c>
      <c r="F93" s="79">
        <f ca="1">IFERROR(IF(F$3="","",(IF($B$3="On",IF(G$3="",AVERAGE(Data_Initial!E93:F93),AVERAGE(Data_Initial!E93:G93)),Data_Initial!F93))),"")</f>
        <v>3.8635551465407203</v>
      </c>
      <c r="G93" s="79">
        <f ca="1">IFERROR(IF(G$3="","",(IF($B$3="On",IF(H$3="",AVERAGE(Data_Initial!F93:G93),AVERAGE(Data_Initial!F93:H93)),Data_Initial!G93))),"")</f>
        <v>0.59946570237055352</v>
      </c>
      <c r="H93" s="79">
        <f ca="1">IFERROR(IF(H$3="","",(IF($B$3="On",IF(I$3="",AVERAGE(Data_Initial!G93:H93),AVERAGE(Data_Initial!G93:I93)),Data_Initial!H93))),"")</f>
        <v>0.6986020080298635</v>
      </c>
      <c r="I93" s="79">
        <f ca="1">IFERROR(IF(I$3="","",(IF($B$3="On",IF(J$3="",AVERAGE(Data_Initial!H93:I93),AVERAGE(Data_Initial!H93:J93)),Data_Initial!I93))),"")</f>
        <v>-0.13698882057800366</v>
      </c>
      <c r="J93" s="79">
        <f ca="1">IFERROR(IF(J$3="","",(IF($B$3="On",IF(K$3="",AVERAGE(Data_Initial!I93:J93),AVERAGE(Data_Initial!I93:K93)),Data_Initial!J93))),"")</f>
        <v>1.3533960434717995E-2</v>
      </c>
      <c r="K93" s="79">
        <f ca="1">IFERROR(IF(K$3="","",(IF($B$3="On",IF(L$3="",AVERAGE(Data_Initial!J93:K93),AVERAGE(Data_Initial!J93:L93)),Data_Initial!K93))),"")</f>
        <v>-0.13942874943359196</v>
      </c>
      <c r="L93" s="79">
        <f ca="1">IFERROR(IF(L$3="","",(IF($B$3="On",IF(M$3="",AVERAGE(Data_Initial!K93:L93),AVERAGE(Data_Initial!K93:M93)),Data_Initial!L93))),"")</f>
        <v>-5.8395944933636611E-2</v>
      </c>
      <c r="M93" s="79">
        <f ca="1">IFERROR(IF(M$3="","",(IF($B$3="On",IF(N$3="",AVERAGE(Data_Initial!L93:M93),AVERAGE(Data_Initial!L93:N93)),Data_Initial!M93))),"")</f>
        <v>0.14082607432040536</v>
      </c>
      <c r="N93" s="79">
        <f ca="1">IFERROR(IF(N$3="","",(IF($B$3="On",IF(O$3="",AVERAGE(Data_Initial!M93:N93),AVERAGE(Data_Initial!M93:O93)),Data_Initial!N93))),"")</f>
        <v>-1.2031309523677012</v>
      </c>
      <c r="O93" s="79">
        <f ca="1">IFERROR(IF(O$3="","",(IF($B$3="On",IF(P$3="",AVERAGE(Data_Initial!N93:O93),AVERAGE(Data_Initial!N93:P93)),Data_Initial!O93))),"")</f>
        <v>-2.121375799404936</v>
      </c>
      <c r="P93" s="79">
        <f ca="1">IFERROR(IF(P$3="","",(IF($B$3="On",IF(Q$3="",AVERAGE(Data_Initial!O93:P93),AVERAGE(Data_Initial!O93:Q93)),Data_Initial!P93))),"")</f>
        <v>-1.7321187845022921</v>
      </c>
      <c r="Q93" s="79">
        <f ca="1">IFERROR(IF(Q$3="","",(IF($B$3="On",IF(R$3="",AVERAGE(Data_Initial!P93:Q93),AVERAGE(Data_Initial!P93:R93)),Data_Initial!Q93))),"")</f>
        <v>-1.508771024363192</v>
      </c>
      <c r="R93" s="79">
        <f ca="1">IFERROR(IF(R$3="","",(IF($B$3="On",IF(S$3="",AVERAGE(Data_Initial!Q93:R93),AVERAGE(Data_Initial!Q93:S93)),Data_Initial!R93))),"")</f>
        <v>-2.6427275086184654</v>
      </c>
      <c r="S93" s="79">
        <f ca="1">IFERROR(IF(S$3="","",(IF($B$3="On",IF(T$3="",AVERAGE(Data_Initial!R93:S93),AVERAGE(Data_Initial!R93:T93)),Data_Initial!S93))),"")</f>
        <v>-4.0950798677625571</v>
      </c>
      <c r="T93" s="79">
        <f ca="1">IFERROR(IF(T$3="","",(IF($B$3="On",IF(U$3="",AVERAGE(Data_Initial!S93:T93),AVERAGE(Data_Initial!S93:U93)),Data_Initial!T93))),"")</f>
        <v>-4.8411849972940235</v>
      </c>
      <c r="U93" s="79">
        <f ca="1">IFERROR(IF(U$3="","",(IF($B$3="On",IF(V$3="",AVERAGE(Data_Initial!T93:U93),AVERAGE(Data_Initial!T93:V93)),Data_Initial!U93))),"")</f>
        <v>-3.7831402560877936</v>
      </c>
      <c r="V93" s="79">
        <f ca="1">IFERROR(IF(V$3="","",(IF($B$3="On",IF(W$3="",AVERAGE(Data_Initial!U93:V93),AVERAGE(Data_Initial!U93:W93)),Data_Initial!V93))),"")</f>
        <v>-4.3984362109698267</v>
      </c>
      <c r="W93" s="79">
        <f ca="1">IFERROR(IF(W$3="","",(IF($B$3="On",IF(X$3="",AVERAGE(Data_Initial!V93:W93),AVERAGE(Data_Initial!V93:X93)),Data_Initial!W93))),"")</f>
        <v>-2.7216136600218319</v>
      </c>
      <c r="X93" s="79">
        <f ca="1">IFERROR(IF(X$3="","",(IF($B$3="On",IF(Y$3="",AVERAGE(Data_Initial!W93:X93),AVERAGE(Data_Initial!W93:Y93)),Data_Initial!X93))),"")</f>
        <v>0.35173554781158484</v>
      </c>
      <c r="Y93" s="79">
        <f ca="1">IFERROR(IF(Y$3="","",(IF($B$3="On",IF(Z$3="",AVERAGE(Data_Initial!X93:Y93),AVERAGE(Data_Initial!X93:Z93)),Data_Initial!Y93))),"")</f>
        <v>7.9264413008812147</v>
      </c>
      <c r="Z93" s="79">
        <f ca="1">IFERROR(IF(Z$3="","",(IF($B$3="On",IF(AA$3="",AVERAGE(Data_Initial!Y93:Z93),AVERAGE(Data_Initial!Y93:AA93)),Data_Initial!Z93))),"")</f>
        <v>21.914687156785302</v>
      </c>
      <c r="AA93" s="79">
        <f ca="1">IFERROR(IF(AA$3="","",(IF($B$3="On",IF(AB$3="",AVERAGE(Data_Initial!Z93:AA93),AVERAGE(Data_Initial!Z93:AB93)),Data_Initial!AA93))),"")</f>
        <v>49.099099472270133</v>
      </c>
      <c r="AB93" s="79">
        <f ca="1">IFERROR(IF(AB$3="","",(IF($B$3="On",IF(AC$3="",AVERAGE(Data_Initial!AA93:AB93),AVERAGE(Data_Initial!AA93:AC93)),Data_Initial!AB93))),"")</f>
        <v>101.34888968482846</v>
      </c>
      <c r="AC93" s="79">
        <f ca="1">IFERROR(IF(AC$3="","",(IF($B$3="On",IF(AD$3="",AVERAGE(Data_Initial!AB93:AC93),AVERAGE(Data_Initial!AB93:AD93)),Data_Initial!AC93))),"")</f>
        <v>198.48342327604095</v>
      </c>
      <c r="AD93" s="79">
        <f ca="1">IFERROR(IF(AD$3="","",(IF($B$3="On",IF(AE$3="",AVERAGE(Data_Initial!AC93:AD93),AVERAGE(Data_Initial!AC93:AE93)),Data_Initial!AD93))),"")</f>
        <v>369.76312309111972</v>
      </c>
      <c r="AE93" s="79">
        <f ca="1">IFERROR(IF(AE$3="","",(IF($B$3="On",IF(AF$3="",AVERAGE(Data_Initial!AD93:AE93),AVERAGE(Data_Initial!AD93:AF93)),Data_Initial!AE93))),"")</f>
        <v>655.65784028047472</v>
      </c>
      <c r="AF93" s="79">
        <f ca="1">IFERROR(IF(AF$3="","",(IF($B$3="On",IF(AG$3="",AVERAGE(Data_Initial!AE93:AF93),AVERAGE(Data_Initial!AE93:AG93)),Data_Initial!AF93))),"")</f>
        <v>1095.3688690131007</v>
      </c>
      <c r="AG93" s="79">
        <f ca="1">IFERROR(IF(AG$3="","",(IF($B$3="On",IF(AH$3="",AVERAGE(Data_Initial!AF93:AG93),AVERAGE(Data_Initial!AF93:AH93)),Data_Initial!AG93))),"")</f>
        <v>1674.0039701051799</v>
      </c>
      <c r="AH93" s="79">
        <f ca="1">IFERROR(IF(AH$3="","",(IF($B$3="On",IF(AI$3="",AVERAGE(Data_Initial!AG93:AH93),AVERAGE(Data_Initial!AG93:AI93)),Data_Initial!AH93))),"")</f>
        <v>2307.9096704301301</v>
      </c>
      <c r="AI93" s="79">
        <f ca="1">IFERROR(IF(AI$3="","",(IF($B$3="On",IF(AJ$3="",AVERAGE(Data_Initial!AH93:AI93),AVERAGE(Data_Initial!AH93:AJ93)),Data_Initial!AI93))),"")</f>
        <v>2880.6504369421832</v>
      </c>
      <c r="AJ93" s="79">
        <f ca="1">IFERROR(IF(AJ$3="","",(IF($B$3="On",IF(AK$3="",AVERAGE(Data_Initial!AI93:AJ93),AVERAGE(Data_Initial!AI93:AK93)),Data_Initial!AJ93))),"")</f>
        <v>3318.4711581360266</v>
      </c>
      <c r="AK93" s="79">
        <f ca="1">IFERROR(IF(AK$3="","",(IF($B$3="On",IF(AL$3="",AVERAGE(Data_Initial!AJ93:AK93),AVERAGE(Data_Initial!AJ93:AL93)),Data_Initial!AK93))),"")</f>
        <v>3607.3847470843302</v>
      </c>
      <c r="AL93" s="79">
        <f ca="1">IFERROR(IF(AL$3="","",(IF($B$3="On",IF(AM$3="",AVERAGE(Data_Initial!AK93:AL93),AVERAGE(Data_Initial!AK93:AM93)),Data_Initial!AL93))),"")</f>
        <v>3779.8235911544598</v>
      </c>
      <c r="AM93" s="79">
        <f ca="1">IFERROR(IF(AM$3="","",(IF($B$3="On",IF(AN$3="",AVERAGE(Data_Initial!AL93:AM93),AVERAGE(Data_Initial!AL93:AN93)),Data_Initial!AM93))),"")</f>
        <v>3880.4558325762432</v>
      </c>
      <c r="AN93" s="79">
        <f ca="1">IFERROR(IF(AN$3="","",(IF($B$3="On",IF(AO$3="",AVERAGE(Data_Initial!AM93:AN93),AVERAGE(Data_Initial!AM93:AO93)),Data_Initial!AN93))),"")</f>
        <v>3947.1396165651531</v>
      </c>
      <c r="AO93" s="79">
        <f ca="1">IFERROR(IF(AO$3="","",(IF($B$3="On",IF(AP$3="",AVERAGE(Data_Initial!AN93:AO93),AVERAGE(Data_Initial!AN93:AP93)),Data_Initial!AO93))),"")</f>
        <v>3996.1446565780134</v>
      </c>
      <c r="AP93" s="79">
        <f ca="1">IFERROR(IF(AP$3="","",(IF($B$3="On",IF(AQ$3="",AVERAGE(Data_Initial!AO93:AP93),AVERAGE(Data_Initial!AO93:AQ93)),Data_Initial!AP93))),"")</f>
        <v>4018.0458387296649</v>
      </c>
      <c r="AQ93" s="79" t="str">
        <f>IFERROR(IF(AQ$3="","",(IF($B$3="On",IF(AR$3="",AVERAGE(Data_Initial!AP93:AQ93),AVERAGE(Data_Initial!AP93:AR93)),Data_Initial!AQ93))),"")</f>
        <v/>
      </c>
      <c r="AR93" s="79" t="str">
        <f>IFERROR(IF(AR$3="","",(IF($B$3="On",IF(AS$3="",AVERAGE(Data_Initial!AQ93:AR93),AVERAGE(Data_Initial!AQ93:AS93)),Data_Initial!AR93))),"")</f>
        <v/>
      </c>
      <c r="AS93" s="79" t="str">
        <f>IFERROR(IF(AS$3="","",(IF($B$3="On",IF(AT$3="",AVERAGE(Data_Initial!AR93:AS93),AVERAGE(Data_Initial!AR93:AT93)),Data_Initial!AS93))),"")</f>
        <v/>
      </c>
      <c r="AT93" s="79" t="str">
        <f>IFERROR(IF(AT$3="","",(IF($B$3="On",IF(AU$3="",AVERAGE(Data_Initial!AS93:AT93),AVERAGE(Data_Initial!AS93:AU93)),Data_Initial!AT93))),"")</f>
        <v/>
      </c>
      <c r="AU93" s="79" t="str">
        <f>IFERROR(IF(AU$3="","",(IF($B$3="On",IF(AV$3="",AVERAGE(Data_Initial!AT93:AU93),AVERAGE(Data_Initial!AT93:AV93)),Data_Initial!AU93))),"")</f>
        <v/>
      </c>
      <c r="AV93" s="79" t="str">
        <f>IFERROR(IF(AV$3="","",(IF($B$3="On",IF(AW$3="",AVERAGE(Data_Initial!AU93:AV93),AVERAGE(Data_Initial!AU93:AW93)),Data_Initial!AV93))),"")</f>
        <v/>
      </c>
      <c r="AW93" s="79" t="str">
        <f>IFERROR(IF(AW$3="","",(IF($B$3="On",IF(AX$3="",AVERAGE(Data_Initial!AV93:AW93),AVERAGE(Data_Initial!AV93:AX93)),Data_Initial!AW93))),"")</f>
        <v/>
      </c>
      <c r="AX93" s="79" t="str">
        <f>IFERROR(IF(AX$3="","",(IF($B$3="On",IF(AY$3="",AVERAGE(Data_Initial!AW93:AX93),AVERAGE(Data_Initial!AW93:AY93)),Data_Initial!AX93))),"")</f>
        <v/>
      </c>
      <c r="AY93" s="79" t="str">
        <f>IFERROR(IF(AY$3="","",(IF($B$3="On",IF(AZ$3="",AVERAGE(Data_Initial!AX93:AY93),AVERAGE(Data_Initial!AX93:AZ93)),Data_Initial!AY93))),"")</f>
        <v/>
      </c>
      <c r="AZ93" s="79" t="str">
        <f>IFERROR(IF(AZ$3="","",(IF($B$3="On",IF(BA$3="",AVERAGE(Data_Initial!AY93:AZ93),AVERAGE(Data_Initial!AY93:BA93)),Data_Initial!AZ93))),"")</f>
        <v/>
      </c>
      <c r="BA93" s="79"/>
      <c r="BB93" s="79"/>
      <c r="BC93" s="79"/>
      <c r="BD93" s="79"/>
      <c r="BE93" s="79"/>
      <c r="BF93" s="79"/>
      <c r="BG93" s="79"/>
      <c r="BH93" s="79"/>
      <c r="BI93" s="79"/>
      <c r="BJ93" s="79"/>
      <c r="BK93" s="79"/>
      <c r="BL93" s="79"/>
      <c r="BM93" s="79"/>
      <c r="BN93" s="79"/>
      <c r="BO93" s="79"/>
      <c r="BP93" s="79"/>
      <c r="BQ93" s="79"/>
      <c r="BR93" s="79"/>
      <c r="BS93" s="79"/>
      <c r="BT93" s="79"/>
      <c r="BU93" s="79"/>
      <c r="BV93" s="79"/>
      <c r="BW93" s="79"/>
      <c r="BX93" s="79"/>
      <c r="BY93" s="79"/>
      <c r="BZ93" s="79"/>
    </row>
    <row r="94" spans="1:78" x14ac:dyDescent="0.25">
      <c r="A94" s="79">
        <f ca="1">Data_Initial!A94</f>
        <v>2</v>
      </c>
      <c r="B94" s="79" t="str">
        <f ca="1">Data_Initial!B94</f>
        <v>C3</v>
      </c>
      <c r="C94" s="79">
        <f ca="1">IFERROR(IF($B$3="On",AVERAGE(Data_Initial!C94:D94),Data_Initial!C94),"")</f>
        <v>5.2883481823614602</v>
      </c>
      <c r="D94" s="79">
        <f ca="1">IFERROR(IF(D$3="","",(IF($B$3="On",IF(E$3="",AVERAGE(Data_Initial!C94:D94),AVERAGE(Data_Initial!C94:E94)),Data_Initial!D94))),"")</f>
        <v>5.0592566553979532</v>
      </c>
      <c r="E94" s="79">
        <f ca="1">IFERROR(IF(E$3="","",(IF($B$3="On",IF(F$3="",AVERAGE(Data_Initial!D94:E94),AVERAGE(Data_Initial!D94:F94)),Data_Initial!E94))),"")</f>
        <v>5.8628858431420667</v>
      </c>
      <c r="F94" s="79">
        <f ca="1">IFERROR(IF(F$3="","",(IF($B$3="On",IF(G$3="",AVERAGE(Data_Initial!E94:F94),AVERAGE(Data_Initial!E94:G94)),Data_Initial!F94))),"")</f>
        <v>4.4499431828091165</v>
      </c>
      <c r="G94" s="79">
        <f ca="1">IFERROR(IF(G$3="","",(IF($B$3="On",IF(H$3="",AVERAGE(Data_Initial!F94:G94),AVERAGE(Data_Initial!F94:H94)),Data_Initial!G94))),"")</f>
        <v>3.3803814427518168</v>
      </c>
      <c r="H94" s="79">
        <f ca="1">IFERROR(IF(H$3="","",(IF($B$3="On",IF(I$3="",AVERAGE(Data_Initial!G94:H94),AVERAGE(Data_Initial!G94:I94)),Data_Initial!H94))),"")</f>
        <v>2.4381068843948337</v>
      </c>
      <c r="I94" s="79">
        <f ca="1">IFERROR(IF(I$3="","",(IF($B$3="On",IF(J$3="",AVERAGE(Data_Initial!H94:I94),AVERAGE(Data_Initial!H94:J94)),Data_Initial!I94))),"")</f>
        <v>2.2482204339844434</v>
      </c>
      <c r="J94" s="79">
        <f ca="1">IFERROR(IF(J$3="","",(IF($B$3="On",IF(K$3="",AVERAGE(Data_Initial!I94:J94),AVERAGE(Data_Initial!I94:K94)),Data_Initial!J94))),"")</f>
        <v>2.4680927905371099</v>
      </c>
      <c r="K94" s="79">
        <f ca="1">IFERROR(IF(K$3="","",(IF($B$3="On",IF(L$3="",AVERAGE(Data_Initial!J94:K94),AVERAGE(Data_Initial!J94:L94)),Data_Initial!K94))),"")</f>
        <v>2.0216480613985364</v>
      </c>
      <c r="L94" s="79">
        <f ca="1">IFERROR(IF(L$3="","",(IF($B$3="On",IF(M$3="",AVERAGE(Data_Initial!K94:L94),AVERAGE(Data_Initial!K94:M94)),Data_Initial!L94))),"")</f>
        <v>1.1971154220276128</v>
      </c>
      <c r="M94" s="79">
        <f ca="1">IFERROR(IF(M$3="","",(IF($B$3="On",IF(N$3="",AVERAGE(Data_Initial!L94:M94),AVERAGE(Data_Initial!L94:N94)),Data_Initial!M94))),"")</f>
        <v>1.4139505061546043E-2</v>
      </c>
      <c r="N94" s="79">
        <f ca="1">IFERROR(IF(N$3="","",(IF($B$3="On",IF(O$3="",AVERAGE(Data_Initial!M94:N94),AVERAGE(Data_Initial!M94:O94)),Data_Initial!N94))),"")</f>
        <v>-1.3196607345900406</v>
      </c>
      <c r="O94" s="79">
        <f ca="1">IFERROR(IF(O$3="","",(IF($B$3="On",IF(P$3="",AVERAGE(Data_Initial!N94:O94),AVERAGE(Data_Initial!N94:P94)),Data_Initial!O94))),"")</f>
        <v>-1.9074845648059033</v>
      </c>
      <c r="P94" s="79">
        <f ca="1">IFERROR(IF(P$3="","",(IF($B$3="On",IF(Q$3="",AVERAGE(Data_Initial!O94:P94),AVERAGE(Data_Initial!O94:Q94)),Data_Initial!P94))),"")</f>
        <v>-1.6353832605700525</v>
      </c>
      <c r="Q94" s="79">
        <f ca="1">IFERROR(IF(Q$3="","",(IF($B$3="On",IF(R$3="",AVERAGE(Data_Initial!P94:Q94),AVERAGE(Data_Initial!P94:R94)),Data_Initial!Q94))),"")</f>
        <v>-3.5068709908762994</v>
      </c>
      <c r="R94" s="79">
        <f ca="1">IFERROR(IF(R$3="","",(IF($B$3="On",IF(S$3="",AVERAGE(Data_Initial!Q94:R94),AVERAGE(Data_Initial!Q94:S94)),Data_Initial!R94))),"")</f>
        <v>-4.2617706530932091</v>
      </c>
      <c r="S94" s="79">
        <f ca="1">IFERROR(IF(S$3="","",(IF($B$3="On",IF(T$3="",AVERAGE(Data_Initial!R94:S94),AVERAGE(Data_Initial!R94:T94)),Data_Initial!S94))),"")</f>
        <v>-5.7226222075161504</v>
      </c>
      <c r="T94" s="79">
        <f ca="1">IFERROR(IF(T$3="","",(IF($B$3="On",IF(U$3="",AVERAGE(Data_Initial!S94:T94),AVERAGE(Data_Initial!S94:U94)),Data_Initial!T94))),"")</f>
        <v>-6.0656552326895508</v>
      </c>
      <c r="U94" s="79">
        <f ca="1">IFERROR(IF(U$3="","",(IF($B$3="On",IF(V$3="",AVERAGE(Data_Initial!T94:U94),AVERAGE(Data_Initial!T94:V94)),Data_Initial!U94))),"")</f>
        <v>-7.1166393919314332</v>
      </c>
      <c r="V94" s="79">
        <f ca="1">IFERROR(IF(V$3="","",(IF($B$3="On",IF(W$3="",AVERAGE(Data_Initial!U94:V94),AVERAGE(Data_Initial!U94:W94)),Data_Initial!V94))),"")</f>
        <v>-8.7958424477660557</v>
      </c>
      <c r="W94" s="79">
        <f ca="1">IFERROR(IF(W$3="","",(IF($B$3="On",IF(X$3="",AVERAGE(Data_Initial!V94:W94),AVERAGE(Data_Initial!V94:X94)),Data_Initial!W94))),"")</f>
        <v>-7.2780363084266293</v>
      </c>
      <c r="X94" s="79">
        <f ca="1">IFERROR(IF(X$3="","",(IF($B$3="On",IF(Y$3="",AVERAGE(Data_Initial!W94:X94),AVERAGE(Data_Initial!W94:Y94)),Data_Initial!X94))),"")</f>
        <v>-3.1215098459724637</v>
      </c>
      <c r="Y94" s="79">
        <f ca="1">IFERROR(IF(Y$3="","",(IF($B$3="On",IF(Z$3="",AVERAGE(Data_Initial!X94:Y94),AVERAGE(Data_Initial!X94:Z94)),Data_Initial!Y94))),"")</f>
        <v>2.9354906686650502</v>
      </c>
      <c r="Z94" s="79">
        <f ca="1">IFERROR(IF(Z$3="","",(IF($B$3="On",IF(AA$3="",AVERAGE(Data_Initial!Y94:Z94),AVERAGE(Data_Initial!Y94:AA94)),Data_Initial!Z94))),"")</f>
        <v>13.772933272931077</v>
      </c>
      <c r="AA94" s="79">
        <f ca="1">IFERROR(IF(AA$3="","",(IF($B$3="On",IF(AB$3="",AVERAGE(Data_Initial!Z94:AA94),AVERAGE(Data_Initial!Z94:AB94)),Data_Initial!AA94))),"")</f>
        <v>33.537694604159114</v>
      </c>
      <c r="AB94" s="79">
        <f ca="1">IFERROR(IF(AB$3="","",(IF($B$3="On",IF(AC$3="",AVERAGE(Data_Initial!AA94:AB94),AVERAGE(Data_Initial!AA94:AC94)),Data_Initial!AB94))),"")</f>
        <v>77.139016379926034</v>
      </c>
      <c r="AC94" s="79">
        <f ca="1">IFERROR(IF(AC$3="","",(IF($B$3="On",IF(AD$3="",AVERAGE(Data_Initial!AB94:AC94),AVERAGE(Data_Initial!AB94:AD94)),Data_Initial!AC94))),"")</f>
        <v>159.30105251492503</v>
      </c>
      <c r="AD94" s="79">
        <f ca="1">IFERROR(IF(AD$3="","",(IF($B$3="On",IF(AE$3="",AVERAGE(Data_Initial!AC94:AD94),AVERAGE(Data_Initial!AC94:AE94)),Data_Initial!AD94))),"")</f>
        <v>315.18949333780597</v>
      </c>
      <c r="AE94" s="79">
        <f ca="1">IFERROR(IF(AE$3="","",(IF($B$3="On",IF(AF$3="",AVERAGE(Data_Initial!AD94:AE94),AVERAGE(Data_Initial!AD94:AF94)),Data_Initial!AE94))),"")</f>
        <v>590.05252246578766</v>
      </c>
      <c r="AF94" s="79">
        <f ca="1">IFERROR(IF(AF$3="","",(IF($B$3="On",IF(AG$3="",AVERAGE(Data_Initial!AE94:AF94),AVERAGE(Data_Initial!AE94:AG94)),Data_Initial!AF94))),"")</f>
        <v>1036.4108367656172</v>
      </c>
      <c r="AG94" s="79">
        <f ca="1">IFERROR(IF(AG$3="","",(IF($B$3="On",IF(AH$3="",AVERAGE(Data_Initial!AF94:AG94),AVERAGE(Data_Initial!AF94:AH94)),Data_Initial!AG94))),"")</f>
        <v>1645.376557386064</v>
      </c>
      <c r="AH94" s="79">
        <f ca="1">IFERROR(IF(AH$3="","",(IF($B$3="On",IF(AI$3="",AVERAGE(Data_Initial!AG94:AH94),AVERAGE(Data_Initial!AG94:AI94)),Data_Initial!AH94))),"")</f>
        <v>2323.8696218952468</v>
      </c>
      <c r="AI94" s="79">
        <f ca="1">IFERROR(IF(AI$3="","",(IF($B$3="On",IF(AJ$3="",AVERAGE(Data_Initial!AH94:AI94),AVERAGE(Data_Initial!AH94:AJ94)),Data_Initial!AI94))),"")</f>
        <v>2947.3473045015198</v>
      </c>
      <c r="AJ94" s="79">
        <f ca="1">IFERROR(IF(AJ$3="","",(IF($B$3="On",IF(AK$3="",AVERAGE(Data_Initial!AI94:AJ94),AVERAGE(Data_Initial!AI94:AK94)),Data_Initial!AJ94))),"")</f>
        <v>3419.3245414784233</v>
      </c>
      <c r="AK94" s="79">
        <f ca="1">IFERROR(IF(AK$3="","",(IF($B$3="On",IF(AL$3="",AVERAGE(Data_Initial!AJ94:AK94),AVERAGE(Data_Initial!AJ94:AL94)),Data_Initial!AK94))),"")</f>
        <v>3736.4235742141968</v>
      </c>
      <c r="AL94" s="79">
        <f ca="1">IFERROR(IF(AL$3="","",(IF($B$3="On",IF(AM$3="",AVERAGE(Data_Initial!AK94:AL94),AVERAGE(Data_Initial!AK94:AM94)),Data_Initial!AL94))),"")</f>
        <v>3922.0102619109934</v>
      </c>
      <c r="AM94" s="79">
        <f ca="1">IFERROR(IF(AM$3="","",(IF($B$3="On",IF(AN$3="",AVERAGE(Data_Initial!AL94:AM94),AVERAGE(Data_Initial!AL94:AN94)),Data_Initial!AM94))),"")</f>
        <v>4033.6448530490939</v>
      </c>
      <c r="AN94" s="79">
        <f ca="1">IFERROR(IF(AN$3="","",(IF($B$3="On",IF(AO$3="",AVERAGE(Data_Initial!AM94:AN94),AVERAGE(Data_Initial!AM94:AO94)),Data_Initial!AN94))),"")</f>
        <v>4102.0237524506892</v>
      </c>
      <c r="AO94" s="79">
        <f ca="1">IFERROR(IF(AO$3="","",(IF($B$3="On",IF(AP$3="",AVERAGE(Data_Initial!AN94:AO94),AVERAGE(Data_Initial!AN94:AP94)),Data_Initial!AO94))),"")</f>
        <v>4154.2134343610032</v>
      </c>
      <c r="AP94" s="79">
        <f ca="1">IFERROR(IF(AP$3="","",(IF($B$3="On",IF(AQ$3="",AVERAGE(Data_Initial!AO94:AP94),AVERAGE(Data_Initial!AO94:AQ94)),Data_Initial!AP94))),"")</f>
        <v>4176.4795687315946</v>
      </c>
      <c r="AQ94" s="79" t="str">
        <f>IFERROR(IF(AQ$3="","",(IF($B$3="On",IF(AR$3="",AVERAGE(Data_Initial!AP94:AQ94),AVERAGE(Data_Initial!AP94:AR94)),Data_Initial!AQ94))),"")</f>
        <v/>
      </c>
      <c r="AR94" s="79" t="str">
        <f>IFERROR(IF(AR$3="","",(IF($B$3="On",IF(AS$3="",AVERAGE(Data_Initial!AQ94:AR94),AVERAGE(Data_Initial!AQ94:AS94)),Data_Initial!AR94))),"")</f>
        <v/>
      </c>
      <c r="AS94" s="79" t="str">
        <f>IFERROR(IF(AS$3="","",(IF($B$3="On",IF(AT$3="",AVERAGE(Data_Initial!AR94:AS94),AVERAGE(Data_Initial!AR94:AT94)),Data_Initial!AS94))),"")</f>
        <v/>
      </c>
      <c r="AT94" s="79" t="str">
        <f>IFERROR(IF(AT$3="","",(IF($B$3="On",IF(AU$3="",AVERAGE(Data_Initial!AS94:AT94),AVERAGE(Data_Initial!AS94:AU94)),Data_Initial!AT94))),"")</f>
        <v/>
      </c>
      <c r="AU94" s="79" t="str">
        <f>IFERROR(IF(AU$3="","",(IF($B$3="On",IF(AV$3="",AVERAGE(Data_Initial!AT94:AU94),AVERAGE(Data_Initial!AT94:AV94)),Data_Initial!AU94))),"")</f>
        <v/>
      </c>
      <c r="AV94" s="79" t="str">
        <f>IFERROR(IF(AV$3="","",(IF($B$3="On",IF(AW$3="",AVERAGE(Data_Initial!AU94:AV94),AVERAGE(Data_Initial!AU94:AW94)),Data_Initial!AV94))),"")</f>
        <v/>
      </c>
      <c r="AW94" s="79" t="str">
        <f>IFERROR(IF(AW$3="","",(IF($B$3="On",IF(AX$3="",AVERAGE(Data_Initial!AV94:AW94),AVERAGE(Data_Initial!AV94:AX94)),Data_Initial!AW94))),"")</f>
        <v/>
      </c>
      <c r="AX94" s="79" t="str">
        <f>IFERROR(IF(AX$3="","",(IF($B$3="On",IF(AY$3="",AVERAGE(Data_Initial!AW94:AX94),AVERAGE(Data_Initial!AW94:AY94)),Data_Initial!AX94))),"")</f>
        <v/>
      </c>
      <c r="AY94" s="79" t="str">
        <f>IFERROR(IF(AY$3="","",(IF($B$3="On",IF(AZ$3="",AVERAGE(Data_Initial!AX94:AY94),AVERAGE(Data_Initial!AX94:AZ94)),Data_Initial!AY94))),"")</f>
        <v/>
      </c>
      <c r="AZ94" s="79" t="str">
        <f>IFERROR(IF(AZ$3="","",(IF($B$3="On",IF(BA$3="",AVERAGE(Data_Initial!AY94:AZ94),AVERAGE(Data_Initial!AY94:BA94)),Data_Initial!AZ94))),"")</f>
        <v/>
      </c>
      <c r="BA94" s="79"/>
      <c r="BB94" s="79"/>
      <c r="BC94" s="79"/>
      <c r="BD94" s="79"/>
      <c r="BE94" s="79"/>
      <c r="BF94" s="79"/>
      <c r="BG94" s="79"/>
      <c r="BH94" s="79"/>
      <c r="BI94" s="79"/>
      <c r="BJ94" s="79"/>
      <c r="BK94" s="79"/>
      <c r="BL94" s="79"/>
      <c r="BM94" s="79"/>
      <c r="BN94" s="79"/>
      <c r="BO94" s="79"/>
      <c r="BP94" s="79"/>
      <c r="BQ94" s="79"/>
      <c r="BR94" s="79"/>
      <c r="BS94" s="79"/>
      <c r="BT94" s="79"/>
      <c r="BU94" s="79"/>
      <c r="BV94" s="79"/>
      <c r="BW94" s="79"/>
      <c r="BX94" s="79"/>
      <c r="BY94" s="79"/>
      <c r="BZ94" s="79"/>
    </row>
    <row r="95" spans="1:78" x14ac:dyDescent="0.25">
      <c r="A95" s="79">
        <f ca="1">Data_Initial!A95</f>
        <v>2</v>
      </c>
      <c r="B95" s="79" t="str">
        <f ca="1">Data_Initial!B95</f>
        <v>D3</v>
      </c>
      <c r="C95" s="79">
        <f ca="1">IFERROR(IF($B$3="On",AVERAGE(Data_Initial!C95:D95),Data_Initial!C95),"")</f>
        <v>5.8404670950687905</v>
      </c>
      <c r="D95" s="79">
        <f ca="1">IFERROR(IF(D$3="","",(IF($B$3="On",IF(E$3="",AVERAGE(Data_Initial!C95:D95),AVERAGE(Data_Initial!C95:E95)),Data_Initial!D95))),"")</f>
        <v>5.44468193894257</v>
      </c>
      <c r="E95" s="79">
        <f ca="1">IFERROR(IF(E$3="","",(IF($B$3="On",IF(F$3="",AVERAGE(Data_Initial!D95:E95),AVERAGE(Data_Initial!D95:F95)),Data_Initial!E95))),"")</f>
        <v>5.8585657502236828</v>
      </c>
      <c r="F95" s="79">
        <f ca="1">IFERROR(IF(F$3="","",(IF($B$3="On",IF(G$3="",AVERAGE(Data_Initial!E95:F95),AVERAGE(Data_Initial!E95:G95)),Data_Initial!F95))),"")</f>
        <v>3.1198074409480778</v>
      </c>
      <c r="G95" s="79">
        <f ca="1">IFERROR(IF(G$3="","",(IF($B$3="On",IF(H$3="",AVERAGE(Data_Initial!F95:G95),AVERAGE(Data_Initial!F95:H95)),Data_Initial!G95))),"")</f>
        <v>1.7332413930290986</v>
      </c>
      <c r="H95" s="79">
        <f ca="1">IFERROR(IF(H$3="","",(IF($B$3="On",IF(I$3="",AVERAGE(Data_Initial!G95:H95),AVERAGE(Data_Initial!G95:I95)),Data_Initial!H95))),"")</f>
        <v>0.49008364217934258</v>
      </c>
      <c r="I95" s="79">
        <f ca="1">IFERROR(IF(I$3="","",(IF($B$3="On",IF(J$3="",AVERAGE(Data_Initial!H95:I95),AVERAGE(Data_Initial!H95:J95)),Data_Initial!I95))),"")</f>
        <v>1.3633077470810049</v>
      </c>
      <c r="J95" s="79">
        <f ca="1">IFERROR(IF(J$3="","",(IF($B$3="On",IF(K$3="",AVERAGE(Data_Initial!I95:J95),AVERAGE(Data_Initial!I95:K95)),Data_Initial!J95))),"")</f>
        <v>1.4980739355723929</v>
      </c>
      <c r="K95" s="79">
        <f ca="1">IFERROR(IF(K$3="","",(IF($B$3="On",IF(L$3="",AVERAGE(Data_Initial!J95:K95),AVERAGE(Data_Initial!J95:L95)),Data_Initial!K95))),"")</f>
        <v>1.0039285924773753</v>
      </c>
      <c r="L95" s="79">
        <f ca="1">IFERROR(IF(L$3="","",(IF($B$3="On",IF(M$3="",AVERAGE(Data_Initial!K95:L95),AVERAGE(Data_Initial!K95:M95)),Data_Initial!L95))),"")</f>
        <v>0.27360994092866192</v>
      </c>
      <c r="M95" s="79">
        <f ca="1">IFERROR(IF(M$3="","",(IF($B$3="On",IF(N$3="",AVERAGE(Data_Initial!L95:M95),AVERAGE(Data_Initial!L95:N95)),Data_Initial!M95))),"")</f>
        <v>-0.62868771647102339</v>
      </c>
      <c r="N95" s="79">
        <f ca="1">IFERROR(IF(N$3="","",(IF($B$3="On",IF(O$3="",AVERAGE(Data_Initial!M95:N95),AVERAGE(Data_Initial!M95:O95)),Data_Initial!N95))),"")</f>
        <v>-0.22823988279317906</v>
      </c>
      <c r="O95" s="79">
        <f ca="1">IFERROR(IF(O$3="","",(IF($B$3="On",IF(P$3="",AVERAGE(Data_Initial!N95:O95),AVERAGE(Data_Initial!N95:P95)),Data_Initial!O95))),"")</f>
        <v>-1.4858143189917421</v>
      </c>
      <c r="P95" s="79">
        <f ca="1">IFERROR(IF(P$3="","",(IF($B$3="On",IF(Q$3="",AVERAGE(Data_Initial!O95:P95),AVERAGE(Data_Initial!O95:Q95)),Data_Initial!P95))),"")</f>
        <v>-1.1697348864130011</v>
      </c>
      <c r="Q95" s="79">
        <f ca="1">IFERROR(IF(Q$3="","",(IF($B$3="On",IF(R$3="",AVERAGE(Data_Initial!P95:Q95),AVERAGE(Data_Initial!P95:R95)),Data_Initial!Q95))),"")</f>
        <v>-0.81533650497279553</v>
      </c>
      <c r="R95" s="79">
        <f ca="1">IFERROR(IF(R$3="","",(IF($B$3="On",IF(S$3="",AVERAGE(Data_Initial!Q95:R95),AVERAGE(Data_Initial!Q95:S95)),Data_Initial!R95))),"")</f>
        <v>-1.7454904926659458</v>
      </c>
      <c r="S95" s="79">
        <f ca="1">IFERROR(IF(S$3="","",(IF($B$3="On",IF(T$3="",AVERAGE(Data_Initial!R95:S95),AVERAGE(Data_Initial!R95:T95)),Data_Initial!S95))),"")</f>
        <v>-2.2909115215312936</v>
      </c>
      <c r="T95" s="79">
        <f ca="1">IFERROR(IF(T$3="","",(IF($B$3="On",IF(U$3="",AVERAGE(Data_Initial!S95:T95),AVERAGE(Data_Initial!S95:U95)),Data_Initial!T95))),"")</f>
        <v>-4.9095533460460201</v>
      </c>
      <c r="U95" s="79">
        <f ca="1">IFERROR(IF(U$3="","",(IF($B$3="On",IF(V$3="",AVERAGE(Data_Initial!T95:U95),AVERAGE(Data_Initial!T95:V95)),Data_Initial!U95))),"")</f>
        <v>-4.5567354434695835</v>
      </c>
      <c r="V95" s="79">
        <f ca="1">IFERROR(IF(V$3="","",(IF($B$3="On",IF(W$3="",AVERAGE(Data_Initial!U95:V95),AVERAGE(Data_Initial!U95:W95)),Data_Initial!V95))),"")</f>
        <v>-6.6919486577755096</v>
      </c>
      <c r="W95" s="79">
        <f ca="1">IFERROR(IF(W$3="","",(IF($B$3="On",IF(X$3="",AVERAGE(Data_Initial!V95:W95),AVERAGE(Data_Initial!V95:X95)),Data_Initial!W95))),"")</f>
        <v>-6.1031623644948931</v>
      </c>
      <c r="X95" s="79">
        <f ca="1">IFERROR(IF(X$3="","",(IF($B$3="On",IF(Y$3="",AVERAGE(Data_Initial!W95:X95),AVERAGE(Data_Initial!W95:Y95)),Data_Initial!X95))),"")</f>
        <v>-4.7798803294017498</v>
      </c>
      <c r="Y95" s="79">
        <f ca="1">IFERROR(IF(Y$3="","",(IF($B$3="On",IF(Z$3="",AVERAGE(Data_Initial!X95:Y95),AVERAGE(Data_Initial!X95:Z95)),Data_Initial!Y95))),"")</f>
        <v>0.76128208107123374</v>
      </c>
      <c r="Z95" s="79">
        <f ca="1">IFERROR(IF(Z$3="","",(IF($B$3="On",IF(AA$3="",AVERAGE(Data_Initial!Y95:Z95),AVERAGE(Data_Initial!Y95:AA95)),Data_Initial!Z95))),"")</f>
        <v>9.6551341383588039</v>
      </c>
      <c r="AA95" s="79">
        <f ca="1">IFERROR(IF(AA$3="","",(IF($B$3="On",IF(AB$3="",AVERAGE(Data_Initial!Z95:AA95),AVERAGE(Data_Initial!Z95:AB95)),Data_Initial!AA95))),"")</f>
        <v>25.300157440632148</v>
      </c>
      <c r="AB95" s="79">
        <f ca="1">IFERROR(IF(AB$3="","",(IF($B$3="On",IF(AC$3="",AVERAGE(Data_Initial!AA95:AB95),AVERAGE(Data_Initial!AA95:AC95)),Data_Initial!AB95))),"")</f>
        <v>54.948751416470294</v>
      </c>
      <c r="AC95" s="79">
        <f ca="1">IFERROR(IF(AC$3="","",(IF($B$3="On",IF(AD$3="",AVERAGE(Data_Initial!AB95:AC95),AVERAGE(Data_Initial!AB95:AD95)),Data_Initial!AC95))),"")</f>
        <v>116.36864647995405</v>
      </c>
      <c r="AD95" s="79">
        <f ca="1">IFERROR(IF(AD$3="","",(IF($B$3="On",IF(AE$3="",AVERAGE(Data_Initial!AC95:AD95),AVERAGE(Data_Initial!AC95:AE95)),Data_Initial!AD95))),"")</f>
        <v>231.4032674440607</v>
      </c>
      <c r="AE95" s="79">
        <f ca="1">IFERROR(IF(AE$3="","",(IF($B$3="On",IF(AF$3="",AVERAGE(Data_Initial!AD95:AE95),AVERAGE(Data_Initial!AD95:AF95)),Data_Initial!AE95))),"")</f>
        <v>443.55503039430397</v>
      </c>
      <c r="AF95" s="79">
        <f ca="1">IFERROR(IF(AF$3="","",(IF($B$3="On",IF(AG$3="",AVERAGE(Data_Initial!AE95:AF95),AVERAGE(Data_Initial!AE95:AG95)),Data_Initial!AF95))),"")</f>
        <v>798.0778293732177</v>
      </c>
      <c r="AG95" s="79">
        <f ca="1">IFERROR(IF(AG$3="","",(IF($B$3="On",IF(AH$3="",AVERAGE(Data_Initial!AF95:AG95),AVERAGE(Data_Initial!AF95:AH95)),Data_Initial!AG95))),"")</f>
        <v>1326.631827664658</v>
      </c>
      <c r="AH95" s="79">
        <f ca="1">IFERROR(IF(AH$3="","",(IF($B$3="On",IF(AI$3="",AVERAGE(Data_Initial!AG95:AH95),AVERAGE(Data_Initial!AG95:AI95)),Data_Initial!AH95))),"")</f>
        <v>1964.0817242162032</v>
      </c>
      <c r="AI95" s="79">
        <f ca="1">IFERROR(IF(AI$3="","",(IF($B$3="On",IF(AJ$3="",AVERAGE(Data_Initial!AH95:AI95),AVERAGE(Data_Initial!AH95:AJ95)),Data_Initial!AI95))),"")</f>
        <v>2604.7315823588165</v>
      </c>
      <c r="AJ95" s="79">
        <f ca="1">IFERROR(IF(AJ$3="","",(IF($B$3="On",IF(AK$3="",AVERAGE(Data_Initial!AI95:AJ95),AVERAGE(Data_Initial!AI95:AK95)),Data_Initial!AJ95))),"")</f>
        <v>3133.8073980630998</v>
      </c>
      <c r="AK95" s="79">
        <f ca="1">IFERROR(IF(AK$3="","",(IF($B$3="On",IF(AL$3="",AVERAGE(Data_Initial!AJ95:AK95),AVERAGE(Data_Initial!AJ95:AL95)),Data_Initial!AK95))),"")</f>
        <v>3516.6008949015763</v>
      </c>
      <c r="AL95" s="79">
        <f ca="1">IFERROR(IF(AL$3="","",(IF($B$3="On",IF(AM$3="",AVERAGE(Data_Initial!AK95:AL95),AVERAGE(Data_Initial!AK95:AM95)),Data_Initial!AL95))),"")</f>
        <v>3761.6678426981634</v>
      </c>
      <c r="AM95" s="79">
        <f ca="1">IFERROR(IF(AM$3="","",(IF($B$3="On",IF(AN$3="",AVERAGE(Data_Initial!AL95:AM95),AVERAGE(Data_Initial!AL95:AN95)),Data_Initial!AM95))),"")</f>
        <v>3910.3292917496269</v>
      </c>
      <c r="AN95" s="79">
        <f ca="1">IFERROR(IF(AN$3="","",(IF($B$3="On",IF(AO$3="",AVERAGE(Data_Initial!AM95:AN95),AVERAGE(Data_Initial!AM95:AO95)),Data_Initial!AN95))),"")</f>
        <v>4000.1027714590332</v>
      </c>
      <c r="AO95" s="79">
        <f ca="1">IFERROR(IF(AO$3="","",(IF($B$3="On",IF(AP$3="",AVERAGE(Data_Initial!AN95:AO95),AVERAGE(Data_Initial!AN95:AP95)),Data_Initial!AO95))),"")</f>
        <v>4058.2791148632036</v>
      </c>
      <c r="AP95" s="79">
        <f ca="1">IFERROR(IF(AP$3="","",(IF($B$3="On",IF(AQ$3="",AVERAGE(Data_Initial!AO95:AP95),AVERAGE(Data_Initial!AO95:AQ95)),Data_Initial!AP95))),"")</f>
        <v>4082.0291901260448</v>
      </c>
      <c r="AQ95" s="79" t="str">
        <f>IFERROR(IF(AQ$3="","",(IF($B$3="On",IF(AR$3="",AVERAGE(Data_Initial!AP95:AQ95),AVERAGE(Data_Initial!AP95:AR95)),Data_Initial!AQ95))),"")</f>
        <v/>
      </c>
      <c r="AR95" s="79" t="str">
        <f>IFERROR(IF(AR$3="","",(IF($B$3="On",IF(AS$3="",AVERAGE(Data_Initial!AQ95:AR95),AVERAGE(Data_Initial!AQ95:AS95)),Data_Initial!AR95))),"")</f>
        <v/>
      </c>
      <c r="AS95" s="79" t="str">
        <f>IFERROR(IF(AS$3="","",(IF($B$3="On",IF(AT$3="",AVERAGE(Data_Initial!AR95:AS95),AVERAGE(Data_Initial!AR95:AT95)),Data_Initial!AS95))),"")</f>
        <v/>
      </c>
      <c r="AT95" s="79" t="str">
        <f>IFERROR(IF(AT$3="","",(IF($B$3="On",IF(AU$3="",AVERAGE(Data_Initial!AS95:AT95),AVERAGE(Data_Initial!AS95:AU95)),Data_Initial!AT95))),"")</f>
        <v/>
      </c>
      <c r="AU95" s="79" t="str">
        <f>IFERROR(IF(AU$3="","",(IF($B$3="On",IF(AV$3="",AVERAGE(Data_Initial!AT95:AU95),AVERAGE(Data_Initial!AT95:AV95)),Data_Initial!AU95))),"")</f>
        <v/>
      </c>
      <c r="AV95" s="79" t="str">
        <f>IFERROR(IF(AV$3="","",(IF($B$3="On",IF(AW$3="",AVERAGE(Data_Initial!AU95:AV95),AVERAGE(Data_Initial!AU95:AW95)),Data_Initial!AV95))),"")</f>
        <v/>
      </c>
      <c r="AW95" s="79" t="str">
        <f>IFERROR(IF(AW$3="","",(IF($B$3="On",IF(AX$3="",AVERAGE(Data_Initial!AV95:AW95),AVERAGE(Data_Initial!AV95:AX95)),Data_Initial!AW95))),"")</f>
        <v/>
      </c>
      <c r="AX95" s="79" t="str">
        <f>IFERROR(IF(AX$3="","",(IF($B$3="On",IF(AY$3="",AVERAGE(Data_Initial!AW95:AX95),AVERAGE(Data_Initial!AW95:AY95)),Data_Initial!AX95))),"")</f>
        <v/>
      </c>
      <c r="AY95" s="79" t="str">
        <f>IFERROR(IF(AY$3="","",(IF($B$3="On",IF(AZ$3="",AVERAGE(Data_Initial!AX95:AY95),AVERAGE(Data_Initial!AX95:AZ95)),Data_Initial!AY95))),"")</f>
        <v/>
      </c>
      <c r="AZ95" s="79" t="str">
        <f>IFERROR(IF(AZ$3="","",(IF($B$3="On",IF(BA$3="",AVERAGE(Data_Initial!AY95:AZ95),AVERAGE(Data_Initial!AY95:BA95)),Data_Initial!AZ95))),"")</f>
        <v/>
      </c>
      <c r="BA95" s="79"/>
      <c r="BB95" s="79"/>
      <c r="BC95" s="79"/>
      <c r="BD95" s="79"/>
      <c r="BE95" s="79"/>
      <c r="BF95" s="79"/>
      <c r="BG95" s="79"/>
      <c r="BH95" s="79"/>
      <c r="BI95" s="79"/>
      <c r="BJ95" s="79"/>
      <c r="BK95" s="79"/>
      <c r="BL95" s="79"/>
      <c r="BM95" s="79"/>
      <c r="BN95" s="79"/>
      <c r="BO95" s="79"/>
      <c r="BP95" s="79"/>
      <c r="BQ95" s="79"/>
      <c r="BR95" s="79"/>
      <c r="BS95" s="79"/>
      <c r="BT95" s="79"/>
      <c r="BU95" s="79"/>
      <c r="BV95" s="79"/>
      <c r="BW95" s="79"/>
      <c r="BX95" s="79"/>
      <c r="BY95" s="79"/>
      <c r="BZ95" s="79"/>
    </row>
    <row r="96" spans="1:78" x14ac:dyDescent="0.25">
      <c r="A96" s="79">
        <f ca="1">Data_Initial!A96</f>
        <v>2</v>
      </c>
      <c r="B96" s="79" t="str">
        <f ca="1">Data_Initial!B96</f>
        <v>E3</v>
      </c>
      <c r="C96" s="79">
        <f ca="1">IFERROR(IF($B$3="On",AVERAGE(Data_Initial!C96:D96),Data_Initial!C96),"")</f>
        <v>5.95363781296785</v>
      </c>
      <c r="D96" s="79">
        <f ca="1">IFERROR(IF(D$3="","",(IF($B$3="On",IF(E$3="",AVERAGE(Data_Initial!C96:D96),AVERAGE(Data_Initial!C96:E96)),Data_Initial!D96))),"")</f>
        <v>7.3701558795199666</v>
      </c>
      <c r="E96" s="79">
        <f ca="1">IFERROR(IF(E$3="","",(IF($B$3="On",IF(F$3="",AVERAGE(Data_Initial!D96:E96),AVERAGE(Data_Initial!D96:F96)),Data_Initial!E96))),"")</f>
        <v>7.819766896507514</v>
      </c>
      <c r="F96" s="79">
        <f ca="1">IFERROR(IF(F$3="","",(IF($B$3="On",IF(G$3="",AVERAGE(Data_Initial!E96:F96),AVERAGE(Data_Initial!E96:G96)),Data_Initial!F96))),"")</f>
        <v>6.0524217926305672</v>
      </c>
      <c r="G96" s="79">
        <f ca="1">IFERROR(IF(G$3="","",(IF($B$3="On",IF(H$3="",AVERAGE(Data_Initial!F96:G96),AVERAGE(Data_Initial!F96:H96)),Data_Initial!G96))),"")</f>
        <v>3.8472109116602637</v>
      </c>
      <c r="H96" s="79">
        <f ca="1">IFERROR(IF(H$3="","",(IF($B$3="On",IF(I$3="",AVERAGE(Data_Initial!G96:H96),AVERAGE(Data_Initial!G96:I96)),Data_Initial!H96))),"")</f>
        <v>3.4554425130490896</v>
      </c>
      <c r="I96" s="79">
        <f ca="1">IFERROR(IF(I$3="","",(IF($B$3="On",IF(J$3="",AVERAGE(Data_Initial!H96:I96),AVERAGE(Data_Initial!H96:J96)),Data_Initial!I96))),"")</f>
        <v>2.3070860143478331</v>
      </c>
      <c r="J96" s="79">
        <f ca="1">IFERROR(IF(J$3="","",(IF($B$3="On",IF(K$3="",AVERAGE(Data_Initial!I96:J96),AVERAGE(Data_Initial!I96:K96)),Data_Initial!J96))),"")</f>
        <v>0.40119820035245662</v>
      </c>
      <c r="K96" s="79">
        <f ca="1">IFERROR(IF(K$3="","",(IF($B$3="On",IF(L$3="",AVERAGE(Data_Initial!J96:K96),AVERAGE(Data_Initial!J96:L96)),Data_Initial!K96))),"")</f>
        <v>-0.47490947350327906</v>
      </c>
      <c r="L96" s="79">
        <f ca="1">IFERROR(IF(L$3="","",(IF($B$3="On",IF(M$3="",AVERAGE(Data_Initial!K96:L96),AVERAGE(Data_Initial!K96:M96)),Data_Initial!L96))),"")</f>
        <v>-1.5686673899473724</v>
      </c>
      <c r="M96" s="79">
        <f ca="1">IFERROR(IF(M$3="","",(IF($B$3="On",IF(N$3="",AVERAGE(Data_Initial!L96:M96),AVERAGE(Data_Initial!L96:N96)),Data_Initial!M96))),"")</f>
        <v>-1.0802518317300374</v>
      </c>
      <c r="N96" s="79">
        <f ca="1">IFERROR(IF(N$3="","",(IF($B$3="On",IF(O$3="",AVERAGE(Data_Initial!M96:N96),AVERAGE(Data_Initial!M96:O96)),Data_Initial!N96))),"")</f>
        <v>-4.5121939659792085</v>
      </c>
      <c r="O96" s="79">
        <f ca="1">IFERROR(IF(O$3="","",(IF($B$3="On",IF(P$3="",AVERAGE(Data_Initial!N96:O96),AVERAGE(Data_Initial!N96:P96)),Data_Initial!O96))),"")</f>
        <v>-6.3285735154704659</v>
      </c>
      <c r="P96" s="79">
        <f ca="1">IFERROR(IF(P$3="","",(IF($B$3="On",IF(Q$3="",AVERAGE(Data_Initial!O96:P96),AVERAGE(Data_Initial!O96:Q96)),Data_Initial!P96))),"")</f>
        <v>-8.0569113654398112</v>
      </c>
      <c r="Q96" s="79">
        <f ca="1">IFERROR(IF(Q$3="","",(IF($B$3="On",IF(R$3="",AVERAGE(Data_Initial!P96:Q96),AVERAGE(Data_Initial!P96:R96)),Data_Initial!Q96))),"")</f>
        <v>-7.1341821718604805</v>
      </c>
      <c r="R96" s="79">
        <f ca="1">IFERROR(IF(R$3="","",(IF($B$3="On",IF(S$3="",AVERAGE(Data_Initial!Q96:R96),AVERAGE(Data_Initial!Q96:S96)),Data_Initial!R96))),"")</f>
        <v>-8.1512027553398934</v>
      </c>
      <c r="S96" s="79">
        <f ca="1">IFERROR(IF(S$3="","",(IF($B$3="On",IF(T$3="",AVERAGE(Data_Initial!R96:S96),AVERAGE(Data_Initial!R96:T96)),Data_Initial!S96))),"")</f>
        <v>-9.2370824837204495</v>
      </c>
      <c r="T96" s="79">
        <f ca="1">IFERROR(IF(T$3="","",(IF($B$3="On",IF(U$3="",AVERAGE(Data_Initial!S96:T96),AVERAGE(Data_Initial!S96:U96)),Data_Initial!T96))),"")</f>
        <v>-8.0634432112589334</v>
      </c>
      <c r="U96" s="79">
        <f ca="1">IFERROR(IF(U$3="","",(IF($B$3="On",IF(V$3="",AVERAGE(Data_Initial!T96:U96),AVERAGE(Data_Initial!T96:V96)),Data_Initial!U96))),"")</f>
        <v>-5.2659853502749074</v>
      </c>
      <c r="V96" s="79">
        <f ca="1">IFERROR(IF(V$3="","",(IF($B$3="On",IF(W$3="",AVERAGE(Data_Initial!U96:V96),AVERAGE(Data_Initial!U96:W96)),Data_Initial!V96))),"")</f>
        <v>1.1399790604702067</v>
      </c>
      <c r="W96" s="79">
        <f ca="1">IFERROR(IF(W$3="","",(IF($B$3="On",IF(X$3="",AVERAGE(Data_Initial!V96:W96),AVERAGE(Data_Initial!V96:X96)),Data_Initial!W96))),"")</f>
        <v>13.381112149477893</v>
      </c>
      <c r="X96" s="79">
        <f ca="1">IFERROR(IF(X$3="","",(IF($B$3="On",IF(Y$3="",AVERAGE(Data_Initial!W96:X96),AVERAGE(Data_Initial!W96:Y96)),Data_Initial!X96))),"")</f>
        <v>35.637863536611938</v>
      </c>
      <c r="Y96" s="79">
        <f ca="1">IFERROR(IF(Y$3="","",(IF($B$3="On",IF(Z$3="",AVERAGE(Data_Initial!X96:Y96),AVERAGE(Data_Initial!X96:Z96)),Data_Initial!Y96))),"")</f>
        <v>79.121860771253992</v>
      </c>
      <c r="Z96" s="79">
        <f ca="1">IFERROR(IF(Z$3="","",(IF($B$3="On",IF(AA$3="",AVERAGE(Data_Initial!Y96:Z96),AVERAGE(Data_Initial!Y96:AA96)),Data_Initial!Z96))),"")</f>
        <v>163.83220140095113</v>
      </c>
      <c r="AA96" s="79">
        <f ca="1">IFERROR(IF(AA$3="","",(IF($B$3="On",IF(AB$3="",AVERAGE(Data_Initial!Z96:AA96),AVERAGE(Data_Initial!Z96:AB96)),Data_Initial!AA96))),"")</f>
        <v>323.24408499934032</v>
      </c>
      <c r="AB96" s="79">
        <f ca="1">IFERROR(IF(AB$3="","",(IF($B$3="On",IF(AC$3="",AVERAGE(Data_Initial!AA96:AB96),AVERAGE(Data_Initial!AA96:AC96)),Data_Initial!AB96))),"")</f>
        <v>606.45401410625232</v>
      </c>
      <c r="AC96" s="79">
        <f ca="1">IFERROR(IF(AC$3="","",(IF($B$3="On",IF(AD$3="",AVERAGE(Data_Initial!AB96:AC96),AVERAGE(Data_Initial!AB96:AD96)),Data_Initial!AC96))),"")</f>
        <v>1067.4287334274413</v>
      </c>
      <c r="AD96" s="79">
        <f ca="1">IFERROR(IF(AD$3="","",(IF($B$3="On",IF(AE$3="",AVERAGE(Data_Initial!AC96:AD96),AVERAGE(Data_Initial!AC96:AE96)),Data_Initial!AD96))),"")</f>
        <v>1719.4889391448323</v>
      </c>
      <c r="AE96" s="79">
        <f ca="1">IFERROR(IF(AE$3="","",(IF($B$3="On",IF(AF$3="",AVERAGE(Data_Initial!AD96:AE96),AVERAGE(Data_Initial!AD96:AF96)),Data_Initial!AE96))),"")</f>
        <v>2468.2866421037565</v>
      </c>
      <c r="AF96" s="79">
        <f ca="1">IFERROR(IF(AF$3="","",(IF($B$3="On",IF(AG$3="",AVERAGE(Data_Initial!AE96:AF96),AVERAGE(Data_Initial!AE96:AG96)),Data_Initial!AF96))),"")</f>
        <v>3180.4624964371765</v>
      </c>
      <c r="AG96" s="79">
        <f ca="1">IFERROR(IF(AG$3="","",(IF($B$3="On",IF(AH$3="",AVERAGE(Data_Initial!AF96:AG96),AVERAGE(Data_Initial!AF96:AH96)),Data_Initial!AG96))),"")</f>
        <v>3738.6045241926167</v>
      </c>
      <c r="AH96" s="79">
        <f ca="1">IFERROR(IF(AH$3="","",(IF($B$3="On",IF(AI$3="",AVERAGE(Data_Initial!AG96:AH96),AVERAGE(Data_Initial!AG96:AI96)),Data_Initial!AH96))),"")</f>
        <v>4124.1733126177869</v>
      </c>
      <c r="AI96" s="79">
        <f ca="1">IFERROR(IF(AI$3="","",(IF($B$3="On",IF(AJ$3="",AVERAGE(Data_Initial!AH96:AI96),AVERAGE(Data_Initial!AH96:AJ96)),Data_Initial!AI96))),"")</f>
        <v>4362.0436823004666</v>
      </c>
      <c r="AJ96" s="79">
        <f ca="1">IFERROR(IF(AJ$3="","",(IF($B$3="On",IF(AK$3="",AVERAGE(Data_Initial!AI96:AJ96),AVERAGE(Data_Initial!AI96:AK96)),Data_Initial!AJ96))),"")</f>
        <v>4503.5126416854173</v>
      </c>
      <c r="AK96" s="79">
        <f ca="1">IFERROR(IF(AK$3="","",(IF($B$3="On",IF(AL$3="",AVERAGE(Data_Initial!AJ96:AK96),AVERAGE(Data_Initial!AJ96:AL96)),Data_Initial!AK96))),"")</f>
        <v>4589.1774781731738</v>
      </c>
      <c r="AL96" s="79">
        <f ca="1">IFERROR(IF(AL$3="","",(IF($B$3="On",IF(AM$3="",AVERAGE(Data_Initial!AK96:AL96),AVERAGE(Data_Initial!AK96:AM96)),Data_Initial!AL96))),"")</f>
        <v>4645.967489198184</v>
      </c>
      <c r="AM96" s="79">
        <f ca="1">IFERROR(IF(AM$3="","",(IF($B$3="On",IF(AN$3="",AVERAGE(Data_Initial!AL96:AM96),AVERAGE(Data_Initial!AL96:AN96)),Data_Initial!AM96))),"")</f>
        <v>4686.1603710617574</v>
      </c>
      <c r="AN96" s="79">
        <f ca="1">IFERROR(IF(AN$3="","",(IF($B$3="On",IF(AO$3="",AVERAGE(Data_Initial!AM96:AN96),AVERAGE(Data_Initial!AM96:AO96)),Data_Initial!AN96))),"")</f>
        <v>4716.2198707323068</v>
      </c>
      <c r="AO96" s="79">
        <f ca="1">IFERROR(IF(AO$3="","",(IF($B$3="On",IF(AP$3="",AVERAGE(Data_Initial!AN96:AO96),AVERAGE(Data_Initial!AN96:AP96)),Data_Initial!AO96))),"")</f>
        <v>4740.1323724150498</v>
      </c>
      <c r="AP96" s="79">
        <f ca="1">IFERROR(IF(AP$3="","",(IF($B$3="On",IF(AQ$3="",AVERAGE(Data_Initial!AO96:AP96),AVERAGE(Data_Initial!AO96:AQ96)),Data_Initial!AP96))),"")</f>
        <v>4750.8417164484454</v>
      </c>
      <c r="AQ96" s="79" t="str">
        <f>IFERROR(IF(AQ$3="","",(IF($B$3="On",IF(AR$3="",AVERAGE(Data_Initial!AP96:AQ96),AVERAGE(Data_Initial!AP96:AR96)),Data_Initial!AQ96))),"")</f>
        <v/>
      </c>
      <c r="AR96" s="79" t="str">
        <f>IFERROR(IF(AR$3="","",(IF($B$3="On",IF(AS$3="",AVERAGE(Data_Initial!AQ96:AR96),AVERAGE(Data_Initial!AQ96:AS96)),Data_Initial!AR96))),"")</f>
        <v/>
      </c>
      <c r="AS96" s="79" t="str">
        <f>IFERROR(IF(AS$3="","",(IF($B$3="On",IF(AT$3="",AVERAGE(Data_Initial!AR96:AS96),AVERAGE(Data_Initial!AR96:AT96)),Data_Initial!AS96))),"")</f>
        <v/>
      </c>
      <c r="AT96" s="79" t="str">
        <f>IFERROR(IF(AT$3="","",(IF($B$3="On",IF(AU$3="",AVERAGE(Data_Initial!AS96:AT96),AVERAGE(Data_Initial!AS96:AU96)),Data_Initial!AT96))),"")</f>
        <v/>
      </c>
      <c r="AU96" s="79" t="str">
        <f>IFERROR(IF(AU$3="","",(IF($B$3="On",IF(AV$3="",AVERAGE(Data_Initial!AT96:AU96),AVERAGE(Data_Initial!AT96:AV96)),Data_Initial!AU96))),"")</f>
        <v/>
      </c>
      <c r="AV96" s="79" t="str">
        <f>IFERROR(IF(AV$3="","",(IF($B$3="On",IF(AW$3="",AVERAGE(Data_Initial!AU96:AV96),AVERAGE(Data_Initial!AU96:AW96)),Data_Initial!AV96))),"")</f>
        <v/>
      </c>
      <c r="AW96" s="79" t="str">
        <f>IFERROR(IF(AW$3="","",(IF($B$3="On",IF(AX$3="",AVERAGE(Data_Initial!AV96:AW96),AVERAGE(Data_Initial!AV96:AX96)),Data_Initial!AW96))),"")</f>
        <v/>
      </c>
      <c r="AX96" s="79" t="str">
        <f>IFERROR(IF(AX$3="","",(IF($B$3="On",IF(AY$3="",AVERAGE(Data_Initial!AW96:AX96),AVERAGE(Data_Initial!AW96:AY96)),Data_Initial!AX96))),"")</f>
        <v/>
      </c>
      <c r="AY96" s="79" t="str">
        <f>IFERROR(IF(AY$3="","",(IF($B$3="On",IF(AZ$3="",AVERAGE(Data_Initial!AX96:AY96),AVERAGE(Data_Initial!AX96:AZ96)),Data_Initial!AY96))),"")</f>
        <v/>
      </c>
      <c r="AZ96" s="79" t="str">
        <f>IFERROR(IF(AZ$3="","",(IF($B$3="On",IF(BA$3="",AVERAGE(Data_Initial!AY96:AZ96),AVERAGE(Data_Initial!AY96:BA96)),Data_Initial!AZ96))),"")</f>
        <v/>
      </c>
      <c r="BA96" s="79"/>
      <c r="BB96" s="79"/>
      <c r="BC96" s="79"/>
      <c r="BD96" s="79"/>
      <c r="BE96" s="79"/>
      <c r="BF96" s="79"/>
      <c r="BG96" s="79"/>
      <c r="BH96" s="79"/>
      <c r="BI96" s="79"/>
      <c r="BJ96" s="79"/>
      <c r="BK96" s="79"/>
      <c r="BL96" s="79"/>
      <c r="BM96" s="79"/>
      <c r="BN96" s="79"/>
      <c r="BO96" s="79"/>
      <c r="BP96" s="79"/>
      <c r="BQ96" s="79"/>
      <c r="BR96" s="79"/>
      <c r="BS96" s="79"/>
      <c r="BT96" s="79"/>
      <c r="BU96" s="79"/>
      <c r="BV96" s="79"/>
      <c r="BW96" s="79"/>
      <c r="BX96" s="79"/>
      <c r="BY96" s="79"/>
      <c r="BZ96" s="79"/>
    </row>
    <row r="97" spans="1:78" x14ac:dyDescent="0.25">
      <c r="A97" s="79">
        <f ca="1">Data_Initial!A97</f>
        <v>2</v>
      </c>
      <c r="B97" s="79" t="str">
        <f ca="1">Data_Initial!B97</f>
        <v>F3</v>
      </c>
      <c r="C97" s="79">
        <f ca="1">IFERROR(IF($B$3="On",AVERAGE(Data_Initial!C97:D97),Data_Initial!C97),"")</f>
        <v>-0.11850244897573514</v>
      </c>
      <c r="D97" s="79">
        <f ca="1">IFERROR(IF(D$3="","",(IF($B$3="On",IF(E$3="",AVERAGE(Data_Initial!C97:D97),AVERAGE(Data_Initial!C97:E97)),Data_Initial!D97))),"")</f>
        <v>1.3516727332481999</v>
      </c>
      <c r="E97" s="79">
        <f ca="1">IFERROR(IF(E$3="","",(IF($B$3="On",IF(F$3="",AVERAGE(Data_Initial!D97:E97),AVERAGE(Data_Initial!D97:F97)),Data_Initial!E97))),"")</f>
        <v>4.4131599327786999</v>
      </c>
      <c r="F97" s="79">
        <f ca="1">IFERROR(IF(F$3="","",(IF($B$3="On",IF(G$3="",AVERAGE(Data_Initial!E97:F97),AVERAGE(Data_Initial!E97:G97)),Data_Initial!F97))),"")</f>
        <v>5.5546650099610497</v>
      </c>
      <c r="G97" s="79">
        <f ca="1">IFERROR(IF(G$3="","",(IF($B$3="On",IF(H$3="",AVERAGE(Data_Initial!F97:G97),AVERAGE(Data_Initial!F97:H97)),Data_Initial!G97))),"")</f>
        <v>5.2698797221620834</v>
      </c>
      <c r="H97" s="79">
        <f ca="1">IFERROR(IF(H$3="","",(IF($B$3="On",IF(I$3="",AVERAGE(Data_Initial!G97:H97),AVERAGE(Data_Initial!G97:I97)),Data_Initial!H97))),"")</f>
        <v>3.431261050664792</v>
      </c>
      <c r="I97" s="79">
        <f ca="1">IFERROR(IF(I$3="","",(IF($B$3="On",IF(J$3="",AVERAGE(Data_Initial!H97:I97),AVERAGE(Data_Initial!H97:J97)),Data_Initial!I97))),"")</f>
        <v>2.3037394205354453</v>
      </c>
      <c r="J97" s="79">
        <f ca="1">IFERROR(IF(J$3="","",(IF($B$3="On",IF(K$3="",AVERAGE(Data_Initial!I97:J97),AVERAGE(Data_Initial!I97:K97)),Data_Initial!J97))),"")</f>
        <v>0.20666619235816844</v>
      </c>
      <c r="K97" s="79">
        <f ca="1">IFERROR(IF(K$3="","",(IF($B$3="On",IF(L$3="",AVERAGE(Data_Initial!J97:K97),AVERAGE(Data_Initial!J97:L97)),Data_Initial!K97))),"")</f>
        <v>-0.55626834167697004</v>
      </c>
      <c r="L97" s="79">
        <f ca="1">IFERROR(IF(L$3="","",(IF($B$3="On",IF(M$3="",AVERAGE(Data_Initial!K97:L97),AVERAGE(Data_Initial!K97:M97)),Data_Initial!L97))),"")</f>
        <v>-1.6496665778190627</v>
      </c>
      <c r="M97" s="79">
        <f ca="1">IFERROR(IF(M$3="","",(IF($B$3="On",IF(N$3="",AVERAGE(Data_Initial!L97:M97),AVERAGE(Data_Initial!L97:N97)),Data_Initial!M97))),"")</f>
        <v>-1.6653858876837464</v>
      </c>
      <c r="N97" s="79">
        <f ca="1">IFERROR(IF(N$3="","",(IF($B$3="On",IF(O$3="",AVERAGE(Data_Initial!M97:N97),AVERAGE(Data_Initial!M97:O97)),Data_Initial!N97))),"")</f>
        <v>-3.7513098170279595</v>
      </c>
      <c r="O97" s="79">
        <f ca="1">IFERROR(IF(O$3="","",(IF($B$3="On",IF(P$3="",AVERAGE(Data_Initial!N97:O97),AVERAGE(Data_Initial!N97:P97)),Data_Initial!O97))),"")</f>
        <v>-5.5379390191495368</v>
      </c>
      <c r="P97" s="79">
        <f ca="1">IFERROR(IF(P$3="","",(IF($B$3="On",IF(Q$3="",AVERAGE(Data_Initial!O97:P97),AVERAGE(Data_Initial!O97:Q97)),Data_Initial!P97))),"")</f>
        <v>-6.8249509925403773</v>
      </c>
      <c r="Q97" s="79">
        <f ca="1">IFERROR(IF(Q$3="","",(IF($B$3="On",IF(R$3="",AVERAGE(Data_Initial!P97:Q97),AVERAGE(Data_Initial!P97:R97)),Data_Initial!Q97))),"")</f>
        <v>-6.4265969557788267</v>
      </c>
      <c r="R97" s="79">
        <f ca="1">IFERROR(IF(R$3="","",(IF($B$3="On",IF(S$3="",AVERAGE(Data_Initial!Q97:R97),AVERAGE(Data_Initial!Q97:S97)),Data_Initial!R97))),"")</f>
        <v>-6.8784016940696029</v>
      </c>
      <c r="S97" s="79">
        <f ca="1">IFERROR(IF(S$3="","",(IF($B$3="On",IF(T$3="",AVERAGE(Data_Initial!R97:S97),AVERAGE(Data_Initial!R97:T97)),Data_Initial!S97))),"")</f>
        <v>-6.6308258587190103</v>
      </c>
      <c r="T97" s="79">
        <f ca="1">IFERROR(IF(T$3="","",(IF($B$3="On",IF(U$3="",AVERAGE(Data_Initial!S97:T97),AVERAGE(Data_Initial!S97:U97)),Data_Initial!T97))),"")</f>
        <v>-6.208758518431293</v>
      </c>
      <c r="U97" s="79">
        <f ca="1">IFERROR(IF(U$3="","",(IF($B$3="On",IF(V$3="",AVERAGE(Data_Initial!T97:U97),AVERAGE(Data_Initial!T97:V97)),Data_Initial!U97))),"")</f>
        <v>-5.1359506204873133</v>
      </c>
      <c r="V97" s="79">
        <f ca="1">IFERROR(IF(V$3="","",(IF($B$3="On",IF(W$3="",AVERAGE(Data_Initial!U97:V97),AVERAGE(Data_Initial!U97:W97)),Data_Initial!V97))),"")</f>
        <v>0.15571919467068676</v>
      </c>
      <c r="W97" s="79">
        <f ca="1">IFERROR(IF(W$3="","",(IF($B$3="On",IF(X$3="",AVERAGE(Data_Initial!V97:W97),AVERAGE(Data_Initial!V97:X97)),Data_Initial!W97))),"")</f>
        <v>11.221934903310119</v>
      </c>
      <c r="X97" s="79">
        <f ca="1">IFERROR(IF(X$3="","",(IF($B$3="On",IF(Y$3="",AVERAGE(Data_Initial!W97:X97),AVERAGE(Data_Initial!W97:Y97)),Data_Initial!X97))),"")</f>
        <v>34.50466963564562</v>
      </c>
      <c r="Y97" s="79">
        <f ca="1">IFERROR(IF(Y$3="","",(IF($B$3="On",IF(Z$3="",AVERAGE(Data_Initial!X97:Y97),AVERAGE(Data_Initial!X97:Z97)),Data_Initial!Y97))),"")</f>
        <v>75.751497897757091</v>
      </c>
      <c r="Z97" s="79">
        <f ca="1">IFERROR(IF(Z$3="","",(IF($B$3="On",IF(AA$3="",AVERAGE(Data_Initial!Y97:Z97),AVERAGE(Data_Initial!Y97:AA97)),Data_Initial!Z97))),"")</f>
        <v>155.49294124321412</v>
      </c>
      <c r="AA97" s="79">
        <f ca="1">IFERROR(IF(AA$3="","",(IF($B$3="On",IF(AB$3="",AVERAGE(Data_Initial!Z97:AA97),AVERAGE(Data_Initial!Z97:AB97)),Data_Initial!AA97))),"")</f>
        <v>305.43683378566999</v>
      </c>
      <c r="AB97" s="79">
        <f ca="1">IFERROR(IF(AB$3="","",(IF($B$3="On",IF(AC$3="",AVERAGE(Data_Initial!AA97:AB97),AVERAGE(Data_Initial!AA97:AC97)),Data_Initial!AB97))),"")</f>
        <v>572.13103688612534</v>
      </c>
      <c r="AC97" s="79">
        <f ca="1">IFERROR(IF(AC$3="","",(IF($B$3="On",IF(AD$3="",AVERAGE(Data_Initial!AB97:AC97),AVERAGE(Data_Initial!AB97:AD97)),Data_Initial!AC97))),"")</f>
        <v>1009.278898302348</v>
      </c>
      <c r="AD97" s="79">
        <f ca="1">IFERROR(IF(AD$3="","",(IF($B$3="On",IF(AE$3="",AVERAGE(Data_Initial!AC97:AD97),AVERAGE(Data_Initial!AC97:AE97)),Data_Initial!AD97))),"")</f>
        <v>1625.3797116796025</v>
      </c>
      <c r="AE97" s="79">
        <f ca="1">IFERROR(IF(AE$3="","",(IF($B$3="On",IF(AF$3="",AVERAGE(Data_Initial!AD97:AE97),AVERAGE(Data_Initial!AD97:AF97)),Data_Initial!AE97))),"")</f>
        <v>2337.7729900501131</v>
      </c>
      <c r="AF97" s="79">
        <f ca="1">IFERROR(IF(AF$3="","",(IF($B$3="On",IF(AG$3="",AVERAGE(Data_Initial!AE97:AF97),AVERAGE(Data_Initial!AE97:AG97)),Data_Initial!AF97))),"")</f>
        <v>3018.0475459005233</v>
      </c>
      <c r="AG97" s="79">
        <f ca="1">IFERROR(IF(AG$3="","",(IF($B$3="On",IF(AH$3="",AVERAGE(Data_Initial!AF97:AG97),AVERAGE(Data_Initial!AF97:AH97)),Data_Initial!AG97))),"")</f>
        <v>3555.20773129279</v>
      </c>
      <c r="AH97" s="79">
        <f ca="1">IFERROR(IF(AH$3="","",(IF($B$3="On",IF(AI$3="",AVERAGE(Data_Initial!AG97:AH97),AVERAGE(Data_Initial!AG97:AI97)),Data_Initial!AH97))),"")</f>
        <v>3927.7350510152996</v>
      </c>
      <c r="AI97" s="79">
        <f ca="1">IFERROR(IF(AI$3="","",(IF($B$3="On",IF(AJ$3="",AVERAGE(Data_Initial!AH97:AI97),AVERAGE(Data_Initial!AH97:AJ97)),Data_Initial!AI97))),"")</f>
        <v>4161.82919169447</v>
      </c>
      <c r="AJ97" s="79">
        <f ca="1">IFERROR(IF(AJ$3="","",(IF($B$3="On",IF(AK$3="",AVERAGE(Data_Initial!AI97:AJ97),AVERAGE(Data_Initial!AI97:AK97)),Data_Initial!AJ97))),"")</f>
        <v>4303.6064388285768</v>
      </c>
      <c r="AK97" s="79">
        <f ca="1">IFERROR(IF(AK$3="","",(IF($B$3="On",IF(AL$3="",AVERAGE(Data_Initial!AJ97:AK97),AVERAGE(Data_Initial!AJ97:AL97)),Data_Initial!AK97))),"")</f>
        <v>4391.1197129613865</v>
      </c>
      <c r="AL97" s="79">
        <f ca="1">IFERROR(IF(AL$3="","",(IF($B$3="On",IF(AM$3="",AVERAGE(Data_Initial!AK97:AL97),AVERAGE(Data_Initial!AK97:AM97)),Data_Initial!AL97))),"")</f>
        <v>4445.8340770690493</v>
      </c>
      <c r="AM97" s="79">
        <f ca="1">IFERROR(IF(AM$3="","",(IF($B$3="On",IF(AN$3="",AVERAGE(Data_Initial!AL97:AM97),AVERAGE(Data_Initial!AL97:AN97)),Data_Initial!AM97))),"")</f>
        <v>4482.3570605852228</v>
      </c>
      <c r="AN97" s="79">
        <f ca="1">IFERROR(IF(AN$3="","",(IF($B$3="On",IF(AO$3="",AVERAGE(Data_Initial!AM97:AN97),AVERAGE(Data_Initial!AM97:AO97)),Data_Initial!AN97))),"")</f>
        <v>4509.0500153028261</v>
      </c>
      <c r="AO97" s="79">
        <f ca="1">IFERROR(IF(AO$3="","",(IF($B$3="On",IF(AP$3="",AVERAGE(Data_Initial!AN97:AO97),AVERAGE(Data_Initial!AN97:AP97)),Data_Initial!AO97))),"")</f>
        <v>4528.2324023254896</v>
      </c>
      <c r="AP97" s="79">
        <f ca="1">IFERROR(IF(AP$3="","",(IF($B$3="On",IF(AQ$3="",AVERAGE(Data_Initial!AO97:AP97),AVERAGE(Data_Initial!AO97:AQ97)),Data_Initial!AP97))),"")</f>
        <v>4536.8579148854351</v>
      </c>
      <c r="AQ97" s="79" t="str">
        <f>IFERROR(IF(AQ$3="","",(IF($B$3="On",IF(AR$3="",AVERAGE(Data_Initial!AP97:AQ97),AVERAGE(Data_Initial!AP97:AR97)),Data_Initial!AQ97))),"")</f>
        <v/>
      </c>
      <c r="AR97" s="79" t="str">
        <f>IFERROR(IF(AR$3="","",(IF($B$3="On",IF(AS$3="",AVERAGE(Data_Initial!AQ97:AR97),AVERAGE(Data_Initial!AQ97:AS97)),Data_Initial!AR97))),"")</f>
        <v/>
      </c>
      <c r="AS97" s="79" t="str">
        <f>IFERROR(IF(AS$3="","",(IF($B$3="On",IF(AT$3="",AVERAGE(Data_Initial!AR97:AS97),AVERAGE(Data_Initial!AR97:AT97)),Data_Initial!AS97))),"")</f>
        <v/>
      </c>
      <c r="AT97" s="79" t="str">
        <f>IFERROR(IF(AT$3="","",(IF($B$3="On",IF(AU$3="",AVERAGE(Data_Initial!AS97:AT97),AVERAGE(Data_Initial!AS97:AU97)),Data_Initial!AT97))),"")</f>
        <v/>
      </c>
      <c r="AU97" s="79" t="str">
        <f>IFERROR(IF(AU$3="","",(IF($B$3="On",IF(AV$3="",AVERAGE(Data_Initial!AT97:AU97),AVERAGE(Data_Initial!AT97:AV97)),Data_Initial!AU97))),"")</f>
        <v/>
      </c>
      <c r="AV97" s="79" t="str">
        <f>IFERROR(IF(AV$3="","",(IF($B$3="On",IF(AW$3="",AVERAGE(Data_Initial!AU97:AV97),AVERAGE(Data_Initial!AU97:AW97)),Data_Initial!AV97))),"")</f>
        <v/>
      </c>
      <c r="AW97" s="79" t="str">
        <f>IFERROR(IF(AW$3="","",(IF($B$3="On",IF(AX$3="",AVERAGE(Data_Initial!AV97:AW97),AVERAGE(Data_Initial!AV97:AX97)),Data_Initial!AW97))),"")</f>
        <v/>
      </c>
      <c r="AX97" s="79" t="str">
        <f>IFERROR(IF(AX$3="","",(IF($B$3="On",IF(AY$3="",AVERAGE(Data_Initial!AW97:AX97),AVERAGE(Data_Initial!AW97:AY97)),Data_Initial!AX97))),"")</f>
        <v/>
      </c>
      <c r="AY97" s="79" t="str">
        <f>IFERROR(IF(AY$3="","",(IF($B$3="On",IF(AZ$3="",AVERAGE(Data_Initial!AX97:AY97),AVERAGE(Data_Initial!AX97:AZ97)),Data_Initial!AY97))),"")</f>
        <v/>
      </c>
      <c r="AZ97" s="79" t="str">
        <f>IFERROR(IF(AZ$3="","",(IF($B$3="On",IF(BA$3="",AVERAGE(Data_Initial!AY97:AZ97),AVERAGE(Data_Initial!AY97:BA97)),Data_Initial!AZ97))),"")</f>
        <v/>
      </c>
      <c r="BA97" s="79"/>
      <c r="BB97" s="79"/>
      <c r="BC97" s="79"/>
      <c r="BD97" s="79"/>
      <c r="BE97" s="79"/>
      <c r="BF97" s="79"/>
      <c r="BG97" s="79"/>
      <c r="BH97" s="79"/>
      <c r="BI97" s="79"/>
      <c r="BJ97" s="79"/>
      <c r="BK97" s="79"/>
      <c r="BL97" s="79"/>
      <c r="BM97" s="79"/>
      <c r="BN97" s="79"/>
      <c r="BO97" s="79"/>
      <c r="BP97" s="79"/>
      <c r="BQ97" s="79"/>
      <c r="BR97" s="79"/>
      <c r="BS97" s="79"/>
      <c r="BT97" s="79"/>
      <c r="BU97" s="79"/>
      <c r="BV97" s="79"/>
      <c r="BW97" s="79"/>
      <c r="BX97" s="79"/>
      <c r="BY97" s="79"/>
      <c r="BZ97" s="79"/>
    </row>
    <row r="98" spans="1:78" x14ac:dyDescent="0.25">
      <c r="A98" s="79">
        <f ca="1">Data_Initial!A98</f>
        <v>2</v>
      </c>
      <c r="B98" s="79" t="str">
        <f ca="1">Data_Initial!B98</f>
        <v>G3</v>
      </c>
      <c r="C98" s="79">
        <f ca="1">IFERROR(IF($B$3="On",AVERAGE(Data_Initial!C98:D98),Data_Initial!C98),"")</f>
        <v>15.682313717954251</v>
      </c>
      <c r="D98" s="79">
        <f ca="1">IFERROR(IF(D$3="","",(IF($B$3="On",IF(E$3="",AVERAGE(Data_Initial!C98:D98),AVERAGE(Data_Initial!C98:E98)),Data_Initial!D98))),"")</f>
        <v>13.26024964016689</v>
      </c>
      <c r="E98" s="79">
        <f ca="1">IFERROR(IF(E$3="","",(IF($B$3="On",IF(F$3="",AVERAGE(Data_Initial!D98:E98),AVERAGE(Data_Initial!D98:F98)),Data_Initial!E98))),"")</f>
        <v>11.189098226919668</v>
      </c>
      <c r="F98" s="79">
        <f ca="1">IFERROR(IF(F$3="","",(IF($B$3="On",IF(G$3="",AVERAGE(Data_Initial!E98:F98),AVERAGE(Data_Initial!E98:G98)),Data_Initial!F98))),"")</f>
        <v>5.6305636903730374</v>
      </c>
      <c r="G98" s="79">
        <f ca="1">IFERROR(IF(G$3="","",(IF($B$3="On",IF(H$3="",AVERAGE(Data_Initial!F98:G98),AVERAGE(Data_Initial!F98:H98)),Data_Initial!G98))),"")</f>
        <v>2.4230361051428768</v>
      </c>
      <c r="H98" s="79">
        <f ca="1">IFERROR(IF(H$3="","",(IF($B$3="On",IF(I$3="",AVERAGE(Data_Initial!G98:H98),AVERAGE(Data_Initial!G98:I98)),Data_Initial!H98))),"")</f>
        <v>0.82978539241836735</v>
      </c>
      <c r="I98" s="79">
        <f ca="1">IFERROR(IF(I$3="","",(IF($B$3="On",IF(J$3="",AVERAGE(Data_Initial!H98:I98),AVERAGE(Data_Initial!H98:J98)),Data_Initial!I98))),"")</f>
        <v>0.66866391616425291</v>
      </c>
      <c r="J98" s="79">
        <f ca="1">IFERROR(IF(J$3="","",(IF($B$3="On",IF(K$3="",AVERAGE(Data_Initial!I98:J98),AVERAGE(Data_Initial!I98:K98)),Data_Initial!J98))),"")</f>
        <v>1.9709368261416496</v>
      </c>
      <c r="K98" s="79">
        <f ca="1">IFERROR(IF(K$3="","",(IF($B$3="On",IF(L$3="",AVERAGE(Data_Initial!J98:K98),AVERAGE(Data_Initial!J98:L98)),Data_Initial!K98))),"")</f>
        <v>0.64730975154983239</v>
      </c>
      <c r="L98" s="79">
        <f ca="1">IFERROR(IF(L$3="","",(IF($B$3="On",IF(M$3="",AVERAGE(Data_Initial!K98:L98),AVERAGE(Data_Initial!K98:M98)),Data_Initial!L98))),"")</f>
        <v>-1.5136480729949338</v>
      </c>
      <c r="M98" s="79">
        <f ca="1">IFERROR(IF(M$3="","",(IF($B$3="On",IF(N$3="",AVERAGE(Data_Initial!L98:M98),AVERAGE(Data_Initial!L98:N98)),Data_Initial!M98))),"")</f>
        <v>-2.7071386106611794</v>
      </c>
      <c r="N98" s="79">
        <f ca="1">IFERROR(IF(N$3="","",(IF($B$3="On",IF(O$3="",AVERAGE(Data_Initial!M98:N98),AVERAGE(Data_Initial!M98:O98)),Data_Initial!N98))),"")</f>
        <v>-3.2376131735757863</v>
      </c>
      <c r="O98" s="79">
        <f ca="1">IFERROR(IF(O$3="","",(IF($B$3="On",IF(P$3="",AVERAGE(Data_Initial!N98:O98),AVERAGE(Data_Initial!N98:P98)),Data_Initial!O98))),"")</f>
        <v>-2.2361532934175261</v>
      </c>
      <c r="P98" s="79">
        <f ca="1">IFERROR(IF(P$3="","",(IF($B$3="On",IF(Q$3="",AVERAGE(Data_Initial!O98:P98),AVERAGE(Data_Initial!O98:Q98)),Data_Initial!P98))),"")</f>
        <v>-4.1809150448239061</v>
      </c>
      <c r="Q98" s="79">
        <f ca="1">IFERROR(IF(Q$3="","",(IF($B$3="On",IF(R$3="",AVERAGE(Data_Initial!P98:Q98),AVERAGE(Data_Initial!P98:R98)),Data_Initial!Q98))),"")</f>
        <v>-5.9677893663829336</v>
      </c>
      <c r="R98" s="79">
        <f ca="1">IFERROR(IF(R$3="","",(IF($B$3="On",IF(S$3="",AVERAGE(Data_Initial!Q98:R98),AVERAGE(Data_Initial!Q98:S98)),Data_Initial!R98))),"")</f>
        <v>-7.3806185952600307</v>
      </c>
      <c r="S98" s="79">
        <f ca="1">IFERROR(IF(S$3="","",(IF($B$3="On",IF(T$3="",AVERAGE(Data_Initial!R98:S98),AVERAGE(Data_Initial!R98:T98)),Data_Initial!S98))),"")</f>
        <v>-7.4829451539561305</v>
      </c>
      <c r="T98" s="79">
        <f ca="1">IFERROR(IF(T$3="","",(IF($B$3="On",IF(U$3="",AVERAGE(Data_Initial!S98:T98),AVERAGE(Data_Initial!S98:U98)),Data_Initial!T98))),"")</f>
        <v>-6.3703741536922607</v>
      </c>
      <c r="U98" s="79">
        <f ca="1">IFERROR(IF(U$3="","",(IF($B$3="On",IF(V$3="",AVERAGE(Data_Initial!T98:U98),AVERAGE(Data_Initial!T98:V98)),Data_Initial!U98))),"")</f>
        <v>-5.3185993649816137</v>
      </c>
      <c r="V98" s="79">
        <f ca="1">IFERROR(IF(V$3="","",(IF($B$3="On",IF(W$3="",AVERAGE(Data_Initial!U98:V98),AVERAGE(Data_Initial!U98:W98)),Data_Initial!V98))),"")</f>
        <v>-3.4225798029146968</v>
      </c>
      <c r="W98" s="79">
        <f ca="1">IFERROR(IF(W$3="","",(IF($B$3="On",IF(X$3="",AVERAGE(Data_Initial!V98:W98),AVERAGE(Data_Initial!V98:X98)),Data_Initial!W98))),"")</f>
        <v>-1.6309824489621831</v>
      </c>
      <c r="X98" s="79">
        <f ca="1">IFERROR(IF(X$3="","",(IF($B$3="On",IF(Y$3="",AVERAGE(Data_Initial!W98:X98),AVERAGE(Data_Initial!W98:Y98)),Data_Initial!X98))),"")</f>
        <v>3.188944451781937</v>
      </c>
      <c r="Y98" s="79">
        <f ca="1">IFERROR(IF(Y$3="","",(IF($B$3="On",IF(Z$3="",AVERAGE(Data_Initial!X98:Y98),AVERAGE(Data_Initial!X98:Z98)),Data_Initial!Y98))),"")</f>
        <v>10.717727423708752</v>
      </c>
      <c r="Z98" s="79">
        <f ca="1">IFERROR(IF(Z$3="","",(IF($B$3="On",IF(AA$3="",AVERAGE(Data_Initial!Y98:Z98),AVERAGE(Data_Initial!Y98:AA98)),Data_Initial!Z98))),"")</f>
        <v>28.826716934581317</v>
      </c>
      <c r="AA98" s="79">
        <f ca="1">IFERROR(IF(AA$3="","",(IF($B$3="On",IF(AB$3="",AVERAGE(Data_Initial!Z98:AA98),AVERAGE(Data_Initial!Z98:AB98)),Data_Initial!AA98))),"")</f>
        <v>62.708488691456672</v>
      </c>
      <c r="AB98" s="79">
        <f ca="1">IFERROR(IF(AB$3="","",(IF($B$3="On",IF(AC$3="",AVERAGE(Data_Initial!AA98:AB98),AVERAGE(Data_Initial!AA98:AC98)),Data_Initial!AB98))),"")</f>
        <v>126.10276775846837</v>
      </c>
      <c r="AC98" s="79">
        <f ca="1">IFERROR(IF(AC$3="","",(IF($B$3="On",IF(AD$3="",AVERAGE(Data_Initial!AB98:AC98),AVERAGE(Data_Initial!AB98:AD98)),Data_Initial!AC98))),"")</f>
        <v>241.98049445944335</v>
      </c>
      <c r="AD98" s="79">
        <f ca="1">IFERROR(IF(AD$3="","",(IF($B$3="On",IF(AE$3="",AVERAGE(Data_Initial!AC98:AD98),AVERAGE(Data_Initial!AC98:AE98)),Data_Initial!AD98))),"")</f>
        <v>446.33719290794897</v>
      </c>
      <c r="AE98" s="79">
        <f ca="1">IFERROR(IF(AE$3="","",(IF($B$3="On",IF(AF$3="",AVERAGE(Data_Initial!AD98:AE98),AVERAGE(Data_Initial!AD98:AF98)),Data_Initial!AE98))),"")</f>
        <v>787.39203612438098</v>
      </c>
      <c r="AF98" s="79">
        <f ca="1">IFERROR(IF(AF$3="","",(IF($B$3="On",IF(AG$3="",AVERAGE(Data_Initial!AE98:AF98),AVERAGE(Data_Initial!AE98:AG98)),Data_Initial!AF98))),"")</f>
        <v>1293.2620165350763</v>
      </c>
      <c r="AG98" s="79">
        <f ca="1">IFERROR(IF(AG$3="","",(IF($B$3="On",IF(AH$3="",AVERAGE(Data_Initial!AF98:AG98),AVERAGE(Data_Initial!AF98:AH98)),Data_Initial!AG98))),"")</f>
        <v>1919.9551211303235</v>
      </c>
      <c r="AH98" s="79">
        <f ca="1">IFERROR(IF(AH$3="","",(IF($B$3="On",IF(AI$3="",AVERAGE(Data_Initial!AG98:AH98),AVERAGE(Data_Initial!AG98:AI98)),Data_Initial!AH98))),"")</f>
        <v>2567.3613167149665</v>
      </c>
      <c r="AI98" s="79">
        <f ca="1">IFERROR(IF(AI$3="","",(IF($B$3="On",IF(AJ$3="",AVERAGE(Data_Initial!AH98:AI98),AVERAGE(Data_Initial!AH98:AJ98)),Data_Initial!AI98))),"")</f>
        <v>3122.8109872470336</v>
      </c>
      <c r="AJ98" s="79">
        <f ca="1">IFERROR(IF(AJ$3="","",(IF($B$3="On",IF(AK$3="",AVERAGE(Data_Initial!AI98:AJ98),AVERAGE(Data_Initial!AI98:AK98)),Data_Initial!AJ98))),"")</f>
        <v>3535.1853061769302</v>
      </c>
      <c r="AK98" s="79">
        <f ca="1">IFERROR(IF(AK$3="","",(IF($B$3="On",IF(AL$3="",AVERAGE(Data_Initial!AJ98:AK98),AVERAGE(Data_Initial!AJ98:AL98)),Data_Initial!AK98))),"")</f>
        <v>3806.6627164265133</v>
      </c>
      <c r="AL98" s="79">
        <f ca="1">IFERROR(IF(AL$3="","",(IF($B$3="On",IF(AM$3="",AVERAGE(Data_Initial!AK98:AL98),AVERAGE(Data_Initial!AK98:AM98)),Data_Initial!AL98))),"")</f>
        <v>3972.1256231878833</v>
      </c>
      <c r="AM98" s="79">
        <f ca="1">IFERROR(IF(AM$3="","",(IF($B$3="On",IF(AN$3="",AVERAGE(Data_Initial!AL98:AM98),AVERAGE(Data_Initial!AL98:AN98)),Data_Initial!AM98))),"")</f>
        <v>4072.1737405753361</v>
      </c>
      <c r="AN98" s="79">
        <f ca="1">IFERROR(IF(AN$3="","",(IF($B$3="On",IF(AO$3="",AVERAGE(Data_Initial!AM98:AN98),AVERAGE(Data_Initial!AM98:AO98)),Data_Initial!AN98))),"")</f>
        <v>4136.2979115163571</v>
      </c>
      <c r="AO98" s="79">
        <f ca="1">IFERROR(IF(AO$3="","",(IF($B$3="On",IF(AP$3="",AVERAGE(Data_Initial!AN98:AO98),AVERAGE(Data_Initial!AN98:AP98)),Data_Initial!AO98))),"")</f>
        <v>4179.1596829599794</v>
      </c>
      <c r="AP98" s="79">
        <f ca="1">IFERROR(IF(AP$3="","",(IF($B$3="On",IF(AQ$3="",AVERAGE(Data_Initial!AO98:AP98),AVERAGE(Data_Initial!AO98:AQ98)),Data_Initial!AP98))),"")</f>
        <v>4197.8509855961001</v>
      </c>
      <c r="AQ98" s="79" t="str">
        <f>IFERROR(IF(AQ$3="","",(IF($B$3="On",IF(AR$3="",AVERAGE(Data_Initial!AP98:AQ98),AVERAGE(Data_Initial!AP98:AR98)),Data_Initial!AQ98))),"")</f>
        <v/>
      </c>
      <c r="AR98" s="79" t="str">
        <f>IFERROR(IF(AR$3="","",(IF($B$3="On",IF(AS$3="",AVERAGE(Data_Initial!AQ98:AR98),AVERAGE(Data_Initial!AQ98:AS98)),Data_Initial!AR98))),"")</f>
        <v/>
      </c>
      <c r="AS98" s="79" t="str">
        <f>IFERROR(IF(AS$3="","",(IF($B$3="On",IF(AT$3="",AVERAGE(Data_Initial!AR98:AS98),AVERAGE(Data_Initial!AR98:AT98)),Data_Initial!AS98))),"")</f>
        <v/>
      </c>
      <c r="AT98" s="79" t="str">
        <f>IFERROR(IF(AT$3="","",(IF($B$3="On",IF(AU$3="",AVERAGE(Data_Initial!AS98:AT98),AVERAGE(Data_Initial!AS98:AU98)),Data_Initial!AT98))),"")</f>
        <v/>
      </c>
      <c r="AU98" s="79" t="str">
        <f>IFERROR(IF(AU$3="","",(IF($B$3="On",IF(AV$3="",AVERAGE(Data_Initial!AT98:AU98),AVERAGE(Data_Initial!AT98:AV98)),Data_Initial!AU98))),"")</f>
        <v/>
      </c>
      <c r="AV98" s="79" t="str">
        <f>IFERROR(IF(AV$3="","",(IF($B$3="On",IF(AW$3="",AVERAGE(Data_Initial!AU98:AV98),AVERAGE(Data_Initial!AU98:AW98)),Data_Initial!AV98))),"")</f>
        <v/>
      </c>
      <c r="AW98" s="79" t="str">
        <f>IFERROR(IF(AW$3="","",(IF($B$3="On",IF(AX$3="",AVERAGE(Data_Initial!AV98:AW98),AVERAGE(Data_Initial!AV98:AX98)),Data_Initial!AW98))),"")</f>
        <v/>
      </c>
      <c r="AX98" s="79" t="str">
        <f>IFERROR(IF(AX$3="","",(IF($B$3="On",IF(AY$3="",AVERAGE(Data_Initial!AW98:AX98),AVERAGE(Data_Initial!AW98:AY98)),Data_Initial!AX98))),"")</f>
        <v/>
      </c>
      <c r="AY98" s="79" t="str">
        <f>IFERROR(IF(AY$3="","",(IF($B$3="On",IF(AZ$3="",AVERAGE(Data_Initial!AX98:AY98),AVERAGE(Data_Initial!AX98:AZ98)),Data_Initial!AY98))),"")</f>
        <v/>
      </c>
      <c r="AZ98" s="79" t="str">
        <f>IFERROR(IF(AZ$3="","",(IF($B$3="On",IF(BA$3="",AVERAGE(Data_Initial!AY98:AZ98),AVERAGE(Data_Initial!AY98:BA98)),Data_Initial!AZ98))),"")</f>
        <v/>
      </c>
      <c r="BA98" s="79"/>
      <c r="BB98" s="79"/>
      <c r="BC98" s="79"/>
      <c r="BD98" s="79"/>
      <c r="BE98" s="79"/>
      <c r="BF98" s="79"/>
      <c r="BG98" s="79"/>
      <c r="BH98" s="79"/>
      <c r="BI98" s="79"/>
      <c r="BJ98" s="79"/>
      <c r="BK98" s="79"/>
      <c r="BL98" s="79"/>
      <c r="BM98" s="79"/>
      <c r="BN98" s="79"/>
      <c r="BO98" s="79"/>
      <c r="BP98" s="79"/>
      <c r="BQ98" s="79"/>
      <c r="BR98" s="79"/>
      <c r="BS98" s="79"/>
      <c r="BT98" s="79"/>
      <c r="BU98" s="79"/>
      <c r="BV98" s="79"/>
      <c r="BW98" s="79"/>
      <c r="BX98" s="79"/>
      <c r="BY98" s="79"/>
      <c r="BZ98" s="79"/>
    </row>
    <row r="99" spans="1:78" x14ac:dyDescent="0.25">
      <c r="A99" s="79">
        <f ca="1">Data_Initial!A99</f>
        <v>2</v>
      </c>
      <c r="B99" s="79" t="str">
        <f ca="1">Data_Initial!B99</f>
        <v>H3</v>
      </c>
      <c r="C99" s="79">
        <f ca="1">IFERROR(IF($B$3="On",AVERAGE(Data_Initial!C99:D99),Data_Initial!C99),"")</f>
        <v>21.135983646234301</v>
      </c>
      <c r="D99" s="79">
        <f ca="1">IFERROR(IF(D$3="","",(IF($B$3="On",IF(E$3="",AVERAGE(Data_Initial!C99:D99),AVERAGE(Data_Initial!C99:E99)),Data_Initial!D99))),"")</f>
        <v>17.192504464516329</v>
      </c>
      <c r="E99" s="79">
        <f ca="1">IFERROR(IF(E$3="","",(IF($B$3="On",IF(F$3="",AVERAGE(Data_Initial!D99:E99),AVERAGE(Data_Initial!D99:F99)),Data_Initial!E99))),"")</f>
        <v>12.093911233818739</v>
      </c>
      <c r="F99" s="79">
        <f ca="1">IFERROR(IF(F$3="","",(IF($B$3="On",IF(G$3="",AVERAGE(Data_Initial!E99:F99),AVERAGE(Data_Initial!E99:G99)),Data_Initial!F99))),"")</f>
        <v>6.5938192023563689</v>
      </c>
      <c r="G99" s="79">
        <f ca="1">IFERROR(IF(G$3="","",(IF($B$3="On",IF(H$3="",AVERAGE(Data_Initial!F99:G99),AVERAGE(Data_Initial!F99:H99)),Data_Initial!G99))),"")</f>
        <v>3.7608975205140864</v>
      </c>
      <c r="H99" s="79">
        <f ca="1">IFERROR(IF(H$3="","",(IF($B$3="On",IF(I$3="",AVERAGE(Data_Initial!G99:H99),AVERAGE(Data_Initial!G99:I99)),Data_Initial!H99))),"")</f>
        <v>2.0322112918047428</v>
      </c>
      <c r="I99" s="79">
        <f ca="1">IFERROR(IF(I$3="","",(IF($B$3="On",IF(J$3="",AVERAGE(Data_Initial!H99:I99),AVERAGE(Data_Initial!H99:J99)),Data_Initial!I99))),"")</f>
        <v>0.63489509413087397</v>
      </c>
      <c r="J99" s="79">
        <f ca="1">IFERROR(IF(J$3="","",(IF($B$3="On",IF(K$3="",AVERAGE(Data_Initial!I99:J99),AVERAGE(Data_Initial!I99:K99)),Data_Initial!J99))),"")</f>
        <v>-0.73436283811588565</v>
      </c>
      <c r="K99" s="79">
        <f ca="1">IFERROR(IF(K$3="","",(IF($B$3="On",IF(L$3="",AVERAGE(Data_Initial!J99:K99),AVERAGE(Data_Initial!J99:L99)),Data_Initial!K99))),"")</f>
        <v>-2.9697032023195788</v>
      </c>
      <c r="L99" s="79">
        <f ca="1">IFERROR(IF(L$3="","",(IF($B$3="On",IF(M$3="",AVERAGE(Data_Initial!K99:L99),AVERAGE(Data_Initial!K99:M99)),Data_Initial!L99))),"")</f>
        <v>-4.4413028858953103</v>
      </c>
      <c r="M99" s="79">
        <f ca="1">IFERROR(IF(M$3="","",(IF($B$3="On",IF(N$3="",AVERAGE(Data_Initial!L99:M99),AVERAGE(Data_Initial!L99:N99)),Data_Initial!M99))),"")</f>
        <v>-4.4182773219542133</v>
      </c>
      <c r="N99" s="79">
        <f ca="1">IFERROR(IF(N$3="","",(IF($B$3="On",IF(O$3="",AVERAGE(Data_Initial!M99:N99),AVERAGE(Data_Initial!M99:O99)),Data_Initial!N99))),"")</f>
        <v>-3.1802539339258438</v>
      </c>
      <c r="O99" s="79">
        <f ca="1">IFERROR(IF(O$3="","",(IF($B$3="On",IF(P$3="",AVERAGE(Data_Initial!N99:O99),AVERAGE(Data_Initial!N99:P99)),Data_Initial!O99))),"")</f>
        <v>-2.8533247283263932</v>
      </c>
      <c r="P99" s="79">
        <f ca="1">IFERROR(IF(P$3="","",(IF($B$3="On",IF(Q$3="",AVERAGE(Data_Initial!O99:P99),AVERAGE(Data_Initial!O99:Q99)),Data_Initial!P99))),"")</f>
        <v>-2.1756568376533032</v>
      </c>
      <c r="Q99" s="79">
        <f ca="1">IFERROR(IF(Q$3="","",(IF($B$3="On",IF(R$3="",AVERAGE(Data_Initial!P99:Q99),AVERAGE(Data_Initial!P99:R99)),Data_Initial!Q99))),"")</f>
        <v>-2.8259277774041034</v>
      </c>
      <c r="R99" s="79">
        <f ca="1">IFERROR(IF(R$3="","",(IF($B$3="On",IF(S$3="",AVERAGE(Data_Initial!Q99:R99),AVERAGE(Data_Initial!Q99:S99)),Data_Initial!R99))),"")</f>
        <v>-2.9901175237937436</v>
      </c>
      <c r="S99" s="79">
        <f ca="1">IFERROR(IF(S$3="","",(IF($B$3="On",IF(T$3="",AVERAGE(Data_Initial!R99:S99),AVERAGE(Data_Initial!R99:T99)),Data_Initial!S99))),"")</f>
        <v>-3.7350332635310237</v>
      </c>
      <c r="T99" s="79">
        <f ca="1">IFERROR(IF(T$3="","",(IF($B$3="On",IF(U$3="",AVERAGE(Data_Initial!S99:T99),AVERAGE(Data_Initial!S99:U99)),Data_Initial!T99))),"")</f>
        <v>-4.7575760782046963</v>
      </c>
      <c r="U99" s="79">
        <f ca="1">IFERROR(IF(U$3="","",(IF($B$3="On",IF(V$3="",AVERAGE(Data_Initial!T99:U99),AVERAGE(Data_Initial!T99:V99)),Data_Initial!U99))),"")</f>
        <v>-4.5037483629218231</v>
      </c>
      <c r="V99" s="79">
        <f ca="1">IFERROR(IF(V$3="","",(IF($B$3="On",IF(W$3="",AVERAGE(Data_Initial!U99:V99),AVERAGE(Data_Initial!U99:W99)),Data_Initial!V99))),"")</f>
        <v>-5.0808895670599368</v>
      </c>
      <c r="W99" s="79">
        <f ca="1">IFERROR(IF(W$3="","",(IF($B$3="On",IF(X$3="",AVERAGE(Data_Initial!V99:W99),AVERAGE(Data_Initial!V99:X99)),Data_Initial!W99))),"")</f>
        <v>-2.6200178789722472</v>
      </c>
      <c r="X99" s="79">
        <f ca="1">IFERROR(IF(X$3="","",(IF($B$3="On",IF(Y$3="",AVERAGE(Data_Initial!W99:X99),AVERAGE(Data_Initial!W99:Y99)),Data_Initial!X99))),"")</f>
        <v>0.74767688237776964</v>
      </c>
      <c r="Y99" s="79">
        <f ca="1">IFERROR(IF(Y$3="","",(IF($B$3="On",IF(Z$3="",AVERAGE(Data_Initial!X99:Y99),AVERAGE(Data_Initial!X99:Z99)),Data_Initial!Y99))),"")</f>
        <v>9.6486847845471928</v>
      </c>
      <c r="Z99" s="79">
        <f ca="1">IFERROR(IF(Z$3="","",(IF($B$3="On",IF(AA$3="",AVERAGE(Data_Initial!Y99:Z99),AVERAGE(Data_Initial!Y99:AA99)),Data_Initial!Z99))),"")</f>
        <v>24.696144080267164</v>
      </c>
      <c r="AA99" s="79">
        <f ca="1">IFERROR(IF(AA$3="","",(IF($B$3="On",IF(AB$3="",AVERAGE(Data_Initial!Z99:AA99),AVERAGE(Data_Initial!Z99:AB99)),Data_Initial!AA99))),"")</f>
        <v>52.448784332662875</v>
      </c>
      <c r="AB99" s="79">
        <f ca="1">IFERROR(IF(AB$3="","",(IF($B$3="On",IF(AC$3="",AVERAGE(Data_Initial!AA99:AB99),AVERAGE(Data_Initial!AA99:AC99)),Data_Initial!AB99))),"")</f>
        <v>104.81894798696457</v>
      </c>
      <c r="AC99" s="79">
        <f ca="1">IFERROR(IF(AC$3="","",(IF($B$3="On",IF(AD$3="",AVERAGE(Data_Initial!AB99:AC99),AVERAGE(Data_Initial!AB99:AD99)),Data_Initial!AC99))),"")</f>
        <v>202.85914873103002</v>
      </c>
      <c r="AD99" s="79">
        <f ca="1">IFERROR(IF(AD$3="","",(IF($B$3="On",IF(AE$3="",AVERAGE(Data_Initial!AC99:AD99),AVERAGE(Data_Initial!AC99:AE99)),Data_Initial!AD99))),"")</f>
        <v>377.63242564639995</v>
      </c>
      <c r="AE99" s="79">
        <f ca="1">IFERROR(IF(AE$3="","",(IF($B$3="On",IF(AF$3="",AVERAGE(Data_Initial!AD99:AE99),AVERAGE(Data_Initial!AD99:AF99)),Data_Initial!AE99))),"")</f>
        <v>669.91209366150565</v>
      </c>
      <c r="AF99" s="79">
        <f ca="1">IFERROR(IF(AF$3="","",(IF($B$3="On",IF(AG$3="",AVERAGE(Data_Initial!AE99:AF99),AVERAGE(Data_Initial!AE99:AG99)),Data_Initial!AF99))),"")</f>
        <v>1105.9050183876327</v>
      </c>
      <c r="AG99" s="79">
        <f ca="1">IFERROR(IF(AG$3="","",(IF($B$3="On",IF(AH$3="",AVERAGE(Data_Initial!AF99:AG99),AVERAGE(Data_Initial!AF99:AH99)),Data_Initial!AG99))),"")</f>
        <v>1654.6432365445598</v>
      </c>
      <c r="AH99" s="79">
        <f ca="1">IFERROR(IF(AH$3="","",(IF($B$3="On",IF(AI$3="",AVERAGE(Data_Initial!AG99:AH99),AVERAGE(Data_Initial!AG99:AI99)),Data_Initial!AH99))),"")</f>
        <v>2230.7662764362099</v>
      </c>
      <c r="AI99" s="79">
        <f ca="1">IFERROR(IF(AI$3="","",(IF($B$3="On",IF(AJ$3="",AVERAGE(Data_Initial!AH99:AI99),AVERAGE(Data_Initial!AH99:AJ99)),Data_Initial!AI99))),"")</f>
        <v>2736.193723787057</v>
      </c>
      <c r="AJ99" s="79">
        <f ca="1">IFERROR(IF(AJ$3="","",(IF($B$3="On",IF(AK$3="",AVERAGE(Data_Initial!AI99:AJ99),AVERAGE(Data_Initial!AI99:AK99)),Data_Initial!AJ99))),"")</f>
        <v>3115.9104865100667</v>
      </c>
      <c r="AK99" s="79">
        <f ca="1">IFERROR(IF(AK$3="","",(IF($B$3="On",IF(AL$3="",AVERAGE(Data_Initial!AJ99:AK99),AVERAGE(Data_Initial!AJ99:AL99)),Data_Initial!AK99))),"")</f>
        <v>3369.0127447563968</v>
      </c>
      <c r="AL99" s="79">
        <f ca="1">IFERROR(IF(AL$3="","",(IF($B$3="On",IF(AM$3="",AVERAGE(Data_Initial!AK99:AL99),AVERAGE(Data_Initial!AK99:AM99)),Data_Initial!AL99))),"")</f>
        <v>3521.9735542565736</v>
      </c>
      <c r="AM99" s="79">
        <f ca="1">IFERROR(IF(AM$3="","",(IF($B$3="On",IF(AN$3="",AVERAGE(Data_Initial!AL99:AM99),AVERAGE(Data_Initial!AL99:AN99)),Data_Initial!AM99))),"")</f>
        <v>3616.3396285205704</v>
      </c>
      <c r="AN99" s="79">
        <f ca="1">IFERROR(IF(AN$3="","",(IF($B$3="On",IF(AO$3="",AVERAGE(Data_Initial!AM99:AN99),AVERAGE(Data_Initial!AM99:AO99)),Data_Initial!AN99))),"")</f>
        <v>3671.5591557306766</v>
      </c>
      <c r="AO99" s="79">
        <f ca="1">IFERROR(IF(AO$3="","",(IF($B$3="On",IF(AP$3="",AVERAGE(Data_Initial!AN99:AO99),AVERAGE(Data_Initial!AN99:AP99)),Data_Initial!AO99))),"")</f>
        <v>3706.0627705995335</v>
      </c>
      <c r="AP99" s="79">
        <f ca="1">IFERROR(IF(AP$3="","",(IF($B$3="On",IF(AQ$3="",AVERAGE(Data_Initial!AO99:AP99),AVERAGE(Data_Initial!AO99:AQ99)),Data_Initial!AP99))),"")</f>
        <v>3717.7113794520401</v>
      </c>
      <c r="AQ99" s="79" t="str">
        <f>IFERROR(IF(AQ$3="","",(IF($B$3="On",IF(AR$3="",AVERAGE(Data_Initial!AP99:AQ99),AVERAGE(Data_Initial!AP99:AR99)),Data_Initial!AQ99))),"")</f>
        <v/>
      </c>
      <c r="AR99" s="79" t="str">
        <f>IFERROR(IF(AR$3="","",(IF($B$3="On",IF(AS$3="",AVERAGE(Data_Initial!AQ99:AR99),AVERAGE(Data_Initial!AQ99:AS99)),Data_Initial!AR99))),"")</f>
        <v/>
      </c>
      <c r="AS99" s="79" t="str">
        <f>IFERROR(IF(AS$3="","",(IF($B$3="On",IF(AT$3="",AVERAGE(Data_Initial!AR99:AS99),AVERAGE(Data_Initial!AR99:AT99)),Data_Initial!AS99))),"")</f>
        <v/>
      </c>
      <c r="AT99" s="79" t="str">
        <f>IFERROR(IF(AT$3="","",(IF($B$3="On",IF(AU$3="",AVERAGE(Data_Initial!AS99:AT99),AVERAGE(Data_Initial!AS99:AU99)),Data_Initial!AT99))),"")</f>
        <v/>
      </c>
      <c r="AU99" s="79" t="str">
        <f>IFERROR(IF(AU$3="","",(IF($B$3="On",IF(AV$3="",AVERAGE(Data_Initial!AT99:AU99),AVERAGE(Data_Initial!AT99:AV99)),Data_Initial!AU99))),"")</f>
        <v/>
      </c>
      <c r="AV99" s="79" t="str">
        <f>IFERROR(IF(AV$3="","",(IF($B$3="On",IF(AW$3="",AVERAGE(Data_Initial!AU99:AV99),AVERAGE(Data_Initial!AU99:AW99)),Data_Initial!AV99))),"")</f>
        <v/>
      </c>
      <c r="AW99" s="79" t="str">
        <f>IFERROR(IF(AW$3="","",(IF($B$3="On",IF(AX$3="",AVERAGE(Data_Initial!AV99:AW99),AVERAGE(Data_Initial!AV99:AX99)),Data_Initial!AW99))),"")</f>
        <v/>
      </c>
      <c r="AX99" s="79" t="str">
        <f>IFERROR(IF(AX$3="","",(IF($B$3="On",IF(AY$3="",AVERAGE(Data_Initial!AW99:AX99),AVERAGE(Data_Initial!AW99:AY99)),Data_Initial!AX99))),"")</f>
        <v/>
      </c>
      <c r="AY99" s="79" t="str">
        <f>IFERROR(IF(AY$3="","",(IF($B$3="On",IF(AZ$3="",AVERAGE(Data_Initial!AX99:AY99),AVERAGE(Data_Initial!AX99:AZ99)),Data_Initial!AY99))),"")</f>
        <v/>
      </c>
      <c r="AZ99" s="79" t="str">
        <f>IFERROR(IF(AZ$3="","",(IF($B$3="On",IF(BA$3="",AVERAGE(Data_Initial!AY99:AZ99),AVERAGE(Data_Initial!AY99:BA99)),Data_Initial!AZ99))),"")</f>
        <v/>
      </c>
      <c r="BA99" s="79"/>
      <c r="BB99" s="79"/>
      <c r="BC99" s="79"/>
      <c r="BD99" s="79"/>
      <c r="BE99" s="79"/>
      <c r="BF99" s="79"/>
      <c r="BG99" s="79"/>
      <c r="BH99" s="79"/>
      <c r="BI99" s="79"/>
      <c r="BJ99" s="79"/>
      <c r="BK99" s="79"/>
      <c r="BL99" s="79"/>
      <c r="BM99" s="79"/>
      <c r="BN99" s="79"/>
      <c r="BO99" s="79"/>
      <c r="BP99" s="79"/>
      <c r="BQ99" s="79"/>
      <c r="BR99" s="79"/>
      <c r="BS99" s="79"/>
      <c r="BT99" s="79"/>
      <c r="BU99" s="79"/>
      <c r="BV99" s="79"/>
      <c r="BW99" s="79"/>
      <c r="BX99" s="79"/>
      <c r="BY99" s="79"/>
      <c r="BZ99" s="79"/>
    </row>
    <row r="100" spans="1:78" x14ac:dyDescent="0.25">
      <c r="A100" s="79">
        <f ca="1">Data_Initial!A100</f>
        <v>2</v>
      </c>
      <c r="B100" s="79" t="str">
        <f ca="1">Data_Initial!B100</f>
        <v>A4</v>
      </c>
      <c r="C100">
        <f ca="1">IFERROR(IF($B$3="On",AVERAGE(Data_Initial!C100:D100),Data_Initial!C100),"")</f>
        <v>16.910762299730301</v>
      </c>
      <c r="D100">
        <f ca="1">IFERROR(IF(D$3="","",(IF($B$3="On",IF(E$3="",AVERAGE(Data_Initial!C100:D100),AVERAGE(Data_Initial!C100:E100)),Data_Initial!D100))),"")</f>
        <v>14.446467618281668</v>
      </c>
      <c r="E100">
        <f ca="1">IFERROR(IF(E$3="","",(IF($B$3="On",IF(F$3="",AVERAGE(Data_Initial!D100:E100),AVERAGE(Data_Initial!D100:F100)),Data_Initial!E100))),"")</f>
        <v>10.11422277692053</v>
      </c>
      <c r="F100">
        <f ca="1">IFERROR(IF(F$3="","",(IF($B$3="On",IF(G$3="",AVERAGE(Data_Initial!E100:F100),AVERAGE(Data_Initial!E100:G100)),Data_Initial!F100))),"")</f>
        <v>7.7238489114480968</v>
      </c>
      <c r="G100">
        <f ca="1">IFERROR(IF(G$3="","",(IF($B$3="On",IF(H$3="",AVERAGE(Data_Initial!F100:G100),AVERAGE(Data_Initial!F100:H100)),Data_Initial!G100))),"")</f>
        <v>5.4253061538823673</v>
      </c>
      <c r="H100">
        <f ca="1">IFERROR(IF(H$3="","",(IF($B$3="On",IF(I$3="",AVERAGE(Data_Initial!G100:H100),AVERAGE(Data_Initial!G100:I100)),Data_Initial!H100))),"")</f>
        <v>4.4342859521659053</v>
      </c>
      <c r="I100">
        <f ca="1">IFERROR(IF(I$3="","",(IF($B$3="On",IF(J$3="",AVERAGE(Data_Initial!H100:I100),AVERAGE(Data_Initial!H100:J100)),Data_Initial!I100))),"")</f>
        <v>1.8320107794858529</v>
      </c>
      <c r="J100">
        <f ca="1">IFERROR(IF(J$3="","",(IF($B$3="On",IF(K$3="",AVERAGE(Data_Initial!I100:J100),AVERAGE(Data_Initial!I100:K100)),Data_Initial!J100))),"")</f>
        <v>-0.19724680578807727</v>
      </c>
      <c r="K100">
        <f ca="1">IFERROR(IF(K$3="","",(IF($B$3="On",IF(L$3="",AVERAGE(Data_Initial!J100:K100),AVERAGE(Data_Initial!J100:L100)),Data_Initial!K100))),"")</f>
        <v>-1.4016475561634234</v>
      </c>
      <c r="L100">
        <f ca="1">IFERROR(IF(L$3="","",(IF($B$3="On",IF(M$3="",AVERAGE(Data_Initial!K100:L100),AVERAGE(Data_Initial!K100:M100)),Data_Initial!L100))),"")</f>
        <v>-4.7968843843132163</v>
      </c>
      <c r="M100">
        <f ca="1">IFERROR(IF(M$3="","",(IF($B$3="On",IF(N$3="",AVERAGE(Data_Initial!L100:M100),AVERAGE(Data_Initial!L100:N100)),Data_Initial!M100))),"")</f>
        <v>-4.9528473151981434</v>
      </c>
      <c r="N100">
        <f ca="1">IFERROR(IF(N$3="","",(IF($B$3="On",IF(O$3="",AVERAGE(Data_Initial!M100:N100),AVERAGE(Data_Initial!M100:O100)),Data_Initial!N100))),"")</f>
        <v>-6.5331579600397198</v>
      </c>
      <c r="O100">
        <f ca="1">IFERROR(IF(O$3="","",(IF($B$3="On",IF(P$3="",AVERAGE(Data_Initial!N100:O100),AVERAGE(Data_Initial!N100:P100)),Data_Initial!O100))),"")</f>
        <v>-6.5686707407359499</v>
      </c>
      <c r="P100">
        <f ca="1">IFERROR(IF(P$3="","",(IF($B$3="On",IF(Q$3="",AVERAGE(Data_Initial!O100:P100),AVERAGE(Data_Initial!O100:Q100)),Data_Initial!P100))),"")</f>
        <v>-8.8025334253611636</v>
      </c>
      <c r="Q100">
        <f ca="1">IFERROR(IF(Q$3="","",(IF($B$3="On",IF(R$3="",AVERAGE(Data_Initial!P100:Q100),AVERAGE(Data_Initial!P100:R100)),Data_Initial!Q100))),"")</f>
        <v>-8.6444007478179028</v>
      </c>
      <c r="R100">
        <f ca="1">IFERROR(IF(R$3="","",(IF($B$3="On",IF(S$3="",AVERAGE(Data_Initial!Q100:R100),AVERAGE(Data_Initial!Q100:S100)),Data_Initial!R100))),"")</f>
        <v>-8.3410878739129366</v>
      </c>
      <c r="S100">
        <f ca="1">IFERROR(IF(S$3="","",(IF($B$3="On",IF(T$3="",AVERAGE(Data_Initial!R100:S100),AVERAGE(Data_Initial!R100:T100)),Data_Initial!S100))),"")</f>
        <v>-5.5659511182129799</v>
      </c>
      <c r="T100">
        <f ca="1">IFERROR(IF(T$3="","",(IF($B$3="On",IF(U$3="",AVERAGE(Data_Initial!S100:T100),AVERAGE(Data_Initial!S100:U100)),Data_Initial!T100))),"")</f>
        <v>0.83507695109711355</v>
      </c>
      <c r="U100">
        <f ca="1">IFERROR(IF(U$3="","",(IF($B$3="On",IF(V$3="",AVERAGE(Data_Initial!T100:U100),AVERAGE(Data_Initial!T100:V100)),Data_Initial!U100))),"")</f>
        <v>12.78529496348439</v>
      </c>
      <c r="V100">
        <f ca="1">IFERROR(IF(V$3="","",(IF($B$3="On",IF(W$3="",AVERAGE(Data_Initial!U100:V100),AVERAGE(Data_Initial!U100:W100)),Data_Initial!V100))),"")</f>
        <v>34.412151358841761</v>
      </c>
      <c r="W100">
        <f ca="1">IFERROR(IF(W$3="","",(IF($B$3="On",IF(X$3="",AVERAGE(Data_Initial!V100:W100),AVERAGE(Data_Initial!V100:X100)),Data_Initial!W100))),"")</f>
        <v>73.177707440086039</v>
      </c>
      <c r="X100">
        <f ca="1">IFERROR(IF(X$3="","",(IF($B$3="On",IF(Y$3="",AVERAGE(Data_Initial!W100:X100),AVERAGE(Data_Initial!W100:Y100)),Data_Initial!X100))),"")</f>
        <v>144.81891631107334</v>
      </c>
      <c r="Y100">
        <f ca="1">IFERROR(IF(Y$3="","",(IF($B$3="On",IF(Z$3="",AVERAGE(Data_Initial!X100:Y100),AVERAGE(Data_Initial!X100:Z100)),Data_Initial!Y100))),"")</f>
        <v>270.37599471650867</v>
      </c>
      <c r="Z100">
        <f ca="1">IFERROR(IF(Z$3="","",(IF($B$3="On",IF(AA$3="",AVERAGE(Data_Initial!Y100:Z100),AVERAGE(Data_Initial!Y100:AA100)),Data_Initial!Z100))),"")</f>
        <v>478.56013523274197</v>
      </c>
      <c r="AA100">
        <f ca="1">IFERROR(IF(AA$3="","",(IF($B$3="On",IF(AB$3="",AVERAGE(Data_Initial!Z100:AA100),AVERAGE(Data_Initial!Z100:AB100)),Data_Initial!AA100))),"")</f>
        <v>804.32779255764819</v>
      </c>
      <c r="AB100">
        <f ca="1">IFERROR(IF(AB$3="","",(IF($B$3="On",IF(AC$3="",AVERAGE(Data_Initial!AA100:AB100),AVERAGE(Data_Initial!AA100:AC100)),Data_Initial!AB100))),"")</f>
        <v>1264.1812810481372</v>
      </c>
      <c r="AC100">
        <f ca="1">IFERROR(IF(AC$3="","",(IF($B$3="On",IF(AD$3="",AVERAGE(Data_Initial!AB100:AC100),AVERAGE(Data_Initial!AB100:AD100)),Data_Initial!AC100))),"")</f>
        <v>1811.6173471515667</v>
      </c>
      <c r="AD100">
        <f ca="1">IFERROR(IF(AD$3="","",(IF($B$3="On",IF(AE$3="",AVERAGE(Data_Initial!AC100:AD100),AVERAGE(Data_Initial!AC100:AE100)),Data_Initial!AD100))),"")</f>
        <v>2361.2619059883905</v>
      </c>
      <c r="AE100">
        <f ca="1">IFERROR(IF(AE$3="","",(IF($B$3="On",IF(AF$3="",AVERAGE(Data_Initial!AD100:AE100),AVERAGE(Data_Initial!AD100:AF100)),Data_Initial!AE100))),"")</f>
        <v>2823.6665036550899</v>
      </c>
      <c r="AF100">
        <f ca="1">IFERROR(IF(AF$3="","",(IF($B$3="On",IF(AG$3="",AVERAGE(Data_Initial!AE100:AF100),AVERAGE(Data_Initial!AE100:AG100)),Data_Initial!AF100))),"")</f>
        <v>3162.53092593265</v>
      </c>
      <c r="AG100">
        <f ca="1">IFERROR(IF(AG$3="","",(IF($B$3="On",IF(AH$3="",AVERAGE(Data_Initial!AF100:AG100),AVERAGE(Data_Initial!AF100:AH100)),Data_Initial!AG100))),"")</f>
        <v>3384.4104005319168</v>
      </c>
      <c r="AH100">
        <f ca="1">IFERROR(IF(AH$3="","",(IF($B$3="On",IF(AI$3="",AVERAGE(Data_Initial!AG100:AH100),AVERAGE(Data_Initial!AG100:AI100)),Data_Initial!AH100))),"")</f>
        <v>3522.7329087647599</v>
      </c>
      <c r="AI100">
        <f ca="1">IFERROR(IF(AI$3="","",(IF($B$3="On",IF(AJ$3="",AVERAGE(Data_Initial!AH100:AI100),AVERAGE(Data_Initial!AH100:AJ100)),Data_Initial!AI100))),"")</f>
        <v>3613.4286179333699</v>
      </c>
      <c r="AJ100">
        <f ca="1">IFERROR(IF(AJ$3="","",(IF($B$3="On",IF(AK$3="",AVERAGE(Data_Initial!AI100:AJ100),AVERAGE(Data_Initial!AI100:AK100)),Data_Initial!AJ100))),"")</f>
        <v>3677.173749090713</v>
      </c>
      <c r="AK100">
        <f ca="1">IFERROR(IF(AK$3="","",(IF($B$3="On",IF(AL$3="",AVERAGE(Data_Initial!AJ100:AK100),AVERAGE(Data_Initial!AJ100:AL100)),Data_Initial!AK100))),"")</f>
        <v>3723.3870806189366</v>
      </c>
      <c r="AL100">
        <f ca="1">IFERROR(IF(AL$3="","",(IF($B$3="On",IF(AM$3="",AVERAGE(Data_Initial!AK100:AL100),AVERAGE(Data_Initial!AK100:AM100)),Data_Initial!AL100))),"")</f>
        <v>3760.0729237955202</v>
      </c>
      <c r="AM100">
        <f ca="1">IFERROR(IF(AM$3="","",(IF($B$3="On",IF(AN$3="",AVERAGE(Data_Initial!AL100:AM100),AVERAGE(Data_Initial!AL100:AN100)),Data_Initial!AM100))),"")</f>
        <v>3792.1823874110469</v>
      </c>
      <c r="AN100">
        <f ca="1">IFERROR(IF(AN$3="","",(IF($B$3="On",IF(AO$3="",AVERAGE(Data_Initial!AM100:AN100),AVERAGE(Data_Initial!AM100:AO100)),Data_Initial!AN100))),"")</f>
        <v>3820.5398200908699</v>
      </c>
      <c r="AO100">
        <f ca="1">IFERROR(IF(AO$3="","",(IF($B$3="On",IF(AP$3="",AVERAGE(Data_Initial!AN100:AO100),AVERAGE(Data_Initial!AN100:AP100)),Data_Initial!AO100))),"")</f>
        <v>3839.7290813719169</v>
      </c>
      <c r="AP100">
        <f ca="1">IFERROR(IF(AP$3="","",(IF($B$3="On",IF(AQ$3="",AVERAGE(Data_Initial!AO100:AP100),AVERAGE(Data_Initial!AO100:AQ100)),Data_Initial!AP100))),"")</f>
        <v>3847.610788588895</v>
      </c>
      <c r="AQ100" t="str">
        <f>IFERROR(IF(AQ$3="","",(IF($B$3="On",IF(AR$3="",AVERAGE(Data_Initial!AP100:AQ100),AVERAGE(Data_Initial!AP100:AR100)),Data_Initial!AQ100))),"")</f>
        <v/>
      </c>
      <c r="AR100" t="str">
        <f>IFERROR(IF(AR$3="","",(IF($B$3="On",IF(AS$3="",AVERAGE(Data_Initial!AQ100:AR100),AVERAGE(Data_Initial!AQ100:AS100)),Data_Initial!AR100))),"")</f>
        <v/>
      </c>
      <c r="AS100" t="str">
        <f>IFERROR(IF(AS$3="","",(IF($B$3="On",IF(AT$3="",AVERAGE(Data_Initial!AR100:AS100),AVERAGE(Data_Initial!AR100:AT100)),Data_Initial!AS100))),"")</f>
        <v/>
      </c>
      <c r="AT100" t="str">
        <f>IFERROR(IF(AT$3="","",(IF($B$3="On",IF(AU$3="",AVERAGE(Data_Initial!AS100:AT100),AVERAGE(Data_Initial!AS100:AU100)),Data_Initial!AT100))),"")</f>
        <v/>
      </c>
      <c r="AU100" t="str">
        <f>IFERROR(IF(AU$3="","",(IF($B$3="On",IF(AV$3="",AVERAGE(Data_Initial!AT100:AU100),AVERAGE(Data_Initial!AT100:AV100)),Data_Initial!AU100))),"")</f>
        <v/>
      </c>
      <c r="AV100" t="str">
        <f>IFERROR(IF(AV$3="","",(IF($B$3="On",IF(AW$3="",AVERAGE(Data_Initial!AU100:AV100),AVERAGE(Data_Initial!AU100:AW100)),Data_Initial!AV100))),"")</f>
        <v/>
      </c>
      <c r="AW100" t="str">
        <f>IFERROR(IF(AW$3="","",(IF($B$3="On",IF(AX$3="",AVERAGE(Data_Initial!AV100:AW100),AVERAGE(Data_Initial!AV100:AX100)),Data_Initial!AW100))),"")</f>
        <v/>
      </c>
      <c r="AX100" t="str">
        <f>IFERROR(IF(AX$3="","",(IF($B$3="On",IF(AY$3="",AVERAGE(Data_Initial!AW100:AX100),AVERAGE(Data_Initial!AW100:AY100)),Data_Initial!AX100))),"")</f>
        <v/>
      </c>
      <c r="AY100" t="str">
        <f>IFERROR(IF(AY$3="","",(IF($B$3="On",IF(AZ$3="",AVERAGE(Data_Initial!AX100:AY100),AVERAGE(Data_Initial!AX100:AZ100)),Data_Initial!AY100))),"")</f>
        <v/>
      </c>
      <c r="AZ100" t="str">
        <f>IFERROR(IF(AZ$3="","",(IF($B$3="On",IF(BA$3="",AVERAGE(Data_Initial!AY100:AZ100),AVERAGE(Data_Initial!AY100:BA100)),Data_Initial!AZ100))),"")</f>
        <v/>
      </c>
    </row>
    <row r="101" spans="1:78" x14ac:dyDescent="0.25">
      <c r="A101" s="79">
        <f ca="1">Data_Initial!A101</f>
        <v>2</v>
      </c>
      <c r="B101" s="79" t="str">
        <f ca="1">Data_Initial!B101</f>
        <v>B4</v>
      </c>
      <c r="C101">
        <f ca="1">IFERROR(IF($B$3="On",AVERAGE(Data_Initial!C101:D101),Data_Initial!C101),"")</f>
        <v>6.183497773568206</v>
      </c>
      <c r="D101">
        <f ca="1">IFERROR(IF(D$3="","",(IF($B$3="On",IF(E$3="",AVERAGE(Data_Initial!C101:D101),AVERAGE(Data_Initial!C101:E101)),Data_Initial!D101))),"")</f>
        <v>5.5143542033699005</v>
      </c>
      <c r="E101">
        <f ca="1">IFERROR(IF(E$3="","",(IF($B$3="On",IF(F$3="",AVERAGE(Data_Initial!D101:E101),AVERAGE(Data_Initial!D101:F101)),Data_Initial!E101))),"")</f>
        <v>6.5425898020404638</v>
      </c>
      <c r="F101">
        <f ca="1">IFERROR(IF(F$3="","",(IF($B$3="On",IF(G$3="",AVERAGE(Data_Initial!E101:F101),AVERAGE(Data_Initial!E101:G101)),Data_Initial!F101))),"")</f>
        <v>5.5809103065157641</v>
      </c>
      <c r="G101">
        <f ca="1">IFERROR(IF(G$3="","",(IF($B$3="On",IF(H$3="",AVERAGE(Data_Initial!F101:G101),AVERAGE(Data_Initial!F101:H101)),Data_Initial!G101))),"")</f>
        <v>5.5797709247725225</v>
      </c>
      <c r="H101">
        <f ca="1">IFERROR(IF(H$3="","",(IF($B$3="On",IF(I$3="",AVERAGE(Data_Initial!G101:H101),AVERAGE(Data_Initial!G101:I101)),Data_Initial!H101))),"")</f>
        <v>5.5308806380453435</v>
      </c>
      <c r="I101">
        <f ca="1">IFERROR(IF(I$3="","",(IF($B$3="On",IF(J$3="",AVERAGE(Data_Initial!H101:I101),AVERAGE(Data_Initial!H101:J101)),Data_Initial!I101))),"")</f>
        <v>3.741527346039824</v>
      </c>
      <c r="J101">
        <f ca="1">IFERROR(IF(J$3="","",(IF($B$3="On",IF(K$3="",AVERAGE(Data_Initial!I101:J101),AVERAGE(Data_Initial!I101:K101)),Data_Initial!J101))),"")</f>
        <v>2.1299778224298866</v>
      </c>
      <c r="K101">
        <f ca="1">IFERROR(IF(K$3="","",(IF($B$3="On",IF(L$3="",AVERAGE(Data_Initial!J101:K101),AVERAGE(Data_Initial!J101:L101)),Data_Initial!K101))),"")</f>
        <v>-1.0052339687194929</v>
      </c>
      <c r="L101">
        <f ca="1">IFERROR(IF(L$3="","",(IF($B$3="On",IF(M$3="",AVERAGE(Data_Initial!K101:L101),AVERAGE(Data_Initial!K101:M101)),Data_Initial!L101))),"")</f>
        <v>-1.9236112230720803</v>
      </c>
      <c r="M101">
        <f ca="1">IFERROR(IF(M$3="","",(IF($B$3="On",IF(N$3="",AVERAGE(Data_Initial!L101:M101),AVERAGE(Data_Initial!L101:N101)),Data_Initial!M101))),"")</f>
        <v>-3.8115452793790596</v>
      </c>
      <c r="N101">
        <f ca="1">IFERROR(IF(N$3="","",(IF($B$3="On",IF(O$3="",AVERAGE(Data_Initial!M101:N101),AVERAGE(Data_Initial!M101:O101)),Data_Initial!N101))),"")</f>
        <v>-4.7489429892477029</v>
      </c>
      <c r="O101">
        <f ca="1">IFERROR(IF(O$3="","",(IF($B$3="On",IF(P$3="",AVERAGE(Data_Initial!N101:O101),AVERAGE(Data_Initial!N101:P101)),Data_Initial!O101))),"")</f>
        <v>-6.2575646913417868</v>
      </c>
      <c r="P101">
        <f ca="1">IFERROR(IF(P$3="","",(IF($B$3="On",IF(Q$3="",AVERAGE(Data_Initial!O101:P101),AVERAGE(Data_Initial!O101:Q101)),Data_Initial!P101))),"")</f>
        <v>-7.646079271267193</v>
      </c>
      <c r="Q101">
        <f ca="1">IFERROR(IF(Q$3="","",(IF($B$3="On",IF(R$3="",AVERAGE(Data_Initial!P101:Q101),AVERAGE(Data_Initial!P101:R101)),Data_Initial!Q101))),"")</f>
        <v>-8.4322049051793275</v>
      </c>
      <c r="R101">
        <f ca="1">IFERROR(IF(R$3="","",(IF($B$3="On",IF(S$3="",AVERAGE(Data_Initial!Q101:R101),AVERAGE(Data_Initial!Q101:S101)),Data_Initial!R101))),"")</f>
        <v>-7.750168089290427</v>
      </c>
      <c r="S101">
        <f ca="1">IFERROR(IF(S$3="","",(IF($B$3="On",IF(T$3="",AVERAGE(Data_Initial!R101:S101),AVERAGE(Data_Initial!R101:T101)),Data_Initial!S101))),"")</f>
        <v>-4.7406006445612574</v>
      </c>
      <c r="T101">
        <f ca="1">IFERROR(IF(T$3="","",(IF($B$3="On",IF(U$3="",AVERAGE(Data_Initial!S101:T101),AVERAGE(Data_Initial!S101:U101)),Data_Initial!T101))),"")</f>
        <v>1.1362262503042366</v>
      </c>
      <c r="U101">
        <f ca="1">IFERROR(IF(U$3="","",(IF($B$3="On",IF(V$3="",AVERAGE(Data_Initial!T101:U101),AVERAGE(Data_Initial!T101:V101)),Data_Initial!U101))),"")</f>
        <v>11.882789864571352</v>
      </c>
      <c r="V101">
        <f ca="1">IFERROR(IF(V$3="","",(IF($B$3="On",IF(W$3="",AVERAGE(Data_Initial!U101:V101),AVERAGE(Data_Initial!U101:W101)),Data_Initial!V101))),"")</f>
        <v>33.835709380692919</v>
      </c>
      <c r="W101">
        <f ca="1">IFERROR(IF(W$3="","",(IF($B$3="On",IF(X$3="",AVERAGE(Data_Initial!V101:W101),AVERAGE(Data_Initial!V101:X101)),Data_Initial!W101))),"")</f>
        <v>73.983914013341206</v>
      </c>
      <c r="X101">
        <f ca="1">IFERROR(IF(X$3="","",(IF($B$3="On",IF(Y$3="",AVERAGE(Data_Initial!W101:X101),AVERAGE(Data_Initial!W101:Y101)),Data_Initial!X101))),"")</f>
        <v>147.27857371622227</v>
      </c>
      <c r="Y101">
        <f ca="1">IFERROR(IF(Y$3="","",(IF($B$3="On",IF(Z$3="",AVERAGE(Data_Initial!X101:Y101),AVERAGE(Data_Initial!X101:Z101)),Data_Initial!Y101))),"")</f>
        <v>273.96389813124205</v>
      </c>
      <c r="Z101">
        <f ca="1">IFERROR(IF(Z$3="","",(IF($B$3="On",IF(AA$3="",AVERAGE(Data_Initial!Y101:Z101),AVERAGE(Data_Initial!Y101:AA101)),Data_Initial!Z101))),"")</f>
        <v>487.17455595776829</v>
      </c>
      <c r="AA101">
        <f ca="1">IFERROR(IF(AA$3="","",(IF($B$3="On",IF(AB$3="",AVERAGE(Data_Initial!Z101:AA101),AVERAGE(Data_Initial!Z101:AB101)),Data_Initial!AA101))),"")</f>
        <v>824.56931128377857</v>
      </c>
      <c r="AB101">
        <f ca="1">IFERROR(IF(AB$3="","",(IF($B$3="On",IF(AC$3="",AVERAGE(Data_Initial!AA101:AB101),AVERAGE(Data_Initial!AA101:AC101)),Data_Initial!AB101))),"")</f>
        <v>1316.0128788557292</v>
      </c>
      <c r="AC101">
        <f ca="1">IFERROR(IF(AC$3="","",(IF($B$3="On",IF(AD$3="",AVERAGE(Data_Initial!AB101:AC101),AVERAGE(Data_Initial!AB101:AD101)),Data_Initial!AC101))),"")</f>
        <v>1924.2753094318498</v>
      </c>
      <c r="AD101">
        <f ca="1">IFERROR(IF(AD$3="","",(IF($B$3="On",IF(AE$3="",AVERAGE(Data_Initial!AC101:AD101),AVERAGE(Data_Initial!AC101:AE101)),Data_Initial!AD101))),"")</f>
        <v>2560.5478876238999</v>
      </c>
      <c r="AE101">
        <f ca="1">IFERROR(IF(AE$3="","",(IF($B$3="On",IF(AF$3="",AVERAGE(Data_Initial!AD101:AE101),AVERAGE(Data_Initial!AD101:AF101)),Data_Initial!AE101))),"")</f>
        <v>3115.3299603827868</v>
      </c>
      <c r="AF101">
        <f ca="1">IFERROR(IF(AF$3="","",(IF($B$3="On",IF(AG$3="",AVERAGE(Data_Initial!AE101:AF101),AVERAGE(Data_Initial!AE101:AG101)),Data_Initial!AF101))),"")</f>
        <v>3530.1904033875339</v>
      </c>
      <c r="AG101">
        <f ca="1">IFERROR(IF(AG$3="","",(IF($B$3="On",IF(AH$3="",AVERAGE(Data_Initial!AF101:AG101),AVERAGE(Data_Initial!AF101:AH101)),Data_Initial!AG101))),"")</f>
        <v>3801.7614504806229</v>
      </c>
      <c r="AH101">
        <f ca="1">IFERROR(IF(AH$3="","",(IF($B$3="On",IF(AI$3="",AVERAGE(Data_Initial!AG101:AH101),AVERAGE(Data_Initial!AG101:AI101)),Data_Initial!AH101))),"")</f>
        <v>3967.6361832652697</v>
      </c>
      <c r="AI101">
        <f ca="1">IFERROR(IF(AI$3="","",(IF($B$3="On",IF(AJ$3="",AVERAGE(Data_Initial!AH101:AI101),AVERAGE(Data_Initial!AH101:AJ101)),Data_Initial!AI101))),"")</f>
        <v>4073.2108200430666</v>
      </c>
      <c r="AJ101">
        <f ca="1">IFERROR(IF(AJ$3="","",(IF($B$3="On",IF(AK$3="",AVERAGE(Data_Initial!AI101:AJ101),AVERAGE(Data_Initial!AI101:AK101)),Data_Initial!AJ101))),"")</f>
        <v>4151.2498350955439</v>
      </c>
      <c r="AK101">
        <f ca="1">IFERROR(IF(AK$3="","",(IF($B$3="On",IF(AL$3="",AVERAGE(Data_Initial!AJ101:AK101),AVERAGE(Data_Initial!AJ101:AL101)),Data_Initial!AK101))),"")</f>
        <v>4211.5725227525036</v>
      </c>
      <c r="AL101">
        <f ca="1">IFERROR(IF(AL$3="","",(IF($B$3="On",IF(AM$3="",AVERAGE(Data_Initial!AK101:AL101),AVERAGE(Data_Initial!AK101:AM101)),Data_Initial!AL101))),"")</f>
        <v>4257.3289397549997</v>
      </c>
      <c r="AM101">
        <f ca="1">IFERROR(IF(AM$3="","",(IF($B$3="On",IF(AN$3="",AVERAGE(Data_Initial!AL101:AM101),AVERAGE(Data_Initial!AL101:AN101)),Data_Initial!AM101))),"")</f>
        <v>4291.3892056326704</v>
      </c>
      <c r="AN101">
        <f ca="1">IFERROR(IF(AN$3="","",(IF($B$3="On",IF(AO$3="",AVERAGE(Data_Initial!AM101:AN101),AVERAGE(Data_Initial!AM101:AO101)),Data_Initial!AN101))),"")</f>
        <v>4318.818055409597</v>
      </c>
      <c r="AO101">
        <f ca="1">IFERROR(IF(AO$3="","",(IF($B$3="On",IF(AP$3="",AVERAGE(Data_Initial!AN101:AO101),AVERAGE(Data_Initial!AN101:AP101)),Data_Initial!AO101))),"")</f>
        <v>4343.9498762568901</v>
      </c>
      <c r="AP101">
        <f ca="1">IFERROR(IF(AP$3="","",(IF($B$3="On",IF(AQ$3="",AVERAGE(Data_Initial!AO101:AP101),AVERAGE(Data_Initial!AO101:AQ101)),Data_Initial!AP101))),"")</f>
        <v>4356.044474858415</v>
      </c>
      <c r="AQ101" t="str">
        <f>IFERROR(IF(AQ$3="","",(IF($B$3="On",IF(AR$3="",AVERAGE(Data_Initial!AP101:AQ101),AVERAGE(Data_Initial!AP101:AR101)),Data_Initial!AQ101))),"")</f>
        <v/>
      </c>
      <c r="AR101" t="str">
        <f>IFERROR(IF(AR$3="","",(IF($B$3="On",IF(AS$3="",AVERAGE(Data_Initial!AQ101:AR101),AVERAGE(Data_Initial!AQ101:AS101)),Data_Initial!AR101))),"")</f>
        <v/>
      </c>
      <c r="AS101" t="str">
        <f>IFERROR(IF(AS$3="","",(IF($B$3="On",IF(AT$3="",AVERAGE(Data_Initial!AR101:AS101),AVERAGE(Data_Initial!AR101:AT101)),Data_Initial!AS101))),"")</f>
        <v/>
      </c>
      <c r="AT101" t="str">
        <f>IFERROR(IF(AT$3="","",(IF($B$3="On",IF(AU$3="",AVERAGE(Data_Initial!AS101:AT101),AVERAGE(Data_Initial!AS101:AU101)),Data_Initial!AT101))),"")</f>
        <v/>
      </c>
      <c r="AU101" t="str">
        <f>IFERROR(IF(AU$3="","",(IF($B$3="On",IF(AV$3="",AVERAGE(Data_Initial!AT101:AU101),AVERAGE(Data_Initial!AT101:AV101)),Data_Initial!AU101))),"")</f>
        <v/>
      </c>
      <c r="AV101" t="str">
        <f>IFERROR(IF(AV$3="","",(IF($B$3="On",IF(AW$3="",AVERAGE(Data_Initial!AU101:AV101),AVERAGE(Data_Initial!AU101:AW101)),Data_Initial!AV101))),"")</f>
        <v/>
      </c>
      <c r="AW101" t="str">
        <f>IFERROR(IF(AW$3="","",(IF($B$3="On",IF(AX$3="",AVERAGE(Data_Initial!AV101:AW101),AVERAGE(Data_Initial!AV101:AX101)),Data_Initial!AW101))),"")</f>
        <v/>
      </c>
      <c r="AX101" t="str">
        <f>IFERROR(IF(AX$3="","",(IF($B$3="On",IF(AY$3="",AVERAGE(Data_Initial!AW101:AX101),AVERAGE(Data_Initial!AW101:AY101)),Data_Initial!AX101))),"")</f>
        <v/>
      </c>
      <c r="AY101" t="str">
        <f>IFERROR(IF(AY$3="","",(IF($B$3="On",IF(AZ$3="",AVERAGE(Data_Initial!AX101:AY101),AVERAGE(Data_Initial!AX101:AZ101)),Data_Initial!AY101))),"")</f>
        <v/>
      </c>
      <c r="AZ101" t="str">
        <f>IFERROR(IF(AZ$3="","",(IF($B$3="On",IF(BA$3="",AVERAGE(Data_Initial!AY101:AZ101),AVERAGE(Data_Initial!AY101:BA101)),Data_Initial!AZ101))),"")</f>
        <v/>
      </c>
    </row>
    <row r="102" spans="1:78" x14ac:dyDescent="0.25">
      <c r="A102" s="79">
        <f ca="1">Data_Initial!A102</f>
        <v>2</v>
      </c>
      <c r="B102" s="79" t="str">
        <f ca="1">Data_Initial!B102</f>
        <v>C4</v>
      </c>
      <c r="C102">
        <f ca="1">IFERROR(IF($B$3="On",AVERAGE(Data_Initial!C102:D102),Data_Initial!C102),"")</f>
        <v>4.8299838778777948</v>
      </c>
      <c r="D102">
        <f ca="1">IFERROR(IF(D$3="","",(IF($B$3="On",IF(E$3="",AVERAGE(Data_Initial!C102:D102),AVERAGE(Data_Initial!C102:E102)),Data_Initial!D102))),"")</f>
        <v>4.7544407165311595</v>
      </c>
      <c r="E102">
        <f ca="1">IFERROR(IF(E$3="","",(IF($B$3="On",IF(F$3="",AVERAGE(Data_Initial!D102:E102),AVERAGE(Data_Initial!D102:F102)),Data_Initial!E102))),"")</f>
        <v>3.7676157160872195</v>
      </c>
      <c r="F102">
        <f ca="1">IFERROR(IF(F$3="","",(IF($B$3="On",IF(G$3="",AVERAGE(Data_Initial!E102:F102),AVERAGE(Data_Initial!E102:G102)),Data_Initial!F102))),"")</f>
        <v>3.4415845155417597</v>
      </c>
      <c r="G102">
        <f ca="1">IFERROR(IF(G$3="","",(IF($B$3="On",IF(H$3="",AVERAGE(Data_Initial!F102:G102),AVERAGE(Data_Initial!F102:H102)),Data_Initial!G102))),"")</f>
        <v>1.6677156767597474</v>
      </c>
      <c r="H102">
        <f ca="1">IFERROR(IF(H$3="","",(IF($B$3="On",IF(I$3="",AVERAGE(Data_Initial!G102:H102),AVERAGE(Data_Initial!G102:I102)),Data_Initial!H102))),"")</f>
        <v>1.4165594789066442</v>
      </c>
      <c r="I102">
        <f ca="1">IFERROR(IF(I$3="","",(IF($B$3="On",IF(J$3="",AVERAGE(Data_Initial!H102:I102),AVERAGE(Data_Initial!H102:J102)),Data_Initial!I102))),"")</f>
        <v>1.3976171612133246</v>
      </c>
      <c r="J102">
        <f ca="1">IFERROR(IF(J$3="","",(IF($B$3="On",IF(K$3="",AVERAGE(Data_Initial!I102:J102),AVERAGE(Data_Initial!I102:K102)),Data_Initial!J102))),"")</f>
        <v>2.3303881295284268</v>
      </c>
      <c r="K102">
        <f ca="1">IFERROR(IF(K$3="","",(IF($B$3="On",IF(L$3="",AVERAGE(Data_Initial!J102:K102),AVERAGE(Data_Initial!J102:L102)),Data_Initial!K102))),"")</f>
        <v>3.8792070267622862</v>
      </c>
      <c r="L102">
        <f ca="1">IFERROR(IF(L$3="","",(IF($B$3="On",IF(M$3="",AVERAGE(Data_Initial!K102:L102),AVERAGE(Data_Initial!K102:M102)),Data_Initial!L102))),"")</f>
        <v>1.2693572772791402</v>
      </c>
      <c r="M102">
        <f ca="1">IFERROR(IF(M$3="","",(IF($B$3="On",IF(N$3="",AVERAGE(Data_Initial!L102:M102),AVERAGE(Data_Initial!L102:N102)),Data_Initial!M102))),"")</f>
        <v>3.5210440101610084E-2</v>
      </c>
      <c r="N102">
        <f ca="1">IFERROR(IF(N$3="","",(IF($B$3="On",IF(O$3="",AVERAGE(Data_Initial!M102:N102),AVERAGE(Data_Initial!M102:O102)),Data_Initial!N102))),"")</f>
        <v>-3.26292926564444</v>
      </c>
      <c r="O102">
        <f ca="1">IFERROR(IF(O$3="","",(IF($B$3="On",IF(P$3="",AVERAGE(Data_Initial!N102:O102),AVERAGE(Data_Initial!N102:P102)),Data_Initial!O102))),"")</f>
        <v>-3.26339238534077</v>
      </c>
      <c r="P102">
        <f ca="1">IFERROR(IF(P$3="","",(IF($B$3="On",IF(Q$3="",AVERAGE(Data_Initial!O102:P102),AVERAGE(Data_Initial!O102:Q102)),Data_Initial!P102))),"")</f>
        <v>-3.4573917584108731</v>
      </c>
      <c r="Q102">
        <f ca="1">IFERROR(IF(Q$3="","",(IF($B$3="On",IF(R$3="",AVERAGE(Data_Initial!P102:Q102),AVERAGE(Data_Initial!P102:R102)),Data_Initial!Q102))),"")</f>
        <v>-2.9537500352425936</v>
      </c>
      <c r="R102">
        <f ca="1">IFERROR(IF(R$3="","",(IF($B$3="On",IF(S$3="",AVERAGE(Data_Initial!Q102:R102),AVERAGE(Data_Initial!Q102:S102)),Data_Initial!R102))),"")</f>
        <v>-1.7738418134593601</v>
      </c>
      <c r="S102">
        <f ca="1">IFERROR(IF(S$3="","",(IF($B$3="On",IF(T$3="",AVERAGE(Data_Initial!R102:S102),AVERAGE(Data_Initial!R102:T102)),Data_Initial!S102))),"")</f>
        <v>-1.9049235202317802</v>
      </c>
      <c r="T102">
        <f ca="1">IFERROR(IF(T$3="","",(IF($B$3="On",IF(U$3="",AVERAGE(Data_Initial!S102:T102),AVERAGE(Data_Initial!S102:U102)),Data_Initial!T102))),"")</f>
        <v>-3.7339821739839572</v>
      </c>
      <c r="U102">
        <f ca="1">IFERROR(IF(U$3="","",(IF($B$3="On",IF(V$3="",AVERAGE(Data_Initial!T102:U102),AVERAGE(Data_Initial!T102:V102)),Data_Initial!U102))),"")</f>
        <v>-5.2019513110461366</v>
      </c>
      <c r="V102">
        <f ca="1">IFERROR(IF(V$3="","",(IF($B$3="On",IF(W$3="",AVERAGE(Data_Initial!U102:V102),AVERAGE(Data_Initial!U102:W102)),Data_Initial!V102))),"")</f>
        <v>-6.430240199930723</v>
      </c>
      <c r="W102">
        <f ca="1">IFERROR(IF(W$3="","",(IF($B$3="On",IF(X$3="",AVERAGE(Data_Initial!V102:W102),AVERAGE(Data_Initial!V102:X102)),Data_Initial!W102))),"")</f>
        <v>-6.9178131163139369</v>
      </c>
      <c r="X102">
        <f ca="1">IFERROR(IF(X$3="","",(IF($B$3="On",IF(Y$3="",AVERAGE(Data_Initial!W102:X102),AVERAGE(Data_Initial!W102:Y102)),Data_Initial!X102))),"")</f>
        <v>-4.8474109813316018</v>
      </c>
      <c r="Y102">
        <f ca="1">IFERROR(IF(Y$3="","",(IF($B$3="On",IF(Z$3="",AVERAGE(Data_Initial!X102:Y102),AVERAGE(Data_Initial!X102:Z102)),Data_Initial!Y102))),"")</f>
        <v>-2.1337303546113913</v>
      </c>
      <c r="Z102">
        <f ca="1">IFERROR(IF(Z$3="","",(IF($B$3="On",IF(AA$3="",AVERAGE(Data_Initial!Y102:Z102),AVERAGE(Data_Initial!Y102:AA102)),Data_Initial!Z102))),"")</f>
        <v>3.3291216558088021</v>
      </c>
      <c r="AA102">
        <f ca="1">IFERROR(IF(AA$3="","",(IF($B$3="On",IF(AB$3="",AVERAGE(Data_Initial!Z102:AA102),AVERAGE(Data_Initial!Z102:AB102)),Data_Initial!AA102))),"")</f>
        <v>10.162041316185439</v>
      </c>
      <c r="AB102">
        <f ca="1">IFERROR(IF(AB$3="","",(IF($B$3="On",IF(AC$3="",AVERAGE(Data_Initial!AA102:AB102),AVERAGE(Data_Initial!AA102:AC102)),Data_Initial!AB102))),"")</f>
        <v>27.825208749509482</v>
      </c>
      <c r="AC102">
        <f ca="1">IFERROR(IF(AC$3="","",(IF($B$3="On",IF(AD$3="",AVERAGE(Data_Initial!AB102:AC102),AVERAGE(Data_Initial!AB102:AD102)),Data_Initial!AC102))),"")</f>
        <v>61.891122050978964</v>
      </c>
      <c r="AD102">
        <f ca="1">IFERROR(IF(AD$3="","",(IF($B$3="On",IF(AE$3="",AVERAGE(Data_Initial!AC102:AD102),AVERAGE(Data_Initial!AC102:AE102)),Data_Initial!AD102))),"")</f>
        <v>127.729846539706</v>
      </c>
      <c r="AE102">
        <f ca="1">IFERROR(IF(AE$3="","",(IF($B$3="On",IF(AF$3="",AVERAGE(Data_Initial!AD102:AE102),AVERAGE(Data_Initial!AD102:AF102)),Data_Initial!AE102))),"")</f>
        <v>246.84005460944533</v>
      </c>
      <c r="AF102">
        <f ca="1">IFERROR(IF(AF$3="","",(IF($B$3="On",IF(AG$3="",AVERAGE(Data_Initial!AE102:AF102),AVERAGE(Data_Initial!AE102:AG102)),Data_Initial!AF102))),"")</f>
        <v>466.55802578033337</v>
      </c>
      <c r="AG102">
        <f ca="1">IFERROR(IF(AG$3="","",(IF($B$3="On",IF(AH$3="",AVERAGE(Data_Initial!AF102:AG102),AVERAGE(Data_Initial!AF102:AH102)),Data_Initial!AG102))),"")</f>
        <v>838.51072778360776</v>
      </c>
      <c r="AH102">
        <f ca="1">IFERROR(IF(AH$3="","",(IF($B$3="On",IF(AI$3="",AVERAGE(Data_Initial!AG102:AH102),AVERAGE(Data_Initial!AG102:AI102)),Data_Initial!AH102))),"")</f>
        <v>1390.2629173085963</v>
      </c>
      <c r="AI102">
        <f ca="1">IFERROR(IF(AI$3="","",(IF($B$3="On",IF(AJ$3="",AVERAGE(Data_Initial!AH102:AI102),AVERAGE(Data_Initial!AH102:AJ102)),Data_Initial!AI102))),"")</f>
        <v>2051.3691860159934</v>
      </c>
      <c r="AJ102">
        <f ca="1">IFERROR(IF(AJ$3="","",(IF($B$3="On",IF(AK$3="",AVERAGE(Data_Initial!AI102:AJ102),AVERAGE(Data_Initial!AI102:AK102)),Data_Initial!AJ102))),"")</f>
        <v>2708.0496326569832</v>
      </c>
      <c r="AK102">
        <f ca="1">IFERROR(IF(AK$3="","",(IF($B$3="On",IF(AL$3="",AVERAGE(Data_Initial!AJ102:AK102),AVERAGE(Data_Initial!AJ102:AL102)),Data_Initial!AK102))),"")</f>
        <v>3242.2998045213735</v>
      </c>
      <c r="AL102">
        <f ca="1">IFERROR(IF(AL$3="","",(IF($B$3="On",IF(AM$3="",AVERAGE(Data_Initial!AK102:AL102),AVERAGE(Data_Initial!AK102:AM102)),Data_Initial!AL102))),"")</f>
        <v>3620.8139141044799</v>
      </c>
      <c r="AM102">
        <f ca="1">IFERROR(IF(AM$3="","",(IF($B$3="On",IF(AN$3="",AVERAGE(Data_Initial!AL102:AM102),AVERAGE(Data_Initial!AL102:AN102)),Data_Initial!AM102))),"")</f>
        <v>3858.2329126460263</v>
      </c>
      <c r="AN102">
        <f ca="1">IFERROR(IF(AN$3="","",(IF($B$3="On",IF(AO$3="",AVERAGE(Data_Initial!AM102:AN102),AVERAGE(Data_Initial!AM102:AO102)),Data_Initial!AN102))),"")</f>
        <v>3998.7365408022702</v>
      </c>
      <c r="AO102">
        <f ca="1">IFERROR(IF(AO$3="","",(IF($B$3="On",IF(AP$3="",AVERAGE(Data_Initial!AN102:AO102),AVERAGE(Data_Initial!AN102:AP102)),Data_Initial!AO102))),"")</f>
        <v>4083.4799044562837</v>
      </c>
      <c r="AP102">
        <f ca="1">IFERROR(IF(AP$3="","",(IF($B$3="On",IF(AQ$3="",AVERAGE(Data_Initial!AO102:AP102),AVERAGE(Data_Initial!AO102:AQ102)),Data_Initial!AP102))),"")</f>
        <v>4117.2727306195547</v>
      </c>
      <c r="AQ102" t="str">
        <f>IFERROR(IF(AQ$3="","",(IF($B$3="On",IF(AR$3="",AVERAGE(Data_Initial!AP102:AQ102),AVERAGE(Data_Initial!AP102:AR102)),Data_Initial!AQ102))),"")</f>
        <v/>
      </c>
      <c r="AR102" t="str">
        <f>IFERROR(IF(AR$3="","",(IF($B$3="On",IF(AS$3="",AVERAGE(Data_Initial!AQ102:AR102),AVERAGE(Data_Initial!AQ102:AS102)),Data_Initial!AR102))),"")</f>
        <v/>
      </c>
      <c r="AS102" t="str">
        <f>IFERROR(IF(AS$3="","",(IF($B$3="On",IF(AT$3="",AVERAGE(Data_Initial!AR102:AS102),AVERAGE(Data_Initial!AR102:AT102)),Data_Initial!AS102))),"")</f>
        <v/>
      </c>
      <c r="AT102" t="str">
        <f>IFERROR(IF(AT$3="","",(IF($B$3="On",IF(AU$3="",AVERAGE(Data_Initial!AS102:AT102),AVERAGE(Data_Initial!AS102:AU102)),Data_Initial!AT102))),"")</f>
        <v/>
      </c>
      <c r="AU102" t="str">
        <f>IFERROR(IF(AU$3="","",(IF($B$3="On",IF(AV$3="",AVERAGE(Data_Initial!AT102:AU102),AVERAGE(Data_Initial!AT102:AV102)),Data_Initial!AU102))),"")</f>
        <v/>
      </c>
      <c r="AV102" t="str">
        <f>IFERROR(IF(AV$3="","",(IF($B$3="On",IF(AW$3="",AVERAGE(Data_Initial!AU102:AV102),AVERAGE(Data_Initial!AU102:AW102)),Data_Initial!AV102))),"")</f>
        <v/>
      </c>
      <c r="AW102" t="str">
        <f>IFERROR(IF(AW$3="","",(IF($B$3="On",IF(AX$3="",AVERAGE(Data_Initial!AV102:AW102),AVERAGE(Data_Initial!AV102:AX102)),Data_Initial!AW102))),"")</f>
        <v/>
      </c>
      <c r="AX102" t="str">
        <f>IFERROR(IF(AX$3="","",(IF($B$3="On",IF(AY$3="",AVERAGE(Data_Initial!AW102:AX102),AVERAGE(Data_Initial!AW102:AY102)),Data_Initial!AX102))),"")</f>
        <v/>
      </c>
      <c r="AY102" t="str">
        <f>IFERROR(IF(AY$3="","",(IF($B$3="On",IF(AZ$3="",AVERAGE(Data_Initial!AX102:AY102),AVERAGE(Data_Initial!AX102:AZ102)),Data_Initial!AY102))),"")</f>
        <v/>
      </c>
      <c r="AZ102" t="str">
        <f>IFERROR(IF(AZ$3="","",(IF($B$3="On",IF(BA$3="",AVERAGE(Data_Initial!AY102:AZ102),AVERAGE(Data_Initial!AY102:BA102)),Data_Initial!AZ102))),"")</f>
        <v/>
      </c>
    </row>
    <row r="103" spans="1:78" x14ac:dyDescent="0.25">
      <c r="A103" s="79">
        <f ca="1">Data_Initial!A103</f>
        <v>2</v>
      </c>
      <c r="B103" s="79" t="str">
        <f ca="1">Data_Initial!B103</f>
        <v>D4</v>
      </c>
      <c r="C103">
        <f ca="1">IFERROR(IF($B$3="On",AVERAGE(Data_Initial!C103:D103),Data_Initial!C103),"")</f>
        <v>4.0008429319173038</v>
      </c>
      <c r="D103">
        <f ca="1">IFERROR(IF(D$3="","",(IF($B$3="On",IF(E$3="",AVERAGE(Data_Initial!C103:D103),AVERAGE(Data_Initial!C103:E103)),Data_Initial!D103))),"")</f>
        <v>5.2678227772165256</v>
      </c>
      <c r="E103">
        <f ca="1">IFERROR(IF(E$3="","",(IF($B$3="On",IF(F$3="",AVERAGE(Data_Initial!D103:E103),AVERAGE(Data_Initial!D103:F103)),Data_Initial!E103))),"")</f>
        <v>6.1257992724537571</v>
      </c>
      <c r="F103">
        <f ca="1">IFERROR(IF(F$3="","",(IF($B$3="On",IF(G$3="",AVERAGE(Data_Initial!E103:F103),AVERAGE(Data_Initial!E103:G103)),Data_Initial!F103))),"")</f>
        <v>5.0177649492102327</v>
      </c>
      <c r="G103">
        <f ca="1">IFERROR(IF(G$3="","",(IF($B$3="On",IF(H$3="",AVERAGE(Data_Initial!F103:G103),AVERAGE(Data_Initial!F103:H103)),Data_Initial!G103))),"")</f>
        <v>2.8649708218044929</v>
      </c>
      <c r="H103">
        <f ca="1">IFERROR(IF(H$3="","",(IF($B$3="On",IF(I$3="",AVERAGE(Data_Initial!G103:H103),AVERAGE(Data_Initial!G103:I103)),Data_Initial!H103))),"")</f>
        <v>2.6124959035745032</v>
      </c>
      <c r="I103">
        <f ca="1">IFERROR(IF(I$3="","",(IF($B$3="On",IF(J$3="",AVERAGE(Data_Initial!H103:I103),AVERAGE(Data_Initial!H103:J103)),Data_Initial!I103))),"")</f>
        <v>0.78013288225065336</v>
      </c>
      <c r="J103">
        <f ca="1">IFERROR(IF(J$3="","",(IF($B$3="On",IF(K$3="",AVERAGE(Data_Initial!I103:J103),AVERAGE(Data_Initial!I103:K103)),Data_Initial!J103))),"")</f>
        <v>-0.25746498729843997</v>
      </c>
      <c r="K103">
        <f ca="1">IFERROR(IF(K$3="","",(IF($B$3="On",IF(L$3="",AVERAGE(Data_Initial!J103:K103),AVERAGE(Data_Initial!J103:L103)),Data_Initial!K103))),"")</f>
        <v>-0.59836937503117327</v>
      </c>
      <c r="L103">
        <f ca="1">IFERROR(IF(L$3="","",(IF($B$3="On",IF(M$3="",AVERAGE(Data_Initial!K103:L103),AVERAGE(Data_Initial!K103:M103)),Data_Initial!L103))),"")</f>
        <v>-0.92332390317975666</v>
      </c>
      <c r="M103">
        <f ca="1">IFERROR(IF(M$3="","",(IF($B$3="On",IF(N$3="",AVERAGE(Data_Initial!L103:M103),AVERAGE(Data_Initial!L103:N103)),Data_Initial!M103))),"")</f>
        <v>-1.0788465116808432</v>
      </c>
      <c r="N103">
        <f ca="1">IFERROR(IF(N$3="","",(IF($B$3="On",IF(O$3="",AVERAGE(Data_Initial!M103:N103),AVERAGE(Data_Initial!M103:O103)),Data_Initial!N103))),"")</f>
        <v>-2.6560371228644399</v>
      </c>
      <c r="O103">
        <f ca="1">IFERROR(IF(O$3="","",(IF($B$3="On",IF(P$3="",AVERAGE(Data_Initial!N103:O103),AVERAGE(Data_Initial!N103:P103)),Data_Initial!O103))),"")</f>
        <v>-2.3100737938198099</v>
      </c>
      <c r="P103">
        <f ca="1">IFERROR(IF(P$3="","",(IF($B$3="On",IF(Q$3="",AVERAGE(Data_Initial!O103:P103),AVERAGE(Data_Initial!O103:Q103)),Data_Initial!P103))),"")</f>
        <v>-1.5670347877638351</v>
      </c>
      <c r="Q103">
        <f ca="1">IFERROR(IF(Q$3="","",(IF($B$3="On",IF(R$3="",AVERAGE(Data_Initial!P103:Q103),AVERAGE(Data_Initial!P103:R103)),Data_Initial!Q103))),"")</f>
        <v>-0.24946556429434477</v>
      </c>
      <c r="R103">
        <f ca="1">IFERROR(IF(R$3="","",(IF($B$3="On",IF(S$3="",AVERAGE(Data_Initial!Q103:R103),AVERAGE(Data_Initial!Q103:S103)),Data_Initial!R103))),"")</f>
        <v>0.38513801167725159</v>
      </c>
      <c r="S103">
        <f ca="1">IFERROR(IF(S$3="","",(IF($B$3="On",IF(T$3="",AVERAGE(Data_Initial!R103:S103),AVERAGE(Data_Initial!R103:T103)),Data_Initial!S103))),"")</f>
        <v>-2.0027882531333798</v>
      </c>
      <c r="T103">
        <f ca="1">IFERROR(IF(T$3="","",(IF($B$3="On",IF(U$3="",AVERAGE(Data_Initial!S103:T103),AVERAGE(Data_Initial!S103:U103)),Data_Initial!T103))),"")</f>
        <v>-4.1170740283182568</v>
      </c>
      <c r="U103">
        <f ca="1">IFERROR(IF(U$3="","",(IF($B$3="On",IF(V$3="",AVERAGE(Data_Initial!T103:U103),AVERAGE(Data_Initial!T103:V103)),Data_Initial!U103))),"")</f>
        <v>-6.1290283120658096</v>
      </c>
      <c r="V103">
        <f ca="1">IFERROR(IF(V$3="","",(IF($B$3="On",IF(W$3="",AVERAGE(Data_Initial!U103:V103),AVERAGE(Data_Initial!U103:W103)),Data_Initial!V103))),"")</f>
        <v>-5.2848780334135563</v>
      </c>
      <c r="W103">
        <f ca="1">IFERROR(IF(W$3="","",(IF($B$3="On",IF(X$3="",AVERAGE(Data_Initial!V103:W103),AVERAGE(Data_Initial!V103:X103)),Data_Initial!W103))),"")</f>
        <v>-5.2723174730781466</v>
      </c>
      <c r="X103">
        <f ca="1">IFERROR(IF(X$3="","",(IF($B$3="On",IF(Y$3="",AVERAGE(Data_Initial!W103:X103),AVERAGE(Data_Initial!W103:Y103)),Data_Initial!X103))),"")</f>
        <v>-3.9081680822978329</v>
      </c>
      <c r="Y103">
        <f ca="1">IFERROR(IF(Y$3="","",(IF($B$3="On",IF(Z$3="",AVERAGE(Data_Initial!X103:Y103),AVERAGE(Data_Initial!X103:Z103)),Data_Initial!Y103))),"")</f>
        <v>-2.3776438120533698</v>
      </c>
      <c r="Z103">
        <f ca="1">IFERROR(IF(Z$3="","",(IF($B$3="On",IF(AA$3="",AVERAGE(Data_Initial!Y103:Z103),AVERAGE(Data_Initial!Y103:AA103)),Data_Initial!Z103))),"")</f>
        <v>1.3320288732077936</v>
      </c>
      <c r="AA103">
        <f ca="1">IFERROR(IF(AA$3="","",(IF($B$3="On",IF(AB$3="",AVERAGE(Data_Initial!Z103:AA103),AVERAGE(Data_Initial!Z103:AB103)),Data_Initial!AA103))),"")</f>
        <v>9.5498443362682135</v>
      </c>
      <c r="AB103">
        <f ca="1">IFERROR(IF(AB$3="","",(IF($B$3="On",IF(AC$3="",AVERAGE(Data_Initial!AA103:AB103),AVERAGE(Data_Initial!AA103:AC103)),Data_Initial!AB103))),"")</f>
        <v>28.44484274893345</v>
      </c>
      <c r="AC103">
        <f ca="1">IFERROR(IF(AC$3="","",(IF($B$3="On",IF(AD$3="",AVERAGE(Data_Initial!AB103:AC103),AVERAGE(Data_Initial!AB103:AD103)),Data_Initial!AC103))),"")</f>
        <v>64.133255051820001</v>
      </c>
      <c r="AD103">
        <f ca="1">IFERROR(IF(AD$3="","",(IF($B$3="On",IF(AE$3="",AVERAGE(Data_Initial!AC103:AD103),AVERAGE(Data_Initial!AC103:AE103)),Data_Initial!AD103))),"")</f>
        <v>135.0235416335787</v>
      </c>
      <c r="AE103">
        <f ca="1">IFERROR(IF(AE$3="","",(IF($B$3="On",IF(AF$3="",AVERAGE(Data_Initial!AD103:AE103),AVERAGE(Data_Initial!AD103:AF103)),Data_Initial!AE103))),"")</f>
        <v>265.52320602911266</v>
      </c>
      <c r="AF103">
        <f ca="1">IFERROR(IF(AF$3="","",(IF($B$3="On",IF(AG$3="",AVERAGE(Data_Initial!AE103:AF103),AVERAGE(Data_Initial!AE103:AG103)),Data_Initial!AF103))),"")</f>
        <v>504.252974831534</v>
      </c>
      <c r="AG103">
        <f ca="1">IFERROR(IF(AG$3="","",(IF($B$3="On",IF(AH$3="",AVERAGE(Data_Initial!AF103:AG103),AVERAGE(Data_Initial!AF103:AH103)),Data_Initial!AG103))),"")</f>
        <v>899.42872730642227</v>
      </c>
      <c r="AH103">
        <f ca="1">IFERROR(IF(AH$3="","",(IF($B$3="On",IF(AI$3="",AVERAGE(Data_Initial!AG103:AH103),AVERAGE(Data_Initial!AG103:AI103)),Data_Initial!AH103))),"")</f>
        <v>1477.4329613577854</v>
      </c>
      <c r="AI103">
        <f ca="1">IFERROR(IF(AI$3="","",(IF($B$3="On",IF(AJ$3="",AVERAGE(Data_Initial!AH103:AI103),AVERAGE(Data_Initial!AH103:AJ103)),Data_Initial!AI103))),"")</f>
        <v>2157.163293559177</v>
      </c>
      <c r="AJ103">
        <f ca="1">IFERROR(IF(AJ$3="","",(IF($B$3="On",IF(AK$3="",AVERAGE(Data_Initial!AI103:AJ103),AVERAGE(Data_Initial!AI103:AK103)),Data_Initial!AJ103))),"")</f>
        <v>2823.0298209708199</v>
      </c>
      <c r="AK103">
        <f ca="1">IFERROR(IF(AK$3="","",(IF($B$3="On",IF(AL$3="",AVERAGE(Data_Initial!AJ103:AK103),AVERAGE(Data_Initial!AJ103:AL103)),Data_Initial!AK103))),"")</f>
        <v>3355.1756002377938</v>
      </c>
      <c r="AL103">
        <f ca="1">IFERROR(IF(AL$3="","",(IF($B$3="On",IF(AM$3="",AVERAGE(Data_Initial!AK103:AL103),AVERAGE(Data_Initial!AK103:AM103)),Data_Initial!AL103))),"")</f>
        <v>3729.0908941292764</v>
      </c>
      <c r="AM103">
        <f ca="1">IFERROR(IF(AM$3="","",(IF($B$3="On",IF(AN$3="",AVERAGE(Data_Initial!AL103:AM103),AVERAGE(Data_Initial!AL103:AN103)),Data_Initial!AM103))),"")</f>
        <v>3958.9491990105835</v>
      </c>
      <c r="AN103">
        <f ca="1">IFERROR(IF(AN$3="","",(IF($B$3="On",IF(AO$3="",AVERAGE(Data_Initial!AM103:AN103),AVERAGE(Data_Initial!AM103:AO103)),Data_Initial!AN103))),"")</f>
        <v>4093.2493076452834</v>
      </c>
      <c r="AO103">
        <f ca="1">IFERROR(IF(AO$3="","",(IF($B$3="On",IF(AP$3="",AVERAGE(Data_Initial!AN103:AO103),AVERAGE(Data_Initial!AN103:AP103)),Data_Initial!AO103))),"")</f>
        <v>4174.3354989221398</v>
      </c>
      <c r="AP103">
        <f ca="1">IFERROR(IF(AP$3="","",(IF($B$3="On",IF(AQ$3="",AVERAGE(Data_Initial!AO103:AP103),AVERAGE(Data_Initial!AO103:AQ103)),Data_Initial!AP103))),"")</f>
        <v>4207.2929406083604</v>
      </c>
      <c r="AQ103" t="str">
        <f>IFERROR(IF(AQ$3="","",(IF($B$3="On",IF(AR$3="",AVERAGE(Data_Initial!AP103:AQ103),AVERAGE(Data_Initial!AP103:AR103)),Data_Initial!AQ103))),"")</f>
        <v/>
      </c>
      <c r="AR103" t="str">
        <f>IFERROR(IF(AR$3="","",(IF($B$3="On",IF(AS$3="",AVERAGE(Data_Initial!AQ103:AR103),AVERAGE(Data_Initial!AQ103:AS103)),Data_Initial!AR103))),"")</f>
        <v/>
      </c>
      <c r="AS103" t="str">
        <f>IFERROR(IF(AS$3="","",(IF($B$3="On",IF(AT$3="",AVERAGE(Data_Initial!AR103:AS103),AVERAGE(Data_Initial!AR103:AT103)),Data_Initial!AS103))),"")</f>
        <v/>
      </c>
      <c r="AT103" t="str">
        <f>IFERROR(IF(AT$3="","",(IF($B$3="On",IF(AU$3="",AVERAGE(Data_Initial!AS103:AT103),AVERAGE(Data_Initial!AS103:AU103)),Data_Initial!AT103))),"")</f>
        <v/>
      </c>
      <c r="AU103" t="str">
        <f>IFERROR(IF(AU$3="","",(IF($B$3="On",IF(AV$3="",AVERAGE(Data_Initial!AT103:AU103),AVERAGE(Data_Initial!AT103:AV103)),Data_Initial!AU103))),"")</f>
        <v/>
      </c>
      <c r="AV103" t="str">
        <f>IFERROR(IF(AV$3="","",(IF($B$3="On",IF(AW$3="",AVERAGE(Data_Initial!AU103:AV103),AVERAGE(Data_Initial!AU103:AW103)),Data_Initial!AV103))),"")</f>
        <v/>
      </c>
      <c r="AW103" t="str">
        <f>IFERROR(IF(AW$3="","",(IF($B$3="On",IF(AX$3="",AVERAGE(Data_Initial!AV103:AW103),AVERAGE(Data_Initial!AV103:AX103)),Data_Initial!AW103))),"")</f>
        <v/>
      </c>
      <c r="AX103" t="str">
        <f>IFERROR(IF(AX$3="","",(IF($B$3="On",IF(AY$3="",AVERAGE(Data_Initial!AW103:AX103),AVERAGE(Data_Initial!AW103:AY103)),Data_Initial!AX103))),"")</f>
        <v/>
      </c>
      <c r="AY103" t="str">
        <f>IFERROR(IF(AY$3="","",(IF($B$3="On",IF(AZ$3="",AVERAGE(Data_Initial!AX103:AY103),AVERAGE(Data_Initial!AX103:AZ103)),Data_Initial!AY103))),"")</f>
        <v/>
      </c>
      <c r="AZ103" t="str">
        <f>IFERROR(IF(AZ$3="","",(IF($B$3="On",IF(BA$3="",AVERAGE(Data_Initial!AY103:AZ103),AVERAGE(Data_Initial!AY103:BA103)),Data_Initial!AZ103))),"")</f>
        <v/>
      </c>
    </row>
    <row r="104" spans="1:78" x14ac:dyDescent="0.25">
      <c r="A104" s="79">
        <f ca="1">Data_Initial!A104</f>
        <v>2</v>
      </c>
      <c r="B104" s="79" t="str">
        <f ca="1">Data_Initial!B104</f>
        <v>E4</v>
      </c>
      <c r="C104">
        <f ca="1">IFERROR(IF($B$3="On",AVERAGE(Data_Initial!C104:D104),Data_Initial!C104),"")</f>
        <v>1.9337607570694253</v>
      </c>
      <c r="D104">
        <f ca="1">IFERROR(IF(D$3="","",(IF($B$3="On",IF(E$3="",AVERAGE(Data_Initial!C104:D104),AVERAGE(Data_Initial!C104:E104)),Data_Initial!D104))),"")</f>
        <v>4.2086012720845565</v>
      </c>
      <c r="E104">
        <f ca="1">IFERROR(IF(E$3="","",(IF($B$3="On",IF(F$3="",AVERAGE(Data_Initial!D104:E104),AVERAGE(Data_Initial!D104:F104)),Data_Initial!E104))),"")</f>
        <v>7.9244445202374072</v>
      </c>
      <c r="F104">
        <f ca="1">IFERROR(IF(F$3="","",(IF($B$3="On",IF(G$3="",AVERAGE(Data_Initial!E104:F104),AVERAGE(Data_Initial!E104:G104)),Data_Initial!F104))),"")</f>
        <v>7.0785438602241202</v>
      </c>
      <c r="G104">
        <f ca="1">IFERROR(IF(G$3="","",(IF($B$3="On",IF(H$3="",AVERAGE(Data_Initial!F104:G104),AVERAGE(Data_Initial!F104:H104)),Data_Initial!G104))),"")</f>
        <v>5.8112911262452727</v>
      </c>
      <c r="H104">
        <f ca="1">IFERROR(IF(H$3="","",(IF($B$3="On",IF(I$3="",AVERAGE(Data_Initial!G104:H104),AVERAGE(Data_Initial!G104:I104)),Data_Initial!H104))),"")</f>
        <v>3.6144050623914432</v>
      </c>
      <c r="I104">
        <f ca="1">IFERROR(IF(I$3="","",(IF($B$3="On",IF(J$3="",AVERAGE(Data_Initial!H104:I104),AVERAGE(Data_Initial!H104:J104)),Data_Initial!I104))),"")</f>
        <v>1.6997971621049135</v>
      </c>
      <c r="J104">
        <f ca="1">IFERROR(IF(J$3="","",(IF($B$3="On",IF(K$3="",AVERAGE(Data_Initial!I104:J104),AVERAGE(Data_Initial!I104:K104)),Data_Initial!J104))),"")</f>
        <v>-0.62976888506182005</v>
      </c>
      <c r="K104">
        <f ca="1">IFERROR(IF(K$3="","",(IF($B$3="On",IF(L$3="",AVERAGE(Data_Initial!J104:K104),AVERAGE(Data_Initial!J104:L104)),Data_Initial!K104))),"")</f>
        <v>-1.8174592258800033</v>
      </c>
      <c r="L104">
        <f ca="1">IFERROR(IF(L$3="","",(IF($B$3="On",IF(M$3="",AVERAGE(Data_Initial!K104:L104),AVERAGE(Data_Initial!K104:M104)),Data_Initial!L104))),"")</f>
        <v>-2.6858451770444831</v>
      </c>
      <c r="M104">
        <f ca="1">IFERROR(IF(M$3="","",(IF($B$3="On",IF(N$3="",AVERAGE(Data_Initial!L104:M104),AVERAGE(Data_Initial!L104:N104)),Data_Initial!M104))),"")</f>
        <v>-2.5049563381100302</v>
      </c>
      <c r="N104">
        <f ca="1">IFERROR(IF(N$3="","",(IF($B$3="On",IF(O$3="",AVERAGE(Data_Initial!M104:N104),AVERAGE(Data_Initial!M104:O104)),Data_Initial!N104))),"")</f>
        <v>-3.4189768562917702</v>
      </c>
      <c r="O104">
        <f ca="1">IFERROR(IF(O$3="","",(IF($B$3="On",IF(P$3="",AVERAGE(Data_Initial!N104:O104),AVERAGE(Data_Initial!N104:P104)),Data_Initial!O104))),"")</f>
        <v>-3.7015314011752434</v>
      </c>
      <c r="P104">
        <f ca="1">IFERROR(IF(P$3="","",(IF($B$3="On",IF(Q$3="",AVERAGE(Data_Initial!O104:P104),AVERAGE(Data_Initial!O104:Q104)),Data_Initial!P104))),"")</f>
        <v>-4.634396118009743</v>
      </c>
      <c r="Q104">
        <f ca="1">IFERROR(IF(Q$3="","",(IF($B$3="On",IF(R$3="",AVERAGE(Data_Initial!P104:Q104),AVERAGE(Data_Initial!P104:R104)),Data_Initial!Q104))),"")</f>
        <v>-3.0134974933738099</v>
      </c>
      <c r="R104">
        <f ca="1">IFERROR(IF(R$3="","",(IF($B$3="On",IF(S$3="",AVERAGE(Data_Initial!Q104:R104),AVERAGE(Data_Initial!Q104:S104)),Data_Initial!R104))),"")</f>
        <v>-2.4780159735758667</v>
      </c>
      <c r="S104">
        <f ca="1">IFERROR(IF(S$3="","",(IF($B$3="On",IF(T$3="",AVERAGE(Data_Initial!R104:S104),AVERAGE(Data_Initial!R104:T104)),Data_Initial!S104))),"")</f>
        <v>-4.2867013095753128</v>
      </c>
      <c r="T104">
        <f ca="1">IFERROR(IF(T$3="","",(IF($B$3="On",IF(U$3="",AVERAGE(Data_Initial!S104:T104),AVERAGE(Data_Initial!S104:U104)),Data_Initial!T104))),"")</f>
        <v>-7.7764773373792195</v>
      </c>
      <c r="U104">
        <f ca="1">IFERROR(IF(U$3="","",(IF($B$3="On",IF(V$3="",AVERAGE(Data_Initial!T104:U104),AVERAGE(Data_Initial!T104:V104)),Data_Initial!U104))),"")</f>
        <v>-10.350137012315367</v>
      </c>
      <c r="V104">
        <f ca="1">IFERROR(IF(V$3="","",(IF($B$3="On",IF(W$3="",AVERAGE(Data_Initial!U104:V104),AVERAGE(Data_Initial!U104:W104)),Data_Initial!V104))),"")</f>
        <v>-9.0574239151681724</v>
      </c>
      <c r="W104">
        <f ca="1">IFERROR(IF(W$3="","",(IF($B$3="On",IF(X$3="",AVERAGE(Data_Initial!V104:W104),AVERAGE(Data_Initial!V104:X104)),Data_Initial!W104))),"")</f>
        <v>-6.4379694081749159</v>
      </c>
      <c r="X104">
        <f ca="1">IFERROR(IF(X$3="","",(IF($B$3="On",IF(Y$3="",AVERAGE(Data_Initial!W104:X104),AVERAGE(Data_Initial!W104:Y104)),Data_Initial!X104))),"")</f>
        <v>-2.5099085295084191</v>
      </c>
      <c r="Y104">
        <f ca="1">IFERROR(IF(Y$3="","",(IF($B$3="On",IF(Z$3="",AVERAGE(Data_Initial!X104:Y104),AVERAGE(Data_Initial!X104:Z104)),Data_Initial!Y104))),"")</f>
        <v>1.4505893152277141</v>
      </c>
      <c r="Z104">
        <f ca="1">IFERROR(IF(Z$3="","",(IF($B$3="On",IF(AA$3="",AVERAGE(Data_Initial!Y104:Z104),AVERAGE(Data_Initial!Y104:AA104)),Data_Initial!Z104))),"")</f>
        <v>13.91674324220139</v>
      </c>
      <c r="AA104">
        <f ca="1">IFERROR(IF(AA$3="","",(IF($B$3="On",IF(AB$3="",AVERAGE(Data_Initial!Z104:AA104),AVERAGE(Data_Initial!Z104:AB104)),Data_Initial!AA104))),"")</f>
        <v>37.934073390198421</v>
      </c>
      <c r="AB104">
        <f ca="1">IFERROR(IF(AB$3="","",(IF($B$3="On",IF(AC$3="",AVERAGE(Data_Initial!AA104:AB104),AVERAGE(Data_Initial!AA104:AC104)),Data_Initial!AB104))),"")</f>
        <v>90.241363095339565</v>
      </c>
      <c r="AC104">
        <f ca="1">IFERROR(IF(AC$3="","",(IF($B$3="On",IF(AD$3="",AVERAGE(Data_Initial!AB104:AC104),AVERAGE(Data_Initial!AB104:AD104)),Data_Initial!AC104))),"")</f>
        <v>185.12125329031718</v>
      </c>
      <c r="AD104">
        <f ca="1">IFERROR(IF(AD$3="","",(IF($B$3="On",IF(AE$3="",AVERAGE(Data_Initial!AC104:AD104),AVERAGE(Data_Initial!AC104:AE104)),Data_Initial!AD104))),"")</f>
        <v>365.01538130740863</v>
      </c>
      <c r="AE104">
        <f ca="1">IFERROR(IF(AE$3="","",(IF($B$3="On",IF(AF$3="",AVERAGE(Data_Initial!AD104:AE104),AVERAGE(Data_Initial!AD104:AF104)),Data_Initial!AE104))),"")</f>
        <v>676.37763797785772</v>
      </c>
      <c r="AF104">
        <f ca="1">IFERROR(IF(AF$3="","",(IF($B$3="On",IF(AG$3="",AVERAGE(Data_Initial!AE104:AF104),AVERAGE(Data_Initial!AE104:AG104)),Data_Initial!AF104))),"")</f>
        <v>1172.7671381064181</v>
      </c>
      <c r="AG104">
        <f ca="1">IFERROR(IF(AG$3="","",(IF($B$3="On",IF(AH$3="",AVERAGE(Data_Initial!AF104:AG104),AVERAGE(Data_Initial!AF104:AH104)),Data_Initial!AG104))),"")</f>
        <v>1839.6403568894136</v>
      </c>
      <c r="AH104">
        <f ca="1">IFERROR(IF(AH$3="","",(IF($B$3="On",IF(AI$3="",AVERAGE(Data_Initial!AG104:AH104),AVERAGE(Data_Initial!AG104:AI104)),Data_Initial!AH104))),"")</f>
        <v>2577.5494871773603</v>
      </c>
      <c r="AI104">
        <f ca="1">IFERROR(IF(AI$3="","",(IF($B$3="On",IF(AJ$3="",AVERAGE(Data_Initial!AH104:AI104),AVERAGE(Data_Initial!AH104:AJ104)),Data_Initial!AI104))),"")</f>
        <v>3250.4131887848866</v>
      </c>
      <c r="AJ104">
        <f ca="1">IFERROR(IF(AJ$3="","",(IF($B$3="On",IF(AK$3="",AVERAGE(Data_Initial!AI104:AJ104),AVERAGE(Data_Initial!AI104:AK104)),Data_Initial!AJ104))),"")</f>
        <v>3767.3336978784268</v>
      </c>
      <c r="AK104">
        <f ca="1">IFERROR(IF(AK$3="","",(IF($B$3="On",IF(AL$3="",AVERAGE(Data_Initial!AJ104:AK104),AVERAGE(Data_Initial!AJ104:AL104)),Data_Initial!AK104))),"")</f>
        <v>4116.1452564983965</v>
      </c>
      <c r="AL104">
        <f ca="1">IFERROR(IF(AL$3="","",(IF($B$3="On",IF(AM$3="",AVERAGE(Data_Initial!AK104:AL104),AVERAGE(Data_Initial!AK104:AM104)),Data_Initial!AL104))),"")</f>
        <v>4331.1050805458663</v>
      </c>
      <c r="AM104">
        <f ca="1">IFERROR(IF(AM$3="","",(IF($B$3="On",IF(AN$3="",AVERAGE(Data_Initial!AL104:AM104),AVERAGE(Data_Initial!AL104:AN104)),Data_Initial!AM104))),"")</f>
        <v>4457.4573823484097</v>
      </c>
      <c r="AN104">
        <f ca="1">IFERROR(IF(AN$3="","",(IF($B$3="On",IF(AO$3="",AVERAGE(Data_Initial!AM104:AN104),AVERAGE(Data_Initial!AM104:AO104)),Data_Initial!AN104))),"")</f>
        <v>4535.6676830303795</v>
      </c>
      <c r="AO104">
        <f ca="1">IFERROR(IF(AO$3="","",(IF($B$3="On",IF(AP$3="",AVERAGE(Data_Initial!AN104:AO104),AVERAGE(Data_Initial!AN104:AP104)),Data_Initial!AO104))),"")</f>
        <v>4587.9858136429402</v>
      </c>
      <c r="AP104">
        <f ca="1">IFERROR(IF(AP$3="","",(IF($B$3="On",IF(AQ$3="",AVERAGE(Data_Initial!AO104:AP104),AVERAGE(Data_Initial!AO104:AQ104)),Data_Initial!AP104))),"")</f>
        <v>4610.548978632115</v>
      </c>
      <c r="AQ104" t="str">
        <f>IFERROR(IF(AQ$3="","",(IF($B$3="On",IF(AR$3="",AVERAGE(Data_Initial!AP104:AQ104),AVERAGE(Data_Initial!AP104:AR104)),Data_Initial!AQ104))),"")</f>
        <v/>
      </c>
      <c r="AR104" t="str">
        <f>IFERROR(IF(AR$3="","",(IF($B$3="On",IF(AS$3="",AVERAGE(Data_Initial!AQ104:AR104),AVERAGE(Data_Initial!AQ104:AS104)),Data_Initial!AR104))),"")</f>
        <v/>
      </c>
      <c r="AS104" t="str">
        <f>IFERROR(IF(AS$3="","",(IF($B$3="On",IF(AT$3="",AVERAGE(Data_Initial!AR104:AS104),AVERAGE(Data_Initial!AR104:AT104)),Data_Initial!AS104))),"")</f>
        <v/>
      </c>
      <c r="AT104" t="str">
        <f>IFERROR(IF(AT$3="","",(IF($B$3="On",IF(AU$3="",AVERAGE(Data_Initial!AS104:AT104),AVERAGE(Data_Initial!AS104:AU104)),Data_Initial!AT104))),"")</f>
        <v/>
      </c>
      <c r="AU104" t="str">
        <f>IFERROR(IF(AU$3="","",(IF($B$3="On",IF(AV$3="",AVERAGE(Data_Initial!AT104:AU104),AVERAGE(Data_Initial!AT104:AV104)),Data_Initial!AU104))),"")</f>
        <v/>
      </c>
      <c r="AV104" t="str">
        <f>IFERROR(IF(AV$3="","",(IF($B$3="On",IF(AW$3="",AVERAGE(Data_Initial!AU104:AV104),AVERAGE(Data_Initial!AU104:AW104)),Data_Initial!AV104))),"")</f>
        <v/>
      </c>
      <c r="AW104" t="str">
        <f>IFERROR(IF(AW$3="","",(IF($B$3="On",IF(AX$3="",AVERAGE(Data_Initial!AV104:AW104),AVERAGE(Data_Initial!AV104:AX104)),Data_Initial!AW104))),"")</f>
        <v/>
      </c>
      <c r="AX104" t="str">
        <f>IFERROR(IF(AX$3="","",(IF($B$3="On",IF(AY$3="",AVERAGE(Data_Initial!AW104:AX104),AVERAGE(Data_Initial!AW104:AY104)),Data_Initial!AX104))),"")</f>
        <v/>
      </c>
      <c r="AY104" t="str">
        <f>IFERROR(IF(AY$3="","",(IF($B$3="On",IF(AZ$3="",AVERAGE(Data_Initial!AX104:AY104),AVERAGE(Data_Initial!AX104:AZ104)),Data_Initial!AY104))),"")</f>
        <v/>
      </c>
      <c r="AZ104" t="str">
        <f>IFERROR(IF(AZ$3="","",(IF($B$3="On",IF(BA$3="",AVERAGE(Data_Initial!AY104:AZ104),AVERAGE(Data_Initial!AY104:BA104)),Data_Initial!AZ104))),"")</f>
        <v/>
      </c>
    </row>
    <row r="105" spans="1:78" x14ac:dyDescent="0.25">
      <c r="A105" s="79">
        <f ca="1">Data_Initial!A105</f>
        <v>2</v>
      </c>
      <c r="B105" s="79" t="str">
        <f ca="1">Data_Initial!B105</f>
        <v>F4</v>
      </c>
      <c r="C105">
        <f ca="1">IFERROR(IF($B$3="On",AVERAGE(Data_Initial!C105:D105),Data_Initial!C105),"")</f>
        <v>1.5990752811671851</v>
      </c>
      <c r="D105">
        <f ca="1">IFERROR(IF(D$3="","",(IF($B$3="On",IF(E$3="",AVERAGE(Data_Initial!C105:D105),AVERAGE(Data_Initial!C105:E105)),Data_Initial!D105))),"")</f>
        <v>2.4361764913934767</v>
      </c>
      <c r="E105">
        <f ca="1">IFERROR(IF(E$3="","",(IF($B$3="On",IF(F$3="",AVERAGE(Data_Initial!D105:E105),AVERAGE(Data_Initial!D105:F105)),Data_Initial!E105))),"")</f>
        <v>5.2693115440736937</v>
      </c>
      <c r="F105">
        <f ca="1">IFERROR(IF(F$3="","",(IF($B$3="On",IF(G$3="",AVERAGE(Data_Initial!E105:F105),AVERAGE(Data_Initial!E105:G105)),Data_Initial!F105))),"")</f>
        <v>4.8131100067318302</v>
      </c>
      <c r="G105">
        <f ca="1">IFERROR(IF(G$3="","",(IF($B$3="On",IF(H$3="",AVERAGE(Data_Initial!F105:G105),AVERAGE(Data_Initial!F105:H105)),Data_Initial!G105))),"")</f>
        <v>4.4271190724092166</v>
      </c>
      <c r="H105">
        <f ca="1">IFERROR(IF(H$3="","",(IF($B$3="On",IF(I$3="",AVERAGE(Data_Initial!G105:H105),AVERAGE(Data_Initial!G105:I105)),Data_Initial!H105))),"")</f>
        <v>2.7303127333176835</v>
      </c>
      <c r="I105">
        <f ca="1">IFERROR(IF(I$3="","",(IF($B$3="On",IF(J$3="",AVERAGE(Data_Initial!H105:I105),AVERAGE(Data_Initial!H105:J105)),Data_Initial!I105))),"")</f>
        <v>2.2248358397804</v>
      </c>
      <c r="J105">
        <f ca="1">IFERROR(IF(J$3="","",(IF($B$3="On",IF(K$3="",AVERAGE(Data_Initial!I105:J105),AVERAGE(Data_Initial!I105:K105)),Data_Initial!J105))),"")</f>
        <v>1.9348672183497602</v>
      </c>
      <c r="K105">
        <f ca="1">IFERROR(IF(K$3="","",(IF($B$3="On",IF(L$3="",AVERAGE(Data_Initial!J105:K105),AVERAGE(Data_Initial!J105:L105)),Data_Initial!K105))),"")</f>
        <v>1.1046080423467768</v>
      </c>
      <c r="L105">
        <f ca="1">IFERROR(IF(L$3="","",(IF($B$3="On",IF(M$3="",AVERAGE(Data_Initial!K105:L105),AVERAGE(Data_Initial!K105:M105)),Data_Initial!L105))),"")</f>
        <v>0.86528204269734665</v>
      </c>
      <c r="M105">
        <f ca="1">IFERROR(IF(M$3="","",(IF($B$3="On",IF(N$3="",AVERAGE(Data_Initial!L105:M105),AVERAGE(Data_Initial!L105:N105)),Data_Initial!M105))),"")</f>
        <v>-6.5153882968538634E-2</v>
      </c>
      <c r="N105">
        <f ca="1">IFERROR(IF(N$3="","",(IF($B$3="On",IF(O$3="",AVERAGE(Data_Initial!M105:N105),AVERAGE(Data_Initial!M105:O105)),Data_Initial!N105))),"")</f>
        <v>-0.41428941936464864</v>
      </c>
      <c r="O105">
        <f ca="1">IFERROR(IF(O$3="","",(IF($B$3="On",IF(P$3="",AVERAGE(Data_Initial!N105:O105),AVERAGE(Data_Initial!N105:P105)),Data_Initial!O105))),"")</f>
        <v>-1.2745022723433987</v>
      </c>
      <c r="P105">
        <f ca="1">IFERROR(IF(P$3="","",(IF($B$3="On",IF(Q$3="",AVERAGE(Data_Initial!O105:P105),AVERAGE(Data_Initial!O105:Q105)),Data_Initial!P105))),"")</f>
        <v>-3.5407384152695163</v>
      </c>
      <c r="Q105">
        <f ca="1">IFERROR(IF(Q$3="","",(IF($B$3="On",IF(R$3="",AVERAGE(Data_Initial!P105:Q105),AVERAGE(Data_Initial!P105:R105)),Data_Initial!Q105))),"")</f>
        <v>-4.187404460889713</v>
      </c>
      <c r="R105">
        <f ca="1">IFERROR(IF(R$3="","",(IF($B$3="On",IF(S$3="",AVERAGE(Data_Initial!Q105:R105),AVERAGE(Data_Initial!Q105:S105)),Data_Initial!R105))),"")</f>
        <v>-6.3566994655149429</v>
      </c>
      <c r="S105">
        <f ca="1">IFERROR(IF(S$3="","",(IF($B$3="On",IF(T$3="",AVERAGE(Data_Initial!R105:S105),AVERAGE(Data_Initial!R105:T105)),Data_Initial!S105))),"")</f>
        <v>-6.0841833953642563</v>
      </c>
      <c r="T105">
        <f ca="1">IFERROR(IF(T$3="","",(IF($B$3="On",IF(U$3="",AVERAGE(Data_Initial!S105:T105),AVERAGE(Data_Initial!S105:U105)),Data_Initial!T105))),"")</f>
        <v>-7.6010687395017458</v>
      </c>
      <c r="U105">
        <f ca="1">IFERROR(IF(U$3="","",(IF($B$3="On",IF(V$3="",AVERAGE(Data_Initial!T105:U105),AVERAGE(Data_Initial!T105:V105)),Data_Initial!U105))),"")</f>
        <v>-9.0381370199252213</v>
      </c>
      <c r="V105">
        <f ca="1">IFERROR(IF(V$3="","",(IF($B$3="On",IF(W$3="",AVERAGE(Data_Initial!U105:V105),AVERAGE(Data_Initial!U105:W105)),Data_Initial!V105))),"")</f>
        <v>-9.4902501170311897</v>
      </c>
      <c r="W105">
        <f ca="1">IFERROR(IF(W$3="","",(IF($B$3="On",IF(X$3="",AVERAGE(Data_Initial!V105:W105),AVERAGE(Data_Initial!V105:X105)),Data_Initial!W105))),"")</f>
        <v>-7.989743784202652</v>
      </c>
      <c r="X105">
        <f ca="1">IFERROR(IF(X$3="","",(IF($B$3="On",IF(Y$3="",AVERAGE(Data_Initial!W105:X105),AVERAGE(Data_Initial!W105:Y105)),Data_Initial!X105))),"")</f>
        <v>-4.2762688172168364</v>
      </c>
      <c r="Y105">
        <f ca="1">IFERROR(IF(Y$3="","",(IF($B$3="On",IF(Z$3="",AVERAGE(Data_Initial!X105:Y105),AVERAGE(Data_Initial!X105:Z105)),Data_Initial!Y105))),"")</f>
        <v>2.2184378173609169</v>
      </c>
      <c r="Z105">
        <f ca="1">IFERROR(IF(Z$3="","",(IF($B$3="On",IF(AA$3="",AVERAGE(Data_Initial!Y105:Z105),AVERAGE(Data_Initial!Y105:AA105)),Data_Initial!Z105))),"")</f>
        <v>14.464842706795784</v>
      </c>
      <c r="AA105">
        <f ca="1">IFERROR(IF(AA$3="","",(IF($B$3="On",IF(AB$3="",AVERAGE(Data_Initial!Z105:AA105),AVERAGE(Data_Initial!Z105:AB105)),Data_Initial!AA105))),"")</f>
        <v>41.389185771324264</v>
      </c>
      <c r="AB105">
        <f ca="1">IFERROR(IF(AB$3="","",(IF($B$3="On",IF(AC$3="",AVERAGE(Data_Initial!AA105:AB105),AVERAGE(Data_Initial!AA105:AC105)),Data_Initial!AB105))),"")</f>
        <v>93.970925783861688</v>
      </c>
      <c r="AC105">
        <f ca="1">IFERROR(IF(AC$3="","",(IF($B$3="On",IF(AD$3="",AVERAGE(Data_Initial!AB105:AC105),AVERAGE(Data_Initial!AB105:AD105)),Data_Initial!AC105))),"")</f>
        <v>197.03134692748938</v>
      </c>
      <c r="AD105">
        <f ca="1">IFERROR(IF(AD$3="","",(IF($B$3="On",IF(AE$3="",AVERAGE(Data_Initial!AC105:AD105),AVERAGE(Data_Initial!AC105:AE105)),Data_Initial!AD105))),"")</f>
        <v>384.51814220444095</v>
      </c>
      <c r="AE105">
        <f ca="1">IFERROR(IF(AE$3="","",(IF($B$3="On",IF(AF$3="",AVERAGE(Data_Initial!AD105:AE105),AVERAGE(Data_Initial!AD105:AF105)),Data_Initial!AE105))),"")</f>
        <v>711.10589895390774</v>
      </c>
      <c r="AF105">
        <f ca="1">IFERROR(IF(AF$3="","",(IF($B$3="On",IF(AG$3="",AVERAGE(Data_Initial!AE105:AF105),AVERAGE(Data_Initial!AE105:AG105)),Data_Initial!AF105))),"")</f>
        <v>1221.803709967681</v>
      </c>
      <c r="AG105">
        <f ca="1">IFERROR(IF(AG$3="","",(IF($B$3="On",IF(AH$3="",AVERAGE(Data_Initial!AF105:AG105),AVERAGE(Data_Initial!AF105:AH105)),Data_Initial!AG105))),"")</f>
        <v>1901.4152437394034</v>
      </c>
      <c r="AH105">
        <f ca="1">IFERROR(IF(AH$3="","",(IF($B$3="On",IF(AI$3="",AVERAGE(Data_Initial!AG105:AH105),AVERAGE(Data_Initial!AG105:AI105)),Data_Initial!AH105))),"")</f>
        <v>2641.1292918406866</v>
      </c>
      <c r="AI105">
        <f ca="1">IFERROR(IF(AI$3="","",(IF($B$3="On",IF(AJ$3="",AVERAGE(Data_Initial!AH105:AI105),AVERAGE(Data_Initial!AH105:AJ105)),Data_Initial!AI105))),"")</f>
        <v>3305.8798185943101</v>
      </c>
      <c r="AJ105">
        <f ca="1">IFERROR(IF(AJ$3="","",(IF($B$3="On",IF(AK$3="",AVERAGE(Data_Initial!AI105:AJ105),AVERAGE(Data_Initial!AI105:AK105)),Data_Initial!AJ105))),"")</f>
        <v>3807.81975475851</v>
      </c>
      <c r="AK105">
        <f ca="1">IFERROR(IF(AK$3="","",(IF($B$3="On",IF(AL$3="",AVERAGE(Data_Initial!AJ105:AK105),AVERAGE(Data_Initial!AJ105:AL105)),Data_Initial!AK105))),"")</f>
        <v>4142.3841494226499</v>
      </c>
      <c r="AL105">
        <f ca="1">IFERROR(IF(AL$3="","",(IF($B$3="On",IF(AM$3="",AVERAGE(Data_Initial!AK105:AL105),AVERAGE(Data_Initial!AK105:AM105)),Data_Initial!AL105))),"")</f>
        <v>4348.0397803961969</v>
      </c>
      <c r="AM105">
        <f ca="1">IFERROR(IF(AM$3="","",(IF($B$3="On",IF(AN$3="",AVERAGE(Data_Initial!AL105:AM105),AVERAGE(Data_Initial!AL105:AN105)),Data_Initial!AM105))),"")</f>
        <v>4472.0989135334339</v>
      </c>
      <c r="AN105">
        <f ca="1">IFERROR(IF(AN$3="","",(IF($B$3="On",IF(AO$3="",AVERAGE(Data_Initial!AM105:AN105),AVERAGE(Data_Initial!AM105:AO105)),Data_Initial!AN105))),"")</f>
        <v>4550.8874915572305</v>
      </c>
      <c r="AO105">
        <f ca="1">IFERROR(IF(AO$3="","",(IF($B$3="On",IF(AP$3="",AVERAGE(Data_Initial!AN105:AO105),AVERAGE(Data_Initial!AN105:AP105)),Data_Initial!AO105))),"")</f>
        <v>4600.6293184822707</v>
      </c>
      <c r="AP105">
        <f ca="1">IFERROR(IF(AP$3="","",(IF($B$3="On",IF(AQ$3="",AVERAGE(Data_Initial!AO105:AP105),AVERAGE(Data_Initial!AO105:AQ105)),Data_Initial!AP105))),"")</f>
        <v>4621.2699665442951</v>
      </c>
      <c r="AQ105" t="str">
        <f>IFERROR(IF(AQ$3="","",(IF($B$3="On",IF(AR$3="",AVERAGE(Data_Initial!AP105:AQ105),AVERAGE(Data_Initial!AP105:AR105)),Data_Initial!AQ105))),"")</f>
        <v/>
      </c>
      <c r="AR105" t="str">
        <f>IFERROR(IF(AR$3="","",(IF($B$3="On",IF(AS$3="",AVERAGE(Data_Initial!AQ105:AR105),AVERAGE(Data_Initial!AQ105:AS105)),Data_Initial!AR105))),"")</f>
        <v/>
      </c>
      <c r="AS105" t="str">
        <f>IFERROR(IF(AS$3="","",(IF($B$3="On",IF(AT$3="",AVERAGE(Data_Initial!AR105:AS105),AVERAGE(Data_Initial!AR105:AT105)),Data_Initial!AS105))),"")</f>
        <v/>
      </c>
      <c r="AT105" t="str">
        <f>IFERROR(IF(AT$3="","",(IF($B$3="On",IF(AU$3="",AVERAGE(Data_Initial!AS105:AT105),AVERAGE(Data_Initial!AS105:AU105)),Data_Initial!AT105))),"")</f>
        <v/>
      </c>
      <c r="AU105" t="str">
        <f>IFERROR(IF(AU$3="","",(IF($B$3="On",IF(AV$3="",AVERAGE(Data_Initial!AT105:AU105),AVERAGE(Data_Initial!AT105:AV105)),Data_Initial!AU105))),"")</f>
        <v/>
      </c>
      <c r="AV105" t="str">
        <f>IFERROR(IF(AV$3="","",(IF($B$3="On",IF(AW$3="",AVERAGE(Data_Initial!AU105:AV105),AVERAGE(Data_Initial!AU105:AW105)),Data_Initial!AV105))),"")</f>
        <v/>
      </c>
      <c r="AW105" t="str">
        <f>IFERROR(IF(AW$3="","",(IF($B$3="On",IF(AX$3="",AVERAGE(Data_Initial!AV105:AW105),AVERAGE(Data_Initial!AV105:AX105)),Data_Initial!AW105))),"")</f>
        <v/>
      </c>
      <c r="AX105" t="str">
        <f>IFERROR(IF(AX$3="","",(IF($B$3="On",IF(AY$3="",AVERAGE(Data_Initial!AW105:AX105),AVERAGE(Data_Initial!AW105:AY105)),Data_Initial!AX105))),"")</f>
        <v/>
      </c>
      <c r="AY105" t="str">
        <f>IFERROR(IF(AY$3="","",(IF($B$3="On",IF(AZ$3="",AVERAGE(Data_Initial!AX105:AY105),AVERAGE(Data_Initial!AX105:AZ105)),Data_Initial!AY105))),"")</f>
        <v/>
      </c>
      <c r="AZ105" t="str">
        <f>IFERROR(IF(AZ$3="","",(IF($B$3="On",IF(BA$3="",AVERAGE(Data_Initial!AY105:AZ105),AVERAGE(Data_Initial!AY105:BA105)),Data_Initial!AZ105))),"")</f>
        <v/>
      </c>
    </row>
    <row r="106" spans="1:78" x14ac:dyDescent="0.25">
      <c r="A106" s="79">
        <f ca="1">Data_Initial!A106</f>
        <v>2</v>
      </c>
      <c r="B106" s="79" t="str">
        <f ca="1">Data_Initial!B106</f>
        <v>G4</v>
      </c>
      <c r="C106">
        <f ca="1">IFERROR(IF($B$3="On",AVERAGE(Data_Initial!C106:D106),Data_Initial!C106),"")</f>
        <v>6.9304923287518223</v>
      </c>
      <c r="D106">
        <f ca="1">IFERROR(IF(D$3="","",(IF($B$3="On",IF(E$3="",AVERAGE(Data_Initial!C106:D106),AVERAGE(Data_Initial!C106:E106)),Data_Initial!D106))),"")</f>
        <v>7.0272937759327752</v>
      </c>
      <c r="E106">
        <f ca="1">IFERROR(IF(E$3="","",(IF($B$3="On",IF(F$3="",AVERAGE(Data_Initial!D106:E106),AVERAGE(Data_Initial!D106:F106)),Data_Initial!E106))),"")</f>
        <v>9.1273259888633493</v>
      </c>
      <c r="F106">
        <f ca="1">IFERROR(IF(F$3="","",(IF($B$3="On",IF(G$3="",AVERAGE(Data_Initial!E106:F106),AVERAGE(Data_Initial!E106:G106)),Data_Initial!F106))),"")</f>
        <v>5.7860055250015039</v>
      </c>
      <c r="G106">
        <f ca="1">IFERROR(IF(G$3="","",(IF($B$3="On",IF(H$3="",AVERAGE(Data_Initial!F106:G106),AVERAGE(Data_Initial!F106:H106)),Data_Initial!G106))),"")</f>
        <v>4.6765802587293974</v>
      </c>
      <c r="H106">
        <f ca="1">IFERROR(IF(H$3="","",(IF($B$3="On",IF(I$3="",AVERAGE(Data_Initial!G106:H106),AVERAGE(Data_Initial!G106:I106)),Data_Initial!H106))),"")</f>
        <v>5.0070528201132838</v>
      </c>
      <c r="I106">
        <f ca="1">IFERROR(IF(I$3="","",(IF($B$3="On",IF(J$3="",AVERAGE(Data_Initial!H106:I106),AVERAGE(Data_Initial!H106:J106)),Data_Initial!I106))),"")</f>
        <v>4.3047279498199122</v>
      </c>
      <c r="J106">
        <f ca="1">IFERROR(IF(J$3="","",(IF($B$3="On",IF(K$3="",AVERAGE(Data_Initial!I106:J106),AVERAGE(Data_Initial!I106:K106)),Data_Initial!J106))),"")</f>
        <v>3.1118832543708481</v>
      </c>
      <c r="K106">
        <f ca="1">IFERROR(IF(K$3="","",(IF($B$3="On",IF(L$3="",AVERAGE(Data_Initial!J106:K106),AVERAGE(Data_Initial!J106:L106)),Data_Initial!K106))),"")</f>
        <v>0.32555759908230669</v>
      </c>
      <c r="L106">
        <f ca="1">IFERROR(IF(L$3="","",(IF($B$3="On",IF(M$3="",AVERAGE(Data_Initial!K106:L106),AVERAGE(Data_Initial!K106:M106)),Data_Initial!L106))),"")</f>
        <v>-3.5362201325672665E-2</v>
      </c>
      <c r="M106">
        <f ca="1">IFERROR(IF(M$3="","",(IF($B$3="On",IF(N$3="",AVERAGE(Data_Initial!L106:M106),AVERAGE(Data_Initial!L106:N106)),Data_Initial!M106))),"")</f>
        <v>-1.432159950030685</v>
      </c>
      <c r="N106">
        <f ca="1">IFERROR(IF(N$3="","",(IF($B$3="On",IF(O$3="",AVERAGE(Data_Initial!M106:N106),AVERAGE(Data_Initial!M106:O106)),Data_Initial!N106))),"")</f>
        <v>-2.4684314498651179</v>
      </c>
      <c r="O106">
        <f ca="1">IFERROR(IF(O$3="","",(IF($B$3="On",IF(P$3="",AVERAGE(Data_Initial!N106:O106),AVERAGE(Data_Initial!N106:P106)),Data_Initial!O106))),"")</f>
        <v>-4.9008442940570003</v>
      </c>
      <c r="P106">
        <f ca="1">IFERROR(IF(P$3="","",(IF($B$3="On",IF(Q$3="",AVERAGE(Data_Initial!O106:P106),AVERAGE(Data_Initial!O106:Q106)),Data_Initial!P106))),"")</f>
        <v>-6.5769295116665498</v>
      </c>
      <c r="Q106">
        <f ca="1">IFERROR(IF(Q$3="","",(IF($B$3="On",IF(R$3="",AVERAGE(Data_Initial!P106:Q106),AVERAGE(Data_Initial!P106:R106)),Data_Initial!Q106))),"")</f>
        <v>-7.366234251672573</v>
      </c>
      <c r="R106">
        <f ca="1">IFERROR(IF(R$3="","",(IF($B$3="On",IF(S$3="",AVERAGE(Data_Initial!Q106:R106),AVERAGE(Data_Initial!Q106:S106)),Data_Initial!R106))),"")</f>
        <v>-6.0017975593438395</v>
      </c>
      <c r="S106">
        <f ca="1">IFERROR(IF(S$3="","",(IF($B$3="On",IF(T$3="",AVERAGE(Data_Initial!R106:S106),AVERAGE(Data_Initial!R106:T106)),Data_Initial!S106))),"")</f>
        <v>-5.5948623323203428</v>
      </c>
      <c r="T106">
        <f ca="1">IFERROR(IF(T$3="","",(IF($B$3="On",IF(U$3="",AVERAGE(Data_Initial!S106:T106),AVERAGE(Data_Initial!S106:U106)),Data_Initial!T106))),"")</f>
        <v>-5.8714381012544736</v>
      </c>
      <c r="U106">
        <f ca="1">IFERROR(IF(U$3="","",(IF($B$3="On",IF(V$3="",AVERAGE(Data_Initial!T106:U106),AVERAGE(Data_Initial!T106:V106)),Data_Initial!U106))),"")</f>
        <v>-7.0412143889191894</v>
      </c>
      <c r="V106">
        <f ca="1">IFERROR(IF(V$3="","",(IF($B$3="On",IF(W$3="",AVERAGE(Data_Initial!U106:V106),AVERAGE(Data_Initial!U106:W106)),Data_Initial!V106))),"")</f>
        <v>-6.9518431193602401</v>
      </c>
      <c r="W106">
        <f ca="1">IFERROR(IF(W$3="","",(IF($B$3="On",IF(X$3="",AVERAGE(Data_Initial!V106:W106),AVERAGE(Data_Initial!V106:X106)),Data_Initial!W106))),"")</f>
        <v>-8.4275080516222243</v>
      </c>
      <c r="X106">
        <f ca="1">IFERROR(IF(X$3="","",(IF($B$3="On",IF(Y$3="",AVERAGE(Data_Initial!W106:X106),AVERAGE(Data_Initial!W106:Y106)),Data_Initial!X106))),"")</f>
        <v>-6.1778399893673823</v>
      </c>
      <c r="Y106">
        <f ca="1">IFERROR(IF(Y$3="","",(IF($B$3="On",IF(Z$3="",AVERAGE(Data_Initial!X106:Y106),AVERAGE(Data_Initial!X106:Z106)),Data_Initial!Y106))),"")</f>
        <v>0.88627705806947665</v>
      </c>
      <c r="Z106">
        <f ca="1">IFERROR(IF(Z$3="","",(IF($B$3="On",IF(AA$3="",AVERAGE(Data_Initial!Y106:Z106),AVERAGE(Data_Initial!Y106:AA106)),Data_Initial!Z106))),"")</f>
        <v>16.62184006242191</v>
      </c>
      <c r="AA106">
        <f ca="1">IFERROR(IF(AA$3="","",(IF($B$3="On",IF(AB$3="",AVERAGE(Data_Initial!Z106:AA106),AVERAGE(Data_Initial!Z106:AB106)),Data_Initial!AA106))),"")</f>
        <v>42.045846464416499</v>
      </c>
      <c r="AB106">
        <f ca="1">IFERROR(IF(AB$3="","",(IF($B$3="On",IF(AC$3="",AVERAGE(Data_Initial!AA106:AB106),AVERAGE(Data_Initial!AA106:AC106)),Data_Initial!AB106))),"")</f>
        <v>92.248619524601352</v>
      </c>
      <c r="AC106">
        <f ca="1">IFERROR(IF(AC$3="","",(IF($B$3="On",IF(AD$3="",AVERAGE(Data_Initial!AB106:AC106),AVERAGE(Data_Initial!AB106:AD106)),Data_Initial!AC106))),"")</f>
        <v>186.87026998025195</v>
      </c>
      <c r="AD106">
        <f ca="1">IFERROR(IF(AD$3="","",(IF($B$3="On",IF(AE$3="",AVERAGE(Data_Initial!AC106:AD106),AVERAGE(Data_Initial!AC106:AE106)),Data_Initial!AD106))),"")</f>
        <v>358.49275307583866</v>
      </c>
      <c r="AE106">
        <f ca="1">IFERROR(IF(AE$3="","",(IF($B$3="On",IF(AF$3="",AVERAGE(Data_Initial!AD106:AE106),AVERAGE(Data_Initial!AD106:AF106)),Data_Initial!AE106))),"")</f>
        <v>652.830664462252</v>
      </c>
      <c r="AF106">
        <f ca="1">IFERROR(IF(AF$3="","",(IF($B$3="On",IF(AG$3="",AVERAGE(Data_Initial!AE106:AF106),AVERAGE(Data_Initial!AE106:AG106)),Data_Initial!AF106))),"")</f>
        <v>1115.3286624941832</v>
      </c>
      <c r="AG106">
        <f ca="1">IFERROR(IF(AG$3="","",(IF($B$3="On",IF(AH$3="",AVERAGE(Data_Initial!AF106:AG106),AVERAGE(Data_Initial!AF106:AH106)),Data_Initial!AG106))),"")</f>
        <v>1747.6466409181901</v>
      </c>
      <c r="AH106">
        <f ca="1">IFERROR(IF(AH$3="","",(IF($B$3="On",IF(AI$3="",AVERAGE(Data_Initial!AG106:AH106),AVERAGE(Data_Initial!AG106:AI106)),Data_Initial!AH106))),"")</f>
        <v>2457.8756211310097</v>
      </c>
      <c r="AI106">
        <f ca="1">IFERROR(IF(AI$3="","",(IF($B$3="On",IF(AJ$3="",AVERAGE(Data_Initial!AH106:AI106),AVERAGE(Data_Initial!AH106:AJ106)),Data_Initial!AI106))),"")</f>
        <v>3126.8566675278635</v>
      </c>
      <c r="AJ106">
        <f ca="1">IFERROR(IF(AJ$3="","",(IF($B$3="On",IF(AK$3="",AVERAGE(Data_Initial!AI106:AJ106),AVERAGE(Data_Initial!AI106:AK106)),Data_Initial!AJ106))),"")</f>
        <v>3653.8521261832902</v>
      </c>
      <c r="AK106">
        <f ca="1">IFERROR(IF(AK$3="","",(IF($B$3="On",IF(AL$3="",AVERAGE(Data_Initial!AJ106:AK106),AVERAGE(Data_Initial!AJ106:AL106)),Data_Initial!AK106))),"")</f>
        <v>4022.7840621715463</v>
      </c>
      <c r="AL106">
        <f ca="1">IFERROR(IF(AL$3="","",(IF($B$3="On",IF(AM$3="",AVERAGE(Data_Initial!AK106:AL106),AVERAGE(Data_Initial!AK106:AM106)),Data_Initial!AL106))),"")</f>
        <v>4254.2450626300033</v>
      </c>
      <c r="AM106">
        <f ca="1">IFERROR(IF(AM$3="","",(IF($B$3="On",IF(AN$3="",AVERAGE(Data_Initial!AL106:AM106),AVERAGE(Data_Initial!AL106:AN106)),Data_Initial!AM106))),"")</f>
        <v>4394.8605836823926</v>
      </c>
      <c r="AN106">
        <f ca="1">IFERROR(IF(AN$3="","",(IF($B$3="On",IF(AO$3="",AVERAGE(Data_Initial!AM106:AN106),AVERAGE(Data_Initial!AM106:AO106)),Data_Initial!AN106))),"")</f>
        <v>4481.671880679336</v>
      </c>
      <c r="AO106">
        <f ca="1">IFERROR(IF(AO$3="","",(IF($B$3="On",IF(AP$3="",AVERAGE(Data_Initial!AN106:AO106),AVERAGE(Data_Initial!AN106:AP106)),Data_Initial!AO106))),"")</f>
        <v>4541.9450240415963</v>
      </c>
      <c r="AP106">
        <f ca="1">IFERROR(IF(AP$3="","",(IF($B$3="On",IF(AQ$3="",AVERAGE(Data_Initial!AO106:AP106),AVERAGE(Data_Initial!AO106:AQ106)),Data_Initial!AP106))),"")</f>
        <v>4567.5430483169093</v>
      </c>
      <c r="AQ106" t="str">
        <f>IFERROR(IF(AQ$3="","",(IF($B$3="On",IF(AR$3="",AVERAGE(Data_Initial!AP106:AQ106),AVERAGE(Data_Initial!AP106:AR106)),Data_Initial!AQ106))),"")</f>
        <v/>
      </c>
      <c r="AR106" t="str">
        <f>IFERROR(IF(AR$3="","",(IF($B$3="On",IF(AS$3="",AVERAGE(Data_Initial!AQ106:AR106),AVERAGE(Data_Initial!AQ106:AS106)),Data_Initial!AR106))),"")</f>
        <v/>
      </c>
      <c r="AS106" t="str">
        <f>IFERROR(IF(AS$3="","",(IF($B$3="On",IF(AT$3="",AVERAGE(Data_Initial!AR106:AS106),AVERAGE(Data_Initial!AR106:AT106)),Data_Initial!AS106))),"")</f>
        <v/>
      </c>
      <c r="AT106" t="str">
        <f>IFERROR(IF(AT$3="","",(IF($B$3="On",IF(AU$3="",AVERAGE(Data_Initial!AS106:AT106),AVERAGE(Data_Initial!AS106:AU106)),Data_Initial!AT106))),"")</f>
        <v/>
      </c>
      <c r="AU106" t="str">
        <f>IFERROR(IF(AU$3="","",(IF($B$3="On",IF(AV$3="",AVERAGE(Data_Initial!AT106:AU106),AVERAGE(Data_Initial!AT106:AV106)),Data_Initial!AU106))),"")</f>
        <v/>
      </c>
      <c r="AV106" t="str">
        <f>IFERROR(IF(AV$3="","",(IF($B$3="On",IF(AW$3="",AVERAGE(Data_Initial!AU106:AV106),AVERAGE(Data_Initial!AU106:AW106)),Data_Initial!AV106))),"")</f>
        <v/>
      </c>
      <c r="AW106" t="str">
        <f>IFERROR(IF(AW$3="","",(IF($B$3="On",IF(AX$3="",AVERAGE(Data_Initial!AV106:AW106),AVERAGE(Data_Initial!AV106:AX106)),Data_Initial!AW106))),"")</f>
        <v/>
      </c>
      <c r="AX106" t="str">
        <f>IFERROR(IF(AX$3="","",(IF($B$3="On",IF(AY$3="",AVERAGE(Data_Initial!AW106:AX106),AVERAGE(Data_Initial!AW106:AY106)),Data_Initial!AX106))),"")</f>
        <v/>
      </c>
      <c r="AY106" t="str">
        <f>IFERROR(IF(AY$3="","",(IF($B$3="On",IF(AZ$3="",AVERAGE(Data_Initial!AX106:AY106),AVERAGE(Data_Initial!AX106:AZ106)),Data_Initial!AY106))),"")</f>
        <v/>
      </c>
      <c r="AZ106" t="str">
        <f>IFERROR(IF(AZ$3="","",(IF($B$3="On",IF(BA$3="",AVERAGE(Data_Initial!AY106:AZ106),AVERAGE(Data_Initial!AY106:BA106)),Data_Initial!AZ106))),"")</f>
        <v/>
      </c>
    </row>
    <row r="107" spans="1:78" x14ac:dyDescent="0.25">
      <c r="A107" s="79">
        <f ca="1">Data_Initial!A107</f>
        <v>2</v>
      </c>
      <c r="B107" s="79" t="str">
        <f ca="1">Data_Initial!B107</f>
        <v>H4</v>
      </c>
      <c r="C107">
        <f ca="1">IFERROR(IF($B$3="On",AVERAGE(Data_Initial!C107:D107),Data_Initial!C107),"")</f>
        <v>20.284380660422801</v>
      </c>
      <c r="D107">
        <f ca="1">IFERROR(IF(D$3="","",(IF($B$3="On",IF(E$3="",AVERAGE(Data_Initial!C107:D107),AVERAGE(Data_Initial!C107:E107)),Data_Initial!D107))),"")</f>
        <v>17.654070866434569</v>
      </c>
      <c r="E107">
        <f ca="1">IFERROR(IF(E$3="","",(IF($B$3="On",IF(F$3="",AVERAGE(Data_Initial!D107:E107),AVERAGE(Data_Initial!D107:F107)),Data_Initial!E107))),"")</f>
        <v>13.887523725882593</v>
      </c>
      <c r="F107">
        <f ca="1">IFERROR(IF(F$3="","",(IF($B$3="On",IF(G$3="",AVERAGE(Data_Initial!E107:F107),AVERAGE(Data_Initial!E107:G107)),Data_Initial!F107))),"")</f>
        <v>8.8954094738558869</v>
      </c>
      <c r="G107">
        <f ca="1">IFERROR(IF(G$3="","",(IF($B$3="On",IF(H$3="",AVERAGE(Data_Initial!F107:G107),AVERAGE(Data_Initial!F107:H107)),Data_Initial!G107))),"")</f>
        <v>5.8826918288233765</v>
      </c>
      <c r="H107">
        <f ca="1">IFERROR(IF(H$3="","",(IF($B$3="On",IF(I$3="",AVERAGE(Data_Initial!G107:H107),AVERAGE(Data_Initial!G107:I107)),Data_Initial!H107))),"")</f>
        <v>3.5898058464423799</v>
      </c>
      <c r="I107">
        <f ca="1">IFERROR(IF(I$3="","",(IF($B$3="On",IF(J$3="",AVERAGE(Data_Initial!H107:I107),AVERAGE(Data_Initial!H107:J107)),Data_Initial!I107))),"")</f>
        <v>2.2846620614551867</v>
      </c>
      <c r="J107">
        <f ca="1">IFERROR(IF(J$3="","",(IF($B$3="On",IF(K$3="",AVERAGE(Data_Initial!I107:J107),AVERAGE(Data_Initial!I107:K107)),Data_Initial!J107))),"")</f>
        <v>1.3377716775480606</v>
      </c>
      <c r="K107">
        <f ca="1">IFERROR(IF(K$3="","",(IF($B$3="On",IF(L$3="",AVERAGE(Data_Initial!J107:K107),AVERAGE(Data_Initial!J107:L107)),Data_Initial!K107))),"")</f>
        <v>1.6288919994461442</v>
      </c>
      <c r="L107">
        <f ca="1">IFERROR(IF(L$3="","",(IF($B$3="On",IF(M$3="",AVERAGE(Data_Initial!K107:L107),AVERAGE(Data_Initial!K107:M107)),Data_Initial!L107))),"")</f>
        <v>-0.56485925956349259</v>
      </c>
      <c r="M107">
        <f ca="1">IFERROR(IF(M$3="","",(IF($B$3="On",IF(N$3="",AVERAGE(Data_Initial!L107:M107),AVERAGE(Data_Initial!L107:N107)),Data_Initial!M107))),"")</f>
        <v>-2.0779261068065966</v>
      </c>
      <c r="N107">
        <f ca="1">IFERROR(IF(N$3="","",(IF($B$3="On",IF(O$3="",AVERAGE(Data_Initial!M107:N107),AVERAGE(Data_Initial!M107:O107)),Data_Initial!N107))),"")</f>
        <v>-5.3268567532475863</v>
      </c>
      <c r="O107">
        <f ca="1">IFERROR(IF(O$3="","",(IF($B$3="On",IF(P$3="",AVERAGE(Data_Initial!N107:O107),AVERAGE(Data_Initial!N107:P107)),Data_Initial!O107))),"")</f>
        <v>-6.2894962551238969</v>
      </c>
      <c r="P107">
        <f ca="1">IFERROR(IF(P$3="","",(IF($B$3="On",IF(Q$3="",AVERAGE(Data_Initial!O107:P107),AVERAGE(Data_Initial!O107:Q107)),Data_Initial!P107))),"")</f>
        <v>-7.8427260938756262</v>
      </c>
      <c r="Q107">
        <f ca="1">IFERROR(IF(Q$3="","",(IF($B$3="On",IF(R$3="",AVERAGE(Data_Initial!P107:Q107),AVERAGE(Data_Initial!P107:R107)),Data_Initial!Q107))),"")</f>
        <v>-7.023876844416467</v>
      </c>
      <c r="R107">
        <f ca="1">IFERROR(IF(R$3="","",(IF($B$3="On",IF(S$3="",AVERAGE(Data_Initial!Q107:R107),AVERAGE(Data_Initial!Q107:S107)),Data_Initial!R107))),"")</f>
        <v>-7.4139732256383795</v>
      </c>
      <c r="S107">
        <f ca="1">IFERROR(IF(S$3="","",(IF($B$3="On",IF(T$3="",AVERAGE(Data_Initial!R107:S107),AVERAGE(Data_Initial!R107:T107)),Data_Initial!S107))),"")</f>
        <v>-7.6770511262385925</v>
      </c>
      <c r="T107">
        <f ca="1">IFERROR(IF(T$3="","",(IF($B$3="On",IF(U$3="",AVERAGE(Data_Initial!S107:T107),AVERAGE(Data_Initial!S107:U107)),Data_Initial!T107))),"")</f>
        <v>-8.5464740795907073</v>
      </c>
      <c r="U107">
        <f ca="1">IFERROR(IF(U$3="","",(IF($B$3="On",IF(V$3="",AVERAGE(Data_Initial!T107:U107),AVERAGE(Data_Initial!T107:V107)),Data_Initial!U107))),"")</f>
        <v>-8.8029983195344084</v>
      </c>
      <c r="V107">
        <f ca="1">IFERROR(IF(V$3="","",(IF($B$3="On",IF(W$3="",AVERAGE(Data_Initial!U107:V107),AVERAGE(Data_Initial!U107:W107)),Data_Initial!V107))),"")</f>
        <v>-7.0357680817746768</v>
      </c>
      <c r="W107">
        <f ca="1">IFERROR(IF(W$3="","",(IF($B$3="On",IF(X$3="",AVERAGE(Data_Initial!V107:W107),AVERAGE(Data_Initial!V107:X107)),Data_Initial!W107))),"")</f>
        <v>-6.2121605244287794</v>
      </c>
      <c r="X107">
        <f ca="1">IFERROR(IF(X$3="","",(IF($B$3="On",IF(Y$3="",AVERAGE(Data_Initial!W107:X107),AVERAGE(Data_Initial!W107:Y107)),Data_Initial!X107))),"")</f>
        <v>-2.2569260142355834</v>
      </c>
      <c r="Y107">
        <f ca="1">IFERROR(IF(Y$3="","",(IF($B$3="On",IF(Z$3="",AVERAGE(Data_Initial!X107:Y107),AVERAGE(Data_Initial!X107:Z107)),Data_Initial!Y107))),"")</f>
        <v>3.09561134484467</v>
      </c>
      <c r="Z107">
        <f ca="1">IFERROR(IF(Z$3="","",(IF($B$3="On",IF(AA$3="",AVERAGE(Data_Initial!Y107:Z107),AVERAGE(Data_Initial!Y107:AA107)),Data_Initial!Z107))),"")</f>
        <v>17.25600661245517</v>
      </c>
      <c r="AA107">
        <f ca="1">IFERROR(IF(AA$3="","",(IF($B$3="On",IF(AB$3="",AVERAGE(Data_Initial!Z107:AA107),AVERAGE(Data_Initial!Z107:AB107)),Data_Initial!AA107))),"")</f>
        <v>41.491817128114832</v>
      </c>
      <c r="AB107">
        <f ca="1">IFERROR(IF(AB$3="","",(IF($B$3="On",IF(AC$3="",AVERAGE(Data_Initial!AA107:AB107),AVERAGE(Data_Initial!AA107:AC107)),Data_Initial!AB107))),"")</f>
        <v>91.824462103819499</v>
      </c>
      <c r="AC107">
        <f ca="1">IFERROR(IF(AC$3="","",(IF($B$3="On",IF(AD$3="",AVERAGE(Data_Initial!AB107:AC107),AVERAGE(Data_Initial!AB107:AD107)),Data_Initial!AC107))),"")</f>
        <v>184.20813464569565</v>
      </c>
      <c r="AD107">
        <f ca="1">IFERROR(IF(AD$3="","",(IF($B$3="On",IF(AE$3="",AVERAGE(Data_Initial!AC107:AD107),AVERAGE(Data_Initial!AC107:AE107)),Data_Initial!AD107))),"")</f>
        <v>350.80838419540834</v>
      </c>
      <c r="AE107">
        <f ca="1">IFERROR(IF(AE$3="","",(IF($B$3="On",IF(AF$3="",AVERAGE(Data_Initial!AD107:AE107),AVERAGE(Data_Initial!AD107:AF107)),Data_Initial!AE107))),"")</f>
        <v>634.65404770713235</v>
      </c>
      <c r="AF107">
        <f ca="1">IFERROR(IF(AF$3="","",(IF($B$3="On",IF(AG$3="",AVERAGE(Data_Initial!AE107:AF107),AVERAGE(Data_Initial!AE107:AG107)),Data_Initial!AF107))),"")</f>
        <v>1076.7936252105662</v>
      </c>
      <c r="AG107">
        <f ca="1">IFERROR(IF(AG$3="","",(IF($B$3="On",IF(AH$3="",AVERAGE(Data_Initial!AF107:AG107),AVERAGE(Data_Initial!AF107:AH107)),Data_Initial!AG107))),"")</f>
        <v>1667.8349485256333</v>
      </c>
      <c r="AH107">
        <f ca="1">IFERROR(IF(AH$3="","",(IF($B$3="On",IF(AI$3="",AVERAGE(Data_Initial!AG107:AH107),AVERAGE(Data_Initial!AG107:AI107)),Data_Initial!AH107))),"")</f>
        <v>2320.2582214002232</v>
      </c>
      <c r="AI107">
        <f ca="1">IFERROR(IF(AI$3="","",(IF($B$3="On",IF(AJ$3="",AVERAGE(Data_Initial!AH107:AI107),AVERAGE(Data_Initial!AH107:AJ107)),Data_Initial!AI107))),"")</f>
        <v>2921.7122475656965</v>
      </c>
      <c r="AJ107">
        <f ca="1">IFERROR(IF(AJ$3="","",(IF($B$3="On",IF(AK$3="",AVERAGE(Data_Initial!AI107:AJ107),AVERAGE(Data_Initial!AI107:AK107)),Data_Initial!AJ107))),"")</f>
        <v>3391.1970859492963</v>
      </c>
      <c r="AK107">
        <f ca="1">IFERROR(IF(AK$3="","",(IF($B$3="On",IF(AL$3="",AVERAGE(Data_Initial!AJ107:AK107),AVERAGE(Data_Initial!AJ107:AL107)),Data_Initial!AK107))),"")</f>
        <v>3715.1529014177772</v>
      </c>
      <c r="AL107">
        <f ca="1">IFERROR(IF(AL$3="","",(IF($B$3="On",IF(AM$3="",AVERAGE(Data_Initial!AK107:AL107),AVERAGE(Data_Initial!AK107:AM107)),Data_Initial!AL107))),"")</f>
        <v>3918.4424144617401</v>
      </c>
      <c r="AM107">
        <f ca="1">IFERROR(IF(AM$3="","",(IF($B$3="On",IF(AN$3="",AVERAGE(Data_Initial!AL107:AM107),AVERAGE(Data_Initial!AL107:AN107)),Data_Initial!AM107))),"")</f>
        <v>4039.7244216375598</v>
      </c>
      <c r="AN107">
        <f ca="1">IFERROR(IF(AN$3="","",(IF($B$3="On",IF(AO$3="",AVERAGE(Data_Initial!AM107:AN107),AVERAGE(Data_Initial!AM107:AO107)),Data_Initial!AN107))),"")</f>
        <v>4114.4278416753295</v>
      </c>
      <c r="AO107">
        <f ca="1">IFERROR(IF(AO$3="","",(IF($B$3="On",IF(AP$3="",AVERAGE(Data_Initial!AN107:AO107),AVERAGE(Data_Initial!AN107:AP107)),Data_Initial!AO107))),"")</f>
        <v>4166.8186732251006</v>
      </c>
      <c r="AP107">
        <f ca="1">IFERROR(IF(AP$3="","",(IF($B$3="On",IF(AQ$3="",AVERAGE(Data_Initial!AO107:AP107),AVERAGE(Data_Initial!AO107:AQ107)),Data_Initial!AP107))),"")</f>
        <v>4189.90651128832</v>
      </c>
      <c r="AQ107" t="str">
        <f>IFERROR(IF(AQ$3="","",(IF($B$3="On",IF(AR$3="",AVERAGE(Data_Initial!AP107:AQ107),AVERAGE(Data_Initial!AP107:AR107)),Data_Initial!AQ107))),"")</f>
        <v/>
      </c>
      <c r="AR107" t="str">
        <f>IFERROR(IF(AR$3="","",(IF($B$3="On",IF(AS$3="",AVERAGE(Data_Initial!AQ107:AR107),AVERAGE(Data_Initial!AQ107:AS107)),Data_Initial!AR107))),"")</f>
        <v/>
      </c>
      <c r="AS107" t="str">
        <f>IFERROR(IF(AS$3="","",(IF($B$3="On",IF(AT$3="",AVERAGE(Data_Initial!AR107:AS107),AVERAGE(Data_Initial!AR107:AT107)),Data_Initial!AS107))),"")</f>
        <v/>
      </c>
      <c r="AT107" t="str">
        <f>IFERROR(IF(AT$3="","",(IF($B$3="On",IF(AU$3="",AVERAGE(Data_Initial!AS107:AT107),AVERAGE(Data_Initial!AS107:AU107)),Data_Initial!AT107))),"")</f>
        <v/>
      </c>
      <c r="AU107" t="str">
        <f>IFERROR(IF(AU$3="","",(IF($B$3="On",IF(AV$3="",AVERAGE(Data_Initial!AT107:AU107),AVERAGE(Data_Initial!AT107:AV107)),Data_Initial!AU107))),"")</f>
        <v/>
      </c>
      <c r="AV107" t="str">
        <f>IFERROR(IF(AV$3="","",(IF($B$3="On",IF(AW$3="",AVERAGE(Data_Initial!AU107:AV107),AVERAGE(Data_Initial!AU107:AW107)),Data_Initial!AV107))),"")</f>
        <v/>
      </c>
      <c r="AW107" t="str">
        <f>IFERROR(IF(AW$3="","",(IF($B$3="On",IF(AX$3="",AVERAGE(Data_Initial!AV107:AW107),AVERAGE(Data_Initial!AV107:AX107)),Data_Initial!AW107))),"")</f>
        <v/>
      </c>
      <c r="AX107" t="str">
        <f>IFERROR(IF(AX$3="","",(IF($B$3="On",IF(AY$3="",AVERAGE(Data_Initial!AW107:AX107),AVERAGE(Data_Initial!AW107:AY107)),Data_Initial!AX107))),"")</f>
        <v/>
      </c>
      <c r="AY107" t="str">
        <f>IFERROR(IF(AY$3="","",(IF($B$3="On",IF(AZ$3="",AVERAGE(Data_Initial!AX107:AY107),AVERAGE(Data_Initial!AX107:AZ107)),Data_Initial!AY107))),"")</f>
        <v/>
      </c>
      <c r="AZ107" t="str">
        <f>IFERROR(IF(AZ$3="","",(IF($B$3="On",IF(BA$3="",AVERAGE(Data_Initial!AY107:AZ107),AVERAGE(Data_Initial!AY107:BA107)),Data_Initial!AZ107))),"")</f>
        <v/>
      </c>
    </row>
    <row r="108" spans="1:78" x14ac:dyDescent="0.25">
      <c r="A108" s="79">
        <f ca="1">Data_Initial!A108</f>
        <v>2</v>
      </c>
      <c r="B108" s="79" t="str">
        <f ca="1">Data_Initial!B108</f>
        <v>A5</v>
      </c>
      <c r="C108">
        <f ca="1">IFERROR(IF($B$3="On",AVERAGE(Data_Initial!C108:D108),Data_Initial!C108),"")</f>
        <v>6.3783945485942946</v>
      </c>
      <c r="D108">
        <f ca="1">IFERROR(IF(D$3="","",(IF($B$3="On",IF(E$3="",AVERAGE(Data_Initial!C108:D108),AVERAGE(Data_Initial!C108:E108)),Data_Initial!D108))),"")</f>
        <v>8.0067692271199959</v>
      </c>
      <c r="E108">
        <f ca="1">IFERROR(IF(E$3="","",(IF($B$3="On",IF(F$3="",AVERAGE(Data_Initial!D108:E108),AVERAGE(Data_Initial!D108:F108)),Data_Initial!E108))),"")</f>
        <v>8.8762885243418097</v>
      </c>
      <c r="F108">
        <f ca="1">IFERROR(IF(F$3="","",(IF($B$3="On",IF(G$3="",AVERAGE(Data_Initial!E108:F108),AVERAGE(Data_Initial!E108:G108)),Data_Initial!F108))),"")</f>
        <v>5.7967702117569759</v>
      </c>
      <c r="G108">
        <f ca="1">IFERROR(IF(G$3="","",(IF($B$3="On",IF(H$3="",AVERAGE(Data_Initial!F108:G108),AVERAGE(Data_Initial!F108:H108)),Data_Initial!G108))),"")</f>
        <v>2.1464294065035578</v>
      </c>
      <c r="H108">
        <f ca="1">IFERROR(IF(H$3="","",(IF($B$3="On",IF(I$3="",AVERAGE(Data_Initial!G108:H108),AVERAGE(Data_Initial!G108:I108)),Data_Initial!H108))),"")</f>
        <v>1.3729891403239287</v>
      </c>
      <c r="I108">
        <f ca="1">IFERROR(IF(I$3="","",(IF($B$3="On",IF(J$3="",AVERAGE(Data_Initial!H108:I108),AVERAGE(Data_Initial!H108:J108)),Data_Initial!I108))),"")</f>
        <v>-0.62389849952008458</v>
      </c>
      <c r="J108">
        <f ca="1">IFERROR(IF(J$3="","",(IF($B$3="On",IF(K$3="",AVERAGE(Data_Initial!I108:J108),AVERAGE(Data_Initial!I108:K108)),Data_Initial!J108))),"")</f>
        <v>-1.2698787830227027</v>
      </c>
      <c r="K108">
        <f ca="1">IFERROR(IF(K$3="","",(IF($B$3="On",IF(L$3="",AVERAGE(Data_Initial!J108:K108),AVERAGE(Data_Initial!J108:L108)),Data_Initial!K108))),"")</f>
        <v>-0.95501840553287975</v>
      </c>
      <c r="L108">
        <f ca="1">IFERROR(IF(L$3="","",(IF($B$3="On",IF(M$3="",AVERAGE(Data_Initial!K108:L108),AVERAGE(Data_Initial!K108:M108)),Data_Initial!L108))),"")</f>
        <v>-0.4727302454815166</v>
      </c>
      <c r="M108">
        <f ca="1">IFERROR(IF(M$3="","",(IF($B$3="On",IF(N$3="",AVERAGE(Data_Initial!L108:M108),AVERAGE(Data_Initial!L108:N108)),Data_Initial!M108))),"")</f>
        <v>-1.9935070449731336</v>
      </c>
      <c r="N108">
        <f ca="1">IFERROR(IF(N$3="","",(IF($B$3="On",IF(O$3="",AVERAGE(Data_Initial!M108:N108),AVERAGE(Data_Initial!M108:O108)),Data_Initial!N108))),"")</f>
        <v>-4.9788571684481839</v>
      </c>
      <c r="O108">
        <f ca="1">IFERROR(IF(O$3="","",(IF($B$3="On",IF(P$3="",AVERAGE(Data_Initial!N108:O108),AVERAGE(Data_Initial!N108:P108)),Data_Initial!O108))),"")</f>
        <v>-5.8600165844809462</v>
      </c>
      <c r="P108">
        <f ca="1">IFERROR(IF(P$3="","",(IF($B$3="On",IF(Q$3="",AVERAGE(Data_Initial!O108:P108),AVERAGE(Data_Initial!O108:Q108)),Data_Initial!P108))),"")</f>
        <v>-5.5722149446355607</v>
      </c>
      <c r="Q108">
        <f ca="1">IFERROR(IF(Q$3="","",(IF($B$3="On",IF(R$3="",AVERAGE(Data_Initial!P108:Q108),AVERAGE(Data_Initial!P108:R108)),Data_Initial!Q108))),"")</f>
        <v>-4.3460199006052163</v>
      </c>
      <c r="R108">
        <f ca="1">IFERROR(IF(R$3="","",(IF($B$3="On",IF(S$3="",AVERAGE(Data_Initial!Q108:R108),AVERAGE(Data_Initial!Q108:S108)),Data_Initial!R108))),"")</f>
        <v>-4.6003443812511833</v>
      </c>
      <c r="S108">
        <f ca="1">IFERROR(IF(S$3="","",(IF($B$3="On",IF(T$3="",AVERAGE(Data_Initial!R108:S108),AVERAGE(Data_Initial!R108:T108)),Data_Initial!S108))),"")</f>
        <v>-3.311314428968823</v>
      </c>
      <c r="T108">
        <f ca="1">IFERROR(IF(T$3="","",(IF($B$3="On",IF(U$3="",AVERAGE(Data_Initial!S108:T108),AVERAGE(Data_Initial!S108:U108)),Data_Initial!T108))),"")</f>
        <v>0.32600189334925683</v>
      </c>
      <c r="U108">
        <f ca="1">IFERROR(IF(U$3="","",(IF($B$3="On",IF(V$3="",AVERAGE(Data_Initial!T108:U108),AVERAGE(Data_Initial!T108:V108)),Data_Initial!U108))),"")</f>
        <v>8.6859561669683369</v>
      </c>
      <c r="V108">
        <f ca="1">IFERROR(IF(V$3="","",(IF($B$3="On",IF(W$3="",AVERAGE(Data_Initial!U108:V108),AVERAGE(Data_Initial!U108:W108)),Data_Initial!V108))),"")</f>
        <v>27.556762938432573</v>
      </c>
      <c r="W108">
        <f ca="1">IFERROR(IF(W$3="","",(IF($B$3="On",IF(X$3="",AVERAGE(Data_Initial!V108:W108),AVERAGE(Data_Initial!V108:X108)),Data_Initial!W108))),"")</f>
        <v>59.216252152232734</v>
      </c>
      <c r="X108">
        <f ca="1">IFERROR(IF(X$3="","",(IF($B$3="On",IF(Y$3="",AVERAGE(Data_Initial!W108:X108),AVERAGE(Data_Initial!W108:Y108)),Data_Initial!X108))),"")</f>
        <v>116.18386404124946</v>
      </c>
      <c r="Y108">
        <f ca="1">IFERROR(IF(Y$3="","",(IF($B$3="On",IF(Z$3="",AVERAGE(Data_Initial!X108:Y108),AVERAGE(Data_Initial!X108:Z108)),Data_Initial!Y108))),"")</f>
        <v>214.11998833189</v>
      </c>
      <c r="Z108">
        <f ca="1">IFERROR(IF(Z$3="","",(IF($B$3="On",IF(AA$3="",AVERAGE(Data_Initial!Y108:Z108),AVERAGE(Data_Initial!Y108:AA108)),Data_Initial!Z108))),"")</f>
        <v>384.25952731069128</v>
      </c>
      <c r="AA108">
        <f ca="1">IFERROR(IF(AA$3="","",(IF($B$3="On",IF(AB$3="",AVERAGE(Data_Initial!Z108:AA108),AVERAGE(Data_Initial!Z108:AB108)),Data_Initial!AA108))),"")</f>
        <v>659.42333139805862</v>
      </c>
      <c r="AB108">
        <f ca="1">IFERROR(IF(AB$3="","",(IF($B$3="On",IF(AC$3="",AVERAGE(Data_Initial!AA108:AB108),AVERAGE(Data_Initial!AA108:AC108)),Data_Initial!AB108))),"")</f>
        <v>1067.78380001237</v>
      </c>
      <c r="AC108">
        <f ca="1">IFERROR(IF(AC$3="","",(IF($B$3="On",IF(AD$3="",AVERAGE(Data_Initial!AB108:AC108),AVERAGE(Data_Initial!AB108:AD108)),Data_Initial!AC108))),"")</f>
        <v>1588.8315914724665</v>
      </c>
      <c r="AD108">
        <f ca="1">IFERROR(IF(AD$3="","",(IF($B$3="On",IF(AE$3="",AVERAGE(Data_Initial!AC108:AD108),AVERAGE(Data_Initial!AC108:AE108)),Data_Initial!AD108))),"")</f>
        <v>2149.9510965806767</v>
      </c>
      <c r="AE108">
        <f ca="1">IFERROR(IF(AE$3="","",(IF($B$3="On",IF(AF$3="",AVERAGE(Data_Initial!AD108:AE108),AVERAGE(Data_Initial!AD108:AF108)),Data_Initial!AE108))),"")</f>
        <v>2655.8466427989065</v>
      </c>
      <c r="AF108">
        <f ca="1">IFERROR(IF(AF$3="","",(IF($B$3="On",IF(AG$3="",AVERAGE(Data_Initial!AE108:AF108),AVERAGE(Data_Initial!AE108:AG108)),Data_Initial!AF108))),"")</f>
        <v>3042.2369721728833</v>
      </c>
      <c r="AG108">
        <f ca="1">IFERROR(IF(AG$3="","",(IF($B$3="On",IF(AH$3="",AVERAGE(Data_Initial!AF108:AG108),AVERAGE(Data_Initial!AF108:AH108)),Data_Initial!AG108))),"")</f>
        <v>3299.6510489594566</v>
      </c>
      <c r="AH108">
        <f ca="1">IFERROR(IF(AH$3="","",(IF($B$3="On",IF(AI$3="",AVERAGE(Data_Initial!AG108:AH108),AVERAGE(Data_Initial!AG108:AI108)),Data_Initial!AH108))),"")</f>
        <v>3455.5231282356267</v>
      </c>
      <c r="AI108">
        <f ca="1">IFERROR(IF(AI$3="","",(IF($B$3="On",IF(AJ$3="",AVERAGE(Data_Initial!AH108:AI108),AVERAGE(Data_Initial!AH108:AJ108)),Data_Initial!AI108))),"")</f>
        <v>3552.5428730859767</v>
      </c>
      <c r="AJ108">
        <f ca="1">IFERROR(IF(AJ$3="","",(IF($B$3="On",IF(AK$3="",AVERAGE(Data_Initial!AI108:AJ108),AVERAGE(Data_Initial!AI108:AK108)),Data_Initial!AJ108))),"")</f>
        <v>3621.4287490605261</v>
      </c>
      <c r="AK108">
        <f ca="1">IFERROR(IF(AK$3="","",(IF($B$3="On",IF(AL$3="",AVERAGE(Data_Initial!AJ108:AK108),AVERAGE(Data_Initial!AJ108:AL108)),Data_Initial!AK108))),"")</f>
        <v>3672.2172009956698</v>
      </c>
      <c r="AL108">
        <f ca="1">IFERROR(IF(AL$3="","",(IF($B$3="On",IF(AM$3="",AVERAGE(Data_Initial!AK108:AL108),AVERAGE(Data_Initial!AK108:AM108)),Data_Initial!AL108))),"")</f>
        <v>3710.6143113083267</v>
      </c>
      <c r="AM108">
        <f ca="1">IFERROR(IF(AM$3="","",(IF($B$3="On",IF(AN$3="",AVERAGE(Data_Initial!AL108:AM108),AVERAGE(Data_Initial!AL108:AN108)),Data_Initial!AM108))),"")</f>
        <v>3739.5121022838198</v>
      </c>
      <c r="AN108">
        <f ca="1">IFERROR(IF(AN$3="","",(IF($B$3="On",IF(AO$3="",AVERAGE(Data_Initial!AM108:AN108),AVERAGE(Data_Initial!AM108:AO108)),Data_Initial!AN108))),"")</f>
        <v>3764.6181097981403</v>
      </c>
      <c r="AO108">
        <f ca="1">IFERROR(IF(AO$3="","",(IF($B$3="On",IF(AP$3="",AVERAGE(Data_Initial!AN108:AO108),AVERAGE(Data_Initial!AN108:AP108)),Data_Initial!AO108))),"")</f>
        <v>3784.0952971633137</v>
      </c>
      <c r="AP108">
        <f ca="1">IFERROR(IF(AP$3="","",(IF($B$3="On",IF(AQ$3="",AVERAGE(Data_Initial!AO108:AP108),AVERAGE(Data_Initial!AO108:AQ108)),Data_Initial!AP108))),"")</f>
        <v>3793.368338505285</v>
      </c>
      <c r="AQ108" t="str">
        <f>IFERROR(IF(AQ$3="","",(IF($B$3="On",IF(AR$3="",AVERAGE(Data_Initial!AP108:AQ108),AVERAGE(Data_Initial!AP108:AR108)),Data_Initial!AQ108))),"")</f>
        <v/>
      </c>
      <c r="AR108" t="str">
        <f>IFERROR(IF(AR$3="","",(IF($B$3="On",IF(AS$3="",AVERAGE(Data_Initial!AQ108:AR108),AVERAGE(Data_Initial!AQ108:AS108)),Data_Initial!AR108))),"")</f>
        <v/>
      </c>
      <c r="AS108" t="str">
        <f>IFERROR(IF(AS$3="","",(IF($B$3="On",IF(AT$3="",AVERAGE(Data_Initial!AR108:AS108),AVERAGE(Data_Initial!AR108:AT108)),Data_Initial!AS108))),"")</f>
        <v/>
      </c>
      <c r="AT108" t="str">
        <f>IFERROR(IF(AT$3="","",(IF($B$3="On",IF(AU$3="",AVERAGE(Data_Initial!AS108:AT108),AVERAGE(Data_Initial!AS108:AU108)),Data_Initial!AT108))),"")</f>
        <v/>
      </c>
      <c r="AU108" t="str">
        <f>IFERROR(IF(AU$3="","",(IF($B$3="On",IF(AV$3="",AVERAGE(Data_Initial!AT108:AU108),AVERAGE(Data_Initial!AT108:AV108)),Data_Initial!AU108))),"")</f>
        <v/>
      </c>
      <c r="AV108" t="str">
        <f>IFERROR(IF(AV$3="","",(IF($B$3="On",IF(AW$3="",AVERAGE(Data_Initial!AU108:AV108),AVERAGE(Data_Initial!AU108:AW108)),Data_Initial!AV108))),"")</f>
        <v/>
      </c>
      <c r="AW108" t="str">
        <f>IFERROR(IF(AW$3="","",(IF($B$3="On",IF(AX$3="",AVERAGE(Data_Initial!AV108:AW108),AVERAGE(Data_Initial!AV108:AX108)),Data_Initial!AW108))),"")</f>
        <v/>
      </c>
      <c r="AX108" t="str">
        <f>IFERROR(IF(AX$3="","",(IF($B$3="On",IF(AY$3="",AVERAGE(Data_Initial!AW108:AX108),AVERAGE(Data_Initial!AW108:AY108)),Data_Initial!AX108))),"")</f>
        <v/>
      </c>
      <c r="AY108" t="str">
        <f>IFERROR(IF(AY$3="","",(IF($B$3="On",IF(AZ$3="",AVERAGE(Data_Initial!AX108:AY108),AVERAGE(Data_Initial!AX108:AZ108)),Data_Initial!AY108))),"")</f>
        <v/>
      </c>
      <c r="AZ108" t="str">
        <f>IFERROR(IF(AZ$3="","",(IF($B$3="On",IF(BA$3="",AVERAGE(Data_Initial!AY108:AZ108),AVERAGE(Data_Initial!AY108:BA108)),Data_Initial!AZ108))),"")</f>
        <v/>
      </c>
    </row>
    <row r="109" spans="1:78" x14ac:dyDescent="0.25">
      <c r="A109" s="79">
        <f ca="1">Data_Initial!A109</f>
        <v>2</v>
      </c>
      <c r="B109" s="79" t="str">
        <f ca="1">Data_Initial!B109</f>
        <v>B5</v>
      </c>
      <c r="C109">
        <f ca="1">IFERROR(IF($B$3="On",AVERAGE(Data_Initial!C109:D109),Data_Initial!C109),"")</f>
        <v>2.3922823137831983</v>
      </c>
      <c r="D109">
        <f ca="1">IFERROR(IF(D$3="","",(IF($B$3="On",IF(E$3="",AVERAGE(Data_Initial!C109:D109),AVERAGE(Data_Initial!C109:E109)),Data_Initial!D109))),"")</f>
        <v>2.3208415669893525</v>
      </c>
      <c r="E109">
        <f ca="1">IFERROR(IF(E$3="","",(IF($B$3="On",IF(F$3="",AVERAGE(Data_Initial!D109:E109),AVERAGE(Data_Initial!D109:F109)),Data_Initial!E109))),"")</f>
        <v>3.6714883636865694</v>
      </c>
      <c r="F109">
        <f ca="1">IFERROR(IF(F$3="","",(IF($B$3="On",IF(G$3="",AVERAGE(Data_Initial!E109:F109),AVERAGE(Data_Initial!E109:G109)),Data_Initial!F109))),"")</f>
        <v>3.9734011233986131</v>
      </c>
      <c r="G109">
        <f ca="1">IFERROR(IF(G$3="","",(IF($B$3="On",IF(H$3="",AVERAGE(Data_Initial!F109:G109),AVERAGE(Data_Initial!F109:H109)),Data_Initial!G109))),"")</f>
        <v>4.3656462055529692</v>
      </c>
      <c r="H109">
        <f ca="1">IFERROR(IF(H$3="","",(IF($B$3="On",IF(I$3="",AVERAGE(Data_Initial!G109:H109),AVERAGE(Data_Initial!G109:I109)),Data_Initial!H109))),"")</f>
        <v>3.5787507038045665</v>
      </c>
      <c r="I109">
        <f ca="1">IFERROR(IF(I$3="","",(IF($B$3="On",IF(J$3="",AVERAGE(Data_Initial!H109:I109),AVERAGE(Data_Initial!H109:J109)),Data_Initial!I109))),"")</f>
        <v>2.4629445814269566</v>
      </c>
      <c r="J109">
        <f ca="1">IFERROR(IF(J$3="","",(IF($B$3="On",IF(K$3="",AVERAGE(Data_Initial!I109:J109),AVERAGE(Data_Initial!I109:K109)),Data_Initial!J109))),"")</f>
        <v>1.9818191996405401</v>
      </c>
      <c r="K109">
        <f ca="1">IFERROR(IF(K$3="","",(IF($B$3="On",IF(L$3="",AVERAGE(Data_Initial!J109:K109),AVERAGE(Data_Initial!J109:L109)),Data_Initial!K109))),"")</f>
        <v>6.9707436782363352E-2</v>
      </c>
      <c r="L109">
        <f ca="1">IFERROR(IF(L$3="","",(IF($B$3="On",IF(M$3="",AVERAGE(Data_Initial!K109:L109),AVERAGE(Data_Initial!K109:M109)),Data_Initial!L109))),"")</f>
        <v>-0.97410052297299998</v>
      </c>
      <c r="M109">
        <f ca="1">IFERROR(IF(M$3="","",(IF($B$3="On",IF(N$3="",AVERAGE(Data_Initial!L109:M109),AVERAGE(Data_Initial!L109:N109)),Data_Initial!M109))),"")</f>
        <v>-2.1935661783019564</v>
      </c>
      <c r="N109">
        <f ca="1">IFERROR(IF(N$3="","",(IF($B$3="On",IF(O$3="",AVERAGE(Data_Initial!M109:N109),AVERAGE(Data_Initial!M109:O109)),Data_Initial!N109))),"")</f>
        <v>-1.7590905462304065</v>
      </c>
      <c r="O109">
        <f ca="1">IFERROR(IF(O$3="","",(IF($B$3="On",IF(P$3="",AVERAGE(Data_Initial!N109:O109),AVERAGE(Data_Initial!N109:P109)),Data_Initial!O109))),"")</f>
        <v>-3.7672296496331632</v>
      </c>
      <c r="P109">
        <f ca="1">IFERROR(IF(P$3="","",(IF($B$3="On",IF(Q$3="",AVERAGE(Data_Initial!O109:P109),AVERAGE(Data_Initial!O109:Q109)),Data_Initial!P109))),"")</f>
        <v>-5.9098301028928608</v>
      </c>
      <c r="Q109">
        <f ca="1">IFERROR(IF(Q$3="","",(IF($B$3="On",IF(R$3="",AVERAGE(Data_Initial!P109:Q109),AVERAGE(Data_Initial!P109:R109)),Data_Initial!Q109))),"")</f>
        <v>-8.3863317259286614</v>
      </c>
      <c r="R109">
        <f ca="1">IFERROR(IF(R$3="","",(IF($B$3="On",IF(S$3="",AVERAGE(Data_Initial!Q109:R109),AVERAGE(Data_Initial!Q109:S109)),Data_Initial!R109))),"")</f>
        <v>-6.8570324299054528</v>
      </c>
      <c r="S109">
        <f ca="1">IFERROR(IF(S$3="","",(IF($B$3="On",IF(T$3="",AVERAGE(Data_Initial!R109:S109),AVERAGE(Data_Initial!R109:T109)),Data_Initial!S109))),"")</f>
        <v>-4.265293916560192</v>
      </c>
      <c r="T109">
        <f ca="1">IFERROR(IF(T$3="","",(IF($B$3="On",IF(U$3="",AVERAGE(Data_Initial!S109:T109),AVERAGE(Data_Initial!S109:U109)),Data_Initial!T109))),"")</f>
        <v>0.57733096421437458</v>
      </c>
      <c r="U109">
        <f ca="1">IFERROR(IF(U$3="","",(IF($B$3="On",IF(V$3="",AVERAGE(Data_Initial!T109:U109),AVERAGE(Data_Initial!T109:V109)),Data_Initial!U109))),"")</f>
        <v>9.1836345782486983</v>
      </c>
      <c r="V109">
        <f ca="1">IFERROR(IF(V$3="","",(IF($B$3="On",IF(W$3="",AVERAGE(Data_Initial!U109:V109),AVERAGE(Data_Initial!U109:W109)),Data_Initial!V109))),"")</f>
        <v>26.375071105819064</v>
      </c>
      <c r="W109">
        <f ca="1">IFERROR(IF(W$3="","",(IF($B$3="On",IF(X$3="",AVERAGE(Data_Initial!V109:W109),AVERAGE(Data_Initial!V109:X109)),Data_Initial!W109))),"")</f>
        <v>58.058006245749333</v>
      </c>
      <c r="X109">
        <f ca="1">IFERROR(IF(X$3="","",(IF($B$3="On",IF(Y$3="",AVERAGE(Data_Initial!W109:X109),AVERAGE(Data_Initial!W109:Y109)),Data_Initial!X109))),"")</f>
        <v>114.56801947050162</v>
      </c>
      <c r="Y109">
        <f ca="1">IFERROR(IF(Y$3="","",(IF($B$3="On",IF(Z$3="",AVERAGE(Data_Initial!X109:Y109),AVERAGE(Data_Initial!X109:Z109)),Data_Initial!Y109))),"")</f>
        <v>213.84996092705717</v>
      </c>
      <c r="Z109">
        <f ca="1">IFERROR(IF(Z$3="","",(IF($B$3="On",IF(AA$3="",AVERAGE(Data_Initial!Y109:Z109),AVERAGE(Data_Initial!Y109:AA109)),Data_Initial!Z109))),"")</f>
        <v>384.07483550762134</v>
      </c>
      <c r="AA109">
        <f ca="1">IFERROR(IF(AA$3="","",(IF($B$3="On",IF(AB$3="",AVERAGE(Data_Initial!Z109:AA109),AVERAGE(Data_Initial!Z109:AB109)),Data_Initial!AA109))),"")</f>
        <v>662.40932702855434</v>
      </c>
      <c r="AB109">
        <f ca="1">IFERROR(IF(AB$3="","",(IF($B$3="On",IF(AC$3="",AVERAGE(Data_Initial!AA109:AB109),AVERAGE(Data_Initial!AA109:AC109)),Data_Initial!AB109))),"")</f>
        <v>1082.6672831373633</v>
      </c>
      <c r="AC109">
        <f ca="1">IFERROR(IF(AC$3="","",(IF($B$3="On",IF(AD$3="",AVERAGE(Data_Initial!AB109:AC109),AVERAGE(Data_Initial!AB109:AD109)),Data_Initial!AC109))),"")</f>
        <v>1635.7207916611903</v>
      </c>
      <c r="AD109">
        <f ca="1">IFERROR(IF(AD$3="","",(IF($B$3="On",IF(AE$3="",AVERAGE(Data_Initial!AC109:AD109),AVERAGE(Data_Initial!AC109:AE109)),Data_Initial!AD109))),"")</f>
        <v>2244.34069788034</v>
      </c>
      <c r="AE109">
        <f ca="1">IFERROR(IF(AE$3="","",(IF($B$3="On",IF(AF$3="",AVERAGE(Data_Initial!AD109:AE109),AVERAGE(Data_Initial!AD109:AF109)),Data_Initial!AE109))),"")</f>
        <v>2807.0679226188136</v>
      </c>
      <c r="AF109">
        <f ca="1">IFERROR(IF(AF$3="","",(IF($B$3="On",IF(AG$3="",AVERAGE(Data_Initial!AE109:AF109),AVERAGE(Data_Initial!AE109:AG109)),Data_Initial!AF109))),"")</f>
        <v>3244.4674438499096</v>
      </c>
      <c r="AG109">
        <f ca="1">IFERROR(IF(AG$3="","",(IF($B$3="On",IF(AH$3="",AVERAGE(Data_Initial!AF109:AG109),AVERAGE(Data_Initial!AF109:AH109)),Data_Initial!AG109))),"")</f>
        <v>3539.9705684010237</v>
      </c>
      <c r="AH109">
        <f ca="1">IFERROR(IF(AH$3="","",(IF($B$3="On",IF(AI$3="",AVERAGE(Data_Initial!AG109:AH109),AVERAGE(Data_Initial!AG109:AI109)),Data_Initial!AH109))),"")</f>
        <v>3720.5799353535199</v>
      </c>
      <c r="AI109">
        <f ca="1">IFERROR(IF(AI$3="","",(IF($B$3="On",IF(AJ$3="",AVERAGE(Data_Initial!AH109:AI109),AVERAGE(Data_Initial!AH109:AJ109)),Data_Initial!AI109))),"")</f>
        <v>3830.5462284884834</v>
      </c>
      <c r="AJ109">
        <f ca="1">IFERROR(IF(AJ$3="","",(IF($B$3="On",IF(AK$3="",AVERAGE(Data_Initial!AI109:AJ109),AVERAGE(Data_Initial!AI109:AK109)),Data_Initial!AJ109))),"")</f>
        <v>3908.5959232769765</v>
      </c>
      <c r="AK109">
        <f ca="1">IFERROR(IF(AK$3="","",(IF($B$3="On",IF(AL$3="",AVERAGE(Data_Initial!AJ109:AK109),AVERAGE(Data_Initial!AJ109:AL109)),Data_Initial!AK109))),"")</f>
        <v>3967.6314665063801</v>
      </c>
      <c r="AL109">
        <f ca="1">IFERROR(IF(AL$3="","",(IF($B$3="On",IF(AM$3="",AVERAGE(Data_Initial!AK109:AL109),AVERAGE(Data_Initial!AK109:AM109)),Data_Initial!AL109))),"")</f>
        <v>4012.9233329261697</v>
      </c>
      <c r="AM109">
        <f ca="1">IFERROR(IF(AM$3="","",(IF($B$3="On",IF(AN$3="",AVERAGE(Data_Initial!AL109:AM109),AVERAGE(Data_Initial!AL109:AN109)),Data_Initial!AM109))),"")</f>
        <v>4046.6599252019164</v>
      </c>
      <c r="AN109">
        <f ca="1">IFERROR(IF(AN$3="","",(IF($B$3="On",IF(AO$3="",AVERAGE(Data_Initial!AM109:AN109),AVERAGE(Data_Initial!AM109:AO109)),Data_Initial!AN109))),"")</f>
        <v>4073.5047022843301</v>
      </c>
      <c r="AO109">
        <f ca="1">IFERROR(IF(AO$3="","",(IF($B$3="On",IF(AP$3="",AVERAGE(Data_Initial!AN109:AO109),AVERAGE(Data_Initial!AN109:AP109)),Data_Initial!AO109))),"")</f>
        <v>4096.5577571643598</v>
      </c>
      <c r="AP109">
        <f ca="1">IFERROR(IF(AP$3="","",(IF($B$3="On",IF(AQ$3="",AVERAGE(Data_Initial!AO109:AP109),AVERAGE(Data_Initial!AO109:AQ109)),Data_Initial!AP109))),"")</f>
        <v>4107.2022769004852</v>
      </c>
      <c r="AQ109" t="str">
        <f>IFERROR(IF(AQ$3="","",(IF($B$3="On",IF(AR$3="",AVERAGE(Data_Initial!AP109:AQ109),AVERAGE(Data_Initial!AP109:AR109)),Data_Initial!AQ109))),"")</f>
        <v/>
      </c>
      <c r="AR109" t="str">
        <f>IFERROR(IF(AR$3="","",(IF($B$3="On",IF(AS$3="",AVERAGE(Data_Initial!AQ109:AR109),AVERAGE(Data_Initial!AQ109:AS109)),Data_Initial!AR109))),"")</f>
        <v/>
      </c>
      <c r="AS109" t="str">
        <f>IFERROR(IF(AS$3="","",(IF($B$3="On",IF(AT$3="",AVERAGE(Data_Initial!AR109:AS109),AVERAGE(Data_Initial!AR109:AT109)),Data_Initial!AS109))),"")</f>
        <v/>
      </c>
      <c r="AT109" t="str">
        <f>IFERROR(IF(AT$3="","",(IF($B$3="On",IF(AU$3="",AVERAGE(Data_Initial!AS109:AT109),AVERAGE(Data_Initial!AS109:AU109)),Data_Initial!AT109))),"")</f>
        <v/>
      </c>
      <c r="AU109" t="str">
        <f>IFERROR(IF(AU$3="","",(IF($B$3="On",IF(AV$3="",AVERAGE(Data_Initial!AT109:AU109),AVERAGE(Data_Initial!AT109:AV109)),Data_Initial!AU109))),"")</f>
        <v/>
      </c>
      <c r="AV109" t="str">
        <f>IFERROR(IF(AV$3="","",(IF($B$3="On",IF(AW$3="",AVERAGE(Data_Initial!AU109:AV109),AVERAGE(Data_Initial!AU109:AW109)),Data_Initial!AV109))),"")</f>
        <v/>
      </c>
      <c r="AW109" t="str">
        <f>IFERROR(IF(AW$3="","",(IF($B$3="On",IF(AX$3="",AVERAGE(Data_Initial!AV109:AW109),AVERAGE(Data_Initial!AV109:AX109)),Data_Initial!AW109))),"")</f>
        <v/>
      </c>
      <c r="AX109" t="str">
        <f>IFERROR(IF(AX$3="","",(IF($B$3="On",IF(AY$3="",AVERAGE(Data_Initial!AW109:AX109),AVERAGE(Data_Initial!AW109:AY109)),Data_Initial!AX109))),"")</f>
        <v/>
      </c>
      <c r="AY109" t="str">
        <f>IFERROR(IF(AY$3="","",(IF($B$3="On",IF(AZ$3="",AVERAGE(Data_Initial!AX109:AY109),AVERAGE(Data_Initial!AX109:AZ109)),Data_Initial!AY109))),"")</f>
        <v/>
      </c>
      <c r="AZ109" t="str">
        <f>IFERROR(IF(AZ$3="","",(IF($B$3="On",IF(BA$3="",AVERAGE(Data_Initial!AY109:AZ109),AVERAGE(Data_Initial!AY109:BA109)),Data_Initial!AZ109))),"")</f>
        <v/>
      </c>
    </row>
    <row r="110" spans="1:78" x14ac:dyDescent="0.25">
      <c r="A110" s="79">
        <f ca="1">Data_Initial!A110</f>
        <v>2</v>
      </c>
      <c r="B110" s="79" t="str">
        <f ca="1">Data_Initial!B110</f>
        <v>C5</v>
      </c>
      <c r="C110">
        <f ca="1">IFERROR(IF($B$3="On",AVERAGE(Data_Initial!C110:D110),Data_Initial!C110),"")</f>
        <v>8.3491540174932197</v>
      </c>
      <c r="D110">
        <f ca="1">IFERROR(IF(D$3="","",(IF($B$3="On",IF(E$3="",AVERAGE(Data_Initial!C110:D110),AVERAGE(Data_Initial!C110:E110)),Data_Initial!D110))),"")</f>
        <v>9.0717628314810117</v>
      </c>
      <c r="E110">
        <f ca="1">IFERROR(IF(E$3="","",(IF($B$3="On",IF(F$3="",AVERAGE(Data_Initial!D110:E110),AVERAGE(Data_Initial!D110:F110)),Data_Initial!E110))),"")</f>
        <v>8.8119076974145827</v>
      </c>
      <c r="F110">
        <f ca="1">IFERROR(IF(F$3="","",(IF($B$3="On",IF(G$3="",AVERAGE(Data_Initial!E110:F110),AVERAGE(Data_Initial!E110:G110)),Data_Initial!F110))),"")</f>
        <v>6.1182632281763034</v>
      </c>
      <c r="G110">
        <f ca="1">IFERROR(IF(G$3="","",(IF($B$3="On",IF(H$3="",AVERAGE(Data_Initial!F110:G110),AVERAGE(Data_Initial!F110:H110)),Data_Initial!G110))),"")</f>
        <v>1.8060341905932864</v>
      </c>
      <c r="H110">
        <f ca="1">IFERROR(IF(H$3="","",(IF($B$3="On",IF(I$3="",AVERAGE(Data_Initial!G110:H110),AVERAGE(Data_Initial!G110:I110)),Data_Initial!H110))),"")</f>
        <v>0.77624035024154991</v>
      </c>
      <c r="I110">
        <f ca="1">IFERROR(IF(I$3="","",(IF($B$3="On",IF(J$3="",AVERAGE(Data_Initial!H110:I110),AVERAGE(Data_Initial!H110:J110)),Data_Initial!I110))),"")</f>
        <v>0.63218781884370279</v>
      </c>
      <c r="J110">
        <f ca="1">IFERROR(IF(J$3="","",(IF($B$3="On",IF(K$3="",AVERAGE(Data_Initial!I110:J110),AVERAGE(Data_Initial!I110:K110)),Data_Initial!J110))),"")</f>
        <v>2.1836660450890095</v>
      </c>
      <c r="K110">
        <f ca="1">IFERROR(IF(K$3="","",(IF($B$3="On",IF(L$3="",AVERAGE(Data_Initial!J110:K110),AVERAGE(Data_Initial!J110:L110)),Data_Initial!K110))),"")</f>
        <v>0.21317673941257298</v>
      </c>
      <c r="L110">
        <f ca="1">IFERROR(IF(L$3="","",(IF($B$3="On",IF(M$3="",AVERAGE(Data_Initial!K110:L110),AVERAGE(Data_Initial!K110:M110)),Data_Initial!L110))),"")</f>
        <v>-0.87928516759241993</v>
      </c>
      <c r="M110">
        <f ca="1">IFERROR(IF(M$3="","",(IF($B$3="On",IF(N$3="",AVERAGE(Data_Initial!L110:M110),AVERAGE(Data_Initial!L110:N110)),Data_Initial!M110))),"")</f>
        <v>-2.5317457934438603</v>
      </c>
      <c r="N110">
        <f ca="1">IFERROR(IF(N$3="","",(IF($B$3="On",IF(O$3="",AVERAGE(Data_Initial!M110:N110),AVERAGE(Data_Initial!M110:O110)),Data_Initial!N110))),"")</f>
        <v>-4.5587554268992463</v>
      </c>
      <c r="O110">
        <f ca="1">IFERROR(IF(O$3="","",(IF($B$3="On",IF(P$3="",AVERAGE(Data_Initial!N110:O110),AVERAGE(Data_Initial!N110:P110)),Data_Initial!O110))),"")</f>
        <v>-3.7653979206544723</v>
      </c>
      <c r="P110">
        <f ca="1">IFERROR(IF(P$3="","",(IF($B$3="On",IF(Q$3="",AVERAGE(Data_Initial!O110:P110),AVERAGE(Data_Initial!O110:Q110)),Data_Initial!P110))),"")</f>
        <v>-3.4334224086261798</v>
      </c>
      <c r="Q110">
        <f ca="1">IFERROR(IF(Q$3="","",(IF($B$3="On",IF(R$3="",AVERAGE(Data_Initial!P110:Q110),AVERAGE(Data_Initial!P110:R110)),Data_Initial!Q110))),"")</f>
        <v>-2.4976035576326763</v>
      </c>
      <c r="R110">
        <f ca="1">IFERROR(IF(R$3="","",(IF($B$3="On",IF(S$3="",AVERAGE(Data_Initial!Q110:R110),AVERAGE(Data_Initial!Q110:S110)),Data_Initial!R110))),"")</f>
        <v>-3.3308142650804871</v>
      </c>
      <c r="S110">
        <f ca="1">IFERROR(IF(S$3="","",(IF($B$3="On",IF(T$3="",AVERAGE(Data_Initial!R110:S110),AVERAGE(Data_Initial!R110:T110)),Data_Initial!S110))),"")</f>
        <v>-3.8556789737093236</v>
      </c>
      <c r="T110">
        <f ca="1">IFERROR(IF(T$3="","",(IF($B$3="On",IF(U$3="",AVERAGE(Data_Initial!S110:T110),AVERAGE(Data_Initial!S110:U110)),Data_Initial!T110))),"")</f>
        <v>-4.1223274013780937</v>
      </c>
      <c r="U110">
        <f ca="1">IFERROR(IF(U$3="","",(IF($B$3="On",IF(V$3="",AVERAGE(Data_Initial!T110:U110),AVERAGE(Data_Initial!T110:V110)),Data_Initial!U110))),"")</f>
        <v>-4.7918112061418769</v>
      </c>
      <c r="V110">
        <f ca="1">IFERROR(IF(V$3="","",(IF($B$3="On",IF(W$3="",AVERAGE(Data_Initial!U110:V110),AVERAGE(Data_Initial!U110:W110)),Data_Initial!V110))),"")</f>
        <v>-4.3226895945187307</v>
      </c>
      <c r="W110">
        <f ca="1">IFERROR(IF(W$3="","",(IF($B$3="On",IF(X$3="",AVERAGE(Data_Initial!V110:W110),AVERAGE(Data_Initial!V110:X110)),Data_Initial!W110))),"")</f>
        <v>-4.0726326835086466</v>
      </c>
      <c r="X110">
        <f ca="1">IFERROR(IF(X$3="","",(IF($B$3="On",IF(Y$3="",AVERAGE(Data_Initial!W110:X110),AVERAGE(Data_Initial!W110:Y110)),Data_Initial!X110))),"")</f>
        <v>-3.7648456550643132</v>
      </c>
      <c r="Y110">
        <f ca="1">IFERROR(IF(Y$3="","",(IF($B$3="On",IF(Z$3="",AVERAGE(Data_Initial!X110:Y110),AVERAGE(Data_Initial!X110:Z110)),Data_Initial!Y110))),"")</f>
        <v>-0.80853115661344643</v>
      </c>
      <c r="Z110">
        <f ca="1">IFERROR(IF(Z$3="","",(IF($B$3="On",IF(AA$3="",AVERAGE(Data_Initial!Y110:Z110),AVERAGE(Data_Initial!Y110:AA110)),Data_Initial!Z110))),"")</f>
        <v>10.0884084034889</v>
      </c>
      <c r="AA110">
        <f ca="1">IFERROR(IF(AA$3="","",(IF($B$3="On",IF(AB$3="",AVERAGE(Data_Initial!Z110:AA110),AVERAGE(Data_Initial!Z110:AB110)),Data_Initial!AA110))),"")</f>
        <v>30.928621329653783</v>
      </c>
      <c r="AB110">
        <f ca="1">IFERROR(IF(AB$3="","",(IF($B$3="On",IF(AC$3="",AVERAGE(Data_Initial!AA110:AB110),AVERAGE(Data_Initial!AA110:AC110)),Data_Initial!AB110))),"")</f>
        <v>71.043280055663601</v>
      </c>
      <c r="AC110">
        <f ca="1">IFERROR(IF(AC$3="","",(IF($B$3="On",IF(AD$3="",AVERAGE(Data_Initial!AB110:AC110),AVERAGE(Data_Initial!AB110:AD110)),Data_Initial!AC110))),"")</f>
        <v>143.28847337918808</v>
      </c>
      <c r="AD110">
        <f ca="1">IFERROR(IF(AD$3="","",(IF($B$3="On",IF(AE$3="",AVERAGE(Data_Initial!AC110:AD110),AVERAGE(Data_Initial!AC110:AE110)),Data_Initial!AD110))),"")</f>
        <v>281.32225288736799</v>
      </c>
      <c r="AE110">
        <f ca="1">IFERROR(IF(AE$3="","",(IF($B$3="On",IF(AF$3="",AVERAGE(Data_Initial!AD110:AE110),AVERAGE(Data_Initial!AD110:AF110)),Data_Initial!AE110))),"")</f>
        <v>527.87214009788636</v>
      </c>
      <c r="AF110">
        <f ca="1">IFERROR(IF(AF$3="","",(IF($B$3="On",IF(AG$3="",AVERAGE(Data_Initial!AE110:AF110),AVERAGE(Data_Initial!AE110:AG110)),Data_Initial!AF110))),"")</f>
        <v>937.21610880948765</v>
      </c>
      <c r="AG110">
        <f ca="1">IFERROR(IF(AG$3="","",(IF($B$3="On",IF(AH$3="",AVERAGE(Data_Initial!AF110:AG110),AVERAGE(Data_Initial!AF110:AH110)),Data_Initial!AG110))),"")</f>
        <v>1516.8440893138547</v>
      </c>
      <c r="AH110">
        <f ca="1">IFERROR(IF(AH$3="","",(IF($B$3="On",IF(AI$3="",AVERAGE(Data_Initial!AG110:AH110),AVERAGE(Data_Initial!AG110:AI110)),Data_Initial!AH110))),"")</f>
        <v>2184.2248548246166</v>
      </c>
      <c r="AI110">
        <f ca="1">IFERROR(IF(AI$3="","",(IF($B$3="On",IF(AJ$3="",AVERAGE(Data_Initial!AH110:AI110),AVERAGE(Data_Initial!AH110:AJ110)),Data_Initial!AI110))),"")</f>
        <v>2819.2084525982664</v>
      </c>
      <c r="AJ110">
        <f ca="1">IFERROR(IF(AJ$3="","",(IF($B$3="On",IF(AK$3="",AVERAGE(Data_Initial!AI110:AJ110),AVERAGE(Data_Initial!AI110:AK110)),Data_Initial!AJ110))),"")</f>
        <v>3316.9841164586564</v>
      </c>
      <c r="AK110">
        <f ca="1">IFERROR(IF(AK$3="","",(IF($B$3="On",IF(AL$3="",AVERAGE(Data_Initial!AJ110:AK110),AVERAGE(Data_Initial!AJ110:AL110)),Data_Initial!AK110))),"")</f>
        <v>3660.5414363150198</v>
      </c>
      <c r="AL110">
        <f ca="1">IFERROR(IF(AL$3="","",(IF($B$3="On",IF(AM$3="",AVERAGE(Data_Initial!AK110:AL110),AVERAGE(Data_Initial!AK110:AM110)),Data_Initial!AL110))),"")</f>
        <v>3870.7606748007097</v>
      </c>
      <c r="AM110">
        <f ca="1">IFERROR(IF(AM$3="","",(IF($B$3="On",IF(AN$3="",AVERAGE(Data_Initial!AL110:AM110),AVERAGE(Data_Initial!AL110:AN110)),Data_Initial!AM110))),"")</f>
        <v>3995.4476403831832</v>
      </c>
      <c r="AN110">
        <f ca="1">IFERROR(IF(AN$3="","",(IF($B$3="On",IF(AO$3="",AVERAGE(Data_Initial!AM110:AN110),AVERAGE(Data_Initial!AM110:AO110)),Data_Initial!AN110))),"")</f>
        <v>4068.0753286306499</v>
      </c>
      <c r="AO110">
        <f ca="1">IFERROR(IF(AO$3="","",(IF($B$3="On",IF(AP$3="",AVERAGE(Data_Initial!AN110:AO110),AVERAGE(Data_Initial!AN110:AP110)),Data_Initial!AO110))),"")</f>
        <v>4115.3936758325863</v>
      </c>
      <c r="AP110">
        <f ca="1">IFERROR(IF(AP$3="","",(IF($B$3="On",IF(AQ$3="",AVERAGE(Data_Initial!AO110:AP110),AVERAGE(Data_Initial!AO110:AQ110)),Data_Initial!AP110))),"")</f>
        <v>4133.842622217905</v>
      </c>
      <c r="AQ110" t="str">
        <f>IFERROR(IF(AQ$3="","",(IF($B$3="On",IF(AR$3="",AVERAGE(Data_Initial!AP110:AQ110),AVERAGE(Data_Initial!AP110:AR110)),Data_Initial!AQ110))),"")</f>
        <v/>
      </c>
      <c r="AR110" t="str">
        <f>IFERROR(IF(AR$3="","",(IF($B$3="On",IF(AS$3="",AVERAGE(Data_Initial!AQ110:AR110),AVERAGE(Data_Initial!AQ110:AS110)),Data_Initial!AR110))),"")</f>
        <v/>
      </c>
      <c r="AS110" t="str">
        <f>IFERROR(IF(AS$3="","",(IF($B$3="On",IF(AT$3="",AVERAGE(Data_Initial!AR110:AS110),AVERAGE(Data_Initial!AR110:AT110)),Data_Initial!AS110))),"")</f>
        <v/>
      </c>
      <c r="AT110" t="str">
        <f>IFERROR(IF(AT$3="","",(IF($B$3="On",IF(AU$3="",AVERAGE(Data_Initial!AS110:AT110),AVERAGE(Data_Initial!AS110:AU110)),Data_Initial!AT110))),"")</f>
        <v/>
      </c>
      <c r="AU110" t="str">
        <f>IFERROR(IF(AU$3="","",(IF($B$3="On",IF(AV$3="",AVERAGE(Data_Initial!AT110:AU110),AVERAGE(Data_Initial!AT110:AV110)),Data_Initial!AU110))),"")</f>
        <v/>
      </c>
      <c r="AV110" t="str">
        <f>IFERROR(IF(AV$3="","",(IF($B$3="On",IF(AW$3="",AVERAGE(Data_Initial!AU110:AV110),AVERAGE(Data_Initial!AU110:AW110)),Data_Initial!AV110))),"")</f>
        <v/>
      </c>
      <c r="AW110" t="str">
        <f>IFERROR(IF(AW$3="","",(IF($B$3="On",IF(AX$3="",AVERAGE(Data_Initial!AV110:AW110),AVERAGE(Data_Initial!AV110:AX110)),Data_Initial!AW110))),"")</f>
        <v/>
      </c>
      <c r="AX110" t="str">
        <f>IFERROR(IF(AX$3="","",(IF($B$3="On",IF(AY$3="",AVERAGE(Data_Initial!AW110:AX110),AVERAGE(Data_Initial!AW110:AY110)),Data_Initial!AX110))),"")</f>
        <v/>
      </c>
      <c r="AY110" t="str">
        <f>IFERROR(IF(AY$3="","",(IF($B$3="On",IF(AZ$3="",AVERAGE(Data_Initial!AX110:AY110),AVERAGE(Data_Initial!AX110:AZ110)),Data_Initial!AY110))),"")</f>
        <v/>
      </c>
      <c r="AZ110" t="str">
        <f>IFERROR(IF(AZ$3="","",(IF($B$3="On",IF(BA$3="",AVERAGE(Data_Initial!AY110:AZ110),AVERAGE(Data_Initial!AY110:BA110)),Data_Initial!AZ110))),"")</f>
        <v/>
      </c>
    </row>
    <row r="111" spans="1:78" x14ac:dyDescent="0.25">
      <c r="A111" s="79">
        <f ca="1">Data_Initial!A111</f>
        <v>2</v>
      </c>
      <c r="B111" s="79" t="str">
        <f ca="1">Data_Initial!B111</f>
        <v>D5</v>
      </c>
      <c r="C111">
        <f ca="1">IFERROR(IF($B$3="On",AVERAGE(Data_Initial!C111:D111),Data_Initial!C111),"")</f>
        <v>1.7781893195187854</v>
      </c>
      <c r="D111">
        <f ca="1">IFERROR(IF(D$3="","",(IF($B$3="On",IF(E$3="",AVERAGE(Data_Initial!C111:D111),AVERAGE(Data_Initial!C111:E111)),Data_Initial!D111))),"")</f>
        <v>1.2427376663147987</v>
      </c>
      <c r="E111">
        <f ca="1">IFERROR(IF(E$3="","",(IF($B$3="On",IF(F$3="",AVERAGE(Data_Initial!D111:E111),AVERAGE(Data_Initial!D111:F111)),Data_Initial!E111))),"")</f>
        <v>1.5483512460059483</v>
      </c>
      <c r="F111">
        <f ca="1">IFERROR(IF(F$3="","",(IF($B$3="On",IF(G$3="",AVERAGE(Data_Initial!E111:F111),AVERAGE(Data_Initial!E111:G111)),Data_Initial!F111))),"")</f>
        <v>1.7360781714807352</v>
      </c>
      <c r="G111">
        <f ca="1">IFERROR(IF(G$3="","",(IF($B$3="On",IF(H$3="",AVERAGE(Data_Initial!F111:G111),AVERAGE(Data_Initial!F111:H111)),Data_Initial!G111))),"")</f>
        <v>2.9755026572438497</v>
      </c>
      <c r="H111">
        <f ca="1">IFERROR(IF(H$3="","",(IF($B$3="On",IF(I$3="",AVERAGE(Data_Initial!G111:H111),AVERAGE(Data_Initial!G111:I111)),Data_Initial!H111))),"")</f>
        <v>2.5995833672407866</v>
      </c>
      <c r="I111">
        <f ca="1">IFERROR(IF(I$3="","",(IF($B$3="On",IF(J$3="",AVERAGE(Data_Initial!H111:I111),AVERAGE(Data_Initial!H111:J111)),Data_Initial!I111))),"")</f>
        <v>2.2092386891007068</v>
      </c>
      <c r="J111">
        <f ca="1">IFERROR(IF(J$3="","",(IF($B$3="On",IF(K$3="",AVERAGE(Data_Initial!I111:J111),AVERAGE(Data_Initial!I111:K111)),Data_Initial!J111))),"")</f>
        <v>1.3567396182703899</v>
      </c>
      <c r="K111">
        <f ca="1">IFERROR(IF(K$3="","",(IF($B$3="On",IF(L$3="",AVERAGE(Data_Initial!J111:K111),AVERAGE(Data_Initial!J111:L111)),Data_Initial!K111))),"")</f>
        <v>0.59606531283012998</v>
      </c>
      <c r="L111">
        <f ca="1">IFERROR(IF(L$3="","",(IF($B$3="On",IF(M$3="",AVERAGE(Data_Initial!K111:L111),AVERAGE(Data_Initial!K111:M111)),Data_Initial!L111))),"")</f>
        <v>1.7928104743415734</v>
      </c>
      <c r="M111">
        <f ca="1">IFERROR(IF(M$3="","",(IF($B$3="On",IF(N$3="",AVERAGE(Data_Initial!L111:M111),AVERAGE(Data_Initial!L111:N111)),Data_Initial!M111))),"")</f>
        <v>2.6235564447818733</v>
      </c>
      <c r="N111">
        <f ca="1">IFERROR(IF(N$3="","",(IF($B$3="On",IF(O$3="",AVERAGE(Data_Initial!M111:N111),AVERAGE(Data_Initial!M111:O111)),Data_Initial!N111))),"")</f>
        <v>2.7761894797096502</v>
      </c>
      <c r="O111">
        <f ca="1">IFERROR(IF(O$3="","",(IF($B$3="On",IF(P$3="",AVERAGE(Data_Initial!N111:O111),AVERAGE(Data_Initial!N111:P111)),Data_Initial!O111))),"")</f>
        <v>0.30803556901613</v>
      </c>
      <c r="P111">
        <f ca="1">IFERROR(IF(P$3="","",(IF($B$3="On",IF(Q$3="",AVERAGE(Data_Initial!O111:P111),AVERAGE(Data_Initial!O111:Q111)),Data_Initial!P111))),"")</f>
        <v>-1.6402450635226469</v>
      </c>
      <c r="Q111">
        <f ca="1">IFERROR(IF(Q$3="","",(IF($B$3="On",IF(R$3="",AVERAGE(Data_Initial!P111:Q111),AVERAGE(Data_Initial!P111:R111)),Data_Initial!Q111))),"")</f>
        <v>-1.211746919040706</v>
      </c>
      <c r="R111">
        <f ca="1">IFERROR(IF(R$3="","",(IF($B$3="On",IF(S$3="",AVERAGE(Data_Initial!Q111:R111),AVERAGE(Data_Initial!Q111:S111)),Data_Initial!R111))),"")</f>
        <v>-2.316283025968763</v>
      </c>
      <c r="S111">
        <f ca="1">IFERROR(IF(S$3="","",(IF($B$3="On",IF(T$3="",AVERAGE(Data_Initial!R111:S111),AVERAGE(Data_Initial!R111:T111)),Data_Initial!S111))),"")</f>
        <v>-4.838596300137092</v>
      </c>
      <c r="T111">
        <f ca="1">IFERROR(IF(T$3="","",(IF($B$3="On",IF(U$3="",AVERAGE(Data_Initial!S111:T111),AVERAGE(Data_Initial!S111:U111)),Data_Initial!T111))),"")</f>
        <v>-7.6494378685758093</v>
      </c>
      <c r="U111">
        <f ca="1">IFERROR(IF(U$3="","",(IF($B$3="On",IF(V$3="",AVERAGE(Data_Initial!T111:U111),AVERAGE(Data_Initial!T111:V111)),Data_Initial!U111))),"")</f>
        <v>-6.8399038573623594</v>
      </c>
      <c r="V111">
        <f ca="1">IFERROR(IF(V$3="","",(IF($B$3="On",IF(W$3="",AVERAGE(Data_Initial!U111:V111),AVERAGE(Data_Initial!U111:W111)),Data_Initial!V111))),"")</f>
        <v>-6.3460884964850548</v>
      </c>
      <c r="W111">
        <f ca="1">IFERROR(IF(W$3="","",(IF($B$3="On",IF(X$3="",AVERAGE(Data_Initial!V111:W111),AVERAGE(Data_Initial!V111:X111)),Data_Initial!W111))),"")</f>
        <v>-5.7441257118839504</v>
      </c>
      <c r="X111">
        <f ca="1">IFERROR(IF(X$3="","",(IF($B$3="On",IF(Y$3="",AVERAGE(Data_Initial!W111:X111),AVERAGE(Data_Initial!W111:Y111)),Data_Initial!X111))),"")</f>
        <v>-4.7032839448461337</v>
      </c>
      <c r="Y111">
        <f ca="1">IFERROR(IF(Y$3="","",(IF($B$3="On",IF(Z$3="",AVERAGE(Data_Initial!X111:Y111),AVERAGE(Data_Initial!X111:Z111)),Data_Initial!Y111))),"")</f>
        <v>0.79397527685356695</v>
      </c>
      <c r="Z111">
        <f ca="1">IFERROR(IF(Z$3="","",(IF($B$3="On",IF(AA$3="",AVERAGE(Data_Initial!Y111:Z111),AVERAGE(Data_Initial!Y111:AA111)),Data_Initial!Z111))),"")</f>
        <v>10.650896093199501</v>
      </c>
      <c r="AA111">
        <f ca="1">IFERROR(IF(AA$3="","",(IF($B$3="On",IF(AB$3="",AVERAGE(Data_Initial!Z111:AA111),AVERAGE(Data_Initial!Z111:AB111)),Data_Initial!AA111))),"")</f>
        <v>30.832381914079306</v>
      </c>
      <c r="AB111">
        <f ca="1">IFERROR(IF(AB$3="","",(IF($B$3="On",IF(AC$3="",AVERAGE(Data_Initial!AA111:AB111),AVERAGE(Data_Initial!AA111:AC111)),Data_Initial!AB111))),"")</f>
        <v>70.468509472397031</v>
      </c>
      <c r="AC111">
        <f ca="1">IFERROR(IF(AC$3="","",(IF($B$3="On",IF(AD$3="",AVERAGE(Data_Initial!AB111:AC111),AVERAGE(Data_Initial!AB111:AD111)),Data_Initial!AC111))),"")</f>
        <v>149.27250806254133</v>
      </c>
      <c r="AD111">
        <f ca="1">IFERROR(IF(AD$3="","",(IF($B$3="On",IF(AE$3="",AVERAGE(Data_Initial!AC111:AD111),AVERAGE(Data_Initial!AC111:AE111)),Data_Initial!AD111))),"")</f>
        <v>293.55669336009765</v>
      </c>
      <c r="AE111">
        <f ca="1">IFERROR(IF(AE$3="","",(IF($B$3="On",IF(AF$3="",AVERAGE(Data_Initial!AD111:AE111),AVERAGE(Data_Initial!AD111:AF111)),Data_Initial!AE111))),"")</f>
        <v>554.45243137749605</v>
      </c>
      <c r="AF111">
        <f ca="1">IFERROR(IF(AF$3="","",(IF($B$3="On",IF(AG$3="",AVERAGE(Data_Initial!AE111:AF111),AVERAGE(Data_Initial!AE111:AG111)),Data_Initial!AF111))),"")</f>
        <v>986.36860780010272</v>
      </c>
      <c r="AG111">
        <f ca="1">IFERROR(IF(AG$3="","",(IF($B$3="On",IF(AH$3="",AVERAGE(Data_Initial!AF111:AG111),AVERAGE(Data_Initial!AF111:AH111)),Data_Initial!AG111))),"")</f>
        <v>1608.8316958571247</v>
      </c>
      <c r="AH111">
        <f ca="1">IFERROR(IF(AH$3="","",(IF($B$3="On",IF(AI$3="",AVERAGE(Data_Initial!AG111:AH111),AVERAGE(Data_Initial!AG111:AI111)),Data_Initial!AH111))),"")</f>
        <v>2334.1133838841465</v>
      </c>
      <c r="AI111">
        <f ca="1">IFERROR(IF(AI$3="","",(IF($B$3="On",IF(AJ$3="",AVERAGE(Data_Initial!AH111:AI111),AVERAGE(Data_Initial!AH111:AJ111)),Data_Initial!AI111))),"")</f>
        <v>3033.0875919243231</v>
      </c>
      <c r="AJ111">
        <f ca="1">IFERROR(IF(AJ$3="","",(IF($B$3="On",IF(AK$3="",AVERAGE(Data_Initial!AI111:AJ111),AVERAGE(Data_Initial!AI111:AK111)),Data_Initial!AJ111))),"")</f>
        <v>3585.3308000178499</v>
      </c>
      <c r="AK111">
        <f ca="1">IFERROR(IF(AK$3="","",(IF($B$3="On",IF(AL$3="",AVERAGE(Data_Initial!AJ111:AK111),AVERAGE(Data_Initial!AJ111:AL111)),Data_Initial!AK111))),"")</f>
        <v>3966.6612874588068</v>
      </c>
      <c r="AL111">
        <f ca="1">IFERROR(IF(AL$3="","",(IF($B$3="On",IF(AM$3="",AVERAGE(Data_Initial!AK111:AL111),AVERAGE(Data_Initial!AK111:AM111)),Data_Initial!AL111))),"")</f>
        <v>4198.8599317198132</v>
      </c>
      <c r="AM111">
        <f ca="1">IFERROR(IF(AM$3="","",(IF($B$3="On",IF(AN$3="",AVERAGE(Data_Initial!AL111:AM111),AVERAGE(Data_Initial!AL111:AN111)),Data_Initial!AM111))),"")</f>
        <v>4335.8567112490337</v>
      </c>
      <c r="AN111">
        <f ca="1">IFERROR(IF(AN$3="","",(IF($B$3="On",IF(AO$3="",AVERAGE(Data_Initial!AM111:AN111),AVERAGE(Data_Initial!AM111:AO111)),Data_Initial!AN111))),"")</f>
        <v>4420.39097187884</v>
      </c>
      <c r="AO111">
        <f ca="1">IFERROR(IF(AO$3="","",(IF($B$3="On",IF(AP$3="",AVERAGE(Data_Initial!AN111:AO111),AVERAGE(Data_Initial!AN111:AP111)),Data_Initial!AO111))),"")</f>
        <v>4480.0683215873769</v>
      </c>
      <c r="AP111">
        <f ca="1">IFERROR(IF(AP$3="","",(IF($B$3="On",IF(AQ$3="",AVERAGE(Data_Initial!AO111:AP111),AVERAGE(Data_Initial!AO111:AQ111)),Data_Initial!AP111))),"")</f>
        <v>4505.6147057082508</v>
      </c>
      <c r="AQ111" t="str">
        <f>IFERROR(IF(AQ$3="","",(IF($B$3="On",IF(AR$3="",AVERAGE(Data_Initial!AP111:AQ111),AVERAGE(Data_Initial!AP111:AR111)),Data_Initial!AQ111))),"")</f>
        <v/>
      </c>
      <c r="AR111" t="str">
        <f>IFERROR(IF(AR$3="","",(IF($B$3="On",IF(AS$3="",AVERAGE(Data_Initial!AQ111:AR111),AVERAGE(Data_Initial!AQ111:AS111)),Data_Initial!AR111))),"")</f>
        <v/>
      </c>
      <c r="AS111" t="str">
        <f>IFERROR(IF(AS$3="","",(IF($B$3="On",IF(AT$3="",AVERAGE(Data_Initial!AR111:AS111),AVERAGE(Data_Initial!AR111:AT111)),Data_Initial!AS111))),"")</f>
        <v/>
      </c>
      <c r="AT111" t="str">
        <f>IFERROR(IF(AT$3="","",(IF($B$3="On",IF(AU$3="",AVERAGE(Data_Initial!AS111:AT111),AVERAGE(Data_Initial!AS111:AU111)),Data_Initial!AT111))),"")</f>
        <v/>
      </c>
      <c r="AU111" t="str">
        <f>IFERROR(IF(AU$3="","",(IF($B$3="On",IF(AV$3="",AVERAGE(Data_Initial!AT111:AU111),AVERAGE(Data_Initial!AT111:AV111)),Data_Initial!AU111))),"")</f>
        <v/>
      </c>
      <c r="AV111" t="str">
        <f>IFERROR(IF(AV$3="","",(IF($B$3="On",IF(AW$3="",AVERAGE(Data_Initial!AU111:AV111),AVERAGE(Data_Initial!AU111:AW111)),Data_Initial!AV111))),"")</f>
        <v/>
      </c>
      <c r="AW111" t="str">
        <f>IFERROR(IF(AW$3="","",(IF($B$3="On",IF(AX$3="",AVERAGE(Data_Initial!AV111:AW111),AVERAGE(Data_Initial!AV111:AX111)),Data_Initial!AW111))),"")</f>
        <v/>
      </c>
      <c r="AX111" t="str">
        <f>IFERROR(IF(AX$3="","",(IF($B$3="On",IF(AY$3="",AVERAGE(Data_Initial!AW111:AX111),AVERAGE(Data_Initial!AW111:AY111)),Data_Initial!AX111))),"")</f>
        <v/>
      </c>
      <c r="AY111" t="str">
        <f>IFERROR(IF(AY$3="","",(IF($B$3="On",IF(AZ$3="",AVERAGE(Data_Initial!AX111:AY111),AVERAGE(Data_Initial!AX111:AZ111)),Data_Initial!AY111))),"")</f>
        <v/>
      </c>
      <c r="AZ111" t="str">
        <f>IFERROR(IF(AZ$3="","",(IF($B$3="On",IF(BA$3="",AVERAGE(Data_Initial!AY111:AZ111),AVERAGE(Data_Initial!AY111:BA111)),Data_Initial!AZ111))),"")</f>
        <v/>
      </c>
    </row>
    <row r="112" spans="1:78" x14ac:dyDescent="0.25">
      <c r="A112" s="79">
        <f ca="1">Data_Initial!A112</f>
        <v>2</v>
      </c>
      <c r="B112" s="79" t="str">
        <f ca="1">Data_Initial!B112</f>
        <v>E5</v>
      </c>
      <c r="C112">
        <f ca="1">IFERROR(IF($B$3="On",AVERAGE(Data_Initial!C112:D112),Data_Initial!C112),"")</f>
        <v>-0.58858434734429499</v>
      </c>
      <c r="D112">
        <f ca="1">IFERROR(IF(D$3="","",(IF($B$3="On",IF(E$3="",AVERAGE(Data_Initial!C112:D112),AVERAGE(Data_Initial!C112:E112)),Data_Initial!D112))),"")</f>
        <v>1.3701933039133101</v>
      </c>
      <c r="E112">
        <f ca="1">IFERROR(IF(E$3="","",(IF($B$3="On",IF(F$3="",AVERAGE(Data_Initial!D112:E112),AVERAGE(Data_Initial!D112:F112)),Data_Initial!E112))),"")</f>
        <v>2.8538562912247767</v>
      </c>
      <c r="F112">
        <f ca="1">IFERROR(IF(F$3="","",(IF($B$3="On",IF(G$3="",AVERAGE(Data_Initial!E112:F112),AVERAGE(Data_Initial!E112:G112)),Data_Initial!F112))),"")</f>
        <v>2.7938284558764868</v>
      </c>
      <c r="G112">
        <f ca="1">IFERROR(IF(G$3="","",(IF($B$3="On",IF(H$3="",AVERAGE(Data_Initial!F112:G112),AVERAGE(Data_Initial!F112:H112)),Data_Initial!G112))),"")</f>
        <v>3.9076585746532437</v>
      </c>
      <c r="H112">
        <f ca="1">IFERROR(IF(H$3="","",(IF($B$3="On",IF(I$3="",AVERAGE(Data_Initial!G112:H112),AVERAGE(Data_Initial!G112:I112)),Data_Initial!H112))),"")</f>
        <v>5.1122847206529505</v>
      </c>
      <c r="I112">
        <f ca="1">IFERROR(IF(I$3="","",(IF($B$3="On",IF(J$3="",AVERAGE(Data_Initial!H112:I112),AVERAGE(Data_Initial!H112:J112)),Data_Initial!I112))),"")</f>
        <v>4.3492745083221962</v>
      </c>
      <c r="J112">
        <f ca="1">IFERROR(IF(J$3="","",(IF($B$3="On",IF(K$3="",AVERAGE(Data_Initial!I112:J112),AVERAGE(Data_Initial!I112:K112)),Data_Initial!J112))),"")</f>
        <v>1.4268034754674466</v>
      </c>
      <c r="K112">
        <f ca="1">IFERROR(IF(K$3="","",(IF($B$3="On",IF(L$3="",AVERAGE(Data_Initial!J112:K112),AVERAGE(Data_Initial!J112:L112)),Data_Initial!K112))),"")</f>
        <v>4.3707876255666668E-2</v>
      </c>
      <c r="L112">
        <f ca="1">IFERROR(IF(L$3="","",(IF($B$3="On",IF(M$3="",AVERAGE(Data_Initial!K112:L112),AVERAGE(Data_Initial!K112:M112)),Data_Initial!L112))),"")</f>
        <v>0.24706452191003345</v>
      </c>
      <c r="M112">
        <f ca="1">IFERROR(IF(M$3="","",(IF($B$3="On",IF(N$3="",AVERAGE(Data_Initial!L112:M112),AVERAGE(Data_Initial!L112:N112)),Data_Initial!M112))),"")</f>
        <v>-1.3967972478246045</v>
      </c>
      <c r="N112">
        <f ca="1">IFERROR(IF(N$3="","",(IF($B$3="On",IF(O$3="",AVERAGE(Data_Initial!M112:N112),AVERAGE(Data_Initial!M112:O112)),Data_Initial!N112))),"")</f>
        <v>-2.7129685252624172</v>
      </c>
      <c r="O112">
        <f ca="1">IFERROR(IF(O$3="","",(IF($B$3="On",IF(P$3="",AVERAGE(Data_Initial!N112:O112),AVERAGE(Data_Initial!N112:P112)),Data_Initial!O112))),"")</f>
        <v>-3.79596614561054</v>
      </c>
      <c r="P112">
        <f ca="1">IFERROR(IF(P$3="","",(IF($B$3="On",IF(Q$3="",AVERAGE(Data_Initial!O112:P112),AVERAGE(Data_Initial!O112:Q112)),Data_Initial!P112))),"")</f>
        <v>-4.7103270389958807</v>
      </c>
      <c r="Q112">
        <f ca="1">IFERROR(IF(Q$3="","",(IF($B$3="On",IF(R$3="",AVERAGE(Data_Initial!P112:Q112),AVERAGE(Data_Initial!P112:R112)),Data_Initial!Q112))),"")</f>
        <v>-5.0505032875345632</v>
      </c>
      <c r="R112">
        <f ca="1">IFERROR(IF(R$3="","",(IF($B$3="On",IF(S$3="",AVERAGE(Data_Initial!Q112:R112),AVERAGE(Data_Initial!Q112:S112)),Data_Initial!R112))),"")</f>
        <v>-5.8797767422403631</v>
      </c>
      <c r="S112">
        <f ca="1">IFERROR(IF(S$3="","",(IF($B$3="On",IF(T$3="",AVERAGE(Data_Initial!R112:S112),AVERAGE(Data_Initial!R112:T112)),Data_Initial!S112))),"")</f>
        <v>-5.587301540651727</v>
      </c>
      <c r="T112">
        <f ca="1">IFERROR(IF(T$3="","",(IF($B$3="On",IF(U$3="",AVERAGE(Data_Initial!S112:T112),AVERAGE(Data_Initial!S112:U112)),Data_Initial!T112))),"")</f>
        <v>-6.9076534746757998</v>
      </c>
      <c r="U112">
        <f ca="1">IFERROR(IF(U$3="","",(IF($B$3="On",IF(V$3="",AVERAGE(Data_Initial!T112:U112),AVERAGE(Data_Initial!T112:V112)),Data_Initial!U112))),"")</f>
        <v>-6.5691970573943737</v>
      </c>
      <c r="V112">
        <f ca="1">IFERROR(IF(V$3="","",(IF($B$3="On",IF(W$3="",AVERAGE(Data_Initial!U112:V112),AVERAGE(Data_Initial!U112:W112)),Data_Initial!V112))),"")</f>
        <v>-6.9783184595144094</v>
      </c>
      <c r="W112">
        <f ca="1">IFERROR(IF(W$3="","",(IF($B$3="On",IF(X$3="",AVERAGE(Data_Initial!V112:W112),AVERAGE(Data_Initial!V112:X112)),Data_Initial!W112))),"")</f>
        <v>-4.8297535484349874</v>
      </c>
      <c r="X112">
        <f ca="1">IFERROR(IF(X$3="","",(IF($B$3="On",IF(Y$3="",AVERAGE(Data_Initial!W112:X112),AVERAGE(Data_Initial!W112:Y112)),Data_Initial!X112))),"")</f>
        <v>-3.988245001880387</v>
      </c>
      <c r="Y112">
        <f ca="1">IFERROR(IF(Y$3="","",(IF($B$3="On",IF(Z$3="",AVERAGE(Data_Initial!X112:Y112),AVERAGE(Data_Initial!X112:Z112)),Data_Initial!Y112))),"")</f>
        <v>1.8082001896373168</v>
      </c>
      <c r="Z112">
        <f ca="1">IFERROR(IF(Z$3="","",(IF($B$3="On",IF(AA$3="",AVERAGE(Data_Initial!Y112:Z112),AVERAGE(Data_Initial!Y112:AA112)),Data_Initial!Z112))),"")</f>
        <v>11.578659981558458</v>
      </c>
      <c r="AA112">
        <f ca="1">IFERROR(IF(AA$3="","",(IF($B$3="On",IF(AB$3="",AVERAGE(Data_Initial!Z112:AA112),AVERAGE(Data_Initial!Z112:AB112)),Data_Initial!AA112))),"")</f>
        <v>35.957666760546239</v>
      </c>
      <c r="AB112">
        <f ca="1">IFERROR(IF(AB$3="","",(IF($B$3="On",IF(AC$3="",AVERAGE(Data_Initial!AA112:AB112),AVERAGE(Data_Initial!AA112:AC112)),Data_Initial!AB112))),"")</f>
        <v>79.932898696135396</v>
      </c>
      <c r="AC112">
        <f ca="1">IFERROR(IF(AC$3="","",(IF($B$3="On",IF(AD$3="",AVERAGE(Data_Initial!AB112:AC112),AVERAGE(Data_Initial!AB112:AD112)),Data_Initial!AC112))),"")</f>
        <v>166.36866216350612</v>
      </c>
      <c r="AD112">
        <f ca="1">IFERROR(IF(AD$3="","",(IF($B$3="On",IF(AE$3="",AVERAGE(Data_Initial!AC112:AD112),AVERAGE(Data_Initial!AC112:AE112)),Data_Initial!AD112))),"")</f>
        <v>322.57823238977198</v>
      </c>
      <c r="AE112">
        <f ca="1">IFERROR(IF(AE$3="","",(IF($B$3="On",IF(AF$3="",AVERAGE(Data_Initial!AD112:AE112),AVERAGE(Data_Initial!AD112:AF112)),Data_Initial!AE112))),"")</f>
        <v>605.3610081480366</v>
      </c>
      <c r="AF112">
        <f ca="1">IFERROR(IF(AF$3="","",(IF($B$3="On",IF(AG$3="",AVERAGE(Data_Initial!AE112:AF112),AVERAGE(Data_Initial!AE112:AG112)),Data_Initial!AF112))),"")</f>
        <v>1066.3347744571818</v>
      </c>
      <c r="AG112">
        <f ca="1">IFERROR(IF(AG$3="","",(IF($B$3="On",IF(AH$3="",AVERAGE(Data_Initial!AF112:AG112),AVERAGE(Data_Initial!AF112:AH112)),Data_Initial!AG112))),"")</f>
        <v>1723.8094560540751</v>
      </c>
      <c r="AH112">
        <f ca="1">IFERROR(IF(AH$3="","",(IF($B$3="On",IF(AI$3="",AVERAGE(Data_Initial!AG112:AH112),AVERAGE(Data_Initial!AG112:AI112)),Data_Initial!AH112))),"")</f>
        <v>2483.3956838587169</v>
      </c>
      <c r="AI112">
        <f ca="1">IFERROR(IF(AI$3="","",(IF($B$3="On",IF(AJ$3="",AVERAGE(Data_Initial!AH112:AI112),AVERAGE(Data_Initial!AH112:AJ112)),Data_Initial!AI112))),"")</f>
        <v>3214.7721258528668</v>
      </c>
      <c r="AJ112">
        <f ca="1">IFERROR(IF(AJ$3="","",(IF($B$3="On",IF(AK$3="",AVERAGE(Data_Initial!AI112:AJ112),AVERAGE(Data_Initial!AI112:AK112)),Data_Initial!AJ112))),"")</f>
        <v>3796.5515627961904</v>
      </c>
      <c r="AK112">
        <f ca="1">IFERROR(IF(AK$3="","",(IF($B$3="On",IF(AL$3="",AVERAGE(Data_Initial!AJ112:AK112),AVERAGE(Data_Initial!AJ112:AL112)),Data_Initial!AK112))),"")</f>
        <v>4204.6748476825205</v>
      </c>
      <c r="AL112">
        <f ca="1">IFERROR(IF(AL$3="","",(IF($B$3="On",IF(AM$3="",AVERAGE(Data_Initial!AK112:AL112),AVERAGE(Data_Initial!AK112:AM112)),Data_Initial!AL112))),"")</f>
        <v>4459.6698159793568</v>
      </c>
      <c r="AM112">
        <f ca="1">IFERROR(IF(AM$3="","",(IF($B$3="On",IF(AN$3="",AVERAGE(Data_Initial!AL112:AM112),AVERAGE(Data_Initial!AL112:AN112)),Data_Initial!AM112))),"")</f>
        <v>4611.8704185620536</v>
      </c>
      <c r="AN112">
        <f ca="1">IFERROR(IF(AN$3="","",(IF($B$3="On",IF(AO$3="",AVERAGE(Data_Initial!AM112:AN112),AVERAGE(Data_Initial!AM112:AO112)),Data_Initial!AN112))),"")</f>
        <v>4704.4844011398864</v>
      </c>
      <c r="AO112">
        <f ca="1">IFERROR(IF(AO$3="","",(IF($B$3="On",IF(AP$3="",AVERAGE(Data_Initial!AN112:AO112),AVERAGE(Data_Initial!AN112:AP112)),Data_Initial!AO112))),"")</f>
        <v>4766.1096475306404</v>
      </c>
      <c r="AP112">
        <f ca="1">IFERROR(IF(AP$3="","",(IF($B$3="On",IF(AQ$3="",AVERAGE(Data_Initial!AO112:AP112),AVERAGE(Data_Initial!AO112:AQ112)),Data_Initial!AP112))),"")</f>
        <v>4792.1803528416704</v>
      </c>
      <c r="AQ112" t="str">
        <f>IFERROR(IF(AQ$3="","",(IF($B$3="On",IF(AR$3="",AVERAGE(Data_Initial!AP112:AQ112),AVERAGE(Data_Initial!AP112:AR112)),Data_Initial!AQ112))),"")</f>
        <v/>
      </c>
      <c r="AR112" t="str">
        <f>IFERROR(IF(AR$3="","",(IF($B$3="On",IF(AS$3="",AVERAGE(Data_Initial!AQ112:AR112),AVERAGE(Data_Initial!AQ112:AS112)),Data_Initial!AR112))),"")</f>
        <v/>
      </c>
      <c r="AS112" t="str">
        <f>IFERROR(IF(AS$3="","",(IF($B$3="On",IF(AT$3="",AVERAGE(Data_Initial!AR112:AS112),AVERAGE(Data_Initial!AR112:AT112)),Data_Initial!AS112))),"")</f>
        <v/>
      </c>
      <c r="AT112" t="str">
        <f>IFERROR(IF(AT$3="","",(IF($B$3="On",IF(AU$3="",AVERAGE(Data_Initial!AS112:AT112),AVERAGE(Data_Initial!AS112:AU112)),Data_Initial!AT112))),"")</f>
        <v/>
      </c>
      <c r="AU112" t="str">
        <f>IFERROR(IF(AU$3="","",(IF($B$3="On",IF(AV$3="",AVERAGE(Data_Initial!AT112:AU112),AVERAGE(Data_Initial!AT112:AV112)),Data_Initial!AU112))),"")</f>
        <v/>
      </c>
      <c r="AV112" t="str">
        <f>IFERROR(IF(AV$3="","",(IF($B$3="On",IF(AW$3="",AVERAGE(Data_Initial!AU112:AV112),AVERAGE(Data_Initial!AU112:AW112)),Data_Initial!AV112))),"")</f>
        <v/>
      </c>
      <c r="AW112" t="str">
        <f>IFERROR(IF(AW$3="","",(IF($B$3="On",IF(AX$3="",AVERAGE(Data_Initial!AV112:AW112),AVERAGE(Data_Initial!AV112:AX112)),Data_Initial!AW112))),"")</f>
        <v/>
      </c>
      <c r="AX112" t="str">
        <f>IFERROR(IF(AX$3="","",(IF($B$3="On",IF(AY$3="",AVERAGE(Data_Initial!AW112:AX112),AVERAGE(Data_Initial!AW112:AY112)),Data_Initial!AX112))),"")</f>
        <v/>
      </c>
      <c r="AY112" t="str">
        <f>IFERROR(IF(AY$3="","",(IF($B$3="On",IF(AZ$3="",AVERAGE(Data_Initial!AX112:AY112),AVERAGE(Data_Initial!AX112:AZ112)),Data_Initial!AY112))),"")</f>
        <v/>
      </c>
      <c r="AZ112" t="str">
        <f>IFERROR(IF(AZ$3="","",(IF($B$3="On",IF(BA$3="",AVERAGE(Data_Initial!AY112:AZ112),AVERAGE(Data_Initial!AY112:BA112)),Data_Initial!AZ112))),"")</f>
        <v/>
      </c>
    </row>
    <row r="113" spans="1:52" x14ac:dyDescent="0.25">
      <c r="A113" s="79">
        <f ca="1">Data_Initial!A113</f>
        <v>2</v>
      </c>
      <c r="B113" s="79" t="str">
        <f ca="1">Data_Initial!B113</f>
        <v>F5</v>
      </c>
      <c r="C113">
        <f ca="1">IFERROR(IF($B$3="On",AVERAGE(Data_Initial!C113:D113),Data_Initial!C113),"")</f>
        <v>3.5909357634943735</v>
      </c>
      <c r="D113">
        <f ca="1">IFERROR(IF(D$3="","",(IF($B$3="On",IF(E$3="",AVERAGE(Data_Initial!C113:D113),AVERAGE(Data_Initial!C113:E113)),Data_Initial!D113))),"")</f>
        <v>4.5806723018737721</v>
      </c>
      <c r="E113">
        <f ca="1">IFERROR(IF(E$3="","",(IF($B$3="On",IF(F$3="",AVERAGE(Data_Initial!D113:E113),AVERAGE(Data_Initial!D113:F113)),Data_Initial!E113))),"")</f>
        <v>6.3392548988807293</v>
      </c>
      <c r="F113">
        <f ca="1">IFERROR(IF(F$3="","",(IF($B$3="On",IF(G$3="",AVERAGE(Data_Initial!E113:F113),AVERAGE(Data_Initial!E113:G113)),Data_Initial!F113))),"")</f>
        <v>5.359371086381846</v>
      </c>
      <c r="G113">
        <f ca="1">IFERROR(IF(G$3="","",(IF($B$3="On",IF(H$3="",AVERAGE(Data_Initial!F113:G113),AVERAGE(Data_Initial!F113:H113)),Data_Initial!G113))),"")</f>
        <v>4.8784168543391706</v>
      </c>
      <c r="H113">
        <f ca="1">IFERROR(IF(H$3="","",(IF($B$3="On",IF(I$3="",AVERAGE(Data_Initial!G113:H113),AVERAGE(Data_Initial!G113:I113)),Data_Initial!H113))),"")</f>
        <v>4.3475292595968931</v>
      </c>
      <c r="I113">
        <f ca="1">IFERROR(IF(I$3="","",(IF($B$3="On",IF(J$3="",AVERAGE(Data_Initial!H113:I113),AVERAGE(Data_Initial!H113:J113)),Data_Initial!I113))),"")</f>
        <v>1.9798392795910338</v>
      </c>
      <c r="J113">
        <f ca="1">IFERROR(IF(J$3="","",(IF($B$3="On",IF(K$3="",AVERAGE(Data_Initial!I113:J113),AVERAGE(Data_Initial!I113:K113)),Data_Initial!J113))),"")</f>
        <v>0.29862981657227722</v>
      </c>
      <c r="K113">
        <f ca="1">IFERROR(IF(K$3="","",(IF($B$3="On",IF(L$3="",AVERAGE(Data_Initial!J113:K113),AVERAGE(Data_Initial!J113:L113)),Data_Initial!K113))),"")</f>
        <v>-1.1664499966808162</v>
      </c>
      <c r="L113">
        <f ca="1">IFERROR(IF(L$3="","",(IF($B$3="On",IF(M$3="",AVERAGE(Data_Initial!K113:L113),AVERAGE(Data_Initial!K113:M113)),Data_Initial!L113))),"")</f>
        <v>-1.2396831465448497</v>
      </c>
      <c r="M113">
        <f ca="1">IFERROR(IF(M$3="","",(IF($B$3="On",IF(N$3="",AVERAGE(Data_Initial!L113:M113),AVERAGE(Data_Initial!L113:N113)),Data_Initial!M113))),"")</f>
        <v>-1.90846850577691</v>
      </c>
      <c r="N113">
        <f ca="1">IFERROR(IF(N$3="","",(IF($B$3="On",IF(O$3="",AVERAGE(Data_Initial!M113:N113),AVERAGE(Data_Initial!M113:O113)),Data_Initial!N113))),"")</f>
        <v>-2.6737452107739368</v>
      </c>
      <c r="O113">
        <f ca="1">IFERROR(IF(O$3="","",(IF($B$3="On",IF(P$3="",AVERAGE(Data_Initial!N113:O113),AVERAGE(Data_Initial!N113:P113)),Data_Initial!O113))),"")</f>
        <v>-3.343472554862577</v>
      </c>
      <c r="P113">
        <f ca="1">IFERROR(IF(P$3="","",(IF($B$3="On",IF(Q$3="",AVERAGE(Data_Initial!O113:P113),AVERAGE(Data_Initial!O113:Q113)),Data_Initial!P113))),"")</f>
        <v>-3.5093318513283229</v>
      </c>
      <c r="Q113">
        <f ca="1">IFERROR(IF(Q$3="","",(IF($B$3="On",IF(R$3="",AVERAGE(Data_Initial!P113:Q113),AVERAGE(Data_Initial!P113:R113)),Data_Initial!Q113))),"")</f>
        <v>-4.2583331921594736</v>
      </c>
      <c r="R113">
        <f ca="1">IFERROR(IF(R$3="","",(IF($B$3="On",IF(S$3="",AVERAGE(Data_Initial!Q113:R113),AVERAGE(Data_Initial!Q113:S113)),Data_Initial!R113))),"")</f>
        <v>-4.88345077906403</v>
      </c>
      <c r="S113">
        <f ca="1">IFERROR(IF(S$3="","",(IF($B$3="On",IF(T$3="",AVERAGE(Data_Initial!R113:S113),AVERAGE(Data_Initial!R113:T113)),Data_Initial!S113))),"")</f>
        <v>-7.2985455656033364</v>
      </c>
      <c r="T113">
        <f ca="1">IFERROR(IF(T$3="","",(IF($B$3="On",IF(U$3="",AVERAGE(Data_Initial!S113:T113),AVERAGE(Data_Initial!S113:U113)),Data_Initial!T113))),"")</f>
        <v>-7.6838186429470907</v>
      </c>
      <c r="U113">
        <f ca="1">IFERROR(IF(U$3="","",(IF($B$3="On",IF(V$3="",AVERAGE(Data_Initial!T113:U113),AVERAGE(Data_Initial!T113:V113)),Data_Initial!U113))),"")</f>
        <v>-7.5702215424932229</v>
      </c>
      <c r="V113">
        <f ca="1">IFERROR(IF(V$3="","",(IF($B$3="On",IF(W$3="",AVERAGE(Data_Initial!U113:V113),AVERAGE(Data_Initial!U113:W113)),Data_Initial!V113))),"")</f>
        <v>-6.8852244270909368</v>
      </c>
      <c r="W113">
        <f ca="1">IFERROR(IF(W$3="","",(IF($B$3="On",IF(X$3="",AVERAGE(Data_Initial!V113:W113),AVERAGE(Data_Initial!V113:X113)),Data_Initial!W113))),"")</f>
        <v>-5.5663606553315139</v>
      </c>
      <c r="X113">
        <f ca="1">IFERROR(IF(X$3="","",(IF($B$3="On",IF(Y$3="",AVERAGE(Data_Initial!W113:X113),AVERAGE(Data_Initial!W113:Y113)),Data_Initial!X113))),"")</f>
        <v>-2.9951051793700572</v>
      </c>
      <c r="Y113">
        <f ca="1">IFERROR(IF(Y$3="","",(IF($B$3="On",IF(Z$3="",AVERAGE(Data_Initial!X113:Y113),AVERAGE(Data_Initial!X113:Z113)),Data_Initial!Y113))),"")</f>
        <v>2.7976081603771199</v>
      </c>
      <c r="Z113">
        <f ca="1">IFERROR(IF(Z$3="","",(IF($B$3="On",IF(AA$3="",AVERAGE(Data_Initial!Y113:Z113),AVERAGE(Data_Initial!Y113:AA113)),Data_Initial!Z113))),"")</f>
        <v>12.930925244337097</v>
      </c>
      <c r="AA113">
        <f ca="1">IFERROR(IF(AA$3="","",(IF($B$3="On",IF(AB$3="",AVERAGE(Data_Initial!Z113:AA113),AVERAGE(Data_Initial!Z113:AB113)),Data_Initial!AA113))),"")</f>
        <v>32.404232458930743</v>
      </c>
      <c r="AB113">
        <f ca="1">IFERROR(IF(AB$3="","",(IF($B$3="On",IF(AC$3="",AVERAGE(Data_Initial!AA113:AB113),AVERAGE(Data_Initial!AA113:AC113)),Data_Initial!AB113))),"")</f>
        <v>69.317447435976305</v>
      </c>
      <c r="AC113">
        <f ca="1">IFERROR(IF(AC$3="","",(IF($B$3="On",IF(AD$3="",AVERAGE(Data_Initial!AB113:AC113),AVERAGE(Data_Initial!AB113:AD113)),Data_Initial!AC113))),"")</f>
        <v>142.02546444290988</v>
      </c>
      <c r="AD113">
        <f ca="1">IFERROR(IF(AD$3="","",(IF($B$3="On",IF(AE$3="",AVERAGE(Data_Initial!AC113:AD113),AVERAGE(Data_Initial!AC113:AE113)),Data_Initial!AD113))),"")</f>
        <v>278.21686519778865</v>
      </c>
      <c r="AE113">
        <f ca="1">IFERROR(IF(AE$3="","",(IF($B$3="On",IF(AF$3="",AVERAGE(Data_Initial!AD113:AE113),AVERAGE(Data_Initial!AD113:AF113)),Data_Initial!AE113))),"")</f>
        <v>526.73107837564896</v>
      </c>
      <c r="AF113">
        <f ca="1">IFERROR(IF(AF$3="","",(IF($B$3="On",IF(AG$3="",AVERAGE(Data_Initial!AE113:AF113),AVERAGE(Data_Initial!AE113:AG113)),Data_Initial!AF113))),"")</f>
        <v>940.38954175283288</v>
      </c>
      <c r="AG113">
        <f ca="1">IFERROR(IF(AG$3="","",(IF($B$3="On",IF(AH$3="",AVERAGE(Data_Initial!AF113:AG113),AVERAGE(Data_Initial!AF113:AH113)),Data_Initial!AG113))),"")</f>
        <v>1551.6770244735044</v>
      </c>
      <c r="AH113">
        <f ca="1">IFERROR(IF(AH$3="","",(IF($B$3="On",IF(AI$3="",AVERAGE(Data_Initial!AG113:AH113),AVERAGE(Data_Initial!AG113:AI113)),Data_Initial!AH113))),"")</f>
        <v>2282.1534626235029</v>
      </c>
      <c r="AI113">
        <f ca="1">IFERROR(IF(AI$3="","",(IF($B$3="On",IF(AJ$3="",AVERAGE(Data_Initial!AH113:AI113),AVERAGE(Data_Initial!AH113:AJ113)),Data_Initial!AI113))),"")</f>
        <v>3011.2000351205438</v>
      </c>
      <c r="AJ113">
        <f ca="1">IFERROR(IF(AJ$3="","",(IF($B$3="On",IF(AK$3="",AVERAGE(Data_Initial!AI113:AJ113),AVERAGE(Data_Initial!AI113:AK113)),Data_Initial!AJ113))),"")</f>
        <v>3607.0611251608334</v>
      </c>
      <c r="AK113">
        <f ca="1">IFERROR(IF(AK$3="","",(IF($B$3="On",IF(AL$3="",AVERAGE(Data_Initial!AJ113:AK113),AVERAGE(Data_Initial!AJ113:AL113)),Data_Initial!AK113))),"")</f>
        <v>4035.263071569907</v>
      </c>
      <c r="AL113">
        <f ca="1">IFERROR(IF(AL$3="","",(IF($B$3="On",IF(AM$3="",AVERAGE(Data_Initial!AK113:AL113),AVERAGE(Data_Initial!AK113:AM113)),Data_Initial!AL113))),"")</f>
        <v>4307.5381267476105</v>
      </c>
      <c r="AM113">
        <f ca="1">IFERROR(IF(AM$3="","",(IF($B$3="On",IF(AN$3="",AVERAGE(Data_Initial!AL113:AM113),AVERAGE(Data_Initial!AL113:AN113)),Data_Initial!AM113))),"")</f>
        <v>4469.6277835955871</v>
      </c>
      <c r="AN113">
        <f ca="1">IFERROR(IF(AN$3="","",(IF($B$3="On",IF(AO$3="",AVERAGE(Data_Initial!AM113:AN113),AVERAGE(Data_Initial!AM113:AO113)),Data_Initial!AN113))),"")</f>
        <v>4567.1934526757368</v>
      </c>
      <c r="AO113">
        <f ca="1">IFERROR(IF(AO$3="","",(IF($B$3="On",IF(AP$3="",AVERAGE(Data_Initial!AN113:AO113),AVERAGE(Data_Initial!AN113:AP113)),Data_Initial!AO113))),"")</f>
        <v>4630.3566487125499</v>
      </c>
      <c r="AP113">
        <f ca="1">IFERROR(IF(AP$3="","",(IF($B$3="On",IF(AQ$3="",AVERAGE(Data_Initial!AO113:AP113),AVERAGE(Data_Initial!AO113:AQ113)),Data_Initial!AP113))),"")</f>
        <v>4657.2095444133647</v>
      </c>
      <c r="AQ113" t="str">
        <f>IFERROR(IF(AQ$3="","",(IF($B$3="On",IF(AR$3="",AVERAGE(Data_Initial!AP113:AQ113),AVERAGE(Data_Initial!AP113:AR113)),Data_Initial!AQ113))),"")</f>
        <v/>
      </c>
      <c r="AR113" t="str">
        <f>IFERROR(IF(AR$3="","",(IF($B$3="On",IF(AS$3="",AVERAGE(Data_Initial!AQ113:AR113),AVERAGE(Data_Initial!AQ113:AS113)),Data_Initial!AR113))),"")</f>
        <v/>
      </c>
      <c r="AS113" t="str">
        <f>IFERROR(IF(AS$3="","",(IF($B$3="On",IF(AT$3="",AVERAGE(Data_Initial!AR113:AS113),AVERAGE(Data_Initial!AR113:AT113)),Data_Initial!AS113))),"")</f>
        <v/>
      </c>
      <c r="AT113" t="str">
        <f>IFERROR(IF(AT$3="","",(IF($B$3="On",IF(AU$3="",AVERAGE(Data_Initial!AS113:AT113),AVERAGE(Data_Initial!AS113:AU113)),Data_Initial!AT113))),"")</f>
        <v/>
      </c>
      <c r="AU113" t="str">
        <f>IFERROR(IF(AU$3="","",(IF($B$3="On",IF(AV$3="",AVERAGE(Data_Initial!AT113:AU113),AVERAGE(Data_Initial!AT113:AV113)),Data_Initial!AU113))),"")</f>
        <v/>
      </c>
      <c r="AV113" t="str">
        <f>IFERROR(IF(AV$3="","",(IF($B$3="On",IF(AW$3="",AVERAGE(Data_Initial!AU113:AV113),AVERAGE(Data_Initial!AU113:AW113)),Data_Initial!AV113))),"")</f>
        <v/>
      </c>
      <c r="AW113" t="str">
        <f>IFERROR(IF(AW$3="","",(IF($B$3="On",IF(AX$3="",AVERAGE(Data_Initial!AV113:AW113),AVERAGE(Data_Initial!AV113:AX113)),Data_Initial!AW113))),"")</f>
        <v/>
      </c>
      <c r="AX113" t="str">
        <f>IFERROR(IF(AX$3="","",(IF($B$3="On",IF(AY$3="",AVERAGE(Data_Initial!AW113:AX113),AVERAGE(Data_Initial!AW113:AY113)),Data_Initial!AX113))),"")</f>
        <v/>
      </c>
      <c r="AY113" t="str">
        <f>IFERROR(IF(AY$3="","",(IF($B$3="On",IF(AZ$3="",AVERAGE(Data_Initial!AX113:AY113),AVERAGE(Data_Initial!AX113:AZ113)),Data_Initial!AY113))),"")</f>
        <v/>
      </c>
      <c r="AZ113" t="str">
        <f>IFERROR(IF(AZ$3="","",(IF($B$3="On",IF(BA$3="",AVERAGE(Data_Initial!AY113:AZ113),AVERAGE(Data_Initial!AY113:BA113)),Data_Initial!AZ113))),"")</f>
        <v/>
      </c>
    </row>
    <row r="114" spans="1:52" x14ac:dyDescent="0.25">
      <c r="A114" s="79">
        <f ca="1">Data_Initial!A114</f>
        <v>2</v>
      </c>
      <c r="B114" s="79" t="str">
        <f ca="1">Data_Initial!B114</f>
        <v>G5</v>
      </c>
      <c r="C114">
        <f ca="1">IFERROR(IF($B$3="On",AVERAGE(Data_Initial!C114:D114),Data_Initial!C114),"")</f>
        <v>6.2557989588690548</v>
      </c>
      <c r="D114">
        <f ca="1">IFERROR(IF(D$3="","",(IF($B$3="On",IF(E$3="",AVERAGE(Data_Initial!C114:D114),AVERAGE(Data_Initial!C114:E114)),Data_Initial!D114))),"")</f>
        <v>6.4955630548775067</v>
      </c>
      <c r="E114">
        <f ca="1">IFERROR(IF(E$3="","",(IF($B$3="On",IF(F$3="",AVERAGE(Data_Initial!D114:E114),AVERAGE(Data_Initial!D114:F114)),Data_Initial!E114))),"")</f>
        <v>9.2279818709345633</v>
      </c>
      <c r="F114">
        <f ca="1">IFERROR(IF(F$3="","",(IF($B$3="On",IF(G$3="",AVERAGE(Data_Initial!E114:F114),AVERAGE(Data_Initial!E114:G114)),Data_Initial!F114))),"")</f>
        <v>5.3197045395939613</v>
      </c>
      <c r="G114">
        <f ca="1">IFERROR(IF(G$3="","",(IF($B$3="On",IF(H$3="",AVERAGE(Data_Initial!F114:G114),AVERAGE(Data_Initial!F114:H114)),Data_Initial!G114))),"")</f>
        <v>3.3352861480035845</v>
      </c>
      <c r="H114">
        <f ca="1">IFERROR(IF(H$3="","",(IF($B$3="On",IF(I$3="",AVERAGE(Data_Initial!G114:H114),AVERAGE(Data_Initial!G114:I114)),Data_Initial!H114))),"")</f>
        <v>0.3372264288154847</v>
      </c>
      <c r="I114">
        <f ca="1">IFERROR(IF(I$3="","",(IF($B$3="On",IF(J$3="",AVERAGE(Data_Initial!H114:I114),AVERAGE(Data_Initial!H114:J114)),Data_Initial!I114))),"")</f>
        <v>1.6939311325875999</v>
      </c>
      <c r="J114">
        <f ca="1">IFERROR(IF(J$3="","",(IF($B$3="On",IF(K$3="",AVERAGE(Data_Initial!I114:J114),AVERAGE(Data_Initial!I114:K114)),Data_Initial!J114))),"")</f>
        <v>1.4995851504750146</v>
      </c>
      <c r="K114">
        <f ca="1">IFERROR(IF(K$3="","",(IF($B$3="On",IF(L$3="",AVERAGE(Data_Initial!J114:K114),AVERAGE(Data_Initial!J114:L114)),Data_Initial!K114))),"")</f>
        <v>1.1590523959950281</v>
      </c>
      <c r="L114">
        <f ca="1">IFERROR(IF(L$3="","",(IF($B$3="On",IF(M$3="",AVERAGE(Data_Initial!K114:L114),AVERAGE(Data_Initial!K114:M114)),Data_Initial!L114))),"")</f>
        <v>-0.54462455650643127</v>
      </c>
      <c r="M114">
        <f ca="1">IFERROR(IF(M$3="","",(IF($B$3="On",IF(N$3="",AVERAGE(Data_Initial!L114:M114),AVERAGE(Data_Initial!L114:N114)),Data_Initial!M114))),"")</f>
        <v>-2.5749874054730162</v>
      </c>
      <c r="N114">
        <f ca="1">IFERROR(IF(N$3="","",(IF($B$3="On",IF(O$3="",AVERAGE(Data_Initial!M114:N114),AVERAGE(Data_Initial!M114:O114)),Data_Initial!N114))),"")</f>
        <v>-3.4291133697843192</v>
      </c>
      <c r="O114">
        <f ca="1">IFERROR(IF(O$3="","",(IF($B$3="On",IF(P$3="",AVERAGE(Data_Initial!N114:O114),AVERAGE(Data_Initial!N114:P114)),Data_Initial!O114))),"")</f>
        <v>-4.7584394823726761</v>
      </c>
      <c r="P114">
        <f ca="1">IFERROR(IF(P$3="","",(IF($B$3="On",IF(Q$3="",AVERAGE(Data_Initial!O114:P114),AVERAGE(Data_Initial!O114:Q114)),Data_Initial!P114))),"")</f>
        <v>-3.9390119169132363</v>
      </c>
      <c r="Q114">
        <f ca="1">IFERROR(IF(Q$3="","",(IF($B$3="On",IF(R$3="",AVERAGE(Data_Initial!P114:Q114),AVERAGE(Data_Initial!P114:R114)),Data_Initial!Q114))),"")</f>
        <v>-4.1408407945731005</v>
      </c>
      <c r="R114">
        <f ca="1">IFERROR(IF(R$3="","",(IF($B$3="On",IF(S$3="",AVERAGE(Data_Initial!Q114:R114),AVERAGE(Data_Initial!Q114:S114)),Data_Initial!R114))),"")</f>
        <v>-4.4329331385950672</v>
      </c>
      <c r="S114">
        <f ca="1">IFERROR(IF(S$3="","",(IF($B$3="On",IF(T$3="",AVERAGE(Data_Initial!R114:S114),AVERAGE(Data_Initial!R114:T114)),Data_Initial!S114))),"")</f>
        <v>-3.9771061632298697</v>
      </c>
      <c r="T114">
        <f ca="1">IFERROR(IF(T$3="","",(IF($B$3="On",IF(U$3="",AVERAGE(Data_Initial!S114:T114),AVERAGE(Data_Initial!S114:U114)),Data_Initial!T114))),"")</f>
        <v>-4.7318406939380138</v>
      </c>
      <c r="U114">
        <f ca="1">IFERROR(IF(U$3="","",(IF($B$3="On",IF(V$3="",AVERAGE(Data_Initial!T114:U114),AVERAGE(Data_Initial!T114:V114)),Data_Initial!U114))),"")</f>
        <v>-5.2149078667096864</v>
      </c>
      <c r="V114">
        <f ca="1">IFERROR(IF(V$3="","",(IF($B$3="On",IF(W$3="",AVERAGE(Data_Initial!U114:V114),AVERAGE(Data_Initial!U114:W114)),Data_Initial!V114))),"")</f>
        <v>-6.1609832485396501</v>
      </c>
      <c r="W114">
        <f ca="1">IFERROR(IF(W$3="","",(IF($B$3="On",IF(X$3="",AVERAGE(Data_Initial!V114:W114),AVERAGE(Data_Initial!V114:X114)),Data_Initial!W114))),"")</f>
        <v>-3.8037989363644233</v>
      </c>
      <c r="X114">
        <f ca="1">IFERROR(IF(X$3="","",(IF($B$3="On",IF(Y$3="",AVERAGE(Data_Initial!W114:X114),AVERAGE(Data_Initial!W114:Y114)),Data_Initial!X114))),"")</f>
        <v>0.78654188835616967</v>
      </c>
      <c r="Y114">
        <f ca="1">IFERROR(IF(Y$3="","",(IF($B$3="On",IF(Z$3="",AVERAGE(Data_Initial!X114:Y114),AVERAGE(Data_Initial!X114:Z114)),Data_Initial!Y114))),"")</f>
        <v>10.874862341007573</v>
      </c>
      <c r="Z114">
        <f ca="1">IFERROR(IF(Z$3="","",(IF($B$3="On",IF(AA$3="",AVERAGE(Data_Initial!Y114:Z114),AVERAGE(Data_Initial!Y114:AA114)),Data_Initial!Z114))),"")</f>
        <v>31.641200975809152</v>
      </c>
      <c r="AA114">
        <f ca="1">IFERROR(IF(AA$3="","",(IF($B$3="On",IF(AB$3="",AVERAGE(Data_Initial!Z114:AA114),AVERAGE(Data_Initial!Z114:AB114)),Data_Initial!AA114))),"")</f>
        <v>71.613444823951269</v>
      </c>
      <c r="AB114">
        <f ca="1">IFERROR(IF(AB$3="","",(IF($B$3="On",IF(AC$3="",AVERAGE(Data_Initial!AA114:AB114),AVERAGE(Data_Initial!AA114:AC114)),Data_Initial!AB114))),"")</f>
        <v>145.48653069190195</v>
      </c>
      <c r="AC114">
        <f ca="1">IFERROR(IF(AC$3="","",(IF($B$3="On",IF(AD$3="",AVERAGE(Data_Initial!AB114:AC114),AVERAGE(Data_Initial!AB114:AD114)),Data_Initial!AC114))),"")</f>
        <v>277.89384718939635</v>
      </c>
      <c r="AD114">
        <f ca="1">IFERROR(IF(AD$3="","",(IF($B$3="On",IF(AE$3="",AVERAGE(Data_Initial!AC114:AD114),AVERAGE(Data_Initial!AC114:AE114)),Data_Initial!AD114))),"")</f>
        <v>511.43475164034436</v>
      </c>
      <c r="AE114">
        <f ca="1">IFERROR(IF(AE$3="","",(IF($B$3="On",IF(AF$3="",AVERAGE(Data_Initial!AD114:AE114),AVERAGE(Data_Initial!AD114:AF114)),Data_Initial!AE114))),"")</f>
        <v>893.64308714977233</v>
      </c>
      <c r="AF114">
        <f ca="1">IFERROR(IF(AF$3="","",(IF($B$3="On",IF(AG$3="",AVERAGE(Data_Initial!AE114:AF114),AVERAGE(Data_Initial!AE114:AG114)),Data_Initial!AF114))),"")</f>
        <v>1450.3006676335281</v>
      </c>
      <c r="AG114">
        <f ca="1">IFERROR(IF(AG$3="","",(IF($B$3="On",IF(AH$3="",AVERAGE(Data_Initial!AF114:AG114),AVERAGE(Data_Initial!AF114:AH114)),Data_Initial!AG114))),"")</f>
        <v>2114.3493635052532</v>
      </c>
      <c r="AH114">
        <f ca="1">IFERROR(IF(AH$3="","",(IF($B$3="On",IF(AI$3="",AVERAGE(Data_Initial!AG114:AH114),AVERAGE(Data_Initial!AG114:AI114)),Data_Initial!AH114))),"")</f>
        <v>2779.71191080576</v>
      </c>
      <c r="AI114">
        <f ca="1">IFERROR(IF(AI$3="","",(IF($B$3="On",IF(AJ$3="",AVERAGE(Data_Initial!AH114:AI114),AVERAGE(Data_Initial!AH114:AJ114)),Data_Initial!AI114))),"")</f>
        <v>3333.3965446995594</v>
      </c>
      <c r="AJ114">
        <f ca="1">IFERROR(IF(AJ$3="","",(IF($B$3="On",IF(AK$3="",AVERAGE(Data_Initial!AI114:AJ114),AVERAGE(Data_Initial!AI114:AK114)),Data_Initial!AJ114))),"")</f>
        <v>3739.9975935157368</v>
      </c>
      <c r="AK114">
        <f ca="1">IFERROR(IF(AK$3="","",(IF($B$3="On",IF(AL$3="",AVERAGE(Data_Initial!AJ114:AK114),AVERAGE(Data_Initial!AJ114:AL114)),Data_Initial!AK114))),"")</f>
        <v>4006.2654015201465</v>
      </c>
      <c r="AL114">
        <f ca="1">IFERROR(IF(AL$3="","",(IF($B$3="On",IF(AM$3="",AVERAGE(Data_Initial!AK114:AL114),AVERAGE(Data_Initial!AK114:AM114)),Data_Initial!AL114))),"")</f>
        <v>4168.5792601491667</v>
      </c>
      <c r="AM114">
        <f ca="1">IFERROR(IF(AM$3="","",(IF($B$3="On",IF(AN$3="",AVERAGE(Data_Initial!AL114:AM114),AVERAGE(Data_Initial!AL114:AN114)),Data_Initial!AM114))),"")</f>
        <v>4265.4575012956129</v>
      </c>
      <c r="AN114">
        <f ca="1">IFERROR(IF(AN$3="","",(IF($B$3="On",IF(AO$3="",AVERAGE(Data_Initial!AM114:AN114),AVERAGE(Data_Initial!AM114:AO114)),Data_Initial!AN114))),"")</f>
        <v>4324.5753454367359</v>
      </c>
      <c r="AO114">
        <f ca="1">IFERROR(IF(AO$3="","",(IF($B$3="On",IF(AP$3="",AVERAGE(Data_Initial!AN114:AO114),AVERAGE(Data_Initial!AN114:AP114)),Data_Initial!AO114))),"")</f>
        <v>4364.0024162740001</v>
      </c>
      <c r="AP114">
        <f ca="1">IFERROR(IF(AP$3="","",(IF($B$3="On",IF(AQ$3="",AVERAGE(Data_Initial!AO114:AP114),AVERAGE(Data_Initial!AO114:AQ114)),Data_Initial!AP114))),"")</f>
        <v>4380.9363321177698</v>
      </c>
      <c r="AQ114" t="str">
        <f>IFERROR(IF(AQ$3="","",(IF($B$3="On",IF(AR$3="",AVERAGE(Data_Initial!AP114:AQ114),AVERAGE(Data_Initial!AP114:AR114)),Data_Initial!AQ114))),"")</f>
        <v/>
      </c>
      <c r="AR114" t="str">
        <f>IFERROR(IF(AR$3="","",(IF($B$3="On",IF(AS$3="",AVERAGE(Data_Initial!AQ114:AR114),AVERAGE(Data_Initial!AQ114:AS114)),Data_Initial!AR114))),"")</f>
        <v/>
      </c>
      <c r="AS114" t="str">
        <f>IFERROR(IF(AS$3="","",(IF($B$3="On",IF(AT$3="",AVERAGE(Data_Initial!AR114:AS114),AVERAGE(Data_Initial!AR114:AT114)),Data_Initial!AS114))),"")</f>
        <v/>
      </c>
      <c r="AT114" t="str">
        <f>IFERROR(IF(AT$3="","",(IF($B$3="On",IF(AU$3="",AVERAGE(Data_Initial!AS114:AT114),AVERAGE(Data_Initial!AS114:AU114)),Data_Initial!AT114))),"")</f>
        <v/>
      </c>
      <c r="AU114" t="str">
        <f>IFERROR(IF(AU$3="","",(IF($B$3="On",IF(AV$3="",AVERAGE(Data_Initial!AT114:AU114),AVERAGE(Data_Initial!AT114:AV114)),Data_Initial!AU114))),"")</f>
        <v/>
      </c>
      <c r="AV114" t="str">
        <f>IFERROR(IF(AV$3="","",(IF($B$3="On",IF(AW$3="",AVERAGE(Data_Initial!AU114:AV114),AVERAGE(Data_Initial!AU114:AW114)),Data_Initial!AV114))),"")</f>
        <v/>
      </c>
      <c r="AW114" t="str">
        <f>IFERROR(IF(AW$3="","",(IF($B$3="On",IF(AX$3="",AVERAGE(Data_Initial!AV114:AW114),AVERAGE(Data_Initial!AV114:AX114)),Data_Initial!AW114))),"")</f>
        <v/>
      </c>
      <c r="AX114" t="str">
        <f>IFERROR(IF(AX$3="","",(IF($B$3="On",IF(AY$3="",AVERAGE(Data_Initial!AW114:AX114),AVERAGE(Data_Initial!AW114:AY114)),Data_Initial!AX114))),"")</f>
        <v/>
      </c>
      <c r="AY114" t="str">
        <f>IFERROR(IF(AY$3="","",(IF($B$3="On",IF(AZ$3="",AVERAGE(Data_Initial!AX114:AY114),AVERAGE(Data_Initial!AX114:AZ114)),Data_Initial!AY114))),"")</f>
        <v/>
      </c>
      <c r="AZ114" t="str">
        <f>IFERROR(IF(AZ$3="","",(IF($B$3="On",IF(BA$3="",AVERAGE(Data_Initial!AY114:AZ114),AVERAGE(Data_Initial!AY114:BA114)),Data_Initial!AZ114))),"")</f>
        <v/>
      </c>
    </row>
    <row r="115" spans="1:52" x14ac:dyDescent="0.25">
      <c r="A115" s="79">
        <f ca="1">Data_Initial!A115</f>
        <v>2</v>
      </c>
      <c r="B115" s="79" t="str">
        <f ca="1">Data_Initial!B115</f>
        <v>H5</v>
      </c>
      <c r="C115">
        <f ca="1">IFERROR(IF($B$3="On",AVERAGE(Data_Initial!C115:D115),Data_Initial!C115),"")</f>
        <v>28.966206023415651</v>
      </c>
      <c r="D115">
        <f ca="1">IFERROR(IF(D$3="","",(IF($B$3="On",IF(E$3="",AVERAGE(Data_Initial!C115:D115),AVERAGE(Data_Initial!C115:E115)),Data_Initial!D115))),"")</f>
        <v>24.3028731000507</v>
      </c>
      <c r="E115">
        <f ca="1">IFERROR(IF(E$3="","",(IF($B$3="On",IF(F$3="",AVERAGE(Data_Initial!D115:E115),AVERAGE(Data_Initial!D115:F115)),Data_Initial!E115))),"")</f>
        <v>16.45170397459226</v>
      </c>
      <c r="F115">
        <f ca="1">IFERROR(IF(F$3="","",(IF($B$3="On",IF(G$3="",AVERAGE(Data_Initial!E115:F115),AVERAGE(Data_Initial!E115:G115)),Data_Initial!F115))),"")</f>
        <v>8.2967060980589231</v>
      </c>
      <c r="G115">
        <f ca="1">IFERROR(IF(G$3="","",(IF($B$3="On",IF(H$3="",AVERAGE(Data_Initial!F115:G115),AVERAGE(Data_Initial!F115:H115)),Data_Initial!G115))),"")</f>
        <v>5.0669142351813834</v>
      </c>
      <c r="H115">
        <f ca="1">IFERROR(IF(H$3="","",(IF($B$3="On",IF(I$3="",AVERAGE(Data_Initial!G115:H115),AVERAGE(Data_Initial!G115:I115)),Data_Initial!H115))),"")</f>
        <v>2.0072922962628299</v>
      </c>
      <c r="I115">
        <f ca="1">IFERROR(IF(I$3="","",(IF($B$3="On",IF(J$3="",AVERAGE(Data_Initial!H115:I115),AVERAGE(Data_Initial!H115:J115)),Data_Initial!I115))),"")</f>
        <v>-0.49367723392833646</v>
      </c>
      <c r="J115">
        <f ca="1">IFERROR(IF(J$3="","",(IF($B$3="On",IF(K$3="",AVERAGE(Data_Initial!I115:J115),AVERAGE(Data_Initial!I115:K115)),Data_Initial!J115))),"")</f>
        <v>-3.3945218315743637</v>
      </c>
      <c r="K115">
        <f ca="1">IFERROR(IF(K$3="","",(IF($B$3="On",IF(L$3="",AVERAGE(Data_Initial!J115:K115),AVERAGE(Data_Initial!J115:L115)),Data_Initial!K115))),"")</f>
        <v>-4.0049598860376436</v>
      </c>
      <c r="L115">
        <f ca="1">IFERROR(IF(L$3="","",(IF($B$3="On",IF(M$3="",AVERAGE(Data_Initial!K115:L115),AVERAGE(Data_Initial!K115:M115)),Data_Initial!L115))),"")</f>
        <v>-4.7141540262841763</v>
      </c>
      <c r="M115">
        <f ca="1">IFERROR(IF(M$3="","",(IF($B$3="On",IF(N$3="",AVERAGE(Data_Initial!L115:M115),AVERAGE(Data_Initial!L115:N115)),Data_Initial!M115))),"")</f>
        <v>-3.3851633144202737</v>
      </c>
      <c r="N115">
        <f ca="1">IFERROR(IF(N$3="","",(IF($B$3="On",IF(O$3="",AVERAGE(Data_Initial!M115:N115),AVERAGE(Data_Initial!M115:O115)),Data_Initial!N115))),"")</f>
        <v>-2.794018977343057</v>
      </c>
      <c r="O115">
        <f ca="1">IFERROR(IF(O$3="","",(IF($B$3="On",IF(P$3="",AVERAGE(Data_Initial!N115:O115),AVERAGE(Data_Initial!N115:P115)),Data_Initial!O115))),"")</f>
        <v>-3.4409310515131133</v>
      </c>
      <c r="P115">
        <f ca="1">IFERROR(IF(P$3="","",(IF($B$3="On",IF(Q$3="",AVERAGE(Data_Initial!O115:P115),AVERAGE(Data_Initial!O115:Q115)),Data_Initial!P115))),"")</f>
        <v>-5.4260006104109371</v>
      </c>
      <c r="Q115">
        <f ca="1">IFERROR(IF(Q$3="","",(IF($B$3="On",IF(R$3="",AVERAGE(Data_Initial!P115:Q115),AVERAGE(Data_Initial!P115:R115)),Data_Initial!Q115))),"")</f>
        <v>-5.9607269894904675</v>
      </c>
      <c r="R115">
        <f ca="1">IFERROR(IF(R$3="","",(IF($B$3="On",IF(S$3="",AVERAGE(Data_Initial!Q115:R115),AVERAGE(Data_Initial!Q115:S115)),Data_Initial!R115))),"")</f>
        <v>-5.1352563768949331</v>
      </c>
      <c r="S115">
        <f ca="1">IFERROR(IF(S$3="","",(IF($B$3="On",IF(T$3="",AVERAGE(Data_Initial!R115:S115),AVERAGE(Data_Initial!R115:T115)),Data_Initial!S115))),"")</f>
        <v>-6.1928172146511642</v>
      </c>
      <c r="T115">
        <f ca="1">IFERROR(IF(T$3="","",(IF($B$3="On",IF(U$3="",AVERAGE(Data_Initial!S115:T115),AVERAGE(Data_Initial!S115:U115)),Data_Initial!T115))),"")</f>
        <v>-5.6077507593883373</v>
      </c>
      <c r="U115">
        <f ca="1">IFERROR(IF(U$3="","",(IF($B$3="On",IF(V$3="",AVERAGE(Data_Initial!T115:U115),AVERAGE(Data_Initial!T115:V115)),Data_Initial!U115))),"")</f>
        <v>-4.3501184327274167</v>
      </c>
      <c r="V115">
        <f ca="1">IFERROR(IF(V$3="","",(IF($B$3="On",IF(W$3="",AVERAGE(Data_Initial!U115:V115),AVERAGE(Data_Initial!U115:W115)),Data_Initial!V115))),"")</f>
        <v>-2.9767223137329601</v>
      </c>
      <c r="W115">
        <f ca="1">IFERROR(IF(W$3="","",(IF($B$3="On",IF(X$3="",AVERAGE(Data_Initial!V115:W115),AVERAGE(Data_Initial!V115:X115)),Data_Initial!W115))),"")</f>
        <v>-1.8702154609917068</v>
      </c>
      <c r="X115">
        <f ca="1">IFERROR(IF(X$3="","",(IF($B$3="On",IF(Y$3="",AVERAGE(Data_Initial!W115:X115),AVERAGE(Data_Initial!W115:Y115)),Data_Initial!X115))),"")</f>
        <v>2.4910646525769633</v>
      </c>
      <c r="Y115">
        <f ca="1">IFERROR(IF(Y$3="","",(IF($B$3="On",IF(Z$3="",AVERAGE(Data_Initial!X115:Y115),AVERAGE(Data_Initial!X115:Z115)),Data_Initial!Y115))),"")</f>
        <v>11.337993545565624</v>
      </c>
      <c r="Z115">
        <f ca="1">IFERROR(IF(Z$3="","",(IF($B$3="On",IF(AA$3="",AVERAGE(Data_Initial!Y115:Z115),AVERAGE(Data_Initial!Y115:AA115)),Data_Initial!Z115))),"")</f>
        <v>27.931873882422803</v>
      </c>
      <c r="AA115">
        <f ca="1">IFERROR(IF(AA$3="","",(IF($B$3="On",IF(AB$3="",AVERAGE(Data_Initial!Z115:AA115),AVERAGE(Data_Initial!Z115:AB115)),Data_Initial!AA115))),"")</f>
        <v>57.393357597543059</v>
      </c>
      <c r="AB115">
        <f ca="1">IFERROR(IF(AB$3="","",(IF($B$3="On",IF(AC$3="",AVERAGE(Data_Initial!AA115:AB115),AVERAGE(Data_Initial!AA115:AC115)),Data_Initial!AB115))),"")</f>
        <v>116.85148401211173</v>
      </c>
      <c r="AC115">
        <f ca="1">IFERROR(IF(AC$3="","",(IF($B$3="On",IF(AD$3="",AVERAGE(Data_Initial!AB115:AC115),AVERAGE(Data_Initial!AB115:AD115)),Data_Initial!AC115))),"")</f>
        <v>224.23793830906115</v>
      </c>
      <c r="AD115">
        <f ca="1">IFERROR(IF(AD$3="","",(IF($B$3="On",IF(AE$3="",AVERAGE(Data_Initial!AC115:AD115),AVERAGE(Data_Initial!AC115:AE115)),Data_Initial!AD115))),"")</f>
        <v>416.56116232631001</v>
      </c>
      <c r="AE115">
        <f ca="1">IFERROR(IF(AE$3="","",(IF($B$3="On",IF(AF$3="",AVERAGE(Data_Initial!AD115:AE115),AVERAGE(Data_Initial!AD115:AF115)),Data_Initial!AE115))),"")</f>
        <v>730.33558046184169</v>
      </c>
      <c r="AF115">
        <f ca="1">IFERROR(IF(AF$3="","",(IF($B$3="On",IF(AG$3="",AVERAGE(Data_Initial!AE115:AF115),AVERAGE(Data_Initial!AE115:AG115)),Data_Initial!AF115))),"")</f>
        <v>1192.259483904247</v>
      </c>
      <c r="AG115">
        <f ca="1">IFERROR(IF(AG$3="","",(IF($B$3="On",IF(AH$3="",AVERAGE(Data_Initial!AF115:AG115),AVERAGE(Data_Initial!AF115:AH115)),Data_Initial!AG115))),"")</f>
        <v>1752.7385737965033</v>
      </c>
      <c r="AH115">
        <f ca="1">IFERROR(IF(AH$3="","",(IF($B$3="On",IF(AI$3="",AVERAGE(Data_Initial!AG115:AH115),AVERAGE(Data_Initial!AG115:AI115)),Data_Initial!AH115))),"")</f>
        <v>2324.8025458839402</v>
      </c>
      <c r="AI115">
        <f ca="1">IFERROR(IF(AI$3="","",(IF($B$3="On",IF(AJ$3="",AVERAGE(Data_Initial!AH115:AI115),AVERAGE(Data_Initial!AH115:AJ115)),Data_Initial!AI115))),"")</f>
        <v>2808.5750772100469</v>
      </c>
      <c r="AJ115">
        <f ca="1">IFERROR(IF(AJ$3="","",(IF($B$3="On",IF(AK$3="",AVERAGE(Data_Initial!AI115:AJ115),AVERAGE(Data_Initial!AI115:AK115)),Data_Initial!AJ115))),"")</f>
        <v>3166.5821284520266</v>
      </c>
      <c r="AK115">
        <f ca="1">IFERROR(IF(AK$3="","",(IF($B$3="On",IF(AL$3="",AVERAGE(Data_Initial!AJ115:AK115),AVERAGE(Data_Initial!AJ115:AL115)),Data_Initial!AK115))),"")</f>
        <v>3401.7367290361835</v>
      </c>
      <c r="AL115">
        <f ca="1">IFERROR(IF(AL$3="","",(IF($B$3="On",IF(AM$3="",AVERAGE(Data_Initial!AK115:AL115),AVERAGE(Data_Initial!AK115:AM115)),Data_Initial!AL115))),"")</f>
        <v>3546.969549687863</v>
      </c>
      <c r="AM115">
        <f ca="1">IFERROR(IF(AM$3="","",(IF($B$3="On",IF(AN$3="",AVERAGE(Data_Initial!AL115:AM115),AVERAGE(Data_Initial!AL115:AN115)),Data_Initial!AM115))),"")</f>
        <v>3635.7979380828733</v>
      </c>
      <c r="AN115">
        <f ca="1">IFERROR(IF(AN$3="","",(IF($B$3="On",IF(AO$3="",AVERAGE(Data_Initial!AM115:AN115),AVERAGE(Data_Initial!AM115:AO115)),Data_Initial!AN115))),"")</f>
        <v>3692.4799865402397</v>
      </c>
      <c r="AO115">
        <f ca="1">IFERROR(IF(AO$3="","",(IF($B$3="On",IF(AP$3="",AVERAGE(Data_Initial!AN115:AO115),AVERAGE(Data_Initial!AN115:AP115)),Data_Initial!AO115))),"")</f>
        <v>3731.1381193097368</v>
      </c>
      <c r="AP115">
        <f ca="1">IFERROR(IF(AP$3="","",(IF($B$3="On",IF(AQ$3="",AVERAGE(Data_Initial!AO115:AP115),AVERAGE(Data_Initial!AO115:AQ115)),Data_Initial!AP115))),"")</f>
        <v>3747.6599357106752</v>
      </c>
      <c r="AQ115" t="str">
        <f>IFERROR(IF(AQ$3="","",(IF($B$3="On",IF(AR$3="",AVERAGE(Data_Initial!AP115:AQ115),AVERAGE(Data_Initial!AP115:AR115)),Data_Initial!AQ115))),"")</f>
        <v/>
      </c>
      <c r="AR115" t="str">
        <f>IFERROR(IF(AR$3="","",(IF($B$3="On",IF(AS$3="",AVERAGE(Data_Initial!AQ115:AR115),AVERAGE(Data_Initial!AQ115:AS115)),Data_Initial!AR115))),"")</f>
        <v/>
      </c>
      <c r="AS115" t="str">
        <f>IFERROR(IF(AS$3="","",(IF($B$3="On",IF(AT$3="",AVERAGE(Data_Initial!AR115:AS115),AVERAGE(Data_Initial!AR115:AT115)),Data_Initial!AS115))),"")</f>
        <v/>
      </c>
      <c r="AT115" t="str">
        <f>IFERROR(IF(AT$3="","",(IF($B$3="On",IF(AU$3="",AVERAGE(Data_Initial!AS115:AT115),AVERAGE(Data_Initial!AS115:AU115)),Data_Initial!AT115))),"")</f>
        <v/>
      </c>
      <c r="AU115" t="str">
        <f>IFERROR(IF(AU$3="","",(IF($B$3="On",IF(AV$3="",AVERAGE(Data_Initial!AT115:AU115),AVERAGE(Data_Initial!AT115:AV115)),Data_Initial!AU115))),"")</f>
        <v/>
      </c>
      <c r="AV115" t="str">
        <f>IFERROR(IF(AV$3="","",(IF($B$3="On",IF(AW$3="",AVERAGE(Data_Initial!AU115:AV115),AVERAGE(Data_Initial!AU115:AW115)),Data_Initial!AV115))),"")</f>
        <v/>
      </c>
      <c r="AW115" t="str">
        <f>IFERROR(IF(AW$3="","",(IF($B$3="On",IF(AX$3="",AVERAGE(Data_Initial!AV115:AW115),AVERAGE(Data_Initial!AV115:AX115)),Data_Initial!AW115))),"")</f>
        <v/>
      </c>
      <c r="AX115" t="str">
        <f>IFERROR(IF(AX$3="","",(IF($B$3="On",IF(AY$3="",AVERAGE(Data_Initial!AW115:AX115),AVERAGE(Data_Initial!AW115:AY115)),Data_Initial!AX115))),"")</f>
        <v/>
      </c>
      <c r="AY115" t="str">
        <f>IFERROR(IF(AY$3="","",(IF($B$3="On",IF(AZ$3="",AVERAGE(Data_Initial!AX115:AY115),AVERAGE(Data_Initial!AX115:AZ115)),Data_Initial!AY115))),"")</f>
        <v/>
      </c>
      <c r="AZ115" t="str">
        <f>IFERROR(IF(AZ$3="","",(IF($B$3="On",IF(BA$3="",AVERAGE(Data_Initial!AY115:AZ115),AVERAGE(Data_Initial!AY115:BA115)),Data_Initial!AZ115))),"")</f>
        <v/>
      </c>
    </row>
    <row r="116" spans="1:52" x14ac:dyDescent="0.25">
      <c r="A116" s="79">
        <f ca="1">Data_Initial!A116</f>
        <v>2</v>
      </c>
      <c r="B116" s="79" t="str">
        <f ca="1">Data_Initial!B116</f>
        <v>A6</v>
      </c>
      <c r="C116">
        <f ca="1">IFERROR(IF($B$3="On",AVERAGE(Data_Initial!C116:D116),Data_Initial!C116),"")</f>
        <v>13.6574459060182</v>
      </c>
      <c r="D116">
        <f ca="1">IFERROR(IF(D$3="","",(IF($B$3="On",IF(E$3="",AVERAGE(Data_Initial!C116:D116),AVERAGE(Data_Initial!C116:E116)),Data_Initial!D116))),"")</f>
        <v>11.948701601584609</v>
      </c>
      <c r="E116">
        <f ca="1">IFERROR(IF(E$3="","",(IF($B$3="On",IF(F$3="",AVERAGE(Data_Initial!D116:E116),AVERAGE(Data_Initial!D116:F116)),Data_Initial!E116))),"")</f>
        <v>9.4262610015695589</v>
      </c>
      <c r="F116">
        <f ca="1">IFERROR(IF(F$3="","",(IF($B$3="On",IF(G$3="",AVERAGE(Data_Initial!E116:F116),AVERAGE(Data_Initial!E116:G116)),Data_Initial!F116))),"")</f>
        <v>5.6856686212768208</v>
      </c>
      <c r="G116">
        <f ca="1">IFERROR(IF(G$3="","",(IF($B$3="On",IF(H$3="",AVERAGE(Data_Initial!F116:G116),AVERAGE(Data_Initial!F116:H116)),Data_Initial!G116))),"")</f>
        <v>2.7013138768722165</v>
      </c>
      <c r="H116">
        <f ca="1">IFERROR(IF(H$3="","",(IF($B$3="On",IF(I$3="",AVERAGE(Data_Initial!G116:H116),AVERAGE(Data_Initial!G116:I116)),Data_Initial!H116))),"")</f>
        <v>2.6245678787631732</v>
      </c>
      <c r="I116">
        <f ca="1">IFERROR(IF(I$3="","",(IF($B$3="On",IF(J$3="",AVERAGE(Data_Initial!H116:I116),AVERAGE(Data_Initial!H116:J116)),Data_Initial!I116))),"")</f>
        <v>1.1829007331819696</v>
      </c>
      <c r="J116">
        <f ca="1">IFERROR(IF(J$3="","",(IF($B$3="On",IF(K$3="",AVERAGE(Data_Initial!I116:J116),AVERAGE(Data_Initial!I116:K116)),Data_Initial!J116))),"")</f>
        <v>-0.23842000898200025</v>
      </c>
      <c r="K116">
        <f ca="1">IFERROR(IF(K$3="","",(IF($B$3="On",IF(L$3="",AVERAGE(Data_Initial!J116:K116),AVERAGE(Data_Initial!J116:L116)),Data_Initial!K116))),"")</f>
        <v>-2.4434700864849201</v>
      </c>
      <c r="L116">
        <f ca="1">IFERROR(IF(L$3="","",(IF($B$3="On",IF(M$3="",AVERAGE(Data_Initial!K116:L116),AVERAGE(Data_Initial!K116:M116)),Data_Initial!L116))),"")</f>
        <v>-3.1302109155911531</v>
      </c>
      <c r="M116">
        <f ca="1">IFERROR(IF(M$3="","",(IF($B$3="On",IF(N$3="",AVERAGE(Data_Initial!L116:M116),AVERAGE(Data_Initial!L116:N116)),Data_Initial!M116))),"")</f>
        <v>-2.2377696273718666</v>
      </c>
      <c r="N116">
        <f ca="1">IFERROR(IF(N$3="","",(IF($B$3="On",IF(O$3="",AVERAGE(Data_Initial!M116:N116),AVERAGE(Data_Initial!M116:O116)),Data_Initial!N116))),"")</f>
        <v>-4.0278706419518766</v>
      </c>
      <c r="O116">
        <f ca="1">IFERROR(IF(O$3="","",(IF($B$3="On",IF(P$3="",AVERAGE(Data_Initial!N116:O116),AVERAGE(Data_Initial!N116:P116)),Data_Initial!O116))),"")</f>
        <v>-4.5304309756826733</v>
      </c>
      <c r="P116">
        <f ca="1">IFERROR(IF(P$3="","",(IF($B$3="On",IF(Q$3="",AVERAGE(Data_Initial!O116:P116),AVERAGE(Data_Initial!O116:Q116)),Data_Initial!P116))),"")</f>
        <v>-5.627241442616346</v>
      </c>
      <c r="Q116">
        <f ca="1">IFERROR(IF(Q$3="","",(IF($B$3="On",IF(R$3="",AVERAGE(Data_Initial!P116:Q116),AVERAGE(Data_Initial!P116:R116)),Data_Initial!Q116))),"")</f>
        <v>-6.7402896405704569</v>
      </c>
      <c r="R116">
        <f ca="1">IFERROR(IF(R$3="","",(IF($B$3="On",IF(S$3="",AVERAGE(Data_Initial!Q116:R116),AVERAGE(Data_Initial!Q116:S116)),Data_Initial!R116))),"")</f>
        <v>-5.6112163103727335</v>
      </c>
      <c r="S116">
        <f ca="1">IFERROR(IF(S$3="","",(IF($B$3="On",IF(T$3="",AVERAGE(Data_Initial!R116:S116),AVERAGE(Data_Initial!R116:T116)),Data_Initial!S116))),"")</f>
        <v>-3.6490226120664979</v>
      </c>
      <c r="T116">
        <f ca="1">IFERROR(IF(T$3="","",(IF($B$3="On",IF(U$3="",AVERAGE(Data_Initial!S116:T116),AVERAGE(Data_Initial!S116:U116)),Data_Initial!T116))),"")</f>
        <v>1.875039137437702</v>
      </c>
      <c r="U116">
        <f ca="1">IFERROR(IF(U$3="","",(IF($B$3="On",IF(V$3="",AVERAGE(Data_Initial!T116:U116),AVERAGE(Data_Initial!T116:V116)),Data_Initial!U116))),"")</f>
        <v>9.2977243396846188</v>
      </c>
      <c r="V116">
        <f ca="1">IFERROR(IF(V$3="","",(IF($B$3="On",IF(W$3="",AVERAGE(Data_Initial!U116:V116),AVERAGE(Data_Initial!U116:W116)),Data_Initial!V116))),"")</f>
        <v>24.99010911240627</v>
      </c>
      <c r="W116">
        <f ca="1">IFERROR(IF(W$3="","",(IF($B$3="On",IF(X$3="",AVERAGE(Data_Initial!V116:W116),AVERAGE(Data_Initial!V116:X116)),Data_Initial!W116))),"")</f>
        <v>55.708459772703463</v>
      </c>
      <c r="X116">
        <f ca="1">IFERROR(IF(X$3="","",(IF($B$3="On",IF(Y$3="",AVERAGE(Data_Initial!W116:X116),AVERAGE(Data_Initial!W116:Y116)),Data_Initial!X116))),"")</f>
        <v>110.72079008260125</v>
      </c>
      <c r="Y116">
        <f ca="1">IFERROR(IF(Y$3="","",(IF($B$3="On",IF(Z$3="",AVERAGE(Data_Initial!X116:Y116),AVERAGE(Data_Initial!X116:Z116)),Data_Initial!Y116))),"")</f>
        <v>210.94055978329754</v>
      </c>
      <c r="Z116">
        <f ca="1">IFERROR(IF(Z$3="","",(IF($B$3="On",IF(AA$3="",AVERAGE(Data_Initial!Y116:Z116),AVERAGE(Data_Initial!Y116:AA116)),Data_Initial!Z116))),"")</f>
        <v>382.25132595700467</v>
      </c>
      <c r="AA116">
        <f ca="1">IFERROR(IF(AA$3="","",(IF($B$3="On",IF(AB$3="",AVERAGE(Data_Initial!Z116:AA116),AVERAGE(Data_Initial!Z116:AB116)),Data_Initial!AA116))),"")</f>
        <v>652.98278242456433</v>
      </c>
      <c r="AB116">
        <f ca="1">IFERROR(IF(AB$3="","",(IF($B$3="On",IF(AC$3="",AVERAGE(Data_Initial!AA116:AB116),AVERAGE(Data_Initial!AA116:AC116)),Data_Initial!AB116))),"")</f>
        <v>1045.6892452069139</v>
      </c>
      <c r="AC116">
        <f ca="1">IFERROR(IF(AC$3="","",(IF($B$3="On",IF(AD$3="",AVERAGE(Data_Initial!AB116:AC116),AVERAGE(Data_Initial!AB116:AD116)),Data_Initial!AC116))),"")</f>
        <v>1530.3360093958247</v>
      </c>
      <c r="AD116">
        <f ca="1">IFERROR(IF(AD$3="","",(IF($B$3="On",IF(AE$3="",AVERAGE(Data_Initial!AC116:AD116),AVERAGE(Data_Initial!AC116:AE116)),Data_Initial!AD116))),"")</f>
        <v>2037.8023895750266</v>
      </c>
      <c r="AE116">
        <f ca="1">IFERROR(IF(AE$3="","",(IF($B$3="On",IF(AF$3="",AVERAGE(Data_Initial!AD116:AE116),AVERAGE(Data_Initial!AD116:AF116)),Data_Initial!AE116))),"")</f>
        <v>2477.5550900637868</v>
      </c>
      <c r="AF116">
        <f ca="1">IFERROR(IF(AF$3="","",(IF($B$3="On",IF(AG$3="",AVERAGE(Data_Initial!AE116:AF116),AVERAGE(Data_Initial!AE116:AG116)),Data_Initial!AF116))),"")</f>
        <v>2804.47555686331</v>
      </c>
      <c r="AG116">
        <f ca="1">IFERROR(IF(AG$3="","",(IF($B$3="On",IF(AH$3="",AVERAGE(Data_Initial!AF116:AG116),AVERAGE(Data_Initial!AF116:AH116)),Data_Initial!AG116))),"")</f>
        <v>3019.7101158946439</v>
      </c>
      <c r="AH116">
        <f ca="1">IFERROR(IF(AH$3="","",(IF($B$3="On",IF(AI$3="",AVERAGE(Data_Initial!AG116:AH116),AVERAGE(Data_Initial!AG116:AI116)),Data_Initial!AH116))),"")</f>
        <v>3152.540041799823</v>
      </c>
      <c r="AI116">
        <f ca="1">IFERROR(IF(AI$3="","",(IF($B$3="On",IF(AJ$3="",AVERAGE(Data_Initial!AH116:AI116),AVERAGE(Data_Initial!AH116:AJ116)),Data_Initial!AI116))),"")</f>
        <v>3235.4764311194799</v>
      </c>
      <c r="AJ116">
        <f ca="1">IFERROR(IF(AJ$3="","",(IF($B$3="On",IF(AK$3="",AVERAGE(Data_Initial!AI116:AJ116),AVERAGE(Data_Initial!AI116:AK116)),Data_Initial!AJ116))),"")</f>
        <v>3294.80371573819</v>
      </c>
      <c r="AK116">
        <f ca="1">IFERROR(IF(AK$3="","",(IF($B$3="On",IF(AL$3="",AVERAGE(Data_Initial!AJ116:AK116),AVERAGE(Data_Initial!AJ116:AL116)),Data_Initial!AK116))),"")</f>
        <v>3339.6572326162336</v>
      </c>
      <c r="AL116">
        <f ca="1">IFERROR(IF(AL$3="","",(IF($B$3="On",IF(AM$3="",AVERAGE(Data_Initial!AK116:AL116),AVERAGE(Data_Initial!AK116:AM116)),Data_Initial!AL116))),"")</f>
        <v>3378.7628990060134</v>
      </c>
      <c r="AM116">
        <f ca="1">IFERROR(IF(AM$3="","",(IF($B$3="On",IF(AN$3="",AVERAGE(Data_Initial!AL116:AM116),AVERAGE(Data_Initial!AL116:AN116)),Data_Initial!AM116))),"")</f>
        <v>3408.4199851676462</v>
      </c>
      <c r="AN116">
        <f ca="1">IFERROR(IF(AN$3="","",(IF($B$3="On",IF(AO$3="",AVERAGE(Data_Initial!AM116:AN116),AVERAGE(Data_Initial!AM116:AO116)),Data_Initial!AN116))),"")</f>
        <v>3433.6065968942603</v>
      </c>
      <c r="AO116">
        <f ca="1">IFERROR(IF(AO$3="","",(IF($B$3="On",IF(AP$3="",AVERAGE(Data_Initial!AN116:AO116),AVERAGE(Data_Initial!AN116:AP116)),Data_Initial!AO116))),"")</f>
        <v>3453.8299087385399</v>
      </c>
      <c r="AP116">
        <f ca="1">IFERROR(IF(AP$3="","",(IF($B$3="On",IF(AQ$3="",AVERAGE(Data_Initial!AO116:AP116),AVERAGE(Data_Initial!AO116:AQ116)),Data_Initial!AP116))),"")</f>
        <v>3464.1533193680698</v>
      </c>
      <c r="AQ116" t="str">
        <f>IFERROR(IF(AQ$3="","",(IF($B$3="On",IF(AR$3="",AVERAGE(Data_Initial!AP116:AQ116),AVERAGE(Data_Initial!AP116:AR116)),Data_Initial!AQ116))),"")</f>
        <v/>
      </c>
      <c r="AR116" t="str">
        <f>IFERROR(IF(AR$3="","",(IF($B$3="On",IF(AS$3="",AVERAGE(Data_Initial!AQ116:AR116),AVERAGE(Data_Initial!AQ116:AS116)),Data_Initial!AR116))),"")</f>
        <v/>
      </c>
      <c r="AS116" t="str">
        <f>IFERROR(IF(AS$3="","",(IF($B$3="On",IF(AT$3="",AVERAGE(Data_Initial!AR116:AS116),AVERAGE(Data_Initial!AR116:AT116)),Data_Initial!AS116))),"")</f>
        <v/>
      </c>
      <c r="AT116" t="str">
        <f>IFERROR(IF(AT$3="","",(IF($B$3="On",IF(AU$3="",AVERAGE(Data_Initial!AS116:AT116),AVERAGE(Data_Initial!AS116:AU116)),Data_Initial!AT116))),"")</f>
        <v/>
      </c>
      <c r="AU116" t="str">
        <f>IFERROR(IF(AU$3="","",(IF($B$3="On",IF(AV$3="",AVERAGE(Data_Initial!AT116:AU116),AVERAGE(Data_Initial!AT116:AV116)),Data_Initial!AU116))),"")</f>
        <v/>
      </c>
      <c r="AV116" t="str">
        <f>IFERROR(IF(AV$3="","",(IF($B$3="On",IF(AW$3="",AVERAGE(Data_Initial!AU116:AV116),AVERAGE(Data_Initial!AU116:AW116)),Data_Initial!AV116))),"")</f>
        <v/>
      </c>
      <c r="AW116" t="str">
        <f>IFERROR(IF(AW$3="","",(IF($B$3="On",IF(AX$3="",AVERAGE(Data_Initial!AV116:AW116),AVERAGE(Data_Initial!AV116:AX116)),Data_Initial!AW116))),"")</f>
        <v/>
      </c>
      <c r="AX116" t="str">
        <f>IFERROR(IF(AX$3="","",(IF($B$3="On",IF(AY$3="",AVERAGE(Data_Initial!AW116:AX116),AVERAGE(Data_Initial!AW116:AY116)),Data_Initial!AX116))),"")</f>
        <v/>
      </c>
      <c r="AY116" t="str">
        <f>IFERROR(IF(AY$3="","",(IF($B$3="On",IF(AZ$3="",AVERAGE(Data_Initial!AX116:AY116),AVERAGE(Data_Initial!AX116:AZ116)),Data_Initial!AY116))),"")</f>
        <v/>
      </c>
      <c r="AZ116" t="str">
        <f>IFERROR(IF(AZ$3="","",(IF($B$3="On",IF(BA$3="",AVERAGE(Data_Initial!AY116:AZ116),AVERAGE(Data_Initial!AY116:BA116)),Data_Initial!AZ116))),"")</f>
        <v/>
      </c>
    </row>
    <row r="117" spans="1:52" x14ac:dyDescent="0.25">
      <c r="A117" s="79">
        <f ca="1">Data_Initial!A117</f>
        <v>2</v>
      </c>
      <c r="B117" s="79" t="str">
        <f ca="1">Data_Initial!B117</f>
        <v>B6</v>
      </c>
      <c r="C117">
        <f ca="1">IFERROR(IF($B$3="On",AVERAGE(Data_Initial!C117:D117),Data_Initial!C117),"")</f>
        <v>0.59408755046706752</v>
      </c>
      <c r="D117">
        <f ca="1">IFERROR(IF(D$3="","",(IF($B$3="On",IF(E$3="",AVERAGE(Data_Initial!C117:D117),AVERAGE(Data_Initial!C117:E117)),Data_Initial!D117))),"")</f>
        <v>2.468273563676425</v>
      </c>
      <c r="E117">
        <f ca="1">IFERROR(IF(E$3="","",(IF($B$3="On",IF(F$3="",AVERAGE(Data_Initial!D117:E117),AVERAGE(Data_Initial!D117:F117)),Data_Initial!E117))),"")</f>
        <v>2.8245989232799129</v>
      </c>
      <c r="F117">
        <f ca="1">IFERROR(IF(F$3="","",(IF($B$3="On",IF(G$3="",AVERAGE(Data_Initial!E117:F117),AVERAGE(Data_Initial!E117:G117)),Data_Initial!F117))),"")</f>
        <v>3.0808112456929835</v>
      </c>
      <c r="G117">
        <f ca="1">IFERROR(IF(G$3="","",(IF($B$3="On",IF(H$3="",AVERAGE(Data_Initial!F117:G117),AVERAGE(Data_Initial!F117:H117)),Data_Initial!G117))),"")</f>
        <v>1.3171631899291838</v>
      </c>
      <c r="H117">
        <f ca="1">IFERROR(IF(H$3="","",(IF($B$3="On",IF(I$3="",AVERAGE(Data_Initial!G117:H117),AVERAGE(Data_Initial!G117:I117)),Data_Initial!H117))),"")</f>
        <v>0.47374196393305373</v>
      </c>
      <c r="I117">
        <f ca="1">IFERROR(IF(I$3="","",(IF($B$3="On",IF(J$3="",AVERAGE(Data_Initial!H117:I117),AVERAGE(Data_Initial!H117:J117)),Data_Initial!I117))),"")</f>
        <v>-1.0038156773710698</v>
      </c>
      <c r="J117">
        <f ca="1">IFERROR(IF(J$3="","",(IF($B$3="On",IF(K$3="",AVERAGE(Data_Initial!I117:J117),AVERAGE(Data_Initial!I117:K117)),Data_Initial!J117))),"")</f>
        <v>-2.2404379735268467</v>
      </c>
      <c r="K117">
        <f ca="1">IFERROR(IF(K$3="","",(IF($B$3="On",IF(L$3="",AVERAGE(Data_Initial!J117:K117),AVERAGE(Data_Initial!J117:L117)),Data_Initial!K117))),"")</f>
        <v>-1.8037931963218987</v>
      </c>
      <c r="L117">
        <f ca="1">IFERROR(IF(L$3="","",(IF($B$3="On",IF(M$3="",AVERAGE(Data_Initial!K117:L117),AVERAGE(Data_Initial!K117:M117)),Data_Initial!L117))),"")</f>
        <v>-2.702211750439345</v>
      </c>
      <c r="M117">
        <f ca="1">IFERROR(IF(M$3="","",(IF($B$3="On",IF(N$3="",AVERAGE(Data_Initial!L117:M117),AVERAGE(Data_Initial!L117:N117)),Data_Initial!M117))),"")</f>
        <v>-3.1350415780351191</v>
      </c>
      <c r="N117">
        <f ca="1">IFERROR(IF(N$3="","",(IF($B$3="On",IF(O$3="",AVERAGE(Data_Initial!M117:N117),AVERAGE(Data_Initial!M117:O117)),Data_Initial!N117))),"")</f>
        <v>-4.5981121443201136</v>
      </c>
      <c r="O117">
        <f ca="1">IFERROR(IF(O$3="","",(IF($B$3="On",IF(P$3="",AVERAGE(Data_Initial!N117:O117),AVERAGE(Data_Initial!N117:P117)),Data_Initial!O117))),"")</f>
        <v>-3.763698894154007</v>
      </c>
      <c r="P117">
        <f ca="1">IFERROR(IF(P$3="","",(IF($B$3="On",IF(Q$3="",AVERAGE(Data_Initial!O117:P117),AVERAGE(Data_Initial!O117:Q117)),Data_Initial!P117))),"")</f>
        <v>-4.2530776216311432</v>
      </c>
      <c r="Q117">
        <f ca="1">IFERROR(IF(Q$3="","",(IF($B$3="On",IF(R$3="",AVERAGE(Data_Initial!P117:Q117),AVERAGE(Data_Initial!P117:R117)),Data_Initial!Q117))),"")</f>
        <v>-3.1354748134775368</v>
      </c>
      <c r="R117">
        <f ca="1">IFERROR(IF(R$3="","",(IF($B$3="On",IF(S$3="",AVERAGE(Data_Initial!Q117:R117),AVERAGE(Data_Initial!Q117:S117)),Data_Initial!R117))),"")</f>
        <v>-2.4583257445806361</v>
      </c>
      <c r="S117">
        <f ca="1">IFERROR(IF(S$3="","",(IF($B$3="On",IF(T$3="",AVERAGE(Data_Initial!R117:S117),AVERAGE(Data_Initial!R117:T117)),Data_Initial!S117))),"")</f>
        <v>0.89971679493813383</v>
      </c>
      <c r="T117">
        <f ca="1">IFERROR(IF(T$3="","",(IF($B$3="On",IF(U$3="",AVERAGE(Data_Initial!S117:T117),AVERAGE(Data_Initial!S117:U117)),Data_Initial!T117))),"")</f>
        <v>4.4877784324674712</v>
      </c>
      <c r="U117">
        <f ca="1">IFERROR(IF(U$3="","",(IF($B$3="On",IF(V$3="",AVERAGE(Data_Initial!T117:U117),AVERAGE(Data_Initial!T117:V117)),Data_Initial!U117))),"")</f>
        <v>15.759970207601938</v>
      </c>
      <c r="V117">
        <f ca="1">IFERROR(IF(V$3="","",(IF($B$3="On",IF(W$3="",AVERAGE(Data_Initial!U117:V117),AVERAGE(Data_Initial!U117:W117)),Data_Initial!V117))),"")</f>
        <v>35.719126609460844</v>
      </c>
      <c r="W117">
        <f ca="1">IFERROR(IF(W$3="","",(IF($B$3="On",IF(X$3="",AVERAGE(Data_Initial!V117:W117),AVERAGE(Data_Initial!V117:X117)),Data_Initial!W117))),"")</f>
        <v>71.80599555192083</v>
      </c>
      <c r="X117">
        <f ca="1">IFERROR(IF(X$3="","",(IF($B$3="On",IF(Y$3="",AVERAGE(Data_Initial!W117:X117),AVERAGE(Data_Initial!W117:Y117)),Data_Initial!X117))),"")</f>
        <v>133.52514852743423</v>
      </c>
      <c r="Y117">
        <f ca="1">IFERROR(IF(Y$3="","",(IF($B$3="On",IF(Z$3="",AVERAGE(Data_Initial!X117:Y117),AVERAGE(Data_Initial!X117:Z117)),Data_Initial!Y117))),"")</f>
        <v>236.67880908975599</v>
      </c>
      <c r="Z117">
        <f ca="1">IFERROR(IF(Z$3="","",(IF($B$3="On",IF(AA$3="",AVERAGE(Data_Initial!Y117:Z117),AVERAGE(Data_Initial!Y117:AA117)),Data_Initial!Z117))),"")</f>
        <v>390.84135397769796</v>
      </c>
      <c r="AA117">
        <f ca="1">IFERROR(IF(AA$3="","",(IF($B$3="On",IF(AB$3="",AVERAGE(Data_Initial!Z117:AA117),AVERAGE(Data_Initial!Z117:AB117)),Data_Initial!AA117))),"")</f>
        <v>590.50384523919899</v>
      </c>
      <c r="AB117">
        <f ca="1">IFERROR(IF(AB$3="","",(IF($B$3="On",IF(AC$3="",AVERAGE(Data_Initial!AA117:AB117),AVERAGE(Data_Initial!AA117:AC117)),Data_Initial!AB117))),"")</f>
        <v>810.91681040145374</v>
      </c>
      <c r="AC117">
        <f ca="1">IFERROR(IF(AC$3="","",(IF($B$3="On",IF(AD$3="",AVERAGE(Data_Initial!AB117:AC117),AVERAGE(Data_Initial!AB117:AD117)),Data_Initial!AC117))),"")</f>
        <v>1013.1167409178564</v>
      </c>
      <c r="AD117">
        <f ca="1">IFERROR(IF(AD$3="","",(IF($B$3="On",IF(AE$3="",AVERAGE(Data_Initial!AC117:AD117),AVERAGE(Data_Initial!AC117:AE117)),Data_Initial!AD117))),"")</f>
        <v>1165.1915989622601</v>
      </c>
      <c r="AE117">
        <f ca="1">IFERROR(IF(AE$3="","",(IF($B$3="On",IF(AF$3="",AVERAGE(Data_Initial!AD117:AE117),AVERAGE(Data_Initial!AD117:AF117)),Data_Initial!AE117))),"")</f>
        <v>1265.7138513397902</v>
      </c>
      <c r="AF117">
        <f ca="1">IFERROR(IF(AF$3="","",(IF($B$3="On",IF(AG$3="",AVERAGE(Data_Initial!AE117:AF117),AVERAGE(Data_Initial!AE117:AG117)),Data_Initial!AF117))),"")</f>
        <v>1328.02994192546</v>
      </c>
      <c r="AG117">
        <f ca="1">IFERROR(IF(AG$3="","",(IF($B$3="On",IF(AH$3="",AVERAGE(Data_Initial!AF117:AG117),AVERAGE(Data_Initial!AF117:AH117)),Data_Initial!AG117))),"")</f>
        <v>1370.3738769123102</v>
      </c>
      <c r="AH117">
        <f ca="1">IFERROR(IF(AH$3="","",(IF($B$3="On",IF(AI$3="",AVERAGE(Data_Initial!AG117:AH117),AVERAGE(Data_Initial!AG117:AI117)),Data_Initial!AH117))),"")</f>
        <v>1399.0631721554566</v>
      </c>
      <c r="AI117">
        <f ca="1">IFERROR(IF(AI$3="","",(IF($B$3="On",IF(AJ$3="",AVERAGE(Data_Initial!AH117:AI117),AVERAGE(Data_Initial!AH117:AJ117)),Data_Initial!AI117))),"")</f>
        <v>1421.52106702366</v>
      </c>
      <c r="AJ117">
        <f ca="1">IFERROR(IF(AJ$3="","",(IF($B$3="On",IF(AK$3="",AVERAGE(Data_Initial!AI117:AJ117),AVERAGE(Data_Initial!AI117:AK117)),Data_Initial!AJ117))),"")</f>
        <v>1440.7639662020067</v>
      </c>
      <c r="AK117">
        <f ca="1">IFERROR(IF(AK$3="","",(IF($B$3="On",IF(AL$3="",AVERAGE(Data_Initial!AJ117:AK117),AVERAGE(Data_Initial!AJ117:AL117)),Data_Initial!AK117))),"")</f>
        <v>1457.6718241898132</v>
      </c>
      <c r="AL117">
        <f ca="1">IFERROR(IF(AL$3="","",(IF($B$3="On",IF(AM$3="",AVERAGE(Data_Initial!AK117:AL117),AVERAGE(Data_Initial!AK117:AM117)),Data_Initial!AL117))),"")</f>
        <v>1473.3566840359533</v>
      </c>
      <c r="AM117">
        <f ca="1">IFERROR(IF(AM$3="","",(IF($B$3="On",IF(AN$3="",AVERAGE(Data_Initial!AL117:AM117),AVERAGE(Data_Initial!AL117:AN117)),Data_Initial!AM117))),"")</f>
        <v>1486.7471641680368</v>
      </c>
      <c r="AN117">
        <f ca="1">IFERROR(IF(AN$3="","",(IF($B$3="On",IF(AO$3="",AVERAGE(Data_Initial!AM117:AN117),AVERAGE(Data_Initial!AM117:AO117)),Data_Initial!AN117))),"")</f>
        <v>1498.2544060416533</v>
      </c>
      <c r="AO117">
        <f ca="1">IFERROR(IF(AO$3="","",(IF($B$3="On",IF(AP$3="",AVERAGE(Data_Initial!AN117:AO117),AVERAGE(Data_Initial!AN117:AP117)),Data_Initial!AO117))),"")</f>
        <v>1506.9764800751834</v>
      </c>
      <c r="AP117">
        <f ca="1">IFERROR(IF(AP$3="","",(IF($B$3="On",IF(AQ$3="",AVERAGE(Data_Initial!AO117:AP117),AVERAGE(Data_Initial!AO117:AQ117)),Data_Initial!AP117))),"")</f>
        <v>1511.1316085352601</v>
      </c>
      <c r="AQ117" t="str">
        <f>IFERROR(IF(AQ$3="","",(IF($B$3="On",IF(AR$3="",AVERAGE(Data_Initial!AP117:AQ117),AVERAGE(Data_Initial!AP117:AR117)),Data_Initial!AQ117))),"")</f>
        <v/>
      </c>
      <c r="AR117" t="str">
        <f>IFERROR(IF(AR$3="","",(IF($B$3="On",IF(AS$3="",AVERAGE(Data_Initial!AQ117:AR117),AVERAGE(Data_Initial!AQ117:AS117)),Data_Initial!AR117))),"")</f>
        <v/>
      </c>
      <c r="AS117" t="str">
        <f>IFERROR(IF(AS$3="","",(IF($B$3="On",IF(AT$3="",AVERAGE(Data_Initial!AR117:AS117),AVERAGE(Data_Initial!AR117:AT117)),Data_Initial!AS117))),"")</f>
        <v/>
      </c>
      <c r="AT117" t="str">
        <f>IFERROR(IF(AT$3="","",(IF($B$3="On",IF(AU$3="",AVERAGE(Data_Initial!AS117:AT117),AVERAGE(Data_Initial!AS117:AU117)),Data_Initial!AT117))),"")</f>
        <v/>
      </c>
      <c r="AU117" t="str">
        <f>IFERROR(IF(AU$3="","",(IF($B$3="On",IF(AV$3="",AVERAGE(Data_Initial!AT117:AU117),AVERAGE(Data_Initial!AT117:AV117)),Data_Initial!AU117))),"")</f>
        <v/>
      </c>
      <c r="AV117" t="str">
        <f>IFERROR(IF(AV$3="","",(IF($B$3="On",IF(AW$3="",AVERAGE(Data_Initial!AU117:AV117),AVERAGE(Data_Initial!AU117:AW117)),Data_Initial!AV117))),"")</f>
        <v/>
      </c>
      <c r="AW117" t="str">
        <f>IFERROR(IF(AW$3="","",(IF($B$3="On",IF(AX$3="",AVERAGE(Data_Initial!AV117:AW117),AVERAGE(Data_Initial!AV117:AX117)),Data_Initial!AW117))),"")</f>
        <v/>
      </c>
      <c r="AX117" t="str">
        <f>IFERROR(IF(AX$3="","",(IF($B$3="On",IF(AY$3="",AVERAGE(Data_Initial!AW117:AX117),AVERAGE(Data_Initial!AW117:AY117)),Data_Initial!AX117))),"")</f>
        <v/>
      </c>
      <c r="AY117" t="str">
        <f>IFERROR(IF(AY$3="","",(IF($B$3="On",IF(AZ$3="",AVERAGE(Data_Initial!AX117:AY117),AVERAGE(Data_Initial!AX117:AZ117)),Data_Initial!AY117))),"")</f>
        <v/>
      </c>
      <c r="AZ117" t="str">
        <f>IFERROR(IF(AZ$3="","",(IF($B$3="On",IF(BA$3="",AVERAGE(Data_Initial!AY117:AZ117),AVERAGE(Data_Initial!AY117:BA117)),Data_Initial!AZ117))),"")</f>
        <v/>
      </c>
    </row>
    <row r="118" spans="1:52" x14ac:dyDescent="0.25">
      <c r="A118" s="79">
        <f ca="1">Data_Initial!A118</f>
        <v>2</v>
      </c>
      <c r="B118" s="79" t="str">
        <f ca="1">Data_Initial!B118</f>
        <v>C6</v>
      </c>
      <c r="C118">
        <f ca="1">IFERROR(IF($B$3="On",AVERAGE(Data_Initial!C118:D118),Data_Initial!C118),"")</f>
        <v>4.2840375861298963</v>
      </c>
      <c r="D118">
        <f ca="1">IFERROR(IF(D$3="","",(IF($B$3="On",IF(E$3="",AVERAGE(Data_Initial!C118:D118),AVERAGE(Data_Initial!C118:E118)),Data_Initial!D118))),"")</f>
        <v>4.3756202335486378</v>
      </c>
      <c r="E118">
        <f ca="1">IFERROR(IF(E$3="","",(IF($B$3="On",IF(F$3="",AVERAGE(Data_Initial!D118:E118),AVERAGE(Data_Initial!D118:F118)),Data_Initial!E118))),"")</f>
        <v>4.2471653164110021</v>
      </c>
      <c r="F118">
        <f ca="1">IFERROR(IF(F$3="","",(IF($B$3="On",IF(G$3="",AVERAGE(Data_Initial!E118:F118),AVERAGE(Data_Initial!E118:G118)),Data_Initial!F118))),"")</f>
        <v>1.9014901110260014</v>
      </c>
      <c r="G118">
        <f ca="1">IFERROR(IF(G$3="","",(IF($B$3="On",IF(H$3="",AVERAGE(Data_Initial!F118:G118),AVERAGE(Data_Initial!F118:H118)),Data_Initial!G118))),"")</f>
        <v>1.6889664687632848</v>
      </c>
      <c r="H118">
        <f ca="1">IFERROR(IF(H$3="","",(IF($B$3="On",IF(I$3="",AVERAGE(Data_Initial!G118:H118),AVERAGE(Data_Initial!G118:I118)),Data_Initial!H118))),"")</f>
        <v>3.4675137474052171</v>
      </c>
      <c r="I118">
        <f ca="1">IFERROR(IF(I$3="","",(IF($B$3="On",IF(J$3="",AVERAGE(Data_Initial!H118:I118),AVERAGE(Data_Initial!H118:J118)),Data_Initial!I118))),"")</f>
        <v>3.1557397714638378</v>
      </c>
      <c r="J118">
        <f ca="1">IFERROR(IF(J$3="","",(IF($B$3="On",IF(K$3="",AVERAGE(Data_Initial!I118:J118),AVERAGE(Data_Initial!I118:K118)),Data_Initial!J118))),"")</f>
        <v>3.3857000281515552</v>
      </c>
      <c r="K118">
        <f ca="1">IFERROR(IF(K$3="","",(IF($B$3="On",IF(L$3="",AVERAGE(Data_Initial!J118:K118),AVERAGE(Data_Initial!J118:L118)),Data_Initial!K118))),"")</f>
        <v>1.0569038749008548</v>
      </c>
      <c r="L118">
        <f ca="1">IFERROR(IF(L$3="","",(IF($B$3="On",IF(M$3="",AVERAGE(Data_Initial!K118:L118),AVERAGE(Data_Initial!K118:M118)),Data_Initial!L118))),"")</f>
        <v>2.4253170594861335</v>
      </c>
      <c r="M118">
        <f ca="1">IFERROR(IF(M$3="","",(IF($B$3="On",IF(N$3="",AVERAGE(Data_Initial!L118:M118),AVERAGE(Data_Initial!L118:N118)),Data_Initial!M118))),"")</f>
        <v>0.74274298264814897</v>
      </c>
      <c r="N118">
        <f ca="1">IFERROR(IF(N$3="","",(IF($B$3="On",IF(O$3="",AVERAGE(Data_Initial!M118:N118),AVERAGE(Data_Initial!M118:O118)),Data_Initial!N118))),"")</f>
        <v>1.4680407373931905</v>
      </c>
      <c r="O118">
        <f ca="1">IFERROR(IF(O$3="","",(IF($B$3="On",IF(P$3="",AVERAGE(Data_Initial!N118:O118),AVERAGE(Data_Initial!N118:P118)),Data_Initial!O118))),"")</f>
        <v>-2.4909512813666561</v>
      </c>
      <c r="P118">
        <f ca="1">IFERROR(IF(P$3="","",(IF($B$3="On",IF(Q$3="",AVERAGE(Data_Initial!O118:P118),AVERAGE(Data_Initial!O118:Q118)),Data_Initial!P118))),"")</f>
        <v>-3.3021776670241985</v>
      </c>
      <c r="Q118">
        <f ca="1">IFERROR(IF(Q$3="","",(IF($B$3="On",IF(R$3="",AVERAGE(Data_Initial!P118:Q118),AVERAGE(Data_Initial!P118:R118)),Data_Initial!Q118))),"")</f>
        <v>-6.4371517000348204</v>
      </c>
      <c r="R118">
        <f ca="1">IFERROR(IF(R$3="","",(IF($B$3="On",IF(S$3="",AVERAGE(Data_Initial!Q118:R118),AVERAGE(Data_Initial!Q118:S118)),Data_Initial!R118))),"")</f>
        <v>-6.2688838884311435</v>
      </c>
      <c r="S118">
        <f ca="1">IFERROR(IF(S$3="","",(IF($B$3="On",IF(T$3="",AVERAGE(Data_Initial!R118:S118),AVERAGE(Data_Initial!R118:T118)),Data_Initial!S118))),"")</f>
        <v>-7.1064509750249298</v>
      </c>
      <c r="T118">
        <f ca="1">IFERROR(IF(T$3="","",(IF($B$3="On",IF(U$3="",AVERAGE(Data_Initial!S118:T118),AVERAGE(Data_Initial!S118:U118)),Data_Initial!T118))),"")</f>
        <v>-5.3970014825587631</v>
      </c>
      <c r="U118">
        <f ca="1">IFERROR(IF(U$3="","",(IF($B$3="On",IF(V$3="",AVERAGE(Data_Initial!T118:U118),AVERAGE(Data_Initial!T118:V118)),Data_Initial!U118))),"")</f>
        <v>-3.9505709557456634</v>
      </c>
      <c r="V118">
        <f ca="1">IFERROR(IF(V$3="","",(IF($B$3="On",IF(W$3="",AVERAGE(Data_Initial!U118:V118),AVERAGE(Data_Initial!U118:W118)),Data_Initial!V118))),"")</f>
        <v>-3.1951993999059596</v>
      </c>
      <c r="W118">
        <f ca="1">IFERROR(IF(W$3="","",(IF($B$3="On",IF(X$3="",AVERAGE(Data_Initial!V118:W118),AVERAGE(Data_Initial!V118:X118)),Data_Initial!W118))),"")</f>
        <v>-2.1861114628820033</v>
      </c>
      <c r="X118">
        <f ca="1">IFERROR(IF(X$3="","",(IF($B$3="On",IF(Y$3="",AVERAGE(Data_Initial!W118:X118),AVERAGE(Data_Initial!W118:Y118)),Data_Initial!X118))),"")</f>
        <v>0.68021901651991323</v>
      </c>
      <c r="Y118">
        <f ca="1">IFERROR(IF(Y$3="","",(IF($B$3="On",IF(Z$3="",AVERAGE(Data_Initial!X118:Y118),AVERAGE(Data_Initial!X118:Z118)),Data_Initial!Y118))),"")</f>
        <v>9.2313031218142498</v>
      </c>
      <c r="Z118">
        <f ca="1">IFERROR(IF(Z$3="","",(IF($B$3="On",IF(AA$3="",AVERAGE(Data_Initial!Y118:Z118),AVERAGE(Data_Initial!Y118:AA118)),Data_Initial!Z118))),"")</f>
        <v>27.250866022408434</v>
      </c>
      <c r="AA118">
        <f ca="1">IFERROR(IF(AA$3="","",(IF($B$3="On",IF(AB$3="",AVERAGE(Data_Initial!Z118:AA118),AVERAGE(Data_Initial!Z118:AB118)),Data_Initial!AA118))),"")</f>
        <v>63.350248077573035</v>
      </c>
      <c r="AB118">
        <f ca="1">IFERROR(IF(AB$3="","",(IF($B$3="On",IF(AC$3="",AVERAGE(Data_Initial!AA118:AB118),AVERAGE(Data_Initial!AA118:AC118)),Data_Initial!AB118))),"")</f>
        <v>129.23188819271959</v>
      </c>
      <c r="AC118">
        <f ca="1">IFERROR(IF(AC$3="","",(IF($B$3="On",IF(AD$3="",AVERAGE(Data_Initial!AB118:AC118),AVERAGE(Data_Initial!AB118:AD118)),Data_Initial!AC118))),"")</f>
        <v>258.28408133106365</v>
      </c>
      <c r="AD118">
        <f ca="1">IFERROR(IF(AD$3="","",(IF($B$3="On",IF(AE$3="",AVERAGE(Data_Initial!AC118:AD118),AVERAGE(Data_Initial!AC118:AE118)),Data_Initial!AD118))),"")</f>
        <v>488.10137870675635</v>
      </c>
      <c r="AE118">
        <f ca="1">IFERROR(IF(AE$3="","",(IF($B$3="On",IF(AF$3="",AVERAGE(Data_Initial!AD118:AE118),AVERAGE(Data_Initial!AD118:AF118)),Data_Initial!AE118))),"")</f>
        <v>877.1600680420247</v>
      </c>
      <c r="AF118">
        <f ca="1">IFERROR(IF(AF$3="","",(IF($B$3="On",IF(AG$3="",AVERAGE(Data_Initial!AE118:AF118),AVERAGE(Data_Initial!AE118:AG118)),Data_Initial!AF118))),"")</f>
        <v>1433.4709246206173</v>
      </c>
      <c r="AG118">
        <f ca="1">IFERROR(IF(AG$3="","",(IF($B$3="On",IF(AH$3="",AVERAGE(Data_Initial!AF118:AG118),AVERAGE(Data_Initial!AF118:AH118)),Data_Initial!AG118))),"")</f>
        <v>2078.6343316296634</v>
      </c>
      <c r="AH118">
        <f ca="1">IFERROR(IF(AH$3="","",(IF($B$3="On",IF(AI$3="",AVERAGE(Data_Initial!AG118:AH118),AVERAGE(Data_Initial!AG118:AI118)),Data_Initial!AH118))),"")</f>
        <v>2696.4865550978534</v>
      </c>
      <c r="AI118">
        <f ca="1">IFERROR(IF(AI$3="","",(IF($B$3="On",IF(AJ$3="",AVERAGE(Data_Initial!AH118:AI118),AVERAGE(Data_Initial!AH118:AJ118)),Data_Initial!AI118))),"")</f>
        <v>3182.5427287929365</v>
      </c>
      <c r="AJ118">
        <f ca="1">IFERROR(IF(AJ$3="","",(IF($B$3="On",IF(AK$3="",AVERAGE(Data_Initial!AI118:AJ118),AVERAGE(Data_Initial!AI118:AK118)),Data_Initial!AJ118))),"")</f>
        <v>3519.9492687343795</v>
      </c>
      <c r="AK118">
        <f ca="1">IFERROR(IF(AK$3="","",(IF($B$3="On",IF(AL$3="",AVERAGE(Data_Initial!AJ118:AK118),AVERAGE(Data_Initial!AJ118:AL118)),Data_Initial!AK118))),"")</f>
        <v>3725.0636778131534</v>
      </c>
      <c r="AL118">
        <f ca="1">IFERROR(IF(AL$3="","",(IF($B$3="On",IF(AM$3="",AVERAGE(Data_Initial!AK118:AL118),AVERAGE(Data_Initial!AK118:AM118)),Data_Initial!AL118))),"")</f>
        <v>3842.4030070310637</v>
      </c>
      <c r="AM118">
        <f ca="1">IFERROR(IF(AM$3="","",(IF($B$3="On",IF(AN$3="",AVERAGE(Data_Initial!AL118:AM118),AVERAGE(Data_Initial!AL118:AN118)),Data_Initial!AM118))),"")</f>
        <v>3914.0849171033265</v>
      </c>
      <c r="AN118">
        <f ca="1">IFERROR(IF(AN$3="","",(IF($B$3="On",IF(AO$3="",AVERAGE(Data_Initial!AM118:AN118),AVERAGE(Data_Initial!AM118:AO118)),Data_Initial!AN118))),"")</f>
        <v>3962.88314525432</v>
      </c>
      <c r="AO118">
        <f ca="1">IFERROR(IF(AO$3="","",(IF($B$3="On",IF(AP$3="",AVERAGE(Data_Initial!AN118:AO118),AVERAGE(Data_Initial!AN118:AP118)),Data_Initial!AO118))),"")</f>
        <v>4001.2819762553595</v>
      </c>
      <c r="AP118">
        <f ca="1">IFERROR(IF(AP$3="","",(IF($B$3="On",IF(AQ$3="",AVERAGE(Data_Initial!AO118:AP118),AVERAGE(Data_Initial!AO118:AQ118)),Data_Initial!AP118))),"")</f>
        <v>4018.532974272985</v>
      </c>
      <c r="AQ118" t="str">
        <f>IFERROR(IF(AQ$3="","",(IF($B$3="On",IF(AR$3="",AVERAGE(Data_Initial!AP118:AQ118),AVERAGE(Data_Initial!AP118:AR118)),Data_Initial!AQ118))),"")</f>
        <v/>
      </c>
      <c r="AR118" t="str">
        <f>IFERROR(IF(AR$3="","",(IF($B$3="On",IF(AS$3="",AVERAGE(Data_Initial!AQ118:AR118),AVERAGE(Data_Initial!AQ118:AS118)),Data_Initial!AR118))),"")</f>
        <v/>
      </c>
      <c r="AS118" t="str">
        <f>IFERROR(IF(AS$3="","",(IF($B$3="On",IF(AT$3="",AVERAGE(Data_Initial!AR118:AS118),AVERAGE(Data_Initial!AR118:AT118)),Data_Initial!AS118))),"")</f>
        <v/>
      </c>
      <c r="AT118" t="str">
        <f>IFERROR(IF(AT$3="","",(IF($B$3="On",IF(AU$3="",AVERAGE(Data_Initial!AS118:AT118),AVERAGE(Data_Initial!AS118:AU118)),Data_Initial!AT118))),"")</f>
        <v/>
      </c>
      <c r="AU118" t="str">
        <f>IFERROR(IF(AU$3="","",(IF($B$3="On",IF(AV$3="",AVERAGE(Data_Initial!AT118:AU118),AVERAGE(Data_Initial!AT118:AV118)),Data_Initial!AU118))),"")</f>
        <v/>
      </c>
      <c r="AV118" t="str">
        <f>IFERROR(IF(AV$3="","",(IF($B$3="On",IF(AW$3="",AVERAGE(Data_Initial!AU118:AV118),AVERAGE(Data_Initial!AU118:AW118)),Data_Initial!AV118))),"")</f>
        <v/>
      </c>
      <c r="AW118" t="str">
        <f>IFERROR(IF(AW$3="","",(IF($B$3="On",IF(AX$3="",AVERAGE(Data_Initial!AV118:AW118),AVERAGE(Data_Initial!AV118:AX118)),Data_Initial!AW118))),"")</f>
        <v/>
      </c>
      <c r="AX118" t="str">
        <f>IFERROR(IF(AX$3="","",(IF($B$3="On",IF(AY$3="",AVERAGE(Data_Initial!AW118:AX118),AVERAGE(Data_Initial!AW118:AY118)),Data_Initial!AX118))),"")</f>
        <v/>
      </c>
      <c r="AY118" t="str">
        <f>IFERROR(IF(AY$3="","",(IF($B$3="On",IF(AZ$3="",AVERAGE(Data_Initial!AX118:AY118),AVERAGE(Data_Initial!AX118:AZ118)),Data_Initial!AY118))),"")</f>
        <v/>
      </c>
      <c r="AZ118" t="str">
        <f>IFERROR(IF(AZ$3="","",(IF($B$3="On",IF(BA$3="",AVERAGE(Data_Initial!AY118:AZ118),AVERAGE(Data_Initial!AY118:BA118)),Data_Initial!AZ118))),"")</f>
        <v/>
      </c>
    </row>
    <row r="119" spans="1:52" x14ac:dyDescent="0.25">
      <c r="A119" s="79">
        <f ca="1">Data_Initial!A119</f>
        <v>2</v>
      </c>
      <c r="B119" s="79" t="str">
        <f ca="1">Data_Initial!B119</f>
        <v>D6</v>
      </c>
      <c r="C119">
        <f ca="1">IFERROR(IF($B$3="On",AVERAGE(Data_Initial!C119:D119),Data_Initial!C119),"")</f>
        <v>0.34279757300305502</v>
      </c>
      <c r="D119">
        <f ca="1">IFERROR(IF(D$3="","",(IF($B$3="On",IF(E$3="",AVERAGE(Data_Initial!C119:D119),AVERAGE(Data_Initial!C119:E119)),Data_Initial!D119))),"")</f>
        <v>3.5410227610109364</v>
      </c>
      <c r="E119">
        <f ca="1">IFERROR(IF(E$3="","",(IF($B$3="On",IF(F$3="",AVERAGE(Data_Initial!D119:E119),AVERAGE(Data_Initial!D119:F119)),Data_Initial!E119))),"")</f>
        <v>4.2946280356585103</v>
      </c>
      <c r="F119">
        <f ca="1">IFERROR(IF(F$3="","",(IF($B$3="On",IF(G$3="",AVERAGE(Data_Initial!E119:F119),AVERAGE(Data_Initial!E119:G119)),Data_Initial!F119))),"")</f>
        <v>2.5295234646787335</v>
      </c>
      <c r="G119">
        <f ca="1">IFERROR(IF(G$3="","",(IF($B$3="On",IF(H$3="",AVERAGE(Data_Initial!F119:G119),AVERAGE(Data_Initial!F119:H119)),Data_Initial!G119))),"")</f>
        <v>1.4651593050765168</v>
      </c>
      <c r="H119">
        <f ca="1">IFERROR(IF(H$3="","",(IF($B$3="On",IF(I$3="",AVERAGE(Data_Initial!G119:H119),AVERAGE(Data_Initial!G119:I119)),Data_Initial!H119))),"")</f>
        <v>1.7196816114296782</v>
      </c>
      <c r="I119">
        <f ca="1">IFERROR(IF(I$3="","",(IF($B$3="On",IF(J$3="",AVERAGE(Data_Initial!H119:I119),AVERAGE(Data_Initial!H119:J119)),Data_Initial!I119))),"")</f>
        <v>2.9757672358173282</v>
      </c>
      <c r="J119">
        <f ca="1">IFERROR(IF(J$3="","",(IF($B$3="On",IF(K$3="",AVERAGE(Data_Initial!I119:J119),AVERAGE(Data_Initial!I119:K119)),Data_Initial!J119))),"")</f>
        <v>1.6510651571700985</v>
      </c>
      <c r="K119">
        <f ca="1">IFERROR(IF(K$3="","",(IF($B$3="On",IF(L$3="",AVERAGE(Data_Initial!J119:K119),AVERAGE(Data_Initial!J119:L119)),Data_Initial!K119))),"")</f>
        <v>0.85786987870142006</v>
      </c>
      <c r="L119">
        <f ca="1">IFERROR(IF(L$3="","",(IF($B$3="On",IF(M$3="",AVERAGE(Data_Initial!K119:L119),AVERAGE(Data_Initial!K119:M119)),Data_Initial!L119))),"")</f>
        <v>0.41064917184363764</v>
      </c>
      <c r="M119">
        <f ca="1">IFERROR(IF(M$3="","",(IF($B$3="On",IF(N$3="",AVERAGE(Data_Initial!L119:M119),AVERAGE(Data_Initial!L119:N119)),Data_Initial!M119))),"")</f>
        <v>-0.27640659573126097</v>
      </c>
      <c r="N119">
        <f ca="1">IFERROR(IF(N$3="","",(IF($B$3="On",IF(O$3="",AVERAGE(Data_Initial!M119:N119),AVERAGE(Data_Initial!M119:O119)),Data_Initial!N119))),"")</f>
        <v>-0.32801974214347424</v>
      </c>
      <c r="O119">
        <f ca="1">IFERROR(IF(O$3="","",(IF($B$3="On",IF(P$3="",AVERAGE(Data_Initial!N119:O119),AVERAGE(Data_Initial!N119:P119)),Data_Initial!O119))),"")</f>
        <v>-1.9262955218352251</v>
      </c>
      <c r="P119">
        <f ca="1">IFERROR(IF(P$3="","",(IF($B$3="On",IF(Q$3="",AVERAGE(Data_Initial!O119:P119),AVERAGE(Data_Initial!O119:Q119)),Data_Initial!P119))),"")</f>
        <v>-3.422800822098603</v>
      </c>
      <c r="Q119">
        <f ca="1">IFERROR(IF(Q$3="","",(IF($B$3="On",IF(R$3="",AVERAGE(Data_Initial!P119:Q119),AVERAGE(Data_Initial!P119:R119)),Data_Initial!Q119))),"")</f>
        <v>-2.9245417012589296</v>
      </c>
      <c r="R119">
        <f ca="1">IFERROR(IF(R$3="","",(IF($B$3="On",IF(S$3="",AVERAGE(Data_Initial!Q119:R119),AVERAGE(Data_Initial!Q119:S119)),Data_Initial!R119))),"")</f>
        <v>-3.6445222875457426</v>
      </c>
      <c r="S119">
        <f ca="1">IFERROR(IF(S$3="","",(IF($B$3="On",IF(T$3="",AVERAGE(Data_Initial!R119:S119),AVERAGE(Data_Initial!R119:T119)),Data_Initial!S119))),"")</f>
        <v>-5.2418021774783456</v>
      </c>
      <c r="T119">
        <f ca="1">IFERROR(IF(T$3="","",(IF($B$3="On",IF(U$3="",AVERAGE(Data_Initial!S119:T119),AVERAGE(Data_Initial!S119:U119)),Data_Initial!T119))),"")</f>
        <v>-7.4432531995445634</v>
      </c>
      <c r="U119">
        <f ca="1">IFERROR(IF(U$3="","",(IF($B$3="On",IF(V$3="",AVERAGE(Data_Initial!T119:U119),AVERAGE(Data_Initial!T119:V119)),Data_Initial!U119))),"")</f>
        <v>-5.8108853398778875</v>
      </c>
      <c r="V119">
        <f ca="1">IFERROR(IF(V$3="","",(IF($B$3="On",IF(W$3="",AVERAGE(Data_Initial!U119:V119),AVERAGE(Data_Initial!U119:W119)),Data_Initial!V119))),"")</f>
        <v>-5.2639456402906335</v>
      </c>
      <c r="W119">
        <f ca="1">IFERROR(IF(W$3="","",(IF($B$3="On",IF(X$3="",AVERAGE(Data_Initial!V119:W119),AVERAGE(Data_Initial!V119:X119)),Data_Initial!W119))),"")</f>
        <v>-3.1229000444333614</v>
      </c>
      <c r="X119">
        <f ca="1">IFERROR(IF(X$3="","",(IF($B$3="On",IF(Y$3="",AVERAGE(Data_Initial!W119:X119),AVERAGE(Data_Initial!W119:Y119)),Data_Initial!X119))),"")</f>
        <v>-0.19860277590214773</v>
      </c>
      <c r="Y119">
        <f ca="1">IFERROR(IF(Y$3="","",(IF($B$3="On",IF(Z$3="",AVERAGE(Data_Initial!X119:Y119),AVERAGE(Data_Initial!X119:Z119)),Data_Initial!Y119))),"")</f>
        <v>10.518130852492659</v>
      </c>
      <c r="Z119">
        <f ca="1">IFERROR(IF(Z$3="","",(IF($B$3="On",IF(AA$3="",AVERAGE(Data_Initial!Y119:Z119),AVERAGE(Data_Initial!Y119:AA119)),Data_Initial!Z119))),"")</f>
        <v>29.685794508287469</v>
      </c>
      <c r="AA119">
        <f ca="1">IFERROR(IF(AA$3="","",(IF($B$3="On",IF(AB$3="",AVERAGE(Data_Initial!Z119:AA119),AVERAGE(Data_Initial!Z119:AB119)),Data_Initial!AA119))),"")</f>
        <v>67.531445291117635</v>
      </c>
      <c r="AB119">
        <f ca="1">IFERROR(IF(AB$3="","",(IF($B$3="On",IF(AC$3="",AVERAGE(Data_Initial!AA119:AB119),AVERAGE(Data_Initial!AA119:AC119)),Data_Initial!AB119))),"")</f>
        <v>140.63888025599866</v>
      </c>
      <c r="AC119">
        <f ca="1">IFERROR(IF(AC$3="","",(IF($B$3="On",IF(AD$3="",AVERAGE(Data_Initial!AB119:AC119),AVERAGE(Data_Initial!AB119:AD119)),Data_Initial!AC119))),"")</f>
        <v>278.40162577532936</v>
      </c>
      <c r="AD119">
        <f ca="1">IFERROR(IF(AD$3="","",(IF($B$3="On",IF(AE$3="",AVERAGE(Data_Initial!AC119:AD119),AVERAGE(Data_Initial!AC119:AE119)),Data_Initial!AD119))),"")</f>
        <v>526.37807109281334</v>
      </c>
      <c r="AE119">
        <f ca="1">IFERROR(IF(AE$3="","",(IF($B$3="On",IF(AF$3="",AVERAGE(Data_Initial!AD119:AE119),AVERAGE(Data_Initial!AD119:AF119)),Data_Initial!AE119))),"")</f>
        <v>935.34979920631838</v>
      </c>
      <c r="AF119">
        <f ca="1">IFERROR(IF(AF$3="","",(IF($B$3="On",IF(AG$3="",AVERAGE(Data_Initial!AE119:AF119),AVERAGE(Data_Initial!AE119:AG119)),Data_Initial!AF119))),"")</f>
        <v>1512.8196099915731</v>
      </c>
      <c r="AG119">
        <f ca="1">IFERROR(IF(AG$3="","",(IF($B$3="On",IF(AH$3="",AVERAGE(Data_Initial!AF119:AG119),AVERAGE(Data_Initial!AF119:AH119)),Data_Initial!AG119))),"")</f>
        <v>2174.7599497584533</v>
      </c>
      <c r="AH119">
        <f ca="1">IFERROR(IF(AH$3="","",(IF($B$3="On",IF(AI$3="",AVERAGE(Data_Initial!AG119:AH119),AVERAGE(Data_Initial!AG119:AI119)),Data_Initial!AH119))),"")</f>
        <v>2803.4494998602368</v>
      </c>
      <c r="AI119">
        <f ca="1">IFERROR(IF(AI$3="","",(IF($B$3="On",IF(AJ$3="",AVERAGE(Data_Initial!AH119:AI119),AVERAGE(Data_Initial!AH119:AJ119)),Data_Initial!AI119))),"")</f>
        <v>3297.1433278142536</v>
      </c>
      <c r="AJ119">
        <f ca="1">IFERROR(IF(AJ$3="","",(IF($B$3="On",IF(AK$3="",AVERAGE(Data_Initial!AI119:AJ119),AVERAGE(Data_Initial!AI119:AK119)),Data_Initial!AJ119))),"")</f>
        <v>3637.5863709177333</v>
      </c>
      <c r="AK119">
        <f ca="1">IFERROR(IF(AK$3="","",(IF($B$3="On",IF(AL$3="",AVERAGE(Data_Initial!AJ119:AK119),AVERAGE(Data_Initial!AJ119:AL119)),Data_Initial!AK119))),"")</f>
        <v>3842.7649245947264</v>
      </c>
      <c r="AL119">
        <f ca="1">IFERROR(IF(AL$3="","",(IF($B$3="On",IF(AM$3="",AVERAGE(Data_Initial!AK119:AL119),AVERAGE(Data_Initial!AK119:AM119)),Data_Initial!AL119))),"")</f>
        <v>3961.6961954723433</v>
      </c>
      <c r="AM119">
        <f ca="1">IFERROR(IF(AM$3="","",(IF($B$3="On",IF(AN$3="",AVERAGE(Data_Initial!AL119:AM119),AVERAGE(Data_Initial!AL119:AN119)),Data_Initial!AM119))),"")</f>
        <v>4033.1977709326966</v>
      </c>
      <c r="AN119">
        <f ca="1">IFERROR(IF(AN$3="","",(IF($B$3="On",IF(AO$3="",AVERAGE(Data_Initial!AM119:AN119),AVERAGE(Data_Initial!AM119:AO119)),Data_Initial!AN119))),"")</f>
        <v>4081.2612744999865</v>
      </c>
      <c r="AO119">
        <f ca="1">IFERROR(IF(AO$3="","",(IF($B$3="On",IF(AP$3="",AVERAGE(Data_Initial!AN119:AO119),AVERAGE(Data_Initial!AN119:AP119)),Data_Initial!AO119))),"")</f>
        <v>4113.4768247990169</v>
      </c>
      <c r="AP119">
        <f ca="1">IFERROR(IF(AP$3="","",(IF($B$3="On",IF(AQ$3="",AVERAGE(Data_Initial!AO119:AP119),AVERAGE(Data_Initial!AO119:AQ119)),Data_Initial!AP119))),"")</f>
        <v>4127.0058877749543</v>
      </c>
      <c r="AQ119" t="str">
        <f>IFERROR(IF(AQ$3="","",(IF($B$3="On",IF(AR$3="",AVERAGE(Data_Initial!AP119:AQ119),AVERAGE(Data_Initial!AP119:AR119)),Data_Initial!AQ119))),"")</f>
        <v/>
      </c>
      <c r="AR119" t="str">
        <f>IFERROR(IF(AR$3="","",(IF($B$3="On",IF(AS$3="",AVERAGE(Data_Initial!AQ119:AR119),AVERAGE(Data_Initial!AQ119:AS119)),Data_Initial!AR119))),"")</f>
        <v/>
      </c>
      <c r="AS119" t="str">
        <f>IFERROR(IF(AS$3="","",(IF($B$3="On",IF(AT$3="",AVERAGE(Data_Initial!AR119:AS119),AVERAGE(Data_Initial!AR119:AT119)),Data_Initial!AS119))),"")</f>
        <v/>
      </c>
      <c r="AT119" t="str">
        <f>IFERROR(IF(AT$3="","",(IF($B$3="On",IF(AU$3="",AVERAGE(Data_Initial!AS119:AT119),AVERAGE(Data_Initial!AS119:AU119)),Data_Initial!AT119))),"")</f>
        <v/>
      </c>
      <c r="AU119" t="str">
        <f>IFERROR(IF(AU$3="","",(IF($B$3="On",IF(AV$3="",AVERAGE(Data_Initial!AT119:AU119),AVERAGE(Data_Initial!AT119:AV119)),Data_Initial!AU119))),"")</f>
        <v/>
      </c>
      <c r="AV119" t="str">
        <f>IFERROR(IF(AV$3="","",(IF($B$3="On",IF(AW$3="",AVERAGE(Data_Initial!AU119:AV119),AVERAGE(Data_Initial!AU119:AW119)),Data_Initial!AV119))),"")</f>
        <v/>
      </c>
      <c r="AW119" t="str">
        <f>IFERROR(IF(AW$3="","",(IF($B$3="On",IF(AX$3="",AVERAGE(Data_Initial!AV119:AW119),AVERAGE(Data_Initial!AV119:AX119)),Data_Initial!AW119))),"")</f>
        <v/>
      </c>
      <c r="AX119" t="str">
        <f>IFERROR(IF(AX$3="","",(IF($B$3="On",IF(AY$3="",AVERAGE(Data_Initial!AW119:AX119),AVERAGE(Data_Initial!AW119:AY119)),Data_Initial!AX119))),"")</f>
        <v/>
      </c>
      <c r="AY119" t="str">
        <f>IFERROR(IF(AY$3="","",(IF($B$3="On",IF(AZ$3="",AVERAGE(Data_Initial!AX119:AY119),AVERAGE(Data_Initial!AX119:AZ119)),Data_Initial!AY119))),"")</f>
        <v/>
      </c>
      <c r="AZ119" t="str">
        <f>IFERROR(IF(AZ$3="","",(IF($B$3="On",IF(BA$3="",AVERAGE(Data_Initial!AY119:AZ119),AVERAGE(Data_Initial!AY119:BA119)),Data_Initial!AZ119))),"")</f>
        <v/>
      </c>
    </row>
    <row r="120" spans="1:52" x14ac:dyDescent="0.25">
      <c r="A120" s="79">
        <f ca="1">Data_Initial!A120</f>
        <v>2</v>
      </c>
      <c r="B120" s="79" t="str">
        <f ca="1">Data_Initial!B120</f>
        <v>E6</v>
      </c>
      <c r="C120">
        <f ca="1">IFERROR(IF($B$3="On",AVERAGE(Data_Initial!C120:D120),Data_Initial!C120),"")</f>
        <v>8.4593575620531496</v>
      </c>
      <c r="D120">
        <f ca="1">IFERROR(IF(D$3="","",(IF($B$3="On",IF(E$3="",AVERAGE(Data_Initial!C120:D120),AVERAGE(Data_Initial!C120:E120)),Data_Initial!D120))),"")</f>
        <v>8.8475939133295594</v>
      </c>
      <c r="E120">
        <f ca="1">IFERROR(IF(E$3="","",(IF($B$3="On",IF(F$3="",AVERAGE(Data_Initial!D120:E120),AVERAGE(Data_Initial!D120:F120)),Data_Initial!E120))),"")</f>
        <v>8.9387516044518467</v>
      </c>
      <c r="F120">
        <f ca="1">IFERROR(IF(F$3="","",(IF($B$3="On",IF(G$3="",AVERAGE(Data_Initial!E120:F120),AVERAGE(Data_Initial!E120:G120)),Data_Initial!F120))),"")</f>
        <v>7.7784352443283433</v>
      </c>
      <c r="G120">
        <f ca="1">IFERROR(IF(G$3="","",(IF($B$3="On",IF(H$3="",AVERAGE(Data_Initial!F120:G120),AVERAGE(Data_Initial!F120:H120)),Data_Initial!G120))),"")</f>
        <v>5.3559083210022136</v>
      </c>
      <c r="H120">
        <f ca="1">IFERROR(IF(H$3="","",(IF($B$3="On",IF(I$3="",AVERAGE(Data_Initial!G120:H120),AVERAGE(Data_Initial!G120:I120)),Data_Initial!H120))),"")</f>
        <v>4.8463229119549096</v>
      </c>
      <c r="I120">
        <f ca="1">IFERROR(IF(I$3="","",(IF($B$3="On",IF(J$3="",AVERAGE(Data_Initial!H120:I120),AVERAGE(Data_Initial!H120:J120)),Data_Initial!I120))),"")</f>
        <v>3.1053206978805665</v>
      </c>
      <c r="J120">
        <f ca="1">IFERROR(IF(J$3="","",(IF($B$3="On",IF(K$3="",AVERAGE(Data_Initial!I120:J120),AVERAGE(Data_Initial!I120:K120)),Data_Initial!J120))),"")</f>
        <v>2.5021710559331036</v>
      </c>
      <c r="K120">
        <f ca="1">IFERROR(IF(K$3="","",(IF($B$3="On",IF(L$3="",AVERAGE(Data_Initial!J120:K120),AVERAGE(Data_Initial!J120:L120)),Data_Initial!K120))),"")</f>
        <v>0.223970284618037</v>
      </c>
      <c r="L120">
        <f ca="1">IFERROR(IF(L$3="","",(IF($B$3="On",IF(M$3="",AVERAGE(Data_Initial!K120:L120),AVERAGE(Data_Initial!K120:M120)),Data_Initial!L120))),"")</f>
        <v>-1.637771645723813</v>
      </c>
      <c r="M120">
        <f ca="1">IFERROR(IF(M$3="","",(IF($B$3="On",IF(N$3="",AVERAGE(Data_Initial!L120:M120),AVERAGE(Data_Initial!L120:N120)),Data_Initial!M120))),"")</f>
        <v>-3.3106417424087362</v>
      </c>
      <c r="N120">
        <f ca="1">IFERROR(IF(N$3="","",(IF($B$3="On",IF(O$3="",AVERAGE(Data_Initial!M120:N120),AVERAGE(Data_Initial!M120:O120)),Data_Initial!N120))),"")</f>
        <v>-3.0408707922644402</v>
      </c>
      <c r="O120">
        <f ca="1">IFERROR(IF(O$3="","",(IF($B$3="On",IF(P$3="",AVERAGE(Data_Initial!N120:O120),AVERAGE(Data_Initial!N120:P120)),Data_Initial!O120))),"")</f>
        <v>-3.7936505123514834</v>
      </c>
      <c r="P120">
        <f ca="1">IFERROR(IF(P$3="","",(IF($B$3="On",IF(Q$3="",AVERAGE(Data_Initial!O120:P120),AVERAGE(Data_Initial!O120:Q120)),Data_Initial!P120))),"")</f>
        <v>-4.5215019381257662</v>
      </c>
      <c r="Q120">
        <f ca="1">IFERROR(IF(Q$3="","",(IF($B$3="On",IF(R$3="",AVERAGE(Data_Initial!P120:Q120),AVERAGE(Data_Initial!P120:R120)),Data_Initial!Q120))),"")</f>
        <v>-6.0938529752661461</v>
      </c>
      <c r="R120">
        <f ca="1">IFERROR(IF(R$3="","",(IF($B$3="On",IF(S$3="",AVERAGE(Data_Initial!Q120:R120),AVERAGE(Data_Initial!Q120:S120)),Data_Initial!R120))),"")</f>
        <v>-7.9587711764525073</v>
      </c>
      <c r="S120">
        <f ca="1">IFERROR(IF(S$3="","",(IF($B$3="On",IF(T$3="",AVERAGE(Data_Initial!R120:S120),AVERAGE(Data_Initial!R120:T120)),Data_Initial!S120))),"")</f>
        <v>-9.0573912963973324</v>
      </c>
      <c r="T120">
        <f ca="1">IFERROR(IF(T$3="","",(IF($B$3="On",IF(U$3="",AVERAGE(Data_Initial!S120:T120),AVERAGE(Data_Initial!S120:U120)),Data_Initial!T120))),"")</f>
        <v>-10.208776004814666</v>
      </c>
      <c r="U120">
        <f ca="1">IFERROR(IF(U$3="","",(IF($B$3="On",IF(V$3="",AVERAGE(Data_Initial!T120:U120),AVERAGE(Data_Initial!T120:V120)),Data_Initial!U120))),"")</f>
        <v>-10.143096200794533</v>
      </c>
      <c r="V120">
        <f ca="1">IFERROR(IF(V$3="","",(IF($B$3="On",IF(W$3="",AVERAGE(Data_Initial!U120:V120),AVERAGE(Data_Initial!U120:W120)),Data_Initial!V120))),"")</f>
        <v>-9.9071569097004542</v>
      </c>
      <c r="W120">
        <f ca="1">IFERROR(IF(W$3="","",(IF($B$3="On",IF(X$3="",AVERAGE(Data_Initial!V120:W120),AVERAGE(Data_Initial!V120:X120)),Data_Initial!W120))),"")</f>
        <v>-10.035009210807386</v>
      </c>
      <c r="X120">
        <f ca="1">IFERROR(IF(X$3="","",(IF($B$3="On",IF(Y$3="",AVERAGE(Data_Initial!W120:X120),AVERAGE(Data_Initial!W120:Y120)),Data_Initial!X120))),"")</f>
        <v>-5.0374476590610939</v>
      </c>
      <c r="Y120">
        <f ca="1">IFERROR(IF(Y$3="","",(IF($B$3="On",IF(Z$3="",AVERAGE(Data_Initial!X120:Y120),AVERAGE(Data_Initial!X120:Z120)),Data_Initial!Y120))),"")</f>
        <v>3.3805289945804931</v>
      </c>
      <c r="Z120">
        <f ca="1">IFERROR(IF(Z$3="","",(IF($B$3="On",IF(AA$3="",AVERAGE(Data_Initial!Y120:Z120),AVERAGE(Data_Initial!Y120:AA120)),Data_Initial!Z120))),"")</f>
        <v>19.71802804187519</v>
      </c>
      <c r="AA120">
        <f ca="1">IFERROR(IF(AA$3="","",(IF($B$3="On",IF(AB$3="",AVERAGE(Data_Initial!Z120:AA120),AVERAGE(Data_Initial!Z120:AB120)),Data_Initial!AA120))),"")</f>
        <v>48.229790008954772</v>
      </c>
      <c r="AB120">
        <f ca="1">IFERROR(IF(AB$3="","",(IF($B$3="On",IF(AC$3="",AVERAGE(Data_Initial!AA120:AB120),AVERAGE(Data_Initial!AA120:AC120)),Data_Initial!AB120))),"")</f>
        <v>105.07053402569626</v>
      </c>
      <c r="AC120">
        <f ca="1">IFERROR(IF(AC$3="","",(IF($B$3="On",IF(AD$3="",AVERAGE(Data_Initial!AB120:AC120),AVERAGE(Data_Initial!AB120:AD120)),Data_Initial!AC120))),"")</f>
        <v>211.28887451895449</v>
      </c>
      <c r="AD120">
        <f ca="1">IFERROR(IF(AD$3="","",(IF($B$3="On",IF(AE$3="",AVERAGE(Data_Initial!AC120:AD120),AVERAGE(Data_Initial!AC120:AE120)),Data_Initial!AD120))),"")</f>
        <v>403.23517226619271</v>
      </c>
      <c r="AE120">
        <f ca="1">IFERROR(IF(AE$3="","",(IF($B$3="On",IF(AF$3="",AVERAGE(Data_Initial!AD120:AE120),AVERAGE(Data_Initial!AD120:AF120)),Data_Initial!AE120))),"")</f>
        <v>735.07455839254578</v>
      </c>
      <c r="AF120">
        <f ca="1">IFERROR(IF(AF$3="","",(IF($B$3="On",IF(AG$3="",AVERAGE(Data_Initial!AE120:AF120),AVERAGE(Data_Initial!AE120:AG120)),Data_Initial!AF120))),"")</f>
        <v>1246.2804015393751</v>
      </c>
      <c r="AG120">
        <f ca="1">IFERROR(IF(AG$3="","",(IF($B$3="On",IF(AH$3="",AVERAGE(Data_Initial!AF120:AG120),AVERAGE(Data_Initial!AF120:AH120)),Data_Initial!AG120))),"")</f>
        <v>1894.6702796579168</v>
      </c>
      <c r="AH120">
        <f ca="1">IFERROR(IF(AH$3="","",(IF($B$3="On",IF(AI$3="",AVERAGE(Data_Initial!AG120:AH120),AVERAGE(Data_Initial!AG120:AI120)),Data_Initial!AH120))),"")</f>
        <v>2573.1204843116102</v>
      </c>
      <c r="AI120">
        <f ca="1">IFERROR(IF(AI$3="","",(IF($B$3="On",IF(AJ$3="",AVERAGE(Data_Initial!AH120:AI120),AVERAGE(Data_Initial!AH120:AJ120)),Data_Initial!AI120))),"")</f>
        <v>3160.313582750583</v>
      </c>
      <c r="AJ120">
        <f ca="1">IFERROR(IF(AJ$3="","",(IF($B$3="On",IF(AK$3="",AVERAGE(Data_Initial!AI120:AJ120),AVERAGE(Data_Initial!AI120:AK120)),Data_Initial!AJ120))),"")</f>
        <v>3597.6305707665965</v>
      </c>
      <c r="AK120">
        <f ca="1">IFERROR(IF(AK$3="","",(IF($B$3="On",IF(AL$3="",AVERAGE(Data_Initial!AJ120:AK120),AVERAGE(Data_Initial!AJ120:AL120)),Data_Initial!AK120))),"")</f>
        <v>3886.1204884980034</v>
      </c>
      <c r="AL120">
        <f ca="1">IFERROR(IF(AL$3="","",(IF($B$3="On",IF(AM$3="",AVERAGE(Data_Initial!AK120:AL120),AVERAGE(Data_Initial!AK120:AM120)),Data_Initial!AL120))),"")</f>
        <v>4059.63811507931</v>
      </c>
      <c r="AM120">
        <f ca="1">IFERROR(IF(AM$3="","",(IF($B$3="On",IF(AN$3="",AVERAGE(Data_Initial!AL120:AM120),AVERAGE(Data_Initial!AL120:AN120)),Data_Initial!AM120))),"")</f>
        <v>4162.73257379184</v>
      </c>
      <c r="AN120">
        <f ca="1">IFERROR(IF(AN$3="","",(IF($B$3="On",IF(AO$3="",AVERAGE(Data_Initial!AM120:AN120),AVERAGE(Data_Initial!AM120:AO120)),Data_Initial!AN120))),"")</f>
        <v>4225.9865185060362</v>
      </c>
      <c r="AO120">
        <f ca="1">IFERROR(IF(AO$3="","",(IF($B$3="On",IF(AP$3="",AVERAGE(Data_Initial!AN120:AO120),AVERAGE(Data_Initial!AN120:AP120)),Data_Initial!AO120))),"")</f>
        <v>4271.2992595362439</v>
      </c>
      <c r="AP120">
        <f ca="1">IFERROR(IF(AP$3="","",(IF($B$3="On",IF(AQ$3="",AVERAGE(Data_Initial!AO120:AP120),AVERAGE(Data_Initial!AO120:AQ120)),Data_Initial!AP120))),"")</f>
        <v>4290.7154087283598</v>
      </c>
      <c r="AQ120" t="str">
        <f>IFERROR(IF(AQ$3="","",(IF($B$3="On",IF(AR$3="",AVERAGE(Data_Initial!AP120:AQ120),AVERAGE(Data_Initial!AP120:AR120)),Data_Initial!AQ120))),"")</f>
        <v/>
      </c>
      <c r="AR120" t="str">
        <f>IFERROR(IF(AR$3="","",(IF($B$3="On",IF(AS$3="",AVERAGE(Data_Initial!AQ120:AR120),AVERAGE(Data_Initial!AQ120:AS120)),Data_Initial!AR120))),"")</f>
        <v/>
      </c>
      <c r="AS120" t="str">
        <f>IFERROR(IF(AS$3="","",(IF($B$3="On",IF(AT$3="",AVERAGE(Data_Initial!AR120:AS120),AVERAGE(Data_Initial!AR120:AT120)),Data_Initial!AS120))),"")</f>
        <v/>
      </c>
      <c r="AT120" t="str">
        <f>IFERROR(IF(AT$3="","",(IF($B$3="On",IF(AU$3="",AVERAGE(Data_Initial!AS120:AT120),AVERAGE(Data_Initial!AS120:AU120)),Data_Initial!AT120))),"")</f>
        <v/>
      </c>
      <c r="AU120" t="str">
        <f>IFERROR(IF(AU$3="","",(IF($B$3="On",IF(AV$3="",AVERAGE(Data_Initial!AT120:AU120),AVERAGE(Data_Initial!AT120:AV120)),Data_Initial!AU120))),"")</f>
        <v/>
      </c>
      <c r="AV120" t="str">
        <f>IFERROR(IF(AV$3="","",(IF($B$3="On",IF(AW$3="",AVERAGE(Data_Initial!AU120:AV120),AVERAGE(Data_Initial!AU120:AW120)),Data_Initial!AV120))),"")</f>
        <v/>
      </c>
      <c r="AW120" t="str">
        <f>IFERROR(IF(AW$3="","",(IF($B$3="On",IF(AX$3="",AVERAGE(Data_Initial!AV120:AW120),AVERAGE(Data_Initial!AV120:AX120)),Data_Initial!AW120))),"")</f>
        <v/>
      </c>
      <c r="AX120" t="str">
        <f>IFERROR(IF(AX$3="","",(IF($B$3="On",IF(AY$3="",AVERAGE(Data_Initial!AW120:AX120),AVERAGE(Data_Initial!AW120:AY120)),Data_Initial!AX120))),"")</f>
        <v/>
      </c>
      <c r="AY120" t="str">
        <f>IFERROR(IF(AY$3="","",(IF($B$3="On",IF(AZ$3="",AVERAGE(Data_Initial!AX120:AY120),AVERAGE(Data_Initial!AX120:AZ120)),Data_Initial!AY120))),"")</f>
        <v/>
      </c>
      <c r="AZ120" t="str">
        <f>IFERROR(IF(AZ$3="","",(IF($B$3="On",IF(BA$3="",AVERAGE(Data_Initial!AY120:AZ120),AVERAGE(Data_Initial!AY120:BA120)),Data_Initial!AZ120))),"")</f>
        <v/>
      </c>
    </row>
    <row r="121" spans="1:52" x14ac:dyDescent="0.25">
      <c r="A121" s="79">
        <f ca="1">Data_Initial!A121</f>
        <v>2</v>
      </c>
      <c r="B121" s="79" t="str">
        <f ca="1">Data_Initial!B121</f>
        <v>F6</v>
      </c>
      <c r="C121">
        <f ca="1">IFERROR(IF($B$3="On",AVERAGE(Data_Initial!C121:D121),Data_Initial!C121),"")</f>
        <v>13.845443008965001</v>
      </c>
      <c r="D121">
        <f ca="1">IFERROR(IF(D$3="","",(IF($B$3="On",IF(E$3="",AVERAGE(Data_Initial!C121:D121),AVERAGE(Data_Initial!C121:E121)),Data_Initial!D121))),"")</f>
        <v>11.988435562236917</v>
      </c>
      <c r="E121">
        <f ca="1">IFERROR(IF(E$3="","",(IF($B$3="On",IF(F$3="",AVERAGE(Data_Initial!D121:E121),AVERAGE(Data_Initial!D121:F121)),Data_Initial!E121))),"")</f>
        <v>10.760274843420712</v>
      </c>
      <c r="F121">
        <f ca="1">IFERROR(IF(F$3="","",(IF($B$3="On",IF(G$3="",AVERAGE(Data_Initial!E121:F121),AVERAGE(Data_Initial!E121:G121)),Data_Initial!F121))),"")</f>
        <v>7.332577806854867</v>
      </c>
      <c r="G121">
        <f ca="1">IFERROR(IF(G$3="","",(IF($B$3="On",IF(H$3="",AVERAGE(Data_Initial!F121:G121),AVERAGE(Data_Initial!F121:H121)),Data_Initial!G121))),"")</f>
        <v>5.9378211901086297</v>
      </c>
      <c r="H121">
        <f ca="1">IFERROR(IF(H$3="","",(IF($B$3="On",IF(I$3="",AVERAGE(Data_Initial!G121:H121),AVERAGE(Data_Initial!G121:I121)),Data_Initial!H121))),"")</f>
        <v>3.7241597151320698</v>
      </c>
      <c r="I121">
        <f ca="1">IFERROR(IF(I$3="","",(IF($B$3="On",IF(J$3="",AVERAGE(Data_Initial!H121:I121),AVERAGE(Data_Initial!H121:J121)),Data_Initial!I121))),"")</f>
        <v>0.68640049296497285</v>
      </c>
      <c r="J121">
        <f ca="1">IFERROR(IF(J$3="","",(IF($B$3="On",IF(K$3="",AVERAGE(Data_Initial!I121:J121),AVERAGE(Data_Initial!I121:K121)),Data_Initial!J121))),"")</f>
        <v>-0.26452809446542708</v>
      </c>
      <c r="K121">
        <f ca="1">IFERROR(IF(K$3="","",(IF($B$3="On",IF(L$3="",AVERAGE(Data_Initial!J121:K121),AVERAGE(Data_Initial!J121:L121)),Data_Initial!K121))),"")</f>
        <v>4.1944815732071948E-2</v>
      </c>
      <c r="L121">
        <f ca="1">IFERROR(IF(L$3="","",(IF($B$3="On",IF(M$3="",AVERAGE(Data_Initial!K121:L121),AVERAGE(Data_Initial!K121:M121)),Data_Initial!L121))),"")</f>
        <v>-0.44130270119148801</v>
      </c>
      <c r="M121">
        <f ca="1">IFERROR(IF(M$3="","",(IF($B$3="On",IF(N$3="",AVERAGE(Data_Initial!L121:M121),AVERAGE(Data_Initial!L121:N121)),Data_Initial!M121))),"")</f>
        <v>-1.9377469538347514</v>
      </c>
      <c r="N121">
        <f ca="1">IFERROR(IF(N$3="","",(IF($B$3="On",IF(O$3="",AVERAGE(Data_Initial!M121:N121),AVERAGE(Data_Initial!M121:O121)),Data_Initial!N121))),"")</f>
        <v>-2.7268767160371667</v>
      </c>
      <c r="O121">
        <f ca="1">IFERROR(IF(O$3="","",(IF($B$3="On",IF(P$3="",AVERAGE(Data_Initial!N121:O121),AVERAGE(Data_Initial!N121:P121)),Data_Initial!O121))),"")</f>
        <v>-3.5265924512267066</v>
      </c>
      <c r="P121">
        <f ca="1">IFERROR(IF(P$3="","",(IF($B$3="On",IF(Q$3="",AVERAGE(Data_Initial!O121:P121),AVERAGE(Data_Initial!O121:Q121)),Data_Initial!P121))),"")</f>
        <v>-3.8383915361576597</v>
      </c>
      <c r="Q121">
        <f ca="1">IFERROR(IF(Q$3="","",(IF($B$3="On",IF(R$3="",AVERAGE(Data_Initial!P121:Q121),AVERAGE(Data_Initial!P121:R121)),Data_Initial!Q121))),"")</f>
        <v>-5.2923283190078401</v>
      </c>
      <c r="R121">
        <f ca="1">IFERROR(IF(R$3="","",(IF($B$3="On",IF(S$3="",AVERAGE(Data_Initial!Q121:R121),AVERAGE(Data_Initial!Q121:S121)),Data_Initial!R121))),"")</f>
        <v>-6.4680067234470089</v>
      </c>
      <c r="S121">
        <f ca="1">IFERROR(IF(S$3="","",(IF($B$3="On",IF(T$3="",AVERAGE(Data_Initial!R121:S121),AVERAGE(Data_Initial!R121:T121)),Data_Initial!S121))),"")</f>
        <v>-8.6543687713394064</v>
      </c>
      <c r="T121">
        <f ca="1">IFERROR(IF(T$3="","",(IF($B$3="On",IF(U$3="",AVERAGE(Data_Initial!S121:T121),AVERAGE(Data_Initial!S121:U121)),Data_Initial!T121))),"")</f>
        <v>-9.9175436464975117</v>
      </c>
      <c r="U121">
        <f ca="1">IFERROR(IF(U$3="","",(IF($B$3="On",IF(V$3="",AVERAGE(Data_Initial!T121:U121),AVERAGE(Data_Initial!T121:V121)),Data_Initial!U121))),"")</f>
        <v>-10.269138180006534</v>
      </c>
      <c r="V121">
        <f ca="1">IFERROR(IF(V$3="","",(IF($B$3="On",IF(W$3="",AVERAGE(Data_Initial!U121:V121),AVERAGE(Data_Initial!U121:W121)),Data_Initial!V121))),"")</f>
        <v>-8.4704947414524963</v>
      </c>
      <c r="W121">
        <f ca="1">IFERROR(IF(W$3="","",(IF($B$3="On",IF(X$3="",AVERAGE(Data_Initial!V121:W121),AVERAGE(Data_Initial!V121:X121)),Data_Initial!W121))),"")</f>
        <v>-7.1652651107959331</v>
      </c>
      <c r="X121">
        <f ca="1">IFERROR(IF(X$3="","",(IF($B$3="On",IF(Y$3="",AVERAGE(Data_Initial!W121:X121),AVERAGE(Data_Initial!W121:Y121)),Data_Initial!X121))),"")</f>
        <v>-3.3604516116377767</v>
      </c>
      <c r="Y121">
        <f ca="1">IFERROR(IF(Y$3="","",(IF($B$3="On",IF(Z$3="",AVERAGE(Data_Initial!X121:Y121),AVERAGE(Data_Initial!X121:Z121)),Data_Initial!Y121))),"")</f>
        <v>3.5943129692774867</v>
      </c>
      <c r="Z121">
        <f ca="1">IFERROR(IF(Z$3="","",(IF($B$3="On",IF(AA$3="",AVERAGE(Data_Initial!Y121:Z121),AVERAGE(Data_Initial!Y121:AA121)),Data_Initial!Z121))),"")</f>
        <v>16.103664129438588</v>
      </c>
      <c r="AA121">
        <f ca="1">IFERROR(IF(AA$3="","",(IF($B$3="On",IF(AB$3="",AVERAGE(Data_Initial!Z121:AA121),AVERAGE(Data_Initial!Z121:AB121)),Data_Initial!AA121))),"")</f>
        <v>43.993147618130457</v>
      </c>
      <c r="AB121">
        <f ca="1">IFERROR(IF(AB$3="","",(IF($B$3="On",IF(AC$3="",AVERAGE(Data_Initial!AA121:AB121),AVERAGE(Data_Initial!AA121:AC121)),Data_Initial!AB121))),"")</f>
        <v>91.350671668462837</v>
      </c>
      <c r="AC121">
        <f ca="1">IFERROR(IF(AC$3="","",(IF($B$3="On",IF(AD$3="",AVERAGE(Data_Initial!AB121:AC121),AVERAGE(Data_Initial!AB121:AD121)),Data_Initial!AC121))),"")</f>
        <v>187.54208937673152</v>
      </c>
      <c r="AD121">
        <f ca="1">IFERROR(IF(AD$3="","",(IF($B$3="On",IF(AE$3="",AVERAGE(Data_Initial!AC121:AD121),AVERAGE(Data_Initial!AC121:AE121)),Data_Initial!AD121))),"")</f>
        <v>360.83367702923266</v>
      </c>
      <c r="AE121">
        <f ca="1">IFERROR(IF(AE$3="","",(IF($B$3="On",IF(AF$3="",AVERAGE(Data_Initial!AD121:AE121),AVERAGE(Data_Initial!AD121:AF121)),Data_Initial!AE121))),"")</f>
        <v>664.8636631065674</v>
      </c>
      <c r="AF121">
        <f ca="1">IFERROR(IF(AF$3="","",(IF($B$3="On",IF(AG$3="",AVERAGE(Data_Initial!AE121:AF121),AVERAGE(Data_Initial!AE121:AG121)),Data_Initial!AF121))),"")</f>
        <v>1134.8121029738402</v>
      </c>
      <c r="AG121">
        <f ca="1">IFERROR(IF(AG$3="","",(IF($B$3="On",IF(AH$3="",AVERAGE(Data_Initial!AF121:AG121),AVERAGE(Data_Initial!AF121:AH121)),Data_Initial!AG121))),"")</f>
        <v>1745.4781390910632</v>
      </c>
      <c r="AH121">
        <f ca="1">IFERROR(IF(AH$3="","",(IF($B$3="On",IF(AI$3="",AVERAGE(Data_Initial!AG121:AH121),AVERAGE(Data_Initial!AG121:AI121)),Data_Initial!AH121))),"")</f>
        <v>2400.0294211401201</v>
      </c>
      <c r="AI121">
        <f ca="1">IFERROR(IF(AI$3="","",(IF($B$3="On",IF(AJ$3="",AVERAGE(Data_Initial!AH121:AI121),AVERAGE(Data_Initial!AH121:AJ121)),Data_Initial!AI121))),"")</f>
        <v>2976.3195690327761</v>
      </c>
      <c r="AJ121">
        <f ca="1">IFERROR(IF(AJ$3="","",(IF($B$3="On",IF(AK$3="",AVERAGE(Data_Initial!AI121:AJ121),AVERAGE(Data_Initial!AI121:AK121)),Data_Initial!AJ121))),"")</f>
        <v>3404.4318261075073</v>
      </c>
      <c r="AK121">
        <f ca="1">IFERROR(IF(AK$3="","",(IF($B$3="On",IF(AL$3="",AVERAGE(Data_Initial!AJ121:AK121),AVERAGE(Data_Initial!AJ121:AL121)),Data_Initial!AK121))),"")</f>
        <v>3685.2990923935904</v>
      </c>
      <c r="AL121">
        <f ca="1">IFERROR(IF(AL$3="","",(IF($B$3="On",IF(AM$3="",AVERAGE(Data_Initial!AK121:AL121),AVERAGE(Data_Initial!AK121:AM121)),Data_Initial!AL121))),"")</f>
        <v>3856.5337604467663</v>
      </c>
      <c r="AM121">
        <f ca="1">IFERROR(IF(AM$3="","",(IF($B$3="On",IF(AN$3="",AVERAGE(Data_Initial!AL121:AM121),AVERAGE(Data_Initial!AL121:AN121)),Data_Initial!AM121))),"")</f>
        <v>3962.3138396313966</v>
      </c>
      <c r="AN121">
        <f ca="1">IFERROR(IF(AN$3="","",(IF($B$3="On",IF(AO$3="",AVERAGE(Data_Initial!AM121:AN121),AVERAGE(Data_Initial!AM121:AO121)),Data_Initial!AN121))),"")</f>
        <v>4030.7154049057867</v>
      </c>
      <c r="AO121">
        <f ca="1">IFERROR(IF(AO$3="","",(IF($B$3="On",IF(AP$3="",AVERAGE(Data_Initial!AN121:AO121),AVERAGE(Data_Initial!AN121:AP121)),Data_Initial!AO121))),"")</f>
        <v>4078.0004518430928</v>
      </c>
      <c r="AP121">
        <f ca="1">IFERROR(IF(AP$3="","",(IF($B$3="On",IF(AQ$3="",AVERAGE(Data_Initial!AO121:AP121),AVERAGE(Data_Initial!AO121:AQ121)),Data_Initial!AP121))),"")</f>
        <v>4097.8996568556749</v>
      </c>
      <c r="AQ121" t="str">
        <f>IFERROR(IF(AQ$3="","",(IF($B$3="On",IF(AR$3="",AVERAGE(Data_Initial!AP121:AQ121),AVERAGE(Data_Initial!AP121:AR121)),Data_Initial!AQ121))),"")</f>
        <v/>
      </c>
      <c r="AR121" t="str">
        <f>IFERROR(IF(AR$3="","",(IF($B$3="On",IF(AS$3="",AVERAGE(Data_Initial!AQ121:AR121),AVERAGE(Data_Initial!AQ121:AS121)),Data_Initial!AR121))),"")</f>
        <v/>
      </c>
      <c r="AS121" t="str">
        <f>IFERROR(IF(AS$3="","",(IF($B$3="On",IF(AT$3="",AVERAGE(Data_Initial!AR121:AS121),AVERAGE(Data_Initial!AR121:AT121)),Data_Initial!AS121))),"")</f>
        <v/>
      </c>
      <c r="AT121" t="str">
        <f>IFERROR(IF(AT$3="","",(IF($B$3="On",IF(AU$3="",AVERAGE(Data_Initial!AS121:AT121),AVERAGE(Data_Initial!AS121:AU121)),Data_Initial!AT121))),"")</f>
        <v/>
      </c>
      <c r="AU121" t="str">
        <f>IFERROR(IF(AU$3="","",(IF($B$3="On",IF(AV$3="",AVERAGE(Data_Initial!AT121:AU121),AVERAGE(Data_Initial!AT121:AV121)),Data_Initial!AU121))),"")</f>
        <v/>
      </c>
      <c r="AV121" t="str">
        <f>IFERROR(IF(AV$3="","",(IF($B$3="On",IF(AW$3="",AVERAGE(Data_Initial!AU121:AV121),AVERAGE(Data_Initial!AU121:AW121)),Data_Initial!AV121))),"")</f>
        <v/>
      </c>
      <c r="AW121" t="str">
        <f>IFERROR(IF(AW$3="","",(IF($B$3="On",IF(AX$3="",AVERAGE(Data_Initial!AV121:AW121),AVERAGE(Data_Initial!AV121:AX121)),Data_Initial!AW121))),"")</f>
        <v/>
      </c>
      <c r="AX121" t="str">
        <f>IFERROR(IF(AX$3="","",(IF($B$3="On",IF(AY$3="",AVERAGE(Data_Initial!AW121:AX121),AVERAGE(Data_Initial!AW121:AY121)),Data_Initial!AX121))),"")</f>
        <v/>
      </c>
      <c r="AY121" t="str">
        <f>IFERROR(IF(AY$3="","",(IF($B$3="On",IF(AZ$3="",AVERAGE(Data_Initial!AX121:AY121),AVERAGE(Data_Initial!AX121:AZ121)),Data_Initial!AY121))),"")</f>
        <v/>
      </c>
      <c r="AZ121" t="str">
        <f>IFERROR(IF(AZ$3="","",(IF($B$3="On",IF(BA$3="",AVERAGE(Data_Initial!AY121:AZ121),AVERAGE(Data_Initial!AY121:BA121)),Data_Initial!AZ121))),"")</f>
        <v/>
      </c>
    </row>
    <row r="122" spans="1:52" x14ac:dyDescent="0.25">
      <c r="A122" s="79">
        <f ca="1">Data_Initial!A122</f>
        <v>2</v>
      </c>
      <c r="B122" s="79" t="str">
        <f ca="1">Data_Initial!B122</f>
        <v>G6</v>
      </c>
      <c r="C122">
        <f ca="1">IFERROR(IF($B$3="On",AVERAGE(Data_Initial!C122:D122),Data_Initial!C122),"")</f>
        <v>21.783068482198601</v>
      </c>
      <c r="D122">
        <f ca="1">IFERROR(IF(D$3="","",(IF($B$3="On",IF(E$3="",AVERAGE(Data_Initial!C122:D122),AVERAGE(Data_Initial!C122:E122)),Data_Initial!D122))),"")</f>
        <v>16.917403763514212</v>
      </c>
      <c r="E122">
        <f ca="1">IFERROR(IF(E$3="","",(IF($B$3="On",IF(F$3="",AVERAGE(Data_Initial!D122:E122),AVERAGE(Data_Initial!D122:F122)),Data_Initial!E122))),"")</f>
        <v>11.6882028414487</v>
      </c>
      <c r="F122">
        <f ca="1">IFERROR(IF(F$3="","",(IF($B$3="On",IF(G$3="",AVERAGE(Data_Initial!E122:F122),AVERAGE(Data_Initial!E122:G122)),Data_Initial!F122))),"")</f>
        <v>8.3381062271505328</v>
      </c>
      <c r="G122">
        <f ca="1">IFERROR(IF(G$3="","",(IF($B$3="On",IF(H$3="",AVERAGE(Data_Initial!F122:G122),AVERAGE(Data_Initial!F122:H122)),Data_Initial!G122))),"")</f>
        <v>6.8164837770063835</v>
      </c>
      <c r="H122">
        <f ca="1">IFERROR(IF(H$3="","",(IF($B$3="On",IF(I$3="",AVERAGE(Data_Initial!G122:H122),AVERAGE(Data_Initial!G122:I122)),Data_Initial!H122))),"")</f>
        <v>3.9897484548626534</v>
      </c>
      <c r="I122">
        <f ca="1">IFERROR(IF(I$3="","",(IF($B$3="On",IF(J$3="",AVERAGE(Data_Initial!H122:I122),AVERAGE(Data_Initial!H122:J122)),Data_Initial!I122))),"")</f>
        <v>1.04013558409997</v>
      </c>
      <c r="J122">
        <f ca="1">IFERROR(IF(J$3="","",(IF($B$3="On",IF(K$3="",AVERAGE(Data_Initial!I122:J122),AVERAGE(Data_Initial!I122:K122)),Data_Initial!J122))),"")</f>
        <v>-0.17778496992544665</v>
      </c>
      <c r="K122">
        <f ca="1">IFERROR(IF(K$3="","",(IF($B$3="On",IF(L$3="",AVERAGE(Data_Initial!J122:K122),AVERAGE(Data_Initial!J122:L122)),Data_Initial!K122))),"")</f>
        <v>-0.28321105781787997</v>
      </c>
      <c r="L122">
        <f ca="1">IFERROR(IF(L$3="","",(IF($B$3="On",IF(M$3="",AVERAGE(Data_Initial!K122:L122),AVERAGE(Data_Initial!K122:M122)),Data_Initial!L122))),"")</f>
        <v>-2.41323771320064</v>
      </c>
      <c r="M122">
        <f ca="1">IFERROR(IF(M$3="","",(IF($B$3="On",IF(N$3="",AVERAGE(Data_Initial!L122:M122),AVERAGE(Data_Initial!L122:N122)),Data_Initial!M122))),"")</f>
        <v>-4.2646536217254534</v>
      </c>
      <c r="N122">
        <f ca="1">IFERROR(IF(N$3="","",(IF($B$3="On",IF(O$3="",AVERAGE(Data_Initial!M122:N122),AVERAGE(Data_Initial!M122:O122)),Data_Initial!N122))),"")</f>
        <v>-6.6911306583927699</v>
      </c>
      <c r="O122">
        <f ca="1">IFERROR(IF(O$3="","",(IF($B$3="On",IF(P$3="",AVERAGE(Data_Initial!N122:O122),AVERAGE(Data_Initial!N122:P122)),Data_Initial!O122))),"")</f>
        <v>-5.8255812903297128</v>
      </c>
      <c r="P122">
        <f ca="1">IFERROR(IF(P$3="","",(IF($B$3="On",IF(Q$3="",AVERAGE(Data_Initial!O122:P122),AVERAGE(Data_Initial!O122:Q122)),Data_Initial!P122))),"")</f>
        <v>-4.7521113837963931</v>
      </c>
      <c r="Q122">
        <f ca="1">IFERROR(IF(Q$3="","",(IF($B$3="On",IF(R$3="",AVERAGE(Data_Initial!P122:Q122),AVERAGE(Data_Initial!P122:R122)),Data_Initial!Q122))),"")</f>
        <v>-3.8283230595544997</v>
      </c>
      <c r="R122">
        <f ca="1">IFERROR(IF(R$3="","",(IF($B$3="On",IF(S$3="",AVERAGE(Data_Initial!Q122:R122),AVERAGE(Data_Initial!Q122:S122)),Data_Initial!R122))),"")</f>
        <v>-5.6009338972192664</v>
      </c>
      <c r="S122">
        <f ca="1">IFERROR(IF(S$3="","",(IF($B$3="On",IF(T$3="",AVERAGE(Data_Initial!R122:S122),AVERAGE(Data_Initial!R122:T122)),Data_Initial!S122))),"")</f>
        <v>-6.9690928398663337</v>
      </c>
      <c r="T122">
        <f ca="1">IFERROR(IF(T$3="","",(IF($B$3="On",IF(U$3="",AVERAGE(Data_Initial!S122:T122),AVERAGE(Data_Initial!S122:U122)),Data_Initial!T122))),"")</f>
        <v>-7.3234120448056901</v>
      </c>
      <c r="U122">
        <f ca="1">IFERROR(IF(U$3="","",(IF($B$3="On",IF(V$3="",AVERAGE(Data_Initial!T122:U122),AVERAGE(Data_Initial!T122:V122)),Data_Initial!U122))),"")</f>
        <v>-6.2317620263314311</v>
      </c>
      <c r="V122">
        <f ca="1">IFERROR(IF(V$3="","",(IF($B$3="On",IF(W$3="",AVERAGE(Data_Initial!U122:V122),AVERAGE(Data_Initial!U122:W122)),Data_Initial!V122))),"")</f>
        <v>-4.0759792570306672</v>
      </c>
      <c r="W122">
        <f ca="1">IFERROR(IF(W$3="","",(IF($B$3="On",IF(X$3="",AVERAGE(Data_Initial!V122:W122),AVERAGE(Data_Initial!V122:X122)),Data_Initial!W122))),"")</f>
        <v>-3.8672636745897435</v>
      </c>
      <c r="X122">
        <f ca="1">IFERROR(IF(X$3="","",(IF($B$3="On",IF(Y$3="",AVERAGE(Data_Initial!W122:X122),AVERAGE(Data_Initial!W122:Y122)),Data_Initial!X122))),"")</f>
        <v>1.4681201366129171</v>
      </c>
      <c r="Y122">
        <f ca="1">IFERROR(IF(Y$3="","",(IF($B$3="On",IF(Z$3="",AVERAGE(Data_Initial!X122:Y122),AVERAGE(Data_Initial!X122:Z122)),Data_Initial!Y122))),"")</f>
        <v>11.793922531958566</v>
      </c>
      <c r="Z122">
        <f ca="1">IFERROR(IF(Z$3="","",(IF($B$3="On",IF(AA$3="",AVERAGE(Data_Initial!Y122:Z122),AVERAGE(Data_Initial!Y122:AA122)),Data_Initial!Z122))),"")</f>
        <v>38.280969008114234</v>
      </c>
      <c r="AA122">
        <f ca="1">IFERROR(IF(AA$3="","",(IF($B$3="On",IF(AB$3="",AVERAGE(Data_Initial!Z122:AA122),AVERAGE(Data_Initial!Z122:AB122)),Data_Initial!AA122))),"")</f>
        <v>84.024113367386803</v>
      </c>
      <c r="AB122">
        <f ca="1">IFERROR(IF(AB$3="","",(IF($B$3="On",IF(AC$3="",AVERAGE(Data_Initial!AA122:AB122),AVERAGE(Data_Initial!AA122:AC122)),Data_Initial!AB122))),"")</f>
        <v>169.85841505012436</v>
      </c>
      <c r="AC122">
        <f ca="1">IFERROR(IF(AC$3="","",(IF($B$3="On",IF(AD$3="",AVERAGE(Data_Initial!AB122:AC122),AVERAGE(Data_Initial!AB122:AD122)),Data_Initial!AC122))),"")</f>
        <v>324.06856470616765</v>
      </c>
      <c r="AD122">
        <f ca="1">IFERROR(IF(AD$3="","",(IF($B$3="On",IF(AE$3="",AVERAGE(Data_Initial!AC122:AD122),AVERAGE(Data_Initial!AC122:AE122)),Data_Initial!AD122))),"")</f>
        <v>588.75689058313094</v>
      </c>
      <c r="AE122">
        <f ca="1">IFERROR(IF(AE$3="","",(IF($B$3="On",IF(AF$3="",AVERAGE(Data_Initial!AD122:AE122),AVERAGE(Data_Initial!AD122:AF122)),Data_Initial!AE122))),"")</f>
        <v>1006.1373230617534</v>
      </c>
      <c r="AF122">
        <f ca="1">IFERROR(IF(AF$3="","",(IF($B$3="On",IF(AG$3="",AVERAGE(Data_Initial!AE122:AF122),AVERAGE(Data_Initial!AE122:AG122)),Data_Initial!AF122))),"")</f>
        <v>1575.2181634475144</v>
      </c>
      <c r="AG122">
        <f ca="1">IFERROR(IF(AG$3="","",(IF($B$3="On",IF(AH$3="",AVERAGE(Data_Initial!AF122:AG122),AVERAGE(Data_Initial!AF122:AH122)),Data_Initial!AG122))),"")</f>
        <v>2214.4925032461729</v>
      </c>
      <c r="AH122">
        <f ca="1">IFERROR(IF(AH$3="","",(IF($B$3="On",IF(AI$3="",AVERAGE(Data_Initial!AG122:AH122),AVERAGE(Data_Initial!AG122:AI122)),Data_Initial!AH122))),"")</f>
        <v>2815.3860266043971</v>
      </c>
      <c r="AI122">
        <f ca="1">IFERROR(IF(AI$3="","",(IF($B$3="On",IF(AJ$3="",AVERAGE(Data_Initial!AH122:AI122),AVERAGE(Data_Initial!AH122:AJ122)),Data_Initial!AI122))),"")</f>
        <v>3287.6337284802935</v>
      </c>
      <c r="AJ122">
        <f ca="1">IFERROR(IF(AJ$3="","",(IF($B$3="On",IF(AK$3="",AVERAGE(Data_Initial!AI122:AJ122),AVERAGE(Data_Initial!AI122:AK122)),Data_Initial!AJ122))),"")</f>
        <v>3617.5966374400737</v>
      </c>
      <c r="AK122">
        <f ca="1">IFERROR(IF(AK$3="","",(IF($B$3="On",IF(AL$3="",AVERAGE(Data_Initial!AJ122:AK122),AVERAGE(Data_Initial!AJ122:AL122)),Data_Initial!AK122))),"")</f>
        <v>3825.114917933337</v>
      </c>
      <c r="AL122">
        <f ca="1">IFERROR(IF(AL$3="","",(IF($B$3="On",IF(AM$3="",AVERAGE(Data_Initial!AK122:AL122),AVERAGE(Data_Initial!AK122:AM122)),Data_Initial!AL122))),"")</f>
        <v>3949.4920340746962</v>
      </c>
      <c r="AM122">
        <f ca="1">IFERROR(IF(AM$3="","",(IF($B$3="On",IF(AN$3="",AVERAGE(Data_Initial!AL122:AM122),AVERAGE(Data_Initial!AL122:AN122)),Data_Initial!AM122))),"")</f>
        <v>4027.5010336694772</v>
      </c>
      <c r="AN122">
        <f ca="1">IFERROR(IF(AN$3="","",(IF($B$3="On",IF(AO$3="",AVERAGE(Data_Initial!AM122:AN122),AVERAGE(Data_Initial!AM122:AO122)),Data_Initial!AN122))),"")</f>
        <v>4076.1332568110834</v>
      </c>
      <c r="AO122">
        <f ca="1">IFERROR(IF(AO$3="","",(IF($B$3="On",IF(AP$3="",AVERAGE(Data_Initial!AN122:AO122),AVERAGE(Data_Initial!AN122:AP122)),Data_Initial!AO122))),"")</f>
        <v>4108.6926604440132</v>
      </c>
      <c r="AP122">
        <f ca="1">IFERROR(IF(AP$3="","",(IF($B$3="On",IF(AQ$3="",AVERAGE(Data_Initial!AO122:AP122),AVERAGE(Data_Initial!AO122:AQ122)),Data_Initial!AP122))),"")</f>
        <v>4120.5111320482902</v>
      </c>
      <c r="AQ122" t="str">
        <f>IFERROR(IF(AQ$3="","",(IF($B$3="On",IF(AR$3="",AVERAGE(Data_Initial!AP122:AQ122),AVERAGE(Data_Initial!AP122:AR122)),Data_Initial!AQ122))),"")</f>
        <v/>
      </c>
      <c r="AR122" t="str">
        <f>IFERROR(IF(AR$3="","",(IF($B$3="On",IF(AS$3="",AVERAGE(Data_Initial!AQ122:AR122),AVERAGE(Data_Initial!AQ122:AS122)),Data_Initial!AR122))),"")</f>
        <v/>
      </c>
      <c r="AS122" t="str">
        <f>IFERROR(IF(AS$3="","",(IF($B$3="On",IF(AT$3="",AVERAGE(Data_Initial!AR122:AS122),AVERAGE(Data_Initial!AR122:AT122)),Data_Initial!AS122))),"")</f>
        <v/>
      </c>
      <c r="AT122" t="str">
        <f>IFERROR(IF(AT$3="","",(IF($B$3="On",IF(AU$3="",AVERAGE(Data_Initial!AS122:AT122),AVERAGE(Data_Initial!AS122:AU122)),Data_Initial!AT122))),"")</f>
        <v/>
      </c>
      <c r="AU122" t="str">
        <f>IFERROR(IF(AU$3="","",(IF($B$3="On",IF(AV$3="",AVERAGE(Data_Initial!AT122:AU122),AVERAGE(Data_Initial!AT122:AV122)),Data_Initial!AU122))),"")</f>
        <v/>
      </c>
      <c r="AV122" t="str">
        <f>IFERROR(IF(AV$3="","",(IF($B$3="On",IF(AW$3="",AVERAGE(Data_Initial!AU122:AV122),AVERAGE(Data_Initial!AU122:AW122)),Data_Initial!AV122))),"")</f>
        <v/>
      </c>
      <c r="AW122" t="str">
        <f>IFERROR(IF(AW$3="","",(IF($B$3="On",IF(AX$3="",AVERAGE(Data_Initial!AV122:AW122),AVERAGE(Data_Initial!AV122:AX122)),Data_Initial!AW122))),"")</f>
        <v/>
      </c>
      <c r="AX122" t="str">
        <f>IFERROR(IF(AX$3="","",(IF($B$3="On",IF(AY$3="",AVERAGE(Data_Initial!AW122:AX122),AVERAGE(Data_Initial!AW122:AY122)),Data_Initial!AX122))),"")</f>
        <v/>
      </c>
      <c r="AY122" t="str">
        <f>IFERROR(IF(AY$3="","",(IF($B$3="On",IF(AZ$3="",AVERAGE(Data_Initial!AX122:AY122),AVERAGE(Data_Initial!AX122:AZ122)),Data_Initial!AY122))),"")</f>
        <v/>
      </c>
      <c r="AZ122" t="str">
        <f>IFERROR(IF(AZ$3="","",(IF($B$3="On",IF(BA$3="",AVERAGE(Data_Initial!AY122:AZ122),AVERAGE(Data_Initial!AY122:BA122)),Data_Initial!AZ122))),"")</f>
        <v/>
      </c>
    </row>
    <row r="123" spans="1:52" x14ac:dyDescent="0.25">
      <c r="A123" s="79">
        <f ca="1">Data_Initial!A123</f>
        <v>2</v>
      </c>
      <c r="B123" s="79" t="str">
        <f ca="1">Data_Initial!B123</f>
        <v>H6</v>
      </c>
      <c r="C123">
        <f ca="1">IFERROR(IF($B$3="On",AVERAGE(Data_Initial!C123:D123),Data_Initial!C123),"")</f>
        <v>17.110395703834698</v>
      </c>
      <c r="D123">
        <f ca="1">IFERROR(IF(D$3="","",(IF($B$3="On",IF(E$3="",AVERAGE(Data_Initial!C123:D123),AVERAGE(Data_Initial!C123:E123)),Data_Initial!D123))),"")</f>
        <v>15.1350088975381</v>
      </c>
      <c r="E123">
        <f ca="1">IFERROR(IF(E$3="","",(IF($B$3="On",IF(F$3="",AVERAGE(Data_Initial!D123:E123),AVERAGE(Data_Initial!D123:F123)),Data_Initial!E123))),"")</f>
        <v>10.487334951767641</v>
      </c>
      <c r="F123">
        <f ca="1">IFERROR(IF(F$3="","",(IF($B$3="On",IF(G$3="",AVERAGE(Data_Initial!E123:F123),AVERAGE(Data_Initial!E123:G123)),Data_Initial!F123))),"")</f>
        <v>5.3178578591819265</v>
      </c>
      <c r="G123">
        <f ca="1">IFERROR(IF(G$3="","",(IF($B$3="On",IF(H$3="",AVERAGE(Data_Initial!F123:G123),AVERAGE(Data_Initial!F123:H123)),Data_Initial!G123))),"")</f>
        <v>1.7794287126553179</v>
      </c>
      <c r="H123">
        <f ca="1">IFERROR(IF(H$3="","",(IF($B$3="On",IF(I$3="",AVERAGE(Data_Initial!G123:H123),AVERAGE(Data_Initial!G123:I123)),Data_Initial!H123))),"")</f>
        <v>1.6596811476589846</v>
      </c>
      <c r="I123">
        <f ca="1">IFERROR(IF(I$3="","",(IF($B$3="On",IF(J$3="",AVERAGE(Data_Initial!H123:I123),AVERAGE(Data_Initial!H123:J123)),Data_Initial!I123))),"")</f>
        <v>1.3832218719524783</v>
      </c>
      <c r="J123">
        <f ca="1">IFERROR(IF(J$3="","",(IF($B$3="On",IF(K$3="",AVERAGE(Data_Initial!I123:J123),AVERAGE(Data_Initial!I123:K123)),Data_Initial!J123))),"")</f>
        <v>1.5583457104044103</v>
      </c>
      <c r="K123">
        <f ca="1">IFERROR(IF(K$3="","",(IF($B$3="On",IF(L$3="",AVERAGE(Data_Initial!J123:K123),AVERAGE(Data_Initial!J123:L123)),Data_Initial!K123))),"")</f>
        <v>-0.16801072941840958</v>
      </c>
      <c r="L123">
        <f ca="1">IFERROR(IF(L$3="","",(IF($B$3="On",IF(M$3="",AVERAGE(Data_Initial!K123:L123),AVERAGE(Data_Initial!K123:M123)),Data_Initial!L123))),"")</f>
        <v>-0.93329281056412661</v>
      </c>
      <c r="M123">
        <f ca="1">IFERROR(IF(M$3="","",(IF($B$3="On",IF(N$3="",AVERAGE(Data_Initial!L123:M123),AVERAGE(Data_Initial!L123:N123)),Data_Initial!M123))),"")</f>
        <v>-1.9931448482913467</v>
      </c>
      <c r="N123">
        <f ca="1">IFERROR(IF(N$3="","",(IF($B$3="On",IF(O$3="",AVERAGE(Data_Initial!M123:N123),AVERAGE(Data_Initial!M123:O123)),Data_Initial!N123))),"")</f>
        <v>-3.0651621881408269</v>
      </c>
      <c r="O123">
        <f ca="1">IFERROR(IF(O$3="","",(IF($B$3="On",IF(P$3="",AVERAGE(Data_Initial!N123:O123),AVERAGE(Data_Initial!N123:P123)),Data_Initial!O123))),"")</f>
        <v>-4.4099678826009967</v>
      </c>
      <c r="P123">
        <f ca="1">IFERROR(IF(P$3="","",(IF($B$3="On",IF(Q$3="",AVERAGE(Data_Initial!O123:P123),AVERAGE(Data_Initial!O123:Q123)),Data_Initial!P123))),"")</f>
        <v>-5.8226800462230131</v>
      </c>
      <c r="Q123">
        <f ca="1">IFERROR(IF(Q$3="","",(IF($B$3="On",IF(R$3="",AVERAGE(Data_Initial!P123:Q123),AVERAGE(Data_Initial!P123:R123)),Data_Initial!Q123))),"")</f>
        <v>-6.3104349788783738</v>
      </c>
      <c r="R123">
        <f ca="1">IFERROR(IF(R$3="","",(IF($B$3="On",IF(S$3="",AVERAGE(Data_Initial!Q123:R123),AVERAGE(Data_Initial!Q123:S123)),Data_Initial!R123))),"")</f>
        <v>-6.0402280552577103</v>
      </c>
      <c r="S123">
        <f ca="1">IFERROR(IF(S$3="","",(IF($B$3="On",IF(T$3="",AVERAGE(Data_Initial!R123:S123),AVERAGE(Data_Initial!R123:T123)),Data_Initial!S123))),"")</f>
        <v>-4.7838194889653396</v>
      </c>
      <c r="T123">
        <f ca="1">IFERROR(IF(T$3="","",(IF($B$3="On",IF(U$3="",AVERAGE(Data_Initial!S123:T123),AVERAGE(Data_Initial!S123:U123)),Data_Initial!T123))),"")</f>
        <v>-4.8322654222183701</v>
      </c>
      <c r="U123">
        <f ca="1">IFERROR(IF(U$3="","",(IF($B$3="On",IF(V$3="",AVERAGE(Data_Initial!T123:U123),AVERAGE(Data_Initial!T123:V123)),Data_Initial!U123))),"")</f>
        <v>-4.229161252519587</v>
      </c>
      <c r="V123">
        <f ca="1">IFERROR(IF(V$3="","",(IF($B$3="On",IF(W$3="",AVERAGE(Data_Initial!U123:V123),AVERAGE(Data_Initial!U123:W123)),Data_Initial!V123))),"")</f>
        <v>-5.4082438608365893</v>
      </c>
      <c r="W123">
        <f ca="1">IFERROR(IF(W$3="","",(IF($B$3="On",IF(X$3="",AVERAGE(Data_Initial!V123:W123),AVERAGE(Data_Initial!V123:X123)),Data_Initial!W123))),"")</f>
        <v>-2.8734328616718177</v>
      </c>
      <c r="X123">
        <f ca="1">IFERROR(IF(X$3="","",(IF($B$3="On",IF(Y$3="",AVERAGE(Data_Initial!W123:X123),AVERAGE(Data_Initial!W123:Y123)),Data_Initial!X123))),"")</f>
        <v>1.9223570822396086</v>
      </c>
      <c r="Y123">
        <f ca="1">IFERROR(IF(Y$3="","",(IF($B$3="On",IF(Z$3="",AVERAGE(Data_Initial!X123:Y123),AVERAGE(Data_Initial!X123:Z123)),Data_Initial!Y123))),"")</f>
        <v>11.143397166574388</v>
      </c>
      <c r="Z123">
        <f ca="1">IFERROR(IF(Z$3="","",(IF($B$3="On",IF(AA$3="",AVERAGE(Data_Initial!Y123:Z123),AVERAGE(Data_Initial!Y123:AA123)),Data_Initial!Z123))),"")</f>
        <v>30.247747295700865</v>
      </c>
      <c r="AA123">
        <f ca="1">IFERROR(IF(AA$3="","",(IF($B$3="On",IF(AB$3="",AVERAGE(Data_Initial!Z123:AA123),AVERAGE(Data_Initial!Z123:AB123)),Data_Initial!AA123))),"")</f>
        <v>66.703817909981993</v>
      </c>
      <c r="AB123">
        <f ca="1">IFERROR(IF(AB$3="","",(IF($B$3="On",IF(AC$3="",AVERAGE(Data_Initial!AA123:AB123),AVERAGE(Data_Initial!AA123:AC123)),Data_Initial!AB123))),"")</f>
        <v>136.4011318893088</v>
      </c>
      <c r="AC123">
        <f ca="1">IFERROR(IF(AC$3="","",(IF($B$3="On",IF(AD$3="",AVERAGE(Data_Initial!AB123:AC123),AVERAGE(Data_Initial!AB123:AD123)),Data_Initial!AC123))),"")</f>
        <v>259.89558708628067</v>
      </c>
      <c r="AD123">
        <f ca="1">IFERROR(IF(AD$3="","",(IF($B$3="On",IF(AE$3="",AVERAGE(Data_Initial!AC123:AD123),AVERAGE(Data_Initial!AC123:AE123)),Data_Initial!AD123))),"")</f>
        <v>475.61761976808469</v>
      </c>
      <c r="AE123">
        <f ca="1">IFERROR(IF(AE$3="","",(IF($B$3="On",IF(AF$3="",AVERAGE(Data_Initial!AD123:AE123),AVERAGE(Data_Initial!AD123:AF123)),Data_Initial!AE123))),"")</f>
        <v>828.62306155647002</v>
      </c>
      <c r="AF123">
        <f ca="1">IFERROR(IF(AF$3="","",(IF($B$3="On",IF(AG$3="",AVERAGE(Data_Initial!AE123:AF123),AVERAGE(Data_Initial!AE123:AG123)),Data_Initial!AF123))),"")</f>
        <v>1339.5697666849824</v>
      </c>
      <c r="AG123">
        <f ca="1">IFERROR(IF(AG$3="","",(IF($B$3="On",IF(AH$3="",AVERAGE(Data_Initial!AF123:AG123),AVERAGE(Data_Initial!AF123:AH123)),Data_Initial!AG123))),"")</f>
        <v>1949.9248332571169</v>
      </c>
      <c r="AH123">
        <f ca="1">IFERROR(IF(AH$3="","",(IF($B$3="On",IF(AI$3="",AVERAGE(Data_Initial!AG123:AH123),AVERAGE(Data_Initial!AG123:AI123)),Data_Initial!AH123))),"")</f>
        <v>2561.33657682901</v>
      </c>
      <c r="AI123">
        <f ca="1">IFERROR(IF(AI$3="","",(IF($B$3="On",IF(AJ$3="",AVERAGE(Data_Initial!AH123:AI123),AVERAGE(Data_Initial!AH123:AJ123)),Data_Initial!AI123))),"")</f>
        <v>3069.816521760034</v>
      </c>
      <c r="AJ123">
        <f ca="1">IFERROR(IF(AJ$3="","",(IF($B$3="On",IF(AK$3="",AVERAGE(Data_Initial!AI123:AJ123),AVERAGE(Data_Initial!AI123:AK123)),Data_Initial!AJ123))),"")</f>
        <v>3440.6484831275961</v>
      </c>
      <c r="AK123">
        <f ca="1">IFERROR(IF(AK$3="","",(IF($B$3="On",IF(AL$3="",AVERAGE(Data_Initial!AJ123:AK123),AVERAGE(Data_Initial!AJ123:AL123)),Data_Initial!AK123))),"")</f>
        <v>3679.4029569186073</v>
      </c>
      <c r="AL123">
        <f ca="1">IFERROR(IF(AL$3="","",(IF($B$3="On",IF(AM$3="",AVERAGE(Data_Initial!AK123:AL123),AVERAGE(Data_Initial!AK123:AM123)),Data_Initial!AL123))),"")</f>
        <v>3826.0238338030067</v>
      </c>
      <c r="AM123">
        <f ca="1">IFERROR(IF(AM$3="","",(IF($B$3="On",IF(AN$3="",AVERAGE(Data_Initial!AL123:AM123),AVERAGE(Data_Initial!AL123:AN123)),Data_Initial!AM123))),"")</f>
        <v>3915.6536728385472</v>
      </c>
      <c r="AN123">
        <f ca="1">IFERROR(IF(AN$3="","",(IF($B$3="On",IF(AO$3="",AVERAGE(Data_Initial!AM123:AN123),AVERAGE(Data_Initial!AM123:AO123)),Data_Initial!AN123))),"")</f>
        <v>3974.7793634917766</v>
      </c>
      <c r="AO123">
        <f ca="1">IFERROR(IF(AO$3="","",(IF($B$3="On",IF(AP$3="",AVERAGE(Data_Initial!AN123:AO123),AVERAGE(Data_Initial!AN123:AP123)),Data_Initial!AO123))),"")</f>
        <v>4010.9800841073134</v>
      </c>
      <c r="AP123">
        <f ca="1">IFERROR(IF(AP$3="","",(IF($B$3="On",IF(AQ$3="",AVERAGE(Data_Initial!AO123:AP123),AVERAGE(Data_Initial!AO123:AQ123)),Data_Initial!AP123))),"")</f>
        <v>4026.3662996113053</v>
      </c>
      <c r="AQ123" t="str">
        <f>IFERROR(IF(AQ$3="","",(IF($B$3="On",IF(AR$3="",AVERAGE(Data_Initial!AP123:AQ123),AVERAGE(Data_Initial!AP123:AR123)),Data_Initial!AQ123))),"")</f>
        <v/>
      </c>
      <c r="AR123" t="str">
        <f>IFERROR(IF(AR$3="","",(IF($B$3="On",IF(AS$3="",AVERAGE(Data_Initial!AQ123:AR123),AVERAGE(Data_Initial!AQ123:AS123)),Data_Initial!AR123))),"")</f>
        <v/>
      </c>
      <c r="AS123" t="str">
        <f>IFERROR(IF(AS$3="","",(IF($B$3="On",IF(AT$3="",AVERAGE(Data_Initial!AR123:AS123),AVERAGE(Data_Initial!AR123:AT123)),Data_Initial!AS123))),"")</f>
        <v/>
      </c>
      <c r="AT123" t="str">
        <f>IFERROR(IF(AT$3="","",(IF($B$3="On",IF(AU$3="",AVERAGE(Data_Initial!AS123:AT123),AVERAGE(Data_Initial!AS123:AU123)),Data_Initial!AT123))),"")</f>
        <v/>
      </c>
      <c r="AU123" t="str">
        <f>IFERROR(IF(AU$3="","",(IF($B$3="On",IF(AV$3="",AVERAGE(Data_Initial!AT123:AU123),AVERAGE(Data_Initial!AT123:AV123)),Data_Initial!AU123))),"")</f>
        <v/>
      </c>
      <c r="AV123" t="str">
        <f>IFERROR(IF(AV$3="","",(IF($B$3="On",IF(AW$3="",AVERAGE(Data_Initial!AU123:AV123),AVERAGE(Data_Initial!AU123:AW123)),Data_Initial!AV123))),"")</f>
        <v/>
      </c>
      <c r="AW123" t="str">
        <f>IFERROR(IF(AW$3="","",(IF($B$3="On",IF(AX$3="",AVERAGE(Data_Initial!AV123:AW123),AVERAGE(Data_Initial!AV123:AX123)),Data_Initial!AW123))),"")</f>
        <v/>
      </c>
      <c r="AX123" t="str">
        <f>IFERROR(IF(AX$3="","",(IF($B$3="On",IF(AY$3="",AVERAGE(Data_Initial!AW123:AX123),AVERAGE(Data_Initial!AW123:AY123)),Data_Initial!AX123))),"")</f>
        <v/>
      </c>
      <c r="AY123" t="str">
        <f>IFERROR(IF(AY$3="","",(IF($B$3="On",IF(AZ$3="",AVERAGE(Data_Initial!AX123:AY123),AVERAGE(Data_Initial!AX123:AZ123)),Data_Initial!AY123))),"")</f>
        <v/>
      </c>
      <c r="AZ123" t="str">
        <f>IFERROR(IF(AZ$3="","",(IF($B$3="On",IF(BA$3="",AVERAGE(Data_Initial!AY123:AZ123),AVERAGE(Data_Initial!AY123:BA123)),Data_Initial!AZ123))),"")</f>
        <v/>
      </c>
    </row>
    <row r="124" spans="1:52" x14ac:dyDescent="0.25">
      <c r="A124" s="79">
        <f ca="1">Data_Initial!A124</f>
        <v>2</v>
      </c>
      <c r="B124" s="79" t="str">
        <f ca="1">Data_Initial!B124</f>
        <v>A7</v>
      </c>
      <c r="C124">
        <f ca="1">IFERROR(IF($B$3="On",AVERAGE(Data_Initial!C124:D124),Data_Initial!C124),"")</f>
        <v>3.5813320978247707</v>
      </c>
      <c r="D124">
        <f ca="1">IFERROR(IF(D$3="","",(IF($B$3="On",IF(E$3="",AVERAGE(Data_Initial!C124:D124),AVERAGE(Data_Initial!C124:E124)),Data_Initial!D124))),"")</f>
        <v>4.8935641773861471</v>
      </c>
      <c r="E124">
        <f ca="1">IFERROR(IF(E$3="","",(IF($B$3="On",IF(F$3="",AVERAGE(Data_Initial!D124:E124),AVERAGE(Data_Initial!D124:F124)),Data_Initial!E124))),"")</f>
        <v>6.0272021552597534</v>
      </c>
      <c r="F124">
        <f ca="1">IFERROR(IF(F$3="","",(IF($B$3="On",IF(G$3="",AVERAGE(Data_Initial!E124:F124),AVERAGE(Data_Initial!E124:G124)),Data_Initial!F124))),"")</f>
        <v>3.4109882142120114</v>
      </c>
      <c r="G124">
        <f ca="1">IFERROR(IF(G$3="","",(IF($B$3="On",IF(H$3="",AVERAGE(Data_Initial!F124:G124),AVERAGE(Data_Initial!F124:H124)),Data_Initial!G124))),"")</f>
        <v>2.8509934831704449</v>
      </c>
      <c r="H124">
        <f ca="1">IFERROR(IF(H$3="","",(IF($B$3="On",IF(I$3="",AVERAGE(Data_Initial!G124:H124),AVERAGE(Data_Initial!G124:I124)),Data_Initial!H124))),"")</f>
        <v>2.7069625709424781</v>
      </c>
      <c r="I124">
        <f ca="1">IFERROR(IF(I$3="","",(IF($B$3="On",IF(J$3="",AVERAGE(Data_Initial!H124:I124),AVERAGE(Data_Initial!H124:J124)),Data_Initial!I124))),"")</f>
        <v>3.7853924816396733</v>
      </c>
      <c r="J124">
        <f ca="1">IFERROR(IF(J$3="","",(IF($B$3="On",IF(K$3="",AVERAGE(Data_Initial!I124:J124),AVERAGE(Data_Initial!I124:K124)),Data_Initial!J124))),"")</f>
        <v>1.0248439965871536</v>
      </c>
      <c r="K124">
        <f ca="1">IFERROR(IF(K$3="","",(IF($B$3="On",IF(L$3="",AVERAGE(Data_Initial!J124:K124),AVERAGE(Data_Initial!J124:L124)),Data_Initial!K124))),"")</f>
        <v>0.21775416635258302</v>
      </c>
      <c r="L124">
        <f ca="1">IFERROR(IF(L$3="","",(IF($B$3="On",IF(M$3="",AVERAGE(Data_Initial!K124:L124),AVERAGE(Data_Initial!K124:M124)),Data_Initial!L124))),"")</f>
        <v>0.17748816014318627</v>
      </c>
      <c r="M124">
        <f ca="1">IFERROR(IF(M$3="","",(IF($B$3="On",IF(N$3="",AVERAGE(Data_Initial!L124:M124),AVERAGE(Data_Initial!L124:N124)),Data_Initial!M124))),"")</f>
        <v>0.359241855747163</v>
      </c>
      <c r="N124">
        <f ca="1">IFERROR(IF(N$3="","",(IF($B$3="On",IF(O$3="",AVERAGE(Data_Initial!M124:N124),AVERAGE(Data_Initial!M124:O124)),Data_Initial!N124))),"")</f>
        <v>1.5641636785368664</v>
      </c>
      <c r="O124">
        <f ca="1">IFERROR(IF(O$3="","",(IF($B$3="On",IF(P$3="",AVERAGE(Data_Initial!N124:O124),AVERAGE(Data_Initial!N124:P124)),Data_Initial!O124))),"")</f>
        <v>0.98748589390091368</v>
      </c>
      <c r="P124">
        <f ca="1">IFERROR(IF(P$3="","",(IF($B$3="On",IF(Q$3="",AVERAGE(Data_Initial!O124:P124),AVERAGE(Data_Initial!O124:Q124)),Data_Initial!P124))),"")</f>
        <v>-1.0067096911072164</v>
      </c>
      <c r="Q124">
        <f ca="1">IFERROR(IF(Q$3="","",(IF($B$3="On",IF(R$3="",AVERAGE(Data_Initial!P124:Q124),AVERAGE(Data_Initial!P124:R124)),Data_Initial!Q124))),"")</f>
        <v>-3.501604743319453</v>
      </c>
      <c r="R124">
        <f ca="1">IFERROR(IF(R$3="","",(IF($B$3="On",IF(S$3="",AVERAGE(Data_Initial!Q124:R124),AVERAGE(Data_Initial!Q124:S124)),Data_Initial!R124))),"")</f>
        <v>-6.1183733760255272</v>
      </c>
      <c r="S124">
        <f ca="1">IFERROR(IF(S$3="","",(IF($B$3="On",IF(T$3="",AVERAGE(Data_Initial!R124:S124),AVERAGE(Data_Initial!R124:T124)),Data_Initial!S124))),"")</f>
        <v>-6.8360359303276867</v>
      </c>
      <c r="T124">
        <f ca="1">IFERROR(IF(T$3="","",(IF($B$3="On",IF(U$3="",AVERAGE(Data_Initial!S124:T124),AVERAGE(Data_Initial!S124:U124)),Data_Initial!T124))),"")</f>
        <v>-8.6781951627687253</v>
      </c>
      <c r="U124">
        <f ca="1">IFERROR(IF(U$3="","",(IF($B$3="On",IF(V$3="",AVERAGE(Data_Initial!T124:U124),AVERAGE(Data_Initial!T124:V124)),Data_Initial!U124))),"")</f>
        <v>-8.2212577281941943</v>
      </c>
      <c r="V124">
        <f ca="1">IFERROR(IF(V$3="","",(IF($B$3="On",IF(W$3="",AVERAGE(Data_Initial!U124:V124),AVERAGE(Data_Initial!U124:W124)),Data_Initial!V124))),"")</f>
        <v>-6.8482588751762696</v>
      </c>
      <c r="W124">
        <f ca="1">IFERROR(IF(W$3="","",(IF($B$3="On",IF(X$3="",AVERAGE(Data_Initial!V124:W124),AVERAGE(Data_Initial!V124:X124)),Data_Initial!W124))),"")</f>
        <v>-5.1302985383520836</v>
      </c>
      <c r="X124">
        <f ca="1">IFERROR(IF(X$3="","",(IF($B$3="On",IF(Y$3="",AVERAGE(Data_Initial!W124:X124),AVERAGE(Data_Initial!W124:Y124)),Data_Initial!X124))),"")</f>
        <v>-5.0741818634537603</v>
      </c>
      <c r="Y124">
        <f ca="1">IFERROR(IF(Y$3="","",(IF($B$3="On",IF(Z$3="",AVERAGE(Data_Initial!X124:Y124),AVERAGE(Data_Initial!X124:Z124)),Data_Initial!Y124))),"")</f>
        <v>-2.7844862646012793</v>
      </c>
      <c r="Z124">
        <f ca="1">IFERROR(IF(Z$3="","",(IF($B$3="On",IF(AA$3="",AVERAGE(Data_Initial!Y124:Z124),AVERAGE(Data_Initial!Y124:AA124)),Data_Initial!Z124))),"")</f>
        <v>1.4780968446148099</v>
      </c>
      <c r="AA124">
        <f ca="1">IFERROR(IF(AA$3="","",(IF($B$3="On",IF(AB$3="",AVERAGE(Data_Initial!Z124:AA124),AVERAGE(Data_Initial!Z124:AB124)),Data_Initial!AA124))),"")</f>
        <v>13.451718244313264</v>
      </c>
      <c r="AB124">
        <f ca="1">IFERROR(IF(AB$3="","",(IF($B$3="On",IF(AC$3="",AVERAGE(Data_Initial!AA124:AB124),AVERAGE(Data_Initial!AA124:AC124)),Data_Initial!AB124))),"")</f>
        <v>36.367228335967859</v>
      </c>
      <c r="AC124">
        <f ca="1">IFERROR(IF(AC$3="","",(IF($B$3="On",IF(AD$3="",AVERAGE(Data_Initial!AB124:AC124),AVERAGE(Data_Initial!AB124:AD124)),Data_Initial!AC124))),"")</f>
        <v>82.615385299853202</v>
      </c>
      <c r="AD124">
        <f ca="1">IFERROR(IF(AD$3="","",(IF($B$3="On",IF(AE$3="",AVERAGE(Data_Initial!AC124:AD124),AVERAGE(Data_Initial!AC124:AE124)),Data_Initial!AD124))),"")</f>
        <v>167.64211047918855</v>
      </c>
      <c r="AE124">
        <f ca="1">IFERROR(IF(AE$3="","",(IF($B$3="On",IF(AF$3="",AVERAGE(Data_Initial!AD124:AE124),AVERAGE(Data_Initial!AD124:AF124)),Data_Initial!AE124))),"")</f>
        <v>316.12848034806331</v>
      </c>
      <c r="AF124">
        <f ca="1">IFERROR(IF(AF$3="","",(IF($B$3="On",IF(AG$3="",AVERAGE(Data_Initial!AE124:AF124),AVERAGE(Data_Initial!AE124:AG124)),Data_Initial!AF124))),"")</f>
        <v>567.382924021039</v>
      </c>
      <c r="AG124">
        <f ca="1">IFERROR(IF(AG$3="","",(IF($B$3="On",IF(AH$3="",AVERAGE(Data_Initial!AF124:AG124),AVERAGE(Data_Initial!AF124:AH124)),Data_Initial!AG124))),"")</f>
        <v>951.25414692245067</v>
      </c>
      <c r="AH124">
        <f ca="1">IFERROR(IF(AH$3="","",(IF($B$3="On",IF(AI$3="",AVERAGE(Data_Initial!AG124:AH124),AVERAGE(Data_Initial!AG124:AI124)),Data_Initial!AH124))),"")</f>
        <v>1458.717231463185</v>
      </c>
      <c r="AI124">
        <f ca="1">IFERROR(IF(AI$3="","",(IF($B$3="On",IF(AJ$3="",AVERAGE(Data_Initial!AH124:AI124),AVERAGE(Data_Initial!AH124:AJ124)),Data_Initial!AI124))),"")</f>
        <v>2012.7287565195265</v>
      </c>
      <c r="AJ124">
        <f ca="1">IFERROR(IF(AJ$3="","",(IF($B$3="On",IF(AK$3="",AVERAGE(Data_Initial!AI124:AJ124),AVERAGE(Data_Initial!AI124:AK124)),Data_Initial!AJ124))),"")</f>
        <v>2517.9184619101302</v>
      </c>
      <c r="AK124">
        <f ca="1">IFERROR(IF(AK$3="","",(IF($B$3="On",IF(AL$3="",AVERAGE(Data_Initial!AJ124:AK124),AVERAGE(Data_Initial!AJ124:AL124)),Data_Initial!AK124))),"")</f>
        <v>2900.5544611800833</v>
      </c>
      <c r="AL124">
        <f ca="1">IFERROR(IF(AL$3="","",(IF($B$3="On",IF(AM$3="",AVERAGE(Data_Initial!AK124:AL124),AVERAGE(Data_Initial!AK124:AM124)),Data_Initial!AL124))),"")</f>
        <v>3149.5169610765265</v>
      </c>
      <c r="AM124">
        <f ca="1">IFERROR(IF(AM$3="","",(IF($B$3="On",IF(AN$3="",AVERAGE(Data_Initial!AL124:AM124),AVERAGE(Data_Initial!AL124:AN124)),Data_Initial!AM124))),"")</f>
        <v>3292.5767568410834</v>
      </c>
      <c r="AN124">
        <f ca="1">IFERROR(IF(AN$3="","",(IF($B$3="On",IF(AO$3="",AVERAGE(Data_Initial!AM124:AN124),AVERAGE(Data_Initial!AM124:AO124)),Data_Initial!AN124))),"")</f>
        <v>3378.1408992515167</v>
      </c>
      <c r="AO124">
        <f ca="1">IFERROR(IF(AO$3="","",(IF($B$3="On",IF(AP$3="",AVERAGE(Data_Initial!AN124:AO124),AVERAGE(Data_Initial!AN124:AP124)),Data_Initial!AO124))),"")</f>
        <v>3440.56490740347</v>
      </c>
      <c r="AP124">
        <f ca="1">IFERROR(IF(AP$3="","",(IF($B$3="On",IF(AQ$3="",AVERAGE(Data_Initial!AO124:AP124),AVERAGE(Data_Initial!AO124:AQ124)),Data_Initial!AP124))),"")</f>
        <v>3470.1094382466999</v>
      </c>
      <c r="AQ124" t="str">
        <f>IFERROR(IF(AQ$3="","",(IF($B$3="On",IF(AR$3="",AVERAGE(Data_Initial!AP124:AQ124),AVERAGE(Data_Initial!AP124:AR124)),Data_Initial!AQ124))),"")</f>
        <v/>
      </c>
      <c r="AR124" t="str">
        <f>IFERROR(IF(AR$3="","",(IF($B$3="On",IF(AS$3="",AVERAGE(Data_Initial!AQ124:AR124),AVERAGE(Data_Initial!AQ124:AS124)),Data_Initial!AR124))),"")</f>
        <v/>
      </c>
      <c r="AS124" t="str">
        <f>IFERROR(IF(AS$3="","",(IF($B$3="On",IF(AT$3="",AVERAGE(Data_Initial!AR124:AS124),AVERAGE(Data_Initial!AR124:AT124)),Data_Initial!AS124))),"")</f>
        <v/>
      </c>
      <c r="AT124" t="str">
        <f>IFERROR(IF(AT$3="","",(IF($B$3="On",IF(AU$3="",AVERAGE(Data_Initial!AS124:AT124),AVERAGE(Data_Initial!AS124:AU124)),Data_Initial!AT124))),"")</f>
        <v/>
      </c>
      <c r="AU124" t="str">
        <f>IFERROR(IF(AU$3="","",(IF($B$3="On",IF(AV$3="",AVERAGE(Data_Initial!AT124:AU124),AVERAGE(Data_Initial!AT124:AV124)),Data_Initial!AU124))),"")</f>
        <v/>
      </c>
      <c r="AV124" t="str">
        <f>IFERROR(IF(AV$3="","",(IF($B$3="On",IF(AW$3="",AVERAGE(Data_Initial!AU124:AV124),AVERAGE(Data_Initial!AU124:AW124)),Data_Initial!AV124))),"")</f>
        <v/>
      </c>
      <c r="AW124" t="str">
        <f>IFERROR(IF(AW$3="","",(IF($B$3="On",IF(AX$3="",AVERAGE(Data_Initial!AV124:AW124),AVERAGE(Data_Initial!AV124:AX124)),Data_Initial!AW124))),"")</f>
        <v/>
      </c>
      <c r="AX124" t="str">
        <f>IFERROR(IF(AX$3="","",(IF($B$3="On",IF(AY$3="",AVERAGE(Data_Initial!AW124:AX124),AVERAGE(Data_Initial!AW124:AY124)),Data_Initial!AX124))),"")</f>
        <v/>
      </c>
      <c r="AY124" t="str">
        <f>IFERROR(IF(AY$3="","",(IF($B$3="On",IF(AZ$3="",AVERAGE(Data_Initial!AX124:AY124),AVERAGE(Data_Initial!AX124:AZ124)),Data_Initial!AY124))),"")</f>
        <v/>
      </c>
      <c r="AZ124" t="str">
        <f>IFERROR(IF(AZ$3="","",(IF($B$3="On",IF(BA$3="",AVERAGE(Data_Initial!AY124:AZ124),AVERAGE(Data_Initial!AY124:BA124)),Data_Initial!AZ124))),"")</f>
        <v/>
      </c>
    </row>
    <row r="125" spans="1:52" x14ac:dyDescent="0.25">
      <c r="A125" s="79">
        <f ca="1">Data_Initial!A125</f>
        <v>2</v>
      </c>
      <c r="B125" s="79" t="str">
        <f ca="1">Data_Initial!B125</f>
        <v>B7</v>
      </c>
      <c r="C125">
        <f ca="1">IFERROR(IF($B$3="On",AVERAGE(Data_Initial!C125:D125),Data_Initial!C125),"")</f>
        <v>-0.86976009237764518</v>
      </c>
      <c r="D125">
        <f ca="1">IFERROR(IF(D$3="","",(IF($B$3="On",IF(E$3="",AVERAGE(Data_Initial!C125:D125),AVERAGE(Data_Initial!C125:E125)),Data_Initial!D125))),"")</f>
        <v>1.6454086801387966</v>
      </c>
      <c r="E125">
        <f ca="1">IFERROR(IF(E$3="","",(IF($B$3="On",IF(F$3="",AVERAGE(Data_Initial!D125:E125),AVERAGE(Data_Initial!D125:F125)),Data_Initial!E125))),"")</f>
        <v>2.7428625377880671</v>
      </c>
      <c r="F125">
        <f ca="1">IFERROR(IF(F$3="","",(IF($B$3="On",IF(G$3="",AVERAGE(Data_Initial!E125:F125),AVERAGE(Data_Initial!E125:G125)),Data_Initial!F125))),"")</f>
        <v>3.3535272034946506</v>
      </c>
      <c r="G125">
        <f ca="1">IFERROR(IF(G$3="","",(IF($B$3="On",IF(H$3="",AVERAGE(Data_Initial!F125:G125),AVERAGE(Data_Initial!F125:H125)),Data_Initial!G125))),"")</f>
        <v>1.3115688715477827</v>
      </c>
      <c r="H125">
        <f ca="1">IFERROR(IF(H$3="","",(IF($B$3="On",IF(I$3="",AVERAGE(Data_Initial!G125:H125),AVERAGE(Data_Initial!G125:I125)),Data_Initial!H125))),"")</f>
        <v>2.1476155691035888</v>
      </c>
      <c r="I125">
        <f ca="1">IFERROR(IF(I$3="","",(IF($B$3="On",IF(J$3="",AVERAGE(Data_Initial!H125:I125),AVERAGE(Data_Initial!H125:J125)),Data_Initial!I125))),"")</f>
        <v>1.8853444063168652</v>
      </c>
      <c r="J125">
        <f ca="1">IFERROR(IF(J$3="","",(IF($B$3="On",IF(K$3="",AVERAGE(Data_Initial!I125:J125),AVERAGE(Data_Initial!I125:K125)),Data_Initial!J125))),"")</f>
        <v>0.73641094541486984</v>
      </c>
      <c r="K125">
        <f ca="1">IFERROR(IF(K$3="","",(IF($B$3="On",IF(L$3="",AVERAGE(Data_Initial!J125:K125),AVERAGE(Data_Initial!J125:L125)),Data_Initial!K125))),"")</f>
        <v>0.56366518893613315</v>
      </c>
      <c r="L125">
        <f ca="1">IFERROR(IF(L$3="","",(IF($B$3="On",IF(M$3="",AVERAGE(Data_Initial!K125:L125),AVERAGE(Data_Initial!K125:M125)),Data_Initial!L125))),"")</f>
        <v>-0.63748420103380776</v>
      </c>
      <c r="M125">
        <f ca="1">IFERROR(IF(M$3="","",(IF($B$3="On",IF(N$3="",AVERAGE(Data_Initial!L125:M125),AVERAGE(Data_Initial!L125:N125)),Data_Initial!M125))),"")</f>
        <v>-0.57275840597427774</v>
      </c>
      <c r="N125">
        <f ca="1">IFERROR(IF(N$3="","",(IF($B$3="On",IF(O$3="",AVERAGE(Data_Initial!M125:N125),AVERAGE(Data_Initial!M125:O125)),Data_Initial!N125))),"")</f>
        <v>-0.67993531325252432</v>
      </c>
      <c r="O125">
        <f ca="1">IFERROR(IF(O$3="","",(IF($B$3="On",IF(P$3="",AVERAGE(Data_Initial!N125:O125),AVERAGE(Data_Initial!N125:P125)),Data_Initial!O125))),"")</f>
        <v>-1.3484764823513933</v>
      </c>
      <c r="P125">
        <f ca="1">IFERROR(IF(P$3="","",(IF($B$3="On",IF(Q$3="",AVERAGE(Data_Initial!O125:P125),AVERAGE(Data_Initial!O125:Q125)),Data_Initial!P125))),"")</f>
        <v>-0.64487495230499536</v>
      </c>
      <c r="Q125">
        <f ca="1">IFERROR(IF(Q$3="","",(IF($B$3="On",IF(R$3="",AVERAGE(Data_Initial!P125:Q125),AVERAGE(Data_Initial!P125:R125)),Data_Initial!Q125))),"")</f>
        <v>-3.1769080709542918</v>
      </c>
      <c r="R125">
        <f ca="1">IFERROR(IF(R$3="","",(IF($B$3="On",IF(S$3="",AVERAGE(Data_Initial!Q125:R125),AVERAGE(Data_Initial!Q125:S125)),Data_Initial!R125))),"")</f>
        <v>-3.8705223350801421</v>
      </c>
      <c r="S125">
        <f ca="1">IFERROR(IF(S$3="","",(IF($B$3="On",IF(T$3="",AVERAGE(Data_Initial!R125:S125),AVERAGE(Data_Initial!R125:T125)),Data_Initial!S125))),"")</f>
        <v>-5.7530972826142097</v>
      </c>
      <c r="T125">
        <f ca="1">IFERROR(IF(T$3="","",(IF($B$3="On",IF(U$3="",AVERAGE(Data_Initial!S125:T125),AVERAGE(Data_Initial!S125:U125)),Data_Initial!T125))),"")</f>
        <v>-5.4599438798930677</v>
      </c>
      <c r="U125">
        <f ca="1">IFERROR(IF(U$3="","",(IF($B$3="On",IF(V$3="",AVERAGE(Data_Initial!T125:U125),AVERAGE(Data_Initial!T125:V125)),Data_Initial!U125))),"")</f>
        <v>-4.6750294285290401</v>
      </c>
      <c r="V125">
        <f ca="1">IFERROR(IF(V$3="","",(IF($B$3="On",IF(W$3="",AVERAGE(Data_Initial!U125:V125),AVERAGE(Data_Initial!U125:W125)),Data_Initial!V125))),"")</f>
        <v>-2.8773811559684268</v>
      </c>
      <c r="W125">
        <f ca="1">IFERROR(IF(W$3="","",(IF($B$3="On",IF(X$3="",AVERAGE(Data_Initial!V125:W125),AVERAGE(Data_Initial!V125:X125)),Data_Initial!W125))),"")</f>
        <v>-2.5062751945959767</v>
      </c>
      <c r="X125">
        <f ca="1">IFERROR(IF(X$3="","",(IF($B$3="On",IF(Y$3="",AVERAGE(Data_Initial!W125:X125),AVERAGE(Data_Initial!W125:Y125)),Data_Initial!X125))),"")</f>
        <v>-2.2822106534034301</v>
      </c>
      <c r="Y125">
        <f ca="1">IFERROR(IF(Y$3="","",(IF($B$3="On",IF(Z$3="",AVERAGE(Data_Initial!X125:Y125),AVERAGE(Data_Initial!X125:Z125)),Data_Initial!Y125))),"")</f>
        <v>0.58726550089810681</v>
      </c>
      <c r="Z125">
        <f ca="1">IFERROR(IF(Z$3="","",(IF($B$3="On",IF(AA$3="",AVERAGE(Data_Initial!Y125:Z125),AVERAGE(Data_Initial!Y125:AA125)),Data_Initial!Z125))),"")</f>
        <v>8.0595678437913651</v>
      </c>
      <c r="AA125">
        <f ca="1">IFERROR(IF(AA$3="","",(IF($B$3="On",IF(AB$3="",AVERAGE(Data_Initial!Z125:AA125),AVERAGE(Data_Initial!Z125:AB125)),Data_Initial!AA125))),"")</f>
        <v>22.528573090207203</v>
      </c>
      <c r="AB125">
        <f ca="1">IFERROR(IF(AB$3="","",(IF($B$3="On",IF(AC$3="",AVERAGE(Data_Initial!AA125:AB125),AVERAGE(Data_Initial!AA125:AC125)),Data_Initial!AB125))),"")</f>
        <v>48.519258545119705</v>
      </c>
      <c r="AC125">
        <f ca="1">IFERROR(IF(AC$3="","",(IF($B$3="On",IF(AD$3="",AVERAGE(Data_Initial!AB125:AC125),AVERAGE(Data_Initial!AB125:AD125)),Data_Initial!AC125))),"")</f>
        <v>97.399679633473042</v>
      </c>
      <c r="AD125">
        <f ca="1">IFERROR(IF(AD$3="","",(IF($B$3="On",IF(AE$3="",AVERAGE(Data_Initial!AC125:AD125),AVERAGE(Data_Initial!AC125:AE125)),Data_Initial!AD125))),"")</f>
        <v>185.70030675051353</v>
      </c>
      <c r="AE125">
        <f ca="1">IFERROR(IF(AE$3="","",(IF($B$3="On",IF(AF$3="",AVERAGE(Data_Initial!AD125:AE125),AVERAGE(Data_Initial!AD125:AF125)),Data_Initial!AE125))),"")</f>
        <v>341.40124964692603</v>
      </c>
      <c r="AF125">
        <f ca="1">IFERROR(IF(AF$3="","",(IF($B$3="On",IF(AG$3="",AVERAGE(Data_Initial!AE125:AF125),AVERAGE(Data_Initial!AE125:AG125)),Data_Initial!AF125))),"")</f>
        <v>604.53021974104638</v>
      </c>
      <c r="AG125">
        <f ca="1">IFERROR(IF(AG$3="","",(IF($B$3="On",IF(AH$3="",AVERAGE(Data_Initial!AF125:AG125),AVERAGE(Data_Initial!AF125:AH125)),Data_Initial!AG125))),"")</f>
        <v>1011.1898236393577</v>
      </c>
      <c r="AH125">
        <f ca="1">IFERROR(IF(AH$3="","",(IF($B$3="On",IF(AI$3="",AVERAGE(Data_Initial!AG125:AH125),AVERAGE(Data_Initial!AG125:AI125)),Data_Initial!AH125))),"")</f>
        <v>1545.3144188864201</v>
      </c>
      <c r="AI125">
        <f ca="1">IFERROR(IF(AI$3="","",(IF($B$3="On",IF(AJ$3="",AVERAGE(Data_Initial!AH125:AI125),AVERAGE(Data_Initial!AH125:AJ125)),Data_Initial!AI125))),"")</f>
        <v>2129.6086658185068</v>
      </c>
      <c r="AJ125">
        <f ca="1">IFERROR(IF(AJ$3="","",(IF($B$3="On",IF(AK$3="",AVERAGE(Data_Initial!AI125:AJ125),AVERAGE(Data_Initial!AI125:AK125)),Data_Initial!AJ125))),"")</f>
        <v>2659.4095974267466</v>
      </c>
      <c r="AK125">
        <f ca="1">IFERROR(IF(AK$3="","",(IF($B$3="On",IF(AL$3="",AVERAGE(Data_Initial!AJ125:AK125),AVERAGE(Data_Initial!AJ125:AL125)),Data_Initial!AK125))),"")</f>
        <v>3063.9574385278629</v>
      </c>
      <c r="AL125">
        <f ca="1">IFERROR(IF(AL$3="","",(IF($B$3="On",IF(AM$3="",AVERAGE(Data_Initial!AK125:AL125),AVERAGE(Data_Initial!AK125:AM125)),Data_Initial!AL125))),"")</f>
        <v>3329.1589190829895</v>
      </c>
      <c r="AM125">
        <f ca="1">IFERROR(IF(AM$3="","",(IF($B$3="On",IF(AN$3="",AVERAGE(Data_Initial!AL125:AM125),AVERAGE(Data_Initial!AL125:AN125)),Data_Initial!AM125))),"")</f>
        <v>3484.6848248986767</v>
      </c>
      <c r="AN125">
        <f ca="1">IFERROR(IF(AN$3="","",(IF($B$3="On",IF(AO$3="",AVERAGE(Data_Initial!AM125:AN125),AVERAGE(Data_Initial!AM125:AO125)),Data_Initial!AN125))),"")</f>
        <v>3574.8350726238064</v>
      </c>
      <c r="AO125">
        <f ca="1">IFERROR(IF(AO$3="","",(IF($B$3="On",IF(AP$3="",AVERAGE(Data_Initial!AN125:AO125),AVERAGE(Data_Initial!AN125:AP125)),Data_Initial!AO125))),"")</f>
        <v>3637.6573893600894</v>
      </c>
      <c r="AP125">
        <f ca="1">IFERROR(IF(AP$3="","",(IF($B$3="On",IF(AQ$3="",AVERAGE(Data_Initial!AO125:AP125),AVERAGE(Data_Initial!AO125:AQ125)),Data_Initial!AP125))),"")</f>
        <v>3665.0820884411251</v>
      </c>
      <c r="AQ125" t="str">
        <f>IFERROR(IF(AQ$3="","",(IF($B$3="On",IF(AR$3="",AVERAGE(Data_Initial!AP125:AQ125),AVERAGE(Data_Initial!AP125:AR125)),Data_Initial!AQ125))),"")</f>
        <v/>
      </c>
      <c r="AR125" t="str">
        <f>IFERROR(IF(AR$3="","",(IF($B$3="On",IF(AS$3="",AVERAGE(Data_Initial!AQ125:AR125),AVERAGE(Data_Initial!AQ125:AS125)),Data_Initial!AR125))),"")</f>
        <v/>
      </c>
      <c r="AS125" t="str">
        <f>IFERROR(IF(AS$3="","",(IF($B$3="On",IF(AT$3="",AVERAGE(Data_Initial!AR125:AS125),AVERAGE(Data_Initial!AR125:AT125)),Data_Initial!AS125))),"")</f>
        <v/>
      </c>
      <c r="AT125" t="str">
        <f>IFERROR(IF(AT$3="","",(IF($B$3="On",IF(AU$3="",AVERAGE(Data_Initial!AS125:AT125),AVERAGE(Data_Initial!AS125:AU125)),Data_Initial!AT125))),"")</f>
        <v/>
      </c>
      <c r="AU125" t="str">
        <f>IFERROR(IF(AU$3="","",(IF($B$3="On",IF(AV$3="",AVERAGE(Data_Initial!AT125:AU125),AVERAGE(Data_Initial!AT125:AV125)),Data_Initial!AU125))),"")</f>
        <v/>
      </c>
      <c r="AV125" t="str">
        <f>IFERROR(IF(AV$3="","",(IF($B$3="On",IF(AW$3="",AVERAGE(Data_Initial!AU125:AV125),AVERAGE(Data_Initial!AU125:AW125)),Data_Initial!AV125))),"")</f>
        <v/>
      </c>
      <c r="AW125" t="str">
        <f>IFERROR(IF(AW$3="","",(IF($B$3="On",IF(AX$3="",AVERAGE(Data_Initial!AV125:AW125),AVERAGE(Data_Initial!AV125:AX125)),Data_Initial!AW125))),"")</f>
        <v/>
      </c>
      <c r="AX125" t="str">
        <f>IFERROR(IF(AX$3="","",(IF($B$3="On",IF(AY$3="",AVERAGE(Data_Initial!AW125:AX125),AVERAGE(Data_Initial!AW125:AY125)),Data_Initial!AX125))),"")</f>
        <v/>
      </c>
      <c r="AY125" t="str">
        <f>IFERROR(IF(AY$3="","",(IF($B$3="On",IF(AZ$3="",AVERAGE(Data_Initial!AX125:AY125),AVERAGE(Data_Initial!AX125:AZ125)),Data_Initial!AY125))),"")</f>
        <v/>
      </c>
      <c r="AZ125" t="str">
        <f>IFERROR(IF(AZ$3="","",(IF($B$3="On",IF(BA$3="",AVERAGE(Data_Initial!AY125:AZ125),AVERAGE(Data_Initial!AY125:BA125)),Data_Initial!AZ125))),"")</f>
        <v/>
      </c>
    </row>
    <row r="126" spans="1:52" x14ac:dyDescent="0.25">
      <c r="A126" s="79">
        <f ca="1">Data_Initial!A126</f>
        <v>2</v>
      </c>
      <c r="B126" s="79" t="str">
        <f ca="1">Data_Initial!B126</f>
        <v>C7</v>
      </c>
      <c r="C126">
        <f ca="1">IFERROR(IF($B$3="On",AVERAGE(Data_Initial!C126:D126),Data_Initial!C126),"")</f>
        <v>-10.143468141779966</v>
      </c>
      <c r="D126">
        <f ca="1">IFERROR(IF(D$3="","",(IF($B$3="On",IF(E$3="",AVERAGE(Data_Initial!C126:D126),AVERAGE(Data_Initial!C126:E126)),Data_Initial!D126))),"")</f>
        <v>-8.9744693207379207</v>
      </c>
      <c r="E126">
        <f ca="1">IFERROR(IF(E$3="","",(IF($B$3="On",IF(F$3="",AVERAGE(Data_Initial!D126:E126),AVERAGE(Data_Initial!D126:F126)),Data_Initial!E126))),"")</f>
        <v>-5.2875145314164866</v>
      </c>
      <c r="F126">
        <f ca="1">IFERROR(IF(F$3="","",(IF($B$3="On",IF(G$3="",AVERAGE(Data_Initial!E126:F126),AVERAGE(Data_Initial!E126:G126)),Data_Initial!F126))),"")</f>
        <v>-3.2059672605047695</v>
      </c>
      <c r="G126">
        <f ca="1">IFERROR(IF(G$3="","",(IF($B$3="On",IF(H$3="",AVERAGE(Data_Initial!F126:G126),AVERAGE(Data_Initial!F126:H126)),Data_Initial!G126))),"")</f>
        <v>-1.0564377686149156</v>
      </c>
      <c r="H126">
        <f ca="1">IFERROR(IF(H$3="","",(IF($B$3="On",IF(I$3="",AVERAGE(Data_Initial!G126:H126),AVERAGE(Data_Initial!G126:I126)),Data_Initial!H126))),"")</f>
        <v>1.2019609779108578</v>
      </c>
      <c r="I126">
        <f ca="1">IFERROR(IF(I$3="","",(IF($B$3="On",IF(J$3="",AVERAGE(Data_Initial!H126:I126),AVERAGE(Data_Initial!H126:J126)),Data_Initial!I126))),"")</f>
        <v>1.9074248698433012</v>
      </c>
      <c r="J126">
        <f ca="1">IFERROR(IF(J$3="","",(IF($B$3="On",IF(K$3="",AVERAGE(Data_Initial!I126:J126),AVERAGE(Data_Initial!I126:K126)),Data_Initial!J126))),"")</f>
        <v>3.3759479817607203</v>
      </c>
      <c r="K126">
        <f ca="1">IFERROR(IF(K$3="","",(IF($B$3="On",IF(L$3="",AVERAGE(Data_Initial!J126:K126),AVERAGE(Data_Initial!J126:L126)),Data_Initial!K126))),"")</f>
        <v>3.7930301522963705</v>
      </c>
      <c r="L126">
        <f ca="1">IFERROR(IF(L$3="","",(IF($B$3="On",IF(M$3="",AVERAGE(Data_Initial!K126:L126),AVERAGE(Data_Initial!K126:M126)),Data_Initial!L126))),"")</f>
        <v>5.1455649456058064</v>
      </c>
      <c r="M126">
        <f ca="1">IFERROR(IF(M$3="","",(IF($B$3="On",IF(N$3="",AVERAGE(Data_Initial!L126:M126),AVERAGE(Data_Initial!L126:N126)),Data_Initial!M126))),"")</f>
        <v>4.7079379420041141</v>
      </c>
      <c r="N126">
        <f ca="1">IFERROR(IF(N$3="","",(IF($B$3="On",IF(O$3="",AVERAGE(Data_Initial!M126:N126),AVERAGE(Data_Initial!M126:O126)),Data_Initial!N126))),"")</f>
        <v>5.0866435194537507</v>
      </c>
      <c r="O126">
        <f ca="1">IFERROR(IF(O$3="","",(IF($B$3="On",IF(P$3="",AVERAGE(Data_Initial!N126:O126),AVERAGE(Data_Initial!N126:P126)),Data_Initial!O126))),"")</f>
        <v>3.4086684887294432</v>
      </c>
      <c r="P126">
        <f ca="1">IFERROR(IF(P$3="","",(IF($B$3="On",IF(Q$3="",AVERAGE(Data_Initial!O126:P126),AVERAGE(Data_Initial!O126:Q126)),Data_Initial!P126))),"")</f>
        <v>2.5210673034340902</v>
      </c>
      <c r="Q126">
        <f ca="1">IFERROR(IF(Q$3="","",(IF($B$3="On",IF(R$3="",AVERAGE(Data_Initial!P126:Q126),AVERAGE(Data_Initial!P126:R126)),Data_Initial!Q126))),"")</f>
        <v>1.3675802713091809</v>
      </c>
      <c r="R126">
        <f ca="1">IFERROR(IF(R$3="","",(IF($B$3="On",IF(S$3="",AVERAGE(Data_Initial!Q126:R126),AVERAGE(Data_Initial!Q126:S126)),Data_Initial!R126))),"")</f>
        <v>0.5146168026843343</v>
      </c>
      <c r="S126">
        <f ca="1">IFERROR(IF(S$3="","",(IF($B$3="On",IF(T$3="",AVERAGE(Data_Initial!R126:S126),AVERAGE(Data_Initial!R126:T126)),Data_Initial!S126))),"")</f>
        <v>-3.9664888213036008E-2</v>
      </c>
      <c r="T126">
        <f ca="1">IFERROR(IF(T$3="","",(IF($B$3="On",IF(U$3="",AVERAGE(Data_Initial!S126:T126),AVERAGE(Data_Initial!S126:U126)),Data_Initial!T126))),"")</f>
        <v>-2.8538344313078596</v>
      </c>
      <c r="U126">
        <f ca="1">IFERROR(IF(U$3="","",(IF($B$3="On",IF(V$3="",AVERAGE(Data_Initial!T126:U126),AVERAGE(Data_Initial!T126:V126)),Data_Initial!U126))),"")</f>
        <v>-4.0514653821348157</v>
      </c>
      <c r="V126">
        <f ca="1">IFERROR(IF(V$3="","",(IF($B$3="On",IF(W$3="",AVERAGE(Data_Initial!U126:V126),AVERAGE(Data_Initial!U126:W126)),Data_Initial!V126))),"")</f>
        <v>-6.7094399603993198</v>
      </c>
      <c r="W126">
        <f ca="1">IFERROR(IF(W$3="","",(IF($B$3="On",IF(X$3="",AVERAGE(Data_Initial!V126:W126),AVERAGE(Data_Initial!V126:X126)),Data_Initial!W126))),"")</f>
        <v>-6.404646216288711</v>
      </c>
      <c r="X126">
        <f ca="1">IFERROR(IF(X$3="","",(IF($B$3="On",IF(Y$3="",AVERAGE(Data_Initial!W126:X126),AVERAGE(Data_Initial!W126:Y126)),Data_Initial!X126))),"")</f>
        <v>-6.4725456504174872</v>
      </c>
      <c r="Y126">
        <f ca="1">IFERROR(IF(Y$3="","",(IF($B$3="On",IF(Z$3="",AVERAGE(Data_Initial!X126:Y126),AVERAGE(Data_Initial!X126:Z126)),Data_Initial!Y126))),"")</f>
        <v>-3.3809787369627884</v>
      </c>
      <c r="Z126">
        <f ca="1">IFERROR(IF(Z$3="","",(IF($B$3="On",IF(AA$3="",AVERAGE(Data_Initial!Y126:Z126),AVERAGE(Data_Initial!Y126:AA126)),Data_Initial!Z126))),"")</f>
        <v>5.4387350573947835E-3</v>
      </c>
      <c r="AA126">
        <f ca="1">IFERROR(IF(AA$3="","",(IF($B$3="On",IF(AB$3="",AVERAGE(Data_Initial!Z126:AA126),AVERAGE(Data_Initial!Z126:AB126)),Data_Initial!AA126))),"")</f>
        <v>5.8606133077802616</v>
      </c>
      <c r="AB126">
        <f ca="1">IFERROR(IF(AB$3="","",(IF($B$3="On",IF(AC$3="",AVERAGE(Data_Initial!AA126:AB126),AVERAGE(Data_Initial!AA126:AC126)),Data_Initial!AB126))),"")</f>
        <v>18.897759091555887</v>
      </c>
      <c r="AC126">
        <f ca="1">IFERROR(IF(AC$3="","",(IF($B$3="On",IF(AD$3="",AVERAGE(Data_Initial!AB126:AC126),AVERAGE(Data_Initial!AB126:AD126)),Data_Initial!AC126))),"")</f>
        <v>44.876942167124668</v>
      </c>
      <c r="AD126">
        <f ca="1">IFERROR(IF(AD$3="","",(IF($B$3="On",IF(AE$3="",AVERAGE(Data_Initial!AC126:AD126),AVERAGE(Data_Initial!AC126:AE126)),Data_Initial!AD126))),"")</f>
        <v>93.862721259874249</v>
      </c>
      <c r="AE126">
        <f ca="1">IFERROR(IF(AE$3="","",(IF($B$3="On",IF(AF$3="",AVERAGE(Data_Initial!AD126:AE126),AVERAGE(Data_Initial!AD126:AF126)),Data_Initial!AE126))),"")</f>
        <v>187.49789313504348</v>
      </c>
      <c r="AF126">
        <f ca="1">IFERROR(IF(AF$3="","",(IF($B$3="On",IF(AG$3="",AVERAGE(Data_Initial!AE126:AF126),AVERAGE(Data_Initial!AE126:AG126)),Data_Initial!AF126))),"")</f>
        <v>360.2948042777553</v>
      </c>
      <c r="AG126">
        <f ca="1">IFERROR(IF(AG$3="","",(IF($B$3="On",IF(AH$3="",AVERAGE(Data_Initial!AF126:AG126),AVERAGE(Data_Initial!AF126:AH126)),Data_Initial!AG126))),"")</f>
        <v>661.86658594796006</v>
      </c>
      <c r="AH126">
        <f ca="1">IFERROR(IF(AH$3="","",(IF($B$3="On",IF(AI$3="",AVERAGE(Data_Initial!AG126:AH126),AVERAGE(Data_Initial!AG126:AI126)),Data_Initial!AH126))),"")</f>
        <v>1128.8035088844233</v>
      </c>
      <c r="AI126">
        <f ca="1">IFERROR(IF(AI$3="","",(IF($B$3="On",IF(AJ$3="",AVERAGE(Data_Initial!AH126:AI126),AVERAGE(Data_Initial!AH126:AJ126)),Data_Initial!AI126))),"")</f>
        <v>1727.6637650051398</v>
      </c>
      <c r="AJ126">
        <f ca="1">IFERROR(IF(AJ$3="","",(IF($B$3="On",IF(AK$3="",AVERAGE(Data_Initial!AI126:AJ126),AVERAGE(Data_Initial!AI126:AK126)),Data_Initial!AJ126))),"")</f>
        <v>2358.6791505036831</v>
      </c>
      <c r="AK126">
        <f ca="1">IFERROR(IF(AK$3="","",(IF($B$3="On",IF(AL$3="",AVERAGE(Data_Initial!AJ126:AK126),AVERAGE(Data_Initial!AJ126:AL126)),Data_Initial!AK126))),"")</f>
        <v>2903.8362074539232</v>
      </c>
      <c r="AL126">
        <f ca="1">IFERROR(IF(AL$3="","",(IF($B$3="On",IF(AM$3="",AVERAGE(Data_Initial!AK126:AL126),AVERAGE(Data_Initial!AK126:AM126)),Data_Initial!AL126))),"")</f>
        <v>3305.8390123309232</v>
      </c>
      <c r="AM126">
        <f ca="1">IFERROR(IF(AM$3="","",(IF($B$3="On",IF(AN$3="",AVERAGE(Data_Initial!AL126:AM126),AVERAGE(Data_Initial!AL126:AN126)),Data_Initial!AM126))),"")</f>
        <v>3565.42171022926</v>
      </c>
      <c r="AN126">
        <f ca="1">IFERROR(IF(AN$3="","",(IF($B$3="On",IF(AO$3="",AVERAGE(Data_Initial!AM126:AN126),AVERAGE(Data_Initial!AM126:AO126)),Data_Initial!AN126))),"")</f>
        <v>3718.2267905285203</v>
      </c>
      <c r="AO126">
        <f ca="1">IFERROR(IF(AO$3="","",(IF($B$3="On",IF(AP$3="",AVERAGE(Data_Initial!AN126:AO126),AVERAGE(Data_Initial!AN126:AP126)),Data_Initial!AO126))),"")</f>
        <v>3805.9809828816469</v>
      </c>
      <c r="AP126">
        <f ca="1">IFERROR(IF(AP$3="","",(IF($B$3="On",IF(AQ$3="",AVERAGE(Data_Initial!AO126:AP126),AVERAGE(Data_Initial!AO126:AQ126)),Data_Initial!AP126))),"")</f>
        <v>3839.8376376456649</v>
      </c>
      <c r="AQ126" t="str">
        <f>IFERROR(IF(AQ$3="","",(IF($B$3="On",IF(AR$3="",AVERAGE(Data_Initial!AP126:AQ126),AVERAGE(Data_Initial!AP126:AR126)),Data_Initial!AQ126))),"")</f>
        <v/>
      </c>
      <c r="AR126" t="str">
        <f>IFERROR(IF(AR$3="","",(IF($B$3="On",IF(AS$3="",AVERAGE(Data_Initial!AQ126:AR126),AVERAGE(Data_Initial!AQ126:AS126)),Data_Initial!AR126))),"")</f>
        <v/>
      </c>
      <c r="AS126" t="str">
        <f>IFERROR(IF(AS$3="","",(IF($B$3="On",IF(AT$3="",AVERAGE(Data_Initial!AR126:AS126),AVERAGE(Data_Initial!AR126:AT126)),Data_Initial!AS126))),"")</f>
        <v/>
      </c>
      <c r="AT126" t="str">
        <f>IFERROR(IF(AT$3="","",(IF($B$3="On",IF(AU$3="",AVERAGE(Data_Initial!AS126:AT126),AVERAGE(Data_Initial!AS126:AU126)),Data_Initial!AT126))),"")</f>
        <v/>
      </c>
      <c r="AU126" t="str">
        <f>IFERROR(IF(AU$3="","",(IF($B$3="On",IF(AV$3="",AVERAGE(Data_Initial!AT126:AU126),AVERAGE(Data_Initial!AT126:AV126)),Data_Initial!AU126))),"")</f>
        <v/>
      </c>
      <c r="AV126" t="str">
        <f>IFERROR(IF(AV$3="","",(IF($B$3="On",IF(AW$3="",AVERAGE(Data_Initial!AU126:AV126),AVERAGE(Data_Initial!AU126:AW126)),Data_Initial!AV126))),"")</f>
        <v/>
      </c>
      <c r="AW126" t="str">
        <f>IFERROR(IF(AW$3="","",(IF($B$3="On",IF(AX$3="",AVERAGE(Data_Initial!AV126:AW126),AVERAGE(Data_Initial!AV126:AX126)),Data_Initial!AW126))),"")</f>
        <v/>
      </c>
      <c r="AX126" t="str">
        <f>IFERROR(IF(AX$3="","",(IF($B$3="On",IF(AY$3="",AVERAGE(Data_Initial!AW126:AX126),AVERAGE(Data_Initial!AW126:AY126)),Data_Initial!AX126))),"")</f>
        <v/>
      </c>
      <c r="AY126" t="str">
        <f>IFERROR(IF(AY$3="","",(IF($B$3="On",IF(AZ$3="",AVERAGE(Data_Initial!AX126:AY126),AVERAGE(Data_Initial!AX126:AZ126)),Data_Initial!AY126))),"")</f>
        <v/>
      </c>
      <c r="AZ126" t="str">
        <f>IFERROR(IF(AZ$3="","",(IF($B$3="On",IF(BA$3="",AVERAGE(Data_Initial!AY126:AZ126),AVERAGE(Data_Initial!AY126:BA126)),Data_Initial!AZ126))),"")</f>
        <v/>
      </c>
    </row>
    <row r="127" spans="1:52" x14ac:dyDescent="0.25">
      <c r="A127" s="79">
        <f ca="1">Data_Initial!A127</f>
        <v>2</v>
      </c>
      <c r="B127" s="79" t="str">
        <f ca="1">Data_Initial!B127</f>
        <v>D7</v>
      </c>
      <c r="C127">
        <f ca="1">IFERROR(IF($B$3="On",AVERAGE(Data_Initial!C127:D127),Data_Initial!C127),"")</f>
        <v>1.2562536585205648</v>
      </c>
      <c r="D127">
        <f ca="1">IFERROR(IF(D$3="","",(IF($B$3="On",IF(E$3="",AVERAGE(Data_Initial!C127:D127),AVERAGE(Data_Initial!C127:E127)),Data_Initial!D127))),"")</f>
        <v>2.1541556101710766</v>
      </c>
      <c r="E127">
        <f ca="1">IFERROR(IF(E$3="","",(IF($B$3="On",IF(F$3="",AVERAGE(Data_Initial!D127:E127),AVERAGE(Data_Initial!D127:F127)),Data_Initial!E127))),"")</f>
        <v>3.2097466705711994</v>
      </c>
      <c r="F127">
        <f ca="1">IFERROR(IF(F$3="","",(IF($B$3="On",IF(G$3="",AVERAGE(Data_Initial!E127:F127),AVERAGE(Data_Initial!E127:G127)),Data_Initial!F127))),"")</f>
        <v>3.8810134278730133</v>
      </c>
      <c r="G127">
        <f ca="1">IFERROR(IF(G$3="","",(IF($B$3="On",IF(H$3="",AVERAGE(Data_Initial!F127:G127),AVERAGE(Data_Initial!F127:H127)),Data_Initial!G127))),"")</f>
        <v>2.9848604595137367</v>
      </c>
      <c r="H127">
        <f ca="1">IFERROR(IF(H$3="","",(IF($B$3="On",IF(I$3="",AVERAGE(Data_Initial!G127:H127),AVERAGE(Data_Initial!G127:I127)),Data_Initial!H127))),"")</f>
        <v>2.9070977928320967</v>
      </c>
      <c r="I127">
        <f ca="1">IFERROR(IF(I$3="","",(IF($B$3="On",IF(J$3="",AVERAGE(Data_Initial!H127:I127),AVERAGE(Data_Initial!H127:J127)),Data_Initial!I127))),"")</f>
        <v>1.8474150506291764</v>
      </c>
      <c r="J127">
        <f ca="1">IFERROR(IF(J$3="","",(IF($B$3="On",IF(K$3="",AVERAGE(Data_Initial!I127:J127),AVERAGE(Data_Initial!I127:K127)),Data_Initial!J127))),"")</f>
        <v>1.4327400884881183</v>
      </c>
      <c r="K127">
        <f ca="1">IFERROR(IF(K$3="","",(IF($B$3="On",IF(L$3="",AVERAGE(Data_Initial!J127:K127),AVERAGE(Data_Initial!J127:L127)),Data_Initial!K127))),"")</f>
        <v>-0.21014996316262094</v>
      </c>
      <c r="L127">
        <f ca="1">IFERROR(IF(L$3="","",(IF($B$3="On",IF(M$3="",AVERAGE(Data_Initial!K127:L127),AVERAGE(Data_Initial!K127:M127)),Data_Initial!L127))),"")</f>
        <v>0.35519908275333911</v>
      </c>
      <c r="M127">
        <f ca="1">IFERROR(IF(M$3="","",(IF($B$3="On",IF(N$3="",AVERAGE(Data_Initial!L127:M127),AVERAGE(Data_Initial!L127:N127)),Data_Initial!M127))),"")</f>
        <v>-1.0955709660574959</v>
      </c>
      <c r="N127">
        <f ca="1">IFERROR(IF(N$3="","",(IF($B$3="On",IF(O$3="",AVERAGE(Data_Initial!M127:N127),AVERAGE(Data_Initial!M127:O127)),Data_Initial!N127))),"")</f>
        <v>-1.8959544582921832</v>
      </c>
      <c r="O127">
        <f ca="1">IFERROR(IF(O$3="","",(IF($B$3="On",IF(P$3="",AVERAGE(Data_Initial!N127:O127),AVERAGE(Data_Initial!N127:P127)),Data_Initial!O127))),"")</f>
        <v>-3.4603927582312899</v>
      </c>
      <c r="P127">
        <f ca="1">IFERROR(IF(P$3="","",(IF($B$3="On",IF(Q$3="",AVERAGE(Data_Initial!O127:P127),AVERAGE(Data_Initial!O127:Q127)),Data_Initial!P127))),"")</f>
        <v>-3.5083521187695332</v>
      </c>
      <c r="Q127">
        <f ca="1">IFERROR(IF(Q$3="","",(IF($B$3="On",IF(R$3="",AVERAGE(Data_Initial!P127:Q127),AVERAGE(Data_Initial!P127:R127)),Data_Initial!Q127))),"")</f>
        <v>-2.637077264031936</v>
      </c>
      <c r="R127">
        <f ca="1">IFERROR(IF(R$3="","",(IF($B$3="On",IF(S$3="",AVERAGE(Data_Initial!Q127:R127),AVERAGE(Data_Initial!Q127:S127)),Data_Initial!R127))),"")</f>
        <v>-1.8249741509504638</v>
      </c>
      <c r="S127">
        <f ca="1">IFERROR(IF(S$3="","",(IF($B$3="On",IF(T$3="",AVERAGE(Data_Initial!R127:S127),AVERAGE(Data_Initial!R127:T127)),Data_Initial!S127))),"")</f>
        <v>-2.0192361637386975</v>
      </c>
      <c r="T127">
        <f ca="1">IFERROR(IF(T$3="","",(IF($B$3="On",IF(U$3="",AVERAGE(Data_Initial!S127:T127),AVERAGE(Data_Initial!S127:U127)),Data_Initial!T127))),"")</f>
        <v>-1.4422559436946678</v>
      </c>
      <c r="U127">
        <f ca="1">IFERROR(IF(U$3="","",(IF($B$3="On",IF(V$3="",AVERAGE(Data_Initial!T127:U127),AVERAGE(Data_Initial!T127:V127)),Data_Initial!U127))),"")</f>
        <v>-3.33210256928654</v>
      </c>
      <c r="V127">
        <f ca="1">IFERROR(IF(V$3="","",(IF($B$3="On",IF(W$3="",AVERAGE(Data_Initial!U127:V127),AVERAGE(Data_Initial!U127:W127)),Data_Initial!V127))),"")</f>
        <v>-4.3610023712009633</v>
      </c>
      <c r="W127">
        <f ca="1">IFERROR(IF(W$3="","",(IF($B$3="On",IF(X$3="",AVERAGE(Data_Initial!V127:W127),AVERAGE(Data_Initial!V127:X127)),Data_Initial!W127))),"")</f>
        <v>-6.2335705519867561</v>
      </c>
      <c r="X127">
        <f ca="1">IFERROR(IF(X$3="","",(IF($B$3="On",IF(Y$3="",AVERAGE(Data_Initial!W127:X127),AVERAGE(Data_Initial!W127:Y127)),Data_Initial!X127))),"")</f>
        <v>-6.4407126873217431</v>
      </c>
      <c r="Y127">
        <f ca="1">IFERROR(IF(Y$3="","",(IF($B$3="On",IF(Z$3="",AVERAGE(Data_Initial!X127:Y127),AVERAGE(Data_Initial!X127:Z127)),Data_Initial!Y127))),"")</f>
        <v>-4.0887381442416864</v>
      </c>
      <c r="Z127">
        <f ca="1">IFERROR(IF(Z$3="","",(IF($B$3="On",IF(AA$3="",AVERAGE(Data_Initial!Y127:Z127),AVERAGE(Data_Initial!Y127:AA127)),Data_Initial!Z127))),"")</f>
        <v>0.30708993643505345</v>
      </c>
      <c r="AA127">
        <f ca="1">IFERROR(IF(AA$3="","",(IF($B$3="On",IF(AB$3="",AVERAGE(Data_Initial!Z127:AA127),AVERAGE(Data_Initial!Z127:AB127)),Data_Initial!AA127))),"")</f>
        <v>10.226097055413584</v>
      </c>
      <c r="AB127">
        <f ca="1">IFERROR(IF(AB$3="","",(IF($B$3="On",IF(AC$3="",AVERAGE(Data_Initial!AA127:AB127),AVERAGE(Data_Initial!AA127:AC127)),Data_Initial!AB127))),"")</f>
        <v>29.321233590952463</v>
      </c>
      <c r="AC127">
        <f ca="1">IFERROR(IF(AC$3="","",(IF($B$3="On",IF(AD$3="",AVERAGE(Data_Initial!AB127:AC127),AVERAGE(Data_Initial!AB127:AD127)),Data_Initial!AC127))),"")</f>
        <v>66.915071377023892</v>
      </c>
      <c r="AD127">
        <f ca="1">IFERROR(IF(AD$3="","",(IF($B$3="On",IF(AE$3="",AVERAGE(Data_Initial!AC127:AD127),AVERAGE(Data_Initial!AC127:AE127)),Data_Initial!AD127))),"")</f>
        <v>139.86638144199222</v>
      </c>
      <c r="AE127">
        <f ca="1">IFERROR(IF(AE$3="","",(IF($B$3="On",IF(AF$3="",AVERAGE(Data_Initial!AD127:AE127),AVERAGE(Data_Initial!AD127:AF127)),Data_Initial!AE127))),"")</f>
        <v>278.92086295288169</v>
      </c>
      <c r="AF127">
        <f ca="1">IFERROR(IF(AF$3="","",(IF($B$3="On",IF(AG$3="",AVERAGE(Data_Initial!AE127:AF127),AVERAGE(Data_Initial!AE127:AG127)),Data_Initial!AF127))),"")</f>
        <v>525.63176059566001</v>
      </c>
      <c r="AG127">
        <f ca="1">IFERROR(IF(AG$3="","",(IF($B$3="On",IF(AH$3="",AVERAGE(Data_Initial!AF127:AG127),AVERAGE(Data_Initial!AF127:AH127)),Data_Initial!AG127))),"")</f>
        <v>933.52108917466524</v>
      </c>
      <c r="AH127">
        <f ca="1">IFERROR(IF(AH$3="","",(IF($B$3="On",IF(AI$3="",AVERAGE(Data_Initial!AG127:AH127),AVERAGE(Data_Initial!AG127:AI127)),Data_Initial!AH127))),"")</f>
        <v>1513.3095752887814</v>
      </c>
      <c r="AI127">
        <f ca="1">IFERROR(IF(AI$3="","",(IF($B$3="On",IF(AJ$3="",AVERAGE(Data_Initial!AH127:AI127),AVERAGE(Data_Initial!AH127:AJ127)),Data_Initial!AI127))),"")</f>
        <v>2186.8512976479601</v>
      </c>
      <c r="AJ127">
        <f ca="1">IFERROR(IF(AJ$3="","",(IF($B$3="On",IF(AK$3="",AVERAGE(Data_Initial!AI127:AJ127),AVERAGE(Data_Initial!AI127:AK127)),Data_Initial!AJ127))),"")</f>
        <v>2833.2186882858932</v>
      </c>
      <c r="AK127">
        <f ca="1">IFERROR(IF(AK$3="","",(IF($B$3="On",IF(AL$3="",AVERAGE(Data_Initial!AJ127:AK127),AVERAGE(Data_Initial!AJ127:AL127)),Data_Initial!AK127))),"")</f>
        <v>3343.1195130127139</v>
      </c>
      <c r="AL127">
        <f ca="1">IFERROR(IF(AL$3="","",(IF($B$3="On",IF(AM$3="",AVERAGE(Data_Initial!AK127:AL127),AVERAGE(Data_Initial!AK127:AM127)),Data_Initial!AL127))),"")</f>
        <v>3694.6006208876934</v>
      </c>
      <c r="AM127">
        <f ca="1">IFERROR(IF(AM$3="","",(IF($B$3="On",IF(AN$3="",AVERAGE(Data_Initial!AL127:AM127),AVERAGE(Data_Initial!AL127:AN127)),Data_Initial!AM127))),"")</f>
        <v>3908.3543792671298</v>
      </c>
      <c r="AN127">
        <f ca="1">IFERROR(IF(AN$3="","",(IF($B$3="On",IF(AO$3="",AVERAGE(Data_Initial!AM127:AN127),AVERAGE(Data_Initial!AM127:AO127)),Data_Initial!AN127))),"")</f>
        <v>4032.0643707401964</v>
      </c>
      <c r="AO127">
        <f ca="1">IFERROR(IF(AO$3="","",(IF($B$3="On",IF(AP$3="",AVERAGE(Data_Initial!AN127:AO127),AVERAGE(Data_Initial!AN127:AP127)),Data_Initial!AO127))),"")</f>
        <v>4107.2530585781433</v>
      </c>
      <c r="AP127">
        <f ca="1">IFERROR(IF(AP$3="","",(IF($B$3="On",IF(AQ$3="",AVERAGE(Data_Initial!AO127:AP127),AVERAGE(Data_Initial!AO127:AQ127)),Data_Initial!AP127))),"")</f>
        <v>4137.9839953196406</v>
      </c>
      <c r="AQ127" t="str">
        <f>IFERROR(IF(AQ$3="","",(IF($B$3="On",IF(AR$3="",AVERAGE(Data_Initial!AP127:AQ127),AVERAGE(Data_Initial!AP127:AR127)),Data_Initial!AQ127))),"")</f>
        <v/>
      </c>
      <c r="AR127" t="str">
        <f>IFERROR(IF(AR$3="","",(IF($B$3="On",IF(AS$3="",AVERAGE(Data_Initial!AQ127:AR127),AVERAGE(Data_Initial!AQ127:AS127)),Data_Initial!AR127))),"")</f>
        <v/>
      </c>
      <c r="AS127" t="str">
        <f>IFERROR(IF(AS$3="","",(IF($B$3="On",IF(AT$3="",AVERAGE(Data_Initial!AR127:AS127),AVERAGE(Data_Initial!AR127:AT127)),Data_Initial!AS127))),"")</f>
        <v/>
      </c>
      <c r="AT127" t="str">
        <f>IFERROR(IF(AT$3="","",(IF($B$3="On",IF(AU$3="",AVERAGE(Data_Initial!AS127:AT127),AVERAGE(Data_Initial!AS127:AU127)),Data_Initial!AT127))),"")</f>
        <v/>
      </c>
      <c r="AU127" t="str">
        <f>IFERROR(IF(AU$3="","",(IF($B$3="On",IF(AV$3="",AVERAGE(Data_Initial!AT127:AU127),AVERAGE(Data_Initial!AT127:AV127)),Data_Initial!AU127))),"")</f>
        <v/>
      </c>
      <c r="AV127" t="str">
        <f>IFERROR(IF(AV$3="","",(IF($B$3="On",IF(AW$3="",AVERAGE(Data_Initial!AU127:AV127),AVERAGE(Data_Initial!AU127:AW127)),Data_Initial!AV127))),"")</f>
        <v/>
      </c>
      <c r="AW127" t="str">
        <f>IFERROR(IF(AW$3="","",(IF($B$3="On",IF(AX$3="",AVERAGE(Data_Initial!AV127:AW127),AVERAGE(Data_Initial!AV127:AX127)),Data_Initial!AW127))),"")</f>
        <v/>
      </c>
      <c r="AX127" t="str">
        <f>IFERROR(IF(AX$3="","",(IF($B$3="On",IF(AY$3="",AVERAGE(Data_Initial!AW127:AX127),AVERAGE(Data_Initial!AW127:AY127)),Data_Initial!AX127))),"")</f>
        <v/>
      </c>
      <c r="AY127" t="str">
        <f>IFERROR(IF(AY$3="","",(IF($B$3="On",IF(AZ$3="",AVERAGE(Data_Initial!AX127:AY127),AVERAGE(Data_Initial!AX127:AZ127)),Data_Initial!AY127))),"")</f>
        <v/>
      </c>
      <c r="AZ127" t="str">
        <f>IFERROR(IF(AZ$3="","",(IF($B$3="On",IF(BA$3="",AVERAGE(Data_Initial!AY127:AZ127),AVERAGE(Data_Initial!AY127:BA127)),Data_Initial!AZ127))),"")</f>
        <v/>
      </c>
    </row>
    <row r="128" spans="1:52" x14ac:dyDescent="0.25">
      <c r="A128" s="79">
        <f ca="1">Data_Initial!A128</f>
        <v>2</v>
      </c>
      <c r="B128" s="79" t="str">
        <f ca="1">Data_Initial!B128</f>
        <v>E7</v>
      </c>
      <c r="C128">
        <f ca="1">IFERROR(IF($B$3="On",AVERAGE(Data_Initial!C128:D128),Data_Initial!C128),"")</f>
        <v>23.624508391329748</v>
      </c>
      <c r="D128">
        <f ca="1">IFERROR(IF(D$3="","",(IF($B$3="On",IF(E$3="",AVERAGE(Data_Initial!C128:D128),AVERAGE(Data_Initial!C128:E128)),Data_Initial!D128))),"")</f>
        <v>18.483231309821193</v>
      </c>
      <c r="E128">
        <f ca="1">IFERROR(IF(E$3="","",(IF($B$3="On",IF(F$3="",AVERAGE(Data_Initial!D128:E128),AVERAGE(Data_Initial!D128:F128)),Data_Initial!E128))),"")</f>
        <v>13.838176308052894</v>
      </c>
      <c r="F128">
        <f ca="1">IFERROR(IF(F$3="","",(IF($B$3="On",IF(G$3="",AVERAGE(Data_Initial!E128:F128),AVERAGE(Data_Initial!E128:G128)),Data_Initial!F128))),"")</f>
        <v>7.7357411550674549</v>
      </c>
      <c r="G128">
        <f ca="1">IFERROR(IF(G$3="","",(IF($B$3="On",IF(H$3="",AVERAGE(Data_Initial!F128:G128),AVERAGE(Data_Initial!F128:H128)),Data_Initial!G128))),"")</f>
        <v>5.0345676248398474</v>
      </c>
      <c r="H128">
        <f ca="1">IFERROR(IF(H$3="","",(IF($B$3="On",IF(I$3="",AVERAGE(Data_Initial!G128:H128),AVERAGE(Data_Initial!G128:I128)),Data_Initial!H128))),"")</f>
        <v>1.7527387994365808</v>
      </c>
      <c r="I128">
        <f ca="1">IFERROR(IF(I$3="","",(IF($B$3="On",IF(J$3="",AVERAGE(Data_Initial!H128:I128),AVERAGE(Data_Initial!H128:J128)),Data_Initial!I128))),"")</f>
        <v>6.7602336678950881E-2</v>
      </c>
      <c r="J128">
        <f ca="1">IFERROR(IF(J$3="","",(IF($B$3="On",IF(K$3="",AVERAGE(Data_Initial!I128:J128),AVERAGE(Data_Initial!I128:K128)),Data_Initial!J128))),"")</f>
        <v>-0.17851785192639505</v>
      </c>
      <c r="K128">
        <f ca="1">IFERROR(IF(K$3="","",(IF($B$3="On",IF(L$3="",AVERAGE(Data_Initial!J128:K128),AVERAGE(Data_Initial!J128:L128)),Data_Initial!K128))),"")</f>
        <v>-0.97937545823363836</v>
      </c>
      <c r="L128">
        <f ca="1">IFERROR(IF(L$3="","",(IF($B$3="On",IF(M$3="",AVERAGE(Data_Initial!K128:L128),AVERAGE(Data_Initial!K128:M128)),Data_Initial!L128))),"")</f>
        <v>-0.98208468139607152</v>
      </c>
      <c r="M128">
        <f ca="1">IFERROR(IF(M$3="","",(IF($B$3="On",IF(N$3="",AVERAGE(Data_Initial!L128:M128),AVERAGE(Data_Initial!L128:N128)),Data_Initial!M128))),"")</f>
        <v>-0.71257609203364058</v>
      </c>
      <c r="N128">
        <f ca="1">IFERROR(IF(N$3="","",(IF($B$3="On",IF(O$3="",AVERAGE(Data_Initial!M128:N128),AVERAGE(Data_Initial!M128:O128)),Data_Initial!N128))),"")</f>
        <v>-2.908669147160404</v>
      </c>
      <c r="O128">
        <f ca="1">IFERROR(IF(O$3="","",(IF($B$3="On",IF(P$3="",AVERAGE(Data_Initial!N128:O128),AVERAGE(Data_Initial!N128:P128)),Data_Initial!O128))),"")</f>
        <v>-4.663976469730641</v>
      </c>
      <c r="P128">
        <f ca="1">IFERROR(IF(P$3="","",(IF($B$3="On",IF(Q$3="",AVERAGE(Data_Initial!O128:P128),AVERAGE(Data_Initial!O128:Q128)),Data_Initial!P128))),"")</f>
        <v>-6.2699055134906603</v>
      </c>
      <c r="Q128">
        <f ca="1">IFERROR(IF(Q$3="","",(IF($B$3="On",IF(R$3="",AVERAGE(Data_Initial!P128:Q128),AVERAGE(Data_Initial!P128:R128)),Data_Initial!Q128))),"")</f>
        <v>-4.953217141982047</v>
      </c>
      <c r="R128">
        <f ca="1">IFERROR(IF(R$3="","",(IF($B$3="On",IF(S$3="",AVERAGE(Data_Initial!Q128:R128),AVERAGE(Data_Initial!Q128:S128)),Data_Initial!R128))),"")</f>
        <v>-4.2398618254182994</v>
      </c>
      <c r="S128">
        <f ca="1">IFERROR(IF(S$3="","",(IF($B$3="On",IF(T$3="",AVERAGE(Data_Initial!R128:S128),AVERAGE(Data_Initial!R128:T128)),Data_Initial!S128))),"")</f>
        <v>-5.0140574274240235</v>
      </c>
      <c r="T128">
        <f ca="1">IFERROR(IF(T$3="","",(IF($B$3="On",IF(U$3="",AVERAGE(Data_Initial!S128:T128),AVERAGE(Data_Initial!S128:U128)),Data_Initial!T128))),"")</f>
        <v>-6.2934934366236703</v>
      </c>
      <c r="U128">
        <f ca="1">IFERROR(IF(U$3="","",(IF($B$3="On",IF(V$3="",AVERAGE(Data_Initial!T128:U128),AVERAGE(Data_Initial!T128:V128)),Data_Initial!U128))),"")</f>
        <v>-6.7776528428542697</v>
      </c>
      <c r="V128">
        <f ca="1">IFERROR(IF(V$3="","",(IF($B$3="On",IF(W$3="",AVERAGE(Data_Initial!U128:V128),AVERAGE(Data_Initial!U128:W128)),Data_Initial!V128))),"")</f>
        <v>-5.5572978932462602</v>
      </c>
      <c r="W128">
        <f ca="1">IFERROR(IF(W$3="","",(IF($B$3="On",IF(X$3="",AVERAGE(Data_Initial!V128:W128),AVERAGE(Data_Initial!V128:X128)),Data_Initial!W128))),"")</f>
        <v>-5.1252750864910004</v>
      </c>
      <c r="X128">
        <f ca="1">IFERROR(IF(X$3="","",(IF($B$3="On",IF(Y$3="",AVERAGE(Data_Initial!W128:X128),AVERAGE(Data_Initial!W128:Y128)),Data_Initial!X128))),"")</f>
        <v>-4.1105875625474537</v>
      </c>
      <c r="Y128">
        <f ca="1">IFERROR(IF(Y$3="","",(IF($B$3="On",IF(Z$3="",AVERAGE(Data_Initial!X128:Y128),AVERAGE(Data_Initial!X128:Z128)),Data_Initial!Y128))),"")</f>
        <v>-3.7656245235728698</v>
      </c>
      <c r="Z128">
        <f ca="1">IFERROR(IF(Z$3="","",(IF($B$3="On",IF(AA$3="",AVERAGE(Data_Initial!Y128:Z128),AVERAGE(Data_Initial!Y128:AA128)),Data_Initial!Z128))),"")</f>
        <v>-0.82032298663489012</v>
      </c>
      <c r="AA128">
        <f ca="1">IFERROR(IF(AA$3="","",(IF($B$3="On",IF(AB$3="",AVERAGE(Data_Initial!Z128:AA128),AVERAGE(Data_Initial!Z128:AB128)),Data_Initial!AA128))),"")</f>
        <v>3.156566016047087</v>
      </c>
      <c r="AB128">
        <f ca="1">IFERROR(IF(AB$3="","",(IF($B$3="On",IF(AC$3="",AVERAGE(Data_Initial!AA128:AB128),AVERAGE(Data_Initial!AA128:AC128)),Data_Initial!AB128))),"")</f>
        <v>12.20761903562093</v>
      </c>
      <c r="AC128">
        <f ca="1">IFERROR(IF(AC$3="","",(IF($B$3="On",IF(AD$3="",AVERAGE(Data_Initial!AB128:AC128),AVERAGE(Data_Initial!AB128:AD128)),Data_Initial!AC128))),"")</f>
        <v>30.544753578877295</v>
      </c>
      <c r="AD128">
        <f ca="1">IFERROR(IF(AD$3="","",(IF($B$3="On",IF(AE$3="",AVERAGE(Data_Initial!AC128:AD128),AVERAGE(Data_Initial!AC128:AE128)),Data_Initial!AD128))),"")</f>
        <v>66.643610955753132</v>
      </c>
      <c r="AE128">
        <f ca="1">IFERROR(IF(AE$3="","",(IF($B$3="On",IF(AF$3="",AVERAGE(Data_Initial!AD128:AE128),AVERAGE(Data_Initial!AD128:AF128)),Data_Initial!AE128))),"")</f>
        <v>132.0908907041246</v>
      </c>
      <c r="AF128">
        <f ca="1">IFERROR(IF(AF$3="","",(IF($B$3="On",IF(AG$3="",AVERAGE(Data_Initial!AE128:AF128),AVERAGE(Data_Initial!AE128:AG128)),Data_Initial!AF128))),"")</f>
        <v>253.02448645449635</v>
      </c>
      <c r="AG128">
        <f ca="1">IFERROR(IF(AG$3="","",(IF($B$3="On",IF(AH$3="",AVERAGE(Data_Initial!AF128:AG128),AVERAGE(Data_Initial!AF128:AH128)),Data_Initial!AG128))),"")</f>
        <v>465.74390799188433</v>
      </c>
      <c r="AH128">
        <f ca="1">IFERROR(IF(AH$3="","",(IF($B$3="On",IF(AI$3="",AVERAGE(Data_Initial!AG128:AH128),AVERAGE(Data_Initial!AG128:AI128)),Data_Initial!AH128))),"")</f>
        <v>807.87492997029801</v>
      </c>
      <c r="AI128">
        <f ca="1">IFERROR(IF(AI$3="","",(IF($B$3="On",IF(AJ$3="",AVERAGE(Data_Initial!AH128:AI128),AVERAGE(Data_Initial!AH128:AJ128)),Data_Initial!AI128))),"")</f>
        <v>1276.7005476848367</v>
      </c>
      <c r="AJ128">
        <f ca="1">IFERROR(IF(AJ$3="","",(IF($B$3="On",IF(AK$3="",AVERAGE(Data_Initial!AI128:AJ128),AVERAGE(Data_Initial!AI128:AK128)),Data_Initial!AJ128))),"")</f>
        <v>1785.1458824598733</v>
      </c>
      <c r="AK128">
        <f ca="1">IFERROR(IF(AK$3="","",(IF($B$3="On",IF(AL$3="",AVERAGE(Data_Initial!AJ128:AK128),AVERAGE(Data_Initial!AJ128:AL128)),Data_Initial!AK128))),"")</f>
        <v>2248.2597157387868</v>
      </c>
      <c r="AL128">
        <f ca="1">IFERROR(IF(AL$3="","",(IF($B$3="On",IF(AM$3="",AVERAGE(Data_Initial!AK128:AL128),AVERAGE(Data_Initial!AK128:AM128)),Data_Initial!AL128))),"")</f>
        <v>2593.4532894929766</v>
      </c>
      <c r="AM128">
        <f ca="1">IFERROR(IF(AM$3="","",(IF($B$3="On",IF(AN$3="",AVERAGE(Data_Initial!AL128:AM128),AVERAGE(Data_Initial!AL128:AN128)),Data_Initial!AM128))),"")</f>
        <v>2832.5103472523133</v>
      </c>
      <c r="AN128">
        <f ca="1">IFERROR(IF(AN$3="","",(IF($B$3="On",IF(AO$3="",AVERAGE(Data_Initial!AM128:AN128),AVERAGE(Data_Initial!AM128:AO128)),Data_Initial!AN128))),"")</f>
        <v>2979.8673667055468</v>
      </c>
      <c r="AO128">
        <f ca="1">IFERROR(IF(AO$3="","",(IF($B$3="On",IF(AP$3="",AVERAGE(Data_Initial!AN128:AO128),AVERAGE(Data_Initial!AN128:AP128)),Data_Initial!AO128))),"")</f>
        <v>3071.3545106593333</v>
      </c>
      <c r="AP128">
        <f ca="1">IFERROR(IF(AP$3="","",(IF($B$3="On",IF(AQ$3="",AVERAGE(Data_Initial!AO128:AP128),AVERAGE(Data_Initial!AO128:AQ128)),Data_Initial!AP128))),"")</f>
        <v>3107.9151545752347</v>
      </c>
      <c r="AQ128" t="str">
        <f>IFERROR(IF(AQ$3="","",(IF($B$3="On",IF(AR$3="",AVERAGE(Data_Initial!AP128:AQ128),AVERAGE(Data_Initial!AP128:AR128)),Data_Initial!AQ128))),"")</f>
        <v/>
      </c>
      <c r="AR128" t="str">
        <f>IFERROR(IF(AR$3="","",(IF($B$3="On",IF(AS$3="",AVERAGE(Data_Initial!AQ128:AR128),AVERAGE(Data_Initial!AQ128:AS128)),Data_Initial!AR128))),"")</f>
        <v/>
      </c>
      <c r="AS128" t="str">
        <f>IFERROR(IF(AS$3="","",(IF($B$3="On",IF(AT$3="",AVERAGE(Data_Initial!AR128:AS128),AVERAGE(Data_Initial!AR128:AT128)),Data_Initial!AS128))),"")</f>
        <v/>
      </c>
      <c r="AT128" t="str">
        <f>IFERROR(IF(AT$3="","",(IF($B$3="On",IF(AU$3="",AVERAGE(Data_Initial!AS128:AT128),AVERAGE(Data_Initial!AS128:AU128)),Data_Initial!AT128))),"")</f>
        <v/>
      </c>
      <c r="AU128" t="str">
        <f>IFERROR(IF(AU$3="","",(IF($B$3="On",IF(AV$3="",AVERAGE(Data_Initial!AT128:AU128),AVERAGE(Data_Initial!AT128:AV128)),Data_Initial!AU128))),"")</f>
        <v/>
      </c>
      <c r="AV128" t="str">
        <f>IFERROR(IF(AV$3="","",(IF($B$3="On",IF(AW$3="",AVERAGE(Data_Initial!AU128:AV128),AVERAGE(Data_Initial!AU128:AW128)),Data_Initial!AV128))),"")</f>
        <v/>
      </c>
      <c r="AW128" t="str">
        <f>IFERROR(IF(AW$3="","",(IF($B$3="On",IF(AX$3="",AVERAGE(Data_Initial!AV128:AW128),AVERAGE(Data_Initial!AV128:AX128)),Data_Initial!AW128))),"")</f>
        <v/>
      </c>
      <c r="AX128" t="str">
        <f>IFERROR(IF(AX$3="","",(IF($B$3="On",IF(AY$3="",AVERAGE(Data_Initial!AW128:AX128),AVERAGE(Data_Initial!AW128:AY128)),Data_Initial!AX128))),"")</f>
        <v/>
      </c>
      <c r="AY128" t="str">
        <f>IFERROR(IF(AY$3="","",(IF($B$3="On",IF(AZ$3="",AVERAGE(Data_Initial!AX128:AY128),AVERAGE(Data_Initial!AX128:AZ128)),Data_Initial!AY128))),"")</f>
        <v/>
      </c>
      <c r="AZ128" t="str">
        <f>IFERROR(IF(AZ$3="","",(IF($B$3="On",IF(BA$3="",AVERAGE(Data_Initial!AY128:AZ128),AVERAGE(Data_Initial!AY128:BA128)),Data_Initial!AZ128))),"")</f>
        <v/>
      </c>
    </row>
    <row r="129" spans="1:52" x14ac:dyDescent="0.25">
      <c r="A129" s="79">
        <f ca="1">Data_Initial!A129</f>
        <v>2</v>
      </c>
      <c r="B129" s="79" t="str">
        <f ca="1">Data_Initial!B129</f>
        <v>F7</v>
      </c>
      <c r="C129">
        <f ca="1">IFERROR(IF($B$3="On",AVERAGE(Data_Initial!C129:D129),Data_Initial!C129),"")</f>
        <v>24.6007658457529</v>
      </c>
      <c r="D129">
        <f ca="1">IFERROR(IF(D$3="","",(IF($B$3="On",IF(E$3="",AVERAGE(Data_Initial!C129:D129),AVERAGE(Data_Initial!C129:E129)),Data_Initial!D129))),"")</f>
        <v>18.680615216069477</v>
      </c>
      <c r="E129">
        <f ca="1">IFERROR(IF(E$3="","",(IF($B$3="On",IF(F$3="",AVERAGE(Data_Initial!D129:E129),AVERAGE(Data_Initial!D129:F129)),Data_Initial!E129))),"")</f>
        <v>12.163158562819399</v>
      </c>
      <c r="F129">
        <f ca="1">IFERROR(IF(F$3="","",(IF($B$3="On",IF(G$3="",AVERAGE(Data_Initial!E129:F129),AVERAGE(Data_Initial!E129:G129)),Data_Initial!F129))),"")</f>
        <v>6.3318311564758005</v>
      </c>
      <c r="G129">
        <f ca="1">IFERROR(IF(G$3="","",(IF($B$3="On",IF(H$3="",AVERAGE(Data_Initial!F129:G129),AVERAGE(Data_Initial!F129:H129)),Data_Initial!G129))),"")</f>
        <v>5.8909159777516225</v>
      </c>
      <c r="H129">
        <f ca="1">IFERROR(IF(H$3="","",(IF($B$3="On",IF(I$3="",AVERAGE(Data_Initial!G129:H129),AVERAGE(Data_Initial!G129:I129)),Data_Initial!H129))),"")</f>
        <v>4.2498309331870905</v>
      </c>
      <c r="I129">
        <f ca="1">IFERROR(IF(I$3="","",(IF($B$3="On",IF(J$3="",AVERAGE(Data_Initial!H129:I129),AVERAGE(Data_Initial!H129:J129)),Data_Initial!I129))),"")</f>
        <v>2.2402802819725998</v>
      </c>
      <c r="J129">
        <f ca="1">IFERROR(IF(J$3="","",(IF($B$3="On",IF(K$3="",AVERAGE(Data_Initial!I129:J129),AVERAGE(Data_Initial!I129:K129)),Data_Initial!J129))),"")</f>
        <v>0.52911476444357364</v>
      </c>
      <c r="K129">
        <f ca="1">IFERROR(IF(K$3="","",(IF($B$3="On",IF(L$3="",AVERAGE(Data_Initial!J129:K129),AVERAGE(Data_Initial!J129:L129)),Data_Initial!K129))),"")</f>
        <v>0.12021946501287702</v>
      </c>
      <c r="L129">
        <f ca="1">IFERROR(IF(L$3="","",(IF($B$3="On",IF(M$3="",AVERAGE(Data_Initial!K129:L129),AVERAGE(Data_Initial!K129:M129)),Data_Initial!L129))),"")</f>
        <v>-0.88013313045136299</v>
      </c>
      <c r="M129">
        <f ca="1">IFERROR(IF(M$3="","",(IF($B$3="On",IF(N$3="",AVERAGE(Data_Initial!L129:M129),AVERAGE(Data_Initial!L129:N129)),Data_Initial!M129))),"")</f>
        <v>-3.1851960325417767</v>
      </c>
      <c r="N129">
        <f ca="1">IFERROR(IF(N$3="","",(IF($B$3="On",IF(O$3="",AVERAGE(Data_Initial!M129:N129),AVERAGE(Data_Initial!M129:O129)),Data_Initial!N129))),"")</f>
        <v>-5.0868292310686529</v>
      </c>
      <c r="O129">
        <f ca="1">IFERROR(IF(O$3="","",(IF($B$3="On",IF(P$3="",AVERAGE(Data_Initial!N129:O129),AVERAGE(Data_Initial!N129:P129)),Data_Initial!O129))),"")</f>
        <v>-4.9284893583973535</v>
      </c>
      <c r="P129">
        <f ca="1">IFERROR(IF(P$3="","",(IF($B$3="On",IF(Q$3="",AVERAGE(Data_Initial!O129:P129),AVERAGE(Data_Initial!O129:Q129)),Data_Initial!P129))),"")</f>
        <v>-5.0983529254737432</v>
      </c>
      <c r="Q129">
        <f ca="1">IFERROR(IF(Q$3="","",(IF($B$3="On",IF(R$3="",AVERAGE(Data_Initial!P129:Q129),AVERAGE(Data_Initial!P129:R129)),Data_Initial!Q129))),"")</f>
        <v>-5.5863048607184309</v>
      </c>
      <c r="R129">
        <f ca="1">IFERROR(IF(R$3="","",(IF($B$3="On",IF(S$3="",AVERAGE(Data_Initial!Q129:R129),AVERAGE(Data_Initial!Q129:S129)),Data_Initial!R129))),"")</f>
        <v>-4.79116168845849</v>
      </c>
      <c r="S129">
        <f ca="1">IFERROR(IF(S$3="","",(IF($B$3="On",IF(T$3="",AVERAGE(Data_Initial!R129:S129),AVERAGE(Data_Initial!R129:T129)),Data_Initial!S129))),"")</f>
        <v>-2.6071682852387634</v>
      </c>
      <c r="T129">
        <f ca="1">IFERROR(IF(T$3="","",(IF($B$3="On",IF(U$3="",AVERAGE(Data_Initial!S129:T129),AVERAGE(Data_Initial!S129:U129)),Data_Initial!T129))),"")</f>
        <v>-4.1090094009840268</v>
      </c>
      <c r="U129">
        <f ca="1">IFERROR(IF(U$3="","",(IF($B$3="On",IF(V$3="",AVERAGE(Data_Initial!T129:U129),AVERAGE(Data_Initial!T129:V129)),Data_Initial!U129))),"")</f>
        <v>-4.9386486522266733</v>
      </c>
      <c r="V129">
        <f ca="1">IFERROR(IF(V$3="","",(IF($B$3="On",IF(W$3="",AVERAGE(Data_Initial!U129:V129),AVERAGE(Data_Initial!U129:W129)),Data_Initial!V129))),"")</f>
        <v>-6.1657712981571704</v>
      </c>
      <c r="W129">
        <f ca="1">IFERROR(IF(W$3="","",(IF($B$3="On",IF(X$3="",AVERAGE(Data_Initial!V129:W129),AVERAGE(Data_Initial!V129:X129)),Data_Initial!W129))),"")</f>
        <v>-4.0382561384409792</v>
      </c>
      <c r="X129">
        <f ca="1">IFERROR(IF(X$3="","",(IF($B$3="On",IF(Y$3="",AVERAGE(Data_Initial!W129:X129),AVERAGE(Data_Initial!W129:Y129)),Data_Initial!X129))),"")</f>
        <v>-4.5825932040756934</v>
      </c>
      <c r="Y129">
        <f ca="1">IFERROR(IF(Y$3="","",(IF($B$3="On",IF(Z$3="",AVERAGE(Data_Initial!X129:Y129),AVERAGE(Data_Initial!X129:Z129)),Data_Initial!Y129))),"")</f>
        <v>-3.5683975452349572</v>
      </c>
      <c r="Z129">
        <f ca="1">IFERROR(IF(Z$3="","",(IF($B$3="On",IF(AA$3="",AVERAGE(Data_Initial!Y129:Z129),AVERAGE(Data_Initial!Y129:AA129)),Data_Initial!Z129))),"")</f>
        <v>0.38841092261539661</v>
      </c>
      <c r="AA129">
        <f ca="1">IFERROR(IF(AA$3="","",(IF($B$3="On",IF(AB$3="",AVERAGE(Data_Initial!Z129:AA129),AVERAGE(Data_Initial!Z129:AB129)),Data_Initial!AA129))),"")</f>
        <v>4.8712033130473165</v>
      </c>
      <c r="AB129">
        <f ca="1">IFERROR(IF(AB$3="","",(IF($B$3="On",IF(AC$3="",AVERAGE(Data_Initial!AA129:AB129),AVERAGE(Data_Initial!AA129:AC129)),Data_Initial!AB129))),"")</f>
        <v>12.01144679085518</v>
      </c>
      <c r="AC129">
        <f ca="1">IFERROR(IF(AC$3="","",(IF($B$3="On",IF(AD$3="",AVERAGE(Data_Initial!AB129:AC129),AVERAGE(Data_Initial!AB129:AD129)),Data_Initial!AC129))),"")</f>
        <v>25.976294686220303</v>
      </c>
      <c r="AD129">
        <f ca="1">IFERROR(IF(AD$3="","",(IF($B$3="On",IF(AE$3="",AVERAGE(Data_Initial!AC129:AD129),AVERAGE(Data_Initial!AC129:AE129)),Data_Initial!AD129))),"")</f>
        <v>53.226470575189971</v>
      </c>
      <c r="AE129">
        <f ca="1">IFERROR(IF(AE$3="","",(IF($B$3="On",IF(AF$3="",AVERAGE(Data_Initial!AD129:AE129),AVERAGE(Data_Initial!AD129:AF129)),Data_Initial!AE129))),"")</f>
        <v>104.30201755448093</v>
      </c>
      <c r="AF129">
        <f ca="1">IFERROR(IF(AF$3="","",(IF($B$3="On",IF(AG$3="",AVERAGE(Data_Initial!AE129:AF129),AVERAGE(Data_Initial!AE129:AG129)),Data_Initial!AF129))),"")</f>
        <v>197.26962023502719</v>
      </c>
      <c r="AG129">
        <f ca="1">IFERROR(IF(AG$3="","",(IF($B$3="On",IF(AH$3="",AVERAGE(Data_Initial!AF129:AG129),AVERAGE(Data_Initial!AF129:AH129)),Data_Initial!AG129))),"")</f>
        <v>363.26792463145858</v>
      </c>
      <c r="AH129">
        <f ca="1">IFERROR(IF(AH$3="","",(IF($B$3="On",IF(AI$3="",AVERAGE(Data_Initial!AG129:AH129),AVERAGE(Data_Initial!AG129:AI129)),Data_Initial!AH129))),"")</f>
        <v>621.91574248270001</v>
      </c>
      <c r="AI129">
        <f ca="1">IFERROR(IF(AI$3="","",(IF($B$3="On",IF(AJ$3="",AVERAGE(Data_Initial!AH129:AI129),AVERAGE(Data_Initial!AH129:AJ129)),Data_Initial!AI129))),"")</f>
        <v>964.08911488167496</v>
      </c>
      <c r="AJ129">
        <f ca="1">IFERROR(IF(AJ$3="","",(IF($B$3="On",IF(AK$3="",AVERAGE(Data_Initial!AI129:AJ129),AVERAGE(Data_Initial!AI129:AK129)),Data_Initial!AJ129))),"")</f>
        <v>1321.9017948199078</v>
      </c>
      <c r="AK129">
        <f ca="1">IFERROR(IF(AK$3="","",(IF($B$3="On",IF(AL$3="",AVERAGE(Data_Initial!AJ129:AK129),AVERAGE(Data_Initial!AJ129:AL129)),Data_Initial!AK129))),"")</f>
        <v>1638.3203156110733</v>
      </c>
      <c r="AL129">
        <f ca="1">IFERROR(IF(AL$3="","",(IF($B$3="On",IF(AM$3="",AVERAGE(Data_Initial!AK129:AL129),AVERAGE(Data_Initial!AK129:AM129)),Data_Initial!AL129))),"")</f>
        <v>1870.21950737269</v>
      </c>
      <c r="AM129">
        <f ca="1">IFERROR(IF(AM$3="","",(IF($B$3="On",IF(AN$3="",AVERAGE(Data_Initial!AL129:AM129),AVERAGE(Data_Initial!AL129:AN129)),Data_Initial!AM129))),"")</f>
        <v>2031.0918609673633</v>
      </c>
      <c r="AN129">
        <f ca="1">IFERROR(IF(AN$3="","",(IF($B$3="On",IF(AO$3="",AVERAGE(Data_Initial!AM129:AN129),AVERAGE(Data_Initial!AM129:AO129)),Data_Initial!AN129))),"")</f>
        <v>2132.0608280325</v>
      </c>
      <c r="AO129">
        <f ca="1">IFERROR(IF(AO$3="","",(IF($B$3="On",IF(AP$3="",AVERAGE(Data_Initial!AN129:AO129),AVERAGE(Data_Initial!AN129:AP129)),Data_Initial!AO129))),"")</f>
        <v>2195.4280294737969</v>
      </c>
      <c r="AP129">
        <f ca="1">IFERROR(IF(AP$3="","",(IF($B$3="On",IF(AQ$3="",AVERAGE(Data_Initial!AO129:AP129),AVERAGE(Data_Initial!AO129:AQ129)),Data_Initial!AP129))),"")</f>
        <v>2221.2182125128902</v>
      </c>
      <c r="AQ129" t="str">
        <f>IFERROR(IF(AQ$3="","",(IF($B$3="On",IF(AR$3="",AVERAGE(Data_Initial!AP129:AQ129),AVERAGE(Data_Initial!AP129:AR129)),Data_Initial!AQ129))),"")</f>
        <v/>
      </c>
      <c r="AR129" t="str">
        <f>IFERROR(IF(AR$3="","",(IF($B$3="On",IF(AS$3="",AVERAGE(Data_Initial!AQ129:AR129),AVERAGE(Data_Initial!AQ129:AS129)),Data_Initial!AR129))),"")</f>
        <v/>
      </c>
      <c r="AS129" t="str">
        <f>IFERROR(IF(AS$3="","",(IF($B$3="On",IF(AT$3="",AVERAGE(Data_Initial!AR129:AS129),AVERAGE(Data_Initial!AR129:AT129)),Data_Initial!AS129))),"")</f>
        <v/>
      </c>
      <c r="AT129" t="str">
        <f>IFERROR(IF(AT$3="","",(IF($B$3="On",IF(AU$3="",AVERAGE(Data_Initial!AS129:AT129),AVERAGE(Data_Initial!AS129:AU129)),Data_Initial!AT129))),"")</f>
        <v/>
      </c>
      <c r="AU129" t="str">
        <f>IFERROR(IF(AU$3="","",(IF($B$3="On",IF(AV$3="",AVERAGE(Data_Initial!AT129:AU129),AVERAGE(Data_Initial!AT129:AV129)),Data_Initial!AU129))),"")</f>
        <v/>
      </c>
      <c r="AV129" t="str">
        <f>IFERROR(IF(AV$3="","",(IF($B$3="On",IF(AW$3="",AVERAGE(Data_Initial!AU129:AV129),AVERAGE(Data_Initial!AU129:AW129)),Data_Initial!AV129))),"")</f>
        <v/>
      </c>
      <c r="AW129" t="str">
        <f>IFERROR(IF(AW$3="","",(IF($B$3="On",IF(AX$3="",AVERAGE(Data_Initial!AV129:AW129),AVERAGE(Data_Initial!AV129:AX129)),Data_Initial!AW129))),"")</f>
        <v/>
      </c>
      <c r="AX129" t="str">
        <f>IFERROR(IF(AX$3="","",(IF($B$3="On",IF(AY$3="",AVERAGE(Data_Initial!AW129:AX129),AVERAGE(Data_Initial!AW129:AY129)),Data_Initial!AX129))),"")</f>
        <v/>
      </c>
      <c r="AY129" t="str">
        <f>IFERROR(IF(AY$3="","",(IF($B$3="On",IF(AZ$3="",AVERAGE(Data_Initial!AX129:AY129),AVERAGE(Data_Initial!AX129:AZ129)),Data_Initial!AY129))),"")</f>
        <v/>
      </c>
      <c r="AZ129" t="str">
        <f>IFERROR(IF(AZ$3="","",(IF($B$3="On",IF(BA$3="",AVERAGE(Data_Initial!AY129:AZ129),AVERAGE(Data_Initial!AY129:BA129)),Data_Initial!AZ129))),"")</f>
        <v/>
      </c>
    </row>
    <row r="130" spans="1:52" x14ac:dyDescent="0.25">
      <c r="A130" s="79">
        <f ca="1">Data_Initial!A130</f>
        <v>2</v>
      </c>
      <c r="B130" s="79" t="str">
        <f ca="1">Data_Initial!B130</f>
        <v>G7</v>
      </c>
      <c r="C130">
        <f ca="1">IFERROR(IF($B$3="On",AVERAGE(Data_Initial!C130:D130),Data_Initial!C130),"")</f>
        <v>5.5439681514606054</v>
      </c>
      <c r="D130">
        <f ca="1">IFERROR(IF(D$3="","",(IF($B$3="On",IF(E$3="",AVERAGE(Data_Initial!C130:D130),AVERAGE(Data_Initial!C130:E130)),Data_Initial!D130))),"")</f>
        <v>5.6412513235550277</v>
      </c>
      <c r="E130">
        <f ca="1">IFERROR(IF(E$3="","",(IF($B$3="On",IF(F$3="",AVERAGE(Data_Initial!D130:E130),AVERAGE(Data_Initial!D130:F130)),Data_Initial!E130))),"")</f>
        <v>6.1009384509673836</v>
      </c>
      <c r="F130">
        <f ca="1">IFERROR(IF(F$3="","",(IF($B$3="On",IF(G$3="",AVERAGE(Data_Initial!E130:F130),AVERAGE(Data_Initial!E130:G130)),Data_Initial!F130))),"")</f>
        <v>7.1440882465464339</v>
      </c>
      <c r="G130">
        <f ca="1">IFERROR(IF(G$3="","",(IF($B$3="On",IF(H$3="",AVERAGE(Data_Initial!F130:G130),AVERAGE(Data_Initial!F130:H130)),Data_Initial!G130))),"")</f>
        <v>4.5248800776206037</v>
      </c>
      <c r="H130">
        <f ca="1">IFERROR(IF(H$3="","",(IF($B$3="On",IF(I$3="",AVERAGE(Data_Initial!G130:H130),AVERAGE(Data_Initial!G130:I130)),Data_Initial!H130))),"")</f>
        <v>2.6568833107212302</v>
      </c>
      <c r="I130">
        <f ca="1">IFERROR(IF(I$3="","",(IF($B$3="On",IF(J$3="",AVERAGE(Data_Initial!H130:I130),AVERAGE(Data_Initial!H130:J130)),Data_Initial!I130))),"")</f>
        <v>-0.15151988681888673</v>
      </c>
      <c r="J130">
        <f ca="1">IFERROR(IF(J$3="","",(IF($B$3="On",IF(K$3="",AVERAGE(Data_Initial!I130:J130),AVERAGE(Data_Initial!I130:K130)),Data_Initial!J130))),"")</f>
        <v>0.97091844959656004</v>
      </c>
      <c r="K130">
        <f ca="1">IFERROR(IF(K$3="","",(IF($B$3="On",IF(L$3="",AVERAGE(Data_Initial!J130:K130),AVERAGE(Data_Initial!J130:L130)),Data_Initial!K130))),"")</f>
        <v>1.9751184498433432</v>
      </c>
      <c r="L130">
        <f ca="1">IFERROR(IF(L$3="","",(IF($B$3="On",IF(M$3="",AVERAGE(Data_Initial!K130:L130),AVERAGE(Data_Initial!K130:M130)),Data_Initial!L130))),"")</f>
        <v>-0.25355807959219323</v>
      </c>
      <c r="M130">
        <f ca="1">IFERROR(IF(M$3="","",(IF($B$3="On",IF(N$3="",AVERAGE(Data_Initial!L130:M130),AVERAGE(Data_Initial!L130:N130)),Data_Initial!M130))),"")</f>
        <v>-1.3940289810429931</v>
      </c>
      <c r="N130">
        <f ca="1">IFERROR(IF(N$3="","",(IF($B$3="On",IF(O$3="",AVERAGE(Data_Initial!M130:N130),AVERAGE(Data_Initial!M130:O130)),Data_Initial!N130))),"")</f>
        <v>-2.9837065124526503</v>
      </c>
      <c r="O130">
        <f ca="1">IFERROR(IF(O$3="","",(IF($B$3="On",IF(P$3="",AVERAGE(Data_Initial!N130:O130),AVERAGE(Data_Initial!N130:P130)),Data_Initial!O130))),"")</f>
        <v>-3.0755802261854401</v>
      </c>
      <c r="P130">
        <f ca="1">IFERROR(IF(P$3="","",(IF($B$3="On",IF(Q$3="",AVERAGE(Data_Initial!O130:P130),AVERAGE(Data_Initial!O130:Q130)),Data_Initial!P130))),"")</f>
        <v>-4.7535689221319135</v>
      </c>
      <c r="Q130">
        <f ca="1">IFERROR(IF(Q$3="","",(IF($B$3="On",IF(R$3="",AVERAGE(Data_Initial!P130:Q130),AVERAGE(Data_Initial!P130:R130)),Data_Initial!Q130))),"")</f>
        <v>-5.5243129877583961</v>
      </c>
      <c r="R130">
        <f ca="1">IFERROR(IF(R$3="","",(IF($B$3="On",IF(S$3="",AVERAGE(Data_Initial!Q130:R130),AVERAGE(Data_Initial!Q130:S130)),Data_Initial!R130))),"")</f>
        <v>-6.454192044487173</v>
      </c>
      <c r="S130">
        <f ca="1">IFERROR(IF(S$3="","",(IF($B$3="On",IF(T$3="",AVERAGE(Data_Initial!R130:S130),AVERAGE(Data_Initial!R130:T130)),Data_Initial!S130))),"")</f>
        <v>-6.1394411188007325</v>
      </c>
      <c r="T130">
        <f ca="1">IFERROR(IF(T$3="","",(IF($B$3="On",IF(U$3="",AVERAGE(Data_Initial!S130:T130),AVERAGE(Data_Initial!S130:U130)),Data_Initial!T130))),"")</f>
        <v>-6.2424074085097354</v>
      </c>
      <c r="U130">
        <f ca="1">IFERROR(IF(U$3="","",(IF($B$3="On",IF(V$3="",AVERAGE(Data_Initial!T130:U130),AVERAGE(Data_Initial!T130:V130)),Data_Initial!U130))),"")</f>
        <v>-7.1610808744079195</v>
      </c>
      <c r="V130">
        <f ca="1">IFERROR(IF(V$3="","",(IF($B$3="On",IF(W$3="",AVERAGE(Data_Initial!U130:V130),AVERAGE(Data_Initial!U130:W130)),Data_Initial!V130))),"")</f>
        <v>-6.2000492416514135</v>
      </c>
      <c r="W130">
        <f ca="1">IFERROR(IF(W$3="","",(IF($B$3="On",IF(X$3="",AVERAGE(Data_Initial!V130:W130),AVERAGE(Data_Initial!V130:X130)),Data_Initial!W130))),"")</f>
        <v>-4.3582632482151284</v>
      </c>
      <c r="X130">
        <f ca="1">IFERROR(IF(X$3="","",(IF($B$3="On",IF(Y$3="",AVERAGE(Data_Initial!W130:X130),AVERAGE(Data_Initial!W130:Y130)),Data_Initial!X130))),"")</f>
        <v>-1.7109457092701617</v>
      </c>
      <c r="Y130">
        <f ca="1">IFERROR(IF(Y$3="","",(IF($B$3="On",IF(Z$3="",AVERAGE(Data_Initial!X130:Y130),AVERAGE(Data_Initial!X130:Z130)),Data_Initial!Y130))),"")</f>
        <v>2.7070544185359449</v>
      </c>
      <c r="Z130">
        <f ca="1">IFERROR(IF(Z$3="","",(IF($B$3="On",IF(AA$3="",AVERAGE(Data_Initial!Y130:Z130),AVERAGE(Data_Initial!Y130:AA130)),Data_Initial!Z130))),"")</f>
        <v>11.439946711012917</v>
      </c>
      <c r="AA130">
        <f ca="1">IFERROR(IF(AA$3="","",(IF($B$3="On",IF(AB$3="",AVERAGE(Data_Initial!Z130:AA130),AVERAGE(Data_Initial!Z130:AB130)),Data_Initial!AA130))),"")</f>
        <v>30.091513420553252</v>
      </c>
      <c r="AB130">
        <f ca="1">IFERROR(IF(AB$3="","",(IF($B$3="On",IF(AC$3="",AVERAGE(Data_Initial!AA130:AB130),AVERAGE(Data_Initial!AA130:AC130)),Data_Initial!AB130))),"")</f>
        <v>63.80725042534889</v>
      </c>
      <c r="AC130">
        <f ca="1">IFERROR(IF(AC$3="","",(IF($B$3="On",IF(AD$3="",AVERAGE(Data_Initial!AB130:AC130),AVERAGE(Data_Initial!AB130:AD130)),Data_Initial!AC130))),"")</f>
        <v>126.718600478559</v>
      </c>
      <c r="AD130">
        <f ca="1">IFERROR(IF(AD$3="","",(IF($B$3="On",IF(AE$3="",AVERAGE(Data_Initial!AC130:AD130),AVERAGE(Data_Initial!AC130:AE130)),Data_Initial!AD130))),"")</f>
        <v>242.6180447000157</v>
      </c>
      <c r="AE130">
        <f ca="1">IFERROR(IF(AE$3="","",(IF($B$3="On",IF(AF$3="",AVERAGE(Data_Initial!AD130:AE130),AVERAGE(Data_Initial!AD130:AF130)),Data_Initial!AE130))),"")</f>
        <v>449.63615683997068</v>
      </c>
      <c r="AF130">
        <f ca="1">IFERROR(IF(AF$3="","",(IF($B$3="On",IF(AG$3="",AVERAGE(Data_Initial!AE130:AF130),AVERAGE(Data_Initial!AE130:AG130)),Data_Initial!AF130))),"")</f>
        <v>797.08768377087654</v>
      </c>
      <c r="AG130">
        <f ca="1">IFERROR(IF(AG$3="","",(IF($B$3="On",IF(AH$3="",AVERAGE(Data_Initial!AF130:AG130),AVERAGE(Data_Initial!AF130:AH130)),Data_Initial!AG130))),"")</f>
        <v>1316.9950464246465</v>
      </c>
      <c r="AH130">
        <f ca="1">IFERROR(IF(AH$3="","",(IF($B$3="On",IF(AI$3="",AVERAGE(Data_Initial!AG130:AH130),AVERAGE(Data_Initial!AG130:AI130)),Data_Initial!AH130))),"")</f>
        <v>1968.5182903560569</v>
      </c>
      <c r="AI130">
        <f ca="1">IFERROR(IF(AI$3="","",(IF($B$3="On",IF(AJ$3="",AVERAGE(Data_Initial!AH130:AI130),AVERAGE(Data_Initial!AH130:AJ130)),Data_Initial!AI130))),"")</f>
        <v>2648.4275695674964</v>
      </c>
      <c r="AJ130">
        <f ca="1">IFERROR(IF(AJ$3="","",(IF($B$3="On",IF(AK$3="",AVERAGE(Data_Initial!AI130:AJ130),AVERAGE(Data_Initial!AI130:AK130)),Data_Initial!AJ130))),"")</f>
        <v>3239.9452607276503</v>
      </c>
      <c r="AK130">
        <f ca="1">IFERROR(IF(AK$3="","",(IF($B$3="On",IF(AL$3="",AVERAGE(Data_Initial!AJ130:AK130),AVERAGE(Data_Initial!AJ130:AL130)),Data_Initial!AK130))),"")</f>
        <v>3682.2853080089803</v>
      </c>
      <c r="AL130">
        <f ca="1">IFERROR(IF(AL$3="","",(IF($B$3="On",IF(AM$3="",AVERAGE(Data_Initial!AK130:AL130),AVERAGE(Data_Initial!AK130:AM130)),Data_Initial!AL130))),"")</f>
        <v>3976.7055526200497</v>
      </c>
      <c r="AM130">
        <f ca="1">IFERROR(IF(AM$3="","",(IF($B$3="On",IF(AN$3="",AVERAGE(Data_Initial!AL130:AM130),AVERAGE(Data_Initial!AL130:AN130)),Data_Initial!AM130))),"")</f>
        <v>4157.3770745166503</v>
      </c>
      <c r="AN130">
        <f ca="1">IFERROR(IF(AN$3="","",(IF($B$3="On",IF(AO$3="",AVERAGE(Data_Initial!AM130:AN130),AVERAGE(Data_Initial!AM130:AO130)),Data_Initial!AN130))),"")</f>
        <v>4267.368235303853</v>
      </c>
      <c r="AO130">
        <f ca="1">IFERROR(IF(AO$3="","",(IF($B$3="On",IF(AP$3="",AVERAGE(Data_Initial!AN130:AO130),AVERAGE(Data_Initial!AN130:AP130)),Data_Initial!AO130))),"")</f>
        <v>4339.488704675703</v>
      </c>
      <c r="AP130">
        <f ca="1">IFERROR(IF(AP$3="","",(IF($B$3="On",IF(AQ$3="",AVERAGE(Data_Initial!AO130:AP130),AVERAGE(Data_Initial!AO130:AQ130)),Data_Initial!AP130))),"")</f>
        <v>4369.9045678523453</v>
      </c>
      <c r="AQ130" t="str">
        <f>IFERROR(IF(AQ$3="","",(IF($B$3="On",IF(AR$3="",AVERAGE(Data_Initial!AP130:AQ130),AVERAGE(Data_Initial!AP130:AR130)),Data_Initial!AQ130))),"")</f>
        <v/>
      </c>
      <c r="AR130" t="str">
        <f>IFERROR(IF(AR$3="","",(IF($B$3="On",IF(AS$3="",AVERAGE(Data_Initial!AQ130:AR130),AVERAGE(Data_Initial!AQ130:AS130)),Data_Initial!AR130))),"")</f>
        <v/>
      </c>
      <c r="AS130" t="str">
        <f>IFERROR(IF(AS$3="","",(IF($B$3="On",IF(AT$3="",AVERAGE(Data_Initial!AR130:AS130),AVERAGE(Data_Initial!AR130:AT130)),Data_Initial!AS130))),"")</f>
        <v/>
      </c>
      <c r="AT130" t="str">
        <f>IFERROR(IF(AT$3="","",(IF($B$3="On",IF(AU$3="",AVERAGE(Data_Initial!AS130:AT130),AVERAGE(Data_Initial!AS130:AU130)),Data_Initial!AT130))),"")</f>
        <v/>
      </c>
      <c r="AU130" t="str">
        <f>IFERROR(IF(AU$3="","",(IF($B$3="On",IF(AV$3="",AVERAGE(Data_Initial!AT130:AU130),AVERAGE(Data_Initial!AT130:AV130)),Data_Initial!AU130))),"")</f>
        <v/>
      </c>
      <c r="AV130" t="str">
        <f>IFERROR(IF(AV$3="","",(IF($B$3="On",IF(AW$3="",AVERAGE(Data_Initial!AU130:AV130),AVERAGE(Data_Initial!AU130:AW130)),Data_Initial!AV130))),"")</f>
        <v/>
      </c>
      <c r="AW130" t="str">
        <f>IFERROR(IF(AW$3="","",(IF($B$3="On",IF(AX$3="",AVERAGE(Data_Initial!AV130:AW130),AVERAGE(Data_Initial!AV130:AX130)),Data_Initial!AW130))),"")</f>
        <v/>
      </c>
      <c r="AX130" t="str">
        <f>IFERROR(IF(AX$3="","",(IF($B$3="On",IF(AY$3="",AVERAGE(Data_Initial!AW130:AX130),AVERAGE(Data_Initial!AW130:AY130)),Data_Initial!AX130))),"")</f>
        <v/>
      </c>
      <c r="AY130" t="str">
        <f>IFERROR(IF(AY$3="","",(IF($B$3="On",IF(AZ$3="",AVERAGE(Data_Initial!AX130:AY130),AVERAGE(Data_Initial!AX130:AZ130)),Data_Initial!AY130))),"")</f>
        <v/>
      </c>
      <c r="AZ130" t="str">
        <f>IFERROR(IF(AZ$3="","",(IF($B$3="On",IF(BA$3="",AVERAGE(Data_Initial!AY130:AZ130),AVERAGE(Data_Initial!AY130:BA130)),Data_Initial!AZ130))),"")</f>
        <v/>
      </c>
    </row>
    <row r="131" spans="1:52" x14ac:dyDescent="0.25">
      <c r="A131" s="79">
        <f ca="1">Data_Initial!A131</f>
        <v>2</v>
      </c>
      <c r="B131" s="79" t="str">
        <f ca="1">Data_Initial!B131</f>
        <v>H7</v>
      </c>
      <c r="C131">
        <f ca="1">IFERROR(IF($B$3="On",AVERAGE(Data_Initial!C131:D131),Data_Initial!C131),"")</f>
        <v>25.57620106816945</v>
      </c>
      <c r="D131">
        <f ca="1">IFERROR(IF(D$3="","",(IF($B$3="On",IF(E$3="",AVERAGE(Data_Initial!C131:D131),AVERAGE(Data_Initial!C131:E131)),Data_Initial!D131))),"")</f>
        <v>20.4575904699538</v>
      </c>
      <c r="E131">
        <f ca="1">IFERROR(IF(E$3="","",(IF($B$3="On",IF(F$3="",AVERAGE(Data_Initial!D131:E131),AVERAGE(Data_Initial!D131:F131)),Data_Initial!E131))),"")</f>
        <v>14.000867755528219</v>
      </c>
      <c r="F131">
        <f ca="1">IFERROR(IF(F$3="","",(IF($B$3="On",IF(G$3="",AVERAGE(Data_Initial!E131:F131),AVERAGE(Data_Initial!E131:G131)),Data_Initial!F131))),"")</f>
        <v>6.8445053172181467</v>
      </c>
      <c r="G131">
        <f ca="1">IFERROR(IF(G$3="","",(IF($B$3="On",IF(H$3="",AVERAGE(Data_Initial!F131:G131),AVERAGE(Data_Initial!F131:H131)),Data_Initial!G131))),"")</f>
        <v>5.3906748901108559</v>
      </c>
      <c r="H131">
        <f ca="1">IFERROR(IF(H$3="","",(IF($B$3="On",IF(I$3="",AVERAGE(Data_Initial!G131:H131),AVERAGE(Data_Initial!G131:I131)),Data_Initial!H131))),"")</f>
        <v>4.4889623514062196</v>
      </c>
      <c r="I131">
        <f ca="1">IFERROR(IF(I$3="","",(IF($B$3="On",IF(J$3="",AVERAGE(Data_Initial!H131:I131),AVERAGE(Data_Initial!H131:J131)),Data_Initial!I131))),"")</f>
        <v>3.735392728402227</v>
      </c>
      <c r="J131">
        <f ca="1">IFERROR(IF(J$3="","",(IF($B$3="On",IF(K$3="",AVERAGE(Data_Initial!I131:J131),AVERAGE(Data_Initial!I131:K131)),Data_Initial!J131))),"")</f>
        <v>1.8536793724500369</v>
      </c>
      <c r="K131">
        <f ca="1">IFERROR(IF(K$3="","",(IF($B$3="On",IF(L$3="",AVERAGE(Data_Initial!J131:K131),AVERAGE(Data_Initial!J131:L131)),Data_Initial!K131))),"")</f>
        <v>1.4885720838343934</v>
      </c>
      <c r="L131">
        <f ca="1">IFERROR(IF(L$3="","",(IF($B$3="On",IF(M$3="",AVERAGE(Data_Initial!K131:L131),AVERAGE(Data_Initial!K131:M131)),Data_Initial!L131))),"")</f>
        <v>-0.1983417018521636</v>
      </c>
      <c r="M131">
        <f ca="1">IFERROR(IF(M$3="","",(IF($B$3="On",IF(N$3="",AVERAGE(Data_Initial!L131:M131),AVERAGE(Data_Initial!L131:N131)),Data_Initial!M131))),"")</f>
        <v>-1.0130464548835032</v>
      </c>
      <c r="N131">
        <f ca="1">IFERROR(IF(N$3="","",(IF($B$3="On",IF(O$3="",AVERAGE(Data_Initial!M131:N131),AVERAGE(Data_Initial!M131:O131)),Data_Initial!N131))),"")</f>
        <v>-3.9843670164771829</v>
      </c>
      <c r="O131">
        <f ca="1">IFERROR(IF(O$3="","",(IF($B$3="On",IF(P$3="",AVERAGE(Data_Initial!N131:O131),AVERAGE(Data_Initial!N131:P131)),Data_Initial!O131))),"")</f>
        <v>-4.2181607284592237</v>
      </c>
      <c r="P131">
        <f ca="1">IFERROR(IF(P$3="","",(IF($B$3="On",IF(Q$3="",AVERAGE(Data_Initial!O131:P131),AVERAGE(Data_Initial!O131:Q131)),Data_Initial!P131))),"")</f>
        <v>-4.8339890976370334</v>
      </c>
      <c r="Q131">
        <f ca="1">IFERROR(IF(Q$3="","",(IF($B$3="On",IF(R$3="",AVERAGE(Data_Initial!P131:Q131),AVERAGE(Data_Initial!P131:R131)),Data_Initial!Q131))),"")</f>
        <v>-5.0265972381560777</v>
      </c>
      <c r="R131">
        <f ca="1">IFERROR(IF(R$3="","",(IF($B$3="On",IF(S$3="",AVERAGE(Data_Initial!Q131:R131),AVERAGE(Data_Initial!Q131:S131)),Data_Initial!R131))),"")</f>
        <v>-6.6233658015695864</v>
      </c>
      <c r="S131">
        <f ca="1">IFERROR(IF(S$3="","",(IF($B$3="On",IF(T$3="",AVERAGE(Data_Initial!R131:S131),AVERAGE(Data_Initial!R131:T131)),Data_Initial!S131))),"")</f>
        <v>-8.6090495031315566</v>
      </c>
      <c r="T131">
        <f ca="1">IFERROR(IF(T$3="","",(IF($B$3="On",IF(U$3="",AVERAGE(Data_Initial!S131:T131),AVERAGE(Data_Initial!S131:U131)),Data_Initial!T131))),"")</f>
        <v>-9.5906264975208995</v>
      </c>
      <c r="U131">
        <f ca="1">IFERROR(IF(U$3="","",(IF($B$3="On",IF(V$3="",AVERAGE(Data_Initial!T131:U131),AVERAGE(Data_Initial!T131:V131)),Data_Initial!U131))),"")</f>
        <v>-9.2089655097665926</v>
      </c>
      <c r="V131">
        <f ca="1">IFERROR(IF(V$3="","",(IF($B$3="On",IF(W$3="",AVERAGE(Data_Initial!U131:V131),AVERAGE(Data_Initial!U131:W131)),Data_Initial!V131))),"")</f>
        <v>-9.1379271982236805</v>
      </c>
      <c r="W131">
        <f ca="1">IFERROR(IF(W$3="","",(IF($B$3="On",IF(X$3="",AVERAGE(Data_Initial!V131:W131),AVERAGE(Data_Initial!V131:X131)),Data_Initial!W131))),"")</f>
        <v>-8.4327224946747865</v>
      </c>
      <c r="X131">
        <f ca="1">IFERROR(IF(X$3="","",(IF($B$3="On",IF(Y$3="",AVERAGE(Data_Initial!W131:X131),AVERAGE(Data_Initial!W131:Y131)),Data_Initial!X131))),"")</f>
        <v>-7.607388291726088</v>
      </c>
      <c r="Y131">
        <f ca="1">IFERROR(IF(Y$3="","",(IF($B$3="On",IF(Z$3="",AVERAGE(Data_Initial!X131:Y131),AVERAGE(Data_Initial!X131:Z131)),Data_Initial!Y131))),"")</f>
        <v>-2.175996792893176</v>
      </c>
      <c r="Z131">
        <f ca="1">IFERROR(IF(Z$3="","",(IF($B$3="On",IF(AA$3="",AVERAGE(Data_Initial!Y131:Z131),AVERAGE(Data_Initial!Y131:AA131)),Data_Initial!Z131))),"")</f>
        <v>4.0836167982121596</v>
      </c>
      <c r="AA131">
        <f ca="1">IFERROR(IF(AA$3="","",(IF($B$3="On",IF(AB$3="",AVERAGE(Data_Initial!Z131:AA131),AVERAGE(Data_Initial!Z131:AB131)),Data_Initial!AA131))),"")</f>
        <v>18.781151058095791</v>
      </c>
      <c r="AB131">
        <f ca="1">IFERROR(IF(AB$3="","",(IF($B$3="On",IF(AC$3="",AVERAGE(Data_Initial!AA131:AB131),AVERAGE(Data_Initial!AA131:AC131)),Data_Initial!AB131))),"")</f>
        <v>43.228833539559837</v>
      </c>
      <c r="AC131">
        <f ca="1">IFERROR(IF(AC$3="","",(IF($B$3="On",IF(AD$3="",AVERAGE(Data_Initial!AB131:AC131),AVERAGE(Data_Initial!AB131:AD131)),Data_Initial!AC131))),"")</f>
        <v>91.1521468435743</v>
      </c>
      <c r="AD131">
        <f ca="1">IFERROR(IF(AD$3="","",(IF($B$3="On",IF(AE$3="",AVERAGE(Data_Initial!AC131:AD131),AVERAGE(Data_Initial!AC131:AE131)),Data_Initial!AD131))),"")</f>
        <v>177.34098984600143</v>
      </c>
      <c r="AE131">
        <f ca="1">IFERROR(IF(AE$3="","",(IF($B$3="On",IF(AF$3="",AVERAGE(Data_Initial!AD131:AE131),AVERAGE(Data_Initial!AD131:AF131)),Data_Initial!AE131))),"")</f>
        <v>334.13025633115132</v>
      </c>
      <c r="AF131">
        <f ca="1">IFERROR(IF(AF$3="","",(IF($B$3="On",IF(AG$3="",AVERAGE(Data_Initial!AE131:AF131),AVERAGE(Data_Initial!AE131:AG131)),Data_Initial!AF131))),"")</f>
        <v>604.12010176749834</v>
      </c>
      <c r="AG131">
        <f ca="1">IFERROR(IF(AG$3="","",(IF($B$3="On",IF(AH$3="",AVERAGE(Data_Initial!AF131:AG131),AVERAGE(Data_Initial!AF131:AH131)),Data_Initial!AG131))),"")</f>
        <v>1023.4444489878455</v>
      </c>
      <c r="AH131">
        <f ca="1">IFERROR(IF(AH$3="","",(IF($B$3="On",IF(AI$3="",AVERAGE(Data_Initial!AG131:AH131),AVERAGE(Data_Initial!AG131:AI131)),Data_Initial!AH131))),"")</f>
        <v>1577.3676575881218</v>
      </c>
      <c r="AI131">
        <f ca="1">IFERROR(IF(AI$3="","",(IF($B$3="On",IF(AJ$3="",AVERAGE(Data_Initial!AH131:AI131),AVERAGE(Data_Initial!AH131:AJ131)),Data_Initial!AI131))),"")</f>
        <v>2186.2625267716098</v>
      </c>
      <c r="AJ131">
        <f ca="1">IFERROR(IF(AJ$3="","",(IF($B$3="On",IF(AK$3="",AVERAGE(Data_Initial!AI131:AJ131),AVERAGE(Data_Initial!AI131:AK131)),Data_Initial!AJ131))),"")</f>
        <v>2746.4946317460467</v>
      </c>
      <c r="AK131">
        <f ca="1">IFERROR(IF(AK$3="","",(IF($B$3="On",IF(AL$3="",AVERAGE(Data_Initial!AJ131:AK131),AVERAGE(Data_Initial!AJ131:AL131)),Data_Initial!AK131))),"")</f>
        <v>3186.2063944465867</v>
      </c>
      <c r="AL131">
        <f ca="1">IFERROR(IF(AL$3="","",(IF($B$3="On",IF(AM$3="",AVERAGE(Data_Initial!AK131:AL131),AVERAGE(Data_Initial!AK131:AM131)),Data_Initial!AL131))),"")</f>
        <v>3489.6630970218334</v>
      </c>
      <c r="AM131">
        <f ca="1">IFERROR(IF(AM$3="","",(IF($B$3="On",IF(AN$3="",AVERAGE(Data_Initial!AL131:AM131),AVERAGE(Data_Initial!AL131:AN131)),Data_Initial!AM131))),"")</f>
        <v>3679.86186512227</v>
      </c>
      <c r="AN131">
        <f ca="1">IFERROR(IF(AN$3="","",(IF($B$3="On",IF(AO$3="",AVERAGE(Data_Initial!AM131:AN131),AVERAGE(Data_Initial!AM131:AO131)),Data_Initial!AN131))),"")</f>
        <v>3791.2321544519068</v>
      </c>
      <c r="AO131">
        <f ca="1">IFERROR(IF(AO$3="","",(IF($B$3="On",IF(AP$3="",AVERAGE(Data_Initial!AN131:AO131),AVERAGE(Data_Initial!AN131:AP131)),Data_Initial!AO131))),"")</f>
        <v>3859.798850753657</v>
      </c>
      <c r="AP131">
        <f ca="1">IFERROR(IF(AP$3="","",(IF($B$3="On",IF(AQ$3="",AVERAGE(Data_Initial!AO131:AP131),AVERAGE(Data_Initial!AO131:AQ131)),Data_Initial!AP131))),"")</f>
        <v>3886.79111351753</v>
      </c>
      <c r="AQ131" t="str">
        <f>IFERROR(IF(AQ$3="","",(IF($B$3="On",IF(AR$3="",AVERAGE(Data_Initial!AP131:AQ131),AVERAGE(Data_Initial!AP131:AR131)),Data_Initial!AQ131))),"")</f>
        <v/>
      </c>
      <c r="AR131" t="str">
        <f>IFERROR(IF(AR$3="","",(IF($B$3="On",IF(AS$3="",AVERAGE(Data_Initial!AQ131:AR131),AVERAGE(Data_Initial!AQ131:AS131)),Data_Initial!AR131))),"")</f>
        <v/>
      </c>
      <c r="AS131" t="str">
        <f>IFERROR(IF(AS$3="","",(IF($B$3="On",IF(AT$3="",AVERAGE(Data_Initial!AR131:AS131),AVERAGE(Data_Initial!AR131:AT131)),Data_Initial!AS131))),"")</f>
        <v/>
      </c>
      <c r="AT131" t="str">
        <f>IFERROR(IF(AT$3="","",(IF($B$3="On",IF(AU$3="",AVERAGE(Data_Initial!AS131:AT131),AVERAGE(Data_Initial!AS131:AU131)),Data_Initial!AT131))),"")</f>
        <v/>
      </c>
      <c r="AU131" t="str">
        <f>IFERROR(IF(AU$3="","",(IF($B$3="On",IF(AV$3="",AVERAGE(Data_Initial!AT131:AU131),AVERAGE(Data_Initial!AT131:AV131)),Data_Initial!AU131))),"")</f>
        <v/>
      </c>
      <c r="AV131" t="str">
        <f>IFERROR(IF(AV$3="","",(IF($B$3="On",IF(AW$3="",AVERAGE(Data_Initial!AU131:AV131),AVERAGE(Data_Initial!AU131:AW131)),Data_Initial!AV131))),"")</f>
        <v/>
      </c>
      <c r="AW131" t="str">
        <f>IFERROR(IF(AW$3="","",(IF($B$3="On",IF(AX$3="",AVERAGE(Data_Initial!AV131:AW131),AVERAGE(Data_Initial!AV131:AX131)),Data_Initial!AW131))),"")</f>
        <v/>
      </c>
      <c r="AX131" t="str">
        <f>IFERROR(IF(AX$3="","",(IF($B$3="On",IF(AY$3="",AVERAGE(Data_Initial!AW131:AX131),AVERAGE(Data_Initial!AW131:AY131)),Data_Initial!AX131))),"")</f>
        <v/>
      </c>
      <c r="AY131" t="str">
        <f>IFERROR(IF(AY$3="","",(IF($B$3="On",IF(AZ$3="",AVERAGE(Data_Initial!AX131:AY131),AVERAGE(Data_Initial!AX131:AZ131)),Data_Initial!AY131))),"")</f>
        <v/>
      </c>
      <c r="AZ131" t="str">
        <f>IFERROR(IF(AZ$3="","",(IF($B$3="On",IF(BA$3="",AVERAGE(Data_Initial!AY131:AZ131),AVERAGE(Data_Initial!AY131:BA131)),Data_Initial!AZ131))),"")</f>
        <v/>
      </c>
    </row>
    <row r="132" spans="1:52" x14ac:dyDescent="0.25">
      <c r="A132" s="79">
        <f ca="1">Data_Initial!A132</f>
        <v>2</v>
      </c>
      <c r="B132" s="79" t="str">
        <f ca="1">Data_Initial!B132</f>
        <v>A8</v>
      </c>
      <c r="C132">
        <f ca="1">IFERROR(IF($B$3="On",AVERAGE(Data_Initial!C132:D132),Data_Initial!C132),"")</f>
        <v>11.79628112404315</v>
      </c>
      <c r="D132">
        <f ca="1">IFERROR(IF(D$3="","",(IF($B$3="On",IF(E$3="",AVERAGE(Data_Initial!C132:D132),AVERAGE(Data_Initial!C132:E132)),Data_Initial!D132))),"")</f>
        <v>9.9845298686741355</v>
      </c>
      <c r="E132">
        <f ca="1">IFERROR(IF(E$3="","",(IF($B$3="On",IF(F$3="",AVERAGE(Data_Initial!D132:E132),AVERAGE(Data_Initial!D132:F132)),Data_Initial!E132))),"")</f>
        <v>7.27258082950204</v>
      </c>
      <c r="F132">
        <f ca="1">IFERROR(IF(F$3="","",(IF($B$3="On",IF(G$3="",AVERAGE(Data_Initial!E132:F132),AVERAGE(Data_Initial!E132:G132)),Data_Initial!F132))),"")</f>
        <v>5.3732308858511741</v>
      </c>
      <c r="G132">
        <f ca="1">IFERROR(IF(G$3="","",(IF($B$3="On",IF(H$3="",AVERAGE(Data_Initial!F132:G132),AVERAGE(Data_Initial!F132:H132)),Data_Initial!G132))),"")</f>
        <v>4.2221756290776602</v>
      </c>
      <c r="H132">
        <f ca="1">IFERROR(IF(H$3="","",(IF($B$3="On",IF(I$3="",AVERAGE(Data_Initial!G132:H132),AVERAGE(Data_Initial!G132:I132)),Data_Initial!H132))),"")</f>
        <v>4.3063007681069703</v>
      </c>
      <c r="I132">
        <f ca="1">IFERROR(IF(I$3="","",(IF($B$3="On",IF(J$3="",AVERAGE(Data_Initial!H132:I132),AVERAGE(Data_Initial!H132:J132)),Data_Initial!I132))),"")</f>
        <v>2.3036019575874875</v>
      </c>
      <c r="J132">
        <f ca="1">IFERROR(IF(J$3="","",(IF($B$3="On",IF(K$3="",AVERAGE(Data_Initial!I132:J132),AVERAGE(Data_Initial!I132:K132)),Data_Initial!J132))),"")</f>
        <v>1.0324712307240886</v>
      </c>
      <c r="K132">
        <f ca="1">IFERROR(IF(K$3="","",(IF($B$3="On",IF(L$3="",AVERAGE(Data_Initial!J132:K132),AVERAGE(Data_Initial!J132:L132)),Data_Initial!K132))),"")</f>
        <v>-0.50294314277365137</v>
      </c>
      <c r="L132">
        <f ca="1">IFERROR(IF(L$3="","",(IF($B$3="On",IF(M$3="",AVERAGE(Data_Initial!K132:L132),AVERAGE(Data_Initial!K132:M132)),Data_Initial!L132))),"")</f>
        <v>-3.1374317741022728</v>
      </c>
      <c r="M132">
        <f ca="1">IFERROR(IF(M$3="","",(IF($B$3="On",IF(N$3="",AVERAGE(Data_Initial!L132:M132),AVERAGE(Data_Initial!L132:N132)),Data_Initial!M132))),"")</f>
        <v>-3.5501216947541265</v>
      </c>
      <c r="N132">
        <f ca="1">IFERROR(IF(N$3="","",(IF($B$3="On",IF(O$3="",AVERAGE(Data_Initial!M132:N132),AVERAGE(Data_Initial!M132:O132)),Data_Initial!N132))),"")</f>
        <v>-2.8915081380184042</v>
      </c>
      <c r="O132">
        <f ca="1">IFERROR(IF(O$3="","",(IF($B$3="On",IF(P$3="",AVERAGE(Data_Initial!N132:O132),AVERAGE(Data_Initial!N132:P132)),Data_Initial!O132))),"")</f>
        <v>0.19235038626190212</v>
      </c>
      <c r="P132">
        <f ca="1">IFERROR(IF(P$3="","",(IF($B$3="On",IF(Q$3="",AVERAGE(Data_Initial!O132:P132),AVERAGE(Data_Initial!O132:Q132)),Data_Initial!P132))),"")</f>
        <v>-1.0082093839268944</v>
      </c>
      <c r="Q132">
        <f ca="1">IFERROR(IF(Q$3="","",(IF($B$3="On",IF(R$3="",AVERAGE(Data_Initial!P132:Q132),AVERAGE(Data_Initial!P132:R132)),Data_Initial!Q132))),"")</f>
        <v>-2.6625542198815597</v>
      </c>
      <c r="R132">
        <f ca="1">IFERROR(IF(R$3="","",(IF($B$3="On",IF(S$3="",AVERAGE(Data_Initial!Q132:R132),AVERAGE(Data_Initial!Q132:S132)),Data_Initial!R132))),"")</f>
        <v>-5.9476014714599232</v>
      </c>
      <c r="S132">
        <f ca="1">IFERROR(IF(S$3="","",(IF($B$3="On",IF(T$3="",AVERAGE(Data_Initial!R132:S132),AVERAGE(Data_Initial!R132:T132)),Data_Initial!S132))),"")</f>
        <v>-5.3306997170246495</v>
      </c>
      <c r="T132">
        <f ca="1">IFERROR(IF(T$3="","",(IF($B$3="On",IF(U$3="",AVERAGE(Data_Initial!S132:T132),AVERAGE(Data_Initial!S132:U132)),Data_Initial!T132))),"")</f>
        <v>-5.4938685552342603</v>
      </c>
      <c r="U132">
        <f ca="1">IFERROR(IF(U$3="","",(IF($B$3="On",IF(V$3="",AVERAGE(Data_Initial!T132:U132),AVERAGE(Data_Initial!T132:V132)),Data_Initial!U132))),"")</f>
        <v>-4.9177039228384301</v>
      </c>
      <c r="V132">
        <f ca="1">IFERROR(IF(V$3="","",(IF($B$3="On",IF(W$3="",AVERAGE(Data_Initial!U132:V132),AVERAGE(Data_Initial!U132:W132)),Data_Initial!V132))),"")</f>
        <v>-5.4586658839128503</v>
      </c>
      <c r="W132">
        <f ca="1">IFERROR(IF(W$3="","",(IF($B$3="On",IF(X$3="",AVERAGE(Data_Initial!V132:W132),AVERAGE(Data_Initial!V132:X132)),Data_Initial!W132))),"")</f>
        <v>-5.7281637412515929</v>
      </c>
      <c r="X132">
        <f ca="1">IFERROR(IF(X$3="","",(IF($B$3="On",IF(Y$3="",AVERAGE(Data_Initial!W132:X132),AVERAGE(Data_Initial!W132:Y132)),Data_Initial!X132))),"")</f>
        <v>-3.6898852035169525</v>
      </c>
      <c r="Y132">
        <f ca="1">IFERROR(IF(Y$3="","",(IF($B$3="On",IF(Z$3="",AVERAGE(Data_Initial!X132:Y132),AVERAGE(Data_Initial!X132:Z132)),Data_Initial!Y132))),"")</f>
        <v>1.6171512565926209</v>
      </c>
      <c r="Z132">
        <f ca="1">IFERROR(IF(Z$3="","",(IF($B$3="On",IF(AA$3="",AVERAGE(Data_Initial!Y132:Z132),AVERAGE(Data_Initial!Y132:AA132)),Data_Initial!Z132))),"")</f>
        <v>11.66087177281071</v>
      </c>
      <c r="AA132">
        <f ca="1">IFERROR(IF(AA$3="","",(IF($B$3="On",IF(AB$3="",AVERAGE(Data_Initial!Z132:AA132),AVERAGE(Data_Initial!Z132:AB132)),Data_Initial!AA132))),"")</f>
        <v>31.586988673084733</v>
      </c>
      <c r="AB132">
        <f ca="1">IFERROR(IF(AB$3="","",(IF($B$3="On",IF(AC$3="",AVERAGE(Data_Initial!AA132:AB132),AVERAGE(Data_Initial!AA132:AC132)),Data_Initial!AB132))),"")</f>
        <v>67.332802494007169</v>
      </c>
      <c r="AC132">
        <f ca="1">IFERROR(IF(AC$3="","",(IF($B$3="On",IF(AD$3="",AVERAGE(Data_Initial!AB132:AC132),AVERAGE(Data_Initial!AB132:AD132)),Data_Initial!AC132))),"")</f>
        <v>135.04797774406379</v>
      </c>
      <c r="AD132">
        <f ca="1">IFERROR(IF(AD$3="","",(IF($B$3="On",IF(AE$3="",AVERAGE(Data_Initial!AC132:AD132),AVERAGE(Data_Initial!AC132:AE132)),Data_Initial!AD132))),"")</f>
        <v>251.81350353612098</v>
      </c>
      <c r="AE132">
        <f ca="1">IFERROR(IF(AE$3="","",(IF($B$3="On",IF(AF$3="",AVERAGE(Data_Initial!AD132:AE132),AVERAGE(Data_Initial!AD132:AF132)),Data_Initial!AE132))),"")</f>
        <v>454.24599879254066</v>
      </c>
      <c r="AF132">
        <f ca="1">IFERROR(IF(AF$3="","",(IF($B$3="On",IF(AG$3="",AVERAGE(Data_Initial!AE132:AF132),AVERAGE(Data_Initial!AE132:AG132)),Data_Initial!AF132))),"")</f>
        <v>775.61745434357306</v>
      </c>
      <c r="AG132">
        <f ca="1">IFERROR(IF(AG$3="","",(IF($B$3="On",IF(AH$3="",AVERAGE(Data_Initial!AF132:AG132),AVERAGE(Data_Initial!AF132:AH132)),Data_Initial!AG132))),"")</f>
        <v>1227.5679452976904</v>
      </c>
      <c r="AH132">
        <f ca="1">IFERROR(IF(AH$3="","",(IF($B$3="On",IF(AI$3="",AVERAGE(Data_Initial!AG132:AH132),AVERAGE(Data_Initial!AG132:AI132)),Data_Initial!AH132))),"")</f>
        <v>1742.7149643282366</v>
      </c>
      <c r="AI132">
        <f ca="1">IFERROR(IF(AI$3="","",(IF($B$3="On",IF(AJ$3="",AVERAGE(Data_Initial!AH132:AI132),AVERAGE(Data_Initial!AH132:AJ132)),Data_Initial!AI132))),"")</f>
        <v>2236.6381291107732</v>
      </c>
      <c r="AJ132">
        <f ca="1">IFERROR(IF(AJ$3="","",(IF($B$3="On",IF(AK$3="",AVERAGE(Data_Initial!AI132:AJ132),AVERAGE(Data_Initial!AI132:AK132)),Data_Initial!AJ132))),"")</f>
        <v>2625.6608874517228</v>
      </c>
      <c r="AK132">
        <f ca="1">IFERROR(IF(AK$3="","",(IF($B$3="On",IF(AL$3="",AVERAGE(Data_Initial!AJ132:AK132),AVERAGE(Data_Initial!AJ132:AL132)),Data_Initial!AK132))),"")</f>
        <v>2895.8800103656231</v>
      </c>
      <c r="AL132">
        <f ca="1">IFERROR(IF(AL$3="","",(IF($B$3="On",IF(AM$3="",AVERAGE(Data_Initial!AK132:AL132),AVERAGE(Data_Initial!AK132:AM132)),Data_Initial!AL132))),"")</f>
        <v>3058.9979525542635</v>
      </c>
      <c r="AM132">
        <f ca="1">IFERROR(IF(AM$3="","",(IF($B$3="On",IF(AN$3="",AVERAGE(Data_Initial!AL132:AM132),AVERAGE(Data_Initial!AL132:AN132)),Data_Initial!AM132))),"")</f>
        <v>3155.1722356520963</v>
      </c>
      <c r="AN132">
        <f ca="1">IFERROR(IF(AN$3="","",(IF($B$3="On",IF(AO$3="",AVERAGE(Data_Initial!AM132:AN132),AVERAGE(Data_Initial!AM132:AO132)),Data_Initial!AN132))),"")</f>
        <v>3214.5714995217495</v>
      </c>
      <c r="AO132">
        <f ca="1">IFERROR(IF(AO$3="","",(IF($B$3="On",IF(AP$3="",AVERAGE(Data_Initial!AN132:AO132),AVERAGE(Data_Initial!AN132:AP132)),Data_Initial!AO132))),"")</f>
        <v>3256.15206617699</v>
      </c>
      <c r="AP132">
        <f ca="1">IFERROR(IF(AP$3="","",(IF($B$3="On",IF(AQ$3="",AVERAGE(Data_Initial!AO132:AP132),AVERAGE(Data_Initial!AO132:AQ132)),Data_Initial!AP132))),"")</f>
        <v>3273.3464352616402</v>
      </c>
      <c r="AQ132" t="str">
        <f>IFERROR(IF(AQ$3="","",(IF($B$3="On",IF(AR$3="",AVERAGE(Data_Initial!AP132:AQ132),AVERAGE(Data_Initial!AP132:AR132)),Data_Initial!AQ132))),"")</f>
        <v/>
      </c>
      <c r="AR132" t="str">
        <f>IFERROR(IF(AR$3="","",(IF($B$3="On",IF(AS$3="",AVERAGE(Data_Initial!AQ132:AR132),AVERAGE(Data_Initial!AQ132:AS132)),Data_Initial!AR132))),"")</f>
        <v/>
      </c>
      <c r="AS132" t="str">
        <f>IFERROR(IF(AS$3="","",(IF($B$3="On",IF(AT$3="",AVERAGE(Data_Initial!AR132:AS132),AVERAGE(Data_Initial!AR132:AT132)),Data_Initial!AS132))),"")</f>
        <v/>
      </c>
      <c r="AT132" t="str">
        <f>IFERROR(IF(AT$3="","",(IF($B$3="On",IF(AU$3="",AVERAGE(Data_Initial!AS132:AT132),AVERAGE(Data_Initial!AS132:AU132)),Data_Initial!AT132))),"")</f>
        <v/>
      </c>
      <c r="AU132" t="str">
        <f>IFERROR(IF(AU$3="","",(IF($B$3="On",IF(AV$3="",AVERAGE(Data_Initial!AT132:AU132),AVERAGE(Data_Initial!AT132:AV132)),Data_Initial!AU132))),"")</f>
        <v/>
      </c>
      <c r="AV132" t="str">
        <f>IFERROR(IF(AV$3="","",(IF($B$3="On",IF(AW$3="",AVERAGE(Data_Initial!AU132:AV132),AVERAGE(Data_Initial!AU132:AW132)),Data_Initial!AV132))),"")</f>
        <v/>
      </c>
      <c r="AW132" t="str">
        <f>IFERROR(IF(AW$3="","",(IF($B$3="On",IF(AX$3="",AVERAGE(Data_Initial!AV132:AW132),AVERAGE(Data_Initial!AV132:AX132)),Data_Initial!AW132))),"")</f>
        <v/>
      </c>
      <c r="AX132" t="str">
        <f>IFERROR(IF(AX$3="","",(IF($B$3="On",IF(AY$3="",AVERAGE(Data_Initial!AW132:AX132),AVERAGE(Data_Initial!AW132:AY132)),Data_Initial!AX132))),"")</f>
        <v/>
      </c>
      <c r="AY132" t="str">
        <f>IFERROR(IF(AY$3="","",(IF($B$3="On",IF(AZ$3="",AVERAGE(Data_Initial!AX132:AY132),AVERAGE(Data_Initial!AX132:AZ132)),Data_Initial!AY132))),"")</f>
        <v/>
      </c>
      <c r="AZ132" t="str">
        <f>IFERROR(IF(AZ$3="","",(IF($B$3="On",IF(BA$3="",AVERAGE(Data_Initial!AY132:AZ132),AVERAGE(Data_Initial!AY132:BA132)),Data_Initial!AZ132))),"")</f>
        <v/>
      </c>
    </row>
    <row r="133" spans="1:52" x14ac:dyDescent="0.25">
      <c r="A133" s="79">
        <f ca="1">Data_Initial!A133</f>
        <v>2</v>
      </c>
      <c r="B133" s="79" t="str">
        <f ca="1">Data_Initial!B133</f>
        <v>B8</v>
      </c>
      <c r="C133">
        <f ca="1">IFERROR(IF($B$3="On",AVERAGE(Data_Initial!C133:D133),Data_Initial!C133),"")</f>
        <v>1.6276844104090751</v>
      </c>
      <c r="D133">
        <f ca="1">IFERROR(IF(D$3="","",(IF($B$3="On",IF(E$3="",AVERAGE(Data_Initial!C133:D133),AVERAGE(Data_Initial!C133:E133)),Data_Initial!D133))),"")</f>
        <v>3.2335186537836003</v>
      </c>
      <c r="E133">
        <f ca="1">IFERROR(IF(E$3="","",(IF($B$3="On",IF(F$3="",AVERAGE(Data_Initial!D133:E133),AVERAGE(Data_Initial!D133:F133)),Data_Initial!E133))),"")</f>
        <v>5.6657064304340565</v>
      </c>
      <c r="F133">
        <f ca="1">IFERROR(IF(F$3="","",(IF($B$3="On",IF(G$3="",AVERAGE(Data_Initial!E133:F133),AVERAGE(Data_Initial!E133:G133)),Data_Initial!F133))),"")</f>
        <v>5.3318714279256101</v>
      </c>
      <c r="G133">
        <f ca="1">IFERROR(IF(G$3="","",(IF($B$3="On",IF(H$3="",AVERAGE(Data_Initial!F133:G133),AVERAGE(Data_Initial!F133:H133)),Data_Initial!G133))),"")</f>
        <v>3.8506494471387964</v>
      </c>
      <c r="H133">
        <f ca="1">IFERROR(IF(H$3="","",(IF($B$3="On",IF(I$3="",AVERAGE(Data_Initial!G133:H133),AVERAGE(Data_Initial!G133:I133)),Data_Initial!H133))),"")</f>
        <v>2.61790286330127</v>
      </c>
      <c r="I133">
        <f ca="1">IFERROR(IF(I$3="","",(IF($B$3="On",IF(J$3="",AVERAGE(Data_Initial!H133:I133),AVERAGE(Data_Initial!H133:J133)),Data_Initial!I133))),"")</f>
        <v>1.8035759458527234</v>
      </c>
      <c r="J133">
        <f ca="1">IFERROR(IF(J$3="","",(IF($B$3="On",IF(K$3="",AVERAGE(Data_Initial!I133:J133),AVERAGE(Data_Initial!I133:K133)),Data_Initial!J133))),"")</f>
        <v>1.2527331581939818</v>
      </c>
      <c r="K133">
        <f ca="1">IFERROR(IF(K$3="","",(IF($B$3="On",IF(L$3="",AVERAGE(Data_Initial!J133:K133),AVERAGE(Data_Initial!J133:L133)),Data_Initial!K133))),"")</f>
        <v>0.83953301414279358</v>
      </c>
      <c r="L133">
        <f ca="1">IFERROR(IF(L$3="","",(IF($B$3="On",IF(M$3="",AVERAGE(Data_Initial!K133:L133),AVERAGE(Data_Initial!K133:M133)),Data_Initial!L133))),"")</f>
        <v>-0.22623900274735834</v>
      </c>
      <c r="M133">
        <f ca="1">IFERROR(IF(M$3="","",(IF($B$3="On",IF(N$3="",AVERAGE(Data_Initial!L133:M133),AVERAGE(Data_Initial!L133:N133)),Data_Initial!M133))),"")</f>
        <v>-0.70098833638485358</v>
      </c>
      <c r="N133">
        <f ca="1">IFERROR(IF(N$3="","",(IF($B$3="On",IF(O$3="",AVERAGE(Data_Initial!M133:N133),AVERAGE(Data_Initial!M133:O133)),Data_Initial!N133))),"")</f>
        <v>-0.95805002183245402</v>
      </c>
      <c r="O133">
        <f ca="1">IFERROR(IF(O$3="","",(IF($B$3="On",IF(P$3="",AVERAGE(Data_Initial!N133:O133),AVERAGE(Data_Initial!N133:P133)),Data_Initial!O133))),"")</f>
        <v>-1.8674358690445854</v>
      </c>
      <c r="P133">
        <f ca="1">IFERROR(IF(P$3="","",(IF($B$3="On",IF(Q$3="",AVERAGE(Data_Initial!O133:P133),AVERAGE(Data_Initial!O133:Q133)),Data_Initial!P133))),"")</f>
        <v>-2.7952453154590953</v>
      </c>
      <c r="Q133">
        <f ca="1">IFERROR(IF(Q$3="","",(IF($B$3="On",IF(R$3="",AVERAGE(Data_Initial!P133:Q133),AVERAGE(Data_Initial!P133:R133)),Data_Initial!Q133))),"")</f>
        <v>-4.2908565309445938</v>
      </c>
      <c r="R133">
        <f ca="1">IFERROR(IF(R$3="","",(IF($B$3="On",IF(S$3="",AVERAGE(Data_Initial!Q133:R133),AVERAGE(Data_Initial!Q133:S133)),Data_Initial!R133))),"")</f>
        <v>-4.7750880748164199</v>
      </c>
      <c r="S133">
        <f ca="1">IFERROR(IF(S$3="","",(IF($B$3="On",IF(T$3="",AVERAGE(Data_Initial!R133:S133),AVERAGE(Data_Initial!R133:T133)),Data_Initial!S133))),"")</f>
        <v>-5.6743310161147429</v>
      </c>
      <c r="T133">
        <f ca="1">IFERROR(IF(T$3="","",(IF($B$3="On",IF(U$3="",AVERAGE(Data_Initial!S133:T133),AVERAGE(Data_Initial!S133:U133)),Data_Initial!T133))),"")</f>
        <v>-6.0487223945662336</v>
      </c>
      <c r="U133">
        <f ca="1">IFERROR(IF(U$3="","",(IF($B$3="On",IF(V$3="",AVERAGE(Data_Initial!T133:U133),AVERAGE(Data_Initial!T133:V133)),Data_Initial!U133))),"")</f>
        <v>-5.6515183507898037</v>
      </c>
      <c r="V133">
        <f ca="1">IFERROR(IF(V$3="","",(IF($B$3="On",IF(W$3="",AVERAGE(Data_Initial!U133:V133),AVERAGE(Data_Initial!U133:W133)),Data_Initial!V133))),"")</f>
        <v>-5.0338978770334206</v>
      </c>
      <c r="W133">
        <f ca="1">IFERROR(IF(W$3="","",(IF($B$3="On",IF(X$3="",AVERAGE(Data_Initial!V133:W133),AVERAGE(Data_Initial!V133:X133)),Data_Initial!W133))),"")</f>
        <v>-4.3812064533873736</v>
      </c>
      <c r="X133">
        <f ca="1">IFERROR(IF(X$3="","",(IF($B$3="On",IF(Y$3="",AVERAGE(Data_Initial!W133:X133),AVERAGE(Data_Initial!W133:Y133)),Data_Initial!X133))),"")</f>
        <v>-3.936240351971263</v>
      </c>
      <c r="Y133">
        <f ca="1">IFERROR(IF(Y$3="","",(IF($B$3="On",IF(Z$3="",AVERAGE(Data_Initial!X133:Y133),AVERAGE(Data_Initial!X133:Z133)),Data_Initial!Y133))),"")</f>
        <v>0.69140642013978015</v>
      </c>
      <c r="Z133">
        <f ca="1">IFERROR(IF(Z$3="","",(IF($B$3="On",IF(AA$3="",AVERAGE(Data_Initial!Y133:Z133),AVERAGE(Data_Initial!Y133:AA133)),Data_Initial!Z133))),"")</f>
        <v>11.530302215229298</v>
      </c>
      <c r="AA133">
        <f ca="1">IFERROR(IF(AA$3="","",(IF($B$3="On",IF(AB$3="",AVERAGE(Data_Initial!Z133:AA133),AVERAGE(Data_Initial!Z133:AB133)),Data_Initial!AA133))),"")</f>
        <v>32.708402161424594</v>
      </c>
      <c r="AB133">
        <f ca="1">IFERROR(IF(AB$3="","",(IF($B$3="On",IF(AC$3="",AVERAGE(Data_Initial!AA133:AB133),AVERAGE(Data_Initial!AA133:AC133)),Data_Initial!AB133))),"")</f>
        <v>71.33846022785751</v>
      </c>
      <c r="AC133">
        <f ca="1">IFERROR(IF(AC$3="","",(IF($B$3="On",IF(AD$3="",AVERAGE(Data_Initial!AB133:AC133),AVERAGE(Data_Initial!AB133:AD133)),Data_Initial!AC133))),"")</f>
        <v>143.03661757538814</v>
      </c>
      <c r="AD133">
        <f ca="1">IFERROR(IF(AD$3="","",(IF($B$3="On",IF(AE$3="",AVERAGE(Data_Initial!AC133:AD133),AVERAGE(Data_Initial!AC133:AE133)),Data_Initial!AD133))),"")</f>
        <v>273.90509187620802</v>
      </c>
      <c r="AE133">
        <f ca="1">IFERROR(IF(AE$3="","",(IF($B$3="On",IF(AF$3="",AVERAGE(Data_Initial!AD133:AE133),AVERAGE(Data_Initial!AD133:AF133)),Data_Initial!AE133))),"")</f>
        <v>496.89977052146901</v>
      </c>
      <c r="AF133">
        <f ca="1">IFERROR(IF(AF$3="","",(IF($B$3="On",IF(AG$3="",AVERAGE(Data_Initial!AE133:AF133),AVERAGE(Data_Initial!AE133:AG133)),Data_Initial!AF133))),"")</f>
        <v>853.79627755836339</v>
      </c>
      <c r="AG133">
        <f ca="1">IFERROR(IF(AG$3="","",(IF($B$3="On",IF(AH$3="",AVERAGE(Data_Initial!AF133:AG133),AVERAGE(Data_Initial!AF133:AH133)),Data_Initial!AG133))),"")</f>
        <v>1355.8450250216631</v>
      </c>
      <c r="AH133">
        <f ca="1">IFERROR(IF(AH$3="","",(IF($B$3="On",IF(AI$3="",AVERAGE(Data_Initial!AG133:AH133),AVERAGE(Data_Initial!AG133:AI133)),Data_Initial!AH133))),"")</f>
        <v>1938.7143868606302</v>
      </c>
      <c r="AI133">
        <f ca="1">IFERROR(IF(AI$3="","",(IF($B$3="On",IF(AJ$3="",AVERAGE(Data_Initial!AH133:AI133),AVERAGE(Data_Initial!AH133:AJ133)),Data_Initial!AI133))),"")</f>
        <v>2504.6886204160933</v>
      </c>
      <c r="AJ133">
        <f ca="1">IFERROR(IF(AJ$3="","",(IF($B$3="On",IF(AK$3="",AVERAGE(Data_Initial!AI133:AJ133),AVERAGE(Data_Initial!AI133:AK133)),Data_Initial!AJ133))),"")</f>
        <v>2957.0022858033003</v>
      </c>
      <c r="AK133">
        <f ca="1">IFERROR(IF(AK$3="","",(IF($B$3="On",IF(AL$3="",AVERAGE(Data_Initial!AJ133:AK133),AVERAGE(Data_Initial!AJ133:AL133)),Data_Initial!AK133))),"")</f>
        <v>3270.2221898373405</v>
      </c>
      <c r="AL133">
        <f ca="1">IFERROR(IF(AL$3="","",(IF($B$3="On",IF(AM$3="",AVERAGE(Data_Initial!AK133:AL133),AVERAGE(Data_Initial!AK133:AM133)),Data_Initial!AL133))),"")</f>
        <v>3456.5529746703164</v>
      </c>
      <c r="AM133">
        <f ca="1">IFERROR(IF(AM$3="","",(IF($B$3="On",IF(AN$3="",AVERAGE(Data_Initial!AL133:AM133),AVERAGE(Data_Initial!AL133:AN133)),Data_Initial!AM133))),"")</f>
        <v>3561.2279454203235</v>
      </c>
      <c r="AN133">
        <f ca="1">IFERROR(IF(AN$3="","",(IF($B$3="On",IF(AO$3="",AVERAGE(Data_Initial!AM133:AN133),AVERAGE(Data_Initial!AM133:AO133)),Data_Initial!AN133))),"")</f>
        <v>3626.7428502481466</v>
      </c>
      <c r="AO133">
        <f ca="1">IFERROR(IF(AO$3="","",(IF($B$3="On",IF(AP$3="",AVERAGE(Data_Initial!AN133:AO133),AVERAGE(Data_Initial!AN133:AP133)),Data_Initial!AO133))),"")</f>
        <v>3677.3868432587001</v>
      </c>
      <c r="AP133">
        <f ca="1">IFERROR(IF(AP$3="","",(IF($B$3="On",IF(AQ$3="",AVERAGE(Data_Initial!AO133:AP133),AVERAGE(Data_Initial!AO133:AQ133)),Data_Initial!AP133))),"")</f>
        <v>3700.6821951503498</v>
      </c>
      <c r="AQ133" t="str">
        <f>IFERROR(IF(AQ$3="","",(IF($B$3="On",IF(AR$3="",AVERAGE(Data_Initial!AP133:AQ133),AVERAGE(Data_Initial!AP133:AR133)),Data_Initial!AQ133))),"")</f>
        <v/>
      </c>
      <c r="AR133" t="str">
        <f>IFERROR(IF(AR$3="","",(IF($B$3="On",IF(AS$3="",AVERAGE(Data_Initial!AQ133:AR133),AVERAGE(Data_Initial!AQ133:AS133)),Data_Initial!AR133))),"")</f>
        <v/>
      </c>
      <c r="AS133" t="str">
        <f>IFERROR(IF(AS$3="","",(IF($B$3="On",IF(AT$3="",AVERAGE(Data_Initial!AR133:AS133),AVERAGE(Data_Initial!AR133:AT133)),Data_Initial!AS133))),"")</f>
        <v/>
      </c>
      <c r="AT133" t="str">
        <f>IFERROR(IF(AT$3="","",(IF($B$3="On",IF(AU$3="",AVERAGE(Data_Initial!AS133:AT133),AVERAGE(Data_Initial!AS133:AU133)),Data_Initial!AT133))),"")</f>
        <v/>
      </c>
      <c r="AU133" t="str">
        <f>IFERROR(IF(AU$3="","",(IF($B$3="On",IF(AV$3="",AVERAGE(Data_Initial!AT133:AU133),AVERAGE(Data_Initial!AT133:AV133)),Data_Initial!AU133))),"")</f>
        <v/>
      </c>
      <c r="AV133" t="str">
        <f>IFERROR(IF(AV$3="","",(IF($B$3="On",IF(AW$3="",AVERAGE(Data_Initial!AU133:AV133),AVERAGE(Data_Initial!AU133:AW133)),Data_Initial!AV133))),"")</f>
        <v/>
      </c>
      <c r="AW133" t="str">
        <f>IFERROR(IF(AW$3="","",(IF($B$3="On",IF(AX$3="",AVERAGE(Data_Initial!AV133:AW133),AVERAGE(Data_Initial!AV133:AX133)),Data_Initial!AW133))),"")</f>
        <v/>
      </c>
      <c r="AX133" t="str">
        <f>IFERROR(IF(AX$3="","",(IF($B$3="On",IF(AY$3="",AVERAGE(Data_Initial!AW133:AX133),AVERAGE(Data_Initial!AW133:AY133)),Data_Initial!AX133))),"")</f>
        <v/>
      </c>
      <c r="AY133" t="str">
        <f>IFERROR(IF(AY$3="","",(IF($B$3="On",IF(AZ$3="",AVERAGE(Data_Initial!AX133:AY133),AVERAGE(Data_Initial!AX133:AZ133)),Data_Initial!AY133))),"")</f>
        <v/>
      </c>
      <c r="AZ133" t="str">
        <f>IFERROR(IF(AZ$3="","",(IF($B$3="On",IF(BA$3="",AVERAGE(Data_Initial!AY133:AZ133),AVERAGE(Data_Initial!AY133:BA133)),Data_Initial!AZ133))),"")</f>
        <v/>
      </c>
    </row>
    <row r="134" spans="1:52" x14ac:dyDescent="0.25">
      <c r="A134" s="79">
        <f ca="1">Data_Initial!A134</f>
        <v>2</v>
      </c>
      <c r="B134" s="79" t="str">
        <f ca="1">Data_Initial!B134</f>
        <v>C8</v>
      </c>
      <c r="C134">
        <f ca="1">IFERROR(IF($B$3="On",AVERAGE(Data_Initial!C134:D134),Data_Initial!C134),"")</f>
        <v>11.236326346830534</v>
      </c>
      <c r="D134">
        <f ca="1">IFERROR(IF(D$3="","",(IF($B$3="On",IF(E$3="",AVERAGE(Data_Initial!C134:D134),AVERAGE(Data_Initial!C134:E134)),Data_Initial!D134))),"")</f>
        <v>9.1655651343759601</v>
      </c>
      <c r="E134">
        <f ca="1">IFERROR(IF(E$3="","",(IF($B$3="On",IF(F$3="",AVERAGE(Data_Initial!D134:E134),AVERAGE(Data_Initial!D134:F134)),Data_Initial!E134))),"")</f>
        <v>7.7741125560320725</v>
      </c>
      <c r="F134">
        <f ca="1">IFERROR(IF(F$3="","",(IF($B$3="On",IF(G$3="",AVERAGE(Data_Initial!E134:F134),AVERAGE(Data_Initial!E134:G134)),Data_Initial!F134))),"")</f>
        <v>3.7208589702983468</v>
      </c>
      <c r="G134">
        <f ca="1">IFERROR(IF(G$3="","",(IF($B$3="On",IF(H$3="",AVERAGE(Data_Initial!F134:G134),AVERAGE(Data_Initial!F134:H134)),Data_Initial!G134))),"")</f>
        <v>2.5553908915342936</v>
      </c>
      <c r="H134">
        <f ca="1">IFERROR(IF(H$3="","",(IF($B$3="On",IF(I$3="",AVERAGE(Data_Initial!G134:H134),AVERAGE(Data_Initial!G134:I134)),Data_Initial!H134))),"")</f>
        <v>1.9863366929325832</v>
      </c>
      <c r="I134">
        <f ca="1">IFERROR(IF(I$3="","",(IF($B$3="On",IF(J$3="",AVERAGE(Data_Initial!H134:I134),AVERAGE(Data_Initial!H134:J134)),Data_Initial!I134))),"")</f>
        <v>1.8434013596527932</v>
      </c>
      <c r="J134">
        <f ca="1">IFERROR(IF(J$3="","",(IF($B$3="On",IF(K$3="",AVERAGE(Data_Initial!I134:J134),AVERAGE(Data_Initial!I134:K134)),Data_Initial!J134))),"")</f>
        <v>1.6782289901984766</v>
      </c>
      <c r="K134">
        <f ca="1">IFERROR(IF(K$3="","",(IF($B$3="On",IF(L$3="",AVERAGE(Data_Initial!J134:K134),AVERAGE(Data_Initial!J134:L134)),Data_Initial!K134))),"")</f>
        <v>0.65774768433372299</v>
      </c>
      <c r="L134">
        <f ca="1">IFERROR(IF(L$3="","",(IF($B$3="On",IF(M$3="",AVERAGE(Data_Initial!K134:L134),AVERAGE(Data_Initial!K134:M134)),Data_Initial!L134))),"")</f>
        <v>-0.21779913422475702</v>
      </c>
      <c r="M134">
        <f ca="1">IFERROR(IF(M$3="","",(IF($B$3="On",IF(N$3="",AVERAGE(Data_Initial!L134:M134),AVERAGE(Data_Initial!L134:N134)),Data_Initial!M134))),"")</f>
        <v>-1.5282420271905703</v>
      </c>
      <c r="N134">
        <f ca="1">IFERROR(IF(N$3="","",(IF($B$3="On",IF(O$3="",AVERAGE(Data_Initial!M134:N134),AVERAGE(Data_Initial!M134:O134)),Data_Initial!N134))),"")</f>
        <v>-2.771363897575307</v>
      </c>
      <c r="O134">
        <f ca="1">IFERROR(IF(O$3="","",(IF($B$3="On",IF(P$3="",AVERAGE(Data_Initial!N134:O134),AVERAGE(Data_Initial!N134:P134)),Data_Initial!O134))),"")</f>
        <v>-2.4143114710817213</v>
      </c>
      <c r="P134">
        <f ca="1">IFERROR(IF(P$3="","",(IF($B$3="On",IF(Q$3="",AVERAGE(Data_Initial!O134:P134),AVERAGE(Data_Initial!O134:Q134)),Data_Initial!P134))),"")</f>
        <v>-3.5290130856913815</v>
      </c>
      <c r="Q134">
        <f ca="1">IFERROR(IF(Q$3="","",(IF($B$3="On",IF(R$3="",AVERAGE(Data_Initial!P134:Q134),AVERAGE(Data_Initial!P134:R134)),Data_Initial!Q134))),"")</f>
        <v>-3.1188374154623215</v>
      </c>
      <c r="R134">
        <f ca="1">IFERROR(IF(R$3="","",(IF($B$3="On",IF(S$3="",AVERAGE(Data_Initial!Q134:R134),AVERAGE(Data_Initial!Q134:S134)),Data_Initial!R134))),"")</f>
        <v>-4.1245732038711767</v>
      </c>
      <c r="S134">
        <f ca="1">IFERROR(IF(S$3="","",(IF($B$3="On",IF(T$3="",AVERAGE(Data_Initial!R134:S134),AVERAGE(Data_Initial!R134:T134)),Data_Initial!S134))),"")</f>
        <v>-3.8662273763188768</v>
      </c>
      <c r="T134">
        <f ca="1">IFERROR(IF(T$3="","",(IF($B$3="On",IF(U$3="",AVERAGE(Data_Initial!S134:T134),AVERAGE(Data_Initial!S134:U134)),Data_Initial!T134))),"")</f>
        <v>-3.6933134900068603</v>
      </c>
      <c r="U134">
        <f ca="1">IFERROR(IF(U$3="","",(IF($B$3="On",IF(V$3="",AVERAGE(Data_Initial!T134:U134),AVERAGE(Data_Initial!T134:V134)),Data_Initial!U134))),"")</f>
        <v>-3.9304409493280872</v>
      </c>
      <c r="V134">
        <f ca="1">IFERROR(IF(V$3="","",(IF($B$3="On",IF(W$3="",AVERAGE(Data_Initial!U134:V134),AVERAGE(Data_Initial!U134:W134)),Data_Initial!V134))),"")</f>
        <v>-3.2621088683336001</v>
      </c>
      <c r="W134">
        <f ca="1">IFERROR(IF(W$3="","",(IF($B$3="On",IF(X$3="",AVERAGE(Data_Initial!V134:W134),AVERAGE(Data_Initial!V134:X134)),Data_Initial!W134))),"")</f>
        <v>-3.4966887268780433</v>
      </c>
      <c r="X134">
        <f ca="1">IFERROR(IF(X$3="","",(IF($B$3="On",IF(Y$3="",AVERAGE(Data_Initial!W134:X134),AVERAGE(Data_Initial!W134:Y134)),Data_Initial!X134))),"")</f>
        <v>-2.1603088443603142</v>
      </c>
      <c r="Y134">
        <f ca="1">IFERROR(IF(Y$3="","",(IF($B$3="On",IF(Z$3="",AVERAGE(Data_Initial!X134:Y134),AVERAGE(Data_Initial!X134:Z134)),Data_Initial!Y134))),"")</f>
        <v>0.54281143971714607</v>
      </c>
      <c r="Z134">
        <f ca="1">IFERROR(IF(Z$3="","",(IF($B$3="On",IF(AA$3="",AVERAGE(Data_Initial!Y134:Z134),AVERAGE(Data_Initial!Y134:AA134)),Data_Initial!Z134))),"")</f>
        <v>8.2842775859638422</v>
      </c>
      <c r="AA134">
        <f ca="1">IFERROR(IF(AA$3="","",(IF($B$3="On",IF(AB$3="",AVERAGE(Data_Initial!Z134:AA134),AVERAGE(Data_Initial!Z134:AB134)),Data_Initial!AA134))),"")</f>
        <v>26.345531623808103</v>
      </c>
      <c r="AB134">
        <f ca="1">IFERROR(IF(AB$3="","",(IF($B$3="On",IF(AC$3="",AVERAGE(Data_Initial!AA134:AB134),AVERAGE(Data_Initial!AA134:AC134)),Data_Initial!AB134))),"")</f>
        <v>59.226552307507767</v>
      </c>
      <c r="AC134">
        <f ca="1">IFERROR(IF(AC$3="","",(IF($B$3="On",IF(AD$3="",AVERAGE(Data_Initial!AB134:AC134),AVERAGE(Data_Initial!AB134:AD134)),Data_Initial!AC134))),"")</f>
        <v>121.4078886720914</v>
      </c>
      <c r="AD134">
        <f ca="1">IFERROR(IF(AD$3="","",(IF($B$3="On",IF(AE$3="",AVERAGE(Data_Initial!AC134:AD134),AVERAGE(Data_Initial!AC134:AE134)),Data_Initial!AD134))),"")</f>
        <v>238.42338734065865</v>
      </c>
      <c r="AE134">
        <f ca="1">IFERROR(IF(AE$3="","",(IF($B$3="On",IF(AF$3="",AVERAGE(Data_Initial!AD134:AE134),AVERAGE(Data_Initial!AD134:AF134)),Data_Initial!AE134))),"")</f>
        <v>451.13825741156501</v>
      </c>
      <c r="AF134">
        <f ca="1">IFERROR(IF(AF$3="","",(IF($B$3="On",IF(AG$3="",AVERAGE(Data_Initial!AE134:AF134),AVERAGE(Data_Initial!AE134:AG134)),Data_Initial!AF134))),"")</f>
        <v>807.38751451964856</v>
      </c>
      <c r="AG134">
        <f ca="1">IFERROR(IF(AG$3="","",(IF($B$3="On",IF(AH$3="",AVERAGE(Data_Initial!AF134:AG134),AVERAGE(Data_Initial!AF134:AH134)),Data_Initial!AG134))),"")</f>
        <v>1325.1607743571753</v>
      </c>
      <c r="AH134">
        <f ca="1">IFERROR(IF(AH$3="","",(IF($B$3="On",IF(AI$3="",AVERAGE(Data_Initial!AG134:AH134),AVERAGE(Data_Initial!AG134:AI134)),Data_Initial!AH134))),"")</f>
        <v>1931.9018533783765</v>
      </c>
      <c r="AI134">
        <f ca="1">IFERROR(IF(AI$3="","",(IF($B$3="On",IF(AJ$3="",AVERAGE(Data_Initial!AH134:AI134),AVERAGE(Data_Initial!AH134:AJ134)),Data_Initial!AI134))),"")</f>
        <v>2520.3787782769164</v>
      </c>
      <c r="AJ134">
        <f ca="1">IFERROR(IF(AJ$3="","",(IF($B$3="On",IF(AK$3="",AVERAGE(Data_Initial!AI134:AJ134),AVERAGE(Data_Initial!AI134:AK134)),Data_Initial!AJ134))),"")</f>
        <v>2986.54114366977</v>
      </c>
      <c r="AK134">
        <f ca="1">IFERROR(IF(AK$3="","",(IF($B$3="On",IF(AL$3="",AVERAGE(Data_Initial!AJ134:AK134),AVERAGE(Data_Initial!AJ134:AL134)),Data_Initial!AK134))),"")</f>
        <v>3312.0745881167368</v>
      </c>
      <c r="AL134">
        <f ca="1">IFERROR(IF(AL$3="","",(IF($B$3="On",IF(AM$3="",AVERAGE(Data_Initial!AK134:AL134),AVERAGE(Data_Initial!AK134:AM134)),Data_Initial!AL134))),"")</f>
        <v>3513.1599453302665</v>
      </c>
      <c r="AM134">
        <f ca="1">IFERROR(IF(AM$3="","",(IF($B$3="On",IF(AN$3="",AVERAGE(Data_Initial!AL134:AM134),AVERAGE(Data_Initial!AL134:AN134)),Data_Initial!AM134))),"")</f>
        <v>3630.7022729495498</v>
      </c>
      <c r="AN134">
        <f ca="1">IFERROR(IF(AN$3="","",(IF($B$3="On",IF(AO$3="",AVERAGE(Data_Initial!AM134:AN134),AVERAGE(Data_Initial!AM134:AO134)),Data_Initial!AN134))),"")</f>
        <v>3702.1302096084096</v>
      </c>
      <c r="AO134">
        <f ca="1">IFERROR(IF(AO$3="","",(IF($B$3="On",IF(AP$3="",AVERAGE(Data_Initial!AN134:AO134),AVERAGE(Data_Initial!AN134:AP134)),Data_Initial!AO134))),"")</f>
        <v>3749.2012116997034</v>
      </c>
      <c r="AP134">
        <f ca="1">IFERROR(IF(AP$3="","",(IF($B$3="On",IF(AQ$3="",AVERAGE(Data_Initial!AO134:AP134),AVERAGE(Data_Initial!AO134:AQ134)),Data_Initial!AP134))),"")</f>
        <v>3769.3156683252851</v>
      </c>
      <c r="AQ134" t="str">
        <f>IFERROR(IF(AQ$3="","",(IF($B$3="On",IF(AR$3="",AVERAGE(Data_Initial!AP134:AQ134),AVERAGE(Data_Initial!AP134:AR134)),Data_Initial!AQ134))),"")</f>
        <v/>
      </c>
      <c r="AR134" t="str">
        <f>IFERROR(IF(AR$3="","",(IF($B$3="On",IF(AS$3="",AVERAGE(Data_Initial!AQ134:AR134),AVERAGE(Data_Initial!AQ134:AS134)),Data_Initial!AR134))),"")</f>
        <v/>
      </c>
      <c r="AS134" t="str">
        <f>IFERROR(IF(AS$3="","",(IF($B$3="On",IF(AT$3="",AVERAGE(Data_Initial!AR134:AS134),AVERAGE(Data_Initial!AR134:AT134)),Data_Initial!AS134))),"")</f>
        <v/>
      </c>
      <c r="AT134" t="str">
        <f>IFERROR(IF(AT$3="","",(IF($B$3="On",IF(AU$3="",AVERAGE(Data_Initial!AS134:AT134),AVERAGE(Data_Initial!AS134:AU134)),Data_Initial!AT134))),"")</f>
        <v/>
      </c>
      <c r="AU134" t="str">
        <f>IFERROR(IF(AU$3="","",(IF($B$3="On",IF(AV$3="",AVERAGE(Data_Initial!AT134:AU134),AVERAGE(Data_Initial!AT134:AV134)),Data_Initial!AU134))),"")</f>
        <v/>
      </c>
      <c r="AV134" t="str">
        <f>IFERROR(IF(AV$3="","",(IF($B$3="On",IF(AW$3="",AVERAGE(Data_Initial!AU134:AV134),AVERAGE(Data_Initial!AU134:AW134)),Data_Initial!AV134))),"")</f>
        <v/>
      </c>
      <c r="AW134" t="str">
        <f>IFERROR(IF(AW$3="","",(IF($B$3="On",IF(AX$3="",AVERAGE(Data_Initial!AV134:AW134),AVERAGE(Data_Initial!AV134:AX134)),Data_Initial!AW134))),"")</f>
        <v/>
      </c>
      <c r="AX134" t="str">
        <f>IFERROR(IF(AX$3="","",(IF($B$3="On",IF(AY$3="",AVERAGE(Data_Initial!AW134:AX134),AVERAGE(Data_Initial!AW134:AY134)),Data_Initial!AX134))),"")</f>
        <v/>
      </c>
      <c r="AY134" t="str">
        <f>IFERROR(IF(AY$3="","",(IF($B$3="On",IF(AZ$3="",AVERAGE(Data_Initial!AX134:AY134),AVERAGE(Data_Initial!AX134:AZ134)),Data_Initial!AY134))),"")</f>
        <v/>
      </c>
      <c r="AZ134" t="str">
        <f>IFERROR(IF(AZ$3="","",(IF($B$3="On",IF(BA$3="",AVERAGE(Data_Initial!AY134:AZ134),AVERAGE(Data_Initial!AY134:BA134)),Data_Initial!AZ134))),"")</f>
        <v/>
      </c>
    </row>
    <row r="135" spans="1:52" x14ac:dyDescent="0.25">
      <c r="A135" s="79">
        <f ca="1">Data_Initial!A135</f>
        <v>2</v>
      </c>
      <c r="B135" s="79" t="str">
        <f ca="1">Data_Initial!B135</f>
        <v>D8</v>
      </c>
      <c r="C135">
        <f ca="1">IFERROR(IF($B$3="On",AVERAGE(Data_Initial!C135:D135),Data_Initial!C135),"")</f>
        <v>-1.1400425179531324</v>
      </c>
      <c r="D135">
        <f ca="1">IFERROR(IF(D$3="","",(IF($B$3="On",IF(E$3="",AVERAGE(Data_Initial!C135:D135),AVERAGE(Data_Initial!C135:E135)),Data_Initial!D135))),"")</f>
        <v>-7.6509522247911591E-2</v>
      </c>
      <c r="E135">
        <f ca="1">IFERROR(IF(E$3="","",(IF($B$3="On",IF(F$3="",AVERAGE(Data_Initial!D135:E135),AVERAGE(Data_Initial!D135:F135)),Data_Initial!E135))),"")</f>
        <v>2.8824962546615716</v>
      </c>
      <c r="F135">
        <f ca="1">IFERROR(IF(F$3="","",(IF($B$3="On",IF(G$3="",AVERAGE(Data_Initial!E135:F135),AVERAGE(Data_Initial!E135:G135)),Data_Initial!F135))),"")</f>
        <v>4.0831635595588232</v>
      </c>
      <c r="G135">
        <f ca="1">IFERROR(IF(G$3="","",(IF($B$3="On",IF(H$3="",AVERAGE(Data_Initial!F135:G135),AVERAGE(Data_Initial!F135:H135)),Data_Initial!G135))),"")</f>
        <v>4.6869449199640867</v>
      </c>
      <c r="H135">
        <f ca="1">IFERROR(IF(H$3="","",(IF($B$3="On",IF(I$3="",AVERAGE(Data_Initial!G135:H135),AVERAGE(Data_Initial!G135:I135)),Data_Initial!H135))),"")</f>
        <v>1.8634445020737367</v>
      </c>
      <c r="I135">
        <f ca="1">IFERROR(IF(I$3="","",(IF($B$3="On",IF(J$3="",AVERAGE(Data_Initial!H135:I135),AVERAGE(Data_Initial!H135:J135)),Data_Initial!I135))),"")</f>
        <v>-9.1613683465766663E-2</v>
      </c>
      <c r="J135">
        <f ca="1">IFERROR(IF(J$3="","",(IF($B$3="On",IF(K$3="",AVERAGE(Data_Initial!I135:J135),AVERAGE(Data_Initial!I135:K135)),Data_Initial!J135))),"")</f>
        <v>-0.18324187013240678</v>
      </c>
      <c r="K135">
        <f ca="1">IFERROR(IF(K$3="","",(IF($B$3="On",IF(L$3="",AVERAGE(Data_Initial!J135:K135),AVERAGE(Data_Initial!J135:L135)),Data_Initial!K135))),"")</f>
        <v>0.8648966124960672</v>
      </c>
      <c r="L135">
        <f ca="1">IFERROR(IF(L$3="","",(IF($B$3="On",IF(M$3="",AVERAGE(Data_Initial!K135:L135),AVERAGE(Data_Initial!K135:M135)),Data_Initial!L135))),"")</f>
        <v>1.8914789571149404</v>
      </c>
      <c r="M135">
        <f ca="1">IFERROR(IF(M$3="","",(IF($B$3="On",IF(N$3="",AVERAGE(Data_Initial!L135:M135),AVERAGE(Data_Initial!L135:N135)),Data_Initial!M135))),"")</f>
        <v>1.1853358544814607</v>
      </c>
      <c r="N135">
        <f ca="1">IFERROR(IF(N$3="","",(IF($B$3="On",IF(O$3="",AVERAGE(Data_Initial!M135:N135),AVERAGE(Data_Initial!M135:O135)),Data_Initial!N135))),"")</f>
        <v>0.67919975418362843</v>
      </c>
      <c r="O135">
        <f ca="1">IFERROR(IF(O$3="","",(IF($B$3="On",IF(P$3="",AVERAGE(Data_Initial!N135:O135),AVERAGE(Data_Initial!N135:P135)),Data_Initial!O135))),"")</f>
        <v>-1.2052116948246614</v>
      </c>
      <c r="P135">
        <f ca="1">IFERROR(IF(P$3="","",(IF($B$3="On",IF(Q$3="",AVERAGE(Data_Initial!O135:P135),AVERAGE(Data_Initial!O135:Q135)),Data_Initial!P135))),"")</f>
        <v>-3.5868888684115814</v>
      </c>
      <c r="Q135">
        <f ca="1">IFERROR(IF(Q$3="","",(IF($B$3="On",IF(R$3="",AVERAGE(Data_Initial!P135:Q135),AVERAGE(Data_Initial!P135:R135)),Data_Initial!Q135))),"")</f>
        <v>-4.9638480912746363</v>
      </c>
      <c r="R135">
        <f ca="1">IFERROR(IF(R$3="","",(IF($B$3="On",IF(S$3="",AVERAGE(Data_Initial!Q135:R135),AVERAGE(Data_Initial!Q135:S135)),Data_Initial!R135))),"")</f>
        <v>-4.4438377054795337</v>
      </c>
      <c r="S135">
        <f ca="1">IFERROR(IF(S$3="","",(IF($B$3="On",IF(T$3="",AVERAGE(Data_Initial!R135:S135),AVERAGE(Data_Initial!R135:T135)),Data_Initial!S135))),"")</f>
        <v>-3.4196182552226069</v>
      </c>
      <c r="T135">
        <f ca="1">IFERROR(IF(T$3="","",(IF($B$3="On",IF(U$3="",AVERAGE(Data_Initial!S135:T135),AVERAGE(Data_Initial!S135:U135)),Data_Initial!T135))),"")</f>
        <v>-2.9685653712009903</v>
      </c>
      <c r="U135">
        <f ca="1">IFERROR(IF(U$3="","",(IF($B$3="On",IF(V$3="",AVERAGE(Data_Initial!T135:U135),AVERAGE(Data_Initial!T135:V135)),Data_Initial!U135))),"")</f>
        <v>-3.7491228263844874</v>
      </c>
      <c r="V135">
        <f ca="1">IFERROR(IF(V$3="","",(IF($B$3="On",IF(W$3="",AVERAGE(Data_Initial!U135:V135),AVERAGE(Data_Initial!U135:W135)),Data_Initial!V135))),"")</f>
        <v>-5.8171605010687335</v>
      </c>
      <c r="W135">
        <f ca="1">IFERROR(IF(W$3="","",(IF($B$3="On",IF(X$3="",AVERAGE(Data_Initial!V135:W135),AVERAGE(Data_Initial!V135:X135)),Data_Initial!W135))),"")</f>
        <v>-6.7699184100097227</v>
      </c>
      <c r="X135">
        <f ca="1">IFERROR(IF(X$3="","",(IF($B$3="On",IF(Y$3="",AVERAGE(Data_Initial!W135:X135),AVERAGE(Data_Initial!W135:Y135)),Data_Initial!X135))),"")</f>
        <v>-4.9293858180082379</v>
      </c>
      <c r="Y135">
        <f ca="1">IFERROR(IF(Y$3="","",(IF($B$3="On",IF(Z$3="",AVERAGE(Data_Initial!X135:Y135),AVERAGE(Data_Initial!X135:Z135)),Data_Initial!Y135))),"")</f>
        <v>0.26069240315140174</v>
      </c>
      <c r="Z135">
        <f ca="1">IFERROR(IF(Z$3="","",(IF($B$3="On",IF(AA$3="",AVERAGE(Data_Initial!Y135:Z135),AVERAGE(Data_Initial!Y135:AA135)),Data_Initial!Z135))),"")</f>
        <v>10.727539805087408</v>
      </c>
      <c r="AA135">
        <f ca="1">IFERROR(IF(AA$3="","",(IF($B$3="On",IF(AB$3="",AVERAGE(Data_Initial!Z135:AA135),AVERAGE(Data_Initial!Z135:AB135)),Data_Initial!AA135))),"")</f>
        <v>27.052645176348786</v>
      </c>
      <c r="AB135">
        <f ca="1">IFERROR(IF(AB$3="","",(IF($B$3="On",IF(AC$3="",AVERAGE(Data_Initial!AA135:AB135),AVERAGE(Data_Initial!AA135:AC135)),Data_Initial!AB135))),"")</f>
        <v>60.092721549570733</v>
      </c>
      <c r="AC135">
        <f ca="1">IFERROR(IF(AC$3="","",(IF($B$3="On",IF(AD$3="",AVERAGE(Data_Initial!AB135:AC135),AVERAGE(Data_Initial!AB135:AD135)),Data_Initial!AC135))),"")</f>
        <v>125.15497009284196</v>
      </c>
      <c r="AD135">
        <f ca="1">IFERROR(IF(AD$3="","",(IF($B$3="On",IF(AE$3="",AVERAGE(Data_Initial!AC135:AD135),AVERAGE(Data_Initial!AC135:AE135)),Data_Initial!AD135))),"")</f>
        <v>249.39497024563636</v>
      </c>
      <c r="AE135">
        <f ca="1">IFERROR(IF(AE$3="","",(IF($B$3="On",IF(AF$3="",AVERAGE(Data_Initial!AD135:AE135),AVERAGE(Data_Initial!AD135:AF135)),Data_Initial!AE135))),"")</f>
        <v>473.83611115879575</v>
      </c>
      <c r="AF135">
        <f ca="1">IFERROR(IF(AF$3="","",(IF($B$3="On",IF(AG$3="",AVERAGE(Data_Initial!AE135:AF135),AVERAGE(Data_Initial!AE135:AG135)),Data_Initial!AF135))),"")</f>
        <v>846.74439450455532</v>
      </c>
      <c r="AG135">
        <f ca="1">IFERROR(IF(AG$3="","",(IF($B$3="On",IF(AH$3="",AVERAGE(Data_Initial!AF135:AG135),AVERAGE(Data_Initial!AF135:AH135)),Data_Initial!AG135))),"")</f>
        <v>1394.8214824930558</v>
      </c>
      <c r="AH135">
        <f ca="1">IFERROR(IF(AH$3="","",(IF($B$3="On",IF(AI$3="",AVERAGE(Data_Initial!AG135:AH135),AVERAGE(Data_Initial!AG135:AI135)),Data_Initial!AH135))),"")</f>
        <v>2040.3468224402434</v>
      </c>
      <c r="AI135">
        <f ca="1">IFERROR(IF(AI$3="","",(IF($B$3="On",IF(AJ$3="",AVERAGE(Data_Initial!AH135:AI135),AVERAGE(Data_Initial!AH135:AJ135)),Data_Initial!AI135))),"")</f>
        <v>2673.3244319030832</v>
      </c>
      <c r="AJ135">
        <f ca="1">IFERROR(IF(AJ$3="","",(IF($B$3="On",IF(AK$3="",AVERAGE(Data_Initial!AI135:AJ135),AVERAGE(Data_Initial!AI135:AK135)),Data_Initial!AJ135))),"")</f>
        <v>3179.4704486525238</v>
      </c>
      <c r="AK135">
        <f ca="1">IFERROR(IF(AK$3="","",(IF($B$3="On",IF(AL$3="",AVERAGE(Data_Initial!AJ135:AK135),AVERAGE(Data_Initial!AJ135:AL135)),Data_Initial!AK135))),"")</f>
        <v>3535.8466314802536</v>
      </c>
      <c r="AL135">
        <f ca="1">IFERROR(IF(AL$3="","",(IF($B$3="On",IF(AM$3="",AVERAGE(Data_Initial!AK135:AL135),AVERAGE(Data_Initial!AK135:AM135)),Data_Initial!AL135))),"")</f>
        <v>3755.7700336357098</v>
      </c>
      <c r="AM135">
        <f ca="1">IFERROR(IF(AM$3="","",(IF($B$3="On",IF(AN$3="",AVERAGE(Data_Initial!AL135:AM135),AVERAGE(Data_Initial!AL135:AN135)),Data_Initial!AM135))),"")</f>
        <v>3881.8089413042035</v>
      </c>
      <c r="AN135">
        <f ca="1">IFERROR(IF(AN$3="","",(IF($B$3="On",IF(AO$3="",AVERAGE(Data_Initial!AM135:AN135),AVERAGE(Data_Initial!AM135:AO135)),Data_Initial!AN135))),"")</f>
        <v>3955.9054781194432</v>
      </c>
      <c r="AO135">
        <f ca="1">IFERROR(IF(AO$3="","",(IF($B$3="On",IF(AP$3="",AVERAGE(Data_Initial!AN135:AO135),AVERAGE(Data_Initial!AN135:AP135)),Data_Initial!AO135))),"")</f>
        <v>4002.8714012708733</v>
      </c>
      <c r="AP135">
        <f ca="1">IFERROR(IF(AP$3="","",(IF($B$3="On",IF(AQ$3="",AVERAGE(Data_Initial!AO135:AP135),AVERAGE(Data_Initial!AO135:AQ135)),Data_Initial!AP135))),"")</f>
        <v>4022.8773845684</v>
      </c>
      <c r="AQ135" t="str">
        <f>IFERROR(IF(AQ$3="","",(IF($B$3="On",IF(AR$3="",AVERAGE(Data_Initial!AP135:AQ135),AVERAGE(Data_Initial!AP135:AR135)),Data_Initial!AQ135))),"")</f>
        <v/>
      </c>
      <c r="AR135" t="str">
        <f>IFERROR(IF(AR$3="","",(IF($B$3="On",IF(AS$3="",AVERAGE(Data_Initial!AQ135:AR135),AVERAGE(Data_Initial!AQ135:AS135)),Data_Initial!AR135))),"")</f>
        <v/>
      </c>
      <c r="AS135" t="str">
        <f>IFERROR(IF(AS$3="","",(IF($B$3="On",IF(AT$3="",AVERAGE(Data_Initial!AR135:AS135),AVERAGE(Data_Initial!AR135:AT135)),Data_Initial!AS135))),"")</f>
        <v/>
      </c>
      <c r="AT135" t="str">
        <f>IFERROR(IF(AT$3="","",(IF($B$3="On",IF(AU$3="",AVERAGE(Data_Initial!AS135:AT135),AVERAGE(Data_Initial!AS135:AU135)),Data_Initial!AT135))),"")</f>
        <v/>
      </c>
      <c r="AU135" t="str">
        <f>IFERROR(IF(AU$3="","",(IF($B$3="On",IF(AV$3="",AVERAGE(Data_Initial!AT135:AU135),AVERAGE(Data_Initial!AT135:AV135)),Data_Initial!AU135))),"")</f>
        <v/>
      </c>
      <c r="AV135" t="str">
        <f>IFERROR(IF(AV$3="","",(IF($B$3="On",IF(AW$3="",AVERAGE(Data_Initial!AU135:AV135),AVERAGE(Data_Initial!AU135:AW135)),Data_Initial!AV135))),"")</f>
        <v/>
      </c>
      <c r="AW135" t="str">
        <f>IFERROR(IF(AW$3="","",(IF($B$3="On",IF(AX$3="",AVERAGE(Data_Initial!AV135:AW135),AVERAGE(Data_Initial!AV135:AX135)),Data_Initial!AW135))),"")</f>
        <v/>
      </c>
      <c r="AX135" t="str">
        <f>IFERROR(IF(AX$3="","",(IF($B$3="On",IF(AY$3="",AVERAGE(Data_Initial!AW135:AX135),AVERAGE(Data_Initial!AW135:AY135)),Data_Initial!AX135))),"")</f>
        <v/>
      </c>
      <c r="AY135" t="str">
        <f>IFERROR(IF(AY$3="","",(IF($B$3="On",IF(AZ$3="",AVERAGE(Data_Initial!AX135:AY135),AVERAGE(Data_Initial!AX135:AZ135)),Data_Initial!AY135))),"")</f>
        <v/>
      </c>
      <c r="AZ135" t="str">
        <f>IFERROR(IF(AZ$3="","",(IF($B$3="On",IF(BA$3="",AVERAGE(Data_Initial!AY135:AZ135),AVERAGE(Data_Initial!AY135:BA135)),Data_Initial!AZ135))),"")</f>
        <v/>
      </c>
    </row>
    <row r="136" spans="1:52" x14ac:dyDescent="0.25">
      <c r="A136" s="79">
        <f ca="1">Data_Initial!A136</f>
        <v>2</v>
      </c>
      <c r="B136" s="79" t="str">
        <f ca="1">Data_Initial!B136</f>
        <v>E8</v>
      </c>
      <c r="C136">
        <f ca="1">IFERROR(IF($B$3="On",AVERAGE(Data_Initial!C136:D136),Data_Initial!C136),"")</f>
        <v>15.254046812263152</v>
      </c>
      <c r="D136">
        <f ca="1">IFERROR(IF(D$3="","",(IF($B$3="On",IF(E$3="",AVERAGE(Data_Initial!C136:D136),AVERAGE(Data_Initial!C136:E136)),Data_Initial!D136))),"")</f>
        <v>14.474596921739268</v>
      </c>
      <c r="E136">
        <f ca="1">IFERROR(IF(E$3="","",(IF($B$3="On",IF(F$3="",AVERAGE(Data_Initial!D136:E136),AVERAGE(Data_Initial!D136:F136)),Data_Initial!E136))),"")</f>
        <v>13.691497814872506</v>
      </c>
      <c r="F136">
        <f ca="1">IFERROR(IF(F$3="","",(IF($B$3="On",IF(G$3="",AVERAGE(Data_Initial!E136:F136),AVERAGE(Data_Initial!E136:G136)),Data_Initial!F136))),"")</f>
        <v>10.241514679513344</v>
      </c>
      <c r="G136">
        <f ca="1">IFERROR(IF(G$3="","",(IF($B$3="On",IF(H$3="",AVERAGE(Data_Initial!F136:G136),AVERAGE(Data_Initial!F136:H136)),Data_Initial!G136))),"")</f>
        <v>6.0725258669998183</v>
      </c>
      <c r="H136">
        <f ca="1">IFERROR(IF(H$3="","",(IF($B$3="On",IF(I$3="",AVERAGE(Data_Initial!G136:H136),AVERAGE(Data_Initial!G136:I136)),Data_Initial!H136))),"")</f>
        <v>4.0272443021717672</v>
      </c>
      <c r="I136">
        <f ca="1">IFERROR(IF(I$3="","",(IF($B$3="On",IF(J$3="",AVERAGE(Data_Initial!H136:I136),AVERAGE(Data_Initial!H136:J136)),Data_Initial!I136))),"")</f>
        <v>0.95999315793794071</v>
      </c>
      <c r="J136">
        <f ca="1">IFERROR(IF(J$3="","",(IF($B$3="On",IF(K$3="",AVERAGE(Data_Initial!I136:J136),AVERAGE(Data_Initial!I136:K136)),Data_Initial!J136))),"")</f>
        <v>1.1803053592167696</v>
      </c>
      <c r="K136">
        <f ca="1">IFERROR(IF(K$3="","",(IF($B$3="On",IF(L$3="",AVERAGE(Data_Initial!J136:K136),AVERAGE(Data_Initial!J136:L136)),Data_Initial!K136))),"")</f>
        <v>-0.76307415114797694</v>
      </c>
      <c r="L136">
        <f ca="1">IFERROR(IF(L$3="","",(IF($B$3="On",IF(M$3="",AVERAGE(Data_Initial!K136:L136),AVERAGE(Data_Initial!K136:M136)),Data_Initial!L136))),"")</f>
        <v>-1.69257068424319</v>
      </c>
      <c r="M136">
        <f ca="1">IFERROR(IF(M$3="","",(IF($B$3="On",IF(N$3="",AVERAGE(Data_Initial!L136:M136),AVERAGE(Data_Initial!L136:N136)),Data_Initial!M136))),"")</f>
        <v>-4.0961071697890166</v>
      </c>
      <c r="N136">
        <f ca="1">IFERROR(IF(N$3="","",(IF($B$3="On",IF(O$3="",AVERAGE(Data_Initial!M136:N136),AVERAGE(Data_Initial!M136:O136)),Data_Initial!N136))),"")</f>
        <v>-4.9622363241728635</v>
      </c>
      <c r="O136">
        <f ca="1">IFERROR(IF(O$3="","",(IF($B$3="On",IF(P$3="",AVERAGE(Data_Initial!N136:O136),AVERAGE(Data_Initial!N136:P136)),Data_Initial!O136))),"")</f>
        <v>-6.2601762359881832</v>
      </c>
      <c r="P136">
        <f ca="1">IFERROR(IF(P$3="","",(IF($B$3="On",IF(Q$3="",AVERAGE(Data_Initial!O136:P136),AVERAGE(Data_Initial!O136:Q136)),Data_Initial!P136))),"")</f>
        <v>-6.1883220383319895</v>
      </c>
      <c r="Q136">
        <f ca="1">IFERROR(IF(Q$3="","",(IF($B$3="On",IF(R$3="",AVERAGE(Data_Initial!P136:Q136),AVERAGE(Data_Initial!P136:R136)),Data_Initial!Q136))),"")</f>
        <v>-5.7976170721790368</v>
      </c>
      <c r="R136">
        <f ca="1">IFERROR(IF(R$3="","",(IF($B$3="On",IF(S$3="",AVERAGE(Data_Initial!Q136:R136),AVERAGE(Data_Initial!Q136:S136)),Data_Initial!R136))),"")</f>
        <v>-6.208536427488677</v>
      </c>
      <c r="S136">
        <f ca="1">IFERROR(IF(S$3="","",(IF($B$3="On",IF(T$3="",AVERAGE(Data_Initial!R136:S136),AVERAGE(Data_Initial!R136:T136)),Data_Initial!S136))),"")</f>
        <v>-5.9102493791756396</v>
      </c>
      <c r="T136">
        <f ca="1">IFERROR(IF(T$3="","",(IF($B$3="On",IF(U$3="",AVERAGE(Data_Initial!S136:T136),AVERAGE(Data_Initial!S136:U136)),Data_Initial!T136))),"")</f>
        <v>-6.9810053496583668</v>
      </c>
      <c r="U136">
        <f ca="1">IFERROR(IF(U$3="","",(IF($B$3="On",IF(V$3="",AVERAGE(Data_Initial!T136:U136),AVERAGE(Data_Initial!T136:V136)),Data_Initial!U136))),"")</f>
        <v>-9.0059769677511028</v>
      </c>
      <c r="V136">
        <f ca="1">IFERROR(IF(V$3="","",(IF($B$3="On",IF(W$3="",AVERAGE(Data_Initial!U136:V136),AVERAGE(Data_Initial!U136:W136)),Data_Initial!V136))),"")</f>
        <v>-10.805896324227442</v>
      </c>
      <c r="W136">
        <f ca="1">IFERROR(IF(W$3="","",(IF($B$3="On",IF(X$3="",AVERAGE(Data_Initial!V136:W136),AVERAGE(Data_Initial!V136:X136)),Data_Initial!W136))),"")</f>
        <v>-11.127641708602681</v>
      </c>
      <c r="X136">
        <f ca="1">IFERROR(IF(X$3="","",(IF($B$3="On",IF(Y$3="",AVERAGE(Data_Initial!W136:X136),AVERAGE(Data_Initial!W136:Y136)),Data_Initial!X136))),"")</f>
        <v>-7.5108459783997796</v>
      </c>
      <c r="Y136">
        <f ca="1">IFERROR(IF(Y$3="","",(IF($B$3="On",IF(Z$3="",AVERAGE(Data_Initial!X136:Y136),AVERAGE(Data_Initial!X136:Z136)),Data_Initial!Y136))),"")</f>
        <v>-4.1988835347879112</v>
      </c>
      <c r="Z136">
        <f ca="1">IFERROR(IF(Z$3="","",(IF($B$3="On",IF(AA$3="",AVERAGE(Data_Initial!Y136:Z136),AVERAGE(Data_Initial!Y136:AA136)),Data_Initial!Z136))),"")</f>
        <v>1.696993887973349</v>
      </c>
      <c r="AA136">
        <f ca="1">IFERROR(IF(AA$3="","",(IF($B$3="On",IF(AB$3="",AVERAGE(Data_Initial!Z136:AA136),AVERAGE(Data_Initial!Z136:AB136)),Data_Initial!AA136))),"")</f>
        <v>18.332219676304717</v>
      </c>
      <c r="AB136">
        <f ca="1">IFERROR(IF(AB$3="","",(IF($B$3="On",IF(AC$3="",AVERAGE(Data_Initial!AA136:AB136),AVERAGE(Data_Initial!AA136:AC136)),Data_Initial!AB136))),"")</f>
        <v>51.24132336324238</v>
      </c>
      <c r="AC136">
        <f ca="1">IFERROR(IF(AC$3="","",(IF($B$3="On",IF(AD$3="",AVERAGE(Data_Initial!AB136:AC136),AVERAGE(Data_Initial!AB136:AD136)),Data_Initial!AC136))),"")</f>
        <v>109.83010805781987</v>
      </c>
      <c r="AD136">
        <f ca="1">IFERROR(IF(AD$3="","",(IF($B$3="On",IF(AE$3="",AVERAGE(Data_Initial!AC136:AD136),AVERAGE(Data_Initial!AC136:AE136)),Data_Initial!AD136))),"")</f>
        <v>215.58304992854642</v>
      </c>
      <c r="AE136">
        <f ca="1">IFERROR(IF(AE$3="","",(IF($B$3="On",IF(AF$3="",AVERAGE(Data_Initial!AD136:AE136),AVERAGE(Data_Initial!AD136:AF136)),Data_Initial!AE136))),"")</f>
        <v>409.49547176080932</v>
      </c>
      <c r="AF136">
        <f ca="1">IFERROR(IF(AF$3="","",(IF($B$3="On",IF(AG$3="",AVERAGE(Data_Initial!AE136:AF136),AVERAGE(Data_Initial!AE136:AG136)),Data_Initial!AF136))),"")</f>
        <v>746.74341879886697</v>
      </c>
      <c r="AG136">
        <f ca="1">IFERROR(IF(AG$3="","",(IF($B$3="On",IF(AH$3="",AVERAGE(Data_Initial!AF136:AG136),AVERAGE(Data_Initial!AF136:AH136)),Data_Initial!AG136))),"")</f>
        <v>1260.9219935908586</v>
      </c>
      <c r="AH136">
        <f ca="1">IFERROR(IF(AH$3="","",(IF($B$3="On",IF(AI$3="",AVERAGE(Data_Initial!AG136:AH136),AVERAGE(Data_Initial!AG136:AI136)),Data_Initial!AH136))),"")</f>
        <v>1903.1535883164531</v>
      </c>
      <c r="AI136">
        <f ca="1">IFERROR(IF(AI$3="","",(IF($B$3="On",IF(AJ$3="",AVERAGE(Data_Initial!AH136:AI136),AVERAGE(Data_Initial!AH136:AJ136)),Data_Initial!AI136))),"")</f>
        <v>2567.05647530434</v>
      </c>
      <c r="AJ136">
        <f ca="1">IFERROR(IF(AJ$3="","",(IF($B$3="On",IF(AK$3="",AVERAGE(Data_Initial!AI136:AJ136),AVERAGE(Data_Initial!AI136:AK136)),Data_Initial!AJ136))),"")</f>
        <v>3131.4923591591833</v>
      </c>
      <c r="AK136">
        <f ca="1">IFERROR(IF(AK$3="","",(IF($B$3="On",IF(AL$3="",AVERAGE(Data_Initial!AJ136:AK136),AVERAGE(Data_Initial!AJ136:AL136)),Data_Initial!AK136))),"")</f>
        <v>3545.8536688651234</v>
      </c>
      <c r="AL136">
        <f ca="1">IFERROR(IF(AL$3="","",(IF($B$3="On",IF(AM$3="",AVERAGE(Data_Initial!AK136:AL136),AVERAGE(Data_Initial!AK136:AM136)),Data_Initial!AL136))),"")</f>
        <v>3815.7636843988366</v>
      </c>
      <c r="AM136">
        <f ca="1">IFERROR(IF(AM$3="","",(IF($B$3="On",IF(AN$3="",AVERAGE(Data_Initial!AL136:AM136),AVERAGE(Data_Initial!AL136:AN136)),Data_Initial!AM136))),"")</f>
        <v>3977.0021962089436</v>
      </c>
      <c r="AN136">
        <f ca="1">IFERROR(IF(AN$3="","",(IF($B$3="On",IF(AO$3="",AVERAGE(Data_Initial!AM136:AN136),AVERAGE(Data_Initial!AM136:AO136)),Data_Initial!AN136))),"")</f>
        <v>4072.3917109780232</v>
      </c>
      <c r="AO136">
        <f ca="1">IFERROR(IF(AO$3="","",(IF($B$3="On",IF(AP$3="",AVERAGE(Data_Initial!AN136:AO136),AVERAGE(Data_Initial!AN136:AP136)),Data_Initial!AO136))),"")</f>
        <v>4131.1482857316769</v>
      </c>
      <c r="AP136">
        <f ca="1">IFERROR(IF(AP$3="","",(IF($B$3="On",IF(AQ$3="",AVERAGE(Data_Initial!AO136:AP136),AVERAGE(Data_Initial!AO136:AQ136)),Data_Initial!AP136))),"")</f>
        <v>4154.9833016944449</v>
      </c>
      <c r="AQ136" t="str">
        <f>IFERROR(IF(AQ$3="","",(IF($B$3="On",IF(AR$3="",AVERAGE(Data_Initial!AP136:AQ136),AVERAGE(Data_Initial!AP136:AR136)),Data_Initial!AQ136))),"")</f>
        <v/>
      </c>
      <c r="AR136" t="str">
        <f>IFERROR(IF(AR$3="","",(IF($B$3="On",IF(AS$3="",AVERAGE(Data_Initial!AQ136:AR136),AVERAGE(Data_Initial!AQ136:AS136)),Data_Initial!AR136))),"")</f>
        <v/>
      </c>
      <c r="AS136" t="str">
        <f>IFERROR(IF(AS$3="","",(IF($B$3="On",IF(AT$3="",AVERAGE(Data_Initial!AR136:AS136),AVERAGE(Data_Initial!AR136:AT136)),Data_Initial!AS136))),"")</f>
        <v/>
      </c>
      <c r="AT136" t="str">
        <f>IFERROR(IF(AT$3="","",(IF($B$3="On",IF(AU$3="",AVERAGE(Data_Initial!AS136:AT136),AVERAGE(Data_Initial!AS136:AU136)),Data_Initial!AT136))),"")</f>
        <v/>
      </c>
      <c r="AU136" t="str">
        <f>IFERROR(IF(AU$3="","",(IF($B$3="On",IF(AV$3="",AVERAGE(Data_Initial!AT136:AU136),AVERAGE(Data_Initial!AT136:AV136)),Data_Initial!AU136))),"")</f>
        <v/>
      </c>
      <c r="AV136" t="str">
        <f>IFERROR(IF(AV$3="","",(IF($B$3="On",IF(AW$3="",AVERAGE(Data_Initial!AU136:AV136),AVERAGE(Data_Initial!AU136:AW136)),Data_Initial!AV136))),"")</f>
        <v/>
      </c>
      <c r="AW136" t="str">
        <f>IFERROR(IF(AW$3="","",(IF($B$3="On",IF(AX$3="",AVERAGE(Data_Initial!AV136:AW136),AVERAGE(Data_Initial!AV136:AX136)),Data_Initial!AW136))),"")</f>
        <v/>
      </c>
      <c r="AX136" t="str">
        <f>IFERROR(IF(AX$3="","",(IF($B$3="On",IF(AY$3="",AVERAGE(Data_Initial!AW136:AX136),AVERAGE(Data_Initial!AW136:AY136)),Data_Initial!AX136))),"")</f>
        <v/>
      </c>
      <c r="AY136" t="str">
        <f>IFERROR(IF(AY$3="","",(IF($B$3="On",IF(AZ$3="",AVERAGE(Data_Initial!AX136:AY136),AVERAGE(Data_Initial!AX136:AZ136)),Data_Initial!AY136))),"")</f>
        <v/>
      </c>
      <c r="AZ136" t="str">
        <f>IFERROR(IF(AZ$3="","",(IF($B$3="On",IF(BA$3="",AVERAGE(Data_Initial!AY136:AZ136),AVERAGE(Data_Initial!AY136:BA136)),Data_Initial!AZ136))),"")</f>
        <v/>
      </c>
    </row>
    <row r="137" spans="1:52" x14ac:dyDescent="0.25">
      <c r="A137" s="79">
        <f ca="1">Data_Initial!A137</f>
        <v>2</v>
      </c>
      <c r="B137" s="79" t="str">
        <f ca="1">Data_Initial!B137</f>
        <v>F8</v>
      </c>
      <c r="C137">
        <f ca="1">IFERROR(IF($B$3="On",AVERAGE(Data_Initial!C137:D137),Data_Initial!C137),"")</f>
        <v>4.5364825973906573</v>
      </c>
      <c r="D137">
        <f ca="1">IFERROR(IF(D$3="","",(IF($B$3="On",IF(E$3="",AVERAGE(Data_Initial!C137:D137),AVERAGE(Data_Initial!C137:E137)),Data_Initial!D137))),"")</f>
        <v>5.674342243438784</v>
      </c>
      <c r="E137">
        <f ca="1">IFERROR(IF(E$3="","",(IF($B$3="On",IF(F$3="",AVERAGE(Data_Initial!D137:E137),AVERAGE(Data_Initial!D137:F137)),Data_Initial!E137))),"")</f>
        <v>8.2839165417425029</v>
      </c>
      <c r="F137">
        <f ca="1">IFERROR(IF(F$3="","",(IF($B$3="On",IF(G$3="",AVERAGE(Data_Initial!E137:F137),AVERAGE(Data_Initial!E137:G137)),Data_Initial!F137))),"")</f>
        <v>6.6760769563223521</v>
      </c>
      <c r="G137">
        <f ca="1">IFERROR(IF(G$3="","",(IF($B$3="On",IF(H$3="",AVERAGE(Data_Initial!F137:G137),AVERAGE(Data_Initial!F137:H137)),Data_Initial!G137))),"")</f>
        <v>5.7133423053933257</v>
      </c>
      <c r="H137">
        <f ca="1">IFERROR(IF(H$3="","",(IF($B$3="On",IF(I$3="",AVERAGE(Data_Initial!G137:H137),AVERAGE(Data_Initial!G137:I137)),Data_Initial!H137))),"")</f>
        <v>3.9248056063876597</v>
      </c>
      <c r="I137">
        <f ca="1">IFERROR(IF(I$3="","",(IF($B$3="On",IF(J$3="",AVERAGE(Data_Initial!H137:I137),AVERAGE(Data_Initial!H137:J137)),Data_Initial!I137))),"")</f>
        <v>3.4640572216818932</v>
      </c>
      <c r="J137">
        <f ca="1">IFERROR(IF(J$3="","",(IF($B$3="On",IF(K$3="",AVERAGE(Data_Initial!I137:J137),AVERAGE(Data_Initial!I137:K137)),Data_Initial!J137))),"")</f>
        <v>0.69458861636364011</v>
      </c>
      <c r="K137">
        <f ca="1">IFERROR(IF(K$3="","",(IF($B$3="On",IF(L$3="",AVERAGE(Data_Initial!J137:K137),AVERAGE(Data_Initial!J137:L137)),Data_Initial!K137))),"")</f>
        <v>1.0963629890278133</v>
      </c>
      <c r="L137">
        <f ca="1">IFERROR(IF(L$3="","",(IF($B$3="On",IF(M$3="",AVERAGE(Data_Initial!K137:L137),AVERAGE(Data_Initial!K137:M137)),Data_Initial!L137))),"")</f>
        <v>0.36041119059003002</v>
      </c>
      <c r="M137">
        <f ca="1">IFERROR(IF(M$3="","",(IF($B$3="On",IF(N$3="",AVERAGE(Data_Initial!L137:M137),AVERAGE(Data_Initial!L137:N137)),Data_Initial!M137))),"")</f>
        <v>0.20864211152214343</v>
      </c>
      <c r="N137">
        <f ca="1">IFERROR(IF(N$3="","",(IF($B$3="On",IF(O$3="",AVERAGE(Data_Initial!M137:N137),AVERAGE(Data_Initial!M137:O137)),Data_Initial!N137))),"")</f>
        <v>-1.2433081146321767</v>
      </c>
      <c r="O137">
        <f ca="1">IFERROR(IF(O$3="","",(IF($B$3="On",IF(P$3="",AVERAGE(Data_Initial!N137:O137),AVERAGE(Data_Initial!N137:P137)),Data_Initial!O137))),"")</f>
        <v>-3.5225643790072367</v>
      </c>
      <c r="P137">
        <f ca="1">IFERROR(IF(P$3="","",(IF($B$3="On",IF(Q$3="",AVERAGE(Data_Initial!O137:P137),AVERAGE(Data_Initial!O137:Q137)),Data_Initial!P137))),"")</f>
        <v>-3.7664902403914033</v>
      </c>
      <c r="Q137">
        <f ca="1">IFERROR(IF(Q$3="","",(IF($B$3="On",IF(R$3="",AVERAGE(Data_Initial!P137:Q137),AVERAGE(Data_Initial!P137:R137)),Data_Initial!Q137))),"")</f>
        <v>-6.7913086783432872</v>
      </c>
      <c r="R137">
        <f ca="1">IFERROR(IF(R$3="","",(IF($B$3="On",IF(S$3="",AVERAGE(Data_Initial!Q137:R137),AVERAGE(Data_Initial!Q137:S137)),Data_Initial!R137))),"")</f>
        <v>-8.2052783041178063</v>
      </c>
      <c r="S137">
        <f ca="1">IFERROR(IF(S$3="","",(IF($B$3="On",IF(T$3="",AVERAGE(Data_Initial!R137:S137),AVERAGE(Data_Initial!R137:T137)),Data_Initial!S137))),"")</f>
        <v>-10.175192326335953</v>
      </c>
      <c r="T137">
        <f ca="1">IFERROR(IF(T$3="","",(IF($B$3="On",IF(U$3="",AVERAGE(Data_Initial!S137:T137),AVERAGE(Data_Initial!S137:U137)),Data_Initial!T137))),"")</f>
        <v>-10.086774779246921</v>
      </c>
      <c r="U137">
        <f ca="1">IFERROR(IF(U$3="","",(IF($B$3="On",IF(V$3="",AVERAGE(Data_Initial!T137:U137),AVERAGE(Data_Initial!T137:V137)),Data_Initial!U137))),"")</f>
        <v>-9.8795680345480701</v>
      </c>
      <c r="V137">
        <f ca="1">IFERROR(IF(V$3="","",(IF($B$3="On",IF(W$3="",AVERAGE(Data_Initial!U137:V137),AVERAGE(Data_Initial!U137:W137)),Data_Initial!V137))),"")</f>
        <v>-8.8909429086794969</v>
      </c>
      <c r="W137">
        <f ca="1">IFERROR(IF(W$3="","",(IF($B$3="On",IF(X$3="",AVERAGE(Data_Initial!V137:W137),AVERAGE(Data_Initial!V137:X137)),Data_Initial!W137))),"")</f>
        <v>-7.6805972949408305</v>
      </c>
      <c r="X137">
        <f ca="1">IFERROR(IF(X$3="","",(IF($B$3="On",IF(Y$3="",AVERAGE(Data_Initial!W137:X137),AVERAGE(Data_Initial!W137:Y137)),Data_Initial!X137))),"")</f>
        <v>-5.2420466012154066</v>
      </c>
      <c r="Y137">
        <f ca="1">IFERROR(IF(Y$3="","",(IF($B$3="On",IF(Z$3="",AVERAGE(Data_Initial!X137:Y137),AVERAGE(Data_Initial!X137:Z137)),Data_Initial!Y137))),"")</f>
        <v>-3.4488663993761306</v>
      </c>
      <c r="Z137">
        <f ca="1">IFERROR(IF(Z$3="","",(IF($B$3="On",IF(AA$3="",AVERAGE(Data_Initial!Y137:Z137),AVERAGE(Data_Initial!Y137:AA137)),Data_Initial!Z137))),"")</f>
        <v>3.2536833559805367</v>
      </c>
      <c r="AA137">
        <f ca="1">IFERROR(IF(AA$3="","",(IF($B$3="On",IF(AB$3="",AVERAGE(Data_Initial!Z137:AA137),AVERAGE(Data_Initial!Z137:AB137)),Data_Initial!AA137))),"")</f>
        <v>16.668397027072551</v>
      </c>
      <c r="AB137">
        <f ca="1">IFERROR(IF(AB$3="","",(IF($B$3="On",IF(AC$3="",AVERAGE(Data_Initial!AA137:AB137),AVERAGE(Data_Initial!AA137:AC137)),Data_Initial!AB137))),"")</f>
        <v>48.759189654597037</v>
      </c>
      <c r="AC137">
        <f ca="1">IFERROR(IF(AC$3="","",(IF($B$3="On",IF(AD$3="",AVERAGE(Data_Initial!AB137:AC137),AVERAGE(Data_Initial!AB137:AD137)),Data_Initial!AC137))),"")</f>
        <v>108.43513632563888</v>
      </c>
      <c r="AD137">
        <f ca="1">IFERROR(IF(AD$3="","",(IF($B$3="On",IF(AE$3="",AVERAGE(Data_Initial!AC137:AD137),AVERAGE(Data_Initial!AC137:AE137)),Data_Initial!AD137))),"")</f>
        <v>222.54180325646919</v>
      </c>
      <c r="AE137">
        <f ca="1">IFERROR(IF(AE$3="","",(IF($B$3="On",IF(AF$3="",AVERAGE(Data_Initial!AD137:AE137),AVERAGE(Data_Initial!AD137:AF137)),Data_Initial!AE137))),"")</f>
        <v>426.2883635041656</v>
      </c>
      <c r="AF137">
        <f ca="1">IFERROR(IF(AF$3="","",(IF($B$3="On",IF(AG$3="",AVERAGE(Data_Initial!AE137:AF137),AVERAGE(Data_Initial!AE137:AG137)),Data_Initial!AF137))),"")</f>
        <v>771.36381662444239</v>
      </c>
      <c r="AG137">
        <f ca="1">IFERROR(IF(AG$3="","",(IF($B$3="On",IF(AH$3="",AVERAGE(Data_Initial!AF137:AG137),AVERAGE(Data_Initial!AF137:AH137)),Data_Initial!AG137))),"")</f>
        <v>1296.1025061090063</v>
      </c>
      <c r="AH137">
        <f ca="1">IFERROR(IF(AH$3="","",(IF($B$3="On",IF(AI$3="",AVERAGE(Data_Initial!AG137:AH137),AVERAGE(Data_Initial!AG137:AI137)),Data_Initial!AH137))),"")</f>
        <v>1946.0742846518435</v>
      </c>
      <c r="AI137">
        <f ca="1">IFERROR(IF(AI$3="","",(IF($B$3="On",IF(AJ$3="",AVERAGE(Data_Initial!AH137:AI137),AVERAGE(Data_Initial!AH137:AJ137)),Data_Initial!AI137))),"")</f>
        <v>2615.4921554105035</v>
      </c>
      <c r="AJ137">
        <f ca="1">IFERROR(IF(AJ$3="","",(IF($B$3="On",IF(AK$3="",AVERAGE(Data_Initial!AI137:AJ137),AVERAGE(Data_Initial!AI137:AK137)),Data_Initial!AJ137))),"")</f>
        <v>3178.8088945926265</v>
      </c>
      <c r="AK137">
        <f ca="1">IFERROR(IF(AK$3="","",(IF($B$3="On",IF(AL$3="",AVERAGE(Data_Initial!AJ137:AK137),AVERAGE(Data_Initial!AJ137:AL137)),Data_Initial!AK137))),"")</f>
        <v>3591.5659001113236</v>
      </c>
      <c r="AL137">
        <f ca="1">IFERROR(IF(AL$3="","",(IF($B$3="On",IF(AM$3="",AVERAGE(Data_Initial!AK137:AL137),AVERAGE(Data_Initial!AK137:AM137)),Data_Initial!AL137))),"")</f>
        <v>3860.3792721093537</v>
      </c>
      <c r="AM137">
        <f ca="1">IFERROR(IF(AM$3="","",(IF($B$3="On",IF(AN$3="",AVERAGE(Data_Initial!AL137:AM137),AVERAGE(Data_Initial!AL137:AN137)),Data_Initial!AM137))),"")</f>
        <v>4021.5818628914835</v>
      </c>
      <c r="AN137">
        <f ca="1">IFERROR(IF(AN$3="","",(IF($B$3="On",IF(AO$3="",AVERAGE(Data_Initial!AM137:AN137),AVERAGE(Data_Initial!AM137:AO137)),Data_Initial!AN137))),"")</f>
        <v>4118.1714222920637</v>
      </c>
      <c r="AO137">
        <f ca="1">IFERROR(IF(AO$3="","",(IF($B$3="On",IF(AP$3="",AVERAGE(Data_Initial!AN137:AO137),AVERAGE(Data_Initial!AN137:AP137)),Data_Initial!AO137))),"")</f>
        <v>4177.23119930333</v>
      </c>
      <c r="AP137">
        <f ca="1">IFERROR(IF(AP$3="","",(IF($B$3="On",IF(AQ$3="",AVERAGE(Data_Initial!AO137:AP137),AVERAGE(Data_Initial!AO137:AQ137)),Data_Initial!AP137))),"")</f>
        <v>4201.5632483065947</v>
      </c>
      <c r="AQ137" t="str">
        <f>IFERROR(IF(AQ$3="","",(IF($B$3="On",IF(AR$3="",AVERAGE(Data_Initial!AP137:AQ137),AVERAGE(Data_Initial!AP137:AR137)),Data_Initial!AQ137))),"")</f>
        <v/>
      </c>
      <c r="AR137" t="str">
        <f>IFERROR(IF(AR$3="","",(IF($B$3="On",IF(AS$3="",AVERAGE(Data_Initial!AQ137:AR137),AVERAGE(Data_Initial!AQ137:AS137)),Data_Initial!AR137))),"")</f>
        <v/>
      </c>
      <c r="AS137" t="str">
        <f>IFERROR(IF(AS$3="","",(IF($B$3="On",IF(AT$3="",AVERAGE(Data_Initial!AR137:AS137),AVERAGE(Data_Initial!AR137:AT137)),Data_Initial!AS137))),"")</f>
        <v/>
      </c>
      <c r="AT137" t="str">
        <f>IFERROR(IF(AT$3="","",(IF($B$3="On",IF(AU$3="",AVERAGE(Data_Initial!AS137:AT137),AVERAGE(Data_Initial!AS137:AU137)),Data_Initial!AT137))),"")</f>
        <v/>
      </c>
      <c r="AU137" t="str">
        <f>IFERROR(IF(AU$3="","",(IF($B$3="On",IF(AV$3="",AVERAGE(Data_Initial!AT137:AU137),AVERAGE(Data_Initial!AT137:AV137)),Data_Initial!AU137))),"")</f>
        <v/>
      </c>
      <c r="AV137" t="str">
        <f>IFERROR(IF(AV$3="","",(IF($B$3="On",IF(AW$3="",AVERAGE(Data_Initial!AU137:AV137),AVERAGE(Data_Initial!AU137:AW137)),Data_Initial!AV137))),"")</f>
        <v/>
      </c>
      <c r="AW137" t="str">
        <f>IFERROR(IF(AW$3="","",(IF($B$3="On",IF(AX$3="",AVERAGE(Data_Initial!AV137:AW137),AVERAGE(Data_Initial!AV137:AX137)),Data_Initial!AW137))),"")</f>
        <v/>
      </c>
      <c r="AX137" t="str">
        <f>IFERROR(IF(AX$3="","",(IF($B$3="On",IF(AY$3="",AVERAGE(Data_Initial!AW137:AX137),AVERAGE(Data_Initial!AW137:AY137)),Data_Initial!AX137))),"")</f>
        <v/>
      </c>
      <c r="AY137" t="str">
        <f>IFERROR(IF(AY$3="","",(IF($B$3="On",IF(AZ$3="",AVERAGE(Data_Initial!AX137:AY137),AVERAGE(Data_Initial!AX137:AZ137)),Data_Initial!AY137))),"")</f>
        <v/>
      </c>
      <c r="AZ137" t="str">
        <f>IFERROR(IF(AZ$3="","",(IF($B$3="On",IF(BA$3="",AVERAGE(Data_Initial!AY137:AZ137),AVERAGE(Data_Initial!AY137:BA137)),Data_Initial!AZ137))),"")</f>
        <v/>
      </c>
    </row>
    <row r="138" spans="1:52" x14ac:dyDescent="0.25">
      <c r="A138" s="79">
        <f ca="1">Data_Initial!A138</f>
        <v>2</v>
      </c>
      <c r="B138" s="79" t="str">
        <f ca="1">Data_Initial!B138</f>
        <v>G8</v>
      </c>
      <c r="C138">
        <f ca="1">IFERROR(IF($B$3="On",AVERAGE(Data_Initial!C138:D138),Data_Initial!C138),"")</f>
        <v>11.195375623322645</v>
      </c>
      <c r="D138">
        <f ca="1">IFERROR(IF(D$3="","",(IF($B$3="On",IF(E$3="",AVERAGE(Data_Initial!C138:D138),AVERAGE(Data_Initial!C138:E138)),Data_Initial!D138))),"")</f>
        <v>9.8208146445788973</v>
      </c>
      <c r="E138">
        <f ca="1">IFERROR(IF(E$3="","",(IF($B$3="On",IF(F$3="",AVERAGE(Data_Initial!D138:E138),AVERAGE(Data_Initial!D138:F138)),Data_Initial!E138))),"")</f>
        <v>8.9737625048282901</v>
      </c>
      <c r="F138">
        <f ca="1">IFERROR(IF(F$3="","",(IF($B$3="On",IF(G$3="",AVERAGE(Data_Initial!E138:F138),AVERAGE(Data_Initial!E138:G138)),Data_Initial!F138))),"")</f>
        <v>6.757249963209083</v>
      </c>
      <c r="G138">
        <f ca="1">IFERROR(IF(G$3="","",(IF($B$3="On",IF(H$3="",AVERAGE(Data_Initial!F138:G138),AVERAGE(Data_Initial!F138:H138)),Data_Initial!G138))),"")</f>
        <v>4.7041501637975989</v>
      </c>
      <c r="H138">
        <f ca="1">IFERROR(IF(H$3="","",(IF($B$3="On",IF(I$3="",AVERAGE(Data_Initial!G138:H138),AVERAGE(Data_Initial!G138:I138)),Data_Initial!H138))),"")</f>
        <v>4.5501233914116419</v>
      </c>
      <c r="I138">
        <f ca="1">IFERROR(IF(I$3="","",(IF($B$3="On",IF(J$3="",AVERAGE(Data_Initial!H138:I138),AVERAGE(Data_Initial!H138:J138)),Data_Initial!I138))),"")</f>
        <v>2.4761500191457357</v>
      </c>
      <c r="J138">
        <f ca="1">IFERROR(IF(J$3="","",(IF($B$3="On",IF(K$3="",AVERAGE(Data_Initial!I138:J138),AVERAGE(Data_Initial!I138:K138)),Data_Initial!J138))),"")</f>
        <v>3.0918122380526269</v>
      </c>
      <c r="K138">
        <f ca="1">IFERROR(IF(K$3="","",(IF($B$3="On",IF(L$3="",AVERAGE(Data_Initial!J138:K138),AVERAGE(Data_Initial!J138:L138)),Data_Initial!K138))),"")</f>
        <v>-0.2411024105869434</v>
      </c>
      <c r="L138">
        <f ca="1">IFERROR(IF(L$3="","",(IF($B$3="On",IF(M$3="",AVERAGE(Data_Initial!K138:L138),AVERAGE(Data_Initial!K138:M138)),Data_Initial!L138))),"")</f>
        <v>-0.30476045163914095</v>
      </c>
      <c r="M138">
        <f ca="1">IFERROR(IF(M$3="","",(IF($B$3="On",IF(N$3="",AVERAGE(Data_Initial!L138:M138),AVERAGE(Data_Initial!L138:N138)),Data_Initial!M138))),"")</f>
        <v>-2.1062057453838574</v>
      </c>
      <c r="N138">
        <f ca="1">IFERROR(IF(N$3="","",(IF($B$3="On",IF(O$3="",AVERAGE(Data_Initial!M138:N138),AVERAGE(Data_Initial!M138:O138)),Data_Initial!N138))),"")</f>
        <v>-2.1227725041779508</v>
      </c>
      <c r="O138">
        <f ca="1">IFERROR(IF(O$3="","",(IF($B$3="On",IF(P$3="",AVERAGE(Data_Initial!N138:O138),AVERAGE(Data_Initial!N138:P138)),Data_Initial!O138))),"")</f>
        <v>-4.2306342447635261</v>
      </c>
      <c r="P138">
        <f ca="1">IFERROR(IF(P$3="","",(IF($B$3="On",IF(Q$3="",AVERAGE(Data_Initial!O138:P138),AVERAGE(Data_Initial!O138:Q138)),Data_Initial!P138))),"")</f>
        <v>-5.4973468243321504</v>
      </c>
      <c r="Q138">
        <f ca="1">IFERROR(IF(Q$3="","",(IF($B$3="On",IF(R$3="",AVERAGE(Data_Initial!P138:Q138),AVERAGE(Data_Initial!P138:R138)),Data_Initial!Q138))),"")</f>
        <v>-6.4517383579701928</v>
      </c>
      <c r="R138">
        <f ca="1">IFERROR(IF(R$3="","",(IF($B$3="On",IF(S$3="",AVERAGE(Data_Initial!Q138:R138),AVERAGE(Data_Initial!Q138:S138)),Data_Initial!R138))),"")</f>
        <v>-6.3544639102163565</v>
      </c>
      <c r="S138">
        <f ca="1">IFERROR(IF(S$3="","",(IF($B$3="On",IF(T$3="",AVERAGE(Data_Initial!R138:S138),AVERAGE(Data_Initial!R138:T138)),Data_Initial!S138))),"")</f>
        <v>-7.2651819912536331</v>
      </c>
      <c r="T138">
        <f ca="1">IFERROR(IF(T$3="","",(IF($B$3="On",IF(U$3="",AVERAGE(Data_Initial!S138:T138),AVERAGE(Data_Initial!S138:U138)),Data_Initial!T138))),"")</f>
        <v>-8.5265540544094929</v>
      </c>
      <c r="U138">
        <f ca="1">IFERROR(IF(U$3="","",(IF($B$3="On",IF(V$3="",AVERAGE(Data_Initial!T138:U138),AVERAGE(Data_Initial!T138:V138)),Data_Initial!U138))),"")</f>
        <v>-9.0485650622761895</v>
      </c>
      <c r="V138">
        <f ca="1">IFERROR(IF(V$3="","",(IF($B$3="On",IF(W$3="",AVERAGE(Data_Initial!U138:V138),AVERAGE(Data_Initial!U138:W138)),Data_Initial!V138))),"")</f>
        <v>-8.5365630845273426</v>
      </c>
      <c r="W138">
        <f ca="1">IFERROR(IF(W$3="","",(IF($B$3="On",IF(X$3="",AVERAGE(Data_Initial!V138:W138),AVERAGE(Data_Initial!V138:X138)),Data_Initial!W138))),"")</f>
        <v>-4.9612194948776969</v>
      </c>
      <c r="X138">
        <f ca="1">IFERROR(IF(X$3="","",(IF($B$3="On",IF(Y$3="",AVERAGE(Data_Initial!W138:X138),AVERAGE(Data_Initial!W138:Y138)),Data_Initial!X138))),"")</f>
        <v>2.2860986092985822</v>
      </c>
      <c r="Y138">
        <f ca="1">IFERROR(IF(Y$3="","",(IF($B$3="On",IF(Z$3="",AVERAGE(Data_Initial!X138:Y138),AVERAGE(Data_Initial!X138:Z138)),Data_Initial!Y138))),"")</f>
        <v>15.961108840178879</v>
      </c>
      <c r="Z138">
        <f ca="1">IFERROR(IF(Z$3="","",(IF($B$3="On",IF(AA$3="",AVERAGE(Data_Initial!Y138:Z138),AVERAGE(Data_Initial!Y138:AA138)),Data_Initial!Z138))),"")</f>
        <v>43.242899569441136</v>
      </c>
      <c r="AA138">
        <f ca="1">IFERROR(IF(AA$3="","",(IF($B$3="On",IF(AB$3="",AVERAGE(Data_Initial!Z138:AA138),AVERAGE(Data_Initial!Z138:AB138)),Data_Initial!AA138))),"")</f>
        <v>91.950946254257516</v>
      </c>
      <c r="AB138">
        <f ca="1">IFERROR(IF(AB$3="","",(IF($B$3="On",IF(AC$3="",AVERAGE(Data_Initial!AA138:AB138),AVERAGE(Data_Initial!AA138:AC138)),Data_Initial!AB138))),"")</f>
        <v>187.00901523638277</v>
      </c>
      <c r="AC138">
        <f ca="1">IFERROR(IF(AC$3="","",(IF($B$3="On",IF(AD$3="",AVERAGE(Data_Initial!AB138:AC138),AVERAGE(Data_Initial!AB138:AD138)),Data_Initial!AC138))),"")</f>
        <v>357.583717086989</v>
      </c>
      <c r="AD138">
        <f ca="1">IFERROR(IF(AD$3="","",(IF($B$3="On",IF(AE$3="",AVERAGE(Data_Initial!AC138:AD138),AVERAGE(Data_Initial!AC138:AE138)),Data_Initial!AD138))),"")</f>
        <v>652.84935197927905</v>
      </c>
      <c r="AE138">
        <f ca="1">IFERROR(IF(AE$3="","",(IF($B$3="On",IF(AF$3="",AVERAGE(Data_Initial!AD138:AE138),AVERAGE(Data_Initial!AD138:AF138)),Data_Initial!AE138))),"")</f>
        <v>1110.7838676723827</v>
      </c>
      <c r="AF138">
        <f ca="1">IFERROR(IF(AF$3="","",(IF($B$3="On",IF(AG$3="",AVERAGE(Data_Initial!AE138:AF138),AVERAGE(Data_Initial!AE138:AG138)),Data_Initial!AF138))),"")</f>
        <v>1722.2975726069701</v>
      </c>
      <c r="AG138">
        <f ca="1">IFERROR(IF(AG$3="","",(IF($B$3="On",IF(AH$3="",AVERAGE(Data_Initial!AF138:AG138),AVERAGE(Data_Initial!AF138:AH138)),Data_Initial!AG138))),"")</f>
        <v>2398.2674421829902</v>
      </c>
      <c r="AH138">
        <f ca="1">IFERROR(IF(AH$3="","",(IF($B$3="On",IF(AI$3="",AVERAGE(Data_Initial!AG138:AH138),AVERAGE(Data_Initial!AG138:AI138)),Data_Initial!AH138))),"")</f>
        <v>3021.2496288228399</v>
      </c>
      <c r="AI138">
        <f ca="1">IFERROR(IF(AI$3="","",(IF($B$3="On",IF(AJ$3="",AVERAGE(Data_Initial!AH138:AI138),AVERAGE(Data_Initial!AH138:AJ138)),Data_Initial!AI138))),"")</f>
        <v>3506.7082008132634</v>
      </c>
      <c r="AJ138">
        <f ca="1">IFERROR(IF(AJ$3="","",(IF($B$3="On",IF(AK$3="",AVERAGE(Data_Initial!AI138:AJ138),AVERAGE(Data_Initial!AI138:AK138)),Data_Initial!AJ138))),"")</f>
        <v>3840.2806749815431</v>
      </c>
      <c r="AK138">
        <f ca="1">IFERROR(IF(AK$3="","",(IF($B$3="On",IF(AL$3="",AVERAGE(Data_Initial!AJ138:AK138),AVERAGE(Data_Initial!AJ138:AL138)),Data_Initial!AK138))),"")</f>
        <v>4050.9519120052041</v>
      </c>
      <c r="AL138">
        <f ca="1">IFERROR(IF(AL$3="","",(IF($B$3="On",IF(AM$3="",AVERAGE(Data_Initial!AK138:AL138),AVERAGE(Data_Initial!AK138:AM138)),Data_Initial!AL138))),"")</f>
        <v>4175.3277641242603</v>
      </c>
      <c r="AM138">
        <f ca="1">IFERROR(IF(AM$3="","",(IF($B$3="On",IF(AN$3="",AVERAGE(Data_Initial!AL138:AM138),AVERAGE(Data_Initial!AL138:AN138)),Data_Initial!AM138))),"")</f>
        <v>4251.392747230394</v>
      </c>
      <c r="AN138">
        <f ca="1">IFERROR(IF(AN$3="","",(IF($B$3="On",IF(AO$3="",AVERAGE(Data_Initial!AM138:AN138),AVERAGE(Data_Initial!AM138:AO138)),Data_Initial!AN138))),"")</f>
        <v>4298.9922975676473</v>
      </c>
      <c r="AO138">
        <f ca="1">IFERROR(IF(AO$3="","",(IF($B$3="On",IF(AP$3="",AVERAGE(Data_Initial!AN138:AO138),AVERAGE(Data_Initial!AN138:AP138)),Data_Initial!AO138))),"")</f>
        <v>4334.9766218592895</v>
      </c>
      <c r="AP138">
        <f ca="1">IFERROR(IF(AP$3="","",(IF($B$3="On",IF(AQ$3="",AVERAGE(Data_Initial!AO138:AP138),AVERAGE(Data_Initial!AO138:AQ138)),Data_Initial!AP138))),"")</f>
        <v>4350.7716861043646</v>
      </c>
      <c r="AQ138" t="str">
        <f>IFERROR(IF(AQ$3="","",(IF($B$3="On",IF(AR$3="",AVERAGE(Data_Initial!AP138:AQ138),AVERAGE(Data_Initial!AP138:AR138)),Data_Initial!AQ138))),"")</f>
        <v/>
      </c>
      <c r="AR138" t="str">
        <f>IFERROR(IF(AR$3="","",(IF($B$3="On",IF(AS$3="",AVERAGE(Data_Initial!AQ138:AR138),AVERAGE(Data_Initial!AQ138:AS138)),Data_Initial!AR138))),"")</f>
        <v/>
      </c>
      <c r="AS138" t="str">
        <f>IFERROR(IF(AS$3="","",(IF($B$3="On",IF(AT$3="",AVERAGE(Data_Initial!AR138:AS138),AVERAGE(Data_Initial!AR138:AT138)),Data_Initial!AS138))),"")</f>
        <v/>
      </c>
      <c r="AT138" t="str">
        <f>IFERROR(IF(AT$3="","",(IF($B$3="On",IF(AU$3="",AVERAGE(Data_Initial!AS138:AT138),AVERAGE(Data_Initial!AS138:AU138)),Data_Initial!AT138))),"")</f>
        <v/>
      </c>
      <c r="AU138" t="str">
        <f>IFERROR(IF(AU$3="","",(IF($B$3="On",IF(AV$3="",AVERAGE(Data_Initial!AT138:AU138),AVERAGE(Data_Initial!AT138:AV138)),Data_Initial!AU138))),"")</f>
        <v/>
      </c>
      <c r="AV138" t="str">
        <f>IFERROR(IF(AV$3="","",(IF($B$3="On",IF(AW$3="",AVERAGE(Data_Initial!AU138:AV138),AVERAGE(Data_Initial!AU138:AW138)),Data_Initial!AV138))),"")</f>
        <v/>
      </c>
      <c r="AW138" t="str">
        <f>IFERROR(IF(AW$3="","",(IF($B$3="On",IF(AX$3="",AVERAGE(Data_Initial!AV138:AW138),AVERAGE(Data_Initial!AV138:AX138)),Data_Initial!AW138))),"")</f>
        <v/>
      </c>
      <c r="AX138" t="str">
        <f>IFERROR(IF(AX$3="","",(IF($B$3="On",IF(AY$3="",AVERAGE(Data_Initial!AW138:AX138),AVERAGE(Data_Initial!AW138:AY138)),Data_Initial!AX138))),"")</f>
        <v/>
      </c>
      <c r="AY138" t="str">
        <f>IFERROR(IF(AY$3="","",(IF($B$3="On",IF(AZ$3="",AVERAGE(Data_Initial!AX138:AY138),AVERAGE(Data_Initial!AX138:AZ138)),Data_Initial!AY138))),"")</f>
        <v/>
      </c>
      <c r="AZ138" t="str">
        <f>IFERROR(IF(AZ$3="","",(IF($B$3="On",IF(BA$3="",AVERAGE(Data_Initial!AY138:AZ138),AVERAGE(Data_Initial!AY138:BA138)),Data_Initial!AZ138))),"")</f>
        <v/>
      </c>
    </row>
    <row r="139" spans="1:52" x14ac:dyDescent="0.25">
      <c r="A139" s="79">
        <f ca="1">Data_Initial!A139</f>
        <v>2</v>
      </c>
      <c r="B139" s="79" t="str">
        <f ca="1">Data_Initial!B139</f>
        <v>H8</v>
      </c>
      <c r="C139">
        <f ca="1">IFERROR(IF($B$3="On",AVERAGE(Data_Initial!C139:D139),Data_Initial!C139),"")</f>
        <v>21.9495326023657</v>
      </c>
      <c r="D139">
        <f ca="1">IFERROR(IF(D$3="","",(IF($B$3="On",IF(E$3="",AVERAGE(Data_Initial!C139:D139),AVERAGE(Data_Initial!C139:E139)),Data_Initial!D139))),"")</f>
        <v>18.638100184143536</v>
      </c>
      <c r="E139">
        <f ca="1">IFERROR(IF(E$3="","",(IF($B$3="On",IF(F$3="",AVERAGE(Data_Initial!D139:E139),AVERAGE(Data_Initial!D139:F139)),Data_Initial!E139))),"")</f>
        <v>13.962378304815331</v>
      </c>
      <c r="F139">
        <f ca="1">IFERROR(IF(F$3="","",(IF($B$3="On",IF(G$3="",AVERAGE(Data_Initial!E139:F139),AVERAGE(Data_Initial!E139:G139)),Data_Initial!F139))),"")</f>
        <v>8.2138822814567831</v>
      </c>
      <c r="G139">
        <f ca="1">IFERROR(IF(G$3="","",(IF($B$3="On",IF(H$3="",AVERAGE(Data_Initial!F139:G139),AVERAGE(Data_Initial!F139:H139)),Data_Initial!G139))),"")</f>
        <v>4.3638459972929304</v>
      </c>
      <c r="H139">
        <f ca="1">IFERROR(IF(H$3="","",(IF($B$3="On",IF(I$3="",AVERAGE(Data_Initial!G139:H139),AVERAGE(Data_Initial!G139:I139)),Data_Initial!H139))),"")</f>
        <v>2.6813956053086536</v>
      </c>
      <c r="I139">
        <f ca="1">IFERROR(IF(I$3="","",(IF($B$3="On",IF(J$3="",AVERAGE(Data_Initial!H139:I139),AVERAGE(Data_Initial!H139:J139)),Data_Initial!I139))),"")</f>
        <v>1.5533063030910241</v>
      </c>
      <c r="J139">
        <f ca="1">IFERROR(IF(J$3="","",(IF($B$3="On",IF(K$3="",AVERAGE(Data_Initial!I139:J139),AVERAGE(Data_Initial!I139:K139)),Data_Initial!J139))),"")</f>
        <v>1.8683581130818903</v>
      </c>
      <c r="K139">
        <f ca="1">IFERROR(IF(K$3="","",(IF($B$3="On",IF(L$3="",AVERAGE(Data_Initial!J139:K139),AVERAGE(Data_Initial!J139:L139)),Data_Initial!K139))),"")</f>
        <v>2.3015509281623547E-2</v>
      </c>
      <c r="L139">
        <f ca="1">IFERROR(IF(L$3="","",(IF($B$3="On",IF(M$3="",AVERAGE(Data_Initial!K139:L139),AVERAGE(Data_Initial!K139:M139)),Data_Initial!L139))),"")</f>
        <v>-2.0543948945493598</v>
      </c>
      <c r="M139">
        <f ca="1">IFERROR(IF(M$3="","",(IF($B$3="On",IF(N$3="",AVERAGE(Data_Initial!L139:M139),AVERAGE(Data_Initial!L139:N139)),Data_Initial!M139))),"")</f>
        <v>-4.6746680535628338</v>
      </c>
      <c r="N139">
        <f ca="1">IFERROR(IF(N$3="","",(IF($B$3="On",IF(O$3="",AVERAGE(Data_Initial!M139:N139),AVERAGE(Data_Initial!M139:O139)),Data_Initial!N139))),"")</f>
        <v>-4.8844974448878338</v>
      </c>
      <c r="O139">
        <f ca="1">IFERROR(IF(O$3="","",(IF($B$3="On",IF(P$3="",AVERAGE(Data_Initial!N139:O139),AVERAGE(Data_Initial!N139:P139)),Data_Initial!O139))),"")</f>
        <v>-5.4524641002042999</v>
      </c>
      <c r="P139">
        <f ca="1">IFERROR(IF(P$3="","",(IF($B$3="On",IF(Q$3="",AVERAGE(Data_Initial!O139:P139),AVERAGE(Data_Initial!O139:Q139)),Data_Initial!P139))),"")</f>
        <v>-5.4587750452727342</v>
      </c>
      <c r="Q139">
        <f ca="1">IFERROR(IF(Q$3="","",(IF($B$3="On",IF(R$3="",AVERAGE(Data_Initial!P139:Q139),AVERAGE(Data_Initial!P139:R139)),Data_Initial!Q139))),"")</f>
        <v>-6.3605491020446907</v>
      </c>
      <c r="R139">
        <f ca="1">IFERROR(IF(R$3="","",(IF($B$3="On",IF(S$3="",AVERAGE(Data_Initial!Q139:R139),AVERAGE(Data_Initial!Q139:S139)),Data_Initial!R139))),"")</f>
        <v>-7.5459081305278533</v>
      </c>
      <c r="S139">
        <f ca="1">IFERROR(IF(S$3="","",(IF($B$3="On",IF(T$3="",AVERAGE(Data_Initial!R139:S139),AVERAGE(Data_Initial!R139:T139)),Data_Initial!S139))),"")</f>
        <v>-7.9695490688717063</v>
      </c>
      <c r="T139">
        <f ca="1">IFERROR(IF(T$3="","",(IF($B$3="On",IF(U$3="",AVERAGE(Data_Initial!S139:T139),AVERAGE(Data_Initial!S139:U139)),Data_Initial!T139))),"")</f>
        <v>-7.7386824381086035</v>
      </c>
      <c r="U139">
        <f ca="1">IFERROR(IF(U$3="","",(IF($B$3="On",IF(V$3="",AVERAGE(Data_Initial!T139:U139),AVERAGE(Data_Initial!T139:V139)),Data_Initial!U139))),"")</f>
        <v>-6.6497645630179258</v>
      </c>
      <c r="V139">
        <f ca="1">IFERROR(IF(V$3="","",(IF($B$3="On",IF(W$3="",AVERAGE(Data_Initial!U139:V139),AVERAGE(Data_Initial!U139:W139)),Data_Initial!V139))),"")</f>
        <v>-5.4992275031931968</v>
      </c>
      <c r="W139">
        <f ca="1">IFERROR(IF(W$3="","",(IF($B$3="On",IF(X$3="",AVERAGE(Data_Initial!V139:W139),AVERAGE(Data_Initial!V139:X139)),Data_Initial!W139))),"")</f>
        <v>-3.1136600261214276</v>
      </c>
      <c r="X139">
        <f ca="1">IFERROR(IF(X$3="","",(IF($B$3="On",IF(Y$3="",AVERAGE(Data_Initial!W139:X139),AVERAGE(Data_Initial!W139:Y139)),Data_Initial!X139))),"")</f>
        <v>1.6166030455495595</v>
      </c>
      <c r="Y139">
        <f ca="1">IFERROR(IF(Y$3="","",(IF($B$3="On",IF(Z$3="",AVERAGE(Data_Initial!X139:Y139),AVERAGE(Data_Initial!X139:Z139)),Data_Initial!Y139))),"")</f>
        <v>14.31177039318451</v>
      </c>
      <c r="Z139">
        <f ca="1">IFERROR(IF(Z$3="","",(IF($B$3="On",IF(AA$3="",AVERAGE(Data_Initial!Y139:Z139),AVERAGE(Data_Initial!Y139:AA139)),Data_Initial!Z139))),"")</f>
        <v>36.682913518647347</v>
      </c>
      <c r="AA139">
        <f ca="1">IFERROR(IF(AA$3="","",(IF($B$3="On",IF(AB$3="",AVERAGE(Data_Initial!Z139:AA139),AVERAGE(Data_Initial!Z139:AB139)),Data_Initial!AA139))),"")</f>
        <v>81.477238208863071</v>
      </c>
      <c r="AB139">
        <f ca="1">IFERROR(IF(AB$3="","",(IF($B$3="On",IF(AC$3="",AVERAGE(Data_Initial!AA139:AB139),AVERAGE(Data_Initial!AA139:AC139)),Data_Initial!AB139))),"")</f>
        <v>162.68381821608975</v>
      </c>
      <c r="AC139">
        <f ca="1">IFERROR(IF(AC$3="","",(IF($B$3="On",IF(AD$3="",AVERAGE(Data_Initial!AB139:AC139),AVERAGE(Data_Initial!AB139:AD139)),Data_Initial!AC139))),"")</f>
        <v>313.42460696641467</v>
      </c>
      <c r="AD139">
        <f ca="1">IFERROR(IF(AD$3="","",(IF($B$3="On",IF(AE$3="",AVERAGE(Data_Initial!AC139:AD139),AVERAGE(Data_Initial!AC139:AE139)),Data_Initial!AD139))),"")</f>
        <v>567.90898151534168</v>
      </c>
      <c r="AE139">
        <f ca="1">IFERROR(IF(AE$3="","",(IF($B$3="On",IF(AF$3="",AVERAGE(Data_Initial!AD139:AE139),AVERAGE(Data_Initial!AD139:AF139)),Data_Initial!AE139))),"")</f>
        <v>975.93044798509106</v>
      </c>
      <c r="AF139">
        <f ca="1">IFERROR(IF(AF$3="","",(IF($B$3="On",IF(AG$3="",AVERAGE(Data_Initial!AE139:AF139),AVERAGE(Data_Initial!AE139:AG139)),Data_Initial!AF139))),"")</f>
        <v>1531.2212151313063</v>
      </c>
      <c r="AG139">
        <f ca="1">IFERROR(IF(AG$3="","",(IF($B$3="On",IF(AH$3="",AVERAGE(Data_Initial!AF139:AG139),AVERAGE(Data_Initial!AF139:AH139)),Data_Initial!AG139))),"")</f>
        <v>2162.5733382061103</v>
      </c>
      <c r="AH139">
        <f ca="1">IFERROR(IF(AH$3="","",(IF($B$3="On",IF(AI$3="",AVERAGE(Data_Initial!AG139:AH139),AVERAGE(Data_Initial!AG139:AI139)),Data_Initial!AH139))),"")</f>
        <v>2755.3907224322866</v>
      </c>
      <c r="AI139">
        <f ca="1">IFERROR(IF(AI$3="","",(IF($B$3="On",IF(AJ$3="",AVERAGE(Data_Initial!AH139:AI139),AVERAGE(Data_Initial!AH139:AJ139)),Data_Initial!AI139))),"")</f>
        <v>3227.9199209361736</v>
      </c>
      <c r="AJ139">
        <f ca="1">IFERROR(IF(AJ$3="","",(IF($B$3="On",IF(AK$3="",AVERAGE(Data_Initial!AI139:AJ139),AVERAGE(Data_Initial!AI139:AK139)),Data_Initial!AJ139))),"")</f>
        <v>3559.2491738352669</v>
      </c>
      <c r="AK139">
        <f ca="1">IFERROR(IF(AK$3="","",(IF($B$3="On",IF(AL$3="",AVERAGE(Data_Initial!AJ139:AK139),AVERAGE(Data_Initial!AJ139:AL139)),Data_Initial!AK139))),"")</f>
        <v>3768.3287812184831</v>
      </c>
      <c r="AL139">
        <f ca="1">IFERROR(IF(AL$3="","",(IF($B$3="On",IF(AM$3="",AVERAGE(Data_Initial!AK139:AL139),AVERAGE(Data_Initial!AK139:AM139)),Data_Initial!AL139))),"")</f>
        <v>3892.8457672434197</v>
      </c>
      <c r="AM139">
        <f ca="1">IFERROR(IF(AM$3="","",(IF($B$3="On",IF(AN$3="",AVERAGE(Data_Initial!AL139:AM139),AVERAGE(Data_Initial!AL139:AN139)),Data_Initial!AM139))),"")</f>
        <v>3969.2133404321667</v>
      </c>
      <c r="AN139">
        <f ca="1">IFERROR(IF(AN$3="","",(IF($B$3="On",IF(AO$3="",AVERAGE(Data_Initial!AM139:AN139),AVERAGE(Data_Initial!AM139:AO139)),Data_Initial!AN139))),"")</f>
        <v>4018.5146498734734</v>
      </c>
      <c r="AO139">
        <f ca="1">IFERROR(IF(AO$3="","",(IF($B$3="On",IF(AP$3="",AVERAGE(Data_Initial!AN139:AO139),AVERAGE(Data_Initial!AN139:AP139)),Data_Initial!AO139))),"")</f>
        <v>4050.9539784178864</v>
      </c>
      <c r="AP139">
        <f ca="1">IFERROR(IF(AP$3="","",(IF($B$3="On",IF(AQ$3="",AVERAGE(Data_Initial!AO139:AP139),AVERAGE(Data_Initial!AO139:AQ139)),Data_Initial!AP139))),"")</f>
        <v>4064.6468529359499</v>
      </c>
      <c r="AQ139" t="str">
        <f>IFERROR(IF(AQ$3="","",(IF($B$3="On",IF(AR$3="",AVERAGE(Data_Initial!AP139:AQ139),AVERAGE(Data_Initial!AP139:AR139)),Data_Initial!AQ139))),"")</f>
        <v/>
      </c>
      <c r="AR139" t="str">
        <f>IFERROR(IF(AR$3="","",(IF($B$3="On",IF(AS$3="",AVERAGE(Data_Initial!AQ139:AR139),AVERAGE(Data_Initial!AQ139:AS139)),Data_Initial!AR139))),"")</f>
        <v/>
      </c>
      <c r="AS139" t="str">
        <f>IFERROR(IF(AS$3="","",(IF($B$3="On",IF(AT$3="",AVERAGE(Data_Initial!AR139:AS139),AVERAGE(Data_Initial!AR139:AT139)),Data_Initial!AS139))),"")</f>
        <v/>
      </c>
      <c r="AT139" t="str">
        <f>IFERROR(IF(AT$3="","",(IF($B$3="On",IF(AU$3="",AVERAGE(Data_Initial!AS139:AT139),AVERAGE(Data_Initial!AS139:AU139)),Data_Initial!AT139))),"")</f>
        <v/>
      </c>
      <c r="AU139" t="str">
        <f>IFERROR(IF(AU$3="","",(IF($B$3="On",IF(AV$3="",AVERAGE(Data_Initial!AT139:AU139),AVERAGE(Data_Initial!AT139:AV139)),Data_Initial!AU139))),"")</f>
        <v/>
      </c>
      <c r="AV139" t="str">
        <f>IFERROR(IF(AV$3="","",(IF($B$3="On",IF(AW$3="",AVERAGE(Data_Initial!AU139:AV139),AVERAGE(Data_Initial!AU139:AW139)),Data_Initial!AV139))),"")</f>
        <v/>
      </c>
      <c r="AW139" t="str">
        <f>IFERROR(IF(AW$3="","",(IF($B$3="On",IF(AX$3="",AVERAGE(Data_Initial!AV139:AW139),AVERAGE(Data_Initial!AV139:AX139)),Data_Initial!AW139))),"")</f>
        <v/>
      </c>
      <c r="AX139" t="str">
        <f>IFERROR(IF(AX$3="","",(IF($B$3="On",IF(AY$3="",AVERAGE(Data_Initial!AW139:AX139),AVERAGE(Data_Initial!AW139:AY139)),Data_Initial!AX139))),"")</f>
        <v/>
      </c>
      <c r="AY139" t="str">
        <f>IFERROR(IF(AY$3="","",(IF($B$3="On",IF(AZ$3="",AVERAGE(Data_Initial!AX139:AY139),AVERAGE(Data_Initial!AX139:AZ139)),Data_Initial!AY139))),"")</f>
        <v/>
      </c>
      <c r="AZ139" t="str">
        <f>IFERROR(IF(AZ$3="","",(IF($B$3="On",IF(BA$3="",AVERAGE(Data_Initial!AY139:AZ139),AVERAGE(Data_Initial!AY139:BA139)),Data_Initial!AZ139))),"")</f>
        <v/>
      </c>
    </row>
    <row r="140" spans="1:52" x14ac:dyDescent="0.25">
      <c r="A140" s="79">
        <f ca="1">Data_Initial!A140</f>
        <v>2</v>
      </c>
      <c r="B140" s="79" t="str">
        <f ca="1">Data_Initial!B140</f>
        <v>A9</v>
      </c>
      <c r="C140">
        <f ca="1">IFERROR(IF($B$3="On",AVERAGE(Data_Initial!C140:D140),Data_Initial!C140),"")</f>
        <v>-2.9707288564366099</v>
      </c>
      <c r="D140">
        <f ca="1">IFERROR(IF(D$3="","",(IF($B$3="On",IF(E$3="",AVERAGE(Data_Initial!C140:D140),AVERAGE(Data_Initial!C140:E140)),Data_Initial!D140))),"")</f>
        <v>-2.7605670449599233</v>
      </c>
      <c r="E140">
        <f ca="1">IFERROR(IF(E$3="","",(IF($B$3="On",IF(F$3="",AVERAGE(Data_Initial!D140:E140),AVERAGE(Data_Initial!D140:F140)),Data_Initial!E140))),"")</f>
        <v>-0.58676353312223994</v>
      </c>
      <c r="F140">
        <f ca="1">IFERROR(IF(F$3="","",(IF($B$3="On",IF(G$3="",AVERAGE(Data_Initial!E140:F140),AVERAGE(Data_Initial!E140:G140)),Data_Initial!F140))),"")</f>
        <v>-2.5357265353069702</v>
      </c>
      <c r="G140">
        <f ca="1">IFERROR(IF(G$3="","",(IF($B$3="On",IF(H$3="",AVERAGE(Data_Initial!F140:G140),AVERAGE(Data_Initial!F140:H140)),Data_Initial!G140))),"")</f>
        <v>-0.56519797800137661</v>
      </c>
      <c r="H140">
        <f ca="1">IFERROR(IF(H$3="","",(IF($B$3="On",IF(I$3="",AVERAGE(Data_Initial!G140:H140),AVERAGE(Data_Initial!G140:I140)),Data_Initial!H140))),"")</f>
        <v>-0.45763781072613002</v>
      </c>
      <c r="I140">
        <f ca="1">IFERROR(IF(I$3="","",(IF($B$3="On",IF(J$3="",AVERAGE(Data_Initial!H140:I140),AVERAGE(Data_Initial!H140:J140)),Data_Initial!I140))),"")</f>
        <v>0.4804042877934383</v>
      </c>
      <c r="J140">
        <f ca="1">IFERROR(IF(J$3="","",(IF($B$3="On",IF(K$3="",AVERAGE(Data_Initial!I140:J140),AVERAGE(Data_Initial!I140:K140)),Data_Initial!J140))),"")</f>
        <v>0.10852743588566167</v>
      </c>
      <c r="K140">
        <f ca="1">IFERROR(IF(K$3="","",(IF($B$3="On",IF(L$3="",AVERAGE(Data_Initial!J140:K140),AVERAGE(Data_Initial!J140:L140)),Data_Initial!K140))),"")</f>
        <v>-0.34768062105331499</v>
      </c>
      <c r="L140">
        <f ca="1">IFERROR(IF(L$3="","",(IF($B$3="On",IF(M$3="",AVERAGE(Data_Initial!K140:L140),AVERAGE(Data_Initial!K140:M140)),Data_Initial!L140))),"")</f>
        <v>0.10184266295967263</v>
      </c>
      <c r="M140">
        <f ca="1">IFERROR(IF(M$3="","",(IF($B$3="On",IF(N$3="",AVERAGE(Data_Initial!L140:M140),AVERAGE(Data_Initial!L140:N140)),Data_Initial!M140))),"")</f>
        <v>-0.56981553033119803</v>
      </c>
      <c r="N140">
        <f ca="1">IFERROR(IF(N$3="","",(IF($B$3="On",IF(O$3="",AVERAGE(Data_Initial!M140:N140),AVERAGE(Data_Initial!M140:O140)),Data_Initial!N140))),"")</f>
        <v>2.1223164838490152</v>
      </c>
      <c r="O140">
        <f ca="1">IFERROR(IF(O$3="","",(IF($B$3="On",IF(P$3="",AVERAGE(Data_Initial!N140:O140),AVERAGE(Data_Initial!N140:P140)),Data_Initial!O140))),"")</f>
        <v>2.2039947664426727</v>
      </c>
      <c r="P140">
        <f ca="1">IFERROR(IF(P$3="","",(IF($B$3="On",IF(Q$3="",AVERAGE(Data_Initial!O140:P140),AVERAGE(Data_Initial!O140:Q140)),Data_Initial!P140))),"")</f>
        <v>0.50298863567028995</v>
      </c>
      <c r="Q140">
        <f ca="1">IFERROR(IF(Q$3="","",(IF($B$3="On",IF(R$3="",AVERAGE(Data_Initial!P140:Q140),AVERAGE(Data_Initial!P140:R140)),Data_Initial!Q140))),"")</f>
        <v>0.40096548804346677</v>
      </c>
      <c r="R140">
        <f ca="1">IFERROR(IF(R$3="","",(IF($B$3="On",IF(S$3="",AVERAGE(Data_Initial!Q140:R140),AVERAGE(Data_Initial!Q140:S140)),Data_Initial!R140))),"")</f>
        <v>1.5289745874091167</v>
      </c>
      <c r="S140">
        <f ca="1">IFERROR(IF(S$3="","",(IF($B$3="On",IF(T$3="",AVERAGE(Data_Initial!R140:S140),AVERAGE(Data_Initial!R140:T140)),Data_Initial!S140))),"")</f>
        <v>2.510412462900907</v>
      </c>
      <c r="T140">
        <f ca="1">IFERROR(IF(T$3="","",(IF($B$3="On",IF(U$3="",AVERAGE(Data_Initial!S140:T140),AVERAGE(Data_Initial!S140:U140)),Data_Initial!T140))),"")</f>
        <v>0.8596067359676437</v>
      </c>
      <c r="U140">
        <f ca="1">IFERROR(IF(U$3="","",(IF($B$3="On",IF(V$3="",AVERAGE(Data_Initial!T140:U140),AVERAGE(Data_Initial!T140:V140)),Data_Initial!U140))),"")</f>
        <v>1.1756774862025536</v>
      </c>
      <c r="V140">
        <f ca="1">IFERROR(IF(V$3="","",(IF($B$3="On",IF(W$3="",AVERAGE(Data_Initial!U140:V140),AVERAGE(Data_Initial!U140:W140)),Data_Initial!V140))),"")</f>
        <v>1.6935058802209821</v>
      </c>
      <c r="W140">
        <f ca="1">IFERROR(IF(W$3="","",(IF($B$3="On",IF(X$3="",AVERAGE(Data_Initial!V140:W140),AVERAGE(Data_Initial!V140:X140)),Data_Initial!W140))),"")</f>
        <v>2.3531691933646148</v>
      </c>
      <c r="X140">
        <f ca="1">IFERROR(IF(X$3="","",(IF($B$3="On",IF(Y$3="",AVERAGE(Data_Initial!W140:X140),AVERAGE(Data_Initial!W140:Y140)),Data_Initial!X140))),"")</f>
        <v>0.96384383363237836</v>
      </c>
      <c r="Y140">
        <f ca="1">IFERROR(IF(Y$3="","",(IF($B$3="On",IF(Z$3="",AVERAGE(Data_Initial!X140:Y140),AVERAGE(Data_Initial!X140:Z140)),Data_Initial!Y140))),"")</f>
        <v>-0.20905139421408325</v>
      </c>
      <c r="Z140">
        <f ca="1">IFERROR(IF(Z$3="","",(IF($B$3="On",IF(AA$3="",AVERAGE(Data_Initial!Y140:Z140),AVERAGE(Data_Initial!Y140:AA140)),Data_Initial!Z140))),"")</f>
        <v>-1.2619578938601999</v>
      </c>
      <c r="AA140">
        <f ca="1">IFERROR(IF(AA$3="","",(IF($B$3="On",IF(AB$3="",AVERAGE(Data_Initial!Z140:AA140),AVERAGE(Data_Initial!Z140:AB140)),Data_Initial!AA140))),"")</f>
        <v>-1.7969509093298555</v>
      </c>
      <c r="AB140">
        <f ca="1">IFERROR(IF(AB$3="","",(IF($B$3="On",IF(AC$3="",AVERAGE(Data_Initial!AA140:AB140),AVERAGE(Data_Initial!AA140:AC140)),Data_Initial!AB140))),"")</f>
        <v>-1.5336700772419753</v>
      </c>
      <c r="AC140">
        <f ca="1">IFERROR(IF(AC$3="","",(IF($B$3="On",IF(AD$3="",AVERAGE(Data_Initial!AB140:AC140),AVERAGE(Data_Initial!AB140:AD140)),Data_Initial!AC140))),"")</f>
        <v>-1.7476387362645855</v>
      </c>
      <c r="AD140">
        <f ca="1">IFERROR(IF(AD$3="","",(IF($B$3="On",IF(AE$3="",AVERAGE(Data_Initial!AC140:AD140),AVERAGE(Data_Initial!AC140:AE140)),Data_Initial!AD140))),"")</f>
        <v>-1.2832506202201628</v>
      </c>
      <c r="AE140">
        <f ca="1">IFERROR(IF(AE$3="","",(IF($B$3="On",IF(AF$3="",AVERAGE(Data_Initial!AD140:AE140),AVERAGE(Data_Initial!AD140:AF140)),Data_Initial!AE140))),"")</f>
        <v>-1.6996794724277595</v>
      </c>
      <c r="AF140">
        <f ca="1">IFERROR(IF(AF$3="","",(IF($B$3="On",IF(AG$3="",AVERAGE(Data_Initial!AE140:AF140),AVERAGE(Data_Initial!AE140:AG140)),Data_Initial!AF140))),"")</f>
        <v>-1.2285559828583252</v>
      </c>
      <c r="AG140">
        <f ca="1">IFERROR(IF(AG$3="","",(IF($B$3="On",IF(AH$3="",AVERAGE(Data_Initial!AF140:AG140),AVERAGE(Data_Initial!AF140:AH140)),Data_Initial!AG140))),"")</f>
        <v>-2.0335017722727589</v>
      </c>
      <c r="AH140">
        <f ca="1">IFERROR(IF(AH$3="","",(IF($B$3="On",IF(AI$3="",AVERAGE(Data_Initial!AG140:AH140),AVERAGE(Data_Initial!AG140:AI140)),Data_Initial!AH140))),"")</f>
        <v>-0.525458290017773</v>
      </c>
      <c r="AI140">
        <f ca="1">IFERROR(IF(AI$3="","",(IF($B$3="On",IF(AJ$3="",AVERAGE(Data_Initial!AH140:AI140),AVERAGE(Data_Initial!AH140:AJ140)),Data_Initial!AI140))),"")</f>
        <v>-1.1558981931996974</v>
      </c>
      <c r="AJ140">
        <f ca="1">IFERROR(IF(AJ$3="","",(IF($B$3="On",IF(AK$3="",AVERAGE(Data_Initial!AI140:AJ140),AVERAGE(Data_Initial!AI140:AK140)),Data_Initial!AJ140))),"")</f>
        <v>0.18443713295952602</v>
      </c>
      <c r="AK140">
        <f ca="1">IFERROR(IF(AK$3="","",(IF($B$3="On",IF(AL$3="",AVERAGE(Data_Initial!AJ140:AK140),AVERAGE(Data_Initial!AJ140:AL140)),Data_Initial!AK140))),"")</f>
        <v>-0.61902427763622336</v>
      </c>
      <c r="AL140">
        <f ca="1">IFERROR(IF(AL$3="","",(IF($B$3="On",IF(AM$3="",AVERAGE(Data_Initial!AK140:AL140),AVERAGE(Data_Initial!AK140:AM140)),Data_Initial!AL140))),"")</f>
        <v>-0.75921259044222655</v>
      </c>
      <c r="AM140">
        <f ca="1">IFERROR(IF(AM$3="","",(IF($B$3="On",IF(AN$3="",AVERAGE(Data_Initial!AL140:AM140),AVERAGE(Data_Initial!AL140:AN140)),Data_Initial!AM140))),"")</f>
        <v>-0.50916919472228994</v>
      </c>
      <c r="AN140">
        <f ca="1">IFERROR(IF(AN$3="","",(IF($B$3="On",IF(AO$3="",AVERAGE(Data_Initial!AM140:AN140),AVERAGE(Data_Initial!AM140:AO140)),Data_Initial!AN140))),"")</f>
        <v>0.99985146213688003</v>
      </c>
      <c r="AO140">
        <f ca="1">IFERROR(IF(AO$3="","",(IF($B$3="On",IF(AP$3="",AVERAGE(Data_Initial!AN140:AO140),AVERAGE(Data_Initial!AN140:AP140)),Data_Initial!AO140))),"")</f>
        <v>2.4128571512198236</v>
      </c>
      <c r="AP140">
        <f ca="1">IFERROR(IF(AP$3="","",(IF($B$3="On",IF(AQ$3="",AVERAGE(Data_Initial!AO140:AP140),AVERAGE(Data_Initial!AO140:AQ140)),Data_Initial!AP140))),"")</f>
        <v>1.9768636631922649</v>
      </c>
      <c r="AQ140" t="str">
        <f>IFERROR(IF(AQ$3="","",(IF($B$3="On",IF(AR$3="",AVERAGE(Data_Initial!AP140:AQ140),AVERAGE(Data_Initial!AP140:AR140)),Data_Initial!AQ140))),"")</f>
        <v/>
      </c>
      <c r="AR140" t="str">
        <f>IFERROR(IF(AR$3="","",(IF($B$3="On",IF(AS$3="",AVERAGE(Data_Initial!AQ140:AR140),AVERAGE(Data_Initial!AQ140:AS140)),Data_Initial!AR140))),"")</f>
        <v/>
      </c>
      <c r="AS140" t="str">
        <f>IFERROR(IF(AS$3="","",(IF($B$3="On",IF(AT$3="",AVERAGE(Data_Initial!AR140:AS140),AVERAGE(Data_Initial!AR140:AT140)),Data_Initial!AS140))),"")</f>
        <v/>
      </c>
      <c r="AT140" t="str">
        <f>IFERROR(IF(AT$3="","",(IF($B$3="On",IF(AU$3="",AVERAGE(Data_Initial!AS140:AT140),AVERAGE(Data_Initial!AS140:AU140)),Data_Initial!AT140))),"")</f>
        <v/>
      </c>
      <c r="AU140" t="str">
        <f>IFERROR(IF(AU$3="","",(IF($B$3="On",IF(AV$3="",AVERAGE(Data_Initial!AT140:AU140),AVERAGE(Data_Initial!AT140:AV140)),Data_Initial!AU140))),"")</f>
        <v/>
      </c>
      <c r="AV140" t="str">
        <f>IFERROR(IF(AV$3="","",(IF($B$3="On",IF(AW$3="",AVERAGE(Data_Initial!AU140:AV140),AVERAGE(Data_Initial!AU140:AW140)),Data_Initial!AV140))),"")</f>
        <v/>
      </c>
      <c r="AW140" t="str">
        <f>IFERROR(IF(AW$3="","",(IF($B$3="On",IF(AX$3="",AVERAGE(Data_Initial!AV140:AW140),AVERAGE(Data_Initial!AV140:AX140)),Data_Initial!AW140))),"")</f>
        <v/>
      </c>
      <c r="AX140" t="str">
        <f>IFERROR(IF(AX$3="","",(IF($B$3="On",IF(AY$3="",AVERAGE(Data_Initial!AW140:AX140),AVERAGE(Data_Initial!AW140:AY140)),Data_Initial!AX140))),"")</f>
        <v/>
      </c>
      <c r="AY140" t="str">
        <f>IFERROR(IF(AY$3="","",(IF($B$3="On",IF(AZ$3="",AVERAGE(Data_Initial!AX140:AY140),AVERAGE(Data_Initial!AX140:AZ140)),Data_Initial!AY140))),"")</f>
        <v/>
      </c>
      <c r="AZ140" t="str">
        <f>IFERROR(IF(AZ$3="","",(IF($B$3="On",IF(BA$3="",AVERAGE(Data_Initial!AY140:AZ140),AVERAGE(Data_Initial!AY140:BA140)),Data_Initial!AZ140))),"")</f>
        <v/>
      </c>
    </row>
    <row r="141" spans="1:52" x14ac:dyDescent="0.25">
      <c r="A141" s="79">
        <f ca="1">Data_Initial!A141</f>
        <v>2</v>
      </c>
      <c r="B141" s="79" t="str">
        <f ca="1">Data_Initial!B141</f>
        <v>B9</v>
      </c>
      <c r="C141">
        <f ca="1">IFERROR(IF($B$3="On",AVERAGE(Data_Initial!C141:D141),Data_Initial!C141),"")</f>
        <v>-10.248333793164669</v>
      </c>
      <c r="D141">
        <f ca="1">IFERROR(IF(D$3="","",(IF($B$3="On",IF(E$3="",AVERAGE(Data_Initial!C141:D141),AVERAGE(Data_Initial!C141:E141)),Data_Initial!D141))),"")</f>
        <v>-7.5407160617363393</v>
      </c>
      <c r="E141">
        <f ca="1">IFERROR(IF(E$3="","",(IF($B$3="On",IF(F$3="",AVERAGE(Data_Initial!D141:E141),AVERAGE(Data_Initial!D141:F141)),Data_Initial!E141))),"")</f>
        <v>-2.6412275849291604</v>
      </c>
      <c r="F141">
        <f ca="1">IFERROR(IF(F$3="","",(IF($B$3="On",IF(G$3="",AVERAGE(Data_Initial!E141:F141),AVERAGE(Data_Initial!E141:G141)),Data_Initial!F141))),"")</f>
        <v>-0.81325029651589043</v>
      </c>
      <c r="G141">
        <f ca="1">IFERROR(IF(G$3="","",(IF($B$3="On",IF(H$3="",AVERAGE(Data_Initial!F141:G141),AVERAGE(Data_Initial!F141:H141)),Data_Initial!G141))),"")</f>
        <v>-1.5938311334217969</v>
      </c>
      <c r="H141">
        <f ca="1">IFERROR(IF(H$3="","",(IF($B$3="On",IF(I$3="",AVERAGE(Data_Initial!G141:H141),AVERAGE(Data_Initial!G141:I141)),Data_Initial!H141))),"")</f>
        <v>-2.2949380312987464</v>
      </c>
      <c r="I141">
        <f ca="1">IFERROR(IF(I$3="","",(IF($B$3="On",IF(J$3="",AVERAGE(Data_Initial!H141:I141),AVERAGE(Data_Initial!H141:J141)),Data_Initial!I141))),"")</f>
        <v>-1.4970971518576632</v>
      </c>
      <c r="J141">
        <f ca="1">IFERROR(IF(J$3="","",(IF($B$3="On",IF(K$3="",AVERAGE(Data_Initial!I141:J141),AVERAGE(Data_Initial!I141:K141)),Data_Initial!J141))),"")</f>
        <v>-0.27565156661209189</v>
      </c>
      <c r="K141">
        <f ca="1">IFERROR(IF(K$3="","",(IF($B$3="On",IF(L$3="",AVERAGE(Data_Initial!J141:K141),AVERAGE(Data_Initial!J141:L141)),Data_Initial!K141))),"")</f>
        <v>1.4488482273418413</v>
      </c>
      <c r="L141">
        <f ca="1">IFERROR(IF(L$3="","",(IF($B$3="On",IF(M$3="",AVERAGE(Data_Initial!K141:L141),AVERAGE(Data_Initial!K141:M141)),Data_Initial!L141))),"")</f>
        <v>0.3372853739128911</v>
      </c>
      <c r="M141">
        <f ca="1">IFERROR(IF(M$3="","",(IF($B$3="On",IF(N$3="",AVERAGE(Data_Initial!L141:M141),AVERAGE(Data_Initial!L141:N141)),Data_Initial!M141))),"")</f>
        <v>0.2607771423555898</v>
      </c>
      <c r="N141">
        <f ca="1">IFERROR(IF(N$3="","",(IF($B$3="On",IF(O$3="",AVERAGE(Data_Initial!M141:N141),AVERAGE(Data_Initial!M141:O141)),Data_Initial!N141))),"")</f>
        <v>-0.14158150251826704</v>
      </c>
      <c r="O141">
        <f ca="1">IFERROR(IF(O$3="","",(IF($B$3="On",IF(P$3="",AVERAGE(Data_Initial!N141:O141),AVERAGE(Data_Initial!N141:P141)),Data_Initial!O141))),"")</f>
        <v>-0.39810067425802664</v>
      </c>
      <c r="P141">
        <f ca="1">IFERROR(IF(P$3="","",(IF($B$3="On",IF(Q$3="",AVERAGE(Data_Initial!O141:P141),AVERAGE(Data_Initial!O141:Q141)),Data_Initial!P141))),"")</f>
        <v>1.6353393847207369</v>
      </c>
      <c r="Q141">
        <f ca="1">IFERROR(IF(Q$3="","",(IF($B$3="On",IF(R$3="",AVERAGE(Data_Initial!P141:Q141),AVERAGE(Data_Initial!P141:R141)),Data_Initial!Q141))),"")</f>
        <v>0.88378550416943347</v>
      </c>
      <c r="R141">
        <f ca="1">IFERROR(IF(R$3="","",(IF($B$3="On",IF(S$3="",AVERAGE(Data_Initial!Q141:R141),AVERAGE(Data_Initial!Q141:S141)),Data_Initial!R141))),"")</f>
        <v>2.1272255978087737</v>
      </c>
      <c r="S141">
        <f ca="1">IFERROR(IF(S$3="","",(IF($B$3="On",IF(T$3="",AVERAGE(Data_Initial!R141:S141),AVERAGE(Data_Initial!R141:T141)),Data_Initial!S141))),"")</f>
        <v>0.74689874506187337</v>
      </c>
      <c r="T141">
        <f ca="1">IFERROR(IF(T$3="","",(IF($B$3="On",IF(U$3="",AVERAGE(Data_Initial!S141:T141),AVERAGE(Data_Initial!S141:U141)),Data_Initial!T141))),"")</f>
        <v>0.35515325572092998</v>
      </c>
      <c r="U141">
        <f ca="1">IFERROR(IF(U$3="","",(IF($B$3="On",IF(V$3="",AVERAGE(Data_Initial!T141:U141),AVERAGE(Data_Initial!T141:V141)),Data_Initial!U141))),"")</f>
        <v>-9.6661489146905352E-2</v>
      </c>
      <c r="V141">
        <f ca="1">IFERROR(IF(V$3="","",(IF($B$3="On",IF(W$3="",AVERAGE(Data_Initial!U141:V141),AVERAGE(Data_Initial!U141:W141)),Data_Initial!V141))),"")</f>
        <v>-0.234574326830473</v>
      </c>
      <c r="W141">
        <f ca="1">IFERROR(IF(W$3="","",(IF($B$3="On",IF(X$3="",AVERAGE(Data_Initial!V141:W141),AVERAGE(Data_Initial!V141:X141)),Data_Initial!W141))),"")</f>
        <v>1.4376003750408006</v>
      </c>
      <c r="X141">
        <f ca="1">IFERROR(IF(X$3="","",(IF($B$3="On",IF(Y$3="",AVERAGE(Data_Initial!W141:X141),AVERAGE(Data_Initial!W141:Y141)),Data_Initial!X141))),"")</f>
        <v>0.20545164947376579</v>
      </c>
      <c r="Y141">
        <f ca="1">IFERROR(IF(Y$3="","",(IF($B$3="On",IF(Z$3="",AVERAGE(Data_Initial!X141:Y141),AVERAGE(Data_Initial!X141:Z141)),Data_Initial!Y141))),"")</f>
        <v>1.1458305351255433</v>
      </c>
      <c r="Z141">
        <f ca="1">IFERROR(IF(Z$3="","",(IF($B$3="On",IF(AA$3="",AVERAGE(Data_Initial!Y141:Z141),AVERAGE(Data_Initial!Y141:AA141)),Data_Initial!Z141))),"")</f>
        <v>0.68525650143768324</v>
      </c>
      <c r="AA141">
        <f ca="1">IFERROR(IF(AA$3="","",(IF($B$3="On",IF(AB$3="",AVERAGE(Data_Initial!Z141:AA141),AVERAGE(Data_Initial!Z141:AB141)),Data_Initial!AA141))),"")</f>
        <v>1.8352794992077499</v>
      </c>
      <c r="AB141">
        <f ca="1">IFERROR(IF(AB$3="","",(IF($B$3="On",IF(AC$3="",AVERAGE(Data_Initial!AA141:AB141),AVERAGE(Data_Initial!AA141:AC141)),Data_Initial!AB141))),"")</f>
        <v>2.5368963487906835</v>
      </c>
      <c r="AC141">
        <f ca="1">IFERROR(IF(AC$3="","",(IF($B$3="On",IF(AD$3="",AVERAGE(Data_Initial!AB141:AC141),AVERAGE(Data_Initial!AB141:AD141)),Data_Initial!AC141))),"")</f>
        <v>0.66459774729871002</v>
      </c>
      <c r="AD141">
        <f ca="1">IFERROR(IF(AD$3="","",(IF($B$3="On",IF(AE$3="",AVERAGE(Data_Initial!AC141:AD141),AVERAGE(Data_Initial!AC141:AE141)),Data_Initial!AD141))),"")</f>
        <v>-0.10099337753960347</v>
      </c>
      <c r="AE141">
        <f ca="1">IFERROR(IF(AE$3="","",(IF($B$3="On",IF(AF$3="",AVERAGE(Data_Initial!AD141:AE141),AVERAGE(Data_Initial!AD141:AF141)),Data_Initial!AE141))),"")</f>
        <v>-1.7480877222116451</v>
      </c>
      <c r="AF141">
        <f ca="1">IFERROR(IF(AF$3="","",(IF($B$3="On",IF(AG$3="",AVERAGE(Data_Initial!AE141:AF141),AVERAGE(Data_Initial!AE141:AG141)),Data_Initial!AF141))),"")</f>
        <v>-1.6266413424465718</v>
      </c>
      <c r="AG141">
        <f ca="1">IFERROR(IF(AG$3="","",(IF($B$3="On",IF(AH$3="",AVERAGE(Data_Initial!AF141:AG141),AVERAGE(Data_Initial!AF141:AH141)),Data_Initial!AG141))),"")</f>
        <v>-1.7483847283623017</v>
      </c>
      <c r="AH141">
        <f ca="1">IFERROR(IF(AH$3="","",(IF($B$3="On",IF(AI$3="",AVERAGE(Data_Initial!AG141:AH141),AVERAGE(Data_Initial!AG141:AI141)),Data_Initial!AH141))),"")</f>
        <v>-1.2321968731572865</v>
      </c>
      <c r="AI141">
        <f ca="1">IFERROR(IF(AI$3="","",(IF($B$3="On",IF(AJ$3="",AVERAGE(Data_Initial!AH141:AI141),AVERAGE(Data_Initial!AH141:AJ141)),Data_Initial!AI141))),"")</f>
        <v>2.6249121477205066</v>
      </c>
      <c r="AJ141">
        <f ca="1">IFERROR(IF(AJ$3="","",(IF($B$3="On",IF(AK$3="",AVERAGE(Data_Initial!AI141:AJ141),AVERAGE(Data_Initial!AI141:AK141)),Data_Initial!AJ141))),"")</f>
        <v>4.228956494851297</v>
      </c>
      <c r="AK141">
        <f ca="1">IFERROR(IF(AK$3="","",(IF($B$3="On",IF(AL$3="",AVERAGE(Data_Initial!AJ141:AK141),AVERAGE(Data_Initial!AJ141:AL141)),Data_Initial!AK141))),"")</f>
        <v>1.4461225103045769</v>
      </c>
      <c r="AL141">
        <f ca="1">IFERROR(IF(AL$3="","",(IF($B$3="On",IF(AM$3="",AVERAGE(Data_Initial!AK141:AL141),AVERAGE(Data_Initial!AK141:AM141)),Data_Initial!AL141))),"")</f>
        <v>-1.2031893226935613</v>
      </c>
      <c r="AM141">
        <f ca="1">IFERROR(IF(AM$3="","",(IF($B$3="On",IF(AN$3="",AVERAGE(Data_Initial!AL141:AM141),AVERAGE(Data_Initial!AL141:AN141)),Data_Initial!AM141))),"")</f>
        <v>-1.773723310544028</v>
      </c>
      <c r="AN141">
        <f ca="1">IFERROR(IF(AN$3="","",(IF($B$3="On",IF(AO$3="",AVERAGE(Data_Initial!AM141:AN141),AVERAGE(Data_Initial!AM141:AO141)),Data_Initial!AN141))),"")</f>
        <v>-0.79536961684683138</v>
      </c>
      <c r="AO141">
        <f ca="1">IFERROR(IF(AO$3="","",(IF($B$3="On",IF(AP$3="",AVERAGE(Data_Initial!AN141:AO141),AVERAGE(Data_Initial!AN141:AP141)),Data_Initial!AO141))),"")</f>
        <v>-1.7545608083846667</v>
      </c>
      <c r="AP141">
        <f ca="1">IFERROR(IF(AP$3="","",(IF($B$3="On",IF(AQ$3="",AVERAGE(Data_Initial!AO141:AP141),AVERAGE(Data_Initial!AO141:AQ141)),Data_Initial!AP141))),"")</f>
        <v>-3.2147311354169701</v>
      </c>
      <c r="AQ141" t="str">
        <f>IFERROR(IF(AQ$3="","",(IF($B$3="On",IF(AR$3="",AVERAGE(Data_Initial!AP141:AQ141),AVERAGE(Data_Initial!AP141:AR141)),Data_Initial!AQ141))),"")</f>
        <v/>
      </c>
      <c r="AR141" t="str">
        <f>IFERROR(IF(AR$3="","",(IF($B$3="On",IF(AS$3="",AVERAGE(Data_Initial!AQ141:AR141),AVERAGE(Data_Initial!AQ141:AS141)),Data_Initial!AR141))),"")</f>
        <v/>
      </c>
      <c r="AS141" t="str">
        <f>IFERROR(IF(AS$3="","",(IF($B$3="On",IF(AT$3="",AVERAGE(Data_Initial!AR141:AS141),AVERAGE(Data_Initial!AR141:AT141)),Data_Initial!AS141))),"")</f>
        <v/>
      </c>
      <c r="AT141" t="str">
        <f>IFERROR(IF(AT$3="","",(IF($B$3="On",IF(AU$3="",AVERAGE(Data_Initial!AS141:AT141),AVERAGE(Data_Initial!AS141:AU141)),Data_Initial!AT141))),"")</f>
        <v/>
      </c>
      <c r="AU141" t="str">
        <f>IFERROR(IF(AU$3="","",(IF($B$3="On",IF(AV$3="",AVERAGE(Data_Initial!AT141:AU141),AVERAGE(Data_Initial!AT141:AV141)),Data_Initial!AU141))),"")</f>
        <v/>
      </c>
      <c r="AV141" t="str">
        <f>IFERROR(IF(AV$3="","",(IF($B$3="On",IF(AW$3="",AVERAGE(Data_Initial!AU141:AV141),AVERAGE(Data_Initial!AU141:AW141)),Data_Initial!AV141))),"")</f>
        <v/>
      </c>
      <c r="AW141" t="str">
        <f>IFERROR(IF(AW$3="","",(IF($B$3="On",IF(AX$3="",AVERAGE(Data_Initial!AV141:AW141),AVERAGE(Data_Initial!AV141:AX141)),Data_Initial!AW141))),"")</f>
        <v/>
      </c>
      <c r="AX141" t="str">
        <f>IFERROR(IF(AX$3="","",(IF($B$3="On",IF(AY$3="",AVERAGE(Data_Initial!AW141:AX141),AVERAGE(Data_Initial!AW141:AY141)),Data_Initial!AX141))),"")</f>
        <v/>
      </c>
      <c r="AY141" t="str">
        <f>IFERROR(IF(AY$3="","",(IF($B$3="On",IF(AZ$3="",AVERAGE(Data_Initial!AX141:AY141),AVERAGE(Data_Initial!AX141:AZ141)),Data_Initial!AY141))),"")</f>
        <v/>
      </c>
      <c r="AZ141" t="str">
        <f>IFERROR(IF(AZ$3="","",(IF($B$3="On",IF(BA$3="",AVERAGE(Data_Initial!AY141:AZ141),AVERAGE(Data_Initial!AY141:BA141)),Data_Initial!AZ141))),"")</f>
        <v/>
      </c>
    </row>
    <row r="142" spans="1:52" x14ac:dyDescent="0.25">
      <c r="A142" s="79">
        <f ca="1">Data_Initial!A142</f>
        <v>2</v>
      </c>
      <c r="B142" s="79" t="str">
        <f ca="1">Data_Initial!B142</f>
        <v>C9</v>
      </c>
      <c r="C142">
        <f ca="1">IFERROR(IF($B$3="On",AVERAGE(Data_Initial!C142:D142),Data_Initial!C142),"")</f>
        <v>1.473670866934752</v>
      </c>
      <c r="D142">
        <f ca="1">IFERROR(IF(D$3="","",(IF($B$3="On",IF(E$3="",AVERAGE(Data_Initial!C142:D142),AVERAGE(Data_Initial!C142:E142)),Data_Initial!D142))),"")</f>
        <v>1.4254688930145683</v>
      </c>
      <c r="E142">
        <f ca="1">IFERROR(IF(E$3="","",(IF($B$3="On",IF(F$3="",AVERAGE(Data_Initial!D142:E142),AVERAGE(Data_Initial!D142:F142)),Data_Initial!E142))),"")</f>
        <v>0.81983729993559662</v>
      </c>
      <c r="F142">
        <f ca="1">IFERROR(IF(F$3="","",(IF($B$3="On",IF(G$3="",AVERAGE(Data_Initial!E142:F142),AVERAGE(Data_Initial!E142:G142)),Data_Initial!F142))),"")</f>
        <v>-1.4524498518940134</v>
      </c>
      <c r="G142">
        <f ca="1">IFERROR(IF(G$3="","",(IF($B$3="On",IF(H$3="",AVERAGE(Data_Initial!F142:G142),AVERAGE(Data_Initial!F142:H142)),Data_Initial!G142))),"")</f>
        <v>-1.7982341708304055</v>
      </c>
      <c r="H142">
        <f ca="1">IFERROR(IF(H$3="","",(IF($B$3="On",IF(I$3="",AVERAGE(Data_Initial!G142:H142),AVERAGE(Data_Initial!G142:I142)),Data_Initial!H142))),"")</f>
        <v>0.28296640448343108</v>
      </c>
      <c r="I142">
        <f ca="1">IFERROR(IF(I$3="","",(IF($B$3="On",IF(J$3="",AVERAGE(Data_Initial!H142:I142),AVERAGE(Data_Initial!H142:J142)),Data_Initial!I142))),"")</f>
        <v>1.3168977055029243</v>
      </c>
      <c r="J142">
        <f ca="1">IFERROR(IF(J$3="","",(IF($B$3="On",IF(K$3="",AVERAGE(Data_Initial!I142:J142),AVERAGE(Data_Initial!I142:K142)),Data_Initial!J142))),"")</f>
        <v>0.71892981918305665</v>
      </c>
      <c r="K142">
        <f ca="1">IFERROR(IF(K$3="","",(IF($B$3="On",IF(L$3="",AVERAGE(Data_Initial!J142:K142),AVERAGE(Data_Initial!J142:L142)),Data_Initial!K142))),"")</f>
        <v>1.0862304188697969</v>
      </c>
      <c r="L142">
        <f ca="1">IFERROR(IF(L$3="","",(IF($B$3="On",IF(M$3="",AVERAGE(Data_Initial!K142:L142),AVERAGE(Data_Initial!K142:M142)),Data_Initial!L142))),"")</f>
        <v>1.2495414946732453</v>
      </c>
      <c r="M142">
        <f ca="1">IFERROR(IF(M$3="","",(IF($B$3="On",IF(N$3="",AVERAGE(Data_Initial!L142:M142),AVERAGE(Data_Initial!L142:N142)),Data_Initial!M142))),"")</f>
        <v>1.4507723316122194</v>
      </c>
      <c r="N142">
        <f ca="1">IFERROR(IF(N$3="","",(IF($B$3="On",IF(O$3="",AVERAGE(Data_Initial!M142:N142),AVERAGE(Data_Initial!M142:O142)),Data_Initial!N142))),"")</f>
        <v>-0.39142628548688663</v>
      </c>
      <c r="O142">
        <f ca="1">IFERROR(IF(O$3="","",(IF($B$3="On",IF(P$3="",AVERAGE(Data_Initial!N142:O142),AVERAGE(Data_Initial!N142:P142)),Data_Initial!O142))),"")</f>
        <v>-0.26896228416308071</v>
      </c>
      <c r="P142">
        <f ca="1">IFERROR(IF(P$3="","",(IF($B$3="On",IF(Q$3="",AVERAGE(Data_Initial!O142:P142),AVERAGE(Data_Initial!O142:Q142)),Data_Initial!P142))),"")</f>
        <v>0.88575303385944837</v>
      </c>
      <c r="Q142">
        <f ca="1">IFERROR(IF(Q$3="","",(IF($B$3="On",IF(R$3="",AVERAGE(Data_Initial!P142:Q142),AVERAGE(Data_Initial!P142:R142)),Data_Initial!Q142))),"")</f>
        <v>1.539194789691311</v>
      </c>
      <c r="R142">
        <f ca="1">IFERROR(IF(R$3="","",(IF($B$3="On",IF(S$3="",AVERAGE(Data_Initial!Q142:R142),AVERAGE(Data_Initial!Q142:S142)),Data_Initial!R142))),"")</f>
        <v>1.1660916474153635</v>
      </c>
      <c r="S142">
        <f ca="1">IFERROR(IF(S$3="","",(IF($B$3="On",IF(T$3="",AVERAGE(Data_Initial!R142:S142),AVERAGE(Data_Initial!R142:T142)),Data_Initial!S142))),"")</f>
        <v>0.22047850100382801</v>
      </c>
      <c r="T142">
        <f ca="1">IFERROR(IF(T$3="","",(IF($B$3="On",IF(U$3="",AVERAGE(Data_Initial!S142:T142),AVERAGE(Data_Initial!S142:U142)),Data_Initial!T142))),"")</f>
        <v>-0.64459296592652604</v>
      </c>
      <c r="U142">
        <f ca="1">IFERROR(IF(U$3="","",(IF($B$3="On",IF(V$3="",AVERAGE(Data_Initial!T142:U142),AVERAGE(Data_Initial!T142:V142)),Data_Initial!U142))),"")</f>
        <v>-0.123510440263241</v>
      </c>
      <c r="V142">
        <f ca="1">IFERROR(IF(V$3="","",(IF($B$3="On",IF(W$3="",AVERAGE(Data_Initial!U142:V142),AVERAGE(Data_Initial!U142:W142)),Data_Initial!V142))),"")</f>
        <v>-0.16588865698622601</v>
      </c>
      <c r="W142">
        <f ca="1">IFERROR(IF(W$3="","",(IF($B$3="On",IF(X$3="",AVERAGE(Data_Initial!V142:W142),AVERAGE(Data_Initial!V142:X142)),Data_Initial!W142))),"")</f>
        <v>-0.43591210328668195</v>
      </c>
      <c r="X142">
        <f ca="1">IFERROR(IF(X$3="","",(IF($B$3="On",IF(Y$3="",AVERAGE(Data_Initial!W142:X142),AVERAGE(Data_Initial!W142:Y142)),Data_Initial!X142))),"")</f>
        <v>-1.9275585831596802</v>
      </c>
      <c r="Y142">
        <f ca="1">IFERROR(IF(Y$3="","",(IF($B$3="On",IF(Z$3="",AVERAGE(Data_Initial!X142:Y142),AVERAGE(Data_Initial!X142:Z142)),Data_Initial!Y142))),"")</f>
        <v>-1.6456413307403945</v>
      </c>
      <c r="Z142">
        <f ca="1">IFERROR(IF(Z$3="","",(IF($B$3="On",IF(AA$3="",AVERAGE(Data_Initial!Y142:Z142),AVERAGE(Data_Initial!Y142:AA142)),Data_Initial!Z142))),"")</f>
        <v>-1.2877533525526517</v>
      </c>
      <c r="AA142">
        <f ca="1">IFERROR(IF(AA$3="","",(IF($B$3="On",IF(AB$3="",AVERAGE(Data_Initial!Z142:AA142),AVERAGE(Data_Initial!Z142:AB142)),Data_Initial!AA142))),"")</f>
        <v>-1.0384083486155748</v>
      </c>
      <c r="AB142">
        <f ca="1">IFERROR(IF(AB$3="","",(IF($B$3="On",IF(AC$3="",AVERAGE(Data_Initial!AA142:AB142),AVERAGE(Data_Initial!AA142:AC142)),Data_Initial!AB142))),"")</f>
        <v>-2.1337641613748306</v>
      </c>
      <c r="AC142">
        <f ca="1">IFERROR(IF(AC$3="","",(IF($B$3="On",IF(AD$3="",AVERAGE(Data_Initial!AB142:AC142),AVERAGE(Data_Initial!AB142:AD142)),Data_Initial!AC142))),"")</f>
        <v>-2.2290902378037249</v>
      </c>
      <c r="AD142">
        <f ca="1">IFERROR(IF(AD$3="","",(IF($B$3="On",IF(AE$3="",AVERAGE(Data_Initial!AC142:AD142),AVERAGE(Data_Initial!AC142:AE142)),Data_Initial!AD142))),"")</f>
        <v>-2.1914086667694987</v>
      </c>
      <c r="AE142">
        <f ca="1">IFERROR(IF(AE$3="","",(IF($B$3="On",IF(AF$3="",AVERAGE(Data_Initial!AD142:AE142),AVERAGE(Data_Initial!AD142:AF142)),Data_Initial!AE142))),"")</f>
        <v>-0.41873490048434858</v>
      </c>
      <c r="AF142">
        <f ca="1">IFERROR(IF(AF$3="","",(IF($B$3="On",IF(AG$3="",AVERAGE(Data_Initial!AE142:AF142),AVERAGE(Data_Initial!AE142:AG142)),Data_Initial!AF142))),"")</f>
        <v>-0.11738400939566496</v>
      </c>
      <c r="AG142">
        <f ca="1">IFERROR(IF(AG$3="","",(IF($B$3="On",IF(AH$3="",AVERAGE(Data_Initial!AF142:AG142),AVERAGE(Data_Initial!AF142:AH142)),Data_Initial!AG142))),"")</f>
        <v>2.4136242880369219</v>
      </c>
      <c r="AH142">
        <f ca="1">IFERROR(IF(AH$3="","",(IF($B$3="On",IF(AI$3="",AVERAGE(Data_Initial!AG142:AH142),AVERAGE(Data_Initial!AG142:AI142)),Data_Initial!AH142))),"")</f>
        <v>1.7477789655097995</v>
      </c>
      <c r="AI142">
        <f ca="1">IFERROR(IF(AI$3="","",(IF($B$3="On",IF(AJ$3="",AVERAGE(Data_Initial!AH142:AI142),AVERAGE(Data_Initial!AH142:AJ142)),Data_Initial!AI142))),"")</f>
        <v>0.55460985991142786</v>
      </c>
      <c r="AJ142">
        <f ca="1">IFERROR(IF(AJ$3="","",(IF($B$3="On",IF(AK$3="",AVERAGE(Data_Initial!AI142:AJ142),AVERAGE(Data_Initial!AI142:AK142)),Data_Initial!AJ142))),"")</f>
        <v>-0.20988256146680895</v>
      </c>
      <c r="AK142">
        <f ca="1">IFERROR(IF(AK$3="","",(IF($B$3="On",IF(AL$3="",AVERAGE(Data_Initial!AJ142:AK142),AVERAGE(Data_Initial!AJ142:AL142)),Data_Initial!AK142))),"")</f>
        <v>0.47859941204918338</v>
      </c>
      <c r="AL142">
        <f ca="1">IFERROR(IF(AL$3="","",(IF($B$3="On",IF(AM$3="",AVERAGE(Data_Initial!AK142:AL142),AVERAGE(Data_Initial!AK142:AM142)),Data_Initial!AL142))),"")</f>
        <v>1.8815462970712069</v>
      </c>
      <c r="AM142">
        <f ca="1">IFERROR(IF(AM$3="","",(IF($B$3="On",IF(AN$3="",AVERAGE(Data_Initial!AL142:AM142),AVERAGE(Data_Initial!AL142:AN142)),Data_Initial!AM142))),"")</f>
        <v>0.26735526375523672</v>
      </c>
      <c r="AN142">
        <f ca="1">IFERROR(IF(AN$3="","",(IF($B$3="On",IF(AO$3="",AVERAGE(Data_Initial!AM142:AN142),AVERAGE(Data_Initial!AM142:AO142)),Data_Initial!AN142))),"")</f>
        <v>-0.21766545574125007</v>
      </c>
      <c r="AO142">
        <f ca="1">IFERROR(IF(AO$3="","",(IF($B$3="On",IF(AP$3="",AVERAGE(Data_Initial!AN142:AO142),AVERAGE(Data_Initial!AN142:AP142)),Data_Initial!AO142))),"")</f>
        <v>-0.28305938079120008</v>
      </c>
      <c r="AP142">
        <f ca="1">IFERROR(IF(AP$3="","",(IF($B$3="On",IF(AQ$3="",AVERAGE(Data_Initial!AO142:AP142),AVERAGE(Data_Initial!AO142:AQ142)),Data_Initial!AP142))),"")</f>
        <v>1.09518892262645</v>
      </c>
      <c r="AQ142" t="str">
        <f>IFERROR(IF(AQ$3="","",(IF($B$3="On",IF(AR$3="",AVERAGE(Data_Initial!AP142:AQ142),AVERAGE(Data_Initial!AP142:AR142)),Data_Initial!AQ142))),"")</f>
        <v/>
      </c>
      <c r="AR142" t="str">
        <f>IFERROR(IF(AR$3="","",(IF($B$3="On",IF(AS$3="",AVERAGE(Data_Initial!AQ142:AR142),AVERAGE(Data_Initial!AQ142:AS142)),Data_Initial!AR142))),"")</f>
        <v/>
      </c>
      <c r="AS142" t="str">
        <f>IFERROR(IF(AS$3="","",(IF($B$3="On",IF(AT$3="",AVERAGE(Data_Initial!AR142:AS142),AVERAGE(Data_Initial!AR142:AT142)),Data_Initial!AS142))),"")</f>
        <v/>
      </c>
      <c r="AT142" t="str">
        <f>IFERROR(IF(AT$3="","",(IF($B$3="On",IF(AU$3="",AVERAGE(Data_Initial!AS142:AT142),AVERAGE(Data_Initial!AS142:AU142)),Data_Initial!AT142))),"")</f>
        <v/>
      </c>
      <c r="AU142" t="str">
        <f>IFERROR(IF(AU$3="","",(IF($B$3="On",IF(AV$3="",AVERAGE(Data_Initial!AT142:AU142),AVERAGE(Data_Initial!AT142:AV142)),Data_Initial!AU142))),"")</f>
        <v/>
      </c>
      <c r="AV142" t="str">
        <f>IFERROR(IF(AV$3="","",(IF($B$3="On",IF(AW$3="",AVERAGE(Data_Initial!AU142:AV142),AVERAGE(Data_Initial!AU142:AW142)),Data_Initial!AV142))),"")</f>
        <v/>
      </c>
      <c r="AW142" t="str">
        <f>IFERROR(IF(AW$3="","",(IF($B$3="On",IF(AX$3="",AVERAGE(Data_Initial!AV142:AW142),AVERAGE(Data_Initial!AV142:AX142)),Data_Initial!AW142))),"")</f>
        <v/>
      </c>
      <c r="AX142" t="str">
        <f>IFERROR(IF(AX$3="","",(IF($B$3="On",IF(AY$3="",AVERAGE(Data_Initial!AW142:AX142),AVERAGE(Data_Initial!AW142:AY142)),Data_Initial!AX142))),"")</f>
        <v/>
      </c>
      <c r="AY142" t="str">
        <f>IFERROR(IF(AY$3="","",(IF($B$3="On",IF(AZ$3="",AVERAGE(Data_Initial!AX142:AY142),AVERAGE(Data_Initial!AX142:AZ142)),Data_Initial!AY142))),"")</f>
        <v/>
      </c>
      <c r="AZ142" t="str">
        <f>IFERROR(IF(AZ$3="","",(IF($B$3="On",IF(BA$3="",AVERAGE(Data_Initial!AY142:AZ142),AVERAGE(Data_Initial!AY142:BA142)),Data_Initial!AZ142))),"")</f>
        <v/>
      </c>
    </row>
    <row r="143" spans="1:52" x14ac:dyDescent="0.25">
      <c r="A143" s="79">
        <f ca="1">Data_Initial!A143</f>
        <v>2</v>
      </c>
      <c r="B143" s="79" t="str">
        <f ca="1">Data_Initial!B143</f>
        <v>D9</v>
      </c>
      <c r="C143">
        <f ca="1">IFERROR(IF($B$3="On",AVERAGE(Data_Initial!C143:D143),Data_Initial!C143),"")</f>
        <v>12.968469465085299</v>
      </c>
      <c r="D143">
        <f ca="1">IFERROR(IF(D$3="","",(IF($B$3="On",IF(E$3="",AVERAGE(Data_Initial!C143:D143),AVERAGE(Data_Initial!C143:E143)),Data_Initial!D143))),"")</f>
        <v>10.081332322672576</v>
      </c>
      <c r="E143">
        <f ca="1">IFERROR(IF(E$3="","",(IF($B$3="On",IF(F$3="",AVERAGE(Data_Initial!D143:E143),AVERAGE(Data_Initial!D143:F143)),Data_Initial!E143))),"")</f>
        <v>4.1895037148160634</v>
      </c>
      <c r="F143">
        <f ca="1">IFERROR(IF(F$3="","",(IF($B$3="On",IF(G$3="",AVERAGE(Data_Initial!E143:F143),AVERAGE(Data_Initial!E143:G143)),Data_Initial!F143))),"")</f>
        <v>0.65607262165227997</v>
      </c>
      <c r="G143">
        <f ca="1">IFERROR(IF(G$3="","",(IF($B$3="On",IF(H$3="",AVERAGE(Data_Initial!F143:G143),AVERAGE(Data_Initial!F143:H143)),Data_Initial!G143))),"")</f>
        <v>0.1397731755952599</v>
      </c>
      <c r="H143">
        <f ca="1">IFERROR(IF(H$3="","",(IF($B$3="On",IF(I$3="",AVERAGE(Data_Initial!G143:H143),AVERAGE(Data_Initial!G143:I143)),Data_Initial!H143))),"")</f>
        <v>0.22055189299604994</v>
      </c>
      <c r="I143">
        <f ca="1">IFERROR(IF(I$3="","",(IF($B$3="On",IF(J$3="",AVERAGE(Data_Initial!H143:I143),AVERAGE(Data_Initial!H143:J143)),Data_Initial!I143))),"")</f>
        <v>-0.82100153535520992</v>
      </c>
      <c r="J143">
        <f ca="1">IFERROR(IF(J$3="","",(IF($B$3="On",IF(K$3="",AVERAGE(Data_Initial!I143:J143),AVERAGE(Data_Initial!I143:K143)),Data_Initial!J143))),"")</f>
        <v>-2.40148132523503</v>
      </c>
      <c r="K143">
        <f ca="1">IFERROR(IF(K$3="","",(IF($B$3="On",IF(L$3="",AVERAGE(Data_Initial!J143:K143),AVERAGE(Data_Initial!J143:L143)),Data_Initial!K143))),"")</f>
        <v>-0.59077787335414989</v>
      </c>
      <c r="L143">
        <f ca="1">IFERROR(IF(L$3="","",(IF($B$3="On",IF(M$3="",AVERAGE(Data_Initial!K143:L143),AVERAGE(Data_Initial!K143:M143)),Data_Initial!L143))),"")</f>
        <v>0.70170407013817471</v>
      </c>
      <c r="M143">
        <f ca="1">IFERROR(IF(M$3="","",(IF($B$3="On",IF(N$3="",AVERAGE(Data_Initial!L143:M143),AVERAGE(Data_Initial!L143:N143)),Data_Initial!M143))),"")</f>
        <v>2.6295447448937916</v>
      </c>
      <c r="N143">
        <f ca="1">IFERROR(IF(N$3="","",(IF($B$3="On",IF(O$3="",AVERAGE(Data_Initial!M143:N143),AVERAGE(Data_Initial!M143:O143)),Data_Initial!N143))),"")</f>
        <v>1.957790595696828</v>
      </c>
      <c r="O143">
        <f ca="1">IFERROR(IF(O$3="","",(IF($B$3="On",IF(P$3="",AVERAGE(Data_Initial!N143:O143),AVERAGE(Data_Initial!N143:P143)),Data_Initial!O143))),"")</f>
        <v>2.1853038834492504</v>
      </c>
      <c r="P143">
        <f ca="1">IFERROR(IF(P$3="","",(IF($B$3="On",IF(Q$3="",AVERAGE(Data_Initial!O143:P143),AVERAGE(Data_Initial!O143:Q143)),Data_Initial!P143))),"")</f>
        <v>1.1920882230908021</v>
      </c>
      <c r="Q143">
        <f ca="1">IFERROR(IF(Q$3="","",(IF($B$3="On",IF(R$3="",AVERAGE(Data_Initial!P143:Q143),AVERAGE(Data_Initial!P143:R143)),Data_Initial!Q143))),"")</f>
        <v>-0.27857075810788795</v>
      </c>
      <c r="R143">
        <f ca="1">IFERROR(IF(R$3="","",(IF($B$3="On",IF(S$3="",AVERAGE(Data_Initial!Q143:R143),AVERAGE(Data_Initial!Q143:S143)),Data_Initial!R143))),"")</f>
        <v>-3.0123023370445785</v>
      </c>
      <c r="S143">
        <f ca="1">IFERROR(IF(S$3="","",(IF($B$3="On",IF(T$3="",AVERAGE(Data_Initial!R143:S143),AVERAGE(Data_Initial!R143:T143)),Data_Initial!S143))),"")</f>
        <v>-3.310172645458048</v>
      </c>
      <c r="T143">
        <f ca="1">IFERROR(IF(T$3="","",(IF($B$3="On",IF(U$3="",AVERAGE(Data_Initial!S143:T143),AVERAGE(Data_Initial!S143:U143)),Data_Initial!T143))),"")</f>
        <v>-3.1838732111370214</v>
      </c>
      <c r="U143">
        <f ca="1">IFERROR(IF(U$3="","",(IF($B$3="On",IF(V$3="",AVERAGE(Data_Initial!T143:U143),AVERAGE(Data_Initial!T143:V143)),Data_Initial!U143))),"")</f>
        <v>-1.6465249671691711</v>
      </c>
      <c r="V143">
        <f ca="1">IFERROR(IF(V$3="","",(IF($B$3="On",IF(W$3="",AVERAGE(Data_Initial!U143:V143),AVERAGE(Data_Initial!U143:W143)),Data_Initial!V143))),"")</f>
        <v>-1.7140966165623774</v>
      </c>
      <c r="W143">
        <f ca="1">IFERROR(IF(W$3="","",(IF($B$3="On",IF(X$3="",AVERAGE(Data_Initial!V143:W143),AVERAGE(Data_Initial!V143:X143)),Data_Initial!W143))),"")</f>
        <v>-2.0792676790529172</v>
      </c>
      <c r="X143">
        <f ca="1">IFERROR(IF(X$3="","",(IF($B$3="On",IF(Y$3="",AVERAGE(Data_Initial!W143:X143),AVERAGE(Data_Initial!W143:Y143)),Data_Initial!X143))),"")</f>
        <v>-1.4073420804985881</v>
      </c>
      <c r="Y143">
        <f ca="1">IFERROR(IF(Y$3="","",(IF($B$3="On",IF(Z$3="",AVERAGE(Data_Initial!X143:Y143),AVERAGE(Data_Initial!X143:Z143)),Data_Initial!Y143))),"")</f>
        <v>-0.67708882948575744</v>
      </c>
      <c r="Z143">
        <f ca="1">IFERROR(IF(Z$3="","",(IF($B$3="On",IF(AA$3="",AVERAGE(Data_Initial!Y143:Z143),AVERAGE(Data_Initial!Y143:AA143)),Data_Initial!Z143))),"")</f>
        <v>-0.48483401203263071</v>
      </c>
      <c r="AA143">
        <f ca="1">IFERROR(IF(AA$3="","",(IF($B$3="On",IF(AB$3="",AVERAGE(Data_Initial!Z143:AA143),AVERAGE(Data_Initial!Z143:AB143)),Data_Initial!AA143))),"")</f>
        <v>-1.03880615313983</v>
      </c>
      <c r="AB143">
        <f ca="1">IFERROR(IF(AB$3="","",(IF($B$3="On",IF(AC$3="",AVERAGE(Data_Initial!AA143:AB143),AVERAGE(Data_Initial!AA143:AC143)),Data_Initial!AB143))),"")</f>
        <v>-0.50137140386338341</v>
      </c>
      <c r="AC143">
        <f ca="1">IFERROR(IF(AC$3="","",(IF($B$3="On",IF(AD$3="",AVERAGE(Data_Initial!AB143:AC143),AVERAGE(Data_Initial!AB143:AD143)),Data_Initial!AC143))),"")</f>
        <v>5.803942992588329E-2</v>
      </c>
      <c r="AD143">
        <f ca="1">IFERROR(IF(AD$3="","",(IF($B$3="On",IF(AE$3="",AVERAGE(Data_Initial!AC143:AD143),AVERAGE(Data_Initial!AC143:AE143)),Data_Initial!AD143))),"")</f>
        <v>1.4096877708284401</v>
      </c>
      <c r="AE143">
        <f ca="1">IFERROR(IF(AE$3="","",(IF($B$3="On",IF(AF$3="",AVERAGE(Data_Initial!AD143:AE143),AVERAGE(Data_Initial!AD143:AF143)),Data_Initial!AE143))),"")</f>
        <v>0.68887641569472002</v>
      </c>
      <c r="AF143">
        <f ca="1">IFERROR(IF(AF$3="","",(IF($B$3="On",IF(AG$3="",AVERAGE(Data_Initial!AE143:AF143),AVERAGE(Data_Initial!AE143:AG143)),Data_Initial!AF143))),"")</f>
        <v>0.45334876231239002</v>
      </c>
      <c r="AG143">
        <f ca="1">IFERROR(IF(AG$3="","",(IF($B$3="On",IF(AH$3="",AVERAGE(Data_Initial!AF143:AG143),AVERAGE(Data_Initial!AF143:AH143)),Data_Initial!AG143))),"")</f>
        <v>1.2195469045457965</v>
      </c>
      <c r="AH143">
        <f ca="1">IFERROR(IF(AH$3="","",(IF($B$3="On",IF(AI$3="",AVERAGE(Data_Initial!AG143:AH143),AVERAGE(Data_Initial!AG143:AI143)),Data_Initial!AH143))),"")</f>
        <v>0.93723046533386822</v>
      </c>
      <c r="AI143">
        <f ca="1">IFERROR(IF(AI$3="","",(IF($B$3="On",IF(AJ$3="",AVERAGE(Data_Initial!AH143:AI143),AVERAGE(Data_Initial!AH143:AJ143)),Data_Initial!AI143))),"")</f>
        <v>2.503445120554868</v>
      </c>
      <c r="AJ143">
        <f ca="1">IFERROR(IF(AJ$3="","",(IF($B$3="On",IF(AK$3="",AVERAGE(Data_Initial!AI143:AJ143),AVERAGE(Data_Initial!AI143:AK143)),Data_Initial!AJ143))),"")</f>
        <v>1.0322915928177283</v>
      </c>
      <c r="AK143">
        <f ca="1">IFERROR(IF(AK$3="","",(IF($B$3="On",IF(AL$3="",AVERAGE(Data_Initial!AJ143:AK143),AVERAGE(Data_Initial!AJ143:AL143)),Data_Initial!AK143))),"")</f>
        <v>1.3580148769992766</v>
      </c>
      <c r="AL143">
        <f ca="1">IFERROR(IF(AL$3="","",(IF($B$3="On",IF(AM$3="",AVERAGE(Data_Initial!AK143:AL143),AVERAGE(Data_Initial!AK143:AM143)),Data_Initial!AL143))),"")</f>
        <v>0.39807963994644396</v>
      </c>
      <c r="AM143">
        <f ca="1">IFERROR(IF(AM$3="","",(IF($B$3="On",IF(AN$3="",AVERAGE(Data_Initial!AL143:AM143),AVERAGE(Data_Initial!AL143:AN143)),Data_Initial!AM143))),"")</f>
        <v>-0.1247834322537827</v>
      </c>
      <c r="AN143">
        <f ca="1">IFERROR(IF(AN$3="","",(IF($B$3="On",IF(AO$3="",AVERAGE(Data_Initial!AM143:AN143),AVERAGE(Data_Initial!AM143:AO143)),Data_Initial!AN143))),"")</f>
        <v>-1.238477740309766</v>
      </c>
      <c r="AO143">
        <f ca="1">IFERROR(IF(AO$3="","",(IF($B$3="On",IF(AP$3="",AVERAGE(Data_Initial!AN143:AO143),AVERAGE(Data_Initial!AN143:AP143)),Data_Initial!AO143))),"")</f>
        <v>-1.2449035616220194</v>
      </c>
      <c r="AP143">
        <f ca="1">IFERROR(IF(AP$3="","",(IF($B$3="On",IF(AQ$3="",AVERAGE(Data_Initial!AO143:AP143),AVERAGE(Data_Initial!AO143:AQ143)),Data_Initial!AP143))),"")</f>
        <v>-1.172798050136864</v>
      </c>
      <c r="AQ143" t="str">
        <f>IFERROR(IF(AQ$3="","",(IF($B$3="On",IF(AR$3="",AVERAGE(Data_Initial!AP143:AQ143),AVERAGE(Data_Initial!AP143:AR143)),Data_Initial!AQ143))),"")</f>
        <v/>
      </c>
      <c r="AR143" t="str">
        <f>IFERROR(IF(AR$3="","",(IF($B$3="On",IF(AS$3="",AVERAGE(Data_Initial!AQ143:AR143),AVERAGE(Data_Initial!AQ143:AS143)),Data_Initial!AR143))),"")</f>
        <v/>
      </c>
      <c r="AS143" t="str">
        <f>IFERROR(IF(AS$3="","",(IF($B$3="On",IF(AT$3="",AVERAGE(Data_Initial!AR143:AS143),AVERAGE(Data_Initial!AR143:AT143)),Data_Initial!AS143))),"")</f>
        <v/>
      </c>
      <c r="AT143" t="str">
        <f>IFERROR(IF(AT$3="","",(IF($B$3="On",IF(AU$3="",AVERAGE(Data_Initial!AS143:AT143),AVERAGE(Data_Initial!AS143:AU143)),Data_Initial!AT143))),"")</f>
        <v/>
      </c>
      <c r="AU143" t="str">
        <f>IFERROR(IF(AU$3="","",(IF($B$3="On",IF(AV$3="",AVERAGE(Data_Initial!AT143:AU143),AVERAGE(Data_Initial!AT143:AV143)),Data_Initial!AU143))),"")</f>
        <v/>
      </c>
      <c r="AV143" t="str">
        <f>IFERROR(IF(AV$3="","",(IF($B$3="On",IF(AW$3="",AVERAGE(Data_Initial!AU143:AV143),AVERAGE(Data_Initial!AU143:AW143)),Data_Initial!AV143))),"")</f>
        <v/>
      </c>
      <c r="AW143" t="str">
        <f>IFERROR(IF(AW$3="","",(IF($B$3="On",IF(AX$3="",AVERAGE(Data_Initial!AV143:AW143),AVERAGE(Data_Initial!AV143:AX143)),Data_Initial!AW143))),"")</f>
        <v/>
      </c>
      <c r="AX143" t="str">
        <f>IFERROR(IF(AX$3="","",(IF($B$3="On",IF(AY$3="",AVERAGE(Data_Initial!AW143:AX143),AVERAGE(Data_Initial!AW143:AY143)),Data_Initial!AX143))),"")</f>
        <v/>
      </c>
      <c r="AY143" t="str">
        <f>IFERROR(IF(AY$3="","",(IF($B$3="On",IF(AZ$3="",AVERAGE(Data_Initial!AX143:AY143),AVERAGE(Data_Initial!AX143:AZ143)),Data_Initial!AY143))),"")</f>
        <v/>
      </c>
      <c r="AZ143" t="str">
        <f>IFERROR(IF(AZ$3="","",(IF($B$3="On",IF(BA$3="",AVERAGE(Data_Initial!AY143:AZ143),AVERAGE(Data_Initial!AY143:BA143)),Data_Initial!AZ143))),"")</f>
        <v/>
      </c>
    </row>
    <row r="144" spans="1:52" x14ac:dyDescent="0.25">
      <c r="A144" s="79">
        <f ca="1">Data_Initial!A144</f>
        <v>2</v>
      </c>
      <c r="B144" s="79" t="str">
        <f ca="1">Data_Initial!B144</f>
        <v>E9</v>
      </c>
      <c r="C144">
        <f ca="1">IFERROR(IF($B$3="On",AVERAGE(Data_Initial!C144:D144),Data_Initial!C144),"")</f>
        <v>-6.841882589646727</v>
      </c>
      <c r="D144">
        <f ca="1">IFERROR(IF(D$3="","",(IF($B$3="On",IF(E$3="",AVERAGE(Data_Initial!C144:D144),AVERAGE(Data_Initial!C144:E144)),Data_Initial!D144))),"")</f>
        <v>-2.6740724884743918</v>
      </c>
      <c r="E144">
        <f ca="1">IFERROR(IF(E$3="","",(IF($B$3="On",IF(F$3="",AVERAGE(Data_Initial!D144:E144),AVERAGE(Data_Initial!D144:F144)),Data_Initial!E144))),"")</f>
        <v>3.6161789515582918</v>
      </c>
      <c r="F144">
        <f ca="1">IFERROR(IF(F$3="","",(IF($B$3="On",IF(G$3="",AVERAGE(Data_Initial!E144:F144),AVERAGE(Data_Initial!E144:G144)),Data_Initial!F144))),"")</f>
        <v>2.62107754627338</v>
      </c>
      <c r="G144">
        <f ca="1">IFERROR(IF(G$3="","",(IF($B$3="On",IF(H$3="",AVERAGE(Data_Initial!F144:G144),AVERAGE(Data_Initial!F144:H144)),Data_Initial!G144))),"")</f>
        <v>0.57819125639935032</v>
      </c>
      <c r="H144">
        <f ca="1">IFERROR(IF(H$3="","",(IF($B$3="On",IF(I$3="",AVERAGE(Data_Initial!G144:H144),AVERAGE(Data_Initial!G144:I144)),Data_Initial!H144))),"")</f>
        <v>-0.21829574692567957</v>
      </c>
      <c r="I144">
        <f ca="1">IFERROR(IF(I$3="","",(IF($B$3="On",IF(J$3="",AVERAGE(Data_Initial!H144:I144),AVERAGE(Data_Initial!H144:J144)),Data_Initial!I144))),"")</f>
        <v>7.1939238894023649E-2</v>
      </c>
      <c r="J144">
        <f ca="1">IFERROR(IF(J$3="","",(IF($B$3="On",IF(K$3="",AVERAGE(Data_Initial!I144:J144),AVERAGE(Data_Initial!I144:K144)),Data_Initial!J144))),"")</f>
        <v>1.2729494817957265</v>
      </c>
      <c r="K144">
        <f ca="1">IFERROR(IF(K$3="","",(IF($B$3="On",IF(L$3="",AVERAGE(Data_Initial!J144:K144),AVERAGE(Data_Initial!J144:L144)),Data_Initial!K144))),"")</f>
        <v>0.75864924218816332</v>
      </c>
      <c r="L144">
        <f ca="1">IFERROR(IF(L$3="","",(IF($B$3="On",IF(M$3="",AVERAGE(Data_Initial!K144:L144),AVERAGE(Data_Initial!K144:M144)),Data_Initial!L144))),"")</f>
        <v>1.0439953489564398</v>
      </c>
      <c r="M144">
        <f ca="1">IFERROR(IF(M$3="","",(IF($B$3="On",IF(N$3="",AVERAGE(Data_Initial!L144:M144),AVERAGE(Data_Initial!L144:N144)),Data_Initial!M144))),"")</f>
        <v>0.4246656302222333</v>
      </c>
      <c r="N144">
        <f ca="1">IFERROR(IF(N$3="","",(IF($B$3="On",IF(O$3="",AVERAGE(Data_Initial!M144:N144),AVERAGE(Data_Initial!M144:O144)),Data_Initial!N144))),"")</f>
        <v>-1.0071295254886834</v>
      </c>
      <c r="O144">
        <f ca="1">IFERROR(IF(O$3="","",(IF($B$3="On",IF(P$3="",AVERAGE(Data_Initial!N144:O144),AVERAGE(Data_Initial!N144:P144)),Data_Initial!O144))),"")</f>
        <v>-2.1280546600288899</v>
      </c>
      <c r="P144">
        <f ca="1">IFERROR(IF(P$3="","",(IF($B$3="On",IF(Q$3="",AVERAGE(Data_Initial!O144:P144),AVERAGE(Data_Initial!O144:Q144)),Data_Initial!P144))),"")</f>
        <v>-2.0193470098758266</v>
      </c>
      <c r="Q144">
        <f ca="1">IFERROR(IF(Q$3="","",(IF($B$3="On",IF(R$3="",AVERAGE(Data_Initial!P144:Q144),AVERAGE(Data_Initial!P144:R144)),Data_Initial!Q144))),"")</f>
        <v>-1.8754363907698164</v>
      </c>
      <c r="R144">
        <f ca="1">IFERROR(IF(R$3="","",(IF($B$3="On",IF(S$3="",AVERAGE(Data_Initial!Q144:R144),AVERAGE(Data_Initial!Q144:S144)),Data_Initial!R144))),"")</f>
        <v>-1.0227898464146767</v>
      </c>
      <c r="S144">
        <f ca="1">IFERROR(IF(S$3="","",(IF($B$3="On",IF(T$3="",AVERAGE(Data_Initial!R144:S144),AVERAGE(Data_Initial!R144:T144)),Data_Initial!S144))),"")</f>
        <v>-0.87939749274194678</v>
      </c>
      <c r="T144">
        <f ca="1">IFERROR(IF(T$3="","",(IF($B$3="On",IF(U$3="",AVERAGE(Data_Initial!S144:T144),AVERAGE(Data_Initial!S144:U144)),Data_Initial!T144))),"")</f>
        <v>-2.2153917943921133</v>
      </c>
      <c r="U144">
        <f ca="1">IFERROR(IF(U$3="","",(IF($B$3="On",IF(V$3="",AVERAGE(Data_Initial!T144:U144),AVERAGE(Data_Initial!T144:V144)),Data_Initial!U144))),"")</f>
        <v>-2.3703286787172133</v>
      </c>
      <c r="V144">
        <f ca="1">IFERROR(IF(V$3="","",(IF($B$3="On",IF(W$3="",AVERAGE(Data_Initial!U144:V144),AVERAGE(Data_Initial!U144:W144)),Data_Initial!V144))),"")</f>
        <v>-5.2436254915508771</v>
      </c>
      <c r="W144">
        <f ca="1">IFERROR(IF(W$3="","",(IF($B$3="On",IF(X$3="",AVERAGE(Data_Initial!V144:W144),AVERAGE(Data_Initial!V144:X144)),Data_Initial!W144))),"")</f>
        <v>-4.668253164738263</v>
      </c>
      <c r="X144">
        <f ca="1">IFERROR(IF(X$3="","",(IF($B$3="On",IF(Y$3="",AVERAGE(Data_Initial!W144:X144),AVERAGE(Data_Initial!W144:Y144)),Data_Initial!X144))),"")</f>
        <v>-5.7642250911602169</v>
      </c>
      <c r="Y144">
        <f ca="1">IFERROR(IF(Y$3="","",(IF($B$3="On",IF(Z$3="",AVERAGE(Data_Initial!X144:Y144),AVERAGE(Data_Initial!X144:Z144)),Data_Initial!Y144))),"")</f>
        <v>-4.6275747051331564</v>
      </c>
      <c r="Z144">
        <f ca="1">IFERROR(IF(Z$3="","",(IF($B$3="On",IF(AA$3="",AVERAGE(Data_Initial!Y144:Z144),AVERAGE(Data_Initial!Y144:AA144)),Data_Initial!Z144))),"")</f>
        <v>-3.278170441863193</v>
      </c>
      <c r="AA144">
        <f ca="1">IFERROR(IF(AA$3="","",(IF($B$3="On",IF(AB$3="",AVERAGE(Data_Initial!Z144:AA144),AVERAGE(Data_Initial!Z144:AB144)),Data_Initial!AA144))),"")</f>
        <v>-1.5096385168847846</v>
      </c>
      <c r="AB144">
        <f ca="1">IFERROR(IF(AB$3="","",(IF($B$3="On",IF(AC$3="",AVERAGE(Data_Initial!AA144:AB144),AVERAGE(Data_Initial!AA144:AC144)),Data_Initial!AB144))),"")</f>
        <v>1.261642943262812</v>
      </c>
      <c r="AC144">
        <f ca="1">IFERROR(IF(AC$3="","",(IF($B$3="On",IF(AD$3="",AVERAGE(Data_Initial!AB144:AC144),AVERAGE(Data_Initial!AB144:AD144)),Data_Initial!AC144))),"")</f>
        <v>8.0159052624670171</v>
      </c>
      <c r="AD144">
        <f ca="1">IFERROR(IF(AD$3="","",(IF($B$3="On",IF(AE$3="",AVERAGE(Data_Initial!AC144:AD144),AVERAGE(Data_Initial!AC144:AE144)),Data_Initial!AD144))),"")</f>
        <v>24.247959243009216</v>
      </c>
      <c r="AE144">
        <f ca="1">IFERROR(IF(AE$3="","",(IF($B$3="On",IF(AF$3="",AVERAGE(Data_Initial!AD144:AE144),AVERAGE(Data_Initial!AD144:AF144)),Data_Initial!AE144))),"")</f>
        <v>53.620885120144067</v>
      </c>
      <c r="AF144">
        <f ca="1">IFERROR(IF(AF$3="","",(IF($B$3="On",IF(AG$3="",AVERAGE(Data_Initial!AE144:AF144),AVERAGE(Data_Initial!AE144:AG144)),Data_Initial!AF144))),"")</f>
        <v>109.35752250457688</v>
      </c>
      <c r="AG144">
        <f ca="1">IFERROR(IF(AG$3="","",(IF($B$3="On",IF(AH$3="",AVERAGE(Data_Initial!AF144:AG144),AVERAGE(Data_Initial!AF144:AH144)),Data_Initial!AG144))),"")</f>
        <v>209.83768236925388</v>
      </c>
      <c r="AH144">
        <f ca="1">IFERROR(IF(AH$3="","",(IF($B$3="On",IF(AI$3="",AVERAGE(Data_Initial!AG144:AH144),AVERAGE(Data_Initial!AG144:AI144)),Data_Initial!AH144))),"")</f>
        <v>384.79313449420505</v>
      </c>
      <c r="AI144">
        <f ca="1">IFERROR(IF(AI$3="","",(IF($B$3="On",IF(AJ$3="",AVERAGE(Data_Initial!AH144:AI144),AVERAGE(Data_Initial!AH144:AJ144)),Data_Initial!AI144))),"")</f>
        <v>666.35377839749833</v>
      </c>
      <c r="AJ144">
        <f ca="1">IFERROR(IF(AJ$3="","",(IF($B$3="On",IF(AK$3="",AVERAGE(Data_Initial!AI144:AJ144),AVERAGE(Data_Initial!AI144:AK144)),Data_Initial!AJ144))),"")</f>
        <v>1055.4434051903697</v>
      </c>
      <c r="AK144">
        <f ca="1">IFERROR(IF(AK$3="","",(IF($B$3="On",IF(AL$3="",AVERAGE(Data_Initial!AJ144:AK144),AVERAGE(Data_Initial!AJ144:AL144)),Data_Initial!AK144))),"")</f>
        <v>1489.1744099836433</v>
      </c>
      <c r="AL144">
        <f ca="1">IFERROR(IF(AL$3="","",(IF($B$3="On",IF(AM$3="",AVERAGE(Data_Initial!AK144:AL144),AVERAGE(Data_Initial!AK144:AM144)),Data_Initial!AL144))),"")</f>
        <v>1895.0532113029501</v>
      </c>
      <c r="AM144">
        <f ca="1">IFERROR(IF(AM$3="","",(IF($B$3="On",IF(AN$3="",AVERAGE(Data_Initial!AL144:AM144),AVERAGE(Data_Initial!AL144:AN144)),Data_Initial!AM144))),"")</f>
        <v>2218.5185790125233</v>
      </c>
      <c r="AN144">
        <f ca="1">IFERROR(IF(AN$3="","",(IF($B$3="On",IF(AO$3="",AVERAGE(Data_Initial!AM144:AN144),AVERAGE(Data_Initial!AM144:AO144)),Data_Initial!AN144))),"")</f>
        <v>2462.2384100071167</v>
      </c>
      <c r="AO144">
        <f ca="1">IFERROR(IF(AO$3="","",(IF($B$3="On",IF(AP$3="",AVERAGE(Data_Initial!AN144:AO144),AVERAGE(Data_Initial!AN144:AP144)),Data_Initial!AO144))),"")</f>
        <v>2638.9053844885634</v>
      </c>
      <c r="AP144">
        <f ca="1">IFERROR(IF(AP$3="","",(IF($B$3="On",IF(AQ$3="",AVERAGE(Data_Initial!AO144:AP144),AVERAGE(Data_Initial!AO144:AQ144)),Data_Initial!AP144))),"")</f>
        <v>2714.5925517914447</v>
      </c>
      <c r="AQ144" t="str">
        <f>IFERROR(IF(AQ$3="","",(IF($B$3="On",IF(AR$3="",AVERAGE(Data_Initial!AP144:AQ144),AVERAGE(Data_Initial!AP144:AR144)),Data_Initial!AQ144))),"")</f>
        <v/>
      </c>
      <c r="AR144" t="str">
        <f>IFERROR(IF(AR$3="","",(IF($B$3="On",IF(AS$3="",AVERAGE(Data_Initial!AQ144:AR144),AVERAGE(Data_Initial!AQ144:AS144)),Data_Initial!AR144))),"")</f>
        <v/>
      </c>
      <c r="AS144" t="str">
        <f>IFERROR(IF(AS$3="","",(IF($B$3="On",IF(AT$3="",AVERAGE(Data_Initial!AR144:AS144),AVERAGE(Data_Initial!AR144:AT144)),Data_Initial!AS144))),"")</f>
        <v/>
      </c>
      <c r="AT144" t="str">
        <f>IFERROR(IF(AT$3="","",(IF($B$3="On",IF(AU$3="",AVERAGE(Data_Initial!AS144:AT144),AVERAGE(Data_Initial!AS144:AU144)),Data_Initial!AT144))),"")</f>
        <v/>
      </c>
      <c r="AU144" t="str">
        <f>IFERROR(IF(AU$3="","",(IF($B$3="On",IF(AV$3="",AVERAGE(Data_Initial!AT144:AU144),AVERAGE(Data_Initial!AT144:AV144)),Data_Initial!AU144))),"")</f>
        <v/>
      </c>
      <c r="AV144" t="str">
        <f>IFERROR(IF(AV$3="","",(IF($B$3="On",IF(AW$3="",AVERAGE(Data_Initial!AU144:AV144),AVERAGE(Data_Initial!AU144:AW144)),Data_Initial!AV144))),"")</f>
        <v/>
      </c>
      <c r="AW144" t="str">
        <f>IFERROR(IF(AW$3="","",(IF($B$3="On",IF(AX$3="",AVERAGE(Data_Initial!AV144:AW144),AVERAGE(Data_Initial!AV144:AX144)),Data_Initial!AW144))),"")</f>
        <v/>
      </c>
      <c r="AX144" t="str">
        <f>IFERROR(IF(AX$3="","",(IF($B$3="On",IF(AY$3="",AVERAGE(Data_Initial!AW144:AX144),AVERAGE(Data_Initial!AW144:AY144)),Data_Initial!AX144))),"")</f>
        <v/>
      </c>
      <c r="AY144" t="str">
        <f>IFERROR(IF(AY$3="","",(IF($B$3="On",IF(AZ$3="",AVERAGE(Data_Initial!AX144:AY144),AVERAGE(Data_Initial!AX144:AZ144)),Data_Initial!AY144))),"")</f>
        <v/>
      </c>
      <c r="AZ144" t="str">
        <f>IFERROR(IF(AZ$3="","",(IF($B$3="On",IF(BA$3="",AVERAGE(Data_Initial!AY144:AZ144),AVERAGE(Data_Initial!AY144:BA144)),Data_Initial!AZ144))),"")</f>
        <v/>
      </c>
    </row>
    <row r="145" spans="1:52" x14ac:dyDescent="0.25">
      <c r="A145" s="79">
        <f ca="1">Data_Initial!A145</f>
        <v>2</v>
      </c>
      <c r="B145" s="79" t="str">
        <f ca="1">Data_Initial!B145</f>
        <v>F9</v>
      </c>
      <c r="C145">
        <f ca="1">IFERROR(IF($B$3="On",AVERAGE(Data_Initial!C145:D145),Data_Initial!C145),"")</f>
        <v>17.96668076252945</v>
      </c>
      <c r="D145">
        <f ca="1">IFERROR(IF(D$3="","",(IF($B$3="On",IF(E$3="",AVERAGE(Data_Initial!C145:D145),AVERAGE(Data_Initial!C145:E145)),Data_Initial!D145))),"")</f>
        <v>18.429585550809268</v>
      </c>
      <c r="E145">
        <f ca="1">IFERROR(IF(E$3="","",(IF($B$3="On",IF(F$3="",AVERAGE(Data_Initial!D145:E145),AVERAGE(Data_Initial!D145:F145)),Data_Initial!E145))),"")</f>
        <v>14.206649095841108</v>
      </c>
      <c r="F145">
        <f ca="1">IFERROR(IF(F$3="","",(IF($B$3="On",IF(G$3="",AVERAGE(Data_Initial!E145:F145),AVERAGE(Data_Initial!E145:G145)),Data_Initial!F145))),"")</f>
        <v>9.6878893339352032</v>
      </c>
      <c r="G145">
        <f ca="1">IFERROR(IF(G$3="","",(IF($B$3="On",IF(H$3="",AVERAGE(Data_Initial!F145:G145),AVERAGE(Data_Initial!F145:H145)),Data_Initial!G145))),"")</f>
        <v>2.1508515541750035</v>
      </c>
      <c r="H145">
        <f ca="1">IFERROR(IF(H$3="","",(IF($B$3="On",IF(I$3="",AVERAGE(Data_Initial!G145:H145),AVERAGE(Data_Initial!G145:I145)),Data_Initial!H145))),"")</f>
        <v>-2.9088176651428839</v>
      </c>
      <c r="I145">
        <f ca="1">IFERROR(IF(I$3="","",(IF($B$3="On",IF(J$3="",AVERAGE(Data_Initial!H145:I145),AVERAGE(Data_Initial!H145:J145)),Data_Initial!I145))),"")</f>
        <v>-5.8109757393408472</v>
      </c>
      <c r="J145">
        <f ca="1">IFERROR(IF(J$3="","",(IF($B$3="On",IF(K$3="",AVERAGE(Data_Initial!I145:J145),AVERAGE(Data_Initial!I145:K145)),Data_Initial!J145))),"")</f>
        <v>-8.2734502442714799</v>
      </c>
      <c r="K145">
        <f ca="1">IFERROR(IF(K$3="","",(IF($B$3="On",IF(L$3="",AVERAGE(Data_Initial!J145:K145),AVERAGE(Data_Initial!J145:L145)),Data_Initial!K145))),"")</f>
        <v>-9.3621990951684673</v>
      </c>
      <c r="L145">
        <f ca="1">IFERROR(IF(L$3="","",(IF($B$3="On",IF(M$3="",AVERAGE(Data_Initial!K145:L145),AVERAGE(Data_Initial!K145:M145)),Data_Initial!L145))),"")</f>
        <v>-11.417891777980467</v>
      </c>
      <c r="M145">
        <f ca="1">IFERROR(IF(M$3="","",(IF($B$3="On",IF(N$3="",AVERAGE(Data_Initial!L145:M145),AVERAGE(Data_Initial!L145:N145)),Data_Initial!M145))),"")</f>
        <v>-10.254302750306573</v>
      </c>
      <c r="N145">
        <f ca="1">IFERROR(IF(N$3="","",(IF($B$3="On",IF(O$3="",AVERAGE(Data_Initial!M145:N145),AVERAGE(Data_Initial!M145:O145)),Data_Initial!N145))),"")</f>
        <v>-5.4888208492783006</v>
      </c>
      <c r="O145">
        <f ca="1">IFERROR(IF(O$3="","",(IF($B$3="On",IF(P$3="",AVERAGE(Data_Initial!N145:O145),AVERAGE(Data_Initial!N145:P145)),Data_Initial!O145))),"")</f>
        <v>10.079970178882066</v>
      </c>
      <c r="P145">
        <f ca="1">IFERROR(IF(P$3="","",(IF($B$3="On",IF(Q$3="",AVERAGE(Data_Initial!O145:P145),AVERAGE(Data_Initial!O145:Q145)),Data_Initial!P145))),"")</f>
        <v>43.733522037256506</v>
      </c>
      <c r="Q145">
        <f ca="1">IFERROR(IF(Q$3="","",(IF($B$3="On",IF(R$3="",AVERAGE(Data_Initial!P145:Q145),AVERAGE(Data_Initial!P145:R145)),Data_Initial!Q145))),"")</f>
        <v>111.51925887913251</v>
      </c>
      <c r="R145">
        <f ca="1">IFERROR(IF(R$3="","",(IF($B$3="On",IF(S$3="",AVERAGE(Data_Initial!Q145:R145),AVERAGE(Data_Initial!Q145:S145)),Data_Initial!R145))),"")</f>
        <v>237.67589609836247</v>
      </c>
      <c r="S145">
        <f ca="1">IFERROR(IF(S$3="","",(IF($B$3="On",IF(T$3="",AVERAGE(Data_Initial!R145:S145),AVERAGE(Data_Initial!R145:T145)),Data_Initial!S145))),"")</f>
        <v>465.101266617872</v>
      </c>
      <c r="T145">
        <f ca="1">IFERROR(IF(T$3="","",(IF($B$3="On",IF(U$3="",AVERAGE(Data_Initial!S145:T145),AVERAGE(Data_Initial!S145:U145)),Data_Initial!T145))),"")</f>
        <v>848.39249421731199</v>
      </c>
      <c r="U145">
        <f ca="1">IFERROR(IF(U$3="","",(IF($B$3="On",IF(V$3="",AVERAGE(Data_Initial!T145:U145),AVERAGE(Data_Initial!T145:V145)),Data_Initial!U145))),"")</f>
        <v>1411.5854870057865</v>
      </c>
      <c r="V145">
        <f ca="1">IFERROR(IF(V$3="","",(IF($B$3="On",IF(W$3="",AVERAGE(Data_Initial!U145:V145),AVERAGE(Data_Initial!U145:W145)),Data_Initial!V145))),"")</f>
        <v>2083.50790864173</v>
      </c>
      <c r="W145">
        <f ca="1">IFERROR(IF(W$3="","",(IF($B$3="On",IF(X$3="",AVERAGE(Data_Initial!V145:W145),AVERAGE(Data_Initial!V145:X145)),Data_Initial!W145))),"")</f>
        <v>2749.1895662890297</v>
      </c>
      <c r="X145">
        <f ca="1">IFERROR(IF(X$3="","",(IF($B$3="On",IF(Y$3="",AVERAGE(Data_Initial!W145:X145),AVERAGE(Data_Initial!W145:Y145)),Data_Initial!X145))),"")</f>
        <v>3293.5140986773035</v>
      </c>
      <c r="Y145">
        <f ca="1">IFERROR(IF(Y$3="","",(IF($B$3="On",IF(Z$3="",AVERAGE(Data_Initial!X145:Y145),AVERAGE(Data_Initial!X145:Z145)),Data_Initial!Y145))),"")</f>
        <v>3686.4261643942968</v>
      </c>
      <c r="Z145">
        <f ca="1">IFERROR(IF(Z$3="","",(IF($B$3="On",IF(AA$3="",AVERAGE(Data_Initial!Y145:Z145),AVERAGE(Data_Initial!Y145:AA145)),Data_Initial!Z145))),"")</f>
        <v>3937.5793688964636</v>
      </c>
      <c r="AA145">
        <f ca="1">IFERROR(IF(AA$3="","",(IF($B$3="On",IF(AB$3="",AVERAGE(Data_Initial!Z145:AA145),AVERAGE(Data_Initial!Z145:AB145)),Data_Initial!AA145))),"")</f>
        <v>4090.4704016429</v>
      </c>
      <c r="AB145">
        <f ca="1">IFERROR(IF(AB$3="","",(IF($B$3="On",IF(AC$3="",AVERAGE(Data_Initial!AA145:AB145),AVERAGE(Data_Initial!AA145:AC145)),Data_Initial!AB145))),"")</f>
        <v>4180.5880519897573</v>
      </c>
      <c r="AC145">
        <f ca="1">IFERROR(IF(AC$3="","",(IF($B$3="On",IF(AD$3="",AVERAGE(Data_Initial!AB145:AC145),AVERAGE(Data_Initial!AB145:AD145)),Data_Initial!AC145))),"")</f>
        <v>4237.9900349582767</v>
      </c>
      <c r="AD145">
        <f ca="1">IFERROR(IF(AD$3="","",(IF($B$3="On",IF(AE$3="",AVERAGE(Data_Initial!AC145:AD145),AVERAGE(Data_Initial!AC145:AE145)),Data_Initial!AD145))),"")</f>
        <v>4273.0759179680308</v>
      </c>
      <c r="AE145">
        <f ca="1">IFERROR(IF(AE$3="","",(IF($B$3="On",IF(AF$3="",AVERAGE(Data_Initial!AD145:AE145),AVERAGE(Data_Initial!AD145:AF145)),Data_Initial!AE145))),"")</f>
        <v>4300.0198601146203</v>
      </c>
      <c r="AF145">
        <f ca="1">IFERROR(IF(AF$3="","",(IF($B$3="On",IF(AG$3="",AVERAGE(Data_Initial!AE145:AF145),AVERAGE(Data_Initial!AE145:AG145)),Data_Initial!AF145))),"")</f>
        <v>4317.625218967446</v>
      </c>
      <c r="AG145">
        <f ca="1">IFERROR(IF(AG$3="","",(IF($B$3="On",IF(AH$3="",AVERAGE(Data_Initial!AF145:AG145),AVERAGE(Data_Initial!AF145:AH145)),Data_Initial!AG145))),"")</f>
        <v>4331.4295882964661</v>
      </c>
      <c r="AH145">
        <f ca="1">IFERROR(IF(AH$3="","",(IF($B$3="On",IF(AI$3="",AVERAGE(Data_Initial!AG145:AH145),AVERAGE(Data_Initial!AG145:AI145)),Data_Initial!AH145))),"")</f>
        <v>4338.8581897166405</v>
      </c>
      <c r="AI145">
        <f ca="1">IFERROR(IF(AI$3="","",(IF($B$3="On",IF(AJ$3="",AVERAGE(Data_Initial!AH145:AI145),AVERAGE(Data_Initial!AH145:AJ145)),Data_Initial!AI145))),"")</f>
        <v>4342.9575675973201</v>
      </c>
      <c r="AJ145">
        <f ca="1">IFERROR(IF(AJ$3="","",(IF($B$3="On",IF(AK$3="",AVERAGE(Data_Initial!AI145:AJ145),AVERAGE(Data_Initial!AI145:AK145)),Data_Initial!AJ145))),"")</f>
        <v>4343.8082076254332</v>
      </c>
      <c r="AK145">
        <f ca="1">IFERROR(IF(AK$3="","",(IF($B$3="On",IF(AL$3="",AVERAGE(Data_Initial!AJ145:AK145),AVERAGE(Data_Initial!AJ145:AL145)),Data_Initial!AK145))),"")</f>
        <v>4343.380597717206</v>
      </c>
      <c r="AL145">
        <f ca="1">IFERROR(IF(AL$3="","",(IF($B$3="On",IF(AM$3="",AVERAGE(Data_Initial!AK145:AL145),AVERAGE(Data_Initial!AK145:AM145)),Data_Initial!AL145))),"")</f>
        <v>4343.9602629959436</v>
      </c>
      <c r="AM145">
        <f ca="1">IFERROR(IF(AM$3="","",(IF($B$3="On",IF(AN$3="",AVERAGE(Data_Initial!AL145:AM145),AVERAGE(Data_Initial!AL145:AN145)),Data_Initial!AM145))),"")</f>
        <v>4345.1080868672261</v>
      </c>
      <c r="AN145">
        <f ca="1">IFERROR(IF(AN$3="","",(IF($B$3="On",IF(AO$3="",AVERAGE(Data_Initial!AM145:AN145),AVERAGE(Data_Initial!AM145:AO145)),Data_Initial!AN145))),"")</f>
        <v>4344.7023720583302</v>
      </c>
      <c r="AO145">
        <f ca="1">IFERROR(IF(AO$3="","",(IF($B$3="On",IF(AP$3="",AVERAGE(Data_Initial!AN145:AO145),AVERAGE(Data_Initial!AN145:AP145)),Data_Initial!AO145))),"")</f>
        <v>4339.5003359712837</v>
      </c>
      <c r="AP145">
        <f ca="1">IFERROR(IF(AP$3="","",(IF($B$3="On",IF(AQ$3="",AVERAGE(Data_Initial!AO145:AP145),AVERAGE(Data_Initial!AO145:AQ145)),Data_Initial!AP145))),"")</f>
        <v>4335.9045518552903</v>
      </c>
      <c r="AQ145" t="str">
        <f>IFERROR(IF(AQ$3="","",(IF($B$3="On",IF(AR$3="",AVERAGE(Data_Initial!AP145:AQ145),AVERAGE(Data_Initial!AP145:AR145)),Data_Initial!AQ145))),"")</f>
        <v/>
      </c>
      <c r="AR145" t="str">
        <f>IFERROR(IF(AR$3="","",(IF($B$3="On",IF(AS$3="",AVERAGE(Data_Initial!AQ145:AR145),AVERAGE(Data_Initial!AQ145:AS145)),Data_Initial!AR145))),"")</f>
        <v/>
      </c>
      <c r="AS145" t="str">
        <f>IFERROR(IF(AS$3="","",(IF($B$3="On",IF(AT$3="",AVERAGE(Data_Initial!AR145:AS145),AVERAGE(Data_Initial!AR145:AT145)),Data_Initial!AS145))),"")</f>
        <v/>
      </c>
      <c r="AT145" t="str">
        <f>IFERROR(IF(AT$3="","",(IF($B$3="On",IF(AU$3="",AVERAGE(Data_Initial!AS145:AT145),AVERAGE(Data_Initial!AS145:AU145)),Data_Initial!AT145))),"")</f>
        <v/>
      </c>
      <c r="AU145" t="str">
        <f>IFERROR(IF(AU$3="","",(IF($B$3="On",IF(AV$3="",AVERAGE(Data_Initial!AT145:AU145),AVERAGE(Data_Initial!AT145:AV145)),Data_Initial!AU145))),"")</f>
        <v/>
      </c>
      <c r="AV145" t="str">
        <f>IFERROR(IF(AV$3="","",(IF($B$3="On",IF(AW$3="",AVERAGE(Data_Initial!AU145:AV145),AVERAGE(Data_Initial!AU145:AW145)),Data_Initial!AV145))),"")</f>
        <v/>
      </c>
      <c r="AW145" t="str">
        <f>IFERROR(IF(AW$3="","",(IF($B$3="On",IF(AX$3="",AVERAGE(Data_Initial!AV145:AW145),AVERAGE(Data_Initial!AV145:AX145)),Data_Initial!AW145))),"")</f>
        <v/>
      </c>
      <c r="AX145" t="str">
        <f>IFERROR(IF(AX$3="","",(IF($B$3="On",IF(AY$3="",AVERAGE(Data_Initial!AW145:AX145),AVERAGE(Data_Initial!AW145:AY145)),Data_Initial!AX145))),"")</f>
        <v/>
      </c>
      <c r="AY145" t="str">
        <f>IFERROR(IF(AY$3="","",(IF($B$3="On",IF(AZ$3="",AVERAGE(Data_Initial!AX145:AY145),AVERAGE(Data_Initial!AX145:AZ145)),Data_Initial!AY145))),"")</f>
        <v/>
      </c>
      <c r="AZ145" t="str">
        <f>IFERROR(IF(AZ$3="","",(IF($B$3="On",IF(BA$3="",AVERAGE(Data_Initial!AY145:AZ145),AVERAGE(Data_Initial!AY145:BA145)),Data_Initial!AZ145))),"")</f>
        <v/>
      </c>
    </row>
    <row r="146" spans="1:52" x14ac:dyDescent="0.25">
      <c r="A146" s="79">
        <f ca="1">Data_Initial!A146</f>
        <v>2</v>
      </c>
      <c r="B146" s="79" t="str">
        <f ca="1">Data_Initial!B146</f>
        <v>G9</v>
      </c>
      <c r="C146">
        <f ca="1">IFERROR(IF($B$3="On",AVERAGE(Data_Initial!C146:D146),Data_Initial!C146),"")</f>
        <v>3.2328250426244249</v>
      </c>
      <c r="D146">
        <f ca="1">IFERROR(IF(D$3="","",(IF($B$3="On",IF(E$3="",AVERAGE(Data_Initial!C146:D146),AVERAGE(Data_Initial!C146:E146)),Data_Initial!D146))),"")</f>
        <v>2.9552128749767967</v>
      </c>
      <c r="E146">
        <f ca="1">IFERROR(IF(E$3="","",(IF($B$3="On",IF(F$3="",AVERAGE(Data_Initial!D146:E146),AVERAGE(Data_Initial!D146:F146)),Data_Initial!E146))),"")</f>
        <v>4.5644400574149868</v>
      </c>
      <c r="F146">
        <f ca="1">IFERROR(IF(F$3="","",(IF($B$3="On",IF(G$3="",AVERAGE(Data_Initial!E146:F146),AVERAGE(Data_Initial!E146:G146)),Data_Initial!F146))),"")</f>
        <v>0.7339886000713699</v>
      </c>
      <c r="G146">
        <f ca="1">IFERROR(IF(G$3="","",(IF($B$3="On",IF(H$3="",AVERAGE(Data_Initial!F146:G146),AVERAGE(Data_Initial!F146:H146)),Data_Initial!G146))),"")</f>
        <v>0.71144622972648675</v>
      </c>
      <c r="H146">
        <f ca="1">IFERROR(IF(H$3="","",(IF($B$3="On",IF(I$3="",AVERAGE(Data_Initial!G146:H146),AVERAGE(Data_Initial!G146:I146)),Data_Initial!H146))),"")</f>
        <v>-0.202589862238861</v>
      </c>
      <c r="I146">
        <f ca="1">IFERROR(IF(I$3="","",(IF($B$3="On",IF(J$3="",AVERAGE(Data_Initial!H146:I146),AVERAGE(Data_Initial!H146:J146)),Data_Initial!I146))),"")</f>
        <v>1.7226097046230588</v>
      </c>
      <c r="J146">
        <f ca="1">IFERROR(IF(J$3="","",(IF($B$3="On",IF(K$3="",AVERAGE(Data_Initial!I146:J146),AVERAGE(Data_Initial!I146:K146)),Data_Initial!J146))),"")</f>
        <v>1.4719467279173857</v>
      </c>
      <c r="K146">
        <f ca="1">IFERROR(IF(K$3="","",(IF($B$3="On",IF(L$3="",AVERAGE(Data_Initial!J146:K146),AVERAGE(Data_Initial!J146:L146)),Data_Initial!K146))),"")</f>
        <v>-4.8830666739526705E-2</v>
      </c>
      <c r="L146">
        <f ca="1">IFERROR(IF(L$3="","",(IF($B$3="On",IF(M$3="",AVERAGE(Data_Initial!K146:L146),AVERAGE(Data_Initial!K146:M146)),Data_Initial!L146))),"")</f>
        <v>-7.650293491057332E-2</v>
      </c>
      <c r="M146">
        <f ca="1">IFERROR(IF(M$3="","",(IF($B$3="On",IF(N$3="",AVERAGE(Data_Initial!L146:M146),AVERAGE(Data_Initial!L146:N146)),Data_Initial!M146))),"")</f>
        <v>-1.6169948997989996E-2</v>
      </c>
      <c r="N146">
        <f ca="1">IFERROR(IF(N$3="","",(IF($B$3="On",IF(O$3="",AVERAGE(Data_Initial!M146:N146),AVERAGE(Data_Initial!M146:O146)),Data_Initial!N146))),"")</f>
        <v>1.310448589231932</v>
      </c>
      <c r="O146">
        <f ca="1">IFERROR(IF(O$3="","",(IF($B$3="On",IF(P$3="",AVERAGE(Data_Initial!N146:O146),AVERAGE(Data_Initial!N146:P146)),Data_Initial!O146))),"")</f>
        <v>-0.77874786870795132</v>
      </c>
      <c r="P146">
        <f ca="1">IFERROR(IF(P$3="","",(IF($B$3="On",IF(Q$3="",AVERAGE(Data_Initial!O146:P146),AVERAGE(Data_Initial!O146:Q146)),Data_Initial!P146))),"")</f>
        <v>-1.5613948085374443</v>
      </c>
      <c r="Q146">
        <f ca="1">IFERROR(IF(Q$3="","",(IF($B$3="On",IF(R$3="",AVERAGE(Data_Initial!P146:Q146),AVERAGE(Data_Initial!P146:R146)),Data_Initial!Q146))),"")</f>
        <v>-0.47742023052902988</v>
      </c>
      <c r="R146">
        <f ca="1">IFERROR(IF(R$3="","",(IF($B$3="On",IF(S$3="",AVERAGE(Data_Initial!Q146:R146),AVERAGE(Data_Initial!Q146:S146)),Data_Initial!R146))),"")</f>
        <v>-0.49217543033712996</v>
      </c>
      <c r="S146">
        <f ca="1">IFERROR(IF(S$3="","",(IF($B$3="On",IF(T$3="",AVERAGE(Data_Initial!R146:S146),AVERAGE(Data_Initial!R146:T146)),Data_Initial!S146))),"")</f>
        <v>-1.30963937142572</v>
      </c>
      <c r="T146">
        <f ca="1">IFERROR(IF(T$3="","",(IF($B$3="On",IF(U$3="",AVERAGE(Data_Initial!S146:T146),AVERAGE(Data_Initial!S146:U146)),Data_Initial!T146))),"")</f>
        <v>-1.9974074272812068</v>
      </c>
      <c r="U146">
        <f ca="1">IFERROR(IF(U$3="","",(IF($B$3="On",IF(V$3="",AVERAGE(Data_Initial!T146:U146),AVERAGE(Data_Initial!T146:V146)),Data_Initial!U146))),"")</f>
        <v>-1.9309548892507937</v>
      </c>
      <c r="V146">
        <f ca="1">IFERROR(IF(V$3="","",(IF($B$3="On",IF(W$3="",AVERAGE(Data_Initial!U146:V146),AVERAGE(Data_Initial!U146:W146)),Data_Initial!V146))),"")</f>
        <v>-1.9257961711982705</v>
      </c>
      <c r="W146">
        <f ca="1">IFERROR(IF(W$3="","",(IF($B$3="On",IF(X$3="",AVERAGE(Data_Initial!V146:W146),AVERAGE(Data_Initial!V146:X146)),Data_Initial!W146))),"")</f>
        <v>-1.5493526281885934</v>
      </c>
      <c r="X146">
        <f ca="1">IFERROR(IF(X$3="","",(IF($B$3="On",IF(Y$3="",AVERAGE(Data_Initial!W146:X146),AVERAGE(Data_Initial!W146:Y146)),Data_Initial!X146))),"")</f>
        <v>-1.4844343700149967</v>
      </c>
      <c r="Y146">
        <f ca="1">IFERROR(IF(Y$3="","",(IF($B$3="On",IF(Z$3="",AVERAGE(Data_Initial!X146:Y146),AVERAGE(Data_Initial!X146:Z146)),Data_Initial!Y146))),"")</f>
        <v>0.32970375937217655</v>
      </c>
      <c r="Z146">
        <f ca="1">IFERROR(IF(Z$3="","",(IF($B$3="On",IF(AA$3="",AVERAGE(Data_Initial!Y146:Z146),AVERAGE(Data_Initial!Y146:AA146)),Data_Initial!Z146))),"")</f>
        <v>-0.84243528014379343</v>
      </c>
      <c r="AA146">
        <f ca="1">IFERROR(IF(AA$3="","",(IF($B$3="On",IF(AB$3="",AVERAGE(Data_Initial!Z146:AA146),AVERAGE(Data_Initial!Z146:AB146)),Data_Initial!AA146))),"")</f>
        <v>-0.63712045519908667</v>
      </c>
      <c r="AB146">
        <f ca="1">IFERROR(IF(AB$3="","",(IF($B$3="On",IF(AC$3="",AVERAGE(Data_Initial!AA146:AB146),AVERAGE(Data_Initial!AA146:AC146)),Data_Initial!AB146))),"")</f>
        <v>-2.3306009466183863</v>
      </c>
      <c r="AC146">
        <f ca="1">IFERROR(IF(AC$3="","",(IF($B$3="On",IF(AD$3="",AVERAGE(Data_Initial!AB146:AC146),AVERAGE(Data_Initial!AB146:AD146)),Data_Initial!AC146))),"")</f>
        <v>-2.9177520929491365</v>
      </c>
      <c r="AD146">
        <f ca="1">IFERROR(IF(AD$3="","",(IF($B$3="On",IF(AE$3="",AVERAGE(Data_Initial!AC146:AD146),AVERAGE(Data_Initial!AC146:AE146)),Data_Initial!AD146))),"")</f>
        <v>-2.0957709110745504</v>
      </c>
      <c r="AE146">
        <f ca="1">IFERROR(IF(AE$3="","",(IF($B$3="On",IF(AF$3="",AVERAGE(Data_Initial!AD146:AE146),AVERAGE(Data_Initial!AD146:AF146)),Data_Initial!AE146))),"")</f>
        <v>-1.5352450524072392</v>
      </c>
      <c r="AF146">
        <f ca="1">IFERROR(IF(AF$3="","",(IF($B$3="On",IF(AG$3="",AVERAGE(Data_Initial!AE146:AF146),AVERAGE(Data_Initial!AE146:AG146)),Data_Initial!AF146))),"")</f>
        <v>0.58344703872793069</v>
      </c>
      <c r="AG146">
        <f ca="1">IFERROR(IF(AG$3="","",(IF($B$3="On",IF(AH$3="",AVERAGE(Data_Initial!AF146:AG146),AVERAGE(Data_Initial!AF146:AH146)),Data_Initial!AG146))),"")</f>
        <v>-0.32478324060942559</v>
      </c>
      <c r="AH146">
        <f ca="1">IFERROR(IF(AH$3="","",(IF($B$3="On",IF(AI$3="",AVERAGE(Data_Initial!AG146:AH146),AVERAGE(Data_Initial!AG146:AI146)),Data_Initial!AH146))),"")</f>
        <v>0.73075555872856013</v>
      </c>
      <c r="AI146">
        <f ca="1">IFERROR(IF(AI$3="","",(IF($B$3="On",IF(AJ$3="",AVERAGE(Data_Initial!AH146:AI146),AVERAGE(Data_Initial!AH146:AJ146)),Data_Initial!AI146))),"")</f>
        <v>-0.66888863366223994</v>
      </c>
      <c r="AJ146">
        <f ca="1">IFERROR(IF(AJ$3="","",(IF($B$3="On",IF(AK$3="",AVERAGE(Data_Initial!AI146:AJ146),AVERAGE(Data_Initial!AI146:AK146)),Data_Initial!AJ146))),"")</f>
        <v>0.3509242619020374</v>
      </c>
      <c r="AK146">
        <f ca="1">IFERROR(IF(AK$3="","",(IF($B$3="On",IF(AL$3="",AVERAGE(Data_Initial!AJ146:AK146),AVERAGE(Data_Initial!AJ146:AL146)),Data_Initial!AK146))),"")</f>
        <v>0.428906505323084</v>
      </c>
      <c r="AL146">
        <f ca="1">IFERROR(IF(AL$3="","",(IF($B$3="On",IF(AM$3="",AVERAGE(Data_Initial!AK146:AL146),AVERAGE(Data_Initial!AK146:AM146)),Data_Initial!AL146))),"")</f>
        <v>2.3902329628011407</v>
      </c>
      <c r="AM146">
        <f ca="1">IFERROR(IF(AM$3="","",(IF($B$3="On",IF(AN$3="",AVERAGE(Data_Initial!AL146:AM146),AVERAGE(Data_Initial!AL146:AN146)),Data_Initial!AM146))),"")</f>
        <v>2.8634164560142694</v>
      </c>
      <c r="AN146">
        <f ca="1">IFERROR(IF(AN$3="","",(IF($B$3="On",IF(AO$3="",AVERAGE(Data_Initial!AM146:AN146),AVERAGE(Data_Initial!AM146:AO146)),Data_Initial!AN146))),"")</f>
        <v>2.5417877407309502</v>
      </c>
      <c r="AO146">
        <f ca="1">IFERROR(IF(AO$3="","",(IF($B$3="On",IF(AP$3="",AVERAGE(Data_Initial!AN146:AO146),AVERAGE(Data_Initial!AN146:AP146)),Data_Initial!AO146))),"")</f>
        <v>0.62258309599943995</v>
      </c>
      <c r="AP146">
        <f ca="1">IFERROR(IF(AP$3="","",(IF($B$3="On",IF(AQ$3="",AVERAGE(Data_Initial!AO146:AP146),AVERAGE(Data_Initial!AO146:AQ146)),Data_Initial!AP146))),"")</f>
        <v>-4.0519234451725006E-2</v>
      </c>
      <c r="AQ146" t="str">
        <f>IFERROR(IF(AQ$3="","",(IF($B$3="On",IF(AR$3="",AVERAGE(Data_Initial!AP146:AQ146),AVERAGE(Data_Initial!AP146:AR146)),Data_Initial!AQ146))),"")</f>
        <v/>
      </c>
      <c r="AR146" t="str">
        <f>IFERROR(IF(AR$3="","",(IF($B$3="On",IF(AS$3="",AVERAGE(Data_Initial!AQ146:AR146),AVERAGE(Data_Initial!AQ146:AS146)),Data_Initial!AR146))),"")</f>
        <v/>
      </c>
      <c r="AS146" t="str">
        <f>IFERROR(IF(AS$3="","",(IF($B$3="On",IF(AT$3="",AVERAGE(Data_Initial!AR146:AS146),AVERAGE(Data_Initial!AR146:AT146)),Data_Initial!AS146))),"")</f>
        <v/>
      </c>
      <c r="AT146" t="str">
        <f>IFERROR(IF(AT$3="","",(IF($B$3="On",IF(AU$3="",AVERAGE(Data_Initial!AS146:AT146),AVERAGE(Data_Initial!AS146:AU146)),Data_Initial!AT146))),"")</f>
        <v/>
      </c>
      <c r="AU146" t="str">
        <f>IFERROR(IF(AU$3="","",(IF($B$3="On",IF(AV$3="",AVERAGE(Data_Initial!AT146:AU146),AVERAGE(Data_Initial!AT146:AV146)),Data_Initial!AU146))),"")</f>
        <v/>
      </c>
      <c r="AV146" t="str">
        <f>IFERROR(IF(AV$3="","",(IF($B$3="On",IF(AW$3="",AVERAGE(Data_Initial!AU146:AV146),AVERAGE(Data_Initial!AU146:AW146)),Data_Initial!AV146))),"")</f>
        <v/>
      </c>
      <c r="AW146" t="str">
        <f>IFERROR(IF(AW$3="","",(IF($B$3="On",IF(AX$3="",AVERAGE(Data_Initial!AV146:AW146),AVERAGE(Data_Initial!AV146:AX146)),Data_Initial!AW146))),"")</f>
        <v/>
      </c>
      <c r="AX146" t="str">
        <f>IFERROR(IF(AX$3="","",(IF($B$3="On",IF(AY$3="",AVERAGE(Data_Initial!AW146:AX146),AVERAGE(Data_Initial!AW146:AY146)),Data_Initial!AX146))),"")</f>
        <v/>
      </c>
      <c r="AY146" t="str">
        <f>IFERROR(IF(AY$3="","",(IF($B$3="On",IF(AZ$3="",AVERAGE(Data_Initial!AX146:AY146),AVERAGE(Data_Initial!AX146:AZ146)),Data_Initial!AY146))),"")</f>
        <v/>
      </c>
      <c r="AZ146" t="str">
        <f>IFERROR(IF(AZ$3="","",(IF($B$3="On",IF(BA$3="",AVERAGE(Data_Initial!AY146:AZ146),AVERAGE(Data_Initial!AY146:BA146)),Data_Initial!AZ146))),"")</f>
        <v/>
      </c>
    </row>
    <row r="147" spans="1:52" x14ac:dyDescent="0.25">
      <c r="A147" s="79">
        <f ca="1">Data_Initial!A147</f>
        <v>2</v>
      </c>
      <c r="B147" s="79" t="str">
        <f ca="1">Data_Initial!B147</f>
        <v>H9</v>
      </c>
      <c r="C147">
        <f ca="1">IFERROR(IF($B$3="On",AVERAGE(Data_Initial!C147:D147),Data_Initial!C147),"")</f>
        <v>29.5637274610792</v>
      </c>
      <c r="D147">
        <f ca="1">IFERROR(IF(D$3="","",(IF($B$3="On",IF(E$3="",AVERAGE(Data_Initial!C147:D147),AVERAGE(Data_Initial!C147:E147)),Data_Initial!D147))),"")</f>
        <v>24.612762114220434</v>
      </c>
      <c r="E147">
        <f ca="1">IFERROR(IF(E$3="","",(IF($B$3="On",IF(F$3="",AVERAGE(Data_Initial!D147:E147),AVERAGE(Data_Initial!D147:F147)),Data_Initial!E147))),"")</f>
        <v>17.242445835032402</v>
      </c>
      <c r="F147">
        <f ca="1">IFERROR(IF(F$3="","",(IF($B$3="On",IF(G$3="",AVERAGE(Data_Initial!E147:F147),AVERAGE(Data_Initial!E147:G147)),Data_Initial!F147))),"")</f>
        <v>6.9975322787201124</v>
      </c>
      <c r="G147">
        <f ca="1">IFERROR(IF(G$3="","",(IF($B$3="On",IF(H$3="",AVERAGE(Data_Initial!F147:G147),AVERAGE(Data_Initial!F147:H147)),Data_Initial!G147))),"")</f>
        <v>2.3502617394251479</v>
      </c>
      <c r="H147">
        <f ca="1">IFERROR(IF(H$3="","",(IF($B$3="On",IF(I$3="",AVERAGE(Data_Initial!G147:H147),AVERAGE(Data_Initial!G147:I147)),Data_Initial!H147))),"")</f>
        <v>-2.2326391310978884</v>
      </c>
      <c r="I147">
        <f ca="1">IFERROR(IF(I$3="","",(IF($B$3="On",IF(J$3="",AVERAGE(Data_Initial!H147:I147),AVERAGE(Data_Initial!H147:J147)),Data_Initial!I147))),"")</f>
        <v>-3.112074542959212</v>
      </c>
      <c r="J147">
        <f ca="1">IFERROR(IF(J$3="","",(IF($B$3="On",IF(K$3="",AVERAGE(Data_Initial!I147:J147),AVERAGE(Data_Initial!I147:K147)),Data_Initial!J147))),"")</f>
        <v>-6.5934546585234202</v>
      </c>
      <c r="K147">
        <f ca="1">IFERROR(IF(K$3="","",(IF($B$3="On",IF(L$3="",AVERAGE(Data_Initial!J147:K147),AVERAGE(Data_Initial!J147:L147)),Data_Initial!K147))),"")</f>
        <v>-10.089004663232586</v>
      </c>
      <c r="L147">
        <f ca="1">IFERROR(IF(L$3="","",(IF($B$3="On",IF(M$3="",AVERAGE(Data_Initial!K147:L147),AVERAGE(Data_Initial!K147:M147)),Data_Initial!L147))),"")</f>
        <v>-12.364182652816007</v>
      </c>
      <c r="M147">
        <f ca="1">IFERROR(IF(M$3="","",(IF($B$3="On",IF(N$3="",AVERAGE(Data_Initial!L147:M147),AVERAGE(Data_Initial!L147:N147)),Data_Initial!M147))),"")</f>
        <v>-10.253101622346557</v>
      </c>
      <c r="N147">
        <f ca="1">IFERROR(IF(N$3="","",(IF($B$3="On",IF(O$3="",AVERAGE(Data_Initial!M147:N147),AVERAGE(Data_Initial!M147:O147)),Data_Initial!N147))),"")</f>
        <v>-2.0726788202735675</v>
      </c>
      <c r="O147">
        <f ca="1">IFERROR(IF(O$3="","",(IF($B$3="On",IF(P$3="",AVERAGE(Data_Initial!N147:O147),AVERAGE(Data_Initial!N147:P147)),Data_Initial!O147))),"")</f>
        <v>10.053194319348533</v>
      </c>
      <c r="P147">
        <f ca="1">IFERROR(IF(P$3="","",(IF($B$3="On",IF(Q$3="",AVERAGE(Data_Initial!O147:P147),AVERAGE(Data_Initial!O147:Q147)),Data_Initial!P147))),"")</f>
        <v>37.484746462514387</v>
      </c>
      <c r="Q147">
        <f ca="1">IFERROR(IF(Q$3="","",(IF($B$3="On",IF(R$3="",AVERAGE(Data_Initial!P147:Q147),AVERAGE(Data_Initial!P147:R147)),Data_Initial!Q147))),"")</f>
        <v>91.671590684780313</v>
      </c>
      <c r="R147">
        <f ca="1">IFERROR(IF(R$3="","",(IF($B$3="On",IF(S$3="",AVERAGE(Data_Initial!Q147:R147),AVERAGE(Data_Initial!Q147:S147)),Data_Initial!R147))),"")</f>
        <v>194.83094227688147</v>
      </c>
      <c r="S147">
        <f ca="1">IFERROR(IF(S$3="","",(IF($B$3="On",IF(T$3="",AVERAGE(Data_Initial!R147:S147),AVERAGE(Data_Initial!R147:T147)),Data_Initial!S147))),"")</f>
        <v>376.70283422888468</v>
      </c>
      <c r="T147">
        <f ca="1">IFERROR(IF(T$3="","",(IF($B$3="On",IF(U$3="",AVERAGE(Data_Initial!S147:T147),AVERAGE(Data_Initial!S147:U147)),Data_Initial!T147))),"")</f>
        <v>681.16928693422869</v>
      </c>
      <c r="U147">
        <f ca="1">IFERROR(IF(U$3="","",(IF($B$3="On",IF(V$3="",AVERAGE(Data_Initial!T147:U147),AVERAGE(Data_Initial!T147:V147)),Data_Initial!U147))),"")</f>
        <v>1140.4005811789702</v>
      </c>
      <c r="V147">
        <f ca="1">IFERROR(IF(V$3="","",(IF($B$3="On",IF(W$3="",AVERAGE(Data_Initial!U147:V147),AVERAGE(Data_Initial!U147:W147)),Data_Initial!V147))),"")</f>
        <v>1714.0653774809168</v>
      </c>
      <c r="W147">
        <f ca="1">IFERROR(IF(W$3="","",(IF($B$3="On",IF(X$3="",AVERAGE(Data_Initial!V147:W147),AVERAGE(Data_Initial!V147:X147)),Data_Initial!W147))),"")</f>
        <v>2312.7648073426067</v>
      </c>
      <c r="X147">
        <f ca="1">IFERROR(IF(X$3="","",(IF($B$3="On",IF(Y$3="",AVERAGE(Data_Initial!W147:X147),AVERAGE(Data_Initial!W147:Y147)),Data_Initial!X147))),"")</f>
        <v>2834.4440391426033</v>
      </c>
      <c r="Y147">
        <f ca="1">IFERROR(IF(Y$3="","",(IF($B$3="On",IF(Z$3="",AVERAGE(Data_Initial!X147:Y147),AVERAGE(Data_Initial!X147:Z147)),Data_Initial!Y147))),"")</f>
        <v>3228.8576939574564</v>
      </c>
      <c r="Z147">
        <f ca="1">IFERROR(IF(Z$3="","",(IF($B$3="On",IF(AA$3="",AVERAGE(Data_Initial!Y147:Z147),AVERAGE(Data_Initial!Y147:AA147)),Data_Initial!Z147))),"")</f>
        <v>3497.8417613415199</v>
      </c>
      <c r="AA147">
        <f ca="1">IFERROR(IF(AA$3="","",(IF($B$3="On",IF(AB$3="",AVERAGE(Data_Initial!Z147:AA147),AVERAGE(Data_Initial!Z147:AB147)),Data_Initial!AA147))),"")</f>
        <v>3665.4900930469971</v>
      </c>
      <c r="AB147">
        <f ca="1">IFERROR(IF(AB$3="","",(IF($B$3="On",IF(AC$3="",AVERAGE(Data_Initial!AA147:AB147),AVERAGE(Data_Initial!AA147:AC147)),Data_Initial!AB147))),"")</f>
        <v>3767.0220488846171</v>
      </c>
      <c r="AC147">
        <f ca="1">IFERROR(IF(AC$3="","",(IF($B$3="On",IF(AD$3="",AVERAGE(Data_Initial!AB147:AC147),AVERAGE(Data_Initial!AB147:AD147)),Data_Initial!AC147))),"")</f>
        <v>3828.5763585187365</v>
      </c>
      <c r="AD147">
        <f ca="1">IFERROR(IF(AD$3="","",(IF($B$3="On",IF(AE$3="",AVERAGE(Data_Initial!AC147:AD147),AVERAGE(Data_Initial!AC147:AE147)),Data_Initial!AD147))),"")</f>
        <v>3870.2266862182864</v>
      </c>
      <c r="AE147">
        <f ca="1">IFERROR(IF(AE$3="","",(IF($B$3="On",IF(AF$3="",AVERAGE(Data_Initial!AD147:AE147),AVERAGE(Data_Initial!AD147:AF147)),Data_Initial!AE147))),"")</f>
        <v>3899.244055157867</v>
      </c>
      <c r="AF147">
        <f ca="1">IFERROR(IF(AF$3="","",(IF($B$3="On",IF(AG$3="",AVERAGE(Data_Initial!AE147:AF147),AVERAGE(Data_Initial!AE147:AG147)),Data_Initial!AF147))),"")</f>
        <v>3916.5183346629933</v>
      </c>
      <c r="AG147">
        <f ca="1">IFERROR(IF(AG$3="","",(IF($B$3="On",IF(AH$3="",AVERAGE(Data_Initial!AF147:AG147),AVERAGE(Data_Initial!AF147:AH147)),Data_Initial!AG147))),"")</f>
        <v>3924.0436320385329</v>
      </c>
      <c r="AH147">
        <f ca="1">IFERROR(IF(AH$3="","",(IF($B$3="On",IF(AI$3="",AVERAGE(Data_Initial!AG147:AH147),AVERAGE(Data_Initial!AG147:AI147)),Data_Initial!AH147))),"")</f>
        <v>3927.8823984202568</v>
      </c>
      <c r="AI147">
        <f ca="1">IFERROR(IF(AI$3="","",(IF($B$3="On",IF(AJ$3="",AVERAGE(Data_Initial!AH147:AI147),AVERAGE(Data_Initial!AH147:AJ147)),Data_Initial!AI147))),"")</f>
        <v>3931.1931846894299</v>
      </c>
      <c r="AJ147">
        <f ca="1">IFERROR(IF(AJ$3="","",(IF($B$3="On",IF(AK$3="",AVERAGE(Data_Initial!AI147:AJ147),AVERAGE(Data_Initial!AI147:AK147)),Data_Initial!AJ147))),"")</f>
        <v>3934.9660154775302</v>
      </c>
      <c r="AK147">
        <f ca="1">IFERROR(IF(AK$3="","",(IF($B$3="On",IF(AL$3="",AVERAGE(Data_Initial!AJ147:AK147),AVERAGE(Data_Initial!AJ147:AL147)),Data_Initial!AK147))),"")</f>
        <v>3936.7879394116899</v>
      </c>
      <c r="AL147">
        <f ca="1">IFERROR(IF(AL$3="","",(IF($B$3="On",IF(AM$3="",AVERAGE(Data_Initial!AK147:AL147),AVERAGE(Data_Initial!AK147:AM147)),Data_Initial!AL147))),"")</f>
        <v>3937.7117775067295</v>
      </c>
      <c r="AM147">
        <f ca="1">IFERROR(IF(AM$3="","",(IF($B$3="On",IF(AN$3="",AVERAGE(Data_Initial!AL147:AM147),AVERAGE(Data_Initial!AL147:AN147)),Data_Initial!AM147))),"")</f>
        <v>3937.21493956735</v>
      </c>
      <c r="AN147">
        <f ca="1">IFERROR(IF(AN$3="","",(IF($B$3="On",IF(AO$3="",AVERAGE(Data_Initial!AM147:AN147),AVERAGE(Data_Initial!AM147:AO147)),Data_Initial!AN147))),"")</f>
        <v>3935.8869908084566</v>
      </c>
      <c r="AO147">
        <f ca="1">IFERROR(IF(AO$3="","",(IF($B$3="On",IF(AP$3="",AVERAGE(Data_Initial!AN147:AO147),AVERAGE(Data_Initial!AN147:AP147)),Data_Initial!AO147))),"")</f>
        <v>3931.2601320570939</v>
      </c>
      <c r="AP147">
        <f ca="1">IFERROR(IF(AP$3="","",(IF($B$3="On",IF(AQ$3="",AVERAGE(Data_Initial!AO147:AP147),AVERAGE(Data_Initial!AO147:AQ147)),Data_Initial!AP147))),"")</f>
        <v>3928.67428390448</v>
      </c>
      <c r="AQ147" t="str">
        <f>IFERROR(IF(AQ$3="","",(IF($B$3="On",IF(AR$3="",AVERAGE(Data_Initial!AP147:AQ147),AVERAGE(Data_Initial!AP147:AR147)),Data_Initial!AQ147))),"")</f>
        <v/>
      </c>
      <c r="AR147" t="str">
        <f>IFERROR(IF(AR$3="","",(IF($B$3="On",IF(AS$3="",AVERAGE(Data_Initial!AQ147:AR147),AVERAGE(Data_Initial!AQ147:AS147)),Data_Initial!AR147))),"")</f>
        <v/>
      </c>
      <c r="AS147" t="str">
        <f>IFERROR(IF(AS$3="","",(IF($B$3="On",IF(AT$3="",AVERAGE(Data_Initial!AR147:AS147),AVERAGE(Data_Initial!AR147:AT147)),Data_Initial!AS147))),"")</f>
        <v/>
      </c>
      <c r="AT147" t="str">
        <f>IFERROR(IF(AT$3="","",(IF($B$3="On",IF(AU$3="",AVERAGE(Data_Initial!AS147:AT147),AVERAGE(Data_Initial!AS147:AU147)),Data_Initial!AT147))),"")</f>
        <v/>
      </c>
      <c r="AU147" t="str">
        <f>IFERROR(IF(AU$3="","",(IF($B$3="On",IF(AV$3="",AVERAGE(Data_Initial!AT147:AU147),AVERAGE(Data_Initial!AT147:AV147)),Data_Initial!AU147))),"")</f>
        <v/>
      </c>
      <c r="AV147" t="str">
        <f>IFERROR(IF(AV$3="","",(IF($B$3="On",IF(AW$3="",AVERAGE(Data_Initial!AU147:AV147),AVERAGE(Data_Initial!AU147:AW147)),Data_Initial!AV147))),"")</f>
        <v/>
      </c>
      <c r="AW147" t="str">
        <f>IFERROR(IF(AW$3="","",(IF($B$3="On",IF(AX$3="",AVERAGE(Data_Initial!AV147:AW147),AVERAGE(Data_Initial!AV147:AX147)),Data_Initial!AW147))),"")</f>
        <v/>
      </c>
      <c r="AX147" t="str">
        <f>IFERROR(IF(AX$3="","",(IF($B$3="On",IF(AY$3="",AVERAGE(Data_Initial!AW147:AX147),AVERAGE(Data_Initial!AW147:AY147)),Data_Initial!AX147))),"")</f>
        <v/>
      </c>
      <c r="AY147" t="str">
        <f>IFERROR(IF(AY$3="","",(IF($B$3="On",IF(AZ$3="",AVERAGE(Data_Initial!AX147:AY147),AVERAGE(Data_Initial!AX147:AZ147)),Data_Initial!AY147))),"")</f>
        <v/>
      </c>
      <c r="AZ147" t="str">
        <f>IFERROR(IF(AZ$3="","",(IF($B$3="On",IF(BA$3="",AVERAGE(Data_Initial!AY147:AZ147),AVERAGE(Data_Initial!AY147:BA147)),Data_Initial!AZ147))),"")</f>
        <v/>
      </c>
    </row>
    <row r="148" spans="1:52" x14ac:dyDescent="0.25">
      <c r="A148" s="79"/>
      <c r="B148" s="79"/>
    </row>
    <row r="149" spans="1:52" x14ac:dyDescent="0.25">
      <c r="A149" s="79"/>
      <c r="B149" s="79"/>
    </row>
    <row r="150" spans="1:52" x14ac:dyDescent="0.25">
      <c r="A150" s="79"/>
      <c r="B150" s="79"/>
    </row>
    <row r="151" spans="1:52" x14ac:dyDescent="0.25">
      <c r="A151" s="79"/>
      <c r="B151" s="79"/>
    </row>
    <row r="152" spans="1:52" x14ac:dyDescent="0.25">
      <c r="A152" s="79"/>
      <c r="B152" s="79"/>
    </row>
    <row r="153" spans="1:52" x14ac:dyDescent="0.25">
      <c r="A153" s="79"/>
      <c r="B153" s="79"/>
    </row>
    <row r="154" spans="1:52" x14ac:dyDescent="0.25">
      <c r="A154" s="79"/>
      <c r="B154" s="79"/>
    </row>
    <row r="155" spans="1:52" x14ac:dyDescent="0.25">
      <c r="A155" s="79"/>
      <c r="B155" s="79"/>
    </row>
    <row r="156" spans="1:52" x14ac:dyDescent="0.25">
      <c r="A156" s="79"/>
      <c r="B156" s="79"/>
    </row>
    <row r="157" spans="1:52" x14ac:dyDescent="0.25">
      <c r="A157" s="79"/>
      <c r="B157" s="79"/>
    </row>
    <row r="158" spans="1:52" x14ac:dyDescent="0.25">
      <c r="A158" s="79"/>
      <c r="B158" s="79"/>
    </row>
    <row r="159" spans="1:52" x14ac:dyDescent="0.25">
      <c r="A159" s="79"/>
      <c r="B159" s="79"/>
    </row>
    <row r="160" spans="1:52" x14ac:dyDescent="0.25">
      <c r="A160" s="79"/>
      <c r="B160" s="79"/>
    </row>
    <row r="161" spans="1:2" x14ac:dyDescent="0.25">
      <c r="A161" s="79"/>
      <c r="B161" s="79"/>
    </row>
    <row r="162" spans="1:2" x14ac:dyDescent="0.25">
      <c r="A162" s="79"/>
      <c r="B162" s="79"/>
    </row>
    <row r="163" spans="1:2" x14ac:dyDescent="0.25">
      <c r="A163" s="79"/>
      <c r="B163" s="79"/>
    </row>
    <row r="164" spans="1:2" x14ac:dyDescent="0.25">
      <c r="A164" s="79"/>
      <c r="B164" s="79"/>
    </row>
    <row r="165" spans="1:2" x14ac:dyDescent="0.25">
      <c r="A165" s="79"/>
      <c r="B165" s="79"/>
    </row>
    <row r="166" spans="1:2" x14ac:dyDescent="0.25">
      <c r="A166" s="79"/>
      <c r="B166" s="79"/>
    </row>
    <row r="167" spans="1:2" x14ac:dyDescent="0.25">
      <c r="A167" s="79"/>
      <c r="B167" s="79"/>
    </row>
    <row r="168" spans="1:2" x14ac:dyDescent="0.25">
      <c r="A168" s="79"/>
      <c r="B168" s="79"/>
    </row>
    <row r="169" spans="1:2" x14ac:dyDescent="0.25">
      <c r="A169" s="79"/>
      <c r="B169" s="79"/>
    </row>
    <row r="170" spans="1:2" x14ac:dyDescent="0.25">
      <c r="A170" s="79"/>
      <c r="B170" s="79"/>
    </row>
    <row r="171" spans="1:2" x14ac:dyDescent="0.25">
      <c r="A171" s="79"/>
      <c r="B171" s="79"/>
    </row>
    <row r="172" spans="1:2" x14ac:dyDescent="0.25">
      <c r="A172" s="79"/>
      <c r="B172" s="79"/>
    </row>
    <row r="173" spans="1:2" x14ac:dyDescent="0.25">
      <c r="A173" s="79"/>
      <c r="B173" s="79"/>
    </row>
    <row r="174" spans="1:2" x14ac:dyDescent="0.25">
      <c r="A174" s="79"/>
      <c r="B174" s="79"/>
    </row>
    <row r="175" spans="1:2" x14ac:dyDescent="0.25">
      <c r="A175" s="79"/>
      <c r="B175" s="79"/>
    </row>
    <row r="176" spans="1:2" x14ac:dyDescent="0.25">
      <c r="A176" s="79"/>
      <c r="B176" s="79"/>
    </row>
    <row r="177" spans="1:2" x14ac:dyDescent="0.25">
      <c r="A177" s="79"/>
      <c r="B177" s="79"/>
    </row>
    <row r="178" spans="1:2" x14ac:dyDescent="0.25">
      <c r="A178" s="79"/>
      <c r="B178" s="79"/>
    </row>
    <row r="179" spans="1:2" x14ac:dyDescent="0.25">
      <c r="A179" s="79"/>
      <c r="B179" s="79"/>
    </row>
    <row r="180" spans="1:2" x14ac:dyDescent="0.25">
      <c r="A180" s="79"/>
      <c r="B180" s="79"/>
    </row>
    <row r="181" spans="1:2" x14ac:dyDescent="0.25">
      <c r="A181" s="79"/>
      <c r="B181" s="79"/>
    </row>
    <row r="182" spans="1:2" x14ac:dyDescent="0.25">
      <c r="A182" s="79"/>
      <c r="B182" s="79"/>
    </row>
    <row r="183" spans="1:2" x14ac:dyDescent="0.25">
      <c r="A183" s="79"/>
      <c r="B183" s="79"/>
    </row>
    <row r="184" spans="1:2" x14ac:dyDescent="0.25">
      <c r="A184" s="79"/>
      <c r="B184" s="79"/>
    </row>
    <row r="185" spans="1:2" x14ac:dyDescent="0.25">
      <c r="A185" s="79"/>
      <c r="B185" s="79"/>
    </row>
    <row r="186" spans="1:2" x14ac:dyDescent="0.25">
      <c r="A186" s="79"/>
      <c r="B186" s="79"/>
    </row>
    <row r="187" spans="1:2" x14ac:dyDescent="0.25">
      <c r="A187" s="79"/>
      <c r="B187" s="79"/>
    </row>
    <row r="188" spans="1:2" x14ac:dyDescent="0.25">
      <c r="A188" s="79"/>
      <c r="B188" s="79"/>
    </row>
    <row r="189" spans="1:2" x14ac:dyDescent="0.25">
      <c r="A189" s="79"/>
      <c r="B189" s="79"/>
    </row>
    <row r="190" spans="1:2" x14ac:dyDescent="0.25">
      <c r="A190" s="79"/>
      <c r="B190" s="79"/>
    </row>
    <row r="191" spans="1:2" x14ac:dyDescent="0.25">
      <c r="A191" s="79"/>
      <c r="B191" s="79"/>
    </row>
    <row r="192" spans="1:2" x14ac:dyDescent="0.25">
      <c r="A192" s="79"/>
      <c r="B192" s="79"/>
    </row>
    <row r="193" spans="1:2" x14ac:dyDescent="0.25">
      <c r="A193" s="79"/>
      <c r="B193" s="79"/>
    </row>
    <row r="194" spans="1:2" x14ac:dyDescent="0.25">
      <c r="A194" s="79"/>
      <c r="B194" s="79"/>
    </row>
    <row r="195" spans="1:2" x14ac:dyDescent="0.25">
      <c r="A195" s="79"/>
      <c r="B195" s="79"/>
    </row>
    <row r="196" spans="1:2" x14ac:dyDescent="0.25">
      <c r="A196" s="79"/>
      <c r="B196" s="79"/>
    </row>
    <row r="197" spans="1:2" x14ac:dyDescent="0.25">
      <c r="A197" s="79"/>
      <c r="B197" s="79"/>
    </row>
    <row r="198" spans="1:2" x14ac:dyDescent="0.25">
      <c r="A198" s="79"/>
      <c r="B198" s="79"/>
    </row>
    <row r="199" spans="1:2" x14ac:dyDescent="0.25">
      <c r="A199" s="79"/>
      <c r="B199" s="79"/>
    </row>
    <row r="200" spans="1:2" x14ac:dyDescent="0.25">
      <c r="A200" s="79"/>
      <c r="B200" s="79"/>
    </row>
    <row r="201" spans="1:2" x14ac:dyDescent="0.25">
      <c r="A201" s="79"/>
      <c r="B201" s="79"/>
    </row>
    <row r="202" spans="1:2" x14ac:dyDescent="0.25">
      <c r="A202" s="79"/>
      <c r="B202" s="79"/>
    </row>
    <row r="203" spans="1:2" x14ac:dyDescent="0.25">
      <c r="A203" s="79"/>
      <c r="B203" s="79"/>
    </row>
    <row r="204" spans="1:2" x14ac:dyDescent="0.25">
      <c r="A204" s="79"/>
      <c r="B204" s="79"/>
    </row>
    <row r="205" spans="1:2" x14ac:dyDescent="0.25">
      <c r="A205" s="79"/>
      <c r="B205" s="79"/>
    </row>
    <row r="206" spans="1:2" x14ac:dyDescent="0.25">
      <c r="A206" s="79"/>
      <c r="B206" s="79"/>
    </row>
    <row r="207" spans="1:2" x14ac:dyDescent="0.25">
      <c r="A207" s="79"/>
      <c r="B207" s="79"/>
    </row>
    <row r="208" spans="1:2" x14ac:dyDescent="0.25">
      <c r="A208" s="79"/>
      <c r="B208" s="79"/>
    </row>
    <row r="209" spans="1:2" x14ac:dyDescent="0.25">
      <c r="A209" s="79"/>
      <c r="B209" s="79"/>
    </row>
    <row r="210" spans="1:2" x14ac:dyDescent="0.25">
      <c r="A210" s="79"/>
      <c r="B210" s="79"/>
    </row>
    <row r="211" spans="1:2" x14ac:dyDescent="0.25">
      <c r="A211" s="79"/>
      <c r="B211" s="79"/>
    </row>
    <row r="212" spans="1:2" x14ac:dyDescent="0.25">
      <c r="A212" s="79"/>
      <c r="B212" s="79"/>
    </row>
    <row r="213" spans="1:2" x14ac:dyDescent="0.25">
      <c r="A213" s="79"/>
      <c r="B213" s="79"/>
    </row>
    <row r="214" spans="1:2" x14ac:dyDescent="0.25">
      <c r="A214" s="79"/>
      <c r="B214" s="79"/>
    </row>
    <row r="215" spans="1:2" x14ac:dyDescent="0.25">
      <c r="A215" s="79"/>
      <c r="B215" s="79"/>
    </row>
    <row r="216" spans="1:2" x14ac:dyDescent="0.25">
      <c r="A216" s="79"/>
      <c r="B216" s="79"/>
    </row>
    <row r="217" spans="1:2" x14ac:dyDescent="0.25">
      <c r="A217" s="79"/>
      <c r="B217" s="79"/>
    </row>
    <row r="218" spans="1:2" x14ac:dyDescent="0.25">
      <c r="A218" s="79"/>
      <c r="B218" s="79"/>
    </row>
    <row r="219" spans="1:2" x14ac:dyDescent="0.25">
      <c r="A219" s="79"/>
      <c r="B219" s="79"/>
    </row>
    <row r="220" spans="1:2" x14ac:dyDescent="0.25">
      <c r="A220" s="79"/>
      <c r="B220" s="79"/>
    </row>
    <row r="221" spans="1:2" x14ac:dyDescent="0.25">
      <c r="A221" s="79"/>
      <c r="B221" s="79"/>
    </row>
    <row r="222" spans="1:2" x14ac:dyDescent="0.25">
      <c r="A222" s="79"/>
      <c r="B222" s="79"/>
    </row>
    <row r="223" spans="1:2" x14ac:dyDescent="0.25">
      <c r="A223" s="79"/>
      <c r="B223" s="79"/>
    </row>
    <row r="224" spans="1:2" x14ac:dyDescent="0.25">
      <c r="A224" s="79"/>
      <c r="B224" s="79"/>
    </row>
    <row r="225" spans="1:2" x14ac:dyDescent="0.25">
      <c r="A225" s="79"/>
      <c r="B225" s="79"/>
    </row>
    <row r="226" spans="1:2" x14ac:dyDescent="0.25">
      <c r="A226" s="79"/>
      <c r="B226" s="79"/>
    </row>
    <row r="227" spans="1:2" x14ac:dyDescent="0.25">
      <c r="A227" s="79"/>
      <c r="B227" s="79"/>
    </row>
    <row r="228" spans="1:2" x14ac:dyDescent="0.25">
      <c r="A228" s="79"/>
      <c r="B228" s="79"/>
    </row>
    <row r="229" spans="1:2" x14ac:dyDescent="0.25">
      <c r="A229" s="79"/>
      <c r="B229" s="79"/>
    </row>
    <row r="230" spans="1:2" x14ac:dyDescent="0.25">
      <c r="A230" s="79"/>
      <c r="B230" s="79"/>
    </row>
    <row r="231" spans="1:2" x14ac:dyDescent="0.25">
      <c r="A231" s="79"/>
      <c r="B231" s="79"/>
    </row>
    <row r="232" spans="1:2" x14ac:dyDescent="0.25">
      <c r="A232" s="79"/>
      <c r="B232" s="79"/>
    </row>
    <row r="233" spans="1:2" x14ac:dyDescent="0.25">
      <c r="A233" s="79"/>
      <c r="B233" s="79"/>
    </row>
    <row r="234" spans="1:2" x14ac:dyDescent="0.25">
      <c r="A234" s="79"/>
      <c r="B234" s="79"/>
    </row>
    <row r="235" spans="1:2" x14ac:dyDescent="0.25">
      <c r="A235" s="79"/>
      <c r="B235" s="79"/>
    </row>
    <row r="236" spans="1:2" x14ac:dyDescent="0.25">
      <c r="A236" s="79"/>
      <c r="B236" s="79"/>
    </row>
    <row r="237" spans="1:2" x14ac:dyDescent="0.25">
      <c r="A237" s="79"/>
      <c r="B237" s="79"/>
    </row>
    <row r="238" spans="1:2" x14ac:dyDescent="0.25">
      <c r="A238" s="79"/>
      <c r="B238" s="79"/>
    </row>
    <row r="239" spans="1:2" x14ac:dyDescent="0.25">
      <c r="A239" s="79"/>
      <c r="B239" s="79"/>
    </row>
    <row r="240" spans="1:2" x14ac:dyDescent="0.25">
      <c r="A240" s="79"/>
      <c r="B240" s="79"/>
    </row>
    <row r="241" spans="1:2" x14ac:dyDescent="0.25">
      <c r="A241" s="79"/>
      <c r="B241" s="79"/>
    </row>
    <row r="242" spans="1:2" x14ac:dyDescent="0.25">
      <c r="A242" s="79"/>
      <c r="B242" s="79"/>
    </row>
    <row r="243" spans="1:2" x14ac:dyDescent="0.25">
      <c r="A243" s="79"/>
      <c r="B243" s="79"/>
    </row>
    <row r="244" spans="1:2" x14ac:dyDescent="0.25">
      <c r="A244" s="79"/>
      <c r="B244" s="79"/>
    </row>
    <row r="245" spans="1:2" x14ac:dyDescent="0.25">
      <c r="A245" s="79"/>
      <c r="B245" s="79"/>
    </row>
    <row r="246" spans="1:2" x14ac:dyDescent="0.25">
      <c r="A246" s="79"/>
      <c r="B246" s="79"/>
    </row>
    <row r="247" spans="1:2" x14ac:dyDescent="0.25">
      <c r="A247" s="79"/>
      <c r="B247" s="79"/>
    </row>
    <row r="248" spans="1:2" x14ac:dyDescent="0.25">
      <c r="A248" s="79"/>
      <c r="B248" s="79"/>
    </row>
    <row r="249" spans="1:2" x14ac:dyDescent="0.25">
      <c r="A249" s="79"/>
      <c r="B249" s="79"/>
    </row>
    <row r="250" spans="1:2" x14ac:dyDescent="0.25">
      <c r="A250" s="79"/>
      <c r="B250" s="79"/>
    </row>
    <row r="251" spans="1:2" x14ac:dyDescent="0.25">
      <c r="A251" s="79"/>
      <c r="B251" s="79"/>
    </row>
    <row r="252" spans="1:2" x14ac:dyDescent="0.25">
      <c r="A252" s="79"/>
      <c r="B252" s="79"/>
    </row>
    <row r="253" spans="1:2" x14ac:dyDescent="0.25">
      <c r="A253" s="79"/>
      <c r="B253" s="79"/>
    </row>
    <row r="254" spans="1:2" x14ac:dyDescent="0.25">
      <c r="A254" s="79"/>
      <c r="B254" s="79"/>
    </row>
    <row r="255" spans="1:2" x14ac:dyDescent="0.25">
      <c r="A255" s="79"/>
      <c r="B255" s="79"/>
    </row>
    <row r="256" spans="1:2" x14ac:dyDescent="0.25">
      <c r="A256" s="79"/>
      <c r="B256" s="79"/>
    </row>
    <row r="257" spans="1:2" x14ac:dyDescent="0.25">
      <c r="A257" s="79"/>
      <c r="B257" s="79"/>
    </row>
    <row r="258" spans="1:2" x14ac:dyDescent="0.25">
      <c r="A258" s="79"/>
      <c r="B258" s="79"/>
    </row>
    <row r="259" spans="1:2" x14ac:dyDescent="0.25">
      <c r="A259" s="79"/>
      <c r="B259" s="79"/>
    </row>
    <row r="260" spans="1:2" x14ac:dyDescent="0.25">
      <c r="A260" s="79"/>
      <c r="B260" s="79"/>
    </row>
    <row r="261" spans="1:2" x14ac:dyDescent="0.25">
      <c r="A261" s="79"/>
      <c r="B261" s="79"/>
    </row>
    <row r="262" spans="1:2" x14ac:dyDescent="0.25">
      <c r="A262" s="79"/>
      <c r="B262" s="79"/>
    </row>
    <row r="263" spans="1:2" x14ac:dyDescent="0.25">
      <c r="A263" s="79"/>
      <c r="B263" s="79"/>
    </row>
    <row r="264" spans="1:2" x14ac:dyDescent="0.25">
      <c r="A264" s="79"/>
      <c r="B264" s="79"/>
    </row>
    <row r="265" spans="1:2" x14ac:dyDescent="0.25">
      <c r="A265" s="79"/>
      <c r="B265" s="79"/>
    </row>
    <row r="266" spans="1:2" x14ac:dyDescent="0.25">
      <c r="A266" s="79"/>
      <c r="B266" s="79"/>
    </row>
    <row r="267" spans="1:2" x14ac:dyDescent="0.25">
      <c r="A267" s="79"/>
      <c r="B267" s="79"/>
    </row>
    <row r="268" spans="1:2" x14ac:dyDescent="0.25">
      <c r="A268" s="79"/>
      <c r="B268" s="79"/>
    </row>
    <row r="269" spans="1:2" x14ac:dyDescent="0.25">
      <c r="A269" s="79"/>
      <c r="B269" s="79"/>
    </row>
    <row r="270" spans="1:2" x14ac:dyDescent="0.25">
      <c r="A270" s="79"/>
      <c r="B270" s="79"/>
    </row>
    <row r="271" spans="1:2" x14ac:dyDescent="0.25">
      <c r="A271" s="79"/>
      <c r="B271" s="79"/>
    </row>
    <row r="272" spans="1:2" x14ac:dyDescent="0.25">
      <c r="A272" s="79"/>
      <c r="B272" s="79"/>
    </row>
    <row r="273" spans="1:2" x14ac:dyDescent="0.25">
      <c r="A273" s="79"/>
      <c r="B273" s="79"/>
    </row>
    <row r="274" spans="1:2" x14ac:dyDescent="0.25">
      <c r="A274" s="79"/>
      <c r="B274" s="79"/>
    </row>
    <row r="275" spans="1:2" x14ac:dyDescent="0.25">
      <c r="A275" s="79"/>
      <c r="B275" s="79"/>
    </row>
    <row r="276" spans="1:2" x14ac:dyDescent="0.25">
      <c r="A276" s="79"/>
      <c r="B276" s="79"/>
    </row>
    <row r="277" spans="1:2" x14ac:dyDescent="0.25">
      <c r="A277" s="79"/>
      <c r="B277" s="79"/>
    </row>
    <row r="278" spans="1:2" x14ac:dyDescent="0.25">
      <c r="A278" s="79"/>
      <c r="B278" s="79"/>
    </row>
    <row r="279" spans="1:2" x14ac:dyDescent="0.25">
      <c r="A279" s="79"/>
      <c r="B279" s="79"/>
    </row>
    <row r="280" spans="1:2" x14ac:dyDescent="0.25">
      <c r="A280" s="79"/>
      <c r="B280" s="79"/>
    </row>
    <row r="281" spans="1:2" x14ac:dyDescent="0.25">
      <c r="A281" s="79"/>
      <c r="B281" s="79"/>
    </row>
    <row r="282" spans="1:2" x14ac:dyDescent="0.25">
      <c r="A282" s="79"/>
      <c r="B282" s="79"/>
    </row>
    <row r="283" spans="1:2" x14ac:dyDescent="0.25">
      <c r="A283" s="79"/>
      <c r="B283" s="79"/>
    </row>
    <row r="284" spans="1:2" x14ac:dyDescent="0.25">
      <c r="A284" s="79"/>
      <c r="B284" s="79"/>
    </row>
    <row r="285" spans="1:2" x14ac:dyDescent="0.25">
      <c r="A285" s="79"/>
      <c r="B285" s="79"/>
    </row>
    <row r="286" spans="1:2" x14ac:dyDescent="0.25">
      <c r="A286" s="79"/>
      <c r="B286" s="79"/>
    </row>
    <row r="287" spans="1:2" x14ac:dyDescent="0.25">
      <c r="A287" s="79"/>
      <c r="B287" s="79"/>
    </row>
    <row r="288" spans="1:2" x14ac:dyDescent="0.25">
      <c r="A288" s="79"/>
      <c r="B288" s="79"/>
    </row>
    <row r="289" spans="1:2" x14ac:dyDescent="0.25">
      <c r="A289" s="79"/>
      <c r="B289" s="79"/>
    </row>
    <row r="290" spans="1:2" x14ac:dyDescent="0.25">
      <c r="A290" s="79"/>
      <c r="B290" s="79"/>
    </row>
    <row r="291" spans="1:2" x14ac:dyDescent="0.25">
      <c r="A291" s="79"/>
      <c r="B291" s="79"/>
    </row>
    <row r="292" spans="1:2" x14ac:dyDescent="0.25">
      <c r="A292" s="79"/>
      <c r="B292" s="79"/>
    </row>
    <row r="293" spans="1:2" x14ac:dyDescent="0.25">
      <c r="A293" s="79"/>
      <c r="B293" s="79"/>
    </row>
    <row r="294" spans="1:2" x14ac:dyDescent="0.25">
      <c r="A294" s="79"/>
      <c r="B294" s="79"/>
    </row>
    <row r="295" spans="1:2" x14ac:dyDescent="0.25">
      <c r="A295" s="79"/>
      <c r="B295" s="79"/>
    </row>
    <row r="296" spans="1:2" x14ac:dyDescent="0.25">
      <c r="A296" s="79"/>
      <c r="B296" s="79"/>
    </row>
    <row r="297" spans="1:2" x14ac:dyDescent="0.25">
      <c r="A297" s="79"/>
      <c r="B297" s="79"/>
    </row>
    <row r="298" spans="1:2" x14ac:dyDescent="0.25">
      <c r="A298" s="79"/>
      <c r="B298" s="79"/>
    </row>
    <row r="299" spans="1:2" x14ac:dyDescent="0.25">
      <c r="A299" s="79"/>
      <c r="B299" s="79"/>
    </row>
    <row r="300" spans="1:2" x14ac:dyDescent="0.25">
      <c r="A300" s="79"/>
      <c r="B300" s="79"/>
    </row>
    <row r="301" spans="1:2" x14ac:dyDescent="0.25">
      <c r="A301" s="79"/>
      <c r="B301" s="79"/>
    </row>
    <row r="302" spans="1:2" x14ac:dyDescent="0.25">
      <c r="A302" s="79"/>
      <c r="B302" s="79"/>
    </row>
    <row r="303" spans="1:2" x14ac:dyDescent="0.25">
      <c r="A303" s="79"/>
      <c r="B303" s="79"/>
    </row>
    <row r="304" spans="1:2" x14ac:dyDescent="0.25">
      <c r="A304" s="79"/>
      <c r="B304" s="79"/>
    </row>
    <row r="305" spans="1:2" x14ac:dyDescent="0.25">
      <c r="A305" s="79"/>
      <c r="B305" s="79"/>
    </row>
    <row r="306" spans="1:2" x14ac:dyDescent="0.25">
      <c r="A306" s="79"/>
      <c r="B306" s="79"/>
    </row>
    <row r="307" spans="1:2" x14ac:dyDescent="0.25">
      <c r="A307" s="79"/>
      <c r="B307" s="79"/>
    </row>
    <row r="308" spans="1:2" x14ac:dyDescent="0.25">
      <c r="A308" s="79"/>
      <c r="B308" s="79"/>
    </row>
    <row r="309" spans="1:2" x14ac:dyDescent="0.25">
      <c r="A309" s="79"/>
      <c r="B309" s="79"/>
    </row>
    <row r="310" spans="1:2" x14ac:dyDescent="0.25">
      <c r="A310" s="79"/>
      <c r="B310" s="79"/>
    </row>
    <row r="311" spans="1:2" x14ac:dyDescent="0.25">
      <c r="A311" s="79"/>
      <c r="B311" s="79"/>
    </row>
    <row r="312" spans="1:2" x14ac:dyDescent="0.25">
      <c r="A312" s="79"/>
      <c r="B312" s="79"/>
    </row>
    <row r="313" spans="1:2" x14ac:dyDescent="0.25">
      <c r="A313" s="79"/>
      <c r="B313" s="79"/>
    </row>
    <row r="314" spans="1:2" x14ac:dyDescent="0.25">
      <c r="A314" s="79"/>
      <c r="B314" s="79"/>
    </row>
    <row r="315" spans="1:2" x14ac:dyDescent="0.25">
      <c r="A315" s="79"/>
      <c r="B315" s="79"/>
    </row>
    <row r="316" spans="1:2" x14ac:dyDescent="0.25">
      <c r="A316" s="79"/>
      <c r="B316" s="79"/>
    </row>
    <row r="317" spans="1:2" x14ac:dyDescent="0.25">
      <c r="A317" s="79"/>
      <c r="B317" s="79"/>
    </row>
    <row r="318" spans="1:2" x14ac:dyDescent="0.25">
      <c r="A318" s="79"/>
      <c r="B318" s="79"/>
    </row>
    <row r="319" spans="1:2" x14ac:dyDescent="0.25">
      <c r="A319" s="79"/>
      <c r="B319" s="79"/>
    </row>
    <row r="320" spans="1:2" x14ac:dyDescent="0.25">
      <c r="A320" s="79"/>
      <c r="B320" s="79"/>
    </row>
    <row r="321" spans="1:2" x14ac:dyDescent="0.25">
      <c r="A321" s="79"/>
      <c r="B321" s="79"/>
    </row>
    <row r="322" spans="1:2" x14ac:dyDescent="0.25">
      <c r="A322" s="79"/>
      <c r="B322" s="79"/>
    </row>
    <row r="323" spans="1:2" x14ac:dyDescent="0.25">
      <c r="A323" s="79"/>
      <c r="B323" s="79"/>
    </row>
    <row r="324" spans="1:2" x14ac:dyDescent="0.25">
      <c r="A324" s="79"/>
      <c r="B324" s="79"/>
    </row>
    <row r="325" spans="1:2" x14ac:dyDescent="0.25">
      <c r="A325" s="79"/>
      <c r="B325" s="79"/>
    </row>
    <row r="326" spans="1:2" x14ac:dyDescent="0.25">
      <c r="A326" s="79"/>
      <c r="B326" s="79"/>
    </row>
    <row r="327" spans="1:2" x14ac:dyDescent="0.25">
      <c r="A327" s="79"/>
      <c r="B327" s="79"/>
    </row>
    <row r="328" spans="1:2" x14ac:dyDescent="0.25">
      <c r="A328" s="79"/>
      <c r="B328" s="79"/>
    </row>
    <row r="329" spans="1:2" x14ac:dyDescent="0.25">
      <c r="A329" s="79"/>
      <c r="B329" s="79"/>
    </row>
    <row r="330" spans="1:2" x14ac:dyDescent="0.25">
      <c r="A330" s="79"/>
      <c r="B330" s="79"/>
    </row>
    <row r="331" spans="1:2" x14ac:dyDescent="0.25">
      <c r="A331" s="79"/>
      <c r="B331" s="79"/>
    </row>
    <row r="332" spans="1:2" x14ac:dyDescent="0.25">
      <c r="A332" s="79"/>
      <c r="B332" s="79"/>
    </row>
    <row r="333" spans="1:2" x14ac:dyDescent="0.25">
      <c r="A333" s="79"/>
      <c r="B333" s="79"/>
    </row>
    <row r="334" spans="1:2" x14ac:dyDescent="0.25">
      <c r="A334" s="79"/>
      <c r="B334" s="79"/>
    </row>
    <row r="335" spans="1:2" x14ac:dyDescent="0.25">
      <c r="A335" s="79"/>
      <c r="B335" s="79"/>
    </row>
    <row r="336" spans="1:2" x14ac:dyDescent="0.25">
      <c r="A336" s="79"/>
      <c r="B336" s="79"/>
    </row>
    <row r="337" spans="1:2" x14ac:dyDescent="0.25">
      <c r="A337" s="79"/>
      <c r="B337" s="79"/>
    </row>
    <row r="338" spans="1:2" x14ac:dyDescent="0.25">
      <c r="A338" s="79"/>
      <c r="B338" s="79"/>
    </row>
    <row r="339" spans="1:2" x14ac:dyDescent="0.25">
      <c r="A339" s="79"/>
      <c r="B339" s="79"/>
    </row>
    <row r="340" spans="1:2" x14ac:dyDescent="0.25">
      <c r="A340" s="79"/>
      <c r="B340" s="79"/>
    </row>
    <row r="341" spans="1:2" x14ac:dyDescent="0.25">
      <c r="A341" s="79"/>
      <c r="B341" s="79"/>
    </row>
    <row r="342" spans="1:2" x14ac:dyDescent="0.25">
      <c r="A342" s="79"/>
      <c r="B342" s="79"/>
    </row>
    <row r="343" spans="1:2" x14ac:dyDescent="0.25">
      <c r="A343" s="79"/>
      <c r="B343" s="79"/>
    </row>
    <row r="344" spans="1:2" x14ac:dyDescent="0.25">
      <c r="A344" s="79"/>
      <c r="B344" s="79"/>
    </row>
    <row r="345" spans="1:2" x14ac:dyDescent="0.25">
      <c r="A345" s="79"/>
      <c r="B345" s="79"/>
    </row>
    <row r="346" spans="1:2" x14ac:dyDescent="0.25">
      <c r="A346" s="79"/>
      <c r="B346" s="79"/>
    </row>
    <row r="347" spans="1:2" x14ac:dyDescent="0.25">
      <c r="A347" s="79"/>
      <c r="B347" s="79"/>
    </row>
    <row r="348" spans="1:2" x14ac:dyDescent="0.25">
      <c r="A348" s="79"/>
      <c r="B348" s="79"/>
    </row>
    <row r="349" spans="1:2" x14ac:dyDescent="0.25">
      <c r="A349" s="79"/>
      <c r="B349" s="79"/>
    </row>
    <row r="350" spans="1:2" x14ac:dyDescent="0.25">
      <c r="A350" s="79"/>
      <c r="B350" s="79"/>
    </row>
    <row r="351" spans="1:2" x14ac:dyDescent="0.25">
      <c r="A351" s="79"/>
      <c r="B351" s="79"/>
    </row>
    <row r="352" spans="1:2" x14ac:dyDescent="0.25">
      <c r="A352" s="79"/>
      <c r="B352" s="79"/>
    </row>
    <row r="353" spans="1:2" x14ac:dyDescent="0.25">
      <c r="A353" s="79"/>
      <c r="B353" s="79"/>
    </row>
    <row r="354" spans="1:2" x14ac:dyDescent="0.25">
      <c r="A354" s="79"/>
      <c r="B354" s="79"/>
    </row>
    <row r="355" spans="1:2" x14ac:dyDescent="0.25">
      <c r="A355" s="79"/>
      <c r="B355" s="79"/>
    </row>
    <row r="356" spans="1:2" x14ac:dyDescent="0.25">
      <c r="A356" s="79"/>
      <c r="B356" s="79"/>
    </row>
    <row r="357" spans="1:2" x14ac:dyDescent="0.25">
      <c r="A357" s="79"/>
      <c r="B357" s="79"/>
    </row>
    <row r="358" spans="1:2" x14ac:dyDescent="0.25">
      <c r="A358" s="79"/>
      <c r="B358" s="79"/>
    </row>
    <row r="359" spans="1:2" x14ac:dyDescent="0.25">
      <c r="A359" s="79"/>
      <c r="B359" s="79"/>
    </row>
    <row r="1156" spans="1:52" x14ac:dyDescent="0.25">
      <c r="A1156" t="s">
        <v>508</v>
      </c>
    </row>
    <row r="1157" spans="1:52" x14ac:dyDescent="0.25">
      <c r="A1157" s="79">
        <f ca="1">Data_Initial!A1157</f>
        <v>1</v>
      </c>
      <c r="B1157" s="79" t="str">
        <f ca="1">Data_Initial!B1157</f>
        <v>A1</v>
      </c>
      <c r="C1157">
        <f ca="1">IFERROR(IF($B$3="On",AVERAGE(Data_Initial!C1157:D1157),Data_Initial!C1157),"")</f>
        <v>23.7345782212576</v>
      </c>
      <c r="D1157">
        <f ca="1">IFERROR(IF(D$3="","",(IF($B$3="On",IF(E$3="",AVERAGE(Data_Initial!C1157:D1157),AVERAGE(Data_Initial!C1157:E1157)),Data_Initial!D1157))),"")</f>
        <v>19.349474875734501</v>
      </c>
      <c r="E1157">
        <f ca="1">IFERROR(IF(E$3="","",(IF($B$3="On",IF(F$3="",AVERAGE(Data_Initial!D1157:E1157),AVERAGE(Data_Initial!D1157:F1157)),Data_Initial!E1157))),"")</f>
        <v>12.497771130424104</v>
      </c>
      <c r="F1157">
        <f ca="1">IFERROR(IF(F$3="","",(IF($B$3="On",IF(G$3="",AVERAGE(Data_Initial!E1157:F1157),AVERAGE(Data_Initial!E1157:G1157)),Data_Initial!F1157))),"")</f>
        <v>6.4860361059415128</v>
      </c>
      <c r="G1157">
        <f ca="1">IFERROR(IF(G$3="","",(IF($B$3="On",IF(H$3="",AVERAGE(Data_Initial!F1157:G1157),AVERAGE(Data_Initial!F1157:H1157)),Data_Initial!G1157))),"")</f>
        <v>4.4026954785964962</v>
      </c>
      <c r="H1157">
        <f ca="1">IFERROR(IF(H$3="","",(IF($B$3="On",IF(I$3="",AVERAGE(Data_Initial!G1157:H1157),AVERAGE(Data_Initial!G1157:I1157)),Data_Initial!H1157))),"")</f>
        <v>0.79712972053570041</v>
      </c>
      <c r="I1157">
        <f ca="1">IFERROR(IF(I$3="","",(IF($B$3="On",IF(J$3="",AVERAGE(Data_Initial!H1157:I1157),AVERAGE(Data_Initial!H1157:J1157)),Data_Initial!I1157))),"")</f>
        <v>-0.19911102479833442</v>
      </c>
      <c r="J1157">
        <f ca="1">IFERROR(IF(J$3="","",(IF($B$3="On",IF(K$3="",AVERAGE(Data_Initial!I1157:J1157),AVERAGE(Data_Initial!I1157:K1157)),Data_Initial!J1157))),"")</f>
        <v>-1.5423955194802745</v>
      </c>
      <c r="K1157">
        <f ca="1">IFERROR(IF(K$3="","",(IF($B$3="On",IF(L$3="",AVERAGE(Data_Initial!J1157:K1157),AVERAGE(Data_Initial!J1157:L1157)),Data_Initial!K1157))),"")</f>
        <v>0.12921309472828102</v>
      </c>
      <c r="L1157">
        <f ca="1">IFERROR(IF(L$3="","",(IF($B$3="On",IF(M$3="",AVERAGE(Data_Initial!K1157:L1157),AVERAGE(Data_Initial!K1157:M1157)),Data_Initial!L1157))),"")</f>
        <v>-2.809755352746834</v>
      </c>
      <c r="M1157">
        <f ca="1">IFERROR(IF(M$3="","",(IF($B$3="On",IF(N$3="",AVERAGE(Data_Initial!L1157:M1157),AVERAGE(Data_Initial!L1157:N1157)),Data_Initial!M1157))),"")</f>
        <v>-6.2955450827463766</v>
      </c>
      <c r="N1157">
        <f ca="1">IFERROR(IF(N$3="","",(IF($B$3="On",IF(O$3="",AVERAGE(Data_Initial!M1157:N1157),AVERAGE(Data_Initial!M1157:O1157)),Data_Initial!N1157))),"")</f>
        <v>-7.8167898378809033</v>
      </c>
      <c r="O1157">
        <f ca="1">IFERROR(IF(O$3="","",(IF($B$3="On",IF(P$3="",AVERAGE(Data_Initial!N1157:O1157),AVERAGE(Data_Initial!N1157:P1157)),Data_Initial!O1157))),"")</f>
        <v>-8.3515231161944268</v>
      </c>
      <c r="P1157">
        <f ca="1">IFERROR(IF(P$3="","",(IF($B$3="On",IF(Q$3="",AVERAGE(Data_Initial!O1157:P1157),AVERAGE(Data_Initial!O1157:Q1157)),Data_Initial!P1157))),"")</f>
        <v>-8.7359344493423254</v>
      </c>
      <c r="Q1157">
        <f ca="1">IFERROR(IF(Q$3="","",(IF($B$3="On",IF(R$3="",AVERAGE(Data_Initial!P1157:Q1157),AVERAGE(Data_Initial!P1157:R1157)),Data_Initial!Q1157))),"")</f>
        <v>-8.9296133117610701</v>
      </c>
      <c r="R1157">
        <f ca="1">IFERROR(IF(R$3="","",(IF($B$3="On",IF(S$3="",AVERAGE(Data_Initial!Q1157:R1157),AVERAGE(Data_Initial!Q1157:S1157)),Data_Initial!R1157))),"")</f>
        <v>-8.2436380096440356</v>
      </c>
      <c r="S1157">
        <f ca="1">IFERROR(IF(S$3="","",(IF($B$3="On",IF(T$3="",AVERAGE(Data_Initial!R1157:S1157),AVERAGE(Data_Initial!R1157:T1157)),Data_Initial!S1157))),"")</f>
        <v>-6.058654678334733</v>
      </c>
      <c r="T1157">
        <f ca="1">IFERROR(IF(T$3="","",(IF($B$3="On",IF(U$3="",AVERAGE(Data_Initial!S1157:T1157),AVERAGE(Data_Initial!S1157:U1157)),Data_Initial!T1157))),"")</f>
        <v>-4.2102873401875804</v>
      </c>
      <c r="U1157">
        <f ca="1">IFERROR(IF(U$3="","",(IF($B$3="On",IF(V$3="",AVERAGE(Data_Initial!T1157:U1157),AVERAGE(Data_Initial!T1157:V1157)),Data_Initial!U1157))),"")</f>
        <v>1.2758510577950826</v>
      </c>
      <c r="V1157">
        <f ca="1">IFERROR(IF(V$3="","",(IF($B$3="On",IF(W$3="",AVERAGE(Data_Initial!U1157:V1157),AVERAGE(Data_Initial!U1157:W1157)),Data_Initial!V1157))),"")</f>
        <v>11.541292256200746</v>
      </c>
      <c r="W1157">
        <f ca="1">IFERROR(IF(W$3="","",(IF($B$3="On",IF(X$3="",AVERAGE(Data_Initial!V1157:W1157),AVERAGE(Data_Initial!V1157:X1157)),Data_Initial!W1157))),"")</f>
        <v>28.662422400671101</v>
      </c>
      <c r="X1157">
        <f ca="1">IFERROR(IF(X$3="","",(IF($B$3="On",IF(Y$3="",AVERAGE(Data_Initial!W1157:X1157),AVERAGE(Data_Initial!W1157:Y1157)),Data_Initial!X1157))),"")</f>
        <v>58.290513992833901</v>
      </c>
      <c r="Y1157">
        <f ca="1">IFERROR(IF(Y$3="","",(IF($B$3="On",IF(Z$3="",AVERAGE(Data_Initial!X1157:Y1157),AVERAGE(Data_Initial!X1157:Z1157)),Data_Initial!Y1157))),"")</f>
        <v>110.79940450025258</v>
      </c>
      <c r="Z1157">
        <f ca="1">IFERROR(IF(Z$3="","",(IF($B$3="On",IF(AA$3="",AVERAGE(Data_Initial!Y1157:Z1157),AVERAGE(Data_Initial!Y1157:AA1157)),Data_Initial!Z1157))),"")</f>
        <v>196.49542189284406</v>
      </c>
      <c r="AA1157">
        <f ca="1">IFERROR(IF(AA$3="","",(IF($B$3="On",IF(AB$3="",AVERAGE(Data_Initial!Z1157:AA1157),AVERAGE(Data_Initial!Z1157:AB1157)),Data_Initial!AA1157))),"")</f>
        <v>333.14568030123365</v>
      </c>
      <c r="AB1157">
        <f ca="1">IFERROR(IF(AB$3="","",(IF($B$3="On",IF(AC$3="",AVERAGE(Data_Initial!AA1157:AB1157),AVERAGE(Data_Initial!AA1157:AC1157)),Data_Initial!AB1157))),"")</f>
        <v>539.04907918314098</v>
      </c>
      <c r="AC1157">
        <f ca="1">IFERROR(IF(AC$3="","",(IF($B$3="On",IF(AD$3="",AVERAGE(Data_Initial!AB1157:AC1157),AVERAGE(Data_Initial!AB1157:AD1157)),Data_Initial!AC1157))),"")</f>
        <v>822.85495056543675</v>
      </c>
      <c r="AD1157">
        <f ca="1">IFERROR(IF(AD$3="","",(IF($B$3="On",IF(AE$3="",AVERAGE(Data_Initial!AC1157:AD1157),AVERAGE(Data_Initial!AC1157:AE1157)),Data_Initial!AD1157))),"")</f>
        <v>1165.4713039041592</v>
      </c>
      <c r="AE1157">
        <f ca="1">IFERROR(IF(AE$3="","",(IF($B$3="On",IF(AF$3="",AVERAGE(Data_Initial!AD1157:AE1157),AVERAGE(Data_Initial!AD1157:AF1157)),Data_Initial!AE1157))),"")</f>
        <v>1517.1679514681334</v>
      </c>
      <c r="AF1157">
        <f ca="1">IFERROR(IF(AF$3="","",(IF($B$3="On",IF(AG$3="",AVERAGE(Data_Initial!AE1157:AF1157),AVERAGE(Data_Initial!AE1157:AG1157)),Data_Initial!AF1157))),"")</f>
        <v>1828.5198721193535</v>
      </c>
      <c r="AG1157">
        <f ca="1">IFERROR(IF(AG$3="","",(IF($B$3="On",IF(AH$3="",AVERAGE(Data_Initial!AF1157:AG1157),AVERAGE(Data_Initial!AF1157:AH1157)),Data_Initial!AG1157))),"")</f>
        <v>2064.4656474321432</v>
      </c>
      <c r="AH1157">
        <f ca="1">IFERROR(IF(AH$3="","",(IF($B$3="On",IF(AI$3="",AVERAGE(Data_Initial!AG1157:AH1157),AVERAGE(Data_Initial!AG1157:AI1157)),Data_Initial!AH1157))),"")</f>
        <v>2228.1499480493935</v>
      </c>
      <c r="AI1157">
        <f ca="1">IFERROR(IF(AI$3="","",(IF($B$3="On",IF(AJ$3="",AVERAGE(Data_Initial!AH1157:AI1157),AVERAGE(Data_Initial!AH1157:AJ1157)),Data_Initial!AI1157))),"")</f>
        <v>2340.340983084197</v>
      </c>
      <c r="AJ1157">
        <f ca="1">IFERROR(IF(AJ$3="","",(IF($B$3="On",IF(AK$3="",AVERAGE(Data_Initial!AI1157:AJ1157),AVERAGE(Data_Initial!AI1157:AK1157)),Data_Initial!AJ1157))),"")</f>
        <v>2427.537282455733</v>
      </c>
      <c r="AK1157">
        <f ca="1">IFERROR(IF(AK$3="","",(IF($B$3="On",IF(AL$3="",AVERAGE(Data_Initial!AJ1157:AK1157),AVERAGE(Data_Initial!AJ1157:AL1157)),Data_Initial!AK1157))),"")</f>
        <v>2499.313751164073</v>
      </c>
      <c r="AL1157">
        <f ca="1">IFERROR(IF(AL$3="","",(IF($B$3="On",IF(AM$3="",AVERAGE(Data_Initial!AK1157:AL1157),AVERAGE(Data_Initial!AK1157:AM1157)),Data_Initial!AL1157))),"")</f>
        <v>2558.8495920680566</v>
      </c>
      <c r="AM1157">
        <f ca="1">IFERROR(IF(AM$3="","",(IF($B$3="On",IF(AN$3="",AVERAGE(Data_Initial!AL1157:AM1157),AVERAGE(Data_Initial!AL1157:AN1157)),Data_Initial!AM1157))),"")</f>
        <v>2606.0947213183099</v>
      </c>
      <c r="AN1157">
        <f ca="1">IFERROR(IF(AN$3="","",(IF($B$3="On",IF(AO$3="",AVERAGE(Data_Initial!AM1157:AN1157),AVERAGE(Data_Initial!AM1157:AO1157)),Data_Initial!AN1157))),"")</f>
        <v>2644.4190226770233</v>
      </c>
      <c r="AO1157">
        <f ca="1">IFERROR(IF(AO$3="","",(IF($B$3="On",IF(AP$3="",AVERAGE(Data_Initial!AN1157:AO1157),AVERAGE(Data_Initial!AN1157:AP1157)),Data_Initial!AO1157))),"")</f>
        <v>2675.2928352840395</v>
      </c>
      <c r="AP1157">
        <f ca="1">IFERROR(IF(AP$3="","",(IF($B$3="On",IF(AQ$3="",AVERAGE(Data_Initial!AO1157:AP1157),AVERAGE(Data_Initial!AO1157:AQ1157)),Data_Initial!AP1157))),"")</f>
        <v>2689.6234286239196</v>
      </c>
      <c r="AQ1157" t="str">
        <f>IFERROR(IF(AQ$3="","",(IF($B$3="On",IF(AR$3="",AVERAGE(Data_Initial!AP1157:AQ1157),AVERAGE(Data_Initial!AP1157:AR1157)),Data_Initial!AQ1157))),"")</f>
        <v/>
      </c>
      <c r="AR1157" t="str">
        <f>IFERROR(IF(AR$3="","",(IF($B$3="On",IF(AS$3="",AVERAGE(Data_Initial!AQ1157:AR1157),AVERAGE(Data_Initial!AQ1157:AS1157)),Data_Initial!AR1157))),"")</f>
        <v/>
      </c>
      <c r="AS1157" t="str">
        <f>IFERROR(IF(AS$3="","",(IF($B$3="On",IF(AT$3="",AVERAGE(Data_Initial!AR1157:AS1157),AVERAGE(Data_Initial!AR1157:AT1157)),Data_Initial!AS1157))),"")</f>
        <v/>
      </c>
      <c r="AT1157" t="str">
        <f>IFERROR(IF(AT$3="","",(IF($B$3="On",IF(AU$3="",AVERAGE(Data_Initial!AS1157:AT1157),AVERAGE(Data_Initial!AS1157:AU1157)),Data_Initial!AT1157))),"")</f>
        <v/>
      </c>
      <c r="AU1157" t="str">
        <f>IFERROR(IF(AU$3="","",(IF($B$3="On",IF(AV$3="",AVERAGE(Data_Initial!AT1157:AU1157),AVERAGE(Data_Initial!AT1157:AV1157)),Data_Initial!AU1157))),"")</f>
        <v/>
      </c>
      <c r="AV1157" t="str">
        <f>IFERROR(IF(AV$3="","",(IF($B$3="On",IF(AW$3="",AVERAGE(Data_Initial!AU1157:AV1157),AVERAGE(Data_Initial!AU1157:AW1157)),Data_Initial!AV1157))),"")</f>
        <v/>
      </c>
      <c r="AW1157" t="str">
        <f>IFERROR(IF(AW$3="","",(IF($B$3="On",IF(AX$3="",AVERAGE(Data_Initial!AV1157:AW1157),AVERAGE(Data_Initial!AV1157:AX1157)),Data_Initial!AW1157))),"")</f>
        <v/>
      </c>
      <c r="AX1157" t="str">
        <f>IFERROR(IF(AX$3="","",(IF($B$3="On",IF(AY$3="",AVERAGE(Data_Initial!AW1157:AX1157),AVERAGE(Data_Initial!AW1157:AY1157)),Data_Initial!AX1157))),"")</f>
        <v/>
      </c>
      <c r="AY1157" t="str">
        <f>IFERROR(IF(AY$3="","",(IF($B$3="On",IF(AZ$3="",AVERAGE(Data_Initial!AX1157:AY1157),AVERAGE(Data_Initial!AX1157:AZ1157)),Data_Initial!AY1157))),"")</f>
        <v/>
      </c>
      <c r="AZ1157" t="str">
        <f>IFERROR(IF(AZ$3="","",(IF($B$3="On",IF(BA$3="",AVERAGE(Data_Initial!AY1157:AZ1157),AVERAGE(Data_Initial!AY1157:BA1157)),Data_Initial!AZ1157))),"")</f>
        <v/>
      </c>
    </row>
    <row r="1159" spans="1:52" x14ac:dyDescent="0.25">
      <c r="A1159" s="79"/>
      <c r="B1159" s="79" t="e">
        <f>Data_Initial!B1159</f>
        <v>#N/A</v>
      </c>
      <c r="C1159" s="79" t="str">
        <f>IFERROR(IF($B$3="On",AVERAGE(Data_Initial!C1159:D1159),Data_Initial!C1159),"")</f>
        <v/>
      </c>
      <c r="D1159" s="79" t="str">
        <f>IFERROR(IF(D$3="","",(IF($B$3="On",IF(E$3="",AVERAGE(Data_Initial!C1159:D1159),AVERAGE(Data_Initial!C1159:E1159)),Data_Initial!D1159))),"")</f>
        <v/>
      </c>
      <c r="E1159" s="79" t="str">
        <f>IFERROR(IF(E$3="","",(IF($B$3="On",IF(F$3="",AVERAGE(Data_Initial!D1159:E1159),AVERAGE(Data_Initial!D1159:F1159)),Data_Initial!E1159))),"")</f>
        <v/>
      </c>
      <c r="F1159" s="79" t="str">
        <f>IFERROR(IF(F$3="","",(IF($B$3="On",IF(G$3="",AVERAGE(Data_Initial!E1159:F1159),AVERAGE(Data_Initial!E1159:G1159)),Data_Initial!F1159))),"")</f>
        <v/>
      </c>
      <c r="G1159" s="79" t="str">
        <f>IFERROR(IF(G$3="","",(IF($B$3="On",IF(H$3="",AVERAGE(Data_Initial!F1159:G1159),AVERAGE(Data_Initial!F1159:H1159)),Data_Initial!G1159))),"")</f>
        <v/>
      </c>
      <c r="H1159" s="79" t="str">
        <f>IFERROR(IF(H$3="","",(IF($B$3="On",IF(I$3="",AVERAGE(Data_Initial!G1159:H1159),AVERAGE(Data_Initial!G1159:I1159)),Data_Initial!H1159))),"")</f>
        <v/>
      </c>
      <c r="I1159" s="79" t="str">
        <f>IFERROR(IF(I$3="","",(IF($B$3="On",IF(J$3="",AVERAGE(Data_Initial!H1159:I1159),AVERAGE(Data_Initial!H1159:J1159)),Data_Initial!I1159))),"")</f>
        <v/>
      </c>
      <c r="J1159" s="79" t="str">
        <f>IFERROR(IF(J$3="","",(IF($B$3="On",IF(K$3="",AVERAGE(Data_Initial!I1159:J1159),AVERAGE(Data_Initial!I1159:K1159)),Data_Initial!J1159))),"")</f>
        <v/>
      </c>
      <c r="K1159" s="79" t="str">
        <f>IFERROR(IF(K$3="","",(IF($B$3="On",IF(L$3="",AVERAGE(Data_Initial!J1159:K1159),AVERAGE(Data_Initial!J1159:L1159)),Data_Initial!K1159))),"")</f>
        <v/>
      </c>
      <c r="L1159" s="79" t="str">
        <f>IFERROR(IF(L$3="","",(IF($B$3="On",IF(M$3="",AVERAGE(Data_Initial!K1159:L1159),AVERAGE(Data_Initial!K1159:M1159)),Data_Initial!L1159))),"")</f>
        <v/>
      </c>
      <c r="M1159" s="79" t="str">
        <f>IFERROR(IF(M$3="","",(IF($B$3="On",IF(N$3="",AVERAGE(Data_Initial!L1159:M1159),AVERAGE(Data_Initial!L1159:N1159)),Data_Initial!M1159))),"")</f>
        <v/>
      </c>
      <c r="N1159" s="79" t="str">
        <f>IFERROR(IF(N$3="","",(IF($B$3="On",IF(O$3="",AVERAGE(Data_Initial!M1159:N1159),AVERAGE(Data_Initial!M1159:O1159)),Data_Initial!N1159))),"")</f>
        <v/>
      </c>
      <c r="O1159" s="79" t="str">
        <f>IFERROR(IF(O$3="","",(IF($B$3="On",IF(P$3="",AVERAGE(Data_Initial!N1159:O1159),AVERAGE(Data_Initial!N1159:P1159)),Data_Initial!O1159))),"")</f>
        <v/>
      </c>
      <c r="P1159" s="79" t="str">
        <f>IFERROR(IF(P$3="","",(IF($B$3="On",IF(Q$3="",AVERAGE(Data_Initial!O1159:P1159),AVERAGE(Data_Initial!O1159:Q1159)),Data_Initial!P1159))),"")</f>
        <v/>
      </c>
      <c r="Q1159" s="79" t="str">
        <f>IFERROR(IF(Q$3="","",(IF($B$3="On",IF(R$3="",AVERAGE(Data_Initial!P1159:Q1159),AVERAGE(Data_Initial!P1159:R1159)),Data_Initial!Q1159))),"")</f>
        <v/>
      </c>
      <c r="R1159" s="79" t="str">
        <f>IFERROR(IF(R$3="","",(IF($B$3="On",IF(S$3="",AVERAGE(Data_Initial!Q1159:R1159),AVERAGE(Data_Initial!Q1159:S1159)),Data_Initial!R1159))),"")</f>
        <v/>
      </c>
      <c r="S1159" s="79" t="str">
        <f>IFERROR(IF(S$3="","",(IF($B$3="On",IF(T$3="",AVERAGE(Data_Initial!R1159:S1159),AVERAGE(Data_Initial!R1159:T1159)),Data_Initial!S1159))),"")</f>
        <v/>
      </c>
      <c r="T1159" s="79" t="str">
        <f>IFERROR(IF(T$3="","",(IF($B$3="On",IF(U$3="",AVERAGE(Data_Initial!S1159:T1159),AVERAGE(Data_Initial!S1159:U1159)),Data_Initial!T1159))),"")</f>
        <v/>
      </c>
      <c r="U1159" s="79" t="str">
        <f>IFERROR(IF(U$3="","",(IF($B$3="On",IF(V$3="",AVERAGE(Data_Initial!T1159:U1159),AVERAGE(Data_Initial!T1159:V1159)),Data_Initial!U1159))),"")</f>
        <v/>
      </c>
      <c r="V1159" s="79" t="str">
        <f>IFERROR(IF(V$3="","",(IF($B$3="On",IF(W$3="",AVERAGE(Data_Initial!U1159:V1159),AVERAGE(Data_Initial!U1159:W1159)),Data_Initial!V1159))),"")</f>
        <v/>
      </c>
      <c r="W1159" s="79" t="str">
        <f>IFERROR(IF(W$3="","",(IF($B$3="On",IF(X$3="",AVERAGE(Data_Initial!V1159:W1159),AVERAGE(Data_Initial!V1159:X1159)),Data_Initial!W1159))),"")</f>
        <v/>
      </c>
      <c r="X1159" s="79" t="str">
        <f>IFERROR(IF(X$3="","",(IF($B$3="On",IF(Y$3="",AVERAGE(Data_Initial!W1159:X1159),AVERAGE(Data_Initial!W1159:Y1159)),Data_Initial!X1159))),"")</f>
        <v/>
      </c>
      <c r="Y1159" s="79" t="str">
        <f>IFERROR(IF(Y$3="","",(IF($B$3="On",IF(Z$3="",AVERAGE(Data_Initial!X1159:Y1159),AVERAGE(Data_Initial!X1159:Z1159)),Data_Initial!Y1159))),"")</f>
        <v/>
      </c>
      <c r="Z1159" s="79" t="str">
        <f>IFERROR(IF(Z$3="","",(IF($B$3="On",IF(AA$3="",AVERAGE(Data_Initial!Y1159:Z1159),AVERAGE(Data_Initial!Y1159:AA1159)),Data_Initial!Z1159))),"")</f>
        <v/>
      </c>
      <c r="AA1159" s="79" t="str">
        <f>IFERROR(IF(AA$3="","",(IF($B$3="On",IF(AB$3="",AVERAGE(Data_Initial!Z1159:AA1159),AVERAGE(Data_Initial!Z1159:AB1159)),Data_Initial!AA1159))),"")</f>
        <v/>
      </c>
      <c r="AB1159" s="79" t="str">
        <f>IFERROR(IF(AB$3="","",(IF($B$3="On",IF(AC$3="",AVERAGE(Data_Initial!AA1159:AB1159),AVERAGE(Data_Initial!AA1159:AC1159)),Data_Initial!AB1159))),"")</f>
        <v/>
      </c>
      <c r="AC1159" s="79" t="str">
        <f>IFERROR(IF(AC$3="","",(IF($B$3="On",IF(AD$3="",AVERAGE(Data_Initial!AB1159:AC1159),AVERAGE(Data_Initial!AB1159:AD1159)),Data_Initial!AC1159))),"")</f>
        <v/>
      </c>
      <c r="AD1159" s="79" t="str">
        <f>IFERROR(IF(AD$3="","",(IF($B$3="On",IF(AE$3="",AVERAGE(Data_Initial!AC1159:AD1159),AVERAGE(Data_Initial!AC1159:AE1159)),Data_Initial!AD1159))),"")</f>
        <v/>
      </c>
      <c r="AE1159" s="79" t="str">
        <f>IFERROR(IF(AE$3="","",(IF($B$3="On",IF(AF$3="",AVERAGE(Data_Initial!AD1159:AE1159),AVERAGE(Data_Initial!AD1159:AF1159)),Data_Initial!AE1159))),"")</f>
        <v/>
      </c>
      <c r="AF1159" s="79" t="str">
        <f>IFERROR(IF(AF$3="","",(IF($B$3="On",IF(AG$3="",AVERAGE(Data_Initial!AE1159:AF1159),AVERAGE(Data_Initial!AE1159:AG1159)),Data_Initial!AF1159))),"")</f>
        <v/>
      </c>
      <c r="AG1159" s="79" t="str">
        <f>IFERROR(IF(AG$3="","",(IF($B$3="On",IF(AH$3="",AVERAGE(Data_Initial!AF1159:AG1159),AVERAGE(Data_Initial!AF1159:AH1159)),Data_Initial!AG1159))),"")</f>
        <v/>
      </c>
      <c r="AH1159" s="79" t="str">
        <f>IFERROR(IF(AH$3="","",(IF($B$3="On",IF(AI$3="",AVERAGE(Data_Initial!AG1159:AH1159),AVERAGE(Data_Initial!AG1159:AI1159)),Data_Initial!AH1159))),"")</f>
        <v/>
      </c>
      <c r="AI1159" s="79" t="str">
        <f>IFERROR(IF(AI$3="","",(IF($B$3="On",IF(AJ$3="",AVERAGE(Data_Initial!AH1159:AI1159),AVERAGE(Data_Initial!AH1159:AJ1159)),Data_Initial!AI1159))),"")</f>
        <v/>
      </c>
      <c r="AJ1159" s="79" t="str">
        <f>IFERROR(IF(AJ$3="","",(IF($B$3="On",IF(AK$3="",AVERAGE(Data_Initial!AI1159:AJ1159),AVERAGE(Data_Initial!AI1159:AK1159)),Data_Initial!AJ1159))),"")</f>
        <v/>
      </c>
      <c r="AK1159" s="79" t="str">
        <f>IFERROR(IF(AK$3="","",(IF($B$3="On",IF(AL$3="",AVERAGE(Data_Initial!AJ1159:AK1159),AVERAGE(Data_Initial!AJ1159:AL1159)),Data_Initial!AK1159))),"")</f>
        <v/>
      </c>
      <c r="AL1159" s="79" t="str">
        <f>IFERROR(IF(AL$3="","",(IF($B$3="On",IF(AM$3="",AVERAGE(Data_Initial!AK1159:AL1159),AVERAGE(Data_Initial!AK1159:AM1159)),Data_Initial!AL1159))),"")</f>
        <v/>
      </c>
      <c r="AM1159" s="79" t="str">
        <f>IFERROR(IF(AM$3="","",(IF($B$3="On",IF(AN$3="",AVERAGE(Data_Initial!AL1159:AM1159),AVERAGE(Data_Initial!AL1159:AN1159)),Data_Initial!AM1159))),"")</f>
        <v/>
      </c>
      <c r="AN1159" s="79" t="str">
        <f>IFERROR(IF(AN$3="","",(IF($B$3="On",IF(AO$3="",AVERAGE(Data_Initial!AM1159:AN1159),AVERAGE(Data_Initial!AM1159:AO1159)),Data_Initial!AN1159))),"")</f>
        <v/>
      </c>
      <c r="AO1159" s="79" t="str">
        <f>IFERROR(IF(AO$3="","",(IF($B$3="On",IF(AP$3="",AVERAGE(Data_Initial!AN1159:AO1159),AVERAGE(Data_Initial!AN1159:AP1159)),Data_Initial!AO1159))),"")</f>
        <v/>
      </c>
      <c r="AP1159" s="79" t="str">
        <f>IFERROR(IF(AP$3="","",(IF($B$3="On",IF(AQ$3="",AVERAGE(Data_Initial!AO1159:AP1159),AVERAGE(Data_Initial!AO1159:AQ1159)),Data_Initial!AP1159))),"")</f>
        <v/>
      </c>
      <c r="AQ1159" s="79" t="str">
        <f>IFERROR(IF(AQ$3="","",(IF($B$3="On",IF(AR$3="",AVERAGE(Data_Initial!AP1159:AQ1159),AVERAGE(Data_Initial!AP1159:AR1159)),Data_Initial!AQ1159))),"")</f>
        <v/>
      </c>
      <c r="AR1159" s="79" t="str">
        <f>IFERROR(IF(AR$3="","",(IF($B$3="On",IF(AS$3="",AVERAGE(Data_Initial!AQ1159:AR1159),AVERAGE(Data_Initial!AQ1159:AS1159)),Data_Initial!AR1159))),"")</f>
        <v/>
      </c>
      <c r="AS1159" s="79" t="str">
        <f>IFERROR(IF(AS$3="","",(IF($B$3="On",IF(AT$3="",AVERAGE(Data_Initial!AR1159:AS1159),AVERAGE(Data_Initial!AR1159:AT1159)),Data_Initial!AS1159))),"")</f>
        <v/>
      </c>
      <c r="AT1159" s="79" t="str">
        <f>IFERROR(IF(AT$3="","",(IF($B$3="On",IF(AU$3="",AVERAGE(Data_Initial!AS1159:AT1159),AVERAGE(Data_Initial!AS1159:AU1159)),Data_Initial!AT1159))),"")</f>
        <v/>
      </c>
      <c r="AU1159" s="79" t="str">
        <f>IFERROR(IF(AU$3="","",(IF($B$3="On",IF(AV$3="",AVERAGE(Data_Initial!AT1159:AU1159),AVERAGE(Data_Initial!AT1159:AV1159)),Data_Initial!AU1159))),"")</f>
        <v/>
      </c>
      <c r="AV1159" s="79" t="str">
        <f>IFERROR(IF(AV$3="","",(IF($B$3="On",IF(AW$3="",AVERAGE(Data_Initial!AU1159:AV1159),AVERAGE(Data_Initial!AU1159:AW1159)),Data_Initial!AV1159))),"")</f>
        <v/>
      </c>
      <c r="AW1159" s="79" t="str">
        <f>IFERROR(IF(AW$3="","",(IF($B$3="On",IF(AX$3="",AVERAGE(Data_Initial!AV1159:AW1159),AVERAGE(Data_Initial!AV1159:AX1159)),Data_Initial!AW1159))),"")</f>
        <v/>
      </c>
      <c r="AX1159" s="79" t="str">
        <f>IFERROR(IF(AX$3="","",(IF($B$3="On",IF(AY$3="",AVERAGE(Data_Initial!AW1159:AX1159),AVERAGE(Data_Initial!AW1159:AY1159)),Data_Initial!AX1159))),"")</f>
        <v/>
      </c>
      <c r="AY1159" s="79" t="str">
        <f>IFERROR(IF(AY$3="","",(IF($B$3="On",IF(AZ$3="",AVERAGE(Data_Initial!AX1159:AY1159),AVERAGE(Data_Initial!AX1159:AZ1159)),Data_Initial!AY1159))),"")</f>
        <v/>
      </c>
      <c r="AZ1159" s="79" t="str">
        <f>IFERROR(IF(AZ$3="","",(IF($B$3="On",IF(BA$3="",AVERAGE(Data_Initial!AY1159:AZ1159),AVERAGE(Data_Initial!AY1159:BA1159)),Data_Initial!AZ1159))),"")</f>
        <v/>
      </c>
    </row>
  </sheetData>
  <sheetProtection password="C75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Z1159"/>
  <sheetViews>
    <sheetView topLeftCell="A1139" workbookViewId="0">
      <selection activeCell="A4" sqref="A4:BZ147"/>
    </sheetView>
  </sheetViews>
  <sheetFormatPr defaultRowHeight="15" x14ac:dyDescent="0.25"/>
  <cols>
    <col min="8" max="8" width="12.7109375" bestFit="1" customWidth="1"/>
  </cols>
  <sheetData>
    <row r="1" spans="1:78" x14ac:dyDescent="0.25">
      <c r="A1" t="s">
        <v>533</v>
      </c>
      <c r="C1" t="s">
        <v>534</v>
      </c>
    </row>
    <row r="2" spans="1:78" x14ac:dyDescent="0.25">
      <c r="A2" t="s">
        <v>172</v>
      </c>
      <c r="B2">
        <f>Results!H3</f>
        <v>13</v>
      </c>
      <c r="BA2" t="s">
        <v>63</v>
      </c>
    </row>
    <row r="3" spans="1:78" x14ac:dyDescent="0.25">
      <c r="A3" t="s">
        <v>513</v>
      </c>
      <c r="B3" t="str">
        <f>Results!G3</f>
        <v>On</v>
      </c>
      <c r="C3">
        <f>Data!C3</f>
        <v>1</v>
      </c>
      <c r="D3">
        <f>Data!D3</f>
        <v>2</v>
      </c>
      <c r="E3">
        <f>Data!E3</f>
        <v>3</v>
      </c>
      <c r="F3">
        <f>Data!F3</f>
        <v>4</v>
      </c>
      <c r="G3">
        <f>Data!G3</f>
        <v>5</v>
      </c>
      <c r="H3">
        <f>Data!H3</f>
        <v>6</v>
      </c>
      <c r="I3">
        <f>Data!I3</f>
        <v>7</v>
      </c>
      <c r="J3">
        <f>Data!J3</f>
        <v>8</v>
      </c>
      <c r="K3">
        <f>Data!K3</f>
        <v>9</v>
      </c>
      <c r="L3">
        <f>Data!L3</f>
        <v>10</v>
      </c>
      <c r="M3">
        <f>Data!M3</f>
        <v>11</v>
      </c>
      <c r="N3">
        <f>Data!N3</f>
        <v>12</v>
      </c>
      <c r="O3">
        <f>Data!O3</f>
        <v>13</v>
      </c>
      <c r="P3">
        <f>Data!P3</f>
        <v>14</v>
      </c>
      <c r="Q3">
        <f>Data!Q3</f>
        <v>15</v>
      </c>
      <c r="R3">
        <f>Data!R3</f>
        <v>16</v>
      </c>
      <c r="S3">
        <f>Data!S3</f>
        <v>17</v>
      </c>
      <c r="T3">
        <f>Data!T3</f>
        <v>18</v>
      </c>
      <c r="U3">
        <f>Data!U3</f>
        <v>19</v>
      </c>
      <c r="V3">
        <f>Data!V3</f>
        <v>20</v>
      </c>
      <c r="W3">
        <f>Data!W3</f>
        <v>21</v>
      </c>
      <c r="X3">
        <f>Data!X3</f>
        <v>22</v>
      </c>
      <c r="Y3">
        <f>Data!Y3</f>
        <v>23</v>
      </c>
      <c r="Z3">
        <f>Data!Z3</f>
        <v>24</v>
      </c>
      <c r="AA3">
        <f>Data!AA3</f>
        <v>25</v>
      </c>
      <c r="AB3">
        <f>Data!AB3</f>
        <v>26</v>
      </c>
      <c r="AC3">
        <f>Data!AC3</f>
        <v>27</v>
      </c>
      <c r="AD3">
        <f>Data!AD3</f>
        <v>28</v>
      </c>
      <c r="AE3">
        <f>Data!AE3</f>
        <v>29</v>
      </c>
      <c r="AF3">
        <f>Data!AF3</f>
        <v>30</v>
      </c>
      <c r="AG3">
        <f>Data!AG3</f>
        <v>31</v>
      </c>
      <c r="AH3">
        <f>Data!AH3</f>
        <v>32</v>
      </c>
      <c r="AI3">
        <f>Data!AI3</f>
        <v>33</v>
      </c>
      <c r="AJ3">
        <f>Data!AJ3</f>
        <v>34</v>
      </c>
      <c r="AK3">
        <f>Data!AK3</f>
        <v>35</v>
      </c>
      <c r="AL3">
        <f>Data!AL3</f>
        <v>36</v>
      </c>
      <c r="AM3">
        <f>Data!AM3</f>
        <v>37</v>
      </c>
      <c r="AN3">
        <f>Data!AN3</f>
        <v>38</v>
      </c>
      <c r="AO3">
        <f>Data!AO3</f>
        <v>39</v>
      </c>
      <c r="AP3">
        <f>Data!AP3</f>
        <v>40</v>
      </c>
      <c r="AQ3" t="str">
        <f>Data!AQ3</f>
        <v/>
      </c>
      <c r="AR3" t="str">
        <f>Data!AR3</f>
        <v/>
      </c>
      <c r="AS3" t="str">
        <f>Data!AS3</f>
        <v/>
      </c>
      <c r="AT3" t="str">
        <f>Data!AT3</f>
        <v/>
      </c>
      <c r="AU3" t="str">
        <f>Data!AU3</f>
        <v/>
      </c>
      <c r="AV3" t="str">
        <f>Data!AV3</f>
        <v/>
      </c>
      <c r="AW3" t="str">
        <f>Data!AW3</f>
        <v/>
      </c>
      <c r="AX3" t="str">
        <f>Data!AX3</f>
        <v/>
      </c>
      <c r="AY3" t="str">
        <f>Data!AY3</f>
        <v/>
      </c>
      <c r="AZ3" t="str">
        <f>Data!AZ3</f>
        <v/>
      </c>
      <c r="BA3">
        <f>IF(C3&lt;=$B$2,C3,"")</f>
        <v>1</v>
      </c>
      <c r="BB3">
        <f t="shared" ref="BB3:BY3" si="0">IF(D3&lt;=$B$2,D3,"")</f>
        <v>2</v>
      </c>
      <c r="BC3">
        <f t="shared" si="0"/>
        <v>3</v>
      </c>
      <c r="BD3">
        <f t="shared" si="0"/>
        <v>4</v>
      </c>
      <c r="BE3">
        <f t="shared" si="0"/>
        <v>5</v>
      </c>
      <c r="BF3">
        <f t="shared" si="0"/>
        <v>6</v>
      </c>
      <c r="BG3">
        <f t="shared" si="0"/>
        <v>7</v>
      </c>
      <c r="BH3">
        <f t="shared" si="0"/>
        <v>8</v>
      </c>
      <c r="BI3">
        <f t="shared" si="0"/>
        <v>9</v>
      </c>
      <c r="BJ3">
        <f t="shared" si="0"/>
        <v>10</v>
      </c>
      <c r="BK3">
        <f t="shared" si="0"/>
        <v>11</v>
      </c>
      <c r="BL3">
        <f t="shared" si="0"/>
        <v>12</v>
      </c>
      <c r="BM3">
        <f t="shared" si="0"/>
        <v>13</v>
      </c>
      <c r="BN3" t="str">
        <f t="shared" si="0"/>
        <v/>
      </c>
      <c r="BO3" t="str">
        <f t="shared" si="0"/>
        <v/>
      </c>
      <c r="BP3" t="str">
        <f t="shared" si="0"/>
        <v/>
      </c>
      <c r="BQ3" t="str">
        <f t="shared" si="0"/>
        <v/>
      </c>
      <c r="BR3" t="str">
        <f t="shared" si="0"/>
        <v/>
      </c>
      <c r="BS3" t="str">
        <f t="shared" si="0"/>
        <v/>
      </c>
      <c r="BT3" t="str">
        <f t="shared" si="0"/>
        <v/>
      </c>
      <c r="BU3" t="str">
        <f t="shared" si="0"/>
        <v/>
      </c>
      <c r="BV3" t="str">
        <f t="shared" si="0"/>
        <v/>
      </c>
      <c r="BW3" t="str">
        <f t="shared" si="0"/>
        <v/>
      </c>
      <c r="BX3" t="str">
        <f t="shared" si="0"/>
        <v/>
      </c>
      <c r="BY3" t="str">
        <f t="shared" si="0"/>
        <v/>
      </c>
      <c r="BZ3" t="s">
        <v>64</v>
      </c>
    </row>
    <row r="4" spans="1:78" x14ac:dyDescent="0.25">
      <c r="A4" s="79">
        <f ca="1">Data_Initial!A4</f>
        <v>1</v>
      </c>
      <c r="B4" s="79" t="str">
        <f ca="1">Data_Initial!B4</f>
        <v>A1</v>
      </c>
      <c r="C4" s="79">
        <f ca="1">IFERROR(IF(Data_Noise!C4="","",IF($B$3="On",IF(Data_Noise!C4&lt;=0,0,IF($BZ4&gt;=Data_Noise!C4,0,Data_Noise!C4-$BZ4)),Data_Noise!C4)),"")</f>
        <v>20.628287552536751</v>
      </c>
      <c r="D4" s="79">
        <f ca="1">IFERROR(IF(Data_Noise!D4="","",IF($B$3="On",IF(Data_Noise!D4&lt;=0,0,IF($BZ4&gt;=Data_Noise!D4,0,Data_Noise!D4-$BZ4)),Data_Noise!D4)),"")</f>
        <v>16.243184207013652</v>
      </c>
      <c r="E4" s="79">
        <f ca="1">IFERROR(IF(Data_Noise!E4="","",IF($B$3="On",IF(Data_Noise!E4&lt;=0,0,IF($BZ4&gt;=Data_Noise!E4,0,Data_Noise!E4-$BZ4)),Data_Noise!E4)),"")</f>
        <v>9.3914804617032566</v>
      </c>
      <c r="F4" s="79">
        <f ca="1">IFERROR(IF(Data_Noise!F4="","",IF($B$3="On",IF(Data_Noise!F4&lt;=0,0,IF($BZ4&gt;=Data_Noise!F4,0,Data_Noise!F4-$BZ4)),Data_Noise!F4)),"")</f>
        <v>3.3797454372206648</v>
      </c>
      <c r="G4" s="79">
        <f ca="1">IFERROR(IF(Data_Noise!G4="","",IF($B$3="On",IF(Data_Noise!G4&lt;=0,0,IF($BZ4&gt;=Data_Noise!G4,0,Data_Noise!G4-$BZ4)),Data_Noise!G4)),"")</f>
        <v>1.2964048098756482</v>
      </c>
      <c r="H4" s="79">
        <f ca="1">IFERROR(IF(Data_Noise!H4="","",IF($B$3="On",IF(Data_Noise!H4&lt;=0,0,IF($BZ4&gt;=Data_Noise!H4,0,Data_Noise!H4-$BZ4)),Data_Noise!H4)),"")</f>
        <v>0</v>
      </c>
      <c r="I4" s="79">
        <f ca="1">IFERROR(IF(Data_Noise!I4="","",IF($B$3="On",IF(Data_Noise!I4&lt;=0,0,IF($BZ4&gt;=Data_Noise!I4,0,Data_Noise!I4-$BZ4)),Data_Noise!I4)),"")</f>
        <v>0</v>
      </c>
      <c r="J4" s="79">
        <f ca="1">IFERROR(IF(Data_Noise!J4="","",IF($B$3="On",IF(Data_Noise!J4&lt;=0,0,IF($BZ4&gt;=Data_Noise!J4,0,Data_Noise!J4-$BZ4)),Data_Noise!J4)),"")</f>
        <v>0</v>
      </c>
      <c r="K4" s="79">
        <f ca="1">IFERROR(IF(Data_Noise!K4="","",IF($B$3="On",IF(Data_Noise!K4&lt;=0,0,IF($BZ4&gt;=Data_Noise!K4,0,Data_Noise!K4-$BZ4)),Data_Noise!K4)),"")</f>
        <v>0</v>
      </c>
      <c r="L4" s="79">
        <f ca="1">IFERROR(IF(Data_Noise!L4="","",IF($B$3="On",IF(Data_Noise!L4&lt;=0,0,IF($BZ4&gt;=Data_Noise!L4,0,Data_Noise!L4-$BZ4)),Data_Noise!L4)),"")</f>
        <v>0</v>
      </c>
      <c r="M4" s="79">
        <f ca="1">IFERROR(IF(Data_Noise!M4="","",IF($B$3="On",IF(Data_Noise!M4&lt;=0,0,IF($BZ4&gt;=Data_Noise!M4,0,Data_Noise!M4-$BZ4)),Data_Noise!M4)),"")</f>
        <v>0</v>
      </c>
      <c r="N4" s="79">
        <f ca="1">IFERROR(IF(Data_Noise!N4="","",IF($B$3="On",IF(Data_Noise!N4&lt;=0,0,IF($BZ4&gt;=Data_Noise!N4,0,Data_Noise!N4-$BZ4)),Data_Noise!N4)),"")</f>
        <v>0</v>
      </c>
      <c r="O4" s="79">
        <f ca="1">IFERROR(IF(Data_Noise!O4="","",IF($B$3="On",IF(Data_Noise!O4&lt;=0,0,IF($BZ4&gt;=Data_Noise!O4,0,Data_Noise!O4-$BZ4)),Data_Noise!O4)),"")</f>
        <v>0</v>
      </c>
      <c r="P4" s="79">
        <f ca="1">IFERROR(IF(Data_Noise!P4="","",IF($B$3="On",IF(Data_Noise!P4&lt;=0,0,IF($BZ4&gt;=Data_Noise!P4,0,Data_Noise!P4-$BZ4)),Data_Noise!P4)),"")</f>
        <v>0</v>
      </c>
      <c r="Q4" s="79">
        <f ca="1">IFERROR(IF(Data_Noise!Q4="","",IF($B$3="On",IF(Data_Noise!Q4&lt;=0,0,IF($BZ4&gt;=Data_Noise!Q4,0,Data_Noise!Q4-$BZ4)),Data_Noise!Q4)),"")</f>
        <v>0</v>
      </c>
      <c r="R4" s="79">
        <f ca="1">IFERROR(IF(Data_Noise!R4="","",IF($B$3="On",IF(Data_Noise!R4&lt;=0,0,IF($BZ4&gt;=Data_Noise!R4,0,Data_Noise!R4-$BZ4)),Data_Noise!R4)),"")</f>
        <v>0</v>
      </c>
      <c r="S4" s="79">
        <f ca="1">IFERROR(IF(Data_Noise!S4="","",IF($B$3="On",IF(Data_Noise!S4&lt;=0,0,IF($BZ4&gt;=Data_Noise!S4,0,Data_Noise!S4-$BZ4)),Data_Noise!S4)),"")</f>
        <v>0</v>
      </c>
      <c r="T4" s="79">
        <f ca="1">IFERROR(IF(Data_Noise!T4="","",IF($B$3="On",IF(Data_Noise!T4&lt;=0,0,IF($BZ4&gt;=Data_Noise!T4,0,Data_Noise!T4-$BZ4)),Data_Noise!T4)),"")</f>
        <v>0</v>
      </c>
      <c r="U4" s="79">
        <f ca="1">IFERROR(IF(Data_Noise!U4="","",IF($B$3="On",IF(Data_Noise!U4&lt;=0,0,IF($BZ4&gt;=Data_Noise!U4,0,Data_Noise!U4-$BZ4)),Data_Noise!U4)),"")</f>
        <v>0</v>
      </c>
      <c r="V4" s="79">
        <f ca="1">IFERROR(IF(Data_Noise!V4="","",IF($B$3="On",IF(Data_Noise!V4&lt;=0,0,IF($BZ4&gt;=Data_Noise!V4,0,Data_Noise!V4-$BZ4)),Data_Noise!V4)),"")</f>
        <v>8.4350015874798991</v>
      </c>
      <c r="W4" s="79">
        <f ca="1">IFERROR(IF(Data_Noise!W4="","",IF($B$3="On",IF(Data_Noise!W4&lt;=0,0,IF($BZ4&gt;=Data_Noise!W4,0,Data_Noise!W4-$BZ4)),Data_Noise!W4)),"")</f>
        <v>25.556131731950252</v>
      </c>
      <c r="X4" s="79">
        <f ca="1">IFERROR(IF(Data_Noise!X4="","",IF($B$3="On",IF(Data_Noise!X4&lt;=0,0,IF($BZ4&gt;=Data_Noise!X4,0,Data_Noise!X4-$BZ4)),Data_Noise!X4)),"")</f>
        <v>55.184223324113056</v>
      </c>
      <c r="Y4" s="79">
        <f ca="1">IFERROR(IF(Data_Noise!Y4="","",IF($B$3="On",IF(Data_Noise!Y4&lt;=0,0,IF($BZ4&gt;=Data_Noise!Y4,0,Data_Noise!Y4-$BZ4)),Data_Noise!Y4)),"")</f>
        <v>107.69311383153173</v>
      </c>
      <c r="Z4" s="79">
        <f ca="1">IFERROR(IF(Data_Noise!Z4="","",IF($B$3="On",IF(Data_Noise!Z4&lt;=0,0,IF($BZ4&gt;=Data_Noise!Z4,0,Data_Noise!Z4-$BZ4)),Data_Noise!Z4)),"")</f>
        <v>193.38913122412322</v>
      </c>
      <c r="AA4" s="79">
        <f ca="1">IFERROR(IF(Data_Noise!AA4="","",IF($B$3="On",IF(Data_Noise!AA4&lt;=0,0,IF($BZ4&gt;=Data_Noise!AA4,0,Data_Noise!AA4-$BZ4)),Data_Noise!AA4)),"")</f>
        <v>330.03938963251278</v>
      </c>
      <c r="AB4" s="79">
        <f ca="1">IFERROR(IF(Data_Noise!AB4="","",IF($B$3="On",IF(Data_Noise!AB4&lt;=0,0,IF($BZ4&gt;=Data_Noise!AB4,0,Data_Noise!AB4-$BZ4)),Data_Noise!AB4)),"")</f>
        <v>535.94278851442016</v>
      </c>
      <c r="AC4" s="79">
        <f ca="1">IFERROR(IF(Data_Noise!AC4="","",IF($B$3="On",IF(Data_Noise!AC4&lt;=0,0,IF($BZ4&gt;=Data_Noise!AC4,0,Data_Noise!AC4-$BZ4)),Data_Noise!AC4)),"")</f>
        <v>819.74865989671594</v>
      </c>
      <c r="AD4" s="79">
        <f ca="1">IFERROR(IF(Data_Noise!AD4="","",IF($B$3="On",IF(Data_Noise!AD4&lt;=0,0,IF($BZ4&gt;=Data_Noise!AD4,0,Data_Noise!AD4-$BZ4)),Data_Noise!AD4)),"")</f>
        <v>1162.3650132354383</v>
      </c>
      <c r="AE4" s="79">
        <f ca="1">IFERROR(IF(Data_Noise!AE4="","",IF($B$3="On",IF(Data_Noise!AE4&lt;=0,0,IF($BZ4&gt;=Data_Noise!AE4,0,Data_Noise!AE4-$BZ4)),Data_Noise!AE4)),"")</f>
        <v>1514.0616607994125</v>
      </c>
      <c r="AF4" s="79">
        <f ca="1">IFERROR(IF(Data_Noise!AF4="","",IF($B$3="On",IF(Data_Noise!AF4&lt;=0,0,IF($BZ4&gt;=Data_Noise!AF4,0,Data_Noise!AF4-$BZ4)),Data_Noise!AF4)),"")</f>
        <v>1825.4135814506326</v>
      </c>
      <c r="AG4" s="79">
        <f ca="1">IFERROR(IF(Data_Noise!AG4="","",IF($B$3="On",IF(Data_Noise!AG4&lt;=0,0,IF($BZ4&gt;=Data_Noise!AG4,0,Data_Noise!AG4-$BZ4)),Data_Noise!AG4)),"")</f>
        <v>2061.3593567634225</v>
      </c>
      <c r="AH4" s="79">
        <f ca="1">IFERROR(IF(Data_Noise!AH4="","",IF($B$3="On",IF(Data_Noise!AH4&lt;=0,0,IF($BZ4&gt;=Data_Noise!AH4,0,Data_Noise!AH4-$BZ4)),Data_Noise!AH4)),"")</f>
        <v>2225.0436573806728</v>
      </c>
      <c r="AI4" s="79">
        <f ca="1">IFERROR(IF(Data_Noise!AI4="","",IF($B$3="On",IF(Data_Noise!AI4&lt;=0,0,IF($BZ4&gt;=Data_Noise!AI4,0,Data_Noise!AI4-$BZ4)),Data_Noise!AI4)),"")</f>
        <v>2337.2346924154763</v>
      </c>
      <c r="AJ4" s="79">
        <f ca="1">IFERROR(IF(Data_Noise!AJ4="","",IF($B$3="On",IF(Data_Noise!AJ4&lt;=0,0,IF($BZ4&gt;=Data_Noise!AJ4,0,Data_Noise!AJ4-$BZ4)),Data_Noise!AJ4)),"")</f>
        <v>2424.4309917870123</v>
      </c>
      <c r="AK4" s="79">
        <f ca="1">IFERROR(IF(Data_Noise!AK4="","",IF($B$3="On",IF(Data_Noise!AK4&lt;=0,0,IF($BZ4&gt;=Data_Noise!AK4,0,Data_Noise!AK4-$BZ4)),Data_Noise!AK4)),"")</f>
        <v>2496.2074604953523</v>
      </c>
      <c r="AL4" s="79">
        <f ca="1">IFERROR(IF(Data_Noise!AL4="","",IF($B$3="On",IF(Data_Noise!AL4&lt;=0,0,IF($BZ4&gt;=Data_Noise!AL4,0,Data_Noise!AL4-$BZ4)),Data_Noise!AL4)),"")</f>
        <v>2555.7433013993359</v>
      </c>
      <c r="AM4" s="79">
        <f ca="1">IFERROR(IF(Data_Noise!AM4="","",IF($B$3="On",IF(Data_Noise!AM4&lt;=0,0,IF($BZ4&gt;=Data_Noise!AM4,0,Data_Noise!AM4-$BZ4)),Data_Noise!AM4)),"")</f>
        <v>2602.9884306495892</v>
      </c>
      <c r="AN4" s="79">
        <f ca="1">IFERROR(IF(Data_Noise!AN4="","",IF($B$3="On",IF(Data_Noise!AN4&lt;=0,0,IF($BZ4&gt;=Data_Noise!AN4,0,Data_Noise!AN4-$BZ4)),Data_Noise!AN4)),"")</f>
        <v>2641.3127320083026</v>
      </c>
      <c r="AO4" s="79">
        <f ca="1">IFERROR(IF(Data_Noise!AO4="","",IF($B$3="On",IF(Data_Noise!AO4&lt;=0,0,IF($BZ4&gt;=Data_Noise!AO4,0,Data_Noise!AO4-$BZ4)),Data_Noise!AO4)),"")</f>
        <v>2672.1865446153188</v>
      </c>
      <c r="AP4" s="79">
        <f ca="1">IFERROR(IF(Data_Noise!AP4="","",IF($B$3="On",IF(Data_Noise!AP4&lt;=0,0,IF($BZ4&gt;=Data_Noise!AP4,0,Data_Noise!AP4-$BZ4)),Data_Noise!AP4)),"")</f>
        <v>2686.5171379551989</v>
      </c>
      <c r="AQ4" s="79" t="str">
        <f>IFERROR(IF(Data_Noise!AQ4="","",IF($B$3="On",IF(Data_Noise!AQ4&lt;=0,0,IF($BZ4&gt;=Data_Noise!AQ4,0,Data_Noise!AQ4-$BZ4)),Data_Noise!AQ4)),"")</f>
        <v/>
      </c>
      <c r="AR4" s="79" t="str">
        <f>IFERROR(IF(Data_Noise!AR4="","",IF($B$3="On",IF(Data_Noise!AR4&lt;=0,0,IF($BZ4&gt;=Data_Noise!AR4,0,Data_Noise!AR4-$BZ4)),Data_Noise!AR4)),"")</f>
        <v/>
      </c>
      <c r="AS4" s="79" t="str">
        <f>IFERROR(IF(Data_Noise!AS4="","",IF($B$3="On",IF(Data_Noise!AS4&lt;=0,0,IF($BZ4&gt;=Data_Noise!AS4,0,Data_Noise!AS4-$BZ4)),Data_Noise!AS4)),"")</f>
        <v/>
      </c>
      <c r="AT4" s="79" t="str">
        <f>IFERROR(IF(Data_Noise!AT4="","",IF($B$3="On",IF(Data_Noise!AT4&lt;=0,0,IF($BZ4&gt;=Data_Noise!AT4,0,Data_Noise!AT4-$BZ4)),Data_Noise!AT4)),"")</f>
        <v/>
      </c>
      <c r="AU4" s="79" t="str">
        <f>IFERROR(IF(Data_Noise!AU4="","",IF($B$3="On",IF(Data_Noise!AU4&lt;=0,0,IF($BZ4&gt;=Data_Noise!AU4,0,Data_Noise!AU4-$BZ4)),Data_Noise!AU4)),"")</f>
        <v/>
      </c>
      <c r="AV4" s="79" t="str">
        <f>IFERROR(IF(Data_Noise!AV4="","",IF($B$3="On",IF(Data_Noise!AV4&lt;=0,0,IF($BZ4&gt;=Data_Noise!AV4,0,Data_Noise!AV4-$BZ4)),Data_Noise!AV4)),"")</f>
        <v/>
      </c>
      <c r="AW4" s="79" t="str">
        <f>IFERROR(IF(Data_Noise!AW4="","",IF($B$3="On",IF(Data_Noise!AW4&lt;=0,0,IF($BZ4&gt;=Data_Noise!AW4,0,Data_Noise!AW4-$BZ4)),Data_Noise!AW4)),"")</f>
        <v/>
      </c>
      <c r="AX4" s="79" t="str">
        <f>IFERROR(IF(Data_Noise!AX4="","",IF($B$3="On",IF(Data_Noise!AX4&lt;=0,0,IF($BZ4&gt;=Data_Noise!AX4,0,Data_Noise!AX4-$BZ4)),Data_Noise!AX4)),"")</f>
        <v/>
      </c>
      <c r="AY4" s="79" t="str">
        <f>IFERROR(IF(Data_Noise!AY4="","",IF($B$3="On",IF(Data_Noise!AY4&lt;=0,0,IF($BZ4&gt;=Data_Noise!AY4,0,Data_Noise!AY4-$BZ4)),Data_Noise!AY4)),"")</f>
        <v/>
      </c>
      <c r="AZ4" s="79" t="str">
        <f>IFERROR(IF(Data_Noise!AZ4="","",IF($B$3="On",IF(Data_Noise!AZ4&lt;=0,0,IF($BZ4&gt;=Data_Noise!AZ4,0,Data_Noise!AZ4-$BZ4)),Data_Noise!AZ4)),"")</f>
        <v/>
      </c>
      <c r="BA4" s="79">
        <f ca="1">IF(BA$3="","",Data_Noise!C4)</f>
        <v>23.7345782212576</v>
      </c>
      <c r="BB4" s="79">
        <f ca="1">IF(BB$3="","",Data_Noise!D4)</f>
        <v>19.349474875734501</v>
      </c>
      <c r="BC4" s="79">
        <f ca="1">IF(BC$3="","",Data_Noise!E4)</f>
        <v>12.497771130424104</v>
      </c>
      <c r="BD4" s="79">
        <f ca="1">IF(BD$3="","",Data_Noise!F4)</f>
        <v>6.4860361059415128</v>
      </c>
      <c r="BE4" s="79">
        <f ca="1">IF(BE$3="","",Data_Noise!G4)</f>
        <v>4.4026954785964962</v>
      </c>
      <c r="BF4" s="79">
        <f ca="1">IF(BF$3="","",Data_Noise!H4)</f>
        <v>0.79712972053570041</v>
      </c>
      <c r="BG4" s="79">
        <f ca="1">IF(BG$3="","",Data_Noise!I4)</f>
        <v>-0.19911102479833442</v>
      </c>
      <c r="BH4" s="79">
        <f ca="1">IF(BH$3="","",Data_Noise!J4)</f>
        <v>-1.5423955194802745</v>
      </c>
      <c r="BI4" s="79">
        <f ca="1">IF(BI$3="","",Data_Noise!K4)</f>
        <v>0.12921309472828102</v>
      </c>
      <c r="BJ4" s="79">
        <f ca="1">IF(BJ$3="","",Data_Noise!L4)</f>
        <v>-2.809755352746834</v>
      </c>
      <c r="BK4" s="79">
        <f ca="1">IF(BK$3="","",Data_Noise!M4)</f>
        <v>-6.2955450827463766</v>
      </c>
      <c r="BL4" s="79">
        <f ca="1">IF(BL$3="","",Data_Noise!N4)</f>
        <v>-7.8167898378809033</v>
      </c>
      <c r="BM4" s="79">
        <f ca="1">IF(BM$3="","",Data_Noise!O4)</f>
        <v>-8.3515231161944268</v>
      </c>
      <c r="BN4" s="79" t="str">
        <f>IF(BN$3="","",Data_Noise!P4)</f>
        <v/>
      </c>
      <c r="BO4" s="79" t="str">
        <f>IF(BO$3="","",Data_Noise!Q4)</f>
        <v/>
      </c>
      <c r="BP4" s="79" t="str">
        <f>IF(BP$3="","",Data_Noise!R4)</f>
        <v/>
      </c>
      <c r="BQ4" s="79" t="str">
        <f>IF(BQ$3="","",Data_Noise!S4)</f>
        <v/>
      </c>
      <c r="BR4" s="79" t="str">
        <f>IF(BR$3="","",Data_Noise!T4)</f>
        <v/>
      </c>
      <c r="BS4" s="79" t="str">
        <f>IF(BS$3="","",Data_Noise!U4)</f>
        <v/>
      </c>
      <c r="BT4" s="79" t="str">
        <f>IF(BT$3="","",Data_Noise!V4)</f>
        <v/>
      </c>
      <c r="BU4" s="79" t="str">
        <f>IF(BU$3="","",Data_Noise!W4)</f>
        <v/>
      </c>
      <c r="BV4" s="79" t="str">
        <f>IF(BV$3="","",Data_Noise!X4)</f>
        <v/>
      </c>
      <c r="BW4" s="79" t="str">
        <f>IF(BW$3="","",Data_Noise!Y4)</f>
        <v/>
      </c>
      <c r="BX4" s="79" t="str">
        <f>IF(BX$3="","",Data_Noise!Z4)</f>
        <v/>
      </c>
      <c r="BY4" s="79" t="str">
        <f>IF(BY$3="","",Data_Noise!AA4)</f>
        <v/>
      </c>
      <c r="BZ4" s="79">
        <f t="shared" ref="BZ4:BZ67" ca="1" si="1">IFERROR(AVERAGE(BA4:BY4),0)</f>
        <v>3.106290668720848</v>
      </c>
    </row>
    <row r="5" spans="1:78" x14ac:dyDescent="0.25">
      <c r="A5" s="79">
        <f ca="1">Data_Initial!A5</f>
        <v>1</v>
      </c>
      <c r="B5" s="79" t="str">
        <f ca="1">Data_Initial!B5</f>
        <v>B1</v>
      </c>
      <c r="C5" s="79">
        <f ca="1">IFERROR(IF(Data_Noise!C5="","",IF($B$3="On",IF(Data_Noise!C5&lt;=0,0,IF($BZ5&gt;=Data_Noise!C5,0,Data_Noise!C5-$BZ5)),Data_Noise!C5)),"")</f>
        <v>8.7086838264403639</v>
      </c>
      <c r="D5" s="79">
        <f ca="1">IFERROR(IF(Data_Noise!D5="","",IF($B$3="On",IF(Data_Noise!D5&lt;=0,0,IF($BZ5&gt;=Data_Noise!D5,0,Data_Noise!D5-$BZ5)),Data_Noise!D5)),"")</f>
        <v>7.3844789266399635</v>
      </c>
      <c r="E5" s="79">
        <f ca="1">IFERROR(IF(Data_Noise!E5="","",IF($B$3="On",IF(Data_Noise!E5&lt;=0,0,IF($BZ5&gt;=Data_Noise!E5,0,Data_Noise!E5-$BZ5)),Data_Noise!E5)),"")</f>
        <v>5.6786158347334208</v>
      </c>
      <c r="F5" s="79">
        <f ca="1">IFERROR(IF(Data_Noise!F5="","",IF($B$3="On",IF(Data_Noise!F5&lt;=0,0,IF($BZ5&gt;=Data_Noise!F5,0,Data_Noise!F5-$BZ5)),Data_Noise!F5)),"")</f>
        <v>4.791035323741645</v>
      </c>
      <c r="G5" s="79">
        <f ca="1">IFERROR(IF(Data_Noise!G5="","",IF($B$3="On",IF(Data_Noise!G5&lt;=0,0,IF($BZ5&gt;=Data_Noise!G5,0,Data_Noise!G5-$BZ5)),Data_Noise!G5)),"")</f>
        <v>4.1945306786683343</v>
      </c>
      <c r="H5" s="79">
        <f ca="1">IFERROR(IF(Data_Noise!H5="","",IF($B$3="On",IF(Data_Noise!H5&lt;=0,0,IF($BZ5&gt;=Data_Noise!H5,0,Data_Noise!H5-$BZ5)),Data_Noise!H5)),"")</f>
        <v>2.680121093506834</v>
      </c>
      <c r="I5" s="79">
        <f ca="1">IFERROR(IF(Data_Noise!I5="","",IF($B$3="On",IF(Data_Noise!I5&lt;=0,0,IF($BZ5&gt;=Data_Noise!I5,0,Data_Noise!I5-$BZ5)),Data_Noise!I5)),"")</f>
        <v>0</v>
      </c>
      <c r="J5" s="79">
        <f ca="1">IFERROR(IF(Data_Noise!J5="","",IF($B$3="On",IF(Data_Noise!J5&lt;=0,0,IF($BZ5&gt;=Data_Noise!J5,0,Data_Noise!J5-$BZ5)),Data_Noise!J5)),"")</f>
        <v>0</v>
      </c>
      <c r="K5" s="79">
        <f ca="1">IFERROR(IF(Data_Noise!K5="","",IF($B$3="On",IF(Data_Noise!K5&lt;=0,0,IF($BZ5&gt;=Data_Noise!K5,0,Data_Noise!K5-$BZ5)),Data_Noise!K5)),"")</f>
        <v>0</v>
      </c>
      <c r="L5" s="79">
        <f ca="1">IFERROR(IF(Data_Noise!L5="","",IF($B$3="On",IF(Data_Noise!L5&lt;=0,0,IF($BZ5&gt;=Data_Noise!L5,0,Data_Noise!L5-$BZ5)),Data_Noise!L5)),"")</f>
        <v>0</v>
      </c>
      <c r="M5" s="79">
        <f ca="1">IFERROR(IF(Data_Noise!M5="","",IF($B$3="On",IF(Data_Noise!M5&lt;=0,0,IF($BZ5&gt;=Data_Noise!M5,0,Data_Noise!M5-$BZ5)),Data_Noise!M5)),"")</f>
        <v>0</v>
      </c>
      <c r="N5" s="79">
        <f ca="1">IFERROR(IF(Data_Noise!N5="","",IF($B$3="On",IF(Data_Noise!N5&lt;=0,0,IF($BZ5&gt;=Data_Noise!N5,0,Data_Noise!N5-$BZ5)),Data_Noise!N5)),"")</f>
        <v>0</v>
      </c>
      <c r="O5" s="79">
        <f ca="1">IFERROR(IF(Data_Noise!O5="","",IF($B$3="On",IF(Data_Noise!O5&lt;=0,0,IF($BZ5&gt;=Data_Noise!O5,0,Data_Noise!O5-$BZ5)),Data_Noise!O5)),"")</f>
        <v>0</v>
      </c>
      <c r="P5" s="79">
        <f ca="1">IFERROR(IF(Data_Noise!P5="","",IF($B$3="On",IF(Data_Noise!P5&lt;=0,0,IF($BZ5&gt;=Data_Noise!P5,0,Data_Noise!P5-$BZ5)),Data_Noise!P5)),"")</f>
        <v>0</v>
      </c>
      <c r="Q5" s="79">
        <f ca="1">IFERROR(IF(Data_Noise!Q5="","",IF($B$3="On",IF(Data_Noise!Q5&lt;=0,0,IF($BZ5&gt;=Data_Noise!Q5,0,Data_Noise!Q5-$BZ5)),Data_Noise!Q5)),"")</f>
        <v>0</v>
      </c>
      <c r="R5" s="79">
        <f ca="1">IFERROR(IF(Data_Noise!R5="","",IF($B$3="On",IF(Data_Noise!R5&lt;=0,0,IF($BZ5&gt;=Data_Noise!R5,0,Data_Noise!R5-$BZ5)),Data_Noise!R5)),"")</f>
        <v>0</v>
      </c>
      <c r="S5" s="79">
        <f ca="1">IFERROR(IF(Data_Noise!S5="","",IF($B$3="On",IF(Data_Noise!S5&lt;=0,0,IF($BZ5&gt;=Data_Noise!S5,0,Data_Noise!S5-$BZ5)),Data_Noise!S5)),"")</f>
        <v>0</v>
      </c>
      <c r="T5" s="79">
        <f ca="1">IFERROR(IF(Data_Noise!T5="","",IF($B$3="On",IF(Data_Noise!T5&lt;=0,0,IF($BZ5&gt;=Data_Noise!T5,0,Data_Noise!T5-$BZ5)),Data_Noise!T5)),"")</f>
        <v>0</v>
      </c>
      <c r="U5" s="79">
        <f ca="1">IFERROR(IF(Data_Noise!U5="","",IF($B$3="On",IF(Data_Noise!U5&lt;=0,0,IF($BZ5&gt;=Data_Noise!U5,0,Data_Noise!U5-$BZ5)),Data_Noise!U5)),"")</f>
        <v>0</v>
      </c>
      <c r="V5" s="79">
        <f ca="1">IFERROR(IF(Data_Noise!V5="","",IF($B$3="On",IF(Data_Noise!V5&lt;=0,0,IF($BZ5&gt;=Data_Noise!V5,0,Data_Noise!V5-$BZ5)),Data_Noise!V5)),"")</f>
        <v>9.90433088712021</v>
      </c>
      <c r="W5" s="79">
        <f ca="1">IFERROR(IF(Data_Noise!W5="","",IF($B$3="On",IF(Data_Noise!W5&lt;=0,0,IF($BZ5&gt;=Data_Noise!W5,0,Data_Noise!W5-$BZ5)),Data_Noise!W5)),"")</f>
        <v>27.047890352202081</v>
      </c>
      <c r="X5" s="79">
        <f ca="1">IFERROR(IF(Data_Noise!X5="","",IF($B$3="On",IF(Data_Noise!X5&lt;=0,0,IF($BZ5&gt;=Data_Noise!X5,0,Data_Noise!X5-$BZ5)),Data_Noise!X5)),"")</f>
        <v>61.885699015602071</v>
      </c>
      <c r="Y5" s="79">
        <f ca="1">IFERROR(IF(Data_Noise!Y5="","",IF($B$3="On",IF(Data_Noise!Y5&lt;=0,0,IF($BZ5&gt;=Data_Noise!Y5,0,Data_Noise!Y5-$BZ5)),Data_Noise!Y5)),"")</f>
        <v>116.20798383580649</v>
      </c>
      <c r="Z5" s="79">
        <f ca="1">IFERROR(IF(Data_Noise!Z5="","",IF($B$3="On",IF(Data_Noise!Z5&lt;=0,0,IF($BZ5&gt;=Data_Noise!Z5,0,Data_Noise!Z5-$BZ5)),Data_Noise!Z5)),"")</f>
        <v>210.1917596415409</v>
      </c>
      <c r="AA5" s="79">
        <f ca="1">IFERROR(IF(Data_Noise!AA5="","",IF($B$3="On",IF(Data_Noise!AA5&lt;=0,0,IF($BZ5&gt;=Data_Noise!AA5,0,Data_Noise!AA5-$BZ5)),Data_Noise!AA5)),"")</f>
        <v>359.18859558429193</v>
      </c>
      <c r="AB5" s="79">
        <f ca="1">IFERROR(IF(Data_Noise!AB5="","",IF($B$3="On",IF(Data_Noise!AB5&lt;=0,0,IF($BZ5&gt;=Data_Noise!AB5,0,Data_Noise!AB5-$BZ5)),Data_Noise!AB5)),"")</f>
        <v>587.26527220663695</v>
      </c>
      <c r="AC5" s="79">
        <f ca="1">IFERROR(IF(Data_Noise!AC5="","",IF($B$3="On",IF(Data_Noise!AC5&lt;=0,0,IF($BZ5&gt;=Data_Noise!AC5,0,Data_Noise!AC5-$BZ5)),Data_Noise!AC5)),"")</f>
        <v>903.60701894683564</v>
      </c>
      <c r="AD5" s="79">
        <f ca="1">IFERROR(IF(Data_Noise!AD5="","",IF($B$3="On",IF(Data_Noise!AD5&lt;=0,0,IF($BZ5&gt;=Data_Noise!AD5,0,Data_Noise!AD5-$BZ5)),Data_Noise!AD5)),"")</f>
        <v>1294.351986197443</v>
      </c>
      <c r="AE5" s="79">
        <f ca="1">IFERROR(IF(Data_Noise!AE5="","",IF($B$3="On",IF(Data_Noise!AE5&lt;=0,0,IF($BZ5&gt;=Data_Noise!AE5,0,Data_Noise!AE5-$BZ5)),Data_Noise!AE5)),"")</f>
        <v>1707.341924290354</v>
      </c>
      <c r="AF5" s="79">
        <f ca="1">IFERROR(IF(Data_Noise!AF5="","",IF($B$3="On",IF(Data_Noise!AF5&lt;=0,0,IF($BZ5&gt;=Data_Noise!AF5,0,Data_Noise!AF5-$BZ5)),Data_Noise!AF5)),"")</f>
        <v>2080.3394661960642</v>
      </c>
      <c r="AG5" s="79">
        <f ca="1">IFERROR(IF(Data_Noise!AG5="","",IF($B$3="On",IF(Data_Noise!AG5&lt;=0,0,IF($BZ5&gt;=Data_Noise!AG5,0,Data_Noise!AG5-$BZ5)),Data_Noise!AG5)),"")</f>
        <v>2370.4229053796143</v>
      </c>
      <c r="AH5" s="79">
        <f ca="1">IFERROR(IF(Data_Noise!AH5="","",IF($B$3="On",IF(Data_Noise!AH5&lt;=0,0,IF($BZ5&gt;=Data_Noise!AH5,0,Data_Noise!AH5-$BZ5)),Data_Noise!AH5)),"")</f>
        <v>2572.1032737354103</v>
      </c>
      <c r="AI5" s="79">
        <f ca="1">IFERROR(IF(Data_Noise!AI5="","",IF($B$3="On",IF(Data_Noise!AI5&lt;=0,0,IF($BZ5&gt;=Data_Noise!AI5,0,Data_Noise!AI5-$BZ5)),Data_Noise!AI5)),"")</f>
        <v>2711.4353803836939</v>
      </c>
      <c r="AJ5" s="79">
        <f ca="1">IFERROR(IF(Data_Noise!AJ5="","",IF($B$3="On",IF(Data_Noise!AJ5&lt;=0,0,IF($BZ5&gt;=Data_Noise!AJ5,0,Data_Noise!AJ5-$BZ5)),Data_Noise!AJ5)),"")</f>
        <v>2816.6802405803901</v>
      </c>
      <c r="AK5" s="79">
        <f ca="1">IFERROR(IF(Data_Noise!AK5="","",IF($B$3="On",IF(Data_Noise!AK5&lt;=0,0,IF($BZ5&gt;=Data_Noise!AK5,0,Data_Noise!AK5-$BZ5)),Data_Noise!AK5)),"")</f>
        <v>2904.3651403701037</v>
      </c>
      <c r="AL5" s="79">
        <f ca="1">IFERROR(IF(Data_Noise!AL5="","",IF($B$3="On",IF(Data_Noise!AL5&lt;=0,0,IF($BZ5&gt;=Data_Noise!AL5,0,Data_Noise!AL5-$BZ5)),Data_Noise!AL5)),"")</f>
        <v>2975.1757865385871</v>
      </c>
      <c r="AM5" s="79">
        <f ca="1">IFERROR(IF(Data_Noise!AM5="","",IF($B$3="On",IF(Data_Noise!AM5&lt;=0,0,IF($BZ5&gt;=Data_Noise!AM5,0,Data_Noise!AM5-$BZ5)),Data_Noise!AM5)),"")</f>
        <v>3031.2248025852341</v>
      </c>
      <c r="AN5" s="79">
        <f ca="1">IFERROR(IF(Data_Noise!AN5="","",IF($B$3="On",IF(Data_Noise!AN5&lt;=0,0,IF($BZ5&gt;=Data_Noise!AN5,0,Data_Noise!AN5-$BZ5)),Data_Noise!AN5)),"")</f>
        <v>3074.3454272565737</v>
      </c>
      <c r="AO5" s="79">
        <f ca="1">IFERROR(IF(Data_Noise!AO5="","",IF($B$3="On",IF(Data_Noise!AO5&lt;=0,0,IF($BZ5&gt;=Data_Noise!AO5,0,Data_Noise!AO5-$BZ5)),Data_Noise!AO5)),"")</f>
        <v>3105.9753127827307</v>
      </c>
      <c r="AP5" s="79">
        <f ca="1">IFERROR(IF(Data_Noise!AP5="","",IF($B$3="On",IF(Data_Noise!AP5&lt;=0,0,IF($BZ5&gt;=Data_Noise!AP5,0,Data_Noise!AP5-$BZ5)),Data_Noise!AP5)),"")</f>
        <v>3119.6385732489302</v>
      </c>
      <c r="AQ5" s="79" t="str">
        <f>IFERROR(IF(Data_Noise!AQ5="","",IF($B$3="On",IF(Data_Noise!AQ5&lt;=0,0,IF($BZ5&gt;=Data_Noise!AQ5,0,Data_Noise!AQ5-$BZ5)),Data_Noise!AQ5)),"")</f>
        <v/>
      </c>
      <c r="AR5" s="79" t="str">
        <f>IFERROR(IF(Data_Noise!AR5="","",IF($B$3="On",IF(Data_Noise!AR5&lt;=0,0,IF($BZ5&gt;=Data_Noise!AR5,0,Data_Noise!AR5-$BZ5)),Data_Noise!AR5)),"")</f>
        <v/>
      </c>
      <c r="AS5" s="79" t="str">
        <f>IFERROR(IF(Data_Noise!AS5="","",IF($B$3="On",IF(Data_Noise!AS5&lt;=0,0,IF($BZ5&gt;=Data_Noise!AS5,0,Data_Noise!AS5-$BZ5)),Data_Noise!AS5)),"")</f>
        <v/>
      </c>
      <c r="AT5" s="79" t="str">
        <f>IFERROR(IF(Data_Noise!AT5="","",IF($B$3="On",IF(Data_Noise!AT5&lt;=0,0,IF($BZ5&gt;=Data_Noise!AT5,0,Data_Noise!AT5-$BZ5)),Data_Noise!AT5)),"")</f>
        <v/>
      </c>
      <c r="AU5" s="79" t="str">
        <f>IFERROR(IF(Data_Noise!AU5="","",IF($B$3="On",IF(Data_Noise!AU5&lt;=0,0,IF($BZ5&gt;=Data_Noise!AU5,0,Data_Noise!AU5-$BZ5)),Data_Noise!AU5)),"")</f>
        <v/>
      </c>
      <c r="AV5" s="79" t="str">
        <f>IFERROR(IF(Data_Noise!AV5="","",IF($B$3="On",IF(Data_Noise!AV5&lt;=0,0,IF($BZ5&gt;=Data_Noise!AV5,0,Data_Noise!AV5-$BZ5)),Data_Noise!AV5)),"")</f>
        <v/>
      </c>
      <c r="AW5" s="79" t="str">
        <f>IFERROR(IF(Data_Noise!AW5="","",IF($B$3="On",IF(Data_Noise!AW5&lt;=0,0,IF($BZ5&gt;=Data_Noise!AW5,0,Data_Noise!AW5-$BZ5)),Data_Noise!AW5)),"")</f>
        <v/>
      </c>
      <c r="AX5" s="79" t="str">
        <f>IFERROR(IF(Data_Noise!AX5="","",IF($B$3="On",IF(Data_Noise!AX5&lt;=0,0,IF($BZ5&gt;=Data_Noise!AX5,0,Data_Noise!AX5-$BZ5)),Data_Noise!AX5)),"")</f>
        <v/>
      </c>
      <c r="AY5" s="79" t="str">
        <f>IFERROR(IF(Data_Noise!AY5="","",IF($B$3="On",IF(Data_Noise!AY5&lt;=0,0,IF($BZ5&gt;=Data_Noise!AY5,0,Data_Noise!AY5-$BZ5)),Data_Noise!AY5)),"")</f>
        <v/>
      </c>
      <c r="AZ5" s="79" t="str">
        <f>IFERROR(IF(Data_Noise!AZ5="","",IF($B$3="On",IF(Data_Noise!AZ5&lt;=0,0,IF($BZ5&gt;=Data_Noise!AZ5,0,Data_Noise!AZ5-$BZ5)),Data_Noise!AZ5)),"")</f>
        <v/>
      </c>
      <c r="BA5" s="79">
        <f ca="1">IF(BA$3="","",Data_Noise!C5)</f>
        <v>10.467008789799799</v>
      </c>
      <c r="BB5" s="79">
        <f ca="1">IF(BB$3="","",Data_Noise!D5)</f>
        <v>9.1428038899993993</v>
      </c>
      <c r="BC5" s="79">
        <f ca="1">IF(BC$3="","",Data_Noise!E5)</f>
        <v>7.4369407980928566</v>
      </c>
      <c r="BD5" s="79">
        <f ca="1">IF(BD$3="","",Data_Noise!F5)</f>
        <v>6.5493602871010808</v>
      </c>
      <c r="BE5" s="79">
        <f ca="1">IF(BE$3="","",Data_Noise!G5)</f>
        <v>5.9528556420277701</v>
      </c>
      <c r="BF5" s="79">
        <f ca="1">IF(BF$3="","",Data_Noise!H5)</f>
        <v>4.4384460568662698</v>
      </c>
      <c r="BG5" s="79">
        <f ca="1">IF(BG$3="","",Data_Noise!I5)</f>
        <v>1.5160774417687797</v>
      </c>
      <c r="BH5" s="79">
        <f ca="1">IF(BH$3="","",Data_Noise!J5)</f>
        <v>-1.2817333373630706</v>
      </c>
      <c r="BI5" s="79">
        <f ca="1">IF(BI$3="","",Data_Noise!K5)</f>
        <v>-3.0955728850603932</v>
      </c>
      <c r="BJ5" s="79">
        <f ca="1">IF(BJ$3="","",Data_Noise!L5)</f>
        <v>-3.4077435525743272</v>
      </c>
      <c r="BK5" s="79">
        <f ca="1">IF(BK$3="","",Data_Noise!M5)</f>
        <v>-4.0932129786200067</v>
      </c>
      <c r="BL5" s="79">
        <f ca="1">IF(BL$3="","",Data_Noise!N5)</f>
        <v>-4.4067313701510402</v>
      </c>
      <c r="BM5" s="79">
        <f ca="1">IF(BM$3="","",Data_Noise!O5)</f>
        <v>-6.3602742582144529</v>
      </c>
      <c r="BN5" s="79" t="str">
        <f>IF(BN$3="","",Data_Noise!P5)</f>
        <v/>
      </c>
      <c r="BO5" s="79" t="str">
        <f>IF(BO$3="","",Data_Noise!Q5)</f>
        <v/>
      </c>
      <c r="BP5" s="79" t="str">
        <f>IF(BP$3="","",Data_Noise!R5)</f>
        <v/>
      </c>
      <c r="BQ5" s="79" t="str">
        <f>IF(BQ$3="","",Data_Noise!S5)</f>
        <v/>
      </c>
      <c r="BR5" s="79" t="str">
        <f>IF(BR$3="","",Data_Noise!T5)</f>
        <v/>
      </c>
      <c r="BS5" s="79" t="str">
        <f>IF(BS$3="","",Data_Noise!U5)</f>
        <v/>
      </c>
      <c r="BT5" s="79" t="str">
        <f>IF(BT$3="","",Data_Noise!V5)</f>
        <v/>
      </c>
      <c r="BU5" s="79" t="str">
        <f>IF(BU$3="","",Data_Noise!W5)</f>
        <v/>
      </c>
      <c r="BV5" s="79" t="str">
        <f>IF(BV$3="","",Data_Noise!X5)</f>
        <v/>
      </c>
      <c r="BW5" s="79" t="str">
        <f>IF(BW$3="","",Data_Noise!Y5)</f>
        <v/>
      </c>
      <c r="BX5" s="79" t="str">
        <f>IF(BX$3="","",Data_Noise!Z5)</f>
        <v/>
      </c>
      <c r="BY5" s="79" t="str">
        <f>IF(BY$3="","",Data_Noise!AA5)</f>
        <v/>
      </c>
      <c r="BZ5" s="79">
        <f t="shared" ca="1" si="1"/>
        <v>1.7583249633594358</v>
      </c>
    </row>
    <row r="6" spans="1:78" x14ac:dyDescent="0.25">
      <c r="A6" s="79">
        <f ca="1">Data_Initial!A6</f>
        <v>1</v>
      </c>
      <c r="B6" s="79" t="str">
        <f ca="1">Data_Initial!B6</f>
        <v>C1</v>
      </c>
      <c r="C6" s="79">
        <f ca="1">IFERROR(IF(Data_Noise!C6="","",IF($B$3="On",IF(Data_Noise!C6&lt;=0,0,IF($BZ6&gt;=Data_Noise!C6,0,Data_Noise!C6-$BZ6)),Data_Noise!C6)),"")</f>
        <v>11.484878697708247</v>
      </c>
      <c r="D6" s="79">
        <f ca="1">IFERROR(IF(Data_Noise!D6="","",IF($B$3="On",IF(Data_Noise!D6&lt;=0,0,IF($BZ6&gt;=Data_Noise!D6,0,Data_Noise!D6-$BZ6)),Data_Noise!D6)),"")</f>
        <v>9.5588694880198268</v>
      </c>
      <c r="E6" s="79">
        <f ca="1">IFERROR(IF(Data_Noise!E6="","",IF($B$3="On",IF(Data_Noise!E6&lt;=0,0,IF($BZ6&gt;=Data_Noise!E6,0,Data_Noise!E6-$BZ6)),Data_Noise!E6)),"")</f>
        <v>6.3332117800155263</v>
      </c>
      <c r="F6" s="79">
        <f ca="1">IFERROR(IF(Data_Noise!F6="","",IF($B$3="On",IF(Data_Noise!F6&lt;=0,0,IF($BZ6&gt;=Data_Noise!F6,0,Data_Noise!F6-$BZ6)),Data_Noise!F6)),"")</f>
        <v>2.5123761248057099</v>
      </c>
      <c r="G6" s="79">
        <f ca="1">IFERROR(IF(Data_Noise!G6="","",IF($B$3="On",IF(Data_Noise!G6&lt;=0,0,IF($BZ6&gt;=Data_Noise!G6,0,Data_Noise!G6-$BZ6)),Data_Noise!G6)),"")</f>
        <v>1.342392971253521</v>
      </c>
      <c r="H6" s="79">
        <f ca="1">IFERROR(IF(Data_Noise!H6="","",IF($B$3="On",IF(Data_Noise!H6&lt;=0,0,IF($BZ6&gt;=Data_Noise!H6,0,Data_Noise!H6-$BZ6)),Data_Noise!H6)),"")</f>
        <v>0.61328565515837408</v>
      </c>
      <c r="I6" s="79">
        <f ca="1">IFERROR(IF(Data_Noise!I6="","",IF($B$3="On",IF(Data_Noise!I6&lt;=0,0,IF($BZ6&gt;=Data_Noise!I6,0,Data_Noise!I6-$BZ6)),Data_Noise!I6)),"")</f>
        <v>0</v>
      </c>
      <c r="J6" s="79">
        <f ca="1">IFERROR(IF(Data_Noise!J6="","",IF($B$3="On",IF(Data_Noise!J6&lt;=0,0,IF($BZ6&gt;=Data_Noise!J6,0,Data_Noise!J6-$BZ6)),Data_Noise!J6)),"")</f>
        <v>0</v>
      </c>
      <c r="K6" s="79">
        <f ca="1">IFERROR(IF(Data_Noise!K6="","",IF($B$3="On",IF(Data_Noise!K6&lt;=0,0,IF($BZ6&gt;=Data_Noise!K6,0,Data_Noise!K6-$BZ6)),Data_Noise!K6)),"")</f>
        <v>0</v>
      </c>
      <c r="L6" s="79">
        <f ca="1">IFERROR(IF(Data_Noise!L6="","",IF($B$3="On",IF(Data_Noise!L6&lt;=0,0,IF($BZ6&gt;=Data_Noise!L6,0,Data_Noise!L6-$BZ6)),Data_Noise!L6)),"")</f>
        <v>0</v>
      </c>
      <c r="M6" s="79">
        <f ca="1">IFERROR(IF(Data_Noise!M6="","",IF($B$3="On",IF(Data_Noise!M6&lt;=0,0,IF($BZ6&gt;=Data_Noise!M6,0,Data_Noise!M6-$BZ6)),Data_Noise!M6)),"")</f>
        <v>0</v>
      </c>
      <c r="N6" s="79">
        <f ca="1">IFERROR(IF(Data_Noise!N6="","",IF($B$3="On",IF(Data_Noise!N6&lt;=0,0,IF($BZ6&gt;=Data_Noise!N6,0,Data_Noise!N6-$BZ6)),Data_Noise!N6)),"")</f>
        <v>0</v>
      </c>
      <c r="O6" s="79">
        <f ca="1">IFERROR(IF(Data_Noise!O6="","",IF($B$3="On",IF(Data_Noise!O6&lt;=0,0,IF($BZ6&gt;=Data_Noise!O6,0,Data_Noise!O6-$BZ6)),Data_Noise!O6)),"")</f>
        <v>0</v>
      </c>
      <c r="P6" s="79">
        <f ca="1">IFERROR(IF(Data_Noise!P6="","",IF($B$3="On",IF(Data_Noise!P6&lt;=0,0,IF($BZ6&gt;=Data_Noise!P6,0,Data_Noise!P6-$BZ6)),Data_Noise!P6)),"")</f>
        <v>0</v>
      </c>
      <c r="Q6" s="79">
        <f ca="1">IFERROR(IF(Data_Noise!Q6="","",IF($B$3="On",IF(Data_Noise!Q6&lt;=0,0,IF($BZ6&gt;=Data_Noise!Q6,0,Data_Noise!Q6-$BZ6)),Data_Noise!Q6)),"")</f>
        <v>0</v>
      </c>
      <c r="R6" s="79">
        <f ca="1">IFERROR(IF(Data_Noise!R6="","",IF($B$3="On",IF(Data_Noise!R6&lt;=0,0,IF($BZ6&gt;=Data_Noise!R6,0,Data_Noise!R6-$BZ6)),Data_Noise!R6)),"")</f>
        <v>0</v>
      </c>
      <c r="S6" s="79">
        <f ca="1">IFERROR(IF(Data_Noise!S6="","",IF($B$3="On",IF(Data_Noise!S6&lt;=0,0,IF($BZ6&gt;=Data_Noise!S6,0,Data_Noise!S6-$BZ6)),Data_Noise!S6)),"")</f>
        <v>0</v>
      </c>
      <c r="T6" s="79">
        <f ca="1">IFERROR(IF(Data_Noise!T6="","",IF($B$3="On",IF(Data_Noise!T6&lt;=0,0,IF($BZ6&gt;=Data_Noise!T6,0,Data_Noise!T6-$BZ6)),Data_Noise!T6)),"")</f>
        <v>0</v>
      </c>
      <c r="U6" s="79">
        <f ca="1">IFERROR(IF(Data_Noise!U6="","",IF($B$3="On",IF(Data_Noise!U6&lt;=0,0,IF($BZ6&gt;=Data_Noise!U6,0,Data_Noise!U6-$BZ6)),Data_Noise!U6)),"")</f>
        <v>0</v>
      </c>
      <c r="V6" s="79">
        <f ca="1">IFERROR(IF(Data_Noise!V6="","",IF($B$3="On",IF(Data_Noise!V6&lt;=0,0,IF($BZ6&gt;=Data_Noise!V6,0,Data_Noise!V6-$BZ6)),Data_Noise!V6)),"")</f>
        <v>0</v>
      </c>
      <c r="W6" s="79">
        <f ca="1">IFERROR(IF(Data_Noise!W6="","",IF($B$3="On",IF(Data_Noise!W6&lt;=0,0,IF($BZ6&gt;=Data_Noise!W6,0,Data_Noise!W6-$BZ6)),Data_Noise!W6)),"")</f>
        <v>0</v>
      </c>
      <c r="X6" s="79">
        <f ca="1">IFERROR(IF(Data_Noise!X6="","",IF($B$3="On",IF(Data_Noise!X6&lt;=0,0,IF($BZ6&gt;=Data_Noise!X6,0,Data_Noise!X6-$BZ6)),Data_Noise!X6)),"")</f>
        <v>0</v>
      </c>
      <c r="Y6" s="79">
        <f ca="1">IFERROR(IF(Data_Noise!Y6="","",IF($B$3="On",IF(Data_Noise!Y6&lt;=0,0,IF($BZ6&gt;=Data_Noise!Y6,0,Data_Noise!Y6-$BZ6)),Data_Noise!Y6)),"")</f>
        <v>9.6451413726258881</v>
      </c>
      <c r="Z6" s="79">
        <f ca="1">IFERROR(IF(Data_Noise!Z6="","",IF($B$3="On",IF(Data_Noise!Z6&lt;=0,0,IF($BZ6&gt;=Data_Noise!Z6,0,Data_Noise!Z6-$BZ6)),Data_Noise!Z6)),"")</f>
        <v>29.399715340370239</v>
      </c>
      <c r="AA6" s="79">
        <f ca="1">IFERROR(IF(Data_Noise!AA6="","",IF($B$3="On",IF(Data_Noise!AA6&lt;=0,0,IF($BZ6&gt;=Data_Noise!AA6,0,Data_Noise!AA6-$BZ6)),Data_Noise!AA6)),"")</f>
        <v>70.676308685079562</v>
      </c>
      <c r="AB6" s="79">
        <f ca="1">IFERROR(IF(Data_Noise!AB6="","",IF($B$3="On",IF(Data_Noise!AB6&lt;=0,0,IF($BZ6&gt;=Data_Noise!AB6,0,Data_Noise!AB6-$BZ6)),Data_Noise!AB6)),"")</f>
        <v>145.58465100606747</v>
      </c>
      <c r="AC6" s="79">
        <f ca="1">IFERROR(IF(Data_Noise!AC6="","",IF($B$3="On",IF(Data_Noise!AC6&lt;=0,0,IF($BZ6&gt;=Data_Noise!AC6,0,Data_Noise!AC6-$BZ6)),Data_Noise!AC6)),"")</f>
        <v>289.7145258936053</v>
      </c>
      <c r="AD6" s="79">
        <f ca="1">IFERROR(IF(Data_Noise!AD6="","",IF($B$3="On",IF(Data_Noise!AD6&lt;=0,0,IF($BZ6&gt;=Data_Noise!AD6,0,Data_Noise!AD6-$BZ6)),Data_Noise!AD6)),"")</f>
        <v>539.54346290171588</v>
      </c>
      <c r="AE6" s="79">
        <f ca="1">IFERROR(IF(Data_Noise!AE6="","",IF($B$3="On",IF(Data_Noise!AE6&lt;=0,0,IF($BZ6&gt;=Data_Noise!AE6,0,Data_Noise!AE6-$BZ6)),Data_Noise!AE6)),"")</f>
        <v>941.74474692851925</v>
      </c>
      <c r="AF6" s="79">
        <f ca="1">IFERROR(IF(Data_Noise!AF6="","",IF($B$3="On",IF(Data_Noise!AF6&lt;=0,0,IF($BZ6&gt;=Data_Noise!AF6,0,Data_Noise!AF6-$BZ6)),Data_Noise!AF6)),"")</f>
        <v>1469.5491783662783</v>
      </c>
      <c r="AG6" s="79">
        <f ca="1">IFERROR(IF(Data_Noise!AG6="","",IF($B$3="On",IF(Data_Noise!AG6&lt;=0,0,IF($BZ6&gt;=Data_Noise!AG6,0,Data_Noise!AG6-$BZ6)),Data_Noise!AG6)),"")</f>
        <v>2043.9603768729069</v>
      </c>
      <c r="AH6" s="79">
        <f ca="1">IFERROR(IF(Data_Noise!AH6="","",IF($B$3="On",IF(Data_Noise!AH6&lt;=0,0,IF($BZ6&gt;=Data_Noise!AH6,0,Data_Noise!AH6-$BZ6)),Data_Noise!AH6)),"")</f>
        <v>2549.2665346557469</v>
      </c>
      <c r="AI6" s="79">
        <f ca="1">IFERROR(IF(Data_Noise!AI6="","",IF($B$3="On",IF(Data_Noise!AI6&lt;=0,0,IF($BZ6&gt;=Data_Noise!AI6,0,Data_Noise!AI6-$BZ6)),Data_Noise!AI6)),"")</f>
        <v>2923.3258986549199</v>
      </c>
      <c r="AJ6" s="79">
        <f ca="1">IFERROR(IF(Data_Noise!AJ6="","",IF($B$3="On",IF(Data_Noise!AJ6&lt;=0,0,IF($BZ6&gt;=Data_Noise!AJ6,0,Data_Noise!AJ6-$BZ6)),Data_Noise!AJ6)),"")</f>
        <v>3163.1865067317303</v>
      </c>
      <c r="AK6" s="79">
        <f ca="1">IFERROR(IF(Data_Noise!AK6="","",IF($B$3="On",IF(Data_Noise!AK6&lt;=0,0,IF($BZ6&gt;=Data_Noise!AK6,0,Data_Noise!AK6-$BZ6)),Data_Noise!AK6)),"")</f>
        <v>3302.9529202454637</v>
      </c>
      <c r="AL6" s="79">
        <f ca="1">IFERROR(IF(Data_Noise!AL6="","",IF($B$3="On",IF(Data_Noise!AL6&lt;=0,0,IF($BZ6&gt;=Data_Noise!AL6,0,Data_Noise!AL6-$BZ6)),Data_Noise!AL6)),"")</f>
        <v>3387.2262494537035</v>
      </c>
      <c r="AM6" s="79">
        <f ca="1">IFERROR(IF(Data_Noise!AM6="","",IF($B$3="On",IF(Data_Noise!AM6&lt;=0,0,IF($BZ6&gt;=Data_Noise!AM6,0,Data_Noise!AM6-$BZ6)),Data_Noise!AM6)),"")</f>
        <v>3445.4345156806471</v>
      </c>
      <c r="AN6" s="79">
        <f ca="1">IFERROR(IF(Data_Noise!AN6="","",IF($B$3="On",IF(Data_Noise!AN6&lt;=0,0,IF($BZ6&gt;=Data_Noise!AN6,0,Data_Noise!AN6-$BZ6)),Data_Noise!AN6)),"")</f>
        <v>3490.3257370632969</v>
      </c>
      <c r="AO6" s="79">
        <f ca="1">IFERROR(IF(Data_Noise!AO6="","",IF($B$3="On",IF(Data_Noise!AO6&lt;=0,0,IF($BZ6&gt;=Data_Noise!AO6,0,Data_Noise!AO6-$BZ6)),Data_Noise!AO6)),"")</f>
        <v>3523.441070859677</v>
      </c>
      <c r="AP6" s="79">
        <f ca="1">IFERROR(IF(Data_Noise!AP6="","",IF($B$3="On",IF(Data_Noise!AP6&lt;=0,0,IF($BZ6&gt;=Data_Noise!AP6,0,Data_Noise!AP6-$BZ6)),Data_Noise!AP6)),"")</f>
        <v>3538.2715778778734</v>
      </c>
      <c r="AQ6" s="79" t="str">
        <f>IFERROR(IF(Data_Noise!AQ6="","",IF($B$3="On",IF(Data_Noise!AQ6&lt;=0,0,IF($BZ6&gt;=Data_Noise!AQ6,0,Data_Noise!AQ6-$BZ6)),Data_Noise!AQ6)),"")</f>
        <v/>
      </c>
      <c r="AR6" s="79" t="str">
        <f>IFERROR(IF(Data_Noise!AR6="","",IF($B$3="On",IF(Data_Noise!AR6&lt;=0,0,IF($BZ6&gt;=Data_Noise!AR6,0,Data_Noise!AR6-$BZ6)),Data_Noise!AR6)),"")</f>
        <v/>
      </c>
      <c r="AS6" s="79" t="str">
        <f>IFERROR(IF(Data_Noise!AS6="","",IF($B$3="On",IF(Data_Noise!AS6&lt;=0,0,IF($BZ6&gt;=Data_Noise!AS6,0,Data_Noise!AS6-$BZ6)),Data_Noise!AS6)),"")</f>
        <v/>
      </c>
      <c r="AT6" s="79" t="str">
        <f>IFERROR(IF(Data_Noise!AT6="","",IF($B$3="On",IF(Data_Noise!AT6&lt;=0,0,IF($BZ6&gt;=Data_Noise!AT6,0,Data_Noise!AT6-$BZ6)),Data_Noise!AT6)),"")</f>
        <v/>
      </c>
      <c r="AU6" s="79" t="str">
        <f>IFERROR(IF(Data_Noise!AU6="","",IF($B$3="On",IF(Data_Noise!AU6&lt;=0,0,IF($BZ6&gt;=Data_Noise!AU6,0,Data_Noise!AU6-$BZ6)),Data_Noise!AU6)),"")</f>
        <v/>
      </c>
      <c r="AV6" s="79" t="str">
        <f>IFERROR(IF(Data_Noise!AV6="","",IF($B$3="On",IF(Data_Noise!AV6&lt;=0,0,IF($BZ6&gt;=Data_Noise!AV6,0,Data_Noise!AV6-$BZ6)),Data_Noise!AV6)),"")</f>
        <v/>
      </c>
      <c r="AW6" s="79" t="str">
        <f>IFERROR(IF(Data_Noise!AW6="","",IF($B$3="On",IF(Data_Noise!AW6&lt;=0,0,IF($BZ6&gt;=Data_Noise!AW6,0,Data_Noise!AW6-$BZ6)),Data_Noise!AW6)),"")</f>
        <v/>
      </c>
      <c r="AX6" s="79" t="str">
        <f>IFERROR(IF(Data_Noise!AX6="","",IF($B$3="On",IF(Data_Noise!AX6&lt;=0,0,IF($BZ6&gt;=Data_Noise!AX6,0,Data_Noise!AX6-$BZ6)),Data_Noise!AX6)),"")</f>
        <v/>
      </c>
      <c r="AY6" s="79" t="str">
        <f>IFERROR(IF(Data_Noise!AY6="","",IF($B$3="On",IF(Data_Noise!AY6&lt;=0,0,IF($BZ6&gt;=Data_Noise!AY6,0,Data_Noise!AY6-$BZ6)),Data_Noise!AY6)),"")</f>
        <v/>
      </c>
      <c r="AZ6" s="79" t="str">
        <f>IFERROR(IF(Data_Noise!AZ6="","",IF($B$3="On",IF(Data_Noise!AZ6&lt;=0,0,IF($BZ6&gt;=Data_Noise!AZ6,0,Data_Noise!AZ6-$BZ6)),Data_Noise!AZ6)),"")</f>
        <v/>
      </c>
      <c r="BA6" s="79">
        <f ca="1">IF(BA$3="","",Data_Noise!C6)</f>
        <v>14.48890676544465</v>
      </c>
      <c r="BB6" s="79">
        <f ca="1">IF(BB$3="","",Data_Noise!D6)</f>
        <v>12.56289755575623</v>
      </c>
      <c r="BC6" s="79">
        <f ca="1">IF(BC$3="","",Data_Noise!E6)</f>
        <v>9.3372398477519294</v>
      </c>
      <c r="BD6" s="79">
        <f ca="1">IF(BD$3="","",Data_Noise!F6)</f>
        <v>5.5164041925421126</v>
      </c>
      <c r="BE6" s="79">
        <f ca="1">IF(BE$3="","",Data_Noise!G6)</f>
        <v>4.3464210389899236</v>
      </c>
      <c r="BF6" s="79">
        <f ca="1">IF(BF$3="","",Data_Noise!H6)</f>
        <v>3.6173137228947767</v>
      </c>
      <c r="BG6" s="79">
        <f ca="1">IF(BG$3="","",Data_Noise!I6)</f>
        <v>1.8668096127932265</v>
      </c>
      <c r="BH6" s="79">
        <f ca="1">IF(BH$3="","",Data_Noise!J6)</f>
        <v>0.84479299893442994</v>
      </c>
      <c r="BI6" s="79">
        <f ca="1">IF(BI$3="","",Data_Noise!K6)</f>
        <v>-0.32440856084986303</v>
      </c>
      <c r="BJ6" s="79">
        <f ca="1">IF(BJ$3="","",Data_Noise!L6)</f>
        <v>-0.54907266773822638</v>
      </c>
      <c r="BK6" s="79">
        <f ca="1">IF(BK$3="","",Data_Noise!M6)</f>
        <v>-2.8464535472015395</v>
      </c>
      <c r="BL6" s="79">
        <f ca="1">IF(BL$3="","",Data_Noise!N6)</f>
        <v>-4.4415377648028898</v>
      </c>
      <c r="BM6" s="79">
        <f ca="1">IF(BM$3="","",Data_Noise!O6)</f>
        <v>-5.3669483139415233</v>
      </c>
      <c r="BN6" s="79" t="str">
        <f>IF(BN$3="","",Data_Noise!P6)</f>
        <v/>
      </c>
      <c r="BO6" s="79" t="str">
        <f>IF(BO$3="","",Data_Noise!Q6)</f>
        <v/>
      </c>
      <c r="BP6" s="79" t="str">
        <f>IF(BP$3="","",Data_Noise!R6)</f>
        <v/>
      </c>
      <c r="BQ6" s="79" t="str">
        <f>IF(BQ$3="","",Data_Noise!S6)</f>
        <v/>
      </c>
      <c r="BR6" s="79" t="str">
        <f>IF(BR$3="","",Data_Noise!T6)</f>
        <v/>
      </c>
      <c r="BS6" s="79" t="str">
        <f>IF(BS$3="","",Data_Noise!U6)</f>
        <v/>
      </c>
      <c r="BT6" s="79" t="str">
        <f>IF(BT$3="","",Data_Noise!V6)</f>
        <v/>
      </c>
      <c r="BU6" s="79" t="str">
        <f>IF(BU$3="","",Data_Noise!W6)</f>
        <v/>
      </c>
      <c r="BV6" s="79" t="str">
        <f>IF(BV$3="","",Data_Noise!X6)</f>
        <v/>
      </c>
      <c r="BW6" s="79" t="str">
        <f>IF(BW$3="","",Data_Noise!Y6)</f>
        <v/>
      </c>
      <c r="BX6" s="79" t="str">
        <f>IF(BX$3="","",Data_Noise!Z6)</f>
        <v/>
      </c>
      <c r="BY6" s="79" t="str">
        <f>IF(BY$3="","",Data_Noise!AA6)</f>
        <v/>
      </c>
      <c r="BZ6" s="79">
        <f t="shared" ca="1" si="1"/>
        <v>3.0040280677364026</v>
      </c>
    </row>
    <row r="7" spans="1:78" x14ac:dyDescent="0.25">
      <c r="A7" s="79">
        <f ca="1">Data_Initial!A7</f>
        <v>1</v>
      </c>
      <c r="B7" s="79" t="str">
        <f ca="1">Data_Initial!B7</f>
        <v>D1</v>
      </c>
      <c r="C7" s="79">
        <f ca="1">IFERROR(IF(Data_Noise!C7="","",IF($B$3="On",IF(Data_Noise!C7&lt;=0,0,IF($BZ7&gt;=Data_Noise!C7,0,Data_Noise!C7-$BZ7)),Data_Noise!C7)),"")</f>
        <v>7.8036852270750838</v>
      </c>
      <c r="D7" s="79">
        <f ca="1">IFERROR(IF(Data_Noise!D7="","",IF($B$3="On",IF(Data_Noise!D7&lt;=0,0,IF($BZ7&gt;=Data_Noise!D7,0,Data_Noise!D7-$BZ7)),Data_Noise!D7)),"")</f>
        <v>5.1407458712737277</v>
      </c>
      <c r="E7" s="79">
        <f ca="1">IFERROR(IF(Data_Noise!E7="","",IF($B$3="On",IF(Data_Noise!E7&lt;=0,0,IF($BZ7&gt;=Data_Noise!E7,0,Data_Noise!E7-$BZ7)),Data_Noise!E7)),"")</f>
        <v>3.4068813963632176</v>
      </c>
      <c r="F7" s="79">
        <f ca="1">IFERROR(IF(Data_Noise!F7="","",IF($B$3="On",IF(Data_Noise!F7&lt;=0,0,IF($BZ7&gt;=Data_Noise!F7,0,Data_Noise!F7-$BZ7)),Data_Noise!F7)),"")</f>
        <v>0</v>
      </c>
      <c r="G7" s="79">
        <f ca="1">IFERROR(IF(Data_Noise!G7="","",IF($B$3="On",IF(Data_Noise!G7&lt;=0,0,IF($BZ7&gt;=Data_Noise!G7,0,Data_Noise!G7-$BZ7)),Data_Noise!G7)),"")</f>
        <v>1.159108435734725</v>
      </c>
      <c r="H7" s="79">
        <f ca="1">IFERROR(IF(Data_Noise!H7="","",IF($B$3="On",IF(Data_Noise!H7&lt;=0,0,IF($BZ7&gt;=Data_Noise!H7,0,Data_Noise!H7-$BZ7)),Data_Noise!H7)),"")</f>
        <v>0.13454255619542899</v>
      </c>
      <c r="I7" s="79">
        <f ca="1">IFERROR(IF(Data_Noise!I7="","",IF($B$3="On",IF(Data_Noise!I7&lt;=0,0,IF($BZ7&gt;=Data_Noise!I7,0,Data_Noise!I7-$BZ7)),Data_Noise!I7)),"")</f>
        <v>0</v>
      </c>
      <c r="J7" s="79">
        <f ca="1">IFERROR(IF(Data_Noise!J7="","",IF($B$3="On",IF(Data_Noise!J7&lt;=0,0,IF($BZ7&gt;=Data_Noise!J7,0,Data_Noise!J7-$BZ7)),Data_Noise!J7)),"")</f>
        <v>0</v>
      </c>
      <c r="K7" s="79">
        <f ca="1">IFERROR(IF(Data_Noise!K7="","",IF($B$3="On",IF(Data_Noise!K7&lt;=0,0,IF($BZ7&gt;=Data_Noise!K7,0,Data_Noise!K7-$BZ7)),Data_Noise!K7)),"")</f>
        <v>0</v>
      </c>
      <c r="L7" s="79">
        <f ca="1">IFERROR(IF(Data_Noise!L7="","",IF($B$3="On",IF(Data_Noise!L7&lt;=0,0,IF($BZ7&gt;=Data_Noise!L7,0,Data_Noise!L7-$BZ7)),Data_Noise!L7)),"")</f>
        <v>0</v>
      </c>
      <c r="M7" s="79">
        <f ca="1">IFERROR(IF(Data_Noise!M7="","",IF($B$3="On",IF(Data_Noise!M7&lt;=0,0,IF($BZ7&gt;=Data_Noise!M7,0,Data_Noise!M7-$BZ7)),Data_Noise!M7)),"")</f>
        <v>0</v>
      </c>
      <c r="N7" s="79">
        <f ca="1">IFERROR(IF(Data_Noise!N7="","",IF($B$3="On",IF(Data_Noise!N7&lt;=0,0,IF($BZ7&gt;=Data_Noise!N7,0,Data_Noise!N7-$BZ7)),Data_Noise!N7)),"")</f>
        <v>0</v>
      </c>
      <c r="O7" s="79">
        <f ca="1">IFERROR(IF(Data_Noise!O7="","",IF($B$3="On",IF(Data_Noise!O7&lt;=0,0,IF($BZ7&gt;=Data_Noise!O7,0,Data_Noise!O7-$BZ7)),Data_Noise!O7)),"")</f>
        <v>0</v>
      </c>
      <c r="P7" s="79">
        <f ca="1">IFERROR(IF(Data_Noise!P7="","",IF($B$3="On",IF(Data_Noise!P7&lt;=0,0,IF($BZ7&gt;=Data_Noise!P7,0,Data_Noise!P7-$BZ7)),Data_Noise!P7)),"")</f>
        <v>0</v>
      </c>
      <c r="Q7" s="79">
        <f ca="1">IFERROR(IF(Data_Noise!Q7="","",IF($B$3="On",IF(Data_Noise!Q7&lt;=0,0,IF($BZ7&gt;=Data_Noise!Q7,0,Data_Noise!Q7-$BZ7)),Data_Noise!Q7)),"")</f>
        <v>0</v>
      </c>
      <c r="R7" s="79">
        <f ca="1">IFERROR(IF(Data_Noise!R7="","",IF($B$3="On",IF(Data_Noise!R7&lt;=0,0,IF($BZ7&gt;=Data_Noise!R7,0,Data_Noise!R7-$BZ7)),Data_Noise!R7)),"")</f>
        <v>0</v>
      </c>
      <c r="S7" s="79">
        <f ca="1">IFERROR(IF(Data_Noise!S7="","",IF($B$3="On",IF(Data_Noise!S7&lt;=0,0,IF($BZ7&gt;=Data_Noise!S7,0,Data_Noise!S7-$BZ7)),Data_Noise!S7)),"")</f>
        <v>0</v>
      </c>
      <c r="T7" s="79">
        <f ca="1">IFERROR(IF(Data_Noise!T7="","",IF($B$3="On",IF(Data_Noise!T7&lt;=0,0,IF($BZ7&gt;=Data_Noise!T7,0,Data_Noise!T7-$BZ7)),Data_Noise!T7)),"")</f>
        <v>0</v>
      </c>
      <c r="U7" s="79">
        <f ca="1">IFERROR(IF(Data_Noise!U7="","",IF($B$3="On",IF(Data_Noise!U7&lt;=0,0,IF($BZ7&gt;=Data_Noise!U7,0,Data_Noise!U7-$BZ7)),Data_Noise!U7)),"")</f>
        <v>0</v>
      </c>
      <c r="V7" s="79">
        <f ca="1">IFERROR(IF(Data_Noise!V7="","",IF($B$3="On",IF(Data_Noise!V7&lt;=0,0,IF($BZ7&gt;=Data_Noise!V7,0,Data_Noise!V7-$BZ7)),Data_Noise!V7)),"")</f>
        <v>0</v>
      </c>
      <c r="W7" s="79">
        <f ca="1">IFERROR(IF(Data_Noise!W7="","",IF($B$3="On",IF(Data_Noise!W7&lt;=0,0,IF($BZ7&gt;=Data_Noise!W7,0,Data_Noise!W7-$BZ7)),Data_Noise!W7)),"")</f>
        <v>0</v>
      </c>
      <c r="X7" s="79">
        <f ca="1">IFERROR(IF(Data_Noise!X7="","",IF($B$3="On",IF(Data_Noise!X7&lt;=0,0,IF($BZ7&gt;=Data_Noise!X7,0,Data_Noise!X7-$BZ7)),Data_Noise!X7)),"")</f>
        <v>3.9999084026229812</v>
      </c>
      <c r="Y7" s="79">
        <f ca="1">IFERROR(IF(Data_Noise!Y7="","",IF($B$3="On",IF(Data_Noise!Y7&lt;=0,0,IF($BZ7&gt;=Data_Noise!Y7,0,Data_Noise!Y7-$BZ7)),Data_Noise!Y7)),"")</f>
        <v>17.771131808024823</v>
      </c>
      <c r="Z7" s="79">
        <f ca="1">IFERROR(IF(Data_Noise!Z7="","",IF($B$3="On",IF(Data_Noise!Z7&lt;=0,0,IF($BZ7&gt;=Data_Noise!Z7,0,Data_Noise!Z7-$BZ7)),Data_Noise!Z7)),"")</f>
        <v>41.488322972021606</v>
      </c>
      <c r="AA7" s="79">
        <f ca="1">IFERROR(IF(Data_Noise!AA7="","",IF($B$3="On",IF(Data_Noise!AA7&lt;=0,0,IF($BZ7&gt;=Data_Noise!AA7,0,Data_Noise!AA7-$BZ7)),Data_Noise!AA7)),"")</f>
        <v>87.99343739597181</v>
      </c>
      <c r="AB7" s="79">
        <f ca="1">IFERROR(IF(Data_Noise!AB7="","",IF($B$3="On",IF(Data_Noise!AB7&lt;=0,0,IF($BZ7&gt;=Data_Noise!AB7,0,Data_Noise!AB7-$BZ7)),Data_Noise!AB7)),"")</f>
        <v>178.6025690598934</v>
      </c>
      <c r="AC7" s="79">
        <f ca="1">IFERROR(IF(Data_Noise!AC7="","",IF($B$3="On",IF(Data_Noise!AC7&lt;=0,0,IF($BZ7&gt;=Data_Noise!AC7,0,Data_Noise!AC7-$BZ7)),Data_Noise!AC7)),"")</f>
        <v>345.76272887601192</v>
      </c>
      <c r="AD7" s="79">
        <f ca="1">IFERROR(IF(Data_Noise!AD7="","",IF($B$3="On",IF(Data_Noise!AD7&lt;=0,0,IF($BZ7&gt;=Data_Noise!AD7,0,Data_Noise!AD7-$BZ7)),Data_Noise!AD7)),"")</f>
        <v>634.14847487249438</v>
      </c>
      <c r="AE7" s="79">
        <f ca="1">IFERROR(IF(Data_Noise!AE7="","",IF($B$3="On",IF(Data_Noise!AE7&lt;=0,0,IF($BZ7&gt;=Data_Noise!AE7,0,Data_Noise!AE7-$BZ7)),Data_Noise!AE7)),"")</f>
        <v>1082.2757539793315</v>
      </c>
      <c r="AF7" s="79">
        <f ca="1">IFERROR(IF(Data_Noise!AF7="","",IF($B$3="On",IF(Data_Noise!AF7&lt;=0,0,IF($BZ7&gt;=Data_Noise!AF7,0,Data_Noise!AF7-$BZ7)),Data_Noise!AF7)),"")</f>
        <v>1652.1689875447435</v>
      </c>
      <c r="AG7" s="79">
        <f ca="1">IFERROR(IF(Data_Noise!AG7="","",IF($B$3="On",IF(Data_Noise!AG7&lt;=0,0,IF($BZ7&gt;=Data_Noise!AG7,0,Data_Noise!AG7-$BZ7)),Data_Noise!AG7)),"")</f>
        <v>2247.1041184602168</v>
      </c>
      <c r="AH7" s="79">
        <f ca="1">IFERROR(IF(Data_Noise!AH7="","",IF($B$3="On",IF(Data_Noise!AH7&lt;=0,0,IF($BZ7&gt;=Data_Noise!AH7,0,Data_Noise!AH7-$BZ7)),Data_Noise!AH7)),"")</f>
        <v>2748.3067127412933</v>
      </c>
      <c r="AI7" s="79">
        <f ca="1">IFERROR(IF(Data_Noise!AI7="","",IF($B$3="On",IF(Data_Noise!AI7&lt;=0,0,IF($BZ7&gt;=Data_Noise!AI7,0,Data_Noise!AI7-$BZ7)),Data_Noise!AI7)),"")</f>
        <v>3104.8466019460534</v>
      </c>
      <c r="AJ7" s="79">
        <f ca="1">IFERROR(IF(Data_Noise!AJ7="","",IF($B$3="On",IF(Data_Noise!AJ7&lt;=0,0,IF($BZ7&gt;=Data_Noise!AJ7,0,Data_Noise!AJ7-$BZ7)),Data_Noise!AJ7)),"")</f>
        <v>3324.2326716192069</v>
      </c>
      <c r="AK7" s="79">
        <f ca="1">IFERROR(IF(Data_Noise!AK7="","",IF($B$3="On",IF(Data_Noise!AK7&lt;=0,0,IF($BZ7&gt;=Data_Noise!AK7,0,Data_Noise!AK7-$BZ7)),Data_Noise!AK7)),"")</f>
        <v>3448.2932254554798</v>
      </c>
      <c r="AL7" s="79">
        <f ca="1">IFERROR(IF(Data_Noise!AL7="","",IF($B$3="On",IF(Data_Noise!AL7&lt;=0,0,IF($BZ7&gt;=Data_Noise!AL7,0,Data_Noise!AL7-$BZ7)),Data_Noise!AL7)),"")</f>
        <v>3525.0431447240603</v>
      </c>
      <c r="AM7" s="79">
        <f ca="1">IFERROR(IF(Data_Noise!AM7="","",IF($B$3="On",IF(Data_Noise!AM7&lt;=0,0,IF($BZ7&gt;=Data_Noise!AM7,0,Data_Noise!AM7-$BZ7)),Data_Noise!AM7)),"")</f>
        <v>3579.1224989146808</v>
      </c>
      <c r="AN7" s="79">
        <f ca="1">IFERROR(IF(Data_Noise!AN7="","",IF($B$3="On",IF(Data_Noise!AN7&lt;=0,0,IF($BZ7&gt;=Data_Noise!AN7,0,Data_Noise!AN7-$BZ7)),Data_Noise!AN7)),"")</f>
        <v>3622.4341600604871</v>
      </c>
      <c r="AO7" s="79">
        <f ca="1">IFERROR(IF(Data_Noise!AO7="","",IF($B$3="On",IF(Data_Noise!AO7&lt;=0,0,IF($BZ7&gt;=Data_Noise!AO7,0,Data_Noise!AO7-$BZ7)),Data_Noise!AO7)),"")</f>
        <v>3656.7524786197969</v>
      </c>
      <c r="AP7" s="79">
        <f ca="1">IFERROR(IF(Data_Noise!AP7="","",IF($B$3="On",IF(Data_Noise!AP7&lt;=0,0,IF($BZ7&gt;=Data_Noise!AP7,0,Data_Noise!AP7-$BZ7)),Data_Noise!AP7)),"")</f>
        <v>3672.8393278414751</v>
      </c>
      <c r="AQ7" s="79" t="str">
        <f>IFERROR(IF(Data_Noise!AQ7="","",IF($B$3="On",IF(Data_Noise!AQ7&lt;=0,0,IF($BZ7&gt;=Data_Noise!AQ7,0,Data_Noise!AQ7-$BZ7)),Data_Noise!AQ7)),"")</f>
        <v/>
      </c>
      <c r="AR7" s="79" t="str">
        <f>IFERROR(IF(Data_Noise!AR7="","",IF($B$3="On",IF(Data_Noise!AR7&lt;=0,0,IF($BZ7&gt;=Data_Noise!AR7,0,Data_Noise!AR7-$BZ7)),Data_Noise!AR7)),"")</f>
        <v/>
      </c>
      <c r="AS7" s="79" t="str">
        <f>IFERROR(IF(Data_Noise!AS7="","",IF($B$3="On",IF(Data_Noise!AS7&lt;=0,0,IF($BZ7&gt;=Data_Noise!AS7,0,Data_Noise!AS7-$BZ7)),Data_Noise!AS7)),"")</f>
        <v/>
      </c>
      <c r="AT7" s="79" t="str">
        <f>IFERROR(IF(Data_Noise!AT7="","",IF($B$3="On",IF(Data_Noise!AT7&lt;=0,0,IF($BZ7&gt;=Data_Noise!AT7,0,Data_Noise!AT7-$BZ7)),Data_Noise!AT7)),"")</f>
        <v/>
      </c>
      <c r="AU7" s="79" t="str">
        <f>IFERROR(IF(Data_Noise!AU7="","",IF($B$3="On",IF(Data_Noise!AU7&lt;=0,0,IF($BZ7&gt;=Data_Noise!AU7,0,Data_Noise!AU7-$BZ7)),Data_Noise!AU7)),"")</f>
        <v/>
      </c>
      <c r="AV7" s="79" t="str">
        <f>IFERROR(IF(Data_Noise!AV7="","",IF($B$3="On",IF(Data_Noise!AV7&lt;=0,0,IF($BZ7&gt;=Data_Noise!AV7,0,Data_Noise!AV7-$BZ7)),Data_Noise!AV7)),"")</f>
        <v/>
      </c>
      <c r="AW7" s="79" t="str">
        <f>IFERROR(IF(Data_Noise!AW7="","",IF($B$3="On",IF(Data_Noise!AW7&lt;=0,0,IF($BZ7&gt;=Data_Noise!AW7,0,Data_Noise!AW7-$BZ7)),Data_Noise!AW7)),"")</f>
        <v/>
      </c>
      <c r="AX7" s="79" t="str">
        <f>IFERROR(IF(Data_Noise!AX7="","",IF($B$3="On",IF(Data_Noise!AX7&lt;=0,0,IF($BZ7&gt;=Data_Noise!AX7,0,Data_Noise!AX7-$BZ7)),Data_Noise!AX7)),"")</f>
        <v/>
      </c>
      <c r="AY7" s="79" t="str">
        <f>IFERROR(IF(Data_Noise!AY7="","",IF($B$3="On",IF(Data_Noise!AY7&lt;=0,0,IF($BZ7&gt;=Data_Noise!AY7,0,Data_Noise!AY7-$BZ7)),Data_Noise!AY7)),"")</f>
        <v/>
      </c>
      <c r="AZ7" s="79" t="str">
        <f>IFERROR(IF(Data_Noise!AZ7="","",IF($B$3="On",IF(Data_Noise!AZ7&lt;=0,0,IF($BZ7&gt;=Data_Noise!AZ7,0,Data_Noise!AZ7-$BZ7)),Data_Noise!AZ7)),"")</f>
        <v/>
      </c>
      <c r="BA7" s="79">
        <f ca="1">IF(BA$3="","",Data_Noise!C7)</f>
        <v>10.12050308984478</v>
      </c>
      <c r="BB7" s="79">
        <f ca="1">IF(BB$3="","",Data_Noise!D7)</f>
        <v>7.4575637340434229</v>
      </c>
      <c r="BC7" s="79">
        <f ca="1">IF(BC$3="","",Data_Noise!E7)</f>
        <v>5.7236992591329132</v>
      </c>
      <c r="BD7" s="79">
        <f ca="1">IF(BD$3="","",Data_Noise!F7)</f>
        <v>1.7573837313680107</v>
      </c>
      <c r="BE7" s="79">
        <f ca="1">IF(BE$3="","",Data_Noise!G7)</f>
        <v>3.4759262985044206</v>
      </c>
      <c r="BF7" s="79">
        <f ca="1">IF(BF$3="","",Data_Noise!H7)</f>
        <v>2.4513604189651246</v>
      </c>
      <c r="BG7" s="79">
        <f ca="1">IF(BG$3="","",Data_Noise!I7)</f>
        <v>1.7835619696582701</v>
      </c>
      <c r="BH7" s="79">
        <f ca="1">IF(BH$3="","",Data_Noise!J7)</f>
        <v>-0.34092557707739107</v>
      </c>
      <c r="BI7" s="79">
        <f ca="1">IF(BI$3="","",Data_Noise!K7)</f>
        <v>-0.40137544435325934</v>
      </c>
      <c r="BJ7" s="79">
        <f ca="1">IF(BJ$3="","",Data_Noise!L7)</f>
        <v>0.44472621016302599</v>
      </c>
      <c r="BK7" s="79">
        <f ca="1">IF(BK$3="","",Data_Noise!M7)</f>
        <v>0.3657320299043933</v>
      </c>
      <c r="BL7" s="79">
        <f ca="1">IF(BL$3="","",Data_Noise!N7)</f>
        <v>-0.36047502970677536</v>
      </c>
      <c r="BM7" s="79">
        <f ca="1">IF(BM$3="","",Data_Noise!O7)</f>
        <v>-2.3590484744408937</v>
      </c>
      <c r="BN7" s="79" t="str">
        <f>IF(BN$3="","",Data_Noise!P7)</f>
        <v/>
      </c>
      <c r="BO7" s="79" t="str">
        <f>IF(BO$3="","",Data_Noise!Q7)</f>
        <v/>
      </c>
      <c r="BP7" s="79" t="str">
        <f>IF(BP$3="","",Data_Noise!R7)</f>
        <v/>
      </c>
      <c r="BQ7" s="79" t="str">
        <f>IF(BQ$3="","",Data_Noise!S7)</f>
        <v/>
      </c>
      <c r="BR7" s="79" t="str">
        <f>IF(BR$3="","",Data_Noise!T7)</f>
        <v/>
      </c>
      <c r="BS7" s="79" t="str">
        <f>IF(BS$3="","",Data_Noise!U7)</f>
        <v/>
      </c>
      <c r="BT7" s="79" t="str">
        <f>IF(BT$3="","",Data_Noise!V7)</f>
        <v/>
      </c>
      <c r="BU7" s="79" t="str">
        <f>IF(BU$3="","",Data_Noise!W7)</f>
        <v/>
      </c>
      <c r="BV7" s="79" t="str">
        <f>IF(BV$3="","",Data_Noise!X7)</f>
        <v/>
      </c>
      <c r="BW7" s="79" t="str">
        <f>IF(BW$3="","",Data_Noise!Y7)</f>
        <v/>
      </c>
      <c r="BX7" s="79" t="str">
        <f>IF(BX$3="","",Data_Noise!Z7)</f>
        <v/>
      </c>
      <c r="BY7" s="79" t="str">
        <f>IF(BY$3="","",Data_Noise!AA7)</f>
        <v/>
      </c>
      <c r="BZ7" s="79">
        <f t="shared" ca="1" si="1"/>
        <v>2.3168178627696956</v>
      </c>
    </row>
    <row r="8" spans="1:78" x14ac:dyDescent="0.25">
      <c r="A8" s="79">
        <f ca="1">Data_Initial!A8</f>
        <v>1</v>
      </c>
      <c r="B8" s="79" t="str">
        <f ca="1">Data_Initial!B8</f>
        <v>E1</v>
      </c>
      <c r="C8" s="79">
        <f ca="1">IFERROR(IF(Data_Noise!C8="","",IF($B$3="On",IF(Data_Noise!C8&lt;=0,0,IF($BZ8&gt;=Data_Noise!C8,0,Data_Noise!C8-$BZ8)),Data_Noise!C8)),"")</f>
        <v>30.788517806841043</v>
      </c>
      <c r="D8" s="79">
        <f ca="1">IFERROR(IF(Data_Noise!D8="","",IF($B$3="On",IF(Data_Noise!D8&lt;=0,0,IF($BZ8&gt;=Data_Noise!D8,0,Data_Noise!D8-$BZ8)),Data_Noise!D8)),"")</f>
        <v>23.800472799981044</v>
      </c>
      <c r="E8" s="79">
        <f ca="1">IFERROR(IF(Data_Noise!E8="","",IF($B$3="On",IF(Data_Noise!E8&lt;=0,0,IF($BZ8&gt;=Data_Noise!E8,0,Data_Noise!E8-$BZ8)),Data_Noise!E8)),"")</f>
        <v>14.237363891465312</v>
      </c>
      <c r="F8" s="79">
        <f ca="1">IFERROR(IF(Data_Noise!F8="","",IF($B$3="On",IF(Data_Noise!F8&lt;=0,0,IF($BZ8&gt;=Data_Noise!F8,0,Data_Noise!F8-$BZ8)),Data_Noise!F8)),"")</f>
        <v>4.1820429434079518</v>
      </c>
      <c r="G8" s="79">
        <f ca="1">IFERROR(IF(Data_Noise!G8="","",IF($B$3="On",IF(Data_Noise!G8&lt;=0,0,IF($BZ8&gt;=Data_Noise!G8,0,Data_Noise!G8-$BZ8)),Data_Noise!G8)),"")</f>
        <v>0</v>
      </c>
      <c r="H8" s="79">
        <f ca="1">IFERROR(IF(Data_Noise!H8="","",IF($B$3="On",IF(Data_Noise!H8&lt;=0,0,IF($BZ8&gt;=Data_Noise!H8,0,Data_Noise!H8-$BZ8)),Data_Noise!H8)),"")</f>
        <v>0</v>
      </c>
      <c r="I8" s="79">
        <f ca="1">IFERROR(IF(Data_Noise!I8="","",IF($B$3="On",IF(Data_Noise!I8&lt;=0,0,IF($BZ8&gt;=Data_Noise!I8,0,Data_Noise!I8-$BZ8)),Data_Noise!I8)),"")</f>
        <v>0</v>
      </c>
      <c r="J8" s="79">
        <f ca="1">IFERROR(IF(Data_Noise!J8="","",IF($B$3="On",IF(Data_Noise!J8&lt;=0,0,IF($BZ8&gt;=Data_Noise!J8,0,Data_Noise!J8-$BZ8)),Data_Noise!J8)),"")</f>
        <v>0</v>
      </c>
      <c r="K8" s="79">
        <f ca="1">IFERROR(IF(Data_Noise!K8="","",IF($B$3="On",IF(Data_Noise!K8&lt;=0,0,IF($BZ8&gt;=Data_Noise!K8,0,Data_Noise!K8-$BZ8)),Data_Noise!K8)),"")</f>
        <v>0</v>
      </c>
      <c r="L8" s="79">
        <f ca="1">IFERROR(IF(Data_Noise!L8="","",IF($B$3="On",IF(Data_Noise!L8&lt;=0,0,IF($BZ8&gt;=Data_Noise!L8,0,Data_Noise!L8-$BZ8)),Data_Noise!L8)),"")</f>
        <v>0</v>
      </c>
      <c r="M8" s="79">
        <f ca="1">IFERROR(IF(Data_Noise!M8="","",IF($B$3="On",IF(Data_Noise!M8&lt;=0,0,IF($BZ8&gt;=Data_Noise!M8,0,Data_Noise!M8-$BZ8)),Data_Noise!M8)),"")</f>
        <v>0</v>
      </c>
      <c r="N8" s="79">
        <f ca="1">IFERROR(IF(Data_Noise!N8="","",IF($B$3="On",IF(Data_Noise!N8&lt;=0,0,IF($BZ8&gt;=Data_Noise!N8,0,Data_Noise!N8-$BZ8)),Data_Noise!N8)),"")</f>
        <v>0</v>
      </c>
      <c r="O8" s="79">
        <f ca="1">IFERROR(IF(Data_Noise!O8="","",IF($B$3="On",IF(Data_Noise!O8&lt;=0,0,IF($BZ8&gt;=Data_Noise!O8,0,Data_Noise!O8-$BZ8)),Data_Noise!O8)),"")</f>
        <v>0</v>
      </c>
      <c r="P8" s="79">
        <f ca="1">IFERROR(IF(Data_Noise!P8="","",IF($B$3="On",IF(Data_Noise!P8&lt;=0,0,IF($BZ8&gt;=Data_Noise!P8,0,Data_Noise!P8-$BZ8)),Data_Noise!P8)),"")</f>
        <v>0</v>
      </c>
      <c r="Q8" s="79">
        <f ca="1">IFERROR(IF(Data_Noise!Q8="","",IF($B$3="On",IF(Data_Noise!Q8&lt;=0,0,IF($BZ8&gt;=Data_Noise!Q8,0,Data_Noise!Q8-$BZ8)),Data_Noise!Q8)),"")</f>
        <v>0</v>
      </c>
      <c r="R8" s="79">
        <f ca="1">IFERROR(IF(Data_Noise!R8="","",IF($B$3="On",IF(Data_Noise!R8&lt;=0,0,IF($BZ8&gt;=Data_Noise!R8,0,Data_Noise!R8-$BZ8)),Data_Noise!R8)),"")</f>
        <v>0</v>
      </c>
      <c r="S8" s="79">
        <f ca="1">IFERROR(IF(Data_Noise!S8="","",IF($B$3="On",IF(Data_Noise!S8&lt;=0,0,IF($BZ8&gt;=Data_Noise!S8,0,Data_Noise!S8-$BZ8)),Data_Noise!S8)),"")</f>
        <v>0</v>
      </c>
      <c r="T8" s="79">
        <f ca="1">IFERROR(IF(Data_Noise!T8="","",IF($B$3="On",IF(Data_Noise!T8&lt;=0,0,IF($BZ8&gt;=Data_Noise!T8,0,Data_Noise!T8-$BZ8)),Data_Noise!T8)),"")</f>
        <v>0</v>
      </c>
      <c r="U8" s="79">
        <f ca="1">IFERROR(IF(Data_Noise!U8="","",IF($B$3="On",IF(Data_Noise!U8&lt;=0,0,IF($BZ8&gt;=Data_Noise!U8,0,Data_Noise!U8-$BZ8)),Data_Noise!U8)),"")</f>
        <v>0</v>
      </c>
      <c r="V8" s="79">
        <f ca="1">IFERROR(IF(Data_Noise!V8="","",IF($B$3="On",IF(Data_Noise!V8&lt;=0,0,IF($BZ8&gt;=Data_Noise!V8,0,Data_Noise!V8-$BZ8)),Data_Noise!V8)),"")</f>
        <v>0</v>
      </c>
      <c r="W8" s="79">
        <f ca="1">IFERROR(IF(Data_Noise!W8="","",IF($B$3="On",IF(Data_Noise!W8&lt;=0,0,IF($BZ8&gt;=Data_Noise!W8,0,Data_Noise!W8-$BZ8)),Data_Noise!W8)),"")</f>
        <v>0</v>
      </c>
      <c r="X8" s="79">
        <f ca="1">IFERROR(IF(Data_Noise!X8="","",IF($B$3="On",IF(Data_Noise!X8&lt;=0,0,IF($BZ8&gt;=Data_Noise!X8,0,Data_Noise!X8-$BZ8)),Data_Noise!X8)),"")</f>
        <v>0</v>
      </c>
      <c r="Y8" s="79">
        <f ca="1">IFERROR(IF(Data_Noise!Y8="","",IF($B$3="On",IF(Data_Noise!Y8&lt;=0,0,IF($BZ8&gt;=Data_Noise!Y8,0,Data_Noise!Y8-$BZ8)),Data_Noise!Y8)),"")</f>
        <v>10.338740033299283</v>
      </c>
      <c r="Z8" s="79">
        <f ca="1">IFERROR(IF(Data_Noise!Z8="","",IF($B$3="On",IF(Data_Noise!Z8&lt;=0,0,IF($BZ8&gt;=Data_Noise!Z8,0,Data_Noise!Z8-$BZ8)),Data_Noise!Z8)),"")</f>
        <v>34.383581015811579</v>
      </c>
      <c r="AA8" s="79">
        <f ca="1">IFERROR(IF(Data_Noise!AA8="","",IF($B$3="On",IF(Data_Noise!AA8&lt;=0,0,IF($BZ8&gt;=Data_Noise!AA8,0,Data_Noise!AA8-$BZ8)),Data_Noise!AA8)),"")</f>
        <v>84.100637581019242</v>
      </c>
      <c r="AB8" s="79">
        <f ca="1">IFERROR(IF(Data_Noise!AB8="","",IF($B$3="On",IF(Data_Noise!AB8&lt;=0,0,IF($BZ8&gt;=Data_Noise!AB8,0,Data_Noise!AB8-$BZ8)),Data_Noise!AB8)),"")</f>
        <v>175.82586254921765</v>
      </c>
      <c r="AC8" s="79">
        <f ca="1">IFERROR(IF(Data_Noise!AC8="","",IF($B$3="On",IF(Data_Noise!AC8&lt;=0,0,IF($BZ8&gt;=Data_Noise!AC8,0,Data_Noise!AC8-$BZ8)),Data_Noise!AC8)),"")</f>
        <v>341.07433338790509</v>
      </c>
      <c r="AD8" s="79">
        <f ca="1">IFERROR(IF(Data_Noise!AD8="","",IF($B$3="On",IF(Data_Noise!AD8&lt;=0,0,IF($BZ8&gt;=Data_Noise!AD8,0,Data_Noise!AD8-$BZ8)),Data_Noise!AD8)),"")</f>
        <v>613.11362288026919</v>
      </c>
      <c r="AE8" s="79">
        <f ca="1">IFERROR(IF(Data_Noise!AE8="","",IF($B$3="On",IF(Data_Noise!AE8&lt;=0,0,IF($BZ8&gt;=Data_Noise!AE8,0,Data_Noise!AE8-$BZ8)),Data_Noise!AE8)),"")</f>
        <v>1020.4005020571035</v>
      </c>
      <c r="AF8" s="79">
        <f ca="1">IFERROR(IF(Data_Noise!AF8="","",IF($B$3="On",IF(Data_Noise!AF8&lt;=0,0,IF($BZ8&gt;=Data_Noise!AF8,0,Data_Noise!AF8-$BZ8)),Data_Noise!AF8)),"")</f>
        <v>1513.4216446325788</v>
      </c>
      <c r="AG8" s="79">
        <f ca="1">IFERROR(IF(Data_Noise!AG8="","",IF($B$3="On",IF(Data_Noise!AG8&lt;=0,0,IF($BZ8&gt;=Data_Noise!AG8,0,Data_Noise!AG8-$BZ8)),Data_Noise!AG8)),"")</f>
        <v>2013.9851298436231</v>
      </c>
      <c r="AH8" s="79">
        <f ca="1">IFERROR(IF(Data_Noise!AH8="","",IF($B$3="On",IF(Data_Noise!AH8&lt;=0,0,IF($BZ8&gt;=Data_Noise!AH8,0,Data_Noise!AH8-$BZ8)),Data_Noise!AH8)),"")</f>
        <v>2432.1283711609231</v>
      </c>
      <c r="AI8" s="79">
        <f ca="1">IFERROR(IF(Data_Noise!AI8="","",IF($B$3="On",IF(Data_Noise!AI8&lt;=0,0,IF($BZ8&gt;=Data_Noise!AI8,0,Data_Noise!AI8-$BZ8)),Data_Noise!AI8)),"")</f>
        <v>2741.45128405068</v>
      </c>
      <c r="AJ8" s="79">
        <f ca="1">IFERROR(IF(Data_Noise!AJ8="","",IF($B$3="On",IF(Data_Noise!AJ8&lt;=0,0,IF($BZ8&gt;=Data_Noise!AJ8,0,Data_Noise!AJ8-$BZ8)),Data_Noise!AJ8)),"")</f>
        <v>2946.9496246584499</v>
      </c>
      <c r="AK8" s="79">
        <f ca="1">IFERROR(IF(Data_Noise!AK8="","",IF($B$3="On",IF(Data_Noise!AK8&lt;=0,0,IF($BZ8&gt;=Data_Noise!AK8,0,Data_Noise!AK8-$BZ8)),Data_Noise!AK8)),"")</f>
        <v>3074.3954395779601</v>
      </c>
      <c r="AL8" s="79">
        <f ca="1">IFERROR(IF(Data_Noise!AL8="","",IF($B$3="On",IF(Data_Noise!AL8&lt;=0,0,IF($BZ8&gt;=Data_Noise!AL8,0,Data_Noise!AL8-$BZ8)),Data_Noise!AL8)),"")</f>
        <v>3153.5021626376133</v>
      </c>
      <c r="AM8" s="79">
        <f ca="1">IFERROR(IF(Data_Noise!AM8="","",IF($B$3="On",IF(Data_Noise!AM8&lt;=0,0,IF($BZ8&gt;=Data_Noise!AM8,0,Data_Noise!AM8-$BZ8)),Data_Noise!AM8)),"")</f>
        <v>3204.5811458003263</v>
      </c>
      <c r="AN8" s="79">
        <f ca="1">IFERROR(IF(Data_Noise!AN8="","",IF($B$3="On",IF(Data_Noise!AN8&lt;=0,0,IF($BZ8&gt;=Data_Noise!AN8,0,Data_Noise!AN8-$BZ8)),Data_Noise!AN8)),"")</f>
        <v>3239.2734656623734</v>
      </c>
      <c r="AO8" s="79">
        <f ca="1">IFERROR(IF(Data_Noise!AO8="","",IF($B$3="On",IF(Data_Noise!AO8&lt;=0,0,IF($BZ8&gt;=Data_Noise!AO8,0,Data_Noise!AO8-$BZ8)),Data_Noise!AO8)),"")</f>
        <v>3264.259887107517</v>
      </c>
      <c r="AP8" s="79">
        <f ca="1">IFERROR(IF(Data_Noise!AP8="","",IF($B$3="On",IF(Data_Noise!AP8&lt;=0,0,IF($BZ8&gt;=Data_Noise!AP8,0,Data_Noise!AP8-$BZ8)),Data_Noise!AP8)),"")</f>
        <v>3274.9117579440899</v>
      </c>
      <c r="AQ8" s="79" t="str">
        <f>IFERROR(IF(Data_Noise!AQ8="","",IF($B$3="On",IF(Data_Noise!AQ8&lt;=0,0,IF($BZ8&gt;=Data_Noise!AQ8,0,Data_Noise!AQ8-$BZ8)),Data_Noise!AQ8)),"")</f>
        <v/>
      </c>
      <c r="AR8" s="79" t="str">
        <f>IFERROR(IF(Data_Noise!AR8="","",IF($B$3="On",IF(Data_Noise!AR8&lt;=0,0,IF($BZ8&gt;=Data_Noise!AR8,0,Data_Noise!AR8-$BZ8)),Data_Noise!AR8)),"")</f>
        <v/>
      </c>
      <c r="AS8" s="79" t="str">
        <f>IFERROR(IF(Data_Noise!AS8="","",IF($B$3="On",IF(Data_Noise!AS8&lt;=0,0,IF($BZ8&gt;=Data_Noise!AS8,0,Data_Noise!AS8-$BZ8)),Data_Noise!AS8)),"")</f>
        <v/>
      </c>
      <c r="AT8" s="79" t="str">
        <f>IFERROR(IF(Data_Noise!AT8="","",IF($B$3="On",IF(Data_Noise!AT8&lt;=0,0,IF($BZ8&gt;=Data_Noise!AT8,0,Data_Noise!AT8-$BZ8)),Data_Noise!AT8)),"")</f>
        <v/>
      </c>
      <c r="AU8" s="79" t="str">
        <f>IFERROR(IF(Data_Noise!AU8="","",IF($B$3="On",IF(Data_Noise!AU8&lt;=0,0,IF($BZ8&gt;=Data_Noise!AU8,0,Data_Noise!AU8-$BZ8)),Data_Noise!AU8)),"")</f>
        <v/>
      </c>
      <c r="AV8" s="79" t="str">
        <f>IFERROR(IF(Data_Noise!AV8="","",IF($B$3="On",IF(Data_Noise!AV8&lt;=0,0,IF($BZ8&gt;=Data_Noise!AV8,0,Data_Noise!AV8-$BZ8)),Data_Noise!AV8)),"")</f>
        <v/>
      </c>
      <c r="AW8" s="79" t="str">
        <f>IFERROR(IF(Data_Noise!AW8="","",IF($B$3="On",IF(Data_Noise!AW8&lt;=0,0,IF($BZ8&gt;=Data_Noise!AW8,0,Data_Noise!AW8-$BZ8)),Data_Noise!AW8)),"")</f>
        <v/>
      </c>
      <c r="AX8" s="79" t="str">
        <f>IFERROR(IF(Data_Noise!AX8="","",IF($B$3="On",IF(Data_Noise!AX8&lt;=0,0,IF($BZ8&gt;=Data_Noise!AX8,0,Data_Noise!AX8-$BZ8)),Data_Noise!AX8)),"")</f>
        <v/>
      </c>
      <c r="AY8" s="79" t="str">
        <f>IFERROR(IF(Data_Noise!AY8="","",IF($B$3="On",IF(Data_Noise!AY8&lt;=0,0,IF($BZ8&gt;=Data_Noise!AY8,0,Data_Noise!AY8-$BZ8)),Data_Noise!AY8)),"")</f>
        <v/>
      </c>
      <c r="AZ8" s="79" t="str">
        <f>IFERROR(IF(Data_Noise!AZ8="","",IF($B$3="On",IF(Data_Noise!AZ8&lt;=0,0,IF($BZ8&gt;=Data_Noise!AZ8,0,Data_Noise!AZ8-$BZ8)),Data_Noise!AZ8)),"")</f>
        <v/>
      </c>
      <c r="BA8" s="79">
        <f ca="1">IF(BA$3="","",Data_Noise!C8)</f>
        <v>36.173589032201299</v>
      </c>
      <c r="BB8" s="79">
        <f ca="1">IF(BB$3="","",Data_Noise!D8)</f>
        <v>29.185544025341301</v>
      </c>
      <c r="BC8" s="79">
        <f ca="1">IF(BC$3="","",Data_Noise!E8)</f>
        <v>19.622435116825567</v>
      </c>
      <c r="BD8" s="79">
        <f ca="1">IF(BD$3="","",Data_Noise!F8)</f>
        <v>9.5671141687682066</v>
      </c>
      <c r="BE8" s="79">
        <f ca="1">IF(BE$3="","",Data_Noise!G8)</f>
        <v>4.5842557564201476</v>
      </c>
      <c r="BF8" s="79">
        <f ca="1">IF(BF$3="","",Data_Noise!H8)</f>
        <v>1.7520415481805374</v>
      </c>
      <c r="BG8" s="79">
        <f ca="1">IF(BG$3="","",Data_Noise!I8)</f>
        <v>1.4718248205169093</v>
      </c>
      <c r="BH8" s="79">
        <f ca="1">IF(BH$3="","",Data_Noise!J8)</f>
        <v>-0.96703417342966114</v>
      </c>
      <c r="BI8" s="79">
        <f ca="1">IF(BI$3="","",Data_Noise!K8)</f>
        <v>-3.9718521643247477</v>
      </c>
      <c r="BJ8" s="79">
        <f ca="1">IF(BJ$3="","",Data_Noise!L8)</f>
        <v>-5.8704672915317433</v>
      </c>
      <c r="BK8" s="79">
        <f ca="1">IF(BK$3="","",Data_Noise!M8)</f>
        <v>-6.2085437141616566</v>
      </c>
      <c r="BL8" s="79">
        <f ca="1">IF(BL$3="","",Data_Noise!N8)</f>
        <v>-7.6355957913453194</v>
      </c>
      <c r="BM8" s="79">
        <f ca="1">IF(BM$3="","",Data_Noise!O8)</f>
        <v>-7.6973854037775391</v>
      </c>
      <c r="BN8" s="79" t="str">
        <f>IF(BN$3="","",Data_Noise!P8)</f>
        <v/>
      </c>
      <c r="BO8" s="79" t="str">
        <f>IF(BO$3="","",Data_Noise!Q8)</f>
        <v/>
      </c>
      <c r="BP8" s="79" t="str">
        <f>IF(BP$3="","",Data_Noise!R8)</f>
        <v/>
      </c>
      <c r="BQ8" s="79" t="str">
        <f>IF(BQ$3="","",Data_Noise!S8)</f>
        <v/>
      </c>
      <c r="BR8" s="79" t="str">
        <f>IF(BR$3="","",Data_Noise!T8)</f>
        <v/>
      </c>
      <c r="BS8" s="79" t="str">
        <f>IF(BS$3="","",Data_Noise!U8)</f>
        <v/>
      </c>
      <c r="BT8" s="79" t="str">
        <f>IF(BT$3="","",Data_Noise!V8)</f>
        <v/>
      </c>
      <c r="BU8" s="79" t="str">
        <f>IF(BU$3="","",Data_Noise!W8)</f>
        <v/>
      </c>
      <c r="BV8" s="79" t="str">
        <f>IF(BV$3="","",Data_Noise!X8)</f>
        <v/>
      </c>
      <c r="BW8" s="79" t="str">
        <f>IF(BW$3="","",Data_Noise!Y8)</f>
        <v/>
      </c>
      <c r="BX8" s="79" t="str">
        <f>IF(BX$3="","",Data_Noise!Z8)</f>
        <v/>
      </c>
      <c r="BY8" s="79" t="str">
        <f>IF(BY$3="","",Data_Noise!AA8)</f>
        <v/>
      </c>
      <c r="BZ8" s="79">
        <f t="shared" ca="1" si="1"/>
        <v>5.3850712253602548</v>
      </c>
    </row>
    <row r="9" spans="1:78" x14ac:dyDescent="0.25">
      <c r="A9" s="79">
        <f ca="1">Data_Initial!A9</f>
        <v>1</v>
      </c>
      <c r="B9" s="79" t="str">
        <f ca="1">Data_Initial!B9</f>
        <v>F1</v>
      </c>
      <c r="C9" s="79">
        <f ca="1">IFERROR(IF(Data_Noise!C9="","",IF($B$3="On",IF(Data_Noise!C9&lt;=0,0,IF($BZ9&gt;=Data_Noise!C9,0,Data_Noise!C9-$BZ9)),Data_Noise!C9)),"")</f>
        <v>18.217803704307929</v>
      </c>
      <c r="D9" s="79">
        <f ca="1">IFERROR(IF(Data_Noise!D9="","",IF($B$3="On",IF(Data_Noise!D9&lt;=0,0,IF($BZ9&gt;=Data_Noise!D9,0,Data_Noise!D9-$BZ9)),Data_Noise!D9)),"")</f>
        <v>16.965696399969612</v>
      </c>
      <c r="E9" s="79">
        <f ca="1">IFERROR(IF(Data_Noise!E9="","",IF($B$3="On",IF(Data_Noise!E9&lt;=0,0,IF($BZ9&gt;=Data_Noise!E9,0,Data_Noise!E9-$BZ9)),Data_Noise!E9)),"")</f>
        <v>14.332745511613211</v>
      </c>
      <c r="F9" s="79">
        <f ca="1">IFERROR(IF(Data_Noise!F9="","",IF($B$3="On",IF(Data_Noise!F9&lt;=0,0,IF($BZ9&gt;=Data_Noise!F9,0,Data_Noise!F9-$BZ9)),Data_Noise!F9)),"")</f>
        <v>6.2892359144343484</v>
      </c>
      <c r="G9" s="79">
        <f ca="1">IFERROR(IF(Data_Noise!G9="","",IF($B$3="On",IF(Data_Noise!G9&lt;=0,0,IF($BZ9&gt;=Data_Noise!G9,0,Data_Noise!G9-$BZ9)),Data_Noise!G9)),"")</f>
        <v>0.34215962573759828</v>
      </c>
      <c r="H9" s="79">
        <f ca="1">IFERROR(IF(Data_Noise!H9="","",IF($B$3="On",IF(Data_Noise!H9&lt;=0,0,IF($BZ9&gt;=Data_Noise!H9,0,Data_Noise!H9-$BZ9)),Data_Noise!H9)),"")</f>
        <v>0</v>
      </c>
      <c r="I9" s="79">
        <f ca="1">IFERROR(IF(Data_Noise!I9="","",IF($B$3="On",IF(Data_Noise!I9&lt;=0,0,IF($BZ9&gt;=Data_Noise!I9,0,Data_Noise!I9-$BZ9)),Data_Noise!I9)),"")</f>
        <v>0</v>
      </c>
      <c r="J9" s="79">
        <f ca="1">IFERROR(IF(Data_Noise!J9="","",IF($B$3="On",IF(Data_Noise!J9&lt;=0,0,IF($BZ9&gt;=Data_Noise!J9,0,Data_Noise!J9-$BZ9)),Data_Noise!J9)),"")</f>
        <v>0</v>
      </c>
      <c r="K9" s="79">
        <f ca="1">IFERROR(IF(Data_Noise!K9="","",IF($B$3="On",IF(Data_Noise!K9&lt;=0,0,IF($BZ9&gt;=Data_Noise!K9,0,Data_Noise!K9-$BZ9)),Data_Noise!K9)),"")</f>
        <v>0</v>
      </c>
      <c r="L9" s="79">
        <f ca="1">IFERROR(IF(Data_Noise!L9="","",IF($B$3="On",IF(Data_Noise!L9&lt;=0,0,IF($BZ9&gt;=Data_Noise!L9,0,Data_Noise!L9-$BZ9)),Data_Noise!L9)),"")</f>
        <v>0</v>
      </c>
      <c r="M9" s="79">
        <f ca="1">IFERROR(IF(Data_Noise!M9="","",IF($B$3="On",IF(Data_Noise!M9&lt;=0,0,IF($BZ9&gt;=Data_Noise!M9,0,Data_Noise!M9-$BZ9)),Data_Noise!M9)),"")</f>
        <v>0</v>
      </c>
      <c r="N9" s="79">
        <f ca="1">IFERROR(IF(Data_Noise!N9="","",IF($B$3="On",IF(Data_Noise!N9&lt;=0,0,IF($BZ9&gt;=Data_Noise!N9,0,Data_Noise!N9-$BZ9)),Data_Noise!N9)),"")</f>
        <v>0</v>
      </c>
      <c r="O9" s="79">
        <f ca="1">IFERROR(IF(Data_Noise!O9="","",IF($B$3="On",IF(Data_Noise!O9&lt;=0,0,IF($BZ9&gt;=Data_Noise!O9,0,Data_Noise!O9-$BZ9)),Data_Noise!O9)),"")</f>
        <v>0</v>
      </c>
      <c r="P9" s="79">
        <f ca="1">IFERROR(IF(Data_Noise!P9="","",IF($B$3="On",IF(Data_Noise!P9&lt;=0,0,IF($BZ9&gt;=Data_Noise!P9,0,Data_Noise!P9-$BZ9)),Data_Noise!P9)),"")</f>
        <v>0</v>
      </c>
      <c r="Q9" s="79">
        <f ca="1">IFERROR(IF(Data_Noise!Q9="","",IF($B$3="On",IF(Data_Noise!Q9&lt;=0,0,IF($BZ9&gt;=Data_Noise!Q9,0,Data_Noise!Q9-$BZ9)),Data_Noise!Q9)),"")</f>
        <v>0</v>
      </c>
      <c r="R9" s="79">
        <f ca="1">IFERROR(IF(Data_Noise!R9="","",IF($B$3="On",IF(Data_Noise!R9&lt;=0,0,IF($BZ9&gt;=Data_Noise!R9,0,Data_Noise!R9-$BZ9)),Data_Noise!R9)),"")</f>
        <v>0</v>
      </c>
      <c r="S9" s="79">
        <f ca="1">IFERROR(IF(Data_Noise!S9="","",IF($B$3="On",IF(Data_Noise!S9&lt;=0,0,IF($BZ9&gt;=Data_Noise!S9,0,Data_Noise!S9-$BZ9)),Data_Noise!S9)),"")</f>
        <v>0</v>
      </c>
      <c r="T9" s="79">
        <f ca="1">IFERROR(IF(Data_Noise!T9="","",IF($B$3="On",IF(Data_Noise!T9&lt;=0,0,IF($BZ9&gt;=Data_Noise!T9,0,Data_Noise!T9-$BZ9)),Data_Noise!T9)),"")</f>
        <v>0</v>
      </c>
      <c r="U9" s="79">
        <f ca="1">IFERROR(IF(Data_Noise!U9="","",IF($B$3="On",IF(Data_Noise!U9&lt;=0,0,IF($BZ9&gt;=Data_Noise!U9,0,Data_Noise!U9-$BZ9)),Data_Noise!U9)),"")</f>
        <v>0</v>
      </c>
      <c r="V9" s="79">
        <f ca="1">IFERROR(IF(Data_Noise!V9="","",IF($B$3="On",IF(Data_Noise!V9&lt;=0,0,IF($BZ9&gt;=Data_Noise!V9,0,Data_Noise!V9-$BZ9)),Data_Noise!V9)),"")</f>
        <v>0</v>
      </c>
      <c r="W9" s="79">
        <f ca="1">IFERROR(IF(Data_Noise!W9="","",IF($B$3="On",IF(Data_Noise!W9&lt;=0,0,IF($BZ9&gt;=Data_Noise!W9,0,Data_Noise!W9-$BZ9)),Data_Noise!W9)),"")</f>
        <v>0</v>
      </c>
      <c r="X9" s="79">
        <f ca="1">IFERROR(IF(Data_Noise!X9="","",IF($B$3="On",IF(Data_Noise!X9&lt;=0,0,IF($BZ9&gt;=Data_Noise!X9,0,Data_Noise!X9-$BZ9)),Data_Noise!X9)),"")</f>
        <v>0</v>
      </c>
      <c r="Y9" s="79">
        <f ca="1">IFERROR(IF(Data_Noise!Y9="","",IF($B$3="On",IF(Data_Noise!Y9&lt;=0,0,IF($BZ9&gt;=Data_Noise!Y9,0,Data_Noise!Y9-$BZ9)),Data_Noise!Y9)),"")</f>
        <v>12.508897451093445</v>
      </c>
      <c r="Z9" s="79">
        <f ca="1">IFERROR(IF(Data_Noise!Z9="","",IF($B$3="On",IF(Data_Noise!Z9&lt;=0,0,IF($BZ9&gt;=Data_Noise!Z9,0,Data_Noise!Z9-$BZ9)),Data_Noise!Z9)),"")</f>
        <v>38.730671351592846</v>
      </c>
      <c r="AA9" s="79">
        <f ca="1">IFERROR(IF(Data_Noise!AA9="","",IF($B$3="On",IF(Data_Noise!AA9&lt;=0,0,IF($BZ9&gt;=Data_Noise!AA9,0,Data_Noise!AA9-$BZ9)),Data_Noise!AA9)),"")</f>
        <v>86.060002976728171</v>
      </c>
      <c r="AB9" s="79">
        <f ca="1">IFERROR(IF(Data_Noise!AB9="","",IF($B$3="On",IF(Data_Noise!AB9&lt;=0,0,IF($BZ9&gt;=Data_Noise!AB9,0,Data_Noise!AB9-$BZ9)),Data_Noise!AB9)),"")</f>
        <v>172.36665104774394</v>
      </c>
      <c r="AC9" s="79">
        <f ca="1">IFERROR(IF(Data_Noise!AC9="","",IF($B$3="On",IF(Data_Noise!AC9&lt;=0,0,IF($BZ9&gt;=Data_Noise!AC9,0,Data_Noise!AC9-$BZ9)),Data_Noise!AC9)),"")</f>
        <v>329.7694097713142</v>
      </c>
      <c r="AD9" s="79">
        <f ca="1">IFERROR(IF(Data_Noise!AD9="","",IF($B$3="On",IF(Data_Noise!AD9&lt;=0,0,IF($BZ9&gt;=Data_Noise!AD9,0,Data_Noise!AD9-$BZ9)),Data_Noise!AD9)),"")</f>
        <v>595.70443463758318</v>
      </c>
      <c r="AE9" s="79">
        <f ca="1">IFERROR(IF(Data_Noise!AE9="","",IF($B$3="On",IF(Data_Noise!AE9&lt;=0,0,IF($BZ9&gt;=Data_Noise!AE9,0,Data_Noise!AE9-$BZ9)),Data_Noise!AE9)),"")</f>
        <v>995.11827240899754</v>
      </c>
      <c r="AF9" s="79">
        <f ca="1">IFERROR(IF(Data_Noise!AF9="","",IF($B$3="On",IF(Data_Noise!AF9&lt;=0,0,IF($BZ9&gt;=Data_Noise!AF9,0,Data_Noise!AF9-$BZ9)),Data_Noise!AF9)),"")</f>
        <v>1485.2765333909169</v>
      </c>
      <c r="AG9" s="79">
        <f ca="1">IFERROR(IF(Data_Noise!AG9="","",IF($B$3="On",IF(Data_Noise!AG9&lt;=0,0,IF($BZ9&gt;=Data_Noise!AG9,0,Data_Noise!AG9-$BZ9)),Data_Noise!AG9)),"")</f>
        <v>1991.5264612538772</v>
      </c>
      <c r="AH9" s="79">
        <f ca="1">IFERROR(IF(Data_Noise!AH9="","",IF($B$3="On",IF(Data_Noise!AH9&lt;=0,0,IF($BZ9&gt;=Data_Noise!AH9,0,Data_Noise!AH9-$BZ9)),Data_Noise!AH9)),"")</f>
        <v>2425.3044080584104</v>
      </c>
      <c r="AI9" s="79">
        <f ca="1">IFERROR(IF(Data_Noise!AI9="","",IF($B$3="On",IF(Data_Noise!AI9&lt;=0,0,IF($BZ9&gt;=Data_Noise!AI9,0,Data_Noise!AI9-$BZ9)),Data_Noise!AI9)),"")</f>
        <v>2750.3736238511474</v>
      </c>
      <c r="AJ9" s="79">
        <f ca="1">IFERROR(IF(Data_Noise!AJ9="","",IF($B$3="On",IF(Data_Noise!AJ9&lt;=0,0,IF($BZ9&gt;=Data_Noise!AJ9,0,Data_Noise!AJ9-$BZ9)),Data_Noise!AJ9)),"")</f>
        <v>2967.2892860787206</v>
      </c>
      <c r="AK9" s="79">
        <f ca="1">IFERROR(IF(Data_Noise!AK9="","",IF($B$3="On",IF(Data_Noise!AK9&lt;=0,0,IF($BZ9&gt;=Data_Noise!AK9,0,Data_Noise!AK9-$BZ9)),Data_Noise!AK9)),"")</f>
        <v>3102.8169768345106</v>
      </c>
      <c r="AL9" s="79">
        <f ca="1">IFERROR(IF(Data_Noise!AL9="","",IF($B$3="On",IF(Data_Noise!AL9&lt;=0,0,IF($BZ9&gt;=Data_Noise!AL9,0,Data_Noise!AL9-$BZ9)),Data_Noise!AL9)),"")</f>
        <v>3187.920866542057</v>
      </c>
      <c r="AM9" s="79">
        <f ca="1">IFERROR(IF(Data_Noise!AM9="","",IF($B$3="On",IF(Data_Noise!AM9&lt;=0,0,IF($BZ9&gt;=Data_Noise!AM9,0,Data_Noise!AM9-$BZ9)),Data_Noise!AM9)),"")</f>
        <v>3244.2049757106806</v>
      </c>
      <c r="AN9" s="79">
        <f ca="1">IFERROR(IF(Data_Noise!AN9="","",IF($B$3="On",IF(Data_Noise!AN9&lt;=0,0,IF($BZ9&gt;=Data_Noise!AN9,0,Data_Noise!AN9-$BZ9)),Data_Noise!AN9)),"")</f>
        <v>3283.2782452711472</v>
      </c>
      <c r="AO9" s="79">
        <f ca="1">IFERROR(IF(Data_Noise!AO9="","",IF($B$3="On",IF(Data_Noise!AO9&lt;=0,0,IF($BZ9&gt;=Data_Noise!AO9,0,Data_Noise!AO9-$BZ9)),Data_Noise!AO9)),"")</f>
        <v>3310.4658122168366</v>
      </c>
      <c r="AP9" s="79">
        <f ca="1">IFERROR(IF(Data_Noise!AP9="","",IF($B$3="On",IF(Data_Noise!AP9&lt;=0,0,IF($BZ9&gt;=Data_Noise!AP9,0,Data_Noise!AP9-$BZ9)),Data_Noise!AP9)),"")</f>
        <v>3322.1851180412523</v>
      </c>
      <c r="AQ9" s="79" t="str">
        <f>IFERROR(IF(Data_Noise!AQ9="","",IF($B$3="On",IF(Data_Noise!AQ9&lt;=0,0,IF($BZ9&gt;=Data_Noise!AQ9,0,Data_Noise!AQ9-$BZ9)),Data_Noise!AQ9)),"")</f>
        <v/>
      </c>
      <c r="AR9" s="79" t="str">
        <f>IFERROR(IF(Data_Noise!AR9="","",IF($B$3="On",IF(Data_Noise!AR9&lt;=0,0,IF($BZ9&gt;=Data_Noise!AR9,0,Data_Noise!AR9-$BZ9)),Data_Noise!AR9)),"")</f>
        <v/>
      </c>
      <c r="AS9" s="79" t="str">
        <f>IFERROR(IF(Data_Noise!AS9="","",IF($B$3="On",IF(Data_Noise!AS9&lt;=0,0,IF($BZ9&gt;=Data_Noise!AS9,0,Data_Noise!AS9-$BZ9)),Data_Noise!AS9)),"")</f>
        <v/>
      </c>
      <c r="AT9" s="79" t="str">
        <f>IFERROR(IF(Data_Noise!AT9="","",IF($B$3="On",IF(Data_Noise!AT9&lt;=0,0,IF($BZ9&gt;=Data_Noise!AT9,0,Data_Noise!AT9-$BZ9)),Data_Noise!AT9)),"")</f>
        <v/>
      </c>
      <c r="AU9" s="79" t="str">
        <f>IFERROR(IF(Data_Noise!AU9="","",IF($B$3="On",IF(Data_Noise!AU9&lt;=0,0,IF($BZ9&gt;=Data_Noise!AU9,0,Data_Noise!AU9-$BZ9)),Data_Noise!AU9)),"")</f>
        <v/>
      </c>
      <c r="AV9" s="79" t="str">
        <f>IFERROR(IF(Data_Noise!AV9="","",IF($B$3="On",IF(Data_Noise!AV9&lt;=0,0,IF($BZ9&gt;=Data_Noise!AV9,0,Data_Noise!AV9-$BZ9)),Data_Noise!AV9)),"")</f>
        <v/>
      </c>
      <c r="AW9" s="79" t="str">
        <f>IFERROR(IF(Data_Noise!AW9="","",IF($B$3="On",IF(Data_Noise!AW9&lt;=0,0,IF($BZ9&gt;=Data_Noise!AW9,0,Data_Noise!AW9-$BZ9)),Data_Noise!AW9)),"")</f>
        <v/>
      </c>
      <c r="AX9" s="79" t="str">
        <f>IFERROR(IF(Data_Noise!AX9="","",IF($B$3="On",IF(Data_Noise!AX9&lt;=0,0,IF($BZ9&gt;=Data_Noise!AX9,0,Data_Noise!AX9-$BZ9)),Data_Noise!AX9)),"")</f>
        <v/>
      </c>
      <c r="AY9" s="79" t="str">
        <f>IFERROR(IF(Data_Noise!AY9="","",IF($B$3="On",IF(Data_Noise!AY9&lt;=0,0,IF($BZ9&gt;=Data_Noise!AY9,0,Data_Noise!AY9-$BZ9)),Data_Noise!AY9)),"")</f>
        <v/>
      </c>
      <c r="AZ9" s="79" t="str">
        <f>IFERROR(IF(Data_Noise!AZ9="","",IF($B$3="On",IF(Data_Noise!AZ9&lt;=0,0,IF($BZ9&gt;=Data_Noise!AZ9,0,Data_Noise!AZ9-$BZ9)),Data_Noise!AZ9)),"")</f>
        <v/>
      </c>
      <c r="BA9" s="79">
        <f ca="1">IF(BA$3="","",Data_Noise!C9)</f>
        <v>21.694984121460749</v>
      </c>
      <c r="BB9" s="79">
        <f ca="1">IF(BB$3="","",Data_Noise!D9)</f>
        <v>20.442876817122432</v>
      </c>
      <c r="BC9" s="79">
        <f ca="1">IF(BC$3="","",Data_Noise!E9)</f>
        <v>17.809925928766031</v>
      </c>
      <c r="BD9" s="79">
        <f ca="1">IF(BD$3="","",Data_Noise!F9)</f>
        <v>9.7664163315871679</v>
      </c>
      <c r="BE9" s="79">
        <f ca="1">IF(BE$3="","",Data_Noise!G9)</f>
        <v>3.8193400428904174</v>
      </c>
      <c r="BF9" s="79">
        <f ca="1">IF(BF$3="","",Data_Noise!H9)</f>
        <v>0.81620598700252911</v>
      </c>
      <c r="BG9" s="79">
        <f ca="1">IF(BG$3="","",Data_Noise!I9)</f>
        <v>0.42261553307283384</v>
      </c>
      <c r="BH9" s="79">
        <f ca="1">IF(BH$3="","",Data_Noise!J9)</f>
        <v>-1.1494104956606539</v>
      </c>
      <c r="BI9" s="79">
        <f ca="1">IF(BI$3="","",Data_Noise!K9)</f>
        <v>-2.4666996055610348</v>
      </c>
      <c r="BJ9" s="79">
        <f ca="1">IF(BJ$3="","",Data_Noise!L9)</f>
        <v>-3.6614518689076831</v>
      </c>
      <c r="BK9" s="79">
        <f ca="1">IF(BK$3="","",Data_Noise!M9)</f>
        <v>-5.3150727548431869</v>
      </c>
      <c r="BL9" s="79">
        <f ca="1">IF(BL$3="","",Data_Noise!N9)</f>
        <v>-7.375682220164741</v>
      </c>
      <c r="BM9" s="79">
        <f ca="1">IF(BM$3="","",Data_Noise!O9)</f>
        <v>-9.6007023937781941</v>
      </c>
      <c r="BN9" s="79" t="str">
        <f>IF(BN$3="","",Data_Noise!P9)</f>
        <v/>
      </c>
      <c r="BO9" s="79" t="str">
        <f>IF(BO$3="","",Data_Noise!Q9)</f>
        <v/>
      </c>
      <c r="BP9" s="79" t="str">
        <f>IF(BP$3="","",Data_Noise!R9)</f>
        <v/>
      </c>
      <c r="BQ9" s="79" t="str">
        <f>IF(BQ$3="","",Data_Noise!S9)</f>
        <v/>
      </c>
      <c r="BR9" s="79" t="str">
        <f>IF(BR$3="","",Data_Noise!T9)</f>
        <v/>
      </c>
      <c r="BS9" s="79" t="str">
        <f>IF(BS$3="","",Data_Noise!U9)</f>
        <v/>
      </c>
      <c r="BT9" s="79" t="str">
        <f>IF(BT$3="","",Data_Noise!V9)</f>
        <v/>
      </c>
      <c r="BU9" s="79" t="str">
        <f>IF(BU$3="","",Data_Noise!W9)</f>
        <v/>
      </c>
      <c r="BV9" s="79" t="str">
        <f>IF(BV$3="","",Data_Noise!X9)</f>
        <v/>
      </c>
      <c r="BW9" s="79" t="str">
        <f>IF(BW$3="","",Data_Noise!Y9)</f>
        <v/>
      </c>
      <c r="BX9" s="79" t="str">
        <f>IF(BX$3="","",Data_Noise!Z9)</f>
        <v/>
      </c>
      <c r="BY9" s="79" t="str">
        <f>IF(BY$3="","",Data_Noise!AA9)</f>
        <v/>
      </c>
      <c r="BZ9" s="79">
        <f t="shared" ca="1" si="1"/>
        <v>3.4771804171528191</v>
      </c>
    </row>
    <row r="10" spans="1:78" x14ac:dyDescent="0.25">
      <c r="A10" s="79">
        <f ca="1">Data_Initial!A10</f>
        <v>1</v>
      </c>
      <c r="B10" s="79" t="str">
        <f ca="1">Data_Initial!B10</f>
        <v>G1</v>
      </c>
      <c r="C10" s="79">
        <f ca="1">IFERROR(IF(Data_Noise!C10="","",IF($B$3="On",IF(Data_Noise!C10&lt;=0,0,IF($BZ10&gt;=Data_Noise!C10,0,Data_Noise!C10-$BZ10)),Data_Noise!C10)),"")</f>
        <v>14.592721937726903</v>
      </c>
      <c r="D10" s="79">
        <f ca="1">IFERROR(IF(Data_Noise!D10="","",IF($B$3="On",IF(Data_Noise!D10&lt;=0,0,IF($BZ10&gt;=Data_Noise!D10,0,Data_Noise!D10-$BZ10)),Data_Noise!D10)),"")</f>
        <v>12.534043013571424</v>
      </c>
      <c r="E10" s="79">
        <f ca="1">IFERROR(IF(Data_Noise!E10="","",IF($B$3="On",IF(Data_Noise!E10&lt;=0,0,IF($BZ10&gt;=Data_Noise!E10,0,Data_Noise!E10-$BZ10)),Data_Noise!E10)),"")</f>
        <v>8.7621016215596761</v>
      </c>
      <c r="F10" s="79">
        <f ca="1">IFERROR(IF(Data_Noise!F10="","",IF($B$3="On",IF(Data_Noise!F10&lt;=0,0,IF($BZ10&gt;=Data_Noise!F10,0,Data_Noise!F10-$BZ10)),Data_Noise!F10)),"")</f>
        <v>3.6125618946840641</v>
      </c>
      <c r="G10" s="79">
        <f ca="1">IFERROR(IF(Data_Noise!G10="","",IF($B$3="On",IF(Data_Noise!G10&lt;=0,0,IF($BZ10&gt;=Data_Noise!G10,0,Data_Noise!G10-$BZ10)),Data_Noise!G10)),"")</f>
        <v>0</v>
      </c>
      <c r="H10" s="79">
        <f ca="1">IFERROR(IF(Data_Noise!H10="","",IF($B$3="On",IF(Data_Noise!H10&lt;=0,0,IF($BZ10&gt;=Data_Noise!H10,0,Data_Noise!H10-$BZ10)),Data_Noise!H10)),"")</f>
        <v>0</v>
      </c>
      <c r="I10" s="79">
        <f ca="1">IFERROR(IF(Data_Noise!I10="","",IF($B$3="On",IF(Data_Noise!I10&lt;=0,0,IF($BZ10&gt;=Data_Noise!I10,0,Data_Noise!I10-$BZ10)),Data_Noise!I10)),"")</f>
        <v>0</v>
      </c>
      <c r="J10" s="79">
        <f ca="1">IFERROR(IF(Data_Noise!J10="","",IF($B$3="On",IF(Data_Noise!J10&lt;=0,0,IF($BZ10&gt;=Data_Noise!J10,0,Data_Noise!J10-$BZ10)),Data_Noise!J10)),"")</f>
        <v>0</v>
      </c>
      <c r="K10" s="79">
        <f ca="1">IFERROR(IF(Data_Noise!K10="","",IF($B$3="On",IF(Data_Noise!K10&lt;=0,0,IF($BZ10&gt;=Data_Noise!K10,0,Data_Noise!K10-$BZ10)),Data_Noise!K10)),"")</f>
        <v>0</v>
      </c>
      <c r="L10" s="79">
        <f ca="1">IFERROR(IF(Data_Noise!L10="","",IF($B$3="On",IF(Data_Noise!L10&lt;=0,0,IF($BZ10&gt;=Data_Noise!L10,0,Data_Noise!L10-$BZ10)),Data_Noise!L10)),"")</f>
        <v>0</v>
      </c>
      <c r="M10" s="79">
        <f ca="1">IFERROR(IF(Data_Noise!M10="","",IF($B$3="On",IF(Data_Noise!M10&lt;=0,0,IF($BZ10&gt;=Data_Noise!M10,0,Data_Noise!M10-$BZ10)),Data_Noise!M10)),"")</f>
        <v>0</v>
      </c>
      <c r="N10" s="79">
        <f ca="1">IFERROR(IF(Data_Noise!N10="","",IF($B$3="On",IF(Data_Noise!N10&lt;=0,0,IF($BZ10&gt;=Data_Noise!N10,0,Data_Noise!N10-$BZ10)),Data_Noise!N10)),"")</f>
        <v>0</v>
      </c>
      <c r="O10" s="79">
        <f ca="1">IFERROR(IF(Data_Noise!O10="","",IF($B$3="On",IF(Data_Noise!O10&lt;=0,0,IF($BZ10&gt;=Data_Noise!O10,0,Data_Noise!O10-$BZ10)),Data_Noise!O10)),"")</f>
        <v>0</v>
      </c>
      <c r="P10" s="79">
        <f ca="1">IFERROR(IF(Data_Noise!P10="","",IF($B$3="On",IF(Data_Noise!P10&lt;=0,0,IF($BZ10&gt;=Data_Noise!P10,0,Data_Noise!P10-$BZ10)),Data_Noise!P10)),"")</f>
        <v>0</v>
      </c>
      <c r="Q10" s="79">
        <f ca="1">IFERROR(IF(Data_Noise!Q10="","",IF($B$3="On",IF(Data_Noise!Q10&lt;=0,0,IF($BZ10&gt;=Data_Noise!Q10,0,Data_Noise!Q10-$BZ10)),Data_Noise!Q10)),"")</f>
        <v>0</v>
      </c>
      <c r="R10" s="79">
        <f ca="1">IFERROR(IF(Data_Noise!R10="","",IF($B$3="On",IF(Data_Noise!R10&lt;=0,0,IF($BZ10&gt;=Data_Noise!R10,0,Data_Noise!R10-$BZ10)),Data_Noise!R10)),"")</f>
        <v>0</v>
      </c>
      <c r="S10" s="79">
        <f ca="1">IFERROR(IF(Data_Noise!S10="","",IF($B$3="On",IF(Data_Noise!S10&lt;=0,0,IF($BZ10&gt;=Data_Noise!S10,0,Data_Noise!S10-$BZ10)),Data_Noise!S10)),"")</f>
        <v>0</v>
      </c>
      <c r="T10" s="79">
        <f ca="1">IFERROR(IF(Data_Noise!T10="","",IF($B$3="On",IF(Data_Noise!T10&lt;=0,0,IF($BZ10&gt;=Data_Noise!T10,0,Data_Noise!T10-$BZ10)),Data_Noise!T10)),"")</f>
        <v>0</v>
      </c>
      <c r="U10" s="79">
        <f ca="1">IFERROR(IF(Data_Noise!U10="","",IF($B$3="On",IF(Data_Noise!U10&lt;=0,0,IF($BZ10&gt;=Data_Noise!U10,0,Data_Noise!U10-$BZ10)),Data_Noise!U10)),"")</f>
        <v>0</v>
      </c>
      <c r="V10" s="79">
        <f ca="1">IFERROR(IF(Data_Noise!V10="","",IF($B$3="On",IF(Data_Noise!V10&lt;=0,0,IF($BZ10&gt;=Data_Noise!V10,0,Data_Noise!V10-$BZ10)),Data_Noise!V10)),"")</f>
        <v>0</v>
      </c>
      <c r="W10" s="79">
        <f ca="1">IFERROR(IF(Data_Noise!W10="","",IF($B$3="On",IF(Data_Noise!W10&lt;=0,0,IF($BZ10&gt;=Data_Noise!W10,0,Data_Noise!W10-$BZ10)),Data_Noise!W10)),"")</f>
        <v>8.5729273687114116</v>
      </c>
      <c r="X10" s="79">
        <f ca="1">IFERROR(IF(Data_Noise!X10="","",IF($B$3="On",IF(Data_Noise!X10&lt;=0,0,IF($BZ10&gt;=Data_Noise!X10,0,Data_Noise!X10-$BZ10)),Data_Noise!X10)),"")</f>
        <v>22.149308293427381</v>
      </c>
      <c r="Y10" s="79">
        <f ca="1">IFERROR(IF(Data_Noise!Y10="","",IF($B$3="On",IF(Data_Noise!Y10&lt;=0,0,IF($BZ10&gt;=Data_Noise!Y10,0,Data_Noise!Y10-$BZ10)),Data_Noise!Y10)),"")</f>
        <v>50.370331484851818</v>
      </c>
      <c r="Z10" s="79">
        <f ca="1">IFERROR(IF(Data_Noise!Z10="","",IF($B$3="On",IF(Data_Noise!Z10&lt;=0,0,IF($BZ10&gt;=Data_Noise!Z10,0,Data_Noise!Z10-$BZ10)),Data_Noise!Z10)),"")</f>
        <v>101.54345488917539</v>
      </c>
      <c r="AA10" s="79">
        <f ca="1">IFERROR(IF(Data_Noise!AA10="","",IF($B$3="On",IF(Data_Noise!AA10&lt;=0,0,IF($BZ10&gt;=Data_Noise!AA10,0,Data_Noise!AA10-$BZ10)),Data_Noise!AA10)),"")</f>
        <v>196.42623057798451</v>
      </c>
      <c r="AB10" s="79">
        <f ca="1">IFERROR(IF(Data_Noise!AB10="","",IF($B$3="On",IF(Data_Noise!AB10&lt;=0,0,IF($BZ10&gt;=Data_Noise!AB10,0,Data_Noise!AB10-$BZ10)),Data_Noise!AB10)),"")</f>
        <v>361.55394220067404</v>
      </c>
      <c r="AC10" s="79">
        <f ca="1">IFERROR(IF(Data_Noise!AC10="","",IF($B$3="On",IF(Data_Noise!AC10&lt;=0,0,IF($BZ10&gt;=Data_Noise!AC10,0,Data_Noise!AC10-$BZ10)),Data_Noise!AC10)),"")</f>
        <v>634.14013280799259</v>
      </c>
      <c r="AD10" s="79">
        <f ca="1">IFERROR(IF(Data_Noise!AD10="","",IF($B$3="On",IF(Data_Noise!AD10&lt;=0,0,IF($BZ10&gt;=Data_Noise!AD10,0,Data_Noise!AD10-$BZ10)),Data_Noise!AD10)),"")</f>
        <v>1040.0184036224016</v>
      </c>
      <c r="AE10" s="79">
        <f ca="1">IFERROR(IF(Data_Noise!AE10="","",IF($B$3="On",IF(Data_Noise!AE10&lt;=0,0,IF($BZ10&gt;=Data_Noise!AE10,0,Data_Noise!AE10-$BZ10)),Data_Noise!AE10)),"")</f>
        <v>1542.6931024030009</v>
      </c>
      <c r="AF10" s="79">
        <f ca="1">IFERROR(IF(Data_Noise!AF10="","",IF($B$3="On",IF(Data_Noise!AF10&lt;=0,0,IF($BZ10&gt;=Data_Noise!AF10,0,Data_Noise!AF10-$BZ10)),Data_Noise!AF10)),"")</f>
        <v>2063.75394764764</v>
      </c>
      <c r="AG10" s="79">
        <f ca="1">IFERROR(IF(Data_Noise!AG10="","",IF($B$3="On",IF(Data_Noise!AG10&lt;=0,0,IF($BZ10&gt;=Data_Noise!AG10,0,Data_Noise!AG10-$BZ10)),Data_Noise!AG10)),"")</f>
        <v>2511.8883449156206</v>
      </c>
      <c r="AH10" s="79">
        <f ca="1">IFERROR(IF(Data_Noise!AH10="","",IF($B$3="On",IF(Data_Noise!AH10&lt;=0,0,IF($BZ10&gt;=Data_Noise!AH10,0,Data_Noise!AH10-$BZ10)),Data_Noise!AH10)),"")</f>
        <v>2847.5306897478372</v>
      </c>
      <c r="AI10" s="79">
        <f ca="1">IFERROR(IF(Data_Noise!AI10="","",IF($B$3="On",IF(Data_Noise!AI10&lt;=0,0,IF($BZ10&gt;=Data_Noise!AI10,0,Data_Noise!AI10-$BZ10)),Data_Noise!AI10)),"")</f>
        <v>3070.2473126414002</v>
      </c>
      <c r="AJ10" s="79">
        <f ca="1">IFERROR(IF(Data_Noise!AJ10="","",IF($B$3="On",IF(Data_Noise!AJ10&lt;=0,0,IF($BZ10&gt;=Data_Noise!AJ10,0,Data_Noise!AJ10-$BZ10)),Data_Noise!AJ10)),"")</f>
        <v>3206.1579594551008</v>
      </c>
      <c r="AK10" s="79">
        <f ca="1">IFERROR(IF(Data_Noise!AK10="","",IF($B$3="On",IF(Data_Noise!AK10&lt;=0,0,IF($BZ10&gt;=Data_Noise!AK10,0,Data_Noise!AK10-$BZ10)),Data_Noise!AK10)),"")</f>
        <v>3288.1043404132338</v>
      </c>
      <c r="AL10" s="79">
        <f ca="1">IFERROR(IF(Data_Noise!AL10="","",IF($B$3="On",IF(Data_Noise!AL10&lt;=0,0,IF($BZ10&gt;=Data_Noise!AL10,0,Data_Noise!AL10-$BZ10)),Data_Noise!AL10)),"")</f>
        <v>3338.0867383936834</v>
      </c>
      <c r="AM10" s="79">
        <f ca="1">IFERROR(IF(Data_Noise!AM10="","",IF($B$3="On",IF(Data_Noise!AM10&lt;=0,0,IF($BZ10&gt;=Data_Noise!AM10,0,Data_Noise!AM10-$BZ10)),Data_Noise!AM10)),"")</f>
        <v>3370.9161758559208</v>
      </c>
      <c r="AN10" s="79">
        <f ca="1">IFERROR(IF(Data_Noise!AN10="","",IF($B$3="On",IF(Data_Noise!AN10&lt;=0,0,IF($BZ10&gt;=Data_Noise!AN10,0,Data_Noise!AN10-$BZ10)),Data_Noise!AN10)),"")</f>
        <v>3392.2011704444872</v>
      </c>
      <c r="AO10" s="79">
        <f ca="1">IFERROR(IF(Data_Noise!AO10="","",IF($B$3="On",IF(Data_Noise!AO10&lt;=0,0,IF($BZ10&gt;=Data_Noise!AO10,0,Data_Noise!AO10-$BZ10)),Data_Noise!AO10)),"")</f>
        <v>3408.6291159472103</v>
      </c>
      <c r="AP10" s="79">
        <f ca="1">IFERROR(IF(Data_Noise!AP10="","",IF($B$3="On",IF(Data_Noise!AP10&lt;=0,0,IF($BZ10&gt;=Data_Noise!AP10,0,Data_Noise!AP10-$BZ10)),Data_Noise!AP10)),"")</f>
        <v>3415.311290628455</v>
      </c>
      <c r="AQ10" s="79" t="str">
        <f>IFERROR(IF(Data_Noise!AQ10="","",IF($B$3="On",IF(Data_Noise!AQ10&lt;=0,0,IF($BZ10&gt;=Data_Noise!AQ10,0,Data_Noise!AQ10-$BZ10)),Data_Noise!AQ10)),"")</f>
        <v/>
      </c>
      <c r="AR10" s="79" t="str">
        <f>IFERROR(IF(Data_Noise!AR10="","",IF($B$3="On",IF(Data_Noise!AR10&lt;=0,0,IF($BZ10&gt;=Data_Noise!AR10,0,Data_Noise!AR10-$BZ10)),Data_Noise!AR10)),"")</f>
        <v/>
      </c>
      <c r="AS10" s="79" t="str">
        <f>IFERROR(IF(Data_Noise!AS10="","",IF($B$3="On",IF(Data_Noise!AS10&lt;=0,0,IF($BZ10&gt;=Data_Noise!AS10,0,Data_Noise!AS10-$BZ10)),Data_Noise!AS10)),"")</f>
        <v/>
      </c>
      <c r="AT10" s="79" t="str">
        <f>IFERROR(IF(Data_Noise!AT10="","",IF($B$3="On",IF(Data_Noise!AT10&lt;=0,0,IF($BZ10&gt;=Data_Noise!AT10,0,Data_Noise!AT10-$BZ10)),Data_Noise!AT10)),"")</f>
        <v/>
      </c>
      <c r="AU10" s="79" t="str">
        <f>IFERROR(IF(Data_Noise!AU10="","",IF($B$3="On",IF(Data_Noise!AU10&lt;=0,0,IF($BZ10&gt;=Data_Noise!AU10,0,Data_Noise!AU10-$BZ10)),Data_Noise!AU10)),"")</f>
        <v/>
      </c>
      <c r="AV10" s="79" t="str">
        <f>IFERROR(IF(Data_Noise!AV10="","",IF($B$3="On",IF(Data_Noise!AV10&lt;=0,0,IF($BZ10&gt;=Data_Noise!AV10,0,Data_Noise!AV10-$BZ10)),Data_Noise!AV10)),"")</f>
        <v/>
      </c>
      <c r="AW10" s="79" t="str">
        <f>IFERROR(IF(Data_Noise!AW10="","",IF($B$3="On",IF(Data_Noise!AW10&lt;=0,0,IF($BZ10&gt;=Data_Noise!AW10,0,Data_Noise!AW10-$BZ10)),Data_Noise!AW10)),"")</f>
        <v/>
      </c>
      <c r="AX10" s="79" t="str">
        <f>IFERROR(IF(Data_Noise!AX10="","",IF($B$3="On",IF(Data_Noise!AX10&lt;=0,0,IF($BZ10&gt;=Data_Noise!AX10,0,Data_Noise!AX10-$BZ10)),Data_Noise!AX10)),"")</f>
        <v/>
      </c>
      <c r="AY10" s="79" t="str">
        <f>IFERROR(IF(Data_Noise!AY10="","",IF($B$3="On",IF(Data_Noise!AY10&lt;=0,0,IF($BZ10&gt;=Data_Noise!AY10,0,Data_Noise!AY10-$BZ10)),Data_Noise!AY10)),"")</f>
        <v/>
      </c>
      <c r="AZ10" s="79" t="str">
        <f>IFERROR(IF(Data_Noise!AZ10="","",IF($B$3="On",IF(Data_Noise!AZ10&lt;=0,0,IF($BZ10&gt;=Data_Noise!AZ10,0,Data_Noise!AZ10-$BZ10)),Data_Noise!AZ10)),"")</f>
        <v/>
      </c>
      <c r="BA10" s="79">
        <f ca="1">IF(BA$3="","",Data_Noise!C10)</f>
        <v>17.475521539226548</v>
      </c>
      <c r="BB10" s="79">
        <f ca="1">IF(BB$3="","",Data_Noise!D10)</f>
        <v>15.416842615071067</v>
      </c>
      <c r="BC10" s="79">
        <f ca="1">IF(BC$3="","",Data_Noise!E10)</f>
        <v>11.644901223059321</v>
      </c>
      <c r="BD10" s="79">
        <f ca="1">IF(BD$3="","",Data_Noise!F10)</f>
        <v>6.4953614961837083</v>
      </c>
      <c r="BE10" s="79">
        <f ca="1">IF(BE$3="","",Data_Noise!G10)</f>
        <v>2.3805978679309487</v>
      </c>
      <c r="BF10" s="79">
        <f ca="1">IF(BF$3="","",Data_Noise!H10)</f>
        <v>2.4504629006817342E-2</v>
      </c>
      <c r="BG10" s="79">
        <f ca="1">IF(BG$3="","",Data_Noise!I10)</f>
        <v>0.12241961381065902</v>
      </c>
      <c r="BH10" s="79">
        <f ca="1">IF(BH$3="","",Data_Noise!J10)</f>
        <v>-0.27082488601126764</v>
      </c>
      <c r="BI10" s="79">
        <f ca="1">IF(BI$3="","",Data_Noise!K10)</f>
        <v>-1.6866778173733401</v>
      </c>
      <c r="BJ10" s="79">
        <f ca="1">IF(BJ$3="","",Data_Noise!L10)</f>
        <v>-2.3186248545683452</v>
      </c>
      <c r="BK10" s="79">
        <f ca="1">IF(BK$3="","",Data_Noise!M10)</f>
        <v>-2.7654163421337521</v>
      </c>
      <c r="BL10" s="79">
        <f ca="1">IF(BL$3="","",Data_Noise!N10)</f>
        <v>-4.2295942311341923</v>
      </c>
      <c r="BM10" s="79">
        <f ca="1">IF(BM$3="","",Data_Noise!O10)</f>
        <v>-4.8126160335727972</v>
      </c>
      <c r="BN10" s="79" t="str">
        <f>IF(BN$3="","",Data_Noise!P10)</f>
        <v/>
      </c>
      <c r="BO10" s="79" t="str">
        <f>IF(BO$3="","",Data_Noise!Q10)</f>
        <v/>
      </c>
      <c r="BP10" s="79" t="str">
        <f>IF(BP$3="","",Data_Noise!R10)</f>
        <v/>
      </c>
      <c r="BQ10" s="79" t="str">
        <f>IF(BQ$3="","",Data_Noise!S10)</f>
        <v/>
      </c>
      <c r="BR10" s="79" t="str">
        <f>IF(BR$3="","",Data_Noise!T10)</f>
        <v/>
      </c>
      <c r="BS10" s="79" t="str">
        <f>IF(BS$3="","",Data_Noise!U10)</f>
        <v/>
      </c>
      <c r="BT10" s="79" t="str">
        <f>IF(BT$3="","",Data_Noise!V10)</f>
        <v/>
      </c>
      <c r="BU10" s="79" t="str">
        <f>IF(BU$3="","",Data_Noise!W10)</f>
        <v/>
      </c>
      <c r="BV10" s="79" t="str">
        <f>IF(BV$3="","",Data_Noise!X10)</f>
        <v/>
      </c>
      <c r="BW10" s="79" t="str">
        <f>IF(BW$3="","",Data_Noise!Y10)</f>
        <v/>
      </c>
      <c r="BX10" s="79" t="str">
        <f>IF(BX$3="","",Data_Noise!Z10)</f>
        <v/>
      </c>
      <c r="BY10" s="79" t="str">
        <f>IF(BY$3="","",Data_Noise!AA10)</f>
        <v/>
      </c>
      <c r="BZ10" s="79">
        <f t="shared" ca="1" si="1"/>
        <v>2.8827996014996442</v>
      </c>
    </row>
    <row r="11" spans="1:78" x14ac:dyDescent="0.25">
      <c r="A11" s="79">
        <f ca="1">Data_Initial!A11</f>
        <v>1</v>
      </c>
      <c r="B11" s="79" t="str">
        <f ca="1">Data_Initial!B11</f>
        <v>H1</v>
      </c>
      <c r="C11" s="79">
        <f ca="1">IFERROR(IF(Data_Noise!C11="","",IF($B$3="On",IF(Data_Noise!C11&lt;=0,0,IF($BZ11&gt;=Data_Noise!C11,0,Data_Noise!C11-$BZ11)),Data_Noise!C11)),"")</f>
        <v>16.797336055523026</v>
      </c>
      <c r="D11" s="79">
        <f ca="1">IFERROR(IF(Data_Noise!D11="","",IF($B$3="On",IF(Data_Noise!D11&lt;=0,0,IF($BZ11&gt;=Data_Noise!D11,0,Data_Noise!D11-$BZ11)),Data_Noise!D11)),"")</f>
        <v>12.998293776663584</v>
      </c>
      <c r="E11" s="79">
        <f ca="1">IFERROR(IF(Data_Noise!E11="","",IF($B$3="On",IF(Data_Noise!E11&lt;=0,0,IF($BZ11&gt;=Data_Noise!E11,0,Data_Noise!E11-$BZ11)),Data_Noise!E11)),"")</f>
        <v>5.2797687305703072</v>
      </c>
      <c r="F11" s="79">
        <f ca="1">IFERROR(IF(Data_Noise!F11="","",IF($B$3="On",IF(Data_Noise!F11&lt;=0,0,IF($BZ11&gt;=Data_Noise!F11,0,Data_Noise!F11-$BZ11)),Data_Noise!F11)),"")</f>
        <v>2.9633084993045959</v>
      </c>
      <c r="G11" s="79">
        <f ca="1">IFERROR(IF(Data_Noise!G11="","",IF($B$3="On",IF(Data_Noise!G11&lt;=0,0,IF($BZ11&gt;=Data_Noise!G11,0,Data_Noise!G11-$BZ11)),Data_Noise!G11)),"")</f>
        <v>0.50205580935670246</v>
      </c>
      <c r="H11" s="79">
        <f ca="1">IFERROR(IF(Data_Noise!H11="","",IF($B$3="On",IF(Data_Noise!H11&lt;=0,0,IF($BZ11&gt;=Data_Noise!H11,0,Data_Noise!H11-$BZ11)),Data_Noise!H11)),"")</f>
        <v>0</v>
      </c>
      <c r="I11" s="79">
        <f ca="1">IFERROR(IF(Data_Noise!I11="","",IF($B$3="On",IF(Data_Noise!I11&lt;=0,0,IF($BZ11&gt;=Data_Noise!I11,0,Data_Noise!I11-$BZ11)),Data_Noise!I11)),"")</f>
        <v>0</v>
      </c>
      <c r="J11" s="79">
        <f ca="1">IFERROR(IF(Data_Noise!J11="","",IF($B$3="On",IF(Data_Noise!J11&lt;=0,0,IF($BZ11&gt;=Data_Noise!J11,0,Data_Noise!J11-$BZ11)),Data_Noise!J11)),"")</f>
        <v>0</v>
      </c>
      <c r="K11" s="79">
        <f ca="1">IFERROR(IF(Data_Noise!K11="","",IF($B$3="On",IF(Data_Noise!K11&lt;=0,0,IF($BZ11&gt;=Data_Noise!K11,0,Data_Noise!K11-$BZ11)),Data_Noise!K11)),"")</f>
        <v>0</v>
      </c>
      <c r="L11" s="79">
        <f ca="1">IFERROR(IF(Data_Noise!L11="","",IF($B$3="On",IF(Data_Noise!L11&lt;=0,0,IF($BZ11&gt;=Data_Noise!L11,0,Data_Noise!L11-$BZ11)),Data_Noise!L11)),"")</f>
        <v>0</v>
      </c>
      <c r="M11" s="79">
        <f ca="1">IFERROR(IF(Data_Noise!M11="","",IF($B$3="On",IF(Data_Noise!M11&lt;=0,0,IF($BZ11&gt;=Data_Noise!M11,0,Data_Noise!M11-$BZ11)),Data_Noise!M11)),"")</f>
        <v>0</v>
      </c>
      <c r="N11" s="79">
        <f ca="1">IFERROR(IF(Data_Noise!N11="","",IF($B$3="On",IF(Data_Noise!N11&lt;=0,0,IF($BZ11&gt;=Data_Noise!N11,0,Data_Noise!N11-$BZ11)),Data_Noise!N11)),"")</f>
        <v>0</v>
      </c>
      <c r="O11" s="79">
        <f ca="1">IFERROR(IF(Data_Noise!O11="","",IF($B$3="On",IF(Data_Noise!O11&lt;=0,0,IF($BZ11&gt;=Data_Noise!O11,0,Data_Noise!O11-$BZ11)),Data_Noise!O11)),"")</f>
        <v>0</v>
      </c>
      <c r="P11" s="79">
        <f ca="1">IFERROR(IF(Data_Noise!P11="","",IF($B$3="On",IF(Data_Noise!P11&lt;=0,0,IF($BZ11&gt;=Data_Noise!P11,0,Data_Noise!P11-$BZ11)),Data_Noise!P11)),"")</f>
        <v>0</v>
      </c>
      <c r="Q11" s="79">
        <f ca="1">IFERROR(IF(Data_Noise!Q11="","",IF($B$3="On",IF(Data_Noise!Q11&lt;=0,0,IF($BZ11&gt;=Data_Noise!Q11,0,Data_Noise!Q11-$BZ11)),Data_Noise!Q11)),"")</f>
        <v>0</v>
      </c>
      <c r="R11" s="79">
        <f ca="1">IFERROR(IF(Data_Noise!R11="","",IF($B$3="On",IF(Data_Noise!R11&lt;=0,0,IF($BZ11&gt;=Data_Noise!R11,0,Data_Noise!R11-$BZ11)),Data_Noise!R11)),"")</f>
        <v>0</v>
      </c>
      <c r="S11" s="79">
        <f ca="1">IFERROR(IF(Data_Noise!S11="","",IF($B$3="On",IF(Data_Noise!S11&lt;=0,0,IF($BZ11&gt;=Data_Noise!S11,0,Data_Noise!S11-$BZ11)),Data_Noise!S11)),"")</f>
        <v>0</v>
      </c>
      <c r="T11" s="79">
        <f ca="1">IFERROR(IF(Data_Noise!T11="","",IF($B$3="On",IF(Data_Noise!T11&lt;=0,0,IF($BZ11&gt;=Data_Noise!T11,0,Data_Noise!T11-$BZ11)),Data_Noise!T11)),"")</f>
        <v>0</v>
      </c>
      <c r="U11" s="79">
        <f ca="1">IFERROR(IF(Data_Noise!U11="","",IF($B$3="On",IF(Data_Noise!U11&lt;=0,0,IF($BZ11&gt;=Data_Noise!U11,0,Data_Noise!U11-$BZ11)),Data_Noise!U11)),"")</f>
        <v>0</v>
      </c>
      <c r="V11" s="79">
        <f ca="1">IFERROR(IF(Data_Noise!V11="","",IF($B$3="On",IF(Data_Noise!V11&lt;=0,0,IF($BZ11&gt;=Data_Noise!V11,0,Data_Noise!V11-$BZ11)),Data_Noise!V11)),"")</f>
        <v>0</v>
      </c>
      <c r="W11" s="79">
        <f ca="1">IFERROR(IF(Data_Noise!W11="","",IF($B$3="On",IF(Data_Noise!W11&lt;=0,0,IF($BZ11&gt;=Data_Noise!W11,0,Data_Noise!W11-$BZ11)),Data_Noise!W11)),"")</f>
        <v>5.8828578246634944</v>
      </c>
      <c r="X11" s="79">
        <f ca="1">IFERROR(IF(Data_Noise!X11="","",IF($B$3="On",IF(Data_Noise!X11&lt;=0,0,IF($BZ11&gt;=Data_Noise!X11,0,Data_Noise!X11-$BZ11)),Data_Noise!X11)),"")</f>
        <v>18.960475858983379</v>
      </c>
      <c r="Y11" s="79">
        <f ca="1">IFERROR(IF(Data_Noise!Y11="","",IF($B$3="On",IF(Data_Noise!Y11&lt;=0,0,IF($BZ11&gt;=Data_Noise!Y11,0,Data_Noise!Y11-$BZ11)),Data_Noise!Y11)),"")</f>
        <v>42.290207487936058</v>
      </c>
      <c r="Z11" s="79">
        <f ca="1">IFERROR(IF(Data_Noise!Z11="","",IF($B$3="On",IF(Data_Noise!Z11&lt;=0,0,IF($BZ11&gt;=Data_Noise!Z11,0,Data_Noise!Z11-$BZ11)),Data_Noise!Z11)),"")</f>
        <v>90.392726855265821</v>
      </c>
      <c r="AA11" s="79">
        <f ca="1">IFERROR(IF(Data_Noise!AA11="","",IF($B$3="On",IF(Data_Noise!AA11&lt;=0,0,IF($BZ11&gt;=Data_Noise!AA11,0,Data_Noise!AA11-$BZ11)),Data_Noise!AA11)),"")</f>
        <v>179.35645301392645</v>
      </c>
      <c r="AB11" s="79">
        <f ca="1">IFERROR(IF(Data_Noise!AB11="","",IF($B$3="On",IF(Data_Noise!AB11&lt;=0,0,IF($BZ11&gt;=Data_Noise!AB11,0,Data_Noise!AB11-$BZ11)),Data_Noise!AB11)),"")</f>
        <v>338.30632528307143</v>
      </c>
      <c r="AC11" s="79">
        <f ca="1">IFERROR(IF(Data_Noise!AC11="","",IF($B$3="On",IF(Data_Noise!AC11&lt;=0,0,IF($BZ11&gt;=Data_Noise!AC11,0,Data_Noise!AC11-$BZ11)),Data_Noise!AC11)),"")</f>
        <v>600.43445788969075</v>
      </c>
      <c r="AD11" s="79">
        <f ca="1">IFERROR(IF(Data_Noise!AD11="","",IF($B$3="On",IF(Data_Noise!AD11&lt;=0,0,IF($BZ11&gt;=Data_Noise!AD11,0,Data_Noise!AD11-$BZ11)),Data_Noise!AD11)),"")</f>
        <v>990.73057402165603</v>
      </c>
      <c r="AE11" s="79">
        <f ca="1">IFERROR(IF(Data_Noise!AE11="","",IF($B$3="On",IF(Data_Noise!AE11&lt;=0,0,IF($BZ11&gt;=Data_Noise!AE11,0,Data_Noise!AE11-$BZ11)),Data_Noise!AE11)),"")</f>
        <v>1477.0485395985784</v>
      </c>
      <c r="AF11" s="79">
        <f ca="1">IFERROR(IF(Data_Noise!AF11="","",IF($B$3="On",IF(Data_Noise!AF11&lt;=0,0,IF($BZ11&gt;=Data_Noise!AF11,0,Data_Noise!AF11-$BZ11)),Data_Noise!AF11)),"")</f>
        <v>1981.0144753445534</v>
      </c>
      <c r="AG11" s="79">
        <f ca="1">IFERROR(IF(Data_Noise!AG11="","",IF($B$3="On",IF(Data_Noise!AG11&lt;=0,0,IF($BZ11&gt;=Data_Noise!AG11,0,Data_Noise!AG11-$BZ11)),Data_Noise!AG11)),"")</f>
        <v>2418.6865237731267</v>
      </c>
      <c r="AH11" s="79">
        <f ca="1">IFERROR(IF(Data_Noise!AH11="","",IF($B$3="On",IF(Data_Noise!AH11&lt;=0,0,IF($BZ11&gt;=Data_Noise!AH11,0,Data_Noise!AH11-$BZ11)),Data_Noise!AH11)),"")</f>
        <v>2746.4795646257835</v>
      </c>
      <c r="AI11" s="79">
        <f ca="1">IFERROR(IF(Data_Noise!AI11="","",IF($B$3="On",IF(Data_Noise!AI11&lt;=0,0,IF($BZ11&gt;=Data_Noise!AI11,0,Data_Noise!AI11-$BZ11)),Data_Noise!AI11)),"")</f>
        <v>2965.0176909891734</v>
      </c>
      <c r="AJ11" s="79">
        <f ca="1">IFERROR(IF(Data_Noise!AJ11="","",IF($B$3="On",IF(Data_Noise!AJ11&lt;=0,0,IF($BZ11&gt;=Data_Noise!AJ11,0,Data_Noise!AJ11-$BZ11)),Data_Noise!AJ11)),"")</f>
        <v>3097.0368157750704</v>
      </c>
      <c r="AK11" s="79">
        <f ca="1">IFERROR(IF(Data_Noise!AK11="","",IF($B$3="On",IF(Data_Noise!AK11&lt;=0,0,IF($BZ11&gt;=Data_Noise!AK11,0,Data_Noise!AK11-$BZ11)),Data_Noise!AK11)),"")</f>
        <v>3174.2604364170802</v>
      </c>
      <c r="AL11" s="79">
        <f ca="1">IFERROR(IF(Data_Noise!AL11="","",IF($B$3="On",IF(Data_Noise!AL11&lt;=0,0,IF($BZ11&gt;=Data_Noise!AL11,0,Data_Noise!AL11-$BZ11)),Data_Noise!AL11)),"")</f>
        <v>3221.527600418267</v>
      </c>
      <c r="AM11" s="79">
        <f ca="1">IFERROR(IF(Data_Noise!AM11="","",IF($B$3="On",IF(Data_Noise!AM11&lt;=0,0,IF($BZ11&gt;=Data_Noise!AM11,0,Data_Noise!AM11-$BZ11)),Data_Noise!AM11)),"")</f>
        <v>3253.8496012682499</v>
      </c>
      <c r="AN11" s="79">
        <f ca="1">IFERROR(IF(Data_Noise!AN11="","",IF($B$3="On",IF(Data_Noise!AN11&lt;=0,0,IF($BZ11&gt;=Data_Noise!AN11,0,Data_Noise!AN11-$BZ11)),Data_Noise!AN11)),"")</f>
        <v>3276.2686826980298</v>
      </c>
      <c r="AO11" s="79">
        <f ca="1">IFERROR(IF(Data_Noise!AO11="","",IF($B$3="On",IF(Data_Noise!AO11&lt;=0,0,IF($BZ11&gt;=Data_Noise!AO11,0,Data_Noise!AO11-$BZ11)),Data_Noise!AO11)),"")</f>
        <v>3289.3933290597065</v>
      </c>
      <c r="AP11" s="79">
        <f ca="1">IFERROR(IF(Data_Noise!AP11="","",IF($B$3="On",IF(Data_Noise!AP11&lt;=0,0,IF($BZ11&gt;=Data_Noise!AP11,0,Data_Noise!AP11-$BZ11)),Data_Noise!AP11)),"")</f>
        <v>3294.0188743151571</v>
      </c>
      <c r="AQ11" s="79" t="str">
        <f>IFERROR(IF(Data_Noise!AQ11="","",IF($B$3="On",IF(Data_Noise!AQ11&lt;=0,0,IF($BZ11&gt;=Data_Noise!AQ11,0,Data_Noise!AQ11-$BZ11)),Data_Noise!AQ11)),"")</f>
        <v/>
      </c>
      <c r="AR11" s="79" t="str">
        <f>IFERROR(IF(Data_Noise!AR11="","",IF($B$3="On",IF(Data_Noise!AR11&lt;=0,0,IF($BZ11&gt;=Data_Noise!AR11,0,Data_Noise!AR11-$BZ11)),Data_Noise!AR11)),"")</f>
        <v/>
      </c>
      <c r="AS11" s="79" t="str">
        <f>IFERROR(IF(Data_Noise!AS11="","",IF($B$3="On",IF(Data_Noise!AS11&lt;=0,0,IF($BZ11&gt;=Data_Noise!AS11,0,Data_Noise!AS11-$BZ11)),Data_Noise!AS11)),"")</f>
        <v/>
      </c>
      <c r="AT11" s="79" t="str">
        <f>IFERROR(IF(Data_Noise!AT11="","",IF($B$3="On",IF(Data_Noise!AT11&lt;=0,0,IF($BZ11&gt;=Data_Noise!AT11,0,Data_Noise!AT11-$BZ11)),Data_Noise!AT11)),"")</f>
        <v/>
      </c>
      <c r="AU11" s="79" t="str">
        <f>IFERROR(IF(Data_Noise!AU11="","",IF($B$3="On",IF(Data_Noise!AU11&lt;=0,0,IF($BZ11&gt;=Data_Noise!AU11,0,Data_Noise!AU11-$BZ11)),Data_Noise!AU11)),"")</f>
        <v/>
      </c>
      <c r="AV11" s="79" t="str">
        <f>IFERROR(IF(Data_Noise!AV11="","",IF($B$3="On",IF(Data_Noise!AV11&lt;=0,0,IF($BZ11&gt;=Data_Noise!AV11,0,Data_Noise!AV11-$BZ11)),Data_Noise!AV11)),"")</f>
        <v/>
      </c>
      <c r="AW11" s="79" t="str">
        <f>IFERROR(IF(Data_Noise!AW11="","",IF($B$3="On",IF(Data_Noise!AW11&lt;=0,0,IF($BZ11&gt;=Data_Noise!AW11,0,Data_Noise!AW11-$BZ11)),Data_Noise!AW11)),"")</f>
        <v/>
      </c>
      <c r="AX11" s="79" t="str">
        <f>IFERROR(IF(Data_Noise!AX11="","",IF($B$3="On",IF(Data_Noise!AX11&lt;=0,0,IF($BZ11&gt;=Data_Noise!AX11,0,Data_Noise!AX11-$BZ11)),Data_Noise!AX11)),"")</f>
        <v/>
      </c>
      <c r="AY11" s="79" t="str">
        <f>IFERROR(IF(Data_Noise!AY11="","",IF($B$3="On",IF(Data_Noise!AY11&lt;=0,0,IF($BZ11&gt;=Data_Noise!AY11,0,Data_Noise!AY11-$BZ11)),Data_Noise!AY11)),"")</f>
        <v/>
      </c>
      <c r="AZ11" s="79" t="str">
        <f>IFERROR(IF(Data_Noise!AZ11="","",IF($B$3="On",IF(Data_Noise!AZ11&lt;=0,0,IF($BZ11&gt;=Data_Noise!AZ11,0,Data_Noise!AZ11-$BZ11)),Data_Noise!AZ11)),"")</f>
        <v/>
      </c>
      <c r="BA11" s="79">
        <f ca="1">IF(BA$3="","",Data_Noise!C11)</f>
        <v>20.0040686705063</v>
      </c>
      <c r="BB11" s="79">
        <f ca="1">IF(BB$3="","",Data_Noise!D11)</f>
        <v>16.205026391646857</v>
      </c>
      <c r="BC11" s="79">
        <f ca="1">IF(BC$3="","",Data_Noise!E11)</f>
        <v>8.4865013455535809</v>
      </c>
      <c r="BD11" s="79">
        <f ca="1">IF(BD$3="","",Data_Noise!F11)</f>
        <v>6.1700411142878702</v>
      </c>
      <c r="BE11" s="79">
        <f ca="1">IF(BE$3="","",Data_Noise!G11)</f>
        <v>3.7087884243399767</v>
      </c>
      <c r="BF11" s="79">
        <f ca="1">IF(BF$3="","",Data_Noise!H11)</f>
        <v>1.6567389371061865</v>
      </c>
      <c r="BG11" s="79">
        <f ca="1">IF(BG$3="","",Data_Noise!I11)</f>
        <v>-1.0672526653673502</v>
      </c>
      <c r="BH11" s="79">
        <f ca="1">IF(BH$3="","",Data_Noise!J11)</f>
        <v>-1.8093622309541668</v>
      </c>
      <c r="BI11" s="79">
        <f ca="1">IF(BI$3="","",Data_Noise!K11)</f>
        <v>-2.6958298367221665</v>
      </c>
      <c r="BJ11" s="79">
        <f ca="1">IF(BJ$3="","",Data_Noise!L11)</f>
        <v>-2.0988424469220859</v>
      </c>
      <c r="BK11" s="79">
        <f ca="1">IF(BK$3="","",Data_Noise!M11)</f>
        <v>-2.8039713986874326</v>
      </c>
      <c r="BL11" s="79">
        <f ca="1">IF(BL$3="","",Data_Noise!N11)</f>
        <v>-1.3589741106067494</v>
      </c>
      <c r="BM11" s="79">
        <f ca="1">IF(BM$3="","",Data_Noise!O11)</f>
        <v>-2.7094081993982435</v>
      </c>
      <c r="BN11" s="79" t="str">
        <f>IF(BN$3="","",Data_Noise!P11)</f>
        <v/>
      </c>
      <c r="BO11" s="79" t="str">
        <f>IF(BO$3="","",Data_Noise!Q11)</f>
        <v/>
      </c>
      <c r="BP11" s="79" t="str">
        <f>IF(BP$3="","",Data_Noise!R11)</f>
        <v/>
      </c>
      <c r="BQ11" s="79" t="str">
        <f>IF(BQ$3="","",Data_Noise!S11)</f>
        <v/>
      </c>
      <c r="BR11" s="79" t="str">
        <f>IF(BR$3="","",Data_Noise!T11)</f>
        <v/>
      </c>
      <c r="BS11" s="79" t="str">
        <f>IF(BS$3="","",Data_Noise!U11)</f>
        <v/>
      </c>
      <c r="BT11" s="79" t="str">
        <f>IF(BT$3="","",Data_Noise!V11)</f>
        <v/>
      </c>
      <c r="BU11" s="79" t="str">
        <f>IF(BU$3="","",Data_Noise!W11)</f>
        <v/>
      </c>
      <c r="BV11" s="79" t="str">
        <f>IF(BV$3="","",Data_Noise!X11)</f>
        <v/>
      </c>
      <c r="BW11" s="79" t="str">
        <f>IF(BW$3="","",Data_Noise!Y11)</f>
        <v/>
      </c>
      <c r="BX11" s="79" t="str">
        <f>IF(BX$3="","",Data_Noise!Z11)</f>
        <v/>
      </c>
      <c r="BY11" s="79" t="str">
        <f>IF(BY$3="","",Data_Noise!AA11)</f>
        <v/>
      </c>
      <c r="BZ11" s="79">
        <f t="shared" ca="1" si="1"/>
        <v>3.2067326149832742</v>
      </c>
    </row>
    <row r="12" spans="1:78" x14ac:dyDescent="0.25">
      <c r="A12" s="79">
        <f ca="1">Data_Initial!A12</f>
        <v>1</v>
      </c>
      <c r="B12" s="79" t="str">
        <f ca="1">Data_Initial!B12</f>
        <v>A2</v>
      </c>
      <c r="C12" s="79">
        <f ca="1">IFERROR(IF(Data_Noise!C12="","",IF($B$3="On",IF(Data_Noise!C12&lt;=0,0,IF($BZ12&gt;=Data_Noise!C12,0,Data_Noise!C12-$BZ12)),Data_Noise!C12)),"")</f>
        <v>38.007506242088695</v>
      </c>
      <c r="D12" s="79">
        <f ca="1">IFERROR(IF(Data_Noise!D12="","",IF($B$3="On",IF(Data_Noise!D12&lt;=0,0,IF($BZ12&gt;=Data_Noise!D12,0,Data_Noise!D12-$BZ12)),Data_Noise!D12)),"")</f>
        <v>31.05531479866622</v>
      </c>
      <c r="E12" s="79">
        <f ca="1">IFERROR(IF(Data_Noise!E12="","",IF($B$3="On",IF(Data_Noise!E12&lt;=0,0,IF($BZ12&gt;=Data_Noise!E12,0,Data_Noise!E12-$BZ12)),Data_Noise!E12)),"")</f>
        <v>20.776125576430289</v>
      </c>
      <c r="F12" s="79">
        <f ca="1">IFERROR(IF(Data_Noise!F12="","",IF($B$3="On",IF(Data_Noise!F12&lt;=0,0,IF($BZ12&gt;=Data_Noise!F12,0,Data_Noise!F12-$BZ12)),Data_Noise!F12)),"")</f>
        <v>8.3793652900600399</v>
      </c>
      <c r="G12" s="79">
        <f ca="1">IFERROR(IF(Data_Noise!G12="","",IF($B$3="On",IF(Data_Noise!G12&lt;=0,0,IF($BZ12&gt;=Data_Noise!G12,0,Data_Noise!G12-$BZ12)),Data_Noise!G12)),"")</f>
        <v>2.2372261110794618</v>
      </c>
      <c r="H12" s="79">
        <f ca="1">IFERROR(IF(Data_Noise!H12="","",IF($B$3="On",IF(Data_Noise!H12&lt;=0,0,IF($BZ12&gt;=Data_Noise!H12,0,Data_Noise!H12-$BZ12)),Data_Noise!H12)),"")</f>
        <v>0</v>
      </c>
      <c r="I12" s="79">
        <f ca="1">IFERROR(IF(Data_Noise!I12="","",IF($B$3="On",IF(Data_Noise!I12&lt;=0,0,IF($BZ12&gt;=Data_Noise!I12,0,Data_Noise!I12-$BZ12)),Data_Noise!I12)),"")</f>
        <v>0</v>
      </c>
      <c r="J12" s="79">
        <f ca="1">IFERROR(IF(Data_Noise!J12="","",IF($B$3="On",IF(Data_Noise!J12&lt;=0,0,IF($BZ12&gt;=Data_Noise!J12,0,Data_Noise!J12-$BZ12)),Data_Noise!J12)),"")</f>
        <v>0</v>
      </c>
      <c r="K12" s="79">
        <f ca="1">IFERROR(IF(Data_Noise!K12="","",IF($B$3="On",IF(Data_Noise!K12&lt;=0,0,IF($BZ12&gt;=Data_Noise!K12,0,Data_Noise!K12-$BZ12)),Data_Noise!K12)),"")</f>
        <v>0</v>
      </c>
      <c r="L12" s="79">
        <f ca="1">IFERROR(IF(Data_Noise!L12="","",IF($B$3="On",IF(Data_Noise!L12&lt;=0,0,IF($BZ12&gt;=Data_Noise!L12,0,Data_Noise!L12-$BZ12)),Data_Noise!L12)),"")</f>
        <v>0</v>
      </c>
      <c r="M12" s="79">
        <f ca="1">IFERROR(IF(Data_Noise!M12="","",IF($B$3="On",IF(Data_Noise!M12&lt;=0,0,IF($BZ12&gt;=Data_Noise!M12,0,Data_Noise!M12-$BZ12)),Data_Noise!M12)),"")</f>
        <v>0</v>
      </c>
      <c r="N12" s="79">
        <f ca="1">IFERROR(IF(Data_Noise!N12="","",IF($B$3="On",IF(Data_Noise!N12&lt;=0,0,IF($BZ12&gt;=Data_Noise!N12,0,Data_Noise!N12-$BZ12)),Data_Noise!N12)),"")</f>
        <v>0</v>
      </c>
      <c r="O12" s="79">
        <f ca="1">IFERROR(IF(Data_Noise!O12="","",IF($B$3="On",IF(Data_Noise!O12&lt;=0,0,IF($BZ12&gt;=Data_Noise!O12,0,Data_Noise!O12-$BZ12)),Data_Noise!O12)),"")</f>
        <v>0</v>
      </c>
      <c r="P12" s="79">
        <f ca="1">IFERROR(IF(Data_Noise!P12="","",IF($B$3="On",IF(Data_Noise!P12&lt;=0,0,IF($BZ12&gt;=Data_Noise!P12,0,Data_Noise!P12-$BZ12)),Data_Noise!P12)),"")</f>
        <v>0</v>
      </c>
      <c r="Q12" s="79">
        <f ca="1">IFERROR(IF(Data_Noise!Q12="","",IF($B$3="On",IF(Data_Noise!Q12&lt;=0,0,IF($BZ12&gt;=Data_Noise!Q12,0,Data_Noise!Q12-$BZ12)),Data_Noise!Q12)),"")</f>
        <v>0</v>
      </c>
      <c r="R12" s="79">
        <f ca="1">IFERROR(IF(Data_Noise!R12="","",IF($B$3="On",IF(Data_Noise!R12&lt;=0,0,IF($BZ12&gt;=Data_Noise!R12,0,Data_Noise!R12-$BZ12)),Data_Noise!R12)),"")</f>
        <v>0</v>
      </c>
      <c r="S12" s="79">
        <f ca="1">IFERROR(IF(Data_Noise!S12="","",IF($B$3="On",IF(Data_Noise!S12&lt;=0,0,IF($BZ12&gt;=Data_Noise!S12,0,Data_Noise!S12-$BZ12)),Data_Noise!S12)),"")</f>
        <v>0</v>
      </c>
      <c r="T12" s="79">
        <f ca="1">IFERROR(IF(Data_Noise!T12="","",IF($B$3="On",IF(Data_Noise!T12&lt;=0,0,IF($BZ12&gt;=Data_Noise!T12,0,Data_Noise!T12-$BZ12)),Data_Noise!T12)),"")</f>
        <v>0</v>
      </c>
      <c r="U12" s="79">
        <f ca="1">IFERROR(IF(Data_Noise!U12="","",IF($B$3="On",IF(Data_Noise!U12&lt;=0,0,IF($BZ12&gt;=Data_Noise!U12,0,Data_Noise!U12-$BZ12)),Data_Noise!U12)),"")</f>
        <v>0</v>
      </c>
      <c r="V12" s="79">
        <f ca="1">IFERROR(IF(Data_Noise!V12="","",IF($B$3="On",IF(Data_Noise!V12&lt;=0,0,IF($BZ12&gt;=Data_Noise!V12,0,Data_Noise!V12-$BZ12)),Data_Noise!V12)),"")</f>
        <v>0</v>
      </c>
      <c r="W12" s="79">
        <f ca="1">IFERROR(IF(Data_Noise!W12="","",IF($B$3="On",IF(Data_Noise!W12&lt;=0,0,IF($BZ12&gt;=Data_Noise!W12,0,Data_Noise!W12-$BZ12)),Data_Noise!W12)),"")</f>
        <v>19.80014561617655</v>
      </c>
      <c r="X12" s="79">
        <f ca="1">IFERROR(IF(Data_Noise!X12="","",IF($B$3="On",IF(Data_Noise!X12&lt;=0,0,IF($BZ12&gt;=Data_Noise!X12,0,Data_Noise!X12-$BZ12)),Data_Noise!X12)),"")</f>
        <v>53.902114977393154</v>
      </c>
      <c r="Y12" s="79">
        <f ca="1">IFERROR(IF(Data_Noise!Y12="","",IF($B$3="On",IF(Data_Noise!Y12&lt;=0,0,IF($BZ12&gt;=Data_Noise!Y12,0,Data_Noise!Y12-$BZ12)),Data_Noise!Y12)),"")</f>
        <v>116.05017939852824</v>
      </c>
      <c r="Z12" s="79">
        <f ca="1">IFERROR(IF(Data_Noise!Z12="","",IF($B$3="On",IF(Data_Noise!Z12&lt;=0,0,IF($BZ12&gt;=Data_Noise!Z12,0,Data_Noise!Z12-$BZ12)),Data_Noise!Z12)),"")</f>
        <v>217.04938043724277</v>
      </c>
      <c r="AA12" s="79">
        <f ca="1">IFERROR(IF(Data_Noise!AA12="","",IF($B$3="On",IF(Data_Noise!AA12&lt;=0,0,IF($BZ12&gt;=Data_Noise!AA12,0,Data_Noise!AA12-$BZ12)),Data_Noise!AA12)),"")</f>
        <v>374.55447637651417</v>
      </c>
      <c r="AB12" s="79">
        <f ca="1">IFERROR(IF(Data_Noise!AB12="","",IF($B$3="On",IF(Data_Noise!AB12&lt;=0,0,IF($BZ12&gt;=Data_Noise!AB12,0,Data_Noise!AB12-$BZ12)),Data_Noise!AB12)),"")</f>
        <v>609.67410694613943</v>
      </c>
      <c r="AC12" s="79">
        <f ca="1">IFERROR(IF(Data_Noise!AC12="","",IF($B$3="On",IF(Data_Noise!AC12&lt;=0,0,IF($BZ12&gt;=Data_Noise!AC12,0,Data_Noise!AC12-$BZ12)),Data_Noise!AC12)),"")</f>
        <v>919.74378682647273</v>
      </c>
      <c r="AD12" s="79">
        <f ca="1">IFERROR(IF(Data_Noise!AD12="","",IF($B$3="On",IF(Data_Noise!AD12&lt;=0,0,IF($BZ12&gt;=Data_Noise!AD12,0,Data_Noise!AD12-$BZ12)),Data_Noise!AD12)),"")</f>
        <v>1271.65398840072</v>
      </c>
      <c r="AE12" s="79">
        <f ca="1">IFERROR(IF(Data_Noise!AE12="","",IF($B$3="On",IF(Data_Noise!AE12&lt;=0,0,IF($BZ12&gt;=Data_Noise!AE12,0,Data_Noise!AE12-$BZ12)),Data_Noise!AE12)),"")</f>
        <v>1609.638710195067</v>
      </c>
      <c r="AF12" s="79">
        <f ca="1">IFERROR(IF(Data_Noise!AF12="","",IF($B$3="On",IF(Data_Noise!AF12&lt;=0,0,IF($BZ12&gt;=Data_Noise!AF12,0,Data_Noise!AF12-$BZ12)),Data_Noise!AF12)),"")</f>
        <v>1889.4661309928335</v>
      </c>
      <c r="AG12" s="79">
        <f ca="1">IFERROR(IF(Data_Noise!AG12="","",IF($B$3="On",IF(Data_Noise!AG12&lt;=0,0,IF($BZ12&gt;=Data_Noise!AG12,0,Data_Noise!AG12-$BZ12)),Data_Noise!AG12)),"")</f>
        <v>2096.6877403750436</v>
      </c>
      <c r="AH12" s="79">
        <f ca="1">IFERROR(IF(Data_Noise!AH12="","",IF($B$3="On",IF(Data_Noise!AH12&lt;=0,0,IF($BZ12&gt;=Data_Noise!AH12,0,Data_Noise!AH12-$BZ12)),Data_Noise!AH12)),"")</f>
        <v>2243.80125954492</v>
      </c>
      <c r="AI12" s="79">
        <f ca="1">IFERROR(IF(Data_Noise!AI12="","",IF($B$3="On",IF(Data_Noise!AI12&lt;=0,0,IF($BZ12&gt;=Data_Noise!AI12,0,Data_Noise!AI12-$BZ12)),Data_Noise!AI12)),"")</f>
        <v>2354.2028563708436</v>
      </c>
      <c r="AJ12" s="79">
        <f ca="1">IFERROR(IF(Data_Noise!AJ12="","",IF($B$3="On",IF(Data_Noise!AJ12&lt;=0,0,IF($BZ12&gt;=Data_Noise!AJ12,0,Data_Noise!AJ12-$BZ12)),Data_Noise!AJ12)),"")</f>
        <v>2447.9815661753869</v>
      </c>
      <c r="AK12" s="79">
        <f ca="1">IFERROR(IF(Data_Noise!AK12="","",IF($B$3="On",IF(Data_Noise!AK12&lt;=0,0,IF($BZ12&gt;=Data_Noise!AK12,0,Data_Noise!AK12-$BZ12)),Data_Noise!AK12)),"")</f>
        <v>2526.8177970390834</v>
      </c>
      <c r="AL12" s="79">
        <f ca="1">IFERROR(IF(Data_Noise!AL12="","",IF($B$3="On",IF(Data_Noise!AL12&lt;=0,0,IF($BZ12&gt;=Data_Noise!AL12,0,Data_Noise!AL12-$BZ12)),Data_Noise!AL12)),"")</f>
        <v>2591.7030297254105</v>
      </c>
      <c r="AM12" s="79">
        <f ca="1">IFERROR(IF(Data_Noise!AM12="","",IF($B$3="On",IF(Data_Noise!AM12&lt;=0,0,IF($BZ12&gt;=Data_Noise!AM12,0,Data_Noise!AM12-$BZ12)),Data_Noise!AM12)),"")</f>
        <v>2640.6567851531568</v>
      </c>
      <c r="AN12" s="79">
        <f ca="1">IFERROR(IF(Data_Noise!AN12="","",IF($B$3="On",IF(Data_Noise!AN12&lt;=0,0,IF($BZ12&gt;=Data_Noise!AN12,0,Data_Noise!AN12-$BZ12)),Data_Noise!AN12)),"")</f>
        <v>2680.0007475824532</v>
      </c>
      <c r="AO12" s="79">
        <f ca="1">IFERROR(IF(Data_Noise!AO12="","",IF($B$3="On",IF(Data_Noise!AO12&lt;=0,0,IF($BZ12&gt;=Data_Noise!AO12,0,Data_Noise!AO12-$BZ12)),Data_Noise!AO12)),"")</f>
        <v>2712.6383282293168</v>
      </c>
      <c r="AP12" s="79">
        <f ca="1">IFERROR(IF(Data_Noise!AP12="","",IF($B$3="On",IF(Data_Noise!AP12&lt;=0,0,IF($BZ12&gt;=Data_Noise!AP12,0,Data_Noise!AP12-$BZ12)),Data_Noise!AP12)),"")</f>
        <v>2728.6153039204769</v>
      </c>
      <c r="AQ12" s="79" t="str">
        <f>IFERROR(IF(Data_Noise!AQ12="","",IF($B$3="On",IF(Data_Noise!AQ12&lt;=0,0,IF($BZ12&gt;=Data_Noise!AQ12,0,Data_Noise!AQ12-$BZ12)),Data_Noise!AQ12)),"")</f>
        <v/>
      </c>
      <c r="AR12" s="79" t="str">
        <f>IFERROR(IF(Data_Noise!AR12="","",IF($B$3="On",IF(Data_Noise!AR12&lt;=0,0,IF($BZ12&gt;=Data_Noise!AR12,0,Data_Noise!AR12-$BZ12)),Data_Noise!AR12)),"")</f>
        <v/>
      </c>
      <c r="AS12" s="79" t="str">
        <f>IFERROR(IF(Data_Noise!AS12="","",IF($B$3="On",IF(Data_Noise!AS12&lt;=0,0,IF($BZ12&gt;=Data_Noise!AS12,0,Data_Noise!AS12-$BZ12)),Data_Noise!AS12)),"")</f>
        <v/>
      </c>
      <c r="AT12" s="79" t="str">
        <f>IFERROR(IF(Data_Noise!AT12="","",IF($B$3="On",IF(Data_Noise!AT12&lt;=0,0,IF($BZ12&gt;=Data_Noise!AT12,0,Data_Noise!AT12-$BZ12)),Data_Noise!AT12)),"")</f>
        <v/>
      </c>
      <c r="AU12" s="79" t="str">
        <f>IFERROR(IF(Data_Noise!AU12="","",IF($B$3="On",IF(Data_Noise!AU12&lt;=0,0,IF($BZ12&gt;=Data_Noise!AU12,0,Data_Noise!AU12-$BZ12)),Data_Noise!AU12)),"")</f>
        <v/>
      </c>
      <c r="AV12" s="79" t="str">
        <f>IFERROR(IF(Data_Noise!AV12="","",IF($B$3="On",IF(Data_Noise!AV12&lt;=0,0,IF($BZ12&gt;=Data_Noise!AV12,0,Data_Noise!AV12-$BZ12)),Data_Noise!AV12)),"")</f>
        <v/>
      </c>
      <c r="AW12" s="79" t="str">
        <f>IFERROR(IF(Data_Noise!AW12="","",IF($B$3="On",IF(Data_Noise!AW12&lt;=0,0,IF($BZ12&gt;=Data_Noise!AW12,0,Data_Noise!AW12-$BZ12)),Data_Noise!AW12)),"")</f>
        <v/>
      </c>
      <c r="AX12" s="79" t="str">
        <f>IFERROR(IF(Data_Noise!AX12="","",IF($B$3="On",IF(Data_Noise!AX12&lt;=0,0,IF($BZ12&gt;=Data_Noise!AX12,0,Data_Noise!AX12-$BZ12)),Data_Noise!AX12)),"")</f>
        <v/>
      </c>
      <c r="AY12" s="79" t="str">
        <f>IFERROR(IF(Data_Noise!AY12="","",IF($B$3="On",IF(Data_Noise!AY12&lt;=0,0,IF($BZ12&gt;=Data_Noise!AY12,0,Data_Noise!AY12-$BZ12)),Data_Noise!AY12)),"")</f>
        <v/>
      </c>
      <c r="AZ12" s="79" t="str">
        <f>IFERROR(IF(Data_Noise!AZ12="","",IF($B$3="On",IF(Data_Noise!AZ12&lt;=0,0,IF($BZ12&gt;=Data_Noise!AZ12,0,Data_Noise!AZ12-$BZ12)),Data_Noise!AZ12)),"")</f>
        <v/>
      </c>
      <c r="BA12" s="79">
        <f ca="1">IF(BA$3="","",Data_Noise!C12)</f>
        <v>44.673955771711903</v>
      </c>
      <c r="BB12" s="79">
        <f ca="1">IF(BB$3="","",Data_Noise!D12)</f>
        <v>37.721764328289431</v>
      </c>
      <c r="BC12" s="79">
        <f ca="1">IF(BC$3="","",Data_Noise!E12)</f>
        <v>27.4425751060535</v>
      </c>
      <c r="BD12" s="79">
        <f ca="1">IF(BD$3="","",Data_Noise!F12)</f>
        <v>15.045814819683251</v>
      </c>
      <c r="BE12" s="79">
        <f ca="1">IF(BE$3="","",Data_Noise!G12)</f>
        <v>8.9036756407026729</v>
      </c>
      <c r="BF12" s="79">
        <f ca="1">IF(BF$3="","",Data_Noise!H12)</f>
        <v>2.2944604408786899</v>
      </c>
      <c r="BG12" s="79">
        <f ca="1">IF(BG$3="","",Data_Noise!I12)</f>
        <v>0.1849705238478232</v>
      </c>
      <c r="BH12" s="79">
        <f ca="1">IF(BH$3="","",Data_Noise!J12)</f>
        <v>-3.07816322779445</v>
      </c>
      <c r="BI12" s="79">
        <f ca="1">IF(BI$3="","",Data_Noise!K12)</f>
        <v>-3.8207743166155232</v>
      </c>
      <c r="BJ12" s="79">
        <f ca="1">IF(BJ$3="","",Data_Noise!L12)</f>
        <v>-6.6109998202065698</v>
      </c>
      <c r="BK12" s="79">
        <f ca="1">IF(BK$3="","",Data_Noise!M12)</f>
        <v>-9.5376461660556213</v>
      </c>
      <c r="BL12" s="79">
        <f ca="1">IF(BL$3="","",Data_Noise!N12)</f>
        <v>-12.09458647847063</v>
      </c>
      <c r="BM12" s="79">
        <f ca="1">IF(BM$3="","",Data_Noise!O12)</f>
        <v>-14.461202736922735</v>
      </c>
      <c r="BN12" s="79" t="str">
        <f>IF(BN$3="","",Data_Noise!P12)</f>
        <v/>
      </c>
      <c r="BO12" s="79" t="str">
        <f>IF(BO$3="","",Data_Noise!Q12)</f>
        <v/>
      </c>
      <c r="BP12" s="79" t="str">
        <f>IF(BP$3="","",Data_Noise!R12)</f>
        <v/>
      </c>
      <c r="BQ12" s="79" t="str">
        <f>IF(BQ$3="","",Data_Noise!S12)</f>
        <v/>
      </c>
      <c r="BR12" s="79" t="str">
        <f>IF(BR$3="","",Data_Noise!T12)</f>
        <v/>
      </c>
      <c r="BS12" s="79" t="str">
        <f>IF(BS$3="","",Data_Noise!U12)</f>
        <v/>
      </c>
      <c r="BT12" s="79" t="str">
        <f>IF(BT$3="","",Data_Noise!V12)</f>
        <v/>
      </c>
      <c r="BU12" s="79" t="str">
        <f>IF(BU$3="","",Data_Noise!W12)</f>
        <v/>
      </c>
      <c r="BV12" s="79" t="str">
        <f>IF(BV$3="","",Data_Noise!X12)</f>
        <v/>
      </c>
      <c r="BW12" s="79" t="str">
        <f>IF(BW$3="","",Data_Noise!Y12)</f>
        <v/>
      </c>
      <c r="BX12" s="79" t="str">
        <f>IF(BX$3="","",Data_Noise!Z12)</f>
        <v/>
      </c>
      <c r="BY12" s="79" t="str">
        <f>IF(BY$3="","",Data_Noise!AA12)</f>
        <v/>
      </c>
      <c r="BZ12" s="79">
        <f t="shared" ca="1" si="1"/>
        <v>6.6664495296232111</v>
      </c>
    </row>
    <row r="13" spans="1:78" x14ac:dyDescent="0.25">
      <c r="A13" s="79">
        <f ca="1">Data_Initial!A13</f>
        <v>1</v>
      </c>
      <c r="B13" s="79" t="str">
        <f ca="1">Data_Initial!B13</f>
        <v>B2</v>
      </c>
      <c r="C13" s="79">
        <f ca="1">IFERROR(IF(Data_Noise!C13="","",IF($B$3="On",IF(Data_Noise!C13&lt;=0,0,IF($BZ13&gt;=Data_Noise!C13,0,Data_Noise!C13-$BZ13)),Data_Noise!C13)),"")</f>
        <v>25.581909080584669</v>
      </c>
      <c r="D13" s="79">
        <f ca="1">IFERROR(IF(Data_Noise!D13="","",IF($B$3="On",IF(Data_Noise!D13&lt;=0,0,IF($BZ13&gt;=Data_Noise!D13,0,Data_Noise!D13-$BZ13)),Data_Noise!D13)),"")</f>
        <v>18.539006146709298</v>
      </c>
      <c r="E13" s="79">
        <f ca="1">IFERROR(IF(Data_Noise!E13="","",IF($B$3="On",IF(Data_Noise!E13&lt;=0,0,IF($BZ13&gt;=Data_Noise!E13,0,Data_Noise!E13-$BZ13)),Data_Noise!E13)),"")</f>
        <v>12.656746589262859</v>
      </c>
      <c r="F13" s="79">
        <f ca="1">IFERROR(IF(Data_Noise!F13="","",IF($B$3="On",IF(Data_Noise!F13&lt;=0,0,IF($BZ13&gt;=Data_Noise!F13,0,Data_Noise!F13-$BZ13)),Data_Noise!F13)),"")</f>
        <v>2.5054033136962701</v>
      </c>
      <c r="G13" s="79">
        <f ca="1">IFERROR(IF(Data_Noise!G13="","",IF($B$3="On",IF(Data_Noise!G13&lt;=0,0,IF($BZ13&gt;=Data_Noise!G13,0,Data_Noise!G13-$BZ13)),Data_Noise!G13)),"")</f>
        <v>0</v>
      </c>
      <c r="H13" s="79">
        <f ca="1">IFERROR(IF(Data_Noise!H13="","",IF($B$3="On",IF(Data_Noise!H13&lt;=0,0,IF($BZ13&gt;=Data_Noise!H13,0,Data_Noise!H13-$BZ13)),Data_Noise!H13)),"")</f>
        <v>0</v>
      </c>
      <c r="I13" s="79">
        <f ca="1">IFERROR(IF(Data_Noise!I13="","",IF($B$3="On",IF(Data_Noise!I13&lt;=0,0,IF($BZ13&gt;=Data_Noise!I13,0,Data_Noise!I13-$BZ13)),Data_Noise!I13)),"")</f>
        <v>0</v>
      </c>
      <c r="J13" s="79">
        <f ca="1">IFERROR(IF(Data_Noise!J13="","",IF($B$3="On",IF(Data_Noise!J13&lt;=0,0,IF($BZ13&gt;=Data_Noise!J13,0,Data_Noise!J13-$BZ13)),Data_Noise!J13)),"")</f>
        <v>0</v>
      </c>
      <c r="K13" s="79">
        <f ca="1">IFERROR(IF(Data_Noise!K13="","",IF($B$3="On",IF(Data_Noise!K13&lt;=0,0,IF($BZ13&gt;=Data_Noise!K13,0,Data_Noise!K13-$BZ13)),Data_Noise!K13)),"")</f>
        <v>0</v>
      </c>
      <c r="L13" s="79">
        <f ca="1">IFERROR(IF(Data_Noise!L13="","",IF($B$3="On",IF(Data_Noise!L13&lt;=0,0,IF($BZ13&gt;=Data_Noise!L13,0,Data_Noise!L13-$BZ13)),Data_Noise!L13)),"")</f>
        <v>0</v>
      </c>
      <c r="M13" s="79">
        <f ca="1">IFERROR(IF(Data_Noise!M13="","",IF($B$3="On",IF(Data_Noise!M13&lt;=0,0,IF($BZ13&gt;=Data_Noise!M13,0,Data_Noise!M13-$BZ13)),Data_Noise!M13)),"")</f>
        <v>0</v>
      </c>
      <c r="N13" s="79">
        <f ca="1">IFERROR(IF(Data_Noise!N13="","",IF($B$3="On",IF(Data_Noise!N13&lt;=0,0,IF($BZ13&gt;=Data_Noise!N13,0,Data_Noise!N13-$BZ13)),Data_Noise!N13)),"")</f>
        <v>0</v>
      </c>
      <c r="O13" s="79">
        <f ca="1">IFERROR(IF(Data_Noise!O13="","",IF($B$3="On",IF(Data_Noise!O13&lt;=0,0,IF($BZ13&gt;=Data_Noise!O13,0,Data_Noise!O13-$BZ13)),Data_Noise!O13)),"")</f>
        <v>0</v>
      </c>
      <c r="P13" s="79">
        <f ca="1">IFERROR(IF(Data_Noise!P13="","",IF($B$3="On",IF(Data_Noise!P13&lt;=0,0,IF($BZ13&gt;=Data_Noise!P13,0,Data_Noise!P13-$BZ13)),Data_Noise!P13)),"")</f>
        <v>0</v>
      </c>
      <c r="Q13" s="79">
        <f ca="1">IFERROR(IF(Data_Noise!Q13="","",IF($B$3="On",IF(Data_Noise!Q13&lt;=0,0,IF($BZ13&gt;=Data_Noise!Q13,0,Data_Noise!Q13-$BZ13)),Data_Noise!Q13)),"")</f>
        <v>0</v>
      </c>
      <c r="R13" s="79">
        <f ca="1">IFERROR(IF(Data_Noise!R13="","",IF($B$3="On",IF(Data_Noise!R13&lt;=0,0,IF($BZ13&gt;=Data_Noise!R13,0,Data_Noise!R13-$BZ13)),Data_Noise!R13)),"")</f>
        <v>0</v>
      </c>
      <c r="S13" s="79">
        <f ca="1">IFERROR(IF(Data_Noise!S13="","",IF($B$3="On",IF(Data_Noise!S13&lt;=0,0,IF($BZ13&gt;=Data_Noise!S13,0,Data_Noise!S13-$BZ13)),Data_Noise!S13)),"")</f>
        <v>0</v>
      </c>
      <c r="T13" s="79">
        <f ca="1">IFERROR(IF(Data_Noise!T13="","",IF($B$3="On",IF(Data_Noise!T13&lt;=0,0,IF($BZ13&gt;=Data_Noise!T13,0,Data_Noise!T13-$BZ13)),Data_Noise!T13)),"")</f>
        <v>0</v>
      </c>
      <c r="U13" s="79">
        <f ca="1">IFERROR(IF(Data_Noise!U13="","",IF($B$3="On",IF(Data_Noise!U13&lt;=0,0,IF($BZ13&gt;=Data_Noise!U13,0,Data_Noise!U13-$BZ13)),Data_Noise!U13)),"")</f>
        <v>3.2069230686243753</v>
      </c>
      <c r="V13" s="79">
        <f ca="1">IFERROR(IF(Data_Noise!V13="","",IF($B$3="On",IF(Data_Noise!V13&lt;=0,0,IF($BZ13&gt;=Data_Noise!V13,0,Data_Noise!V13-$BZ13)),Data_Noise!V13)),"")</f>
        <v>16.513310706354886</v>
      </c>
      <c r="W13" s="79">
        <f ca="1">IFERROR(IF(Data_Noise!W13="","",IF($B$3="On",IF(Data_Noise!W13&lt;=0,0,IF($BZ13&gt;=Data_Noise!W13,0,Data_Noise!W13-$BZ13)),Data_Noise!W13)),"")</f>
        <v>36.852773642168458</v>
      </c>
      <c r="X13" s="79">
        <f ca="1">IFERROR(IF(Data_Noise!X13="","",IF($B$3="On",IF(Data_Noise!X13&lt;=0,0,IF($BZ13&gt;=Data_Noise!X13,0,Data_Noise!X13-$BZ13)),Data_Noise!X13)),"")</f>
        <v>70.084977505646279</v>
      </c>
      <c r="Y13" s="79">
        <f ca="1">IFERROR(IF(Data_Noise!Y13="","",IF($B$3="On",IF(Data_Noise!Y13&lt;=0,0,IF($BZ13&gt;=Data_Noise!Y13,0,Data_Noise!Y13-$BZ13)),Data_Noise!Y13)),"")</f>
        <v>127.88922319406353</v>
      </c>
      <c r="Z13" s="79">
        <f ca="1">IFERROR(IF(Data_Noise!Z13="","",IF($B$3="On",IF(Data_Noise!Z13&lt;=0,0,IF($BZ13&gt;=Data_Noise!Z13,0,Data_Noise!Z13-$BZ13)),Data_Noise!Z13)),"")</f>
        <v>225.94428815628123</v>
      </c>
      <c r="AA13" s="79">
        <f ca="1">IFERROR(IF(Data_Noise!AA13="","",IF($B$3="On",IF(Data_Noise!AA13&lt;=0,0,IF($BZ13&gt;=Data_Noise!AA13,0,Data_Noise!AA13-$BZ13)),Data_Noise!AA13)),"")</f>
        <v>380.37961212175691</v>
      </c>
      <c r="AB13" s="79">
        <f ca="1">IFERROR(IF(Data_Noise!AB13="","",IF($B$3="On",IF(Data_Noise!AB13&lt;=0,0,IF($BZ13&gt;=Data_Noise!AB13,0,Data_Noise!AB13-$BZ13)),Data_Noise!AB13)),"")</f>
        <v>606.52635374269687</v>
      </c>
      <c r="AC13" s="79">
        <f ca="1">IFERROR(IF(Data_Noise!AC13="","",IF($B$3="On",IF(Data_Noise!AC13&lt;=0,0,IF($BZ13&gt;=Data_Noise!AC13,0,Data_Noise!AC13-$BZ13)),Data_Noise!AC13)),"")</f>
        <v>914.32816680115218</v>
      </c>
      <c r="AD13" s="79">
        <f ca="1">IFERROR(IF(Data_Noise!AD13="","",IF($B$3="On",IF(Data_Noise!AD13&lt;=0,0,IF($BZ13&gt;=Data_Noise!AD13,0,Data_Noise!AD13-$BZ13)),Data_Noise!AD13)),"")</f>
        <v>1277.4232478121946</v>
      </c>
      <c r="AE13" s="79">
        <f ca="1">IFERROR(IF(Data_Noise!AE13="","",IF($B$3="On",IF(Data_Noise!AE13&lt;=0,0,IF($BZ13&gt;=Data_Noise!AE13,0,Data_Noise!AE13-$BZ13)),Data_Noise!AE13)),"")</f>
        <v>1648.1344923486681</v>
      </c>
      <c r="AF13" s="79">
        <f ca="1">IFERROR(IF(Data_Noise!AF13="","",IF($B$3="On",IF(Data_Noise!AF13&lt;=0,0,IF($BZ13&gt;=Data_Noise!AF13,0,Data_Noise!AF13-$BZ13)),Data_Noise!AF13)),"")</f>
        <v>1968.6131705635048</v>
      </c>
      <c r="AG13" s="79">
        <f ca="1">IFERROR(IF(Data_Noise!AG13="","",IF($B$3="On",IF(Data_Noise!AG13&lt;=0,0,IF($BZ13&gt;=Data_Noise!AG13,0,Data_Noise!AG13-$BZ13)),Data_Noise!AG13)),"")</f>
        <v>2209.0325753977017</v>
      </c>
      <c r="AH13" s="79">
        <f ca="1">IFERROR(IF(Data_Noise!AH13="","",IF($B$3="On",IF(Data_Noise!AH13&lt;=0,0,IF($BZ13&gt;=Data_Noise!AH13,0,Data_Noise!AH13-$BZ13)),Data_Noise!AH13)),"")</f>
        <v>2375.4130016349418</v>
      </c>
      <c r="AI13" s="79">
        <f ca="1">IFERROR(IF(Data_Noise!AI13="","",IF($B$3="On",IF(Data_Noise!AI13&lt;=0,0,IF($BZ13&gt;=Data_Noise!AI13,0,Data_Noise!AI13-$BZ13)),Data_Noise!AI13)),"")</f>
        <v>2490.9735561288653</v>
      </c>
      <c r="AJ13" s="79">
        <f ca="1">IFERROR(IF(Data_Noise!AJ13="","",IF($B$3="On",IF(Data_Noise!AJ13&lt;=0,0,IF($BZ13&gt;=Data_Noise!AJ13,0,Data_Noise!AJ13-$BZ13)),Data_Noise!AJ13)),"")</f>
        <v>2584.1753777695685</v>
      </c>
      <c r="AK13" s="79">
        <f ca="1">IFERROR(IF(Data_Noise!AK13="","",IF($B$3="On",IF(Data_Noise!AK13&lt;=0,0,IF($BZ13&gt;=Data_Noise!AK13,0,Data_Noise!AK13-$BZ13)),Data_Noise!AK13)),"")</f>
        <v>2662.0568824917218</v>
      </c>
      <c r="AL13" s="79">
        <f ca="1">IFERROR(IF(Data_Noise!AL13="","",IF($B$3="On",IF(Data_Noise!AL13&lt;=0,0,IF($BZ13&gt;=Data_Noise!AL13,0,Data_Noise!AL13-$BZ13)),Data_Noise!AL13)),"")</f>
        <v>2726.7780505128417</v>
      </c>
      <c r="AM13" s="79">
        <f ca="1">IFERROR(IF(Data_Noise!AM13="","",IF($B$3="On",IF(Data_Noise!AM13&lt;=0,0,IF($BZ13&gt;=Data_Noise!AM13,0,Data_Noise!AM13-$BZ13)),Data_Noise!AM13)),"")</f>
        <v>2776.6604520764749</v>
      </c>
      <c r="AN13" s="79">
        <f ca="1">IFERROR(IF(Data_Noise!AN13="","",IF($B$3="On",IF(Data_Noise!AN13&lt;=0,0,IF($BZ13&gt;=Data_Noise!AN13,0,Data_Noise!AN13-$BZ13)),Data_Noise!AN13)),"")</f>
        <v>2816.3709032313423</v>
      </c>
      <c r="AO13" s="79">
        <f ca="1">IFERROR(IF(Data_Noise!AO13="","",IF($B$3="On",IF(Data_Noise!AO13&lt;=0,0,IF($BZ13&gt;=Data_Noise!AO13,0,Data_Noise!AO13-$BZ13)),Data_Noise!AO13)),"")</f>
        <v>2848.2149500491714</v>
      </c>
      <c r="AP13" s="79">
        <f ca="1">IFERROR(IF(Data_Noise!AP13="","",IF($B$3="On",IF(Data_Noise!AP13&lt;=0,0,IF($BZ13&gt;=Data_Noise!AP13,0,Data_Noise!AP13-$BZ13)),Data_Noise!AP13)),"")</f>
        <v>2863.1414157220302</v>
      </c>
      <c r="AQ13" s="79" t="str">
        <f>IFERROR(IF(Data_Noise!AQ13="","",IF($B$3="On",IF(Data_Noise!AQ13&lt;=0,0,IF($BZ13&gt;=Data_Noise!AQ13,0,Data_Noise!AQ13-$BZ13)),Data_Noise!AQ13)),"")</f>
        <v/>
      </c>
      <c r="AR13" s="79" t="str">
        <f>IFERROR(IF(Data_Noise!AR13="","",IF($B$3="On",IF(Data_Noise!AR13&lt;=0,0,IF($BZ13&gt;=Data_Noise!AR13,0,Data_Noise!AR13-$BZ13)),Data_Noise!AR13)),"")</f>
        <v/>
      </c>
      <c r="AS13" s="79" t="str">
        <f>IFERROR(IF(Data_Noise!AS13="","",IF($B$3="On",IF(Data_Noise!AS13&lt;=0,0,IF($BZ13&gt;=Data_Noise!AS13,0,Data_Noise!AS13-$BZ13)),Data_Noise!AS13)),"")</f>
        <v/>
      </c>
      <c r="AT13" s="79" t="str">
        <f>IFERROR(IF(Data_Noise!AT13="","",IF($B$3="On",IF(Data_Noise!AT13&lt;=0,0,IF($BZ13&gt;=Data_Noise!AT13,0,Data_Noise!AT13-$BZ13)),Data_Noise!AT13)),"")</f>
        <v/>
      </c>
      <c r="AU13" s="79" t="str">
        <f>IFERROR(IF(Data_Noise!AU13="","",IF($B$3="On",IF(Data_Noise!AU13&lt;=0,0,IF($BZ13&gt;=Data_Noise!AU13,0,Data_Noise!AU13-$BZ13)),Data_Noise!AU13)),"")</f>
        <v/>
      </c>
      <c r="AV13" s="79" t="str">
        <f>IFERROR(IF(Data_Noise!AV13="","",IF($B$3="On",IF(Data_Noise!AV13&lt;=0,0,IF($BZ13&gt;=Data_Noise!AV13,0,Data_Noise!AV13-$BZ13)),Data_Noise!AV13)),"")</f>
        <v/>
      </c>
      <c r="AW13" s="79" t="str">
        <f>IFERROR(IF(Data_Noise!AW13="","",IF($B$3="On",IF(Data_Noise!AW13&lt;=0,0,IF($BZ13&gt;=Data_Noise!AW13,0,Data_Noise!AW13-$BZ13)),Data_Noise!AW13)),"")</f>
        <v/>
      </c>
      <c r="AX13" s="79" t="str">
        <f>IFERROR(IF(Data_Noise!AX13="","",IF($B$3="On",IF(Data_Noise!AX13&lt;=0,0,IF($BZ13&gt;=Data_Noise!AX13,0,Data_Noise!AX13-$BZ13)),Data_Noise!AX13)),"")</f>
        <v/>
      </c>
      <c r="AY13" s="79" t="str">
        <f>IFERROR(IF(Data_Noise!AY13="","",IF($B$3="On",IF(Data_Noise!AY13&lt;=0,0,IF($BZ13&gt;=Data_Noise!AY13,0,Data_Noise!AY13-$BZ13)),Data_Noise!AY13)),"")</f>
        <v/>
      </c>
      <c r="AZ13" s="79" t="str">
        <f>IFERROR(IF(Data_Noise!AZ13="","",IF($B$3="On",IF(Data_Noise!AZ13&lt;=0,0,IF($BZ13&gt;=Data_Noise!AZ13,0,Data_Noise!AZ13-$BZ13)),Data_Noise!AZ13)),"")</f>
        <v/>
      </c>
      <c r="BA13" s="79">
        <f ca="1">IF(BA$3="","",Data_Noise!C13)</f>
        <v>29.596678024209751</v>
      </c>
      <c r="BB13" s="79">
        <f ca="1">IF(BB$3="","",Data_Noise!D13)</f>
        <v>22.55377509033438</v>
      </c>
      <c r="BC13" s="79">
        <f ca="1">IF(BC$3="","",Data_Noise!E13)</f>
        <v>16.671515532887941</v>
      </c>
      <c r="BD13" s="79">
        <f ca="1">IF(BD$3="","",Data_Noise!F13)</f>
        <v>6.5201722573213514</v>
      </c>
      <c r="BE13" s="79">
        <f ca="1">IF(BE$3="","",Data_Noise!G13)</f>
        <v>3.1643458234698145</v>
      </c>
      <c r="BF13" s="79">
        <f ca="1">IF(BF$3="","",Data_Noise!H13)</f>
        <v>-2.1389026976033461</v>
      </c>
      <c r="BG13" s="79">
        <f ca="1">IF(BG$3="","",Data_Noise!I13)</f>
        <v>-2.0357425354986831</v>
      </c>
      <c r="BH13" s="79">
        <f ca="1">IF(BH$3="","",Data_Noise!J13)</f>
        <v>-2.1132183923296002</v>
      </c>
      <c r="BI13" s="79">
        <f ca="1">IF(BI$3="","",Data_Noise!K13)</f>
        <v>-1.8227880543695398</v>
      </c>
      <c r="BJ13" s="79">
        <f ca="1">IF(BJ$3="","",Data_Noise!L13)</f>
        <v>-3.4776489708773028</v>
      </c>
      <c r="BK13" s="79">
        <f ca="1">IF(BK$3="","",Data_Noise!M13)</f>
        <v>-4.9269018540909801</v>
      </c>
      <c r="BL13" s="79">
        <f ca="1">IF(BL$3="","",Data_Noise!N13)</f>
        <v>-4.8097373550537368</v>
      </c>
      <c r="BM13" s="79">
        <f ca="1">IF(BM$3="","",Data_Noise!O13)</f>
        <v>-4.9895506012740043</v>
      </c>
      <c r="BN13" s="79" t="str">
        <f>IF(BN$3="","",Data_Noise!P13)</f>
        <v/>
      </c>
      <c r="BO13" s="79" t="str">
        <f>IF(BO$3="","",Data_Noise!Q13)</f>
        <v/>
      </c>
      <c r="BP13" s="79" t="str">
        <f>IF(BP$3="","",Data_Noise!R13)</f>
        <v/>
      </c>
      <c r="BQ13" s="79" t="str">
        <f>IF(BQ$3="","",Data_Noise!S13)</f>
        <v/>
      </c>
      <c r="BR13" s="79" t="str">
        <f>IF(BR$3="","",Data_Noise!T13)</f>
        <v/>
      </c>
      <c r="BS13" s="79" t="str">
        <f>IF(BS$3="","",Data_Noise!U13)</f>
        <v/>
      </c>
      <c r="BT13" s="79" t="str">
        <f>IF(BT$3="","",Data_Noise!V13)</f>
        <v/>
      </c>
      <c r="BU13" s="79" t="str">
        <f>IF(BU$3="","",Data_Noise!W13)</f>
        <v/>
      </c>
      <c r="BV13" s="79" t="str">
        <f>IF(BV$3="","",Data_Noise!X13)</f>
        <v/>
      </c>
      <c r="BW13" s="79" t="str">
        <f>IF(BW$3="","",Data_Noise!Y13)</f>
        <v/>
      </c>
      <c r="BX13" s="79" t="str">
        <f>IF(BX$3="","",Data_Noise!Z13)</f>
        <v/>
      </c>
      <c r="BY13" s="79" t="str">
        <f>IF(BY$3="","",Data_Noise!AA13)</f>
        <v/>
      </c>
      <c r="BZ13" s="79">
        <f t="shared" ca="1" si="1"/>
        <v>4.0147689436250813</v>
      </c>
    </row>
    <row r="14" spans="1:78" x14ac:dyDescent="0.25">
      <c r="A14" s="79">
        <f ca="1">Data_Initial!A14</f>
        <v>1</v>
      </c>
      <c r="B14" s="79" t="str">
        <f ca="1">Data_Initial!B14</f>
        <v>C2</v>
      </c>
      <c r="C14" s="79">
        <f ca="1">IFERROR(IF(Data_Noise!C14="","",IF($B$3="On",IF(Data_Noise!C14&lt;=0,0,IF($BZ14&gt;=Data_Noise!C14,0,Data_Noise!C14-$BZ14)),Data_Noise!C14)),"")</f>
        <v>7.3711190010766856</v>
      </c>
      <c r="D14" s="79">
        <f ca="1">IFERROR(IF(Data_Noise!D14="","",IF($B$3="On",IF(Data_Noise!D14&lt;=0,0,IF($BZ14&gt;=Data_Noise!D14,0,Data_Noise!D14-$BZ14)),Data_Noise!D14)),"")</f>
        <v>4.859403307414988</v>
      </c>
      <c r="E14" s="79">
        <f ca="1">IFERROR(IF(Data_Noise!E14="","",IF($B$3="On",IF(Data_Noise!E14&lt;=0,0,IF($BZ14&gt;=Data_Noise!E14,0,Data_Noise!E14-$BZ14)),Data_Noise!E14)),"")</f>
        <v>4.3430842856410887</v>
      </c>
      <c r="F14" s="79">
        <f ca="1">IFERROR(IF(Data_Noise!F14="","",IF($B$3="On",IF(Data_Noise!F14&lt;=0,0,IF($BZ14&gt;=Data_Noise!F14,0,Data_Noise!F14-$BZ14)),Data_Noise!F14)),"")</f>
        <v>2.6546422117978818</v>
      </c>
      <c r="G14" s="79">
        <f ca="1">IFERROR(IF(Data_Noise!G14="","",IF($B$3="On",IF(Data_Noise!G14&lt;=0,0,IF($BZ14&gt;=Data_Noise!G14,0,Data_Noise!G14-$BZ14)),Data_Noise!G14)),"")</f>
        <v>3.2396604398522313</v>
      </c>
      <c r="H14" s="79">
        <f ca="1">IFERROR(IF(Data_Noise!H14="","",IF($B$3="On",IF(Data_Noise!H14&lt;=0,0,IF($BZ14&gt;=Data_Noise!H14,0,Data_Noise!H14-$BZ14)),Data_Noise!H14)),"")</f>
        <v>0.85498630802864817</v>
      </c>
      <c r="I14" s="79">
        <f ca="1">IFERROR(IF(Data_Noise!I14="","",IF($B$3="On",IF(Data_Noise!I14&lt;=0,0,IF($BZ14&gt;=Data_Noise!I14,0,Data_Noise!I14-$BZ14)),Data_Noise!I14)),"")</f>
        <v>0</v>
      </c>
      <c r="J14" s="79">
        <f ca="1">IFERROR(IF(Data_Noise!J14="","",IF($B$3="On",IF(Data_Noise!J14&lt;=0,0,IF($BZ14&gt;=Data_Noise!J14,0,Data_Noise!J14-$BZ14)),Data_Noise!J14)),"")</f>
        <v>0</v>
      </c>
      <c r="K14" s="79">
        <f ca="1">IFERROR(IF(Data_Noise!K14="","",IF($B$3="On",IF(Data_Noise!K14&lt;=0,0,IF($BZ14&gt;=Data_Noise!K14,0,Data_Noise!K14-$BZ14)),Data_Noise!K14)),"")</f>
        <v>0</v>
      </c>
      <c r="L14" s="79">
        <f ca="1">IFERROR(IF(Data_Noise!L14="","",IF($B$3="On",IF(Data_Noise!L14&lt;=0,0,IF($BZ14&gt;=Data_Noise!L14,0,Data_Noise!L14-$BZ14)),Data_Noise!L14)),"")</f>
        <v>0</v>
      </c>
      <c r="M14" s="79">
        <f ca="1">IFERROR(IF(Data_Noise!M14="","",IF($B$3="On",IF(Data_Noise!M14&lt;=0,0,IF($BZ14&gt;=Data_Noise!M14,0,Data_Noise!M14-$BZ14)),Data_Noise!M14)),"")</f>
        <v>0</v>
      </c>
      <c r="N14" s="79">
        <f ca="1">IFERROR(IF(Data_Noise!N14="","",IF($B$3="On",IF(Data_Noise!N14&lt;=0,0,IF($BZ14&gt;=Data_Noise!N14,0,Data_Noise!N14-$BZ14)),Data_Noise!N14)),"")</f>
        <v>0</v>
      </c>
      <c r="O14" s="79">
        <f ca="1">IFERROR(IF(Data_Noise!O14="","",IF($B$3="On",IF(Data_Noise!O14&lt;=0,0,IF($BZ14&gt;=Data_Noise!O14,0,Data_Noise!O14-$BZ14)),Data_Noise!O14)),"")</f>
        <v>0</v>
      </c>
      <c r="P14" s="79">
        <f ca="1">IFERROR(IF(Data_Noise!P14="","",IF($B$3="On",IF(Data_Noise!P14&lt;=0,0,IF($BZ14&gt;=Data_Noise!P14,0,Data_Noise!P14-$BZ14)),Data_Noise!P14)),"")</f>
        <v>0</v>
      </c>
      <c r="Q14" s="79">
        <f ca="1">IFERROR(IF(Data_Noise!Q14="","",IF($B$3="On",IF(Data_Noise!Q14&lt;=0,0,IF($BZ14&gt;=Data_Noise!Q14,0,Data_Noise!Q14-$BZ14)),Data_Noise!Q14)),"")</f>
        <v>0</v>
      </c>
      <c r="R14" s="79">
        <f ca="1">IFERROR(IF(Data_Noise!R14="","",IF($B$3="On",IF(Data_Noise!R14&lt;=0,0,IF($BZ14&gt;=Data_Noise!R14,0,Data_Noise!R14-$BZ14)),Data_Noise!R14)),"")</f>
        <v>0</v>
      </c>
      <c r="S14" s="79">
        <f ca="1">IFERROR(IF(Data_Noise!S14="","",IF($B$3="On",IF(Data_Noise!S14&lt;=0,0,IF($BZ14&gt;=Data_Noise!S14,0,Data_Noise!S14-$BZ14)),Data_Noise!S14)),"")</f>
        <v>0</v>
      </c>
      <c r="T14" s="79">
        <f ca="1">IFERROR(IF(Data_Noise!T14="","",IF($B$3="On",IF(Data_Noise!T14&lt;=0,0,IF($BZ14&gt;=Data_Noise!T14,0,Data_Noise!T14-$BZ14)),Data_Noise!T14)),"")</f>
        <v>0</v>
      </c>
      <c r="U14" s="79">
        <f ca="1">IFERROR(IF(Data_Noise!U14="","",IF($B$3="On",IF(Data_Noise!U14&lt;=0,0,IF($BZ14&gt;=Data_Noise!U14,0,Data_Noise!U14-$BZ14)),Data_Noise!U14)),"")</f>
        <v>0</v>
      </c>
      <c r="V14" s="79">
        <f ca="1">IFERROR(IF(Data_Noise!V14="","",IF($B$3="On",IF(Data_Noise!V14&lt;=0,0,IF($BZ14&gt;=Data_Noise!V14,0,Data_Noise!V14-$BZ14)),Data_Noise!V14)),"")</f>
        <v>0</v>
      </c>
      <c r="W14" s="79">
        <f ca="1">IFERROR(IF(Data_Noise!W14="","",IF($B$3="On",IF(Data_Noise!W14&lt;=0,0,IF($BZ14&gt;=Data_Noise!W14,0,Data_Noise!W14-$BZ14)),Data_Noise!W14)),"")</f>
        <v>0</v>
      </c>
      <c r="X14" s="79">
        <f ca="1">IFERROR(IF(Data_Noise!X14="","",IF($B$3="On",IF(Data_Noise!X14&lt;=0,0,IF($BZ14&gt;=Data_Noise!X14,0,Data_Noise!X14-$BZ14)),Data_Noise!X14)),"")</f>
        <v>0</v>
      </c>
      <c r="Y14" s="79">
        <f ca="1">IFERROR(IF(Data_Noise!Y14="","",IF($B$3="On",IF(Data_Noise!Y14&lt;=0,0,IF($BZ14&gt;=Data_Noise!Y14,0,Data_Noise!Y14-$BZ14)),Data_Noise!Y14)),"")</f>
        <v>6.217346798129805</v>
      </c>
      <c r="Z14" s="79">
        <f ca="1">IFERROR(IF(Data_Noise!Z14="","",IF($B$3="On",IF(Data_Noise!Z14&lt;=0,0,IF($BZ14&gt;=Data_Noise!Z14,0,Data_Noise!Z14-$BZ14)),Data_Noise!Z14)),"")</f>
        <v>21.850432236863018</v>
      </c>
      <c r="AA14" s="79">
        <f ca="1">IFERROR(IF(Data_Noise!AA14="","",IF($B$3="On",IF(Data_Noise!AA14&lt;=0,0,IF($BZ14&gt;=Data_Noise!AA14,0,Data_Noise!AA14-$BZ14)),Data_Noise!AA14)),"")</f>
        <v>54.591328659688294</v>
      </c>
      <c r="AB14" s="79">
        <f ca="1">IFERROR(IF(Data_Noise!AB14="","",IF($B$3="On",IF(Data_Noise!AB14&lt;=0,0,IF($BZ14&gt;=Data_Noise!AB14,0,Data_Noise!AB14-$BZ14)),Data_Noise!AB14)),"")</f>
        <v>115.10879232501139</v>
      </c>
      <c r="AC14" s="79">
        <f ca="1">IFERROR(IF(Data_Noise!AC14="","",IF($B$3="On",IF(Data_Noise!AC14&lt;=0,0,IF($BZ14&gt;=Data_Noise!AC14,0,Data_Noise!AC14-$BZ14)),Data_Noise!AC14)),"")</f>
        <v>232.12572687916204</v>
      </c>
      <c r="AD14" s="79">
        <f ca="1">IFERROR(IF(Data_Noise!AD14="","",IF($B$3="On",IF(Data_Noise!AD14&lt;=0,0,IF($BZ14&gt;=Data_Noise!AD14,0,Data_Noise!AD14-$BZ14)),Data_Noise!AD14)),"")</f>
        <v>441.37897742708969</v>
      </c>
      <c r="AE14" s="79">
        <f ca="1">IFERROR(IF(Data_Noise!AE14="","",IF($B$3="On",IF(Data_Noise!AE14&lt;=0,0,IF($BZ14&gt;=Data_Noise!AE14,0,Data_Noise!AE14-$BZ14)),Data_Noise!AE14)),"")</f>
        <v>787.58281265775611</v>
      </c>
      <c r="AF14" s="79">
        <f ca="1">IFERROR(IF(Data_Noise!AF14="","",IF($B$3="On",IF(Data_Noise!AF14&lt;=0,0,IF($BZ14&gt;=Data_Noise!AF14,0,Data_Noise!AF14-$BZ14)),Data_Noise!AF14)),"")</f>
        <v>1278.8164021106479</v>
      </c>
      <c r="AG14" s="79">
        <f ca="1">IFERROR(IF(Data_Noise!AG14="","",IF($B$3="On",IF(Data_Noise!AG14&lt;=0,0,IF($BZ14&gt;=Data_Noise!AG14,0,Data_Noise!AG14-$BZ14)),Data_Noise!AG14)),"")</f>
        <v>1842.771765817721</v>
      </c>
      <c r="AH14" s="79">
        <f ca="1">IFERROR(IF(Data_Noise!AH14="","",IF($B$3="On",IF(Data_Noise!AH14&lt;=0,0,IF($BZ14&gt;=Data_Noise!AH14,0,Data_Noise!AH14-$BZ14)),Data_Noise!AH14)),"")</f>
        <v>2376.9919582141879</v>
      </c>
      <c r="AI14" s="79">
        <f ca="1">IFERROR(IF(Data_Noise!AI14="","",IF($B$3="On",IF(Data_Noise!AI14&lt;=0,0,IF($BZ14&gt;=Data_Noise!AI14,0,Data_Noise!AI14-$BZ14)),Data_Noise!AI14)),"")</f>
        <v>2787.8400380844946</v>
      </c>
      <c r="AJ14" s="79">
        <f ca="1">IFERROR(IF(Data_Noise!AJ14="","",IF($B$3="On",IF(Data_Noise!AJ14&lt;=0,0,IF($BZ14&gt;=Data_Noise!AJ14,0,Data_Noise!AJ14-$BZ14)),Data_Noise!AJ14)),"")</f>
        <v>3062.5610381316374</v>
      </c>
      <c r="AK14" s="79">
        <f ca="1">IFERROR(IF(Data_Noise!AK14="","",IF($B$3="On",IF(Data_Noise!AK14&lt;=0,0,IF($BZ14&gt;=Data_Noise!AK14,0,Data_Noise!AK14-$BZ14)),Data_Noise!AK14)),"")</f>
        <v>3222.4860247839274</v>
      </c>
      <c r="AL14" s="79">
        <f ca="1">IFERROR(IF(Data_Noise!AL14="","",IF($B$3="On",IF(Data_Noise!AL14&lt;=0,0,IF($BZ14&gt;=Data_Noise!AL14,0,Data_Noise!AL14-$BZ14)),Data_Noise!AL14)),"")</f>
        <v>3316.2302971513113</v>
      </c>
      <c r="AM14" s="79">
        <f ca="1">IFERROR(IF(Data_Noise!AM14="","",IF($B$3="On",IF(Data_Noise!AM14&lt;=0,0,IF($BZ14&gt;=Data_Noise!AM14,0,Data_Noise!AM14-$BZ14)),Data_Noise!AM14)),"")</f>
        <v>3378.2673315852248</v>
      </c>
      <c r="AN14" s="79">
        <f ca="1">IFERROR(IF(Data_Noise!AN14="","",IF($B$3="On",IF(Data_Noise!AN14&lt;=0,0,IF($BZ14&gt;=Data_Noise!AN14,0,Data_Noise!AN14-$BZ14)),Data_Noise!AN14)),"")</f>
        <v>3425.0588478891013</v>
      </c>
      <c r="AO14" s="79">
        <f ca="1">IFERROR(IF(Data_Noise!AO14="","",IF($B$3="On",IF(Data_Noise!AO14&lt;=0,0,IF($BZ14&gt;=Data_Noise!AO14,0,Data_Noise!AO14-$BZ14)),Data_Noise!AO14)),"")</f>
        <v>3461.6148241133374</v>
      </c>
      <c r="AP14" s="79">
        <f ca="1">IFERROR(IF(Data_Noise!AP14="","",IF($B$3="On",IF(Data_Noise!AP14&lt;=0,0,IF($BZ14&gt;=Data_Noise!AP14,0,Data_Noise!AP14-$BZ14)),Data_Noise!AP14)),"")</f>
        <v>3477.9917566087925</v>
      </c>
      <c r="AQ14" s="79" t="str">
        <f>IFERROR(IF(Data_Noise!AQ14="","",IF($B$3="On",IF(Data_Noise!AQ14&lt;=0,0,IF($BZ14&gt;=Data_Noise!AQ14,0,Data_Noise!AQ14-$BZ14)),Data_Noise!AQ14)),"")</f>
        <v/>
      </c>
      <c r="AR14" s="79" t="str">
        <f>IFERROR(IF(Data_Noise!AR14="","",IF($B$3="On",IF(Data_Noise!AR14&lt;=0,0,IF($BZ14&gt;=Data_Noise!AR14,0,Data_Noise!AR14-$BZ14)),Data_Noise!AR14)),"")</f>
        <v/>
      </c>
      <c r="AS14" s="79" t="str">
        <f>IFERROR(IF(Data_Noise!AS14="","",IF($B$3="On",IF(Data_Noise!AS14&lt;=0,0,IF($BZ14&gt;=Data_Noise!AS14,0,Data_Noise!AS14-$BZ14)),Data_Noise!AS14)),"")</f>
        <v/>
      </c>
      <c r="AT14" s="79" t="str">
        <f>IFERROR(IF(Data_Noise!AT14="","",IF($B$3="On",IF(Data_Noise!AT14&lt;=0,0,IF($BZ14&gt;=Data_Noise!AT14,0,Data_Noise!AT14-$BZ14)),Data_Noise!AT14)),"")</f>
        <v/>
      </c>
      <c r="AU14" s="79" t="str">
        <f>IFERROR(IF(Data_Noise!AU14="","",IF($B$3="On",IF(Data_Noise!AU14&lt;=0,0,IF($BZ14&gt;=Data_Noise!AU14,0,Data_Noise!AU14-$BZ14)),Data_Noise!AU14)),"")</f>
        <v/>
      </c>
      <c r="AV14" s="79" t="str">
        <f>IFERROR(IF(Data_Noise!AV14="","",IF($B$3="On",IF(Data_Noise!AV14&lt;=0,0,IF($BZ14&gt;=Data_Noise!AV14,0,Data_Noise!AV14-$BZ14)),Data_Noise!AV14)),"")</f>
        <v/>
      </c>
      <c r="AW14" s="79" t="str">
        <f>IFERROR(IF(Data_Noise!AW14="","",IF($B$3="On",IF(Data_Noise!AW14&lt;=0,0,IF($BZ14&gt;=Data_Noise!AW14,0,Data_Noise!AW14-$BZ14)),Data_Noise!AW14)),"")</f>
        <v/>
      </c>
      <c r="AX14" s="79" t="str">
        <f>IFERROR(IF(Data_Noise!AX14="","",IF($B$3="On",IF(Data_Noise!AX14&lt;=0,0,IF($BZ14&gt;=Data_Noise!AX14,0,Data_Noise!AX14-$BZ14)),Data_Noise!AX14)),"")</f>
        <v/>
      </c>
      <c r="AY14" s="79" t="str">
        <f>IFERROR(IF(Data_Noise!AY14="","",IF($B$3="On",IF(Data_Noise!AY14&lt;=0,0,IF($BZ14&gt;=Data_Noise!AY14,0,Data_Noise!AY14-$BZ14)),Data_Noise!AY14)),"")</f>
        <v/>
      </c>
      <c r="AZ14" s="79" t="str">
        <f>IFERROR(IF(Data_Noise!AZ14="","",IF($B$3="On",IF(Data_Noise!AZ14&lt;=0,0,IF($BZ14&gt;=Data_Noise!AZ14,0,Data_Noise!AZ14-$BZ14)),Data_Noise!AZ14)),"")</f>
        <v/>
      </c>
      <c r="BA14" s="79">
        <f ca="1">IF(BA$3="","",Data_Noise!C14)</f>
        <v>9.7099602277989945</v>
      </c>
      <c r="BB14" s="79">
        <f ca="1">IF(BB$3="","",Data_Noise!D14)</f>
        <v>7.198244534137296</v>
      </c>
      <c r="BC14" s="79">
        <f ca="1">IF(BC$3="","",Data_Noise!E14)</f>
        <v>6.6819255123633967</v>
      </c>
      <c r="BD14" s="79">
        <f ca="1">IF(BD$3="","",Data_Noise!F14)</f>
        <v>4.9934834385201903</v>
      </c>
      <c r="BE14" s="79">
        <f ca="1">IF(BE$3="","",Data_Noise!G14)</f>
        <v>5.5785016665745397</v>
      </c>
      <c r="BF14" s="79">
        <f ca="1">IF(BF$3="","",Data_Noise!H14)</f>
        <v>3.1938275347509566</v>
      </c>
      <c r="BG14" s="79">
        <f ca="1">IF(BG$3="","",Data_Noise!I14)</f>
        <v>1.3913995158244099</v>
      </c>
      <c r="BH14" s="79">
        <f ca="1">IF(BH$3="","",Data_Noise!J14)</f>
        <v>-0.16499536506140991</v>
      </c>
      <c r="BI14" s="79">
        <f ca="1">IF(BI$3="","",Data_Noise!K14)</f>
        <v>6.0663896832616748E-2</v>
      </c>
      <c r="BJ14" s="79">
        <f ca="1">IF(BJ$3="","",Data_Noise!L14)</f>
        <v>-1.55042947736335</v>
      </c>
      <c r="BK14" s="79">
        <f ca="1">IF(BK$3="","",Data_Noise!M14)</f>
        <v>-1.9044359151816967</v>
      </c>
      <c r="BL14" s="79">
        <f ca="1">IF(BL$3="","",Data_Noise!N14)</f>
        <v>-2.5470927089780502</v>
      </c>
      <c r="BM14" s="79">
        <f ca="1">IF(BM$3="","",Data_Noise!O14)</f>
        <v>-2.2361169128278902</v>
      </c>
      <c r="BN14" s="79" t="str">
        <f>IF(BN$3="","",Data_Noise!P14)</f>
        <v/>
      </c>
      <c r="BO14" s="79" t="str">
        <f>IF(BO$3="","",Data_Noise!Q14)</f>
        <v/>
      </c>
      <c r="BP14" s="79" t="str">
        <f>IF(BP$3="","",Data_Noise!R14)</f>
        <v/>
      </c>
      <c r="BQ14" s="79" t="str">
        <f>IF(BQ$3="","",Data_Noise!S14)</f>
        <v/>
      </c>
      <c r="BR14" s="79" t="str">
        <f>IF(BR$3="","",Data_Noise!T14)</f>
        <v/>
      </c>
      <c r="BS14" s="79" t="str">
        <f>IF(BS$3="","",Data_Noise!U14)</f>
        <v/>
      </c>
      <c r="BT14" s="79" t="str">
        <f>IF(BT$3="","",Data_Noise!V14)</f>
        <v/>
      </c>
      <c r="BU14" s="79" t="str">
        <f>IF(BU$3="","",Data_Noise!W14)</f>
        <v/>
      </c>
      <c r="BV14" s="79" t="str">
        <f>IF(BV$3="","",Data_Noise!X14)</f>
        <v/>
      </c>
      <c r="BW14" s="79" t="str">
        <f>IF(BW$3="","",Data_Noise!Y14)</f>
        <v/>
      </c>
      <c r="BX14" s="79" t="str">
        <f>IF(BX$3="","",Data_Noise!Z14)</f>
        <v/>
      </c>
      <c r="BY14" s="79" t="str">
        <f>IF(BY$3="","",Data_Noise!AA14)</f>
        <v/>
      </c>
      <c r="BZ14" s="79">
        <f t="shared" ca="1" si="1"/>
        <v>2.3388412267223084</v>
      </c>
    </row>
    <row r="15" spans="1:78" x14ac:dyDescent="0.25">
      <c r="A15" s="79">
        <f ca="1">Data_Initial!A15</f>
        <v>1</v>
      </c>
      <c r="B15" s="79" t="str">
        <f ca="1">Data_Initial!B15</f>
        <v>D2</v>
      </c>
      <c r="C15" s="79">
        <f ca="1">IFERROR(IF(Data_Noise!C15="","",IF($B$3="On",IF(Data_Noise!C15&lt;=0,0,IF($BZ15&gt;=Data_Noise!C15,0,Data_Noise!C15-$BZ15)),Data_Noise!C15)),"")</f>
        <v>4.8063708549817115</v>
      </c>
      <c r="D15" s="79">
        <f ca="1">IFERROR(IF(Data_Noise!D15="","",IF($B$3="On",IF(Data_Noise!D15&lt;=0,0,IF($BZ15&gt;=Data_Noise!D15,0,Data_Noise!D15-$BZ15)),Data_Noise!D15)),"")</f>
        <v>3.6028685889642929</v>
      </c>
      <c r="E15" s="79">
        <f ca="1">IFERROR(IF(Data_Noise!E15="","",IF($B$3="On",IF(Data_Noise!E15&lt;=0,0,IF($BZ15&gt;=Data_Noise!E15,0,Data_Noise!E15-$BZ15)),Data_Noise!E15)),"")</f>
        <v>2.0547496822564262</v>
      </c>
      <c r="F15" s="79">
        <f ca="1">IFERROR(IF(Data_Noise!F15="","",IF($B$3="On",IF(Data_Noise!F15&lt;=0,0,IF($BZ15&gt;=Data_Noise!F15,0,Data_Noise!F15-$BZ15)),Data_Noise!F15)),"")</f>
        <v>0.9385369529881995</v>
      </c>
      <c r="G15" s="79">
        <f ca="1">IFERROR(IF(Data_Noise!G15="","",IF($B$3="On",IF(Data_Noise!G15&lt;=0,0,IF($BZ15&gt;=Data_Noise!G15,0,Data_Noise!G15-$BZ15)),Data_Noise!G15)),"")</f>
        <v>0.63215814512581936</v>
      </c>
      <c r="H15" s="79">
        <f ca="1">IFERROR(IF(Data_Noise!H15="","",IF($B$3="On",IF(Data_Noise!H15&lt;=0,0,IF($BZ15&gt;=Data_Noise!H15,0,Data_Noise!H15-$BZ15)),Data_Noise!H15)),"")</f>
        <v>0.94470816239434585</v>
      </c>
      <c r="I15" s="79">
        <f ca="1">IFERROR(IF(Data_Noise!I15="","",IF($B$3="On",IF(Data_Noise!I15&lt;=0,0,IF($BZ15&gt;=Data_Noise!I15,0,Data_Noise!I15-$BZ15)),Data_Noise!I15)),"")</f>
        <v>0</v>
      </c>
      <c r="J15" s="79">
        <f ca="1">IFERROR(IF(Data_Noise!J15="","",IF($B$3="On",IF(Data_Noise!J15&lt;=0,0,IF($BZ15&gt;=Data_Noise!J15,0,Data_Noise!J15-$BZ15)),Data_Noise!J15)),"")</f>
        <v>0</v>
      </c>
      <c r="K15" s="79">
        <f ca="1">IFERROR(IF(Data_Noise!K15="","",IF($B$3="On",IF(Data_Noise!K15&lt;=0,0,IF($BZ15&gt;=Data_Noise!K15,0,Data_Noise!K15-$BZ15)),Data_Noise!K15)),"")</f>
        <v>0</v>
      </c>
      <c r="L15" s="79">
        <f ca="1">IFERROR(IF(Data_Noise!L15="","",IF($B$3="On",IF(Data_Noise!L15&lt;=0,0,IF($BZ15&gt;=Data_Noise!L15,0,Data_Noise!L15-$BZ15)),Data_Noise!L15)),"")</f>
        <v>0</v>
      </c>
      <c r="M15" s="79">
        <f ca="1">IFERROR(IF(Data_Noise!M15="","",IF($B$3="On",IF(Data_Noise!M15&lt;=0,0,IF($BZ15&gt;=Data_Noise!M15,0,Data_Noise!M15-$BZ15)),Data_Noise!M15)),"")</f>
        <v>0</v>
      </c>
      <c r="N15" s="79">
        <f ca="1">IFERROR(IF(Data_Noise!N15="","",IF($B$3="On",IF(Data_Noise!N15&lt;=0,0,IF($BZ15&gt;=Data_Noise!N15,0,Data_Noise!N15-$BZ15)),Data_Noise!N15)),"")</f>
        <v>0</v>
      </c>
      <c r="O15" s="79">
        <f ca="1">IFERROR(IF(Data_Noise!O15="","",IF($B$3="On",IF(Data_Noise!O15&lt;=0,0,IF($BZ15&gt;=Data_Noise!O15,0,Data_Noise!O15-$BZ15)),Data_Noise!O15)),"")</f>
        <v>0</v>
      </c>
      <c r="P15" s="79">
        <f ca="1">IFERROR(IF(Data_Noise!P15="","",IF($B$3="On",IF(Data_Noise!P15&lt;=0,0,IF($BZ15&gt;=Data_Noise!P15,0,Data_Noise!P15-$BZ15)),Data_Noise!P15)),"")</f>
        <v>0</v>
      </c>
      <c r="Q15" s="79">
        <f ca="1">IFERROR(IF(Data_Noise!Q15="","",IF($B$3="On",IF(Data_Noise!Q15&lt;=0,0,IF($BZ15&gt;=Data_Noise!Q15,0,Data_Noise!Q15-$BZ15)),Data_Noise!Q15)),"")</f>
        <v>0</v>
      </c>
      <c r="R15" s="79">
        <f ca="1">IFERROR(IF(Data_Noise!R15="","",IF($B$3="On",IF(Data_Noise!R15&lt;=0,0,IF($BZ15&gt;=Data_Noise!R15,0,Data_Noise!R15-$BZ15)),Data_Noise!R15)),"")</f>
        <v>0</v>
      </c>
      <c r="S15" s="79">
        <f ca="1">IFERROR(IF(Data_Noise!S15="","",IF($B$3="On",IF(Data_Noise!S15&lt;=0,0,IF($BZ15&gt;=Data_Noise!S15,0,Data_Noise!S15-$BZ15)),Data_Noise!S15)),"")</f>
        <v>0</v>
      </c>
      <c r="T15" s="79">
        <f ca="1">IFERROR(IF(Data_Noise!T15="","",IF($B$3="On",IF(Data_Noise!T15&lt;=0,0,IF($BZ15&gt;=Data_Noise!T15,0,Data_Noise!T15-$BZ15)),Data_Noise!T15)),"")</f>
        <v>0</v>
      </c>
      <c r="U15" s="79">
        <f ca="1">IFERROR(IF(Data_Noise!U15="","",IF($B$3="On",IF(Data_Noise!U15&lt;=0,0,IF($BZ15&gt;=Data_Noise!U15,0,Data_Noise!U15-$BZ15)),Data_Noise!U15)),"")</f>
        <v>0</v>
      </c>
      <c r="V15" s="79">
        <f ca="1">IFERROR(IF(Data_Noise!V15="","",IF($B$3="On",IF(Data_Noise!V15&lt;=0,0,IF($BZ15&gt;=Data_Noise!V15,0,Data_Noise!V15-$BZ15)),Data_Noise!V15)),"")</f>
        <v>0</v>
      </c>
      <c r="W15" s="79">
        <f ca="1">IFERROR(IF(Data_Noise!W15="","",IF($B$3="On",IF(Data_Noise!W15&lt;=0,0,IF($BZ15&gt;=Data_Noise!W15,0,Data_Noise!W15-$BZ15)),Data_Noise!W15)),"")</f>
        <v>0</v>
      </c>
      <c r="X15" s="79">
        <f ca="1">IFERROR(IF(Data_Noise!X15="","",IF($B$3="On",IF(Data_Noise!X15&lt;=0,0,IF($BZ15&gt;=Data_Noise!X15,0,Data_Noise!X15-$BZ15)),Data_Noise!X15)),"")</f>
        <v>0</v>
      </c>
      <c r="Y15" s="79">
        <f ca="1">IFERROR(IF(Data_Noise!Y15="","",IF($B$3="On",IF(Data_Noise!Y15&lt;=0,0,IF($BZ15&gt;=Data_Noise!Y15,0,Data_Noise!Y15-$BZ15)),Data_Noise!Y15)),"")</f>
        <v>8.2400604567225422</v>
      </c>
      <c r="Z15" s="79">
        <f ca="1">IFERROR(IF(Data_Noise!Z15="","",IF($B$3="On",IF(Data_Noise!Z15&lt;=0,0,IF($BZ15&gt;=Data_Noise!Z15,0,Data_Noise!Z15-$BZ15)),Data_Noise!Z15)),"")</f>
        <v>28.288084751307295</v>
      </c>
      <c r="AA15" s="79">
        <f ca="1">IFERROR(IF(Data_Noise!AA15="","",IF($B$3="On",IF(Data_Noise!AA15&lt;=0,0,IF($BZ15&gt;=Data_Noise!AA15,0,Data_Noise!AA15-$BZ15)),Data_Noise!AA15)),"")</f>
        <v>65.204326072902404</v>
      </c>
      <c r="AB15" s="79">
        <f ca="1">IFERROR(IF(Data_Noise!AB15="","",IF($B$3="On",IF(Data_Noise!AB15&lt;=0,0,IF($BZ15&gt;=Data_Noise!AB15,0,Data_Noise!AB15-$BZ15)),Data_Noise!AB15)),"")</f>
        <v>139.41971819239143</v>
      </c>
      <c r="AC15" s="79">
        <f ca="1">IFERROR(IF(Data_Noise!AC15="","",IF($B$3="On",IF(Data_Noise!AC15&lt;=0,0,IF($BZ15&gt;=Data_Noise!AC15,0,Data_Noise!AC15-$BZ15)),Data_Noise!AC15)),"")</f>
        <v>275.12285705019104</v>
      </c>
      <c r="AD15" s="79">
        <f ca="1">IFERROR(IF(Data_Noise!AD15="","",IF($B$3="On",IF(Data_Noise!AD15&lt;=0,0,IF($BZ15&gt;=Data_Noise!AD15,0,Data_Noise!AD15-$BZ15)),Data_Noise!AD15)),"")</f>
        <v>517.10252327172816</v>
      </c>
      <c r="AE15" s="79">
        <f ca="1">IFERROR(IF(Data_Noise!AE15="","",IF($B$3="On",IF(Data_Noise!AE15&lt;=0,0,IF($BZ15&gt;=Data_Noise!AE15,0,Data_Noise!AE15-$BZ15)),Data_Noise!AE15)),"")</f>
        <v>911.72632312759151</v>
      </c>
      <c r="AF15" s="79">
        <f ca="1">IFERROR(IF(Data_Noise!AF15="","",IF($B$3="On",IF(Data_Noise!AF15&lt;=0,0,IF($BZ15&gt;=Data_Noise!AF15,0,Data_Noise!AF15-$BZ15)),Data_Noise!AF15)),"")</f>
        <v>1456.2293903786003</v>
      </c>
      <c r="AG15" s="79">
        <f ca="1">IFERROR(IF(Data_Noise!AG15="","",IF($B$3="On",IF(Data_Noise!AG15&lt;=0,0,IF($BZ15&gt;=Data_Noise!AG15,0,Data_Noise!AG15-$BZ15)),Data_Noise!AG15)),"")</f>
        <v>2065.2143196835814</v>
      </c>
      <c r="AH15" s="79">
        <f ca="1">IFERROR(IF(Data_Noise!AH15="","",IF($B$3="On",IF(Data_Noise!AH15&lt;=0,0,IF($BZ15&gt;=Data_Noise!AH15,0,Data_Noise!AH15-$BZ15)),Data_Noise!AH15)),"")</f>
        <v>2619.6563155497147</v>
      </c>
      <c r="AI15" s="79">
        <f ca="1">IFERROR(IF(Data_Noise!AI15="","",IF($B$3="On",IF(Data_Noise!AI15&lt;=0,0,IF($BZ15&gt;=Data_Noise!AI15,0,Data_Noise!AI15-$BZ15)),Data_Noise!AI15)),"")</f>
        <v>3034.6702158983253</v>
      </c>
      <c r="AJ15" s="79">
        <f ca="1">IFERROR(IF(Data_Noise!AJ15="","",IF($B$3="On",IF(Data_Noise!AJ15&lt;=0,0,IF($BZ15&gt;=Data_Noise!AJ15,0,Data_Noise!AJ15-$BZ15)),Data_Noise!AJ15)),"")</f>
        <v>3304.4091315806786</v>
      </c>
      <c r="AK15" s="79">
        <f ca="1">IFERROR(IF(Data_Noise!AK15="","",IF($B$3="On",IF(Data_Noise!AK15&lt;=0,0,IF($BZ15&gt;=Data_Noise!AK15,0,Data_Noise!AK15-$BZ15)),Data_Noise!AK15)),"")</f>
        <v>3462.4928587398149</v>
      </c>
      <c r="AL15" s="79">
        <f ca="1">IFERROR(IF(Data_Noise!AL15="","",IF($B$3="On",IF(Data_Noise!AL15&lt;=0,0,IF($BZ15&gt;=Data_Noise!AL15,0,Data_Noise!AL15-$BZ15)),Data_Noise!AL15)),"")</f>
        <v>3554.3408859656383</v>
      </c>
      <c r="AM15" s="79">
        <f ca="1">IFERROR(IF(Data_Noise!AM15="","",IF($B$3="On",IF(Data_Noise!AM15&lt;=0,0,IF($BZ15&gt;=Data_Noise!AM15,0,Data_Noise!AM15-$BZ15)),Data_Noise!AM15)),"")</f>
        <v>3614.1882778039353</v>
      </c>
      <c r="AN15" s="79">
        <f ca="1">IFERROR(IF(Data_Noise!AN15="","",IF($B$3="On",IF(Data_Noise!AN15&lt;=0,0,IF($BZ15&gt;=Data_Noise!AN15,0,Data_Noise!AN15-$BZ15)),Data_Noise!AN15)),"")</f>
        <v>3658.734994070905</v>
      </c>
      <c r="AO15" s="79">
        <f ca="1">IFERROR(IF(Data_Noise!AO15="","",IF($B$3="On",IF(Data_Noise!AO15&lt;=0,0,IF($BZ15&gt;=Data_Noise!AO15,0,Data_Noise!AO15-$BZ15)),Data_Noise!AO15)),"")</f>
        <v>3696.4452955859915</v>
      </c>
      <c r="AP15" s="79">
        <f ca="1">IFERROR(IF(Data_Noise!AP15="","",IF($B$3="On",IF(Data_Noise!AP15&lt;=0,0,IF($BZ15&gt;=Data_Noise!AP15,0,Data_Noise!AP15-$BZ15)),Data_Noise!AP15)),"")</f>
        <v>3714.1543479141019</v>
      </c>
      <c r="AQ15" s="79" t="str">
        <f>IFERROR(IF(Data_Noise!AQ15="","",IF($B$3="On",IF(Data_Noise!AQ15&lt;=0,0,IF($BZ15&gt;=Data_Noise!AQ15,0,Data_Noise!AQ15-$BZ15)),Data_Noise!AQ15)),"")</f>
        <v/>
      </c>
      <c r="AR15" s="79" t="str">
        <f>IFERROR(IF(Data_Noise!AR15="","",IF($B$3="On",IF(Data_Noise!AR15&lt;=0,0,IF($BZ15&gt;=Data_Noise!AR15,0,Data_Noise!AR15-$BZ15)),Data_Noise!AR15)),"")</f>
        <v/>
      </c>
      <c r="AS15" s="79" t="str">
        <f>IFERROR(IF(Data_Noise!AS15="","",IF($B$3="On",IF(Data_Noise!AS15&lt;=0,0,IF($BZ15&gt;=Data_Noise!AS15,0,Data_Noise!AS15-$BZ15)),Data_Noise!AS15)),"")</f>
        <v/>
      </c>
      <c r="AT15" s="79" t="str">
        <f>IFERROR(IF(Data_Noise!AT15="","",IF($B$3="On",IF(Data_Noise!AT15&lt;=0,0,IF($BZ15&gt;=Data_Noise!AT15,0,Data_Noise!AT15-$BZ15)),Data_Noise!AT15)),"")</f>
        <v/>
      </c>
      <c r="AU15" s="79" t="str">
        <f>IFERROR(IF(Data_Noise!AU15="","",IF($B$3="On",IF(Data_Noise!AU15&lt;=0,0,IF($BZ15&gt;=Data_Noise!AU15,0,Data_Noise!AU15-$BZ15)),Data_Noise!AU15)),"")</f>
        <v/>
      </c>
      <c r="AV15" s="79" t="str">
        <f>IFERROR(IF(Data_Noise!AV15="","",IF($B$3="On",IF(Data_Noise!AV15&lt;=0,0,IF($BZ15&gt;=Data_Noise!AV15,0,Data_Noise!AV15-$BZ15)),Data_Noise!AV15)),"")</f>
        <v/>
      </c>
      <c r="AW15" s="79" t="str">
        <f>IFERROR(IF(Data_Noise!AW15="","",IF($B$3="On",IF(Data_Noise!AW15&lt;=0,0,IF($BZ15&gt;=Data_Noise!AW15,0,Data_Noise!AW15-$BZ15)),Data_Noise!AW15)),"")</f>
        <v/>
      </c>
      <c r="AX15" s="79" t="str">
        <f>IFERROR(IF(Data_Noise!AX15="","",IF($B$3="On",IF(Data_Noise!AX15&lt;=0,0,IF($BZ15&gt;=Data_Noise!AX15,0,Data_Noise!AX15-$BZ15)),Data_Noise!AX15)),"")</f>
        <v/>
      </c>
      <c r="AY15" s="79" t="str">
        <f>IFERROR(IF(Data_Noise!AY15="","",IF($B$3="On",IF(Data_Noise!AY15&lt;=0,0,IF($BZ15&gt;=Data_Noise!AY15,0,Data_Noise!AY15-$BZ15)),Data_Noise!AY15)),"")</f>
        <v/>
      </c>
      <c r="AZ15" s="79" t="str">
        <f>IFERROR(IF(Data_Noise!AZ15="","",IF($B$3="On",IF(Data_Noise!AZ15&lt;=0,0,IF($BZ15&gt;=Data_Noise!AZ15,0,Data_Noise!AZ15-$BZ15)),Data_Noise!AZ15)),"")</f>
        <v/>
      </c>
      <c r="BA15" s="79">
        <f ca="1">IF(BA$3="","",Data_Noise!C15)</f>
        <v>7.1810652812503148</v>
      </c>
      <c r="BB15" s="79">
        <f ca="1">IF(BB$3="","",Data_Noise!D15)</f>
        <v>5.9775630152328967</v>
      </c>
      <c r="BC15" s="79">
        <f ca="1">IF(BC$3="","",Data_Noise!E15)</f>
        <v>4.42944410852503</v>
      </c>
      <c r="BD15" s="79">
        <f ca="1">IF(BD$3="","",Data_Noise!F15)</f>
        <v>3.3132313792568033</v>
      </c>
      <c r="BE15" s="79">
        <f ca="1">IF(BE$3="","",Data_Noise!G15)</f>
        <v>3.0068525713944232</v>
      </c>
      <c r="BF15" s="79">
        <f ca="1">IF(BF$3="","",Data_Noise!H15)</f>
        <v>3.3194025886629497</v>
      </c>
      <c r="BG15" s="79">
        <f ca="1">IF(BG$3="","",Data_Noise!I15)</f>
        <v>1.7050427528154932</v>
      </c>
      <c r="BH15" s="79">
        <f ca="1">IF(BH$3="","",Data_Noise!J15)</f>
        <v>1.8039210400221866</v>
      </c>
      <c r="BI15" s="79">
        <f ca="1">IF(BI$3="","",Data_Noise!K15)</f>
        <v>0.72915205336388234</v>
      </c>
      <c r="BJ15" s="79">
        <f ca="1">IF(BJ$3="","",Data_Noise!L15)</f>
        <v>0.97277795879320672</v>
      </c>
      <c r="BK15" s="79">
        <f ca="1">IF(BK$3="","",Data_Noise!M15)</f>
        <v>0.43865497666956665</v>
      </c>
      <c r="BL15" s="79">
        <f ca="1">IF(BL$3="","",Data_Noise!N15)</f>
        <v>-0.11398874795895764</v>
      </c>
      <c r="BM15" s="79">
        <f ca="1">IF(BM$3="","",Data_Noise!O15)</f>
        <v>-1.8920914365359451</v>
      </c>
      <c r="BN15" s="79" t="str">
        <f>IF(BN$3="","",Data_Noise!P15)</f>
        <v/>
      </c>
      <c r="BO15" s="79" t="str">
        <f>IF(BO$3="","",Data_Noise!Q15)</f>
        <v/>
      </c>
      <c r="BP15" s="79" t="str">
        <f>IF(BP$3="","",Data_Noise!R15)</f>
        <v/>
      </c>
      <c r="BQ15" s="79" t="str">
        <f>IF(BQ$3="","",Data_Noise!S15)</f>
        <v/>
      </c>
      <c r="BR15" s="79" t="str">
        <f>IF(BR$3="","",Data_Noise!T15)</f>
        <v/>
      </c>
      <c r="BS15" s="79" t="str">
        <f>IF(BS$3="","",Data_Noise!U15)</f>
        <v/>
      </c>
      <c r="BT15" s="79" t="str">
        <f>IF(BT$3="","",Data_Noise!V15)</f>
        <v/>
      </c>
      <c r="BU15" s="79" t="str">
        <f>IF(BU$3="","",Data_Noise!W15)</f>
        <v/>
      </c>
      <c r="BV15" s="79" t="str">
        <f>IF(BV$3="","",Data_Noise!X15)</f>
        <v/>
      </c>
      <c r="BW15" s="79" t="str">
        <f>IF(BW$3="","",Data_Noise!Y15)</f>
        <v/>
      </c>
      <c r="BX15" s="79" t="str">
        <f>IF(BX$3="","",Data_Noise!Z15)</f>
        <v/>
      </c>
      <c r="BY15" s="79" t="str">
        <f>IF(BY$3="","",Data_Noise!AA15)</f>
        <v/>
      </c>
      <c r="BZ15" s="79">
        <f t="shared" ca="1" si="1"/>
        <v>2.3746944262686038</v>
      </c>
    </row>
    <row r="16" spans="1:78" x14ac:dyDescent="0.25">
      <c r="A16" s="79">
        <f ca="1">Data_Initial!A16</f>
        <v>1</v>
      </c>
      <c r="B16" s="79" t="str">
        <f ca="1">Data_Initial!B16</f>
        <v>E2</v>
      </c>
      <c r="C16" s="79">
        <f ca="1">IFERROR(IF(Data_Noise!C16="","",IF($B$3="On",IF(Data_Noise!C16&lt;=0,0,IF($BZ16&gt;=Data_Noise!C16,0,Data_Noise!C16-$BZ16)),Data_Noise!C16)),"")</f>
        <v>25.40684119635571</v>
      </c>
      <c r="D16" s="79">
        <f ca="1">IFERROR(IF(Data_Noise!D16="","",IF($B$3="On",IF(Data_Noise!D16&lt;=0,0,IF($BZ16&gt;=Data_Noise!D16,0,Data_Noise!D16-$BZ16)),Data_Noise!D16)),"")</f>
        <v>19.118995504223879</v>
      </c>
      <c r="E16" s="79">
        <f ca="1">IFERROR(IF(Data_Noise!E16="","",IF($B$3="On",IF(Data_Noise!E16&lt;=0,0,IF($BZ16&gt;=Data_Noise!E16,0,Data_Noise!E16-$BZ16)),Data_Noise!E16)),"")</f>
        <v>10.48205429979231</v>
      </c>
      <c r="F16" s="79">
        <f ca="1">IFERROR(IF(Data_Noise!F16="","",IF($B$3="On",IF(Data_Noise!F16&lt;=0,0,IF($BZ16&gt;=Data_Noise!F16,0,Data_Noise!F16-$BZ16)),Data_Noise!F16)),"")</f>
        <v>3.7161965457890327</v>
      </c>
      <c r="G16" s="79">
        <f ca="1">IFERROR(IF(Data_Noise!G16="","",IF($B$3="On",IF(Data_Noise!G16&lt;=0,0,IF($BZ16&gt;=Data_Noise!G16,0,Data_Noise!G16-$BZ16)),Data_Noise!G16)),"")</f>
        <v>1.4344549255502494</v>
      </c>
      <c r="H16" s="79">
        <f ca="1">IFERROR(IF(Data_Noise!H16="","",IF($B$3="On",IF(Data_Noise!H16&lt;=0,0,IF($BZ16&gt;=Data_Noise!H16,0,Data_Noise!H16-$BZ16)),Data_Noise!H16)),"")</f>
        <v>0</v>
      </c>
      <c r="I16" s="79">
        <f ca="1">IFERROR(IF(Data_Noise!I16="","",IF($B$3="On",IF(Data_Noise!I16&lt;=0,0,IF($BZ16&gt;=Data_Noise!I16,0,Data_Noise!I16-$BZ16)),Data_Noise!I16)),"")</f>
        <v>0</v>
      </c>
      <c r="J16" s="79">
        <f ca="1">IFERROR(IF(Data_Noise!J16="","",IF($B$3="On",IF(Data_Noise!J16&lt;=0,0,IF($BZ16&gt;=Data_Noise!J16,0,Data_Noise!J16-$BZ16)),Data_Noise!J16)),"")</f>
        <v>0</v>
      </c>
      <c r="K16" s="79">
        <f ca="1">IFERROR(IF(Data_Noise!K16="","",IF($B$3="On",IF(Data_Noise!K16&lt;=0,0,IF($BZ16&gt;=Data_Noise!K16,0,Data_Noise!K16-$BZ16)),Data_Noise!K16)),"")</f>
        <v>0</v>
      </c>
      <c r="L16" s="79">
        <f ca="1">IFERROR(IF(Data_Noise!L16="","",IF($B$3="On",IF(Data_Noise!L16&lt;=0,0,IF($BZ16&gt;=Data_Noise!L16,0,Data_Noise!L16-$BZ16)),Data_Noise!L16)),"")</f>
        <v>0</v>
      </c>
      <c r="M16" s="79">
        <f ca="1">IFERROR(IF(Data_Noise!M16="","",IF($B$3="On",IF(Data_Noise!M16&lt;=0,0,IF($BZ16&gt;=Data_Noise!M16,0,Data_Noise!M16-$BZ16)),Data_Noise!M16)),"")</f>
        <v>0</v>
      </c>
      <c r="N16" s="79">
        <f ca="1">IFERROR(IF(Data_Noise!N16="","",IF($B$3="On",IF(Data_Noise!N16&lt;=0,0,IF($BZ16&gt;=Data_Noise!N16,0,Data_Noise!N16-$BZ16)),Data_Noise!N16)),"")</f>
        <v>0</v>
      </c>
      <c r="O16" s="79">
        <f ca="1">IFERROR(IF(Data_Noise!O16="","",IF($B$3="On",IF(Data_Noise!O16&lt;=0,0,IF($BZ16&gt;=Data_Noise!O16,0,Data_Noise!O16-$BZ16)),Data_Noise!O16)),"")</f>
        <v>0</v>
      </c>
      <c r="P16" s="79">
        <f ca="1">IFERROR(IF(Data_Noise!P16="","",IF($B$3="On",IF(Data_Noise!P16&lt;=0,0,IF($BZ16&gt;=Data_Noise!P16,0,Data_Noise!P16-$BZ16)),Data_Noise!P16)),"")</f>
        <v>0</v>
      </c>
      <c r="Q16" s="79">
        <f ca="1">IFERROR(IF(Data_Noise!Q16="","",IF($B$3="On",IF(Data_Noise!Q16&lt;=0,0,IF($BZ16&gt;=Data_Noise!Q16,0,Data_Noise!Q16-$BZ16)),Data_Noise!Q16)),"")</f>
        <v>0</v>
      </c>
      <c r="R16" s="79">
        <f ca="1">IFERROR(IF(Data_Noise!R16="","",IF($B$3="On",IF(Data_Noise!R16&lt;=0,0,IF($BZ16&gt;=Data_Noise!R16,0,Data_Noise!R16-$BZ16)),Data_Noise!R16)),"")</f>
        <v>0</v>
      </c>
      <c r="S16" s="79">
        <f ca="1">IFERROR(IF(Data_Noise!S16="","",IF($B$3="On",IF(Data_Noise!S16&lt;=0,0,IF($BZ16&gt;=Data_Noise!S16,0,Data_Noise!S16-$BZ16)),Data_Noise!S16)),"")</f>
        <v>0</v>
      </c>
      <c r="T16" s="79">
        <f ca="1">IFERROR(IF(Data_Noise!T16="","",IF($B$3="On",IF(Data_Noise!T16&lt;=0,0,IF($BZ16&gt;=Data_Noise!T16,0,Data_Noise!T16-$BZ16)),Data_Noise!T16)),"")</f>
        <v>0</v>
      </c>
      <c r="U16" s="79">
        <f ca="1">IFERROR(IF(Data_Noise!U16="","",IF($B$3="On",IF(Data_Noise!U16&lt;=0,0,IF($BZ16&gt;=Data_Noise!U16,0,Data_Noise!U16-$BZ16)),Data_Noise!U16)),"")</f>
        <v>0</v>
      </c>
      <c r="V16" s="79">
        <f ca="1">IFERROR(IF(Data_Noise!V16="","",IF($B$3="On",IF(Data_Noise!V16&lt;=0,0,IF($BZ16&gt;=Data_Noise!V16,0,Data_Noise!V16-$BZ16)),Data_Noise!V16)),"")</f>
        <v>0</v>
      </c>
      <c r="W16" s="79">
        <f ca="1">IFERROR(IF(Data_Noise!W16="","",IF($B$3="On",IF(Data_Noise!W16&lt;=0,0,IF($BZ16&gt;=Data_Noise!W16,0,Data_Noise!W16-$BZ16)),Data_Noise!W16)),"")</f>
        <v>0</v>
      </c>
      <c r="X16" s="79">
        <f ca="1">IFERROR(IF(Data_Noise!X16="","",IF($B$3="On",IF(Data_Noise!X16&lt;=0,0,IF($BZ16&gt;=Data_Noise!X16,0,Data_Noise!X16-$BZ16)),Data_Noise!X16)),"")</f>
        <v>0</v>
      </c>
      <c r="Y16" s="79">
        <f ca="1">IFERROR(IF(Data_Noise!Y16="","",IF($B$3="On",IF(Data_Noise!Y16&lt;=0,0,IF($BZ16&gt;=Data_Noise!Y16,0,Data_Noise!Y16-$BZ16)),Data_Noise!Y16)),"")</f>
        <v>0</v>
      </c>
      <c r="Z16" s="79">
        <f ca="1">IFERROR(IF(Data_Noise!Z16="","",IF($B$3="On",IF(Data_Noise!Z16&lt;=0,0,IF($BZ16&gt;=Data_Noise!Z16,0,Data_Noise!Z16-$BZ16)),Data_Noise!Z16)),"")</f>
        <v>0</v>
      </c>
      <c r="AA16" s="79">
        <f ca="1">IFERROR(IF(Data_Noise!AA16="","",IF($B$3="On",IF(Data_Noise!AA16&lt;=0,0,IF($BZ16&gt;=Data_Noise!AA16,0,Data_Noise!AA16-$BZ16)),Data_Noise!AA16)),"")</f>
        <v>12.586351962352843</v>
      </c>
      <c r="AB16" s="79">
        <f ca="1">IFERROR(IF(Data_Noise!AB16="","",IF($B$3="On",IF(Data_Noise!AB16&lt;=0,0,IF($BZ16&gt;=Data_Noise!AB16,0,Data_Noise!AB16-$BZ16)),Data_Noise!AB16)),"")</f>
        <v>43.511310112582947</v>
      </c>
      <c r="AC16" s="79">
        <f ca="1">IFERROR(IF(Data_Noise!AC16="","",IF($B$3="On",IF(Data_Noise!AC16&lt;=0,0,IF($BZ16&gt;=Data_Noise!AC16,0,Data_Noise!AC16-$BZ16)),Data_Noise!AC16)),"")</f>
        <v>99.294758157229936</v>
      </c>
      <c r="AD16" s="79">
        <f ca="1">IFERROR(IF(Data_Noise!AD16="","",IF($B$3="On",IF(Data_Noise!AD16&lt;=0,0,IF($BZ16&gt;=Data_Noise!AD16,0,Data_Noise!AD16-$BZ16)),Data_Noise!AD16)),"")</f>
        <v>200.06551030718447</v>
      </c>
      <c r="AE16" s="79">
        <f ca="1">IFERROR(IF(Data_Noise!AE16="","",IF($B$3="On",IF(Data_Noise!AE16&lt;=0,0,IF($BZ16&gt;=Data_Noise!AE16,0,Data_Noise!AE16-$BZ16)),Data_Noise!AE16)),"")</f>
        <v>369.98435697118174</v>
      </c>
      <c r="AF16" s="79">
        <f ca="1">IFERROR(IF(Data_Noise!AF16="","",IF($B$3="On",IF(Data_Noise!AF16&lt;=0,0,IF($BZ16&gt;=Data_Noise!AF16,0,Data_Noise!AF16-$BZ16)),Data_Noise!AF16)),"")</f>
        <v>629.1471254893894</v>
      </c>
      <c r="AG16" s="79">
        <f ca="1">IFERROR(IF(Data_Noise!AG16="","",IF($B$3="On",IF(Data_Noise!AG16&lt;=0,0,IF($BZ16&gt;=Data_Noise!AG16,0,Data_Noise!AG16-$BZ16)),Data_Noise!AG16)),"")</f>
        <v>961.04718092474945</v>
      </c>
      <c r="AH16" s="79">
        <f ca="1">IFERROR(IF(Data_Noise!AH16="","",IF($B$3="On",IF(Data_Noise!AH16&lt;=0,0,IF($BZ16&gt;=Data_Noise!AH16,0,Data_Noise!AH16-$BZ16)),Data_Noise!AH16)),"")</f>
        <v>1298.0505262468907</v>
      </c>
      <c r="AI16" s="79">
        <f ca="1">IFERROR(IF(Data_Noise!AI16="","",IF($B$3="On",IF(Data_Noise!AI16&lt;=0,0,IF($BZ16&gt;=Data_Noise!AI16,0,Data_Noise!AI16-$BZ16)),Data_Noise!AI16)),"")</f>
        <v>1587.5427882756514</v>
      </c>
      <c r="AJ16" s="79">
        <f ca="1">IFERROR(IF(Data_Noise!AJ16="","",IF($B$3="On",IF(Data_Noise!AJ16&lt;=0,0,IF($BZ16&gt;=Data_Noise!AJ16,0,Data_Noise!AJ16-$BZ16)),Data_Noise!AJ16)),"")</f>
        <v>1794.6266939530381</v>
      </c>
      <c r="AK16" s="79">
        <f ca="1">IFERROR(IF(Data_Noise!AK16="","",IF($B$3="On",IF(Data_Noise!AK16&lt;=0,0,IF($BZ16&gt;=Data_Noise!AK16,0,Data_Noise!AK16-$BZ16)),Data_Noise!AK16)),"")</f>
        <v>1937.2335599618843</v>
      </c>
      <c r="AL16" s="79">
        <f ca="1">IFERROR(IF(Data_Noise!AL16="","",IF($B$3="On",IF(Data_Noise!AL16&lt;=0,0,IF($BZ16&gt;=Data_Noise!AL16,0,Data_Noise!AL16-$BZ16)),Data_Noise!AL16)),"")</f>
        <v>2024.8715691106879</v>
      </c>
      <c r="AM16" s="79">
        <f ca="1">IFERROR(IF(Data_Noise!AM16="","",IF($B$3="On",IF(Data_Noise!AM16&lt;=0,0,IF($BZ16&gt;=Data_Noise!AM16,0,Data_Noise!AM16-$BZ16)),Data_Noise!AM16)),"")</f>
        <v>2079.8233439646515</v>
      </c>
      <c r="AN16" s="79">
        <f ca="1">IFERROR(IF(Data_Noise!AN16="","",IF($B$3="On",IF(Data_Noise!AN16&lt;=0,0,IF($BZ16&gt;=Data_Noise!AN16,0,Data_Noise!AN16-$BZ16)),Data_Noise!AN16)),"")</f>
        <v>2114.8342682734046</v>
      </c>
      <c r="AO16" s="79">
        <f ca="1">IFERROR(IF(Data_Noise!AO16="","",IF($B$3="On",IF(Data_Noise!AO16&lt;=0,0,IF($BZ16&gt;=Data_Noise!AO16,0,Data_Noise!AO16-$BZ16)),Data_Noise!AO16)),"")</f>
        <v>2138.1653670353476</v>
      </c>
      <c r="AP16" s="79">
        <f ca="1">IFERROR(IF(Data_Noise!AP16="","",IF($B$3="On",IF(Data_Noise!AP16&lt;=0,0,IF($BZ16&gt;=Data_Noise!AP16,0,Data_Noise!AP16-$BZ16)),Data_Noise!AP16)),"")</f>
        <v>2147.5849249933144</v>
      </c>
      <c r="AQ16" s="79" t="str">
        <f>IFERROR(IF(Data_Noise!AQ16="","",IF($B$3="On",IF(Data_Noise!AQ16&lt;=0,0,IF($BZ16&gt;=Data_Noise!AQ16,0,Data_Noise!AQ16-$BZ16)),Data_Noise!AQ16)),"")</f>
        <v/>
      </c>
      <c r="AR16" s="79" t="str">
        <f>IFERROR(IF(Data_Noise!AR16="","",IF($B$3="On",IF(Data_Noise!AR16&lt;=0,0,IF($BZ16&gt;=Data_Noise!AR16,0,Data_Noise!AR16-$BZ16)),Data_Noise!AR16)),"")</f>
        <v/>
      </c>
      <c r="AS16" s="79" t="str">
        <f>IFERROR(IF(Data_Noise!AS16="","",IF($B$3="On",IF(Data_Noise!AS16&lt;=0,0,IF($BZ16&gt;=Data_Noise!AS16,0,Data_Noise!AS16-$BZ16)),Data_Noise!AS16)),"")</f>
        <v/>
      </c>
      <c r="AT16" s="79" t="str">
        <f>IFERROR(IF(Data_Noise!AT16="","",IF($B$3="On",IF(Data_Noise!AT16&lt;=0,0,IF($BZ16&gt;=Data_Noise!AT16,0,Data_Noise!AT16-$BZ16)),Data_Noise!AT16)),"")</f>
        <v/>
      </c>
      <c r="AU16" s="79" t="str">
        <f>IFERROR(IF(Data_Noise!AU16="","",IF($B$3="On",IF(Data_Noise!AU16&lt;=0,0,IF($BZ16&gt;=Data_Noise!AU16,0,Data_Noise!AU16-$BZ16)),Data_Noise!AU16)),"")</f>
        <v/>
      </c>
      <c r="AV16" s="79" t="str">
        <f>IFERROR(IF(Data_Noise!AV16="","",IF($B$3="On",IF(Data_Noise!AV16&lt;=0,0,IF($BZ16&gt;=Data_Noise!AV16,0,Data_Noise!AV16-$BZ16)),Data_Noise!AV16)),"")</f>
        <v/>
      </c>
      <c r="AW16" s="79" t="str">
        <f>IFERROR(IF(Data_Noise!AW16="","",IF($B$3="On",IF(Data_Noise!AW16&lt;=0,0,IF($BZ16&gt;=Data_Noise!AW16,0,Data_Noise!AW16-$BZ16)),Data_Noise!AW16)),"")</f>
        <v/>
      </c>
      <c r="AX16" s="79" t="str">
        <f>IFERROR(IF(Data_Noise!AX16="","",IF($B$3="On",IF(Data_Noise!AX16&lt;=0,0,IF($BZ16&gt;=Data_Noise!AX16,0,Data_Noise!AX16-$BZ16)),Data_Noise!AX16)),"")</f>
        <v/>
      </c>
      <c r="AY16" s="79" t="str">
        <f>IFERROR(IF(Data_Noise!AY16="","",IF($B$3="On",IF(Data_Noise!AY16&lt;=0,0,IF($BZ16&gt;=Data_Noise!AY16,0,Data_Noise!AY16-$BZ16)),Data_Noise!AY16)),"")</f>
        <v/>
      </c>
      <c r="AZ16" s="79" t="str">
        <f>IFERROR(IF(Data_Noise!AZ16="","",IF($B$3="On",IF(Data_Noise!AZ16&lt;=0,0,IF($BZ16&gt;=Data_Noise!AZ16,0,Data_Noise!AZ16-$BZ16)),Data_Noise!AZ16)),"")</f>
        <v/>
      </c>
      <c r="BA16" s="79">
        <f ca="1">IF(BA$3="","",Data_Noise!C16)</f>
        <v>30.753082164241299</v>
      </c>
      <c r="BB16" s="79">
        <f ca="1">IF(BB$3="","",Data_Noise!D16)</f>
        <v>24.465236472109467</v>
      </c>
      <c r="BC16" s="79">
        <f ca="1">IF(BC$3="","",Data_Noise!E16)</f>
        <v>15.828295267677897</v>
      </c>
      <c r="BD16" s="79">
        <f ca="1">IF(BD$3="","",Data_Noise!F16)</f>
        <v>9.0624375136746202</v>
      </c>
      <c r="BE16" s="79">
        <f ca="1">IF(BE$3="","",Data_Noise!G16)</f>
        <v>6.780695893435837</v>
      </c>
      <c r="BF16" s="79">
        <f ca="1">IF(BF$3="","",Data_Noise!H16)</f>
        <v>3.3781969954829969</v>
      </c>
      <c r="BG16" s="79">
        <f ca="1">IF(BG$3="","",Data_Noise!I16)</f>
        <v>2.1268138628799242</v>
      </c>
      <c r="BH16" s="79">
        <f ca="1">IF(BH$3="","",Data_Noise!J16)</f>
        <v>-0.1974340887059057</v>
      </c>
      <c r="BI16" s="79">
        <f ca="1">IF(BI$3="","",Data_Noise!K16)</f>
        <v>-1.517880057185419</v>
      </c>
      <c r="BJ16" s="79">
        <f ca="1">IF(BJ$3="","",Data_Noise!L16)</f>
        <v>-3.1675222965433636</v>
      </c>
      <c r="BK16" s="79">
        <f ca="1">IF(BK$3="","",Data_Noise!M16)</f>
        <v>-5.6379957452962399</v>
      </c>
      <c r="BL16" s="79">
        <f ca="1">IF(BL$3="","",Data_Noise!N16)</f>
        <v>-5.657782190732024</v>
      </c>
      <c r="BM16" s="79">
        <f ca="1">IF(BM$3="","",Data_Noise!O16)</f>
        <v>-6.7150112085264455</v>
      </c>
      <c r="BN16" s="79" t="str">
        <f>IF(BN$3="","",Data_Noise!P16)</f>
        <v/>
      </c>
      <c r="BO16" s="79" t="str">
        <f>IF(BO$3="","",Data_Noise!Q16)</f>
        <v/>
      </c>
      <c r="BP16" s="79" t="str">
        <f>IF(BP$3="","",Data_Noise!R16)</f>
        <v/>
      </c>
      <c r="BQ16" s="79" t="str">
        <f>IF(BQ$3="","",Data_Noise!S16)</f>
        <v/>
      </c>
      <c r="BR16" s="79" t="str">
        <f>IF(BR$3="","",Data_Noise!T16)</f>
        <v/>
      </c>
      <c r="BS16" s="79" t="str">
        <f>IF(BS$3="","",Data_Noise!U16)</f>
        <v/>
      </c>
      <c r="BT16" s="79" t="str">
        <f>IF(BT$3="","",Data_Noise!V16)</f>
        <v/>
      </c>
      <c r="BU16" s="79" t="str">
        <f>IF(BU$3="","",Data_Noise!W16)</f>
        <v/>
      </c>
      <c r="BV16" s="79" t="str">
        <f>IF(BV$3="","",Data_Noise!X16)</f>
        <v/>
      </c>
      <c r="BW16" s="79" t="str">
        <f>IF(BW$3="","",Data_Noise!Y16)</f>
        <v/>
      </c>
      <c r="BX16" s="79" t="str">
        <f>IF(BX$3="","",Data_Noise!Z16)</f>
        <v/>
      </c>
      <c r="BY16" s="79" t="str">
        <f>IF(BY$3="","",Data_Noise!AA16)</f>
        <v/>
      </c>
      <c r="BZ16" s="79">
        <f t="shared" ca="1" si="1"/>
        <v>5.3462409678855876</v>
      </c>
    </row>
    <row r="17" spans="1:78" x14ac:dyDescent="0.25">
      <c r="A17" s="79">
        <f ca="1">Data_Initial!A17</f>
        <v>1</v>
      </c>
      <c r="B17" s="79" t="str">
        <f ca="1">Data_Initial!B17</f>
        <v>F2</v>
      </c>
      <c r="C17" s="79">
        <f ca="1">IFERROR(IF(Data_Noise!C17="","",IF($B$3="On",IF(Data_Noise!C17&lt;=0,0,IF($BZ17&gt;=Data_Noise!C17,0,Data_Noise!C17-$BZ17)),Data_Noise!C17)),"")</f>
        <v>37.325084629346478</v>
      </c>
      <c r="D17" s="79">
        <f ca="1">IFERROR(IF(Data_Noise!D17="","",IF($B$3="On",IF(Data_Noise!D17&lt;=0,0,IF($BZ17&gt;=Data_Noise!D17,0,Data_Noise!D17-$BZ17)),Data_Noise!D17)),"")</f>
        <v>31.118736104567127</v>
      </c>
      <c r="E17" s="79">
        <f ca="1">IFERROR(IF(Data_Noise!E17="","",IF($B$3="On",IF(Data_Noise!E17&lt;=0,0,IF($BZ17&gt;=Data_Noise!E17,0,Data_Noise!E17-$BZ17)),Data_Noise!E17)),"")</f>
        <v>20.562362576719693</v>
      </c>
      <c r="F17" s="79">
        <f ca="1">IFERROR(IF(Data_Noise!F17="","",IF($B$3="On",IF(Data_Noise!F17&lt;=0,0,IF($BZ17&gt;=Data_Noise!F17,0,Data_Noise!F17-$BZ17)),Data_Noise!F17)),"")</f>
        <v>9.2235308728759566</v>
      </c>
      <c r="G17" s="79">
        <f ca="1">IFERROR(IF(Data_Noise!G17="","",IF($B$3="On",IF(Data_Noise!G17&lt;=0,0,IF($BZ17&gt;=Data_Noise!G17,0,Data_Noise!G17-$BZ17)),Data_Noise!G17)),"")</f>
        <v>2.6342232527786322</v>
      </c>
      <c r="H17" s="79">
        <f ca="1">IFERROR(IF(Data_Noise!H17="","",IF($B$3="On",IF(Data_Noise!H17&lt;=0,0,IF($BZ17&gt;=Data_Noise!H17,0,Data_Noise!H17-$BZ17)),Data_Noise!H17)),"")</f>
        <v>0</v>
      </c>
      <c r="I17" s="79">
        <f ca="1">IFERROR(IF(Data_Noise!I17="","",IF($B$3="On",IF(Data_Noise!I17&lt;=0,0,IF($BZ17&gt;=Data_Noise!I17,0,Data_Noise!I17-$BZ17)),Data_Noise!I17)),"")</f>
        <v>0</v>
      </c>
      <c r="J17" s="79">
        <f ca="1">IFERROR(IF(Data_Noise!J17="","",IF($B$3="On",IF(Data_Noise!J17&lt;=0,0,IF($BZ17&gt;=Data_Noise!J17,0,Data_Noise!J17-$BZ17)),Data_Noise!J17)),"")</f>
        <v>0</v>
      </c>
      <c r="K17" s="79">
        <f ca="1">IFERROR(IF(Data_Noise!K17="","",IF($B$3="On",IF(Data_Noise!K17&lt;=0,0,IF($BZ17&gt;=Data_Noise!K17,0,Data_Noise!K17-$BZ17)),Data_Noise!K17)),"")</f>
        <v>0</v>
      </c>
      <c r="L17" s="79">
        <f ca="1">IFERROR(IF(Data_Noise!L17="","",IF($B$3="On",IF(Data_Noise!L17&lt;=0,0,IF($BZ17&gt;=Data_Noise!L17,0,Data_Noise!L17-$BZ17)),Data_Noise!L17)),"")</f>
        <v>0</v>
      </c>
      <c r="M17" s="79">
        <f ca="1">IFERROR(IF(Data_Noise!M17="","",IF($B$3="On",IF(Data_Noise!M17&lt;=0,0,IF($BZ17&gt;=Data_Noise!M17,0,Data_Noise!M17-$BZ17)),Data_Noise!M17)),"")</f>
        <v>0</v>
      </c>
      <c r="N17" s="79">
        <f ca="1">IFERROR(IF(Data_Noise!N17="","",IF($B$3="On",IF(Data_Noise!N17&lt;=0,0,IF($BZ17&gt;=Data_Noise!N17,0,Data_Noise!N17-$BZ17)),Data_Noise!N17)),"")</f>
        <v>0</v>
      </c>
      <c r="O17" s="79">
        <f ca="1">IFERROR(IF(Data_Noise!O17="","",IF($B$3="On",IF(Data_Noise!O17&lt;=0,0,IF($BZ17&gt;=Data_Noise!O17,0,Data_Noise!O17-$BZ17)),Data_Noise!O17)),"")</f>
        <v>0</v>
      </c>
      <c r="P17" s="79">
        <f ca="1">IFERROR(IF(Data_Noise!P17="","",IF($B$3="On",IF(Data_Noise!P17&lt;=0,0,IF($BZ17&gt;=Data_Noise!P17,0,Data_Noise!P17-$BZ17)),Data_Noise!P17)),"")</f>
        <v>0</v>
      </c>
      <c r="Q17" s="79">
        <f ca="1">IFERROR(IF(Data_Noise!Q17="","",IF($B$3="On",IF(Data_Noise!Q17&lt;=0,0,IF($BZ17&gt;=Data_Noise!Q17,0,Data_Noise!Q17-$BZ17)),Data_Noise!Q17)),"")</f>
        <v>0</v>
      </c>
      <c r="R17" s="79">
        <f ca="1">IFERROR(IF(Data_Noise!R17="","",IF($B$3="On",IF(Data_Noise!R17&lt;=0,0,IF($BZ17&gt;=Data_Noise!R17,0,Data_Noise!R17-$BZ17)),Data_Noise!R17)),"")</f>
        <v>0</v>
      </c>
      <c r="S17" s="79">
        <f ca="1">IFERROR(IF(Data_Noise!S17="","",IF($B$3="On",IF(Data_Noise!S17&lt;=0,0,IF($BZ17&gt;=Data_Noise!S17,0,Data_Noise!S17-$BZ17)),Data_Noise!S17)),"")</f>
        <v>0</v>
      </c>
      <c r="T17" s="79">
        <f ca="1">IFERROR(IF(Data_Noise!T17="","",IF($B$3="On",IF(Data_Noise!T17&lt;=0,0,IF($BZ17&gt;=Data_Noise!T17,0,Data_Noise!T17-$BZ17)),Data_Noise!T17)),"")</f>
        <v>0</v>
      </c>
      <c r="U17" s="79">
        <f ca="1">IFERROR(IF(Data_Noise!U17="","",IF($B$3="On",IF(Data_Noise!U17&lt;=0,0,IF($BZ17&gt;=Data_Noise!U17,0,Data_Noise!U17-$BZ17)),Data_Noise!U17)),"")</f>
        <v>0</v>
      </c>
      <c r="V17" s="79">
        <f ca="1">IFERROR(IF(Data_Noise!V17="","",IF($B$3="On",IF(Data_Noise!V17&lt;=0,0,IF($BZ17&gt;=Data_Noise!V17,0,Data_Noise!V17-$BZ17)),Data_Noise!V17)),"")</f>
        <v>0</v>
      </c>
      <c r="W17" s="79">
        <f ca="1">IFERROR(IF(Data_Noise!W17="","",IF($B$3="On",IF(Data_Noise!W17&lt;=0,0,IF($BZ17&gt;=Data_Noise!W17,0,Data_Noise!W17-$BZ17)),Data_Noise!W17)),"")</f>
        <v>0</v>
      </c>
      <c r="X17" s="79">
        <f ca="1">IFERROR(IF(Data_Noise!X17="","",IF($B$3="On",IF(Data_Noise!X17&lt;=0,0,IF($BZ17&gt;=Data_Noise!X17,0,Data_Noise!X17-$BZ17)),Data_Noise!X17)),"")</f>
        <v>0</v>
      </c>
      <c r="Y17" s="79">
        <f ca="1">IFERROR(IF(Data_Noise!Y17="","",IF($B$3="On",IF(Data_Noise!Y17&lt;=0,0,IF($BZ17&gt;=Data_Noise!Y17,0,Data_Noise!Y17-$BZ17)),Data_Noise!Y17)),"")</f>
        <v>0</v>
      </c>
      <c r="Z17" s="79">
        <f ca="1">IFERROR(IF(Data_Noise!Z17="","",IF($B$3="On",IF(Data_Noise!Z17&lt;=0,0,IF($BZ17&gt;=Data_Noise!Z17,0,Data_Noise!Z17-$BZ17)),Data_Noise!Z17)),"")</f>
        <v>0</v>
      </c>
      <c r="AA17" s="79">
        <f ca="1">IFERROR(IF(Data_Noise!AA17="","",IF($B$3="On",IF(Data_Noise!AA17&lt;=0,0,IF($BZ17&gt;=Data_Noise!AA17,0,Data_Noise!AA17-$BZ17)),Data_Noise!AA17)),"")</f>
        <v>20.631377632082653</v>
      </c>
      <c r="AB17" s="79">
        <f ca="1">IFERROR(IF(Data_Noise!AB17="","",IF($B$3="On",IF(Data_Noise!AB17&lt;=0,0,IF($BZ17&gt;=Data_Noise!AB17,0,Data_Noise!AB17-$BZ17)),Data_Noise!AB17)),"")</f>
        <v>67.972937610837263</v>
      </c>
      <c r="AC17" s="79">
        <f ca="1">IFERROR(IF(Data_Noise!AC17="","",IF($B$3="On",IF(Data_Noise!AC17&lt;=0,0,IF($BZ17&gt;=Data_Noise!AC17,0,Data_Noise!AC17-$BZ17)),Data_Noise!AC17)),"")</f>
        <v>154.13112055304265</v>
      </c>
      <c r="AD17" s="79">
        <f ca="1">IFERROR(IF(Data_Noise!AD17="","",IF($B$3="On",IF(Data_Noise!AD17&lt;=0,0,IF($BZ17&gt;=Data_Noise!AD17,0,Data_Noise!AD17-$BZ17)),Data_Noise!AD17)),"")</f>
        <v>310.2410563088805</v>
      </c>
      <c r="AE17" s="79">
        <f ca="1">IFERROR(IF(Data_Noise!AE17="","",IF($B$3="On",IF(Data_Noise!AE17&lt;=0,0,IF($BZ17&gt;=Data_Noise!AE17,0,Data_Noise!AE17-$BZ17)),Data_Noise!AE17)),"")</f>
        <v>571.64946669109258</v>
      </c>
      <c r="AF17" s="79">
        <f ca="1">IFERROR(IF(Data_Noise!AF17="","",IF($B$3="On",IF(Data_Noise!AF17&lt;=0,0,IF($BZ17&gt;=Data_Noise!AF17,0,Data_Noise!AF17-$BZ17)),Data_Noise!AF17)),"")</f>
        <v>965.11479151383423</v>
      </c>
      <c r="AG17" s="79">
        <f ca="1">IFERROR(IF(Data_Noise!AG17="","",IF($B$3="On",IF(Data_Noise!AG17&lt;=0,0,IF($BZ17&gt;=Data_Noise!AG17,0,Data_Noise!AG17-$BZ17)),Data_Noise!AG17)),"")</f>
        <v>1458.8145687939584</v>
      </c>
      <c r="AH17" s="79">
        <f ca="1">IFERROR(IF(Data_Noise!AH17="","",IF($B$3="On",IF(Data_Noise!AH17&lt;=0,0,IF($BZ17&gt;=Data_Noise!AH17,0,Data_Noise!AH17-$BZ17)),Data_Noise!AH17)),"")</f>
        <v>1970.619541990121</v>
      </c>
      <c r="AI17" s="79">
        <f ca="1">IFERROR(IF(Data_Noise!AI17="","",IF($B$3="On",IF(Data_Noise!AI17&lt;=0,0,IF($BZ17&gt;=Data_Noise!AI17,0,Data_Noise!AI17-$BZ17)),Data_Noise!AI17)),"")</f>
        <v>2412.0177019888274</v>
      </c>
      <c r="AJ17" s="79">
        <f ca="1">IFERROR(IF(Data_Noise!AJ17="","",IF($B$3="On",IF(Data_Noise!AJ17&lt;=0,0,IF($BZ17&gt;=Data_Noise!AJ17,0,Data_Noise!AJ17-$BZ17)),Data_Noise!AJ17)),"")</f>
        <v>2740.2970759803106</v>
      </c>
      <c r="AK17" s="79">
        <f ca="1">IFERROR(IF(Data_Noise!AK17="","",IF($B$3="On",IF(Data_Noise!AK17&lt;=0,0,IF($BZ17&gt;=Data_Noise!AK17,0,Data_Noise!AK17-$BZ17)),Data_Noise!AK17)),"")</f>
        <v>2959.8003523583943</v>
      </c>
      <c r="AL17" s="79">
        <f ca="1">IFERROR(IF(Data_Noise!AL17="","",IF($B$3="On",IF(Data_Noise!AL17&lt;=0,0,IF($BZ17&gt;=Data_Noise!AL17,0,Data_Noise!AL17-$BZ17)),Data_Noise!AL17)),"")</f>
        <v>3097.1042757307878</v>
      </c>
      <c r="AM17" s="79">
        <f ca="1">IFERROR(IF(Data_Noise!AM17="","",IF($B$3="On",IF(Data_Noise!AM17&lt;=0,0,IF($BZ17&gt;=Data_Noise!AM17,0,Data_Noise!AM17-$BZ17)),Data_Noise!AM17)),"")</f>
        <v>3183.5925398915806</v>
      </c>
      <c r="AN17" s="79">
        <f ca="1">IFERROR(IF(Data_Noise!AN17="","",IF($B$3="On",IF(Data_Noise!AN17&lt;=0,0,IF($BZ17&gt;=Data_Noise!AN17,0,Data_Noise!AN17-$BZ17)),Data_Noise!AN17)),"")</f>
        <v>3240.8769638096537</v>
      </c>
      <c r="AO17" s="79">
        <f ca="1">IFERROR(IF(Data_Noise!AO17="","",IF($B$3="On",IF(Data_Noise!AO17&lt;=0,0,IF($BZ17&gt;=Data_Noise!AO17,0,Data_Noise!AO17-$BZ17)),Data_Noise!AO17)),"")</f>
        <v>3282.6725411416537</v>
      </c>
      <c r="AP17" s="79">
        <f ca="1">IFERROR(IF(Data_Noise!AP17="","",IF($B$3="On",IF(Data_Noise!AP17&lt;=0,0,IF($BZ17&gt;=Data_Noise!AP17,0,Data_Noise!AP17-$BZ17)),Data_Noise!AP17)),"")</f>
        <v>3301.3985547889874</v>
      </c>
      <c r="AQ17" s="79" t="str">
        <f>IFERROR(IF(Data_Noise!AQ17="","",IF($B$3="On",IF(Data_Noise!AQ17&lt;=0,0,IF($BZ17&gt;=Data_Noise!AQ17,0,Data_Noise!AQ17-$BZ17)),Data_Noise!AQ17)),"")</f>
        <v/>
      </c>
      <c r="AR17" s="79" t="str">
        <f>IFERROR(IF(Data_Noise!AR17="","",IF($B$3="On",IF(Data_Noise!AR17&lt;=0,0,IF($BZ17&gt;=Data_Noise!AR17,0,Data_Noise!AR17-$BZ17)),Data_Noise!AR17)),"")</f>
        <v/>
      </c>
      <c r="AS17" s="79" t="str">
        <f>IFERROR(IF(Data_Noise!AS17="","",IF($B$3="On",IF(Data_Noise!AS17&lt;=0,0,IF($BZ17&gt;=Data_Noise!AS17,0,Data_Noise!AS17-$BZ17)),Data_Noise!AS17)),"")</f>
        <v/>
      </c>
      <c r="AT17" s="79" t="str">
        <f>IFERROR(IF(Data_Noise!AT17="","",IF($B$3="On",IF(Data_Noise!AT17&lt;=0,0,IF($BZ17&gt;=Data_Noise!AT17,0,Data_Noise!AT17-$BZ17)),Data_Noise!AT17)),"")</f>
        <v/>
      </c>
      <c r="AU17" s="79" t="str">
        <f>IFERROR(IF(Data_Noise!AU17="","",IF($B$3="On",IF(Data_Noise!AU17&lt;=0,0,IF($BZ17&gt;=Data_Noise!AU17,0,Data_Noise!AU17-$BZ17)),Data_Noise!AU17)),"")</f>
        <v/>
      </c>
      <c r="AV17" s="79" t="str">
        <f>IFERROR(IF(Data_Noise!AV17="","",IF($B$3="On",IF(Data_Noise!AV17&lt;=0,0,IF($BZ17&gt;=Data_Noise!AV17,0,Data_Noise!AV17-$BZ17)),Data_Noise!AV17)),"")</f>
        <v/>
      </c>
      <c r="AW17" s="79" t="str">
        <f>IFERROR(IF(Data_Noise!AW17="","",IF($B$3="On",IF(Data_Noise!AW17&lt;=0,0,IF($BZ17&gt;=Data_Noise!AW17,0,Data_Noise!AW17-$BZ17)),Data_Noise!AW17)),"")</f>
        <v/>
      </c>
      <c r="AX17" s="79" t="str">
        <f>IFERROR(IF(Data_Noise!AX17="","",IF($B$3="On",IF(Data_Noise!AX17&lt;=0,0,IF($BZ17&gt;=Data_Noise!AX17,0,Data_Noise!AX17-$BZ17)),Data_Noise!AX17)),"")</f>
        <v/>
      </c>
      <c r="AY17" s="79" t="str">
        <f>IFERROR(IF(Data_Noise!AY17="","",IF($B$3="On",IF(Data_Noise!AY17&lt;=0,0,IF($BZ17&gt;=Data_Noise!AY17,0,Data_Noise!AY17-$BZ17)),Data_Noise!AY17)),"")</f>
        <v/>
      </c>
      <c r="AZ17" s="79" t="str">
        <f>IFERROR(IF(Data_Noise!AZ17="","",IF($B$3="On",IF(Data_Noise!AZ17&lt;=0,0,IF($BZ17&gt;=Data_Noise!AZ17,0,Data_Noise!AZ17-$BZ17)),Data_Noise!AZ17)),"")</f>
        <v/>
      </c>
      <c r="BA17" s="79">
        <f ca="1">IF(BA$3="","",Data_Noise!C17)</f>
        <v>45.85615889744895</v>
      </c>
      <c r="BB17" s="79">
        <f ca="1">IF(BB$3="","",Data_Noise!D17)</f>
        <v>39.649810372669599</v>
      </c>
      <c r="BC17" s="79">
        <f ca="1">IF(BC$3="","",Data_Noise!E17)</f>
        <v>29.093436844822165</v>
      </c>
      <c r="BD17" s="79">
        <f ca="1">IF(BD$3="","",Data_Noise!F17)</f>
        <v>17.75460514097843</v>
      </c>
      <c r="BE17" s="79">
        <f ca="1">IF(BE$3="","",Data_Noise!G17)</f>
        <v>11.165297520881106</v>
      </c>
      <c r="BF17" s="79">
        <f ca="1">IF(BF$3="","",Data_Noise!H17)</f>
        <v>6.0845265184784765</v>
      </c>
      <c r="BG17" s="79">
        <f ca="1">IF(BG$3="","",Data_Noise!I17)</f>
        <v>3.4628041409517536</v>
      </c>
      <c r="BH17" s="79">
        <f ca="1">IF(BH$3="","",Data_Noise!J17)</f>
        <v>-0.24660721780719305</v>
      </c>
      <c r="BI17" s="79">
        <f ca="1">IF(BI$3="","",Data_Noise!K17)</f>
        <v>-3.9574423155545304</v>
      </c>
      <c r="BJ17" s="79">
        <f ca="1">IF(BJ$3="","",Data_Noise!L17)</f>
        <v>-6.6852860281122197</v>
      </c>
      <c r="BK17" s="79">
        <f ca="1">IF(BK$3="","",Data_Noise!M17)</f>
        <v>-8.956032927136814</v>
      </c>
      <c r="BL17" s="79">
        <f ca="1">IF(BL$3="","",Data_Noise!N17)</f>
        <v>-9.6499600338065807</v>
      </c>
      <c r="BM17" s="79">
        <f ca="1">IF(BM$3="","",Data_Noise!O17)</f>
        <v>-12.667345428480999</v>
      </c>
      <c r="BN17" s="79" t="str">
        <f>IF(BN$3="","",Data_Noise!P17)</f>
        <v/>
      </c>
      <c r="BO17" s="79" t="str">
        <f>IF(BO$3="","",Data_Noise!Q17)</f>
        <v/>
      </c>
      <c r="BP17" s="79" t="str">
        <f>IF(BP$3="","",Data_Noise!R17)</f>
        <v/>
      </c>
      <c r="BQ17" s="79" t="str">
        <f>IF(BQ$3="","",Data_Noise!S17)</f>
        <v/>
      </c>
      <c r="BR17" s="79" t="str">
        <f>IF(BR$3="","",Data_Noise!T17)</f>
        <v/>
      </c>
      <c r="BS17" s="79" t="str">
        <f>IF(BS$3="","",Data_Noise!U17)</f>
        <v/>
      </c>
      <c r="BT17" s="79" t="str">
        <f>IF(BT$3="","",Data_Noise!V17)</f>
        <v/>
      </c>
      <c r="BU17" s="79" t="str">
        <f>IF(BU$3="","",Data_Noise!W17)</f>
        <v/>
      </c>
      <c r="BV17" s="79" t="str">
        <f>IF(BV$3="","",Data_Noise!X17)</f>
        <v/>
      </c>
      <c r="BW17" s="79" t="str">
        <f>IF(BW$3="","",Data_Noise!Y17)</f>
        <v/>
      </c>
      <c r="BX17" s="79" t="str">
        <f>IF(BX$3="","",Data_Noise!Z17)</f>
        <v/>
      </c>
      <c r="BY17" s="79" t="str">
        <f>IF(BY$3="","",Data_Noise!AA17)</f>
        <v/>
      </c>
      <c r="BZ17" s="79">
        <f t="shared" ca="1" si="1"/>
        <v>8.5310742681024738</v>
      </c>
    </row>
    <row r="18" spans="1:78" x14ac:dyDescent="0.25">
      <c r="A18" s="79">
        <f ca="1">Data_Initial!A18</f>
        <v>1</v>
      </c>
      <c r="B18" s="79" t="str">
        <f ca="1">Data_Initial!B18</f>
        <v>G2</v>
      </c>
      <c r="C18" s="79">
        <f ca="1">IFERROR(IF(Data_Noise!C18="","",IF($B$3="On",IF(Data_Noise!C18&lt;=0,0,IF($BZ18&gt;=Data_Noise!C18,0,Data_Noise!C18-$BZ18)),Data_Noise!C18)),"")</f>
        <v>33.655916194047094</v>
      </c>
      <c r="D18" s="79">
        <f ca="1">IFERROR(IF(Data_Noise!D18="","",IF($B$3="On",IF(Data_Noise!D18&lt;=0,0,IF($BZ18&gt;=Data_Noise!D18,0,Data_Noise!D18-$BZ18)),Data_Noise!D18)),"")</f>
        <v>26.891441610415107</v>
      </c>
      <c r="E18" s="79">
        <f ca="1">IFERROR(IF(Data_Noise!E18="","",IF($B$3="On",IF(Data_Noise!E18&lt;=0,0,IF($BZ18&gt;=Data_Noise!E18,0,Data_Noise!E18-$BZ18)),Data_Noise!E18)),"")</f>
        <v>13.578704108005192</v>
      </c>
      <c r="F18" s="79">
        <f ca="1">IFERROR(IF(Data_Noise!F18="","",IF($B$3="On",IF(Data_Noise!F18&lt;=0,0,IF($BZ18&gt;=Data_Noise!F18,0,Data_Noise!F18-$BZ18)),Data_Noise!F18)),"")</f>
        <v>3.8143066901395901</v>
      </c>
      <c r="G18" s="79">
        <f ca="1">IFERROR(IF(Data_Noise!G18="","",IF($B$3="On",IF(Data_Noise!G18&lt;=0,0,IF($BZ18&gt;=Data_Noise!G18,0,Data_Noise!G18-$BZ18)),Data_Noise!G18)),"")</f>
        <v>0</v>
      </c>
      <c r="H18" s="79">
        <f ca="1">IFERROR(IF(Data_Noise!H18="","",IF($B$3="On",IF(Data_Noise!H18&lt;=0,0,IF($BZ18&gt;=Data_Noise!H18,0,Data_Noise!H18-$BZ18)),Data_Noise!H18)),"")</f>
        <v>0</v>
      </c>
      <c r="I18" s="79">
        <f ca="1">IFERROR(IF(Data_Noise!I18="","",IF($B$3="On",IF(Data_Noise!I18&lt;=0,0,IF($BZ18&gt;=Data_Noise!I18,0,Data_Noise!I18-$BZ18)),Data_Noise!I18)),"")</f>
        <v>0</v>
      </c>
      <c r="J18" s="79">
        <f ca="1">IFERROR(IF(Data_Noise!J18="","",IF($B$3="On",IF(Data_Noise!J18&lt;=0,0,IF($BZ18&gt;=Data_Noise!J18,0,Data_Noise!J18-$BZ18)),Data_Noise!J18)),"")</f>
        <v>0</v>
      </c>
      <c r="K18" s="79">
        <f ca="1">IFERROR(IF(Data_Noise!K18="","",IF($B$3="On",IF(Data_Noise!K18&lt;=0,0,IF($BZ18&gt;=Data_Noise!K18,0,Data_Noise!K18-$BZ18)),Data_Noise!K18)),"")</f>
        <v>0</v>
      </c>
      <c r="L18" s="79">
        <f ca="1">IFERROR(IF(Data_Noise!L18="","",IF($B$3="On",IF(Data_Noise!L18&lt;=0,0,IF($BZ18&gt;=Data_Noise!L18,0,Data_Noise!L18-$BZ18)),Data_Noise!L18)),"")</f>
        <v>0</v>
      </c>
      <c r="M18" s="79">
        <f ca="1">IFERROR(IF(Data_Noise!M18="","",IF($B$3="On",IF(Data_Noise!M18&lt;=0,0,IF($BZ18&gt;=Data_Noise!M18,0,Data_Noise!M18-$BZ18)),Data_Noise!M18)),"")</f>
        <v>0</v>
      </c>
      <c r="N18" s="79">
        <f ca="1">IFERROR(IF(Data_Noise!N18="","",IF($B$3="On",IF(Data_Noise!N18&lt;=0,0,IF($BZ18&gt;=Data_Noise!N18,0,Data_Noise!N18-$BZ18)),Data_Noise!N18)),"")</f>
        <v>0</v>
      </c>
      <c r="O18" s="79">
        <f ca="1">IFERROR(IF(Data_Noise!O18="","",IF($B$3="On",IF(Data_Noise!O18&lt;=0,0,IF($BZ18&gt;=Data_Noise!O18,0,Data_Noise!O18-$BZ18)),Data_Noise!O18)),"")</f>
        <v>0</v>
      </c>
      <c r="P18" s="79">
        <f ca="1">IFERROR(IF(Data_Noise!P18="","",IF($B$3="On",IF(Data_Noise!P18&lt;=0,0,IF($BZ18&gt;=Data_Noise!P18,0,Data_Noise!P18-$BZ18)),Data_Noise!P18)),"")</f>
        <v>0</v>
      </c>
      <c r="Q18" s="79">
        <f ca="1">IFERROR(IF(Data_Noise!Q18="","",IF($B$3="On",IF(Data_Noise!Q18&lt;=0,0,IF($BZ18&gt;=Data_Noise!Q18,0,Data_Noise!Q18-$BZ18)),Data_Noise!Q18)),"")</f>
        <v>0</v>
      </c>
      <c r="R18" s="79">
        <f ca="1">IFERROR(IF(Data_Noise!R18="","",IF($B$3="On",IF(Data_Noise!R18&lt;=0,0,IF($BZ18&gt;=Data_Noise!R18,0,Data_Noise!R18-$BZ18)),Data_Noise!R18)),"")</f>
        <v>0</v>
      </c>
      <c r="S18" s="79">
        <f ca="1">IFERROR(IF(Data_Noise!S18="","",IF($B$3="On",IF(Data_Noise!S18&lt;=0,0,IF($BZ18&gt;=Data_Noise!S18,0,Data_Noise!S18-$BZ18)),Data_Noise!S18)),"")</f>
        <v>0</v>
      </c>
      <c r="T18" s="79">
        <f ca="1">IFERROR(IF(Data_Noise!T18="","",IF($B$3="On",IF(Data_Noise!T18&lt;=0,0,IF($BZ18&gt;=Data_Noise!T18,0,Data_Noise!T18-$BZ18)),Data_Noise!T18)),"")</f>
        <v>0</v>
      </c>
      <c r="U18" s="79">
        <f ca="1">IFERROR(IF(Data_Noise!U18="","",IF($B$3="On",IF(Data_Noise!U18&lt;=0,0,IF($BZ18&gt;=Data_Noise!U18,0,Data_Noise!U18-$BZ18)),Data_Noise!U18)),"")</f>
        <v>0</v>
      </c>
      <c r="V18" s="79">
        <f ca="1">IFERROR(IF(Data_Noise!V18="","",IF($B$3="On",IF(Data_Noise!V18&lt;=0,0,IF($BZ18&gt;=Data_Noise!V18,0,Data_Noise!V18-$BZ18)),Data_Noise!V18)),"")</f>
        <v>0</v>
      </c>
      <c r="W18" s="79">
        <f ca="1">IFERROR(IF(Data_Noise!W18="","",IF($B$3="On",IF(Data_Noise!W18&lt;=0,0,IF($BZ18&gt;=Data_Noise!W18,0,Data_Noise!W18-$BZ18)),Data_Noise!W18)),"")</f>
        <v>0</v>
      </c>
      <c r="X18" s="79">
        <f ca="1">IFERROR(IF(Data_Noise!X18="","",IF($B$3="On",IF(Data_Noise!X18&lt;=0,0,IF($BZ18&gt;=Data_Noise!X18,0,Data_Noise!X18-$BZ18)),Data_Noise!X18)),"")</f>
        <v>6.3229630428814385</v>
      </c>
      <c r="Y18" s="79">
        <f ca="1">IFERROR(IF(Data_Noise!Y18="","",IF($B$3="On",IF(Data_Noise!Y18&lt;=0,0,IF($BZ18&gt;=Data_Noise!Y18,0,Data_Noise!Y18-$BZ18)),Data_Noise!Y18)),"")</f>
        <v>26.009767608638178</v>
      </c>
      <c r="Z18" s="79">
        <f ca="1">IFERROR(IF(Data_Noise!Z18="","",IF($B$3="On",IF(Data_Noise!Z18&lt;=0,0,IF($BZ18&gt;=Data_Noise!Z18,0,Data_Noise!Z18-$BZ18)),Data_Noise!Z18)),"")</f>
        <v>62.712487765212373</v>
      </c>
      <c r="AA18" s="79">
        <f ca="1">IFERROR(IF(Data_Noise!AA18="","",IF($B$3="On",IF(Data_Noise!AA18&lt;=0,0,IF($BZ18&gt;=Data_Noise!AA18,0,Data_Noise!AA18-$BZ18)),Data_Noise!AA18)),"")</f>
        <v>130.2858713502618</v>
      </c>
      <c r="AB18" s="79">
        <f ca="1">IFERROR(IF(Data_Noise!AB18="","",IF($B$3="On",IF(Data_Noise!AB18&lt;=0,0,IF($BZ18&gt;=Data_Noise!AB18,0,Data_Noise!AB18-$BZ18)),Data_Noise!AB18)),"")</f>
        <v>253.33013674991415</v>
      </c>
      <c r="AC18" s="79">
        <f ca="1">IFERROR(IF(Data_Noise!AC18="","",IF($B$3="On",IF(Data_Noise!AC18&lt;=0,0,IF($BZ18&gt;=Data_Noise!AC18,0,Data_Noise!AC18-$BZ18)),Data_Noise!AC18)),"")</f>
        <v>460.38587141572941</v>
      </c>
      <c r="AD18" s="79">
        <f ca="1">IFERROR(IF(Data_Noise!AD18="","",IF($B$3="On",IF(Data_Noise!AD18&lt;=0,0,IF($BZ18&gt;=Data_Noise!AD18,0,Data_Noise!AD18-$BZ18)),Data_Noise!AD18)),"")</f>
        <v>784.7359921285356</v>
      </c>
      <c r="AE18" s="79">
        <f ca="1">IFERROR(IF(Data_Noise!AE18="","",IF($B$3="On",IF(Data_Noise!AE18&lt;=0,0,IF($BZ18&gt;=Data_Noise!AE18,0,Data_Noise!AE18-$BZ18)),Data_Noise!AE18)),"")</f>
        <v>1213.2611526307826</v>
      </c>
      <c r="AF18" s="79">
        <f ca="1">IFERROR(IF(Data_Noise!AF18="","",IF($B$3="On",IF(Data_Noise!AF18&lt;=0,0,IF($BZ18&gt;=Data_Noise!AF18,0,Data_Noise!AF18-$BZ18)),Data_Noise!AF18)),"")</f>
        <v>1686.9305945707847</v>
      </c>
      <c r="AG18" s="79">
        <f ca="1">IFERROR(IF(Data_Noise!AG18="","",IF($B$3="On",IF(Data_Noise!AG18&lt;=0,0,IF($BZ18&gt;=Data_Noise!AG18,0,Data_Noise!AG18-$BZ18)),Data_Noise!AG18)),"")</f>
        <v>2123.2726366224683</v>
      </c>
      <c r="AH18" s="79">
        <f ca="1">IFERROR(IF(Data_Noise!AH18="","",IF($B$3="On",IF(Data_Noise!AH18&lt;=0,0,IF($BZ18&gt;=Data_Noise!AH18,0,Data_Noise!AH18-$BZ18)),Data_Noise!AH18)),"")</f>
        <v>2463.5617806427276</v>
      </c>
      <c r="AI18" s="79">
        <f ca="1">IFERROR(IF(Data_Noise!AI18="","",IF($B$3="On",IF(Data_Noise!AI18&lt;=0,0,IF($BZ18&gt;=Data_Noise!AI18,0,Data_Noise!AI18-$BZ18)),Data_Noise!AI18)),"")</f>
        <v>2700.2598545574547</v>
      </c>
      <c r="AJ18" s="79">
        <f ca="1">IFERROR(IF(Data_Noise!AJ18="","",IF($B$3="On",IF(Data_Noise!AJ18&lt;=0,0,IF($BZ18&gt;=Data_Noise!AJ18,0,Data_Noise!AJ18-$BZ18)),Data_Noise!AJ18)),"")</f>
        <v>2849.806717134968</v>
      </c>
      <c r="AK18" s="79">
        <f ca="1">IFERROR(IF(Data_Noise!AK18="","",IF($B$3="On",IF(Data_Noise!AK18&lt;=0,0,IF($BZ18&gt;=Data_Noise!AK18,0,Data_Noise!AK18-$BZ18)),Data_Noise!AK18)),"")</f>
        <v>2942.5488820422547</v>
      </c>
      <c r="AL18" s="79">
        <f ca="1">IFERROR(IF(Data_Noise!AL18="","",IF($B$3="On",IF(Data_Noise!AL18&lt;=0,0,IF($BZ18&gt;=Data_Noise!AL18,0,Data_Noise!AL18-$BZ18)),Data_Noise!AL18)),"")</f>
        <v>3000.8397154565246</v>
      </c>
      <c r="AM18" s="79">
        <f ca="1">IFERROR(IF(Data_Noise!AM18="","",IF($B$3="On",IF(Data_Noise!AM18&lt;=0,0,IF($BZ18&gt;=Data_Noise!AM18,0,Data_Noise!AM18-$BZ18)),Data_Noise!AM18)),"")</f>
        <v>3037.2109601814377</v>
      </c>
      <c r="AN18" s="79">
        <f ca="1">IFERROR(IF(Data_Noise!AN18="","",IF($B$3="On",IF(Data_Noise!AN18&lt;=0,0,IF($BZ18&gt;=Data_Noise!AN18,0,Data_Noise!AN18-$BZ18)),Data_Noise!AN18)),"")</f>
        <v>3062.0492343864248</v>
      </c>
      <c r="AO18" s="79">
        <f ca="1">IFERROR(IF(Data_Noise!AO18="","",IF($B$3="On",IF(Data_Noise!AO18&lt;=0,0,IF($BZ18&gt;=Data_Noise!AO18,0,Data_Noise!AO18-$BZ18)),Data_Noise!AO18)),"")</f>
        <v>3079.1587096114049</v>
      </c>
      <c r="AP18" s="79">
        <f ca="1">IFERROR(IF(Data_Noise!AP18="","",IF($B$3="On",IF(Data_Noise!AP18&lt;=0,0,IF($BZ18&gt;=Data_Noise!AP18,0,Data_Noise!AP18-$BZ18)),Data_Noise!AP18)),"")</f>
        <v>3087.5935144361583</v>
      </c>
      <c r="AQ18" s="79" t="str">
        <f>IFERROR(IF(Data_Noise!AQ18="","",IF($B$3="On",IF(Data_Noise!AQ18&lt;=0,0,IF($BZ18&gt;=Data_Noise!AQ18,0,Data_Noise!AQ18-$BZ18)),Data_Noise!AQ18)),"")</f>
        <v/>
      </c>
      <c r="AR18" s="79" t="str">
        <f>IFERROR(IF(Data_Noise!AR18="","",IF($B$3="On",IF(Data_Noise!AR18&lt;=0,0,IF($BZ18&gt;=Data_Noise!AR18,0,Data_Noise!AR18-$BZ18)),Data_Noise!AR18)),"")</f>
        <v/>
      </c>
      <c r="AS18" s="79" t="str">
        <f>IFERROR(IF(Data_Noise!AS18="","",IF($B$3="On",IF(Data_Noise!AS18&lt;=0,0,IF($BZ18&gt;=Data_Noise!AS18,0,Data_Noise!AS18-$BZ18)),Data_Noise!AS18)),"")</f>
        <v/>
      </c>
      <c r="AT18" s="79" t="str">
        <f>IFERROR(IF(Data_Noise!AT18="","",IF($B$3="On",IF(Data_Noise!AT18&lt;=0,0,IF($BZ18&gt;=Data_Noise!AT18,0,Data_Noise!AT18-$BZ18)),Data_Noise!AT18)),"")</f>
        <v/>
      </c>
      <c r="AU18" s="79" t="str">
        <f>IFERROR(IF(Data_Noise!AU18="","",IF($B$3="On",IF(Data_Noise!AU18&lt;=0,0,IF($BZ18&gt;=Data_Noise!AU18,0,Data_Noise!AU18-$BZ18)),Data_Noise!AU18)),"")</f>
        <v/>
      </c>
      <c r="AV18" s="79" t="str">
        <f>IFERROR(IF(Data_Noise!AV18="","",IF($B$3="On",IF(Data_Noise!AV18&lt;=0,0,IF($BZ18&gt;=Data_Noise!AV18,0,Data_Noise!AV18-$BZ18)),Data_Noise!AV18)),"")</f>
        <v/>
      </c>
      <c r="AW18" s="79" t="str">
        <f>IFERROR(IF(Data_Noise!AW18="","",IF($B$3="On",IF(Data_Noise!AW18&lt;=0,0,IF($BZ18&gt;=Data_Noise!AW18,0,Data_Noise!AW18-$BZ18)),Data_Noise!AW18)),"")</f>
        <v/>
      </c>
      <c r="AX18" s="79" t="str">
        <f>IFERROR(IF(Data_Noise!AX18="","",IF($B$3="On",IF(Data_Noise!AX18&lt;=0,0,IF($BZ18&gt;=Data_Noise!AX18,0,Data_Noise!AX18-$BZ18)),Data_Noise!AX18)),"")</f>
        <v/>
      </c>
      <c r="AY18" s="79" t="str">
        <f>IFERROR(IF(Data_Noise!AY18="","",IF($B$3="On",IF(Data_Noise!AY18&lt;=0,0,IF($BZ18&gt;=Data_Noise!AY18,0,Data_Noise!AY18-$BZ18)),Data_Noise!AY18)),"")</f>
        <v/>
      </c>
      <c r="AZ18" s="79" t="str">
        <f>IFERROR(IF(Data_Noise!AZ18="","",IF($B$3="On",IF(Data_Noise!AZ18&lt;=0,0,IF($BZ18&gt;=Data_Noise!AZ18,0,Data_Noise!AZ18-$BZ18)),Data_Noise!AZ18)),"")</f>
        <v/>
      </c>
      <c r="BA18" s="79">
        <f ca="1">IF(BA$3="","",Data_Noise!C18)</f>
        <v>39.788447636158949</v>
      </c>
      <c r="BB18" s="79">
        <f ca="1">IF(BB$3="","",Data_Noise!D18)</f>
        <v>33.023973052526962</v>
      </c>
      <c r="BC18" s="79">
        <f ca="1">IF(BC$3="","",Data_Noise!E18)</f>
        <v>19.711235550117049</v>
      </c>
      <c r="BD18" s="79">
        <f ca="1">IF(BD$3="","",Data_Noise!F18)</f>
        <v>9.9468381322514468</v>
      </c>
      <c r="BE18" s="79">
        <f ca="1">IF(BE$3="","",Data_Noise!G18)</f>
        <v>3.0145446464060428</v>
      </c>
      <c r="BF18" s="79">
        <f ca="1">IF(BF$3="","",Data_Noise!H18)</f>
        <v>0.81717448984409247</v>
      </c>
      <c r="BG18" s="79">
        <f ca="1">IF(BG$3="","",Data_Noise!I18)</f>
        <v>0.29539473455421589</v>
      </c>
      <c r="BH18" s="79">
        <f ca="1">IF(BH$3="","",Data_Noise!J18)</f>
        <v>-1.860691442268944</v>
      </c>
      <c r="BI18" s="79">
        <f ca="1">IF(BI$3="","",Data_Noise!K18)</f>
        <v>-3.3927727573244133</v>
      </c>
      <c r="BJ18" s="79">
        <f ca="1">IF(BJ$3="","",Data_Noise!L18)</f>
        <v>-5.1349513100258264</v>
      </c>
      <c r="BK18" s="79">
        <f ca="1">IF(BK$3="","",Data_Noise!M18)</f>
        <v>-4.7031361341522233</v>
      </c>
      <c r="BL18" s="79">
        <f ca="1">IF(BL$3="","",Data_Noise!N18)</f>
        <v>-4.7404147861810406</v>
      </c>
      <c r="BM18" s="79">
        <f ca="1">IF(BM$3="","",Data_Noise!O18)</f>
        <v>-7.0427330644521797</v>
      </c>
      <c r="BN18" s="79" t="str">
        <f>IF(BN$3="","",Data_Noise!P18)</f>
        <v/>
      </c>
      <c r="BO18" s="79" t="str">
        <f>IF(BO$3="","",Data_Noise!Q18)</f>
        <v/>
      </c>
      <c r="BP18" s="79" t="str">
        <f>IF(BP$3="","",Data_Noise!R18)</f>
        <v/>
      </c>
      <c r="BQ18" s="79" t="str">
        <f>IF(BQ$3="","",Data_Noise!S18)</f>
        <v/>
      </c>
      <c r="BR18" s="79" t="str">
        <f>IF(BR$3="","",Data_Noise!T18)</f>
        <v/>
      </c>
      <c r="BS18" s="79" t="str">
        <f>IF(BS$3="","",Data_Noise!U18)</f>
        <v/>
      </c>
      <c r="BT18" s="79" t="str">
        <f>IF(BT$3="","",Data_Noise!V18)</f>
        <v/>
      </c>
      <c r="BU18" s="79" t="str">
        <f>IF(BU$3="","",Data_Noise!W18)</f>
        <v/>
      </c>
      <c r="BV18" s="79" t="str">
        <f>IF(BV$3="","",Data_Noise!X18)</f>
        <v/>
      </c>
      <c r="BW18" s="79" t="str">
        <f>IF(BW$3="","",Data_Noise!Y18)</f>
        <v/>
      </c>
      <c r="BX18" s="79" t="str">
        <f>IF(BX$3="","",Data_Noise!Z18)</f>
        <v/>
      </c>
      <c r="BY18" s="79" t="str">
        <f>IF(BY$3="","",Data_Noise!AA18)</f>
        <v/>
      </c>
      <c r="BZ18" s="79">
        <f t="shared" ca="1" si="1"/>
        <v>6.1325314421118566</v>
      </c>
    </row>
    <row r="19" spans="1:78" x14ac:dyDescent="0.25">
      <c r="A19" s="79">
        <f ca="1">Data_Initial!A19</f>
        <v>1</v>
      </c>
      <c r="B19" s="79" t="str">
        <f ca="1">Data_Initial!B19</f>
        <v>H2</v>
      </c>
      <c r="C19" s="79">
        <f ca="1">IFERROR(IF(Data_Noise!C19="","",IF($B$3="On",IF(Data_Noise!C19&lt;=0,0,IF($BZ19&gt;=Data_Noise!C19,0,Data_Noise!C19-$BZ19)),Data_Noise!C19)),"")</f>
        <v>18.372927533160329</v>
      </c>
      <c r="D19" s="79">
        <f ca="1">IFERROR(IF(Data_Noise!D19="","",IF($B$3="On",IF(Data_Noise!D19&lt;=0,0,IF($BZ19&gt;=Data_Noise!D19,0,Data_Noise!D19-$BZ19)),Data_Noise!D19)),"")</f>
        <v>14.204479756608656</v>
      </c>
      <c r="E19" s="79">
        <f ca="1">IFERROR(IF(Data_Noise!E19="","",IF($B$3="On",IF(Data_Noise!E19&lt;=0,0,IF($BZ19&gt;=Data_Noise!E19,0,Data_Noise!E19-$BZ19)),Data_Noise!E19)),"")</f>
        <v>8.339681389602335</v>
      </c>
      <c r="F19" s="79">
        <f ca="1">IFERROR(IF(Data_Noise!F19="","",IF($B$3="On",IF(Data_Noise!F19&lt;=0,0,IF($BZ19&gt;=Data_Noise!F19,0,Data_Noise!F19-$BZ19)),Data_Noise!F19)),"")</f>
        <v>2.2135375746602537</v>
      </c>
      <c r="G19" s="79">
        <f ca="1">IFERROR(IF(Data_Noise!G19="","",IF($B$3="On",IF(Data_Noise!G19&lt;=0,0,IF($BZ19&gt;=Data_Noise!G19,0,Data_Noise!G19-$BZ19)),Data_Noise!G19)),"")</f>
        <v>0</v>
      </c>
      <c r="H19" s="79">
        <f ca="1">IFERROR(IF(Data_Noise!H19="","",IF($B$3="On",IF(Data_Noise!H19&lt;=0,0,IF($BZ19&gt;=Data_Noise!H19,0,Data_Noise!H19-$BZ19)),Data_Noise!H19)),"")</f>
        <v>0</v>
      </c>
      <c r="I19" s="79">
        <f ca="1">IFERROR(IF(Data_Noise!I19="","",IF($B$3="On",IF(Data_Noise!I19&lt;=0,0,IF($BZ19&gt;=Data_Noise!I19,0,Data_Noise!I19-$BZ19)),Data_Noise!I19)),"")</f>
        <v>0</v>
      </c>
      <c r="J19" s="79">
        <f ca="1">IFERROR(IF(Data_Noise!J19="","",IF($B$3="On",IF(Data_Noise!J19&lt;=0,0,IF($BZ19&gt;=Data_Noise!J19,0,Data_Noise!J19-$BZ19)),Data_Noise!J19)),"")</f>
        <v>0</v>
      </c>
      <c r="K19" s="79">
        <f ca="1">IFERROR(IF(Data_Noise!K19="","",IF($B$3="On",IF(Data_Noise!K19&lt;=0,0,IF($BZ19&gt;=Data_Noise!K19,0,Data_Noise!K19-$BZ19)),Data_Noise!K19)),"")</f>
        <v>0</v>
      </c>
      <c r="L19" s="79">
        <f ca="1">IFERROR(IF(Data_Noise!L19="","",IF($B$3="On",IF(Data_Noise!L19&lt;=0,0,IF($BZ19&gt;=Data_Noise!L19,0,Data_Noise!L19-$BZ19)),Data_Noise!L19)),"")</f>
        <v>0</v>
      </c>
      <c r="M19" s="79">
        <f ca="1">IFERROR(IF(Data_Noise!M19="","",IF($B$3="On",IF(Data_Noise!M19&lt;=0,0,IF($BZ19&gt;=Data_Noise!M19,0,Data_Noise!M19-$BZ19)),Data_Noise!M19)),"")</f>
        <v>0</v>
      </c>
      <c r="N19" s="79">
        <f ca="1">IFERROR(IF(Data_Noise!N19="","",IF($B$3="On",IF(Data_Noise!N19&lt;=0,0,IF($BZ19&gt;=Data_Noise!N19,0,Data_Noise!N19-$BZ19)),Data_Noise!N19)),"")</f>
        <v>0</v>
      </c>
      <c r="O19" s="79">
        <f ca="1">IFERROR(IF(Data_Noise!O19="","",IF($B$3="On",IF(Data_Noise!O19&lt;=0,0,IF($BZ19&gt;=Data_Noise!O19,0,Data_Noise!O19-$BZ19)),Data_Noise!O19)),"")</f>
        <v>0</v>
      </c>
      <c r="P19" s="79">
        <f ca="1">IFERROR(IF(Data_Noise!P19="","",IF($B$3="On",IF(Data_Noise!P19&lt;=0,0,IF($BZ19&gt;=Data_Noise!P19,0,Data_Noise!P19-$BZ19)),Data_Noise!P19)),"")</f>
        <v>0</v>
      </c>
      <c r="Q19" s="79">
        <f ca="1">IFERROR(IF(Data_Noise!Q19="","",IF($B$3="On",IF(Data_Noise!Q19&lt;=0,0,IF($BZ19&gt;=Data_Noise!Q19,0,Data_Noise!Q19-$BZ19)),Data_Noise!Q19)),"")</f>
        <v>0</v>
      </c>
      <c r="R19" s="79">
        <f ca="1">IFERROR(IF(Data_Noise!R19="","",IF($B$3="On",IF(Data_Noise!R19&lt;=0,0,IF($BZ19&gt;=Data_Noise!R19,0,Data_Noise!R19-$BZ19)),Data_Noise!R19)),"")</f>
        <v>0</v>
      </c>
      <c r="S19" s="79">
        <f ca="1">IFERROR(IF(Data_Noise!S19="","",IF($B$3="On",IF(Data_Noise!S19&lt;=0,0,IF($BZ19&gt;=Data_Noise!S19,0,Data_Noise!S19-$BZ19)),Data_Noise!S19)),"")</f>
        <v>0</v>
      </c>
      <c r="T19" s="79">
        <f ca="1">IFERROR(IF(Data_Noise!T19="","",IF($B$3="On",IF(Data_Noise!T19&lt;=0,0,IF($BZ19&gt;=Data_Noise!T19,0,Data_Noise!T19-$BZ19)),Data_Noise!T19)),"")</f>
        <v>0</v>
      </c>
      <c r="U19" s="79">
        <f ca="1">IFERROR(IF(Data_Noise!U19="","",IF($B$3="On",IF(Data_Noise!U19&lt;=0,0,IF($BZ19&gt;=Data_Noise!U19,0,Data_Noise!U19-$BZ19)),Data_Noise!U19)),"")</f>
        <v>0</v>
      </c>
      <c r="V19" s="79">
        <f ca="1">IFERROR(IF(Data_Noise!V19="","",IF($B$3="On",IF(Data_Noise!V19&lt;=0,0,IF($BZ19&gt;=Data_Noise!V19,0,Data_Noise!V19-$BZ19)),Data_Noise!V19)),"")</f>
        <v>0</v>
      </c>
      <c r="W19" s="79">
        <f ca="1">IFERROR(IF(Data_Noise!W19="","",IF($B$3="On",IF(Data_Noise!W19&lt;=0,0,IF($BZ19&gt;=Data_Noise!W19,0,Data_Noise!W19-$BZ19)),Data_Noise!W19)),"")</f>
        <v>0</v>
      </c>
      <c r="X19" s="79">
        <f ca="1">IFERROR(IF(Data_Noise!X19="","",IF($B$3="On",IF(Data_Noise!X19&lt;=0,0,IF($BZ19&gt;=Data_Noise!X19,0,Data_Noise!X19-$BZ19)),Data_Noise!X19)),"")</f>
        <v>7.1824782039130071</v>
      </c>
      <c r="Y19" s="79">
        <f ca="1">IFERROR(IF(Data_Noise!Y19="","",IF($B$3="On",IF(Data_Noise!Y19&lt;=0,0,IF($BZ19&gt;=Data_Noise!Y19,0,Data_Noise!Y19-$BZ19)),Data_Noise!Y19)),"")</f>
        <v>23.243273744172296</v>
      </c>
      <c r="Z19" s="79">
        <f ca="1">IFERROR(IF(Data_Noise!Z19="","",IF($B$3="On",IF(Data_Noise!Z19&lt;=0,0,IF($BZ19&gt;=Data_Noise!Z19,0,Data_Noise!Z19-$BZ19)),Data_Noise!Z19)),"")</f>
        <v>56.380832515585148</v>
      </c>
      <c r="AA19" s="79">
        <f ca="1">IFERROR(IF(Data_Noise!AA19="","",IF($B$3="On",IF(Data_Noise!AA19&lt;=0,0,IF($BZ19&gt;=Data_Noise!AA19,0,Data_Noise!AA19-$BZ19)),Data_Noise!AA19)),"")</f>
        <v>116.12631181508465</v>
      </c>
      <c r="AB19" s="79">
        <f ca="1">IFERROR(IF(Data_Noise!AB19="","",IF($B$3="On",IF(Data_Noise!AB19&lt;=0,0,IF($BZ19&gt;=Data_Noise!AB19,0,Data_Noise!AB19-$BZ19)),Data_Noise!AB19)),"")</f>
        <v>223.78657887664079</v>
      </c>
      <c r="AC19" s="79">
        <f ca="1">IFERROR(IF(Data_Noise!AC19="","",IF($B$3="On",IF(Data_Noise!AC19&lt;=0,0,IF($BZ19&gt;=Data_Noise!AC19,0,Data_Noise!AC19-$BZ19)),Data_Noise!AC19)),"")</f>
        <v>407.61070692921118</v>
      </c>
      <c r="AD19" s="79">
        <f ca="1">IFERROR(IF(Data_Noise!AD19="","",IF($B$3="On",IF(Data_Noise!AD19&lt;=0,0,IF($BZ19&gt;=Data_Noise!AD19,0,Data_Noise!AD19-$BZ19)),Data_Noise!AD19)),"")</f>
        <v>704.59722339848486</v>
      </c>
      <c r="AE19" s="79">
        <f ca="1">IFERROR(IF(Data_Noise!AE19="","",IF($B$3="On",IF(Data_Noise!AE19&lt;=0,0,IF($BZ19&gt;=Data_Noise!AE19,0,Data_Noise!AE19-$BZ19)),Data_Noise!AE19)),"")</f>
        <v>1116.2040295219117</v>
      </c>
      <c r="AF19" s="79">
        <f ca="1">IFERROR(IF(Data_Noise!AF19="","",IF($B$3="On",IF(Data_Noise!AF19&lt;=0,0,IF($BZ19&gt;=Data_Noise!AF19,0,Data_Noise!AF19-$BZ19)),Data_Noise!AF19)),"")</f>
        <v>1588.3077888184521</v>
      </c>
      <c r="AG19" s="79">
        <f ca="1">IFERROR(IF(Data_Noise!AG19="","",IF($B$3="On",IF(Data_Noise!AG19&lt;=0,0,IF($BZ19&gt;=Data_Noise!AG19,0,Data_Noise!AG19-$BZ19)),Data_Noise!AG19)),"")</f>
        <v>2043.2830284516224</v>
      </c>
      <c r="AH19" s="79">
        <f ca="1">IFERROR(IF(Data_Noise!AH19="","",IF($B$3="On",IF(Data_Noise!AH19&lt;=0,0,IF($BZ19&gt;=Data_Noise!AH19,0,Data_Noise!AH19-$BZ19)),Data_Noise!AH19)),"")</f>
        <v>2410.6268579276293</v>
      </c>
      <c r="AI19" s="79">
        <f ca="1">IFERROR(IF(Data_Noise!AI19="","",IF($B$3="On",IF(Data_Noise!AI19&lt;=0,0,IF($BZ19&gt;=Data_Noise!AI19,0,Data_Noise!AI19-$BZ19)),Data_Noise!AI19)),"")</f>
        <v>2673.0866457459024</v>
      </c>
      <c r="AJ19" s="79">
        <f ca="1">IFERROR(IF(Data_Noise!AJ19="","",IF($B$3="On",IF(Data_Noise!AJ19&lt;=0,0,IF($BZ19&gt;=Data_Noise!AJ19,0,Data_Noise!AJ19-$BZ19)),Data_Noise!AJ19)),"")</f>
        <v>2840.2882088722226</v>
      </c>
      <c r="AK19" s="79">
        <f ca="1">IFERROR(IF(Data_Noise!AK19="","",IF($B$3="On",IF(Data_Noise!AK19&lt;=0,0,IF($BZ19&gt;=Data_Noise!AK19,0,Data_Noise!AK19-$BZ19)),Data_Noise!AK19)),"")</f>
        <v>2941.0295212674091</v>
      </c>
      <c r="AL19" s="79">
        <f ca="1">IFERROR(IF(Data_Noise!AL19="","",IF($B$3="On",IF(Data_Noise!AL19&lt;=0,0,IF($BZ19&gt;=Data_Noise!AL19,0,Data_Noise!AL19-$BZ19)),Data_Noise!AL19)),"")</f>
        <v>3003.3503322823126</v>
      </c>
      <c r="AM19" s="79">
        <f ca="1">IFERROR(IF(Data_Noise!AM19="","",IF($B$3="On",IF(Data_Noise!AM19&lt;=0,0,IF($BZ19&gt;=Data_Noise!AM19,0,Data_Noise!AM19-$BZ19)),Data_Noise!AM19)),"")</f>
        <v>3042.4073979404056</v>
      </c>
      <c r="AN19" s="79">
        <f ca="1">IFERROR(IF(Data_Noise!AN19="","",IF($B$3="On",IF(Data_Noise!AN19&lt;=0,0,IF($BZ19&gt;=Data_Noise!AN19,0,Data_Noise!AN19-$BZ19)),Data_Noise!AN19)),"")</f>
        <v>3069.0028545429691</v>
      </c>
      <c r="AO19" s="79">
        <f ca="1">IFERROR(IF(Data_Noise!AO19="","",IF($B$3="On",IF(Data_Noise!AO19&lt;=0,0,IF($BZ19&gt;=Data_Noise!AO19,0,Data_Noise!AO19-$BZ19)),Data_Noise!AO19)),"")</f>
        <v>3087.527498516426</v>
      </c>
      <c r="AP19" s="79">
        <f ca="1">IFERROR(IF(Data_Noise!AP19="","",IF($B$3="On",IF(Data_Noise!AP19&lt;=0,0,IF($BZ19&gt;=Data_Noise!AP19,0,Data_Noise!AP19-$BZ19)),Data_Noise!AP19)),"")</f>
        <v>3095.9607398880676</v>
      </c>
      <c r="AQ19" s="79" t="str">
        <f>IFERROR(IF(Data_Noise!AQ19="","",IF($B$3="On",IF(Data_Noise!AQ19&lt;=0,0,IF($BZ19&gt;=Data_Noise!AQ19,0,Data_Noise!AQ19-$BZ19)),Data_Noise!AQ19)),"")</f>
        <v/>
      </c>
      <c r="AR19" s="79" t="str">
        <f>IFERROR(IF(Data_Noise!AR19="","",IF($B$3="On",IF(Data_Noise!AR19&lt;=0,0,IF($BZ19&gt;=Data_Noise!AR19,0,Data_Noise!AR19-$BZ19)),Data_Noise!AR19)),"")</f>
        <v/>
      </c>
      <c r="AS19" s="79" t="str">
        <f>IFERROR(IF(Data_Noise!AS19="","",IF($B$3="On",IF(Data_Noise!AS19&lt;=0,0,IF($BZ19&gt;=Data_Noise!AS19,0,Data_Noise!AS19-$BZ19)),Data_Noise!AS19)),"")</f>
        <v/>
      </c>
      <c r="AT19" s="79" t="str">
        <f>IFERROR(IF(Data_Noise!AT19="","",IF($B$3="On",IF(Data_Noise!AT19&lt;=0,0,IF($BZ19&gt;=Data_Noise!AT19,0,Data_Noise!AT19-$BZ19)),Data_Noise!AT19)),"")</f>
        <v/>
      </c>
      <c r="AU19" s="79" t="str">
        <f>IFERROR(IF(Data_Noise!AU19="","",IF($B$3="On",IF(Data_Noise!AU19&lt;=0,0,IF($BZ19&gt;=Data_Noise!AU19,0,Data_Noise!AU19-$BZ19)),Data_Noise!AU19)),"")</f>
        <v/>
      </c>
      <c r="AV19" s="79" t="str">
        <f>IFERROR(IF(Data_Noise!AV19="","",IF($B$3="On",IF(Data_Noise!AV19&lt;=0,0,IF($BZ19&gt;=Data_Noise!AV19,0,Data_Noise!AV19-$BZ19)),Data_Noise!AV19)),"")</f>
        <v/>
      </c>
      <c r="AW19" s="79" t="str">
        <f>IFERROR(IF(Data_Noise!AW19="","",IF($B$3="On",IF(Data_Noise!AW19&lt;=0,0,IF($BZ19&gt;=Data_Noise!AW19,0,Data_Noise!AW19-$BZ19)),Data_Noise!AW19)),"")</f>
        <v/>
      </c>
      <c r="AX19" s="79" t="str">
        <f>IFERROR(IF(Data_Noise!AX19="","",IF($B$3="On",IF(Data_Noise!AX19&lt;=0,0,IF($BZ19&gt;=Data_Noise!AX19,0,Data_Noise!AX19-$BZ19)),Data_Noise!AX19)),"")</f>
        <v/>
      </c>
      <c r="AY19" s="79" t="str">
        <f>IFERROR(IF(Data_Noise!AY19="","",IF($B$3="On",IF(Data_Noise!AY19&lt;=0,0,IF($BZ19&gt;=Data_Noise!AY19,0,Data_Noise!AY19-$BZ19)),Data_Noise!AY19)),"")</f>
        <v/>
      </c>
      <c r="AZ19" s="79" t="str">
        <f>IFERROR(IF(Data_Noise!AZ19="","",IF($B$3="On",IF(Data_Noise!AZ19&lt;=0,0,IF($BZ19&gt;=Data_Noise!AZ19,0,Data_Noise!AZ19-$BZ19)),Data_Noise!AZ19)),"")</f>
        <v/>
      </c>
      <c r="BA19" s="79">
        <f ca="1">IF(BA$3="","",Data_Noise!C19)</f>
        <v>22.274068679217848</v>
      </c>
      <c r="BB19" s="79">
        <f ca="1">IF(BB$3="","",Data_Noise!D19)</f>
        <v>18.105620902666175</v>
      </c>
      <c r="BC19" s="79">
        <f ca="1">IF(BC$3="","",Data_Noise!E19)</f>
        <v>12.240822535659854</v>
      </c>
      <c r="BD19" s="79">
        <f ca="1">IF(BD$3="","",Data_Noise!F19)</f>
        <v>6.1146787207177731</v>
      </c>
      <c r="BE19" s="79">
        <f ca="1">IF(BE$3="","",Data_Noise!G19)</f>
        <v>2.3562439362617638</v>
      </c>
      <c r="BF19" s="79">
        <f ca="1">IF(BF$3="","",Data_Noise!H19)</f>
        <v>1.7939038788437467</v>
      </c>
      <c r="BG19" s="79">
        <f ca="1">IF(BG$3="","",Data_Noise!I19)</f>
        <v>0.9984681874238962</v>
      </c>
      <c r="BH19" s="79">
        <f ca="1">IF(BH$3="","",Data_Noise!J19)</f>
        <v>1.3353026541844886</v>
      </c>
      <c r="BI19" s="79">
        <f ca="1">IF(BI$3="","",Data_Noise!K19)</f>
        <v>-0.66266276036306826</v>
      </c>
      <c r="BJ19" s="79">
        <f ca="1">IF(BJ$3="","",Data_Noise!L19)</f>
        <v>-1.3229240765863344</v>
      </c>
      <c r="BK19" s="79">
        <f ca="1">IF(BK$3="","",Data_Noise!M19)</f>
        <v>-3.0078371056824866</v>
      </c>
      <c r="BL19" s="79">
        <f ca="1">IF(BL$3="","",Data_Noise!N19)</f>
        <v>-4.413439784599027</v>
      </c>
      <c r="BM19" s="79">
        <f ca="1">IF(BM$3="","",Data_Noise!O19)</f>
        <v>-5.0974108689968789</v>
      </c>
      <c r="BN19" s="79" t="str">
        <f>IF(BN$3="","",Data_Noise!P19)</f>
        <v/>
      </c>
      <c r="BO19" s="79" t="str">
        <f>IF(BO$3="","",Data_Noise!Q19)</f>
        <v/>
      </c>
      <c r="BP19" s="79" t="str">
        <f>IF(BP$3="","",Data_Noise!R19)</f>
        <v/>
      </c>
      <c r="BQ19" s="79" t="str">
        <f>IF(BQ$3="","",Data_Noise!S19)</f>
        <v/>
      </c>
      <c r="BR19" s="79" t="str">
        <f>IF(BR$3="","",Data_Noise!T19)</f>
        <v/>
      </c>
      <c r="BS19" s="79" t="str">
        <f>IF(BS$3="","",Data_Noise!U19)</f>
        <v/>
      </c>
      <c r="BT19" s="79" t="str">
        <f>IF(BT$3="","",Data_Noise!V19)</f>
        <v/>
      </c>
      <c r="BU19" s="79" t="str">
        <f>IF(BU$3="","",Data_Noise!W19)</f>
        <v/>
      </c>
      <c r="BV19" s="79" t="str">
        <f>IF(BV$3="","",Data_Noise!X19)</f>
        <v/>
      </c>
      <c r="BW19" s="79" t="str">
        <f>IF(BW$3="","",Data_Noise!Y19)</f>
        <v/>
      </c>
      <c r="BX19" s="79" t="str">
        <f>IF(BX$3="","",Data_Noise!Z19)</f>
        <v/>
      </c>
      <c r="BY19" s="79" t="str">
        <f>IF(BY$3="","",Data_Noise!AA19)</f>
        <v/>
      </c>
      <c r="BZ19" s="79">
        <f t="shared" ca="1" si="1"/>
        <v>3.9011411460575194</v>
      </c>
    </row>
    <row r="20" spans="1:78" x14ac:dyDescent="0.25">
      <c r="A20" s="79">
        <f ca="1">Data_Initial!A20</f>
        <v>1</v>
      </c>
      <c r="B20" s="79" t="str">
        <f ca="1">Data_Initial!B20</f>
        <v>A3</v>
      </c>
      <c r="C20" s="79">
        <f ca="1">IFERROR(IF(Data_Noise!C20="","",IF($B$3="On",IF(Data_Noise!C20&lt;=0,0,IF($BZ20&gt;=Data_Noise!C20,0,Data_Noise!C20-$BZ20)),Data_Noise!C20)),"")</f>
        <v>19.588498433684201</v>
      </c>
      <c r="D20" s="79">
        <f ca="1">IFERROR(IF(Data_Noise!D20="","",IF($B$3="On",IF(Data_Noise!D20&lt;=0,0,IF($BZ20&gt;=Data_Noise!D20,0,Data_Noise!D20-$BZ20)),Data_Noise!D20)),"")</f>
        <v>15.450764629175954</v>
      </c>
      <c r="E20" s="79">
        <f ca="1">IFERROR(IF(Data_Noise!E20="","",IF($B$3="On",IF(Data_Noise!E20&lt;=0,0,IF($BZ20&gt;=Data_Noise!E20,0,Data_Noise!E20-$BZ20)),Data_Noise!E20)),"")</f>
        <v>10.490335027446029</v>
      </c>
      <c r="F20" s="79">
        <f ca="1">IFERROR(IF(Data_Noise!F20="","",IF($B$3="On",IF(Data_Noise!F20&lt;=0,0,IF($BZ20&gt;=Data_Noise!F20,0,Data_Noise!F20-$BZ20)),Data_Noise!F20)),"")</f>
        <v>3.4878747834187536</v>
      </c>
      <c r="G20" s="79">
        <f ca="1">IFERROR(IF(Data_Noise!G20="","",IF($B$3="On",IF(Data_Noise!G20&lt;=0,0,IF($BZ20&gt;=Data_Noise!G20,0,Data_Noise!G20-$BZ20)),Data_Noise!G20)),"")</f>
        <v>0.86789692833533394</v>
      </c>
      <c r="H20" s="79">
        <f ca="1">IFERROR(IF(Data_Noise!H20="","",IF($B$3="On",IF(Data_Noise!H20&lt;=0,0,IF($BZ20&gt;=Data_Noise!H20,0,Data_Noise!H20-$BZ20)),Data_Noise!H20)),"")</f>
        <v>0</v>
      </c>
      <c r="I20" s="79">
        <f ca="1">IFERROR(IF(Data_Noise!I20="","",IF($B$3="On",IF(Data_Noise!I20&lt;=0,0,IF($BZ20&gt;=Data_Noise!I20,0,Data_Noise!I20-$BZ20)),Data_Noise!I20)),"")</f>
        <v>0</v>
      </c>
      <c r="J20" s="79">
        <f ca="1">IFERROR(IF(Data_Noise!J20="","",IF($B$3="On",IF(Data_Noise!J20&lt;=0,0,IF($BZ20&gt;=Data_Noise!J20,0,Data_Noise!J20-$BZ20)),Data_Noise!J20)),"")</f>
        <v>0</v>
      </c>
      <c r="K20" s="79">
        <f ca="1">IFERROR(IF(Data_Noise!K20="","",IF($B$3="On",IF(Data_Noise!K20&lt;=0,0,IF($BZ20&gt;=Data_Noise!K20,0,Data_Noise!K20-$BZ20)),Data_Noise!K20)),"")</f>
        <v>0</v>
      </c>
      <c r="L20" s="79">
        <f ca="1">IFERROR(IF(Data_Noise!L20="","",IF($B$3="On",IF(Data_Noise!L20&lt;=0,0,IF($BZ20&gt;=Data_Noise!L20,0,Data_Noise!L20-$BZ20)),Data_Noise!L20)),"")</f>
        <v>0</v>
      </c>
      <c r="M20" s="79">
        <f ca="1">IFERROR(IF(Data_Noise!M20="","",IF($B$3="On",IF(Data_Noise!M20&lt;=0,0,IF($BZ20&gt;=Data_Noise!M20,0,Data_Noise!M20-$BZ20)),Data_Noise!M20)),"")</f>
        <v>0</v>
      </c>
      <c r="N20" s="79">
        <f ca="1">IFERROR(IF(Data_Noise!N20="","",IF($B$3="On",IF(Data_Noise!N20&lt;=0,0,IF($BZ20&gt;=Data_Noise!N20,0,Data_Noise!N20-$BZ20)),Data_Noise!N20)),"")</f>
        <v>0</v>
      </c>
      <c r="O20" s="79">
        <f ca="1">IFERROR(IF(Data_Noise!O20="","",IF($B$3="On",IF(Data_Noise!O20&lt;=0,0,IF($BZ20&gt;=Data_Noise!O20,0,Data_Noise!O20-$BZ20)),Data_Noise!O20)),"")</f>
        <v>0</v>
      </c>
      <c r="P20" s="79">
        <f ca="1">IFERROR(IF(Data_Noise!P20="","",IF($B$3="On",IF(Data_Noise!P20&lt;=0,0,IF($BZ20&gt;=Data_Noise!P20,0,Data_Noise!P20-$BZ20)),Data_Noise!P20)),"")</f>
        <v>0</v>
      </c>
      <c r="Q20" s="79">
        <f ca="1">IFERROR(IF(Data_Noise!Q20="","",IF($B$3="On",IF(Data_Noise!Q20&lt;=0,0,IF($BZ20&gt;=Data_Noise!Q20,0,Data_Noise!Q20-$BZ20)),Data_Noise!Q20)),"")</f>
        <v>0</v>
      </c>
      <c r="R20" s="79">
        <f ca="1">IFERROR(IF(Data_Noise!R20="","",IF($B$3="On",IF(Data_Noise!R20&lt;=0,0,IF($BZ20&gt;=Data_Noise!R20,0,Data_Noise!R20-$BZ20)),Data_Noise!R20)),"")</f>
        <v>0</v>
      </c>
      <c r="S20" s="79">
        <f ca="1">IFERROR(IF(Data_Noise!S20="","",IF($B$3="On",IF(Data_Noise!S20&lt;=0,0,IF($BZ20&gt;=Data_Noise!S20,0,Data_Noise!S20-$BZ20)),Data_Noise!S20)),"")</f>
        <v>0</v>
      </c>
      <c r="T20" s="79">
        <f ca="1">IFERROR(IF(Data_Noise!T20="","",IF($B$3="On",IF(Data_Noise!T20&lt;=0,0,IF($BZ20&gt;=Data_Noise!T20,0,Data_Noise!T20-$BZ20)),Data_Noise!T20)),"")</f>
        <v>0</v>
      </c>
      <c r="U20" s="79">
        <f ca="1">IFERROR(IF(Data_Noise!U20="","",IF($B$3="On",IF(Data_Noise!U20&lt;=0,0,IF($BZ20&gt;=Data_Noise!U20,0,Data_Noise!U20-$BZ20)),Data_Noise!U20)),"")</f>
        <v>0</v>
      </c>
      <c r="V20" s="79">
        <f ca="1">IFERROR(IF(Data_Noise!V20="","",IF($B$3="On",IF(Data_Noise!V20&lt;=0,0,IF($BZ20&gt;=Data_Noise!V20,0,Data_Noise!V20-$BZ20)),Data_Noise!V20)),"")</f>
        <v>0</v>
      </c>
      <c r="W20" s="79">
        <f ca="1">IFERROR(IF(Data_Noise!W20="","",IF($B$3="On",IF(Data_Noise!W20&lt;=0,0,IF($BZ20&gt;=Data_Noise!W20,0,Data_Noise!W20-$BZ20)),Data_Noise!W20)),"")</f>
        <v>11.139456354490108</v>
      </c>
      <c r="X20" s="79">
        <f ca="1">IFERROR(IF(Data_Noise!X20="","",IF($B$3="On",IF(Data_Noise!X20&lt;=0,0,IF($BZ20&gt;=Data_Noise!X20,0,Data_Noise!X20-$BZ20)),Data_Noise!X20)),"")</f>
        <v>33.003877363776425</v>
      </c>
      <c r="Y20" s="79">
        <f ca="1">IFERROR(IF(Data_Noise!Y20="","",IF($B$3="On",IF(Data_Noise!Y20&lt;=0,0,IF($BZ20&gt;=Data_Noise!Y20,0,Data_Noise!Y20-$BZ20)),Data_Noise!Y20)),"")</f>
        <v>73.211954842396892</v>
      </c>
      <c r="Z20" s="79">
        <f ca="1">IFERROR(IF(Data_Noise!Z20="","",IF($B$3="On",IF(Data_Noise!Z20&lt;=0,0,IF($BZ20&gt;=Data_Noise!Z20,0,Data_Noise!Z20-$BZ20)),Data_Noise!Z20)),"")</f>
        <v>140.1500807064055</v>
      </c>
      <c r="AA20" s="79">
        <f ca="1">IFERROR(IF(Data_Noise!AA20="","",IF($B$3="On",IF(Data_Noise!AA20&lt;=0,0,IF($BZ20&gt;=Data_Noise!AA20,0,Data_Noise!AA20-$BZ20)),Data_Noise!AA20)),"")</f>
        <v>253.82712002206844</v>
      </c>
      <c r="AB20" s="79">
        <f ca="1">IFERROR(IF(Data_Noise!AB20="","",IF($B$3="On",IF(Data_Noise!AB20&lt;=0,0,IF($BZ20&gt;=Data_Noise!AB20,0,Data_Noise!AB20-$BZ20)),Data_Noise!AB20)),"")</f>
        <v>427.31953904918441</v>
      </c>
      <c r="AC20" s="79">
        <f ca="1">IFERROR(IF(Data_Noise!AC20="","",IF($B$3="On",IF(Data_Noise!AC20&lt;=0,0,IF($BZ20&gt;=Data_Noise!AC20,0,Data_Noise!AC20-$BZ20)),Data_Noise!AC20)),"")</f>
        <v>691.63839051133368</v>
      </c>
      <c r="AD20" s="79">
        <f ca="1">IFERROR(IF(Data_Noise!AD20="","",IF($B$3="On",IF(Data_Noise!AD20&lt;=0,0,IF($BZ20&gt;=Data_Noise!AD20,0,Data_Noise!AD20-$BZ20)),Data_Noise!AD20)),"")</f>
        <v>1045.0609595875137</v>
      </c>
      <c r="AE20" s="79">
        <f ca="1">IFERROR(IF(Data_Noise!AE20="","",IF($B$3="On",IF(Data_Noise!AE20&lt;=0,0,IF($BZ20&gt;=Data_Noise!AE20,0,Data_Noise!AE20-$BZ20)),Data_Noise!AE20)),"")</f>
        <v>1460.1457556737566</v>
      </c>
      <c r="AF20" s="79">
        <f ca="1">IFERROR(IF(Data_Noise!AF20="","",IF($B$3="On",IF(Data_Noise!AF20&lt;=0,0,IF($BZ20&gt;=Data_Noise!AF20,0,Data_Noise!AF20-$BZ20)),Data_Noise!AF20)),"")</f>
        <v>1876.7370604751932</v>
      </c>
      <c r="AG20" s="79">
        <f ca="1">IFERROR(IF(Data_Noise!AG20="","",IF($B$3="On",IF(Data_Noise!AG20&lt;=0,0,IF($BZ20&gt;=Data_Noise!AG20,0,Data_Noise!AG20-$BZ20)),Data_Noise!AG20)),"")</f>
        <v>2231.2204554842506</v>
      </c>
      <c r="AH20" s="79">
        <f ca="1">IFERROR(IF(Data_Noise!AH20="","",IF($B$3="On",IF(Data_Noise!AH20&lt;=0,0,IF($BZ20&gt;=Data_Noise!AH20,0,Data_Noise!AH20-$BZ20)),Data_Noise!AH20)),"")</f>
        <v>2498.5707813705403</v>
      </c>
      <c r="AI20" s="79">
        <f ca="1">IFERROR(IF(Data_Noise!AI20="","",IF($B$3="On",IF(Data_Noise!AI20&lt;=0,0,IF($BZ20&gt;=Data_Noise!AI20,0,Data_Noise!AI20-$BZ20)),Data_Noise!AI20)),"")</f>
        <v>2681.1387701945137</v>
      </c>
      <c r="AJ20" s="79">
        <f ca="1">IFERROR(IF(Data_Noise!AJ20="","",IF($B$3="On",IF(Data_Noise!AJ20&lt;=0,0,IF($BZ20&gt;=Data_Noise!AJ20,0,Data_Noise!AJ20-$BZ20)),Data_Noise!AJ20)),"")</f>
        <v>2813.7483877634236</v>
      </c>
      <c r="AK20" s="79">
        <f ca="1">IFERROR(IF(Data_Noise!AK20="","",IF($B$3="On",IF(Data_Noise!AK20&lt;=0,0,IF($BZ20&gt;=Data_Noise!AK20,0,Data_Noise!AK20-$BZ20)),Data_Noise!AK20)),"")</f>
        <v>2916.0237203745573</v>
      </c>
      <c r="AL20" s="79">
        <f ca="1">IFERROR(IF(Data_Noise!AL20="","",IF($B$3="On",IF(Data_Noise!AL20&lt;=0,0,IF($BZ20&gt;=Data_Noise!AL20,0,Data_Noise!AL20-$BZ20)),Data_Noise!AL20)),"")</f>
        <v>3000.6904492923341</v>
      </c>
      <c r="AM20" s="79">
        <f ca="1">IFERROR(IF(Data_Noise!AM20="","",IF($B$3="On",IF(Data_Noise!AM20&lt;=0,0,IF($BZ20&gt;=Data_Noise!AM20,0,Data_Noise!AM20-$BZ20)),Data_Noise!AM20)),"")</f>
        <v>3066.713969642557</v>
      </c>
      <c r="AN20" s="79">
        <f ca="1">IFERROR(IF(Data_Noise!AN20="","",IF($B$3="On",IF(Data_Noise!AN20&lt;=0,0,IF($BZ20&gt;=Data_Noise!AN20,0,Data_Noise!AN20-$BZ20)),Data_Noise!AN20)),"")</f>
        <v>3120.6883602472035</v>
      </c>
      <c r="AO20" s="79">
        <f ca="1">IFERROR(IF(Data_Noise!AO20="","",IF($B$3="On",IF(Data_Noise!AO20&lt;=0,0,IF($BZ20&gt;=Data_Noise!AO20,0,Data_Noise!AO20-$BZ20)),Data_Noise!AO20)),"")</f>
        <v>3168.1043769750736</v>
      </c>
      <c r="AP20" s="79">
        <f ca="1">IFERROR(IF(Data_Noise!AP20="","",IF($B$3="On",IF(Data_Noise!AP20&lt;=0,0,IF($BZ20&gt;=Data_Noise!AP20,0,Data_Noise!AP20-$BZ20)),Data_Noise!AP20)),"")</f>
        <v>3191.189737770982</v>
      </c>
      <c r="AQ20" s="79" t="str">
        <f>IFERROR(IF(Data_Noise!AQ20="","",IF($B$3="On",IF(Data_Noise!AQ20&lt;=0,0,IF($BZ20&gt;=Data_Noise!AQ20,0,Data_Noise!AQ20-$BZ20)),Data_Noise!AQ20)),"")</f>
        <v/>
      </c>
      <c r="AR20" s="79" t="str">
        <f>IFERROR(IF(Data_Noise!AR20="","",IF($B$3="On",IF(Data_Noise!AR20&lt;=0,0,IF($BZ20&gt;=Data_Noise!AR20,0,Data_Noise!AR20-$BZ20)),Data_Noise!AR20)),"")</f>
        <v/>
      </c>
      <c r="AS20" s="79" t="str">
        <f>IFERROR(IF(Data_Noise!AS20="","",IF($B$3="On",IF(Data_Noise!AS20&lt;=0,0,IF($BZ20&gt;=Data_Noise!AS20,0,Data_Noise!AS20-$BZ20)),Data_Noise!AS20)),"")</f>
        <v/>
      </c>
      <c r="AT20" s="79" t="str">
        <f>IFERROR(IF(Data_Noise!AT20="","",IF($B$3="On",IF(Data_Noise!AT20&lt;=0,0,IF($BZ20&gt;=Data_Noise!AT20,0,Data_Noise!AT20-$BZ20)),Data_Noise!AT20)),"")</f>
        <v/>
      </c>
      <c r="AU20" s="79" t="str">
        <f>IFERROR(IF(Data_Noise!AU20="","",IF($B$3="On",IF(Data_Noise!AU20&lt;=0,0,IF($BZ20&gt;=Data_Noise!AU20,0,Data_Noise!AU20-$BZ20)),Data_Noise!AU20)),"")</f>
        <v/>
      </c>
      <c r="AV20" s="79" t="str">
        <f>IFERROR(IF(Data_Noise!AV20="","",IF($B$3="On",IF(Data_Noise!AV20&lt;=0,0,IF($BZ20&gt;=Data_Noise!AV20,0,Data_Noise!AV20-$BZ20)),Data_Noise!AV20)),"")</f>
        <v/>
      </c>
      <c r="AW20" s="79" t="str">
        <f>IFERROR(IF(Data_Noise!AW20="","",IF($B$3="On",IF(Data_Noise!AW20&lt;=0,0,IF($BZ20&gt;=Data_Noise!AW20,0,Data_Noise!AW20-$BZ20)),Data_Noise!AW20)),"")</f>
        <v/>
      </c>
      <c r="AX20" s="79" t="str">
        <f>IFERROR(IF(Data_Noise!AX20="","",IF($B$3="On",IF(Data_Noise!AX20&lt;=0,0,IF($BZ20&gt;=Data_Noise!AX20,0,Data_Noise!AX20-$BZ20)),Data_Noise!AX20)),"")</f>
        <v/>
      </c>
      <c r="AY20" s="79" t="str">
        <f>IFERROR(IF(Data_Noise!AY20="","",IF($B$3="On",IF(Data_Noise!AY20&lt;=0,0,IF($BZ20&gt;=Data_Noise!AY20,0,Data_Noise!AY20-$BZ20)),Data_Noise!AY20)),"")</f>
        <v/>
      </c>
      <c r="AZ20" s="79" t="str">
        <f>IFERROR(IF(Data_Noise!AZ20="","",IF($B$3="On",IF(Data_Noise!AZ20&lt;=0,0,IF($BZ20&gt;=Data_Noise!AZ20,0,Data_Noise!AZ20-$BZ20)),Data_Noise!AZ20)),"")</f>
        <v/>
      </c>
      <c r="BA20" s="79">
        <f ca="1">IF(BA$3="","",Data_Noise!C20)</f>
        <v>23.394981888287447</v>
      </c>
      <c r="BB20" s="79">
        <f ca="1">IF(BB$3="","",Data_Noise!D20)</f>
        <v>19.257248083779199</v>
      </c>
      <c r="BC20" s="79">
        <f ca="1">IF(BC$3="","",Data_Noise!E20)</f>
        <v>14.296818482049275</v>
      </c>
      <c r="BD20" s="79">
        <f ca="1">IF(BD$3="","",Data_Noise!F20)</f>
        <v>7.2943582380220002</v>
      </c>
      <c r="BE20" s="79">
        <f ca="1">IF(BE$3="","",Data_Noise!G20)</f>
        <v>4.6743803829385806</v>
      </c>
      <c r="BF20" s="79">
        <f ca="1">IF(BF$3="","",Data_Noise!H20)</f>
        <v>2.7208184681408034</v>
      </c>
      <c r="BG20" s="79">
        <f ca="1">IF(BG$3="","",Data_Noise!I20)</f>
        <v>1.9666243542267978</v>
      </c>
      <c r="BH20" s="79">
        <f ca="1">IF(BH$3="","",Data_Noise!J20)</f>
        <v>-0.26343372694403583</v>
      </c>
      <c r="BI20" s="79">
        <f ca="1">IF(BI$3="","",Data_Noise!K20)</f>
        <v>-3.0735291159609623</v>
      </c>
      <c r="BJ20" s="79">
        <f ca="1">IF(BJ$3="","",Data_Noise!L20)</f>
        <v>-4.6116155370841634</v>
      </c>
      <c r="BK20" s="79">
        <f ca="1">IF(BK$3="","",Data_Noise!M20)</f>
        <v>-4.789263685355917</v>
      </c>
      <c r="BL20" s="79">
        <f ca="1">IF(BL$3="","",Data_Noise!N20)</f>
        <v>-5.0884045230706469</v>
      </c>
      <c r="BM20" s="79">
        <f ca="1">IF(BM$3="","",Data_Noise!O20)</f>
        <v>-6.2946983991861698</v>
      </c>
      <c r="BN20" s="79" t="str">
        <f>IF(BN$3="","",Data_Noise!P20)</f>
        <v/>
      </c>
      <c r="BO20" s="79" t="str">
        <f>IF(BO$3="","",Data_Noise!Q20)</f>
        <v/>
      </c>
      <c r="BP20" s="79" t="str">
        <f>IF(BP$3="","",Data_Noise!R20)</f>
        <v/>
      </c>
      <c r="BQ20" s="79" t="str">
        <f>IF(BQ$3="","",Data_Noise!S20)</f>
        <v/>
      </c>
      <c r="BR20" s="79" t="str">
        <f>IF(BR$3="","",Data_Noise!T20)</f>
        <v/>
      </c>
      <c r="BS20" s="79" t="str">
        <f>IF(BS$3="","",Data_Noise!U20)</f>
        <v/>
      </c>
      <c r="BT20" s="79" t="str">
        <f>IF(BT$3="","",Data_Noise!V20)</f>
        <v/>
      </c>
      <c r="BU20" s="79" t="str">
        <f>IF(BU$3="","",Data_Noise!W20)</f>
        <v/>
      </c>
      <c r="BV20" s="79" t="str">
        <f>IF(BV$3="","",Data_Noise!X20)</f>
        <v/>
      </c>
      <c r="BW20" s="79" t="str">
        <f>IF(BW$3="","",Data_Noise!Y20)</f>
        <v/>
      </c>
      <c r="BX20" s="79" t="str">
        <f>IF(BX$3="","",Data_Noise!Z20)</f>
        <v/>
      </c>
      <c r="BY20" s="79" t="str">
        <f>IF(BY$3="","",Data_Noise!AA20)</f>
        <v/>
      </c>
      <c r="BZ20" s="79">
        <f t="shared" ca="1" si="1"/>
        <v>3.8064834546032467</v>
      </c>
    </row>
    <row r="21" spans="1:78" x14ac:dyDescent="0.25">
      <c r="A21" s="79">
        <f ca="1">Data_Initial!A21</f>
        <v>1</v>
      </c>
      <c r="B21" s="79" t="str">
        <f ca="1">Data_Initial!B21</f>
        <v>B3</v>
      </c>
      <c r="C21" s="79">
        <f ca="1">IFERROR(IF(Data_Noise!C21="","",IF($B$3="On",IF(Data_Noise!C21&lt;=0,0,IF($BZ21&gt;=Data_Noise!C21,0,Data_Noise!C21-$BZ21)),Data_Noise!C21)),"")</f>
        <v>15.774992541854433</v>
      </c>
      <c r="D21" s="79">
        <f ca="1">IFERROR(IF(Data_Noise!D21="","",IF($B$3="On",IF(Data_Noise!D21&lt;=0,0,IF($BZ21&gt;=Data_Noise!D21,0,Data_Noise!D21-$BZ21)),Data_Noise!D21)),"")</f>
        <v>14.404218967301281</v>
      </c>
      <c r="E21" s="79">
        <f ca="1">IFERROR(IF(Data_Noise!E21="","",IF($B$3="On",IF(Data_Noise!E21&lt;=0,0,IF($BZ21&gt;=Data_Noise!E21,0,Data_Noise!E21-$BZ21)),Data_Noise!E21)),"")</f>
        <v>11.947994187252363</v>
      </c>
      <c r="F21" s="79">
        <f ca="1">IFERROR(IF(Data_Noise!F21="","",IF($B$3="On",IF(Data_Noise!F21&lt;=0,0,IF($BZ21&gt;=Data_Noise!F21,0,Data_Noise!F21-$BZ21)),Data_Noise!F21)),"")</f>
        <v>7.1513139021872494</v>
      </c>
      <c r="G21" s="79">
        <f ca="1">IFERROR(IF(Data_Noise!G21="","",IF($B$3="On",IF(Data_Noise!G21&lt;=0,0,IF($BZ21&gt;=Data_Noise!G21,0,Data_Noise!G21-$BZ21)),Data_Noise!G21)),"")</f>
        <v>3.4321797120198614</v>
      </c>
      <c r="H21" s="79">
        <f ca="1">IFERROR(IF(Data_Noise!H21="","",IF($B$3="On",IF(Data_Noise!H21&lt;=0,0,IF($BZ21&gt;=Data_Noise!H21,0,Data_Noise!H21-$BZ21)),Data_Noise!H21)),"")</f>
        <v>1.2136172320719081</v>
      </c>
      <c r="I21" s="79">
        <f ca="1">IFERROR(IF(Data_Noise!I21="","",IF($B$3="On",IF(Data_Noise!I21&lt;=0,0,IF($BZ21&gt;=Data_Noise!I21,0,Data_Noise!I21-$BZ21)),Data_Noise!I21)),"")</f>
        <v>0</v>
      </c>
      <c r="J21" s="79">
        <f ca="1">IFERROR(IF(Data_Noise!J21="","",IF($B$3="On",IF(Data_Noise!J21&lt;=0,0,IF($BZ21&gt;=Data_Noise!J21,0,Data_Noise!J21-$BZ21)),Data_Noise!J21)),"")</f>
        <v>0</v>
      </c>
      <c r="K21" s="79">
        <f ca="1">IFERROR(IF(Data_Noise!K21="","",IF($B$3="On",IF(Data_Noise!K21&lt;=0,0,IF($BZ21&gt;=Data_Noise!K21,0,Data_Noise!K21-$BZ21)),Data_Noise!K21)),"")</f>
        <v>0</v>
      </c>
      <c r="L21" s="79">
        <f ca="1">IFERROR(IF(Data_Noise!L21="","",IF($B$3="On",IF(Data_Noise!L21&lt;=0,0,IF($BZ21&gt;=Data_Noise!L21,0,Data_Noise!L21-$BZ21)),Data_Noise!L21)),"")</f>
        <v>0</v>
      </c>
      <c r="M21" s="79">
        <f ca="1">IFERROR(IF(Data_Noise!M21="","",IF($B$3="On",IF(Data_Noise!M21&lt;=0,0,IF($BZ21&gt;=Data_Noise!M21,0,Data_Noise!M21-$BZ21)),Data_Noise!M21)),"")</f>
        <v>0</v>
      </c>
      <c r="N21" s="79">
        <f ca="1">IFERROR(IF(Data_Noise!N21="","",IF($B$3="On",IF(Data_Noise!N21&lt;=0,0,IF($BZ21&gt;=Data_Noise!N21,0,Data_Noise!N21-$BZ21)),Data_Noise!N21)),"")</f>
        <v>0</v>
      </c>
      <c r="O21" s="79">
        <f ca="1">IFERROR(IF(Data_Noise!O21="","",IF($B$3="On",IF(Data_Noise!O21&lt;=0,0,IF($BZ21&gt;=Data_Noise!O21,0,Data_Noise!O21-$BZ21)),Data_Noise!O21)),"")</f>
        <v>0</v>
      </c>
      <c r="P21" s="79">
        <f ca="1">IFERROR(IF(Data_Noise!P21="","",IF($B$3="On",IF(Data_Noise!P21&lt;=0,0,IF($BZ21&gt;=Data_Noise!P21,0,Data_Noise!P21-$BZ21)),Data_Noise!P21)),"")</f>
        <v>0</v>
      </c>
      <c r="Q21" s="79">
        <f ca="1">IFERROR(IF(Data_Noise!Q21="","",IF($B$3="On",IF(Data_Noise!Q21&lt;=0,0,IF($BZ21&gt;=Data_Noise!Q21,0,Data_Noise!Q21-$BZ21)),Data_Noise!Q21)),"")</f>
        <v>0</v>
      </c>
      <c r="R21" s="79">
        <f ca="1">IFERROR(IF(Data_Noise!R21="","",IF($B$3="On",IF(Data_Noise!R21&lt;=0,0,IF($BZ21&gt;=Data_Noise!R21,0,Data_Noise!R21-$BZ21)),Data_Noise!R21)),"")</f>
        <v>0</v>
      </c>
      <c r="S21" s="79">
        <f ca="1">IFERROR(IF(Data_Noise!S21="","",IF($B$3="On",IF(Data_Noise!S21&lt;=0,0,IF($BZ21&gt;=Data_Noise!S21,0,Data_Noise!S21-$BZ21)),Data_Noise!S21)),"")</f>
        <v>0</v>
      </c>
      <c r="T21" s="79">
        <f ca="1">IFERROR(IF(Data_Noise!T21="","",IF($B$3="On",IF(Data_Noise!T21&lt;=0,0,IF($BZ21&gt;=Data_Noise!T21,0,Data_Noise!T21-$BZ21)),Data_Noise!T21)),"")</f>
        <v>0</v>
      </c>
      <c r="U21" s="79">
        <f ca="1">IFERROR(IF(Data_Noise!U21="","",IF($B$3="On",IF(Data_Noise!U21&lt;=0,0,IF($BZ21&gt;=Data_Noise!U21,0,Data_Noise!U21-$BZ21)),Data_Noise!U21)),"")</f>
        <v>0</v>
      </c>
      <c r="V21" s="79">
        <f ca="1">IFERROR(IF(Data_Noise!V21="","",IF($B$3="On",IF(Data_Noise!V21&lt;=0,0,IF($BZ21&gt;=Data_Noise!V21,0,Data_Noise!V21-$BZ21)),Data_Noise!V21)),"")</f>
        <v>2.2411861385567722</v>
      </c>
      <c r="W21" s="79">
        <f ca="1">IFERROR(IF(Data_Noise!W21="","",IF($B$3="On",IF(Data_Noise!W21&lt;=0,0,IF($BZ21&gt;=Data_Noise!W21,0,Data_Noise!W21-$BZ21)),Data_Noise!W21)),"")</f>
        <v>13.365126187540449</v>
      </c>
      <c r="X21" s="79">
        <f ca="1">IFERROR(IF(Data_Noise!X21="","",IF($B$3="On",IF(Data_Noise!X21&lt;=0,0,IF($BZ21&gt;=Data_Noise!X21,0,Data_Noise!X21-$BZ21)),Data_Noise!X21)),"")</f>
        <v>37.506524341249943</v>
      </c>
      <c r="Y21" s="79">
        <f ca="1">IFERROR(IF(Data_Noise!Y21="","",IF($B$3="On",IF(Data_Noise!Y21&lt;=0,0,IF($BZ21&gt;=Data_Noise!Y21,0,Data_Noise!Y21-$BZ21)),Data_Noise!Y21)),"")</f>
        <v>79.115190702280358</v>
      </c>
      <c r="Z21" s="79">
        <f ca="1">IFERROR(IF(Data_Noise!Z21="","",IF($B$3="On",IF(Data_Noise!Z21&lt;=0,0,IF($BZ21&gt;=Data_Noise!Z21,0,Data_Noise!Z21-$BZ21)),Data_Noise!Z21)),"")</f>
        <v>148.61348440843921</v>
      </c>
      <c r="AA21" s="79">
        <f ca="1">IFERROR(IF(Data_Noise!AA21="","",IF($B$3="On",IF(Data_Noise!AA21&lt;=0,0,IF($BZ21&gt;=Data_Noise!AA21,0,Data_Noise!AA21-$BZ21)),Data_Noise!AA21)),"")</f>
        <v>258.43576909391356</v>
      </c>
      <c r="AB21" s="79">
        <f ca="1">IFERROR(IF(Data_Noise!AB21="","",IF($B$3="On",IF(Data_Noise!AB21&lt;=0,0,IF($BZ21&gt;=Data_Noise!AB21,0,Data_Noise!AB21-$BZ21)),Data_Noise!AB21)),"")</f>
        <v>430.83733990034426</v>
      </c>
      <c r="AC21" s="79">
        <f ca="1">IFERROR(IF(Data_Noise!AC21="","",IF($B$3="On",IF(Data_Noise!AC21&lt;=0,0,IF($BZ21&gt;=Data_Noise!AC21,0,Data_Noise!AC21-$BZ21)),Data_Noise!AC21)),"")</f>
        <v>689.54871673016964</v>
      </c>
      <c r="AD21" s="79">
        <f ca="1">IFERROR(IF(Data_Noise!AD21="","",IF($B$3="On",IF(Data_Noise!AD21&lt;=0,0,IF($BZ21&gt;=Data_Noise!AD21,0,Data_Noise!AD21-$BZ21)),Data_Noise!AD21)),"")</f>
        <v>1043.4870942582322</v>
      </c>
      <c r="AE21" s="79">
        <f ca="1">IFERROR(IF(Data_Noise!AE21="","",IF($B$3="On",IF(Data_Noise!AE21&lt;=0,0,IF($BZ21&gt;=Data_Noise!AE21,0,Data_Noise!AE21-$BZ21)),Data_Noise!AE21)),"")</f>
        <v>1467.7214606624952</v>
      </c>
      <c r="AF21" s="79">
        <f ca="1">IFERROR(IF(Data_Noise!AF21="","",IF($B$3="On",IF(Data_Noise!AF21&lt;=0,0,IF($BZ21&gt;=Data_Noise!AF21,0,Data_Noise!AF21-$BZ21)),Data_Noise!AF21)),"")</f>
        <v>1902.0394574670715</v>
      </c>
      <c r="AG21" s="79">
        <f ca="1">IFERROR(IF(Data_Noise!AG21="","",IF($B$3="On",IF(Data_Noise!AG21&lt;=0,0,IF($BZ21&gt;=Data_Noise!AG21,0,Data_Noise!AG21-$BZ21)),Data_Noise!AG21)),"")</f>
        <v>2279.1532227599982</v>
      </c>
      <c r="AH21" s="79">
        <f ca="1">IFERROR(IF(Data_Noise!AH21="","",IF($B$3="On",IF(Data_Noise!AH21&lt;=0,0,IF($BZ21&gt;=Data_Noise!AH21,0,Data_Noise!AH21-$BZ21)),Data_Noise!AH21)),"")</f>
        <v>2562.5315146218254</v>
      </c>
      <c r="AI21" s="79">
        <f ca="1">IFERROR(IF(Data_Noise!AI21="","",IF($B$3="On",IF(Data_Noise!AI21&lt;=0,0,IF($BZ21&gt;=Data_Noise!AI21,0,Data_Noise!AI21-$BZ21)),Data_Noise!AI21)),"")</f>
        <v>2756.3380112082086</v>
      </c>
      <c r="AJ21" s="79">
        <f ca="1">IFERROR(IF(Data_Noise!AJ21="","",IF($B$3="On",IF(Data_Noise!AJ21&lt;=0,0,IF($BZ21&gt;=Data_Noise!AJ21,0,Data_Noise!AJ21-$BZ21)),Data_Noise!AJ21)),"")</f>
        <v>2891.0753030805886</v>
      </c>
      <c r="AK21" s="79">
        <f ca="1">IFERROR(IF(Data_Noise!AK21="","",IF($B$3="On",IF(Data_Noise!AK21&lt;=0,0,IF($BZ21&gt;=Data_Noise!AK21,0,Data_Noise!AK21-$BZ21)),Data_Noise!AK21)),"")</f>
        <v>2995.0570388225051</v>
      </c>
      <c r="AL21" s="79">
        <f ca="1">IFERROR(IF(Data_Noise!AL21="","",IF($B$3="On",IF(Data_Noise!AL21&lt;=0,0,IF($BZ21&gt;=Data_Noise!AL21,0,Data_Noise!AL21-$BZ21)),Data_Noise!AL21)),"")</f>
        <v>3083.6755763325655</v>
      </c>
      <c r="AM21" s="79">
        <f ca="1">IFERROR(IF(Data_Noise!AM21="","",IF($B$3="On",IF(Data_Noise!AM21&lt;=0,0,IF($BZ21&gt;=Data_Noise!AM21,0,Data_Noise!AM21-$BZ21)),Data_Noise!AM21)),"")</f>
        <v>3156.7333362539721</v>
      </c>
      <c r="AN21" s="79">
        <f ca="1">IFERROR(IF(Data_Noise!AN21="","",IF($B$3="On",IF(Data_Noise!AN21&lt;=0,0,IF($BZ21&gt;=Data_Noise!AN21,0,Data_Noise!AN21-$BZ21)),Data_Noise!AN21)),"")</f>
        <v>3217.8070045092286</v>
      </c>
      <c r="AO21" s="79">
        <f ca="1">IFERROR(IF(Data_Noise!AO21="","",IF($B$3="On",IF(Data_Noise!AO21&lt;=0,0,IF($BZ21&gt;=Data_Noise!AO21,0,Data_Noise!AO21-$BZ21)),Data_Noise!AO21)),"")</f>
        <v>3267.8042822885482</v>
      </c>
      <c r="AP21" s="79">
        <f ca="1">IFERROR(IF(Data_Noise!AP21="","",IF($B$3="On",IF(Data_Noise!AP21&lt;=0,0,IF($BZ21&gt;=Data_Noise!AP21,0,Data_Noise!AP21-$BZ21)),Data_Noise!AP21)),"")</f>
        <v>3291.7109591037165</v>
      </c>
      <c r="AQ21" s="79" t="str">
        <f>IFERROR(IF(Data_Noise!AQ21="","",IF($B$3="On",IF(Data_Noise!AQ21&lt;=0,0,IF($BZ21&gt;=Data_Noise!AQ21,0,Data_Noise!AQ21-$BZ21)),Data_Noise!AQ21)),"")</f>
        <v/>
      </c>
      <c r="AR21" s="79" t="str">
        <f>IFERROR(IF(Data_Noise!AR21="","",IF($B$3="On",IF(Data_Noise!AR21&lt;=0,0,IF($BZ21&gt;=Data_Noise!AR21,0,Data_Noise!AR21-$BZ21)),Data_Noise!AR21)),"")</f>
        <v/>
      </c>
      <c r="AS21" s="79" t="str">
        <f>IFERROR(IF(Data_Noise!AS21="","",IF($B$3="On",IF(Data_Noise!AS21&lt;=0,0,IF($BZ21&gt;=Data_Noise!AS21,0,Data_Noise!AS21-$BZ21)),Data_Noise!AS21)),"")</f>
        <v/>
      </c>
      <c r="AT21" s="79" t="str">
        <f>IFERROR(IF(Data_Noise!AT21="","",IF($B$3="On",IF(Data_Noise!AT21&lt;=0,0,IF($BZ21&gt;=Data_Noise!AT21,0,Data_Noise!AT21-$BZ21)),Data_Noise!AT21)),"")</f>
        <v/>
      </c>
      <c r="AU21" s="79" t="str">
        <f>IFERROR(IF(Data_Noise!AU21="","",IF($B$3="On",IF(Data_Noise!AU21&lt;=0,0,IF($BZ21&gt;=Data_Noise!AU21,0,Data_Noise!AU21-$BZ21)),Data_Noise!AU21)),"")</f>
        <v/>
      </c>
      <c r="AV21" s="79" t="str">
        <f>IFERROR(IF(Data_Noise!AV21="","",IF($B$3="On",IF(Data_Noise!AV21&lt;=0,0,IF($BZ21&gt;=Data_Noise!AV21,0,Data_Noise!AV21-$BZ21)),Data_Noise!AV21)),"")</f>
        <v/>
      </c>
      <c r="AW21" s="79" t="str">
        <f>IFERROR(IF(Data_Noise!AW21="","",IF($B$3="On",IF(Data_Noise!AW21&lt;=0,0,IF($BZ21&gt;=Data_Noise!AW21,0,Data_Noise!AW21-$BZ21)),Data_Noise!AW21)),"")</f>
        <v/>
      </c>
      <c r="AX21" s="79" t="str">
        <f>IFERROR(IF(Data_Noise!AX21="","",IF($B$3="On",IF(Data_Noise!AX21&lt;=0,0,IF($BZ21&gt;=Data_Noise!AX21,0,Data_Noise!AX21-$BZ21)),Data_Noise!AX21)),"")</f>
        <v/>
      </c>
      <c r="AY21" s="79" t="str">
        <f>IFERROR(IF(Data_Noise!AY21="","",IF($B$3="On",IF(Data_Noise!AY21&lt;=0,0,IF($BZ21&gt;=Data_Noise!AY21,0,Data_Noise!AY21-$BZ21)),Data_Noise!AY21)),"")</f>
        <v/>
      </c>
      <c r="AZ21" s="79" t="str">
        <f>IFERROR(IF(Data_Noise!AZ21="","",IF($B$3="On",IF(Data_Noise!AZ21&lt;=0,0,IF($BZ21&gt;=Data_Noise!AZ21,0,Data_Noise!AZ21-$BZ21)),Data_Noise!AZ21)),"")</f>
        <v/>
      </c>
      <c r="BA21" s="79">
        <f ca="1">IF(BA$3="","",Data_Noise!C21)</f>
        <v>18.31916329642285</v>
      </c>
      <c r="BB21" s="79">
        <f ca="1">IF(BB$3="","",Data_Noise!D21)</f>
        <v>16.948389721869699</v>
      </c>
      <c r="BC21" s="79">
        <f ca="1">IF(BC$3="","",Data_Noise!E21)</f>
        <v>14.49216494182078</v>
      </c>
      <c r="BD21" s="79">
        <f ca="1">IF(BD$3="","",Data_Noise!F21)</f>
        <v>9.6954846567556672</v>
      </c>
      <c r="BE21" s="79">
        <f ca="1">IF(BE$3="","",Data_Noise!G21)</f>
        <v>5.9763504665882792</v>
      </c>
      <c r="BF21" s="79">
        <f ca="1">IF(BF$3="","",Data_Noise!H21)</f>
        <v>3.7577879866403259</v>
      </c>
      <c r="BG21" s="79">
        <f ca="1">IF(BG$3="","",Data_Noise!I21)</f>
        <v>0.28644210232990597</v>
      </c>
      <c r="BH21" s="79">
        <f ca="1">IF(BH$3="","",Data_Noise!J21)</f>
        <v>-3.3630883228085335</v>
      </c>
      <c r="BI21" s="79">
        <f ca="1">IF(BI$3="","",Data_Noise!K21)</f>
        <v>-4.5728715233444763</v>
      </c>
      <c r="BJ21" s="79">
        <f ca="1">IF(BJ$3="","",Data_Noise!L21)</f>
        <v>-4.474689657453383</v>
      </c>
      <c r="BK21" s="79">
        <f ca="1">IF(BK$3="","",Data_Noise!M21)</f>
        <v>-6.0800249991525561</v>
      </c>
      <c r="BL21" s="79">
        <f ca="1">IF(BL$3="","",Data_Noise!N21)</f>
        <v>-7.3994948205199762</v>
      </c>
      <c r="BM21" s="79">
        <f ca="1">IF(BM$3="","",Data_Noise!O21)</f>
        <v>-10.511394039759137</v>
      </c>
      <c r="BN21" s="79" t="str">
        <f>IF(BN$3="","",Data_Noise!P21)</f>
        <v/>
      </c>
      <c r="BO21" s="79" t="str">
        <f>IF(BO$3="","",Data_Noise!Q21)</f>
        <v/>
      </c>
      <c r="BP21" s="79" t="str">
        <f>IF(BP$3="","",Data_Noise!R21)</f>
        <v/>
      </c>
      <c r="BQ21" s="79" t="str">
        <f>IF(BQ$3="","",Data_Noise!S21)</f>
        <v/>
      </c>
      <c r="BR21" s="79" t="str">
        <f>IF(BR$3="","",Data_Noise!T21)</f>
        <v/>
      </c>
      <c r="BS21" s="79" t="str">
        <f>IF(BS$3="","",Data_Noise!U21)</f>
        <v/>
      </c>
      <c r="BT21" s="79" t="str">
        <f>IF(BT$3="","",Data_Noise!V21)</f>
        <v/>
      </c>
      <c r="BU21" s="79" t="str">
        <f>IF(BU$3="","",Data_Noise!W21)</f>
        <v/>
      </c>
      <c r="BV21" s="79" t="str">
        <f>IF(BV$3="","",Data_Noise!X21)</f>
        <v/>
      </c>
      <c r="BW21" s="79" t="str">
        <f>IF(BW$3="","",Data_Noise!Y21)</f>
        <v/>
      </c>
      <c r="BX21" s="79" t="str">
        <f>IF(BX$3="","",Data_Noise!Z21)</f>
        <v/>
      </c>
      <c r="BY21" s="79" t="str">
        <f>IF(BY$3="","",Data_Noise!AA21)</f>
        <v/>
      </c>
      <c r="BZ21" s="79">
        <f t="shared" ca="1" si="1"/>
        <v>2.5441707545684178</v>
      </c>
    </row>
    <row r="22" spans="1:78" x14ac:dyDescent="0.25">
      <c r="A22" s="79">
        <f ca="1">Data_Initial!A22</f>
        <v>1</v>
      </c>
      <c r="B22" s="79" t="str">
        <f ca="1">Data_Initial!B22</f>
        <v>C3</v>
      </c>
      <c r="C22" s="79">
        <f ca="1">IFERROR(IF(Data_Noise!C22="","",IF($B$3="On",IF(Data_Noise!C22&lt;=0,0,IF($BZ22&gt;=Data_Noise!C22,0,Data_Noise!C22-$BZ22)),Data_Noise!C22)),"")</f>
        <v>7.865187037701622</v>
      </c>
      <c r="D22" s="79">
        <f ca="1">IFERROR(IF(Data_Noise!D22="","",IF($B$3="On",IF(Data_Noise!D22&lt;=0,0,IF($BZ22&gt;=Data_Noise!D22,0,Data_Noise!D22-$BZ22)),Data_Noise!D22)),"")</f>
        <v>5.4584912609335277</v>
      </c>
      <c r="E22" s="79">
        <f ca="1">IFERROR(IF(Data_Noise!E22="","",IF($B$3="On",IF(Data_Noise!E22&lt;=0,0,IF($BZ22&gt;=Data_Noise!E22,0,Data_Noise!E22-$BZ22)),Data_Noise!E22)),"")</f>
        <v>3.8612787803571629</v>
      </c>
      <c r="F22" s="79">
        <f ca="1">IFERROR(IF(Data_Noise!F22="","",IF($B$3="On",IF(Data_Noise!F22&lt;=0,0,IF($BZ22&gt;=Data_Noise!F22,0,Data_Noise!F22-$BZ22)),Data_Noise!F22)),"")</f>
        <v>1.5465039822853197</v>
      </c>
      <c r="G22" s="79">
        <f ca="1">IFERROR(IF(Data_Noise!G22="","",IF($B$3="On",IF(Data_Noise!G22&lt;=0,0,IF($BZ22&gt;=Data_Noise!G22,0,Data_Noise!G22-$BZ22)),Data_Noise!G22)),"")</f>
        <v>0.24102916846559053</v>
      </c>
      <c r="H22" s="79">
        <f ca="1">IFERROR(IF(Data_Noise!H22="","",IF($B$3="On",IF(Data_Noise!H22&lt;=0,0,IF($BZ22&gt;=Data_Noise!H22,0,Data_Noise!H22-$BZ22)),Data_Noise!H22)),"")</f>
        <v>0</v>
      </c>
      <c r="I22" s="79">
        <f ca="1">IFERROR(IF(Data_Noise!I22="","",IF($B$3="On",IF(Data_Noise!I22&lt;=0,0,IF($BZ22&gt;=Data_Noise!I22,0,Data_Noise!I22-$BZ22)),Data_Noise!I22)),"")</f>
        <v>0</v>
      </c>
      <c r="J22" s="79">
        <f ca="1">IFERROR(IF(Data_Noise!J22="","",IF($B$3="On",IF(Data_Noise!J22&lt;=0,0,IF($BZ22&gt;=Data_Noise!J22,0,Data_Noise!J22-$BZ22)),Data_Noise!J22)),"")</f>
        <v>0</v>
      </c>
      <c r="K22" s="79">
        <f ca="1">IFERROR(IF(Data_Noise!K22="","",IF($B$3="On",IF(Data_Noise!K22&lt;=0,0,IF($BZ22&gt;=Data_Noise!K22,0,Data_Noise!K22-$BZ22)),Data_Noise!K22)),"")</f>
        <v>0</v>
      </c>
      <c r="L22" s="79">
        <f ca="1">IFERROR(IF(Data_Noise!L22="","",IF($B$3="On",IF(Data_Noise!L22&lt;=0,0,IF($BZ22&gt;=Data_Noise!L22,0,Data_Noise!L22-$BZ22)),Data_Noise!L22)),"")</f>
        <v>0</v>
      </c>
      <c r="M22" s="79">
        <f ca="1">IFERROR(IF(Data_Noise!M22="","",IF($B$3="On",IF(Data_Noise!M22&lt;=0,0,IF($BZ22&gt;=Data_Noise!M22,0,Data_Noise!M22-$BZ22)),Data_Noise!M22)),"")</f>
        <v>0</v>
      </c>
      <c r="N22" s="79">
        <f ca="1">IFERROR(IF(Data_Noise!N22="","",IF($B$3="On",IF(Data_Noise!N22&lt;=0,0,IF($BZ22&gt;=Data_Noise!N22,0,Data_Noise!N22-$BZ22)),Data_Noise!N22)),"")</f>
        <v>0</v>
      </c>
      <c r="O22" s="79">
        <f ca="1">IFERROR(IF(Data_Noise!O22="","",IF($B$3="On",IF(Data_Noise!O22&lt;=0,0,IF($BZ22&gt;=Data_Noise!O22,0,Data_Noise!O22-$BZ22)),Data_Noise!O22)),"")</f>
        <v>0</v>
      </c>
      <c r="P22" s="79">
        <f ca="1">IFERROR(IF(Data_Noise!P22="","",IF($B$3="On",IF(Data_Noise!P22&lt;=0,0,IF($BZ22&gt;=Data_Noise!P22,0,Data_Noise!P22-$BZ22)),Data_Noise!P22)),"")</f>
        <v>0</v>
      </c>
      <c r="Q22" s="79">
        <f ca="1">IFERROR(IF(Data_Noise!Q22="","",IF($B$3="On",IF(Data_Noise!Q22&lt;=0,0,IF($BZ22&gt;=Data_Noise!Q22,0,Data_Noise!Q22-$BZ22)),Data_Noise!Q22)),"")</f>
        <v>0</v>
      </c>
      <c r="R22" s="79">
        <f ca="1">IFERROR(IF(Data_Noise!R22="","",IF($B$3="On",IF(Data_Noise!R22&lt;=0,0,IF($BZ22&gt;=Data_Noise!R22,0,Data_Noise!R22-$BZ22)),Data_Noise!R22)),"")</f>
        <v>0</v>
      </c>
      <c r="S22" s="79">
        <f ca="1">IFERROR(IF(Data_Noise!S22="","",IF($B$3="On",IF(Data_Noise!S22&lt;=0,0,IF($BZ22&gt;=Data_Noise!S22,0,Data_Noise!S22-$BZ22)),Data_Noise!S22)),"")</f>
        <v>0</v>
      </c>
      <c r="T22" s="79">
        <f ca="1">IFERROR(IF(Data_Noise!T22="","",IF($B$3="On",IF(Data_Noise!T22&lt;=0,0,IF($BZ22&gt;=Data_Noise!T22,0,Data_Noise!T22-$BZ22)),Data_Noise!T22)),"")</f>
        <v>0</v>
      </c>
      <c r="U22" s="79">
        <f ca="1">IFERROR(IF(Data_Noise!U22="","",IF($B$3="On",IF(Data_Noise!U22&lt;=0,0,IF($BZ22&gt;=Data_Noise!U22,0,Data_Noise!U22-$BZ22)),Data_Noise!U22)),"")</f>
        <v>0</v>
      </c>
      <c r="V22" s="79">
        <f ca="1">IFERROR(IF(Data_Noise!V22="","",IF($B$3="On",IF(Data_Noise!V22&lt;=0,0,IF($BZ22&gt;=Data_Noise!V22,0,Data_Noise!V22-$BZ22)),Data_Noise!V22)),"")</f>
        <v>0</v>
      </c>
      <c r="W22" s="79">
        <f ca="1">IFERROR(IF(Data_Noise!W22="","",IF($B$3="On",IF(Data_Noise!W22&lt;=0,0,IF($BZ22&gt;=Data_Noise!W22,0,Data_Noise!W22-$BZ22)),Data_Noise!W22)),"")</f>
        <v>0</v>
      </c>
      <c r="X22" s="79">
        <f ca="1">IFERROR(IF(Data_Noise!X22="","",IF($B$3="On",IF(Data_Noise!X22&lt;=0,0,IF($BZ22&gt;=Data_Noise!X22,0,Data_Noise!X22-$BZ22)),Data_Noise!X22)),"")</f>
        <v>0</v>
      </c>
      <c r="Y22" s="79">
        <f ca="1">IFERROR(IF(Data_Noise!Y22="","",IF($B$3="On",IF(Data_Noise!Y22&lt;=0,0,IF($BZ22&gt;=Data_Noise!Y22,0,Data_Noise!Y22-$BZ22)),Data_Noise!Y22)),"")</f>
        <v>0</v>
      </c>
      <c r="Z22" s="79">
        <f ca="1">IFERROR(IF(Data_Noise!Z22="","",IF($B$3="On",IF(Data_Noise!Z22&lt;=0,0,IF($BZ22&gt;=Data_Noise!Z22,0,Data_Noise!Z22-$BZ22)),Data_Noise!Z22)),"")</f>
        <v>7.8942267934861974</v>
      </c>
      <c r="AA22" s="79">
        <f ca="1">IFERROR(IF(Data_Noise!AA22="","",IF($B$3="On",IF(Data_Noise!AA22&lt;=0,0,IF($BZ22&gt;=Data_Noise!AA22,0,Data_Noise!AA22-$BZ22)),Data_Noise!AA22)),"")</f>
        <v>24.805139379824368</v>
      </c>
      <c r="AB22" s="79">
        <f ca="1">IFERROR(IF(Data_Noise!AB22="","",IF($B$3="On",IF(Data_Noise!AB22&lt;=0,0,IF($BZ22&gt;=Data_Noise!AB22,0,Data_Noise!AB22-$BZ22)),Data_Noise!AB22)),"")</f>
        <v>56.96825865474451</v>
      </c>
      <c r="AC22" s="79">
        <f ca="1">IFERROR(IF(Data_Noise!AC22="","",IF($B$3="On",IF(Data_Noise!AC22&lt;=0,0,IF($BZ22&gt;=Data_Noise!AC22,0,Data_Noise!AC22-$BZ22)),Data_Noise!AC22)),"")</f>
        <v>120.84469930559227</v>
      </c>
      <c r="AD22" s="79">
        <f ca="1">IFERROR(IF(Data_Noise!AD22="","",IF($B$3="On",IF(Data_Noise!AD22&lt;=0,0,IF($BZ22&gt;=Data_Noise!AD22,0,Data_Noise!AD22-$BZ22)),Data_Noise!AD22)),"")</f>
        <v>237.74032024913672</v>
      </c>
      <c r="AE22" s="79">
        <f ca="1">IFERROR(IF(Data_Noise!AE22="","",IF($B$3="On",IF(Data_Noise!AE22&lt;=0,0,IF($BZ22&gt;=Data_Noise!AE22,0,Data_Noise!AE22-$BZ22)),Data_Noise!AE22)),"")</f>
        <v>455.4516234218097</v>
      </c>
      <c r="AF22" s="79">
        <f ca="1">IFERROR(IF(Data_Noise!AF22="","",IF($B$3="On",IF(Data_Noise!AF22&lt;=0,0,IF($BZ22&gt;=Data_Noise!AF22,0,Data_Noise!AF22-$BZ22)),Data_Noise!AF22)),"")</f>
        <v>819.74601983290574</v>
      </c>
      <c r="AG22" s="79">
        <f ca="1">IFERROR(IF(Data_Noise!AG22="","",IF($B$3="On",IF(Data_Noise!AG22&lt;=0,0,IF($BZ22&gt;=Data_Noise!AG22,0,Data_Noise!AG22-$BZ22)),Data_Noise!AG22)),"")</f>
        <v>1356.1906592526761</v>
      </c>
      <c r="AH22" s="79">
        <f ca="1">IFERROR(IF(Data_Noise!AH22="","",IF($B$3="On",IF(Data_Noise!AH22&lt;=0,0,IF($BZ22&gt;=Data_Noise!AH22,0,Data_Noise!AH22-$BZ22)),Data_Noise!AH22)),"")</f>
        <v>1989.875583475502</v>
      </c>
      <c r="AI22" s="79">
        <f ca="1">IFERROR(IF(Data_Noise!AI22="","",IF($B$3="On",IF(Data_Noise!AI22&lt;=0,0,IF($BZ22&gt;=Data_Noise!AI22,0,Data_Noise!AI22-$BZ22)),Data_Noise!AI22)),"")</f>
        <v>2608.6274357408888</v>
      </c>
      <c r="AJ22" s="79">
        <f ca="1">IFERROR(IF(Data_Noise!AJ22="","",IF($B$3="On",IF(Data_Noise!AJ22&lt;=0,0,IF($BZ22&gt;=Data_Noise!AJ22,0,Data_Noise!AJ22-$BZ22)),Data_Noise!AJ22)),"")</f>
        <v>3096.1911665974321</v>
      </c>
      <c r="AK22" s="79">
        <f ca="1">IFERROR(IF(Data_Noise!AK22="","",IF($B$3="On",IF(Data_Noise!AK22&lt;=0,0,IF($BZ22&gt;=Data_Noise!AK22,0,Data_Noise!AK22-$BZ22)),Data_Noise!AK22)),"")</f>
        <v>3425.9972387137855</v>
      </c>
      <c r="AL22" s="79">
        <f ca="1">IFERROR(IF(Data_Noise!AL22="","",IF($B$3="On",IF(Data_Noise!AL22&lt;=0,0,IF($BZ22&gt;=Data_Noise!AL22,0,Data_Noise!AL22-$BZ22)),Data_Noise!AL22)),"")</f>
        <v>3618.0186734977792</v>
      </c>
      <c r="AM22" s="79">
        <f ca="1">IFERROR(IF(Data_Noise!AM22="","",IF($B$3="On",IF(Data_Noise!AM22&lt;=0,0,IF($BZ22&gt;=Data_Noise!AM22,0,Data_Noise!AM22-$BZ22)),Data_Noise!AM22)),"")</f>
        <v>3728.3673473950557</v>
      </c>
      <c r="AN22" s="79">
        <f ca="1">IFERROR(IF(Data_Noise!AN22="","",IF($B$3="On",IF(Data_Noise!AN22&lt;=0,0,IF($BZ22&gt;=Data_Noise!AN22,0,Data_Noise!AN22-$BZ22)),Data_Noise!AN22)),"")</f>
        <v>3799.4070716997526</v>
      </c>
      <c r="AO22" s="79">
        <f ca="1">IFERROR(IF(Data_Noise!AO22="","",IF($B$3="On",IF(Data_Noise!AO22&lt;=0,0,IF($BZ22&gt;=Data_Noise!AO22,0,Data_Noise!AO22-$BZ22)),Data_Noise!AO22)),"")</f>
        <v>3854.4508343873854</v>
      </c>
      <c r="AP22" s="79">
        <f ca="1">IFERROR(IF(Data_Noise!AP22="","",IF($B$3="On",IF(Data_Noise!AP22&lt;=0,0,IF($BZ22&gt;=Data_Noise!AP22,0,Data_Noise!AP22-$BZ22)),Data_Noise!AP22)),"")</f>
        <v>3879.0408332037273</v>
      </c>
      <c r="AQ22" s="79" t="str">
        <f>IFERROR(IF(Data_Noise!AQ22="","",IF($B$3="On",IF(Data_Noise!AQ22&lt;=0,0,IF($BZ22&gt;=Data_Noise!AQ22,0,Data_Noise!AQ22-$BZ22)),Data_Noise!AQ22)),"")</f>
        <v/>
      </c>
      <c r="AR22" s="79" t="str">
        <f>IFERROR(IF(Data_Noise!AR22="","",IF($B$3="On",IF(Data_Noise!AR22&lt;=0,0,IF($BZ22&gt;=Data_Noise!AR22,0,Data_Noise!AR22-$BZ22)),Data_Noise!AR22)),"")</f>
        <v/>
      </c>
      <c r="AS22" s="79" t="str">
        <f>IFERROR(IF(Data_Noise!AS22="","",IF($B$3="On",IF(Data_Noise!AS22&lt;=0,0,IF($BZ22&gt;=Data_Noise!AS22,0,Data_Noise!AS22-$BZ22)),Data_Noise!AS22)),"")</f>
        <v/>
      </c>
      <c r="AT22" s="79" t="str">
        <f>IFERROR(IF(Data_Noise!AT22="","",IF($B$3="On",IF(Data_Noise!AT22&lt;=0,0,IF($BZ22&gt;=Data_Noise!AT22,0,Data_Noise!AT22-$BZ22)),Data_Noise!AT22)),"")</f>
        <v/>
      </c>
      <c r="AU22" s="79" t="str">
        <f>IFERROR(IF(Data_Noise!AU22="","",IF($B$3="On",IF(Data_Noise!AU22&lt;=0,0,IF($BZ22&gt;=Data_Noise!AU22,0,Data_Noise!AU22-$BZ22)),Data_Noise!AU22)),"")</f>
        <v/>
      </c>
      <c r="AV22" s="79" t="str">
        <f>IFERROR(IF(Data_Noise!AV22="","",IF($B$3="On",IF(Data_Noise!AV22&lt;=0,0,IF($BZ22&gt;=Data_Noise!AV22,0,Data_Noise!AV22-$BZ22)),Data_Noise!AV22)),"")</f>
        <v/>
      </c>
      <c r="AW22" s="79" t="str">
        <f>IFERROR(IF(Data_Noise!AW22="","",IF($B$3="On",IF(Data_Noise!AW22&lt;=0,0,IF($BZ22&gt;=Data_Noise!AW22,0,Data_Noise!AW22-$BZ22)),Data_Noise!AW22)),"")</f>
        <v/>
      </c>
      <c r="AX22" s="79" t="str">
        <f>IFERROR(IF(Data_Noise!AX22="","",IF($B$3="On",IF(Data_Noise!AX22&lt;=0,0,IF($BZ22&gt;=Data_Noise!AX22,0,Data_Noise!AX22-$BZ22)),Data_Noise!AX22)),"")</f>
        <v/>
      </c>
      <c r="AY22" s="79" t="str">
        <f>IFERROR(IF(Data_Noise!AY22="","",IF($B$3="On",IF(Data_Noise!AY22&lt;=0,0,IF($BZ22&gt;=Data_Noise!AY22,0,Data_Noise!AY22-$BZ22)),Data_Noise!AY22)),"")</f>
        <v/>
      </c>
      <c r="AZ22" s="79" t="str">
        <f>IFERROR(IF(Data_Noise!AZ22="","",IF($B$3="On",IF(Data_Noise!AZ22&lt;=0,0,IF($BZ22&gt;=Data_Noise!AZ22,0,Data_Noise!AZ22-$BZ22)),Data_Noise!AZ22)),"")</f>
        <v/>
      </c>
      <c r="BA22" s="79">
        <f ca="1">IF(BA$3="","",Data_Noise!C22)</f>
        <v>10.454772352609545</v>
      </c>
      <c r="BB22" s="79">
        <f ca="1">IF(BB$3="","",Data_Noise!D22)</f>
        <v>8.048076575841451</v>
      </c>
      <c r="BC22" s="79">
        <f ca="1">IF(BC$3="","",Data_Noise!E22)</f>
        <v>6.4508640952650866</v>
      </c>
      <c r="BD22" s="79">
        <f ca="1">IF(BD$3="","",Data_Noise!F22)</f>
        <v>4.1360892971932435</v>
      </c>
      <c r="BE22" s="79">
        <f ca="1">IF(BE$3="","",Data_Noise!G22)</f>
        <v>2.8306144833735143</v>
      </c>
      <c r="BF22" s="79">
        <f ca="1">IF(BF$3="","",Data_Noise!H22)</f>
        <v>1.2186484201056373</v>
      </c>
      <c r="BG22" s="79">
        <f ca="1">IF(BG$3="","",Data_Noise!I22)</f>
        <v>1.3082971225652142</v>
      </c>
      <c r="BH22" s="79">
        <f ca="1">IF(BH$3="","",Data_Noise!J22)</f>
        <v>1.3949610986214813</v>
      </c>
      <c r="BI22" s="79">
        <f ca="1">IF(BI$3="","",Data_Noise!K22)</f>
        <v>-4.2807942201001925E-2</v>
      </c>
      <c r="BJ22" s="79">
        <f ca="1">IF(BJ$3="","",Data_Noise!L22)</f>
        <v>-0.15224803881922866</v>
      </c>
      <c r="BK22" s="79">
        <f ca="1">IF(BK$3="","",Data_Noise!M22)</f>
        <v>-0.51376253525283333</v>
      </c>
      <c r="BL22" s="79">
        <f ca="1">IF(BL$3="","",Data_Noise!N22)</f>
        <v>0.28700288910188865</v>
      </c>
      <c r="BM22" s="79">
        <f ca="1">IF(BM$3="","",Data_Noise!O22)</f>
        <v>-1.7558987246009881</v>
      </c>
      <c r="BN22" s="79" t="str">
        <f>IF(BN$3="","",Data_Noise!P22)</f>
        <v/>
      </c>
      <c r="BO22" s="79" t="str">
        <f>IF(BO$3="","",Data_Noise!Q22)</f>
        <v/>
      </c>
      <c r="BP22" s="79" t="str">
        <f>IF(BP$3="","",Data_Noise!R22)</f>
        <v/>
      </c>
      <c r="BQ22" s="79" t="str">
        <f>IF(BQ$3="","",Data_Noise!S22)</f>
        <v/>
      </c>
      <c r="BR22" s="79" t="str">
        <f>IF(BR$3="","",Data_Noise!T22)</f>
        <v/>
      </c>
      <c r="BS22" s="79" t="str">
        <f>IF(BS$3="","",Data_Noise!U22)</f>
        <v/>
      </c>
      <c r="BT22" s="79" t="str">
        <f>IF(BT$3="","",Data_Noise!V22)</f>
        <v/>
      </c>
      <c r="BU22" s="79" t="str">
        <f>IF(BU$3="","",Data_Noise!W22)</f>
        <v/>
      </c>
      <c r="BV22" s="79" t="str">
        <f>IF(BV$3="","",Data_Noise!X22)</f>
        <v/>
      </c>
      <c r="BW22" s="79" t="str">
        <f>IF(BW$3="","",Data_Noise!Y22)</f>
        <v/>
      </c>
      <c r="BX22" s="79" t="str">
        <f>IF(BX$3="","",Data_Noise!Z22)</f>
        <v/>
      </c>
      <c r="BY22" s="79" t="str">
        <f>IF(BY$3="","",Data_Noise!AA22)</f>
        <v/>
      </c>
      <c r="BZ22" s="79">
        <f t="shared" ca="1" si="1"/>
        <v>2.5895853149079238</v>
      </c>
    </row>
    <row r="23" spans="1:78" x14ac:dyDescent="0.25">
      <c r="A23" s="79">
        <f ca="1">Data_Initial!A23</f>
        <v>1</v>
      </c>
      <c r="B23" s="79" t="str">
        <f ca="1">Data_Initial!B23</f>
        <v>D3</v>
      </c>
      <c r="C23" s="79">
        <f ca="1">IFERROR(IF(Data_Noise!C23="","",IF($B$3="On",IF(Data_Noise!C23&lt;=0,0,IF($BZ23&gt;=Data_Noise!C23,0,Data_Noise!C23-$BZ23)),Data_Noise!C23)),"")</f>
        <v>7.4921189361638856</v>
      </c>
      <c r="D23" s="79">
        <f ca="1">IFERROR(IF(Data_Noise!D23="","",IF($B$3="On",IF(Data_Noise!D23&lt;=0,0,IF($BZ23&gt;=Data_Noise!D23,0,Data_Noise!D23-$BZ23)),Data_Noise!D23)),"")</f>
        <v>7.5286683626459627</v>
      </c>
      <c r="E23" s="79">
        <f ca="1">IFERROR(IF(Data_Noise!E23="","",IF($B$3="On",IF(Data_Noise!E23&lt;=0,0,IF($BZ23&gt;=Data_Noise!E23,0,Data_Noise!E23-$BZ23)),Data_Noise!E23)),"")</f>
        <v>5.2386113147057412</v>
      </c>
      <c r="F23" s="79">
        <f ca="1">IFERROR(IF(Data_Noise!F23="","",IF($B$3="On",IF(Data_Noise!F23&lt;=0,0,IF($BZ23&gt;=Data_Noise!F23,0,Data_Noise!F23-$BZ23)),Data_Noise!F23)),"")</f>
        <v>2.2582999768591239</v>
      </c>
      <c r="G23" s="79">
        <f ca="1">IFERROR(IF(Data_Noise!G23="","",IF($B$3="On",IF(Data_Noise!G23&lt;=0,0,IF($BZ23&gt;=Data_Noise!G23,0,Data_Noise!G23-$BZ23)),Data_Noise!G23)),"")</f>
        <v>0</v>
      </c>
      <c r="H23" s="79">
        <f ca="1">IFERROR(IF(Data_Noise!H23="","",IF($B$3="On",IF(Data_Noise!H23&lt;=0,0,IF($BZ23&gt;=Data_Noise!H23,0,Data_Noise!H23-$BZ23)),Data_Noise!H23)),"")</f>
        <v>0</v>
      </c>
      <c r="I23" s="79">
        <f ca="1">IFERROR(IF(Data_Noise!I23="","",IF($B$3="On",IF(Data_Noise!I23&lt;=0,0,IF($BZ23&gt;=Data_Noise!I23,0,Data_Noise!I23-$BZ23)),Data_Noise!I23)),"")</f>
        <v>0</v>
      </c>
      <c r="J23" s="79">
        <f ca="1">IFERROR(IF(Data_Noise!J23="","",IF($B$3="On",IF(Data_Noise!J23&lt;=0,0,IF($BZ23&gt;=Data_Noise!J23,0,Data_Noise!J23-$BZ23)),Data_Noise!J23)),"")</f>
        <v>0</v>
      </c>
      <c r="K23" s="79">
        <f ca="1">IFERROR(IF(Data_Noise!K23="","",IF($B$3="On",IF(Data_Noise!K23&lt;=0,0,IF($BZ23&gt;=Data_Noise!K23,0,Data_Noise!K23-$BZ23)),Data_Noise!K23)),"")</f>
        <v>0</v>
      </c>
      <c r="L23" s="79">
        <f ca="1">IFERROR(IF(Data_Noise!L23="","",IF($B$3="On",IF(Data_Noise!L23&lt;=0,0,IF($BZ23&gt;=Data_Noise!L23,0,Data_Noise!L23-$BZ23)),Data_Noise!L23)),"")</f>
        <v>0</v>
      </c>
      <c r="M23" s="79">
        <f ca="1">IFERROR(IF(Data_Noise!M23="","",IF($B$3="On",IF(Data_Noise!M23&lt;=0,0,IF($BZ23&gt;=Data_Noise!M23,0,Data_Noise!M23-$BZ23)),Data_Noise!M23)),"")</f>
        <v>0</v>
      </c>
      <c r="N23" s="79">
        <f ca="1">IFERROR(IF(Data_Noise!N23="","",IF($B$3="On",IF(Data_Noise!N23&lt;=0,0,IF($BZ23&gt;=Data_Noise!N23,0,Data_Noise!N23-$BZ23)),Data_Noise!N23)),"")</f>
        <v>0</v>
      </c>
      <c r="O23" s="79">
        <f ca="1">IFERROR(IF(Data_Noise!O23="","",IF($B$3="On",IF(Data_Noise!O23&lt;=0,0,IF($BZ23&gt;=Data_Noise!O23,0,Data_Noise!O23-$BZ23)),Data_Noise!O23)),"")</f>
        <v>0</v>
      </c>
      <c r="P23" s="79">
        <f ca="1">IFERROR(IF(Data_Noise!P23="","",IF($B$3="On",IF(Data_Noise!P23&lt;=0,0,IF($BZ23&gt;=Data_Noise!P23,0,Data_Noise!P23-$BZ23)),Data_Noise!P23)),"")</f>
        <v>0</v>
      </c>
      <c r="Q23" s="79">
        <f ca="1">IFERROR(IF(Data_Noise!Q23="","",IF($B$3="On",IF(Data_Noise!Q23&lt;=0,0,IF($BZ23&gt;=Data_Noise!Q23,0,Data_Noise!Q23-$BZ23)),Data_Noise!Q23)),"")</f>
        <v>0</v>
      </c>
      <c r="R23" s="79">
        <f ca="1">IFERROR(IF(Data_Noise!R23="","",IF($B$3="On",IF(Data_Noise!R23&lt;=0,0,IF($BZ23&gt;=Data_Noise!R23,0,Data_Noise!R23-$BZ23)),Data_Noise!R23)),"")</f>
        <v>0</v>
      </c>
      <c r="S23" s="79">
        <f ca="1">IFERROR(IF(Data_Noise!S23="","",IF($B$3="On",IF(Data_Noise!S23&lt;=0,0,IF($BZ23&gt;=Data_Noise!S23,0,Data_Noise!S23-$BZ23)),Data_Noise!S23)),"")</f>
        <v>0</v>
      </c>
      <c r="T23" s="79">
        <f ca="1">IFERROR(IF(Data_Noise!T23="","",IF($B$3="On",IF(Data_Noise!T23&lt;=0,0,IF($BZ23&gt;=Data_Noise!T23,0,Data_Noise!T23-$BZ23)),Data_Noise!T23)),"")</f>
        <v>0</v>
      </c>
      <c r="U23" s="79">
        <f ca="1">IFERROR(IF(Data_Noise!U23="","",IF($B$3="On",IF(Data_Noise!U23&lt;=0,0,IF($BZ23&gt;=Data_Noise!U23,0,Data_Noise!U23-$BZ23)),Data_Noise!U23)),"")</f>
        <v>0</v>
      </c>
      <c r="V23" s="79">
        <f ca="1">IFERROR(IF(Data_Noise!V23="","",IF($B$3="On",IF(Data_Noise!V23&lt;=0,0,IF($BZ23&gt;=Data_Noise!V23,0,Data_Noise!V23-$BZ23)),Data_Noise!V23)),"")</f>
        <v>0</v>
      </c>
      <c r="W23" s="79">
        <f ca="1">IFERROR(IF(Data_Noise!W23="","",IF($B$3="On",IF(Data_Noise!W23&lt;=0,0,IF($BZ23&gt;=Data_Noise!W23,0,Data_Noise!W23-$BZ23)),Data_Noise!W23)),"")</f>
        <v>0</v>
      </c>
      <c r="X23" s="79">
        <f ca="1">IFERROR(IF(Data_Noise!X23="","",IF($B$3="On",IF(Data_Noise!X23&lt;=0,0,IF($BZ23&gt;=Data_Noise!X23,0,Data_Noise!X23-$BZ23)),Data_Noise!X23)),"")</f>
        <v>0</v>
      </c>
      <c r="Y23" s="79">
        <f ca="1">IFERROR(IF(Data_Noise!Y23="","",IF($B$3="On",IF(Data_Noise!Y23&lt;=0,0,IF($BZ23&gt;=Data_Noise!Y23,0,Data_Noise!Y23-$BZ23)),Data_Noise!Y23)),"")</f>
        <v>0</v>
      </c>
      <c r="Z23" s="79">
        <f ca="1">IFERROR(IF(Data_Noise!Z23="","",IF($B$3="On",IF(Data_Noise!Z23&lt;=0,0,IF($BZ23&gt;=Data_Noise!Z23,0,Data_Noise!Z23-$BZ23)),Data_Noise!Z23)),"")</f>
        <v>9.6063505006218808</v>
      </c>
      <c r="AA23" s="79">
        <f ca="1">IFERROR(IF(Data_Noise!AA23="","",IF($B$3="On",IF(Data_Noise!AA23&lt;=0,0,IF($BZ23&gt;=Data_Noise!AA23,0,Data_Noise!AA23-$BZ23)),Data_Noise!AA23)),"")</f>
        <v>28.299937558117627</v>
      </c>
      <c r="AB23" s="79">
        <f ca="1">IFERROR(IF(Data_Noise!AB23="","",IF($B$3="On",IF(Data_Noise!AB23&lt;=0,0,IF($BZ23&gt;=Data_Noise!AB23,0,Data_Noise!AB23-$BZ23)),Data_Noise!AB23)),"")</f>
        <v>69.650597193139262</v>
      </c>
      <c r="AC23" s="79">
        <f ca="1">IFERROR(IF(Data_Noise!AC23="","",IF($B$3="On",IF(Data_Noise!AC23&lt;=0,0,IF($BZ23&gt;=Data_Noise!AC23,0,Data_Noise!AC23-$BZ23)),Data_Noise!AC23)),"")</f>
        <v>151.65290808184568</v>
      </c>
      <c r="AD23" s="79">
        <f ca="1">IFERROR(IF(Data_Noise!AD23="","",IF($B$3="On",IF(Data_Noise!AD23&lt;=0,0,IF($BZ23&gt;=Data_Noise!AD23,0,Data_Noise!AD23-$BZ23)),Data_Noise!AD23)),"")</f>
        <v>302.88046911292815</v>
      </c>
      <c r="AE23" s="79">
        <f ca="1">IFERROR(IF(Data_Noise!AE23="","",IF($B$3="On",IF(Data_Noise!AE23&lt;=0,0,IF($BZ23&gt;=Data_Noise!AE23,0,Data_Noise!AE23-$BZ23)),Data_Noise!AE23)),"")</f>
        <v>569.40848944921186</v>
      </c>
      <c r="AF23" s="79">
        <f ca="1">IFERROR(IF(Data_Noise!AF23="","",IF($B$3="On",IF(Data_Noise!AF23&lt;=0,0,IF($BZ23&gt;=Data_Noise!AF23,0,Data_Noise!AF23-$BZ23)),Data_Noise!AF23)),"")</f>
        <v>1000.5211540768756</v>
      </c>
      <c r="AG23" s="79">
        <f ca="1">IFERROR(IF(Data_Noise!AG23="","",IF($B$3="On",IF(Data_Noise!AG23&lt;=0,0,IF($BZ23&gt;=Data_Noise!AG23,0,Data_Noise!AG23-$BZ23)),Data_Noise!AG23)),"")</f>
        <v>1590.9114919607455</v>
      </c>
      <c r="AH23" s="79">
        <f ca="1">IFERROR(IF(Data_Noise!AH23="","",IF($B$3="On",IF(Data_Noise!AH23&lt;=0,0,IF($BZ23&gt;=Data_Noise!AH23,0,Data_Noise!AH23-$BZ23)),Data_Noise!AH23)),"")</f>
        <v>2247.0461360914919</v>
      </c>
      <c r="AI23" s="79">
        <f ca="1">IFERROR(IF(Data_Noise!AI23="","",IF($B$3="On",IF(Data_Noise!AI23&lt;=0,0,IF($BZ23&gt;=Data_Noise!AI23,0,Data_Noise!AI23-$BZ23)),Data_Noise!AI23)),"")</f>
        <v>2839.3238549353923</v>
      </c>
      <c r="AJ23" s="79">
        <f ca="1">IFERROR(IF(Data_Noise!AJ23="","",IF($B$3="On",IF(Data_Noise!AJ23&lt;=0,0,IF($BZ23&gt;=Data_Noise!AJ23,0,Data_Noise!AJ23-$BZ23)),Data_Noise!AJ23)),"")</f>
        <v>3277.5926854168988</v>
      </c>
      <c r="AK23" s="79">
        <f ca="1">IFERROR(IF(Data_Noise!AK23="","",IF($B$3="On",IF(Data_Noise!AK23&lt;=0,0,IF($BZ23&gt;=Data_Noise!AK23,0,Data_Noise!AK23-$BZ23)),Data_Noise!AK23)),"")</f>
        <v>3555.8842301715058</v>
      </c>
      <c r="AL23" s="79">
        <f ca="1">IFERROR(IF(Data_Noise!AL23="","",IF($B$3="On",IF(Data_Noise!AL23&lt;=0,0,IF($BZ23&gt;=Data_Noise!AL23,0,Data_Noise!AL23-$BZ23)),Data_Noise!AL23)),"")</f>
        <v>3715.7637099914255</v>
      </c>
      <c r="AM23" s="79">
        <f ca="1">IFERROR(IF(Data_Noise!AM23="","",IF($B$3="On",IF(Data_Noise!AM23&lt;=0,0,IF($BZ23&gt;=Data_Noise!AM23,0,Data_Noise!AM23-$BZ23)),Data_Noise!AM23)),"")</f>
        <v>3809.3439679413486</v>
      </c>
      <c r="AN23" s="79">
        <f ca="1">IFERROR(IF(Data_Noise!AN23="","",IF($B$3="On",IF(Data_Noise!AN23&lt;=0,0,IF($BZ23&gt;=Data_Noise!AN23,0,Data_Noise!AN23-$BZ23)),Data_Noise!AN23)),"")</f>
        <v>3872.5211534943255</v>
      </c>
      <c r="AO23" s="79">
        <f ca="1">IFERROR(IF(Data_Noise!AO23="","",IF($B$3="On",IF(Data_Noise!AO23&lt;=0,0,IF($BZ23&gt;=Data_Noise!AO23,0,Data_Noise!AO23-$BZ23)),Data_Noise!AO23)),"")</f>
        <v>3920.330383221562</v>
      </c>
      <c r="AP23" s="79">
        <f ca="1">IFERROR(IF(Data_Noise!AP23="","",IF($B$3="On",IF(Data_Noise!AP23&lt;=0,0,IF($BZ23&gt;=Data_Noise!AP23,0,Data_Noise!AP23-$BZ23)),Data_Noise!AP23)),"")</f>
        <v>3942.2325261145988</v>
      </c>
      <c r="AQ23" s="79" t="str">
        <f>IFERROR(IF(Data_Noise!AQ23="","",IF($B$3="On",IF(Data_Noise!AQ23&lt;=0,0,IF($BZ23&gt;=Data_Noise!AQ23,0,Data_Noise!AQ23-$BZ23)),Data_Noise!AQ23)),"")</f>
        <v/>
      </c>
      <c r="AR23" s="79" t="str">
        <f>IFERROR(IF(Data_Noise!AR23="","",IF($B$3="On",IF(Data_Noise!AR23&lt;=0,0,IF($BZ23&gt;=Data_Noise!AR23,0,Data_Noise!AR23-$BZ23)),Data_Noise!AR23)),"")</f>
        <v/>
      </c>
      <c r="AS23" s="79" t="str">
        <f>IFERROR(IF(Data_Noise!AS23="","",IF($B$3="On",IF(Data_Noise!AS23&lt;=0,0,IF($BZ23&gt;=Data_Noise!AS23,0,Data_Noise!AS23-$BZ23)),Data_Noise!AS23)),"")</f>
        <v/>
      </c>
      <c r="AT23" s="79" t="str">
        <f>IFERROR(IF(Data_Noise!AT23="","",IF($B$3="On",IF(Data_Noise!AT23&lt;=0,0,IF($BZ23&gt;=Data_Noise!AT23,0,Data_Noise!AT23-$BZ23)),Data_Noise!AT23)),"")</f>
        <v/>
      </c>
      <c r="AU23" s="79" t="str">
        <f>IFERROR(IF(Data_Noise!AU23="","",IF($B$3="On",IF(Data_Noise!AU23&lt;=0,0,IF($BZ23&gt;=Data_Noise!AU23,0,Data_Noise!AU23-$BZ23)),Data_Noise!AU23)),"")</f>
        <v/>
      </c>
      <c r="AV23" s="79" t="str">
        <f>IFERROR(IF(Data_Noise!AV23="","",IF($B$3="On",IF(Data_Noise!AV23&lt;=0,0,IF($BZ23&gt;=Data_Noise!AV23,0,Data_Noise!AV23-$BZ23)),Data_Noise!AV23)),"")</f>
        <v/>
      </c>
      <c r="AW23" s="79" t="str">
        <f>IFERROR(IF(Data_Noise!AW23="","",IF($B$3="On",IF(Data_Noise!AW23&lt;=0,0,IF($BZ23&gt;=Data_Noise!AW23,0,Data_Noise!AW23-$BZ23)),Data_Noise!AW23)),"")</f>
        <v/>
      </c>
      <c r="AX23" s="79" t="str">
        <f>IFERROR(IF(Data_Noise!AX23="","",IF($B$3="On",IF(Data_Noise!AX23&lt;=0,0,IF($BZ23&gt;=Data_Noise!AX23,0,Data_Noise!AX23-$BZ23)),Data_Noise!AX23)),"")</f>
        <v/>
      </c>
      <c r="AY23" s="79" t="str">
        <f>IFERROR(IF(Data_Noise!AY23="","",IF($B$3="On",IF(Data_Noise!AY23&lt;=0,0,IF($BZ23&gt;=Data_Noise!AY23,0,Data_Noise!AY23-$BZ23)),Data_Noise!AY23)),"")</f>
        <v/>
      </c>
      <c r="AZ23" s="79" t="str">
        <f>IFERROR(IF(Data_Noise!AZ23="","",IF($B$3="On",IF(Data_Noise!AZ23&lt;=0,0,IF($BZ23&gt;=Data_Noise!AZ23,0,Data_Noise!AZ23-$BZ23)),Data_Noise!AZ23)),"")</f>
        <v/>
      </c>
      <c r="BA23" s="79">
        <f ca="1">IF(BA$3="","",Data_Noise!C23)</f>
        <v>10.031574285105066</v>
      </c>
      <c r="BB23" s="79">
        <f ca="1">IF(BB$3="","",Data_Noise!D23)</f>
        <v>10.068123711587143</v>
      </c>
      <c r="BC23" s="79">
        <f ca="1">IF(BC$3="","",Data_Noise!E23)</f>
        <v>7.7780666636469205</v>
      </c>
      <c r="BD23" s="79">
        <f ca="1">IF(BD$3="","",Data_Noise!F23)</f>
        <v>4.7977553258003036</v>
      </c>
      <c r="BE23" s="79">
        <f ca="1">IF(BE$3="","",Data_Noise!G23)</f>
        <v>1.499726290700284</v>
      </c>
      <c r="BF23" s="79">
        <f ca="1">IF(BF$3="","",Data_Noise!H23)</f>
        <v>0.23824780641932067</v>
      </c>
      <c r="BG23" s="79">
        <f ca="1">IF(BG$3="","",Data_Noise!I23)</f>
        <v>1.1276938540948633</v>
      </c>
      <c r="BH23" s="79">
        <f ca="1">IF(BH$3="","",Data_Noise!J23)</f>
        <v>0.71350921100671938</v>
      </c>
      <c r="BI23" s="79">
        <f ca="1">IF(BI$3="","",Data_Noise!K23)</f>
        <v>0.41621507722599338</v>
      </c>
      <c r="BJ23" s="79">
        <f ca="1">IF(BJ$3="","",Data_Noise!L23)</f>
        <v>9.7687469931922011E-2</v>
      </c>
      <c r="BK23" s="79">
        <f ca="1">IF(BK$3="","",Data_Noise!M23)</f>
        <v>0.39038294687816233</v>
      </c>
      <c r="BL23" s="79">
        <f ca="1">IF(BL$3="","",Data_Noise!N23)</f>
        <v>-1.8813182321099085</v>
      </c>
      <c r="BM23" s="79">
        <f ca="1">IF(BM$3="","",Data_Noise!O23)</f>
        <v>-2.2647448740514533</v>
      </c>
      <c r="BN23" s="79" t="str">
        <f>IF(BN$3="","",Data_Noise!P23)</f>
        <v/>
      </c>
      <c r="BO23" s="79" t="str">
        <f>IF(BO$3="","",Data_Noise!Q23)</f>
        <v/>
      </c>
      <c r="BP23" s="79" t="str">
        <f>IF(BP$3="","",Data_Noise!R23)</f>
        <v/>
      </c>
      <c r="BQ23" s="79" t="str">
        <f>IF(BQ$3="","",Data_Noise!S23)</f>
        <v/>
      </c>
      <c r="BR23" s="79" t="str">
        <f>IF(BR$3="","",Data_Noise!T23)</f>
        <v/>
      </c>
      <c r="BS23" s="79" t="str">
        <f>IF(BS$3="","",Data_Noise!U23)</f>
        <v/>
      </c>
      <c r="BT23" s="79" t="str">
        <f>IF(BT$3="","",Data_Noise!V23)</f>
        <v/>
      </c>
      <c r="BU23" s="79" t="str">
        <f>IF(BU$3="","",Data_Noise!W23)</f>
        <v/>
      </c>
      <c r="BV23" s="79" t="str">
        <f>IF(BV$3="","",Data_Noise!X23)</f>
        <v/>
      </c>
      <c r="BW23" s="79" t="str">
        <f>IF(BW$3="","",Data_Noise!Y23)</f>
        <v/>
      </c>
      <c r="BX23" s="79" t="str">
        <f>IF(BX$3="","",Data_Noise!Z23)</f>
        <v/>
      </c>
      <c r="BY23" s="79" t="str">
        <f>IF(BY$3="","",Data_Noise!AA23)</f>
        <v/>
      </c>
      <c r="BZ23" s="79">
        <f t="shared" ca="1" si="1"/>
        <v>2.5394553489411797</v>
      </c>
    </row>
    <row r="24" spans="1:78" x14ac:dyDescent="0.25">
      <c r="A24" s="79">
        <f ca="1">Data_Initial!A24</f>
        <v>1</v>
      </c>
      <c r="B24" s="79" t="str">
        <f ca="1">Data_Initial!B24</f>
        <v>E3</v>
      </c>
      <c r="C24" s="79">
        <f ca="1">IFERROR(IF(Data_Noise!C24="","",IF($B$3="On",IF(Data_Noise!C24&lt;=0,0,IF($BZ24&gt;=Data_Noise!C24,0,Data_Noise!C24-$BZ24)),Data_Noise!C24)),"")</f>
        <v>14.632042288898276</v>
      </c>
      <c r="D24" s="79">
        <f ca="1">IFERROR(IF(Data_Noise!D24="","",IF($B$3="On",IF(Data_Noise!D24&lt;=0,0,IF($BZ24&gt;=Data_Noise!D24,0,Data_Noise!D24-$BZ24)),Data_Noise!D24)),"")</f>
        <v>13.904626886959626</v>
      </c>
      <c r="E24" s="79">
        <f ca="1">IFERROR(IF(Data_Noise!E24="","",IF($B$3="On",IF(Data_Noise!E24&lt;=0,0,IF($BZ24&gt;=Data_Noise!E24,0,Data_Noise!E24-$BZ24)),Data_Noise!E24)),"")</f>
        <v>11.952888591937239</v>
      </c>
      <c r="F24" s="79">
        <f ca="1">IFERROR(IF(Data_Noise!F24="","",IF($B$3="On",IF(Data_Noise!F24&lt;=0,0,IF($BZ24&gt;=Data_Noise!F24,0,Data_Noise!F24-$BZ24)),Data_Noise!F24)),"")</f>
        <v>6.85593418448578</v>
      </c>
      <c r="G24" s="79">
        <f ca="1">IFERROR(IF(Data_Noise!G24="","",IF($B$3="On",IF(Data_Noise!G24&lt;=0,0,IF($BZ24&gt;=Data_Noise!G24,0,Data_Noise!G24-$BZ24)),Data_Noise!G24)),"")</f>
        <v>1.9609106556642759</v>
      </c>
      <c r="H24" s="79">
        <f ca="1">IFERROR(IF(Data_Noise!H24="","",IF($B$3="On",IF(Data_Noise!H24&lt;=0,0,IF($BZ24&gt;=Data_Noise!H24,0,Data_Noise!H24-$BZ24)),Data_Noise!H24)),"")</f>
        <v>0</v>
      </c>
      <c r="I24" s="79">
        <f ca="1">IFERROR(IF(Data_Noise!I24="","",IF($B$3="On",IF(Data_Noise!I24&lt;=0,0,IF($BZ24&gt;=Data_Noise!I24,0,Data_Noise!I24-$BZ24)),Data_Noise!I24)),"")</f>
        <v>0</v>
      </c>
      <c r="J24" s="79">
        <f ca="1">IFERROR(IF(Data_Noise!J24="","",IF($B$3="On",IF(Data_Noise!J24&lt;=0,0,IF($BZ24&gt;=Data_Noise!J24,0,Data_Noise!J24-$BZ24)),Data_Noise!J24)),"")</f>
        <v>0</v>
      </c>
      <c r="K24" s="79">
        <f ca="1">IFERROR(IF(Data_Noise!K24="","",IF($B$3="On",IF(Data_Noise!K24&lt;=0,0,IF($BZ24&gt;=Data_Noise!K24,0,Data_Noise!K24-$BZ24)),Data_Noise!K24)),"")</f>
        <v>0</v>
      </c>
      <c r="L24" s="79">
        <f ca="1">IFERROR(IF(Data_Noise!L24="","",IF($B$3="On",IF(Data_Noise!L24&lt;=0,0,IF($BZ24&gt;=Data_Noise!L24,0,Data_Noise!L24-$BZ24)),Data_Noise!L24)),"")</f>
        <v>0</v>
      </c>
      <c r="M24" s="79">
        <f ca="1">IFERROR(IF(Data_Noise!M24="","",IF($B$3="On",IF(Data_Noise!M24&lt;=0,0,IF($BZ24&gt;=Data_Noise!M24,0,Data_Noise!M24-$BZ24)),Data_Noise!M24)),"")</f>
        <v>0</v>
      </c>
      <c r="N24" s="79">
        <f ca="1">IFERROR(IF(Data_Noise!N24="","",IF($B$3="On",IF(Data_Noise!N24&lt;=0,0,IF($BZ24&gt;=Data_Noise!N24,0,Data_Noise!N24-$BZ24)),Data_Noise!N24)),"")</f>
        <v>0</v>
      </c>
      <c r="O24" s="79">
        <f ca="1">IFERROR(IF(Data_Noise!O24="","",IF($B$3="On",IF(Data_Noise!O24&lt;=0,0,IF($BZ24&gt;=Data_Noise!O24,0,Data_Noise!O24-$BZ24)),Data_Noise!O24)),"")</f>
        <v>0</v>
      </c>
      <c r="P24" s="79">
        <f ca="1">IFERROR(IF(Data_Noise!P24="","",IF($B$3="On",IF(Data_Noise!P24&lt;=0,0,IF($BZ24&gt;=Data_Noise!P24,0,Data_Noise!P24-$BZ24)),Data_Noise!P24)),"")</f>
        <v>0</v>
      </c>
      <c r="Q24" s="79">
        <f ca="1">IFERROR(IF(Data_Noise!Q24="","",IF($B$3="On",IF(Data_Noise!Q24&lt;=0,0,IF($BZ24&gt;=Data_Noise!Q24,0,Data_Noise!Q24-$BZ24)),Data_Noise!Q24)),"")</f>
        <v>0</v>
      </c>
      <c r="R24" s="79">
        <f ca="1">IFERROR(IF(Data_Noise!R24="","",IF($B$3="On",IF(Data_Noise!R24&lt;=0,0,IF($BZ24&gt;=Data_Noise!R24,0,Data_Noise!R24-$BZ24)),Data_Noise!R24)),"")</f>
        <v>0</v>
      </c>
      <c r="S24" s="79">
        <f ca="1">IFERROR(IF(Data_Noise!S24="","",IF($B$3="On",IF(Data_Noise!S24&lt;=0,0,IF($BZ24&gt;=Data_Noise!S24,0,Data_Noise!S24-$BZ24)),Data_Noise!S24)),"")</f>
        <v>0</v>
      </c>
      <c r="T24" s="79">
        <f ca="1">IFERROR(IF(Data_Noise!T24="","",IF($B$3="On",IF(Data_Noise!T24&lt;=0,0,IF($BZ24&gt;=Data_Noise!T24,0,Data_Noise!T24-$BZ24)),Data_Noise!T24)),"")</f>
        <v>0</v>
      </c>
      <c r="U24" s="79">
        <f ca="1">IFERROR(IF(Data_Noise!U24="","",IF($B$3="On",IF(Data_Noise!U24&lt;=0,0,IF($BZ24&gt;=Data_Noise!U24,0,Data_Noise!U24-$BZ24)),Data_Noise!U24)),"")</f>
        <v>0</v>
      </c>
      <c r="V24" s="79">
        <f ca="1">IFERROR(IF(Data_Noise!V24="","",IF($B$3="On",IF(Data_Noise!V24&lt;=0,0,IF($BZ24&gt;=Data_Noise!V24,0,Data_Noise!V24-$BZ24)),Data_Noise!V24)),"")</f>
        <v>0</v>
      </c>
      <c r="W24" s="79">
        <f ca="1">IFERROR(IF(Data_Noise!W24="","",IF($B$3="On",IF(Data_Noise!W24&lt;=0,0,IF($BZ24&gt;=Data_Noise!W24,0,Data_Noise!W24-$BZ24)),Data_Noise!W24)),"")</f>
        <v>0</v>
      </c>
      <c r="X24" s="79">
        <f ca="1">IFERROR(IF(Data_Noise!X24="","",IF($B$3="On",IF(Data_Noise!X24&lt;=0,0,IF($BZ24&gt;=Data_Noise!X24,0,Data_Noise!X24-$BZ24)),Data_Noise!X24)),"")</f>
        <v>0</v>
      </c>
      <c r="Y24" s="79">
        <f ca="1">IFERROR(IF(Data_Noise!Y24="","",IF($B$3="On",IF(Data_Noise!Y24&lt;=0,0,IF($BZ24&gt;=Data_Noise!Y24,0,Data_Noise!Y24-$BZ24)),Data_Noise!Y24)),"")</f>
        <v>0</v>
      </c>
      <c r="Z24" s="79">
        <f ca="1">IFERROR(IF(Data_Noise!Z24="","",IF($B$3="On",IF(Data_Noise!Z24&lt;=0,0,IF($BZ24&gt;=Data_Noise!Z24,0,Data_Noise!Z24-$BZ24)),Data_Noise!Z24)),"")</f>
        <v>13.663122975504013</v>
      </c>
      <c r="AA24" s="79">
        <f ca="1">IFERROR(IF(Data_Noise!AA24="","",IF($B$3="On",IF(Data_Noise!AA24&lt;=0,0,IF($BZ24&gt;=Data_Noise!AA24,0,Data_Noise!AA24-$BZ24)),Data_Noise!AA24)),"")</f>
        <v>44.428715132159532</v>
      </c>
      <c r="AB24" s="79">
        <f ca="1">IFERROR(IF(Data_Noise!AB24="","",IF($B$3="On",IF(Data_Noise!AB24&lt;=0,0,IF($BZ24&gt;=Data_Noise!AB24,0,Data_Noise!AB24-$BZ24)),Data_Noise!AB24)),"")</f>
        <v>102.65369711262794</v>
      </c>
      <c r="AC24" s="79">
        <f ca="1">IFERROR(IF(Data_Noise!AC24="","",IF($B$3="On",IF(Data_Noise!AC24&lt;=0,0,IF($BZ24&gt;=Data_Noise!AC24,0,Data_Noise!AC24-$BZ24)),Data_Noise!AC24)),"")</f>
        <v>211.03137972007644</v>
      </c>
      <c r="AD24" s="79">
        <f ca="1">IFERROR(IF(Data_Noise!AD24="","",IF($B$3="On",IF(Data_Noise!AD24&lt;=0,0,IF($BZ24&gt;=Data_Noise!AD24,0,Data_Noise!AD24-$BZ24)),Data_Noise!AD24)),"")</f>
        <v>405.74116811395066</v>
      </c>
      <c r="AE24" s="79">
        <f ca="1">IFERROR(IF(Data_Noise!AE24="","",IF($B$3="On",IF(Data_Noise!AE24&lt;=0,0,IF($BZ24&gt;=Data_Noise!AE24,0,Data_Noise!AE24-$BZ24)),Data_Noise!AE24)),"")</f>
        <v>736.14356247682053</v>
      </c>
      <c r="AF24" s="79">
        <f ca="1">IFERROR(IF(Data_Noise!AF24="","",IF($B$3="On",IF(Data_Noise!AF24&lt;=0,0,IF($BZ24&gt;=Data_Noise!AF24,0,Data_Noise!AF24-$BZ24)),Data_Noise!AF24)),"")</f>
        <v>1219.798704095155</v>
      </c>
      <c r="AG24" s="79">
        <f ca="1">IFERROR(IF(Data_Noise!AG24="","",IF($B$3="On",IF(Data_Noise!AG24&lt;=0,0,IF($BZ24&gt;=Data_Noise!AG24,0,Data_Noise!AG24-$BZ24)),Data_Noise!AG24)),"")</f>
        <v>1801.8987404032889</v>
      </c>
      <c r="AH24" s="79">
        <f ca="1">IFERROR(IF(Data_Noise!AH24="","",IF($B$3="On",IF(Data_Noise!AH24&lt;=0,0,IF($BZ24&gt;=Data_Noise!AH24,0,Data_Noise!AH24-$BZ24)),Data_Noise!AH24)),"")</f>
        <v>2383.9920445140287</v>
      </c>
      <c r="AI24" s="79">
        <f ca="1">IFERROR(IF(Data_Noise!AI24="","",IF($B$3="On",IF(Data_Noise!AI24&lt;=0,0,IF($BZ24&gt;=Data_Noise!AI24,0,Data_Noise!AI24-$BZ24)),Data_Noise!AI24)),"")</f>
        <v>2870.4097262860623</v>
      </c>
      <c r="AJ24" s="79">
        <f ca="1">IFERROR(IF(Data_Noise!AJ24="","",IF($B$3="On",IF(Data_Noise!AJ24&lt;=0,0,IF($BZ24&gt;=Data_Noise!AJ24,0,Data_Noise!AJ24-$BZ24)),Data_Noise!AJ24)),"")</f>
        <v>3227.5136440648321</v>
      </c>
      <c r="AK24" s="79">
        <f ca="1">IFERROR(IF(Data_Noise!AK24="","",IF($B$3="On",IF(Data_Noise!AK24&lt;=0,0,IF($BZ24&gt;=Data_Noise!AK24,0,Data_Noise!AK24-$BZ24)),Data_Noise!AK24)),"")</f>
        <v>3461.9989689824624</v>
      </c>
      <c r="AL24" s="79">
        <f ca="1">IFERROR(IF(Data_Noise!AL24="","",IF($B$3="On",IF(Data_Noise!AL24&lt;=0,0,IF($BZ24&gt;=Data_Noise!AL24,0,Data_Noise!AL24-$BZ24)),Data_Noise!AL24)),"")</f>
        <v>3607.4371980374685</v>
      </c>
      <c r="AM24" s="79">
        <f ca="1">IFERROR(IF(Data_Noise!AM24="","",IF($B$3="On",IF(Data_Noise!AM24&lt;=0,0,IF($BZ24&gt;=Data_Noise!AM24,0,Data_Noise!AM24-$BZ24)),Data_Noise!AM24)),"")</f>
        <v>3698.5993538686321</v>
      </c>
      <c r="AN24" s="79">
        <f ca="1">IFERROR(IF(Data_Noise!AN24="","",IF($B$3="On",IF(Data_Noise!AN24&lt;=0,0,IF($BZ24&gt;=Data_Noise!AN24,0,Data_Noise!AN24-$BZ24)),Data_Noise!AN24)),"")</f>
        <v>3758.5844422731557</v>
      </c>
      <c r="AO24" s="79">
        <f ca="1">IFERROR(IF(Data_Noise!AO24="","",IF($B$3="On",IF(Data_Noise!AO24&lt;=0,0,IF($BZ24&gt;=Data_Noise!AO24,0,Data_Noise!AO24-$BZ24)),Data_Noise!AO24)),"")</f>
        <v>3800.6169722448917</v>
      </c>
      <c r="AP24" s="79">
        <f ca="1">IFERROR(IF(Data_Noise!AP24="","",IF($B$3="On",IF(Data_Noise!AP24&lt;=0,0,IF($BZ24&gt;=Data_Noise!AP24,0,Data_Noise!AP24-$BZ24)),Data_Noise!AP24)),"")</f>
        <v>3819.1256869024187</v>
      </c>
      <c r="AQ24" s="79" t="str">
        <f>IFERROR(IF(Data_Noise!AQ24="","",IF($B$3="On",IF(Data_Noise!AQ24&lt;=0,0,IF($BZ24&gt;=Data_Noise!AQ24,0,Data_Noise!AQ24-$BZ24)),Data_Noise!AQ24)),"")</f>
        <v/>
      </c>
      <c r="AR24" s="79" t="str">
        <f>IFERROR(IF(Data_Noise!AR24="","",IF($B$3="On",IF(Data_Noise!AR24&lt;=0,0,IF($BZ24&gt;=Data_Noise!AR24,0,Data_Noise!AR24-$BZ24)),Data_Noise!AR24)),"")</f>
        <v/>
      </c>
      <c r="AS24" s="79" t="str">
        <f>IFERROR(IF(Data_Noise!AS24="","",IF($B$3="On",IF(Data_Noise!AS24&lt;=0,0,IF($BZ24&gt;=Data_Noise!AS24,0,Data_Noise!AS24-$BZ24)),Data_Noise!AS24)),"")</f>
        <v/>
      </c>
      <c r="AT24" s="79" t="str">
        <f>IFERROR(IF(Data_Noise!AT24="","",IF($B$3="On",IF(Data_Noise!AT24&lt;=0,0,IF($BZ24&gt;=Data_Noise!AT24,0,Data_Noise!AT24-$BZ24)),Data_Noise!AT24)),"")</f>
        <v/>
      </c>
      <c r="AU24" s="79" t="str">
        <f>IFERROR(IF(Data_Noise!AU24="","",IF($B$3="On",IF(Data_Noise!AU24&lt;=0,0,IF($BZ24&gt;=Data_Noise!AU24,0,Data_Noise!AU24-$BZ24)),Data_Noise!AU24)),"")</f>
        <v/>
      </c>
      <c r="AV24" s="79" t="str">
        <f>IFERROR(IF(Data_Noise!AV24="","",IF($B$3="On",IF(Data_Noise!AV24&lt;=0,0,IF($BZ24&gt;=Data_Noise!AV24,0,Data_Noise!AV24-$BZ24)),Data_Noise!AV24)),"")</f>
        <v/>
      </c>
      <c r="AW24" s="79" t="str">
        <f>IFERROR(IF(Data_Noise!AW24="","",IF($B$3="On",IF(Data_Noise!AW24&lt;=0,0,IF($BZ24&gt;=Data_Noise!AW24,0,Data_Noise!AW24-$BZ24)),Data_Noise!AW24)),"")</f>
        <v/>
      </c>
      <c r="AX24" s="79" t="str">
        <f>IFERROR(IF(Data_Noise!AX24="","",IF($B$3="On",IF(Data_Noise!AX24&lt;=0,0,IF($BZ24&gt;=Data_Noise!AX24,0,Data_Noise!AX24-$BZ24)),Data_Noise!AX24)),"")</f>
        <v/>
      </c>
      <c r="AY24" s="79" t="str">
        <f>IFERROR(IF(Data_Noise!AY24="","",IF($B$3="On",IF(Data_Noise!AY24&lt;=0,0,IF($BZ24&gt;=Data_Noise!AY24,0,Data_Noise!AY24-$BZ24)),Data_Noise!AY24)),"")</f>
        <v/>
      </c>
      <c r="AZ24" s="79" t="str">
        <f>IFERROR(IF(Data_Noise!AZ24="","",IF($B$3="On",IF(Data_Noise!AZ24&lt;=0,0,IF($BZ24&gt;=Data_Noise!AZ24,0,Data_Noise!AZ24-$BZ24)),Data_Noise!AZ24)),"")</f>
        <v/>
      </c>
      <c r="BA24" s="79">
        <f ca="1">IF(BA$3="","",Data_Noise!C24)</f>
        <v>18.240942293549551</v>
      </c>
      <c r="BB24" s="79">
        <f ca="1">IF(BB$3="","",Data_Noise!D24)</f>
        <v>17.513526891610901</v>
      </c>
      <c r="BC24" s="79">
        <f ca="1">IF(BC$3="","",Data_Noise!E24)</f>
        <v>15.561788596588514</v>
      </c>
      <c r="BD24" s="79">
        <f ca="1">IF(BD$3="","",Data_Noise!F24)</f>
        <v>10.464834189137054</v>
      </c>
      <c r="BE24" s="79">
        <f ca="1">IF(BE$3="","",Data_Noise!G24)</f>
        <v>5.5698106603155502</v>
      </c>
      <c r="BF24" s="79">
        <f ca="1">IF(BF$3="","",Data_Noise!H24)</f>
        <v>3.2230957879170696</v>
      </c>
      <c r="BG24" s="79">
        <f ca="1">IF(BG$3="","",Data_Noise!I24)</f>
        <v>0.32506654050136347</v>
      </c>
      <c r="BH24" s="79">
        <f ca="1">IF(BH$3="","",Data_Noise!J24)</f>
        <v>-0.91538502453704673</v>
      </c>
      <c r="BI24" s="79">
        <f ca="1">IF(BI$3="","",Data_Noise!K24)</f>
        <v>-3.6904203652514602</v>
      </c>
      <c r="BJ24" s="79">
        <f ca="1">IF(BJ$3="","",Data_Noise!L24)</f>
        <v>-2.9444292675014681</v>
      </c>
      <c r="BK24" s="79">
        <f ca="1">IF(BK$3="","",Data_Noise!M24)</f>
        <v>-4.0657997156204155</v>
      </c>
      <c r="BL24" s="79">
        <f ca="1">IF(BL$3="","",Data_Noise!N24)</f>
        <v>-4.6678549920166015</v>
      </c>
      <c r="BM24" s="79">
        <f ca="1">IF(BM$3="","",Data_Noise!O24)</f>
        <v>-7.6994755342264698</v>
      </c>
      <c r="BN24" s="79" t="str">
        <f>IF(BN$3="","",Data_Noise!P24)</f>
        <v/>
      </c>
      <c r="BO24" s="79" t="str">
        <f>IF(BO$3="","",Data_Noise!Q24)</f>
        <v/>
      </c>
      <c r="BP24" s="79" t="str">
        <f>IF(BP$3="","",Data_Noise!R24)</f>
        <v/>
      </c>
      <c r="BQ24" s="79" t="str">
        <f>IF(BQ$3="","",Data_Noise!S24)</f>
        <v/>
      </c>
      <c r="BR24" s="79" t="str">
        <f>IF(BR$3="","",Data_Noise!T24)</f>
        <v/>
      </c>
      <c r="BS24" s="79" t="str">
        <f>IF(BS$3="","",Data_Noise!U24)</f>
        <v/>
      </c>
      <c r="BT24" s="79" t="str">
        <f>IF(BT$3="","",Data_Noise!V24)</f>
        <v/>
      </c>
      <c r="BU24" s="79" t="str">
        <f>IF(BU$3="","",Data_Noise!W24)</f>
        <v/>
      </c>
      <c r="BV24" s="79" t="str">
        <f>IF(BV$3="","",Data_Noise!X24)</f>
        <v/>
      </c>
      <c r="BW24" s="79" t="str">
        <f>IF(BW$3="","",Data_Noise!Y24)</f>
        <v/>
      </c>
      <c r="BX24" s="79" t="str">
        <f>IF(BX$3="","",Data_Noise!Z24)</f>
        <v/>
      </c>
      <c r="BY24" s="79" t="str">
        <f>IF(BY$3="","",Data_Noise!AA24)</f>
        <v/>
      </c>
      <c r="BZ24" s="79">
        <f t="shared" ca="1" si="1"/>
        <v>3.6089000046512743</v>
      </c>
    </row>
    <row r="25" spans="1:78" x14ac:dyDescent="0.25">
      <c r="A25" s="79">
        <f ca="1">Data_Initial!A25</f>
        <v>1</v>
      </c>
      <c r="B25" s="79" t="str">
        <f ca="1">Data_Initial!B25</f>
        <v>F3</v>
      </c>
      <c r="C25" s="79">
        <f ca="1">IFERROR(IF(Data_Noise!C25="","",IF($B$3="On",IF(Data_Noise!C25&lt;=0,0,IF($BZ25&gt;=Data_Noise!C25,0,Data_Noise!C25-$BZ25)),Data_Noise!C25)),"")</f>
        <v>0</v>
      </c>
      <c r="D25" s="79">
        <f ca="1">IFERROR(IF(Data_Noise!D25="","",IF($B$3="On",IF(Data_Noise!D25&lt;=0,0,IF($BZ25&gt;=Data_Noise!D25,0,Data_Noise!D25-$BZ25)),Data_Noise!D25)),"")</f>
        <v>0.96401978467910365</v>
      </c>
      <c r="E25" s="79">
        <f ca="1">IFERROR(IF(Data_Noise!E25="","",IF($B$3="On",IF(Data_Noise!E25&lt;=0,0,IF($BZ25&gt;=Data_Noise!E25,0,Data_Noise!E25-$BZ25)),Data_Noise!E25)),"")</f>
        <v>4.4953263768609677</v>
      </c>
      <c r="F25" s="79">
        <f ca="1">IFERROR(IF(Data_Noise!F25="","",IF($B$3="On",IF(Data_Noise!F25&lt;=0,0,IF($BZ25&gt;=Data_Noise!F25,0,Data_Noise!F25-$BZ25)),Data_Noise!F25)),"")</f>
        <v>5.116225054618817</v>
      </c>
      <c r="G25" s="79">
        <f ca="1">IFERROR(IF(Data_Noise!G25="","",IF($B$3="On",IF(Data_Noise!G25&lt;=0,0,IF($BZ25&gt;=Data_Noise!G25,0,Data_Noise!G25-$BZ25)),Data_Noise!G25)),"")</f>
        <v>5.8514691812936608</v>
      </c>
      <c r="H25" s="79">
        <f ca="1">IFERROR(IF(Data_Noise!H25="","",IF($B$3="On",IF(Data_Noise!H25&lt;=0,0,IF($BZ25&gt;=Data_Noise!H25,0,Data_Noise!H25-$BZ25)),Data_Noise!H25)),"")</f>
        <v>3.3344277036929162</v>
      </c>
      <c r="I25" s="79">
        <f ca="1">IFERROR(IF(Data_Noise!I25="","",IF($B$3="On",IF(Data_Noise!I25&lt;=0,0,IF($BZ25&gt;=Data_Noise!I25,0,Data_Noise!I25-$BZ25)),Data_Noise!I25)),"")</f>
        <v>0.52650099713836362</v>
      </c>
      <c r="J25" s="79">
        <f ca="1">IFERROR(IF(Data_Noise!J25="","",IF($B$3="On",IF(Data_Noise!J25&lt;=0,0,IF($BZ25&gt;=Data_Noise!J25,0,Data_Noise!J25-$BZ25)),Data_Noise!J25)),"")</f>
        <v>0</v>
      </c>
      <c r="K25" s="79">
        <f ca="1">IFERROR(IF(Data_Noise!K25="","",IF($B$3="On",IF(Data_Noise!K25&lt;=0,0,IF($BZ25&gt;=Data_Noise!K25,0,Data_Noise!K25-$BZ25)),Data_Noise!K25)),"")</f>
        <v>0</v>
      </c>
      <c r="L25" s="79">
        <f ca="1">IFERROR(IF(Data_Noise!L25="","",IF($B$3="On",IF(Data_Noise!L25&lt;=0,0,IF($BZ25&gt;=Data_Noise!L25,0,Data_Noise!L25-$BZ25)),Data_Noise!L25)),"")</f>
        <v>0</v>
      </c>
      <c r="M25" s="79">
        <f ca="1">IFERROR(IF(Data_Noise!M25="","",IF($B$3="On",IF(Data_Noise!M25&lt;=0,0,IF($BZ25&gt;=Data_Noise!M25,0,Data_Noise!M25-$BZ25)),Data_Noise!M25)),"")</f>
        <v>0</v>
      </c>
      <c r="N25" s="79">
        <f ca="1">IFERROR(IF(Data_Noise!N25="","",IF($B$3="On",IF(Data_Noise!N25&lt;=0,0,IF($BZ25&gt;=Data_Noise!N25,0,Data_Noise!N25-$BZ25)),Data_Noise!N25)),"")</f>
        <v>0</v>
      </c>
      <c r="O25" s="79">
        <f ca="1">IFERROR(IF(Data_Noise!O25="","",IF($B$3="On",IF(Data_Noise!O25&lt;=0,0,IF($BZ25&gt;=Data_Noise!O25,0,Data_Noise!O25-$BZ25)),Data_Noise!O25)),"")</f>
        <v>0</v>
      </c>
      <c r="P25" s="79">
        <f ca="1">IFERROR(IF(Data_Noise!P25="","",IF($B$3="On",IF(Data_Noise!P25&lt;=0,0,IF($BZ25&gt;=Data_Noise!P25,0,Data_Noise!P25-$BZ25)),Data_Noise!P25)),"")</f>
        <v>0</v>
      </c>
      <c r="Q25" s="79">
        <f ca="1">IFERROR(IF(Data_Noise!Q25="","",IF($B$3="On",IF(Data_Noise!Q25&lt;=0,0,IF($BZ25&gt;=Data_Noise!Q25,0,Data_Noise!Q25-$BZ25)),Data_Noise!Q25)),"")</f>
        <v>0</v>
      </c>
      <c r="R25" s="79">
        <f ca="1">IFERROR(IF(Data_Noise!R25="","",IF($B$3="On",IF(Data_Noise!R25&lt;=0,0,IF($BZ25&gt;=Data_Noise!R25,0,Data_Noise!R25-$BZ25)),Data_Noise!R25)),"")</f>
        <v>0</v>
      </c>
      <c r="S25" s="79">
        <f ca="1">IFERROR(IF(Data_Noise!S25="","",IF($B$3="On",IF(Data_Noise!S25&lt;=0,0,IF($BZ25&gt;=Data_Noise!S25,0,Data_Noise!S25-$BZ25)),Data_Noise!S25)),"")</f>
        <v>0</v>
      </c>
      <c r="T25" s="79">
        <f ca="1">IFERROR(IF(Data_Noise!T25="","",IF($B$3="On",IF(Data_Noise!T25&lt;=0,0,IF($BZ25&gt;=Data_Noise!T25,0,Data_Noise!T25-$BZ25)),Data_Noise!T25)),"")</f>
        <v>0</v>
      </c>
      <c r="U25" s="79">
        <f ca="1">IFERROR(IF(Data_Noise!U25="","",IF($B$3="On",IF(Data_Noise!U25&lt;=0,0,IF($BZ25&gt;=Data_Noise!U25,0,Data_Noise!U25-$BZ25)),Data_Noise!U25)),"")</f>
        <v>0</v>
      </c>
      <c r="V25" s="79">
        <f ca="1">IFERROR(IF(Data_Noise!V25="","",IF($B$3="On",IF(Data_Noise!V25&lt;=0,0,IF($BZ25&gt;=Data_Noise!V25,0,Data_Noise!V25-$BZ25)),Data_Noise!V25)),"")</f>
        <v>0</v>
      </c>
      <c r="W25" s="79">
        <f ca="1">IFERROR(IF(Data_Noise!W25="","",IF($B$3="On",IF(Data_Noise!W25&lt;=0,0,IF($BZ25&gt;=Data_Noise!W25,0,Data_Noise!W25-$BZ25)),Data_Noise!W25)),"")</f>
        <v>0</v>
      </c>
      <c r="X25" s="79">
        <f ca="1">IFERROR(IF(Data_Noise!X25="","",IF($B$3="On",IF(Data_Noise!X25&lt;=0,0,IF($BZ25&gt;=Data_Noise!X25,0,Data_Noise!X25-$BZ25)),Data_Noise!X25)),"")</f>
        <v>0</v>
      </c>
      <c r="Y25" s="79">
        <f ca="1">IFERROR(IF(Data_Noise!Y25="","",IF($B$3="On",IF(Data_Noise!Y25&lt;=0,0,IF($BZ25&gt;=Data_Noise!Y25,0,Data_Noise!Y25-$BZ25)),Data_Noise!Y25)),"")</f>
        <v>0.38132984366784717</v>
      </c>
      <c r="Z25" s="79">
        <f ca="1">IFERROR(IF(Data_Noise!Z25="","",IF($B$3="On",IF(Data_Noise!Z25&lt;=0,0,IF($BZ25&gt;=Data_Noise!Z25,0,Data_Noise!Z25-$BZ25)),Data_Noise!Z25)),"")</f>
        <v>14.710042983221514</v>
      </c>
      <c r="AA25" s="79">
        <f ca="1">IFERROR(IF(Data_Noise!AA25="","",IF($B$3="On",IF(Data_Noise!AA25&lt;=0,0,IF($BZ25&gt;=Data_Noise!AA25,0,Data_Noise!AA25-$BZ25)),Data_Noise!AA25)),"")</f>
        <v>46.081041150223399</v>
      </c>
      <c r="AB25" s="79">
        <f ca="1">IFERROR(IF(Data_Noise!AB25="","",IF($B$3="On",IF(Data_Noise!AB25&lt;=0,0,IF($BZ25&gt;=Data_Noise!AB25,0,Data_Noise!AB25-$BZ25)),Data_Noise!AB25)),"")</f>
        <v>103.11390794056415</v>
      </c>
      <c r="AC25" s="79">
        <f ca="1">IFERROR(IF(Data_Noise!AC25="","",IF($B$3="On",IF(Data_Noise!AC25&lt;=0,0,IF($BZ25&gt;=Data_Noise!AC25,0,Data_Noise!AC25-$BZ25)),Data_Noise!AC25)),"")</f>
        <v>218.8064968169505</v>
      </c>
      <c r="AD25" s="79">
        <f ca="1">IFERROR(IF(Data_Noise!AD25="","",IF($B$3="On",IF(Data_Noise!AD25&lt;=0,0,IF($BZ25&gt;=Data_Noise!AD25,0,Data_Noise!AD25-$BZ25)),Data_Noise!AD25)),"")</f>
        <v>423.08052380168039</v>
      </c>
      <c r="AE25" s="79">
        <f ca="1">IFERROR(IF(Data_Noise!AE25="","",IF($B$3="On",IF(Data_Noise!AE25&lt;=0,0,IF($BZ25&gt;=Data_Noise!AE25,0,Data_Noise!AE25-$BZ25)),Data_Noise!AE25)),"")</f>
        <v>762.54426794792357</v>
      </c>
      <c r="AF25" s="79">
        <f ca="1">IFERROR(IF(Data_Noise!AF25="","",IF($B$3="On",IF(Data_Noise!AF25&lt;=0,0,IF($BZ25&gt;=Data_Noise!AF25,0,Data_Noise!AF25-$BZ25)),Data_Noise!AF25)),"")</f>
        <v>1258.7016407486683</v>
      </c>
      <c r="AG25" s="79">
        <f ca="1">IFERROR(IF(Data_Noise!AG25="","",IF($B$3="On",IF(Data_Noise!AG25&lt;=0,0,IF($BZ25&gt;=Data_Noise!AG25,0,Data_Noise!AG25-$BZ25)),Data_Noise!AG25)),"")</f>
        <v>1850.9194528988598</v>
      </c>
      <c r="AH25" s="79">
        <f ca="1">IFERROR(IF(Data_Noise!AH25="","",IF($B$3="On",IF(Data_Noise!AH25&lt;=0,0,IF($BZ25&gt;=Data_Noise!AH25,0,Data_Noise!AH25-$BZ25)),Data_Noise!AH25)),"")</f>
        <v>2442.0446581334199</v>
      </c>
      <c r="AI25" s="79">
        <f ca="1">IFERROR(IF(Data_Noise!AI25="","",IF($B$3="On",IF(Data_Noise!AI25&lt;=0,0,IF($BZ25&gt;=Data_Noise!AI25,0,Data_Noise!AI25-$BZ25)),Data_Noise!AI25)),"")</f>
        <v>2926.1393867417969</v>
      </c>
      <c r="AJ25" s="79">
        <f ca="1">IFERROR(IF(Data_Noise!AJ25="","",IF($B$3="On",IF(Data_Noise!AJ25&lt;=0,0,IF($BZ25&gt;=Data_Noise!AJ25,0,Data_Noise!AJ25-$BZ25)),Data_Noise!AJ25)),"")</f>
        <v>3280.1303453181167</v>
      </c>
      <c r="AK25" s="79">
        <f ca="1">IFERROR(IF(Data_Noise!AK25="","",IF($B$3="On",IF(Data_Noise!AK25&lt;=0,0,IF($BZ25&gt;=Data_Noise!AK25,0,Data_Noise!AK25-$BZ25)),Data_Noise!AK25)),"")</f>
        <v>3510.5569206190467</v>
      </c>
      <c r="AL25" s="79">
        <f ca="1">IFERROR(IF(Data_Noise!AL25="","",IF($B$3="On",IF(Data_Noise!AL25&lt;=0,0,IF($BZ25&gt;=Data_Noise!AL25,0,Data_Noise!AL25-$BZ25)),Data_Noise!AL25)),"")</f>
        <v>3651.7949590894368</v>
      </c>
      <c r="AM25" s="79">
        <f ca="1">IFERROR(IF(Data_Noise!AM25="","",IF($B$3="On",IF(Data_Noise!AM25&lt;=0,0,IF($BZ25&gt;=Data_Noise!AM25,0,Data_Noise!AM25-$BZ25)),Data_Noise!AM25)),"")</f>
        <v>3735.901937920793</v>
      </c>
      <c r="AN25" s="79">
        <f ca="1">IFERROR(IF(Data_Noise!AN25="","",IF($B$3="On",IF(Data_Noise!AN25&lt;=0,0,IF($BZ25&gt;=Data_Noise!AN25,0,Data_Noise!AN25-$BZ25)),Data_Noise!AN25)),"")</f>
        <v>3790.0561030148333</v>
      </c>
      <c r="AO25" s="79">
        <f ca="1">IFERROR(IF(Data_Noise!AO25="","",IF($B$3="On",IF(Data_Noise!AO25&lt;=0,0,IF($BZ25&gt;=Data_Noise!AO25,0,Data_Noise!AO25-$BZ25)),Data_Noise!AO25)),"")</f>
        <v>3827.0132570951405</v>
      </c>
      <c r="AP25" s="79">
        <f ca="1">IFERROR(IF(Data_Noise!AP25="","",IF($B$3="On",IF(Data_Noise!AP25&lt;=0,0,IF($BZ25&gt;=Data_Noise!AP25,0,Data_Noise!AP25-$BZ25)),Data_Noise!AP25)),"")</f>
        <v>3844.0406412509733</v>
      </c>
      <c r="AQ25" s="79" t="str">
        <f>IFERROR(IF(Data_Noise!AQ25="","",IF($B$3="On",IF(Data_Noise!AQ25&lt;=0,0,IF($BZ25&gt;=Data_Noise!AQ25,0,Data_Noise!AQ25-$BZ25)),Data_Noise!AQ25)),"")</f>
        <v/>
      </c>
      <c r="AR25" s="79" t="str">
        <f>IFERROR(IF(Data_Noise!AR25="","",IF($B$3="On",IF(Data_Noise!AR25&lt;=0,0,IF($BZ25&gt;=Data_Noise!AR25,0,Data_Noise!AR25-$BZ25)),Data_Noise!AR25)),"")</f>
        <v/>
      </c>
      <c r="AS25" s="79" t="str">
        <f>IFERROR(IF(Data_Noise!AS25="","",IF($B$3="On",IF(Data_Noise!AS25&lt;=0,0,IF($BZ25&gt;=Data_Noise!AS25,0,Data_Noise!AS25-$BZ25)),Data_Noise!AS25)),"")</f>
        <v/>
      </c>
      <c r="AT25" s="79" t="str">
        <f>IFERROR(IF(Data_Noise!AT25="","",IF($B$3="On",IF(Data_Noise!AT25&lt;=0,0,IF($BZ25&gt;=Data_Noise!AT25,0,Data_Noise!AT25-$BZ25)),Data_Noise!AT25)),"")</f>
        <v/>
      </c>
      <c r="AU25" s="79" t="str">
        <f>IFERROR(IF(Data_Noise!AU25="","",IF($B$3="On",IF(Data_Noise!AU25&lt;=0,0,IF($BZ25&gt;=Data_Noise!AU25,0,Data_Noise!AU25-$BZ25)),Data_Noise!AU25)),"")</f>
        <v/>
      </c>
      <c r="AV25" s="79" t="str">
        <f>IFERROR(IF(Data_Noise!AV25="","",IF($B$3="On",IF(Data_Noise!AV25&lt;=0,0,IF($BZ25&gt;=Data_Noise!AV25,0,Data_Noise!AV25-$BZ25)),Data_Noise!AV25)),"")</f>
        <v/>
      </c>
      <c r="AW25" s="79" t="str">
        <f>IFERROR(IF(Data_Noise!AW25="","",IF($B$3="On",IF(Data_Noise!AW25&lt;=0,0,IF($BZ25&gt;=Data_Noise!AW25,0,Data_Noise!AW25-$BZ25)),Data_Noise!AW25)),"")</f>
        <v/>
      </c>
      <c r="AX25" s="79" t="str">
        <f>IFERROR(IF(Data_Noise!AX25="","",IF($B$3="On",IF(Data_Noise!AX25&lt;=0,0,IF($BZ25&gt;=Data_Noise!AX25,0,Data_Noise!AX25-$BZ25)),Data_Noise!AX25)),"")</f>
        <v/>
      </c>
      <c r="AY25" s="79" t="str">
        <f>IFERROR(IF(Data_Noise!AY25="","",IF($B$3="On",IF(Data_Noise!AY25&lt;=0,0,IF($BZ25&gt;=Data_Noise!AY25,0,Data_Noise!AY25-$BZ25)),Data_Noise!AY25)),"")</f>
        <v/>
      </c>
      <c r="AZ25" s="79" t="str">
        <f>IFERROR(IF(Data_Noise!AZ25="","",IF($B$3="On",IF(Data_Noise!AZ25&lt;=0,0,IF($BZ25&gt;=Data_Noise!AZ25,0,Data_Noise!AZ25-$BZ25)),Data_Noise!AZ25)),"")</f>
        <v/>
      </c>
      <c r="BA25" s="79">
        <f ca="1">IF(BA$3="","",Data_Noise!C25)</f>
        <v>0.43490571773168485</v>
      </c>
      <c r="BB25" s="79">
        <f ca="1">IF(BB$3="","",Data_Noise!D25)</f>
        <v>2.2018888867757331</v>
      </c>
      <c r="BC25" s="79">
        <f ca="1">IF(BC$3="","",Data_Noise!E25)</f>
        <v>5.7331954789575974</v>
      </c>
      <c r="BD25" s="79">
        <f ca="1">IF(BD$3="","",Data_Noise!F25)</f>
        <v>6.3540941567154468</v>
      </c>
      <c r="BE25" s="79">
        <f ca="1">IF(BE$3="","",Data_Noise!G25)</f>
        <v>7.0893382833902905</v>
      </c>
      <c r="BF25" s="79">
        <f ca="1">IF(BF$3="","",Data_Noise!H25)</f>
        <v>4.5722968057895459</v>
      </c>
      <c r="BG25" s="79">
        <f ca="1">IF(BG$3="","",Data_Noise!I25)</f>
        <v>1.7643700992349931</v>
      </c>
      <c r="BH25" s="79">
        <f ca="1">IF(BH$3="","",Data_Noise!J25)</f>
        <v>0.23011763072645675</v>
      </c>
      <c r="BI25" s="79">
        <f ca="1">IF(BI$3="","",Data_Noise!K25)</f>
        <v>-0.80449180963250655</v>
      </c>
      <c r="BJ25" s="79">
        <f ca="1">IF(BJ$3="","",Data_Noise!L25)</f>
        <v>0.18687553371288942</v>
      </c>
      <c r="BK25" s="79">
        <f ca="1">IF(BK$3="","",Data_Noise!M25)</f>
        <v>-2.6887323582889944</v>
      </c>
      <c r="BL25" s="79">
        <f ca="1">IF(BL$3="","",Data_Noise!N25)</f>
        <v>-4.4299594240596916</v>
      </c>
      <c r="BM25" s="79">
        <f ca="1">IF(BM$3="","",Data_Noise!O25)</f>
        <v>-4.551600673797263</v>
      </c>
      <c r="BN25" s="79" t="str">
        <f>IF(BN$3="","",Data_Noise!P25)</f>
        <v/>
      </c>
      <c r="BO25" s="79" t="str">
        <f>IF(BO$3="","",Data_Noise!Q25)</f>
        <v/>
      </c>
      <c r="BP25" s="79" t="str">
        <f>IF(BP$3="","",Data_Noise!R25)</f>
        <v/>
      </c>
      <c r="BQ25" s="79" t="str">
        <f>IF(BQ$3="","",Data_Noise!S25)</f>
        <v/>
      </c>
      <c r="BR25" s="79" t="str">
        <f>IF(BR$3="","",Data_Noise!T25)</f>
        <v/>
      </c>
      <c r="BS25" s="79" t="str">
        <f>IF(BS$3="","",Data_Noise!U25)</f>
        <v/>
      </c>
      <c r="BT25" s="79" t="str">
        <f>IF(BT$3="","",Data_Noise!V25)</f>
        <v/>
      </c>
      <c r="BU25" s="79" t="str">
        <f>IF(BU$3="","",Data_Noise!W25)</f>
        <v/>
      </c>
      <c r="BV25" s="79" t="str">
        <f>IF(BV$3="","",Data_Noise!X25)</f>
        <v/>
      </c>
      <c r="BW25" s="79" t="str">
        <f>IF(BW$3="","",Data_Noise!Y25)</f>
        <v/>
      </c>
      <c r="BX25" s="79" t="str">
        <f>IF(BX$3="","",Data_Noise!Z25)</f>
        <v/>
      </c>
      <c r="BY25" s="79" t="str">
        <f>IF(BY$3="","",Data_Noise!AA25)</f>
        <v/>
      </c>
      <c r="BZ25" s="79">
        <f t="shared" ca="1" si="1"/>
        <v>1.2378691020966295</v>
      </c>
    </row>
    <row r="26" spans="1:78" x14ac:dyDescent="0.25">
      <c r="A26" s="79">
        <f ca="1">Data_Initial!A26</f>
        <v>1</v>
      </c>
      <c r="B26" s="79" t="str">
        <f ca="1">Data_Initial!B26</f>
        <v>G3</v>
      </c>
      <c r="C26" s="79">
        <f ca="1">IFERROR(IF(Data_Noise!C26="","",IF($B$3="On",IF(Data_Noise!C26&lt;=0,0,IF($BZ26&gt;=Data_Noise!C26,0,Data_Noise!C26-$BZ26)),Data_Noise!C26)),"")</f>
        <v>18.205805638789027</v>
      </c>
      <c r="D26" s="79">
        <f ca="1">IFERROR(IF(Data_Noise!D26="","",IF($B$3="On",IF(Data_Noise!D26&lt;=0,0,IF($BZ26&gt;=Data_Noise!D26,0,Data_Noise!D26-$BZ26)),Data_Noise!D26)),"")</f>
        <v>17.421546063618045</v>
      </c>
      <c r="E26" s="79">
        <f ca="1">IFERROR(IF(Data_Noise!E26="","",IF($B$3="On",IF(Data_Noise!E26&lt;=0,0,IF($BZ26&gt;=Data_Noise!E26,0,Data_Noise!E26-$BZ26)),Data_Noise!E26)),"")</f>
        <v>14.361832310255283</v>
      </c>
      <c r="F26" s="79">
        <f ca="1">IFERROR(IF(Data_Noise!F26="","",IF($B$3="On",IF(Data_Noise!F26&lt;=0,0,IF($BZ26&gt;=Data_Noise!F26,0,Data_Noise!F26-$BZ26)),Data_Noise!F26)),"")</f>
        <v>8.0124259942725864</v>
      </c>
      <c r="G26" s="79">
        <f ca="1">IFERROR(IF(Data_Noise!G26="","",IF($B$3="On",IF(Data_Noise!G26&lt;=0,0,IF($BZ26&gt;=Data_Noise!G26,0,Data_Noise!G26-$BZ26)),Data_Noise!G26)),"")</f>
        <v>2.0049715062836007</v>
      </c>
      <c r="H26" s="79">
        <f ca="1">IFERROR(IF(Data_Noise!H26="","",IF($B$3="On",IF(Data_Noise!H26&lt;=0,0,IF($BZ26&gt;=Data_Noise!H26,0,Data_Noise!H26-$BZ26)),Data_Noise!H26)),"")</f>
        <v>0</v>
      </c>
      <c r="I26" s="79">
        <f ca="1">IFERROR(IF(Data_Noise!I26="","",IF($B$3="On",IF(Data_Noise!I26&lt;=0,0,IF($BZ26&gt;=Data_Noise!I26,0,Data_Noise!I26-$BZ26)),Data_Noise!I26)),"")</f>
        <v>0</v>
      </c>
      <c r="J26" s="79">
        <f ca="1">IFERROR(IF(Data_Noise!J26="","",IF($B$3="On",IF(Data_Noise!J26&lt;=0,0,IF($BZ26&gt;=Data_Noise!J26,0,Data_Noise!J26-$BZ26)),Data_Noise!J26)),"")</f>
        <v>0</v>
      </c>
      <c r="K26" s="79">
        <f ca="1">IFERROR(IF(Data_Noise!K26="","",IF($B$3="On",IF(Data_Noise!K26&lt;=0,0,IF($BZ26&gt;=Data_Noise!K26,0,Data_Noise!K26-$BZ26)),Data_Noise!K26)),"")</f>
        <v>0</v>
      </c>
      <c r="L26" s="79">
        <f ca="1">IFERROR(IF(Data_Noise!L26="","",IF($B$3="On",IF(Data_Noise!L26&lt;=0,0,IF($BZ26&gt;=Data_Noise!L26,0,Data_Noise!L26-$BZ26)),Data_Noise!L26)),"")</f>
        <v>0</v>
      </c>
      <c r="M26" s="79">
        <f ca="1">IFERROR(IF(Data_Noise!M26="","",IF($B$3="On",IF(Data_Noise!M26&lt;=0,0,IF($BZ26&gt;=Data_Noise!M26,0,Data_Noise!M26-$BZ26)),Data_Noise!M26)),"")</f>
        <v>0</v>
      </c>
      <c r="N26" s="79">
        <f ca="1">IFERROR(IF(Data_Noise!N26="","",IF($B$3="On",IF(Data_Noise!N26&lt;=0,0,IF($BZ26&gt;=Data_Noise!N26,0,Data_Noise!N26-$BZ26)),Data_Noise!N26)),"")</f>
        <v>0</v>
      </c>
      <c r="O26" s="79">
        <f ca="1">IFERROR(IF(Data_Noise!O26="","",IF($B$3="On",IF(Data_Noise!O26&lt;=0,0,IF($BZ26&gt;=Data_Noise!O26,0,Data_Noise!O26-$BZ26)),Data_Noise!O26)),"")</f>
        <v>0</v>
      </c>
      <c r="P26" s="79">
        <f ca="1">IFERROR(IF(Data_Noise!P26="","",IF($B$3="On",IF(Data_Noise!P26&lt;=0,0,IF($BZ26&gt;=Data_Noise!P26,0,Data_Noise!P26-$BZ26)),Data_Noise!P26)),"")</f>
        <v>0</v>
      </c>
      <c r="Q26" s="79">
        <f ca="1">IFERROR(IF(Data_Noise!Q26="","",IF($B$3="On",IF(Data_Noise!Q26&lt;=0,0,IF($BZ26&gt;=Data_Noise!Q26,0,Data_Noise!Q26-$BZ26)),Data_Noise!Q26)),"")</f>
        <v>0</v>
      </c>
      <c r="R26" s="79">
        <f ca="1">IFERROR(IF(Data_Noise!R26="","",IF($B$3="On",IF(Data_Noise!R26&lt;=0,0,IF($BZ26&gt;=Data_Noise!R26,0,Data_Noise!R26-$BZ26)),Data_Noise!R26)),"")</f>
        <v>0</v>
      </c>
      <c r="S26" s="79">
        <f ca="1">IFERROR(IF(Data_Noise!S26="","",IF($B$3="On",IF(Data_Noise!S26&lt;=0,0,IF($BZ26&gt;=Data_Noise!S26,0,Data_Noise!S26-$BZ26)),Data_Noise!S26)),"")</f>
        <v>0</v>
      </c>
      <c r="T26" s="79">
        <f ca="1">IFERROR(IF(Data_Noise!T26="","",IF($B$3="On",IF(Data_Noise!T26&lt;=0,0,IF($BZ26&gt;=Data_Noise!T26,0,Data_Noise!T26-$BZ26)),Data_Noise!T26)),"")</f>
        <v>0</v>
      </c>
      <c r="U26" s="79">
        <f ca="1">IFERROR(IF(Data_Noise!U26="","",IF($B$3="On",IF(Data_Noise!U26&lt;=0,0,IF($BZ26&gt;=Data_Noise!U26,0,Data_Noise!U26-$BZ26)),Data_Noise!U26)),"")</f>
        <v>0</v>
      </c>
      <c r="V26" s="79">
        <f ca="1">IFERROR(IF(Data_Noise!V26="","",IF($B$3="On",IF(Data_Noise!V26&lt;=0,0,IF($BZ26&gt;=Data_Noise!V26,0,Data_Noise!V26-$BZ26)),Data_Noise!V26)),"")</f>
        <v>0</v>
      </c>
      <c r="W26" s="79">
        <f ca="1">IFERROR(IF(Data_Noise!W26="","",IF($B$3="On",IF(Data_Noise!W26&lt;=0,0,IF($BZ26&gt;=Data_Noise!W26,0,Data_Noise!W26-$BZ26)),Data_Noise!W26)),"")</f>
        <v>0</v>
      </c>
      <c r="X26" s="79">
        <f ca="1">IFERROR(IF(Data_Noise!X26="","",IF($B$3="On",IF(Data_Noise!X26&lt;=0,0,IF($BZ26&gt;=Data_Noise!X26,0,Data_Noise!X26-$BZ26)),Data_Noise!X26)),"")</f>
        <v>0</v>
      </c>
      <c r="Y26" s="79">
        <f ca="1">IFERROR(IF(Data_Noise!Y26="","",IF($B$3="On",IF(Data_Noise!Y26&lt;=0,0,IF($BZ26&gt;=Data_Noise!Y26,0,Data_Noise!Y26-$BZ26)),Data_Noise!Y26)),"")</f>
        <v>8.4040059081319072</v>
      </c>
      <c r="Z26" s="79">
        <f ca="1">IFERROR(IF(Data_Noise!Z26="","",IF($B$3="On",IF(Data_Noise!Z26&lt;=0,0,IF($BZ26&gt;=Data_Noise!Z26,0,Data_Noise!Z26-$BZ26)),Data_Noise!Z26)),"")</f>
        <v>26.239643501500638</v>
      </c>
      <c r="AA26" s="79">
        <f ca="1">IFERROR(IF(Data_Noise!AA26="","",IF($B$3="On",IF(Data_Noise!AA26&lt;=0,0,IF($BZ26&gt;=Data_Noise!AA26,0,Data_Noise!AA26-$BZ26)),Data_Noise!AA26)),"")</f>
        <v>61.253088947999693</v>
      </c>
      <c r="AB26" s="79">
        <f ca="1">IFERROR(IF(Data_Noise!AB26="","",IF($B$3="On",IF(Data_Noise!AB26&lt;=0,0,IF($BZ26&gt;=Data_Noise!AB26,0,Data_Noise!AB26-$BZ26)),Data_Noise!AB26)),"")</f>
        <v>125.57645151365038</v>
      </c>
      <c r="AC26" s="79">
        <f ca="1">IFERROR(IF(Data_Noise!AC26="","",IF($B$3="On",IF(Data_Noise!AC26&lt;=0,0,IF($BZ26&gt;=Data_Noise!AC26,0,Data_Noise!AC26-$BZ26)),Data_Noise!AC26)),"")</f>
        <v>243.58426820771174</v>
      </c>
      <c r="AD26" s="79">
        <f ca="1">IFERROR(IF(Data_Noise!AD26="","",IF($B$3="On",IF(Data_Noise!AD26&lt;=0,0,IF($BZ26&gt;=Data_Noise!AD26,0,Data_Noise!AD26-$BZ26)),Data_Noise!AD26)),"")</f>
        <v>451.37853947486036</v>
      </c>
      <c r="AE26" s="79">
        <f ca="1">IFERROR(IF(Data_Noise!AE26="","",IF($B$3="On",IF(Data_Noise!AE26&lt;=0,0,IF($BZ26&gt;=Data_Noise!AE26,0,Data_Noise!AE26-$BZ26)),Data_Noise!AE26)),"")</f>
        <v>787.0949325771843</v>
      </c>
      <c r="AF26" s="79">
        <f ca="1">IFERROR(IF(Data_Noise!AF26="","",IF($B$3="On",IF(Data_Noise!AF26&lt;=0,0,IF($BZ26&gt;=Data_Noise!AF26,0,Data_Noise!AF26-$BZ26)),Data_Noise!AF26)),"")</f>
        <v>1271.2323166728572</v>
      </c>
      <c r="AG26" s="79">
        <f ca="1">IFERROR(IF(Data_Noise!AG26="","",IF($B$3="On",IF(Data_Noise!AG26&lt;=0,0,IF($BZ26&gt;=Data_Noise!AG26,0,Data_Noise!AG26-$BZ26)),Data_Noise!AG26)),"")</f>
        <v>1839.0317802086909</v>
      </c>
      <c r="AH26" s="79">
        <f ca="1">IFERROR(IF(Data_Noise!AH26="","",IF($B$3="On",IF(Data_Noise!AH26&lt;=0,0,IF($BZ26&gt;=Data_Noise!AH26,0,Data_Noise!AH26-$BZ26)),Data_Noise!AH26)),"")</f>
        <v>2405.3634612998176</v>
      </c>
      <c r="AI26" s="79">
        <f ca="1">IFERROR(IF(Data_Noise!AI26="","",IF($B$3="On",IF(Data_Noise!AI26&lt;=0,0,IF($BZ26&gt;=Data_Noise!AI26,0,Data_Noise!AI26-$BZ26)),Data_Noise!AI26)),"")</f>
        <v>2871.046675589861</v>
      </c>
      <c r="AJ26" s="79">
        <f ca="1">IFERROR(IF(Data_Noise!AJ26="","",IF($B$3="On",IF(Data_Noise!AJ26&lt;=0,0,IF($BZ26&gt;=Data_Noise!AJ26,0,Data_Noise!AJ26-$BZ26)),Data_Noise!AJ26)),"")</f>
        <v>3213.2381938973813</v>
      </c>
      <c r="AK26" s="79">
        <f ca="1">IFERROR(IF(Data_Noise!AK26="","",IF($B$3="On",IF(Data_Noise!AK26&lt;=0,0,IF($BZ26&gt;=Data_Noise!AK26,0,Data_Noise!AK26-$BZ26)),Data_Noise!AK26)),"")</f>
        <v>3435.2516236982842</v>
      </c>
      <c r="AL26" s="79">
        <f ca="1">IFERROR(IF(Data_Noise!AL26="","",IF($B$3="On",IF(Data_Noise!AL26&lt;=0,0,IF($BZ26&gt;=Data_Noise!AL26,0,Data_Noise!AL26-$BZ26)),Data_Noise!AL26)),"")</f>
        <v>3571.6388498824481</v>
      </c>
      <c r="AM26" s="79">
        <f ca="1">IFERROR(IF(Data_Noise!AM26="","",IF($B$3="On",IF(Data_Noise!AM26&lt;=0,0,IF($BZ26&gt;=Data_Noise!AM26,0,Data_Noise!AM26-$BZ26)),Data_Noise!AM26)),"")</f>
        <v>3653.6284998987276</v>
      </c>
      <c r="AN26" s="79">
        <f ca="1">IFERROR(IF(Data_Noise!AN26="","",IF($B$3="On",IF(Data_Noise!AN26&lt;=0,0,IF($BZ26&gt;=Data_Noise!AN26,0,Data_Noise!AN26-$BZ26)),Data_Noise!AN26)),"")</f>
        <v>3704.7767762951044</v>
      </c>
      <c r="AO26" s="79">
        <f ca="1">IFERROR(IF(Data_Noise!AO26="","",IF($B$3="On",IF(Data_Noise!AO26&lt;=0,0,IF($BZ26&gt;=Data_Noise!AO26,0,Data_Noise!AO26-$BZ26)),Data_Noise!AO26)),"")</f>
        <v>3737.9611039359806</v>
      </c>
      <c r="AP26" s="79">
        <f ca="1">IFERROR(IF(Data_Noise!AP26="","",IF($B$3="On",IF(Data_Noise!AP26&lt;=0,0,IF($BZ26&gt;=Data_Noise!AP26,0,Data_Noise!AP26-$BZ26)),Data_Noise!AP26)),"")</f>
        <v>3751.7473835252244</v>
      </c>
      <c r="AQ26" s="79" t="str">
        <f>IFERROR(IF(Data_Noise!AQ26="","",IF($B$3="On",IF(Data_Noise!AQ26&lt;=0,0,IF($BZ26&gt;=Data_Noise!AQ26,0,Data_Noise!AQ26-$BZ26)),Data_Noise!AQ26)),"")</f>
        <v/>
      </c>
      <c r="AR26" s="79" t="str">
        <f>IFERROR(IF(Data_Noise!AR26="","",IF($B$3="On",IF(Data_Noise!AR26&lt;=0,0,IF($BZ26&gt;=Data_Noise!AR26,0,Data_Noise!AR26-$BZ26)),Data_Noise!AR26)),"")</f>
        <v/>
      </c>
      <c r="AS26" s="79" t="str">
        <f>IFERROR(IF(Data_Noise!AS26="","",IF($B$3="On",IF(Data_Noise!AS26&lt;=0,0,IF($BZ26&gt;=Data_Noise!AS26,0,Data_Noise!AS26-$BZ26)),Data_Noise!AS26)),"")</f>
        <v/>
      </c>
      <c r="AT26" s="79" t="str">
        <f>IFERROR(IF(Data_Noise!AT26="","",IF($B$3="On",IF(Data_Noise!AT26&lt;=0,0,IF($BZ26&gt;=Data_Noise!AT26,0,Data_Noise!AT26-$BZ26)),Data_Noise!AT26)),"")</f>
        <v/>
      </c>
      <c r="AU26" s="79" t="str">
        <f>IFERROR(IF(Data_Noise!AU26="","",IF($B$3="On",IF(Data_Noise!AU26&lt;=0,0,IF($BZ26&gt;=Data_Noise!AU26,0,Data_Noise!AU26-$BZ26)),Data_Noise!AU26)),"")</f>
        <v/>
      </c>
      <c r="AV26" s="79" t="str">
        <f>IFERROR(IF(Data_Noise!AV26="","",IF($B$3="On",IF(Data_Noise!AV26&lt;=0,0,IF($BZ26&gt;=Data_Noise!AV26,0,Data_Noise!AV26-$BZ26)),Data_Noise!AV26)),"")</f>
        <v/>
      </c>
      <c r="AW26" s="79" t="str">
        <f>IFERROR(IF(Data_Noise!AW26="","",IF($B$3="On",IF(Data_Noise!AW26&lt;=0,0,IF($BZ26&gt;=Data_Noise!AW26,0,Data_Noise!AW26-$BZ26)),Data_Noise!AW26)),"")</f>
        <v/>
      </c>
      <c r="AX26" s="79" t="str">
        <f>IFERROR(IF(Data_Noise!AX26="","",IF($B$3="On",IF(Data_Noise!AX26&lt;=0,0,IF($BZ26&gt;=Data_Noise!AX26,0,Data_Noise!AX26-$BZ26)),Data_Noise!AX26)),"")</f>
        <v/>
      </c>
      <c r="AY26" s="79" t="str">
        <f>IFERROR(IF(Data_Noise!AY26="","",IF($B$3="On",IF(Data_Noise!AY26&lt;=0,0,IF($BZ26&gt;=Data_Noise!AY26,0,Data_Noise!AY26-$BZ26)),Data_Noise!AY26)),"")</f>
        <v/>
      </c>
      <c r="AZ26" s="79" t="str">
        <f>IFERROR(IF(Data_Noise!AZ26="","",IF($B$3="On",IF(Data_Noise!AZ26&lt;=0,0,IF($BZ26&gt;=Data_Noise!AZ26,0,Data_Noise!AZ26-$BZ26)),Data_Noise!AZ26)),"")</f>
        <v/>
      </c>
      <c r="BA26" s="79">
        <f ca="1">IF(BA$3="","",Data_Noise!C26)</f>
        <v>21.646294178074648</v>
      </c>
      <c r="BB26" s="79">
        <f ca="1">IF(BB$3="","",Data_Noise!D26)</f>
        <v>20.862034602903666</v>
      </c>
      <c r="BC26" s="79">
        <f ca="1">IF(BC$3="","",Data_Noise!E26)</f>
        <v>17.802320849540902</v>
      </c>
      <c r="BD26" s="79">
        <f ca="1">IF(BD$3="","",Data_Noise!F26)</f>
        <v>11.452914533558205</v>
      </c>
      <c r="BE26" s="79">
        <f ca="1">IF(BE$3="","",Data_Noise!G26)</f>
        <v>5.4454600455692201</v>
      </c>
      <c r="BF26" s="79">
        <f ca="1">IF(BF$3="","",Data_Noise!H26)</f>
        <v>1.6547338541818126</v>
      </c>
      <c r="BG26" s="79">
        <f ca="1">IF(BG$3="","",Data_Noise!I26)</f>
        <v>0.92254909885165615</v>
      </c>
      <c r="BH26" s="79">
        <f ca="1">IF(BH$3="","",Data_Noise!J26)</f>
        <v>-0.2748622860751006</v>
      </c>
      <c r="BI26" s="79">
        <f ca="1">IF(BI$3="","",Data_Noise!K26)</f>
        <v>-2.7122720039492365</v>
      </c>
      <c r="BJ26" s="79">
        <f ca="1">IF(BJ$3="","",Data_Noise!L26)</f>
        <v>-5.4970082496079131</v>
      </c>
      <c r="BK26" s="79">
        <f ca="1">IF(BK$3="","",Data_Noise!M26)</f>
        <v>-8.5889800628477371</v>
      </c>
      <c r="BL26" s="79">
        <f ca="1">IF(BL$3="","",Data_Noise!N26)</f>
        <v>-8.9941749093324344</v>
      </c>
      <c r="BM26" s="79">
        <f ca="1">IF(BM$3="","",Data_Noise!O26)</f>
        <v>-8.9926586401546302</v>
      </c>
      <c r="BN26" s="79" t="str">
        <f>IF(BN$3="","",Data_Noise!P26)</f>
        <v/>
      </c>
      <c r="BO26" s="79" t="str">
        <f>IF(BO$3="","",Data_Noise!Q26)</f>
        <v/>
      </c>
      <c r="BP26" s="79" t="str">
        <f>IF(BP$3="","",Data_Noise!R26)</f>
        <v/>
      </c>
      <c r="BQ26" s="79" t="str">
        <f>IF(BQ$3="","",Data_Noise!S26)</f>
        <v/>
      </c>
      <c r="BR26" s="79" t="str">
        <f>IF(BR$3="","",Data_Noise!T26)</f>
        <v/>
      </c>
      <c r="BS26" s="79" t="str">
        <f>IF(BS$3="","",Data_Noise!U26)</f>
        <v/>
      </c>
      <c r="BT26" s="79" t="str">
        <f>IF(BT$3="","",Data_Noise!V26)</f>
        <v/>
      </c>
      <c r="BU26" s="79" t="str">
        <f>IF(BU$3="","",Data_Noise!W26)</f>
        <v/>
      </c>
      <c r="BV26" s="79" t="str">
        <f>IF(BV$3="","",Data_Noise!X26)</f>
        <v/>
      </c>
      <c r="BW26" s="79" t="str">
        <f>IF(BW$3="","",Data_Noise!Y26)</f>
        <v/>
      </c>
      <c r="BX26" s="79" t="str">
        <f>IF(BX$3="","",Data_Noise!Z26)</f>
        <v/>
      </c>
      <c r="BY26" s="79" t="str">
        <f>IF(BY$3="","",Data_Noise!AA26)</f>
        <v/>
      </c>
      <c r="BZ26" s="79">
        <f t="shared" ca="1" si="1"/>
        <v>3.4404885392856195</v>
      </c>
    </row>
    <row r="27" spans="1:78" x14ac:dyDescent="0.25">
      <c r="A27" s="79">
        <f ca="1">Data_Initial!A27</f>
        <v>1</v>
      </c>
      <c r="B27" s="79" t="str">
        <f ca="1">Data_Initial!B27</f>
        <v>H3</v>
      </c>
      <c r="C27" s="79">
        <f ca="1">IFERROR(IF(Data_Noise!C27="","",IF($B$3="On",IF(Data_Noise!C27&lt;=0,0,IF($BZ27&gt;=Data_Noise!C27,0,Data_Noise!C27-$BZ27)),Data_Noise!C27)),"")</f>
        <v>11.095748048256203</v>
      </c>
      <c r="D27" s="79">
        <f ca="1">IFERROR(IF(Data_Noise!D27="","",IF($B$3="On",IF(Data_Noise!D27&lt;=0,0,IF($BZ27&gt;=Data_Noise!D27,0,Data_Noise!D27-$BZ27)),Data_Noise!D27)),"")</f>
        <v>10.523926401498436</v>
      </c>
      <c r="E27" s="79">
        <f ca="1">IFERROR(IF(Data_Noise!E27="","",IF($B$3="On",IF(Data_Noise!E27&lt;=0,0,IF($BZ27&gt;=Data_Noise!E27,0,Data_Noise!E27-$BZ27)),Data_Noise!E27)),"")</f>
        <v>5.2692369721053369</v>
      </c>
      <c r="F27" s="79">
        <f ca="1">IFERROR(IF(Data_Noise!F27="","",IF($B$3="On",IF(Data_Noise!F27&lt;=0,0,IF($BZ27&gt;=Data_Noise!F27,0,Data_Noise!F27-$BZ27)),Data_Noise!F27)),"")</f>
        <v>2.5369593332068998</v>
      </c>
      <c r="G27" s="79">
        <f ca="1">IFERROR(IF(Data_Noise!G27="","",IF($B$3="On",IF(Data_Noise!G27&lt;=0,0,IF($BZ27&gt;=Data_Noise!G27,0,Data_Noise!G27-$BZ27)),Data_Noise!G27)),"")</f>
        <v>0</v>
      </c>
      <c r="H27" s="79">
        <f ca="1">IFERROR(IF(Data_Noise!H27="","",IF($B$3="On",IF(Data_Noise!H27&lt;=0,0,IF($BZ27&gt;=Data_Noise!H27,0,Data_Noise!H27-$BZ27)),Data_Noise!H27)),"")</f>
        <v>0.20951512356972479</v>
      </c>
      <c r="I27" s="79">
        <f ca="1">IFERROR(IF(Data_Noise!I27="","",IF($B$3="On",IF(Data_Noise!I27&lt;=0,0,IF($BZ27&gt;=Data_Noise!I27,0,Data_Noise!I27-$BZ27)),Data_Noise!I27)),"")</f>
        <v>0</v>
      </c>
      <c r="J27" s="79">
        <f ca="1">IFERROR(IF(Data_Noise!J27="","",IF($B$3="On",IF(Data_Noise!J27&lt;=0,0,IF($BZ27&gt;=Data_Noise!J27,0,Data_Noise!J27-$BZ27)),Data_Noise!J27)),"")</f>
        <v>0</v>
      </c>
      <c r="K27" s="79">
        <f ca="1">IFERROR(IF(Data_Noise!K27="","",IF($B$3="On",IF(Data_Noise!K27&lt;=0,0,IF($BZ27&gt;=Data_Noise!K27,0,Data_Noise!K27-$BZ27)),Data_Noise!K27)),"")</f>
        <v>0</v>
      </c>
      <c r="L27" s="79">
        <f ca="1">IFERROR(IF(Data_Noise!L27="","",IF($B$3="On",IF(Data_Noise!L27&lt;=0,0,IF($BZ27&gt;=Data_Noise!L27,0,Data_Noise!L27-$BZ27)),Data_Noise!L27)),"")</f>
        <v>0</v>
      </c>
      <c r="M27" s="79">
        <f ca="1">IFERROR(IF(Data_Noise!M27="","",IF($B$3="On",IF(Data_Noise!M27&lt;=0,0,IF($BZ27&gt;=Data_Noise!M27,0,Data_Noise!M27-$BZ27)),Data_Noise!M27)),"")</f>
        <v>0</v>
      </c>
      <c r="N27" s="79">
        <f ca="1">IFERROR(IF(Data_Noise!N27="","",IF($B$3="On",IF(Data_Noise!N27&lt;=0,0,IF($BZ27&gt;=Data_Noise!N27,0,Data_Noise!N27-$BZ27)),Data_Noise!N27)),"")</f>
        <v>0</v>
      </c>
      <c r="O27" s="79">
        <f ca="1">IFERROR(IF(Data_Noise!O27="","",IF($B$3="On",IF(Data_Noise!O27&lt;=0,0,IF($BZ27&gt;=Data_Noise!O27,0,Data_Noise!O27-$BZ27)),Data_Noise!O27)),"")</f>
        <v>0</v>
      </c>
      <c r="P27" s="79">
        <f ca="1">IFERROR(IF(Data_Noise!P27="","",IF($B$3="On",IF(Data_Noise!P27&lt;=0,0,IF($BZ27&gt;=Data_Noise!P27,0,Data_Noise!P27-$BZ27)),Data_Noise!P27)),"")</f>
        <v>0</v>
      </c>
      <c r="Q27" s="79">
        <f ca="1">IFERROR(IF(Data_Noise!Q27="","",IF($B$3="On",IF(Data_Noise!Q27&lt;=0,0,IF($BZ27&gt;=Data_Noise!Q27,0,Data_Noise!Q27-$BZ27)),Data_Noise!Q27)),"")</f>
        <v>0</v>
      </c>
      <c r="R27" s="79">
        <f ca="1">IFERROR(IF(Data_Noise!R27="","",IF($B$3="On",IF(Data_Noise!R27&lt;=0,0,IF($BZ27&gt;=Data_Noise!R27,0,Data_Noise!R27-$BZ27)),Data_Noise!R27)),"")</f>
        <v>0</v>
      </c>
      <c r="S27" s="79">
        <f ca="1">IFERROR(IF(Data_Noise!S27="","",IF($B$3="On",IF(Data_Noise!S27&lt;=0,0,IF($BZ27&gt;=Data_Noise!S27,0,Data_Noise!S27-$BZ27)),Data_Noise!S27)),"")</f>
        <v>0</v>
      </c>
      <c r="T27" s="79">
        <f ca="1">IFERROR(IF(Data_Noise!T27="","",IF($B$3="On",IF(Data_Noise!T27&lt;=0,0,IF($BZ27&gt;=Data_Noise!T27,0,Data_Noise!T27-$BZ27)),Data_Noise!T27)),"")</f>
        <v>0</v>
      </c>
      <c r="U27" s="79">
        <f ca="1">IFERROR(IF(Data_Noise!U27="","",IF($B$3="On",IF(Data_Noise!U27&lt;=0,0,IF($BZ27&gt;=Data_Noise!U27,0,Data_Noise!U27-$BZ27)),Data_Noise!U27)),"")</f>
        <v>0</v>
      </c>
      <c r="V27" s="79">
        <f ca="1">IFERROR(IF(Data_Noise!V27="","",IF($B$3="On",IF(Data_Noise!V27&lt;=0,0,IF($BZ27&gt;=Data_Noise!V27,0,Data_Noise!V27-$BZ27)),Data_Noise!V27)),"")</f>
        <v>0</v>
      </c>
      <c r="W27" s="79">
        <f ca="1">IFERROR(IF(Data_Noise!W27="","",IF($B$3="On",IF(Data_Noise!W27&lt;=0,0,IF($BZ27&gt;=Data_Noise!W27,0,Data_Noise!W27-$BZ27)),Data_Noise!W27)),"")</f>
        <v>0</v>
      </c>
      <c r="X27" s="79">
        <f ca="1">IFERROR(IF(Data_Noise!X27="","",IF($B$3="On",IF(Data_Noise!X27&lt;=0,0,IF($BZ27&gt;=Data_Noise!X27,0,Data_Noise!X27-$BZ27)),Data_Noise!X27)),"")</f>
        <v>0</v>
      </c>
      <c r="Y27" s="79">
        <f ca="1">IFERROR(IF(Data_Noise!Y27="","",IF($B$3="On",IF(Data_Noise!Y27&lt;=0,0,IF($BZ27&gt;=Data_Noise!Y27,0,Data_Noise!Y27-$BZ27)),Data_Noise!Y27)),"")</f>
        <v>8.7325152398298123</v>
      </c>
      <c r="Z27" s="79">
        <f ca="1">IFERROR(IF(Data_Noise!Z27="","",IF($B$3="On",IF(Data_Noise!Z27&lt;=0,0,IF($BZ27&gt;=Data_Noise!Z27,0,Data_Noise!Z27-$BZ27)),Data_Noise!Z27)),"")</f>
        <v>22.373348220059135</v>
      </c>
      <c r="AA27" s="79">
        <f ca="1">IFERROR(IF(Data_Noise!AA27="","",IF($B$3="On",IF(Data_Noise!AA27&lt;=0,0,IF($BZ27&gt;=Data_Noise!AA27,0,Data_Noise!AA27-$BZ27)),Data_Noise!AA27)),"")</f>
        <v>51.463758994138672</v>
      </c>
      <c r="AB27" s="79">
        <f ca="1">IFERROR(IF(Data_Noise!AB27="","",IF($B$3="On",IF(Data_Noise!AB27&lt;=0,0,IF($BZ27&gt;=Data_Noise!AB27,0,Data_Noise!AB27-$BZ27)),Data_Noise!AB27)),"")</f>
        <v>105.71015989544246</v>
      </c>
      <c r="AC27" s="79">
        <f ca="1">IFERROR(IF(Data_Noise!AC27="","",IF($B$3="On",IF(Data_Noise!AC27&lt;=0,0,IF($BZ27&gt;=Data_Noise!AC27,0,Data_Noise!AC27-$BZ27)),Data_Noise!AC27)),"")</f>
        <v>203.59668448966613</v>
      </c>
      <c r="AD27" s="79">
        <f ca="1">IFERROR(IF(Data_Noise!AD27="","",IF($B$3="On",IF(Data_Noise!AD27&lt;=0,0,IF($BZ27&gt;=Data_Noise!AD27,0,Data_Noise!AD27-$BZ27)),Data_Noise!AD27)),"")</f>
        <v>370.82313582285934</v>
      </c>
      <c r="AE27" s="79">
        <f ca="1">IFERROR(IF(Data_Noise!AE27="","",IF($B$3="On",IF(Data_Noise!AE27&lt;=0,0,IF($BZ27&gt;=Data_Noise!AE27,0,Data_Noise!AE27-$BZ27)),Data_Noise!AE27)),"")</f>
        <v>651.32860374786003</v>
      </c>
      <c r="AF27" s="79">
        <f ca="1">IFERROR(IF(Data_Noise!AF27="","",IF($B$3="On",IF(Data_Noise!AF27&lt;=0,0,IF($BZ27&gt;=Data_Noise!AF27,0,Data_Noise!AF27-$BZ27)),Data_Noise!AF27)),"")</f>
        <v>1061.8917073347775</v>
      </c>
      <c r="AG27" s="79">
        <f ca="1">IFERROR(IF(Data_Noise!AG27="","",IF($B$3="On",IF(Data_Noise!AG27&lt;=0,0,IF($BZ27&gt;=Data_Noise!AG27,0,Data_Noise!AG27-$BZ27)),Data_Noise!AG27)),"")</f>
        <v>1566.6038495398595</v>
      </c>
      <c r="AH27" s="79">
        <f ca="1">IFERROR(IF(Data_Noise!AH27="","",IF($B$3="On",IF(Data_Noise!AH27&lt;=0,0,IF($BZ27&gt;=Data_Noise!AH27,0,Data_Noise!AH27-$BZ27)),Data_Noise!AH27)),"")</f>
        <v>2083.5693584002661</v>
      </c>
      <c r="AI27" s="79">
        <f ca="1">IFERROR(IF(Data_Noise!AI27="","",IF($B$3="On",IF(Data_Noise!AI27&lt;=0,0,IF($BZ27&gt;=Data_Noise!AI27,0,Data_Noise!AI27-$BZ27)),Data_Noise!AI27)),"")</f>
        <v>2529.8036711198192</v>
      </c>
      <c r="AJ27" s="79">
        <f ca="1">IFERROR(IF(Data_Noise!AJ27="","",IF($B$3="On",IF(Data_Noise!AJ27&lt;=0,0,IF($BZ27&gt;=Data_Noise!AJ27,0,Data_Noise!AJ27-$BZ27)),Data_Noise!AJ27)),"")</f>
        <v>2863.9317670579726</v>
      </c>
      <c r="AK27" s="79">
        <f ca="1">IFERROR(IF(Data_Noise!AK27="","",IF($B$3="On",IF(Data_Noise!AK27&lt;=0,0,IF($BZ27&gt;=Data_Noise!AK27,0,Data_Noise!AK27-$BZ27)),Data_Noise!AK27)),"")</f>
        <v>3086.814239643913</v>
      </c>
      <c r="AL27" s="79">
        <f ca="1">IFERROR(IF(Data_Noise!AL27="","",IF($B$3="On",IF(Data_Noise!AL27&lt;=0,0,IF($BZ27&gt;=Data_Noise!AL27,0,Data_Noise!AL27-$BZ27)),Data_Noise!AL27)),"")</f>
        <v>3223.9323205455862</v>
      </c>
      <c r="AM27" s="79">
        <f ca="1">IFERROR(IF(Data_Noise!AM27="","",IF($B$3="On",IF(Data_Noise!AM27&lt;=0,0,IF($BZ27&gt;=Data_Noise!AM27,0,Data_Noise!AM27-$BZ27)),Data_Noise!AM27)),"")</f>
        <v>3305.376283436919</v>
      </c>
      <c r="AN27" s="79">
        <f ca="1">IFERROR(IF(Data_Noise!AN27="","",IF($B$3="On",IF(Data_Noise!AN27&lt;=0,0,IF($BZ27&gt;=Data_Noise!AN27,0,Data_Noise!AN27-$BZ27)),Data_Noise!AN27)),"")</f>
        <v>3352.0379615140992</v>
      </c>
      <c r="AO27" s="79">
        <f ca="1">IFERROR(IF(Data_Noise!AO27="","",IF($B$3="On",IF(Data_Noise!AO27&lt;=0,0,IF($BZ27&gt;=Data_Noise!AO27,0,Data_Noise!AO27-$BZ27)),Data_Noise!AO27)),"")</f>
        <v>3380.6145192623858</v>
      </c>
      <c r="AP27" s="79">
        <f ca="1">IFERROR(IF(Data_Noise!AP27="","",IF($B$3="On",IF(Data_Noise!AP27&lt;=0,0,IF($BZ27&gt;=Data_Noise!AP27,0,Data_Noise!AP27-$BZ27)),Data_Noise!AP27)),"")</f>
        <v>3391.5904559258024</v>
      </c>
      <c r="AQ27" s="79" t="str">
        <f>IFERROR(IF(Data_Noise!AQ27="","",IF($B$3="On",IF(Data_Noise!AQ27&lt;=0,0,IF($BZ27&gt;=Data_Noise!AQ27,0,Data_Noise!AQ27-$BZ27)),Data_Noise!AQ27)),"")</f>
        <v/>
      </c>
      <c r="AR27" s="79" t="str">
        <f>IFERROR(IF(Data_Noise!AR27="","",IF($B$3="On",IF(Data_Noise!AR27&lt;=0,0,IF($BZ27&gt;=Data_Noise!AR27,0,Data_Noise!AR27-$BZ27)),Data_Noise!AR27)),"")</f>
        <v/>
      </c>
      <c r="AS27" s="79" t="str">
        <f>IFERROR(IF(Data_Noise!AS27="","",IF($B$3="On",IF(Data_Noise!AS27&lt;=0,0,IF($BZ27&gt;=Data_Noise!AS27,0,Data_Noise!AS27-$BZ27)),Data_Noise!AS27)),"")</f>
        <v/>
      </c>
      <c r="AT27" s="79" t="str">
        <f>IFERROR(IF(Data_Noise!AT27="","",IF($B$3="On",IF(Data_Noise!AT27&lt;=0,0,IF($BZ27&gt;=Data_Noise!AT27,0,Data_Noise!AT27-$BZ27)),Data_Noise!AT27)),"")</f>
        <v/>
      </c>
      <c r="AU27" s="79" t="str">
        <f>IFERROR(IF(Data_Noise!AU27="","",IF($B$3="On",IF(Data_Noise!AU27&lt;=0,0,IF($BZ27&gt;=Data_Noise!AU27,0,Data_Noise!AU27-$BZ27)),Data_Noise!AU27)),"")</f>
        <v/>
      </c>
      <c r="AV27" s="79" t="str">
        <f>IFERROR(IF(Data_Noise!AV27="","",IF($B$3="On",IF(Data_Noise!AV27&lt;=0,0,IF($BZ27&gt;=Data_Noise!AV27,0,Data_Noise!AV27-$BZ27)),Data_Noise!AV27)),"")</f>
        <v/>
      </c>
      <c r="AW27" s="79" t="str">
        <f>IFERROR(IF(Data_Noise!AW27="","",IF($B$3="On",IF(Data_Noise!AW27&lt;=0,0,IF($BZ27&gt;=Data_Noise!AW27,0,Data_Noise!AW27-$BZ27)),Data_Noise!AW27)),"")</f>
        <v/>
      </c>
      <c r="AX27" s="79" t="str">
        <f>IFERROR(IF(Data_Noise!AX27="","",IF($B$3="On",IF(Data_Noise!AX27&lt;=0,0,IF($BZ27&gt;=Data_Noise!AX27,0,Data_Noise!AX27-$BZ27)),Data_Noise!AX27)),"")</f>
        <v/>
      </c>
      <c r="AY27" s="79" t="str">
        <f>IFERROR(IF(Data_Noise!AY27="","",IF($B$3="On",IF(Data_Noise!AY27&lt;=0,0,IF($BZ27&gt;=Data_Noise!AY27,0,Data_Noise!AY27-$BZ27)),Data_Noise!AY27)),"")</f>
        <v/>
      </c>
      <c r="AZ27" s="79" t="str">
        <f>IFERROR(IF(Data_Noise!AZ27="","",IF($B$3="On",IF(Data_Noise!AZ27&lt;=0,0,IF($BZ27&gt;=Data_Noise!AZ27,0,Data_Noise!AZ27-$BZ27)),Data_Noise!AZ27)),"")</f>
        <v/>
      </c>
      <c r="BA27" s="79">
        <f ca="1">IF(BA$3="","",Data_Noise!C27)</f>
        <v>13.766045366463501</v>
      </c>
      <c r="BB27" s="79">
        <f ca="1">IF(BB$3="","",Data_Noise!D27)</f>
        <v>13.194223719705734</v>
      </c>
      <c r="BC27" s="79">
        <f ca="1">IF(BC$3="","",Data_Noise!E27)</f>
        <v>7.9395342903126354</v>
      </c>
      <c r="BD27" s="79">
        <f ca="1">IF(BD$3="","",Data_Noise!F27)</f>
        <v>5.2072566514141982</v>
      </c>
      <c r="BE27" s="79">
        <f ca="1">IF(BE$3="","",Data_Noise!G27)</f>
        <v>1.9564547726246619</v>
      </c>
      <c r="BF27" s="79">
        <f ca="1">IF(BF$3="","",Data_Noise!H27)</f>
        <v>2.8798124417770232</v>
      </c>
      <c r="BG27" s="79">
        <f ca="1">IF(BG$3="","",Data_Noise!I27)</f>
        <v>0.37233490527266316</v>
      </c>
      <c r="BH27" s="79">
        <f ca="1">IF(BH$3="","",Data_Noise!J27)</f>
        <v>0.50265791312858654</v>
      </c>
      <c r="BI27" s="79">
        <f ca="1">IF(BI$3="","",Data_Noise!K27)</f>
        <v>-0.28085321583072675</v>
      </c>
      <c r="BJ27" s="79">
        <f ca="1">IF(BJ$3="","",Data_Noise!L27)</f>
        <v>7.4282754092713343E-2</v>
      </c>
      <c r="BK27" s="79">
        <f ca="1">IF(BK$3="","",Data_Noise!M27)</f>
        <v>-1.7914113843911166</v>
      </c>
      <c r="BL27" s="79">
        <f ca="1">IF(BL$3="","",Data_Noise!N27)</f>
        <v>-4.0079962449094637</v>
      </c>
      <c r="BM27" s="79">
        <f ca="1">IF(BM$3="","",Data_Noise!O27)</f>
        <v>-5.0984768329655399</v>
      </c>
      <c r="BN27" s="79" t="str">
        <f>IF(BN$3="","",Data_Noise!P27)</f>
        <v/>
      </c>
      <c r="BO27" s="79" t="str">
        <f>IF(BO$3="","",Data_Noise!Q27)</f>
        <v/>
      </c>
      <c r="BP27" s="79" t="str">
        <f>IF(BP$3="","",Data_Noise!R27)</f>
        <v/>
      </c>
      <c r="BQ27" s="79" t="str">
        <f>IF(BQ$3="","",Data_Noise!S27)</f>
        <v/>
      </c>
      <c r="BR27" s="79" t="str">
        <f>IF(BR$3="","",Data_Noise!T27)</f>
        <v/>
      </c>
      <c r="BS27" s="79" t="str">
        <f>IF(BS$3="","",Data_Noise!U27)</f>
        <v/>
      </c>
      <c r="BT27" s="79" t="str">
        <f>IF(BT$3="","",Data_Noise!V27)</f>
        <v/>
      </c>
      <c r="BU27" s="79" t="str">
        <f>IF(BU$3="","",Data_Noise!W27)</f>
        <v/>
      </c>
      <c r="BV27" s="79" t="str">
        <f>IF(BV$3="","",Data_Noise!X27)</f>
        <v/>
      </c>
      <c r="BW27" s="79" t="str">
        <f>IF(BW$3="","",Data_Noise!Y27)</f>
        <v/>
      </c>
      <c r="BX27" s="79" t="str">
        <f>IF(BX$3="","",Data_Noise!Z27)</f>
        <v/>
      </c>
      <c r="BY27" s="79" t="str">
        <f>IF(BY$3="","",Data_Noise!AA27)</f>
        <v/>
      </c>
      <c r="BZ27" s="79">
        <f t="shared" ca="1" si="1"/>
        <v>2.6702973182072984</v>
      </c>
    </row>
    <row r="28" spans="1:78" x14ac:dyDescent="0.25">
      <c r="A28" s="79">
        <f ca="1">Data_Initial!A28</f>
        <v>1</v>
      </c>
      <c r="B28" s="79" t="str">
        <f ca="1">Data_Initial!B28</f>
        <v>A4</v>
      </c>
      <c r="C28" s="79">
        <f ca="1">IFERROR(IF(Data_Noise!C28="","",IF($B$3="On",IF(Data_Noise!C28&lt;=0,0,IF($BZ28&gt;=Data_Noise!C28,0,Data_Noise!C28-$BZ28)),Data_Noise!C28)),"")</f>
        <v>12.005992381780452</v>
      </c>
      <c r="D28" s="79">
        <f ca="1">IFERROR(IF(Data_Noise!D28="","",IF($B$3="On",IF(Data_Noise!D28&lt;=0,0,IF($BZ28&gt;=Data_Noise!D28,0,Data_Noise!D28-$BZ28)),Data_Noise!D28)),"")</f>
        <v>12.395096895076769</v>
      </c>
      <c r="E28" s="79">
        <f ca="1">IFERROR(IF(Data_Noise!E28="","",IF($B$3="On",IF(Data_Noise!E28&lt;=0,0,IF($BZ28&gt;=Data_Noise!E28,0,Data_Noise!E28-$BZ28)),Data_Noise!E28)),"")</f>
        <v>15.795532065509864</v>
      </c>
      <c r="F28" s="79">
        <f ca="1">IFERROR(IF(Data_Noise!F28="","",IF($B$3="On",IF(Data_Noise!F28&lt;=0,0,IF($BZ28&gt;=Data_Noise!F28,0,Data_Noise!F28-$BZ28)),Data_Noise!F28)),"")</f>
        <v>8.1904602158842046</v>
      </c>
      <c r="G28" s="79">
        <f ca="1">IFERROR(IF(Data_Noise!G28="","",IF($B$3="On",IF(Data_Noise!G28&lt;=0,0,IF($BZ28&gt;=Data_Noise!G28,0,Data_Noise!G28-$BZ28)),Data_Noise!G28)),"")</f>
        <v>4.5710053307636667</v>
      </c>
      <c r="H28" s="79">
        <f ca="1">IFERROR(IF(Data_Noise!H28="","",IF($B$3="On",IF(Data_Noise!H28&lt;=0,0,IF($BZ28&gt;=Data_Noise!H28,0,Data_Noise!H28-$BZ28)),Data_Noise!H28)),"")</f>
        <v>0</v>
      </c>
      <c r="I28" s="79">
        <f ca="1">IFERROR(IF(Data_Noise!I28="","",IF($B$3="On",IF(Data_Noise!I28&lt;=0,0,IF($BZ28&gt;=Data_Noise!I28,0,Data_Noise!I28-$BZ28)),Data_Noise!I28)),"")</f>
        <v>0</v>
      </c>
      <c r="J28" s="79">
        <f ca="1">IFERROR(IF(Data_Noise!J28="","",IF($B$3="On",IF(Data_Noise!J28&lt;=0,0,IF($BZ28&gt;=Data_Noise!J28,0,Data_Noise!J28-$BZ28)),Data_Noise!J28)),"")</f>
        <v>0</v>
      </c>
      <c r="K28" s="79">
        <f ca="1">IFERROR(IF(Data_Noise!K28="","",IF($B$3="On",IF(Data_Noise!K28&lt;=0,0,IF($BZ28&gt;=Data_Noise!K28,0,Data_Noise!K28-$BZ28)),Data_Noise!K28)),"")</f>
        <v>0</v>
      </c>
      <c r="L28" s="79">
        <f ca="1">IFERROR(IF(Data_Noise!L28="","",IF($B$3="On",IF(Data_Noise!L28&lt;=0,0,IF($BZ28&gt;=Data_Noise!L28,0,Data_Noise!L28-$BZ28)),Data_Noise!L28)),"")</f>
        <v>0</v>
      </c>
      <c r="M28" s="79">
        <f ca="1">IFERROR(IF(Data_Noise!M28="","",IF($B$3="On",IF(Data_Noise!M28&lt;=0,0,IF($BZ28&gt;=Data_Noise!M28,0,Data_Noise!M28-$BZ28)),Data_Noise!M28)),"")</f>
        <v>0</v>
      </c>
      <c r="N28" s="79">
        <f ca="1">IFERROR(IF(Data_Noise!N28="","",IF($B$3="On",IF(Data_Noise!N28&lt;=0,0,IF($BZ28&gt;=Data_Noise!N28,0,Data_Noise!N28-$BZ28)),Data_Noise!N28)),"")</f>
        <v>0</v>
      </c>
      <c r="O28" s="79">
        <f ca="1">IFERROR(IF(Data_Noise!O28="","",IF($B$3="On",IF(Data_Noise!O28&lt;=0,0,IF($BZ28&gt;=Data_Noise!O28,0,Data_Noise!O28-$BZ28)),Data_Noise!O28)),"")</f>
        <v>0</v>
      </c>
      <c r="P28" s="79">
        <f ca="1">IFERROR(IF(Data_Noise!P28="","",IF($B$3="On",IF(Data_Noise!P28&lt;=0,0,IF($BZ28&gt;=Data_Noise!P28,0,Data_Noise!P28-$BZ28)),Data_Noise!P28)),"")</f>
        <v>0</v>
      </c>
      <c r="Q28" s="79">
        <f ca="1">IFERROR(IF(Data_Noise!Q28="","",IF($B$3="On",IF(Data_Noise!Q28&lt;=0,0,IF($BZ28&gt;=Data_Noise!Q28,0,Data_Noise!Q28-$BZ28)),Data_Noise!Q28)),"")</f>
        <v>0</v>
      </c>
      <c r="R28" s="79">
        <f ca="1">IFERROR(IF(Data_Noise!R28="","",IF($B$3="On",IF(Data_Noise!R28&lt;=0,0,IF($BZ28&gt;=Data_Noise!R28,0,Data_Noise!R28-$BZ28)),Data_Noise!R28)),"")</f>
        <v>0</v>
      </c>
      <c r="S28" s="79">
        <f ca="1">IFERROR(IF(Data_Noise!S28="","",IF($B$3="On",IF(Data_Noise!S28&lt;=0,0,IF($BZ28&gt;=Data_Noise!S28,0,Data_Noise!S28-$BZ28)),Data_Noise!S28)),"")</f>
        <v>0</v>
      </c>
      <c r="T28" s="79">
        <f ca="1">IFERROR(IF(Data_Noise!T28="","",IF($B$3="On",IF(Data_Noise!T28&lt;=0,0,IF($BZ28&gt;=Data_Noise!T28,0,Data_Noise!T28-$BZ28)),Data_Noise!T28)),"")</f>
        <v>0</v>
      </c>
      <c r="U28" s="79">
        <f ca="1">IFERROR(IF(Data_Noise!U28="","",IF($B$3="On",IF(Data_Noise!U28&lt;=0,0,IF($BZ28&gt;=Data_Noise!U28,0,Data_Noise!U28-$BZ28)),Data_Noise!U28)),"")</f>
        <v>0</v>
      </c>
      <c r="V28" s="79">
        <f ca="1">IFERROR(IF(Data_Noise!V28="","",IF($B$3="On",IF(Data_Noise!V28&lt;=0,0,IF($BZ28&gt;=Data_Noise!V28,0,Data_Noise!V28-$BZ28)),Data_Noise!V28)),"")</f>
        <v>0</v>
      </c>
      <c r="W28" s="79">
        <f ca="1">IFERROR(IF(Data_Noise!W28="","",IF($B$3="On",IF(Data_Noise!W28&lt;=0,0,IF($BZ28&gt;=Data_Noise!W28,0,Data_Noise!W28-$BZ28)),Data_Noise!W28)),"")</f>
        <v>15.582062264157617</v>
      </c>
      <c r="X28" s="79">
        <f ca="1">IFERROR(IF(Data_Noise!X28="","",IF($B$3="On",IF(Data_Noise!X28&lt;=0,0,IF($BZ28&gt;=Data_Noise!X28,0,Data_Noise!X28-$BZ28)),Data_Noise!X28)),"")</f>
        <v>42.706317825637832</v>
      </c>
      <c r="Y28" s="79">
        <f ca="1">IFERROR(IF(Data_Noise!Y28="","",IF($B$3="On",IF(Data_Noise!Y28&lt;=0,0,IF($BZ28&gt;=Data_Noise!Y28,0,Data_Noise!Y28-$BZ28)),Data_Noise!Y28)),"")</f>
        <v>91.039740981971192</v>
      </c>
      <c r="Z28" s="79">
        <f ca="1">IFERROR(IF(Data_Noise!Z28="","",IF($B$3="On",IF(Data_Noise!Z28&lt;=0,0,IF($BZ28&gt;=Data_Noise!Z28,0,Data_Noise!Z28-$BZ28)),Data_Noise!Z28)),"")</f>
        <v>167.18583829371755</v>
      </c>
      <c r="AA28" s="79">
        <f ca="1">IFERROR(IF(Data_Noise!AA28="","",IF($B$3="On",IF(Data_Noise!AA28&lt;=0,0,IF($BZ28&gt;=Data_Noise!AA28,0,Data_Noise!AA28-$BZ28)),Data_Noise!AA28)),"")</f>
        <v>293.9024720068378</v>
      </c>
      <c r="AB28" s="79">
        <f ca="1">IFERROR(IF(Data_Noise!AB28="","",IF($B$3="On",IF(Data_Noise!AB28&lt;=0,0,IF($BZ28&gt;=Data_Noise!AB28,0,Data_Noise!AB28-$BZ28)),Data_Noise!AB28)),"")</f>
        <v>488.21725386731146</v>
      </c>
      <c r="AC28" s="79">
        <f ca="1">IFERROR(IF(Data_Noise!AC28="","",IF($B$3="On",IF(Data_Noise!AC28&lt;=0,0,IF($BZ28&gt;=Data_Noise!AC28,0,Data_Noise!AC28-$BZ28)),Data_Noise!AC28)),"")</f>
        <v>773.38172199479732</v>
      </c>
      <c r="AD28" s="79">
        <f ca="1">IFERROR(IF(Data_Noise!AD28="","",IF($B$3="On",IF(Data_Noise!AD28&lt;=0,0,IF($BZ28&gt;=Data_Noise!AD28,0,Data_Noise!AD28-$BZ28)),Data_Noise!AD28)),"")</f>
        <v>1150.0303626428811</v>
      </c>
      <c r="AE28" s="79">
        <f ca="1">IFERROR(IF(Data_Noise!AE28="","",IF($B$3="On",IF(Data_Noise!AE28&lt;=0,0,IF($BZ28&gt;=Data_Noise!AE28,0,Data_Noise!AE28-$BZ28)),Data_Noise!AE28)),"")</f>
        <v>1576.0304353320225</v>
      </c>
      <c r="AF28" s="79">
        <f ca="1">IFERROR(IF(Data_Noise!AF28="","",IF($B$3="On",IF(Data_Noise!AF28&lt;=0,0,IF($BZ28&gt;=Data_Noise!AF28,0,Data_Noise!AF28-$BZ28)),Data_Noise!AF28)),"")</f>
        <v>1990.5892976458861</v>
      </c>
      <c r="AG28" s="79">
        <f ca="1">IFERROR(IF(Data_Noise!AG28="","",IF($B$3="On",IF(Data_Noise!AG28&lt;=0,0,IF($BZ28&gt;=Data_Noise!AG28,0,Data_Noise!AG28-$BZ28)),Data_Noise!AG28)),"")</f>
        <v>2328.8757468459094</v>
      </c>
      <c r="AH28" s="79">
        <f ca="1">IFERROR(IF(Data_Noise!AH28="","",IF($B$3="On",IF(Data_Noise!AH28&lt;=0,0,IF($BZ28&gt;=Data_Noise!AH28,0,Data_Noise!AH28-$BZ28)),Data_Noise!AH28)),"")</f>
        <v>2574.7114806657291</v>
      </c>
      <c r="AI28" s="79">
        <f ca="1">IFERROR(IF(Data_Noise!AI28="","",IF($B$3="On",IF(Data_Noise!AI28&lt;=0,0,IF($BZ28&gt;=Data_Noise!AI28,0,Data_Noise!AI28-$BZ28)),Data_Noise!AI28)),"")</f>
        <v>2742.6269584918996</v>
      </c>
      <c r="AJ28" s="79">
        <f ca="1">IFERROR(IF(Data_Noise!AJ28="","",IF($B$3="On",IF(Data_Noise!AJ28&lt;=0,0,IF($BZ28&gt;=Data_Noise!AJ28,0,Data_Noise!AJ28-$BZ28)),Data_Noise!AJ28)),"")</f>
        <v>2864.5021410416857</v>
      </c>
      <c r="AK28" s="79">
        <f ca="1">IFERROR(IF(Data_Noise!AK28="","",IF($B$3="On",IF(Data_Noise!AK28&lt;=0,0,IF($BZ28&gt;=Data_Noise!AK28,0,Data_Noise!AK28-$BZ28)),Data_Noise!AK28)),"")</f>
        <v>2965.9449571055352</v>
      </c>
      <c r="AL28" s="79">
        <f ca="1">IFERROR(IF(Data_Noise!AL28="","",IF($B$3="On",IF(Data_Noise!AL28&lt;=0,0,IF($BZ28&gt;=Data_Noise!AL28,0,Data_Noise!AL28-$BZ28)),Data_Noise!AL28)),"")</f>
        <v>3051.4471506590994</v>
      </c>
      <c r="AM28" s="79">
        <f ca="1">IFERROR(IF(Data_Noise!AM28="","",IF($B$3="On",IF(Data_Noise!AM28&lt;=0,0,IF($BZ28&gt;=Data_Noise!AM28,0,Data_Noise!AM28-$BZ28)),Data_Noise!AM28)),"")</f>
        <v>3120.4842206671524</v>
      </c>
      <c r="AN28" s="79">
        <f ca="1">IFERROR(IF(Data_Noise!AN28="","",IF($B$3="On",IF(Data_Noise!AN28&lt;=0,0,IF($BZ28&gt;=Data_Noise!AN28,0,Data_Noise!AN28-$BZ28)),Data_Noise!AN28)),"")</f>
        <v>3170.5812204684657</v>
      </c>
      <c r="AO28" s="79">
        <f ca="1">IFERROR(IF(Data_Noise!AO28="","",IF($B$3="On",IF(Data_Noise!AO28&lt;=0,0,IF($BZ28&gt;=Data_Noise!AO28,0,Data_Noise!AO28-$BZ28)),Data_Noise!AO28)),"")</f>
        <v>3210.3461613201257</v>
      </c>
      <c r="AP28" s="79">
        <f ca="1">IFERROR(IF(Data_Noise!AP28="","",IF($B$3="On",IF(Data_Noise!AP28&lt;=0,0,IF($BZ28&gt;=Data_Noise!AP28,0,Data_Noise!AP28-$BZ28)),Data_Noise!AP28)),"")</f>
        <v>3227.6249419287278</v>
      </c>
      <c r="AQ28" s="79" t="str">
        <f>IFERROR(IF(Data_Noise!AQ28="","",IF($B$3="On",IF(Data_Noise!AQ28&lt;=0,0,IF($BZ28&gt;=Data_Noise!AQ28,0,Data_Noise!AQ28-$BZ28)),Data_Noise!AQ28)),"")</f>
        <v/>
      </c>
      <c r="AR28" s="79" t="str">
        <f>IFERROR(IF(Data_Noise!AR28="","",IF($B$3="On",IF(Data_Noise!AR28&lt;=0,0,IF($BZ28&gt;=Data_Noise!AR28,0,Data_Noise!AR28-$BZ28)),Data_Noise!AR28)),"")</f>
        <v/>
      </c>
      <c r="AS28" s="79" t="str">
        <f>IFERROR(IF(Data_Noise!AS28="","",IF($B$3="On",IF(Data_Noise!AS28&lt;=0,0,IF($BZ28&gt;=Data_Noise!AS28,0,Data_Noise!AS28-$BZ28)),Data_Noise!AS28)),"")</f>
        <v/>
      </c>
      <c r="AT28" s="79" t="str">
        <f>IFERROR(IF(Data_Noise!AT28="","",IF($B$3="On",IF(Data_Noise!AT28&lt;=0,0,IF($BZ28&gt;=Data_Noise!AT28,0,Data_Noise!AT28-$BZ28)),Data_Noise!AT28)),"")</f>
        <v/>
      </c>
      <c r="AU28" s="79" t="str">
        <f>IFERROR(IF(Data_Noise!AU28="","",IF($B$3="On",IF(Data_Noise!AU28&lt;=0,0,IF($BZ28&gt;=Data_Noise!AU28,0,Data_Noise!AU28-$BZ28)),Data_Noise!AU28)),"")</f>
        <v/>
      </c>
      <c r="AV28" s="79" t="str">
        <f>IFERROR(IF(Data_Noise!AV28="","",IF($B$3="On",IF(Data_Noise!AV28&lt;=0,0,IF($BZ28&gt;=Data_Noise!AV28,0,Data_Noise!AV28-$BZ28)),Data_Noise!AV28)),"")</f>
        <v/>
      </c>
      <c r="AW28" s="79" t="str">
        <f>IFERROR(IF(Data_Noise!AW28="","",IF($B$3="On",IF(Data_Noise!AW28&lt;=0,0,IF($BZ28&gt;=Data_Noise!AW28,0,Data_Noise!AW28-$BZ28)),Data_Noise!AW28)),"")</f>
        <v/>
      </c>
      <c r="AX28" s="79" t="str">
        <f>IFERROR(IF(Data_Noise!AX28="","",IF($B$3="On",IF(Data_Noise!AX28&lt;=0,0,IF($BZ28&gt;=Data_Noise!AX28,0,Data_Noise!AX28-$BZ28)),Data_Noise!AX28)),"")</f>
        <v/>
      </c>
      <c r="AY28" s="79" t="str">
        <f>IFERROR(IF(Data_Noise!AY28="","",IF($B$3="On",IF(Data_Noise!AY28&lt;=0,0,IF($BZ28&gt;=Data_Noise!AY28,0,Data_Noise!AY28-$BZ28)),Data_Noise!AY28)),"")</f>
        <v/>
      </c>
      <c r="AZ28" s="79" t="str">
        <f>IFERROR(IF(Data_Noise!AZ28="","",IF($B$3="On",IF(Data_Noise!AZ28&lt;=0,0,IF($BZ28&gt;=Data_Noise!AZ28,0,Data_Noise!AZ28-$BZ28)),Data_Noise!AZ28)),"")</f>
        <v/>
      </c>
      <c r="BA28" s="79">
        <f ca="1">IF(BA$3="","",Data_Noise!C28)</f>
        <v>14.299613898567955</v>
      </c>
      <c r="BB28" s="79">
        <f ca="1">IF(BB$3="","",Data_Noise!D28)</f>
        <v>14.68871841186427</v>
      </c>
      <c r="BC28" s="79">
        <f ca="1">IF(BC$3="","",Data_Noise!E28)</f>
        <v>18.089153582297367</v>
      </c>
      <c r="BD28" s="79">
        <f ca="1">IF(BD$3="","",Data_Noise!F28)</f>
        <v>10.484081732671706</v>
      </c>
      <c r="BE28" s="79">
        <f ca="1">IF(BE$3="","",Data_Noise!G28)</f>
        <v>6.8646268475511691</v>
      </c>
      <c r="BF28" s="79">
        <f ca="1">IF(BF$3="","",Data_Noise!H28)</f>
        <v>1.690301461956093</v>
      </c>
      <c r="BG28" s="79">
        <f ca="1">IF(BG$3="","",Data_Noise!I28)</f>
        <v>0.1844352168509408</v>
      </c>
      <c r="BH28" s="79">
        <f ca="1">IF(BH$3="","",Data_Noise!J28)</f>
        <v>-4.2907487212417763</v>
      </c>
      <c r="BI28" s="79">
        <f ca="1">IF(BI$3="","",Data_Noise!K28)</f>
        <v>-2.5932907857548657</v>
      </c>
      <c r="BJ28" s="79">
        <f ca="1">IF(BJ$3="","",Data_Noise!L28)</f>
        <v>-5.4336740765030926</v>
      </c>
      <c r="BK28" s="79">
        <f ca="1">IF(BK$3="","",Data_Noise!M28)</f>
        <v>-5.4759714880995807</v>
      </c>
      <c r="BL28" s="79">
        <f ca="1">IF(BL$3="","",Data_Noise!N28)</f>
        <v>-8.7848888144979682</v>
      </c>
      <c r="BM28" s="79">
        <f ca="1">IF(BM$3="","",Data_Noise!O28)</f>
        <v>-9.9052775474246939</v>
      </c>
      <c r="BN28" s="79" t="str">
        <f>IF(BN$3="","",Data_Noise!P28)</f>
        <v/>
      </c>
      <c r="BO28" s="79" t="str">
        <f>IF(BO$3="","",Data_Noise!Q28)</f>
        <v/>
      </c>
      <c r="BP28" s="79" t="str">
        <f>IF(BP$3="","",Data_Noise!R28)</f>
        <v/>
      </c>
      <c r="BQ28" s="79" t="str">
        <f>IF(BQ$3="","",Data_Noise!S28)</f>
        <v/>
      </c>
      <c r="BR28" s="79" t="str">
        <f>IF(BR$3="","",Data_Noise!T28)</f>
        <v/>
      </c>
      <c r="BS28" s="79" t="str">
        <f>IF(BS$3="","",Data_Noise!U28)</f>
        <v/>
      </c>
      <c r="BT28" s="79" t="str">
        <f>IF(BT$3="","",Data_Noise!V28)</f>
        <v/>
      </c>
      <c r="BU28" s="79" t="str">
        <f>IF(BU$3="","",Data_Noise!W28)</f>
        <v/>
      </c>
      <c r="BV28" s="79" t="str">
        <f>IF(BV$3="","",Data_Noise!X28)</f>
        <v/>
      </c>
      <c r="BW28" s="79" t="str">
        <f>IF(BW$3="","",Data_Noise!Y28)</f>
        <v/>
      </c>
      <c r="BX28" s="79" t="str">
        <f>IF(BX$3="","",Data_Noise!Z28)</f>
        <v/>
      </c>
      <c r="BY28" s="79" t="str">
        <f>IF(BY$3="","",Data_Noise!AA28)</f>
        <v/>
      </c>
      <c r="BZ28" s="79">
        <f t="shared" ca="1" si="1"/>
        <v>2.2936215167875025</v>
      </c>
    </row>
    <row r="29" spans="1:78" x14ac:dyDescent="0.25">
      <c r="A29" s="79">
        <f ca="1">Data_Initial!A29</f>
        <v>1</v>
      </c>
      <c r="B29" s="79" t="str">
        <f ca="1">Data_Initial!B29</f>
        <v>B4</v>
      </c>
      <c r="C29" s="79">
        <f ca="1">IFERROR(IF(Data_Noise!C29="","",IF($B$3="On",IF(Data_Noise!C29&lt;=0,0,IF($BZ29&gt;=Data_Noise!C29,0,Data_Noise!C29-$BZ29)),Data_Noise!C29)),"")</f>
        <v>6.7328001896782901</v>
      </c>
      <c r="D29" s="79">
        <f ca="1">IFERROR(IF(Data_Noise!D29="","",IF($B$3="On",IF(Data_Noise!D29&lt;=0,0,IF($BZ29&gt;=Data_Noise!D29,0,Data_Noise!D29-$BZ29)),Data_Noise!D29)),"")</f>
        <v>9.9028022825402875</v>
      </c>
      <c r="E29" s="79">
        <f ca="1">IFERROR(IF(Data_Noise!E29="","",IF($B$3="On",IF(Data_Noise!E29&lt;=0,0,IF($BZ29&gt;=Data_Noise!E29,0,Data_Noise!E29-$BZ29)),Data_Noise!E29)),"")</f>
        <v>13.396948357620744</v>
      </c>
      <c r="F29" s="79">
        <f ca="1">IFERROR(IF(Data_Noise!F29="","",IF($B$3="On",IF(Data_Noise!F29&lt;=0,0,IF($BZ29&gt;=Data_Noise!F29,0,Data_Noise!F29-$BZ29)),Data_Noise!F29)),"")</f>
        <v>10.017852444092208</v>
      </c>
      <c r="G29" s="79">
        <f ca="1">IFERROR(IF(Data_Noise!G29="","",IF($B$3="On",IF(Data_Noise!G29&lt;=0,0,IF($BZ29&gt;=Data_Noise!G29,0,Data_Noise!G29-$BZ29)),Data_Noise!G29)),"")</f>
        <v>7.0473774548406727</v>
      </c>
      <c r="H29" s="79">
        <f ca="1">IFERROR(IF(Data_Noise!H29="","",IF($B$3="On",IF(Data_Noise!H29&lt;=0,0,IF($BZ29&gt;=Data_Noise!H29,0,Data_Noise!H29-$BZ29)),Data_Noise!H29)),"")</f>
        <v>5.0300588665431114</v>
      </c>
      <c r="I29" s="79">
        <f ca="1">IFERROR(IF(Data_Noise!I29="","",IF($B$3="On",IF(Data_Noise!I29&lt;=0,0,IF($BZ29&gt;=Data_Noise!I29,0,Data_Noise!I29-$BZ29)),Data_Noise!I29)),"")</f>
        <v>2.9748248836482021</v>
      </c>
      <c r="J29" s="79">
        <f ca="1">IFERROR(IF(Data_Noise!J29="","",IF($B$3="On",IF(Data_Noise!J29&lt;=0,0,IF($BZ29&gt;=Data_Noise!J29,0,Data_Noise!J29-$BZ29)),Data_Noise!J29)),"")</f>
        <v>0</v>
      </c>
      <c r="K29" s="79">
        <f ca="1">IFERROR(IF(Data_Noise!K29="","",IF($B$3="On",IF(Data_Noise!K29&lt;=0,0,IF($BZ29&gt;=Data_Noise!K29,0,Data_Noise!K29-$BZ29)),Data_Noise!K29)),"")</f>
        <v>0</v>
      </c>
      <c r="L29" s="79">
        <f ca="1">IFERROR(IF(Data_Noise!L29="","",IF($B$3="On",IF(Data_Noise!L29&lt;=0,0,IF($BZ29&gt;=Data_Noise!L29,0,Data_Noise!L29-$BZ29)),Data_Noise!L29)),"")</f>
        <v>0</v>
      </c>
      <c r="M29" s="79">
        <f ca="1">IFERROR(IF(Data_Noise!M29="","",IF($B$3="On",IF(Data_Noise!M29&lt;=0,0,IF($BZ29&gt;=Data_Noise!M29,0,Data_Noise!M29-$BZ29)),Data_Noise!M29)),"")</f>
        <v>0</v>
      </c>
      <c r="N29" s="79">
        <f ca="1">IFERROR(IF(Data_Noise!N29="","",IF($B$3="On",IF(Data_Noise!N29&lt;=0,0,IF($BZ29&gt;=Data_Noise!N29,0,Data_Noise!N29-$BZ29)),Data_Noise!N29)),"")</f>
        <v>0</v>
      </c>
      <c r="O29" s="79">
        <f ca="1">IFERROR(IF(Data_Noise!O29="","",IF($B$3="On",IF(Data_Noise!O29&lt;=0,0,IF($BZ29&gt;=Data_Noise!O29,0,Data_Noise!O29-$BZ29)),Data_Noise!O29)),"")</f>
        <v>0</v>
      </c>
      <c r="P29" s="79">
        <f ca="1">IFERROR(IF(Data_Noise!P29="","",IF($B$3="On",IF(Data_Noise!P29&lt;=0,0,IF($BZ29&gt;=Data_Noise!P29,0,Data_Noise!P29-$BZ29)),Data_Noise!P29)),"")</f>
        <v>0</v>
      </c>
      <c r="Q29" s="79">
        <f ca="1">IFERROR(IF(Data_Noise!Q29="","",IF($B$3="On",IF(Data_Noise!Q29&lt;=0,0,IF($BZ29&gt;=Data_Noise!Q29,0,Data_Noise!Q29-$BZ29)),Data_Noise!Q29)),"")</f>
        <v>0</v>
      </c>
      <c r="R29" s="79">
        <f ca="1">IFERROR(IF(Data_Noise!R29="","",IF($B$3="On",IF(Data_Noise!R29&lt;=0,0,IF($BZ29&gt;=Data_Noise!R29,0,Data_Noise!R29-$BZ29)),Data_Noise!R29)),"")</f>
        <v>0</v>
      </c>
      <c r="S29" s="79">
        <f ca="1">IFERROR(IF(Data_Noise!S29="","",IF($B$3="On",IF(Data_Noise!S29&lt;=0,0,IF($BZ29&gt;=Data_Noise!S29,0,Data_Noise!S29-$BZ29)),Data_Noise!S29)),"")</f>
        <v>0</v>
      </c>
      <c r="T29" s="79">
        <f ca="1">IFERROR(IF(Data_Noise!T29="","",IF($B$3="On",IF(Data_Noise!T29&lt;=0,0,IF($BZ29&gt;=Data_Noise!T29,0,Data_Noise!T29-$BZ29)),Data_Noise!T29)),"")</f>
        <v>0</v>
      </c>
      <c r="U29" s="79">
        <f ca="1">IFERROR(IF(Data_Noise!U29="","",IF($B$3="On",IF(Data_Noise!U29&lt;=0,0,IF($BZ29&gt;=Data_Noise!U29,0,Data_Noise!U29-$BZ29)),Data_Noise!U29)),"")</f>
        <v>0</v>
      </c>
      <c r="V29" s="79">
        <f ca="1">IFERROR(IF(Data_Noise!V29="","",IF($B$3="On",IF(Data_Noise!V29&lt;=0,0,IF($BZ29&gt;=Data_Noise!V29,0,Data_Noise!V29-$BZ29)),Data_Noise!V29)),"")</f>
        <v>3.7628763735816286</v>
      </c>
      <c r="W29" s="79">
        <f ca="1">IFERROR(IF(Data_Noise!W29="","",IF($B$3="On",IF(Data_Noise!W29&lt;=0,0,IF($BZ29&gt;=Data_Noise!W29,0,Data_Noise!W29-$BZ29)),Data_Noise!W29)),"")</f>
        <v>20.339144577314169</v>
      </c>
      <c r="X29" s="79">
        <f ca="1">IFERROR(IF(Data_Noise!X29="","",IF($B$3="On",IF(Data_Noise!X29&lt;=0,0,IF($BZ29&gt;=Data_Noise!X29,0,Data_Noise!X29-$BZ29)),Data_Noise!X29)),"")</f>
        <v>52.411352797101948</v>
      </c>
      <c r="Y29" s="79">
        <f ca="1">IFERROR(IF(Data_Noise!Y29="","",IF($B$3="On",IF(Data_Noise!Y29&lt;=0,0,IF($BZ29&gt;=Data_Noise!Y29,0,Data_Noise!Y29-$BZ29)),Data_Noise!Y29)),"")</f>
        <v>103.68946511747696</v>
      </c>
      <c r="Z29" s="79">
        <f ca="1">IFERROR(IF(Data_Noise!Z29="","",IF($B$3="On",IF(Data_Noise!Z29&lt;=0,0,IF($BZ29&gt;=Data_Noise!Z29,0,Data_Noise!Z29-$BZ29)),Data_Noise!Z29)),"")</f>
        <v>195.46143951633744</v>
      </c>
      <c r="AA29" s="79">
        <f ca="1">IFERROR(IF(Data_Noise!AA29="","",IF($B$3="On",IF(Data_Noise!AA29&lt;=0,0,IF($BZ29&gt;=Data_Noise!AA29,0,Data_Noise!AA29-$BZ29)),Data_Noise!AA29)),"")</f>
        <v>337.0429784925791</v>
      </c>
      <c r="AB29" s="79">
        <f ca="1">IFERROR(IF(Data_Noise!AB29="","",IF($B$3="On",IF(Data_Noise!AB29&lt;=0,0,IF($BZ29&gt;=Data_Noise!AB29,0,Data_Noise!AB29-$BZ29)),Data_Noise!AB29)),"")</f>
        <v>557.99257502416242</v>
      </c>
      <c r="AC29" s="79">
        <f ca="1">IFERROR(IF(Data_Noise!AC29="","",IF($B$3="On",IF(Data_Noise!AC29&lt;=0,0,IF($BZ29&gt;=Data_Noise!AC29,0,Data_Noise!AC29-$BZ29)),Data_Noise!AC29)),"")</f>
        <v>873.87562123553732</v>
      </c>
      <c r="AD29" s="79">
        <f ca="1">IFERROR(IF(Data_Noise!AD29="","",IF($B$3="On",IF(Data_Noise!AD29&lt;=0,0,IF($BZ29&gt;=Data_Noise!AD29,0,Data_Noise!AD29-$BZ29)),Data_Noise!AD29)),"")</f>
        <v>1287.9346207816498</v>
      </c>
      <c r="AE29" s="79">
        <f ca="1">IFERROR(IF(Data_Noise!AE29="","",IF($B$3="On",IF(Data_Noise!AE29&lt;=0,0,IF($BZ29&gt;=Data_Noise!AE29,0,Data_Noise!AE29-$BZ29)),Data_Noise!AE29)),"")</f>
        <v>1752.7135002351044</v>
      </c>
      <c r="AF29" s="79">
        <f ca="1">IFERROR(IF(Data_Noise!AF29="","",IF($B$3="On",IF(Data_Noise!AF29&lt;=0,0,IF($BZ29&gt;=Data_Noise!AF29,0,Data_Noise!AF29-$BZ29)),Data_Noise!AF29)),"")</f>
        <v>2199.4834552495308</v>
      </c>
      <c r="AG29" s="79">
        <f ca="1">IFERROR(IF(Data_Noise!AG29="","",IF($B$3="On",IF(Data_Noise!AG29&lt;=0,0,IF($BZ29&gt;=Data_Noise!AG29,0,Data_Noise!AG29-$BZ29)),Data_Noise!AG29)),"")</f>
        <v>2561.9670439215311</v>
      </c>
      <c r="AH29" s="79">
        <f ca="1">IFERROR(IF(Data_Noise!AH29="","",IF($B$3="On",IF(Data_Noise!AH29&lt;=0,0,IF($BZ29&gt;=Data_Noise!AH29,0,Data_Noise!AH29-$BZ29)),Data_Noise!AH29)),"")</f>
        <v>2824.070164736574</v>
      </c>
      <c r="AI29" s="79">
        <f ca="1">IFERROR(IF(Data_Noise!AI29="","",IF($B$3="On",IF(Data_Noise!AI29&lt;=0,0,IF($BZ29&gt;=Data_Noise!AI29,0,Data_Noise!AI29-$BZ29)),Data_Noise!AI29)),"")</f>
        <v>2997.7787638748109</v>
      </c>
      <c r="AJ29" s="79">
        <f ca="1">IFERROR(IF(Data_Noise!AJ29="","",IF($B$3="On",IF(Data_Noise!AJ29&lt;=0,0,IF($BZ29&gt;=Data_Noise!AJ29,0,Data_Noise!AJ29-$BZ29)),Data_Noise!AJ29)),"")</f>
        <v>3123.9204406914641</v>
      </c>
      <c r="AK29" s="79">
        <f ca="1">IFERROR(IF(Data_Noise!AK29="","",IF($B$3="On",IF(Data_Noise!AK29&lt;=0,0,IF($BZ29&gt;=Data_Noise!AK29,0,Data_Noise!AK29-$BZ29)),Data_Noise!AK29)),"")</f>
        <v>3223.734730224674</v>
      </c>
      <c r="AL29" s="79">
        <f ca="1">IFERROR(IF(Data_Noise!AL29="","",IF($B$3="On",IF(Data_Noise!AL29&lt;=0,0,IF($BZ29&gt;=Data_Noise!AL29,0,Data_Noise!AL29-$BZ29)),Data_Noise!AL29)),"")</f>
        <v>3311.3034798091076</v>
      </c>
      <c r="AM29" s="79">
        <f ca="1">IFERROR(IF(Data_Noise!AM29="","",IF($B$3="On",IF(Data_Noise!AM29&lt;=0,0,IF($BZ29&gt;=Data_Noise!AM29,0,Data_Noise!AM29-$BZ29)),Data_Noise!AM29)),"")</f>
        <v>3382.3353742257141</v>
      </c>
      <c r="AN29" s="79">
        <f ca="1">IFERROR(IF(Data_Noise!AN29="","",IF($B$3="On",IF(Data_Noise!AN29&lt;=0,0,IF($BZ29&gt;=Data_Noise!AN29,0,Data_Noise!AN29-$BZ29)),Data_Noise!AN29)),"")</f>
        <v>3440.3418539151139</v>
      </c>
      <c r="AO29" s="79">
        <f ca="1">IFERROR(IF(Data_Noise!AO29="","",IF($B$3="On",IF(Data_Noise!AO29&lt;=0,0,IF($BZ29&gt;=Data_Noise!AO29,0,Data_Noise!AO29-$BZ29)),Data_Noise!AO29)),"")</f>
        <v>3484.250787416614</v>
      </c>
      <c r="AP29" s="79">
        <f ca="1">IFERROR(IF(Data_Noise!AP29="","",IF($B$3="On",IF(Data_Noise!AP29&lt;=0,0,IF($BZ29&gt;=Data_Noise!AP29,0,Data_Noise!AP29-$BZ29)),Data_Noise!AP29)),"")</f>
        <v>3504.3146416865511</v>
      </c>
      <c r="AQ29" s="79" t="str">
        <f>IFERROR(IF(Data_Noise!AQ29="","",IF($B$3="On",IF(Data_Noise!AQ29&lt;=0,0,IF($BZ29&gt;=Data_Noise!AQ29,0,Data_Noise!AQ29-$BZ29)),Data_Noise!AQ29)),"")</f>
        <v/>
      </c>
      <c r="AR29" s="79" t="str">
        <f>IFERROR(IF(Data_Noise!AR29="","",IF($B$3="On",IF(Data_Noise!AR29&lt;=0,0,IF($BZ29&gt;=Data_Noise!AR29,0,Data_Noise!AR29-$BZ29)),Data_Noise!AR29)),"")</f>
        <v/>
      </c>
      <c r="AS29" s="79" t="str">
        <f>IFERROR(IF(Data_Noise!AS29="","",IF($B$3="On",IF(Data_Noise!AS29&lt;=0,0,IF($BZ29&gt;=Data_Noise!AS29,0,Data_Noise!AS29-$BZ29)),Data_Noise!AS29)),"")</f>
        <v/>
      </c>
      <c r="AT29" s="79" t="str">
        <f>IFERROR(IF(Data_Noise!AT29="","",IF($B$3="On",IF(Data_Noise!AT29&lt;=0,0,IF($BZ29&gt;=Data_Noise!AT29,0,Data_Noise!AT29-$BZ29)),Data_Noise!AT29)),"")</f>
        <v/>
      </c>
      <c r="AU29" s="79" t="str">
        <f>IFERROR(IF(Data_Noise!AU29="","",IF($B$3="On",IF(Data_Noise!AU29&lt;=0,0,IF($BZ29&gt;=Data_Noise!AU29,0,Data_Noise!AU29-$BZ29)),Data_Noise!AU29)),"")</f>
        <v/>
      </c>
      <c r="AV29" s="79" t="str">
        <f>IFERROR(IF(Data_Noise!AV29="","",IF($B$3="On",IF(Data_Noise!AV29&lt;=0,0,IF($BZ29&gt;=Data_Noise!AV29,0,Data_Noise!AV29-$BZ29)),Data_Noise!AV29)),"")</f>
        <v/>
      </c>
      <c r="AW29" s="79" t="str">
        <f>IFERROR(IF(Data_Noise!AW29="","",IF($B$3="On",IF(Data_Noise!AW29&lt;=0,0,IF($BZ29&gt;=Data_Noise!AW29,0,Data_Noise!AW29-$BZ29)),Data_Noise!AW29)),"")</f>
        <v/>
      </c>
      <c r="AX29" s="79" t="str">
        <f>IFERROR(IF(Data_Noise!AX29="","",IF($B$3="On",IF(Data_Noise!AX29&lt;=0,0,IF($BZ29&gt;=Data_Noise!AX29,0,Data_Noise!AX29-$BZ29)),Data_Noise!AX29)),"")</f>
        <v/>
      </c>
      <c r="AY29" s="79" t="str">
        <f>IFERROR(IF(Data_Noise!AY29="","",IF($B$3="On",IF(Data_Noise!AY29&lt;=0,0,IF($BZ29&gt;=Data_Noise!AY29,0,Data_Noise!AY29-$BZ29)),Data_Noise!AY29)),"")</f>
        <v/>
      </c>
      <c r="AZ29" s="79" t="str">
        <f>IFERROR(IF(Data_Noise!AZ29="","",IF($B$3="On",IF(Data_Noise!AZ29&lt;=0,0,IF($BZ29&gt;=Data_Noise!AZ29,0,Data_Noise!AZ29-$BZ29)),Data_Noise!AZ29)),"")</f>
        <v/>
      </c>
      <c r="BA29" s="79">
        <f ca="1">IF(BA$3="","",Data_Noise!C29)</f>
        <v>7.9995598775972105</v>
      </c>
      <c r="BB29" s="79">
        <f ca="1">IF(BB$3="","",Data_Noise!D29)</f>
        <v>11.169561970459208</v>
      </c>
      <c r="BC29" s="79">
        <f ca="1">IF(BC$3="","",Data_Noise!E29)</f>
        <v>14.663708045539664</v>
      </c>
      <c r="BD29" s="79">
        <f ca="1">IF(BD$3="","",Data_Noise!F29)</f>
        <v>11.284612132011128</v>
      </c>
      <c r="BE29" s="79">
        <f ca="1">IF(BE$3="","",Data_Noise!G29)</f>
        <v>8.3141371427595931</v>
      </c>
      <c r="BF29" s="79">
        <f ca="1">IF(BF$3="","",Data_Noise!H29)</f>
        <v>6.2968185544620328</v>
      </c>
      <c r="BG29" s="79">
        <f ca="1">IF(BG$3="","",Data_Noise!I29)</f>
        <v>4.241584571567123</v>
      </c>
      <c r="BH29" s="79">
        <f ca="1">IF(BH$3="","",Data_Noise!J29)</f>
        <v>-1.6289957728898405</v>
      </c>
      <c r="BI29" s="79">
        <f ca="1">IF(BI$3="","",Data_Noise!K29)</f>
        <v>-4.9834427684243865</v>
      </c>
      <c r="BJ29" s="79">
        <f ca="1">IF(BJ$3="","",Data_Noise!L29)</f>
        <v>-7.379958201311033</v>
      </c>
      <c r="BK29" s="79">
        <f ca="1">IF(BK$3="","",Data_Noise!M29)</f>
        <v>-8.571971593297036</v>
      </c>
      <c r="BL29" s="79">
        <f ca="1">IF(BL$3="","",Data_Noise!N29)</f>
        <v>-10.717487158067028</v>
      </c>
      <c r="BM29" s="79">
        <f ca="1">IF(BM$3="","",Data_Noise!O29)</f>
        <v>-14.220250857460664</v>
      </c>
      <c r="BN29" s="79" t="str">
        <f>IF(BN$3="","",Data_Noise!P29)</f>
        <v/>
      </c>
      <c r="BO29" s="79" t="str">
        <f>IF(BO$3="","",Data_Noise!Q29)</f>
        <v/>
      </c>
      <c r="BP29" s="79" t="str">
        <f>IF(BP$3="","",Data_Noise!R29)</f>
        <v/>
      </c>
      <c r="BQ29" s="79" t="str">
        <f>IF(BQ$3="","",Data_Noise!S29)</f>
        <v/>
      </c>
      <c r="BR29" s="79" t="str">
        <f>IF(BR$3="","",Data_Noise!T29)</f>
        <v/>
      </c>
      <c r="BS29" s="79" t="str">
        <f>IF(BS$3="","",Data_Noise!U29)</f>
        <v/>
      </c>
      <c r="BT29" s="79" t="str">
        <f>IF(BT$3="","",Data_Noise!V29)</f>
        <v/>
      </c>
      <c r="BU29" s="79" t="str">
        <f>IF(BU$3="","",Data_Noise!W29)</f>
        <v/>
      </c>
      <c r="BV29" s="79" t="str">
        <f>IF(BV$3="","",Data_Noise!X29)</f>
        <v/>
      </c>
      <c r="BW29" s="79" t="str">
        <f>IF(BW$3="","",Data_Noise!Y29)</f>
        <v/>
      </c>
      <c r="BX29" s="79" t="str">
        <f>IF(BX$3="","",Data_Noise!Z29)</f>
        <v/>
      </c>
      <c r="BY29" s="79" t="str">
        <f>IF(BY$3="","",Data_Noise!AA29)</f>
        <v/>
      </c>
      <c r="BZ29" s="79">
        <f t="shared" ca="1" si="1"/>
        <v>1.2667596879189209</v>
      </c>
    </row>
    <row r="30" spans="1:78" x14ac:dyDescent="0.25">
      <c r="A30" s="79">
        <f ca="1">Data_Initial!A30</f>
        <v>1</v>
      </c>
      <c r="B30" s="79" t="str">
        <f ca="1">Data_Initial!B30</f>
        <v>C4</v>
      </c>
      <c r="C30" s="79">
        <f ca="1">IFERROR(IF(Data_Noise!C30="","",IF($B$3="On",IF(Data_Noise!C30&lt;=0,0,IF($BZ30&gt;=Data_Noise!C30,0,Data_Noise!C30-$BZ30)),Data_Noise!C30)),"")</f>
        <v>3.2056059563516119</v>
      </c>
      <c r="D30" s="79">
        <f ca="1">IFERROR(IF(Data_Noise!D30="","",IF($B$3="On",IF(Data_Noise!D30&lt;=0,0,IF($BZ30&gt;=Data_Noise!D30,0,Data_Noise!D30-$BZ30)),Data_Noise!D30)),"")</f>
        <v>4.3934199216769407</v>
      </c>
      <c r="E30" s="79">
        <f ca="1">IFERROR(IF(Data_Noise!E30="","",IF($B$3="On",IF(Data_Noise!E30&lt;=0,0,IF($BZ30&gt;=Data_Noise!E30,0,Data_Noise!E30-$BZ30)),Data_Noise!E30)),"")</f>
        <v>5.1299342998043844</v>
      </c>
      <c r="F30" s="79">
        <f ca="1">IFERROR(IF(Data_Noise!F30="","",IF($B$3="On",IF(Data_Noise!F30&lt;=0,0,IF($BZ30&gt;=Data_Noise!F30,0,Data_Noise!F30-$BZ30)),Data_Noise!F30)),"")</f>
        <v>4.9992422865411932</v>
      </c>
      <c r="G30" s="79">
        <f ca="1">IFERROR(IF(Data_Noise!G30="","",IF($B$3="On",IF(Data_Noise!G30&lt;=0,0,IF($BZ30&gt;=Data_Noise!G30,0,Data_Noise!G30-$BZ30)),Data_Noise!G30)),"")</f>
        <v>3.2333612046162234</v>
      </c>
      <c r="H30" s="79">
        <f ca="1">IFERROR(IF(Data_Noise!H30="","",IF($B$3="On",IF(Data_Noise!H30&lt;=0,0,IF($BZ30&gt;=Data_Noise!H30,0,Data_Noise!H30-$BZ30)),Data_Noise!H30)),"")</f>
        <v>2.5931801625468807</v>
      </c>
      <c r="I30" s="79">
        <f ca="1">IFERROR(IF(Data_Noise!I30="","",IF($B$3="On",IF(Data_Noise!I30&lt;=0,0,IF($BZ30&gt;=Data_Noise!I30,0,Data_Noise!I30-$BZ30)),Data_Noise!I30)),"")</f>
        <v>0.68819176327362364</v>
      </c>
      <c r="J30" s="79">
        <f ca="1">IFERROR(IF(Data_Noise!J30="","",IF($B$3="On",IF(Data_Noise!J30&lt;=0,0,IF($BZ30&gt;=Data_Noise!J30,0,Data_Noise!J30-$BZ30)),Data_Noise!J30)),"")</f>
        <v>0</v>
      </c>
      <c r="K30" s="79">
        <f ca="1">IFERROR(IF(Data_Noise!K30="","",IF($B$3="On",IF(Data_Noise!K30&lt;=0,0,IF($BZ30&gt;=Data_Noise!K30,0,Data_Noise!K30-$BZ30)),Data_Noise!K30)),"")</f>
        <v>0</v>
      </c>
      <c r="L30" s="79">
        <f ca="1">IFERROR(IF(Data_Noise!L30="","",IF($B$3="On",IF(Data_Noise!L30&lt;=0,0,IF($BZ30&gt;=Data_Noise!L30,0,Data_Noise!L30-$BZ30)),Data_Noise!L30)),"")</f>
        <v>0</v>
      </c>
      <c r="M30" s="79">
        <f ca="1">IFERROR(IF(Data_Noise!M30="","",IF($B$3="On",IF(Data_Noise!M30&lt;=0,0,IF($BZ30&gt;=Data_Noise!M30,0,Data_Noise!M30-$BZ30)),Data_Noise!M30)),"")</f>
        <v>0</v>
      </c>
      <c r="N30" s="79">
        <f ca="1">IFERROR(IF(Data_Noise!N30="","",IF($B$3="On",IF(Data_Noise!N30&lt;=0,0,IF($BZ30&gt;=Data_Noise!N30,0,Data_Noise!N30-$BZ30)),Data_Noise!N30)),"")</f>
        <v>0</v>
      </c>
      <c r="O30" s="79">
        <f ca="1">IFERROR(IF(Data_Noise!O30="","",IF($B$3="On",IF(Data_Noise!O30&lt;=0,0,IF($BZ30&gt;=Data_Noise!O30,0,Data_Noise!O30-$BZ30)),Data_Noise!O30)),"")</f>
        <v>0</v>
      </c>
      <c r="P30" s="79">
        <f ca="1">IFERROR(IF(Data_Noise!P30="","",IF($B$3="On",IF(Data_Noise!P30&lt;=0,0,IF($BZ30&gt;=Data_Noise!P30,0,Data_Noise!P30-$BZ30)),Data_Noise!P30)),"")</f>
        <v>0</v>
      </c>
      <c r="Q30" s="79">
        <f ca="1">IFERROR(IF(Data_Noise!Q30="","",IF($B$3="On",IF(Data_Noise!Q30&lt;=0,0,IF($BZ30&gt;=Data_Noise!Q30,0,Data_Noise!Q30-$BZ30)),Data_Noise!Q30)),"")</f>
        <v>0</v>
      </c>
      <c r="R30" s="79">
        <f ca="1">IFERROR(IF(Data_Noise!R30="","",IF($B$3="On",IF(Data_Noise!R30&lt;=0,0,IF($BZ30&gt;=Data_Noise!R30,0,Data_Noise!R30-$BZ30)),Data_Noise!R30)),"")</f>
        <v>0</v>
      </c>
      <c r="S30" s="79">
        <f ca="1">IFERROR(IF(Data_Noise!S30="","",IF($B$3="On",IF(Data_Noise!S30&lt;=0,0,IF($BZ30&gt;=Data_Noise!S30,0,Data_Noise!S30-$BZ30)),Data_Noise!S30)),"")</f>
        <v>0</v>
      </c>
      <c r="T30" s="79">
        <f ca="1">IFERROR(IF(Data_Noise!T30="","",IF($B$3="On",IF(Data_Noise!T30&lt;=0,0,IF($BZ30&gt;=Data_Noise!T30,0,Data_Noise!T30-$BZ30)),Data_Noise!T30)),"")</f>
        <v>0</v>
      </c>
      <c r="U30" s="79">
        <f ca="1">IFERROR(IF(Data_Noise!U30="","",IF($B$3="On",IF(Data_Noise!U30&lt;=0,0,IF($BZ30&gt;=Data_Noise!U30,0,Data_Noise!U30-$BZ30)),Data_Noise!U30)),"")</f>
        <v>0</v>
      </c>
      <c r="V30" s="79">
        <f ca="1">IFERROR(IF(Data_Noise!V30="","",IF($B$3="On",IF(Data_Noise!V30&lt;=0,0,IF($BZ30&gt;=Data_Noise!V30,0,Data_Noise!V30-$BZ30)),Data_Noise!V30)),"")</f>
        <v>0</v>
      </c>
      <c r="W30" s="79">
        <f ca="1">IFERROR(IF(Data_Noise!W30="","",IF($B$3="On",IF(Data_Noise!W30&lt;=0,0,IF($BZ30&gt;=Data_Noise!W30,0,Data_Noise!W30-$BZ30)),Data_Noise!W30)),"")</f>
        <v>0</v>
      </c>
      <c r="X30" s="79">
        <f ca="1">IFERROR(IF(Data_Noise!X30="","",IF($B$3="On",IF(Data_Noise!X30&lt;=0,0,IF($BZ30&gt;=Data_Noise!X30,0,Data_Noise!X30-$BZ30)),Data_Noise!X30)),"")</f>
        <v>0</v>
      </c>
      <c r="Y30" s="79">
        <f ca="1">IFERROR(IF(Data_Noise!Y30="","",IF($B$3="On",IF(Data_Noise!Y30&lt;=0,0,IF($BZ30&gt;=Data_Noise!Y30,0,Data_Noise!Y30-$BZ30)),Data_Noise!Y30)),"")</f>
        <v>0.41661279654320404</v>
      </c>
      <c r="Z30" s="79">
        <f ca="1">IFERROR(IF(Data_Noise!Z30="","",IF($B$3="On",IF(Data_Noise!Z30&lt;=0,0,IF($BZ30&gt;=Data_Noise!Z30,0,Data_Noise!Z30-$BZ30)),Data_Noise!Z30)),"")</f>
        <v>13.042365494837552</v>
      </c>
      <c r="AA30" s="79">
        <f ca="1">IFERROR(IF(Data_Noise!AA30="","",IF($B$3="On",IF(Data_Noise!AA30&lt;=0,0,IF($BZ30&gt;=Data_Noise!AA30,0,Data_Noise!AA30-$BZ30)),Data_Noise!AA30)),"")</f>
        <v>39.031174366764134</v>
      </c>
      <c r="AB30" s="79">
        <f ca="1">IFERROR(IF(Data_Noise!AB30="","",IF($B$3="On",IF(Data_Noise!AB30&lt;=0,0,IF($BZ30&gt;=Data_Noise!AB30,0,Data_Noise!AB30-$BZ30)),Data_Noise!AB30)),"")</f>
        <v>91.374733322475393</v>
      </c>
      <c r="AC30" s="79">
        <f ca="1">IFERROR(IF(Data_Noise!AC30="","",IF($B$3="On",IF(Data_Noise!AC30&lt;=0,0,IF($BZ30&gt;=Data_Noise!AC30,0,Data_Noise!AC30-$BZ30)),Data_Noise!AC30)),"")</f>
        <v>187.77292260372508</v>
      </c>
      <c r="AD30" s="79">
        <f ca="1">IFERROR(IF(Data_Noise!AD30="","",IF($B$3="On",IF(Data_Noise!AD30&lt;=0,0,IF($BZ30&gt;=Data_Noise!AD30,0,Data_Noise!AD30-$BZ30)),Data_Noise!AD30)),"")</f>
        <v>366.68944447128075</v>
      </c>
      <c r="AE30" s="79">
        <f ca="1">IFERROR(IF(Data_Noise!AE30="","",IF($B$3="On",IF(Data_Noise!AE30&lt;=0,0,IF($BZ30&gt;=Data_Noise!AE30,0,Data_Noise!AE30-$BZ30)),Data_Noise!AE30)),"")</f>
        <v>674.76273913503042</v>
      </c>
      <c r="AF30" s="79">
        <f ca="1">IFERROR(IF(Data_Noise!AF30="","",IF($B$3="On",IF(Data_Noise!AF30&lt;=0,0,IF($BZ30&gt;=Data_Noise!AF30,0,Data_Noise!AF30-$BZ30)),Data_Noise!AF30)),"")</f>
        <v>1154.965485794904</v>
      </c>
      <c r="AG30" s="79">
        <f ca="1">IFERROR(IF(Data_Noise!AG30="","",IF($B$3="On",IF(Data_Noise!AG30&lt;=0,0,IF($BZ30&gt;=Data_Noise!AG30,0,Data_Noise!AG30-$BZ30)),Data_Noise!AG30)),"")</f>
        <v>1767.1316136114824</v>
      </c>
      <c r="AH30" s="79">
        <f ca="1">IFERROR(IF(Data_Noise!AH30="","",IF($B$3="On",IF(Data_Noise!AH30&lt;=0,0,IF($BZ30&gt;=Data_Noise!AH30,0,Data_Noise!AH30-$BZ30)),Data_Noise!AH30)),"")</f>
        <v>2407.2278828425424</v>
      </c>
      <c r="AI30" s="79">
        <f ca="1">IFERROR(IF(Data_Noise!AI30="","",IF($B$3="On",IF(Data_Noise!AI30&lt;=0,0,IF($BZ30&gt;=Data_Noise!AI30,0,Data_Noise!AI30-$BZ30)),Data_Noise!AI30)),"")</f>
        <v>2947.9083995428027</v>
      </c>
      <c r="AJ30" s="79">
        <f ca="1">IFERROR(IF(Data_Noise!AJ30="","",IF($B$3="On",IF(Data_Noise!AJ30&lt;=0,0,IF($BZ30&gt;=Data_Noise!AJ30,0,Data_Noise!AJ30-$BZ30)),Data_Noise!AJ30)),"")</f>
        <v>3329.7741306797061</v>
      </c>
      <c r="AK30" s="79">
        <f ca="1">IFERROR(IF(Data_Noise!AK30="","",IF($B$3="On",IF(Data_Noise!AK30&lt;=0,0,IF($BZ30&gt;=Data_Noise!AK30,0,Data_Noise!AK30-$BZ30)),Data_Noise!AK30)),"")</f>
        <v>3562.0755205365858</v>
      </c>
      <c r="AL30" s="79">
        <f ca="1">IFERROR(IF(Data_Noise!AL30="","",IF($B$3="On",IF(Data_Noise!AL30&lt;=0,0,IF($BZ30&gt;=Data_Noise!AL30,0,Data_Noise!AL30-$BZ30)),Data_Noise!AL30)),"")</f>
        <v>3697.1546762490393</v>
      </c>
      <c r="AM30" s="79">
        <f ca="1">IFERROR(IF(Data_Noise!AM30="","",IF($B$3="On",IF(Data_Noise!AM30&lt;=0,0,IF($BZ30&gt;=Data_Noise!AM30,0,Data_Noise!AM30-$BZ30)),Data_Noise!AM30)),"")</f>
        <v>3780.1267633812363</v>
      </c>
      <c r="AN30" s="79">
        <f ca="1">IFERROR(IF(Data_Noise!AN30="","",IF($B$3="On",IF(Data_Noise!AN30&lt;=0,0,IF($BZ30&gt;=Data_Noise!AN30,0,Data_Noise!AN30-$BZ30)),Data_Noise!AN30)),"")</f>
        <v>3838.8276032491121</v>
      </c>
      <c r="AO30" s="79">
        <f ca="1">IFERROR(IF(Data_Noise!AO30="","",IF($B$3="On",IF(Data_Noise!AO30&lt;=0,0,IF($BZ30&gt;=Data_Noise!AO30,0,Data_Noise!AO30-$BZ30)),Data_Noise!AO30)),"")</f>
        <v>3878.8408040926292</v>
      </c>
      <c r="AP30" s="79">
        <f ca="1">IFERROR(IF(Data_Noise!AP30="","",IF($B$3="On",IF(Data_Noise!AP30&lt;=0,0,IF($BZ30&gt;=Data_Noise!AP30,0,Data_Noise!AP30-$BZ30)),Data_Noise!AP30)),"")</f>
        <v>3896.4038290235389</v>
      </c>
      <c r="AQ30" s="79" t="str">
        <f>IFERROR(IF(Data_Noise!AQ30="","",IF($B$3="On",IF(Data_Noise!AQ30&lt;=0,0,IF($BZ30&gt;=Data_Noise!AQ30,0,Data_Noise!AQ30-$BZ30)),Data_Noise!AQ30)),"")</f>
        <v/>
      </c>
      <c r="AR30" s="79" t="str">
        <f>IFERROR(IF(Data_Noise!AR30="","",IF($B$3="On",IF(Data_Noise!AR30&lt;=0,0,IF($BZ30&gt;=Data_Noise!AR30,0,Data_Noise!AR30-$BZ30)),Data_Noise!AR30)),"")</f>
        <v/>
      </c>
      <c r="AS30" s="79" t="str">
        <f>IFERROR(IF(Data_Noise!AS30="","",IF($B$3="On",IF(Data_Noise!AS30&lt;=0,0,IF($BZ30&gt;=Data_Noise!AS30,0,Data_Noise!AS30-$BZ30)),Data_Noise!AS30)),"")</f>
        <v/>
      </c>
      <c r="AT30" s="79" t="str">
        <f>IFERROR(IF(Data_Noise!AT30="","",IF($B$3="On",IF(Data_Noise!AT30&lt;=0,0,IF($BZ30&gt;=Data_Noise!AT30,0,Data_Noise!AT30-$BZ30)),Data_Noise!AT30)),"")</f>
        <v/>
      </c>
      <c r="AU30" s="79" t="str">
        <f>IFERROR(IF(Data_Noise!AU30="","",IF($B$3="On",IF(Data_Noise!AU30&lt;=0,0,IF($BZ30&gt;=Data_Noise!AU30,0,Data_Noise!AU30-$BZ30)),Data_Noise!AU30)),"")</f>
        <v/>
      </c>
      <c r="AV30" s="79" t="str">
        <f>IFERROR(IF(Data_Noise!AV30="","",IF($B$3="On",IF(Data_Noise!AV30&lt;=0,0,IF($BZ30&gt;=Data_Noise!AV30,0,Data_Noise!AV30-$BZ30)),Data_Noise!AV30)),"")</f>
        <v/>
      </c>
      <c r="AW30" s="79" t="str">
        <f>IFERROR(IF(Data_Noise!AW30="","",IF($B$3="On",IF(Data_Noise!AW30&lt;=0,0,IF($BZ30&gt;=Data_Noise!AW30,0,Data_Noise!AW30-$BZ30)),Data_Noise!AW30)),"")</f>
        <v/>
      </c>
      <c r="AX30" s="79" t="str">
        <f>IFERROR(IF(Data_Noise!AX30="","",IF($B$3="On",IF(Data_Noise!AX30&lt;=0,0,IF($BZ30&gt;=Data_Noise!AX30,0,Data_Noise!AX30-$BZ30)),Data_Noise!AX30)),"")</f>
        <v/>
      </c>
      <c r="AY30" s="79" t="str">
        <f>IFERROR(IF(Data_Noise!AY30="","",IF($B$3="On",IF(Data_Noise!AY30&lt;=0,0,IF($BZ30&gt;=Data_Noise!AY30,0,Data_Noise!AY30-$BZ30)),Data_Noise!AY30)),"")</f>
        <v/>
      </c>
      <c r="AZ30" s="79" t="str">
        <f>IFERROR(IF(Data_Noise!AZ30="","",IF($B$3="On",IF(Data_Noise!AZ30&lt;=0,0,IF($BZ30&gt;=Data_Noise!AZ30,0,Data_Noise!AZ30-$BZ30)),Data_Noise!AZ30)),"")</f>
        <v/>
      </c>
      <c r="BA30" s="79">
        <f ca="1">IF(BA$3="","",Data_Noise!C30)</f>
        <v>5.4142655777825448</v>
      </c>
      <c r="BB30" s="79">
        <f ca="1">IF(BB$3="","",Data_Noise!D30)</f>
        <v>6.6020795431078731</v>
      </c>
      <c r="BC30" s="79">
        <f ca="1">IF(BC$3="","",Data_Noise!E30)</f>
        <v>7.3385939212353177</v>
      </c>
      <c r="BD30" s="79">
        <f ca="1">IF(BD$3="","",Data_Noise!F30)</f>
        <v>7.2079019079721265</v>
      </c>
      <c r="BE30" s="79">
        <f ca="1">IF(BE$3="","",Data_Noise!G30)</f>
        <v>5.4420208260471563</v>
      </c>
      <c r="BF30" s="79">
        <f ca="1">IF(BF$3="","",Data_Noise!H30)</f>
        <v>4.8018397839778135</v>
      </c>
      <c r="BG30" s="79">
        <f ca="1">IF(BG$3="","",Data_Noise!I30)</f>
        <v>2.8968513847045565</v>
      </c>
      <c r="BH30" s="79">
        <f ca="1">IF(BH$3="","",Data_Noise!J30)</f>
        <v>1.5622619552538408</v>
      </c>
      <c r="BI30" s="79">
        <f ca="1">IF(BI$3="","",Data_Noise!K30)</f>
        <v>-0.4414453117345456</v>
      </c>
      <c r="BJ30" s="79">
        <f ca="1">IF(BJ$3="","",Data_Noise!L30)</f>
        <v>-1.5278168015490021</v>
      </c>
      <c r="BK30" s="79">
        <f ca="1">IF(BK$3="","",Data_Noise!M30)</f>
        <v>-2.9184972318577493</v>
      </c>
      <c r="BL30" s="79">
        <f ca="1">IF(BL$3="","",Data_Noise!N30)</f>
        <v>-3.4511281272270899</v>
      </c>
      <c r="BM30" s="79">
        <f ca="1">IF(BM$3="","",Data_Noise!O30)</f>
        <v>-4.2143523491107135</v>
      </c>
      <c r="BN30" s="79" t="str">
        <f>IF(BN$3="","",Data_Noise!P30)</f>
        <v/>
      </c>
      <c r="BO30" s="79" t="str">
        <f>IF(BO$3="","",Data_Noise!Q30)</f>
        <v/>
      </c>
      <c r="BP30" s="79" t="str">
        <f>IF(BP$3="","",Data_Noise!R30)</f>
        <v/>
      </c>
      <c r="BQ30" s="79" t="str">
        <f>IF(BQ$3="","",Data_Noise!S30)</f>
        <v/>
      </c>
      <c r="BR30" s="79" t="str">
        <f>IF(BR$3="","",Data_Noise!T30)</f>
        <v/>
      </c>
      <c r="BS30" s="79" t="str">
        <f>IF(BS$3="","",Data_Noise!U30)</f>
        <v/>
      </c>
      <c r="BT30" s="79" t="str">
        <f>IF(BT$3="","",Data_Noise!V30)</f>
        <v/>
      </c>
      <c r="BU30" s="79" t="str">
        <f>IF(BU$3="","",Data_Noise!W30)</f>
        <v/>
      </c>
      <c r="BV30" s="79" t="str">
        <f>IF(BV$3="","",Data_Noise!X30)</f>
        <v/>
      </c>
      <c r="BW30" s="79" t="str">
        <f>IF(BW$3="","",Data_Noise!Y30)</f>
        <v/>
      </c>
      <c r="BX30" s="79" t="str">
        <f>IF(BX$3="","",Data_Noise!Z30)</f>
        <v/>
      </c>
      <c r="BY30" s="79" t="str">
        <f>IF(BY$3="","",Data_Noise!AA30)</f>
        <v/>
      </c>
      <c r="BZ30" s="79">
        <f t="shared" ca="1" si="1"/>
        <v>2.2086596214309329</v>
      </c>
    </row>
    <row r="31" spans="1:78" x14ac:dyDescent="0.25">
      <c r="A31" s="79">
        <f ca="1">Data_Initial!A31</f>
        <v>1</v>
      </c>
      <c r="B31" s="79" t="str">
        <f ca="1">Data_Initial!B31</f>
        <v>D4</v>
      </c>
      <c r="C31" s="79">
        <f ca="1">IFERROR(IF(Data_Noise!C31="","",IF($B$3="On",IF(Data_Noise!C31&lt;=0,0,IF($BZ31&gt;=Data_Noise!C31,0,Data_Noise!C31-$BZ31)),Data_Noise!C31)),"")</f>
        <v>4.0454983762028824</v>
      </c>
      <c r="D31" s="79">
        <f ca="1">IFERROR(IF(Data_Noise!D31="","",IF($B$3="On",IF(Data_Noise!D31&lt;=0,0,IF($BZ31&gt;=Data_Noise!D31,0,Data_Noise!D31-$BZ31)),Data_Noise!D31)),"")</f>
        <v>5.4042279317911763</v>
      </c>
      <c r="E31" s="79">
        <f ca="1">IFERROR(IF(Data_Noise!E31="","",IF($B$3="On",IF(Data_Noise!E31&lt;=0,0,IF($BZ31&gt;=Data_Noise!E31,0,Data_Noise!E31-$BZ31)),Data_Noise!E31)),"")</f>
        <v>5.8671519716524418</v>
      </c>
      <c r="F31" s="79">
        <f ca="1">IFERROR(IF(Data_Noise!F31="","",IF($B$3="On",IF(Data_Noise!F31&lt;=0,0,IF($BZ31&gt;=Data_Noise!F31,0,Data_Noise!F31-$BZ31)),Data_Noise!F31)),"")</f>
        <v>3.2905686422699572</v>
      </c>
      <c r="G31" s="79">
        <f ca="1">IFERROR(IF(Data_Noise!G31="","",IF($B$3="On",IF(Data_Noise!G31&lt;=0,0,IF($BZ31&gt;=Data_Noise!G31,0,Data_Noise!G31-$BZ31)),Data_Noise!G31)),"")</f>
        <v>0.32038676242085273</v>
      </c>
      <c r="H31" s="79">
        <f ca="1">IFERROR(IF(Data_Noise!H31="","",IF($B$3="On",IF(Data_Noise!H31&lt;=0,0,IF($BZ31&gt;=Data_Noise!H31,0,Data_Noise!H31-$BZ31)),Data_Noise!H31)),"")</f>
        <v>0</v>
      </c>
      <c r="I31" s="79">
        <f ca="1">IFERROR(IF(Data_Noise!I31="","",IF($B$3="On",IF(Data_Noise!I31&lt;=0,0,IF($BZ31&gt;=Data_Noise!I31,0,Data_Noise!I31-$BZ31)),Data_Noise!I31)),"")</f>
        <v>0.93833089844874973</v>
      </c>
      <c r="J31" s="79">
        <f ca="1">IFERROR(IF(Data_Noise!J31="","",IF($B$3="On",IF(Data_Noise!J31&lt;=0,0,IF($BZ31&gt;=Data_Noise!J31,0,Data_Noise!J31-$BZ31)),Data_Noise!J31)),"")</f>
        <v>1.0305975697124889</v>
      </c>
      <c r="K31" s="79">
        <f ca="1">IFERROR(IF(Data_Noise!K31="","",IF($B$3="On",IF(Data_Noise!K31&lt;=0,0,IF($BZ31&gt;=Data_Noise!K31,0,Data_Noise!K31-$BZ31)),Data_Noise!K31)),"")</f>
        <v>0</v>
      </c>
      <c r="L31" s="79">
        <f ca="1">IFERROR(IF(Data_Noise!L31="","",IF($B$3="On",IF(Data_Noise!L31&lt;=0,0,IF($BZ31&gt;=Data_Noise!L31,0,Data_Noise!L31-$BZ31)),Data_Noise!L31)),"")</f>
        <v>0</v>
      </c>
      <c r="M31" s="79">
        <f ca="1">IFERROR(IF(Data_Noise!M31="","",IF($B$3="On",IF(Data_Noise!M31&lt;=0,0,IF($BZ31&gt;=Data_Noise!M31,0,Data_Noise!M31-$BZ31)),Data_Noise!M31)),"")</f>
        <v>0</v>
      </c>
      <c r="N31" s="79">
        <f ca="1">IFERROR(IF(Data_Noise!N31="","",IF($B$3="On",IF(Data_Noise!N31&lt;=0,0,IF($BZ31&gt;=Data_Noise!N31,0,Data_Noise!N31-$BZ31)),Data_Noise!N31)),"")</f>
        <v>0</v>
      </c>
      <c r="O31" s="79">
        <f ca="1">IFERROR(IF(Data_Noise!O31="","",IF($B$3="On",IF(Data_Noise!O31&lt;=0,0,IF($BZ31&gt;=Data_Noise!O31,0,Data_Noise!O31-$BZ31)),Data_Noise!O31)),"")</f>
        <v>0</v>
      </c>
      <c r="P31" s="79">
        <f ca="1">IFERROR(IF(Data_Noise!P31="","",IF($B$3="On",IF(Data_Noise!P31&lt;=0,0,IF($BZ31&gt;=Data_Noise!P31,0,Data_Noise!P31-$BZ31)),Data_Noise!P31)),"")</f>
        <v>0</v>
      </c>
      <c r="Q31" s="79">
        <f ca="1">IFERROR(IF(Data_Noise!Q31="","",IF($B$3="On",IF(Data_Noise!Q31&lt;=0,0,IF($BZ31&gt;=Data_Noise!Q31,0,Data_Noise!Q31-$BZ31)),Data_Noise!Q31)),"")</f>
        <v>0</v>
      </c>
      <c r="R31" s="79">
        <f ca="1">IFERROR(IF(Data_Noise!R31="","",IF($B$3="On",IF(Data_Noise!R31&lt;=0,0,IF($BZ31&gt;=Data_Noise!R31,0,Data_Noise!R31-$BZ31)),Data_Noise!R31)),"")</f>
        <v>0</v>
      </c>
      <c r="S31" s="79">
        <f ca="1">IFERROR(IF(Data_Noise!S31="","",IF($B$3="On",IF(Data_Noise!S31&lt;=0,0,IF($BZ31&gt;=Data_Noise!S31,0,Data_Noise!S31-$BZ31)),Data_Noise!S31)),"")</f>
        <v>0</v>
      </c>
      <c r="T31" s="79">
        <f ca="1">IFERROR(IF(Data_Noise!T31="","",IF($B$3="On",IF(Data_Noise!T31&lt;=0,0,IF($BZ31&gt;=Data_Noise!T31,0,Data_Noise!T31-$BZ31)),Data_Noise!T31)),"")</f>
        <v>0</v>
      </c>
      <c r="U31" s="79">
        <f ca="1">IFERROR(IF(Data_Noise!U31="","",IF($B$3="On",IF(Data_Noise!U31&lt;=0,0,IF($BZ31&gt;=Data_Noise!U31,0,Data_Noise!U31-$BZ31)),Data_Noise!U31)),"")</f>
        <v>0</v>
      </c>
      <c r="V31" s="79">
        <f ca="1">IFERROR(IF(Data_Noise!V31="","",IF($B$3="On",IF(Data_Noise!V31&lt;=0,0,IF($BZ31&gt;=Data_Noise!V31,0,Data_Noise!V31-$BZ31)),Data_Noise!V31)),"")</f>
        <v>0</v>
      </c>
      <c r="W31" s="79">
        <f ca="1">IFERROR(IF(Data_Noise!W31="","",IF($B$3="On",IF(Data_Noise!W31&lt;=0,0,IF($BZ31&gt;=Data_Noise!W31,0,Data_Noise!W31-$BZ31)),Data_Noise!W31)),"")</f>
        <v>0</v>
      </c>
      <c r="X31" s="79">
        <f ca="1">IFERROR(IF(Data_Noise!X31="","",IF($B$3="On",IF(Data_Noise!X31&lt;=0,0,IF($BZ31&gt;=Data_Noise!X31,0,Data_Noise!X31-$BZ31)),Data_Noise!X31)),"")</f>
        <v>0</v>
      </c>
      <c r="Y31" s="79">
        <f ca="1">IFERROR(IF(Data_Noise!Y31="","",IF($B$3="On",IF(Data_Noise!Y31&lt;=0,0,IF($BZ31&gt;=Data_Noise!Y31,0,Data_Noise!Y31-$BZ31)),Data_Noise!Y31)),"")</f>
        <v>0</v>
      </c>
      <c r="Z31" s="79">
        <f ca="1">IFERROR(IF(Data_Noise!Z31="","",IF($B$3="On",IF(Data_Noise!Z31&lt;=0,0,IF($BZ31&gt;=Data_Noise!Z31,0,Data_Noise!Z31-$BZ31)),Data_Noise!Z31)),"")</f>
        <v>11.111659512267472</v>
      </c>
      <c r="AA31" s="79">
        <f ca="1">IFERROR(IF(Data_Noise!AA31="","",IF($B$3="On",IF(Data_Noise!AA31&lt;=0,0,IF($BZ31&gt;=Data_Noise!AA31,0,Data_Noise!AA31-$BZ31)),Data_Noise!AA31)),"")</f>
        <v>35.767620758621938</v>
      </c>
      <c r="AB31" s="79">
        <f ca="1">IFERROR(IF(Data_Noise!AB31="","",IF($B$3="On",IF(Data_Noise!AB31&lt;=0,0,IF($BZ31&gt;=Data_Noise!AB31,0,Data_Noise!AB31-$BZ31)),Data_Noise!AB31)),"")</f>
        <v>85.520073191386729</v>
      </c>
      <c r="AC31" s="79">
        <f ca="1">IFERROR(IF(Data_Noise!AC31="","",IF($B$3="On",IF(Data_Noise!AC31&lt;=0,0,IF($BZ31&gt;=Data_Noise!AC31,0,Data_Noise!AC31-$BZ31)),Data_Noise!AC31)),"")</f>
        <v>178.70865302760726</v>
      </c>
      <c r="AD31" s="79">
        <f ca="1">IFERROR(IF(Data_Noise!AD31="","",IF($B$3="On",IF(Data_Noise!AD31&lt;=0,0,IF($BZ31&gt;=Data_Noise!AD31,0,Data_Noise!AD31-$BZ31)),Data_Noise!AD31)),"")</f>
        <v>352.53233260128667</v>
      </c>
      <c r="AE31" s="79">
        <f ca="1">IFERROR(IF(Data_Noise!AE31="","",IF($B$3="On",IF(Data_Noise!AE31&lt;=0,0,IF($BZ31&gt;=Data_Noise!AE31,0,Data_Noise!AE31-$BZ31)),Data_Noise!AE31)),"")</f>
        <v>655.97656915662128</v>
      </c>
      <c r="AF31" s="79">
        <f ca="1">IFERROR(IF(Data_Noise!AF31="","",IF($B$3="On",IF(Data_Noise!AF31&lt;=0,0,IF($BZ31&gt;=Data_Noise!AF31,0,Data_Noise!AF31-$BZ31)),Data_Noise!AF31)),"")</f>
        <v>1137.022289150349</v>
      </c>
      <c r="AG31" s="79">
        <f ca="1">IFERROR(IF(Data_Noise!AG31="","",IF($B$3="On",IF(Data_Noise!AG31&lt;=0,0,IF($BZ31&gt;=Data_Noise!AG31,0,Data_Noise!AG31-$BZ31)),Data_Noise!AG31)),"")</f>
        <v>1765.8799926764</v>
      </c>
      <c r="AH31" s="79">
        <f ca="1">IFERROR(IF(Data_Noise!AH31="","",IF($B$3="On",IF(Data_Noise!AH31&lt;=0,0,IF($BZ31&gt;=Data_Noise!AH31,0,Data_Noise!AH31-$BZ31)),Data_Noise!AH31)),"")</f>
        <v>2434.6247083259027</v>
      </c>
      <c r="AI31" s="79">
        <f ca="1">IFERROR(IF(Data_Noise!AI31="","",IF($B$3="On",IF(Data_Noise!AI31&lt;=0,0,IF($BZ31&gt;=Data_Noise!AI31,0,Data_Noise!AI31-$BZ31)),Data_Noise!AI31)),"")</f>
        <v>3010.0951389203897</v>
      </c>
      <c r="AJ31" s="79">
        <f ca="1">IFERROR(IF(Data_Noise!AJ31="","",IF($B$3="On",IF(Data_Noise!AJ31&lt;=0,0,IF($BZ31&gt;=Data_Noise!AJ31,0,Data_Noise!AJ31-$BZ31)),Data_Noise!AJ31)),"")</f>
        <v>3419.9495911844733</v>
      </c>
      <c r="AK31" s="79">
        <f ca="1">IFERROR(IF(Data_Noise!AK31="","",IF($B$3="On",IF(Data_Noise!AK31&lt;=0,0,IF($BZ31&gt;=Data_Noise!AK31,0,Data_Noise!AK31-$BZ31)),Data_Noise!AK31)),"")</f>
        <v>3673.5305481565292</v>
      </c>
      <c r="AL31" s="79">
        <f ca="1">IFERROR(IF(Data_Noise!AL31="","",IF($B$3="On",IF(Data_Noise!AL31&lt;=0,0,IF($BZ31&gt;=Data_Noise!AL31,0,Data_Noise!AL31-$BZ31)),Data_Noise!AL31)),"")</f>
        <v>3817.6386875653193</v>
      </c>
      <c r="AM31" s="79">
        <f ca="1">IFERROR(IF(Data_Noise!AM31="","",IF($B$3="On",IF(Data_Noise!AM31&lt;=0,0,IF($BZ31&gt;=Data_Noise!AM31,0,Data_Noise!AM31-$BZ31)),Data_Noise!AM31)),"")</f>
        <v>3903.8540289426628</v>
      </c>
      <c r="AN31" s="79">
        <f ca="1">IFERROR(IF(Data_Noise!AN31="","",IF($B$3="On",IF(Data_Noise!AN31&lt;=0,0,IF($BZ31&gt;=Data_Noise!AN31,0,Data_Noise!AN31-$BZ31)),Data_Noise!AN31)),"")</f>
        <v>3963.4538798161761</v>
      </c>
      <c r="AO31" s="79">
        <f ca="1">IFERROR(IF(Data_Noise!AO31="","",IF($B$3="On",IF(Data_Noise!AO31&lt;=0,0,IF($BZ31&gt;=Data_Noise!AO31,0,Data_Noise!AO31-$BZ31)),Data_Noise!AO31)),"")</f>
        <v>4009.5437229634499</v>
      </c>
      <c r="AP31" s="79">
        <f ca="1">IFERROR(IF(Data_Noise!AP31="","",IF($B$3="On",IF(Data_Noise!AP31&lt;=0,0,IF($BZ31&gt;=Data_Noise!AP31,0,Data_Noise!AP31-$BZ31)),Data_Noise!AP31)),"")</f>
        <v>4030.9576452669512</v>
      </c>
      <c r="AQ31" s="79" t="str">
        <f>IFERROR(IF(Data_Noise!AQ31="","",IF($B$3="On",IF(Data_Noise!AQ31&lt;=0,0,IF($BZ31&gt;=Data_Noise!AQ31,0,Data_Noise!AQ31-$BZ31)),Data_Noise!AQ31)),"")</f>
        <v/>
      </c>
      <c r="AR31" s="79" t="str">
        <f>IFERROR(IF(Data_Noise!AR31="","",IF($B$3="On",IF(Data_Noise!AR31&lt;=0,0,IF($BZ31&gt;=Data_Noise!AR31,0,Data_Noise!AR31-$BZ31)),Data_Noise!AR31)),"")</f>
        <v/>
      </c>
      <c r="AS31" s="79" t="str">
        <f>IFERROR(IF(Data_Noise!AS31="","",IF($B$3="On",IF(Data_Noise!AS31&lt;=0,0,IF($BZ31&gt;=Data_Noise!AS31,0,Data_Noise!AS31-$BZ31)),Data_Noise!AS31)),"")</f>
        <v/>
      </c>
      <c r="AT31" s="79" t="str">
        <f>IFERROR(IF(Data_Noise!AT31="","",IF($B$3="On",IF(Data_Noise!AT31&lt;=0,0,IF($BZ31&gt;=Data_Noise!AT31,0,Data_Noise!AT31-$BZ31)),Data_Noise!AT31)),"")</f>
        <v/>
      </c>
      <c r="AU31" s="79" t="str">
        <f>IFERROR(IF(Data_Noise!AU31="","",IF($B$3="On",IF(Data_Noise!AU31&lt;=0,0,IF($BZ31&gt;=Data_Noise!AU31,0,Data_Noise!AU31-$BZ31)),Data_Noise!AU31)),"")</f>
        <v/>
      </c>
      <c r="AV31" s="79" t="str">
        <f>IFERROR(IF(Data_Noise!AV31="","",IF($B$3="On",IF(Data_Noise!AV31&lt;=0,0,IF($BZ31&gt;=Data_Noise!AV31,0,Data_Noise!AV31-$BZ31)),Data_Noise!AV31)),"")</f>
        <v/>
      </c>
      <c r="AW31" s="79" t="str">
        <f>IFERROR(IF(Data_Noise!AW31="","",IF($B$3="On",IF(Data_Noise!AW31&lt;=0,0,IF($BZ31&gt;=Data_Noise!AW31,0,Data_Noise!AW31-$BZ31)),Data_Noise!AW31)),"")</f>
        <v/>
      </c>
      <c r="AX31" s="79" t="str">
        <f>IFERROR(IF(Data_Noise!AX31="","",IF($B$3="On",IF(Data_Noise!AX31&lt;=0,0,IF($BZ31&gt;=Data_Noise!AX31,0,Data_Noise!AX31-$BZ31)),Data_Noise!AX31)),"")</f>
        <v/>
      </c>
      <c r="AY31" s="79" t="str">
        <f>IFERROR(IF(Data_Noise!AY31="","",IF($B$3="On",IF(Data_Noise!AY31&lt;=0,0,IF($BZ31&gt;=Data_Noise!AY31,0,Data_Noise!AY31-$BZ31)),Data_Noise!AY31)),"")</f>
        <v/>
      </c>
      <c r="AZ31" s="79" t="str">
        <f>IFERROR(IF(Data_Noise!AZ31="","",IF($B$3="On",IF(Data_Noise!AZ31&lt;=0,0,IF($BZ31&gt;=Data_Noise!AZ31,0,Data_Noise!AZ31-$BZ31)),Data_Noise!AZ31)),"")</f>
        <v/>
      </c>
      <c r="BA31" s="79">
        <f ca="1">IF(BA$3="","",Data_Noise!C31)</f>
        <v>6.6738477425963199</v>
      </c>
      <c r="BB31" s="79">
        <f ca="1">IF(BB$3="","",Data_Noise!D31)</f>
        <v>8.0325772981846129</v>
      </c>
      <c r="BC31" s="79">
        <f ca="1">IF(BC$3="","",Data_Noise!E31)</f>
        <v>8.4955013380458784</v>
      </c>
      <c r="BD31" s="79">
        <f ca="1">IF(BD$3="","",Data_Noise!F31)</f>
        <v>5.9189180086633941</v>
      </c>
      <c r="BE31" s="79">
        <f ca="1">IF(BE$3="","",Data_Noise!G31)</f>
        <v>2.9487361288142897</v>
      </c>
      <c r="BF31" s="79">
        <f ca="1">IF(BF$3="","",Data_Noise!H31)</f>
        <v>2.3260133858492136</v>
      </c>
      <c r="BG31" s="79">
        <f ca="1">IF(BG$3="","",Data_Noise!I31)</f>
        <v>3.5666802648421867</v>
      </c>
      <c r="BH31" s="79">
        <f ca="1">IF(BH$3="","",Data_Noise!J31)</f>
        <v>3.6589469361059259</v>
      </c>
      <c r="BI31" s="79">
        <f ca="1">IF(BI$3="","",Data_Noise!K31)</f>
        <v>1.7808441864334199</v>
      </c>
      <c r="BJ31" s="79">
        <f ca="1">IF(BJ$3="","",Data_Noise!L31)</f>
        <v>-0.39076246260932002</v>
      </c>
      <c r="BK31" s="79">
        <f ca="1">IF(BK$3="","",Data_Noise!M31)</f>
        <v>-1.74239883904147</v>
      </c>
      <c r="BL31" s="79">
        <f ca="1">IF(BL$3="","",Data_Noise!N31)</f>
        <v>-3.2938970414525102</v>
      </c>
      <c r="BM31" s="79">
        <f ca="1">IF(BM$3="","",Data_Noise!O31)</f>
        <v>-3.8064651833172634</v>
      </c>
      <c r="BN31" s="79" t="str">
        <f>IF(BN$3="","",Data_Noise!P31)</f>
        <v/>
      </c>
      <c r="BO31" s="79" t="str">
        <f>IF(BO$3="","",Data_Noise!Q31)</f>
        <v/>
      </c>
      <c r="BP31" s="79" t="str">
        <f>IF(BP$3="","",Data_Noise!R31)</f>
        <v/>
      </c>
      <c r="BQ31" s="79" t="str">
        <f>IF(BQ$3="","",Data_Noise!S31)</f>
        <v/>
      </c>
      <c r="BR31" s="79" t="str">
        <f>IF(BR$3="","",Data_Noise!T31)</f>
        <v/>
      </c>
      <c r="BS31" s="79" t="str">
        <f>IF(BS$3="","",Data_Noise!U31)</f>
        <v/>
      </c>
      <c r="BT31" s="79" t="str">
        <f>IF(BT$3="","",Data_Noise!V31)</f>
        <v/>
      </c>
      <c r="BU31" s="79" t="str">
        <f>IF(BU$3="","",Data_Noise!W31)</f>
        <v/>
      </c>
      <c r="BV31" s="79" t="str">
        <f>IF(BV$3="","",Data_Noise!X31)</f>
        <v/>
      </c>
      <c r="BW31" s="79" t="str">
        <f>IF(BW$3="","",Data_Noise!Y31)</f>
        <v/>
      </c>
      <c r="BX31" s="79" t="str">
        <f>IF(BX$3="","",Data_Noise!Z31)</f>
        <v/>
      </c>
      <c r="BY31" s="79" t="str">
        <f>IF(BY$3="","",Data_Noise!AA31)</f>
        <v/>
      </c>
      <c r="BZ31" s="79">
        <f t="shared" ca="1" si="1"/>
        <v>2.628349366393437</v>
      </c>
    </row>
    <row r="32" spans="1:78" x14ac:dyDescent="0.25">
      <c r="A32" s="79">
        <f ca="1">Data_Initial!A32</f>
        <v>1</v>
      </c>
      <c r="B32" s="79" t="str">
        <f ca="1">Data_Initial!B32</f>
        <v>E4</v>
      </c>
      <c r="C32" s="79">
        <f ca="1">IFERROR(IF(Data_Noise!C32="","",IF($B$3="On",IF(Data_Noise!C32&lt;=0,0,IF($BZ32&gt;=Data_Noise!C32,0,Data_Noise!C32-$BZ32)),Data_Noise!C32)),"")</f>
        <v>8.560441433142632</v>
      </c>
      <c r="D32" s="79">
        <f ca="1">IFERROR(IF(Data_Noise!D32="","",IF($B$3="On",IF(Data_Noise!D32&lt;=0,0,IF($BZ32&gt;=Data_Noise!D32,0,Data_Noise!D32-$BZ32)),Data_Noise!D32)),"")</f>
        <v>9.1050241852141731</v>
      </c>
      <c r="E32" s="79">
        <f ca="1">IFERROR(IF(Data_Noise!E32="","",IF($B$3="On",IF(Data_Noise!E32&lt;=0,0,IF($BZ32&gt;=Data_Noise!E32,0,Data_Noise!E32-$BZ32)),Data_Noise!E32)),"")</f>
        <v>9.3984547196178205</v>
      </c>
      <c r="F32" s="79">
        <f ca="1">IFERROR(IF(Data_Noise!F32="","",IF($B$3="On",IF(Data_Noise!F32&lt;=0,0,IF($BZ32&gt;=Data_Noise!F32,0,Data_Noise!F32-$BZ32)),Data_Noise!F32)),"")</f>
        <v>4.9118176546785586</v>
      </c>
      <c r="G32" s="79">
        <f ca="1">IFERROR(IF(Data_Noise!G32="","",IF($B$3="On",IF(Data_Noise!G32&lt;=0,0,IF($BZ32&gt;=Data_Noise!G32,0,Data_Noise!G32-$BZ32)),Data_Noise!G32)),"")</f>
        <v>1.7839294672045849</v>
      </c>
      <c r="H32" s="79">
        <f ca="1">IFERROR(IF(Data_Noise!H32="","",IF($B$3="On",IF(Data_Noise!H32&lt;=0,0,IF($BZ32&gt;=Data_Noise!H32,0,Data_Noise!H32-$BZ32)),Data_Noise!H32)),"")</f>
        <v>0.50045602245823106</v>
      </c>
      <c r="I32" s="79">
        <f ca="1">IFERROR(IF(Data_Noise!I32="","",IF($B$3="On",IF(Data_Noise!I32&lt;=0,0,IF($BZ32&gt;=Data_Noise!I32,0,Data_Noise!I32-$BZ32)),Data_Noise!I32)),"")</f>
        <v>0</v>
      </c>
      <c r="J32" s="79">
        <f ca="1">IFERROR(IF(Data_Noise!J32="","",IF($B$3="On",IF(Data_Noise!J32&lt;=0,0,IF($BZ32&gt;=Data_Noise!J32,0,Data_Noise!J32-$BZ32)),Data_Noise!J32)),"")</f>
        <v>0</v>
      </c>
      <c r="K32" s="79">
        <f ca="1">IFERROR(IF(Data_Noise!K32="","",IF($B$3="On",IF(Data_Noise!K32&lt;=0,0,IF($BZ32&gt;=Data_Noise!K32,0,Data_Noise!K32-$BZ32)),Data_Noise!K32)),"")</f>
        <v>0</v>
      </c>
      <c r="L32" s="79">
        <f ca="1">IFERROR(IF(Data_Noise!L32="","",IF($B$3="On",IF(Data_Noise!L32&lt;=0,0,IF($BZ32&gt;=Data_Noise!L32,0,Data_Noise!L32-$BZ32)),Data_Noise!L32)),"")</f>
        <v>0</v>
      </c>
      <c r="M32" s="79">
        <f ca="1">IFERROR(IF(Data_Noise!M32="","",IF($B$3="On",IF(Data_Noise!M32&lt;=0,0,IF($BZ32&gt;=Data_Noise!M32,0,Data_Noise!M32-$BZ32)),Data_Noise!M32)),"")</f>
        <v>0</v>
      </c>
      <c r="N32" s="79">
        <f ca="1">IFERROR(IF(Data_Noise!N32="","",IF($B$3="On",IF(Data_Noise!N32&lt;=0,0,IF($BZ32&gt;=Data_Noise!N32,0,Data_Noise!N32-$BZ32)),Data_Noise!N32)),"")</f>
        <v>0</v>
      </c>
      <c r="O32" s="79">
        <f ca="1">IFERROR(IF(Data_Noise!O32="","",IF($B$3="On",IF(Data_Noise!O32&lt;=0,0,IF($BZ32&gt;=Data_Noise!O32,0,Data_Noise!O32-$BZ32)),Data_Noise!O32)),"")</f>
        <v>0</v>
      </c>
      <c r="P32" s="79">
        <f ca="1">IFERROR(IF(Data_Noise!P32="","",IF($B$3="On",IF(Data_Noise!P32&lt;=0,0,IF($BZ32&gt;=Data_Noise!P32,0,Data_Noise!P32-$BZ32)),Data_Noise!P32)),"")</f>
        <v>0</v>
      </c>
      <c r="Q32" s="79">
        <f ca="1">IFERROR(IF(Data_Noise!Q32="","",IF($B$3="On",IF(Data_Noise!Q32&lt;=0,0,IF($BZ32&gt;=Data_Noise!Q32,0,Data_Noise!Q32-$BZ32)),Data_Noise!Q32)),"")</f>
        <v>0</v>
      </c>
      <c r="R32" s="79">
        <f ca="1">IFERROR(IF(Data_Noise!R32="","",IF($B$3="On",IF(Data_Noise!R32&lt;=0,0,IF($BZ32&gt;=Data_Noise!R32,0,Data_Noise!R32-$BZ32)),Data_Noise!R32)),"")</f>
        <v>0</v>
      </c>
      <c r="S32" s="79">
        <f ca="1">IFERROR(IF(Data_Noise!S32="","",IF($B$3="On",IF(Data_Noise!S32&lt;=0,0,IF($BZ32&gt;=Data_Noise!S32,0,Data_Noise!S32-$BZ32)),Data_Noise!S32)),"")</f>
        <v>0</v>
      </c>
      <c r="T32" s="79">
        <f ca="1">IFERROR(IF(Data_Noise!T32="","",IF($B$3="On",IF(Data_Noise!T32&lt;=0,0,IF($BZ32&gt;=Data_Noise!T32,0,Data_Noise!T32-$BZ32)),Data_Noise!T32)),"")</f>
        <v>0</v>
      </c>
      <c r="U32" s="79">
        <f ca="1">IFERROR(IF(Data_Noise!U32="","",IF($B$3="On",IF(Data_Noise!U32&lt;=0,0,IF($BZ32&gt;=Data_Noise!U32,0,Data_Noise!U32-$BZ32)),Data_Noise!U32)),"")</f>
        <v>0</v>
      </c>
      <c r="V32" s="79">
        <f ca="1">IFERROR(IF(Data_Noise!V32="","",IF($B$3="On",IF(Data_Noise!V32&lt;=0,0,IF($BZ32&gt;=Data_Noise!V32,0,Data_Noise!V32-$BZ32)),Data_Noise!V32)),"")</f>
        <v>0</v>
      </c>
      <c r="W32" s="79">
        <f ca="1">IFERROR(IF(Data_Noise!W32="","",IF($B$3="On",IF(Data_Noise!W32&lt;=0,0,IF($BZ32&gt;=Data_Noise!W32,0,Data_Noise!W32-$BZ32)),Data_Noise!W32)),"")</f>
        <v>0</v>
      </c>
      <c r="X32" s="79">
        <f ca="1">IFERROR(IF(Data_Noise!X32="","",IF($B$3="On",IF(Data_Noise!X32&lt;=0,0,IF($BZ32&gt;=Data_Noise!X32,0,Data_Noise!X32-$BZ32)),Data_Noise!X32)),"")</f>
        <v>0</v>
      </c>
      <c r="Y32" s="79">
        <f ca="1">IFERROR(IF(Data_Noise!Y32="","",IF($B$3="On",IF(Data_Noise!Y32&lt;=0,0,IF($BZ32&gt;=Data_Noise!Y32,0,Data_Noise!Y32-$BZ32)),Data_Noise!Y32)),"")</f>
        <v>0</v>
      </c>
      <c r="Z32" s="79">
        <f ca="1">IFERROR(IF(Data_Noise!Z32="","",IF($B$3="On",IF(Data_Noise!Z32&lt;=0,0,IF($BZ32&gt;=Data_Noise!Z32,0,Data_Noise!Z32-$BZ32)),Data_Noise!Z32)),"")</f>
        <v>0.93748993383165802</v>
      </c>
      <c r="AA32" s="79">
        <f ca="1">IFERROR(IF(Data_Noise!AA32="","",IF($B$3="On",IF(Data_Noise!AA32&lt;=0,0,IF($BZ32&gt;=Data_Noise!AA32,0,Data_Noise!AA32-$BZ32)),Data_Noise!AA32)),"")</f>
        <v>14.238884863133855</v>
      </c>
      <c r="AB32" s="79">
        <f ca="1">IFERROR(IF(Data_Noise!AB32="","",IF($B$3="On",IF(Data_Noise!AB32&lt;=0,0,IF($BZ32&gt;=Data_Noise!AB32,0,Data_Noise!AB32-$BZ32)),Data_Noise!AB32)),"")</f>
        <v>39.389844550361289</v>
      </c>
      <c r="AC32" s="79">
        <f ca="1">IFERROR(IF(Data_Noise!AC32="","",IF($B$3="On",IF(Data_Noise!AC32&lt;=0,0,IF($BZ32&gt;=Data_Noise!AC32,0,Data_Noise!AC32-$BZ32)),Data_Noise!AC32)),"")</f>
        <v>91.426618453870958</v>
      </c>
      <c r="AD32" s="79">
        <f ca="1">IFERROR(IF(Data_Noise!AD32="","",IF($B$3="On",IF(Data_Noise!AD32&lt;=0,0,IF($BZ32&gt;=Data_Noise!AD32,0,Data_Noise!AD32-$BZ32)),Data_Noise!AD32)),"")</f>
        <v>188.92039160634411</v>
      </c>
      <c r="AE32" s="79">
        <f ca="1">IFERROR(IF(Data_Noise!AE32="","",IF($B$3="On",IF(Data_Noise!AE32&lt;=0,0,IF($BZ32&gt;=Data_Noise!AE32,0,Data_Noise!AE32-$BZ32)),Data_Noise!AE32)),"")</f>
        <v>365.38204112298831</v>
      </c>
      <c r="AF32" s="79">
        <f ca="1">IFERROR(IF(Data_Noise!AF32="","",IF($B$3="On",IF(Data_Noise!AF32&lt;=0,0,IF($BZ32&gt;=Data_Noise!AF32,0,Data_Noise!AF32-$BZ32)),Data_Noise!AF32)),"")</f>
        <v>665.06193092739431</v>
      </c>
      <c r="AG32" s="79">
        <f ca="1">IFERROR(IF(Data_Noise!AG32="","",IF($B$3="On",IF(Data_Noise!AG32&lt;=0,0,IF($BZ32&gt;=Data_Noise!AG32,0,Data_Noise!AG32-$BZ32)),Data_Noise!AG32)),"")</f>
        <v>1117.1393741396344</v>
      </c>
      <c r="AH32" s="79">
        <f ca="1">IFERROR(IF(Data_Noise!AH32="","",IF($B$3="On",IF(Data_Noise!AH32&lt;=0,0,IF($BZ32&gt;=Data_Noise!AH32,0,Data_Noise!AH32-$BZ32)),Data_Noise!AH32)),"")</f>
        <v>1683.9798991870205</v>
      </c>
      <c r="AI32" s="79">
        <f ca="1">IFERROR(IF(Data_Noise!AI32="","",IF($B$3="On",IF(Data_Noise!AI32&lt;=0,0,IF($BZ32&gt;=Data_Noise!AI32,0,Data_Noise!AI32-$BZ32)),Data_Noise!AI32)),"")</f>
        <v>2270.6048860779238</v>
      </c>
      <c r="AJ32" s="79">
        <f ca="1">IFERROR(IF(Data_Noise!AJ32="","",IF($B$3="On",IF(Data_Noise!AJ32&lt;=0,0,IF($BZ32&gt;=Data_Noise!AJ32,0,Data_Noise!AJ32-$BZ32)),Data_Noise!AJ32)),"")</f>
        <v>2773.957354101804</v>
      </c>
      <c r="AK32" s="79">
        <f ca="1">IFERROR(IF(Data_Noise!AK32="","",IF($B$3="On",IF(Data_Noise!AK32&lt;=0,0,IF($BZ32&gt;=Data_Noise!AK32,0,Data_Noise!AK32-$BZ32)),Data_Noise!AK32)),"")</f>
        <v>3146.9780611091005</v>
      </c>
      <c r="AL32" s="79">
        <f ca="1">IFERROR(IF(Data_Noise!AL32="","",IF($B$3="On",IF(Data_Noise!AL32&lt;=0,0,IF($BZ32&gt;=Data_Noise!AL32,0,Data_Noise!AL32-$BZ32)),Data_Noise!AL32)),"")</f>
        <v>3393.7498854247974</v>
      </c>
      <c r="AM32" s="79">
        <f ca="1">IFERROR(IF(Data_Noise!AM32="","",IF($B$3="On",IF(Data_Noise!AM32&lt;=0,0,IF($BZ32&gt;=Data_Noise!AM32,0,Data_Noise!AM32-$BZ32)),Data_Noise!AM32)),"")</f>
        <v>3547.9517762702972</v>
      </c>
      <c r="AN32" s="79">
        <f ca="1">IFERROR(IF(Data_Noise!AN32="","",IF($B$3="On",IF(Data_Noise!AN32&lt;=0,0,IF($BZ32&gt;=Data_Noise!AN32,0,Data_Noise!AN32-$BZ32)),Data_Noise!AN32)),"")</f>
        <v>3644.0303264796703</v>
      </c>
      <c r="AO32" s="79">
        <f ca="1">IFERROR(IF(Data_Noise!AO32="","",IF($B$3="On",IF(Data_Noise!AO32&lt;=0,0,IF($BZ32&gt;=Data_Noise!AO32,0,Data_Noise!AO32-$BZ32)),Data_Noise!AO32)),"")</f>
        <v>3706.3482498517637</v>
      </c>
      <c r="AP32" s="79">
        <f ca="1">IFERROR(IF(Data_Noise!AP32="","",IF($B$3="On",IF(Data_Noise!AP32&lt;=0,0,IF($BZ32&gt;=Data_Noise!AP32,0,Data_Noise!AP32-$BZ32)),Data_Noise!AP32)),"")</f>
        <v>3732.5508634879952</v>
      </c>
      <c r="AQ32" s="79" t="str">
        <f>IFERROR(IF(Data_Noise!AQ32="","",IF($B$3="On",IF(Data_Noise!AQ32&lt;=0,0,IF($BZ32&gt;=Data_Noise!AQ32,0,Data_Noise!AQ32-$BZ32)),Data_Noise!AQ32)),"")</f>
        <v/>
      </c>
      <c r="AR32" s="79" t="str">
        <f>IFERROR(IF(Data_Noise!AR32="","",IF($B$3="On",IF(Data_Noise!AR32&lt;=0,0,IF($BZ32&gt;=Data_Noise!AR32,0,Data_Noise!AR32-$BZ32)),Data_Noise!AR32)),"")</f>
        <v/>
      </c>
      <c r="AS32" s="79" t="str">
        <f>IFERROR(IF(Data_Noise!AS32="","",IF($B$3="On",IF(Data_Noise!AS32&lt;=0,0,IF($BZ32&gt;=Data_Noise!AS32,0,Data_Noise!AS32-$BZ32)),Data_Noise!AS32)),"")</f>
        <v/>
      </c>
      <c r="AT32" s="79" t="str">
        <f>IFERROR(IF(Data_Noise!AT32="","",IF($B$3="On",IF(Data_Noise!AT32&lt;=0,0,IF($BZ32&gt;=Data_Noise!AT32,0,Data_Noise!AT32-$BZ32)),Data_Noise!AT32)),"")</f>
        <v/>
      </c>
      <c r="AU32" s="79" t="str">
        <f>IFERROR(IF(Data_Noise!AU32="","",IF($B$3="On",IF(Data_Noise!AU32&lt;=0,0,IF($BZ32&gt;=Data_Noise!AU32,0,Data_Noise!AU32-$BZ32)),Data_Noise!AU32)),"")</f>
        <v/>
      </c>
      <c r="AV32" s="79" t="str">
        <f>IFERROR(IF(Data_Noise!AV32="","",IF($B$3="On",IF(Data_Noise!AV32&lt;=0,0,IF($BZ32&gt;=Data_Noise!AV32,0,Data_Noise!AV32-$BZ32)),Data_Noise!AV32)),"")</f>
        <v/>
      </c>
      <c r="AW32" s="79" t="str">
        <f>IFERROR(IF(Data_Noise!AW32="","",IF($B$3="On",IF(Data_Noise!AW32&lt;=0,0,IF($BZ32&gt;=Data_Noise!AW32,0,Data_Noise!AW32-$BZ32)),Data_Noise!AW32)),"")</f>
        <v/>
      </c>
      <c r="AX32" s="79" t="str">
        <f>IFERROR(IF(Data_Noise!AX32="","",IF($B$3="On",IF(Data_Noise!AX32&lt;=0,0,IF($BZ32&gt;=Data_Noise!AX32,0,Data_Noise!AX32-$BZ32)),Data_Noise!AX32)),"")</f>
        <v/>
      </c>
      <c r="AY32" s="79" t="str">
        <f>IFERROR(IF(Data_Noise!AY32="","",IF($B$3="On",IF(Data_Noise!AY32&lt;=0,0,IF($BZ32&gt;=Data_Noise!AY32,0,Data_Noise!AY32-$BZ32)),Data_Noise!AY32)),"")</f>
        <v/>
      </c>
      <c r="AZ32" s="79" t="str">
        <f>IFERROR(IF(Data_Noise!AZ32="","",IF($B$3="On",IF(Data_Noise!AZ32&lt;=0,0,IF($BZ32&gt;=Data_Noise!AZ32,0,Data_Noise!AZ32-$BZ32)),Data_Noise!AZ32)),"")</f>
        <v/>
      </c>
      <c r="BA32" s="79">
        <f ca="1">IF(BA$3="","",Data_Noise!C32)</f>
        <v>11.555643886131975</v>
      </c>
      <c r="BB32" s="79">
        <f ca="1">IF(BB$3="","",Data_Noise!D32)</f>
        <v>12.100226638203516</v>
      </c>
      <c r="BC32" s="79">
        <f ca="1">IF(BC$3="","",Data_Noise!E32)</f>
        <v>12.393657172607162</v>
      </c>
      <c r="BD32" s="79">
        <f ca="1">IF(BD$3="","",Data_Noise!F32)</f>
        <v>7.9070201076679005</v>
      </c>
      <c r="BE32" s="79">
        <f ca="1">IF(BE$3="","",Data_Noise!G32)</f>
        <v>4.7791319201939269</v>
      </c>
      <c r="BF32" s="79">
        <f ca="1">IF(BF$3="","",Data_Noise!H32)</f>
        <v>3.495658475447573</v>
      </c>
      <c r="BG32" s="79">
        <f ca="1">IF(BG$3="","",Data_Noise!I32)</f>
        <v>2.4212917388053934</v>
      </c>
      <c r="BH32" s="79">
        <f ca="1">IF(BH$3="","",Data_Noise!J32)</f>
        <v>4.7585794557410001E-2</v>
      </c>
      <c r="BI32" s="79">
        <f ca="1">IF(BI$3="","",Data_Noise!K32)</f>
        <v>-0.90656902618123658</v>
      </c>
      <c r="BJ32" s="79">
        <f ca="1">IF(BJ$3="","",Data_Noise!L32)</f>
        <v>-1.5947516803612423</v>
      </c>
      <c r="BK32" s="79">
        <f ca="1">IF(BK$3="","",Data_Noise!M32)</f>
        <v>-2.654918560002292</v>
      </c>
      <c r="BL32" s="79">
        <f ca="1">IF(BL$3="","",Data_Noise!N32)</f>
        <v>-3.8631413139584452</v>
      </c>
      <c r="BM32" s="79">
        <f ca="1">IF(BM$3="","",Data_Noise!O32)</f>
        <v>-6.7432032642501936</v>
      </c>
      <c r="BN32" s="79" t="str">
        <f>IF(BN$3="","",Data_Noise!P32)</f>
        <v/>
      </c>
      <c r="BO32" s="79" t="str">
        <f>IF(BO$3="","",Data_Noise!Q32)</f>
        <v/>
      </c>
      <c r="BP32" s="79" t="str">
        <f>IF(BP$3="","",Data_Noise!R32)</f>
        <v/>
      </c>
      <c r="BQ32" s="79" t="str">
        <f>IF(BQ$3="","",Data_Noise!S32)</f>
        <v/>
      </c>
      <c r="BR32" s="79" t="str">
        <f>IF(BR$3="","",Data_Noise!T32)</f>
        <v/>
      </c>
      <c r="BS32" s="79" t="str">
        <f>IF(BS$3="","",Data_Noise!U32)</f>
        <v/>
      </c>
      <c r="BT32" s="79" t="str">
        <f>IF(BT$3="","",Data_Noise!V32)</f>
        <v/>
      </c>
      <c r="BU32" s="79" t="str">
        <f>IF(BU$3="","",Data_Noise!W32)</f>
        <v/>
      </c>
      <c r="BV32" s="79" t="str">
        <f>IF(BV$3="","",Data_Noise!X32)</f>
        <v/>
      </c>
      <c r="BW32" s="79" t="str">
        <f>IF(BW$3="","",Data_Noise!Y32)</f>
        <v/>
      </c>
      <c r="BX32" s="79" t="str">
        <f>IF(BX$3="","",Data_Noise!Z32)</f>
        <v/>
      </c>
      <c r="BY32" s="79" t="str">
        <f>IF(BY$3="","",Data_Noise!AA32)</f>
        <v/>
      </c>
      <c r="BZ32" s="79">
        <f t="shared" ca="1" si="1"/>
        <v>2.995202452989342</v>
      </c>
    </row>
    <row r="33" spans="1:78" x14ac:dyDescent="0.25">
      <c r="A33" s="79">
        <f ca="1">Data_Initial!A33</f>
        <v>1</v>
      </c>
      <c r="B33" s="79" t="str">
        <f ca="1">Data_Initial!B33</f>
        <v>F4</v>
      </c>
      <c r="C33" s="79">
        <f ca="1">IFERROR(IF(Data_Noise!C33="","",IF($B$3="On",IF(Data_Noise!C33&lt;=0,0,IF($BZ33&gt;=Data_Noise!C33,0,Data_Noise!C33-$BZ33)),Data_Noise!C33)),"")</f>
        <v>12.065343861471792</v>
      </c>
      <c r="D33" s="79">
        <f ca="1">IFERROR(IF(Data_Noise!D33="","",IF($B$3="On",IF(Data_Noise!D33&lt;=0,0,IF($BZ33&gt;=Data_Noise!D33,0,Data_Noise!D33-$BZ33)),Data_Noise!D33)),"")</f>
        <v>13.388709853920258</v>
      </c>
      <c r="E33" s="79">
        <f ca="1">IFERROR(IF(Data_Noise!E33="","",IF($B$3="On",IF(Data_Noise!E33&lt;=0,0,IF($BZ33&gt;=Data_Noise!E33,0,Data_Noise!E33-$BZ33)),Data_Noise!E33)),"")</f>
        <v>14.180970509289715</v>
      </c>
      <c r="F33" s="79">
        <f ca="1">IFERROR(IF(Data_Noise!F33="","",IF($B$3="On",IF(Data_Noise!F33&lt;=0,0,IF($BZ33&gt;=Data_Noise!F33,0,Data_Noise!F33-$BZ33)),Data_Noise!F33)),"")</f>
        <v>7.1042863130503608</v>
      </c>
      <c r="G33" s="79">
        <f ca="1">IFERROR(IF(Data_Noise!G33="","",IF($B$3="On",IF(Data_Noise!G33&lt;=0,0,IF($BZ33&gt;=Data_Noise!G33,0,Data_Noise!G33-$BZ33)),Data_Noise!G33)),"")</f>
        <v>2.5817325228750647</v>
      </c>
      <c r="H33" s="79">
        <f ca="1">IFERROR(IF(Data_Noise!H33="","",IF($B$3="On",IF(Data_Noise!H33&lt;=0,0,IF($BZ33&gt;=Data_Noise!H33,0,Data_Noise!H33-$BZ33)),Data_Noise!H33)),"")</f>
        <v>0</v>
      </c>
      <c r="I33" s="79">
        <f ca="1">IFERROR(IF(Data_Noise!I33="","",IF($B$3="On",IF(Data_Noise!I33&lt;=0,0,IF($BZ33&gt;=Data_Noise!I33,0,Data_Noise!I33-$BZ33)),Data_Noise!I33)),"")</f>
        <v>0</v>
      </c>
      <c r="J33" s="79">
        <f ca="1">IFERROR(IF(Data_Noise!J33="","",IF($B$3="On",IF(Data_Noise!J33&lt;=0,0,IF($BZ33&gt;=Data_Noise!J33,0,Data_Noise!J33-$BZ33)),Data_Noise!J33)),"")</f>
        <v>0</v>
      </c>
      <c r="K33" s="79">
        <f ca="1">IFERROR(IF(Data_Noise!K33="","",IF($B$3="On",IF(Data_Noise!K33&lt;=0,0,IF($BZ33&gt;=Data_Noise!K33,0,Data_Noise!K33-$BZ33)),Data_Noise!K33)),"")</f>
        <v>0</v>
      </c>
      <c r="L33" s="79">
        <f ca="1">IFERROR(IF(Data_Noise!L33="","",IF($B$3="On",IF(Data_Noise!L33&lt;=0,0,IF($BZ33&gt;=Data_Noise!L33,0,Data_Noise!L33-$BZ33)),Data_Noise!L33)),"")</f>
        <v>0</v>
      </c>
      <c r="M33" s="79">
        <f ca="1">IFERROR(IF(Data_Noise!M33="","",IF($B$3="On",IF(Data_Noise!M33&lt;=0,0,IF($BZ33&gt;=Data_Noise!M33,0,Data_Noise!M33-$BZ33)),Data_Noise!M33)),"")</f>
        <v>0</v>
      </c>
      <c r="N33" s="79">
        <f ca="1">IFERROR(IF(Data_Noise!N33="","",IF($B$3="On",IF(Data_Noise!N33&lt;=0,0,IF($BZ33&gt;=Data_Noise!N33,0,Data_Noise!N33-$BZ33)),Data_Noise!N33)),"")</f>
        <v>0</v>
      </c>
      <c r="O33" s="79">
        <f ca="1">IFERROR(IF(Data_Noise!O33="","",IF($B$3="On",IF(Data_Noise!O33&lt;=0,0,IF($BZ33&gt;=Data_Noise!O33,0,Data_Noise!O33-$BZ33)),Data_Noise!O33)),"")</f>
        <v>0</v>
      </c>
      <c r="P33" s="79">
        <f ca="1">IFERROR(IF(Data_Noise!P33="","",IF($B$3="On",IF(Data_Noise!P33&lt;=0,0,IF($BZ33&gt;=Data_Noise!P33,0,Data_Noise!P33-$BZ33)),Data_Noise!P33)),"")</f>
        <v>0</v>
      </c>
      <c r="Q33" s="79">
        <f ca="1">IFERROR(IF(Data_Noise!Q33="","",IF($B$3="On",IF(Data_Noise!Q33&lt;=0,0,IF($BZ33&gt;=Data_Noise!Q33,0,Data_Noise!Q33-$BZ33)),Data_Noise!Q33)),"")</f>
        <v>0</v>
      </c>
      <c r="R33" s="79">
        <f ca="1">IFERROR(IF(Data_Noise!R33="","",IF($B$3="On",IF(Data_Noise!R33&lt;=0,0,IF($BZ33&gt;=Data_Noise!R33,0,Data_Noise!R33-$BZ33)),Data_Noise!R33)),"")</f>
        <v>0</v>
      </c>
      <c r="S33" s="79">
        <f ca="1">IFERROR(IF(Data_Noise!S33="","",IF($B$3="On",IF(Data_Noise!S33&lt;=0,0,IF($BZ33&gt;=Data_Noise!S33,0,Data_Noise!S33-$BZ33)),Data_Noise!S33)),"")</f>
        <v>0</v>
      </c>
      <c r="T33" s="79">
        <f ca="1">IFERROR(IF(Data_Noise!T33="","",IF($B$3="On",IF(Data_Noise!T33&lt;=0,0,IF($BZ33&gt;=Data_Noise!T33,0,Data_Noise!T33-$BZ33)),Data_Noise!T33)),"")</f>
        <v>0</v>
      </c>
      <c r="U33" s="79">
        <f ca="1">IFERROR(IF(Data_Noise!U33="","",IF($B$3="On",IF(Data_Noise!U33&lt;=0,0,IF($BZ33&gt;=Data_Noise!U33,0,Data_Noise!U33-$BZ33)),Data_Noise!U33)),"")</f>
        <v>0</v>
      </c>
      <c r="V33" s="79">
        <f ca="1">IFERROR(IF(Data_Noise!V33="","",IF($B$3="On",IF(Data_Noise!V33&lt;=0,0,IF($BZ33&gt;=Data_Noise!V33,0,Data_Noise!V33-$BZ33)),Data_Noise!V33)),"")</f>
        <v>0</v>
      </c>
      <c r="W33" s="79">
        <f ca="1">IFERROR(IF(Data_Noise!W33="","",IF($B$3="On",IF(Data_Noise!W33&lt;=0,0,IF($BZ33&gt;=Data_Noise!W33,0,Data_Noise!W33-$BZ33)),Data_Noise!W33)),"")</f>
        <v>0</v>
      </c>
      <c r="X33" s="79">
        <f ca="1">IFERROR(IF(Data_Noise!X33="","",IF($B$3="On",IF(Data_Noise!X33&lt;=0,0,IF($BZ33&gt;=Data_Noise!X33,0,Data_Noise!X33-$BZ33)),Data_Noise!X33)),"")</f>
        <v>0</v>
      </c>
      <c r="Y33" s="79">
        <f ca="1">IFERROR(IF(Data_Noise!Y33="","",IF($B$3="On",IF(Data_Noise!Y33&lt;=0,0,IF($BZ33&gt;=Data_Noise!Y33,0,Data_Noise!Y33-$BZ33)),Data_Noise!Y33)),"")</f>
        <v>0</v>
      </c>
      <c r="Z33" s="79">
        <f ca="1">IFERROR(IF(Data_Noise!Z33="","",IF($B$3="On",IF(Data_Noise!Z33&lt;=0,0,IF($BZ33&gt;=Data_Noise!Z33,0,Data_Noise!Z33-$BZ33)),Data_Noise!Z33)),"")</f>
        <v>1.468739481865458</v>
      </c>
      <c r="AA33" s="79">
        <f ca="1">IFERROR(IF(Data_Noise!AA33="","",IF($B$3="On",IF(Data_Noise!AA33&lt;=0,0,IF($BZ33&gt;=Data_Noise!AA33,0,Data_Noise!AA33-$BZ33)),Data_Noise!AA33)),"")</f>
        <v>19.105964701493363</v>
      </c>
      <c r="AB33" s="79">
        <f ca="1">IFERROR(IF(Data_Noise!AB33="","",IF($B$3="On",IF(Data_Noise!AB33&lt;=0,0,IF($BZ33&gt;=Data_Noise!AB33,0,Data_Noise!AB33-$BZ33)),Data_Noise!AB33)),"")</f>
        <v>52.075693967816306</v>
      </c>
      <c r="AC33" s="79">
        <f ca="1">IFERROR(IF(Data_Noise!AC33="","",IF($B$3="On",IF(Data_Noise!AC33&lt;=0,0,IF($BZ33&gt;=Data_Noise!AC33,0,Data_Noise!AC33-$BZ33)),Data_Noise!AC33)),"")</f>
        <v>113.50521683574748</v>
      </c>
      <c r="AD33" s="79">
        <f ca="1">IFERROR(IF(Data_Noise!AD33="","",IF($B$3="On",IF(Data_Noise!AD33&lt;=0,0,IF($BZ33&gt;=Data_Noise!AD33,0,Data_Noise!AD33-$BZ33)),Data_Noise!AD33)),"")</f>
        <v>230.48933317185708</v>
      </c>
      <c r="AE33" s="79">
        <f ca="1">IFERROR(IF(Data_Noise!AE33="","",IF($B$3="On",IF(Data_Noise!AE33&lt;=0,0,IF($BZ33&gt;=Data_Noise!AE33,0,Data_Noise!AE33-$BZ33)),Data_Noise!AE33)),"")</f>
        <v>444.59776748934075</v>
      </c>
      <c r="AF33" s="79">
        <f ca="1">IFERROR(IF(Data_Noise!AF33="","",IF($B$3="On",IF(Data_Noise!AF33&lt;=0,0,IF($BZ33&gt;=Data_Noise!AF33,0,Data_Noise!AF33-$BZ33)),Data_Noise!AF33)),"")</f>
        <v>796.46412240959239</v>
      </c>
      <c r="AG33" s="79">
        <f ca="1">IFERROR(IF(Data_Noise!AG33="","",IF($B$3="On",IF(Data_Noise!AG33&lt;=0,0,IF($BZ33&gt;=Data_Noise!AG33,0,Data_Noise!AG33-$BZ33)),Data_Noise!AG33)),"")</f>
        <v>1303.8543822372171</v>
      </c>
      <c r="AH33" s="79">
        <f ca="1">IFERROR(IF(Data_Noise!AH33="","",IF($B$3="On",IF(Data_Noise!AH33&lt;=0,0,IF($BZ33&gt;=Data_Noise!AH33,0,Data_Noise!AH33-$BZ33)),Data_Noise!AH33)),"")</f>
        <v>1895.5894840338119</v>
      </c>
      <c r="AI33" s="79">
        <f ca="1">IFERROR(IF(Data_Noise!AI33="","",IF($B$3="On",IF(Data_Noise!AI33&lt;=0,0,IF($BZ33&gt;=Data_Noise!AI33,0,Data_Noise!AI33-$BZ33)),Data_Noise!AI33)),"")</f>
        <v>2477.328833754822</v>
      </c>
      <c r="AJ33" s="79">
        <f ca="1">IFERROR(IF(Data_Noise!AJ33="","",IF($B$3="On",IF(Data_Noise!AJ33&lt;=0,0,IF($BZ33&gt;=Data_Noise!AJ33,0,Data_Noise!AJ33-$BZ33)),Data_Noise!AJ33)),"")</f>
        <v>2949.6781864326622</v>
      </c>
      <c r="AK33" s="79">
        <f ca="1">IFERROR(IF(Data_Noise!AK33="","",IF($B$3="On",IF(Data_Noise!AK33&lt;=0,0,IF($BZ33&gt;=Data_Noise!AK33,0,Data_Noise!AK33-$BZ33)),Data_Noise!AK33)),"")</f>
        <v>3288.9892969240755</v>
      </c>
      <c r="AL33" s="79">
        <f ca="1">IFERROR(IF(Data_Noise!AL33="","",IF($B$3="On",IF(Data_Noise!AL33&lt;=0,0,IF($BZ33&gt;=Data_Noise!AL33,0,Data_Noise!AL33-$BZ33)),Data_Noise!AL33)),"")</f>
        <v>3507.074299608832</v>
      </c>
      <c r="AM33" s="79">
        <f ca="1">IFERROR(IF(Data_Noise!AM33="","",IF($B$3="On",IF(Data_Noise!AM33&lt;=0,0,IF($BZ33&gt;=Data_Noise!AM33,0,Data_Noise!AM33-$BZ33)),Data_Noise!AM33)),"")</f>
        <v>3639.6644420834418</v>
      </c>
      <c r="AN33" s="79">
        <f ca="1">IFERROR(IF(Data_Noise!AN33="","",IF($B$3="On",IF(Data_Noise!AN33&lt;=0,0,IF($BZ33&gt;=Data_Noise!AN33,0,Data_Noise!AN33-$BZ33)),Data_Noise!AN33)),"")</f>
        <v>3723.2969370222086</v>
      </c>
      <c r="AO33" s="79">
        <f ca="1">IFERROR(IF(Data_Noise!AO33="","",IF($B$3="On",IF(Data_Noise!AO33&lt;=0,0,IF($BZ33&gt;=Data_Noise!AO33,0,Data_Noise!AO33-$BZ33)),Data_Noise!AO33)),"")</f>
        <v>3780.2088609572952</v>
      </c>
      <c r="AP33" s="79">
        <f ca="1">IFERROR(IF(Data_Noise!AP33="","",IF($B$3="On",IF(Data_Noise!AP33&lt;=0,0,IF($BZ33&gt;=Data_Noise!AP33,0,Data_Noise!AP33-$BZ33)),Data_Noise!AP33)),"")</f>
        <v>3805.1544112035053</v>
      </c>
      <c r="AQ33" s="79" t="str">
        <f>IFERROR(IF(Data_Noise!AQ33="","",IF($B$3="On",IF(Data_Noise!AQ33&lt;=0,0,IF($BZ33&gt;=Data_Noise!AQ33,0,Data_Noise!AQ33-$BZ33)),Data_Noise!AQ33)),"")</f>
        <v/>
      </c>
      <c r="AR33" s="79" t="str">
        <f>IFERROR(IF(Data_Noise!AR33="","",IF($B$3="On",IF(Data_Noise!AR33&lt;=0,0,IF($BZ33&gt;=Data_Noise!AR33,0,Data_Noise!AR33-$BZ33)),Data_Noise!AR33)),"")</f>
        <v/>
      </c>
      <c r="AS33" s="79" t="str">
        <f>IFERROR(IF(Data_Noise!AS33="","",IF($B$3="On",IF(Data_Noise!AS33&lt;=0,0,IF($BZ33&gt;=Data_Noise!AS33,0,Data_Noise!AS33-$BZ33)),Data_Noise!AS33)),"")</f>
        <v/>
      </c>
      <c r="AT33" s="79" t="str">
        <f>IFERROR(IF(Data_Noise!AT33="","",IF($B$3="On",IF(Data_Noise!AT33&lt;=0,0,IF($BZ33&gt;=Data_Noise!AT33,0,Data_Noise!AT33-$BZ33)),Data_Noise!AT33)),"")</f>
        <v/>
      </c>
      <c r="AU33" s="79" t="str">
        <f>IFERROR(IF(Data_Noise!AU33="","",IF($B$3="On",IF(Data_Noise!AU33&lt;=0,0,IF($BZ33&gt;=Data_Noise!AU33,0,Data_Noise!AU33-$BZ33)),Data_Noise!AU33)),"")</f>
        <v/>
      </c>
      <c r="AV33" s="79" t="str">
        <f>IFERROR(IF(Data_Noise!AV33="","",IF($B$3="On",IF(Data_Noise!AV33&lt;=0,0,IF($BZ33&gt;=Data_Noise!AV33,0,Data_Noise!AV33-$BZ33)),Data_Noise!AV33)),"")</f>
        <v/>
      </c>
      <c r="AW33" s="79" t="str">
        <f>IFERROR(IF(Data_Noise!AW33="","",IF($B$3="On",IF(Data_Noise!AW33&lt;=0,0,IF($BZ33&gt;=Data_Noise!AW33,0,Data_Noise!AW33-$BZ33)),Data_Noise!AW33)),"")</f>
        <v/>
      </c>
      <c r="AX33" s="79" t="str">
        <f>IFERROR(IF(Data_Noise!AX33="","",IF($B$3="On",IF(Data_Noise!AX33&lt;=0,0,IF($BZ33&gt;=Data_Noise!AX33,0,Data_Noise!AX33-$BZ33)),Data_Noise!AX33)),"")</f>
        <v/>
      </c>
      <c r="AY33" s="79" t="str">
        <f>IFERROR(IF(Data_Noise!AY33="","",IF($B$3="On",IF(Data_Noise!AY33&lt;=0,0,IF($BZ33&gt;=Data_Noise!AY33,0,Data_Noise!AY33-$BZ33)),Data_Noise!AY33)),"")</f>
        <v/>
      </c>
      <c r="AZ33" s="79" t="str">
        <f>IFERROR(IF(Data_Noise!AZ33="","",IF($B$3="On",IF(Data_Noise!AZ33&lt;=0,0,IF($BZ33&gt;=Data_Noise!AZ33,0,Data_Noise!AZ33-$BZ33)),Data_Noise!AZ33)),"")</f>
        <v/>
      </c>
      <c r="BA33" s="79">
        <f ca="1">IF(BA$3="","",Data_Noise!C33)</f>
        <v>15.993987870906711</v>
      </c>
      <c r="BB33" s="79">
        <f ca="1">IF(BB$3="","",Data_Noise!D33)</f>
        <v>17.317353863355176</v>
      </c>
      <c r="BC33" s="79">
        <f ca="1">IF(BC$3="","",Data_Noise!E33)</f>
        <v>18.109614518724634</v>
      </c>
      <c r="BD33" s="79">
        <f ca="1">IF(BD$3="","",Data_Noise!F33)</f>
        <v>11.03293032248528</v>
      </c>
      <c r="BE33" s="79">
        <f ca="1">IF(BE$3="","",Data_Noise!G33)</f>
        <v>6.5103765323099836</v>
      </c>
      <c r="BF33" s="79">
        <f ca="1">IF(BF$3="","",Data_Noise!H33)</f>
        <v>3.7531158197997065</v>
      </c>
      <c r="BG33" s="79">
        <f ca="1">IF(BG$3="","",Data_Noise!I33)</f>
        <v>3.0179405451237145</v>
      </c>
      <c r="BH33" s="79">
        <f ca="1">IF(BH$3="","",Data_Noise!J33)</f>
        <v>0.48198349210269797</v>
      </c>
      <c r="BI33" s="79">
        <f ca="1">IF(BI$3="","",Data_Noise!K33)</f>
        <v>-1.3738911716723121</v>
      </c>
      <c r="BJ33" s="79">
        <f ca="1">IF(BJ$3="","",Data_Noise!L33)</f>
        <v>-3.7419908011635634</v>
      </c>
      <c r="BK33" s="79">
        <f ca="1">IF(BK$3="","",Data_Noise!M33)</f>
        <v>-5.1163539034993528</v>
      </c>
      <c r="BL33" s="79">
        <f ca="1">IF(BL$3="","",Data_Noise!N33)</f>
        <v>-7.9447800334029663</v>
      </c>
      <c r="BM33" s="79">
        <f ca="1">IF(BM$3="","",Data_Noise!O33)</f>
        <v>-6.9679149324157663</v>
      </c>
      <c r="BN33" s="79" t="str">
        <f>IF(BN$3="","",Data_Noise!P33)</f>
        <v/>
      </c>
      <c r="BO33" s="79" t="str">
        <f>IF(BO$3="","",Data_Noise!Q33)</f>
        <v/>
      </c>
      <c r="BP33" s="79" t="str">
        <f>IF(BP$3="","",Data_Noise!R33)</f>
        <v/>
      </c>
      <c r="BQ33" s="79" t="str">
        <f>IF(BQ$3="","",Data_Noise!S33)</f>
        <v/>
      </c>
      <c r="BR33" s="79" t="str">
        <f>IF(BR$3="","",Data_Noise!T33)</f>
        <v/>
      </c>
      <c r="BS33" s="79" t="str">
        <f>IF(BS$3="","",Data_Noise!U33)</f>
        <v/>
      </c>
      <c r="BT33" s="79" t="str">
        <f>IF(BT$3="","",Data_Noise!V33)</f>
        <v/>
      </c>
      <c r="BU33" s="79" t="str">
        <f>IF(BU$3="","",Data_Noise!W33)</f>
        <v/>
      </c>
      <c r="BV33" s="79" t="str">
        <f>IF(BV$3="","",Data_Noise!X33)</f>
        <v/>
      </c>
      <c r="BW33" s="79" t="str">
        <f>IF(BW$3="","",Data_Noise!Y33)</f>
        <v/>
      </c>
      <c r="BX33" s="79" t="str">
        <f>IF(BX$3="","",Data_Noise!Z33)</f>
        <v/>
      </c>
      <c r="BY33" s="79" t="str">
        <f>IF(BY$3="","",Data_Noise!AA33)</f>
        <v/>
      </c>
      <c r="BZ33" s="79">
        <f t="shared" ca="1" si="1"/>
        <v>3.9286440094349189</v>
      </c>
    </row>
    <row r="34" spans="1:78" x14ac:dyDescent="0.25">
      <c r="A34" s="79">
        <f ca="1">Data_Initial!A34</f>
        <v>1</v>
      </c>
      <c r="B34" s="79" t="str">
        <f ca="1">Data_Initial!B34</f>
        <v>G4</v>
      </c>
      <c r="C34" s="79">
        <f ca="1">IFERROR(IF(Data_Noise!C34="","",IF($B$3="On",IF(Data_Noise!C34&lt;=0,0,IF($BZ34&gt;=Data_Noise!C34,0,Data_Noise!C34-$BZ34)),Data_Noise!C34)),"")</f>
        <v>1.8393468872852821</v>
      </c>
      <c r="D34" s="79">
        <f ca="1">IFERROR(IF(Data_Noise!D34="","",IF($B$3="On",IF(Data_Noise!D34&lt;=0,0,IF($BZ34&gt;=Data_Noise!D34,0,Data_Noise!D34-$BZ34)),Data_Noise!D34)),"")</f>
        <v>2.7983204587936519</v>
      </c>
      <c r="E34" s="79">
        <f ca="1">IFERROR(IF(Data_Noise!E34="","",IF($B$3="On",IF(Data_Noise!E34&lt;=0,0,IF($BZ34&gt;=Data_Noise!E34,0,Data_Noise!E34-$BZ34)),Data_Noise!E34)),"")</f>
        <v>4.9239866068345908</v>
      </c>
      <c r="F34" s="79">
        <f ca="1">IFERROR(IF(Data_Noise!F34="","",IF($B$3="On",IF(Data_Noise!F34&lt;=0,0,IF($BZ34&gt;=Data_Noise!F34,0,Data_Noise!F34-$BZ34)),Data_Noise!F34)),"")</f>
        <v>3.8411123047913773</v>
      </c>
      <c r="G34" s="79">
        <f ca="1">IFERROR(IF(Data_Noise!G34="","",IF($B$3="On",IF(Data_Noise!G34&lt;=0,0,IF($BZ34&gt;=Data_Noise!G34,0,Data_Noise!G34-$BZ34)),Data_Noise!G34)),"")</f>
        <v>2.9697702686511778</v>
      </c>
      <c r="H34" s="79">
        <f ca="1">IFERROR(IF(Data_Noise!H34="","",IF($B$3="On",IF(Data_Noise!H34&lt;=0,0,IF($BZ34&gt;=Data_Noise!H34,0,Data_Noise!H34-$BZ34)),Data_Noise!H34)),"")</f>
        <v>1.5135187852442176</v>
      </c>
      <c r="I34" s="79">
        <f ca="1">IFERROR(IF(Data_Noise!I34="","",IF($B$3="On",IF(Data_Noise!I34&lt;=0,0,IF($BZ34&gt;=Data_Noise!I34,0,Data_Noise!I34-$BZ34)),Data_Noise!I34)),"")</f>
        <v>0</v>
      </c>
      <c r="J34" s="79">
        <f ca="1">IFERROR(IF(Data_Noise!J34="","",IF($B$3="On",IF(Data_Noise!J34&lt;=0,0,IF($BZ34&gt;=Data_Noise!J34,0,Data_Noise!J34-$BZ34)),Data_Noise!J34)),"")</f>
        <v>0</v>
      </c>
      <c r="K34" s="79">
        <f ca="1">IFERROR(IF(Data_Noise!K34="","",IF($B$3="On",IF(Data_Noise!K34&lt;=0,0,IF($BZ34&gt;=Data_Noise!K34,0,Data_Noise!K34-$BZ34)),Data_Noise!K34)),"")</f>
        <v>0</v>
      </c>
      <c r="L34" s="79">
        <f ca="1">IFERROR(IF(Data_Noise!L34="","",IF($B$3="On",IF(Data_Noise!L34&lt;=0,0,IF($BZ34&gt;=Data_Noise!L34,0,Data_Noise!L34-$BZ34)),Data_Noise!L34)),"")</f>
        <v>0</v>
      </c>
      <c r="M34" s="79">
        <f ca="1">IFERROR(IF(Data_Noise!M34="","",IF($B$3="On",IF(Data_Noise!M34&lt;=0,0,IF($BZ34&gt;=Data_Noise!M34,0,Data_Noise!M34-$BZ34)),Data_Noise!M34)),"")</f>
        <v>0</v>
      </c>
      <c r="N34" s="79">
        <f ca="1">IFERROR(IF(Data_Noise!N34="","",IF($B$3="On",IF(Data_Noise!N34&lt;=0,0,IF($BZ34&gt;=Data_Noise!N34,0,Data_Noise!N34-$BZ34)),Data_Noise!N34)),"")</f>
        <v>0</v>
      </c>
      <c r="O34" s="79">
        <f ca="1">IFERROR(IF(Data_Noise!O34="","",IF($B$3="On",IF(Data_Noise!O34&lt;=0,0,IF($BZ34&gt;=Data_Noise!O34,0,Data_Noise!O34-$BZ34)),Data_Noise!O34)),"")</f>
        <v>0</v>
      </c>
      <c r="P34" s="79">
        <f ca="1">IFERROR(IF(Data_Noise!P34="","",IF($B$3="On",IF(Data_Noise!P34&lt;=0,0,IF($BZ34&gt;=Data_Noise!P34,0,Data_Noise!P34-$BZ34)),Data_Noise!P34)),"")</f>
        <v>0</v>
      </c>
      <c r="Q34" s="79">
        <f ca="1">IFERROR(IF(Data_Noise!Q34="","",IF($B$3="On",IF(Data_Noise!Q34&lt;=0,0,IF($BZ34&gt;=Data_Noise!Q34,0,Data_Noise!Q34-$BZ34)),Data_Noise!Q34)),"")</f>
        <v>0</v>
      </c>
      <c r="R34" s="79">
        <f ca="1">IFERROR(IF(Data_Noise!R34="","",IF($B$3="On",IF(Data_Noise!R34&lt;=0,0,IF($BZ34&gt;=Data_Noise!R34,0,Data_Noise!R34-$BZ34)),Data_Noise!R34)),"")</f>
        <v>0</v>
      </c>
      <c r="S34" s="79">
        <f ca="1">IFERROR(IF(Data_Noise!S34="","",IF($B$3="On",IF(Data_Noise!S34&lt;=0,0,IF($BZ34&gt;=Data_Noise!S34,0,Data_Noise!S34-$BZ34)),Data_Noise!S34)),"")</f>
        <v>0</v>
      </c>
      <c r="T34" s="79">
        <f ca="1">IFERROR(IF(Data_Noise!T34="","",IF($B$3="On",IF(Data_Noise!T34&lt;=0,0,IF($BZ34&gt;=Data_Noise!T34,0,Data_Noise!T34-$BZ34)),Data_Noise!T34)),"")</f>
        <v>0</v>
      </c>
      <c r="U34" s="79">
        <f ca="1">IFERROR(IF(Data_Noise!U34="","",IF($B$3="On",IF(Data_Noise!U34&lt;=0,0,IF($BZ34&gt;=Data_Noise!U34,0,Data_Noise!U34-$BZ34)),Data_Noise!U34)),"")</f>
        <v>0</v>
      </c>
      <c r="V34" s="79">
        <f ca="1">IFERROR(IF(Data_Noise!V34="","",IF($B$3="On",IF(Data_Noise!V34&lt;=0,0,IF($BZ34&gt;=Data_Noise!V34,0,Data_Noise!V34-$BZ34)),Data_Noise!V34)),"")</f>
        <v>0</v>
      </c>
      <c r="W34" s="79">
        <f ca="1">IFERROR(IF(Data_Noise!W34="","",IF($B$3="On",IF(Data_Noise!W34&lt;=0,0,IF($BZ34&gt;=Data_Noise!W34,0,Data_Noise!W34-$BZ34)),Data_Noise!W34)),"")</f>
        <v>0</v>
      </c>
      <c r="X34" s="79">
        <f ca="1">IFERROR(IF(Data_Noise!X34="","",IF($B$3="On",IF(Data_Noise!X34&lt;=0,0,IF($BZ34&gt;=Data_Noise!X34,0,Data_Noise!X34-$BZ34)),Data_Noise!X34)),"")</f>
        <v>0</v>
      </c>
      <c r="Y34" s="79">
        <f ca="1">IFERROR(IF(Data_Noise!Y34="","",IF($B$3="On",IF(Data_Noise!Y34&lt;=0,0,IF($BZ34&gt;=Data_Noise!Y34,0,Data_Noise!Y34-$BZ34)),Data_Noise!Y34)),"")</f>
        <v>7.9232383579293018</v>
      </c>
      <c r="Z34" s="79">
        <f ca="1">IFERROR(IF(Data_Noise!Z34="","",IF($B$3="On",IF(Data_Noise!Z34&lt;=0,0,IF($BZ34&gt;=Data_Noise!Z34,0,Data_Noise!Z34-$BZ34)),Data_Noise!Z34)),"")</f>
        <v>21.48283137648566</v>
      </c>
      <c r="AA34" s="79">
        <f ca="1">IFERROR(IF(Data_Noise!AA34="","",IF($B$3="On",IF(Data_Noise!AA34&lt;=0,0,IF($BZ34&gt;=Data_Noise!AA34,0,Data_Noise!AA34-$BZ34)),Data_Noise!AA34)),"")</f>
        <v>49.656929683325174</v>
      </c>
      <c r="AB34" s="79">
        <f ca="1">IFERROR(IF(Data_Noise!AB34="","",IF($B$3="On",IF(Data_Noise!AB34&lt;=0,0,IF($BZ34&gt;=Data_Noise!AB34,0,Data_Noise!AB34-$BZ34)),Data_Noise!AB34)),"")</f>
        <v>97.956806919117412</v>
      </c>
      <c r="AC34" s="79">
        <f ca="1">IFERROR(IF(Data_Noise!AC34="","",IF($B$3="On",IF(Data_Noise!AC34&lt;=0,0,IF($BZ34&gt;=Data_Noise!AC34,0,Data_Noise!AC34-$BZ34)),Data_Noise!AC34)),"")</f>
        <v>192.01929973506731</v>
      </c>
      <c r="AD34" s="79">
        <f ca="1">IFERROR(IF(Data_Noise!AD34="","",IF($B$3="On",IF(Data_Noise!AD34&lt;=0,0,IF($BZ34&gt;=Data_Noise!AD34,0,Data_Noise!AD34-$BZ34)),Data_Noise!AD34)),"")</f>
        <v>358.57872645014658</v>
      </c>
      <c r="AE34" s="79">
        <f ca="1">IFERROR(IF(Data_Noise!AE34="","",IF($B$3="On",IF(Data_Noise!AE34&lt;=0,0,IF($BZ34&gt;=Data_Noise!AE34,0,Data_Noise!AE34-$BZ34)),Data_Noise!AE34)),"")</f>
        <v>641.36989776640019</v>
      </c>
      <c r="AF34" s="79">
        <f ca="1">IFERROR(IF(Data_Noise!AF34="","",IF($B$3="On",IF(Data_Noise!AF34&lt;=0,0,IF($BZ34&gt;=Data_Noise!AF34,0,Data_Noise!AF34-$BZ34)),Data_Noise!AF34)),"")</f>
        <v>1071.9059082384185</v>
      </c>
      <c r="AG34" s="79">
        <f ca="1">IFERROR(IF(Data_Noise!AG34="","",IF($B$3="On",IF(Data_Noise!AG34&lt;=0,0,IF($BZ34&gt;=Data_Noise!AG34,0,Data_Noise!AG34-$BZ34)),Data_Noise!AG34)),"")</f>
        <v>1637.808386437393</v>
      </c>
      <c r="AH34" s="79">
        <f ca="1">IFERROR(IF(Data_Noise!AH34="","",IF($B$3="On",IF(Data_Noise!AH34&lt;=0,0,IF($BZ34&gt;=Data_Noise!AH34,0,Data_Noise!AH34-$BZ34)),Data_Noise!AH34)),"")</f>
        <v>2253.2861787604234</v>
      </c>
      <c r="AI34" s="79">
        <f ca="1">IFERROR(IF(Data_Noise!AI34="","",IF($B$3="On",IF(Data_Noise!AI34&lt;=0,0,IF($BZ34&gt;=Data_Noise!AI34,0,Data_Noise!AI34-$BZ34)),Data_Noise!AI34)),"")</f>
        <v>2810.9485091283964</v>
      </c>
      <c r="AJ34" s="79">
        <f ca="1">IFERROR(IF(Data_Noise!AJ34="","",IF($B$3="On",IF(Data_Noise!AJ34&lt;=0,0,IF($BZ34&gt;=Data_Noise!AJ34,0,Data_Noise!AJ34-$BZ34)),Data_Noise!AJ34)),"")</f>
        <v>3237.7782116364633</v>
      </c>
      <c r="AK34" s="79">
        <f ca="1">IFERROR(IF(Data_Noise!AK34="","",IF($B$3="On",IF(Data_Noise!AK34&lt;=0,0,IF($BZ34&gt;=Data_Noise!AK34,0,Data_Noise!AK34-$BZ34)),Data_Noise!AK34)),"")</f>
        <v>3527.5422199183167</v>
      </c>
      <c r="AL34" s="79">
        <f ca="1">IFERROR(IF(Data_Noise!AL34="","",IF($B$3="On",IF(Data_Noise!AL34&lt;=0,0,IF($BZ34&gt;=Data_Noise!AL34,0,Data_Noise!AL34-$BZ34)),Data_Noise!AL34)),"")</f>
        <v>3707.7778050993566</v>
      </c>
      <c r="AM34" s="79">
        <f ca="1">IFERROR(IF(Data_Noise!AM34="","",IF($B$3="On",IF(Data_Noise!AM34&lt;=0,0,IF($BZ34&gt;=Data_Noise!AM34,0,Data_Noise!AM34-$BZ34)),Data_Noise!AM34)),"")</f>
        <v>3815.5878390522662</v>
      </c>
      <c r="AN34" s="79">
        <f ca="1">IFERROR(IF(Data_Noise!AN34="","",IF($B$3="On",IF(Data_Noise!AN34&lt;=0,0,IF($BZ34&gt;=Data_Noise!AN34,0,Data_Noise!AN34-$BZ34)),Data_Noise!AN34)),"")</f>
        <v>3881.0135556882465</v>
      </c>
      <c r="AO34" s="79">
        <f ca="1">IFERROR(IF(Data_Noise!AO34="","",IF($B$3="On",IF(Data_Noise!AO34&lt;=0,0,IF($BZ34&gt;=Data_Noise!AO34,0,Data_Noise!AO34-$BZ34)),Data_Noise!AO34)),"")</f>
        <v>3924.3411778823261</v>
      </c>
      <c r="AP34" s="79">
        <f ca="1">IFERROR(IF(Data_Noise!AP34="","",IF($B$3="On",IF(Data_Noise!AP34&lt;=0,0,IF($BZ34&gt;=Data_Noise!AP34,0,Data_Noise!AP34-$BZ34)),Data_Noise!AP34)),"")</f>
        <v>3942.4130527715229</v>
      </c>
      <c r="AQ34" s="79" t="str">
        <f>IFERROR(IF(Data_Noise!AQ34="","",IF($B$3="On",IF(Data_Noise!AQ34&lt;=0,0,IF($BZ34&gt;=Data_Noise!AQ34,0,Data_Noise!AQ34-$BZ34)),Data_Noise!AQ34)),"")</f>
        <v/>
      </c>
      <c r="AR34" s="79" t="str">
        <f>IFERROR(IF(Data_Noise!AR34="","",IF($B$3="On",IF(Data_Noise!AR34&lt;=0,0,IF($BZ34&gt;=Data_Noise!AR34,0,Data_Noise!AR34-$BZ34)),Data_Noise!AR34)),"")</f>
        <v/>
      </c>
      <c r="AS34" s="79" t="str">
        <f>IFERROR(IF(Data_Noise!AS34="","",IF($B$3="On",IF(Data_Noise!AS34&lt;=0,0,IF($BZ34&gt;=Data_Noise!AS34,0,Data_Noise!AS34-$BZ34)),Data_Noise!AS34)),"")</f>
        <v/>
      </c>
      <c r="AT34" s="79" t="str">
        <f>IFERROR(IF(Data_Noise!AT34="","",IF($B$3="On",IF(Data_Noise!AT34&lt;=0,0,IF($BZ34&gt;=Data_Noise!AT34,0,Data_Noise!AT34-$BZ34)),Data_Noise!AT34)),"")</f>
        <v/>
      </c>
      <c r="AU34" s="79" t="str">
        <f>IFERROR(IF(Data_Noise!AU34="","",IF($B$3="On",IF(Data_Noise!AU34&lt;=0,0,IF($BZ34&gt;=Data_Noise!AU34,0,Data_Noise!AU34-$BZ34)),Data_Noise!AU34)),"")</f>
        <v/>
      </c>
      <c r="AV34" s="79" t="str">
        <f>IFERROR(IF(Data_Noise!AV34="","",IF($B$3="On",IF(Data_Noise!AV34&lt;=0,0,IF($BZ34&gt;=Data_Noise!AV34,0,Data_Noise!AV34-$BZ34)),Data_Noise!AV34)),"")</f>
        <v/>
      </c>
      <c r="AW34" s="79" t="str">
        <f>IFERROR(IF(Data_Noise!AW34="","",IF($B$3="On",IF(Data_Noise!AW34&lt;=0,0,IF($BZ34&gt;=Data_Noise!AW34,0,Data_Noise!AW34-$BZ34)),Data_Noise!AW34)),"")</f>
        <v/>
      </c>
      <c r="AX34" s="79" t="str">
        <f>IFERROR(IF(Data_Noise!AX34="","",IF($B$3="On",IF(Data_Noise!AX34&lt;=0,0,IF($BZ34&gt;=Data_Noise!AX34,0,Data_Noise!AX34-$BZ34)),Data_Noise!AX34)),"")</f>
        <v/>
      </c>
      <c r="AY34" s="79" t="str">
        <f>IFERROR(IF(Data_Noise!AY34="","",IF($B$3="On",IF(Data_Noise!AY34&lt;=0,0,IF($BZ34&gt;=Data_Noise!AY34,0,Data_Noise!AY34-$BZ34)),Data_Noise!AY34)),"")</f>
        <v/>
      </c>
      <c r="AZ34" s="79" t="str">
        <f>IFERROR(IF(Data_Noise!AZ34="","",IF($B$3="On",IF(Data_Noise!AZ34&lt;=0,0,IF($BZ34&gt;=Data_Noise!AZ34,0,Data_Noise!AZ34-$BZ34)),Data_Noise!AZ34)),"")</f>
        <v/>
      </c>
      <c r="BA34" s="79">
        <f ca="1">IF(BA$3="","",Data_Noise!C34)</f>
        <v>3.173063413422371</v>
      </c>
      <c r="BB34" s="79">
        <f ca="1">IF(BB$3="","",Data_Noise!D34)</f>
        <v>4.1320369849307408</v>
      </c>
      <c r="BC34" s="79">
        <f ca="1">IF(BC$3="","",Data_Noise!E34)</f>
        <v>6.2577031329716801</v>
      </c>
      <c r="BD34" s="79">
        <f ca="1">IF(BD$3="","",Data_Noise!F34)</f>
        <v>5.1748288309284662</v>
      </c>
      <c r="BE34" s="79">
        <f ca="1">IF(BE$3="","",Data_Noise!G34)</f>
        <v>4.3034867947882667</v>
      </c>
      <c r="BF34" s="79">
        <f ca="1">IF(BF$3="","",Data_Noise!H34)</f>
        <v>2.8472353113813065</v>
      </c>
      <c r="BG34" s="79">
        <f ca="1">IF(BG$3="","",Data_Noise!I34)</f>
        <v>-3.4626645057416638E-2</v>
      </c>
      <c r="BH34" s="79">
        <f ca="1">IF(BH$3="","",Data_Noise!J34)</f>
        <v>-1.6176713785012033</v>
      </c>
      <c r="BI34" s="79">
        <f ca="1">IF(BI$3="","",Data_Noise!K34)</f>
        <v>-2.7654936420541798</v>
      </c>
      <c r="BJ34" s="79">
        <f ca="1">IF(BJ$3="","",Data_Noise!L34)</f>
        <v>-0.37131599625354655</v>
      </c>
      <c r="BK34" s="79">
        <f ca="1">IF(BK$3="","",Data_Noise!M34)</f>
        <v>-0.64500734209771993</v>
      </c>
      <c r="BL34" s="79">
        <f ca="1">IF(BL$3="","",Data_Noise!N34)</f>
        <v>-0.77886775923813667</v>
      </c>
      <c r="BM34" s="79">
        <f ca="1">IF(BM$3="","",Data_Noise!O34)</f>
        <v>-2.3370568654384769</v>
      </c>
      <c r="BN34" s="79" t="str">
        <f>IF(BN$3="","",Data_Noise!P34)</f>
        <v/>
      </c>
      <c r="BO34" s="79" t="str">
        <f>IF(BO$3="","",Data_Noise!Q34)</f>
        <v/>
      </c>
      <c r="BP34" s="79" t="str">
        <f>IF(BP$3="","",Data_Noise!R34)</f>
        <v/>
      </c>
      <c r="BQ34" s="79" t="str">
        <f>IF(BQ$3="","",Data_Noise!S34)</f>
        <v/>
      </c>
      <c r="BR34" s="79" t="str">
        <f>IF(BR$3="","",Data_Noise!T34)</f>
        <v/>
      </c>
      <c r="BS34" s="79" t="str">
        <f>IF(BS$3="","",Data_Noise!U34)</f>
        <v/>
      </c>
      <c r="BT34" s="79" t="str">
        <f>IF(BT$3="","",Data_Noise!V34)</f>
        <v/>
      </c>
      <c r="BU34" s="79" t="str">
        <f>IF(BU$3="","",Data_Noise!W34)</f>
        <v/>
      </c>
      <c r="BV34" s="79" t="str">
        <f>IF(BV$3="","",Data_Noise!X34)</f>
        <v/>
      </c>
      <c r="BW34" s="79" t="str">
        <f>IF(BW$3="","",Data_Noise!Y34)</f>
        <v/>
      </c>
      <c r="BX34" s="79" t="str">
        <f>IF(BX$3="","",Data_Noise!Z34)</f>
        <v/>
      </c>
      <c r="BY34" s="79" t="str">
        <f>IF(BY$3="","",Data_Noise!AA34)</f>
        <v/>
      </c>
      <c r="BZ34" s="79">
        <f t="shared" ca="1" si="1"/>
        <v>1.3337165261370889</v>
      </c>
    </row>
    <row r="35" spans="1:78" x14ac:dyDescent="0.25">
      <c r="A35" s="79">
        <f ca="1">Data_Initial!A35</f>
        <v>1</v>
      </c>
      <c r="B35" s="79" t="str">
        <f ca="1">Data_Initial!B35</f>
        <v>H4</v>
      </c>
      <c r="C35" s="79">
        <f ca="1">IFERROR(IF(Data_Noise!C35="","",IF($B$3="On",IF(Data_Noise!C35&lt;=0,0,IF($BZ35&gt;=Data_Noise!C35,0,Data_Noise!C35-$BZ35)),Data_Noise!C35)),"")</f>
        <v>16.073485167111414</v>
      </c>
      <c r="D35" s="79">
        <f ca="1">IFERROR(IF(Data_Noise!D35="","",IF($B$3="On",IF(Data_Noise!D35&lt;=0,0,IF($BZ35&gt;=Data_Noise!D35,0,Data_Noise!D35-$BZ35)),Data_Noise!D35)),"")</f>
        <v>13.480743714635048</v>
      </c>
      <c r="E35" s="79">
        <f ca="1">IFERROR(IF(Data_Noise!E35="","",IF($B$3="On",IF(Data_Noise!E35&lt;=0,0,IF($BZ35&gt;=Data_Noise!E35,0,Data_Noise!E35-$BZ35)),Data_Noise!E35)),"")</f>
        <v>9.2524273230566223</v>
      </c>
      <c r="F35" s="79">
        <f ca="1">IFERROR(IF(Data_Noise!F35="","",IF($B$3="On",IF(Data_Noise!F35&lt;=0,0,IF($BZ35&gt;=Data_Noise!F35,0,Data_Noise!F35-$BZ35)),Data_Noise!F35)),"")</f>
        <v>3.2943041683222676</v>
      </c>
      <c r="G35" s="79">
        <f ca="1">IFERROR(IF(Data_Noise!G35="","",IF($B$3="On",IF(Data_Noise!G35&lt;=0,0,IF($BZ35&gt;=Data_Noise!G35,0,Data_Noise!G35-$BZ35)),Data_Noise!G35)),"")</f>
        <v>1.332702858473489E-2</v>
      </c>
      <c r="H35" s="79">
        <f ca="1">IFERROR(IF(Data_Noise!H35="","",IF($B$3="On",IF(Data_Noise!H35&lt;=0,0,IF($BZ35&gt;=Data_Noise!H35,0,Data_Noise!H35-$BZ35)),Data_Noise!H35)),"")</f>
        <v>0</v>
      </c>
      <c r="I35" s="79">
        <f ca="1">IFERROR(IF(Data_Noise!I35="","",IF($B$3="On",IF(Data_Noise!I35&lt;=0,0,IF($BZ35&gt;=Data_Noise!I35,0,Data_Noise!I35-$BZ35)),Data_Noise!I35)),"")</f>
        <v>0</v>
      </c>
      <c r="J35" s="79">
        <f ca="1">IFERROR(IF(Data_Noise!J35="","",IF($B$3="On",IF(Data_Noise!J35&lt;=0,0,IF($BZ35&gt;=Data_Noise!J35,0,Data_Noise!J35-$BZ35)),Data_Noise!J35)),"")</f>
        <v>0</v>
      </c>
      <c r="K35" s="79">
        <f ca="1">IFERROR(IF(Data_Noise!K35="","",IF($B$3="On",IF(Data_Noise!K35&lt;=0,0,IF($BZ35&gt;=Data_Noise!K35,0,Data_Noise!K35-$BZ35)),Data_Noise!K35)),"")</f>
        <v>0</v>
      </c>
      <c r="L35" s="79">
        <f ca="1">IFERROR(IF(Data_Noise!L35="","",IF($B$3="On",IF(Data_Noise!L35&lt;=0,0,IF($BZ35&gt;=Data_Noise!L35,0,Data_Noise!L35-$BZ35)),Data_Noise!L35)),"")</f>
        <v>0</v>
      </c>
      <c r="M35" s="79">
        <f ca="1">IFERROR(IF(Data_Noise!M35="","",IF($B$3="On",IF(Data_Noise!M35&lt;=0,0,IF($BZ35&gt;=Data_Noise!M35,0,Data_Noise!M35-$BZ35)),Data_Noise!M35)),"")</f>
        <v>0</v>
      </c>
      <c r="N35" s="79">
        <f ca="1">IFERROR(IF(Data_Noise!N35="","",IF($B$3="On",IF(Data_Noise!N35&lt;=0,0,IF($BZ35&gt;=Data_Noise!N35,0,Data_Noise!N35-$BZ35)),Data_Noise!N35)),"")</f>
        <v>0</v>
      </c>
      <c r="O35" s="79">
        <f ca="1">IFERROR(IF(Data_Noise!O35="","",IF($B$3="On",IF(Data_Noise!O35&lt;=0,0,IF($BZ35&gt;=Data_Noise!O35,0,Data_Noise!O35-$BZ35)),Data_Noise!O35)),"")</f>
        <v>0</v>
      </c>
      <c r="P35" s="79">
        <f ca="1">IFERROR(IF(Data_Noise!P35="","",IF($B$3="On",IF(Data_Noise!P35&lt;=0,0,IF($BZ35&gt;=Data_Noise!P35,0,Data_Noise!P35-$BZ35)),Data_Noise!P35)),"")</f>
        <v>0</v>
      </c>
      <c r="Q35" s="79">
        <f ca="1">IFERROR(IF(Data_Noise!Q35="","",IF($B$3="On",IF(Data_Noise!Q35&lt;=0,0,IF($BZ35&gt;=Data_Noise!Q35,0,Data_Noise!Q35-$BZ35)),Data_Noise!Q35)),"")</f>
        <v>0</v>
      </c>
      <c r="R35" s="79">
        <f ca="1">IFERROR(IF(Data_Noise!R35="","",IF($B$3="On",IF(Data_Noise!R35&lt;=0,0,IF($BZ35&gt;=Data_Noise!R35,0,Data_Noise!R35-$BZ35)),Data_Noise!R35)),"")</f>
        <v>0</v>
      </c>
      <c r="S35" s="79">
        <f ca="1">IFERROR(IF(Data_Noise!S35="","",IF($B$3="On",IF(Data_Noise!S35&lt;=0,0,IF($BZ35&gt;=Data_Noise!S35,0,Data_Noise!S35-$BZ35)),Data_Noise!S35)),"")</f>
        <v>0</v>
      </c>
      <c r="T35" s="79">
        <f ca="1">IFERROR(IF(Data_Noise!T35="","",IF($B$3="On",IF(Data_Noise!T35&lt;=0,0,IF($BZ35&gt;=Data_Noise!T35,0,Data_Noise!T35-$BZ35)),Data_Noise!T35)),"")</f>
        <v>0</v>
      </c>
      <c r="U35" s="79">
        <f ca="1">IFERROR(IF(Data_Noise!U35="","",IF($B$3="On",IF(Data_Noise!U35&lt;=0,0,IF($BZ35&gt;=Data_Noise!U35,0,Data_Noise!U35-$BZ35)),Data_Noise!U35)),"")</f>
        <v>0</v>
      </c>
      <c r="V35" s="79">
        <f ca="1">IFERROR(IF(Data_Noise!V35="","",IF($B$3="On",IF(Data_Noise!V35&lt;=0,0,IF($BZ35&gt;=Data_Noise!V35,0,Data_Noise!V35-$BZ35)),Data_Noise!V35)),"")</f>
        <v>0</v>
      </c>
      <c r="W35" s="79">
        <f ca="1">IFERROR(IF(Data_Noise!W35="","",IF($B$3="On",IF(Data_Noise!W35&lt;=0,0,IF($BZ35&gt;=Data_Noise!W35,0,Data_Noise!W35-$BZ35)),Data_Noise!W35)),"")</f>
        <v>0</v>
      </c>
      <c r="X35" s="79">
        <f ca="1">IFERROR(IF(Data_Noise!X35="","",IF($B$3="On",IF(Data_Noise!X35&lt;=0,0,IF($BZ35&gt;=Data_Noise!X35,0,Data_Noise!X35-$BZ35)),Data_Noise!X35)),"")</f>
        <v>0</v>
      </c>
      <c r="Y35" s="79">
        <f ca="1">IFERROR(IF(Data_Noise!Y35="","",IF($B$3="On",IF(Data_Noise!Y35&lt;=0,0,IF($BZ35&gt;=Data_Noise!Y35,0,Data_Noise!Y35-$BZ35)),Data_Noise!Y35)),"")</f>
        <v>0</v>
      </c>
      <c r="Z35" s="79">
        <f ca="1">IFERROR(IF(Data_Noise!Z35="","",IF($B$3="On",IF(Data_Noise!Z35&lt;=0,0,IF($BZ35&gt;=Data_Noise!Z35,0,Data_Noise!Z35-$BZ35)),Data_Noise!Z35)),"")</f>
        <v>11.801908689788243</v>
      </c>
      <c r="AA35" s="79">
        <f ca="1">IFERROR(IF(Data_Noise!AA35="","",IF($B$3="On",IF(Data_Noise!AA35&lt;=0,0,IF($BZ35&gt;=Data_Noise!AA35,0,Data_Noise!AA35-$BZ35)),Data_Noise!AA35)),"")</f>
        <v>33.696876287565949</v>
      </c>
      <c r="AB35" s="79">
        <f ca="1">IFERROR(IF(Data_Noise!AB35="","",IF($B$3="On",IF(Data_Noise!AB35&lt;=0,0,IF($BZ35&gt;=Data_Noise!AB35,0,Data_Noise!AB35-$BZ35)),Data_Noise!AB35)),"")</f>
        <v>74.821520885875273</v>
      </c>
      <c r="AC35" s="79">
        <f ca="1">IFERROR(IF(Data_Noise!AC35="","",IF($B$3="On",IF(Data_Noise!AC35&lt;=0,0,IF($BZ35&gt;=Data_Noise!AC35,0,Data_Noise!AC35-$BZ35)),Data_Noise!AC35)),"")</f>
        <v>155.63488839476247</v>
      </c>
      <c r="AD35" s="79">
        <f ca="1">IFERROR(IF(Data_Noise!AD35="","",IF($B$3="On",IF(Data_Noise!AD35&lt;=0,0,IF($BZ35&gt;=Data_Noise!AD35,0,Data_Noise!AD35-$BZ35)),Data_Noise!AD35)),"")</f>
        <v>300.37659667054288</v>
      </c>
      <c r="AE35" s="79">
        <f ca="1">IFERROR(IF(Data_Noise!AE35="","",IF($B$3="On",IF(Data_Noise!AE35&lt;=0,0,IF($BZ35&gt;=Data_Noise!AE35,0,Data_Noise!AE35-$BZ35)),Data_Noise!AE35)),"")</f>
        <v>548.24797121778613</v>
      </c>
      <c r="AF35" s="79">
        <f ca="1">IFERROR(IF(Data_Noise!AF35="","",IF($B$3="On",IF(Data_Noise!AF35&lt;=0,0,IF($BZ35&gt;=Data_Noise!AF35,0,Data_Noise!AF35-$BZ35)),Data_Noise!AF35)),"")</f>
        <v>934.83577048055088</v>
      </c>
      <c r="AG35" s="79">
        <f ca="1">IFERROR(IF(Data_Noise!AG35="","",IF($B$3="On",IF(Data_Noise!AG35&lt;=0,0,IF($BZ35&gt;=Data_Noise!AG35,0,Data_Noise!AG35-$BZ35)),Data_Noise!AG35)),"")</f>
        <v>1451.1968152466693</v>
      </c>
      <c r="AH35" s="79">
        <f ca="1">IFERROR(IF(Data_Noise!AH35="","",IF($B$3="On",IF(Data_Noise!AH35&lt;=0,0,IF($BZ35&gt;=Data_Noise!AH35,0,Data_Noise!AH35-$BZ35)),Data_Noise!AH35)),"")</f>
        <v>2024.8943526646988</v>
      </c>
      <c r="AI35" s="79">
        <f ca="1">IFERROR(IF(Data_Noise!AI35="","",IF($B$3="On",IF(Data_Noise!AI35&lt;=0,0,IF($BZ35&gt;=Data_Noise!AI35,0,Data_Noise!AI35-$BZ35)),Data_Noise!AI35)),"")</f>
        <v>2555.588269760266</v>
      </c>
      <c r="AJ35" s="79">
        <f ca="1">IFERROR(IF(Data_Noise!AJ35="","",IF($B$3="On",IF(Data_Noise!AJ35&lt;=0,0,IF($BZ35&gt;=Data_Noise!AJ35,0,Data_Noise!AJ35-$BZ35)),Data_Noise!AJ35)),"")</f>
        <v>2972.1457318835196</v>
      </c>
      <c r="AK35" s="79">
        <f ca="1">IFERROR(IF(Data_Noise!AK35="","",IF($B$3="On",IF(Data_Noise!AK35&lt;=0,0,IF($BZ35&gt;=Data_Noise!AK35,0,Data_Noise!AK35-$BZ35)),Data_Noise!AK35)),"")</f>
        <v>3260.5355128813922</v>
      </c>
      <c r="AL35" s="79">
        <f ca="1">IFERROR(IF(Data_Noise!AL35="","",IF($B$3="On",IF(Data_Noise!AL35&lt;=0,0,IF($BZ35&gt;=Data_Noise!AL35,0,Data_Noise!AL35-$BZ35)),Data_Noise!AL35)),"")</f>
        <v>3440.882647281489</v>
      </c>
      <c r="AM35" s="79">
        <f ca="1">IFERROR(IF(Data_Noise!AM35="","",IF($B$3="On",IF(Data_Noise!AM35&lt;=0,0,IF($BZ35&gt;=Data_Noise!AM35,0,Data_Noise!AM35-$BZ35)),Data_Noise!AM35)),"")</f>
        <v>3549.2388703017527</v>
      </c>
      <c r="AN35" s="79">
        <f ca="1">IFERROR(IF(Data_Noise!AN35="","",IF($B$3="On",IF(Data_Noise!AN35&lt;=0,0,IF($BZ35&gt;=Data_Noise!AN35,0,Data_Noise!AN35-$BZ35)),Data_Noise!AN35)),"")</f>
        <v>3613.9136886486158</v>
      </c>
      <c r="AO35" s="79">
        <f ca="1">IFERROR(IF(Data_Noise!AO35="","",IF($B$3="On",IF(Data_Noise!AO35&lt;=0,0,IF($BZ35&gt;=Data_Noise!AO35,0,Data_Noise!AO35-$BZ35)),Data_Noise!AO35)),"")</f>
        <v>3654.8371264301222</v>
      </c>
      <c r="AP35" s="79">
        <f ca="1">IFERROR(IF(Data_Noise!AP35="","",IF($B$3="On",IF(Data_Noise!AP35&lt;=0,0,IF($BZ35&gt;=Data_Noise!AP35,0,Data_Noise!AP35-$BZ35)),Data_Noise!AP35)),"")</f>
        <v>3671.0829213462976</v>
      </c>
      <c r="AQ35" s="79" t="str">
        <f>IFERROR(IF(Data_Noise!AQ35="","",IF($B$3="On",IF(Data_Noise!AQ35&lt;=0,0,IF($BZ35&gt;=Data_Noise!AQ35,0,Data_Noise!AQ35-$BZ35)),Data_Noise!AQ35)),"")</f>
        <v/>
      </c>
      <c r="AR35" s="79" t="str">
        <f>IFERROR(IF(Data_Noise!AR35="","",IF($B$3="On",IF(Data_Noise!AR35&lt;=0,0,IF($BZ35&gt;=Data_Noise!AR35,0,Data_Noise!AR35-$BZ35)),Data_Noise!AR35)),"")</f>
        <v/>
      </c>
      <c r="AS35" s="79" t="str">
        <f>IFERROR(IF(Data_Noise!AS35="","",IF($B$3="On",IF(Data_Noise!AS35&lt;=0,0,IF($BZ35&gt;=Data_Noise!AS35,0,Data_Noise!AS35-$BZ35)),Data_Noise!AS35)),"")</f>
        <v/>
      </c>
      <c r="AT35" s="79" t="str">
        <f>IFERROR(IF(Data_Noise!AT35="","",IF($B$3="On",IF(Data_Noise!AT35&lt;=0,0,IF($BZ35&gt;=Data_Noise!AT35,0,Data_Noise!AT35-$BZ35)),Data_Noise!AT35)),"")</f>
        <v/>
      </c>
      <c r="AU35" s="79" t="str">
        <f>IFERROR(IF(Data_Noise!AU35="","",IF($B$3="On",IF(Data_Noise!AU35&lt;=0,0,IF($BZ35&gt;=Data_Noise!AU35,0,Data_Noise!AU35-$BZ35)),Data_Noise!AU35)),"")</f>
        <v/>
      </c>
      <c r="AV35" s="79" t="str">
        <f>IFERROR(IF(Data_Noise!AV35="","",IF($B$3="On",IF(Data_Noise!AV35&lt;=0,0,IF($BZ35&gt;=Data_Noise!AV35,0,Data_Noise!AV35-$BZ35)),Data_Noise!AV35)),"")</f>
        <v/>
      </c>
      <c r="AW35" s="79" t="str">
        <f>IFERROR(IF(Data_Noise!AW35="","",IF($B$3="On",IF(Data_Noise!AW35&lt;=0,0,IF($BZ35&gt;=Data_Noise!AW35,0,Data_Noise!AW35-$BZ35)),Data_Noise!AW35)),"")</f>
        <v/>
      </c>
      <c r="AX35" s="79" t="str">
        <f>IFERROR(IF(Data_Noise!AX35="","",IF($B$3="On",IF(Data_Noise!AX35&lt;=0,0,IF($BZ35&gt;=Data_Noise!AX35,0,Data_Noise!AX35-$BZ35)),Data_Noise!AX35)),"")</f>
        <v/>
      </c>
      <c r="AY35" s="79" t="str">
        <f>IFERROR(IF(Data_Noise!AY35="","",IF($B$3="On",IF(Data_Noise!AY35&lt;=0,0,IF($BZ35&gt;=Data_Noise!AY35,0,Data_Noise!AY35-$BZ35)),Data_Noise!AY35)),"")</f>
        <v/>
      </c>
      <c r="AZ35" s="79" t="str">
        <f>IFERROR(IF(Data_Noise!AZ35="","",IF($B$3="On",IF(Data_Noise!AZ35&lt;=0,0,IF($BZ35&gt;=Data_Noise!AZ35,0,Data_Noise!AZ35-$BZ35)),Data_Noise!AZ35)),"")</f>
        <v/>
      </c>
      <c r="BA35" s="79">
        <f ca="1">IF(BA$3="","",Data_Noise!C35)</f>
        <v>20.462571235099198</v>
      </c>
      <c r="BB35" s="79">
        <f ca="1">IF(BB$3="","",Data_Noise!D35)</f>
        <v>17.869829782622833</v>
      </c>
      <c r="BC35" s="79">
        <f ca="1">IF(BC$3="","",Data_Noise!E35)</f>
        <v>13.641513391044407</v>
      </c>
      <c r="BD35" s="79">
        <f ca="1">IF(BD$3="","",Data_Noise!F35)</f>
        <v>7.6833902363100526</v>
      </c>
      <c r="BE35" s="79">
        <f ca="1">IF(BE$3="","",Data_Noise!G35)</f>
        <v>4.4024130965725199</v>
      </c>
      <c r="BF35" s="79">
        <f ca="1">IF(BF$3="","",Data_Noise!H35)</f>
        <v>2.5350092302954499</v>
      </c>
      <c r="BG35" s="79">
        <f ca="1">IF(BG$3="","",Data_Noise!I35)</f>
        <v>2.2550921235092569</v>
      </c>
      <c r="BH35" s="79">
        <f ca="1">IF(BH$3="","",Data_Noise!J35)</f>
        <v>1.1133510643395927</v>
      </c>
      <c r="BI35" s="79">
        <f ca="1">IF(BI$3="","",Data_Noise!K35)</f>
        <v>0.36502203258866411</v>
      </c>
      <c r="BJ35" s="79">
        <f ca="1">IF(BJ$3="","",Data_Noise!L35)</f>
        <v>-1.0937660147883426</v>
      </c>
      <c r="BK35" s="79">
        <f ca="1">IF(BK$3="","",Data_Noise!M35)</f>
        <v>-2.7358604341593491</v>
      </c>
      <c r="BL35" s="79">
        <f ca="1">IF(BL$3="","",Data_Noise!N35)</f>
        <v>-4.5714322620453167</v>
      </c>
      <c r="BM35" s="79">
        <f ca="1">IF(BM$3="","",Data_Noise!O35)</f>
        <v>-4.8690145975477535</v>
      </c>
      <c r="BN35" s="79" t="str">
        <f>IF(BN$3="","",Data_Noise!P35)</f>
        <v/>
      </c>
      <c r="BO35" s="79" t="str">
        <f>IF(BO$3="","",Data_Noise!Q35)</f>
        <v/>
      </c>
      <c r="BP35" s="79" t="str">
        <f>IF(BP$3="","",Data_Noise!R35)</f>
        <v/>
      </c>
      <c r="BQ35" s="79" t="str">
        <f>IF(BQ$3="","",Data_Noise!S35)</f>
        <v/>
      </c>
      <c r="BR35" s="79" t="str">
        <f>IF(BR$3="","",Data_Noise!T35)</f>
        <v/>
      </c>
      <c r="BS35" s="79" t="str">
        <f>IF(BS$3="","",Data_Noise!U35)</f>
        <v/>
      </c>
      <c r="BT35" s="79" t="str">
        <f>IF(BT$3="","",Data_Noise!V35)</f>
        <v/>
      </c>
      <c r="BU35" s="79" t="str">
        <f>IF(BU$3="","",Data_Noise!W35)</f>
        <v/>
      </c>
      <c r="BV35" s="79" t="str">
        <f>IF(BV$3="","",Data_Noise!X35)</f>
        <v/>
      </c>
      <c r="BW35" s="79" t="str">
        <f>IF(BW$3="","",Data_Noise!Y35)</f>
        <v/>
      </c>
      <c r="BX35" s="79" t="str">
        <f>IF(BX$3="","",Data_Noise!Z35)</f>
        <v/>
      </c>
      <c r="BY35" s="79" t="str">
        <f>IF(BY$3="","",Data_Noise!AA35)</f>
        <v/>
      </c>
      <c r="BZ35" s="79">
        <f t="shared" ca="1" si="1"/>
        <v>4.389086067987785</v>
      </c>
    </row>
    <row r="36" spans="1:78" x14ac:dyDescent="0.25">
      <c r="A36" s="79">
        <f ca="1">Data_Initial!A36</f>
        <v>1</v>
      </c>
      <c r="B36" s="79" t="str">
        <f ca="1">Data_Initial!B36</f>
        <v>A5</v>
      </c>
      <c r="C36" s="79">
        <f ca="1">IFERROR(IF(Data_Noise!C36="","",IF($B$3="On",IF(Data_Noise!C36&lt;=0,0,IF($BZ36&gt;=Data_Noise!C36,0,Data_Noise!C36-$BZ36)),Data_Noise!C36)),"")</f>
        <v>15.355688853150491</v>
      </c>
      <c r="D36" s="79">
        <f ca="1">IFERROR(IF(Data_Noise!D36="","",IF($B$3="On",IF(Data_Noise!D36&lt;=0,0,IF($BZ36&gt;=Data_Noise!D36,0,Data_Noise!D36-$BZ36)),Data_Noise!D36)),"")</f>
        <v>11.969502499152314</v>
      </c>
      <c r="E36" s="79">
        <f ca="1">IFERROR(IF(Data_Noise!E36="","",IF($B$3="On",IF(Data_Noise!E36&lt;=0,0,IF($BZ36&gt;=Data_Noise!E36,0,Data_Noise!E36-$BZ36)),Data_Noise!E36)),"")</f>
        <v>9.2148855764841784</v>
      </c>
      <c r="F36" s="79">
        <f ca="1">IFERROR(IF(Data_Noise!F36="","",IF($B$3="On",IF(Data_Noise!F36&lt;=0,0,IF($BZ36&gt;=Data_Noise!F36,0,Data_Noise!F36-$BZ36)),Data_Noise!F36)),"")</f>
        <v>1.4297500835288708</v>
      </c>
      <c r="G36" s="79">
        <f ca="1">IFERROR(IF(Data_Noise!G36="","",IF($B$3="On",IF(Data_Noise!G36&lt;=0,0,IF($BZ36&gt;=Data_Noise!G36,0,Data_Noise!G36-$BZ36)),Data_Noise!G36)),"")</f>
        <v>0</v>
      </c>
      <c r="H36" s="79">
        <f ca="1">IFERROR(IF(Data_Noise!H36="","",IF($B$3="On",IF(Data_Noise!H36&lt;=0,0,IF($BZ36&gt;=Data_Noise!H36,0,Data_Noise!H36-$BZ36)),Data_Noise!H36)),"")</f>
        <v>0</v>
      </c>
      <c r="I36" s="79">
        <f ca="1">IFERROR(IF(Data_Noise!I36="","",IF($B$3="On",IF(Data_Noise!I36&lt;=0,0,IF($BZ36&gt;=Data_Noise!I36,0,Data_Noise!I36-$BZ36)),Data_Noise!I36)),"")</f>
        <v>0</v>
      </c>
      <c r="J36" s="79">
        <f ca="1">IFERROR(IF(Data_Noise!J36="","",IF($B$3="On",IF(Data_Noise!J36&lt;=0,0,IF($BZ36&gt;=Data_Noise!J36,0,Data_Noise!J36-$BZ36)),Data_Noise!J36)),"")</f>
        <v>0</v>
      </c>
      <c r="K36" s="79">
        <f ca="1">IFERROR(IF(Data_Noise!K36="","",IF($B$3="On",IF(Data_Noise!K36&lt;=0,0,IF($BZ36&gt;=Data_Noise!K36,0,Data_Noise!K36-$BZ36)),Data_Noise!K36)),"")</f>
        <v>0</v>
      </c>
      <c r="L36" s="79">
        <f ca="1">IFERROR(IF(Data_Noise!L36="","",IF($B$3="On",IF(Data_Noise!L36&lt;=0,0,IF($BZ36&gt;=Data_Noise!L36,0,Data_Noise!L36-$BZ36)),Data_Noise!L36)),"")</f>
        <v>0</v>
      </c>
      <c r="M36" s="79">
        <f ca="1">IFERROR(IF(Data_Noise!M36="","",IF($B$3="On",IF(Data_Noise!M36&lt;=0,0,IF($BZ36&gt;=Data_Noise!M36,0,Data_Noise!M36-$BZ36)),Data_Noise!M36)),"")</f>
        <v>0</v>
      </c>
      <c r="N36" s="79">
        <f ca="1">IFERROR(IF(Data_Noise!N36="","",IF($B$3="On",IF(Data_Noise!N36&lt;=0,0,IF($BZ36&gt;=Data_Noise!N36,0,Data_Noise!N36-$BZ36)),Data_Noise!N36)),"")</f>
        <v>0</v>
      </c>
      <c r="O36" s="79">
        <f ca="1">IFERROR(IF(Data_Noise!O36="","",IF($B$3="On",IF(Data_Noise!O36&lt;=0,0,IF($BZ36&gt;=Data_Noise!O36,0,Data_Noise!O36-$BZ36)),Data_Noise!O36)),"")</f>
        <v>0</v>
      </c>
      <c r="P36" s="79">
        <f ca="1">IFERROR(IF(Data_Noise!P36="","",IF($B$3="On",IF(Data_Noise!P36&lt;=0,0,IF($BZ36&gt;=Data_Noise!P36,0,Data_Noise!P36-$BZ36)),Data_Noise!P36)),"")</f>
        <v>0</v>
      </c>
      <c r="Q36" s="79">
        <f ca="1">IFERROR(IF(Data_Noise!Q36="","",IF($B$3="On",IF(Data_Noise!Q36&lt;=0,0,IF($BZ36&gt;=Data_Noise!Q36,0,Data_Noise!Q36-$BZ36)),Data_Noise!Q36)),"")</f>
        <v>0</v>
      </c>
      <c r="R36" s="79">
        <f ca="1">IFERROR(IF(Data_Noise!R36="","",IF($B$3="On",IF(Data_Noise!R36&lt;=0,0,IF($BZ36&gt;=Data_Noise!R36,0,Data_Noise!R36-$BZ36)),Data_Noise!R36)),"")</f>
        <v>0</v>
      </c>
      <c r="S36" s="79">
        <f ca="1">IFERROR(IF(Data_Noise!S36="","",IF($B$3="On",IF(Data_Noise!S36&lt;=0,0,IF($BZ36&gt;=Data_Noise!S36,0,Data_Noise!S36-$BZ36)),Data_Noise!S36)),"")</f>
        <v>0</v>
      </c>
      <c r="T36" s="79">
        <f ca="1">IFERROR(IF(Data_Noise!T36="","",IF($B$3="On",IF(Data_Noise!T36&lt;=0,0,IF($BZ36&gt;=Data_Noise!T36,0,Data_Noise!T36-$BZ36)),Data_Noise!T36)),"")</f>
        <v>0</v>
      </c>
      <c r="U36" s="79">
        <f ca="1">IFERROR(IF(Data_Noise!U36="","",IF($B$3="On",IF(Data_Noise!U36&lt;=0,0,IF($BZ36&gt;=Data_Noise!U36,0,Data_Noise!U36-$BZ36)),Data_Noise!U36)),"")</f>
        <v>0</v>
      </c>
      <c r="V36" s="79">
        <f ca="1">IFERROR(IF(Data_Noise!V36="","",IF($B$3="On",IF(Data_Noise!V36&lt;=0,0,IF($BZ36&gt;=Data_Noise!V36,0,Data_Noise!V36-$BZ36)),Data_Noise!V36)),"")</f>
        <v>0</v>
      </c>
      <c r="W36" s="79">
        <f ca="1">IFERROR(IF(Data_Noise!W36="","",IF($B$3="On",IF(Data_Noise!W36&lt;=0,0,IF($BZ36&gt;=Data_Noise!W36,0,Data_Noise!W36-$BZ36)),Data_Noise!W36)),"")</f>
        <v>9.6969484921021092</v>
      </c>
      <c r="X36" s="79">
        <f ca="1">IFERROR(IF(Data_Noise!X36="","",IF($B$3="On",IF(Data_Noise!X36&lt;=0,0,IF($BZ36&gt;=Data_Noise!X36,0,Data_Noise!X36-$BZ36)),Data_Noise!X36)),"")</f>
        <v>32.666234280154391</v>
      </c>
      <c r="Y36" s="79">
        <f ca="1">IFERROR(IF(Data_Noise!Y36="","",IF($B$3="On",IF(Data_Noise!Y36&lt;=0,0,IF($BZ36&gt;=Data_Noise!Y36,0,Data_Noise!Y36-$BZ36)),Data_Noise!Y36)),"")</f>
        <v>71.600963680076788</v>
      </c>
      <c r="Z36" s="79">
        <f ca="1">IFERROR(IF(Data_Noise!Z36="","",IF($B$3="On",IF(Data_Noise!Z36&lt;=0,0,IF($BZ36&gt;=Data_Noise!Z36,0,Data_Noise!Z36-$BZ36)),Data_Noise!Z36)),"")</f>
        <v>138.57288833634394</v>
      </c>
      <c r="AA36" s="79">
        <f ca="1">IFERROR(IF(Data_Noise!AA36="","",IF($B$3="On",IF(Data_Noise!AA36&lt;=0,0,IF($BZ36&gt;=Data_Noise!AA36,0,Data_Noise!AA36-$BZ36)),Data_Noise!AA36)),"")</f>
        <v>243.86983880661427</v>
      </c>
      <c r="AB36" s="79">
        <f ca="1">IFERROR(IF(Data_Noise!AB36="","",IF($B$3="On",IF(Data_Noise!AB36&lt;=0,0,IF($BZ36&gt;=Data_Noise!AB36,0,Data_Noise!AB36-$BZ36)),Data_Noise!AB36)),"")</f>
        <v>414.47241629464662</v>
      </c>
      <c r="AC36" s="79">
        <f ca="1">IFERROR(IF(Data_Noise!AC36="","",IF($B$3="On",IF(Data_Noise!AC36&lt;=0,0,IF($BZ36&gt;=Data_Noise!AC36,0,Data_Noise!AC36-$BZ36)),Data_Noise!AC36)),"")</f>
        <v>669.68238043801091</v>
      </c>
      <c r="AD36" s="79">
        <f ca="1">IFERROR(IF(Data_Noise!AD36="","",IF($B$3="On",IF(Data_Noise!AD36&lt;=0,0,IF($BZ36&gt;=Data_Noise!AD36,0,Data_Noise!AD36-$BZ36)),Data_Noise!AD36)),"")</f>
        <v>1020.4413752925656</v>
      </c>
      <c r="AE36" s="79">
        <f ca="1">IFERROR(IF(Data_Noise!AE36="","",IF($B$3="On",IF(Data_Noise!AE36&lt;=0,0,IF($BZ36&gt;=Data_Noise!AE36,0,Data_Noise!AE36-$BZ36)),Data_Noise!AE36)),"")</f>
        <v>1438.8375311415371</v>
      </c>
      <c r="AF36" s="79">
        <f ca="1">IFERROR(IF(Data_Noise!AF36="","",IF($B$3="On",IF(Data_Noise!AF36&lt;=0,0,IF($BZ36&gt;=Data_Noise!AF36,0,Data_Noise!AF36-$BZ36)),Data_Noise!AF36)),"")</f>
        <v>1867.4686406168</v>
      </c>
      <c r="AG36" s="79">
        <f ca="1">IFERROR(IF(Data_Noise!AG36="","",IF($B$3="On",IF(Data_Noise!AG36&lt;=0,0,IF($BZ36&gt;=Data_Noise!AG36,0,Data_Noise!AG36-$BZ36)),Data_Noise!AG36)),"")</f>
        <v>2243.3895321301134</v>
      </c>
      <c r="AH36" s="79">
        <f ca="1">IFERROR(IF(Data_Noise!AH36="","",IF($B$3="On",IF(Data_Noise!AH36&lt;=0,0,IF($BZ36&gt;=Data_Noise!AH36,0,Data_Noise!AH36-$BZ36)),Data_Noise!AH36)),"")</f>
        <v>2527.0308125170864</v>
      </c>
      <c r="AI36" s="79">
        <f ca="1">IFERROR(IF(Data_Noise!AI36="","",IF($B$3="On",IF(Data_Noise!AI36&lt;=0,0,IF($BZ36&gt;=Data_Noise!AI36,0,Data_Noise!AI36-$BZ36)),Data_Noise!AI36)),"")</f>
        <v>2723.7825831624928</v>
      </c>
      <c r="AJ36" s="79">
        <f ca="1">IFERROR(IF(Data_Noise!AJ36="","",IF($B$3="On",IF(Data_Noise!AJ36&lt;=0,0,IF($BZ36&gt;=Data_Noise!AJ36,0,Data_Noise!AJ36-$BZ36)),Data_Noise!AJ36)),"")</f>
        <v>2859.3588480230032</v>
      </c>
      <c r="AK36" s="79">
        <f ca="1">IFERROR(IF(Data_Noise!AK36="","",IF($B$3="On",IF(Data_Noise!AK36&lt;=0,0,IF($BZ36&gt;=Data_Noise!AK36,0,Data_Noise!AK36-$BZ36)),Data_Noise!AK36)),"")</f>
        <v>2964.8438619104427</v>
      </c>
      <c r="AL36" s="79">
        <f ca="1">IFERROR(IF(Data_Noise!AL36="","",IF($B$3="On",IF(Data_Noise!AL36&lt;=0,0,IF($BZ36&gt;=Data_Noise!AL36,0,Data_Noise!AL36-$BZ36)),Data_Noise!AL36)),"")</f>
        <v>3050.2093729453031</v>
      </c>
      <c r="AM36" s="79">
        <f ca="1">IFERROR(IF(Data_Noise!AM36="","",IF($B$3="On",IF(Data_Noise!AM36&lt;=0,0,IF($BZ36&gt;=Data_Noise!AM36,0,Data_Noise!AM36-$BZ36)),Data_Noise!AM36)),"")</f>
        <v>3121.0328423715</v>
      </c>
      <c r="AN36" s="79">
        <f ca="1">IFERROR(IF(Data_Noise!AN36="","",IF($B$3="On",IF(Data_Noise!AN36&lt;=0,0,IF($BZ36&gt;=Data_Noise!AN36,0,Data_Noise!AN36-$BZ36)),Data_Noise!AN36)),"")</f>
        <v>3174.7318658337399</v>
      </c>
      <c r="AO36" s="79">
        <f ca="1">IFERROR(IF(Data_Noise!AO36="","",IF($B$3="On",IF(Data_Noise!AO36&lt;=0,0,IF($BZ36&gt;=Data_Noise!AO36,0,Data_Noise!AO36-$BZ36)),Data_Noise!AO36)),"")</f>
        <v>3215.7201112778698</v>
      </c>
      <c r="AP36" s="79">
        <f ca="1">IFERROR(IF(Data_Noise!AP36="","",IF($B$3="On",IF(Data_Noise!AP36&lt;=0,0,IF($BZ36&gt;=Data_Noise!AP36,0,Data_Noise!AP36-$BZ36)),Data_Noise!AP36)),"")</f>
        <v>3233.2588864462264</v>
      </c>
      <c r="AQ36" s="79" t="str">
        <f>IFERROR(IF(Data_Noise!AQ36="","",IF($B$3="On",IF(Data_Noise!AQ36&lt;=0,0,IF($BZ36&gt;=Data_Noise!AQ36,0,Data_Noise!AQ36-$BZ36)),Data_Noise!AQ36)),"")</f>
        <v/>
      </c>
      <c r="AR36" s="79" t="str">
        <f>IFERROR(IF(Data_Noise!AR36="","",IF($B$3="On",IF(Data_Noise!AR36&lt;=0,0,IF($BZ36&gt;=Data_Noise!AR36,0,Data_Noise!AR36-$BZ36)),Data_Noise!AR36)),"")</f>
        <v/>
      </c>
      <c r="AS36" s="79" t="str">
        <f>IFERROR(IF(Data_Noise!AS36="","",IF($B$3="On",IF(Data_Noise!AS36&lt;=0,0,IF($BZ36&gt;=Data_Noise!AS36,0,Data_Noise!AS36-$BZ36)),Data_Noise!AS36)),"")</f>
        <v/>
      </c>
      <c r="AT36" s="79" t="str">
        <f>IFERROR(IF(Data_Noise!AT36="","",IF($B$3="On",IF(Data_Noise!AT36&lt;=0,0,IF($BZ36&gt;=Data_Noise!AT36,0,Data_Noise!AT36-$BZ36)),Data_Noise!AT36)),"")</f>
        <v/>
      </c>
      <c r="AU36" s="79" t="str">
        <f>IFERROR(IF(Data_Noise!AU36="","",IF($B$3="On",IF(Data_Noise!AU36&lt;=0,0,IF($BZ36&gt;=Data_Noise!AU36,0,Data_Noise!AU36-$BZ36)),Data_Noise!AU36)),"")</f>
        <v/>
      </c>
      <c r="AV36" s="79" t="str">
        <f>IFERROR(IF(Data_Noise!AV36="","",IF($B$3="On",IF(Data_Noise!AV36&lt;=0,0,IF($BZ36&gt;=Data_Noise!AV36,0,Data_Noise!AV36-$BZ36)),Data_Noise!AV36)),"")</f>
        <v/>
      </c>
      <c r="AW36" s="79" t="str">
        <f>IFERROR(IF(Data_Noise!AW36="","",IF($B$3="On",IF(Data_Noise!AW36&lt;=0,0,IF($BZ36&gt;=Data_Noise!AW36,0,Data_Noise!AW36-$BZ36)),Data_Noise!AW36)),"")</f>
        <v/>
      </c>
      <c r="AX36" s="79" t="str">
        <f>IFERROR(IF(Data_Noise!AX36="","",IF($B$3="On",IF(Data_Noise!AX36&lt;=0,0,IF($BZ36&gt;=Data_Noise!AX36,0,Data_Noise!AX36-$BZ36)),Data_Noise!AX36)),"")</f>
        <v/>
      </c>
      <c r="AY36" s="79" t="str">
        <f>IFERROR(IF(Data_Noise!AY36="","",IF($B$3="On",IF(Data_Noise!AY36&lt;=0,0,IF($BZ36&gt;=Data_Noise!AY36,0,Data_Noise!AY36-$BZ36)),Data_Noise!AY36)),"")</f>
        <v/>
      </c>
      <c r="AZ36" s="79" t="str">
        <f>IFERROR(IF(Data_Noise!AZ36="","",IF($B$3="On",IF(Data_Noise!AZ36&lt;=0,0,IF($BZ36&gt;=Data_Noise!AZ36,0,Data_Noise!AZ36-$BZ36)),Data_Noise!AZ36)),"")</f>
        <v/>
      </c>
      <c r="BA36" s="79">
        <f ca="1">IF(BA$3="","",Data_Noise!C36)</f>
        <v>18.639421236923901</v>
      </c>
      <c r="BB36" s="79">
        <f ca="1">IF(BB$3="","",Data_Noise!D36)</f>
        <v>15.253234882925724</v>
      </c>
      <c r="BC36" s="79">
        <f ca="1">IF(BC$3="","",Data_Noise!E36)</f>
        <v>12.498617960257588</v>
      </c>
      <c r="BD36" s="79">
        <f ca="1">IF(BD$3="","",Data_Noise!F36)</f>
        <v>4.7134824673022804</v>
      </c>
      <c r="BE36" s="79">
        <f ca="1">IF(BE$3="","",Data_Noise!G36)</f>
        <v>3.2336939061192438</v>
      </c>
      <c r="BF36" s="79">
        <f ca="1">IF(BF$3="","",Data_Noise!H36)</f>
        <v>0.80322053609885791</v>
      </c>
      <c r="BG36" s="79">
        <f ca="1">IF(BG$3="","",Data_Noise!I36)</f>
        <v>0.99086829050914782</v>
      </c>
      <c r="BH36" s="79">
        <f ca="1">IF(BH$3="","",Data_Noise!J36)</f>
        <v>0.46511948071808468</v>
      </c>
      <c r="BI36" s="79">
        <f ca="1">IF(BI$3="","",Data_Noise!K36)</f>
        <v>0.82390217028129664</v>
      </c>
      <c r="BJ36" s="79">
        <f ca="1">IF(BJ$3="","",Data_Noise!L36)</f>
        <v>-0.3800986042150134</v>
      </c>
      <c r="BK36" s="79">
        <f ca="1">IF(BK$3="","",Data_Noise!M36)</f>
        <v>-3.2976788337118736</v>
      </c>
      <c r="BL36" s="79">
        <f ca="1">IF(BL$3="","",Data_Noise!N36)</f>
        <v>-4.5138649008707361</v>
      </c>
      <c r="BM36" s="79">
        <f ca="1">IF(BM$3="","",Data_Noise!O36)</f>
        <v>-6.5413976032841772</v>
      </c>
      <c r="BN36" s="79" t="str">
        <f>IF(BN$3="","",Data_Noise!P36)</f>
        <v/>
      </c>
      <c r="BO36" s="79" t="str">
        <f>IF(BO$3="","",Data_Noise!Q36)</f>
        <v/>
      </c>
      <c r="BP36" s="79" t="str">
        <f>IF(BP$3="","",Data_Noise!R36)</f>
        <v/>
      </c>
      <c r="BQ36" s="79" t="str">
        <f>IF(BQ$3="","",Data_Noise!S36)</f>
        <v/>
      </c>
      <c r="BR36" s="79" t="str">
        <f>IF(BR$3="","",Data_Noise!T36)</f>
        <v/>
      </c>
      <c r="BS36" s="79" t="str">
        <f>IF(BS$3="","",Data_Noise!U36)</f>
        <v/>
      </c>
      <c r="BT36" s="79" t="str">
        <f>IF(BT$3="","",Data_Noise!V36)</f>
        <v/>
      </c>
      <c r="BU36" s="79" t="str">
        <f>IF(BU$3="","",Data_Noise!W36)</f>
        <v/>
      </c>
      <c r="BV36" s="79" t="str">
        <f>IF(BV$3="","",Data_Noise!X36)</f>
        <v/>
      </c>
      <c r="BW36" s="79" t="str">
        <f>IF(BW$3="","",Data_Noise!Y36)</f>
        <v/>
      </c>
      <c r="BX36" s="79" t="str">
        <f>IF(BX$3="","",Data_Noise!Z36)</f>
        <v/>
      </c>
      <c r="BY36" s="79" t="str">
        <f>IF(BY$3="","",Data_Noise!AA36)</f>
        <v/>
      </c>
      <c r="BZ36" s="79">
        <f t="shared" ca="1" si="1"/>
        <v>3.2837323837734096</v>
      </c>
    </row>
    <row r="37" spans="1:78" x14ac:dyDescent="0.25">
      <c r="A37" s="79">
        <f ca="1">Data_Initial!A37</f>
        <v>1</v>
      </c>
      <c r="B37" s="79" t="str">
        <f ca="1">Data_Initial!B37</f>
        <v>B5</v>
      </c>
      <c r="C37" s="79">
        <f ca="1">IFERROR(IF(Data_Noise!C37="","",IF($B$3="On",IF(Data_Noise!C37&lt;=0,0,IF($BZ37&gt;=Data_Noise!C37,0,Data_Noise!C37-$BZ37)),Data_Noise!C37)),"")</f>
        <v>7.2667431603273798</v>
      </c>
      <c r="D37" s="79">
        <f ca="1">IFERROR(IF(Data_Noise!D37="","",IF($B$3="On",IF(Data_Noise!D37&lt;=0,0,IF($BZ37&gt;=Data_Noise!D37,0,Data_Noise!D37-$BZ37)),Data_Noise!D37)),"")</f>
        <v>6.7647079831795942</v>
      </c>
      <c r="E37" s="79">
        <f ca="1">IFERROR(IF(Data_Noise!E37="","",IF($B$3="On",IF(Data_Noise!E37&lt;=0,0,IF($BZ37&gt;=Data_Noise!E37,0,Data_Noise!E37-$BZ37)),Data_Noise!E37)),"")</f>
        <v>6.3373524409299513</v>
      </c>
      <c r="F37" s="79">
        <f ca="1">IFERROR(IF(Data_Noise!F37="","",IF($B$3="On",IF(Data_Noise!F37&lt;=0,0,IF($BZ37&gt;=Data_Noise!F37,0,Data_Noise!F37-$BZ37)),Data_Noise!F37)),"")</f>
        <v>3.3780496768708383</v>
      </c>
      <c r="G37" s="79">
        <f ca="1">IFERROR(IF(Data_Noise!G37="","",IF($B$3="On",IF(Data_Noise!G37&lt;=0,0,IF($BZ37&gt;=Data_Noise!G37,0,Data_Noise!G37-$BZ37)),Data_Noise!G37)),"")</f>
        <v>0.21588242984287476</v>
      </c>
      <c r="H37" s="79">
        <f ca="1">IFERROR(IF(Data_Noise!H37="","",IF($B$3="On",IF(Data_Noise!H37&lt;=0,0,IF($BZ37&gt;=Data_Noise!H37,0,Data_Noise!H37-$BZ37)),Data_Noise!H37)),"")</f>
        <v>0</v>
      </c>
      <c r="I37" s="79">
        <f ca="1">IFERROR(IF(Data_Noise!I37="","",IF($B$3="On",IF(Data_Noise!I37&lt;=0,0,IF($BZ37&gt;=Data_Noise!I37,0,Data_Noise!I37-$BZ37)),Data_Noise!I37)),"")</f>
        <v>0</v>
      </c>
      <c r="J37" s="79">
        <f ca="1">IFERROR(IF(Data_Noise!J37="","",IF($B$3="On",IF(Data_Noise!J37&lt;=0,0,IF($BZ37&gt;=Data_Noise!J37,0,Data_Noise!J37-$BZ37)),Data_Noise!J37)),"")</f>
        <v>0.99642302633987834</v>
      </c>
      <c r="K37" s="79">
        <f ca="1">IFERROR(IF(Data_Noise!K37="","",IF($B$3="On",IF(Data_Noise!K37&lt;=0,0,IF($BZ37&gt;=Data_Noise!K37,0,Data_Noise!K37-$BZ37)),Data_Noise!K37)),"")</f>
        <v>0</v>
      </c>
      <c r="L37" s="79">
        <f ca="1">IFERROR(IF(Data_Noise!L37="","",IF($B$3="On",IF(Data_Noise!L37&lt;=0,0,IF($BZ37&gt;=Data_Noise!L37,0,Data_Noise!L37-$BZ37)),Data_Noise!L37)),"")</f>
        <v>0</v>
      </c>
      <c r="M37" s="79">
        <f ca="1">IFERROR(IF(Data_Noise!M37="","",IF($B$3="On",IF(Data_Noise!M37&lt;=0,0,IF($BZ37&gt;=Data_Noise!M37,0,Data_Noise!M37-$BZ37)),Data_Noise!M37)),"")</f>
        <v>0</v>
      </c>
      <c r="N37" s="79">
        <f ca="1">IFERROR(IF(Data_Noise!N37="","",IF($B$3="On",IF(Data_Noise!N37&lt;=0,0,IF($BZ37&gt;=Data_Noise!N37,0,Data_Noise!N37-$BZ37)),Data_Noise!N37)),"")</f>
        <v>0</v>
      </c>
      <c r="O37" s="79">
        <f ca="1">IFERROR(IF(Data_Noise!O37="","",IF($B$3="On",IF(Data_Noise!O37&lt;=0,0,IF($BZ37&gt;=Data_Noise!O37,0,Data_Noise!O37-$BZ37)),Data_Noise!O37)),"")</f>
        <v>0</v>
      </c>
      <c r="P37" s="79">
        <f ca="1">IFERROR(IF(Data_Noise!P37="","",IF($B$3="On",IF(Data_Noise!P37&lt;=0,0,IF($BZ37&gt;=Data_Noise!P37,0,Data_Noise!P37-$BZ37)),Data_Noise!P37)),"")</f>
        <v>0</v>
      </c>
      <c r="Q37" s="79">
        <f ca="1">IFERROR(IF(Data_Noise!Q37="","",IF($B$3="On",IF(Data_Noise!Q37&lt;=0,0,IF($BZ37&gt;=Data_Noise!Q37,0,Data_Noise!Q37-$BZ37)),Data_Noise!Q37)),"")</f>
        <v>0</v>
      </c>
      <c r="R37" s="79">
        <f ca="1">IFERROR(IF(Data_Noise!R37="","",IF($B$3="On",IF(Data_Noise!R37&lt;=0,0,IF($BZ37&gt;=Data_Noise!R37,0,Data_Noise!R37-$BZ37)),Data_Noise!R37)),"")</f>
        <v>0</v>
      </c>
      <c r="S37" s="79">
        <f ca="1">IFERROR(IF(Data_Noise!S37="","",IF($B$3="On",IF(Data_Noise!S37&lt;=0,0,IF($BZ37&gt;=Data_Noise!S37,0,Data_Noise!S37-$BZ37)),Data_Noise!S37)),"")</f>
        <v>0</v>
      </c>
      <c r="T37" s="79">
        <f ca="1">IFERROR(IF(Data_Noise!T37="","",IF($B$3="On",IF(Data_Noise!T37&lt;=0,0,IF($BZ37&gt;=Data_Noise!T37,0,Data_Noise!T37-$BZ37)),Data_Noise!T37)),"")</f>
        <v>0</v>
      </c>
      <c r="U37" s="79">
        <f ca="1">IFERROR(IF(Data_Noise!U37="","",IF($B$3="On",IF(Data_Noise!U37&lt;=0,0,IF($BZ37&gt;=Data_Noise!U37,0,Data_Noise!U37-$BZ37)),Data_Noise!U37)),"")</f>
        <v>0</v>
      </c>
      <c r="V37" s="79">
        <f ca="1">IFERROR(IF(Data_Noise!V37="","",IF($B$3="On",IF(Data_Noise!V37&lt;=0,0,IF($BZ37&gt;=Data_Noise!V37,0,Data_Noise!V37-$BZ37)),Data_Noise!V37)),"")</f>
        <v>0</v>
      </c>
      <c r="W37" s="79">
        <f ca="1">IFERROR(IF(Data_Noise!W37="","",IF($B$3="On",IF(Data_Noise!W37&lt;=0,0,IF($BZ37&gt;=Data_Noise!W37,0,Data_Noise!W37-$BZ37)),Data_Noise!W37)),"")</f>
        <v>11.477851110419071</v>
      </c>
      <c r="X37" s="79">
        <f ca="1">IFERROR(IF(Data_Noise!X37="","",IF($B$3="On",IF(Data_Noise!X37&lt;=0,0,IF($BZ37&gt;=Data_Noise!X37,0,Data_Noise!X37-$BZ37)),Data_Noise!X37)),"")</f>
        <v>35.440127507704595</v>
      </c>
      <c r="Y37" s="79">
        <f ca="1">IFERROR(IF(Data_Noise!Y37="","",IF($B$3="On",IF(Data_Noise!Y37&lt;=0,0,IF($BZ37&gt;=Data_Noise!Y37,0,Data_Noise!Y37-$BZ37)),Data_Noise!Y37)),"")</f>
        <v>73.992432631479204</v>
      </c>
      <c r="Z37" s="79">
        <f ca="1">IFERROR(IF(Data_Noise!Z37="","",IF($B$3="On",IF(Data_Noise!Z37&lt;=0,0,IF($BZ37&gt;=Data_Noise!Z37,0,Data_Noise!Z37-$BZ37)),Data_Noise!Z37)),"")</f>
        <v>139.75777122340119</v>
      </c>
      <c r="AA37" s="79">
        <f ca="1">IFERROR(IF(Data_Noise!AA37="","",IF($B$3="On",IF(Data_Noise!AA37&lt;=0,0,IF($BZ37&gt;=Data_Noise!AA37,0,Data_Noise!AA37-$BZ37)),Data_Noise!AA37)),"")</f>
        <v>249.92263107595039</v>
      </c>
      <c r="AB37" s="79">
        <f ca="1">IFERROR(IF(Data_Noise!AB37="","",IF($B$3="On",IF(Data_Noise!AB37&lt;=0,0,IF($BZ37&gt;=Data_Noise!AB37,0,Data_Noise!AB37-$BZ37)),Data_Noise!AB37)),"")</f>
        <v>424.75974064628338</v>
      </c>
      <c r="AC37" s="79">
        <f ca="1">IFERROR(IF(Data_Noise!AC37="","",IF($B$3="On",IF(Data_Noise!AC37&lt;=0,0,IF($BZ37&gt;=Data_Noise!AC37,0,Data_Noise!AC37-$BZ37)),Data_Noise!AC37)),"")</f>
        <v>689.39586145214537</v>
      </c>
      <c r="AD37" s="79">
        <f ca="1">IFERROR(IF(Data_Noise!AD37="","",IF($B$3="On",IF(Data_Noise!AD37&lt;=0,0,IF($BZ37&gt;=Data_Noise!AD37,0,Data_Noise!AD37-$BZ37)),Data_Noise!AD37)),"")</f>
        <v>1052.6136901041527</v>
      </c>
      <c r="AE37" s="79">
        <f ca="1">IFERROR(IF(Data_Noise!AE37="","",IF($B$3="On",IF(Data_Noise!AE37&lt;=0,0,IF($BZ37&gt;=Data_Noise!AE37,0,Data_Noise!AE37-$BZ37)),Data_Noise!AE37)),"")</f>
        <v>1492.790071929973</v>
      </c>
      <c r="AF37" s="79">
        <f ca="1">IFERROR(IF(Data_Noise!AF37="","",IF($B$3="On",IF(Data_Noise!AF37&lt;=0,0,IF($BZ37&gt;=Data_Noise!AF37,0,Data_Noise!AF37-$BZ37)),Data_Noise!AF37)),"")</f>
        <v>1950.0406000784599</v>
      </c>
      <c r="AG37" s="79">
        <f ca="1">IFERROR(IF(Data_Noise!AG37="","",IF($B$3="On",IF(Data_Noise!AG37&lt;=0,0,IF($BZ37&gt;=Data_Noise!AG37,0,Data_Noise!AG37-$BZ37)),Data_Noise!AG37)),"")</f>
        <v>2352.4570262436932</v>
      </c>
      <c r="AH37" s="79">
        <f ca="1">IFERROR(IF(Data_Noise!AH37="","",IF($B$3="On",IF(Data_Noise!AH37&lt;=0,0,IF($BZ37&gt;=Data_Noise!AH37,0,Data_Noise!AH37-$BZ37)),Data_Noise!AH37)),"")</f>
        <v>2656.411641967486</v>
      </c>
      <c r="AI37" s="79">
        <f ca="1">IFERROR(IF(Data_Noise!AI37="","",IF($B$3="On",IF(Data_Noise!AI37&lt;=0,0,IF($BZ37&gt;=Data_Noise!AI37,0,Data_Noise!AI37-$BZ37)),Data_Noise!AI37)),"")</f>
        <v>2863.7337024702429</v>
      </c>
      <c r="AJ37" s="79">
        <f ca="1">IFERROR(IF(Data_Noise!AJ37="","",IF($B$3="On",IF(Data_Noise!AJ37&lt;=0,0,IF($BZ37&gt;=Data_Noise!AJ37,0,Data_Noise!AJ37-$BZ37)),Data_Noise!AJ37)),"")</f>
        <v>3006.6444313234897</v>
      </c>
      <c r="AK37" s="79">
        <f ca="1">IFERROR(IF(Data_Noise!AK37="","",IF($B$3="On",IF(Data_Noise!AK37&lt;=0,0,IF($BZ37&gt;=Data_Noise!AK37,0,Data_Noise!AK37-$BZ37)),Data_Noise!AK37)),"")</f>
        <v>3116.0894373455935</v>
      </c>
      <c r="AL37" s="79">
        <f ca="1">IFERROR(IF(Data_Noise!AL37="","",IF($B$3="On",IF(Data_Noise!AL37&lt;=0,0,IF($BZ37&gt;=Data_Noise!AL37,0,Data_Noise!AL37-$BZ37)),Data_Noise!AL37)),"")</f>
        <v>3209.7004705524728</v>
      </c>
      <c r="AM37" s="79">
        <f ca="1">IFERROR(IF(Data_Noise!AM37="","",IF($B$3="On",IF(Data_Noise!AM37&lt;=0,0,IF($BZ37&gt;=Data_Noise!AM37,0,Data_Noise!AM37-$BZ37)),Data_Noise!AM37)),"")</f>
        <v>3284.2118808640462</v>
      </c>
      <c r="AN37" s="79">
        <f ca="1">IFERROR(IF(Data_Noise!AN37="","",IF($B$3="On",IF(Data_Noise!AN37&lt;=0,0,IF($BZ37&gt;=Data_Noise!AN37,0,Data_Noise!AN37-$BZ37)),Data_Noise!AN37)),"")</f>
        <v>3344.1576116357523</v>
      </c>
      <c r="AO37" s="79">
        <f ca="1">IFERROR(IF(Data_Noise!AO37="","",IF($B$3="On",IF(Data_Noise!AO37&lt;=0,0,IF($BZ37&gt;=Data_Noise!AO37,0,Data_Noise!AO37-$BZ37)),Data_Noise!AO37)),"")</f>
        <v>3392.0921736751893</v>
      </c>
      <c r="AP37" s="79">
        <f ca="1">IFERROR(IF(Data_Noise!AP37="","",IF($B$3="On",IF(Data_Noise!AP37&lt;=0,0,IF($BZ37&gt;=Data_Noise!AP37,0,Data_Noise!AP37-$BZ37)),Data_Noise!AP37)),"")</f>
        <v>3415.1867223911513</v>
      </c>
      <c r="AQ37" s="79" t="str">
        <f>IFERROR(IF(Data_Noise!AQ37="","",IF($B$3="On",IF(Data_Noise!AQ37&lt;=0,0,IF($BZ37&gt;=Data_Noise!AQ37,0,Data_Noise!AQ37-$BZ37)),Data_Noise!AQ37)),"")</f>
        <v/>
      </c>
      <c r="AR37" s="79" t="str">
        <f>IFERROR(IF(Data_Noise!AR37="","",IF($B$3="On",IF(Data_Noise!AR37&lt;=0,0,IF($BZ37&gt;=Data_Noise!AR37,0,Data_Noise!AR37-$BZ37)),Data_Noise!AR37)),"")</f>
        <v/>
      </c>
      <c r="AS37" s="79" t="str">
        <f>IFERROR(IF(Data_Noise!AS37="","",IF($B$3="On",IF(Data_Noise!AS37&lt;=0,0,IF($BZ37&gt;=Data_Noise!AS37,0,Data_Noise!AS37-$BZ37)),Data_Noise!AS37)),"")</f>
        <v/>
      </c>
      <c r="AT37" s="79" t="str">
        <f>IFERROR(IF(Data_Noise!AT37="","",IF($B$3="On",IF(Data_Noise!AT37&lt;=0,0,IF($BZ37&gt;=Data_Noise!AT37,0,Data_Noise!AT37-$BZ37)),Data_Noise!AT37)),"")</f>
        <v/>
      </c>
      <c r="AU37" s="79" t="str">
        <f>IFERROR(IF(Data_Noise!AU37="","",IF($B$3="On",IF(Data_Noise!AU37&lt;=0,0,IF($BZ37&gt;=Data_Noise!AU37,0,Data_Noise!AU37-$BZ37)),Data_Noise!AU37)),"")</f>
        <v/>
      </c>
      <c r="AV37" s="79" t="str">
        <f>IFERROR(IF(Data_Noise!AV37="","",IF($B$3="On",IF(Data_Noise!AV37&lt;=0,0,IF($BZ37&gt;=Data_Noise!AV37,0,Data_Noise!AV37-$BZ37)),Data_Noise!AV37)),"")</f>
        <v/>
      </c>
      <c r="AW37" s="79" t="str">
        <f>IFERROR(IF(Data_Noise!AW37="","",IF($B$3="On",IF(Data_Noise!AW37&lt;=0,0,IF($BZ37&gt;=Data_Noise!AW37,0,Data_Noise!AW37-$BZ37)),Data_Noise!AW37)),"")</f>
        <v/>
      </c>
      <c r="AX37" s="79" t="str">
        <f>IFERROR(IF(Data_Noise!AX37="","",IF($B$3="On",IF(Data_Noise!AX37&lt;=0,0,IF($BZ37&gt;=Data_Noise!AX37,0,Data_Noise!AX37-$BZ37)),Data_Noise!AX37)),"")</f>
        <v/>
      </c>
      <c r="AY37" s="79" t="str">
        <f>IFERROR(IF(Data_Noise!AY37="","",IF($B$3="On",IF(Data_Noise!AY37&lt;=0,0,IF($BZ37&gt;=Data_Noise!AY37,0,Data_Noise!AY37-$BZ37)),Data_Noise!AY37)),"")</f>
        <v/>
      </c>
      <c r="AZ37" s="79" t="str">
        <f>IFERROR(IF(Data_Noise!AZ37="","",IF($B$3="On",IF(Data_Noise!AZ37&lt;=0,0,IF($BZ37&gt;=Data_Noise!AZ37,0,Data_Noise!AZ37-$BZ37)),Data_Noise!AZ37)),"")</f>
        <v/>
      </c>
      <c r="BA37" s="79">
        <f ca="1">IF(BA$3="","",Data_Noise!C37)</f>
        <v>9.4809824675009846</v>
      </c>
      <c r="BB37" s="79">
        <f ca="1">IF(BB$3="","",Data_Noise!D37)</f>
        <v>8.9789472903531991</v>
      </c>
      <c r="BC37" s="79">
        <f ca="1">IF(BC$3="","",Data_Noise!E37)</f>
        <v>8.5515917481035562</v>
      </c>
      <c r="BD37" s="79">
        <f ca="1">IF(BD$3="","",Data_Noise!F37)</f>
        <v>5.5922889840444432</v>
      </c>
      <c r="BE37" s="79">
        <f ca="1">IF(BE$3="","",Data_Noise!G37)</f>
        <v>2.4301217370164796</v>
      </c>
      <c r="BF37" s="79">
        <f ca="1">IF(BF$3="","",Data_Noise!H37)</f>
        <v>1.7348918906563968</v>
      </c>
      <c r="BG37" s="79">
        <f ca="1">IF(BG$3="","",Data_Noise!I37)</f>
        <v>2.1271847698823567</v>
      </c>
      <c r="BH37" s="79">
        <f ca="1">IF(BH$3="","",Data_Noise!J37)</f>
        <v>3.2106623335134832</v>
      </c>
      <c r="BI37" s="79">
        <f ca="1">IF(BI$3="","",Data_Noise!K37)</f>
        <v>1.5911286838383336</v>
      </c>
      <c r="BJ37" s="79">
        <f ca="1">IF(BJ$3="","",Data_Noise!L37)</f>
        <v>-1.50498886595187</v>
      </c>
      <c r="BK37" s="79">
        <f ca="1">IF(BK$3="","",Data_Noise!M37)</f>
        <v>-3.3134560169857328</v>
      </c>
      <c r="BL37" s="79">
        <f ca="1">IF(BL$3="","",Data_Noise!N37)</f>
        <v>-4.6548021791945766</v>
      </c>
      <c r="BM37" s="79">
        <f ca="1">IF(BM$3="","",Data_Noise!O37)</f>
        <v>-5.4394418495201862</v>
      </c>
      <c r="BN37" s="79" t="str">
        <f>IF(BN$3="","",Data_Noise!P37)</f>
        <v/>
      </c>
      <c r="BO37" s="79" t="str">
        <f>IF(BO$3="","",Data_Noise!Q37)</f>
        <v/>
      </c>
      <c r="BP37" s="79" t="str">
        <f>IF(BP$3="","",Data_Noise!R37)</f>
        <v/>
      </c>
      <c r="BQ37" s="79" t="str">
        <f>IF(BQ$3="","",Data_Noise!S37)</f>
        <v/>
      </c>
      <c r="BR37" s="79" t="str">
        <f>IF(BR$3="","",Data_Noise!T37)</f>
        <v/>
      </c>
      <c r="BS37" s="79" t="str">
        <f>IF(BS$3="","",Data_Noise!U37)</f>
        <v/>
      </c>
      <c r="BT37" s="79" t="str">
        <f>IF(BT$3="","",Data_Noise!V37)</f>
        <v/>
      </c>
      <c r="BU37" s="79" t="str">
        <f>IF(BU$3="","",Data_Noise!W37)</f>
        <v/>
      </c>
      <c r="BV37" s="79" t="str">
        <f>IF(BV$3="","",Data_Noise!X37)</f>
        <v/>
      </c>
      <c r="BW37" s="79" t="str">
        <f>IF(BW$3="","",Data_Noise!Y37)</f>
        <v/>
      </c>
      <c r="BX37" s="79" t="str">
        <f>IF(BX$3="","",Data_Noise!Z37)</f>
        <v/>
      </c>
      <c r="BY37" s="79" t="str">
        <f>IF(BY$3="","",Data_Noise!AA37)</f>
        <v/>
      </c>
      <c r="BZ37" s="79">
        <f t="shared" ca="1" si="1"/>
        <v>2.2142393071736048</v>
      </c>
    </row>
    <row r="38" spans="1:78" x14ac:dyDescent="0.25">
      <c r="A38" s="79">
        <f ca="1">Data_Initial!A38</f>
        <v>1</v>
      </c>
      <c r="B38" s="79" t="str">
        <f ca="1">Data_Initial!B38</f>
        <v>C5</v>
      </c>
      <c r="C38" s="79">
        <f ca="1">IFERROR(IF(Data_Noise!C38="","",IF($B$3="On",IF(Data_Noise!C38&lt;=0,0,IF($BZ38&gt;=Data_Noise!C38,0,Data_Noise!C38-$BZ38)),Data_Noise!C38)),"")</f>
        <v>6.8321077691600518</v>
      </c>
      <c r="D38" s="79">
        <f ca="1">IFERROR(IF(Data_Noise!D38="","",IF($B$3="On",IF(Data_Noise!D38&lt;=0,0,IF($BZ38&gt;=Data_Noise!D38,0,Data_Noise!D38-$BZ38)),Data_Noise!D38)),"")</f>
        <v>7.0364397350080932</v>
      </c>
      <c r="E38" s="79">
        <f ca="1">IFERROR(IF(Data_Noise!E38="","",IF($B$3="On",IF(Data_Noise!E38&lt;=0,0,IF($BZ38&gt;=Data_Noise!E38,0,Data_Noise!E38-$BZ38)),Data_Noise!E38)),"")</f>
        <v>8.538295952230305</v>
      </c>
      <c r="F38" s="79">
        <f ca="1">IFERROR(IF(Data_Noise!F38="","",IF($B$3="On",IF(Data_Noise!F38&lt;=0,0,IF($BZ38&gt;=Data_Noise!F38,0,Data_Noise!F38-$BZ38)),Data_Noise!F38)),"")</f>
        <v>5.0192852401167549</v>
      </c>
      <c r="G38" s="79">
        <f ca="1">IFERROR(IF(Data_Noise!G38="","",IF($B$3="On",IF(Data_Noise!G38&lt;=0,0,IF($BZ38&gt;=Data_Noise!G38,0,Data_Noise!G38-$BZ38)),Data_Noise!G38)),"")</f>
        <v>1.0839629978381726</v>
      </c>
      <c r="H38" s="79">
        <f ca="1">IFERROR(IF(Data_Noise!H38="","",IF($B$3="On",IF(Data_Noise!H38&lt;=0,0,IF($BZ38&gt;=Data_Noise!H38,0,Data_Noise!H38-$BZ38)),Data_Noise!H38)),"")</f>
        <v>0</v>
      </c>
      <c r="I38" s="79">
        <f ca="1">IFERROR(IF(Data_Noise!I38="","",IF($B$3="On",IF(Data_Noise!I38&lt;=0,0,IF($BZ38&gt;=Data_Noise!I38,0,Data_Noise!I38-$BZ38)),Data_Noise!I38)),"")</f>
        <v>0</v>
      </c>
      <c r="J38" s="79">
        <f ca="1">IFERROR(IF(Data_Noise!J38="","",IF($B$3="On",IF(Data_Noise!J38&lt;=0,0,IF($BZ38&gt;=Data_Noise!J38,0,Data_Noise!J38-$BZ38)),Data_Noise!J38)),"")</f>
        <v>0</v>
      </c>
      <c r="K38" s="79">
        <f ca="1">IFERROR(IF(Data_Noise!K38="","",IF($B$3="On",IF(Data_Noise!K38&lt;=0,0,IF($BZ38&gt;=Data_Noise!K38,0,Data_Noise!K38-$BZ38)),Data_Noise!K38)),"")</f>
        <v>0</v>
      </c>
      <c r="L38" s="79">
        <f ca="1">IFERROR(IF(Data_Noise!L38="","",IF($B$3="On",IF(Data_Noise!L38&lt;=0,0,IF($BZ38&gt;=Data_Noise!L38,0,Data_Noise!L38-$BZ38)),Data_Noise!L38)),"")</f>
        <v>0</v>
      </c>
      <c r="M38" s="79">
        <f ca="1">IFERROR(IF(Data_Noise!M38="","",IF($B$3="On",IF(Data_Noise!M38&lt;=0,0,IF($BZ38&gt;=Data_Noise!M38,0,Data_Noise!M38-$BZ38)),Data_Noise!M38)),"")</f>
        <v>0</v>
      </c>
      <c r="N38" s="79">
        <f ca="1">IFERROR(IF(Data_Noise!N38="","",IF($B$3="On",IF(Data_Noise!N38&lt;=0,0,IF($BZ38&gt;=Data_Noise!N38,0,Data_Noise!N38-$BZ38)),Data_Noise!N38)),"")</f>
        <v>0</v>
      </c>
      <c r="O38" s="79">
        <f ca="1">IFERROR(IF(Data_Noise!O38="","",IF($B$3="On",IF(Data_Noise!O38&lt;=0,0,IF($BZ38&gt;=Data_Noise!O38,0,Data_Noise!O38-$BZ38)),Data_Noise!O38)),"")</f>
        <v>0</v>
      </c>
      <c r="P38" s="79">
        <f ca="1">IFERROR(IF(Data_Noise!P38="","",IF($B$3="On",IF(Data_Noise!P38&lt;=0,0,IF($BZ38&gt;=Data_Noise!P38,0,Data_Noise!P38-$BZ38)),Data_Noise!P38)),"")</f>
        <v>0</v>
      </c>
      <c r="Q38" s="79">
        <f ca="1">IFERROR(IF(Data_Noise!Q38="","",IF($B$3="On",IF(Data_Noise!Q38&lt;=0,0,IF($BZ38&gt;=Data_Noise!Q38,0,Data_Noise!Q38-$BZ38)),Data_Noise!Q38)),"")</f>
        <v>0</v>
      </c>
      <c r="R38" s="79">
        <f ca="1">IFERROR(IF(Data_Noise!R38="","",IF($B$3="On",IF(Data_Noise!R38&lt;=0,0,IF($BZ38&gt;=Data_Noise!R38,0,Data_Noise!R38-$BZ38)),Data_Noise!R38)),"")</f>
        <v>0</v>
      </c>
      <c r="S38" s="79">
        <f ca="1">IFERROR(IF(Data_Noise!S38="","",IF($B$3="On",IF(Data_Noise!S38&lt;=0,0,IF($BZ38&gt;=Data_Noise!S38,0,Data_Noise!S38-$BZ38)),Data_Noise!S38)),"")</f>
        <v>0</v>
      </c>
      <c r="T38" s="79">
        <f ca="1">IFERROR(IF(Data_Noise!T38="","",IF($B$3="On",IF(Data_Noise!T38&lt;=0,0,IF($BZ38&gt;=Data_Noise!T38,0,Data_Noise!T38-$BZ38)),Data_Noise!T38)),"")</f>
        <v>0</v>
      </c>
      <c r="U38" s="79">
        <f ca="1">IFERROR(IF(Data_Noise!U38="","",IF($B$3="On",IF(Data_Noise!U38&lt;=0,0,IF($BZ38&gt;=Data_Noise!U38,0,Data_Noise!U38-$BZ38)),Data_Noise!U38)),"")</f>
        <v>0</v>
      </c>
      <c r="V38" s="79">
        <f ca="1">IFERROR(IF(Data_Noise!V38="","",IF($B$3="On",IF(Data_Noise!V38&lt;=0,0,IF($BZ38&gt;=Data_Noise!V38,0,Data_Noise!V38-$BZ38)),Data_Noise!V38)),"")</f>
        <v>0</v>
      </c>
      <c r="W38" s="79">
        <f ca="1">IFERROR(IF(Data_Noise!W38="","",IF($B$3="On",IF(Data_Noise!W38&lt;=0,0,IF($BZ38&gt;=Data_Noise!W38,0,Data_Noise!W38-$BZ38)),Data_Noise!W38)),"")</f>
        <v>0</v>
      </c>
      <c r="X38" s="79">
        <f ca="1">IFERROR(IF(Data_Noise!X38="","",IF($B$3="On",IF(Data_Noise!X38&lt;=0,0,IF($BZ38&gt;=Data_Noise!X38,0,Data_Noise!X38-$BZ38)),Data_Noise!X38)),"")</f>
        <v>0</v>
      </c>
      <c r="Y38" s="79">
        <f ca="1">IFERROR(IF(Data_Noise!Y38="","",IF($B$3="On",IF(Data_Noise!Y38&lt;=0,0,IF($BZ38&gt;=Data_Noise!Y38,0,Data_Noise!Y38-$BZ38)),Data_Noise!Y38)),"")</f>
        <v>0</v>
      </c>
      <c r="Z38" s="79">
        <f ca="1">IFERROR(IF(Data_Noise!Z38="","",IF($B$3="On",IF(Data_Noise!Z38&lt;=0,0,IF($BZ38&gt;=Data_Noise!Z38,0,Data_Noise!Z38-$BZ38)),Data_Noise!Z38)),"")</f>
        <v>9.8877442943993117</v>
      </c>
      <c r="AA38" s="79">
        <f ca="1">IFERROR(IF(Data_Noise!AA38="","",IF($B$3="On",IF(Data_Noise!AA38&lt;=0,0,IF($BZ38&gt;=Data_Noise!AA38,0,Data_Noise!AA38-$BZ38)),Data_Noise!AA38)),"")</f>
        <v>35.16126250033934</v>
      </c>
      <c r="AB38" s="79">
        <f ca="1">IFERROR(IF(Data_Noise!AB38="","",IF($B$3="On",IF(Data_Noise!AB38&lt;=0,0,IF($BZ38&gt;=Data_Noise!AB38,0,Data_Noise!AB38-$BZ38)),Data_Noise!AB38)),"")</f>
        <v>80.723294279847707</v>
      </c>
      <c r="AC38" s="79">
        <f ca="1">IFERROR(IF(Data_Noise!AC38="","",IF($B$3="On",IF(Data_Noise!AC38&lt;=0,0,IF($BZ38&gt;=Data_Noise!AC38,0,Data_Noise!AC38-$BZ38)),Data_Noise!AC38)),"")</f>
        <v>170.32860276026426</v>
      </c>
      <c r="AD38" s="79">
        <f ca="1">IFERROR(IF(Data_Noise!AD38="","",IF($B$3="On",IF(Data_Noise!AD38&lt;=0,0,IF($BZ38&gt;=Data_Noise!AD38,0,Data_Noise!AD38-$BZ38)),Data_Noise!AD38)),"")</f>
        <v>337.32941844701304</v>
      </c>
      <c r="AE38" s="79">
        <f ca="1">IFERROR(IF(Data_Noise!AE38="","",IF($B$3="On",IF(Data_Noise!AE38&lt;=0,0,IF($BZ38&gt;=Data_Noise!AE38,0,Data_Noise!AE38-$BZ38)),Data_Noise!AE38)),"")</f>
        <v>632.98404070845072</v>
      </c>
      <c r="AF38" s="79">
        <f ca="1">IFERROR(IF(Data_Noise!AF38="","",IF($B$3="On",IF(Data_Noise!AF38&lt;=0,0,IF($BZ38&gt;=Data_Noise!AF38,0,Data_Noise!AF38-$BZ38)),Data_Noise!AF38)),"")</f>
        <v>1097.1390144690811</v>
      </c>
      <c r="AG38" s="79">
        <f ca="1">IFERROR(IF(Data_Noise!AG38="","",IF($B$3="On",IF(Data_Noise!AG38&lt;=0,0,IF($BZ38&gt;=Data_Noise!AG38,0,Data_Noise!AG38-$BZ38)),Data_Noise!AG38)),"")</f>
        <v>1701.6017042515916</v>
      </c>
      <c r="AH38" s="79">
        <f ca="1">IFERROR(IF(Data_Noise!AH38="","",IF($B$3="On",IF(Data_Noise!AH38&lt;=0,0,IF($BZ38&gt;=Data_Noise!AH38,0,Data_Noise!AH38-$BZ38)),Data_Noise!AH38)),"")</f>
        <v>2345.2521103291515</v>
      </c>
      <c r="AI38" s="79">
        <f ca="1">IFERROR(IF(Data_Noise!AI38="","",IF($B$3="On",IF(Data_Noise!AI38&lt;=0,0,IF($BZ38&gt;=Data_Noise!AI38,0,Data_Noise!AI38-$BZ38)),Data_Noise!AI38)),"")</f>
        <v>2901.8351131298682</v>
      </c>
      <c r="AJ38" s="79">
        <f ca="1">IFERROR(IF(Data_Noise!AJ38="","",IF($B$3="On",IF(Data_Noise!AJ38&lt;=0,0,IF($BZ38&gt;=Data_Noise!AJ38,0,Data_Noise!AJ38-$BZ38)),Data_Noise!AJ38)),"")</f>
        <v>3302.5455855257419</v>
      </c>
      <c r="AK38" s="79">
        <f ca="1">IFERROR(IF(Data_Noise!AK38="","",IF($B$3="On",IF(Data_Noise!AK38&lt;=0,0,IF($BZ38&gt;=Data_Noise!AK38,0,Data_Noise!AK38-$BZ38)),Data_Noise!AK38)),"")</f>
        <v>3548.5962077225754</v>
      </c>
      <c r="AL38" s="79">
        <f ca="1">IFERROR(IF(Data_Noise!AL38="","",IF($B$3="On",IF(Data_Noise!AL38&lt;=0,0,IF($BZ38&gt;=Data_Noise!AL38,0,Data_Noise!AL38-$BZ38)),Data_Noise!AL38)),"")</f>
        <v>3687.8349711270089</v>
      </c>
      <c r="AM38" s="79">
        <f ca="1">IFERROR(IF(Data_Noise!AM38="","",IF($B$3="On",IF(Data_Noise!AM38&lt;=0,0,IF($BZ38&gt;=Data_Noise!AM38,0,Data_Noise!AM38-$BZ38)),Data_Noise!AM38)),"")</f>
        <v>3770.5503374002983</v>
      </c>
      <c r="AN38" s="79">
        <f ca="1">IFERROR(IF(Data_Noise!AN38="","",IF($B$3="On",IF(Data_Noise!AN38&lt;=0,0,IF($BZ38&gt;=Data_Noise!AN38,0,Data_Noise!AN38-$BZ38)),Data_Noise!AN38)),"")</f>
        <v>3831.8383603752482</v>
      </c>
      <c r="AO38" s="79">
        <f ca="1">IFERROR(IF(Data_Noise!AO38="","",IF($B$3="On",IF(Data_Noise!AO38&lt;=0,0,IF($BZ38&gt;=Data_Noise!AO38,0,Data_Noise!AO38-$BZ38)),Data_Noise!AO38)),"")</f>
        <v>3879.0333711400685</v>
      </c>
      <c r="AP38" s="79">
        <f ca="1">IFERROR(IF(Data_Noise!AP38="","",IF($B$3="On",IF(Data_Noise!AP38&lt;=0,0,IF($BZ38&gt;=Data_Noise!AP38,0,Data_Noise!AP38-$BZ38)),Data_Noise!AP38)),"")</f>
        <v>3901.5356578003002</v>
      </c>
      <c r="AQ38" s="79" t="str">
        <f>IFERROR(IF(Data_Noise!AQ38="","",IF($B$3="On",IF(Data_Noise!AQ38&lt;=0,0,IF($BZ38&gt;=Data_Noise!AQ38,0,Data_Noise!AQ38-$BZ38)),Data_Noise!AQ38)),"")</f>
        <v/>
      </c>
      <c r="AR38" s="79" t="str">
        <f>IFERROR(IF(Data_Noise!AR38="","",IF($B$3="On",IF(Data_Noise!AR38&lt;=0,0,IF($BZ38&gt;=Data_Noise!AR38,0,Data_Noise!AR38-$BZ38)),Data_Noise!AR38)),"")</f>
        <v/>
      </c>
      <c r="AS38" s="79" t="str">
        <f>IFERROR(IF(Data_Noise!AS38="","",IF($B$3="On",IF(Data_Noise!AS38&lt;=0,0,IF($BZ38&gt;=Data_Noise!AS38,0,Data_Noise!AS38-$BZ38)),Data_Noise!AS38)),"")</f>
        <v/>
      </c>
      <c r="AT38" s="79" t="str">
        <f>IFERROR(IF(Data_Noise!AT38="","",IF($B$3="On",IF(Data_Noise!AT38&lt;=0,0,IF($BZ38&gt;=Data_Noise!AT38,0,Data_Noise!AT38-$BZ38)),Data_Noise!AT38)),"")</f>
        <v/>
      </c>
      <c r="AU38" s="79" t="str">
        <f>IFERROR(IF(Data_Noise!AU38="","",IF($B$3="On",IF(Data_Noise!AU38&lt;=0,0,IF($BZ38&gt;=Data_Noise!AU38,0,Data_Noise!AU38-$BZ38)),Data_Noise!AU38)),"")</f>
        <v/>
      </c>
      <c r="AV38" s="79" t="str">
        <f>IFERROR(IF(Data_Noise!AV38="","",IF($B$3="On",IF(Data_Noise!AV38&lt;=0,0,IF($BZ38&gt;=Data_Noise!AV38,0,Data_Noise!AV38-$BZ38)),Data_Noise!AV38)),"")</f>
        <v/>
      </c>
      <c r="AW38" s="79" t="str">
        <f>IFERROR(IF(Data_Noise!AW38="","",IF($B$3="On",IF(Data_Noise!AW38&lt;=0,0,IF($BZ38&gt;=Data_Noise!AW38,0,Data_Noise!AW38-$BZ38)),Data_Noise!AW38)),"")</f>
        <v/>
      </c>
      <c r="AX38" s="79" t="str">
        <f>IFERROR(IF(Data_Noise!AX38="","",IF($B$3="On",IF(Data_Noise!AX38&lt;=0,0,IF($BZ38&gt;=Data_Noise!AX38,0,Data_Noise!AX38-$BZ38)),Data_Noise!AX38)),"")</f>
        <v/>
      </c>
      <c r="AY38" s="79" t="str">
        <f>IFERROR(IF(Data_Noise!AY38="","",IF($B$3="On",IF(Data_Noise!AY38&lt;=0,0,IF($BZ38&gt;=Data_Noise!AY38,0,Data_Noise!AY38-$BZ38)),Data_Noise!AY38)),"")</f>
        <v/>
      </c>
      <c r="AZ38" s="79" t="str">
        <f>IFERROR(IF(Data_Noise!AZ38="","",IF($B$3="On",IF(Data_Noise!AZ38&lt;=0,0,IF($BZ38&gt;=Data_Noise!AZ38,0,Data_Noise!AZ38-$BZ38)),Data_Noise!AZ38)),"")</f>
        <v/>
      </c>
      <c r="BA38" s="79">
        <f ca="1">IF(BA$3="","",Data_Noise!C38)</f>
        <v>9.4037275781849754</v>
      </c>
      <c r="BB38" s="79">
        <f ca="1">IF(BB$3="","",Data_Noise!D38)</f>
        <v>9.6080595440330168</v>
      </c>
      <c r="BC38" s="79">
        <f ca="1">IF(BC$3="","",Data_Noise!E38)</f>
        <v>11.109915761255229</v>
      </c>
      <c r="BD38" s="79">
        <f ca="1">IF(BD$3="","",Data_Noise!F38)</f>
        <v>7.5909050491416794</v>
      </c>
      <c r="BE38" s="79">
        <f ca="1">IF(BE$3="","",Data_Noise!G38)</f>
        <v>3.6555828068630967</v>
      </c>
      <c r="BF38" s="79">
        <f ca="1">IF(BF$3="","",Data_Noise!H38)</f>
        <v>0.71448954188084324</v>
      </c>
      <c r="BG38" s="79">
        <f ca="1">IF(BG$3="","",Data_Noise!I38)</f>
        <v>-1.018776517654713</v>
      </c>
      <c r="BH38" s="79">
        <f ca="1">IF(BH$3="","",Data_Noise!J38)</f>
        <v>-0.27703532206396636</v>
      </c>
      <c r="BI38" s="79">
        <f ca="1">IF(BI$3="","",Data_Noise!K38)</f>
        <v>8.3504984484382663E-2</v>
      </c>
      <c r="BJ38" s="79">
        <f ca="1">IF(BJ$3="","",Data_Noise!L38)</f>
        <v>-0.23018887640076433</v>
      </c>
      <c r="BK38" s="79">
        <f ca="1">IF(BK$3="","",Data_Noise!M38)</f>
        <v>-1.9341613594760909</v>
      </c>
      <c r="BL38" s="79">
        <f ca="1">IF(BL$3="","",Data_Noise!N38)</f>
        <v>-2.3087110716605803</v>
      </c>
      <c r="BM38" s="79">
        <f ca="1">IF(BM$3="","",Data_Noise!O38)</f>
        <v>-2.9662546012630902</v>
      </c>
      <c r="BN38" s="79" t="str">
        <f>IF(BN$3="","",Data_Noise!P38)</f>
        <v/>
      </c>
      <c r="BO38" s="79" t="str">
        <f>IF(BO$3="","",Data_Noise!Q38)</f>
        <v/>
      </c>
      <c r="BP38" s="79" t="str">
        <f>IF(BP$3="","",Data_Noise!R38)</f>
        <v/>
      </c>
      <c r="BQ38" s="79" t="str">
        <f>IF(BQ$3="","",Data_Noise!S38)</f>
        <v/>
      </c>
      <c r="BR38" s="79" t="str">
        <f>IF(BR$3="","",Data_Noise!T38)</f>
        <v/>
      </c>
      <c r="BS38" s="79" t="str">
        <f>IF(BS$3="","",Data_Noise!U38)</f>
        <v/>
      </c>
      <c r="BT38" s="79" t="str">
        <f>IF(BT$3="","",Data_Noise!V38)</f>
        <v/>
      </c>
      <c r="BU38" s="79" t="str">
        <f>IF(BU$3="","",Data_Noise!W38)</f>
        <v/>
      </c>
      <c r="BV38" s="79" t="str">
        <f>IF(BV$3="","",Data_Noise!X38)</f>
        <v/>
      </c>
      <c r="BW38" s="79" t="str">
        <f>IF(BW$3="","",Data_Noise!Y38)</f>
        <v/>
      </c>
      <c r="BX38" s="79" t="str">
        <f>IF(BX$3="","",Data_Noise!Z38)</f>
        <v/>
      </c>
      <c r="BY38" s="79" t="str">
        <f>IF(BY$3="","",Data_Noise!AA38)</f>
        <v/>
      </c>
      <c r="BZ38" s="79">
        <f t="shared" ca="1" si="1"/>
        <v>2.571619809024924</v>
      </c>
    </row>
    <row r="39" spans="1:78" x14ac:dyDescent="0.25">
      <c r="A39" s="79">
        <f ca="1">Data_Initial!A39</f>
        <v>1</v>
      </c>
      <c r="B39" s="79" t="str">
        <f ca="1">Data_Initial!B39</f>
        <v>D5</v>
      </c>
      <c r="C39" s="79">
        <f ca="1">IFERROR(IF(Data_Noise!C39="","",IF($B$3="On",IF(Data_Noise!C39&lt;=0,0,IF($BZ39&gt;=Data_Noise!C39,0,Data_Noise!C39-$BZ39)),Data_Noise!C39)),"")</f>
        <v>2.2703295307201654</v>
      </c>
      <c r="D39" s="79">
        <f ca="1">IFERROR(IF(Data_Noise!D39="","",IF($B$3="On",IF(Data_Noise!D39&lt;=0,0,IF($BZ39&gt;=Data_Noise!D39,0,Data_Noise!D39-$BZ39)),Data_Noise!D39)),"")</f>
        <v>3.3028485697370491</v>
      </c>
      <c r="E39" s="79">
        <f ca="1">IFERROR(IF(Data_Noise!E39="","",IF($B$3="On",IF(Data_Noise!E39&lt;=0,0,IF($BZ39&gt;=Data_Noise!E39,0,Data_Noise!E39-$BZ39)),Data_Noise!E39)),"")</f>
        <v>4.1373359081111492</v>
      </c>
      <c r="F39" s="79">
        <f ca="1">IFERROR(IF(Data_Noise!F39="","",IF($B$3="On",IF(Data_Noise!F39&lt;=0,0,IF($BZ39&gt;=Data_Noise!F39,0,Data_Noise!F39-$BZ39)),Data_Noise!F39)),"")</f>
        <v>2.2592852397618888</v>
      </c>
      <c r="G39" s="79">
        <f ca="1">IFERROR(IF(Data_Noise!G39="","",IF($B$3="On",IF(Data_Noise!G39&lt;=0,0,IF($BZ39&gt;=Data_Noise!G39,0,Data_Noise!G39-$BZ39)),Data_Noise!G39)),"")</f>
        <v>0.30598184769304337</v>
      </c>
      <c r="H39" s="79">
        <f ca="1">IFERROR(IF(Data_Noise!H39="","",IF($B$3="On",IF(Data_Noise!H39&lt;=0,0,IF($BZ39&gt;=Data_Noise!H39,0,Data_Noise!H39-$BZ39)),Data_Noise!H39)),"")</f>
        <v>0</v>
      </c>
      <c r="I39" s="79">
        <f ca="1">IFERROR(IF(Data_Noise!I39="","",IF($B$3="On",IF(Data_Noise!I39&lt;=0,0,IF($BZ39&gt;=Data_Noise!I39,0,Data_Noise!I39-$BZ39)),Data_Noise!I39)),"")</f>
        <v>0</v>
      </c>
      <c r="J39" s="79">
        <f ca="1">IFERROR(IF(Data_Noise!J39="","",IF($B$3="On",IF(Data_Noise!J39&lt;=0,0,IF($BZ39&gt;=Data_Noise!J39,0,Data_Noise!J39-$BZ39)),Data_Noise!J39)),"")</f>
        <v>0.31585929005318802</v>
      </c>
      <c r="K39" s="79">
        <f ca="1">IFERROR(IF(Data_Noise!K39="","",IF($B$3="On",IF(Data_Noise!K39&lt;=0,0,IF($BZ39&gt;=Data_Noise!K39,0,Data_Noise!K39-$BZ39)),Data_Noise!K39)),"")</f>
        <v>0</v>
      </c>
      <c r="L39" s="79">
        <f ca="1">IFERROR(IF(Data_Noise!L39="","",IF($B$3="On",IF(Data_Noise!L39&lt;=0,0,IF($BZ39&gt;=Data_Noise!L39,0,Data_Noise!L39-$BZ39)),Data_Noise!L39)),"")</f>
        <v>0</v>
      </c>
      <c r="M39" s="79">
        <f ca="1">IFERROR(IF(Data_Noise!M39="","",IF($B$3="On",IF(Data_Noise!M39&lt;=0,0,IF($BZ39&gt;=Data_Noise!M39,0,Data_Noise!M39-$BZ39)),Data_Noise!M39)),"")</f>
        <v>0</v>
      </c>
      <c r="N39" s="79">
        <f ca="1">IFERROR(IF(Data_Noise!N39="","",IF($B$3="On",IF(Data_Noise!N39&lt;=0,0,IF($BZ39&gt;=Data_Noise!N39,0,Data_Noise!N39-$BZ39)),Data_Noise!N39)),"")</f>
        <v>0</v>
      </c>
      <c r="O39" s="79">
        <f ca="1">IFERROR(IF(Data_Noise!O39="","",IF($B$3="On",IF(Data_Noise!O39&lt;=0,0,IF($BZ39&gt;=Data_Noise!O39,0,Data_Noise!O39-$BZ39)),Data_Noise!O39)),"")</f>
        <v>0</v>
      </c>
      <c r="P39" s="79">
        <f ca="1">IFERROR(IF(Data_Noise!P39="","",IF($B$3="On",IF(Data_Noise!P39&lt;=0,0,IF($BZ39&gt;=Data_Noise!P39,0,Data_Noise!P39-$BZ39)),Data_Noise!P39)),"")</f>
        <v>0</v>
      </c>
      <c r="Q39" s="79">
        <f ca="1">IFERROR(IF(Data_Noise!Q39="","",IF($B$3="On",IF(Data_Noise!Q39&lt;=0,0,IF($BZ39&gt;=Data_Noise!Q39,0,Data_Noise!Q39-$BZ39)),Data_Noise!Q39)),"")</f>
        <v>0</v>
      </c>
      <c r="R39" s="79">
        <f ca="1">IFERROR(IF(Data_Noise!R39="","",IF($B$3="On",IF(Data_Noise!R39&lt;=0,0,IF($BZ39&gt;=Data_Noise!R39,0,Data_Noise!R39-$BZ39)),Data_Noise!R39)),"")</f>
        <v>0</v>
      </c>
      <c r="S39" s="79">
        <f ca="1">IFERROR(IF(Data_Noise!S39="","",IF($B$3="On",IF(Data_Noise!S39&lt;=0,0,IF($BZ39&gt;=Data_Noise!S39,0,Data_Noise!S39-$BZ39)),Data_Noise!S39)),"")</f>
        <v>0</v>
      </c>
      <c r="T39" s="79">
        <f ca="1">IFERROR(IF(Data_Noise!T39="","",IF($B$3="On",IF(Data_Noise!T39&lt;=0,0,IF($BZ39&gt;=Data_Noise!T39,0,Data_Noise!T39-$BZ39)),Data_Noise!T39)),"")</f>
        <v>0</v>
      </c>
      <c r="U39" s="79">
        <f ca="1">IFERROR(IF(Data_Noise!U39="","",IF($B$3="On",IF(Data_Noise!U39&lt;=0,0,IF($BZ39&gt;=Data_Noise!U39,0,Data_Noise!U39-$BZ39)),Data_Noise!U39)),"")</f>
        <v>0</v>
      </c>
      <c r="V39" s="79">
        <f ca="1">IFERROR(IF(Data_Noise!V39="","",IF($B$3="On",IF(Data_Noise!V39&lt;=0,0,IF($BZ39&gt;=Data_Noise!V39,0,Data_Noise!V39-$BZ39)),Data_Noise!V39)),"")</f>
        <v>0</v>
      </c>
      <c r="W39" s="79">
        <f ca="1">IFERROR(IF(Data_Noise!W39="","",IF($B$3="On",IF(Data_Noise!W39&lt;=0,0,IF($BZ39&gt;=Data_Noise!W39,0,Data_Noise!W39-$BZ39)),Data_Noise!W39)),"")</f>
        <v>0</v>
      </c>
      <c r="X39" s="79">
        <f ca="1">IFERROR(IF(Data_Noise!X39="","",IF($B$3="On",IF(Data_Noise!X39&lt;=0,0,IF($BZ39&gt;=Data_Noise!X39,0,Data_Noise!X39-$BZ39)),Data_Noise!X39)),"")</f>
        <v>0</v>
      </c>
      <c r="Y39" s="79">
        <f ca="1">IFERROR(IF(Data_Noise!Y39="","",IF($B$3="On",IF(Data_Noise!Y39&lt;=0,0,IF($BZ39&gt;=Data_Noise!Y39,0,Data_Noise!Y39-$BZ39)),Data_Noise!Y39)),"")</f>
        <v>5.1439669208592722</v>
      </c>
      <c r="Z39" s="79">
        <f ca="1">IFERROR(IF(Data_Noise!Z39="","",IF($B$3="On",IF(Data_Noise!Z39&lt;=0,0,IF($BZ39&gt;=Data_Noise!Z39,0,Data_Noise!Z39-$BZ39)),Data_Noise!Z39)),"")</f>
        <v>18.519328487790247</v>
      </c>
      <c r="AA39" s="79">
        <f ca="1">IFERROR(IF(Data_Noise!AA39="","",IF($B$3="On",IF(Data_Noise!AA39&lt;=0,0,IF($BZ39&gt;=Data_Noise!AA39,0,Data_Noise!AA39-$BZ39)),Data_Noise!AA39)),"")</f>
        <v>45.259381889483294</v>
      </c>
      <c r="AB39" s="79">
        <f ca="1">IFERROR(IF(Data_Noise!AB39="","",IF($B$3="On",IF(Data_Noise!AB39&lt;=0,0,IF($BZ39&gt;=Data_Noise!AB39,0,Data_Noise!AB39-$BZ39)),Data_Noise!AB39)),"")</f>
        <v>95.977076149490173</v>
      </c>
      <c r="AC39" s="79">
        <f ca="1">IFERROR(IF(Data_Noise!AC39="","",IF($B$3="On",IF(Data_Noise!AC39&lt;=0,0,IF($BZ39&gt;=Data_Noise!AC39,0,Data_Noise!AC39-$BZ39)),Data_Noise!AC39)),"")</f>
        <v>190.22771239231079</v>
      </c>
      <c r="AD39" s="79">
        <f ca="1">IFERROR(IF(Data_Noise!AD39="","",IF($B$3="On",IF(Data_Noise!AD39&lt;=0,0,IF($BZ39&gt;=Data_Noise!AD39,0,Data_Noise!AD39-$BZ39)),Data_Noise!AD39)),"")</f>
        <v>370.73682113491191</v>
      </c>
      <c r="AE39" s="79">
        <f ca="1">IFERROR(IF(Data_Noise!AE39="","",IF($B$3="On",IF(Data_Noise!AE39&lt;=0,0,IF($BZ39&gt;=Data_Noise!AE39,0,Data_Noise!AE39-$BZ39)),Data_Noise!AE39)),"")</f>
        <v>685.76314030267395</v>
      </c>
      <c r="AF39" s="79">
        <f ca="1">IFERROR(IF(Data_Noise!AF39="","",IF($B$3="On",IF(Data_Noise!AF39&lt;=0,0,IF($BZ39&gt;=Data_Noise!AF39,0,Data_Noise!AF39-$BZ39)),Data_Noise!AF39)),"")</f>
        <v>1182.1523024366491</v>
      </c>
      <c r="AG39" s="79">
        <f ca="1">IFERROR(IF(Data_Noise!AG39="","",IF($B$3="On",IF(Data_Noise!AG39&lt;=0,0,IF($BZ39&gt;=Data_Noise!AG39,0,Data_Noise!AG39-$BZ39)),Data_Noise!AG39)),"")</f>
        <v>1823.4813167906364</v>
      </c>
      <c r="AH39" s="79">
        <f ca="1">IFERROR(IF(Data_Noise!AH39="","",IF($B$3="On",IF(Data_Noise!AH39&lt;=0,0,IF($BZ39&gt;=Data_Noise!AH39,0,Data_Noise!AH39-$BZ39)),Data_Noise!AH39)),"")</f>
        <v>2506.1906124193629</v>
      </c>
      <c r="AI39" s="79">
        <f ca="1">IFERROR(IF(Data_Noise!AI39="","",IF($B$3="On",IF(Data_Noise!AI39&lt;=0,0,IF($BZ39&gt;=Data_Noise!AI39,0,Data_Noise!AI39-$BZ39)),Data_Noise!AI39)),"")</f>
        <v>3095.8825408889993</v>
      </c>
      <c r="AJ39" s="79">
        <f ca="1">IFERROR(IF(Data_Noise!AJ39="","",IF($B$3="On",IF(Data_Noise!AJ39&lt;=0,0,IF($BZ39&gt;=Data_Noise!AJ39,0,Data_Noise!AJ39-$BZ39)),Data_Noise!AJ39)),"")</f>
        <v>3518.4359090704261</v>
      </c>
      <c r="AK39" s="79">
        <f ca="1">IFERROR(IF(Data_Noise!AK39="","",IF($B$3="On",IF(Data_Noise!AK39&lt;=0,0,IF($BZ39&gt;=Data_Noise!AK39,0,Data_Noise!AK39-$BZ39)),Data_Noise!AK39)),"")</f>
        <v>3777.3146449288056</v>
      </c>
      <c r="AL39" s="79">
        <f ca="1">IFERROR(IF(Data_Noise!AL39="","",IF($B$3="On",IF(Data_Noise!AL39&lt;=0,0,IF($BZ39&gt;=Data_Noise!AL39,0,Data_Noise!AL39-$BZ39)),Data_Noise!AL39)),"")</f>
        <v>3926.855415716846</v>
      </c>
      <c r="AM39" s="79">
        <f ca="1">IFERROR(IF(Data_Noise!AM39="","",IF($B$3="On",IF(Data_Noise!AM39&lt;=0,0,IF($BZ39&gt;=Data_Noise!AM39,0,Data_Noise!AM39-$BZ39)),Data_Noise!AM39)),"")</f>
        <v>4017.6221799970263</v>
      </c>
      <c r="AN39" s="79">
        <f ca="1">IFERROR(IF(Data_Noise!AN39="","",IF($B$3="On",IF(Data_Noise!AN39&lt;=0,0,IF($BZ39&gt;=Data_Noise!AN39,0,Data_Noise!AN39-$BZ39)),Data_Noise!AN39)),"")</f>
        <v>4084.1542505565562</v>
      </c>
      <c r="AO39" s="79">
        <f ca="1">IFERROR(IF(Data_Noise!AO39="","",IF($B$3="On",IF(Data_Noise!AO39&lt;=0,0,IF($BZ39&gt;=Data_Noise!AO39,0,Data_Noise!AO39-$BZ39)),Data_Noise!AO39)),"")</f>
        <v>4134.6574548550898</v>
      </c>
      <c r="AP39" s="79">
        <f ca="1">IFERROR(IF(Data_Noise!AP39="","",IF($B$3="On",IF(Data_Noise!AP39&lt;=0,0,IF($BZ39&gt;=Data_Noise!AP39,0,Data_Noise!AP39-$BZ39)),Data_Noise!AP39)),"")</f>
        <v>4158.2726573685495</v>
      </c>
      <c r="AQ39" s="79" t="str">
        <f>IFERROR(IF(Data_Noise!AQ39="","",IF($B$3="On",IF(Data_Noise!AQ39&lt;=0,0,IF($BZ39&gt;=Data_Noise!AQ39,0,Data_Noise!AQ39-$BZ39)),Data_Noise!AQ39)),"")</f>
        <v/>
      </c>
      <c r="AR39" s="79" t="str">
        <f>IFERROR(IF(Data_Noise!AR39="","",IF($B$3="On",IF(Data_Noise!AR39&lt;=0,0,IF($BZ39&gt;=Data_Noise!AR39,0,Data_Noise!AR39-$BZ39)),Data_Noise!AR39)),"")</f>
        <v/>
      </c>
      <c r="AS39" s="79" t="str">
        <f>IFERROR(IF(Data_Noise!AS39="","",IF($B$3="On",IF(Data_Noise!AS39&lt;=0,0,IF($BZ39&gt;=Data_Noise!AS39,0,Data_Noise!AS39-$BZ39)),Data_Noise!AS39)),"")</f>
        <v/>
      </c>
      <c r="AT39" s="79" t="str">
        <f>IFERROR(IF(Data_Noise!AT39="","",IF($B$3="On",IF(Data_Noise!AT39&lt;=0,0,IF($BZ39&gt;=Data_Noise!AT39,0,Data_Noise!AT39-$BZ39)),Data_Noise!AT39)),"")</f>
        <v/>
      </c>
      <c r="AU39" s="79" t="str">
        <f>IFERROR(IF(Data_Noise!AU39="","",IF($B$3="On",IF(Data_Noise!AU39&lt;=0,0,IF($BZ39&gt;=Data_Noise!AU39,0,Data_Noise!AU39-$BZ39)),Data_Noise!AU39)),"")</f>
        <v/>
      </c>
      <c r="AV39" s="79" t="str">
        <f>IFERROR(IF(Data_Noise!AV39="","",IF($B$3="On",IF(Data_Noise!AV39&lt;=0,0,IF($BZ39&gt;=Data_Noise!AV39,0,Data_Noise!AV39-$BZ39)),Data_Noise!AV39)),"")</f>
        <v/>
      </c>
      <c r="AW39" s="79" t="str">
        <f>IFERROR(IF(Data_Noise!AW39="","",IF($B$3="On",IF(Data_Noise!AW39&lt;=0,0,IF($BZ39&gt;=Data_Noise!AW39,0,Data_Noise!AW39-$BZ39)),Data_Noise!AW39)),"")</f>
        <v/>
      </c>
      <c r="AX39" s="79" t="str">
        <f>IFERROR(IF(Data_Noise!AX39="","",IF($B$3="On",IF(Data_Noise!AX39&lt;=0,0,IF($BZ39&gt;=Data_Noise!AX39,0,Data_Noise!AX39-$BZ39)),Data_Noise!AX39)),"")</f>
        <v/>
      </c>
      <c r="AY39" s="79" t="str">
        <f>IFERROR(IF(Data_Noise!AY39="","",IF($B$3="On",IF(Data_Noise!AY39&lt;=0,0,IF($BZ39&gt;=Data_Noise!AY39,0,Data_Noise!AY39-$BZ39)),Data_Noise!AY39)),"")</f>
        <v/>
      </c>
      <c r="AZ39" s="79" t="str">
        <f>IFERROR(IF(Data_Noise!AZ39="","",IF($B$3="On",IF(Data_Noise!AZ39&lt;=0,0,IF($BZ39&gt;=Data_Noise!AZ39,0,Data_Noise!AZ39-$BZ39)),Data_Noise!AZ39)),"")</f>
        <v/>
      </c>
      <c r="BA39" s="79">
        <f ca="1">IF(BA$3="","",Data_Noise!C39)</f>
        <v>3.4561338917806097</v>
      </c>
      <c r="BB39" s="79">
        <f ca="1">IF(BB$3="","",Data_Noise!D39)</f>
        <v>4.4886529307974934</v>
      </c>
      <c r="BC39" s="79">
        <f ca="1">IF(BC$3="","",Data_Noise!E39)</f>
        <v>5.323140269171593</v>
      </c>
      <c r="BD39" s="79">
        <f ca="1">IF(BD$3="","",Data_Noise!F39)</f>
        <v>3.4450896008223331</v>
      </c>
      <c r="BE39" s="79">
        <f ca="1">IF(BE$3="","",Data_Noise!G39)</f>
        <v>1.4917862087534877</v>
      </c>
      <c r="BF39" s="79">
        <f ca="1">IF(BF$3="","",Data_Noise!H39)</f>
        <v>0.34214372346999261</v>
      </c>
      <c r="BG39" s="79">
        <f ca="1">IF(BG$3="","",Data_Noise!I39)</f>
        <v>0.35845113039522386</v>
      </c>
      <c r="BH39" s="79">
        <f ca="1">IF(BH$3="","",Data_Noise!J39)</f>
        <v>1.5016636511136323</v>
      </c>
      <c r="BI39" s="79">
        <f ca="1">IF(BI$3="","",Data_Noise!K39)</f>
        <v>0.68970431781751051</v>
      </c>
      <c r="BJ39" s="79">
        <f ca="1">IF(BJ$3="","",Data_Noise!L39)</f>
        <v>-0.23737331874857004</v>
      </c>
      <c r="BK39" s="79">
        <f ca="1">IF(BK$3="","",Data_Noise!M39)</f>
        <v>-1.8694120055047272</v>
      </c>
      <c r="BL39" s="79">
        <f ca="1">IF(BL$3="","",Data_Noise!N39)</f>
        <v>-1.7204433494634941</v>
      </c>
      <c r="BM39" s="79">
        <f ca="1">IF(BM$3="","",Data_Noise!O39)</f>
        <v>-1.8540803566193074</v>
      </c>
      <c r="BN39" s="79" t="str">
        <f>IF(BN$3="","",Data_Noise!P39)</f>
        <v/>
      </c>
      <c r="BO39" s="79" t="str">
        <f>IF(BO$3="","",Data_Noise!Q39)</f>
        <v/>
      </c>
      <c r="BP39" s="79" t="str">
        <f>IF(BP$3="","",Data_Noise!R39)</f>
        <v/>
      </c>
      <c r="BQ39" s="79" t="str">
        <f>IF(BQ$3="","",Data_Noise!S39)</f>
        <v/>
      </c>
      <c r="BR39" s="79" t="str">
        <f>IF(BR$3="","",Data_Noise!T39)</f>
        <v/>
      </c>
      <c r="BS39" s="79" t="str">
        <f>IF(BS$3="","",Data_Noise!U39)</f>
        <v/>
      </c>
      <c r="BT39" s="79" t="str">
        <f>IF(BT$3="","",Data_Noise!V39)</f>
        <v/>
      </c>
      <c r="BU39" s="79" t="str">
        <f>IF(BU$3="","",Data_Noise!W39)</f>
        <v/>
      </c>
      <c r="BV39" s="79" t="str">
        <f>IF(BV$3="","",Data_Noise!X39)</f>
        <v/>
      </c>
      <c r="BW39" s="79" t="str">
        <f>IF(BW$3="","",Data_Noise!Y39)</f>
        <v/>
      </c>
      <c r="BX39" s="79" t="str">
        <f>IF(BX$3="","",Data_Noise!Z39)</f>
        <v/>
      </c>
      <c r="BY39" s="79" t="str">
        <f>IF(BY$3="","",Data_Noise!AA39)</f>
        <v/>
      </c>
      <c r="BZ39" s="79">
        <f t="shared" ca="1" si="1"/>
        <v>1.1858043610604443</v>
      </c>
    </row>
    <row r="40" spans="1:78" x14ac:dyDescent="0.25">
      <c r="A40" s="79">
        <f ca="1">Data_Initial!A40</f>
        <v>1</v>
      </c>
      <c r="B40" s="79" t="str">
        <f ca="1">Data_Initial!B40</f>
        <v>E5</v>
      </c>
      <c r="C40" s="79">
        <f ca="1">IFERROR(IF(Data_Noise!C40="","",IF($B$3="On",IF(Data_Noise!C40&lt;=0,0,IF($BZ40&gt;=Data_Noise!C40,0,Data_Noise!C40-$BZ40)),Data_Noise!C40)),"")</f>
        <v>10.452951764847551</v>
      </c>
      <c r="D40" s="79">
        <f ca="1">IFERROR(IF(Data_Noise!D40="","",IF($B$3="On",IF(Data_Noise!D40&lt;=0,0,IF($BZ40&gt;=Data_Noise!D40,0,Data_Noise!D40-$BZ40)),Data_Noise!D40)),"")</f>
        <v>11.793652423346636</v>
      </c>
      <c r="E40" s="79">
        <f ca="1">IFERROR(IF(Data_Noise!E40="","",IF($B$3="On",IF(Data_Noise!E40&lt;=0,0,IF($BZ40&gt;=Data_Noise!E40,0,Data_Noise!E40-$BZ40)),Data_Noise!E40)),"")</f>
        <v>12.1684756704792</v>
      </c>
      <c r="F40" s="79">
        <f ca="1">IFERROR(IF(Data_Noise!F40="","",IF($B$3="On",IF(Data_Noise!F40&lt;=0,0,IF($BZ40&gt;=Data_Noise!F40,0,Data_Noise!F40-$BZ40)),Data_Noise!F40)),"")</f>
        <v>10.059749862268834</v>
      </c>
      <c r="G40" s="79">
        <f ca="1">IFERROR(IF(Data_Noise!G40="","",IF($B$3="On",IF(Data_Noise!G40&lt;=0,0,IF($BZ40&gt;=Data_Noise!G40,0,Data_Noise!G40-$BZ40)),Data_Noise!G40)),"")</f>
        <v>5.1300439995909555</v>
      </c>
      <c r="H40" s="79">
        <f ca="1">IFERROR(IF(Data_Noise!H40="","",IF($B$3="On",IF(Data_Noise!H40&lt;=0,0,IF($BZ40&gt;=Data_Noise!H40,0,Data_Noise!H40-$BZ40)),Data_Noise!H40)),"")</f>
        <v>1.9926564306819303</v>
      </c>
      <c r="I40" s="79">
        <f ca="1">IFERROR(IF(Data_Noise!I40="","",IF($B$3="On",IF(Data_Noise!I40&lt;=0,0,IF($BZ40&gt;=Data_Noise!I40,0,Data_Noise!I40-$BZ40)),Data_Noise!I40)),"")</f>
        <v>0</v>
      </c>
      <c r="J40" s="79">
        <f ca="1">IFERROR(IF(Data_Noise!J40="","",IF($B$3="On",IF(Data_Noise!J40&lt;=0,0,IF($BZ40&gt;=Data_Noise!J40,0,Data_Noise!J40-$BZ40)),Data_Noise!J40)),"")</f>
        <v>0</v>
      </c>
      <c r="K40" s="79">
        <f ca="1">IFERROR(IF(Data_Noise!K40="","",IF($B$3="On",IF(Data_Noise!K40&lt;=0,0,IF($BZ40&gt;=Data_Noise!K40,0,Data_Noise!K40-$BZ40)),Data_Noise!K40)),"")</f>
        <v>0</v>
      </c>
      <c r="L40" s="79">
        <f ca="1">IFERROR(IF(Data_Noise!L40="","",IF($B$3="On",IF(Data_Noise!L40&lt;=0,0,IF($BZ40&gt;=Data_Noise!L40,0,Data_Noise!L40-$BZ40)),Data_Noise!L40)),"")</f>
        <v>0</v>
      </c>
      <c r="M40" s="79">
        <f ca="1">IFERROR(IF(Data_Noise!M40="","",IF($B$3="On",IF(Data_Noise!M40&lt;=0,0,IF($BZ40&gt;=Data_Noise!M40,0,Data_Noise!M40-$BZ40)),Data_Noise!M40)),"")</f>
        <v>0</v>
      </c>
      <c r="N40" s="79">
        <f ca="1">IFERROR(IF(Data_Noise!N40="","",IF($B$3="On",IF(Data_Noise!N40&lt;=0,0,IF($BZ40&gt;=Data_Noise!N40,0,Data_Noise!N40-$BZ40)),Data_Noise!N40)),"")</f>
        <v>0</v>
      </c>
      <c r="O40" s="79">
        <f ca="1">IFERROR(IF(Data_Noise!O40="","",IF($B$3="On",IF(Data_Noise!O40&lt;=0,0,IF($BZ40&gt;=Data_Noise!O40,0,Data_Noise!O40-$BZ40)),Data_Noise!O40)),"")</f>
        <v>0</v>
      </c>
      <c r="P40" s="79">
        <f ca="1">IFERROR(IF(Data_Noise!P40="","",IF($B$3="On",IF(Data_Noise!P40&lt;=0,0,IF($BZ40&gt;=Data_Noise!P40,0,Data_Noise!P40-$BZ40)),Data_Noise!P40)),"")</f>
        <v>0</v>
      </c>
      <c r="Q40" s="79">
        <f ca="1">IFERROR(IF(Data_Noise!Q40="","",IF($B$3="On",IF(Data_Noise!Q40&lt;=0,0,IF($BZ40&gt;=Data_Noise!Q40,0,Data_Noise!Q40-$BZ40)),Data_Noise!Q40)),"")</f>
        <v>0</v>
      </c>
      <c r="R40" s="79">
        <f ca="1">IFERROR(IF(Data_Noise!R40="","",IF($B$3="On",IF(Data_Noise!R40&lt;=0,0,IF($BZ40&gt;=Data_Noise!R40,0,Data_Noise!R40-$BZ40)),Data_Noise!R40)),"")</f>
        <v>0</v>
      </c>
      <c r="S40" s="79">
        <f ca="1">IFERROR(IF(Data_Noise!S40="","",IF($B$3="On",IF(Data_Noise!S40&lt;=0,0,IF($BZ40&gt;=Data_Noise!S40,0,Data_Noise!S40-$BZ40)),Data_Noise!S40)),"")</f>
        <v>0</v>
      </c>
      <c r="T40" s="79">
        <f ca="1">IFERROR(IF(Data_Noise!T40="","",IF($B$3="On",IF(Data_Noise!T40&lt;=0,0,IF($BZ40&gt;=Data_Noise!T40,0,Data_Noise!T40-$BZ40)),Data_Noise!T40)),"")</f>
        <v>0</v>
      </c>
      <c r="U40" s="79">
        <f ca="1">IFERROR(IF(Data_Noise!U40="","",IF($B$3="On",IF(Data_Noise!U40&lt;=0,0,IF($BZ40&gt;=Data_Noise!U40,0,Data_Noise!U40-$BZ40)),Data_Noise!U40)),"")</f>
        <v>0</v>
      </c>
      <c r="V40" s="79">
        <f ca="1">IFERROR(IF(Data_Noise!V40="","",IF($B$3="On",IF(Data_Noise!V40&lt;=0,0,IF($BZ40&gt;=Data_Noise!V40,0,Data_Noise!V40-$BZ40)),Data_Noise!V40)),"")</f>
        <v>0</v>
      </c>
      <c r="W40" s="79">
        <f ca="1">IFERROR(IF(Data_Noise!W40="","",IF($B$3="On",IF(Data_Noise!W40&lt;=0,0,IF($BZ40&gt;=Data_Noise!W40,0,Data_Noise!W40-$BZ40)),Data_Noise!W40)),"")</f>
        <v>0</v>
      </c>
      <c r="X40" s="79">
        <f ca="1">IFERROR(IF(Data_Noise!X40="","",IF($B$3="On",IF(Data_Noise!X40&lt;=0,0,IF($BZ40&gt;=Data_Noise!X40,0,Data_Noise!X40-$BZ40)),Data_Noise!X40)),"")</f>
        <v>0</v>
      </c>
      <c r="Y40" s="79">
        <f ca="1">IFERROR(IF(Data_Noise!Y40="","",IF($B$3="On",IF(Data_Noise!Y40&lt;=0,0,IF($BZ40&gt;=Data_Noise!Y40,0,Data_Noise!Y40-$BZ40)),Data_Noise!Y40)),"")</f>
        <v>0</v>
      </c>
      <c r="Z40" s="79">
        <f ca="1">IFERROR(IF(Data_Noise!Z40="","",IF($B$3="On",IF(Data_Noise!Z40&lt;=0,0,IF($BZ40&gt;=Data_Noise!Z40,0,Data_Noise!Z40-$BZ40)),Data_Noise!Z40)),"")</f>
        <v>1.608715764167048</v>
      </c>
      <c r="AA40" s="79">
        <f ca="1">IFERROR(IF(Data_Noise!AA40="","",IF($B$3="On",IF(Data_Noise!AA40&lt;=0,0,IF($BZ40&gt;=Data_Noise!AA40,0,Data_Noise!AA40-$BZ40)),Data_Noise!AA40)),"")</f>
        <v>24.940798927638962</v>
      </c>
      <c r="AB40" s="79">
        <f ca="1">IFERROR(IF(Data_Noise!AB40="","",IF($B$3="On",IF(Data_Noise!AB40&lt;=0,0,IF($BZ40&gt;=Data_Noise!AB40,0,Data_Noise!AB40-$BZ40)),Data_Noise!AB40)),"")</f>
        <v>65.575887731670676</v>
      </c>
      <c r="AC40" s="79">
        <f ca="1">IFERROR(IF(Data_Noise!AC40="","",IF($B$3="On",IF(Data_Noise!AC40&lt;=0,0,IF($BZ40&gt;=Data_Noise!AC40,0,Data_Noise!AC40-$BZ40)),Data_Noise!AC40)),"")</f>
        <v>146.26067672186613</v>
      </c>
      <c r="AD40" s="79">
        <f ca="1">IFERROR(IF(Data_Noise!AD40="","",IF($B$3="On",IF(Data_Noise!AD40&lt;=0,0,IF($BZ40&gt;=Data_Noise!AD40,0,Data_Noise!AD40-$BZ40)),Data_Noise!AD40)),"")</f>
        <v>293.22936353163755</v>
      </c>
      <c r="AE40" s="79">
        <f ca="1">IFERROR(IF(Data_Noise!AE40="","",IF($B$3="On",IF(Data_Noise!AE40&lt;=0,0,IF($BZ40&gt;=Data_Noise!AE40,0,Data_Noise!AE40-$BZ40)),Data_Noise!AE40)),"")</f>
        <v>549.54776142438914</v>
      </c>
      <c r="AF40" s="79">
        <f ca="1">IFERROR(IF(Data_Noise!AF40="","",IF($B$3="On",IF(Data_Noise!AF40&lt;=0,0,IF($BZ40&gt;=Data_Noise!AF40,0,Data_Noise!AF40-$BZ40)),Data_Noise!AF40)),"")</f>
        <v>948.70204497964539</v>
      </c>
      <c r="AG40" s="79">
        <f ca="1">IFERROR(IF(Data_Noise!AG40="","",IF($B$3="On",IF(Data_Noise!AG40&lt;=0,0,IF($BZ40&gt;=Data_Noise!AG40,0,Data_Noise!AG40-$BZ40)),Data_Noise!AG40)),"")</f>
        <v>1479.6345987140519</v>
      </c>
      <c r="AH40" s="79">
        <f ca="1">IFERROR(IF(Data_Noise!AH40="","",IF($B$3="On",IF(Data_Noise!AH40&lt;=0,0,IF($BZ40&gt;=Data_Noise!AH40,0,Data_Noise!AH40-$BZ40)),Data_Noise!AH40)),"")</f>
        <v>2060.7244920619355</v>
      </c>
      <c r="AI40" s="79">
        <f ca="1">IFERROR(IF(Data_Noise!AI40="","",IF($B$3="On",IF(Data_Noise!AI40&lt;=0,0,IF($BZ40&gt;=Data_Noise!AI40,0,Data_Noise!AI40-$BZ40)),Data_Noise!AI40)),"")</f>
        <v>2588.4030973819954</v>
      </c>
      <c r="AJ40" s="79">
        <f ca="1">IFERROR(IF(Data_Noise!AJ40="","",IF($B$3="On",IF(Data_Noise!AJ40&lt;=0,0,IF($BZ40&gt;=Data_Noise!AJ40,0,Data_Noise!AJ40-$BZ40)),Data_Noise!AJ40)),"")</f>
        <v>2995.9685760665325</v>
      </c>
      <c r="AK40" s="79">
        <f ca="1">IFERROR(IF(Data_Noise!AK40="","",IF($B$3="On",IF(Data_Noise!AK40&lt;=0,0,IF($BZ40&gt;=Data_Noise!AK40,0,Data_Noise!AK40-$BZ40)),Data_Noise!AK40)),"")</f>
        <v>3279.5123474766156</v>
      </c>
      <c r="AL40" s="79">
        <f ca="1">IFERROR(IF(Data_Noise!AL40="","",IF($B$3="On",IF(Data_Noise!AL40&lt;=0,0,IF($BZ40&gt;=Data_Noise!AL40,0,Data_Noise!AL40-$BZ40)),Data_Noise!AL40)),"")</f>
        <v>3464.1314561318159</v>
      </c>
      <c r="AM40" s="79">
        <f ca="1">IFERROR(IF(Data_Noise!AM40="","",IF($B$3="On",IF(Data_Noise!AM40&lt;=0,0,IF($BZ40&gt;=Data_Noise!AM40,0,Data_Noise!AM40-$BZ40)),Data_Noise!AM40)),"")</f>
        <v>3582.0685960583887</v>
      </c>
      <c r="AN40" s="79">
        <f ca="1">IFERROR(IF(Data_Noise!AN40="","",IF($B$3="On",IF(Data_Noise!AN40&lt;=0,0,IF($BZ40&gt;=Data_Noise!AN40,0,Data_Noise!AN40-$BZ40)),Data_Noise!AN40)),"")</f>
        <v>3659.7581025045624</v>
      </c>
      <c r="AO40" s="79">
        <f ca="1">IFERROR(IF(Data_Noise!AO40="","",IF($B$3="On",IF(Data_Noise!AO40&lt;=0,0,IF($BZ40&gt;=Data_Noise!AO40,0,Data_Noise!AO40-$BZ40)),Data_Noise!AO40)),"")</f>
        <v>3713.538691078712</v>
      </c>
      <c r="AP40" s="79">
        <f ca="1">IFERROR(IF(Data_Noise!AP40="","",IF($B$3="On",IF(Data_Noise!AP40&lt;=0,0,IF($BZ40&gt;=Data_Noise!AP40,0,Data_Noise!AP40-$BZ40)),Data_Noise!AP40)),"")</f>
        <v>3737.1234596581221</v>
      </c>
      <c r="AQ40" s="79" t="str">
        <f>IFERROR(IF(Data_Noise!AQ40="","",IF($B$3="On",IF(Data_Noise!AQ40&lt;=0,0,IF($BZ40&gt;=Data_Noise!AQ40,0,Data_Noise!AQ40-$BZ40)),Data_Noise!AQ40)),"")</f>
        <v/>
      </c>
      <c r="AR40" s="79" t="str">
        <f>IFERROR(IF(Data_Noise!AR40="","",IF($B$3="On",IF(Data_Noise!AR40&lt;=0,0,IF($BZ40&gt;=Data_Noise!AR40,0,Data_Noise!AR40-$BZ40)),Data_Noise!AR40)),"")</f>
        <v/>
      </c>
      <c r="AS40" s="79" t="str">
        <f>IFERROR(IF(Data_Noise!AS40="","",IF($B$3="On",IF(Data_Noise!AS40&lt;=0,0,IF($BZ40&gt;=Data_Noise!AS40,0,Data_Noise!AS40-$BZ40)),Data_Noise!AS40)),"")</f>
        <v/>
      </c>
      <c r="AT40" s="79" t="str">
        <f>IFERROR(IF(Data_Noise!AT40="","",IF($B$3="On",IF(Data_Noise!AT40&lt;=0,0,IF($BZ40&gt;=Data_Noise!AT40,0,Data_Noise!AT40-$BZ40)),Data_Noise!AT40)),"")</f>
        <v/>
      </c>
      <c r="AU40" s="79" t="str">
        <f>IFERROR(IF(Data_Noise!AU40="","",IF($B$3="On",IF(Data_Noise!AU40&lt;=0,0,IF($BZ40&gt;=Data_Noise!AU40,0,Data_Noise!AU40-$BZ40)),Data_Noise!AU40)),"")</f>
        <v/>
      </c>
      <c r="AV40" s="79" t="str">
        <f>IFERROR(IF(Data_Noise!AV40="","",IF($B$3="On",IF(Data_Noise!AV40&lt;=0,0,IF($BZ40&gt;=Data_Noise!AV40,0,Data_Noise!AV40-$BZ40)),Data_Noise!AV40)),"")</f>
        <v/>
      </c>
      <c r="AW40" s="79" t="str">
        <f>IFERROR(IF(Data_Noise!AW40="","",IF($B$3="On",IF(Data_Noise!AW40&lt;=0,0,IF($BZ40&gt;=Data_Noise!AW40,0,Data_Noise!AW40-$BZ40)),Data_Noise!AW40)),"")</f>
        <v/>
      </c>
      <c r="AX40" s="79" t="str">
        <f>IFERROR(IF(Data_Noise!AX40="","",IF($B$3="On",IF(Data_Noise!AX40&lt;=0,0,IF($BZ40&gt;=Data_Noise!AX40,0,Data_Noise!AX40-$BZ40)),Data_Noise!AX40)),"")</f>
        <v/>
      </c>
      <c r="AY40" s="79" t="str">
        <f>IFERROR(IF(Data_Noise!AY40="","",IF($B$3="On",IF(Data_Noise!AY40&lt;=0,0,IF($BZ40&gt;=Data_Noise!AY40,0,Data_Noise!AY40-$BZ40)),Data_Noise!AY40)),"")</f>
        <v/>
      </c>
      <c r="AZ40" s="79" t="str">
        <f>IFERROR(IF(Data_Noise!AZ40="","",IF($B$3="On",IF(Data_Noise!AZ40&lt;=0,0,IF($BZ40&gt;=Data_Noise!AZ40,0,Data_Noise!AZ40-$BZ40)),Data_Noise!AZ40)),"")</f>
        <v/>
      </c>
      <c r="BA40" s="79">
        <f ca="1">IF(BA$3="","",Data_Noise!C40)</f>
        <v>14.61543310640535</v>
      </c>
      <c r="BB40" s="79">
        <f ca="1">IF(BB$3="","",Data_Noise!D40)</f>
        <v>15.956133764904434</v>
      </c>
      <c r="BC40" s="79">
        <f ca="1">IF(BC$3="","",Data_Noise!E40)</f>
        <v>16.330957012037</v>
      </c>
      <c r="BD40" s="79">
        <f ca="1">IF(BD$3="","",Data_Noise!F40)</f>
        <v>14.222231203826633</v>
      </c>
      <c r="BE40" s="79">
        <f ca="1">IF(BE$3="","",Data_Noise!G40)</f>
        <v>9.2925253411487549</v>
      </c>
      <c r="BF40" s="79">
        <f ca="1">IF(BF$3="","",Data_Noise!H40)</f>
        <v>6.1551377722397298</v>
      </c>
      <c r="BG40" s="79">
        <f ca="1">IF(BG$3="","",Data_Noise!I40)</f>
        <v>3.7953336261792465</v>
      </c>
      <c r="BH40" s="79">
        <f ca="1">IF(BH$3="","",Data_Noise!J40)</f>
        <v>1.9051804725013433</v>
      </c>
      <c r="BI40" s="79">
        <f ca="1">IF(BI$3="","",Data_Noise!K40)</f>
        <v>-0.76550606075200645</v>
      </c>
      <c r="BJ40" s="79">
        <f ca="1">IF(BJ$3="","",Data_Noise!L40)</f>
        <v>-3.6928254087465562</v>
      </c>
      <c r="BK40" s="79">
        <f ca="1">IF(BK$3="","",Data_Noise!M40)</f>
        <v>-5.6133097872173794</v>
      </c>
      <c r="BL40" s="79">
        <f ca="1">IF(BL$3="","",Data_Noise!N40)</f>
        <v>-7.3110544881863762</v>
      </c>
      <c r="BM40" s="79">
        <f ca="1">IF(BM$3="","",Data_Noise!O40)</f>
        <v>-10.777979114088778</v>
      </c>
      <c r="BN40" s="79" t="str">
        <f>IF(BN$3="","",Data_Noise!P40)</f>
        <v/>
      </c>
      <c r="BO40" s="79" t="str">
        <f>IF(BO$3="","",Data_Noise!Q40)</f>
        <v/>
      </c>
      <c r="BP40" s="79" t="str">
        <f>IF(BP$3="","",Data_Noise!R40)</f>
        <v/>
      </c>
      <c r="BQ40" s="79" t="str">
        <f>IF(BQ$3="","",Data_Noise!S40)</f>
        <v/>
      </c>
      <c r="BR40" s="79" t="str">
        <f>IF(BR$3="","",Data_Noise!T40)</f>
        <v/>
      </c>
      <c r="BS40" s="79" t="str">
        <f>IF(BS$3="","",Data_Noise!U40)</f>
        <v/>
      </c>
      <c r="BT40" s="79" t="str">
        <f>IF(BT$3="","",Data_Noise!V40)</f>
        <v/>
      </c>
      <c r="BU40" s="79" t="str">
        <f>IF(BU$3="","",Data_Noise!W40)</f>
        <v/>
      </c>
      <c r="BV40" s="79" t="str">
        <f>IF(BV$3="","",Data_Noise!X40)</f>
        <v/>
      </c>
      <c r="BW40" s="79" t="str">
        <f>IF(BW$3="","",Data_Noise!Y40)</f>
        <v/>
      </c>
      <c r="BX40" s="79" t="str">
        <f>IF(BX$3="","",Data_Noise!Z40)</f>
        <v/>
      </c>
      <c r="BY40" s="79" t="str">
        <f>IF(BY$3="","",Data_Noise!AA40)</f>
        <v/>
      </c>
      <c r="BZ40" s="79">
        <f t="shared" ca="1" si="1"/>
        <v>4.1624813415577995</v>
      </c>
    </row>
    <row r="41" spans="1:78" x14ac:dyDescent="0.25">
      <c r="A41" s="79">
        <f ca="1">Data_Initial!A41</f>
        <v>1</v>
      </c>
      <c r="B41" s="79" t="str">
        <f ca="1">Data_Initial!B41</f>
        <v>F5</v>
      </c>
      <c r="C41" s="79">
        <f ca="1">IFERROR(IF(Data_Noise!C41="","",IF($B$3="On",IF(Data_Noise!C41&lt;=0,0,IF($BZ41&gt;=Data_Noise!C41,0,Data_Noise!C41-$BZ41)),Data_Noise!C41)),"")</f>
        <v>22.726211449039287</v>
      </c>
      <c r="D41" s="79">
        <f ca="1">IFERROR(IF(Data_Noise!D41="","",IF($B$3="On",IF(Data_Noise!D41&lt;=0,0,IF($BZ41&gt;=Data_Noise!D41,0,Data_Noise!D41-$BZ41)),Data_Noise!D41)),"")</f>
        <v>19.363202042573903</v>
      </c>
      <c r="E41" s="79">
        <f ca="1">IFERROR(IF(Data_Noise!E41="","",IF($B$3="On",IF(Data_Noise!E41&lt;=0,0,IF($BZ41&gt;=Data_Noise!E41,0,Data_Noise!E41-$BZ41)),Data_Noise!E41)),"")</f>
        <v>15.992948667261004</v>
      </c>
      <c r="F41" s="79">
        <f ca="1">IFERROR(IF(Data_Noise!F41="","",IF($B$3="On",IF(Data_Noise!F41&lt;=0,0,IF($BZ41&gt;=Data_Noise!F41,0,Data_Noise!F41-$BZ41)),Data_Noise!F41)),"")</f>
        <v>7.4956553477994294</v>
      </c>
      <c r="G41" s="79">
        <f ca="1">IFERROR(IF(Data_Noise!G41="","",IF($B$3="On",IF(Data_Noise!G41&lt;=0,0,IF($BZ41&gt;=Data_Noise!G41,0,Data_Noise!G41-$BZ41)),Data_Noise!G41)),"")</f>
        <v>3.8046664967179531</v>
      </c>
      <c r="H41" s="79">
        <f ca="1">IFERROR(IF(Data_Noise!H41="","",IF($B$3="On",IF(Data_Noise!H41&lt;=0,0,IF($BZ41&gt;=Data_Noise!H41,0,Data_Noise!H41-$BZ41)),Data_Noise!H41)),"")</f>
        <v>0</v>
      </c>
      <c r="I41" s="79">
        <f ca="1">IFERROR(IF(Data_Noise!I41="","",IF($B$3="On",IF(Data_Noise!I41&lt;=0,0,IF($BZ41&gt;=Data_Noise!I41,0,Data_Noise!I41-$BZ41)),Data_Noise!I41)),"")</f>
        <v>0</v>
      </c>
      <c r="J41" s="79">
        <f ca="1">IFERROR(IF(Data_Noise!J41="","",IF($B$3="On",IF(Data_Noise!J41&lt;=0,0,IF($BZ41&gt;=Data_Noise!J41,0,Data_Noise!J41-$BZ41)),Data_Noise!J41)),"")</f>
        <v>0</v>
      </c>
      <c r="K41" s="79">
        <f ca="1">IFERROR(IF(Data_Noise!K41="","",IF($B$3="On",IF(Data_Noise!K41&lt;=0,0,IF($BZ41&gt;=Data_Noise!K41,0,Data_Noise!K41-$BZ41)),Data_Noise!K41)),"")</f>
        <v>0</v>
      </c>
      <c r="L41" s="79">
        <f ca="1">IFERROR(IF(Data_Noise!L41="","",IF($B$3="On",IF(Data_Noise!L41&lt;=0,0,IF($BZ41&gt;=Data_Noise!L41,0,Data_Noise!L41-$BZ41)),Data_Noise!L41)),"")</f>
        <v>0</v>
      </c>
      <c r="M41" s="79">
        <f ca="1">IFERROR(IF(Data_Noise!M41="","",IF($B$3="On",IF(Data_Noise!M41&lt;=0,0,IF($BZ41&gt;=Data_Noise!M41,0,Data_Noise!M41-$BZ41)),Data_Noise!M41)),"")</f>
        <v>0</v>
      </c>
      <c r="N41" s="79">
        <f ca="1">IFERROR(IF(Data_Noise!N41="","",IF($B$3="On",IF(Data_Noise!N41&lt;=0,0,IF($BZ41&gt;=Data_Noise!N41,0,Data_Noise!N41-$BZ41)),Data_Noise!N41)),"")</f>
        <v>0</v>
      </c>
      <c r="O41" s="79">
        <f ca="1">IFERROR(IF(Data_Noise!O41="","",IF($B$3="On",IF(Data_Noise!O41&lt;=0,0,IF($BZ41&gt;=Data_Noise!O41,0,Data_Noise!O41-$BZ41)),Data_Noise!O41)),"")</f>
        <v>0</v>
      </c>
      <c r="P41" s="79">
        <f ca="1">IFERROR(IF(Data_Noise!P41="","",IF($B$3="On",IF(Data_Noise!P41&lt;=0,0,IF($BZ41&gt;=Data_Noise!P41,0,Data_Noise!P41-$BZ41)),Data_Noise!P41)),"")</f>
        <v>0</v>
      </c>
      <c r="Q41" s="79">
        <f ca="1">IFERROR(IF(Data_Noise!Q41="","",IF($B$3="On",IF(Data_Noise!Q41&lt;=0,0,IF($BZ41&gt;=Data_Noise!Q41,0,Data_Noise!Q41-$BZ41)),Data_Noise!Q41)),"")</f>
        <v>0</v>
      </c>
      <c r="R41" s="79">
        <f ca="1">IFERROR(IF(Data_Noise!R41="","",IF($B$3="On",IF(Data_Noise!R41&lt;=0,0,IF($BZ41&gt;=Data_Noise!R41,0,Data_Noise!R41-$BZ41)),Data_Noise!R41)),"")</f>
        <v>0</v>
      </c>
      <c r="S41" s="79">
        <f ca="1">IFERROR(IF(Data_Noise!S41="","",IF($B$3="On",IF(Data_Noise!S41&lt;=0,0,IF($BZ41&gt;=Data_Noise!S41,0,Data_Noise!S41-$BZ41)),Data_Noise!S41)),"")</f>
        <v>0</v>
      </c>
      <c r="T41" s="79">
        <f ca="1">IFERROR(IF(Data_Noise!T41="","",IF($B$3="On",IF(Data_Noise!T41&lt;=0,0,IF($BZ41&gt;=Data_Noise!T41,0,Data_Noise!T41-$BZ41)),Data_Noise!T41)),"")</f>
        <v>0</v>
      </c>
      <c r="U41" s="79">
        <f ca="1">IFERROR(IF(Data_Noise!U41="","",IF($B$3="On",IF(Data_Noise!U41&lt;=0,0,IF($BZ41&gt;=Data_Noise!U41,0,Data_Noise!U41-$BZ41)),Data_Noise!U41)),"")</f>
        <v>0</v>
      </c>
      <c r="V41" s="79">
        <f ca="1">IFERROR(IF(Data_Noise!V41="","",IF($B$3="On",IF(Data_Noise!V41&lt;=0,0,IF($BZ41&gt;=Data_Noise!V41,0,Data_Noise!V41-$BZ41)),Data_Noise!V41)),"")</f>
        <v>0</v>
      </c>
      <c r="W41" s="79">
        <f ca="1">IFERROR(IF(Data_Noise!W41="","",IF($B$3="On",IF(Data_Noise!W41&lt;=0,0,IF($BZ41&gt;=Data_Noise!W41,0,Data_Noise!W41-$BZ41)),Data_Noise!W41)),"")</f>
        <v>0</v>
      </c>
      <c r="X41" s="79">
        <f ca="1">IFERROR(IF(Data_Noise!X41="","",IF($B$3="On",IF(Data_Noise!X41&lt;=0,0,IF($BZ41&gt;=Data_Noise!X41,0,Data_Noise!X41-$BZ41)),Data_Noise!X41)),"")</f>
        <v>0</v>
      </c>
      <c r="Y41" s="79">
        <f ca="1">IFERROR(IF(Data_Noise!Y41="","",IF($B$3="On",IF(Data_Noise!Y41&lt;=0,0,IF($BZ41&gt;=Data_Noise!Y41,0,Data_Noise!Y41-$BZ41)),Data_Noise!Y41)),"")</f>
        <v>0</v>
      </c>
      <c r="Z41" s="79">
        <f ca="1">IFERROR(IF(Data_Noise!Z41="","",IF($B$3="On",IF(Data_Noise!Z41&lt;=0,0,IF($BZ41&gt;=Data_Noise!Z41,0,Data_Noise!Z41-$BZ41)),Data_Noise!Z41)),"")</f>
        <v>0</v>
      </c>
      <c r="AA41" s="79">
        <f ca="1">IFERROR(IF(Data_Noise!AA41="","",IF($B$3="On",IF(Data_Noise!AA41&lt;=0,0,IF($BZ41&gt;=Data_Noise!AA41,0,Data_Noise!AA41-$BZ41)),Data_Noise!AA41)),"")</f>
        <v>21.851608090446923</v>
      </c>
      <c r="AB41" s="79">
        <f ca="1">IFERROR(IF(Data_Noise!AB41="","",IF($B$3="On",IF(Data_Noise!AB41&lt;=0,0,IF($BZ41&gt;=Data_Noise!AB41,0,Data_Noise!AB41-$BZ41)),Data_Noise!AB41)),"")</f>
        <v>65.670028592456646</v>
      </c>
      <c r="AC41" s="79">
        <f ca="1">IFERROR(IF(Data_Noise!AC41="","",IF($B$3="On",IF(Data_Noise!AC41&lt;=0,0,IF($BZ41&gt;=Data_Noise!AC41,0,Data_Noise!AC41-$BZ41)),Data_Noise!AC41)),"")</f>
        <v>149.4772473246756</v>
      </c>
      <c r="AD41" s="79">
        <f ca="1">IFERROR(IF(Data_Noise!AD41="","",IF($B$3="On",IF(Data_Noise!AD41&lt;=0,0,IF($BZ41&gt;=Data_Noise!AD41,0,Data_Noise!AD41-$BZ41)),Data_Noise!AD41)),"")</f>
        <v>306.00667477282747</v>
      </c>
      <c r="AE41" s="79">
        <f ca="1">IFERROR(IF(Data_Noise!AE41="","",IF($B$3="On",IF(Data_Noise!AE41&lt;=0,0,IF($BZ41&gt;=Data_Noise!AE41,0,Data_Noise!AE41-$BZ41)),Data_Noise!AE41)),"")</f>
        <v>579.36090871620718</v>
      </c>
      <c r="AF41" s="79">
        <f ca="1">IFERROR(IF(Data_Noise!AF41="","",IF($B$3="On",IF(Data_Noise!AF41&lt;=0,0,IF($BZ41&gt;=Data_Noise!AF41,0,Data_Noise!AF41-$BZ41)),Data_Noise!AF41)),"")</f>
        <v>1006.8919543092026</v>
      </c>
      <c r="AG41" s="79">
        <f ca="1">IFERROR(IF(Data_Noise!AG41="","",IF($B$3="On",IF(Data_Noise!AG41&lt;=0,0,IF($BZ41&gt;=Data_Noise!AG41,0,Data_Noise!AG41-$BZ41)),Data_Noise!AG41)),"")</f>
        <v>1564.235520532656</v>
      </c>
      <c r="AH41" s="79">
        <f ca="1">IFERROR(IF(Data_Noise!AH41="","",IF($B$3="On",IF(Data_Noise!AH41&lt;=0,0,IF($BZ41&gt;=Data_Noise!AH41,0,Data_Noise!AH41-$BZ41)),Data_Noise!AH41)),"")</f>
        <v>2168.1780454100799</v>
      </c>
      <c r="AI41" s="79">
        <f ca="1">IFERROR(IF(Data_Noise!AI41="","",IF($B$3="On",IF(Data_Noise!AI41&lt;=0,0,IF($BZ41&gt;=Data_Noise!AI41,0,Data_Noise!AI41-$BZ41)),Data_Noise!AI41)),"")</f>
        <v>2708.6258187728999</v>
      </c>
      <c r="AJ41" s="79">
        <f ca="1">IFERROR(IF(Data_Noise!AJ41="","",IF($B$3="On",IF(Data_Noise!AJ41&lt;=0,0,IF($BZ41&gt;=Data_Noise!AJ41,0,Data_Noise!AJ41-$BZ41)),Data_Noise!AJ41)),"")</f>
        <v>3124.4150456509669</v>
      </c>
      <c r="AK41" s="79">
        <f ca="1">IFERROR(IF(Data_Noise!AK41="","",IF($B$3="On",IF(Data_Noise!AK41&lt;=0,0,IF($BZ41&gt;=Data_Noise!AK41,0,Data_Noise!AK41-$BZ41)),Data_Noise!AK41)),"")</f>
        <v>3406.420939667913</v>
      </c>
      <c r="AL41" s="79">
        <f ca="1">IFERROR(IF(Data_Noise!AL41="","",IF($B$3="On",IF(Data_Noise!AL41&lt;=0,0,IF($BZ41&gt;=Data_Noise!AL41,0,Data_Noise!AL41-$BZ41)),Data_Noise!AL41)),"")</f>
        <v>3585.6271984393697</v>
      </c>
      <c r="AM41" s="79">
        <f ca="1">IFERROR(IF(Data_Noise!AM41="","",IF($B$3="On",IF(Data_Noise!AM41&lt;=0,0,IF($BZ41&gt;=Data_Noise!AM41,0,Data_Noise!AM41-$BZ41)),Data_Noise!AM41)),"")</f>
        <v>3693.0123840244896</v>
      </c>
      <c r="AN41" s="79">
        <f ca="1">IFERROR(IF(Data_Noise!AN41="","",IF($B$3="On",IF(Data_Noise!AN41&lt;=0,0,IF($BZ41&gt;=Data_Noise!AN41,0,Data_Noise!AN41-$BZ41)),Data_Noise!AN41)),"")</f>
        <v>3762.3234485051271</v>
      </c>
      <c r="AO41" s="79">
        <f ca="1">IFERROR(IF(Data_Noise!AO41="","",IF($B$3="On",IF(Data_Noise!AO41&lt;=0,0,IF($BZ41&gt;=Data_Noise!AO41,0,Data_Noise!AO41-$BZ41)),Data_Noise!AO41)),"")</f>
        <v>3807.0368037804028</v>
      </c>
      <c r="AP41" s="79">
        <f ca="1">IFERROR(IF(Data_Noise!AP41="","",IF($B$3="On",IF(Data_Noise!AP41&lt;=0,0,IF($BZ41&gt;=Data_Noise!AP41,0,Data_Noise!AP41-$BZ41)),Data_Noise!AP41)),"")</f>
        <v>3827.0807778626599</v>
      </c>
      <c r="AQ41" s="79" t="str">
        <f>IFERROR(IF(Data_Noise!AQ41="","",IF($B$3="On",IF(Data_Noise!AQ41&lt;=0,0,IF($BZ41&gt;=Data_Noise!AQ41,0,Data_Noise!AQ41-$BZ41)),Data_Noise!AQ41)),"")</f>
        <v/>
      </c>
      <c r="AR41" s="79" t="str">
        <f>IFERROR(IF(Data_Noise!AR41="","",IF($B$3="On",IF(Data_Noise!AR41&lt;=0,0,IF($BZ41&gt;=Data_Noise!AR41,0,Data_Noise!AR41-$BZ41)),Data_Noise!AR41)),"")</f>
        <v/>
      </c>
      <c r="AS41" s="79" t="str">
        <f>IFERROR(IF(Data_Noise!AS41="","",IF($B$3="On",IF(Data_Noise!AS41&lt;=0,0,IF($BZ41&gt;=Data_Noise!AS41,0,Data_Noise!AS41-$BZ41)),Data_Noise!AS41)),"")</f>
        <v/>
      </c>
      <c r="AT41" s="79" t="str">
        <f>IFERROR(IF(Data_Noise!AT41="","",IF($B$3="On",IF(Data_Noise!AT41&lt;=0,0,IF($BZ41&gt;=Data_Noise!AT41,0,Data_Noise!AT41-$BZ41)),Data_Noise!AT41)),"")</f>
        <v/>
      </c>
      <c r="AU41" s="79" t="str">
        <f>IFERROR(IF(Data_Noise!AU41="","",IF($B$3="On",IF(Data_Noise!AU41&lt;=0,0,IF($BZ41&gt;=Data_Noise!AU41,0,Data_Noise!AU41-$BZ41)),Data_Noise!AU41)),"")</f>
        <v/>
      </c>
      <c r="AV41" s="79" t="str">
        <f>IFERROR(IF(Data_Noise!AV41="","",IF($B$3="On",IF(Data_Noise!AV41&lt;=0,0,IF($BZ41&gt;=Data_Noise!AV41,0,Data_Noise!AV41-$BZ41)),Data_Noise!AV41)),"")</f>
        <v/>
      </c>
      <c r="AW41" s="79" t="str">
        <f>IFERROR(IF(Data_Noise!AW41="","",IF($B$3="On",IF(Data_Noise!AW41&lt;=0,0,IF($BZ41&gt;=Data_Noise!AW41,0,Data_Noise!AW41-$BZ41)),Data_Noise!AW41)),"")</f>
        <v/>
      </c>
      <c r="AX41" s="79" t="str">
        <f>IFERROR(IF(Data_Noise!AX41="","",IF($B$3="On",IF(Data_Noise!AX41&lt;=0,0,IF($BZ41&gt;=Data_Noise!AX41,0,Data_Noise!AX41-$BZ41)),Data_Noise!AX41)),"")</f>
        <v/>
      </c>
      <c r="AY41" s="79" t="str">
        <f>IFERROR(IF(Data_Noise!AY41="","",IF($B$3="On",IF(Data_Noise!AY41&lt;=0,0,IF($BZ41&gt;=Data_Noise!AY41,0,Data_Noise!AY41-$BZ41)),Data_Noise!AY41)),"")</f>
        <v/>
      </c>
      <c r="AZ41" s="79" t="str">
        <f>IFERROR(IF(Data_Noise!AZ41="","",IF($B$3="On",IF(Data_Noise!AZ41&lt;=0,0,IF($BZ41&gt;=Data_Noise!AZ41,0,Data_Noise!AZ41-$BZ41)),Data_Noise!AZ41)),"")</f>
        <v/>
      </c>
      <c r="BA41" s="79">
        <f ca="1">IF(BA$3="","",Data_Noise!C41)</f>
        <v>29.801190702339447</v>
      </c>
      <c r="BB41" s="79">
        <f ca="1">IF(BB$3="","",Data_Noise!D41)</f>
        <v>26.438181295874063</v>
      </c>
      <c r="BC41" s="79">
        <f ca="1">IF(BC$3="","",Data_Noise!E41)</f>
        <v>23.067927920561164</v>
      </c>
      <c r="BD41" s="79">
        <f ca="1">IF(BD$3="","",Data_Noise!F41)</f>
        <v>14.57063460109959</v>
      </c>
      <c r="BE41" s="79">
        <f ca="1">IF(BE$3="","",Data_Noise!G41)</f>
        <v>10.879645750018113</v>
      </c>
      <c r="BF41" s="79">
        <f ca="1">IF(BF$3="","",Data_Noise!H41)</f>
        <v>4.4641336353911365</v>
      </c>
      <c r="BG41" s="79">
        <f ca="1">IF(BG$3="","",Data_Noise!I41)</f>
        <v>1.9512749320056166</v>
      </c>
      <c r="BH41" s="79">
        <f ca="1">IF(BH$3="","",Data_Noise!J41)</f>
        <v>-1.2798986538567367</v>
      </c>
      <c r="BI41" s="79">
        <f ca="1">IF(BI$3="","",Data_Noise!K41)</f>
        <v>-0.97206491841446441</v>
      </c>
      <c r="BJ41" s="79">
        <f ca="1">IF(BJ$3="","",Data_Noise!L41)</f>
        <v>-1.4184793271391143</v>
      </c>
      <c r="BK41" s="79">
        <f ca="1">IF(BK$3="","",Data_Noise!M41)</f>
        <v>-2.4739490230923979</v>
      </c>
      <c r="BL41" s="79">
        <f ca="1">IF(BL$3="","",Data_Noise!N41)</f>
        <v>-4.8796729556408236</v>
      </c>
      <c r="BM41" s="79">
        <f ca="1">IF(BM$3="","",Data_Noise!O41)</f>
        <v>-8.1741936662435091</v>
      </c>
      <c r="BN41" s="79" t="str">
        <f>IF(BN$3="","",Data_Noise!P41)</f>
        <v/>
      </c>
      <c r="BO41" s="79" t="str">
        <f>IF(BO$3="","",Data_Noise!Q41)</f>
        <v/>
      </c>
      <c r="BP41" s="79" t="str">
        <f>IF(BP$3="","",Data_Noise!R41)</f>
        <v/>
      </c>
      <c r="BQ41" s="79" t="str">
        <f>IF(BQ$3="","",Data_Noise!S41)</f>
        <v/>
      </c>
      <c r="BR41" s="79" t="str">
        <f>IF(BR$3="","",Data_Noise!T41)</f>
        <v/>
      </c>
      <c r="BS41" s="79" t="str">
        <f>IF(BS$3="","",Data_Noise!U41)</f>
        <v/>
      </c>
      <c r="BT41" s="79" t="str">
        <f>IF(BT$3="","",Data_Noise!V41)</f>
        <v/>
      </c>
      <c r="BU41" s="79" t="str">
        <f>IF(BU$3="","",Data_Noise!W41)</f>
        <v/>
      </c>
      <c r="BV41" s="79" t="str">
        <f>IF(BV$3="","",Data_Noise!X41)</f>
        <v/>
      </c>
      <c r="BW41" s="79" t="str">
        <f>IF(BW$3="","",Data_Noise!Y41)</f>
        <v/>
      </c>
      <c r="BX41" s="79" t="str">
        <f>IF(BX$3="","",Data_Noise!Z41)</f>
        <v/>
      </c>
      <c r="BY41" s="79" t="str">
        <f>IF(BY$3="","",Data_Noise!AA41)</f>
        <v/>
      </c>
      <c r="BZ41" s="79">
        <f t="shared" ca="1" si="1"/>
        <v>7.0749792533001603</v>
      </c>
    </row>
    <row r="42" spans="1:78" x14ac:dyDescent="0.25">
      <c r="A42" s="79">
        <f ca="1">Data_Initial!A42</f>
        <v>1</v>
      </c>
      <c r="B42" s="79" t="str">
        <f ca="1">Data_Initial!B42</f>
        <v>G5</v>
      </c>
      <c r="C42" s="79">
        <f ca="1">IFERROR(IF(Data_Noise!C42="","",IF($B$3="On",IF(Data_Noise!C42&lt;=0,0,IF($BZ42&gt;=Data_Noise!C42,0,Data_Noise!C42-$BZ42)),Data_Noise!C42)),"")</f>
        <v>7.518441724090053</v>
      </c>
      <c r="D42" s="79">
        <f ca="1">IFERROR(IF(Data_Noise!D42="","",IF($B$3="On",IF(Data_Noise!D42&lt;=0,0,IF($BZ42&gt;=Data_Noise!D42,0,Data_Noise!D42-$BZ42)),Data_Noise!D42)),"")</f>
        <v>6.8366935047871937</v>
      </c>
      <c r="E42" s="79">
        <f ca="1">IFERROR(IF(Data_Noise!E42="","",IF($B$3="On",IF(Data_Noise!E42&lt;=0,0,IF($BZ42&gt;=Data_Noise!E42,0,Data_Noise!E42-$BZ42)),Data_Noise!E42)),"")</f>
        <v>4.4708083191349122</v>
      </c>
      <c r="F42" s="79">
        <f ca="1">IFERROR(IF(Data_Noise!F42="","",IF($B$3="On",IF(Data_Noise!F42&lt;=0,0,IF($BZ42&gt;=Data_Noise!F42,0,Data_Noise!F42-$BZ42)),Data_Noise!F42)),"")</f>
        <v>2.9439156968750093</v>
      </c>
      <c r="G42" s="79">
        <f ca="1">IFERROR(IF(Data_Noise!G42="","",IF($B$3="On",IF(Data_Noise!G42&lt;=0,0,IF($BZ42&gt;=Data_Noise!G42,0,Data_Noise!G42-$BZ42)),Data_Noise!G42)),"")</f>
        <v>0.84000750426778215</v>
      </c>
      <c r="H42" s="79">
        <f ca="1">IFERROR(IF(Data_Noise!H42="","",IF($B$3="On",IF(Data_Noise!H42&lt;=0,0,IF($BZ42&gt;=Data_Noise!H42,0,Data_Noise!H42-$BZ42)),Data_Noise!H42)),"")</f>
        <v>2.6360933833534754</v>
      </c>
      <c r="I42" s="79">
        <f ca="1">IFERROR(IF(Data_Noise!I42="","",IF($B$3="On",IF(Data_Noise!I42&lt;=0,0,IF($BZ42&gt;=Data_Noise!I42,0,Data_Noise!I42-$BZ42)),Data_Noise!I42)),"")</f>
        <v>2.3863969797188744E-3</v>
      </c>
      <c r="J42" s="79">
        <f ca="1">IFERROR(IF(Data_Noise!J42="","",IF($B$3="On",IF(Data_Noise!J42&lt;=0,0,IF($BZ42&gt;=Data_Noise!J42,0,Data_Noise!J42-$BZ42)),Data_Noise!J42)),"")</f>
        <v>0</v>
      </c>
      <c r="K42" s="79">
        <f ca="1">IFERROR(IF(Data_Noise!K42="","",IF($B$3="On",IF(Data_Noise!K42&lt;=0,0,IF($BZ42&gt;=Data_Noise!K42,0,Data_Noise!K42-$BZ42)),Data_Noise!K42)),"")</f>
        <v>0</v>
      </c>
      <c r="L42" s="79">
        <f ca="1">IFERROR(IF(Data_Noise!L42="","",IF($B$3="On",IF(Data_Noise!L42&lt;=0,0,IF($BZ42&gt;=Data_Noise!L42,0,Data_Noise!L42-$BZ42)),Data_Noise!L42)),"")</f>
        <v>0</v>
      </c>
      <c r="M42" s="79">
        <f ca="1">IFERROR(IF(Data_Noise!M42="","",IF($B$3="On",IF(Data_Noise!M42&lt;=0,0,IF($BZ42&gt;=Data_Noise!M42,0,Data_Noise!M42-$BZ42)),Data_Noise!M42)),"")</f>
        <v>0</v>
      </c>
      <c r="N42" s="79">
        <f ca="1">IFERROR(IF(Data_Noise!N42="","",IF($B$3="On",IF(Data_Noise!N42&lt;=0,0,IF($BZ42&gt;=Data_Noise!N42,0,Data_Noise!N42-$BZ42)),Data_Noise!N42)),"")</f>
        <v>0</v>
      </c>
      <c r="O42" s="79">
        <f ca="1">IFERROR(IF(Data_Noise!O42="","",IF($B$3="On",IF(Data_Noise!O42&lt;=0,0,IF($BZ42&gt;=Data_Noise!O42,0,Data_Noise!O42-$BZ42)),Data_Noise!O42)),"")</f>
        <v>0</v>
      </c>
      <c r="P42" s="79">
        <f ca="1">IFERROR(IF(Data_Noise!P42="","",IF($B$3="On",IF(Data_Noise!P42&lt;=0,0,IF($BZ42&gt;=Data_Noise!P42,0,Data_Noise!P42-$BZ42)),Data_Noise!P42)),"")</f>
        <v>0</v>
      </c>
      <c r="Q42" s="79">
        <f ca="1">IFERROR(IF(Data_Noise!Q42="","",IF($B$3="On",IF(Data_Noise!Q42&lt;=0,0,IF($BZ42&gt;=Data_Noise!Q42,0,Data_Noise!Q42-$BZ42)),Data_Noise!Q42)),"")</f>
        <v>0</v>
      </c>
      <c r="R42" s="79">
        <f ca="1">IFERROR(IF(Data_Noise!R42="","",IF($B$3="On",IF(Data_Noise!R42&lt;=0,0,IF($BZ42&gt;=Data_Noise!R42,0,Data_Noise!R42-$BZ42)),Data_Noise!R42)),"")</f>
        <v>0</v>
      </c>
      <c r="S42" s="79">
        <f ca="1">IFERROR(IF(Data_Noise!S42="","",IF($B$3="On",IF(Data_Noise!S42&lt;=0,0,IF($BZ42&gt;=Data_Noise!S42,0,Data_Noise!S42-$BZ42)),Data_Noise!S42)),"")</f>
        <v>0</v>
      </c>
      <c r="T42" s="79">
        <f ca="1">IFERROR(IF(Data_Noise!T42="","",IF($B$3="On",IF(Data_Noise!T42&lt;=0,0,IF($BZ42&gt;=Data_Noise!T42,0,Data_Noise!T42-$BZ42)),Data_Noise!T42)),"")</f>
        <v>0</v>
      </c>
      <c r="U42" s="79">
        <f ca="1">IFERROR(IF(Data_Noise!U42="","",IF($B$3="On",IF(Data_Noise!U42&lt;=0,0,IF($BZ42&gt;=Data_Noise!U42,0,Data_Noise!U42-$BZ42)),Data_Noise!U42)),"")</f>
        <v>0</v>
      </c>
      <c r="V42" s="79">
        <f ca="1">IFERROR(IF(Data_Noise!V42="","",IF($B$3="On",IF(Data_Noise!V42&lt;=0,0,IF($BZ42&gt;=Data_Noise!V42,0,Data_Noise!V42-$BZ42)),Data_Noise!V42)),"")</f>
        <v>0</v>
      </c>
      <c r="W42" s="79">
        <f ca="1">IFERROR(IF(Data_Noise!W42="","",IF($B$3="On",IF(Data_Noise!W42&lt;=0,0,IF($BZ42&gt;=Data_Noise!W42,0,Data_Noise!W42-$BZ42)),Data_Noise!W42)),"")</f>
        <v>0</v>
      </c>
      <c r="X42" s="79">
        <f ca="1">IFERROR(IF(Data_Noise!X42="","",IF($B$3="On",IF(Data_Noise!X42&lt;=0,0,IF($BZ42&gt;=Data_Noise!X42,0,Data_Noise!X42-$BZ42)),Data_Noise!X42)),"")</f>
        <v>0</v>
      </c>
      <c r="Y42" s="79">
        <f ca="1">IFERROR(IF(Data_Noise!Y42="","",IF($B$3="On",IF(Data_Noise!Y42&lt;=0,0,IF($BZ42&gt;=Data_Noise!Y42,0,Data_Noise!Y42-$BZ42)),Data_Noise!Y42)),"")</f>
        <v>8.1708498179296125</v>
      </c>
      <c r="Z42" s="79">
        <f ca="1">IFERROR(IF(Data_Noise!Z42="","",IF($B$3="On",IF(Data_Noise!Z42&lt;=0,0,IF($BZ42&gt;=Data_Noise!Z42,0,Data_Noise!Z42-$BZ42)),Data_Noise!Z42)),"")</f>
        <v>28.357659463570609</v>
      </c>
      <c r="AA42" s="79">
        <f ca="1">IFERROR(IF(Data_Noise!AA42="","",IF($B$3="On",IF(Data_Noise!AA42&lt;=0,0,IF($BZ42&gt;=Data_Noise!AA42,0,Data_Noise!AA42-$BZ42)),Data_Noise!AA42)),"")</f>
        <v>63.193661698530143</v>
      </c>
      <c r="AB42" s="79">
        <f ca="1">IFERROR(IF(Data_Noise!AB42="","",IF($B$3="On",IF(Data_Noise!AB42&lt;=0,0,IF($BZ42&gt;=Data_Noise!AB42,0,Data_Noise!AB42-$BZ42)),Data_Noise!AB42)),"")</f>
        <v>125.42498967519035</v>
      </c>
      <c r="AC42" s="79">
        <f ca="1">IFERROR(IF(Data_Noise!AC42="","",IF($B$3="On",IF(Data_Noise!AC42&lt;=0,0,IF($BZ42&gt;=Data_Noise!AC42,0,Data_Noise!AC42-$BZ42)),Data_Noise!AC42)),"")</f>
        <v>239.8084797610415</v>
      </c>
      <c r="AD42" s="79">
        <f ca="1">IFERROR(IF(Data_Noise!AD42="","",IF($B$3="On",IF(Data_Noise!AD42&lt;=0,0,IF($BZ42&gt;=Data_Noise!AD42,0,Data_Noise!AD42-$BZ42)),Data_Noise!AD42)),"")</f>
        <v>445.13172235563519</v>
      </c>
      <c r="AE42" s="79">
        <f ca="1">IFERROR(IF(Data_Noise!AE42="","",IF($B$3="On",IF(Data_Noise!AE42&lt;=0,0,IF($BZ42&gt;=Data_Noise!AE42,0,Data_Noise!AE42-$BZ42)),Data_Noise!AE42)),"")</f>
        <v>780.6464652104745</v>
      </c>
      <c r="AF42" s="79">
        <f ca="1">IFERROR(IF(Data_Noise!AF42="","",IF($B$3="On",IF(Data_Noise!AF42&lt;=0,0,IF($BZ42&gt;=Data_Noise!AF42,0,Data_Noise!AF42-$BZ42)),Data_Noise!AF42)),"")</f>
        <v>1263.1840650980591</v>
      </c>
      <c r="AG42" s="79">
        <f ca="1">IFERROR(IF(Data_Noise!AG42="","",IF($B$3="On",IF(Data_Noise!AG42&lt;=0,0,IF($BZ42&gt;=Data_Noise!AG42,0,Data_Noise!AG42-$BZ42)),Data_Noise!AG42)),"")</f>
        <v>1834.144596957769</v>
      </c>
      <c r="AH42" s="79">
        <f ca="1">IFERROR(IF(Data_Noise!AH42="","",IF($B$3="On",IF(Data_Noise!AH42&lt;=0,0,IF($BZ42&gt;=Data_Noise!AH42,0,Data_Noise!AH42-$BZ42)),Data_Noise!AH42)),"")</f>
        <v>2403.1557635486488</v>
      </c>
      <c r="AI42" s="79">
        <f ca="1">IFERROR(IF(Data_Noise!AI42="","",IF($B$3="On",IF(Data_Noise!AI42&lt;=0,0,IF($BZ42&gt;=Data_Noise!AI42,0,Data_Noise!AI42-$BZ42)),Data_Noise!AI42)),"")</f>
        <v>2875.1247297219688</v>
      </c>
      <c r="AJ42" s="79">
        <f ca="1">IFERROR(IF(Data_Noise!AJ42="","",IF($B$3="On",IF(Data_Noise!AJ42&lt;=0,0,IF($BZ42&gt;=Data_Noise!AJ42,0,Data_Noise!AJ42-$BZ42)),Data_Noise!AJ42)),"")</f>
        <v>3218.515562105636</v>
      </c>
      <c r="AK42" s="79">
        <f ca="1">IFERROR(IF(Data_Noise!AK42="","",IF($B$3="On",IF(Data_Noise!AK42&lt;=0,0,IF($BZ42&gt;=Data_Noise!AK42,0,Data_Noise!AK42-$BZ42)),Data_Noise!AK42)),"")</f>
        <v>3439.5814597006788</v>
      </c>
      <c r="AL42" s="79">
        <f ca="1">IFERROR(IF(Data_Noise!AL42="","",IF($B$3="On",IF(Data_Noise!AL42&lt;=0,0,IF($BZ42&gt;=Data_Noise!AL42,0,Data_Noise!AL42-$BZ42)),Data_Noise!AL42)),"")</f>
        <v>3571.3597974559689</v>
      </c>
      <c r="AM42" s="79">
        <f ca="1">IFERROR(IF(Data_Noise!AM42="","",IF($B$3="On",IF(Data_Noise!AM42&lt;=0,0,IF($BZ42&gt;=Data_Noise!AM42,0,Data_Noise!AM42-$BZ42)),Data_Noise!AM42)),"")</f>
        <v>3649.3633812305488</v>
      </c>
      <c r="AN42" s="79">
        <f ca="1">IFERROR(IF(Data_Noise!AN42="","",IF($B$3="On",IF(Data_Noise!AN42&lt;=0,0,IF($BZ42&gt;=Data_Noise!AN42,0,Data_Noise!AN42-$BZ42)),Data_Noise!AN42)),"")</f>
        <v>3697.3000817090392</v>
      </c>
      <c r="AO42" s="79">
        <f ca="1">IFERROR(IF(Data_Noise!AO42="","",IF($B$3="On",IF(Data_Noise!AO42&lt;=0,0,IF($BZ42&gt;=Data_Noise!AO42,0,Data_Noise!AO42-$BZ42)),Data_Noise!AO42)),"")</f>
        <v>3729.5571533242187</v>
      </c>
      <c r="AP42" s="79">
        <f ca="1">IFERROR(IF(Data_Noise!AP42="","",IF($B$3="On",IF(Data_Noise!AP42&lt;=0,0,IF($BZ42&gt;=Data_Noise!AP42,0,Data_Noise!AP42-$BZ42)),Data_Noise!AP42)),"")</f>
        <v>3743.0624240196103</v>
      </c>
      <c r="AQ42" s="79" t="str">
        <f>IFERROR(IF(Data_Noise!AQ42="","",IF($B$3="On",IF(Data_Noise!AQ42&lt;=0,0,IF($BZ42&gt;=Data_Noise!AQ42,0,Data_Noise!AQ42-$BZ42)),Data_Noise!AQ42)),"")</f>
        <v/>
      </c>
      <c r="AR42" s="79" t="str">
        <f>IFERROR(IF(Data_Noise!AR42="","",IF($B$3="On",IF(Data_Noise!AR42&lt;=0,0,IF($BZ42&gt;=Data_Noise!AR42,0,Data_Noise!AR42-$BZ42)),Data_Noise!AR42)),"")</f>
        <v/>
      </c>
      <c r="AS42" s="79" t="str">
        <f>IFERROR(IF(Data_Noise!AS42="","",IF($B$3="On",IF(Data_Noise!AS42&lt;=0,0,IF($BZ42&gt;=Data_Noise!AS42,0,Data_Noise!AS42-$BZ42)),Data_Noise!AS42)),"")</f>
        <v/>
      </c>
      <c r="AT42" s="79" t="str">
        <f>IFERROR(IF(Data_Noise!AT42="","",IF($B$3="On",IF(Data_Noise!AT42&lt;=0,0,IF($BZ42&gt;=Data_Noise!AT42,0,Data_Noise!AT42-$BZ42)),Data_Noise!AT42)),"")</f>
        <v/>
      </c>
      <c r="AU42" s="79" t="str">
        <f>IFERROR(IF(Data_Noise!AU42="","",IF($B$3="On",IF(Data_Noise!AU42&lt;=0,0,IF($BZ42&gt;=Data_Noise!AU42,0,Data_Noise!AU42-$BZ42)),Data_Noise!AU42)),"")</f>
        <v/>
      </c>
      <c r="AV42" s="79" t="str">
        <f>IFERROR(IF(Data_Noise!AV42="","",IF($B$3="On",IF(Data_Noise!AV42&lt;=0,0,IF($BZ42&gt;=Data_Noise!AV42,0,Data_Noise!AV42-$BZ42)),Data_Noise!AV42)),"")</f>
        <v/>
      </c>
      <c r="AW42" s="79" t="str">
        <f>IFERROR(IF(Data_Noise!AW42="","",IF($B$3="On",IF(Data_Noise!AW42&lt;=0,0,IF($BZ42&gt;=Data_Noise!AW42,0,Data_Noise!AW42-$BZ42)),Data_Noise!AW42)),"")</f>
        <v/>
      </c>
      <c r="AX42" s="79" t="str">
        <f>IFERROR(IF(Data_Noise!AX42="","",IF($B$3="On",IF(Data_Noise!AX42&lt;=0,0,IF($BZ42&gt;=Data_Noise!AX42,0,Data_Noise!AX42-$BZ42)),Data_Noise!AX42)),"")</f>
        <v/>
      </c>
      <c r="AY42" s="79" t="str">
        <f>IFERROR(IF(Data_Noise!AY42="","",IF($B$3="On",IF(Data_Noise!AY42&lt;=0,0,IF($BZ42&gt;=Data_Noise!AY42,0,Data_Noise!AY42-$BZ42)),Data_Noise!AY42)),"")</f>
        <v/>
      </c>
      <c r="AZ42" s="79" t="str">
        <f>IFERROR(IF(Data_Noise!AZ42="","",IF($B$3="On",IF(Data_Noise!AZ42&lt;=0,0,IF($BZ42&gt;=Data_Noise!AZ42,0,Data_Noise!AZ42-$BZ42)),Data_Noise!AZ42)),"")</f>
        <v/>
      </c>
      <c r="BA42" s="79">
        <f ca="1">IF(BA$3="","",Data_Noise!C42)</f>
        <v>9.9130194651945445</v>
      </c>
      <c r="BB42" s="79">
        <f ca="1">IF(BB$3="","",Data_Noise!D42)</f>
        <v>9.2312712458916852</v>
      </c>
      <c r="BC42" s="79">
        <f ca="1">IF(BC$3="","",Data_Noise!E42)</f>
        <v>6.8653860602394028</v>
      </c>
      <c r="BD42" s="79">
        <f ca="1">IF(BD$3="","",Data_Noise!F42)</f>
        <v>5.3384934379795004</v>
      </c>
      <c r="BE42" s="79">
        <f ca="1">IF(BE$3="","",Data_Noise!G42)</f>
        <v>3.2345852453722732</v>
      </c>
      <c r="BF42" s="79">
        <f ca="1">IF(BF$3="","",Data_Noise!H42)</f>
        <v>5.0306711244579665</v>
      </c>
      <c r="BG42" s="79">
        <f ca="1">IF(BG$3="","",Data_Noise!I42)</f>
        <v>2.3969641380842099</v>
      </c>
      <c r="BH42" s="79">
        <f ca="1">IF(BH$3="","",Data_Noise!J42)</f>
        <v>1.9487625310475778</v>
      </c>
      <c r="BI42" s="79">
        <f ca="1">IF(BI$3="","",Data_Noise!K42)</f>
        <v>-0.87917687884403894</v>
      </c>
      <c r="BJ42" s="79">
        <f ca="1">IF(BJ$3="","",Data_Noise!L42)</f>
        <v>-1.174733260553239</v>
      </c>
      <c r="BK42" s="79">
        <f ca="1">IF(BK$3="","",Data_Noise!M42)</f>
        <v>-3.1320710288039968</v>
      </c>
      <c r="BL42" s="79">
        <f ca="1">IF(BL$3="","",Data_Noise!N42)</f>
        <v>-3.4237249931795</v>
      </c>
      <c r="BM42" s="79">
        <f ca="1">IF(BM$3="","",Data_Noise!O42)</f>
        <v>-4.2199364525279934</v>
      </c>
      <c r="BN42" s="79" t="str">
        <f>IF(BN$3="","",Data_Noise!P42)</f>
        <v/>
      </c>
      <c r="BO42" s="79" t="str">
        <f>IF(BO$3="","",Data_Noise!Q42)</f>
        <v/>
      </c>
      <c r="BP42" s="79" t="str">
        <f>IF(BP$3="","",Data_Noise!R42)</f>
        <v/>
      </c>
      <c r="BQ42" s="79" t="str">
        <f>IF(BQ$3="","",Data_Noise!S42)</f>
        <v/>
      </c>
      <c r="BR42" s="79" t="str">
        <f>IF(BR$3="","",Data_Noise!T42)</f>
        <v/>
      </c>
      <c r="BS42" s="79" t="str">
        <f>IF(BS$3="","",Data_Noise!U42)</f>
        <v/>
      </c>
      <c r="BT42" s="79" t="str">
        <f>IF(BT$3="","",Data_Noise!V42)</f>
        <v/>
      </c>
      <c r="BU42" s="79" t="str">
        <f>IF(BU$3="","",Data_Noise!W42)</f>
        <v/>
      </c>
      <c r="BV42" s="79" t="str">
        <f>IF(BV$3="","",Data_Noise!X42)</f>
        <v/>
      </c>
      <c r="BW42" s="79" t="str">
        <f>IF(BW$3="","",Data_Noise!Y42)</f>
        <v/>
      </c>
      <c r="BX42" s="79" t="str">
        <f>IF(BX$3="","",Data_Noise!Z42)</f>
        <v/>
      </c>
      <c r="BY42" s="79" t="str">
        <f>IF(BY$3="","",Data_Noise!AA42)</f>
        <v/>
      </c>
      <c r="BZ42" s="79">
        <f t="shared" ca="1" si="1"/>
        <v>2.3945777411044911</v>
      </c>
    </row>
    <row r="43" spans="1:78" x14ac:dyDescent="0.25">
      <c r="A43" s="79">
        <f ca="1">Data_Initial!A43</f>
        <v>1</v>
      </c>
      <c r="B43" s="79" t="str">
        <f ca="1">Data_Initial!B43</f>
        <v>H5</v>
      </c>
      <c r="C43" s="79">
        <f ca="1">IFERROR(IF(Data_Noise!C43="","",IF($B$3="On",IF(Data_Noise!C43&lt;=0,0,IF($BZ43&gt;=Data_Noise!C43,0,Data_Noise!C43-$BZ43)),Data_Noise!C43)),"")</f>
        <v>19.786880451375261</v>
      </c>
      <c r="D43" s="79">
        <f ca="1">IFERROR(IF(Data_Noise!D43="","",IF($B$3="On",IF(Data_Noise!D43&lt;=0,0,IF($BZ43&gt;=Data_Noise!D43,0,Data_Noise!D43-$BZ43)),Data_Noise!D43)),"")</f>
        <v>16.275016594935309</v>
      </c>
      <c r="E43" s="79">
        <f ca="1">IFERROR(IF(Data_Noise!E43="","",IF($B$3="On",IF(Data_Noise!E43&lt;=0,0,IF($BZ43&gt;=Data_Noise!E43,0,Data_Noise!E43-$BZ43)),Data_Noise!E43)),"")</f>
        <v>11.111197313528846</v>
      </c>
      <c r="F43" s="79">
        <f ca="1">IFERROR(IF(Data_Noise!F43="","",IF($B$3="On",IF(Data_Noise!F43&lt;=0,0,IF($BZ43&gt;=Data_Noise!F43,0,Data_Noise!F43-$BZ43)),Data_Noise!F43)),"")</f>
        <v>4.1769219584164254</v>
      </c>
      <c r="G43" s="79">
        <f ca="1">IFERROR(IF(Data_Noise!G43="","",IF($B$3="On",IF(Data_Noise!G43&lt;=0,0,IF($BZ43&gt;=Data_Noise!G43,0,Data_Noise!G43-$BZ43)),Data_Noise!G43)),"")</f>
        <v>0</v>
      </c>
      <c r="H43" s="79">
        <f ca="1">IFERROR(IF(Data_Noise!H43="","",IF($B$3="On",IF(Data_Noise!H43&lt;=0,0,IF($BZ43&gt;=Data_Noise!H43,0,Data_Noise!H43-$BZ43)),Data_Noise!H43)),"")</f>
        <v>0</v>
      </c>
      <c r="I43" s="79">
        <f ca="1">IFERROR(IF(Data_Noise!I43="","",IF($B$3="On",IF(Data_Noise!I43&lt;=0,0,IF($BZ43&gt;=Data_Noise!I43,0,Data_Noise!I43-$BZ43)),Data_Noise!I43)),"")</f>
        <v>0</v>
      </c>
      <c r="J43" s="79">
        <f ca="1">IFERROR(IF(Data_Noise!J43="","",IF($B$3="On",IF(Data_Noise!J43&lt;=0,0,IF($BZ43&gt;=Data_Noise!J43,0,Data_Noise!J43-$BZ43)),Data_Noise!J43)),"")</f>
        <v>0</v>
      </c>
      <c r="K43" s="79">
        <f ca="1">IFERROR(IF(Data_Noise!K43="","",IF($B$3="On",IF(Data_Noise!K43&lt;=0,0,IF($BZ43&gt;=Data_Noise!K43,0,Data_Noise!K43-$BZ43)),Data_Noise!K43)),"")</f>
        <v>0</v>
      </c>
      <c r="L43" s="79">
        <f ca="1">IFERROR(IF(Data_Noise!L43="","",IF($B$3="On",IF(Data_Noise!L43&lt;=0,0,IF($BZ43&gt;=Data_Noise!L43,0,Data_Noise!L43-$BZ43)),Data_Noise!L43)),"")</f>
        <v>0</v>
      </c>
      <c r="M43" s="79">
        <f ca="1">IFERROR(IF(Data_Noise!M43="","",IF($B$3="On",IF(Data_Noise!M43&lt;=0,0,IF($BZ43&gt;=Data_Noise!M43,0,Data_Noise!M43-$BZ43)),Data_Noise!M43)),"")</f>
        <v>0</v>
      </c>
      <c r="N43" s="79">
        <f ca="1">IFERROR(IF(Data_Noise!N43="","",IF($B$3="On",IF(Data_Noise!N43&lt;=0,0,IF($BZ43&gt;=Data_Noise!N43,0,Data_Noise!N43-$BZ43)),Data_Noise!N43)),"")</f>
        <v>0</v>
      </c>
      <c r="O43" s="79">
        <f ca="1">IFERROR(IF(Data_Noise!O43="","",IF($B$3="On",IF(Data_Noise!O43&lt;=0,0,IF($BZ43&gt;=Data_Noise!O43,0,Data_Noise!O43-$BZ43)),Data_Noise!O43)),"")</f>
        <v>0</v>
      </c>
      <c r="P43" s="79">
        <f ca="1">IFERROR(IF(Data_Noise!P43="","",IF($B$3="On",IF(Data_Noise!P43&lt;=0,0,IF($BZ43&gt;=Data_Noise!P43,0,Data_Noise!P43-$BZ43)),Data_Noise!P43)),"")</f>
        <v>0</v>
      </c>
      <c r="Q43" s="79">
        <f ca="1">IFERROR(IF(Data_Noise!Q43="","",IF($B$3="On",IF(Data_Noise!Q43&lt;=0,0,IF($BZ43&gt;=Data_Noise!Q43,0,Data_Noise!Q43-$BZ43)),Data_Noise!Q43)),"")</f>
        <v>0</v>
      </c>
      <c r="R43" s="79">
        <f ca="1">IFERROR(IF(Data_Noise!R43="","",IF($B$3="On",IF(Data_Noise!R43&lt;=0,0,IF($BZ43&gt;=Data_Noise!R43,0,Data_Noise!R43-$BZ43)),Data_Noise!R43)),"")</f>
        <v>0</v>
      </c>
      <c r="S43" s="79">
        <f ca="1">IFERROR(IF(Data_Noise!S43="","",IF($B$3="On",IF(Data_Noise!S43&lt;=0,0,IF($BZ43&gt;=Data_Noise!S43,0,Data_Noise!S43-$BZ43)),Data_Noise!S43)),"")</f>
        <v>0</v>
      </c>
      <c r="T43" s="79">
        <f ca="1">IFERROR(IF(Data_Noise!T43="","",IF($B$3="On",IF(Data_Noise!T43&lt;=0,0,IF($BZ43&gt;=Data_Noise!T43,0,Data_Noise!T43-$BZ43)),Data_Noise!T43)),"")</f>
        <v>0</v>
      </c>
      <c r="U43" s="79">
        <f ca="1">IFERROR(IF(Data_Noise!U43="","",IF($B$3="On",IF(Data_Noise!U43&lt;=0,0,IF($BZ43&gt;=Data_Noise!U43,0,Data_Noise!U43-$BZ43)),Data_Noise!U43)),"")</f>
        <v>0</v>
      </c>
      <c r="V43" s="79">
        <f ca="1">IFERROR(IF(Data_Noise!V43="","",IF($B$3="On",IF(Data_Noise!V43&lt;=0,0,IF($BZ43&gt;=Data_Noise!V43,0,Data_Noise!V43-$BZ43)),Data_Noise!V43)),"")</f>
        <v>0</v>
      </c>
      <c r="W43" s="79">
        <f ca="1">IFERROR(IF(Data_Noise!W43="","",IF($B$3="On",IF(Data_Noise!W43&lt;=0,0,IF($BZ43&gt;=Data_Noise!W43,0,Data_Noise!W43-$BZ43)),Data_Noise!W43)),"")</f>
        <v>0</v>
      </c>
      <c r="X43" s="79">
        <f ca="1">IFERROR(IF(Data_Noise!X43="","",IF($B$3="On",IF(Data_Noise!X43&lt;=0,0,IF($BZ43&gt;=Data_Noise!X43,0,Data_Noise!X43-$BZ43)),Data_Noise!X43)),"")</f>
        <v>0</v>
      </c>
      <c r="Y43" s="79">
        <f ca="1">IFERROR(IF(Data_Noise!Y43="","",IF($B$3="On",IF(Data_Noise!Y43&lt;=0,0,IF($BZ43&gt;=Data_Noise!Y43,0,Data_Noise!Y43-$BZ43)),Data_Noise!Y43)),"")</f>
        <v>7.5054556376593933</v>
      </c>
      <c r="Z43" s="79">
        <f ca="1">IFERROR(IF(Data_Noise!Z43="","",IF($B$3="On",IF(Data_Noise!Z43&lt;=0,0,IF($BZ43&gt;=Data_Noise!Z43,0,Data_Noise!Z43-$BZ43)),Data_Noise!Z43)),"")</f>
        <v>25.528991897593748</v>
      </c>
      <c r="AA43" s="79">
        <f ca="1">IFERROR(IF(Data_Noise!AA43="","",IF($B$3="On",IF(Data_Noise!AA43&lt;=0,0,IF($BZ43&gt;=Data_Noise!AA43,0,Data_Noise!AA43-$BZ43)),Data_Noise!AA43)),"")</f>
        <v>54.126663628195551</v>
      </c>
      <c r="AB43" s="79">
        <f ca="1">IFERROR(IF(Data_Noise!AB43="","",IF($B$3="On",IF(Data_Noise!AB43&lt;=0,0,IF($BZ43&gt;=Data_Noise!AB43,0,Data_Noise!AB43-$BZ43)),Data_Noise!AB43)),"")</f>
        <v>109.77767909566502</v>
      </c>
      <c r="AC43" s="79">
        <f ca="1">IFERROR(IF(Data_Noise!AC43="","",IF($B$3="On",IF(Data_Noise!AC43&lt;=0,0,IF($BZ43&gt;=Data_Noise!AC43,0,Data_Noise!AC43-$BZ43)),Data_Noise!AC43)),"")</f>
        <v>210.16035716750443</v>
      </c>
      <c r="AD43" s="79">
        <f ca="1">IFERROR(IF(Data_Noise!AD43="","",IF($B$3="On",IF(Data_Noise!AD43&lt;=0,0,IF($BZ43&gt;=Data_Noise!AD43,0,Data_Noise!AD43-$BZ43)),Data_Noise!AD43)),"")</f>
        <v>389.74942972128889</v>
      </c>
      <c r="AE43" s="79">
        <f ca="1">IFERROR(IF(Data_Noise!AE43="","",IF($B$3="On",IF(Data_Noise!AE43&lt;=0,0,IF($BZ43&gt;=Data_Noise!AE43,0,Data_Noise!AE43-$BZ43)),Data_Noise!AE43)),"")</f>
        <v>680.59467186509187</v>
      </c>
      <c r="AF43" s="79">
        <f ca="1">IFERROR(IF(Data_Noise!AF43="","",IF($B$3="On",IF(Data_Noise!AF43&lt;=0,0,IF($BZ43&gt;=Data_Noise!AF43,0,Data_Noise!AF43-$BZ43)),Data_Noise!AF43)),"")</f>
        <v>1105.9719639315972</v>
      </c>
      <c r="AG43" s="79">
        <f ca="1">IFERROR(IF(Data_Noise!AG43="","",IF($B$3="On",IF(Data_Noise!AG43&lt;=0,0,IF($BZ43&gt;=Data_Noise!AG43,0,Data_Noise!AG43-$BZ43)),Data_Noise!AG43)),"")</f>
        <v>1616.1261291021492</v>
      </c>
      <c r="AH43" s="79">
        <f ca="1">IFERROR(IF(Data_Noise!AH43="","",IF($B$3="On",IF(Data_Noise!AH43&lt;=0,0,IF($BZ43&gt;=Data_Noise!AH43,0,Data_Noise!AH43-$BZ43)),Data_Noise!AH43)),"")</f>
        <v>2130.4778307490428</v>
      </c>
      <c r="AI43" s="79">
        <f ca="1">IFERROR(IF(Data_Noise!AI43="","",IF($B$3="On",IF(Data_Noise!AI43&lt;=0,0,IF($BZ43&gt;=Data_Noise!AI43,0,Data_Noise!AI43-$BZ43)),Data_Noise!AI43)),"")</f>
        <v>2559.2408404999865</v>
      </c>
      <c r="AJ43" s="79">
        <f ca="1">IFERROR(IF(Data_Noise!AJ43="","",IF($B$3="On",IF(Data_Noise!AJ43&lt;=0,0,IF($BZ43&gt;=Data_Noise!AJ43,0,Data_Noise!AJ43-$BZ43)),Data_Noise!AJ43)),"")</f>
        <v>2872.6620235246255</v>
      </c>
      <c r="AK43" s="79">
        <f ca="1">IFERROR(IF(Data_Noise!AK43="","",IF($B$3="On",IF(Data_Noise!AK43&lt;=0,0,IF($BZ43&gt;=Data_Noise!AK43,0,Data_Noise!AK43-$BZ43)),Data_Noise!AK43)),"")</f>
        <v>3077.9456158165794</v>
      </c>
      <c r="AL43" s="79">
        <f ca="1">IFERROR(IF(Data_Noise!AL43="","",IF($B$3="On",IF(Data_Noise!AL43&lt;=0,0,IF($BZ43&gt;=Data_Noise!AL43,0,Data_Noise!AL43-$BZ43)),Data_Noise!AL43)),"")</f>
        <v>3204.1951318409997</v>
      </c>
      <c r="AM43" s="79">
        <f ca="1">IFERROR(IF(Data_Noise!AM43="","",IF($B$3="On",IF(Data_Noise!AM43&lt;=0,0,IF($BZ43&gt;=Data_Noise!AM43,0,Data_Noise!AM43-$BZ43)),Data_Noise!AM43)),"")</f>
        <v>3283.2056099548163</v>
      </c>
      <c r="AN43" s="79">
        <f ca="1">IFERROR(IF(Data_Noise!AN43="","",IF($B$3="On",IF(Data_Noise!AN43&lt;=0,0,IF($BZ43&gt;=Data_Noise!AN43,0,Data_Noise!AN43-$BZ43)),Data_Noise!AN43)),"")</f>
        <v>3333.1286670985892</v>
      </c>
      <c r="AO43" s="79">
        <f ca="1">IFERROR(IF(Data_Noise!AO43="","",IF($B$3="On",IF(Data_Noise!AO43&lt;=0,0,IF($BZ43&gt;=Data_Noise!AO43,0,Data_Noise!AO43-$BZ43)),Data_Noise!AO43)),"")</f>
        <v>3364.9839835505463</v>
      </c>
      <c r="AP43" s="79">
        <f ca="1">IFERROR(IF(Data_Noise!AP43="","",IF($B$3="On",IF(Data_Noise!AP43&lt;=0,0,IF($BZ43&gt;=Data_Noise!AP43,0,Data_Noise!AP43-$BZ43)),Data_Noise!AP43)),"")</f>
        <v>3377.8635517178445</v>
      </c>
      <c r="AQ43" s="79" t="str">
        <f>IFERROR(IF(Data_Noise!AQ43="","",IF($B$3="On",IF(Data_Noise!AQ43&lt;=0,0,IF($BZ43&gt;=Data_Noise!AQ43,0,Data_Noise!AQ43-$BZ43)),Data_Noise!AQ43)),"")</f>
        <v/>
      </c>
      <c r="AR43" s="79" t="str">
        <f>IFERROR(IF(Data_Noise!AR43="","",IF($B$3="On",IF(Data_Noise!AR43&lt;=0,0,IF($BZ43&gt;=Data_Noise!AR43,0,Data_Noise!AR43-$BZ43)),Data_Noise!AR43)),"")</f>
        <v/>
      </c>
      <c r="AS43" s="79" t="str">
        <f>IFERROR(IF(Data_Noise!AS43="","",IF($B$3="On",IF(Data_Noise!AS43&lt;=0,0,IF($BZ43&gt;=Data_Noise!AS43,0,Data_Noise!AS43-$BZ43)),Data_Noise!AS43)),"")</f>
        <v/>
      </c>
      <c r="AT43" s="79" t="str">
        <f>IFERROR(IF(Data_Noise!AT43="","",IF($B$3="On",IF(Data_Noise!AT43&lt;=0,0,IF($BZ43&gt;=Data_Noise!AT43,0,Data_Noise!AT43-$BZ43)),Data_Noise!AT43)),"")</f>
        <v/>
      </c>
      <c r="AU43" s="79" t="str">
        <f>IFERROR(IF(Data_Noise!AU43="","",IF($B$3="On",IF(Data_Noise!AU43&lt;=0,0,IF($BZ43&gt;=Data_Noise!AU43,0,Data_Noise!AU43-$BZ43)),Data_Noise!AU43)),"")</f>
        <v/>
      </c>
      <c r="AV43" s="79" t="str">
        <f>IFERROR(IF(Data_Noise!AV43="","",IF($B$3="On",IF(Data_Noise!AV43&lt;=0,0,IF($BZ43&gt;=Data_Noise!AV43,0,Data_Noise!AV43-$BZ43)),Data_Noise!AV43)),"")</f>
        <v/>
      </c>
      <c r="AW43" s="79" t="str">
        <f>IFERROR(IF(Data_Noise!AW43="","",IF($B$3="On",IF(Data_Noise!AW43&lt;=0,0,IF($BZ43&gt;=Data_Noise!AW43,0,Data_Noise!AW43-$BZ43)),Data_Noise!AW43)),"")</f>
        <v/>
      </c>
      <c r="AX43" s="79" t="str">
        <f>IFERROR(IF(Data_Noise!AX43="","",IF($B$3="On",IF(Data_Noise!AX43&lt;=0,0,IF($BZ43&gt;=Data_Noise!AX43,0,Data_Noise!AX43-$BZ43)),Data_Noise!AX43)),"")</f>
        <v/>
      </c>
      <c r="AY43" s="79" t="str">
        <f>IFERROR(IF(Data_Noise!AY43="","",IF($B$3="On",IF(Data_Noise!AY43&lt;=0,0,IF($BZ43&gt;=Data_Noise!AY43,0,Data_Noise!AY43-$BZ43)),Data_Noise!AY43)),"")</f>
        <v/>
      </c>
      <c r="AZ43" s="79" t="str">
        <f>IFERROR(IF(Data_Noise!AZ43="","",IF($B$3="On",IF(Data_Noise!AZ43&lt;=0,0,IF($BZ43&gt;=Data_Noise!AZ43,0,Data_Noise!AZ43-$BZ43)),Data_Noise!AZ43)),"")</f>
        <v/>
      </c>
      <c r="BA43" s="79">
        <f ca="1">IF(BA$3="","",Data_Noise!C43)</f>
        <v>23.823837348686048</v>
      </c>
      <c r="BB43" s="79">
        <f ca="1">IF(BB$3="","",Data_Noise!D43)</f>
        <v>20.3119734922461</v>
      </c>
      <c r="BC43" s="79">
        <f ca="1">IF(BC$3="","",Data_Noise!E43)</f>
        <v>15.148154210839635</v>
      </c>
      <c r="BD43" s="79">
        <f ca="1">IF(BD$3="","",Data_Noise!F43)</f>
        <v>8.2138788557272147</v>
      </c>
      <c r="BE43" s="79">
        <f ca="1">IF(BE$3="","",Data_Noise!G43)</f>
        <v>3.9290876800785846</v>
      </c>
      <c r="BF43" s="79">
        <f ca="1">IF(BF$3="","",Data_Noise!H43)</f>
        <v>1.0060181768144518</v>
      </c>
      <c r="BG43" s="79">
        <f ca="1">IF(BG$3="","",Data_Noise!I43)</f>
        <v>-2.5009936613907149</v>
      </c>
      <c r="BH43" s="79">
        <f ca="1">IF(BH$3="","",Data_Noise!J43)</f>
        <v>-1.6191030361046597</v>
      </c>
      <c r="BI43" s="79">
        <f ca="1">IF(BI$3="","",Data_Noise!K43)</f>
        <v>-2.3710055474381697</v>
      </c>
      <c r="BJ43" s="79">
        <f ca="1">IF(BJ$3="","",Data_Noise!L43)</f>
        <v>-1.41818395055028</v>
      </c>
      <c r="BK43" s="79">
        <f ca="1">IF(BK$3="","",Data_Noise!M43)</f>
        <v>-4.4141884495576669</v>
      </c>
      <c r="BL43" s="79">
        <f ca="1">IF(BL$3="","",Data_Noise!N43)</f>
        <v>-4.1328843087365703</v>
      </c>
      <c r="BM43" s="79">
        <f ca="1">IF(BM$3="","",Data_Noise!O43)</f>
        <v>-3.4961511455737</v>
      </c>
      <c r="BN43" s="79" t="str">
        <f>IF(BN$3="","",Data_Noise!P43)</f>
        <v/>
      </c>
      <c r="BO43" s="79" t="str">
        <f>IF(BO$3="","",Data_Noise!Q43)</f>
        <v/>
      </c>
      <c r="BP43" s="79" t="str">
        <f>IF(BP$3="","",Data_Noise!R43)</f>
        <v/>
      </c>
      <c r="BQ43" s="79" t="str">
        <f>IF(BQ$3="","",Data_Noise!S43)</f>
        <v/>
      </c>
      <c r="BR43" s="79" t="str">
        <f>IF(BR$3="","",Data_Noise!T43)</f>
        <v/>
      </c>
      <c r="BS43" s="79" t="str">
        <f>IF(BS$3="","",Data_Noise!U43)</f>
        <v/>
      </c>
      <c r="BT43" s="79" t="str">
        <f>IF(BT$3="","",Data_Noise!V43)</f>
        <v/>
      </c>
      <c r="BU43" s="79" t="str">
        <f>IF(BU$3="","",Data_Noise!W43)</f>
        <v/>
      </c>
      <c r="BV43" s="79" t="str">
        <f>IF(BV$3="","",Data_Noise!X43)</f>
        <v/>
      </c>
      <c r="BW43" s="79" t="str">
        <f>IF(BW$3="","",Data_Noise!Y43)</f>
        <v/>
      </c>
      <c r="BX43" s="79" t="str">
        <f>IF(BX$3="","",Data_Noise!Z43)</f>
        <v/>
      </c>
      <c r="BY43" s="79" t="str">
        <f>IF(BY$3="","",Data_Noise!AA43)</f>
        <v/>
      </c>
      <c r="BZ43" s="79">
        <f t="shared" ca="1" si="1"/>
        <v>4.0369568973107892</v>
      </c>
    </row>
    <row r="44" spans="1:78" x14ac:dyDescent="0.25">
      <c r="A44" s="79">
        <f ca="1">Data_Initial!A44</f>
        <v>1</v>
      </c>
      <c r="B44" s="79" t="str">
        <f ca="1">Data_Initial!B44</f>
        <v>A6</v>
      </c>
      <c r="C44" s="79">
        <f ca="1">IFERROR(IF(Data_Noise!C44="","",IF($B$3="On",IF(Data_Noise!C44&lt;=0,0,IF($BZ44&gt;=Data_Noise!C44,0,Data_Noise!C44-$BZ44)),Data_Noise!C44)),"")</f>
        <v>6.6630449170655117</v>
      </c>
      <c r="D44" s="79">
        <f ca="1">IFERROR(IF(Data_Noise!D44="","",IF($B$3="On",IF(Data_Noise!D44&lt;=0,0,IF($BZ44&gt;=Data_Noise!D44,0,Data_Noise!D44-$BZ44)),Data_Noise!D44)),"")</f>
        <v>9.3668515318284324</v>
      </c>
      <c r="E44" s="79">
        <f ca="1">IFERROR(IF(Data_Noise!E44="","",IF($B$3="On",IF(Data_Noise!E44&lt;=0,0,IF($BZ44&gt;=Data_Noise!E44,0,Data_Noise!E44-$BZ44)),Data_Noise!E44)),"")</f>
        <v>10.949491977715722</v>
      </c>
      <c r="F44" s="79">
        <f ca="1">IFERROR(IF(Data_Noise!F44="","",IF($B$3="On",IF(Data_Noise!F44&lt;=0,0,IF($BZ44&gt;=Data_Noise!F44,0,Data_Noise!F44-$BZ44)),Data_Noise!F44)),"")</f>
        <v>7.9602727885104629</v>
      </c>
      <c r="G44" s="79">
        <f ca="1">IFERROR(IF(Data_Noise!G44="","",IF($B$3="On",IF(Data_Noise!G44&lt;=0,0,IF($BZ44&gt;=Data_Noise!G44,0,Data_Noise!G44-$BZ44)),Data_Noise!G44)),"")</f>
        <v>3.7541502701375471</v>
      </c>
      <c r="H44" s="79">
        <f ca="1">IFERROR(IF(Data_Noise!H44="","",IF($B$3="On",IF(Data_Noise!H44&lt;=0,0,IF($BZ44&gt;=Data_Noise!H44,0,Data_Noise!H44-$BZ44)),Data_Noise!H44)),"")</f>
        <v>2.0082027269105702</v>
      </c>
      <c r="I44" s="79">
        <f ca="1">IFERROR(IF(Data_Noise!I44="","",IF($B$3="On",IF(Data_Noise!I44&lt;=0,0,IF($BZ44&gt;=Data_Noise!I44,0,Data_Noise!I44-$BZ44)),Data_Noise!I44)),"")</f>
        <v>4.6114643285189993E-2</v>
      </c>
      <c r="J44" s="79">
        <f ca="1">IFERROR(IF(Data_Noise!J44="","",IF($B$3="On",IF(Data_Noise!J44&lt;=0,0,IF($BZ44&gt;=Data_Noise!J44,0,Data_Noise!J44-$BZ44)),Data_Noise!J44)),"")</f>
        <v>0</v>
      </c>
      <c r="K44" s="79">
        <f ca="1">IFERROR(IF(Data_Noise!K44="","",IF($B$3="On",IF(Data_Noise!K44&lt;=0,0,IF($BZ44&gt;=Data_Noise!K44,0,Data_Noise!K44-$BZ44)),Data_Noise!K44)),"")</f>
        <v>0</v>
      </c>
      <c r="L44" s="79">
        <f ca="1">IFERROR(IF(Data_Noise!L44="","",IF($B$3="On",IF(Data_Noise!L44&lt;=0,0,IF($BZ44&gt;=Data_Noise!L44,0,Data_Noise!L44-$BZ44)),Data_Noise!L44)),"")</f>
        <v>0</v>
      </c>
      <c r="M44" s="79">
        <f ca="1">IFERROR(IF(Data_Noise!M44="","",IF($B$3="On",IF(Data_Noise!M44&lt;=0,0,IF($BZ44&gt;=Data_Noise!M44,0,Data_Noise!M44-$BZ44)),Data_Noise!M44)),"")</f>
        <v>0</v>
      </c>
      <c r="N44" s="79">
        <f ca="1">IFERROR(IF(Data_Noise!N44="","",IF($B$3="On",IF(Data_Noise!N44&lt;=0,0,IF($BZ44&gt;=Data_Noise!N44,0,Data_Noise!N44-$BZ44)),Data_Noise!N44)),"")</f>
        <v>0</v>
      </c>
      <c r="O44" s="79">
        <f ca="1">IFERROR(IF(Data_Noise!O44="","",IF($B$3="On",IF(Data_Noise!O44&lt;=0,0,IF($BZ44&gt;=Data_Noise!O44,0,Data_Noise!O44-$BZ44)),Data_Noise!O44)),"")</f>
        <v>0</v>
      </c>
      <c r="P44" s="79">
        <f ca="1">IFERROR(IF(Data_Noise!P44="","",IF($B$3="On",IF(Data_Noise!P44&lt;=0,0,IF($BZ44&gt;=Data_Noise!P44,0,Data_Noise!P44-$BZ44)),Data_Noise!P44)),"")</f>
        <v>0</v>
      </c>
      <c r="Q44" s="79">
        <f ca="1">IFERROR(IF(Data_Noise!Q44="","",IF($B$3="On",IF(Data_Noise!Q44&lt;=0,0,IF($BZ44&gt;=Data_Noise!Q44,0,Data_Noise!Q44-$BZ44)),Data_Noise!Q44)),"")</f>
        <v>0</v>
      </c>
      <c r="R44" s="79">
        <f ca="1">IFERROR(IF(Data_Noise!R44="","",IF($B$3="On",IF(Data_Noise!R44&lt;=0,0,IF($BZ44&gt;=Data_Noise!R44,0,Data_Noise!R44-$BZ44)),Data_Noise!R44)),"")</f>
        <v>0</v>
      </c>
      <c r="S44" s="79">
        <f ca="1">IFERROR(IF(Data_Noise!S44="","",IF($B$3="On",IF(Data_Noise!S44&lt;=0,0,IF($BZ44&gt;=Data_Noise!S44,0,Data_Noise!S44-$BZ44)),Data_Noise!S44)),"")</f>
        <v>0</v>
      </c>
      <c r="T44" s="79">
        <f ca="1">IFERROR(IF(Data_Noise!T44="","",IF($B$3="On",IF(Data_Noise!T44&lt;=0,0,IF($BZ44&gt;=Data_Noise!T44,0,Data_Noise!T44-$BZ44)),Data_Noise!T44)),"")</f>
        <v>0</v>
      </c>
      <c r="U44" s="79">
        <f ca="1">IFERROR(IF(Data_Noise!U44="","",IF($B$3="On",IF(Data_Noise!U44&lt;=0,0,IF($BZ44&gt;=Data_Noise!U44,0,Data_Noise!U44-$BZ44)),Data_Noise!U44)),"")</f>
        <v>0</v>
      </c>
      <c r="V44" s="79">
        <f ca="1">IFERROR(IF(Data_Noise!V44="","",IF($B$3="On",IF(Data_Noise!V44&lt;=0,0,IF($BZ44&gt;=Data_Noise!V44,0,Data_Noise!V44-$BZ44)),Data_Noise!V44)),"")</f>
        <v>0.90831492361619748</v>
      </c>
      <c r="W44" s="79">
        <f ca="1">IFERROR(IF(Data_Noise!W44="","",IF($B$3="On",IF(Data_Noise!W44&lt;=0,0,IF($BZ44&gt;=Data_Noise!W44,0,Data_Noise!W44-$BZ44)),Data_Noise!W44)),"")</f>
        <v>13.89024026432325</v>
      </c>
      <c r="X44" s="79">
        <f ca="1">IFERROR(IF(Data_Noise!X44="","",IF($B$3="On",IF(Data_Noise!X44&lt;=0,0,IF($BZ44&gt;=Data_Noise!X44,0,Data_Noise!X44-$BZ44)),Data_Noise!X44)),"")</f>
        <v>35.619064427771683</v>
      </c>
      <c r="Y44" s="79">
        <f ca="1">IFERROR(IF(Data_Noise!Y44="","",IF($B$3="On",IF(Data_Noise!Y44&lt;=0,0,IF($BZ44&gt;=Data_Noise!Y44,0,Data_Noise!Y44-$BZ44)),Data_Noise!Y44)),"")</f>
        <v>73.488509978132114</v>
      </c>
      <c r="Z44" s="79">
        <f ca="1">IFERROR(IF(Data_Noise!Z44="","",IF($B$3="On",IF(Data_Noise!Z44&lt;=0,0,IF($BZ44&gt;=Data_Noise!Z44,0,Data_Noise!Z44-$BZ44)),Data_Noise!Z44)),"")</f>
        <v>137.29873140246465</v>
      </c>
      <c r="AA44" s="79">
        <f ca="1">IFERROR(IF(Data_Noise!AA44="","",IF($B$3="On",IF(Data_Noise!AA44&lt;=0,0,IF($BZ44&gt;=Data_Noise!AA44,0,Data_Noise!AA44-$BZ44)),Data_Noise!AA44)),"")</f>
        <v>242.3112855457679</v>
      </c>
      <c r="AB44" s="79">
        <f ca="1">IFERROR(IF(Data_Noise!AB44="","",IF($B$3="On",IF(Data_Noise!AB44&lt;=0,0,IF($BZ44&gt;=Data_Noise!AB44,0,Data_Noise!AB44-$BZ44)),Data_Noise!AB44)),"")</f>
        <v>408.59707081516723</v>
      </c>
      <c r="AC44" s="79">
        <f ca="1">IFERROR(IF(Data_Noise!AC44="","",IF($B$3="On",IF(Data_Noise!AC44&lt;=0,0,IF($BZ44&gt;=Data_Noise!AC44,0,Data_Noise!AC44-$BZ44)),Data_Noise!AC44)),"")</f>
        <v>655.65855006496952</v>
      </c>
      <c r="AD44" s="79">
        <f ca="1">IFERROR(IF(Data_Noise!AD44="","",IF($B$3="On",IF(Data_Noise!AD44&lt;=0,0,IF($BZ44&gt;=Data_Noise!AD44,0,Data_Noise!AD44-$BZ44)),Data_Noise!AD44)),"")</f>
        <v>990.8603898536486</v>
      </c>
      <c r="AE44" s="79">
        <f ca="1">IFERROR(IF(Data_Noise!AE44="","",IF($B$3="On",IF(Data_Noise!AE44&lt;=0,0,IF($BZ44&gt;=Data_Noise!AE44,0,Data_Noise!AE44-$BZ44)),Data_Noise!AE44)),"")</f>
        <v>1389.165317594603</v>
      </c>
      <c r="AF44" s="79">
        <f ca="1">IFERROR(IF(Data_Noise!AF44="","",IF($B$3="On",IF(Data_Noise!AF44&lt;=0,0,IF($BZ44&gt;=Data_Noise!AF44,0,Data_Noise!AF44-$BZ44)),Data_Noise!AF44)),"")</f>
        <v>1796.9004966712507</v>
      </c>
      <c r="AG44" s="79">
        <f ca="1">IFERROR(IF(Data_Noise!AG44="","",IF($B$3="On",IF(Data_Noise!AG44&lt;=0,0,IF($BZ44&gt;=Data_Noise!AG44,0,Data_Noise!AG44-$BZ44)),Data_Noise!AG44)),"")</f>
        <v>2151.4580844726443</v>
      </c>
      <c r="AH44" s="79">
        <f ca="1">IFERROR(IF(Data_Noise!AH44="","",IF($B$3="On",IF(Data_Noise!AH44&lt;=0,0,IF($BZ44&gt;=Data_Noise!AH44,0,Data_Noise!AH44-$BZ44)),Data_Noise!AH44)),"")</f>
        <v>2417.7376594772909</v>
      </c>
      <c r="AI44" s="79">
        <f ca="1">IFERROR(IF(Data_Noise!AI44="","",IF($B$3="On",IF(Data_Noise!AI44&lt;=0,0,IF($BZ44&gt;=Data_Noise!AI44,0,Data_Noise!AI44-$BZ44)),Data_Noise!AI44)),"")</f>
        <v>2596.7398845676744</v>
      </c>
      <c r="AJ44" s="79">
        <f ca="1">IFERROR(IF(Data_Noise!AJ44="","",IF($B$3="On",IF(Data_Noise!AJ44&lt;=0,0,IF($BZ44&gt;=Data_Noise!AJ44,0,Data_Noise!AJ44-$BZ44)),Data_Noise!AJ44)),"")</f>
        <v>2721.3440872982646</v>
      </c>
      <c r="AK44" s="79">
        <f ca="1">IFERROR(IF(Data_Noise!AK44="","",IF($B$3="On",IF(Data_Noise!AK44&lt;=0,0,IF($BZ44&gt;=Data_Noise!AK44,0,Data_Noise!AK44-$BZ44)),Data_Noise!AK44)),"")</f>
        <v>2818.2629393748412</v>
      </c>
      <c r="AL44" s="79">
        <f ca="1">IFERROR(IF(Data_Noise!AL44="","",IF($B$3="On",IF(Data_Noise!AL44&lt;=0,0,IF($BZ44&gt;=Data_Noise!AL44,0,Data_Noise!AL44-$BZ44)),Data_Noise!AL44)),"")</f>
        <v>2902.371256422261</v>
      </c>
      <c r="AM44" s="79">
        <f ca="1">IFERROR(IF(Data_Noise!AM44="","",IF($B$3="On",IF(Data_Noise!AM44&lt;=0,0,IF($BZ44&gt;=Data_Noise!AM44,0,Data_Noise!AM44-$BZ44)),Data_Noise!AM44)),"")</f>
        <v>2970.8057147191944</v>
      </c>
      <c r="AN44" s="79">
        <f ca="1">IFERROR(IF(Data_Noise!AN44="","",IF($B$3="On",IF(Data_Noise!AN44&lt;=0,0,IF($BZ44&gt;=Data_Noise!AN44,0,Data_Noise!AN44-$BZ44)),Data_Noise!AN44)),"")</f>
        <v>3024.824662287368</v>
      </c>
      <c r="AO44" s="79">
        <f ca="1">IFERROR(IF(Data_Noise!AO44="","",IF($B$3="On",IF(Data_Noise!AO44&lt;=0,0,IF($BZ44&gt;=Data_Noise!AO44,0,Data_Noise!AO44-$BZ44)),Data_Noise!AO44)),"")</f>
        <v>3066.9557208974406</v>
      </c>
      <c r="AP44" s="79">
        <f ca="1">IFERROR(IF(Data_Noise!AP44="","",IF($B$3="On",IF(Data_Noise!AP44&lt;=0,0,IF($BZ44&gt;=Data_Noise!AP44,0,Data_Noise!AP44-$BZ44)),Data_Noise!AP44)),"")</f>
        <v>3086.4362824141563</v>
      </c>
      <c r="AQ44" s="79" t="str">
        <f>IFERROR(IF(Data_Noise!AQ44="","",IF($B$3="On",IF(Data_Noise!AQ44&lt;=0,0,IF($BZ44&gt;=Data_Noise!AQ44,0,Data_Noise!AQ44-$BZ44)),Data_Noise!AQ44)),"")</f>
        <v/>
      </c>
      <c r="AR44" s="79" t="str">
        <f>IFERROR(IF(Data_Noise!AR44="","",IF($B$3="On",IF(Data_Noise!AR44&lt;=0,0,IF($BZ44&gt;=Data_Noise!AR44,0,Data_Noise!AR44-$BZ44)),Data_Noise!AR44)),"")</f>
        <v/>
      </c>
      <c r="AS44" s="79" t="str">
        <f>IFERROR(IF(Data_Noise!AS44="","",IF($B$3="On",IF(Data_Noise!AS44&lt;=0,0,IF($BZ44&gt;=Data_Noise!AS44,0,Data_Noise!AS44-$BZ44)),Data_Noise!AS44)),"")</f>
        <v/>
      </c>
      <c r="AT44" s="79" t="str">
        <f>IFERROR(IF(Data_Noise!AT44="","",IF($B$3="On",IF(Data_Noise!AT44&lt;=0,0,IF($BZ44&gt;=Data_Noise!AT44,0,Data_Noise!AT44-$BZ44)),Data_Noise!AT44)),"")</f>
        <v/>
      </c>
      <c r="AU44" s="79" t="str">
        <f>IFERROR(IF(Data_Noise!AU44="","",IF($B$3="On",IF(Data_Noise!AU44&lt;=0,0,IF($BZ44&gt;=Data_Noise!AU44,0,Data_Noise!AU44-$BZ44)),Data_Noise!AU44)),"")</f>
        <v/>
      </c>
      <c r="AV44" s="79" t="str">
        <f>IFERROR(IF(Data_Noise!AV44="","",IF($B$3="On",IF(Data_Noise!AV44&lt;=0,0,IF($BZ44&gt;=Data_Noise!AV44,0,Data_Noise!AV44-$BZ44)),Data_Noise!AV44)),"")</f>
        <v/>
      </c>
      <c r="AW44" s="79" t="str">
        <f>IFERROR(IF(Data_Noise!AW44="","",IF($B$3="On",IF(Data_Noise!AW44&lt;=0,0,IF($BZ44&gt;=Data_Noise!AW44,0,Data_Noise!AW44-$BZ44)),Data_Noise!AW44)),"")</f>
        <v/>
      </c>
      <c r="AX44" s="79" t="str">
        <f>IFERROR(IF(Data_Noise!AX44="","",IF($B$3="On",IF(Data_Noise!AX44&lt;=0,0,IF($BZ44&gt;=Data_Noise!AX44,0,Data_Noise!AX44-$BZ44)),Data_Noise!AX44)),"")</f>
        <v/>
      </c>
      <c r="AY44" s="79" t="str">
        <f>IFERROR(IF(Data_Noise!AY44="","",IF($B$3="On",IF(Data_Noise!AY44&lt;=0,0,IF($BZ44&gt;=Data_Noise!AY44,0,Data_Noise!AY44-$BZ44)),Data_Noise!AY44)),"")</f>
        <v/>
      </c>
      <c r="AZ44" s="79" t="str">
        <f>IFERROR(IF(Data_Noise!AZ44="","",IF($B$3="On",IF(Data_Noise!AZ44&lt;=0,0,IF($BZ44&gt;=Data_Noise!AZ44,0,Data_Noise!AZ44-$BZ44)),Data_Noise!AZ44)),"")</f>
        <v/>
      </c>
      <c r="BA44" s="79">
        <f ca="1">IF(BA$3="","",Data_Noise!C44)</f>
        <v>7.341516205074635</v>
      </c>
      <c r="BB44" s="79">
        <f ca="1">IF(BB$3="","",Data_Noise!D44)</f>
        <v>10.045322819837557</v>
      </c>
      <c r="BC44" s="79">
        <f ca="1">IF(BC$3="","",Data_Noise!E44)</f>
        <v>11.627963265724846</v>
      </c>
      <c r="BD44" s="79">
        <f ca="1">IF(BD$3="","",Data_Noise!F44)</f>
        <v>8.6387440765195862</v>
      </c>
      <c r="BE44" s="79">
        <f ca="1">IF(BE$3="","",Data_Noise!G44)</f>
        <v>4.4326215581466704</v>
      </c>
      <c r="BF44" s="79">
        <f ca="1">IF(BF$3="","",Data_Noise!H44)</f>
        <v>2.6866740149196935</v>
      </c>
      <c r="BG44" s="79">
        <f ca="1">IF(BG$3="","",Data_Noise!I44)</f>
        <v>0.72458593129431337</v>
      </c>
      <c r="BH44" s="79">
        <f ca="1">IF(BH$3="","",Data_Noise!J44)</f>
        <v>-2.56100258095042</v>
      </c>
      <c r="BI44" s="79">
        <f ca="1">IF(BI$3="","",Data_Noise!K44)</f>
        <v>-5.5715184364952002</v>
      </c>
      <c r="BJ44" s="79">
        <f ca="1">IF(BJ$3="","",Data_Noise!L44)</f>
        <v>-6.6151856486712832</v>
      </c>
      <c r="BK44" s="79">
        <f ca="1">IF(BK$3="","",Data_Noise!M44)</f>
        <v>-6.9339786889551434</v>
      </c>
      <c r="BL44" s="79">
        <f ca="1">IF(BL$3="","",Data_Noise!N44)</f>
        <v>-7.41221339300197</v>
      </c>
      <c r="BM44" s="79">
        <f ca="1">IF(BM$3="","",Data_Noise!O44)</f>
        <v>-7.583402379324677</v>
      </c>
      <c r="BN44" s="79" t="str">
        <f>IF(BN$3="","",Data_Noise!P44)</f>
        <v/>
      </c>
      <c r="BO44" s="79" t="str">
        <f>IF(BO$3="","",Data_Noise!Q44)</f>
        <v/>
      </c>
      <c r="BP44" s="79" t="str">
        <f>IF(BP$3="","",Data_Noise!R44)</f>
        <v/>
      </c>
      <c r="BQ44" s="79" t="str">
        <f>IF(BQ$3="","",Data_Noise!S44)</f>
        <v/>
      </c>
      <c r="BR44" s="79" t="str">
        <f>IF(BR$3="","",Data_Noise!T44)</f>
        <v/>
      </c>
      <c r="BS44" s="79" t="str">
        <f>IF(BS$3="","",Data_Noise!U44)</f>
        <v/>
      </c>
      <c r="BT44" s="79" t="str">
        <f>IF(BT$3="","",Data_Noise!V44)</f>
        <v/>
      </c>
      <c r="BU44" s="79" t="str">
        <f>IF(BU$3="","",Data_Noise!W44)</f>
        <v/>
      </c>
      <c r="BV44" s="79" t="str">
        <f>IF(BV$3="","",Data_Noise!X44)</f>
        <v/>
      </c>
      <c r="BW44" s="79" t="str">
        <f>IF(BW$3="","",Data_Noise!Y44)</f>
        <v/>
      </c>
      <c r="BX44" s="79" t="str">
        <f>IF(BX$3="","",Data_Noise!Z44)</f>
        <v/>
      </c>
      <c r="BY44" s="79" t="str">
        <f>IF(BY$3="","",Data_Noise!AA44)</f>
        <v/>
      </c>
      <c r="BZ44" s="79">
        <f t="shared" ca="1" si="1"/>
        <v>0.67847128800912337</v>
      </c>
    </row>
    <row r="45" spans="1:78" x14ac:dyDescent="0.25">
      <c r="A45" s="79">
        <f ca="1">Data_Initial!A45</f>
        <v>1</v>
      </c>
      <c r="B45" s="79" t="str">
        <f ca="1">Data_Initial!B45</f>
        <v>B6</v>
      </c>
      <c r="C45" s="79">
        <f ca="1">IFERROR(IF(Data_Noise!C45="","",IF($B$3="On",IF(Data_Noise!C45&lt;=0,0,IF($BZ45&gt;=Data_Noise!C45,0,Data_Noise!C45-$BZ45)),Data_Noise!C45)),"")</f>
        <v>0</v>
      </c>
      <c r="D45" s="79">
        <f ca="1">IFERROR(IF(Data_Noise!D45="","",IF($B$3="On",IF(Data_Noise!D45&lt;=0,0,IF($BZ45&gt;=Data_Noise!D45,0,Data_Noise!D45-$BZ45)),Data_Noise!D45)),"")</f>
        <v>2.3458521840268713</v>
      </c>
      <c r="E45" s="79">
        <f ca="1">IFERROR(IF(Data_Noise!E45="","",IF($B$3="On",IF(Data_Noise!E45&lt;=0,0,IF($BZ45&gt;=Data_Noise!E45,0,Data_Noise!E45-$BZ45)),Data_Noise!E45)),"")</f>
        <v>5.6838704222721121</v>
      </c>
      <c r="F45" s="79">
        <f ca="1">IFERROR(IF(Data_Noise!F45="","",IF($B$3="On",IF(Data_Noise!F45&lt;=0,0,IF($BZ45&gt;=Data_Noise!F45,0,Data_Noise!F45-$BZ45)),Data_Noise!F45)),"")</f>
        <v>3.7622639467721788</v>
      </c>
      <c r="G45" s="79">
        <f ca="1">IFERROR(IF(Data_Noise!G45="","",IF($B$3="On",IF(Data_Noise!G45&lt;=0,0,IF($BZ45&gt;=Data_Noise!G45,0,Data_Noise!G45-$BZ45)),Data_Noise!G45)),"")</f>
        <v>1.9314105819845313</v>
      </c>
      <c r="H45" s="79">
        <f ca="1">IFERROR(IF(Data_Noise!H45="","",IF($B$3="On",IF(Data_Noise!H45&lt;=0,0,IF($BZ45&gt;=Data_Noise!H45,0,Data_Noise!H45-$BZ45)),Data_Noise!H45)),"")</f>
        <v>2.2834644440311145</v>
      </c>
      <c r="I45" s="79">
        <f ca="1">IFERROR(IF(Data_Noise!I45="","",IF($B$3="On",IF(Data_Noise!I45&lt;=0,0,IF($BZ45&gt;=Data_Noise!I45,0,Data_Noise!I45-$BZ45)),Data_Noise!I45)),"")</f>
        <v>1.5748192355132247</v>
      </c>
      <c r="J45" s="79">
        <f ca="1">IFERROR(IF(Data_Noise!J45="","",IF($B$3="On",IF(Data_Noise!J45&lt;=0,0,IF($BZ45&gt;=Data_Noise!J45,0,Data_Noise!J45-$BZ45)),Data_Noise!J45)),"")</f>
        <v>0.42142376565828565</v>
      </c>
      <c r="K45" s="79">
        <f ca="1">IFERROR(IF(Data_Noise!K45="","",IF($B$3="On",IF(Data_Noise!K45&lt;=0,0,IF($BZ45&gt;=Data_Noise!K45,0,Data_Noise!K45-$BZ45)),Data_Noise!K45)),"")</f>
        <v>0</v>
      </c>
      <c r="L45" s="79">
        <f ca="1">IFERROR(IF(Data_Noise!L45="","",IF($B$3="On",IF(Data_Noise!L45&lt;=0,0,IF($BZ45&gt;=Data_Noise!L45,0,Data_Noise!L45-$BZ45)),Data_Noise!L45)),"")</f>
        <v>0</v>
      </c>
      <c r="M45" s="79">
        <f ca="1">IFERROR(IF(Data_Noise!M45="","",IF($B$3="On",IF(Data_Noise!M45&lt;=0,0,IF($BZ45&gt;=Data_Noise!M45,0,Data_Noise!M45-$BZ45)),Data_Noise!M45)),"")</f>
        <v>0</v>
      </c>
      <c r="N45" s="79">
        <f ca="1">IFERROR(IF(Data_Noise!N45="","",IF($B$3="On",IF(Data_Noise!N45&lt;=0,0,IF($BZ45&gt;=Data_Noise!N45,0,Data_Noise!N45-$BZ45)),Data_Noise!N45)),"")</f>
        <v>0</v>
      </c>
      <c r="O45" s="79">
        <f ca="1">IFERROR(IF(Data_Noise!O45="","",IF($B$3="On",IF(Data_Noise!O45&lt;=0,0,IF($BZ45&gt;=Data_Noise!O45,0,Data_Noise!O45-$BZ45)),Data_Noise!O45)),"")</f>
        <v>0</v>
      </c>
      <c r="P45" s="79">
        <f ca="1">IFERROR(IF(Data_Noise!P45="","",IF($B$3="On",IF(Data_Noise!P45&lt;=0,0,IF($BZ45&gt;=Data_Noise!P45,0,Data_Noise!P45-$BZ45)),Data_Noise!P45)),"")</f>
        <v>0</v>
      </c>
      <c r="Q45" s="79">
        <f ca="1">IFERROR(IF(Data_Noise!Q45="","",IF($B$3="On",IF(Data_Noise!Q45&lt;=0,0,IF($BZ45&gt;=Data_Noise!Q45,0,Data_Noise!Q45-$BZ45)),Data_Noise!Q45)),"")</f>
        <v>0</v>
      </c>
      <c r="R45" s="79">
        <f ca="1">IFERROR(IF(Data_Noise!R45="","",IF($B$3="On",IF(Data_Noise!R45&lt;=0,0,IF($BZ45&gt;=Data_Noise!R45,0,Data_Noise!R45-$BZ45)),Data_Noise!R45)),"")</f>
        <v>0</v>
      </c>
      <c r="S45" s="79">
        <f ca="1">IFERROR(IF(Data_Noise!S45="","",IF($B$3="On",IF(Data_Noise!S45&lt;=0,0,IF($BZ45&gt;=Data_Noise!S45,0,Data_Noise!S45-$BZ45)),Data_Noise!S45)),"")</f>
        <v>0</v>
      </c>
      <c r="T45" s="79">
        <f ca="1">IFERROR(IF(Data_Noise!T45="","",IF($B$3="On",IF(Data_Noise!T45&lt;=0,0,IF($BZ45&gt;=Data_Noise!T45,0,Data_Noise!T45-$BZ45)),Data_Noise!T45)),"")</f>
        <v>0</v>
      </c>
      <c r="U45" s="79">
        <f ca="1">IFERROR(IF(Data_Noise!U45="","",IF($B$3="On",IF(Data_Noise!U45&lt;=0,0,IF($BZ45&gt;=Data_Noise!U45,0,Data_Noise!U45-$BZ45)),Data_Noise!U45)),"")</f>
        <v>0</v>
      </c>
      <c r="V45" s="79">
        <f ca="1">IFERROR(IF(Data_Noise!V45="","",IF($B$3="On",IF(Data_Noise!V45&lt;=0,0,IF($BZ45&gt;=Data_Noise!V45,0,Data_Noise!V45-$BZ45)),Data_Noise!V45)),"")</f>
        <v>0.9297057301004662</v>
      </c>
      <c r="W45" s="79">
        <f ca="1">IFERROR(IF(Data_Noise!W45="","",IF($B$3="On",IF(Data_Noise!W45&lt;=0,0,IF($BZ45&gt;=Data_Noise!W45,0,Data_Noise!W45-$BZ45)),Data_Noise!W45)),"")</f>
        <v>13.797971788072504</v>
      </c>
      <c r="X45" s="79">
        <f ca="1">IFERROR(IF(Data_Noise!X45="","",IF($B$3="On",IF(Data_Noise!X45&lt;=0,0,IF($BZ45&gt;=Data_Noise!X45,0,Data_Noise!X45-$BZ45)),Data_Noise!X45)),"")</f>
        <v>36.828683171666341</v>
      </c>
      <c r="Y45" s="79">
        <f ca="1">IFERROR(IF(Data_Noise!Y45="","",IF($B$3="On",IF(Data_Noise!Y45&lt;=0,0,IF($BZ45&gt;=Data_Noise!Y45,0,Data_Noise!Y45-$BZ45)),Data_Noise!Y45)),"")</f>
        <v>76.106004938363682</v>
      </c>
      <c r="Z45" s="79">
        <f ca="1">IFERROR(IF(Data_Noise!Z45="","",IF($B$3="On",IF(Data_Noise!Z45&lt;=0,0,IF($BZ45&gt;=Data_Noise!Z45,0,Data_Noise!Z45-$BZ45)),Data_Noise!Z45)),"")</f>
        <v>143.78572537588602</v>
      </c>
      <c r="AA45" s="79">
        <f ca="1">IFERROR(IF(Data_Noise!AA45="","",IF($B$3="On",IF(Data_Noise!AA45&lt;=0,0,IF($BZ45&gt;=Data_Noise!AA45,0,Data_Noise!AA45-$BZ45)),Data_Noise!AA45)),"")</f>
        <v>252.72877156853821</v>
      </c>
      <c r="AB45" s="79">
        <f ca="1">IFERROR(IF(Data_Noise!AB45="","",IF($B$3="On",IF(Data_Noise!AB45&lt;=0,0,IF($BZ45&gt;=Data_Noise!AB45,0,Data_Noise!AB45-$BZ45)),Data_Noise!AB45)),"")</f>
        <v>426.25648509774993</v>
      </c>
      <c r="AC45" s="79">
        <f ca="1">IFERROR(IF(Data_Noise!AC45="","",IF($B$3="On",IF(Data_Noise!AC45&lt;=0,0,IF($BZ45&gt;=Data_Noise!AC45,0,Data_Noise!AC45-$BZ45)),Data_Noise!AC45)),"")</f>
        <v>685.54664110891156</v>
      </c>
      <c r="AD45" s="79">
        <f ca="1">IFERROR(IF(Data_Noise!AD45="","",IF($B$3="On",IF(Data_Noise!AD45&lt;=0,0,IF($BZ45&gt;=Data_Noise!AD45,0,Data_Noise!AD45-$BZ45)),Data_Noise!AD45)),"")</f>
        <v>1044.0772772359994</v>
      </c>
      <c r="AE45" s="79">
        <f ca="1">IFERROR(IF(Data_Noise!AE45="","",IF($B$3="On",IF(Data_Noise!AE45&lt;=0,0,IF($BZ45&gt;=Data_Noise!AE45,0,Data_Noise!AE45-$BZ45)),Data_Noise!AE45)),"")</f>
        <v>1476.3318042055071</v>
      </c>
      <c r="AF45" s="79">
        <f ca="1">IFERROR(IF(Data_Noise!AF45="","",IF($B$3="On",IF(Data_Noise!AF45&lt;=0,0,IF($BZ45&gt;=Data_Noise!AF45,0,Data_Noise!AF45-$BZ45)),Data_Noise!AF45)),"")</f>
        <v>1925.6613434412172</v>
      </c>
      <c r="AG45" s="79">
        <f ca="1">IFERROR(IF(Data_Noise!AG45="","",IF($B$3="On",IF(Data_Noise!AG45&lt;=0,0,IF($BZ45&gt;=Data_Noise!AG45,0,Data_Noise!AG45-$BZ45)),Data_Noise!AG45)),"")</f>
        <v>2320.9986638361638</v>
      </c>
      <c r="AH45" s="79">
        <f ca="1">IFERROR(IF(Data_Noise!AH45="","",IF($B$3="On",IF(Data_Noise!AH45&lt;=0,0,IF($BZ45&gt;=Data_Noise!AH45,0,Data_Noise!AH45-$BZ45)),Data_Noise!AH45)),"")</f>
        <v>2621.5211784040903</v>
      </c>
      <c r="AI45" s="79">
        <f ca="1">IFERROR(IF(Data_Noise!AI45="","",IF($B$3="On",IF(Data_Noise!AI45&lt;=0,0,IF($BZ45&gt;=Data_Noise!AI45,0,Data_Noise!AI45-$BZ45)),Data_Noise!AI45)),"")</f>
        <v>2827.6133208865235</v>
      </c>
      <c r="AJ45" s="79">
        <f ca="1">IFERROR(IF(Data_Noise!AJ45="","",IF($B$3="On",IF(Data_Noise!AJ45&lt;=0,0,IF($BZ45&gt;=Data_Noise!AJ45,0,Data_Noise!AJ45-$BZ45)),Data_Noise!AJ45)),"")</f>
        <v>2971.1901828789405</v>
      </c>
      <c r="AK45" s="79">
        <f ca="1">IFERROR(IF(Data_Noise!AK45="","",IF($B$3="On",IF(Data_Noise!AK45&lt;=0,0,IF($BZ45&gt;=Data_Noise!AK45,0,Data_Noise!AK45-$BZ45)),Data_Noise!AK45)),"")</f>
        <v>3081.8616646566802</v>
      </c>
      <c r="AL45" s="79">
        <f ca="1">IFERROR(IF(Data_Noise!AL45="","",IF($B$3="On",IF(Data_Noise!AL45&lt;=0,0,IF($BZ45&gt;=Data_Noise!AL45,0,Data_Noise!AL45-$BZ45)),Data_Noise!AL45)),"")</f>
        <v>3174.6261034131671</v>
      </c>
      <c r="AM45" s="79">
        <f ca="1">IFERROR(IF(Data_Noise!AM45="","",IF($B$3="On",IF(Data_Noise!AM45&lt;=0,0,IF($BZ45&gt;=Data_Noise!AM45,0,Data_Noise!AM45-$BZ45)),Data_Noise!AM45)),"")</f>
        <v>3249.6862269129933</v>
      </c>
      <c r="AN45" s="79">
        <f ca="1">IFERROR(IF(Data_Noise!AN45="","",IF($B$3="On",IF(Data_Noise!AN45&lt;=0,0,IF($BZ45&gt;=Data_Noise!AN45,0,Data_Noise!AN45-$BZ45)),Data_Noise!AN45)),"")</f>
        <v>3310.7710956269775</v>
      </c>
      <c r="AO45" s="79">
        <f ca="1">IFERROR(IF(Data_Noise!AO45="","",IF($B$3="On",IF(Data_Noise!AO45&lt;=0,0,IF($BZ45&gt;=Data_Noise!AO45,0,Data_Noise!AO45-$BZ45)),Data_Noise!AO45)),"")</f>
        <v>3360.5587517781173</v>
      </c>
      <c r="AP45" s="79">
        <f ca="1">IFERROR(IF(Data_Noise!AP45="","",IF($B$3="On",IF(Data_Noise!AP45&lt;=0,0,IF($BZ45&gt;=Data_Noise!AP45,0,Data_Noise!AP45-$BZ45)),Data_Noise!AP45)),"")</f>
        <v>3384.2863970679205</v>
      </c>
      <c r="AQ45" s="79" t="str">
        <f>IFERROR(IF(Data_Noise!AQ45="","",IF($B$3="On",IF(Data_Noise!AQ45&lt;=0,0,IF($BZ45&gt;=Data_Noise!AQ45,0,Data_Noise!AQ45-$BZ45)),Data_Noise!AQ45)),"")</f>
        <v/>
      </c>
      <c r="AR45" s="79" t="str">
        <f>IFERROR(IF(Data_Noise!AR45="","",IF($B$3="On",IF(Data_Noise!AR45&lt;=0,0,IF($BZ45&gt;=Data_Noise!AR45,0,Data_Noise!AR45-$BZ45)),Data_Noise!AR45)),"")</f>
        <v/>
      </c>
      <c r="AS45" s="79" t="str">
        <f>IFERROR(IF(Data_Noise!AS45="","",IF($B$3="On",IF(Data_Noise!AS45&lt;=0,0,IF($BZ45&gt;=Data_Noise!AS45,0,Data_Noise!AS45-$BZ45)),Data_Noise!AS45)),"")</f>
        <v/>
      </c>
      <c r="AT45" s="79" t="str">
        <f>IFERROR(IF(Data_Noise!AT45="","",IF($B$3="On",IF(Data_Noise!AT45&lt;=0,0,IF($BZ45&gt;=Data_Noise!AT45,0,Data_Noise!AT45-$BZ45)),Data_Noise!AT45)),"")</f>
        <v/>
      </c>
      <c r="AU45" s="79" t="str">
        <f>IFERROR(IF(Data_Noise!AU45="","",IF($B$3="On",IF(Data_Noise!AU45&lt;=0,0,IF($BZ45&gt;=Data_Noise!AU45,0,Data_Noise!AU45-$BZ45)),Data_Noise!AU45)),"")</f>
        <v/>
      </c>
      <c r="AV45" s="79" t="str">
        <f>IFERROR(IF(Data_Noise!AV45="","",IF($B$3="On",IF(Data_Noise!AV45&lt;=0,0,IF($BZ45&gt;=Data_Noise!AV45,0,Data_Noise!AV45-$BZ45)),Data_Noise!AV45)),"")</f>
        <v/>
      </c>
      <c r="AW45" s="79" t="str">
        <f>IFERROR(IF(Data_Noise!AW45="","",IF($B$3="On",IF(Data_Noise!AW45&lt;=0,0,IF($BZ45&gt;=Data_Noise!AW45,0,Data_Noise!AW45-$BZ45)),Data_Noise!AW45)),"")</f>
        <v/>
      </c>
      <c r="AX45" s="79" t="str">
        <f>IFERROR(IF(Data_Noise!AX45="","",IF($B$3="On",IF(Data_Noise!AX45&lt;=0,0,IF($BZ45&gt;=Data_Noise!AX45,0,Data_Noise!AX45-$BZ45)),Data_Noise!AX45)),"")</f>
        <v/>
      </c>
      <c r="AY45" s="79" t="str">
        <f>IFERROR(IF(Data_Noise!AY45="","",IF($B$3="On",IF(Data_Noise!AY45&lt;=0,0,IF($BZ45&gt;=Data_Noise!AY45,0,Data_Noise!AY45-$BZ45)),Data_Noise!AY45)),"")</f>
        <v/>
      </c>
      <c r="AZ45" s="79" t="str">
        <f>IFERROR(IF(Data_Noise!AZ45="","",IF($B$3="On",IF(Data_Noise!AZ45&lt;=0,0,IF($BZ45&gt;=Data_Noise!AZ45,0,Data_Noise!AZ45-$BZ45)),Data_Noise!AZ45)),"")</f>
        <v/>
      </c>
      <c r="BA45" s="79">
        <f ca="1">IF(BA$3="","",Data_Noise!C45)</f>
        <v>0.46468418891572494</v>
      </c>
      <c r="BB45" s="79">
        <f ca="1">IF(BB$3="","",Data_Noise!D45)</f>
        <v>3.0818372950563266</v>
      </c>
      <c r="BC45" s="79">
        <f ca="1">IF(BC$3="","",Data_Noise!E45)</f>
        <v>6.4198555333015674</v>
      </c>
      <c r="BD45" s="79">
        <f ca="1">IF(BD$3="","",Data_Noise!F45)</f>
        <v>4.4982490578016341</v>
      </c>
      <c r="BE45" s="79">
        <f ca="1">IF(BE$3="","",Data_Noise!G45)</f>
        <v>2.6673956930139866</v>
      </c>
      <c r="BF45" s="79">
        <f ca="1">IF(BF$3="","",Data_Noise!H45)</f>
        <v>3.0194495550605698</v>
      </c>
      <c r="BG45" s="79">
        <f ca="1">IF(BG$3="","",Data_Noise!I45)</f>
        <v>2.31080434654268</v>
      </c>
      <c r="BH45" s="79">
        <f ca="1">IF(BH$3="","",Data_Noise!J45)</f>
        <v>1.1574088766877411</v>
      </c>
      <c r="BI45" s="79">
        <f ca="1">IF(BI$3="","",Data_Noise!K45)</f>
        <v>0.62605810047428434</v>
      </c>
      <c r="BJ45" s="79">
        <f ca="1">IF(BJ$3="","",Data_Noise!L45)</f>
        <v>-2.0989712055679788</v>
      </c>
      <c r="BK45" s="79">
        <f ca="1">IF(BK$3="","",Data_Noise!M45)</f>
        <v>-2.4844173279392034</v>
      </c>
      <c r="BL45" s="79">
        <f ca="1">IF(BL$3="","",Data_Noise!N45)</f>
        <v>-4.9347516198627099</v>
      </c>
      <c r="BM45" s="79">
        <f ca="1">IF(BM$3="","",Data_Noise!O45)</f>
        <v>-5.1597960501017033</v>
      </c>
      <c r="BN45" s="79" t="str">
        <f>IF(BN$3="","",Data_Noise!P45)</f>
        <v/>
      </c>
      <c r="BO45" s="79" t="str">
        <f>IF(BO$3="","",Data_Noise!Q45)</f>
        <v/>
      </c>
      <c r="BP45" s="79" t="str">
        <f>IF(BP$3="","",Data_Noise!R45)</f>
        <v/>
      </c>
      <c r="BQ45" s="79" t="str">
        <f>IF(BQ$3="","",Data_Noise!S45)</f>
        <v/>
      </c>
      <c r="BR45" s="79" t="str">
        <f>IF(BR$3="","",Data_Noise!T45)</f>
        <v/>
      </c>
      <c r="BS45" s="79" t="str">
        <f>IF(BS$3="","",Data_Noise!U45)</f>
        <v/>
      </c>
      <c r="BT45" s="79" t="str">
        <f>IF(BT$3="","",Data_Noise!V45)</f>
        <v/>
      </c>
      <c r="BU45" s="79" t="str">
        <f>IF(BU$3="","",Data_Noise!W45)</f>
        <v/>
      </c>
      <c r="BV45" s="79" t="str">
        <f>IF(BV$3="","",Data_Noise!X45)</f>
        <v/>
      </c>
      <c r="BW45" s="79" t="str">
        <f>IF(BW$3="","",Data_Noise!Y45)</f>
        <v/>
      </c>
      <c r="BX45" s="79" t="str">
        <f>IF(BX$3="","",Data_Noise!Z45)</f>
        <v/>
      </c>
      <c r="BY45" s="79" t="str">
        <f>IF(BY$3="","",Data_Noise!AA45)</f>
        <v/>
      </c>
      <c r="BZ45" s="79">
        <f t="shared" ca="1" si="1"/>
        <v>0.73598511102945541</v>
      </c>
    </row>
    <row r="46" spans="1:78" x14ac:dyDescent="0.25">
      <c r="A46" s="79">
        <f ca="1">Data_Initial!A46</f>
        <v>1</v>
      </c>
      <c r="B46" s="79" t="str">
        <f ca="1">Data_Initial!B46</f>
        <v>C6</v>
      </c>
      <c r="C46" s="79">
        <f ca="1">IFERROR(IF(Data_Noise!C46="","",IF($B$3="On",IF(Data_Noise!C46&lt;=0,0,IF($BZ46&gt;=Data_Noise!C46,0,Data_Noise!C46-$BZ46)),Data_Noise!C46)),"")</f>
        <v>5.5952302510117118</v>
      </c>
      <c r="D46" s="79">
        <f ca="1">IFERROR(IF(Data_Noise!D46="","",IF($B$3="On",IF(Data_Noise!D46&lt;=0,0,IF($BZ46&gt;=Data_Noise!D46,0,Data_Noise!D46-$BZ46)),Data_Noise!D46)),"")</f>
        <v>4.6571217495296988</v>
      </c>
      <c r="E46" s="79">
        <f ca="1">IFERROR(IF(Data_Noise!E46="","",IF($B$3="On",IF(Data_Noise!E46&lt;=0,0,IF($BZ46&gt;=Data_Noise!E46,0,Data_Noise!E46-$BZ46)),Data_Noise!E46)),"")</f>
        <v>3.2047868202453889</v>
      </c>
      <c r="F46" s="79">
        <f ca="1">IFERROR(IF(Data_Noise!F46="","",IF($B$3="On",IF(Data_Noise!F46&lt;=0,0,IF($BZ46&gt;=Data_Noise!F46,0,Data_Noise!F46-$BZ46)),Data_Noise!F46)),"")</f>
        <v>0</v>
      </c>
      <c r="G46" s="79">
        <f ca="1">IFERROR(IF(Data_Noise!G46="","",IF($B$3="On",IF(Data_Noise!G46&lt;=0,0,IF($BZ46&gt;=Data_Noise!G46,0,Data_Noise!G46-$BZ46)),Data_Noise!G46)),"")</f>
        <v>0</v>
      </c>
      <c r="H46" s="79">
        <f ca="1">IFERROR(IF(Data_Noise!H46="","",IF($B$3="On",IF(Data_Noise!H46&lt;=0,0,IF($BZ46&gt;=Data_Noise!H46,0,Data_Noise!H46-$BZ46)),Data_Noise!H46)),"")</f>
        <v>0</v>
      </c>
      <c r="I46" s="79">
        <f ca="1">IFERROR(IF(Data_Noise!I46="","",IF($B$3="On",IF(Data_Noise!I46&lt;=0,0,IF($BZ46&gt;=Data_Noise!I46,0,Data_Noise!I46-$BZ46)),Data_Noise!I46)),"")</f>
        <v>0</v>
      </c>
      <c r="J46" s="79">
        <f ca="1">IFERROR(IF(Data_Noise!J46="","",IF($B$3="On",IF(Data_Noise!J46&lt;=0,0,IF($BZ46&gt;=Data_Noise!J46,0,Data_Noise!J46-$BZ46)),Data_Noise!J46)),"")</f>
        <v>0</v>
      </c>
      <c r="K46" s="79">
        <f ca="1">IFERROR(IF(Data_Noise!K46="","",IF($B$3="On",IF(Data_Noise!K46&lt;=0,0,IF($BZ46&gt;=Data_Noise!K46,0,Data_Noise!K46-$BZ46)),Data_Noise!K46)),"")</f>
        <v>0</v>
      </c>
      <c r="L46" s="79">
        <f ca="1">IFERROR(IF(Data_Noise!L46="","",IF($B$3="On",IF(Data_Noise!L46&lt;=0,0,IF($BZ46&gt;=Data_Noise!L46,0,Data_Noise!L46-$BZ46)),Data_Noise!L46)),"")</f>
        <v>0</v>
      </c>
      <c r="M46" s="79">
        <f ca="1">IFERROR(IF(Data_Noise!M46="","",IF($B$3="On",IF(Data_Noise!M46&lt;=0,0,IF($BZ46&gt;=Data_Noise!M46,0,Data_Noise!M46-$BZ46)),Data_Noise!M46)),"")</f>
        <v>0</v>
      </c>
      <c r="N46" s="79">
        <f ca="1">IFERROR(IF(Data_Noise!N46="","",IF($B$3="On",IF(Data_Noise!N46&lt;=0,0,IF($BZ46&gt;=Data_Noise!N46,0,Data_Noise!N46-$BZ46)),Data_Noise!N46)),"")</f>
        <v>0</v>
      </c>
      <c r="O46" s="79">
        <f ca="1">IFERROR(IF(Data_Noise!O46="","",IF($B$3="On",IF(Data_Noise!O46&lt;=0,0,IF($BZ46&gt;=Data_Noise!O46,0,Data_Noise!O46-$BZ46)),Data_Noise!O46)),"")</f>
        <v>0</v>
      </c>
      <c r="P46" s="79">
        <f ca="1">IFERROR(IF(Data_Noise!P46="","",IF($B$3="On",IF(Data_Noise!P46&lt;=0,0,IF($BZ46&gt;=Data_Noise!P46,0,Data_Noise!P46-$BZ46)),Data_Noise!P46)),"")</f>
        <v>0</v>
      </c>
      <c r="Q46" s="79">
        <f ca="1">IFERROR(IF(Data_Noise!Q46="","",IF($B$3="On",IF(Data_Noise!Q46&lt;=0,0,IF($BZ46&gt;=Data_Noise!Q46,0,Data_Noise!Q46-$BZ46)),Data_Noise!Q46)),"")</f>
        <v>0</v>
      </c>
      <c r="R46" s="79">
        <f ca="1">IFERROR(IF(Data_Noise!R46="","",IF($B$3="On",IF(Data_Noise!R46&lt;=0,0,IF($BZ46&gt;=Data_Noise!R46,0,Data_Noise!R46-$BZ46)),Data_Noise!R46)),"")</f>
        <v>0</v>
      </c>
      <c r="S46" s="79">
        <f ca="1">IFERROR(IF(Data_Noise!S46="","",IF($B$3="On",IF(Data_Noise!S46&lt;=0,0,IF($BZ46&gt;=Data_Noise!S46,0,Data_Noise!S46-$BZ46)),Data_Noise!S46)),"")</f>
        <v>0</v>
      </c>
      <c r="T46" s="79">
        <f ca="1">IFERROR(IF(Data_Noise!T46="","",IF($B$3="On",IF(Data_Noise!T46&lt;=0,0,IF($BZ46&gt;=Data_Noise!T46,0,Data_Noise!T46-$BZ46)),Data_Noise!T46)),"")</f>
        <v>0</v>
      </c>
      <c r="U46" s="79">
        <f ca="1">IFERROR(IF(Data_Noise!U46="","",IF($B$3="On",IF(Data_Noise!U46&lt;=0,0,IF($BZ46&gt;=Data_Noise!U46,0,Data_Noise!U46-$BZ46)),Data_Noise!U46)),"")</f>
        <v>0</v>
      </c>
      <c r="V46" s="79">
        <f ca="1">IFERROR(IF(Data_Noise!V46="","",IF($B$3="On",IF(Data_Noise!V46&lt;=0,0,IF($BZ46&gt;=Data_Noise!V46,0,Data_Noise!V46-$BZ46)),Data_Noise!V46)),"")</f>
        <v>0</v>
      </c>
      <c r="W46" s="79">
        <f ca="1">IFERROR(IF(Data_Noise!W46="","",IF($B$3="On",IF(Data_Noise!W46&lt;=0,0,IF($BZ46&gt;=Data_Noise!W46,0,Data_Noise!W46-$BZ46)),Data_Noise!W46)),"")</f>
        <v>0</v>
      </c>
      <c r="X46" s="79">
        <f ca="1">IFERROR(IF(Data_Noise!X46="","",IF($B$3="On",IF(Data_Noise!X46&lt;=0,0,IF($BZ46&gt;=Data_Noise!X46,0,Data_Noise!X46-$BZ46)),Data_Noise!X46)),"")</f>
        <v>0</v>
      </c>
      <c r="Y46" s="79">
        <f ca="1">IFERROR(IF(Data_Noise!Y46="","",IF($B$3="On",IF(Data_Noise!Y46&lt;=0,0,IF($BZ46&gt;=Data_Noise!Y46,0,Data_Noise!Y46-$BZ46)),Data_Noise!Y46)),"")</f>
        <v>6.3537598734957097</v>
      </c>
      <c r="Z46" s="79">
        <f ca="1">IFERROR(IF(Data_Noise!Z46="","",IF($B$3="On",IF(Data_Noise!Z46&lt;=0,0,IF($BZ46&gt;=Data_Noise!Z46,0,Data_Noise!Z46-$BZ46)),Data_Noise!Z46)),"")</f>
        <v>27.206623930517186</v>
      </c>
      <c r="AA46" s="79">
        <f ca="1">IFERROR(IF(Data_Noise!AA46="","",IF($B$3="On",IF(Data_Noise!AA46&lt;=0,0,IF($BZ46&gt;=Data_Noise!AA46,0,Data_Noise!AA46-$BZ46)),Data_Noise!AA46)),"")</f>
        <v>62.84563857149751</v>
      </c>
      <c r="AB46" s="79">
        <f ca="1">IFERROR(IF(Data_Noise!AB46="","",IF($B$3="On",IF(Data_Noise!AB46&lt;=0,0,IF($BZ46&gt;=Data_Noise!AB46,0,Data_Noise!AB46-$BZ46)),Data_Noise!AB46)),"")</f>
        <v>132.26985269104355</v>
      </c>
      <c r="AC46" s="79">
        <f ca="1">IFERROR(IF(Data_Noise!AC46="","",IF($B$3="On",IF(Data_Noise!AC46&lt;=0,0,IF($BZ46&gt;=Data_Noise!AC46,0,Data_Noise!AC46-$BZ46)),Data_Noise!AC46)),"")</f>
        <v>263.72460455211331</v>
      </c>
      <c r="AD46" s="79">
        <f ca="1">IFERROR(IF(Data_Noise!AD46="","",IF($B$3="On",IF(Data_Noise!AD46&lt;=0,0,IF($BZ46&gt;=Data_Noise!AD46,0,Data_Noise!AD46-$BZ46)),Data_Noise!AD46)),"")</f>
        <v>503.24152115195568</v>
      </c>
      <c r="AE46" s="79">
        <f ca="1">IFERROR(IF(Data_Noise!AE46="","",IF($B$3="On",IF(Data_Noise!AE46&lt;=0,0,IF($BZ46&gt;=Data_Noise!AE46,0,Data_Noise!AE46-$BZ46)),Data_Noise!AE46)),"")</f>
        <v>897.57564039552187</v>
      </c>
      <c r="AF46" s="79">
        <f ca="1">IFERROR(IF(Data_Noise!AF46="","",IF($B$3="On",IF(Data_Noise!AF46&lt;=0,0,IF($BZ46&gt;=Data_Noise!AF46,0,Data_Noise!AF46-$BZ46)),Data_Noise!AF46)),"")</f>
        <v>1461.3608563938797</v>
      </c>
      <c r="AG46" s="79">
        <f ca="1">IFERROR(IF(Data_Noise!AG46="","",IF($B$3="On",IF(Data_Noise!AG46&lt;=0,0,IF($BZ46&gt;=Data_Noise!AG46,0,Data_Noise!AG46-$BZ46)),Data_Noise!AG46)),"")</f>
        <v>2110.6140010971985</v>
      </c>
      <c r="AH46" s="79">
        <f ca="1">IFERROR(IF(Data_Noise!AH46="","",IF($B$3="On",IF(Data_Noise!AH46&lt;=0,0,IF($BZ46&gt;=Data_Noise!AH46,0,Data_Noise!AH46-$BZ46)),Data_Noise!AH46)),"")</f>
        <v>2723.217633997725</v>
      </c>
      <c r="AI46" s="79">
        <f ca="1">IFERROR(IF(Data_Noise!AI46="","",IF($B$3="On",IF(Data_Noise!AI46&lt;=0,0,IF($BZ46&gt;=Data_Noise!AI46,0,Data_Noise!AI46-$BZ46)),Data_Noise!AI46)),"")</f>
        <v>3190.7956523029452</v>
      </c>
      <c r="AJ46" s="79">
        <f ca="1">IFERROR(IF(Data_Noise!AJ46="","",IF($B$3="On",IF(Data_Noise!AJ46&lt;=0,0,IF($BZ46&gt;=Data_Noise!AJ46,0,Data_Noise!AJ46-$BZ46)),Data_Noise!AJ46)),"")</f>
        <v>3498.9152676805888</v>
      </c>
      <c r="AK46" s="79">
        <f ca="1">IFERROR(IF(Data_Noise!AK46="","",IF($B$3="On",IF(Data_Noise!AK46&lt;=0,0,IF($BZ46&gt;=Data_Noise!AK46,0,Data_Noise!AK46-$BZ46)),Data_Noise!AK46)),"")</f>
        <v>3681.4145152849514</v>
      </c>
      <c r="AL46" s="79">
        <f ca="1">IFERROR(IF(Data_Noise!AL46="","",IF($B$3="On",IF(Data_Noise!AL46&lt;=0,0,IF($BZ46&gt;=Data_Noise!AL46,0,Data_Noise!AL46-$BZ46)),Data_Noise!AL46)),"")</f>
        <v>3788.6330260335849</v>
      </c>
      <c r="AM46" s="79">
        <f ca="1">IFERROR(IF(Data_Noise!AM46="","",IF($B$3="On",IF(Data_Noise!AM46&lt;=0,0,IF($BZ46&gt;=Data_Noise!AM46,0,Data_Noise!AM46-$BZ46)),Data_Noise!AM46)),"")</f>
        <v>3857.6705440646952</v>
      </c>
      <c r="AN46" s="79">
        <f ca="1">IFERROR(IF(Data_Noise!AN46="","",IF($B$3="On",IF(Data_Noise!AN46&lt;=0,0,IF($BZ46&gt;=Data_Noise!AN46,0,Data_Noise!AN46-$BZ46)),Data_Noise!AN46)),"")</f>
        <v>3906.1359822019353</v>
      </c>
      <c r="AO46" s="79">
        <f ca="1">IFERROR(IF(Data_Noise!AO46="","",IF($B$3="On",IF(Data_Noise!AO46&lt;=0,0,IF($BZ46&gt;=Data_Noise!AO46,0,Data_Noise!AO46-$BZ46)),Data_Noise!AO46)),"")</f>
        <v>3944.9772422595188</v>
      </c>
      <c r="AP46" s="79">
        <f ca="1">IFERROR(IF(Data_Noise!AP46="","",IF($B$3="On",IF(Data_Noise!AP46&lt;=0,0,IF($BZ46&gt;=Data_Noise!AP46,0,Data_Noise!AP46-$BZ46)),Data_Noise!AP46)),"")</f>
        <v>3962.8600137507119</v>
      </c>
      <c r="AQ46" s="79" t="str">
        <f>IFERROR(IF(Data_Noise!AQ46="","",IF($B$3="On",IF(Data_Noise!AQ46&lt;=0,0,IF($BZ46&gt;=Data_Noise!AQ46,0,Data_Noise!AQ46-$BZ46)),Data_Noise!AQ46)),"")</f>
        <v/>
      </c>
      <c r="AR46" s="79" t="str">
        <f>IFERROR(IF(Data_Noise!AR46="","",IF($B$3="On",IF(Data_Noise!AR46&lt;=0,0,IF($BZ46&gt;=Data_Noise!AR46,0,Data_Noise!AR46-$BZ46)),Data_Noise!AR46)),"")</f>
        <v/>
      </c>
      <c r="AS46" s="79" t="str">
        <f>IFERROR(IF(Data_Noise!AS46="","",IF($B$3="On",IF(Data_Noise!AS46&lt;=0,0,IF($BZ46&gt;=Data_Noise!AS46,0,Data_Noise!AS46-$BZ46)),Data_Noise!AS46)),"")</f>
        <v/>
      </c>
      <c r="AT46" s="79" t="str">
        <f>IFERROR(IF(Data_Noise!AT46="","",IF($B$3="On",IF(Data_Noise!AT46&lt;=0,0,IF($BZ46&gt;=Data_Noise!AT46,0,Data_Noise!AT46-$BZ46)),Data_Noise!AT46)),"")</f>
        <v/>
      </c>
      <c r="AU46" s="79" t="str">
        <f>IFERROR(IF(Data_Noise!AU46="","",IF($B$3="On",IF(Data_Noise!AU46&lt;=0,0,IF($BZ46&gt;=Data_Noise!AU46,0,Data_Noise!AU46-$BZ46)),Data_Noise!AU46)),"")</f>
        <v/>
      </c>
      <c r="AV46" s="79" t="str">
        <f>IFERROR(IF(Data_Noise!AV46="","",IF($B$3="On",IF(Data_Noise!AV46&lt;=0,0,IF($BZ46&gt;=Data_Noise!AV46,0,Data_Noise!AV46-$BZ46)),Data_Noise!AV46)),"")</f>
        <v/>
      </c>
      <c r="AW46" s="79" t="str">
        <f>IFERROR(IF(Data_Noise!AW46="","",IF($B$3="On",IF(Data_Noise!AW46&lt;=0,0,IF($BZ46&gt;=Data_Noise!AW46,0,Data_Noise!AW46-$BZ46)),Data_Noise!AW46)),"")</f>
        <v/>
      </c>
      <c r="AX46" s="79" t="str">
        <f>IFERROR(IF(Data_Noise!AX46="","",IF($B$3="On",IF(Data_Noise!AX46&lt;=0,0,IF($BZ46&gt;=Data_Noise!AX46,0,Data_Noise!AX46-$BZ46)),Data_Noise!AX46)),"")</f>
        <v/>
      </c>
      <c r="AY46" s="79" t="str">
        <f>IFERROR(IF(Data_Noise!AY46="","",IF($B$3="On",IF(Data_Noise!AY46&lt;=0,0,IF($BZ46&gt;=Data_Noise!AY46,0,Data_Noise!AY46-$BZ46)),Data_Noise!AY46)),"")</f>
        <v/>
      </c>
      <c r="AZ46" s="79" t="str">
        <f>IFERROR(IF(Data_Noise!AZ46="","",IF($B$3="On",IF(Data_Noise!AZ46&lt;=0,0,IF($BZ46&gt;=Data_Noise!AZ46,0,Data_Noise!AZ46-$BZ46)),Data_Noise!AZ46)),"")</f>
        <v/>
      </c>
      <c r="BA46" s="79">
        <f ca="1">IF(BA$3="","",Data_Noise!C46)</f>
        <v>8.3669346817700703</v>
      </c>
      <c r="BB46" s="79">
        <f ca="1">IF(BB$3="","",Data_Noise!D46)</f>
        <v>7.4288261802880564</v>
      </c>
      <c r="BC46" s="79">
        <f ca="1">IF(BC$3="","",Data_Noise!E46)</f>
        <v>5.9764912510037469</v>
      </c>
      <c r="BD46" s="79">
        <f ca="1">IF(BD$3="","",Data_Noise!F46)</f>
        <v>1.4355533386066499</v>
      </c>
      <c r="BE46" s="79">
        <f ca="1">IF(BE$3="","",Data_Noise!G46)</f>
        <v>1.2464815582278199</v>
      </c>
      <c r="BF46" s="79">
        <f ca="1">IF(BF$3="","",Data_Noise!H46)</f>
        <v>1.7912356563368432</v>
      </c>
      <c r="BG46" s="79">
        <f ca="1">IF(BG$3="","",Data_Noise!I46)</f>
        <v>2.4398269950890303</v>
      </c>
      <c r="BH46" s="79">
        <f ca="1">IF(BH$3="","",Data_Noise!J46)</f>
        <v>0.3396064484519834</v>
      </c>
      <c r="BI46" s="79">
        <f ca="1">IF(BI$3="","",Data_Noise!K46)</f>
        <v>-0.54519833962240238</v>
      </c>
      <c r="BJ46" s="79">
        <f ca="1">IF(BJ$3="","",Data_Noise!L46)</f>
        <v>1.299834045238641</v>
      </c>
      <c r="BK46" s="79">
        <f ca="1">IF(BK$3="","",Data_Noise!M46)</f>
        <v>2.5034293633977245</v>
      </c>
      <c r="BL46" s="79">
        <f ca="1">IF(BL$3="","",Data_Noise!N46)</f>
        <v>2.4446222659348682</v>
      </c>
      <c r="BM46" s="79">
        <f ca="1">IF(BM$3="","",Data_Noise!O46)</f>
        <v>1.3045141551356205</v>
      </c>
      <c r="BN46" s="79" t="str">
        <f>IF(BN$3="","",Data_Noise!P46)</f>
        <v/>
      </c>
      <c r="BO46" s="79" t="str">
        <f>IF(BO$3="","",Data_Noise!Q46)</f>
        <v/>
      </c>
      <c r="BP46" s="79" t="str">
        <f>IF(BP$3="","",Data_Noise!R46)</f>
        <v/>
      </c>
      <c r="BQ46" s="79" t="str">
        <f>IF(BQ$3="","",Data_Noise!S46)</f>
        <v/>
      </c>
      <c r="BR46" s="79" t="str">
        <f>IF(BR$3="","",Data_Noise!T46)</f>
        <v/>
      </c>
      <c r="BS46" s="79" t="str">
        <f>IF(BS$3="","",Data_Noise!U46)</f>
        <v/>
      </c>
      <c r="BT46" s="79" t="str">
        <f>IF(BT$3="","",Data_Noise!V46)</f>
        <v/>
      </c>
      <c r="BU46" s="79" t="str">
        <f>IF(BU$3="","",Data_Noise!W46)</f>
        <v/>
      </c>
      <c r="BV46" s="79" t="str">
        <f>IF(BV$3="","",Data_Noise!X46)</f>
        <v/>
      </c>
      <c r="BW46" s="79" t="str">
        <f>IF(BW$3="","",Data_Noise!Y46)</f>
        <v/>
      </c>
      <c r="BX46" s="79" t="str">
        <f>IF(BX$3="","",Data_Noise!Z46)</f>
        <v/>
      </c>
      <c r="BY46" s="79" t="str">
        <f>IF(BY$3="","",Data_Noise!AA46)</f>
        <v/>
      </c>
      <c r="BZ46" s="79">
        <f t="shared" ca="1" si="1"/>
        <v>2.771704430758358</v>
      </c>
    </row>
    <row r="47" spans="1:78" x14ac:dyDescent="0.25">
      <c r="A47" s="79">
        <f ca="1">Data_Initial!A47</f>
        <v>1</v>
      </c>
      <c r="B47" s="79" t="str">
        <f ca="1">Data_Initial!B47</f>
        <v>D6</v>
      </c>
      <c r="C47" s="79">
        <f ca="1">IFERROR(IF(Data_Noise!C47="","",IF($B$3="On",IF(Data_Noise!C47&lt;=0,0,IF($BZ47&gt;=Data_Noise!C47,0,Data_Noise!C47-$BZ47)),Data_Noise!C47)),"")</f>
        <v>4.4405303472939366</v>
      </c>
      <c r="D47" s="79">
        <f ca="1">IFERROR(IF(Data_Noise!D47="","",IF($B$3="On",IF(Data_Noise!D47&lt;=0,0,IF($BZ47&gt;=Data_Noise!D47,0,Data_Noise!D47-$BZ47)),Data_Noise!D47)),"")</f>
        <v>4.034181555245036</v>
      </c>
      <c r="E47" s="79">
        <f ca="1">IFERROR(IF(Data_Noise!E47="","",IF($B$3="On",IF(Data_Noise!E47&lt;=0,0,IF($BZ47&gt;=Data_Noise!E47,0,Data_Noise!E47-$BZ47)),Data_Noise!E47)),"")</f>
        <v>2.4205784671720596</v>
      </c>
      <c r="F47" s="79">
        <f ca="1">IFERROR(IF(Data_Noise!F47="","",IF($B$3="On",IF(Data_Noise!F47&lt;=0,0,IF($BZ47&gt;=Data_Noise!F47,0,Data_Noise!F47-$BZ47)),Data_Noise!F47)),"")</f>
        <v>2.2815165200942995</v>
      </c>
      <c r="G47" s="79">
        <f ca="1">IFERROR(IF(Data_Noise!G47="","",IF($B$3="On",IF(Data_Noise!G47&lt;=0,0,IF($BZ47&gt;=Data_Noise!G47,0,Data_Noise!G47-$BZ47)),Data_Noise!G47)),"")</f>
        <v>0.43094601300561663</v>
      </c>
      <c r="H47" s="79">
        <f ca="1">IFERROR(IF(Data_Noise!H47="","",IF($B$3="On",IF(Data_Noise!H47&lt;=0,0,IF($BZ47&gt;=Data_Noise!H47,0,Data_Noise!H47-$BZ47)),Data_Noise!H47)),"")</f>
        <v>0</v>
      </c>
      <c r="I47" s="79">
        <f ca="1">IFERROR(IF(Data_Noise!I47="","",IF($B$3="On",IF(Data_Noise!I47&lt;=0,0,IF($BZ47&gt;=Data_Noise!I47,0,Data_Noise!I47-$BZ47)),Data_Noise!I47)),"")</f>
        <v>0</v>
      </c>
      <c r="J47" s="79">
        <f ca="1">IFERROR(IF(Data_Noise!J47="","",IF($B$3="On",IF(Data_Noise!J47&lt;=0,0,IF($BZ47&gt;=Data_Noise!J47,0,Data_Noise!J47-$BZ47)),Data_Noise!J47)),"")</f>
        <v>0</v>
      </c>
      <c r="K47" s="79">
        <f ca="1">IFERROR(IF(Data_Noise!K47="","",IF($B$3="On",IF(Data_Noise!K47&lt;=0,0,IF($BZ47&gt;=Data_Noise!K47,0,Data_Noise!K47-$BZ47)),Data_Noise!K47)),"")</f>
        <v>0</v>
      </c>
      <c r="L47" s="79">
        <f ca="1">IFERROR(IF(Data_Noise!L47="","",IF($B$3="On",IF(Data_Noise!L47&lt;=0,0,IF($BZ47&gt;=Data_Noise!L47,0,Data_Noise!L47-$BZ47)),Data_Noise!L47)),"")</f>
        <v>0</v>
      </c>
      <c r="M47" s="79">
        <f ca="1">IFERROR(IF(Data_Noise!M47="","",IF($B$3="On",IF(Data_Noise!M47&lt;=0,0,IF($BZ47&gt;=Data_Noise!M47,0,Data_Noise!M47-$BZ47)),Data_Noise!M47)),"")</f>
        <v>0</v>
      </c>
      <c r="N47" s="79">
        <f ca="1">IFERROR(IF(Data_Noise!N47="","",IF($B$3="On",IF(Data_Noise!N47&lt;=0,0,IF($BZ47&gt;=Data_Noise!N47,0,Data_Noise!N47-$BZ47)),Data_Noise!N47)),"")</f>
        <v>0</v>
      </c>
      <c r="O47" s="79">
        <f ca="1">IFERROR(IF(Data_Noise!O47="","",IF($B$3="On",IF(Data_Noise!O47&lt;=0,0,IF($BZ47&gt;=Data_Noise!O47,0,Data_Noise!O47-$BZ47)),Data_Noise!O47)),"")</f>
        <v>0</v>
      </c>
      <c r="P47" s="79">
        <f ca="1">IFERROR(IF(Data_Noise!P47="","",IF($B$3="On",IF(Data_Noise!P47&lt;=0,0,IF($BZ47&gt;=Data_Noise!P47,0,Data_Noise!P47-$BZ47)),Data_Noise!P47)),"")</f>
        <v>0</v>
      </c>
      <c r="Q47" s="79">
        <f ca="1">IFERROR(IF(Data_Noise!Q47="","",IF($B$3="On",IF(Data_Noise!Q47&lt;=0,0,IF($BZ47&gt;=Data_Noise!Q47,0,Data_Noise!Q47-$BZ47)),Data_Noise!Q47)),"")</f>
        <v>0</v>
      </c>
      <c r="R47" s="79">
        <f ca="1">IFERROR(IF(Data_Noise!R47="","",IF($B$3="On",IF(Data_Noise!R47&lt;=0,0,IF($BZ47&gt;=Data_Noise!R47,0,Data_Noise!R47-$BZ47)),Data_Noise!R47)),"")</f>
        <v>0</v>
      </c>
      <c r="S47" s="79">
        <f ca="1">IFERROR(IF(Data_Noise!S47="","",IF($B$3="On",IF(Data_Noise!S47&lt;=0,0,IF($BZ47&gt;=Data_Noise!S47,0,Data_Noise!S47-$BZ47)),Data_Noise!S47)),"")</f>
        <v>0</v>
      </c>
      <c r="T47" s="79">
        <f ca="1">IFERROR(IF(Data_Noise!T47="","",IF($B$3="On",IF(Data_Noise!T47&lt;=0,0,IF($BZ47&gt;=Data_Noise!T47,0,Data_Noise!T47-$BZ47)),Data_Noise!T47)),"")</f>
        <v>0</v>
      </c>
      <c r="U47" s="79">
        <f ca="1">IFERROR(IF(Data_Noise!U47="","",IF($B$3="On",IF(Data_Noise!U47&lt;=0,0,IF($BZ47&gt;=Data_Noise!U47,0,Data_Noise!U47-$BZ47)),Data_Noise!U47)),"")</f>
        <v>0</v>
      </c>
      <c r="V47" s="79">
        <f ca="1">IFERROR(IF(Data_Noise!V47="","",IF($B$3="On",IF(Data_Noise!V47&lt;=0,0,IF($BZ47&gt;=Data_Noise!V47,0,Data_Noise!V47-$BZ47)),Data_Noise!V47)),"")</f>
        <v>0</v>
      </c>
      <c r="W47" s="79">
        <f ca="1">IFERROR(IF(Data_Noise!W47="","",IF($B$3="On",IF(Data_Noise!W47&lt;=0,0,IF($BZ47&gt;=Data_Noise!W47,0,Data_Noise!W47-$BZ47)),Data_Noise!W47)),"")</f>
        <v>0</v>
      </c>
      <c r="X47" s="79">
        <f ca="1">IFERROR(IF(Data_Noise!X47="","",IF($B$3="On",IF(Data_Noise!X47&lt;=0,0,IF($BZ47&gt;=Data_Noise!X47,0,Data_Noise!X47-$BZ47)),Data_Noise!X47)),"")</f>
        <v>0</v>
      </c>
      <c r="Y47" s="79">
        <f ca="1">IFERROR(IF(Data_Noise!Y47="","",IF($B$3="On",IF(Data_Noise!Y47&lt;=0,0,IF($BZ47&gt;=Data_Noise!Y47,0,Data_Noise!Y47-$BZ47)),Data_Noise!Y47)),"")</f>
        <v>10.432057590186616</v>
      </c>
      <c r="Z47" s="79">
        <f ca="1">IFERROR(IF(Data_Noise!Z47="","",IF($B$3="On",IF(Data_Noise!Z47&lt;=0,0,IF($BZ47&gt;=Data_Noise!Z47,0,Data_Noise!Z47-$BZ47)),Data_Noise!Z47)),"")</f>
        <v>30.428301206255338</v>
      </c>
      <c r="AA47" s="79">
        <f ca="1">IFERROR(IF(Data_Noise!AA47="","",IF($B$3="On",IF(Data_Noise!AA47&lt;=0,0,IF($BZ47&gt;=Data_Noise!AA47,0,Data_Noise!AA47-$BZ47)),Data_Noise!AA47)),"")</f>
        <v>71.793977342796069</v>
      </c>
      <c r="AB47" s="79">
        <f ca="1">IFERROR(IF(Data_Noise!AB47="","",IF($B$3="On",IF(Data_Noise!AB47&lt;=0,0,IF($BZ47&gt;=Data_Noise!AB47,0,Data_Noise!AB47-$BZ47)),Data_Noise!AB47)),"")</f>
        <v>153.16303483508815</v>
      </c>
      <c r="AC47" s="79">
        <f ca="1">IFERROR(IF(Data_Noise!AC47="","",IF($B$3="On",IF(Data_Noise!AC47&lt;=0,0,IF($BZ47&gt;=Data_Noise!AC47,0,Data_Noise!AC47-$BZ47)),Data_Noise!AC47)),"")</f>
        <v>309.70632108496642</v>
      </c>
      <c r="AD47" s="79">
        <f ca="1">IFERROR(IF(Data_Noise!AD47="","",IF($B$3="On",IF(Data_Noise!AD47&lt;=0,0,IF($BZ47&gt;=Data_Noise!AD47,0,Data_Noise!AD47-$BZ47)),Data_Noise!AD47)),"")</f>
        <v>582.76157862905302</v>
      </c>
      <c r="AE47" s="79">
        <f ca="1">IFERROR(IF(Data_Noise!AE47="","",IF($B$3="On",IF(Data_Noise!AE47&lt;=0,0,IF($BZ47&gt;=Data_Noise!AE47,0,Data_Noise!AE47-$BZ47)),Data_Noise!AE47)),"")</f>
        <v>1028.9970152679246</v>
      </c>
      <c r="AF47" s="79">
        <f ca="1">IFERROR(IF(Data_Noise!AF47="","",IF($B$3="On",IF(Data_Noise!AF47&lt;=0,0,IF($BZ47&gt;=Data_Noise!AF47,0,Data_Noise!AF47-$BZ47)),Data_Noise!AF47)),"")</f>
        <v>1631.7354679171453</v>
      </c>
      <c r="AG47" s="79">
        <f ca="1">IFERROR(IF(Data_Noise!AG47="","",IF($B$3="On",IF(Data_Noise!AG47&lt;=0,0,IF($BZ47&gt;=Data_Noise!AG47,0,Data_Noise!AG47-$BZ47)),Data_Noise!AG47)),"")</f>
        <v>2300.2705069816093</v>
      </c>
      <c r="AH47" s="79">
        <f ca="1">IFERROR(IF(Data_Noise!AH47="","",IF($B$3="On",IF(Data_Noise!AH47&lt;=0,0,IF($BZ47&gt;=Data_Noise!AH47,0,Data_Noise!AH47-$BZ47)),Data_Noise!AH47)),"")</f>
        <v>2900.0440220888959</v>
      </c>
      <c r="AI47" s="79">
        <f ca="1">IFERROR(IF(Data_Noise!AI47="","",IF($B$3="On",IF(Data_Noise!AI47&lt;=0,0,IF($BZ47&gt;=Data_Noise!AI47,0,Data_Noise!AI47-$BZ47)),Data_Noise!AI47)),"")</f>
        <v>3344.2360438128062</v>
      </c>
      <c r="AJ47" s="79">
        <f ca="1">IFERROR(IF(Data_Noise!AJ47="","",IF($B$3="On",IF(Data_Noise!AJ47&lt;=0,0,IF($BZ47&gt;=Data_Noise!AJ47,0,Data_Noise!AJ47-$BZ47)),Data_Noise!AJ47)),"")</f>
        <v>3626.275270335816</v>
      </c>
      <c r="AK47" s="79">
        <f ca="1">IFERROR(IF(Data_Noise!AK47="","",IF($B$3="On",IF(Data_Noise!AK47&lt;=0,0,IF($BZ47&gt;=Data_Noise!AK47,0,Data_Noise!AK47-$BZ47)),Data_Noise!AK47)),"")</f>
        <v>3787.9714623499794</v>
      </c>
      <c r="AL47" s="79">
        <f ca="1">IFERROR(IF(Data_Noise!AL47="","",IF($B$3="On",IF(Data_Noise!AL47&lt;=0,0,IF($BZ47&gt;=Data_Noise!AL47,0,Data_Noise!AL47-$BZ47)),Data_Noise!AL47)),"")</f>
        <v>3883.5321524897258</v>
      </c>
      <c r="AM47" s="79">
        <f ca="1">IFERROR(IF(Data_Noise!AM47="","",IF($B$3="On",IF(Data_Noise!AM47&lt;=0,0,IF($BZ47&gt;=Data_Noise!AM47,0,Data_Noise!AM47-$BZ47)),Data_Noise!AM47)),"")</f>
        <v>3947.7014754175289</v>
      </c>
      <c r="AN47" s="79">
        <f ca="1">IFERROR(IF(Data_Noise!AN47="","",IF($B$3="On",IF(Data_Noise!AN47&lt;=0,0,IF($BZ47&gt;=Data_Noise!AN47,0,Data_Noise!AN47-$BZ47)),Data_Noise!AN47)),"")</f>
        <v>3995.9344344904821</v>
      </c>
      <c r="AO47" s="79">
        <f ca="1">IFERROR(IF(Data_Noise!AO47="","",IF($B$3="On",IF(Data_Noise!AO47&lt;=0,0,IF($BZ47&gt;=Data_Noise!AO47,0,Data_Noise!AO47-$BZ47)),Data_Noise!AO47)),"")</f>
        <v>4032.7140107928526</v>
      </c>
      <c r="AP47" s="79">
        <f ca="1">IFERROR(IF(Data_Noise!AP47="","",IF($B$3="On",IF(Data_Noise!AP47&lt;=0,0,IF($BZ47&gt;=Data_Noise!AP47,0,Data_Noise!AP47-$BZ47)),Data_Noise!AP47)),"")</f>
        <v>4049.6719403158691</v>
      </c>
      <c r="AQ47" s="79" t="str">
        <f>IFERROR(IF(Data_Noise!AQ47="","",IF($B$3="On",IF(Data_Noise!AQ47&lt;=0,0,IF($BZ47&gt;=Data_Noise!AQ47,0,Data_Noise!AQ47-$BZ47)),Data_Noise!AQ47)),"")</f>
        <v/>
      </c>
      <c r="AR47" s="79" t="str">
        <f>IFERROR(IF(Data_Noise!AR47="","",IF($B$3="On",IF(Data_Noise!AR47&lt;=0,0,IF($BZ47&gt;=Data_Noise!AR47,0,Data_Noise!AR47-$BZ47)),Data_Noise!AR47)),"")</f>
        <v/>
      </c>
      <c r="AS47" s="79" t="str">
        <f>IFERROR(IF(Data_Noise!AS47="","",IF($B$3="On",IF(Data_Noise!AS47&lt;=0,0,IF($BZ47&gt;=Data_Noise!AS47,0,Data_Noise!AS47-$BZ47)),Data_Noise!AS47)),"")</f>
        <v/>
      </c>
      <c r="AT47" s="79" t="str">
        <f>IFERROR(IF(Data_Noise!AT47="","",IF($B$3="On",IF(Data_Noise!AT47&lt;=0,0,IF($BZ47&gt;=Data_Noise!AT47,0,Data_Noise!AT47-$BZ47)),Data_Noise!AT47)),"")</f>
        <v/>
      </c>
      <c r="AU47" s="79" t="str">
        <f>IFERROR(IF(Data_Noise!AU47="","",IF($B$3="On",IF(Data_Noise!AU47&lt;=0,0,IF($BZ47&gt;=Data_Noise!AU47,0,Data_Noise!AU47-$BZ47)),Data_Noise!AU47)),"")</f>
        <v/>
      </c>
      <c r="AV47" s="79" t="str">
        <f>IFERROR(IF(Data_Noise!AV47="","",IF($B$3="On",IF(Data_Noise!AV47&lt;=0,0,IF($BZ47&gt;=Data_Noise!AV47,0,Data_Noise!AV47-$BZ47)),Data_Noise!AV47)),"")</f>
        <v/>
      </c>
      <c r="AW47" s="79" t="str">
        <f>IFERROR(IF(Data_Noise!AW47="","",IF($B$3="On",IF(Data_Noise!AW47&lt;=0,0,IF($BZ47&gt;=Data_Noise!AW47,0,Data_Noise!AW47-$BZ47)),Data_Noise!AW47)),"")</f>
        <v/>
      </c>
      <c r="AX47" s="79" t="str">
        <f>IFERROR(IF(Data_Noise!AX47="","",IF($B$3="On",IF(Data_Noise!AX47&lt;=0,0,IF($BZ47&gt;=Data_Noise!AX47,0,Data_Noise!AX47-$BZ47)),Data_Noise!AX47)),"")</f>
        <v/>
      </c>
      <c r="AY47" s="79" t="str">
        <f>IFERROR(IF(Data_Noise!AY47="","",IF($B$3="On",IF(Data_Noise!AY47&lt;=0,0,IF($BZ47&gt;=Data_Noise!AY47,0,Data_Noise!AY47-$BZ47)),Data_Noise!AY47)),"")</f>
        <v/>
      </c>
      <c r="AZ47" s="79" t="str">
        <f>IFERROR(IF(Data_Noise!AZ47="","",IF($B$3="On",IF(Data_Noise!AZ47&lt;=0,0,IF($BZ47&gt;=Data_Noise!AZ47,0,Data_Noise!AZ47-$BZ47)),Data_Noise!AZ47)),"")</f>
        <v/>
      </c>
      <c r="BA47" s="79">
        <f ca="1">IF(BA$3="","",Data_Noise!C47)</f>
        <v>7.1298689189648004</v>
      </c>
      <c r="BB47" s="79">
        <f ca="1">IF(BB$3="","",Data_Noise!D47)</f>
        <v>6.7235201269159006</v>
      </c>
      <c r="BC47" s="79">
        <f ca="1">IF(BC$3="","",Data_Noise!E47)</f>
        <v>5.1099170388429238</v>
      </c>
      <c r="BD47" s="79">
        <f ca="1">IF(BD$3="","",Data_Noise!F47)</f>
        <v>4.9708550917651637</v>
      </c>
      <c r="BE47" s="79">
        <f ca="1">IF(BE$3="","",Data_Noise!G47)</f>
        <v>3.1202845846764808</v>
      </c>
      <c r="BF47" s="79">
        <f ca="1">IF(BF$3="","",Data_Noise!H47)</f>
        <v>2.6071742433317309</v>
      </c>
      <c r="BG47" s="79">
        <f ca="1">IF(BG$3="","",Data_Noise!I47)</f>
        <v>0.41132753250091597</v>
      </c>
      <c r="BH47" s="79">
        <f ca="1">IF(BH$3="","",Data_Noise!J47)</f>
        <v>2.3307784295399583</v>
      </c>
      <c r="BI47" s="79">
        <f ca="1">IF(BI$3="","",Data_Noise!K47)</f>
        <v>2.2351715386383453</v>
      </c>
      <c r="BJ47" s="79">
        <f ca="1">IF(BJ$3="","",Data_Noise!L47)</f>
        <v>2.5675027629028286</v>
      </c>
      <c r="BK47" s="79">
        <f ca="1">IF(BK$3="","",Data_Noise!M47)</f>
        <v>0.44104183153588772</v>
      </c>
      <c r="BL47" s="79">
        <f ca="1">IF(BL$3="","",Data_Noise!N47)</f>
        <v>-0.48323928385495235</v>
      </c>
      <c r="BM47" s="79">
        <f ca="1">IF(BM$3="","",Data_Noise!O47)</f>
        <v>-2.2028013840387479</v>
      </c>
      <c r="BN47" s="79" t="str">
        <f>IF(BN$3="","",Data_Noise!P47)</f>
        <v/>
      </c>
      <c r="BO47" s="79" t="str">
        <f>IF(BO$3="","",Data_Noise!Q47)</f>
        <v/>
      </c>
      <c r="BP47" s="79" t="str">
        <f>IF(BP$3="","",Data_Noise!R47)</f>
        <v/>
      </c>
      <c r="BQ47" s="79" t="str">
        <f>IF(BQ$3="","",Data_Noise!S47)</f>
        <v/>
      </c>
      <c r="BR47" s="79" t="str">
        <f>IF(BR$3="","",Data_Noise!T47)</f>
        <v/>
      </c>
      <c r="BS47" s="79" t="str">
        <f>IF(BS$3="","",Data_Noise!U47)</f>
        <v/>
      </c>
      <c r="BT47" s="79" t="str">
        <f>IF(BT$3="","",Data_Noise!V47)</f>
        <v/>
      </c>
      <c r="BU47" s="79" t="str">
        <f>IF(BU$3="","",Data_Noise!W47)</f>
        <v/>
      </c>
      <c r="BV47" s="79" t="str">
        <f>IF(BV$3="","",Data_Noise!X47)</f>
        <v/>
      </c>
      <c r="BW47" s="79" t="str">
        <f>IF(BW$3="","",Data_Noise!Y47)</f>
        <v/>
      </c>
      <c r="BX47" s="79" t="str">
        <f>IF(BX$3="","",Data_Noise!Z47)</f>
        <v/>
      </c>
      <c r="BY47" s="79" t="str">
        <f>IF(BY$3="","",Data_Noise!AA47)</f>
        <v/>
      </c>
      <c r="BZ47" s="79">
        <f t="shared" ca="1" si="1"/>
        <v>2.6893385716708642</v>
      </c>
    </row>
    <row r="48" spans="1:78" x14ac:dyDescent="0.25">
      <c r="A48" s="79">
        <f ca="1">Data_Initial!A48</f>
        <v>1</v>
      </c>
      <c r="B48" s="79" t="str">
        <f ca="1">Data_Initial!B48</f>
        <v>E6</v>
      </c>
      <c r="C48" s="79">
        <f ca="1">IFERROR(IF(Data_Noise!C48="","",IF($B$3="On",IF(Data_Noise!C48&lt;=0,0,IF($BZ48&gt;=Data_Noise!C48,0,Data_Noise!C48-$BZ48)),Data_Noise!C48)),"")</f>
        <v>14.850533188567992</v>
      </c>
      <c r="D48" s="79">
        <f ca="1">IFERROR(IF(Data_Noise!D48="","",IF($B$3="On",IF(Data_Noise!D48&lt;=0,0,IF($BZ48&gt;=Data_Noise!D48,0,Data_Noise!D48-$BZ48)),Data_Noise!D48)),"")</f>
        <v>13.113593513146926</v>
      </c>
      <c r="E48" s="79">
        <f ca="1">IFERROR(IF(Data_Noise!E48="","",IF($B$3="On",IF(Data_Noise!E48&lt;=0,0,IF($BZ48&gt;=Data_Noise!E48,0,Data_Noise!E48-$BZ48)),Data_Noise!E48)),"")</f>
        <v>11.966419517461226</v>
      </c>
      <c r="F48" s="79">
        <f ca="1">IFERROR(IF(Data_Noise!F48="","",IF($B$3="On",IF(Data_Noise!F48&lt;=0,0,IF($BZ48&gt;=Data_Noise!F48,0,Data_Noise!F48-$BZ48)),Data_Noise!F48)),"")</f>
        <v>5.83113162139529</v>
      </c>
      <c r="G48" s="79">
        <f ca="1">IFERROR(IF(Data_Noise!G48="","",IF($B$3="On",IF(Data_Noise!G48&lt;=0,0,IF($BZ48&gt;=Data_Noise!G48,0,Data_Noise!G48-$BZ48)),Data_Noise!G48)),"")</f>
        <v>2.3177894961463168</v>
      </c>
      <c r="H48" s="79">
        <f ca="1">IFERROR(IF(Data_Noise!H48="","",IF($B$3="On",IF(Data_Noise!H48&lt;=0,0,IF($BZ48&gt;=Data_Noise!H48,0,Data_Noise!H48-$BZ48)),Data_Noise!H48)),"")</f>
        <v>0</v>
      </c>
      <c r="I48" s="79">
        <f ca="1">IFERROR(IF(Data_Noise!I48="","",IF($B$3="On",IF(Data_Noise!I48&lt;=0,0,IF($BZ48&gt;=Data_Noise!I48,0,Data_Noise!I48-$BZ48)),Data_Noise!I48)),"")</f>
        <v>0</v>
      </c>
      <c r="J48" s="79">
        <f ca="1">IFERROR(IF(Data_Noise!J48="","",IF($B$3="On",IF(Data_Noise!J48&lt;=0,0,IF($BZ48&gt;=Data_Noise!J48,0,Data_Noise!J48-$BZ48)),Data_Noise!J48)),"")</f>
        <v>0</v>
      </c>
      <c r="K48" s="79">
        <f ca="1">IFERROR(IF(Data_Noise!K48="","",IF($B$3="On",IF(Data_Noise!K48&lt;=0,0,IF($BZ48&gt;=Data_Noise!K48,0,Data_Noise!K48-$BZ48)),Data_Noise!K48)),"")</f>
        <v>0</v>
      </c>
      <c r="L48" s="79">
        <f ca="1">IFERROR(IF(Data_Noise!L48="","",IF($B$3="On",IF(Data_Noise!L48&lt;=0,0,IF($BZ48&gt;=Data_Noise!L48,0,Data_Noise!L48-$BZ48)),Data_Noise!L48)),"")</f>
        <v>0</v>
      </c>
      <c r="M48" s="79">
        <f ca="1">IFERROR(IF(Data_Noise!M48="","",IF($B$3="On",IF(Data_Noise!M48&lt;=0,0,IF($BZ48&gt;=Data_Noise!M48,0,Data_Noise!M48-$BZ48)),Data_Noise!M48)),"")</f>
        <v>0</v>
      </c>
      <c r="N48" s="79">
        <f ca="1">IFERROR(IF(Data_Noise!N48="","",IF($B$3="On",IF(Data_Noise!N48&lt;=0,0,IF($BZ48&gt;=Data_Noise!N48,0,Data_Noise!N48-$BZ48)),Data_Noise!N48)),"")</f>
        <v>0</v>
      </c>
      <c r="O48" s="79">
        <f ca="1">IFERROR(IF(Data_Noise!O48="","",IF($B$3="On",IF(Data_Noise!O48&lt;=0,0,IF($BZ48&gt;=Data_Noise!O48,0,Data_Noise!O48-$BZ48)),Data_Noise!O48)),"")</f>
        <v>0</v>
      </c>
      <c r="P48" s="79">
        <f ca="1">IFERROR(IF(Data_Noise!P48="","",IF($B$3="On",IF(Data_Noise!P48&lt;=0,0,IF($BZ48&gt;=Data_Noise!P48,0,Data_Noise!P48-$BZ48)),Data_Noise!P48)),"")</f>
        <v>0</v>
      </c>
      <c r="Q48" s="79">
        <f ca="1">IFERROR(IF(Data_Noise!Q48="","",IF($B$3="On",IF(Data_Noise!Q48&lt;=0,0,IF($BZ48&gt;=Data_Noise!Q48,0,Data_Noise!Q48-$BZ48)),Data_Noise!Q48)),"")</f>
        <v>0</v>
      </c>
      <c r="R48" s="79">
        <f ca="1">IFERROR(IF(Data_Noise!R48="","",IF($B$3="On",IF(Data_Noise!R48&lt;=0,0,IF($BZ48&gt;=Data_Noise!R48,0,Data_Noise!R48-$BZ48)),Data_Noise!R48)),"")</f>
        <v>0</v>
      </c>
      <c r="S48" s="79">
        <f ca="1">IFERROR(IF(Data_Noise!S48="","",IF($B$3="On",IF(Data_Noise!S48&lt;=0,0,IF($BZ48&gt;=Data_Noise!S48,0,Data_Noise!S48-$BZ48)),Data_Noise!S48)),"")</f>
        <v>0</v>
      </c>
      <c r="T48" s="79">
        <f ca="1">IFERROR(IF(Data_Noise!T48="","",IF($B$3="On",IF(Data_Noise!T48&lt;=0,0,IF($BZ48&gt;=Data_Noise!T48,0,Data_Noise!T48-$BZ48)),Data_Noise!T48)),"")</f>
        <v>0</v>
      </c>
      <c r="U48" s="79">
        <f ca="1">IFERROR(IF(Data_Noise!U48="","",IF($B$3="On",IF(Data_Noise!U48&lt;=0,0,IF($BZ48&gt;=Data_Noise!U48,0,Data_Noise!U48-$BZ48)),Data_Noise!U48)),"")</f>
        <v>0</v>
      </c>
      <c r="V48" s="79">
        <f ca="1">IFERROR(IF(Data_Noise!V48="","",IF($B$3="On",IF(Data_Noise!V48&lt;=0,0,IF($BZ48&gt;=Data_Noise!V48,0,Data_Noise!V48-$BZ48)),Data_Noise!V48)),"")</f>
        <v>0</v>
      </c>
      <c r="W48" s="79">
        <f ca="1">IFERROR(IF(Data_Noise!W48="","",IF($B$3="On",IF(Data_Noise!W48&lt;=0,0,IF($BZ48&gt;=Data_Noise!W48,0,Data_Noise!W48-$BZ48)),Data_Noise!W48)),"")</f>
        <v>0</v>
      </c>
      <c r="X48" s="79">
        <f ca="1">IFERROR(IF(Data_Noise!X48="","",IF($B$3="On",IF(Data_Noise!X48&lt;=0,0,IF($BZ48&gt;=Data_Noise!X48,0,Data_Noise!X48-$BZ48)),Data_Noise!X48)),"")</f>
        <v>0</v>
      </c>
      <c r="Y48" s="79">
        <f ca="1">IFERROR(IF(Data_Noise!Y48="","",IF($B$3="On",IF(Data_Noise!Y48&lt;=0,0,IF($BZ48&gt;=Data_Noise!Y48,0,Data_Noise!Y48-$BZ48)),Data_Noise!Y48)),"")</f>
        <v>0.92700634792100089</v>
      </c>
      <c r="Z48" s="79">
        <f ca="1">IFERROR(IF(Data_Noise!Z48="","",IF($B$3="On",IF(Data_Noise!Z48&lt;=0,0,IF($BZ48&gt;=Data_Noise!Z48,0,Data_Noise!Z48-$BZ48)),Data_Noise!Z48)),"")</f>
        <v>11.320762326900249</v>
      </c>
      <c r="AA48" s="79">
        <f ca="1">IFERROR(IF(Data_Noise!AA48="","",IF($B$3="On",IF(Data_Noise!AA48&lt;=0,0,IF($BZ48&gt;=Data_Noise!AA48,0,Data_Noise!AA48-$BZ48)),Data_Noise!AA48)),"")</f>
        <v>35.21392563334603</v>
      </c>
      <c r="AB48" s="79">
        <f ca="1">IFERROR(IF(Data_Noise!AB48="","",IF($B$3="On",IF(Data_Noise!AB48&lt;=0,0,IF($BZ48&gt;=Data_Noise!AB48,0,Data_Noise!AB48-$BZ48)),Data_Noise!AB48)),"")</f>
        <v>80.720085760194436</v>
      </c>
      <c r="AC48" s="79">
        <f ca="1">IFERROR(IF(Data_Noise!AC48="","",IF($B$3="On",IF(Data_Noise!AC48&lt;=0,0,IF($BZ48&gt;=Data_Noise!AC48,0,Data_Noise!AC48-$BZ48)),Data_Noise!AC48)),"")</f>
        <v>166.44416697373933</v>
      </c>
      <c r="AD48" s="79">
        <f ca="1">IFERROR(IF(Data_Noise!AD48="","",IF($B$3="On",IF(Data_Noise!AD48&lt;=0,0,IF($BZ48&gt;=Data_Noise!AD48,0,Data_Noise!AD48-$BZ48)),Data_Noise!AD48)),"")</f>
        <v>321.95951402603146</v>
      </c>
      <c r="AE48" s="79">
        <f ca="1">IFERROR(IF(Data_Noise!AE48="","",IF($B$3="On",IF(Data_Noise!AE48&lt;=0,0,IF($BZ48&gt;=Data_Noise!AE48,0,Data_Noise!AE48-$BZ48)),Data_Noise!AE48)),"")</f>
        <v>586.5404222790545</v>
      </c>
      <c r="AF48" s="79">
        <f ca="1">IFERROR(IF(Data_Noise!AF48="","",IF($B$3="On",IF(Data_Noise!AF48&lt;=0,0,IF($BZ48&gt;=Data_Noise!AF48,0,Data_Noise!AF48-$BZ48)),Data_Noise!AF48)),"")</f>
        <v>992.62570330967321</v>
      </c>
      <c r="AG48" s="79">
        <f ca="1">IFERROR(IF(Data_Noise!AG48="","",IF($B$3="On",IF(Data_Noise!AG48&lt;=0,0,IF($BZ48&gt;=Data_Noise!AG48,0,Data_Noise!AG48-$BZ48)),Data_Noise!AG48)),"")</f>
        <v>1508.2339985249264</v>
      </c>
      <c r="AH48" s="79">
        <f ca="1">IFERROR(IF(Data_Noise!AH48="","",IF($B$3="On",IF(Data_Noise!AH48&lt;=0,0,IF($BZ48&gt;=Data_Noise!AH48,0,Data_Noise!AH48-$BZ48)),Data_Noise!AH48)),"")</f>
        <v>2053.2681993210545</v>
      </c>
      <c r="AI48" s="79">
        <f ca="1">IFERROR(IF(Data_Noise!AI48="","",IF($B$3="On",IF(Data_Noise!AI48&lt;=0,0,IF($BZ48&gt;=Data_Noise!AI48,0,Data_Noise!AI48-$BZ48)),Data_Noise!AI48)),"")</f>
        <v>2528.388772820841</v>
      </c>
      <c r="AJ48" s="79">
        <f ca="1">IFERROR(IF(Data_Noise!AJ48="","",IF($B$3="On",IF(Data_Noise!AJ48&lt;=0,0,IF($BZ48&gt;=Data_Noise!AJ48,0,Data_Noise!AJ48-$BZ48)),Data_Noise!AJ48)),"")</f>
        <v>2885.2486163248313</v>
      </c>
      <c r="AK48" s="79">
        <f ca="1">IFERROR(IF(Data_Noise!AK48="","",IF($B$3="On",IF(Data_Noise!AK48&lt;=0,0,IF($BZ48&gt;=Data_Noise!AK48,0,Data_Noise!AK48-$BZ48)),Data_Noise!AK48)),"")</f>
        <v>3124.5241628647013</v>
      </c>
      <c r="AL48" s="79">
        <f ca="1">IFERROR(IF(Data_Noise!AL48="","",IF($B$3="On",IF(Data_Noise!AL48&lt;=0,0,IF($BZ48&gt;=Data_Noise!AL48,0,Data_Noise!AL48-$BZ48)),Data_Noise!AL48)),"")</f>
        <v>3273.2195356951916</v>
      </c>
      <c r="AM48" s="79">
        <f ca="1">IFERROR(IF(Data_Noise!AM48="","",IF($B$3="On",IF(Data_Noise!AM48&lt;=0,0,IF($BZ48&gt;=Data_Noise!AM48,0,Data_Noise!AM48-$BZ48)),Data_Noise!AM48)),"")</f>
        <v>3362.7290465464212</v>
      </c>
      <c r="AN48" s="79">
        <f ca="1">IFERROR(IF(Data_Noise!AN48="","",IF($B$3="On",IF(Data_Noise!AN48&lt;=0,0,IF($BZ48&gt;=Data_Noise!AN48,0,Data_Noise!AN48-$BZ48)),Data_Noise!AN48)),"")</f>
        <v>3417.9008841975183</v>
      </c>
      <c r="AO48" s="79">
        <f ca="1">IFERROR(IF(Data_Noise!AO48="","",IF($B$3="On",IF(Data_Noise!AO48&lt;=0,0,IF($BZ48&gt;=Data_Noise!AO48,0,Data_Noise!AO48-$BZ48)),Data_Noise!AO48)),"")</f>
        <v>3452.0904862045245</v>
      </c>
      <c r="AP48" s="79">
        <f ca="1">IFERROR(IF(Data_Noise!AP48="","",IF($B$3="On",IF(Data_Noise!AP48&lt;=0,0,IF($BZ48&gt;=Data_Noise!AP48,0,Data_Noise!AP48-$BZ48)),Data_Noise!AP48)),"")</f>
        <v>3466.5454638072893</v>
      </c>
      <c r="AQ48" s="79" t="str">
        <f>IFERROR(IF(Data_Noise!AQ48="","",IF($B$3="On",IF(Data_Noise!AQ48&lt;=0,0,IF($BZ48&gt;=Data_Noise!AQ48,0,Data_Noise!AQ48-$BZ48)),Data_Noise!AQ48)),"")</f>
        <v/>
      </c>
      <c r="AR48" s="79" t="str">
        <f>IFERROR(IF(Data_Noise!AR48="","",IF($B$3="On",IF(Data_Noise!AR48&lt;=0,0,IF($BZ48&gt;=Data_Noise!AR48,0,Data_Noise!AR48-$BZ48)),Data_Noise!AR48)),"")</f>
        <v/>
      </c>
      <c r="AS48" s="79" t="str">
        <f>IFERROR(IF(Data_Noise!AS48="","",IF($B$3="On",IF(Data_Noise!AS48&lt;=0,0,IF($BZ48&gt;=Data_Noise!AS48,0,Data_Noise!AS48-$BZ48)),Data_Noise!AS48)),"")</f>
        <v/>
      </c>
      <c r="AT48" s="79" t="str">
        <f>IFERROR(IF(Data_Noise!AT48="","",IF($B$3="On",IF(Data_Noise!AT48&lt;=0,0,IF($BZ48&gt;=Data_Noise!AT48,0,Data_Noise!AT48-$BZ48)),Data_Noise!AT48)),"")</f>
        <v/>
      </c>
      <c r="AU48" s="79" t="str">
        <f>IFERROR(IF(Data_Noise!AU48="","",IF($B$3="On",IF(Data_Noise!AU48&lt;=0,0,IF($BZ48&gt;=Data_Noise!AU48,0,Data_Noise!AU48-$BZ48)),Data_Noise!AU48)),"")</f>
        <v/>
      </c>
      <c r="AV48" s="79" t="str">
        <f>IFERROR(IF(Data_Noise!AV48="","",IF($B$3="On",IF(Data_Noise!AV48&lt;=0,0,IF($BZ48&gt;=Data_Noise!AV48,0,Data_Noise!AV48-$BZ48)),Data_Noise!AV48)),"")</f>
        <v/>
      </c>
      <c r="AW48" s="79" t="str">
        <f>IFERROR(IF(Data_Noise!AW48="","",IF($B$3="On",IF(Data_Noise!AW48&lt;=0,0,IF($BZ48&gt;=Data_Noise!AW48,0,Data_Noise!AW48-$BZ48)),Data_Noise!AW48)),"")</f>
        <v/>
      </c>
      <c r="AX48" s="79" t="str">
        <f>IFERROR(IF(Data_Noise!AX48="","",IF($B$3="On",IF(Data_Noise!AX48&lt;=0,0,IF($BZ48&gt;=Data_Noise!AX48,0,Data_Noise!AX48-$BZ48)),Data_Noise!AX48)),"")</f>
        <v/>
      </c>
      <c r="AY48" s="79" t="str">
        <f>IFERROR(IF(Data_Noise!AY48="","",IF($B$3="On",IF(Data_Noise!AY48&lt;=0,0,IF($BZ48&gt;=Data_Noise!AY48,0,Data_Noise!AY48-$BZ48)),Data_Noise!AY48)),"")</f>
        <v/>
      </c>
      <c r="AZ48" s="79" t="str">
        <f>IFERROR(IF(Data_Noise!AZ48="","",IF($B$3="On",IF(Data_Noise!AZ48&lt;=0,0,IF($BZ48&gt;=Data_Noise!AZ48,0,Data_Noise!AZ48-$BZ48)),Data_Noise!AZ48)),"")</f>
        <v/>
      </c>
      <c r="BA48" s="79">
        <f ca="1">IF(BA$3="","",Data_Noise!C48)</f>
        <v>17.794235636653198</v>
      </c>
      <c r="BB48" s="79">
        <f ca="1">IF(BB$3="","",Data_Noise!D48)</f>
        <v>16.057295961232132</v>
      </c>
      <c r="BC48" s="79">
        <f ca="1">IF(BC$3="","",Data_Noise!E48)</f>
        <v>14.910121965546432</v>
      </c>
      <c r="BD48" s="79">
        <f ca="1">IF(BD$3="","",Data_Noise!F48)</f>
        <v>8.7748340694804963</v>
      </c>
      <c r="BE48" s="79">
        <f ca="1">IF(BE$3="","",Data_Noise!G48)</f>
        <v>5.2614919442315236</v>
      </c>
      <c r="BF48" s="79">
        <f ca="1">IF(BF$3="","",Data_Noise!H48)</f>
        <v>1.2713522480656436</v>
      </c>
      <c r="BG48" s="79">
        <f ca="1">IF(BG$3="","",Data_Noise!I48)</f>
        <v>-0.51911298272610329</v>
      </c>
      <c r="BH48" s="79">
        <f ca="1">IF(BH$3="","",Data_Noise!J48)</f>
        <v>-0.80130772201664335</v>
      </c>
      <c r="BI48" s="79">
        <f ca="1">IF(BI$3="","",Data_Noise!K48)</f>
        <v>-2.6828104549117597</v>
      </c>
      <c r="BJ48" s="79">
        <f ca="1">IF(BJ$3="","",Data_Noise!L48)</f>
        <v>-3.00454667776118</v>
      </c>
      <c r="BK48" s="79">
        <f ca="1">IF(BK$3="","",Data_Noise!M48)</f>
        <v>-6.3269843510389974</v>
      </c>
      <c r="BL48" s="79">
        <f ca="1">IF(BL$3="","",Data_Noise!N48)</f>
        <v>-5.2853045938850265</v>
      </c>
      <c r="BM48" s="79">
        <f ca="1">IF(BM$3="","",Data_Noise!O48)</f>
        <v>-7.1811332177620271</v>
      </c>
      <c r="BN48" s="79" t="str">
        <f>IF(BN$3="","",Data_Noise!P48)</f>
        <v/>
      </c>
      <c r="BO48" s="79" t="str">
        <f>IF(BO$3="","",Data_Noise!Q48)</f>
        <v/>
      </c>
      <c r="BP48" s="79" t="str">
        <f>IF(BP$3="","",Data_Noise!R48)</f>
        <v/>
      </c>
      <c r="BQ48" s="79" t="str">
        <f>IF(BQ$3="","",Data_Noise!S48)</f>
        <v/>
      </c>
      <c r="BR48" s="79" t="str">
        <f>IF(BR$3="","",Data_Noise!T48)</f>
        <v/>
      </c>
      <c r="BS48" s="79" t="str">
        <f>IF(BS$3="","",Data_Noise!U48)</f>
        <v/>
      </c>
      <c r="BT48" s="79" t="str">
        <f>IF(BT$3="","",Data_Noise!V48)</f>
        <v/>
      </c>
      <c r="BU48" s="79" t="str">
        <f>IF(BU$3="","",Data_Noise!W48)</f>
        <v/>
      </c>
      <c r="BV48" s="79" t="str">
        <f>IF(BV$3="","",Data_Noise!X48)</f>
        <v/>
      </c>
      <c r="BW48" s="79" t="str">
        <f>IF(BW$3="","",Data_Noise!Y48)</f>
        <v/>
      </c>
      <c r="BX48" s="79" t="str">
        <f>IF(BX$3="","",Data_Noise!Z48)</f>
        <v/>
      </c>
      <c r="BY48" s="79" t="str">
        <f>IF(BY$3="","",Data_Noise!AA48)</f>
        <v/>
      </c>
      <c r="BZ48" s="79">
        <f t="shared" ca="1" si="1"/>
        <v>2.9437024480852068</v>
      </c>
    </row>
    <row r="49" spans="1:78" x14ac:dyDescent="0.25">
      <c r="A49" s="79">
        <f ca="1">Data_Initial!A49</f>
        <v>1</v>
      </c>
      <c r="B49" s="79" t="str">
        <f ca="1">Data_Initial!B49</f>
        <v>F6</v>
      </c>
      <c r="C49" s="79">
        <f ca="1">IFERROR(IF(Data_Noise!C49="","",IF($B$3="On",IF(Data_Noise!C49&lt;=0,0,IF($BZ49&gt;=Data_Noise!C49,0,Data_Noise!C49-$BZ49)),Data_Noise!C49)),"")</f>
        <v>21.95932325693424</v>
      </c>
      <c r="D49" s="79">
        <f ca="1">IFERROR(IF(Data_Noise!D49="","",IF($B$3="On",IF(Data_Noise!D49&lt;=0,0,IF($BZ49&gt;=Data_Noise!D49,0,Data_Noise!D49-$BZ49)),Data_Noise!D49)),"")</f>
        <v>18.808166586684059</v>
      </c>
      <c r="E49" s="79">
        <f ca="1">IFERROR(IF(Data_Noise!E49="","",IF($B$3="On",IF(Data_Noise!E49&lt;=0,0,IF($BZ49&gt;=Data_Noise!E49,0,Data_Noise!E49-$BZ49)),Data_Noise!E49)),"")</f>
        <v>14.8679805105497</v>
      </c>
      <c r="F49" s="79">
        <f ca="1">IFERROR(IF(Data_Noise!F49="","",IF($B$3="On",IF(Data_Noise!F49&lt;=0,0,IF($BZ49&gt;=Data_Noise!F49,0,Data_Noise!F49-$BZ49)),Data_Noise!F49)),"")</f>
        <v>5.9193006293911354</v>
      </c>
      <c r="G49" s="79">
        <f ca="1">IFERROR(IF(Data_Noise!G49="","",IF($B$3="On",IF(Data_Noise!G49&lt;=0,0,IF($BZ49&gt;=Data_Noise!G49,0,Data_Noise!G49-$BZ49)),Data_Noise!G49)),"")</f>
        <v>1.2223510551554426</v>
      </c>
      <c r="H49" s="79">
        <f ca="1">IFERROR(IF(Data_Noise!H49="","",IF($B$3="On",IF(Data_Noise!H49&lt;=0,0,IF($BZ49&gt;=Data_Noise!H49,0,Data_Noise!H49-$BZ49)),Data_Noise!H49)),"")</f>
        <v>0</v>
      </c>
      <c r="I49" s="79">
        <f ca="1">IFERROR(IF(Data_Noise!I49="","",IF($B$3="On",IF(Data_Noise!I49&lt;=0,0,IF($BZ49&gt;=Data_Noise!I49,0,Data_Noise!I49-$BZ49)),Data_Noise!I49)),"")</f>
        <v>0</v>
      </c>
      <c r="J49" s="79">
        <f ca="1">IFERROR(IF(Data_Noise!J49="","",IF($B$3="On",IF(Data_Noise!J49&lt;=0,0,IF($BZ49&gt;=Data_Noise!J49,0,Data_Noise!J49-$BZ49)),Data_Noise!J49)),"")</f>
        <v>0</v>
      </c>
      <c r="K49" s="79">
        <f ca="1">IFERROR(IF(Data_Noise!K49="","",IF($B$3="On",IF(Data_Noise!K49&lt;=0,0,IF($BZ49&gt;=Data_Noise!K49,0,Data_Noise!K49-$BZ49)),Data_Noise!K49)),"")</f>
        <v>0</v>
      </c>
      <c r="L49" s="79">
        <f ca="1">IFERROR(IF(Data_Noise!L49="","",IF($B$3="On",IF(Data_Noise!L49&lt;=0,0,IF($BZ49&gt;=Data_Noise!L49,0,Data_Noise!L49-$BZ49)),Data_Noise!L49)),"")</f>
        <v>0</v>
      </c>
      <c r="M49" s="79">
        <f ca="1">IFERROR(IF(Data_Noise!M49="","",IF($B$3="On",IF(Data_Noise!M49&lt;=0,0,IF($BZ49&gt;=Data_Noise!M49,0,Data_Noise!M49-$BZ49)),Data_Noise!M49)),"")</f>
        <v>0</v>
      </c>
      <c r="N49" s="79">
        <f ca="1">IFERROR(IF(Data_Noise!N49="","",IF($B$3="On",IF(Data_Noise!N49&lt;=0,0,IF($BZ49&gt;=Data_Noise!N49,0,Data_Noise!N49-$BZ49)),Data_Noise!N49)),"")</f>
        <v>0</v>
      </c>
      <c r="O49" s="79">
        <f ca="1">IFERROR(IF(Data_Noise!O49="","",IF($B$3="On",IF(Data_Noise!O49&lt;=0,0,IF($BZ49&gt;=Data_Noise!O49,0,Data_Noise!O49-$BZ49)),Data_Noise!O49)),"")</f>
        <v>0</v>
      </c>
      <c r="P49" s="79">
        <f ca="1">IFERROR(IF(Data_Noise!P49="","",IF($B$3="On",IF(Data_Noise!P49&lt;=0,0,IF($BZ49&gt;=Data_Noise!P49,0,Data_Noise!P49-$BZ49)),Data_Noise!P49)),"")</f>
        <v>0</v>
      </c>
      <c r="Q49" s="79">
        <f ca="1">IFERROR(IF(Data_Noise!Q49="","",IF($B$3="On",IF(Data_Noise!Q49&lt;=0,0,IF($BZ49&gt;=Data_Noise!Q49,0,Data_Noise!Q49-$BZ49)),Data_Noise!Q49)),"")</f>
        <v>0</v>
      </c>
      <c r="R49" s="79">
        <f ca="1">IFERROR(IF(Data_Noise!R49="","",IF($B$3="On",IF(Data_Noise!R49&lt;=0,0,IF($BZ49&gt;=Data_Noise!R49,0,Data_Noise!R49-$BZ49)),Data_Noise!R49)),"")</f>
        <v>0</v>
      </c>
      <c r="S49" s="79">
        <f ca="1">IFERROR(IF(Data_Noise!S49="","",IF($B$3="On",IF(Data_Noise!S49&lt;=0,0,IF($BZ49&gt;=Data_Noise!S49,0,Data_Noise!S49-$BZ49)),Data_Noise!S49)),"")</f>
        <v>0</v>
      </c>
      <c r="T49" s="79">
        <f ca="1">IFERROR(IF(Data_Noise!T49="","",IF($B$3="On",IF(Data_Noise!T49&lt;=0,0,IF($BZ49&gt;=Data_Noise!T49,0,Data_Noise!T49-$BZ49)),Data_Noise!T49)),"")</f>
        <v>0</v>
      </c>
      <c r="U49" s="79">
        <f ca="1">IFERROR(IF(Data_Noise!U49="","",IF($B$3="On",IF(Data_Noise!U49&lt;=0,0,IF($BZ49&gt;=Data_Noise!U49,0,Data_Noise!U49-$BZ49)),Data_Noise!U49)),"")</f>
        <v>0</v>
      </c>
      <c r="V49" s="79">
        <f ca="1">IFERROR(IF(Data_Noise!V49="","",IF($B$3="On",IF(Data_Noise!V49&lt;=0,0,IF($BZ49&gt;=Data_Noise!V49,0,Data_Noise!V49-$BZ49)),Data_Noise!V49)),"")</f>
        <v>0</v>
      </c>
      <c r="W49" s="79">
        <f ca="1">IFERROR(IF(Data_Noise!W49="","",IF($B$3="On",IF(Data_Noise!W49&lt;=0,0,IF($BZ49&gt;=Data_Noise!W49,0,Data_Noise!W49-$BZ49)),Data_Noise!W49)),"")</f>
        <v>0</v>
      </c>
      <c r="X49" s="79">
        <f ca="1">IFERROR(IF(Data_Noise!X49="","",IF($B$3="On",IF(Data_Noise!X49&lt;=0,0,IF($BZ49&gt;=Data_Noise!X49,0,Data_Noise!X49-$BZ49)),Data_Noise!X49)),"")</f>
        <v>0</v>
      </c>
      <c r="Y49" s="79">
        <f ca="1">IFERROR(IF(Data_Noise!Y49="","",IF($B$3="On",IF(Data_Noise!Y49&lt;=0,0,IF($BZ49&gt;=Data_Noise!Y49,0,Data_Noise!Y49-$BZ49)),Data_Noise!Y49)),"")</f>
        <v>0</v>
      </c>
      <c r="Z49" s="79">
        <f ca="1">IFERROR(IF(Data_Noise!Z49="","",IF($B$3="On",IF(Data_Noise!Z49&lt;=0,0,IF($BZ49&gt;=Data_Noise!Z49,0,Data_Noise!Z49-$BZ49)),Data_Noise!Z49)),"")</f>
        <v>13.717227781165384</v>
      </c>
      <c r="AA49" s="79">
        <f ca="1">IFERROR(IF(Data_Noise!AA49="","",IF($B$3="On",IF(Data_Noise!AA49&lt;=0,0,IF($BZ49&gt;=Data_Noise!AA49,0,Data_Noise!AA49-$BZ49)),Data_Noise!AA49)),"")</f>
        <v>40.486823017935095</v>
      </c>
      <c r="AB49" s="79">
        <f ca="1">IFERROR(IF(Data_Noise!AB49="","",IF($B$3="On",IF(Data_Noise!AB49&lt;=0,0,IF($BZ49&gt;=Data_Noise!AB49,0,Data_Noise!AB49-$BZ49)),Data_Noise!AB49)),"")</f>
        <v>92.231443857284304</v>
      </c>
      <c r="AC49" s="79">
        <f ca="1">IFERROR(IF(Data_Noise!AC49="","",IF($B$3="On",IF(Data_Noise!AC49&lt;=0,0,IF($BZ49&gt;=Data_Noise!AC49,0,Data_Noise!AC49-$BZ49)),Data_Noise!AC49)),"")</f>
        <v>190.01221341983779</v>
      </c>
      <c r="AD49" s="79">
        <f ca="1">IFERROR(IF(Data_Noise!AD49="","",IF($B$3="On",IF(Data_Noise!AD49&lt;=0,0,IF($BZ49&gt;=Data_Noise!AD49,0,Data_Noise!AD49-$BZ49)),Data_Noise!AD49)),"")</f>
        <v>367.77501281951731</v>
      </c>
      <c r="AE49" s="79">
        <f ca="1">IFERROR(IF(Data_Noise!AE49="","",IF($B$3="On",IF(Data_Noise!AE49&lt;=0,0,IF($BZ49&gt;=Data_Noise!AE49,0,Data_Noise!AE49-$BZ49)),Data_Noise!AE49)),"")</f>
        <v>661.41273400289231</v>
      </c>
      <c r="AF49" s="79">
        <f ca="1">IFERROR(IF(Data_Noise!AF49="","",IF($B$3="On",IF(Data_Noise!AF49&lt;=0,0,IF($BZ49&gt;=Data_Noise!AF49,0,Data_Noise!AF49-$BZ49)),Data_Noise!AF49)),"")</f>
        <v>1097.5225476639241</v>
      </c>
      <c r="AG49" s="79">
        <f ca="1">IFERROR(IF(Data_Noise!AG49="","",IF($B$3="On",IF(Data_Noise!AG49&lt;=0,0,IF($BZ49&gt;=Data_Noise!AG49,0,Data_Noise!AG49-$BZ49)),Data_Noise!AG49)),"")</f>
        <v>1623.8831885357708</v>
      </c>
      <c r="AH49" s="79">
        <f ca="1">IFERROR(IF(Data_Noise!AH49="","",IF($B$3="On",IF(Data_Noise!AH49&lt;=0,0,IF($BZ49&gt;=Data_Noise!AH49,0,Data_Noise!AH49-$BZ49)),Data_Noise!AH49)),"")</f>
        <v>2156.1629252787438</v>
      </c>
      <c r="AI49" s="79">
        <f ca="1">IFERROR(IF(Data_Noise!AI49="","",IF($B$3="On",IF(Data_Noise!AI49&lt;=0,0,IF($BZ49&gt;=Data_Noise!AI49,0,Data_Noise!AI49-$BZ49)),Data_Noise!AI49)),"")</f>
        <v>2599.5016661289842</v>
      </c>
      <c r="AJ49" s="79">
        <f ca="1">IFERROR(IF(Data_Noise!AJ49="","",IF($B$3="On",IF(Data_Noise!AJ49&lt;=0,0,IF($BZ49&gt;=Data_Noise!AJ49,0,Data_Noise!AJ49-$BZ49)),Data_Noise!AJ49)),"")</f>
        <v>2924.0642750271445</v>
      </c>
      <c r="AK49" s="79">
        <f ca="1">IFERROR(IF(Data_Noise!AK49="","",IF($B$3="On",IF(Data_Noise!AK49&lt;=0,0,IF($BZ49&gt;=Data_Noise!AK49,0,Data_Noise!AK49-$BZ49)),Data_Noise!AK49)),"")</f>
        <v>3137.9878292794974</v>
      </c>
      <c r="AL49" s="79">
        <f ca="1">IFERROR(IF(Data_Noise!AL49="","",IF($B$3="On",IF(Data_Noise!AL49&lt;=0,0,IF($BZ49&gt;=Data_Noise!AL49,0,Data_Noise!AL49-$BZ49)),Data_Noise!AL49)),"")</f>
        <v>3270.7502357595445</v>
      </c>
      <c r="AM49" s="79">
        <f ca="1">IFERROR(IF(Data_Noise!AM49="","",IF($B$3="On",IF(Data_Noise!AM49&lt;=0,0,IF($BZ49&gt;=Data_Noise!AM49,0,Data_Noise!AM49-$BZ49)),Data_Noise!AM49)),"")</f>
        <v>3353.9939270974378</v>
      </c>
      <c r="AN49" s="79">
        <f ca="1">IFERROR(IF(Data_Noise!AN49="","",IF($B$3="On",IF(Data_Noise!AN49&lt;=0,0,IF($BZ49&gt;=Data_Noise!AN49,0,Data_Noise!AN49-$BZ49)),Data_Noise!AN49)),"")</f>
        <v>3407.7417774711944</v>
      </c>
      <c r="AO49" s="79">
        <f ca="1">IFERROR(IF(Data_Noise!AO49="","",IF($B$3="On",IF(Data_Noise!AO49&lt;=0,0,IF($BZ49&gt;=Data_Noise!AO49,0,Data_Noise!AO49-$BZ49)),Data_Noise!AO49)),"")</f>
        <v>3444.9218876686709</v>
      </c>
      <c r="AP49" s="79">
        <f ca="1">IFERROR(IF(Data_Noise!AP49="","",IF($B$3="On",IF(Data_Noise!AP49&lt;=0,0,IF($BZ49&gt;=Data_Noise!AP49,0,Data_Noise!AP49-$BZ49)),Data_Noise!AP49)),"")</f>
        <v>3460.8894936083943</v>
      </c>
      <c r="AQ49" s="79" t="str">
        <f>IFERROR(IF(Data_Noise!AQ49="","",IF($B$3="On",IF(Data_Noise!AQ49&lt;=0,0,IF($BZ49&gt;=Data_Noise!AQ49,0,Data_Noise!AQ49-$BZ49)),Data_Noise!AQ49)),"")</f>
        <v/>
      </c>
      <c r="AR49" s="79" t="str">
        <f>IFERROR(IF(Data_Noise!AR49="","",IF($B$3="On",IF(Data_Noise!AR49&lt;=0,0,IF($BZ49&gt;=Data_Noise!AR49,0,Data_Noise!AR49-$BZ49)),Data_Noise!AR49)),"")</f>
        <v/>
      </c>
      <c r="AS49" s="79" t="str">
        <f>IFERROR(IF(Data_Noise!AS49="","",IF($B$3="On",IF(Data_Noise!AS49&lt;=0,0,IF($BZ49&gt;=Data_Noise!AS49,0,Data_Noise!AS49-$BZ49)),Data_Noise!AS49)),"")</f>
        <v/>
      </c>
      <c r="AT49" s="79" t="str">
        <f>IFERROR(IF(Data_Noise!AT49="","",IF($B$3="On",IF(Data_Noise!AT49&lt;=0,0,IF($BZ49&gt;=Data_Noise!AT49,0,Data_Noise!AT49-$BZ49)),Data_Noise!AT49)),"")</f>
        <v/>
      </c>
      <c r="AU49" s="79" t="str">
        <f>IFERROR(IF(Data_Noise!AU49="","",IF($B$3="On",IF(Data_Noise!AU49&lt;=0,0,IF($BZ49&gt;=Data_Noise!AU49,0,Data_Noise!AU49-$BZ49)),Data_Noise!AU49)),"")</f>
        <v/>
      </c>
      <c r="AV49" s="79" t="str">
        <f>IFERROR(IF(Data_Noise!AV49="","",IF($B$3="On",IF(Data_Noise!AV49&lt;=0,0,IF($BZ49&gt;=Data_Noise!AV49,0,Data_Noise!AV49-$BZ49)),Data_Noise!AV49)),"")</f>
        <v/>
      </c>
      <c r="AW49" s="79" t="str">
        <f>IFERROR(IF(Data_Noise!AW49="","",IF($B$3="On",IF(Data_Noise!AW49&lt;=0,0,IF($BZ49&gt;=Data_Noise!AW49,0,Data_Noise!AW49-$BZ49)),Data_Noise!AW49)),"")</f>
        <v/>
      </c>
      <c r="AX49" s="79" t="str">
        <f>IFERROR(IF(Data_Noise!AX49="","",IF($B$3="On",IF(Data_Noise!AX49&lt;=0,0,IF($BZ49&gt;=Data_Noise!AX49,0,Data_Noise!AX49-$BZ49)),Data_Noise!AX49)),"")</f>
        <v/>
      </c>
      <c r="AY49" s="79" t="str">
        <f>IFERROR(IF(Data_Noise!AY49="","",IF($B$3="On",IF(Data_Noise!AY49&lt;=0,0,IF($BZ49&gt;=Data_Noise!AY49,0,Data_Noise!AY49-$BZ49)),Data_Noise!AY49)),"")</f>
        <v/>
      </c>
      <c r="AZ49" s="79" t="str">
        <f>IFERROR(IF(Data_Noise!AZ49="","",IF($B$3="On",IF(Data_Noise!AZ49&lt;=0,0,IF($BZ49&gt;=Data_Noise!AZ49,0,Data_Noise!AZ49-$BZ49)),Data_Noise!AZ49)),"")</f>
        <v/>
      </c>
      <c r="BA49" s="79">
        <f ca="1">IF(BA$3="","",Data_Noise!C49)</f>
        <v>26.608209677729949</v>
      </c>
      <c r="BB49" s="79">
        <f ca="1">IF(BB$3="","",Data_Noise!D49)</f>
        <v>23.457053007479768</v>
      </c>
      <c r="BC49" s="79">
        <f ca="1">IF(BC$3="","",Data_Noise!E49)</f>
        <v>19.516866931345408</v>
      </c>
      <c r="BD49" s="79">
        <f ca="1">IF(BD$3="","",Data_Noise!F49)</f>
        <v>10.568187050186843</v>
      </c>
      <c r="BE49" s="79">
        <f ca="1">IF(BE$3="","",Data_Noise!G49)</f>
        <v>5.8712374759511503</v>
      </c>
      <c r="BF49" s="79">
        <f ca="1">IF(BF$3="","",Data_Noise!H49)</f>
        <v>4.2186827701524034</v>
      </c>
      <c r="BG49" s="79">
        <f ca="1">IF(BG$3="","",Data_Noise!I49)</f>
        <v>1.5754636747954767</v>
      </c>
      <c r="BH49" s="79">
        <f ca="1">IF(BH$3="","",Data_Noise!J49)</f>
        <v>-0.11006612202330301</v>
      </c>
      <c r="BI49" s="79">
        <f ca="1">IF(BI$3="","",Data_Noise!K49)</f>
        <v>-2.4749355524965395</v>
      </c>
      <c r="BJ49" s="79">
        <f ca="1">IF(BJ$3="","",Data_Noise!L49)</f>
        <v>-4.428708474034007</v>
      </c>
      <c r="BK49" s="79">
        <f ca="1">IF(BK$3="","",Data_Noise!M49)</f>
        <v>-7.160604432618733</v>
      </c>
      <c r="BL49" s="79">
        <f ca="1">IF(BL$3="","",Data_Noise!N49)</f>
        <v>-7.8765246731283405</v>
      </c>
      <c r="BM49" s="79">
        <f ca="1">IF(BM$3="","",Data_Noise!O49)</f>
        <v>-9.3293378629958479</v>
      </c>
      <c r="BN49" s="79" t="str">
        <f>IF(BN$3="","",Data_Noise!P49)</f>
        <v/>
      </c>
      <c r="BO49" s="79" t="str">
        <f>IF(BO$3="","",Data_Noise!Q49)</f>
        <v/>
      </c>
      <c r="BP49" s="79" t="str">
        <f>IF(BP$3="","",Data_Noise!R49)</f>
        <v/>
      </c>
      <c r="BQ49" s="79" t="str">
        <f>IF(BQ$3="","",Data_Noise!S49)</f>
        <v/>
      </c>
      <c r="BR49" s="79" t="str">
        <f>IF(BR$3="","",Data_Noise!T49)</f>
        <v/>
      </c>
      <c r="BS49" s="79" t="str">
        <f>IF(BS$3="","",Data_Noise!U49)</f>
        <v/>
      </c>
      <c r="BT49" s="79" t="str">
        <f>IF(BT$3="","",Data_Noise!V49)</f>
        <v/>
      </c>
      <c r="BU49" s="79" t="str">
        <f>IF(BU$3="","",Data_Noise!W49)</f>
        <v/>
      </c>
      <c r="BV49" s="79" t="str">
        <f>IF(BV$3="","",Data_Noise!X49)</f>
        <v/>
      </c>
      <c r="BW49" s="79" t="str">
        <f>IF(BW$3="","",Data_Noise!Y49)</f>
        <v/>
      </c>
      <c r="BX49" s="79" t="str">
        <f>IF(BX$3="","",Data_Noise!Z49)</f>
        <v/>
      </c>
      <c r="BY49" s="79" t="str">
        <f>IF(BY$3="","",Data_Noise!AA49)</f>
        <v/>
      </c>
      <c r="BZ49" s="79">
        <f t="shared" ca="1" si="1"/>
        <v>4.6488864207957077</v>
      </c>
    </row>
    <row r="50" spans="1:78" x14ac:dyDescent="0.25">
      <c r="A50" s="79">
        <f ca="1">Data_Initial!A50</f>
        <v>1</v>
      </c>
      <c r="B50" s="79" t="str">
        <f ca="1">Data_Initial!B50</f>
        <v>G6</v>
      </c>
      <c r="C50" s="79">
        <f ca="1">IFERROR(IF(Data_Noise!C50="","",IF($B$3="On",IF(Data_Noise!C50&lt;=0,0,IF($BZ50&gt;=Data_Noise!C50,0,Data_Noise!C50-$BZ50)),Data_Noise!C50)),"")</f>
        <v>14.959041322811718</v>
      </c>
      <c r="D50" s="79">
        <f ca="1">IFERROR(IF(Data_Noise!D50="","",IF($B$3="On",IF(Data_Noise!D50&lt;=0,0,IF($BZ50&gt;=Data_Noise!D50,0,Data_Noise!D50-$BZ50)),Data_Noise!D50)),"")</f>
        <v>11.353567018757289</v>
      </c>
      <c r="E50" s="79">
        <f ca="1">IFERROR(IF(Data_Noise!E50="","",IF($B$3="On",IF(Data_Noise!E50&lt;=0,0,IF($BZ50&gt;=Data_Noise!E50,0,Data_Noise!E50-$BZ50)),Data_Noise!E50)),"")</f>
        <v>7.1130226436806838</v>
      </c>
      <c r="F50" s="79">
        <f ca="1">IFERROR(IF(Data_Noise!F50="","",IF($B$3="On",IF(Data_Noise!F50&lt;=0,0,IF($BZ50&gt;=Data_Noise!F50,0,Data_Noise!F50-$BZ50)),Data_Noise!F50)),"")</f>
        <v>3.0148997702384683</v>
      </c>
      <c r="G50" s="79">
        <f ca="1">IFERROR(IF(Data_Noise!G50="","",IF($B$3="On",IF(Data_Noise!G50&lt;=0,0,IF($BZ50&gt;=Data_Noise!G50,0,Data_Noise!G50-$BZ50)),Data_Noise!G50)),"")</f>
        <v>1.5479744635835129</v>
      </c>
      <c r="H50" s="79">
        <f ca="1">IFERROR(IF(Data_Noise!H50="","",IF($B$3="On",IF(Data_Noise!H50&lt;=0,0,IF($BZ50&gt;=Data_Noise!H50,0,Data_Noise!H50-$BZ50)),Data_Noise!H50)),"")</f>
        <v>0</v>
      </c>
      <c r="I50" s="79">
        <f ca="1">IFERROR(IF(Data_Noise!I50="","",IF($B$3="On",IF(Data_Noise!I50&lt;=0,0,IF($BZ50&gt;=Data_Noise!I50,0,Data_Noise!I50-$BZ50)),Data_Noise!I50)),"")</f>
        <v>0</v>
      </c>
      <c r="J50" s="79">
        <f ca="1">IFERROR(IF(Data_Noise!J50="","",IF($B$3="On",IF(Data_Noise!J50&lt;=0,0,IF($BZ50&gt;=Data_Noise!J50,0,Data_Noise!J50-$BZ50)),Data_Noise!J50)),"")</f>
        <v>0</v>
      </c>
      <c r="K50" s="79">
        <f ca="1">IFERROR(IF(Data_Noise!K50="","",IF($B$3="On",IF(Data_Noise!K50&lt;=0,0,IF($BZ50&gt;=Data_Noise!K50,0,Data_Noise!K50-$BZ50)),Data_Noise!K50)),"")</f>
        <v>0</v>
      </c>
      <c r="L50" s="79">
        <f ca="1">IFERROR(IF(Data_Noise!L50="","",IF($B$3="On",IF(Data_Noise!L50&lt;=0,0,IF($BZ50&gt;=Data_Noise!L50,0,Data_Noise!L50-$BZ50)),Data_Noise!L50)),"")</f>
        <v>0</v>
      </c>
      <c r="M50" s="79">
        <f ca="1">IFERROR(IF(Data_Noise!M50="","",IF($B$3="On",IF(Data_Noise!M50&lt;=0,0,IF($BZ50&gt;=Data_Noise!M50,0,Data_Noise!M50-$BZ50)),Data_Noise!M50)),"")</f>
        <v>0</v>
      </c>
      <c r="N50" s="79">
        <f ca="1">IFERROR(IF(Data_Noise!N50="","",IF($B$3="On",IF(Data_Noise!N50&lt;=0,0,IF($BZ50&gt;=Data_Noise!N50,0,Data_Noise!N50-$BZ50)),Data_Noise!N50)),"")</f>
        <v>0</v>
      </c>
      <c r="O50" s="79">
        <f ca="1">IFERROR(IF(Data_Noise!O50="","",IF($B$3="On",IF(Data_Noise!O50&lt;=0,0,IF($BZ50&gt;=Data_Noise!O50,0,Data_Noise!O50-$BZ50)),Data_Noise!O50)),"")</f>
        <v>0</v>
      </c>
      <c r="P50" s="79">
        <f ca="1">IFERROR(IF(Data_Noise!P50="","",IF($B$3="On",IF(Data_Noise!P50&lt;=0,0,IF($BZ50&gt;=Data_Noise!P50,0,Data_Noise!P50-$BZ50)),Data_Noise!P50)),"")</f>
        <v>0</v>
      </c>
      <c r="Q50" s="79">
        <f ca="1">IFERROR(IF(Data_Noise!Q50="","",IF($B$3="On",IF(Data_Noise!Q50&lt;=0,0,IF($BZ50&gt;=Data_Noise!Q50,0,Data_Noise!Q50-$BZ50)),Data_Noise!Q50)),"")</f>
        <v>0</v>
      </c>
      <c r="R50" s="79">
        <f ca="1">IFERROR(IF(Data_Noise!R50="","",IF($B$3="On",IF(Data_Noise!R50&lt;=0,0,IF($BZ50&gt;=Data_Noise!R50,0,Data_Noise!R50-$BZ50)),Data_Noise!R50)),"")</f>
        <v>0</v>
      </c>
      <c r="S50" s="79">
        <f ca="1">IFERROR(IF(Data_Noise!S50="","",IF($B$3="On",IF(Data_Noise!S50&lt;=0,0,IF($BZ50&gt;=Data_Noise!S50,0,Data_Noise!S50-$BZ50)),Data_Noise!S50)),"")</f>
        <v>0</v>
      </c>
      <c r="T50" s="79">
        <f ca="1">IFERROR(IF(Data_Noise!T50="","",IF($B$3="On",IF(Data_Noise!T50&lt;=0,0,IF($BZ50&gt;=Data_Noise!T50,0,Data_Noise!T50-$BZ50)),Data_Noise!T50)),"")</f>
        <v>0</v>
      </c>
      <c r="U50" s="79">
        <f ca="1">IFERROR(IF(Data_Noise!U50="","",IF($B$3="On",IF(Data_Noise!U50&lt;=0,0,IF($BZ50&gt;=Data_Noise!U50,0,Data_Noise!U50-$BZ50)),Data_Noise!U50)),"")</f>
        <v>0</v>
      </c>
      <c r="V50" s="79">
        <f ca="1">IFERROR(IF(Data_Noise!V50="","",IF($B$3="On",IF(Data_Noise!V50&lt;=0,0,IF($BZ50&gt;=Data_Noise!V50,0,Data_Noise!V50-$BZ50)),Data_Noise!V50)),"")</f>
        <v>0</v>
      </c>
      <c r="W50" s="79">
        <f ca="1">IFERROR(IF(Data_Noise!W50="","",IF($B$3="On",IF(Data_Noise!W50&lt;=0,0,IF($BZ50&gt;=Data_Noise!W50,0,Data_Noise!W50-$BZ50)),Data_Noise!W50)),"")</f>
        <v>0</v>
      </c>
      <c r="X50" s="79">
        <f ca="1">IFERROR(IF(Data_Noise!X50="","",IF($B$3="On",IF(Data_Noise!X50&lt;=0,0,IF($BZ50&gt;=Data_Noise!X50,0,Data_Noise!X50-$BZ50)),Data_Noise!X50)),"")</f>
        <v>0</v>
      </c>
      <c r="Y50" s="79">
        <f ca="1">IFERROR(IF(Data_Noise!Y50="","",IF($B$3="On",IF(Data_Noise!Y50&lt;=0,0,IF($BZ50&gt;=Data_Noise!Y50,0,Data_Noise!Y50-$BZ50)),Data_Noise!Y50)),"")</f>
        <v>9.537049979076123</v>
      </c>
      <c r="Z50" s="79">
        <f ca="1">IFERROR(IF(Data_Noise!Z50="","",IF($B$3="On",IF(Data_Noise!Z50&lt;=0,0,IF($BZ50&gt;=Data_Noise!Z50,0,Data_Noise!Z50-$BZ50)),Data_Noise!Z50)),"")</f>
        <v>33.928193321527075</v>
      </c>
      <c r="AA50" s="79">
        <f ca="1">IFERROR(IF(Data_Noise!AA50="","",IF($B$3="On",IF(Data_Noise!AA50&lt;=0,0,IF($BZ50&gt;=Data_Noise!AA50,0,Data_Noise!AA50-$BZ50)),Data_Noise!AA50)),"")</f>
        <v>80.829707675668715</v>
      </c>
      <c r="AB50" s="79">
        <f ca="1">IFERROR(IF(Data_Noise!AB50="","",IF($B$3="On",IF(Data_Noise!AB50&lt;=0,0,IF($BZ50&gt;=Data_Noise!AB50,0,Data_Noise!AB50-$BZ50)),Data_Noise!AB50)),"")</f>
        <v>165.05124834816939</v>
      </c>
      <c r="AC50" s="79">
        <f ca="1">IFERROR(IF(Data_Noise!AC50="","",IF($B$3="On",IF(Data_Noise!AC50&lt;=0,0,IF($BZ50&gt;=Data_Noise!AC50,0,Data_Noise!AC50-$BZ50)),Data_Noise!AC50)),"")</f>
        <v>314.53915101298924</v>
      </c>
      <c r="AD50" s="79">
        <f ca="1">IFERROR(IF(Data_Noise!AD50="","",IF($B$3="On",IF(Data_Noise!AD50&lt;=0,0,IF($BZ50&gt;=Data_Noise!AD50,0,Data_Noise!AD50-$BZ50)),Data_Noise!AD50)),"")</f>
        <v>567.81427724513094</v>
      </c>
      <c r="AE50" s="79">
        <f ca="1">IFERROR(IF(Data_Noise!AE50="","",IF($B$3="On",IF(Data_Noise!AE50&lt;=0,0,IF($BZ50&gt;=Data_Noise!AE50,0,Data_Noise!AE50-$BZ50)),Data_Noise!AE50)),"")</f>
        <v>965.43546791790368</v>
      </c>
      <c r="AF50" s="79">
        <f ca="1">IFERROR(IF(Data_Noise!AF50="","",IF($B$3="On",IF(Data_Noise!AF50&lt;=0,0,IF($BZ50&gt;=Data_Noise!AF50,0,Data_Noise!AF50-$BZ50)),Data_Noise!AF50)),"")</f>
        <v>1488.0307009508215</v>
      </c>
      <c r="AG50" s="79">
        <f ca="1">IFERROR(IF(Data_Noise!AG50="","",IF($B$3="On",IF(Data_Noise!AG50&lt;=0,0,IF($BZ50&gt;=Data_Noise!AG50,0,Data_Noise!AG50-$BZ50)),Data_Noise!AG50)),"")</f>
        <v>2062.2497326094294</v>
      </c>
      <c r="AH50" s="79">
        <f ca="1">IFERROR(IF(Data_Noise!AH50="","",IF($B$3="On",IF(Data_Noise!AH50&lt;=0,0,IF($BZ50&gt;=Data_Noise!AH50,0,Data_Noise!AH50-$BZ50)),Data_Noise!AH50)),"")</f>
        <v>2584.6006616452528</v>
      </c>
      <c r="AI50" s="79">
        <f ca="1">IFERROR(IF(Data_Noise!AI50="","",IF($B$3="On",IF(Data_Noise!AI50&lt;=0,0,IF($BZ50&gt;=Data_Noise!AI50,0,Data_Noise!AI50-$BZ50)),Data_Noise!AI50)),"")</f>
        <v>2991.7959992391025</v>
      </c>
      <c r="AJ50" s="79">
        <f ca="1">IFERROR(IF(Data_Noise!AJ50="","",IF($B$3="On",IF(Data_Noise!AJ50&lt;=0,0,IF($BZ50&gt;=Data_Noise!AJ50,0,Data_Noise!AJ50-$BZ50)),Data_Noise!AJ50)),"")</f>
        <v>3271.8129765280532</v>
      </c>
      <c r="AK50" s="79">
        <f ca="1">IFERROR(IF(Data_Noise!AK50="","",IF($B$3="On",IF(Data_Noise!AK50&lt;=0,0,IF($BZ50&gt;=Data_Noise!AK50,0,Data_Noise!AK50-$BZ50)),Data_Noise!AK50)),"")</f>
        <v>3447.3794891784964</v>
      </c>
      <c r="AL50" s="79">
        <f ca="1">IFERROR(IF(Data_Noise!AL50="","",IF($B$3="On",IF(Data_Noise!AL50&lt;=0,0,IF($BZ50&gt;=Data_Noise!AL50,0,Data_Noise!AL50-$BZ50)),Data_Noise!AL50)),"")</f>
        <v>3552.3273162359624</v>
      </c>
      <c r="AM50" s="79">
        <f ca="1">IFERROR(IF(Data_Noise!AM50="","",IF($B$3="On",IF(Data_Noise!AM50&lt;=0,0,IF($BZ50&gt;=Data_Noise!AM50,0,Data_Noise!AM50-$BZ50)),Data_Noise!AM50)),"")</f>
        <v>3617.3275948448063</v>
      </c>
      <c r="AN50" s="79">
        <f ca="1">IFERROR(IF(Data_Noise!AN50="","",IF($B$3="On",IF(Data_Noise!AN50&lt;=0,0,IF($BZ50&gt;=Data_Noise!AN50,0,Data_Noise!AN50-$BZ50)),Data_Noise!AN50)),"")</f>
        <v>3657.5499611164032</v>
      </c>
      <c r="AO50" s="79">
        <f ca="1">IFERROR(IF(Data_Noise!AO50="","",IF($B$3="On",IF(Data_Noise!AO50&lt;=0,0,IF($BZ50&gt;=Data_Noise!AO50,0,Data_Noise!AO50-$BZ50)),Data_Noise!AO50)),"")</f>
        <v>3685.1810029145231</v>
      </c>
      <c r="AP50" s="79">
        <f ca="1">IFERROR(IF(Data_Noise!AP50="","",IF($B$3="On",IF(Data_Noise!AP50&lt;=0,0,IF($BZ50&gt;=Data_Noise!AP50,0,Data_Noise!AP50-$BZ50)),Data_Noise!AP50)),"")</f>
        <v>3696.1759396516213</v>
      </c>
      <c r="AQ50" s="79" t="str">
        <f>IFERROR(IF(Data_Noise!AQ50="","",IF($B$3="On",IF(Data_Noise!AQ50&lt;=0,0,IF($BZ50&gt;=Data_Noise!AQ50,0,Data_Noise!AQ50-$BZ50)),Data_Noise!AQ50)),"")</f>
        <v/>
      </c>
      <c r="AR50" s="79" t="str">
        <f>IFERROR(IF(Data_Noise!AR50="","",IF($B$3="On",IF(Data_Noise!AR50&lt;=0,0,IF($BZ50&gt;=Data_Noise!AR50,0,Data_Noise!AR50-$BZ50)),Data_Noise!AR50)),"")</f>
        <v/>
      </c>
      <c r="AS50" s="79" t="str">
        <f>IFERROR(IF(Data_Noise!AS50="","",IF($B$3="On",IF(Data_Noise!AS50&lt;=0,0,IF($BZ50&gt;=Data_Noise!AS50,0,Data_Noise!AS50-$BZ50)),Data_Noise!AS50)),"")</f>
        <v/>
      </c>
      <c r="AT50" s="79" t="str">
        <f>IFERROR(IF(Data_Noise!AT50="","",IF($B$3="On",IF(Data_Noise!AT50&lt;=0,0,IF($BZ50&gt;=Data_Noise!AT50,0,Data_Noise!AT50-$BZ50)),Data_Noise!AT50)),"")</f>
        <v/>
      </c>
      <c r="AU50" s="79" t="str">
        <f>IFERROR(IF(Data_Noise!AU50="","",IF($B$3="On",IF(Data_Noise!AU50&lt;=0,0,IF($BZ50&gt;=Data_Noise!AU50,0,Data_Noise!AU50-$BZ50)),Data_Noise!AU50)),"")</f>
        <v/>
      </c>
      <c r="AV50" s="79" t="str">
        <f>IFERROR(IF(Data_Noise!AV50="","",IF($B$3="On",IF(Data_Noise!AV50&lt;=0,0,IF($BZ50&gt;=Data_Noise!AV50,0,Data_Noise!AV50-$BZ50)),Data_Noise!AV50)),"")</f>
        <v/>
      </c>
      <c r="AW50" s="79" t="str">
        <f>IFERROR(IF(Data_Noise!AW50="","",IF($B$3="On",IF(Data_Noise!AW50&lt;=0,0,IF($BZ50&gt;=Data_Noise!AW50,0,Data_Noise!AW50-$BZ50)),Data_Noise!AW50)),"")</f>
        <v/>
      </c>
      <c r="AX50" s="79" t="str">
        <f>IFERROR(IF(Data_Noise!AX50="","",IF($B$3="On",IF(Data_Noise!AX50&lt;=0,0,IF($BZ50&gt;=Data_Noise!AX50,0,Data_Noise!AX50-$BZ50)),Data_Noise!AX50)),"")</f>
        <v/>
      </c>
      <c r="AY50" s="79" t="str">
        <f>IFERROR(IF(Data_Noise!AY50="","",IF($B$3="On",IF(Data_Noise!AY50&lt;=0,0,IF($BZ50&gt;=Data_Noise!AY50,0,Data_Noise!AY50-$BZ50)),Data_Noise!AY50)),"")</f>
        <v/>
      </c>
      <c r="AZ50" s="79" t="str">
        <f>IFERROR(IF(Data_Noise!AZ50="","",IF($B$3="On",IF(Data_Noise!AZ50&lt;=0,0,IF($BZ50&gt;=Data_Noise!AZ50,0,Data_Noise!AZ50-$BZ50)),Data_Noise!AZ50)),"")</f>
        <v/>
      </c>
      <c r="BA50" s="79">
        <f ca="1">IF(BA$3="","",Data_Noise!C50)</f>
        <v>18.750656455685451</v>
      </c>
      <c r="BB50" s="79">
        <f ca="1">IF(BB$3="","",Data_Noise!D50)</f>
        <v>15.145182151631024</v>
      </c>
      <c r="BC50" s="79">
        <f ca="1">IF(BC$3="","",Data_Noise!E50)</f>
        <v>10.904637776554418</v>
      </c>
      <c r="BD50" s="79">
        <f ca="1">IF(BD$3="","",Data_Noise!F50)</f>
        <v>6.8065149031122028</v>
      </c>
      <c r="BE50" s="79">
        <f ca="1">IF(BE$3="","",Data_Noise!G50)</f>
        <v>5.3395895964572473</v>
      </c>
      <c r="BF50" s="79">
        <f ca="1">IF(BF$3="","",Data_Noise!H50)</f>
        <v>3.3299204707985464</v>
      </c>
      <c r="BG50" s="79">
        <f ca="1">IF(BG$3="","",Data_Noise!I50)</f>
        <v>1.4785519499585764</v>
      </c>
      <c r="BH50" s="79">
        <f ca="1">IF(BH$3="","",Data_Noise!J50)</f>
        <v>8.3815194463870646E-2</v>
      </c>
      <c r="BI50" s="79">
        <f ca="1">IF(BI$3="","",Data_Noise!K50)</f>
        <v>-0.4960404992507394</v>
      </c>
      <c r="BJ50" s="79">
        <f ca="1">IF(BJ$3="","",Data_Noise!L50)</f>
        <v>-1.4948066762335659</v>
      </c>
      <c r="BK50" s="79">
        <f ca="1">IF(BK$3="","",Data_Noise!M50)</f>
        <v>-2.3920428590290599</v>
      </c>
      <c r="BL50" s="79">
        <f ca="1">IF(BL$3="","",Data_Noise!N50)</f>
        <v>-3.6709200181477768</v>
      </c>
      <c r="BM50" s="79">
        <f ca="1">IF(BM$3="","",Data_Noise!O50)</f>
        <v>-4.4940617186416567</v>
      </c>
      <c r="BN50" s="79" t="str">
        <f>IF(BN$3="","",Data_Noise!P50)</f>
        <v/>
      </c>
      <c r="BO50" s="79" t="str">
        <f>IF(BO$3="","",Data_Noise!Q50)</f>
        <v/>
      </c>
      <c r="BP50" s="79" t="str">
        <f>IF(BP$3="","",Data_Noise!R50)</f>
        <v/>
      </c>
      <c r="BQ50" s="79" t="str">
        <f>IF(BQ$3="","",Data_Noise!S50)</f>
        <v/>
      </c>
      <c r="BR50" s="79" t="str">
        <f>IF(BR$3="","",Data_Noise!T50)</f>
        <v/>
      </c>
      <c r="BS50" s="79" t="str">
        <f>IF(BS$3="","",Data_Noise!U50)</f>
        <v/>
      </c>
      <c r="BT50" s="79" t="str">
        <f>IF(BT$3="","",Data_Noise!V50)</f>
        <v/>
      </c>
      <c r="BU50" s="79" t="str">
        <f>IF(BU$3="","",Data_Noise!W50)</f>
        <v/>
      </c>
      <c r="BV50" s="79" t="str">
        <f>IF(BV$3="","",Data_Noise!X50)</f>
        <v/>
      </c>
      <c r="BW50" s="79" t="str">
        <f>IF(BW$3="","",Data_Noise!Y50)</f>
        <v/>
      </c>
      <c r="BX50" s="79" t="str">
        <f>IF(BX$3="","",Data_Noise!Z50)</f>
        <v/>
      </c>
      <c r="BY50" s="79" t="str">
        <f>IF(BY$3="","",Data_Noise!AA50)</f>
        <v/>
      </c>
      <c r="BZ50" s="79">
        <f t="shared" ca="1" si="1"/>
        <v>3.7916151328737344</v>
      </c>
    </row>
    <row r="51" spans="1:78" x14ac:dyDescent="0.25">
      <c r="A51" s="79">
        <f ca="1">Data_Initial!A51</f>
        <v>1</v>
      </c>
      <c r="B51" s="79" t="str">
        <f ca="1">Data_Initial!B51</f>
        <v>H6</v>
      </c>
      <c r="C51" s="79">
        <f ca="1">IFERROR(IF(Data_Noise!C51="","",IF($B$3="On",IF(Data_Noise!C51&lt;=0,0,IF($BZ51&gt;=Data_Noise!C51,0,Data_Noise!C51-$BZ51)),Data_Noise!C51)),"")</f>
        <v>15.203064080538365</v>
      </c>
      <c r="D51" s="79">
        <f ca="1">IFERROR(IF(Data_Noise!D51="","",IF($B$3="On",IF(Data_Noise!D51&lt;=0,0,IF($BZ51&gt;=Data_Noise!D51,0,Data_Noise!D51-$BZ51)),Data_Noise!D51)),"")</f>
        <v>12.690940583102531</v>
      </c>
      <c r="E51" s="79">
        <f ca="1">IFERROR(IF(Data_Noise!E51="","",IF($B$3="On",IF(Data_Noise!E51&lt;=0,0,IF($BZ51&gt;=Data_Noise!E51,0,Data_Noise!E51-$BZ51)),Data_Noise!E51)),"")</f>
        <v>8.0727666698834391</v>
      </c>
      <c r="F51" s="79">
        <f ca="1">IFERROR(IF(Data_Noise!F51="","",IF($B$3="On",IF(Data_Noise!F51&lt;=0,0,IF($BZ51&gt;=Data_Noise!F51,0,Data_Noise!F51-$BZ51)),Data_Noise!F51)),"")</f>
        <v>2.6352238298012618</v>
      </c>
      <c r="G51" s="79">
        <f ca="1">IFERROR(IF(Data_Noise!G51="","",IF($B$3="On",IF(Data_Noise!G51&lt;=0,0,IF($BZ51&gt;=Data_Noise!G51,0,Data_Noise!G51-$BZ51)),Data_Noise!G51)),"")</f>
        <v>0</v>
      </c>
      <c r="H51" s="79">
        <f ca="1">IFERROR(IF(Data_Noise!H51="","",IF($B$3="On",IF(Data_Noise!H51&lt;=0,0,IF($BZ51&gt;=Data_Noise!H51,0,Data_Noise!H51-$BZ51)),Data_Noise!H51)),"")</f>
        <v>0</v>
      </c>
      <c r="I51" s="79">
        <f ca="1">IFERROR(IF(Data_Noise!I51="","",IF($B$3="On",IF(Data_Noise!I51&lt;=0,0,IF($BZ51&gt;=Data_Noise!I51,0,Data_Noise!I51-$BZ51)),Data_Noise!I51)),"")</f>
        <v>0</v>
      </c>
      <c r="J51" s="79">
        <f ca="1">IFERROR(IF(Data_Noise!J51="","",IF($B$3="On",IF(Data_Noise!J51&lt;=0,0,IF($BZ51&gt;=Data_Noise!J51,0,Data_Noise!J51-$BZ51)),Data_Noise!J51)),"")</f>
        <v>0</v>
      </c>
      <c r="K51" s="79">
        <f ca="1">IFERROR(IF(Data_Noise!K51="","",IF($B$3="On",IF(Data_Noise!K51&lt;=0,0,IF($BZ51&gt;=Data_Noise!K51,0,Data_Noise!K51-$BZ51)),Data_Noise!K51)),"")</f>
        <v>0</v>
      </c>
      <c r="L51" s="79">
        <f ca="1">IFERROR(IF(Data_Noise!L51="","",IF($B$3="On",IF(Data_Noise!L51&lt;=0,0,IF($BZ51&gt;=Data_Noise!L51,0,Data_Noise!L51-$BZ51)),Data_Noise!L51)),"")</f>
        <v>0</v>
      </c>
      <c r="M51" s="79">
        <f ca="1">IFERROR(IF(Data_Noise!M51="","",IF($B$3="On",IF(Data_Noise!M51&lt;=0,0,IF($BZ51&gt;=Data_Noise!M51,0,Data_Noise!M51-$BZ51)),Data_Noise!M51)),"")</f>
        <v>0</v>
      </c>
      <c r="N51" s="79">
        <f ca="1">IFERROR(IF(Data_Noise!N51="","",IF($B$3="On",IF(Data_Noise!N51&lt;=0,0,IF($BZ51&gt;=Data_Noise!N51,0,Data_Noise!N51-$BZ51)),Data_Noise!N51)),"")</f>
        <v>0</v>
      </c>
      <c r="O51" s="79">
        <f ca="1">IFERROR(IF(Data_Noise!O51="","",IF($B$3="On",IF(Data_Noise!O51&lt;=0,0,IF($BZ51&gt;=Data_Noise!O51,0,Data_Noise!O51-$BZ51)),Data_Noise!O51)),"")</f>
        <v>0</v>
      </c>
      <c r="P51" s="79">
        <f ca="1">IFERROR(IF(Data_Noise!P51="","",IF($B$3="On",IF(Data_Noise!P51&lt;=0,0,IF($BZ51&gt;=Data_Noise!P51,0,Data_Noise!P51-$BZ51)),Data_Noise!P51)),"")</f>
        <v>0</v>
      </c>
      <c r="Q51" s="79">
        <f ca="1">IFERROR(IF(Data_Noise!Q51="","",IF($B$3="On",IF(Data_Noise!Q51&lt;=0,0,IF($BZ51&gt;=Data_Noise!Q51,0,Data_Noise!Q51-$BZ51)),Data_Noise!Q51)),"")</f>
        <v>0</v>
      </c>
      <c r="R51" s="79">
        <f ca="1">IFERROR(IF(Data_Noise!R51="","",IF($B$3="On",IF(Data_Noise!R51&lt;=0,0,IF($BZ51&gt;=Data_Noise!R51,0,Data_Noise!R51-$BZ51)),Data_Noise!R51)),"")</f>
        <v>0</v>
      </c>
      <c r="S51" s="79">
        <f ca="1">IFERROR(IF(Data_Noise!S51="","",IF($B$3="On",IF(Data_Noise!S51&lt;=0,0,IF($BZ51&gt;=Data_Noise!S51,0,Data_Noise!S51-$BZ51)),Data_Noise!S51)),"")</f>
        <v>0</v>
      </c>
      <c r="T51" s="79">
        <f ca="1">IFERROR(IF(Data_Noise!T51="","",IF($B$3="On",IF(Data_Noise!T51&lt;=0,0,IF($BZ51&gt;=Data_Noise!T51,0,Data_Noise!T51-$BZ51)),Data_Noise!T51)),"")</f>
        <v>0</v>
      </c>
      <c r="U51" s="79">
        <f ca="1">IFERROR(IF(Data_Noise!U51="","",IF($B$3="On",IF(Data_Noise!U51&lt;=0,0,IF($BZ51&gt;=Data_Noise!U51,0,Data_Noise!U51-$BZ51)),Data_Noise!U51)),"")</f>
        <v>0</v>
      </c>
      <c r="V51" s="79">
        <f ca="1">IFERROR(IF(Data_Noise!V51="","",IF($B$3="On",IF(Data_Noise!V51&lt;=0,0,IF($BZ51&gt;=Data_Noise!V51,0,Data_Noise!V51-$BZ51)),Data_Noise!V51)),"")</f>
        <v>0</v>
      </c>
      <c r="W51" s="79">
        <f ca="1">IFERROR(IF(Data_Noise!W51="","",IF($B$3="On",IF(Data_Noise!W51&lt;=0,0,IF($BZ51&gt;=Data_Noise!W51,0,Data_Noise!W51-$BZ51)),Data_Noise!W51)),"")</f>
        <v>0</v>
      </c>
      <c r="X51" s="79">
        <f ca="1">IFERROR(IF(Data_Noise!X51="","",IF($B$3="On",IF(Data_Noise!X51&lt;=0,0,IF($BZ51&gt;=Data_Noise!X51,0,Data_Noise!X51-$BZ51)),Data_Noise!X51)),"")</f>
        <v>0</v>
      </c>
      <c r="Y51" s="79">
        <f ca="1">IFERROR(IF(Data_Noise!Y51="","",IF($B$3="On",IF(Data_Noise!Y51&lt;=0,0,IF($BZ51&gt;=Data_Noise!Y51,0,Data_Noise!Y51-$BZ51)),Data_Noise!Y51)),"")</f>
        <v>8.5804403966713689</v>
      </c>
      <c r="Z51" s="79">
        <f ca="1">IFERROR(IF(Data_Noise!Z51="","",IF($B$3="On",IF(Data_Noise!Z51&lt;=0,0,IF($BZ51&gt;=Data_Noise!Z51,0,Data_Noise!Z51-$BZ51)),Data_Noise!Z51)),"")</f>
        <v>28.297805706847083</v>
      </c>
      <c r="AA51" s="79">
        <f ca="1">IFERROR(IF(Data_Noise!AA51="","",IF($B$3="On",IF(Data_Noise!AA51&lt;=0,0,IF($BZ51&gt;=Data_Noise!AA51,0,Data_Noise!AA51-$BZ51)),Data_Noise!AA51)),"")</f>
        <v>65.291669765598968</v>
      </c>
      <c r="AB51" s="79">
        <f ca="1">IFERROR(IF(Data_Noise!AB51="","",IF($B$3="On",IF(Data_Noise!AB51&lt;=0,0,IF($BZ51&gt;=Data_Noise!AB51,0,Data_Noise!AB51-$BZ51)),Data_Noise!AB51)),"")</f>
        <v>134.89080538165013</v>
      </c>
      <c r="AC51" s="79">
        <f ca="1">IFERROR(IF(Data_Noise!AC51="","",IF($B$3="On",IF(Data_Noise!AC51&lt;=0,0,IF($BZ51&gt;=Data_Noise!AC51,0,Data_Noise!AC51-$BZ51)),Data_Noise!AC51)),"")</f>
        <v>261.31408542052742</v>
      </c>
      <c r="AD51" s="79">
        <f ca="1">IFERROR(IF(Data_Noise!AD51="","",IF($B$3="On",IF(Data_Noise!AD51&lt;=0,0,IF($BZ51&gt;=Data_Noise!AD51,0,Data_Noise!AD51-$BZ51)),Data_Noise!AD51)),"")</f>
        <v>478.22259386295445</v>
      </c>
      <c r="AE51" s="79">
        <f ca="1">IFERROR(IF(Data_Noise!AE51="","",IF($B$3="On",IF(Data_Noise!AE51&lt;=0,0,IF($BZ51&gt;=Data_Noise!AE51,0,Data_Noise!AE51-$BZ51)),Data_Noise!AE51)),"")</f>
        <v>822.72256885351555</v>
      </c>
      <c r="AF51" s="79">
        <f ca="1">IFERROR(IF(Data_Noise!AF51="","",IF($B$3="On",IF(Data_Noise!AF51&lt;=0,0,IF($BZ51&gt;=Data_Noise!AF51,0,Data_Noise!AF51-$BZ51)),Data_Noise!AF51)),"")</f>
        <v>1298.9972583538554</v>
      </c>
      <c r="AG51" s="79">
        <f ca="1">IFERROR(IF(Data_Noise!AG51="","",IF($B$3="On",IF(Data_Noise!AG51&lt;=0,0,IF($BZ51&gt;=Data_Noise!AG51,0,Data_Noise!AG51-$BZ51)),Data_Noise!AG51)),"")</f>
        <v>1844.0332889415085</v>
      </c>
      <c r="AH51" s="79">
        <f ca="1">IFERROR(IF(Data_Noise!AH51="","",IF($B$3="On",IF(Data_Noise!AH51&lt;=0,0,IF($BZ51&gt;=Data_Noise!AH51,0,Data_Noise!AH51-$BZ51)),Data_Noise!AH51)),"")</f>
        <v>2364.5694679361991</v>
      </c>
      <c r="AI51" s="79">
        <f ca="1">IFERROR(IF(Data_Noise!AI51="","",IF($B$3="On",IF(Data_Noise!AI51&lt;=0,0,IF($BZ51&gt;=Data_Noise!AI51,0,Data_Noise!AI51-$BZ51)),Data_Noise!AI51)),"")</f>
        <v>2783.0129163812221</v>
      </c>
      <c r="AJ51" s="79">
        <f ca="1">IFERROR(IF(Data_Noise!AJ51="","",IF($B$3="On",IF(Data_Noise!AJ51&lt;=0,0,IF($BZ51&gt;=Data_Noise!AJ51,0,Data_Noise!AJ51-$BZ51)),Data_Noise!AJ51)),"")</f>
        <v>3081.7171774202684</v>
      </c>
      <c r="AK51" s="79">
        <f ca="1">IFERROR(IF(Data_Noise!AK51="","",IF($B$3="On",IF(Data_Noise!AK51&lt;=0,0,IF($BZ51&gt;=Data_Noise!AK51,0,Data_Noise!AK51-$BZ51)),Data_Noise!AK51)),"")</f>
        <v>3272.192958876215</v>
      </c>
      <c r="AL51" s="79">
        <f ca="1">IFERROR(IF(Data_Noise!AL51="","",IF($B$3="On",IF(Data_Noise!AL51&lt;=0,0,IF($BZ51&gt;=Data_Noise!AL51,0,Data_Noise!AL51-$BZ51)),Data_Noise!AL51)),"")</f>
        <v>3386.3932461610989</v>
      </c>
      <c r="AM51" s="79">
        <f ca="1">IFERROR(IF(Data_Noise!AM51="","",IF($B$3="On",IF(Data_Noise!AM51&lt;=0,0,IF($BZ51&gt;=Data_Noise!AM51,0,Data_Noise!AM51-$BZ51)),Data_Noise!AM51)),"")</f>
        <v>3453.3183530830324</v>
      </c>
      <c r="AN51" s="79">
        <f ca="1">IFERROR(IF(Data_Noise!AN51="","",IF($B$3="On",IF(Data_Noise!AN51&lt;=0,0,IF($BZ51&gt;=Data_Noise!AN51,0,Data_Noise!AN51-$BZ51)),Data_Noise!AN51)),"")</f>
        <v>3492.8508340317017</v>
      </c>
      <c r="AO51" s="79">
        <f ca="1">IFERROR(IF(Data_Noise!AO51="","",IF($B$3="On",IF(Data_Noise!AO51&lt;=0,0,IF($BZ51&gt;=Data_Noise!AO51,0,Data_Noise!AO51-$BZ51)),Data_Noise!AO51)),"")</f>
        <v>3519.3935584705682</v>
      </c>
      <c r="AP51" s="79">
        <f ca="1">IFERROR(IF(Data_Noise!AP51="","",IF($B$3="On",IF(Data_Noise!AP51&lt;=0,0,IF($BZ51&gt;=Data_Noise!AP51,0,Data_Noise!AP51-$BZ51)),Data_Noise!AP51)),"")</f>
        <v>3530.3723803177686</v>
      </c>
      <c r="AQ51" s="79" t="str">
        <f>IFERROR(IF(Data_Noise!AQ51="","",IF($B$3="On",IF(Data_Noise!AQ51&lt;=0,0,IF($BZ51&gt;=Data_Noise!AQ51,0,Data_Noise!AQ51-$BZ51)),Data_Noise!AQ51)),"")</f>
        <v/>
      </c>
      <c r="AR51" s="79" t="str">
        <f>IFERROR(IF(Data_Noise!AR51="","",IF($B$3="On",IF(Data_Noise!AR51&lt;=0,0,IF($BZ51&gt;=Data_Noise!AR51,0,Data_Noise!AR51-$BZ51)),Data_Noise!AR51)),"")</f>
        <v/>
      </c>
      <c r="AS51" s="79" t="str">
        <f>IFERROR(IF(Data_Noise!AS51="","",IF($B$3="On",IF(Data_Noise!AS51&lt;=0,0,IF($BZ51&gt;=Data_Noise!AS51,0,Data_Noise!AS51-$BZ51)),Data_Noise!AS51)),"")</f>
        <v/>
      </c>
      <c r="AT51" s="79" t="str">
        <f>IFERROR(IF(Data_Noise!AT51="","",IF($B$3="On",IF(Data_Noise!AT51&lt;=0,0,IF($BZ51&gt;=Data_Noise!AT51,0,Data_Noise!AT51-$BZ51)),Data_Noise!AT51)),"")</f>
        <v/>
      </c>
      <c r="AU51" s="79" t="str">
        <f>IFERROR(IF(Data_Noise!AU51="","",IF($B$3="On",IF(Data_Noise!AU51&lt;=0,0,IF($BZ51&gt;=Data_Noise!AU51,0,Data_Noise!AU51-$BZ51)),Data_Noise!AU51)),"")</f>
        <v/>
      </c>
      <c r="AV51" s="79" t="str">
        <f>IFERROR(IF(Data_Noise!AV51="","",IF($B$3="On",IF(Data_Noise!AV51&lt;=0,0,IF($BZ51&gt;=Data_Noise!AV51,0,Data_Noise!AV51-$BZ51)),Data_Noise!AV51)),"")</f>
        <v/>
      </c>
      <c r="AW51" s="79" t="str">
        <f>IFERROR(IF(Data_Noise!AW51="","",IF($B$3="On",IF(Data_Noise!AW51&lt;=0,0,IF($BZ51&gt;=Data_Noise!AW51,0,Data_Noise!AW51-$BZ51)),Data_Noise!AW51)),"")</f>
        <v/>
      </c>
      <c r="AX51" s="79" t="str">
        <f>IFERROR(IF(Data_Noise!AX51="","",IF($B$3="On",IF(Data_Noise!AX51&lt;=0,0,IF($BZ51&gt;=Data_Noise!AX51,0,Data_Noise!AX51-$BZ51)),Data_Noise!AX51)),"")</f>
        <v/>
      </c>
      <c r="AY51" s="79" t="str">
        <f>IFERROR(IF(Data_Noise!AY51="","",IF($B$3="On",IF(Data_Noise!AY51&lt;=0,0,IF($BZ51&gt;=Data_Noise!AY51,0,Data_Noise!AY51-$BZ51)),Data_Noise!AY51)),"")</f>
        <v/>
      </c>
      <c r="AZ51" s="79" t="str">
        <f>IFERROR(IF(Data_Noise!AZ51="","",IF($B$3="On",IF(Data_Noise!AZ51&lt;=0,0,IF($BZ51&gt;=Data_Noise!AZ51,0,Data_Noise!AZ51-$BZ51)),Data_Noise!AZ51)),"")</f>
        <v/>
      </c>
      <c r="BA51" s="79">
        <f ca="1">IF(BA$3="","",Data_Noise!C51)</f>
        <v>19.151935192889603</v>
      </c>
      <c r="BB51" s="79">
        <f ca="1">IF(BB$3="","",Data_Noise!D51)</f>
        <v>16.639811695453769</v>
      </c>
      <c r="BC51" s="79">
        <f ca="1">IF(BC$3="","",Data_Noise!E51)</f>
        <v>12.021637782234677</v>
      </c>
      <c r="BD51" s="79">
        <f ca="1">IF(BD$3="","",Data_Noise!F51)</f>
        <v>6.5840949421525004</v>
      </c>
      <c r="BE51" s="79">
        <f ca="1">IF(BE$3="","",Data_Noise!G51)</f>
        <v>3.0262234121558627</v>
      </c>
      <c r="BF51" s="79">
        <f ca="1">IF(BF$3="","",Data_Noise!H51)</f>
        <v>1.6395480075079825</v>
      </c>
      <c r="BG51" s="79">
        <f ca="1">IF(BG$3="","",Data_Noise!I51)</f>
        <v>0.90911384869165568</v>
      </c>
      <c r="BH51" s="79">
        <f ca="1">IF(BH$3="","",Data_Noise!J51)</f>
        <v>-0.36733538789303699</v>
      </c>
      <c r="BI51" s="79">
        <f ca="1">IF(BI$3="","",Data_Noise!K51)</f>
        <v>-1.0759745008840598</v>
      </c>
      <c r="BJ51" s="79">
        <f ca="1">IF(BJ$3="","",Data_Noise!L51)</f>
        <v>-1.680151046046376</v>
      </c>
      <c r="BK51" s="79">
        <f ca="1">IF(BK$3="","",Data_Noise!M51)</f>
        <v>-1.0801453604944962</v>
      </c>
      <c r="BL51" s="79">
        <f ca="1">IF(BL$3="","",Data_Noise!N51)</f>
        <v>-1.49765889621964</v>
      </c>
      <c r="BM51" s="79">
        <f ca="1">IF(BM$3="","",Data_Noise!O51)</f>
        <v>-2.9357752289823402</v>
      </c>
      <c r="BN51" s="79" t="str">
        <f>IF(BN$3="","",Data_Noise!P51)</f>
        <v/>
      </c>
      <c r="BO51" s="79" t="str">
        <f>IF(BO$3="","",Data_Noise!Q51)</f>
        <v/>
      </c>
      <c r="BP51" s="79" t="str">
        <f>IF(BP$3="","",Data_Noise!R51)</f>
        <v/>
      </c>
      <c r="BQ51" s="79" t="str">
        <f>IF(BQ$3="","",Data_Noise!S51)</f>
        <v/>
      </c>
      <c r="BR51" s="79" t="str">
        <f>IF(BR$3="","",Data_Noise!T51)</f>
        <v/>
      </c>
      <c r="BS51" s="79" t="str">
        <f>IF(BS$3="","",Data_Noise!U51)</f>
        <v/>
      </c>
      <c r="BT51" s="79" t="str">
        <f>IF(BT$3="","",Data_Noise!V51)</f>
        <v/>
      </c>
      <c r="BU51" s="79" t="str">
        <f>IF(BU$3="","",Data_Noise!W51)</f>
        <v/>
      </c>
      <c r="BV51" s="79" t="str">
        <f>IF(BV$3="","",Data_Noise!X51)</f>
        <v/>
      </c>
      <c r="BW51" s="79" t="str">
        <f>IF(BW$3="","",Data_Noise!Y51)</f>
        <v/>
      </c>
      <c r="BX51" s="79" t="str">
        <f>IF(BX$3="","",Data_Noise!Z51)</f>
        <v/>
      </c>
      <c r="BY51" s="79" t="str">
        <f>IF(BY$3="","",Data_Noise!AA51)</f>
        <v/>
      </c>
      <c r="BZ51" s="79">
        <f t="shared" ca="1" si="1"/>
        <v>3.9488711123512386</v>
      </c>
    </row>
    <row r="52" spans="1:78" x14ac:dyDescent="0.25">
      <c r="A52" s="79">
        <f ca="1">Data_Initial!A52</f>
        <v>1</v>
      </c>
      <c r="B52" s="79" t="str">
        <f ca="1">Data_Initial!B52</f>
        <v>A7</v>
      </c>
      <c r="C52" s="79">
        <f ca="1">IFERROR(IF(Data_Noise!C52="","",IF($B$3="On",IF(Data_Noise!C52&lt;=0,0,IF($BZ52&gt;=Data_Noise!C52,0,Data_Noise!C52-$BZ52)),Data_Noise!C52)),"")</f>
        <v>10.960853174694421</v>
      </c>
      <c r="D52" s="79">
        <f ca="1">IFERROR(IF(Data_Noise!D52="","",IF($B$3="On",IF(Data_Noise!D52&lt;=0,0,IF($BZ52&gt;=Data_Noise!D52,0,Data_Noise!D52-$BZ52)),Data_Noise!D52)),"")</f>
        <v>10.017074549892687</v>
      </c>
      <c r="E52" s="79">
        <f ca="1">IFERROR(IF(Data_Noise!E52="","",IF($B$3="On",IF(Data_Noise!E52&lt;=0,0,IF($BZ52&gt;=Data_Noise!E52,0,Data_Noise!E52-$BZ52)),Data_Noise!E52)),"")</f>
        <v>9.9344468063455196</v>
      </c>
      <c r="F52" s="79">
        <f ca="1">IFERROR(IF(Data_Noise!F52="","",IF($B$3="On",IF(Data_Noise!F52&lt;=0,0,IF($BZ52&gt;=Data_Noise!F52,0,Data_Noise!F52-$BZ52)),Data_Noise!F52)),"")</f>
        <v>6.3813932096301853</v>
      </c>
      <c r="G52" s="79">
        <f ca="1">IFERROR(IF(Data_Noise!G52="","",IF($B$3="On",IF(Data_Noise!G52&lt;=0,0,IF($BZ52&gt;=Data_Noise!G52,0,Data_Noise!G52-$BZ52)),Data_Noise!G52)),"")</f>
        <v>4.8882098258997919</v>
      </c>
      <c r="H52" s="79">
        <f ca="1">IFERROR(IF(Data_Noise!H52="","",IF($B$3="On",IF(Data_Noise!H52&lt;=0,0,IF($BZ52&gt;=Data_Noise!H52,0,Data_Noise!H52-$BZ52)),Data_Noise!H52)),"")</f>
        <v>2.7601475687337134</v>
      </c>
      <c r="I52" s="79">
        <f ca="1">IFERROR(IF(Data_Noise!I52="","",IF($B$3="On",IF(Data_Noise!I52&lt;=0,0,IF($BZ52&gt;=Data_Noise!I52,0,Data_Noise!I52-$BZ52)),Data_Noise!I52)),"")</f>
        <v>0</v>
      </c>
      <c r="J52" s="79">
        <f ca="1">IFERROR(IF(Data_Noise!J52="","",IF($B$3="On",IF(Data_Noise!J52&lt;=0,0,IF($BZ52&gt;=Data_Noise!J52,0,Data_Noise!J52-$BZ52)),Data_Noise!J52)),"")</f>
        <v>0</v>
      </c>
      <c r="K52" s="79">
        <f ca="1">IFERROR(IF(Data_Noise!K52="","",IF($B$3="On",IF(Data_Noise!K52&lt;=0,0,IF($BZ52&gt;=Data_Noise!K52,0,Data_Noise!K52-$BZ52)),Data_Noise!K52)),"")</f>
        <v>0</v>
      </c>
      <c r="L52" s="79">
        <f ca="1">IFERROR(IF(Data_Noise!L52="","",IF($B$3="On",IF(Data_Noise!L52&lt;=0,0,IF($BZ52&gt;=Data_Noise!L52,0,Data_Noise!L52-$BZ52)),Data_Noise!L52)),"")</f>
        <v>0</v>
      </c>
      <c r="M52" s="79">
        <f ca="1">IFERROR(IF(Data_Noise!M52="","",IF($B$3="On",IF(Data_Noise!M52&lt;=0,0,IF($BZ52&gt;=Data_Noise!M52,0,Data_Noise!M52-$BZ52)),Data_Noise!M52)),"")</f>
        <v>0</v>
      </c>
      <c r="N52" s="79">
        <f ca="1">IFERROR(IF(Data_Noise!N52="","",IF($B$3="On",IF(Data_Noise!N52&lt;=0,0,IF($BZ52&gt;=Data_Noise!N52,0,Data_Noise!N52-$BZ52)),Data_Noise!N52)),"")</f>
        <v>0</v>
      </c>
      <c r="O52" s="79">
        <f ca="1">IFERROR(IF(Data_Noise!O52="","",IF($B$3="On",IF(Data_Noise!O52&lt;=0,0,IF($BZ52&gt;=Data_Noise!O52,0,Data_Noise!O52-$BZ52)),Data_Noise!O52)),"")</f>
        <v>0</v>
      </c>
      <c r="P52" s="79">
        <f ca="1">IFERROR(IF(Data_Noise!P52="","",IF($B$3="On",IF(Data_Noise!P52&lt;=0,0,IF($BZ52&gt;=Data_Noise!P52,0,Data_Noise!P52-$BZ52)),Data_Noise!P52)),"")</f>
        <v>0</v>
      </c>
      <c r="Q52" s="79">
        <f ca="1">IFERROR(IF(Data_Noise!Q52="","",IF($B$3="On",IF(Data_Noise!Q52&lt;=0,0,IF($BZ52&gt;=Data_Noise!Q52,0,Data_Noise!Q52-$BZ52)),Data_Noise!Q52)),"")</f>
        <v>0</v>
      </c>
      <c r="R52" s="79">
        <f ca="1">IFERROR(IF(Data_Noise!R52="","",IF($B$3="On",IF(Data_Noise!R52&lt;=0,0,IF($BZ52&gt;=Data_Noise!R52,0,Data_Noise!R52-$BZ52)),Data_Noise!R52)),"")</f>
        <v>0</v>
      </c>
      <c r="S52" s="79">
        <f ca="1">IFERROR(IF(Data_Noise!S52="","",IF($B$3="On",IF(Data_Noise!S52&lt;=0,0,IF($BZ52&gt;=Data_Noise!S52,0,Data_Noise!S52-$BZ52)),Data_Noise!S52)),"")</f>
        <v>0</v>
      </c>
      <c r="T52" s="79">
        <f ca="1">IFERROR(IF(Data_Noise!T52="","",IF($B$3="On",IF(Data_Noise!T52&lt;=0,0,IF($BZ52&gt;=Data_Noise!T52,0,Data_Noise!T52-$BZ52)),Data_Noise!T52)),"")</f>
        <v>0</v>
      </c>
      <c r="U52" s="79">
        <f ca="1">IFERROR(IF(Data_Noise!U52="","",IF($B$3="On",IF(Data_Noise!U52&lt;=0,0,IF($BZ52&gt;=Data_Noise!U52,0,Data_Noise!U52-$BZ52)),Data_Noise!U52)),"")</f>
        <v>0</v>
      </c>
      <c r="V52" s="79">
        <f ca="1">IFERROR(IF(Data_Noise!V52="","",IF($B$3="On",IF(Data_Noise!V52&lt;=0,0,IF($BZ52&gt;=Data_Noise!V52,0,Data_Noise!V52-$BZ52)),Data_Noise!V52)),"")</f>
        <v>0</v>
      </c>
      <c r="W52" s="79">
        <f ca="1">IFERROR(IF(Data_Noise!W52="","",IF($B$3="On",IF(Data_Noise!W52&lt;=0,0,IF($BZ52&gt;=Data_Noise!W52,0,Data_Noise!W52-$BZ52)),Data_Noise!W52)),"")</f>
        <v>0</v>
      </c>
      <c r="X52" s="79">
        <f ca="1">IFERROR(IF(Data_Noise!X52="","",IF($B$3="On",IF(Data_Noise!X52&lt;=0,0,IF($BZ52&gt;=Data_Noise!X52,0,Data_Noise!X52-$BZ52)),Data_Noise!X52)),"")</f>
        <v>1.3064785878908527</v>
      </c>
      <c r="Y52" s="79">
        <f ca="1">IFERROR(IF(Data_Noise!Y52="","",IF($B$3="On",IF(Data_Noise!Y52&lt;=0,0,IF($BZ52&gt;=Data_Noise!Y52,0,Data_Noise!Y52-$BZ52)),Data_Noise!Y52)),"")</f>
        <v>20.361295312114947</v>
      </c>
      <c r="Z52" s="79">
        <f ca="1">IFERROR(IF(Data_Noise!Z52="","",IF($B$3="On",IF(Data_Noise!Z52&lt;=0,0,IF($BZ52&gt;=Data_Noise!Z52,0,Data_Noise!Z52-$BZ52)),Data_Noise!Z52)),"")</f>
        <v>52.349039883038884</v>
      </c>
      <c r="AA52" s="79">
        <f ca="1">IFERROR(IF(Data_Noise!AA52="","",IF($B$3="On",IF(Data_Noise!AA52&lt;=0,0,IF($BZ52&gt;=Data_Noise!AA52,0,Data_Noise!AA52-$BZ52)),Data_Noise!AA52)),"")</f>
        <v>107.05922718875905</v>
      </c>
      <c r="AB52" s="79">
        <f ca="1">IFERROR(IF(Data_Noise!AB52="","",IF($B$3="On",IF(Data_Noise!AB52&lt;=0,0,IF($BZ52&gt;=Data_Noise!AB52,0,Data_Noise!AB52-$BZ52)),Data_Noise!AB52)),"")</f>
        <v>201.01135157551619</v>
      </c>
      <c r="AC52" s="79">
        <f ca="1">IFERROR(IF(Data_Noise!AC52="","",IF($B$3="On",IF(Data_Noise!AC52&lt;=0,0,IF($BZ52&gt;=Data_Noise!AC52,0,Data_Noise!AC52-$BZ52)),Data_Noise!AC52)),"")</f>
        <v>354.47321005140327</v>
      </c>
      <c r="AD52" s="79">
        <f ca="1">IFERROR(IF(Data_Noise!AD52="","",IF($B$3="On",IF(Data_Noise!AD52&lt;=0,0,IF($BZ52&gt;=Data_Noise!AD52,0,Data_Noise!AD52-$BZ52)),Data_Noise!AD52)),"")</f>
        <v>586.44910991869801</v>
      </c>
      <c r="AE52" s="79">
        <f ca="1">IFERROR(IF(Data_Noise!AE52="","",IF($B$3="On",IF(Data_Noise!AE52&lt;=0,0,IF($BZ52&gt;=Data_Noise!AE52,0,Data_Noise!AE52-$BZ52)),Data_Noise!AE52)),"")</f>
        <v>905.00991859704004</v>
      </c>
      <c r="AF52" s="79">
        <f ca="1">IFERROR(IF(Data_Noise!AF52="","",IF($B$3="On",IF(Data_Noise!AF52&lt;=0,0,IF($BZ52&gt;=Data_Noise!AF52,0,Data_Noise!AF52-$BZ52)),Data_Noise!AF52)),"")</f>
        <v>1297.5840237435432</v>
      </c>
      <c r="AG52" s="79">
        <f ca="1">IFERROR(IF(Data_Noise!AG52="","",IF($B$3="On",IF(Data_Noise!AG52&lt;=0,0,IF($BZ52&gt;=Data_Noise!AG52,0,Data_Noise!AG52-$BZ52)),Data_Noise!AG52)),"")</f>
        <v>1713.3807031707026</v>
      </c>
      <c r="AH52" s="79">
        <f ca="1">IFERROR(IF(Data_Noise!AH52="","",IF($B$3="On",IF(Data_Noise!AH52&lt;=0,0,IF($BZ52&gt;=Data_Noise!AH52,0,Data_Noise!AH52-$BZ52)),Data_Noise!AH52)),"")</f>
        <v>2088.3077283217726</v>
      </c>
      <c r="AI52" s="79">
        <f ca="1">IFERROR(IF(Data_Noise!AI52="","",IF($B$3="On",IF(Data_Noise!AI52&lt;=0,0,IF($BZ52&gt;=Data_Noise!AI52,0,Data_Noise!AI52-$BZ52)),Data_Noise!AI52)),"")</f>
        <v>2374.6641649014591</v>
      </c>
      <c r="AJ52" s="79">
        <f ca="1">IFERROR(IF(Data_Noise!AJ52="","",IF($B$3="On",IF(Data_Noise!AJ52&lt;=0,0,IF($BZ52&gt;=Data_Noise!AJ52,0,Data_Noise!AJ52-$BZ52)),Data_Noise!AJ52)),"")</f>
        <v>2571.3521263238058</v>
      </c>
      <c r="AK52" s="79">
        <f ca="1">IFERROR(IF(Data_Noise!AK52="","",IF($B$3="On",IF(Data_Noise!AK52&lt;=0,0,IF($BZ52&gt;=Data_Noise!AK52,0,Data_Noise!AK52-$BZ52)),Data_Noise!AK52)),"")</f>
        <v>2706.2792169163426</v>
      </c>
      <c r="AL52" s="79">
        <f ca="1">IFERROR(IF(Data_Noise!AL52="","",IF($B$3="On",IF(Data_Noise!AL52&lt;=0,0,IF($BZ52&gt;=Data_Noise!AL52,0,Data_Noise!AL52-$BZ52)),Data_Noise!AL52)),"")</f>
        <v>2809.7644247808157</v>
      </c>
      <c r="AM52" s="79">
        <f ca="1">IFERROR(IF(Data_Noise!AM52="","",IF($B$3="On",IF(Data_Noise!AM52&lt;=0,0,IF($BZ52&gt;=Data_Noise!AM52,0,Data_Noise!AM52-$BZ52)),Data_Noise!AM52)),"")</f>
        <v>2896.3441544394564</v>
      </c>
      <c r="AN52" s="79">
        <f ca="1">IFERROR(IF(Data_Noise!AN52="","",IF($B$3="On",IF(Data_Noise!AN52&lt;=0,0,IF($BZ52&gt;=Data_Noise!AN52,0,Data_Noise!AN52-$BZ52)),Data_Noise!AN52)),"")</f>
        <v>2969.1355841147556</v>
      </c>
      <c r="AO52" s="79">
        <f ca="1">IFERROR(IF(Data_Noise!AO52="","",IF($B$3="On",IF(Data_Noise!AO52&lt;=0,0,IF($BZ52&gt;=Data_Noise!AO52,0,Data_Noise!AO52-$BZ52)),Data_Noise!AO52)),"")</f>
        <v>3030.1272262872189</v>
      </c>
      <c r="AP52" s="79">
        <f ca="1">IFERROR(IF(Data_Noise!AP52="","",IF($B$3="On",IF(Data_Noise!AP52&lt;=0,0,IF($BZ52&gt;=Data_Noise!AP52,0,Data_Noise!AP52-$BZ52)),Data_Noise!AP52)),"")</f>
        <v>3058.693453357504</v>
      </c>
      <c r="AQ52" s="79" t="str">
        <f>IFERROR(IF(Data_Noise!AQ52="","",IF($B$3="On",IF(Data_Noise!AQ52&lt;=0,0,IF($BZ52&gt;=Data_Noise!AQ52,0,Data_Noise!AQ52-$BZ52)),Data_Noise!AQ52)),"")</f>
        <v/>
      </c>
      <c r="AR52" s="79" t="str">
        <f>IFERROR(IF(Data_Noise!AR52="","",IF($B$3="On",IF(Data_Noise!AR52&lt;=0,0,IF($BZ52&gt;=Data_Noise!AR52,0,Data_Noise!AR52-$BZ52)),Data_Noise!AR52)),"")</f>
        <v/>
      </c>
      <c r="AS52" s="79" t="str">
        <f>IFERROR(IF(Data_Noise!AS52="","",IF($B$3="On",IF(Data_Noise!AS52&lt;=0,0,IF($BZ52&gt;=Data_Noise!AS52,0,Data_Noise!AS52-$BZ52)),Data_Noise!AS52)),"")</f>
        <v/>
      </c>
      <c r="AT52" s="79" t="str">
        <f>IFERROR(IF(Data_Noise!AT52="","",IF($B$3="On",IF(Data_Noise!AT52&lt;=0,0,IF($BZ52&gt;=Data_Noise!AT52,0,Data_Noise!AT52-$BZ52)),Data_Noise!AT52)),"")</f>
        <v/>
      </c>
      <c r="AU52" s="79" t="str">
        <f>IFERROR(IF(Data_Noise!AU52="","",IF($B$3="On",IF(Data_Noise!AU52&lt;=0,0,IF($BZ52&gt;=Data_Noise!AU52,0,Data_Noise!AU52-$BZ52)),Data_Noise!AU52)),"")</f>
        <v/>
      </c>
      <c r="AV52" s="79" t="str">
        <f>IFERROR(IF(Data_Noise!AV52="","",IF($B$3="On",IF(Data_Noise!AV52&lt;=0,0,IF($BZ52&gt;=Data_Noise!AV52,0,Data_Noise!AV52-$BZ52)),Data_Noise!AV52)),"")</f>
        <v/>
      </c>
      <c r="AW52" s="79" t="str">
        <f>IFERROR(IF(Data_Noise!AW52="","",IF($B$3="On",IF(Data_Noise!AW52&lt;=0,0,IF($BZ52&gt;=Data_Noise!AW52,0,Data_Noise!AW52-$BZ52)),Data_Noise!AW52)),"")</f>
        <v/>
      </c>
      <c r="AX52" s="79" t="str">
        <f>IFERROR(IF(Data_Noise!AX52="","",IF($B$3="On",IF(Data_Noise!AX52&lt;=0,0,IF($BZ52&gt;=Data_Noise!AX52,0,Data_Noise!AX52-$BZ52)),Data_Noise!AX52)),"")</f>
        <v/>
      </c>
      <c r="AY52" s="79" t="str">
        <f>IFERROR(IF(Data_Noise!AY52="","",IF($B$3="On",IF(Data_Noise!AY52&lt;=0,0,IF($BZ52&gt;=Data_Noise!AY52,0,Data_Noise!AY52-$BZ52)),Data_Noise!AY52)),"")</f>
        <v/>
      </c>
      <c r="AZ52" s="79" t="str">
        <f>IFERROR(IF(Data_Noise!AZ52="","",IF($B$3="On",IF(Data_Noise!AZ52&lt;=0,0,IF($BZ52&gt;=Data_Noise!AZ52,0,Data_Noise!AZ52-$BZ52)),Data_Noise!AZ52)),"")</f>
        <v/>
      </c>
      <c r="BA52" s="79">
        <f ca="1">IF(BA$3="","",Data_Noise!C52)</f>
        <v>14.960977924735101</v>
      </c>
      <c r="BB52" s="79">
        <f ca="1">IF(BB$3="","",Data_Noise!D52)</f>
        <v>14.017199299933367</v>
      </c>
      <c r="BC52" s="79">
        <f ca="1">IF(BC$3="","",Data_Noise!E52)</f>
        <v>13.934571556386201</v>
      </c>
      <c r="BD52" s="79">
        <f ca="1">IF(BD$3="","",Data_Noise!F52)</f>
        <v>10.381517959670866</v>
      </c>
      <c r="BE52" s="79">
        <f ca="1">IF(BE$3="","",Data_Noise!G52)</f>
        <v>8.8883345759404726</v>
      </c>
      <c r="BF52" s="79">
        <f ca="1">IF(BF$3="","",Data_Noise!H52)</f>
        <v>6.7602723187743941</v>
      </c>
      <c r="BG52" s="79">
        <f ca="1">IF(BG$3="","",Data_Noise!I52)</f>
        <v>3.1912073264123433</v>
      </c>
      <c r="BH52" s="79">
        <f ca="1">IF(BH$3="","",Data_Noise!J52)</f>
        <v>1.2584944667354032</v>
      </c>
      <c r="BI52" s="79">
        <f ca="1">IF(BI$3="","",Data_Noise!K52)</f>
        <v>-0.51831135599680467</v>
      </c>
      <c r="BJ52" s="79">
        <f ca="1">IF(BJ$3="","",Data_Noise!L52)</f>
        <v>-1.0098099329164445</v>
      </c>
      <c r="BK52" s="79">
        <f ca="1">IF(BK$3="","",Data_Noise!M52)</f>
        <v>-3.1235990388130048</v>
      </c>
      <c r="BL52" s="79">
        <f ca="1">IF(BL$3="","",Data_Noise!N52)</f>
        <v>-7.2767663060706838</v>
      </c>
      <c r="BM52" s="79">
        <f ca="1">IF(BM$3="","",Data_Noise!O52)</f>
        <v>-9.4624670442623593</v>
      </c>
      <c r="BN52" s="79" t="str">
        <f>IF(BN$3="","",Data_Noise!P52)</f>
        <v/>
      </c>
      <c r="BO52" s="79" t="str">
        <f>IF(BO$3="","",Data_Noise!Q52)</f>
        <v/>
      </c>
      <c r="BP52" s="79" t="str">
        <f>IF(BP$3="","",Data_Noise!R52)</f>
        <v/>
      </c>
      <c r="BQ52" s="79" t="str">
        <f>IF(BQ$3="","",Data_Noise!S52)</f>
        <v/>
      </c>
      <c r="BR52" s="79" t="str">
        <f>IF(BR$3="","",Data_Noise!T52)</f>
        <v/>
      </c>
      <c r="BS52" s="79" t="str">
        <f>IF(BS$3="","",Data_Noise!U52)</f>
        <v/>
      </c>
      <c r="BT52" s="79" t="str">
        <f>IF(BT$3="","",Data_Noise!V52)</f>
        <v/>
      </c>
      <c r="BU52" s="79" t="str">
        <f>IF(BU$3="","",Data_Noise!W52)</f>
        <v/>
      </c>
      <c r="BV52" s="79" t="str">
        <f>IF(BV$3="","",Data_Noise!X52)</f>
        <v/>
      </c>
      <c r="BW52" s="79" t="str">
        <f>IF(BW$3="","",Data_Noise!Y52)</f>
        <v/>
      </c>
      <c r="BX52" s="79" t="str">
        <f>IF(BX$3="","",Data_Noise!Z52)</f>
        <v/>
      </c>
      <c r="BY52" s="79" t="str">
        <f>IF(BY$3="","",Data_Noise!AA52)</f>
        <v/>
      </c>
      <c r="BZ52" s="79">
        <f t="shared" ca="1" si="1"/>
        <v>4.0001247500406807</v>
      </c>
    </row>
    <row r="53" spans="1:78" x14ac:dyDescent="0.25">
      <c r="A53" s="79">
        <f ca="1">Data_Initial!A53</f>
        <v>1</v>
      </c>
      <c r="B53" s="79" t="str">
        <f ca="1">Data_Initial!B53</f>
        <v>B7</v>
      </c>
      <c r="C53" s="79">
        <f ca="1">IFERROR(IF(Data_Noise!C53="","",IF($B$3="On",IF(Data_Noise!C53&lt;=0,0,IF($BZ53&gt;=Data_Noise!C53,0,Data_Noise!C53-$BZ53)),Data_Noise!C53)),"")</f>
        <v>11.280109323595166</v>
      </c>
      <c r="D53" s="79">
        <f ca="1">IFERROR(IF(Data_Noise!D53="","",IF($B$3="On",IF(Data_Noise!D53&lt;=0,0,IF($BZ53&gt;=Data_Noise!D53,0,Data_Noise!D53-$BZ53)),Data_Noise!D53)),"")</f>
        <v>10.962021558508102</v>
      </c>
      <c r="E53" s="79">
        <f ca="1">IFERROR(IF(Data_Noise!E53="","",IF($B$3="On",IF(Data_Noise!E53&lt;=0,0,IF($BZ53&gt;=Data_Noise!E53,0,Data_Noise!E53-$BZ53)),Data_Noise!E53)),"")</f>
        <v>10.15067291415366</v>
      </c>
      <c r="F53" s="79">
        <f ca="1">IFERROR(IF(Data_Noise!F53="","",IF($B$3="On",IF(Data_Noise!F53&lt;=0,0,IF($BZ53&gt;=Data_Noise!F53,0,Data_Noise!F53-$BZ53)),Data_Noise!F53)),"")</f>
        <v>5.3492387998576252</v>
      </c>
      <c r="G53" s="79">
        <f ca="1">IFERROR(IF(Data_Noise!G53="","",IF($B$3="On",IF(Data_Noise!G53&lt;=0,0,IF($BZ53&gt;=Data_Noise!G53,0,Data_Noise!G53-$BZ53)),Data_Noise!G53)),"")</f>
        <v>2.0723286910303242</v>
      </c>
      <c r="H53" s="79">
        <f ca="1">IFERROR(IF(Data_Noise!H53="","",IF($B$3="On",IF(Data_Noise!H53&lt;=0,0,IF($BZ53&gt;=Data_Noise!H53,0,Data_Noise!H53-$BZ53)),Data_Noise!H53)),"")</f>
        <v>0</v>
      </c>
      <c r="I53" s="79">
        <f ca="1">IFERROR(IF(Data_Noise!I53="","",IF($B$3="On",IF(Data_Noise!I53&lt;=0,0,IF($BZ53&gt;=Data_Noise!I53,0,Data_Noise!I53-$BZ53)),Data_Noise!I53)),"")</f>
        <v>0</v>
      </c>
      <c r="J53" s="79">
        <f ca="1">IFERROR(IF(Data_Noise!J53="","",IF($B$3="On",IF(Data_Noise!J53&lt;=0,0,IF($BZ53&gt;=Data_Noise!J53,0,Data_Noise!J53-$BZ53)),Data_Noise!J53)),"")</f>
        <v>0</v>
      </c>
      <c r="K53" s="79">
        <f ca="1">IFERROR(IF(Data_Noise!K53="","",IF($B$3="On",IF(Data_Noise!K53&lt;=0,0,IF($BZ53&gt;=Data_Noise!K53,0,Data_Noise!K53-$BZ53)),Data_Noise!K53)),"")</f>
        <v>0</v>
      </c>
      <c r="L53" s="79">
        <f ca="1">IFERROR(IF(Data_Noise!L53="","",IF($B$3="On",IF(Data_Noise!L53&lt;=0,0,IF($BZ53&gt;=Data_Noise!L53,0,Data_Noise!L53-$BZ53)),Data_Noise!L53)),"")</f>
        <v>0</v>
      </c>
      <c r="M53" s="79">
        <f ca="1">IFERROR(IF(Data_Noise!M53="","",IF($B$3="On",IF(Data_Noise!M53&lt;=0,0,IF($BZ53&gt;=Data_Noise!M53,0,Data_Noise!M53-$BZ53)),Data_Noise!M53)),"")</f>
        <v>0</v>
      </c>
      <c r="N53" s="79">
        <f ca="1">IFERROR(IF(Data_Noise!N53="","",IF($B$3="On",IF(Data_Noise!N53&lt;=0,0,IF($BZ53&gt;=Data_Noise!N53,0,Data_Noise!N53-$BZ53)),Data_Noise!N53)),"")</f>
        <v>0</v>
      </c>
      <c r="O53" s="79">
        <f ca="1">IFERROR(IF(Data_Noise!O53="","",IF($B$3="On",IF(Data_Noise!O53&lt;=0,0,IF($BZ53&gt;=Data_Noise!O53,0,Data_Noise!O53-$BZ53)),Data_Noise!O53)),"")</f>
        <v>0</v>
      </c>
      <c r="P53" s="79">
        <f ca="1">IFERROR(IF(Data_Noise!P53="","",IF($B$3="On",IF(Data_Noise!P53&lt;=0,0,IF($BZ53&gt;=Data_Noise!P53,0,Data_Noise!P53-$BZ53)),Data_Noise!P53)),"")</f>
        <v>0</v>
      </c>
      <c r="Q53" s="79">
        <f ca="1">IFERROR(IF(Data_Noise!Q53="","",IF($B$3="On",IF(Data_Noise!Q53&lt;=0,0,IF($BZ53&gt;=Data_Noise!Q53,0,Data_Noise!Q53-$BZ53)),Data_Noise!Q53)),"")</f>
        <v>0</v>
      </c>
      <c r="R53" s="79">
        <f ca="1">IFERROR(IF(Data_Noise!R53="","",IF($B$3="On",IF(Data_Noise!R53&lt;=0,0,IF($BZ53&gt;=Data_Noise!R53,0,Data_Noise!R53-$BZ53)),Data_Noise!R53)),"")</f>
        <v>0</v>
      </c>
      <c r="S53" s="79">
        <f ca="1">IFERROR(IF(Data_Noise!S53="","",IF($B$3="On",IF(Data_Noise!S53&lt;=0,0,IF($BZ53&gt;=Data_Noise!S53,0,Data_Noise!S53-$BZ53)),Data_Noise!S53)),"")</f>
        <v>0</v>
      </c>
      <c r="T53" s="79">
        <f ca="1">IFERROR(IF(Data_Noise!T53="","",IF($B$3="On",IF(Data_Noise!T53&lt;=0,0,IF($BZ53&gt;=Data_Noise!T53,0,Data_Noise!T53-$BZ53)),Data_Noise!T53)),"")</f>
        <v>0</v>
      </c>
      <c r="U53" s="79">
        <f ca="1">IFERROR(IF(Data_Noise!U53="","",IF($B$3="On",IF(Data_Noise!U53&lt;=0,0,IF($BZ53&gt;=Data_Noise!U53,0,Data_Noise!U53-$BZ53)),Data_Noise!U53)),"")</f>
        <v>0</v>
      </c>
      <c r="V53" s="79">
        <f ca="1">IFERROR(IF(Data_Noise!V53="","",IF($B$3="On",IF(Data_Noise!V53&lt;=0,0,IF($BZ53&gt;=Data_Noise!V53,0,Data_Noise!V53-$BZ53)),Data_Noise!V53)),"")</f>
        <v>0</v>
      </c>
      <c r="W53" s="79">
        <f ca="1">IFERROR(IF(Data_Noise!W53="","",IF($B$3="On",IF(Data_Noise!W53&lt;=0,0,IF($BZ53&gt;=Data_Noise!W53,0,Data_Noise!W53-$BZ53)),Data_Noise!W53)),"")</f>
        <v>0</v>
      </c>
      <c r="X53" s="79">
        <f ca="1">IFERROR(IF(Data_Noise!X53="","",IF($B$3="On",IF(Data_Noise!X53&lt;=0,0,IF($BZ53&gt;=Data_Noise!X53,0,Data_Noise!X53-$BZ53)),Data_Noise!X53)),"")</f>
        <v>13.402981463376531</v>
      </c>
      <c r="Y53" s="79">
        <f ca="1">IFERROR(IF(Data_Noise!Y53="","",IF($B$3="On",IF(Data_Noise!Y53&lt;=0,0,IF($BZ53&gt;=Data_Noise!Y53,0,Data_Noise!Y53-$BZ53)),Data_Noise!Y53)),"")</f>
        <v>34.314766996608036</v>
      </c>
      <c r="Z53" s="79">
        <f ca="1">IFERROR(IF(Data_Noise!Z53="","",IF($B$3="On",IF(Data_Noise!Z53&lt;=0,0,IF($BZ53&gt;=Data_Noise!Z53,0,Data_Noise!Z53-$BZ53)),Data_Noise!Z53)),"")</f>
        <v>68.78468870130304</v>
      </c>
      <c r="AA53" s="79">
        <f ca="1">IFERROR(IF(Data_Noise!AA53="","",IF($B$3="On",IF(Data_Noise!AA53&lt;=0,0,IF($BZ53&gt;=Data_Noise!AA53,0,Data_Noise!AA53-$BZ53)),Data_Noise!AA53)),"")</f>
        <v>130.00406666571152</v>
      </c>
      <c r="AB53" s="79">
        <f ca="1">IFERROR(IF(Data_Noise!AB53="","",IF($B$3="On",IF(Data_Noise!AB53&lt;=0,0,IF($BZ53&gt;=Data_Noise!AB53,0,Data_Noise!AB53-$BZ53)),Data_Noise!AB53)),"")</f>
        <v>230.28838950185187</v>
      </c>
      <c r="AC53" s="79">
        <f ca="1">IFERROR(IF(Data_Noise!AC53="","",IF($B$3="On",IF(Data_Noise!AC53&lt;=0,0,IF($BZ53&gt;=Data_Noise!AC53,0,Data_Noise!AC53-$BZ53)),Data_Noise!AC53)),"")</f>
        <v>389.93891815920551</v>
      </c>
      <c r="AD53" s="79">
        <f ca="1">IFERROR(IF(Data_Noise!AD53="","",IF($B$3="On",IF(Data_Noise!AD53&lt;=0,0,IF($BZ53&gt;=Data_Noise!AD53,0,Data_Noise!AD53-$BZ53)),Data_Noise!AD53)),"")</f>
        <v>629.08284467082365</v>
      </c>
      <c r="AE53" s="79">
        <f ca="1">IFERROR(IF(Data_Noise!AE53="","",IF($B$3="On",IF(Data_Noise!AE53&lt;=0,0,IF($BZ53&gt;=Data_Noise!AE53,0,Data_Noise!AE53-$BZ53)),Data_Noise!AE53)),"")</f>
        <v>966.68481316115367</v>
      </c>
      <c r="AF53" s="79">
        <f ca="1">IFERROR(IF(Data_Noise!AF53="","",IF($B$3="On",IF(Data_Noise!AF53&lt;=0,0,IF($BZ53&gt;=Data_Noise!AF53,0,Data_Noise!AF53-$BZ53)),Data_Noise!AF53)),"")</f>
        <v>1386.470417713294</v>
      </c>
      <c r="AG53" s="79">
        <f ca="1">IFERROR(IF(Data_Noise!AG53="","",IF($B$3="On",IF(Data_Noise!AG53&lt;=0,0,IF($BZ53&gt;=Data_Noise!AG53,0,Data_Noise!AG53-$BZ53)),Data_Noise!AG53)),"")</f>
        <v>1831.6775829667738</v>
      </c>
      <c r="AH53" s="79">
        <f ca="1">IFERROR(IF(Data_Noise!AH53="","",IF($B$3="On",IF(Data_Noise!AH53&lt;=0,0,IF($BZ53&gt;=Data_Noise!AH53,0,Data_Noise!AH53-$BZ53)),Data_Noise!AH53)),"")</f>
        <v>2233.9717665230842</v>
      </c>
      <c r="AI53" s="79">
        <f ca="1">IFERROR(IF(Data_Noise!AI53="","",IF($B$3="On",IF(Data_Noise!AI53&lt;=0,0,IF($BZ53&gt;=Data_Noise!AI53,0,Data_Noise!AI53-$BZ53)),Data_Noise!AI53)),"")</f>
        <v>2545.6348439692379</v>
      </c>
      <c r="AJ53" s="79">
        <f ca="1">IFERROR(IF(Data_Noise!AJ53="","",IF($B$3="On",IF(Data_Noise!AJ53&lt;=0,0,IF($BZ53&gt;=Data_Noise!AJ53,0,Data_Noise!AJ53-$BZ53)),Data_Noise!AJ53)),"")</f>
        <v>2763.0851188946772</v>
      </c>
      <c r="AK53" s="79">
        <f ca="1">IFERROR(IF(Data_Noise!AK53="","",IF($B$3="On",IF(Data_Noise!AK53&lt;=0,0,IF($BZ53&gt;=Data_Noise!AK53,0,Data_Noise!AK53-$BZ53)),Data_Noise!AK53)),"")</f>
        <v>2911.1224552378139</v>
      </c>
      <c r="AL53" s="79">
        <f ca="1">IFERROR(IF(Data_Noise!AL53="","",IF($B$3="On",IF(Data_Noise!AL53&lt;=0,0,IF($BZ53&gt;=Data_Noise!AL53,0,Data_Noise!AL53-$BZ53)),Data_Noise!AL53)),"")</f>
        <v>3023.5722352350208</v>
      </c>
      <c r="AM53" s="79">
        <f ca="1">IFERROR(IF(Data_Noise!AM53="","",IF($B$3="On",IF(Data_Noise!AM53&lt;=0,0,IF($BZ53&gt;=Data_Noise!AM53,0,Data_Noise!AM53-$BZ53)),Data_Noise!AM53)),"")</f>
        <v>3119.4970300496943</v>
      </c>
      <c r="AN53" s="79">
        <f ca="1">IFERROR(IF(Data_Noise!AN53="","",IF($B$3="On",IF(Data_Noise!AN53&lt;=0,0,IF($BZ53&gt;=Data_Noise!AN53,0,Data_Noise!AN53-$BZ53)),Data_Noise!AN53)),"")</f>
        <v>3199.7701142439805</v>
      </c>
      <c r="AO53" s="79">
        <f ca="1">IFERROR(IF(Data_Noise!AO53="","",IF($B$3="On",IF(Data_Noise!AO53&lt;=0,0,IF($BZ53&gt;=Data_Noise!AO53,0,Data_Noise!AO53-$BZ53)),Data_Noise!AO53)),"")</f>
        <v>3260.6258509652039</v>
      </c>
      <c r="AP53" s="79">
        <f ca="1">IFERROR(IF(Data_Noise!AP53="","",IF($B$3="On",IF(Data_Noise!AP53&lt;=0,0,IF($BZ53&gt;=Data_Noise!AP53,0,Data_Noise!AP53-$BZ53)),Data_Noise!AP53)),"")</f>
        <v>3286.9194865639693</v>
      </c>
      <c r="AQ53" s="79" t="str">
        <f>IFERROR(IF(Data_Noise!AQ53="","",IF($B$3="On",IF(Data_Noise!AQ53&lt;=0,0,IF($BZ53&gt;=Data_Noise!AQ53,0,Data_Noise!AQ53-$BZ53)),Data_Noise!AQ53)),"")</f>
        <v/>
      </c>
      <c r="AR53" s="79" t="str">
        <f>IFERROR(IF(Data_Noise!AR53="","",IF($B$3="On",IF(Data_Noise!AR53&lt;=0,0,IF($BZ53&gt;=Data_Noise!AR53,0,Data_Noise!AR53-$BZ53)),Data_Noise!AR53)),"")</f>
        <v/>
      </c>
      <c r="AS53" s="79" t="str">
        <f>IFERROR(IF(Data_Noise!AS53="","",IF($B$3="On",IF(Data_Noise!AS53&lt;=0,0,IF($BZ53&gt;=Data_Noise!AS53,0,Data_Noise!AS53-$BZ53)),Data_Noise!AS53)),"")</f>
        <v/>
      </c>
      <c r="AT53" s="79" t="str">
        <f>IFERROR(IF(Data_Noise!AT53="","",IF($B$3="On",IF(Data_Noise!AT53&lt;=0,0,IF($BZ53&gt;=Data_Noise!AT53,0,Data_Noise!AT53-$BZ53)),Data_Noise!AT53)),"")</f>
        <v/>
      </c>
      <c r="AU53" s="79" t="str">
        <f>IFERROR(IF(Data_Noise!AU53="","",IF($B$3="On",IF(Data_Noise!AU53&lt;=0,0,IF($BZ53&gt;=Data_Noise!AU53,0,Data_Noise!AU53-$BZ53)),Data_Noise!AU53)),"")</f>
        <v/>
      </c>
      <c r="AV53" s="79" t="str">
        <f>IFERROR(IF(Data_Noise!AV53="","",IF($B$3="On",IF(Data_Noise!AV53&lt;=0,0,IF($BZ53&gt;=Data_Noise!AV53,0,Data_Noise!AV53-$BZ53)),Data_Noise!AV53)),"")</f>
        <v/>
      </c>
      <c r="AW53" s="79" t="str">
        <f>IFERROR(IF(Data_Noise!AW53="","",IF($B$3="On",IF(Data_Noise!AW53&lt;=0,0,IF($BZ53&gt;=Data_Noise!AW53,0,Data_Noise!AW53-$BZ53)),Data_Noise!AW53)),"")</f>
        <v/>
      </c>
      <c r="AX53" s="79" t="str">
        <f>IFERROR(IF(Data_Noise!AX53="","",IF($B$3="On",IF(Data_Noise!AX53&lt;=0,0,IF($BZ53&gt;=Data_Noise!AX53,0,Data_Noise!AX53-$BZ53)),Data_Noise!AX53)),"")</f>
        <v/>
      </c>
      <c r="AY53" s="79" t="str">
        <f>IFERROR(IF(Data_Noise!AY53="","",IF($B$3="On",IF(Data_Noise!AY53&lt;=0,0,IF($BZ53&gt;=Data_Noise!AY53,0,Data_Noise!AY53-$BZ53)),Data_Noise!AY53)),"")</f>
        <v/>
      </c>
      <c r="AZ53" s="79" t="str">
        <f>IFERROR(IF(Data_Noise!AZ53="","",IF($B$3="On",IF(Data_Noise!AZ53&lt;=0,0,IF($BZ53&gt;=Data_Noise!AZ53,0,Data_Noise!AZ53-$BZ53)),Data_Noise!AZ53)),"")</f>
        <v/>
      </c>
      <c r="BA53" s="79">
        <f ca="1">IF(BA$3="","",Data_Noise!C53)</f>
        <v>13.686078549161291</v>
      </c>
      <c r="BB53" s="79">
        <f ca="1">IF(BB$3="","",Data_Noise!D53)</f>
        <v>13.367990784074228</v>
      </c>
      <c r="BC53" s="79">
        <f ca="1">IF(BC$3="","",Data_Noise!E53)</f>
        <v>12.556642139719786</v>
      </c>
      <c r="BD53" s="79">
        <f ca="1">IF(BD$3="","",Data_Noise!F53)</f>
        <v>7.7552080254237508</v>
      </c>
      <c r="BE53" s="79">
        <f ca="1">IF(BE$3="","",Data_Noise!G53)</f>
        <v>4.4782979165964498</v>
      </c>
      <c r="BF53" s="79">
        <f ca="1">IF(BF$3="","",Data_Noise!H53)</f>
        <v>2.040951376401912</v>
      </c>
      <c r="BG53" s="79">
        <f ca="1">IF(BG$3="","",Data_Noise!I53)</f>
        <v>1.9044358648069053</v>
      </c>
      <c r="BH53" s="79">
        <f ca="1">IF(BH$3="","",Data_Noise!J53)</f>
        <v>0.62285033241156906</v>
      </c>
      <c r="BI53" s="79">
        <f ca="1">IF(BI$3="","",Data_Noise!K53)</f>
        <v>-1.5188420590270661</v>
      </c>
      <c r="BJ53" s="79">
        <f ca="1">IF(BJ$3="","",Data_Noise!L53)</f>
        <v>-4.458447420597623</v>
      </c>
      <c r="BK53" s="79">
        <f ca="1">IF(BK$3="","",Data_Noise!M53)</f>
        <v>-5.5371582575136635</v>
      </c>
      <c r="BL53" s="79">
        <f ca="1">IF(BL$3="","",Data_Noise!N53)</f>
        <v>-6.1212831960839731</v>
      </c>
      <c r="BM53" s="79">
        <f ca="1">IF(BM$3="","",Data_Noise!O53)</f>
        <v>-7.4991241230139396</v>
      </c>
      <c r="BN53" s="79" t="str">
        <f>IF(BN$3="","",Data_Noise!P53)</f>
        <v/>
      </c>
      <c r="BO53" s="79" t="str">
        <f>IF(BO$3="","",Data_Noise!Q53)</f>
        <v/>
      </c>
      <c r="BP53" s="79" t="str">
        <f>IF(BP$3="","",Data_Noise!R53)</f>
        <v/>
      </c>
      <c r="BQ53" s="79" t="str">
        <f>IF(BQ$3="","",Data_Noise!S53)</f>
        <v/>
      </c>
      <c r="BR53" s="79" t="str">
        <f>IF(BR$3="","",Data_Noise!T53)</f>
        <v/>
      </c>
      <c r="BS53" s="79" t="str">
        <f>IF(BS$3="","",Data_Noise!U53)</f>
        <v/>
      </c>
      <c r="BT53" s="79" t="str">
        <f>IF(BT$3="","",Data_Noise!V53)</f>
        <v/>
      </c>
      <c r="BU53" s="79" t="str">
        <f>IF(BU$3="","",Data_Noise!W53)</f>
        <v/>
      </c>
      <c r="BV53" s="79" t="str">
        <f>IF(BV$3="","",Data_Noise!X53)</f>
        <v/>
      </c>
      <c r="BW53" s="79" t="str">
        <f>IF(BW$3="","",Data_Noise!Y53)</f>
        <v/>
      </c>
      <c r="BX53" s="79" t="str">
        <f>IF(BX$3="","",Data_Noise!Z53)</f>
        <v/>
      </c>
      <c r="BY53" s="79" t="str">
        <f>IF(BY$3="","",Data_Noise!AA53)</f>
        <v/>
      </c>
      <c r="BZ53" s="79">
        <f t="shared" ca="1" si="1"/>
        <v>2.4059692255661256</v>
      </c>
    </row>
    <row r="54" spans="1:78" x14ac:dyDescent="0.25">
      <c r="A54" s="79">
        <f ca="1">Data_Initial!A54</f>
        <v>1</v>
      </c>
      <c r="B54" s="79" t="str">
        <f ca="1">Data_Initial!B54</f>
        <v>C7</v>
      </c>
      <c r="C54" s="79">
        <f ca="1">IFERROR(IF(Data_Noise!C54="","",IF($B$3="On",IF(Data_Noise!C54&lt;=0,0,IF($BZ54&gt;=Data_Noise!C54,0,Data_Noise!C54-$BZ54)),Data_Noise!C54)),"")</f>
        <v>0</v>
      </c>
      <c r="D54" s="79">
        <f ca="1">IFERROR(IF(Data_Noise!D54="","",IF($B$3="On",IF(Data_Noise!D54&lt;=0,0,IF($BZ54&gt;=Data_Noise!D54,0,Data_Noise!D54-$BZ54)),Data_Noise!D54)),"")</f>
        <v>1.4651272369740058</v>
      </c>
      <c r="E54" s="79">
        <f ca="1">IFERROR(IF(Data_Noise!E54="","",IF($B$3="On",IF(Data_Noise!E54&lt;=0,0,IF($BZ54&gt;=Data_Noise!E54,0,Data_Noise!E54-$BZ54)),Data_Noise!E54)),"")</f>
        <v>3.2138800622609898</v>
      </c>
      <c r="F54" s="79">
        <f ca="1">IFERROR(IF(Data_Noise!F54="","",IF($B$3="On",IF(Data_Noise!F54&lt;=0,0,IF($BZ54&gt;=Data_Noise!F54,0,Data_Noise!F54-$BZ54)),Data_Noise!F54)),"")</f>
        <v>3.0790153814183023</v>
      </c>
      <c r="G54" s="79">
        <f ca="1">IFERROR(IF(Data_Noise!G54="","",IF($B$3="On",IF(Data_Noise!G54&lt;=0,0,IF($BZ54&gt;=Data_Noise!G54,0,Data_Noise!G54-$BZ54)),Data_Noise!G54)),"")</f>
        <v>2.5005125645585187</v>
      </c>
      <c r="H54" s="79">
        <f ca="1">IFERROR(IF(Data_Noise!H54="","",IF($B$3="On",IF(Data_Noise!H54&lt;=0,0,IF($BZ54&gt;=Data_Noise!H54,0,Data_Noise!H54-$BZ54)),Data_Noise!H54)),"")</f>
        <v>1.1711612923920658</v>
      </c>
      <c r="I54" s="79">
        <f ca="1">IFERROR(IF(Data_Noise!I54="","",IF($B$3="On",IF(Data_Noise!I54&lt;=0,0,IF($BZ54&gt;=Data_Noise!I54,0,Data_Noise!I54-$BZ54)),Data_Noise!I54)),"")</f>
        <v>0.48271232170698219</v>
      </c>
      <c r="J54" s="79">
        <f ca="1">IFERROR(IF(Data_Noise!J54="","",IF($B$3="On",IF(Data_Noise!J54&lt;=0,0,IF($BZ54&gt;=Data_Noise!J54,0,Data_Noise!J54-$BZ54)),Data_Noise!J54)),"")</f>
        <v>0</v>
      </c>
      <c r="K54" s="79">
        <f ca="1">IFERROR(IF(Data_Noise!K54="","",IF($B$3="On",IF(Data_Noise!K54&lt;=0,0,IF($BZ54&gt;=Data_Noise!K54,0,Data_Noise!K54-$BZ54)),Data_Noise!K54)),"")</f>
        <v>0</v>
      </c>
      <c r="L54" s="79">
        <f ca="1">IFERROR(IF(Data_Noise!L54="","",IF($B$3="On",IF(Data_Noise!L54&lt;=0,0,IF($BZ54&gt;=Data_Noise!L54,0,Data_Noise!L54-$BZ54)),Data_Noise!L54)),"")</f>
        <v>0</v>
      </c>
      <c r="M54" s="79">
        <f ca="1">IFERROR(IF(Data_Noise!M54="","",IF($B$3="On",IF(Data_Noise!M54&lt;=0,0,IF($BZ54&gt;=Data_Noise!M54,0,Data_Noise!M54-$BZ54)),Data_Noise!M54)),"")</f>
        <v>0</v>
      </c>
      <c r="N54" s="79">
        <f ca="1">IFERROR(IF(Data_Noise!N54="","",IF($B$3="On",IF(Data_Noise!N54&lt;=0,0,IF($BZ54&gt;=Data_Noise!N54,0,Data_Noise!N54-$BZ54)),Data_Noise!N54)),"")</f>
        <v>0</v>
      </c>
      <c r="O54" s="79">
        <f ca="1">IFERROR(IF(Data_Noise!O54="","",IF($B$3="On",IF(Data_Noise!O54&lt;=0,0,IF($BZ54&gt;=Data_Noise!O54,0,Data_Noise!O54-$BZ54)),Data_Noise!O54)),"")</f>
        <v>0</v>
      </c>
      <c r="P54" s="79">
        <f ca="1">IFERROR(IF(Data_Noise!P54="","",IF($B$3="On",IF(Data_Noise!P54&lt;=0,0,IF($BZ54&gt;=Data_Noise!P54,0,Data_Noise!P54-$BZ54)),Data_Noise!P54)),"")</f>
        <v>0</v>
      </c>
      <c r="Q54" s="79">
        <f ca="1">IFERROR(IF(Data_Noise!Q54="","",IF($B$3="On",IF(Data_Noise!Q54&lt;=0,0,IF($BZ54&gt;=Data_Noise!Q54,0,Data_Noise!Q54-$BZ54)),Data_Noise!Q54)),"")</f>
        <v>0</v>
      </c>
      <c r="R54" s="79">
        <f ca="1">IFERROR(IF(Data_Noise!R54="","",IF($B$3="On",IF(Data_Noise!R54&lt;=0,0,IF($BZ54&gt;=Data_Noise!R54,0,Data_Noise!R54-$BZ54)),Data_Noise!R54)),"")</f>
        <v>0</v>
      </c>
      <c r="S54" s="79">
        <f ca="1">IFERROR(IF(Data_Noise!S54="","",IF($B$3="On",IF(Data_Noise!S54&lt;=0,0,IF($BZ54&gt;=Data_Noise!S54,0,Data_Noise!S54-$BZ54)),Data_Noise!S54)),"")</f>
        <v>0</v>
      </c>
      <c r="T54" s="79">
        <f ca="1">IFERROR(IF(Data_Noise!T54="","",IF($B$3="On",IF(Data_Noise!T54&lt;=0,0,IF($BZ54&gt;=Data_Noise!T54,0,Data_Noise!T54-$BZ54)),Data_Noise!T54)),"")</f>
        <v>0</v>
      </c>
      <c r="U54" s="79">
        <f ca="1">IFERROR(IF(Data_Noise!U54="","",IF($B$3="On",IF(Data_Noise!U54&lt;=0,0,IF($BZ54&gt;=Data_Noise!U54,0,Data_Noise!U54-$BZ54)),Data_Noise!U54)),"")</f>
        <v>0</v>
      </c>
      <c r="V54" s="79">
        <f ca="1">IFERROR(IF(Data_Noise!V54="","",IF($B$3="On",IF(Data_Noise!V54&lt;=0,0,IF($BZ54&gt;=Data_Noise!V54,0,Data_Noise!V54-$BZ54)),Data_Noise!V54)),"")</f>
        <v>0</v>
      </c>
      <c r="W54" s="79">
        <f ca="1">IFERROR(IF(Data_Noise!W54="","",IF($B$3="On",IF(Data_Noise!W54&lt;=0,0,IF($BZ54&gt;=Data_Noise!W54,0,Data_Noise!W54-$BZ54)),Data_Noise!W54)),"")</f>
        <v>0</v>
      </c>
      <c r="X54" s="79">
        <f ca="1">IFERROR(IF(Data_Noise!X54="","",IF($B$3="On",IF(Data_Noise!X54&lt;=0,0,IF($BZ54&gt;=Data_Noise!X54,0,Data_Noise!X54-$BZ54)),Data_Noise!X54)),"")</f>
        <v>0</v>
      </c>
      <c r="Y54" s="79">
        <f ca="1">IFERROR(IF(Data_Noise!Y54="","",IF($B$3="On",IF(Data_Noise!Y54&lt;=0,0,IF($BZ54&gt;=Data_Noise!Y54,0,Data_Noise!Y54-$BZ54)),Data_Noise!Y54)),"")</f>
        <v>0</v>
      </c>
      <c r="Z54" s="79">
        <f ca="1">IFERROR(IF(Data_Noise!Z54="","",IF($B$3="On",IF(Data_Noise!Z54&lt;=0,0,IF($BZ54&gt;=Data_Noise!Z54,0,Data_Noise!Z54-$BZ54)),Data_Noise!Z54)),"")</f>
        <v>6.6725132676983012</v>
      </c>
      <c r="AA54" s="79">
        <f ca="1">IFERROR(IF(Data_Noise!AA54="","",IF($B$3="On",IF(Data_Noise!AA54&lt;=0,0,IF($BZ54&gt;=Data_Noise!AA54,0,Data_Noise!AA54-$BZ54)),Data_Noise!AA54)),"")</f>
        <v>21.832898093462298</v>
      </c>
      <c r="AB54" s="79">
        <f ca="1">IFERROR(IF(Data_Noise!AB54="","",IF($B$3="On",IF(Data_Noise!AB54&lt;=0,0,IF($BZ54&gt;=Data_Noise!AB54,0,Data_Noise!AB54-$BZ54)),Data_Noise!AB54)),"")</f>
        <v>48.90452709931008</v>
      </c>
      <c r="AC54" s="79">
        <f ca="1">IFERROR(IF(Data_Noise!AC54="","",IF($B$3="On",IF(Data_Noise!AC54&lt;=0,0,IF($BZ54&gt;=Data_Noise!AC54,0,Data_Noise!AC54-$BZ54)),Data_Noise!AC54)),"")</f>
        <v>101.19785439611364</v>
      </c>
      <c r="AD54" s="79">
        <f ca="1">IFERROR(IF(Data_Noise!AD54="","",IF($B$3="On",IF(Data_Noise!AD54&lt;=0,0,IF($BZ54&gt;=Data_Noise!AD54,0,Data_Noise!AD54-$BZ54)),Data_Noise!AD54)),"")</f>
        <v>199.68039548834895</v>
      </c>
      <c r="AE54" s="79">
        <f ca="1">IFERROR(IF(Data_Noise!AE54="","",IF($B$3="On",IF(Data_Noise!AE54&lt;=0,0,IF($BZ54&gt;=Data_Noise!AE54,0,Data_Noise!AE54-$BZ54)),Data_Noise!AE54)),"")</f>
        <v>384.02507083303311</v>
      </c>
      <c r="AF54" s="79">
        <f ca="1">IFERROR(IF(Data_Noise!AF54="","",IF($B$3="On",IF(Data_Noise!AF54&lt;=0,0,IF($BZ54&gt;=Data_Noise!AF54,0,Data_Noise!AF54-$BZ54)),Data_Noise!AF54)),"")</f>
        <v>699.02974460605787</v>
      </c>
      <c r="AG54" s="79">
        <f ca="1">IFERROR(IF(Data_Noise!AG54="","",IF($B$3="On",IF(Data_Noise!AG54&lt;=0,0,IF($BZ54&gt;=Data_Noise!AG54,0,Data_Noise!AG54-$BZ54)),Data_Noise!AG54)),"")</f>
        <v>1181.5619649438536</v>
      </c>
      <c r="AH54" s="79">
        <f ca="1">IFERROR(IF(Data_Noise!AH54="","",IF($B$3="On",IF(Data_Noise!AH54&lt;=0,0,IF($BZ54&gt;=Data_Noise!AH54,0,Data_Noise!AH54-$BZ54)),Data_Noise!AH54)),"")</f>
        <v>1778.2049858895971</v>
      </c>
      <c r="AI54" s="79">
        <f ca="1">IFERROR(IF(Data_Noise!AI54="","",IF($B$3="On",IF(Data_Noise!AI54&lt;=0,0,IF($BZ54&gt;=Data_Noise!AI54,0,Data_Noise!AI54-$BZ54)),Data_Noise!AI54)),"")</f>
        <v>2388.5328303626698</v>
      </c>
      <c r="AJ54" s="79">
        <f ca="1">IFERROR(IF(Data_Noise!AJ54="","",IF($B$3="On",IF(Data_Noise!AJ54&lt;=0,0,IF($BZ54&gt;=Data_Noise!AJ54,0,Data_Noise!AJ54-$BZ54)),Data_Noise!AJ54)),"")</f>
        <v>2889.4338196719232</v>
      </c>
      <c r="AK54" s="79">
        <f ca="1">IFERROR(IF(Data_Noise!AK54="","",IF($B$3="On",IF(Data_Noise!AK54&lt;=0,0,IF($BZ54&gt;=Data_Noise!AK54,0,Data_Noise!AK54-$BZ54)),Data_Noise!AK54)),"")</f>
        <v>3238.6645576651031</v>
      </c>
      <c r="AL54" s="79">
        <f ca="1">IFERROR(IF(Data_Noise!AL54="","",IF($B$3="On",IF(Data_Noise!AL54&lt;=0,0,IF($BZ54&gt;=Data_Noise!AL54,0,Data_Noise!AL54-$BZ54)),Data_Noise!AL54)),"")</f>
        <v>3448.6412358971334</v>
      </c>
      <c r="AM54" s="79">
        <f ca="1">IFERROR(IF(Data_Noise!AM54="","",IF($B$3="On",IF(Data_Noise!AM54&lt;=0,0,IF($BZ54&gt;=Data_Noise!AM54,0,Data_Noise!AM54-$BZ54)),Data_Noise!AM54)),"")</f>
        <v>3567.3287862379029</v>
      </c>
      <c r="AN54" s="79">
        <f ca="1">IFERROR(IF(Data_Noise!AN54="","",IF($B$3="On",IF(Data_Noise!AN54&lt;=0,0,IF($BZ54&gt;=Data_Noise!AN54,0,Data_Noise!AN54-$BZ54)),Data_Noise!AN54)),"")</f>
        <v>3639.7126173745969</v>
      </c>
      <c r="AO54" s="79">
        <f ca="1">IFERROR(IF(Data_Noise!AO54="","",IF($B$3="On",IF(Data_Noise!AO54&lt;=0,0,IF($BZ54&gt;=Data_Noise!AO54,0,Data_Noise!AO54-$BZ54)),Data_Noise!AO54)),"")</f>
        <v>3693.8548552317129</v>
      </c>
      <c r="AP54" s="79">
        <f ca="1">IFERROR(IF(Data_Noise!AP54="","",IF($B$3="On",IF(Data_Noise!AP54&lt;=0,0,IF($BZ54&gt;=Data_Noise!AP54,0,Data_Noise!AP54-$BZ54)),Data_Noise!AP54)),"")</f>
        <v>3718.7116431203785</v>
      </c>
      <c r="AQ54" s="79" t="str">
        <f>IFERROR(IF(Data_Noise!AQ54="","",IF($B$3="On",IF(Data_Noise!AQ54&lt;=0,0,IF($BZ54&gt;=Data_Noise!AQ54,0,Data_Noise!AQ54-$BZ54)),Data_Noise!AQ54)),"")</f>
        <v/>
      </c>
      <c r="AR54" s="79" t="str">
        <f>IFERROR(IF(Data_Noise!AR54="","",IF($B$3="On",IF(Data_Noise!AR54&lt;=0,0,IF($BZ54&gt;=Data_Noise!AR54,0,Data_Noise!AR54-$BZ54)),Data_Noise!AR54)),"")</f>
        <v/>
      </c>
      <c r="AS54" s="79" t="str">
        <f>IFERROR(IF(Data_Noise!AS54="","",IF($B$3="On",IF(Data_Noise!AS54&lt;=0,0,IF($BZ54&gt;=Data_Noise!AS54,0,Data_Noise!AS54-$BZ54)),Data_Noise!AS54)),"")</f>
        <v/>
      </c>
      <c r="AT54" s="79" t="str">
        <f>IFERROR(IF(Data_Noise!AT54="","",IF($B$3="On",IF(Data_Noise!AT54&lt;=0,0,IF($BZ54&gt;=Data_Noise!AT54,0,Data_Noise!AT54-$BZ54)),Data_Noise!AT54)),"")</f>
        <v/>
      </c>
      <c r="AU54" s="79" t="str">
        <f>IFERROR(IF(Data_Noise!AU54="","",IF($B$3="On",IF(Data_Noise!AU54&lt;=0,0,IF($BZ54&gt;=Data_Noise!AU54,0,Data_Noise!AU54-$BZ54)),Data_Noise!AU54)),"")</f>
        <v/>
      </c>
      <c r="AV54" s="79" t="str">
        <f>IFERROR(IF(Data_Noise!AV54="","",IF($B$3="On",IF(Data_Noise!AV54&lt;=0,0,IF($BZ54&gt;=Data_Noise!AV54,0,Data_Noise!AV54-$BZ54)),Data_Noise!AV54)),"")</f>
        <v/>
      </c>
      <c r="AW54" s="79" t="str">
        <f>IFERROR(IF(Data_Noise!AW54="","",IF($B$3="On",IF(Data_Noise!AW54&lt;=0,0,IF($BZ54&gt;=Data_Noise!AW54,0,Data_Noise!AW54-$BZ54)),Data_Noise!AW54)),"")</f>
        <v/>
      </c>
      <c r="AX54" s="79" t="str">
        <f>IFERROR(IF(Data_Noise!AX54="","",IF($B$3="On",IF(Data_Noise!AX54&lt;=0,0,IF($BZ54&gt;=Data_Noise!AX54,0,Data_Noise!AX54-$BZ54)),Data_Noise!AX54)),"")</f>
        <v/>
      </c>
      <c r="AY54" s="79" t="str">
        <f>IFERROR(IF(Data_Noise!AY54="","",IF($B$3="On",IF(Data_Noise!AY54&lt;=0,0,IF($BZ54&gt;=Data_Noise!AY54,0,Data_Noise!AY54-$BZ54)),Data_Noise!AY54)),"")</f>
        <v/>
      </c>
      <c r="AZ54" s="79" t="str">
        <f>IFERROR(IF(Data_Noise!AZ54="","",IF($B$3="On",IF(Data_Noise!AZ54&lt;=0,0,IF($BZ54&gt;=Data_Noise!AZ54,0,Data_Noise!AZ54-$BZ54)),Data_Noise!AZ54)),"")</f>
        <v/>
      </c>
      <c r="BA54" s="79">
        <f ca="1">IF(BA$3="","",Data_Noise!C54)</f>
        <v>0.29489989115472515</v>
      </c>
      <c r="BB54" s="79">
        <f ca="1">IF(BB$3="","",Data_Noise!D54)</f>
        <v>2.0950125730605569</v>
      </c>
      <c r="BC54" s="79">
        <f ca="1">IF(BC$3="","",Data_Noise!E54)</f>
        <v>3.8437653983475406</v>
      </c>
      <c r="BD54" s="79">
        <f ca="1">IF(BD$3="","",Data_Noise!F54)</f>
        <v>3.7089007175048536</v>
      </c>
      <c r="BE54" s="79">
        <f ca="1">IF(BE$3="","",Data_Noise!G54)</f>
        <v>3.13039790064507</v>
      </c>
      <c r="BF54" s="79">
        <f ca="1">IF(BF$3="","",Data_Noise!H54)</f>
        <v>1.8010466284786169</v>
      </c>
      <c r="BG54" s="79">
        <f ca="1">IF(BG$3="","",Data_Noise!I54)</f>
        <v>1.1125976577935333</v>
      </c>
      <c r="BH54" s="79">
        <f ca="1">IF(BH$3="","",Data_Noise!J54)</f>
        <v>0.49639401850360332</v>
      </c>
      <c r="BI54" s="79">
        <f ca="1">IF(BI$3="","",Data_Noise!K54)</f>
        <v>5.860500994913339E-2</v>
      </c>
      <c r="BJ54" s="79">
        <f ca="1">IF(BJ$3="","",Data_Noise!L54)</f>
        <v>-0.44561790643365234</v>
      </c>
      <c r="BK54" s="79">
        <f ca="1">IF(BK$3="","",Data_Noise!M54)</f>
        <v>-3.5541244167732953</v>
      </c>
      <c r="BL54" s="79">
        <f ca="1">IF(BL$3="","",Data_Noise!N54)</f>
        <v>-2.4286664070887136</v>
      </c>
      <c r="BM54" s="79">
        <f ca="1">IF(BM$3="","",Data_Noise!O54)</f>
        <v>-1.9247016960168082</v>
      </c>
      <c r="BN54" s="79" t="str">
        <f>IF(BN$3="","",Data_Noise!P54)</f>
        <v/>
      </c>
      <c r="BO54" s="79" t="str">
        <f>IF(BO$3="","",Data_Noise!Q54)</f>
        <v/>
      </c>
      <c r="BP54" s="79" t="str">
        <f>IF(BP$3="","",Data_Noise!R54)</f>
        <v/>
      </c>
      <c r="BQ54" s="79" t="str">
        <f>IF(BQ$3="","",Data_Noise!S54)</f>
        <v/>
      </c>
      <c r="BR54" s="79" t="str">
        <f>IF(BR$3="","",Data_Noise!T54)</f>
        <v/>
      </c>
      <c r="BS54" s="79" t="str">
        <f>IF(BS$3="","",Data_Noise!U54)</f>
        <v/>
      </c>
      <c r="BT54" s="79" t="str">
        <f>IF(BT$3="","",Data_Noise!V54)</f>
        <v/>
      </c>
      <c r="BU54" s="79" t="str">
        <f>IF(BU$3="","",Data_Noise!W54)</f>
        <v/>
      </c>
      <c r="BV54" s="79" t="str">
        <f>IF(BV$3="","",Data_Noise!X54)</f>
        <v/>
      </c>
      <c r="BW54" s="79" t="str">
        <f>IF(BW$3="","",Data_Noise!Y54)</f>
        <v/>
      </c>
      <c r="BX54" s="79" t="str">
        <f>IF(BX$3="","",Data_Noise!Z54)</f>
        <v/>
      </c>
      <c r="BY54" s="79" t="str">
        <f>IF(BY$3="","",Data_Noise!AA54)</f>
        <v/>
      </c>
      <c r="BZ54" s="79">
        <f t="shared" ca="1" si="1"/>
        <v>0.62988533608655106</v>
      </c>
    </row>
    <row r="55" spans="1:78" x14ac:dyDescent="0.25">
      <c r="A55" s="79">
        <f ca="1">Data_Initial!A55</f>
        <v>1</v>
      </c>
      <c r="B55" s="79" t="str">
        <f ca="1">Data_Initial!B55</f>
        <v>D7</v>
      </c>
      <c r="C55" s="79">
        <f ca="1">IFERROR(IF(Data_Noise!C55="","",IF($B$3="On",IF(Data_Noise!C55&lt;=0,0,IF($BZ55&gt;=Data_Noise!C55,0,Data_Noise!C55-$BZ55)),Data_Noise!C55)),"")</f>
        <v>1.8865500882492825</v>
      </c>
      <c r="D55" s="79">
        <f ca="1">IFERROR(IF(Data_Noise!D55="","",IF($B$3="On",IF(Data_Noise!D55&lt;=0,0,IF($BZ55&gt;=Data_Noise!D55,0,Data_Noise!D55-$BZ55)),Data_Noise!D55)),"")</f>
        <v>2.3043881225735356</v>
      </c>
      <c r="E55" s="79">
        <f ca="1">IFERROR(IF(Data_Noise!E55="","",IF($B$3="On",IF(Data_Noise!E55&lt;=0,0,IF($BZ55&gt;=Data_Noise!E55,0,Data_Noise!E55-$BZ55)),Data_Noise!E55)),"")</f>
        <v>1.9726429288598493</v>
      </c>
      <c r="F55" s="79">
        <f ca="1">IFERROR(IF(Data_Noise!F55="","",IF($B$3="On",IF(Data_Noise!F55&lt;=0,0,IF($BZ55&gt;=Data_Noise!F55,0,Data_Noise!F55-$BZ55)),Data_Noise!F55)),"")</f>
        <v>1.855949837139186</v>
      </c>
      <c r="G55" s="79">
        <f ca="1">IFERROR(IF(Data_Noise!G55="","",IF($B$3="On",IF(Data_Noise!G55&lt;=0,0,IF($BZ55&gt;=Data_Noise!G55,0,Data_Noise!G55-$BZ55)),Data_Noise!G55)),"")</f>
        <v>1.376482522893949</v>
      </c>
      <c r="H55" s="79">
        <f ca="1">IFERROR(IF(Data_Noise!H55="","",IF($B$3="On",IF(Data_Noise!H55&lt;=0,0,IF($BZ55&gt;=Data_Noise!H55,0,Data_Noise!H55-$BZ55)),Data_Noise!H55)),"")</f>
        <v>0.4501678802618454</v>
      </c>
      <c r="I55" s="79">
        <f ca="1">IFERROR(IF(Data_Noise!I55="","",IF($B$3="On",IF(Data_Noise!I55&lt;=0,0,IF($BZ55&gt;=Data_Noise!I55,0,Data_Noise!I55-$BZ55)),Data_Noise!I55)),"")</f>
        <v>0.93272461458946565</v>
      </c>
      <c r="J55" s="79">
        <f ca="1">IFERROR(IF(Data_Noise!J55="","",IF($B$3="On",IF(Data_Noise!J55&lt;=0,0,IF($BZ55&gt;=Data_Noise!J55,0,Data_Noise!J55-$BZ55)),Data_Noise!J55)),"")</f>
        <v>0.94388072067052886</v>
      </c>
      <c r="K55" s="79">
        <f ca="1">IFERROR(IF(Data_Noise!K55="","",IF($B$3="On",IF(Data_Noise!K55&lt;=0,0,IF($BZ55&gt;=Data_Noise!K55,0,Data_Noise!K55-$BZ55)),Data_Noise!K55)),"")</f>
        <v>0.53708668155665884</v>
      </c>
      <c r="L55" s="79">
        <f ca="1">IFERROR(IF(Data_Noise!L55="","",IF($B$3="On",IF(Data_Noise!L55&lt;=0,0,IF($BZ55&gt;=Data_Noise!L55,0,Data_Noise!L55-$BZ55)),Data_Noise!L55)),"")</f>
        <v>0</v>
      </c>
      <c r="M55" s="79">
        <f ca="1">IFERROR(IF(Data_Noise!M55="","",IF($B$3="On",IF(Data_Noise!M55&lt;=0,0,IF($BZ55&gt;=Data_Noise!M55,0,Data_Noise!M55-$BZ55)),Data_Noise!M55)),"")</f>
        <v>0</v>
      </c>
      <c r="N55" s="79">
        <f ca="1">IFERROR(IF(Data_Noise!N55="","",IF($B$3="On",IF(Data_Noise!N55&lt;=0,0,IF($BZ55&gt;=Data_Noise!N55,0,Data_Noise!N55-$BZ55)),Data_Noise!N55)),"")</f>
        <v>0</v>
      </c>
      <c r="O55" s="79">
        <f ca="1">IFERROR(IF(Data_Noise!O55="","",IF($B$3="On",IF(Data_Noise!O55&lt;=0,0,IF($BZ55&gt;=Data_Noise!O55,0,Data_Noise!O55-$BZ55)),Data_Noise!O55)),"")</f>
        <v>0</v>
      </c>
      <c r="P55" s="79">
        <f ca="1">IFERROR(IF(Data_Noise!P55="","",IF($B$3="On",IF(Data_Noise!P55&lt;=0,0,IF($BZ55&gt;=Data_Noise!P55,0,Data_Noise!P55-$BZ55)),Data_Noise!P55)),"")</f>
        <v>0</v>
      </c>
      <c r="Q55" s="79">
        <f ca="1">IFERROR(IF(Data_Noise!Q55="","",IF($B$3="On",IF(Data_Noise!Q55&lt;=0,0,IF($BZ55&gt;=Data_Noise!Q55,0,Data_Noise!Q55-$BZ55)),Data_Noise!Q55)),"")</f>
        <v>0</v>
      </c>
      <c r="R55" s="79">
        <f ca="1">IFERROR(IF(Data_Noise!R55="","",IF($B$3="On",IF(Data_Noise!R55&lt;=0,0,IF($BZ55&gt;=Data_Noise!R55,0,Data_Noise!R55-$BZ55)),Data_Noise!R55)),"")</f>
        <v>0</v>
      </c>
      <c r="S55" s="79">
        <f ca="1">IFERROR(IF(Data_Noise!S55="","",IF($B$3="On",IF(Data_Noise!S55&lt;=0,0,IF($BZ55&gt;=Data_Noise!S55,0,Data_Noise!S55-$BZ55)),Data_Noise!S55)),"")</f>
        <v>0</v>
      </c>
      <c r="T55" s="79">
        <f ca="1">IFERROR(IF(Data_Noise!T55="","",IF($B$3="On",IF(Data_Noise!T55&lt;=0,0,IF($BZ55&gt;=Data_Noise!T55,0,Data_Noise!T55-$BZ55)),Data_Noise!T55)),"")</f>
        <v>0</v>
      </c>
      <c r="U55" s="79">
        <f ca="1">IFERROR(IF(Data_Noise!U55="","",IF($B$3="On",IF(Data_Noise!U55&lt;=0,0,IF($BZ55&gt;=Data_Noise!U55,0,Data_Noise!U55-$BZ55)),Data_Noise!U55)),"")</f>
        <v>0</v>
      </c>
      <c r="V55" s="79">
        <f ca="1">IFERROR(IF(Data_Noise!V55="","",IF($B$3="On",IF(Data_Noise!V55&lt;=0,0,IF($BZ55&gt;=Data_Noise!V55,0,Data_Noise!V55-$BZ55)),Data_Noise!V55)),"")</f>
        <v>0</v>
      </c>
      <c r="W55" s="79">
        <f ca="1">IFERROR(IF(Data_Noise!W55="","",IF($B$3="On",IF(Data_Noise!W55&lt;=0,0,IF($BZ55&gt;=Data_Noise!W55,0,Data_Noise!W55-$BZ55)),Data_Noise!W55)),"")</f>
        <v>0</v>
      </c>
      <c r="X55" s="79">
        <f ca="1">IFERROR(IF(Data_Noise!X55="","",IF($B$3="On",IF(Data_Noise!X55&lt;=0,0,IF($BZ55&gt;=Data_Noise!X55,0,Data_Noise!X55-$BZ55)),Data_Noise!X55)),"")</f>
        <v>0</v>
      </c>
      <c r="Y55" s="79">
        <f ca="1">IFERROR(IF(Data_Noise!Y55="","",IF($B$3="On",IF(Data_Noise!Y55&lt;=0,0,IF($BZ55&gt;=Data_Noise!Y55,0,Data_Noise!Y55-$BZ55)),Data_Noise!Y55)),"")</f>
        <v>0.86228527427466006</v>
      </c>
      <c r="Z55" s="79">
        <f ca="1">IFERROR(IF(Data_Noise!Z55="","",IF($B$3="On",IF(Data_Noise!Z55&lt;=0,0,IF($BZ55&gt;=Data_Noise!Z55,0,Data_Noise!Z55-$BZ55)),Data_Noise!Z55)),"")</f>
        <v>8.4450978284555109</v>
      </c>
      <c r="AA55" s="79">
        <f ca="1">IFERROR(IF(Data_Noise!AA55="","",IF($B$3="On",IF(Data_Noise!AA55&lt;=0,0,IF($BZ55&gt;=Data_Noise!AA55,0,Data_Noise!AA55-$BZ55)),Data_Noise!AA55)),"")</f>
        <v>25.352881045343569</v>
      </c>
      <c r="AB55" s="79">
        <f ca="1">IFERROR(IF(Data_Noise!AB55="","",IF($B$3="On",IF(Data_Noise!AB55&lt;=0,0,IF($BZ55&gt;=Data_Noise!AB55,0,Data_Noise!AB55-$BZ55)),Data_Noise!AB55)),"")</f>
        <v>52.806036586654351</v>
      </c>
      <c r="AC55" s="79">
        <f ca="1">IFERROR(IF(Data_Noise!AC55="","",IF($B$3="On",IF(Data_Noise!AC55&lt;=0,0,IF($BZ55&gt;=Data_Noise!AC55,0,Data_Noise!AC55-$BZ55)),Data_Noise!AC55)),"")</f>
        <v>110.26159805098739</v>
      </c>
      <c r="AD55" s="79">
        <f ca="1">IFERROR(IF(Data_Noise!AD55="","",IF($B$3="On",IF(Data_Noise!AD55&lt;=0,0,IF($BZ55&gt;=Data_Noise!AD55,0,Data_Noise!AD55-$BZ55)),Data_Noise!AD55)),"")</f>
        <v>219.25496683817892</v>
      </c>
      <c r="AE55" s="79">
        <f ca="1">IFERROR(IF(Data_Noise!AE55="","",IF($B$3="On",IF(Data_Noise!AE55&lt;=0,0,IF($BZ55&gt;=Data_Noise!AE55,0,Data_Noise!AE55-$BZ55)),Data_Noise!AE55)),"")</f>
        <v>421.35671595860111</v>
      </c>
      <c r="AF55" s="79">
        <f ca="1">IFERROR(IF(Data_Noise!AF55="","",IF($B$3="On",IF(Data_Noise!AF55&lt;=0,0,IF($BZ55&gt;=Data_Noise!AF55,0,Data_Noise!AF55-$BZ55)),Data_Noise!AF55)),"")</f>
        <v>762.11938734949194</v>
      </c>
      <c r="AG55" s="79">
        <f ca="1">IFERROR(IF(Data_Noise!AG55="","",IF($B$3="On",IF(Data_Noise!AG55&lt;=0,0,IF($BZ55&gt;=Data_Noise!AG55,0,Data_Noise!AG55-$BZ55)),Data_Noise!AG55)),"")</f>
        <v>1268.1138076529869</v>
      </c>
      <c r="AH55" s="79">
        <f ca="1">IFERROR(IF(Data_Noise!AH55="","",IF($B$3="On",IF(Data_Noise!AH55&lt;=0,0,IF($BZ55&gt;=Data_Noise!AH55,0,Data_Noise!AH55-$BZ55)),Data_Noise!AH55)),"")</f>
        <v>1875.1490487296517</v>
      </c>
      <c r="AI55" s="79">
        <f ca="1">IFERROR(IF(Data_Noise!AI55="","",IF($B$3="On",IF(Data_Noise!AI55&lt;=0,0,IF($BZ55&gt;=Data_Noise!AI55,0,Data_Noise!AI55-$BZ55)),Data_Noise!AI55)),"")</f>
        <v>2474.3628871026481</v>
      </c>
      <c r="AJ55" s="79">
        <f ca="1">IFERROR(IF(Data_Noise!AJ55="","",IF($B$3="On",IF(Data_Noise!AJ55&lt;=0,0,IF($BZ55&gt;=Data_Noise!AJ55,0,Data_Noise!AJ55-$BZ55)),Data_Noise!AJ55)),"")</f>
        <v>2950.0723311061879</v>
      </c>
      <c r="AK55" s="79">
        <f ca="1">IFERROR(IF(Data_Noise!AK55="","",IF($B$3="On",IF(Data_Noise!AK55&lt;=0,0,IF($BZ55&gt;=Data_Noise!AK55,0,Data_Noise!AK55-$BZ55)),Data_Noise!AK55)),"")</f>
        <v>3273.772263840438</v>
      </c>
      <c r="AL55" s="79">
        <f ca="1">IFERROR(IF(Data_Noise!AL55="","",IF($B$3="On",IF(Data_Noise!AL55&lt;=0,0,IF($BZ55&gt;=Data_Noise!AL55,0,Data_Noise!AL55-$BZ55)),Data_Noise!AL55)),"")</f>
        <v>3463.8800497346647</v>
      </c>
      <c r="AM55" s="79">
        <f ca="1">IFERROR(IF(Data_Noise!AM55="","",IF($B$3="On",IF(Data_Noise!AM55&lt;=0,0,IF($BZ55&gt;=Data_Noise!AM55,0,Data_Noise!AM55-$BZ55)),Data_Noise!AM55)),"")</f>
        <v>3572.3323113661413</v>
      </c>
      <c r="AN55" s="79">
        <f ca="1">IFERROR(IF(Data_Noise!AN55="","",IF($B$3="On",IF(Data_Noise!AN55&lt;=0,0,IF($BZ55&gt;=Data_Noise!AN55,0,Data_Noise!AN55-$BZ55)),Data_Noise!AN55)),"")</f>
        <v>3640.5078875845479</v>
      </c>
      <c r="AO55" s="79">
        <f ca="1">IFERROR(IF(Data_Noise!AO55="","",IF($B$3="On",IF(Data_Noise!AO55&lt;=0,0,IF($BZ55&gt;=Data_Noise!AO55,0,Data_Noise!AO55-$BZ55)),Data_Noise!AO55)),"")</f>
        <v>3691.0868588623448</v>
      </c>
      <c r="AP55" s="79">
        <f ca="1">IFERROR(IF(Data_Noise!AP55="","",IF($B$3="On",IF(Data_Noise!AP55&lt;=0,0,IF($BZ55&gt;=Data_Noise!AP55,0,Data_Noise!AP55-$BZ55)),Data_Noise!AP55)),"")</f>
        <v>3713.4622963204865</v>
      </c>
      <c r="AQ55" s="79" t="str">
        <f>IFERROR(IF(Data_Noise!AQ55="","",IF($B$3="On",IF(Data_Noise!AQ55&lt;=0,0,IF($BZ55&gt;=Data_Noise!AQ55,0,Data_Noise!AQ55-$BZ55)),Data_Noise!AQ55)),"")</f>
        <v/>
      </c>
      <c r="AR55" s="79" t="str">
        <f>IFERROR(IF(Data_Noise!AR55="","",IF($B$3="On",IF(Data_Noise!AR55&lt;=0,0,IF($BZ55&gt;=Data_Noise!AR55,0,Data_Noise!AR55-$BZ55)),Data_Noise!AR55)),"")</f>
        <v/>
      </c>
      <c r="AS55" s="79" t="str">
        <f>IFERROR(IF(Data_Noise!AS55="","",IF($B$3="On",IF(Data_Noise!AS55&lt;=0,0,IF($BZ55&gt;=Data_Noise!AS55,0,Data_Noise!AS55-$BZ55)),Data_Noise!AS55)),"")</f>
        <v/>
      </c>
      <c r="AT55" s="79" t="str">
        <f>IFERROR(IF(Data_Noise!AT55="","",IF($B$3="On",IF(Data_Noise!AT55&lt;=0,0,IF($BZ55&gt;=Data_Noise!AT55,0,Data_Noise!AT55-$BZ55)),Data_Noise!AT55)),"")</f>
        <v/>
      </c>
      <c r="AU55" s="79" t="str">
        <f>IFERROR(IF(Data_Noise!AU55="","",IF($B$3="On",IF(Data_Noise!AU55&lt;=0,0,IF($BZ55&gt;=Data_Noise!AU55,0,Data_Noise!AU55-$BZ55)),Data_Noise!AU55)),"")</f>
        <v/>
      </c>
      <c r="AV55" s="79" t="str">
        <f>IFERROR(IF(Data_Noise!AV55="","",IF($B$3="On",IF(Data_Noise!AV55&lt;=0,0,IF($BZ55&gt;=Data_Noise!AV55,0,Data_Noise!AV55-$BZ55)),Data_Noise!AV55)),"")</f>
        <v/>
      </c>
      <c r="AW55" s="79" t="str">
        <f>IFERROR(IF(Data_Noise!AW55="","",IF($B$3="On",IF(Data_Noise!AW55&lt;=0,0,IF($BZ55&gt;=Data_Noise!AW55,0,Data_Noise!AW55-$BZ55)),Data_Noise!AW55)),"")</f>
        <v/>
      </c>
      <c r="AX55" s="79" t="str">
        <f>IFERROR(IF(Data_Noise!AX55="","",IF($B$3="On",IF(Data_Noise!AX55&lt;=0,0,IF($BZ55&gt;=Data_Noise!AX55,0,Data_Noise!AX55-$BZ55)),Data_Noise!AX55)),"")</f>
        <v/>
      </c>
      <c r="AY55" s="79" t="str">
        <f>IFERROR(IF(Data_Noise!AY55="","",IF($B$3="On",IF(Data_Noise!AY55&lt;=0,0,IF($BZ55&gt;=Data_Noise!AY55,0,Data_Noise!AY55-$BZ55)),Data_Noise!AY55)),"")</f>
        <v/>
      </c>
      <c r="AZ55" s="79" t="str">
        <f>IFERROR(IF(Data_Noise!AZ55="","",IF($B$3="On",IF(Data_Noise!AZ55&lt;=0,0,IF($BZ55&gt;=Data_Noise!AZ55,0,Data_Noise!AZ55-$BZ55)),Data_Noise!AZ55)),"")</f>
        <v/>
      </c>
      <c r="BA55" s="79">
        <f ca="1">IF(BA$3="","",Data_Noise!C55)</f>
        <v>3.0149621201478602</v>
      </c>
      <c r="BB55" s="79">
        <f ca="1">IF(BB$3="","",Data_Noise!D55)</f>
        <v>3.4328001544721136</v>
      </c>
      <c r="BC55" s="79">
        <f ca="1">IF(BC$3="","",Data_Noise!E55)</f>
        <v>3.101054960758427</v>
      </c>
      <c r="BD55" s="79">
        <f ca="1">IF(BD$3="","",Data_Noise!F55)</f>
        <v>2.9843618690377638</v>
      </c>
      <c r="BE55" s="79">
        <f ca="1">IF(BE$3="","",Data_Noise!G55)</f>
        <v>2.5048945547925268</v>
      </c>
      <c r="BF55" s="79">
        <f ca="1">IF(BF$3="","",Data_Noise!H55)</f>
        <v>1.5785799121604231</v>
      </c>
      <c r="BG55" s="79">
        <f ca="1">IF(BG$3="","",Data_Noise!I55)</f>
        <v>2.0611366464880434</v>
      </c>
      <c r="BH55" s="79">
        <f ca="1">IF(BH$3="","",Data_Noise!J55)</f>
        <v>2.0722927525691066</v>
      </c>
      <c r="BI55" s="79">
        <f ca="1">IF(BI$3="","",Data_Noise!K55)</f>
        <v>1.6654987134552366</v>
      </c>
      <c r="BJ55" s="79">
        <f ca="1">IF(BJ$3="","",Data_Noise!L55)</f>
        <v>-0.42904790046153002</v>
      </c>
      <c r="BK55" s="79">
        <f ca="1">IF(BK$3="","",Data_Noise!M55)</f>
        <v>-3.3948401272612805</v>
      </c>
      <c r="BL55" s="79">
        <f ca="1">IF(BL$3="","",Data_Noise!N55)</f>
        <v>-2.38958529033592</v>
      </c>
      <c r="BM55" s="79">
        <f ca="1">IF(BM$3="","",Data_Noise!O55)</f>
        <v>-1.5327519511412595</v>
      </c>
      <c r="BN55" s="79" t="str">
        <f>IF(BN$3="","",Data_Noise!P55)</f>
        <v/>
      </c>
      <c r="BO55" s="79" t="str">
        <f>IF(BO$3="","",Data_Noise!Q55)</f>
        <v/>
      </c>
      <c r="BP55" s="79" t="str">
        <f>IF(BP$3="","",Data_Noise!R55)</f>
        <v/>
      </c>
      <c r="BQ55" s="79" t="str">
        <f>IF(BQ$3="","",Data_Noise!S55)</f>
        <v/>
      </c>
      <c r="BR55" s="79" t="str">
        <f>IF(BR$3="","",Data_Noise!T55)</f>
        <v/>
      </c>
      <c r="BS55" s="79" t="str">
        <f>IF(BS$3="","",Data_Noise!U55)</f>
        <v/>
      </c>
      <c r="BT55" s="79" t="str">
        <f>IF(BT$3="","",Data_Noise!V55)</f>
        <v/>
      </c>
      <c r="BU55" s="79" t="str">
        <f>IF(BU$3="","",Data_Noise!W55)</f>
        <v/>
      </c>
      <c r="BV55" s="79" t="str">
        <f>IF(BV$3="","",Data_Noise!X55)</f>
        <v/>
      </c>
      <c r="BW55" s="79" t="str">
        <f>IF(BW$3="","",Data_Noise!Y55)</f>
        <v/>
      </c>
      <c r="BX55" s="79" t="str">
        <f>IF(BX$3="","",Data_Noise!Z55)</f>
        <v/>
      </c>
      <c r="BY55" s="79" t="str">
        <f>IF(BY$3="","",Data_Noise!AA55)</f>
        <v/>
      </c>
      <c r="BZ55" s="79">
        <f t="shared" ca="1" si="1"/>
        <v>1.1284120318985777</v>
      </c>
    </row>
    <row r="56" spans="1:78" x14ac:dyDescent="0.25">
      <c r="A56" s="79">
        <f ca="1">Data_Initial!A56</f>
        <v>1</v>
      </c>
      <c r="B56" s="79" t="str">
        <f ca="1">Data_Initial!B56</f>
        <v>E7</v>
      </c>
      <c r="C56" s="79">
        <f ca="1">IFERROR(IF(Data_Noise!C56="","",IF($B$3="On",IF(Data_Noise!C56&lt;=0,0,IF($BZ56&gt;=Data_Noise!C56,0,Data_Noise!C56-$BZ56)),Data_Noise!C56)),"")</f>
        <v>20.500098864279735</v>
      </c>
      <c r="D56" s="79">
        <f ca="1">IFERROR(IF(Data_Noise!D56="","",IF($B$3="On",IF(Data_Noise!D56&lt;=0,0,IF($BZ56&gt;=Data_Noise!D56,0,Data_Noise!D56-$BZ56)),Data_Noise!D56)),"")</f>
        <v>16.959363228812201</v>
      </c>
      <c r="E56" s="79">
        <f ca="1">IFERROR(IF(Data_Noise!E56="","",IF($B$3="On",IF(Data_Noise!E56&lt;=0,0,IF($BZ56&gt;=Data_Noise!E56,0,Data_Noise!E56-$BZ56)),Data_Noise!E56)),"")</f>
        <v>11.23340682845167</v>
      </c>
      <c r="F56" s="79">
        <f ca="1">IFERROR(IF(Data_Noise!F56="","",IF($B$3="On",IF(Data_Noise!F56&lt;=0,0,IF($BZ56&gt;=Data_Noise!F56,0,Data_Noise!F56-$BZ56)),Data_Noise!F56)),"")</f>
        <v>5.0554920334740086</v>
      </c>
      <c r="G56" s="79">
        <f ca="1">IFERROR(IF(Data_Noise!G56="","",IF($B$3="On",IF(Data_Noise!G56&lt;=0,0,IF($BZ56&gt;=Data_Noise!G56,0,Data_Noise!G56-$BZ56)),Data_Noise!G56)),"")</f>
        <v>1.588622974369569</v>
      </c>
      <c r="H56" s="79">
        <f ca="1">IFERROR(IF(Data_Noise!H56="","",IF($B$3="On",IF(Data_Noise!H56&lt;=0,0,IF($BZ56&gt;=Data_Noise!H56,0,Data_Noise!H56-$BZ56)),Data_Noise!H56)),"")</f>
        <v>0</v>
      </c>
      <c r="I56" s="79">
        <f ca="1">IFERROR(IF(Data_Noise!I56="","",IF($B$3="On",IF(Data_Noise!I56&lt;=0,0,IF($BZ56&gt;=Data_Noise!I56,0,Data_Noise!I56-$BZ56)),Data_Noise!I56)),"")</f>
        <v>0</v>
      </c>
      <c r="J56" s="79">
        <f ca="1">IFERROR(IF(Data_Noise!J56="","",IF($B$3="On",IF(Data_Noise!J56&lt;=0,0,IF($BZ56&gt;=Data_Noise!J56,0,Data_Noise!J56-$BZ56)),Data_Noise!J56)),"")</f>
        <v>0</v>
      </c>
      <c r="K56" s="79">
        <f ca="1">IFERROR(IF(Data_Noise!K56="","",IF($B$3="On",IF(Data_Noise!K56&lt;=0,0,IF($BZ56&gt;=Data_Noise!K56,0,Data_Noise!K56-$BZ56)),Data_Noise!K56)),"")</f>
        <v>0</v>
      </c>
      <c r="L56" s="79">
        <f ca="1">IFERROR(IF(Data_Noise!L56="","",IF($B$3="On",IF(Data_Noise!L56&lt;=0,0,IF($BZ56&gt;=Data_Noise!L56,0,Data_Noise!L56-$BZ56)),Data_Noise!L56)),"")</f>
        <v>0</v>
      </c>
      <c r="M56" s="79">
        <f ca="1">IFERROR(IF(Data_Noise!M56="","",IF($B$3="On",IF(Data_Noise!M56&lt;=0,0,IF($BZ56&gt;=Data_Noise!M56,0,Data_Noise!M56-$BZ56)),Data_Noise!M56)),"")</f>
        <v>0</v>
      </c>
      <c r="N56" s="79">
        <f ca="1">IFERROR(IF(Data_Noise!N56="","",IF($B$3="On",IF(Data_Noise!N56&lt;=0,0,IF($BZ56&gt;=Data_Noise!N56,0,Data_Noise!N56-$BZ56)),Data_Noise!N56)),"")</f>
        <v>0</v>
      </c>
      <c r="O56" s="79">
        <f ca="1">IFERROR(IF(Data_Noise!O56="","",IF($B$3="On",IF(Data_Noise!O56&lt;=0,0,IF($BZ56&gt;=Data_Noise!O56,0,Data_Noise!O56-$BZ56)),Data_Noise!O56)),"")</f>
        <v>0</v>
      </c>
      <c r="P56" s="79">
        <f ca="1">IFERROR(IF(Data_Noise!P56="","",IF($B$3="On",IF(Data_Noise!P56&lt;=0,0,IF($BZ56&gt;=Data_Noise!P56,0,Data_Noise!P56-$BZ56)),Data_Noise!P56)),"")</f>
        <v>0</v>
      </c>
      <c r="Q56" s="79">
        <f ca="1">IFERROR(IF(Data_Noise!Q56="","",IF($B$3="On",IF(Data_Noise!Q56&lt;=0,0,IF($BZ56&gt;=Data_Noise!Q56,0,Data_Noise!Q56-$BZ56)),Data_Noise!Q56)),"")</f>
        <v>0</v>
      </c>
      <c r="R56" s="79">
        <f ca="1">IFERROR(IF(Data_Noise!R56="","",IF($B$3="On",IF(Data_Noise!R56&lt;=0,0,IF($BZ56&gt;=Data_Noise!R56,0,Data_Noise!R56-$BZ56)),Data_Noise!R56)),"")</f>
        <v>0</v>
      </c>
      <c r="S56" s="79">
        <f ca="1">IFERROR(IF(Data_Noise!S56="","",IF($B$3="On",IF(Data_Noise!S56&lt;=0,0,IF($BZ56&gt;=Data_Noise!S56,0,Data_Noise!S56-$BZ56)),Data_Noise!S56)),"")</f>
        <v>0</v>
      </c>
      <c r="T56" s="79">
        <f ca="1">IFERROR(IF(Data_Noise!T56="","",IF($B$3="On",IF(Data_Noise!T56&lt;=0,0,IF($BZ56&gt;=Data_Noise!T56,0,Data_Noise!T56-$BZ56)),Data_Noise!T56)),"")</f>
        <v>0</v>
      </c>
      <c r="U56" s="79">
        <f ca="1">IFERROR(IF(Data_Noise!U56="","",IF($B$3="On",IF(Data_Noise!U56&lt;=0,0,IF($BZ56&gt;=Data_Noise!U56,0,Data_Noise!U56-$BZ56)),Data_Noise!U56)),"")</f>
        <v>0</v>
      </c>
      <c r="V56" s="79">
        <f ca="1">IFERROR(IF(Data_Noise!V56="","",IF($B$3="On",IF(Data_Noise!V56&lt;=0,0,IF($BZ56&gt;=Data_Noise!V56,0,Data_Noise!V56-$BZ56)),Data_Noise!V56)),"")</f>
        <v>0</v>
      </c>
      <c r="W56" s="79">
        <f ca="1">IFERROR(IF(Data_Noise!W56="","",IF($B$3="On",IF(Data_Noise!W56&lt;=0,0,IF($BZ56&gt;=Data_Noise!W56,0,Data_Noise!W56-$BZ56)),Data_Noise!W56)),"")</f>
        <v>0</v>
      </c>
      <c r="X56" s="79">
        <f ca="1">IFERROR(IF(Data_Noise!X56="","",IF($B$3="On",IF(Data_Noise!X56&lt;=0,0,IF($BZ56&gt;=Data_Noise!X56,0,Data_Noise!X56-$BZ56)),Data_Noise!X56)),"")</f>
        <v>0</v>
      </c>
      <c r="Y56" s="79">
        <f ca="1">IFERROR(IF(Data_Noise!Y56="","",IF($B$3="On",IF(Data_Noise!Y56&lt;=0,0,IF($BZ56&gt;=Data_Noise!Y56,0,Data_Noise!Y56-$BZ56)),Data_Noise!Y56)),"")</f>
        <v>0</v>
      </c>
      <c r="Z56" s="79">
        <f ca="1">IFERROR(IF(Data_Noise!Z56="","",IF($B$3="On",IF(Data_Noise!Z56&lt;=0,0,IF($BZ56&gt;=Data_Noise!Z56,0,Data_Noise!Z56-$BZ56)),Data_Noise!Z56)),"")</f>
        <v>0</v>
      </c>
      <c r="AA56" s="79">
        <f ca="1">IFERROR(IF(Data_Noise!AA56="","",IF($B$3="On",IF(Data_Noise!AA56&lt;=0,0,IF($BZ56&gt;=Data_Noise!AA56,0,Data_Noise!AA56-$BZ56)),Data_Noise!AA56)),"")</f>
        <v>0.92019066425907248</v>
      </c>
      <c r="AB56" s="79">
        <f ca="1">IFERROR(IF(Data_Noise!AB56="","",IF($B$3="On",IF(Data_Noise!AB56&lt;=0,0,IF($BZ56&gt;=Data_Noise!AB56,0,Data_Noise!AB56-$BZ56)),Data_Noise!AB56)),"")</f>
        <v>11.444571517666285</v>
      </c>
      <c r="AC56" s="79">
        <f ca="1">IFERROR(IF(Data_Noise!AC56="","",IF($B$3="On",IF(Data_Noise!AC56&lt;=0,0,IF($BZ56&gt;=Data_Noise!AC56,0,Data_Noise!AC56-$BZ56)),Data_Noise!AC56)),"")</f>
        <v>33.629453257278101</v>
      </c>
      <c r="AD56" s="79">
        <f ca="1">IFERROR(IF(Data_Noise!AD56="","",IF($B$3="On",IF(Data_Noise!AD56&lt;=0,0,IF($BZ56&gt;=Data_Noise!AD56,0,Data_Noise!AD56-$BZ56)),Data_Noise!AD56)),"")</f>
        <v>76.724977270456776</v>
      </c>
      <c r="AE56" s="79">
        <f ca="1">IFERROR(IF(Data_Noise!AE56="","",IF($B$3="On",IF(Data_Noise!AE56&lt;=0,0,IF($BZ56&gt;=Data_Noise!AE56,0,Data_Noise!AE56-$BZ56)),Data_Noise!AE56)),"")</f>
        <v>161.10074710986572</v>
      </c>
      <c r="AF56" s="79">
        <f ca="1">IFERROR(IF(Data_Noise!AF56="","",IF($B$3="On",IF(Data_Noise!AF56&lt;=0,0,IF($BZ56&gt;=Data_Noise!AF56,0,Data_Noise!AF56-$BZ56)),Data_Noise!AF56)),"")</f>
        <v>307.56899674054819</v>
      </c>
      <c r="AG56" s="79">
        <f ca="1">IFERROR(IF(Data_Noise!AG56="","",IF($B$3="On",IF(Data_Noise!AG56&lt;=0,0,IF($BZ56&gt;=Data_Noise!AG56,0,Data_Noise!AG56-$BZ56)),Data_Noise!AG56)),"")</f>
        <v>546.61906249018818</v>
      </c>
      <c r="AH56" s="79">
        <f ca="1">IFERROR(IF(Data_Noise!AH56="","",IF($B$3="On",IF(Data_Noise!AH56&lt;=0,0,IF($BZ56&gt;=Data_Noise!AH56,0,Data_Noise!AH56-$BZ56)),Data_Noise!AH56)),"")</f>
        <v>888.39665544049785</v>
      </c>
      <c r="AI56" s="79">
        <f ca="1">IFERROR(IF(Data_Noise!AI56="","",IF($B$3="On",IF(Data_Noise!AI56&lt;=0,0,IF($BZ56&gt;=Data_Noise!AI56,0,Data_Noise!AI56-$BZ56)),Data_Noise!AI56)),"")</f>
        <v>1286.6928282238216</v>
      </c>
      <c r="AJ56" s="79">
        <f ca="1">IFERROR(IF(Data_Noise!AJ56="","",IF($B$3="On",IF(Data_Noise!AJ56&lt;=0,0,IF($BZ56&gt;=Data_Noise!AJ56,0,Data_Noise!AJ56-$BZ56)),Data_Noise!AJ56)),"")</f>
        <v>1671.9278478389658</v>
      </c>
      <c r="AK56" s="79">
        <f ca="1">IFERROR(IF(Data_Noise!AK56="","",IF($B$3="On",IF(Data_Noise!AK56&lt;=0,0,IF($BZ56&gt;=Data_Noise!AK56,0,Data_Noise!AK56-$BZ56)),Data_Noise!AK56)),"")</f>
        <v>1980.2656040408058</v>
      </c>
      <c r="AL56" s="79">
        <f ca="1">IFERROR(IF(Data_Noise!AL56="","",IF($B$3="On",IF(Data_Noise!AL56&lt;=0,0,IF($BZ56&gt;=Data_Noise!AL56,0,Data_Noise!AL56-$BZ56)),Data_Noise!AL56)),"")</f>
        <v>2201.2495557176526</v>
      </c>
      <c r="AM56" s="79">
        <f ca="1">IFERROR(IF(Data_Noise!AM56="","",IF($B$3="On",IF(Data_Noise!AM56&lt;=0,0,IF($BZ56&gt;=Data_Noise!AM56,0,Data_Noise!AM56-$BZ56)),Data_Noise!AM56)),"")</f>
        <v>2345.1637755595725</v>
      </c>
      <c r="AN56" s="79">
        <f ca="1">IFERROR(IF(Data_Noise!AN56="","",IF($B$3="On",IF(Data_Noise!AN56&lt;=0,0,IF($BZ56&gt;=Data_Noise!AN56,0,Data_Noise!AN56-$BZ56)),Data_Noise!AN56)),"")</f>
        <v>2434.0987145026756</v>
      </c>
      <c r="AO56" s="79">
        <f ca="1">IFERROR(IF(Data_Noise!AO56="","",IF($B$3="On",IF(Data_Noise!AO56&lt;=0,0,IF($BZ56&gt;=Data_Noise!AO56,0,Data_Noise!AO56-$BZ56)),Data_Noise!AO56)),"")</f>
        <v>2491.0050660808392</v>
      </c>
      <c r="AP56" s="79">
        <f ca="1">IFERROR(IF(Data_Noise!AP56="","",IF($B$3="On",IF(Data_Noise!AP56&lt;=0,0,IF($BZ56&gt;=Data_Noise!AP56,0,Data_Noise!AP56-$BZ56)),Data_Noise!AP56)),"")</f>
        <v>2513.7810061316909</v>
      </c>
      <c r="AQ56" s="79" t="str">
        <f>IFERROR(IF(Data_Noise!AQ56="","",IF($B$3="On",IF(Data_Noise!AQ56&lt;=0,0,IF($BZ56&gt;=Data_Noise!AQ56,0,Data_Noise!AQ56-$BZ56)),Data_Noise!AQ56)),"")</f>
        <v/>
      </c>
      <c r="AR56" s="79" t="str">
        <f>IFERROR(IF(Data_Noise!AR56="","",IF($B$3="On",IF(Data_Noise!AR56&lt;=0,0,IF($BZ56&gt;=Data_Noise!AR56,0,Data_Noise!AR56-$BZ56)),Data_Noise!AR56)),"")</f>
        <v/>
      </c>
      <c r="AS56" s="79" t="str">
        <f>IFERROR(IF(Data_Noise!AS56="","",IF($B$3="On",IF(Data_Noise!AS56&lt;=0,0,IF($BZ56&gt;=Data_Noise!AS56,0,Data_Noise!AS56-$BZ56)),Data_Noise!AS56)),"")</f>
        <v/>
      </c>
      <c r="AT56" s="79" t="str">
        <f>IFERROR(IF(Data_Noise!AT56="","",IF($B$3="On",IF(Data_Noise!AT56&lt;=0,0,IF($BZ56&gt;=Data_Noise!AT56,0,Data_Noise!AT56-$BZ56)),Data_Noise!AT56)),"")</f>
        <v/>
      </c>
      <c r="AU56" s="79" t="str">
        <f>IFERROR(IF(Data_Noise!AU56="","",IF($B$3="On",IF(Data_Noise!AU56&lt;=0,0,IF($BZ56&gt;=Data_Noise!AU56,0,Data_Noise!AU56-$BZ56)),Data_Noise!AU56)),"")</f>
        <v/>
      </c>
      <c r="AV56" s="79" t="str">
        <f>IFERROR(IF(Data_Noise!AV56="","",IF($B$3="On",IF(Data_Noise!AV56&lt;=0,0,IF($BZ56&gt;=Data_Noise!AV56,0,Data_Noise!AV56-$BZ56)),Data_Noise!AV56)),"")</f>
        <v/>
      </c>
      <c r="AW56" s="79" t="str">
        <f>IFERROR(IF(Data_Noise!AW56="","",IF($B$3="On",IF(Data_Noise!AW56&lt;=0,0,IF($BZ56&gt;=Data_Noise!AW56,0,Data_Noise!AW56-$BZ56)),Data_Noise!AW56)),"")</f>
        <v/>
      </c>
      <c r="AX56" s="79" t="str">
        <f>IFERROR(IF(Data_Noise!AX56="","",IF($B$3="On",IF(Data_Noise!AX56&lt;=0,0,IF($BZ56&gt;=Data_Noise!AX56,0,Data_Noise!AX56-$BZ56)),Data_Noise!AX56)),"")</f>
        <v/>
      </c>
      <c r="AY56" s="79" t="str">
        <f>IFERROR(IF(Data_Noise!AY56="","",IF($B$3="On",IF(Data_Noise!AY56&lt;=0,0,IF($BZ56&gt;=Data_Noise!AY56,0,Data_Noise!AY56-$BZ56)),Data_Noise!AY56)),"")</f>
        <v/>
      </c>
      <c r="AZ56" s="79" t="str">
        <f>IFERROR(IF(Data_Noise!AZ56="","",IF($B$3="On",IF(Data_Noise!AZ56&lt;=0,0,IF($BZ56&gt;=Data_Noise!AZ56,0,Data_Noise!AZ56-$BZ56)),Data_Noise!AZ56)),"")</f>
        <v/>
      </c>
      <c r="BA56" s="79">
        <f ca="1">IF(BA$3="","",Data_Noise!C56)</f>
        <v>25.173793894103902</v>
      </c>
      <c r="BB56" s="79">
        <f ca="1">IF(BB$3="","",Data_Noise!D56)</f>
        <v>21.633058258636368</v>
      </c>
      <c r="BC56" s="79">
        <f ca="1">IF(BC$3="","",Data_Noise!E56)</f>
        <v>15.907101858275835</v>
      </c>
      <c r="BD56" s="79">
        <f ca="1">IF(BD$3="","",Data_Noise!F56)</f>
        <v>9.7291870632981734</v>
      </c>
      <c r="BE56" s="79">
        <f ca="1">IF(BE$3="","",Data_Noise!G56)</f>
        <v>6.2623180041937339</v>
      </c>
      <c r="BF56" s="79">
        <f ca="1">IF(BF$3="","",Data_Noise!H56)</f>
        <v>4.1989656954075762</v>
      </c>
      <c r="BG56" s="79">
        <f ca="1">IF(BG$3="","",Data_Noise!I56)</f>
        <v>2.2092424016189702</v>
      </c>
      <c r="BH56" s="79">
        <f ca="1">IF(BH$3="","",Data_Noise!J56)</f>
        <v>-1.6400196030203897</v>
      </c>
      <c r="BI56" s="79">
        <f ca="1">IF(BI$3="","",Data_Noise!K56)</f>
        <v>-4.501195472474893</v>
      </c>
      <c r="BJ56" s="79">
        <f ca="1">IF(BJ$3="","",Data_Noise!L56)</f>
        <v>-5.3680371767562329</v>
      </c>
      <c r="BK56" s="79">
        <f ca="1">IF(BK$3="","",Data_Noise!M56)</f>
        <v>-3.1025610595661401</v>
      </c>
      <c r="BL56" s="79">
        <f ca="1">IF(BL$3="","",Data_Noise!N56)</f>
        <v>-4.1354923325541968</v>
      </c>
      <c r="BM56" s="79">
        <f ca="1">IF(BM$3="","",Data_Noise!O56)</f>
        <v>-5.6083261434485694</v>
      </c>
      <c r="BN56" s="79" t="str">
        <f>IF(BN$3="","",Data_Noise!P56)</f>
        <v/>
      </c>
      <c r="BO56" s="79" t="str">
        <f>IF(BO$3="","",Data_Noise!Q56)</f>
        <v/>
      </c>
      <c r="BP56" s="79" t="str">
        <f>IF(BP$3="","",Data_Noise!R56)</f>
        <v/>
      </c>
      <c r="BQ56" s="79" t="str">
        <f>IF(BQ$3="","",Data_Noise!S56)</f>
        <v/>
      </c>
      <c r="BR56" s="79" t="str">
        <f>IF(BR$3="","",Data_Noise!T56)</f>
        <v/>
      </c>
      <c r="BS56" s="79" t="str">
        <f>IF(BS$3="","",Data_Noise!U56)</f>
        <v/>
      </c>
      <c r="BT56" s="79" t="str">
        <f>IF(BT$3="","",Data_Noise!V56)</f>
        <v/>
      </c>
      <c r="BU56" s="79" t="str">
        <f>IF(BU$3="","",Data_Noise!W56)</f>
        <v/>
      </c>
      <c r="BV56" s="79" t="str">
        <f>IF(BV$3="","",Data_Noise!X56)</f>
        <v/>
      </c>
      <c r="BW56" s="79" t="str">
        <f>IF(BW$3="","",Data_Noise!Y56)</f>
        <v/>
      </c>
      <c r="BX56" s="79" t="str">
        <f>IF(BX$3="","",Data_Noise!Z56)</f>
        <v/>
      </c>
      <c r="BY56" s="79" t="str">
        <f>IF(BY$3="","",Data_Noise!AA56)</f>
        <v/>
      </c>
      <c r="BZ56" s="79">
        <f t="shared" ca="1" si="1"/>
        <v>4.6736950298241648</v>
      </c>
    </row>
    <row r="57" spans="1:78" x14ac:dyDescent="0.25">
      <c r="A57" s="79">
        <f ca="1">Data_Initial!A57</f>
        <v>1</v>
      </c>
      <c r="B57" s="79" t="str">
        <f ca="1">Data_Initial!B57</f>
        <v>F7</v>
      </c>
      <c r="C57" s="79">
        <f ca="1">IFERROR(IF(Data_Noise!C57="","",IF($B$3="On",IF(Data_Noise!C57&lt;=0,0,IF($BZ57&gt;=Data_Noise!C57,0,Data_Noise!C57-$BZ57)),Data_Noise!C57)),"")</f>
        <v>23.602664199096644</v>
      </c>
      <c r="D57" s="79">
        <f ca="1">IFERROR(IF(Data_Noise!D57="","",IF($B$3="On",IF(Data_Noise!D57&lt;=0,0,IF($BZ57&gt;=Data_Noise!D57,0,Data_Noise!D57-$BZ57)),Data_Noise!D57)),"")</f>
        <v>17.338429286599322</v>
      </c>
      <c r="E57" s="79">
        <f ca="1">IFERROR(IF(Data_Noise!E57="","",IF($B$3="On",IF(Data_Noise!E57&lt;=0,0,IF($BZ57&gt;=Data_Noise!E57,0,Data_Noise!E57-$BZ57)),Data_Noise!E57)),"")</f>
        <v>6.2040243787349754</v>
      </c>
      <c r="F57" s="79">
        <f ca="1">IFERROR(IF(Data_Noise!F57="","",IF($B$3="On",IF(Data_Noise!F57&lt;=0,0,IF($BZ57&gt;=Data_Noise!F57,0,Data_Noise!F57-$BZ57)),Data_Noise!F57)),"")</f>
        <v>1.1709786280356331</v>
      </c>
      <c r="G57" s="79">
        <f ca="1">IFERROR(IF(Data_Noise!G57="","",IF($B$3="On",IF(Data_Noise!G57&lt;=0,0,IF($BZ57&gt;=Data_Noise!G57,0,Data_Noise!G57-$BZ57)),Data_Noise!G57)),"")</f>
        <v>0</v>
      </c>
      <c r="H57" s="79">
        <f ca="1">IFERROR(IF(Data_Noise!H57="","",IF($B$3="On",IF(Data_Noise!H57&lt;=0,0,IF($BZ57&gt;=Data_Noise!H57,0,Data_Noise!H57-$BZ57)),Data_Noise!H57)),"")</f>
        <v>0</v>
      </c>
      <c r="I57" s="79">
        <f ca="1">IFERROR(IF(Data_Noise!I57="","",IF($B$3="On",IF(Data_Noise!I57&lt;=0,0,IF($BZ57&gt;=Data_Noise!I57,0,Data_Noise!I57-$BZ57)),Data_Noise!I57)),"")</f>
        <v>0</v>
      </c>
      <c r="J57" s="79">
        <f ca="1">IFERROR(IF(Data_Noise!J57="","",IF($B$3="On",IF(Data_Noise!J57&lt;=0,0,IF($BZ57&gt;=Data_Noise!J57,0,Data_Noise!J57-$BZ57)),Data_Noise!J57)),"")</f>
        <v>0</v>
      </c>
      <c r="K57" s="79">
        <f ca="1">IFERROR(IF(Data_Noise!K57="","",IF($B$3="On",IF(Data_Noise!K57&lt;=0,0,IF($BZ57&gt;=Data_Noise!K57,0,Data_Noise!K57-$BZ57)),Data_Noise!K57)),"")</f>
        <v>0</v>
      </c>
      <c r="L57" s="79">
        <f ca="1">IFERROR(IF(Data_Noise!L57="","",IF($B$3="On",IF(Data_Noise!L57&lt;=0,0,IF($BZ57&gt;=Data_Noise!L57,0,Data_Noise!L57-$BZ57)),Data_Noise!L57)),"")</f>
        <v>0</v>
      </c>
      <c r="M57" s="79">
        <f ca="1">IFERROR(IF(Data_Noise!M57="","",IF($B$3="On",IF(Data_Noise!M57&lt;=0,0,IF($BZ57&gt;=Data_Noise!M57,0,Data_Noise!M57-$BZ57)),Data_Noise!M57)),"")</f>
        <v>0</v>
      </c>
      <c r="N57" s="79">
        <f ca="1">IFERROR(IF(Data_Noise!N57="","",IF($B$3="On",IF(Data_Noise!N57&lt;=0,0,IF($BZ57&gt;=Data_Noise!N57,0,Data_Noise!N57-$BZ57)),Data_Noise!N57)),"")</f>
        <v>0</v>
      </c>
      <c r="O57" s="79">
        <f ca="1">IFERROR(IF(Data_Noise!O57="","",IF($B$3="On",IF(Data_Noise!O57&lt;=0,0,IF($BZ57&gt;=Data_Noise!O57,0,Data_Noise!O57-$BZ57)),Data_Noise!O57)),"")</f>
        <v>0</v>
      </c>
      <c r="P57" s="79">
        <f ca="1">IFERROR(IF(Data_Noise!P57="","",IF($B$3="On",IF(Data_Noise!P57&lt;=0,0,IF($BZ57&gt;=Data_Noise!P57,0,Data_Noise!P57-$BZ57)),Data_Noise!P57)),"")</f>
        <v>0</v>
      </c>
      <c r="Q57" s="79">
        <f ca="1">IFERROR(IF(Data_Noise!Q57="","",IF($B$3="On",IF(Data_Noise!Q57&lt;=0,0,IF($BZ57&gt;=Data_Noise!Q57,0,Data_Noise!Q57-$BZ57)),Data_Noise!Q57)),"")</f>
        <v>0</v>
      </c>
      <c r="R57" s="79">
        <f ca="1">IFERROR(IF(Data_Noise!R57="","",IF($B$3="On",IF(Data_Noise!R57&lt;=0,0,IF($BZ57&gt;=Data_Noise!R57,0,Data_Noise!R57-$BZ57)),Data_Noise!R57)),"")</f>
        <v>0</v>
      </c>
      <c r="S57" s="79">
        <f ca="1">IFERROR(IF(Data_Noise!S57="","",IF($B$3="On",IF(Data_Noise!S57&lt;=0,0,IF($BZ57&gt;=Data_Noise!S57,0,Data_Noise!S57-$BZ57)),Data_Noise!S57)),"")</f>
        <v>0</v>
      </c>
      <c r="T57" s="79">
        <f ca="1">IFERROR(IF(Data_Noise!T57="","",IF($B$3="On",IF(Data_Noise!T57&lt;=0,0,IF($BZ57&gt;=Data_Noise!T57,0,Data_Noise!T57-$BZ57)),Data_Noise!T57)),"")</f>
        <v>0</v>
      </c>
      <c r="U57" s="79">
        <f ca="1">IFERROR(IF(Data_Noise!U57="","",IF($B$3="On",IF(Data_Noise!U57&lt;=0,0,IF($BZ57&gt;=Data_Noise!U57,0,Data_Noise!U57-$BZ57)),Data_Noise!U57)),"")</f>
        <v>0</v>
      </c>
      <c r="V57" s="79">
        <f ca="1">IFERROR(IF(Data_Noise!V57="","",IF($B$3="On",IF(Data_Noise!V57&lt;=0,0,IF($BZ57&gt;=Data_Noise!V57,0,Data_Noise!V57-$BZ57)),Data_Noise!V57)),"")</f>
        <v>0</v>
      </c>
      <c r="W57" s="79">
        <f ca="1">IFERROR(IF(Data_Noise!W57="","",IF($B$3="On",IF(Data_Noise!W57&lt;=0,0,IF($BZ57&gt;=Data_Noise!W57,0,Data_Noise!W57-$BZ57)),Data_Noise!W57)),"")</f>
        <v>0</v>
      </c>
      <c r="X57" s="79">
        <f ca="1">IFERROR(IF(Data_Noise!X57="","",IF($B$3="On",IF(Data_Noise!X57&lt;=0,0,IF($BZ57&gt;=Data_Noise!X57,0,Data_Noise!X57-$BZ57)),Data_Noise!X57)),"")</f>
        <v>0</v>
      </c>
      <c r="Y57" s="79">
        <f ca="1">IFERROR(IF(Data_Noise!Y57="","",IF($B$3="On",IF(Data_Noise!Y57&lt;=0,0,IF($BZ57&gt;=Data_Noise!Y57,0,Data_Noise!Y57-$BZ57)),Data_Noise!Y57)),"")</f>
        <v>0</v>
      </c>
      <c r="Z57" s="79">
        <f ca="1">IFERROR(IF(Data_Noise!Z57="","",IF($B$3="On",IF(Data_Noise!Z57&lt;=0,0,IF($BZ57&gt;=Data_Noise!Z57,0,Data_Noise!Z57-$BZ57)),Data_Noise!Z57)),"")</f>
        <v>0</v>
      </c>
      <c r="AA57" s="79">
        <f ca="1">IFERROR(IF(Data_Noise!AA57="","",IF($B$3="On",IF(Data_Noise!AA57&lt;=0,0,IF($BZ57&gt;=Data_Noise!AA57,0,Data_Noise!AA57-$BZ57)),Data_Noise!AA57)),"")</f>
        <v>0</v>
      </c>
      <c r="AB57" s="79">
        <f ca="1">IFERROR(IF(Data_Noise!AB57="","",IF($B$3="On",IF(Data_Noise!AB57&lt;=0,0,IF($BZ57&gt;=Data_Noise!AB57,0,Data_Noise!AB57-$BZ57)),Data_Noise!AB57)),"")</f>
        <v>4.7441881117673441</v>
      </c>
      <c r="AC57" s="79">
        <f ca="1">IFERROR(IF(Data_Noise!AC57="","",IF($B$3="On",IF(Data_Noise!AC57&lt;=0,0,IF($BZ57&gt;=Data_Noise!AC57,0,Data_Noise!AC57-$BZ57)),Data_Noise!AC57)),"")</f>
        <v>17.152097197827555</v>
      </c>
      <c r="AD57" s="79">
        <f ca="1">IFERROR(IF(Data_Noise!AD57="","",IF($B$3="On",IF(Data_Noise!AD57&lt;=0,0,IF($BZ57&gt;=Data_Noise!AD57,0,Data_Noise!AD57-$BZ57)),Data_Noise!AD57)),"")</f>
        <v>41.820880003091013</v>
      </c>
      <c r="AE57" s="79">
        <f ca="1">IFERROR(IF(Data_Noise!AE57="","",IF($B$3="On",IF(Data_Noise!AE57&lt;=0,0,IF($BZ57&gt;=Data_Noise!AE57,0,Data_Noise!AE57-$BZ57)),Data_Noise!AE57)),"")</f>
        <v>88.532058085038344</v>
      </c>
      <c r="AF57" s="79">
        <f ca="1">IFERROR(IF(Data_Noise!AF57="","",IF($B$3="On",IF(Data_Noise!AF57&lt;=0,0,IF($BZ57&gt;=Data_Noise!AF57,0,Data_Noise!AF57-$BZ57)),Data_Noise!AF57)),"")</f>
        <v>173.17577358483044</v>
      </c>
      <c r="AG57" s="79">
        <f ca="1">IFERROR(IF(Data_Noise!AG57="","",IF($B$3="On",IF(Data_Noise!AG57&lt;=0,0,IF($BZ57&gt;=Data_Noise!AG57,0,Data_Noise!AG57-$BZ57)),Data_Noise!AG57)),"")</f>
        <v>314.63817238092992</v>
      </c>
      <c r="AH57" s="79">
        <f ca="1">IFERROR(IF(Data_Noise!AH57="","",IF($B$3="On",IF(Data_Noise!AH57&lt;=0,0,IF($BZ57&gt;=Data_Noise!AH57,0,Data_Noise!AH57-$BZ57)),Data_Noise!AH57)),"")</f>
        <v>526.86764929330923</v>
      </c>
      <c r="AI57" s="79">
        <f ca="1">IFERROR(IF(Data_Noise!AI57="","",IF($B$3="On",IF(Data_Noise!AI57&lt;=0,0,IF($BZ57&gt;=Data_Noise!AI57,0,Data_Noise!AI57-$BZ57)),Data_Noise!AI57)),"")</f>
        <v>795.41644437829427</v>
      </c>
      <c r="AJ57" s="79">
        <f ca="1">IFERROR(IF(Data_Noise!AJ57="","",IF($B$3="On",IF(Data_Noise!AJ57&lt;=0,0,IF($BZ57&gt;=Data_Noise!AJ57,0,Data_Noise!AJ57-$BZ57)),Data_Noise!AJ57)),"")</f>
        <v>1061.0214346109608</v>
      </c>
      <c r="AK57" s="79">
        <f ca="1">IFERROR(IF(Data_Noise!AK57="","",IF($B$3="On",IF(Data_Noise!AK57&lt;=0,0,IF($BZ57&gt;=Data_Noise!AK57,0,Data_Noise!AK57-$BZ57)),Data_Noise!AK57)),"")</f>
        <v>1283.3521504078569</v>
      </c>
      <c r="AL57" s="79">
        <f ca="1">IFERROR(IF(Data_Noise!AL57="","",IF($B$3="On",IF(Data_Noise!AL57&lt;=0,0,IF($BZ57&gt;=Data_Noise!AL57,0,Data_Noise!AL57-$BZ57)),Data_Noise!AL57)),"")</f>
        <v>1439.1629303145269</v>
      </c>
      <c r="AM57" s="79">
        <f ca="1">IFERROR(IF(Data_Noise!AM57="","",IF($B$3="On",IF(Data_Noise!AM57&lt;=0,0,IF($BZ57&gt;=Data_Noise!AM57,0,Data_Noise!AM57-$BZ57)),Data_Noise!AM57)),"")</f>
        <v>1549.9074834153337</v>
      </c>
      <c r="AN57" s="79">
        <f ca="1">IFERROR(IF(Data_Noise!AN57="","",IF($B$3="On",IF(Data_Noise!AN57&lt;=0,0,IF($BZ57&gt;=Data_Noise!AN57,0,Data_Noise!AN57-$BZ57)),Data_Noise!AN57)),"")</f>
        <v>1620.76883153278</v>
      </c>
      <c r="AO57" s="79">
        <f ca="1">IFERROR(IF(Data_Noise!AO57="","",IF($B$3="On",IF(Data_Noise!AO57&lt;=0,0,IF($BZ57&gt;=Data_Noise!AO57,0,Data_Noise!AO57-$BZ57)),Data_Noise!AO57)),"")</f>
        <v>1665.9998546256834</v>
      </c>
      <c r="AP57" s="79">
        <f ca="1">IFERROR(IF(Data_Noise!AP57="","",IF($B$3="On",IF(Data_Noise!AP57&lt;=0,0,IF($BZ57&gt;=Data_Noise!AP57,0,Data_Noise!AP57-$BZ57)),Data_Noise!AP57)),"")</f>
        <v>1683.7686705522785</v>
      </c>
      <c r="AQ57" s="79" t="str">
        <f>IFERROR(IF(Data_Noise!AQ57="","",IF($B$3="On",IF(Data_Noise!AQ57&lt;=0,0,IF($BZ57&gt;=Data_Noise!AQ57,0,Data_Noise!AQ57-$BZ57)),Data_Noise!AQ57)),"")</f>
        <v/>
      </c>
      <c r="AR57" s="79" t="str">
        <f>IFERROR(IF(Data_Noise!AR57="","",IF($B$3="On",IF(Data_Noise!AR57&lt;=0,0,IF($BZ57&gt;=Data_Noise!AR57,0,Data_Noise!AR57-$BZ57)),Data_Noise!AR57)),"")</f>
        <v/>
      </c>
      <c r="AS57" s="79" t="str">
        <f>IFERROR(IF(Data_Noise!AS57="","",IF($B$3="On",IF(Data_Noise!AS57&lt;=0,0,IF($BZ57&gt;=Data_Noise!AS57,0,Data_Noise!AS57-$BZ57)),Data_Noise!AS57)),"")</f>
        <v/>
      </c>
      <c r="AT57" s="79" t="str">
        <f>IFERROR(IF(Data_Noise!AT57="","",IF($B$3="On",IF(Data_Noise!AT57&lt;=0,0,IF($BZ57&gt;=Data_Noise!AT57,0,Data_Noise!AT57-$BZ57)),Data_Noise!AT57)),"")</f>
        <v/>
      </c>
      <c r="AU57" s="79" t="str">
        <f>IFERROR(IF(Data_Noise!AU57="","",IF($B$3="On",IF(Data_Noise!AU57&lt;=0,0,IF($BZ57&gt;=Data_Noise!AU57,0,Data_Noise!AU57-$BZ57)),Data_Noise!AU57)),"")</f>
        <v/>
      </c>
      <c r="AV57" s="79" t="str">
        <f>IFERROR(IF(Data_Noise!AV57="","",IF($B$3="On",IF(Data_Noise!AV57&lt;=0,0,IF($BZ57&gt;=Data_Noise!AV57,0,Data_Noise!AV57-$BZ57)),Data_Noise!AV57)),"")</f>
        <v/>
      </c>
      <c r="AW57" s="79" t="str">
        <f>IFERROR(IF(Data_Noise!AW57="","",IF($B$3="On",IF(Data_Noise!AW57&lt;=0,0,IF($BZ57&gt;=Data_Noise!AW57,0,Data_Noise!AW57-$BZ57)),Data_Noise!AW57)),"")</f>
        <v/>
      </c>
      <c r="AX57" s="79" t="str">
        <f>IFERROR(IF(Data_Noise!AX57="","",IF($B$3="On",IF(Data_Noise!AX57&lt;=0,0,IF($BZ57&gt;=Data_Noise!AX57,0,Data_Noise!AX57-$BZ57)),Data_Noise!AX57)),"")</f>
        <v/>
      </c>
      <c r="AY57" s="79" t="str">
        <f>IFERROR(IF(Data_Noise!AY57="","",IF($B$3="On",IF(Data_Noise!AY57&lt;=0,0,IF($BZ57&gt;=Data_Noise!AY57,0,Data_Noise!AY57-$BZ57)),Data_Noise!AY57)),"")</f>
        <v/>
      </c>
      <c r="AZ57" s="79" t="str">
        <f>IFERROR(IF(Data_Noise!AZ57="","",IF($B$3="On",IF(Data_Noise!AZ57&lt;=0,0,IF($BZ57&gt;=Data_Noise!AZ57,0,Data_Noise!AZ57-$BZ57)),Data_Noise!AZ57)),"")</f>
        <v/>
      </c>
      <c r="BA57" s="79">
        <f ca="1">IF(BA$3="","",Data_Noise!C57)</f>
        <v>28.455960334803002</v>
      </c>
      <c r="BB57" s="79">
        <f ca="1">IF(BB$3="","",Data_Noise!D57)</f>
        <v>22.19172542230568</v>
      </c>
      <c r="BC57" s="79">
        <f ca="1">IF(BC$3="","",Data_Noise!E57)</f>
        <v>11.057320514441335</v>
      </c>
      <c r="BD57" s="79">
        <f ca="1">IF(BD$3="","",Data_Noise!F57)</f>
        <v>6.0242747637419924</v>
      </c>
      <c r="BE57" s="79">
        <f ca="1">IF(BE$3="","",Data_Noise!G57)</f>
        <v>3.3972575539770968</v>
      </c>
      <c r="BF57" s="79">
        <f ca="1">IF(BF$3="","",Data_Noise!H57)</f>
        <v>2.6635229391272333</v>
      </c>
      <c r="BG57" s="79">
        <f ca="1">IF(BG$3="","",Data_Noise!I57)</f>
        <v>1.7736226465634293</v>
      </c>
      <c r="BH57" s="79">
        <f ca="1">IF(BH$3="","",Data_Noise!J57)</f>
        <v>1.1758668550696703</v>
      </c>
      <c r="BI57" s="79">
        <f ca="1">IF(BI$3="","",Data_Noise!K57)</f>
        <v>-0.87925961979393319</v>
      </c>
      <c r="BJ57" s="79">
        <f ca="1">IF(BJ$3="","",Data_Noise!L57)</f>
        <v>-3.3845553932901553</v>
      </c>
      <c r="BK57" s="79">
        <f ca="1">IF(BK$3="","",Data_Noise!M57)</f>
        <v>-3.7169580838512926</v>
      </c>
      <c r="BL57" s="79">
        <f ca="1">IF(BL$3="","",Data_Noise!N57)</f>
        <v>-3.0891541868918431</v>
      </c>
      <c r="BM57" s="79">
        <f ca="1">IF(BM$3="","",Data_Noise!O57)</f>
        <v>-2.5767739820195534</v>
      </c>
      <c r="BN57" s="79" t="str">
        <f>IF(BN$3="","",Data_Noise!P57)</f>
        <v/>
      </c>
      <c r="BO57" s="79" t="str">
        <f>IF(BO$3="","",Data_Noise!Q57)</f>
        <v/>
      </c>
      <c r="BP57" s="79" t="str">
        <f>IF(BP$3="","",Data_Noise!R57)</f>
        <v/>
      </c>
      <c r="BQ57" s="79" t="str">
        <f>IF(BQ$3="","",Data_Noise!S57)</f>
        <v/>
      </c>
      <c r="BR57" s="79" t="str">
        <f>IF(BR$3="","",Data_Noise!T57)</f>
        <v/>
      </c>
      <c r="BS57" s="79" t="str">
        <f>IF(BS$3="","",Data_Noise!U57)</f>
        <v/>
      </c>
      <c r="BT57" s="79" t="str">
        <f>IF(BT$3="","",Data_Noise!V57)</f>
        <v/>
      </c>
      <c r="BU57" s="79" t="str">
        <f>IF(BU$3="","",Data_Noise!W57)</f>
        <v/>
      </c>
      <c r="BV57" s="79" t="str">
        <f>IF(BV$3="","",Data_Noise!X57)</f>
        <v/>
      </c>
      <c r="BW57" s="79" t="str">
        <f>IF(BW$3="","",Data_Noise!Y57)</f>
        <v/>
      </c>
      <c r="BX57" s="79" t="str">
        <f>IF(BX$3="","",Data_Noise!Z57)</f>
        <v/>
      </c>
      <c r="BY57" s="79" t="str">
        <f>IF(BY$3="","",Data_Noise!AA57)</f>
        <v/>
      </c>
      <c r="BZ57" s="79">
        <f t="shared" ca="1" si="1"/>
        <v>4.8532961357063593</v>
      </c>
    </row>
    <row r="58" spans="1:78" x14ac:dyDescent="0.25">
      <c r="A58" s="79">
        <f ca="1">Data_Initial!A58</f>
        <v>1</v>
      </c>
      <c r="B58" s="79" t="str">
        <f ca="1">Data_Initial!B58</f>
        <v>G7</v>
      </c>
      <c r="C58" s="79">
        <f ca="1">IFERROR(IF(Data_Noise!C58="","",IF($B$3="On",IF(Data_Noise!C58&lt;=0,0,IF($BZ58&gt;=Data_Noise!C58,0,Data_Noise!C58-$BZ58)),Data_Noise!C58)),"")</f>
        <v>4.4598965990980375</v>
      </c>
      <c r="D58" s="79">
        <f ca="1">IFERROR(IF(Data_Noise!D58="","",IF($B$3="On",IF(Data_Noise!D58&lt;=0,0,IF($BZ58&gt;=Data_Noise!D58,0,Data_Noise!D58-$BZ58)),Data_Noise!D58)),"")</f>
        <v>3.3310945225992743</v>
      </c>
      <c r="E58" s="79">
        <f ca="1">IFERROR(IF(Data_Noise!E58="","",IF($B$3="On",IF(Data_Noise!E58&lt;=0,0,IF($BZ58&gt;=Data_Noise!E58,0,Data_Noise!E58-$BZ58)),Data_Noise!E58)),"")</f>
        <v>3.6341983020587074</v>
      </c>
      <c r="F58" s="79">
        <f ca="1">IFERROR(IF(Data_Noise!F58="","",IF($B$3="On",IF(Data_Noise!F58&lt;=0,0,IF($BZ58&gt;=Data_Noise!F58,0,Data_Noise!F58-$BZ58)),Data_Noise!F58)),"")</f>
        <v>0</v>
      </c>
      <c r="G58" s="79">
        <f ca="1">IFERROR(IF(Data_Noise!G58="","",IF($B$3="On",IF(Data_Noise!G58&lt;=0,0,IF($BZ58&gt;=Data_Noise!G58,0,Data_Noise!G58-$BZ58)),Data_Noise!G58)),"")</f>
        <v>0</v>
      </c>
      <c r="H58" s="79">
        <f ca="1">IFERROR(IF(Data_Noise!H58="","",IF($B$3="On",IF(Data_Noise!H58&lt;=0,0,IF($BZ58&gt;=Data_Noise!H58,0,Data_Noise!H58-$BZ58)),Data_Noise!H58)),"")</f>
        <v>0</v>
      </c>
      <c r="I58" s="79">
        <f ca="1">IFERROR(IF(Data_Noise!I58="","",IF($B$3="On",IF(Data_Noise!I58&lt;=0,0,IF($BZ58&gt;=Data_Noise!I58,0,Data_Noise!I58-$BZ58)),Data_Noise!I58)),"")</f>
        <v>0</v>
      </c>
      <c r="J58" s="79">
        <f ca="1">IFERROR(IF(Data_Noise!J58="","",IF($B$3="On",IF(Data_Noise!J58&lt;=0,0,IF($BZ58&gt;=Data_Noise!J58,0,Data_Noise!J58-$BZ58)),Data_Noise!J58)),"")</f>
        <v>0</v>
      </c>
      <c r="K58" s="79">
        <f ca="1">IFERROR(IF(Data_Noise!K58="","",IF($B$3="On",IF(Data_Noise!K58&lt;=0,0,IF($BZ58&gt;=Data_Noise!K58,0,Data_Noise!K58-$BZ58)),Data_Noise!K58)),"")</f>
        <v>0</v>
      </c>
      <c r="L58" s="79">
        <f ca="1">IFERROR(IF(Data_Noise!L58="","",IF($B$3="On",IF(Data_Noise!L58&lt;=0,0,IF($BZ58&gt;=Data_Noise!L58,0,Data_Noise!L58-$BZ58)),Data_Noise!L58)),"")</f>
        <v>0.63437581723201708</v>
      </c>
      <c r="M58" s="79">
        <f ca="1">IFERROR(IF(Data_Noise!M58="","",IF($B$3="On",IF(Data_Noise!M58&lt;=0,0,IF($BZ58&gt;=Data_Noise!M58,0,Data_Noise!M58-$BZ58)),Data_Noise!M58)),"")</f>
        <v>5.377844745120397E-2</v>
      </c>
      <c r="N58" s="79">
        <f ca="1">IFERROR(IF(Data_Noise!N58="","",IF($B$3="On",IF(Data_Noise!N58&lt;=0,0,IF($BZ58&gt;=Data_Noise!N58,0,Data_Noise!N58-$BZ58)),Data_Noise!N58)),"")</f>
        <v>0</v>
      </c>
      <c r="O58" s="79">
        <f ca="1">IFERROR(IF(Data_Noise!O58="","",IF($B$3="On",IF(Data_Noise!O58&lt;=0,0,IF($BZ58&gt;=Data_Noise!O58,0,Data_Noise!O58-$BZ58)),Data_Noise!O58)),"")</f>
        <v>0</v>
      </c>
      <c r="P58" s="79">
        <f ca="1">IFERROR(IF(Data_Noise!P58="","",IF($B$3="On",IF(Data_Noise!P58&lt;=0,0,IF($BZ58&gt;=Data_Noise!P58,0,Data_Noise!P58-$BZ58)),Data_Noise!P58)),"")</f>
        <v>0</v>
      </c>
      <c r="Q58" s="79">
        <f ca="1">IFERROR(IF(Data_Noise!Q58="","",IF($B$3="On",IF(Data_Noise!Q58&lt;=0,0,IF($BZ58&gt;=Data_Noise!Q58,0,Data_Noise!Q58-$BZ58)),Data_Noise!Q58)),"")</f>
        <v>0</v>
      </c>
      <c r="R58" s="79">
        <f ca="1">IFERROR(IF(Data_Noise!R58="","",IF($B$3="On",IF(Data_Noise!R58&lt;=0,0,IF($BZ58&gt;=Data_Noise!R58,0,Data_Noise!R58-$BZ58)),Data_Noise!R58)),"")</f>
        <v>0</v>
      </c>
      <c r="S58" s="79">
        <f ca="1">IFERROR(IF(Data_Noise!S58="","",IF($B$3="On",IF(Data_Noise!S58&lt;=0,0,IF($BZ58&gt;=Data_Noise!S58,0,Data_Noise!S58-$BZ58)),Data_Noise!S58)),"")</f>
        <v>0</v>
      </c>
      <c r="T58" s="79">
        <f ca="1">IFERROR(IF(Data_Noise!T58="","",IF($B$3="On",IF(Data_Noise!T58&lt;=0,0,IF($BZ58&gt;=Data_Noise!T58,0,Data_Noise!T58-$BZ58)),Data_Noise!T58)),"")</f>
        <v>0</v>
      </c>
      <c r="U58" s="79">
        <f ca="1">IFERROR(IF(Data_Noise!U58="","",IF($B$3="On",IF(Data_Noise!U58&lt;=0,0,IF($BZ58&gt;=Data_Noise!U58,0,Data_Noise!U58-$BZ58)),Data_Noise!U58)),"")</f>
        <v>0</v>
      </c>
      <c r="V58" s="79">
        <f ca="1">IFERROR(IF(Data_Noise!V58="","",IF($B$3="On",IF(Data_Noise!V58&lt;=0,0,IF($BZ58&gt;=Data_Noise!V58,0,Data_Noise!V58-$BZ58)),Data_Noise!V58)),"")</f>
        <v>0</v>
      </c>
      <c r="W58" s="79">
        <f ca="1">IFERROR(IF(Data_Noise!W58="","",IF($B$3="On",IF(Data_Noise!W58&lt;=0,0,IF($BZ58&gt;=Data_Noise!W58,0,Data_Noise!W58-$BZ58)),Data_Noise!W58)),"")</f>
        <v>0</v>
      </c>
      <c r="X58" s="79">
        <f ca="1">IFERROR(IF(Data_Noise!X58="","",IF($B$3="On",IF(Data_Noise!X58&lt;=0,0,IF($BZ58&gt;=Data_Noise!X58,0,Data_Noise!X58-$BZ58)),Data_Noise!X58)),"")</f>
        <v>0</v>
      </c>
      <c r="Y58" s="79">
        <f ca="1">IFERROR(IF(Data_Noise!Y58="","",IF($B$3="On",IF(Data_Noise!Y58&lt;=0,0,IF($BZ58&gt;=Data_Noise!Y58,0,Data_Noise!Y58-$BZ58)),Data_Noise!Y58)),"")</f>
        <v>0</v>
      </c>
      <c r="Z58" s="79">
        <f ca="1">IFERROR(IF(Data_Noise!Z58="","",IF($B$3="On",IF(Data_Noise!Z58&lt;=0,0,IF($BZ58&gt;=Data_Noise!Z58,0,Data_Noise!Z58-$BZ58)),Data_Noise!Z58)),"")</f>
        <v>8.6309731631177122</v>
      </c>
      <c r="AA58" s="79">
        <f ca="1">IFERROR(IF(Data_Noise!AA58="","",IF($B$3="On",IF(Data_Noise!AA58&lt;=0,0,IF($BZ58&gt;=Data_Noise!AA58,0,Data_Noise!AA58-$BZ58)),Data_Noise!AA58)),"")</f>
        <v>24.501654417212372</v>
      </c>
      <c r="AB58" s="79">
        <f ca="1">IFERROR(IF(Data_Noise!AB58="","",IF($B$3="On",IF(Data_Noise!AB58&lt;=0,0,IF($BZ58&gt;=Data_Noise!AB58,0,Data_Noise!AB58-$BZ58)),Data_Noise!AB58)),"")</f>
        <v>55.139077953981165</v>
      </c>
      <c r="AC58" s="79">
        <f ca="1">IFERROR(IF(Data_Noise!AC58="","",IF($B$3="On",IF(Data_Noise!AC58&lt;=0,0,IF($BZ58&gt;=Data_Noise!AC58,0,Data_Noise!AC58-$BZ58)),Data_Noise!AC58)),"")</f>
        <v>117.70879800722054</v>
      </c>
      <c r="AD58" s="79">
        <f ca="1">IFERROR(IF(Data_Noise!AD58="","",IF($B$3="On",IF(Data_Noise!AD58&lt;=0,0,IF($BZ58&gt;=Data_Noise!AD58,0,Data_Noise!AD58-$BZ58)),Data_Noise!AD58)),"")</f>
        <v>233.21429860581358</v>
      </c>
      <c r="AE58" s="79">
        <f ca="1">IFERROR(IF(Data_Noise!AE58="","",IF($B$3="On",IF(Data_Noise!AE58&lt;=0,0,IF($BZ58&gt;=Data_Noise!AE58,0,Data_Noise!AE58-$BZ58)),Data_Noise!AE58)),"")</f>
        <v>434.7219045455879</v>
      </c>
      <c r="AF58" s="79">
        <f ca="1">IFERROR(IF(Data_Noise!AF58="","",IF($B$3="On",IF(Data_Noise!AF58&lt;=0,0,IF($BZ58&gt;=Data_Noise!AF58,0,Data_Noise!AF58-$BZ58)),Data_Noise!AF58)),"")</f>
        <v>762.78111217817718</v>
      </c>
      <c r="AG58" s="79">
        <f ca="1">IFERROR(IF(Data_Noise!AG58="","",IF($B$3="On",IF(Data_Noise!AG58&lt;=0,0,IF($BZ58&gt;=Data_Noise!AG58,0,Data_Noise!AG58-$BZ58)),Data_Noise!AG58)),"")</f>
        <v>1237.2262659175453</v>
      </c>
      <c r="AH58" s="79">
        <f ca="1">IFERROR(IF(Data_Noise!AH58="","",IF($B$3="On",IF(Data_Noise!AH58&lt;=0,0,IF($BZ58&gt;=Data_Noise!AH58,0,Data_Noise!AH58-$BZ58)),Data_Noise!AH58)),"")</f>
        <v>1805.6192144823908</v>
      </c>
      <c r="AI58" s="79">
        <f ca="1">IFERROR(IF(Data_Noise!AI58="","",IF($B$3="On",IF(Data_Noise!AI58&lt;=0,0,IF($BZ58&gt;=Data_Noise!AI58,0,Data_Noise!AI58-$BZ58)),Data_Noise!AI58)),"")</f>
        <v>2377.6932378939705</v>
      </c>
      <c r="AJ58" s="79">
        <f ca="1">IFERROR(IF(Data_Noise!AJ58="","",IF($B$3="On",IF(Data_Noise!AJ58&lt;=0,0,IF($BZ58&gt;=Data_Noise!AJ58,0,Data_Noise!AJ58-$BZ58)),Data_Noise!AJ58)),"")</f>
        <v>2855.5690994615202</v>
      </c>
      <c r="AK58" s="79">
        <f ca="1">IFERROR(IF(Data_Noise!AK58="","",IF($B$3="On",IF(Data_Noise!AK58&lt;=0,0,IF($BZ58&gt;=Data_Noise!AK58,0,Data_Noise!AK58-$BZ58)),Data_Noise!AK58)),"")</f>
        <v>3206.3794485847638</v>
      </c>
      <c r="AL58" s="79">
        <f ca="1">IFERROR(IF(Data_Noise!AL58="","",IF($B$3="On",IF(Data_Noise!AL58&lt;=0,0,IF($BZ58&gt;=Data_Noise!AL58,0,Data_Noise!AL58-$BZ58)),Data_Noise!AL58)),"")</f>
        <v>3433.1214361752968</v>
      </c>
      <c r="AM58" s="79">
        <f ca="1">IFERROR(IF(Data_Noise!AM58="","",IF($B$3="On",IF(Data_Noise!AM58&lt;=0,0,IF($BZ58&gt;=Data_Noise!AM58,0,Data_Noise!AM58-$BZ58)),Data_Noise!AM58)),"")</f>
        <v>3570.4160937659572</v>
      </c>
      <c r="AN58" s="79">
        <f ca="1">IFERROR(IF(Data_Noise!AN58="","",IF($B$3="On",IF(Data_Noise!AN58&lt;=0,0,IF($BZ58&gt;=Data_Noise!AN58,0,Data_Noise!AN58-$BZ58)),Data_Noise!AN58)),"")</f>
        <v>3651.0042547287535</v>
      </c>
      <c r="AO58" s="79">
        <f ca="1">IFERROR(IF(Data_Noise!AO58="","",IF($B$3="On",IF(Data_Noise!AO58&lt;=0,0,IF($BZ58&gt;=Data_Noise!AO58,0,Data_Noise!AO58-$BZ58)),Data_Noise!AO58)),"")</f>
        <v>3699.392335286474</v>
      </c>
      <c r="AP58" s="79">
        <f ca="1">IFERROR(IF(Data_Noise!AP58="","",IF($B$3="On",IF(Data_Noise!AP58&lt;=0,0,IF($BZ58&gt;=Data_Noise!AP58,0,Data_Noise!AP58-$BZ58)),Data_Noise!AP58)),"")</f>
        <v>3718.3764325953739</v>
      </c>
      <c r="AQ58" s="79" t="str">
        <f>IFERROR(IF(Data_Noise!AQ58="","",IF($B$3="On",IF(Data_Noise!AQ58&lt;=0,0,IF($BZ58&gt;=Data_Noise!AQ58,0,Data_Noise!AQ58-$BZ58)),Data_Noise!AQ58)),"")</f>
        <v/>
      </c>
      <c r="AR58" s="79" t="str">
        <f>IFERROR(IF(Data_Noise!AR58="","",IF($B$3="On",IF(Data_Noise!AR58&lt;=0,0,IF($BZ58&gt;=Data_Noise!AR58,0,Data_Noise!AR58-$BZ58)),Data_Noise!AR58)),"")</f>
        <v/>
      </c>
      <c r="AS58" s="79" t="str">
        <f>IFERROR(IF(Data_Noise!AS58="","",IF($B$3="On",IF(Data_Noise!AS58&lt;=0,0,IF($BZ58&gt;=Data_Noise!AS58,0,Data_Noise!AS58-$BZ58)),Data_Noise!AS58)),"")</f>
        <v/>
      </c>
      <c r="AT58" s="79" t="str">
        <f>IFERROR(IF(Data_Noise!AT58="","",IF($B$3="On",IF(Data_Noise!AT58&lt;=0,0,IF($BZ58&gt;=Data_Noise!AT58,0,Data_Noise!AT58-$BZ58)),Data_Noise!AT58)),"")</f>
        <v/>
      </c>
      <c r="AU58" s="79" t="str">
        <f>IFERROR(IF(Data_Noise!AU58="","",IF($B$3="On",IF(Data_Noise!AU58&lt;=0,0,IF($BZ58&gt;=Data_Noise!AU58,0,Data_Noise!AU58-$BZ58)),Data_Noise!AU58)),"")</f>
        <v/>
      </c>
      <c r="AV58" s="79" t="str">
        <f>IFERROR(IF(Data_Noise!AV58="","",IF($B$3="On",IF(Data_Noise!AV58&lt;=0,0,IF($BZ58&gt;=Data_Noise!AV58,0,Data_Noise!AV58-$BZ58)),Data_Noise!AV58)),"")</f>
        <v/>
      </c>
      <c r="AW58" s="79" t="str">
        <f>IFERROR(IF(Data_Noise!AW58="","",IF($B$3="On",IF(Data_Noise!AW58&lt;=0,0,IF($BZ58&gt;=Data_Noise!AW58,0,Data_Noise!AW58-$BZ58)),Data_Noise!AW58)),"")</f>
        <v/>
      </c>
      <c r="AX58" s="79" t="str">
        <f>IFERROR(IF(Data_Noise!AX58="","",IF($B$3="On",IF(Data_Noise!AX58&lt;=0,0,IF($BZ58&gt;=Data_Noise!AX58,0,Data_Noise!AX58-$BZ58)),Data_Noise!AX58)),"")</f>
        <v/>
      </c>
      <c r="AY58" s="79" t="str">
        <f>IFERROR(IF(Data_Noise!AY58="","",IF($B$3="On",IF(Data_Noise!AY58&lt;=0,0,IF($BZ58&gt;=Data_Noise!AY58,0,Data_Noise!AY58-$BZ58)),Data_Noise!AY58)),"")</f>
        <v/>
      </c>
      <c r="AZ58" s="79" t="str">
        <f>IFERROR(IF(Data_Noise!AZ58="","",IF($B$3="On",IF(Data_Noise!AZ58&lt;=0,0,IF($BZ58&gt;=Data_Noise!AZ58,0,Data_Noise!AZ58-$BZ58)),Data_Noise!AZ58)),"")</f>
        <v/>
      </c>
      <c r="BA58" s="79">
        <f ca="1">IF(BA$3="","",Data_Noise!C58)</f>
        <v>7.2047407650841304</v>
      </c>
      <c r="BB58" s="79">
        <f ca="1">IF(BB$3="","",Data_Noise!D58)</f>
        <v>6.0759386885853672</v>
      </c>
      <c r="BC58" s="79">
        <f ca="1">IF(BC$3="","",Data_Noise!E58)</f>
        <v>6.3790424680448004</v>
      </c>
      <c r="BD58" s="79">
        <f ca="1">IF(BD$3="","",Data_Noise!F58)</f>
        <v>2.6518271232065067</v>
      </c>
      <c r="BE58" s="79">
        <f ca="1">IF(BE$3="","",Data_Noise!G58)</f>
        <v>1.8128408077007698</v>
      </c>
      <c r="BF58" s="79">
        <f ca="1">IF(BF$3="","",Data_Noise!H58)</f>
        <v>-3.1519192651710361E-2</v>
      </c>
      <c r="BG58" s="79">
        <f ca="1">IF(BG$3="","",Data_Noise!I58)</f>
        <v>0.78157502322801342</v>
      </c>
      <c r="BH58" s="79">
        <f ca="1">IF(BH$3="","",Data_Noise!J58)</f>
        <v>1.3064761220684866</v>
      </c>
      <c r="BI58" s="79">
        <f ca="1">IF(BI$3="","",Data_Noise!K58)</f>
        <v>2.6173043416908204</v>
      </c>
      <c r="BJ58" s="79">
        <f ca="1">IF(BJ$3="","",Data_Noise!L58)</f>
        <v>3.37921998321811</v>
      </c>
      <c r="BK58" s="79">
        <f ca="1">IF(BK$3="","",Data_Noise!M58)</f>
        <v>2.7986226134372969</v>
      </c>
      <c r="BL58" s="79">
        <f ca="1">IF(BL$3="","",Data_Noise!N58)</f>
        <v>1.6996198942968761</v>
      </c>
      <c r="BM58" s="79">
        <f ca="1">IF(BM$3="","",Data_Noise!O58)</f>
        <v>-0.99271448009024699</v>
      </c>
      <c r="BN58" s="79" t="str">
        <f>IF(BN$3="","",Data_Noise!P58)</f>
        <v/>
      </c>
      <c r="BO58" s="79" t="str">
        <f>IF(BO$3="","",Data_Noise!Q58)</f>
        <v/>
      </c>
      <c r="BP58" s="79" t="str">
        <f>IF(BP$3="","",Data_Noise!R58)</f>
        <v/>
      </c>
      <c r="BQ58" s="79" t="str">
        <f>IF(BQ$3="","",Data_Noise!S58)</f>
        <v/>
      </c>
      <c r="BR58" s="79" t="str">
        <f>IF(BR$3="","",Data_Noise!T58)</f>
        <v/>
      </c>
      <c r="BS58" s="79" t="str">
        <f>IF(BS$3="","",Data_Noise!U58)</f>
        <v/>
      </c>
      <c r="BT58" s="79" t="str">
        <f>IF(BT$3="","",Data_Noise!V58)</f>
        <v/>
      </c>
      <c r="BU58" s="79" t="str">
        <f>IF(BU$3="","",Data_Noise!W58)</f>
        <v/>
      </c>
      <c r="BV58" s="79" t="str">
        <f>IF(BV$3="","",Data_Noise!X58)</f>
        <v/>
      </c>
      <c r="BW58" s="79" t="str">
        <f>IF(BW$3="","",Data_Noise!Y58)</f>
        <v/>
      </c>
      <c r="BX58" s="79" t="str">
        <f>IF(BX$3="","",Data_Noise!Z58)</f>
        <v/>
      </c>
      <c r="BY58" s="79" t="str">
        <f>IF(BY$3="","",Data_Noise!AA58)</f>
        <v/>
      </c>
      <c r="BZ58" s="79">
        <f t="shared" ca="1" si="1"/>
        <v>2.7448441659860929</v>
      </c>
    </row>
    <row r="59" spans="1:78" x14ac:dyDescent="0.25">
      <c r="A59" s="79">
        <f ca="1">Data_Initial!A59</f>
        <v>1</v>
      </c>
      <c r="B59" s="79" t="str">
        <f ca="1">Data_Initial!B59</f>
        <v>H7</v>
      </c>
      <c r="C59" s="79">
        <f ca="1">IFERROR(IF(Data_Noise!C59="","",IF($B$3="On",IF(Data_Noise!C59&lt;=0,0,IF($BZ59&gt;=Data_Noise!C59,0,Data_Noise!C59-$BZ59)),Data_Noise!C59)),"")</f>
        <v>13.867051025281786</v>
      </c>
      <c r="D59" s="79">
        <f ca="1">IFERROR(IF(Data_Noise!D59="","",IF($B$3="On",IF(Data_Noise!D59&lt;=0,0,IF($BZ59&gt;=Data_Noise!D59,0,Data_Noise!D59-$BZ59)),Data_Noise!D59)),"")</f>
        <v>10.81276540596931</v>
      </c>
      <c r="E59" s="79">
        <f ca="1">IFERROR(IF(Data_Noise!E59="","",IF($B$3="On",IF(Data_Noise!E59&lt;=0,0,IF($BZ59&gt;=Data_Noise!E59,0,Data_Noise!E59-$BZ59)),Data_Noise!E59)),"")</f>
        <v>8.4069765671797736</v>
      </c>
      <c r="F59" s="79">
        <f ca="1">IFERROR(IF(Data_Noise!F59="","",IF($B$3="On",IF(Data_Noise!F59&lt;=0,0,IF($BZ59&gt;=Data_Noise!F59,0,Data_Noise!F59-$BZ59)),Data_Noise!F59)),"")</f>
        <v>3.8954744000687578</v>
      </c>
      <c r="G59" s="79">
        <f ca="1">IFERROR(IF(Data_Noise!G59="","",IF($B$3="On",IF(Data_Noise!G59&lt;=0,0,IF($BZ59&gt;=Data_Noise!G59,0,Data_Noise!G59-$BZ59)),Data_Noise!G59)),"")</f>
        <v>2.1225372721669418</v>
      </c>
      <c r="H59" s="79">
        <f ca="1">IFERROR(IF(Data_Noise!H59="","",IF($B$3="On",IF(Data_Noise!H59&lt;=0,0,IF($BZ59&gt;=Data_Noise!H59,0,Data_Noise!H59-$BZ59)),Data_Noise!H59)),"")</f>
        <v>0</v>
      </c>
      <c r="I59" s="79">
        <f ca="1">IFERROR(IF(Data_Noise!I59="","",IF($B$3="On",IF(Data_Noise!I59&lt;=0,0,IF($BZ59&gt;=Data_Noise!I59,0,Data_Noise!I59-$BZ59)),Data_Noise!I59)),"")</f>
        <v>0</v>
      </c>
      <c r="J59" s="79">
        <f ca="1">IFERROR(IF(Data_Noise!J59="","",IF($B$3="On",IF(Data_Noise!J59&lt;=0,0,IF($BZ59&gt;=Data_Noise!J59,0,Data_Noise!J59-$BZ59)),Data_Noise!J59)),"")</f>
        <v>0</v>
      </c>
      <c r="K59" s="79">
        <f ca="1">IFERROR(IF(Data_Noise!K59="","",IF($B$3="On",IF(Data_Noise!K59&lt;=0,0,IF($BZ59&gt;=Data_Noise!K59,0,Data_Noise!K59-$BZ59)),Data_Noise!K59)),"")</f>
        <v>0</v>
      </c>
      <c r="L59" s="79">
        <f ca="1">IFERROR(IF(Data_Noise!L59="","",IF($B$3="On",IF(Data_Noise!L59&lt;=0,0,IF($BZ59&gt;=Data_Noise!L59,0,Data_Noise!L59-$BZ59)),Data_Noise!L59)),"")</f>
        <v>0</v>
      </c>
      <c r="M59" s="79">
        <f ca="1">IFERROR(IF(Data_Noise!M59="","",IF($B$3="On",IF(Data_Noise!M59&lt;=0,0,IF($BZ59&gt;=Data_Noise!M59,0,Data_Noise!M59-$BZ59)),Data_Noise!M59)),"")</f>
        <v>0</v>
      </c>
      <c r="N59" s="79">
        <f ca="1">IFERROR(IF(Data_Noise!N59="","",IF($B$3="On",IF(Data_Noise!N59&lt;=0,0,IF($BZ59&gt;=Data_Noise!N59,0,Data_Noise!N59-$BZ59)),Data_Noise!N59)),"")</f>
        <v>0</v>
      </c>
      <c r="O59" s="79">
        <f ca="1">IFERROR(IF(Data_Noise!O59="","",IF($B$3="On",IF(Data_Noise!O59&lt;=0,0,IF($BZ59&gt;=Data_Noise!O59,0,Data_Noise!O59-$BZ59)),Data_Noise!O59)),"")</f>
        <v>0</v>
      </c>
      <c r="P59" s="79">
        <f ca="1">IFERROR(IF(Data_Noise!P59="","",IF($B$3="On",IF(Data_Noise!P59&lt;=0,0,IF($BZ59&gt;=Data_Noise!P59,0,Data_Noise!P59-$BZ59)),Data_Noise!P59)),"")</f>
        <v>0</v>
      </c>
      <c r="Q59" s="79">
        <f ca="1">IFERROR(IF(Data_Noise!Q59="","",IF($B$3="On",IF(Data_Noise!Q59&lt;=0,0,IF($BZ59&gt;=Data_Noise!Q59,0,Data_Noise!Q59-$BZ59)),Data_Noise!Q59)),"")</f>
        <v>0</v>
      </c>
      <c r="R59" s="79">
        <f ca="1">IFERROR(IF(Data_Noise!R59="","",IF($B$3="On",IF(Data_Noise!R59&lt;=0,0,IF($BZ59&gt;=Data_Noise!R59,0,Data_Noise!R59-$BZ59)),Data_Noise!R59)),"")</f>
        <v>0</v>
      </c>
      <c r="S59" s="79">
        <f ca="1">IFERROR(IF(Data_Noise!S59="","",IF($B$3="On",IF(Data_Noise!S59&lt;=0,0,IF($BZ59&gt;=Data_Noise!S59,0,Data_Noise!S59-$BZ59)),Data_Noise!S59)),"")</f>
        <v>0</v>
      </c>
      <c r="T59" s="79">
        <f ca="1">IFERROR(IF(Data_Noise!T59="","",IF($B$3="On",IF(Data_Noise!T59&lt;=0,0,IF($BZ59&gt;=Data_Noise!T59,0,Data_Noise!T59-$BZ59)),Data_Noise!T59)),"")</f>
        <v>0</v>
      </c>
      <c r="U59" s="79">
        <f ca="1">IFERROR(IF(Data_Noise!U59="","",IF($B$3="On",IF(Data_Noise!U59&lt;=0,0,IF($BZ59&gt;=Data_Noise!U59,0,Data_Noise!U59-$BZ59)),Data_Noise!U59)),"")</f>
        <v>0</v>
      </c>
      <c r="V59" s="79">
        <f ca="1">IFERROR(IF(Data_Noise!V59="","",IF($B$3="On",IF(Data_Noise!V59&lt;=0,0,IF($BZ59&gt;=Data_Noise!V59,0,Data_Noise!V59-$BZ59)),Data_Noise!V59)),"")</f>
        <v>0</v>
      </c>
      <c r="W59" s="79">
        <f ca="1">IFERROR(IF(Data_Noise!W59="","",IF($B$3="On",IF(Data_Noise!W59&lt;=0,0,IF($BZ59&gt;=Data_Noise!W59,0,Data_Noise!W59-$BZ59)),Data_Noise!W59)),"")</f>
        <v>0</v>
      </c>
      <c r="X59" s="79">
        <f ca="1">IFERROR(IF(Data_Noise!X59="","",IF($B$3="On",IF(Data_Noise!X59&lt;=0,0,IF($BZ59&gt;=Data_Noise!X59,0,Data_Noise!X59-$BZ59)),Data_Noise!X59)),"")</f>
        <v>0</v>
      </c>
      <c r="Y59" s="79">
        <f ca="1">IFERROR(IF(Data_Noise!Y59="","",IF($B$3="On",IF(Data_Noise!Y59&lt;=0,0,IF($BZ59&gt;=Data_Noise!Y59,0,Data_Noise!Y59-$BZ59)),Data_Noise!Y59)),"")</f>
        <v>0</v>
      </c>
      <c r="Z59" s="79">
        <f ca="1">IFERROR(IF(Data_Noise!Z59="","",IF($B$3="On",IF(Data_Noise!Z59&lt;=0,0,IF($BZ59&gt;=Data_Noise!Z59,0,Data_Noise!Z59-$BZ59)),Data_Noise!Z59)),"")</f>
        <v>5.7035568012599196</v>
      </c>
      <c r="AA59" s="79">
        <f ca="1">IFERROR(IF(Data_Noise!AA59="","",IF($B$3="On",IF(Data_Noise!AA59&lt;=0,0,IF($BZ59&gt;=Data_Noise!AA59,0,Data_Noise!AA59-$BZ59)),Data_Noise!AA59)),"")</f>
        <v>19.817161812592982</v>
      </c>
      <c r="AB59" s="79">
        <f ca="1">IFERROR(IF(Data_Noise!AB59="","",IF($B$3="On",IF(Data_Noise!AB59&lt;=0,0,IF($BZ59&gt;=Data_Noise!AB59,0,Data_Noise!AB59-$BZ59)),Data_Noise!AB59)),"")</f>
        <v>45.282979305792637</v>
      </c>
      <c r="AC59" s="79">
        <f ca="1">IFERROR(IF(Data_Noise!AC59="","",IF($B$3="On",IF(Data_Noise!AC59&lt;=0,0,IF($BZ59&gt;=Data_Noise!AC59,0,Data_Noise!AC59-$BZ59)),Data_Noise!AC59)),"")</f>
        <v>91.763709805136898</v>
      </c>
      <c r="AD59" s="79">
        <f ca="1">IFERROR(IF(Data_Noise!AD59="","",IF($B$3="On",IF(Data_Noise!AD59&lt;=0,0,IF($BZ59&gt;=Data_Noise!AD59,0,Data_Noise!AD59-$BZ59)),Data_Noise!AD59)),"")</f>
        <v>181.21312180967794</v>
      </c>
      <c r="AE59" s="79">
        <f ca="1">IFERROR(IF(Data_Noise!AE59="","",IF($B$3="On",IF(Data_Noise!AE59&lt;=0,0,IF($BZ59&gt;=Data_Noise!AE59,0,Data_Noise!AE59-$BZ59)),Data_Noise!AE59)),"")</f>
        <v>340.84472733173305</v>
      </c>
      <c r="AF59" s="79">
        <f ca="1">IFERROR(IF(Data_Noise!AF59="","",IF($B$3="On",IF(Data_Noise!AF59&lt;=0,0,IF($BZ59&gt;=Data_Noise!AF59,0,Data_Noise!AF59-$BZ59)),Data_Noise!AF59)),"")</f>
        <v>610.52392903674536</v>
      </c>
      <c r="AG59" s="79">
        <f ca="1">IFERROR(IF(Data_Noise!AG59="","",IF($B$3="On",IF(Data_Noise!AG59&lt;=0,0,IF($BZ59&gt;=Data_Noise!AG59,0,Data_Noise!AG59-$BZ59)),Data_Noise!AG59)),"")</f>
        <v>1017.569066997895</v>
      </c>
      <c r="AH59" s="79">
        <f ca="1">IFERROR(IF(Data_Noise!AH59="","",IF($B$3="On",IF(Data_Noise!AH59&lt;=0,0,IF($BZ59&gt;=Data_Noise!AH59,0,Data_Noise!AH59-$BZ59)),Data_Noise!AH59)),"")</f>
        <v>1541.6641042361223</v>
      </c>
      <c r="AI59" s="79">
        <f ca="1">IFERROR(IF(Data_Noise!AI59="","",IF($B$3="On",IF(Data_Noise!AI59&lt;=0,0,IF($BZ59&gt;=Data_Noise!AI59,0,Data_Noise!AI59-$BZ59)),Data_Noise!AI59)),"")</f>
        <v>2101.6332970366989</v>
      </c>
      <c r="AJ59" s="79">
        <f ca="1">IFERROR(IF(Data_Noise!AJ59="","",IF($B$3="On",IF(Data_Noise!AJ59&lt;=0,0,IF($BZ59&gt;=Data_Noise!AJ59,0,Data_Noise!AJ59-$BZ59)),Data_Noise!AJ59)),"")</f>
        <v>2601.3809768375122</v>
      </c>
      <c r="AK59" s="79">
        <f ca="1">IFERROR(IF(Data_Noise!AK59="","",IF($B$3="On",IF(Data_Noise!AK59&lt;=0,0,IF($BZ59&gt;=Data_Noise!AK59,0,Data_Noise!AK59-$BZ59)),Data_Noise!AK59)),"")</f>
        <v>2980.1621808444424</v>
      </c>
      <c r="AL59" s="79">
        <f ca="1">IFERROR(IF(Data_Noise!AL59="","",IF($B$3="On",IF(Data_Noise!AL59&lt;=0,0,IF($BZ59&gt;=Data_Noise!AL59,0,Data_Noise!AL59-$BZ59)),Data_Noise!AL59)),"")</f>
        <v>3236.4143582983156</v>
      </c>
      <c r="AM59" s="79">
        <f ca="1">IFERROR(IF(Data_Noise!AM59="","",IF($B$3="On",IF(Data_Noise!AM59&lt;=0,0,IF($BZ59&gt;=Data_Noise!AM59,0,Data_Noise!AM59-$BZ59)),Data_Noise!AM59)),"")</f>
        <v>3395.3967833334591</v>
      </c>
      <c r="AN59" s="79">
        <f ca="1">IFERROR(IF(Data_Noise!AN59="","",IF($B$3="On",IF(Data_Noise!AN59&lt;=0,0,IF($BZ59&gt;=Data_Noise!AN59,0,Data_Noise!AN59-$BZ59)),Data_Noise!AN59)),"")</f>
        <v>3493.2028070382457</v>
      </c>
      <c r="AO59" s="79">
        <f ca="1">IFERROR(IF(Data_Noise!AO59="","",IF($B$3="On",IF(Data_Noise!AO59&lt;=0,0,IF($BZ59&gt;=Data_Noise!AO59,0,Data_Noise!AO59-$BZ59)),Data_Noise!AO59)),"")</f>
        <v>3557.2481047305587</v>
      </c>
      <c r="AP59" s="79">
        <f ca="1">IFERROR(IF(Data_Noise!AP59="","",IF($B$3="On",IF(Data_Noise!AP59&lt;=0,0,IF($BZ59&gt;=Data_Noise!AP59,0,Data_Noise!AP59-$BZ59)),Data_Noise!AP59)),"")</f>
        <v>3584.3250314264319</v>
      </c>
      <c r="AQ59" s="79" t="str">
        <f>IFERROR(IF(Data_Noise!AQ59="","",IF($B$3="On",IF(Data_Noise!AQ59&lt;=0,0,IF($BZ59&gt;=Data_Noise!AQ59,0,Data_Noise!AQ59-$BZ59)),Data_Noise!AQ59)),"")</f>
        <v/>
      </c>
      <c r="AR59" s="79" t="str">
        <f>IFERROR(IF(Data_Noise!AR59="","",IF($B$3="On",IF(Data_Noise!AR59&lt;=0,0,IF($BZ59&gt;=Data_Noise!AR59,0,Data_Noise!AR59-$BZ59)),Data_Noise!AR59)),"")</f>
        <v/>
      </c>
      <c r="AS59" s="79" t="str">
        <f>IFERROR(IF(Data_Noise!AS59="","",IF($B$3="On",IF(Data_Noise!AS59&lt;=0,0,IF($BZ59&gt;=Data_Noise!AS59,0,Data_Noise!AS59-$BZ59)),Data_Noise!AS59)),"")</f>
        <v/>
      </c>
      <c r="AT59" s="79" t="str">
        <f>IFERROR(IF(Data_Noise!AT59="","",IF($B$3="On",IF(Data_Noise!AT59&lt;=0,0,IF($BZ59&gt;=Data_Noise!AT59,0,Data_Noise!AT59-$BZ59)),Data_Noise!AT59)),"")</f>
        <v/>
      </c>
      <c r="AU59" s="79" t="str">
        <f>IFERROR(IF(Data_Noise!AU59="","",IF($B$3="On",IF(Data_Noise!AU59&lt;=0,0,IF($BZ59&gt;=Data_Noise!AU59,0,Data_Noise!AU59-$BZ59)),Data_Noise!AU59)),"")</f>
        <v/>
      </c>
      <c r="AV59" s="79" t="str">
        <f>IFERROR(IF(Data_Noise!AV59="","",IF($B$3="On",IF(Data_Noise!AV59&lt;=0,0,IF($BZ59&gt;=Data_Noise!AV59,0,Data_Noise!AV59-$BZ59)),Data_Noise!AV59)),"")</f>
        <v/>
      </c>
      <c r="AW59" s="79" t="str">
        <f>IFERROR(IF(Data_Noise!AW59="","",IF($B$3="On",IF(Data_Noise!AW59&lt;=0,0,IF($BZ59&gt;=Data_Noise!AW59,0,Data_Noise!AW59-$BZ59)),Data_Noise!AW59)),"")</f>
        <v/>
      </c>
      <c r="AX59" s="79" t="str">
        <f>IFERROR(IF(Data_Noise!AX59="","",IF($B$3="On",IF(Data_Noise!AX59&lt;=0,0,IF($BZ59&gt;=Data_Noise!AX59,0,Data_Noise!AX59-$BZ59)),Data_Noise!AX59)),"")</f>
        <v/>
      </c>
      <c r="AY59" s="79" t="str">
        <f>IFERROR(IF(Data_Noise!AY59="","",IF($B$3="On",IF(Data_Noise!AY59&lt;=0,0,IF($BZ59&gt;=Data_Noise!AY59,0,Data_Noise!AY59-$BZ59)),Data_Noise!AY59)),"")</f>
        <v/>
      </c>
      <c r="AZ59" s="79" t="str">
        <f>IFERROR(IF(Data_Noise!AZ59="","",IF($B$3="On",IF(Data_Noise!AZ59&lt;=0,0,IF($BZ59&gt;=Data_Noise!AZ59,0,Data_Noise!AZ59-$BZ59)),Data_Noise!AZ59)),"")</f>
        <v/>
      </c>
      <c r="BA59" s="79">
        <f ca="1">IF(BA$3="","",Data_Noise!C59)</f>
        <v>17.08239224235945</v>
      </c>
      <c r="BB59" s="79">
        <f ca="1">IF(BB$3="","",Data_Noise!D59)</f>
        <v>14.028106623046975</v>
      </c>
      <c r="BC59" s="79">
        <f ca="1">IF(BC$3="","",Data_Noise!E59)</f>
        <v>11.622317784257438</v>
      </c>
      <c r="BD59" s="79">
        <f ca="1">IF(BD$3="","",Data_Noise!F59)</f>
        <v>7.1108156171464225</v>
      </c>
      <c r="BE59" s="79">
        <f ca="1">IF(BE$3="","",Data_Noise!G59)</f>
        <v>5.3378784892446065</v>
      </c>
      <c r="BF59" s="79">
        <f ca="1">IF(BF$3="","",Data_Noise!H59)</f>
        <v>2.7568296920157969</v>
      </c>
      <c r="BG59" s="79">
        <f ca="1">IF(BG$3="","",Data_Noise!I59)</f>
        <v>0.97735543990332341</v>
      </c>
      <c r="BH59" s="79">
        <f ca="1">IF(BH$3="","",Data_Noise!J59)</f>
        <v>-1.4726848533843333</v>
      </c>
      <c r="BI59" s="79">
        <f ca="1">IF(BI$3="","",Data_Noise!K59)</f>
        <v>-3.4188352545590228</v>
      </c>
      <c r="BJ59" s="79">
        <f ca="1">IF(BJ$3="","",Data_Noise!L59)</f>
        <v>-3.2981729087491658</v>
      </c>
      <c r="BK59" s="79">
        <f ca="1">IF(BK$3="","",Data_Noise!M59)</f>
        <v>-2.796673318528669</v>
      </c>
      <c r="BL59" s="79">
        <f ca="1">IF(BL$3="","",Data_Noise!N59)</f>
        <v>-2.2326553926962625</v>
      </c>
      <c r="BM59" s="79">
        <f ca="1">IF(BM$3="","",Data_Noise!O59)</f>
        <v>-3.8972383380469169</v>
      </c>
      <c r="BN59" s="79" t="str">
        <f>IF(BN$3="","",Data_Noise!P59)</f>
        <v/>
      </c>
      <c r="BO59" s="79" t="str">
        <f>IF(BO$3="","",Data_Noise!Q59)</f>
        <v/>
      </c>
      <c r="BP59" s="79" t="str">
        <f>IF(BP$3="","",Data_Noise!R59)</f>
        <v/>
      </c>
      <c r="BQ59" s="79" t="str">
        <f>IF(BQ$3="","",Data_Noise!S59)</f>
        <v/>
      </c>
      <c r="BR59" s="79" t="str">
        <f>IF(BR$3="","",Data_Noise!T59)</f>
        <v/>
      </c>
      <c r="BS59" s="79" t="str">
        <f>IF(BS$3="","",Data_Noise!U59)</f>
        <v/>
      </c>
      <c r="BT59" s="79" t="str">
        <f>IF(BT$3="","",Data_Noise!V59)</f>
        <v/>
      </c>
      <c r="BU59" s="79" t="str">
        <f>IF(BU$3="","",Data_Noise!W59)</f>
        <v/>
      </c>
      <c r="BV59" s="79" t="str">
        <f>IF(BV$3="","",Data_Noise!X59)</f>
        <v/>
      </c>
      <c r="BW59" s="79" t="str">
        <f>IF(BW$3="","",Data_Noise!Y59)</f>
        <v/>
      </c>
      <c r="BX59" s="79" t="str">
        <f>IF(BX$3="","",Data_Noise!Z59)</f>
        <v/>
      </c>
      <c r="BY59" s="79" t="str">
        <f>IF(BY$3="","",Data_Noise!AA59)</f>
        <v/>
      </c>
      <c r="BZ59" s="79">
        <f t="shared" ca="1" si="1"/>
        <v>3.2153412170776647</v>
      </c>
    </row>
    <row r="60" spans="1:78" x14ac:dyDescent="0.25">
      <c r="A60" s="79">
        <f ca="1">Data_Initial!A60</f>
        <v>1</v>
      </c>
      <c r="B60" s="79" t="str">
        <f ca="1">Data_Initial!B60</f>
        <v>A8</v>
      </c>
      <c r="C60" s="79">
        <f ca="1">IFERROR(IF(Data_Noise!C60="","",IF($B$3="On",IF(Data_Noise!C60&lt;=0,0,IF($BZ60&gt;=Data_Noise!C60,0,Data_Noise!C60-$BZ60)),Data_Noise!C60)),"")</f>
        <v>11.79305271241437</v>
      </c>
      <c r="D60" s="79">
        <f ca="1">IFERROR(IF(Data_Noise!D60="","",IF($B$3="On",IF(Data_Noise!D60&lt;=0,0,IF($BZ60&gt;=Data_Noise!D60,0,Data_Noise!D60-$BZ60)),Data_Noise!D60)),"")</f>
        <v>12.020082175694505</v>
      </c>
      <c r="E60" s="79">
        <f ca="1">IFERROR(IF(Data_Noise!E60="","",IF($B$3="On",IF(Data_Noise!E60&lt;=0,0,IF($BZ60&gt;=Data_Noise!E60,0,Data_Noise!E60-$BZ60)),Data_Noise!E60)),"")</f>
        <v>11.08877316733029</v>
      </c>
      <c r="F60" s="79">
        <f ca="1">IFERROR(IF(Data_Noise!F60="","",IF($B$3="On",IF(Data_Noise!F60&lt;=0,0,IF($BZ60&gt;=Data_Noise!F60,0,Data_Noise!F60-$BZ60)),Data_Noise!F60)),"")</f>
        <v>7.6697864891219165</v>
      </c>
      <c r="G60" s="79">
        <f ca="1">IFERROR(IF(Data_Noise!G60="","",IF($B$3="On",IF(Data_Noise!G60&lt;=0,0,IF($BZ60&gt;=Data_Noise!G60,0,Data_Noise!G60-$BZ60)),Data_Noise!G60)),"")</f>
        <v>3.7477652721199552</v>
      </c>
      <c r="H60" s="79">
        <f ca="1">IFERROR(IF(Data_Noise!H60="","",IF($B$3="On",IF(Data_Noise!H60&lt;=0,0,IF($BZ60&gt;=Data_Noise!H60,0,Data_Noise!H60-$BZ60)),Data_Noise!H60)),"")</f>
        <v>1.0844699229726851</v>
      </c>
      <c r="I60" s="79">
        <f ca="1">IFERROR(IF(Data_Noise!I60="","",IF($B$3="On",IF(Data_Noise!I60&lt;=0,0,IF($BZ60&gt;=Data_Noise!I60,0,Data_Noise!I60-$BZ60)),Data_Noise!I60)),"")</f>
        <v>0</v>
      </c>
      <c r="J60" s="79">
        <f ca="1">IFERROR(IF(Data_Noise!J60="","",IF($B$3="On",IF(Data_Noise!J60&lt;=0,0,IF($BZ60&gt;=Data_Noise!J60,0,Data_Noise!J60-$BZ60)),Data_Noise!J60)),"")</f>
        <v>0</v>
      </c>
      <c r="K60" s="79">
        <f ca="1">IFERROR(IF(Data_Noise!K60="","",IF($B$3="On",IF(Data_Noise!K60&lt;=0,0,IF($BZ60&gt;=Data_Noise!K60,0,Data_Noise!K60-$BZ60)),Data_Noise!K60)),"")</f>
        <v>0</v>
      </c>
      <c r="L60" s="79">
        <f ca="1">IFERROR(IF(Data_Noise!L60="","",IF($B$3="On",IF(Data_Noise!L60&lt;=0,0,IF($BZ60&gt;=Data_Noise!L60,0,Data_Noise!L60-$BZ60)),Data_Noise!L60)),"")</f>
        <v>0</v>
      </c>
      <c r="M60" s="79">
        <f ca="1">IFERROR(IF(Data_Noise!M60="","",IF($B$3="On",IF(Data_Noise!M60&lt;=0,0,IF($BZ60&gt;=Data_Noise!M60,0,Data_Noise!M60-$BZ60)),Data_Noise!M60)),"")</f>
        <v>0</v>
      </c>
      <c r="N60" s="79">
        <f ca="1">IFERROR(IF(Data_Noise!N60="","",IF($B$3="On",IF(Data_Noise!N60&lt;=0,0,IF($BZ60&gt;=Data_Noise!N60,0,Data_Noise!N60-$BZ60)),Data_Noise!N60)),"")</f>
        <v>0</v>
      </c>
      <c r="O60" s="79">
        <f ca="1">IFERROR(IF(Data_Noise!O60="","",IF($B$3="On",IF(Data_Noise!O60&lt;=0,0,IF($BZ60&gt;=Data_Noise!O60,0,Data_Noise!O60-$BZ60)),Data_Noise!O60)),"")</f>
        <v>0</v>
      </c>
      <c r="P60" s="79">
        <f ca="1">IFERROR(IF(Data_Noise!P60="","",IF($B$3="On",IF(Data_Noise!P60&lt;=0,0,IF($BZ60&gt;=Data_Noise!P60,0,Data_Noise!P60-$BZ60)),Data_Noise!P60)),"")</f>
        <v>0</v>
      </c>
      <c r="Q60" s="79">
        <f ca="1">IFERROR(IF(Data_Noise!Q60="","",IF($B$3="On",IF(Data_Noise!Q60&lt;=0,0,IF($BZ60&gt;=Data_Noise!Q60,0,Data_Noise!Q60-$BZ60)),Data_Noise!Q60)),"")</f>
        <v>0</v>
      </c>
      <c r="R60" s="79">
        <f ca="1">IFERROR(IF(Data_Noise!R60="","",IF($B$3="On",IF(Data_Noise!R60&lt;=0,0,IF($BZ60&gt;=Data_Noise!R60,0,Data_Noise!R60-$BZ60)),Data_Noise!R60)),"")</f>
        <v>0</v>
      </c>
      <c r="S60" s="79">
        <f ca="1">IFERROR(IF(Data_Noise!S60="","",IF($B$3="On",IF(Data_Noise!S60&lt;=0,0,IF($BZ60&gt;=Data_Noise!S60,0,Data_Noise!S60-$BZ60)),Data_Noise!S60)),"")</f>
        <v>0</v>
      </c>
      <c r="T60" s="79">
        <f ca="1">IFERROR(IF(Data_Noise!T60="","",IF($B$3="On",IF(Data_Noise!T60&lt;=0,0,IF($BZ60&gt;=Data_Noise!T60,0,Data_Noise!T60-$BZ60)),Data_Noise!T60)),"")</f>
        <v>0</v>
      </c>
      <c r="U60" s="79">
        <f ca="1">IFERROR(IF(Data_Noise!U60="","",IF($B$3="On",IF(Data_Noise!U60&lt;=0,0,IF($BZ60&gt;=Data_Noise!U60,0,Data_Noise!U60-$BZ60)),Data_Noise!U60)),"")</f>
        <v>0</v>
      </c>
      <c r="V60" s="79">
        <f ca="1">IFERROR(IF(Data_Noise!V60="","",IF($B$3="On",IF(Data_Noise!V60&lt;=0,0,IF($BZ60&gt;=Data_Noise!V60,0,Data_Noise!V60-$BZ60)),Data_Noise!V60)),"")</f>
        <v>1.3382413884679758</v>
      </c>
      <c r="W60" s="79">
        <f ca="1">IFERROR(IF(Data_Noise!W60="","",IF($B$3="On",IF(Data_Noise!W60&lt;=0,0,IF($BZ60&gt;=Data_Noise!W60,0,Data_Noise!W60-$BZ60)),Data_Noise!W60)),"")</f>
        <v>15.122954627291902</v>
      </c>
      <c r="X60" s="79">
        <f ca="1">IFERROR(IF(Data_Noise!X60="","",IF($B$3="On",IF(Data_Noise!X60&lt;=0,0,IF($BZ60&gt;=Data_Noise!X60,0,Data_Noise!X60-$BZ60)),Data_Noise!X60)),"")</f>
        <v>38.101872801700196</v>
      </c>
      <c r="Y60" s="79">
        <f ca="1">IFERROR(IF(Data_Noise!Y60="","",IF($B$3="On",IF(Data_Noise!Y60&lt;=0,0,IF($BZ60&gt;=Data_Noise!Y60,0,Data_Noise!Y60-$BZ60)),Data_Noise!Y60)),"")</f>
        <v>79.315848877881791</v>
      </c>
      <c r="Z60" s="79">
        <f ca="1">IFERROR(IF(Data_Noise!Z60="","",IF($B$3="On",IF(Data_Noise!Z60&lt;=0,0,IF($BZ60&gt;=Data_Noise!Z60,0,Data_Noise!Z60-$BZ60)),Data_Noise!Z60)),"")</f>
        <v>143.84650891887409</v>
      </c>
      <c r="AA60" s="79">
        <f ca="1">IFERROR(IF(Data_Noise!AA60="","",IF($B$3="On",IF(Data_Noise!AA60&lt;=0,0,IF($BZ60&gt;=Data_Noise!AA60,0,Data_Noise!AA60-$BZ60)),Data_Noise!AA60)),"")</f>
        <v>250.54458154916782</v>
      </c>
      <c r="AB60" s="79">
        <f ca="1">IFERROR(IF(Data_Noise!AB60="","",IF($B$3="On",IF(Data_Noise!AB60&lt;=0,0,IF($BZ60&gt;=Data_Noise!AB60,0,Data_Noise!AB60-$BZ60)),Data_Noise!AB60)),"")</f>
        <v>417.39025288518343</v>
      </c>
      <c r="AC60" s="79">
        <f ca="1">IFERROR(IF(Data_Noise!AC60="","",IF($B$3="On",IF(Data_Noise!AC60&lt;=0,0,IF($BZ60&gt;=Data_Noise!AC60,0,Data_Noise!AC60-$BZ60)),Data_Noise!AC60)),"")</f>
        <v>672.00613346796138</v>
      </c>
      <c r="AD60" s="79">
        <f ca="1">IFERROR(IF(Data_Noise!AD60="","",IF($B$3="On",IF(Data_Noise!AD60&lt;=0,0,IF($BZ60&gt;=Data_Noise!AD60,0,Data_Noise!AD60-$BZ60)),Data_Noise!AD60)),"")</f>
        <v>1014.0898873961551</v>
      </c>
      <c r="AE60" s="79">
        <f ca="1">IFERROR(IF(Data_Noise!AE60="","",IF($B$3="On",IF(Data_Noise!AE60&lt;=0,0,IF($BZ60&gt;=Data_Noise!AE60,0,Data_Noise!AE60-$BZ60)),Data_Noise!AE60)),"")</f>
        <v>1416.9939460872788</v>
      </c>
      <c r="AF60" s="79">
        <f ca="1">IFERROR(IF(Data_Noise!AF60="","",IF($B$3="On",IF(Data_Noise!AF60&lt;=0,0,IF($BZ60&gt;=Data_Noise!AF60,0,Data_Noise!AF60-$BZ60)),Data_Noise!AF60)),"")</f>
        <v>1820.4798884363331</v>
      </c>
      <c r="AG60" s="79">
        <f ca="1">IFERROR(IF(Data_Noise!AG60="","",IF($B$3="On",IF(Data_Noise!AG60&lt;=0,0,IF($BZ60&gt;=Data_Noise!AG60,0,Data_Noise!AG60-$BZ60)),Data_Noise!AG60)),"")</f>
        <v>2164.660613846886</v>
      </c>
      <c r="AH60" s="79">
        <f ca="1">IFERROR(IF(Data_Noise!AH60="","",IF($B$3="On",IF(Data_Noise!AH60&lt;=0,0,IF($BZ60&gt;=Data_Noise!AH60,0,Data_Noise!AH60-$BZ60)),Data_Noise!AH60)),"")</f>
        <v>2420.5225293546564</v>
      </c>
      <c r="AI60" s="79">
        <f ca="1">IFERROR(IF(Data_Noise!AI60="","",IF($B$3="On",IF(Data_Noise!AI60&lt;=0,0,IF($BZ60&gt;=Data_Noise!AI60,0,Data_Noise!AI60-$BZ60)),Data_Noise!AI60)),"")</f>
        <v>2593.1924801711925</v>
      </c>
      <c r="AJ60" s="79">
        <f ca="1">IFERROR(IF(Data_Noise!AJ60="","",IF($B$3="On",IF(Data_Noise!AJ60&lt;=0,0,IF($BZ60&gt;=Data_Noise!AJ60,0,Data_Noise!AJ60-$BZ60)),Data_Noise!AJ60)),"")</f>
        <v>2715.8380571269063</v>
      </c>
      <c r="AK60" s="79">
        <f ca="1">IFERROR(IF(Data_Noise!AK60="","",IF($B$3="On",IF(Data_Noise!AK60&lt;=0,0,IF($BZ60&gt;=Data_Noise!AK60,0,Data_Noise!AK60-$BZ60)),Data_Noise!AK60)),"")</f>
        <v>2813.7904349621758</v>
      </c>
      <c r="AL60" s="79">
        <f ca="1">IFERROR(IF(Data_Noise!AL60="","",IF($B$3="On",IF(Data_Noise!AL60&lt;=0,0,IF($BZ60&gt;=Data_Noise!AL60,0,Data_Noise!AL60-$BZ60)),Data_Noise!AL60)),"")</f>
        <v>2898.4311606206329</v>
      </c>
      <c r="AM60" s="79">
        <f ca="1">IFERROR(IF(Data_Noise!AM60="","",IF($B$3="On",IF(Data_Noise!AM60&lt;=0,0,IF($BZ60&gt;=Data_Noise!AM60,0,Data_Noise!AM60-$BZ60)),Data_Noise!AM60)),"")</f>
        <v>2967.7291369453892</v>
      </c>
      <c r="AN60" s="79">
        <f ca="1">IFERROR(IF(Data_Noise!AN60="","",IF($B$3="On",IF(Data_Noise!AN60&lt;=0,0,IF($BZ60&gt;=Data_Noise!AN60,0,Data_Noise!AN60-$BZ60)),Data_Noise!AN60)),"")</f>
        <v>3021.4781729461761</v>
      </c>
      <c r="AO60" s="79">
        <f ca="1">IFERROR(IF(Data_Noise!AO60="","",IF($B$3="On",IF(Data_Noise!AO60&lt;=0,0,IF($BZ60&gt;=Data_Noise!AO60,0,Data_Noise!AO60-$BZ60)),Data_Noise!AO60)),"")</f>
        <v>3063.4901588965295</v>
      </c>
      <c r="AP60" s="79">
        <f ca="1">IFERROR(IF(Data_Noise!AP60="","",IF($B$3="On",IF(Data_Noise!AP60&lt;=0,0,IF($BZ60&gt;=Data_Noise!AP60,0,Data_Noise!AP60-$BZ60)),Data_Noise!AP60)),"")</f>
        <v>3082.2645039716394</v>
      </c>
      <c r="AQ60" s="79" t="str">
        <f>IFERROR(IF(Data_Noise!AQ60="","",IF($B$3="On",IF(Data_Noise!AQ60&lt;=0,0,IF($BZ60&gt;=Data_Noise!AQ60,0,Data_Noise!AQ60-$BZ60)),Data_Noise!AQ60)),"")</f>
        <v/>
      </c>
      <c r="AR60" s="79" t="str">
        <f>IFERROR(IF(Data_Noise!AR60="","",IF($B$3="On",IF(Data_Noise!AR60&lt;=0,0,IF($BZ60&gt;=Data_Noise!AR60,0,Data_Noise!AR60-$BZ60)),Data_Noise!AR60)),"")</f>
        <v/>
      </c>
      <c r="AS60" s="79" t="str">
        <f>IFERROR(IF(Data_Noise!AS60="","",IF($B$3="On",IF(Data_Noise!AS60&lt;=0,0,IF($BZ60&gt;=Data_Noise!AS60,0,Data_Noise!AS60-$BZ60)),Data_Noise!AS60)),"")</f>
        <v/>
      </c>
      <c r="AT60" s="79" t="str">
        <f>IFERROR(IF(Data_Noise!AT60="","",IF($B$3="On",IF(Data_Noise!AT60&lt;=0,0,IF($BZ60&gt;=Data_Noise!AT60,0,Data_Noise!AT60-$BZ60)),Data_Noise!AT60)),"")</f>
        <v/>
      </c>
      <c r="AU60" s="79" t="str">
        <f>IFERROR(IF(Data_Noise!AU60="","",IF($B$3="On",IF(Data_Noise!AU60&lt;=0,0,IF($BZ60&gt;=Data_Noise!AU60,0,Data_Noise!AU60-$BZ60)),Data_Noise!AU60)),"")</f>
        <v/>
      </c>
      <c r="AV60" s="79" t="str">
        <f>IFERROR(IF(Data_Noise!AV60="","",IF($B$3="On",IF(Data_Noise!AV60&lt;=0,0,IF($BZ60&gt;=Data_Noise!AV60,0,Data_Noise!AV60-$BZ60)),Data_Noise!AV60)),"")</f>
        <v/>
      </c>
      <c r="AW60" s="79" t="str">
        <f>IFERROR(IF(Data_Noise!AW60="","",IF($B$3="On",IF(Data_Noise!AW60&lt;=0,0,IF($BZ60&gt;=Data_Noise!AW60,0,Data_Noise!AW60-$BZ60)),Data_Noise!AW60)),"")</f>
        <v/>
      </c>
      <c r="AX60" s="79" t="str">
        <f>IFERROR(IF(Data_Noise!AX60="","",IF($B$3="On",IF(Data_Noise!AX60&lt;=0,0,IF($BZ60&gt;=Data_Noise!AX60,0,Data_Noise!AX60-$BZ60)),Data_Noise!AX60)),"")</f>
        <v/>
      </c>
      <c r="AY60" s="79" t="str">
        <f>IFERROR(IF(Data_Noise!AY60="","",IF($B$3="On",IF(Data_Noise!AY60&lt;=0,0,IF($BZ60&gt;=Data_Noise!AY60,0,Data_Noise!AY60-$BZ60)),Data_Noise!AY60)),"")</f>
        <v/>
      </c>
      <c r="AZ60" s="79" t="str">
        <f>IFERROR(IF(Data_Noise!AZ60="","",IF($B$3="On",IF(Data_Noise!AZ60&lt;=0,0,IF($BZ60&gt;=Data_Noise!AZ60,0,Data_Noise!AZ60-$BZ60)),Data_Noise!AZ60)),"")</f>
        <v/>
      </c>
      <c r="BA60" s="79">
        <f ca="1">IF(BA$3="","",Data_Noise!C60)</f>
        <v>13.746732932824901</v>
      </c>
      <c r="BB60" s="79">
        <f ca="1">IF(BB$3="","",Data_Noise!D60)</f>
        <v>13.973762396105036</v>
      </c>
      <c r="BC60" s="79">
        <f ca="1">IF(BC$3="","",Data_Noise!E60)</f>
        <v>13.042453387740821</v>
      </c>
      <c r="BD60" s="79">
        <f ca="1">IF(BD$3="","",Data_Noise!F60)</f>
        <v>9.6234667095324475</v>
      </c>
      <c r="BE60" s="79">
        <f ca="1">IF(BE$3="","",Data_Noise!G60)</f>
        <v>5.7014454925304863</v>
      </c>
      <c r="BF60" s="79">
        <f ca="1">IF(BF$3="","",Data_Noise!H60)</f>
        <v>3.0381501433832163</v>
      </c>
      <c r="BG60" s="79">
        <f ca="1">IF(BG$3="","",Data_Noise!I60)</f>
        <v>1.303590053397633</v>
      </c>
      <c r="BH60" s="79">
        <f ca="1">IF(BH$3="","",Data_Noise!J60)</f>
        <v>-1.5954565671950138</v>
      </c>
      <c r="BI60" s="79">
        <f ca="1">IF(BI$3="","",Data_Noise!K60)</f>
        <v>-2.9671041211119396</v>
      </c>
      <c r="BJ60" s="79">
        <f ca="1">IF(BJ$3="","",Data_Noise!L60)</f>
        <v>-6.8134079773197511</v>
      </c>
      <c r="BK60" s="79">
        <f ca="1">IF(BK$3="","",Data_Noise!M60)</f>
        <v>-7.0952755946080499</v>
      </c>
      <c r="BL60" s="79">
        <f ca="1">IF(BL$3="","",Data_Noise!N60)</f>
        <v>-8.0859910694709072</v>
      </c>
      <c r="BM60" s="79">
        <f ca="1">IF(BM$3="","",Data_Noise!O60)</f>
        <v>-8.4745229204719745</v>
      </c>
      <c r="BN60" s="79" t="str">
        <f>IF(BN$3="","",Data_Noise!P60)</f>
        <v/>
      </c>
      <c r="BO60" s="79" t="str">
        <f>IF(BO$3="","",Data_Noise!Q60)</f>
        <v/>
      </c>
      <c r="BP60" s="79" t="str">
        <f>IF(BP$3="","",Data_Noise!R60)</f>
        <v/>
      </c>
      <c r="BQ60" s="79" t="str">
        <f>IF(BQ$3="","",Data_Noise!S60)</f>
        <v/>
      </c>
      <c r="BR60" s="79" t="str">
        <f>IF(BR$3="","",Data_Noise!T60)</f>
        <v/>
      </c>
      <c r="BS60" s="79" t="str">
        <f>IF(BS$3="","",Data_Noise!U60)</f>
        <v/>
      </c>
      <c r="BT60" s="79" t="str">
        <f>IF(BT$3="","",Data_Noise!V60)</f>
        <v/>
      </c>
      <c r="BU60" s="79" t="str">
        <f>IF(BU$3="","",Data_Noise!W60)</f>
        <v/>
      </c>
      <c r="BV60" s="79" t="str">
        <f>IF(BV$3="","",Data_Noise!X60)</f>
        <v/>
      </c>
      <c r="BW60" s="79" t="str">
        <f>IF(BW$3="","",Data_Noise!Y60)</f>
        <v/>
      </c>
      <c r="BX60" s="79" t="str">
        <f>IF(BX$3="","",Data_Noise!Z60)</f>
        <v/>
      </c>
      <c r="BY60" s="79" t="str">
        <f>IF(BY$3="","",Data_Noise!AA60)</f>
        <v/>
      </c>
      <c r="BZ60" s="79">
        <f t="shared" ca="1" si="1"/>
        <v>1.9536802204105312</v>
      </c>
    </row>
    <row r="61" spans="1:78" x14ac:dyDescent="0.25">
      <c r="A61" s="79">
        <f ca="1">Data_Initial!A61</f>
        <v>1</v>
      </c>
      <c r="B61" s="79" t="str">
        <f ca="1">Data_Initial!B61</f>
        <v>B8</v>
      </c>
      <c r="C61" s="79">
        <f ca="1">IFERROR(IF(Data_Noise!C61="","",IF($B$3="On",IF(Data_Noise!C61&lt;=0,0,IF($BZ61&gt;=Data_Noise!C61,0,Data_Noise!C61-$BZ61)),Data_Noise!C61)),"")</f>
        <v>8.1050733673628361</v>
      </c>
      <c r="D61" s="79">
        <f ca="1">IFERROR(IF(Data_Noise!D61="","",IF($B$3="On",IF(Data_Noise!D61&lt;=0,0,IF($BZ61&gt;=Data_Noise!D61,0,Data_Noise!D61-$BZ61)),Data_Noise!D61)),"")</f>
        <v>9.6644675292461741</v>
      </c>
      <c r="E61" s="79">
        <f ca="1">IFERROR(IF(Data_Noise!E61="","",IF($B$3="On",IF(Data_Noise!E61&lt;=0,0,IF($BZ61&gt;=Data_Noise!E61,0,Data_Noise!E61-$BZ61)),Data_Noise!E61)),"")</f>
        <v>11.753055212015859</v>
      </c>
      <c r="F61" s="79">
        <f ca="1">IFERROR(IF(Data_Noise!F61="","",IF($B$3="On",IF(Data_Noise!F61&lt;=0,0,IF($BZ61&gt;=Data_Noise!F61,0,Data_Noise!F61-$BZ61)),Data_Noise!F61)),"")</f>
        <v>8.1272505041245182</v>
      </c>
      <c r="G61" s="79">
        <f ca="1">IFERROR(IF(Data_Noise!G61="","",IF($B$3="On",IF(Data_Noise!G61&lt;=0,0,IF($BZ61&gt;=Data_Noise!G61,0,Data_Noise!G61-$BZ61)),Data_Noise!G61)),"")</f>
        <v>4.1077553602529209</v>
      </c>
      <c r="H61" s="79">
        <f ca="1">IFERROR(IF(Data_Noise!H61="","",IF($B$3="On",IF(Data_Noise!H61&lt;=0,0,IF($BZ61&gt;=Data_Noise!H61,0,Data_Noise!H61-$BZ61)),Data_Noise!H61)),"")</f>
        <v>2.1900916468454059</v>
      </c>
      <c r="I61" s="79">
        <f ca="1">IFERROR(IF(Data_Noise!I61="","",IF($B$3="On",IF(Data_Noise!I61&lt;=0,0,IF($BZ61&gt;=Data_Noise!I61,0,Data_Noise!I61-$BZ61)),Data_Noise!I61)),"")</f>
        <v>0</v>
      </c>
      <c r="J61" s="79">
        <f ca="1">IFERROR(IF(Data_Noise!J61="","",IF($B$3="On",IF(Data_Noise!J61&lt;=0,0,IF($BZ61&gt;=Data_Noise!J61,0,Data_Noise!J61-$BZ61)),Data_Noise!J61)),"")</f>
        <v>0</v>
      </c>
      <c r="K61" s="79">
        <f ca="1">IFERROR(IF(Data_Noise!K61="","",IF($B$3="On",IF(Data_Noise!K61&lt;=0,0,IF($BZ61&gt;=Data_Noise!K61,0,Data_Noise!K61-$BZ61)),Data_Noise!K61)),"")</f>
        <v>0</v>
      </c>
      <c r="L61" s="79">
        <f ca="1">IFERROR(IF(Data_Noise!L61="","",IF($B$3="On",IF(Data_Noise!L61&lt;=0,0,IF($BZ61&gt;=Data_Noise!L61,0,Data_Noise!L61-$BZ61)),Data_Noise!L61)),"")</f>
        <v>0</v>
      </c>
      <c r="M61" s="79">
        <f ca="1">IFERROR(IF(Data_Noise!M61="","",IF($B$3="On",IF(Data_Noise!M61&lt;=0,0,IF($BZ61&gt;=Data_Noise!M61,0,Data_Noise!M61-$BZ61)),Data_Noise!M61)),"")</f>
        <v>0</v>
      </c>
      <c r="N61" s="79">
        <f ca="1">IFERROR(IF(Data_Noise!N61="","",IF($B$3="On",IF(Data_Noise!N61&lt;=0,0,IF($BZ61&gt;=Data_Noise!N61,0,Data_Noise!N61-$BZ61)),Data_Noise!N61)),"")</f>
        <v>0</v>
      </c>
      <c r="O61" s="79">
        <f ca="1">IFERROR(IF(Data_Noise!O61="","",IF($B$3="On",IF(Data_Noise!O61&lt;=0,0,IF($BZ61&gt;=Data_Noise!O61,0,Data_Noise!O61-$BZ61)),Data_Noise!O61)),"")</f>
        <v>0</v>
      </c>
      <c r="P61" s="79">
        <f ca="1">IFERROR(IF(Data_Noise!P61="","",IF($B$3="On",IF(Data_Noise!P61&lt;=0,0,IF($BZ61&gt;=Data_Noise!P61,0,Data_Noise!P61-$BZ61)),Data_Noise!P61)),"")</f>
        <v>0</v>
      </c>
      <c r="Q61" s="79">
        <f ca="1">IFERROR(IF(Data_Noise!Q61="","",IF($B$3="On",IF(Data_Noise!Q61&lt;=0,0,IF($BZ61&gt;=Data_Noise!Q61,0,Data_Noise!Q61-$BZ61)),Data_Noise!Q61)),"")</f>
        <v>0</v>
      </c>
      <c r="R61" s="79">
        <f ca="1">IFERROR(IF(Data_Noise!R61="","",IF($B$3="On",IF(Data_Noise!R61&lt;=0,0,IF($BZ61&gt;=Data_Noise!R61,0,Data_Noise!R61-$BZ61)),Data_Noise!R61)),"")</f>
        <v>0</v>
      </c>
      <c r="S61" s="79">
        <f ca="1">IFERROR(IF(Data_Noise!S61="","",IF($B$3="On",IF(Data_Noise!S61&lt;=0,0,IF($BZ61&gt;=Data_Noise!S61,0,Data_Noise!S61-$BZ61)),Data_Noise!S61)),"")</f>
        <v>0</v>
      </c>
      <c r="T61" s="79">
        <f ca="1">IFERROR(IF(Data_Noise!T61="","",IF($B$3="On",IF(Data_Noise!T61&lt;=0,0,IF($BZ61&gt;=Data_Noise!T61,0,Data_Noise!T61-$BZ61)),Data_Noise!T61)),"")</f>
        <v>0</v>
      </c>
      <c r="U61" s="79">
        <f ca="1">IFERROR(IF(Data_Noise!U61="","",IF($B$3="On",IF(Data_Noise!U61&lt;=0,0,IF($BZ61&gt;=Data_Noise!U61,0,Data_Noise!U61-$BZ61)),Data_Noise!U61)),"")</f>
        <v>0</v>
      </c>
      <c r="V61" s="79">
        <f ca="1">IFERROR(IF(Data_Noise!V61="","",IF($B$3="On",IF(Data_Noise!V61&lt;=0,0,IF($BZ61&gt;=Data_Noise!V61,0,Data_Noise!V61-$BZ61)),Data_Noise!V61)),"")</f>
        <v>0.38512645600937812</v>
      </c>
      <c r="W61" s="79">
        <f ca="1">IFERROR(IF(Data_Noise!W61="","",IF($B$3="On",IF(Data_Noise!W61&lt;=0,0,IF($BZ61&gt;=Data_Noise!W61,0,Data_Noise!W61-$BZ61)),Data_Noise!W61)),"")</f>
        <v>16.694554544702843</v>
      </c>
      <c r="X61" s="79">
        <f ca="1">IFERROR(IF(Data_Noise!X61="","",IF($B$3="On",IF(Data_Noise!X61&lt;=0,0,IF($BZ61&gt;=Data_Noise!X61,0,Data_Noise!X61-$BZ61)),Data_Noise!X61)),"")</f>
        <v>43.257975635902248</v>
      </c>
      <c r="Y61" s="79">
        <f ca="1">IFERROR(IF(Data_Noise!Y61="","",IF($B$3="On",IF(Data_Noise!Y61&lt;=0,0,IF($BZ61&gt;=Data_Noise!Y61,0,Data_Noise!Y61-$BZ61)),Data_Noise!Y61)),"")</f>
        <v>85.059656425531486</v>
      </c>
      <c r="Z61" s="79">
        <f ca="1">IFERROR(IF(Data_Noise!Z61="","",IF($B$3="On",IF(Data_Noise!Z61&lt;=0,0,IF($BZ61&gt;=Data_Noise!Z61,0,Data_Noise!Z61-$BZ61)),Data_Noise!Z61)),"")</f>
        <v>159.10654099522722</v>
      </c>
      <c r="AA61" s="79">
        <f ca="1">IFERROR(IF(Data_Noise!AA61="","",IF($B$3="On",IF(Data_Noise!AA61&lt;=0,0,IF($BZ61&gt;=Data_Noise!AA61,0,Data_Noise!AA61-$BZ61)),Data_Noise!AA61)),"")</f>
        <v>278.54882971789982</v>
      </c>
      <c r="AB61" s="79">
        <f ca="1">IFERROR(IF(Data_Noise!AB61="","",IF($B$3="On",IF(Data_Noise!AB61&lt;=0,0,IF($BZ61&gt;=Data_Noise!AB61,0,Data_Noise!AB61-$BZ61)),Data_Noise!AB61)),"")</f>
        <v>461.9830196869259</v>
      </c>
      <c r="AC61" s="79">
        <f ca="1">IFERROR(IF(Data_Noise!AC61="","",IF($B$3="On",IF(Data_Noise!AC61&lt;=0,0,IF($BZ61&gt;=Data_Noise!AC61,0,Data_Noise!AC61-$BZ61)),Data_Noise!AC61)),"")</f>
        <v>731.04824144867348</v>
      </c>
      <c r="AD61" s="79">
        <f ca="1">IFERROR(IF(Data_Noise!AD61="","",IF($B$3="On",IF(Data_Noise!AD61&lt;=0,0,IF($BZ61&gt;=Data_Noise!AD61,0,Data_Noise!AD61-$BZ61)),Data_Noise!AD61)),"")</f>
        <v>1086.9256923229163</v>
      </c>
      <c r="AE61" s="79">
        <f ca="1">IFERROR(IF(Data_Noise!AE61="","",IF($B$3="On",IF(Data_Noise!AE61&lt;=0,0,IF($BZ61&gt;=Data_Noise!AE61,0,Data_Noise!AE61-$BZ61)),Data_Noise!AE61)),"")</f>
        <v>1492.9067677461867</v>
      </c>
      <c r="AF61" s="79">
        <f ca="1">IFERROR(IF(Data_Noise!AF61="","",IF($B$3="On",IF(Data_Noise!AF61&lt;=0,0,IF($BZ61&gt;=Data_Noise!AF61,0,Data_Noise!AF61-$BZ61)),Data_Noise!AF61)),"")</f>
        <v>1886.5218260225665</v>
      </c>
      <c r="AG61" s="79">
        <f ca="1">IFERROR(IF(Data_Noise!AG61="","",IF($B$3="On",IF(Data_Noise!AG61&lt;=0,0,IF($BZ61&gt;=Data_Noise!AG61,0,Data_Noise!AG61-$BZ61)),Data_Noise!AG61)),"")</f>
        <v>2208.4872346487132</v>
      </c>
      <c r="AH61" s="79">
        <f ca="1">IFERROR(IF(Data_Noise!AH61="","",IF($B$3="On",IF(Data_Noise!AH61&lt;=0,0,IF($BZ61&gt;=Data_Noise!AH61,0,Data_Noise!AH61-$BZ61)),Data_Noise!AH61)),"")</f>
        <v>2443.1358914610601</v>
      </c>
      <c r="AI61" s="79">
        <f ca="1">IFERROR(IF(Data_Noise!AI61="","",IF($B$3="On",IF(Data_Noise!AI61&lt;=0,0,IF($BZ61&gt;=Data_Noise!AI61,0,Data_Noise!AI61-$BZ61)),Data_Noise!AI61)),"")</f>
        <v>2601.3399881970031</v>
      </c>
      <c r="AJ61" s="79">
        <f ca="1">IFERROR(IF(Data_Noise!AJ61="","",IF($B$3="On",IF(Data_Noise!AJ61&lt;=0,0,IF($BZ61&gt;=Data_Noise!AJ61,0,Data_Noise!AJ61-$BZ61)),Data_Noise!AJ61)),"")</f>
        <v>2719.1079226193265</v>
      </c>
      <c r="AK61" s="79">
        <f ca="1">IFERROR(IF(Data_Noise!AK61="","",IF($B$3="On",IF(Data_Noise!AK61&lt;=0,0,IF($BZ61&gt;=Data_Noise!AK61,0,Data_Noise!AK61-$BZ61)),Data_Noise!AK61)),"")</f>
        <v>2814.4697403562964</v>
      </c>
      <c r="AL61" s="79">
        <f ca="1">IFERROR(IF(Data_Noise!AL61="","",IF($B$3="On",IF(Data_Noise!AL61&lt;=0,0,IF($BZ61&gt;=Data_Noise!AL61,0,Data_Noise!AL61-$BZ61)),Data_Noise!AL61)),"")</f>
        <v>2894.573151771026</v>
      </c>
      <c r="AM61" s="79">
        <f ca="1">IFERROR(IF(Data_Noise!AM61="","",IF($B$3="On",IF(Data_Noise!AM61&lt;=0,0,IF($BZ61&gt;=Data_Noise!AM61,0,Data_Noise!AM61-$BZ61)),Data_Noise!AM61)),"")</f>
        <v>2958.1645393193598</v>
      </c>
      <c r="AN61" s="79">
        <f ca="1">IFERROR(IF(Data_Noise!AN61="","",IF($B$3="On",IF(Data_Noise!AN61&lt;=0,0,IF($BZ61&gt;=Data_Noise!AN61,0,Data_Noise!AN61-$BZ61)),Data_Noise!AN61)),"")</f>
        <v>3007.6407182198632</v>
      </c>
      <c r="AO61" s="79">
        <f ca="1">IFERROR(IF(Data_Noise!AO61="","",IF($B$3="On",IF(Data_Noise!AO61&lt;=0,0,IF($BZ61&gt;=Data_Noise!AO61,0,Data_Noise!AO61-$BZ61)),Data_Noise!AO61)),"")</f>
        <v>3047.9098043199365</v>
      </c>
      <c r="AP61" s="79">
        <f ca="1">IFERROR(IF(Data_Noise!AP61="","",IF($B$3="On",IF(Data_Noise!AP61&lt;=0,0,IF($BZ61&gt;=Data_Noise!AP61,0,Data_Noise!AP61-$BZ61)),Data_Noise!AP61)),"")</f>
        <v>3065.9417210369202</v>
      </c>
      <c r="AQ61" s="79" t="str">
        <f>IFERROR(IF(Data_Noise!AQ61="","",IF($B$3="On",IF(Data_Noise!AQ61&lt;=0,0,IF($BZ61&gt;=Data_Noise!AQ61,0,Data_Noise!AQ61-$BZ61)),Data_Noise!AQ61)),"")</f>
        <v/>
      </c>
      <c r="AR61" s="79" t="str">
        <f>IFERROR(IF(Data_Noise!AR61="","",IF($B$3="On",IF(Data_Noise!AR61&lt;=0,0,IF($BZ61&gt;=Data_Noise!AR61,0,Data_Noise!AR61-$BZ61)),Data_Noise!AR61)),"")</f>
        <v/>
      </c>
      <c r="AS61" s="79" t="str">
        <f>IFERROR(IF(Data_Noise!AS61="","",IF($B$3="On",IF(Data_Noise!AS61&lt;=0,0,IF($BZ61&gt;=Data_Noise!AS61,0,Data_Noise!AS61-$BZ61)),Data_Noise!AS61)),"")</f>
        <v/>
      </c>
      <c r="AT61" s="79" t="str">
        <f>IFERROR(IF(Data_Noise!AT61="","",IF($B$3="On",IF(Data_Noise!AT61&lt;=0,0,IF($BZ61&gt;=Data_Noise!AT61,0,Data_Noise!AT61-$BZ61)),Data_Noise!AT61)),"")</f>
        <v/>
      </c>
      <c r="AU61" s="79" t="str">
        <f>IFERROR(IF(Data_Noise!AU61="","",IF($B$3="On",IF(Data_Noise!AU61&lt;=0,0,IF($BZ61&gt;=Data_Noise!AU61,0,Data_Noise!AU61-$BZ61)),Data_Noise!AU61)),"")</f>
        <v/>
      </c>
      <c r="AV61" s="79" t="str">
        <f>IFERROR(IF(Data_Noise!AV61="","",IF($B$3="On",IF(Data_Noise!AV61&lt;=0,0,IF($BZ61&gt;=Data_Noise!AV61,0,Data_Noise!AV61-$BZ61)),Data_Noise!AV61)),"")</f>
        <v/>
      </c>
      <c r="AW61" s="79" t="str">
        <f>IFERROR(IF(Data_Noise!AW61="","",IF($B$3="On",IF(Data_Noise!AW61&lt;=0,0,IF($BZ61&gt;=Data_Noise!AW61,0,Data_Noise!AW61-$BZ61)),Data_Noise!AW61)),"")</f>
        <v/>
      </c>
      <c r="AX61" s="79" t="str">
        <f>IFERROR(IF(Data_Noise!AX61="","",IF($B$3="On",IF(Data_Noise!AX61&lt;=0,0,IF($BZ61&gt;=Data_Noise!AX61,0,Data_Noise!AX61-$BZ61)),Data_Noise!AX61)),"")</f>
        <v/>
      </c>
      <c r="AY61" s="79" t="str">
        <f>IFERROR(IF(Data_Noise!AY61="","",IF($B$3="On",IF(Data_Noise!AY61&lt;=0,0,IF($BZ61&gt;=Data_Noise!AY61,0,Data_Noise!AY61-$BZ61)),Data_Noise!AY61)),"")</f>
        <v/>
      </c>
      <c r="AZ61" s="79" t="str">
        <f>IFERROR(IF(Data_Noise!AZ61="","",IF($B$3="On",IF(Data_Noise!AZ61&lt;=0,0,IF($BZ61&gt;=Data_Noise!AZ61,0,Data_Noise!AZ61-$BZ61)),Data_Noise!AZ61)),"")</f>
        <v/>
      </c>
      <c r="BA61" s="79">
        <f ca="1">IF(BA$3="","",Data_Noise!C61)</f>
        <v>9.5443938393329848</v>
      </c>
      <c r="BB61" s="79">
        <f ca="1">IF(BB$3="","",Data_Noise!D61)</f>
        <v>11.103788001216323</v>
      </c>
      <c r="BC61" s="79">
        <f ca="1">IF(BC$3="","",Data_Noise!E61)</f>
        <v>13.192375683986008</v>
      </c>
      <c r="BD61" s="79">
        <f ca="1">IF(BD$3="","",Data_Noise!F61)</f>
        <v>9.5665709760946669</v>
      </c>
      <c r="BE61" s="79">
        <f ca="1">IF(BE$3="","",Data_Noise!G61)</f>
        <v>5.5470758322230695</v>
      </c>
      <c r="BF61" s="79">
        <f ca="1">IF(BF$3="","",Data_Noise!H61)</f>
        <v>3.6294121188155546</v>
      </c>
      <c r="BG61" s="79">
        <f ca="1">IF(BG$3="","",Data_Noise!I61)</f>
        <v>-0.30860519793759522</v>
      </c>
      <c r="BH61" s="79">
        <f ca="1">IF(BH$3="","",Data_Noise!J61)</f>
        <v>-1.2164746442660235</v>
      </c>
      <c r="BI61" s="79">
        <f ca="1">IF(BI$3="","",Data_Noise!K61)</f>
        <v>-3.1780221622764948</v>
      </c>
      <c r="BJ61" s="79">
        <f ca="1">IF(BJ$3="","",Data_Noise!L61)</f>
        <v>-3.5765063612070649</v>
      </c>
      <c r="BK61" s="79">
        <f ca="1">IF(BK$3="","",Data_Noise!M61)</f>
        <v>-5.3575178972173463</v>
      </c>
      <c r="BL61" s="79">
        <f ca="1">IF(BL$3="","",Data_Noise!N61)</f>
        <v>-8.5340391760410004</v>
      </c>
      <c r="BM61" s="79">
        <f ca="1">IF(BM$3="","",Data_Noise!O61)</f>
        <v>-11.70128487711114</v>
      </c>
      <c r="BN61" s="79" t="str">
        <f>IF(BN$3="","",Data_Noise!P61)</f>
        <v/>
      </c>
      <c r="BO61" s="79" t="str">
        <f>IF(BO$3="","",Data_Noise!Q61)</f>
        <v/>
      </c>
      <c r="BP61" s="79" t="str">
        <f>IF(BP$3="","",Data_Noise!R61)</f>
        <v/>
      </c>
      <c r="BQ61" s="79" t="str">
        <f>IF(BQ$3="","",Data_Noise!S61)</f>
        <v/>
      </c>
      <c r="BR61" s="79" t="str">
        <f>IF(BR$3="","",Data_Noise!T61)</f>
        <v/>
      </c>
      <c r="BS61" s="79" t="str">
        <f>IF(BS$3="","",Data_Noise!U61)</f>
        <v/>
      </c>
      <c r="BT61" s="79" t="str">
        <f>IF(BT$3="","",Data_Noise!V61)</f>
        <v/>
      </c>
      <c r="BU61" s="79" t="str">
        <f>IF(BU$3="","",Data_Noise!W61)</f>
        <v/>
      </c>
      <c r="BV61" s="79" t="str">
        <f>IF(BV$3="","",Data_Noise!X61)</f>
        <v/>
      </c>
      <c r="BW61" s="79" t="str">
        <f>IF(BW$3="","",Data_Noise!Y61)</f>
        <v/>
      </c>
      <c r="BX61" s="79" t="str">
        <f>IF(BX$3="","",Data_Noise!Z61)</f>
        <v/>
      </c>
      <c r="BY61" s="79" t="str">
        <f>IF(BY$3="","",Data_Noise!AA61)</f>
        <v/>
      </c>
      <c r="BZ61" s="79">
        <f t="shared" ca="1" si="1"/>
        <v>1.4393204719701487</v>
      </c>
    </row>
    <row r="62" spans="1:78" x14ac:dyDescent="0.25">
      <c r="A62" s="79">
        <f ca="1">Data_Initial!A62</f>
        <v>1</v>
      </c>
      <c r="B62" s="79" t="str">
        <f ca="1">Data_Initial!B62</f>
        <v>C8</v>
      </c>
      <c r="C62" s="79">
        <f ca="1">IFERROR(IF(Data_Noise!C62="","",IF($B$3="On",IF(Data_Noise!C62&lt;=0,0,IF($BZ62&gt;=Data_Noise!C62,0,Data_Noise!C62-$BZ62)),Data_Noise!C62)),"")</f>
        <v>8.2636302497209648</v>
      </c>
      <c r="D62" s="79">
        <f ca="1">IFERROR(IF(Data_Noise!D62="","",IF($B$3="On",IF(Data_Noise!D62&lt;=0,0,IF($BZ62&gt;=Data_Noise!D62,0,Data_Noise!D62-$BZ62)),Data_Noise!D62)),"")</f>
        <v>7.1817167147369396</v>
      </c>
      <c r="E62" s="79">
        <f ca="1">IFERROR(IF(Data_Noise!E62="","",IF($B$3="On",IF(Data_Noise!E62&lt;=0,0,IF($BZ62&gt;=Data_Noise!E62,0,Data_Noise!E62-$BZ62)),Data_Noise!E62)),"")</f>
        <v>7.1454086786258699</v>
      </c>
      <c r="F62" s="79">
        <f ca="1">IFERROR(IF(Data_Noise!F62="","",IF($B$3="On",IF(Data_Noise!F62&lt;=0,0,IF($BZ62&gt;=Data_Noise!F62,0,Data_Noise!F62-$BZ62)),Data_Noise!F62)),"")</f>
        <v>5.7003373950312159</v>
      </c>
      <c r="G62" s="79">
        <f ca="1">IFERROR(IF(Data_Noise!G62="","",IF($B$3="On",IF(Data_Noise!G62&lt;=0,0,IF($BZ62&gt;=Data_Noise!G62,0,Data_Noise!G62-$BZ62)),Data_Noise!G62)),"")</f>
        <v>4.0972426620216318</v>
      </c>
      <c r="H62" s="79">
        <f ca="1">IFERROR(IF(Data_Noise!H62="","",IF($B$3="On",IF(Data_Noise!H62&lt;=0,0,IF($BZ62&gt;=Data_Noise!H62,0,Data_Noise!H62-$BZ62)),Data_Noise!H62)),"")</f>
        <v>1.8849468717555067</v>
      </c>
      <c r="I62" s="79">
        <f ca="1">IFERROR(IF(Data_Noise!I62="","",IF($B$3="On",IF(Data_Noise!I62&lt;=0,0,IF($BZ62&gt;=Data_Noise!I62,0,Data_Noise!I62-$BZ62)),Data_Noise!I62)),"")</f>
        <v>0</v>
      </c>
      <c r="J62" s="79">
        <f ca="1">IFERROR(IF(Data_Noise!J62="","",IF($B$3="On",IF(Data_Noise!J62&lt;=0,0,IF($BZ62&gt;=Data_Noise!J62,0,Data_Noise!J62-$BZ62)),Data_Noise!J62)),"")</f>
        <v>0</v>
      </c>
      <c r="K62" s="79">
        <f ca="1">IFERROR(IF(Data_Noise!K62="","",IF($B$3="On",IF(Data_Noise!K62&lt;=0,0,IF($BZ62&gt;=Data_Noise!K62,0,Data_Noise!K62-$BZ62)),Data_Noise!K62)),"")</f>
        <v>0</v>
      </c>
      <c r="L62" s="79">
        <f ca="1">IFERROR(IF(Data_Noise!L62="","",IF($B$3="On",IF(Data_Noise!L62&lt;=0,0,IF($BZ62&gt;=Data_Noise!L62,0,Data_Noise!L62-$BZ62)),Data_Noise!L62)),"")</f>
        <v>0</v>
      </c>
      <c r="M62" s="79">
        <f ca="1">IFERROR(IF(Data_Noise!M62="","",IF($B$3="On",IF(Data_Noise!M62&lt;=0,0,IF($BZ62&gt;=Data_Noise!M62,0,Data_Noise!M62-$BZ62)),Data_Noise!M62)),"")</f>
        <v>0</v>
      </c>
      <c r="N62" s="79">
        <f ca="1">IFERROR(IF(Data_Noise!N62="","",IF($B$3="On",IF(Data_Noise!N62&lt;=0,0,IF($BZ62&gt;=Data_Noise!N62,0,Data_Noise!N62-$BZ62)),Data_Noise!N62)),"")</f>
        <v>0</v>
      </c>
      <c r="O62" s="79">
        <f ca="1">IFERROR(IF(Data_Noise!O62="","",IF($B$3="On",IF(Data_Noise!O62&lt;=0,0,IF($BZ62&gt;=Data_Noise!O62,0,Data_Noise!O62-$BZ62)),Data_Noise!O62)),"")</f>
        <v>0</v>
      </c>
      <c r="P62" s="79">
        <f ca="1">IFERROR(IF(Data_Noise!P62="","",IF($B$3="On",IF(Data_Noise!P62&lt;=0,0,IF($BZ62&gt;=Data_Noise!P62,0,Data_Noise!P62-$BZ62)),Data_Noise!P62)),"")</f>
        <v>0</v>
      </c>
      <c r="Q62" s="79">
        <f ca="1">IFERROR(IF(Data_Noise!Q62="","",IF($B$3="On",IF(Data_Noise!Q62&lt;=0,0,IF($BZ62&gt;=Data_Noise!Q62,0,Data_Noise!Q62-$BZ62)),Data_Noise!Q62)),"")</f>
        <v>0</v>
      </c>
      <c r="R62" s="79">
        <f ca="1">IFERROR(IF(Data_Noise!R62="","",IF($B$3="On",IF(Data_Noise!R62&lt;=0,0,IF($BZ62&gt;=Data_Noise!R62,0,Data_Noise!R62-$BZ62)),Data_Noise!R62)),"")</f>
        <v>0</v>
      </c>
      <c r="S62" s="79">
        <f ca="1">IFERROR(IF(Data_Noise!S62="","",IF($B$3="On",IF(Data_Noise!S62&lt;=0,0,IF($BZ62&gt;=Data_Noise!S62,0,Data_Noise!S62-$BZ62)),Data_Noise!S62)),"")</f>
        <v>0</v>
      </c>
      <c r="T62" s="79">
        <f ca="1">IFERROR(IF(Data_Noise!T62="","",IF($B$3="On",IF(Data_Noise!T62&lt;=0,0,IF($BZ62&gt;=Data_Noise!T62,0,Data_Noise!T62-$BZ62)),Data_Noise!T62)),"")</f>
        <v>0</v>
      </c>
      <c r="U62" s="79">
        <f ca="1">IFERROR(IF(Data_Noise!U62="","",IF($B$3="On",IF(Data_Noise!U62&lt;=0,0,IF($BZ62&gt;=Data_Noise!U62,0,Data_Noise!U62-$BZ62)),Data_Noise!U62)),"")</f>
        <v>0</v>
      </c>
      <c r="V62" s="79">
        <f ca="1">IFERROR(IF(Data_Noise!V62="","",IF($B$3="On",IF(Data_Noise!V62&lt;=0,0,IF($BZ62&gt;=Data_Noise!V62,0,Data_Noise!V62-$BZ62)),Data_Noise!V62)),"")</f>
        <v>0</v>
      </c>
      <c r="W62" s="79">
        <f ca="1">IFERROR(IF(Data_Noise!W62="","",IF($B$3="On",IF(Data_Noise!W62&lt;=0,0,IF($BZ62&gt;=Data_Noise!W62,0,Data_Noise!W62-$BZ62)),Data_Noise!W62)),"")</f>
        <v>0</v>
      </c>
      <c r="X62" s="79">
        <f ca="1">IFERROR(IF(Data_Noise!X62="","",IF($B$3="On",IF(Data_Noise!X62&lt;=0,0,IF($BZ62&gt;=Data_Noise!X62,0,Data_Noise!X62-$BZ62)),Data_Noise!X62)),"")</f>
        <v>0</v>
      </c>
      <c r="Y62" s="79">
        <f ca="1">IFERROR(IF(Data_Noise!Y62="","",IF($B$3="On",IF(Data_Noise!Y62&lt;=0,0,IF($BZ62&gt;=Data_Noise!Y62,0,Data_Noise!Y62-$BZ62)),Data_Noise!Y62)),"")</f>
        <v>1.855246079465052</v>
      </c>
      <c r="Z62" s="79">
        <f ca="1">IFERROR(IF(Data_Noise!Z62="","",IF($B$3="On",IF(Data_Noise!Z62&lt;=0,0,IF($BZ62&gt;=Data_Noise!Z62,0,Data_Noise!Z62-$BZ62)),Data_Noise!Z62)),"")</f>
        <v>8.6607223020162944</v>
      </c>
      <c r="AA62" s="79">
        <f ca="1">IFERROR(IF(Data_Noise!AA62="","",IF($B$3="On",IF(Data_Noise!AA62&lt;=0,0,IF($BZ62&gt;=Data_Noise!AA62,0,Data_Noise!AA62-$BZ62)),Data_Noise!AA62)),"")</f>
        <v>26.000391562435826</v>
      </c>
      <c r="AB62" s="79">
        <f ca="1">IFERROR(IF(Data_Noise!AB62="","",IF($B$3="On",IF(Data_Noise!AB62&lt;=0,0,IF($BZ62&gt;=Data_Noise!AB62,0,Data_Noise!AB62-$BZ62)),Data_Noise!AB62)),"")</f>
        <v>57.064336365690984</v>
      </c>
      <c r="AC62" s="79">
        <f ca="1">IFERROR(IF(Data_Noise!AC62="","",IF($B$3="On",IF(Data_Noise!AC62&lt;=0,0,IF($BZ62&gt;=Data_Noise!AC62,0,Data_Noise!AC62-$BZ62)),Data_Noise!AC62)),"")</f>
        <v>125.76631075114983</v>
      </c>
      <c r="AD62" s="79">
        <f ca="1">IFERROR(IF(Data_Noise!AD62="","",IF($B$3="On",IF(Data_Noise!AD62&lt;=0,0,IF($BZ62&gt;=Data_Noise!AD62,0,Data_Noise!AD62-$BZ62)),Data_Noise!AD62)),"")</f>
        <v>249.50159391289489</v>
      </c>
      <c r="AE62" s="79">
        <f ca="1">IFERROR(IF(Data_Noise!AE62="","",IF($B$3="On",IF(Data_Noise!AE62&lt;=0,0,IF($BZ62&gt;=Data_Noise!AE62,0,Data_Noise!AE62-$BZ62)),Data_Noise!AE62)),"")</f>
        <v>471.56941941286755</v>
      </c>
      <c r="AF62" s="79">
        <f ca="1">IFERROR(IF(Data_Noise!AF62="","",IF($B$3="On",IF(Data_Noise!AF62&lt;=0,0,IF($BZ62&gt;=Data_Noise!AF62,0,Data_Noise!AF62-$BZ62)),Data_Noise!AF62)),"")</f>
        <v>835.73373965386145</v>
      </c>
      <c r="AG62" s="79">
        <f ca="1">IFERROR(IF(Data_Noise!AG62="","",IF($B$3="On",IF(Data_Noise!AG62&lt;=0,0,IF($BZ62&gt;=Data_Noise!AG62,0,Data_Noise!AG62-$BZ62)),Data_Noise!AG62)),"")</f>
        <v>1356.6192667740711</v>
      </c>
      <c r="AH62" s="79">
        <f ca="1">IFERROR(IF(Data_Noise!AH62="","",IF($B$3="On",IF(Data_Noise!AH62&lt;=0,0,IF($BZ62&gt;=Data_Noise!AH62,0,Data_Noise!AH62-$BZ62)),Data_Noise!AH62)),"")</f>
        <v>1956.7420922048057</v>
      </c>
      <c r="AI62" s="79">
        <f ca="1">IFERROR(IF(Data_Noise!AI62="","",IF($B$3="On",IF(Data_Noise!AI62&lt;=0,0,IF($BZ62&gt;=Data_Noise!AI62,0,Data_Noise!AI62-$BZ62)),Data_Noise!AI62)),"")</f>
        <v>2521.6508279739587</v>
      </c>
      <c r="AJ62" s="79">
        <f ca="1">IFERROR(IF(Data_Noise!AJ62="","",IF($B$3="On",IF(Data_Noise!AJ62&lt;=0,0,IF($BZ62&gt;=Data_Noise!AJ62,0,Data_Noise!AJ62-$BZ62)),Data_Noise!AJ62)),"")</f>
        <v>2950.5810046126153</v>
      </c>
      <c r="AK62" s="79">
        <f ca="1">IFERROR(IF(Data_Noise!AK62="","",IF($B$3="On",IF(Data_Noise!AK62&lt;=0,0,IF($BZ62&gt;=Data_Noise!AK62,0,Data_Noise!AK62-$BZ62)),Data_Noise!AK62)),"")</f>
        <v>3229.8136729545322</v>
      </c>
      <c r="AL62" s="79">
        <f ca="1">IFERROR(IF(Data_Noise!AL62="","",IF($B$3="On",IF(Data_Noise!AL62&lt;=0,0,IF($BZ62&gt;=Data_Noise!AL62,0,Data_Noise!AL62-$BZ62)),Data_Noise!AL62)),"")</f>
        <v>3389.278871472859</v>
      </c>
      <c r="AM62" s="79">
        <f ca="1">IFERROR(IF(Data_Noise!AM62="","",IF($B$3="On",IF(Data_Noise!AM62&lt;=0,0,IF($BZ62&gt;=Data_Noise!AM62,0,Data_Noise!AM62-$BZ62)),Data_Noise!AM62)),"")</f>
        <v>3481.8183776300493</v>
      </c>
      <c r="AN62" s="79">
        <f ca="1">IFERROR(IF(Data_Noise!AN62="","",IF($B$3="On",IF(Data_Noise!AN62&lt;=0,0,IF($BZ62&gt;=Data_Noise!AN62,0,Data_Noise!AN62-$BZ62)),Data_Noise!AN62)),"")</f>
        <v>3543.0478437479351</v>
      </c>
      <c r="AO62" s="79">
        <f ca="1">IFERROR(IF(Data_Noise!AO62="","",IF($B$3="On",IF(Data_Noise!AO62&lt;=0,0,IF($BZ62&gt;=Data_Noise!AO62,0,Data_Noise!AO62-$BZ62)),Data_Noise!AO62)),"")</f>
        <v>3590.4052987599352</v>
      </c>
      <c r="AP62" s="79">
        <f ca="1">IFERROR(IF(Data_Noise!AP62="","",IF($B$3="On",IF(Data_Noise!AP62&lt;=0,0,IF($BZ62&gt;=Data_Noise!AP62,0,Data_Noise!AP62-$BZ62)),Data_Noise!AP62)),"")</f>
        <v>3611.7131431505804</v>
      </c>
      <c r="AQ62" s="79" t="str">
        <f>IFERROR(IF(Data_Noise!AQ62="","",IF($B$3="On",IF(Data_Noise!AQ62&lt;=0,0,IF($BZ62&gt;=Data_Noise!AQ62,0,Data_Noise!AQ62-$BZ62)),Data_Noise!AQ62)),"")</f>
        <v/>
      </c>
      <c r="AR62" s="79" t="str">
        <f>IFERROR(IF(Data_Noise!AR62="","",IF($B$3="On",IF(Data_Noise!AR62&lt;=0,0,IF($BZ62&gt;=Data_Noise!AR62,0,Data_Noise!AR62-$BZ62)),Data_Noise!AR62)),"")</f>
        <v/>
      </c>
      <c r="AS62" s="79" t="str">
        <f>IFERROR(IF(Data_Noise!AS62="","",IF($B$3="On",IF(Data_Noise!AS62&lt;=0,0,IF($BZ62&gt;=Data_Noise!AS62,0,Data_Noise!AS62-$BZ62)),Data_Noise!AS62)),"")</f>
        <v/>
      </c>
      <c r="AT62" s="79" t="str">
        <f>IFERROR(IF(Data_Noise!AT62="","",IF($B$3="On",IF(Data_Noise!AT62&lt;=0,0,IF($BZ62&gt;=Data_Noise!AT62,0,Data_Noise!AT62-$BZ62)),Data_Noise!AT62)),"")</f>
        <v/>
      </c>
      <c r="AU62" s="79" t="str">
        <f>IFERROR(IF(Data_Noise!AU62="","",IF($B$3="On",IF(Data_Noise!AU62&lt;=0,0,IF($BZ62&gt;=Data_Noise!AU62,0,Data_Noise!AU62-$BZ62)),Data_Noise!AU62)),"")</f>
        <v/>
      </c>
      <c r="AV62" s="79" t="str">
        <f>IFERROR(IF(Data_Noise!AV62="","",IF($B$3="On",IF(Data_Noise!AV62&lt;=0,0,IF($BZ62&gt;=Data_Noise!AV62,0,Data_Noise!AV62-$BZ62)),Data_Noise!AV62)),"")</f>
        <v/>
      </c>
      <c r="AW62" s="79" t="str">
        <f>IFERROR(IF(Data_Noise!AW62="","",IF($B$3="On",IF(Data_Noise!AW62&lt;=0,0,IF($BZ62&gt;=Data_Noise!AW62,0,Data_Noise!AW62-$BZ62)),Data_Noise!AW62)),"")</f>
        <v/>
      </c>
      <c r="AX62" s="79" t="str">
        <f>IFERROR(IF(Data_Noise!AX62="","",IF($B$3="On",IF(Data_Noise!AX62&lt;=0,0,IF($BZ62&gt;=Data_Noise!AX62,0,Data_Noise!AX62-$BZ62)),Data_Noise!AX62)),"")</f>
        <v/>
      </c>
      <c r="AY62" s="79" t="str">
        <f>IFERROR(IF(Data_Noise!AY62="","",IF($B$3="On",IF(Data_Noise!AY62&lt;=0,0,IF($BZ62&gt;=Data_Noise!AY62,0,Data_Noise!AY62-$BZ62)),Data_Noise!AY62)),"")</f>
        <v/>
      </c>
      <c r="AZ62" s="79" t="str">
        <f>IFERROR(IF(Data_Noise!AZ62="","",IF($B$3="On",IF(Data_Noise!AZ62&lt;=0,0,IF($BZ62&gt;=Data_Noise!AZ62,0,Data_Noise!AZ62-$BZ62)),Data_Noise!AZ62)),"")</f>
        <v/>
      </c>
      <c r="BA62" s="79">
        <f ca="1">IF(BA$3="","",Data_Noise!C62)</f>
        <v>10.478188239325405</v>
      </c>
      <c r="BB62" s="79">
        <f ca="1">IF(BB$3="","",Data_Noise!D62)</f>
        <v>9.3962747043413799</v>
      </c>
      <c r="BC62" s="79">
        <f ca="1">IF(BC$3="","",Data_Noise!E62)</f>
        <v>9.3599666682303102</v>
      </c>
      <c r="BD62" s="79">
        <f ca="1">IF(BD$3="","",Data_Noise!F62)</f>
        <v>7.9148953846356562</v>
      </c>
      <c r="BE62" s="79">
        <f ca="1">IF(BE$3="","",Data_Noise!G62)</f>
        <v>6.311800651626073</v>
      </c>
      <c r="BF62" s="79">
        <f ca="1">IF(BF$3="","",Data_Noise!H62)</f>
        <v>4.0995048613599474</v>
      </c>
      <c r="BG62" s="79">
        <f ca="1">IF(BG$3="","",Data_Noise!I62)</f>
        <v>0.17826988898726434</v>
      </c>
      <c r="BH62" s="79">
        <f ca="1">IF(BH$3="","",Data_Noise!J62)</f>
        <v>-0.89199800204293511</v>
      </c>
      <c r="BI62" s="79">
        <f ca="1">IF(BI$3="","",Data_Noise!K62)</f>
        <v>-1.5079874756467395</v>
      </c>
      <c r="BJ62" s="79">
        <f ca="1">IF(BJ$3="","",Data_Noise!L62)</f>
        <v>-1.9957077094010558</v>
      </c>
      <c r="BK62" s="79">
        <f ca="1">IF(BK$3="","",Data_Noise!M62)</f>
        <v>-3.4517627664999964</v>
      </c>
      <c r="BL62" s="79">
        <f ca="1">IF(BL$3="","",Data_Noise!N62)</f>
        <v>-5.0659338349964864</v>
      </c>
      <c r="BM62" s="79">
        <f ca="1">IF(BM$3="","",Data_Noise!O62)</f>
        <v>-6.0362567450611095</v>
      </c>
      <c r="BN62" s="79" t="str">
        <f>IF(BN$3="","",Data_Noise!P62)</f>
        <v/>
      </c>
      <c r="BO62" s="79" t="str">
        <f>IF(BO$3="","",Data_Noise!Q62)</f>
        <v/>
      </c>
      <c r="BP62" s="79" t="str">
        <f>IF(BP$3="","",Data_Noise!R62)</f>
        <v/>
      </c>
      <c r="BQ62" s="79" t="str">
        <f>IF(BQ$3="","",Data_Noise!S62)</f>
        <v/>
      </c>
      <c r="BR62" s="79" t="str">
        <f>IF(BR$3="","",Data_Noise!T62)</f>
        <v/>
      </c>
      <c r="BS62" s="79" t="str">
        <f>IF(BS$3="","",Data_Noise!U62)</f>
        <v/>
      </c>
      <c r="BT62" s="79" t="str">
        <f>IF(BT$3="","",Data_Noise!V62)</f>
        <v/>
      </c>
      <c r="BU62" s="79" t="str">
        <f>IF(BU$3="","",Data_Noise!W62)</f>
        <v/>
      </c>
      <c r="BV62" s="79" t="str">
        <f>IF(BV$3="","",Data_Noise!X62)</f>
        <v/>
      </c>
      <c r="BW62" s="79" t="str">
        <f>IF(BW$3="","",Data_Noise!Y62)</f>
        <v/>
      </c>
      <c r="BX62" s="79" t="str">
        <f>IF(BX$3="","",Data_Noise!Z62)</f>
        <v/>
      </c>
      <c r="BY62" s="79" t="str">
        <f>IF(BY$3="","",Data_Noise!AA62)</f>
        <v/>
      </c>
      <c r="BZ62" s="79">
        <f t="shared" ca="1" si="1"/>
        <v>2.2145579896044407</v>
      </c>
    </row>
    <row r="63" spans="1:78" x14ac:dyDescent="0.25">
      <c r="A63" s="79">
        <f ca="1">Data_Initial!A63</f>
        <v>1</v>
      </c>
      <c r="B63" s="79" t="str">
        <f ca="1">Data_Initial!B63</f>
        <v>D8</v>
      </c>
      <c r="C63" s="79">
        <f ca="1">IFERROR(IF(Data_Noise!C63="","",IF($B$3="On",IF(Data_Noise!C63&lt;=0,0,IF($BZ63&gt;=Data_Noise!C63,0,Data_Noise!C63-$BZ63)),Data_Noise!C63)),"")</f>
        <v>2.2550719726343265</v>
      </c>
      <c r="D63" s="79">
        <f ca="1">IFERROR(IF(Data_Noise!D63="","",IF($B$3="On",IF(Data_Noise!D63&lt;=0,0,IF($BZ63&gt;=Data_Noise!D63,0,Data_Noise!D63-$BZ63)),Data_Noise!D63)),"")</f>
        <v>2.1457191701230132</v>
      </c>
      <c r="E63" s="79">
        <f ca="1">IFERROR(IF(Data_Noise!E63="","",IF($B$3="On",IF(Data_Noise!E63&lt;=0,0,IF($BZ63&gt;=Data_Noise!E63,0,Data_Noise!E63-$BZ63)),Data_Noise!E63)),"")</f>
        <v>2.4839822011929669</v>
      </c>
      <c r="F63" s="79">
        <f ca="1">IFERROR(IF(Data_Noise!F63="","",IF($B$3="On",IF(Data_Noise!F63&lt;=0,0,IF($BZ63&gt;=Data_Noise!F63,0,Data_Noise!F63-$BZ63)),Data_Noise!F63)),"")</f>
        <v>1.5775522513508404</v>
      </c>
      <c r="G63" s="79">
        <f ca="1">IFERROR(IF(Data_Noise!G63="","",IF($B$3="On",IF(Data_Noise!G63&lt;=0,0,IF($BZ63&gt;=Data_Noise!G63,0,Data_Noise!G63-$BZ63)),Data_Noise!G63)),"")</f>
        <v>1.0508706256874767</v>
      </c>
      <c r="H63" s="79">
        <f ca="1">IFERROR(IF(Data_Noise!H63="","",IF($B$3="On",IF(Data_Noise!H63&lt;=0,0,IF($BZ63&gt;=Data_Noise!H63,0,Data_Noise!H63-$BZ63)),Data_Noise!H63)),"")</f>
        <v>0.34854364237552327</v>
      </c>
      <c r="I63" s="79">
        <f ca="1">IFERROR(IF(Data_Noise!I63="","",IF($B$3="On",IF(Data_Noise!I63&lt;=0,0,IF($BZ63&gt;=Data_Noise!I63,0,Data_Noise!I63-$BZ63)),Data_Noise!I63)),"")</f>
        <v>0</v>
      </c>
      <c r="J63" s="79">
        <f ca="1">IFERROR(IF(Data_Noise!J63="","",IF($B$3="On",IF(Data_Noise!J63&lt;=0,0,IF($BZ63&gt;=Data_Noise!J63,0,Data_Noise!J63-$BZ63)),Data_Noise!J63)),"")</f>
        <v>0</v>
      </c>
      <c r="K63" s="79">
        <f ca="1">IFERROR(IF(Data_Noise!K63="","",IF($B$3="On",IF(Data_Noise!K63&lt;=0,0,IF($BZ63&gt;=Data_Noise!K63,0,Data_Noise!K63-$BZ63)),Data_Noise!K63)),"")</f>
        <v>0</v>
      </c>
      <c r="L63" s="79">
        <f ca="1">IFERROR(IF(Data_Noise!L63="","",IF($B$3="On",IF(Data_Noise!L63&lt;=0,0,IF($BZ63&gt;=Data_Noise!L63,0,Data_Noise!L63-$BZ63)),Data_Noise!L63)),"")</f>
        <v>0</v>
      </c>
      <c r="M63" s="79">
        <f ca="1">IFERROR(IF(Data_Noise!M63="","",IF($B$3="On",IF(Data_Noise!M63&lt;=0,0,IF($BZ63&gt;=Data_Noise!M63,0,Data_Noise!M63-$BZ63)),Data_Noise!M63)),"")</f>
        <v>0</v>
      </c>
      <c r="N63" s="79">
        <f ca="1">IFERROR(IF(Data_Noise!N63="","",IF($B$3="On",IF(Data_Noise!N63&lt;=0,0,IF($BZ63&gt;=Data_Noise!N63,0,Data_Noise!N63-$BZ63)),Data_Noise!N63)),"")</f>
        <v>0</v>
      </c>
      <c r="O63" s="79">
        <f ca="1">IFERROR(IF(Data_Noise!O63="","",IF($B$3="On",IF(Data_Noise!O63&lt;=0,0,IF($BZ63&gt;=Data_Noise!O63,0,Data_Noise!O63-$BZ63)),Data_Noise!O63)),"")</f>
        <v>0</v>
      </c>
      <c r="P63" s="79">
        <f ca="1">IFERROR(IF(Data_Noise!P63="","",IF($B$3="On",IF(Data_Noise!P63&lt;=0,0,IF($BZ63&gt;=Data_Noise!P63,0,Data_Noise!P63-$BZ63)),Data_Noise!P63)),"")</f>
        <v>0</v>
      </c>
      <c r="Q63" s="79">
        <f ca="1">IFERROR(IF(Data_Noise!Q63="","",IF($B$3="On",IF(Data_Noise!Q63&lt;=0,0,IF($BZ63&gt;=Data_Noise!Q63,0,Data_Noise!Q63-$BZ63)),Data_Noise!Q63)),"")</f>
        <v>0</v>
      </c>
      <c r="R63" s="79">
        <f ca="1">IFERROR(IF(Data_Noise!R63="","",IF($B$3="On",IF(Data_Noise!R63&lt;=0,0,IF($BZ63&gt;=Data_Noise!R63,0,Data_Noise!R63-$BZ63)),Data_Noise!R63)),"")</f>
        <v>0</v>
      </c>
      <c r="S63" s="79">
        <f ca="1">IFERROR(IF(Data_Noise!S63="","",IF($B$3="On",IF(Data_Noise!S63&lt;=0,0,IF($BZ63&gt;=Data_Noise!S63,0,Data_Noise!S63-$BZ63)),Data_Noise!S63)),"")</f>
        <v>0</v>
      </c>
      <c r="T63" s="79">
        <f ca="1">IFERROR(IF(Data_Noise!T63="","",IF($B$3="On",IF(Data_Noise!T63&lt;=0,0,IF($BZ63&gt;=Data_Noise!T63,0,Data_Noise!T63-$BZ63)),Data_Noise!T63)),"")</f>
        <v>0</v>
      </c>
      <c r="U63" s="79">
        <f ca="1">IFERROR(IF(Data_Noise!U63="","",IF($B$3="On",IF(Data_Noise!U63&lt;=0,0,IF($BZ63&gt;=Data_Noise!U63,0,Data_Noise!U63-$BZ63)),Data_Noise!U63)),"")</f>
        <v>0</v>
      </c>
      <c r="V63" s="79">
        <f ca="1">IFERROR(IF(Data_Noise!V63="","",IF($B$3="On",IF(Data_Noise!V63&lt;=0,0,IF($BZ63&gt;=Data_Noise!V63,0,Data_Noise!V63-$BZ63)),Data_Noise!V63)),"")</f>
        <v>0</v>
      </c>
      <c r="W63" s="79">
        <f ca="1">IFERROR(IF(Data_Noise!W63="","",IF($B$3="On",IF(Data_Noise!W63&lt;=0,0,IF($BZ63&gt;=Data_Noise!W63,0,Data_Noise!W63-$BZ63)),Data_Noise!W63)),"")</f>
        <v>0</v>
      </c>
      <c r="X63" s="79">
        <f ca="1">IFERROR(IF(Data_Noise!X63="","",IF($B$3="On",IF(Data_Noise!X63&lt;=0,0,IF($BZ63&gt;=Data_Noise!X63,0,Data_Noise!X63-$BZ63)),Data_Noise!X63)),"")</f>
        <v>0</v>
      </c>
      <c r="Y63" s="79">
        <f ca="1">IFERROR(IF(Data_Noise!Y63="","",IF($B$3="On",IF(Data_Noise!Y63&lt;=0,0,IF($BZ63&gt;=Data_Noise!Y63,0,Data_Noise!Y63-$BZ63)),Data_Noise!Y63)),"")</f>
        <v>0</v>
      </c>
      <c r="Z63" s="79">
        <f ca="1">IFERROR(IF(Data_Noise!Z63="","",IF($B$3="On",IF(Data_Noise!Z63&lt;=0,0,IF($BZ63&gt;=Data_Noise!Z63,0,Data_Noise!Z63-$BZ63)),Data_Noise!Z63)),"")</f>
        <v>6.6624442404111583</v>
      </c>
      <c r="AA63" s="79">
        <f ca="1">IFERROR(IF(Data_Noise!AA63="","",IF($B$3="On",IF(Data_Noise!AA63&lt;=0,0,IF($BZ63&gt;=Data_Noise!AA63,0,Data_Noise!AA63-$BZ63)),Data_Noise!AA63)),"")</f>
        <v>23.192986169122491</v>
      </c>
      <c r="AB63" s="79">
        <f ca="1">IFERROR(IF(Data_Noise!AB63="","",IF($B$3="On",IF(Data_Noise!AB63&lt;=0,0,IF($BZ63&gt;=Data_Noise!AB63,0,Data_Noise!AB63-$BZ63)),Data_Noise!AB63)),"")</f>
        <v>51.578648524736415</v>
      </c>
      <c r="AC63" s="79">
        <f ca="1">IFERROR(IF(Data_Noise!AC63="","",IF($B$3="On",IF(Data_Noise!AC63&lt;=0,0,IF($BZ63&gt;=Data_Noise!AC63,0,Data_Noise!AC63-$BZ63)),Data_Noise!AC63)),"")</f>
        <v>111.37618415342877</v>
      </c>
      <c r="AD63" s="79">
        <f ca="1">IFERROR(IF(Data_Noise!AD63="","",IF($B$3="On",IF(Data_Noise!AD63&lt;=0,0,IF($BZ63&gt;=Data_Noise!AD63,0,Data_Noise!AD63-$BZ63)),Data_Noise!AD63)),"")</f>
        <v>226.40406328211066</v>
      </c>
      <c r="AE63" s="79">
        <f ca="1">IFERROR(IF(Data_Noise!AE63="","",IF($B$3="On",IF(Data_Noise!AE63&lt;=0,0,IF($BZ63&gt;=Data_Noise!AE63,0,Data_Noise!AE63-$BZ63)),Data_Noise!AE63)),"")</f>
        <v>435.31377145934698</v>
      </c>
      <c r="AF63" s="79">
        <f ca="1">IFERROR(IF(Data_Noise!AF63="","",IF($B$3="On",IF(Data_Noise!AF63&lt;=0,0,IF($BZ63&gt;=Data_Noise!AF63,0,Data_Noise!AF63-$BZ63)),Data_Noise!AF63)),"")</f>
        <v>786.46837035529416</v>
      </c>
      <c r="AG63" s="79">
        <f ca="1">IFERROR(IF(Data_Noise!AG63="","",IF($B$3="On",IF(Data_Noise!AG63&lt;=0,0,IF($BZ63&gt;=Data_Noise!AG63,0,Data_Noise!AG63-$BZ63)),Data_Noise!AG63)),"")</f>
        <v>1303.9822579624686</v>
      </c>
      <c r="AH63" s="79">
        <f ca="1">IFERROR(IF(Data_Noise!AH63="","",IF($B$3="On",IF(Data_Noise!AH63&lt;=0,0,IF($BZ63&gt;=Data_Noise!AH63,0,Data_Noise!AH63-$BZ63)),Data_Noise!AH63)),"")</f>
        <v>1920.3963164594929</v>
      </c>
      <c r="AI63" s="79">
        <f ca="1">IFERROR(IF(Data_Noise!AI63="","",IF($B$3="On",IF(Data_Noise!AI63&lt;=0,0,IF($BZ63&gt;=Data_Noise!AI63,0,Data_Noise!AI63-$BZ63)),Data_Noise!AI63)),"")</f>
        <v>2525.7164580534459</v>
      </c>
      <c r="AJ63" s="79">
        <f ca="1">IFERROR(IF(Data_Noise!AJ63="","",IF($B$3="On",IF(Data_Noise!AJ63&lt;=0,0,IF($BZ63&gt;=Data_Noise!AJ63,0,Data_Noise!AJ63-$BZ63)),Data_Noise!AJ63)),"")</f>
        <v>3005.9760606945724</v>
      </c>
      <c r="AK63" s="79">
        <f ca="1">IFERROR(IF(Data_Noise!AK63="","",IF($B$3="On",IF(Data_Noise!AK63&lt;=0,0,IF($BZ63&gt;=Data_Noise!AK63,0,Data_Noise!AK63-$BZ63)),Data_Noise!AK63)),"")</f>
        <v>3331.6299015471059</v>
      </c>
      <c r="AL63" s="79">
        <f ca="1">IFERROR(IF(Data_Noise!AL63="","",IF($B$3="On",IF(Data_Noise!AL63&lt;=0,0,IF($BZ63&gt;=Data_Noise!AL63,0,Data_Noise!AL63-$BZ63)),Data_Noise!AL63)),"")</f>
        <v>3521.1059416060025</v>
      </c>
      <c r="AM63" s="79">
        <f ca="1">IFERROR(IF(Data_Noise!AM63="","",IF($B$3="On",IF(Data_Noise!AM63&lt;=0,0,IF($BZ63&gt;=Data_Noise!AM63,0,Data_Noise!AM63-$BZ63)),Data_Noise!AM63)),"")</f>
        <v>3626.3961848453559</v>
      </c>
      <c r="AN63" s="79">
        <f ca="1">IFERROR(IF(Data_Noise!AN63="","",IF($B$3="On",IF(Data_Noise!AN63&lt;=0,0,IF($BZ63&gt;=Data_Noise!AN63,0,Data_Noise!AN63-$BZ63)),Data_Noise!AN63)),"")</f>
        <v>3691.1036282498262</v>
      </c>
      <c r="AO63" s="79">
        <f ca="1">IFERROR(IF(Data_Noise!AO63="","",IF($B$3="On",IF(Data_Noise!AO63&lt;=0,0,IF($BZ63&gt;=Data_Noise!AO63,0,Data_Noise!AO63-$BZ63)),Data_Noise!AO63)),"")</f>
        <v>3738.6897521169158</v>
      </c>
      <c r="AP63" s="79">
        <f ca="1">IFERROR(IF(Data_Noise!AP63="","",IF($B$3="On",IF(Data_Noise!AP63&lt;=0,0,IF($BZ63&gt;=Data_Noise!AP63,0,Data_Noise!AP63-$BZ63)),Data_Noise!AP63)),"")</f>
        <v>3760.1176364424728</v>
      </c>
      <c r="AQ63" s="79" t="str">
        <f>IFERROR(IF(Data_Noise!AQ63="","",IF($B$3="On",IF(Data_Noise!AQ63&lt;=0,0,IF($BZ63&gt;=Data_Noise!AQ63,0,Data_Noise!AQ63-$BZ63)),Data_Noise!AQ63)),"")</f>
        <v/>
      </c>
      <c r="AR63" s="79" t="str">
        <f>IFERROR(IF(Data_Noise!AR63="","",IF($B$3="On",IF(Data_Noise!AR63&lt;=0,0,IF($BZ63&gt;=Data_Noise!AR63,0,Data_Noise!AR63-$BZ63)),Data_Noise!AR63)),"")</f>
        <v/>
      </c>
      <c r="AS63" s="79" t="str">
        <f>IFERROR(IF(Data_Noise!AS63="","",IF($B$3="On",IF(Data_Noise!AS63&lt;=0,0,IF($BZ63&gt;=Data_Noise!AS63,0,Data_Noise!AS63-$BZ63)),Data_Noise!AS63)),"")</f>
        <v/>
      </c>
      <c r="AT63" s="79" t="str">
        <f>IFERROR(IF(Data_Noise!AT63="","",IF($B$3="On",IF(Data_Noise!AT63&lt;=0,0,IF($BZ63&gt;=Data_Noise!AT63,0,Data_Noise!AT63-$BZ63)),Data_Noise!AT63)),"")</f>
        <v/>
      </c>
      <c r="AU63" s="79" t="str">
        <f>IFERROR(IF(Data_Noise!AU63="","",IF($B$3="On",IF(Data_Noise!AU63&lt;=0,0,IF($BZ63&gt;=Data_Noise!AU63,0,Data_Noise!AU63-$BZ63)),Data_Noise!AU63)),"")</f>
        <v/>
      </c>
      <c r="AV63" s="79" t="str">
        <f>IFERROR(IF(Data_Noise!AV63="","",IF($B$3="On",IF(Data_Noise!AV63&lt;=0,0,IF($BZ63&gt;=Data_Noise!AV63,0,Data_Noise!AV63-$BZ63)),Data_Noise!AV63)),"")</f>
        <v/>
      </c>
      <c r="AW63" s="79" t="str">
        <f>IFERROR(IF(Data_Noise!AW63="","",IF($B$3="On",IF(Data_Noise!AW63&lt;=0,0,IF($BZ63&gt;=Data_Noise!AW63,0,Data_Noise!AW63-$BZ63)),Data_Noise!AW63)),"")</f>
        <v/>
      </c>
      <c r="AX63" s="79" t="str">
        <f>IFERROR(IF(Data_Noise!AX63="","",IF($B$3="On",IF(Data_Noise!AX63&lt;=0,0,IF($BZ63&gt;=Data_Noise!AX63,0,Data_Noise!AX63-$BZ63)),Data_Noise!AX63)),"")</f>
        <v/>
      </c>
      <c r="AY63" s="79" t="str">
        <f>IFERROR(IF(Data_Noise!AY63="","",IF($B$3="On",IF(Data_Noise!AY63&lt;=0,0,IF($BZ63&gt;=Data_Noise!AY63,0,Data_Noise!AY63-$BZ63)),Data_Noise!AY63)),"")</f>
        <v/>
      </c>
      <c r="AZ63" s="79" t="str">
        <f>IFERROR(IF(Data_Noise!AZ63="","",IF($B$3="On",IF(Data_Noise!AZ63&lt;=0,0,IF($BZ63&gt;=Data_Noise!AZ63,0,Data_Noise!AZ63-$BZ63)),Data_Noise!AZ63)),"")</f>
        <v/>
      </c>
      <c r="BA63" s="79">
        <f ca="1">IF(BA$3="","",Data_Noise!C63)</f>
        <v>4.0698870704215997</v>
      </c>
      <c r="BB63" s="79">
        <f ca="1">IF(BB$3="","",Data_Noise!D63)</f>
        <v>3.9605342679102864</v>
      </c>
      <c r="BC63" s="79">
        <f ca="1">IF(BC$3="","",Data_Noise!E63)</f>
        <v>4.2987972989802401</v>
      </c>
      <c r="BD63" s="79">
        <f ca="1">IF(BD$3="","",Data_Noise!F63)</f>
        <v>3.3923673491381137</v>
      </c>
      <c r="BE63" s="79">
        <f ca="1">IF(BE$3="","",Data_Noise!G63)</f>
        <v>2.8656857234747499</v>
      </c>
      <c r="BF63" s="79">
        <f ca="1">IF(BF$3="","",Data_Noise!H63)</f>
        <v>2.1633587401627965</v>
      </c>
      <c r="BG63" s="79">
        <f ca="1">IF(BG$3="","",Data_Noise!I63)</f>
        <v>1.7787809855578132</v>
      </c>
      <c r="BH63" s="79">
        <f ca="1">IF(BH$3="","",Data_Noise!J63)</f>
        <v>0.81293197774872938</v>
      </c>
      <c r="BI63" s="79">
        <f ca="1">IF(BI$3="","",Data_Noise!K63)</f>
        <v>0.54023791465518467</v>
      </c>
      <c r="BJ63" s="79">
        <f ca="1">IF(BJ$3="","",Data_Noise!L63)</f>
        <v>0.46672662009359467</v>
      </c>
      <c r="BK63" s="79">
        <f ca="1">IF(BK$3="","",Data_Noise!M63)</f>
        <v>0.92525059112631336</v>
      </c>
      <c r="BL63" s="79">
        <f ca="1">IF(BL$3="","",Data_Noise!N63)</f>
        <v>-0.63673466503814868</v>
      </c>
      <c r="BM63" s="79">
        <f ca="1">IF(BM$3="","",Data_Noise!O63)</f>
        <v>-1.0452276029967229</v>
      </c>
      <c r="BN63" s="79" t="str">
        <f>IF(BN$3="","",Data_Noise!P63)</f>
        <v/>
      </c>
      <c r="BO63" s="79" t="str">
        <f>IF(BO$3="","",Data_Noise!Q63)</f>
        <v/>
      </c>
      <c r="BP63" s="79" t="str">
        <f>IF(BP$3="","",Data_Noise!R63)</f>
        <v/>
      </c>
      <c r="BQ63" s="79" t="str">
        <f>IF(BQ$3="","",Data_Noise!S63)</f>
        <v/>
      </c>
      <c r="BR63" s="79" t="str">
        <f>IF(BR$3="","",Data_Noise!T63)</f>
        <v/>
      </c>
      <c r="BS63" s="79" t="str">
        <f>IF(BS$3="","",Data_Noise!U63)</f>
        <v/>
      </c>
      <c r="BT63" s="79" t="str">
        <f>IF(BT$3="","",Data_Noise!V63)</f>
        <v/>
      </c>
      <c r="BU63" s="79" t="str">
        <f>IF(BU$3="","",Data_Noise!W63)</f>
        <v/>
      </c>
      <c r="BV63" s="79" t="str">
        <f>IF(BV$3="","",Data_Noise!X63)</f>
        <v/>
      </c>
      <c r="BW63" s="79" t="str">
        <f>IF(BW$3="","",Data_Noise!Y63)</f>
        <v/>
      </c>
      <c r="BX63" s="79" t="str">
        <f>IF(BX$3="","",Data_Noise!Z63)</f>
        <v/>
      </c>
      <c r="BY63" s="79" t="str">
        <f>IF(BY$3="","",Data_Noise!AA63)</f>
        <v/>
      </c>
      <c r="BZ63" s="79">
        <f t="shared" ca="1" si="1"/>
        <v>1.8148150977872732</v>
      </c>
    </row>
    <row r="64" spans="1:78" x14ac:dyDescent="0.25">
      <c r="A64" s="79">
        <f ca="1">Data_Initial!A64</f>
        <v>1</v>
      </c>
      <c r="B64" s="79" t="str">
        <f ca="1">Data_Initial!B64</f>
        <v>E8</v>
      </c>
      <c r="C64" s="79">
        <f ca="1">IFERROR(IF(Data_Noise!C64="","",IF($B$3="On",IF(Data_Noise!C64&lt;=0,0,IF($BZ64&gt;=Data_Noise!C64,0,Data_Noise!C64-$BZ64)),Data_Noise!C64)),"")</f>
        <v>19.742336295401891</v>
      </c>
      <c r="D64" s="79">
        <f ca="1">IFERROR(IF(Data_Noise!D64="","",IF($B$3="On",IF(Data_Noise!D64&lt;=0,0,IF($BZ64&gt;=Data_Noise!D64,0,Data_Noise!D64-$BZ64)),Data_Noise!D64)),"")</f>
        <v>19.43053866982234</v>
      </c>
      <c r="E64" s="79">
        <f ca="1">IFERROR(IF(Data_Noise!E64="","",IF($B$3="On",IF(Data_Noise!E64&lt;=0,0,IF($BZ64&gt;=Data_Noise!E64,0,Data_Noise!E64-$BZ64)),Data_Noise!E64)),"")</f>
        <v>16.349416491374612</v>
      </c>
      <c r="F64" s="79">
        <f ca="1">IFERROR(IF(Data_Noise!F64="","",IF($B$3="On",IF(Data_Noise!F64&lt;=0,0,IF($BZ64&gt;=Data_Noise!F64,0,Data_Noise!F64-$BZ64)),Data_Noise!F64)),"")</f>
        <v>8.5095363550662064</v>
      </c>
      <c r="G64" s="79">
        <f ca="1">IFERROR(IF(Data_Noise!G64="","",IF($B$3="On",IF(Data_Noise!G64&lt;=0,0,IF($BZ64&gt;=Data_Noise!G64,0,Data_Noise!G64-$BZ64)),Data_Noise!G64)),"")</f>
        <v>1.2418241882941343</v>
      </c>
      <c r="H64" s="79">
        <f ca="1">IFERROR(IF(Data_Noise!H64="","",IF($B$3="On",IF(Data_Noise!H64&lt;=0,0,IF($BZ64&gt;=Data_Noise!H64,0,Data_Noise!H64-$BZ64)),Data_Noise!H64)),"")</f>
        <v>0</v>
      </c>
      <c r="I64" s="79">
        <f ca="1">IFERROR(IF(Data_Noise!I64="","",IF($B$3="On",IF(Data_Noise!I64&lt;=0,0,IF($BZ64&gt;=Data_Noise!I64,0,Data_Noise!I64-$BZ64)),Data_Noise!I64)),"")</f>
        <v>0</v>
      </c>
      <c r="J64" s="79">
        <f ca="1">IFERROR(IF(Data_Noise!J64="","",IF($B$3="On",IF(Data_Noise!J64&lt;=0,0,IF($BZ64&gt;=Data_Noise!J64,0,Data_Noise!J64-$BZ64)),Data_Noise!J64)),"")</f>
        <v>0</v>
      </c>
      <c r="K64" s="79">
        <f ca="1">IFERROR(IF(Data_Noise!K64="","",IF($B$3="On",IF(Data_Noise!K64&lt;=0,0,IF($BZ64&gt;=Data_Noise!K64,0,Data_Noise!K64-$BZ64)),Data_Noise!K64)),"")</f>
        <v>0</v>
      </c>
      <c r="L64" s="79">
        <f ca="1">IFERROR(IF(Data_Noise!L64="","",IF($B$3="On",IF(Data_Noise!L64&lt;=0,0,IF($BZ64&gt;=Data_Noise!L64,0,Data_Noise!L64-$BZ64)),Data_Noise!L64)),"")</f>
        <v>0</v>
      </c>
      <c r="M64" s="79">
        <f ca="1">IFERROR(IF(Data_Noise!M64="","",IF($B$3="On",IF(Data_Noise!M64&lt;=0,0,IF($BZ64&gt;=Data_Noise!M64,0,Data_Noise!M64-$BZ64)),Data_Noise!M64)),"")</f>
        <v>0</v>
      </c>
      <c r="N64" s="79">
        <f ca="1">IFERROR(IF(Data_Noise!N64="","",IF($B$3="On",IF(Data_Noise!N64&lt;=0,0,IF($BZ64&gt;=Data_Noise!N64,0,Data_Noise!N64-$BZ64)),Data_Noise!N64)),"")</f>
        <v>0</v>
      </c>
      <c r="O64" s="79">
        <f ca="1">IFERROR(IF(Data_Noise!O64="","",IF($B$3="On",IF(Data_Noise!O64&lt;=0,0,IF($BZ64&gt;=Data_Noise!O64,0,Data_Noise!O64-$BZ64)),Data_Noise!O64)),"")</f>
        <v>0</v>
      </c>
      <c r="P64" s="79">
        <f ca="1">IFERROR(IF(Data_Noise!P64="","",IF($B$3="On",IF(Data_Noise!P64&lt;=0,0,IF($BZ64&gt;=Data_Noise!P64,0,Data_Noise!P64-$BZ64)),Data_Noise!P64)),"")</f>
        <v>0</v>
      </c>
      <c r="Q64" s="79">
        <f ca="1">IFERROR(IF(Data_Noise!Q64="","",IF($B$3="On",IF(Data_Noise!Q64&lt;=0,0,IF($BZ64&gt;=Data_Noise!Q64,0,Data_Noise!Q64-$BZ64)),Data_Noise!Q64)),"")</f>
        <v>0</v>
      </c>
      <c r="R64" s="79">
        <f ca="1">IFERROR(IF(Data_Noise!R64="","",IF($B$3="On",IF(Data_Noise!R64&lt;=0,0,IF($BZ64&gt;=Data_Noise!R64,0,Data_Noise!R64-$BZ64)),Data_Noise!R64)),"")</f>
        <v>0</v>
      </c>
      <c r="S64" s="79">
        <f ca="1">IFERROR(IF(Data_Noise!S64="","",IF($B$3="On",IF(Data_Noise!S64&lt;=0,0,IF($BZ64&gt;=Data_Noise!S64,0,Data_Noise!S64-$BZ64)),Data_Noise!S64)),"")</f>
        <v>0</v>
      </c>
      <c r="T64" s="79">
        <f ca="1">IFERROR(IF(Data_Noise!T64="","",IF($B$3="On",IF(Data_Noise!T64&lt;=0,0,IF($BZ64&gt;=Data_Noise!T64,0,Data_Noise!T64-$BZ64)),Data_Noise!T64)),"")</f>
        <v>0</v>
      </c>
      <c r="U64" s="79">
        <f ca="1">IFERROR(IF(Data_Noise!U64="","",IF($B$3="On",IF(Data_Noise!U64&lt;=0,0,IF($BZ64&gt;=Data_Noise!U64,0,Data_Noise!U64-$BZ64)),Data_Noise!U64)),"")</f>
        <v>0</v>
      </c>
      <c r="V64" s="79">
        <f ca="1">IFERROR(IF(Data_Noise!V64="","",IF($B$3="On",IF(Data_Noise!V64&lt;=0,0,IF($BZ64&gt;=Data_Noise!V64,0,Data_Noise!V64-$BZ64)),Data_Noise!V64)),"")</f>
        <v>0</v>
      </c>
      <c r="W64" s="79">
        <f ca="1">IFERROR(IF(Data_Noise!W64="","",IF($B$3="On",IF(Data_Noise!W64&lt;=0,0,IF($BZ64&gt;=Data_Noise!W64,0,Data_Noise!W64-$BZ64)),Data_Noise!W64)),"")</f>
        <v>0</v>
      </c>
      <c r="X64" s="79">
        <f ca="1">IFERROR(IF(Data_Noise!X64="","",IF($B$3="On",IF(Data_Noise!X64&lt;=0,0,IF($BZ64&gt;=Data_Noise!X64,0,Data_Noise!X64-$BZ64)),Data_Noise!X64)),"")</f>
        <v>0</v>
      </c>
      <c r="Y64" s="79">
        <f ca="1">IFERROR(IF(Data_Noise!Y64="","",IF($B$3="On",IF(Data_Noise!Y64&lt;=0,0,IF($BZ64&gt;=Data_Noise!Y64,0,Data_Noise!Y64-$BZ64)),Data_Noise!Y64)),"")</f>
        <v>0</v>
      </c>
      <c r="Z64" s="79">
        <f ca="1">IFERROR(IF(Data_Noise!Z64="","",IF($B$3="On",IF(Data_Noise!Z64&lt;=0,0,IF($BZ64&gt;=Data_Noise!Z64,0,Data_Noise!Z64-$BZ64)),Data_Noise!Z64)),"")</f>
        <v>0.39171799553670095</v>
      </c>
      <c r="AA64" s="79">
        <f ca="1">IFERROR(IF(Data_Noise!AA64="","",IF($B$3="On",IF(Data_Noise!AA64&lt;=0,0,IF($BZ64&gt;=Data_Noise!AA64,0,Data_Noise!AA64-$BZ64)),Data_Noise!AA64)),"")</f>
        <v>21.089019741297498</v>
      </c>
      <c r="AB64" s="79">
        <f ca="1">IFERROR(IF(Data_Noise!AB64="","",IF($B$3="On",IF(Data_Noise!AB64&lt;=0,0,IF($BZ64&gt;=Data_Noise!AB64,0,Data_Noise!AB64-$BZ64)),Data_Noise!AB64)),"")</f>
        <v>62.702578869043506</v>
      </c>
      <c r="AC64" s="79">
        <f ca="1">IFERROR(IF(Data_Noise!AC64="","",IF($B$3="On",IF(Data_Noise!AC64&lt;=0,0,IF($BZ64&gt;=Data_Noise!AC64,0,Data_Noise!AC64-$BZ64)),Data_Noise!AC64)),"")</f>
        <v>138.55885813068841</v>
      </c>
      <c r="AD64" s="79">
        <f ca="1">IFERROR(IF(Data_Noise!AD64="","",IF($B$3="On",IF(Data_Noise!AD64&lt;=0,0,IF($BZ64&gt;=Data_Noise!AD64,0,Data_Noise!AD64-$BZ64)),Data_Noise!AD64)),"")</f>
        <v>275.19392826629826</v>
      </c>
      <c r="AE64" s="79">
        <f ca="1">IFERROR(IF(Data_Noise!AE64="","",IF($B$3="On",IF(Data_Noise!AE64&lt;=0,0,IF($BZ64&gt;=Data_Noise!AE64,0,Data_Noise!AE64-$BZ64)),Data_Noise!AE64)),"")</f>
        <v>515.62189327703561</v>
      </c>
      <c r="AF64" s="79">
        <f ca="1">IFERROR(IF(Data_Noise!AF64="","",IF($B$3="On",IF(Data_Noise!AF64&lt;=0,0,IF($BZ64&gt;=Data_Noise!AF64,0,Data_Noise!AF64-$BZ64)),Data_Noise!AF64)),"")</f>
        <v>896.94282419746253</v>
      </c>
      <c r="AG64" s="79">
        <f ca="1">IFERROR(IF(Data_Noise!AG64="","",IF($B$3="On",IF(Data_Noise!AG64&lt;=0,0,IF($BZ64&gt;=Data_Noise!AG64,0,Data_Noise!AG64-$BZ64)),Data_Noise!AG64)),"")</f>
        <v>1405.802377207332</v>
      </c>
      <c r="AH64" s="79">
        <f ca="1">IFERROR(IF(Data_Noise!AH64="","",IF($B$3="On",IF(Data_Noise!AH64&lt;=0,0,IF($BZ64&gt;=Data_Noise!AH64,0,Data_Noise!AH64-$BZ64)),Data_Noise!AH64)),"")</f>
        <v>1959.1561856367618</v>
      </c>
      <c r="AI64" s="79">
        <f ca="1">IFERROR(IF(Data_Noise!AI64="","",IF($B$3="On",IF(Data_Noise!AI64&lt;=0,0,IF($BZ64&gt;=Data_Noise!AI64,0,Data_Noise!AI64-$BZ64)),Data_Noise!AI64)),"")</f>
        <v>2458.5164579171051</v>
      </c>
      <c r="AJ64" s="79">
        <f ca="1">IFERROR(IF(Data_Noise!AJ64="","",IF($B$3="On",IF(Data_Noise!AJ64&lt;=0,0,IF($BZ64&gt;=Data_Noise!AJ64,0,Data_Noise!AJ64-$BZ64)),Data_Noise!AJ64)),"")</f>
        <v>2840.2862351173621</v>
      </c>
      <c r="AK64" s="79">
        <f ca="1">IFERROR(IF(Data_Noise!AK64="","",IF($B$3="On",IF(Data_Noise!AK64&lt;=0,0,IF($BZ64&gt;=Data_Noise!AK64,0,Data_Noise!AK64-$BZ64)),Data_Noise!AK64)),"")</f>
        <v>3100.4771363392351</v>
      </c>
      <c r="AL64" s="79">
        <f ca="1">IFERROR(IF(Data_Noise!AL64="","",IF($B$3="On",IF(Data_Noise!AL64&lt;=0,0,IF($BZ64&gt;=Data_Noise!AL64,0,Data_Noise!AL64-$BZ64)),Data_Noise!AL64)),"")</f>
        <v>3264.320648747575</v>
      </c>
      <c r="AM64" s="79">
        <f ca="1">IFERROR(IF(Data_Noise!AM64="","",IF($B$3="On",IF(Data_Noise!AM64&lt;=0,0,IF($BZ64&gt;=Data_Noise!AM64,0,Data_Noise!AM64-$BZ64)),Data_Noise!AM64)),"")</f>
        <v>3366.5500820413122</v>
      </c>
      <c r="AN64" s="79">
        <f ca="1">IFERROR(IF(Data_Noise!AN64="","",IF($B$3="On",IF(Data_Noise!AN64&lt;=0,0,IF($BZ64&gt;=Data_Noise!AN64,0,Data_Noise!AN64-$BZ64)),Data_Noise!AN64)),"")</f>
        <v>3430.5053857531652</v>
      </c>
      <c r="AO64" s="79">
        <f ca="1">IFERROR(IF(Data_Noise!AO64="","",IF($B$3="On",IF(Data_Noise!AO64&lt;=0,0,IF($BZ64&gt;=Data_Noise!AO64,0,Data_Noise!AO64-$BZ64)),Data_Noise!AO64)),"")</f>
        <v>3472.3371975534087</v>
      </c>
      <c r="AP64" s="79">
        <f ca="1">IFERROR(IF(Data_Noise!AP64="","",IF($B$3="On",IF(Data_Noise!AP64&lt;=0,0,IF($BZ64&gt;=Data_Noise!AP64,0,Data_Noise!AP64-$BZ64)),Data_Noise!AP64)),"")</f>
        <v>3489.1954909658252</v>
      </c>
      <c r="AQ64" s="79" t="str">
        <f>IFERROR(IF(Data_Noise!AQ64="","",IF($B$3="On",IF(Data_Noise!AQ64&lt;=0,0,IF($BZ64&gt;=Data_Noise!AQ64,0,Data_Noise!AQ64-$BZ64)),Data_Noise!AQ64)),"")</f>
        <v/>
      </c>
      <c r="AR64" s="79" t="str">
        <f>IFERROR(IF(Data_Noise!AR64="","",IF($B$3="On",IF(Data_Noise!AR64&lt;=0,0,IF($BZ64&gt;=Data_Noise!AR64,0,Data_Noise!AR64-$BZ64)),Data_Noise!AR64)),"")</f>
        <v/>
      </c>
      <c r="AS64" s="79" t="str">
        <f>IFERROR(IF(Data_Noise!AS64="","",IF($B$3="On",IF(Data_Noise!AS64&lt;=0,0,IF($BZ64&gt;=Data_Noise!AS64,0,Data_Noise!AS64-$BZ64)),Data_Noise!AS64)),"")</f>
        <v/>
      </c>
      <c r="AT64" s="79" t="str">
        <f>IFERROR(IF(Data_Noise!AT64="","",IF($B$3="On",IF(Data_Noise!AT64&lt;=0,0,IF($BZ64&gt;=Data_Noise!AT64,0,Data_Noise!AT64-$BZ64)),Data_Noise!AT64)),"")</f>
        <v/>
      </c>
      <c r="AU64" s="79" t="str">
        <f>IFERROR(IF(Data_Noise!AU64="","",IF($B$3="On",IF(Data_Noise!AU64&lt;=0,0,IF($BZ64&gt;=Data_Noise!AU64,0,Data_Noise!AU64-$BZ64)),Data_Noise!AU64)),"")</f>
        <v/>
      </c>
      <c r="AV64" s="79" t="str">
        <f>IFERROR(IF(Data_Noise!AV64="","",IF($B$3="On",IF(Data_Noise!AV64&lt;=0,0,IF($BZ64&gt;=Data_Noise!AV64,0,Data_Noise!AV64-$BZ64)),Data_Noise!AV64)),"")</f>
        <v/>
      </c>
      <c r="AW64" s="79" t="str">
        <f>IFERROR(IF(Data_Noise!AW64="","",IF($B$3="On",IF(Data_Noise!AW64&lt;=0,0,IF($BZ64&gt;=Data_Noise!AW64,0,Data_Noise!AW64-$BZ64)),Data_Noise!AW64)),"")</f>
        <v/>
      </c>
      <c r="AX64" s="79" t="str">
        <f>IFERROR(IF(Data_Noise!AX64="","",IF($B$3="On",IF(Data_Noise!AX64&lt;=0,0,IF($BZ64&gt;=Data_Noise!AX64,0,Data_Noise!AX64-$BZ64)),Data_Noise!AX64)),"")</f>
        <v/>
      </c>
      <c r="AY64" s="79" t="str">
        <f>IFERROR(IF(Data_Noise!AY64="","",IF($B$3="On",IF(Data_Noise!AY64&lt;=0,0,IF($BZ64&gt;=Data_Noise!AY64,0,Data_Noise!AY64-$BZ64)),Data_Noise!AY64)),"")</f>
        <v/>
      </c>
      <c r="AZ64" s="79" t="str">
        <f>IFERROR(IF(Data_Noise!AZ64="","",IF($B$3="On",IF(Data_Noise!AZ64&lt;=0,0,IF($BZ64&gt;=Data_Noise!AZ64,0,Data_Noise!AZ64-$BZ64)),Data_Noise!AZ64)),"")</f>
        <v/>
      </c>
      <c r="BA64" s="79">
        <f ca="1">IF(BA$3="","",Data_Noise!C64)</f>
        <v>25.345552817156651</v>
      </c>
      <c r="BB64" s="79">
        <f ca="1">IF(BB$3="","",Data_Noise!D64)</f>
        <v>25.0337551915771</v>
      </c>
      <c r="BC64" s="79">
        <f ca="1">IF(BC$3="","",Data_Noise!E64)</f>
        <v>21.952633013129368</v>
      </c>
      <c r="BD64" s="79">
        <f ca="1">IF(BD$3="","",Data_Noise!F64)</f>
        <v>14.112752876820965</v>
      </c>
      <c r="BE64" s="79">
        <f ca="1">IF(BE$3="","",Data_Noise!G64)</f>
        <v>6.8450407100488926</v>
      </c>
      <c r="BF64" s="79">
        <f ca="1">IF(BF$3="","",Data_Noise!H64)</f>
        <v>4.0436314127700799</v>
      </c>
      <c r="BG64" s="79">
        <f ca="1">IF(BG$3="","",Data_Noise!I64)</f>
        <v>3.1531507639797365</v>
      </c>
      <c r="BH64" s="79">
        <f ca="1">IF(BH$3="","",Data_Noise!J64)</f>
        <v>1.4876890536584135</v>
      </c>
      <c r="BI64" s="79">
        <f ca="1">IF(BI$3="","",Data_Noise!K64)</f>
        <v>-1.8809039088469035</v>
      </c>
      <c r="BJ64" s="79">
        <f ca="1">IF(BJ$3="","",Data_Noise!L64)</f>
        <v>-5.052030323978367</v>
      </c>
      <c r="BK64" s="79">
        <f ca="1">IF(BK$3="","",Data_Noise!M64)</f>
        <v>-6.4405257322394709</v>
      </c>
      <c r="BL64" s="79">
        <f ca="1">IF(BL$3="","",Data_Noise!N64)</f>
        <v>-6.7468434439154734</v>
      </c>
      <c r="BM64" s="79">
        <f ca="1">IF(BM$3="","",Data_Noise!O64)</f>
        <v>-9.0120876473491336</v>
      </c>
      <c r="BN64" s="79" t="str">
        <f>IF(BN$3="","",Data_Noise!P64)</f>
        <v/>
      </c>
      <c r="BO64" s="79" t="str">
        <f>IF(BO$3="","",Data_Noise!Q64)</f>
        <v/>
      </c>
      <c r="BP64" s="79" t="str">
        <f>IF(BP$3="","",Data_Noise!R64)</f>
        <v/>
      </c>
      <c r="BQ64" s="79" t="str">
        <f>IF(BQ$3="","",Data_Noise!S64)</f>
        <v/>
      </c>
      <c r="BR64" s="79" t="str">
        <f>IF(BR$3="","",Data_Noise!T64)</f>
        <v/>
      </c>
      <c r="BS64" s="79" t="str">
        <f>IF(BS$3="","",Data_Noise!U64)</f>
        <v/>
      </c>
      <c r="BT64" s="79" t="str">
        <f>IF(BT$3="","",Data_Noise!V64)</f>
        <v/>
      </c>
      <c r="BU64" s="79" t="str">
        <f>IF(BU$3="","",Data_Noise!W64)</f>
        <v/>
      </c>
      <c r="BV64" s="79" t="str">
        <f>IF(BV$3="","",Data_Noise!X64)</f>
        <v/>
      </c>
      <c r="BW64" s="79" t="str">
        <f>IF(BW$3="","",Data_Noise!Y64)</f>
        <v/>
      </c>
      <c r="BX64" s="79" t="str">
        <f>IF(BX$3="","",Data_Noise!Z64)</f>
        <v/>
      </c>
      <c r="BY64" s="79" t="str">
        <f>IF(BY$3="","",Data_Noise!AA64)</f>
        <v/>
      </c>
      <c r="BZ64" s="79">
        <f t="shared" ca="1" si="1"/>
        <v>5.6032165217547583</v>
      </c>
    </row>
    <row r="65" spans="1:78" x14ac:dyDescent="0.25">
      <c r="A65" s="79">
        <f ca="1">Data_Initial!A65</f>
        <v>1</v>
      </c>
      <c r="B65" s="79" t="str">
        <f ca="1">Data_Initial!B65</f>
        <v>F8</v>
      </c>
      <c r="C65" s="79">
        <f ca="1">IFERROR(IF(Data_Noise!C65="","",IF($B$3="On",IF(Data_Noise!C65&lt;=0,0,IF($BZ65&gt;=Data_Noise!C65,0,Data_Noise!C65-$BZ65)),Data_Noise!C65)),"")</f>
        <v>2.5637058682472809</v>
      </c>
      <c r="D65" s="79">
        <f ca="1">IFERROR(IF(Data_Noise!D65="","",IF($B$3="On",IF(Data_Noise!D65&lt;=0,0,IF($BZ65&gt;=Data_Noise!D65,0,Data_Noise!D65-$BZ65)),Data_Noise!D65)),"")</f>
        <v>3.8150410266900563</v>
      </c>
      <c r="E65" s="79">
        <f ca="1">IFERROR(IF(Data_Noise!E65="","",IF($B$3="On",IF(Data_Noise!E65&lt;=0,0,IF($BZ65&gt;=Data_Noise!E65,0,Data_Noise!E65-$BZ65)),Data_Noise!E65)),"")</f>
        <v>6.6887462821294994</v>
      </c>
      <c r="F65" s="79">
        <f ca="1">IFERROR(IF(Data_Noise!F65="","",IF($B$3="On",IF(Data_Noise!F65&lt;=0,0,IF($BZ65&gt;=Data_Noise!F65,0,Data_Noise!F65-$BZ65)),Data_Noise!F65)),"")</f>
        <v>2.6036856533025592</v>
      </c>
      <c r="G65" s="79">
        <f ca="1">IFERROR(IF(Data_Noise!G65="","",IF($B$3="On",IF(Data_Noise!G65&lt;=0,0,IF($BZ65&gt;=Data_Noise!G65,0,Data_Noise!G65-$BZ65)),Data_Noise!G65)),"")</f>
        <v>0.53315521308336256</v>
      </c>
      <c r="H65" s="79">
        <f ca="1">IFERROR(IF(Data_Noise!H65="","",IF($B$3="On",IF(Data_Noise!H65&lt;=0,0,IF($BZ65&gt;=Data_Noise!H65,0,Data_Noise!H65-$BZ65)),Data_Noise!H65)),"")</f>
        <v>1.2453630801138926E-2</v>
      </c>
      <c r="I65" s="79">
        <f ca="1">IFERROR(IF(Data_Noise!I65="","",IF($B$3="On",IF(Data_Noise!I65&lt;=0,0,IF($BZ65&gt;=Data_Noise!I65,0,Data_Noise!I65-$BZ65)),Data_Noise!I65)),"")</f>
        <v>0.57812318922807537</v>
      </c>
      <c r="J65" s="79">
        <f ca="1">IFERROR(IF(Data_Noise!J65="","",IF($B$3="On",IF(Data_Noise!J65&lt;=0,0,IF($BZ65&gt;=Data_Noise!J65,0,Data_Noise!J65-$BZ65)),Data_Noise!J65)),"")</f>
        <v>0</v>
      </c>
      <c r="K65" s="79">
        <f ca="1">IFERROR(IF(Data_Noise!K65="","",IF($B$3="On",IF(Data_Noise!K65&lt;=0,0,IF($BZ65&gt;=Data_Noise!K65,0,Data_Noise!K65-$BZ65)),Data_Noise!K65)),"")</f>
        <v>0</v>
      </c>
      <c r="L65" s="79">
        <f ca="1">IFERROR(IF(Data_Noise!L65="","",IF($B$3="On",IF(Data_Noise!L65&lt;=0,0,IF($BZ65&gt;=Data_Noise!L65,0,Data_Noise!L65-$BZ65)),Data_Noise!L65)),"")</f>
        <v>0</v>
      </c>
      <c r="M65" s="79">
        <f ca="1">IFERROR(IF(Data_Noise!M65="","",IF($B$3="On",IF(Data_Noise!M65&lt;=0,0,IF($BZ65&gt;=Data_Noise!M65,0,Data_Noise!M65-$BZ65)),Data_Noise!M65)),"")</f>
        <v>0</v>
      </c>
      <c r="N65" s="79">
        <f ca="1">IFERROR(IF(Data_Noise!N65="","",IF($B$3="On",IF(Data_Noise!N65&lt;=0,0,IF($BZ65&gt;=Data_Noise!N65,0,Data_Noise!N65-$BZ65)),Data_Noise!N65)),"")</f>
        <v>0</v>
      </c>
      <c r="O65" s="79">
        <f ca="1">IFERROR(IF(Data_Noise!O65="","",IF($B$3="On",IF(Data_Noise!O65&lt;=0,0,IF($BZ65&gt;=Data_Noise!O65,0,Data_Noise!O65-$BZ65)),Data_Noise!O65)),"")</f>
        <v>0</v>
      </c>
      <c r="P65" s="79">
        <f ca="1">IFERROR(IF(Data_Noise!P65="","",IF($B$3="On",IF(Data_Noise!P65&lt;=0,0,IF($BZ65&gt;=Data_Noise!P65,0,Data_Noise!P65-$BZ65)),Data_Noise!P65)),"")</f>
        <v>0</v>
      </c>
      <c r="Q65" s="79">
        <f ca="1">IFERROR(IF(Data_Noise!Q65="","",IF($B$3="On",IF(Data_Noise!Q65&lt;=0,0,IF($BZ65&gt;=Data_Noise!Q65,0,Data_Noise!Q65-$BZ65)),Data_Noise!Q65)),"")</f>
        <v>0</v>
      </c>
      <c r="R65" s="79">
        <f ca="1">IFERROR(IF(Data_Noise!R65="","",IF($B$3="On",IF(Data_Noise!R65&lt;=0,0,IF($BZ65&gt;=Data_Noise!R65,0,Data_Noise!R65-$BZ65)),Data_Noise!R65)),"")</f>
        <v>0</v>
      </c>
      <c r="S65" s="79">
        <f ca="1">IFERROR(IF(Data_Noise!S65="","",IF($B$3="On",IF(Data_Noise!S65&lt;=0,0,IF($BZ65&gt;=Data_Noise!S65,0,Data_Noise!S65-$BZ65)),Data_Noise!S65)),"")</f>
        <v>0</v>
      </c>
      <c r="T65" s="79">
        <f ca="1">IFERROR(IF(Data_Noise!T65="","",IF($B$3="On",IF(Data_Noise!T65&lt;=0,0,IF($BZ65&gt;=Data_Noise!T65,0,Data_Noise!T65-$BZ65)),Data_Noise!T65)),"")</f>
        <v>0</v>
      </c>
      <c r="U65" s="79">
        <f ca="1">IFERROR(IF(Data_Noise!U65="","",IF($B$3="On",IF(Data_Noise!U65&lt;=0,0,IF($BZ65&gt;=Data_Noise!U65,0,Data_Noise!U65-$BZ65)),Data_Noise!U65)),"")</f>
        <v>0</v>
      </c>
      <c r="V65" s="79">
        <f ca="1">IFERROR(IF(Data_Noise!V65="","",IF($B$3="On",IF(Data_Noise!V65&lt;=0,0,IF($BZ65&gt;=Data_Noise!V65,0,Data_Noise!V65-$BZ65)),Data_Noise!V65)),"")</f>
        <v>0</v>
      </c>
      <c r="W65" s="79">
        <f ca="1">IFERROR(IF(Data_Noise!W65="","",IF($B$3="On",IF(Data_Noise!W65&lt;=0,0,IF($BZ65&gt;=Data_Noise!W65,0,Data_Noise!W65-$BZ65)),Data_Noise!W65)),"")</f>
        <v>0</v>
      </c>
      <c r="X65" s="79">
        <f ca="1">IFERROR(IF(Data_Noise!X65="","",IF($B$3="On",IF(Data_Noise!X65&lt;=0,0,IF($BZ65&gt;=Data_Noise!X65,0,Data_Noise!X65-$BZ65)),Data_Noise!X65)),"")</f>
        <v>0</v>
      </c>
      <c r="Y65" s="79">
        <f ca="1">IFERROR(IF(Data_Noise!Y65="","",IF($B$3="On",IF(Data_Noise!Y65&lt;=0,0,IF($BZ65&gt;=Data_Noise!Y65,0,Data_Noise!Y65-$BZ65)),Data_Noise!Y65)),"")</f>
        <v>0</v>
      </c>
      <c r="Z65" s="79">
        <f ca="1">IFERROR(IF(Data_Noise!Z65="","",IF($B$3="On",IF(Data_Noise!Z65&lt;=0,0,IF($BZ65&gt;=Data_Noise!Z65,0,Data_Noise!Z65-$BZ65)),Data_Noise!Z65)),"")</f>
        <v>12.790227836020566</v>
      </c>
      <c r="AA65" s="79">
        <f ca="1">IFERROR(IF(Data_Noise!AA65="","",IF($B$3="On",IF(Data_Noise!AA65&lt;=0,0,IF($BZ65&gt;=Data_Noise!AA65,0,Data_Noise!AA65-$BZ65)),Data_Noise!AA65)),"")</f>
        <v>35.773729263466883</v>
      </c>
      <c r="AB65" s="79">
        <f ca="1">IFERROR(IF(Data_Noise!AB65="","",IF($B$3="On",IF(Data_Noise!AB65&lt;=0,0,IF($BZ65&gt;=Data_Noise!AB65,0,Data_Noise!AB65-$BZ65)),Data_Noise!AB65)),"")</f>
        <v>77.785199763570674</v>
      </c>
      <c r="AC65" s="79">
        <f ca="1">IFERROR(IF(Data_Noise!AC65="","",IF($B$3="On",IF(Data_Noise!AC65&lt;=0,0,IF($BZ65&gt;=Data_Noise!AC65,0,Data_Noise!AC65-$BZ65)),Data_Noise!AC65)),"")</f>
        <v>154.60381572428358</v>
      </c>
      <c r="AD65" s="79">
        <f ca="1">IFERROR(IF(Data_Noise!AD65="","",IF($B$3="On",IF(Data_Noise!AD65&lt;=0,0,IF($BZ65&gt;=Data_Noise!AD65,0,Data_Noise!AD65-$BZ65)),Data_Noise!AD65)),"")</f>
        <v>298.83625723075727</v>
      </c>
      <c r="AE65" s="79">
        <f ca="1">IFERROR(IF(Data_Noise!AE65="","",IF($B$3="On",IF(Data_Noise!AE65&lt;=0,0,IF($BZ65&gt;=Data_Noise!AE65,0,Data_Noise!AE65-$BZ65)),Data_Noise!AE65)),"")</f>
        <v>552.38141472476229</v>
      </c>
      <c r="AF65" s="79">
        <f ca="1">IFERROR(IF(Data_Noise!AF65="","",IF($B$3="On",IF(Data_Noise!AF65&lt;=0,0,IF($BZ65&gt;=Data_Noise!AF65,0,Data_Noise!AF65-$BZ65)),Data_Noise!AF65)),"")</f>
        <v>949.73617190003472</v>
      </c>
      <c r="AG65" s="79">
        <f ca="1">IFERROR(IF(Data_Noise!AG65="","",IF($B$3="On",IF(Data_Noise!AG65&lt;=0,0,IF($BZ65&gt;=Data_Noise!AG65,0,Data_Noise!AG65-$BZ65)),Data_Noise!AG65)),"")</f>
        <v>1473.0827215091344</v>
      </c>
      <c r="AH65" s="79">
        <f ca="1">IFERROR(IF(Data_Noise!AH65="","",IF($B$3="On",IF(Data_Noise!AH65&lt;=0,0,IF($BZ65&gt;=Data_Noise!AH65,0,Data_Noise!AH65-$BZ65)),Data_Noise!AH65)),"")</f>
        <v>2043.0757967019608</v>
      </c>
      <c r="AI65" s="79">
        <f ca="1">IFERROR(IF(Data_Noise!AI65="","",IF($B$3="On",IF(Data_Noise!AI65&lt;=0,0,IF($BZ65&gt;=Data_Noise!AI65,0,Data_Noise!AI65-$BZ65)),Data_Noise!AI65)),"")</f>
        <v>2558.869501346157</v>
      </c>
      <c r="AJ65" s="79">
        <f ca="1">IFERROR(IF(Data_Noise!AJ65="","",IF($B$3="On",IF(Data_Noise!AJ65&lt;=0,0,IF($BZ65&gt;=Data_Noise!AJ65,0,Data_Noise!AJ65-$BZ65)),Data_Noise!AJ65)),"")</f>
        <v>2954.4323195688771</v>
      </c>
      <c r="AK65" s="79">
        <f ca="1">IFERROR(IF(Data_Noise!AK65="","",IF($B$3="On",IF(Data_Noise!AK65&lt;=0,0,IF($BZ65&gt;=Data_Noise!AK65,0,Data_Noise!AK65-$BZ65)),Data_Noise!AK65)),"")</f>
        <v>3224.7847135466336</v>
      </c>
      <c r="AL65" s="79">
        <f ca="1">IFERROR(IF(Data_Noise!AL65="","",IF($B$3="On",IF(Data_Noise!AL65&lt;=0,0,IF($BZ65&gt;=Data_Noise!AL65,0,Data_Noise!AL65-$BZ65)),Data_Noise!AL65)),"")</f>
        <v>3395.1076190103536</v>
      </c>
      <c r="AM65" s="79">
        <f ca="1">IFERROR(IF(Data_Noise!AM65="","",IF($B$3="On",IF(Data_Noise!AM65&lt;=0,0,IF($BZ65&gt;=Data_Noise!AM65,0,Data_Noise!AM65-$BZ65)),Data_Noise!AM65)),"")</f>
        <v>3500.0826755475073</v>
      </c>
      <c r="AN65" s="79">
        <f ca="1">IFERROR(IF(Data_Noise!AN65="","",IF($B$3="On",IF(Data_Noise!AN65&lt;=0,0,IF($BZ65&gt;=Data_Noise!AN65,0,Data_Noise!AN65-$BZ65)),Data_Noise!AN65)),"")</f>
        <v>3565.9096320802105</v>
      </c>
      <c r="AO65" s="79">
        <f ca="1">IFERROR(IF(Data_Noise!AO65="","",IF($B$3="On",IF(Data_Noise!AO65&lt;=0,0,IF($BZ65&gt;=Data_Noise!AO65,0,Data_Noise!AO65-$BZ65)),Data_Noise!AO65)),"")</f>
        <v>3610.1527569609038</v>
      </c>
      <c r="AP65" s="79">
        <f ca="1">IFERROR(IF(Data_Noise!AP65="","",IF($B$3="On",IF(Data_Noise!AP65&lt;=0,0,IF($BZ65&gt;=Data_Noise!AP65,0,Data_Noise!AP65-$BZ65)),Data_Noise!AP65)),"")</f>
        <v>3628.7742729716638</v>
      </c>
      <c r="AQ65" s="79" t="str">
        <f>IFERROR(IF(Data_Noise!AQ65="","",IF($B$3="On",IF(Data_Noise!AQ65&lt;=0,0,IF($BZ65&gt;=Data_Noise!AQ65,0,Data_Noise!AQ65-$BZ65)),Data_Noise!AQ65)),"")</f>
        <v/>
      </c>
      <c r="AR65" s="79" t="str">
        <f>IFERROR(IF(Data_Noise!AR65="","",IF($B$3="On",IF(Data_Noise!AR65&lt;=0,0,IF($BZ65&gt;=Data_Noise!AR65,0,Data_Noise!AR65-$BZ65)),Data_Noise!AR65)),"")</f>
        <v/>
      </c>
      <c r="AS65" s="79" t="str">
        <f>IFERROR(IF(Data_Noise!AS65="","",IF($B$3="On",IF(Data_Noise!AS65&lt;=0,0,IF($BZ65&gt;=Data_Noise!AS65,0,Data_Noise!AS65-$BZ65)),Data_Noise!AS65)),"")</f>
        <v/>
      </c>
      <c r="AT65" s="79" t="str">
        <f>IFERROR(IF(Data_Noise!AT65="","",IF($B$3="On",IF(Data_Noise!AT65&lt;=0,0,IF($BZ65&gt;=Data_Noise!AT65,0,Data_Noise!AT65-$BZ65)),Data_Noise!AT65)),"")</f>
        <v/>
      </c>
      <c r="AU65" s="79" t="str">
        <f>IFERROR(IF(Data_Noise!AU65="","",IF($B$3="On",IF(Data_Noise!AU65&lt;=0,0,IF($BZ65&gt;=Data_Noise!AU65,0,Data_Noise!AU65-$BZ65)),Data_Noise!AU65)),"")</f>
        <v/>
      </c>
      <c r="AV65" s="79" t="str">
        <f>IFERROR(IF(Data_Noise!AV65="","",IF($B$3="On",IF(Data_Noise!AV65&lt;=0,0,IF($BZ65&gt;=Data_Noise!AV65,0,Data_Noise!AV65-$BZ65)),Data_Noise!AV65)),"")</f>
        <v/>
      </c>
      <c r="AW65" s="79" t="str">
        <f>IFERROR(IF(Data_Noise!AW65="","",IF($B$3="On",IF(Data_Noise!AW65&lt;=0,0,IF($BZ65&gt;=Data_Noise!AW65,0,Data_Noise!AW65-$BZ65)),Data_Noise!AW65)),"")</f>
        <v/>
      </c>
      <c r="AX65" s="79" t="str">
        <f>IFERROR(IF(Data_Noise!AX65="","",IF($B$3="On",IF(Data_Noise!AX65&lt;=0,0,IF($BZ65&gt;=Data_Noise!AX65,0,Data_Noise!AX65-$BZ65)),Data_Noise!AX65)),"")</f>
        <v/>
      </c>
      <c r="AY65" s="79" t="str">
        <f>IFERROR(IF(Data_Noise!AY65="","",IF($B$3="On",IF(Data_Noise!AY65&lt;=0,0,IF($BZ65&gt;=Data_Noise!AY65,0,Data_Noise!AY65-$BZ65)),Data_Noise!AY65)),"")</f>
        <v/>
      </c>
      <c r="AZ65" s="79" t="str">
        <f>IFERROR(IF(Data_Noise!AZ65="","",IF($B$3="On",IF(Data_Noise!AZ65&lt;=0,0,IF($BZ65&gt;=Data_Noise!AZ65,0,Data_Noise!AZ65-$BZ65)),Data_Noise!AZ65)),"")</f>
        <v/>
      </c>
      <c r="BA65" s="79">
        <f ca="1">IF(BA$3="","",Data_Noise!C65)</f>
        <v>4.2077773907333151</v>
      </c>
      <c r="BB65" s="79">
        <f ca="1">IF(BB$3="","",Data_Noise!D65)</f>
        <v>5.4591125491760906</v>
      </c>
      <c r="BC65" s="79">
        <f ca="1">IF(BC$3="","",Data_Noise!E65)</f>
        <v>8.3328178046155337</v>
      </c>
      <c r="BD65" s="79">
        <f ca="1">IF(BD$3="","",Data_Noise!F65)</f>
        <v>4.2477571757885935</v>
      </c>
      <c r="BE65" s="79">
        <f ca="1">IF(BE$3="","",Data_Noise!G65)</f>
        <v>2.1772267355693971</v>
      </c>
      <c r="BF65" s="79">
        <f ca="1">IF(BF$3="","",Data_Noise!H65)</f>
        <v>1.6565251532871734</v>
      </c>
      <c r="BG65" s="79">
        <f ca="1">IF(BG$3="","",Data_Noise!I65)</f>
        <v>2.2221947117141099</v>
      </c>
      <c r="BH65" s="79">
        <f ca="1">IF(BH$3="","",Data_Noise!J65)</f>
        <v>0.54862844552477996</v>
      </c>
      <c r="BI65" s="79">
        <f ca="1">IF(BI$3="","",Data_Noise!K65)</f>
        <v>-1.9335532120365633</v>
      </c>
      <c r="BJ65" s="79">
        <f ca="1">IF(BJ$3="","",Data_Noise!L65)</f>
        <v>-1.4958116375557136</v>
      </c>
      <c r="BK65" s="79">
        <f ca="1">IF(BK$3="","",Data_Noise!M65)</f>
        <v>-0.86305208735893668</v>
      </c>
      <c r="BL65" s="79">
        <f ca="1">IF(BL$3="","",Data_Noise!N65)</f>
        <v>-0.68447471918670999</v>
      </c>
      <c r="BM65" s="79">
        <f ca="1">IF(BM$3="","",Data_Noise!O65)</f>
        <v>-2.50221851795262</v>
      </c>
      <c r="BN65" s="79" t="str">
        <f>IF(BN$3="","",Data_Noise!P65)</f>
        <v/>
      </c>
      <c r="BO65" s="79" t="str">
        <f>IF(BO$3="","",Data_Noise!Q65)</f>
        <v/>
      </c>
      <c r="BP65" s="79" t="str">
        <f>IF(BP$3="","",Data_Noise!R65)</f>
        <v/>
      </c>
      <c r="BQ65" s="79" t="str">
        <f>IF(BQ$3="","",Data_Noise!S65)</f>
        <v/>
      </c>
      <c r="BR65" s="79" t="str">
        <f>IF(BR$3="","",Data_Noise!T65)</f>
        <v/>
      </c>
      <c r="BS65" s="79" t="str">
        <f>IF(BS$3="","",Data_Noise!U65)</f>
        <v/>
      </c>
      <c r="BT65" s="79" t="str">
        <f>IF(BT$3="","",Data_Noise!V65)</f>
        <v/>
      </c>
      <c r="BU65" s="79" t="str">
        <f>IF(BU$3="","",Data_Noise!W65)</f>
        <v/>
      </c>
      <c r="BV65" s="79" t="str">
        <f>IF(BV$3="","",Data_Noise!X65)</f>
        <v/>
      </c>
      <c r="BW65" s="79" t="str">
        <f>IF(BW$3="","",Data_Noise!Y65)</f>
        <v/>
      </c>
      <c r="BX65" s="79" t="str">
        <f>IF(BX$3="","",Data_Noise!Z65)</f>
        <v/>
      </c>
      <c r="BY65" s="79" t="str">
        <f>IF(BY$3="","",Data_Noise!AA65)</f>
        <v/>
      </c>
      <c r="BZ65" s="79">
        <f t="shared" ca="1" si="1"/>
        <v>1.6440715224860345</v>
      </c>
    </row>
    <row r="66" spans="1:78" x14ac:dyDescent="0.25">
      <c r="A66" s="79">
        <f ca="1">Data_Initial!A66</f>
        <v>1</v>
      </c>
      <c r="B66" s="79" t="str">
        <f ca="1">Data_Initial!B66</f>
        <v>G8</v>
      </c>
      <c r="C66" s="79">
        <f ca="1">IFERROR(IF(Data_Noise!C66="","",IF($B$3="On",IF(Data_Noise!C66&lt;=0,0,IF($BZ66&gt;=Data_Noise!C66,0,Data_Noise!C66-$BZ66)),Data_Noise!C66)),"")</f>
        <v>6.6566888377779296</v>
      </c>
      <c r="D66" s="79">
        <f ca="1">IFERROR(IF(Data_Noise!D66="","",IF($B$3="On",IF(Data_Noise!D66&lt;=0,0,IF($BZ66&gt;=Data_Noise!D66,0,Data_Noise!D66-$BZ66)),Data_Noise!D66)),"")</f>
        <v>7.0433685696456152</v>
      </c>
      <c r="E66" s="79">
        <f ca="1">IFERROR(IF(Data_Noise!E66="","",IF($B$3="On",IF(Data_Noise!E66&lt;=0,0,IF($BZ66&gt;=Data_Noise!E66,0,Data_Noise!E66-$BZ66)),Data_Noise!E66)),"")</f>
        <v>7.9238252191208058</v>
      </c>
      <c r="F66" s="79">
        <f ca="1">IFERROR(IF(Data_Noise!F66="","",IF($B$3="On",IF(Data_Noise!F66&lt;=0,0,IF($BZ66&gt;=Data_Noise!F66,0,Data_Noise!F66-$BZ66)),Data_Noise!F66)),"")</f>
        <v>3.9475205175995347</v>
      </c>
      <c r="G66" s="79">
        <f ca="1">IFERROR(IF(Data_Noise!G66="","",IF($B$3="On",IF(Data_Noise!G66&lt;=0,0,IF($BZ66&gt;=Data_Noise!G66,0,Data_Noise!G66-$BZ66)),Data_Noise!G66)),"")</f>
        <v>2.1664847105636813</v>
      </c>
      <c r="H66" s="79">
        <f ca="1">IFERROR(IF(Data_Noise!H66="","",IF($B$3="On",IF(Data_Noise!H66&lt;=0,0,IF($BZ66&gt;=Data_Noise!H66,0,Data_Noise!H66-$BZ66)),Data_Noise!H66)),"")</f>
        <v>0</v>
      </c>
      <c r="I66" s="79">
        <f ca="1">IFERROR(IF(Data_Noise!I66="","",IF($B$3="On",IF(Data_Noise!I66&lt;=0,0,IF($BZ66&gt;=Data_Noise!I66,0,Data_Noise!I66-$BZ66)),Data_Noise!I66)),"")</f>
        <v>0</v>
      </c>
      <c r="J66" s="79">
        <f ca="1">IFERROR(IF(Data_Noise!J66="","",IF($B$3="On",IF(Data_Noise!J66&lt;=0,0,IF($BZ66&gt;=Data_Noise!J66,0,Data_Noise!J66-$BZ66)),Data_Noise!J66)),"")</f>
        <v>0</v>
      </c>
      <c r="K66" s="79">
        <f ca="1">IFERROR(IF(Data_Noise!K66="","",IF($B$3="On",IF(Data_Noise!K66&lt;=0,0,IF($BZ66&gt;=Data_Noise!K66,0,Data_Noise!K66-$BZ66)),Data_Noise!K66)),"")</f>
        <v>0</v>
      </c>
      <c r="L66" s="79">
        <f ca="1">IFERROR(IF(Data_Noise!L66="","",IF($B$3="On",IF(Data_Noise!L66&lt;=0,0,IF($BZ66&gt;=Data_Noise!L66,0,Data_Noise!L66-$BZ66)),Data_Noise!L66)),"")</f>
        <v>0</v>
      </c>
      <c r="M66" s="79">
        <f ca="1">IFERROR(IF(Data_Noise!M66="","",IF($B$3="On",IF(Data_Noise!M66&lt;=0,0,IF($BZ66&gt;=Data_Noise!M66,0,Data_Noise!M66-$BZ66)),Data_Noise!M66)),"")</f>
        <v>0</v>
      </c>
      <c r="N66" s="79">
        <f ca="1">IFERROR(IF(Data_Noise!N66="","",IF($B$3="On",IF(Data_Noise!N66&lt;=0,0,IF($BZ66&gt;=Data_Noise!N66,0,Data_Noise!N66-$BZ66)),Data_Noise!N66)),"")</f>
        <v>0</v>
      </c>
      <c r="O66" s="79">
        <f ca="1">IFERROR(IF(Data_Noise!O66="","",IF($B$3="On",IF(Data_Noise!O66&lt;=0,0,IF($BZ66&gt;=Data_Noise!O66,0,Data_Noise!O66-$BZ66)),Data_Noise!O66)),"")</f>
        <v>0</v>
      </c>
      <c r="P66" s="79">
        <f ca="1">IFERROR(IF(Data_Noise!P66="","",IF($B$3="On",IF(Data_Noise!P66&lt;=0,0,IF($BZ66&gt;=Data_Noise!P66,0,Data_Noise!P66-$BZ66)),Data_Noise!P66)),"")</f>
        <v>0</v>
      </c>
      <c r="Q66" s="79">
        <f ca="1">IFERROR(IF(Data_Noise!Q66="","",IF($B$3="On",IF(Data_Noise!Q66&lt;=0,0,IF($BZ66&gt;=Data_Noise!Q66,0,Data_Noise!Q66-$BZ66)),Data_Noise!Q66)),"")</f>
        <v>0</v>
      </c>
      <c r="R66" s="79">
        <f ca="1">IFERROR(IF(Data_Noise!R66="","",IF($B$3="On",IF(Data_Noise!R66&lt;=0,0,IF($BZ66&gt;=Data_Noise!R66,0,Data_Noise!R66-$BZ66)),Data_Noise!R66)),"")</f>
        <v>0</v>
      </c>
      <c r="S66" s="79">
        <f ca="1">IFERROR(IF(Data_Noise!S66="","",IF($B$3="On",IF(Data_Noise!S66&lt;=0,0,IF($BZ66&gt;=Data_Noise!S66,0,Data_Noise!S66-$BZ66)),Data_Noise!S66)),"")</f>
        <v>0</v>
      </c>
      <c r="T66" s="79">
        <f ca="1">IFERROR(IF(Data_Noise!T66="","",IF($B$3="On",IF(Data_Noise!T66&lt;=0,0,IF($BZ66&gt;=Data_Noise!T66,0,Data_Noise!T66-$BZ66)),Data_Noise!T66)),"")</f>
        <v>0</v>
      </c>
      <c r="U66" s="79">
        <f ca="1">IFERROR(IF(Data_Noise!U66="","",IF($B$3="On",IF(Data_Noise!U66&lt;=0,0,IF($BZ66&gt;=Data_Noise!U66,0,Data_Noise!U66-$BZ66)),Data_Noise!U66)),"")</f>
        <v>0</v>
      </c>
      <c r="V66" s="79">
        <f ca="1">IFERROR(IF(Data_Noise!V66="","",IF($B$3="On",IF(Data_Noise!V66&lt;=0,0,IF($BZ66&gt;=Data_Noise!V66,0,Data_Noise!V66-$BZ66)),Data_Noise!V66)),"")</f>
        <v>0</v>
      </c>
      <c r="W66" s="79">
        <f ca="1">IFERROR(IF(Data_Noise!W66="","",IF($B$3="On",IF(Data_Noise!W66&lt;=0,0,IF($BZ66&gt;=Data_Noise!W66,0,Data_Noise!W66-$BZ66)),Data_Noise!W66)),"")</f>
        <v>0</v>
      </c>
      <c r="X66" s="79">
        <f ca="1">IFERROR(IF(Data_Noise!X66="","",IF($B$3="On",IF(Data_Noise!X66&lt;=0,0,IF($BZ66&gt;=Data_Noise!X66,0,Data_Noise!X66-$BZ66)),Data_Noise!X66)),"")</f>
        <v>8.2710485936165021</v>
      </c>
      <c r="Y66" s="79">
        <f ca="1">IFERROR(IF(Data_Noise!Y66="","",IF($B$3="On",IF(Data_Noise!Y66&lt;=0,0,IF($BZ66&gt;=Data_Noise!Y66,0,Data_Noise!Y66-$BZ66)),Data_Noise!Y66)),"")</f>
        <v>24.380624623888401</v>
      </c>
      <c r="Z66" s="79">
        <f ca="1">IFERROR(IF(Data_Noise!Z66="","",IF($B$3="On",IF(Data_Noise!Z66&lt;=0,0,IF($BZ66&gt;=Data_Noise!Z66,0,Data_Noise!Z66-$BZ66)),Data_Noise!Z66)),"")</f>
        <v>53.223866928301504</v>
      </c>
      <c r="AA66" s="79">
        <f ca="1">IFERROR(IF(Data_Noise!AA66="","",IF($B$3="On",IF(Data_Noise!AA66&lt;=0,0,IF($BZ66&gt;=Data_Noise!AA66,0,Data_Noise!AA66-$BZ66)),Data_Noise!AA66)),"")</f>
        <v>105.06605617539228</v>
      </c>
      <c r="AB66" s="79">
        <f ca="1">IFERROR(IF(Data_Noise!AB66="","",IF($B$3="On",IF(Data_Noise!AB66&lt;=0,0,IF($BZ66&gt;=Data_Noise!AB66,0,Data_Noise!AB66-$BZ66)),Data_Noise!AB66)),"")</f>
        <v>202.92845422976558</v>
      </c>
      <c r="AC66" s="79">
        <f ca="1">IFERROR(IF(Data_Noise!AC66="","",IF($B$3="On",IF(Data_Noise!AC66&lt;=0,0,IF($BZ66&gt;=Data_Noise!AC66,0,Data_Noise!AC66-$BZ66)),Data_Noise!AC66)),"")</f>
        <v>377.93653397752377</v>
      </c>
      <c r="AD66" s="79">
        <f ca="1">IFERROR(IF(Data_Noise!AD66="","",IF($B$3="On",IF(Data_Noise!AD66&lt;=0,0,IF($BZ66&gt;=Data_Noise!AD66,0,Data_Noise!AD66-$BZ66)),Data_Noise!AD66)),"")</f>
        <v>670.61837305151175</v>
      </c>
      <c r="AE66" s="79">
        <f ca="1">IFERROR(IF(Data_Noise!AE66="","",IF($B$3="On",IF(Data_Noise!AE66&lt;=0,0,IF($BZ66&gt;=Data_Noise!AE66,0,Data_Noise!AE66-$BZ66)),Data_Noise!AE66)),"")</f>
        <v>1115.6671772012767</v>
      </c>
      <c r="AF66" s="79">
        <f ca="1">IFERROR(IF(Data_Noise!AF66="","",IF($B$3="On",IF(Data_Noise!AF66&lt;=0,0,IF($BZ66&gt;=Data_Noise!AF66,0,Data_Noise!AF66-$BZ66)),Data_Noise!AF66)),"")</f>
        <v>1685.5677079019972</v>
      </c>
      <c r="AG66" s="79">
        <f ca="1">IFERROR(IF(Data_Noise!AG66="","",IF($B$3="On",IF(Data_Noise!AG66&lt;=0,0,IF($BZ66&gt;=Data_Noise!AG66,0,Data_Noise!AG66-$BZ66)),Data_Noise!AG66)),"")</f>
        <v>2291.2816493718769</v>
      </c>
      <c r="AH66" s="79">
        <f ca="1">IFERROR(IF(Data_Noise!AH66="","",IF($B$3="On",IF(Data_Noise!AH66&lt;=0,0,IF($BZ66&gt;=Data_Noise!AH66,0,Data_Noise!AH66-$BZ66)),Data_Noise!AH66)),"")</f>
        <v>2826.8433821531171</v>
      </c>
      <c r="AI66" s="79">
        <f ca="1">IFERROR(IF(Data_Noise!AI66="","",IF($B$3="On",IF(Data_Noise!AI66&lt;=0,0,IF($BZ66&gt;=Data_Noise!AI66,0,Data_Noise!AI66-$BZ66)),Data_Noise!AI66)),"")</f>
        <v>3230.1279393922673</v>
      </c>
      <c r="AJ66" s="79">
        <f ca="1">IFERROR(IF(Data_Noise!AJ66="","",IF($B$3="On",IF(Data_Noise!AJ66&lt;=0,0,IF($BZ66&gt;=Data_Noise!AJ66,0,Data_Noise!AJ66-$BZ66)),Data_Noise!AJ66)),"")</f>
        <v>3500.0404795339336</v>
      </c>
      <c r="AK66" s="79">
        <f ca="1">IFERROR(IF(Data_Noise!AK66="","",IF($B$3="On",IF(Data_Noise!AK66&lt;=0,0,IF($BZ66&gt;=Data_Noise!AK66,0,Data_Noise!AK66-$BZ66)),Data_Noise!AK66)),"")</f>
        <v>3661.8905144873738</v>
      </c>
      <c r="AL66" s="79">
        <f ca="1">IFERROR(IF(Data_Noise!AL66="","",IF($B$3="On",IF(Data_Noise!AL66&lt;=0,0,IF($BZ66&gt;=Data_Noise!AL66,0,Data_Noise!AL66-$BZ66)),Data_Noise!AL66)),"")</f>
        <v>3757.6201876778368</v>
      </c>
      <c r="AM66" s="79">
        <f ca="1">IFERROR(IF(Data_Noise!AM66="","",IF($B$3="On",IF(Data_Noise!AM66&lt;=0,0,IF($BZ66&gt;=Data_Noise!AM66,0,Data_Noise!AM66-$BZ66)),Data_Noise!AM66)),"")</f>
        <v>3814.7442599356773</v>
      </c>
      <c r="AN66" s="79">
        <f ca="1">IFERROR(IF(Data_Noise!AN66="","",IF($B$3="On",IF(Data_Noise!AN66&lt;=0,0,IF($BZ66&gt;=Data_Noise!AN66,0,Data_Noise!AN66-$BZ66)),Data_Noise!AN66)),"")</f>
        <v>3852.5655842138704</v>
      </c>
      <c r="AO66" s="79">
        <f ca="1">IFERROR(IF(Data_Noise!AO66="","",IF($B$3="On",IF(Data_Noise!AO66&lt;=0,0,IF($BZ66&gt;=Data_Noise!AO66,0,Data_Noise!AO66-$BZ66)),Data_Noise!AO66)),"")</f>
        <v>3879.4199721640371</v>
      </c>
      <c r="AP66" s="79">
        <f ca="1">IFERROR(IF(Data_Noise!AP66="","",IF($B$3="On",IF(Data_Noise!AP66&lt;=0,0,IF($BZ66&gt;=Data_Noise!AP66,0,Data_Noise!AP66-$BZ66)),Data_Noise!AP66)),"")</f>
        <v>3891.3433018616024</v>
      </c>
      <c r="AQ66" s="79" t="str">
        <f>IFERROR(IF(Data_Noise!AQ66="","",IF($B$3="On",IF(Data_Noise!AQ66&lt;=0,0,IF($BZ66&gt;=Data_Noise!AQ66,0,Data_Noise!AQ66-$BZ66)),Data_Noise!AQ66)),"")</f>
        <v/>
      </c>
      <c r="AR66" s="79" t="str">
        <f>IFERROR(IF(Data_Noise!AR66="","",IF($B$3="On",IF(Data_Noise!AR66&lt;=0,0,IF($BZ66&gt;=Data_Noise!AR66,0,Data_Noise!AR66-$BZ66)),Data_Noise!AR66)),"")</f>
        <v/>
      </c>
      <c r="AS66" s="79" t="str">
        <f>IFERROR(IF(Data_Noise!AS66="","",IF($B$3="On",IF(Data_Noise!AS66&lt;=0,0,IF($BZ66&gt;=Data_Noise!AS66,0,Data_Noise!AS66-$BZ66)),Data_Noise!AS66)),"")</f>
        <v/>
      </c>
      <c r="AT66" s="79" t="str">
        <f>IFERROR(IF(Data_Noise!AT66="","",IF($B$3="On",IF(Data_Noise!AT66&lt;=0,0,IF($BZ66&gt;=Data_Noise!AT66,0,Data_Noise!AT66-$BZ66)),Data_Noise!AT66)),"")</f>
        <v/>
      </c>
      <c r="AU66" s="79" t="str">
        <f>IFERROR(IF(Data_Noise!AU66="","",IF($B$3="On",IF(Data_Noise!AU66&lt;=0,0,IF($BZ66&gt;=Data_Noise!AU66,0,Data_Noise!AU66-$BZ66)),Data_Noise!AU66)),"")</f>
        <v/>
      </c>
      <c r="AV66" s="79" t="str">
        <f>IFERROR(IF(Data_Noise!AV66="","",IF($B$3="On",IF(Data_Noise!AV66&lt;=0,0,IF($BZ66&gt;=Data_Noise!AV66,0,Data_Noise!AV66-$BZ66)),Data_Noise!AV66)),"")</f>
        <v/>
      </c>
      <c r="AW66" s="79" t="str">
        <f>IFERROR(IF(Data_Noise!AW66="","",IF($B$3="On",IF(Data_Noise!AW66&lt;=0,0,IF($BZ66&gt;=Data_Noise!AW66,0,Data_Noise!AW66-$BZ66)),Data_Noise!AW66)),"")</f>
        <v/>
      </c>
      <c r="AX66" s="79" t="str">
        <f>IFERROR(IF(Data_Noise!AX66="","",IF($B$3="On",IF(Data_Noise!AX66&lt;=0,0,IF($BZ66&gt;=Data_Noise!AX66,0,Data_Noise!AX66-$BZ66)),Data_Noise!AX66)),"")</f>
        <v/>
      </c>
      <c r="AY66" s="79" t="str">
        <f>IFERROR(IF(Data_Noise!AY66="","",IF($B$3="On",IF(Data_Noise!AY66&lt;=0,0,IF($BZ66&gt;=Data_Noise!AY66,0,Data_Noise!AY66-$BZ66)),Data_Noise!AY66)),"")</f>
        <v/>
      </c>
      <c r="AZ66" s="79" t="str">
        <f>IFERROR(IF(Data_Noise!AZ66="","",IF($B$3="On",IF(Data_Noise!AZ66&lt;=0,0,IF($BZ66&gt;=Data_Noise!AZ66,0,Data_Noise!AZ66-$BZ66)),Data_Noise!AZ66)),"")</f>
        <v/>
      </c>
      <c r="BA66" s="79">
        <f ca="1">IF(BA$3="","",Data_Noise!C66)</f>
        <v>8.3920335288808197</v>
      </c>
      <c r="BB66" s="79">
        <f ca="1">IF(BB$3="","",Data_Noise!D66)</f>
        <v>8.7787132607485052</v>
      </c>
      <c r="BC66" s="79">
        <f ca="1">IF(BC$3="","",Data_Noise!E66)</f>
        <v>9.6591699102236959</v>
      </c>
      <c r="BD66" s="79">
        <f ca="1">IF(BD$3="","",Data_Noise!F66)</f>
        <v>5.6828652087024247</v>
      </c>
      <c r="BE66" s="79">
        <f ca="1">IF(BE$3="","",Data_Noise!G66)</f>
        <v>3.9018294016665713</v>
      </c>
      <c r="BF66" s="79">
        <f ca="1">IF(BF$3="","",Data_Noise!H66)</f>
        <v>0.70261391168711829</v>
      </c>
      <c r="BG66" s="79">
        <f ca="1">IF(BG$3="","",Data_Noise!I66)</f>
        <v>0.79433664954361394</v>
      </c>
      <c r="BH66" s="79">
        <f ca="1">IF(BH$3="","",Data_Noise!J66)</f>
        <v>0.20338539305870076</v>
      </c>
      <c r="BI66" s="79">
        <f ca="1">IF(BI$3="","",Data_Noise!K66)</f>
        <v>-0.59775378538081914</v>
      </c>
      <c r="BJ66" s="79">
        <f ca="1">IF(BJ$3="","",Data_Noise!L66)</f>
        <v>-1.6001910113286597</v>
      </c>
      <c r="BK66" s="79">
        <f ca="1">IF(BK$3="","",Data_Noise!M66)</f>
        <v>-4.3444809609338035</v>
      </c>
      <c r="BL66" s="79">
        <f ca="1">IF(BL$3="","",Data_Noise!N66)</f>
        <v>-3.7953472573052167</v>
      </c>
      <c r="BM66" s="79">
        <f ca="1">IF(BM$3="","",Data_Noise!O66)</f>
        <v>-5.2176932652253827</v>
      </c>
      <c r="BN66" s="79" t="str">
        <f>IF(BN$3="","",Data_Noise!P66)</f>
        <v/>
      </c>
      <c r="BO66" s="79" t="str">
        <f>IF(BO$3="","",Data_Noise!Q66)</f>
        <v/>
      </c>
      <c r="BP66" s="79" t="str">
        <f>IF(BP$3="","",Data_Noise!R66)</f>
        <v/>
      </c>
      <c r="BQ66" s="79" t="str">
        <f>IF(BQ$3="","",Data_Noise!S66)</f>
        <v/>
      </c>
      <c r="BR66" s="79" t="str">
        <f>IF(BR$3="","",Data_Noise!T66)</f>
        <v/>
      </c>
      <c r="BS66" s="79" t="str">
        <f>IF(BS$3="","",Data_Noise!U66)</f>
        <v/>
      </c>
      <c r="BT66" s="79" t="str">
        <f>IF(BT$3="","",Data_Noise!V66)</f>
        <v/>
      </c>
      <c r="BU66" s="79" t="str">
        <f>IF(BU$3="","",Data_Noise!W66)</f>
        <v/>
      </c>
      <c r="BV66" s="79" t="str">
        <f>IF(BV$3="","",Data_Noise!X66)</f>
        <v/>
      </c>
      <c r="BW66" s="79" t="str">
        <f>IF(BW$3="","",Data_Noise!Y66)</f>
        <v/>
      </c>
      <c r="BX66" s="79" t="str">
        <f>IF(BX$3="","",Data_Noise!Z66)</f>
        <v/>
      </c>
      <c r="BY66" s="79" t="str">
        <f>IF(BY$3="","",Data_Noise!AA66)</f>
        <v/>
      </c>
      <c r="BZ66" s="79">
        <f t="shared" ca="1" si="1"/>
        <v>1.7353446911028898</v>
      </c>
    </row>
    <row r="67" spans="1:78" x14ac:dyDescent="0.25">
      <c r="A67" s="79">
        <f ca="1">Data_Initial!A67</f>
        <v>1</v>
      </c>
      <c r="B67" s="79" t="str">
        <f ca="1">Data_Initial!B67</f>
        <v>H8</v>
      </c>
      <c r="C67" s="79">
        <f ca="1">IFERROR(IF(Data_Noise!C67="","",IF($B$3="On",IF(Data_Noise!C67&lt;=0,0,IF($BZ67&gt;=Data_Noise!C67,0,Data_Noise!C67-$BZ67)),Data_Noise!C67)),"")</f>
        <v>16.420752208563915</v>
      </c>
      <c r="D67" s="79">
        <f ca="1">IFERROR(IF(Data_Noise!D67="","",IF($B$3="On",IF(Data_Noise!D67&lt;=0,0,IF($BZ67&gt;=Data_Noise!D67,0,Data_Noise!D67-$BZ67)),Data_Noise!D67)),"")</f>
        <v>14.067431671180785</v>
      </c>
      <c r="E67" s="79">
        <f ca="1">IFERROR(IF(Data_Noise!E67="","",IF($B$3="On",IF(Data_Noise!E67&lt;=0,0,IF($BZ67&gt;=Data_Noise!E67,0,Data_Noise!E67-$BZ67)),Data_Noise!E67)),"")</f>
        <v>10.038143328059949</v>
      </c>
      <c r="F67" s="79">
        <f ca="1">IFERROR(IF(Data_Noise!F67="","",IF($B$3="On",IF(Data_Noise!F67&lt;=0,0,IF($BZ67&gt;=Data_Noise!F67,0,Data_Noise!F67-$BZ67)),Data_Noise!F67)),"")</f>
        <v>3.9430319020763376</v>
      </c>
      <c r="G67" s="79">
        <f ca="1">IFERROR(IF(Data_Noise!G67="","",IF($B$3="On",IF(Data_Noise!G67&lt;=0,0,IF($BZ67&gt;=Data_Noise!G67,0,Data_Noise!G67-$BZ67)),Data_Noise!G67)),"")</f>
        <v>0</v>
      </c>
      <c r="H67" s="79">
        <f ca="1">IFERROR(IF(Data_Noise!H67="","",IF($B$3="On",IF(Data_Noise!H67&lt;=0,0,IF($BZ67&gt;=Data_Noise!H67,0,Data_Noise!H67-$BZ67)),Data_Noise!H67)),"")</f>
        <v>0</v>
      </c>
      <c r="I67" s="79">
        <f ca="1">IFERROR(IF(Data_Noise!I67="","",IF($B$3="On",IF(Data_Noise!I67&lt;=0,0,IF($BZ67&gt;=Data_Noise!I67,0,Data_Noise!I67-$BZ67)),Data_Noise!I67)),"")</f>
        <v>0</v>
      </c>
      <c r="J67" s="79">
        <f ca="1">IFERROR(IF(Data_Noise!J67="","",IF($B$3="On",IF(Data_Noise!J67&lt;=0,0,IF($BZ67&gt;=Data_Noise!J67,0,Data_Noise!J67-$BZ67)),Data_Noise!J67)),"")</f>
        <v>0</v>
      </c>
      <c r="K67" s="79">
        <f ca="1">IFERROR(IF(Data_Noise!K67="","",IF($B$3="On",IF(Data_Noise!K67&lt;=0,0,IF($BZ67&gt;=Data_Noise!K67,0,Data_Noise!K67-$BZ67)),Data_Noise!K67)),"")</f>
        <v>0</v>
      </c>
      <c r="L67" s="79">
        <f ca="1">IFERROR(IF(Data_Noise!L67="","",IF($B$3="On",IF(Data_Noise!L67&lt;=0,0,IF($BZ67&gt;=Data_Noise!L67,0,Data_Noise!L67-$BZ67)),Data_Noise!L67)),"")</f>
        <v>0</v>
      </c>
      <c r="M67" s="79">
        <f ca="1">IFERROR(IF(Data_Noise!M67="","",IF($B$3="On",IF(Data_Noise!M67&lt;=0,0,IF($BZ67&gt;=Data_Noise!M67,0,Data_Noise!M67-$BZ67)),Data_Noise!M67)),"")</f>
        <v>0</v>
      </c>
      <c r="N67" s="79">
        <f ca="1">IFERROR(IF(Data_Noise!N67="","",IF($B$3="On",IF(Data_Noise!N67&lt;=0,0,IF($BZ67&gt;=Data_Noise!N67,0,Data_Noise!N67-$BZ67)),Data_Noise!N67)),"")</f>
        <v>0</v>
      </c>
      <c r="O67" s="79">
        <f ca="1">IFERROR(IF(Data_Noise!O67="","",IF($B$3="On",IF(Data_Noise!O67&lt;=0,0,IF($BZ67&gt;=Data_Noise!O67,0,Data_Noise!O67-$BZ67)),Data_Noise!O67)),"")</f>
        <v>0</v>
      </c>
      <c r="P67" s="79">
        <f ca="1">IFERROR(IF(Data_Noise!P67="","",IF($B$3="On",IF(Data_Noise!P67&lt;=0,0,IF($BZ67&gt;=Data_Noise!P67,0,Data_Noise!P67-$BZ67)),Data_Noise!P67)),"")</f>
        <v>0</v>
      </c>
      <c r="Q67" s="79">
        <f ca="1">IFERROR(IF(Data_Noise!Q67="","",IF($B$3="On",IF(Data_Noise!Q67&lt;=0,0,IF($BZ67&gt;=Data_Noise!Q67,0,Data_Noise!Q67-$BZ67)),Data_Noise!Q67)),"")</f>
        <v>0</v>
      </c>
      <c r="R67" s="79">
        <f ca="1">IFERROR(IF(Data_Noise!R67="","",IF($B$3="On",IF(Data_Noise!R67&lt;=0,0,IF($BZ67&gt;=Data_Noise!R67,0,Data_Noise!R67-$BZ67)),Data_Noise!R67)),"")</f>
        <v>0</v>
      </c>
      <c r="S67" s="79">
        <f ca="1">IFERROR(IF(Data_Noise!S67="","",IF($B$3="On",IF(Data_Noise!S67&lt;=0,0,IF($BZ67&gt;=Data_Noise!S67,0,Data_Noise!S67-$BZ67)),Data_Noise!S67)),"")</f>
        <v>0</v>
      </c>
      <c r="T67" s="79">
        <f ca="1">IFERROR(IF(Data_Noise!T67="","",IF($B$3="On",IF(Data_Noise!T67&lt;=0,0,IF($BZ67&gt;=Data_Noise!T67,0,Data_Noise!T67-$BZ67)),Data_Noise!T67)),"")</f>
        <v>0</v>
      </c>
      <c r="U67" s="79">
        <f ca="1">IFERROR(IF(Data_Noise!U67="","",IF($B$3="On",IF(Data_Noise!U67&lt;=0,0,IF($BZ67&gt;=Data_Noise!U67,0,Data_Noise!U67-$BZ67)),Data_Noise!U67)),"")</f>
        <v>0</v>
      </c>
      <c r="V67" s="79">
        <f ca="1">IFERROR(IF(Data_Noise!V67="","",IF($B$3="On",IF(Data_Noise!V67&lt;=0,0,IF($BZ67&gt;=Data_Noise!V67,0,Data_Noise!V67-$BZ67)),Data_Noise!V67)),"")</f>
        <v>0</v>
      </c>
      <c r="W67" s="79">
        <f ca="1">IFERROR(IF(Data_Noise!W67="","",IF($B$3="On",IF(Data_Noise!W67&lt;=0,0,IF($BZ67&gt;=Data_Noise!W67,0,Data_Noise!W67-$BZ67)),Data_Noise!W67)),"")</f>
        <v>0</v>
      </c>
      <c r="X67" s="79">
        <f ca="1">IFERROR(IF(Data_Noise!X67="","",IF($B$3="On",IF(Data_Noise!X67&lt;=0,0,IF($BZ67&gt;=Data_Noise!X67,0,Data_Noise!X67-$BZ67)),Data_Noise!X67)),"")</f>
        <v>0</v>
      </c>
      <c r="Y67" s="79">
        <f ca="1">IFERROR(IF(Data_Noise!Y67="","",IF($B$3="On",IF(Data_Noise!Y67&lt;=0,0,IF($BZ67&gt;=Data_Noise!Y67,0,Data_Noise!Y67-$BZ67)),Data_Noise!Y67)),"")</f>
        <v>9.6643667034821554</v>
      </c>
      <c r="Z67" s="79">
        <f ca="1">IFERROR(IF(Data_Noise!Z67="","",IF($B$3="On",IF(Data_Noise!Z67&lt;=0,0,IF($BZ67&gt;=Data_Noise!Z67,0,Data_Noise!Z67-$BZ67)),Data_Noise!Z67)),"")</f>
        <v>31.749700140950917</v>
      </c>
      <c r="AA67" s="79">
        <f ca="1">IFERROR(IF(Data_Noise!AA67="","",IF($B$3="On",IF(Data_Noise!AA67&lt;=0,0,IF($BZ67&gt;=Data_Noise!AA67,0,Data_Noise!AA67-$BZ67)),Data_Noise!AA67)),"")</f>
        <v>77.972022765559657</v>
      </c>
      <c r="AB67" s="79">
        <f ca="1">IFERROR(IF(Data_Noise!AB67="","",IF($B$3="On",IF(Data_Noise!AB67&lt;=0,0,IF($BZ67&gt;=Data_Noise!AB67,0,Data_Noise!AB67-$BZ67)),Data_Noise!AB67)),"")</f>
        <v>162.35615752528935</v>
      </c>
      <c r="AC67" s="79">
        <f ca="1">IFERROR(IF(Data_Noise!AC67="","",IF($B$3="On",IF(Data_Noise!AC67&lt;=0,0,IF($BZ67&gt;=Data_Noise!AC67,0,Data_Noise!AC67-$BZ67)),Data_Noise!AC67)),"")</f>
        <v>311.64566925073547</v>
      </c>
      <c r="AD67" s="79">
        <f ca="1">IFERROR(IF(Data_Noise!AD67="","",IF($B$3="On",IF(Data_Noise!AD67&lt;=0,0,IF($BZ67&gt;=Data_Noise!AD67,0,Data_Noise!AD67-$BZ67)),Data_Noise!AD67)),"")</f>
        <v>562.35235235572748</v>
      </c>
      <c r="AE67" s="79">
        <f ca="1">IFERROR(IF(Data_Noise!AE67="","",IF($B$3="On",IF(Data_Noise!AE67&lt;=0,0,IF($BZ67&gt;=Data_Noise!AE67,0,Data_Noise!AE67-$BZ67)),Data_Noise!AE67)),"")</f>
        <v>948.63899311710873</v>
      </c>
      <c r="AF67" s="79">
        <f ca="1">IFERROR(IF(Data_Noise!AF67="","",IF($B$3="On",IF(Data_Noise!AF67&lt;=0,0,IF($BZ67&gt;=Data_Noise!AF67,0,Data_Noise!AF67-$BZ67)),Data_Noise!AF67)),"")</f>
        <v>1461.9139512960739</v>
      </c>
      <c r="AG67" s="79">
        <f ca="1">IFERROR(IF(Data_Noise!AG67="","",IF($B$3="On",IF(Data_Noise!AG67&lt;=0,0,IF($BZ67&gt;=Data_Noise!AG67,0,Data_Noise!AG67-$BZ67)),Data_Noise!AG67)),"")</f>
        <v>2022.6845843376261</v>
      </c>
      <c r="AH67" s="79">
        <f ca="1">IFERROR(IF(Data_Noise!AH67="","",IF($B$3="On",IF(Data_Noise!AH67&lt;=0,0,IF($BZ67&gt;=Data_Noise!AH67,0,Data_Noise!AH67-$BZ67)),Data_Noise!AH67)),"")</f>
        <v>2537.4222816759529</v>
      </c>
      <c r="AI67" s="79">
        <f ca="1">IFERROR(IF(Data_Noise!AI67="","",IF($B$3="On",IF(Data_Noise!AI67&lt;=0,0,IF($BZ67&gt;=Data_Noise!AI67,0,Data_Noise!AI67-$BZ67)),Data_Noise!AI67)),"")</f>
        <v>2934.850514807933</v>
      </c>
      <c r="AJ67" s="79">
        <f ca="1">IFERROR(IF(Data_Noise!AJ67="","",IF($B$3="On",IF(Data_Noise!AJ67&lt;=0,0,IF($BZ67&gt;=Data_Noise!AJ67,0,Data_Noise!AJ67-$BZ67)),Data_Noise!AJ67)),"")</f>
        <v>3209.0074906171931</v>
      </c>
      <c r="AK67" s="79">
        <f ca="1">IFERROR(IF(Data_Noise!AK67="","",IF($B$3="On",IF(Data_Noise!AK67&lt;=0,0,IF($BZ67&gt;=Data_Noise!AK67,0,Data_Noise!AK67-$BZ67)),Data_Noise!AK67)),"")</f>
        <v>3379.0697080181999</v>
      </c>
      <c r="AL67" s="79">
        <f ca="1">IFERROR(IF(Data_Noise!AL67="","",IF($B$3="On",IF(Data_Noise!AL67&lt;=0,0,IF($BZ67&gt;=Data_Noise!AL67,0,Data_Noise!AL67-$BZ67)),Data_Noise!AL67)),"")</f>
        <v>3479.4692539664161</v>
      </c>
      <c r="AM67" s="79">
        <f ca="1">IFERROR(IF(Data_Noise!AM67="","",IF($B$3="On",IF(Data_Noise!AM67&lt;=0,0,IF($BZ67&gt;=Data_Noise!AM67,0,Data_Noise!AM67-$BZ67)),Data_Noise!AM67)),"")</f>
        <v>3538.5520527511562</v>
      </c>
      <c r="AN67" s="79">
        <f ca="1">IFERROR(IF(Data_Noise!AN67="","",IF($B$3="On",IF(Data_Noise!AN67&lt;=0,0,IF($BZ67&gt;=Data_Noise!AN67,0,Data_Noise!AN67-$BZ67)),Data_Noise!AN67)),"")</f>
        <v>3575.7797160811629</v>
      </c>
      <c r="AO67" s="79">
        <f ca="1">IFERROR(IF(Data_Noise!AO67="","",IF($B$3="On",IF(Data_Noise!AO67&lt;=0,0,IF($BZ67&gt;=Data_Noise!AO67,0,Data_Noise!AO67-$BZ67)),Data_Noise!AO67)),"")</f>
        <v>3602.7463898613596</v>
      </c>
      <c r="AP67" s="79">
        <f ca="1">IFERROR(IF(Data_Noise!AP67="","",IF($B$3="On",IF(Data_Noise!AP67&lt;=0,0,IF($BZ67&gt;=Data_Noise!AP67,0,Data_Noise!AP67-$BZ67)),Data_Noise!AP67)),"")</f>
        <v>3614.449978225573</v>
      </c>
      <c r="AQ67" s="79" t="str">
        <f>IFERROR(IF(Data_Noise!AQ67="","",IF($B$3="On",IF(Data_Noise!AQ67&lt;=0,0,IF($BZ67&gt;=Data_Noise!AQ67,0,Data_Noise!AQ67-$BZ67)),Data_Noise!AQ67)),"")</f>
        <v/>
      </c>
      <c r="AR67" s="79" t="str">
        <f>IFERROR(IF(Data_Noise!AR67="","",IF($B$3="On",IF(Data_Noise!AR67&lt;=0,0,IF($BZ67&gt;=Data_Noise!AR67,0,Data_Noise!AR67-$BZ67)),Data_Noise!AR67)),"")</f>
        <v/>
      </c>
      <c r="AS67" s="79" t="str">
        <f>IFERROR(IF(Data_Noise!AS67="","",IF($B$3="On",IF(Data_Noise!AS67&lt;=0,0,IF($BZ67&gt;=Data_Noise!AS67,0,Data_Noise!AS67-$BZ67)),Data_Noise!AS67)),"")</f>
        <v/>
      </c>
      <c r="AT67" s="79" t="str">
        <f>IFERROR(IF(Data_Noise!AT67="","",IF($B$3="On",IF(Data_Noise!AT67&lt;=0,0,IF($BZ67&gt;=Data_Noise!AT67,0,Data_Noise!AT67-$BZ67)),Data_Noise!AT67)),"")</f>
        <v/>
      </c>
      <c r="AU67" s="79" t="str">
        <f>IFERROR(IF(Data_Noise!AU67="","",IF($B$3="On",IF(Data_Noise!AU67&lt;=0,0,IF($BZ67&gt;=Data_Noise!AU67,0,Data_Noise!AU67-$BZ67)),Data_Noise!AU67)),"")</f>
        <v/>
      </c>
      <c r="AV67" s="79" t="str">
        <f>IFERROR(IF(Data_Noise!AV67="","",IF($B$3="On",IF(Data_Noise!AV67&lt;=0,0,IF($BZ67&gt;=Data_Noise!AV67,0,Data_Noise!AV67-$BZ67)),Data_Noise!AV67)),"")</f>
        <v/>
      </c>
      <c r="AW67" s="79" t="str">
        <f>IFERROR(IF(Data_Noise!AW67="","",IF($B$3="On",IF(Data_Noise!AW67&lt;=0,0,IF($BZ67&gt;=Data_Noise!AW67,0,Data_Noise!AW67-$BZ67)),Data_Noise!AW67)),"")</f>
        <v/>
      </c>
      <c r="AX67" s="79" t="str">
        <f>IFERROR(IF(Data_Noise!AX67="","",IF($B$3="On",IF(Data_Noise!AX67&lt;=0,0,IF($BZ67&gt;=Data_Noise!AX67,0,Data_Noise!AX67-$BZ67)),Data_Noise!AX67)),"")</f>
        <v/>
      </c>
      <c r="AY67" s="79" t="str">
        <f>IFERROR(IF(Data_Noise!AY67="","",IF($B$3="On",IF(Data_Noise!AY67&lt;=0,0,IF($BZ67&gt;=Data_Noise!AY67,0,Data_Noise!AY67-$BZ67)),Data_Noise!AY67)),"")</f>
        <v/>
      </c>
      <c r="AZ67" s="79" t="str">
        <f>IFERROR(IF(Data_Noise!AZ67="","",IF($B$3="On",IF(Data_Noise!AZ67&lt;=0,0,IF($BZ67&gt;=Data_Noise!AZ67,0,Data_Noise!AZ67-$BZ67)),Data_Noise!AZ67)),"")</f>
        <v/>
      </c>
      <c r="BA67" s="79">
        <f ca="1">IF(BA$3="","",Data_Noise!C67)</f>
        <v>20.592560866491098</v>
      </c>
      <c r="BB67" s="79">
        <f ca="1">IF(BB$3="","",Data_Noise!D67)</f>
        <v>18.239240329107968</v>
      </c>
      <c r="BC67" s="79">
        <f ca="1">IF(BC$3="","",Data_Noise!E67)</f>
        <v>14.209951985987132</v>
      </c>
      <c r="BD67" s="79">
        <f ca="1">IF(BD$3="","",Data_Noise!F67)</f>
        <v>8.1148405600035201</v>
      </c>
      <c r="BE67" s="79">
        <f ca="1">IF(BE$3="","",Data_Noise!G67)</f>
        <v>3.7660619131300663</v>
      </c>
      <c r="BF67" s="79">
        <f ca="1">IF(BF$3="","",Data_Noise!H67)</f>
        <v>2.8098083006919592</v>
      </c>
      <c r="BG67" s="79">
        <f ca="1">IF(BG$3="","",Data_Noise!I67)</f>
        <v>1.3291461920813752</v>
      </c>
      <c r="BH67" s="79">
        <f ca="1">IF(BH$3="","",Data_Noise!J67)</f>
        <v>-0.14371140517611738</v>
      </c>
      <c r="BI67" s="79">
        <f ca="1">IF(BI$3="","",Data_Noise!K67)</f>
        <v>-2.122988342950674</v>
      </c>
      <c r="BJ67" s="79">
        <f ca="1">IF(BJ$3="","",Data_Noise!L67)</f>
        <v>-2.4480072983164987</v>
      </c>
      <c r="BK67" s="79">
        <f ca="1">IF(BK$3="","",Data_Noise!M67)</f>
        <v>-2.7061021109987755</v>
      </c>
      <c r="BL67" s="79">
        <f ca="1">IF(BL$3="","",Data_Noise!N67)</f>
        <v>-2.8663761897179616</v>
      </c>
      <c r="BM67" s="79">
        <f ca="1">IF(BM$3="","",Data_Noise!O67)</f>
        <v>-4.5409122472797199</v>
      </c>
      <c r="BN67" s="79" t="str">
        <f>IF(BN$3="","",Data_Noise!P67)</f>
        <v/>
      </c>
      <c r="BO67" s="79" t="str">
        <f>IF(BO$3="","",Data_Noise!Q67)</f>
        <v/>
      </c>
      <c r="BP67" s="79" t="str">
        <f>IF(BP$3="","",Data_Noise!R67)</f>
        <v/>
      </c>
      <c r="BQ67" s="79" t="str">
        <f>IF(BQ$3="","",Data_Noise!S67)</f>
        <v/>
      </c>
      <c r="BR67" s="79" t="str">
        <f>IF(BR$3="","",Data_Noise!T67)</f>
        <v/>
      </c>
      <c r="BS67" s="79" t="str">
        <f>IF(BS$3="","",Data_Noise!U67)</f>
        <v/>
      </c>
      <c r="BT67" s="79" t="str">
        <f>IF(BT$3="","",Data_Noise!V67)</f>
        <v/>
      </c>
      <c r="BU67" s="79" t="str">
        <f>IF(BU$3="","",Data_Noise!W67)</f>
        <v/>
      </c>
      <c r="BV67" s="79" t="str">
        <f>IF(BV$3="","",Data_Noise!X67)</f>
        <v/>
      </c>
      <c r="BW67" s="79" t="str">
        <f>IF(BW$3="","",Data_Noise!Y67)</f>
        <v/>
      </c>
      <c r="BX67" s="79" t="str">
        <f>IF(BX$3="","",Data_Noise!Z67)</f>
        <v/>
      </c>
      <c r="BY67" s="79" t="str">
        <f>IF(BY$3="","",Data_Noise!AA67)</f>
        <v/>
      </c>
      <c r="BZ67" s="79">
        <f t="shared" ca="1" si="1"/>
        <v>4.1718086579271825</v>
      </c>
    </row>
    <row r="68" spans="1:78" x14ac:dyDescent="0.25">
      <c r="A68" s="79">
        <f ca="1">Data_Initial!A68</f>
        <v>1</v>
      </c>
      <c r="B68" s="79" t="str">
        <f ca="1">Data_Initial!B68</f>
        <v>A9</v>
      </c>
      <c r="C68" s="79">
        <f ca="1">IFERROR(IF(Data_Noise!C68="","",IF($B$3="On",IF(Data_Noise!C68&lt;=0,0,IF($BZ68&gt;=Data_Noise!C68,0,Data_Noise!C68-$BZ68)),Data_Noise!C68)),"")</f>
        <v>14.543048339433749</v>
      </c>
      <c r="D68" s="79">
        <f ca="1">IFERROR(IF(Data_Noise!D68="","",IF($B$3="On",IF(Data_Noise!D68&lt;=0,0,IF($BZ68&gt;=Data_Noise!D68,0,Data_Noise!D68-$BZ68)),Data_Noise!D68)),"")</f>
        <v>13.081743475418914</v>
      </c>
      <c r="E68" s="79">
        <f ca="1">IFERROR(IF(Data_Noise!E68="","",IF($B$3="On",IF(Data_Noise!E68&lt;=0,0,IF($BZ68&gt;=Data_Noise!E68,0,Data_Noise!E68-$BZ68)),Data_Noise!E68)),"")</f>
        <v>11.105110183668682</v>
      </c>
      <c r="F68" s="79">
        <f ca="1">IFERROR(IF(Data_Noise!F68="","",IF($B$3="On",IF(Data_Noise!F68&lt;=0,0,IF($BZ68&gt;=Data_Noise!F68,0,Data_Noise!F68-$BZ68)),Data_Noise!F68)),"")</f>
        <v>4.8621877884217826</v>
      </c>
      <c r="G68" s="79">
        <f ca="1">IFERROR(IF(Data_Noise!G68="","",IF($B$3="On",IF(Data_Noise!G68&lt;=0,0,IF($BZ68&gt;=Data_Noise!G68,0,Data_Noise!G68-$BZ68)),Data_Noise!G68)),"")</f>
        <v>0.58231707262855004</v>
      </c>
      <c r="H68" s="79">
        <f ca="1">IFERROR(IF(Data_Noise!H68="","",IF($B$3="On",IF(Data_Noise!H68&lt;=0,0,IF($BZ68&gt;=Data_Noise!H68,0,Data_Noise!H68-$BZ68)),Data_Noise!H68)),"")</f>
        <v>0</v>
      </c>
      <c r="I68" s="79">
        <f ca="1">IFERROR(IF(Data_Noise!I68="","",IF($B$3="On",IF(Data_Noise!I68&lt;=0,0,IF($BZ68&gt;=Data_Noise!I68,0,Data_Noise!I68-$BZ68)),Data_Noise!I68)),"")</f>
        <v>0</v>
      </c>
      <c r="J68" s="79">
        <f ca="1">IFERROR(IF(Data_Noise!J68="","",IF($B$3="On",IF(Data_Noise!J68&lt;=0,0,IF($BZ68&gt;=Data_Noise!J68,0,Data_Noise!J68-$BZ68)),Data_Noise!J68)),"")</f>
        <v>0</v>
      </c>
      <c r="K68" s="79">
        <f ca="1">IFERROR(IF(Data_Noise!K68="","",IF($B$3="On",IF(Data_Noise!K68&lt;=0,0,IF($BZ68&gt;=Data_Noise!K68,0,Data_Noise!K68-$BZ68)),Data_Noise!K68)),"")</f>
        <v>0</v>
      </c>
      <c r="L68" s="79">
        <f ca="1">IFERROR(IF(Data_Noise!L68="","",IF($B$3="On",IF(Data_Noise!L68&lt;=0,0,IF($BZ68&gt;=Data_Noise!L68,0,Data_Noise!L68-$BZ68)),Data_Noise!L68)),"")</f>
        <v>0</v>
      </c>
      <c r="M68" s="79">
        <f ca="1">IFERROR(IF(Data_Noise!M68="","",IF($B$3="On",IF(Data_Noise!M68&lt;=0,0,IF($BZ68&gt;=Data_Noise!M68,0,Data_Noise!M68-$BZ68)),Data_Noise!M68)),"")</f>
        <v>0</v>
      </c>
      <c r="N68" s="79">
        <f ca="1">IFERROR(IF(Data_Noise!N68="","",IF($B$3="On",IF(Data_Noise!N68&lt;=0,0,IF($BZ68&gt;=Data_Noise!N68,0,Data_Noise!N68-$BZ68)),Data_Noise!N68)),"")</f>
        <v>0</v>
      </c>
      <c r="O68" s="79">
        <f ca="1">IFERROR(IF(Data_Noise!O68="","",IF($B$3="On",IF(Data_Noise!O68&lt;=0,0,IF($BZ68&gt;=Data_Noise!O68,0,Data_Noise!O68-$BZ68)),Data_Noise!O68)),"")</f>
        <v>0</v>
      </c>
      <c r="P68" s="79">
        <f ca="1">IFERROR(IF(Data_Noise!P68="","",IF($B$3="On",IF(Data_Noise!P68&lt;=0,0,IF($BZ68&gt;=Data_Noise!P68,0,Data_Noise!P68-$BZ68)),Data_Noise!P68)),"")</f>
        <v>0</v>
      </c>
      <c r="Q68" s="79">
        <f ca="1">IFERROR(IF(Data_Noise!Q68="","",IF($B$3="On",IF(Data_Noise!Q68&lt;=0,0,IF($BZ68&gt;=Data_Noise!Q68,0,Data_Noise!Q68-$BZ68)),Data_Noise!Q68)),"")</f>
        <v>0</v>
      </c>
      <c r="R68" s="79">
        <f ca="1">IFERROR(IF(Data_Noise!R68="","",IF($B$3="On",IF(Data_Noise!R68&lt;=0,0,IF($BZ68&gt;=Data_Noise!R68,0,Data_Noise!R68-$BZ68)),Data_Noise!R68)),"")</f>
        <v>0</v>
      </c>
      <c r="S68" s="79">
        <f ca="1">IFERROR(IF(Data_Noise!S68="","",IF($B$3="On",IF(Data_Noise!S68&lt;=0,0,IF($BZ68&gt;=Data_Noise!S68,0,Data_Noise!S68-$BZ68)),Data_Noise!S68)),"")</f>
        <v>0</v>
      </c>
      <c r="T68" s="79">
        <f ca="1">IFERROR(IF(Data_Noise!T68="","",IF($B$3="On",IF(Data_Noise!T68&lt;=0,0,IF($BZ68&gt;=Data_Noise!T68,0,Data_Noise!T68-$BZ68)),Data_Noise!T68)),"")</f>
        <v>0</v>
      </c>
      <c r="U68" s="79">
        <f ca="1">IFERROR(IF(Data_Noise!U68="","",IF($B$3="On",IF(Data_Noise!U68&lt;=0,0,IF($BZ68&gt;=Data_Noise!U68,0,Data_Noise!U68-$BZ68)),Data_Noise!U68)),"")</f>
        <v>0</v>
      </c>
      <c r="V68" s="79">
        <f ca="1">IFERROR(IF(Data_Noise!V68="","",IF($B$3="On",IF(Data_Noise!V68&lt;=0,0,IF($BZ68&gt;=Data_Noise!V68,0,Data_Noise!V68-$BZ68)),Data_Noise!V68)),"")</f>
        <v>0</v>
      </c>
      <c r="W68" s="79">
        <f ca="1">IFERROR(IF(Data_Noise!W68="","",IF($B$3="On",IF(Data_Noise!W68&lt;=0,0,IF($BZ68&gt;=Data_Noise!W68,0,Data_Noise!W68-$BZ68)),Data_Noise!W68)),"")</f>
        <v>0</v>
      </c>
      <c r="X68" s="79">
        <f ca="1">IFERROR(IF(Data_Noise!X68="","",IF($B$3="On",IF(Data_Noise!X68&lt;=0,0,IF($BZ68&gt;=Data_Noise!X68,0,Data_Noise!X68-$BZ68)),Data_Noise!X68)),"")</f>
        <v>0</v>
      </c>
      <c r="Y68" s="79">
        <f ca="1">IFERROR(IF(Data_Noise!Y68="","",IF($B$3="On",IF(Data_Noise!Y68&lt;=0,0,IF($BZ68&gt;=Data_Noise!Y68,0,Data_Noise!Y68-$BZ68)),Data_Noise!Y68)),"")</f>
        <v>0</v>
      </c>
      <c r="Z68" s="79">
        <f ca="1">IFERROR(IF(Data_Noise!Z68="","",IF($B$3="On",IF(Data_Noise!Z68&lt;=0,0,IF($BZ68&gt;=Data_Noise!Z68,0,Data_Noise!Z68-$BZ68)),Data_Noise!Z68)),"")</f>
        <v>0</v>
      </c>
      <c r="AA68" s="79">
        <f ca="1">IFERROR(IF(Data_Noise!AA68="","",IF($B$3="On",IF(Data_Noise!AA68&lt;=0,0,IF($BZ68&gt;=Data_Noise!AA68,0,Data_Noise!AA68-$BZ68)),Data_Noise!AA68)),"")</f>
        <v>0</v>
      </c>
      <c r="AB68" s="79">
        <f ca="1">IFERROR(IF(Data_Noise!AB68="","",IF($B$3="On",IF(Data_Noise!AB68&lt;=0,0,IF($BZ68&gt;=Data_Noise!AB68,0,Data_Noise!AB68-$BZ68)),Data_Noise!AB68)),"")</f>
        <v>0</v>
      </c>
      <c r="AC68" s="79">
        <f ca="1">IFERROR(IF(Data_Noise!AC68="","",IF($B$3="On",IF(Data_Noise!AC68&lt;=0,0,IF($BZ68&gt;=Data_Noise!AC68,0,Data_Noise!AC68-$BZ68)),Data_Noise!AC68)),"")</f>
        <v>0</v>
      </c>
      <c r="AD68" s="79">
        <f ca="1">IFERROR(IF(Data_Noise!AD68="","",IF($B$3="On",IF(Data_Noise!AD68&lt;=0,0,IF($BZ68&gt;=Data_Noise!AD68,0,Data_Noise!AD68-$BZ68)),Data_Noise!AD68)),"")</f>
        <v>0</v>
      </c>
      <c r="AE68" s="79">
        <f ca="1">IFERROR(IF(Data_Noise!AE68="","",IF($B$3="On",IF(Data_Noise!AE68&lt;=0,0,IF($BZ68&gt;=Data_Noise!AE68,0,Data_Noise!AE68-$BZ68)),Data_Noise!AE68)),"")</f>
        <v>0</v>
      </c>
      <c r="AF68" s="79">
        <f ca="1">IFERROR(IF(Data_Noise!AF68="","",IF($B$3="On",IF(Data_Noise!AF68&lt;=0,0,IF($BZ68&gt;=Data_Noise!AF68,0,Data_Noise!AF68-$BZ68)),Data_Noise!AF68)),"")</f>
        <v>0</v>
      </c>
      <c r="AG68" s="79">
        <f ca="1">IFERROR(IF(Data_Noise!AG68="","",IF($B$3="On",IF(Data_Noise!AG68&lt;=0,0,IF($BZ68&gt;=Data_Noise!AG68,0,Data_Noise!AG68-$BZ68)),Data_Noise!AG68)),"")</f>
        <v>0</v>
      </c>
      <c r="AH68" s="79">
        <f ca="1">IFERROR(IF(Data_Noise!AH68="","",IF($B$3="On",IF(Data_Noise!AH68&lt;=0,0,IF($BZ68&gt;=Data_Noise!AH68,0,Data_Noise!AH68-$BZ68)),Data_Noise!AH68)),"")</f>
        <v>0</v>
      </c>
      <c r="AI68" s="79">
        <f ca="1">IFERROR(IF(Data_Noise!AI68="","",IF($B$3="On",IF(Data_Noise!AI68&lt;=0,0,IF($BZ68&gt;=Data_Noise!AI68,0,Data_Noise!AI68-$BZ68)),Data_Noise!AI68)),"")</f>
        <v>4.2226618383316294</v>
      </c>
      <c r="AJ68" s="79">
        <f ca="1">IFERROR(IF(Data_Noise!AJ68="","",IF($B$3="On",IF(Data_Noise!AJ68&lt;=0,0,IF($BZ68&gt;=Data_Noise!AJ68,0,Data_Noise!AJ68-$BZ68)),Data_Noise!AJ68)),"")</f>
        <v>21.798441893624627</v>
      </c>
      <c r="AK68" s="79">
        <f ca="1">IFERROR(IF(Data_Noise!AK68="","",IF($B$3="On",IF(Data_Noise!AK68&lt;=0,0,IF($BZ68&gt;=Data_Noise!AK68,0,Data_Noise!AK68-$BZ68)),Data_Noise!AK68)),"")</f>
        <v>55.667884729868007</v>
      </c>
      <c r="AL68" s="79">
        <f ca="1">IFERROR(IF(Data_Noise!AL68="","",IF($B$3="On",IF(Data_Noise!AL68&lt;=0,0,IF($BZ68&gt;=Data_Noise!AL68,0,Data_Noise!AL68-$BZ68)),Data_Noise!AL68)),"")</f>
        <v>122.32066665170939</v>
      </c>
      <c r="AM68" s="79">
        <f ca="1">IFERROR(IF(Data_Noise!AM68="","",IF($B$3="On",IF(Data_Noise!AM68&lt;=0,0,IF($BZ68&gt;=Data_Noise!AM68,0,Data_Noise!AM68-$BZ68)),Data_Noise!AM68)),"")</f>
        <v>248.95031470135734</v>
      </c>
      <c r="AN68" s="79">
        <f ca="1">IFERROR(IF(Data_Noise!AN68="","",IF($B$3="On",IF(Data_Noise!AN68&lt;=0,0,IF($BZ68&gt;=Data_Noise!AN68,0,Data_Noise!AN68-$BZ68)),Data_Noise!AN68)),"")</f>
        <v>470.95310141783727</v>
      </c>
      <c r="AO68" s="79">
        <f ca="1">IFERROR(IF(Data_Noise!AO68="","",IF($B$3="On",IF(Data_Noise!AO68&lt;=0,0,IF($BZ68&gt;=Data_Noise!AO68,0,Data_Noise!AO68-$BZ68)),Data_Noise!AO68)),"")</f>
        <v>822.07562500590075</v>
      </c>
      <c r="AP68" s="79">
        <f ca="1">IFERROR(IF(Data_Noise!AP68="","",IF($B$3="On",IF(Data_Noise!AP68&lt;=0,0,IF($BZ68&gt;=Data_Noise!AP68,0,Data_Noise!AP68-$BZ68)),Data_Noise!AP68)),"")</f>
        <v>1020.4655085790843</v>
      </c>
      <c r="AQ68" s="79" t="str">
        <f>IFERROR(IF(Data_Noise!AQ68="","",IF($B$3="On",IF(Data_Noise!AQ68&lt;=0,0,IF($BZ68&gt;=Data_Noise!AQ68,0,Data_Noise!AQ68-$BZ68)),Data_Noise!AQ68)),"")</f>
        <v/>
      </c>
      <c r="AR68" s="79" t="str">
        <f>IFERROR(IF(Data_Noise!AR68="","",IF($B$3="On",IF(Data_Noise!AR68&lt;=0,0,IF($BZ68&gt;=Data_Noise!AR68,0,Data_Noise!AR68-$BZ68)),Data_Noise!AR68)),"")</f>
        <v/>
      </c>
      <c r="AS68" s="79" t="str">
        <f>IFERROR(IF(Data_Noise!AS68="","",IF($B$3="On",IF(Data_Noise!AS68&lt;=0,0,IF($BZ68&gt;=Data_Noise!AS68,0,Data_Noise!AS68-$BZ68)),Data_Noise!AS68)),"")</f>
        <v/>
      </c>
      <c r="AT68" s="79" t="str">
        <f>IFERROR(IF(Data_Noise!AT68="","",IF($B$3="On",IF(Data_Noise!AT68&lt;=0,0,IF($BZ68&gt;=Data_Noise!AT68,0,Data_Noise!AT68-$BZ68)),Data_Noise!AT68)),"")</f>
        <v/>
      </c>
      <c r="AU68" s="79" t="str">
        <f>IFERROR(IF(Data_Noise!AU68="","",IF($B$3="On",IF(Data_Noise!AU68&lt;=0,0,IF($BZ68&gt;=Data_Noise!AU68,0,Data_Noise!AU68-$BZ68)),Data_Noise!AU68)),"")</f>
        <v/>
      </c>
      <c r="AV68" s="79" t="str">
        <f>IFERROR(IF(Data_Noise!AV68="","",IF($B$3="On",IF(Data_Noise!AV68&lt;=0,0,IF($BZ68&gt;=Data_Noise!AV68,0,Data_Noise!AV68-$BZ68)),Data_Noise!AV68)),"")</f>
        <v/>
      </c>
      <c r="AW68" s="79" t="str">
        <f>IFERROR(IF(Data_Noise!AW68="","",IF($B$3="On",IF(Data_Noise!AW68&lt;=0,0,IF($BZ68&gt;=Data_Noise!AW68,0,Data_Noise!AW68-$BZ68)),Data_Noise!AW68)),"")</f>
        <v/>
      </c>
      <c r="AX68" s="79" t="str">
        <f>IFERROR(IF(Data_Noise!AX68="","",IF($B$3="On",IF(Data_Noise!AX68&lt;=0,0,IF($BZ68&gt;=Data_Noise!AX68,0,Data_Noise!AX68-$BZ68)),Data_Noise!AX68)),"")</f>
        <v/>
      </c>
      <c r="AY68" s="79" t="str">
        <f>IFERROR(IF(Data_Noise!AY68="","",IF($B$3="On",IF(Data_Noise!AY68&lt;=0,0,IF($BZ68&gt;=Data_Noise!AY68,0,Data_Noise!AY68-$BZ68)),Data_Noise!AY68)),"")</f>
        <v/>
      </c>
      <c r="AZ68" s="79" t="str">
        <f>IFERROR(IF(Data_Noise!AZ68="","",IF($B$3="On",IF(Data_Noise!AZ68&lt;=0,0,IF($BZ68&gt;=Data_Noise!AZ68,0,Data_Noise!AZ68-$BZ68)),Data_Noise!AZ68)),"")</f>
        <v/>
      </c>
      <c r="BA68" s="79">
        <f ca="1">IF(BA$3="","",Data_Noise!C68)</f>
        <v>20.746381343907402</v>
      </c>
      <c r="BB68" s="79">
        <f ca="1">IF(BB$3="","",Data_Noise!D68)</f>
        <v>19.285076479892567</v>
      </c>
      <c r="BC68" s="79">
        <f ca="1">IF(BC$3="","",Data_Noise!E68)</f>
        <v>17.308443188142334</v>
      </c>
      <c r="BD68" s="79">
        <f ca="1">IF(BD$3="","",Data_Noise!F68)</f>
        <v>11.065520792895436</v>
      </c>
      <c r="BE68" s="79">
        <f ca="1">IF(BE$3="","",Data_Noise!G68)</f>
        <v>6.7856500771022032</v>
      </c>
      <c r="BF68" s="79">
        <f ca="1">IF(BF$3="","",Data_Noise!H68)</f>
        <v>3.3228476831321436</v>
      </c>
      <c r="BG68" s="79">
        <f ca="1">IF(BG$3="","",Data_Noise!I68)</f>
        <v>2.1793040309436638</v>
      </c>
      <c r="BH68" s="79">
        <f ca="1">IF(BH$3="","",Data_Noise!J68)</f>
        <v>2.4553086854243706</v>
      </c>
      <c r="BI68" s="79">
        <f ca="1">IF(BI$3="","",Data_Noise!K68)</f>
        <v>1.9249754201358276</v>
      </c>
      <c r="BJ68" s="79">
        <f ca="1">IF(BJ$3="","",Data_Noise!L68)</f>
        <v>-0.16556532221238562</v>
      </c>
      <c r="BK68" s="79">
        <f ca="1">IF(BK$3="","",Data_Noise!M68)</f>
        <v>-1.6495656028002175</v>
      </c>
      <c r="BL68" s="79">
        <f ca="1">IF(BL$3="","",Data_Noise!N68)</f>
        <v>-1.4767544814453677</v>
      </c>
      <c r="BM68" s="79">
        <f ca="1">IF(BM$3="","",Data_Noise!O68)</f>
        <v>-1.1382932369604843</v>
      </c>
      <c r="BN68" s="79" t="str">
        <f>IF(BN$3="","",Data_Noise!P68)</f>
        <v/>
      </c>
      <c r="BO68" s="79" t="str">
        <f>IF(BO$3="","",Data_Noise!Q68)</f>
        <v/>
      </c>
      <c r="BP68" s="79" t="str">
        <f>IF(BP$3="","",Data_Noise!R68)</f>
        <v/>
      </c>
      <c r="BQ68" s="79" t="str">
        <f>IF(BQ$3="","",Data_Noise!S68)</f>
        <v/>
      </c>
      <c r="BR68" s="79" t="str">
        <f>IF(BR$3="","",Data_Noise!T68)</f>
        <v/>
      </c>
      <c r="BS68" s="79" t="str">
        <f>IF(BS$3="","",Data_Noise!U68)</f>
        <v/>
      </c>
      <c r="BT68" s="79" t="str">
        <f>IF(BT$3="","",Data_Noise!V68)</f>
        <v/>
      </c>
      <c r="BU68" s="79" t="str">
        <f>IF(BU$3="","",Data_Noise!W68)</f>
        <v/>
      </c>
      <c r="BV68" s="79" t="str">
        <f>IF(BV$3="","",Data_Noise!X68)</f>
        <v/>
      </c>
      <c r="BW68" s="79" t="str">
        <f>IF(BW$3="","",Data_Noise!Y68)</f>
        <v/>
      </c>
      <c r="BX68" s="79" t="str">
        <f>IF(BX$3="","",Data_Noise!Z68)</f>
        <v/>
      </c>
      <c r="BY68" s="79" t="str">
        <f>IF(BY$3="","",Data_Noise!AA68)</f>
        <v/>
      </c>
      <c r="BZ68" s="79">
        <f t="shared" ref="BZ68:BZ131" ca="1" si="2">IFERROR(AVERAGE(BA68:BY68),0)</f>
        <v>6.2033330044736532</v>
      </c>
    </row>
    <row r="69" spans="1:78" x14ac:dyDescent="0.25">
      <c r="A69" s="79">
        <f ca="1">Data_Initial!A69</f>
        <v>1</v>
      </c>
      <c r="B69" s="79" t="str">
        <f ca="1">Data_Initial!B69</f>
        <v>B9</v>
      </c>
      <c r="C69" s="79">
        <f ca="1">IFERROR(IF(Data_Noise!C69="","",IF($B$3="On",IF(Data_Noise!C69&lt;=0,0,IF($BZ69&gt;=Data_Noise!C69,0,Data_Noise!C69-$BZ69)),Data_Noise!C69)),"")</f>
        <v>1.3908816865307796</v>
      </c>
      <c r="D69" s="79">
        <f ca="1">IFERROR(IF(Data_Noise!D69="","",IF($B$3="On",IF(Data_Noise!D69&lt;=0,0,IF($BZ69&gt;=Data_Noise!D69,0,Data_Noise!D69-$BZ69)),Data_Noise!D69)),"")</f>
        <v>2.1791198150724802</v>
      </c>
      <c r="E69" s="79">
        <f ca="1">IFERROR(IF(Data_Noise!E69="","",IF($B$3="On",IF(Data_Noise!E69&lt;=0,0,IF($BZ69&gt;=Data_Noise!E69,0,Data_Noise!E69-$BZ69)),Data_Noise!E69)),"")</f>
        <v>6.8568093298699271</v>
      </c>
      <c r="F69" s="79">
        <f ca="1">IFERROR(IF(Data_Noise!F69="","",IF($B$3="On",IF(Data_Noise!F69&lt;=0,0,IF($BZ69&gt;=Data_Noise!F69,0,Data_Noise!F69-$BZ69)),Data_Noise!F69)),"")</f>
        <v>3.5566853869155235</v>
      </c>
      <c r="G69" s="79">
        <f ca="1">IFERROR(IF(Data_Noise!G69="","",IF($B$3="On",IF(Data_Noise!G69&lt;=0,0,IF($BZ69&gt;=Data_Noise!G69,0,Data_Noise!G69-$BZ69)),Data_Noise!G69)),"")</f>
        <v>1.3341190656643431</v>
      </c>
      <c r="H69" s="79">
        <f ca="1">IFERROR(IF(Data_Noise!H69="","",IF($B$3="On",IF(Data_Noise!H69&lt;=0,0,IF($BZ69&gt;=Data_Noise!H69,0,Data_Noise!H69-$BZ69)),Data_Noise!H69)),"")</f>
        <v>0</v>
      </c>
      <c r="I69" s="79">
        <f ca="1">IFERROR(IF(Data_Noise!I69="","",IF($B$3="On",IF(Data_Noise!I69&lt;=0,0,IF($BZ69&gt;=Data_Noise!I69,0,Data_Noise!I69-$BZ69)),Data_Noise!I69)),"")</f>
        <v>0</v>
      </c>
      <c r="J69" s="79">
        <f ca="1">IFERROR(IF(Data_Noise!J69="","",IF($B$3="On",IF(Data_Noise!J69&lt;=0,0,IF($BZ69&gt;=Data_Noise!J69,0,Data_Noise!J69-$BZ69)),Data_Noise!J69)),"")</f>
        <v>0</v>
      </c>
      <c r="K69" s="79">
        <f ca="1">IFERROR(IF(Data_Noise!K69="","",IF($B$3="On",IF(Data_Noise!K69&lt;=0,0,IF($BZ69&gt;=Data_Noise!K69,0,Data_Noise!K69-$BZ69)),Data_Noise!K69)),"")</f>
        <v>0</v>
      </c>
      <c r="L69" s="79">
        <f ca="1">IFERROR(IF(Data_Noise!L69="","",IF($B$3="On",IF(Data_Noise!L69&lt;=0,0,IF($BZ69&gt;=Data_Noise!L69,0,Data_Noise!L69-$BZ69)),Data_Noise!L69)),"")</f>
        <v>2.0023252304570249E-2</v>
      </c>
      <c r="M69" s="79">
        <f ca="1">IFERROR(IF(Data_Noise!M69="","",IF($B$3="On",IF(Data_Noise!M69&lt;=0,0,IF($BZ69&gt;=Data_Noise!M69,0,Data_Noise!M69-$BZ69)),Data_Noise!M69)),"")</f>
        <v>0</v>
      </c>
      <c r="N69" s="79">
        <f ca="1">IFERROR(IF(Data_Noise!N69="","",IF($B$3="On",IF(Data_Noise!N69&lt;=0,0,IF($BZ69&gt;=Data_Noise!N69,0,Data_Noise!N69-$BZ69)),Data_Noise!N69)),"")</f>
        <v>0</v>
      </c>
      <c r="O69" s="79">
        <f ca="1">IFERROR(IF(Data_Noise!O69="","",IF($B$3="On",IF(Data_Noise!O69&lt;=0,0,IF($BZ69&gt;=Data_Noise!O69,0,Data_Noise!O69-$BZ69)),Data_Noise!O69)),"")</f>
        <v>0</v>
      </c>
      <c r="P69" s="79">
        <f ca="1">IFERROR(IF(Data_Noise!P69="","",IF($B$3="On",IF(Data_Noise!P69&lt;=0,0,IF($BZ69&gt;=Data_Noise!P69,0,Data_Noise!P69-$BZ69)),Data_Noise!P69)),"")</f>
        <v>0</v>
      </c>
      <c r="Q69" s="79">
        <f ca="1">IFERROR(IF(Data_Noise!Q69="","",IF($B$3="On",IF(Data_Noise!Q69&lt;=0,0,IF($BZ69&gt;=Data_Noise!Q69,0,Data_Noise!Q69-$BZ69)),Data_Noise!Q69)),"")</f>
        <v>0</v>
      </c>
      <c r="R69" s="79">
        <f ca="1">IFERROR(IF(Data_Noise!R69="","",IF($B$3="On",IF(Data_Noise!R69&lt;=0,0,IF($BZ69&gt;=Data_Noise!R69,0,Data_Noise!R69-$BZ69)),Data_Noise!R69)),"")</f>
        <v>0</v>
      </c>
      <c r="S69" s="79">
        <f ca="1">IFERROR(IF(Data_Noise!S69="","",IF($B$3="On",IF(Data_Noise!S69&lt;=0,0,IF($BZ69&gt;=Data_Noise!S69,0,Data_Noise!S69-$BZ69)),Data_Noise!S69)),"")</f>
        <v>0</v>
      </c>
      <c r="T69" s="79">
        <f ca="1">IFERROR(IF(Data_Noise!T69="","",IF($B$3="On",IF(Data_Noise!T69&lt;=0,0,IF($BZ69&gt;=Data_Noise!T69,0,Data_Noise!T69-$BZ69)),Data_Noise!T69)),"")</f>
        <v>0</v>
      </c>
      <c r="U69" s="79">
        <f ca="1">IFERROR(IF(Data_Noise!U69="","",IF($B$3="On",IF(Data_Noise!U69&lt;=0,0,IF($BZ69&gt;=Data_Noise!U69,0,Data_Noise!U69-$BZ69)),Data_Noise!U69)),"")</f>
        <v>0</v>
      </c>
      <c r="V69" s="79">
        <f ca="1">IFERROR(IF(Data_Noise!V69="","",IF($B$3="On",IF(Data_Noise!V69&lt;=0,0,IF($BZ69&gt;=Data_Noise!V69,0,Data_Noise!V69-$BZ69)),Data_Noise!V69)),"")</f>
        <v>0</v>
      </c>
      <c r="W69" s="79">
        <f ca="1">IFERROR(IF(Data_Noise!W69="","",IF($B$3="On",IF(Data_Noise!W69&lt;=0,0,IF($BZ69&gt;=Data_Noise!W69,0,Data_Noise!W69-$BZ69)),Data_Noise!W69)),"")</f>
        <v>0</v>
      </c>
      <c r="X69" s="79">
        <f ca="1">IFERROR(IF(Data_Noise!X69="","",IF($B$3="On",IF(Data_Noise!X69&lt;=0,0,IF($BZ69&gt;=Data_Noise!X69,0,Data_Noise!X69-$BZ69)),Data_Noise!X69)),"")</f>
        <v>0</v>
      </c>
      <c r="Y69" s="79">
        <f ca="1">IFERROR(IF(Data_Noise!Y69="","",IF($B$3="On",IF(Data_Noise!Y69&lt;=0,0,IF($BZ69&gt;=Data_Noise!Y69,0,Data_Noise!Y69-$BZ69)),Data_Noise!Y69)),"")</f>
        <v>0</v>
      </c>
      <c r="Z69" s="79">
        <f ca="1">IFERROR(IF(Data_Noise!Z69="","",IF($B$3="On",IF(Data_Noise!Z69&lt;=0,0,IF($BZ69&gt;=Data_Noise!Z69,0,Data_Noise!Z69-$BZ69)),Data_Noise!Z69)),"")</f>
        <v>0</v>
      </c>
      <c r="AA69" s="79">
        <f ca="1">IFERROR(IF(Data_Noise!AA69="","",IF($B$3="On",IF(Data_Noise!AA69&lt;=0,0,IF($BZ69&gt;=Data_Noise!AA69,0,Data_Noise!AA69-$BZ69)),Data_Noise!AA69)),"")</f>
        <v>0</v>
      </c>
      <c r="AB69" s="79">
        <f ca="1">IFERROR(IF(Data_Noise!AB69="","",IF($B$3="On",IF(Data_Noise!AB69&lt;=0,0,IF($BZ69&gt;=Data_Noise!AB69,0,Data_Noise!AB69-$BZ69)),Data_Noise!AB69)),"")</f>
        <v>0</v>
      </c>
      <c r="AC69" s="79">
        <f ca="1">IFERROR(IF(Data_Noise!AC69="","",IF($B$3="On",IF(Data_Noise!AC69&lt;=0,0,IF($BZ69&gt;=Data_Noise!AC69,0,Data_Noise!AC69-$BZ69)),Data_Noise!AC69)),"")</f>
        <v>0</v>
      </c>
      <c r="AD69" s="79">
        <f ca="1">IFERROR(IF(Data_Noise!AD69="","",IF($B$3="On",IF(Data_Noise!AD69&lt;=0,0,IF($BZ69&gt;=Data_Noise!AD69,0,Data_Noise!AD69-$BZ69)),Data_Noise!AD69)),"")</f>
        <v>0</v>
      </c>
      <c r="AE69" s="79">
        <f ca="1">IFERROR(IF(Data_Noise!AE69="","",IF($B$3="On",IF(Data_Noise!AE69&lt;=0,0,IF($BZ69&gt;=Data_Noise!AE69,0,Data_Noise!AE69-$BZ69)),Data_Noise!AE69)),"")</f>
        <v>0</v>
      </c>
      <c r="AF69" s="79">
        <f ca="1">IFERROR(IF(Data_Noise!AF69="","",IF($B$3="On",IF(Data_Noise!AF69&lt;=0,0,IF($BZ69&gt;=Data_Noise!AF69,0,Data_Noise!AF69-$BZ69)),Data_Noise!AF69)),"")</f>
        <v>0</v>
      </c>
      <c r="AG69" s="79">
        <f ca="1">IFERROR(IF(Data_Noise!AG69="","",IF($B$3="On",IF(Data_Noise!AG69&lt;=0,0,IF($BZ69&gt;=Data_Noise!AG69,0,Data_Noise!AG69-$BZ69)),Data_Noise!AG69)),"")</f>
        <v>0</v>
      </c>
      <c r="AH69" s="79">
        <f ca="1">IFERROR(IF(Data_Noise!AH69="","",IF($B$3="On",IF(Data_Noise!AH69&lt;=0,0,IF($BZ69&gt;=Data_Noise!AH69,0,Data_Noise!AH69-$BZ69)),Data_Noise!AH69)),"")</f>
        <v>0</v>
      </c>
      <c r="AI69" s="79">
        <f ca="1">IFERROR(IF(Data_Noise!AI69="","",IF($B$3="On",IF(Data_Noise!AI69&lt;=0,0,IF($BZ69&gt;=Data_Noise!AI69,0,Data_Noise!AI69-$BZ69)),Data_Noise!AI69)),"")</f>
        <v>0</v>
      </c>
      <c r="AJ69" s="79">
        <f ca="1">IFERROR(IF(Data_Noise!AJ69="","",IF($B$3="On",IF(Data_Noise!AJ69&lt;=0,0,IF($BZ69&gt;=Data_Noise!AJ69,0,Data_Noise!AJ69-$BZ69)),Data_Noise!AJ69)),"")</f>
        <v>0</v>
      </c>
      <c r="AK69" s="79">
        <f ca="1">IFERROR(IF(Data_Noise!AK69="","",IF($B$3="On",IF(Data_Noise!AK69&lt;=0,0,IF($BZ69&gt;=Data_Noise!AK69,0,Data_Noise!AK69-$BZ69)),Data_Noise!AK69)),"")</f>
        <v>0</v>
      </c>
      <c r="AL69" s="79">
        <f ca="1">IFERROR(IF(Data_Noise!AL69="","",IF($B$3="On",IF(Data_Noise!AL69&lt;=0,0,IF($BZ69&gt;=Data_Noise!AL69,0,Data_Noise!AL69-$BZ69)),Data_Noise!AL69)),"")</f>
        <v>0</v>
      </c>
      <c r="AM69" s="79">
        <f ca="1">IFERROR(IF(Data_Noise!AM69="","",IF($B$3="On",IF(Data_Noise!AM69&lt;=0,0,IF($BZ69&gt;=Data_Noise!AM69,0,Data_Noise!AM69-$BZ69)),Data_Noise!AM69)),"")</f>
        <v>0</v>
      </c>
      <c r="AN69" s="79">
        <f ca="1">IFERROR(IF(Data_Noise!AN69="","",IF($B$3="On",IF(Data_Noise!AN69&lt;=0,0,IF($BZ69&gt;=Data_Noise!AN69,0,Data_Noise!AN69-$BZ69)),Data_Noise!AN69)),"")</f>
        <v>1.6661579791734162</v>
      </c>
      <c r="AO69" s="79">
        <f ca="1">IFERROR(IF(Data_Noise!AO69="","",IF($B$3="On",IF(Data_Noise!AO69&lt;=0,0,IF($BZ69&gt;=Data_Noise!AO69,0,Data_Noise!AO69-$BZ69)),Data_Noise!AO69)),"")</f>
        <v>5.5931133889623794</v>
      </c>
      <c r="AP69" s="79">
        <f ca="1">IFERROR(IF(Data_Noise!AP69="","",IF($B$3="On",IF(Data_Noise!AP69&lt;=0,0,IF($BZ69&gt;=Data_Noise!AP69,0,Data_Noise!AP69-$BZ69)),Data_Noise!AP69)),"")</f>
        <v>6.8812250573703455</v>
      </c>
      <c r="AQ69" s="79" t="str">
        <f>IFERROR(IF(Data_Noise!AQ69="","",IF($B$3="On",IF(Data_Noise!AQ69&lt;=0,0,IF($BZ69&gt;=Data_Noise!AQ69,0,Data_Noise!AQ69-$BZ69)),Data_Noise!AQ69)),"")</f>
        <v/>
      </c>
      <c r="AR69" s="79" t="str">
        <f>IFERROR(IF(Data_Noise!AR69="","",IF($B$3="On",IF(Data_Noise!AR69&lt;=0,0,IF($BZ69&gt;=Data_Noise!AR69,0,Data_Noise!AR69-$BZ69)),Data_Noise!AR69)),"")</f>
        <v/>
      </c>
      <c r="AS69" s="79" t="str">
        <f>IFERROR(IF(Data_Noise!AS69="","",IF($B$3="On",IF(Data_Noise!AS69&lt;=0,0,IF($BZ69&gt;=Data_Noise!AS69,0,Data_Noise!AS69-$BZ69)),Data_Noise!AS69)),"")</f>
        <v/>
      </c>
      <c r="AT69" s="79" t="str">
        <f>IFERROR(IF(Data_Noise!AT69="","",IF($B$3="On",IF(Data_Noise!AT69&lt;=0,0,IF($BZ69&gt;=Data_Noise!AT69,0,Data_Noise!AT69-$BZ69)),Data_Noise!AT69)),"")</f>
        <v/>
      </c>
      <c r="AU69" s="79" t="str">
        <f>IFERROR(IF(Data_Noise!AU69="","",IF($B$3="On",IF(Data_Noise!AU69&lt;=0,0,IF($BZ69&gt;=Data_Noise!AU69,0,Data_Noise!AU69-$BZ69)),Data_Noise!AU69)),"")</f>
        <v/>
      </c>
      <c r="AV69" s="79" t="str">
        <f>IFERROR(IF(Data_Noise!AV69="","",IF($B$3="On",IF(Data_Noise!AV69&lt;=0,0,IF($BZ69&gt;=Data_Noise!AV69,0,Data_Noise!AV69-$BZ69)),Data_Noise!AV69)),"")</f>
        <v/>
      </c>
      <c r="AW69" s="79" t="str">
        <f>IFERROR(IF(Data_Noise!AW69="","",IF($B$3="On",IF(Data_Noise!AW69&lt;=0,0,IF($BZ69&gt;=Data_Noise!AW69,0,Data_Noise!AW69-$BZ69)),Data_Noise!AW69)),"")</f>
        <v/>
      </c>
      <c r="AX69" s="79" t="str">
        <f>IFERROR(IF(Data_Noise!AX69="","",IF($B$3="On",IF(Data_Noise!AX69&lt;=0,0,IF($BZ69&gt;=Data_Noise!AX69,0,Data_Noise!AX69-$BZ69)),Data_Noise!AX69)),"")</f>
        <v/>
      </c>
      <c r="AY69" s="79" t="str">
        <f>IFERROR(IF(Data_Noise!AY69="","",IF($B$3="On",IF(Data_Noise!AY69&lt;=0,0,IF($BZ69&gt;=Data_Noise!AY69,0,Data_Noise!AY69-$BZ69)),Data_Noise!AY69)),"")</f>
        <v/>
      </c>
      <c r="AZ69" s="79" t="str">
        <f>IFERROR(IF(Data_Noise!AZ69="","",IF($B$3="On",IF(Data_Noise!AZ69&lt;=0,0,IF($BZ69&gt;=Data_Noise!AZ69,0,Data_Noise!AZ69-$BZ69)),Data_Noise!AZ69)),"")</f>
        <v/>
      </c>
      <c r="BA69" s="79">
        <f ca="1">IF(BA$3="","",Data_Noise!C69)</f>
        <v>2.7434099071933997</v>
      </c>
      <c r="BB69" s="79">
        <f ca="1">IF(BB$3="","",Data_Noise!D69)</f>
        <v>3.5316480357351003</v>
      </c>
      <c r="BC69" s="79">
        <f ca="1">IF(BC$3="","",Data_Noise!E69)</f>
        <v>8.2093375505325472</v>
      </c>
      <c r="BD69" s="79">
        <f ca="1">IF(BD$3="","",Data_Noise!F69)</f>
        <v>4.9092136075781436</v>
      </c>
      <c r="BE69" s="79">
        <f ca="1">IF(BE$3="","",Data_Noise!G69)</f>
        <v>2.6866472863269633</v>
      </c>
      <c r="BF69" s="79">
        <f ca="1">IF(BF$3="","",Data_Noise!H69)</f>
        <v>-0.22519659746240062</v>
      </c>
      <c r="BG69" s="79">
        <f ca="1">IF(BG$3="","",Data_Noise!I69)</f>
        <v>-0.54448856945191604</v>
      </c>
      <c r="BH69" s="79">
        <f ca="1">IF(BH$3="","",Data_Noise!J69)</f>
        <v>0.80518688066998401</v>
      </c>
      <c r="BI69" s="79">
        <f ca="1">IF(BI$3="","",Data_Noise!K69)</f>
        <v>1.2991778193512216</v>
      </c>
      <c r="BJ69" s="79">
        <f ca="1">IF(BJ$3="","",Data_Noise!L69)</f>
        <v>1.3725514729671904</v>
      </c>
      <c r="BK69" s="79">
        <f ca="1">IF(BK$3="","",Data_Noise!M69)</f>
        <v>0.16748218171187701</v>
      </c>
      <c r="BL69" s="79">
        <f ca="1">IF(BL$3="","",Data_Noise!N69)</f>
        <v>-2.2887445681030831</v>
      </c>
      <c r="BM69" s="79">
        <f ca="1">IF(BM$3="","",Data_Noise!O69)</f>
        <v>-5.08335813843496</v>
      </c>
      <c r="BN69" s="79" t="str">
        <f>IF(BN$3="","",Data_Noise!P69)</f>
        <v/>
      </c>
      <c r="BO69" s="79" t="str">
        <f>IF(BO$3="","",Data_Noise!Q69)</f>
        <v/>
      </c>
      <c r="BP69" s="79" t="str">
        <f>IF(BP$3="","",Data_Noise!R69)</f>
        <v/>
      </c>
      <c r="BQ69" s="79" t="str">
        <f>IF(BQ$3="","",Data_Noise!S69)</f>
        <v/>
      </c>
      <c r="BR69" s="79" t="str">
        <f>IF(BR$3="","",Data_Noise!T69)</f>
        <v/>
      </c>
      <c r="BS69" s="79" t="str">
        <f>IF(BS$3="","",Data_Noise!U69)</f>
        <v/>
      </c>
      <c r="BT69" s="79" t="str">
        <f>IF(BT$3="","",Data_Noise!V69)</f>
        <v/>
      </c>
      <c r="BU69" s="79" t="str">
        <f>IF(BU$3="","",Data_Noise!W69)</f>
        <v/>
      </c>
      <c r="BV69" s="79" t="str">
        <f>IF(BV$3="","",Data_Noise!X69)</f>
        <v/>
      </c>
      <c r="BW69" s="79" t="str">
        <f>IF(BW$3="","",Data_Noise!Y69)</f>
        <v/>
      </c>
      <c r="BX69" s="79" t="str">
        <f>IF(BX$3="","",Data_Noise!Z69)</f>
        <v/>
      </c>
      <c r="BY69" s="79" t="str">
        <f>IF(BY$3="","",Data_Noise!AA69)</f>
        <v/>
      </c>
      <c r="BZ69" s="79">
        <f t="shared" ca="1" si="2"/>
        <v>1.3525282206626201</v>
      </c>
    </row>
    <row r="70" spans="1:78" x14ac:dyDescent="0.25">
      <c r="A70" s="79">
        <f ca="1">Data_Initial!A70</f>
        <v>1</v>
      </c>
      <c r="B70" s="79" t="str">
        <f ca="1">Data_Initial!B70</f>
        <v>C9</v>
      </c>
      <c r="C70" s="79">
        <f ca="1">IFERROR(IF(Data_Noise!C70="","",IF($B$3="On",IF(Data_Noise!C70&lt;=0,0,IF($BZ70&gt;=Data_Noise!C70,0,Data_Noise!C70-$BZ70)),Data_Noise!C70)),"")</f>
        <v>2.4900970559446334</v>
      </c>
      <c r="D70" s="79">
        <f ca="1">IFERROR(IF(Data_Noise!D70="","",IF($B$3="On",IF(Data_Noise!D70&lt;=0,0,IF($BZ70&gt;=Data_Noise!D70,0,Data_Noise!D70-$BZ70)),Data_Noise!D70)),"")</f>
        <v>1.5471012272785107</v>
      </c>
      <c r="E70" s="79">
        <f ca="1">IFERROR(IF(Data_Noise!E70="","",IF($B$3="On",IF(Data_Noise!E70&lt;=0,0,IF($BZ70&gt;=Data_Noise!E70,0,Data_Noise!E70-$BZ70)),Data_Noise!E70)),"")</f>
        <v>1.7052580438896641</v>
      </c>
      <c r="F70" s="79">
        <f ca="1">IFERROR(IF(Data_Noise!F70="","",IF($B$3="On",IF(Data_Noise!F70&lt;=0,0,IF($BZ70&gt;=Data_Noise!F70,0,Data_Noise!F70-$BZ70)),Data_Noise!F70)),"")</f>
        <v>0.93145875156179436</v>
      </c>
      <c r="G70" s="79">
        <f ca="1">IFERROR(IF(Data_Noise!G70="","",IF($B$3="On",IF(Data_Noise!G70&lt;=0,0,IF($BZ70&gt;=Data_Noise!G70,0,Data_Noise!G70-$BZ70)),Data_Noise!G70)),"")</f>
        <v>0.33783433056388346</v>
      </c>
      <c r="H70" s="79">
        <f ca="1">IFERROR(IF(Data_Noise!H70="","",IF($B$3="On",IF(Data_Noise!H70&lt;=0,0,IF($BZ70&gt;=Data_Noise!H70,0,Data_Noise!H70-$BZ70)),Data_Noise!H70)),"")</f>
        <v>0</v>
      </c>
      <c r="I70" s="79">
        <f ca="1">IFERROR(IF(Data_Noise!I70="","",IF($B$3="On",IF(Data_Noise!I70&lt;=0,0,IF($BZ70&gt;=Data_Noise!I70,0,Data_Noise!I70-$BZ70)),Data_Noise!I70)),"")</f>
        <v>0</v>
      </c>
      <c r="J70" s="79">
        <f ca="1">IFERROR(IF(Data_Noise!J70="","",IF($B$3="On",IF(Data_Noise!J70&lt;=0,0,IF($BZ70&gt;=Data_Noise!J70,0,Data_Noise!J70-$BZ70)),Data_Noise!J70)),"")</f>
        <v>0</v>
      </c>
      <c r="K70" s="79">
        <f ca="1">IFERROR(IF(Data_Noise!K70="","",IF($B$3="On",IF(Data_Noise!K70&lt;=0,0,IF($BZ70&gt;=Data_Noise!K70,0,Data_Noise!K70-$BZ70)),Data_Noise!K70)),"")</f>
        <v>0</v>
      </c>
      <c r="L70" s="79">
        <f ca="1">IFERROR(IF(Data_Noise!L70="","",IF($B$3="On",IF(Data_Noise!L70&lt;=0,0,IF($BZ70&gt;=Data_Noise!L70,0,Data_Noise!L70-$BZ70)),Data_Noise!L70)),"")</f>
        <v>0.28919028286076676</v>
      </c>
      <c r="M70" s="79">
        <f ca="1">IFERROR(IF(Data_Noise!M70="","",IF($B$3="On",IF(Data_Noise!M70&lt;=0,0,IF($BZ70&gt;=Data_Noise!M70,0,Data_Noise!M70-$BZ70)),Data_Noise!M70)),"")</f>
        <v>0.94664363983754563</v>
      </c>
      <c r="N70" s="79">
        <f ca="1">IFERROR(IF(Data_Noise!N70="","",IF($B$3="On",IF(Data_Noise!N70&lt;=0,0,IF($BZ70&gt;=Data_Noise!N70,0,Data_Noise!N70-$BZ70)),Data_Noise!N70)),"")</f>
        <v>0</v>
      </c>
      <c r="O70" s="79">
        <f ca="1">IFERROR(IF(Data_Noise!O70="","",IF($B$3="On",IF(Data_Noise!O70&lt;=0,0,IF($BZ70&gt;=Data_Noise!O70,0,Data_Noise!O70-$BZ70)),Data_Noise!O70)),"")</f>
        <v>0</v>
      </c>
      <c r="P70" s="79">
        <f ca="1">IFERROR(IF(Data_Noise!P70="","",IF($B$3="On",IF(Data_Noise!P70&lt;=0,0,IF($BZ70&gt;=Data_Noise!P70,0,Data_Noise!P70-$BZ70)),Data_Noise!P70)),"")</f>
        <v>0</v>
      </c>
      <c r="Q70" s="79">
        <f ca="1">IFERROR(IF(Data_Noise!Q70="","",IF($B$3="On",IF(Data_Noise!Q70&lt;=0,0,IF($BZ70&gt;=Data_Noise!Q70,0,Data_Noise!Q70-$BZ70)),Data_Noise!Q70)),"")</f>
        <v>0</v>
      </c>
      <c r="R70" s="79">
        <f ca="1">IFERROR(IF(Data_Noise!R70="","",IF($B$3="On",IF(Data_Noise!R70&lt;=0,0,IF($BZ70&gt;=Data_Noise!R70,0,Data_Noise!R70-$BZ70)),Data_Noise!R70)),"")</f>
        <v>0</v>
      </c>
      <c r="S70" s="79">
        <f ca="1">IFERROR(IF(Data_Noise!S70="","",IF($B$3="On",IF(Data_Noise!S70&lt;=0,0,IF($BZ70&gt;=Data_Noise!S70,0,Data_Noise!S70-$BZ70)),Data_Noise!S70)),"")</f>
        <v>0.47448045650078352</v>
      </c>
      <c r="T70" s="79">
        <f ca="1">IFERROR(IF(Data_Noise!T70="","",IF($B$3="On",IF(Data_Noise!T70&lt;=0,0,IF($BZ70&gt;=Data_Noise!T70,0,Data_Noise!T70-$BZ70)),Data_Noise!T70)),"")</f>
        <v>0</v>
      </c>
      <c r="U70" s="79">
        <f ca="1">IFERROR(IF(Data_Noise!U70="","",IF($B$3="On",IF(Data_Noise!U70&lt;=0,0,IF($BZ70&gt;=Data_Noise!U70,0,Data_Noise!U70-$BZ70)),Data_Noise!U70)),"")</f>
        <v>0</v>
      </c>
      <c r="V70" s="79">
        <f ca="1">IFERROR(IF(Data_Noise!V70="","",IF($B$3="On",IF(Data_Noise!V70&lt;=0,0,IF($BZ70&gt;=Data_Noise!V70,0,Data_Noise!V70-$BZ70)),Data_Noise!V70)),"")</f>
        <v>0</v>
      </c>
      <c r="W70" s="79">
        <f ca="1">IFERROR(IF(Data_Noise!W70="","",IF($B$3="On",IF(Data_Noise!W70&lt;=0,0,IF($BZ70&gt;=Data_Noise!W70,0,Data_Noise!W70-$BZ70)),Data_Noise!W70)),"")</f>
        <v>0</v>
      </c>
      <c r="X70" s="79">
        <f ca="1">IFERROR(IF(Data_Noise!X70="","",IF($B$3="On",IF(Data_Noise!X70&lt;=0,0,IF($BZ70&gt;=Data_Noise!X70,0,Data_Noise!X70-$BZ70)),Data_Noise!X70)),"")</f>
        <v>0</v>
      </c>
      <c r="Y70" s="79">
        <f ca="1">IFERROR(IF(Data_Noise!Y70="","",IF($B$3="On",IF(Data_Noise!Y70&lt;=0,0,IF($BZ70&gt;=Data_Noise!Y70,0,Data_Noise!Y70-$BZ70)),Data_Noise!Y70)),"")</f>
        <v>0</v>
      </c>
      <c r="Z70" s="79">
        <f ca="1">IFERROR(IF(Data_Noise!Z70="","",IF($B$3="On",IF(Data_Noise!Z70&lt;=0,0,IF($BZ70&gt;=Data_Noise!Z70,0,Data_Noise!Z70-$BZ70)),Data_Noise!Z70)),"")</f>
        <v>0</v>
      </c>
      <c r="AA70" s="79">
        <f ca="1">IFERROR(IF(Data_Noise!AA70="","",IF($B$3="On",IF(Data_Noise!AA70&lt;=0,0,IF($BZ70&gt;=Data_Noise!AA70,0,Data_Noise!AA70-$BZ70)),Data_Noise!AA70)),"")</f>
        <v>0</v>
      </c>
      <c r="AB70" s="79">
        <f ca="1">IFERROR(IF(Data_Noise!AB70="","",IF($B$3="On",IF(Data_Noise!AB70&lt;=0,0,IF($BZ70&gt;=Data_Noise!AB70,0,Data_Noise!AB70-$BZ70)),Data_Noise!AB70)),"")</f>
        <v>0.22839108494712645</v>
      </c>
      <c r="AC70" s="79">
        <f ca="1">IFERROR(IF(Data_Noise!AC70="","",IF($B$3="On",IF(Data_Noise!AC70&lt;=0,0,IF($BZ70&gt;=Data_Noise!AC70,0,Data_Noise!AC70-$BZ70)),Data_Noise!AC70)),"")</f>
        <v>0.22122225837247977</v>
      </c>
      <c r="AD70" s="79">
        <f ca="1">IFERROR(IF(Data_Noise!AD70="","",IF($B$3="On",IF(Data_Noise!AD70&lt;=0,0,IF($BZ70&gt;=Data_Noise!AD70,0,Data_Noise!AD70-$BZ70)),Data_Noise!AD70)),"")</f>
        <v>0</v>
      </c>
      <c r="AE70" s="79">
        <f ca="1">IFERROR(IF(Data_Noise!AE70="","",IF($B$3="On",IF(Data_Noise!AE70&lt;=0,0,IF($BZ70&gt;=Data_Noise!AE70,0,Data_Noise!AE70-$BZ70)),Data_Noise!AE70)),"")</f>
        <v>0.14063011142668658</v>
      </c>
      <c r="AF70" s="79">
        <f ca="1">IFERROR(IF(Data_Noise!AF70="","",IF($B$3="On",IF(Data_Noise!AF70&lt;=0,0,IF($BZ70&gt;=Data_Noise!AF70,0,Data_Noise!AF70-$BZ70)),Data_Noise!AF70)),"")</f>
        <v>0</v>
      </c>
      <c r="AG70" s="79">
        <f ca="1">IFERROR(IF(Data_Noise!AG70="","",IF($B$3="On",IF(Data_Noise!AG70&lt;=0,0,IF($BZ70&gt;=Data_Noise!AG70,0,Data_Noise!AG70-$BZ70)),Data_Noise!AG70)),"")</f>
        <v>0</v>
      </c>
      <c r="AH70" s="79">
        <f ca="1">IFERROR(IF(Data_Noise!AH70="","",IF($B$3="On",IF(Data_Noise!AH70&lt;=0,0,IF($BZ70&gt;=Data_Noise!AH70,0,Data_Noise!AH70-$BZ70)),Data_Noise!AH70)),"")</f>
        <v>0</v>
      </c>
      <c r="AI70" s="79">
        <f ca="1">IFERROR(IF(Data_Noise!AI70="","",IF($B$3="On",IF(Data_Noise!AI70&lt;=0,0,IF($BZ70&gt;=Data_Noise!AI70,0,Data_Noise!AI70-$BZ70)),Data_Noise!AI70)),"")</f>
        <v>0</v>
      </c>
      <c r="AJ70" s="79">
        <f ca="1">IFERROR(IF(Data_Noise!AJ70="","",IF($B$3="On",IF(Data_Noise!AJ70&lt;=0,0,IF($BZ70&gt;=Data_Noise!AJ70,0,Data_Noise!AJ70-$BZ70)),Data_Noise!AJ70)),"")</f>
        <v>0</v>
      </c>
      <c r="AK70" s="79">
        <f ca="1">IFERROR(IF(Data_Noise!AK70="","",IF($B$3="On",IF(Data_Noise!AK70&lt;=0,0,IF($BZ70&gt;=Data_Noise!AK70,0,Data_Noise!AK70-$BZ70)),Data_Noise!AK70)),"")</f>
        <v>0</v>
      </c>
      <c r="AL70" s="79">
        <f ca="1">IFERROR(IF(Data_Noise!AL70="","",IF($B$3="On",IF(Data_Noise!AL70&lt;=0,0,IF($BZ70&gt;=Data_Noise!AL70,0,Data_Noise!AL70-$BZ70)),Data_Noise!AL70)),"")</f>
        <v>0.40403155264197654</v>
      </c>
      <c r="AM70" s="79">
        <f ca="1">IFERROR(IF(Data_Noise!AM70="","",IF($B$3="On",IF(Data_Noise!AM70&lt;=0,0,IF($BZ70&gt;=Data_Noise!AM70,0,Data_Noise!AM70-$BZ70)),Data_Noise!AM70)),"")</f>
        <v>4.8516423874665771</v>
      </c>
      <c r="AN70" s="79">
        <f ca="1">IFERROR(IF(Data_Noise!AN70="","",IF($B$3="On",IF(Data_Noise!AN70&lt;=0,0,IF($BZ70&gt;=Data_Noise!AN70,0,Data_Noise!AN70-$BZ70)),Data_Noise!AN70)),"")</f>
        <v>13.741554283701962</v>
      </c>
      <c r="AO70" s="79">
        <f ca="1">IFERROR(IF(Data_Noise!AO70="","",IF($B$3="On",IF(Data_Noise!AO70&lt;=0,0,IF($BZ70&gt;=Data_Noise!AO70,0,Data_Noise!AO70-$BZ70)),Data_Noise!AO70)),"")</f>
        <v>33.25006508748001</v>
      </c>
      <c r="AP70" s="79">
        <f ca="1">IFERROR(IF(Data_Noise!AP70="","",IF($B$3="On",IF(Data_Noise!AP70&lt;=0,0,IF($BZ70&gt;=Data_Noise!AP70,0,Data_Noise!AP70-$BZ70)),Data_Noise!AP70)),"")</f>
        <v>43.031016235598308</v>
      </c>
      <c r="AQ70" s="79" t="str">
        <f>IFERROR(IF(Data_Noise!AQ70="","",IF($B$3="On",IF(Data_Noise!AQ70&lt;=0,0,IF($BZ70&gt;=Data_Noise!AQ70,0,Data_Noise!AQ70-$BZ70)),Data_Noise!AQ70)),"")</f>
        <v/>
      </c>
      <c r="AR70" s="79" t="str">
        <f>IFERROR(IF(Data_Noise!AR70="","",IF($B$3="On",IF(Data_Noise!AR70&lt;=0,0,IF($BZ70&gt;=Data_Noise!AR70,0,Data_Noise!AR70-$BZ70)),Data_Noise!AR70)),"")</f>
        <v/>
      </c>
      <c r="AS70" s="79" t="str">
        <f>IFERROR(IF(Data_Noise!AS70="","",IF($B$3="On",IF(Data_Noise!AS70&lt;=0,0,IF($BZ70&gt;=Data_Noise!AS70,0,Data_Noise!AS70-$BZ70)),Data_Noise!AS70)),"")</f>
        <v/>
      </c>
      <c r="AT70" s="79" t="str">
        <f>IFERROR(IF(Data_Noise!AT70="","",IF($B$3="On",IF(Data_Noise!AT70&lt;=0,0,IF($BZ70&gt;=Data_Noise!AT70,0,Data_Noise!AT70-$BZ70)),Data_Noise!AT70)),"")</f>
        <v/>
      </c>
      <c r="AU70" s="79" t="str">
        <f>IFERROR(IF(Data_Noise!AU70="","",IF($B$3="On",IF(Data_Noise!AU70&lt;=0,0,IF($BZ70&gt;=Data_Noise!AU70,0,Data_Noise!AU70-$BZ70)),Data_Noise!AU70)),"")</f>
        <v/>
      </c>
      <c r="AV70" s="79" t="str">
        <f>IFERROR(IF(Data_Noise!AV70="","",IF($B$3="On",IF(Data_Noise!AV70&lt;=0,0,IF($BZ70&gt;=Data_Noise!AV70,0,Data_Noise!AV70-$BZ70)),Data_Noise!AV70)),"")</f>
        <v/>
      </c>
      <c r="AW70" s="79" t="str">
        <f>IFERROR(IF(Data_Noise!AW70="","",IF($B$3="On",IF(Data_Noise!AW70&lt;=0,0,IF($BZ70&gt;=Data_Noise!AW70,0,Data_Noise!AW70-$BZ70)),Data_Noise!AW70)),"")</f>
        <v/>
      </c>
      <c r="AX70" s="79" t="str">
        <f>IFERROR(IF(Data_Noise!AX70="","",IF($B$3="On",IF(Data_Noise!AX70&lt;=0,0,IF($BZ70&gt;=Data_Noise!AX70,0,Data_Noise!AX70-$BZ70)),Data_Noise!AX70)),"")</f>
        <v/>
      </c>
      <c r="AY70" s="79" t="str">
        <f>IFERROR(IF(Data_Noise!AY70="","",IF($B$3="On",IF(Data_Noise!AY70&lt;=0,0,IF($BZ70&gt;=Data_Noise!AY70,0,Data_Noise!AY70-$BZ70)),Data_Noise!AY70)),"")</f>
        <v/>
      </c>
      <c r="AZ70" s="79" t="str">
        <f>IFERROR(IF(Data_Noise!AZ70="","",IF($B$3="On",IF(Data_Noise!AZ70&lt;=0,0,IF($BZ70&gt;=Data_Noise!AZ70,0,Data_Noise!AZ70-$BZ70)),Data_Noise!AZ70)),"")</f>
        <v/>
      </c>
      <c r="BA70" s="79">
        <f ca="1">IF(BA$3="","",Data_Noise!C70)</f>
        <v>3.25877857970272</v>
      </c>
      <c r="BB70" s="79">
        <f ca="1">IF(BB$3="","",Data_Noise!D70)</f>
        <v>2.3157827510365974</v>
      </c>
      <c r="BC70" s="79">
        <f ca="1">IF(BC$3="","",Data_Noise!E70)</f>
        <v>2.4739395676477507</v>
      </c>
      <c r="BD70" s="79">
        <f ca="1">IF(BD$3="","",Data_Noise!F70)</f>
        <v>1.7001402753198811</v>
      </c>
      <c r="BE70" s="79">
        <f ca="1">IF(BE$3="","",Data_Noise!G70)</f>
        <v>1.1065158543219702</v>
      </c>
      <c r="BF70" s="79">
        <f ca="1">IF(BF$3="","",Data_Noise!H70)</f>
        <v>0.25410900814207138</v>
      </c>
      <c r="BG70" s="79">
        <f ca="1">IF(BG$3="","",Data_Noise!I70)</f>
        <v>-1.1618826533517652</v>
      </c>
      <c r="BH70" s="79">
        <f ca="1">IF(BH$3="","",Data_Noise!J70)</f>
        <v>-1.1454471606133054</v>
      </c>
      <c r="BI70" s="79">
        <f ca="1">IF(BI$3="","",Data_Noise!K70)</f>
        <v>0.70453684210376011</v>
      </c>
      <c r="BJ70" s="79">
        <f ca="1">IF(BJ$3="","",Data_Noise!L70)</f>
        <v>1.0578718066188535</v>
      </c>
      <c r="BK70" s="79">
        <f ca="1">IF(BK$3="","",Data_Noise!M70)</f>
        <v>1.7153251635956324</v>
      </c>
      <c r="BL70" s="79">
        <f ca="1">IF(BL$3="","",Data_Noise!N70)</f>
        <v>-0.70755151400635474</v>
      </c>
      <c r="BM70" s="79">
        <f ca="1">IF(BM$3="","",Data_Noise!O70)</f>
        <v>-1.5792587116626848</v>
      </c>
      <c r="BN70" s="79" t="str">
        <f>IF(BN$3="","",Data_Noise!P70)</f>
        <v/>
      </c>
      <c r="BO70" s="79" t="str">
        <f>IF(BO$3="","",Data_Noise!Q70)</f>
        <v/>
      </c>
      <c r="BP70" s="79" t="str">
        <f>IF(BP$3="","",Data_Noise!R70)</f>
        <v/>
      </c>
      <c r="BQ70" s="79" t="str">
        <f>IF(BQ$3="","",Data_Noise!S70)</f>
        <v/>
      </c>
      <c r="BR70" s="79" t="str">
        <f>IF(BR$3="","",Data_Noise!T70)</f>
        <v/>
      </c>
      <c r="BS70" s="79" t="str">
        <f>IF(BS$3="","",Data_Noise!U70)</f>
        <v/>
      </c>
      <c r="BT70" s="79" t="str">
        <f>IF(BT$3="","",Data_Noise!V70)</f>
        <v/>
      </c>
      <c r="BU70" s="79" t="str">
        <f>IF(BU$3="","",Data_Noise!W70)</f>
        <v/>
      </c>
      <c r="BV70" s="79" t="str">
        <f>IF(BV$3="","",Data_Noise!X70)</f>
        <v/>
      </c>
      <c r="BW70" s="79" t="str">
        <f>IF(BW$3="","",Data_Noise!Y70)</f>
        <v/>
      </c>
      <c r="BX70" s="79" t="str">
        <f>IF(BX$3="","",Data_Noise!Z70)</f>
        <v/>
      </c>
      <c r="BY70" s="79" t="str">
        <f>IF(BY$3="","",Data_Noise!AA70)</f>
        <v/>
      </c>
      <c r="BZ70" s="79">
        <f t="shared" ca="1" si="2"/>
        <v>0.76868152375808674</v>
      </c>
    </row>
    <row r="71" spans="1:78" x14ac:dyDescent="0.25">
      <c r="A71" s="79">
        <f ca="1">Data_Initial!A71</f>
        <v>1</v>
      </c>
      <c r="B71" s="79" t="str">
        <f ca="1">Data_Initial!B71</f>
        <v>D9</v>
      </c>
      <c r="C71" s="79">
        <f ca="1">IFERROR(IF(Data_Noise!C71="","",IF($B$3="On",IF(Data_Noise!C71&lt;=0,0,IF($BZ71&gt;=Data_Noise!C71,0,Data_Noise!C71-$BZ71)),Data_Noise!C71)),"")</f>
        <v>14.980708168117214</v>
      </c>
      <c r="D71" s="79">
        <f ca="1">IFERROR(IF(Data_Noise!D71="","",IF($B$3="On",IF(Data_Noise!D71&lt;=0,0,IF($BZ71&gt;=Data_Noise!D71,0,Data_Noise!D71-$BZ71)),Data_Noise!D71)),"")</f>
        <v>11.453080073552163</v>
      </c>
      <c r="E71" s="79">
        <f ca="1">IFERROR(IF(Data_Noise!E71="","",IF($B$3="On",IF(Data_Noise!E71&lt;=0,0,IF($BZ71&gt;=Data_Noise!E71,0,Data_Noise!E71-$BZ71)),Data_Noise!E71)),"")</f>
        <v>7.8254545897404828</v>
      </c>
      <c r="F71" s="79">
        <f ca="1">IFERROR(IF(Data_Noise!F71="","",IF($B$3="On",IF(Data_Noise!F71&lt;=0,0,IF($BZ71&gt;=Data_Noise!F71,0,Data_Noise!F71-$BZ71)),Data_Noise!F71)),"")</f>
        <v>2.665558192714566</v>
      </c>
      <c r="G71" s="79">
        <f ca="1">IFERROR(IF(Data_Noise!G71="","",IF($B$3="On",IF(Data_Noise!G71&lt;=0,0,IF($BZ71&gt;=Data_Noise!G71,0,Data_Noise!G71-$BZ71)),Data_Noise!G71)),"")</f>
        <v>6.001967128887653E-2</v>
      </c>
      <c r="H71" s="79">
        <f ca="1">IFERROR(IF(Data_Noise!H71="","",IF($B$3="On",IF(Data_Noise!H71&lt;=0,0,IF($BZ71&gt;=Data_Noise!H71,0,Data_Noise!H71-$BZ71)),Data_Noise!H71)),"")</f>
        <v>0</v>
      </c>
      <c r="I71" s="79">
        <f ca="1">IFERROR(IF(Data_Noise!I71="","",IF($B$3="On",IF(Data_Noise!I71&lt;=0,0,IF($BZ71&gt;=Data_Noise!I71,0,Data_Noise!I71-$BZ71)),Data_Noise!I71)),"")</f>
        <v>0</v>
      </c>
      <c r="J71" s="79">
        <f ca="1">IFERROR(IF(Data_Noise!J71="","",IF($B$3="On",IF(Data_Noise!J71&lt;=0,0,IF($BZ71&gt;=Data_Noise!J71,0,Data_Noise!J71-$BZ71)),Data_Noise!J71)),"")</f>
        <v>0</v>
      </c>
      <c r="K71" s="79">
        <f ca="1">IFERROR(IF(Data_Noise!K71="","",IF($B$3="On",IF(Data_Noise!K71&lt;=0,0,IF($BZ71&gt;=Data_Noise!K71,0,Data_Noise!K71-$BZ71)),Data_Noise!K71)),"")</f>
        <v>0</v>
      </c>
      <c r="L71" s="79">
        <f ca="1">IFERROR(IF(Data_Noise!L71="","",IF($B$3="On",IF(Data_Noise!L71&lt;=0,0,IF($BZ71&gt;=Data_Noise!L71,0,Data_Noise!L71-$BZ71)),Data_Noise!L71)),"")</f>
        <v>0</v>
      </c>
      <c r="M71" s="79">
        <f ca="1">IFERROR(IF(Data_Noise!M71="","",IF($B$3="On",IF(Data_Noise!M71&lt;=0,0,IF($BZ71&gt;=Data_Noise!M71,0,Data_Noise!M71-$BZ71)),Data_Noise!M71)),"")</f>
        <v>0</v>
      </c>
      <c r="N71" s="79">
        <f ca="1">IFERROR(IF(Data_Noise!N71="","",IF($B$3="On",IF(Data_Noise!N71&lt;=0,0,IF($BZ71&gt;=Data_Noise!N71,0,Data_Noise!N71-$BZ71)),Data_Noise!N71)),"")</f>
        <v>0</v>
      </c>
      <c r="O71" s="79">
        <f ca="1">IFERROR(IF(Data_Noise!O71="","",IF($B$3="On",IF(Data_Noise!O71&lt;=0,0,IF($BZ71&gt;=Data_Noise!O71,0,Data_Noise!O71-$BZ71)),Data_Noise!O71)),"")</f>
        <v>0</v>
      </c>
      <c r="P71" s="79">
        <f ca="1">IFERROR(IF(Data_Noise!P71="","",IF($B$3="On",IF(Data_Noise!P71&lt;=0,0,IF($BZ71&gt;=Data_Noise!P71,0,Data_Noise!P71-$BZ71)),Data_Noise!P71)),"")</f>
        <v>0</v>
      </c>
      <c r="Q71" s="79">
        <f ca="1">IFERROR(IF(Data_Noise!Q71="","",IF($B$3="On",IF(Data_Noise!Q71&lt;=0,0,IF($BZ71&gt;=Data_Noise!Q71,0,Data_Noise!Q71-$BZ71)),Data_Noise!Q71)),"")</f>
        <v>0</v>
      </c>
      <c r="R71" s="79">
        <f ca="1">IFERROR(IF(Data_Noise!R71="","",IF($B$3="On",IF(Data_Noise!R71&lt;=0,0,IF($BZ71&gt;=Data_Noise!R71,0,Data_Noise!R71-$BZ71)),Data_Noise!R71)),"")</f>
        <v>0</v>
      </c>
      <c r="S71" s="79">
        <f ca="1">IFERROR(IF(Data_Noise!S71="","",IF($B$3="On",IF(Data_Noise!S71&lt;=0,0,IF($BZ71&gt;=Data_Noise!S71,0,Data_Noise!S71-$BZ71)),Data_Noise!S71)),"")</f>
        <v>0</v>
      </c>
      <c r="T71" s="79">
        <f ca="1">IFERROR(IF(Data_Noise!T71="","",IF($B$3="On",IF(Data_Noise!T71&lt;=0,0,IF($BZ71&gt;=Data_Noise!T71,0,Data_Noise!T71-$BZ71)),Data_Noise!T71)),"")</f>
        <v>0</v>
      </c>
      <c r="U71" s="79">
        <f ca="1">IFERROR(IF(Data_Noise!U71="","",IF($B$3="On",IF(Data_Noise!U71&lt;=0,0,IF($BZ71&gt;=Data_Noise!U71,0,Data_Noise!U71-$BZ71)),Data_Noise!U71)),"")</f>
        <v>0</v>
      </c>
      <c r="V71" s="79">
        <f ca="1">IFERROR(IF(Data_Noise!V71="","",IF($B$3="On",IF(Data_Noise!V71&lt;=0,0,IF($BZ71&gt;=Data_Noise!V71,0,Data_Noise!V71-$BZ71)),Data_Noise!V71)),"")</f>
        <v>0</v>
      </c>
      <c r="W71" s="79">
        <f ca="1">IFERROR(IF(Data_Noise!W71="","",IF($B$3="On",IF(Data_Noise!W71&lt;=0,0,IF($BZ71&gt;=Data_Noise!W71,0,Data_Noise!W71-$BZ71)),Data_Noise!W71)),"")</f>
        <v>0</v>
      </c>
      <c r="X71" s="79">
        <f ca="1">IFERROR(IF(Data_Noise!X71="","",IF($B$3="On",IF(Data_Noise!X71&lt;=0,0,IF($BZ71&gt;=Data_Noise!X71,0,Data_Noise!X71-$BZ71)),Data_Noise!X71)),"")</f>
        <v>0</v>
      </c>
      <c r="Y71" s="79">
        <f ca="1">IFERROR(IF(Data_Noise!Y71="","",IF($B$3="On",IF(Data_Noise!Y71&lt;=0,0,IF($BZ71&gt;=Data_Noise!Y71,0,Data_Noise!Y71-$BZ71)),Data_Noise!Y71)),"")</f>
        <v>0</v>
      </c>
      <c r="Z71" s="79">
        <f ca="1">IFERROR(IF(Data_Noise!Z71="","",IF($B$3="On",IF(Data_Noise!Z71&lt;=0,0,IF($BZ71&gt;=Data_Noise!Z71,0,Data_Noise!Z71-$BZ71)),Data_Noise!Z71)),"")</f>
        <v>0</v>
      </c>
      <c r="AA71" s="79">
        <f ca="1">IFERROR(IF(Data_Noise!AA71="","",IF($B$3="On",IF(Data_Noise!AA71&lt;=0,0,IF($BZ71&gt;=Data_Noise!AA71,0,Data_Noise!AA71-$BZ71)),Data_Noise!AA71)),"")</f>
        <v>0</v>
      </c>
      <c r="AB71" s="79">
        <f ca="1">IFERROR(IF(Data_Noise!AB71="","",IF($B$3="On",IF(Data_Noise!AB71&lt;=0,0,IF($BZ71&gt;=Data_Noise!AB71,0,Data_Noise!AB71-$BZ71)),Data_Noise!AB71)),"")</f>
        <v>0</v>
      </c>
      <c r="AC71" s="79">
        <f ca="1">IFERROR(IF(Data_Noise!AC71="","",IF($B$3="On",IF(Data_Noise!AC71&lt;=0,0,IF($BZ71&gt;=Data_Noise!AC71,0,Data_Noise!AC71-$BZ71)),Data_Noise!AC71)),"")</f>
        <v>0</v>
      </c>
      <c r="AD71" s="79">
        <f ca="1">IFERROR(IF(Data_Noise!AD71="","",IF($B$3="On",IF(Data_Noise!AD71&lt;=0,0,IF($BZ71&gt;=Data_Noise!AD71,0,Data_Noise!AD71-$BZ71)),Data_Noise!AD71)),"")</f>
        <v>0</v>
      </c>
      <c r="AE71" s="79">
        <f ca="1">IFERROR(IF(Data_Noise!AE71="","",IF($B$3="On",IF(Data_Noise!AE71&lt;=0,0,IF($BZ71&gt;=Data_Noise!AE71,0,Data_Noise!AE71-$BZ71)),Data_Noise!AE71)),"")</f>
        <v>0</v>
      </c>
      <c r="AF71" s="79">
        <f ca="1">IFERROR(IF(Data_Noise!AF71="","",IF($B$3="On",IF(Data_Noise!AF71&lt;=0,0,IF($BZ71&gt;=Data_Noise!AF71,0,Data_Noise!AF71-$BZ71)),Data_Noise!AF71)),"")</f>
        <v>0</v>
      </c>
      <c r="AG71" s="79">
        <f ca="1">IFERROR(IF(Data_Noise!AG71="","",IF($B$3="On",IF(Data_Noise!AG71&lt;=0,0,IF($BZ71&gt;=Data_Noise!AG71,0,Data_Noise!AG71-$BZ71)),Data_Noise!AG71)),"")</f>
        <v>0</v>
      </c>
      <c r="AH71" s="79">
        <f ca="1">IFERROR(IF(Data_Noise!AH71="","",IF($B$3="On",IF(Data_Noise!AH71&lt;=0,0,IF($BZ71&gt;=Data_Noise!AH71,0,Data_Noise!AH71-$BZ71)),Data_Noise!AH71)),"")</f>
        <v>0</v>
      </c>
      <c r="AI71" s="79">
        <f ca="1">IFERROR(IF(Data_Noise!AI71="","",IF($B$3="On",IF(Data_Noise!AI71&lt;=0,0,IF($BZ71&gt;=Data_Noise!AI71,0,Data_Noise!AI71-$BZ71)),Data_Noise!AI71)),"")</f>
        <v>0</v>
      </c>
      <c r="AJ71" s="79">
        <f ca="1">IFERROR(IF(Data_Noise!AJ71="","",IF($B$3="On",IF(Data_Noise!AJ71&lt;=0,0,IF($BZ71&gt;=Data_Noise!AJ71,0,Data_Noise!AJ71-$BZ71)),Data_Noise!AJ71)),"")</f>
        <v>0</v>
      </c>
      <c r="AK71" s="79">
        <f ca="1">IFERROR(IF(Data_Noise!AK71="","",IF($B$3="On",IF(Data_Noise!AK71&lt;=0,0,IF($BZ71&gt;=Data_Noise!AK71,0,Data_Noise!AK71-$BZ71)),Data_Noise!AK71)),"")</f>
        <v>0</v>
      </c>
      <c r="AL71" s="79">
        <f ca="1">IFERROR(IF(Data_Noise!AL71="","",IF($B$3="On",IF(Data_Noise!AL71&lt;=0,0,IF($BZ71&gt;=Data_Noise!AL71,0,Data_Noise!AL71-$BZ71)),Data_Noise!AL71)),"")</f>
        <v>0</v>
      </c>
      <c r="AM71" s="79">
        <f ca="1">IFERROR(IF(Data_Noise!AM71="","",IF($B$3="On",IF(Data_Noise!AM71&lt;=0,0,IF($BZ71&gt;=Data_Noise!AM71,0,Data_Noise!AM71-$BZ71)),Data_Noise!AM71)),"")</f>
        <v>0</v>
      </c>
      <c r="AN71" s="79">
        <f ca="1">IFERROR(IF(Data_Noise!AN71="","",IF($B$3="On",IF(Data_Noise!AN71&lt;=0,0,IF($BZ71&gt;=Data_Noise!AN71,0,Data_Noise!AN71-$BZ71)),Data_Noise!AN71)),"")</f>
        <v>0</v>
      </c>
      <c r="AO71" s="79">
        <f ca="1">IFERROR(IF(Data_Noise!AO71="","",IF($B$3="On",IF(Data_Noise!AO71&lt;=0,0,IF($BZ71&gt;=Data_Noise!AO71,0,Data_Noise!AO71-$BZ71)),Data_Noise!AO71)),"")</f>
        <v>4.2838548016465285</v>
      </c>
      <c r="AP71" s="79">
        <f ca="1">IFERROR(IF(Data_Noise!AP71="","",IF($B$3="On",IF(Data_Noise!AP71&lt;=0,0,IF($BZ71&gt;=Data_Noise!AP71,0,Data_Noise!AP71-$BZ71)),Data_Noise!AP71)),"")</f>
        <v>6.4099276660627531</v>
      </c>
      <c r="AQ71" s="79" t="str">
        <f>IFERROR(IF(Data_Noise!AQ71="","",IF($B$3="On",IF(Data_Noise!AQ71&lt;=0,0,IF($BZ71&gt;=Data_Noise!AQ71,0,Data_Noise!AQ71-$BZ71)),Data_Noise!AQ71)),"")</f>
        <v/>
      </c>
      <c r="AR71" s="79" t="str">
        <f>IFERROR(IF(Data_Noise!AR71="","",IF($B$3="On",IF(Data_Noise!AR71&lt;=0,0,IF($BZ71&gt;=Data_Noise!AR71,0,Data_Noise!AR71-$BZ71)),Data_Noise!AR71)),"")</f>
        <v/>
      </c>
      <c r="AS71" s="79" t="str">
        <f>IFERROR(IF(Data_Noise!AS71="","",IF($B$3="On",IF(Data_Noise!AS71&lt;=0,0,IF($BZ71&gt;=Data_Noise!AS71,0,Data_Noise!AS71-$BZ71)),Data_Noise!AS71)),"")</f>
        <v/>
      </c>
      <c r="AT71" s="79" t="str">
        <f>IFERROR(IF(Data_Noise!AT71="","",IF($B$3="On",IF(Data_Noise!AT71&lt;=0,0,IF($BZ71&gt;=Data_Noise!AT71,0,Data_Noise!AT71-$BZ71)),Data_Noise!AT71)),"")</f>
        <v/>
      </c>
      <c r="AU71" s="79" t="str">
        <f>IFERROR(IF(Data_Noise!AU71="","",IF($B$3="On",IF(Data_Noise!AU71&lt;=0,0,IF($BZ71&gt;=Data_Noise!AU71,0,Data_Noise!AU71-$BZ71)),Data_Noise!AU71)),"")</f>
        <v/>
      </c>
      <c r="AV71" s="79" t="str">
        <f>IFERROR(IF(Data_Noise!AV71="","",IF($B$3="On",IF(Data_Noise!AV71&lt;=0,0,IF($BZ71&gt;=Data_Noise!AV71,0,Data_Noise!AV71-$BZ71)),Data_Noise!AV71)),"")</f>
        <v/>
      </c>
      <c r="AW71" s="79" t="str">
        <f>IFERROR(IF(Data_Noise!AW71="","",IF($B$3="On",IF(Data_Noise!AW71&lt;=0,0,IF($BZ71&gt;=Data_Noise!AW71,0,Data_Noise!AW71-$BZ71)),Data_Noise!AW71)),"")</f>
        <v/>
      </c>
      <c r="AX71" s="79" t="str">
        <f>IFERROR(IF(Data_Noise!AX71="","",IF($B$3="On",IF(Data_Noise!AX71&lt;=0,0,IF($BZ71&gt;=Data_Noise!AX71,0,Data_Noise!AX71-$BZ71)),Data_Noise!AX71)),"")</f>
        <v/>
      </c>
      <c r="AY71" s="79" t="str">
        <f>IFERROR(IF(Data_Noise!AY71="","",IF($B$3="On",IF(Data_Noise!AY71&lt;=0,0,IF($BZ71&gt;=Data_Noise!AY71,0,Data_Noise!AY71-$BZ71)),Data_Noise!AY71)),"")</f>
        <v/>
      </c>
      <c r="AZ71" s="79" t="str">
        <f>IFERROR(IF(Data_Noise!AZ71="","",IF($B$3="On",IF(Data_Noise!AZ71&lt;=0,0,IF($BZ71&gt;=Data_Noise!AZ71,0,Data_Noise!AZ71-$BZ71)),Data_Noise!AZ71)),"")</f>
        <v/>
      </c>
      <c r="BA71" s="79">
        <f ca="1">IF(BA$3="","",Data_Noise!C71)</f>
        <v>19.357071212381651</v>
      </c>
      <c r="BB71" s="79">
        <f ca="1">IF(BB$3="","",Data_Noise!D71)</f>
        <v>15.8294431178166</v>
      </c>
      <c r="BC71" s="79">
        <f ca="1">IF(BC$3="","",Data_Noise!E71)</f>
        <v>12.20181763400492</v>
      </c>
      <c r="BD71" s="79">
        <f ca="1">IF(BD$3="","",Data_Noise!F71)</f>
        <v>7.041921236979003</v>
      </c>
      <c r="BE71" s="79">
        <f ca="1">IF(BE$3="","",Data_Noise!G71)</f>
        <v>4.4363827155533135</v>
      </c>
      <c r="BF71" s="79">
        <f ca="1">IF(BF$3="","",Data_Noise!H71)</f>
        <v>2.7288364374248903</v>
      </c>
      <c r="BG71" s="79">
        <f ca="1">IF(BG$3="","",Data_Noise!I71)</f>
        <v>-3.5091028191027718E-3</v>
      </c>
      <c r="BH71" s="79">
        <f ca="1">IF(BH$3="","",Data_Noise!J71)</f>
        <v>-0.41926471422539008</v>
      </c>
      <c r="BI71" s="79">
        <f ca="1">IF(BI$3="","",Data_Noise!K71)</f>
        <v>-2.0593892527419171</v>
      </c>
      <c r="BJ71" s="79">
        <f ca="1">IF(BJ$3="","",Data_Noise!L71)</f>
        <v>-2.1220695781579102</v>
      </c>
      <c r="BK71" s="79">
        <f ca="1">IF(BK$3="","",Data_Noise!M71)</f>
        <v>-2.0246673531166075</v>
      </c>
      <c r="BL71" s="79">
        <f ca="1">IF(BL$3="","",Data_Noise!N71)</f>
        <v>0.66527212842129213</v>
      </c>
      <c r="BM71" s="79">
        <f ca="1">IF(BM$3="","",Data_Noise!O71)</f>
        <v>1.2608750939169417</v>
      </c>
      <c r="BN71" s="79" t="str">
        <f>IF(BN$3="","",Data_Noise!P71)</f>
        <v/>
      </c>
      <c r="BO71" s="79" t="str">
        <f>IF(BO$3="","",Data_Noise!Q71)</f>
        <v/>
      </c>
      <c r="BP71" s="79" t="str">
        <f>IF(BP$3="","",Data_Noise!R71)</f>
        <v/>
      </c>
      <c r="BQ71" s="79" t="str">
        <f>IF(BQ$3="","",Data_Noise!S71)</f>
        <v/>
      </c>
      <c r="BR71" s="79" t="str">
        <f>IF(BR$3="","",Data_Noise!T71)</f>
        <v/>
      </c>
      <c r="BS71" s="79" t="str">
        <f>IF(BS$3="","",Data_Noise!U71)</f>
        <v/>
      </c>
      <c r="BT71" s="79" t="str">
        <f>IF(BT$3="","",Data_Noise!V71)</f>
        <v/>
      </c>
      <c r="BU71" s="79" t="str">
        <f>IF(BU$3="","",Data_Noise!W71)</f>
        <v/>
      </c>
      <c r="BV71" s="79" t="str">
        <f>IF(BV$3="","",Data_Noise!X71)</f>
        <v/>
      </c>
      <c r="BW71" s="79" t="str">
        <f>IF(BW$3="","",Data_Noise!Y71)</f>
        <v/>
      </c>
      <c r="BX71" s="79" t="str">
        <f>IF(BX$3="","",Data_Noise!Z71)</f>
        <v/>
      </c>
      <c r="BY71" s="79" t="str">
        <f>IF(BY$3="","",Data_Noise!AA71)</f>
        <v/>
      </c>
      <c r="BZ71" s="79">
        <f t="shared" ca="1" si="2"/>
        <v>4.376363044264437</v>
      </c>
    </row>
    <row r="72" spans="1:78" x14ac:dyDescent="0.25">
      <c r="A72" s="79">
        <f ca="1">Data_Initial!A72</f>
        <v>1</v>
      </c>
      <c r="B72" s="79" t="str">
        <f ca="1">Data_Initial!B72</f>
        <v>E9</v>
      </c>
      <c r="C72" s="79">
        <f ca="1">IFERROR(IF(Data_Noise!C72="","",IF($B$3="On",IF(Data_Noise!C72&lt;=0,0,IF($BZ72&gt;=Data_Noise!C72,0,Data_Noise!C72-$BZ72)),Data_Noise!C72)),"")</f>
        <v>13.825059699150144</v>
      </c>
      <c r="D72" s="79">
        <f ca="1">IFERROR(IF(Data_Noise!D72="","",IF($B$3="On",IF(Data_Noise!D72&lt;=0,0,IF($BZ72&gt;=Data_Noise!D72,0,Data_Noise!D72-$BZ72)),Data_Noise!D72)),"")</f>
        <v>14.768518369517894</v>
      </c>
      <c r="E72" s="79">
        <f ca="1">IFERROR(IF(Data_Noise!E72="","",IF($B$3="On",IF(Data_Noise!E72&lt;=0,0,IF($BZ72&gt;=Data_Noise!E72,0,Data_Noise!E72-$BZ72)),Data_Noise!E72)),"")</f>
        <v>11.857193726947441</v>
      </c>
      <c r="F72" s="79">
        <f ca="1">IFERROR(IF(Data_Noise!F72="","",IF($B$3="On",IF(Data_Noise!F72&lt;=0,0,IF($BZ72&gt;=Data_Noise!F72,0,Data_Noise!F72-$BZ72)),Data_Noise!F72)),"")</f>
        <v>6.9452898298255015</v>
      </c>
      <c r="G72" s="79">
        <f ca="1">IFERROR(IF(Data_Noise!G72="","",IF($B$3="On",IF(Data_Noise!G72&lt;=0,0,IF($BZ72&gt;=Data_Noise!G72,0,Data_Noise!G72-$BZ72)),Data_Noise!G72)),"")</f>
        <v>1.8753165579636122</v>
      </c>
      <c r="H72" s="79">
        <f ca="1">IFERROR(IF(Data_Noise!H72="","",IF($B$3="On",IF(Data_Noise!H72&lt;=0,0,IF($BZ72&gt;=Data_Noise!H72,0,Data_Noise!H72-$BZ72)),Data_Noise!H72)),"")</f>
        <v>0</v>
      </c>
      <c r="I72" s="79">
        <f ca="1">IFERROR(IF(Data_Noise!I72="","",IF($B$3="On",IF(Data_Noise!I72&lt;=0,0,IF($BZ72&gt;=Data_Noise!I72,0,Data_Noise!I72-$BZ72)),Data_Noise!I72)),"")</f>
        <v>0</v>
      </c>
      <c r="J72" s="79">
        <f ca="1">IFERROR(IF(Data_Noise!J72="","",IF($B$3="On",IF(Data_Noise!J72&lt;=0,0,IF($BZ72&gt;=Data_Noise!J72,0,Data_Noise!J72-$BZ72)),Data_Noise!J72)),"")</f>
        <v>0</v>
      </c>
      <c r="K72" s="79">
        <f ca="1">IFERROR(IF(Data_Noise!K72="","",IF($B$3="On",IF(Data_Noise!K72&lt;=0,0,IF($BZ72&gt;=Data_Noise!K72,0,Data_Noise!K72-$BZ72)),Data_Noise!K72)),"")</f>
        <v>0</v>
      </c>
      <c r="L72" s="79">
        <f ca="1">IFERROR(IF(Data_Noise!L72="","",IF($B$3="On",IF(Data_Noise!L72&lt;=0,0,IF($BZ72&gt;=Data_Noise!L72,0,Data_Noise!L72-$BZ72)),Data_Noise!L72)),"")</f>
        <v>0</v>
      </c>
      <c r="M72" s="79">
        <f ca="1">IFERROR(IF(Data_Noise!M72="","",IF($B$3="On",IF(Data_Noise!M72&lt;=0,0,IF($BZ72&gt;=Data_Noise!M72,0,Data_Noise!M72-$BZ72)),Data_Noise!M72)),"")</f>
        <v>0</v>
      </c>
      <c r="N72" s="79">
        <f ca="1">IFERROR(IF(Data_Noise!N72="","",IF($B$3="On",IF(Data_Noise!N72&lt;=0,0,IF($BZ72&gt;=Data_Noise!N72,0,Data_Noise!N72-$BZ72)),Data_Noise!N72)),"")</f>
        <v>0</v>
      </c>
      <c r="O72" s="79">
        <f ca="1">IFERROR(IF(Data_Noise!O72="","",IF($B$3="On",IF(Data_Noise!O72&lt;=0,0,IF($BZ72&gt;=Data_Noise!O72,0,Data_Noise!O72-$BZ72)),Data_Noise!O72)),"")</f>
        <v>8.1998438105112808</v>
      </c>
      <c r="P72" s="79">
        <f ca="1">IFERROR(IF(Data_Noise!P72="","",IF($B$3="On",IF(Data_Noise!P72&lt;=0,0,IF($BZ72&gt;=Data_Noise!P72,0,Data_Noise!P72-$BZ72)),Data_Noise!P72)),"")</f>
        <v>40.806678676158349</v>
      </c>
      <c r="Q72" s="79">
        <f ca="1">IFERROR(IF(Data_Noise!Q72="","",IF($B$3="On",IF(Data_Noise!Q72&lt;=0,0,IF($BZ72&gt;=Data_Noise!Q72,0,Data_Noise!Q72-$BZ72)),Data_Noise!Q72)),"")</f>
        <v>102.36199751613854</v>
      </c>
      <c r="R72" s="79">
        <f ca="1">IFERROR(IF(Data_Noise!R72="","",IF($B$3="On",IF(Data_Noise!R72&lt;=0,0,IF($BZ72&gt;=Data_Noise!R72,0,Data_Noise!R72-$BZ72)),Data_Noise!R72)),"")</f>
        <v>221.8911723762738</v>
      </c>
      <c r="S72" s="79">
        <f ca="1">IFERROR(IF(Data_Noise!S72="","",IF($B$3="On",IF(Data_Noise!S72&lt;=0,0,IF($BZ72&gt;=Data_Noise!S72,0,Data_Noise!S72-$BZ72)),Data_Noise!S72)),"")</f>
        <v>435.4595302844732</v>
      </c>
      <c r="T72" s="79">
        <f ca="1">IFERROR(IF(Data_Noise!T72="","",IF($B$3="On",IF(Data_Noise!T72&lt;=0,0,IF($BZ72&gt;=Data_Noise!T72,0,Data_Noise!T72-$BZ72)),Data_Noise!T72)),"")</f>
        <v>785.0496533571112</v>
      </c>
      <c r="U72" s="79">
        <f ca="1">IFERROR(IF(Data_Noise!U72="","",IF($B$3="On",IF(Data_Noise!U72&lt;=0,0,IF($BZ72&gt;=Data_Noise!U72,0,Data_Noise!U72-$BZ72)),Data_Noise!U72)),"")</f>
        <v>1288.2062569980512</v>
      </c>
      <c r="V72" s="79">
        <f ca="1">IFERROR(IF(Data_Noise!V72="","",IF($B$3="On",IF(Data_Noise!V72&lt;=0,0,IF($BZ72&gt;=Data_Noise!V72,0,Data_Noise!V72-$BZ72)),Data_Noise!V72)),"")</f>
        <v>1871.7159480305045</v>
      </c>
      <c r="W72" s="79">
        <f ca="1">IFERROR(IF(Data_Noise!W72="","",IF($B$3="On",IF(Data_Noise!W72&lt;=0,0,IF($BZ72&gt;=Data_Noise!W72,0,Data_Noise!W72-$BZ72)),Data_Noise!W72)),"")</f>
        <v>2439.9398369439182</v>
      </c>
      <c r="X72" s="79">
        <f ca="1">IFERROR(IF(Data_Noise!X72="","",IF($B$3="On",IF(Data_Noise!X72&lt;=0,0,IF($BZ72&gt;=Data_Noise!X72,0,Data_Noise!X72-$BZ72)),Data_Noise!X72)),"")</f>
        <v>2895.6637607233374</v>
      </c>
      <c r="Y72" s="79">
        <f ca="1">IFERROR(IF(Data_Noise!Y72="","",IF($B$3="On",IF(Data_Noise!Y72&lt;=0,0,IF($BZ72&gt;=Data_Noise!Y72,0,Data_Noise!Y72-$BZ72)),Data_Noise!Y72)),"")</f>
        <v>3224.7235307689148</v>
      </c>
      <c r="Z72" s="79">
        <f ca="1">IFERROR(IF(Data_Noise!Z72="","",IF($B$3="On",IF(Data_Noise!Z72&lt;=0,0,IF($BZ72&gt;=Data_Noise!Z72,0,Data_Noise!Z72-$BZ72)),Data_Noise!Z72)),"")</f>
        <v>3437.9228969831147</v>
      </c>
      <c r="AA72" s="79">
        <f ca="1">IFERROR(IF(Data_Noise!AA72="","",IF($B$3="On",IF(Data_Noise!AA72&lt;=0,0,IF($BZ72&gt;=Data_Noise!AA72,0,Data_Noise!AA72-$BZ72)),Data_Noise!AA72)),"")</f>
        <v>3568.1675295974342</v>
      </c>
      <c r="AB72" s="79">
        <f ca="1">IFERROR(IF(Data_Noise!AB72="","",IF($B$3="On",IF(Data_Noise!AB72&lt;=0,0,IF($BZ72&gt;=Data_Noise!AB72,0,Data_Noise!AB72-$BZ72)),Data_Noise!AB72)),"")</f>
        <v>3649.9502215660909</v>
      </c>
      <c r="AC72" s="79">
        <f ca="1">IFERROR(IF(Data_Noise!AC72="","",IF($B$3="On",IF(Data_Noise!AC72&lt;=0,0,IF($BZ72&gt;=Data_Noise!AC72,0,Data_Noise!AC72-$BZ72)),Data_Noise!AC72)),"")</f>
        <v>3703.3881647980274</v>
      </c>
      <c r="AD72" s="79">
        <f ca="1">IFERROR(IF(Data_Noise!AD72="","",IF($B$3="On",IF(Data_Noise!AD72&lt;=0,0,IF($BZ72&gt;=Data_Noise!AD72,0,Data_Noise!AD72-$BZ72)),Data_Noise!AD72)),"")</f>
        <v>3740.425561402521</v>
      </c>
      <c r="AE72" s="79">
        <f ca="1">IFERROR(IF(Data_Noise!AE72="","",IF($B$3="On",IF(Data_Noise!AE72&lt;=0,0,IF($BZ72&gt;=Data_Noise!AE72,0,Data_Noise!AE72-$BZ72)),Data_Noise!AE72)),"")</f>
        <v>3764.8836698028349</v>
      </c>
      <c r="AF72" s="79">
        <f ca="1">IFERROR(IF(Data_Noise!AF72="","",IF($B$3="On",IF(Data_Noise!AF72&lt;=0,0,IF($BZ72&gt;=Data_Noise!AF72,0,Data_Noise!AF72-$BZ72)),Data_Noise!AF72)),"")</f>
        <v>3780.7994479770746</v>
      </c>
      <c r="AG72" s="79">
        <f ca="1">IFERROR(IF(Data_Noise!AG72="","",IF($B$3="On",IF(Data_Noise!AG72&lt;=0,0,IF($BZ72&gt;=Data_Noise!AG72,0,Data_Noise!AG72-$BZ72)),Data_Noise!AG72)),"")</f>
        <v>3790.9857678283111</v>
      </c>
      <c r="AH72" s="79">
        <f ca="1">IFERROR(IF(Data_Noise!AH72="","",IF($B$3="On",IF(Data_Noise!AH72&lt;=0,0,IF($BZ72&gt;=Data_Noise!AH72,0,Data_Noise!AH72-$BZ72)),Data_Noise!AH72)),"")</f>
        <v>3796.4499712322445</v>
      </c>
      <c r="AI72" s="79">
        <f ca="1">IFERROR(IF(Data_Noise!AI72="","",IF($B$3="On",IF(Data_Noise!AI72&lt;=0,0,IF($BZ72&gt;=Data_Noise!AI72,0,Data_Noise!AI72-$BZ72)),Data_Noise!AI72)),"")</f>
        <v>3800.174164663998</v>
      </c>
      <c r="AJ72" s="79">
        <f ca="1">IFERROR(IF(Data_Noise!AJ72="","",IF($B$3="On",IF(Data_Noise!AJ72&lt;=0,0,IF($BZ72&gt;=Data_Noise!AJ72,0,Data_Noise!AJ72-$BZ72)),Data_Noise!AJ72)),"")</f>
        <v>3802.1298403778474</v>
      </c>
      <c r="AK72" s="79">
        <f ca="1">IFERROR(IF(Data_Noise!AK72="","",IF($B$3="On",IF(Data_Noise!AK72&lt;=0,0,IF($BZ72&gt;=Data_Noise!AK72,0,Data_Noise!AK72-$BZ72)),Data_Noise!AK72)),"")</f>
        <v>3805.2163279586644</v>
      </c>
      <c r="AL72" s="79">
        <f ca="1">IFERROR(IF(Data_Noise!AL72="","",IF($B$3="On",IF(Data_Noise!AL72&lt;=0,0,IF($BZ72&gt;=Data_Noise!AL72,0,Data_Noise!AL72-$BZ72)),Data_Noise!AL72)),"")</f>
        <v>3806.1033746254848</v>
      </c>
      <c r="AM72" s="79">
        <f ca="1">IFERROR(IF(Data_Noise!AM72="","",IF($B$3="On",IF(Data_Noise!AM72&lt;=0,0,IF($BZ72&gt;=Data_Noise!AM72,0,Data_Noise!AM72-$BZ72)),Data_Noise!AM72)),"")</f>
        <v>3806.3322117021612</v>
      </c>
      <c r="AN72" s="79">
        <f ca="1">IFERROR(IF(Data_Noise!AN72="","",IF($B$3="On",IF(Data_Noise!AN72&lt;=0,0,IF($BZ72&gt;=Data_Noise!AN72,0,Data_Noise!AN72-$BZ72)),Data_Noise!AN72)),"")</f>
        <v>3805.7566189476911</v>
      </c>
      <c r="AO72" s="79">
        <f ca="1">IFERROR(IF(Data_Noise!AO72="","",IF($B$3="On",IF(Data_Noise!AO72&lt;=0,0,IF($BZ72&gt;=Data_Noise!AO72,0,Data_Noise!AO72-$BZ72)),Data_Noise!AO72)),"")</f>
        <v>3809.0570163689977</v>
      </c>
      <c r="AP72" s="79">
        <f ca="1">IFERROR(IF(Data_Noise!AP72="","",IF($B$3="On",IF(Data_Noise!AP72&lt;=0,0,IF($BZ72&gt;=Data_Noise!AP72,0,Data_Noise!AP72-$BZ72)),Data_Noise!AP72)),"")</f>
        <v>3811.0633981509409</v>
      </c>
      <c r="AQ72" s="79" t="str">
        <f>IFERROR(IF(Data_Noise!AQ72="","",IF($B$3="On",IF(Data_Noise!AQ72&lt;=0,0,IF($BZ72&gt;=Data_Noise!AQ72,0,Data_Noise!AQ72-$BZ72)),Data_Noise!AQ72)),"")</f>
        <v/>
      </c>
      <c r="AR72" s="79" t="str">
        <f>IFERROR(IF(Data_Noise!AR72="","",IF($B$3="On",IF(Data_Noise!AR72&lt;=0,0,IF($BZ72&gt;=Data_Noise!AR72,0,Data_Noise!AR72-$BZ72)),Data_Noise!AR72)),"")</f>
        <v/>
      </c>
      <c r="AS72" s="79" t="str">
        <f>IFERROR(IF(Data_Noise!AS72="","",IF($B$3="On",IF(Data_Noise!AS72&lt;=0,0,IF($BZ72&gt;=Data_Noise!AS72,0,Data_Noise!AS72-$BZ72)),Data_Noise!AS72)),"")</f>
        <v/>
      </c>
      <c r="AT72" s="79" t="str">
        <f>IFERROR(IF(Data_Noise!AT72="","",IF($B$3="On",IF(Data_Noise!AT72&lt;=0,0,IF($BZ72&gt;=Data_Noise!AT72,0,Data_Noise!AT72-$BZ72)),Data_Noise!AT72)),"")</f>
        <v/>
      </c>
      <c r="AU72" s="79" t="str">
        <f>IFERROR(IF(Data_Noise!AU72="","",IF($B$3="On",IF(Data_Noise!AU72&lt;=0,0,IF($BZ72&gt;=Data_Noise!AU72,0,Data_Noise!AU72-$BZ72)),Data_Noise!AU72)),"")</f>
        <v/>
      </c>
      <c r="AV72" s="79" t="str">
        <f>IFERROR(IF(Data_Noise!AV72="","",IF($B$3="On",IF(Data_Noise!AV72&lt;=0,0,IF($BZ72&gt;=Data_Noise!AV72,0,Data_Noise!AV72-$BZ72)),Data_Noise!AV72)),"")</f>
        <v/>
      </c>
      <c r="AW72" s="79" t="str">
        <f>IFERROR(IF(Data_Noise!AW72="","",IF($B$3="On",IF(Data_Noise!AW72&lt;=0,0,IF($BZ72&gt;=Data_Noise!AW72,0,Data_Noise!AW72-$BZ72)),Data_Noise!AW72)),"")</f>
        <v/>
      </c>
      <c r="AX72" s="79" t="str">
        <f>IFERROR(IF(Data_Noise!AX72="","",IF($B$3="On",IF(Data_Noise!AX72&lt;=0,0,IF($BZ72&gt;=Data_Noise!AX72,0,Data_Noise!AX72-$BZ72)),Data_Noise!AX72)),"")</f>
        <v/>
      </c>
      <c r="AY72" s="79" t="str">
        <f>IFERROR(IF(Data_Noise!AY72="","",IF($B$3="On",IF(Data_Noise!AY72&lt;=0,0,IF($BZ72&gt;=Data_Noise!AY72,0,Data_Noise!AY72-$BZ72)),Data_Noise!AY72)),"")</f>
        <v/>
      </c>
      <c r="AZ72" s="79" t="str">
        <f>IFERROR(IF(Data_Noise!AZ72="","",IF($B$3="On",IF(Data_Noise!AZ72&lt;=0,0,IF($BZ72&gt;=Data_Noise!AZ72,0,Data_Noise!AZ72-$BZ72)),Data_Noise!AZ72)),"")</f>
        <v/>
      </c>
      <c r="BA72" s="79">
        <f ca="1">IF(BA$3="","",Data_Noise!C72)</f>
        <v>13.87551733917895</v>
      </c>
      <c r="BB72" s="79">
        <f ca="1">IF(BB$3="","",Data_Noise!D72)</f>
        <v>14.8189760095467</v>
      </c>
      <c r="BC72" s="79">
        <f ca="1">IF(BC$3="","",Data_Noise!E72)</f>
        <v>11.907651366976248</v>
      </c>
      <c r="BD72" s="79">
        <f ca="1">IF(BD$3="","",Data_Noise!F72)</f>
        <v>6.995747469854309</v>
      </c>
      <c r="BE72" s="79">
        <f ca="1">IF(BE$3="","",Data_Noise!G72)</f>
        <v>1.9257741979924194</v>
      </c>
      <c r="BF72" s="79">
        <f ca="1">IF(BF$3="","",Data_Noise!H72)</f>
        <v>-1.5095456927376005</v>
      </c>
      <c r="BG72" s="79">
        <f ca="1">IF(BG$3="","",Data_Noise!I72)</f>
        <v>-5.11086225553586</v>
      </c>
      <c r="BH72" s="79">
        <f ca="1">IF(BH$3="","",Data_Noise!J72)</f>
        <v>-9.2914253413497701</v>
      </c>
      <c r="BI72" s="79">
        <f ca="1">IF(BI$3="","",Data_Noise!K72)</f>
        <v>-11.218980192783567</v>
      </c>
      <c r="BJ72" s="79">
        <f ca="1">IF(BJ$3="","",Data_Noise!L72)</f>
        <v>-11.700093163459167</v>
      </c>
      <c r="BK72" s="79">
        <f ca="1">IF(BK$3="","",Data_Noise!M72)</f>
        <v>-12.120316295137235</v>
      </c>
      <c r="BL72" s="79">
        <f ca="1">IF(BL$3="","",Data_Noise!N72)</f>
        <v>-6.1667955727110124</v>
      </c>
      <c r="BM72" s="79">
        <f ca="1">IF(BM$3="","",Data_Noise!O72)</f>
        <v>8.2503014505400873</v>
      </c>
      <c r="BN72" s="79" t="str">
        <f>IF(BN$3="","",Data_Noise!P72)</f>
        <v/>
      </c>
      <c r="BO72" s="79" t="str">
        <f>IF(BO$3="","",Data_Noise!Q72)</f>
        <v/>
      </c>
      <c r="BP72" s="79" t="str">
        <f>IF(BP$3="","",Data_Noise!R72)</f>
        <v/>
      </c>
      <c r="BQ72" s="79" t="str">
        <f>IF(BQ$3="","",Data_Noise!S72)</f>
        <v/>
      </c>
      <c r="BR72" s="79" t="str">
        <f>IF(BR$3="","",Data_Noise!T72)</f>
        <v/>
      </c>
      <c r="BS72" s="79" t="str">
        <f>IF(BS$3="","",Data_Noise!U72)</f>
        <v/>
      </c>
      <c r="BT72" s="79" t="str">
        <f>IF(BT$3="","",Data_Noise!V72)</f>
        <v/>
      </c>
      <c r="BU72" s="79" t="str">
        <f>IF(BU$3="","",Data_Noise!W72)</f>
        <v/>
      </c>
      <c r="BV72" s="79" t="str">
        <f>IF(BV$3="","",Data_Noise!X72)</f>
        <v/>
      </c>
      <c r="BW72" s="79" t="str">
        <f>IF(BW$3="","",Data_Noise!Y72)</f>
        <v/>
      </c>
      <c r="BX72" s="79" t="str">
        <f>IF(BX$3="","",Data_Noise!Z72)</f>
        <v/>
      </c>
      <c r="BY72" s="79" t="str">
        <f>IF(BY$3="","",Data_Noise!AA72)</f>
        <v/>
      </c>
      <c r="BZ72" s="79">
        <f t="shared" ca="1" si="2"/>
        <v>5.0457640028807343E-2</v>
      </c>
    </row>
    <row r="73" spans="1:78" x14ac:dyDescent="0.25">
      <c r="A73" s="79">
        <f ca="1">Data_Initial!A73</f>
        <v>1</v>
      </c>
      <c r="B73" s="79" t="str">
        <f ca="1">Data_Initial!B73</f>
        <v>F9</v>
      </c>
      <c r="C73" s="79">
        <f ca="1">IFERROR(IF(Data_Noise!C73="","",IF($B$3="On",IF(Data_Noise!C73&lt;=0,0,IF($BZ73&gt;=Data_Noise!C73,0,Data_Noise!C73-$BZ73)),Data_Noise!C73)),"")</f>
        <v>5.7836712959053642</v>
      </c>
      <c r="D73" s="79">
        <f ca="1">IFERROR(IF(Data_Noise!D73="","",IF($B$3="On",IF(Data_Noise!D73&lt;=0,0,IF($BZ73&gt;=Data_Noise!D73,0,Data_Noise!D73-$BZ73)),Data_Noise!D73)),"")</f>
        <v>8.6292246608156002</v>
      </c>
      <c r="E73" s="79">
        <f ca="1">IFERROR(IF(Data_Noise!E73="","",IF($B$3="On",IF(Data_Noise!E73&lt;=0,0,IF($BZ73&gt;=Data_Noise!E73,0,Data_Noise!E73-$BZ73)),Data_Noise!E73)),"")</f>
        <v>9.6231072512449174</v>
      </c>
      <c r="F73" s="79">
        <f ca="1">IFERROR(IF(Data_Noise!F73="","",IF($B$3="On",IF(Data_Noise!F73&lt;=0,0,IF($BZ73&gt;=Data_Noise!F73,0,Data_Noise!F73-$BZ73)),Data_Noise!F73)),"")</f>
        <v>5.7138698630220972</v>
      </c>
      <c r="G73" s="79">
        <f ca="1">IFERROR(IF(Data_Noise!G73="","",IF($B$3="On",IF(Data_Noise!G73&lt;=0,0,IF($BZ73&gt;=Data_Noise!G73,0,Data_Noise!G73-$BZ73)),Data_Noise!G73)),"")</f>
        <v>0.80376269224080588</v>
      </c>
      <c r="H73" s="79">
        <f ca="1">IFERROR(IF(Data_Noise!H73="","",IF($B$3="On",IF(Data_Noise!H73&lt;=0,0,IF($BZ73&gt;=Data_Noise!H73,0,Data_Noise!H73-$BZ73)),Data_Noise!H73)),"")</f>
        <v>0</v>
      </c>
      <c r="I73" s="79">
        <f ca="1">IFERROR(IF(Data_Noise!I73="","",IF($B$3="On",IF(Data_Noise!I73&lt;=0,0,IF($BZ73&gt;=Data_Noise!I73,0,Data_Noise!I73-$BZ73)),Data_Noise!I73)),"")</f>
        <v>0</v>
      </c>
      <c r="J73" s="79">
        <f ca="1">IFERROR(IF(Data_Noise!J73="","",IF($B$3="On",IF(Data_Noise!J73&lt;=0,0,IF($BZ73&gt;=Data_Noise!J73,0,Data_Noise!J73-$BZ73)),Data_Noise!J73)),"")</f>
        <v>0</v>
      </c>
      <c r="K73" s="79">
        <f ca="1">IFERROR(IF(Data_Noise!K73="","",IF($B$3="On",IF(Data_Noise!K73&lt;=0,0,IF($BZ73&gt;=Data_Noise!K73,0,Data_Noise!K73-$BZ73)),Data_Noise!K73)),"")</f>
        <v>0</v>
      </c>
      <c r="L73" s="79">
        <f ca="1">IFERROR(IF(Data_Noise!L73="","",IF($B$3="On",IF(Data_Noise!L73&lt;=0,0,IF($BZ73&gt;=Data_Noise!L73,0,Data_Noise!L73-$BZ73)),Data_Noise!L73)),"")</f>
        <v>0</v>
      </c>
      <c r="M73" s="79">
        <f ca="1">IFERROR(IF(Data_Noise!M73="","",IF($B$3="On",IF(Data_Noise!M73&lt;=0,0,IF($BZ73&gt;=Data_Noise!M73,0,Data_Noise!M73-$BZ73)),Data_Noise!M73)),"")</f>
        <v>0</v>
      </c>
      <c r="N73" s="79">
        <f ca="1">IFERROR(IF(Data_Noise!N73="","",IF($B$3="On",IF(Data_Noise!N73&lt;=0,0,IF($BZ73&gt;=Data_Noise!N73,0,Data_Noise!N73-$BZ73)),Data_Noise!N73)),"")</f>
        <v>0</v>
      </c>
      <c r="O73" s="79">
        <f ca="1">IFERROR(IF(Data_Noise!O73="","",IF($B$3="On",IF(Data_Noise!O73&lt;=0,0,IF($BZ73&gt;=Data_Noise!O73,0,Data_Noise!O73-$BZ73)),Data_Noise!O73)),"")</f>
        <v>0</v>
      </c>
      <c r="P73" s="79">
        <f ca="1">IFERROR(IF(Data_Noise!P73="","",IF($B$3="On",IF(Data_Noise!P73&lt;=0,0,IF($BZ73&gt;=Data_Noise!P73,0,Data_Noise!P73-$BZ73)),Data_Noise!P73)),"")</f>
        <v>0</v>
      </c>
      <c r="Q73" s="79">
        <f ca="1">IFERROR(IF(Data_Noise!Q73="","",IF($B$3="On",IF(Data_Noise!Q73&lt;=0,0,IF($BZ73&gt;=Data_Noise!Q73,0,Data_Noise!Q73-$BZ73)),Data_Noise!Q73)),"")</f>
        <v>0</v>
      </c>
      <c r="R73" s="79">
        <f ca="1">IFERROR(IF(Data_Noise!R73="","",IF($B$3="On",IF(Data_Noise!R73&lt;=0,0,IF($BZ73&gt;=Data_Noise!R73,0,Data_Noise!R73-$BZ73)),Data_Noise!R73)),"")</f>
        <v>0</v>
      </c>
      <c r="S73" s="79">
        <f ca="1">IFERROR(IF(Data_Noise!S73="","",IF($B$3="On",IF(Data_Noise!S73&lt;=0,0,IF($BZ73&gt;=Data_Noise!S73,0,Data_Noise!S73-$BZ73)),Data_Noise!S73)),"")</f>
        <v>0</v>
      </c>
      <c r="T73" s="79">
        <f ca="1">IFERROR(IF(Data_Noise!T73="","",IF($B$3="On",IF(Data_Noise!T73&lt;=0,0,IF($BZ73&gt;=Data_Noise!T73,0,Data_Noise!T73-$BZ73)),Data_Noise!T73)),"")</f>
        <v>0</v>
      </c>
      <c r="U73" s="79">
        <f ca="1">IFERROR(IF(Data_Noise!U73="","",IF($B$3="On",IF(Data_Noise!U73&lt;=0,0,IF($BZ73&gt;=Data_Noise!U73,0,Data_Noise!U73-$BZ73)),Data_Noise!U73)),"")</f>
        <v>0</v>
      </c>
      <c r="V73" s="79">
        <f ca="1">IFERROR(IF(Data_Noise!V73="","",IF($B$3="On",IF(Data_Noise!V73&lt;=0,0,IF($BZ73&gt;=Data_Noise!V73,0,Data_Noise!V73-$BZ73)),Data_Noise!V73)),"")</f>
        <v>0</v>
      </c>
      <c r="W73" s="79">
        <f ca="1">IFERROR(IF(Data_Noise!W73="","",IF($B$3="On",IF(Data_Noise!W73&lt;=0,0,IF($BZ73&gt;=Data_Noise!W73,0,Data_Noise!W73-$BZ73)),Data_Noise!W73)),"")</f>
        <v>0</v>
      </c>
      <c r="X73" s="79">
        <f ca="1">IFERROR(IF(Data_Noise!X73="","",IF($B$3="On",IF(Data_Noise!X73&lt;=0,0,IF($BZ73&gt;=Data_Noise!X73,0,Data_Noise!X73-$BZ73)),Data_Noise!X73)),"")</f>
        <v>0</v>
      </c>
      <c r="Y73" s="79">
        <f ca="1">IFERROR(IF(Data_Noise!Y73="","",IF($B$3="On",IF(Data_Noise!Y73&lt;=0,0,IF($BZ73&gt;=Data_Noise!Y73,0,Data_Noise!Y73-$BZ73)),Data_Noise!Y73)),"")</f>
        <v>0</v>
      </c>
      <c r="Z73" s="79">
        <f ca="1">IFERROR(IF(Data_Noise!Z73="","",IF($B$3="On",IF(Data_Noise!Z73&lt;=0,0,IF($BZ73&gt;=Data_Noise!Z73,0,Data_Noise!Z73-$BZ73)),Data_Noise!Z73)),"")</f>
        <v>0</v>
      </c>
      <c r="AA73" s="79">
        <f ca="1">IFERROR(IF(Data_Noise!AA73="","",IF($B$3="On",IF(Data_Noise!AA73&lt;=0,0,IF($BZ73&gt;=Data_Noise!AA73,0,Data_Noise!AA73-$BZ73)),Data_Noise!AA73)),"")</f>
        <v>0</v>
      </c>
      <c r="AB73" s="79">
        <f ca="1">IFERROR(IF(Data_Noise!AB73="","",IF($B$3="On",IF(Data_Noise!AB73&lt;=0,0,IF($BZ73&gt;=Data_Noise!AB73,0,Data_Noise!AB73-$BZ73)),Data_Noise!AB73)),"")</f>
        <v>0</v>
      </c>
      <c r="AC73" s="79">
        <f ca="1">IFERROR(IF(Data_Noise!AC73="","",IF($B$3="On",IF(Data_Noise!AC73&lt;=0,0,IF($BZ73&gt;=Data_Noise!AC73,0,Data_Noise!AC73-$BZ73)),Data_Noise!AC73)),"")</f>
        <v>0</v>
      </c>
      <c r="AD73" s="79">
        <f ca="1">IFERROR(IF(Data_Noise!AD73="","",IF($B$3="On",IF(Data_Noise!AD73&lt;=0,0,IF($BZ73&gt;=Data_Noise!AD73,0,Data_Noise!AD73-$BZ73)),Data_Noise!AD73)),"")</f>
        <v>0</v>
      </c>
      <c r="AE73" s="79">
        <f ca="1">IFERROR(IF(Data_Noise!AE73="","",IF($B$3="On",IF(Data_Noise!AE73&lt;=0,0,IF($BZ73&gt;=Data_Noise!AE73,0,Data_Noise!AE73-$BZ73)),Data_Noise!AE73)),"")</f>
        <v>0</v>
      </c>
      <c r="AF73" s="79">
        <f ca="1">IFERROR(IF(Data_Noise!AF73="","",IF($B$3="On",IF(Data_Noise!AF73&lt;=0,0,IF($BZ73&gt;=Data_Noise!AF73,0,Data_Noise!AF73-$BZ73)),Data_Noise!AF73)),"")</f>
        <v>0</v>
      </c>
      <c r="AG73" s="79">
        <f ca="1">IFERROR(IF(Data_Noise!AG73="","",IF($B$3="On",IF(Data_Noise!AG73&lt;=0,0,IF($BZ73&gt;=Data_Noise!AG73,0,Data_Noise!AG73-$BZ73)),Data_Noise!AG73)),"")</f>
        <v>0</v>
      </c>
      <c r="AH73" s="79">
        <f ca="1">IFERROR(IF(Data_Noise!AH73="","",IF($B$3="On",IF(Data_Noise!AH73&lt;=0,0,IF($BZ73&gt;=Data_Noise!AH73,0,Data_Noise!AH73-$BZ73)),Data_Noise!AH73)),"")</f>
        <v>0</v>
      </c>
      <c r="AI73" s="79">
        <f ca="1">IFERROR(IF(Data_Noise!AI73="","",IF($B$3="On",IF(Data_Noise!AI73&lt;=0,0,IF($BZ73&gt;=Data_Noise!AI73,0,Data_Noise!AI73-$BZ73)),Data_Noise!AI73)),"")</f>
        <v>0</v>
      </c>
      <c r="AJ73" s="79">
        <f ca="1">IFERROR(IF(Data_Noise!AJ73="","",IF($B$3="On",IF(Data_Noise!AJ73&lt;=0,0,IF($BZ73&gt;=Data_Noise!AJ73,0,Data_Noise!AJ73-$BZ73)),Data_Noise!AJ73)),"")</f>
        <v>0</v>
      </c>
      <c r="AK73" s="79">
        <f ca="1">IFERROR(IF(Data_Noise!AK73="","",IF($B$3="On",IF(Data_Noise!AK73&lt;=0,0,IF($BZ73&gt;=Data_Noise!AK73,0,Data_Noise!AK73-$BZ73)),Data_Noise!AK73)),"")</f>
        <v>0</v>
      </c>
      <c r="AL73" s="79">
        <f ca="1">IFERROR(IF(Data_Noise!AL73="","",IF($B$3="On",IF(Data_Noise!AL73&lt;=0,0,IF($BZ73&gt;=Data_Noise!AL73,0,Data_Noise!AL73-$BZ73)),Data_Noise!AL73)),"")</f>
        <v>0</v>
      </c>
      <c r="AM73" s="79">
        <f ca="1">IFERROR(IF(Data_Noise!AM73="","",IF($B$3="On",IF(Data_Noise!AM73&lt;=0,0,IF($BZ73&gt;=Data_Noise!AM73,0,Data_Noise!AM73-$BZ73)),Data_Noise!AM73)),"")</f>
        <v>0</v>
      </c>
      <c r="AN73" s="79">
        <f ca="1">IFERROR(IF(Data_Noise!AN73="","",IF($B$3="On",IF(Data_Noise!AN73&lt;=0,0,IF($BZ73&gt;=Data_Noise!AN73,0,Data_Noise!AN73-$BZ73)),Data_Noise!AN73)),"")</f>
        <v>2.132760477871499</v>
      </c>
      <c r="AO73" s="79">
        <f ca="1">IFERROR(IF(Data_Noise!AO73="","",IF($B$3="On",IF(Data_Noise!AO73&lt;=0,0,IF($BZ73&gt;=Data_Noise!AO73,0,Data_Noise!AO73-$BZ73)),Data_Noise!AO73)),"")</f>
        <v>2.4717515706212394</v>
      </c>
      <c r="AP73" s="79">
        <f ca="1">IFERROR(IF(Data_Noise!AP73="","",IF($B$3="On",IF(Data_Noise!AP73&lt;=0,0,IF($BZ73&gt;=Data_Noise!AP73,0,Data_Noise!AP73-$BZ73)),Data_Noise!AP73)),"")</f>
        <v>3.7932309643353843</v>
      </c>
      <c r="AQ73" s="79" t="str">
        <f>IFERROR(IF(Data_Noise!AQ73="","",IF($B$3="On",IF(Data_Noise!AQ73&lt;=0,0,IF($BZ73&gt;=Data_Noise!AQ73,0,Data_Noise!AQ73-$BZ73)),Data_Noise!AQ73)),"")</f>
        <v/>
      </c>
      <c r="AR73" s="79" t="str">
        <f>IFERROR(IF(Data_Noise!AR73="","",IF($B$3="On",IF(Data_Noise!AR73&lt;=0,0,IF($BZ73&gt;=Data_Noise!AR73,0,Data_Noise!AR73-$BZ73)),Data_Noise!AR73)),"")</f>
        <v/>
      </c>
      <c r="AS73" s="79" t="str">
        <f>IFERROR(IF(Data_Noise!AS73="","",IF($B$3="On",IF(Data_Noise!AS73&lt;=0,0,IF($BZ73&gt;=Data_Noise!AS73,0,Data_Noise!AS73-$BZ73)),Data_Noise!AS73)),"")</f>
        <v/>
      </c>
      <c r="AT73" s="79" t="str">
        <f>IFERROR(IF(Data_Noise!AT73="","",IF($B$3="On",IF(Data_Noise!AT73&lt;=0,0,IF($BZ73&gt;=Data_Noise!AT73,0,Data_Noise!AT73-$BZ73)),Data_Noise!AT73)),"")</f>
        <v/>
      </c>
      <c r="AU73" s="79" t="str">
        <f>IFERROR(IF(Data_Noise!AU73="","",IF($B$3="On",IF(Data_Noise!AU73&lt;=0,0,IF($BZ73&gt;=Data_Noise!AU73,0,Data_Noise!AU73-$BZ73)),Data_Noise!AU73)),"")</f>
        <v/>
      </c>
      <c r="AV73" s="79" t="str">
        <f>IFERROR(IF(Data_Noise!AV73="","",IF($B$3="On",IF(Data_Noise!AV73&lt;=0,0,IF($BZ73&gt;=Data_Noise!AV73,0,Data_Noise!AV73-$BZ73)),Data_Noise!AV73)),"")</f>
        <v/>
      </c>
      <c r="AW73" s="79" t="str">
        <f>IFERROR(IF(Data_Noise!AW73="","",IF($B$3="On",IF(Data_Noise!AW73&lt;=0,0,IF($BZ73&gt;=Data_Noise!AW73,0,Data_Noise!AW73-$BZ73)),Data_Noise!AW73)),"")</f>
        <v/>
      </c>
      <c r="AX73" s="79" t="str">
        <f>IFERROR(IF(Data_Noise!AX73="","",IF($B$3="On",IF(Data_Noise!AX73&lt;=0,0,IF($BZ73&gt;=Data_Noise!AX73,0,Data_Noise!AX73-$BZ73)),Data_Noise!AX73)),"")</f>
        <v/>
      </c>
      <c r="AY73" s="79" t="str">
        <f>IFERROR(IF(Data_Noise!AY73="","",IF($B$3="On",IF(Data_Noise!AY73&lt;=0,0,IF($BZ73&gt;=Data_Noise!AY73,0,Data_Noise!AY73-$BZ73)),Data_Noise!AY73)),"")</f>
        <v/>
      </c>
      <c r="AZ73" s="79" t="str">
        <f>IFERROR(IF(Data_Noise!AZ73="","",IF($B$3="On",IF(Data_Noise!AZ73&lt;=0,0,IF($BZ73&gt;=Data_Noise!AZ73,0,Data_Noise!AZ73-$BZ73)),Data_Noise!AZ73)),"")</f>
        <v/>
      </c>
      <c r="BA73" s="79">
        <f ca="1">IF(BA$3="","",Data_Noise!C73)</f>
        <v>8.2793183517671949</v>
      </c>
      <c r="BB73" s="79">
        <f ca="1">IF(BB$3="","",Data_Noise!D73)</f>
        <v>11.124871716677431</v>
      </c>
      <c r="BC73" s="79">
        <f ca="1">IF(BC$3="","",Data_Noise!E73)</f>
        <v>12.118754307106748</v>
      </c>
      <c r="BD73" s="79">
        <f ca="1">IF(BD$3="","",Data_Noise!F73)</f>
        <v>8.2095169188839279</v>
      </c>
      <c r="BE73" s="79">
        <f ca="1">IF(BE$3="","",Data_Noise!G73)</f>
        <v>3.2994097481026365</v>
      </c>
      <c r="BF73" s="79">
        <f ca="1">IF(BF$3="","",Data_Noise!H73)</f>
        <v>2.1537764006300968</v>
      </c>
      <c r="BG73" s="79">
        <f ca="1">IF(BG$3="","",Data_Noise!I73)</f>
        <v>0.75495558658606676</v>
      </c>
      <c r="BH73" s="79">
        <f ca="1">IF(BH$3="","",Data_Noise!J73)</f>
        <v>0.67911466321432334</v>
      </c>
      <c r="BI73" s="79">
        <f ca="1">IF(BI$3="","",Data_Noise!K73)</f>
        <v>-0.54856005477904668</v>
      </c>
      <c r="BJ73" s="79">
        <f ca="1">IF(BJ$3="","",Data_Noise!L73)</f>
        <v>-0.99187748436043</v>
      </c>
      <c r="BK73" s="79">
        <f ca="1">IF(BK$3="","",Data_Noise!M73)</f>
        <v>-2.8717184062262864</v>
      </c>
      <c r="BL73" s="79">
        <f ca="1">IF(BL$3="","",Data_Noise!N73)</f>
        <v>-4.6812188174414269</v>
      </c>
      <c r="BM73" s="79">
        <f ca="1">IF(BM$3="","",Data_Noise!O73)</f>
        <v>-5.0829312039574361</v>
      </c>
      <c r="BN73" s="79" t="str">
        <f>IF(BN$3="","",Data_Noise!P73)</f>
        <v/>
      </c>
      <c r="BO73" s="79" t="str">
        <f>IF(BO$3="","",Data_Noise!Q73)</f>
        <v/>
      </c>
      <c r="BP73" s="79" t="str">
        <f>IF(BP$3="","",Data_Noise!R73)</f>
        <v/>
      </c>
      <c r="BQ73" s="79" t="str">
        <f>IF(BQ$3="","",Data_Noise!S73)</f>
        <v/>
      </c>
      <c r="BR73" s="79" t="str">
        <f>IF(BR$3="","",Data_Noise!T73)</f>
        <v/>
      </c>
      <c r="BS73" s="79" t="str">
        <f>IF(BS$3="","",Data_Noise!U73)</f>
        <v/>
      </c>
      <c r="BT73" s="79" t="str">
        <f>IF(BT$3="","",Data_Noise!V73)</f>
        <v/>
      </c>
      <c r="BU73" s="79" t="str">
        <f>IF(BU$3="","",Data_Noise!W73)</f>
        <v/>
      </c>
      <c r="BV73" s="79" t="str">
        <f>IF(BV$3="","",Data_Noise!X73)</f>
        <v/>
      </c>
      <c r="BW73" s="79" t="str">
        <f>IF(BW$3="","",Data_Noise!Y73)</f>
        <v/>
      </c>
      <c r="BX73" s="79" t="str">
        <f>IF(BX$3="","",Data_Noise!Z73)</f>
        <v/>
      </c>
      <c r="BY73" s="79" t="str">
        <f>IF(BY$3="","",Data_Noise!AA73)</f>
        <v/>
      </c>
      <c r="BZ73" s="79">
        <f t="shared" ca="1" si="2"/>
        <v>2.4956470558618307</v>
      </c>
    </row>
    <row r="74" spans="1:78" x14ac:dyDescent="0.25">
      <c r="A74" s="79">
        <f ca="1">Data_Initial!A74</f>
        <v>1</v>
      </c>
      <c r="B74" s="79" t="str">
        <f ca="1">Data_Initial!B74</f>
        <v>G9</v>
      </c>
      <c r="C74" s="79">
        <f ca="1">IFERROR(IF(Data_Noise!C74="","",IF($B$3="On",IF(Data_Noise!C74&lt;=0,0,IF($BZ74&gt;=Data_Noise!C74,0,Data_Noise!C74-$BZ74)),Data_Noise!C74)),"")</f>
        <v>7.3587829181714524</v>
      </c>
      <c r="D74" s="79">
        <f ca="1">IFERROR(IF(Data_Noise!D74="","",IF($B$3="On",IF(Data_Noise!D74&lt;=0,0,IF($BZ74&gt;=Data_Noise!D74,0,Data_Noise!D74-$BZ74)),Data_Noise!D74)),"")</f>
        <v>7.8748682915995749</v>
      </c>
      <c r="E74" s="79">
        <f ca="1">IFERROR(IF(Data_Noise!E74="","",IF($B$3="On",IF(Data_Noise!E74&lt;=0,0,IF($BZ74&gt;=Data_Noise!E74,0,Data_Noise!E74-$BZ74)),Data_Noise!E74)),"")</f>
        <v>7.2555668020493256</v>
      </c>
      <c r="F74" s="79">
        <f ca="1">IFERROR(IF(Data_Noise!F74="","",IF($B$3="On",IF(Data_Noise!F74&lt;=0,0,IF($BZ74&gt;=Data_Noise!F74,0,Data_Noise!F74-$BZ74)),Data_Noise!F74)),"")</f>
        <v>4.0231148190143822</v>
      </c>
      <c r="G74" s="79">
        <f ca="1">IFERROR(IF(Data_Noise!G74="","",IF($B$3="On",IF(Data_Noise!G74&lt;=0,0,IF($BZ74&gt;=Data_Noise!G74,0,Data_Noise!G74-$BZ74)),Data_Noise!G74)),"")</f>
        <v>0</v>
      </c>
      <c r="H74" s="79">
        <f ca="1">IFERROR(IF(Data_Noise!H74="","",IF($B$3="On",IF(Data_Noise!H74&lt;=0,0,IF($BZ74&gt;=Data_Noise!H74,0,Data_Noise!H74-$BZ74)),Data_Noise!H74)),"")</f>
        <v>0</v>
      </c>
      <c r="I74" s="79">
        <f ca="1">IFERROR(IF(Data_Noise!I74="","",IF($B$3="On",IF(Data_Noise!I74&lt;=0,0,IF($BZ74&gt;=Data_Noise!I74,0,Data_Noise!I74-$BZ74)),Data_Noise!I74)),"")</f>
        <v>0</v>
      </c>
      <c r="J74" s="79">
        <f ca="1">IFERROR(IF(Data_Noise!J74="","",IF($B$3="On",IF(Data_Noise!J74&lt;=0,0,IF($BZ74&gt;=Data_Noise!J74,0,Data_Noise!J74-$BZ74)),Data_Noise!J74)),"")</f>
        <v>0</v>
      </c>
      <c r="K74" s="79">
        <f ca="1">IFERROR(IF(Data_Noise!K74="","",IF($B$3="On",IF(Data_Noise!K74&lt;=0,0,IF($BZ74&gt;=Data_Noise!K74,0,Data_Noise!K74-$BZ74)),Data_Noise!K74)),"")</f>
        <v>0</v>
      </c>
      <c r="L74" s="79">
        <f ca="1">IFERROR(IF(Data_Noise!L74="","",IF($B$3="On",IF(Data_Noise!L74&lt;=0,0,IF($BZ74&gt;=Data_Noise!L74,0,Data_Noise!L74-$BZ74)),Data_Noise!L74)),"")</f>
        <v>0</v>
      </c>
      <c r="M74" s="79">
        <f ca="1">IFERROR(IF(Data_Noise!M74="","",IF($B$3="On",IF(Data_Noise!M74&lt;=0,0,IF($BZ74&gt;=Data_Noise!M74,0,Data_Noise!M74-$BZ74)),Data_Noise!M74)),"")</f>
        <v>0</v>
      </c>
      <c r="N74" s="79">
        <f ca="1">IFERROR(IF(Data_Noise!N74="","",IF($B$3="On",IF(Data_Noise!N74&lt;=0,0,IF($BZ74&gt;=Data_Noise!N74,0,Data_Noise!N74-$BZ74)),Data_Noise!N74)),"")</f>
        <v>3.1360910730202098</v>
      </c>
      <c r="O74" s="79">
        <f ca="1">IFERROR(IF(Data_Noise!O74="","",IF($B$3="On",IF(Data_Noise!O74&lt;=0,0,IF($BZ74&gt;=Data_Noise!O74,0,Data_Noise!O74-$BZ74)),Data_Noise!O74)),"")</f>
        <v>24.314928717471574</v>
      </c>
      <c r="P74" s="79">
        <f ca="1">IFERROR(IF(Data_Noise!P74="","",IF($B$3="On",IF(Data_Noise!P74&lt;=0,0,IF($BZ74&gt;=Data_Noise!P74,0,Data_Noise!P74-$BZ74)),Data_Noise!P74)),"")</f>
        <v>61.50230996703155</v>
      </c>
      <c r="Q74" s="79">
        <f ca="1">IFERROR(IF(Data_Noise!Q74="","",IF($B$3="On",IF(Data_Noise!Q74&lt;=0,0,IF($BZ74&gt;=Data_Noise!Q74,0,Data_Noise!Q74-$BZ74)),Data_Noise!Q74)),"")</f>
        <v>131.0582868199229</v>
      </c>
      <c r="R74" s="79">
        <f ca="1">IFERROR(IF(Data_Noise!R74="","",IF($B$3="On",IF(Data_Noise!R74&lt;=0,0,IF($BZ74&gt;=Data_Noise!R74,0,Data_Noise!R74-$BZ74)),Data_Noise!R74)),"")</f>
        <v>259.61764779205521</v>
      </c>
      <c r="S74" s="79">
        <f ca="1">IFERROR(IF(Data_Noise!S74="","",IF($B$3="On",IF(Data_Noise!S74&lt;=0,0,IF($BZ74&gt;=Data_Noise!S74,0,Data_Noise!S74-$BZ74)),Data_Noise!S74)),"")</f>
        <v>483.58784926947294</v>
      </c>
      <c r="T74" s="79">
        <f ca="1">IFERROR(IF(Data_Noise!T74="","",IF($B$3="On",IF(Data_Noise!T74&lt;=0,0,IF($BZ74&gt;=Data_Noise!T74,0,Data_Noise!T74-$BZ74)),Data_Noise!T74)),"")</f>
        <v>845.22357035363439</v>
      </c>
      <c r="U74" s="79">
        <f ca="1">IFERROR(IF(Data_Noise!U74="","",IF($B$3="On",IF(Data_Noise!U74&lt;=0,0,IF($BZ74&gt;=Data_Noise!U74,0,Data_Noise!U74-$BZ74)),Data_Noise!U74)),"")</f>
        <v>1353.7156458476732</v>
      </c>
      <c r="V74" s="79">
        <f ca="1">IFERROR(IF(Data_Noise!V74="","",IF($B$3="On",IF(Data_Noise!V74&lt;=0,0,IF($BZ74&gt;=Data_Noise!V74,0,Data_Noise!V74-$BZ74)),Data_Noise!V74)),"")</f>
        <v>1947.6689723567786</v>
      </c>
      <c r="W74" s="79">
        <f ca="1">IFERROR(IF(Data_Noise!W74="","",IF($B$3="On",IF(Data_Noise!W74&lt;=0,0,IF($BZ74&gt;=Data_Noise!W74,0,Data_Noise!W74-$BZ74)),Data_Noise!W74)),"")</f>
        <v>2528.9609282696356</v>
      </c>
      <c r="X74" s="79">
        <f ca="1">IFERROR(IF(Data_Noise!X74="","",IF($B$3="On",IF(Data_Noise!X74&lt;=0,0,IF($BZ74&gt;=Data_Noise!X74,0,Data_Noise!X74-$BZ74)),Data_Noise!X74)),"")</f>
        <v>3007.7025647355854</v>
      </c>
      <c r="Y74" s="79">
        <f ca="1">IFERROR(IF(Data_Noise!Y74="","",IF($B$3="On",IF(Data_Noise!Y74&lt;=0,0,IF($BZ74&gt;=Data_Noise!Y74,0,Data_Noise!Y74-$BZ74)),Data_Noise!Y74)),"")</f>
        <v>3354.3862571010095</v>
      </c>
      <c r="Z74" s="79">
        <f ca="1">IFERROR(IF(Data_Noise!Z74="","",IF($B$3="On",IF(Data_Noise!Z74&lt;=0,0,IF($BZ74&gt;=Data_Noise!Z74,0,Data_Noise!Z74-$BZ74)),Data_Noise!Z74)),"")</f>
        <v>3578.4267005034553</v>
      </c>
      <c r="AA74" s="79">
        <f ca="1">IFERROR(IF(Data_Noise!AA74="","",IF($B$3="On",IF(Data_Noise!AA74&lt;=0,0,IF($BZ74&gt;=Data_Noise!AA74,0,Data_Noise!AA74-$BZ74)),Data_Noise!AA74)),"")</f>
        <v>3714.4182986794385</v>
      </c>
      <c r="AB74" s="79">
        <f ca="1">IFERROR(IF(Data_Noise!AB74="","",IF($B$3="On",IF(Data_Noise!AB74&lt;=0,0,IF($BZ74&gt;=Data_Noise!AB74,0,Data_Noise!AB74-$BZ74)),Data_Noise!AB74)),"")</f>
        <v>3796.5650620136357</v>
      </c>
      <c r="AC74" s="79">
        <f ca="1">IFERROR(IF(Data_Noise!AC74="","",IF($B$3="On",IF(Data_Noise!AC74&lt;=0,0,IF($BZ74&gt;=Data_Noise!AC74,0,Data_Noise!AC74-$BZ74)),Data_Noise!AC74)),"")</f>
        <v>3849.386950795335</v>
      </c>
      <c r="AD74" s="79">
        <f ca="1">IFERROR(IF(Data_Noise!AD74="","",IF($B$3="On",IF(Data_Noise!AD74&lt;=0,0,IF($BZ74&gt;=Data_Noise!AD74,0,Data_Noise!AD74-$BZ74)),Data_Noise!AD74)),"")</f>
        <v>3883.374902924169</v>
      </c>
      <c r="AE74" s="79">
        <f ca="1">IFERROR(IF(Data_Noise!AE74="","",IF($B$3="On",IF(Data_Noise!AE74&lt;=0,0,IF($BZ74&gt;=Data_Noise!AE74,0,Data_Noise!AE74-$BZ74)),Data_Noise!AE74)),"")</f>
        <v>3909.0275730734588</v>
      </c>
      <c r="AF74" s="79">
        <f ca="1">IFERROR(IF(Data_Noise!AF74="","",IF($B$3="On",IF(Data_Noise!AF74&lt;=0,0,IF($BZ74&gt;=Data_Noise!AF74,0,Data_Noise!AF74-$BZ74)),Data_Noise!AF74)),"")</f>
        <v>3925.334173638279</v>
      </c>
      <c r="AG74" s="79">
        <f ca="1">IFERROR(IF(Data_Noise!AG74="","",IF($B$3="On",IF(Data_Noise!AG74&lt;=0,0,IF($BZ74&gt;=Data_Noise!AG74,0,Data_Noise!AG74-$BZ74)),Data_Noise!AG74)),"")</f>
        <v>3935.8398956802721</v>
      </c>
      <c r="AH74" s="79">
        <f ca="1">IFERROR(IF(Data_Noise!AH74="","",IF($B$3="On",IF(Data_Noise!AH74&lt;=0,0,IF($BZ74&gt;=Data_Noise!AH74,0,Data_Noise!AH74-$BZ74)),Data_Noise!AH74)),"")</f>
        <v>3940.4721217638157</v>
      </c>
      <c r="AI74" s="79">
        <f ca="1">IFERROR(IF(Data_Noise!AI74="","",IF($B$3="On",IF(Data_Noise!AI74&lt;=0,0,IF($BZ74&gt;=Data_Noise!AI74,0,Data_Noise!AI74-$BZ74)),Data_Noise!AI74)),"")</f>
        <v>3941.994671142822</v>
      </c>
      <c r="AJ74" s="79">
        <f ca="1">IFERROR(IF(Data_Noise!AJ74="","",IF($B$3="On",IF(Data_Noise!AJ74&lt;=0,0,IF($BZ74&gt;=Data_Noise!AJ74,0,Data_Noise!AJ74-$BZ74)),Data_Noise!AJ74)),"")</f>
        <v>3940.5867202382719</v>
      </c>
      <c r="AK74" s="79">
        <f ca="1">IFERROR(IF(Data_Noise!AK74="","",IF($B$3="On",IF(Data_Noise!AK74&lt;=0,0,IF($BZ74&gt;=Data_Noise!AK74,0,Data_Noise!AK74-$BZ74)),Data_Noise!AK74)),"")</f>
        <v>3937.8489209800528</v>
      </c>
      <c r="AL74" s="79">
        <f ca="1">IFERROR(IF(Data_Noise!AL74="","",IF($B$3="On",IF(Data_Noise!AL74&lt;=0,0,IF($BZ74&gt;=Data_Noise!AL74,0,Data_Noise!AL74-$BZ74)),Data_Noise!AL74)),"")</f>
        <v>3936.9076023066823</v>
      </c>
      <c r="AM74" s="79">
        <f ca="1">IFERROR(IF(Data_Noise!AM74="","",IF($B$3="On",IF(Data_Noise!AM74&lt;=0,0,IF($BZ74&gt;=Data_Noise!AM74,0,Data_Noise!AM74-$BZ74)),Data_Noise!AM74)),"")</f>
        <v>3939.6464476275523</v>
      </c>
      <c r="AN74" s="79">
        <f ca="1">IFERROR(IF(Data_Noise!AN74="","",IF($B$3="On",IF(Data_Noise!AN74&lt;=0,0,IF($BZ74&gt;=Data_Noise!AN74,0,Data_Noise!AN74-$BZ74)),Data_Noise!AN74)),"")</f>
        <v>3941.8651318737261</v>
      </c>
      <c r="AO74" s="79">
        <f ca="1">IFERROR(IF(Data_Noise!AO74="","",IF($B$3="On",IF(Data_Noise!AO74&lt;=0,0,IF($BZ74&gt;=Data_Noise!AO74,0,Data_Noise!AO74-$BZ74)),Data_Noise!AO74)),"")</f>
        <v>3939.6207712066525</v>
      </c>
      <c r="AP74" s="79">
        <f ca="1">IFERROR(IF(Data_Noise!AP74="","",IF($B$3="On",IF(Data_Noise!AP74&lt;=0,0,IF($BZ74&gt;=Data_Noise!AP74,0,Data_Noise!AP74-$BZ74)),Data_Noise!AP74)),"")</f>
        <v>3936.9058631451558</v>
      </c>
      <c r="AQ74" s="79" t="str">
        <f>IFERROR(IF(Data_Noise!AQ74="","",IF($B$3="On",IF(Data_Noise!AQ74&lt;=0,0,IF($BZ74&gt;=Data_Noise!AQ74,0,Data_Noise!AQ74-$BZ74)),Data_Noise!AQ74)),"")</f>
        <v/>
      </c>
      <c r="AR74" s="79" t="str">
        <f>IFERROR(IF(Data_Noise!AR74="","",IF($B$3="On",IF(Data_Noise!AR74&lt;=0,0,IF($BZ74&gt;=Data_Noise!AR74,0,Data_Noise!AR74-$BZ74)),Data_Noise!AR74)),"")</f>
        <v/>
      </c>
      <c r="AS74" s="79" t="str">
        <f>IFERROR(IF(Data_Noise!AS74="","",IF($B$3="On",IF(Data_Noise!AS74&lt;=0,0,IF($BZ74&gt;=Data_Noise!AS74,0,Data_Noise!AS74-$BZ74)),Data_Noise!AS74)),"")</f>
        <v/>
      </c>
      <c r="AT74" s="79" t="str">
        <f>IFERROR(IF(Data_Noise!AT74="","",IF($B$3="On",IF(Data_Noise!AT74&lt;=0,0,IF($BZ74&gt;=Data_Noise!AT74,0,Data_Noise!AT74-$BZ74)),Data_Noise!AT74)),"")</f>
        <v/>
      </c>
      <c r="AU74" s="79" t="str">
        <f>IFERROR(IF(Data_Noise!AU74="","",IF($B$3="On",IF(Data_Noise!AU74&lt;=0,0,IF($BZ74&gt;=Data_Noise!AU74,0,Data_Noise!AU74-$BZ74)),Data_Noise!AU74)),"")</f>
        <v/>
      </c>
      <c r="AV74" s="79" t="str">
        <f>IFERROR(IF(Data_Noise!AV74="","",IF($B$3="On",IF(Data_Noise!AV74&lt;=0,0,IF($BZ74&gt;=Data_Noise!AV74,0,Data_Noise!AV74-$BZ74)),Data_Noise!AV74)),"")</f>
        <v/>
      </c>
      <c r="AW74" s="79" t="str">
        <f>IFERROR(IF(Data_Noise!AW74="","",IF($B$3="On",IF(Data_Noise!AW74&lt;=0,0,IF($BZ74&gt;=Data_Noise!AW74,0,Data_Noise!AW74-$BZ74)),Data_Noise!AW74)),"")</f>
        <v/>
      </c>
      <c r="AX74" s="79" t="str">
        <f>IFERROR(IF(Data_Noise!AX74="","",IF($B$3="On",IF(Data_Noise!AX74&lt;=0,0,IF($BZ74&gt;=Data_Noise!AX74,0,Data_Noise!AX74-$BZ74)),Data_Noise!AX74)),"")</f>
        <v/>
      </c>
      <c r="AY74" s="79" t="str">
        <f>IFERROR(IF(Data_Noise!AY74="","",IF($B$3="On",IF(Data_Noise!AY74&lt;=0,0,IF($BZ74&gt;=Data_Noise!AY74,0,Data_Noise!AY74-$BZ74)),Data_Noise!AY74)),"")</f>
        <v/>
      </c>
      <c r="AZ74" s="79" t="str">
        <f>IFERROR(IF(Data_Noise!AZ74="","",IF($B$3="On",IF(Data_Noise!AZ74&lt;=0,0,IF($BZ74&gt;=Data_Noise!AZ74,0,Data_Noise!AZ74-$BZ74)),Data_Noise!AZ74)),"")</f>
        <v/>
      </c>
      <c r="BA74" s="79">
        <f ca="1">IF(BA$3="","",Data_Noise!C74)</f>
        <v>9.52344504140593</v>
      </c>
      <c r="BB74" s="79">
        <f ca="1">IF(BB$3="","",Data_Noise!D74)</f>
        <v>10.039530414834053</v>
      </c>
      <c r="BC74" s="79">
        <f ca="1">IF(BC$3="","",Data_Noise!E74)</f>
        <v>9.4202289252838032</v>
      </c>
      <c r="BD74" s="79">
        <f ca="1">IF(BD$3="","",Data_Noise!F74)</f>
        <v>6.1877769422488598</v>
      </c>
      <c r="BE74" s="79">
        <f ca="1">IF(BE$3="","",Data_Noise!G74)</f>
        <v>1.6048305620217134</v>
      </c>
      <c r="BF74" s="79">
        <f ca="1">IF(BF$3="","",Data_Noise!H74)</f>
        <v>-2.4109008303845867</v>
      </c>
      <c r="BG74" s="79">
        <f ca="1">IF(BG$3="","",Data_Noise!I74)</f>
        <v>-6.8160713846579428</v>
      </c>
      <c r="BH74" s="79">
        <f ca="1">IF(BH$3="","",Data_Noise!J74)</f>
        <v>-8.6281378752476829</v>
      </c>
      <c r="BI74" s="79">
        <f ca="1">IF(BI$3="","",Data_Noise!K74)</f>
        <v>-8.980180921743651</v>
      </c>
      <c r="BJ74" s="79">
        <f ca="1">IF(BJ$3="","",Data_Noise!L74)</f>
        <v>-8.6519106167265836</v>
      </c>
      <c r="BK74" s="79">
        <f ca="1">IF(BK$3="","",Data_Noise!M74)</f>
        <v>-4.9283466919464436</v>
      </c>
      <c r="BL74" s="79">
        <f ca="1">IF(BL$3="","",Data_Noise!N74)</f>
        <v>5.3007531962546874</v>
      </c>
      <c r="BM74" s="79">
        <f ca="1">IF(BM$3="","",Data_Noise!O74)</f>
        <v>26.479590840706052</v>
      </c>
      <c r="BN74" s="79" t="str">
        <f>IF(BN$3="","",Data_Noise!P74)</f>
        <v/>
      </c>
      <c r="BO74" s="79" t="str">
        <f>IF(BO$3="","",Data_Noise!Q74)</f>
        <v/>
      </c>
      <c r="BP74" s="79" t="str">
        <f>IF(BP$3="","",Data_Noise!R74)</f>
        <v/>
      </c>
      <c r="BQ74" s="79" t="str">
        <f>IF(BQ$3="","",Data_Noise!S74)</f>
        <v/>
      </c>
      <c r="BR74" s="79" t="str">
        <f>IF(BR$3="","",Data_Noise!T74)</f>
        <v/>
      </c>
      <c r="BS74" s="79" t="str">
        <f>IF(BS$3="","",Data_Noise!U74)</f>
        <v/>
      </c>
      <c r="BT74" s="79" t="str">
        <f>IF(BT$3="","",Data_Noise!V74)</f>
        <v/>
      </c>
      <c r="BU74" s="79" t="str">
        <f>IF(BU$3="","",Data_Noise!W74)</f>
        <v/>
      </c>
      <c r="BV74" s="79" t="str">
        <f>IF(BV$3="","",Data_Noise!X74)</f>
        <v/>
      </c>
      <c r="BW74" s="79" t="str">
        <f>IF(BW$3="","",Data_Noise!Y74)</f>
        <v/>
      </c>
      <c r="BX74" s="79" t="str">
        <f>IF(BX$3="","",Data_Noise!Z74)</f>
        <v/>
      </c>
      <c r="BY74" s="79" t="str">
        <f>IF(BY$3="","",Data_Noise!AA74)</f>
        <v/>
      </c>
      <c r="BZ74" s="79">
        <f t="shared" ca="1" si="2"/>
        <v>2.1646621232344776</v>
      </c>
    </row>
    <row r="75" spans="1:78" x14ac:dyDescent="0.25">
      <c r="A75" s="79">
        <f ca="1">Data_Initial!A75</f>
        <v>1</v>
      </c>
      <c r="B75" s="79" t="str">
        <f ca="1">Data_Initial!B75</f>
        <v>H9</v>
      </c>
      <c r="C75" s="79">
        <f ca="1">IFERROR(IF(Data_Noise!C75="","",IF($B$3="On",IF(Data_Noise!C75&lt;=0,0,IF($BZ75&gt;=Data_Noise!C75,0,Data_Noise!C75-$BZ75)),Data_Noise!C75)),"")</f>
        <v>13.391748709075898</v>
      </c>
      <c r="D75" s="79">
        <f ca="1">IFERROR(IF(Data_Noise!D75="","",IF($B$3="On",IF(Data_Noise!D75&lt;=0,0,IF($BZ75&gt;=Data_Noise!D75,0,Data_Noise!D75-$BZ75)),Data_Noise!D75)),"")</f>
        <v>10.013382459166692</v>
      </c>
      <c r="E75" s="79">
        <f ca="1">IFERROR(IF(Data_Noise!E75="","",IF($B$3="On",IF(Data_Noise!E75&lt;=0,0,IF($BZ75&gt;=Data_Noise!E75,0,Data_Noise!E75-$BZ75)),Data_Noise!E75)),"")</f>
        <v>6.1668996786990338</v>
      </c>
      <c r="F75" s="79">
        <f ca="1">IFERROR(IF(Data_Noise!F75="","",IF($B$3="On",IF(Data_Noise!F75&lt;=0,0,IF($BZ75&gt;=Data_Noise!F75,0,Data_Noise!F75-$BZ75)),Data_Noise!F75)),"")</f>
        <v>2.5620200786070173</v>
      </c>
      <c r="G75" s="79">
        <f ca="1">IFERROR(IF(Data_Noise!G75="","",IF($B$3="On",IF(Data_Noise!G75&lt;=0,0,IF($BZ75&gt;=Data_Noise!G75,0,Data_Noise!G75-$BZ75)),Data_Noise!G75)),"")</f>
        <v>1.5493549186406446</v>
      </c>
      <c r="H75" s="79">
        <f ca="1">IFERROR(IF(Data_Noise!H75="","",IF($B$3="On",IF(Data_Noise!H75&lt;=0,0,IF($BZ75&gt;=Data_Noise!H75,0,Data_Noise!H75-$BZ75)),Data_Noise!H75)),"")</f>
        <v>0.89047982235236223</v>
      </c>
      <c r="I75" s="79">
        <f ca="1">IFERROR(IF(Data_Noise!I75="","",IF($B$3="On",IF(Data_Noise!I75&lt;=0,0,IF($BZ75&gt;=Data_Noise!I75,0,Data_Noise!I75-$BZ75)),Data_Noise!I75)),"")</f>
        <v>0</v>
      </c>
      <c r="J75" s="79">
        <f ca="1">IFERROR(IF(Data_Noise!J75="","",IF($B$3="On",IF(Data_Noise!J75&lt;=0,0,IF($BZ75&gt;=Data_Noise!J75,0,Data_Noise!J75-$BZ75)),Data_Noise!J75)),"")</f>
        <v>0</v>
      </c>
      <c r="K75" s="79">
        <f ca="1">IFERROR(IF(Data_Noise!K75="","",IF($B$3="On",IF(Data_Noise!K75&lt;=0,0,IF($BZ75&gt;=Data_Noise!K75,0,Data_Noise!K75-$BZ75)),Data_Noise!K75)),"")</f>
        <v>0</v>
      </c>
      <c r="L75" s="79">
        <f ca="1">IFERROR(IF(Data_Noise!L75="","",IF($B$3="On",IF(Data_Noise!L75&lt;=0,0,IF($BZ75&gt;=Data_Noise!L75,0,Data_Noise!L75-$BZ75)),Data_Noise!L75)),"")</f>
        <v>0</v>
      </c>
      <c r="M75" s="79">
        <f ca="1">IFERROR(IF(Data_Noise!M75="","",IF($B$3="On",IF(Data_Noise!M75&lt;=0,0,IF($BZ75&gt;=Data_Noise!M75,0,Data_Noise!M75-$BZ75)),Data_Noise!M75)),"")</f>
        <v>0</v>
      </c>
      <c r="N75" s="79">
        <f ca="1">IFERROR(IF(Data_Noise!N75="","",IF($B$3="On",IF(Data_Noise!N75&lt;=0,0,IF($BZ75&gt;=Data_Noise!N75,0,Data_Noise!N75-$BZ75)),Data_Noise!N75)),"")</f>
        <v>0</v>
      </c>
      <c r="O75" s="79">
        <f ca="1">IFERROR(IF(Data_Noise!O75="","",IF($B$3="On",IF(Data_Noise!O75&lt;=0,0,IF($BZ75&gt;=Data_Noise!O75,0,Data_Noise!O75-$BZ75)),Data_Noise!O75)),"")</f>
        <v>0</v>
      </c>
      <c r="P75" s="79">
        <f ca="1">IFERROR(IF(Data_Noise!P75="","",IF($B$3="On",IF(Data_Noise!P75&lt;=0,0,IF($BZ75&gt;=Data_Noise!P75,0,Data_Noise!P75-$BZ75)),Data_Noise!P75)),"")</f>
        <v>0</v>
      </c>
      <c r="Q75" s="79">
        <f ca="1">IFERROR(IF(Data_Noise!Q75="","",IF($B$3="On",IF(Data_Noise!Q75&lt;=0,0,IF($BZ75&gt;=Data_Noise!Q75,0,Data_Noise!Q75-$BZ75)),Data_Noise!Q75)),"")</f>
        <v>0</v>
      </c>
      <c r="R75" s="79">
        <f ca="1">IFERROR(IF(Data_Noise!R75="","",IF($B$3="On",IF(Data_Noise!R75&lt;=0,0,IF($BZ75&gt;=Data_Noise!R75,0,Data_Noise!R75-$BZ75)),Data_Noise!R75)),"")</f>
        <v>0</v>
      </c>
      <c r="S75" s="79">
        <f ca="1">IFERROR(IF(Data_Noise!S75="","",IF($B$3="On",IF(Data_Noise!S75&lt;=0,0,IF($BZ75&gt;=Data_Noise!S75,0,Data_Noise!S75-$BZ75)),Data_Noise!S75)),"")</f>
        <v>0</v>
      </c>
      <c r="T75" s="79">
        <f ca="1">IFERROR(IF(Data_Noise!T75="","",IF($B$3="On",IF(Data_Noise!T75&lt;=0,0,IF($BZ75&gt;=Data_Noise!T75,0,Data_Noise!T75-$BZ75)),Data_Noise!T75)),"")</f>
        <v>0</v>
      </c>
      <c r="U75" s="79">
        <f ca="1">IFERROR(IF(Data_Noise!U75="","",IF($B$3="On",IF(Data_Noise!U75&lt;=0,0,IF($BZ75&gt;=Data_Noise!U75,0,Data_Noise!U75-$BZ75)),Data_Noise!U75)),"")</f>
        <v>0</v>
      </c>
      <c r="V75" s="79">
        <f ca="1">IFERROR(IF(Data_Noise!V75="","",IF($B$3="On",IF(Data_Noise!V75&lt;=0,0,IF($BZ75&gt;=Data_Noise!V75,0,Data_Noise!V75-$BZ75)),Data_Noise!V75)),"")</f>
        <v>0</v>
      </c>
      <c r="W75" s="79">
        <f ca="1">IFERROR(IF(Data_Noise!W75="","",IF($B$3="On",IF(Data_Noise!W75&lt;=0,0,IF($BZ75&gt;=Data_Noise!W75,0,Data_Noise!W75-$BZ75)),Data_Noise!W75)),"")</f>
        <v>0</v>
      </c>
      <c r="X75" s="79">
        <f ca="1">IFERROR(IF(Data_Noise!X75="","",IF($B$3="On",IF(Data_Noise!X75&lt;=0,0,IF($BZ75&gt;=Data_Noise!X75,0,Data_Noise!X75-$BZ75)),Data_Noise!X75)),"")</f>
        <v>0</v>
      </c>
      <c r="Y75" s="79">
        <f ca="1">IFERROR(IF(Data_Noise!Y75="","",IF($B$3="On",IF(Data_Noise!Y75&lt;=0,0,IF($BZ75&gt;=Data_Noise!Y75,0,Data_Noise!Y75-$BZ75)),Data_Noise!Y75)),"")</f>
        <v>0</v>
      </c>
      <c r="Z75" s="79">
        <f ca="1">IFERROR(IF(Data_Noise!Z75="","",IF($B$3="On",IF(Data_Noise!Z75&lt;=0,0,IF($BZ75&gt;=Data_Noise!Z75,0,Data_Noise!Z75-$BZ75)),Data_Noise!Z75)),"")</f>
        <v>0</v>
      </c>
      <c r="AA75" s="79">
        <f ca="1">IFERROR(IF(Data_Noise!AA75="","",IF($B$3="On",IF(Data_Noise!AA75&lt;=0,0,IF($BZ75&gt;=Data_Noise!AA75,0,Data_Noise!AA75-$BZ75)),Data_Noise!AA75)),"")</f>
        <v>0</v>
      </c>
      <c r="AB75" s="79">
        <f ca="1">IFERROR(IF(Data_Noise!AB75="","",IF($B$3="On",IF(Data_Noise!AB75&lt;=0,0,IF($BZ75&gt;=Data_Noise!AB75,0,Data_Noise!AB75-$BZ75)),Data_Noise!AB75)),"")</f>
        <v>0</v>
      </c>
      <c r="AC75" s="79">
        <f ca="1">IFERROR(IF(Data_Noise!AC75="","",IF($B$3="On",IF(Data_Noise!AC75&lt;=0,0,IF($BZ75&gt;=Data_Noise!AC75,0,Data_Noise!AC75-$BZ75)),Data_Noise!AC75)),"")</f>
        <v>0</v>
      </c>
      <c r="AD75" s="79">
        <f ca="1">IFERROR(IF(Data_Noise!AD75="","",IF($B$3="On",IF(Data_Noise!AD75&lt;=0,0,IF($BZ75&gt;=Data_Noise!AD75,0,Data_Noise!AD75-$BZ75)),Data_Noise!AD75)),"")</f>
        <v>0</v>
      </c>
      <c r="AE75" s="79">
        <f ca="1">IFERROR(IF(Data_Noise!AE75="","",IF($B$3="On",IF(Data_Noise!AE75&lt;=0,0,IF($BZ75&gt;=Data_Noise!AE75,0,Data_Noise!AE75-$BZ75)),Data_Noise!AE75)),"")</f>
        <v>0</v>
      </c>
      <c r="AF75" s="79">
        <f ca="1">IFERROR(IF(Data_Noise!AF75="","",IF($B$3="On",IF(Data_Noise!AF75&lt;=0,0,IF($BZ75&gt;=Data_Noise!AF75,0,Data_Noise!AF75-$BZ75)),Data_Noise!AF75)),"")</f>
        <v>0</v>
      </c>
      <c r="AG75" s="79">
        <f ca="1">IFERROR(IF(Data_Noise!AG75="","",IF($B$3="On",IF(Data_Noise!AG75&lt;=0,0,IF($BZ75&gt;=Data_Noise!AG75,0,Data_Noise!AG75-$BZ75)),Data_Noise!AG75)),"")</f>
        <v>0</v>
      </c>
      <c r="AH75" s="79">
        <f ca="1">IFERROR(IF(Data_Noise!AH75="","",IF($B$3="On",IF(Data_Noise!AH75&lt;=0,0,IF($BZ75&gt;=Data_Noise!AH75,0,Data_Noise!AH75-$BZ75)),Data_Noise!AH75)),"")</f>
        <v>0</v>
      </c>
      <c r="AI75" s="79">
        <f ca="1">IFERROR(IF(Data_Noise!AI75="","",IF($B$3="On",IF(Data_Noise!AI75&lt;=0,0,IF($BZ75&gt;=Data_Noise!AI75,0,Data_Noise!AI75-$BZ75)),Data_Noise!AI75)),"")</f>
        <v>0</v>
      </c>
      <c r="AJ75" s="79">
        <f ca="1">IFERROR(IF(Data_Noise!AJ75="","",IF($B$3="On",IF(Data_Noise!AJ75&lt;=0,0,IF($BZ75&gt;=Data_Noise!AJ75,0,Data_Noise!AJ75-$BZ75)),Data_Noise!AJ75)),"")</f>
        <v>0</v>
      </c>
      <c r="AK75" s="79">
        <f ca="1">IFERROR(IF(Data_Noise!AK75="","",IF($B$3="On",IF(Data_Noise!AK75&lt;=0,0,IF($BZ75&gt;=Data_Noise!AK75,0,Data_Noise!AK75-$BZ75)),Data_Noise!AK75)),"")</f>
        <v>0.18428147307122211</v>
      </c>
      <c r="AL75" s="79">
        <f ca="1">IFERROR(IF(Data_Noise!AL75="","",IF($B$3="On",IF(Data_Noise!AL75&lt;=0,0,IF($BZ75&gt;=Data_Noise!AL75,0,Data_Noise!AL75-$BZ75)),Data_Noise!AL75)),"")</f>
        <v>0</v>
      </c>
      <c r="AM75" s="79">
        <f ca="1">IFERROR(IF(Data_Noise!AM75="","",IF($B$3="On",IF(Data_Noise!AM75&lt;=0,0,IF($BZ75&gt;=Data_Noise!AM75,0,Data_Noise!AM75-$BZ75)),Data_Noise!AM75)),"")</f>
        <v>0</v>
      </c>
      <c r="AN75" s="79">
        <f ca="1">IFERROR(IF(Data_Noise!AN75="","",IF($B$3="On",IF(Data_Noise!AN75&lt;=0,0,IF($BZ75&gt;=Data_Noise!AN75,0,Data_Noise!AN75-$BZ75)),Data_Noise!AN75)),"")</f>
        <v>0</v>
      </c>
      <c r="AO75" s="79">
        <f ca="1">IFERROR(IF(Data_Noise!AO75="","",IF($B$3="On",IF(Data_Noise!AO75&lt;=0,0,IF($BZ75&gt;=Data_Noise!AO75,0,Data_Noise!AO75-$BZ75)),Data_Noise!AO75)),"")</f>
        <v>0</v>
      </c>
      <c r="AP75" s="79">
        <f ca="1">IFERROR(IF(Data_Noise!AP75="","",IF($B$3="On",IF(Data_Noise!AP75&lt;=0,0,IF($BZ75&gt;=Data_Noise!AP75,0,Data_Noise!AP75-$BZ75)),Data_Noise!AP75)),"")</f>
        <v>0</v>
      </c>
      <c r="AQ75" s="79" t="str">
        <f>IFERROR(IF(Data_Noise!AQ75="","",IF($B$3="On",IF(Data_Noise!AQ75&lt;=0,0,IF($BZ75&gt;=Data_Noise!AQ75,0,Data_Noise!AQ75-$BZ75)),Data_Noise!AQ75)),"")</f>
        <v/>
      </c>
      <c r="AR75" s="79" t="str">
        <f>IFERROR(IF(Data_Noise!AR75="","",IF($B$3="On",IF(Data_Noise!AR75&lt;=0,0,IF($BZ75&gt;=Data_Noise!AR75,0,Data_Noise!AR75-$BZ75)),Data_Noise!AR75)),"")</f>
        <v/>
      </c>
      <c r="AS75" s="79" t="str">
        <f>IFERROR(IF(Data_Noise!AS75="","",IF($B$3="On",IF(Data_Noise!AS75&lt;=0,0,IF($BZ75&gt;=Data_Noise!AS75,0,Data_Noise!AS75-$BZ75)),Data_Noise!AS75)),"")</f>
        <v/>
      </c>
      <c r="AT75" s="79" t="str">
        <f>IFERROR(IF(Data_Noise!AT75="","",IF($B$3="On",IF(Data_Noise!AT75&lt;=0,0,IF($BZ75&gt;=Data_Noise!AT75,0,Data_Noise!AT75-$BZ75)),Data_Noise!AT75)),"")</f>
        <v/>
      </c>
      <c r="AU75" s="79" t="str">
        <f>IFERROR(IF(Data_Noise!AU75="","",IF($B$3="On",IF(Data_Noise!AU75&lt;=0,0,IF($BZ75&gt;=Data_Noise!AU75,0,Data_Noise!AU75-$BZ75)),Data_Noise!AU75)),"")</f>
        <v/>
      </c>
      <c r="AV75" s="79" t="str">
        <f>IFERROR(IF(Data_Noise!AV75="","",IF($B$3="On",IF(Data_Noise!AV75&lt;=0,0,IF($BZ75&gt;=Data_Noise!AV75,0,Data_Noise!AV75-$BZ75)),Data_Noise!AV75)),"")</f>
        <v/>
      </c>
      <c r="AW75" s="79" t="str">
        <f>IFERROR(IF(Data_Noise!AW75="","",IF($B$3="On",IF(Data_Noise!AW75&lt;=0,0,IF($BZ75&gt;=Data_Noise!AW75,0,Data_Noise!AW75-$BZ75)),Data_Noise!AW75)),"")</f>
        <v/>
      </c>
      <c r="AX75" s="79" t="str">
        <f>IFERROR(IF(Data_Noise!AX75="","",IF($B$3="On",IF(Data_Noise!AX75&lt;=0,0,IF($BZ75&gt;=Data_Noise!AX75,0,Data_Noise!AX75-$BZ75)),Data_Noise!AX75)),"")</f>
        <v/>
      </c>
      <c r="AY75" s="79" t="str">
        <f>IFERROR(IF(Data_Noise!AY75="","",IF($B$3="On",IF(Data_Noise!AY75&lt;=0,0,IF($BZ75&gt;=Data_Noise!AY75,0,Data_Noise!AY75-$BZ75)),Data_Noise!AY75)),"")</f>
        <v/>
      </c>
      <c r="AZ75" s="79" t="str">
        <f>IFERROR(IF(Data_Noise!AZ75="","",IF($B$3="On",IF(Data_Noise!AZ75&lt;=0,0,IF($BZ75&gt;=Data_Noise!AZ75,0,Data_Noise!AZ75-$BZ75)),Data_Noise!AZ75)),"")</f>
        <v/>
      </c>
      <c r="BA75" s="79">
        <f ca="1">IF(BA$3="","",Data_Noise!C75)</f>
        <v>17.0437237076899</v>
      </c>
      <c r="BB75" s="79">
        <f ca="1">IF(BB$3="","",Data_Noise!D75)</f>
        <v>13.665357457780694</v>
      </c>
      <c r="BC75" s="79">
        <f ca="1">IF(BC$3="","",Data_Noise!E75)</f>
        <v>9.8188746773130351</v>
      </c>
      <c r="BD75" s="79">
        <f ca="1">IF(BD$3="","",Data_Noise!F75)</f>
        <v>6.2139950772210186</v>
      </c>
      <c r="BE75" s="79">
        <f ca="1">IF(BE$3="","",Data_Noise!G75)</f>
        <v>5.2013299172546459</v>
      </c>
      <c r="BF75" s="79">
        <f ca="1">IF(BF$3="","",Data_Noise!H75)</f>
        <v>4.5424548209663635</v>
      </c>
      <c r="BG75" s="79">
        <f ca="1">IF(BG$3="","",Data_Noise!I75)</f>
        <v>2.5110417888026833</v>
      </c>
      <c r="BH75" s="79">
        <f ca="1">IF(BH$3="","",Data_Noise!J75)</f>
        <v>1.6747921836152566</v>
      </c>
      <c r="BI75" s="79">
        <f ca="1">IF(BI$3="","",Data_Noise!K75)</f>
        <v>-1.1914397783669601</v>
      </c>
      <c r="BJ75" s="79">
        <f ca="1">IF(BJ$3="","",Data_Noise!L75)</f>
        <v>-2.0691128115777233</v>
      </c>
      <c r="BK75" s="79">
        <f ca="1">IF(BK$3="","",Data_Noise!M75)</f>
        <v>-3.3845352038251804</v>
      </c>
      <c r="BL75" s="79">
        <f ca="1">IF(BL$3="","",Data_Noise!N75)</f>
        <v>-2.6626246981039299</v>
      </c>
      <c r="BM75" s="79">
        <f ca="1">IF(BM$3="","",Data_Noise!O75)</f>
        <v>-3.8881821567877832</v>
      </c>
      <c r="BN75" s="79" t="str">
        <f>IF(BN$3="","",Data_Noise!P75)</f>
        <v/>
      </c>
      <c r="BO75" s="79" t="str">
        <f>IF(BO$3="","",Data_Noise!Q75)</f>
        <v/>
      </c>
      <c r="BP75" s="79" t="str">
        <f>IF(BP$3="","",Data_Noise!R75)</f>
        <v/>
      </c>
      <c r="BQ75" s="79" t="str">
        <f>IF(BQ$3="","",Data_Noise!S75)</f>
        <v/>
      </c>
      <c r="BR75" s="79" t="str">
        <f>IF(BR$3="","",Data_Noise!T75)</f>
        <v/>
      </c>
      <c r="BS75" s="79" t="str">
        <f>IF(BS$3="","",Data_Noise!U75)</f>
        <v/>
      </c>
      <c r="BT75" s="79" t="str">
        <f>IF(BT$3="","",Data_Noise!V75)</f>
        <v/>
      </c>
      <c r="BU75" s="79" t="str">
        <f>IF(BU$3="","",Data_Noise!W75)</f>
        <v/>
      </c>
      <c r="BV75" s="79" t="str">
        <f>IF(BV$3="","",Data_Noise!X75)</f>
        <v/>
      </c>
      <c r="BW75" s="79" t="str">
        <f>IF(BW$3="","",Data_Noise!Y75)</f>
        <v/>
      </c>
      <c r="BX75" s="79" t="str">
        <f>IF(BX$3="","",Data_Noise!Z75)</f>
        <v/>
      </c>
      <c r="BY75" s="79" t="str">
        <f>IF(BY$3="","",Data_Noise!AA75)</f>
        <v/>
      </c>
      <c r="BZ75" s="79">
        <f t="shared" ca="1" si="2"/>
        <v>3.6519749986140013</v>
      </c>
    </row>
    <row r="76" spans="1:78" x14ac:dyDescent="0.25">
      <c r="A76" s="79">
        <f ca="1">Data_Initial!A76</f>
        <v>2</v>
      </c>
      <c r="B76" s="79" t="str">
        <f ca="1">Data_Initial!B76</f>
        <v>A1</v>
      </c>
      <c r="C76" s="79">
        <f ca="1">IFERROR(IF(Data_Noise!C76="","",IF($B$3="On",IF(Data_Noise!C76&lt;=0,0,IF($BZ76&gt;=Data_Noise!C76,0,Data_Noise!C76-$BZ76)),Data_Noise!C76)),"")</f>
        <v>9.1174851634261991</v>
      </c>
      <c r="D76" s="79">
        <f ca="1">IFERROR(IF(Data_Noise!D76="","",IF($B$3="On",IF(Data_Noise!D76&lt;=0,0,IF($BZ76&gt;=Data_Noise!D76,0,Data_Noise!D76-$BZ76)),Data_Noise!D76)),"")</f>
        <v>7.4479001217681358</v>
      </c>
      <c r="E76" s="79">
        <f ca="1">IFERROR(IF(Data_Noise!E76="","",IF($B$3="On",IF(Data_Noise!E76&lt;=0,0,IF($BZ76&gt;=Data_Noise!E76,0,Data_Noise!E76-$BZ76)),Data_Noise!E76)),"")</f>
        <v>4.3091587182101261</v>
      </c>
      <c r="F76" s="79">
        <f ca="1">IFERROR(IF(Data_Noise!F76="","",IF($B$3="On",IF(Data_Noise!F76&lt;=0,0,IF($BZ76&gt;=Data_Noise!F76,0,Data_Noise!F76-$BZ76)),Data_Noise!F76)),"")</f>
        <v>2.0147305287131094</v>
      </c>
      <c r="G76" s="79">
        <f ca="1">IFERROR(IF(Data_Noise!G76="","",IF($B$3="On",IF(Data_Noise!G76&lt;=0,0,IF($BZ76&gt;=Data_Noise!G76,0,Data_Noise!G76-$BZ76)),Data_Noise!G76)),"")</f>
        <v>0.13056700537740928</v>
      </c>
      <c r="H76" s="79">
        <f ca="1">IFERROR(IF(Data_Noise!H76="","",IF($B$3="On",IF(Data_Noise!H76&lt;=0,0,IF($BZ76&gt;=Data_Noise!H76,0,Data_Noise!H76-$BZ76)),Data_Noise!H76)),"")</f>
        <v>0</v>
      </c>
      <c r="I76" s="79">
        <f ca="1">IFERROR(IF(Data_Noise!I76="","",IF($B$3="On",IF(Data_Noise!I76&lt;=0,0,IF($BZ76&gt;=Data_Noise!I76,0,Data_Noise!I76-$BZ76)),Data_Noise!I76)),"")</f>
        <v>0</v>
      </c>
      <c r="J76" s="79">
        <f ca="1">IFERROR(IF(Data_Noise!J76="","",IF($B$3="On",IF(Data_Noise!J76&lt;=0,0,IF($BZ76&gt;=Data_Noise!J76,0,Data_Noise!J76-$BZ76)),Data_Noise!J76)),"")</f>
        <v>0</v>
      </c>
      <c r="K76" s="79">
        <f ca="1">IFERROR(IF(Data_Noise!K76="","",IF($B$3="On",IF(Data_Noise!K76&lt;=0,0,IF($BZ76&gt;=Data_Noise!K76,0,Data_Noise!K76-$BZ76)),Data_Noise!K76)),"")</f>
        <v>0</v>
      </c>
      <c r="L76" s="79">
        <f ca="1">IFERROR(IF(Data_Noise!L76="","",IF($B$3="On",IF(Data_Noise!L76&lt;=0,0,IF($BZ76&gt;=Data_Noise!L76,0,Data_Noise!L76-$BZ76)),Data_Noise!L76)),"")</f>
        <v>0</v>
      </c>
      <c r="M76" s="79">
        <f ca="1">IFERROR(IF(Data_Noise!M76="","",IF($B$3="On",IF(Data_Noise!M76&lt;=0,0,IF($BZ76&gt;=Data_Noise!M76,0,Data_Noise!M76-$BZ76)),Data_Noise!M76)),"")</f>
        <v>0</v>
      </c>
      <c r="N76" s="79">
        <f ca="1">IFERROR(IF(Data_Noise!N76="","",IF($B$3="On",IF(Data_Noise!N76&lt;=0,0,IF($BZ76&gt;=Data_Noise!N76,0,Data_Noise!N76-$BZ76)),Data_Noise!N76)),"")</f>
        <v>0</v>
      </c>
      <c r="O76" s="79">
        <f ca="1">IFERROR(IF(Data_Noise!O76="","",IF($B$3="On",IF(Data_Noise!O76&lt;=0,0,IF($BZ76&gt;=Data_Noise!O76,0,Data_Noise!O76-$BZ76)),Data_Noise!O76)),"")</f>
        <v>0</v>
      </c>
      <c r="P76" s="79">
        <f ca="1">IFERROR(IF(Data_Noise!P76="","",IF($B$3="On",IF(Data_Noise!P76&lt;=0,0,IF($BZ76&gt;=Data_Noise!P76,0,Data_Noise!P76-$BZ76)),Data_Noise!P76)),"")</f>
        <v>0</v>
      </c>
      <c r="Q76" s="79">
        <f ca="1">IFERROR(IF(Data_Noise!Q76="","",IF($B$3="On",IF(Data_Noise!Q76&lt;=0,0,IF($BZ76&gt;=Data_Noise!Q76,0,Data_Noise!Q76-$BZ76)),Data_Noise!Q76)),"")</f>
        <v>0</v>
      </c>
      <c r="R76" s="79">
        <f ca="1">IFERROR(IF(Data_Noise!R76="","",IF($B$3="On",IF(Data_Noise!R76&lt;=0,0,IF($BZ76&gt;=Data_Noise!R76,0,Data_Noise!R76-$BZ76)),Data_Noise!R76)),"")</f>
        <v>0</v>
      </c>
      <c r="S76" s="79">
        <f ca="1">IFERROR(IF(Data_Noise!S76="","",IF($B$3="On",IF(Data_Noise!S76&lt;=0,0,IF($BZ76&gt;=Data_Noise!S76,0,Data_Noise!S76-$BZ76)),Data_Noise!S76)),"")</f>
        <v>0</v>
      </c>
      <c r="T76" s="79">
        <f ca="1">IFERROR(IF(Data_Noise!T76="","",IF($B$3="On",IF(Data_Noise!T76&lt;=0,0,IF($BZ76&gt;=Data_Noise!T76,0,Data_Noise!T76-$BZ76)),Data_Noise!T76)),"")</f>
        <v>0</v>
      </c>
      <c r="U76" s="79">
        <f ca="1">IFERROR(IF(Data_Noise!U76="","",IF($B$3="On",IF(Data_Noise!U76&lt;=0,0,IF($BZ76&gt;=Data_Noise!U76,0,Data_Noise!U76-$BZ76)),Data_Noise!U76)),"")</f>
        <v>0</v>
      </c>
      <c r="V76" s="79">
        <f ca="1">IFERROR(IF(Data_Noise!V76="","",IF($B$3="On",IF(Data_Noise!V76&lt;=0,0,IF($BZ76&gt;=Data_Noise!V76,0,Data_Noise!V76-$BZ76)),Data_Noise!V76)),"")</f>
        <v>0</v>
      </c>
      <c r="W76" s="79">
        <f ca="1">IFERROR(IF(Data_Noise!W76="","",IF($B$3="On",IF(Data_Noise!W76&lt;=0,0,IF($BZ76&gt;=Data_Noise!W76,0,Data_Noise!W76-$BZ76)),Data_Noise!W76)),"")</f>
        <v>0</v>
      </c>
      <c r="X76" s="79">
        <f ca="1">IFERROR(IF(Data_Noise!X76="","",IF($B$3="On",IF(Data_Noise!X76&lt;=0,0,IF($BZ76&gt;=Data_Noise!X76,0,Data_Noise!X76-$BZ76)),Data_Noise!X76)),"")</f>
        <v>0</v>
      </c>
      <c r="Y76" s="79">
        <f ca="1">IFERROR(IF(Data_Noise!Y76="","",IF($B$3="On",IF(Data_Noise!Y76&lt;=0,0,IF($BZ76&gt;=Data_Noise!Y76,0,Data_Noise!Y76-$BZ76)),Data_Noise!Y76)),"")</f>
        <v>0</v>
      </c>
      <c r="Z76" s="79">
        <f ca="1">IFERROR(IF(Data_Noise!Z76="","",IF($B$3="On",IF(Data_Noise!Z76&lt;=0,0,IF($BZ76&gt;=Data_Noise!Z76,0,Data_Noise!Z76-$BZ76)),Data_Noise!Z76)),"")</f>
        <v>6.3923913591461439</v>
      </c>
      <c r="AA76" s="79">
        <f ca="1">IFERROR(IF(Data_Noise!AA76="","",IF($B$3="On",IF(Data_Noise!AA76&lt;=0,0,IF($BZ76&gt;=Data_Noise!AA76,0,Data_Noise!AA76-$BZ76)),Data_Noise!AA76)),"")</f>
        <v>19.756026681642062</v>
      </c>
      <c r="AB76" s="79">
        <f ca="1">IFERROR(IF(Data_Noise!AB76="","",IF($B$3="On",IF(Data_Noise!AB76&lt;=0,0,IF($BZ76&gt;=Data_Noise!AB76,0,Data_Noise!AB76-$BZ76)),Data_Noise!AB76)),"")</f>
        <v>45.35209058444979</v>
      </c>
      <c r="AC76" s="79">
        <f ca="1">IFERROR(IF(Data_Noise!AC76="","",IF($B$3="On",IF(Data_Noise!AC76&lt;=0,0,IF($BZ76&gt;=Data_Noise!AC76,0,Data_Noise!AC76-$BZ76)),Data_Noise!AC76)),"")</f>
        <v>90.882049983891662</v>
      </c>
      <c r="AD76" s="79">
        <f ca="1">IFERROR(IF(Data_Noise!AD76="","",IF($B$3="On",IF(Data_Noise!AD76&lt;=0,0,IF($BZ76&gt;=Data_Noise!AD76,0,Data_Noise!AD76-$BZ76)),Data_Noise!AD76)),"")</f>
        <v>174.90078925638957</v>
      </c>
      <c r="AE76" s="79">
        <f ca="1">IFERROR(IF(Data_Noise!AE76="","",IF($B$3="On",IF(Data_Noise!AE76&lt;=0,0,IF($BZ76&gt;=Data_Noise!AE76,0,Data_Noise!AE76-$BZ76)),Data_Noise!AE76)),"")</f>
        <v>318.16524264931292</v>
      </c>
      <c r="AF76" s="79">
        <f ca="1">IFERROR(IF(Data_Noise!AF76="","",IF($B$3="On",IF(Data_Noise!AF76&lt;=0,0,IF($BZ76&gt;=Data_Noise!AF76,0,Data_Noise!AF76-$BZ76)),Data_Noise!AF76)),"")</f>
        <v>559.19785233868788</v>
      </c>
      <c r="AG76" s="79">
        <f ca="1">IFERROR(IF(Data_Noise!AG76="","",IF($B$3="On",IF(Data_Noise!AG76&lt;=0,0,IF($BZ76&gt;=Data_Noise!AG76,0,Data_Noise!AG76-$BZ76)),Data_Noise!AG76)),"")</f>
        <v>918.98758280927188</v>
      </c>
      <c r="AH76" s="79">
        <f ca="1">IFERROR(IF(Data_Noise!AH76="","",IF($B$3="On",IF(Data_Noise!AH76&lt;=0,0,IF($BZ76&gt;=Data_Noise!AH76,0,Data_Noise!AH76-$BZ76)),Data_Noise!AH76)),"")</f>
        <v>1375.2345488043859</v>
      </c>
      <c r="AI76" s="79">
        <f ca="1">IFERROR(IF(Data_Noise!AI76="","",IF($B$3="On",IF(Data_Noise!AI76&lt;=0,0,IF($BZ76&gt;=Data_Noise!AI76,0,Data_Noise!AI76-$BZ76)),Data_Noise!AI76)),"")</f>
        <v>1856.5971493013269</v>
      </c>
      <c r="AJ76" s="79">
        <f ca="1">IFERROR(IF(Data_Noise!AJ76="","",IF($B$3="On",IF(Data_Noise!AJ76&lt;=0,0,IF($BZ76&gt;=Data_Noise!AJ76,0,Data_Noise!AJ76-$BZ76)),Data_Noise!AJ76)),"")</f>
        <v>2274.6208720756167</v>
      </c>
      <c r="AK76" s="79">
        <f ca="1">IFERROR(IF(Data_Noise!AK76="","",IF($B$3="On",IF(Data_Noise!AK76&lt;=0,0,IF($BZ76&gt;=Data_Noise!AK76,0,Data_Noise!AK76-$BZ76)),Data_Noise!AK76)),"")</f>
        <v>2580.6780975856268</v>
      </c>
      <c r="AL76" s="79">
        <f ca="1">IFERROR(IF(Data_Noise!AL76="","",IF($B$3="On",IF(Data_Noise!AL76&lt;=0,0,IF($BZ76&gt;=Data_Noise!AL76,0,Data_Noise!AL76-$BZ76)),Data_Noise!AL76)),"")</f>
        <v>2771.2779481811867</v>
      </c>
      <c r="AM76" s="79">
        <f ca="1">IFERROR(IF(Data_Noise!AM76="","",IF($B$3="On",IF(Data_Noise!AM76&lt;=0,0,IF($BZ76&gt;=Data_Noise!AM76,0,Data_Noise!AM76-$BZ76)),Data_Noise!AM76)),"")</f>
        <v>2881.3009360774831</v>
      </c>
      <c r="AN76" s="79">
        <f ca="1">IFERROR(IF(Data_Noise!AN76="","",IF($B$3="On",IF(Data_Noise!AN76&lt;=0,0,IF($BZ76&gt;=Data_Noise!AN76,0,Data_Noise!AN76-$BZ76)),Data_Noise!AN76)),"")</f>
        <v>2949.6889333710997</v>
      </c>
      <c r="AO76" s="79">
        <f ca="1">IFERROR(IF(Data_Noise!AO76="","",IF($B$3="On",IF(Data_Noise!AO76&lt;=0,0,IF($BZ76&gt;=Data_Noise!AO76,0,Data_Noise!AO76-$BZ76)),Data_Noise!AO76)),"")</f>
        <v>3002.7347342968596</v>
      </c>
      <c r="AP76" s="79">
        <f ca="1">IFERROR(IF(Data_Noise!AP76="","",IF($B$3="On",IF(Data_Noise!AP76&lt;=0,0,IF($BZ76&gt;=Data_Noise!AP76,0,Data_Noise!AP76-$BZ76)),Data_Noise!AP76)),"")</f>
        <v>3027.2580876940115</v>
      </c>
      <c r="AQ76" s="79" t="str">
        <f>IFERROR(IF(Data_Noise!AQ76="","",IF($B$3="On",IF(Data_Noise!AQ76&lt;=0,0,IF($BZ76&gt;=Data_Noise!AQ76,0,Data_Noise!AQ76-$BZ76)),Data_Noise!AQ76)),"")</f>
        <v/>
      </c>
      <c r="AR76" s="79" t="str">
        <f>IFERROR(IF(Data_Noise!AR76="","",IF($B$3="On",IF(Data_Noise!AR76&lt;=0,0,IF($BZ76&gt;=Data_Noise!AR76,0,Data_Noise!AR76-$BZ76)),Data_Noise!AR76)),"")</f>
        <v/>
      </c>
      <c r="AS76" s="79" t="str">
        <f>IFERROR(IF(Data_Noise!AS76="","",IF($B$3="On",IF(Data_Noise!AS76&lt;=0,0,IF($BZ76&gt;=Data_Noise!AS76,0,Data_Noise!AS76-$BZ76)),Data_Noise!AS76)),"")</f>
        <v/>
      </c>
      <c r="AT76" s="79" t="str">
        <f>IFERROR(IF(Data_Noise!AT76="","",IF($B$3="On",IF(Data_Noise!AT76&lt;=0,0,IF($BZ76&gt;=Data_Noise!AT76,0,Data_Noise!AT76-$BZ76)),Data_Noise!AT76)),"")</f>
        <v/>
      </c>
      <c r="AU76" s="79" t="str">
        <f>IFERROR(IF(Data_Noise!AU76="","",IF($B$3="On",IF(Data_Noise!AU76&lt;=0,0,IF($BZ76&gt;=Data_Noise!AU76,0,Data_Noise!AU76-$BZ76)),Data_Noise!AU76)),"")</f>
        <v/>
      </c>
      <c r="AV76" s="79" t="str">
        <f>IFERROR(IF(Data_Noise!AV76="","",IF($B$3="On",IF(Data_Noise!AV76&lt;=0,0,IF($BZ76&gt;=Data_Noise!AV76,0,Data_Noise!AV76-$BZ76)),Data_Noise!AV76)),"")</f>
        <v/>
      </c>
      <c r="AW76" s="79" t="str">
        <f>IFERROR(IF(Data_Noise!AW76="","",IF($B$3="On",IF(Data_Noise!AW76&lt;=0,0,IF($BZ76&gt;=Data_Noise!AW76,0,Data_Noise!AW76-$BZ76)),Data_Noise!AW76)),"")</f>
        <v/>
      </c>
      <c r="AX76" s="79" t="str">
        <f>IFERROR(IF(Data_Noise!AX76="","",IF($B$3="On",IF(Data_Noise!AX76&lt;=0,0,IF($BZ76&gt;=Data_Noise!AX76,0,Data_Noise!AX76-$BZ76)),Data_Noise!AX76)),"")</f>
        <v/>
      </c>
      <c r="AY76" s="79" t="str">
        <f>IFERROR(IF(Data_Noise!AY76="","",IF($B$3="On",IF(Data_Noise!AY76&lt;=0,0,IF($BZ76&gt;=Data_Noise!AY76,0,Data_Noise!AY76-$BZ76)),Data_Noise!AY76)),"")</f>
        <v/>
      </c>
      <c r="AZ76" s="79" t="str">
        <f>IFERROR(IF(Data_Noise!AZ76="","",IF($B$3="On",IF(Data_Noise!AZ76&lt;=0,0,IF($BZ76&gt;=Data_Noise!AZ76,0,Data_Noise!AZ76-$BZ76)),Data_Noise!AZ76)),"")</f>
        <v/>
      </c>
      <c r="BA76" s="79">
        <f ca="1">IF(BA$3="","",Data_Noise!C76)</f>
        <v>11.805191127759599</v>
      </c>
      <c r="BB76" s="79">
        <f ca="1">IF(BB$3="","",Data_Noise!D76)</f>
        <v>10.135606086101536</v>
      </c>
      <c r="BC76" s="79">
        <f ca="1">IF(BC$3="","",Data_Noise!E76)</f>
        <v>6.996864682543527</v>
      </c>
      <c r="BD76" s="79">
        <f ca="1">IF(BD$3="","",Data_Noise!F76)</f>
        <v>4.7024364930465099</v>
      </c>
      <c r="BE76" s="79">
        <f ca="1">IF(BE$3="","",Data_Noise!G76)</f>
        <v>2.8182729697108098</v>
      </c>
      <c r="BF76" s="79">
        <f ca="1">IF(BF$3="","",Data_Noise!H76)</f>
        <v>0.93544802607720989</v>
      </c>
      <c r="BG76" s="79">
        <f ca="1">IF(BG$3="","",Data_Noise!I76)</f>
        <v>-1.6679923967287031</v>
      </c>
      <c r="BH76" s="79">
        <f ca="1">IF(BH$3="","",Data_Noise!J76)</f>
        <v>-1.7890192056870557</v>
      </c>
      <c r="BI76" s="79">
        <f ca="1">IF(BI$3="","",Data_Noise!K76)</f>
        <v>-0.29344138035821937</v>
      </c>
      <c r="BJ76" s="79">
        <f ca="1">IF(BJ$3="","",Data_Noise!L76)</f>
        <v>1.5012988087369175</v>
      </c>
      <c r="BK76" s="79">
        <f ca="1">IF(BK$3="","",Data_Noise!M76)</f>
        <v>0.57303933311383337</v>
      </c>
      <c r="BL76" s="79">
        <f ca="1">IF(BL$3="","",Data_Noise!N76)</f>
        <v>0.59857114245581333</v>
      </c>
      <c r="BM76" s="79">
        <f ca="1">IF(BM$3="","",Data_Noise!O76)</f>
        <v>-1.3760981504375802</v>
      </c>
      <c r="BN76" s="79" t="str">
        <f>IF(BN$3="","",Data_Noise!P76)</f>
        <v/>
      </c>
      <c r="BO76" s="79" t="str">
        <f>IF(BO$3="","",Data_Noise!Q76)</f>
        <v/>
      </c>
      <c r="BP76" s="79" t="str">
        <f>IF(BP$3="","",Data_Noise!R76)</f>
        <v/>
      </c>
      <c r="BQ76" s="79" t="str">
        <f>IF(BQ$3="","",Data_Noise!S76)</f>
        <v/>
      </c>
      <c r="BR76" s="79" t="str">
        <f>IF(BR$3="","",Data_Noise!T76)</f>
        <v/>
      </c>
      <c r="BS76" s="79" t="str">
        <f>IF(BS$3="","",Data_Noise!U76)</f>
        <v/>
      </c>
      <c r="BT76" s="79" t="str">
        <f>IF(BT$3="","",Data_Noise!V76)</f>
        <v/>
      </c>
      <c r="BU76" s="79" t="str">
        <f>IF(BU$3="","",Data_Noise!W76)</f>
        <v/>
      </c>
      <c r="BV76" s="79" t="str">
        <f>IF(BV$3="","",Data_Noise!X76)</f>
        <v/>
      </c>
      <c r="BW76" s="79" t="str">
        <f>IF(BW$3="","",Data_Noise!Y76)</f>
        <v/>
      </c>
      <c r="BX76" s="79" t="str">
        <f>IF(BX$3="","",Data_Noise!Z76)</f>
        <v/>
      </c>
      <c r="BY76" s="79" t="str">
        <f>IF(BY$3="","",Data_Noise!AA76)</f>
        <v/>
      </c>
      <c r="BZ76" s="79">
        <f t="shared" ca="1" si="2"/>
        <v>2.6877059643334005</v>
      </c>
    </row>
    <row r="77" spans="1:78" x14ac:dyDescent="0.25">
      <c r="A77" s="79">
        <f ca="1">Data_Initial!A77</f>
        <v>2</v>
      </c>
      <c r="B77" s="79" t="str">
        <f ca="1">Data_Initial!B77</f>
        <v>B1</v>
      </c>
      <c r="C77" s="79">
        <f ca="1">IFERROR(IF(Data_Noise!C77="","",IF($B$3="On",IF(Data_Noise!C77&lt;=0,0,IF($BZ77&gt;=Data_Noise!C77,0,Data_Noise!C77-$BZ77)),Data_Noise!C77)),"")</f>
        <v>3.3283107319684979</v>
      </c>
      <c r="D77" s="79">
        <f ca="1">IFERROR(IF(Data_Noise!D77="","",IF($B$3="On",IF(Data_Noise!D77&lt;=0,0,IF($BZ77&gt;=Data_Noise!D77,0,Data_Noise!D77-$BZ77)),Data_Noise!D77)),"")</f>
        <v>1.1596129930070185</v>
      </c>
      <c r="E77" s="79">
        <f ca="1">IFERROR(IF(Data_Noise!E77="","",IF($B$3="On",IF(Data_Noise!E77&lt;=0,0,IF($BZ77&gt;=Data_Noise!E77,0,Data_Noise!E77-$BZ77)),Data_Noise!E77)),"")</f>
        <v>0</v>
      </c>
      <c r="F77" s="79">
        <f ca="1">IFERROR(IF(Data_Noise!F77="","",IF($B$3="On",IF(Data_Noise!F77&lt;=0,0,IF($BZ77&gt;=Data_Noise!F77,0,Data_Noise!F77-$BZ77)),Data_Noise!F77)),"")</f>
        <v>0</v>
      </c>
      <c r="G77" s="79">
        <f ca="1">IFERROR(IF(Data_Noise!G77="","",IF($B$3="On",IF(Data_Noise!G77&lt;=0,0,IF($BZ77&gt;=Data_Noise!G77,0,Data_Noise!G77-$BZ77)),Data_Noise!G77)),"")</f>
        <v>0.28801808684315588</v>
      </c>
      <c r="H77" s="79">
        <f ca="1">IFERROR(IF(Data_Noise!H77="","",IF($B$3="On",IF(Data_Noise!H77&lt;=0,0,IF($BZ77&gt;=Data_Noise!H77,0,Data_Noise!H77-$BZ77)),Data_Noise!H77)),"")</f>
        <v>1.5611019592870559</v>
      </c>
      <c r="I77" s="79">
        <f ca="1">IFERROR(IF(Data_Noise!I77="","",IF($B$3="On",IF(Data_Noise!I77&lt;=0,0,IF($BZ77&gt;=Data_Noise!I77,0,Data_Noise!I77-$BZ77)),Data_Noise!I77)),"")</f>
        <v>2.1537207567224397</v>
      </c>
      <c r="J77" s="79">
        <f ca="1">IFERROR(IF(Data_Noise!J77="","",IF($B$3="On",IF(Data_Noise!J77&lt;=0,0,IF($BZ77&gt;=Data_Noise!J77,0,Data_Noise!J77-$BZ77)),Data_Noise!J77)),"")</f>
        <v>2.2366995307875315</v>
      </c>
      <c r="K77" s="79">
        <f ca="1">IFERROR(IF(Data_Noise!K77="","",IF($B$3="On",IF(Data_Noise!K77&lt;=0,0,IF($BZ77&gt;=Data_Noise!K77,0,Data_Noise!K77-$BZ77)),Data_Noise!K77)),"")</f>
        <v>0</v>
      </c>
      <c r="L77" s="79">
        <f ca="1">IFERROR(IF(Data_Noise!L77="","",IF($B$3="On",IF(Data_Noise!L77&lt;=0,0,IF($BZ77&gt;=Data_Noise!L77,0,Data_Noise!L77-$BZ77)),Data_Noise!L77)),"")</f>
        <v>0</v>
      </c>
      <c r="M77" s="79">
        <f ca="1">IFERROR(IF(Data_Noise!M77="","",IF($B$3="On",IF(Data_Noise!M77&lt;=0,0,IF($BZ77&gt;=Data_Noise!M77,0,Data_Noise!M77-$BZ77)),Data_Noise!M77)),"")</f>
        <v>0</v>
      </c>
      <c r="N77" s="79">
        <f ca="1">IFERROR(IF(Data_Noise!N77="","",IF($B$3="On",IF(Data_Noise!N77&lt;=0,0,IF($BZ77&gt;=Data_Noise!N77,0,Data_Noise!N77-$BZ77)),Data_Noise!N77)),"")</f>
        <v>0</v>
      </c>
      <c r="O77" s="79">
        <f ca="1">IFERROR(IF(Data_Noise!O77="","",IF($B$3="On",IF(Data_Noise!O77&lt;=0,0,IF($BZ77&gt;=Data_Noise!O77,0,Data_Noise!O77-$BZ77)),Data_Noise!O77)),"")</f>
        <v>0</v>
      </c>
      <c r="P77" s="79">
        <f ca="1">IFERROR(IF(Data_Noise!P77="","",IF($B$3="On",IF(Data_Noise!P77&lt;=0,0,IF($BZ77&gt;=Data_Noise!P77,0,Data_Noise!P77-$BZ77)),Data_Noise!P77)),"")</f>
        <v>0</v>
      </c>
      <c r="Q77" s="79">
        <f ca="1">IFERROR(IF(Data_Noise!Q77="","",IF($B$3="On",IF(Data_Noise!Q77&lt;=0,0,IF($BZ77&gt;=Data_Noise!Q77,0,Data_Noise!Q77-$BZ77)),Data_Noise!Q77)),"")</f>
        <v>0</v>
      </c>
      <c r="R77" s="79">
        <f ca="1">IFERROR(IF(Data_Noise!R77="","",IF($B$3="On",IF(Data_Noise!R77&lt;=0,0,IF($BZ77&gt;=Data_Noise!R77,0,Data_Noise!R77-$BZ77)),Data_Noise!R77)),"")</f>
        <v>0</v>
      </c>
      <c r="S77" s="79">
        <f ca="1">IFERROR(IF(Data_Noise!S77="","",IF($B$3="On",IF(Data_Noise!S77&lt;=0,0,IF($BZ77&gt;=Data_Noise!S77,0,Data_Noise!S77-$BZ77)),Data_Noise!S77)),"")</f>
        <v>0</v>
      </c>
      <c r="T77" s="79">
        <f ca="1">IFERROR(IF(Data_Noise!T77="","",IF($B$3="On",IF(Data_Noise!T77&lt;=0,0,IF($BZ77&gt;=Data_Noise!T77,0,Data_Noise!T77-$BZ77)),Data_Noise!T77)),"")</f>
        <v>0</v>
      </c>
      <c r="U77" s="79">
        <f ca="1">IFERROR(IF(Data_Noise!U77="","",IF($B$3="On",IF(Data_Noise!U77&lt;=0,0,IF($BZ77&gt;=Data_Noise!U77,0,Data_Noise!U77-$BZ77)),Data_Noise!U77)),"")</f>
        <v>0</v>
      </c>
      <c r="V77" s="79">
        <f ca="1">IFERROR(IF(Data_Noise!V77="","",IF($B$3="On",IF(Data_Noise!V77&lt;=0,0,IF($BZ77&gt;=Data_Noise!V77,0,Data_Noise!V77-$BZ77)),Data_Noise!V77)),"")</f>
        <v>0</v>
      </c>
      <c r="W77" s="79">
        <f ca="1">IFERROR(IF(Data_Noise!W77="","",IF($B$3="On",IF(Data_Noise!W77&lt;=0,0,IF($BZ77&gt;=Data_Noise!W77,0,Data_Noise!W77-$BZ77)),Data_Noise!W77)),"")</f>
        <v>0</v>
      </c>
      <c r="X77" s="79">
        <f ca="1">IFERROR(IF(Data_Noise!X77="","",IF($B$3="On",IF(Data_Noise!X77&lt;=0,0,IF($BZ77&gt;=Data_Noise!X77,0,Data_Noise!X77-$BZ77)),Data_Noise!X77)),"")</f>
        <v>0</v>
      </c>
      <c r="Y77" s="79">
        <f ca="1">IFERROR(IF(Data_Noise!Y77="","",IF($B$3="On",IF(Data_Noise!Y77&lt;=0,0,IF($BZ77&gt;=Data_Noise!Y77,0,Data_Noise!Y77-$BZ77)),Data_Noise!Y77)),"")</f>
        <v>0</v>
      </c>
      <c r="Z77" s="79">
        <f ca="1">IFERROR(IF(Data_Noise!Z77="","",IF($B$3="On",IF(Data_Noise!Z77&lt;=0,0,IF($BZ77&gt;=Data_Noise!Z77,0,Data_Noise!Z77-$BZ77)),Data_Noise!Z77)),"")</f>
        <v>6.9966820917449368</v>
      </c>
      <c r="AA77" s="79">
        <f ca="1">IFERROR(IF(Data_Noise!AA77="","",IF($B$3="On",IF(Data_Noise!AA77&lt;=0,0,IF($BZ77&gt;=Data_Noise!AA77,0,Data_Noise!AA77-$BZ77)),Data_Noise!AA77)),"")</f>
        <v>23.57526679829985</v>
      </c>
      <c r="AB77" s="79">
        <f ca="1">IFERROR(IF(Data_Noise!AB77="","",IF($B$3="On",IF(Data_Noise!AB77&lt;=0,0,IF($BZ77&gt;=Data_Noise!AB77,0,Data_Noise!AB77-$BZ77)),Data_Noise!AB77)),"")</f>
        <v>55.469160758763238</v>
      </c>
      <c r="AC77" s="79">
        <f ca="1">IFERROR(IF(Data_Noise!AC77="","",IF($B$3="On",IF(Data_Noise!AC77&lt;=0,0,IF($BZ77&gt;=Data_Noise!AC77,0,Data_Noise!AC77-$BZ77)),Data_Noise!AC77)),"")</f>
        <v>111.42786425647184</v>
      </c>
      <c r="AD77" s="79">
        <f ca="1">IFERROR(IF(Data_Noise!AD77="","",IF($B$3="On",IF(Data_Noise!AD77&lt;=0,0,IF($BZ77&gt;=Data_Noise!AD77,0,Data_Noise!AD77-$BZ77)),Data_Noise!AD77)),"")</f>
        <v>213.95878966806049</v>
      </c>
      <c r="AE77" s="79">
        <f ca="1">IFERROR(IF(Data_Noise!AE77="","",IF($B$3="On",IF(Data_Noise!AE77&lt;=0,0,IF($BZ77&gt;=Data_Noise!AE77,0,Data_Noise!AE77-$BZ77)),Data_Noise!AE77)),"")</f>
        <v>393.02665882422087</v>
      </c>
      <c r="AF77" s="79">
        <f ca="1">IFERROR(IF(Data_Noise!AF77="","",IF($B$3="On",IF(Data_Noise!AF77&lt;=0,0,IF($BZ77&gt;=Data_Noise!AF77,0,Data_Noise!AF77-$BZ77)),Data_Noise!AF77)),"")</f>
        <v>687.2343708828256</v>
      </c>
      <c r="AG77" s="79">
        <f ca="1">IFERROR(IF(Data_Noise!AG77="","",IF($B$3="On",IF(Data_Noise!AG77&lt;=0,0,IF($BZ77&gt;=Data_Noise!AG77,0,Data_Noise!AG77-$BZ77)),Data_Noise!AG77)),"")</f>
        <v>1118.7329979730127</v>
      </c>
      <c r="AH77" s="79">
        <f ca="1">IFERROR(IF(Data_Noise!AH77="","",IF($B$3="On",IF(Data_Noise!AH77&lt;=0,0,IF($BZ77&gt;=Data_Noise!AH77,0,Data_Noise!AH77-$BZ77)),Data_Noise!AH77)),"")</f>
        <v>1651.4011279546253</v>
      </c>
      <c r="AI77" s="79">
        <f ca="1">IFERROR(IF(Data_Noise!AI77="","",IF($B$3="On",IF(Data_Noise!AI77&lt;=0,0,IF($BZ77&gt;=Data_Noise!AI77,0,Data_Noise!AI77-$BZ77)),Data_Noise!AI77)),"")</f>
        <v>2200.6478969181981</v>
      </c>
      <c r="AJ77" s="79">
        <f ca="1">IFERROR(IF(Data_Noise!AJ77="","",IF($B$3="On",IF(Data_Noise!AJ77&lt;=0,0,IF($BZ77&gt;=Data_Noise!AJ77,0,Data_Noise!AJ77-$BZ77)),Data_Noise!AJ77)),"")</f>
        <v>2667.7473458428817</v>
      </c>
      <c r="AK77" s="79">
        <f ca="1">IFERROR(IF(Data_Noise!AK77="","",IF($B$3="On",IF(Data_Noise!AK77&lt;=0,0,IF($BZ77&gt;=Data_Noise!AK77,0,Data_Noise!AK77-$BZ77)),Data_Noise!AK77)),"")</f>
        <v>3002.5802600218017</v>
      </c>
      <c r="AL77" s="79">
        <f ca="1">IFERROR(IF(Data_Noise!AL77="","",IF($B$3="On",IF(Data_Noise!AL77&lt;=0,0,IF($BZ77&gt;=Data_Noise!AL77,0,Data_Noise!AL77-$BZ77)),Data_Noise!AL77)),"")</f>
        <v>3208.5836124582188</v>
      </c>
      <c r="AM77" s="79">
        <f ca="1">IFERROR(IF(Data_Noise!AM77="","",IF($B$3="On",IF(Data_Noise!AM77&lt;=0,0,IF($BZ77&gt;=Data_Noise!AM77,0,Data_Noise!AM77-$BZ77)),Data_Noise!AM77)),"")</f>
        <v>3328.1710447729447</v>
      </c>
      <c r="AN77" s="79">
        <f ca="1">IFERROR(IF(Data_Noise!AN77="","",IF($B$3="On",IF(Data_Noise!AN77&lt;=0,0,IF($BZ77&gt;=Data_Noise!AN77,0,Data_Noise!AN77-$BZ77)),Data_Noise!AN77)),"")</f>
        <v>3404.0290716497248</v>
      </c>
      <c r="AO77" s="79">
        <f ca="1">IFERROR(IF(Data_Noise!AO77="","",IF($B$3="On",IF(Data_Noise!AO77&lt;=0,0,IF($BZ77&gt;=Data_Noise!AO77,0,Data_Noise!AO77-$BZ77)),Data_Noise!AO77)),"")</f>
        <v>3461.4177012425448</v>
      </c>
      <c r="AP77" s="79">
        <f ca="1">IFERROR(IF(Data_Noise!AP77="","",IF($B$3="On",IF(Data_Noise!AP77&lt;=0,0,IF($BZ77&gt;=Data_Noise!AP77,0,Data_Noise!AP77-$BZ77)),Data_Noise!AP77)),"")</f>
        <v>3487.5325299470883</v>
      </c>
      <c r="AQ77" s="79" t="str">
        <f>IFERROR(IF(Data_Noise!AQ77="","",IF($B$3="On",IF(Data_Noise!AQ77&lt;=0,0,IF($BZ77&gt;=Data_Noise!AQ77,0,Data_Noise!AQ77-$BZ77)),Data_Noise!AQ77)),"")</f>
        <v/>
      </c>
      <c r="AR77" s="79" t="str">
        <f>IFERROR(IF(Data_Noise!AR77="","",IF($B$3="On",IF(Data_Noise!AR77&lt;=0,0,IF($BZ77&gt;=Data_Noise!AR77,0,Data_Noise!AR77-$BZ77)),Data_Noise!AR77)),"")</f>
        <v/>
      </c>
      <c r="AS77" s="79" t="str">
        <f>IFERROR(IF(Data_Noise!AS77="","",IF($B$3="On",IF(Data_Noise!AS77&lt;=0,0,IF($BZ77&gt;=Data_Noise!AS77,0,Data_Noise!AS77-$BZ77)),Data_Noise!AS77)),"")</f>
        <v/>
      </c>
      <c r="AT77" s="79" t="str">
        <f>IFERROR(IF(Data_Noise!AT77="","",IF($B$3="On",IF(Data_Noise!AT77&lt;=0,0,IF($BZ77&gt;=Data_Noise!AT77,0,Data_Noise!AT77-$BZ77)),Data_Noise!AT77)),"")</f>
        <v/>
      </c>
      <c r="AU77" s="79" t="str">
        <f>IFERROR(IF(Data_Noise!AU77="","",IF($B$3="On",IF(Data_Noise!AU77&lt;=0,0,IF($BZ77&gt;=Data_Noise!AU77,0,Data_Noise!AU77-$BZ77)),Data_Noise!AU77)),"")</f>
        <v/>
      </c>
      <c r="AV77" s="79" t="str">
        <f>IFERROR(IF(Data_Noise!AV77="","",IF($B$3="On",IF(Data_Noise!AV77&lt;=0,0,IF($BZ77&gt;=Data_Noise!AV77,0,Data_Noise!AV77-$BZ77)),Data_Noise!AV77)),"")</f>
        <v/>
      </c>
      <c r="AW77" s="79" t="str">
        <f>IFERROR(IF(Data_Noise!AW77="","",IF($B$3="On",IF(Data_Noise!AW77&lt;=0,0,IF($BZ77&gt;=Data_Noise!AW77,0,Data_Noise!AW77-$BZ77)),Data_Noise!AW77)),"")</f>
        <v/>
      </c>
      <c r="AX77" s="79" t="str">
        <f>IFERROR(IF(Data_Noise!AX77="","",IF($B$3="On",IF(Data_Noise!AX77&lt;=0,0,IF($BZ77&gt;=Data_Noise!AX77,0,Data_Noise!AX77-$BZ77)),Data_Noise!AX77)),"")</f>
        <v/>
      </c>
      <c r="AY77" s="79" t="str">
        <f>IFERROR(IF(Data_Noise!AY77="","",IF($B$3="On",IF(Data_Noise!AY77&lt;=0,0,IF($BZ77&gt;=Data_Noise!AY77,0,Data_Noise!AY77-$BZ77)),Data_Noise!AY77)),"")</f>
        <v/>
      </c>
      <c r="AZ77" s="79" t="str">
        <f>IFERROR(IF(Data_Noise!AZ77="","",IF($B$3="On",IF(Data_Noise!AZ77&lt;=0,0,IF($BZ77&gt;=Data_Noise!AZ77,0,Data_Noise!AZ77-$BZ77)),Data_Noise!AZ77)),"")</f>
        <v/>
      </c>
      <c r="BA77" s="79">
        <f ca="1">IF(BA$3="","",Data_Noise!C77)</f>
        <v>5.5510112395099904</v>
      </c>
      <c r="BB77" s="79">
        <f ca="1">IF(BB$3="","",Data_Noise!D77)</f>
        <v>3.382313500548511</v>
      </c>
      <c r="BC77" s="79">
        <f ca="1">IF(BC$3="","",Data_Noise!E77)</f>
        <v>2.1921150472850677</v>
      </c>
      <c r="BD77" s="79">
        <f ca="1">IF(BD$3="","",Data_Noise!F77)</f>
        <v>1.8611951323694804</v>
      </c>
      <c r="BE77" s="79">
        <f ca="1">IF(BE$3="","",Data_Noise!G77)</f>
        <v>2.5107185943846484</v>
      </c>
      <c r="BF77" s="79">
        <f ca="1">IF(BF$3="","",Data_Noise!H77)</f>
        <v>3.7838024668285484</v>
      </c>
      <c r="BG77" s="79">
        <f ca="1">IF(BG$3="","",Data_Noise!I77)</f>
        <v>4.3764212642639322</v>
      </c>
      <c r="BH77" s="79">
        <f ca="1">IF(BH$3="","",Data_Noise!J77)</f>
        <v>4.459400038329024</v>
      </c>
      <c r="BI77" s="79">
        <f ca="1">IF(BI$3="","",Data_Noise!K77)</f>
        <v>1.7413607768653498</v>
      </c>
      <c r="BJ77" s="79">
        <f ca="1">IF(BJ$3="","",Data_Noise!L77)</f>
        <v>0.46362663141735339</v>
      </c>
      <c r="BK77" s="79">
        <f ca="1">IF(BK$3="","",Data_Noise!M77)</f>
        <v>-1.1092577559663066</v>
      </c>
      <c r="BL77" s="79">
        <f ca="1">IF(BL$3="","",Data_Noise!N77)</f>
        <v>-0.11178675155679334</v>
      </c>
      <c r="BM77" s="79">
        <f ca="1">IF(BM$3="","",Data_Noise!O77)</f>
        <v>-0.20581358623940002</v>
      </c>
      <c r="BN77" s="79" t="str">
        <f>IF(BN$3="","",Data_Noise!P77)</f>
        <v/>
      </c>
      <c r="BO77" s="79" t="str">
        <f>IF(BO$3="","",Data_Noise!Q77)</f>
        <v/>
      </c>
      <c r="BP77" s="79" t="str">
        <f>IF(BP$3="","",Data_Noise!R77)</f>
        <v/>
      </c>
      <c r="BQ77" s="79" t="str">
        <f>IF(BQ$3="","",Data_Noise!S77)</f>
        <v/>
      </c>
      <c r="BR77" s="79" t="str">
        <f>IF(BR$3="","",Data_Noise!T77)</f>
        <v/>
      </c>
      <c r="BS77" s="79" t="str">
        <f>IF(BS$3="","",Data_Noise!U77)</f>
        <v/>
      </c>
      <c r="BT77" s="79" t="str">
        <f>IF(BT$3="","",Data_Noise!V77)</f>
        <v/>
      </c>
      <c r="BU77" s="79" t="str">
        <f>IF(BU$3="","",Data_Noise!W77)</f>
        <v/>
      </c>
      <c r="BV77" s="79" t="str">
        <f>IF(BV$3="","",Data_Noise!X77)</f>
        <v/>
      </c>
      <c r="BW77" s="79" t="str">
        <f>IF(BW$3="","",Data_Noise!Y77)</f>
        <v/>
      </c>
      <c r="BX77" s="79" t="str">
        <f>IF(BX$3="","",Data_Noise!Z77)</f>
        <v/>
      </c>
      <c r="BY77" s="79" t="str">
        <f>IF(BY$3="","",Data_Noise!AA77)</f>
        <v/>
      </c>
      <c r="BZ77" s="79">
        <f t="shared" ca="1" si="2"/>
        <v>2.2227005075414925</v>
      </c>
    </row>
    <row r="78" spans="1:78" x14ac:dyDescent="0.25">
      <c r="A78" s="79">
        <f ca="1">Data_Initial!A78</f>
        <v>2</v>
      </c>
      <c r="B78" s="79" t="str">
        <f ca="1">Data_Initial!B78</f>
        <v>C1</v>
      </c>
      <c r="C78" s="79">
        <f ca="1">IFERROR(IF(Data_Noise!C78="","",IF($B$3="On",IF(Data_Noise!C78&lt;=0,0,IF($BZ78&gt;=Data_Noise!C78,0,Data_Noise!C78-$BZ78)),Data_Noise!C78)),"")</f>
        <v>14.644498119735223</v>
      </c>
      <c r="D78" s="79">
        <f ca="1">IFERROR(IF(Data_Noise!D78="","",IF($B$3="On",IF(Data_Noise!D78&lt;=0,0,IF($BZ78&gt;=Data_Noise!D78,0,Data_Noise!D78-$BZ78)),Data_Noise!D78)),"")</f>
        <v>11.500320818165006</v>
      </c>
      <c r="E78" s="79">
        <f ca="1">IFERROR(IF(Data_Noise!E78="","",IF($B$3="On",IF(Data_Noise!E78&lt;=0,0,IF($BZ78&gt;=Data_Noise!E78,0,Data_Noise!E78-$BZ78)),Data_Noise!E78)),"")</f>
        <v>5.2789994756988907</v>
      </c>
      <c r="F78" s="79">
        <f ca="1">IFERROR(IF(Data_Noise!F78="","",IF($B$3="On",IF(Data_Noise!F78&lt;=0,0,IF($BZ78&gt;=Data_Noise!F78,0,Data_Noise!F78-$BZ78)),Data_Noise!F78)),"")</f>
        <v>1.2193997235197944</v>
      </c>
      <c r="G78" s="79">
        <f ca="1">IFERROR(IF(Data_Noise!G78="","",IF($B$3="On",IF(Data_Noise!G78&lt;=0,0,IF($BZ78&gt;=Data_Noise!G78,0,Data_Noise!G78-$BZ78)),Data_Noise!G78)),"")</f>
        <v>0</v>
      </c>
      <c r="H78" s="79">
        <f ca="1">IFERROR(IF(Data_Noise!H78="","",IF($B$3="On",IF(Data_Noise!H78&lt;=0,0,IF($BZ78&gt;=Data_Noise!H78,0,Data_Noise!H78-$BZ78)),Data_Noise!H78)),"")</f>
        <v>0</v>
      </c>
      <c r="I78" s="79">
        <f ca="1">IFERROR(IF(Data_Noise!I78="","",IF($B$3="On",IF(Data_Noise!I78&lt;=0,0,IF($BZ78&gt;=Data_Noise!I78,0,Data_Noise!I78-$BZ78)),Data_Noise!I78)),"")</f>
        <v>0</v>
      </c>
      <c r="J78" s="79">
        <f ca="1">IFERROR(IF(Data_Noise!J78="","",IF($B$3="On",IF(Data_Noise!J78&lt;=0,0,IF($BZ78&gt;=Data_Noise!J78,0,Data_Noise!J78-$BZ78)),Data_Noise!J78)),"")</f>
        <v>0</v>
      </c>
      <c r="K78" s="79">
        <f ca="1">IFERROR(IF(Data_Noise!K78="","",IF($B$3="On",IF(Data_Noise!K78&lt;=0,0,IF($BZ78&gt;=Data_Noise!K78,0,Data_Noise!K78-$BZ78)),Data_Noise!K78)),"")</f>
        <v>0</v>
      </c>
      <c r="L78" s="79">
        <f ca="1">IFERROR(IF(Data_Noise!L78="","",IF($B$3="On",IF(Data_Noise!L78&lt;=0,0,IF($BZ78&gt;=Data_Noise!L78,0,Data_Noise!L78-$BZ78)),Data_Noise!L78)),"")</f>
        <v>0</v>
      </c>
      <c r="M78" s="79">
        <f ca="1">IFERROR(IF(Data_Noise!M78="","",IF($B$3="On",IF(Data_Noise!M78&lt;=0,0,IF($BZ78&gt;=Data_Noise!M78,0,Data_Noise!M78-$BZ78)),Data_Noise!M78)),"")</f>
        <v>0</v>
      </c>
      <c r="N78" s="79">
        <f ca="1">IFERROR(IF(Data_Noise!N78="","",IF($B$3="On",IF(Data_Noise!N78&lt;=0,0,IF($BZ78&gt;=Data_Noise!N78,0,Data_Noise!N78-$BZ78)),Data_Noise!N78)),"")</f>
        <v>0</v>
      </c>
      <c r="O78" s="79">
        <f ca="1">IFERROR(IF(Data_Noise!O78="","",IF($B$3="On",IF(Data_Noise!O78&lt;=0,0,IF($BZ78&gt;=Data_Noise!O78,0,Data_Noise!O78-$BZ78)),Data_Noise!O78)),"")</f>
        <v>0</v>
      </c>
      <c r="P78" s="79">
        <f ca="1">IFERROR(IF(Data_Noise!P78="","",IF($B$3="On",IF(Data_Noise!P78&lt;=0,0,IF($BZ78&gt;=Data_Noise!P78,0,Data_Noise!P78-$BZ78)),Data_Noise!P78)),"")</f>
        <v>0</v>
      </c>
      <c r="Q78" s="79">
        <f ca="1">IFERROR(IF(Data_Noise!Q78="","",IF($B$3="On",IF(Data_Noise!Q78&lt;=0,0,IF($BZ78&gt;=Data_Noise!Q78,0,Data_Noise!Q78-$BZ78)),Data_Noise!Q78)),"")</f>
        <v>0</v>
      </c>
      <c r="R78" s="79">
        <f ca="1">IFERROR(IF(Data_Noise!R78="","",IF($B$3="On",IF(Data_Noise!R78&lt;=0,0,IF($BZ78&gt;=Data_Noise!R78,0,Data_Noise!R78-$BZ78)),Data_Noise!R78)),"")</f>
        <v>0</v>
      </c>
      <c r="S78" s="79">
        <f ca="1">IFERROR(IF(Data_Noise!S78="","",IF($B$3="On",IF(Data_Noise!S78&lt;=0,0,IF($BZ78&gt;=Data_Noise!S78,0,Data_Noise!S78-$BZ78)),Data_Noise!S78)),"")</f>
        <v>0</v>
      </c>
      <c r="T78" s="79">
        <f ca="1">IFERROR(IF(Data_Noise!T78="","",IF($B$3="On",IF(Data_Noise!T78&lt;=0,0,IF($BZ78&gt;=Data_Noise!T78,0,Data_Noise!T78-$BZ78)),Data_Noise!T78)),"")</f>
        <v>0</v>
      </c>
      <c r="U78" s="79">
        <f ca="1">IFERROR(IF(Data_Noise!U78="","",IF($B$3="On",IF(Data_Noise!U78&lt;=0,0,IF($BZ78&gt;=Data_Noise!U78,0,Data_Noise!U78-$BZ78)),Data_Noise!U78)),"")</f>
        <v>0</v>
      </c>
      <c r="V78" s="79">
        <f ca="1">IFERROR(IF(Data_Noise!V78="","",IF($B$3="On",IF(Data_Noise!V78&lt;=0,0,IF($BZ78&gt;=Data_Noise!V78,0,Data_Noise!V78-$BZ78)),Data_Noise!V78)),"")</f>
        <v>0</v>
      </c>
      <c r="W78" s="79">
        <f ca="1">IFERROR(IF(Data_Noise!W78="","",IF($B$3="On",IF(Data_Noise!W78&lt;=0,0,IF($BZ78&gt;=Data_Noise!W78,0,Data_Noise!W78-$BZ78)),Data_Noise!W78)),"")</f>
        <v>0</v>
      </c>
      <c r="X78" s="79">
        <f ca="1">IFERROR(IF(Data_Noise!X78="","",IF($B$3="On",IF(Data_Noise!X78&lt;=0,0,IF($BZ78&gt;=Data_Noise!X78,0,Data_Noise!X78-$BZ78)),Data_Noise!X78)),"")</f>
        <v>0</v>
      </c>
      <c r="Y78" s="79">
        <f ca="1">IFERROR(IF(Data_Noise!Y78="","",IF($B$3="On",IF(Data_Noise!Y78&lt;=0,0,IF($BZ78&gt;=Data_Noise!Y78,0,Data_Noise!Y78-$BZ78)),Data_Noise!Y78)),"")</f>
        <v>0</v>
      </c>
      <c r="Z78" s="79">
        <f ca="1">IFERROR(IF(Data_Noise!Z78="","",IF($B$3="On",IF(Data_Noise!Z78&lt;=0,0,IF($BZ78&gt;=Data_Noise!Z78,0,Data_Noise!Z78-$BZ78)),Data_Noise!Z78)),"")</f>
        <v>7.5098366362667726</v>
      </c>
      <c r="AA78" s="79">
        <f ca="1">IFERROR(IF(Data_Noise!AA78="","",IF($B$3="On",IF(Data_Noise!AA78&lt;=0,0,IF($BZ78&gt;=Data_Noise!AA78,0,Data_Noise!AA78-$BZ78)),Data_Noise!AA78)),"")</f>
        <v>27.2472118679216</v>
      </c>
      <c r="AB78" s="79">
        <f ca="1">IFERROR(IF(Data_Noise!AB78="","",IF($B$3="On",IF(Data_Noise!AB78&lt;=0,0,IF($BZ78&gt;=Data_Noise!AB78,0,Data_Noise!AB78-$BZ78)),Data_Noise!AB78)),"")</f>
        <v>68.728133031130426</v>
      </c>
      <c r="AC78" s="79">
        <f ca="1">IFERROR(IF(Data_Noise!AC78="","",IF($B$3="On",IF(Data_Noise!AC78&lt;=0,0,IF($BZ78&gt;=Data_Noise!AC78,0,Data_Noise!AC78-$BZ78)),Data_Noise!AC78)),"")</f>
        <v>146.51141869969209</v>
      </c>
      <c r="AD78" s="79">
        <f ca="1">IFERROR(IF(Data_Noise!AD78="","",IF($B$3="On",IF(Data_Noise!AD78&lt;=0,0,IF($BZ78&gt;=Data_Noise!AD78,0,Data_Noise!AD78-$BZ78)),Data_Noise!AD78)),"")</f>
        <v>293.68556262767908</v>
      </c>
      <c r="AE78" s="79">
        <f ca="1">IFERROR(IF(Data_Noise!AE78="","",IF($B$3="On",IF(Data_Noise!AE78&lt;=0,0,IF($BZ78&gt;=Data_Noise!AE78,0,Data_Noise!AE78-$BZ78)),Data_Noise!AE78)),"")</f>
        <v>548.39887412370467</v>
      </c>
      <c r="AF78" s="79">
        <f ca="1">IFERROR(IF(Data_Noise!AF78="","",IF($B$3="On",IF(Data_Noise!AF78&lt;=0,0,IF($BZ78&gt;=Data_Noise!AF78,0,Data_Noise!AF78-$BZ78)),Data_Noise!AF78)),"")</f>
        <v>950.66958905074864</v>
      </c>
      <c r="AG78" s="79">
        <f ca="1">IFERROR(IF(Data_Noise!AG78="","",IF($B$3="On",IF(Data_Noise!AG78&lt;=0,0,IF($BZ78&gt;=Data_Noise!AG78,0,Data_Noise!AG78-$BZ78)),Data_Noise!AG78)),"")</f>
        <v>1475.7383910661583</v>
      </c>
      <c r="AH78" s="79">
        <f ca="1">IFERROR(IF(Data_Noise!AH78="","",IF($B$3="On",IF(Data_Noise!AH78&lt;=0,0,IF($BZ78&gt;=Data_Noise!AH78,0,Data_Noise!AH78-$BZ78)),Data_Noise!AH78)),"")</f>
        <v>2039.6613375595339</v>
      </c>
      <c r="AI78" s="79">
        <f ca="1">IFERROR(IF(Data_Noise!AI78="","",IF($B$3="On",IF(Data_Noise!AI78&lt;=0,0,IF($BZ78&gt;=Data_Noise!AI78,0,Data_Noise!AI78-$BZ78)),Data_Noise!AI78)),"")</f>
        <v>2536.2708966297969</v>
      </c>
      <c r="AJ78" s="79">
        <f ca="1">IFERROR(IF(Data_Noise!AJ78="","",IF($B$3="On",IF(Data_Noise!AJ78&lt;=0,0,IF($BZ78&gt;=Data_Noise!AJ78,0,Data_Noise!AJ78-$BZ78)),Data_Noise!AJ78)),"")</f>
        <v>2905.0574438460167</v>
      </c>
      <c r="AK78" s="79">
        <f ca="1">IFERROR(IF(Data_Noise!AK78="","",IF($B$3="On",IF(Data_Noise!AK78&lt;=0,0,IF($BZ78&gt;=Data_Noise!AK78,0,Data_Noise!AK78-$BZ78)),Data_Noise!AK78)),"")</f>
        <v>3145.2702456185139</v>
      </c>
      <c r="AL78" s="79">
        <f ca="1">IFERROR(IF(Data_Noise!AL78="","",IF($B$3="On",IF(Data_Noise!AL78&lt;=0,0,IF($BZ78&gt;=Data_Noise!AL78,0,Data_Noise!AL78-$BZ78)),Data_Noise!AL78)),"")</f>
        <v>3285.4344172550368</v>
      </c>
      <c r="AM78" s="79">
        <f ca="1">IFERROR(IF(Data_Noise!AM78="","",IF($B$3="On",IF(Data_Noise!AM78&lt;=0,0,IF($BZ78&gt;=Data_Noise!AM78,0,Data_Noise!AM78-$BZ78)),Data_Noise!AM78)),"")</f>
        <v>3370.6977370157269</v>
      </c>
      <c r="AN78" s="79">
        <f ca="1">IFERROR(IF(Data_Noise!AN78="","",IF($B$3="On",IF(Data_Noise!AN78&lt;=0,0,IF($BZ78&gt;=Data_Noise!AN78,0,Data_Noise!AN78-$BZ78)),Data_Noise!AN78)),"")</f>
        <v>3423.7857398141405</v>
      </c>
      <c r="AO78" s="79">
        <f ca="1">IFERROR(IF(Data_Noise!AO78="","",IF($B$3="On",IF(Data_Noise!AO78&lt;=0,0,IF($BZ78&gt;=Data_Noise!AO78,0,Data_Noise!AO78-$BZ78)),Data_Noise!AO78)),"")</f>
        <v>3459.8339846482841</v>
      </c>
      <c r="AP78" s="79">
        <f ca="1">IFERROR(IF(Data_Noise!AP78="","",IF($B$3="On",IF(Data_Noise!AP78&lt;=0,0,IF($BZ78&gt;=Data_Noise!AP78,0,Data_Noise!AP78-$BZ78)),Data_Noise!AP78)),"")</f>
        <v>3473.4750776022051</v>
      </c>
      <c r="AQ78" s="79" t="str">
        <f>IFERROR(IF(Data_Noise!AQ78="","",IF($B$3="On",IF(Data_Noise!AQ78&lt;=0,0,IF($BZ78&gt;=Data_Noise!AQ78,0,Data_Noise!AQ78-$BZ78)),Data_Noise!AQ78)),"")</f>
        <v/>
      </c>
      <c r="AR78" s="79" t="str">
        <f>IFERROR(IF(Data_Noise!AR78="","",IF($B$3="On",IF(Data_Noise!AR78&lt;=0,0,IF($BZ78&gt;=Data_Noise!AR78,0,Data_Noise!AR78-$BZ78)),Data_Noise!AR78)),"")</f>
        <v/>
      </c>
      <c r="AS78" s="79" t="str">
        <f>IFERROR(IF(Data_Noise!AS78="","",IF($B$3="On",IF(Data_Noise!AS78&lt;=0,0,IF($BZ78&gt;=Data_Noise!AS78,0,Data_Noise!AS78-$BZ78)),Data_Noise!AS78)),"")</f>
        <v/>
      </c>
      <c r="AT78" s="79" t="str">
        <f>IFERROR(IF(Data_Noise!AT78="","",IF($B$3="On",IF(Data_Noise!AT78&lt;=0,0,IF($BZ78&gt;=Data_Noise!AT78,0,Data_Noise!AT78-$BZ78)),Data_Noise!AT78)),"")</f>
        <v/>
      </c>
      <c r="AU78" s="79" t="str">
        <f>IFERROR(IF(Data_Noise!AU78="","",IF($B$3="On",IF(Data_Noise!AU78&lt;=0,0,IF($BZ78&gt;=Data_Noise!AU78,0,Data_Noise!AU78-$BZ78)),Data_Noise!AU78)),"")</f>
        <v/>
      </c>
      <c r="AV78" s="79" t="str">
        <f>IFERROR(IF(Data_Noise!AV78="","",IF($B$3="On",IF(Data_Noise!AV78&lt;=0,0,IF($BZ78&gt;=Data_Noise!AV78,0,Data_Noise!AV78-$BZ78)),Data_Noise!AV78)),"")</f>
        <v/>
      </c>
      <c r="AW78" s="79" t="str">
        <f>IFERROR(IF(Data_Noise!AW78="","",IF($B$3="On",IF(Data_Noise!AW78&lt;=0,0,IF($BZ78&gt;=Data_Noise!AW78,0,Data_Noise!AW78-$BZ78)),Data_Noise!AW78)),"")</f>
        <v/>
      </c>
      <c r="AX78" s="79" t="str">
        <f>IFERROR(IF(Data_Noise!AX78="","",IF($B$3="On",IF(Data_Noise!AX78&lt;=0,0,IF($BZ78&gt;=Data_Noise!AX78,0,Data_Noise!AX78-$BZ78)),Data_Noise!AX78)),"")</f>
        <v/>
      </c>
      <c r="AY78" s="79" t="str">
        <f>IFERROR(IF(Data_Noise!AY78="","",IF($B$3="On",IF(Data_Noise!AY78&lt;=0,0,IF($BZ78&gt;=Data_Noise!AY78,0,Data_Noise!AY78-$BZ78)),Data_Noise!AY78)),"")</f>
        <v/>
      </c>
      <c r="AZ78" s="79" t="str">
        <f>IFERROR(IF(Data_Noise!AZ78="","",IF($B$3="On",IF(Data_Noise!AZ78&lt;=0,0,IF($BZ78&gt;=Data_Noise!AZ78,0,Data_Noise!AZ78-$BZ78)),Data_Noise!AZ78)),"")</f>
        <v/>
      </c>
      <c r="BA78" s="79">
        <f ca="1">IF(BA$3="","",Data_Noise!C78)</f>
        <v>18.830071722754802</v>
      </c>
      <c r="BB78" s="79">
        <f ca="1">IF(BB$3="","",Data_Noise!D78)</f>
        <v>15.685894421184585</v>
      </c>
      <c r="BC78" s="79">
        <f ca="1">IF(BC$3="","",Data_Noise!E78)</f>
        <v>9.4645730787184696</v>
      </c>
      <c r="BD78" s="79">
        <f ca="1">IF(BD$3="","",Data_Noise!F78)</f>
        <v>5.4049733265393733</v>
      </c>
      <c r="BE78" s="79">
        <f ca="1">IF(BE$3="","",Data_Noise!G78)</f>
        <v>3.4323074216542135</v>
      </c>
      <c r="BF78" s="79">
        <f ca="1">IF(BF$3="","",Data_Noise!H78)</f>
        <v>3.2655072312771467</v>
      </c>
      <c r="BG78" s="79">
        <f ca="1">IF(BG$3="","",Data_Noise!I78)</f>
        <v>1.9171637908816601</v>
      </c>
      <c r="BH78" s="79">
        <f ca="1">IF(BH$3="","",Data_Noise!J78)</f>
        <v>0.25693609630616332</v>
      </c>
      <c r="BI78" s="79">
        <f ca="1">IF(BI$3="","",Data_Noise!K78)</f>
        <v>0.88164179127276665</v>
      </c>
      <c r="BJ78" s="79">
        <f ca="1">IF(BJ$3="","",Data_Noise!L78)</f>
        <v>-0.37149318597857994</v>
      </c>
      <c r="BK78" s="79">
        <f ca="1">IF(BK$3="","",Data_Noise!M78)</f>
        <v>-1.0057878776776032</v>
      </c>
      <c r="BL78" s="79">
        <f ca="1">IF(BL$3="","",Data_Noise!N78)</f>
        <v>-1.7936335546910442</v>
      </c>
      <c r="BM78" s="79">
        <f ca="1">IF(BM$3="","",Data_Noise!O78)</f>
        <v>-1.5556974229874276</v>
      </c>
      <c r="BN78" s="79" t="str">
        <f>IF(BN$3="","",Data_Noise!P78)</f>
        <v/>
      </c>
      <c r="BO78" s="79" t="str">
        <f>IF(BO$3="","",Data_Noise!Q78)</f>
        <v/>
      </c>
      <c r="BP78" s="79" t="str">
        <f>IF(BP$3="","",Data_Noise!R78)</f>
        <v/>
      </c>
      <c r="BQ78" s="79" t="str">
        <f>IF(BQ$3="","",Data_Noise!S78)</f>
        <v/>
      </c>
      <c r="BR78" s="79" t="str">
        <f>IF(BR$3="","",Data_Noise!T78)</f>
        <v/>
      </c>
      <c r="BS78" s="79" t="str">
        <f>IF(BS$3="","",Data_Noise!U78)</f>
        <v/>
      </c>
      <c r="BT78" s="79" t="str">
        <f>IF(BT$3="","",Data_Noise!V78)</f>
        <v/>
      </c>
      <c r="BU78" s="79" t="str">
        <f>IF(BU$3="","",Data_Noise!W78)</f>
        <v/>
      </c>
      <c r="BV78" s="79" t="str">
        <f>IF(BV$3="","",Data_Noise!X78)</f>
        <v/>
      </c>
      <c r="BW78" s="79" t="str">
        <f>IF(BW$3="","",Data_Noise!Y78)</f>
        <v/>
      </c>
      <c r="BX78" s="79" t="str">
        <f>IF(BX$3="","",Data_Noise!Z78)</f>
        <v/>
      </c>
      <c r="BY78" s="79" t="str">
        <f>IF(BY$3="","",Data_Noise!AA78)</f>
        <v/>
      </c>
      <c r="BZ78" s="79">
        <f t="shared" ca="1" si="2"/>
        <v>4.1855736030195789</v>
      </c>
    </row>
    <row r="79" spans="1:78" x14ac:dyDescent="0.25">
      <c r="A79" s="79">
        <f ca="1">Data_Initial!A79</f>
        <v>2</v>
      </c>
      <c r="B79" s="79" t="str">
        <f ca="1">Data_Initial!B79</f>
        <v>D1</v>
      </c>
      <c r="C79" s="79">
        <f ca="1">IFERROR(IF(Data_Noise!C79="","",IF($B$3="On",IF(Data_Noise!C79&lt;=0,0,IF($BZ79&gt;=Data_Noise!C79,0,Data_Noise!C79-$BZ79)),Data_Noise!C79)),"")</f>
        <v>11.471035672385639</v>
      </c>
      <c r="D79" s="79">
        <f ca="1">IFERROR(IF(Data_Noise!D79="","",IF($B$3="On",IF(Data_Noise!D79&lt;=0,0,IF($BZ79&gt;=Data_Noise!D79,0,Data_Noise!D79-$BZ79)),Data_Noise!D79)),"")</f>
        <v>8.2142302595150856</v>
      </c>
      <c r="E79" s="79">
        <f ca="1">IFERROR(IF(Data_Noise!E79="","",IF($B$3="On",IF(Data_Noise!E79&lt;=0,0,IF($BZ79&gt;=Data_Noise!E79,0,Data_Noise!E79-$BZ79)),Data_Noise!E79)),"")</f>
        <v>5.6299241333023478</v>
      </c>
      <c r="F79" s="79">
        <f ca="1">IFERROR(IF(Data_Noise!F79="","",IF($B$3="On",IF(Data_Noise!F79&lt;=0,0,IF($BZ79&gt;=Data_Noise!F79,0,Data_Noise!F79-$BZ79)),Data_Noise!F79)),"")</f>
        <v>1.3429319031527722</v>
      </c>
      <c r="G79" s="79">
        <f ca="1">IFERROR(IF(Data_Noise!G79="","",IF($B$3="On",IF(Data_Noise!G79&lt;=0,0,IF($BZ79&gt;=Data_Noise!G79,0,Data_Noise!G79-$BZ79)),Data_Noise!G79)),"")</f>
        <v>1.3598186544948723</v>
      </c>
      <c r="H79" s="79">
        <f ca="1">IFERROR(IF(Data_Noise!H79="","",IF($B$3="On",IF(Data_Noise!H79&lt;=0,0,IF($BZ79&gt;=Data_Noise!H79,0,Data_Noise!H79-$BZ79)),Data_Noise!H79)),"")</f>
        <v>0</v>
      </c>
      <c r="I79" s="79">
        <f ca="1">IFERROR(IF(Data_Noise!I79="","",IF($B$3="On",IF(Data_Noise!I79&lt;=0,0,IF($BZ79&gt;=Data_Noise!I79,0,Data_Noise!I79-$BZ79)),Data_Noise!I79)),"")</f>
        <v>0</v>
      </c>
      <c r="J79" s="79">
        <f ca="1">IFERROR(IF(Data_Noise!J79="","",IF($B$3="On",IF(Data_Noise!J79&lt;=0,0,IF($BZ79&gt;=Data_Noise!J79,0,Data_Noise!J79-$BZ79)),Data_Noise!J79)),"")</f>
        <v>0</v>
      </c>
      <c r="K79" s="79">
        <f ca="1">IFERROR(IF(Data_Noise!K79="","",IF($B$3="On",IF(Data_Noise!K79&lt;=0,0,IF($BZ79&gt;=Data_Noise!K79,0,Data_Noise!K79-$BZ79)),Data_Noise!K79)),"")</f>
        <v>0</v>
      </c>
      <c r="L79" s="79">
        <f ca="1">IFERROR(IF(Data_Noise!L79="","",IF($B$3="On",IF(Data_Noise!L79&lt;=0,0,IF($BZ79&gt;=Data_Noise!L79,0,Data_Noise!L79-$BZ79)),Data_Noise!L79)),"")</f>
        <v>0</v>
      </c>
      <c r="M79" s="79">
        <f ca="1">IFERROR(IF(Data_Noise!M79="","",IF($B$3="On",IF(Data_Noise!M79&lt;=0,0,IF($BZ79&gt;=Data_Noise!M79,0,Data_Noise!M79-$BZ79)),Data_Noise!M79)),"")</f>
        <v>0</v>
      </c>
      <c r="N79" s="79">
        <f ca="1">IFERROR(IF(Data_Noise!N79="","",IF($B$3="On",IF(Data_Noise!N79&lt;=0,0,IF($BZ79&gt;=Data_Noise!N79,0,Data_Noise!N79-$BZ79)),Data_Noise!N79)),"")</f>
        <v>0</v>
      </c>
      <c r="O79" s="79">
        <f ca="1">IFERROR(IF(Data_Noise!O79="","",IF($B$3="On",IF(Data_Noise!O79&lt;=0,0,IF($BZ79&gt;=Data_Noise!O79,0,Data_Noise!O79-$BZ79)),Data_Noise!O79)),"")</f>
        <v>0</v>
      </c>
      <c r="P79" s="79">
        <f ca="1">IFERROR(IF(Data_Noise!P79="","",IF($B$3="On",IF(Data_Noise!P79&lt;=0,0,IF($BZ79&gt;=Data_Noise!P79,0,Data_Noise!P79-$BZ79)),Data_Noise!P79)),"")</f>
        <v>0</v>
      </c>
      <c r="Q79" s="79">
        <f ca="1">IFERROR(IF(Data_Noise!Q79="","",IF($B$3="On",IF(Data_Noise!Q79&lt;=0,0,IF($BZ79&gt;=Data_Noise!Q79,0,Data_Noise!Q79-$BZ79)),Data_Noise!Q79)),"")</f>
        <v>0</v>
      </c>
      <c r="R79" s="79">
        <f ca="1">IFERROR(IF(Data_Noise!R79="","",IF($B$3="On",IF(Data_Noise!R79&lt;=0,0,IF($BZ79&gt;=Data_Noise!R79,0,Data_Noise!R79-$BZ79)),Data_Noise!R79)),"")</f>
        <v>0</v>
      </c>
      <c r="S79" s="79">
        <f ca="1">IFERROR(IF(Data_Noise!S79="","",IF($B$3="On",IF(Data_Noise!S79&lt;=0,0,IF($BZ79&gt;=Data_Noise!S79,0,Data_Noise!S79-$BZ79)),Data_Noise!S79)),"")</f>
        <v>0</v>
      </c>
      <c r="T79" s="79">
        <f ca="1">IFERROR(IF(Data_Noise!T79="","",IF($B$3="On",IF(Data_Noise!T79&lt;=0,0,IF($BZ79&gt;=Data_Noise!T79,0,Data_Noise!T79-$BZ79)),Data_Noise!T79)),"")</f>
        <v>0</v>
      </c>
      <c r="U79" s="79">
        <f ca="1">IFERROR(IF(Data_Noise!U79="","",IF($B$3="On",IF(Data_Noise!U79&lt;=0,0,IF($BZ79&gt;=Data_Noise!U79,0,Data_Noise!U79-$BZ79)),Data_Noise!U79)),"")</f>
        <v>0</v>
      </c>
      <c r="V79" s="79">
        <f ca="1">IFERROR(IF(Data_Noise!V79="","",IF($B$3="On",IF(Data_Noise!V79&lt;=0,0,IF($BZ79&gt;=Data_Noise!V79,0,Data_Noise!V79-$BZ79)),Data_Noise!V79)),"")</f>
        <v>0</v>
      </c>
      <c r="W79" s="79">
        <f ca="1">IFERROR(IF(Data_Noise!W79="","",IF($B$3="On",IF(Data_Noise!W79&lt;=0,0,IF($BZ79&gt;=Data_Noise!W79,0,Data_Noise!W79-$BZ79)),Data_Noise!W79)),"")</f>
        <v>0</v>
      </c>
      <c r="X79" s="79">
        <f ca="1">IFERROR(IF(Data_Noise!X79="","",IF($B$3="On",IF(Data_Noise!X79&lt;=0,0,IF($BZ79&gt;=Data_Noise!X79,0,Data_Noise!X79-$BZ79)),Data_Noise!X79)),"")</f>
        <v>0</v>
      </c>
      <c r="Y79" s="79">
        <f ca="1">IFERROR(IF(Data_Noise!Y79="","",IF($B$3="On",IF(Data_Noise!Y79&lt;=0,0,IF($BZ79&gt;=Data_Noise!Y79,0,Data_Noise!Y79-$BZ79)),Data_Noise!Y79)),"")</f>
        <v>4.4012747247020165</v>
      </c>
      <c r="Z79" s="79">
        <f ca="1">IFERROR(IF(Data_Noise!Z79="","",IF($B$3="On",IF(Data_Noise!Z79&lt;=0,0,IF($BZ79&gt;=Data_Noise!Z79,0,Data_Noise!Z79-$BZ79)),Data_Noise!Z79)),"")</f>
        <v>17.079147764428978</v>
      </c>
      <c r="AA79" s="79">
        <f ca="1">IFERROR(IF(Data_Noise!AA79="","",IF($B$3="On",IF(Data_Noise!AA79&lt;=0,0,IF($BZ79&gt;=Data_Noise!AA79,0,Data_Noise!AA79-$BZ79)),Data_Noise!AA79)),"")</f>
        <v>41.325054535964355</v>
      </c>
      <c r="AB79" s="79">
        <f ca="1">IFERROR(IF(Data_Noise!AB79="","",IF($B$3="On",IF(Data_Noise!AB79&lt;=0,0,IF($BZ79&gt;=Data_Noise!AB79,0,Data_Noise!AB79-$BZ79)),Data_Noise!AB79)),"")</f>
        <v>89.056152908109652</v>
      </c>
      <c r="AC79" s="79">
        <f ca="1">IFERROR(IF(Data_Noise!AC79="","",IF($B$3="On",IF(Data_Noise!AC79&lt;=0,0,IF($BZ79&gt;=Data_Noise!AC79,0,Data_Noise!AC79-$BZ79)),Data_Noise!AC79)),"")</f>
        <v>181.08296265988457</v>
      </c>
      <c r="AD79" s="79">
        <f ca="1">IFERROR(IF(Data_Noise!AD79="","",IF($B$3="On",IF(Data_Noise!AD79&lt;=0,0,IF($BZ79&gt;=Data_Noise!AD79,0,Data_Noise!AD79-$BZ79)),Data_Noise!AD79)),"")</f>
        <v>351.40371603921568</v>
      </c>
      <c r="AE79" s="79">
        <f ca="1">IFERROR(IF(Data_Noise!AE79="","",IF($B$3="On",IF(Data_Noise!AE79&lt;=0,0,IF($BZ79&gt;=Data_Noise!AE79,0,Data_Noise!AE79-$BZ79)),Data_Noise!AE79)),"")</f>
        <v>640.90163402852306</v>
      </c>
      <c r="AF79" s="79">
        <f ca="1">IFERROR(IF(Data_Noise!AF79="","",IF($B$3="On",IF(Data_Noise!AF79&lt;=0,0,IF($BZ79&gt;=Data_Noise!AF79,0,Data_Noise!AF79-$BZ79)),Data_Noise!AF79)),"")</f>
        <v>1086.2895692126181</v>
      </c>
      <c r="AG79" s="79">
        <f ca="1">IFERROR(IF(Data_Noise!AG79="","",IF($B$3="On",IF(Data_Noise!AG79&lt;=0,0,IF($BZ79&gt;=Data_Noise!AG79,0,Data_Noise!AG79-$BZ79)),Data_Noise!AG79)),"")</f>
        <v>1643.8675754306939</v>
      </c>
      <c r="AH79" s="79">
        <f ca="1">IFERROR(IF(Data_Noise!AH79="","",IF($B$3="On",IF(Data_Noise!AH79&lt;=0,0,IF($BZ79&gt;=Data_Noise!AH79,0,Data_Noise!AH79-$BZ79)),Data_Noise!AH79)),"")</f>
        <v>2224.7024118015042</v>
      </c>
      <c r="AI79" s="79">
        <f ca="1">IFERROR(IF(Data_Noise!AI79="","",IF($B$3="On",IF(Data_Noise!AI79&lt;=0,0,IF($BZ79&gt;=Data_Noise!AI79,0,Data_Noise!AI79-$BZ79)),Data_Noise!AI79)),"")</f>
        <v>2715.3037872020973</v>
      </c>
      <c r="AJ79" s="79">
        <f ca="1">IFERROR(IF(Data_Noise!AJ79="","",IF($B$3="On",IF(Data_Noise!AJ79&lt;=0,0,IF($BZ79&gt;=Data_Noise!AJ79,0,Data_Noise!AJ79-$BZ79)),Data_Noise!AJ79)),"")</f>
        <v>3073.0156558802278</v>
      </c>
      <c r="AK79" s="79">
        <f ca="1">IFERROR(IF(Data_Noise!AK79="","",IF($B$3="On",IF(Data_Noise!AK79&lt;=0,0,IF($BZ79&gt;=Data_Noise!AK79,0,Data_Noise!AK79-$BZ79)),Data_Noise!AK79)),"")</f>
        <v>3301.5227765581176</v>
      </c>
      <c r="AL79" s="79">
        <f ca="1">IFERROR(IF(Data_Noise!AL79="","",IF($B$3="On",IF(Data_Noise!AL79&lt;=0,0,IF($BZ79&gt;=Data_Noise!AL79,0,Data_Noise!AL79-$BZ79)),Data_Noise!AL79)),"")</f>
        <v>3437.0675784688642</v>
      </c>
      <c r="AM79" s="79">
        <f ca="1">IFERROR(IF(Data_Noise!AM79="","",IF($B$3="On",IF(Data_Noise!AM79&lt;=0,0,IF($BZ79&gt;=Data_Noise!AM79,0,Data_Noise!AM79-$BZ79)),Data_Noise!AM79)),"")</f>
        <v>3518.4375099175709</v>
      </c>
      <c r="AN79" s="79">
        <f ca="1">IFERROR(IF(Data_Noise!AN79="","",IF($B$3="On",IF(Data_Noise!AN79&lt;=0,0,IF($BZ79&gt;=Data_Noise!AN79,0,Data_Noise!AN79-$BZ79)),Data_Noise!AN79)),"")</f>
        <v>3573.7686143255746</v>
      </c>
      <c r="AO79" s="79">
        <f ca="1">IFERROR(IF(Data_Noise!AO79="","",IF($B$3="On",IF(Data_Noise!AO79&lt;=0,0,IF($BZ79&gt;=Data_Noise!AO79,0,Data_Noise!AO79-$BZ79)),Data_Noise!AO79)),"")</f>
        <v>3615.1318957923609</v>
      </c>
      <c r="AP79" s="79">
        <f ca="1">IFERROR(IF(Data_Noise!AP79="","",IF($B$3="On",IF(Data_Noise!AP79&lt;=0,0,IF($BZ79&gt;=Data_Noise!AP79,0,Data_Noise!AP79-$BZ79)),Data_Noise!AP79)),"")</f>
        <v>3634.1530046446878</v>
      </c>
      <c r="AQ79" s="79" t="str">
        <f>IFERROR(IF(Data_Noise!AQ79="","",IF($B$3="On",IF(Data_Noise!AQ79&lt;=0,0,IF($BZ79&gt;=Data_Noise!AQ79,0,Data_Noise!AQ79-$BZ79)),Data_Noise!AQ79)),"")</f>
        <v/>
      </c>
      <c r="AR79" s="79" t="str">
        <f>IFERROR(IF(Data_Noise!AR79="","",IF($B$3="On",IF(Data_Noise!AR79&lt;=0,0,IF($BZ79&gt;=Data_Noise!AR79,0,Data_Noise!AR79-$BZ79)),Data_Noise!AR79)),"")</f>
        <v/>
      </c>
      <c r="AS79" s="79" t="str">
        <f>IFERROR(IF(Data_Noise!AS79="","",IF($B$3="On",IF(Data_Noise!AS79&lt;=0,0,IF($BZ79&gt;=Data_Noise!AS79,0,Data_Noise!AS79-$BZ79)),Data_Noise!AS79)),"")</f>
        <v/>
      </c>
      <c r="AT79" s="79" t="str">
        <f>IFERROR(IF(Data_Noise!AT79="","",IF($B$3="On",IF(Data_Noise!AT79&lt;=0,0,IF($BZ79&gt;=Data_Noise!AT79,0,Data_Noise!AT79-$BZ79)),Data_Noise!AT79)),"")</f>
        <v/>
      </c>
      <c r="AU79" s="79" t="str">
        <f>IFERROR(IF(Data_Noise!AU79="","",IF($B$3="On",IF(Data_Noise!AU79&lt;=0,0,IF($BZ79&gt;=Data_Noise!AU79,0,Data_Noise!AU79-$BZ79)),Data_Noise!AU79)),"")</f>
        <v/>
      </c>
      <c r="AV79" s="79" t="str">
        <f>IFERROR(IF(Data_Noise!AV79="","",IF($B$3="On",IF(Data_Noise!AV79&lt;=0,0,IF($BZ79&gt;=Data_Noise!AV79,0,Data_Noise!AV79-$BZ79)),Data_Noise!AV79)),"")</f>
        <v/>
      </c>
      <c r="AW79" s="79" t="str">
        <f>IFERROR(IF(Data_Noise!AW79="","",IF($B$3="On",IF(Data_Noise!AW79&lt;=0,0,IF($BZ79&gt;=Data_Noise!AW79,0,Data_Noise!AW79-$BZ79)),Data_Noise!AW79)),"")</f>
        <v/>
      </c>
      <c r="AX79" s="79" t="str">
        <f>IFERROR(IF(Data_Noise!AX79="","",IF($B$3="On",IF(Data_Noise!AX79&lt;=0,0,IF($BZ79&gt;=Data_Noise!AX79,0,Data_Noise!AX79-$BZ79)),Data_Noise!AX79)),"")</f>
        <v/>
      </c>
      <c r="AY79" s="79" t="str">
        <f>IFERROR(IF(Data_Noise!AY79="","",IF($B$3="On",IF(Data_Noise!AY79&lt;=0,0,IF($BZ79&gt;=Data_Noise!AY79,0,Data_Noise!AY79-$BZ79)),Data_Noise!AY79)),"")</f>
        <v/>
      </c>
      <c r="AZ79" s="79" t="str">
        <f>IFERROR(IF(Data_Noise!AZ79="","",IF($B$3="On",IF(Data_Noise!AZ79&lt;=0,0,IF($BZ79&gt;=Data_Noise!AZ79,0,Data_Noise!AZ79-$BZ79)),Data_Noise!AZ79)),"")</f>
        <v/>
      </c>
      <c r="BA79" s="79">
        <f ca="1">IF(BA$3="","",Data_Noise!C79)</f>
        <v>14.105834466138251</v>
      </c>
      <c r="BB79" s="79">
        <f ca="1">IF(BB$3="","",Data_Noise!D79)</f>
        <v>10.849029053267698</v>
      </c>
      <c r="BC79" s="79">
        <f ca="1">IF(BC$3="","",Data_Noise!E79)</f>
        <v>8.2647229270549598</v>
      </c>
      <c r="BD79" s="79">
        <f ca="1">IF(BD$3="","",Data_Noise!F79)</f>
        <v>3.9777306969053838</v>
      </c>
      <c r="BE79" s="79">
        <f ca="1">IF(BE$3="","",Data_Noise!G79)</f>
        <v>3.9946174482474839</v>
      </c>
      <c r="BF79" s="79">
        <f ca="1">IF(BF$3="","",Data_Noise!H79)</f>
        <v>2.2092753995828698</v>
      </c>
      <c r="BG79" s="79">
        <f ca="1">IF(BG$3="","",Data_Noise!I79)</f>
        <v>0.99943127858159686</v>
      </c>
      <c r="BH79" s="79">
        <f ca="1">IF(BH$3="","",Data_Noise!J79)</f>
        <v>-1.3061801007678102</v>
      </c>
      <c r="BI79" s="79">
        <f ca="1">IF(BI$3="","",Data_Noise!K79)</f>
        <v>-1.5195713630975363</v>
      </c>
      <c r="BJ79" s="79">
        <f ca="1">IF(BJ$3="","",Data_Noise!L79)</f>
        <v>-2.4178354659043166</v>
      </c>
      <c r="BK79" s="79">
        <f ca="1">IF(BK$3="","",Data_Noise!M79)</f>
        <v>-1.9393984534106796</v>
      </c>
      <c r="BL79" s="79">
        <f ca="1">IF(BL$3="","",Data_Noise!N79)</f>
        <v>-2.3985586644022683</v>
      </c>
      <c r="BM79" s="79">
        <f ca="1">IF(BM$3="","",Data_Noise!O79)</f>
        <v>-0.56671290341167602</v>
      </c>
      <c r="BN79" s="79" t="str">
        <f>IF(BN$3="","",Data_Noise!P79)</f>
        <v/>
      </c>
      <c r="BO79" s="79" t="str">
        <f>IF(BO$3="","",Data_Noise!Q79)</f>
        <v/>
      </c>
      <c r="BP79" s="79" t="str">
        <f>IF(BP$3="","",Data_Noise!R79)</f>
        <v/>
      </c>
      <c r="BQ79" s="79" t="str">
        <f>IF(BQ$3="","",Data_Noise!S79)</f>
        <v/>
      </c>
      <c r="BR79" s="79" t="str">
        <f>IF(BR$3="","",Data_Noise!T79)</f>
        <v/>
      </c>
      <c r="BS79" s="79" t="str">
        <f>IF(BS$3="","",Data_Noise!U79)</f>
        <v/>
      </c>
      <c r="BT79" s="79" t="str">
        <f>IF(BT$3="","",Data_Noise!V79)</f>
        <v/>
      </c>
      <c r="BU79" s="79" t="str">
        <f>IF(BU$3="","",Data_Noise!W79)</f>
        <v/>
      </c>
      <c r="BV79" s="79" t="str">
        <f>IF(BV$3="","",Data_Noise!X79)</f>
        <v/>
      </c>
      <c r="BW79" s="79" t="str">
        <f>IF(BW$3="","",Data_Noise!Y79)</f>
        <v/>
      </c>
      <c r="BX79" s="79" t="str">
        <f>IF(BX$3="","",Data_Noise!Z79)</f>
        <v/>
      </c>
      <c r="BY79" s="79" t="str">
        <f>IF(BY$3="","",Data_Noise!AA79)</f>
        <v/>
      </c>
      <c r="BZ79" s="79">
        <f t="shared" ca="1" si="2"/>
        <v>2.6347987937526116</v>
      </c>
    </row>
    <row r="80" spans="1:78" x14ac:dyDescent="0.25">
      <c r="A80" s="79">
        <f ca="1">Data_Initial!A80</f>
        <v>2</v>
      </c>
      <c r="B80" s="79" t="str">
        <f ca="1">Data_Initial!B80</f>
        <v>E1</v>
      </c>
      <c r="C80" s="79">
        <f ca="1">IFERROR(IF(Data_Noise!C80="","",IF($B$3="On",IF(Data_Noise!C80&lt;=0,0,IF($BZ80&gt;=Data_Noise!C80,0,Data_Noise!C80-$BZ80)),Data_Noise!C80)),"")</f>
        <v>18.615173920009553</v>
      </c>
      <c r="D80" s="79">
        <f ca="1">IFERROR(IF(Data_Noise!D80="","",IF($B$3="On",IF(Data_Noise!D80&lt;=0,0,IF($BZ80&gt;=Data_Noise!D80,0,Data_Noise!D80-$BZ80)),Data_Noise!D80)),"")</f>
        <v>15.179730165511172</v>
      </c>
      <c r="E80" s="79">
        <f ca="1">IFERROR(IF(Data_Noise!E80="","",IF($B$3="On",IF(Data_Noise!E80&lt;=0,0,IF($BZ80&gt;=Data_Noise!E80,0,Data_Noise!E80-$BZ80)),Data_Noise!E80)),"")</f>
        <v>10.627600888171379</v>
      </c>
      <c r="F80" s="79">
        <f ca="1">IFERROR(IF(Data_Noise!F80="","",IF($B$3="On",IF(Data_Noise!F80&lt;=0,0,IF($BZ80&gt;=Data_Noise!F80,0,Data_Noise!F80-$BZ80)),Data_Noise!F80)),"")</f>
        <v>3.6831111828111061</v>
      </c>
      <c r="G80" s="79">
        <f ca="1">IFERROR(IF(Data_Noise!G80="","",IF($B$3="On",IF(Data_Noise!G80&lt;=0,0,IF($BZ80&gt;=Data_Noise!G80,0,Data_Noise!G80-$BZ80)),Data_Noise!G80)),"")</f>
        <v>1.567777352971417</v>
      </c>
      <c r="H80" s="79">
        <f ca="1">IFERROR(IF(Data_Noise!H80="","",IF($B$3="On",IF(Data_Noise!H80&lt;=0,0,IF($BZ80&gt;=Data_Noise!H80,0,Data_Noise!H80-$BZ80)),Data_Noise!H80)),"")</f>
        <v>0</v>
      </c>
      <c r="I80" s="79">
        <f ca="1">IFERROR(IF(Data_Noise!I80="","",IF($B$3="On",IF(Data_Noise!I80&lt;=0,0,IF($BZ80&gt;=Data_Noise!I80,0,Data_Noise!I80-$BZ80)),Data_Noise!I80)),"")</f>
        <v>0</v>
      </c>
      <c r="J80" s="79">
        <f ca="1">IFERROR(IF(Data_Noise!J80="","",IF($B$3="On",IF(Data_Noise!J80&lt;=0,0,IF($BZ80&gt;=Data_Noise!J80,0,Data_Noise!J80-$BZ80)),Data_Noise!J80)),"")</f>
        <v>0</v>
      </c>
      <c r="K80" s="79">
        <f ca="1">IFERROR(IF(Data_Noise!K80="","",IF($B$3="On",IF(Data_Noise!K80&lt;=0,0,IF($BZ80&gt;=Data_Noise!K80,0,Data_Noise!K80-$BZ80)),Data_Noise!K80)),"")</f>
        <v>0</v>
      </c>
      <c r="L80" s="79">
        <f ca="1">IFERROR(IF(Data_Noise!L80="","",IF($B$3="On",IF(Data_Noise!L80&lt;=0,0,IF($BZ80&gt;=Data_Noise!L80,0,Data_Noise!L80-$BZ80)),Data_Noise!L80)),"")</f>
        <v>0</v>
      </c>
      <c r="M80" s="79">
        <f ca="1">IFERROR(IF(Data_Noise!M80="","",IF($B$3="On",IF(Data_Noise!M80&lt;=0,0,IF($BZ80&gt;=Data_Noise!M80,0,Data_Noise!M80-$BZ80)),Data_Noise!M80)),"")</f>
        <v>0</v>
      </c>
      <c r="N80" s="79">
        <f ca="1">IFERROR(IF(Data_Noise!N80="","",IF($B$3="On",IF(Data_Noise!N80&lt;=0,0,IF($BZ80&gt;=Data_Noise!N80,0,Data_Noise!N80-$BZ80)),Data_Noise!N80)),"")</f>
        <v>0</v>
      </c>
      <c r="O80" s="79">
        <f ca="1">IFERROR(IF(Data_Noise!O80="","",IF($B$3="On",IF(Data_Noise!O80&lt;=0,0,IF($BZ80&gt;=Data_Noise!O80,0,Data_Noise!O80-$BZ80)),Data_Noise!O80)),"")</f>
        <v>0</v>
      </c>
      <c r="P80" s="79">
        <f ca="1">IFERROR(IF(Data_Noise!P80="","",IF($B$3="On",IF(Data_Noise!P80&lt;=0,0,IF($BZ80&gt;=Data_Noise!P80,0,Data_Noise!P80-$BZ80)),Data_Noise!P80)),"")</f>
        <v>0</v>
      </c>
      <c r="Q80" s="79">
        <f ca="1">IFERROR(IF(Data_Noise!Q80="","",IF($B$3="On",IF(Data_Noise!Q80&lt;=0,0,IF($BZ80&gt;=Data_Noise!Q80,0,Data_Noise!Q80-$BZ80)),Data_Noise!Q80)),"")</f>
        <v>0</v>
      </c>
      <c r="R80" s="79">
        <f ca="1">IFERROR(IF(Data_Noise!R80="","",IF($B$3="On",IF(Data_Noise!R80&lt;=0,0,IF($BZ80&gt;=Data_Noise!R80,0,Data_Noise!R80-$BZ80)),Data_Noise!R80)),"")</f>
        <v>0</v>
      </c>
      <c r="S80" s="79">
        <f ca="1">IFERROR(IF(Data_Noise!S80="","",IF($B$3="On",IF(Data_Noise!S80&lt;=0,0,IF($BZ80&gt;=Data_Noise!S80,0,Data_Noise!S80-$BZ80)),Data_Noise!S80)),"")</f>
        <v>0</v>
      </c>
      <c r="T80" s="79">
        <f ca="1">IFERROR(IF(Data_Noise!T80="","",IF($B$3="On",IF(Data_Noise!T80&lt;=0,0,IF($BZ80&gt;=Data_Noise!T80,0,Data_Noise!T80-$BZ80)),Data_Noise!T80)),"")</f>
        <v>0</v>
      </c>
      <c r="U80" s="79">
        <f ca="1">IFERROR(IF(Data_Noise!U80="","",IF($B$3="On",IF(Data_Noise!U80&lt;=0,0,IF($BZ80&gt;=Data_Noise!U80,0,Data_Noise!U80-$BZ80)),Data_Noise!U80)),"")</f>
        <v>6.7866358830573823</v>
      </c>
      <c r="V80" s="79">
        <f ca="1">IFERROR(IF(Data_Noise!V80="","",IF($B$3="On",IF(Data_Noise!V80&lt;=0,0,IF($BZ80&gt;=Data_Noise!V80,0,Data_Noise!V80-$BZ80)),Data_Noise!V80)),"")</f>
        <v>23.089316756643058</v>
      </c>
      <c r="W80" s="79">
        <f ca="1">IFERROR(IF(Data_Noise!W80="","",IF($B$3="On",IF(Data_Noise!W80&lt;=0,0,IF($BZ80&gt;=Data_Noise!W80,0,Data_Noise!W80-$BZ80)),Data_Noise!W80)),"")</f>
        <v>53.285890629000079</v>
      </c>
      <c r="X80" s="79">
        <f ca="1">IFERROR(IF(Data_Noise!X80="","",IF($B$3="On",IF(Data_Noise!X80&lt;=0,0,IF($BZ80&gt;=Data_Noise!X80,0,Data_Noise!X80-$BZ80)),Data_Noise!X80)),"")</f>
        <v>114.88484867482153</v>
      </c>
      <c r="Y80" s="79">
        <f ca="1">IFERROR(IF(Data_Noise!Y80="","",IF($B$3="On",IF(Data_Noise!Y80&lt;=0,0,IF($BZ80&gt;=Data_Noise!Y80,0,Data_Noise!Y80-$BZ80)),Data_Noise!Y80)),"")</f>
        <v>231.70901915639109</v>
      </c>
      <c r="Z80" s="79">
        <f ca="1">IFERROR(IF(Data_Noise!Z80="","",IF($B$3="On",IF(Data_Noise!Z80&lt;=0,0,IF($BZ80&gt;=Data_Noise!Z80,0,Data_Noise!Z80-$BZ80)),Data_Noise!Z80)),"")</f>
        <v>437.44091296872887</v>
      </c>
      <c r="AA80" s="79">
        <f ca="1">IFERROR(IF(Data_Noise!AA80="","",IF($B$3="On",IF(Data_Noise!AA80&lt;=0,0,IF($BZ80&gt;=Data_Noise!AA80,0,Data_Noise!AA80-$BZ80)),Data_Noise!AA80)),"")</f>
        <v>774.50809247022278</v>
      </c>
      <c r="AB80" s="79">
        <f ca="1">IFERROR(IF(Data_Noise!AB80="","",IF($B$3="On",IF(Data_Noise!AB80&lt;=0,0,IF($BZ80&gt;=Data_Noise!AB80,0,Data_Noise!AB80-$BZ80)),Data_Noise!AB80)),"")</f>
        <v>1260.6243973403325</v>
      </c>
      <c r="AC80" s="79">
        <f ca="1">IFERROR(IF(Data_Noise!AC80="","",IF($B$3="On",IF(Data_Noise!AC80&lt;=0,0,IF($BZ80&gt;=Data_Noise!AC80,0,Data_Noise!AC80-$BZ80)),Data_Noise!AC80)),"")</f>
        <v>1833.7286100974311</v>
      </c>
      <c r="AD80" s="79">
        <f ca="1">IFERROR(IF(Data_Noise!AD80="","",IF($B$3="On",IF(Data_Noise!AD80&lt;=0,0,IF($BZ80&gt;=Data_Noise!AD80,0,Data_Noise!AD80-$BZ80)),Data_Noise!AD80)),"")</f>
        <v>2396.2653072006415</v>
      </c>
      <c r="AE80" s="79">
        <f ca="1">IFERROR(IF(Data_Noise!AE80="","",IF($B$3="On",IF(Data_Noise!AE80&lt;=0,0,IF($BZ80&gt;=Data_Noise!AE80,0,Data_Noise!AE80-$BZ80)),Data_Noise!AE80)),"")</f>
        <v>2847.3983833661646</v>
      </c>
      <c r="AF80" s="79">
        <f ca="1">IFERROR(IF(Data_Noise!AF80="","",IF($B$3="On",IF(Data_Noise!AF80&lt;=0,0,IF($BZ80&gt;=Data_Noise!AF80,0,Data_Noise!AF80-$BZ80)),Data_Noise!AF80)),"")</f>
        <v>3168.9529852227211</v>
      </c>
      <c r="AG80" s="79">
        <f ca="1">IFERROR(IF(Data_Noise!AG80="","",IF($B$3="On",IF(Data_Noise!AG80&lt;=0,0,IF($BZ80&gt;=Data_Noise!AG80,0,Data_Noise!AG80-$BZ80)),Data_Noise!AG80)),"")</f>
        <v>3370.154309163484</v>
      </c>
      <c r="AH80" s="79">
        <f ca="1">IFERROR(IF(Data_Noise!AH80="","",IF($B$3="On",IF(Data_Noise!AH80&lt;=0,0,IF($BZ80&gt;=Data_Noise!AH80,0,Data_Noise!AH80-$BZ80)),Data_Noise!AH80)),"")</f>
        <v>3491.2023246644185</v>
      </c>
      <c r="AI80" s="79">
        <f ca="1">IFERROR(IF(Data_Noise!AI80="","",IF($B$3="On",IF(Data_Noise!AI80&lt;=0,0,IF($BZ80&gt;=Data_Noise!AI80,0,Data_Noise!AI80-$BZ80)),Data_Noise!AI80)),"")</f>
        <v>3563.5516536344912</v>
      </c>
      <c r="AJ80" s="79">
        <f ca="1">IFERROR(IF(Data_Noise!AJ80="","",IF($B$3="On",IF(Data_Noise!AJ80&lt;=0,0,IF($BZ80&gt;=Data_Noise!AJ80,0,Data_Noise!AJ80-$BZ80)),Data_Noise!AJ80)),"")</f>
        <v>3610.4179272512415</v>
      </c>
      <c r="AK80" s="79">
        <f ca="1">IFERROR(IF(Data_Noise!AK80="","",IF($B$3="On",IF(Data_Noise!AK80&lt;=0,0,IF($BZ80&gt;=Data_Noise!AK80,0,Data_Noise!AK80-$BZ80)),Data_Noise!AK80)),"")</f>
        <v>3642.5888053908711</v>
      </c>
      <c r="AL80" s="79">
        <f ca="1">IFERROR(IF(Data_Noise!AL80="","",IF($B$3="On",IF(Data_Noise!AL80&lt;=0,0,IF($BZ80&gt;=Data_Noise!AL80,0,Data_Noise!AL80-$BZ80)),Data_Noise!AL80)),"")</f>
        <v>3666.8498240163176</v>
      </c>
      <c r="AM80" s="79">
        <f ca="1">IFERROR(IF(Data_Noise!AM80="","",IF($B$3="On",IF(Data_Noise!AM80&lt;=0,0,IF($BZ80&gt;=Data_Noise!AM80,0,Data_Noise!AM80-$BZ80)),Data_Noise!AM80)),"")</f>
        <v>3684.377088328255</v>
      </c>
      <c r="AN80" s="79">
        <f ca="1">IFERROR(IF(Data_Noise!AN80="","",IF($B$3="On",IF(Data_Noise!AN80&lt;=0,0,IF($BZ80&gt;=Data_Noise!AN80,0,Data_Noise!AN80-$BZ80)),Data_Noise!AN80)),"")</f>
        <v>3696.0244232074383</v>
      </c>
      <c r="AO80" s="79">
        <f ca="1">IFERROR(IF(Data_Noise!AO80="","",IF($B$3="On",IF(Data_Noise!AO80&lt;=0,0,IF($BZ80&gt;=Data_Noise!AO80,0,Data_Noise!AO80-$BZ80)),Data_Noise!AO80)),"")</f>
        <v>3704.4792414442809</v>
      </c>
      <c r="AP80" s="79">
        <f ca="1">IFERROR(IF(Data_Noise!AP80="","",IF($B$3="On",IF(Data_Noise!AP80&lt;=0,0,IF($BZ80&gt;=Data_Noise!AP80,0,Data_Noise!AP80-$BZ80)),Data_Noise!AP80)),"")</f>
        <v>3708.1982742498963</v>
      </c>
      <c r="AQ80" s="79" t="str">
        <f>IFERROR(IF(Data_Noise!AQ80="","",IF($B$3="On",IF(Data_Noise!AQ80&lt;=0,0,IF($BZ80&gt;=Data_Noise!AQ80,0,Data_Noise!AQ80-$BZ80)),Data_Noise!AQ80)),"")</f>
        <v/>
      </c>
      <c r="AR80" s="79" t="str">
        <f>IFERROR(IF(Data_Noise!AR80="","",IF($B$3="On",IF(Data_Noise!AR80&lt;=0,0,IF($BZ80&gt;=Data_Noise!AR80,0,Data_Noise!AR80-$BZ80)),Data_Noise!AR80)),"")</f>
        <v/>
      </c>
      <c r="AS80" s="79" t="str">
        <f>IFERROR(IF(Data_Noise!AS80="","",IF($B$3="On",IF(Data_Noise!AS80&lt;=0,0,IF($BZ80&gt;=Data_Noise!AS80,0,Data_Noise!AS80-$BZ80)),Data_Noise!AS80)),"")</f>
        <v/>
      </c>
      <c r="AT80" s="79" t="str">
        <f>IFERROR(IF(Data_Noise!AT80="","",IF($B$3="On",IF(Data_Noise!AT80&lt;=0,0,IF($BZ80&gt;=Data_Noise!AT80,0,Data_Noise!AT80-$BZ80)),Data_Noise!AT80)),"")</f>
        <v/>
      </c>
      <c r="AU80" s="79" t="str">
        <f>IFERROR(IF(Data_Noise!AU80="","",IF($B$3="On",IF(Data_Noise!AU80&lt;=0,0,IF($BZ80&gt;=Data_Noise!AU80,0,Data_Noise!AU80-$BZ80)),Data_Noise!AU80)),"")</f>
        <v/>
      </c>
      <c r="AV80" s="79" t="str">
        <f>IFERROR(IF(Data_Noise!AV80="","",IF($B$3="On",IF(Data_Noise!AV80&lt;=0,0,IF($BZ80&gt;=Data_Noise!AV80,0,Data_Noise!AV80-$BZ80)),Data_Noise!AV80)),"")</f>
        <v/>
      </c>
      <c r="AW80" s="79" t="str">
        <f>IFERROR(IF(Data_Noise!AW80="","",IF($B$3="On",IF(Data_Noise!AW80&lt;=0,0,IF($BZ80&gt;=Data_Noise!AW80,0,Data_Noise!AW80-$BZ80)),Data_Noise!AW80)),"")</f>
        <v/>
      </c>
      <c r="AX80" s="79" t="str">
        <f>IFERROR(IF(Data_Noise!AX80="","",IF($B$3="On",IF(Data_Noise!AX80&lt;=0,0,IF($BZ80&gt;=Data_Noise!AX80,0,Data_Noise!AX80-$BZ80)),Data_Noise!AX80)),"")</f>
        <v/>
      </c>
      <c r="AY80" s="79" t="str">
        <f>IFERROR(IF(Data_Noise!AY80="","",IF($B$3="On",IF(Data_Noise!AY80&lt;=0,0,IF($BZ80&gt;=Data_Noise!AY80,0,Data_Noise!AY80-$BZ80)),Data_Noise!AY80)),"")</f>
        <v/>
      </c>
      <c r="AZ80" s="79" t="str">
        <f>IFERROR(IF(Data_Noise!AZ80="","",IF($B$3="On",IF(Data_Noise!AZ80&lt;=0,0,IF($BZ80&gt;=Data_Noise!AZ80,0,Data_Noise!AZ80-$BZ80)),Data_Noise!AZ80)),"")</f>
        <v/>
      </c>
      <c r="BA80" s="79">
        <f ca="1">IF(BA$3="","",Data_Noise!C80)</f>
        <v>21.154656816698449</v>
      </c>
      <c r="BB80" s="79">
        <f ca="1">IF(BB$3="","",Data_Noise!D80)</f>
        <v>17.719213062200065</v>
      </c>
      <c r="BC80" s="79">
        <f ca="1">IF(BC$3="","",Data_Noise!E80)</f>
        <v>13.167083784860273</v>
      </c>
      <c r="BD80" s="79">
        <f ca="1">IF(BD$3="","",Data_Noise!F80)</f>
        <v>6.2225940794999994</v>
      </c>
      <c r="BE80" s="79">
        <f ca="1">IF(BE$3="","",Data_Noise!G80)</f>
        <v>4.1072602496603103</v>
      </c>
      <c r="BF80" s="79">
        <f ca="1">IF(BF$3="","",Data_Noise!H80)</f>
        <v>1.0854988470039968</v>
      </c>
      <c r="BG80" s="79">
        <f ca="1">IF(BG$3="","",Data_Noise!I80)</f>
        <v>9.981990109099674E-2</v>
      </c>
      <c r="BH80" s="79">
        <f ca="1">IF(BH$3="","",Data_Noise!J80)</f>
        <v>-2.1884727005402369</v>
      </c>
      <c r="BI80" s="79">
        <f ca="1">IF(BI$3="","",Data_Noise!K80)</f>
        <v>-3.5223215612390963</v>
      </c>
      <c r="BJ80" s="79">
        <f ca="1">IF(BJ$3="","",Data_Noise!L80)</f>
        <v>-4.8352168979866592</v>
      </c>
      <c r="BK80" s="79">
        <f ca="1">IF(BK$3="","",Data_Noise!M80)</f>
        <v>-6.579037906222613</v>
      </c>
      <c r="BL80" s="79">
        <f ca="1">IF(BL$3="","",Data_Noise!N80)</f>
        <v>-6.7859172315352234</v>
      </c>
      <c r="BM80" s="79">
        <f ca="1">IF(BM$3="","",Data_Noise!O80)</f>
        <v>-6.6318827865346366</v>
      </c>
      <c r="BN80" s="79" t="str">
        <f>IF(BN$3="","",Data_Noise!P80)</f>
        <v/>
      </c>
      <c r="BO80" s="79" t="str">
        <f>IF(BO$3="","",Data_Noise!Q80)</f>
        <v/>
      </c>
      <c r="BP80" s="79" t="str">
        <f>IF(BP$3="","",Data_Noise!R80)</f>
        <v/>
      </c>
      <c r="BQ80" s="79" t="str">
        <f>IF(BQ$3="","",Data_Noise!S80)</f>
        <v/>
      </c>
      <c r="BR80" s="79" t="str">
        <f>IF(BR$3="","",Data_Noise!T80)</f>
        <v/>
      </c>
      <c r="BS80" s="79" t="str">
        <f>IF(BS$3="","",Data_Noise!U80)</f>
        <v/>
      </c>
      <c r="BT80" s="79" t="str">
        <f>IF(BT$3="","",Data_Noise!V80)</f>
        <v/>
      </c>
      <c r="BU80" s="79" t="str">
        <f>IF(BU$3="","",Data_Noise!W80)</f>
        <v/>
      </c>
      <c r="BV80" s="79" t="str">
        <f>IF(BV$3="","",Data_Noise!X80)</f>
        <v/>
      </c>
      <c r="BW80" s="79" t="str">
        <f>IF(BW$3="","",Data_Noise!Y80)</f>
        <v/>
      </c>
      <c r="BX80" s="79" t="str">
        <f>IF(BX$3="","",Data_Noise!Z80)</f>
        <v/>
      </c>
      <c r="BY80" s="79" t="str">
        <f>IF(BY$3="","",Data_Noise!AA80)</f>
        <v/>
      </c>
      <c r="BZ80" s="79">
        <f t="shared" ca="1" si="2"/>
        <v>2.5394828966888934</v>
      </c>
    </row>
    <row r="81" spans="1:78" x14ac:dyDescent="0.25">
      <c r="A81" s="79">
        <f ca="1">Data_Initial!A81</f>
        <v>2</v>
      </c>
      <c r="B81" s="79" t="str">
        <f ca="1">Data_Initial!B81</f>
        <v>F1</v>
      </c>
      <c r="C81" s="79">
        <f ca="1">IFERROR(IF(Data_Noise!C81="","",IF($B$3="On",IF(Data_Noise!C81&lt;=0,0,IF($BZ81&gt;=Data_Noise!C81,0,Data_Noise!C81-$BZ81)),Data_Noise!C81)),"")</f>
        <v>16.160730883038266</v>
      </c>
      <c r="D81" s="79">
        <f ca="1">IFERROR(IF(Data_Noise!D81="","",IF($B$3="On",IF(Data_Noise!D81&lt;=0,0,IF($BZ81&gt;=Data_Noise!D81,0,Data_Noise!D81-$BZ81)),Data_Noise!D81)),"")</f>
        <v>13.745576730599815</v>
      </c>
      <c r="E81" s="79">
        <f ca="1">IFERROR(IF(Data_Noise!E81="","",IF($B$3="On",IF(Data_Noise!E81&lt;=0,0,IF($BZ81&gt;=Data_Noise!E81,0,Data_Noise!E81-$BZ81)),Data_Noise!E81)),"")</f>
        <v>9.2945589346267194</v>
      </c>
      <c r="F81" s="79">
        <f ca="1">IFERROR(IF(Data_Noise!F81="","",IF($B$3="On",IF(Data_Noise!F81&lt;=0,0,IF($BZ81&gt;=Data_Noise!F81,0,Data_Noise!F81-$BZ81)),Data_Noise!F81)),"")</f>
        <v>3.5795877849277944</v>
      </c>
      <c r="G81" s="79">
        <f ca="1">IFERROR(IF(Data_Noise!G81="","",IF($B$3="On",IF(Data_Noise!G81&lt;=0,0,IF($BZ81&gt;=Data_Noise!G81,0,Data_Noise!G81-$BZ81)),Data_Noise!G81)),"")</f>
        <v>0</v>
      </c>
      <c r="H81" s="79">
        <f ca="1">IFERROR(IF(Data_Noise!H81="","",IF($B$3="On",IF(Data_Noise!H81&lt;=0,0,IF($BZ81&gt;=Data_Noise!H81,0,Data_Noise!H81-$BZ81)),Data_Noise!H81)),"")</f>
        <v>0</v>
      </c>
      <c r="I81" s="79">
        <f ca="1">IFERROR(IF(Data_Noise!I81="","",IF($B$3="On",IF(Data_Noise!I81&lt;=0,0,IF($BZ81&gt;=Data_Noise!I81,0,Data_Noise!I81-$BZ81)),Data_Noise!I81)),"")</f>
        <v>0</v>
      </c>
      <c r="J81" s="79">
        <f ca="1">IFERROR(IF(Data_Noise!J81="","",IF($B$3="On",IF(Data_Noise!J81&lt;=0,0,IF($BZ81&gt;=Data_Noise!J81,0,Data_Noise!J81-$BZ81)),Data_Noise!J81)),"")</f>
        <v>0</v>
      </c>
      <c r="K81" s="79">
        <f ca="1">IFERROR(IF(Data_Noise!K81="","",IF($B$3="On",IF(Data_Noise!K81&lt;=0,0,IF($BZ81&gt;=Data_Noise!K81,0,Data_Noise!K81-$BZ81)),Data_Noise!K81)),"")</f>
        <v>0</v>
      </c>
      <c r="L81" s="79">
        <f ca="1">IFERROR(IF(Data_Noise!L81="","",IF($B$3="On",IF(Data_Noise!L81&lt;=0,0,IF($BZ81&gt;=Data_Noise!L81,0,Data_Noise!L81-$BZ81)),Data_Noise!L81)),"")</f>
        <v>0</v>
      </c>
      <c r="M81" s="79">
        <f ca="1">IFERROR(IF(Data_Noise!M81="","",IF($B$3="On",IF(Data_Noise!M81&lt;=0,0,IF($BZ81&gt;=Data_Noise!M81,0,Data_Noise!M81-$BZ81)),Data_Noise!M81)),"")</f>
        <v>0</v>
      </c>
      <c r="N81" s="79">
        <f ca="1">IFERROR(IF(Data_Noise!N81="","",IF($B$3="On",IF(Data_Noise!N81&lt;=0,0,IF($BZ81&gt;=Data_Noise!N81,0,Data_Noise!N81-$BZ81)),Data_Noise!N81)),"")</f>
        <v>0</v>
      </c>
      <c r="O81" s="79">
        <f ca="1">IFERROR(IF(Data_Noise!O81="","",IF($B$3="On",IF(Data_Noise!O81&lt;=0,0,IF($BZ81&gt;=Data_Noise!O81,0,Data_Noise!O81-$BZ81)),Data_Noise!O81)),"")</f>
        <v>0</v>
      </c>
      <c r="P81" s="79">
        <f ca="1">IFERROR(IF(Data_Noise!P81="","",IF($B$3="On",IF(Data_Noise!P81&lt;=0,0,IF($BZ81&gt;=Data_Noise!P81,0,Data_Noise!P81-$BZ81)),Data_Noise!P81)),"")</f>
        <v>0</v>
      </c>
      <c r="Q81" s="79">
        <f ca="1">IFERROR(IF(Data_Noise!Q81="","",IF($B$3="On",IF(Data_Noise!Q81&lt;=0,0,IF($BZ81&gt;=Data_Noise!Q81,0,Data_Noise!Q81-$BZ81)),Data_Noise!Q81)),"")</f>
        <v>0</v>
      </c>
      <c r="R81" s="79">
        <f ca="1">IFERROR(IF(Data_Noise!R81="","",IF($B$3="On",IF(Data_Noise!R81&lt;=0,0,IF($BZ81&gt;=Data_Noise!R81,0,Data_Noise!R81-$BZ81)),Data_Noise!R81)),"")</f>
        <v>0</v>
      </c>
      <c r="S81" s="79">
        <f ca="1">IFERROR(IF(Data_Noise!S81="","",IF($B$3="On",IF(Data_Noise!S81&lt;=0,0,IF($BZ81&gt;=Data_Noise!S81,0,Data_Noise!S81-$BZ81)),Data_Noise!S81)),"")</f>
        <v>0</v>
      </c>
      <c r="T81" s="79">
        <f ca="1">IFERROR(IF(Data_Noise!T81="","",IF($B$3="On",IF(Data_Noise!T81&lt;=0,0,IF($BZ81&gt;=Data_Noise!T81,0,Data_Noise!T81-$BZ81)),Data_Noise!T81)),"")</f>
        <v>0</v>
      </c>
      <c r="U81" s="79">
        <f ca="1">IFERROR(IF(Data_Noise!U81="","",IF($B$3="On",IF(Data_Noise!U81&lt;=0,0,IF($BZ81&gt;=Data_Noise!U81,0,Data_Noise!U81-$BZ81)),Data_Noise!U81)),"")</f>
        <v>7.8429046140499974</v>
      </c>
      <c r="V81" s="79">
        <f ca="1">IFERROR(IF(Data_Noise!V81="","",IF($B$3="On",IF(Data_Noise!V81&lt;=0,0,IF($BZ81&gt;=Data_Noise!V81,0,Data_Noise!V81-$BZ81)),Data_Noise!V81)),"")</f>
        <v>27.08125040358815</v>
      </c>
      <c r="W81" s="79">
        <f ca="1">IFERROR(IF(Data_Noise!W81="","",IF($B$3="On",IF(Data_Noise!W81&lt;=0,0,IF($BZ81&gt;=Data_Noise!W81,0,Data_Noise!W81-$BZ81)),Data_Noise!W81)),"")</f>
        <v>59.376684272734188</v>
      </c>
      <c r="X81" s="79">
        <f ca="1">IFERROR(IF(Data_Noise!X81="","",IF($B$3="On",IF(Data_Noise!X81&lt;=0,0,IF($BZ81&gt;=Data_Noise!X81,0,Data_Noise!X81-$BZ81)),Data_Noise!X81)),"")</f>
        <v>128.29662317696506</v>
      </c>
      <c r="Y81" s="79">
        <f ca="1">IFERROR(IF(Data_Noise!Y81="","",IF($B$3="On",IF(Data_Noise!Y81&lt;=0,0,IF($BZ81&gt;=Data_Noise!Y81,0,Data_Noise!Y81-$BZ81)),Data_Noise!Y81)),"")</f>
        <v>254.68874901277539</v>
      </c>
      <c r="Z81" s="79">
        <f ca="1">IFERROR(IF(Data_Noise!Z81="","",IF($B$3="On",IF(Data_Noise!Z81&lt;=0,0,IF($BZ81&gt;=Data_Noise!Z81,0,Data_Noise!Z81-$BZ81)),Data_Noise!Z81)),"")</f>
        <v>479.18445705394362</v>
      </c>
      <c r="AA81" s="79">
        <f ca="1">IFERROR(IF(Data_Noise!AA81="","",IF($B$3="On",IF(Data_Noise!AA81&lt;=0,0,IF($BZ81&gt;=Data_Noise!AA81,0,Data_Noise!AA81-$BZ81)),Data_Noise!AA81)),"")</f>
        <v>844.93676048891837</v>
      </c>
      <c r="AB81" s="79">
        <f ca="1">IFERROR(IF(Data_Noise!AB81="","",IF($B$3="On",IF(Data_Noise!AB81&lt;=0,0,IF($BZ81&gt;=Data_Noise!AB81,0,Data_Noise!AB81-$BZ81)),Data_Noise!AB81)),"")</f>
        <v>1356.1773637538597</v>
      </c>
      <c r="AC81" s="79">
        <f ca="1">IFERROR(IF(Data_Noise!AC81="","",IF($B$3="On",IF(Data_Noise!AC81&lt;=0,0,IF($BZ81&gt;=Data_Noise!AC81,0,Data_Noise!AC81-$BZ81)),Data_Noise!AC81)),"")</f>
        <v>1939.9935394498355</v>
      </c>
      <c r="AD81" s="79">
        <f ca="1">IFERROR(IF(Data_Noise!AD81="","",IF($B$3="On",IF(Data_Noise!AD81&lt;=0,0,IF($BZ81&gt;=Data_Noise!AD81,0,Data_Noise!AD81-$BZ81)),Data_Noise!AD81)),"")</f>
        <v>2494.2325133081222</v>
      </c>
      <c r="AE81" s="79">
        <f ca="1">IFERROR(IF(Data_Noise!AE81="","",IF($B$3="On",IF(Data_Noise!AE81&lt;=0,0,IF($BZ81&gt;=Data_Noise!AE81,0,Data_Noise!AE81-$BZ81)),Data_Noise!AE81)),"")</f>
        <v>2930.6939460718454</v>
      </c>
      <c r="AF81" s="79">
        <f ca="1">IFERROR(IF(Data_Noise!AF81="","",IF($B$3="On",IF(Data_Noise!AF81&lt;=0,0,IF($BZ81&gt;=Data_Noise!AF81,0,Data_Noise!AF81-$BZ81)),Data_Noise!AF81)),"")</f>
        <v>3238.0106546558159</v>
      </c>
      <c r="AG81" s="79">
        <f ca="1">IFERROR(IF(Data_Noise!AG81="","",IF($B$3="On",IF(Data_Noise!AG81&lt;=0,0,IF($BZ81&gt;=Data_Noise!AG81,0,Data_Noise!AG81-$BZ81)),Data_Noise!AG81)),"")</f>
        <v>3428.4844402148856</v>
      </c>
      <c r="AH81" s="79">
        <f ca="1">IFERROR(IF(Data_Noise!AH81="","",IF($B$3="On",IF(Data_Noise!AH81&lt;=0,0,IF($BZ81&gt;=Data_Noise!AH81,0,Data_Noise!AH81-$BZ81)),Data_Noise!AH81)),"")</f>
        <v>3545.1006053833926</v>
      </c>
      <c r="AI81" s="79">
        <f ca="1">IFERROR(IF(Data_Noise!AI81="","",IF($B$3="On",IF(Data_Noise!AI81&lt;=0,0,IF($BZ81&gt;=Data_Noise!AI81,0,Data_Noise!AI81-$BZ81)),Data_Noise!AI81)),"")</f>
        <v>3616.4840550961958</v>
      </c>
      <c r="AJ81" s="79">
        <f ca="1">IFERROR(IF(Data_Noise!AJ81="","",IF($B$3="On",IF(Data_Noise!AJ81&lt;=0,0,IF($BZ81&gt;=Data_Noise!AJ81,0,Data_Noise!AJ81-$BZ81)),Data_Noise!AJ81)),"")</f>
        <v>3665.1145754100321</v>
      </c>
      <c r="AK81" s="79">
        <f ca="1">IFERROR(IF(Data_Noise!AK81="","",IF($B$3="On",IF(Data_Noise!AK81&lt;=0,0,IF($BZ81&gt;=Data_Noise!AK81,0,Data_Noise!AK81-$BZ81)),Data_Noise!AK81)),"")</f>
        <v>3696.8457029001593</v>
      </c>
      <c r="AL81" s="79">
        <f ca="1">IFERROR(IF(Data_Noise!AL81="","",IF($B$3="On",IF(Data_Noise!AL81&lt;=0,0,IF($BZ81&gt;=Data_Noise!AL81,0,Data_Noise!AL81-$BZ81)),Data_Noise!AL81)),"")</f>
        <v>3717.2212761541823</v>
      </c>
      <c r="AM81" s="79">
        <f ca="1">IFERROR(IF(Data_Noise!AM81="","",IF($B$3="On",IF(Data_Noise!AM81&lt;=0,0,IF($BZ81&gt;=Data_Noise!AM81,0,Data_Noise!AM81-$BZ81)),Data_Noise!AM81)),"")</f>
        <v>3730.1624205519724</v>
      </c>
      <c r="AN81" s="79">
        <f ca="1">IFERROR(IF(Data_Noise!AN81="","",IF($B$3="On",IF(Data_Noise!AN81&lt;=0,0,IF($BZ81&gt;=Data_Noise!AN81,0,Data_Noise!AN81-$BZ81)),Data_Noise!AN81)),"")</f>
        <v>3737.1720029895428</v>
      </c>
      <c r="AO81" s="79">
        <f ca="1">IFERROR(IF(Data_Noise!AO81="","",IF($B$3="On",IF(Data_Noise!AO81&lt;=0,0,IF($BZ81&gt;=Data_Noise!AO81,0,Data_Noise!AO81-$BZ81)),Data_Noise!AO81)),"")</f>
        <v>3740.4983371184558</v>
      </c>
      <c r="AP81" s="79">
        <f ca="1">IFERROR(IF(Data_Noise!AP81="","",IF($B$3="On",IF(Data_Noise!AP81&lt;=0,0,IF($BZ81&gt;=Data_Noise!AP81,0,Data_Noise!AP81-$BZ81)),Data_Noise!AP81)),"")</f>
        <v>3740.7713353410854</v>
      </c>
      <c r="AQ81" s="79" t="str">
        <f>IFERROR(IF(Data_Noise!AQ81="","",IF($B$3="On",IF(Data_Noise!AQ81&lt;=0,0,IF($BZ81&gt;=Data_Noise!AQ81,0,Data_Noise!AQ81-$BZ81)),Data_Noise!AQ81)),"")</f>
        <v/>
      </c>
      <c r="AR81" s="79" t="str">
        <f>IFERROR(IF(Data_Noise!AR81="","",IF($B$3="On",IF(Data_Noise!AR81&lt;=0,0,IF($BZ81&gt;=Data_Noise!AR81,0,Data_Noise!AR81-$BZ81)),Data_Noise!AR81)),"")</f>
        <v/>
      </c>
      <c r="AS81" s="79" t="str">
        <f>IFERROR(IF(Data_Noise!AS81="","",IF($B$3="On",IF(Data_Noise!AS81&lt;=0,0,IF($BZ81&gt;=Data_Noise!AS81,0,Data_Noise!AS81-$BZ81)),Data_Noise!AS81)),"")</f>
        <v/>
      </c>
      <c r="AT81" s="79" t="str">
        <f>IFERROR(IF(Data_Noise!AT81="","",IF($B$3="On",IF(Data_Noise!AT81&lt;=0,0,IF($BZ81&gt;=Data_Noise!AT81,0,Data_Noise!AT81-$BZ81)),Data_Noise!AT81)),"")</f>
        <v/>
      </c>
      <c r="AU81" s="79" t="str">
        <f>IFERROR(IF(Data_Noise!AU81="","",IF($B$3="On",IF(Data_Noise!AU81&lt;=0,0,IF($BZ81&gt;=Data_Noise!AU81,0,Data_Noise!AU81-$BZ81)),Data_Noise!AU81)),"")</f>
        <v/>
      </c>
      <c r="AV81" s="79" t="str">
        <f>IFERROR(IF(Data_Noise!AV81="","",IF($B$3="On",IF(Data_Noise!AV81&lt;=0,0,IF($BZ81&gt;=Data_Noise!AV81,0,Data_Noise!AV81-$BZ81)),Data_Noise!AV81)),"")</f>
        <v/>
      </c>
      <c r="AW81" s="79" t="str">
        <f>IFERROR(IF(Data_Noise!AW81="","",IF($B$3="On",IF(Data_Noise!AW81&lt;=0,0,IF($BZ81&gt;=Data_Noise!AW81,0,Data_Noise!AW81-$BZ81)),Data_Noise!AW81)),"")</f>
        <v/>
      </c>
      <c r="AX81" s="79" t="str">
        <f>IFERROR(IF(Data_Noise!AX81="","",IF($B$3="On",IF(Data_Noise!AX81&lt;=0,0,IF($BZ81&gt;=Data_Noise!AX81,0,Data_Noise!AX81-$BZ81)),Data_Noise!AX81)),"")</f>
        <v/>
      </c>
      <c r="AY81" s="79" t="str">
        <f>IFERROR(IF(Data_Noise!AY81="","",IF($B$3="On",IF(Data_Noise!AY81&lt;=0,0,IF($BZ81&gt;=Data_Noise!AY81,0,Data_Noise!AY81-$BZ81)),Data_Noise!AY81)),"")</f>
        <v/>
      </c>
      <c r="AZ81" s="79" t="str">
        <f>IFERROR(IF(Data_Noise!AZ81="","",IF($B$3="On",IF(Data_Noise!AZ81&lt;=0,0,IF($BZ81&gt;=Data_Noise!AZ81,0,Data_Noise!AZ81-$BZ81)),Data_Noise!AZ81)),"")</f>
        <v/>
      </c>
      <c r="BA81" s="79">
        <f ca="1">IF(BA$3="","",Data_Noise!C81)</f>
        <v>18.750456116342548</v>
      </c>
      <c r="BB81" s="79">
        <f ca="1">IF(BB$3="","",Data_Noise!D81)</f>
        <v>16.335301963904097</v>
      </c>
      <c r="BC81" s="79">
        <f ca="1">IF(BC$3="","",Data_Noise!E81)</f>
        <v>11.884284167931002</v>
      </c>
      <c r="BD81" s="79">
        <f ca="1">IF(BD$3="","",Data_Noise!F81)</f>
        <v>6.169313018232077</v>
      </c>
      <c r="BE81" s="79">
        <f ca="1">IF(BE$3="","",Data_Noise!G81)</f>
        <v>2.4888042793789587</v>
      </c>
      <c r="BF81" s="79">
        <f ca="1">IF(BF$3="","",Data_Noise!H81)</f>
        <v>1.1280565009947152</v>
      </c>
      <c r="BG81" s="79">
        <f ca="1">IF(BG$3="","",Data_Noise!I81)</f>
        <v>-0.30050347115305465</v>
      </c>
      <c r="BH81" s="79">
        <f ca="1">IF(BH$3="","",Data_Noise!J81)</f>
        <v>-1.2619093162946531</v>
      </c>
      <c r="BI81" s="79">
        <f ca="1">IF(BI$3="","",Data_Noise!K81)</f>
        <v>-2.0310276649847765</v>
      </c>
      <c r="BJ81" s="79">
        <f ca="1">IF(BJ$3="","",Data_Noise!L81)</f>
        <v>-3.53174715228988</v>
      </c>
      <c r="BK81" s="79">
        <f ca="1">IF(BK$3="","",Data_Noise!M81)</f>
        <v>-4.1174105561948027</v>
      </c>
      <c r="BL81" s="79">
        <f ca="1">IF(BL$3="","",Data_Noise!N81)</f>
        <v>-6.0759091919665762</v>
      </c>
      <c r="BM81" s="79">
        <f ca="1">IF(BM$3="","",Data_Noise!O81)</f>
        <v>-5.7712806609439795</v>
      </c>
      <c r="BN81" s="79" t="str">
        <f>IF(BN$3="","",Data_Noise!P81)</f>
        <v/>
      </c>
      <c r="BO81" s="79" t="str">
        <f>IF(BO$3="","",Data_Noise!Q81)</f>
        <v/>
      </c>
      <c r="BP81" s="79" t="str">
        <f>IF(BP$3="","",Data_Noise!R81)</f>
        <v/>
      </c>
      <c r="BQ81" s="79" t="str">
        <f>IF(BQ$3="","",Data_Noise!S81)</f>
        <v/>
      </c>
      <c r="BR81" s="79" t="str">
        <f>IF(BR$3="","",Data_Noise!T81)</f>
        <v/>
      </c>
      <c r="BS81" s="79" t="str">
        <f>IF(BS$3="","",Data_Noise!U81)</f>
        <v/>
      </c>
      <c r="BT81" s="79" t="str">
        <f>IF(BT$3="","",Data_Noise!V81)</f>
        <v/>
      </c>
      <c r="BU81" s="79" t="str">
        <f>IF(BU$3="","",Data_Noise!W81)</f>
        <v/>
      </c>
      <c r="BV81" s="79" t="str">
        <f>IF(BV$3="","",Data_Noise!X81)</f>
        <v/>
      </c>
      <c r="BW81" s="79" t="str">
        <f>IF(BW$3="","",Data_Noise!Y81)</f>
        <v/>
      </c>
      <c r="BX81" s="79" t="str">
        <f>IF(BX$3="","",Data_Noise!Z81)</f>
        <v/>
      </c>
      <c r="BY81" s="79" t="str">
        <f>IF(BY$3="","",Data_Noise!AA81)</f>
        <v/>
      </c>
      <c r="BZ81" s="79">
        <f t="shared" ca="1" si="2"/>
        <v>2.5897252333042826</v>
      </c>
    </row>
    <row r="82" spans="1:78" x14ac:dyDescent="0.25">
      <c r="A82" s="79">
        <f ca="1">Data_Initial!A82</f>
        <v>2</v>
      </c>
      <c r="B82" s="79" t="str">
        <f ca="1">Data_Initial!B82</f>
        <v>G1</v>
      </c>
      <c r="C82" s="79">
        <f ca="1">IFERROR(IF(Data_Noise!C82="","",IF($B$3="On",IF(Data_Noise!C82&lt;=0,0,IF($BZ82&gt;=Data_Noise!C82,0,Data_Noise!C82-$BZ82)),Data_Noise!C82)),"")</f>
        <v>15.366610274228538</v>
      </c>
      <c r="D82" s="79">
        <f ca="1">IFERROR(IF(Data_Noise!D82="","",IF($B$3="On",IF(Data_Noise!D82&lt;=0,0,IF($BZ82&gt;=Data_Noise!D82,0,Data_Noise!D82-$BZ82)),Data_Noise!D82)),"")</f>
        <v>13.04331269179594</v>
      </c>
      <c r="E82" s="79">
        <f ca="1">IFERROR(IF(Data_Noise!E82="","",IF($B$3="On",IF(Data_Noise!E82&lt;=0,0,IF($BZ82&gt;=Data_Noise!E82,0,Data_Noise!E82-$BZ82)),Data_Noise!E82)),"")</f>
        <v>8.3596539245476418</v>
      </c>
      <c r="F82" s="79">
        <f ca="1">IFERROR(IF(Data_Noise!F82="","",IF($B$3="On",IF(Data_Noise!F82&lt;=0,0,IF($BZ82&gt;=Data_Noise!F82,0,Data_Noise!F82-$BZ82)),Data_Noise!F82)),"")</f>
        <v>3.1719452721185015</v>
      </c>
      <c r="G82" s="79">
        <f ca="1">IFERROR(IF(Data_Noise!G82="","",IF($B$3="On",IF(Data_Noise!G82&lt;=0,0,IF($BZ82&gt;=Data_Noise!G82,0,Data_Noise!G82-$BZ82)),Data_Noise!G82)),"")</f>
        <v>0.10158045556825135</v>
      </c>
      <c r="H82" s="79">
        <f ca="1">IFERROR(IF(Data_Noise!H82="","",IF($B$3="On",IF(Data_Noise!H82&lt;=0,0,IF($BZ82&gt;=Data_Noise!H82,0,Data_Noise!H82-$BZ82)),Data_Noise!H82)),"")</f>
        <v>0</v>
      </c>
      <c r="I82" s="79">
        <f ca="1">IFERROR(IF(Data_Noise!I82="","",IF($B$3="On",IF(Data_Noise!I82&lt;=0,0,IF($BZ82&gt;=Data_Noise!I82,0,Data_Noise!I82-$BZ82)),Data_Noise!I82)),"")</f>
        <v>0</v>
      </c>
      <c r="J82" s="79">
        <f ca="1">IFERROR(IF(Data_Noise!J82="","",IF($B$3="On",IF(Data_Noise!J82&lt;=0,0,IF($BZ82&gt;=Data_Noise!J82,0,Data_Noise!J82-$BZ82)),Data_Noise!J82)),"")</f>
        <v>0</v>
      </c>
      <c r="K82" s="79">
        <f ca="1">IFERROR(IF(Data_Noise!K82="","",IF($B$3="On",IF(Data_Noise!K82&lt;=0,0,IF($BZ82&gt;=Data_Noise!K82,0,Data_Noise!K82-$BZ82)),Data_Noise!K82)),"")</f>
        <v>0</v>
      </c>
      <c r="L82" s="79">
        <f ca="1">IFERROR(IF(Data_Noise!L82="","",IF($B$3="On",IF(Data_Noise!L82&lt;=0,0,IF($BZ82&gt;=Data_Noise!L82,0,Data_Noise!L82-$BZ82)),Data_Noise!L82)),"")</f>
        <v>0</v>
      </c>
      <c r="M82" s="79">
        <f ca="1">IFERROR(IF(Data_Noise!M82="","",IF($B$3="On",IF(Data_Noise!M82&lt;=0,0,IF($BZ82&gt;=Data_Noise!M82,0,Data_Noise!M82-$BZ82)),Data_Noise!M82)),"")</f>
        <v>0</v>
      </c>
      <c r="N82" s="79">
        <f ca="1">IFERROR(IF(Data_Noise!N82="","",IF($B$3="On",IF(Data_Noise!N82&lt;=0,0,IF($BZ82&gt;=Data_Noise!N82,0,Data_Noise!N82-$BZ82)),Data_Noise!N82)),"")</f>
        <v>0</v>
      </c>
      <c r="O82" s="79">
        <f ca="1">IFERROR(IF(Data_Noise!O82="","",IF($B$3="On",IF(Data_Noise!O82&lt;=0,0,IF($BZ82&gt;=Data_Noise!O82,0,Data_Noise!O82-$BZ82)),Data_Noise!O82)),"")</f>
        <v>0</v>
      </c>
      <c r="P82" s="79">
        <f ca="1">IFERROR(IF(Data_Noise!P82="","",IF($B$3="On",IF(Data_Noise!P82&lt;=0,0,IF($BZ82&gt;=Data_Noise!P82,0,Data_Noise!P82-$BZ82)),Data_Noise!P82)),"")</f>
        <v>0</v>
      </c>
      <c r="Q82" s="79">
        <f ca="1">IFERROR(IF(Data_Noise!Q82="","",IF($B$3="On",IF(Data_Noise!Q82&lt;=0,0,IF($BZ82&gt;=Data_Noise!Q82,0,Data_Noise!Q82-$BZ82)),Data_Noise!Q82)),"")</f>
        <v>0</v>
      </c>
      <c r="R82" s="79">
        <f ca="1">IFERROR(IF(Data_Noise!R82="","",IF($B$3="On",IF(Data_Noise!R82&lt;=0,0,IF($BZ82&gt;=Data_Noise!R82,0,Data_Noise!R82-$BZ82)),Data_Noise!R82)),"")</f>
        <v>0</v>
      </c>
      <c r="S82" s="79">
        <f ca="1">IFERROR(IF(Data_Noise!S82="","",IF($B$3="On",IF(Data_Noise!S82&lt;=0,0,IF($BZ82&gt;=Data_Noise!S82,0,Data_Noise!S82-$BZ82)),Data_Noise!S82)),"")</f>
        <v>0</v>
      </c>
      <c r="T82" s="79">
        <f ca="1">IFERROR(IF(Data_Noise!T82="","",IF($B$3="On",IF(Data_Noise!T82&lt;=0,0,IF($BZ82&gt;=Data_Noise!T82,0,Data_Noise!T82-$BZ82)),Data_Noise!T82)),"")</f>
        <v>0</v>
      </c>
      <c r="U82" s="79">
        <f ca="1">IFERROR(IF(Data_Noise!U82="","",IF($B$3="On",IF(Data_Noise!U82&lt;=0,0,IF($BZ82&gt;=Data_Noise!U82,0,Data_Noise!U82-$BZ82)),Data_Noise!U82)),"")</f>
        <v>0</v>
      </c>
      <c r="V82" s="79">
        <f ca="1">IFERROR(IF(Data_Noise!V82="","",IF($B$3="On",IF(Data_Noise!V82&lt;=0,0,IF($BZ82&gt;=Data_Noise!V82,0,Data_Noise!V82-$BZ82)),Data_Noise!V82)),"")</f>
        <v>0</v>
      </c>
      <c r="W82" s="79">
        <f ca="1">IFERROR(IF(Data_Noise!W82="","",IF($B$3="On",IF(Data_Noise!W82&lt;=0,0,IF($BZ82&gt;=Data_Noise!W82,0,Data_Noise!W82-$BZ82)),Data_Noise!W82)),"")</f>
        <v>7.4478283677395485</v>
      </c>
      <c r="X82" s="79">
        <f ca="1">IFERROR(IF(Data_Noise!X82="","",IF($B$3="On",IF(Data_Noise!X82&lt;=0,0,IF($BZ82&gt;=Data_Noise!X82,0,Data_Noise!X82-$BZ82)),Data_Noise!X82)),"")</f>
        <v>21.082435161459589</v>
      </c>
      <c r="Y82" s="79">
        <f ca="1">IFERROR(IF(Data_Noise!Y82="","",IF($B$3="On",IF(Data_Noise!Y82&lt;=0,0,IF($BZ82&gt;=Data_Noise!Y82,0,Data_Noise!Y82-$BZ82)),Data_Noise!Y82)),"")</f>
        <v>51.685288077213102</v>
      </c>
      <c r="Z82" s="79">
        <f ca="1">IFERROR(IF(Data_Noise!Z82="","",IF($B$3="On",IF(Data_Noise!Z82&lt;=0,0,IF($BZ82&gt;=Data_Noise!Z82,0,Data_Noise!Z82-$BZ82)),Data_Noise!Z82)),"")</f>
        <v>107.26353173000408</v>
      </c>
      <c r="AA82" s="79">
        <f ca="1">IFERROR(IF(Data_Noise!AA82="","",IF($B$3="On",IF(Data_Noise!AA82&lt;=0,0,IF($BZ82&gt;=Data_Noise!AA82,0,Data_Noise!AA82-$BZ82)),Data_Noise!AA82)),"")</f>
        <v>212.81699483094181</v>
      </c>
      <c r="AB82" s="79">
        <f ca="1">IFERROR(IF(Data_Noise!AB82="","",IF($B$3="On",IF(Data_Noise!AB82&lt;=0,0,IF($BZ82&gt;=Data_Noise!AB82,0,Data_Noise!AB82-$BZ82)),Data_Noise!AB82)),"")</f>
        <v>391.30218040452718</v>
      </c>
      <c r="AC82" s="79">
        <f ca="1">IFERROR(IF(Data_Noise!AC82="","",IF($B$3="On",IF(Data_Noise!AC82&lt;=0,0,IF($BZ82&gt;=Data_Noise!AC82,0,Data_Noise!AC82-$BZ82)),Data_Noise!AC82)),"")</f>
        <v>686.97897943885744</v>
      </c>
      <c r="AD82" s="79">
        <f ca="1">IFERROR(IF(Data_Noise!AD82="","",IF($B$3="On",IF(Data_Noise!AD82&lt;=0,0,IF($BZ82&gt;=Data_Noise!AD82,0,Data_Noise!AD82-$BZ82)),Data_Noise!AD82)),"")</f>
        <v>1122.5046393330272</v>
      </c>
      <c r="AE82" s="79">
        <f ca="1">IFERROR(IF(Data_Noise!AE82="","",IF($B$3="On",IF(Data_Noise!AE82&lt;=0,0,IF($BZ82&gt;=Data_Noise!AE82,0,Data_Noise!AE82-$BZ82)),Data_Noise!AE82)),"")</f>
        <v>1658.5007394947336</v>
      </c>
      <c r="AF82" s="79">
        <f ca="1">IFERROR(IF(Data_Noise!AF82="","",IF($B$3="On",IF(Data_Noise!AF82&lt;=0,0,IF($BZ82&gt;=Data_Noise!AF82,0,Data_Noise!AF82-$BZ82)),Data_Noise!AF82)),"")</f>
        <v>2208.153005449637</v>
      </c>
      <c r="AG82" s="79">
        <f ca="1">IFERROR(IF(Data_Noise!AG82="","",IF($B$3="On",IF(Data_Noise!AG82&lt;=0,0,IF($BZ82&gt;=Data_Noise!AG82,0,Data_Noise!AG82-$BZ82)),Data_Noise!AG82)),"")</f>
        <v>2675.1236469626333</v>
      </c>
      <c r="AH82" s="79">
        <f ca="1">IFERROR(IF(Data_Noise!AH82="","",IF($B$3="On",IF(Data_Noise!AH82&lt;=0,0,IF($BZ82&gt;=Data_Noise!AH82,0,Data_Noise!AH82-$BZ82)),Data_Noise!AH82)),"")</f>
        <v>3022.0996506817005</v>
      </c>
      <c r="AI82" s="79">
        <f ca="1">IFERROR(IF(Data_Noise!AI82="","",IF($B$3="On",IF(Data_Noise!AI82&lt;=0,0,IF($BZ82&gt;=Data_Noise!AI82,0,Data_Noise!AI82-$BZ82)),Data_Noise!AI82)),"")</f>
        <v>3252.8668715656668</v>
      </c>
      <c r="AJ82" s="79">
        <f ca="1">IFERROR(IF(Data_Noise!AJ82="","",IF($B$3="On",IF(Data_Noise!AJ82&lt;=0,0,IF($BZ82&gt;=Data_Noise!AJ82,0,Data_Noise!AJ82-$BZ82)),Data_Noise!AJ82)),"")</f>
        <v>3397.3078605852202</v>
      </c>
      <c r="AK82" s="79">
        <f ca="1">IFERROR(IF(Data_Noise!AK82="","",IF($B$3="On",IF(Data_Noise!AK82&lt;=0,0,IF($BZ82&gt;=Data_Noise!AK82,0,Data_Noise!AK82-$BZ82)),Data_Noise!AK82)),"")</f>
        <v>3486.4886797030736</v>
      </c>
      <c r="AL82" s="79">
        <f ca="1">IFERROR(IF(Data_Noise!AL82="","",IF($B$3="On",IF(Data_Noise!AL82&lt;=0,0,IF($BZ82&gt;=Data_Noise!AL82,0,Data_Noise!AL82-$BZ82)),Data_Noise!AL82)),"")</f>
        <v>3542.0839626779502</v>
      </c>
      <c r="AM82" s="79">
        <f ca="1">IFERROR(IF(Data_Noise!AM82="","",IF($B$3="On",IF(Data_Noise!AM82&lt;=0,0,IF($BZ82&gt;=Data_Noise!AM82,0,Data_Noise!AM82-$BZ82)),Data_Noise!AM82)),"")</f>
        <v>3577.9984500239602</v>
      </c>
      <c r="AN82" s="79">
        <f ca="1">IFERROR(IF(Data_Noise!AN82="","",IF($B$3="On",IF(Data_Noise!AN82&lt;=0,0,IF($BZ82&gt;=Data_Noise!AN82,0,Data_Noise!AN82-$BZ82)),Data_Noise!AN82)),"")</f>
        <v>3599.6020730780033</v>
      </c>
      <c r="AO82" s="79">
        <f ca="1">IFERROR(IF(Data_Noise!AO82="","",IF($B$3="On",IF(Data_Noise!AO82&lt;=0,0,IF($BZ82&gt;=Data_Noise!AO82,0,Data_Noise!AO82-$BZ82)),Data_Noise!AO82)),"")</f>
        <v>3612.3438987474269</v>
      </c>
      <c r="AP82" s="79">
        <f ca="1">IFERROR(IF(Data_Noise!AP82="","",IF($B$3="On",IF(Data_Noise!AP82&lt;=0,0,IF($BZ82&gt;=Data_Noise!AP82,0,Data_Noise!AP82-$BZ82)),Data_Noise!AP82)),"")</f>
        <v>3616.5566299843654</v>
      </c>
      <c r="AQ82" s="79" t="str">
        <f>IFERROR(IF(Data_Noise!AQ82="","",IF($B$3="On",IF(Data_Noise!AQ82&lt;=0,0,IF($BZ82&gt;=Data_Noise!AQ82,0,Data_Noise!AQ82-$BZ82)),Data_Noise!AQ82)),"")</f>
        <v/>
      </c>
      <c r="AR82" s="79" t="str">
        <f>IFERROR(IF(Data_Noise!AR82="","",IF($B$3="On",IF(Data_Noise!AR82&lt;=0,0,IF($BZ82&gt;=Data_Noise!AR82,0,Data_Noise!AR82-$BZ82)),Data_Noise!AR82)),"")</f>
        <v/>
      </c>
      <c r="AS82" s="79" t="str">
        <f>IFERROR(IF(Data_Noise!AS82="","",IF($B$3="On",IF(Data_Noise!AS82&lt;=0,0,IF($BZ82&gt;=Data_Noise!AS82,0,Data_Noise!AS82-$BZ82)),Data_Noise!AS82)),"")</f>
        <v/>
      </c>
      <c r="AT82" s="79" t="str">
        <f>IFERROR(IF(Data_Noise!AT82="","",IF($B$3="On",IF(Data_Noise!AT82&lt;=0,0,IF($BZ82&gt;=Data_Noise!AT82,0,Data_Noise!AT82-$BZ82)),Data_Noise!AT82)),"")</f>
        <v/>
      </c>
      <c r="AU82" s="79" t="str">
        <f>IFERROR(IF(Data_Noise!AU82="","",IF($B$3="On",IF(Data_Noise!AU82&lt;=0,0,IF($BZ82&gt;=Data_Noise!AU82,0,Data_Noise!AU82-$BZ82)),Data_Noise!AU82)),"")</f>
        <v/>
      </c>
      <c r="AV82" s="79" t="str">
        <f>IFERROR(IF(Data_Noise!AV82="","",IF($B$3="On",IF(Data_Noise!AV82&lt;=0,0,IF($BZ82&gt;=Data_Noise!AV82,0,Data_Noise!AV82-$BZ82)),Data_Noise!AV82)),"")</f>
        <v/>
      </c>
      <c r="AW82" s="79" t="str">
        <f>IFERROR(IF(Data_Noise!AW82="","",IF($B$3="On",IF(Data_Noise!AW82&lt;=0,0,IF($BZ82&gt;=Data_Noise!AW82,0,Data_Noise!AW82-$BZ82)),Data_Noise!AW82)),"")</f>
        <v/>
      </c>
      <c r="AX82" s="79" t="str">
        <f>IFERROR(IF(Data_Noise!AX82="","",IF($B$3="On",IF(Data_Noise!AX82&lt;=0,0,IF($BZ82&gt;=Data_Noise!AX82,0,Data_Noise!AX82-$BZ82)),Data_Noise!AX82)),"")</f>
        <v/>
      </c>
      <c r="AY82" s="79" t="str">
        <f>IFERROR(IF(Data_Noise!AY82="","",IF($B$3="On",IF(Data_Noise!AY82&lt;=0,0,IF($BZ82&gt;=Data_Noise!AY82,0,Data_Noise!AY82-$BZ82)),Data_Noise!AY82)),"")</f>
        <v/>
      </c>
      <c r="AZ82" s="79" t="str">
        <f>IFERROR(IF(Data_Noise!AZ82="","",IF($B$3="On",IF(Data_Noise!AZ82&lt;=0,0,IF($BZ82&gt;=Data_Noise!AZ82,0,Data_Noise!AZ82-$BZ82)),Data_Noise!AZ82)),"")</f>
        <v/>
      </c>
      <c r="BA82" s="79">
        <f ca="1">IF(BA$3="","",Data_Noise!C82)</f>
        <v>18.578650828888399</v>
      </c>
      <c r="BB82" s="79">
        <f ca="1">IF(BB$3="","",Data_Noise!D82)</f>
        <v>16.255353246455801</v>
      </c>
      <c r="BC82" s="79">
        <f ca="1">IF(BC$3="","",Data_Noise!E82)</f>
        <v>11.571694479207503</v>
      </c>
      <c r="BD82" s="79">
        <f ca="1">IF(BD$3="","",Data_Noise!F82)</f>
        <v>6.3839858267783631</v>
      </c>
      <c r="BE82" s="79">
        <f ca="1">IF(BE$3="","",Data_Noise!G82)</f>
        <v>3.313621010228113</v>
      </c>
      <c r="BF82" s="79">
        <f ca="1">IF(BF$3="","",Data_Noise!H82)</f>
        <v>1.1294336146759933</v>
      </c>
      <c r="BG82" s="79">
        <f ca="1">IF(BG$3="","",Data_Noise!I82)</f>
        <v>-0.31102019930737335</v>
      </c>
      <c r="BH82" s="79">
        <f ca="1">IF(BH$3="","",Data_Noise!J82)</f>
        <v>-2.12879768580357</v>
      </c>
      <c r="BI82" s="79">
        <f ca="1">IF(BI$3="","",Data_Noise!K82)</f>
        <v>-1.2674508748312585</v>
      </c>
      <c r="BJ82" s="79">
        <f ca="1">IF(BJ$3="","",Data_Noise!L82)</f>
        <v>-1.261429950101802</v>
      </c>
      <c r="BK82" s="79">
        <f ca="1">IF(BK$3="","",Data_Noise!M82)</f>
        <v>-1.8696525212708355</v>
      </c>
      <c r="BL82" s="79">
        <f ca="1">IF(BL$3="","",Data_Noise!N82)</f>
        <v>-3.5460453829832637</v>
      </c>
      <c r="BM82" s="79">
        <f ca="1">IF(BM$3="","",Data_Noise!O82)</f>
        <v>-5.0918151813578634</v>
      </c>
      <c r="BN82" s="79" t="str">
        <f>IF(BN$3="","",Data_Noise!P82)</f>
        <v/>
      </c>
      <c r="BO82" s="79" t="str">
        <f>IF(BO$3="","",Data_Noise!Q82)</f>
        <v/>
      </c>
      <c r="BP82" s="79" t="str">
        <f>IF(BP$3="","",Data_Noise!R82)</f>
        <v/>
      </c>
      <c r="BQ82" s="79" t="str">
        <f>IF(BQ$3="","",Data_Noise!S82)</f>
        <v/>
      </c>
      <c r="BR82" s="79" t="str">
        <f>IF(BR$3="","",Data_Noise!T82)</f>
        <v/>
      </c>
      <c r="BS82" s="79" t="str">
        <f>IF(BS$3="","",Data_Noise!U82)</f>
        <v/>
      </c>
      <c r="BT82" s="79" t="str">
        <f>IF(BT$3="","",Data_Noise!V82)</f>
        <v/>
      </c>
      <c r="BU82" s="79" t="str">
        <f>IF(BU$3="","",Data_Noise!W82)</f>
        <v/>
      </c>
      <c r="BV82" s="79" t="str">
        <f>IF(BV$3="","",Data_Noise!X82)</f>
        <v/>
      </c>
      <c r="BW82" s="79" t="str">
        <f>IF(BW$3="","",Data_Noise!Y82)</f>
        <v/>
      </c>
      <c r="BX82" s="79" t="str">
        <f>IF(BX$3="","",Data_Noise!Z82)</f>
        <v/>
      </c>
      <c r="BY82" s="79" t="str">
        <f>IF(BY$3="","",Data_Noise!AA82)</f>
        <v/>
      </c>
      <c r="BZ82" s="79">
        <f t="shared" ca="1" si="2"/>
        <v>3.2120405546598616</v>
      </c>
    </row>
    <row r="83" spans="1:78" x14ac:dyDescent="0.25">
      <c r="A83" s="79">
        <f ca="1">Data_Initial!A83</f>
        <v>2</v>
      </c>
      <c r="B83" s="79" t="str">
        <f ca="1">Data_Initial!B83</f>
        <v>H1</v>
      </c>
      <c r="C83" s="79">
        <f ca="1">IFERROR(IF(Data_Noise!C83="","",IF($B$3="On",IF(Data_Noise!C83&lt;=0,0,IF($BZ83&gt;=Data_Noise!C83,0,Data_Noise!C83-$BZ83)),Data_Noise!C83)),"")</f>
        <v>14.681611698339047</v>
      </c>
      <c r="D83" s="79">
        <f ca="1">IFERROR(IF(Data_Noise!D83="","",IF($B$3="On",IF(Data_Noise!D83&lt;=0,0,IF($BZ83&gt;=Data_Noise!D83,0,Data_Noise!D83-$BZ83)),Data_Noise!D83)),"")</f>
        <v>12.54205478978408</v>
      </c>
      <c r="E83" s="79">
        <f ca="1">IFERROR(IF(Data_Noise!E83="","",IF($B$3="On",IF(Data_Noise!E83&lt;=0,0,IF($BZ83&gt;=Data_Noise!E83,0,Data_Noise!E83-$BZ83)),Data_Noise!E83)),"")</f>
        <v>6.6995187998769481</v>
      </c>
      <c r="F83" s="79">
        <f ca="1">IFERROR(IF(Data_Noise!F83="","",IF($B$3="On",IF(Data_Noise!F83&lt;=0,0,IF($BZ83&gt;=Data_Noise!F83,0,Data_Noise!F83-$BZ83)),Data_Noise!F83)),"")</f>
        <v>3.2257535215418183</v>
      </c>
      <c r="G83" s="79">
        <f ca="1">IFERROR(IF(Data_Noise!G83="","",IF($B$3="On",IF(Data_Noise!G83&lt;=0,0,IF($BZ83&gt;=Data_Noise!G83,0,Data_Noise!G83-$BZ83)),Data_Noise!G83)),"")</f>
        <v>0</v>
      </c>
      <c r="H83" s="79">
        <f ca="1">IFERROR(IF(Data_Noise!H83="","",IF($B$3="On",IF(Data_Noise!H83&lt;=0,0,IF($BZ83&gt;=Data_Noise!H83,0,Data_Noise!H83-$BZ83)),Data_Noise!H83)),"")</f>
        <v>0</v>
      </c>
      <c r="I83" s="79">
        <f ca="1">IFERROR(IF(Data_Noise!I83="","",IF($B$3="On",IF(Data_Noise!I83&lt;=0,0,IF($BZ83&gt;=Data_Noise!I83,0,Data_Noise!I83-$BZ83)),Data_Noise!I83)),"")</f>
        <v>0</v>
      </c>
      <c r="J83" s="79">
        <f ca="1">IFERROR(IF(Data_Noise!J83="","",IF($B$3="On",IF(Data_Noise!J83&lt;=0,0,IF($BZ83&gt;=Data_Noise!J83,0,Data_Noise!J83-$BZ83)),Data_Noise!J83)),"")</f>
        <v>0</v>
      </c>
      <c r="K83" s="79">
        <f ca="1">IFERROR(IF(Data_Noise!K83="","",IF($B$3="On",IF(Data_Noise!K83&lt;=0,0,IF($BZ83&gt;=Data_Noise!K83,0,Data_Noise!K83-$BZ83)),Data_Noise!K83)),"")</f>
        <v>0</v>
      </c>
      <c r="L83" s="79">
        <f ca="1">IFERROR(IF(Data_Noise!L83="","",IF($B$3="On",IF(Data_Noise!L83&lt;=0,0,IF($BZ83&gt;=Data_Noise!L83,0,Data_Noise!L83-$BZ83)),Data_Noise!L83)),"")</f>
        <v>0</v>
      </c>
      <c r="M83" s="79">
        <f ca="1">IFERROR(IF(Data_Noise!M83="","",IF($B$3="On",IF(Data_Noise!M83&lt;=0,0,IF($BZ83&gt;=Data_Noise!M83,0,Data_Noise!M83-$BZ83)),Data_Noise!M83)),"")</f>
        <v>0</v>
      </c>
      <c r="N83" s="79">
        <f ca="1">IFERROR(IF(Data_Noise!N83="","",IF($B$3="On",IF(Data_Noise!N83&lt;=0,0,IF($BZ83&gt;=Data_Noise!N83,0,Data_Noise!N83-$BZ83)),Data_Noise!N83)),"")</f>
        <v>0</v>
      </c>
      <c r="O83" s="79">
        <f ca="1">IFERROR(IF(Data_Noise!O83="","",IF($B$3="On",IF(Data_Noise!O83&lt;=0,0,IF($BZ83&gt;=Data_Noise!O83,0,Data_Noise!O83-$BZ83)),Data_Noise!O83)),"")</f>
        <v>0</v>
      </c>
      <c r="P83" s="79">
        <f ca="1">IFERROR(IF(Data_Noise!P83="","",IF($B$3="On",IF(Data_Noise!P83&lt;=0,0,IF($BZ83&gt;=Data_Noise!P83,0,Data_Noise!P83-$BZ83)),Data_Noise!P83)),"")</f>
        <v>0</v>
      </c>
      <c r="Q83" s="79">
        <f ca="1">IFERROR(IF(Data_Noise!Q83="","",IF($B$3="On",IF(Data_Noise!Q83&lt;=0,0,IF($BZ83&gt;=Data_Noise!Q83,0,Data_Noise!Q83-$BZ83)),Data_Noise!Q83)),"")</f>
        <v>0</v>
      </c>
      <c r="R83" s="79">
        <f ca="1">IFERROR(IF(Data_Noise!R83="","",IF($B$3="On",IF(Data_Noise!R83&lt;=0,0,IF($BZ83&gt;=Data_Noise!R83,0,Data_Noise!R83-$BZ83)),Data_Noise!R83)),"")</f>
        <v>0</v>
      </c>
      <c r="S83" s="79">
        <f ca="1">IFERROR(IF(Data_Noise!S83="","",IF($B$3="On",IF(Data_Noise!S83&lt;=0,0,IF($BZ83&gt;=Data_Noise!S83,0,Data_Noise!S83-$BZ83)),Data_Noise!S83)),"")</f>
        <v>0</v>
      </c>
      <c r="T83" s="79">
        <f ca="1">IFERROR(IF(Data_Noise!T83="","",IF($B$3="On",IF(Data_Noise!T83&lt;=0,0,IF($BZ83&gt;=Data_Noise!T83,0,Data_Noise!T83-$BZ83)),Data_Noise!T83)),"")</f>
        <v>0</v>
      </c>
      <c r="U83" s="79">
        <f ca="1">IFERROR(IF(Data_Noise!U83="","",IF($B$3="On",IF(Data_Noise!U83&lt;=0,0,IF($BZ83&gt;=Data_Noise!U83,0,Data_Noise!U83-$BZ83)),Data_Noise!U83)),"")</f>
        <v>0</v>
      </c>
      <c r="V83" s="79">
        <f ca="1">IFERROR(IF(Data_Noise!V83="","",IF($B$3="On",IF(Data_Noise!V83&lt;=0,0,IF($BZ83&gt;=Data_Noise!V83,0,Data_Noise!V83-$BZ83)),Data_Noise!V83)),"")</f>
        <v>0</v>
      </c>
      <c r="W83" s="79">
        <f ca="1">IFERROR(IF(Data_Noise!W83="","",IF($B$3="On",IF(Data_Noise!W83&lt;=0,0,IF($BZ83&gt;=Data_Noise!W83,0,Data_Noise!W83-$BZ83)),Data_Noise!W83)),"")</f>
        <v>5.985197064078827</v>
      </c>
      <c r="X83" s="79">
        <f ca="1">IFERROR(IF(Data_Noise!X83="","",IF($B$3="On",IF(Data_Noise!X83&lt;=0,0,IF($BZ83&gt;=Data_Noise!X83,0,Data_Noise!X83-$BZ83)),Data_Noise!X83)),"")</f>
        <v>22.849556660953056</v>
      </c>
      <c r="Y83" s="79">
        <f ca="1">IFERROR(IF(Data_Noise!Y83="","",IF($B$3="On",IF(Data_Noise!Y83&lt;=0,0,IF($BZ83&gt;=Data_Noise!Y83,0,Data_Noise!Y83-$BZ83)),Data_Noise!Y83)),"")</f>
        <v>51.849841628116451</v>
      </c>
      <c r="Z83" s="79">
        <f ca="1">IFERROR(IF(Data_Noise!Z83="","",IF($B$3="On",IF(Data_Noise!Z83&lt;=0,0,IF($BZ83&gt;=Data_Noise!Z83,0,Data_Noise!Z83-$BZ83)),Data_Noise!Z83)),"")</f>
        <v>107.65169848712516</v>
      </c>
      <c r="AA83" s="79">
        <f ca="1">IFERROR(IF(Data_Noise!AA83="","",IF($B$3="On",IF(Data_Noise!AA83&lt;=0,0,IF($BZ83&gt;=Data_Noise!AA83,0,Data_Noise!AA83-$BZ83)),Data_Noise!AA83)),"")</f>
        <v>206.96991438232848</v>
      </c>
      <c r="AB83" s="79">
        <f ca="1">IFERROR(IF(Data_Noise!AB83="","",IF($B$3="On",IF(Data_Noise!AB83&lt;=0,0,IF($BZ83&gt;=Data_Noise!AB83,0,Data_Noise!AB83-$BZ83)),Data_Noise!AB83)),"")</f>
        <v>384.74222102729925</v>
      </c>
      <c r="AC83" s="79">
        <f ca="1">IFERROR(IF(Data_Noise!AC83="","",IF($B$3="On",IF(Data_Noise!AC83&lt;=0,0,IF($BZ83&gt;=Data_Noise!AC83,0,Data_Noise!AC83-$BZ83)),Data_Noise!AC83)),"")</f>
        <v>675.37395895237921</v>
      </c>
      <c r="AD83" s="79">
        <f ca="1">IFERROR(IF(Data_Noise!AD83="","",IF($B$3="On",IF(Data_Noise!AD83&lt;=0,0,IF($BZ83&gt;=Data_Noise!AD83,0,Data_Noise!AD83-$BZ83)),Data_Noise!AD83)),"")</f>
        <v>1100.8502116750462</v>
      </c>
      <c r="AE83" s="79">
        <f ca="1">IFERROR(IF(Data_Noise!AE83="","",IF($B$3="On",IF(Data_Noise!AE83&lt;=0,0,IF($BZ83&gt;=Data_Noise!AE83,0,Data_Noise!AE83-$BZ83)),Data_Noise!AE83)),"")</f>
        <v>1618.8674198844367</v>
      </c>
      <c r="AF83" s="79">
        <f ca="1">IFERROR(IF(Data_Noise!AF83="","",IF($B$3="On",IF(Data_Noise!AF83&lt;=0,0,IF($BZ83&gt;=Data_Noise!AF83,0,Data_Noise!AF83-$BZ83)),Data_Noise!AF83)),"")</f>
        <v>2148.5927994781232</v>
      </c>
      <c r="AG83" s="79">
        <f ca="1">IFERROR(IF(Data_Noise!AG83="","",IF($B$3="On",IF(Data_Noise!AG83&lt;=0,0,IF($BZ83&gt;=Data_Noise!AG83,0,Data_Noise!AG83-$BZ83)),Data_Noise!AG83)),"")</f>
        <v>2600.36200053928</v>
      </c>
      <c r="AH83" s="79">
        <f ca="1">IFERROR(IF(Data_Noise!AH83="","",IF($B$3="On",IF(Data_Noise!AH83&lt;=0,0,IF($BZ83&gt;=Data_Noise!AH83,0,Data_Noise!AH83-$BZ83)),Data_Noise!AH83)),"")</f>
        <v>2934.034103666283</v>
      </c>
      <c r="AI83" s="79">
        <f ca="1">IFERROR(IF(Data_Noise!AI83="","",IF($B$3="On",IF(Data_Noise!AI83&lt;=0,0,IF($BZ83&gt;=Data_Noise!AI83,0,Data_Noise!AI83-$BZ83)),Data_Noise!AI83)),"")</f>
        <v>3152.8357078405834</v>
      </c>
      <c r="AJ83" s="79">
        <f ca="1">IFERROR(IF(Data_Noise!AJ83="","",IF($B$3="On",IF(Data_Noise!AJ83&lt;=0,0,IF($BZ83&gt;=Data_Noise!AJ83,0,Data_Noise!AJ83-$BZ83)),Data_Noise!AJ83)),"")</f>
        <v>3286.3815502484404</v>
      </c>
      <c r="AK83" s="79">
        <f ca="1">IFERROR(IF(Data_Noise!AK83="","",IF($B$3="On",IF(Data_Noise!AK83&lt;=0,0,IF($BZ83&gt;=Data_Noise!AK83,0,Data_Noise!AK83-$BZ83)),Data_Noise!AK83)),"")</f>
        <v>3366.7146804382674</v>
      </c>
      <c r="AL83" s="79">
        <f ca="1">IFERROR(IF(Data_Noise!AL83="","",IF($B$3="On",IF(Data_Noise!AL83&lt;=0,0,IF($BZ83&gt;=Data_Noise!AL83,0,Data_Noise!AL83-$BZ83)),Data_Noise!AL83)),"")</f>
        <v>3415.7208211613897</v>
      </c>
      <c r="AM83" s="79">
        <f ca="1">IFERROR(IF(Data_Noise!AM83="","",IF($B$3="On",IF(Data_Noise!AM83&lt;=0,0,IF($BZ83&gt;=Data_Noise!AM83,0,Data_Noise!AM83-$BZ83)),Data_Noise!AM83)),"")</f>
        <v>3447.7849643736236</v>
      </c>
      <c r="AN83" s="79">
        <f ca="1">IFERROR(IF(Data_Noise!AN83="","",IF($B$3="On",IF(Data_Noise!AN83&lt;=0,0,IF($BZ83&gt;=Data_Noise!AN83,0,Data_Noise!AN83-$BZ83)),Data_Noise!AN83)),"")</f>
        <v>3469.6742283115364</v>
      </c>
      <c r="AO83" s="79">
        <f ca="1">IFERROR(IF(Data_Noise!AO83="","",IF($B$3="On",IF(Data_Noise!AO83&lt;=0,0,IF($BZ83&gt;=Data_Noise!AO83,0,Data_Noise!AO83-$BZ83)),Data_Noise!AO83)),"")</f>
        <v>3486.6998667358466</v>
      </c>
      <c r="AP83" s="79">
        <f ca="1">IFERROR(IF(Data_Noise!AP83="","",IF($B$3="On",IF(Data_Noise!AP83&lt;=0,0,IF($BZ83&gt;=Data_Noise!AP83,0,Data_Noise!AP83-$BZ83)),Data_Noise!AP83)),"")</f>
        <v>3494.1168120863063</v>
      </c>
      <c r="AQ83" s="79" t="str">
        <f>IFERROR(IF(Data_Noise!AQ83="","",IF($B$3="On",IF(Data_Noise!AQ83&lt;=0,0,IF($BZ83&gt;=Data_Noise!AQ83,0,Data_Noise!AQ83-$BZ83)),Data_Noise!AQ83)),"")</f>
        <v/>
      </c>
      <c r="AR83" s="79" t="str">
        <f>IFERROR(IF(Data_Noise!AR83="","",IF($B$3="On",IF(Data_Noise!AR83&lt;=0,0,IF($BZ83&gt;=Data_Noise!AR83,0,Data_Noise!AR83-$BZ83)),Data_Noise!AR83)),"")</f>
        <v/>
      </c>
      <c r="AS83" s="79" t="str">
        <f>IFERROR(IF(Data_Noise!AS83="","",IF($B$3="On",IF(Data_Noise!AS83&lt;=0,0,IF($BZ83&gt;=Data_Noise!AS83,0,Data_Noise!AS83-$BZ83)),Data_Noise!AS83)),"")</f>
        <v/>
      </c>
      <c r="AT83" s="79" t="str">
        <f>IFERROR(IF(Data_Noise!AT83="","",IF($B$3="On",IF(Data_Noise!AT83&lt;=0,0,IF($BZ83&gt;=Data_Noise!AT83,0,Data_Noise!AT83-$BZ83)),Data_Noise!AT83)),"")</f>
        <v/>
      </c>
      <c r="AU83" s="79" t="str">
        <f>IFERROR(IF(Data_Noise!AU83="","",IF($B$3="On",IF(Data_Noise!AU83&lt;=0,0,IF($BZ83&gt;=Data_Noise!AU83,0,Data_Noise!AU83-$BZ83)),Data_Noise!AU83)),"")</f>
        <v/>
      </c>
      <c r="AV83" s="79" t="str">
        <f>IFERROR(IF(Data_Noise!AV83="","",IF($B$3="On",IF(Data_Noise!AV83&lt;=0,0,IF($BZ83&gt;=Data_Noise!AV83,0,Data_Noise!AV83-$BZ83)),Data_Noise!AV83)),"")</f>
        <v/>
      </c>
      <c r="AW83" s="79" t="str">
        <f>IFERROR(IF(Data_Noise!AW83="","",IF($B$3="On",IF(Data_Noise!AW83&lt;=0,0,IF($BZ83&gt;=Data_Noise!AW83,0,Data_Noise!AW83-$BZ83)),Data_Noise!AW83)),"")</f>
        <v/>
      </c>
      <c r="AX83" s="79" t="str">
        <f>IFERROR(IF(Data_Noise!AX83="","",IF($B$3="On",IF(Data_Noise!AX83&lt;=0,0,IF($BZ83&gt;=Data_Noise!AX83,0,Data_Noise!AX83-$BZ83)),Data_Noise!AX83)),"")</f>
        <v/>
      </c>
      <c r="AY83" s="79" t="str">
        <f>IFERROR(IF(Data_Noise!AY83="","",IF($B$3="On",IF(Data_Noise!AY83&lt;=0,0,IF($BZ83&gt;=Data_Noise!AY83,0,Data_Noise!AY83-$BZ83)),Data_Noise!AY83)),"")</f>
        <v/>
      </c>
      <c r="AZ83" s="79" t="str">
        <f>IFERROR(IF(Data_Noise!AZ83="","",IF($B$3="On",IF(Data_Noise!AZ83&lt;=0,0,IF($BZ83&gt;=Data_Noise!AZ83,0,Data_Noise!AZ83-$BZ83)),Data_Noise!AZ83)),"")</f>
        <v/>
      </c>
      <c r="BA83" s="79">
        <f ca="1">IF(BA$3="","",Data_Noise!C83)</f>
        <v>17.4480534242125</v>
      </c>
      <c r="BB83" s="79">
        <f ca="1">IF(BB$3="","",Data_Noise!D83)</f>
        <v>15.308496515657533</v>
      </c>
      <c r="BC83" s="79">
        <f ca="1">IF(BC$3="","",Data_Noise!E83)</f>
        <v>9.4659605257504005</v>
      </c>
      <c r="BD83" s="79">
        <f ca="1">IF(BD$3="","",Data_Noise!F83)</f>
        <v>5.9921952474152702</v>
      </c>
      <c r="BE83" s="79">
        <f ca="1">IF(BE$3="","",Data_Noise!G83)</f>
        <v>2.0555378304779879</v>
      </c>
      <c r="BF83" s="79">
        <f ca="1">IF(BF$3="","",Data_Noise!H83)</f>
        <v>-5.9328882084478618E-2</v>
      </c>
      <c r="BG83" s="79">
        <f ca="1">IF(BG$3="","",Data_Noise!I83)</f>
        <v>-0.17926863107565527</v>
      </c>
      <c r="BH83" s="79">
        <f ca="1">IF(BH$3="","",Data_Noise!J83)</f>
        <v>-0.58332812115638</v>
      </c>
      <c r="BI83" s="79">
        <f ca="1">IF(BI$3="","",Data_Noise!K83)</f>
        <v>-0.17024828287003366</v>
      </c>
      <c r="BJ83" s="79">
        <f ca="1">IF(BJ$3="","",Data_Noise!L83)</f>
        <v>-2.4801713648277337</v>
      </c>
      <c r="BK83" s="79">
        <f ca="1">IF(BK$3="","",Data_Noise!M83)</f>
        <v>-3.086272678708307</v>
      </c>
      <c r="BL83" s="79">
        <f ca="1">IF(BL$3="","",Data_Noise!N83)</f>
        <v>-3.7829826047674633</v>
      </c>
      <c r="BM83" s="79">
        <f ca="1">IF(BM$3="","",Data_Noise!O83)</f>
        <v>-3.9649005416687637</v>
      </c>
      <c r="BN83" s="79" t="str">
        <f>IF(BN$3="","",Data_Noise!P83)</f>
        <v/>
      </c>
      <c r="BO83" s="79" t="str">
        <f>IF(BO$3="","",Data_Noise!Q83)</f>
        <v/>
      </c>
      <c r="BP83" s="79" t="str">
        <f>IF(BP$3="","",Data_Noise!R83)</f>
        <v/>
      </c>
      <c r="BQ83" s="79" t="str">
        <f>IF(BQ$3="","",Data_Noise!S83)</f>
        <v/>
      </c>
      <c r="BR83" s="79" t="str">
        <f>IF(BR$3="","",Data_Noise!T83)</f>
        <v/>
      </c>
      <c r="BS83" s="79" t="str">
        <f>IF(BS$3="","",Data_Noise!U83)</f>
        <v/>
      </c>
      <c r="BT83" s="79" t="str">
        <f>IF(BT$3="","",Data_Noise!V83)</f>
        <v/>
      </c>
      <c r="BU83" s="79" t="str">
        <f>IF(BU$3="","",Data_Noise!W83)</f>
        <v/>
      </c>
      <c r="BV83" s="79" t="str">
        <f>IF(BV$3="","",Data_Noise!X83)</f>
        <v/>
      </c>
      <c r="BW83" s="79" t="str">
        <f>IF(BW$3="","",Data_Noise!Y83)</f>
        <v/>
      </c>
      <c r="BX83" s="79" t="str">
        <f>IF(BX$3="","",Data_Noise!Z83)</f>
        <v/>
      </c>
      <c r="BY83" s="79" t="str">
        <f>IF(BY$3="","",Data_Noise!AA83)</f>
        <v/>
      </c>
      <c r="BZ83" s="79">
        <f t="shared" ca="1" si="2"/>
        <v>2.7664417258734519</v>
      </c>
    </row>
    <row r="84" spans="1:78" x14ac:dyDescent="0.25">
      <c r="A84" s="79">
        <f ca="1">Data_Initial!A84</f>
        <v>2</v>
      </c>
      <c r="B84" s="79" t="str">
        <f ca="1">Data_Initial!B84</f>
        <v>A2</v>
      </c>
      <c r="C84" s="79">
        <f ca="1">IFERROR(IF(Data_Noise!C84="","",IF($B$3="On",IF(Data_Noise!C84&lt;=0,0,IF($BZ84&gt;=Data_Noise!C84,0,Data_Noise!C84-$BZ84)),Data_Noise!C84)),"")</f>
        <v>15.32040260416044</v>
      </c>
      <c r="D84" s="79">
        <f ca="1">IFERROR(IF(Data_Noise!D84="","",IF($B$3="On",IF(Data_Noise!D84&lt;=0,0,IF($BZ84&gt;=Data_Noise!D84,0,Data_Noise!D84-$BZ84)),Data_Noise!D84)),"")</f>
        <v>12.601395097745391</v>
      </c>
      <c r="E84" s="79">
        <f ca="1">IFERROR(IF(Data_Noise!E84="","",IF($B$3="On",IF(Data_Noise!E84&lt;=0,0,IF($BZ84&gt;=Data_Noise!E84,0,Data_Noise!E84-$BZ84)),Data_Noise!E84)),"")</f>
        <v>7.3050396017382617</v>
      </c>
      <c r="F84" s="79">
        <f ca="1">IFERROR(IF(Data_Noise!F84="","",IF($B$3="On",IF(Data_Noise!F84&lt;=0,0,IF($BZ84&gt;=Data_Noise!F84,0,Data_Noise!F84-$BZ84)),Data_Noise!F84)),"")</f>
        <v>1.5664223171755869</v>
      </c>
      <c r="G84" s="79">
        <f ca="1">IFERROR(IF(Data_Noise!G84="","",IF($B$3="On",IF(Data_Noise!G84&lt;=0,0,IF($BZ84&gt;=Data_Noise!G84,0,Data_Noise!G84-$BZ84)),Data_Noise!G84)),"")</f>
        <v>0</v>
      </c>
      <c r="H84" s="79">
        <f ca="1">IFERROR(IF(Data_Noise!H84="","",IF($B$3="On",IF(Data_Noise!H84&lt;=0,0,IF($BZ84&gt;=Data_Noise!H84,0,Data_Noise!H84-$BZ84)),Data_Noise!H84)),"")</f>
        <v>0</v>
      </c>
      <c r="I84" s="79">
        <f ca="1">IFERROR(IF(Data_Noise!I84="","",IF($B$3="On",IF(Data_Noise!I84&lt;=0,0,IF($BZ84&gt;=Data_Noise!I84,0,Data_Noise!I84-$BZ84)),Data_Noise!I84)),"")</f>
        <v>0</v>
      </c>
      <c r="J84" s="79">
        <f ca="1">IFERROR(IF(Data_Noise!J84="","",IF($B$3="On",IF(Data_Noise!J84&lt;=0,0,IF($BZ84&gt;=Data_Noise!J84,0,Data_Noise!J84-$BZ84)),Data_Noise!J84)),"")</f>
        <v>0</v>
      </c>
      <c r="K84" s="79">
        <f ca="1">IFERROR(IF(Data_Noise!K84="","",IF($B$3="On",IF(Data_Noise!K84&lt;=0,0,IF($BZ84&gt;=Data_Noise!K84,0,Data_Noise!K84-$BZ84)),Data_Noise!K84)),"")</f>
        <v>0</v>
      </c>
      <c r="L84" s="79">
        <f ca="1">IFERROR(IF(Data_Noise!L84="","",IF($B$3="On",IF(Data_Noise!L84&lt;=0,0,IF($BZ84&gt;=Data_Noise!L84,0,Data_Noise!L84-$BZ84)),Data_Noise!L84)),"")</f>
        <v>0</v>
      </c>
      <c r="M84" s="79">
        <f ca="1">IFERROR(IF(Data_Noise!M84="","",IF($B$3="On",IF(Data_Noise!M84&lt;=0,0,IF($BZ84&gt;=Data_Noise!M84,0,Data_Noise!M84-$BZ84)),Data_Noise!M84)),"")</f>
        <v>0</v>
      </c>
      <c r="N84" s="79">
        <f ca="1">IFERROR(IF(Data_Noise!N84="","",IF($B$3="On",IF(Data_Noise!N84&lt;=0,0,IF($BZ84&gt;=Data_Noise!N84,0,Data_Noise!N84-$BZ84)),Data_Noise!N84)),"")</f>
        <v>0</v>
      </c>
      <c r="O84" s="79">
        <f ca="1">IFERROR(IF(Data_Noise!O84="","",IF($B$3="On",IF(Data_Noise!O84&lt;=0,0,IF($BZ84&gt;=Data_Noise!O84,0,Data_Noise!O84-$BZ84)),Data_Noise!O84)),"")</f>
        <v>0</v>
      </c>
      <c r="P84" s="79">
        <f ca="1">IFERROR(IF(Data_Noise!P84="","",IF($B$3="On",IF(Data_Noise!P84&lt;=0,0,IF($BZ84&gt;=Data_Noise!P84,0,Data_Noise!P84-$BZ84)),Data_Noise!P84)),"")</f>
        <v>0</v>
      </c>
      <c r="Q84" s="79">
        <f ca="1">IFERROR(IF(Data_Noise!Q84="","",IF($B$3="On",IF(Data_Noise!Q84&lt;=0,0,IF($BZ84&gt;=Data_Noise!Q84,0,Data_Noise!Q84-$BZ84)),Data_Noise!Q84)),"")</f>
        <v>0</v>
      </c>
      <c r="R84" s="79">
        <f ca="1">IFERROR(IF(Data_Noise!R84="","",IF($B$3="On",IF(Data_Noise!R84&lt;=0,0,IF($BZ84&gt;=Data_Noise!R84,0,Data_Noise!R84-$BZ84)),Data_Noise!R84)),"")</f>
        <v>0</v>
      </c>
      <c r="S84" s="79">
        <f ca="1">IFERROR(IF(Data_Noise!S84="","",IF($B$3="On",IF(Data_Noise!S84&lt;=0,0,IF($BZ84&gt;=Data_Noise!S84,0,Data_Noise!S84-$BZ84)),Data_Noise!S84)),"")</f>
        <v>0</v>
      </c>
      <c r="T84" s="79">
        <f ca="1">IFERROR(IF(Data_Noise!T84="","",IF($B$3="On",IF(Data_Noise!T84&lt;=0,0,IF($BZ84&gt;=Data_Noise!T84,0,Data_Noise!T84-$BZ84)),Data_Noise!T84)),"")</f>
        <v>0</v>
      </c>
      <c r="U84" s="79">
        <f ca="1">IFERROR(IF(Data_Noise!U84="","",IF($B$3="On",IF(Data_Noise!U84&lt;=0,0,IF($BZ84&gt;=Data_Noise!U84,0,Data_Noise!U84-$BZ84)),Data_Noise!U84)),"")</f>
        <v>0</v>
      </c>
      <c r="V84" s="79">
        <f ca="1">IFERROR(IF(Data_Noise!V84="","",IF($B$3="On",IF(Data_Noise!V84&lt;=0,0,IF($BZ84&gt;=Data_Noise!V84,0,Data_Noise!V84-$BZ84)),Data_Noise!V84)),"")</f>
        <v>0</v>
      </c>
      <c r="W84" s="79">
        <f ca="1">IFERROR(IF(Data_Noise!W84="","",IF($B$3="On",IF(Data_Noise!W84&lt;=0,0,IF($BZ84&gt;=Data_Noise!W84,0,Data_Noise!W84-$BZ84)),Data_Noise!W84)),"")</f>
        <v>0</v>
      </c>
      <c r="X84" s="79">
        <f ca="1">IFERROR(IF(Data_Noise!X84="","",IF($B$3="On",IF(Data_Noise!X84&lt;=0,0,IF($BZ84&gt;=Data_Noise!X84,0,Data_Noise!X84-$BZ84)),Data_Noise!X84)),"")</f>
        <v>0</v>
      </c>
      <c r="Y84" s="79">
        <f ca="1">IFERROR(IF(Data_Noise!Y84="","",IF($B$3="On",IF(Data_Noise!Y84&lt;=0,0,IF($BZ84&gt;=Data_Noise!Y84,0,Data_Noise!Y84-$BZ84)),Data_Noise!Y84)),"")</f>
        <v>0</v>
      </c>
      <c r="Z84" s="79">
        <f ca="1">IFERROR(IF(Data_Noise!Z84="","",IF($B$3="On",IF(Data_Noise!Z84&lt;=0,0,IF($BZ84&gt;=Data_Noise!Z84,0,Data_Noise!Z84-$BZ84)),Data_Noise!Z84)),"")</f>
        <v>0</v>
      </c>
      <c r="AA84" s="79">
        <f ca="1">IFERROR(IF(Data_Noise!AA84="","",IF($B$3="On",IF(Data_Noise!AA84&lt;=0,0,IF($BZ84&gt;=Data_Noise!AA84,0,Data_Noise!AA84-$BZ84)),Data_Noise!AA84)),"")</f>
        <v>8.7872948940074558</v>
      </c>
      <c r="AB84" s="79">
        <f ca="1">IFERROR(IF(Data_Noise!AB84="","",IF($B$3="On",IF(Data_Noise!AB84&lt;=0,0,IF($BZ84&gt;=Data_Noise!AB84,0,Data_Noise!AB84-$BZ84)),Data_Noise!AB84)),"")</f>
        <v>32.202836842498115</v>
      </c>
      <c r="AC84" s="79">
        <f ca="1">IFERROR(IF(Data_Noise!AC84="","",IF($B$3="On",IF(Data_Noise!AC84&lt;=0,0,IF($BZ84&gt;=Data_Noise!AC84,0,Data_Noise!AC84-$BZ84)),Data_Noise!AC84)),"")</f>
        <v>72.339526331326439</v>
      </c>
      <c r="AD84" s="79">
        <f ca="1">IFERROR(IF(Data_Noise!AD84="","",IF($B$3="On",IF(Data_Noise!AD84&lt;=0,0,IF($BZ84&gt;=Data_Noise!AD84,0,Data_Noise!AD84-$BZ84)),Data_Noise!AD84)),"")</f>
        <v>144.84948218918291</v>
      </c>
      <c r="AE84" s="79">
        <f ca="1">IFERROR(IF(Data_Noise!AE84="","",IF($B$3="On",IF(Data_Noise!AE84&lt;=0,0,IF($BZ84&gt;=Data_Noise!AE84,0,Data_Noise!AE84-$BZ84)),Data_Noise!AE84)),"")</f>
        <v>275.17243946786419</v>
      </c>
      <c r="AF84" s="79">
        <f ca="1">IFERROR(IF(Data_Noise!AF84="","",IF($B$3="On",IF(Data_Noise!AF84&lt;=0,0,IF($BZ84&gt;=Data_Noise!AF84,0,Data_Noise!AF84-$BZ84)),Data_Noise!AF84)),"")</f>
        <v>499.50242104978258</v>
      </c>
      <c r="AG84" s="79">
        <f ca="1">IFERROR(IF(Data_Noise!AG84="","",IF($B$3="On",IF(Data_Noise!AG84&lt;=0,0,IF($BZ84&gt;=Data_Noise!AG84,0,Data_Noise!AG84-$BZ84)),Data_Noise!AG84)),"")</f>
        <v>858.50268234157625</v>
      </c>
      <c r="AH84" s="79">
        <f ca="1">IFERROR(IF(Data_Noise!AH84="","",IF($B$3="On",IF(Data_Noise!AH84&lt;=0,0,IF($BZ84&gt;=Data_Noise!AH84,0,Data_Noise!AH84-$BZ84)),Data_Noise!AH84)),"")</f>
        <v>1359.1854135738167</v>
      </c>
      <c r="AI84" s="79">
        <f ca="1">IFERROR(IF(Data_Noise!AI84="","",IF($B$3="On",IF(Data_Noise!AI84&lt;=0,0,IF($BZ84&gt;=Data_Noise!AI84,0,Data_Noise!AI84-$BZ84)),Data_Noise!AI84)),"")</f>
        <v>1937.7849145368725</v>
      </c>
      <c r="AJ84" s="79">
        <f ca="1">IFERROR(IF(Data_Noise!AJ84="","",IF($B$3="On",IF(Data_Noise!AJ84&lt;=0,0,IF($BZ84&gt;=Data_Noise!AJ84,0,Data_Noise!AJ84-$BZ84)),Data_Noise!AJ84)),"")</f>
        <v>2497.6138038537692</v>
      </c>
      <c r="AK84" s="79">
        <f ca="1">IFERROR(IF(Data_Noise!AK84="","",IF($B$3="On",IF(Data_Noise!AK84&lt;=0,0,IF($BZ84&gt;=Data_Noise!AK84,0,Data_Noise!AK84-$BZ84)),Data_Noise!AK84)),"")</f>
        <v>2945.0691071114661</v>
      </c>
      <c r="AL84" s="79">
        <f ca="1">IFERROR(IF(Data_Noise!AL84="","",IF($B$3="On",IF(Data_Noise!AL84&lt;=0,0,IF($BZ84&gt;=Data_Noise!AL84,0,Data_Noise!AL84-$BZ84)),Data_Noise!AL84)),"")</f>
        <v>3259.2775904211694</v>
      </c>
      <c r="AM84" s="79">
        <f ca="1">IFERROR(IF(Data_Noise!AM84="","",IF($B$3="On",IF(Data_Noise!AM84&lt;=0,0,IF($BZ84&gt;=Data_Noise!AM84,0,Data_Noise!AM84-$BZ84)),Data_Noise!AM84)),"")</f>
        <v>3451.6156727214557</v>
      </c>
      <c r="AN84" s="79">
        <f ca="1">IFERROR(IF(Data_Noise!AN84="","",IF($B$3="On",IF(Data_Noise!AN84&lt;=0,0,IF($BZ84&gt;=Data_Noise!AN84,0,Data_Noise!AN84-$BZ84)),Data_Noise!AN84)),"")</f>
        <v>3564.9943532964057</v>
      </c>
      <c r="AO84" s="79">
        <f ca="1">IFERROR(IF(Data_Noise!AO84="","",IF($B$3="On",IF(Data_Noise!AO84&lt;=0,0,IF($BZ84&gt;=Data_Noise!AO84,0,Data_Noise!AO84-$BZ84)),Data_Noise!AO84)),"")</f>
        <v>3639.3823594412361</v>
      </c>
      <c r="AP84" s="79">
        <f ca="1">IFERROR(IF(Data_Noise!AP84="","",IF($B$3="On",IF(Data_Noise!AP84&lt;=0,0,IF($BZ84&gt;=Data_Noise!AP84,0,Data_Noise!AP84-$BZ84)),Data_Noise!AP84)),"")</f>
        <v>3671.2586163596911</v>
      </c>
      <c r="AQ84" s="79" t="str">
        <f>IFERROR(IF(Data_Noise!AQ84="","",IF($B$3="On",IF(Data_Noise!AQ84&lt;=0,0,IF($BZ84&gt;=Data_Noise!AQ84,0,Data_Noise!AQ84-$BZ84)),Data_Noise!AQ84)),"")</f>
        <v/>
      </c>
      <c r="AR84" s="79" t="str">
        <f>IFERROR(IF(Data_Noise!AR84="","",IF($B$3="On",IF(Data_Noise!AR84&lt;=0,0,IF($BZ84&gt;=Data_Noise!AR84,0,Data_Noise!AR84-$BZ84)),Data_Noise!AR84)),"")</f>
        <v/>
      </c>
      <c r="AS84" s="79" t="str">
        <f>IFERROR(IF(Data_Noise!AS84="","",IF($B$3="On",IF(Data_Noise!AS84&lt;=0,0,IF($BZ84&gt;=Data_Noise!AS84,0,Data_Noise!AS84-$BZ84)),Data_Noise!AS84)),"")</f>
        <v/>
      </c>
      <c r="AT84" s="79" t="str">
        <f>IFERROR(IF(Data_Noise!AT84="","",IF($B$3="On",IF(Data_Noise!AT84&lt;=0,0,IF($BZ84&gt;=Data_Noise!AT84,0,Data_Noise!AT84-$BZ84)),Data_Noise!AT84)),"")</f>
        <v/>
      </c>
      <c r="AU84" s="79" t="str">
        <f>IFERROR(IF(Data_Noise!AU84="","",IF($B$3="On",IF(Data_Noise!AU84&lt;=0,0,IF($BZ84&gt;=Data_Noise!AU84,0,Data_Noise!AU84-$BZ84)),Data_Noise!AU84)),"")</f>
        <v/>
      </c>
      <c r="AV84" s="79" t="str">
        <f>IFERROR(IF(Data_Noise!AV84="","",IF($B$3="On",IF(Data_Noise!AV84&lt;=0,0,IF($BZ84&gt;=Data_Noise!AV84,0,Data_Noise!AV84-$BZ84)),Data_Noise!AV84)),"")</f>
        <v/>
      </c>
      <c r="AW84" s="79" t="str">
        <f>IFERROR(IF(Data_Noise!AW84="","",IF($B$3="On",IF(Data_Noise!AW84&lt;=0,0,IF($BZ84&gt;=Data_Noise!AW84,0,Data_Noise!AW84-$BZ84)),Data_Noise!AW84)),"")</f>
        <v/>
      </c>
      <c r="AX84" s="79" t="str">
        <f>IFERROR(IF(Data_Noise!AX84="","",IF($B$3="On",IF(Data_Noise!AX84&lt;=0,0,IF($BZ84&gt;=Data_Noise!AX84,0,Data_Noise!AX84-$BZ84)),Data_Noise!AX84)),"")</f>
        <v/>
      </c>
      <c r="AY84" s="79" t="str">
        <f>IFERROR(IF(Data_Noise!AY84="","",IF($B$3="On",IF(Data_Noise!AY84&lt;=0,0,IF($BZ84&gt;=Data_Noise!AY84,0,Data_Noise!AY84-$BZ84)),Data_Noise!AY84)),"")</f>
        <v/>
      </c>
      <c r="AZ84" s="79" t="str">
        <f>IFERROR(IF(Data_Noise!AZ84="","",IF($B$3="On",IF(Data_Noise!AZ84&lt;=0,0,IF($BZ84&gt;=Data_Noise!AZ84,0,Data_Noise!AZ84-$BZ84)),Data_Noise!AZ84)),"")</f>
        <v/>
      </c>
      <c r="BA84" s="79">
        <f ca="1">IF(BA$3="","",Data_Noise!C84)</f>
        <v>19.249225362934553</v>
      </c>
      <c r="BB84" s="79">
        <f ca="1">IF(BB$3="","",Data_Noise!D84)</f>
        <v>16.530217856519503</v>
      </c>
      <c r="BC84" s="79">
        <f ca="1">IF(BC$3="","",Data_Noise!E84)</f>
        <v>11.233862360512374</v>
      </c>
      <c r="BD84" s="79">
        <f ca="1">IF(BD$3="","",Data_Noise!F84)</f>
        <v>5.4952450759496996</v>
      </c>
      <c r="BE84" s="79">
        <f ca="1">IF(BE$3="","",Data_Noise!G84)</f>
        <v>1.9072700121503967</v>
      </c>
      <c r="BF84" s="79">
        <f ca="1">IF(BF$3="","",Data_Noise!H84)</f>
        <v>2.6492751860143202</v>
      </c>
      <c r="BG84" s="79">
        <f ca="1">IF(BG$3="","",Data_Noise!I84)</f>
        <v>1.1360251845576401</v>
      </c>
      <c r="BH84" s="79">
        <f ca="1">IF(BH$3="","",Data_Noise!J84)</f>
        <v>1.8718139178287565</v>
      </c>
      <c r="BI84" s="79">
        <f ca="1">IF(BI$3="","",Data_Noise!K84)</f>
        <v>0.3652874714246836</v>
      </c>
      <c r="BJ84" s="79">
        <f ca="1">IF(BJ$3="","",Data_Noise!L84)</f>
        <v>0.53944686740699688</v>
      </c>
      <c r="BK84" s="79">
        <f ca="1">IF(BK$3="","",Data_Noise!M84)</f>
        <v>-2.2061092907050228</v>
      </c>
      <c r="BL84" s="79">
        <f ca="1">IF(BL$3="","",Data_Noise!N84)</f>
        <v>-3.6472969266392301</v>
      </c>
      <c r="BM84" s="79">
        <f ca="1">IF(BM$3="","",Data_Noise!O84)</f>
        <v>-4.0495672138912004</v>
      </c>
      <c r="BN84" s="79" t="str">
        <f>IF(BN$3="","",Data_Noise!P84)</f>
        <v/>
      </c>
      <c r="BO84" s="79" t="str">
        <f>IF(BO$3="","",Data_Noise!Q84)</f>
        <v/>
      </c>
      <c r="BP84" s="79" t="str">
        <f>IF(BP$3="","",Data_Noise!R84)</f>
        <v/>
      </c>
      <c r="BQ84" s="79" t="str">
        <f>IF(BQ$3="","",Data_Noise!S84)</f>
        <v/>
      </c>
      <c r="BR84" s="79" t="str">
        <f>IF(BR$3="","",Data_Noise!T84)</f>
        <v/>
      </c>
      <c r="BS84" s="79" t="str">
        <f>IF(BS$3="","",Data_Noise!U84)</f>
        <v/>
      </c>
      <c r="BT84" s="79" t="str">
        <f>IF(BT$3="","",Data_Noise!V84)</f>
        <v/>
      </c>
      <c r="BU84" s="79" t="str">
        <f>IF(BU$3="","",Data_Noise!W84)</f>
        <v/>
      </c>
      <c r="BV84" s="79" t="str">
        <f>IF(BV$3="","",Data_Noise!X84)</f>
        <v/>
      </c>
      <c r="BW84" s="79" t="str">
        <f>IF(BW$3="","",Data_Noise!Y84)</f>
        <v/>
      </c>
      <c r="BX84" s="79" t="str">
        <f>IF(BX$3="","",Data_Noise!Z84)</f>
        <v/>
      </c>
      <c r="BY84" s="79" t="str">
        <f>IF(BY$3="","",Data_Noise!AA84)</f>
        <v/>
      </c>
      <c r="BZ84" s="79">
        <f t="shared" ca="1" si="2"/>
        <v>3.9288227587741127</v>
      </c>
    </row>
    <row r="85" spans="1:78" x14ac:dyDescent="0.25">
      <c r="A85" s="79">
        <f ca="1">Data_Initial!A85</f>
        <v>2</v>
      </c>
      <c r="B85" s="79" t="str">
        <f ca="1">Data_Initial!B85</f>
        <v>B2</v>
      </c>
      <c r="C85" s="79">
        <f ca="1">IFERROR(IF(Data_Noise!C85="","",IF($B$3="On",IF(Data_Noise!C85&lt;=0,0,IF($BZ85&gt;=Data_Noise!C85,0,Data_Noise!C85-$BZ85)),Data_Noise!C85)),"")</f>
        <v>16.25838632470472</v>
      </c>
      <c r="D85" s="79">
        <f ca="1">IFERROR(IF(Data_Noise!D85="","",IF($B$3="On",IF(Data_Noise!D85&lt;=0,0,IF($BZ85&gt;=Data_Noise!D85,0,Data_Noise!D85-$BZ85)),Data_Noise!D85)),"")</f>
        <v>13.126520486053202</v>
      </c>
      <c r="E85" s="79">
        <f ca="1">IFERROR(IF(Data_Noise!E85="","",IF($B$3="On",IF(Data_Noise!E85&lt;=0,0,IF($BZ85&gt;=Data_Noise!E85,0,Data_Noise!E85-$BZ85)),Data_Noise!E85)),"")</f>
        <v>7.0757639073495007</v>
      </c>
      <c r="F85" s="79">
        <f ca="1">IFERROR(IF(Data_Noise!F85="","",IF($B$3="On",IF(Data_Noise!F85&lt;=0,0,IF($BZ85&gt;=Data_Noise!F85,0,Data_Noise!F85-$BZ85)),Data_Noise!F85)),"")</f>
        <v>2.1584911605080714</v>
      </c>
      <c r="G85" s="79">
        <f ca="1">IFERROR(IF(Data_Noise!G85="","",IF($B$3="On",IF(Data_Noise!G85&lt;=0,0,IF($BZ85&gt;=Data_Noise!G85,0,Data_Noise!G85-$BZ85)),Data_Noise!G85)),"")</f>
        <v>0</v>
      </c>
      <c r="H85" s="79">
        <f ca="1">IFERROR(IF(Data_Noise!H85="","",IF($B$3="On",IF(Data_Noise!H85&lt;=0,0,IF($BZ85&gt;=Data_Noise!H85,0,Data_Noise!H85-$BZ85)),Data_Noise!H85)),"")</f>
        <v>0</v>
      </c>
      <c r="I85" s="79">
        <f ca="1">IFERROR(IF(Data_Noise!I85="","",IF($B$3="On",IF(Data_Noise!I85&lt;=0,0,IF($BZ85&gt;=Data_Noise!I85,0,Data_Noise!I85-$BZ85)),Data_Noise!I85)),"")</f>
        <v>0</v>
      </c>
      <c r="J85" s="79">
        <f ca="1">IFERROR(IF(Data_Noise!J85="","",IF($B$3="On",IF(Data_Noise!J85&lt;=0,0,IF($BZ85&gt;=Data_Noise!J85,0,Data_Noise!J85-$BZ85)),Data_Noise!J85)),"")</f>
        <v>0</v>
      </c>
      <c r="K85" s="79">
        <f ca="1">IFERROR(IF(Data_Noise!K85="","",IF($B$3="On",IF(Data_Noise!K85&lt;=0,0,IF($BZ85&gt;=Data_Noise!K85,0,Data_Noise!K85-$BZ85)),Data_Noise!K85)),"")</f>
        <v>0</v>
      </c>
      <c r="L85" s="79">
        <f ca="1">IFERROR(IF(Data_Noise!L85="","",IF($B$3="On",IF(Data_Noise!L85&lt;=0,0,IF($BZ85&gt;=Data_Noise!L85,0,Data_Noise!L85-$BZ85)),Data_Noise!L85)),"")</f>
        <v>0</v>
      </c>
      <c r="M85" s="79">
        <f ca="1">IFERROR(IF(Data_Noise!M85="","",IF($B$3="On",IF(Data_Noise!M85&lt;=0,0,IF($BZ85&gt;=Data_Noise!M85,0,Data_Noise!M85-$BZ85)),Data_Noise!M85)),"")</f>
        <v>0</v>
      </c>
      <c r="N85" s="79">
        <f ca="1">IFERROR(IF(Data_Noise!N85="","",IF($B$3="On",IF(Data_Noise!N85&lt;=0,0,IF($BZ85&gt;=Data_Noise!N85,0,Data_Noise!N85-$BZ85)),Data_Noise!N85)),"")</f>
        <v>0</v>
      </c>
      <c r="O85" s="79">
        <f ca="1">IFERROR(IF(Data_Noise!O85="","",IF($B$3="On",IF(Data_Noise!O85&lt;=0,0,IF($BZ85&gt;=Data_Noise!O85,0,Data_Noise!O85-$BZ85)),Data_Noise!O85)),"")</f>
        <v>0</v>
      </c>
      <c r="P85" s="79">
        <f ca="1">IFERROR(IF(Data_Noise!P85="","",IF($B$3="On",IF(Data_Noise!P85&lt;=0,0,IF($BZ85&gt;=Data_Noise!P85,0,Data_Noise!P85-$BZ85)),Data_Noise!P85)),"")</f>
        <v>0</v>
      </c>
      <c r="Q85" s="79">
        <f ca="1">IFERROR(IF(Data_Noise!Q85="","",IF($B$3="On",IF(Data_Noise!Q85&lt;=0,0,IF($BZ85&gt;=Data_Noise!Q85,0,Data_Noise!Q85-$BZ85)),Data_Noise!Q85)),"")</f>
        <v>0</v>
      </c>
      <c r="R85" s="79">
        <f ca="1">IFERROR(IF(Data_Noise!R85="","",IF($B$3="On",IF(Data_Noise!R85&lt;=0,0,IF($BZ85&gt;=Data_Noise!R85,0,Data_Noise!R85-$BZ85)),Data_Noise!R85)),"")</f>
        <v>0</v>
      </c>
      <c r="S85" s="79">
        <f ca="1">IFERROR(IF(Data_Noise!S85="","",IF($B$3="On",IF(Data_Noise!S85&lt;=0,0,IF($BZ85&gt;=Data_Noise!S85,0,Data_Noise!S85-$BZ85)),Data_Noise!S85)),"")</f>
        <v>0</v>
      </c>
      <c r="T85" s="79">
        <f ca="1">IFERROR(IF(Data_Noise!T85="","",IF($B$3="On",IF(Data_Noise!T85&lt;=0,0,IF($BZ85&gt;=Data_Noise!T85,0,Data_Noise!T85-$BZ85)),Data_Noise!T85)),"")</f>
        <v>0</v>
      </c>
      <c r="U85" s="79">
        <f ca="1">IFERROR(IF(Data_Noise!U85="","",IF($B$3="On",IF(Data_Noise!U85&lt;=0,0,IF($BZ85&gt;=Data_Noise!U85,0,Data_Noise!U85-$BZ85)),Data_Noise!U85)),"")</f>
        <v>0</v>
      </c>
      <c r="V85" s="79">
        <f ca="1">IFERROR(IF(Data_Noise!V85="","",IF($B$3="On",IF(Data_Noise!V85&lt;=0,0,IF($BZ85&gt;=Data_Noise!V85,0,Data_Noise!V85-$BZ85)),Data_Noise!V85)),"")</f>
        <v>0</v>
      </c>
      <c r="W85" s="79">
        <f ca="1">IFERROR(IF(Data_Noise!W85="","",IF($B$3="On",IF(Data_Noise!W85&lt;=0,0,IF($BZ85&gt;=Data_Noise!W85,0,Data_Noise!W85-$BZ85)),Data_Noise!W85)),"")</f>
        <v>0</v>
      </c>
      <c r="X85" s="79">
        <f ca="1">IFERROR(IF(Data_Noise!X85="","",IF($B$3="On",IF(Data_Noise!X85&lt;=0,0,IF($BZ85&gt;=Data_Noise!X85,0,Data_Noise!X85-$BZ85)),Data_Noise!X85)),"")</f>
        <v>0</v>
      </c>
      <c r="Y85" s="79">
        <f ca="1">IFERROR(IF(Data_Noise!Y85="","",IF($B$3="On",IF(Data_Noise!Y85&lt;=0,0,IF($BZ85&gt;=Data_Noise!Y85,0,Data_Noise!Y85-$BZ85)),Data_Noise!Y85)),"")</f>
        <v>0</v>
      </c>
      <c r="Z85" s="79">
        <f ca="1">IFERROR(IF(Data_Noise!Z85="","",IF($B$3="On",IF(Data_Noise!Z85&lt;=0,0,IF($BZ85&gt;=Data_Noise!Z85,0,Data_Noise!Z85-$BZ85)),Data_Noise!Z85)),"")</f>
        <v>0</v>
      </c>
      <c r="AA85" s="79">
        <f ca="1">IFERROR(IF(Data_Noise!AA85="","",IF($B$3="On",IF(Data_Noise!AA85&lt;=0,0,IF($BZ85&gt;=Data_Noise!AA85,0,Data_Noise!AA85-$BZ85)),Data_Noise!AA85)),"")</f>
        <v>11.002979265105632</v>
      </c>
      <c r="AB85" s="79">
        <f ca="1">IFERROR(IF(Data_Noise!AB85="","",IF($B$3="On",IF(Data_Noise!AB85&lt;=0,0,IF($BZ85&gt;=Data_Noise!AB85,0,Data_Noise!AB85-$BZ85)),Data_Noise!AB85)),"")</f>
        <v>34.039791334432593</v>
      </c>
      <c r="AC85" s="79">
        <f ca="1">IFERROR(IF(Data_Noise!AC85="","",IF($B$3="On",IF(Data_Noise!AC85&lt;=0,0,IF($BZ85&gt;=Data_Noise!AC85,0,Data_Noise!AC85-$BZ85)),Data_Noise!AC85)),"")</f>
        <v>75.829124315327434</v>
      </c>
      <c r="AD85" s="79">
        <f ca="1">IFERROR(IF(Data_Noise!AD85="","",IF($B$3="On",IF(Data_Noise!AD85&lt;=0,0,IF($BZ85&gt;=Data_Noise!AD85,0,Data_Noise!AD85-$BZ85)),Data_Noise!AD85)),"")</f>
        <v>153.41742867051744</v>
      </c>
      <c r="AE85" s="79">
        <f ca="1">IFERROR(IF(Data_Noise!AE85="","",IF($B$3="On",IF(Data_Noise!AE85&lt;=0,0,IF($BZ85&gt;=Data_Noise!AE85,0,Data_Noise!AE85-$BZ85)),Data_Noise!AE85)),"")</f>
        <v>291.63954071626938</v>
      </c>
      <c r="AF85" s="79">
        <f ca="1">IFERROR(IF(Data_Noise!AF85="","",IF($B$3="On",IF(Data_Noise!AF85&lt;=0,0,IF($BZ85&gt;=Data_Noise!AF85,0,Data_Noise!AF85-$BZ85)),Data_Noise!AF85)),"")</f>
        <v>531.09350380714966</v>
      </c>
      <c r="AG85" s="79">
        <f ca="1">IFERROR(IF(Data_Noise!AG85="","",IF($B$3="On",IF(Data_Noise!AG85&lt;=0,0,IF($BZ85&gt;=Data_Noise!AG85,0,Data_Noise!AG85-$BZ85)),Data_Noise!AG85)),"")</f>
        <v>904.90097339570707</v>
      </c>
      <c r="AH85" s="79">
        <f ca="1">IFERROR(IF(Data_Noise!AH85="","",IF($B$3="On",IF(Data_Noise!AH85&lt;=0,0,IF($BZ85&gt;=Data_Noise!AH85,0,Data_Noise!AH85-$BZ85)),Data_Noise!AH85)),"")</f>
        <v>1413.6525454605337</v>
      </c>
      <c r="AI85" s="79">
        <f ca="1">IFERROR(IF(Data_Noise!AI85="","",IF($B$3="On",IF(Data_Noise!AI85&lt;=0,0,IF($BZ85&gt;=Data_Noise!AI85,0,Data_Noise!AI85-$BZ85)),Data_Noise!AI85)),"")</f>
        <v>1988.2103204464622</v>
      </c>
      <c r="AJ85" s="79">
        <f ca="1">IFERROR(IF(Data_Noise!AJ85="","",IF($B$3="On",IF(Data_Noise!AJ85&lt;=0,0,IF($BZ85&gt;=Data_Noise!AJ85,0,Data_Noise!AJ85-$BZ85)),Data_Noise!AJ85)),"")</f>
        <v>2531.4702805555889</v>
      </c>
      <c r="AK85" s="79">
        <f ca="1">IFERROR(IF(Data_Noise!AK85="","",IF($B$3="On",IF(Data_Noise!AK85&lt;=0,0,IF($BZ85&gt;=Data_Noise!AK85,0,Data_Noise!AK85-$BZ85)),Data_Noise!AK85)),"")</f>
        <v>2961.2289777448523</v>
      </c>
      <c r="AL85" s="79">
        <f ca="1">IFERROR(IF(Data_Noise!AL85="","",IF($B$3="On",IF(Data_Noise!AL85&lt;=0,0,IF($BZ85&gt;=Data_Noise!AL85,0,Data_Noise!AL85-$BZ85)),Data_Noise!AL85)),"")</f>
        <v>3254.2114070672524</v>
      </c>
      <c r="AM85" s="79">
        <f ca="1">IFERROR(IF(Data_Noise!AM85="","",IF($B$3="On",IF(Data_Noise!AM85&lt;=0,0,IF($BZ85&gt;=Data_Noise!AM85,0,Data_Noise!AM85-$BZ85)),Data_Noise!AM85)),"")</f>
        <v>3428.6628907354961</v>
      </c>
      <c r="AN85" s="79">
        <f ca="1">IFERROR(IF(Data_Noise!AN85="","",IF($B$3="On",IF(Data_Noise!AN85&lt;=0,0,IF($BZ85&gt;=Data_Noise!AN85,0,Data_Noise!AN85-$BZ85)),Data_Noise!AN85)),"")</f>
        <v>3529.3998990737628</v>
      </c>
      <c r="AO85" s="79">
        <f ca="1">IFERROR(IF(Data_Noise!AO85="","",IF($B$3="On",IF(Data_Noise!AO85&lt;=0,0,IF($BZ85&gt;=Data_Noise!AO85,0,Data_Noise!AO85-$BZ85)),Data_Noise!AO85)),"")</f>
        <v>3598.2951418865223</v>
      </c>
      <c r="AP85" s="79">
        <f ca="1">IFERROR(IF(Data_Noise!AP85="","",IF($B$3="On",IF(Data_Noise!AP85&lt;=0,0,IF($BZ85&gt;=Data_Noise!AP85,0,Data_Noise!AP85-$BZ85)),Data_Noise!AP85)),"")</f>
        <v>3628.9390993821912</v>
      </c>
      <c r="AQ85" s="79" t="str">
        <f>IFERROR(IF(Data_Noise!AQ85="","",IF($B$3="On",IF(Data_Noise!AQ85&lt;=0,0,IF($BZ85&gt;=Data_Noise!AQ85,0,Data_Noise!AQ85-$BZ85)),Data_Noise!AQ85)),"")</f>
        <v/>
      </c>
      <c r="AR85" s="79" t="str">
        <f>IFERROR(IF(Data_Noise!AR85="","",IF($B$3="On",IF(Data_Noise!AR85&lt;=0,0,IF($BZ85&gt;=Data_Noise!AR85,0,Data_Noise!AR85-$BZ85)),Data_Noise!AR85)),"")</f>
        <v/>
      </c>
      <c r="AS85" s="79" t="str">
        <f>IFERROR(IF(Data_Noise!AS85="","",IF($B$3="On",IF(Data_Noise!AS85&lt;=0,0,IF($BZ85&gt;=Data_Noise!AS85,0,Data_Noise!AS85-$BZ85)),Data_Noise!AS85)),"")</f>
        <v/>
      </c>
      <c r="AT85" s="79" t="str">
        <f>IFERROR(IF(Data_Noise!AT85="","",IF($B$3="On",IF(Data_Noise!AT85&lt;=0,0,IF($BZ85&gt;=Data_Noise!AT85,0,Data_Noise!AT85-$BZ85)),Data_Noise!AT85)),"")</f>
        <v/>
      </c>
      <c r="AU85" s="79" t="str">
        <f>IFERROR(IF(Data_Noise!AU85="","",IF($B$3="On",IF(Data_Noise!AU85&lt;=0,0,IF($BZ85&gt;=Data_Noise!AU85,0,Data_Noise!AU85-$BZ85)),Data_Noise!AU85)),"")</f>
        <v/>
      </c>
      <c r="AV85" s="79" t="str">
        <f>IFERROR(IF(Data_Noise!AV85="","",IF($B$3="On",IF(Data_Noise!AV85&lt;=0,0,IF($BZ85&gt;=Data_Noise!AV85,0,Data_Noise!AV85-$BZ85)),Data_Noise!AV85)),"")</f>
        <v/>
      </c>
      <c r="AW85" s="79" t="str">
        <f>IFERROR(IF(Data_Noise!AW85="","",IF($B$3="On",IF(Data_Noise!AW85&lt;=0,0,IF($BZ85&gt;=Data_Noise!AW85,0,Data_Noise!AW85-$BZ85)),Data_Noise!AW85)),"")</f>
        <v/>
      </c>
      <c r="AX85" s="79" t="str">
        <f>IFERROR(IF(Data_Noise!AX85="","",IF($B$3="On",IF(Data_Noise!AX85&lt;=0,0,IF($BZ85&gt;=Data_Noise!AX85,0,Data_Noise!AX85-$BZ85)),Data_Noise!AX85)),"")</f>
        <v/>
      </c>
      <c r="AY85" s="79" t="str">
        <f>IFERROR(IF(Data_Noise!AY85="","",IF($B$3="On",IF(Data_Noise!AY85&lt;=0,0,IF($BZ85&gt;=Data_Noise!AY85,0,Data_Noise!AY85-$BZ85)),Data_Noise!AY85)),"")</f>
        <v/>
      </c>
      <c r="AZ85" s="79" t="str">
        <f>IFERROR(IF(Data_Noise!AZ85="","",IF($B$3="On",IF(Data_Noise!AZ85&lt;=0,0,IF($BZ85&gt;=Data_Noise!AZ85,0,Data_Noise!AZ85-$BZ85)),Data_Noise!AZ85)),"")</f>
        <v/>
      </c>
      <c r="BA85" s="79">
        <f ca="1">IF(BA$3="","",Data_Noise!C85)</f>
        <v>20.955713740919052</v>
      </c>
      <c r="BB85" s="79">
        <f ca="1">IF(BB$3="","",Data_Noise!D85)</f>
        <v>17.823847902267534</v>
      </c>
      <c r="BC85" s="79">
        <f ca="1">IF(BC$3="","",Data_Noise!E85)</f>
        <v>11.773091323563833</v>
      </c>
      <c r="BD85" s="79">
        <f ca="1">IF(BD$3="","",Data_Noise!F85)</f>
        <v>6.8558185767224034</v>
      </c>
      <c r="BE85" s="79">
        <f ca="1">IF(BE$3="","",Data_Noise!G85)</f>
        <v>4.3008401432472665</v>
      </c>
      <c r="BF85" s="79">
        <f ca="1">IF(BF$3="","",Data_Noise!H85)</f>
        <v>3.7029683705533603</v>
      </c>
      <c r="BG85" s="79">
        <f ca="1">IF(BG$3="","",Data_Noise!I85)</f>
        <v>3.5599043885266233</v>
      </c>
      <c r="BH85" s="79">
        <f ca="1">IF(BH$3="","",Data_Noise!J85)</f>
        <v>1.8255914905927668</v>
      </c>
      <c r="BI85" s="79">
        <f ca="1">IF(BI$3="","",Data_Noise!K85)</f>
        <v>0.85624778539856017</v>
      </c>
      <c r="BJ85" s="79">
        <f ca="1">IF(BJ$3="","",Data_Noise!L85)</f>
        <v>-1.8504627816058334</v>
      </c>
      <c r="BK85" s="79">
        <f ca="1">IF(BK$3="","",Data_Noise!M85)</f>
        <v>-2.5190263387477603</v>
      </c>
      <c r="BL85" s="79">
        <f ca="1">IF(BL$3="","",Data_Noise!N85)</f>
        <v>-3.30761711618349</v>
      </c>
      <c r="BM85" s="79">
        <f ca="1">IF(BM$3="","",Data_Noise!O85)</f>
        <v>-2.9116610744680069</v>
      </c>
      <c r="BN85" s="79" t="str">
        <f>IF(BN$3="","",Data_Noise!P85)</f>
        <v/>
      </c>
      <c r="BO85" s="79" t="str">
        <f>IF(BO$3="","",Data_Noise!Q85)</f>
        <v/>
      </c>
      <c r="BP85" s="79" t="str">
        <f>IF(BP$3="","",Data_Noise!R85)</f>
        <v/>
      </c>
      <c r="BQ85" s="79" t="str">
        <f>IF(BQ$3="","",Data_Noise!S85)</f>
        <v/>
      </c>
      <c r="BR85" s="79" t="str">
        <f>IF(BR$3="","",Data_Noise!T85)</f>
        <v/>
      </c>
      <c r="BS85" s="79" t="str">
        <f>IF(BS$3="","",Data_Noise!U85)</f>
        <v/>
      </c>
      <c r="BT85" s="79" t="str">
        <f>IF(BT$3="","",Data_Noise!V85)</f>
        <v/>
      </c>
      <c r="BU85" s="79" t="str">
        <f>IF(BU$3="","",Data_Noise!W85)</f>
        <v/>
      </c>
      <c r="BV85" s="79" t="str">
        <f>IF(BV$3="","",Data_Noise!X85)</f>
        <v/>
      </c>
      <c r="BW85" s="79" t="str">
        <f>IF(BW$3="","",Data_Noise!Y85)</f>
        <v/>
      </c>
      <c r="BX85" s="79" t="str">
        <f>IF(BX$3="","",Data_Noise!Z85)</f>
        <v/>
      </c>
      <c r="BY85" s="79" t="str">
        <f>IF(BY$3="","",Data_Noise!AA85)</f>
        <v/>
      </c>
      <c r="BZ85" s="79">
        <f t="shared" ca="1" si="2"/>
        <v>4.6973274162143319</v>
      </c>
    </row>
    <row r="86" spans="1:78" x14ac:dyDescent="0.25">
      <c r="A86" s="79">
        <f ca="1">Data_Initial!A86</f>
        <v>2</v>
      </c>
      <c r="B86" s="79" t="str">
        <f ca="1">Data_Initial!B86</f>
        <v>C2</v>
      </c>
      <c r="C86" s="79">
        <f ca="1">IFERROR(IF(Data_Noise!C86="","",IF($B$3="On",IF(Data_Noise!C86&lt;=0,0,IF($BZ86&gt;=Data_Noise!C86,0,Data_Noise!C86-$BZ86)),Data_Noise!C86)),"")</f>
        <v>14.454860092563072</v>
      </c>
      <c r="D86" s="79">
        <f ca="1">IFERROR(IF(Data_Noise!D86="","",IF($B$3="On",IF(Data_Noise!D86&lt;=0,0,IF($BZ86&gt;=Data_Noise!D86,0,Data_Noise!D86-$BZ86)),Data_Noise!D86)),"")</f>
        <v>10.486675684045506</v>
      </c>
      <c r="E86" s="79">
        <f ca="1">IFERROR(IF(Data_Noise!E86="","",IF($B$3="On",IF(Data_Noise!E86&lt;=0,0,IF($BZ86&gt;=Data_Noise!E86,0,Data_Noise!E86-$BZ86)),Data_Noise!E86)),"")</f>
        <v>5.8372171015620342</v>
      </c>
      <c r="F86" s="79">
        <f ca="1">IFERROR(IF(Data_Noise!F86="","",IF($B$3="On",IF(Data_Noise!F86&lt;=0,0,IF($BZ86&gt;=Data_Noise!F86,0,Data_Noise!F86-$BZ86)),Data_Noise!F86)),"")</f>
        <v>1.0571600993711305</v>
      </c>
      <c r="G86" s="79">
        <f ca="1">IFERROR(IF(Data_Noise!G86="","",IF($B$3="On",IF(Data_Noise!G86&lt;=0,0,IF($BZ86&gt;=Data_Noise!G86,0,Data_Noise!G86-$BZ86)),Data_Noise!G86)),"")</f>
        <v>5.1776043564011331E-4</v>
      </c>
      <c r="H86" s="79">
        <f ca="1">IFERROR(IF(Data_Noise!H86="","",IF($B$3="On",IF(Data_Noise!H86&lt;=0,0,IF($BZ86&gt;=Data_Noise!H86,0,Data_Noise!H86-$BZ86)),Data_Noise!H86)),"")</f>
        <v>0</v>
      </c>
      <c r="I86" s="79">
        <f ca="1">IFERROR(IF(Data_Noise!I86="","",IF($B$3="On",IF(Data_Noise!I86&lt;=0,0,IF($BZ86&gt;=Data_Noise!I86,0,Data_Noise!I86-$BZ86)),Data_Noise!I86)),"")</f>
        <v>0</v>
      </c>
      <c r="J86" s="79">
        <f ca="1">IFERROR(IF(Data_Noise!J86="","",IF($B$3="On",IF(Data_Noise!J86&lt;=0,0,IF($BZ86&gt;=Data_Noise!J86,0,Data_Noise!J86-$BZ86)),Data_Noise!J86)),"")</f>
        <v>0</v>
      </c>
      <c r="K86" s="79">
        <f ca="1">IFERROR(IF(Data_Noise!K86="","",IF($B$3="On",IF(Data_Noise!K86&lt;=0,0,IF($BZ86&gt;=Data_Noise!K86,0,Data_Noise!K86-$BZ86)),Data_Noise!K86)),"")</f>
        <v>0</v>
      </c>
      <c r="L86" s="79">
        <f ca="1">IFERROR(IF(Data_Noise!L86="","",IF($B$3="On",IF(Data_Noise!L86&lt;=0,0,IF($BZ86&gt;=Data_Noise!L86,0,Data_Noise!L86-$BZ86)),Data_Noise!L86)),"")</f>
        <v>0</v>
      </c>
      <c r="M86" s="79">
        <f ca="1">IFERROR(IF(Data_Noise!M86="","",IF($B$3="On",IF(Data_Noise!M86&lt;=0,0,IF($BZ86&gt;=Data_Noise!M86,0,Data_Noise!M86-$BZ86)),Data_Noise!M86)),"")</f>
        <v>0</v>
      </c>
      <c r="N86" s="79">
        <f ca="1">IFERROR(IF(Data_Noise!N86="","",IF($B$3="On",IF(Data_Noise!N86&lt;=0,0,IF($BZ86&gt;=Data_Noise!N86,0,Data_Noise!N86-$BZ86)),Data_Noise!N86)),"")</f>
        <v>0</v>
      </c>
      <c r="O86" s="79">
        <f ca="1">IFERROR(IF(Data_Noise!O86="","",IF($B$3="On",IF(Data_Noise!O86&lt;=0,0,IF($BZ86&gt;=Data_Noise!O86,0,Data_Noise!O86-$BZ86)),Data_Noise!O86)),"")</f>
        <v>0</v>
      </c>
      <c r="P86" s="79">
        <f ca="1">IFERROR(IF(Data_Noise!P86="","",IF($B$3="On",IF(Data_Noise!P86&lt;=0,0,IF($BZ86&gt;=Data_Noise!P86,0,Data_Noise!P86-$BZ86)),Data_Noise!P86)),"")</f>
        <v>0</v>
      </c>
      <c r="Q86" s="79">
        <f ca="1">IFERROR(IF(Data_Noise!Q86="","",IF($B$3="On",IF(Data_Noise!Q86&lt;=0,0,IF($BZ86&gt;=Data_Noise!Q86,0,Data_Noise!Q86-$BZ86)),Data_Noise!Q86)),"")</f>
        <v>0</v>
      </c>
      <c r="R86" s="79">
        <f ca="1">IFERROR(IF(Data_Noise!R86="","",IF($B$3="On",IF(Data_Noise!R86&lt;=0,0,IF($BZ86&gt;=Data_Noise!R86,0,Data_Noise!R86-$BZ86)),Data_Noise!R86)),"")</f>
        <v>0</v>
      </c>
      <c r="S86" s="79">
        <f ca="1">IFERROR(IF(Data_Noise!S86="","",IF($B$3="On",IF(Data_Noise!S86&lt;=0,0,IF($BZ86&gt;=Data_Noise!S86,0,Data_Noise!S86-$BZ86)),Data_Noise!S86)),"")</f>
        <v>0</v>
      </c>
      <c r="T86" s="79">
        <f ca="1">IFERROR(IF(Data_Noise!T86="","",IF($B$3="On",IF(Data_Noise!T86&lt;=0,0,IF($BZ86&gt;=Data_Noise!T86,0,Data_Noise!T86-$BZ86)),Data_Noise!T86)),"")</f>
        <v>0</v>
      </c>
      <c r="U86" s="79">
        <f ca="1">IFERROR(IF(Data_Noise!U86="","",IF($B$3="On",IF(Data_Noise!U86&lt;=0,0,IF($BZ86&gt;=Data_Noise!U86,0,Data_Noise!U86-$BZ86)),Data_Noise!U86)),"")</f>
        <v>0</v>
      </c>
      <c r="V86" s="79">
        <f ca="1">IFERROR(IF(Data_Noise!V86="","",IF($B$3="On",IF(Data_Noise!V86&lt;=0,0,IF($BZ86&gt;=Data_Noise!V86,0,Data_Noise!V86-$BZ86)),Data_Noise!V86)),"")</f>
        <v>0</v>
      </c>
      <c r="W86" s="79">
        <f ca="1">IFERROR(IF(Data_Noise!W86="","",IF($B$3="On",IF(Data_Noise!W86&lt;=0,0,IF($BZ86&gt;=Data_Noise!W86,0,Data_Noise!W86-$BZ86)),Data_Noise!W86)),"")</f>
        <v>0</v>
      </c>
      <c r="X86" s="79">
        <f ca="1">IFERROR(IF(Data_Noise!X86="","",IF($B$3="On",IF(Data_Noise!X86&lt;=0,0,IF($BZ86&gt;=Data_Noise!X86,0,Data_Noise!X86-$BZ86)),Data_Noise!X86)),"")</f>
        <v>0</v>
      </c>
      <c r="Y86" s="79">
        <f ca="1">IFERROR(IF(Data_Noise!Y86="","",IF($B$3="On",IF(Data_Noise!Y86&lt;=0,0,IF($BZ86&gt;=Data_Noise!Y86,0,Data_Noise!Y86-$BZ86)),Data_Noise!Y86)),"")</f>
        <v>0</v>
      </c>
      <c r="Z86" s="79">
        <f ca="1">IFERROR(IF(Data_Noise!Z86="","",IF($B$3="On",IF(Data_Noise!Z86&lt;=0,0,IF($BZ86&gt;=Data_Noise!Z86,0,Data_Noise!Z86-$BZ86)),Data_Noise!Z86)),"")</f>
        <v>7.1883430032411493</v>
      </c>
      <c r="AA86" s="79">
        <f ca="1">IFERROR(IF(Data_Noise!AA86="","",IF($B$3="On",IF(Data_Noise!AA86&lt;=0,0,IF($BZ86&gt;=Data_Noise!AA86,0,Data_Noise!AA86-$BZ86)),Data_Noise!AA86)),"")</f>
        <v>26.177406667599271</v>
      </c>
      <c r="AB86" s="79">
        <f ca="1">IFERROR(IF(Data_Noise!AB86="","",IF($B$3="On",IF(Data_Noise!AB86&lt;=0,0,IF($BZ86&gt;=Data_Noise!AB86,0,Data_Noise!AB86-$BZ86)),Data_Noise!AB86)),"")</f>
        <v>66.243283888581189</v>
      </c>
      <c r="AC86" s="79">
        <f ca="1">IFERROR(IF(Data_Noise!AC86="","",IF($B$3="On",IF(Data_Noise!AC86&lt;=0,0,IF($BZ86&gt;=Data_Noise!AC86,0,Data_Noise!AC86-$BZ86)),Data_Noise!AC86)),"")</f>
        <v>143.22161271769428</v>
      </c>
      <c r="AD86" s="79">
        <f ca="1">IFERROR(IF(Data_Noise!AD86="","",IF($B$3="On",IF(Data_Noise!AD86&lt;=0,0,IF($BZ86&gt;=Data_Noise!AD86,0,Data_Noise!AD86-$BZ86)),Data_Noise!AD86)),"")</f>
        <v>286.63990050885906</v>
      </c>
      <c r="AE86" s="79">
        <f ca="1">IFERROR(IF(Data_Noise!AE86="","",IF($B$3="On",IF(Data_Noise!AE86&lt;=0,0,IF($BZ86&gt;=Data_Noise!AE86,0,Data_Noise!AE86-$BZ86)),Data_Noise!AE86)),"")</f>
        <v>539.62384579335071</v>
      </c>
      <c r="AF86" s="79">
        <f ca="1">IFERROR(IF(Data_Noise!AF86="","",IF($B$3="On",IF(Data_Noise!AF86&lt;=0,0,IF($BZ86&gt;=Data_Noise!AF86,0,Data_Noise!AF86-$BZ86)),Data_Noise!AF86)),"")</f>
        <v>944.33051938914082</v>
      </c>
      <c r="AG86" s="79">
        <f ca="1">IFERROR(IF(Data_Noise!AG86="","",IF($B$3="On",IF(Data_Noise!AG86&lt;=0,0,IF($BZ86&gt;=Data_Noise!AG86,0,Data_Noise!AG86-$BZ86)),Data_Noise!AG86)),"")</f>
        <v>1493.3351127382284</v>
      </c>
      <c r="AH86" s="79">
        <f ca="1">IFERROR(IF(Data_Noise!AH86="","",IF($B$3="On",IF(Data_Noise!AH86&lt;=0,0,IF($BZ86&gt;=Data_Noise!AH86,0,Data_Noise!AH86-$BZ86)),Data_Noise!AH86)),"")</f>
        <v>2103.0236943862742</v>
      </c>
      <c r="AI86" s="79">
        <f ca="1">IFERROR(IF(Data_Noise!AI86="","",IF($B$3="On",IF(Data_Noise!AI86&lt;=0,0,IF($BZ86&gt;=Data_Noise!AI86,0,Data_Noise!AI86-$BZ86)),Data_Noise!AI86)),"")</f>
        <v>2660.7256647729146</v>
      </c>
      <c r="AJ86" s="79">
        <f ca="1">IFERROR(IF(Data_Noise!AJ86="","",IF($B$3="On",IF(Data_Noise!AJ86&lt;=0,0,IF($BZ86&gt;=Data_Noise!AJ86,0,Data_Noise!AJ86-$BZ86)),Data_Noise!AJ86)),"")</f>
        <v>3088.9919017555444</v>
      </c>
      <c r="AK86" s="79">
        <f ca="1">IFERROR(IF(Data_Noise!AK86="","",IF($B$3="On",IF(Data_Noise!AK86&lt;=0,0,IF($BZ86&gt;=Data_Noise!AK86,0,Data_Noise!AK86-$BZ86)),Data_Noise!AK86)),"")</f>
        <v>3377.254875435674</v>
      </c>
      <c r="AL86" s="79">
        <f ca="1">IFERROR(IF(Data_Noise!AL86="","",IF($B$3="On",IF(Data_Noise!AL86&lt;=0,0,IF($BZ86&gt;=Data_Noise!AL86,0,Data_Noise!AL86-$BZ86)),Data_Noise!AL86)),"")</f>
        <v>3552.2756224041877</v>
      </c>
      <c r="AM86" s="79">
        <f ca="1">IFERROR(IF(Data_Noise!AM86="","",IF($B$3="On",IF(Data_Noise!AM86&lt;=0,0,IF($BZ86&gt;=Data_Noise!AM86,0,Data_Noise!AM86-$BZ86)),Data_Noise!AM86)),"")</f>
        <v>3652.6871102595178</v>
      </c>
      <c r="AN86" s="79">
        <f ca="1">IFERROR(IF(Data_Noise!AN86="","",IF($B$3="On",IF(Data_Noise!AN86&lt;=0,0,IF($BZ86&gt;=Data_Noise!AN86,0,Data_Noise!AN86-$BZ86)),Data_Noise!AN86)),"")</f>
        <v>3713.4438084238882</v>
      </c>
      <c r="AO86" s="79">
        <f ca="1">IFERROR(IF(Data_Noise!AO86="","",IF($B$3="On",IF(Data_Noise!AO86&lt;=0,0,IF($BZ86&gt;=Data_Noise!AO86,0,Data_Noise!AO86-$BZ86)),Data_Noise!AO86)),"")</f>
        <v>3753.5892131853047</v>
      </c>
      <c r="AP86" s="79">
        <f ca="1">IFERROR(IF(Data_Noise!AP86="","",IF($B$3="On",IF(Data_Noise!AP86&lt;=0,0,IF($BZ86&gt;=Data_Noise!AP86,0,Data_Noise!AP86-$BZ86)),Data_Noise!AP86)),"")</f>
        <v>3771.3383490591978</v>
      </c>
      <c r="AQ86" s="79" t="str">
        <f>IFERROR(IF(Data_Noise!AQ86="","",IF($B$3="On",IF(Data_Noise!AQ86&lt;=0,0,IF($BZ86&gt;=Data_Noise!AQ86,0,Data_Noise!AQ86-$BZ86)),Data_Noise!AQ86)),"")</f>
        <v/>
      </c>
      <c r="AR86" s="79" t="str">
        <f>IFERROR(IF(Data_Noise!AR86="","",IF($B$3="On",IF(Data_Noise!AR86&lt;=0,0,IF($BZ86&gt;=Data_Noise!AR86,0,Data_Noise!AR86-$BZ86)),Data_Noise!AR86)),"")</f>
        <v/>
      </c>
      <c r="AS86" s="79" t="str">
        <f>IFERROR(IF(Data_Noise!AS86="","",IF($B$3="On",IF(Data_Noise!AS86&lt;=0,0,IF($BZ86&gt;=Data_Noise!AS86,0,Data_Noise!AS86-$BZ86)),Data_Noise!AS86)),"")</f>
        <v/>
      </c>
      <c r="AT86" s="79" t="str">
        <f>IFERROR(IF(Data_Noise!AT86="","",IF($B$3="On",IF(Data_Noise!AT86&lt;=0,0,IF($BZ86&gt;=Data_Noise!AT86,0,Data_Noise!AT86-$BZ86)),Data_Noise!AT86)),"")</f>
        <v/>
      </c>
      <c r="AU86" s="79" t="str">
        <f>IFERROR(IF(Data_Noise!AU86="","",IF($B$3="On",IF(Data_Noise!AU86&lt;=0,0,IF($BZ86&gt;=Data_Noise!AU86,0,Data_Noise!AU86-$BZ86)),Data_Noise!AU86)),"")</f>
        <v/>
      </c>
      <c r="AV86" s="79" t="str">
        <f>IFERROR(IF(Data_Noise!AV86="","",IF($B$3="On",IF(Data_Noise!AV86&lt;=0,0,IF($BZ86&gt;=Data_Noise!AV86,0,Data_Noise!AV86-$BZ86)),Data_Noise!AV86)),"")</f>
        <v/>
      </c>
      <c r="AW86" s="79" t="str">
        <f>IFERROR(IF(Data_Noise!AW86="","",IF($B$3="On",IF(Data_Noise!AW86&lt;=0,0,IF($BZ86&gt;=Data_Noise!AW86,0,Data_Noise!AW86-$BZ86)),Data_Noise!AW86)),"")</f>
        <v/>
      </c>
      <c r="AX86" s="79" t="str">
        <f>IFERROR(IF(Data_Noise!AX86="","",IF($B$3="On",IF(Data_Noise!AX86&lt;=0,0,IF($BZ86&gt;=Data_Noise!AX86,0,Data_Noise!AX86-$BZ86)),Data_Noise!AX86)),"")</f>
        <v/>
      </c>
      <c r="AY86" s="79" t="str">
        <f>IFERROR(IF(Data_Noise!AY86="","",IF($B$3="On",IF(Data_Noise!AY86&lt;=0,0,IF($BZ86&gt;=Data_Noise!AY86,0,Data_Noise!AY86-$BZ86)),Data_Noise!AY86)),"")</f>
        <v/>
      </c>
      <c r="AZ86" s="79" t="str">
        <f>IFERROR(IF(Data_Noise!AZ86="","",IF($B$3="On",IF(Data_Noise!AZ86&lt;=0,0,IF($BZ86&gt;=Data_Noise!AZ86,0,Data_Noise!AZ86-$BZ86)),Data_Noise!AZ86)),"")</f>
        <v/>
      </c>
      <c r="BA86" s="79">
        <f ca="1">IF(BA$3="","",Data_Noise!C86)</f>
        <v>18.423895566195348</v>
      </c>
      <c r="BB86" s="79">
        <f ca="1">IF(BB$3="","",Data_Noise!D86)</f>
        <v>14.455711157677783</v>
      </c>
      <c r="BC86" s="79">
        <f ca="1">IF(BC$3="","",Data_Noise!E86)</f>
        <v>9.8062525751943106</v>
      </c>
      <c r="BD86" s="79">
        <f ca="1">IF(BD$3="","",Data_Noise!F86)</f>
        <v>5.0261955730034069</v>
      </c>
      <c r="BE86" s="79">
        <f ca="1">IF(BE$3="","",Data_Noise!G86)</f>
        <v>3.9695532340679165</v>
      </c>
      <c r="BF86" s="79">
        <f ca="1">IF(BF$3="","",Data_Noise!H86)</f>
        <v>3.7027755653196732</v>
      </c>
      <c r="BG86" s="79">
        <f ca="1">IF(BG$3="","",Data_Noise!I86)</f>
        <v>2.2430003962660199</v>
      </c>
      <c r="BH86" s="79">
        <f ca="1">IF(BH$3="","",Data_Noise!J86)</f>
        <v>0.54606915582856652</v>
      </c>
      <c r="BI86" s="79">
        <f ca="1">IF(BI$3="","",Data_Noise!K86)</f>
        <v>0.25761092631334326</v>
      </c>
      <c r="BJ86" s="79">
        <f ca="1">IF(BJ$3="","",Data_Noise!L86)</f>
        <v>-0.94900484959043674</v>
      </c>
      <c r="BK86" s="79">
        <f ca="1">IF(BK$3="","",Data_Noise!M86)</f>
        <v>-1.3746498461246135</v>
      </c>
      <c r="BL86" s="79">
        <f ca="1">IF(BL$3="","",Data_Noise!N86)</f>
        <v>-2.1716948738427786</v>
      </c>
      <c r="BM86" s="79">
        <f ca="1">IF(BM$3="","",Data_Noise!O86)</f>
        <v>-2.3382534230889487</v>
      </c>
      <c r="BN86" s="79" t="str">
        <f>IF(BN$3="","",Data_Noise!P86)</f>
        <v/>
      </c>
      <c r="BO86" s="79" t="str">
        <f>IF(BO$3="","",Data_Noise!Q86)</f>
        <v/>
      </c>
      <c r="BP86" s="79" t="str">
        <f>IF(BP$3="","",Data_Noise!R86)</f>
        <v/>
      </c>
      <c r="BQ86" s="79" t="str">
        <f>IF(BQ$3="","",Data_Noise!S86)</f>
        <v/>
      </c>
      <c r="BR86" s="79" t="str">
        <f>IF(BR$3="","",Data_Noise!T86)</f>
        <v/>
      </c>
      <c r="BS86" s="79" t="str">
        <f>IF(BS$3="","",Data_Noise!U86)</f>
        <v/>
      </c>
      <c r="BT86" s="79" t="str">
        <f>IF(BT$3="","",Data_Noise!V86)</f>
        <v/>
      </c>
      <c r="BU86" s="79" t="str">
        <f>IF(BU$3="","",Data_Noise!W86)</f>
        <v/>
      </c>
      <c r="BV86" s="79" t="str">
        <f>IF(BV$3="","",Data_Noise!X86)</f>
        <v/>
      </c>
      <c r="BW86" s="79" t="str">
        <f>IF(BW$3="","",Data_Noise!Y86)</f>
        <v/>
      </c>
      <c r="BX86" s="79" t="str">
        <f>IF(BX$3="","",Data_Noise!Z86)</f>
        <v/>
      </c>
      <c r="BY86" s="79" t="str">
        <f>IF(BY$3="","",Data_Noise!AA86)</f>
        <v/>
      </c>
      <c r="BZ86" s="79">
        <f t="shared" ca="1" si="2"/>
        <v>3.9690354736322764</v>
      </c>
    </row>
    <row r="87" spans="1:78" x14ac:dyDescent="0.25">
      <c r="A87" s="79">
        <f ca="1">Data_Initial!A87</f>
        <v>2</v>
      </c>
      <c r="B87" s="79" t="str">
        <f ca="1">Data_Initial!B87</f>
        <v>D2</v>
      </c>
      <c r="C87" s="79">
        <f ca="1">IFERROR(IF(Data_Noise!C87="","",IF($B$3="On",IF(Data_Noise!C87&lt;=0,0,IF($BZ87&gt;=Data_Noise!C87,0,Data_Noise!C87-$BZ87)),Data_Noise!C87)),"")</f>
        <v>2.3635008658491179</v>
      </c>
      <c r="D87" s="79">
        <f ca="1">IFERROR(IF(Data_Noise!D87="","",IF($B$3="On",IF(Data_Noise!D87&lt;=0,0,IF($BZ87&gt;=Data_Noise!D87,0,Data_Noise!D87-$BZ87)),Data_Noise!D87)),"")</f>
        <v>1.9742706650525408</v>
      </c>
      <c r="E87" s="79">
        <f ca="1">IFERROR(IF(Data_Noise!E87="","",IF($B$3="On",IF(Data_Noise!E87&lt;=0,0,IF($BZ87&gt;=Data_Noise!E87,0,Data_Noise!E87-$BZ87)),Data_Noise!E87)),"")</f>
        <v>2.1014378776817395</v>
      </c>
      <c r="F87" s="79">
        <f ca="1">IFERROR(IF(Data_Noise!F87="","",IF($B$3="On",IF(Data_Noise!F87&lt;=0,0,IF($BZ87&gt;=Data_Noise!F87,0,Data_Noise!F87-$BZ87)),Data_Noise!F87)),"")</f>
        <v>0.20615188309812948</v>
      </c>
      <c r="G87" s="79">
        <f ca="1">IFERROR(IF(Data_Noise!G87="","",IF($B$3="On",IF(Data_Noise!G87&lt;=0,0,IF($BZ87&gt;=Data_Noise!G87,0,Data_Noise!G87-$BZ87)),Data_Noise!G87)),"")</f>
        <v>1.5491140074892829</v>
      </c>
      <c r="H87" s="79">
        <f ca="1">IFERROR(IF(Data_Noise!H87="","",IF($B$3="On",IF(Data_Noise!H87&lt;=0,0,IF($BZ87&gt;=Data_Noise!H87,0,Data_Noise!H87-$BZ87)),Data_Noise!H87)),"")</f>
        <v>2.5321598827516105</v>
      </c>
      <c r="I87" s="79">
        <f ca="1">IFERROR(IF(Data_Noise!I87="","",IF($B$3="On",IF(Data_Noise!I87&lt;=0,0,IF($BZ87&gt;=Data_Noise!I87,0,Data_Noise!I87-$BZ87)),Data_Noise!I87)),"")</f>
        <v>1.4497377506619542</v>
      </c>
      <c r="J87" s="79">
        <f ca="1">IFERROR(IF(Data_Noise!J87="","",IF($B$3="On",IF(Data_Noise!J87&lt;=0,0,IF($BZ87&gt;=Data_Noise!J87,0,Data_Noise!J87-$BZ87)),Data_Noise!J87)),"")</f>
        <v>1.1094159621479549</v>
      </c>
      <c r="K87" s="79">
        <f ca="1">IFERROR(IF(Data_Noise!K87="","",IF($B$3="On",IF(Data_Noise!K87&lt;=0,0,IF($BZ87&gt;=Data_Noise!K87,0,Data_Noise!K87-$BZ87)),Data_Noise!K87)),"")</f>
        <v>0</v>
      </c>
      <c r="L87" s="79">
        <f ca="1">IFERROR(IF(Data_Noise!L87="","",IF($B$3="On",IF(Data_Noise!L87&lt;=0,0,IF($BZ87&gt;=Data_Noise!L87,0,Data_Noise!L87-$BZ87)),Data_Noise!L87)),"")</f>
        <v>0</v>
      </c>
      <c r="M87" s="79">
        <f ca="1">IFERROR(IF(Data_Noise!M87="","",IF($B$3="On",IF(Data_Noise!M87&lt;=0,0,IF($BZ87&gt;=Data_Noise!M87,0,Data_Noise!M87-$BZ87)),Data_Noise!M87)),"")</f>
        <v>0</v>
      </c>
      <c r="N87" s="79">
        <f ca="1">IFERROR(IF(Data_Noise!N87="","",IF($B$3="On",IF(Data_Noise!N87&lt;=0,0,IF($BZ87&gt;=Data_Noise!N87,0,Data_Noise!N87-$BZ87)),Data_Noise!N87)),"")</f>
        <v>0</v>
      </c>
      <c r="O87" s="79">
        <f ca="1">IFERROR(IF(Data_Noise!O87="","",IF($B$3="On",IF(Data_Noise!O87&lt;=0,0,IF($BZ87&gt;=Data_Noise!O87,0,Data_Noise!O87-$BZ87)),Data_Noise!O87)),"")</f>
        <v>0</v>
      </c>
      <c r="P87" s="79">
        <f ca="1">IFERROR(IF(Data_Noise!P87="","",IF($B$3="On",IF(Data_Noise!P87&lt;=0,0,IF($BZ87&gt;=Data_Noise!P87,0,Data_Noise!P87-$BZ87)),Data_Noise!P87)),"")</f>
        <v>0</v>
      </c>
      <c r="Q87" s="79">
        <f ca="1">IFERROR(IF(Data_Noise!Q87="","",IF($B$3="On",IF(Data_Noise!Q87&lt;=0,0,IF($BZ87&gt;=Data_Noise!Q87,0,Data_Noise!Q87-$BZ87)),Data_Noise!Q87)),"")</f>
        <v>0</v>
      </c>
      <c r="R87" s="79">
        <f ca="1">IFERROR(IF(Data_Noise!R87="","",IF($B$3="On",IF(Data_Noise!R87&lt;=0,0,IF($BZ87&gt;=Data_Noise!R87,0,Data_Noise!R87-$BZ87)),Data_Noise!R87)),"")</f>
        <v>0</v>
      </c>
      <c r="S87" s="79">
        <f ca="1">IFERROR(IF(Data_Noise!S87="","",IF($B$3="On",IF(Data_Noise!S87&lt;=0,0,IF($BZ87&gt;=Data_Noise!S87,0,Data_Noise!S87-$BZ87)),Data_Noise!S87)),"")</f>
        <v>0</v>
      </c>
      <c r="T87" s="79">
        <f ca="1">IFERROR(IF(Data_Noise!T87="","",IF($B$3="On",IF(Data_Noise!T87&lt;=0,0,IF($BZ87&gt;=Data_Noise!T87,0,Data_Noise!T87-$BZ87)),Data_Noise!T87)),"")</f>
        <v>0</v>
      </c>
      <c r="U87" s="79">
        <f ca="1">IFERROR(IF(Data_Noise!U87="","",IF($B$3="On",IF(Data_Noise!U87&lt;=0,0,IF($BZ87&gt;=Data_Noise!U87,0,Data_Noise!U87-$BZ87)),Data_Noise!U87)),"")</f>
        <v>0</v>
      </c>
      <c r="V87" s="79">
        <f ca="1">IFERROR(IF(Data_Noise!V87="","",IF($B$3="On",IF(Data_Noise!V87&lt;=0,0,IF($BZ87&gt;=Data_Noise!V87,0,Data_Noise!V87-$BZ87)),Data_Noise!V87)),"")</f>
        <v>0</v>
      </c>
      <c r="W87" s="79">
        <f ca="1">IFERROR(IF(Data_Noise!W87="","",IF($B$3="On",IF(Data_Noise!W87&lt;=0,0,IF($BZ87&gt;=Data_Noise!W87,0,Data_Noise!W87-$BZ87)),Data_Noise!W87)),"")</f>
        <v>0</v>
      </c>
      <c r="X87" s="79">
        <f ca="1">IFERROR(IF(Data_Noise!X87="","",IF($B$3="On",IF(Data_Noise!X87&lt;=0,0,IF($BZ87&gt;=Data_Noise!X87,0,Data_Noise!X87-$BZ87)),Data_Noise!X87)),"")</f>
        <v>0</v>
      </c>
      <c r="Y87" s="79">
        <f ca="1">IFERROR(IF(Data_Noise!Y87="","",IF($B$3="On",IF(Data_Noise!Y87&lt;=0,0,IF($BZ87&gt;=Data_Noise!Y87,0,Data_Noise!Y87-$BZ87)),Data_Noise!Y87)),"")</f>
        <v>0.14023996590865595</v>
      </c>
      <c r="Z87" s="79">
        <f ca="1">IFERROR(IF(Data_Noise!Z87="","",IF($B$3="On",IF(Data_Noise!Z87&lt;=0,0,IF($BZ87&gt;=Data_Noise!Z87,0,Data_Noise!Z87-$BZ87)),Data_Noise!Z87)),"")</f>
        <v>8.7864961102847161</v>
      </c>
      <c r="AA87" s="79">
        <f ca="1">IFERROR(IF(Data_Noise!AA87="","",IF($B$3="On",IF(Data_Noise!AA87&lt;=0,0,IF($BZ87&gt;=Data_Noise!AA87,0,Data_Noise!AA87-$BZ87)),Data_Noise!AA87)),"")</f>
        <v>29.270063583669664</v>
      </c>
      <c r="AB87" s="79">
        <f ca="1">IFERROR(IF(Data_Noise!AB87="","",IF($B$3="On",IF(Data_Noise!AB87&lt;=0,0,IF($BZ87&gt;=Data_Noise!AB87,0,Data_Noise!AB87-$BZ87)),Data_Noise!AB87)),"")</f>
        <v>70.775221518116496</v>
      </c>
      <c r="AC87" s="79">
        <f ca="1">IFERROR(IF(Data_Noise!AC87="","",IF($B$3="On",IF(Data_Noise!AC87&lt;=0,0,IF($BZ87&gt;=Data_Noise!AC87,0,Data_Noise!AC87-$BZ87)),Data_Noise!AC87)),"")</f>
        <v>153.71186449929175</v>
      </c>
      <c r="AD87" s="79">
        <f ca="1">IFERROR(IF(Data_Noise!AD87="","",IF($B$3="On",IF(Data_Noise!AD87&lt;=0,0,IF($BZ87&gt;=Data_Noise!AD87,0,Data_Noise!AD87-$BZ87)),Data_Noise!AD87)),"")</f>
        <v>305.01004219740838</v>
      </c>
      <c r="AE87" s="79">
        <f ca="1">IFERROR(IF(Data_Noise!AE87="","",IF($B$3="On",IF(Data_Noise!AE87&lt;=0,0,IF($BZ87&gt;=Data_Noise!AE87,0,Data_Noise!AE87-$BZ87)),Data_Noise!AE87)),"")</f>
        <v>574.14950493926403</v>
      </c>
      <c r="AF87" s="79">
        <f ca="1">IFERROR(IF(Data_Noise!AF87="","",IF($B$3="On",IF(Data_Noise!AF87&lt;=0,0,IF($BZ87&gt;=Data_Noise!AF87,0,Data_Noise!AF87-$BZ87)),Data_Noise!AF87)),"")</f>
        <v>1013.0136603228556</v>
      </c>
      <c r="AG87" s="79">
        <f ca="1">IFERROR(IF(Data_Noise!AG87="","",IF($B$3="On",IF(Data_Noise!AG87&lt;=0,0,IF($BZ87&gt;=Data_Noise!AG87,0,Data_Noise!AG87-$BZ87)),Data_Noise!AG87)),"")</f>
        <v>1614.1023522757389</v>
      </c>
      <c r="AH87" s="79">
        <f ca="1">IFERROR(IF(Data_Noise!AH87="","",IF($B$3="On",IF(Data_Noise!AH87&lt;=0,0,IF($BZ87&gt;=Data_Noise!AH87,0,Data_Noise!AH87-$BZ87)),Data_Noise!AH87)),"")</f>
        <v>2286.9439539703781</v>
      </c>
      <c r="AI87" s="79">
        <f ca="1">IFERROR(IF(Data_Noise!AI87="","",IF($B$3="On",IF(Data_Noise!AI87&lt;=0,0,IF($BZ87&gt;=Data_Noise!AI87,0,Data_Noise!AI87-$BZ87)),Data_Noise!AI87)),"")</f>
        <v>2903.0796590786813</v>
      </c>
      <c r="AJ87" s="79">
        <f ca="1">IFERROR(IF(Data_Noise!AJ87="","",IF($B$3="On",IF(Data_Noise!AJ87&lt;=0,0,IF($BZ87&gt;=Data_Noise!AJ87,0,Data_Noise!AJ87-$BZ87)),Data_Noise!AJ87)),"")</f>
        <v>3377.1820559063913</v>
      </c>
      <c r="AK87" s="79">
        <f ca="1">IFERROR(IF(Data_Noise!AK87="","",IF($B$3="On",IF(Data_Noise!AK87&lt;=0,0,IF($BZ87&gt;=Data_Noise!AK87,0,Data_Noise!AK87-$BZ87)),Data_Noise!AK87)),"")</f>
        <v>3694.8040129491478</v>
      </c>
      <c r="AL87" s="79">
        <f ca="1">IFERROR(IF(Data_Noise!AL87="","",IF($B$3="On",IF(Data_Noise!AL87&lt;=0,0,IF($BZ87&gt;=Data_Noise!AL87,0,Data_Noise!AL87-$BZ87)),Data_Noise!AL87)),"")</f>
        <v>3885.107512658934</v>
      </c>
      <c r="AM87" s="79">
        <f ca="1">IFERROR(IF(Data_Noise!AM87="","",IF($B$3="On",IF(Data_Noise!AM87&lt;=0,0,IF($BZ87&gt;=Data_Noise!AM87,0,Data_Noise!AM87-$BZ87)),Data_Noise!AM87)),"")</f>
        <v>3994.5670353454743</v>
      </c>
      <c r="AN87" s="79">
        <f ca="1">IFERROR(IF(Data_Noise!AN87="","",IF($B$3="On",IF(Data_Noise!AN87&lt;=0,0,IF($BZ87&gt;=Data_Noise!AN87,0,Data_Noise!AN87-$BZ87)),Data_Noise!AN87)),"")</f>
        <v>4061.3624904635544</v>
      </c>
      <c r="AO87" s="79">
        <f ca="1">IFERROR(IF(Data_Noise!AO87="","",IF($B$3="On",IF(Data_Noise!AO87&lt;=0,0,IF($BZ87&gt;=Data_Noise!AO87,0,Data_Noise!AO87-$BZ87)),Data_Noise!AO87)),"")</f>
        <v>4108.1930077209436</v>
      </c>
      <c r="AP87" s="79">
        <f ca="1">IFERROR(IF(Data_Noise!AP87="","",IF($B$3="On",IF(Data_Noise!AP87&lt;=0,0,IF($BZ87&gt;=Data_Noise!AP87,0,Data_Noise!AP87-$BZ87)),Data_Noise!AP87)),"")</f>
        <v>4128.484826043501</v>
      </c>
      <c r="AQ87" s="79" t="str">
        <f>IFERROR(IF(Data_Noise!AQ87="","",IF($B$3="On",IF(Data_Noise!AQ87&lt;=0,0,IF($BZ87&gt;=Data_Noise!AQ87,0,Data_Noise!AQ87-$BZ87)),Data_Noise!AQ87)),"")</f>
        <v/>
      </c>
      <c r="AR87" s="79" t="str">
        <f>IFERROR(IF(Data_Noise!AR87="","",IF($B$3="On",IF(Data_Noise!AR87&lt;=0,0,IF($BZ87&gt;=Data_Noise!AR87,0,Data_Noise!AR87-$BZ87)),Data_Noise!AR87)),"")</f>
        <v/>
      </c>
      <c r="AS87" s="79" t="str">
        <f>IFERROR(IF(Data_Noise!AS87="","",IF($B$3="On",IF(Data_Noise!AS87&lt;=0,0,IF($BZ87&gt;=Data_Noise!AS87,0,Data_Noise!AS87-$BZ87)),Data_Noise!AS87)),"")</f>
        <v/>
      </c>
      <c r="AT87" s="79" t="str">
        <f>IFERROR(IF(Data_Noise!AT87="","",IF($B$3="On",IF(Data_Noise!AT87&lt;=0,0,IF($BZ87&gt;=Data_Noise!AT87,0,Data_Noise!AT87-$BZ87)),Data_Noise!AT87)),"")</f>
        <v/>
      </c>
      <c r="AU87" s="79" t="str">
        <f>IFERROR(IF(Data_Noise!AU87="","",IF($B$3="On",IF(Data_Noise!AU87&lt;=0,0,IF($BZ87&gt;=Data_Noise!AU87,0,Data_Noise!AU87-$BZ87)),Data_Noise!AU87)),"")</f>
        <v/>
      </c>
      <c r="AV87" s="79" t="str">
        <f>IFERROR(IF(Data_Noise!AV87="","",IF($B$3="On",IF(Data_Noise!AV87&lt;=0,0,IF($BZ87&gt;=Data_Noise!AV87,0,Data_Noise!AV87-$BZ87)),Data_Noise!AV87)),"")</f>
        <v/>
      </c>
      <c r="AW87" s="79" t="str">
        <f>IFERROR(IF(Data_Noise!AW87="","",IF($B$3="On",IF(Data_Noise!AW87&lt;=0,0,IF($BZ87&gt;=Data_Noise!AW87,0,Data_Noise!AW87-$BZ87)),Data_Noise!AW87)),"")</f>
        <v/>
      </c>
      <c r="AX87" s="79" t="str">
        <f>IFERROR(IF(Data_Noise!AX87="","",IF($B$3="On",IF(Data_Noise!AX87&lt;=0,0,IF($BZ87&gt;=Data_Noise!AX87,0,Data_Noise!AX87-$BZ87)),Data_Noise!AX87)),"")</f>
        <v/>
      </c>
      <c r="AY87" s="79" t="str">
        <f>IFERROR(IF(Data_Noise!AY87="","",IF($B$3="On",IF(Data_Noise!AY87&lt;=0,0,IF($BZ87&gt;=Data_Noise!AY87,0,Data_Noise!AY87-$BZ87)),Data_Noise!AY87)),"")</f>
        <v/>
      </c>
      <c r="AZ87" s="79" t="str">
        <f>IFERROR(IF(Data_Noise!AZ87="","",IF($B$3="On",IF(Data_Noise!AZ87&lt;=0,0,IF($BZ87&gt;=Data_Noise!AZ87,0,Data_Noise!AZ87-$BZ87)),Data_Noise!AZ87)),"")</f>
        <v/>
      </c>
      <c r="BA87" s="79">
        <f ca="1">IF(BA$3="","",Data_Noise!C87)</f>
        <v>4.5844983203380902</v>
      </c>
      <c r="BB87" s="79">
        <f ca="1">IF(BB$3="","",Data_Noise!D87)</f>
        <v>4.1952681195415131</v>
      </c>
      <c r="BC87" s="79">
        <f ca="1">IF(BC$3="","",Data_Noise!E87)</f>
        <v>4.3224353321707119</v>
      </c>
      <c r="BD87" s="79">
        <f ca="1">IF(BD$3="","",Data_Noise!F87)</f>
        <v>2.4271493375871018</v>
      </c>
      <c r="BE87" s="79">
        <f ca="1">IF(BE$3="","",Data_Noise!G87)</f>
        <v>3.7701114619782552</v>
      </c>
      <c r="BF87" s="79">
        <f ca="1">IF(BF$3="","",Data_Noise!H87)</f>
        <v>4.7531573372405829</v>
      </c>
      <c r="BG87" s="79">
        <f ca="1">IF(BG$3="","",Data_Noise!I87)</f>
        <v>3.6707352051509266</v>
      </c>
      <c r="BH87" s="79">
        <f ca="1">IF(BH$3="","",Data_Noise!J87)</f>
        <v>3.3304134166369272</v>
      </c>
      <c r="BI87" s="79">
        <f ca="1">IF(BI$3="","",Data_Noise!K87)</f>
        <v>0.61926594133273982</v>
      </c>
      <c r="BJ87" s="79">
        <f ca="1">IF(BJ$3="","",Data_Noise!L87)</f>
        <v>0.85104342596893334</v>
      </c>
      <c r="BK87" s="79">
        <f ca="1">IF(BK$3="","",Data_Noise!M87)</f>
        <v>-2.0546190802365332</v>
      </c>
      <c r="BL87" s="79">
        <f ca="1">IF(BL$3="","",Data_Noise!N87)</f>
        <v>-0.52935457459473667</v>
      </c>
      <c r="BM87" s="79">
        <f ca="1">IF(BM$3="","",Data_Noise!O87)</f>
        <v>-1.0671373347578681</v>
      </c>
      <c r="BN87" s="79" t="str">
        <f>IF(BN$3="","",Data_Noise!P87)</f>
        <v/>
      </c>
      <c r="BO87" s="79" t="str">
        <f>IF(BO$3="","",Data_Noise!Q87)</f>
        <v/>
      </c>
      <c r="BP87" s="79" t="str">
        <f>IF(BP$3="","",Data_Noise!R87)</f>
        <v/>
      </c>
      <c r="BQ87" s="79" t="str">
        <f>IF(BQ$3="","",Data_Noise!S87)</f>
        <v/>
      </c>
      <c r="BR87" s="79" t="str">
        <f>IF(BR$3="","",Data_Noise!T87)</f>
        <v/>
      </c>
      <c r="BS87" s="79" t="str">
        <f>IF(BS$3="","",Data_Noise!U87)</f>
        <v/>
      </c>
      <c r="BT87" s="79" t="str">
        <f>IF(BT$3="","",Data_Noise!V87)</f>
        <v/>
      </c>
      <c r="BU87" s="79" t="str">
        <f>IF(BU$3="","",Data_Noise!W87)</f>
        <v/>
      </c>
      <c r="BV87" s="79" t="str">
        <f>IF(BV$3="","",Data_Noise!X87)</f>
        <v/>
      </c>
      <c r="BW87" s="79" t="str">
        <f>IF(BW$3="","",Data_Noise!Y87)</f>
        <v/>
      </c>
      <c r="BX87" s="79" t="str">
        <f>IF(BX$3="","",Data_Noise!Z87)</f>
        <v/>
      </c>
      <c r="BY87" s="79" t="str">
        <f>IF(BY$3="","",Data_Noise!AA87)</f>
        <v/>
      </c>
      <c r="BZ87" s="79">
        <f t="shared" ca="1" si="2"/>
        <v>2.2209974544889723</v>
      </c>
    </row>
    <row r="88" spans="1:78" x14ac:dyDescent="0.25">
      <c r="A88" s="79">
        <f ca="1">Data_Initial!A88</f>
        <v>2</v>
      </c>
      <c r="B88" s="79" t="str">
        <f ca="1">Data_Initial!B88</f>
        <v>E2</v>
      </c>
      <c r="C88" s="79">
        <f ca="1">IFERROR(IF(Data_Noise!C88="","",IF($B$3="On",IF(Data_Noise!C88&lt;=0,0,IF($BZ88&gt;=Data_Noise!C88,0,Data_Noise!C88-$BZ88)),Data_Noise!C88)),"")</f>
        <v>16.196451721635796</v>
      </c>
      <c r="D88" s="79">
        <f ca="1">IFERROR(IF(Data_Noise!D88="","",IF($B$3="On",IF(Data_Noise!D88&lt;=0,0,IF($BZ88&gt;=Data_Noise!D88,0,Data_Noise!D88-$BZ88)),Data_Noise!D88)),"")</f>
        <v>13.137532998878362</v>
      </c>
      <c r="E88" s="79">
        <f ca="1">IFERROR(IF(Data_Noise!E88="","",IF($B$3="On",IF(Data_Noise!E88&lt;=0,0,IF($BZ88&gt;=Data_Noise!E88,0,Data_Noise!E88-$BZ88)),Data_Noise!E88)),"")</f>
        <v>7.9312491440420168</v>
      </c>
      <c r="F88" s="79">
        <f ca="1">IFERROR(IF(Data_Noise!F88="","",IF($B$3="On",IF(Data_Noise!F88&lt;=0,0,IF($BZ88&gt;=Data_Noise!F88,0,Data_Noise!F88-$BZ88)),Data_Noise!F88)),"")</f>
        <v>2.4899054043289608</v>
      </c>
      <c r="G88" s="79">
        <f ca="1">IFERROR(IF(Data_Noise!G88="","",IF($B$3="On",IF(Data_Noise!G88&lt;=0,0,IF($BZ88&gt;=Data_Noise!G88,0,Data_Noise!G88-$BZ88)),Data_Noise!G88)),"")</f>
        <v>0</v>
      </c>
      <c r="H88" s="79">
        <f ca="1">IFERROR(IF(Data_Noise!H88="","",IF($B$3="On",IF(Data_Noise!H88&lt;=0,0,IF($BZ88&gt;=Data_Noise!H88,0,Data_Noise!H88-$BZ88)),Data_Noise!H88)),"")</f>
        <v>0</v>
      </c>
      <c r="I88" s="79">
        <f ca="1">IFERROR(IF(Data_Noise!I88="","",IF($B$3="On",IF(Data_Noise!I88&lt;=0,0,IF($BZ88&gt;=Data_Noise!I88,0,Data_Noise!I88-$BZ88)),Data_Noise!I88)),"")</f>
        <v>0</v>
      </c>
      <c r="J88" s="79">
        <f ca="1">IFERROR(IF(Data_Noise!J88="","",IF($B$3="On",IF(Data_Noise!J88&lt;=0,0,IF($BZ88&gt;=Data_Noise!J88,0,Data_Noise!J88-$BZ88)),Data_Noise!J88)),"")</f>
        <v>0</v>
      </c>
      <c r="K88" s="79">
        <f ca="1">IFERROR(IF(Data_Noise!K88="","",IF($B$3="On",IF(Data_Noise!K88&lt;=0,0,IF($BZ88&gt;=Data_Noise!K88,0,Data_Noise!K88-$BZ88)),Data_Noise!K88)),"")</f>
        <v>0</v>
      </c>
      <c r="L88" s="79">
        <f ca="1">IFERROR(IF(Data_Noise!L88="","",IF($B$3="On",IF(Data_Noise!L88&lt;=0,0,IF($BZ88&gt;=Data_Noise!L88,0,Data_Noise!L88-$BZ88)),Data_Noise!L88)),"")</f>
        <v>0</v>
      </c>
      <c r="M88" s="79">
        <f ca="1">IFERROR(IF(Data_Noise!M88="","",IF($B$3="On",IF(Data_Noise!M88&lt;=0,0,IF($BZ88&gt;=Data_Noise!M88,0,Data_Noise!M88-$BZ88)),Data_Noise!M88)),"")</f>
        <v>0</v>
      </c>
      <c r="N88" s="79">
        <f ca="1">IFERROR(IF(Data_Noise!N88="","",IF($B$3="On",IF(Data_Noise!N88&lt;=0,0,IF($BZ88&gt;=Data_Noise!N88,0,Data_Noise!N88-$BZ88)),Data_Noise!N88)),"")</f>
        <v>0</v>
      </c>
      <c r="O88" s="79">
        <f ca="1">IFERROR(IF(Data_Noise!O88="","",IF($B$3="On",IF(Data_Noise!O88&lt;=0,0,IF($BZ88&gt;=Data_Noise!O88,0,Data_Noise!O88-$BZ88)),Data_Noise!O88)),"")</f>
        <v>0</v>
      </c>
      <c r="P88" s="79">
        <f ca="1">IFERROR(IF(Data_Noise!P88="","",IF($B$3="On",IF(Data_Noise!P88&lt;=0,0,IF($BZ88&gt;=Data_Noise!P88,0,Data_Noise!P88-$BZ88)),Data_Noise!P88)),"")</f>
        <v>0</v>
      </c>
      <c r="Q88" s="79">
        <f ca="1">IFERROR(IF(Data_Noise!Q88="","",IF($B$3="On",IF(Data_Noise!Q88&lt;=0,0,IF($BZ88&gt;=Data_Noise!Q88,0,Data_Noise!Q88-$BZ88)),Data_Noise!Q88)),"")</f>
        <v>0</v>
      </c>
      <c r="R88" s="79">
        <f ca="1">IFERROR(IF(Data_Noise!R88="","",IF($B$3="On",IF(Data_Noise!R88&lt;=0,0,IF($BZ88&gt;=Data_Noise!R88,0,Data_Noise!R88-$BZ88)),Data_Noise!R88)),"")</f>
        <v>0</v>
      </c>
      <c r="S88" s="79">
        <f ca="1">IFERROR(IF(Data_Noise!S88="","",IF($B$3="On",IF(Data_Noise!S88&lt;=0,0,IF($BZ88&gt;=Data_Noise!S88,0,Data_Noise!S88-$BZ88)),Data_Noise!S88)),"")</f>
        <v>0</v>
      </c>
      <c r="T88" s="79">
        <f ca="1">IFERROR(IF(Data_Noise!T88="","",IF($B$3="On",IF(Data_Noise!T88&lt;=0,0,IF($BZ88&gt;=Data_Noise!T88,0,Data_Noise!T88-$BZ88)),Data_Noise!T88)),"")</f>
        <v>0</v>
      </c>
      <c r="U88" s="79">
        <f ca="1">IFERROR(IF(Data_Noise!U88="","",IF($B$3="On",IF(Data_Noise!U88&lt;=0,0,IF($BZ88&gt;=Data_Noise!U88,0,Data_Noise!U88-$BZ88)),Data_Noise!U88)),"")</f>
        <v>0</v>
      </c>
      <c r="V88" s="79">
        <f ca="1">IFERROR(IF(Data_Noise!V88="","",IF($B$3="On",IF(Data_Noise!V88&lt;=0,0,IF($BZ88&gt;=Data_Noise!V88,0,Data_Noise!V88-$BZ88)),Data_Noise!V88)),"")</f>
        <v>0</v>
      </c>
      <c r="W88" s="79">
        <f ca="1">IFERROR(IF(Data_Noise!W88="","",IF($B$3="On",IF(Data_Noise!W88&lt;=0,0,IF($BZ88&gt;=Data_Noise!W88,0,Data_Noise!W88-$BZ88)),Data_Noise!W88)),"")</f>
        <v>7.686547857671794</v>
      </c>
      <c r="X88" s="79">
        <f ca="1">IFERROR(IF(Data_Noise!X88="","",IF($B$3="On",IF(Data_Noise!X88&lt;=0,0,IF($BZ88&gt;=Data_Noise!X88,0,Data_Noise!X88-$BZ88)),Data_Noise!X88)),"")</f>
        <v>29.343884819468563</v>
      </c>
      <c r="Y88" s="79">
        <f ca="1">IFERROR(IF(Data_Noise!Y88="","",IF($B$3="On",IF(Data_Noise!Y88&lt;=0,0,IF($BZ88&gt;=Data_Noise!Y88,0,Data_Noise!Y88-$BZ88)),Data_Noise!Y88)),"")</f>
        <v>73.3730827880037</v>
      </c>
      <c r="Z88" s="79">
        <f ca="1">IFERROR(IF(Data_Noise!Z88="","",IF($B$3="On",IF(Data_Noise!Z88&lt;=0,0,IF($BZ88&gt;=Data_Noise!Z88,0,Data_Noise!Z88-$BZ88)),Data_Noise!Z88)),"")</f>
        <v>157.84022541851229</v>
      </c>
      <c r="AA88" s="79">
        <f ca="1">IFERROR(IF(Data_Noise!AA88="","",IF($B$3="On",IF(Data_Noise!AA88&lt;=0,0,IF($BZ88&gt;=Data_Noise!AA88,0,Data_Noise!AA88-$BZ88)),Data_Noise!AA88)),"")</f>
        <v>309.4222751971347</v>
      </c>
      <c r="AB88" s="79">
        <f ca="1">IFERROR(IF(Data_Noise!AB88="","",IF($B$3="On",IF(Data_Noise!AB88&lt;=0,0,IF($BZ88&gt;=Data_Noise!AB88,0,Data_Noise!AB88-$BZ88)),Data_Noise!AB88)),"")</f>
        <v>561.38496188752026</v>
      </c>
      <c r="AC88" s="79">
        <f ca="1">IFERROR(IF(Data_Noise!AC88="","",IF($B$3="On",IF(Data_Noise!AC88&lt;=0,0,IF($BZ88&gt;=Data_Noise!AC88,0,Data_Noise!AC88-$BZ88)),Data_Noise!AC88)),"")</f>
        <v>928.94876571781663</v>
      </c>
      <c r="AD88" s="79">
        <f ca="1">IFERROR(IF(Data_Noise!AD88="","",IF($B$3="On",IF(Data_Noise!AD88&lt;=0,0,IF($BZ88&gt;=Data_Noise!AD88,0,Data_Noise!AD88-$BZ88)),Data_Noise!AD88)),"")</f>
        <v>1365.0119069740713</v>
      </c>
      <c r="AE88" s="79">
        <f ca="1">IFERROR(IF(Data_Noise!AE88="","",IF($B$3="On",IF(Data_Noise!AE88&lt;=0,0,IF($BZ88&gt;=Data_Noise!AE88,0,Data_Noise!AE88-$BZ88)),Data_Noise!AE88)),"")</f>
        <v>1795.4580464113014</v>
      </c>
      <c r="AF88" s="79">
        <f ca="1">IFERROR(IF(Data_Noise!AF88="","",IF($B$3="On",IF(Data_Noise!AF88&lt;=0,0,IF($BZ88&gt;=Data_Noise!AF88,0,Data_Noise!AF88-$BZ88)),Data_Noise!AF88)),"")</f>
        <v>2143.4703956578078</v>
      </c>
      <c r="AG88" s="79">
        <f ca="1">IFERROR(IF(Data_Noise!AG88="","",IF($B$3="On",IF(Data_Noise!AG88&lt;=0,0,IF($BZ88&gt;=Data_Noise!AG88,0,Data_Noise!AG88-$BZ88)),Data_Noise!AG88)),"")</f>
        <v>2393.9769644381845</v>
      </c>
      <c r="AH88" s="79">
        <f ca="1">IFERROR(IF(Data_Noise!AH88="","",IF($B$3="On",IF(Data_Noise!AH88&lt;=0,0,IF($BZ88&gt;=Data_Noise!AH88,0,Data_Noise!AH88-$BZ88)),Data_Noise!AH88)),"")</f>
        <v>2551.9541506474179</v>
      </c>
      <c r="AI88" s="79">
        <f ca="1">IFERROR(IF(Data_Noise!AI88="","",IF($B$3="On",IF(Data_Noise!AI88&lt;=0,0,IF($BZ88&gt;=Data_Noise!AI88,0,Data_Noise!AI88-$BZ88)),Data_Noise!AI88)),"")</f>
        <v>2645.8335680523378</v>
      </c>
      <c r="AJ88" s="79">
        <f ca="1">IFERROR(IF(Data_Noise!AJ88="","",IF($B$3="On",IF(Data_Noise!AJ88&lt;=0,0,IF($BZ88&gt;=Data_Noise!AJ88,0,Data_Noise!AJ88-$BZ88)),Data_Noise!AJ88)),"")</f>
        <v>2698.8115162851077</v>
      </c>
      <c r="AK88" s="79">
        <f ca="1">IFERROR(IF(Data_Noise!AK88="","",IF($B$3="On",IF(Data_Noise!AK88&lt;=0,0,IF($BZ88&gt;=Data_Noise!AK88,0,Data_Noise!AK88-$BZ88)),Data_Noise!AK88)),"")</f>
        <v>2729.3397567979478</v>
      </c>
      <c r="AL88" s="79">
        <f ca="1">IFERROR(IF(Data_Noise!AL88="","",IF($B$3="On",IF(Data_Noise!AL88&lt;=0,0,IF($BZ88&gt;=Data_Noise!AL88,0,Data_Noise!AL88-$BZ88)),Data_Noise!AL88)),"")</f>
        <v>2749.3467199756142</v>
      </c>
      <c r="AM88" s="79">
        <f ca="1">IFERROR(IF(Data_Noise!AM88="","",IF($B$3="On",IF(Data_Noise!AM88&lt;=0,0,IF($BZ88&gt;=Data_Noise!AM88,0,Data_Noise!AM88-$BZ88)),Data_Noise!AM88)),"")</f>
        <v>2765.0091695855344</v>
      </c>
      <c r="AN88" s="79">
        <f ca="1">IFERROR(IF(Data_Noise!AN88="","",IF($B$3="On",IF(Data_Noise!AN88&lt;=0,0,IF($BZ88&gt;=Data_Noise!AN88,0,Data_Noise!AN88-$BZ88)),Data_Noise!AN88)),"")</f>
        <v>2778.8657146359378</v>
      </c>
      <c r="AO88" s="79">
        <f ca="1">IFERROR(IF(Data_Noise!AO88="","",IF($B$3="On",IF(Data_Noise!AO88&lt;=0,0,IF($BZ88&gt;=Data_Noise!AO88,0,Data_Noise!AO88-$BZ88)),Data_Noise!AO88)),"")</f>
        <v>2789.322015777348</v>
      </c>
      <c r="AP88" s="79">
        <f ca="1">IFERROR(IF(Data_Noise!AP88="","",IF($B$3="On",IF(Data_Noise!AP88&lt;=0,0,IF($BZ88&gt;=Data_Noise!AP88,0,Data_Noise!AP88-$BZ88)),Data_Noise!AP88)),"")</f>
        <v>2794.0232553826045</v>
      </c>
      <c r="AQ88" s="79" t="str">
        <f>IFERROR(IF(Data_Noise!AQ88="","",IF($B$3="On",IF(Data_Noise!AQ88&lt;=0,0,IF($BZ88&gt;=Data_Noise!AQ88,0,Data_Noise!AQ88-$BZ88)),Data_Noise!AQ88)),"")</f>
        <v/>
      </c>
      <c r="AR88" s="79" t="str">
        <f>IFERROR(IF(Data_Noise!AR88="","",IF($B$3="On",IF(Data_Noise!AR88&lt;=0,0,IF($BZ88&gt;=Data_Noise!AR88,0,Data_Noise!AR88-$BZ88)),Data_Noise!AR88)),"")</f>
        <v/>
      </c>
      <c r="AS88" s="79" t="str">
        <f>IFERROR(IF(Data_Noise!AS88="","",IF($B$3="On",IF(Data_Noise!AS88&lt;=0,0,IF($BZ88&gt;=Data_Noise!AS88,0,Data_Noise!AS88-$BZ88)),Data_Noise!AS88)),"")</f>
        <v/>
      </c>
      <c r="AT88" s="79" t="str">
        <f>IFERROR(IF(Data_Noise!AT88="","",IF($B$3="On",IF(Data_Noise!AT88&lt;=0,0,IF($BZ88&gt;=Data_Noise!AT88,0,Data_Noise!AT88-$BZ88)),Data_Noise!AT88)),"")</f>
        <v/>
      </c>
      <c r="AU88" s="79" t="str">
        <f>IFERROR(IF(Data_Noise!AU88="","",IF($B$3="On",IF(Data_Noise!AU88&lt;=0,0,IF($BZ88&gt;=Data_Noise!AU88,0,Data_Noise!AU88-$BZ88)),Data_Noise!AU88)),"")</f>
        <v/>
      </c>
      <c r="AV88" s="79" t="str">
        <f>IFERROR(IF(Data_Noise!AV88="","",IF($B$3="On",IF(Data_Noise!AV88&lt;=0,0,IF($BZ88&gt;=Data_Noise!AV88,0,Data_Noise!AV88-$BZ88)),Data_Noise!AV88)),"")</f>
        <v/>
      </c>
      <c r="AW88" s="79" t="str">
        <f>IFERROR(IF(Data_Noise!AW88="","",IF($B$3="On",IF(Data_Noise!AW88&lt;=0,0,IF($BZ88&gt;=Data_Noise!AW88,0,Data_Noise!AW88-$BZ88)),Data_Noise!AW88)),"")</f>
        <v/>
      </c>
      <c r="AX88" s="79" t="str">
        <f>IFERROR(IF(Data_Noise!AX88="","",IF($B$3="On",IF(Data_Noise!AX88&lt;=0,0,IF($BZ88&gt;=Data_Noise!AX88,0,Data_Noise!AX88-$BZ88)),Data_Noise!AX88)),"")</f>
        <v/>
      </c>
      <c r="AY88" s="79" t="str">
        <f>IFERROR(IF(Data_Noise!AY88="","",IF($B$3="On",IF(Data_Noise!AY88&lt;=0,0,IF($BZ88&gt;=Data_Noise!AY88,0,Data_Noise!AY88-$BZ88)),Data_Noise!AY88)),"")</f>
        <v/>
      </c>
      <c r="AZ88" s="79" t="str">
        <f>IFERROR(IF(Data_Noise!AZ88="","",IF($B$3="On",IF(Data_Noise!AZ88&lt;=0,0,IF($BZ88&gt;=Data_Noise!AZ88,0,Data_Noise!AZ88-$BZ88)),Data_Noise!AZ88)),"")</f>
        <v/>
      </c>
      <c r="BA88" s="79">
        <f ca="1">IF(BA$3="","",Data_Noise!C88)</f>
        <v>19.9393271344411</v>
      </c>
      <c r="BB88" s="79">
        <f ca="1">IF(BB$3="","",Data_Noise!D88)</f>
        <v>16.880408411683668</v>
      </c>
      <c r="BC88" s="79">
        <f ca="1">IF(BC$3="","",Data_Noise!E88)</f>
        <v>11.674124556847323</v>
      </c>
      <c r="BD88" s="79">
        <f ca="1">IF(BD$3="","",Data_Noise!F88)</f>
        <v>6.2327808171342669</v>
      </c>
      <c r="BE88" s="79">
        <f ca="1">IF(BE$3="","",Data_Noise!G88)</f>
        <v>3.0459853095564231</v>
      </c>
      <c r="BF88" s="79">
        <f ca="1">IF(BF$3="","",Data_Noise!H88)</f>
        <v>1.7563590318271343</v>
      </c>
      <c r="BG88" s="79">
        <f ca="1">IF(BG$3="","",Data_Noise!I88)</f>
        <v>0.38690955933179733</v>
      </c>
      <c r="BH88" s="79">
        <f ca="1">IF(BH$3="","",Data_Noise!J88)</f>
        <v>-1.0159786530651527</v>
      </c>
      <c r="BI88" s="79">
        <f ca="1">IF(BI$3="","",Data_Noise!K88)</f>
        <v>-0.4629726717992832</v>
      </c>
      <c r="BJ88" s="79">
        <f ca="1">IF(BJ$3="","",Data_Noise!L88)</f>
        <v>-1.0689051843291966</v>
      </c>
      <c r="BK88" s="79">
        <f ca="1">IF(BK$3="","",Data_Noise!M88)</f>
        <v>-0.83601311744223317</v>
      </c>
      <c r="BL88" s="79">
        <f ca="1">IF(BL$3="","",Data_Noise!N88)</f>
        <v>-2.9403554092574864</v>
      </c>
      <c r="BM88" s="79">
        <f ca="1">IF(BM$3="","",Data_Noise!O88)</f>
        <v>-4.9342894184593797</v>
      </c>
      <c r="BN88" s="79" t="str">
        <f>IF(BN$3="","",Data_Noise!P88)</f>
        <v/>
      </c>
      <c r="BO88" s="79" t="str">
        <f>IF(BO$3="","",Data_Noise!Q88)</f>
        <v/>
      </c>
      <c r="BP88" s="79" t="str">
        <f>IF(BP$3="","",Data_Noise!R88)</f>
        <v/>
      </c>
      <c r="BQ88" s="79" t="str">
        <f>IF(BQ$3="","",Data_Noise!S88)</f>
        <v/>
      </c>
      <c r="BR88" s="79" t="str">
        <f>IF(BR$3="","",Data_Noise!T88)</f>
        <v/>
      </c>
      <c r="BS88" s="79" t="str">
        <f>IF(BS$3="","",Data_Noise!U88)</f>
        <v/>
      </c>
      <c r="BT88" s="79" t="str">
        <f>IF(BT$3="","",Data_Noise!V88)</f>
        <v/>
      </c>
      <c r="BU88" s="79" t="str">
        <f>IF(BU$3="","",Data_Noise!W88)</f>
        <v/>
      </c>
      <c r="BV88" s="79" t="str">
        <f>IF(BV$3="","",Data_Noise!X88)</f>
        <v/>
      </c>
      <c r="BW88" s="79" t="str">
        <f>IF(BW$3="","",Data_Noise!Y88)</f>
        <v/>
      </c>
      <c r="BX88" s="79" t="str">
        <f>IF(BX$3="","",Data_Noise!Z88)</f>
        <v/>
      </c>
      <c r="BY88" s="79" t="str">
        <f>IF(BY$3="","",Data_Noise!AA88)</f>
        <v/>
      </c>
      <c r="BZ88" s="79">
        <f t="shared" ca="1" si="2"/>
        <v>3.7428754128053061</v>
      </c>
    </row>
    <row r="89" spans="1:78" x14ac:dyDescent="0.25">
      <c r="A89" s="79">
        <f ca="1">Data_Initial!A89</f>
        <v>2</v>
      </c>
      <c r="B89" s="79" t="str">
        <f ca="1">Data_Initial!B89</f>
        <v>F2</v>
      </c>
      <c r="C89" s="79">
        <f ca="1">IFERROR(IF(Data_Noise!C89="","",IF($B$3="On",IF(Data_Noise!C89&lt;=0,0,IF($BZ89&gt;=Data_Noise!C89,0,Data_Noise!C89-$BZ89)),Data_Noise!C89)),"")</f>
        <v>18.625590776519722</v>
      </c>
      <c r="D89" s="79">
        <f ca="1">IFERROR(IF(Data_Noise!D89="","",IF($B$3="On",IF(Data_Noise!D89&lt;=0,0,IF($BZ89&gt;=Data_Noise!D89,0,Data_Noise!D89-$BZ89)),Data_Noise!D89)),"")</f>
        <v>16.630453714798968</v>
      </c>
      <c r="E89" s="79">
        <f ca="1">IFERROR(IF(Data_Noise!E89="","",IF($B$3="On",IF(Data_Noise!E89&lt;=0,0,IF($BZ89&gt;=Data_Noise!E89,0,Data_Noise!E89-$BZ89)),Data_Noise!E89)),"")</f>
        <v>12.771737951448712</v>
      </c>
      <c r="F89" s="79">
        <f ca="1">IFERROR(IF(Data_Noise!F89="","",IF($B$3="On",IF(Data_Noise!F89&lt;=0,0,IF($BZ89&gt;=Data_Noise!F89,0,Data_Noise!F89-$BZ89)),Data_Noise!F89)),"")</f>
        <v>6.0527387557792558</v>
      </c>
      <c r="G89" s="79">
        <f ca="1">IFERROR(IF(Data_Noise!G89="","",IF($B$3="On",IF(Data_Noise!G89&lt;=0,0,IF($BZ89&gt;=Data_Noise!G89,0,Data_Noise!G89-$BZ89)),Data_Noise!G89)),"")</f>
        <v>2.1560445122595864</v>
      </c>
      <c r="H89" s="79">
        <f ca="1">IFERROR(IF(Data_Noise!H89="","",IF($B$3="On",IF(Data_Noise!H89&lt;=0,0,IF($BZ89&gt;=Data_Noise!H89,0,Data_Noise!H89-$BZ89)),Data_Noise!H89)),"")</f>
        <v>0</v>
      </c>
      <c r="I89" s="79">
        <f ca="1">IFERROR(IF(Data_Noise!I89="","",IF($B$3="On",IF(Data_Noise!I89&lt;=0,0,IF($BZ89&gt;=Data_Noise!I89,0,Data_Noise!I89-$BZ89)),Data_Noise!I89)),"")</f>
        <v>0</v>
      </c>
      <c r="J89" s="79">
        <f ca="1">IFERROR(IF(Data_Noise!J89="","",IF($B$3="On",IF(Data_Noise!J89&lt;=0,0,IF($BZ89&gt;=Data_Noise!J89,0,Data_Noise!J89-$BZ89)),Data_Noise!J89)),"")</f>
        <v>0</v>
      </c>
      <c r="K89" s="79">
        <f ca="1">IFERROR(IF(Data_Noise!K89="","",IF($B$3="On",IF(Data_Noise!K89&lt;=0,0,IF($BZ89&gt;=Data_Noise!K89,0,Data_Noise!K89-$BZ89)),Data_Noise!K89)),"")</f>
        <v>0</v>
      </c>
      <c r="L89" s="79">
        <f ca="1">IFERROR(IF(Data_Noise!L89="","",IF($B$3="On",IF(Data_Noise!L89&lt;=0,0,IF($BZ89&gt;=Data_Noise!L89,0,Data_Noise!L89-$BZ89)),Data_Noise!L89)),"")</f>
        <v>0</v>
      </c>
      <c r="M89" s="79">
        <f ca="1">IFERROR(IF(Data_Noise!M89="","",IF($B$3="On",IF(Data_Noise!M89&lt;=0,0,IF($BZ89&gt;=Data_Noise!M89,0,Data_Noise!M89-$BZ89)),Data_Noise!M89)),"")</f>
        <v>0</v>
      </c>
      <c r="N89" s="79">
        <f ca="1">IFERROR(IF(Data_Noise!N89="","",IF($B$3="On",IF(Data_Noise!N89&lt;=0,0,IF($BZ89&gt;=Data_Noise!N89,0,Data_Noise!N89-$BZ89)),Data_Noise!N89)),"")</f>
        <v>0</v>
      </c>
      <c r="O89" s="79">
        <f ca="1">IFERROR(IF(Data_Noise!O89="","",IF($B$3="On",IF(Data_Noise!O89&lt;=0,0,IF($BZ89&gt;=Data_Noise!O89,0,Data_Noise!O89-$BZ89)),Data_Noise!O89)),"")</f>
        <v>0</v>
      </c>
      <c r="P89" s="79">
        <f ca="1">IFERROR(IF(Data_Noise!P89="","",IF($B$3="On",IF(Data_Noise!P89&lt;=0,0,IF($BZ89&gt;=Data_Noise!P89,0,Data_Noise!P89-$BZ89)),Data_Noise!P89)),"")</f>
        <v>0</v>
      </c>
      <c r="Q89" s="79">
        <f ca="1">IFERROR(IF(Data_Noise!Q89="","",IF($B$3="On",IF(Data_Noise!Q89&lt;=0,0,IF($BZ89&gt;=Data_Noise!Q89,0,Data_Noise!Q89-$BZ89)),Data_Noise!Q89)),"")</f>
        <v>0</v>
      </c>
      <c r="R89" s="79">
        <f ca="1">IFERROR(IF(Data_Noise!R89="","",IF($B$3="On",IF(Data_Noise!R89&lt;=0,0,IF($BZ89&gt;=Data_Noise!R89,0,Data_Noise!R89-$BZ89)),Data_Noise!R89)),"")</f>
        <v>0</v>
      </c>
      <c r="S89" s="79">
        <f ca="1">IFERROR(IF(Data_Noise!S89="","",IF($B$3="On",IF(Data_Noise!S89&lt;=0,0,IF($BZ89&gt;=Data_Noise!S89,0,Data_Noise!S89-$BZ89)),Data_Noise!S89)),"")</f>
        <v>0</v>
      </c>
      <c r="T89" s="79">
        <f ca="1">IFERROR(IF(Data_Noise!T89="","",IF($B$3="On",IF(Data_Noise!T89&lt;=0,0,IF($BZ89&gt;=Data_Noise!T89,0,Data_Noise!T89-$BZ89)),Data_Noise!T89)),"")</f>
        <v>0</v>
      </c>
      <c r="U89" s="79">
        <f ca="1">IFERROR(IF(Data_Noise!U89="","",IF($B$3="On",IF(Data_Noise!U89&lt;=0,0,IF($BZ89&gt;=Data_Noise!U89,0,Data_Noise!U89-$BZ89)),Data_Noise!U89)),"")</f>
        <v>0</v>
      </c>
      <c r="V89" s="79">
        <f ca="1">IFERROR(IF(Data_Noise!V89="","",IF($B$3="On",IF(Data_Noise!V89&lt;=0,0,IF($BZ89&gt;=Data_Noise!V89,0,Data_Noise!V89-$BZ89)),Data_Noise!V89)),"")</f>
        <v>0</v>
      </c>
      <c r="W89" s="79">
        <f ca="1">IFERROR(IF(Data_Noise!W89="","",IF($B$3="On",IF(Data_Noise!W89&lt;=0,0,IF($BZ89&gt;=Data_Noise!W89,0,Data_Noise!W89-$BZ89)),Data_Noise!W89)),"")</f>
        <v>15.433992143398632</v>
      </c>
      <c r="X89" s="79">
        <f ca="1">IFERROR(IF(Data_Noise!X89="","",IF($B$3="On",IF(Data_Noise!X89&lt;=0,0,IF($BZ89&gt;=Data_Noise!X89,0,Data_Noise!X89-$BZ89)),Data_Noise!X89)),"")</f>
        <v>48.278973141043835</v>
      </c>
      <c r="Y89" s="79">
        <f ca="1">IFERROR(IF(Data_Noise!Y89="","",IF($B$3="On",IF(Data_Noise!Y89&lt;=0,0,IF($BZ89&gt;=Data_Noise!Y89,0,Data_Noise!Y89-$BZ89)),Data_Noise!Y89)),"")</f>
        <v>113.18842839651042</v>
      </c>
      <c r="Z89" s="79">
        <f ca="1">IFERROR(IF(Data_Noise!Z89="","",IF($B$3="On",IF(Data_Noise!Z89&lt;=0,0,IF($BZ89&gt;=Data_Noise!Z89,0,Data_Noise!Z89-$BZ89)),Data_Noise!Z89)),"")</f>
        <v>233.38999416968952</v>
      </c>
      <c r="AA89" s="79">
        <f ca="1">IFERROR(IF(Data_Noise!AA89="","",IF($B$3="On",IF(Data_Noise!AA89&lt;=0,0,IF($BZ89&gt;=Data_Noise!AA89,0,Data_Noise!AA89-$BZ89)),Data_Noise!AA89)),"")</f>
        <v>449.94350386267831</v>
      </c>
      <c r="AB89" s="79">
        <f ca="1">IFERROR(IF(Data_Noise!AB89="","",IF($B$3="On",IF(Data_Noise!AB89&lt;=0,0,IF($BZ89&gt;=Data_Noise!AB89,0,Data_Noise!AB89-$BZ89)),Data_Noise!AB89)),"")</f>
        <v>812.06533941625025</v>
      </c>
      <c r="AC89" s="79">
        <f ca="1">IFERROR(IF(Data_Noise!AC89="","",IF($B$3="On",IF(Data_Noise!AC89&lt;=0,0,IF($BZ89&gt;=Data_Noise!AC89,0,Data_Noise!AC89-$BZ89)),Data_Noise!AC89)),"")</f>
        <v>1338.3155250679081</v>
      </c>
      <c r="AD89" s="79">
        <f ca="1">IFERROR(IF(Data_Noise!AD89="","",IF($B$3="On",IF(Data_Noise!AD89&lt;=0,0,IF($BZ89&gt;=Data_Noise!AD89,0,Data_Noise!AD89-$BZ89)),Data_Noise!AD89)),"")</f>
        <v>1964.071323973192</v>
      </c>
      <c r="AE89" s="79">
        <f ca="1">IFERROR(IF(Data_Noise!AE89="","",IF($B$3="On",IF(Data_Noise!AE89&lt;=0,0,IF($BZ89&gt;=Data_Noise!AE89,0,Data_Noise!AE89-$BZ89)),Data_Noise!AE89)),"")</f>
        <v>2581.0492602416421</v>
      </c>
      <c r="AF89" s="79">
        <f ca="1">IFERROR(IF(Data_Noise!AF89="","",IF($B$3="On",IF(Data_Noise!AF89&lt;=0,0,IF($BZ89&gt;=Data_Noise!AF89,0,Data_Noise!AF89-$BZ89)),Data_Noise!AF89)),"")</f>
        <v>3085.7266812402927</v>
      </c>
      <c r="AG89" s="79">
        <f ca="1">IFERROR(IF(Data_Noise!AG89="","",IF($B$3="On",IF(Data_Noise!AG89&lt;=0,0,IF($BZ89&gt;=Data_Noise!AG89,0,Data_Noise!AG89-$BZ89)),Data_Noise!AG89)),"")</f>
        <v>3448.1017849599516</v>
      </c>
      <c r="AH89" s="79">
        <f ca="1">IFERROR(IF(Data_Noise!AH89="","",IF($B$3="On",IF(Data_Noise!AH89&lt;=0,0,IF($BZ89&gt;=Data_Noise!AH89,0,Data_Noise!AH89-$BZ89)),Data_Noise!AH89)),"")</f>
        <v>3677.5442006685689</v>
      </c>
      <c r="AI89" s="79">
        <f ca="1">IFERROR(IF(Data_Noise!AI89="","",IF($B$3="On",IF(Data_Noise!AI89&lt;=0,0,IF($BZ89&gt;=Data_Noise!AI89,0,Data_Noise!AI89-$BZ89)),Data_Noise!AI89)),"")</f>
        <v>3814.7828219517619</v>
      </c>
      <c r="AJ89" s="79">
        <f ca="1">IFERROR(IF(Data_Noise!AJ89="","",IF($B$3="On",IF(Data_Noise!AJ89&lt;=0,0,IF($BZ89&gt;=Data_Noise!AJ89,0,Data_Noise!AJ89-$BZ89)),Data_Noise!AJ89)),"")</f>
        <v>3898.3618742137155</v>
      </c>
      <c r="AK89" s="79">
        <f ca="1">IFERROR(IF(Data_Noise!AK89="","",IF($B$3="On",IF(Data_Noise!AK89&lt;=0,0,IF($BZ89&gt;=Data_Noise!AK89,0,Data_Noise!AK89-$BZ89)),Data_Noise!AK89)),"")</f>
        <v>3954.1072499079887</v>
      </c>
      <c r="AL89" s="79">
        <f ca="1">IFERROR(IF(Data_Noise!AL89="","",IF($B$3="On",IF(Data_Noise!AL89&lt;=0,0,IF($BZ89&gt;=Data_Noise!AL89,0,Data_Noise!AL89-$BZ89)),Data_Noise!AL89)),"")</f>
        <v>3994.0450536033591</v>
      </c>
      <c r="AM89" s="79">
        <f ca="1">IFERROR(IF(Data_Noise!AM89="","",IF($B$3="On",IF(Data_Noise!AM89&lt;=0,0,IF($BZ89&gt;=Data_Noise!AM89,0,Data_Noise!AM89-$BZ89)),Data_Noise!AM89)),"")</f>
        <v>4021.6847058646458</v>
      </c>
      <c r="AN89" s="79">
        <f ca="1">IFERROR(IF(Data_Noise!AN89="","",IF($B$3="On",IF(Data_Noise!AN89&lt;=0,0,IF($BZ89&gt;=Data_Noise!AN89,0,Data_Noise!AN89-$BZ89)),Data_Noise!AN89)),"")</f>
        <v>4040.4960934492524</v>
      </c>
      <c r="AO89" s="79">
        <f ca="1">IFERROR(IF(Data_Noise!AO89="","",IF($B$3="On",IF(Data_Noise!AO89&lt;=0,0,IF($BZ89&gt;=Data_Noise!AO89,0,Data_Noise!AO89-$BZ89)),Data_Noise!AO89)),"")</f>
        <v>4053.7130225942155</v>
      </c>
      <c r="AP89" s="79">
        <f ca="1">IFERROR(IF(Data_Noise!AP89="","",IF($B$3="On",IF(Data_Noise!AP89&lt;=0,0,IF($BZ89&gt;=Data_Noise!AP89,0,Data_Noise!AP89-$BZ89)),Data_Noise!AP89)),"")</f>
        <v>4059.823765207102</v>
      </c>
      <c r="AQ89" s="79" t="str">
        <f>IFERROR(IF(Data_Noise!AQ89="","",IF($B$3="On",IF(Data_Noise!AQ89&lt;=0,0,IF($BZ89&gt;=Data_Noise!AQ89,0,Data_Noise!AQ89-$BZ89)),Data_Noise!AQ89)),"")</f>
        <v/>
      </c>
      <c r="AR89" s="79" t="str">
        <f>IFERROR(IF(Data_Noise!AR89="","",IF($B$3="On",IF(Data_Noise!AR89&lt;=0,0,IF($BZ89&gt;=Data_Noise!AR89,0,Data_Noise!AR89-$BZ89)),Data_Noise!AR89)),"")</f>
        <v/>
      </c>
      <c r="AS89" s="79" t="str">
        <f>IFERROR(IF(Data_Noise!AS89="","",IF($B$3="On",IF(Data_Noise!AS89&lt;=0,0,IF($BZ89&gt;=Data_Noise!AS89,0,Data_Noise!AS89-$BZ89)),Data_Noise!AS89)),"")</f>
        <v/>
      </c>
      <c r="AT89" s="79" t="str">
        <f>IFERROR(IF(Data_Noise!AT89="","",IF($B$3="On",IF(Data_Noise!AT89&lt;=0,0,IF($BZ89&gt;=Data_Noise!AT89,0,Data_Noise!AT89-$BZ89)),Data_Noise!AT89)),"")</f>
        <v/>
      </c>
      <c r="AU89" s="79" t="str">
        <f>IFERROR(IF(Data_Noise!AU89="","",IF($B$3="On",IF(Data_Noise!AU89&lt;=0,0,IF($BZ89&gt;=Data_Noise!AU89,0,Data_Noise!AU89-$BZ89)),Data_Noise!AU89)),"")</f>
        <v/>
      </c>
      <c r="AV89" s="79" t="str">
        <f>IFERROR(IF(Data_Noise!AV89="","",IF($B$3="On",IF(Data_Noise!AV89&lt;=0,0,IF($BZ89&gt;=Data_Noise!AV89,0,Data_Noise!AV89-$BZ89)),Data_Noise!AV89)),"")</f>
        <v/>
      </c>
      <c r="AW89" s="79" t="str">
        <f>IFERROR(IF(Data_Noise!AW89="","",IF($B$3="On",IF(Data_Noise!AW89&lt;=0,0,IF($BZ89&gt;=Data_Noise!AW89,0,Data_Noise!AW89-$BZ89)),Data_Noise!AW89)),"")</f>
        <v/>
      </c>
      <c r="AX89" s="79" t="str">
        <f>IFERROR(IF(Data_Noise!AX89="","",IF($B$3="On",IF(Data_Noise!AX89&lt;=0,0,IF($BZ89&gt;=Data_Noise!AX89,0,Data_Noise!AX89-$BZ89)),Data_Noise!AX89)),"")</f>
        <v/>
      </c>
      <c r="AY89" s="79" t="str">
        <f>IFERROR(IF(Data_Noise!AY89="","",IF($B$3="On",IF(Data_Noise!AY89&lt;=0,0,IF($BZ89&gt;=Data_Noise!AY89,0,Data_Noise!AY89-$BZ89)),Data_Noise!AY89)),"")</f>
        <v/>
      </c>
      <c r="AZ89" s="79" t="str">
        <f>IFERROR(IF(Data_Noise!AZ89="","",IF($B$3="On",IF(Data_Noise!AZ89&lt;=0,0,IF($BZ89&gt;=Data_Noise!AZ89,0,Data_Noise!AZ89-$BZ89)),Data_Noise!AZ89)),"")</f>
        <v/>
      </c>
      <c r="BA89" s="79">
        <f ca="1">IF(BA$3="","",Data_Noise!C89)</f>
        <v>22.91448684755775</v>
      </c>
      <c r="BB89" s="79">
        <f ca="1">IF(BB$3="","",Data_Noise!D89)</f>
        <v>20.919349785836999</v>
      </c>
      <c r="BC89" s="79">
        <f ca="1">IF(BC$3="","",Data_Noise!E89)</f>
        <v>17.060634022486742</v>
      </c>
      <c r="BD89" s="79">
        <f ca="1">IF(BD$3="","",Data_Noise!F89)</f>
        <v>10.341634826817286</v>
      </c>
      <c r="BE89" s="79">
        <f ca="1">IF(BE$3="","",Data_Noise!G89)</f>
        <v>6.4449405832976163</v>
      </c>
      <c r="BF89" s="79">
        <f ca="1">IF(BF$3="","",Data_Noise!H89)</f>
        <v>4.2435914650745872</v>
      </c>
      <c r="BG89" s="79">
        <f ca="1">IF(BG$3="","",Data_Noise!I89)</f>
        <v>1.6320672625330805</v>
      </c>
      <c r="BH89" s="79">
        <f ca="1">IF(BH$3="","",Data_Noise!J89)</f>
        <v>-0.20693077987228367</v>
      </c>
      <c r="BI89" s="79">
        <f ca="1">IF(BI$3="","",Data_Noise!K89)</f>
        <v>-3.1103549495296634</v>
      </c>
      <c r="BJ89" s="79">
        <f ca="1">IF(BJ$3="","",Data_Noise!L89)</f>
        <v>-4.4963341288328911</v>
      </c>
      <c r="BK89" s="79">
        <f ca="1">IF(BK$3="","",Data_Noise!M89)</f>
        <v>-6.75880302023279</v>
      </c>
      <c r="BL89" s="79">
        <f ca="1">IF(BL$3="","",Data_Noise!N89)</f>
        <v>-6.6402507008770035</v>
      </c>
      <c r="BM89" s="79">
        <f ca="1">IF(BM$3="","",Data_Noise!O89)</f>
        <v>-6.5883822907650638</v>
      </c>
      <c r="BN89" s="79" t="str">
        <f>IF(BN$3="","",Data_Noise!P89)</f>
        <v/>
      </c>
      <c r="BO89" s="79" t="str">
        <f>IF(BO$3="","",Data_Noise!Q89)</f>
        <v/>
      </c>
      <c r="BP89" s="79" t="str">
        <f>IF(BP$3="","",Data_Noise!R89)</f>
        <v/>
      </c>
      <c r="BQ89" s="79" t="str">
        <f>IF(BQ$3="","",Data_Noise!S89)</f>
        <v/>
      </c>
      <c r="BR89" s="79" t="str">
        <f>IF(BR$3="","",Data_Noise!T89)</f>
        <v/>
      </c>
      <c r="BS89" s="79" t="str">
        <f>IF(BS$3="","",Data_Noise!U89)</f>
        <v/>
      </c>
      <c r="BT89" s="79" t="str">
        <f>IF(BT$3="","",Data_Noise!V89)</f>
        <v/>
      </c>
      <c r="BU89" s="79" t="str">
        <f>IF(BU$3="","",Data_Noise!W89)</f>
        <v/>
      </c>
      <c r="BV89" s="79" t="str">
        <f>IF(BV$3="","",Data_Noise!X89)</f>
        <v/>
      </c>
      <c r="BW89" s="79" t="str">
        <f>IF(BW$3="","",Data_Noise!Y89)</f>
        <v/>
      </c>
      <c r="BX89" s="79" t="str">
        <f>IF(BX$3="","",Data_Noise!Z89)</f>
        <v/>
      </c>
      <c r="BY89" s="79" t="str">
        <f>IF(BY$3="","",Data_Noise!AA89)</f>
        <v/>
      </c>
      <c r="BZ89" s="79">
        <f t="shared" ca="1" si="2"/>
        <v>4.2888960710380299</v>
      </c>
    </row>
    <row r="90" spans="1:78" x14ac:dyDescent="0.25">
      <c r="A90" s="79">
        <f ca="1">Data_Initial!A90</f>
        <v>2</v>
      </c>
      <c r="B90" s="79" t="str">
        <f ca="1">Data_Initial!B90</f>
        <v>G2</v>
      </c>
      <c r="C90" s="79">
        <f ca="1">IFERROR(IF(Data_Noise!C90="","",IF($B$3="On",IF(Data_Noise!C90&lt;=0,0,IF($BZ90&gt;=Data_Noise!C90,0,Data_Noise!C90-$BZ90)),Data_Noise!C90)),"")</f>
        <v>31.058865574082269</v>
      </c>
      <c r="D90" s="79">
        <f ca="1">IFERROR(IF(Data_Noise!D90="","",IF($B$3="On",IF(Data_Noise!D90&lt;=0,0,IF($BZ90&gt;=Data_Noise!D90,0,Data_Noise!D90-$BZ90)),Data_Noise!D90)),"")</f>
        <v>23.754187325793886</v>
      </c>
      <c r="E90" s="79">
        <f ca="1">IFERROR(IF(Data_Noise!E90="","",IF($B$3="On",IF(Data_Noise!E90&lt;=0,0,IF($BZ90&gt;=Data_Noise!E90,0,Data_Noise!E90-$BZ90)),Data_Noise!E90)),"")</f>
        <v>12.22890884653512</v>
      </c>
      <c r="F90" s="79">
        <f ca="1">IFERROR(IF(Data_Noise!F90="","",IF($B$3="On",IF(Data_Noise!F90&lt;=0,0,IF($BZ90&gt;=Data_Noise!F90,0,Data_Noise!F90-$BZ90)),Data_Noise!F90)),"")</f>
        <v>3.9101006748120701</v>
      </c>
      <c r="G90" s="79">
        <f ca="1">IFERROR(IF(Data_Noise!G90="","",IF($B$3="On",IF(Data_Noise!G90&lt;=0,0,IF($BZ90&gt;=Data_Noise!G90,0,Data_Noise!G90-$BZ90)),Data_Noise!G90)),"")</f>
        <v>0</v>
      </c>
      <c r="H90" s="79">
        <f ca="1">IFERROR(IF(Data_Noise!H90="","",IF($B$3="On",IF(Data_Noise!H90&lt;=0,0,IF($BZ90&gt;=Data_Noise!H90,0,Data_Noise!H90-$BZ90)),Data_Noise!H90)),"")</f>
        <v>0</v>
      </c>
      <c r="I90" s="79">
        <f ca="1">IFERROR(IF(Data_Noise!I90="","",IF($B$3="On",IF(Data_Noise!I90&lt;=0,0,IF($BZ90&gt;=Data_Noise!I90,0,Data_Noise!I90-$BZ90)),Data_Noise!I90)),"")</f>
        <v>0</v>
      </c>
      <c r="J90" s="79">
        <f ca="1">IFERROR(IF(Data_Noise!J90="","",IF($B$3="On",IF(Data_Noise!J90&lt;=0,0,IF($BZ90&gt;=Data_Noise!J90,0,Data_Noise!J90-$BZ90)),Data_Noise!J90)),"")</f>
        <v>0</v>
      </c>
      <c r="K90" s="79">
        <f ca="1">IFERROR(IF(Data_Noise!K90="","",IF($B$3="On",IF(Data_Noise!K90&lt;=0,0,IF($BZ90&gt;=Data_Noise!K90,0,Data_Noise!K90-$BZ90)),Data_Noise!K90)),"")</f>
        <v>0</v>
      </c>
      <c r="L90" s="79">
        <f ca="1">IFERROR(IF(Data_Noise!L90="","",IF($B$3="On",IF(Data_Noise!L90&lt;=0,0,IF($BZ90&gt;=Data_Noise!L90,0,Data_Noise!L90-$BZ90)),Data_Noise!L90)),"")</f>
        <v>0</v>
      </c>
      <c r="M90" s="79">
        <f ca="1">IFERROR(IF(Data_Noise!M90="","",IF($B$3="On",IF(Data_Noise!M90&lt;=0,0,IF($BZ90&gt;=Data_Noise!M90,0,Data_Noise!M90-$BZ90)),Data_Noise!M90)),"")</f>
        <v>0</v>
      </c>
      <c r="N90" s="79">
        <f ca="1">IFERROR(IF(Data_Noise!N90="","",IF($B$3="On",IF(Data_Noise!N90&lt;=0,0,IF($BZ90&gt;=Data_Noise!N90,0,Data_Noise!N90-$BZ90)),Data_Noise!N90)),"")</f>
        <v>0</v>
      </c>
      <c r="O90" s="79">
        <f ca="1">IFERROR(IF(Data_Noise!O90="","",IF($B$3="On",IF(Data_Noise!O90&lt;=0,0,IF($BZ90&gt;=Data_Noise!O90,0,Data_Noise!O90-$BZ90)),Data_Noise!O90)),"")</f>
        <v>0</v>
      </c>
      <c r="P90" s="79">
        <f ca="1">IFERROR(IF(Data_Noise!P90="","",IF($B$3="On",IF(Data_Noise!P90&lt;=0,0,IF($BZ90&gt;=Data_Noise!P90,0,Data_Noise!P90-$BZ90)),Data_Noise!P90)),"")</f>
        <v>0</v>
      </c>
      <c r="Q90" s="79">
        <f ca="1">IFERROR(IF(Data_Noise!Q90="","",IF($B$3="On",IF(Data_Noise!Q90&lt;=0,0,IF($BZ90&gt;=Data_Noise!Q90,0,Data_Noise!Q90-$BZ90)),Data_Noise!Q90)),"")</f>
        <v>0</v>
      </c>
      <c r="R90" s="79">
        <f ca="1">IFERROR(IF(Data_Noise!R90="","",IF($B$3="On",IF(Data_Noise!R90&lt;=0,0,IF($BZ90&gt;=Data_Noise!R90,0,Data_Noise!R90-$BZ90)),Data_Noise!R90)),"")</f>
        <v>0</v>
      </c>
      <c r="S90" s="79">
        <f ca="1">IFERROR(IF(Data_Noise!S90="","",IF($B$3="On",IF(Data_Noise!S90&lt;=0,0,IF($BZ90&gt;=Data_Noise!S90,0,Data_Noise!S90-$BZ90)),Data_Noise!S90)),"")</f>
        <v>0</v>
      </c>
      <c r="T90" s="79">
        <f ca="1">IFERROR(IF(Data_Noise!T90="","",IF($B$3="On",IF(Data_Noise!T90&lt;=0,0,IF($BZ90&gt;=Data_Noise!T90,0,Data_Noise!T90-$BZ90)),Data_Noise!T90)),"")</f>
        <v>0</v>
      </c>
      <c r="U90" s="79">
        <f ca="1">IFERROR(IF(Data_Noise!U90="","",IF($B$3="On",IF(Data_Noise!U90&lt;=0,0,IF($BZ90&gt;=Data_Noise!U90,0,Data_Noise!U90-$BZ90)),Data_Noise!U90)),"")</f>
        <v>0</v>
      </c>
      <c r="V90" s="79">
        <f ca="1">IFERROR(IF(Data_Noise!V90="","",IF($B$3="On",IF(Data_Noise!V90&lt;=0,0,IF($BZ90&gt;=Data_Noise!V90,0,Data_Noise!V90-$BZ90)),Data_Noise!V90)),"")</f>
        <v>0</v>
      </c>
      <c r="W90" s="79">
        <f ca="1">IFERROR(IF(Data_Noise!W90="","",IF($B$3="On",IF(Data_Noise!W90&lt;=0,0,IF($BZ90&gt;=Data_Noise!W90,0,Data_Noise!W90-$BZ90)),Data_Noise!W90)),"")</f>
        <v>0</v>
      </c>
      <c r="X90" s="79">
        <f ca="1">IFERROR(IF(Data_Noise!X90="","",IF($B$3="On",IF(Data_Noise!X90&lt;=0,0,IF($BZ90&gt;=Data_Noise!X90,0,Data_Noise!X90-$BZ90)),Data_Noise!X90)),"")</f>
        <v>7.5475177648560559</v>
      </c>
      <c r="Y90" s="79">
        <f ca="1">IFERROR(IF(Data_Noise!Y90="","",IF($B$3="On",IF(Data_Noise!Y90&lt;=0,0,IF($BZ90&gt;=Data_Noise!Y90,0,Data_Noise!Y90-$BZ90)),Data_Noise!Y90)),"")</f>
        <v>27.326147484131987</v>
      </c>
      <c r="Z90" s="79">
        <f ca="1">IFERROR(IF(Data_Noise!Z90="","",IF($B$3="On",IF(Data_Noise!Z90&lt;=0,0,IF($BZ90&gt;=Data_Noise!Z90,0,Data_Noise!Z90-$BZ90)),Data_Noise!Z90)),"")</f>
        <v>63.357610641988025</v>
      </c>
      <c r="AA90" s="79">
        <f ca="1">IFERROR(IF(Data_Noise!AA90="","",IF($B$3="On",IF(Data_Noise!AA90&lt;=0,0,IF($BZ90&gt;=Data_Noise!AA90,0,Data_Noise!AA90-$BZ90)),Data_Noise!AA90)),"")</f>
        <v>131.42943194292329</v>
      </c>
      <c r="AB90" s="79">
        <f ca="1">IFERROR(IF(Data_Noise!AB90="","",IF($B$3="On",IF(Data_Noise!AB90&lt;=0,0,IF($BZ90&gt;=Data_Noise!AB90,0,Data_Noise!AB90-$BZ90)),Data_Noise!AB90)),"")</f>
        <v>256.8276986835387</v>
      </c>
      <c r="AC90" s="79">
        <f ca="1">IFERROR(IF(Data_Noise!AC90="","",IF($B$3="On",IF(Data_Noise!AC90&lt;=0,0,IF($BZ90&gt;=Data_Noise!AC90,0,Data_Noise!AC90-$BZ90)),Data_Noise!AC90)),"")</f>
        <v>471.71131202429768</v>
      </c>
      <c r="AD90" s="79">
        <f ca="1">IFERROR(IF(Data_Noise!AD90="","",IF($B$3="On",IF(Data_Noise!AD90&lt;=0,0,IF($BZ90&gt;=Data_Noise!AD90,0,Data_Noise!AD90-$BZ90)),Data_Noise!AD90)),"")</f>
        <v>819.8080843988314</v>
      </c>
      <c r="AE90" s="79">
        <f ca="1">IFERROR(IF(Data_Noise!AE90="","",IF($B$3="On",IF(Data_Noise!AE90&lt;=0,0,IF($BZ90&gt;=Data_Noise!AE90,0,Data_Noise!AE90-$BZ90)),Data_Noise!AE90)),"")</f>
        <v>1313.808806121116</v>
      </c>
      <c r="AF90" s="79">
        <f ca="1">IFERROR(IF(Data_Noise!AF90="","",IF($B$3="On",IF(Data_Noise!AF90&lt;=0,0,IF($BZ90&gt;=Data_Noise!AF90,0,Data_Noise!AF90-$BZ90)),Data_Noise!AF90)),"")</f>
        <v>1892.8191284576524</v>
      </c>
      <c r="AG90" s="79">
        <f ca="1">IFERROR(IF(Data_Noise!AG90="","",IF($B$3="On",IF(Data_Noise!AG90&lt;=0,0,IF($BZ90&gt;=Data_Noise!AG90,0,Data_Noise!AG90-$BZ90)),Data_Noise!AG90)),"")</f>
        <v>2460.5549035376325</v>
      </c>
      <c r="AH90" s="79">
        <f ca="1">IFERROR(IF(Data_Noise!AH90="","",IF($B$3="On",IF(Data_Noise!AH90&lt;=0,0,IF($BZ90&gt;=Data_Noise!AH90,0,Data_Noise!AH90-$BZ90)),Data_Noise!AH90)),"")</f>
        <v>2926.8179466974425</v>
      </c>
      <c r="AI90" s="79">
        <f ca="1">IFERROR(IF(Data_Noise!AI90="","",IF($B$3="On",IF(Data_Noise!AI90&lt;=0,0,IF($BZ90&gt;=Data_Noise!AI90,0,Data_Noise!AI90-$BZ90)),Data_Noise!AI90)),"")</f>
        <v>3266.782906827892</v>
      </c>
      <c r="AJ90" s="79">
        <f ca="1">IFERROR(IF(Data_Noise!AJ90="","",IF($B$3="On",IF(Data_Noise!AJ90&lt;=0,0,IF($BZ90&gt;=Data_Noise!AJ90,0,Data_Noise!AJ90-$BZ90)),Data_Noise!AJ90)),"")</f>
        <v>3489.504889649309</v>
      </c>
      <c r="AK90" s="79">
        <f ca="1">IFERROR(IF(Data_Noise!AK90="","",IF($B$3="On",IF(Data_Noise!AK90&lt;=0,0,IF($BZ90&gt;=Data_Noise!AK90,0,Data_Noise!AK90-$BZ90)),Data_Noise!AK90)),"")</f>
        <v>3623.9582508018193</v>
      </c>
      <c r="AL90" s="79">
        <f ca="1">IFERROR(IF(Data_Noise!AL90="","",IF($B$3="On",IF(Data_Noise!AL90&lt;=0,0,IF($BZ90&gt;=Data_Noise!AL90,0,Data_Noise!AL90-$BZ90)),Data_Noise!AL90)),"")</f>
        <v>3708.241134390506</v>
      </c>
      <c r="AM90" s="79">
        <f ca="1">IFERROR(IF(Data_Noise!AM90="","",IF($B$3="On",IF(Data_Noise!AM90&lt;=0,0,IF($BZ90&gt;=Data_Noise!AM90,0,Data_Noise!AM90-$BZ90)),Data_Noise!AM90)),"")</f>
        <v>3763.1401386534458</v>
      </c>
      <c r="AN90" s="79">
        <f ca="1">IFERROR(IF(Data_Noise!AN90="","",IF($B$3="On",IF(Data_Noise!AN90&lt;=0,0,IF($BZ90&gt;=Data_Noise!AN90,0,Data_Noise!AN90-$BZ90)),Data_Noise!AN90)),"")</f>
        <v>3802.0280378688954</v>
      </c>
      <c r="AO90" s="79">
        <f ca="1">IFERROR(IF(Data_Noise!AO90="","",IF($B$3="On",IF(Data_Noise!AO90&lt;=0,0,IF($BZ90&gt;=Data_Noise!AO90,0,Data_Noise!AO90-$BZ90)),Data_Noise!AO90)),"")</f>
        <v>3827.3575018318688</v>
      </c>
      <c r="AP90" s="79">
        <f ca="1">IFERROR(IF(Data_Noise!AP90="","",IF($B$3="On",IF(Data_Noise!AP90&lt;=0,0,IF($BZ90&gt;=Data_Noise!AP90,0,Data_Noise!AP90-$BZ90)),Data_Noise!AP90)),"")</f>
        <v>3837.7952047533804</v>
      </c>
      <c r="AQ90" s="79" t="str">
        <f>IFERROR(IF(Data_Noise!AQ90="","",IF($B$3="On",IF(Data_Noise!AQ90&lt;=0,0,IF($BZ90&gt;=Data_Noise!AQ90,0,Data_Noise!AQ90-$BZ90)),Data_Noise!AQ90)),"")</f>
        <v/>
      </c>
      <c r="AR90" s="79" t="str">
        <f>IFERROR(IF(Data_Noise!AR90="","",IF($B$3="On",IF(Data_Noise!AR90&lt;=0,0,IF($BZ90&gt;=Data_Noise!AR90,0,Data_Noise!AR90-$BZ90)),Data_Noise!AR90)),"")</f>
        <v/>
      </c>
      <c r="AS90" s="79" t="str">
        <f>IFERROR(IF(Data_Noise!AS90="","",IF($B$3="On",IF(Data_Noise!AS90&lt;=0,0,IF($BZ90&gt;=Data_Noise!AS90,0,Data_Noise!AS90-$BZ90)),Data_Noise!AS90)),"")</f>
        <v/>
      </c>
      <c r="AT90" s="79" t="str">
        <f>IFERROR(IF(Data_Noise!AT90="","",IF($B$3="On",IF(Data_Noise!AT90&lt;=0,0,IF($BZ90&gt;=Data_Noise!AT90,0,Data_Noise!AT90-$BZ90)),Data_Noise!AT90)),"")</f>
        <v/>
      </c>
      <c r="AU90" s="79" t="str">
        <f>IFERROR(IF(Data_Noise!AU90="","",IF($B$3="On",IF(Data_Noise!AU90&lt;=0,0,IF($BZ90&gt;=Data_Noise!AU90,0,Data_Noise!AU90-$BZ90)),Data_Noise!AU90)),"")</f>
        <v/>
      </c>
      <c r="AV90" s="79" t="str">
        <f>IFERROR(IF(Data_Noise!AV90="","",IF($B$3="On",IF(Data_Noise!AV90&lt;=0,0,IF($BZ90&gt;=Data_Noise!AV90,0,Data_Noise!AV90-$BZ90)),Data_Noise!AV90)),"")</f>
        <v/>
      </c>
      <c r="AW90" s="79" t="str">
        <f>IFERROR(IF(Data_Noise!AW90="","",IF($B$3="On",IF(Data_Noise!AW90&lt;=0,0,IF($BZ90&gt;=Data_Noise!AW90,0,Data_Noise!AW90-$BZ90)),Data_Noise!AW90)),"")</f>
        <v/>
      </c>
      <c r="AX90" s="79" t="str">
        <f>IFERROR(IF(Data_Noise!AX90="","",IF($B$3="On",IF(Data_Noise!AX90&lt;=0,0,IF($BZ90&gt;=Data_Noise!AX90,0,Data_Noise!AX90-$BZ90)),Data_Noise!AX90)),"")</f>
        <v/>
      </c>
      <c r="AY90" s="79" t="str">
        <f>IFERROR(IF(Data_Noise!AY90="","",IF($B$3="On",IF(Data_Noise!AY90&lt;=0,0,IF($BZ90&gt;=Data_Noise!AY90,0,Data_Noise!AY90-$BZ90)),Data_Noise!AY90)),"")</f>
        <v/>
      </c>
      <c r="AZ90" s="79" t="str">
        <f>IFERROR(IF(Data_Noise!AZ90="","",IF($B$3="On",IF(Data_Noise!AZ90&lt;=0,0,IF($BZ90&gt;=Data_Noise!AZ90,0,Data_Noise!AZ90-$BZ90)),Data_Noise!AZ90)),"")</f>
        <v/>
      </c>
      <c r="BA90" s="79">
        <f ca="1">IF(BA$3="","",Data_Noise!C90)</f>
        <v>36.629517971296551</v>
      </c>
      <c r="BB90" s="79">
        <f ca="1">IF(BB$3="","",Data_Noise!D90)</f>
        <v>29.324839723008168</v>
      </c>
      <c r="BC90" s="79">
        <f ca="1">IF(BC$3="","",Data_Noise!E90)</f>
        <v>17.799561243749402</v>
      </c>
      <c r="BD90" s="79">
        <f ca="1">IF(BD$3="","",Data_Noise!F90)</f>
        <v>9.4807530720263511</v>
      </c>
      <c r="BE90" s="79">
        <f ca="1">IF(BE$3="","",Data_Noise!G90)</f>
        <v>4.1883492226238568</v>
      </c>
      <c r="BF90" s="79">
        <f ca="1">IF(BF$3="","",Data_Noise!H90)</f>
        <v>1.7660530810909829</v>
      </c>
      <c r="BG90" s="79">
        <f ca="1">IF(BG$3="","",Data_Noise!I90)</f>
        <v>3.316418157555797E-2</v>
      </c>
      <c r="BH90" s="79">
        <f ca="1">IF(BH$3="","",Data_Noise!J90)</f>
        <v>0.21467107668968333</v>
      </c>
      <c r="BI90" s="79">
        <f ca="1">IF(BI$3="","",Data_Noise!K90)</f>
        <v>-1.3416876572390095</v>
      </c>
      <c r="BJ90" s="79">
        <f ca="1">IF(BJ$3="","",Data_Noise!L90)</f>
        <v>-3.5389218116827847</v>
      </c>
      <c r="BK90" s="79">
        <f ca="1">IF(BK$3="","",Data_Noise!M90)</f>
        <v>-6.5877053254440954</v>
      </c>
      <c r="BL90" s="79">
        <f ca="1">IF(BL$3="","",Data_Noise!N90)</f>
        <v>-7.6505834736656935</v>
      </c>
      <c r="BM90" s="79">
        <f ca="1">IF(BM$3="","",Data_Noise!O90)</f>
        <v>-7.8995301402433142</v>
      </c>
      <c r="BN90" s="79" t="str">
        <f>IF(BN$3="","",Data_Noise!P90)</f>
        <v/>
      </c>
      <c r="BO90" s="79" t="str">
        <f>IF(BO$3="","",Data_Noise!Q90)</f>
        <v/>
      </c>
      <c r="BP90" s="79" t="str">
        <f>IF(BP$3="","",Data_Noise!R90)</f>
        <v/>
      </c>
      <c r="BQ90" s="79" t="str">
        <f>IF(BQ$3="","",Data_Noise!S90)</f>
        <v/>
      </c>
      <c r="BR90" s="79" t="str">
        <f>IF(BR$3="","",Data_Noise!T90)</f>
        <v/>
      </c>
      <c r="BS90" s="79" t="str">
        <f>IF(BS$3="","",Data_Noise!U90)</f>
        <v/>
      </c>
      <c r="BT90" s="79" t="str">
        <f>IF(BT$3="","",Data_Noise!V90)</f>
        <v/>
      </c>
      <c r="BU90" s="79" t="str">
        <f>IF(BU$3="","",Data_Noise!W90)</f>
        <v/>
      </c>
      <c r="BV90" s="79" t="str">
        <f>IF(BV$3="","",Data_Noise!X90)</f>
        <v/>
      </c>
      <c r="BW90" s="79" t="str">
        <f>IF(BW$3="","",Data_Noise!Y90)</f>
        <v/>
      </c>
      <c r="BX90" s="79" t="str">
        <f>IF(BX$3="","",Data_Noise!Z90)</f>
        <v/>
      </c>
      <c r="BY90" s="79" t="str">
        <f>IF(BY$3="","",Data_Noise!AA90)</f>
        <v/>
      </c>
      <c r="BZ90" s="79">
        <f t="shared" ca="1" si="2"/>
        <v>5.570652397214281</v>
      </c>
    </row>
    <row r="91" spans="1:78" x14ac:dyDescent="0.25">
      <c r="A91" s="79">
        <f ca="1">Data_Initial!A91</f>
        <v>2</v>
      </c>
      <c r="B91" s="79" t="str">
        <f ca="1">Data_Initial!B91</f>
        <v>H2</v>
      </c>
      <c r="C91" s="79">
        <f ca="1">IFERROR(IF(Data_Noise!C91="","",IF($B$3="On",IF(Data_Noise!C91&lt;=0,0,IF($BZ91&gt;=Data_Noise!C91,0,Data_Noise!C91-$BZ91)),Data_Noise!C91)),"")</f>
        <v>25.720473173331555</v>
      </c>
      <c r="D91" s="79">
        <f ca="1">IFERROR(IF(Data_Noise!D91="","",IF($B$3="On",IF(Data_Noise!D91&lt;=0,0,IF($BZ91&gt;=Data_Noise!D91,0,Data_Noise!D91-$BZ91)),Data_Noise!D91)),"")</f>
        <v>20.552373177990788</v>
      </c>
      <c r="E91" s="79">
        <f ca="1">IFERROR(IF(Data_Noise!E91="","",IF($B$3="On",IF(Data_Noise!E91&lt;=0,0,IF($BZ91&gt;=Data_Noise!E91,0,Data_Noise!E91-$BZ91)),Data_Noise!E91)),"")</f>
        <v>12.49563184671065</v>
      </c>
      <c r="F91" s="79">
        <f ca="1">IFERROR(IF(Data_Noise!F91="","",IF($B$3="On",IF(Data_Noise!F91&lt;=0,0,IF($BZ91&gt;=Data_Noise!F91,0,Data_Noise!F91-$BZ91)),Data_Noise!F91)),"")</f>
        <v>2.745454813412481</v>
      </c>
      <c r="G91" s="79">
        <f ca="1">IFERROR(IF(Data_Noise!G91="","",IF($B$3="On",IF(Data_Noise!G91&lt;=0,0,IF($BZ91&gt;=Data_Noise!G91,0,Data_Noise!G91-$BZ91)),Data_Noise!G91)),"")</f>
        <v>0</v>
      </c>
      <c r="H91" s="79">
        <f ca="1">IFERROR(IF(Data_Noise!H91="","",IF($B$3="On",IF(Data_Noise!H91&lt;=0,0,IF($BZ91&gt;=Data_Noise!H91,0,Data_Noise!H91-$BZ91)),Data_Noise!H91)),"")</f>
        <v>0</v>
      </c>
      <c r="I91" s="79">
        <f ca="1">IFERROR(IF(Data_Noise!I91="","",IF($B$3="On",IF(Data_Noise!I91&lt;=0,0,IF($BZ91&gt;=Data_Noise!I91,0,Data_Noise!I91-$BZ91)),Data_Noise!I91)),"")</f>
        <v>0</v>
      </c>
      <c r="J91" s="79">
        <f ca="1">IFERROR(IF(Data_Noise!J91="","",IF($B$3="On",IF(Data_Noise!J91&lt;=0,0,IF($BZ91&gt;=Data_Noise!J91,0,Data_Noise!J91-$BZ91)),Data_Noise!J91)),"")</f>
        <v>0</v>
      </c>
      <c r="K91" s="79">
        <f ca="1">IFERROR(IF(Data_Noise!K91="","",IF($B$3="On",IF(Data_Noise!K91&lt;=0,0,IF($BZ91&gt;=Data_Noise!K91,0,Data_Noise!K91-$BZ91)),Data_Noise!K91)),"")</f>
        <v>0</v>
      </c>
      <c r="L91" s="79">
        <f ca="1">IFERROR(IF(Data_Noise!L91="","",IF($B$3="On",IF(Data_Noise!L91&lt;=0,0,IF($BZ91&gt;=Data_Noise!L91,0,Data_Noise!L91-$BZ91)),Data_Noise!L91)),"")</f>
        <v>0</v>
      </c>
      <c r="M91" s="79">
        <f ca="1">IFERROR(IF(Data_Noise!M91="","",IF($B$3="On",IF(Data_Noise!M91&lt;=0,0,IF($BZ91&gt;=Data_Noise!M91,0,Data_Noise!M91-$BZ91)),Data_Noise!M91)),"")</f>
        <v>0</v>
      </c>
      <c r="N91" s="79">
        <f ca="1">IFERROR(IF(Data_Noise!N91="","",IF($B$3="On",IF(Data_Noise!N91&lt;=0,0,IF($BZ91&gt;=Data_Noise!N91,0,Data_Noise!N91-$BZ91)),Data_Noise!N91)),"")</f>
        <v>0</v>
      </c>
      <c r="O91" s="79">
        <f ca="1">IFERROR(IF(Data_Noise!O91="","",IF($B$3="On",IF(Data_Noise!O91&lt;=0,0,IF($BZ91&gt;=Data_Noise!O91,0,Data_Noise!O91-$BZ91)),Data_Noise!O91)),"")</f>
        <v>0</v>
      </c>
      <c r="P91" s="79">
        <f ca="1">IFERROR(IF(Data_Noise!P91="","",IF($B$3="On",IF(Data_Noise!P91&lt;=0,0,IF($BZ91&gt;=Data_Noise!P91,0,Data_Noise!P91-$BZ91)),Data_Noise!P91)),"")</f>
        <v>0</v>
      </c>
      <c r="Q91" s="79">
        <f ca="1">IFERROR(IF(Data_Noise!Q91="","",IF($B$3="On",IF(Data_Noise!Q91&lt;=0,0,IF($BZ91&gt;=Data_Noise!Q91,0,Data_Noise!Q91-$BZ91)),Data_Noise!Q91)),"")</f>
        <v>0</v>
      </c>
      <c r="R91" s="79">
        <f ca="1">IFERROR(IF(Data_Noise!R91="","",IF($B$3="On",IF(Data_Noise!R91&lt;=0,0,IF($BZ91&gt;=Data_Noise!R91,0,Data_Noise!R91-$BZ91)),Data_Noise!R91)),"")</f>
        <v>0</v>
      </c>
      <c r="S91" s="79">
        <f ca="1">IFERROR(IF(Data_Noise!S91="","",IF($B$3="On",IF(Data_Noise!S91&lt;=0,0,IF($BZ91&gt;=Data_Noise!S91,0,Data_Noise!S91-$BZ91)),Data_Noise!S91)),"")</f>
        <v>0</v>
      </c>
      <c r="T91" s="79">
        <f ca="1">IFERROR(IF(Data_Noise!T91="","",IF($B$3="On",IF(Data_Noise!T91&lt;=0,0,IF($BZ91&gt;=Data_Noise!T91,0,Data_Noise!T91-$BZ91)),Data_Noise!T91)),"")</f>
        <v>0</v>
      </c>
      <c r="U91" s="79">
        <f ca="1">IFERROR(IF(Data_Noise!U91="","",IF($B$3="On",IF(Data_Noise!U91&lt;=0,0,IF($BZ91&gt;=Data_Noise!U91,0,Data_Noise!U91-$BZ91)),Data_Noise!U91)),"")</f>
        <v>0</v>
      </c>
      <c r="V91" s="79">
        <f ca="1">IFERROR(IF(Data_Noise!V91="","",IF($B$3="On",IF(Data_Noise!V91&lt;=0,0,IF($BZ91&gt;=Data_Noise!V91,0,Data_Noise!V91-$BZ91)),Data_Noise!V91)),"")</f>
        <v>0</v>
      </c>
      <c r="W91" s="79">
        <f ca="1">IFERROR(IF(Data_Noise!W91="","",IF($B$3="On",IF(Data_Noise!W91&lt;=0,0,IF($BZ91&gt;=Data_Noise!W91,0,Data_Noise!W91-$BZ91)),Data_Noise!W91)),"")</f>
        <v>0</v>
      </c>
      <c r="X91" s="79">
        <f ca="1">IFERROR(IF(Data_Noise!X91="","",IF($B$3="On",IF(Data_Noise!X91&lt;=0,0,IF($BZ91&gt;=Data_Noise!X91,0,Data_Noise!X91-$BZ91)),Data_Noise!X91)),"")</f>
        <v>6.9202333131647258</v>
      </c>
      <c r="Y91" s="79">
        <f ca="1">IFERROR(IF(Data_Noise!Y91="","",IF($B$3="On",IF(Data_Noise!Y91&lt;=0,0,IF($BZ91&gt;=Data_Noise!Y91,0,Data_Noise!Y91-$BZ91)),Data_Noise!Y91)),"")</f>
        <v>27.02358465021139</v>
      </c>
      <c r="Z91" s="79">
        <f ca="1">IFERROR(IF(Data_Noise!Z91="","",IF($B$3="On",IF(Data_Noise!Z91&lt;=0,0,IF($BZ91&gt;=Data_Noise!Z91,0,Data_Noise!Z91-$BZ91)),Data_Noise!Z91)),"")</f>
        <v>64.503192109786653</v>
      </c>
      <c r="AA91" s="79">
        <f ca="1">IFERROR(IF(Data_Noise!AA91="","",IF($B$3="On",IF(Data_Noise!AA91&lt;=0,0,IF($BZ91&gt;=Data_Noise!AA91,0,Data_Noise!AA91-$BZ91)),Data_Noise!AA91)),"")</f>
        <v>131.51485787961946</v>
      </c>
      <c r="AB91" s="79">
        <f ca="1">IFERROR(IF(Data_Noise!AB91="","",IF($B$3="On",IF(Data_Noise!AB91&lt;=0,0,IF($BZ91&gt;=Data_Noise!AB91,0,Data_Noise!AB91-$BZ91)),Data_Noise!AB91)),"")</f>
        <v>252.4290245378734</v>
      </c>
      <c r="AC91" s="79">
        <f ca="1">IFERROR(IF(Data_Noise!AC91="","",IF($B$3="On",IF(Data_Noise!AC91&lt;=0,0,IF($BZ91&gt;=Data_Noise!AC91,0,Data_Noise!AC91-$BZ91)),Data_Noise!AC91)),"")</f>
        <v>463.32005248785447</v>
      </c>
      <c r="AD91" s="79">
        <f ca="1">IFERROR(IF(Data_Noise!AD91="","",IF($B$3="On",IF(Data_Noise!AD91&lt;=0,0,IF($BZ91&gt;=Data_Noise!AD91,0,Data_Noise!AD91-$BZ91)),Data_Noise!AD91)),"")</f>
        <v>801.74706799513172</v>
      </c>
      <c r="AE91" s="79">
        <f ca="1">IFERROR(IF(Data_Noise!AE91="","",IF($B$3="On",IF(Data_Noise!AE91&lt;=0,0,IF($BZ91&gt;=Data_Noise!AE91,0,Data_Noise!AE91-$BZ91)),Data_Noise!AE91)),"")</f>
        <v>1278.6006041839885</v>
      </c>
      <c r="AF91" s="79">
        <f ca="1">IFERROR(IF(Data_Noise!AF91="","",IF($B$3="On",IF(Data_Noise!AF91&lt;=0,0,IF($BZ91&gt;=Data_Noise!AF91,0,Data_Noise!AF91-$BZ91)),Data_Noise!AF91)),"")</f>
        <v>1822.198232315018</v>
      </c>
      <c r="AG91" s="79">
        <f ca="1">IFERROR(IF(Data_Noise!AG91="","",IF($B$3="On",IF(Data_Noise!AG91&lt;=0,0,IF($BZ91&gt;=Data_Noise!AG91,0,Data_Noise!AG91-$BZ91)),Data_Noise!AG91)),"")</f>
        <v>2347.1256900990111</v>
      </c>
      <c r="AH91" s="79">
        <f ca="1">IFERROR(IF(Data_Noise!AH91="","",IF($B$3="On",IF(Data_Noise!AH91&lt;=0,0,IF($BZ91&gt;=Data_Noise!AH91,0,Data_Noise!AH91-$BZ91)),Data_Noise!AH91)),"")</f>
        <v>2768.3354027170244</v>
      </c>
      <c r="AI91" s="79">
        <f ca="1">IFERROR(IF(Data_Noise!AI91="","",IF($B$3="On",IF(Data_Noise!AI91&lt;=0,0,IF($BZ91&gt;=Data_Noise!AI91,0,Data_Noise!AI91-$BZ91)),Data_Noise!AI91)),"")</f>
        <v>3073.5982304400613</v>
      </c>
      <c r="AJ91" s="79">
        <f ca="1">IFERROR(IF(Data_Noise!AJ91="","",IF($B$3="On",IF(Data_Noise!AJ91&lt;=0,0,IF($BZ91&gt;=Data_Noise!AJ91,0,Data_Noise!AJ91-$BZ91)),Data_Noise!AJ91)),"")</f>
        <v>3270.0286703287484</v>
      </c>
      <c r="AK91" s="79">
        <f ca="1">IFERROR(IF(Data_Noise!AK91="","",IF($B$3="On",IF(Data_Noise!AK91&lt;=0,0,IF($BZ91&gt;=Data_Noise!AK91,0,Data_Noise!AK91-$BZ91)),Data_Noise!AK91)),"")</f>
        <v>3391.3871389149845</v>
      </c>
      <c r="AL91" s="79">
        <f ca="1">IFERROR(IF(Data_Noise!AL91="","",IF($B$3="On",IF(Data_Noise!AL91&lt;=0,0,IF($BZ91&gt;=Data_Noise!AL91,0,Data_Noise!AL91-$BZ91)),Data_Noise!AL91)),"")</f>
        <v>3465.3904573320847</v>
      </c>
      <c r="AM91" s="79">
        <f ca="1">IFERROR(IF(Data_Noise!AM91="","",IF($B$3="On",IF(Data_Noise!AM91&lt;=0,0,IF($BZ91&gt;=Data_Noise!AM91,0,Data_Noise!AM91-$BZ91)),Data_Noise!AM91)),"")</f>
        <v>3514.4436492243876</v>
      </c>
      <c r="AN91" s="79">
        <f ca="1">IFERROR(IF(Data_Noise!AN91="","",IF($B$3="On",IF(Data_Noise!AN91&lt;=0,0,IF($BZ91&gt;=Data_Noise!AN91,0,Data_Noise!AN91-$BZ91)),Data_Noise!AN91)),"")</f>
        <v>3544.5277047353347</v>
      </c>
      <c r="AO91" s="79">
        <f ca="1">IFERROR(IF(Data_Noise!AO91="","",IF($B$3="On",IF(Data_Noise!AO91&lt;=0,0,IF($BZ91&gt;=Data_Noise!AO91,0,Data_Noise!AO91-$BZ91)),Data_Noise!AO91)),"")</f>
        <v>3564.0055957973577</v>
      </c>
      <c r="AP91" s="79">
        <f ca="1">IFERROR(IF(Data_Noise!AP91="","",IF($B$3="On",IF(Data_Noise!AP91&lt;=0,0,IF($BZ91&gt;=Data_Noise!AP91,0,Data_Noise!AP91-$BZ91)),Data_Noise!AP91)),"")</f>
        <v>3570.5727079188978</v>
      </c>
      <c r="AQ91" s="79" t="str">
        <f>IFERROR(IF(Data_Noise!AQ91="","",IF($B$3="On",IF(Data_Noise!AQ91&lt;=0,0,IF($BZ91&gt;=Data_Noise!AQ91,0,Data_Noise!AQ91-$BZ91)),Data_Noise!AQ91)),"")</f>
        <v/>
      </c>
      <c r="AR91" s="79" t="str">
        <f>IFERROR(IF(Data_Noise!AR91="","",IF($B$3="On",IF(Data_Noise!AR91&lt;=0,0,IF($BZ91&gt;=Data_Noise!AR91,0,Data_Noise!AR91-$BZ91)),Data_Noise!AR91)),"")</f>
        <v/>
      </c>
      <c r="AS91" s="79" t="str">
        <f>IFERROR(IF(Data_Noise!AS91="","",IF($B$3="On",IF(Data_Noise!AS91&lt;=0,0,IF($BZ91&gt;=Data_Noise!AS91,0,Data_Noise!AS91-$BZ91)),Data_Noise!AS91)),"")</f>
        <v/>
      </c>
      <c r="AT91" s="79" t="str">
        <f>IFERROR(IF(Data_Noise!AT91="","",IF($B$3="On",IF(Data_Noise!AT91&lt;=0,0,IF($BZ91&gt;=Data_Noise!AT91,0,Data_Noise!AT91-$BZ91)),Data_Noise!AT91)),"")</f>
        <v/>
      </c>
      <c r="AU91" s="79" t="str">
        <f>IFERROR(IF(Data_Noise!AU91="","",IF($B$3="On",IF(Data_Noise!AU91&lt;=0,0,IF($BZ91&gt;=Data_Noise!AU91,0,Data_Noise!AU91-$BZ91)),Data_Noise!AU91)),"")</f>
        <v/>
      </c>
      <c r="AV91" s="79" t="str">
        <f>IFERROR(IF(Data_Noise!AV91="","",IF($B$3="On",IF(Data_Noise!AV91&lt;=0,0,IF($BZ91&gt;=Data_Noise!AV91,0,Data_Noise!AV91-$BZ91)),Data_Noise!AV91)),"")</f>
        <v/>
      </c>
      <c r="AW91" s="79" t="str">
        <f>IFERROR(IF(Data_Noise!AW91="","",IF($B$3="On",IF(Data_Noise!AW91&lt;=0,0,IF($BZ91&gt;=Data_Noise!AW91,0,Data_Noise!AW91-$BZ91)),Data_Noise!AW91)),"")</f>
        <v/>
      </c>
      <c r="AX91" s="79" t="str">
        <f>IFERROR(IF(Data_Noise!AX91="","",IF($B$3="On",IF(Data_Noise!AX91&lt;=0,0,IF($BZ91&gt;=Data_Noise!AX91,0,Data_Noise!AX91-$BZ91)),Data_Noise!AX91)),"")</f>
        <v/>
      </c>
      <c r="AY91" s="79" t="str">
        <f>IFERROR(IF(Data_Noise!AY91="","",IF($B$3="On",IF(Data_Noise!AY91&lt;=0,0,IF($BZ91&gt;=Data_Noise!AY91,0,Data_Noise!AY91-$BZ91)),Data_Noise!AY91)),"")</f>
        <v/>
      </c>
      <c r="AZ91" s="79" t="str">
        <f>IFERROR(IF(Data_Noise!AZ91="","",IF($B$3="On",IF(Data_Noise!AZ91&lt;=0,0,IF($BZ91&gt;=Data_Noise!AZ91,0,Data_Noise!AZ91-$BZ91)),Data_Noise!AZ91)),"")</f>
        <v/>
      </c>
      <c r="BA91" s="79">
        <f ca="1">IF(BA$3="","",Data_Noise!C91)</f>
        <v>31.104749368213803</v>
      </c>
      <c r="BB91" s="79">
        <f ca="1">IF(BB$3="","",Data_Noise!D91)</f>
        <v>25.936649372873035</v>
      </c>
      <c r="BC91" s="79">
        <f ca="1">IF(BC$3="","",Data_Noise!E91)</f>
        <v>17.879908041592895</v>
      </c>
      <c r="BD91" s="79">
        <f ca="1">IF(BD$3="","",Data_Noise!F91)</f>
        <v>8.1297310082947263</v>
      </c>
      <c r="BE91" s="79">
        <f ca="1">IF(BE$3="","",Data_Noise!G91)</f>
        <v>3.7938736664655166</v>
      </c>
      <c r="BF91" s="79">
        <f ca="1">IF(BF$3="","",Data_Noise!H91)</f>
        <v>0.27971395444304664</v>
      </c>
      <c r="BG91" s="79">
        <f ca="1">IF(BG$3="","",Data_Noise!I91)</f>
        <v>-0.3988285753443937</v>
      </c>
      <c r="BH91" s="79">
        <f ca="1">IF(BH$3="","",Data_Noise!J91)</f>
        <v>-2.0078523697969404</v>
      </c>
      <c r="BI91" s="79">
        <f ca="1">IF(BI$3="","",Data_Noise!K91)</f>
        <v>-0.78913873178513994</v>
      </c>
      <c r="BJ91" s="79">
        <f ca="1">IF(BJ$3="","",Data_Noise!L91)</f>
        <v>-2.8179308060709158</v>
      </c>
      <c r="BK91" s="79">
        <f ca="1">IF(BK$3="","",Data_Noise!M91)</f>
        <v>-2.9949140502691698</v>
      </c>
      <c r="BL91" s="79">
        <f ca="1">IF(BL$3="","",Data_Noise!N91)</f>
        <v>-4.6010378204811504</v>
      </c>
      <c r="BM91" s="79">
        <f ca="1">IF(BM$3="","",Data_Noise!O91)</f>
        <v>-3.5193325246661202</v>
      </c>
      <c r="BN91" s="79" t="str">
        <f>IF(BN$3="","",Data_Noise!P91)</f>
        <v/>
      </c>
      <c r="BO91" s="79" t="str">
        <f>IF(BO$3="","",Data_Noise!Q91)</f>
        <v/>
      </c>
      <c r="BP91" s="79" t="str">
        <f>IF(BP$3="","",Data_Noise!R91)</f>
        <v/>
      </c>
      <c r="BQ91" s="79" t="str">
        <f>IF(BQ$3="","",Data_Noise!S91)</f>
        <v/>
      </c>
      <c r="BR91" s="79" t="str">
        <f>IF(BR$3="","",Data_Noise!T91)</f>
        <v/>
      </c>
      <c r="BS91" s="79" t="str">
        <f>IF(BS$3="","",Data_Noise!U91)</f>
        <v/>
      </c>
      <c r="BT91" s="79" t="str">
        <f>IF(BT$3="","",Data_Noise!V91)</f>
        <v/>
      </c>
      <c r="BU91" s="79" t="str">
        <f>IF(BU$3="","",Data_Noise!W91)</f>
        <v/>
      </c>
      <c r="BV91" s="79" t="str">
        <f>IF(BV$3="","",Data_Noise!X91)</f>
        <v/>
      </c>
      <c r="BW91" s="79" t="str">
        <f>IF(BW$3="","",Data_Noise!Y91)</f>
        <v/>
      </c>
      <c r="BX91" s="79" t="str">
        <f>IF(BX$3="","",Data_Noise!Z91)</f>
        <v/>
      </c>
      <c r="BY91" s="79" t="str">
        <f>IF(BY$3="","",Data_Noise!AA91)</f>
        <v/>
      </c>
      <c r="BZ91" s="79">
        <f t="shared" ca="1" si="2"/>
        <v>5.3842761948822453</v>
      </c>
    </row>
    <row r="92" spans="1:78" x14ac:dyDescent="0.25">
      <c r="A92" s="79">
        <f ca="1">Data_Initial!A92</f>
        <v>2</v>
      </c>
      <c r="B92" s="79" t="str">
        <f ca="1">Data_Initial!B92</f>
        <v>A3</v>
      </c>
      <c r="C92" s="79">
        <f ca="1">IFERROR(IF(Data_Noise!C92="","",IF($B$3="On",IF(Data_Noise!C92&lt;=0,0,IF($BZ92&gt;=Data_Noise!C92,0,Data_Noise!C92-$BZ92)),Data_Noise!C92)),"")</f>
        <v>12.237082867900817</v>
      </c>
      <c r="D92" s="79">
        <f ca="1">IFERROR(IF(Data_Noise!D92="","",IF($B$3="On",IF(Data_Noise!D92&lt;=0,0,IF($BZ92&gt;=Data_Noise!D92,0,Data_Noise!D92-$BZ92)),Data_Noise!D92)),"")</f>
        <v>10.177862581307785</v>
      </c>
      <c r="E92" s="79">
        <f ca="1">IFERROR(IF(Data_Noise!E92="","",IF($B$3="On",IF(Data_Noise!E92&lt;=0,0,IF($BZ92&gt;=Data_Noise!E92,0,Data_Noise!E92-$BZ92)),Data_Noise!E92)),"")</f>
        <v>8.9534810104816174</v>
      </c>
      <c r="F92" s="79">
        <f ca="1">IFERROR(IF(Data_Noise!F92="","",IF($B$3="On",IF(Data_Noise!F92&lt;=0,0,IF($BZ92&gt;=Data_Noise!F92,0,Data_Noise!F92-$BZ92)),Data_Noise!F92)),"")</f>
        <v>4.0251184779864468</v>
      </c>
      <c r="G92" s="79">
        <f ca="1">IFERROR(IF(Data_Noise!G92="","",IF($B$3="On",IF(Data_Noise!G92&lt;=0,0,IF($BZ92&gt;=Data_Noise!G92,0,Data_Noise!G92-$BZ92)),Data_Noise!G92)),"")</f>
        <v>1.3080550366748671</v>
      </c>
      <c r="H92" s="79">
        <f ca="1">IFERROR(IF(Data_Noise!H92="","",IF($B$3="On",IF(Data_Noise!H92&lt;=0,0,IF($BZ92&gt;=Data_Noise!H92,0,Data_Noise!H92-$BZ92)),Data_Noise!H92)),"")</f>
        <v>0</v>
      </c>
      <c r="I92" s="79">
        <f ca="1">IFERROR(IF(Data_Noise!I92="","",IF($B$3="On",IF(Data_Noise!I92&lt;=0,0,IF($BZ92&gt;=Data_Noise!I92,0,Data_Noise!I92-$BZ92)),Data_Noise!I92)),"")</f>
        <v>0</v>
      </c>
      <c r="J92" s="79">
        <f ca="1">IFERROR(IF(Data_Noise!J92="","",IF($B$3="On",IF(Data_Noise!J92&lt;=0,0,IF($BZ92&gt;=Data_Noise!J92,0,Data_Noise!J92-$BZ92)),Data_Noise!J92)),"")</f>
        <v>0</v>
      </c>
      <c r="K92" s="79">
        <f ca="1">IFERROR(IF(Data_Noise!K92="","",IF($B$3="On",IF(Data_Noise!K92&lt;=0,0,IF($BZ92&gt;=Data_Noise!K92,0,Data_Noise!K92-$BZ92)),Data_Noise!K92)),"")</f>
        <v>0</v>
      </c>
      <c r="L92" s="79">
        <f ca="1">IFERROR(IF(Data_Noise!L92="","",IF($B$3="On",IF(Data_Noise!L92&lt;=0,0,IF($BZ92&gt;=Data_Noise!L92,0,Data_Noise!L92-$BZ92)),Data_Noise!L92)),"")</f>
        <v>0</v>
      </c>
      <c r="M92" s="79">
        <f ca="1">IFERROR(IF(Data_Noise!M92="","",IF($B$3="On",IF(Data_Noise!M92&lt;=0,0,IF($BZ92&gt;=Data_Noise!M92,0,Data_Noise!M92-$BZ92)),Data_Noise!M92)),"")</f>
        <v>0</v>
      </c>
      <c r="N92" s="79">
        <f ca="1">IFERROR(IF(Data_Noise!N92="","",IF($B$3="On",IF(Data_Noise!N92&lt;=0,0,IF($BZ92&gt;=Data_Noise!N92,0,Data_Noise!N92-$BZ92)),Data_Noise!N92)),"")</f>
        <v>0</v>
      </c>
      <c r="O92" s="79">
        <f ca="1">IFERROR(IF(Data_Noise!O92="","",IF($B$3="On",IF(Data_Noise!O92&lt;=0,0,IF($BZ92&gt;=Data_Noise!O92,0,Data_Noise!O92-$BZ92)),Data_Noise!O92)),"")</f>
        <v>0</v>
      </c>
      <c r="P92" s="79">
        <f ca="1">IFERROR(IF(Data_Noise!P92="","",IF($B$3="On",IF(Data_Noise!P92&lt;=0,0,IF($BZ92&gt;=Data_Noise!P92,0,Data_Noise!P92-$BZ92)),Data_Noise!P92)),"")</f>
        <v>0</v>
      </c>
      <c r="Q92" s="79">
        <f ca="1">IFERROR(IF(Data_Noise!Q92="","",IF($B$3="On",IF(Data_Noise!Q92&lt;=0,0,IF($BZ92&gt;=Data_Noise!Q92,0,Data_Noise!Q92-$BZ92)),Data_Noise!Q92)),"")</f>
        <v>0</v>
      </c>
      <c r="R92" s="79">
        <f ca="1">IFERROR(IF(Data_Noise!R92="","",IF($B$3="On",IF(Data_Noise!R92&lt;=0,0,IF($BZ92&gt;=Data_Noise!R92,0,Data_Noise!R92-$BZ92)),Data_Noise!R92)),"")</f>
        <v>0</v>
      </c>
      <c r="S92" s="79">
        <f ca="1">IFERROR(IF(Data_Noise!S92="","",IF($B$3="On",IF(Data_Noise!S92&lt;=0,0,IF($BZ92&gt;=Data_Noise!S92,0,Data_Noise!S92-$BZ92)),Data_Noise!S92)),"")</f>
        <v>0</v>
      </c>
      <c r="T92" s="79">
        <f ca="1">IFERROR(IF(Data_Noise!T92="","",IF($B$3="On",IF(Data_Noise!T92&lt;=0,0,IF($BZ92&gt;=Data_Noise!T92,0,Data_Noise!T92-$BZ92)),Data_Noise!T92)),"")</f>
        <v>0</v>
      </c>
      <c r="U92" s="79">
        <f ca="1">IFERROR(IF(Data_Noise!U92="","",IF($B$3="On",IF(Data_Noise!U92&lt;=0,0,IF($BZ92&gt;=Data_Noise!U92,0,Data_Noise!U92-$BZ92)),Data_Noise!U92)),"")</f>
        <v>0</v>
      </c>
      <c r="V92" s="79">
        <f ca="1">IFERROR(IF(Data_Noise!V92="","",IF($B$3="On",IF(Data_Noise!V92&lt;=0,0,IF($BZ92&gt;=Data_Noise!V92,0,Data_Noise!V92-$BZ92)),Data_Noise!V92)),"")</f>
        <v>0</v>
      </c>
      <c r="W92" s="79">
        <f ca="1">IFERROR(IF(Data_Noise!W92="","",IF($B$3="On",IF(Data_Noise!W92&lt;=0,0,IF($BZ92&gt;=Data_Noise!W92,0,Data_Noise!W92-$BZ92)),Data_Noise!W92)),"")</f>
        <v>0</v>
      </c>
      <c r="X92" s="79">
        <f ca="1">IFERROR(IF(Data_Noise!X92="","",IF($B$3="On",IF(Data_Noise!X92&lt;=0,0,IF($BZ92&gt;=Data_Noise!X92,0,Data_Noise!X92-$BZ92)),Data_Noise!X92)),"")</f>
        <v>0</v>
      </c>
      <c r="Y92" s="79">
        <f ca="1">IFERROR(IF(Data_Noise!Y92="","",IF($B$3="On",IF(Data_Noise!Y92&lt;=0,0,IF($BZ92&gt;=Data_Noise!Y92,0,Data_Noise!Y92-$BZ92)),Data_Noise!Y92)),"")</f>
        <v>0.19327086877790656</v>
      </c>
      <c r="Z92" s="79">
        <f ca="1">IFERROR(IF(Data_Noise!Z92="","",IF($B$3="On",IF(Data_Noise!Z92&lt;=0,0,IF($BZ92&gt;=Data_Noise!Z92,0,Data_Noise!Z92-$BZ92)),Data_Noise!Z92)),"")</f>
        <v>12.562183375747445</v>
      </c>
      <c r="AA92" s="79">
        <f ca="1">IFERROR(IF(Data_Noise!AA92="","",IF($B$3="On",IF(Data_Noise!AA92&lt;=0,0,IF($BZ92&gt;=Data_Noise!AA92,0,Data_Noise!AA92-$BZ92)),Data_Noise!AA92)),"")</f>
        <v>36.700662538235079</v>
      </c>
      <c r="AB92" s="79">
        <f ca="1">IFERROR(IF(Data_Noise!AB92="","",IF($B$3="On",IF(Data_Noise!AB92&lt;=0,0,IF($BZ92&gt;=Data_Noise!AB92,0,Data_Noise!AB92-$BZ92)),Data_Noise!AB92)),"")</f>
        <v>81.697131308823373</v>
      </c>
      <c r="AC92" s="79">
        <f ca="1">IFERROR(IF(Data_Noise!AC92="","",IF($B$3="On",IF(Data_Noise!AC92&lt;=0,0,IF($BZ92&gt;=Data_Noise!AC92,0,Data_Noise!AC92-$BZ92)),Data_Noise!AC92)),"")</f>
        <v>165.03491455899393</v>
      </c>
      <c r="AD92" s="79">
        <f ca="1">IFERROR(IF(Data_Noise!AD92="","",IF($B$3="On",IF(Data_Noise!AD92&lt;=0,0,IF($BZ92&gt;=Data_Noise!AD92,0,Data_Noise!AD92-$BZ92)),Data_Noise!AD92)),"")</f>
        <v>313.835570499612</v>
      </c>
      <c r="AE92" s="79">
        <f ca="1">IFERROR(IF(Data_Noise!AE92="","",IF($B$3="On",IF(Data_Noise!AE92&lt;=0,0,IF($BZ92&gt;=Data_Noise!AE92,0,Data_Noise!AE92-$BZ92)),Data_Noise!AE92)),"")</f>
        <v>568.34792519572034</v>
      </c>
      <c r="AF92" s="79">
        <f ca="1">IFERROR(IF(Data_Noise!AF92="","",IF($B$3="On",IF(Data_Noise!AF92&lt;=0,0,IF($BZ92&gt;=Data_Noise!AF92,0,Data_Noise!AF92-$BZ92)),Data_Noise!AF92)),"")</f>
        <v>964.55177215528022</v>
      </c>
      <c r="AG92" s="79">
        <f ca="1">IFERROR(IF(Data_Noise!AG92="","",IF($B$3="On",IF(Data_Noise!AG92&lt;=0,0,IF($BZ92&gt;=Data_Noise!AG92,0,Data_Noise!AG92-$BZ92)),Data_Noise!AG92)),"")</f>
        <v>1506.1376184473179</v>
      </c>
      <c r="AH92" s="79">
        <f ca="1">IFERROR(IF(Data_Noise!AH92="","",IF($B$3="On",IF(Data_Noise!AH92&lt;=0,0,IF($BZ92&gt;=Data_Noise!AH92,0,Data_Noise!AH92-$BZ92)),Data_Noise!AH92)),"")</f>
        <v>2114.7032702137803</v>
      </c>
      <c r="AI92" s="79">
        <f ca="1">IFERROR(IF(Data_Noise!AI92="","",IF($B$3="On",IF(Data_Noise!AI92&lt;=0,0,IF($BZ92&gt;=Data_Noise!AI92,0,Data_Noise!AI92-$BZ92)),Data_Noise!AI92)),"")</f>
        <v>2686.2735281987671</v>
      </c>
      <c r="AJ92" s="79">
        <f ca="1">IFERROR(IF(Data_Noise!AJ92="","",IF($B$3="On",IF(Data_Noise!AJ92&lt;=0,0,IF($BZ92&gt;=Data_Noise!AJ92,0,Data_Noise!AJ92-$BZ92)),Data_Noise!AJ92)),"")</f>
        <v>3129.2064543362339</v>
      </c>
      <c r="AK92" s="79">
        <f ca="1">IFERROR(IF(Data_Noise!AK92="","",IF($B$3="On",IF(Data_Noise!AK92&lt;=0,0,IF($BZ92&gt;=Data_Noise!AK92,0,Data_Noise!AK92-$BZ92)),Data_Noise!AK92)),"")</f>
        <v>3431.0371248163137</v>
      </c>
      <c r="AL92" s="79">
        <f ca="1">IFERROR(IF(Data_Noise!AL92="","",IF($B$3="On",IF(Data_Noise!AL92&lt;=0,0,IF($BZ92&gt;=Data_Noise!AL92,0,Data_Noise!AL92-$BZ92)),Data_Noise!AL92)),"")</f>
        <v>3613.9515346597736</v>
      </c>
      <c r="AM92" s="79">
        <f ca="1">IFERROR(IF(Data_Noise!AM92="","",IF($B$3="On",IF(Data_Noise!AM92&lt;=0,0,IF($BZ92&gt;=Data_Noise!AM92,0,Data_Noise!AM92-$BZ92)),Data_Noise!AM92)),"")</f>
        <v>3723.613256472634</v>
      </c>
      <c r="AN92" s="79">
        <f ca="1">IFERROR(IF(Data_Noise!AN92="","",IF($B$3="On",IF(Data_Noise!AN92&lt;=0,0,IF($BZ92&gt;=Data_Noise!AN92,0,Data_Noise!AN92-$BZ92)),Data_Noise!AN92)),"")</f>
        <v>3790.3992526487236</v>
      </c>
      <c r="AO92" s="79">
        <f ca="1">IFERROR(IF(Data_Noise!AO92="","",IF($B$3="On",IF(Data_Noise!AO92&lt;=0,0,IF($BZ92&gt;=Data_Noise!AO92,0,Data_Noise!AO92-$BZ92)),Data_Noise!AO92)),"")</f>
        <v>3835.0448751969971</v>
      </c>
      <c r="AP92" s="79">
        <f ca="1">IFERROR(IF(Data_Noise!AP92="","",IF($B$3="On",IF(Data_Noise!AP92&lt;=0,0,IF($BZ92&gt;=Data_Noise!AP92,0,Data_Noise!AP92-$BZ92)),Data_Noise!AP92)),"")</f>
        <v>3852.8989749034122</v>
      </c>
      <c r="AQ92" s="79" t="str">
        <f>IFERROR(IF(Data_Noise!AQ92="","",IF($B$3="On",IF(Data_Noise!AQ92&lt;=0,0,IF($BZ92&gt;=Data_Noise!AQ92,0,Data_Noise!AQ92-$BZ92)),Data_Noise!AQ92)),"")</f>
        <v/>
      </c>
      <c r="AR92" s="79" t="str">
        <f>IFERROR(IF(Data_Noise!AR92="","",IF($B$3="On",IF(Data_Noise!AR92&lt;=0,0,IF($BZ92&gt;=Data_Noise!AR92,0,Data_Noise!AR92-$BZ92)),Data_Noise!AR92)),"")</f>
        <v/>
      </c>
      <c r="AS92" s="79" t="str">
        <f>IFERROR(IF(Data_Noise!AS92="","",IF($B$3="On",IF(Data_Noise!AS92&lt;=0,0,IF($BZ92&gt;=Data_Noise!AS92,0,Data_Noise!AS92-$BZ92)),Data_Noise!AS92)),"")</f>
        <v/>
      </c>
      <c r="AT92" s="79" t="str">
        <f>IFERROR(IF(Data_Noise!AT92="","",IF($B$3="On",IF(Data_Noise!AT92&lt;=0,0,IF($BZ92&gt;=Data_Noise!AT92,0,Data_Noise!AT92-$BZ92)),Data_Noise!AT92)),"")</f>
        <v/>
      </c>
      <c r="AU92" s="79" t="str">
        <f>IFERROR(IF(Data_Noise!AU92="","",IF($B$3="On",IF(Data_Noise!AU92&lt;=0,0,IF($BZ92&gt;=Data_Noise!AU92,0,Data_Noise!AU92-$BZ92)),Data_Noise!AU92)),"")</f>
        <v/>
      </c>
      <c r="AV92" s="79" t="str">
        <f>IFERROR(IF(Data_Noise!AV92="","",IF($B$3="On",IF(Data_Noise!AV92&lt;=0,0,IF($BZ92&gt;=Data_Noise!AV92,0,Data_Noise!AV92-$BZ92)),Data_Noise!AV92)),"")</f>
        <v/>
      </c>
      <c r="AW92" s="79" t="str">
        <f>IFERROR(IF(Data_Noise!AW92="","",IF($B$3="On",IF(Data_Noise!AW92&lt;=0,0,IF($BZ92&gt;=Data_Noise!AW92,0,Data_Noise!AW92-$BZ92)),Data_Noise!AW92)),"")</f>
        <v/>
      </c>
      <c r="AX92" s="79" t="str">
        <f>IFERROR(IF(Data_Noise!AX92="","",IF($B$3="On",IF(Data_Noise!AX92&lt;=0,0,IF($BZ92&gt;=Data_Noise!AX92,0,Data_Noise!AX92-$BZ92)),Data_Noise!AX92)),"")</f>
        <v/>
      </c>
      <c r="AY92" s="79" t="str">
        <f>IFERROR(IF(Data_Noise!AY92="","",IF($B$3="On",IF(Data_Noise!AY92&lt;=0,0,IF($BZ92&gt;=Data_Noise!AY92,0,Data_Noise!AY92-$BZ92)),Data_Noise!AY92)),"")</f>
        <v/>
      </c>
      <c r="AZ92" s="79" t="str">
        <f>IFERROR(IF(Data_Noise!AZ92="","",IF($B$3="On",IF(Data_Noise!AZ92&lt;=0,0,IF($BZ92&gt;=Data_Noise!AZ92,0,Data_Noise!AZ92-$BZ92)),Data_Noise!AZ92)),"")</f>
        <v/>
      </c>
      <c r="BA92" s="79">
        <f ca="1">IF(BA$3="","",Data_Noise!C92)</f>
        <v>16.225420754243501</v>
      </c>
      <c r="BB92" s="79">
        <f ca="1">IF(BB$3="","",Data_Noise!D92)</f>
        <v>14.166200467650468</v>
      </c>
      <c r="BC92" s="79">
        <f ca="1">IF(BC$3="","",Data_Noise!E92)</f>
        <v>12.9418188968243</v>
      </c>
      <c r="BD92" s="79">
        <f ca="1">IF(BD$3="","",Data_Noise!F92)</f>
        <v>8.0134563643291301</v>
      </c>
      <c r="BE92" s="79">
        <f ca="1">IF(BE$3="","",Data_Noise!G92)</f>
        <v>5.2963929230175504</v>
      </c>
      <c r="BF92" s="79">
        <f ca="1">IF(BF$3="","",Data_Noise!H92)</f>
        <v>2.7202094260202703</v>
      </c>
      <c r="BG92" s="79">
        <f ca="1">IF(BG$3="","",Data_Noise!I92)</f>
        <v>1.7291159823122753</v>
      </c>
      <c r="BH92" s="79">
        <f ca="1">IF(BH$3="","",Data_Noise!J92)</f>
        <v>1.5143544089451122</v>
      </c>
      <c r="BI92" s="79">
        <f ca="1">IF(BI$3="","",Data_Noise!K92)</f>
        <v>0.26572790582501199</v>
      </c>
      <c r="BJ92" s="79">
        <f ca="1">IF(BJ$3="","",Data_Noise!L92)</f>
        <v>-1.7274933624529101</v>
      </c>
      <c r="BK92" s="79">
        <f ca="1">IF(BK$3="","",Data_Noise!M92)</f>
        <v>-3.3217135352644331</v>
      </c>
      <c r="BL92" s="79">
        <f ca="1">IF(BL$3="","",Data_Noise!N92)</f>
        <v>-3.31195610131681</v>
      </c>
      <c r="BM92" s="79">
        <f ca="1">IF(BM$3="","",Data_Noise!O92)</f>
        <v>-2.6631416076785768</v>
      </c>
      <c r="BN92" s="79" t="str">
        <f>IF(BN$3="","",Data_Noise!P92)</f>
        <v/>
      </c>
      <c r="BO92" s="79" t="str">
        <f>IF(BO$3="","",Data_Noise!Q92)</f>
        <v/>
      </c>
      <c r="BP92" s="79" t="str">
        <f>IF(BP$3="","",Data_Noise!R92)</f>
        <v/>
      </c>
      <c r="BQ92" s="79" t="str">
        <f>IF(BQ$3="","",Data_Noise!S92)</f>
        <v/>
      </c>
      <c r="BR92" s="79" t="str">
        <f>IF(BR$3="","",Data_Noise!T92)</f>
        <v/>
      </c>
      <c r="BS92" s="79" t="str">
        <f>IF(BS$3="","",Data_Noise!U92)</f>
        <v/>
      </c>
      <c r="BT92" s="79" t="str">
        <f>IF(BT$3="","",Data_Noise!V92)</f>
        <v/>
      </c>
      <c r="BU92" s="79" t="str">
        <f>IF(BU$3="","",Data_Noise!W92)</f>
        <v/>
      </c>
      <c r="BV92" s="79" t="str">
        <f>IF(BV$3="","",Data_Noise!X92)</f>
        <v/>
      </c>
      <c r="BW92" s="79" t="str">
        <f>IF(BW$3="","",Data_Noise!Y92)</f>
        <v/>
      </c>
      <c r="BX92" s="79" t="str">
        <f>IF(BX$3="","",Data_Noise!Z92)</f>
        <v/>
      </c>
      <c r="BY92" s="79" t="str">
        <f>IF(BY$3="","",Data_Noise!AA92)</f>
        <v/>
      </c>
      <c r="BZ92" s="79">
        <f t="shared" ca="1" si="2"/>
        <v>3.9883378863426833</v>
      </c>
    </row>
    <row r="93" spans="1:78" x14ac:dyDescent="0.25">
      <c r="A93" s="79">
        <f ca="1">Data_Initial!A93</f>
        <v>2</v>
      </c>
      <c r="B93" s="79" t="str">
        <f ca="1">Data_Initial!B93</f>
        <v>B3</v>
      </c>
      <c r="C93" s="79">
        <f ca="1">IFERROR(IF(Data_Noise!C93="","",IF($B$3="On",IF(Data_Noise!C93&lt;=0,0,IF($BZ93&gt;=Data_Noise!C93,0,Data_Noise!C93-$BZ93)),Data_Noise!C93)),"")</f>
        <v>2.4608059164581344</v>
      </c>
      <c r="D93" s="79">
        <f ca="1">IFERROR(IF(Data_Noise!D93="","",IF($B$3="On",IF(Data_Noise!D93&lt;=0,0,IF($BZ93&gt;=Data_Noise!D93,0,Data_Noise!D93-$BZ93)),Data_Noise!D93)),"")</f>
        <v>4.0514711991823109</v>
      </c>
      <c r="E93" s="79">
        <f ca="1">IFERROR(IF(Data_Noise!E93="","",IF($B$3="On",IF(Data_Noise!E93&lt;=0,0,IF($BZ93&gt;=Data_Noise!E93,0,Data_Noise!E93-$BZ93)),Data_Noise!E93)),"")</f>
        <v>3.2811486738921203</v>
      </c>
      <c r="F93" s="79">
        <f ca="1">IFERROR(IF(Data_Noise!F93="","",IF($B$3="On",IF(Data_Noise!F93&lt;=0,0,IF($BZ93&gt;=Data_Noise!F93,0,Data_Noise!F93-$BZ93)),Data_Noise!F93)),"")</f>
        <v>2.7185463050896246</v>
      </c>
      <c r="G93" s="79">
        <f ca="1">IFERROR(IF(Data_Noise!G93="","",IF($B$3="On",IF(Data_Noise!G93&lt;=0,0,IF($BZ93&gt;=Data_Noise!G93,0,Data_Noise!G93-$BZ93)),Data_Noise!G93)),"")</f>
        <v>0</v>
      </c>
      <c r="H93" s="79">
        <f ca="1">IFERROR(IF(Data_Noise!H93="","",IF($B$3="On",IF(Data_Noise!H93&lt;=0,0,IF($BZ93&gt;=Data_Noise!H93,0,Data_Noise!H93-$BZ93)),Data_Noise!H93)),"")</f>
        <v>0</v>
      </c>
      <c r="I93" s="79">
        <f ca="1">IFERROR(IF(Data_Noise!I93="","",IF($B$3="On",IF(Data_Noise!I93&lt;=0,0,IF($BZ93&gt;=Data_Noise!I93,0,Data_Noise!I93-$BZ93)),Data_Noise!I93)),"")</f>
        <v>0</v>
      </c>
      <c r="J93" s="79">
        <f ca="1">IFERROR(IF(Data_Noise!J93="","",IF($B$3="On",IF(Data_Noise!J93&lt;=0,0,IF($BZ93&gt;=Data_Noise!J93,0,Data_Noise!J93-$BZ93)),Data_Noise!J93)),"")</f>
        <v>0</v>
      </c>
      <c r="K93" s="79">
        <f ca="1">IFERROR(IF(Data_Noise!K93="","",IF($B$3="On",IF(Data_Noise!K93&lt;=0,0,IF($BZ93&gt;=Data_Noise!K93,0,Data_Noise!K93-$BZ93)),Data_Noise!K93)),"")</f>
        <v>0</v>
      </c>
      <c r="L93" s="79">
        <f ca="1">IFERROR(IF(Data_Noise!L93="","",IF($B$3="On",IF(Data_Noise!L93&lt;=0,0,IF($BZ93&gt;=Data_Noise!L93,0,Data_Noise!L93-$BZ93)),Data_Noise!L93)),"")</f>
        <v>0</v>
      </c>
      <c r="M93" s="79">
        <f ca="1">IFERROR(IF(Data_Noise!M93="","",IF($B$3="On",IF(Data_Noise!M93&lt;=0,0,IF($BZ93&gt;=Data_Noise!M93,0,Data_Noise!M93-$BZ93)),Data_Noise!M93)),"")</f>
        <v>0</v>
      </c>
      <c r="N93" s="79">
        <f ca="1">IFERROR(IF(Data_Noise!N93="","",IF($B$3="On",IF(Data_Noise!N93&lt;=0,0,IF($BZ93&gt;=Data_Noise!N93,0,Data_Noise!N93-$BZ93)),Data_Noise!N93)),"")</f>
        <v>0</v>
      </c>
      <c r="O93" s="79">
        <f ca="1">IFERROR(IF(Data_Noise!O93="","",IF($B$3="On",IF(Data_Noise!O93&lt;=0,0,IF($BZ93&gt;=Data_Noise!O93,0,Data_Noise!O93-$BZ93)),Data_Noise!O93)),"")</f>
        <v>0</v>
      </c>
      <c r="P93" s="79">
        <f ca="1">IFERROR(IF(Data_Noise!P93="","",IF($B$3="On",IF(Data_Noise!P93&lt;=0,0,IF($BZ93&gt;=Data_Noise!P93,0,Data_Noise!P93-$BZ93)),Data_Noise!P93)),"")</f>
        <v>0</v>
      </c>
      <c r="Q93" s="79">
        <f ca="1">IFERROR(IF(Data_Noise!Q93="","",IF($B$3="On",IF(Data_Noise!Q93&lt;=0,0,IF($BZ93&gt;=Data_Noise!Q93,0,Data_Noise!Q93-$BZ93)),Data_Noise!Q93)),"")</f>
        <v>0</v>
      </c>
      <c r="R93" s="79">
        <f ca="1">IFERROR(IF(Data_Noise!R93="","",IF($B$3="On",IF(Data_Noise!R93&lt;=0,0,IF($BZ93&gt;=Data_Noise!R93,0,Data_Noise!R93-$BZ93)),Data_Noise!R93)),"")</f>
        <v>0</v>
      </c>
      <c r="S93" s="79">
        <f ca="1">IFERROR(IF(Data_Noise!S93="","",IF($B$3="On",IF(Data_Noise!S93&lt;=0,0,IF($BZ93&gt;=Data_Noise!S93,0,Data_Noise!S93-$BZ93)),Data_Noise!S93)),"")</f>
        <v>0</v>
      </c>
      <c r="T93" s="79">
        <f ca="1">IFERROR(IF(Data_Noise!T93="","",IF($B$3="On",IF(Data_Noise!T93&lt;=0,0,IF($BZ93&gt;=Data_Noise!T93,0,Data_Noise!T93-$BZ93)),Data_Noise!T93)),"")</f>
        <v>0</v>
      </c>
      <c r="U93" s="79">
        <f ca="1">IFERROR(IF(Data_Noise!U93="","",IF($B$3="On",IF(Data_Noise!U93&lt;=0,0,IF($BZ93&gt;=Data_Noise!U93,0,Data_Noise!U93-$BZ93)),Data_Noise!U93)),"")</f>
        <v>0</v>
      </c>
      <c r="V93" s="79">
        <f ca="1">IFERROR(IF(Data_Noise!V93="","",IF($B$3="On",IF(Data_Noise!V93&lt;=0,0,IF($BZ93&gt;=Data_Noise!V93,0,Data_Noise!V93-$BZ93)),Data_Noise!V93)),"")</f>
        <v>0</v>
      </c>
      <c r="W93" s="79">
        <f ca="1">IFERROR(IF(Data_Noise!W93="","",IF($B$3="On",IF(Data_Noise!W93&lt;=0,0,IF($BZ93&gt;=Data_Noise!W93,0,Data_Noise!W93-$BZ93)),Data_Noise!W93)),"")</f>
        <v>0</v>
      </c>
      <c r="X93" s="79">
        <f ca="1">IFERROR(IF(Data_Noise!X93="","",IF($B$3="On",IF(Data_Noise!X93&lt;=0,0,IF($BZ93&gt;=Data_Noise!X93,0,Data_Noise!X93-$BZ93)),Data_Noise!X93)),"")</f>
        <v>0</v>
      </c>
      <c r="Y93" s="79">
        <f ca="1">IFERROR(IF(Data_Noise!Y93="","",IF($B$3="On",IF(Data_Noise!Y93&lt;=0,0,IF($BZ93&gt;=Data_Noise!Y93,0,Data_Noise!Y93-$BZ93)),Data_Noise!Y93)),"")</f>
        <v>6.7814324594301194</v>
      </c>
      <c r="Z93" s="79">
        <f ca="1">IFERROR(IF(Data_Noise!Z93="","",IF($B$3="On",IF(Data_Noise!Z93&lt;=0,0,IF($BZ93&gt;=Data_Noise!Z93,0,Data_Noise!Z93-$BZ93)),Data_Noise!Z93)),"")</f>
        <v>20.769678315334207</v>
      </c>
      <c r="AA93" s="79">
        <f ca="1">IFERROR(IF(Data_Noise!AA93="","",IF($B$3="On",IF(Data_Noise!AA93&lt;=0,0,IF($BZ93&gt;=Data_Noise!AA93,0,Data_Noise!AA93-$BZ93)),Data_Noise!AA93)),"")</f>
        <v>47.954090630819039</v>
      </c>
      <c r="AB93" s="79">
        <f ca="1">IFERROR(IF(Data_Noise!AB93="","",IF($B$3="On",IF(Data_Noise!AB93&lt;=0,0,IF($BZ93&gt;=Data_Noise!AB93,0,Data_Noise!AB93-$BZ93)),Data_Noise!AB93)),"")</f>
        <v>100.20388084337736</v>
      </c>
      <c r="AC93" s="79">
        <f ca="1">IFERROR(IF(Data_Noise!AC93="","",IF($B$3="On",IF(Data_Noise!AC93&lt;=0,0,IF($BZ93&gt;=Data_Noise!AC93,0,Data_Noise!AC93-$BZ93)),Data_Noise!AC93)),"")</f>
        <v>197.33841443458985</v>
      </c>
      <c r="AD93" s="79">
        <f ca="1">IFERROR(IF(Data_Noise!AD93="","",IF($B$3="On",IF(Data_Noise!AD93&lt;=0,0,IF($BZ93&gt;=Data_Noise!AD93,0,Data_Noise!AD93-$BZ93)),Data_Noise!AD93)),"")</f>
        <v>368.61811424966862</v>
      </c>
      <c r="AE93" s="79">
        <f ca="1">IFERROR(IF(Data_Noise!AE93="","",IF($B$3="On",IF(Data_Noise!AE93&lt;=0,0,IF($BZ93&gt;=Data_Noise!AE93,0,Data_Noise!AE93-$BZ93)),Data_Noise!AE93)),"")</f>
        <v>654.51283143902367</v>
      </c>
      <c r="AF93" s="79">
        <f ca="1">IFERROR(IF(Data_Noise!AF93="","",IF($B$3="On",IF(Data_Noise!AF93&lt;=0,0,IF($BZ93&gt;=Data_Noise!AF93,0,Data_Noise!AF93-$BZ93)),Data_Noise!AF93)),"")</f>
        <v>1094.2238601716497</v>
      </c>
      <c r="AG93" s="79">
        <f ca="1">IFERROR(IF(Data_Noise!AG93="","",IF($B$3="On",IF(Data_Noise!AG93&lt;=0,0,IF($BZ93&gt;=Data_Noise!AG93,0,Data_Noise!AG93-$BZ93)),Data_Noise!AG93)),"")</f>
        <v>1672.8589612637288</v>
      </c>
      <c r="AH93" s="79">
        <f ca="1">IFERROR(IF(Data_Noise!AH93="","",IF($B$3="On",IF(Data_Noise!AH93&lt;=0,0,IF($BZ93&gt;=Data_Noise!AH93,0,Data_Noise!AH93-$BZ93)),Data_Noise!AH93)),"")</f>
        <v>2306.7646615886788</v>
      </c>
      <c r="AI93" s="79">
        <f ca="1">IFERROR(IF(Data_Noise!AI93="","",IF($B$3="On",IF(Data_Noise!AI93&lt;=0,0,IF($BZ93&gt;=Data_Noise!AI93,0,Data_Noise!AI93-$BZ93)),Data_Noise!AI93)),"")</f>
        <v>2879.5054281007319</v>
      </c>
      <c r="AJ93" s="79">
        <f ca="1">IFERROR(IF(Data_Noise!AJ93="","",IF($B$3="On",IF(Data_Noise!AJ93&lt;=0,0,IF($BZ93&gt;=Data_Noise!AJ93,0,Data_Noise!AJ93-$BZ93)),Data_Noise!AJ93)),"")</f>
        <v>3317.3261492945753</v>
      </c>
      <c r="AK93" s="79">
        <f ca="1">IFERROR(IF(Data_Noise!AK93="","",IF($B$3="On",IF(Data_Noise!AK93&lt;=0,0,IF($BZ93&gt;=Data_Noise!AK93,0,Data_Noise!AK93-$BZ93)),Data_Noise!AK93)),"")</f>
        <v>3606.239738242879</v>
      </c>
      <c r="AL93" s="79">
        <f ca="1">IFERROR(IF(Data_Noise!AL93="","",IF($B$3="On",IF(Data_Noise!AL93&lt;=0,0,IF($BZ93&gt;=Data_Noise!AL93,0,Data_Noise!AL93-$BZ93)),Data_Noise!AL93)),"")</f>
        <v>3778.6785823130085</v>
      </c>
      <c r="AM93" s="79">
        <f ca="1">IFERROR(IF(Data_Noise!AM93="","",IF($B$3="On",IF(Data_Noise!AM93&lt;=0,0,IF($BZ93&gt;=Data_Noise!AM93,0,Data_Noise!AM93-$BZ93)),Data_Noise!AM93)),"")</f>
        <v>3879.3108237347919</v>
      </c>
      <c r="AN93" s="79">
        <f ca="1">IFERROR(IF(Data_Noise!AN93="","",IF($B$3="On",IF(Data_Noise!AN93&lt;=0,0,IF($BZ93&gt;=Data_Noise!AN93,0,Data_Noise!AN93-$BZ93)),Data_Noise!AN93)),"")</f>
        <v>3945.9946077237018</v>
      </c>
      <c r="AO93" s="79">
        <f ca="1">IFERROR(IF(Data_Noise!AO93="","",IF($B$3="On",IF(Data_Noise!AO93&lt;=0,0,IF($BZ93&gt;=Data_Noise!AO93,0,Data_Noise!AO93-$BZ93)),Data_Noise!AO93)),"")</f>
        <v>3994.9996477365621</v>
      </c>
      <c r="AP93" s="79">
        <f ca="1">IFERROR(IF(Data_Noise!AP93="","",IF($B$3="On",IF(Data_Noise!AP93&lt;=0,0,IF($BZ93&gt;=Data_Noise!AP93,0,Data_Noise!AP93-$BZ93)),Data_Noise!AP93)),"")</f>
        <v>4016.9008298882136</v>
      </c>
      <c r="AQ93" s="79" t="str">
        <f>IFERROR(IF(Data_Noise!AQ93="","",IF($B$3="On",IF(Data_Noise!AQ93&lt;=0,0,IF($BZ93&gt;=Data_Noise!AQ93,0,Data_Noise!AQ93-$BZ93)),Data_Noise!AQ93)),"")</f>
        <v/>
      </c>
      <c r="AR93" s="79" t="str">
        <f>IFERROR(IF(Data_Noise!AR93="","",IF($B$3="On",IF(Data_Noise!AR93&lt;=0,0,IF($BZ93&gt;=Data_Noise!AR93,0,Data_Noise!AR93-$BZ93)),Data_Noise!AR93)),"")</f>
        <v/>
      </c>
      <c r="AS93" s="79" t="str">
        <f>IFERROR(IF(Data_Noise!AS93="","",IF($B$3="On",IF(Data_Noise!AS93&lt;=0,0,IF($BZ93&gt;=Data_Noise!AS93,0,Data_Noise!AS93-$BZ93)),Data_Noise!AS93)),"")</f>
        <v/>
      </c>
      <c r="AT93" s="79" t="str">
        <f>IFERROR(IF(Data_Noise!AT93="","",IF($B$3="On",IF(Data_Noise!AT93&lt;=0,0,IF($BZ93&gt;=Data_Noise!AT93,0,Data_Noise!AT93-$BZ93)),Data_Noise!AT93)),"")</f>
        <v/>
      </c>
      <c r="AU93" s="79" t="str">
        <f>IFERROR(IF(Data_Noise!AU93="","",IF($B$3="On",IF(Data_Noise!AU93&lt;=0,0,IF($BZ93&gt;=Data_Noise!AU93,0,Data_Noise!AU93-$BZ93)),Data_Noise!AU93)),"")</f>
        <v/>
      </c>
      <c r="AV93" s="79" t="str">
        <f>IFERROR(IF(Data_Noise!AV93="","",IF($B$3="On",IF(Data_Noise!AV93&lt;=0,0,IF($BZ93&gt;=Data_Noise!AV93,0,Data_Noise!AV93-$BZ93)),Data_Noise!AV93)),"")</f>
        <v/>
      </c>
      <c r="AW93" s="79" t="str">
        <f>IFERROR(IF(Data_Noise!AW93="","",IF($B$3="On",IF(Data_Noise!AW93&lt;=0,0,IF($BZ93&gt;=Data_Noise!AW93,0,Data_Noise!AW93-$BZ93)),Data_Noise!AW93)),"")</f>
        <v/>
      </c>
      <c r="AX93" s="79" t="str">
        <f>IFERROR(IF(Data_Noise!AX93="","",IF($B$3="On",IF(Data_Noise!AX93&lt;=0,0,IF($BZ93&gt;=Data_Noise!AX93,0,Data_Noise!AX93-$BZ93)),Data_Noise!AX93)),"")</f>
        <v/>
      </c>
      <c r="AY93" s="79" t="str">
        <f>IFERROR(IF(Data_Noise!AY93="","",IF($B$3="On",IF(Data_Noise!AY93&lt;=0,0,IF($BZ93&gt;=Data_Noise!AY93,0,Data_Noise!AY93-$BZ93)),Data_Noise!AY93)),"")</f>
        <v/>
      </c>
      <c r="AZ93" s="79" t="str">
        <f>IFERROR(IF(Data_Noise!AZ93="","",IF($B$3="On",IF(Data_Noise!AZ93&lt;=0,0,IF($BZ93&gt;=Data_Noise!AZ93,0,Data_Noise!AZ93-$BZ93)),Data_Noise!AZ93)),"")</f>
        <v/>
      </c>
      <c r="BA93" s="79">
        <f ca="1">IF(BA$3="","",Data_Noise!C93)</f>
        <v>3.6058147579092301</v>
      </c>
      <c r="BB93" s="79">
        <f ca="1">IF(BB$3="","",Data_Noise!D93)</f>
        <v>5.1964800406334062</v>
      </c>
      <c r="BC93" s="79">
        <f ca="1">IF(BC$3="","",Data_Noise!E93)</f>
        <v>4.426157515343216</v>
      </c>
      <c r="BD93" s="79">
        <f ca="1">IF(BD$3="","",Data_Noise!F93)</f>
        <v>3.8635551465407203</v>
      </c>
      <c r="BE93" s="79">
        <f ca="1">IF(BE$3="","",Data_Noise!G93)</f>
        <v>0.59946570237055352</v>
      </c>
      <c r="BF93" s="79">
        <f ca="1">IF(BF$3="","",Data_Noise!H93)</f>
        <v>0.6986020080298635</v>
      </c>
      <c r="BG93" s="79">
        <f ca="1">IF(BG$3="","",Data_Noise!I93)</f>
        <v>-0.13698882057800366</v>
      </c>
      <c r="BH93" s="79">
        <f ca="1">IF(BH$3="","",Data_Noise!J93)</f>
        <v>1.3533960434717995E-2</v>
      </c>
      <c r="BI93" s="79">
        <f ca="1">IF(BI$3="","",Data_Noise!K93)</f>
        <v>-0.13942874943359196</v>
      </c>
      <c r="BJ93" s="79">
        <f ca="1">IF(BJ$3="","",Data_Noise!L93)</f>
        <v>-5.8395944933636611E-2</v>
      </c>
      <c r="BK93" s="79">
        <f ca="1">IF(BK$3="","",Data_Noise!M93)</f>
        <v>0.14082607432040536</v>
      </c>
      <c r="BL93" s="79">
        <f ca="1">IF(BL$3="","",Data_Noise!N93)</f>
        <v>-1.2031309523677012</v>
      </c>
      <c r="BM93" s="79">
        <f ca="1">IF(BM$3="","",Data_Noise!O93)</f>
        <v>-2.121375799404936</v>
      </c>
      <c r="BN93" s="79" t="str">
        <f>IF(BN$3="","",Data_Noise!P93)</f>
        <v/>
      </c>
      <c r="BO93" s="79" t="str">
        <f>IF(BO$3="","",Data_Noise!Q93)</f>
        <v/>
      </c>
      <c r="BP93" s="79" t="str">
        <f>IF(BP$3="","",Data_Noise!R93)</f>
        <v/>
      </c>
      <c r="BQ93" s="79" t="str">
        <f>IF(BQ$3="","",Data_Noise!S93)</f>
        <v/>
      </c>
      <c r="BR93" s="79" t="str">
        <f>IF(BR$3="","",Data_Noise!T93)</f>
        <v/>
      </c>
      <c r="BS93" s="79" t="str">
        <f>IF(BS$3="","",Data_Noise!U93)</f>
        <v/>
      </c>
      <c r="BT93" s="79" t="str">
        <f>IF(BT$3="","",Data_Noise!V93)</f>
        <v/>
      </c>
      <c r="BU93" s="79" t="str">
        <f>IF(BU$3="","",Data_Noise!W93)</f>
        <v/>
      </c>
      <c r="BV93" s="79" t="str">
        <f>IF(BV$3="","",Data_Noise!X93)</f>
        <v/>
      </c>
      <c r="BW93" s="79" t="str">
        <f>IF(BW$3="","",Data_Noise!Y93)</f>
        <v/>
      </c>
      <c r="BX93" s="79" t="str">
        <f>IF(BX$3="","",Data_Noise!Z93)</f>
        <v/>
      </c>
      <c r="BY93" s="79" t="str">
        <f>IF(BY$3="","",Data_Noise!AA93)</f>
        <v/>
      </c>
      <c r="BZ93" s="79">
        <f t="shared" ca="1" si="2"/>
        <v>1.1450088414510957</v>
      </c>
    </row>
    <row r="94" spans="1:78" x14ac:dyDescent="0.25">
      <c r="A94" s="79">
        <f ca="1">Data_Initial!A94</f>
        <v>2</v>
      </c>
      <c r="B94" s="79" t="str">
        <f ca="1">Data_Initial!B94</f>
        <v>C3</v>
      </c>
      <c r="C94" s="79">
        <f ca="1">IFERROR(IF(Data_Noise!C94="","",IF($B$3="On",IF(Data_Noise!C94&lt;=0,0,IF($BZ94&gt;=Data_Noise!C94,0,Data_Noise!C94-$BZ94)),Data_Noise!C94)),"")</f>
        <v>2.8882717897098793</v>
      </c>
      <c r="D94" s="79">
        <f ca="1">IFERROR(IF(Data_Noise!D94="","",IF($B$3="On",IF(Data_Noise!D94&lt;=0,0,IF($BZ94&gt;=Data_Noise!D94,0,Data_Noise!D94-$BZ94)),Data_Noise!D94)),"")</f>
        <v>2.6591802627463723</v>
      </c>
      <c r="E94" s="79">
        <f ca="1">IFERROR(IF(Data_Noise!E94="","",IF($B$3="On",IF(Data_Noise!E94&lt;=0,0,IF($BZ94&gt;=Data_Noise!E94,0,Data_Noise!E94-$BZ94)),Data_Noise!E94)),"")</f>
        <v>3.4628094504904858</v>
      </c>
      <c r="F94" s="79">
        <f ca="1">IFERROR(IF(Data_Noise!F94="","",IF($B$3="On",IF(Data_Noise!F94&lt;=0,0,IF($BZ94&gt;=Data_Noise!F94,0,Data_Noise!F94-$BZ94)),Data_Noise!F94)),"")</f>
        <v>2.0498667901575356</v>
      </c>
      <c r="G94" s="79">
        <f ca="1">IFERROR(IF(Data_Noise!G94="","",IF($B$3="On",IF(Data_Noise!G94&lt;=0,0,IF($BZ94&gt;=Data_Noise!G94,0,Data_Noise!G94-$BZ94)),Data_Noise!G94)),"")</f>
        <v>0.98030505010023594</v>
      </c>
      <c r="H94" s="79">
        <f ca="1">IFERROR(IF(Data_Noise!H94="","",IF($B$3="On",IF(Data_Noise!H94&lt;=0,0,IF($BZ94&gt;=Data_Noise!H94,0,Data_Noise!H94-$BZ94)),Data_Noise!H94)),"")</f>
        <v>3.8030491743252792E-2</v>
      </c>
      <c r="I94" s="79">
        <f ca="1">IFERROR(IF(Data_Noise!I94="","",IF($B$3="On",IF(Data_Noise!I94&lt;=0,0,IF($BZ94&gt;=Data_Noise!I94,0,Data_Noise!I94-$BZ94)),Data_Noise!I94)),"")</f>
        <v>0</v>
      </c>
      <c r="J94" s="79">
        <f ca="1">IFERROR(IF(Data_Noise!J94="","",IF($B$3="On",IF(Data_Noise!J94&lt;=0,0,IF($BZ94&gt;=Data_Noise!J94,0,Data_Noise!J94-$BZ94)),Data_Noise!J94)),"")</f>
        <v>6.8016397885529045E-2</v>
      </c>
      <c r="K94" s="79">
        <f ca="1">IFERROR(IF(Data_Noise!K94="","",IF($B$3="On",IF(Data_Noise!K94&lt;=0,0,IF($BZ94&gt;=Data_Noise!K94,0,Data_Noise!K94-$BZ94)),Data_Noise!K94)),"")</f>
        <v>0</v>
      </c>
      <c r="L94" s="79">
        <f ca="1">IFERROR(IF(Data_Noise!L94="","",IF($B$3="On",IF(Data_Noise!L94&lt;=0,0,IF($BZ94&gt;=Data_Noise!L94,0,Data_Noise!L94-$BZ94)),Data_Noise!L94)),"")</f>
        <v>0</v>
      </c>
      <c r="M94" s="79">
        <f ca="1">IFERROR(IF(Data_Noise!M94="","",IF($B$3="On",IF(Data_Noise!M94&lt;=0,0,IF($BZ94&gt;=Data_Noise!M94,0,Data_Noise!M94-$BZ94)),Data_Noise!M94)),"")</f>
        <v>0</v>
      </c>
      <c r="N94" s="79">
        <f ca="1">IFERROR(IF(Data_Noise!N94="","",IF($B$3="On",IF(Data_Noise!N94&lt;=0,0,IF($BZ94&gt;=Data_Noise!N94,0,Data_Noise!N94-$BZ94)),Data_Noise!N94)),"")</f>
        <v>0</v>
      </c>
      <c r="O94" s="79">
        <f ca="1">IFERROR(IF(Data_Noise!O94="","",IF($B$3="On",IF(Data_Noise!O94&lt;=0,0,IF($BZ94&gt;=Data_Noise!O94,0,Data_Noise!O94-$BZ94)),Data_Noise!O94)),"")</f>
        <v>0</v>
      </c>
      <c r="P94" s="79">
        <f ca="1">IFERROR(IF(Data_Noise!P94="","",IF($B$3="On",IF(Data_Noise!P94&lt;=0,0,IF($BZ94&gt;=Data_Noise!P94,0,Data_Noise!P94-$BZ94)),Data_Noise!P94)),"")</f>
        <v>0</v>
      </c>
      <c r="Q94" s="79">
        <f ca="1">IFERROR(IF(Data_Noise!Q94="","",IF($B$3="On",IF(Data_Noise!Q94&lt;=0,0,IF($BZ94&gt;=Data_Noise!Q94,0,Data_Noise!Q94-$BZ94)),Data_Noise!Q94)),"")</f>
        <v>0</v>
      </c>
      <c r="R94" s="79">
        <f ca="1">IFERROR(IF(Data_Noise!R94="","",IF($B$3="On",IF(Data_Noise!R94&lt;=0,0,IF($BZ94&gt;=Data_Noise!R94,0,Data_Noise!R94-$BZ94)),Data_Noise!R94)),"")</f>
        <v>0</v>
      </c>
      <c r="S94" s="79">
        <f ca="1">IFERROR(IF(Data_Noise!S94="","",IF($B$3="On",IF(Data_Noise!S94&lt;=0,0,IF($BZ94&gt;=Data_Noise!S94,0,Data_Noise!S94-$BZ94)),Data_Noise!S94)),"")</f>
        <v>0</v>
      </c>
      <c r="T94" s="79">
        <f ca="1">IFERROR(IF(Data_Noise!T94="","",IF($B$3="On",IF(Data_Noise!T94&lt;=0,0,IF($BZ94&gt;=Data_Noise!T94,0,Data_Noise!T94-$BZ94)),Data_Noise!T94)),"")</f>
        <v>0</v>
      </c>
      <c r="U94" s="79">
        <f ca="1">IFERROR(IF(Data_Noise!U94="","",IF($B$3="On",IF(Data_Noise!U94&lt;=0,0,IF($BZ94&gt;=Data_Noise!U94,0,Data_Noise!U94-$BZ94)),Data_Noise!U94)),"")</f>
        <v>0</v>
      </c>
      <c r="V94" s="79">
        <f ca="1">IFERROR(IF(Data_Noise!V94="","",IF($B$3="On",IF(Data_Noise!V94&lt;=0,0,IF($BZ94&gt;=Data_Noise!V94,0,Data_Noise!V94-$BZ94)),Data_Noise!V94)),"")</f>
        <v>0</v>
      </c>
      <c r="W94" s="79">
        <f ca="1">IFERROR(IF(Data_Noise!W94="","",IF($B$3="On",IF(Data_Noise!W94&lt;=0,0,IF($BZ94&gt;=Data_Noise!W94,0,Data_Noise!W94-$BZ94)),Data_Noise!W94)),"")</f>
        <v>0</v>
      </c>
      <c r="X94" s="79">
        <f ca="1">IFERROR(IF(Data_Noise!X94="","",IF($B$3="On",IF(Data_Noise!X94&lt;=0,0,IF($BZ94&gt;=Data_Noise!X94,0,Data_Noise!X94-$BZ94)),Data_Noise!X94)),"")</f>
        <v>0</v>
      </c>
      <c r="Y94" s="79">
        <f ca="1">IFERROR(IF(Data_Noise!Y94="","",IF($B$3="On",IF(Data_Noise!Y94&lt;=0,0,IF($BZ94&gt;=Data_Noise!Y94,0,Data_Noise!Y94-$BZ94)),Data_Noise!Y94)),"")</f>
        <v>0.53541427601346925</v>
      </c>
      <c r="Z94" s="79">
        <f ca="1">IFERROR(IF(Data_Noise!Z94="","",IF($B$3="On",IF(Data_Noise!Z94&lt;=0,0,IF($BZ94&gt;=Data_Noise!Z94,0,Data_Noise!Z94-$BZ94)),Data_Noise!Z94)),"")</f>
        <v>11.372856880279496</v>
      </c>
      <c r="AA94" s="79">
        <f ca="1">IFERROR(IF(Data_Noise!AA94="","",IF($B$3="On",IF(Data_Noise!AA94&lt;=0,0,IF($BZ94&gt;=Data_Noise!AA94,0,Data_Noise!AA94-$BZ94)),Data_Noise!AA94)),"")</f>
        <v>31.137618211507533</v>
      </c>
      <c r="AB94" s="79">
        <f ca="1">IFERROR(IF(Data_Noise!AB94="","",IF($B$3="On",IF(Data_Noise!AB94&lt;=0,0,IF($BZ94&gt;=Data_Noise!AB94,0,Data_Noise!AB94-$BZ94)),Data_Noise!AB94)),"")</f>
        <v>74.738939987274449</v>
      </c>
      <c r="AC94" s="79">
        <f ca="1">IFERROR(IF(Data_Noise!AC94="","",IF($B$3="On",IF(Data_Noise!AC94&lt;=0,0,IF($BZ94&gt;=Data_Noise!AC94,0,Data_Noise!AC94-$BZ94)),Data_Noise!AC94)),"")</f>
        <v>156.90097612227345</v>
      </c>
      <c r="AD94" s="79">
        <f ca="1">IFERROR(IF(Data_Noise!AD94="","",IF($B$3="On",IF(Data_Noise!AD94&lt;=0,0,IF($BZ94&gt;=Data_Noise!AD94,0,Data_Noise!AD94-$BZ94)),Data_Noise!AD94)),"")</f>
        <v>312.78941694515441</v>
      </c>
      <c r="AE94" s="79">
        <f ca="1">IFERROR(IF(Data_Noise!AE94="","",IF($B$3="On",IF(Data_Noise!AE94&lt;=0,0,IF($BZ94&gt;=Data_Noise!AE94,0,Data_Noise!AE94-$BZ94)),Data_Noise!AE94)),"")</f>
        <v>587.65244607313605</v>
      </c>
      <c r="AF94" s="79">
        <f ca="1">IFERROR(IF(Data_Noise!AF94="","",IF($B$3="On",IF(Data_Noise!AF94&lt;=0,0,IF($BZ94&gt;=Data_Noise!AF94,0,Data_Noise!AF94-$BZ94)),Data_Noise!AF94)),"")</f>
        <v>1034.0107603729657</v>
      </c>
      <c r="AG94" s="79">
        <f ca="1">IFERROR(IF(Data_Noise!AG94="","",IF($B$3="On",IF(Data_Noise!AG94&lt;=0,0,IF($BZ94&gt;=Data_Noise!AG94,0,Data_Noise!AG94-$BZ94)),Data_Noise!AG94)),"")</f>
        <v>1642.9764809934125</v>
      </c>
      <c r="AH94" s="79">
        <f ca="1">IFERROR(IF(Data_Noise!AH94="","",IF($B$3="On",IF(Data_Noise!AH94&lt;=0,0,IF($BZ94&gt;=Data_Noise!AH94,0,Data_Noise!AH94-$BZ94)),Data_Noise!AH94)),"")</f>
        <v>2321.4695455025953</v>
      </c>
      <c r="AI94" s="79">
        <f ca="1">IFERROR(IF(Data_Noise!AI94="","",IF($B$3="On",IF(Data_Noise!AI94&lt;=0,0,IF($BZ94&gt;=Data_Noise!AI94,0,Data_Noise!AI94-$BZ94)),Data_Noise!AI94)),"")</f>
        <v>2944.9472281088683</v>
      </c>
      <c r="AJ94" s="79">
        <f ca="1">IFERROR(IF(Data_Noise!AJ94="","",IF($B$3="On",IF(Data_Noise!AJ94&lt;=0,0,IF($BZ94&gt;=Data_Noise!AJ94,0,Data_Noise!AJ94-$BZ94)),Data_Noise!AJ94)),"")</f>
        <v>3416.9244650857718</v>
      </c>
      <c r="AK94" s="79">
        <f ca="1">IFERROR(IF(Data_Noise!AK94="","",IF($B$3="On",IF(Data_Noise!AK94&lt;=0,0,IF($BZ94&gt;=Data_Noise!AK94,0,Data_Noise!AK94-$BZ94)),Data_Noise!AK94)),"")</f>
        <v>3734.0234978215453</v>
      </c>
      <c r="AL94" s="79">
        <f ca="1">IFERROR(IF(Data_Noise!AL94="","",IF($B$3="On",IF(Data_Noise!AL94&lt;=0,0,IF($BZ94&gt;=Data_Noise!AL94,0,Data_Noise!AL94-$BZ94)),Data_Noise!AL94)),"")</f>
        <v>3919.610185518342</v>
      </c>
      <c r="AM94" s="79">
        <f ca="1">IFERROR(IF(Data_Noise!AM94="","",IF($B$3="On",IF(Data_Noise!AM94&lt;=0,0,IF($BZ94&gt;=Data_Noise!AM94,0,Data_Noise!AM94-$BZ94)),Data_Noise!AM94)),"")</f>
        <v>4031.2447766564424</v>
      </c>
      <c r="AN94" s="79">
        <f ca="1">IFERROR(IF(Data_Noise!AN94="","",IF($B$3="On",IF(Data_Noise!AN94&lt;=0,0,IF($BZ94&gt;=Data_Noise!AN94,0,Data_Noise!AN94-$BZ94)),Data_Noise!AN94)),"")</f>
        <v>4099.6236760580377</v>
      </c>
      <c r="AO94" s="79">
        <f ca="1">IFERROR(IF(Data_Noise!AO94="","",IF($B$3="On",IF(Data_Noise!AO94&lt;=0,0,IF($BZ94&gt;=Data_Noise!AO94,0,Data_Noise!AO94-$BZ94)),Data_Noise!AO94)),"")</f>
        <v>4151.8133579683517</v>
      </c>
      <c r="AP94" s="79">
        <f ca="1">IFERROR(IF(Data_Noise!AP94="","",IF($B$3="On",IF(Data_Noise!AP94&lt;=0,0,IF($BZ94&gt;=Data_Noise!AP94,0,Data_Noise!AP94-$BZ94)),Data_Noise!AP94)),"")</f>
        <v>4174.0794923389431</v>
      </c>
      <c r="AQ94" s="79" t="str">
        <f>IFERROR(IF(Data_Noise!AQ94="","",IF($B$3="On",IF(Data_Noise!AQ94&lt;=0,0,IF($BZ94&gt;=Data_Noise!AQ94,0,Data_Noise!AQ94-$BZ94)),Data_Noise!AQ94)),"")</f>
        <v/>
      </c>
      <c r="AR94" s="79" t="str">
        <f>IFERROR(IF(Data_Noise!AR94="","",IF($B$3="On",IF(Data_Noise!AR94&lt;=0,0,IF($BZ94&gt;=Data_Noise!AR94,0,Data_Noise!AR94-$BZ94)),Data_Noise!AR94)),"")</f>
        <v/>
      </c>
      <c r="AS94" s="79" t="str">
        <f>IFERROR(IF(Data_Noise!AS94="","",IF($B$3="On",IF(Data_Noise!AS94&lt;=0,0,IF($BZ94&gt;=Data_Noise!AS94,0,Data_Noise!AS94-$BZ94)),Data_Noise!AS94)),"")</f>
        <v/>
      </c>
      <c r="AT94" s="79" t="str">
        <f>IFERROR(IF(Data_Noise!AT94="","",IF($B$3="On",IF(Data_Noise!AT94&lt;=0,0,IF($BZ94&gt;=Data_Noise!AT94,0,Data_Noise!AT94-$BZ94)),Data_Noise!AT94)),"")</f>
        <v/>
      </c>
      <c r="AU94" s="79" t="str">
        <f>IFERROR(IF(Data_Noise!AU94="","",IF($B$3="On",IF(Data_Noise!AU94&lt;=0,0,IF($BZ94&gt;=Data_Noise!AU94,0,Data_Noise!AU94-$BZ94)),Data_Noise!AU94)),"")</f>
        <v/>
      </c>
      <c r="AV94" s="79" t="str">
        <f>IFERROR(IF(Data_Noise!AV94="","",IF($B$3="On",IF(Data_Noise!AV94&lt;=0,0,IF($BZ94&gt;=Data_Noise!AV94,0,Data_Noise!AV94-$BZ94)),Data_Noise!AV94)),"")</f>
        <v/>
      </c>
      <c r="AW94" s="79" t="str">
        <f>IFERROR(IF(Data_Noise!AW94="","",IF($B$3="On",IF(Data_Noise!AW94&lt;=0,0,IF($BZ94&gt;=Data_Noise!AW94,0,Data_Noise!AW94-$BZ94)),Data_Noise!AW94)),"")</f>
        <v/>
      </c>
      <c r="AX94" s="79" t="str">
        <f>IFERROR(IF(Data_Noise!AX94="","",IF($B$3="On",IF(Data_Noise!AX94&lt;=0,0,IF($BZ94&gt;=Data_Noise!AX94,0,Data_Noise!AX94-$BZ94)),Data_Noise!AX94)),"")</f>
        <v/>
      </c>
      <c r="AY94" s="79" t="str">
        <f>IFERROR(IF(Data_Noise!AY94="","",IF($B$3="On",IF(Data_Noise!AY94&lt;=0,0,IF($BZ94&gt;=Data_Noise!AY94,0,Data_Noise!AY94-$BZ94)),Data_Noise!AY94)),"")</f>
        <v/>
      </c>
      <c r="AZ94" s="79" t="str">
        <f>IFERROR(IF(Data_Noise!AZ94="","",IF($B$3="On",IF(Data_Noise!AZ94&lt;=0,0,IF($BZ94&gt;=Data_Noise!AZ94,0,Data_Noise!AZ94-$BZ94)),Data_Noise!AZ94)),"")</f>
        <v/>
      </c>
      <c r="BA94" s="79">
        <f ca="1">IF(BA$3="","",Data_Noise!C94)</f>
        <v>5.2883481823614602</v>
      </c>
      <c r="BB94" s="79">
        <f ca="1">IF(BB$3="","",Data_Noise!D94)</f>
        <v>5.0592566553979532</v>
      </c>
      <c r="BC94" s="79">
        <f ca="1">IF(BC$3="","",Data_Noise!E94)</f>
        <v>5.8628858431420667</v>
      </c>
      <c r="BD94" s="79">
        <f ca="1">IF(BD$3="","",Data_Noise!F94)</f>
        <v>4.4499431828091165</v>
      </c>
      <c r="BE94" s="79">
        <f ca="1">IF(BE$3="","",Data_Noise!G94)</f>
        <v>3.3803814427518168</v>
      </c>
      <c r="BF94" s="79">
        <f ca="1">IF(BF$3="","",Data_Noise!H94)</f>
        <v>2.4381068843948337</v>
      </c>
      <c r="BG94" s="79">
        <f ca="1">IF(BG$3="","",Data_Noise!I94)</f>
        <v>2.2482204339844434</v>
      </c>
      <c r="BH94" s="79">
        <f ca="1">IF(BH$3="","",Data_Noise!J94)</f>
        <v>2.4680927905371099</v>
      </c>
      <c r="BI94" s="79">
        <f ca="1">IF(BI$3="","",Data_Noise!K94)</f>
        <v>2.0216480613985364</v>
      </c>
      <c r="BJ94" s="79">
        <f ca="1">IF(BJ$3="","",Data_Noise!L94)</f>
        <v>1.1971154220276128</v>
      </c>
      <c r="BK94" s="79">
        <f ca="1">IF(BK$3="","",Data_Noise!M94)</f>
        <v>1.4139505061546043E-2</v>
      </c>
      <c r="BL94" s="79">
        <f ca="1">IF(BL$3="","",Data_Noise!N94)</f>
        <v>-1.3196607345900406</v>
      </c>
      <c r="BM94" s="79">
        <f ca="1">IF(BM$3="","",Data_Noise!O94)</f>
        <v>-1.9074845648059033</v>
      </c>
      <c r="BN94" s="79" t="str">
        <f>IF(BN$3="","",Data_Noise!P94)</f>
        <v/>
      </c>
      <c r="BO94" s="79" t="str">
        <f>IF(BO$3="","",Data_Noise!Q94)</f>
        <v/>
      </c>
      <c r="BP94" s="79" t="str">
        <f>IF(BP$3="","",Data_Noise!R94)</f>
        <v/>
      </c>
      <c r="BQ94" s="79" t="str">
        <f>IF(BQ$3="","",Data_Noise!S94)</f>
        <v/>
      </c>
      <c r="BR94" s="79" t="str">
        <f>IF(BR$3="","",Data_Noise!T94)</f>
        <v/>
      </c>
      <c r="BS94" s="79" t="str">
        <f>IF(BS$3="","",Data_Noise!U94)</f>
        <v/>
      </c>
      <c r="BT94" s="79" t="str">
        <f>IF(BT$3="","",Data_Noise!V94)</f>
        <v/>
      </c>
      <c r="BU94" s="79" t="str">
        <f>IF(BU$3="","",Data_Noise!W94)</f>
        <v/>
      </c>
      <c r="BV94" s="79" t="str">
        <f>IF(BV$3="","",Data_Noise!X94)</f>
        <v/>
      </c>
      <c r="BW94" s="79" t="str">
        <f>IF(BW$3="","",Data_Noise!Y94)</f>
        <v/>
      </c>
      <c r="BX94" s="79" t="str">
        <f>IF(BX$3="","",Data_Noise!Z94)</f>
        <v/>
      </c>
      <c r="BY94" s="79" t="str">
        <f>IF(BY$3="","",Data_Noise!AA94)</f>
        <v/>
      </c>
      <c r="BZ94" s="79">
        <f t="shared" ca="1" si="2"/>
        <v>2.4000763926515809</v>
      </c>
    </row>
    <row r="95" spans="1:78" x14ac:dyDescent="0.25">
      <c r="A95" s="79">
        <f ca="1">Data_Initial!A95</f>
        <v>2</v>
      </c>
      <c r="B95" s="79" t="str">
        <f ca="1">Data_Initial!B95</f>
        <v>D3</v>
      </c>
      <c r="C95" s="79">
        <f ca="1">IFERROR(IF(Data_Noise!C95="","",IF($B$3="On",IF(Data_Noise!C95&lt;=0,0,IF($BZ95&gt;=Data_Noise!C95,0,Data_Noise!C95-$BZ95)),Data_Noise!C95)),"")</f>
        <v>3.9725420521307093</v>
      </c>
      <c r="D95" s="79">
        <f ca="1">IFERROR(IF(Data_Noise!D95="","",IF($B$3="On",IF(Data_Noise!D95&lt;=0,0,IF($BZ95&gt;=Data_Noise!D95,0,Data_Noise!D95-$BZ95)),Data_Noise!D95)),"")</f>
        <v>3.5767568960044889</v>
      </c>
      <c r="E95" s="79">
        <f ca="1">IFERROR(IF(Data_Noise!E95="","",IF($B$3="On",IF(Data_Noise!E95&lt;=0,0,IF($BZ95&gt;=Data_Noise!E95,0,Data_Noise!E95-$BZ95)),Data_Noise!E95)),"")</f>
        <v>3.9906407072856016</v>
      </c>
      <c r="F95" s="79">
        <f ca="1">IFERROR(IF(Data_Noise!F95="","",IF($B$3="On",IF(Data_Noise!F95&lt;=0,0,IF($BZ95&gt;=Data_Noise!F95,0,Data_Noise!F95-$BZ95)),Data_Noise!F95)),"")</f>
        <v>1.2518823980099969</v>
      </c>
      <c r="G95" s="79">
        <f ca="1">IFERROR(IF(Data_Noise!G95="","",IF($B$3="On",IF(Data_Noise!G95&lt;=0,0,IF($BZ95&gt;=Data_Noise!G95,0,Data_Noise!G95-$BZ95)),Data_Noise!G95)),"")</f>
        <v>0</v>
      </c>
      <c r="H95" s="79">
        <f ca="1">IFERROR(IF(Data_Noise!H95="","",IF($B$3="On",IF(Data_Noise!H95&lt;=0,0,IF($BZ95&gt;=Data_Noise!H95,0,Data_Noise!H95-$BZ95)),Data_Noise!H95)),"")</f>
        <v>0</v>
      </c>
      <c r="I95" s="79">
        <f ca="1">IFERROR(IF(Data_Noise!I95="","",IF($B$3="On",IF(Data_Noise!I95&lt;=0,0,IF($BZ95&gt;=Data_Noise!I95,0,Data_Noise!I95-$BZ95)),Data_Noise!I95)),"")</f>
        <v>0</v>
      </c>
      <c r="J95" s="79">
        <f ca="1">IFERROR(IF(Data_Noise!J95="","",IF($B$3="On",IF(Data_Noise!J95&lt;=0,0,IF($BZ95&gt;=Data_Noise!J95,0,Data_Noise!J95-$BZ95)),Data_Noise!J95)),"")</f>
        <v>0</v>
      </c>
      <c r="K95" s="79">
        <f ca="1">IFERROR(IF(Data_Noise!K95="","",IF($B$3="On",IF(Data_Noise!K95&lt;=0,0,IF($BZ95&gt;=Data_Noise!K95,0,Data_Noise!K95-$BZ95)),Data_Noise!K95)),"")</f>
        <v>0</v>
      </c>
      <c r="L95" s="79">
        <f ca="1">IFERROR(IF(Data_Noise!L95="","",IF($B$3="On",IF(Data_Noise!L95&lt;=0,0,IF($BZ95&gt;=Data_Noise!L95,0,Data_Noise!L95-$BZ95)),Data_Noise!L95)),"")</f>
        <v>0</v>
      </c>
      <c r="M95" s="79">
        <f ca="1">IFERROR(IF(Data_Noise!M95="","",IF($B$3="On",IF(Data_Noise!M95&lt;=0,0,IF($BZ95&gt;=Data_Noise!M95,0,Data_Noise!M95-$BZ95)),Data_Noise!M95)),"")</f>
        <v>0</v>
      </c>
      <c r="N95" s="79">
        <f ca="1">IFERROR(IF(Data_Noise!N95="","",IF($B$3="On",IF(Data_Noise!N95&lt;=0,0,IF($BZ95&gt;=Data_Noise!N95,0,Data_Noise!N95-$BZ95)),Data_Noise!N95)),"")</f>
        <v>0</v>
      </c>
      <c r="O95" s="79">
        <f ca="1">IFERROR(IF(Data_Noise!O95="","",IF($B$3="On",IF(Data_Noise!O95&lt;=0,0,IF($BZ95&gt;=Data_Noise!O95,0,Data_Noise!O95-$BZ95)),Data_Noise!O95)),"")</f>
        <v>0</v>
      </c>
      <c r="P95" s="79">
        <f ca="1">IFERROR(IF(Data_Noise!P95="","",IF($B$3="On",IF(Data_Noise!P95&lt;=0,0,IF($BZ95&gt;=Data_Noise!P95,0,Data_Noise!P95-$BZ95)),Data_Noise!P95)),"")</f>
        <v>0</v>
      </c>
      <c r="Q95" s="79">
        <f ca="1">IFERROR(IF(Data_Noise!Q95="","",IF($B$3="On",IF(Data_Noise!Q95&lt;=0,0,IF($BZ95&gt;=Data_Noise!Q95,0,Data_Noise!Q95-$BZ95)),Data_Noise!Q95)),"")</f>
        <v>0</v>
      </c>
      <c r="R95" s="79">
        <f ca="1">IFERROR(IF(Data_Noise!R95="","",IF($B$3="On",IF(Data_Noise!R95&lt;=0,0,IF($BZ95&gt;=Data_Noise!R95,0,Data_Noise!R95-$BZ95)),Data_Noise!R95)),"")</f>
        <v>0</v>
      </c>
      <c r="S95" s="79">
        <f ca="1">IFERROR(IF(Data_Noise!S95="","",IF($B$3="On",IF(Data_Noise!S95&lt;=0,0,IF($BZ95&gt;=Data_Noise!S95,0,Data_Noise!S95-$BZ95)),Data_Noise!S95)),"")</f>
        <v>0</v>
      </c>
      <c r="T95" s="79">
        <f ca="1">IFERROR(IF(Data_Noise!T95="","",IF($B$3="On",IF(Data_Noise!T95&lt;=0,0,IF($BZ95&gt;=Data_Noise!T95,0,Data_Noise!T95-$BZ95)),Data_Noise!T95)),"")</f>
        <v>0</v>
      </c>
      <c r="U95" s="79">
        <f ca="1">IFERROR(IF(Data_Noise!U95="","",IF($B$3="On",IF(Data_Noise!U95&lt;=0,0,IF($BZ95&gt;=Data_Noise!U95,0,Data_Noise!U95-$BZ95)),Data_Noise!U95)),"")</f>
        <v>0</v>
      </c>
      <c r="V95" s="79">
        <f ca="1">IFERROR(IF(Data_Noise!V95="","",IF($B$3="On",IF(Data_Noise!V95&lt;=0,0,IF($BZ95&gt;=Data_Noise!V95,0,Data_Noise!V95-$BZ95)),Data_Noise!V95)),"")</f>
        <v>0</v>
      </c>
      <c r="W95" s="79">
        <f ca="1">IFERROR(IF(Data_Noise!W95="","",IF($B$3="On",IF(Data_Noise!W95&lt;=0,0,IF($BZ95&gt;=Data_Noise!W95,0,Data_Noise!W95-$BZ95)),Data_Noise!W95)),"")</f>
        <v>0</v>
      </c>
      <c r="X95" s="79">
        <f ca="1">IFERROR(IF(Data_Noise!X95="","",IF($B$3="On",IF(Data_Noise!X95&lt;=0,0,IF($BZ95&gt;=Data_Noise!X95,0,Data_Noise!X95-$BZ95)),Data_Noise!X95)),"")</f>
        <v>0</v>
      </c>
      <c r="Y95" s="79">
        <f ca="1">IFERROR(IF(Data_Noise!Y95="","",IF($B$3="On",IF(Data_Noise!Y95&lt;=0,0,IF($BZ95&gt;=Data_Noise!Y95,0,Data_Noise!Y95-$BZ95)),Data_Noise!Y95)),"")</f>
        <v>0</v>
      </c>
      <c r="Z95" s="79">
        <f ca="1">IFERROR(IF(Data_Noise!Z95="","",IF($B$3="On",IF(Data_Noise!Z95&lt;=0,0,IF($BZ95&gt;=Data_Noise!Z95,0,Data_Noise!Z95-$BZ95)),Data_Noise!Z95)),"")</f>
        <v>7.7872090954207227</v>
      </c>
      <c r="AA95" s="79">
        <f ca="1">IFERROR(IF(Data_Noise!AA95="","",IF($B$3="On",IF(Data_Noise!AA95&lt;=0,0,IF($BZ95&gt;=Data_Noise!AA95,0,Data_Noise!AA95-$BZ95)),Data_Noise!AA95)),"")</f>
        <v>23.432232397694069</v>
      </c>
      <c r="AB95" s="79">
        <f ca="1">IFERROR(IF(Data_Noise!AB95="","",IF($B$3="On",IF(Data_Noise!AB95&lt;=0,0,IF($BZ95&gt;=Data_Noise!AB95,0,Data_Noise!AB95-$BZ95)),Data_Noise!AB95)),"")</f>
        <v>53.080826373532211</v>
      </c>
      <c r="AC95" s="79">
        <f ca="1">IFERROR(IF(Data_Noise!AC95="","",IF($B$3="On",IF(Data_Noise!AC95&lt;=0,0,IF($BZ95&gt;=Data_Noise!AC95,0,Data_Noise!AC95-$BZ95)),Data_Noise!AC95)),"")</f>
        <v>114.50072143701597</v>
      </c>
      <c r="AD95" s="79">
        <f ca="1">IFERROR(IF(Data_Noise!AD95="","",IF($B$3="On",IF(Data_Noise!AD95&lt;=0,0,IF($BZ95&gt;=Data_Noise!AD95,0,Data_Noise!AD95-$BZ95)),Data_Noise!AD95)),"")</f>
        <v>229.53534240112262</v>
      </c>
      <c r="AE95" s="79">
        <f ca="1">IFERROR(IF(Data_Noise!AE95="","",IF($B$3="On",IF(Data_Noise!AE95&lt;=0,0,IF($BZ95&gt;=Data_Noise!AE95,0,Data_Noise!AE95-$BZ95)),Data_Noise!AE95)),"")</f>
        <v>441.68710535136591</v>
      </c>
      <c r="AF95" s="79">
        <f ca="1">IFERROR(IF(Data_Noise!AF95="","",IF($B$3="On",IF(Data_Noise!AF95&lt;=0,0,IF($BZ95&gt;=Data_Noise!AF95,0,Data_Noise!AF95-$BZ95)),Data_Noise!AF95)),"")</f>
        <v>796.20990433027964</v>
      </c>
      <c r="AG95" s="79">
        <f ca="1">IFERROR(IF(Data_Noise!AG95="","",IF($B$3="On",IF(Data_Noise!AG95&lt;=0,0,IF($BZ95&gt;=Data_Noise!AG95,0,Data_Noise!AG95-$BZ95)),Data_Noise!AG95)),"")</f>
        <v>1324.7639026217198</v>
      </c>
      <c r="AH95" s="79">
        <f ca="1">IFERROR(IF(Data_Noise!AH95="","",IF($B$3="On",IF(Data_Noise!AH95&lt;=0,0,IF($BZ95&gt;=Data_Noise!AH95,0,Data_Noise!AH95-$BZ95)),Data_Noise!AH95)),"")</f>
        <v>1962.213799173265</v>
      </c>
      <c r="AI95" s="79">
        <f ca="1">IFERROR(IF(Data_Noise!AI95="","",IF($B$3="On",IF(Data_Noise!AI95&lt;=0,0,IF($BZ95&gt;=Data_Noise!AI95,0,Data_Noise!AI95-$BZ95)),Data_Noise!AI95)),"")</f>
        <v>2602.8636573158783</v>
      </c>
      <c r="AJ95" s="79">
        <f ca="1">IFERROR(IF(Data_Noise!AJ95="","",IF($B$3="On",IF(Data_Noise!AJ95&lt;=0,0,IF($BZ95&gt;=Data_Noise!AJ95,0,Data_Noise!AJ95-$BZ95)),Data_Noise!AJ95)),"")</f>
        <v>3131.9394730201616</v>
      </c>
      <c r="AK95" s="79">
        <f ca="1">IFERROR(IF(Data_Noise!AK95="","",IF($B$3="On",IF(Data_Noise!AK95&lt;=0,0,IF($BZ95&gt;=Data_Noise!AK95,0,Data_Noise!AK95-$BZ95)),Data_Noise!AK95)),"")</f>
        <v>3514.7329698586382</v>
      </c>
      <c r="AL95" s="79">
        <f ca="1">IFERROR(IF(Data_Noise!AL95="","",IF($B$3="On",IF(Data_Noise!AL95&lt;=0,0,IF($BZ95&gt;=Data_Noise!AL95,0,Data_Noise!AL95-$BZ95)),Data_Noise!AL95)),"")</f>
        <v>3759.7999176552253</v>
      </c>
      <c r="AM95" s="79">
        <f ca="1">IFERROR(IF(Data_Noise!AM95="","",IF($B$3="On",IF(Data_Noise!AM95&lt;=0,0,IF($BZ95&gt;=Data_Noise!AM95,0,Data_Noise!AM95-$BZ95)),Data_Noise!AM95)),"")</f>
        <v>3908.4613667066888</v>
      </c>
      <c r="AN95" s="79">
        <f ca="1">IFERROR(IF(Data_Noise!AN95="","",IF($B$3="On",IF(Data_Noise!AN95&lt;=0,0,IF($BZ95&gt;=Data_Noise!AN95,0,Data_Noise!AN95-$BZ95)),Data_Noise!AN95)),"")</f>
        <v>3998.234846416095</v>
      </c>
      <c r="AO95" s="79">
        <f ca="1">IFERROR(IF(Data_Noise!AO95="","",IF($B$3="On",IF(Data_Noise!AO95&lt;=0,0,IF($BZ95&gt;=Data_Noise!AO95,0,Data_Noise!AO95-$BZ95)),Data_Noise!AO95)),"")</f>
        <v>4056.4111898202655</v>
      </c>
      <c r="AP95" s="79">
        <f ca="1">IFERROR(IF(Data_Noise!AP95="","",IF($B$3="On",IF(Data_Noise!AP95&lt;=0,0,IF($BZ95&gt;=Data_Noise!AP95,0,Data_Noise!AP95-$BZ95)),Data_Noise!AP95)),"")</f>
        <v>4080.1612650831066</v>
      </c>
      <c r="AQ95" s="79" t="str">
        <f>IFERROR(IF(Data_Noise!AQ95="","",IF($B$3="On",IF(Data_Noise!AQ95&lt;=0,0,IF($BZ95&gt;=Data_Noise!AQ95,0,Data_Noise!AQ95-$BZ95)),Data_Noise!AQ95)),"")</f>
        <v/>
      </c>
      <c r="AR95" s="79" t="str">
        <f>IFERROR(IF(Data_Noise!AR95="","",IF($B$3="On",IF(Data_Noise!AR95&lt;=0,0,IF($BZ95&gt;=Data_Noise!AR95,0,Data_Noise!AR95-$BZ95)),Data_Noise!AR95)),"")</f>
        <v/>
      </c>
      <c r="AS95" s="79" t="str">
        <f>IFERROR(IF(Data_Noise!AS95="","",IF($B$3="On",IF(Data_Noise!AS95&lt;=0,0,IF($BZ95&gt;=Data_Noise!AS95,0,Data_Noise!AS95-$BZ95)),Data_Noise!AS95)),"")</f>
        <v/>
      </c>
      <c r="AT95" s="79" t="str">
        <f>IFERROR(IF(Data_Noise!AT95="","",IF($B$3="On",IF(Data_Noise!AT95&lt;=0,0,IF($BZ95&gt;=Data_Noise!AT95,0,Data_Noise!AT95-$BZ95)),Data_Noise!AT95)),"")</f>
        <v/>
      </c>
      <c r="AU95" s="79" t="str">
        <f>IFERROR(IF(Data_Noise!AU95="","",IF($B$3="On",IF(Data_Noise!AU95&lt;=0,0,IF($BZ95&gt;=Data_Noise!AU95,0,Data_Noise!AU95-$BZ95)),Data_Noise!AU95)),"")</f>
        <v/>
      </c>
      <c r="AV95" s="79" t="str">
        <f>IFERROR(IF(Data_Noise!AV95="","",IF($B$3="On",IF(Data_Noise!AV95&lt;=0,0,IF($BZ95&gt;=Data_Noise!AV95,0,Data_Noise!AV95-$BZ95)),Data_Noise!AV95)),"")</f>
        <v/>
      </c>
      <c r="AW95" s="79" t="str">
        <f>IFERROR(IF(Data_Noise!AW95="","",IF($B$3="On",IF(Data_Noise!AW95&lt;=0,0,IF($BZ95&gt;=Data_Noise!AW95,0,Data_Noise!AW95-$BZ95)),Data_Noise!AW95)),"")</f>
        <v/>
      </c>
      <c r="AX95" s="79" t="str">
        <f>IFERROR(IF(Data_Noise!AX95="","",IF($B$3="On",IF(Data_Noise!AX95&lt;=0,0,IF($BZ95&gt;=Data_Noise!AX95,0,Data_Noise!AX95-$BZ95)),Data_Noise!AX95)),"")</f>
        <v/>
      </c>
      <c r="AY95" s="79" t="str">
        <f>IFERROR(IF(Data_Noise!AY95="","",IF($B$3="On",IF(Data_Noise!AY95&lt;=0,0,IF($BZ95&gt;=Data_Noise!AY95,0,Data_Noise!AY95-$BZ95)),Data_Noise!AY95)),"")</f>
        <v/>
      </c>
      <c r="AZ95" s="79" t="str">
        <f>IFERROR(IF(Data_Noise!AZ95="","",IF($B$3="On",IF(Data_Noise!AZ95&lt;=0,0,IF($BZ95&gt;=Data_Noise!AZ95,0,Data_Noise!AZ95-$BZ95)),Data_Noise!AZ95)),"")</f>
        <v/>
      </c>
      <c r="BA95" s="79">
        <f ca="1">IF(BA$3="","",Data_Noise!C95)</f>
        <v>5.8404670950687905</v>
      </c>
      <c r="BB95" s="79">
        <f ca="1">IF(BB$3="","",Data_Noise!D95)</f>
        <v>5.44468193894257</v>
      </c>
      <c r="BC95" s="79">
        <f ca="1">IF(BC$3="","",Data_Noise!E95)</f>
        <v>5.8585657502236828</v>
      </c>
      <c r="BD95" s="79">
        <f ca="1">IF(BD$3="","",Data_Noise!F95)</f>
        <v>3.1198074409480778</v>
      </c>
      <c r="BE95" s="79">
        <f ca="1">IF(BE$3="","",Data_Noise!G95)</f>
        <v>1.7332413930290986</v>
      </c>
      <c r="BF95" s="79">
        <f ca="1">IF(BF$3="","",Data_Noise!H95)</f>
        <v>0.49008364217934258</v>
      </c>
      <c r="BG95" s="79">
        <f ca="1">IF(BG$3="","",Data_Noise!I95)</f>
        <v>1.3633077470810049</v>
      </c>
      <c r="BH95" s="79">
        <f ca="1">IF(BH$3="","",Data_Noise!J95)</f>
        <v>1.4980739355723929</v>
      </c>
      <c r="BI95" s="79">
        <f ca="1">IF(BI$3="","",Data_Noise!K95)</f>
        <v>1.0039285924773753</v>
      </c>
      <c r="BJ95" s="79">
        <f ca="1">IF(BJ$3="","",Data_Noise!L95)</f>
        <v>0.27360994092866192</v>
      </c>
      <c r="BK95" s="79">
        <f ca="1">IF(BK$3="","",Data_Noise!M95)</f>
        <v>-0.62868771647102339</v>
      </c>
      <c r="BL95" s="79">
        <f ca="1">IF(BL$3="","",Data_Noise!N95)</f>
        <v>-0.22823988279317906</v>
      </c>
      <c r="BM95" s="79">
        <f ca="1">IF(BM$3="","",Data_Noise!O95)</f>
        <v>-1.4858143189917421</v>
      </c>
      <c r="BN95" s="79" t="str">
        <f>IF(BN$3="","",Data_Noise!P95)</f>
        <v/>
      </c>
      <c r="BO95" s="79" t="str">
        <f>IF(BO$3="","",Data_Noise!Q95)</f>
        <v/>
      </c>
      <c r="BP95" s="79" t="str">
        <f>IF(BP$3="","",Data_Noise!R95)</f>
        <v/>
      </c>
      <c r="BQ95" s="79" t="str">
        <f>IF(BQ$3="","",Data_Noise!S95)</f>
        <v/>
      </c>
      <c r="BR95" s="79" t="str">
        <f>IF(BR$3="","",Data_Noise!T95)</f>
        <v/>
      </c>
      <c r="BS95" s="79" t="str">
        <f>IF(BS$3="","",Data_Noise!U95)</f>
        <v/>
      </c>
      <c r="BT95" s="79" t="str">
        <f>IF(BT$3="","",Data_Noise!V95)</f>
        <v/>
      </c>
      <c r="BU95" s="79" t="str">
        <f>IF(BU$3="","",Data_Noise!W95)</f>
        <v/>
      </c>
      <c r="BV95" s="79" t="str">
        <f>IF(BV$3="","",Data_Noise!X95)</f>
        <v/>
      </c>
      <c r="BW95" s="79" t="str">
        <f>IF(BW$3="","",Data_Noise!Y95)</f>
        <v/>
      </c>
      <c r="BX95" s="79" t="str">
        <f>IF(BX$3="","",Data_Noise!Z95)</f>
        <v/>
      </c>
      <c r="BY95" s="79" t="str">
        <f>IF(BY$3="","",Data_Noise!AA95)</f>
        <v/>
      </c>
      <c r="BZ95" s="79">
        <f t="shared" ca="1" si="2"/>
        <v>1.8679250429380809</v>
      </c>
    </row>
    <row r="96" spans="1:78" x14ac:dyDescent="0.25">
      <c r="A96" s="79">
        <f ca="1">Data_Initial!A96</f>
        <v>2</v>
      </c>
      <c r="B96" s="79" t="str">
        <f ca="1">Data_Initial!B96</f>
        <v>E3</v>
      </c>
      <c r="C96" s="79">
        <f ca="1">IFERROR(IF(Data_Noise!C96="","",IF($B$3="On",IF(Data_Noise!C96&lt;=0,0,IF($BZ96&gt;=Data_Noise!C96,0,Data_Noise!C96-$BZ96)),Data_Noise!C96)),"")</f>
        <v>4.1657667480136062</v>
      </c>
      <c r="D96" s="79">
        <f ca="1">IFERROR(IF(Data_Noise!D96="","",IF($B$3="On",IF(Data_Noise!D96&lt;=0,0,IF($BZ96&gt;=Data_Noise!D96,0,Data_Noise!D96-$BZ96)),Data_Noise!D96)),"")</f>
        <v>5.5822848145657229</v>
      </c>
      <c r="E96" s="79">
        <f ca="1">IFERROR(IF(Data_Noise!E96="","",IF($B$3="On",IF(Data_Noise!E96&lt;=0,0,IF($BZ96&gt;=Data_Noise!E96,0,Data_Noise!E96-$BZ96)),Data_Noise!E96)),"")</f>
        <v>6.0318958315532702</v>
      </c>
      <c r="F96" s="79">
        <f ca="1">IFERROR(IF(Data_Noise!F96="","",IF($B$3="On",IF(Data_Noise!F96&lt;=0,0,IF($BZ96&gt;=Data_Noise!F96,0,Data_Noise!F96-$BZ96)),Data_Noise!F96)),"")</f>
        <v>4.2645507276763235</v>
      </c>
      <c r="G96" s="79">
        <f ca="1">IFERROR(IF(Data_Noise!G96="","",IF($B$3="On",IF(Data_Noise!G96&lt;=0,0,IF($BZ96&gt;=Data_Noise!G96,0,Data_Noise!G96-$BZ96)),Data_Noise!G96)),"")</f>
        <v>2.0593398467060196</v>
      </c>
      <c r="H96" s="79">
        <f ca="1">IFERROR(IF(Data_Noise!H96="","",IF($B$3="On",IF(Data_Noise!H96&lt;=0,0,IF($BZ96&gt;=Data_Noise!H96,0,Data_Noise!H96-$BZ96)),Data_Noise!H96)),"")</f>
        <v>1.6675714480948456</v>
      </c>
      <c r="I96" s="79">
        <f ca="1">IFERROR(IF(Data_Noise!I96="","",IF($B$3="On",IF(Data_Noise!I96&lt;=0,0,IF($BZ96&gt;=Data_Noise!I96,0,Data_Noise!I96-$BZ96)),Data_Noise!I96)),"")</f>
        <v>0.51921494939358914</v>
      </c>
      <c r="J96" s="79">
        <f ca="1">IFERROR(IF(Data_Noise!J96="","",IF($B$3="On",IF(Data_Noise!J96&lt;=0,0,IF($BZ96&gt;=Data_Noise!J96,0,Data_Noise!J96-$BZ96)),Data_Noise!J96)),"")</f>
        <v>0</v>
      </c>
      <c r="K96" s="79">
        <f ca="1">IFERROR(IF(Data_Noise!K96="","",IF($B$3="On",IF(Data_Noise!K96&lt;=0,0,IF($BZ96&gt;=Data_Noise!K96,0,Data_Noise!K96-$BZ96)),Data_Noise!K96)),"")</f>
        <v>0</v>
      </c>
      <c r="L96" s="79">
        <f ca="1">IFERROR(IF(Data_Noise!L96="","",IF($B$3="On",IF(Data_Noise!L96&lt;=0,0,IF($BZ96&gt;=Data_Noise!L96,0,Data_Noise!L96-$BZ96)),Data_Noise!L96)),"")</f>
        <v>0</v>
      </c>
      <c r="M96" s="79">
        <f ca="1">IFERROR(IF(Data_Noise!M96="","",IF($B$3="On",IF(Data_Noise!M96&lt;=0,0,IF($BZ96&gt;=Data_Noise!M96,0,Data_Noise!M96-$BZ96)),Data_Noise!M96)),"")</f>
        <v>0</v>
      </c>
      <c r="N96" s="79">
        <f ca="1">IFERROR(IF(Data_Noise!N96="","",IF($B$3="On",IF(Data_Noise!N96&lt;=0,0,IF($BZ96&gt;=Data_Noise!N96,0,Data_Noise!N96-$BZ96)),Data_Noise!N96)),"")</f>
        <v>0</v>
      </c>
      <c r="O96" s="79">
        <f ca="1">IFERROR(IF(Data_Noise!O96="","",IF($B$3="On",IF(Data_Noise!O96&lt;=0,0,IF($BZ96&gt;=Data_Noise!O96,0,Data_Noise!O96-$BZ96)),Data_Noise!O96)),"")</f>
        <v>0</v>
      </c>
      <c r="P96" s="79">
        <f ca="1">IFERROR(IF(Data_Noise!P96="","",IF($B$3="On",IF(Data_Noise!P96&lt;=0,0,IF($BZ96&gt;=Data_Noise!P96,0,Data_Noise!P96-$BZ96)),Data_Noise!P96)),"")</f>
        <v>0</v>
      </c>
      <c r="Q96" s="79">
        <f ca="1">IFERROR(IF(Data_Noise!Q96="","",IF($B$3="On",IF(Data_Noise!Q96&lt;=0,0,IF($BZ96&gt;=Data_Noise!Q96,0,Data_Noise!Q96-$BZ96)),Data_Noise!Q96)),"")</f>
        <v>0</v>
      </c>
      <c r="R96" s="79">
        <f ca="1">IFERROR(IF(Data_Noise!R96="","",IF($B$3="On",IF(Data_Noise!R96&lt;=0,0,IF($BZ96&gt;=Data_Noise!R96,0,Data_Noise!R96-$BZ96)),Data_Noise!R96)),"")</f>
        <v>0</v>
      </c>
      <c r="S96" s="79">
        <f ca="1">IFERROR(IF(Data_Noise!S96="","",IF($B$3="On",IF(Data_Noise!S96&lt;=0,0,IF($BZ96&gt;=Data_Noise!S96,0,Data_Noise!S96-$BZ96)),Data_Noise!S96)),"")</f>
        <v>0</v>
      </c>
      <c r="T96" s="79">
        <f ca="1">IFERROR(IF(Data_Noise!T96="","",IF($B$3="On",IF(Data_Noise!T96&lt;=0,0,IF($BZ96&gt;=Data_Noise!T96,0,Data_Noise!T96-$BZ96)),Data_Noise!T96)),"")</f>
        <v>0</v>
      </c>
      <c r="U96" s="79">
        <f ca="1">IFERROR(IF(Data_Noise!U96="","",IF($B$3="On",IF(Data_Noise!U96&lt;=0,0,IF($BZ96&gt;=Data_Noise!U96,0,Data_Noise!U96-$BZ96)),Data_Noise!U96)),"")</f>
        <v>0</v>
      </c>
      <c r="V96" s="79">
        <f ca="1">IFERROR(IF(Data_Noise!V96="","",IF($B$3="On",IF(Data_Noise!V96&lt;=0,0,IF($BZ96&gt;=Data_Noise!V96,0,Data_Noise!V96-$BZ96)),Data_Noise!V96)),"")</f>
        <v>0</v>
      </c>
      <c r="W96" s="79">
        <f ca="1">IFERROR(IF(Data_Noise!W96="","",IF($B$3="On",IF(Data_Noise!W96&lt;=0,0,IF($BZ96&gt;=Data_Noise!W96,0,Data_Noise!W96-$BZ96)),Data_Noise!W96)),"")</f>
        <v>11.593241084523649</v>
      </c>
      <c r="X96" s="79">
        <f ca="1">IFERROR(IF(Data_Noise!X96="","",IF($B$3="On",IF(Data_Noise!X96&lt;=0,0,IF($BZ96&gt;=Data_Noise!X96,0,Data_Noise!X96-$BZ96)),Data_Noise!X96)),"")</f>
        <v>33.849992471657693</v>
      </c>
      <c r="Y96" s="79">
        <f ca="1">IFERROR(IF(Data_Noise!Y96="","",IF($B$3="On",IF(Data_Noise!Y96&lt;=0,0,IF($BZ96&gt;=Data_Noise!Y96,0,Data_Noise!Y96-$BZ96)),Data_Noise!Y96)),"")</f>
        <v>77.333989706299747</v>
      </c>
      <c r="Z96" s="79">
        <f ca="1">IFERROR(IF(Data_Noise!Z96="","",IF($B$3="On",IF(Data_Noise!Z96&lt;=0,0,IF($BZ96&gt;=Data_Noise!Z96,0,Data_Noise!Z96-$BZ96)),Data_Noise!Z96)),"")</f>
        <v>162.0443303359969</v>
      </c>
      <c r="AA96" s="79">
        <f ca="1">IFERROR(IF(Data_Noise!AA96="","",IF($B$3="On",IF(Data_Noise!AA96&lt;=0,0,IF($BZ96&gt;=Data_Noise!AA96,0,Data_Noise!AA96-$BZ96)),Data_Noise!AA96)),"")</f>
        <v>321.45621393438608</v>
      </c>
      <c r="AB96" s="79">
        <f ca="1">IFERROR(IF(Data_Noise!AB96="","",IF($B$3="On",IF(Data_Noise!AB96&lt;=0,0,IF($BZ96&gt;=Data_Noise!AB96,0,Data_Noise!AB96-$BZ96)),Data_Noise!AB96)),"")</f>
        <v>604.66614304129803</v>
      </c>
      <c r="AC96" s="79">
        <f ca="1">IFERROR(IF(Data_Noise!AC96="","",IF($B$3="On",IF(Data_Noise!AC96&lt;=0,0,IF($BZ96&gt;=Data_Noise!AC96,0,Data_Noise!AC96-$BZ96)),Data_Noise!AC96)),"")</f>
        <v>1065.640862362487</v>
      </c>
      <c r="AD96" s="79">
        <f ca="1">IFERROR(IF(Data_Noise!AD96="","",IF($B$3="On",IF(Data_Noise!AD96&lt;=0,0,IF($BZ96&gt;=Data_Noise!AD96,0,Data_Noise!AD96-$BZ96)),Data_Noise!AD96)),"")</f>
        <v>1717.701068079878</v>
      </c>
      <c r="AE96" s="79">
        <f ca="1">IFERROR(IF(Data_Noise!AE96="","",IF($B$3="On",IF(Data_Noise!AE96&lt;=0,0,IF($BZ96&gt;=Data_Noise!AE96,0,Data_Noise!AE96-$BZ96)),Data_Noise!AE96)),"")</f>
        <v>2466.4987710388023</v>
      </c>
      <c r="AF96" s="79">
        <f ca="1">IFERROR(IF(Data_Noise!AF96="","",IF($B$3="On",IF(Data_Noise!AF96&lt;=0,0,IF($BZ96&gt;=Data_Noise!AF96,0,Data_Noise!AF96-$BZ96)),Data_Noise!AF96)),"")</f>
        <v>3178.6746253722222</v>
      </c>
      <c r="AG96" s="79">
        <f ca="1">IFERROR(IF(Data_Noise!AG96="","",IF($B$3="On",IF(Data_Noise!AG96&lt;=0,0,IF($BZ96&gt;=Data_Noise!AG96,0,Data_Noise!AG96-$BZ96)),Data_Noise!AG96)),"")</f>
        <v>3736.8166531276624</v>
      </c>
      <c r="AH96" s="79">
        <f ca="1">IFERROR(IF(Data_Noise!AH96="","",IF($B$3="On",IF(Data_Noise!AH96&lt;=0,0,IF($BZ96&gt;=Data_Noise!AH96,0,Data_Noise!AH96-$BZ96)),Data_Noise!AH96)),"")</f>
        <v>4122.3854415528331</v>
      </c>
      <c r="AI96" s="79">
        <f ca="1">IFERROR(IF(Data_Noise!AI96="","",IF($B$3="On",IF(Data_Noise!AI96&lt;=0,0,IF($BZ96&gt;=Data_Noise!AI96,0,Data_Noise!AI96-$BZ96)),Data_Noise!AI96)),"")</f>
        <v>4360.2558112355127</v>
      </c>
      <c r="AJ96" s="79">
        <f ca="1">IFERROR(IF(Data_Noise!AJ96="","",IF($B$3="On",IF(Data_Noise!AJ96&lt;=0,0,IF($BZ96&gt;=Data_Noise!AJ96,0,Data_Noise!AJ96-$BZ96)),Data_Noise!AJ96)),"")</f>
        <v>4501.7247706204635</v>
      </c>
      <c r="AK96" s="79">
        <f ca="1">IFERROR(IF(Data_Noise!AK96="","",IF($B$3="On",IF(Data_Noise!AK96&lt;=0,0,IF($BZ96&gt;=Data_Noise!AK96,0,Data_Noise!AK96-$BZ96)),Data_Noise!AK96)),"")</f>
        <v>4587.3896071082199</v>
      </c>
      <c r="AL96" s="79">
        <f ca="1">IFERROR(IF(Data_Noise!AL96="","",IF($B$3="On",IF(Data_Noise!AL96&lt;=0,0,IF($BZ96&gt;=Data_Noise!AL96,0,Data_Noise!AL96-$BZ96)),Data_Noise!AL96)),"")</f>
        <v>4644.1796181332302</v>
      </c>
      <c r="AM96" s="79">
        <f ca="1">IFERROR(IF(Data_Noise!AM96="","",IF($B$3="On",IF(Data_Noise!AM96&lt;=0,0,IF($BZ96&gt;=Data_Noise!AM96,0,Data_Noise!AM96-$BZ96)),Data_Noise!AM96)),"")</f>
        <v>4684.3724999968035</v>
      </c>
      <c r="AN96" s="79">
        <f ca="1">IFERROR(IF(Data_Noise!AN96="","",IF($B$3="On",IF(Data_Noise!AN96&lt;=0,0,IF($BZ96&gt;=Data_Noise!AN96,0,Data_Noise!AN96-$BZ96)),Data_Noise!AN96)),"")</f>
        <v>4714.431999667353</v>
      </c>
      <c r="AO96" s="79">
        <f ca="1">IFERROR(IF(Data_Noise!AO96="","",IF($B$3="On",IF(Data_Noise!AO96&lt;=0,0,IF($BZ96&gt;=Data_Noise!AO96,0,Data_Noise!AO96-$BZ96)),Data_Noise!AO96)),"")</f>
        <v>4738.3445013500959</v>
      </c>
      <c r="AP96" s="79">
        <f ca="1">IFERROR(IF(Data_Noise!AP96="","",IF($B$3="On",IF(Data_Noise!AP96&lt;=0,0,IF($BZ96&gt;=Data_Noise!AP96,0,Data_Noise!AP96-$BZ96)),Data_Noise!AP96)),"")</f>
        <v>4749.0538453834915</v>
      </c>
      <c r="AQ96" s="79" t="str">
        <f>IFERROR(IF(Data_Noise!AQ96="","",IF($B$3="On",IF(Data_Noise!AQ96&lt;=0,0,IF($BZ96&gt;=Data_Noise!AQ96,0,Data_Noise!AQ96-$BZ96)),Data_Noise!AQ96)),"")</f>
        <v/>
      </c>
      <c r="AR96" s="79" t="str">
        <f>IFERROR(IF(Data_Noise!AR96="","",IF($B$3="On",IF(Data_Noise!AR96&lt;=0,0,IF($BZ96&gt;=Data_Noise!AR96,0,Data_Noise!AR96-$BZ96)),Data_Noise!AR96)),"")</f>
        <v/>
      </c>
      <c r="AS96" s="79" t="str">
        <f>IFERROR(IF(Data_Noise!AS96="","",IF($B$3="On",IF(Data_Noise!AS96&lt;=0,0,IF($BZ96&gt;=Data_Noise!AS96,0,Data_Noise!AS96-$BZ96)),Data_Noise!AS96)),"")</f>
        <v/>
      </c>
      <c r="AT96" s="79" t="str">
        <f>IFERROR(IF(Data_Noise!AT96="","",IF($B$3="On",IF(Data_Noise!AT96&lt;=0,0,IF($BZ96&gt;=Data_Noise!AT96,0,Data_Noise!AT96-$BZ96)),Data_Noise!AT96)),"")</f>
        <v/>
      </c>
      <c r="AU96" s="79" t="str">
        <f>IFERROR(IF(Data_Noise!AU96="","",IF($B$3="On",IF(Data_Noise!AU96&lt;=0,0,IF($BZ96&gt;=Data_Noise!AU96,0,Data_Noise!AU96-$BZ96)),Data_Noise!AU96)),"")</f>
        <v/>
      </c>
      <c r="AV96" s="79" t="str">
        <f>IFERROR(IF(Data_Noise!AV96="","",IF($B$3="On",IF(Data_Noise!AV96&lt;=0,0,IF($BZ96&gt;=Data_Noise!AV96,0,Data_Noise!AV96-$BZ96)),Data_Noise!AV96)),"")</f>
        <v/>
      </c>
      <c r="AW96" s="79" t="str">
        <f>IFERROR(IF(Data_Noise!AW96="","",IF($B$3="On",IF(Data_Noise!AW96&lt;=0,0,IF($BZ96&gt;=Data_Noise!AW96,0,Data_Noise!AW96-$BZ96)),Data_Noise!AW96)),"")</f>
        <v/>
      </c>
      <c r="AX96" s="79" t="str">
        <f>IFERROR(IF(Data_Noise!AX96="","",IF($B$3="On",IF(Data_Noise!AX96&lt;=0,0,IF($BZ96&gt;=Data_Noise!AX96,0,Data_Noise!AX96-$BZ96)),Data_Noise!AX96)),"")</f>
        <v/>
      </c>
      <c r="AY96" s="79" t="str">
        <f>IFERROR(IF(Data_Noise!AY96="","",IF($B$3="On",IF(Data_Noise!AY96&lt;=0,0,IF($BZ96&gt;=Data_Noise!AY96,0,Data_Noise!AY96-$BZ96)),Data_Noise!AY96)),"")</f>
        <v/>
      </c>
      <c r="AZ96" s="79" t="str">
        <f>IFERROR(IF(Data_Noise!AZ96="","",IF($B$3="On",IF(Data_Noise!AZ96&lt;=0,0,IF($BZ96&gt;=Data_Noise!AZ96,0,Data_Noise!AZ96-$BZ96)),Data_Noise!AZ96)),"")</f>
        <v/>
      </c>
      <c r="BA96" s="79">
        <f ca="1">IF(BA$3="","",Data_Noise!C96)</f>
        <v>5.95363781296785</v>
      </c>
      <c r="BB96" s="79">
        <f ca="1">IF(BB$3="","",Data_Noise!D96)</f>
        <v>7.3701558795199666</v>
      </c>
      <c r="BC96" s="79">
        <f ca="1">IF(BC$3="","",Data_Noise!E96)</f>
        <v>7.819766896507514</v>
      </c>
      <c r="BD96" s="79">
        <f ca="1">IF(BD$3="","",Data_Noise!F96)</f>
        <v>6.0524217926305672</v>
      </c>
      <c r="BE96" s="79">
        <f ca="1">IF(BE$3="","",Data_Noise!G96)</f>
        <v>3.8472109116602637</v>
      </c>
      <c r="BF96" s="79">
        <f ca="1">IF(BF$3="","",Data_Noise!H96)</f>
        <v>3.4554425130490896</v>
      </c>
      <c r="BG96" s="79">
        <f ca="1">IF(BG$3="","",Data_Noise!I96)</f>
        <v>2.3070860143478331</v>
      </c>
      <c r="BH96" s="79">
        <f ca="1">IF(BH$3="","",Data_Noise!J96)</f>
        <v>0.40119820035245662</v>
      </c>
      <c r="BI96" s="79">
        <f ca="1">IF(BI$3="","",Data_Noise!K96)</f>
        <v>-0.47490947350327906</v>
      </c>
      <c r="BJ96" s="79">
        <f ca="1">IF(BJ$3="","",Data_Noise!L96)</f>
        <v>-1.5686673899473724</v>
      </c>
      <c r="BK96" s="79">
        <f ca="1">IF(BK$3="","",Data_Noise!M96)</f>
        <v>-1.0802518317300374</v>
      </c>
      <c r="BL96" s="79">
        <f ca="1">IF(BL$3="","",Data_Noise!N96)</f>
        <v>-4.5121939659792085</v>
      </c>
      <c r="BM96" s="79">
        <f ca="1">IF(BM$3="","",Data_Noise!O96)</f>
        <v>-6.3285735154704659</v>
      </c>
      <c r="BN96" s="79" t="str">
        <f>IF(BN$3="","",Data_Noise!P96)</f>
        <v/>
      </c>
      <c r="BO96" s="79" t="str">
        <f>IF(BO$3="","",Data_Noise!Q96)</f>
        <v/>
      </c>
      <c r="BP96" s="79" t="str">
        <f>IF(BP$3="","",Data_Noise!R96)</f>
        <v/>
      </c>
      <c r="BQ96" s="79" t="str">
        <f>IF(BQ$3="","",Data_Noise!S96)</f>
        <v/>
      </c>
      <c r="BR96" s="79" t="str">
        <f>IF(BR$3="","",Data_Noise!T96)</f>
        <v/>
      </c>
      <c r="BS96" s="79" t="str">
        <f>IF(BS$3="","",Data_Noise!U96)</f>
        <v/>
      </c>
      <c r="BT96" s="79" t="str">
        <f>IF(BT$3="","",Data_Noise!V96)</f>
        <v/>
      </c>
      <c r="BU96" s="79" t="str">
        <f>IF(BU$3="","",Data_Noise!W96)</f>
        <v/>
      </c>
      <c r="BV96" s="79" t="str">
        <f>IF(BV$3="","",Data_Noise!X96)</f>
        <v/>
      </c>
      <c r="BW96" s="79" t="str">
        <f>IF(BW$3="","",Data_Noise!Y96)</f>
        <v/>
      </c>
      <c r="BX96" s="79" t="str">
        <f>IF(BX$3="","",Data_Noise!Z96)</f>
        <v/>
      </c>
      <c r="BY96" s="79" t="str">
        <f>IF(BY$3="","",Data_Noise!AA96)</f>
        <v/>
      </c>
      <c r="BZ96" s="79">
        <f t="shared" ca="1" si="2"/>
        <v>1.787871064954244</v>
      </c>
    </row>
    <row r="97" spans="1:78" x14ac:dyDescent="0.25">
      <c r="A97" s="79">
        <f ca="1">Data_Initial!A97</f>
        <v>2</v>
      </c>
      <c r="B97" s="79" t="str">
        <f ca="1">Data_Initial!B97</f>
        <v>F3</v>
      </c>
      <c r="C97" s="79">
        <f ca="1">IFERROR(IF(Data_Noise!C97="","",IF($B$3="On",IF(Data_Noise!C97&lt;=0,0,IF($BZ97&gt;=Data_Noise!C97,0,Data_Noise!C97-$BZ97)),Data_Noise!C97)),"")</f>
        <v>0</v>
      </c>
      <c r="D97" s="79">
        <f ca="1">IFERROR(IF(Data_Noise!D97="","",IF($B$3="On",IF(Data_Noise!D97&lt;=0,0,IF($BZ97&gt;=Data_Noise!D97,0,Data_Noise!D97-$BZ97)),Data_Noise!D97)),"")</f>
        <v>0.63998258175778233</v>
      </c>
      <c r="E97" s="79">
        <f ca="1">IFERROR(IF(Data_Noise!E97="","",IF($B$3="On",IF(Data_Noise!E97&lt;=0,0,IF($BZ97&gt;=Data_Noise!E97,0,Data_Noise!E97-$BZ97)),Data_Noise!E97)),"")</f>
        <v>3.7014697812882824</v>
      </c>
      <c r="F97" s="79">
        <f ca="1">IFERROR(IF(Data_Noise!F97="","",IF($B$3="On",IF(Data_Noise!F97&lt;=0,0,IF($BZ97&gt;=Data_Noise!F97,0,Data_Noise!F97-$BZ97)),Data_Noise!F97)),"")</f>
        <v>4.8429748584706322</v>
      </c>
      <c r="G97" s="79">
        <f ca="1">IFERROR(IF(Data_Noise!G97="","",IF($B$3="On",IF(Data_Noise!G97&lt;=0,0,IF($BZ97&gt;=Data_Noise!G97,0,Data_Noise!G97-$BZ97)),Data_Noise!G97)),"")</f>
        <v>4.558189570671666</v>
      </c>
      <c r="H97" s="79">
        <f ca="1">IFERROR(IF(Data_Noise!H97="","",IF($B$3="On",IF(Data_Noise!H97&lt;=0,0,IF($BZ97&gt;=Data_Noise!H97,0,Data_Noise!H97-$BZ97)),Data_Noise!H97)),"")</f>
        <v>2.7195708991743746</v>
      </c>
      <c r="I97" s="79">
        <f ca="1">IFERROR(IF(Data_Noise!I97="","",IF($B$3="On",IF(Data_Noise!I97&lt;=0,0,IF($BZ97&gt;=Data_Noise!I97,0,Data_Noise!I97-$BZ97)),Data_Noise!I97)),"")</f>
        <v>1.5920492690450279</v>
      </c>
      <c r="J97" s="79">
        <f ca="1">IFERROR(IF(Data_Noise!J97="","",IF($B$3="On",IF(Data_Noise!J97&lt;=0,0,IF($BZ97&gt;=Data_Noise!J97,0,Data_Noise!J97-$BZ97)),Data_Noise!J97)),"")</f>
        <v>0</v>
      </c>
      <c r="K97" s="79">
        <f ca="1">IFERROR(IF(Data_Noise!K97="","",IF($B$3="On",IF(Data_Noise!K97&lt;=0,0,IF($BZ97&gt;=Data_Noise!K97,0,Data_Noise!K97-$BZ97)),Data_Noise!K97)),"")</f>
        <v>0</v>
      </c>
      <c r="L97" s="79">
        <f ca="1">IFERROR(IF(Data_Noise!L97="","",IF($B$3="On",IF(Data_Noise!L97&lt;=0,0,IF($BZ97&gt;=Data_Noise!L97,0,Data_Noise!L97-$BZ97)),Data_Noise!L97)),"")</f>
        <v>0</v>
      </c>
      <c r="M97" s="79">
        <f ca="1">IFERROR(IF(Data_Noise!M97="","",IF($B$3="On",IF(Data_Noise!M97&lt;=0,0,IF($BZ97&gt;=Data_Noise!M97,0,Data_Noise!M97-$BZ97)),Data_Noise!M97)),"")</f>
        <v>0</v>
      </c>
      <c r="N97" s="79">
        <f ca="1">IFERROR(IF(Data_Noise!N97="","",IF($B$3="On",IF(Data_Noise!N97&lt;=0,0,IF($BZ97&gt;=Data_Noise!N97,0,Data_Noise!N97-$BZ97)),Data_Noise!N97)),"")</f>
        <v>0</v>
      </c>
      <c r="O97" s="79">
        <f ca="1">IFERROR(IF(Data_Noise!O97="","",IF($B$3="On",IF(Data_Noise!O97&lt;=0,0,IF($BZ97&gt;=Data_Noise!O97,0,Data_Noise!O97-$BZ97)),Data_Noise!O97)),"")</f>
        <v>0</v>
      </c>
      <c r="P97" s="79">
        <f ca="1">IFERROR(IF(Data_Noise!P97="","",IF($B$3="On",IF(Data_Noise!P97&lt;=0,0,IF($BZ97&gt;=Data_Noise!P97,0,Data_Noise!P97-$BZ97)),Data_Noise!P97)),"")</f>
        <v>0</v>
      </c>
      <c r="Q97" s="79">
        <f ca="1">IFERROR(IF(Data_Noise!Q97="","",IF($B$3="On",IF(Data_Noise!Q97&lt;=0,0,IF($BZ97&gt;=Data_Noise!Q97,0,Data_Noise!Q97-$BZ97)),Data_Noise!Q97)),"")</f>
        <v>0</v>
      </c>
      <c r="R97" s="79">
        <f ca="1">IFERROR(IF(Data_Noise!R97="","",IF($B$3="On",IF(Data_Noise!R97&lt;=0,0,IF($BZ97&gt;=Data_Noise!R97,0,Data_Noise!R97-$BZ97)),Data_Noise!R97)),"")</f>
        <v>0</v>
      </c>
      <c r="S97" s="79">
        <f ca="1">IFERROR(IF(Data_Noise!S97="","",IF($B$3="On",IF(Data_Noise!S97&lt;=0,0,IF($BZ97&gt;=Data_Noise!S97,0,Data_Noise!S97-$BZ97)),Data_Noise!S97)),"")</f>
        <v>0</v>
      </c>
      <c r="T97" s="79">
        <f ca="1">IFERROR(IF(Data_Noise!T97="","",IF($B$3="On",IF(Data_Noise!T97&lt;=0,0,IF($BZ97&gt;=Data_Noise!T97,0,Data_Noise!T97-$BZ97)),Data_Noise!T97)),"")</f>
        <v>0</v>
      </c>
      <c r="U97" s="79">
        <f ca="1">IFERROR(IF(Data_Noise!U97="","",IF($B$3="On",IF(Data_Noise!U97&lt;=0,0,IF($BZ97&gt;=Data_Noise!U97,0,Data_Noise!U97-$BZ97)),Data_Noise!U97)),"")</f>
        <v>0</v>
      </c>
      <c r="V97" s="79">
        <f ca="1">IFERROR(IF(Data_Noise!V97="","",IF($B$3="On",IF(Data_Noise!V97&lt;=0,0,IF($BZ97&gt;=Data_Noise!V97,0,Data_Noise!V97-$BZ97)),Data_Noise!V97)),"")</f>
        <v>0</v>
      </c>
      <c r="W97" s="79">
        <f ca="1">IFERROR(IF(Data_Noise!W97="","",IF($B$3="On",IF(Data_Noise!W97&lt;=0,0,IF($BZ97&gt;=Data_Noise!W97,0,Data_Noise!W97-$BZ97)),Data_Noise!W97)),"")</f>
        <v>10.510244751819702</v>
      </c>
      <c r="X97" s="79">
        <f ca="1">IFERROR(IF(Data_Noise!X97="","",IF($B$3="On",IF(Data_Noise!X97&lt;=0,0,IF($BZ97&gt;=Data_Noise!X97,0,Data_Noise!X97-$BZ97)),Data_Noise!X97)),"")</f>
        <v>33.792979484155204</v>
      </c>
      <c r="Y97" s="79">
        <f ca="1">IFERROR(IF(Data_Noise!Y97="","",IF($B$3="On",IF(Data_Noise!Y97&lt;=0,0,IF($BZ97&gt;=Data_Noise!Y97,0,Data_Noise!Y97-$BZ97)),Data_Noise!Y97)),"")</f>
        <v>75.039807746266675</v>
      </c>
      <c r="Z97" s="79">
        <f ca="1">IFERROR(IF(Data_Noise!Z97="","",IF($B$3="On",IF(Data_Noise!Z97&lt;=0,0,IF($BZ97&gt;=Data_Noise!Z97,0,Data_Noise!Z97-$BZ97)),Data_Noise!Z97)),"")</f>
        <v>154.7812510917237</v>
      </c>
      <c r="AA97" s="79">
        <f ca="1">IFERROR(IF(Data_Noise!AA97="","",IF($B$3="On",IF(Data_Noise!AA97&lt;=0,0,IF($BZ97&gt;=Data_Noise!AA97,0,Data_Noise!AA97-$BZ97)),Data_Noise!AA97)),"")</f>
        <v>304.72514363417957</v>
      </c>
      <c r="AB97" s="79">
        <f ca="1">IFERROR(IF(Data_Noise!AB97="","",IF($B$3="On",IF(Data_Noise!AB97&lt;=0,0,IF($BZ97&gt;=Data_Noise!AB97,0,Data_Noise!AB97-$BZ97)),Data_Noise!AB97)),"")</f>
        <v>571.41934673463493</v>
      </c>
      <c r="AC97" s="79">
        <f ca="1">IFERROR(IF(Data_Noise!AC97="","",IF($B$3="On",IF(Data_Noise!AC97&lt;=0,0,IF($BZ97&gt;=Data_Noise!AC97,0,Data_Noise!AC97-$BZ97)),Data_Noise!AC97)),"")</f>
        <v>1008.5672081508576</v>
      </c>
      <c r="AD97" s="79">
        <f ca="1">IFERROR(IF(Data_Noise!AD97="","",IF($B$3="On",IF(Data_Noise!AD97&lt;=0,0,IF($BZ97&gt;=Data_Noise!AD97,0,Data_Noise!AD97-$BZ97)),Data_Noise!AD97)),"")</f>
        <v>1624.6680215281119</v>
      </c>
      <c r="AE97" s="79">
        <f ca="1">IFERROR(IF(Data_Noise!AE97="","",IF($B$3="On",IF(Data_Noise!AE97&lt;=0,0,IF($BZ97&gt;=Data_Noise!AE97,0,Data_Noise!AE97-$BZ97)),Data_Noise!AE97)),"")</f>
        <v>2337.0612998986226</v>
      </c>
      <c r="AF97" s="79">
        <f ca="1">IFERROR(IF(Data_Noise!AF97="","",IF($B$3="On",IF(Data_Noise!AF97&lt;=0,0,IF($BZ97&gt;=Data_Noise!AF97,0,Data_Noise!AF97-$BZ97)),Data_Noise!AF97)),"")</f>
        <v>3017.3358557490328</v>
      </c>
      <c r="AG97" s="79">
        <f ca="1">IFERROR(IF(Data_Noise!AG97="","",IF($B$3="On",IF(Data_Noise!AG97&lt;=0,0,IF($BZ97&gt;=Data_Noise!AG97,0,Data_Noise!AG97-$BZ97)),Data_Noise!AG97)),"")</f>
        <v>3554.4960411412994</v>
      </c>
      <c r="AH97" s="79">
        <f ca="1">IFERROR(IF(Data_Noise!AH97="","",IF($B$3="On",IF(Data_Noise!AH97&lt;=0,0,IF($BZ97&gt;=Data_Noise!AH97,0,Data_Noise!AH97-$BZ97)),Data_Noise!AH97)),"")</f>
        <v>3927.0233608638091</v>
      </c>
      <c r="AI97" s="79">
        <f ca="1">IFERROR(IF(Data_Noise!AI97="","",IF($B$3="On",IF(Data_Noise!AI97&lt;=0,0,IF($BZ97&gt;=Data_Noise!AI97,0,Data_Noise!AI97-$BZ97)),Data_Noise!AI97)),"")</f>
        <v>4161.1175015429799</v>
      </c>
      <c r="AJ97" s="79">
        <f ca="1">IFERROR(IF(Data_Noise!AJ97="","",IF($B$3="On",IF(Data_Noise!AJ97&lt;=0,0,IF($BZ97&gt;=Data_Noise!AJ97,0,Data_Noise!AJ97-$BZ97)),Data_Noise!AJ97)),"")</f>
        <v>4302.8947486770867</v>
      </c>
      <c r="AK97" s="79">
        <f ca="1">IFERROR(IF(Data_Noise!AK97="","",IF($B$3="On",IF(Data_Noise!AK97&lt;=0,0,IF($BZ97&gt;=Data_Noise!AK97,0,Data_Noise!AK97-$BZ97)),Data_Noise!AK97)),"")</f>
        <v>4390.4080228098965</v>
      </c>
      <c r="AL97" s="79">
        <f ca="1">IFERROR(IF(Data_Noise!AL97="","",IF($B$3="On",IF(Data_Noise!AL97&lt;=0,0,IF($BZ97&gt;=Data_Noise!AL97,0,Data_Noise!AL97-$BZ97)),Data_Noise!AL97)),"")</f>
        <v>4445.1223869175592</v>
      </c>
      <c r="AM97" s="79">
        <f ca="1">IFERROR(IF(Data_Noise!AM97="","",IF($B$3="On",IF(Data_Noise!AM97&lt;=0,0,IF($BZ97&gt;=Data_Noise!AM97,0,Data_Noise!AM97-$BZ97)),Data_Noise!AM97)),"")</f>
        <v>4481.6453704337328</v>
      </c>
      <c r="AN97" s="79">
        <f ca="1">IFERROR(IF(Data_Noise!AN97="","",IF($B$3="On",IF(Data_Noise!AN97&lt;=0,0,IF($BZ97&gt;=Data_Noise!AN97,0,Data_Noise!AN97-$BZ97)),Data_Noise!AN97)),"")</f>
        <v>4508.338325151336</v>
      </c>
      <c r="AO97" s="79">
        <f ca="1">IFERROR(IF(Data_Noise!AO97="","",IF($B$3="On",IF(Data_Noise!AO97&lt;=0,0,IF($BZ97&gt;=Data_Noise!AO97,0,Data_Noise!AO97-$BZ97)),Data_Noise!AO97)),"")</f>
        <v>4527.5207121739995</v>
      </c>
      <c r="AP97" s="79">
        <f ca="1">IFERROR(IF(Data_Noise!AP97="","",IF($B$3="On",IF(Data_Noise!AP97&lt;=0,0,IF($BZ97&gt;=Data_Noise!AP97,0,Data_Noise!AP97-$BZ97)),Data_Noise!AP97)),"")</f>
        <v>4536.146224733945</v>
      </c>
      <c r="AQ97" s="79" t="str">
        <f>IFERROR(IF(Data_Noise!AQ97="","",IF($B$3="On",IF(Data_Noise!AQ97&lt;=0,0,IF($BZ97&gt;=Data_Noise!AQ97,0,Data_Noise!AQ97-$BZ97)),Data_Noise!AQ97)),"")</f>
        <v/>
      </c>
      <c r="AR97" s="79" t="str">
        <f>IFERROR(IF(Data_Noise!AR97="","",IF($B$3="On",IF(Data_Noise!AR97&lt;=0,0,IF($BZ97&gt;=Data_Noise!AR97,0,Data_Noise!AR97-$BZ97)),Data_Noise!AR97)),"")</f>
        <v/>
      </c>
      <c r="AS97" s="79" t="str">
        <f>IFERROR(IF(Data_Noise!AS97="","",IF($B$3="On",IF(Data_Noise!AS97&lt;=0,0,IF($BZ97&gt;=Data_Noise!AS97,0,Data_Noise!AS97-$BZ97)),Data_Noise!AS97)),"")</f>
        <v/>
      </c>
      <c r="AT97" s="79" t="str">
        <f>IFERROR(IF(Data_Noise!AT97="","",IF($B$3="On",IF(Data_Noise!AT97&lt;=0,0,IF($BZ97&gt;=Data_Noise!AT97,0,Data_Noise!AT97-$BZ97)),Data_Noise!AT97)),"")</f>
        <v/>
      </c>
      <c r="AU97" s="79" t="str">
        <f>IFERROR(IF(Data_Noise!AU97="","",IF($B$3="On",IF(Data_Noise!AU97&lt;=0,0,IF($BZ97&gt;=Data_Noise!AU97,0,Data_Noise!AU97-$BZ97)),Data_Noise!AU97)),"")</f>
        <v/>
      </c>
      <c r="AV97" s="79" t="str">
        <f>IFERROR(IF(Data_Noise!AV97="","",IF($B$3="On",IF(Data_Noise!AV97&lt;=0,0,IF($BZ97&gt;=Data_Noise!AV97,0,Data_Noise!AV97-$BZ97)),Data_Noise!AV97)),"")</f>
        <v/>
      </c>
      <c r="AW97" s="79" t="str">
        <f>IFERROR(IF(Data_Noise!AW97="","",IF($B$3="On",IF(Data_Noise!AW97&lt;=0,0,IF($BZ97&gt;=Data_Noise!AW97,0,Data_Noise!AW97-$BZ97)),Data_Noise!AW97)),"")</f>
        <v/>
      </c>
      <c r="AX97" s="79" t="str">
        <f>IFERROR(IF(Data_Noise!AX97="","",IF($B$3="On",IF(Data_Noise!AX97&lt;=0,0,IF($BZ97&gt;=Data_Noise!AX97,0,Data_Noise!AX97-$BZ97)),Data_Noise!AX97)),"")</f>
        <v/>
      </c>
      <c r="AY97" s="79" t="str">
        <f>IFERROR(IF(Data_Noise!AY97="","",IF($B$3="On",IF(Data_Noise!AY97&lt;=0,0,IF($BZ97&gt;=Data_Noise!AY97,0,Data_Noise!AY97-$BZ97)),Data_Noise!AY97)),"")</f>
        <v/>
      </c>
      <c r="AZ97" s="79" t="str">
        <f>IFERROR(IF(Data_Noise!AZ97="","",IF($B$3="On",IF(Data_Noise!AZ97&lt;=0,0,IF($BZ97&gt;=Data_Noise!AZ97,0,Data_Noise!AZ97-$BZ97)),Data_Noise!AZ97)),"")</f>
        <v/>
      </c>
      <c r="BA97" s="79">
        <f ca="1">IF(BA$3="","",Data_Noise!C97)</f>
        <v>-0.11850244897573514</v>
      </c>
      <c r="BB97" s="79">
        <f ca="1">IF(BB$3="","",Data_Noise!D97)</f>
        <v>1.3516727332481999</v>
      </c>
      <c r="BC97" s="79">
        <f ca="1">IF(BC$3="","",Data_Noise!E97)</f>
        <v>4.4131599327786999</v>
      </c>
      <c r="BD97" s="79">
        <f ca="1">IF(BD$3="","",Data_Noise!F97)</f>
        <v>5.5546650099610497</v>
      </c>
      <c r="BE97" s="79">
        <f ca="1">IF(BE$3="","",Data_Noise!G97)</f>
        <v>5.2698797221620834</v>
      </c>
      <c r="BF97" s="79">
        <f ca="1">IF(BF$3="","",Data_Noise!H97)</f>
        <v>3.431261050664792</v>
      </c>
      <c r="BG97" s="79">
        <f ca="1">IF(BG$3="","",Data_Noise!I97)</f>
        <v>2.3037394205354453</v>
      </c>
      <c r="BH97" s="79">
        <f ca="1">IF(BH$3="","",Data_Noise!J97)</f>
        <v>0.20666619235816844</v>
      </c>
      <c r="BI97" s="79">
        <f ca="1">IF(BI$3="","",Data_Noise!K97)</f>
        <v>-0.55626834167697004</v>
      </c>
      <c r="BJ97" s="79">
        <f ca="1">IF(BJ$3="","",Data_Noise!L97)</f>
        <v>-1.6496665778190627</v>
      </c>
      <c r="BK97" s="79">
        <f ca="1">IF(BK$3="","",Data_Noise!M97)</f>
        <v>-1.6653858876837464</v>
      </c>
      <c r="BL97" s="79">
        <f ca="1">IF(BL$3="","",Data_Noise!N97)</f>
        <v>-3.7513098170279595</v>
      </c>
      <c r="BM97" s="79">
        <f ca="1">IF(BM$3="","",Data_Noise!O97)</f>
        <v>-5.5379390191495368</v>
      </c>
      <c r="BN97" s="79" t="str">
        <f>IF(BN$3="","",Data_Noise!P97)</f>
        <v/>
      </c>
      <c r="BO97" s="79" t="str">
        <f>IF(BO$3="","",Data_Noise!Q97)</f>
        <v/>
      </c>
      <c r="BP97" s="79" t="str">
        <f>IF(BP$3="","",Data_Noise!R97)</f>
        <v/>
      </c>
      <c r="BQ97" s="79" t="str">
        <f>IF(BQ$3="","",Data_Noise!S97)</f>
        <v/>
      </c>
      <c r="BR97" s="79" t="str">
        <f>IF(BR$3="","",Data_Noise!T97)</f>
        <v/>
      </c>
      <c r="BS97" s="79" t="str">
        <f>IF(BS$3="","",Data_Noise!U97)</f>
        <v/>
      </c>
      <c r="BT97" s="79" t="str">
        <f>IF(BT$3="","",Data_Noise!V97)</f>
        <v/>
      </c>
      <c r="BU97" s="79" t="str">
        <f>IF(BU$3="","",Data_Noise!W97)</f>
        <v/>
      </c>
      <c r="BV97" s="79" t="str">
        <f>IF(BV$3="","",Data_Noise!X97)</f>
        <v/>
      </c>
      <c r="BW97" s="79" t="str">
        <f>IF(BW$3="","",Data_Noise!Y97)</f>
        <v/>
      </c>
      <c r="BX97" s="79" t="str">
        <f>IF(BX$3="","",Data_Noise!Z97)</f>
        <v/>
      </c>
      <c r="BY97" s="79" t="str">
        <f>IF(BY$3="","",Data_Noise!AA97)</f>
        <v/>
      </c>
      <c r="BZ97" s="79">
        <f t="shared" ca="1" si="2"/>
        <v>0.71169015149041759</v>
      </c>
    </row>
    <row r="98" spans="1:78" x14ac:dyDescent="0.25">
      <c r="A98" s="79">
        <f ca="1">Data_Initial!A98</f>
        <v>2</v>
      </c>
      <c r="B98" s="79" t="str">
        <f ca="1">Data_Initial!B98</f>
        <v>G3</v>
      </c>
      <c r="C98" s="79">
        <f ca="1">IFERROR(IF(Data_Noise!C98="","",IF($B$3="On",IF(Data_Noise!C98&lt;=0,0,IF($BZ98&gt;=Data_Noise!C98,0,Data_Noise!C98-$BZ98)),Data_Noise!C98)),"")</f>
        <v>12.404821093632606</v>
      </c>
      <c r="D98" s="79">
        <f ca="1">IFERROR(IF(Data_Noise!D98="","",IF($B$3="On",IF(Data_Noise!D98&lt;=0,0,IF($BZ98&gt;=Data_Noise!D98,0,Data_Noise!D98-$BZ98)),Data_Noise!D98)),"")</f>
        <v>9.9827570158452446</v>
      </c>
      <c r="E98" s="79">
        <f ca="1">IFERROR(IF(Data_Noise!E98="","",IF($B$3="On",IF(Data_Noise!E98&lt;=0,0,IF($BZ98&gt;=Data_Noise!E98,0,Data_Noise!E98-$BZ98)),Data_Noise!E98)),"")</f>
        <v>7.9116056025980219</v>
      </c>
      <c r="F98" s="79">
        <f ca="1">IFERROR(IF(Data_Noise!F98="","",IF($B$3="On",IF(Data_Noise!F98&lt;=0,0,IF($BZ98&gt;=Data_Noise!F98,0,Data_Noise!F98-$BZ98)),Data_Noise!F98)),"")</f>
        <v>2.3530710660513909</v>
      </c>
      <c r="G98" s="79">
        <f ca="1">IFERROR(IF(Data_Noise!G98="","",IF($B$3="On",IF(Data_Noise!G98&lt;=0,0,IF($BZ98&gt;=Data_Noise!G98,0,Data_Noise!G98-$BZ98)),Data_Noise!G98)),"")</f>
        <v>0</v>
      </c>
      <c r="H98" s="79">
        <f ca="1">IFERROR(IF(Data_Noise!H98="","",IF($B$3="On",IF(Data_Noise!H98&lt;=0,0,IF($BZ98&gt;=Data_Noise!H98,0,Data_Noise!H98-$BZ98)),Data_Noise!H98)),"")</f>
        <v>0</v>
      </c>
      <c r="I98" s="79">
        <f ca="1">IFERROR(IF(Data_Noise!I98="","",IF($B$3="On",IF(Data_Noise!I98&lt;=0,0,IF($BZ98&gt;=Data_Noise!I98,0,Data_Noise!I98-$BZ98)),Data_Noise!I98)),"")</f>
        <v>0</v>
      </c>
      <c r="J98" s="79">
        <f ca="1">IFERROR(IF(Data_Noise!J98="","",IF($B$3="On",IF(Data_Noise!J98&lt;=0,0,IF($BZ98&gt;=Data_Noise!J98,0,Data_Noise!J98-$BZ98)),Data_Noise!J98)),"")</f>
        <v>0</v>
      </c>
      <c r="K98" s="79">
        <f ca="1">IFERROR(IF(Data_Noise!K98="","",IF($B$3="On",IF(Data_Noise!K98&lt;=0,0,IF($BZ98&gt;=Data_Noise!K98,0,Data_Noise!K98-$BZ98)),Data_Noise!K98)),"")</f>
        <v>0</v>
      </c>
      <c r="L98" s="79">
        <f ca="1">IFERROR(IF(Data_Noise!L98="","",IF($B$3="On",IF(Data_Noise!L98&lt;=0,0,IF($BZ98&gt;=Data_Noise!L98,0,Data_Noise!L98-$BZ98)),Data_Noise!L98)),"")</f>
        <v>0</v>
      </c>
      <c r="M98" s="79">
        <f ca="1">IFERROR(IF(Data_Noise!M98="","",IF($B$3="On",IF(Data_Noise!M98&lt;=0,0,IF($BZ98&gt;=Data_Noise!M98,0,Data_Noise!M98-$BZ98)),Data_Noise!M98)),"")</f>
        <v>0</v>
      </c>
      <c r="N98" s="79">
        <f ca="1">IFERROR(IF(Data_Noise!N98="","",IF($B$3="On",IF(Data_Noise!N98&lt;=0,0,IF($BZ98&gt;=Data_Noise!N98,0,Data_Noise!N98-$BZ98)),Data_Noise!N98)),"")</f>
        <v>0</v>
      </c>
      <c r="O98" s="79">
        <f ca="1">IFERROR(IF(Data_Noise!O98="","",IF($B$3="On",IF(Data_Noise!O98&lt;=0,0,IF($BZ98&gt;=Data_Noise!O98,0,Data_Noise!O98-$BZ98)),Data_Noise!O98)),"")</f>
        <v>0</v>
      </c>
      <c r="P98" s="79">
        <f ca="1">IFERROR(IF(Data_Noise!P98="","",IF($B$3="On",IF(Data_Noise!P98&lt;=0,0,IF($BZ98&gt;=Data_Noise!P98,0,Data_Noise!P98-$BZ98)),Data_Noise!P98)),"")</f>
        <v>0</v>
      </c>
      <c r="Q98" s="79">
        <f ca="1">IFERROR(IF(Data_Noise!Q98="","",IF($B$3="On",IF(Data_Noise!Q98&lt;=0,0,IF($BZ98&gt;=Data_Noise!Q98,0,Data_Noise!Q98-$BZ98)),Data_Noise!Q98)),"")</f>
        <v>0</v>
      </c>
      <c r="R98" s="79">
        <f ca="1">IFERROR(IF(Data_Noise!R98="","",IF($B$3="On",IF(Data_Noise!R98&lt;=0,0,IF($BZ98&gt;=Data_Noise!R98,0,Data_Noise!R98-$BZ98)),Data_Noise!R98)),"")</f>
        <v>0</v>
      </c>
      <c r="S98" s="79">
        <f ca="1">IFERROR(IF(Data_Noise!S98="","",IF($B$3="On",IF(Data_Noise!S98&lt;=0,0,IF($BZ98&gt;=Data_Noise!S98,0,Data_Noise!S98-$BZ98)),Data_Noise!S98)),"")</f>
        <v>0</v>
      </c>
      <c r="T98" s="79">
        <f ca="1">IFERROR(IF(Data_Noise!T98="","",IF($B$3="On",IF(Data_Noise!T98&lt;=0,0,IF($BZ98&gt;=Data_Noise!T98,0,Data_Noise!T98-$BZ98)),Data_Noise!T98)),"")</f>
        <v>0</v>
      </c>
      <c r="U98" s="79">
        <f ca="1">IFERROR(IF(Data_Noise!U98="","",IF($B$3="On",IF(Data_Noise!U98&lt;=0,0,IF($BZ98&gt;=Data_Noise!U98,0,Data_Noise!U98-$BZ98)),Data_Noise!U98)),"")</f>
        <v>0</v>
      </c>
      <c r="V98" s="79">
        <f ca="1">IFERROR(IF(Data_Noise!V98="","",IF($B$3="On",IF(Data_Noise!V98&lt;=0,0,IF($BZ98&gt;=Data_Noise!V98,0,Data_Noise!V98-$BZ98)),Data_Noise!V98)),"")</f>
        <v>0</v>
      </c>
      <c r="W98" s="79">
        <f ca="1">IFERROR(IF(Data_Noise!W98="","",IF($B$3="On",IF(Data_Noise!W98&lt;=0,0,IF($BZ98&gt;=Data_Noise!W98,0,Data_Noise!W98-$BZ98)),Data_Noise!W98)),"")</f>
        <v>0</v>
      </c>
      <c r="X98" s="79">
        <f ca="1">IFERROR(IF(Data_Noise!X98="","",IF($B$3="On",IF(Data_Noise!X98&lt;=0,0,IF($BZ98&gt;=Data_Noise!X98,0,Data_Noise!X98-$BZ98)),Data_Noise!X98)),"")</f>
        <v>0</v>
      </c>
      <c r="Y98" s="79">
        <f ca="1">IFERROR(IF(Data_Noise!Y98="","",IF($B$3="On",IF(Data_Noise!Y98&lt;=0,0,IF($BZ98&gt;=Data_Noise!Y98,0,Data_Noise!Y98-$BZ98)),Data_Noise!Y98)),"")</f>
        <v>7.4402347993871052</v>
      </c>
      <c r="Z98" s="79">
        <f ca="1">IFERROR(IF(Data_Noise!Z98="","",IF($B$3="On",IF(Data_Noise!Z98&lt;=0,0,IF($BZ98&gt;=Data_Noise!Z98,0,Data_Noise!Z98-$BZ98)),Data_Noise!Z98)),"")</f>
        <v>25.549224310259671</v>
      </c>
      <c r="AA98" s="79">
        <f ca="1">IFERROR(IF(Data_Noise!AA98="","",IF($B$3="On",IF(Data_Noise!AA98&lt;=0,0,IF($BZ98&gt;=Data_Noise!AA98,0,Data_Noise!AA98-$BZ98)),Data_Noise!AA98)),"")</f>
        <v>59.430996067135027</v>
      </c>
      <c r="AB98" s="79">
        <f ca="1">IFERROR(IF(Data_Noise!AB98="","",IF($B$3="On",IF(Data_Noise!AB98&lt;=0,0,IF($BZ98&gt;=Data_Noise!AB98,0,Data_Noise!AB98-$BZ98)),Data_Noise!AB98)),"")</f>
        <v>122.82527513414672</v>
      </c>
      <c r="AC98" s="79">
        <f ca="1">IFERROR(IF(Data_Noise!AC98="","",IF($B$3="On",IF(Data_Noise!AC98&lt;=0,0,IF($BZ98&gt;=Data_Noise!AC98,0,Data_Noise!AC98-$BZ98)),Data_Noise!AC98)),"")</f>
        <v>238.70300183512171</v>
      </c>
      <c r="AD98" s="79">
        <f ca="1">IFERROR(IF(Data_Noise!AD98="","",IF($B$3="On",IF(Data_Noise!AD98&lt;=0,0,IF($BZ98&gt;=Data_Noise!AD98,0,Data_Noise!AD98-$BZ98)),Data_Noise!AD98)),"")</f>
        <v>443.05970028362731</v>
      </c>
      <c r="AE98" s="79">
        <f ca="1">IFERROR(IF(Data_Noise!AE98="","",IF($B$3="On",IF(Data_Noise!AE98&lt;=0,0,IF($BZ98&gt;=Data_Noise!AE98,0,Data_Noise!AE98-$BZ98)),Data_Noise!AE98)),"")</f>
        <v>784.11454350005931</v>
      </c>
      <c r="AF98" s="79">
        <f ca="1">IFERROR(IF(Data_Noise!AF98="","",IF($B$3="On",IF(Data_Noise!AF98&lt;=0,0,IF($BZ98&gt;=Data_Noise!AF98,0,Data_Noise!AF98-$BZ98)),Data_Noise!AF98)),"")</f>
        <v>1289.9845239107547</v>
      </c>
      <c r="AG98" s="79">
        <f ca="1">IFERROR(IF(Data_Noise!AG98="","",IF($B$3="On",IF(Data_Noise!AG98&lt;=0,0,IF($BZ98&gt;=Data_Noise!AG98,0,Data_Noise!AG98-$BZ98)),Data_Noise!AG98)),"")</f>
        <v>1916.6776285060018</v>
      </c>
      <c r="AH98" s="79">
        <f ca="1">IFERROR(IF(Data_Noise!AH98="","",IF($B$3="On",IF(Data_Noise!AH98&lt;=0,0,IF($BZ98&gt;=Data_Noise!AH98,0,Data_Noise!AH98-$BZ98)),Data_Noise!AH98)),"")</f>
        <v>2564.0838240906451</v>
      </c>
      <c r="AI98" s="79">
        <f ca="1">IFERROR(IF(Data_Noise!AI98="","",IF($B$3="On",IF(Data_Noise!AI98&lt;=0,0,IF($BZ98&gt;=Data_Noise!AI98,0,Data_Noise!AI98-$BZ98)),Data_Noise!AI98)),"")</f>
        <v>3119.5334946227122</v>
      </c>
      <c r="AJ98" s="79">
        <f ca="1">IFERROR(IF(Data_Noise!AJ98="","",IF($B$3="On",IF(Data_Noise!AJ98&lt;=0,0,IF($BZ98&gt;=Data_Noise!AJ98,0,Data_Noise!AJ98-$BZ98)),Data_Noise!AJ98)),"")</f>
        <v>3531.9078135526088</v>
      </c>
      <c r="AK98" s="79">
        <f ca="1">IFERROR(IF(Data_Noise!AK98="","",IF($B$3="On",IF(Data_Noise!AK98&lt;=0,0,IF($BZ98&gt;=Data_Noise!AK98,0,Data_Noise!AK98-$BZ98)),Data_Noise!AK98)),"")</f>
        <v>3803.3852238021918</v>
      </c>
      <c r="AL98" s="79">
        <f ca="1">IFERROR(IF(Data_Noise!AL98="","",IF($B$3="On",IF(Data_Noise!AL98&lt;=0,0,IF($BZ98&gt;=Data_Noise!AL98,0,Data_Noise!AL98-$BZ98)),Data_Noise!AL98)),"")</f>
        <v>3968.8481305635619</v>
      </c>
      <c r="AM98" s="79">
        <f ca="1">IFERROR(IF(Data_Noise!AM98="","",IF($B$3="On",IF(Data_Noise!AM98&lt;=0,0,IF($BZ98&gt;=Data_Noise!AM98,0,Data_Noise!AM98-$BZ98)),Data_Noise!AM98)),"")</f>
        <v>4068.8962479510146</v>
      </c>
      <c r="AN98" s="79">
        <f ca="1">IFERROR(IF(Data_Noise!AN98="","",IF($B$3="On",IF(Data_Noise!AN98&lt;=0,0,IF($BZ98&gt;=Data_Noise!AN98,0,Data_Noise!AN98-$BZ98)),Data_Noise!AN98)),"")</f>
        <v>4133.0204188920352</v>
      </c>
      <c r="AO98" s="79">
        <f ca="1">IFERROR(IF(Data_Noise!AO98="","",IF($B$3="On",IF(Data_Noise!AO98&lt;=0,0,IF($BZ98&gt;=Data_Noise!AO98,0,Data_Noise!AO98-$BZ98)),Data_Noise!AO98)),"")</f>
        <v>4175.8821903356575</v>
      </c>
      <c r="AP98" s="79">
        <f ca="1">IFERROR(IF(Data_Noise!AP98="","",IF($B$3="On",IF(Data_Noise!AP98&lt;=0,0,IF($BZ98&gt;=Data_Noise!AP98,0,Data_Noise!AP98-$BZ98)),Data_Noise!AP98)),"")</f>
        <v>4194.5734929717783</v>
      </c>
      <c r="AQ98" s="79" t="str">
        <f>IFERROR(IF(Data_Noise!AQ98="","",IF($B$3="On",IF(Data_Noise!AQ98&lt;=0,0,IF($BZ98&gt;=Data_Noise!AQ98,0,Data_Noise!AQ98-$BZ98)),Data_Noise!AQ98)),"")</f>
        <v/>
      </c>
      <c r="AR98" s="79" t="str">
        <f>IFERROR(IF(Data_Noise!AR98="","",IF($B$3="On",IF(Data_Noise!AR98&lt;=0,0,IF($BZ98&gt;=Data_Noise!AR98,0,Data_Noise!AR98-$BZ98)),Data_Noise!AR98)),"")</f>
        <v/>
      </c>
      <c r="AS98" s="79" t="str">
        <f>IFERROR(IF(Data_Noise!AS98="","",IF($B$3="On",IF(Data_Noise!AS98&lt;=0,0,IF($BZ98&gt;=Data_Noise!AS98,0,Data_Noise!AS98-$BZ98)),Data_Noise!AS98)),"")</f>
        <v/>
      </c>
      <c r="AT98" s="79" t="str">
        <f>IFERROR(IF(Data_Noise!AT98="","",IF($B$3="On",IF(Data_Noise!AT98&lt;=0,0,IF($BZ98&gt;=Data_Noise!AT98,0,Data_Noise!AT98-$BZ98)),Data_Noise!AT98)),"")</f>
        <v/>
      </c>
      <c r="AU98" s="79" t="str">
        <f>IFERROR(IF(Data_Noise!AU98="","",IF($B$3="On",IF(Data_Noise!AU98&lt;=0,0,IF($BZ98&gt;=Data_Noise!AU98,0,Data_Noise!AU98-$BZ98)),Data_Noise!AU98)),"")</f>
        <v/>
      </c>
      <c r="AV98" s="79" t="str">
        <f>IFERROR(IF(Data_Noise!AV98="","",IF($B$3="On",IF(Data_Noise!AV98&lt;=0,0,IF($BZ98&gt;=Data_Noise!AV98,0,Data_Noise!AV98-$BZ98)),Data_Noise!AV98)),"")</f>
        <v/>
      </c>
      <c r="AW98" s="79" t="str">
        <f>IFERROR(IF(Data_Noise!AW98="","",IF($B$3="On",IF(Data_Noise!AW98&lt;=0,0,IF($BZ98&gt;=Data_Noise!AW98,0,Data_Noise!AW98-$BZ98)),Data_Noise!AW98)),"")</f>
        <v/>
      </c>
      <c r="AX98" s="79" t="str">
        <f>IFERROR(IF(Data_Noise!AX98="","",IF($B$3="On",IF(Data_Noise!AX98&lt;=0,0,IF($BZ98&gt;=Data_Noise!AX98,0,Data_Noise!AX98-$BZ98)),Data_Noise!AX98)),"")</f>
        <v/>
      </c>
      <c r="AY98" s="79" t="str">
        <f>IFERROR(IF(Data_Noise!AY98="","",IF($B$3="On",IF(Data_Noise!AY98&lt;=0,0,IF($BZ98&gt;=Data_Noise!AY98,0,Data_Noise!AY98-$BZ98)),Data_Noise!AY98)),"")</f>
        <v/>
      </c>
      <c r="AZ98" s="79" t="str">
        <f>IFERROR(IF(Data_Noise!AZ98="","",IF($B$3="On",IF(Data_Noise!AZ98&lt;=0,0,IF($BZ98&gt;=Data_Noise!AZ98,0,Data_Noise!AZ98-$BZ98)),Data_Noise!AZ98)),"")</f>
        <v/>
      </c>
      <c r="BA98" s="79">
        <f ca="1">IF(BA$3="","",Data_Noise!C98)</f>
        <v>15.682313717954251</v>
      </c>
      <c r="BB98" s="79">
        <f ca="1">IF(BB$3="","",Data_Noise!D98)</f>
        <v>13.26024964016689</v>
      </c>
      <c r="BC98" s="79">
        <f ca="1">IF(BC$3="","",Data_Noise!E98)</f>
        <v>11.189098226919668</v>
      </c>
      <c r="BD98" s="79">
        <f ca="1">IF(BD$3="","",Data_Noise!F98)</f>
        <v>5.6305636903730374</v>
      </c>
      <c r="BE98" s="79">
        <f ca="1">IF(BE$3="","",Data_Noise!G98)</f>
        <v>2.4230361051428768</v>
      </c>
      <c r="BF98" s="79">
        <f ca="1">IF(BF$3="","",Data_Noise!H98)</f>
        <v>0.82978539241836735</v>
      </c>
      <c r="BG98" s="79">
        <f ca="1">IF(BG$3="","",Data_Noise!I98)</f>
        <v>0.66866391616425291</v>
      </c>
      <c r="BH98" s="79">
        <f ca="1">IF(BH$3="","",Data_Noise!J98)</f>
        <v>1.9709368261416496</v>
      </c>
      <c r="BI98" s="79">
        <f ca="1">IF(BI$3="","",Data_Noise!K98)</f>
        <v>0.64730975154983239</v>
      </c>
      <c r="BJ98" s="79">
        <f ca="1">IF(BJ$3="","",Data_Noise!L98)</f>
        <v>-1.5136480729949338</v>
      </c>
      <c r="BK98" s="79">
        <f ca="1">IF(BK$3="","",Data_Noise!M98)</f>
        <v>-2.7071386106611794</v>
      </c>
      <c r="BL98" s="79">
        <f ca="1">IF(BL$3="","",Data_Noise!N98)</f>
        <v>-3.2376131735757863</v>
      </c>
      <c r="BM98" s="79">
        <f ca="1">IF(BM$3="","",Data_Noise!O98)</f>
        <v>-2.2361532934175261</v>
      </c>
      <c r="BN98" s="79" t="str">
        <f>IF(BN$3="","",Data_Noise!P98)</f>
        <v/>
      </c>
      <c r="BO98" s="79" t="str">
        <f>IF(BO$3="","",Data_Noise!Q98)</f>
        <v/>
      </c>
      <c r="BP98" s="79" t="str">
        <f>IF(BP$3="","",Data_Noise!R98)</f>
        <v/>
      </c>
      <c r="BQ98" s="79" t="str">
        <f>IF(BQ$3="","",Data_Noise!S98)</f>
        <v/>
      </c>
      <c r="BR98" s="79" t="str">
        <f>IF(BR$3="","",Data_Noise!T98)</f>
        <v/>
      </c>
      <c r="BS98" s="79" t="str">
        <f>IF(BS$3="","",Data_Noise!U98)</f>
        <v/>
      </c>
      <c r="BT98" s="79" t="str">
        <f>IF(BT$3="","",Data_Noise!V98)</f>
        <v/>
      </c>
      <c r="BU98" s="79" t="str">
        <f>IF(BU$3="","",Data_Noise!W98)</f>
        <v/>
      </c>
      <c r="BV98" s="79" t="str">
        <f>IF(BV$3="","",Data_Noise!X98)</f>
        <v/>
      </c>
      <c r="BW98" s="79" t="str">
        <f>IF(BW$3="","",Data_Noise!Y98)</f>
        <v/>
      </c>
      <c r="BX98" s="79" t="str">
        <f>IF(BX$3="","",Data_Noise!Z98)</f>
        <v/>
      </c>
      <c r="BY98" s="79" t="str">
        <f>IF(BY$3="","",Data_Noise!AA98)</f>
        <v/>
      </c>
      <c r="BZ98" s="79">
        <f t="shared" ca="1" si="2"/>
        <v>3.2774926243216465</v>
      </c>
    </row>
    <row r="99" spans="1:78" x14ac:dyDescent="0.25">
      <c r="A99" s="79">
        <f ca="1">Data_Initial!A99</f>
        <v>2</v>
      </c>
      <c r="B99" s="79" t="str">
        <f ca="1">Data_Initial!B99</f>
        <v>H3</v>
      </c>
      <c r="C99" s="79">
        <f ca="1">IFERROR(IF(Data_Noise!C99="","",IF($B$3="On",IF(Data_Noise!C99&lt;=0,0,IF($BZ99&gt;=Data_Noise!C99,0,Data_Noise!C99-$BZ99)),Data_Noise!C99)),"")</f>
        <v>17.686214604477517</v>
      </c>
      <c r="D99" s="79">
        <f ca="1">IFERROR(IF(Data_Noise!D99="","",IF($B$3="On",IF(Data_Noise!D99&lt;=0,0,IF($BZ99&gt;=Data_Noise!D99,0,Data_Noise!D99-$BZ99)),Data_Noise!D99)),"")</f>
        <v>13.742735422759543</v>
      </c>
      <c r="E99" s="79">
        <f ca="1">IFERROR(IF(Data_Noise!E99="","",IF($B$3="On",IF(Data_Noise!E99&lt;=0,0,IF($BZ99&gt;=Data_Noise!E99,0,Data_Noise!E99-$BZ99)),Data_Noise!E99)),"")</f>
        <v>8.6441421920619526</v>
      </c>
      <c r="F99" s="79">
        <f ca="1">IFERROR(IF(Data_Noise!F99="","",IF($B$3="On",IF(Data_Noise!F99&lt;=0,0,IF($BZ99&gt;=Data_Noise!F99,0,Data_Noise!F99-$BZ99)),Data_Noise!F99)),"")</f>
        <v>3.144050160599583</v>
      </c>
      <c r="G99" s="79">
        <f ca="1">IFERROR(IF(Data_Noise!G99="","",IF($B$3="On",IF(Data_Noise!G99&lt;=0,0,IF($BZ99&gt;=Data_Noise!G99,0,Data_Noise!G99-$BZ99)),Data_Noise!G99)),"")</f>
        <v>0.31112847875730054</v>
      </c>
      <c r="H99" s="79">
        <f ca="1">IFERROR(IF(Data_Noise!H99="","",IF($B$3="On",IF(Data_Noise!H99&lt;=0,0,IF($BZ99&gt;=Data_Noise!H99,0,Data_Noise!H99-$BZ99)),Data_Noise!H99)),"")</f>
        <v>0</v>
      </c>
      <c r="I99" s="79">
        <f ca="1">IFERROR(IF(Data_Noise!I99="","",IF($B$3="On",IF(Data_Noise!I99&lt;=0,0,IF($BZ99&gt;=Data_Noise!I99,0,Data_Noise!I99-$BZ99)),Data_Noise!I99)),"")</f>
        <v>0</v>
      </c>
      <c r="J99" s="79">
        <f ca="1">IFERROR(IF(Data_Noise!J99="","",IF($B$3="On",IF(Data_Noise!J99&lt;=0,0,IF($BZ99&gt;=Data_Noise!J99,0,Data_Noise!J99-$BZ99)),Data_Noise!J99)),"")</f>
        <v>0</v>
      </c>
      <c r="K99" s="79">
        <f ca="1">IFERROR(IF(Data_Noise!K99="","",IF($B$3="On",IF(Data_Noise!K99&lt;=0,0,IF($BZ99&gt;=Data_Noise!K99,0,Data_Noise!K99-$BZ99)),Data_Noise!K99)),"")</f>
        <v>0</v>
      </c>
      <c r="L99" s="79">
        <f ca="1">IFERROR(IF(Data_Noise!L99="","",IF($B$3="On",IF(Data_Noise!L99&lt;=0,0,IF($BZ99&gt;=Data_Noise!L99,0,Data_Noise!L99-$BZ99)),Data_Noise!L99)),"")</f>
        <v>0</v>
      </c>
      <c r="M99" s="79">
        <f ca="1">IFERROR(IF(Data_Noise!M99="","",IF($B$3="On",IF(Data_Noise!M99&lt;=0,0,IF($BZ99&gt;=Data_Noise!M99,0,Data_Noise!M99-$BZ99)),Data_Noise!M99)),"")</f>
        <v>0</v>
      </c>
      <c r="N99" s="79">
        <f ca="1">IFERROR(IF(Data_Noise!N99="","",IF($B$3="On",IF(Data_Noise!N99&lt;=0,0,IF($BZ99&gt;=Data_Noise!N99,0,Data_Noise!N99-$BZ99)),Data_Noise!N99)),"")</f>
        <v>0</v>
      </c>
      <c r="O99" s="79">
        <f ca="1">IFERROR(IF(Data_Noise!O99="","",IF($B$3="On",IF(Data_Noise!O99&lt;=0,0,IF($BZ99&gt;=Data_Noise!O99,0,Data_Noise!O99-$BZ99)),Data_Noise!O99)),"")</f>
        <v>0</v>
      </c>
      <c r="P99" s="79">
        <f ca="1">IFERROR(IF(Data_Noise!P99="","",IF($B$3="On",IF(Data_Noise!P99&lt;=0,0,IF($BZ99&gt;=Data_Noise!P99,0,Data_Noise!P99-$BZ99)),Data_Noise!P99)),"")</f>
        <v>0</v>
      </c>
      <c r="Q99" s="79">
        <f ca="1">IFERROR(IF(Data_Noise!Q99="","",IF($B$3="On",IF(Data_Noise!Q99&lt;=0,0,IF($BZ99&gt;=Data_Noise!Q99,0,Data_Noise!Q99-$BZ99)),Data_Noise!Q99)),"")</f>
        <v>0</v>
      </c>
      <c r="R99" s="79">
        <f ca="1">IFERROR(IF(Data_Noise!R99="","",IF($B$3="On",IF(Data_Noise!R99&lt;=0,0,IF($BZ99&gt;=Data_Noise!R99,0,Data_Noise!R99-$BZ99)),Data_Noise!R99)),"")</f>
        <v>0</v>
      </c>
      <c r="S99" s="79">
        <f ca="1">IFERROR(IF(Data_Noise!S99="","",IF($B$3="On",IF(Data_Noise!S99&lt;=0,0,IF($BZ99&gt;=Data_Noise!S99,0,Data_Noise!S99-$BZ99)),Data_Noise!S99)),"")</f>
        <v>0</v>
      </c>
      <c r="T99" s="79">
        <f ca="1">IFERROR(IF(Data_Noise!T99="","",IF($B$3="On",IF(Data_Noise!T99&lt;=0,0,IF($BZ99&gt;=Data_Noise!T99,0,Data_Noise!T99-$BZ99)),Data_Noise!T99)),"")</f>
        <v>0</v>
      </c>
      <c r="U99" s="79">
        <f ca="1">IFERROR(IF(Data_Noise!U99="","",IF($B$3="On",IF(Data_Noise!U99&lt;=0,0,IF($BZ99&gt;=Data_Noise!U99,0,Data_Noise!U99-$BZ99)),Data_Noise!U99)),"")</f>
        <v>0</v>
      </c>
      <c r="V99" s="79">
        <f ca="1">IFERROR(IF(Data_Noise!V99="","",IF($B$3="On",IF(Data_Noise!V99&lt;=0,0,IF($BZ99&gt;=Data_Noise!V99,0,Data_Noise!V99-$BZ99)),Data_Noise!V99)),"")</f>
        <v>0</v>
      </c>
      <c r="W99" s="79">
        <f ca="1">IFERROR(IF(Data_Noise!W99="","",IF($B$3="On",IF(Data_Noise!W99&lt;=0,0,IF($BZ99&gt;=Data_Noise!W99,0,Data_Noise!W99-$BZ99)),Data_Noise!W99)),"")</f>
        <v>0</v>
      </c>
      <c r="X99" s="79">
        <f ca="1">IFERROR(IF(Data_Noise!X99="","",IF($B$3="On",IF(Data_Noise!X99&lt;=0,0,IF($BZ99&gt;=Data_Noise!X99,0,Data_Noise!X99-$BZ99)),Data_Noise!X99)),"")</f>
        <v>0</v>
      </c>
      <c r="Y99" s="79">
        <f ca="1">IFERROR(IF(Data_Noise!Y99="","",IF($B$3="On",IF(Data_Noise!Y99&lt;=0,0,IF($BZ99&gt;=Data_Noise!Y99,0,Data_Noise!Y99-$BZ99)),Data_Noise!Y99)),"")</f>
        <v>6.1989157427904065</v>
      </c>
      <c r="Z99" s="79">
        <f ca="1">IFERROR(IF(Data_Noise!Z99="","",IF($B$3="On",IF(Data_Noise!Z99&lt;=0,0,IF($BZ99&gt;=Data_Noise!Z99,0,Data_Noise!Z99-$BZ99)),Data_Noise!Z99)),"")</f>
        <v>21.246375038510379</v>
      </c>
      <c r="AA99" s="79">
        <f ca="1">IFERROR(IF(Data_Noise!AA99="","",IF($B$3="On",IF(Data_Noise!AA99&lt;=0,0,IF($BZ99&gt;=Data_Noise!AA99,0,Data_Noise!AA99-$BZ99)),Data_Noise!AA99)),"")</f>
        <v>48.999015290906087</v>
      </c>
      <c r="AB99" s="79">
        <f ca="1">IFERROR(IF(Data_Noise!AB99="","",IF($B$3="On",IF(Data_Noise!AB99&lt;=0,0,IF($BZ99&gt;=Data_Noise!AB99,0,Data_Noise!AB99-$BZ99)),Data_Noise!AB99)),"")</f>
        <v>101.36917894520779</v>
      </c>
      <c r="AC99" s="79">
        <f ca="1">IFERROR(IF(Data_Noise!AC99="","",IF($B$3="On",IF(Data_Noise!AC99&lt;=0,0,IF($BZ99&gt;=Data_Noise!AC99,0,Data_Noise!AC99-$BZ99)),Data_Noise!AC99)),"")</f>
        <v>199.40937968927324</v>
      </c>
      <c r="AD99" s="79">
        <f ca="1">IFERROR(IF(Data_Noise!AD99="","",IF($B$3="On",IF(Data_Noise!AD99&lt;=0,0,IF($BZ99&gt;=Data_Noise!AD99,0,Data_Noise!AD99-$BZ99)),Data_Noise!AD99)),"")</f>
        <v>374.18265660464317</v>
      </c>
      <c r="AE99" s="79">
        <f ca="1">IFERROR(IF(Data_Noise!AE99="","",IF($B$3="On",IF(Data_Noise!AE99&lt;=0,0,IF($BZ99&gt;=Data_Noise!AE99,0,Data_Noise!AE99-$BZ99)),Data_Noise!AE99)),"")</f>
        <v>666.46232461974887</v>
      </c>
      <c r="AF99" s="79">
        <f ca="1">IFERROR(IF(Data_Noise!AF99="","",IF($B$3="On",IF(Data_Noise!AF99&lt;=0,0,IF($BZ99&gt;=Data_Noise!AF99,0,Data_Noise!AF99-$BZ99)),Data_Noise!AF99)),"")</f>
        <v>1102.4552493458759</v>
      </c>
      <c r="AG99" s="79">
        <f ca="1">IFERROR(IF(Data_Noise!AG99="","",IF($B$3="On",IF(Data_Noise!AG99&lt;=0,0,IF($BZ99&gt;=Data_Noise!AG99,0,Data_Noise!AG99-$BZ99)),Data_Noise!AG99)),"")</f>
        <v>1651.1934675028031</v>
      </c>
      <c r="AH99" s="79">
        <f ca="1">IFERROR(IF(Data_Noise!AH99="","",IF($B$3="On",IF(Data_Noise!AH99&lt;=0,0,IF($BZ99&gt;=Data_Noise!AH99,0,Data_Noise!AH99-$BZ99)),Data_Noise!AH99)),"")</f>
        <v>2227.3165073944529</v>
      </c>
      <c r="AI99" s="79">
        <f ca="1">IFERROR(IF(Data_Noise!AI99="","",IF($B$3="On",IF(Data_Noise!AI99&lt;=0,0,IF($BZ99&gt;=Data_Noise!AI99,0,Data_Noise!AI99-$BZ99)),Data_Noise!AI99)),"")</f>
        <v>2732.7439547453</v>
      </c>
      <c r="AJ99" s="79">
        <f ca="1">IFERROR(IF(Data_Noise!AJ99="","",IF($B$3="On",IF(Data_Noise!AJ99&lt;=0,0,IF($BZ99&gt;=Data_Noise!AJ99,0,Data_Noise!AJ99-$BZ99)),Data_Noise!AJ99)),"")</f>
        <v>3112.4607174683097</v>
      </c>
      <c r="AK99" s="79">
        <f ca="1">IFERROR(IF(Data_Noise!AK99="","",IF($B$3="On",IF(Data_Noise!AK99&lt;=0,0,IF($BZ99&gt;=Data_Noise!AK99,0,Data_Noise!AK99-$BZ99)),Data_Noise!AK99)),"")</f>
        <v>3365.5629757146398</v>
      </c>
      <c r="AL99" s="79">
        <f ca="1">IFERROR(IF(Data_Noise!AL99="","",IF($B$3="On",IF(Data_Noise!AL99&lt;=0,0,IF($BZ99&gt;=Data_Noise!AL99,0,Data_Noise!AL99-$BZ99)),Data_Noise!AL99)),"")</f>
        <v>3518.5237852148166</v>
      </c>
      <c r="AM99" s="79">
        <f ca="1">IFERROR(IF(Data_Noise!AM99="","",IF($B$3="On",IF(Data_Noise!AM99&lt;=0,0,IF($BZ99&gt;=Data_Noise!AM99,0,Data_Noise!AM99-$BZ99)),Data_Noise!AM99)),"")</f>
        <v>3612.8898594788134</v>
      </c>
      <c r="AN99" s="79">
        <f ca="1">IFERROR(IF(Data_Noise!AN99="","",IF($B$3="On",IF(Data_Noise!AN99&lt;=0,0,IF($BZ99&gt;=Data_Noise!AN99,0,Data_Noise!AN99-$BZ99)),Data_Noise!AN99)),"")</f>
        <v>3668.1093866889196</v>
      </c>
      <c r="AO99" s="79">
        <f ca="1">IFERROR(IF(Data_Noise!AO99="","",IF($B$3="On",IF(Data_Noise!AO99&lt;=0,0,IF($BZ99&gt;=Data_Noise!AO99,0,Data_Noise!AO99-$BZ99)),Data_Noise!AO99)),"")</f>
        <v>3702.6130015577764</v>
      </c>
      <c r="AP99" s="79">
        <f ca="1">IFERROR(IF(Data_Noise!AP99="","",IF($B$3="On",IF(Data_Noise!AP99&lt;=0,0,IF($BZ99&gt;=Data_Noise!AP99,0,Data_Noise!AP99-$BZ99)),Data_Noise!AP99)),"")</f>
        <v>3714.2616104102831</v>
      </c>
      <c r="AQ99" s="79" t="str">
        <f>IFERROR(IF(Data_Noise!AQ99="","",IF($B$3="On",IF(Data_Noise!AQ99&lt;=0,0,IF($BZ99&gt;=Data_Noise!AQ99,0,Data_Noise!AQ99-$BZ99)),Data_Noise!AQ99)),"")</f>
        <v/>
      </c>
      <c r="AR99" s="79" t="str">
        <f>IFERROR(IF(Data_Noise!AR99="","",IF($B$3="On",IF(Data_Noise!AR99&lt;=0,0,IF($BZ99&gt;=Data_Noise!AR99,0,Data_Noise!AR99-$BZ99)),Data_Noise!AR99)),"")</f>
        <v/>
      </c>
      <c r="AS99" s="79" t="str">
        <f>IFERROR(IF(Data_Noise!AS99="","",IF($B$3="On",IF(Data_Noise!AS99&lt;=0,0,IF($BZ99&gt;=Data_Noise!AS99,0,Data_Noise!AS99-$BZ99)),Data_Noise!AS99)),"")</f>
        <v/>
      </c>
      <c r="AT99" s="79" t="str">
        <f>IFERROR(IF(Data_Noise!AT99="","",IF($B$3="On",IF(Data_Noise!AT99&lt;=0,0,IF($BZ99&gt;=Data_Noise!AT99,0,Data_Noise!AT99-$BZ99)),Data_Noise!AT99)),"")</f>
        <v/>
      </c>
      <c r="AU99" s="79" t="str">
        <f>IFERROR(IF(Data_Noise!AU99="","",IF($B$3="On",IF(Data_Noise!AU99&lt;=0,0,IF($BZ99&gt;=Data_Noise!AU99,0,Data_Noise!AU99-$BZ99)),Data_Noise!AU99)),"")</f>
        <v/>
      </c>
      <c r="AV99" s="79" t="str">
        <f>IFERROR(IF(Data_Noise!AV99="","",IF($B$3="On",IF(Data_Noise!AV99&lt;=0,0,IF($BZ99&gt;=Data_Noise!AV99,0,Data_Noise!AV99-$BZ99)),Data_Noise!AV99)),"")</f>
        <v/>
      </c>
      <c r="AW99" s="79" t="str">
        <f>IFERROR(IF(Data_Noise!AW99="","",IF($B$3="On",IF(Data_Noise!AW99&lt;=0,0,IF($BZ99&gt;=Data_Noise!AW99,0,Data_Noise!AW99-$BZ99)),Data_Noise!AW99)),"")</f>
        <v/>
      </c>
      <c r="AX99" s="79" t="str">
        <f>IFERROR(IF(Data_Noise!AX99="","",IF($B$3="On",IF(Data_Noise!AX99&lt;=0,0,IF($BZ99&gt;=Data_Noise!AX99,0,Data_Noise!AX99-$BZ99)),Data_Noise!AX99)),"")</f>
        <v/>
      </c>
      <c r="AY99" s="79" t="str">
        <f>IFERROR(IF(Data_Noise!AY99="","",IF($B$3="On",IF(Data_Noise!AY99&lt;=0,0,IF($BZ99&gt;=Data_Noise!AY99,0,Data_Noise!AY99-$BZ99)),Data_Noise!AY99)),"")</f>
        <v/>
      </c>
      <c r="AZ99" s="79" t="str">
        <f>IFERROR(IF(Data_Noise!AZ99="","",IF($B$3="On",IF(Data_Noise!AZ99&lt;=0,0,IF($BZ99&gt;=Data_Noise!AZ99,0,Data_Noise!AZ99-$BZ99)),Data_Noise!AZ99)),"")</f>
        <v/>
      </c>
      <c r="BA99" s="79">
        <f ca="1">IF(BA$3="","",Data_Noise!C99)</f>
        <v>21.135983646234301</v>
      </c>
      <c r="BB99" s="79">
        <f ca="1">IF(BB$3="","",Data_Noise!D99)</f>
        <v>17.192504464516329</v>
      </c>
      <c r="BC99" s="79">
        <f ca="1">IF(BC$3="","",Data_Noise!E99)</f>
        <v>12.093911233818739</v>
      </c>
      <c r="BD99" s="79">
        <f ca="1">IF(BD$3="","",Data_Noise!F99)</f>
        <v>6.5938192023563689</v>
      </c>
      <c r="BE99" s="79">
        <f ca="1">IF(BE$3="","",Data_Noise!G99)</f>
        <v>3.7608975205140864</v>
      </c>
      <c r="BF99" s="79">
        <f ca="1">IF(BF$3="","",Data_Noise!H99)</f>
        <v>2.0322112918047428</v>
      </c>
      <c r="BG99" s="79">
        <f ca="1">IF(BG$3="","",Data_Noise!I99)</f>
        <v>0.63489509413087397</v>
      </c>
      <c r="BH99" s="79">
        <f ca="1">IF(BH$3="","",Data_Noise!J99)</f>
        <v>-0.73436283811588565</v>
      </c>
      <c r="BI99" s="79">
        <f ca="1">IF(BI$3="","",Data_Noise!K99)</f>
        <v>-2.9697032023195788</v>
      </c>
      <c r="BJ99" s="79">
        <f ca="1">IF(BJ$3="","",Data_Noise!L99)</f>
        <v>-4.4413028858953103</v>
      </c>
      <c r="BK99" s="79">
        <f ca="1">IF(BK$3="","",Data_Noise!M99)</f>
        <v>-4.4182773219542133</v>
      </c>
      <c r="BL99" s="79">
        <f ca="1">IF(BL$3="","",Data_Noise!N99)</f>
        <v>-3.1802539339258438</v>
      </c>
      <c r="BM99" s="79">
        <f ca="1">IF(BM$3="","",Data_Noise!O99)</f>
        <v>-2.8533247283263932</v>
      </c>
      <c r="BN99" s="79" t="str">
        <f>IF(BN$3="","",Data_Noise!P99)</f>
        <v/>
      </c>
      <c r="BO99" s="79" t="str">
        <f>IF(BO$3="","",Data_Noise!Q99)</f>
        <v/>
      </c>
      <c r="BP99" s="79" t="str">
        <f>IF(BP$3="","",Data_Noise!R99)</f>
        <v/>
      </c>
      <c r="BQ99" s="79" t="str">
        <f>IF(BQ$3="","",Data_Noise!S99)</f>
        <v/>
      </c>
      <c r="BR99" s="79" t="str">
        <f>IF(BR$3="","",Data_Noise!T99)</f>
        <v/>
      </c>
      <c r="BS99" s="79" t="str">
        <f>IF(BS$3="","",Data_Noise!U99)</f>
        <v/>
      </c>
      <c r="BT99" s="79" t="str">
        <f>IF(BT$3="","",Data_Noise!V99)</f>
        <v/>
      </c>
      <c r="BU99" s="79" t="str">
        <f>IF(BU$3="","",Data_Noise!W99)</f>
        <v/>
      </c>
      <c r="BV99" s="79" t="str">
        <f>IF(BV$3="","",Data_Noise!X99)</f>
        <v/>
      </c>
      <c r="BW99" s="79" t="str">
        <f>IF(BW$3="","",Data_Noise!Y99)</f>
        <v/>
      </c>
      <c r="BX99" s="79" t="str">
        <f>IF(BX$3="","",Data_Noise!Z99)</f>
        <v/>
      </c>
      <c r="BY99" s="79" t="str">
        <f>IF(BY$3="","",Data_Noise!AA99)</f>
        <v/>
      </c>
      <c r="BZ99" s="79">
        <f t="shared" ca="1" si="2"/>
        <v>3.4497690417567859</v>
      </c>
    </row>
    <row r="100" spans="1:78" x14ac:dyDescent="0.25">
      <c r="A100" s="79">
        <f ca="1">Data_Initial!A100</f>
        <v>2</v>
      </c>
      <c r="B100" s="79" t="str">
        <f ca="1">Data_Initial!B100</f>
        <v>A4</v>
      </c>
      <c r="C100" s="79">
        <f ca="1">IFERROR(IF(Data_Noise!C100="","",IF($B$3="On",IF(Data_Noise!C100&lt;=0,0,IF($BZ100&gt;=Data_Noise!C100,0,Data_Noise!C100-$BZ100)),Data_Noise!C100)),"")</f>
        <v>14.107958474370594</v>
      </c>
      <c r="D100" s="79">
        <f ca="1">IFERROR(IF(Data_Noise!D100="","",IF($B$3="On",IF(Data_Noise!D100&lt;=0,0,IF($BZ100&gt;=Data_Noise!D100,0,Data_Noise!D100-$BZ100)),Data_Noise!D100)),"")</f>
        <v>11.643663792921961</v>
      </c>
      <c r="E100" s="79">
        <f ca="1">IFERROR(IF(Data_Noise!E100="","",IF($B$3="On",IF(Data_Noise!E100&lt;=0,0,IF($BZ100&gt;=Data_Noise!E100,0,Data_Noise!E100-$BZ100)),Data_Noise!E100)),"")</f>
        <v>7.3114189515608228</v>
      </c>
      <c r="F100" s="79">
        <f ca="1">IFERROR(IF(Data_Noise!F100="","",IF($B$3="On",IF(Data_Noise!F100&lt;=0,0,IF($BZ100&gt;=Data_Noise!F100,0,Data_Noise!F100-$BZ100)),Data_Noise!F100)),"")</f>
        <v>4.921045086088391</v>
      </c>
      <c r="G100" s="79">
        <f ca="1">IFERROR(IF(Data_Noise!G100="","",IF($B$3="On",IF(Data_Noise!G100&lt;=0,0,IF($BZ100&gt;=Data_Noise!G100,0,Data_Noise!G100-$BZ100)),Data_Noise!G100)),"")</f>
        <v>2.622502328522661</v>
      </c>
      <c r="H100" s="79">
        <f ca="1">IFERROR(IF(Data_Noise!H100="","",IF($B$3="On",IF(Data_Noise!H100&lt;=0,0,IF($BZ100&gt;=Data_Noise!H100,0,Data_Noise!H100-$BZ100)),Data_Noise!H100)),"")</f>
        <v>1.631482126806199</v>
      </c>
      <c r="I100" s="79">
        <f ca="1">IFERROR(IF(Data_Noise!I100="","",IF($B$3="On",IF(Data_Noise!I100&lt;=0,0,IF($BZ100&gt;=Data_Noise!I100,0,Data_Noise!I100-$BZ100)),Data_Noise!I100)),"")</f>
        <v>0</v>
      </c>
      <c r="J100" s="79">
        <f ca="1">IFERROR(IF(Data_Noise!J100="","",IF($B$3="On",IF(Data_Noise!J100&lt;=0,0,IF($BZ100&gt;=Data_Noise!J100,0,Data_Noise!J100-$BZ100)),Data_Noise!J100)),"")</f>
        <v>0</v>
      </c>
      <c r="K100" s="79">
        <f ca="1">IFERROR(IF(Data_Noise!K100="","",IF($B$3="On",IF(Data_Noise!K100&lt;=0,0,IF($BZ100&gt;=Data_Noise!K100,0,Data_Noise!K100-$BZ100)),Data_Noise!K100)),"")</f>
        <v>0</v>
      </c>
      <c r="L100" s="79">
        <f ca="1">IFERROR(IF(Data_Noise!L100="","",IF($B$3="On",IF(Data_Noise!L100&lt;=0,0,IF($BZ100&gt;=Data_Noise!L100,0,Data_Noise!L100-$BZ100)),Data_Noise!L100)),"")</f>
        <v>0</v>
      </c>
      <c r="M100" s="79">
        <f ca="1">IFERROR(IF(Data_Noise!M100="","",IF($B$3="On",IF(Data_Noise!M100&lt;=0,0,IF($BZ100&gt;=Data_Noise!M100,0,Data_Noise!M100-$BZ100)),Data_Noise!M100)),"")</f>
        <v>0</v>
      </c>
      <c r="N100" s="79">
        <f ca="1">IFERROR(IF(Data_Noise!N100="","",IF($B$3="On",IF(Data_Noise!N100&lt;=0,0,IF($BZ100&gt;=Data_Noise!N100,0,Data_Noise!N100-$BZ100)),Data_Noise!N100)),"")</f>
        <v>0</v>
      </c>
      <c r="O100" s="79">
        <f ca="1">IFERROR(IF(Data_Noise!O100="","",IF($B$3="On",IF(Data_Noise!O100&lt;=0,0,IF($BZ100&gt;=Data_Noise!O100,0,Data_Noise!O100-$BZ100)),Data_Noise!O100)),"")</f>
        <v>0</v>
      </c>
      <c r="P100" s="79">
        <f ca="1">IFERROR(IF(Data_Noise!P100="","",IF($B$3="On",IF(Data_Noise!P100&lt;=0,0,IF($BZ100&gt;=Data_Noise!P100,0,Data_Noise!P100-$BZ100)),Data_Noise!P100)),"")</f>
        <v>0</v>
      </c>
      <c r="Q100" s="79">
        <f ca="1">IFERROR(IF(Data_Noise!Q100="","",IF($B$3="On",IF(Data_Noise!Q100&lt;=0,0,IF($BZ100&gt;=Data_Noise!Q100,0,Data_Noise!Q100-$BZ100)),Data_Noise!Q100)),"")</f>
        <v>0</v>
      </c>
      <c r="R100" s="79">
        <f ca="1">IFERROR(IF(Data_Noise!R100="","",IF($B$3="On",IF(Data_Noise!R100&lt;=0,0,IF($BZ100&gt;=Data_Noise!R100,0,Data_Noise!R100-$BZ100)),Data_Noise!R100)),"")</f>
        <v>0</v>
      </c>
      <c r="S100" s="79">
        <f ca="1">IFERROR(IF(Data_Noise!S100="","",IF($B$3="On",IF(Data_Noise!S100&lt;=0,0,IF($BZ100&gt;=Data_Noise!S100,0,Data_Noise!S100-$BZ100)),Data_Noise!S100)),"")</f>
        <v>0</v>
      </c>
      <c r="T100" s="79">
        <f ca="1">IFERROR(IF(Data_Noise!T100="","",IF($B$3="On",IF(Data_Noise!T100&lt;=0,0,IF($BZ100&gt;=Data_Noise!T100,0,Data_Noise!T100-$BZ100)),Data_Noise!T100)),"")</f>
        <v>0</v>
      </c>
      <c r="U100" s="79">
        <f ca="1">IFERROR(IF(Data_Noise!U100="","",IF($B$3="On",IF(Data_Noise!U100&lt;=0,0,IF($BZ100&gt;=Data_Noise!U100,0,Data_Noise!U100-$BZ100)),Data_Noise!U100)),"")</f>
        <v>9.9824911381246828</v>
      </c>
      <c r="V100" s="79">
        <f ca="1">IFERROR(IF(Data_Noise!V100="","",IF($B$3="On",IF(Data_Noise!V100&lt;=0,0,IF($BZ100&gt;=Data_Noise!V100,0,Data_Noise!V100-$BZ100)),Data_Noise!V100)),"")</f>
        <v>31.609347533482055</v>
      </c>
      <c r="W100" s="79">
        <f ca="1">IFERROR(IF(Data_Noise!W100="","",IF($B$3="On",IF(Data_Noise!W100&lt;=0,0,IF($BZ100&gt;=Data_Noise!W100,0,Data_Noise!W100-$BZ100)),Data_Noise!W100)),"")</f>
        <v>70.374903614726335</v>
      </c>
      <c r="X100" s="79">
        <f ca="1">IFERROR(IF(Data_Noise!X100="","",IF($B$3="On",IF(Data_Noise!X100&lt;=0,0,IF($BZ100&gt;=Data_Noise!X100,0,Data_Noise!X100-$BZ100)),Data_Noise!X100)),"")</f>
        <v>142.01611248571362</v>
      </c>
      <c r="Y100" s="79">
        <f ca="1">IFERROR(IF(Data_Noise!Y100="","",IF($B$3="On",IF(Data_Noise!Y100&lt;=0,0,IF($BZ100&gt;=Data_Noise!Y100,0,Data_Noise!Y100-$BZ100)),Data_Noise!Y100)),"")</f>
        <v>267.57319089114895</v>
      </c>
      <c r="Z100" s="79">
        <f ca="1">IFERROR(IF(Data_Noise!Z100="","",IF($B$3="On",IF(Data_Noise!Z100&lt;=0,0,IF($BZ100&gt;=Data_Noise!Z100,0,Data_Noise!Z100-$BZ100)),Data_Noise!Z100)),"")</f>
        <v>475.75733140738225</v>
      </c>
      <c r="AA100" s="79">
        <f ca="1">IFERROR(IF(Data_Noise!AA100="","",IF($B$3="On",IF(Data_Noise!AA100&lt;=0,0,IF($BZ100&gt;=Data_Noise!AA100,0,Data_Noise!AA100-$BZ100)),Data_Noise!AA100)),"")</f>
        <v>801.52498873228853</v>
      </c>
      <c r="AB100" s="79">
        <f ca="1">IFERROR(IF(Data_Noise!AB100="","",IF($B$3="On",IF(Data_Noise!AB100&lt;=0,0,IF($BZ100&gt;=Data_Noise!AB100,0,Data_Noise!AB100-$BZ100)),Data_Noise!AB100)),"")</f>
        <v>1261.3784772227775</v>
      </c>
      <c r="AC100" s="79">
        <f ca="1">IFERROR(IF(Data_Noise!AC100="","",IF($B$3="On",IF(Data_Noise!AC100&lt;=0,0,IF($BZ100&gt;=Data_Noise!AC100,0,Data_Noise!AC100-$BZ100)),Data_Noise!AC100)),"")</f>
        <v>1808.8145433262071</v>
      </c>
      <c r="AD100" s="79">
        <f ca="1">IFERROR(IF(Data_Noise!AD100="","",IF($B$3="On",IF(Data_Noise!AD100&lt;=0,0,IF($BZ100&gt;=Data_Noise!AD100,0,Data_Noise!AD100-$BZ100)),Data_Noise!AD100)),"")</f>
        <v>2358.4591021630308</v>
      </c>
      <c r="AE100" s="79">
        <f ca="1">IFERROR(IF(Data_Noise!AE100="","",IF($B$3="On",IF(Data_Noise!AE100&lt;=0,0,IF($BZ100&gt;=Data_Noise!AE100,0,Data_Noise!AE100-$BZ100)),Data_Noise!AE100)),"")</f>
        <v>2820.8636998297302</v>
      </c>
      <c r="AF100" s="79">
        <f ca="1">IFERROR(IF(Data_Noise!AF100="","",IF($B$3="On",IF(Data_Noise!AF100&lt;=0,0,IF($BZ100&gt;=Data_Noise!AF100,0,Data_Noise!AF100-$BZ100)),Data_Noise!AF100)),"")</f>
        <v>3159.7281221072903</v>
      </c>
      <c r="AG100" s="79">
        <f ca="1">IFERROR(IF(Data_Noise!AG100="","",IF($B$3="On",IF(Data_Noise!AG100&lt;=0,0,IF($BZ100&gt;=Data_Noise!AG100,0,Data_Noise!AG100-$BZ100)),Data_Noise!AG100)),"")</f>
        <v>3381.6075967065572</v>
      </c>
      <c r="AH100" s="79">
        <f ca="1">IFERROR(IF(Data_Noise!AH100="","",IF($B$3="On",IF(Data_Noise!AH100&lt;=0,0,IF($BZ100&gt;=Data_Noise!AH100,0,Data_Noise!AH100-$BZ100)),Data_Noise!AH100)),"")</f>
        <v>3519.9301049394003</v>
      </c>
      <c r="AI100" s="79">
        <f ca="1">IFERROR(IF(Data_Noise!AI100="","",IF($B$3="On",IF(Data_Noise!AI100&lt;=0,0,IF($BZ100&gt;=Data_Noise!AI100,0,Data_Noise!AI100-$BZ100)),Data_Noise!AI100)),"")</f>
        <v>3610.6258141080102</v>
      </c>
      <c r="AJ100" s="79">
        <f ca="1">IFERROR(IF(Data_Noise!AJ100="","",IF($B$3="On",IF(Data_Noise!AJ100&lt;=0,0,IF($BZ100&gt;=Data_Noise!AJ100,0,Data_Noise!AJ100-$BZ100)),Data_Noise!AJ100)),"")</f>
        <v>3674.3709452653534</v>
      </c>
      <c r="AK100" s="79">
        <f ca="1">IFERROR(IF(Data_Noise!AK100="","",IF($B$3="On",IF(Data_Noise!AK100&lt;=0,0,IF($BZ100&gt;=Data_Noise!AK100,0,Data_Noise!AK100-$BZ100)),Data_Noise!AK100)),"")</f>
        <v>3720.5842767935769</v>
      </c>
      <c r="AL100" s="79">
        <f ca="1">IFERROR(IF(Data_Noise!AL100="","",IF($B$3="On",IF(Data_Noise!AL100&lt;=0,0,IF($BZ100&gt;=Data_Noise!AL100,0,Data_Noise!AL100-$BZ100)),Data_Noise!AL100)),"")</f>
        <v>3757.2701199701605</v>
      </c>
      <c r="AM100" s="79">
        <f ca="1">IFERROR(IF(Data_Noise!AM100="","",IF($B$3="On",IF(Data_Noise!AM100&lt;=0,0,IF($BZ100&gt;=Data_Noise!AM100,0,Data_Noise!AM100-$BZ100)),Data_Noise!AM100)),"")</f>
        <v>3789.3795835856872</v>
      </c>
      <c r="AN100" s="79">
        <f ca="1">IFERROR(IF(Data_Noise!AN100="","",IF($B$3="On",IF(Data_Noise!AN100&lt;=0,0,IF($BZ100&gt;=Data_Noise!AN100,0,Data_Noise!AN100-$BZ100)),Data_Noise!AN100)),"")</f>
        <v>3817.7370162655102</v>
      </c>
      <c r="AO100" s="79">
        <f ca="1">IFERROR(IF(Data_Noise!AO100="","",IF($B$3="On",IF(Data_Noise!AO100&lt;=0,0,IF($BZ100&gt;=Data_Noise!AO100,0,Data_Noise!AO100-$BZ100)),Data_Noise!AO100)),"")</f>
        <v>3836.9262775465572</v>
      </c>
      <c r="AP100" s="79">
        <f ca="1">IFERROR(IF(Data_Noise!AP100="","",IF($B$3="On",IF(Data_Noise!AP100&lt;=0,0,IF($BZ100&gt;=Data_Noise!AP100,0,Data_Noise!AP100-$BZ100)),Data_Noise!AP100)),"")</f>
        <v>3844.8079847635354</v>
      </c>
      <c r="AQ100" s="79" t="str">
        <f>IFERROR(IF(Data_Noise!AQ100="","",IF($B$3="On",IF(Data_Noise!AQ100&lt;=0,0,IF($BZ100&gt;=Data_Noise!AQ100,0,Data_Noise!AQ100-$BZ100)),Data_Noise!AQ100)),"")</f>
        <v/>
      </c>
      <c r="AR100" s="79" t="str">
        <f>IFERROR(IF(Data_Noise!AR100="","",IF($B$3="On",IF(Data_Noise!AR100&lt;=0,0,IF($BZ100&gt;=Data_Noise!AR100,0,Data_Noise!AR100-$BZ100)),Data_Noise!AR100)),"")</f>
        <v/>
      </c>
      <c r="AS100" s="79" t="str">
        <f>IFERROR(IF(Data_Noise!AS100="","",IF($B$3="On",IF(Data_Noise!AS100&lt;=0,0,IF($BZ100&gt;=Data_Noise!AS100,0,Data_Noise!AS100-$BZ100)),Data_Noise!AS100)),"")</f>
        <v/>
      </c>
      <c r="AT100" s="79" t="str">
        <f>IFERROR(IF(Data_Noise!AT100="","",IF($B$3="On",IF(Data_Noise!AT100&lt;=0,0,IF($BZ100&gt;=Data_Noise!AT100,0,Data_Noise!AT100-$BZ100)),Data_Noise!AT100)),"")</f>
        <v/>
      </c>
      <c r="AU100" s="79" t="str">
        <f>IFERROR(IF(Data_Noise!AU100="","",IF($B$3="On",IF(Data_Noise!AU100&lt;=0,0,IF($BZ100&gt;=Data_Noise!AU100,0,Data_Noise!AU100-$BZ100)),Data_Noise!AU100)),"")</f>
        <v/>
      </c>
      <c r="AV100" s="79" t="str">
        <f>IFERROR(IF(Data_Noise!AV100="","",IF($B$3="On",IF(Data_Noise!AV100&lt;=0,0,IF($BZ100&gt;=Data_Noise!AV100,0,Data_Noise!AV100-$BZ100)),Data_Noise!AV100)),"")</f>
        <v/>
      </c>
      <c r="AW100" s="79" t="str">
        <f>IFERROR(IF(Data_Noise!AW100="","",IF($B$3="On",IF(Data_Noise!AW100&lt;=0,0,IF($BZ100&gt;=Data_Noise!AW100,0,Data_Noise!AW100-$BZ100)),Data_Noise!AW100)),"")</f>
        <v/>
      </c>
      <c r="AX100" s="79" t="str">
        <f>IFERROR(IF(Data_Noise!AX100="","",IF($B$3="On",IF(Data_Noise!AX100&lt;=0,0,IF($BZ100&gt;=Data_Noise!AX100,0,Data_Noise!AX100-$BZ100)),Data_Noise!AX100)),"")</f>
        <v/>
      </c>
      <c r="AY100" s="79" t="str">
        <f>IFERROR(IF(Data_Noise!AY100="","",IF($B$3="On",IF(Data_Noise!AY100&lt;=0,0,IF($BZ100&gt;=Data_Noise!AY100,0,Data_Noise!AY100-$BZ100)),Data_Noise!AY100)),"")</f>
        <v/>
      </c>
      <c r="AZ100" s="79" t="str">
        <f>IFERROR(IF(Data_Noise!AZ100="","",IF($B$3="On",IF(Data_Noise!AZ100&lt;=0,0,IF($BZ100&gt;=Data_Noise!AZ100,0,Data_Noise!AZ100-$BZ100)),Data_Noise!AZ100)),"")</f>
        <v/>
      </c>
      <c r="BA100">
        <f ca="1">IF(BA$3="","",Data_Noise!C100)</f>
        <v>16.910762299730301</v>
      </c>
      <c r="BB100">
        <f ca="1">IF(BB$3="","",Data_Noise!D100)</f>
        <v>14.446467618281668</v>
      </c>
      <c r="BC100">
        <f ca="1">IF(BC$3="","",Data_Noise!E100)</f>
        <v>10.11422277692053</v>
      </c>
      <c r="BD100">
        <f ca="1">IF(BD$3="","",Data_Noise!F100)</f>
        <v>7.7238489114480968</v>
      </c>
      <c r="BE100">
        <f ca="1">IF(BE$3="","",Data_Noise!G100)</f>
        <v>5.4253061538823673</v>
      </c>
      <c r="BF100">
        <f ca="1">IF(BF$3="","",Data_Noise!H100)</f>
        <v>4.4342859521659053</v>
      </c>
      <c r="BG100">
        <f ca="1">IF(BG$3="","",Data_Noise!I100)</f>
        <v>1.8320107794858529</v>
      </c>
      <c r="BH100">
        <f ca="1">IF(BH$3="","",Data_Noise!J100)</f>
        <v>-0.19724680578807727</v>
      </c>
      <c r="BI100">
        <f ca="1">IF(BI$3="","",Data_Noise!K100)</f>
        <v>-1.4016475561634234</v>
      </c>
      <c r="BJ100">
        <f ca="1">IF(BJ$3="","",Data_Noise!L100)</f>
        <v>-4.7968843843132163</v>
      </c>
      <c r="BK100">
        <f ca="1">IF(BK$3="","",Data_Noise!M100)</f>
        <v>-4.9528473151981434</v>
      </c>
      <c r="BL100">
        <f ca="1">IF(BL$3="","",Data_Noise!N100)</f>
        <v>-6.5331579600397198</v>
      </c>
      <c r="BM100">
        <f ca="1">IF(BM$3="","",Data_Noise!O100)</f>
        <v>-6.5686707407359499</v>
      </c>
      <c r="BN100" t="str">
        <f>IF(BN$3="","",Data_Noise!P100)</f>
        <v/>
      </c>
      <c r="BO100" t="str">
        <f>IF(BO$3="","",Data_Noise!Q100)</f>
        <v/>
      </c>
      <c r="BP100" t="str">
        <f>IF(BP$3="","",Data_Noise!R100)</f>
        <v/>
      </c>
      <c r="BQ100" t="str">
        <f>IF(BQ$3="","",Data_Noise!S100)</f>
        <v/>
      </c>
      <c r="BR100" t="str">
        <f>IF(BR$3="","",Data_Noise!T100)</f>
        <v/>
      </c>
      <c r="BS100" t="str">
        <f>IF(BS$3="","",Data_Noise!U100)</f>
        <v/>
      </c>
      <c r="BT100" t="str">
        <f>IF(BT$3="","",Data_Noise!V100)</f>
        <v/>
      </c>
      <c r="BU100" t="str">
        <f>IF(BU$3="","",Data_Noise!W100)</f>
        <v/>
      </c>
      <c r="BV100" t="str">
        <f>IF(BV$3="","",Data_Noise!X100)</f>
        <v/>
      </c>
      <c r="BW100" t="str">
        <f>IF(BW$3="","",Data_Noise!Y100)</f>
        <v/>
      </c>
      <c r="BX100" t="str">
        <f>IF(BX$3="","",Data_Noise!Z100)</f>
        <v/>
      </c>
      <c r="BY100" t="str">
        <f>IF(BY$3="","",Data_Noise!AA100)</f>
        <v/>
      </c>
      <c r="BZ100">
        <f t="shared" ca="1" si="2"/>
        <v>2.8028038253597063</v>
      </c>
    </row>
    <row r="101" spans="1:78" x14ac:dyDescent="0.25">
      <c r="A101" s="79">
        <f ca="1">Data_Initial!A101</f>
        <v>2</v>
      </c>
      <c r="B101" s="79" t="str">
        <f ca="1">Data_Initial!B101</f>
        <v>B4</v>
      </c>
      <c r="C101" s="79">
        <f ca="1">IFERROR(IF(Data_Noise!C101="","",IF($B$3="On",IF(Data_Noise!C101&lt;=0,0,IF($BZ101&gt;=Data_Noise!C101,0,Data_Noise!C101-$BZ101)),Data_Noise!C101)),"")</f>
        <v>4.4099123377972989</v>
      </c>
      <c r="D101" s="79">
        <f ca="1">IFERROR(IF(Data_Noise!D101="","",IF($B$3="On",IF(Data_Noise!D101&lt;=0,0,IF($BZ101&gt;=Data_Noise!D101,0,Data_Noise!D101-$BZ101)),Data_Noise!D101)),"")</f>
        <v>3.7407687675989933</v>
      </c>
      <c r="E101" s="79">
        <f ca="1">IFERROR(IF(Data_Noise!E101="","",IF($B$3="On",IF(Data_Noise!E101&lt;=0,0,IF($BZ101&gt;=Data_Noise!E101,0,Data_Noise!E101-$BZ101)),Data_Noise!E101)),"")</f>
        <v>4.7690043662695567</v>
      </c>
      <c r="F101" s="79">
        <f ca="1">IFERROR(IF(Data_Noise!F101="","",IF($B$3="On",IF(Data_Noise!F101&lt;=0,0,IF($BZ101&gt;=Data_Noise!F101,0,Data_Noise!F101-$BZ101)),Data_Noise!F101)),"")</f>
        <v>3.807324870744857</v>
      </c>
      <c r="G101" s="79">
        <f ca="1">IFERROR(IF(Data_Noise!G101="","",IF($B$3="On",IF(Data_Noise!G101&lt;=0,0,IF($BZ101&gt;=Data_Noise!G101,0,Data_Noise!G101-$BZ101)),Data_Noise!G101)),"")</f>
        <v>3.8061854890016154</v>
      </c>
      <c r="H101" s="79">
        <f ca="1">IFERROR(IF(Data_Noise!H101="","",IF($B$3="On",IF(Data_Noise!H101&lt;=0,0,IF($BZ101&gt;=Data_Noise!H101,0,Data_Noise!H101-$BZ101)),Data_Noise!H101)),"")</f>
        <v>3.7572952022744364</v>
      </c>
      <c r="I101" s="79">
        <f ca="1">IFERROR(IF(Data_Noise!I101="","",IF($B$3="On",IF(Data_Noise!I101&lt;=0,0,IF($BZ101&gt;=Data_Noise!I101,0,Data_Noise!I101-$BZ101)),Data_Noise!I101)),"")</f>
        <v>1.9679419102689171</v>
      </c>
      <c r="J101" s="79">
        <f ca="1">IFERROR(IF(Data_Noise!J101="","",IF($B$3="On",IF(Data_Noise!J101&lt;=0,0,IF($BZ101&gt;=Data_Noise!J101,0,Data_Noise!J101-$BZ101)),Data_Noise!J101)),"")</f>
        <v>0.35639238665897977</v>
      </c>
      <c r="K101" s="79">
        <f ca="1">IFERROR(IF(Data_Noise!K101="","",IF($B$3="On",IF(Data_Noise!K101&lt;=0,0,IF($BZ101&gt;=Data_Noise!K101,0,Data_Noise!K101-$BZ101)),Data_Noise!K101)),"")</f>
        <v>0</v>
      </c>
      <c r="L101" s="79">
        <f ca="1">IFERROR(IF(Data_Noise!L101="","",IF($B$3="On",IF(Data_Noise!L101&lt;=0,0,IF($BZ101&gt;=Data_Noise!L101,0,Data_Noise!L101-$BZ101)),Data_Noise!L101)),"")</f>
        <v>0</v>
      </c>
      <c r="M101" s="79">
        <f ca="1">IFERROR(IF(Data_Noise!M101="","",IF($B$3="On",IF(Data_Noise!M101&lt;=0,0,IF($BZ101&gt;=Data_Noise!M101,0,Data_Noise!M101-$BZ101)),Data_Noise!M101)),"")</f>
        <v>0</v>
      </c>
      <c r="N101" s="79">
        <f ca="1">IFERROR(IF(Data_Noise!N101="","",IF($B$3="On",IF(Data_Noise!N101&lt;=0,0,IF($BZ101&gt;=Data_Noise!N101,0,Data_Noise!N101-$BZ101)),Data_Noise!N101)),"")</f>
        <v>0</v>
      </c>
      <c r="O101" s="79">
        <f ca="1">IFERROR(IF(Data_Noise!O101="","",IF($B$3="On",IF(Data_Noise!O101&lt;=0,0,IF($BZ101&gt;=Data_Noise!O101,0,Data_Noise!O101-$BZ101)),Data_Noise!O101)),"")</f>
        <v>0</v>
      </c>
      <c r="P101" s="79">
        <f ca="1">IFERROR(IF(Data_Noise!P101="","",IF($B$3="On",IF(Data_Noise!P101&lt;=0,0,IF($BZ101&gt;=Data_Noise!P101,0,Data_Noise!P101-$BZ101)),Data_Noise!P101)),"")</f>
        <v>0</v>
      </c>
      <c r="Q101" s="79">
        <f ca="1">IFERROR(IF(Data_Noise!Q101="","",IF($B$3="On",IF(Data_Noise!Q101&lt;=0,0,IF($BZ101&gt;=Data_Noise!Q101,0,Data_Noise!Q101-$BZ101)),Data_Noise!Q101)),"")</f>
        <v>0</v>
      </c>
      <c r="R101" s="79">
        <f ca="1">IFERROR(IF(Data_Noise!R101="","",IF($B$3="On",IF(Data_Noise!R101&lt;=0,0,IF($BZ101&gt;=Data_Noise!R101,0,Data_Noise!R101-$BZ101)),Data_Noise!R101)),"")</f>
        <v>0</v>
      </c>
      <c r="S101" s="79">
        <f ca="1">IFERROR(IF(Data_Noise!S101="","",IF($B$3="On",IF(Data_Noise!S101&lt;=0,0,IF($BZ101&gt;=Data_Noise!S101,0,Data_Noise!S101-$BZ101)),Data_Noise!S101)),"")</f>
        <v>0</v>
      </c>
      <c r="T101" s="79">
        <f ca="1">IFERROR(IF(Data_Noise!T101="","",IF($B$3="On",IF(Data_Noise!T101&lt;=0,0,IF($BZ101&gt;=Data_Noise!T101,0,Data_Noise!T101-$BZ101)),Data_Noise!T101)),"")</f>
        <v>0</v>
      </c>
      <c r="U101" s="79">
        <f ca="1">IFERROR(IF(Data_Noise!U101="","",IF($B$3="On",IF(Data_Noise!U101&lt;=0,0,IF($BZ101&gt;=Data_Noise!U101,0,Data_Noise!U101-$BZ101)),Data_Noise!U101)),"")</f>
        <v>10.109204428800446</v>
      </c>
      <c r="V101" s="79">
        <f ca="1">IFERROR(IF(Data_Noise!V101="","",IF($B$3="On",IF(Data_Noise!V101&lt;=0,0,IF($BZ101&gt;=Data_Noise!V101,0,Data_Noise!V101-$BZ101)),Data_Noise!V101)),"")</f>
        <v>32.062123944922014</v>
      </c>
      <c r="W101" s="79">
        <f ca="1">IFERROR(IF(Data_Noise!W101="","",IF($B$3="On",IF(Data_Noise!W101&lt;=0,0,IF($BZ101&gt;=Data_Noise!W101,0,Data_Noise!W101-$BZ101)),Data_Noise!W101)),"")</f>
        <v>72.210328577570294</v>
      </c>
      <c r="X101" s="79">
        <f ca="1">IFERROR(IF(Data_Noise!X101="","",IF($B$3="On",IF(Data_Noise!X101&lt;=0,0,IF($BZ101&gt;=Data_Noise!X101,0,Data_Noise!X101-$BZ101)),Data_Noise!X101)),"")</f>
        <v>145.50498828045136</v>
      </c>
      <c r="Y101" s="79">
        <f ca="1">IFERROR(IF(Data_Noise!Y101="","",IF($B$3="On",IF(Data_Noise!Y101&lt;=0,0,IF($BZ101&gt;=Data_Noise!Y101,0,Data_Noise!Y101-$BZ101)),Data_Noise!Y101)),"")</f>
        <v>272.19031269547116</v>
      </c>
      <c r="Z101" s="79">
        <f ca="1">IFERROR(IF(Data_Noise!Z101="","",IF($B$3="On",IF(Data_Noise!Z101&lt;=0,0,IF($BZ101&gt;=Data_Noise!Z101,0,Data_Noise!Z101-$BZ101)),Data_Noise!Z101)),"")</f>
        <v>485.40097052199741</v>
      </c>
      <c r="AA101" s="79">
        <f ca="1">IFERROR(IF(Data_Noise!AA101="","",IF($B$3="On",IF(Data_Noise!AA101&lt;=0,0,IF($BZ101&gt;=Data_Noise!AA101,0,Data_Noise!AA101-$BZ101)),Data_Noise!AA101)),"")</f>
        <v>822.79572584800769</v>
      </c>
      <c r="AB101" s="79">
        <f ca="1">IFERROR(IF(Data_Noise!AB101="","",IF($B$3="On",IF(Data_Noise!AB101&lt;=0,0,IF($BZ101&gt;=Data_Noise!AB101,0,Data_Noise!AB101-$BZ101)),Data_Noise!AB101)),"")</f>
        <v>1314.2392934199584</v>
      </c>
      <c r="AC101" s="79">
        <f ca="1">IFERROR(IF(Data_Noise!AC101="","",IF($B$3="On",IF(Data_Noise!AC101&lt;=0,0,IF($BZ101&gt;=Data_Noise!AC101,0,Data_Noise!AC101-$BZ101)),Data_Noise!AC101)),"")</f>
        <v>1922.5017239960789</v>
      </c>
      <c r="AD101" s="79">
        <f ca="1">IFERROR(IF(Data_Noise!AD101="","",IF($B$3="On",IF(Data_Noise!AD101&lt;=0,0,IF($BZ101&gt;=Data_Noise!AD101,0,Data_Noise!AD101-$BZ101)),Data_Noise!AD101)),"")</f>
        <v>2558.7743021881288</v>
      </c>
      <c r="AE101" s="79">
        <f ca="1">IFERROR(IF(Data_Noise!AE101="","",IF($B$3="On",IF(Data_Noise!AE101&lt;=0,0,IF($BZ101&gt;=Data_Noise!AE101,0,Data_Noise!AE101-$BZ101)),Data_Noise!AE101)),"")</f>
        <v>3113.5563749470157</v>
      </c>
      <c r="AF101" s="79">
        <f ca="1">IFERROR(IF(Data_Noise!AF101="","",IF($B$3="On",IF(Data_Noise!AF101&lt;=0,0,IF($BZ101&gt;=Data_Noise!AF101,0,Data_Noise!AF101-$BZ101)),Data_Noise!AF101)),"")</f>
        <v>3528.4168179517628</v>
      </c>
      <c r="AG101" s="79">
        <f ca="1">IFERROR(IF(Data_Noise!AG101="","",IF($B$3="On",IF(Data_Noise!AG101&lt;=0,0,IF($BZ101&gt;=Data_Noise!AG101,0,Data_Noise!AG101-$BZ101)),Data_Noise!AG101)),"")</f>
        <v>3799.9878650448518</v>
      </c>
      <c r="AH101" s="79">
        <f ca="1">IFERROR(IF(Data_Noise!AH101="","",IF($B$3="On",IF(Data_Noise!AH101&lt;=0,0,IF($BZ101&gt;=Data_Noise!AH101,0,Data_Noise!AH101-$BZ101)),Data_Noise!AH101)),"")</f>
        <v>3965.8625978294986</v>
      </c>
      <c r="AI101" s="79">
        <f ca="1">IFERROR(IF(Data_Noise!AI101="","",IF($B$3="On",IF(Data_Noise!AI101&lt;=0,0,IF($BZ101&gt;=Data_Noise!AI101,0,Data_Noise!AI101-$BZ101)),Data_Noise!AI101)),"")</f>
        <v>4071.4372346072955</v>
      </c>
      <c r="AJ101" s="79">
        <f ca="1">IFERROR(IF(Data_Noise!AJ101="","",IF($B$3="On",IF(Data_Noise!AJ101&lt;=0,0,IF($BZ101&gt;=Data_Noise!AJ101,0,Data_Noise!AJ101-$BZ101)),Data_Noise!AJ101)),"")</f>
        <v>4149.4762496597732</v>
      </c>
      <c r="AK101" s="79">
        <f ca="1">IFERROR(IF(Data_Noise!AK101="","",IF($B$3="On",IF(Data_Noise!AK101&lt;=0,0,IF($BZ101&gt;=Data_Noise!AK101,0,Data_Noise!AK101-$BZ101)),Data_Noise!AK101)),"")</f>
        <v>4209.7989373167329</v>
      </c>
      <c r="AL101" s="79">
        <f ca="1">IFERROR(IF(Data_Noise!AL101="","",IF($B$3="On",IF(Data_Noise!AL101&lt;=0,0,IF($BZ101&gt;=Data_Noise!AL101,0,Data_Noise!AL101-$BZ101)),Data_Noise!AL101)),"")</f>
        <v>4255.5553543192291</v>
      </c>
      <c r="AM101" s="79">
        <f ca="1">IFERROR(IF(Data_Noise!AM101="","",IF($B$3="On",IF(Data_Noise!AM101&lt;=0,0,IF($BZ101&gt;=Data_Noise!AM101,0,Data_Noise!AM101-$BZ101)),Data_Noise!AM101)),"")</f>
        <v>4289.6156201968997</v>
      </c>
      <c r="AN101" s="79">
        <f ca="1">IFERROR(IF(Data_Noise!AN101="","",IF($B$3="On",IF(Data_Noise!AN101&lt;=0,0,IF($BZ101&gt;=Data_Noise!AN101,0,Data_Noise!AN101-$BZ101)),Data_Noise!AN101)),"")</f>
        <v>4317.0444699738264</v>
      </c>
      <c r="AO101" s="79">
        <f ca="1">IFERROR(IF(Data_Noise!AO101="","",IF($B$3="On",IF(Data_Noise!AO101&lt;=0,0,IF($BZ101&gt;=Data_Noise!AO101,0,Data_Noise!AO101-$BZ101)),Data_Noise!AO101)),"")</f>
        <v>4342.1762908211194</v>
      </c>
      <c r="AP101" s="79">
        <f ca="1">IFERROR(IF(Data_Noise!AP101="","",IF($B$3="On",IF(Data_Noise!AP101&lt;=0,0,IF($BZ101&gt;=Data_Noise!AP101,0,Data_Noise!AP101-$BZ101)),Data_Noise!AP101)),"")</f>
        <v>4354.2708894226444</v>
      </c>
      <c r="AQ101" s="79" t="str">
        <f>IFERROR(IF(Data_Noise!AQ101="","",IF($B$3="On",IF(Data_Noise!AQ101&lt;=0,0,IF($BZ101&gt;=Data_Noise!AQ101,0,Data_Noise!AQ101-$BZ101)),Data_Noise!AQ101)),"")</f>
        <v/>
      </c>
      <c r="AR101" s="79" t="str">
        <f>IFERROR(IF(Data_Noise!AR101="","",IF($B$3="On",IF(Data_Noise!AR101&lt;=0,0,IF($BZ101&gt;=Data_Noise!AR101,0,Data_Noise!AR101-$BZ101)),Data_Noise!AR101)),"")</f>
        <v/>
      </c>
      <c r="AS101" s="79" t="str">
        <f>IFERROR(IF(Data_Noise!AS101="","",IF($B$3="On",IF(Data_Noise!AS101&lt;=0,0,IF($BZ101&gt;=Data_Noise!AS101,0,Data_Noise!AS101-$BZ101)),Data_Noise!AS101)),"")</f>
        <v/>
      </c>
      <c r="AT101" s="79" t="str">
        <f>IFERROR(IF(Data_Noise!AT101="","",IF($B$3="On",IF(Data_Noise!AT101&lt;=0,0,IF($BZ101&gt;=Data_Noise!AT101,0,Data_Noise!AT101-$BZ101)),Data_Noise!AT101)),"")</f>
        <v/>
      </c>
      <c r="AU101" s="79" t="str">
        <f>IFERROR(IF(Data_Noise!AU101="","",IF($B$3="On",IF(Data_Noise!AU101&lt;=0,0,IF($BZ101&gt;=Data_Noise!AU101,0,Data_Noise!AU101-$BZ101)),Data_Noise!AU101)),"")</f>
        <v/>
      </c>
      <c r="AV101" s="79" t="str">
        <f>IFERROR(IF(Data_Noise!AV101="","",IF($B$3="On",IF(Data_Noise!AV101&lt;=0,0,IF($BZ101&gt;=Data_Noise!AV101,0,Data_Noise!AV101-$BZ101)),Data_Noise!AV101)),"")</f>
        <v/>
      </c>
      <c r="AW101" s="79" t="str">
        <f>IFERROR(IF(Data_Noise!AW101="","",IF($B$3="On",IF(Data_Noise!AW101&lt;=0,0,IF($BZ101&gt;=Data_Noise!AW101,0,Data_Noise!AW101-$BZ101)),Data_Noise!AW101)),"")</f>
        <v/>
      </c>
      <c r="AX101" s="79" t="str">
        <f>IFERROR(IF(Data_Noise!AX101="","",IF($B$3="On",IF(Data_Noise!AX101&lt;=0,0,IF($BZ101&gt;=Data_Noise!AX101,0,Data_Noise!AX101-$BZ101)),Data_Noise!AX101)),"")</f>
        <v/>
      </c>
      <c r="AY101" s="79" t="str">
        <f>IFERROR(IF(Data_Noise!AY101="","",IF($B$3="On",IF(Data_Noise!AY101&lt;=0,0,IF($BZ101&gt;=Data_Noise!AY101,0,Data_Noise!AY101-$BZ101)),Data_Noise!AY101)),"")</f>
        <v/>
      </c>
      <c r="AZ101" s="79" t="str">
        <f>IFERROR(IF(Data_Noise!AZ101="","",IF($B$3="On",IF(Data_Noise!AZ101&lt;=0,0,IF($BZ101&gt;=Data_Noise!AZ101,0,Data_Noise!AZ101-$BZ101)),Data_Noise!AZ101)),"")</f>
        <v/>
      </c>
      <c r="BA101">
        <f ca="1">IF(BA$3="","",Data_Noise!C101)</f>
        <v>6.183497773568206</v>
      </c>
      <c r="BB101">
        <f ca="1">IF(BB$3="","",Data_Noise!D101)</f>
        <v>5.5143542033699005</v>
      </c>
      <c r="BC101">
        <f ca="1">IF(BC$3="","",Data_Noise!E101)</f>
        <v>6.5425898020404638</v>
      </c>
      <c r="BD101">
        <f ca="1">IF(BD$3="","",Data_Noise!F101)</f>
        <v>5.5809103065157641</v>
      </c>
      <c r="BE101">
        <f ca="1">IF(BE$3="","",Data_Noise!G101)</f>
        <v>5.5797709247725225</v>
      </c>
      <c r="BF101">
        <f ca="1">IF(BF$3="","",Data_Noise!H101)</f>
        <v>5.5308806380453435</v>
      </c>
      <c r="BG101">
        <f ca="1">IF(BG$3="","",Data_Noise!I101)</f>
        <v>3.741527346039824</v>
      </c>
      <c r="BH101">
        <f ca="1">IF(BH$3="","",Data_Noise!J101)</f>
        <v>2.1299778224298866</v>
      </c>
      <c r="BI101">
        <f ca="1">IF(BI$3="","",Data_Noise!K101)</f>
        <v>-1.0052339687194929</v>
      </c>
      <c r="BJ101">
        <f ca="1">IF(BJ$3="","",Data_Noise!L101)</f>
        <v>-1.9236112230720803</v>
      </c>
      <c r="BK101">
        <f ca="1">IF(BK$3="","",Data_Noise!M101)</f>
        <v>-3.8115452793790596</v>
      </c>
      <c r="BL101">
        <f ca="1">IF(BL$3="","",Data_Noise!N101)</f>
        <v>-4.7489429892477029</v>
      </c>
      <c r="BM101">
        <f ca="1">IF(BM$3="","",Data_Noise!O101)</f>
        <v>-6.2575646913417868</v>
      </c>
      <c r="BN101" t="str">
        <f>IF(BN$3="","",Data_Noise!P101)</f>
        <v/>
      </c>
      <c r="BO101" t="str">
        <f>IF(BO$3="","",Data_Noise!Q101)</f>
        <v/>
      </c>
      <c r="BP101" t="str">
        <f>IF(BP$3="","",Data_Noise!R101)</f>
        <v/>
      </c>
      <c r="BQ101" t="str">
        <f>IF(BQ$3="","",Data_Noise!S101)</f>
        <v/>
      </c>
      <c r="BR101" t="str">
        <f>IF(BR$3="","",Data_Noise!T101)</f>
        <v/>
      </c>
      <c r="BS101" t="str">
        <f>IF(BS$3="","",Data_Noise!U101)</f>
        <v/>
      </c>
      <c r="BT101" t="str">
        <f>IF(BT$3="","",Data_Noise!V101)</f>
        <v/>
      </c>
      <c r="BU101" t="str">
        <f>IF(BU$3="","",Data_Noise!W101)</f>
        <v/>
      </c>
      <c r="BV101" t="str">
        <f>IF(BV$3="","",Data_Noise!X101)</f>
        <v/>
      </c>
      <c r="BW101" t="str">
        <f>IF(BW$3="","",Data_Noise!Y101)</f>
        <v/>
      </c>
      <c r="BX101" t="str">
        <f>IF(BX$3="","",Data_Noise!Z101)</f>
        <v/>
      </c>
      <c r="BY101" t="str">
        <f>IF(BY$3="","",Data_Noise!AA101)</f>
        <v/>
      </c>
      <c r="BZ101">
        <f t="shared" ca="1" si="2"/>
        <v>1.7735854357709069</v>
      </c>
    </row>
    <row r="102" spans="1:78" x14ac:dyDescent="0.25">
      <c r="A102" s="79">
        <f ca="1">Data_Initial!A102</f>
        <v>2</v>
      </c>
      <c r="B102" s="79" t="str">
        <f ca="1">Data_Initial!B102</f>
        <v>C4</v>
      </c>
      <c r="C102" s="79">
        <f ca="1">IFERROR(IF(Data_Noise!C102="","",IF($B$3="On",IF(Data_Noise!C102&lt;=0,0,IF($BZ102&gt;=Data_Noise!C102,0,Data_Noise!C102-$BZ102)),Data_Noise!C102)),"")</f>
        <v>3.1174178497544172</v>
      </c>
      <c r="D102" s="79">
        <f ca="1">IFERROR(IF(Data_Noise!D102="","",IF($B$3="On",IF(Data_Noise!D102&lt;=0,0,IF($BZ102&gt;=Data_Noise!D102,0,Data_Noise!D102-$BZ102)),Data_Noise!D102)),"")</f>
        <v>3.0418746884077819</v>
      </c>
      <c r="E102" s="79">
        <f ca="1">IFERROR(IF(Data_Noise!E102="","",IF($B$3="On",IF(Data_Noise!E102&lt;=0,0,IF($BZ102&gt;=Data_Noise!E102,0,Data_Noise!E102-$BZ102)),Data_Noise!E102)),"")</f>
        <v>2.0550496879638418</v>
      </c>
      <c r="F102" s="79">
        <f ca="1">IFERROR(IF(Data_Noise!F102="","",IF($B$3="On",IF(Data_Noise!F102&lt;=0,0,IF($BZ102&gt;=Data_Noise!F102,0,Data_Noise!F102-$BZ102)),Data_Noise!F102)),"")</f>
        <v>1.729018487418382</v>
      </c>
      <c r="G102" s="79">
        <f ca="1">IFERROR(IF(Data_Noise!G102="","",IF($B$3="On",IF(Data_Noise!G102&lt;=0,0,IF($BZ102&gt;=Data_Noise!G102,0,Data_Noise!G102-$BZ102)),Data_Noise!G102)),"")</f>
        <v>0</v>
      </c>
      <c r="H102" s="79">
        <f ca="1">IFERROR(IF(Data_Noise!H102="","",IF($B$3="On",IF(Data_Noise!H102&lt;=0,0,IF($BZ102&gt;=Data_Noise!H102,0,Data_Noise!H102-$BZ102)),Data_Noise!H102)),"")</f>
        <v>0</v>
      </c>
      <c r="I102" s="79">
        <f ca="1">IFERROR(IF(Data_Noise!I102="","",IF($B$3="On",IF(Data_Noise!I102&lt;=0,0,IF($BZ102&gt;=Data_Noise!I102,0,Data_Noise!I102-$BZ102)),Data_Noise!I102)),"")</f>
        <v>0</v>
      </c>
      <c r="J102" s="79">
        <f ca="1">IFERROR(IF(Data_Noise!J102="","",IF($B$3="On",IF(Data_Noise!J102&lt;=0,0,IF($BZ102&gt;=Data_Noise!J102,0,Data_Noise!J102-$BZ102)),Data_Noise!J102)),"")</f>
        <v>0.61782210140504912</v>
      </c>
      <c r="K102" s="79">
        <f ca="1">IFERROR(IF(Data_Noise!K102="","",IF($B$3="On",IF(Data_Noise!K102&lt;=0,0,IF($BZ102&gt;=Data_Noise!K102,0,Data_Noise!K102-$BZ102)),Data_Noise!K102)),"")</f>
        <v>2.1666409986389086</v>
      </c>
      <c r="L102" s="79">
        <f ca="1">IFERROR(IF(Data_Noise!L102="","",IF($B$3="On",IF(Data_Noise!L102&lt;=0,0,IF($BZ102&gt;=Data_Noise!L102,0,Data_Noise!L102-$BZ102)),Data_Noise!L102)),"")</f>
        <v>0</v>
      </c>
      <c r="M102" s="79">
        <f ca="1">IFERROR(IF(Data_Noise!M102="","",IF($B$3="On",IF(Data_Noise!M102&lt;=0,0,IF($BZ102&gt;=Data_Noise!M102,0,Data_Noise!M102-$BZ102)),Data_Noise!M102)),"")</f>
        <v>0</v>
      </c>
      <c r="N102" s="79">
        <f ca="1">IFERROR(IF(Data_Noise!N102="","",IF($B$3="On",IF(Data_Noise!N102&lt;=0,0,IF($BZ102&gt;=Data_Noise!N102,0,Data_Noise!N102-$BZ102)),Data_Noise!N102)),"")</f>
        <v>0</v>
      </c>
      <c r="O102" s="79">
        <f ca="1">IFERROR(IF(Data_Noise!O102="","",IF($B$3="On",IF(Data_Noise!O102&lt;=0,0,IF($BZ102&gt;=Data_Noise!O102,0,Data_Noise!O102-$BZ102)),Data_Noise!O102)),"")</f>
        <v>0</v>
      </c>
      <c r="P102" s="79">
        <f ca="1">IFERROR(IF(Data_Noise!P102="","",IF($B$3="On",IF(Data_Noise!P102&lt;=0,0,IF($BZ102&gt;=Data_Noise!P102,0,Data_Noise!P102-$BZ102)),Data_Noise!P102)),"")</f>
        <v>0</v>
      </c>
      <c r="Q102" s="79">
        <f ca="1">IFERROR(IF(Data_Noise!Q102="","",IF($B$3="On",IF(Data_Noise!Q102&lt;=0,0,IF($BZ102&gt;=Data_Noise!Q102,0,Data_Noise!Q102-$BZ102)),Data_Noise!Q102)),"")</f>
        <v>0</v>
      </c>
      <c r="R102" s="79">
        <f ca="1">IFERROR(IF(Data_Noise!R102="","",IF($B$3="On",IF(Data_Noise!R102&lt;=0,0,IF($BZ102&gt;=Data_Noise!R102,0,Data_Noise!R102-$BZ102)),Data_Noise!R102)),"")</f>
        <v>0</v>
      </c>
      <c r="S102" s="79">
        <f ca="1">IFERROR(IF(Data_Noise!S102="","",IF($B$3="On",IF(Data_Noise!S102&lt;=0,0,IF($BZ102&gt;=Data_Noise!S102,0,Data_Noise!S102-$BZ102)),Data_Noise!S102)),"")</f>
        <v>0</v>
      </c>
      <c r="T102" s="79">
        <f ca="1">IFERROR(IF(Data_Noise!T102="","",IF($B$3="On",IF(Data_Noise!T102&lt;=0,0,IF($BZ102&gt;=Data_Noise!T102,0,Data_Noise!T102-$BZ102)),Data_Noise!T102)),"")</f>
        <v>0</v>
      </c>
      <c r="U102" s="79">
        <f ca="1">IFERROR(IF(Data_Noise!U102="","",IF($B$3="On",IF(Data_Noise!U102&lt;=0,0,IF($BZ102&gt;=Data_Noise!U102,0,Data_Noise!U102-$BZ102)),Data_Noise!U102)),"")</f>
        <v>0</v>
      </c>
      <c r="V102" s="79">
        <f ca="1">IFERROR(IF(Data_Noise!V102="","",IF($B$3="On",IF(Data_Noise!V102&lt;=0,0,IF($BZ102&gt;=Data_Noise!V102,0,Data_Noise!V102-$BZ102)),Data_Noise!V102)),"")</f>
        <v>0</v>
      </c>
      <c r="W102" s="79">
        <f ca="1">IFERROR(IF(Data_Noise!W102="","",IF($B$3="On",IF(Data_Noise!W102&lt;=0,0,IF($BZ102&gt;=Data_Noise!W102,0,Data_Noise!W102-$BZ102)),Data_Noise!W102)),"")</f>
        <v>0</v>
      </c>
      <c r="X102" s="79">
        <f ca="1">IFERROR(IF(Data_Noise!X102="","",IF($B$3="On",IF(Data_Noise!X102&lt;=0,0,IF($BZ102&gt;=Data_Noise!X102,0,Data_Noise!X102-$BZ102)),Data_Noise!X102)),"")</f>
        <v>0</v>
      </c>
      <c r="Y102" s="79">
        <f ca="1">IFERROR(IF(Data_Noise!Y102="","",IF($B$3="On",IF(Data_Noise!Y102&lt;=0,0,IF($BZ102&gt;=Data_Noise!Y102,0,Data_Noise!Y102-$BZ102)),Data_Noise!Y102)),"")</f>
        <v>0</v>
      </c>
      <c r="Z102" s="79">
        <f ca="1">IFERROR(IF(Data_Noise!Z102="","",IF($B$3="On",IF(Data_Noise!Z102&lt;=0,0,IF($BZ102&gt;=Data_Noise!Z102,0,Data_Noise!Z102-$BZ102)),Data_Noise!Z102)),"")</f>
        <v>1.6165556276854245</v>
      </c>
      <c r="AA102" s="79">
        <f ca="1">IFERROR(IF(Data_Noise!AA102="","",IF($B$3="On",IF(Data_Noise!AA102&lt;=0,0,IF($BZ102&gt;=Data_Noise!AA102,0,Data_Noise!AA102-$BZ102)),Data_Noise!AA102)),"")</f>
        <v>8.4494752880620609</v>
      </c>
      <c r="AB102" s="79">
        <f ca="1">IFERROR(IF(Data_Noise!AB102="","",IF($B$3="On",IF(Data_Noise!AB102&lt;=0,0,IF($BZ102&gt;=Data_Noise!AB102,0,Data_Noise!AB102-$BZ102)),Data_Noise!AB102)),"")</f>
        <v>26.112642721386106</v>
      </c>
      <c r="AC102" s="79">
        <f ca="1">IFERROR(IF(Data_Noise!AC102="","",IF($B$3="On",IF(Data_Noise!AC102&lt;=0,0,IF($BZ102&gt;=Data_Noise!AC102,0,Data_Noise!AC102-$BZ102)),Data_Noise!AC102)),"")</f>
        <v>60.178556022855588</v>
      </c>
      <c r="AD102" s="79">
        <f ca="1">IFERROR(IF(Data_Noise!AD102="","",IF($B$3="On",IF(Data_Noise!AD102&lt;=0,0,IF($BZ102&gt;=Data_Noise!AD102,0,Data_Noise!AD102-$BZ102)),Data_Noise!AD102)),"")</f>
        <v>126.01728051158263</v>
      </c>
      <c r="AE102" s="79">
        <f ca="1">IFERROR(IF(Data_Noise!AE102="","",IF($B$3="On",IF(Data_Noise!AE102&lt;=0,0,IF($BZ102&gt;=Data_Noise!AE102,0,Data_Noise!AE102-$BZ102)),Data_Noise!AE102)),"")</f>
        <v>245.12748858132196</v>
      </c>
      <c r="AF102" s="79">
        <f ca="1">IFERROR(IF(Data_Noise!AF102="","",IF($B$3="On",IF(Data_Noise!AF102&lt;=0,0,IF($BZ102&gt;=Data_Noise!AF102,0,Data_Noise!AF102-$BZ102)),Data_Noise!AF102)),"")</f>
        <v>464.84545975220999</v>
      </c>
      <c r="AG102" s="79">
        <f ca="1">IFERROR(IF(Data_Noise!AG102="","",IF($B$3="On",IF(Data_Noise!AG102&lt;=0,0,IF($BZ102&gt;=Data_Noise!AG102,0,Data_Noise!AG102-$BZ102)),Data_Noise!AG102)),"")</f>
        <v>836.79816175548433</v>
      </c>
      <c r="AH102" s="79">
        <f ca="1">IFERROR(IF(Data_Noise!AH102="","",IF($B$3="On",IF(Data_Noise!AH102&lt;=0,0,IF($BZ102&gt;=Data_Noise!AH102,0,Data_Noise!AH102-$BZ102)),Data_Noise!AH102)),"")</f>
        <v>1388.550351280473</v>
      </c>
      <c r="AI102" s="79">
        <f ca="1">IFERROR(IF(Data_Noise!AI102="","",IF($B$3="On",IF(Data_Noise!AI102&lt;=0,0,IF($BZ102&gt;=Data_Noise!AI102,0,Data_Noise!AI102-$BZ102)),Data_Noise!AI102)),"")</f>
        <v>2049.6566199878698</v>
      </c>
      <c r="AJ102" s="79">
        <f ca="1">IFERROR(IF(Data_Noise!AJ102="","",IF($B$3="On",IF(Data_Noise!AJ102&lt;=0,0,IF($BZ102&gt;=Data_Noise!AJ102,0,Data_Noise!AJ102-$BZ102)),Data_Noise!AJ102)),"")</f>
        <v>2706.3370666288597</v>
      </c>
      <c r="AK102" s="79">
        <f ca="1">IFERROR(IF(Data_Noise!AK102="","",IF($B$3="On",IF(Data_Noise!AK102&lt;=0,0,IF($BZ102&gt;=Data_Noise!AK102,0,Data_Noise!AK102-$BZ102)),Data_Noise!AK102)),"")</f>
        <v>3240.58723849325</v>
      </c>
      <c r="AL102" s="79">
        <f ca="1">IFERROR(IF(Data_Noise!AL102="","",IF($B$3="On",IF(Data_Noise!AL102&lt;=0,0,IF($BZ102&gt;=Data_Noise!AL102,0,Data_Noise!AL102-$BZ102)),Data_Noise!AL102)),"")</f>
        <v>3619.1013480763563</v>
      </c>
      <c r="AM102" s="79">
        <f ca="1">IFERROR(IF(Data_Noise!AM102="","",IF($B$3="On",IF(Data_Noise!AM102&lt;=0,0,IF($BZ102&gt;=Data_Noise!AM102,0,Data_Noise!AM102-$BZ102)),Data_Noise!AM102)),"")</f>
        <v>3856.5203466179028</v>
      </c>
      <c r="AN102" s="79">
        <f ca="1">IFERROR(IF(Data_Noise!AN102="","",IF($B$3="On",IF(Data_Noise!AN102&lt;=0,0,IF($BZ102&gt;=Data_Noise!AN102,0,Data_Noise!AN102-$BZ102)),Data_Noise!AN102)),"")</f>
        <v>3997.0239747741466</v>
      </c>
      <c r="AO102" s="79">
        <f ca="1">IFERROR(IF(Data_Noise!AO102="","",IF($B$3="On",IF(Data_Noise!AO102&lt;=0,0,IF($BZ102&gt;=Data_Noise!AO102,0,Data_Noise!AO102-$BZ102)),Data_Noise!AO102)),"")</f>
        <v>4081.7673384281602</v>
      </c>
      <c r="AP102" s="79">
        <f ca="1">IFERROR(IF(Data_Noise!AP102="","",IF($B$3="On",IF(Data_Noise!AP102&lt;=0,0,IF($BZ102&gt;=Data_Noise!AP102,0,Data_Noise!AP102-$BZ102)),Data_Noise!AP102)),"")</f>
        <v>4115.5601645914312</v>
      </c>
      <c r="AQ102" s="79" t="str">
        <f>IFERROR(IF(Data_Noise!AQ102="","",IF($B$3="On",IF(Data_Noise!AQ102&lt;=0,0,IF($BZ102&gt;=Data_Noise!AQ102,0,Data_Noise!AQ102-$BZ102)),Data_Noise!AQ102)),"")</f>
        <v/>
      </c>
      <c r="AR102" s="79" t="str">
        <f>IFERROR(IF(Data_Noise!AR102="","",IF($B$3="On",IF(Data_Noise!AR102&lt;=0,0,IF($BZ102&gt;=Data_Noise!AR102,0,Data_Noise!AR102-$BZ102)),Data_Noise!AR102)),"")</f>
        <v/>
      </c>
      <c r="AS102" s="79" t="str">
        <f>IFERROR(IF(Data_Noise!AS102="","",IF($B$3="On",IF(Data_Noise!AS102&lt;=0,0,IF($BZ102&gt;=Data_Noise!AS102,0,Data_Noise!AS102-$BZ102)),Data_Noise!AS102)),"")</f>
        <v/>
      </c>
      <c r="AT102" s="79" t="str">
        <f>IFERROR(IF(Data_Noise!AT102="","",IF($B$3="On",IF(Data_Noise!AT102&lt;=0,0,IF($BZ102&gt;=Data_Noise!AT102,0,Data_Noise!AT102-$BZ102)),Data_Noise!AT102)),"")</f>
        <v/>
      </c>
      <c r="AU102" s="79" t="str">
        <f>IFERROR(IF(Data_Noise!AU102="","",IF($B$3="On",IF(Data_Noise!AU102&lt;=0,0,IF($BZ102&gt;=Data_Noise!AU102,0,Data_Noise!AU102-$BZ102)),Data_Noise!AU102)),"")</f>
        <v/>
      </c>
      <c r="AV102" s="79" t="str">
        <f>IFERROR(IF(Data_Noise!AV102="","",IF($B$3="On",IF(Data_Noise!AV102&lt;=0,0,IF($BZ102&gt;=Data_Noise!AV102,0,Data_Noise!AV102-$BZ102)),Data_Noise!AV102)),"")</f>
        <v/>
      </c>
      <c r="AW102" s="79" t="str">
        <f>IFERROR(IF(Data_Noise!AW102="","",IF($B$3="On",IF(Data_Noise!AW102&lt;=0,0,IF($BZ102&gt;=Data_Noise!AW102,0,Data_Noise!AW102-$BZ102)),Data_Noise!AW102)),"")</f>
        <v/>
      </c>
      <c r="AX102" s="79" t="str">
        <f>IFERROR(IF(Data_Noise!AX102="","",IF($B$3="On",IF(Data_Noise!AX102&lt;=0,0,IF($BZ102&gt;=Data_Noise!AX102,0,Data_Noise!AX102-$BZ102)),Data_Noise!AX102)),"")</f>
        <v/>
      </c>
      <c r="AY102" s="79" t="str">
        <f>IFERROR(IF(Data_Noise!AY102="","",IF($B$3="On",IF(Data_Noise!AY102&lt;=0,0,IF($BZ102&gt;=Data_Noise!AY102,0,Data_Noise!AY102-$BZ102)),Data_Noise!AY102)),"")</f>
        <v/>
      </c>
      <c r="AZ102" s="79" t="str">
        <f>IFERROR(IF(Data_Noise!AZ102="","",IF($B$3="On",IF(Data_Noise!AZ102&lt;=0,0,IF($BZ102&gt;=Data_Noise!AZ102,0,Data_Noise!AZ102-$BZ102)),Data_Noise!AZ102)),"")</f>
        <v/>
      </c>
      <c r="BA102">
        <f ca="1">IF(BA$3="","",Data_Noise!C102)</f>
        <v>4.8299838778777948</v>
      </c>
      <c r="BB102">
        <f ca="1">IF(BB$3="","",Data_Noise!D102)</f>
        <v>4.7544407165311595</v>
      </c>
      <c r="BC102">
        <f ca="1">IF(BC$3="","",Data_Noise!E102)</f>
        <v>3.7676157160872195</v>
      </c>
      <c r="BD102">
        <f ca="1">IF(BD$3="","",Data_Noise!F102)</f>
        <v>3.4415845155417597</v>
      </c>
      <c r="BE102">
        <f ca="1">IF(BE$3="","",Data_Noise!G102)</f>
        <v>1.6677156767597474</v>
      </c>
      <c r="BF102">
        <f ca="1">IF(BF$3="","",Data_Noise!H102)</f>
        <v>1.4165594789066442</v>
      </c>
      <c r="BG102">
        <f ca="1">IF(BG$3="","",Data_Noise!I102)</f>
        <v>1.3976171612133246</v>
      </c>
      <c r="BH102">
        <f ca="1">IF(BH$3="","",Data_Noise!J102)</f>
        <v>2.3303881295284268</v>
      </c>
      <c r="BI102">
        <f ca="1">IF(BI$3="","",Data_Noise!K102)</f>
        <v>3.8792070267622862</v>
      </c>
      <c r="BJ102">
        <f ca="1">IF(BJ$3="","",Data_Noise!L102)</f>
        <v>1.2693572772791402</v>
      </c>
      <c r="BK102">
        <f ca="1">IF(BK$3="","",Data_Noise!M102)</f>
        <v>3.5210440101610084E-2</v>
      </c>
      <c r="BL102">
        <f ca="1">IF(BL$3="","",Data_Noise!N102)</f>
        <v>-3.26292926564444</v>
      </c>
      <c r="BM102">
        <f ca="1">IF(BM$3="","",Data_Noise!O102)</f>
        <v>-3.26339238534077</v>
      </c>
      <c r="BN102" t="str">
        <f>IF(BN$3="","",Data_Noise!P102)</f>
        <v/>
      </c>
      <c r="BO102" t="str">
        <f>IF(BO$3="","",Data_Noise!Q102)</f>
        <v/>
      </c>
      <c r="BP102" t="str">
        <f>IF(BP$3="","",Data_Noise!R102)</f>
        <v/>
      </c>
      <c r="BQ102" t="str">
        <f>IF(BQ$3="","",Data_Noise!S102)</f>
        <v/>
      </c>
      <c r="BR102" t="str">
        <f>IF(BR$3="","",Data_Noise!T102)</f>
        <v/>
      </c>
      <c r="BS102" t="str">
        <f>IF(BS$3="","",Data_Noise!U102)</f>
        <v/>
      </c>
      <c r="BT102" t="str">
        <f>IF(BT$3="","",Data_Noise!V102)</f>
        <v/>
      </c>
      <c r="BU102" t="str">
        <f>IF(BU$3="","",Data_Noise!W102)</f>
        <v/>
      </c>
      <c r="BV102" t="str">
        <f>IF(BV$3="","",Data_Noise!X102)</f>
        <v/>
      </c>
      <c r="BW102" t="str">
        <f>IF(BW$3="","",Data_Noise!Y102)</f>
        <v/>
      </c>
      <c r="BX102" t="str">
        <f>IF(BX$3="","",Data_Noise!Z102)</f>
        <v/>
      </c>
      <c r="BY102" t="str">
        <f>IF(BY$3="","",Data_Noise!AA102)</f>
        <v/>
      </c>
      <c r="BZ102">
        <f t="shared" ca="1" si="2"/>
        <v>1.7125660281233777</v>
      </c>
    </row>
    <row r="103" spans="1:78" x14ac:dyDescent="0.25">
      <c r="A103" s="79">
        <f ca="1">Data_Initial!A103</f>
        <v>2</v>
      </c>
      <c r="B103" s="79" t="str">
        <f ca="1">Data_Initial!B103</f>
        <v>D4</v>
      </c>
      <c r="C103" s="79">
        <f ca="1">IFERROR(IF(Data_Noise!C103="","",IF($B$3="On",IF(Data_Noise!C103&lt;=0,0,IF($BZ103&gt;=Data_Noise!C103,0,Data_Noise!C103-$BZ103)),Data_Noise!C103)),"")</f>
        <v>2.5511726361824572</v>
      </c>
      <c r="D103" s="79">
        <f ca="1">IFERROR(IF(Data_Noise!D103="","",IF($B$3="On",IF(Data_Noise!D103&lt;=0,0,IF($BZ103&gt;=Data_Noise!D103,0,Data_Noise!D103-$BZ103)),Data_Noise!D103)),"")</f>
        <v>3.818152481481679</v>
      </c>
      <c r="E103" s="79">
        <f ca="1">IFERROR(IF(Data_Noise!E103="","",IF($B$3="On",IF(Data_Noise!E103&lt;=0,0,IF($BZ103&gt;=Data_Noise!E103,0,Data_Noise!E103-$BZ103)),Data_Noise!E103)),"")</f>
        <v>4.6761289767189105</v>
      </c>
      <c r="F103" s="79">
        <f ca="1">IFERROR(IF(Data_Noise!F103="","",IF($B$3="On",IF(Data_Noise!F103&lt;=0,0,IF($BZ103&gt;=Data_Noise!F103,0,Data_Noise!F103-$BZ103)),Data_Noise!F103)),"")</f>
        <v>3.5680946534753861</v>
      </c>
      <c r="G103" s="79">
        <f ca="1">IFERROR(IF(Data_Noise!G103="","",IF($B$3="On",IF(Data_Noise!G103&lt;=0,0,IF($BZ103&gt;=Data_Noise!G103,0,Data_Noise!G103-$BZ103)),Data_Noise!G103)),"")</f>
        <v>1.4153005260696463</v>
      </c>
      <c r="H103" s="79">
        <f ca="1">IFERROR(IF(Data_Noise!H103="","",IF($B$3="On",IF(Data_Noise!H103&lt;=0,0,IF($BZ103&gt;=Data_Noise!H103,0,Data_Noise!H103-$BZ103)),Data_Noise!H103)),"")</f>
        <v>1.1628256078396566</v>
      </c>
      <c r="I103" s="79">
        <f ca="1">IFERROR(IF(Data_Noise!I103="","",IF($B$3="On",IF(Data_Noise!I103&lt;=0,0,IF($BZ103&gt;=Data_Noise!I103,0,Data_Noise!I103-$BZ103)),Data_Noise!I103)),"")</f>
        <v>0</v>
      </c>
      <c r="J103" s="79">
        <f ca="1">IFERROR(IF(Data_Noise!J103="","",IF($B$3="On",IF(Data_Noise!J103&lt;=0,0,IF($BZ103&gt;=Data_Noise!J103,0,Data_Noise!J103-$BZ103)),Data_Noise!J103)),"")</f>
        <v>0</v>
      </c>
      <c r="K103" s="79">
        <f ca="1">IFERROR(IF(Data_Noise!K103="","",IF($B$3="On",IF(Data_Noise!K103&lt;=0,0,IF($BZ103&gt;=Data_Noise!K103,0,Data_Noise!K103-$BZ103)),Data_Noise!K103)),"")</f>
        <v>0</v>
      </c>
      <c r="L103" s="79">
        <f ca="1">IFERROR(IF(Data_Noise!L103="","",IF($B$3="On",IF(Data_Noise!L103&lt;=0,0,IF($BZ103&gt;=Data_Noise!L103,0,Data_Noise!L103-$BZ103)),Data_Noise!L103)),"")</f>
        <v>0</v>
      </c>
      <c r="M103" s="79">
        <f ca="1">IFERROR(IF(Data_Noise!M103="","",IF($B$3="On",IF(Data_Noise!M103&lt;=0,0,IF($BZ103&gt;=Data_Noise!M103,0,Data_Noise!M103-$BZ103)),Data_Noise!M103)),"")</f>
        <v>0</v>
      </c>
      <c r="N103" s="79">
        <f ca="1">IFERROR(IF(Data_Noise!N103="","",IF($B$3="On",IF(Data_Noise!N103&lt;=0,0,IF($BZ103&gt;=Data_Noise!N103,0,Data_Noise!N103-$BZ103)),Data_Noise!N103)),"")</f>
        <v>0</v>
      </c>
      <c r="O103" s="79">
        <f ca="1">IFERROR(IF(Data_Noise!O103="","",IF($B$3="On",IF(Data_Noise!O103&lt;=0,0,IF($BZ103&gt;=Data_Noise!O103,0,Data_Noise!O103-$BZ103)),Data_Noise!O103)),"")</f>
        <v>0</v>
      </c>
      <c r="P103" s="79">
        <f ca="1">IFERROR(IF(Data_Noise!P103="","",IF($B$3="On",IF(Data_Noise!P103&lt;=0,0,IF($BZ103&gt;=Data_Noise!P103,0,Data_Noise!P103-$BZ103)),Data_Noise!P103)),"")</f>
        <v>0</v>
      </c>
      <c r="Q103" s="79">
        <f ca="1">IFERROR(IF(Data_Noise!Q103="","",IF($B$3="On",IF(Data_Noise!Q103&lt;=0,0,IF($BZ103&gt;=Data_Noise!Q103,0,Data_Noise!Q103-$BZ103)),Data_Noise!Q103)),"")</f>
        <v>0</v>
      </c>
      <c r="R103" s="79">
        <f ca="1">IFERROR(IF(Data_Noise!R103="","",IF($B$3="On",IF(Data_Noise!R103&lt;=0,0,IF($BZ103&gt;=Data_Noise!R103,0,Data_Noise!R103-$BZ103)),Data_Noise!R103)),"")</f>
        <v>0</v>
      </c>
      <c r="S103" s="79">
        <f ca="1">IFERROR(IF(Data_Noise!S103="","",IF($B$3="On",IF(Data_Noise!S103&lt;=0,0,IF($BZ103&gt;=Data_Noise!S103,0,Data_Noise!S103-$BZ103)),Data_Noise!S103)),"")</f>
        <v>0</v>
      </c>
      <c r="T103" s="79">
        <f ca="1">IFERROR(IF(Data_Noise!T103="","",IF($B$3="On",IF(Data_Noise!T103&lt;=0,0,IF($BZ103&gt;=Data_Noise!T103,0,Data_Noise!T103-$BZ103)),Data_Noise!T103)),"")</f>
        <v>0</v>
      </c>
      <c r="U103" s="79">
        <f ca="1">IFERROR(IF(Data_Noise!U103="","",IF($B$3="On",IF(Data_Noise!U103&lt;=0,0,IF($BZ103&gt;=Data_Noise!U103,0,Data_Noise!U103-$BZ103)),Data_Noise!U103)),"")</f>
        <v>0</v>
      </c>
      <c r="V103" s="79">
        <f ca="1">IFERROR(IF(Data_Noise!V103="","",IF($B$3="On",IF(Data_Noise!V103&lt;=0,0,IF($BZ103&gt;=Data_Noise!V103,0,Data_Noise!V103-$BZ103)),Data_Noise!V103)),"")</f>
        <v>0</v>
      </c>
      <c r="W103" s="79">
        <f ca="1">IFERROR(IF(Data_Noise!W103="","",IF($B$3="On",IF(Data_Noise!W103&lt;=0,0,IF($BZ103&gt;=Data_Noise!W103,0,Data_Noise!W103-$BZ103)),Data_Noise!W103)),"")</f>
        <v>0</v>
      </c>
      <c r="X103" s="79">
        <f ca="1">IFERROR(IF(Data_Noise!X103="","",IF($B$3="On",IF(Data_Noise!X103&lt;=0,0,IF($BZ103&gt;=Data_Noise!X103,0,Data_Noise!X103-$BZ103)),Data_Noise!X103)),"")</f>
        <v>0</v>
      </c>
      <c r="Y103" s="79">
        <f ca="1">IFERROR(IF(Data_Noise!Y103="","",IF($B$3="On",IF(Data_Noise!Y103&lt;=0,0,IF($BZ103&gt;=Data_Noise!Y103,0,Data_Noise!Y103-$BZ103)),Data_Noise!Y103)),"")</f>
        <v>0</v>
      </c>
      <c r="Z103" s="79">
        <f ca="1">IFERROR(IF(Data_Noise!Z103="","",IF($B$3="On",IF(Data_Noise!Z103&lt;=0,0,IF($BZ103&gt;=Data_Noise!Z103,0,Data_Noise!Z103-$BZ103)),Data_Noise!Z103)),"")</f>
        <v>0</v>
      </c>
      <c r="AA103" s="79">
        <f ca="1">IFERROR(IF(Data_Noise!AA103="","",IF($B$3="On",IF(Data_Noise!AA103&lt;=0,0,IF($BZ103&gt;=Data_Noise!AA103,0,Data_Noise!AA103-$BZ103)),Data_Noise!AA103)),"")</f>
        <v>8.1001740405333678</v>
      </c>
      <c r="AB103" s="79">
        <f ca="1">IFERROR(IF(Data_Noise!AB103="","",IF($B$3="On",IF(Data_Noise!AB103&lt;=0,0,IF($BZ103&gt;=Data_Noise!AB103,0,Data_Noise!AB103-$BZ103)),Data_Noise!AB103)),"")</f>
        <v>26.995172453198602</v>
      </c>
      <c r="AC103" s="79">
        <f ca="1">IFERROR(IF(Data_Noise!AC103="","",IF($B$3="On",IF(Data_Noise!AC103&lt;=0,0,IF($BZ103&gt;=Data_Noise!AC103,0,Data_Noise!AC103-$BZ103)),Data_Noise!AC103)),"")</f>
        <v>62.683584756085153</v>
      </c>
      <c r="AD103" s="79">
        <f ca="1">IFERROR(IF(Data_Noise!AD103="","",IF($B$3="On",IF(Data_Noise!AD103&lt;=0,0,IF($BZ103&gt;=Data_Noise!AD103,0,Data_Noise!AD103-$BZ103)),Data_Noise!AD103)),"")</f>
        <v>133.57387133784385</v>
      </c>
      <c r="AE103" s="79">
        <f ca="1">IFERROR(IF(Data_Noise!AE103="","",IF($B$3="On",IF(Data_Noise!AE103&lt;=0,0,IF($BZ103&gt;=Data_Noise!AE103,0,Data_Noise!AE103-$BZ103)),Data_Noise!AE103)),"")</f>
        <v>264.07353573337781</v>
      </c>
      <c r="AF103" s="79">
        <f ca="1">IFERROR(IF(Data_Noise!AF103="","",IF($B$3="On",IF(Data_Noise!AF103&lt;=0,0,IF($BZ103&gt;=Data_Noise!AF103,0,Data_Noise!AF103-$BZ103)),Data_Noise!AF103)),"")</f>
        <v>502.80330453579916</v>
      </c>
      <c r="AG103" s="79">
        <f ca="1">IFERROR(IF(Data_Noise!AG103="","",IF($B$3="On",IF(Data_Noise!AG103&lt;=0,0,IF($BZ103&gt;=Data_Noise!AG103,0,Data_Noise!AG103-$BZ103)),Data_Noise!AG103)),"")</f>
        <v>897.97905701068748</v>
      </c>
      <c r="AH103" s="79">
        <f ca="1">IFERROR(IF(Data_Noise!AH103="","",IF($B$3="On",IF(Data_Noise!AH103&lt;=0,0,IF($BZ103&gt;=Data_Noise!AH103,0,Data_Noise!AH103-$BZ103)),Data_Noise!AH103)),"")</f>
        <v>1475.9832910620505</v>
      </c>
      <c r="AI103" s="79">
        <f ca="1">IFERROR(IF(Data_Noise!AI103="","",IF($B$3="On",IF(Data_Noise!AI103&lt;=0,0,IF($BZ103&gt;=Data_Noise!AI103,0,Data_Noise!AI103-$BZ103)),Data_Noise!AI103)),"")</f>
        <v>2155.7136232634421</v>
      </c>
      <c r="AJ103" s="79">
        <f ca="1">IFERROR(IF(Data_Noise!AJ103="","",IF($B$3="On",IF(Data_Noise!AJ103&lt;=0,0,IF($BZ103&gt;=Data_Noise!AJ103,0,Data_Noise!AJ103-$BZ103)),Data_Noise!AJ103)),"")</f>
        <v>2821.580150675085</v>
      </c>
      <c r="AK103" s="79">
        <f ca="1">IFERROR(IF(Data_Noise!AK103="","",IF($B$3="On",IF(Data_Noise!AK103&lt;=0,0,IF($BZ103&gt;=Data_Noise!AK103,0,Data_Noise!AK103-$BZ103)),Data_Noise!AK103)),"")</f>
        <v>3353.7259299420589</v>
      </c>
      <c r="AL103" s="79">
        <f ca="1">IFERROR(IF(Data_Noise!AL103="","",IF($B$3="On",IF(Data_Noise!AL103&lt;=0,0,IF($BZ103&gt;=Data_Noise!AL103,0,Data_Noise!AL103-$BZ103)),Data_Noise!AL103)),"")</f>
        <v>3727.6412238335415</v>
      </c>
      <c r="AM103" s="79">
        <f ca="1">IFERROR(IF(Data_Noise!AM103="","",IF($B$3="On",IF(Data_Noise!AM103&lt;=0,0,IF($BZ103&gt;=Data_Noise!AM103,0,Data_Noise!AM103-$BZ103)),Data_Noise!AM103)),"")</f>
        <v>3957.4995287148486</v>
      </c>
      <c r="AN103" s="79">
        <f ca="1">IFERROR(IF(Data_Noise!AN103="","",IF($B$3="On",IF(Data_Noise!AN103&lt;=0,0,IF($BZ103&gt;=Data_Noise!AN103,0,Data_Noise!AN103-$BZ103)),Data_Noise!AN103)),"")</f>
        <v>4091.7996373495484</v>
      </c>
      <c r="AO103" s="79">
        <f ca="1">IFERROR(IF(Data_Noise!AO103="","",IF($B$3="On",IF(Data_Noise!AO103&lt;=0,0,IF($BZ103&gt;=Data_Noise!AO103,0,Data_Noise!AO103-$BZ103)),Data_Noise!AO103)),"")</f>
        <v>4172.8858286264049</v>
      </c>
      <c r="AP103" s="79">
        <f ca="1">IFERROR(IF(Data_Noise!AP103="","",IF($B$3="On",IF(Data_Noise!AP103&lt;=0,0,IF($BZ103&gt;=Data_Noise!AP103,0,Data_Noise!AP103-$BZ103)),Data_Noise!AP103)),"")</f>
        <v>4205.8432703126255</v>
      </c>
      <c r="AQ103" s="79" t="str">
        <f>IFERROR(IF(Data_Noise!AQ103="","",IF($B$3="On",IF(Data_Noise!AQ103&lt;=0,0,IF($BZ103&gt;=Data_Noise!AQ103,0,Data_Noise!AQ103-$BZ103)),Data_Noise!AQ103)),"")</f>
        <v/>
      </c>
      <c r="AR103" s="79" t="str">
        <f>IFERROR(IF(Data_Noise!AR103="","",IF($B$3="On",IF(Data_Noise!AR103&lt;=0,0,IF($BZ103&gt;=Data_Noise!AR103,0,Data_Noise!AR103-$BZ103)),Data_Noise!AR103)),"")</f>
        <v/>
      </c>
      <c r="AS103" s="79" t="str">
        <f>IFERROR(IF(Data_Noise!AS103="","",IF($B$3="On",IF(Data_Noise!AS103&lt;=0,0,IF($BZ103&gt;=Data_Noise!AS103,0,Data_Noise!AS103-$BZ103)),Data_Noise!AS103)),"")</f>
        <v/>
      </c>
      <c r="AT103" s="79" t="str">
        <f>IFERROR(IF(Data_Noise!AT103="","",IF($B$3="On",IF(Data_Noise!AT103&lt;=0,0,IF($BZ103&gt;=Data_Noise!AT103,0,Data_Noise!AT103-$BZ103)),Data_Noise!AT103)),"")</f>
        <v/>
      </c>
      <c r="AU103" s="79" t="str">
        <f>IFERROR(IF(Data_Noise!AU103="","",IF($B$3="On",IF(Data_Noise!AU103&lt;=0,0,IF($BZ103&gt;=Data_Noise!AU103,0,Data_Noise!AU103-$BZ103)),Data_Noise!AU103)),"")</f>
        <v/>
      </c>
      <c r="AV103" s="79" t="str">
        <f>IFERROR(IF(Data_Noise!AV103="","",IF($B$3="On",IF(Data_Noise!AV103&lt;=0,0,IF($BZ103&gt;=Data_Noise!AV103,0,Data_Noise!AV103-$BZ103)),Data_Noise!AV103)),"")</f>
        <v/>
      </c>
      <c r="AW103" s="79" t="str">
        <f>IFERROR(IF(Data_Noise!AW103="","",IF($B$3="On",IF(Data_Noise!AW103&lt;=0,0,IF($BZ103&gt;=Data_Noise!AW103,0,Data_Noise!AW103-$BZ103)),Data_Noise!AW103)),"")</f>
        <v/>
      </c>
      <c r="AX103" s="79" t="str">
        <f>IFERROR(IF(Data_Noise!AX103="","",IF($B$3="On",IF(Data_Noise!AX103&lt;=0,0,IF($BZ103&gt;=Data_Noise!AX103,0,Data_Noise!AX103-$BZ103)),Data_Noise!AX103)),"")</f>
        <v/>
      </c>
      <c r="AY103" s="79" t="str">
        <f>IFERROR(IF(Data_Noise!AY103="","",IF($B$3="On",IF(Data_Noise!AY103&lt;=0,0,IF($BZ103&gt;=Data_Noise!AY103,0,Data_Noise!AY103-$BZ103)),Data_Noise!AY103)),"")</f>
        <v/>
      </c>
      <c r="AZ103" s="79" t="str">
        <f>IFERROR(IF(Data_Noise!AZ103="","",IF($B$3="On",IF(Data_Noise!AZ103&lt;=0,0,IF($BZ103&gt;=Data_Noise!AZ103,0,Data_Noise!AZ103-$BZ103)),Data_Noise!AZ103)),"")</f>
        <v/>
      </c>
      <c r="BA103">
        <f ca="1">IF(BA$3="","",Data_Noise!C103)</f>
        <v>4.0008429319173038</v>
      </c>
      <c r="BB103">
        <f ca="1">IF(BB$3="","",Data_Noise!D103)</f>
        <v>5.2678227772165256</v>
      </c>
      <c r="BC103">
        <f ca="1">IF(BC$3="","",Data_Noise!E103)</f>
        <v>6.1257992724537571</v>
      </c>
      <c r="BD103">
        <f ca="1">IF(BD$3="","",Data_Noise!F103)</f>
        <v>5.0177649492102327</v>
      </c>
      <c r="BE103">
        <f ca="1">IF(BE$3="","",Data_Noise!G103)</f>
        <v>2.8649708218044929</v>
      </c>
      <c r="BF103">
        <f ca="1">IF(BF$3="","",Data_Noise!H103)</f>
        <v>2.6124959035745032</v>
      </c>
      <c r="BG103">
        <f ca="1">IF(BG$3="","",Data_Noise!I103)</f>
        <v>0.78013288225065336</v>
      </c>
      <c r="BH103">
        <f ca="1">IF(BH$3="","",Data_Noise!J103)</f>
        <v>-0.25746498729843997</v>
      </c>
      <c r="BI103">
        <f ca="1">IF(BI$3="","",Data_Noise!K103)</f>
        <v>-0.59836937503117327</v>
      </c>
      <c r="BJ103">
        <f ca="1">IF(BJ$3="","",Data_Noise!L103)</f>
        <v>-0.92332390317975666</v>
      </c>
      <c r="BK103">
        <f ca="1">IF(BK$3="","",Data_Noise!M103)</f>
        <v>-1.0788465116808432</v>
      </c>
      <c r="BL103">
        <f ca="1">IF(BL$3="","",Data_Noise!N103)</f>
        <v>-2.6560371228644399</v>
      </c>
      <c r="BM103">
        <f ca="1">IF(BM$3="","",Data_Noise!O103)</f>
        <v>-2.3100737938198099</v>
      </c>
      <c r="BN103" t="str">
        <f>IF(BN$3="","",Data_Noise!P103)</f>
        <v/>
      </c>
      <c r="BO103" t="str">
        <f>IF(BO$3="","",Data_Noise!Q103)</f>
        <v/>
      </c>
      <c r="BP103" t="str">
        <f>IF(BP$3="","",Data_Noise!R103)</f>
        <v/>
      </c>
      <c r="BQ103" t="str">
        <f>IF(BQ$3="","",Data_Noise!S103)</f>
        <v/>
      </c>
      <c r="BR103" t="str">
        <f>IF(BR$3="","",Data_Noise!T103)</f>
        <v/>
      </c>
      <c r="BS103" t="str">
        <f>IF(BS$3="","",Data_Noise!U103)</f>
        <v/>
      </c>
      <c r="BT103" t="str">
        <f>IF(BT$3="","",Data_Noise!V103)</f>
        <v/>
      </c>
      <c r="BU103" t="str">
        <f>IF(BU$3="","",Data_Noise!W103)</f>
        <v/>
      </c>
      <c r="BV103" t="str">
        <f>IF(BV$3="","",Data_Noise!X103)</f>
        <v/>
      </c>
      <c r="BW103" t="str">
        <f>IF(BW$3="","",Data_Noise!Y103)</f>
        <v/>
      </c>
      <c r="BX103" t="str">
        <f>IF(BX$3="","",Data_Noise!Z103)</f>
        <v/>
      </c>
      <c r="BY103" t="str">
        <f>IF(BY$3="","",Data_Noise!AA103)</f>
        <v/>
      </c>
      <c r="BZ103">
        <f t="shared" ca="1" si="2"/>
        <v>1.4496702957348466</v>
      </c>
    </row>
    <row r="104" spans="1:78" x14ac:dyDescent="0.25">
      <c r="A104" s="79">
        <f ca="1">Data_Initial!A104</f>
        <v>2</v>
      </c>
      <c r="B104" s="79" t="str">
        <f ca="1">Data_Initial!B104</f>
        <v>E4</v>
      </c>
      <c r="C104" s="79">
        <f ca="1">IFERROR(IF(Data_Noise!C104="","",IF($B$3="On",IF(Data_Noise!C104&lt;=0,0,IF($BZ104&gt;=Data_Noise!C104,0,Data_Noise!C104-$BZ104)),Data_Noise!C104)),"")</f>
        <v>0.58666030500836519</v>
      </c>
      <c r="D104" s="79">
        <f ca="1">IFERROR(IF(Data_Noise!D104="","",IF($B$3="On",IF(Data_Noise!D104&lt;=0,0,IF($BZ104&gt;=Data_Noise!D104,0,Data_Noise!D104-$BZ104)),Data_Noise!D104)),"")</f>
        <v>2.8615008200234966</v>
      </c>
      <c r="E104" s="79">
        <f ca="1">IFERROR(IF(Data_Noise!E104="","",IF($B$3="On",IF(Data_Noise!E104&lt;=0,0,IF($BZ104&gt;=Data_Noise!E104,0,Data_Noise!E104-$BZ104)),Data_Noise!E104)),"")</f>
        <v>6.5773440681763473</v>
      </c>
      <c r="F104" s="79">
        <f ca="1">IFERROR(IF(Data_Noise!F104="","",IF($B$3="On",IF(Data_Noise!F104&lt;=0,0,IF($BZ104&gt;=Data_Noise!F104,0,Data_Noise!F104-$BZ104)),Data_Noise!F104)),"")</f>
        <v>5.7314434081630603</v>
      </c>
      <c r="G104" s="79">
        <f ca="1">IFERROR(IF(Data_Noise!G104="","",IF($B$3="On",IF(Data_Noise!G104&lt;=0,0,IF($BZ104&gt;=Data_Noise!G104,0,Data_Noise!G104-$BZ104)),Data_Noise!G104)),"")</f>
        <v>4.4641906741842128</v>
      </c>
      <c r="H104" s="79">
        <f ca="1">IFERROR(IF(Data_Noise!H104="","",IF($B$3="On",IF(Data_Noise!H104&lt;=0,0,IF($BZ104&gt;=Data_Noise!H104,0,Data_Noise!H104-$BZ104)),Data_Noise!H104)),"")</f>
        <v>2.2673046103303829</v>
      </c>
      <c r="I104" s="79">
        <f ca="1">IFERROR(IF(Data_Noise!I104="","",IF($B$3="On",IF(Data_Noise!I104&lt;=0,0,IF($BZ104&gt;=Data_Noise!I104,0,Data_Noise!I104-$BZ104)),Data_Noise!I104)),"")</f>
        <v>0.35269671004385339</v>
      </c>
      <c r="J104" s="79">
        <f ca="1">IFERROR(IF(Data_Noise!J104="","",IF($B$3="On",IF(Data_Noise!J104&lt;=0,0,IF($BZ104&gt;=Data_Noise!J104,0,Data_Noise!J104-$BZ104)),Data_Noise!J104)),"")</f>
        <v>0</v>
      </c>
      <c r="K104" s="79">
        <f ca="1">IFERROR(IF(Data_Noise!K104="","",IF($B$3="On",IF(Data_Noise!K104&lt;=0,0,IF($BZ104&gt;=Data_Noise!K104,0,Data_Noise!K104-$BZ104)),Data_Noise!K104)),"")</f>
        <v>0</v>
      </c>
      <c r="L104" s="79">
        <f ca="1">IFERROR(IF(Data_Noise!L104="","",IF($B$3="On",IF(Data_Noise!L104&lt;=0,0,IF($BZ104&gt;=Data_Noise!L104,0,Data_Noise!L104-$BZ104)),Data_Noise!L104)),"")</f>
        <v>0</v>
      </c>
      <c r="M104" s="79">
        <f ca="1">IFERROR(IF(Data_Noise!M104="","",IF($B$3="On",IF(Data_Noise!M104&lt;=0,0,IF($BZ104&gt;=Data_Noise!M104,0,Data_Noise!M104-$BZ104)),Data_Noise!M104)),"")</f>
        <v>0</v>
      </c>
      <c r="N104" s="79">
        <f ca="1">IFERROR(IF(Data_Noise!N104="","",IF($B$3="On",IF(Data_Noise!N104&lt;=0,0,IF($BZ104&gt;=Data_Noise!N104,0,Data_Noise!N104-$BZ104)),Data_Noise!N104)),"")</f>
        <v>0</v>
      </c>
      <c r="O104" s="79">
        <f ca="1">IFERROR(IF(Data_Noise!O104="","",IF($B$3="On",IF(Data_Noise!O104&lt;=0,0,IF($BZ104&gt;=Data_Noise!O104,0,Data_Noise!O104-$BZ104)),Data_Noise!O104)),"")</f>
        <v>0</v>
      </c>
      <c r="P104" s="79">
        <f ca="1">IFERROR(IF(Data_Noise!P104="","",IF($B$3="On",IF(Data_Noise!P104&lt;=0,0,IF($BZ104&gt;=Data_Noise!P104,0,Data_Noise!P104-$BZ104)),Data_Noise!P104)),"")</f>
        <v>0</v>
      </c>
      <c r="Q104" s="79">
        <f ca="1">IFERROR(IF(Data_Noise!Q104="","",IF($B$3="On",IF(Data_Noise!Q104&lt;=0,0,IF($BZ104&gt;=Data_Noise!Q104,0,Data_Noise!Q104-$BZ104)),Data_Noise!Q104)),"")</f>
        <v>0</v>
      </c>
      <c r="R104" s="79">
        <f ca="1">IFERROR(IF(Data_Noise!R104="","",IF($B$3="On",IF(Data_Noise!R104&lt;=0,0,IF($BZ104&gt;=Data_Noise!R104,0,Data_Noise!R104-$BZ104)),Data_Noise!R104)),"")</f>
        <v>0</v>
      </c>
      <c r="S104" s="79">
        <f ca="1">IFERROR(IF(Data_Noise!S104="","",IF($B$3="On",IF(Data_Noise!S104&lt;=0,0,IF($BZ104&gt;=Data_Noise!S104,0,Data_Noise!S104-$BZ104)),Data_Noise!S104)),"")</f>
        <v>0</v>
      </c>
      <c r="T104" s="79">
        <f ca="1">IFERROR(IF(Data_Noise!T104="","",IF($B$3="On",IF(Data_Noise!T104&lt;=0,0,IF($BZ104&gt;=Data_Noise!T104,0,Data_Noise!T104-$BZ104)),Data_Noise!T104)),"")</f>
        <v>0</v>
      </c>
      <c r="U104" s="79">
        <f ca="1">IFERROR(IF(Data_Noise!U104="","",IF($B$3="On",IF(Data_Noise!U104&lt;=0,0,IF($BZ104&gt;=Data_Noise!U104,0,Data_Noise!U104-$BZ104)),Data_Noise!U104)),"")</f>
        <v>0</v>
      </c>
      <c r="V104" s="79">
        <f ca="1">IFERROR(IF(Data_Noise!V104="","",IF($B$3="On",IF(Data_Noise!V104&lt;=0,0,IF($BZ104&gt;=Data_Noise!V104,0,Data_Noise!V104-$BZ104)),Data_Noise!V104)),"")</f>
        <v>0</v>
      </c>
      <c r="W104" s="79">
        <f ca="1">IFERROR(IF(Data_Noise!W104="","",IF($B$3="On",IF(Data_Noise!W104&lt;=0,0,IF($BZ104&gt;=Data_Noise!W104,0,Data_Noise!W104-$BZ104)),Data_Noise!W104)),"")</f>
        <v>0</v>
      </c>
      <c r="X104" s="79">
        <f ca="1">IFERROR(IF(Data_Noise!X104="","",IF($B$3="On",IF(Data_Noise!X104&lt;=0,0,IF($BZ104&gt;=Data_Noise!X104,0,Data_Noise!X104-$BZ104)),Data_Noise!X104)),"")</f>
        <v>0</v>
      </c>
      <c r="Y104" s="79">
        <f ca="1">IFERROR(IF(Data_Noise!Y104="","",IF($B$3="On",IF(Data_Noise!Y104&lt;=0,0,IF($BZ104&gt;=Data_Noise!Y104,0,Data_Noise!Y104-$BZ104)),Data_Noise!Y104)),"")</f>
        <v>0.10348886316665395</v>
      </c>
      <c r="Z104" s="79">
        <f ca="1">IFERROR(IF(Data_Noise!Z104="","",IF($B$3="On",IF(Data_Noise!Z104&lt;=0,0,IF($BZ104&gt;=Data_Noise!Z104,0,Data_Noise!Z104-$BZ104)),Data_Noise!Z104)),"")</f>
        <v>12.56964279014033</v>
      </c>
      <c r="AA104" s="79">
        <f ca="1">IFERROR(IF(Data_Noise!AA104="","",IF($B$3="On",IF(Data_Noise!AA104&lt;=0,0,IF($BZ104&gt;=Data_Noise!AA104,0,Data_Noise!AA104-$BZ104)),Data_Noise!AA104)),"")</f>
        <v>36.586972938137357</v>
      </c>
      <c r="AB104" s="79">
        <f ca="1">IFERROR(IF(Data_Noise!AB104="","",IF($B$3="On",IF(Data_Noise!AB104&lt;=0,0,IF($BZ104&gt;=Data_Noise!AB104,0,Data_Noise!AB104-$BZ104)),Data_Noise!AB104)),"")</f>
        <v>88.894262643278509</v>
      </c>
      <c r="AC104" s="79">
        <f ca="1">IFERROR(IF(Data_Noise!AC104="","",IF($B$3="On",IF(Data_Noise!AC104&lt;=0,0,IF($BZ104&gt;=Data_Noise!AC104,0,Data_Noise!AC104-$BZ104)),Data_Noise!AC104)),"")</f>
        <v>183.77415283825613</v>
      </c>
      <c r="AD104" s="79">
        <f ca="1">IFERROR(IF(Data_Noise!AD104="","",IF($B$3="On",IF(Data_Noise!AD104&lt;=0,0,IF($BZ104&gt;=Data_Noise!AD104,0,Data_Noise!AD104-$BZ104)),Data_Noise!AD104)),"")</f>
        <v>363.66828085534758</v>
      </c>
      <c r="AE104" s="79">
        <f ca="1">IFERROR(IF(Data_Noise!AE104="","",IF($B$3="On",IF(Data_Noise!AE104&lt;=0,0,IF($BZ104&gt;=Data_Noise!AE104,0,Data_Noise!AE104-$BZ104)),Data_Noise!AE104)),"")</f>
        <v>675.0305375257966</v>
      </c>
      <c r="AF104" s="79">
        <f ca="1">IFERROR(IF(Data_Noise!AF104="","",IF($B$3="On",IF(Data_Noise!AF104&lt;=0,0,IF($BZ104&gt;=Data_Noise!AF104,0,Data_Noise!AF104-$BZ104)),Data_Noise!AF104)),"")</f>
        <v>1171.420037654357</v>
      </c>
      <c r="AG104" s="79">
        <f ca="1">IFERROR(IF(Data_Noise!AG104="","",IF($B$3="On",IF(Data_Noise!AG104&lt;=0,0,IF($BZ104&gt;=Data_Noise!AG104,0,Data_Noise!AG104-$BZ104)),Data_Noise!AG104)),"")</f>
        <v>1838.2932564373525</v>
      </c>
      <c r="AH104" s="79">
        <f ca="1">IFERROR(IF(Data_Noise!AH104="","",IF($B$3="On",IF(Data_Noise!AH104&lt;=0,0,IF($BZ104&gt;=Data_Noise!AH104,0,Data_Noise!AH104-$BZ104)),Data_Noise!AH104)),"")</f>
        <v>2576.2023867252992</v>
      </c>
      <c r="AI104" s="79">
        <f ca="1">IFERROR(IF(Data_Noise!AI104="","",IF($B$3="On",IF(Data_Noise!AI104&lt;=0,0,IF($BZ104&gt;=Data_Noise!AI104,0,Data_Noise!AI104-$BZ104)),Data_Noise!AI104)),"")</f>
        <v>3249.0660883328255</v>
      </c>
      <c r="AJ104" s="79">
        <f ca="1">IFERROR(IF(Data_Noise!AJ104="","",IF($B$3="On",IF(Data_Noise!AJ104&lt;=0,0,IF($BZ104&gt;=Data_Noise!AJ104,0,Data_Noise!AJ104-$BZ104)),Data_Noise!AJ104)),"")</f>
        <v>3765.9865974263657</v>
      </c>
      <c r="AK104" s="79">
        <f ca="1">IFERROR(IF(Data_Noise!AK104="","",IF($B$3="On",IF(Data_Noise!AK104&lt;=0,0,IF($BZ104&gt;=Data_Noise!AK104,0,Data_Noise!AK104-$BZ104)),Data_Noise!AK104)),"")</f>
        <v>4114.7981560463359</v>
      </c>
      <c r="AL104" s="79">
        <f ca="1">IFERROR(IF(Data_Noise!AL104="","",IF($B$3="On",IF(Data_Noise!AL104&lt;=0,0,IF($BZ104&gt;=Data_Noise!AL104,0,Data_Noise!AL104-$BZ104)),Data_Noise!AL104)),"")</f>
        <v>4329.7579800938056</v>
      </c>
      <c r="AM104" s="79">
        <f ca="1">IFERROR(IF(Data_Noise!AM104="","",IF($B$3="On",IF(Data_Noise!AM104&lt;=0,0,IF($BZ104&gt;=Data_Noise!AM104,0,Data_Noise!AM104-$BZ104)),Data_Noise!AM104)),"")</f>
        <v>4456.1102818963491</v>
      </c>
      <c r="AN104" s="79">
        <f ca="1">IFERROR(IF(Data_Noise!AN104="","",IF($B$3="On",IF(Data_Noise!AN104&lt;=0,0,IF($BZ104&gt;=Data_Noise!AN104,0,Data_Noise!AN104-$BZ104)),Data_Noise!AN104)),"")</f>
        <v>4534.3205825783189</v>
      </c>
      <c r="AO104" s="79">
        <f ca="1">IFERROR(IF(Data_Noise!AO104="","",IF($B$3="On",IF(Data_Noise!AO104&lt;=0,0,IF($BZ104&gt;=Data_Noise!AO104,0,Data_Noise!AO104-$BZ104)),Data_Noise!AO104)),"")</f>
        <v>4586.6387131908796</v>
      </c>
      <c r="AP104" s="79">
        <f ca="1">IFERROR(IF(Data_Noise!AP104="","",IF($B$3="On",IF(Data_Noise!AP104&lt;=0,0,IF($BZ104&gt;=Data_Noise!AP104,0,Data_Noise!AP104-$BZ104)),Data_Noise!AP104)),"")</f>
        <v>4609.2018781800543</v>
      </c>
      <c r="AQ104" s="79" t="str">
        <f>IFERROR(IF(Data_Noise!AQ104="","",IF($B$3="On",IF(Data_Noise!AQ104&lt;=0,0,IF($BZ104&gt;=Data_Noise!AQ104,0,Data_Noise!AQ104-$BZ104)),Data_Noise!AQ104)),"")</f>
        <v/>
      </c>
      <c r="AR104" s="79" t="str">
        <f>IFERROR(IF(Data_Noise!AR104="","",IF($B$3="On",IF(Data_Noise!AR104&lt;=0,0,IF($BZ104&gt;=Data_Noise!AR104,0,Data_Noise!AR104-$BZ104)),Data_Noise!AR104)),"")</f>
        <v/>
      </c>
      <c r="AS104" s="79" t="str">
        <f>IFERROR(IF(Data_Noise!AS104="","",IF($B$3="On",IF(Data_Noise!AS104&lt;=0,0,IF($BZ104&gt;=Data_Noise!AS104,0,Data_Noise!AS104-$BZ104)),Data_Noise!AS104)),"")</f>
        <v/>
      </c>
      <c r="AT104" s="79" t="str">
        <f>IFERROR(IF(Data_Noise!AT104="","",IF($B$3="On",IF(Data_Noise!AT104&lt;=0,0,IF($BZ104&gt;=Data_Noise!AT104,0,Data_Noise!AT104-$BZ104)),Data_Noise!AT104)),"")</f>
        <v/>
      </c>
      <c r="AU104" s="79" t="str">
        <f>IFERROR(IF(Data_Noise!AU104="","",IF($B$3="On",IF(Data_Noise!AU104&lt;=0,0,IF($BZ104&gt;=Data_Noise!AU104,0,Data_Noise!AU104-$BZ104)),Data_Noise!AU104)),"")</f>
        <v/>
      </c>
      <c r="AV104" s="79" t="str">
        <f>IFERROR(IF(Data_Noise!AV104="","",IF($B$3="On",IF(Data_Noise!AV104&lt;=0,0,IF($BZ104&gt;=Data_Noise!AV104,0,Data_Noise!AV104-$BZ104)),Data_Noise!AV104)),"")</f>
        <v/>
      </c>
      <c r="AW104" s="79" t="str">
        <f>IFERROR(IF(Data_Noise!AW104="","",IF($B$3="On",IF(Data_Noise!AW104&lt;=0,0,IF($BZ104&gt;=Data_Noise!AW104,0,Data_Noise!AW104-$BZ104)),Data_Noise!AW104)),"")</f>
        <v/>
      </c>
      <c r="AX104" s="79" t="str">
        <f>IFERROR(IF(Data_Noise!AX104="","",IF($B$3="On",IF(Data_Noise!AX104&lt;=0,0,IF($BZ104&gt;=Data_Noise!AX104,0,Data_Noise!AX104-$BZ104)),Data_Noise!AX104)),"")</f>
        <v/>
      </c>
      <c r="AY104" s="79" t="str">
        <f>IFERROR(IF(Data_Noise!AY104="","",IF($B$3="On",IF(Data_Noise!AY104&lt;=0,0,IF($BZ104&gt;=Data_Noise!AY104,0,Data_Noise!AY104-$BZ104)),Data_Noise!AY104)),"")</f>
        <v/>
      </c>
      <c r="AZ104" s="79" t="str">
        <f>IFERROR(IF(Data_Noise!AZ104="","",IF($B$3="On",IF(Data_Noise!AZ104&lt;=0,0,IF($BZ104&gt;=Data_Noise!AZ104,0,Data_Noise!AZ104-$BZ104)),Data_Noise!AZ104)),"")</f>
        <v/>
      </c>
      <c r="BA104">
        <f ca="1">IF(BA$3="","",Data_Noise!C104)</f>
        <v>1.9337607570694253</v>
      </c>
      <c r="BB104">
        <f ca="1">IF(BB$3="","",Data_Noise!D104)</f>
        <v>4.2086012720845565</v>
      </c>
      <c r="BC104">
        <f ca="1">IF(BC$3="","",Data_Noise!E104)</f>
        <v>7.9244445202374072</v>
      </c>
      <c r="BD104">
        <f ca="1">IF(BD$3="","",Data_Noise!F104)</f>
        <v>7.0785438602241202</v>
      </c>
      <c r="BE104">
        <f ca="1">IF(BE$3="","",Data_Noise!G104)</f>
        <v>5.8112911262452727</v>
      </c>
      <c r="BF104">
        <f ca="1">IF(BF$3="","",Data_Noise!H104)</f>
        <v>3.6144050623914432</v>
      </c>
      <c r="BG104">
        <f ca="1">IF(BG$3="","",Data_Noise!I104)</f>
        <v>1.6997971621049135</v>
      </c>
      <c r="BH104">
        <f ca="1">IF(BH$3="","",Data_Noise!J104)</f>
        <v>-0.62976888506182005</v>
      </c>
      <c r="BI104">
        <f ca="1">IF(BI$3="","",Data_Noise!K104)</f>
        <v>-1.8174592258800033</v>
      </c>
      <c r="BJ104">
        <f ca="1">IF(BJ$3="","",Data_Noise!L104)</f>
        <v>-2.6858451770444831</v>
      </c>
      <c r="BK104">
        <f ca="1">IF(BK$3="","",Data_Noise!M104)</f>
        <v>-2.5049563381100302</v>
      </c>
      <c r="BL104">
        <f ca="1">IF(BL$3="","",Data_Noise!N104)</f>
        <v>-3.4189768562917702</v>
      </c>
      <c r="BM104">
        <f ca="1">IF(BM$3="","",Data_Noise!O104)</f>
        <v>-3.7015314011752434</v>
      </c>
      <c r="BN104" t="str">
        <f>IF(BN$3="","",Data_Noise!P104)</f>
        <v/>
      </c>
      <c r="BO104" t="str">
        <f>IF(BO$3="","",Data_Noise!Q104)</f>
        <v/>
      </c>
      <c r="BP104" t="str">
        <f>IF(BP$3="","",Data_Noise!R104)</f>
        <v/>
      </c>
      <c r="BQ104" t="str">
        <f>IF(BQ$3="","",Data_Noise!S104)</f>
        <v/>
      </c>
      <c r="BR104" t="str">
        <f>IF(BR$3="","",Data_Noise!T104)</f>
        <v/>
      </c>
      <c r="BS104" t="str">
        <f>IF(BS$3="","",Data_Noise!U104)</f>
        <v/>
      </c>
      <c r="BT104" t="str">
        <f>IF(BT$3="","",Data_Noise!V104)</f>
        <v/>
      </c>
      <c r="BU104" t="str">
        <f>IF(BU$3="","",Data_Noise!W104)</f>
        <v/>
      </c>
      <c r="BV104" t="str">
        <f>IF(BV$3="","",Data_Noise!X104)</f>
        <v/>
      </c>
      <c r="BW104" t="str">
        <f>IF(BW$3="","",Data_Noise!Y104)</f>
        <v/>
      </c>
      <c r="BX104" t="str">
        <f>IF(BX$3="","",Data_Noise!Z104)</f>
        <v/>
      </c>
      <c r="BY104" t="str">
        <f>IF(BY$3="","",Data_Noise!AA104)</f>
        <v/>
      </c>
      <c r="BZ104">
        <f t="shared" ca="1" si="2"/>
        <v>1.3471004520610601</v>
      </c>
    </row>
    <row r="105" spans="1:78" x14ac:dyDescent="0.25">
      <c r="A105" s="79">
        <f ca="1">Data_Initial!A105</f>
        <v>2</v>
      </c>
      <c r="B105" s="79" t="str">
        <f ca="1">Data_Initial!B105</f>
        <v>F4</v>
      </c>
      <c r="C105" s="79">
        <f ca="1">IFERROR(IF(Data_Noise!C105="","",IF($B$3="On",IF(Data_Noise!C105&lt;=0,0,IF($BZ105&gt;=Data_Noise!C105,0,Data_Noise!C105-$BZ105)),Data_Noise!C105)),"")</f>
        <v>0</v>
      </c>
      <c r="D105" s="79">
        <f ca="1">IFERROR(IF(Data_Noise!D105="","",IF($B$3="On",IF(Data_Noise!D105&lt;=0,0,IF($BZ105&gt;=Data_Noise!D105,0,Data_Noise!D105-$BZ105)),Data_Noise!D105)),"")</f>
        <v>0.46304166850187811</v>
      </c>
      <c r="E105" s="79">
        <f ca="1">IFERROR(IF(Data_Noise!E105="","",IF($B$3="On",IF(Data_Noise!E105&lt;=0,0,IF($BZ105&gt;=Data_Noise!E105,0,Data_Noise!E105-$BZ105)),Data_Noise!E105)),"")</f>
        <v>3.2961767211820954</v>
      </c>
      <c r="F105" s="79">
        <f ca="1">IFERROR(IF(Data_Noise!F105="","",IF($B$3="On",IF(Data_Noise!F105&lt;=0,0,IF($BZ105&gt;=Data_Noise!F105,0,Data_Noise!F105-$BZ105)),Data_Noise!F105)),"")</f>
        <v>2.8399751838402318</v>
      </c>
      <c r="G105" s="79">
        <f ca="1">IFERROR(IF(Data_Noise!G105="","",IF($B$3="On",IF(Data_Noise!G105&lt;=0,0,IF($BZ105&gt;=Data_Noise!G105,0,Data_Noise!G105-$BZ105)),Data_Noise!G105)),"")</f>
        <v>2.4539842495176183</v>
      </c>
      <c r="H105" s="79">
        <f ca="1">IFERROR(IF(Data_Noise!H105="","",IF($B$3="On",IF(Data_Noise!H105&lt;=0,0,IF($BZ105&gt;=Data_Noise!H105,0,Data_Noise!H105-$BZ105)),Data_Noise!H105)),"")</f>
        <v>0.75717791042608495</v>
      </c>
      <c r="I105" s="79">
        <f ca="1">IFERROR(IF(Data_Noise!I105="","",IF($B$3="On",IF(Data_Noise!I105&lt;=0,0,IF($BZ105&gt;=Data_Noise!I105,0,Data_Noise!I105-$BZ105)),Data_Noise!I105)),"")</f>
        <v>0.25170101688880142</v>
      </c>
      <c r="J105" s="79">
        <f ca="1">IFERROR(IF(Data_Noise!J105="","",IF($B$3="On",IF(Data_Noise!J105&lt;=0,0,IF($BZ105&gt;=Data_Noise!J105,0,Data_Noise!J105-$BZ105)),Data_Noise!J105)),"")</f>
        <v>0</v>
      </c>
      <c r="K105" s="79">
        <f ca="1">IFERROR(IF(Data_Noise!K105="","",IF($B$3="On",IF(Data_Noise!K105&lt;=0,0,IF($BZ105&gt;=Data_Noise!K105,0,Data_Noise!K105-$BZ105)),Data_Noise!K105)),"")</f>
        <v>0</v>
      </c>
      <c r="L105" s="79">
        <f ca="1">IFERROR(IF(Data_Noise!L105="","",IF($B$3="On",IF(Data_Noise!L105&lt;=0,0,IF($BZ105&gt;=Data_Noise!L105,0,Data_Noise!L105-$BZ105)),Data_Noise!L105)),"")</f>
        <v>0</v>
      </c>
      <c r="M105" s="79">
        <f ca="1">IFERROR(IF(Data_Noise!M105="","",IF($B$3="On",IF(Data_Noise!M105&lt;=0,0,IF($BZ105&gt;=Data_Noise!M105,0,Data_Noise!M105-$BZ105)),Data_Noise!M105)),"")</f>
        <v>0</v>
      </c>
      <c r="N105" s="79">
        <f ca="1">IFERROR(IF(Data_Noise!N105="","",IF($B$3="On",IF(Data_Noise!N105&lt;=0,0,IF($BZ105&gt;=Data_Noise!N105,0,Data_Noise!N105-$BZ105)),Data_Noise!N105)),"")</f>
        <v>0</v>
      </c>
      <c r="O105" s="79">
        <f ca="1">IFERROR(IF(Data_Noise!O105="","",IF($B$3="On",IF(Data_Noise!O105&lt;=0,0,IF($BZ105&gt;=Data_Noise!O105,0,Data_Noise!O105-$BZ105)),Data_Noise!O105)),"")</f>
        <v>0</v>
      </c>
      <c r="P105" s="79">
        <f ca="1">IFERROR(IF(Data_Noise!P105="","",IF($B$3="On",IF(Data_Noise!P105&lt;=0,0,IF($BZ105&gt;=Data_Noise!P105,0,Data_Noise!P105-$BZ105)),Data_Noise!P105)),"")</f>
        <v>0</v>
      </c>
      <c r="Q105" s="79">
        <f ca="1">IFERROR(IF(Data_Noise!Q105="","",IF($B$3="On",IF(Data_Noise!Q105&lt;=0,0,IF($BZ105&gt;=Data_Noise!Q105,0,Data_Noise!Q105-$BZ105)),Data_Noise!Q105)),"")</f>
        <v>0</v>
      </c>
      <c r="R105" s="79">
        <f ca="1">IFERROR(IF(Data_Noise!R105="","",IF($B$3="On",IF(Data_Noise!R105&lt;=0,0,IF($BZ105&gt;=Data_Noise!R105,0,Data_Noise!R105-$BZ105)),Data_Noise!R105)),"")</f>
        <v>0</v>
      </c>
      <c r="S105" s="79">
        <f ca="1">IFERROR(IF(Data_Noise!S105="","",IF($B$3="On",IF(Data_Noise!S105&lt;=0,0,IF($BZ105&gt;=Data_Noise!S105,0,Data_Noise!S105-$BZ105)),Data_Noise!S105)),"")</f>
        <v>0</v>
      </c>
      <c r="T105" s="79">
        <f ca="1">IFERROR(IF(Data_Noise!T105="","",IF($B$3="On",IF(Data_Noise!T105&lt;=0,0,IF($BZ105&gt;=Data_Noise!T105,0,Data_Noise!T105-$BZ105)),Data_Noise!T105)),"")</f>
        <v>0</v>
      </c>
      <c r="U105" s="79">
        <f ca="1">IFERROR(IF(Data_Noise!U105="","",IF($B$3="On",IF(Data_Noise!U105&lt;=0,0,IF($BZ105&gt;=Data_Noise!U105,0,Data_Noise!U105-$BZ105)),Data_Noise!U105)),"")</f>
        <v>0</v>
      </c>
      <c r="V105" s="79">
        <f ca="1">IFERROR(IF(Data_Noise!V105="","",IF($B$3="On",IF(Data_Noise!V105&lt;=0,0,IF($BZ105&gt;=Data_Noise!V105,0,Data_Noise!V105-$BZ105)),Data_Noise!V105)),"")</f>
        <v>0</v>
      </c>
      <c r="W105" s="79">
        <f ca="1">IFERROR(IF(Data_Noise!W105="","",IF($B$3="On",IF(Data_Noise!W105&lt;=0,0,IF($BZ105&gt;=Data_Noise!W105,0,Data_Noise!W105-$BZ105)),Data_Noise!W105)),"")</f>
        <v>0</v>
      </c>
      <c r="X105" s="79">
        <f ca="1">IFERROR(IF(Data_Noise!X105="","",IF($B$3="On",IF(Data_Noise!X105&lt;=0,0,IF($BZ105&gt;=Data_Noise!X105,0,Data_Noise!X105-$BZ105)),Data_Noise!X105)),"")</f>
        <v>0</v>
      </c>
      <c r="Y105" s="79">
        <f ca="1">IFERROR(IF(Data_Noise!Y105="","",IF($B$3="On",IF(Data_Noise!Y105&lt;=0,0,IF($BZ105&gt;=Data_Noise!Y105,0,Data_Noise!Y105-$BZ105)),Data_Noise!Y105)),"")</f>
        <v>0.24530299446931836</v>
      </c>
      <c r="Z105" s="79">
        <f ca="1">IFERROR(IF(Data_Noise!Z105="","",IF($B$3="On",IF(Data_Noise!Z105&lt;=0,0,IF($BZ105&gt;=Data_Noise!Z105,0,Data_Noise!Z105-$BZ105)),Data_Noise!Z105)),"")</f>
        <v>12.491707883904185</v>
      </c>
      <c r="AA105" s="79">
        <f ca="1">IFERROR(IF(Data_Noise!AA105="","",IF($B$3="On",IF(Data_Noise!AA105&lt;=0,0,IF($BZ105&gt;=Data_Noise!AA105,0,Data_Noise!AA105-$BZ105)),Data_Noise!AA105)),"")</f>
        <v>39.416050948432662</v>
      </c>
      <c r="AB105" s="79">
        <f ca="1">IFERROR(IF(Data_Noise!AB105="","",IF($B$3="On",IF(Data_Noise!AB105&lt;=0,0,IF($BZ105&gt;=Data_Noise!AB105,0,Data_Noise!AB105-$BZ105)),Data_Noise!AB105)),"")</f>
        <v>91.997790960970093</v>
      </c>
      <c r="AC105" s="79">
        <f ca="1">IFERROR(IF(Data_Noise!AC105="","",IF($B$3="On",IF(Data_Noise!AC105&lt;=0,0,IF($BZ105&gt;=Data_Noise!AC105,0,Data_Noise!AC105-$BZ105)),Data_Noise!AC105)),"")</f>
        <v>195.05821210459777</v>
      </c>
      <c r="AD105" s="79">
        <f ca="1">IFERROR(IF(Data_Noise!AD105="","",IF($B$3="On",IF(Data_Noise!AD105&lt;=0,0,IF($BZ105&gt;=Data_Noise!AD105,0,Data_Noise!AD105-$BZ105)),Data_Noise!AD105)),"")</f>
        <v>382.54500738154934</v>
      </c>
      <c r="AE105" s="79">
        <f ca="1">IFERROR(IF(Data_Noise!AE105="","",IF($B$3="On",IF(Data_Noise!AE105&lt;=0,0,IF($BZ105&gt;=Data_Noise!AE105,0,Data_Noise!AE105-$BZ105)),Data_Noise!AE105)),"")</f>
        <v>709.13276413101619</v>
      </c>
      <c r="AF105" s="79">
        <f ca="1">IFERROR(IF(Data_Noise!AF105="","",IF($B$3="On",IF(Data_Noise!AF105&lt;=0,0,IF($BZ105&gt;=Data_Noise!AF105,0,Data_Noise!AF105-$BZ105)),Data_Noise!AF105)),"")</f>
        <v>1219.8305751447895</v>
      </c>
      <c r="AG105" s="79">
        <f ca="1">IFERROR(IF(Data_Noise!AG105="","",IF($B$3="On",IF(Data_Noise!AG105&lt;=0,0,IF($BZ105&gt;=Data_Noise!AG105,0,Data_Noise!AG105-$BZ105)),Data_Noise!AG105)),"")</f>
        <v>1899.4421089165119</v>
      </c>
      <c r="AH105" s="79">
        <f ca="1">IFERROR(IF(Data_Noise!AH105="","",IF($B$3="On",IF(Data_Noise!AH105&lt;=0,0,IF($BZ105&gt;=Data_Noise!AH105,0,Data_Noise!AH105-$BZ105)),Data_Noise!AH105)),"")</f>
        <v>2639.1561570177951</v>
      </c>
      <c r="AI105" s="79">
        <f ca="1">IFERROR(IF(Data_Noise!AI105="","",IF($B$3="On",IF(Data_Noise!AI105&lt;=0,0,IF($BZ105&gt;=Data_Noise!AI105,0,Data_Noise!AI105-$BZ105)),Data_Noise!AI105)),"")</f>
        <v>3303.9066837714186</v>
      </c>
      <c r="AJ105" s="79">
        <f ca="1">IFERROR(IF(Data_Noise!AJ105="","",IF($B$3="On",IF(Data_Noise!AJ105&lt;=0,0,IF($BZ105&gt;=Data_Noise!AJ105,0,Data_Noise!AJ105-$BZ105)),Data_Noise!AJ105)),"")</f>
        <v>3805.8466199356185</v>
      </c>
      <c r="AK105" s="79">
        <f ca="1">IFERROR(IF(Data_Noise!AK105="","",IF($B$3="On",IF(Data_Noise!AK105&lt;=0,0,IF($BZ105&gt;=Data_Noise!AK105,0,Data_Noise!AK105-$BZ105)),Data_Noise!AK105)),"")</f>
        <v>4140.4110145997583</v>
      </c>
      <c r="AL105" s="79">
        <f ca="1">IFERROR(IF(Data_Noise!AL105="","",IF($B$3="On",IF(Data_Noise!AL105&lt;=0,0,IF($BZ105&gt;=Data_Noise!AL105,0,Data_Noise!AL105-$BZ105)),Data_Noise!AL105)),"")</f>
        <v>4346.0666455733053</v>
      </c>
      <c r="AM105" s="79">
        <f ca="1">IFERROR(IF(Data_Noise!AM105="","",IF($B$3="On",IF(Data_Noise!AM105&lt;=0,0,IF($BZ105&gt;=Data_Noise!AM105,0,Data_Noise!AM105-$BZ105)),Data_Noise!AM105)),"")</f>
        <v>4470.1257787105424</v>
      </c>
      <c r="AN105" s="79">
        <f ca="1">IFERROR(IF(Data_Noise!AN105="","",IF($B$3="On",IF(Data_Noise!AN105&lt;=0,0,IF($BZ105&gt;=Data_Noise!AN105,0,Data_Noise!AN105-$BZ105)),Data_Noise!AN105)),"")</f>
        <v>4548.914356734339</v>
      </c>
      <c r="AO105" s="79">
        <f ca="1">IFERROR(IF(Data_Noise!AO105="","",IF($B$3="On",IF(Data_Noise!AO105&lt;=0,0,IF($BZ105&gt;=Data_Noise!AO105,0,Data_Noise!AO105-$BZ105)),Data_Noise!AO105)),"")</f>
        <v>4598.6561836593792</v>
      </c>
      <c r="AP105" s="79">
        <f ca="1">IFERROR(IF(Data_Noise!AP105="","",IF($B$3="On",IF(Data_Noise!AP105&lt;=0,0,IF($BZ105&gt;=Data_Noise!AP105,0,Data_Noise!AP105-$BZ105)),Data_Noise!AP105)),"")</f>
        <v>4619.2968317214036</v>
      </c>
      <c r="AQ105" s="79" t="str">
        <f>IFERROR(IF(Data_Noise!AQ105="","",IF($B$3="On",IF(Data_Noise!AQ105&lt;=0,0,IF($BZ105&gt;=Data_Noise!AQ105,0,Data_Noise!AQ105-$BZ105)),Data_Noise!AQ105)),"")</f>
        <v/>
      </c>
      <c r="AR105" s="79" t="str">
        <f>IFERROR(IF(Data_Noise!AR105="","",IF($B$3="On",IF(Data_Noise!AR105&lt;=0,0,IF($BZ105&gt;=Data_Noise!AR105,0,Data_Noise!AR105-$BZ105)),Data_Noise!AR105)),"")</f>
        <v/>
      </c>
      <c r="AS105" s="79" t="str">
        <f>IFERROR(IF(Data_Noise!AS105="","",IF($B$3="On",IF(Data_Noise!AS105&lt;=0,0,IF($BZ105&gt;=Data_Noise!AS105,0,Data_Noise!AS105-$BZ105)),Data_Noise!AS105)),"")</f>
        <v/>
      </c>
      <c r="AT105" s="79" t="str">
        <f>IFERROR(IF(Data_Noise!AT105="","",IF($B$3="On",IF(Data_Noise!AT105&lt;=0,0,IF($BZ105&gt;=Data_Noise!AT105,0,Data_Noise!AT105-$BZ105)),Data_Noise!AT105)),"")</f>
        <v/>
      </c>
      <c r="AU105" s="79" t="str">
        <f>IFERROR(IF(Data_Noise!AU105="","",IF($B$3="On",IF(Data_Noise!AU105&lt;=0,0,IF($BZ105&gt;=Data_Noise!AU105,0,Data_Noise!AU105-$BZ105)),Data_Noise!AU105)),"")</f>
        <v/>
      </c>
      <c r="AV105" s="79" t="str">
        <f>IFERROR(IF(Data_Noise!AV105="","",IF($B$3="On",IF(Data_Noise!AV105&lt;=0,0,IF($BZ105&gt;=Data_Noise!AV105,0,Data_Noise!AV105-$BZ105)),Data_Noise!AV105)),"")</f>
        <v/>
      </c>
      <c r="AW105" s="79" t="str">
        <f>IFERROR(IF(Data_Noise!AW105="","",IF($B$3="On",IF(Data_Noise!AW105&lt;=0,0,IF($BZ105&gt;=Data_Noise!AW105,0,Data_Noise!AW105-$BZ105)),Data_Noise!AW105)),"")</f>
        <v/>
      </c>
      <c r="AX105" s="79" t="str">
        <f>IFERROR(IF(Data_Noise!AX105="","",IF($B$3="On",IF(Data_Noise!AX105&lt;=0,0,IF($BZ105&gt;=Data_Noise!AX105,0,Data_Noise!AX105-$BZ105)),Data_Noise!AX105)),"")</f>
        <v/>
      </c>
      <c r="AY105" s="79" t="str">
        <f>IFERROR(IF(Data_Noise!AY105="","",IF($B$3="On",IF(Data_Noise!AY105&lt;=0,0,IF($BZ105&gt;=Data_Noise!AY105,0,Data_Noise!AY105-$BZ105)),Data_Noise!AY105)),"")</f>
        <v/>
      </c>
      <c r="AZ105" s="79" t="str">
        <f>IFERROR(IF(Data_Noise!AZ105="","",IF($B$3="On",IF(Data_Noise!AZ105&lt;=0,0,IF($BZ105&gt;=Data_Noise!AZ105,0,Data_Noise!AZ105-$BZ105)),Data_Noise!AZ105)),"")</f>
        <v/>
      </c>
      <c r="BA105">
        <f ca="1">IF(BA$3="","",Data_Noise!C105)</f>
        <v>1.5990752811671851</v>
      </c>
      <c r="BB105">
        <f ca="1">IF(BB$3="","",Data_Noise!D105)</f>
        <v>2.4361764913934767</v>
      </c>
      <c r="BC105">
        <f ca="1">IF(BC$3="","",Data_Noise!E105)</f>
        <v>5.2693115440736937</v>
      </c>
      <c r="BD105">
        <f ca="1">IF(BD$3="","",Data_Noise!F105)</f>
        <v>4.8131100067318302</v>
      </c>
      <c r="BE105">
        <f ca="1">IF(BE$3="","",Data_Noise!G105)</f>
        <v>4.4271190724092166</v>
      </c>
      <c r="BF105">
        <f ca="1">IF(BF$3="","",Data_Noise!H105)</f>
        <v>2.7303127333176835</v>
      </c>
      <c r="BG105">
        <f ca="1">IF(BG$3="","",Data_Noise!I105)</f>
        <v>2.2248358397804</v>
      </c>
      <c r="BH105">
        <f ca="1">IF(BH$3="","",Data_Noise!J105)</f>
        <v>1.9348672183497602</v>
      </c>
      <c r="BI105">
        <f ca="1">IF(BI$3="","",Data_Noise!K105)</f>
        <v>1.1046080423467768</v>
      </c>
      <c r="BJ105">
        <f ca="1">IF(BJ$3="","",Data_Noise!L105)</f>
        <v>0.86528204269734665</v>
      </c>
      <c r="BK105">
        <f ca="1">IF(BK$3="","",Data_Noise!M105)</f>
        <v>-6.5153882968538634E-2</v>
      </c>
      <c r="BL105">
        <f ca="1">IF(BL$3="","",Data_Noise!N105)</f>
        <v>-0.41428941936464864</v>
      </c>
      <c r="BM105">
        <f ca="1">IF(BM$3="","",Data_Noise!O105)</f>
        <v>-1.2745022723433987</v>
      </c>
      <c r="BN105" t="str">
        <f>IF(BN$3="","",Data_Noise!P105)</f>
        <v/>
      </c>
      <c r="BO105" t="str">
        <f>IF(BO$3="","",Data_Noise!Q105)</f>
        <v/>
      </c>
      <c r="BP105" t="str">
        <f>IF(BP$3="","",Data_Noise!R105)</f>
        <v/>
      </c>
      <c r="BQ105" t="str">
        <f>IF(BQ$3="","",Data_Noise!S105)</f>
        <v/>
      </c>
      <c r="BR105" t="str">
        <f>IF(BR$3="","",Data_Noise!T105)</f>
        <v/>
      </c>
      <c r="BS105" t="str">
        <f>IF(BS$3="","",Data_Noise!U105)</f>
        <v/>
      </c>
      <c r="BT105" t="str">
        <f>IF(BT$3="","",Data_Noise!V105)</f>
        <v/>
      </c>
      <c r="BU105" t="str">
        <f>IF(BU$3="","",Data_Noise!W105)</f>
        <v/>
      </c>
      <c r="BV105" t="str">
        <f>IF(BV$3="","",Data_Noise!X105)</f>
        <v/>
      </c>
      <c r="BW105" t="str">
        <f>IF(BW$3="","",Data_Noise!Y105)</f>
        <v/>
      </c>
      <c r="BX105" t="str">
        <f>IF(BX$3="","",Data_Noise!Z105)</f>
        <v/>
      </c>
      <c r="BY105" t="str">
        <f>IF(BY$3="","",Data_Noise!AA105)</f>
        <v/>
      </c>
      <c r="BZ105">
        <f t="shared" ca="1" si="2"/>
        <v>1.9731348228915986</v>
      </c>
    </row>
    <row r="106" spans="1:78" x14ac:dyDescent="0.25">
      <c r="A106" s="79">
        <f ca="1">Data_Initial!A106</f>
        <v>2</v>
      </c>
      <c r="B106" s="79" t="str">
        <f ca="1">Data_Initial!B106</f>
        <v>G4</v>
      </c>
      <c r="C106" s="79">
        <f ca="1">IFERROR(IF(Data_Noise!C106="","",IF($B$3="On",IF(Data_Noise!C106&lt;=0,0,IF($BZ106&gt;=Data_Noise!C106,0,Data_Noise!C106-$BZ106)),Data_Noise!C106)),"")</f>
        <v>4.0489445129528434</v>
      </c>
      <c r="D106" s="79">
        <f ca="1">IFERROR(IF(Data_Noise!D106="","",IF($B$3="On",IF(Data_Noise!D106&lt;=0,0,IF($BZ106&gt;=Data_Noise!D106,0,Data_Noise!D106-$BZ106)),Data_Noise!D106)),"")</f>
        <v>4.1457459601337963</v>
      </c>
      <c r="E106" s="79">
        <f ca="1">IFERROR(IF(Data_Noise!E106="","",IF($B$3="On",IF(Data_Noise!E106&lt;=0,0,IF($BZ106&gt;=Data_Noise!E106,0,Data_Noise!E106-$BZ106)),Data_Noise!E106)),"")</f>
        <v>6.2457781730643704</v>
      </c>
      <c r="F106" s="79">
        <f ca="1">IFERROR(IF(Data_Noise!F106="","",IF($B$3="On",IF(Data_Noise!F106&lt;=0,0,IF($BZ106&gt;=Data_Noise!F106,0,Data_Noise!F106-$BZ106)),Data_Noise!F106)),"")</f>
        <v>2.904457709202525</v>
      </c>
      <c r="G106" s="79">
        <f ca="1">IFERROR(IF(Data_Noise!G106="","",IF($B$3="On",IF(Data_Noise!G106&lt;=0,0,IF($BZ106&gt;=Data_Noise!G106,0,Data_Noise!G106-$BZ106)),Data_Noise!G106)),"")</f>
        <v>1.7950324429304185</v>
      </c>
      <c r="H106" s="79">
        <f ca="1">IFERROR(IF(Data_Noise!H106="","",IF($B$3="On",IF(Data_Noise!H106&lt;=0,0,IF($BZ106&gt;=Data_Noise!H106,0,Data_Noise!H106-$BZ106)),Data_Noise!H106)),"")</f>
        <v>2.1255050043143049</v>
      </c>
      <c r="I106" s="79">
        <f ca="1">IFERROR(IF(Data_Noise!I106="","",IF($B$3="On",IF(Data_Noise!I106&lt;=0,0,IF($BZ106&gt;=Data_Noise!I106,0,Data_Noise!I106-$BZ106)),Data_Noise!I106)),"")</f>
        <v>1.4231801340209334</v>
      </c>
      <c r="J106" s="79">
        <f ca="1">IFERROR(IF(Data_Noise!J106="","",IF($B$3="On",IF(Data_Noise!J106&lt;=0,0,IF($BZ106&gt;=Data_Noise!J106,0,Data_Noise!J106-$BZ106)),Data_Noise!J106)),"")</f>
        <v>0.23033543857186922</v>
      </c>
      <c r="K106" s="79">
        <f ca="1">IFERROR(IF(Data_Noise!K106="","",IF($B$3="On",IF(Data_Noise!K106&lt;=0,0,IF($BZ106&gt;=Data_Noise!K106,0,Data_Noise!K106-$BZ106)),Data_Noise!K106)),"")</f>
        <v>0</v>
      </c>
      <c r="L106" s="79">
        <f ca="1">IFERROR(IF(Data_Noise!L106="","",IF($B$3="On",IF(Data_Noise!L106&lt;=0,0,IF($BZ106&gt;=Data_Noise!L106,0,Data_Noise!L106-$BZ106)),Data_Noise!L106)),"")</f>
        <v>0</v>
      </c>
      <c r="M106" s="79">
        <f ca="1">IFERROR(IF(Data_Noise!M106="","",IF($B$3="On",IF(Data_Noise!M106&lt;=0,0,IF($BZ106&gt;=Data_Noise!M106,0,Data_Noise!M106-$BZ106)),Data_Noise!M106)),"")</f>
        <v>0</v>
      </c>
      <c r="N106" s="79">
        <f ca="1">IFERROR(IF(Data_Noise!N106="","",IF($B$3="On",IF(Data_Noise!N106&lt;=0,0,IF($BZ106&gt;=Data_Noise!N106,0,Data_Noise!N106-$BZ106)),Data_Noise!N106)),"")</f>
        <v>0</v>
      </c>
      <c r="O106" s="79">
        <f ca="1">IFERROR(IF(Data_Noise!O106="","",IF($B$3="On",IF(Data_Noise!O106&lt;=0,0,IF($BZ106&gt;=Data_Noise!O106,0,Data_Noise!O106-$BZ106)),Data_Noise!O106)),"")</f>
        <v>0</v>
      </c>
      <c r="P106" s="79">
        <f ca="1">IFERROR(IF(Data_Noise!P106="","",IF($B$3="On",IF(Data_Noise!P106&lt;=0,0,IF($BZ106&gt;=Data_Noise!P106,0,Data_Noise!P106-$BZ106)),Data_Noise!P106)),"")</f>
        <v>0</v>
      </c>
      <c r="Q106" s="79">
        <f ca="1">IFERROR(IF(Data_Noise!Q106="","",IF($B$3="On",IF(Data_Noise!Q106&lt;=0,0,IF($BZ106&gt;=Data_Noise!Q106,0,Data_Noise!Q106-$BZ106)),Data_Noise!Q106)),"")</f>
        <v>0</v>
      </c>
      <c r="R106" s="79">
        <f ca="1">IFERROR(IF(Data_Noise!R106="","",IF($B$3="On",IF(Data_Noise!R106&lt;=0,0,IF($BZ106&gt;=Data_Noise!R106,0,Data_Noise!R106-$BZ106)),Data_Noise!R106)),"")</f>
        <v>0</v>
      </c>
      <c r="S106" s="79">
        <f ca="1">IFERROR(IF(Data_Noise!S106="","",IF($B$3="On",IF(Data_Noise!S106&lt;=0,0,IF($BZ106&gt;=Data_Noise!S106,0,Data_Noise!S106-$BZ106)),Data_Noise!S106)),"")</f>
        <v>0</v>
      </c>
      <c r="T106" s="79">
        <f ca="1">IFERROR(IF(Data_Noise!T106="","",IF($B$3="On",IF(Data_Noise!T106&lt;=0,0,IF($BZ106&gt;=Data_Noise!T106,0,Data_Noise!T106-$BZ106)),Data_Noise!T106)),"")</f>
        <v>0</v>
      </c>
      <c r="U106" s="79">
        <f ca="1">IFERROR(IF(Data_Noise!U106="","",IF($B$3="On",IF(Data_Noise!U106&lt;=0,0,IF($BZ106&gt;=Data_Noise!U106,0,Data_Noise!U106-$BZ106)),Data_Noise!U106)),"")</f>
        <v>0</v>
      </c>
      <c r="V106" s="79">
        <f ca="1">IFERROR(IF(Data_Noise!V106="","",IF($B$3="On",IF(Data_Noise!V106&lt;=0,0,IF($BZ106&gt;=Data_Noise!V106,0,Data_Noise!V106-$BZ106)),Data_Noise!V106)),"")</f>
        <v>0</v>
      </c>
      <c r="W106" s="79">
        <f ca="1">IFERROR(IF(Data_Noise!W106="","",IF($B$3="On",IF(Data_Noise!W106&lt;=0,0,IF($BZ106&gt;=Data_Noise!W106,0,Data_Noise!W106-$BZ106)),Data_Noise!W106)),"")</f>
        <v>0</v>
      </c>
      <c r="X106" s="79">
        <f ca="1">IFERROR(IF(Data_Noise!X106="","",IF($B$3="On",IF(Data_Noise!X106&lt;=0,0,IF($BZ106&gt;=Data_Noise!X106,0,Data_Noise!X106-$BZ106)),Data_Noise!X106)),"")</f>
        <v>0</v>
      </c>
      <c r="Y106" s="79">
        <f ca="1">IFERROR(IF(Data_Noise!Y106="","",IF($B$3="On",IF(Data_Noise!Y106&lt;=0,0,IF($BZ106&gt;=Data_Noise!Y106,0,Data_Noise!Y106-$BZ106)),Data_Noise!Y106)),"")</f>
        <v>0</v>
      </c>
      <c r="Z106" s="79">
        <f ca="1">IFERROR(IF(Data_Noise!Z106="","",IF($B$3="On",IF(Data_Noise!Z106&lt;=0,0,IF($BZ106&gt;=Data_Noise!Z106,0,Data_Noise!Z106-$BZ106)),Data_Noise!Z106)),"")</f>
        <v>13.740292246622932</v>
      </c>
      <c r="AA106" s="79">
        <f ca="1">IFERROR(IF(Data_Noise!AA106="","",IF($B$3="On",IF(Data_Noise!AA106&lt;=0,0,IF($BZ106&gt;=Data_Noise!AA106,0,Data_Noise!AA106-$BZ106)),Data_Noise!AA106)),"")</f>
        <v>39.164298648617518</v>
      </c>
      <c r="AB106" s="79">
        <f ca="1">IFERROR(IF(Data_Noise!AB106="","",IF($B$3="On",IF(Data_Noise!AB106&lt;=0,0,IF($BZ106&gt;=Data_Noise!AB106,0,Data_Noise!AB106-$BZ106)),Data_Noise!AB106)),"")</f>
        <v>89.367071708802371</v>
      </c>
      <c r="AC106" s="79">
        <f ca="1">IFERROR(IF(Data_Noise!AC106="","",IF($B$3="On",IF(Data_Noise!AC106&lt;=0,0,IF($BZ106&gt;=Data_Noise!AC106,0,Data_Noise!AC106-$BZ106)),Data_Noise!AC106)),"")</f>
        <v>183.98872216445298</v>
      </c>
      <c r="AD106" s="79">
        <f ca="1">IFERROR(IF(Data_Noise!AD106="","",IF($B$3="On",IF(Data_Noise!AD106&lt;=0,0,IF($BZ106&gt;=Data_Noise!AD106,0,Data_Noise!AD106-$BZ106)),Data_Noise!AD106)),"")</f>
        <v>355.6112052600397</v>
      </c>
      <c r="AE106" s="79">
        <f ca="1">IFERROR(IF(Data_Noise!AE106="","",IF($B$3="On",IF(Data_Noise!AE106&lt;=0,0,IF($BZ106&gt;=Data_Noise!AE106,0,Data_Noise!AE106-$BZ106)),Data_Noise!AE106)),"")</f>
        <v>649.94911664645304</v>
      </c>
      <c r="AF106" s="79">
        <f ca="1">IFERROR(IF(Data_Noise!AF106="","",IF($B$3="On",IF(Data_Noise!AF106&lt;=0,0,IF($BZ106&gt;=Data_Noise!AF106,0,Data_Noise!AF106-$BZ106)),Data_Noise!AF106)),"")</f>
        <v>1112.4471146783842</v>
      </c>
      <c r="AG106" s="79">
        <f ca="1">IFERROR(IF(Data_Noise!AG106="","",IF($B$3="On",IF(Data_Noise!AG106&lt;=0,0,IF($BZ106&gt;=Data_Noise!AG106,0,Data_Noise!AG106-$BZ106)),Data_Noise!AG106)),"")</f>
        <v>1744.7650931023911</v>
      </c>
      <c r="AH106" s="79">
        <f ca="1">IFERROR(IF(Data_Noise!AH106="","",IF($B$3="On",IF(Data_Noise!AH106&lt;=0,0,IF($BZ106&gt;=Data_Noise!AH106,0,Data_Noise!AH106-$BZ106)),Data_Noise!AH106)),"")</f>
        <v>2454.9940733152107</v>
      </c>
      <c r="AI106" s="79">
        <f ca="1">IFERROR(IF(Data_Noise!AI106="","",IF($B$3="On",IF(Data_Noise!AI106&lt;=0,0,IF($BZ106&gt;=Data_Noise!AI106,0,Data_Noise!AI106-$BZ106)),Data_Noise!AI106)),"")</f>
        <v>3123.9751197120645</v>
      </c>
      <c r="AJ106" s="79">
        <f ca="1">IFERROR(IF(Data_Noise!AJ106="","",IF($B$3="On",IF(Data_Noise!AJ106&lt;=0,0,IF($BZ106&gt;=Data_Noise!AJ106,0,Data_Noise!AJ106-$BZ106)),Data_Noise!AJ106)),"")</f>
        <v>3650.9705783674913</v>
      </c>
      <c r="AK106" s="79">
        <f ca="1">IFERROR(IF(Data_Noise!AK106="","",IF($B$3="On",IF(Data_Noise!AK106&lt;=0,0,IF($BZ106&gt;=Data_Noise!AK106,0,Data_Noise!AK106-$BZ106)),Data_Noise!AK106)),"")</f>
        <v>4019.9025143557474</v>
      </c>
      <c r="AL106" s="79">
        <f ca="1">IFERROR(IF(Data_Noise!AL106="","",IF($B$3="On",IF(Data_Noise!AL106&lt;=0,0,IF($BZ106&gt;=Data_Noise!AL106,0,Data_Noise!AL106-$BZ106)),Data_Noise!AL106)),"")</f>
        <v>4251.3635148142039</v>
      </c>
      <c r="AM106" s="79">
        <f ca="1">IFERROR(IF(Data_Noise!AM106="","",IF($B$3="On",IF(Data_Noise!AM106&lt;=0,0,IF($BZ106&gt;=Data_Noise!AM106,0,Data_Noise!AM106-$BZ106)),Data_Noise!AM106)),"")</f>
        <v>4391.9790358665932</v>
      </c>
      <c r="AN106" s="79">
        <f ca="1">IFERROR(IF(Data_Noise!AN106="","",IF($B$3="On",IF(Data_Noise!AN106&lt;=0,0,IF($BZ106&gt;=Data_Noise!AN106,0,Data_Noise!AN106-$BZ106)),Data_Noise!AN106)),"")</f>
        <v>4478.7903328635366</v>
      </c>
      <c r="AO106" s="79">
        <f ca="1">IFERROR(IF(Data_Noise!AO106="","",IF($B$3="On",IF(Data_Noise!AO106&lt;=0,0,IF($BZ106&gt;=Data_Noise!AO106,0,Data_Noise!AO106-$BZ106)),Data_Noise!AO106)),"")</f>
        <v>4539.0634762257969</v>
      </c>
      <c r="AP106" s="79">
        <f ca="1">IFERROR(IF(Data_Noise!AP106="","",IF($B$3="On",IF(Data_Noise!AP106&lt;=0,0,IF($BZ106&gt;=Data_Noise!AP106,0,Data_Noise!AP106-$BZ106)),Data_Noise!AP106)),"")</f>
        <v>4564.6615005011099</v>
      </c>
      <c r="AQ106" s="79" t="str">
        <f>IFERROR(IF(Data_Noise!AQ106="","",IF($B$3="On",IF(Data_Noise!AQ106&lt;=0,0,IF($BZ106&gt;=Data_Noise!AQ106,0,Data_Noise!AQ106-$BZ106)),Data_Noise!AQ106)),"")</f>
        <v/>
      </c>
      <c r="AR106" s="79" t="str">
        <f>IFERROR(IF(Data_Noise!AR106="","",IF($B$3="On",IF(Data_Noise!AR106&lt;=0,0,IF($BZ106&gt;=Data_Noise!AR106,0,Data_Noise!AR106-$BZ106)),Data_Noise!AR106)),"")</f>
        <v/>
      </c>
      <c r="AS106" s="79" t="str">
        <f>IFERROR(IF(Data_Noise!AS106="","",IF($B$3="On",IF(Data_Noise!AS106&lt;=0,0,IF($BZ106&gt;=Data_Noise!AS106,0,Data_Noise!AS106-$BZ106)),Data_Noise!AS106)),"")</f>
        <v/>
      </c>
      <c r="AT106" s="79" t="str">
        <f>IFERROR(IF(Data_Noise!AT106="","",IF($B$3="On",IF(Data_Noise!AT106&lt;=0,0,IF($BZ106&gt;=Data_Noise!AT106,0,Data_Noise!AT106-$BZ106)),Data_Noise!AT106)),"")</f>
        <v/>
      </c>
      <c r="AU106" s="79" t="str">
        <f>IFERROR(IF(Data_Noise!AU106="","",IF($B$3="On",IF(Data_Noise!AU106&lt;=0,0,IF($BZ106&gt;=Data_Noise!AU106,0,Data_Noise!AU106-$BZ106)),Data_Noise!AU106)),"")</f>
        <v/>
      </c>
      <c r="AV106" s="79" t="str">
        <f>IFERROR(IF(Data_Noise!AV106="","",IF($B$3="On",IF(Data_Noise!AV106&lt;=0,0,IF($BZ106&gt;=Data_Noise!AV106,0,Data_Noise!AV106-$BZ106)),Data_Noise!AV106)),"")</f>
        <v/>
      </c>
      <c r="AW106" s="79" t="str">
        <f>IFERROR(IF(Data_Noise!AW106="","",IF($B$3="On",IF(Data_Noise!AW106&lt;=0,0,IF($BZ106&gt;=Data_Noise!AW106,0,Data_Noise!AW106-$BZ106)),Data_Noise!AW106)),"")</f>
        <v/>
      </c>
      <c r="AX106" s="79" t="str">
        <f>IFERROR(IF(Data_Noise!AX106="","",IF($B$3="On",IF(Data_Noise!AX106&lt;=0,0,IF($BZ106&gt;=Data_Noise!AX106,0,Data_Noise!AX106-$BZ106)),Data_Noise!AX106)),"")</f>
        <v/>
      </c>
      <c r="AY106" s="79" t="str">
        <f>IFERROR(IF(Data_Noise!AY106="","",IF($B$3="On",IF(Data_Noise!AY106&lt;=0,0,IF($BZ106&gt;=Data_Noise!AY106,0,Data_Noise!AY106-$BZ106)),Data_Noise!AY106)),"")</f>
        <v/>
      </c>
      <c r="AZ106" s="79" t="str">
        <f>IFERROR(IF(Data_Noise!AZ106="","",IF($B$3="On",IF(Data_Noise!AZ106&lt;=0,0,IF($BZ106&gt;=Data_Noise!AZ106,0,Data_Noise!AZ106-$BZ106)),Data_Noise!AZ106)),"")</f>
        <v/>
      </c>
      <c r="BA106">
        <f ca="1">IF(BA$3="","",Data_Noise!C106)</f>
        <v>6.9304923287518223</v>
      </c>
      <c r="BB106">
        <f ca="1">IF(BB$3="","",Data_Noise!D106)</f>
        <v>7.0272937759327752</v>
      </c>
      <c r="BC106">
        <f ca="1">IF(BC$3="","",Data_Noise!E106)</f>
        <v>9.1273259888633493</v>
      </c>
      <c r="BD106">
        <f ca="1">IF(BD$3="","",Data_Noise!F106)</f>
        <v>5.7860055250015039</v>
      </c>
      <c r="BE106">
        <f ca="1">IF(BE$3="","",Data_Noise!G106)</f>
        <v>4.6765802587293974</v>
      </c>
      <c r="BF106">
        <f ca="1">IF(BF$3="","",Data_Noise!H106)</f>
        <v>5.0070528201132838</v>
      </c>
      <c r="BG106">
        <f ca="1">IF(BG$3="","",Data_Noise!I106)</f>
        <v>4.3047279498199122</v>
      </c>
      <c r="BH106">
        <f ca="1">IF(BH$3="","",Data_Noise!J106)</f>
        <v>3.1118832543708481</v>
      </c>
      <c r="BI106">
        <f ca="1">IF(BI$3="","",Data_Noise!K106)</f>
        <v>0.32555759908230669</v>
      </c>
      <c r="BJ106">
        <f ca="1">IF(BJ$3="","",Data_Noise!L106)</f>
        <v>-3.5362201325672665E-2</v>
      </c>
      <c r="BK106">
        <f ca="1">IF(BK$3="","",Data_Noise!M106)</f>
        <v>-1.432159950030685</v>
      </c>
      <c r="BL106">
        <f ca="1">IF(BL$3="","",Data_Noise!N106)</f>
        <v>-2.4684314498651179</v>
      </c>
      <c r="BM106">
        <f ca="1">IF(BM$3="","",Data_Noise!O106)</f>
        <v>-4.9008442940570003</v>
      </c>
      <c r="BN106" t="str">
        <f>IF(BN$3="","",Data_Noise!P106)</f>
        <v/>
      </c>
      <c r="BO106" t="str">
        <f>IF(BO$3="","",Data_Noise!Q106)</f>
        <v/>
      </c>
      <c r="BP106" t="str">
        <f>IF(BP$3="","",Data_Noise!R106)</f>
        <v/>
      </c>
      <c r="BQ106" t="str">
        <f>IF(BQ$3="","",Data_Noise!S106)</f>
        <v/>
      </c>
      <c r="BR106" t="str">
        <f>IF(BR$3="","",Data_Noise!T106)</f>
        <v/>
      </c>
      <c r="BS106" t="str">
        <f>IF(BS$3="","",Data_Noise!U106)</f>
        <v/>
      </c>
      <c r="BT106" t="str">
        <f>IF(BT$3="","",Data_Noise!V106)</f>
        <v/>
      </c>
      <c r="BU106" t="str">
        <f>IF(BU$3="","",Data_Noise!W106)</f>
        <v/>
      </c>
      <c r="BV106" t="str">
        <f>IF(BV$3="","",Data_Noise!X106)</f>
        <v/>
      </c>
      <c r="BW106" t="str">
        <f>IF(BW$3="","",Data_Noise!Y106)</f>
        <v/>
      </c>
      <c r="BX106" t="str">
        <f>IF(BX$3="","",Data_Noise!Z106)</f>
        <v/>
      </c>
      <c r="BY106" t="str">
        <f>IF(BY$3="","",Data_Noise!AA106)</f>
        <v/>
      </c>
      <c r="BZ106">
        <f t="shared" ca="1" si="2"/>
        <v>2.8815478157989789</v>
      </c>
    </row>
    <row r="107" spans="1:78" x14ac:dyDescent="0.25">
      <c r="A107" s="79">
        <f ca="1">Data_Initial!A107</f>
        <v>2</v>
      </c>
      <c r="B107" s="79" t="str">
        <f ca="1">Data_Initial!B107</f>
        <v>H4</v>
      </c>
      <c r="C107" s="79">
        <f ca="1">IFERROR(IF(Data_Noise!C107="","",IF($B$3="On",IF(Data_Noise!C107&lt;=0,0,IF($BZ107&gt;=Data_Noise!C107,0,Data_Noise!C107-$BZ107)),Data_Noise!C107)),"")</f>
        <v>15.577759909225154</v>
      </c>
      <c r="D107" s="79">
        <f ca="1">IFERROR(IF(Data_Noise!D107="","",IF($B$3="On",IF(Data_Noise!D107&lt;=0,0,IF($BZ107&gt;=Data_Noise!D107,0,Data_Noise!D107-$BZ107)),Data_Noise!D107)),"")</f>
        <v>12.947450115236922</v>
      </c>
      <c r="E107" s="79">
        <f ca="1">IFERROR(IF(Data_Noise!E107="","",IF($B$3="On",IF(Data_Noise!E107&lt;=0,0,IF($BZ107&gt;=Data_Noise!E107,0,Data_Noise!E107-$BZ107)),Data_Noise!E107)),"")</f>
        <v>9.1809029746849458</v>
      </c>
      <c r="F107" s="79">
        <f ca="1">IFERROR(IF(Data_Noise!F107="","",IF($B$3="On",IF(Data_Noise!F107&lt;=0,0,IF($BZ107&gt;=Data_Noise!F107,0,Data_Noise!F107-$BZ107)),Data_Noise!F107)),"")</f>
        <v>4.1887887226582396</v>
      </c>
      <c r="G107" s="79">
        <f ca="1">IFERROR(IF(Data_Noise!G107="","",IF($B$3="On",IF(Data_Noise!G107&lt;=0,0,IF($BZ107&gt;=Data_Noise!G107,0,Data_Noise!G107-$BZ107)),Data_Noise!G107)),"")</f>
        <v>1.1760710776257293</v>
      </c>
      <c r="H107" s="79">
        <f ca="1">IFERROR(IF(Data_Noise!H107="","",IF($B$3="On",IF(Data_Noise!H107&lt;=0,0,IF($BZ107&gt;=Data_Noise!H107,0,Data_Noise!H107-$BZ107)),Data_Noise!H107)),"")</f>
        <v>0</v>
      </c>
      <c r="I107" s="79">
        <f ca="1">IFERROR(IF(Data_Noise!I107="","",IF($B$3="On",IF(Data_Noise!I107&lt;=0,0,IF($BZ107&gt;=Data_Noise!I107,0,Data_Noise!I107-$BZ107)),Data_Noise!I107)),"")</f>
        <v>0</v>
      </c>
      <c r="J107" s="79">
        <f ca="1">IFERROR(IF(Data_Noise!J107="","",IF($B$3="On",IF(Data_Noise!J107&lt;=0,0,IF($BZ107&gt;=Data_Noise!J107,0,Data_Noise!J107-$BZ107)),Data_Noise!J107)),"")</f>
        <v>0</v>
      </c>
      <c r="K107" s="79">
        <f ca="1">IFERROR(IF(Data_Noise!K107="","",IF($B$3="On",IF(Data_Noise!K107&lt;=0,0,IF($BZ107&gt;=Data_Noise!K107,0,Data_Noise!K107-$BZ107)),Data_Noise!K107)),"")</f>
        <v>0</v>
      </c>
      <c r="L107" s="79">
        <f ca="1">IFERROR(IF(Data_Noise!L107="","",IF($B$3="On",IF(Data_Noise!L107&lt;=0,0,IF($BZ107&gt;=Data_Noise!L107,0,Data_Noise!L107-$BZ107)),Data_Noise!L107)),"")</f>
        <v>0</v>
      </c>
      <c r="M107" s="79">
        <f ca="1">IFERROR(IF(Data_Noise!M107="","",IF($B$3="On",IF(Data_Noise!M107&lt;=0,0,IF($BZ107&gt;=Data_Noise!M107,0,Data_Noise!M107-$BZ107)),Data_Noise!M107)),"")</f>
        <v>0</v>
      </c>
      <c r="N107" s="79">
        <f ca="1">IFERROR(IF(Data_Noise!N107="","",IF($B$3="On",IF(Data_Noise!N107&lt;=0,0,IF($BZ107&gt;=Data_Noise!N107,0,Data_Noise!N107-$BZ107)),Data_Noise!N107)),"")</f>
        <v>0</v>
      </c>
      <c r="O107" s="79">
        <f ca="1">IFERROR(IF(Data_Noise!O107="","",IF($B$3="On",IF(Data_Noise!O107&lt;=0,0,IF($BZ107&gt;=Data_Noise!O107,0,Data_Noise!O107-$BZ107)),Data_Noise!O107)),"")</f>
        <v>0</v>
      </c>
      <c r="P107" s="79">
        <f ca="1">IFERROR(IF(Data_Noise!P107="","",IF($B$3="On",IF(Data_Noise!P107&lt;=0,0,IF($BZ107&gt;=Data_Noise!P107,0,Data_Noise!P107-$BZ107)),Data_Noise!P107)),"")</f>
        <v>0</v>
      </c>
      <c r="Q107" s="79">
        <f ca="1">IFERROR(IF(Data_Noise!Q107="","",IF($B$3="On",IF(Data_Noise!Q107&lt;=0,0,IF($BZ107&gt;=Data_Noise!Q107,0,Data_Noise!Q107-$BZ107)),Data_Noise!Q107)),"")</f>
        <v>0</v>
      </c>
      <c r="R107" s="79">
        <f ca="1">IFERROR(IF(Data_Noise!R107="","",IF($B$3="On",IF(Data_Noise!R107&lt;=0,0,IF($BZ107&gt;=Data_Noise!R107,0,Data_Noise!R107-$BZ107)),Data_Noise!R107)),"")</f>
        <v>0</v>
      </c>
      <c r="S107" s="79">
        <f ca="1">IFERROR(IF(Data_Noise!S107="","",IF($B$3="On",IF(Data_Noise!S107&lt;=0,0,IF($BZ107&gt;=Data_Noise!S107,0,Data_Noise!S107-$BZ107)),Data_Noise!S107)),"")</f>
        <v>0</v>
      </c>
      <c r="T107" s="79">
        <f ca="1">IFERROR(IF(Data_Noise!T107="","",IF($B$3="On",IF(Data_Noise!T107&lt;=0,0,IF($BZ107&gt;=Data_Noise!T107,0,Data_Noise!T107-$BZ107)),Data_Noise!T107)),"")</f>
        <v>0</v>
      </c>
      <c r="U107" s="79">
        <f ca="1">IFERROR(IF(Data_Noise!U107="","",IF($B$3="On",IF(Data_Noise!U107&lt;=0,0,IF($BZ107&gt;=Data_Noise!U107,0,Data_Noise!U107-$BZ107)),Data_Noise!U107)),"")</f>
        <v>0</v>
      </c>
      <c r="V107" s="79">
        <f ca="1">IFERROR(IF(Data_Noise!V107="","",IF($B$3="On",IF(Data_Noise!V107&lt;=0,0,IF($BZ107&gt;=Data_Noise!V107,0,Data_Noise!V107-$BZ107)),Data_Noise!V107)),"")</f>
        <v>0</v>
      </c>
      <c r="W107" s="79">
        <f ca="1">IFERROR(IF(Data_Noise!W107="","",IF($B$3="On",IF(Data_Noise!W107&lt;=0,0,IF($BZ107&gt;=Data_Noise!W107,0,Data_Noise!W107-$BZ107)),Data_Noise!W107)),"")</f>
        <v>0</v>
      </c>
      <c r="X107" s="79">
        <f ca="1">IFERROR(IF(Data_Noise!X107="","",IF($B$3="On",IF(Data_Noise!X107&lt;=0,0,IF($BZ107&gt;=Data_Noise!X107,0,Data_Noise!X107-$BZ107)),Data_Noise!X107)),"")</f>
        <v>0</v>
      </c>
      <c r="Y107" s="79">
        <f ca="1">IFERROR(IF(Data_Noise!Y107="","",IF($B$3="On",IF(Data_Noise!Y107&lt;=0,0,IF($BZ107&gt;=Data_Noise!Y107,0,Data_Noise!Y107-$BZ107)),Data_Noise!Y107)),"")</f>
        <v>0</v>
      </c>
      <c r="Z107" s="79">
        <f ca="1">IFERROR(IF(Data_Noise!Z107="","",IF($B$3="On",IF(Data_Noise!Z107&lt;=0,0,IF($BZ107&gt;=Data_Noise!Z107,0,Data_Noise!Z107-$BZ107)),Data_Noise!Z107)),"")</f>
        <v>12.549385861257523</v>
      </c>
      <c r="AA107" s="79">
        <f ca="1">IFERROR(IF(Data_Noise!AA107="","",IF($B$3="On",IF(Data_Noise!AA107&lt;=0,0,IF($BZ107&gt;=Data_Noise!AA107,0,Data_Noise!AA107-$BZ107)),Data_Noise!AA107)),"")</f>
        <v>36.785196376917185</v>
      </c>
      <c r="AB107" s="79">
        <f ca="1">IFERROR(IF(Data_Noise!AB107="","",IF($B$3="On",IF(Data_Noise!AB107&lt;=0,0,IF($BZ107&gt;=Data_Noise!AB107,0,Data_Noise!AB107-$BZ107)),Data_Noise!AB107)),"")</f>
        <v>87.117841352621852</v>
      </c>
      <c r="AC107" s="79">
        <f ca="1">IFERROR(IF(Data_Noise!AC107="","",IF($B$3="On",IF(Data_Noise!AC107&lt;=0,0,IF($BZ107&gt;=Data_Noise!AC107,0,Data_Noise!AC107-$BZ107)),Data_Noise!AC107)),"")</f>
        <v>179.501513894498</v>
      </c>
      <c r="AD107" s="79">
        <f ca="1">IFERROR(IF(Data_Noise!AD107="","",IF($B$3="On",IF(Data_Noise!AD107&lt;=0,0,IF($BZ107&gt;=Data_Noise!AD107,0,Data_Noise!AD107-$BZ107)),Data_Noise!AD107)),"")</f>
        <v>346.10176344421069</v>
      </c>
      <c r="AE107" s="79">
        <f ca="1">IFERROR(IF(Data_Noise!AE107="","",IF($B$3="On",IF(Data_Noise!AE107&lt;=0,0,IF($BZ107&gt;=Data_Noise!AE107,0,Data_Noise!AE107-$BZ107)),Data_Noise!AE107)),"")</f>
        <v>629.9474269559347</v>
      </c>
      <c r="AF107" s="79">
        <f ca="1">IFERROR(IF(Data_Noise!AF107="","",IF($B$3="On",IF(Data_Noise!AF107&lt;=0,0,IF($BZ107&gt;=Data_Noise!AF107,0,Data_Noise!AF107-$BZ107)),Data_Noise!AF107)),"")</f>
        <v>1072.0870044593685</v>
      </c>
      <c r="AG107" s="79">
        <f ca="1">IFERROR(IF(Data_Noise!AG107="","",IF($B$3="On",IF(Data_Noise!AG107&lt;=0,0,IF($BZ107&gt;=Data_Noise!AG107,0,Data_Noise!AG107-$BZ107)),Data_Noise!AG107)),"")</f>
        <v>1663.1283277744355</v>
      </c>
      <c r="AH107" s="79">
        <f ca="1">IFERROR(IF(Data_Noise!AH107="","",IF($B$3="On",IF(Data_Noise!AH107&lt;=0,0,IF($BZ107&gt;=Data_Noise!AH107,0,Data_Noise!AH107-$BZ107)),Data_Noise!AH107)),"")</f>
        <v>2315.5516006490257</v>
      </c>
      <c r="AI107" s="79">
        <f ca="1">IFERROR(IF(Data_Noise!AI107="","",IF($B$3="On",IF(Data_Noise!AI107&lt;=0,0,IF($BZ107&gt;=Data_Noise!AI107,0,Data_Noise!AI107-$BZ107)),Data_Noise!AI107)),"")</f>
        <v>2917.005626814499</v>
      </c>
      <c r="AJ107" s="79">
        <f ca="1">IFERROR(IF(Data_Noise!AJ107="","",IF($B$3="On",IF(Data_Noise!AJ107&lt;=0,0,IF($BZ107&gt;=Data_Noise!AJ107,0,Data_Noise!AJ107-$BZ107)),Data_Noise!AJ107)),"")</f>
        <v>3386.4904651980987</v>
      </c>
      <c r="AK107" s="79">
        <f ca="1">IFERROR(IF(Data_Noise!AK107="","",IF($B$3="On",IF(Data_Noise!AK107&lt;=0,0,IF($BZ107&gt;=Data_Noise!AK107,0,Data_Noise!AK107-$BZ107)),Data_Noise!AK107)),"")</f>
        <v>3710.4462806665797</v>
      </c>
      <c r="AL107" s="79">
        <f ca="1">IFERROR(IF(Data_Noise!AL107="","",IF($B$3="On",IF(Data_Noise!AL107&lt;=0,0,IF($BZ107&gt;=Data_Noise!AL107,0,Data_Noise!AL107-$BZ107)),Data_Noise!AL107)),"")</f>
        <v>3913.7357937105426</v>
      </c>
      <c r="AM107" s="79">
        <f ca="1">IFERROR(IF(Data_Noise!AM107="","",IF($B$3="On",IF(Data_Noise!AM107&lt;=0,0,IF($BZ107&gt;=Data_Noise!AM107,0,Data_Noise!AM107-$BZ107)),Data_Noise!AM107)),"")</f>
        <v>4035.0178008863622</v>
      </c>
      <c r="AN107" s="79">
        <f ca="1">IFERROR(IF(Data_Noise!AN107="","",IF($B$3="On",IF(Data_Noise!AN107&lt;=0,0,IF($BZ107&gt;=Data_Noise!AN107,0,Data_Noise!AN107-$BZ107)),Data_Noise!AN107)),"")</f>
        <v>4109.7212209241316</v>
      </c>
      <c r="AO107" s="79">
        <f ca="1">IFERROR(IF(Data_Noise!AO107="","",IF($B$3="On",IF(Data_Noise!AO107&lt;=0,0,IF($BZ107&gt;=Data_Noise!AO107,0,Data_Noise!AO107-$BZ107)),Data_Noise!AO107)),"")</f>
        <v>4162.1120524739026</v>
      </c>
      <c r="AP107" s="79">
        <f ca="1">IFERROR(IF(Data_Noise!AP107="","",IF($B$3="On",IF(Data_Noise!AP107&lt;=0,0,IF($BZ107&gt;=Data_Noise!AP107,0,Data_Noise!AP107-$BZ107)),Data_Noise!AP107)),"")</f>
        <v>4185.199890537122</v>
      </c>
      <c r="AQ107" s="79" t="str">
        <f>IFERROR(IF(Data_Noise!AQ107="","",IF($B$3="On",IF(Data_Noise!AQ107&lt;=0,0,IF($BZ107&gt;=Data_Noise!AQ107,0,Data_Noise!AQ107-$BZ107)),Data_Noise!AQ107)),"")</f>
        <v/>
      </c>
      <c r="AR107" s="79" t="str">
        <f>IFERROR(IF(Data_Noise!AR107="","",IF($B$3="On",IF(Data_Noise!AR107&lt;=0,0,IF($BZ107&gt;=Data_Noise!AR107,0,Data_Noise!AR107-$BZ107)),Data_Noise!AR107)),"")</f>
        <v/>
      </c>
      <c r="AS107" s="79" t="str">
        <f>IFERROR(IF(Data_Noise!AS107="","",IF($B$3="On",IF(Data_Noise!AS107&lt;=0,0,IF($BZ107&gt;=Data_Noise!AS107,0,Data_Noise!AS107-$BZ107)),Data_Noise!AS107)),"")</f>
        <v/>
      </c>
      <c r="AT107" s="79" t="str">
        <f>IFERROR(IF(Data_Noise!AT107="","",IF($B$3="On",IF(Data_Noise!AT107&lt;=0,0,IF($BZ107&gt;=Data_Noise!AT107,0,Data_Noise!AT107-$BZ107)),Data_Noise!AT107)),"")</f>
        <v/>
      </c>
      <c r="AU107" s="79" t="str">
        <f>IFERROR(IF(Data_Noise!AU107="","",IF($B$3="On",IF(Data_Noise!AU107&lt;=0,0,IF($BZ107&gt;=Data_Noise!AU107,0,Data_Noise!AU107-$BZ107)),Data_Noise!AU107)),"")</f>
        <v/>
      </c>
      <c r="AV107" s="79" t="str">
        <f>IFERROR(IF(Data_Noise!AV107="","",IF($B$3="On",IF(Data_Noise!AV107&lt;=0,0,IF($BZ107&gt;=Data_Noise!AV107,0,Data_Noise!AV107-$BZ107)),Data_Noise!AV107)),"")</f>
        <v/>
      </c>
      <c r="AW107" s="79" t="str">
        <f>IFERROR(IF(Data_Noise!AW107="","",IF($B$3="On",IF(Data_Noise!AW107&lt;=0,0,IF($BZ107&gt;=Data_Noise!AW107,0,Data_Noise!AW107-$BZ107)),Data_Noise!AW107)),"")</f>
        <v/>
      </c>
      <c r="AX107" s="79" t="str">
        <f>IFERROR(IF(Data_Noise!AX107="","",IF($B$3="On",IF(Data_Noise!AX107&lt;=0,0,IF($BZ107&gt;=Data_Noise!AX107,0,Data_Noise!AX107-$BZ107)),Data_Noise!AX107)),"")</f>
        <v/>
      </c>
      <c r="AY107" s="79" t="str">
        <f>IFERROR(IF(Data_Noise!AY107="","",IF($B$3="On",IF(Data_Noise!AY107&lt;=0,0,IF($BZ107&gt;=Data_Noise!AY107,0,Data_Noise!AY107-$BZ107)),Data_Noise!AY107)),"")</f>
        <v/>
      </c>
      <c r="AZ107" s="79" t="str">
        <f>IFERROR(IF(Data_Noise!AZ107="","",IF($B$3="On",IF(Data_Noise!AZ107&lt;=0,0,IF($BZ107&gt;=Data_Noise!AZ107,0,Data_Noise!AZ107-$BZ107)),Data_Noise!AZ107)),"")</f>
        <v/>
      </c>
      <c r="BA107">
        <f ca="1">IF(BA$3="","",Data_Noise!C107)</f>
        <v>20.284380660422801</v>
      </c>
      <c r="BB107">
        <f ca="1">IF(BB$3="","",Data_Noise!D107)</f>
        <v>17.654070866434569</v>
      </c>
      <c r="BC107">
        <f ca="1">IF(BC$3="","",Data_Noise!E107)</f>
        <v>13.887523725882593</v>
      </c>
      <c r="BD107">
        <f ca="1">IF(BD$3="","",Data_Noise!F107)</f>
        <v>8.8954094738558869</v>
      </c>
      <c r="BE107">
        <f ca="1">IF(BE$3="","",Data_Noise!G107)</f>
        <v>5.8826918288233765</v>
      </c>
      <c r="BF107">
        <f ca="1">IF(BF$3="","",Data_Noise!H107)</f>
        <v>3.5898058464423799</v>
      </c>
      <c r="BG107">
        <f ca="1">IF(BG$3="","",Data_Noise!I107)</f>
        <v>2.2846620614551867</v>
      </c>
      <c r="BH107">
        <f ca="1">IF(BH$3="","",Data_Noise!J107)</f>
        <v>1.3377716775480606</v>
      </c>
      <c r="BI107">
        <f ca="1">IF(BI$3="","",Data_Noise!K107)</f>
        <v>1.6288919994461442</v>
      </c>
      <c r="BJ107">
        <f ca="1">IF(BJ$3="","",Data_Noise!L107)</f>
        <v>-0.56485925956349259</v>
      </c>
      <c r="BK107">
        <f ca="1">IF(BK$3="","",Data_Noise!M107)</f>
        <v>-2.0779261068065966</v>
      </c>
      <c r="BL107">
        <f ca="1">IF(BL$3="","",Data_Noise!N107)</f>
        <v>-5.3268567532475863</v>
      </c>
      <c r="BM107">
        <f ca="1">IF(BM$3="","",Data_Noise!O107)</f>
        <v>-6.2894962551238969</v>
      </c>
      <c r="BN107" t="str">
        <f>IF(BN$3="","",Data_Noise!P107)</f>
        <v/>
      </c>
      <c r="BO107" t="str">
        <f>IF(BO$3="","",Data_Noise!Q107)</f>
        <v/>
      </c>
      <c r="BP107" t="str">
        <f>IF(BP$3="","",Data_Noise!R107)</f>
        <v/>
      </c>
      <c r="BQ107" t="str">
        <f>IF(BQ$3="","",Data_Noise!S107)</f>
        <v/>
      </c>
      <c r="BR107" t="str">
        <f>IF(BR$3="","",Data_Noise!T107)</f>
        <v/>
      </c>
      <c r="BS107" t="str">
        <f>IF(BS$3="","",Data_Noise!U107)</f>
        <v/>
      </c>
      <c r="BT107" t="str">
        <f>IF(BT$3="","",Data_Noise!V107)</f>
        <v/>
      </c>
      <c r="BU107" t="str">
        <f>IF(BU$3="","",Data_Noise!W107)</f>
        <v/>
      </c>
      <c r="BV107" t="str">
        <f>IF(BV$3="","",Data_Noise!X107)</f>
        <v/>
      </c>
      <c r="BW107" t="str">
        <f>IF(BW$3="","",Data_Noise!Y107)</f>
        <v/>
      </c>
      <c r="BX107" t="str">
        <f>IF(BX$3="","",Data_Noise!Z107)</f>
        <v/>
      </c>
      <c r="BY107" t="str">
        <f>IF(BY$3="","",Data_Noise!AA107)</f>
        <v/>
      </c>
      <c r="BZ107">
        <f t="shared" ca="1" si="2"/>
        <v>4.7066207511976472</v>
      </c>
    </row>
    <row r="108" spans="1:78" x14ac:dyDescent="0.25">
      <c r="A108" s="79">
        <f ca="1">Data_Initial!A108</f>
        <v>2</v>
      </c>
      <c r="B108" s="79" t="str">
        <f ca="1">Data_Initial!B108</f>
        <v>A5</v>
      </c>
      <c r="C108" s="79">
        <f ca="1">IFERROR(IF(Data_Noise!C108="","",IF($B$3="On",IF(Data_Noise!C108&lt;=0,0,IF($BZ108&gt;=Data_Noise!C108,0,Data_Noise!C108-$BZ108)),Data_Noise!C108)),"")</f>
        <v>5.1150303695803627</v>
      </c>
      <c r="D108" s="79">
        <f ca="1">IFERROR(IF(Data_Noise!D108="","",IF($B$3="On",IF(Data_Noise!D108&lt;=0,0,IF($BZ108&gt;=Data_Noise!D108,0,Data_Noise!D108-$BZ108)),Data_Noise!D108)),"")</f>
        <v>6.7434050481060641</v>
      </c>
      <c r="E108" s="79">
        <f ca="1">IFERROR(IF(Data_Noise!E108="","",IF($B$3="On",IF(Data_Noise!E108&lt;=0,0,IF($BZ108&gt;=Data_Noise!E108,0,Data_Noise!E108-$BZ108)),Data_Noise!E108)),"")</f>
        <v>7.6129243453278779</v>
      </c>
      <c r="F108" s="79">
        <f ca="1">IFERROR(IF(Data_Noise!F108="","",IF($B$3="On",IF(Data_Noise!F108&lt;=0,0,IF($BZ108&gt;=Data_Noise!F108,0,Data_Noise!F108-$BZ108)),Data_Noise!F108)),"")</f>
        <v>4.5334060327430441</v>
      </c>
      <c r="G108" s="79">
        <f ca="1">IFERROR(IF(Data_Noise!G108="","",IF($B$3="On",IF(Data_Noise!G108&lt;=0,0,IF($BZ108&gt;=Data_Noise!G108,0,Data_Noise!G108-$BZ108)),Data_Noise!G108)),"")</f>
        <v>0.88306522748962579</v>
      </c>
      <c r="H108" s="79">
        <f ca="1">IFERROR(IF(Data_Noise!H108="","",IF($B$3="On",IF(Data_Noise!H108&lt;=0,0,IF($BZ108&gt;=Data_Noise!H108,0,Data_Noise!H108-$BZ108)),Data_Noise!H108)),"")</f>
        <v>0.10962496130999666</v>
      </c>
      <c r="I108" s="79">
        <f ca="1">IFERROR(IF(Data_Noise!I108="","",IF($B$3="On",IF(Data_Noise!I108&lt;=0,0,IF($BZ108&gt;=Data_Noise!I108,0,Data_Noise!I108-$BZ108)),Data_Noise!I108)),"")</f>
        <v>0</v>
      </c>
      <c r="J108" s="79">
        <f ca="1">IFERROR(IF(Data_Noise!J108="","",IF($B$3="On",IF(Data_Noise!J108&lt;=0,0,IF($BZ108&gt;=Data_Noise!J108,0,Data_Noise!J108-$BZ108)),Data_Noise!J108)),"")</f>
        <v>0</v>
      </c>
      <c r="K108" s="79">
        <f ca="1">IFERROR(IF(Data_Noise!K108="","",IF($B$3="On",IF(Data_Noise!K108&lt;=0,0,IF($BZ108&gt;=Data_Noise!K108,0,Data_Noise!K108-$BZ108)),Data_Noise!K108)),"")</f>
        <v>0</v>
      </c>
      <c r="L108" s="79">
        <f ca="1">IFERROR(IF(Data_Noise!L108="","",IF($B$3="On",IF(Data_Noise!L108&lt;=0,0,IF($BZ108&gt;=Data_Noise!L108,0,Data_Noise!L108-$BZ108)),Data_Noise!L108)),"")</f>
        <v>0</v>
      </c>
      <c r="M108" s="79">
        <f ca="1">IFERROR(IF(Data_Noise!M108="","",IF($B$3="On",IF(Data_Noise!M108&lt;=0,0,IF($BZ108&gt;=Data_Noise!M108,0,Data_Noise!M108-$BZ108)),Data_Noise!M108)),"")</f>
        <v>0</v>
      </c>
      <c r="N108" s="79">
        <f ca="1">IFERROR(IF(Data_Noise!N108="","",IF($B$3="On",IF(Data_Noise!N108&lt;=0,0,IF($BZ108&gt;=Data_Noise!N108,0,Data_Noise!N108-$BZ108)),Data_Noise!N108)),"")</f>
        <v>0</v>
      </c>
      <c r="O108" s="79">
        <f ca="1">IFERROR(IF(Data_Noise!O108="","",IF($B$3="On",IF(Data_Noise!O108&lt;=0,0,IF($BZ108&gt;=Data_Noise!O108,0,Data_Noise!O108-$BZ108)),Data_Noise!O108)),"")</f>
        <v>0</v>
      </c>
      <c r="P108" s="79">
        <f ca="1">IFERROR(IF(Data_Noise!P108="","",IF($B$3="On",IF(Data_Noise!P108&lt;=0,0,IF($BZ108&gt;=Data_Noise!P108,0,Data_Noise!P108-$BZ108)),Data_Noise!P108)),"")</f>
        <v>0</v>
      </c>
      <c r="Q108" s="79">
        <f ca="1">IFERROR(IF(Data_Noise!Q108="","",IF($B$3="On",IF(Data_Noise!Q108&lt;=0,0,IF($BZ108&gt;=Data_Noise!Q108,0,Data_Noise!Q108-$BZ108)),Data_Noise!Q108)),"")</f>
        <v>0</v>
      </c>
      <c r="R108" s="79">
        <f ca="1">IFERROR(IF(Data_Noise!R108="","",IF($B$3="On",IF(Data_Noise!R108&lt;=0,0,IF($BZ108&gt;=Data_Noise!R108,0,Data_Noise!R108-$BZ108)),Data_Noise!R108)),"")</f>
        <v>0</v>
      </c>
      <c r="S108" s="79">
        <f ca="1">IFERROR(IF(Data_Noise!S108="","",IF($B$3="On",IF(Data_Noise!S108&lt;=0,0,IF($BZ108&gt;=Data_Noise!S108,0,Data_Noise!S108-$BZ108)),Data_Noise!S108)),"")</f>
        <v>0</v>
      </c>
      <c r="T108" s="79">
        <f ca="1">IFERROR(IF(Data_Noise!T108="","",IF($B$3="On",IF(Data_Noise!T108&lt;=0,0,IF($BZ108&gt;=Data_Noise!T108,0,Data_Noise!T108-$BZ108)),Data_Noise!T108)),"")</f>
        <v>0</v>
      </c>
      <c r="U108" s="79">
        <f ca="1">IFERROR(IF(Data_Noise!U108="","",IF($B$3="On",IF(Data_Noise!U108&lt;=0,0,IF($BZ108&gt;=Data_Noise!U108,0,Data_Noise!U108-$BZ108)),Data_Noise!U108)),"")</f>
        <v>7.4225919879544051</v>
      </c>
      <c r="V108" s="79">
        <f ca="1">IFERROR(IF(Data_Noise!V108="","",IF($B$3="On",IF(Data_Noise!V108&lt;=0,0,IF($BZ108&gt;=Data_Noise!V108,0,Data_Noise!V108-$BZ108)),Data_Noise!V108)),"")</f>
        <v>26.29339875941864</v>
      </c>
      <c r="W108" s="79">
        <f ca="1">IFERROR(IF(Data_Noise!W108="","",IF($B$3="On",IF(Data_Noise!W108&lt;=0,0,IF($BZ108&gt;=Data_Noise!W108,0,Data_Noise!W108-$BZ108)),Data_Noise!W108)),"")</f>
        <v>57.9528879732188</v>
      </c>
      <c r="X108" s="79">
        <f ca="1">IFERROR(IF(Data_Noise!X108="","",IF($B$3="On",IF(Data_Noise!X108&lt;=0,0,IF($BZ108&gt;=Data_Noise!X108,0,Data_Noise!X108-$BZ108)),Data_Noise!X108)),"")</f>
        <v>114.92049986223553</v>
      </c>
      <c r="Y108" s="79">
        <f ca="1">IFERROR(IF(Data_Noise!Y108="","",IF($B$3="On",IF(Data_Noise!Y108&lt;=0,0,IF($BZ108&gt;=Data_Noise!Y108,0,Data_Noise!Y108-$BZ108)),Data_Noise!Y108)),"")</f>
        <v>212.85662415287607</v>
      </c>
      <c r="Z108" s="79">
        <f ca="1">IFERROR(IF(Data_Noise!Z108="","",IF($B$3="On",IF(Data_Noise!Z108&lt;=0,0,IF($BZ108&gt;=Data_Noise!Z108,0,Data_Noise!Z108-$BZ108)),Data_Noise!Z108)),"")</f>
        <v>382.99616313167735</v>
      </c>
      <c r="AA108" s="79">
        <f ca="1">IFERROR(IF(Data_Noise!AA108="","",IF($B$3="On",IF(Data_Noise!AA108&lt;=0,0,IF($BZ108&gt;=Data_Noise!AA108,0,Data_Noise!AA108-$BZ108)),Data_Noise!AA108)),"")</f>
        <v>658.15996721904469</v>
      </c>
      <c r="AB108" s="79">
        <f ca="1">IFERROR(IF(Data_Noise!AB108="","",IF($B$3="On",IF(Data_Noise!AB108&lt;=0,0,IF($BZ108&gt;=Data_Noise!AB108,0,Data_Noise!AB108-$BZ108)),Data_Noise!AB108)),"")</f>
        <v>1066.520435833356</v>
      </c>
      <c r="AC108" s="79">
        <f ca="1">IFERROR(IF(Data_Noise!AC108="","",IF($B$3="On",IF(Data_Noise!AC108&lt;=0,0,IF($BZ108&gt;=Data_Noise!AC108,0,Data_Noise!AC108-$BZ108)),Data_Noise!AC108)),"")</f>
        <v>1587.5682272934525</v>
      </c>
      <c r="AD108" s="79">
        <f ca="1">IFERROR(IF(Data_Noise!AD108="","",IF($B$3="On",IF(Data_Noise!AD108&lt;=0,0,IF($BZ108&gt;=Data_Noise!AD108,0,Data_Noise!AD108-$BZ108)),Data_Noise!AD108)),"")</f>
        <v>2148.6877324016627</v>
      </c>
      <c r="AE108" s="79">
        <f ca="1">IFERROR(IF(Data_Noise!AE108="","",IF($B$3="On",IF(Data_Noise!AE108&lt;=0,0,IF($BZ108&gt;=Data_Noise!AE108,0,Data_Noise!AE108-$BZ108)),Data_Noise!AE108)),"")</f>
        <v>2654.5832786198926</v>
      </c>
      <c r="AF108" s="79">
        <f ca="1">IFERROR(IF(Data_Noise!AF108="","",IF($B$3="On",IF(Data_Noise!AF108&lt;=0,0,IF($BZ108&gt;=Data_Noise!AF108,0,Data_Noise!AF108-$BZ108)),Data_Noise!AF108)),"")</f>
        <v>3040.9736079938693</v>
      </c>
      <c r="AG108" s="79">
        <f ca="1">IFERROR(IF(Data_Noise!AG108="","",IF($B$3="On",IF(Data_Noise!AG108&lt;=0,0,IF($BZ108&gt;=Data_Noise!AG108,0,Data_Noise!AG108-$BZ108)),Data_Noise!AG108)),"")</f>
        <v>3298.3876847804427</v>
      </c>
      <c r="AH108" s="79">
        <f ca="1">IFERROR(IF(Data_Noise!AH108="","",IF($B$3="On",IF(Data_Noise!AH108&lt;=0,0,IF($BZ108&gt;=Data_Noise!AH108,0,Data_Noise!AH108-$BZ108)),Data_Noise!AH108)),"")</f>
        <v>3454.2597640566128</v>
      </c>
      <c r="AI108" s="79">
        <f ca="1">IFERROR(IF(Data_Noise!AI108="","",IF($B$3="On",IF(Data_Noise!AI108&lt;=0,0,IF($BZ108&gt;=Data_Noise!AI108,0,Data_Noise!AI108-$BZ108)),Data_Noise!AI108)),"")</f>
        <v>3551.2795089069627</v>
      </c>
      <c r="AJ108" s="79">
        <f ca="1">IFERROR(IF(Data_Noise!AJ108="","",IF($B$3="On",IF(Data_Noise!AJ108&lt;=0,0,IF($BZ108&gt;=Data_Noise!AJ108,0,Data_Noise!AJ108-$BZ108)),Data_Noise!AJ108)),"")</f>
        <v>3620.1653848815122</v>
      </c>
      <c r="AK108" s="79">
        <f ca="1">IFERROR(IF(Data_Noise!AK108="","",IF($B$3="On",IF(Data_Noise!AK108&lt;=0,0,IF($BZ108&gt;=Data_Noise!AK108,0,Data_Noise!AK108-$BZ108)),Data_Noise!AK108)),"")</f>
        <v>3670.9538368166559</v>
      </c>
      <c r="AL108" s="79">
        <f ca="1">IFERROR(IF(Data_Noise!AL108="","",IF($B$3="On",IF(Data_Noise!AL108&lt;=0,0,IF($BZ108&gt;=Data_Noise!AL108,0,Data_Noise!AL108-$BZ108)),Data_Noise!AL108)),"")</f>
        <v>3709.3509471293128</v>
      </c>
      <c r="AM108" s="79">
        <f ca="1">IFERROR(IF(Data_Noise!AM108="","",IF($B$3="On",IF(Data_Noise!AM108&lt;=0,0,IF($BZ108&gt;=Data_Noise!AM108,0,Data_Noise!AM108-$BZ108)),Data_Noise!AM108)),"")</f>
        <v>3738.2487381048059</v>
      </c>
      <c r="AN108" s="79">
        <f ca="1">IFERROR(IF(Data_Noise!AN108="","",IF($B$3="On",IF(Data_Noise!AN108&lt;=0,0,IF($BZ108&gt;=Data_Noise!AN108,0,Data_Noise!AN108-$BZ108)),Data_Noise!AN108)),"")</f>
        <v>3763.3547456191263</v>
      </c>
      <c r="AO108" s="79">
        <f ca="1">IFERROR(IF(Data_Noise!AO108="","",IF($B$3="On",IF(Data_Noise!AO108&lt;=0,0,IF($BZ108&gt;=Data_Noise!AO108,0,Data_Noise!AO108-$BZ108)),Data_Noise!AO108)),"")</f>
        <v>3782.8319329842998</v>
      </c>
      <c r="AP108" s="79">
        <f ca="1">IFERROR(IF(Data_Noise!AP108="","",IF($B$3="On",IF(Data_Noise!AP108&lt;=0,0,IF($BZ108&gt;=Data_Noise!AP108,0,Data_Noise!AP108-$BZ108)),Data_Noise!AP108)),"")</f>
        <v>3792.1049743262711</v>
      </c>
      <c r="AQ108" s="79" t="str">
        <f>IFERROR(IF(Data_Noise!AQ108="","",IF($B$3="On",IF(Data_Noise!AQ108&lt;=0,0,IF($BZ108&gt;=Data_Noise!AQ108,0,Data_Noise!AQ108-$BZ108)),Data_Noise!AQ108)),"")</f>
        <v/>
      </c>
      <c r="AR108" s="79" t="str">
        <f>IFERROR(IF(Data_Noise!AR108="","",IF($B$3="On",IF(Data_Noise!AR108&lt;=0,0,IF($BZ108&gt;=Data_Noise!AR108,0,Data_Noise!AR108-$BZ108)),Data_Noise!AR108)),"")</f>
        <v/>
      </c>
      <c r="AS108" s="79" t="str">
        <f>IFERROR(IF(Data_Noise!AS108="","",IF($B$3="On",IF(Data_Noise!AS108&lt;=0,0,IF($BZ108&gt;=Data_Noise!AS108,0,Data_Noise!AS108-$BZ108)),Data_Noise!AS108)),"")</f>
        <v/>
      </c>
      <c r="AT108" s="79" t="str">
        <f>IFERROR(IF(Data_Noise!AT108="","",IF($B$3="On",IF(Data_Noise!AT108&lt;=0,0,IF($BZ108&gt;=Data_Noise!AT108,0,Data_Noise!AT108-$BZ108)),Data_Noise!AT108)),"")</f>
        <v/>
      </c>
      <c r="AU108" s="79" t="str">
        <f>IFERROR(IF(Data_Noise!AU108="","",IF($B$3="On",IF(Data_Noise!AU108&lt;=0,0,IF($BZ108&gt;=Data_Noise!AU108,0,Data_Noise!AU108-$BZ108)),Data_Noise!AU108)),"")</f>
        <v/>
      </c>
      <c r="AV108" s="79" t="str">
        <f>IFERROR(IF(Data_Noise!AV108="","",IF($B$3="On",IF(Data_Noise!AV108&lt;=0,0,IF($BZ108&gt;=Data_Noise!AV108,0,Data_Noise!AV108-$BZ108)),Data_Noise!AV108)),"")</f>
        <v/>
      </c>
      <c r="AW108" s="79" t="str">
        <f>IFERROR(IF(Data_Noise!AW108="","",IF($B$3="On",IF(Data_Noise!AW108&lt;=0,0,IF($BZ108&gt;=Data_Noise!AW108,0,Data_Noise!AW108-$BZ108)),Data_Noise!AW108)),"")</f>
        <v/>
      </c>
      <c r="AX108" s="79" t="str">
        <f>IFERROR(IF(Data_Noise!AX108="","",IF($B$3="On",IF(Data_Noise!AX108&lt;=0,0,IF($BZ108&gt;=Data_Noise!AX108,0,Data_Noise!AX108-$BZ108)),Data_Noise!AX108)),"")</f>
        <v/>
      </c>
      <c r="AY108" s="79" t="str">
        <f>IFERROR(IF(Data_Noise!AY108="","",IF($B$3="On",IF(Data_Noise!AY108&lt;=0,0,IF($BZ108&gt;=Data_Noise!AY108,0,Data_Noise!AY108-$BZ108)),Data_Noise!AY108)),"")</f>
        <v/>
      </c>
      <c r="AZ108" s="79" t="str">
        <f>IFERROR(IF(Data_Noise!AZ108="","",IF($B$3="On",IF(Data_Noise!AZ108&lt;=0,0,IF($BZ108&gt;=Data_Noise!AZ108,0,Data_Noise!AZ108-$BZ108)),Data_Noise!AZ108)),"")</f>
        <v/>
      </c>
      <c r="BA108">
        <f ca="1">IF(BA$3="","",Data_Noise!C108)</f>
        <v>6.3783945485942946</v>
      </c>
      <c r="BB108">
        <f ca="1">IF(BB$3="","",Data_Noise!D108)</f>
        <v>8.0067692271199959</v>
      </c>
      <c r="BC108">
        <f ca="1">IF(BC$3="","",Data_Noise!E108)</f>
        <v>8.8762885243418097</v>
      </c>
      <c r="BD108">
        <f ca="1">IF(BD$3="","",Data_Noise!F108)</f>
        <v>5.7967702117569759</v>
      </c>
      <c r="BE108">
        <f ca="1">IF(BE$3="","",Data_Noise!G108)</f>
        <v>2.1464294065035578</v>
      </c>
      <c r="BF108">
        <f ca="1">IF(BF$3="","",Data_Noise!H108)</f>
        <v>1.3729891403239287</v>
      </c>
      <c r="BG108">
        <f ca="1">IF(BG$3="","",Data_Noise!I108)</f>
        <v>-0.62389849952008458</v>
      </c>
      <c r="BH108">
        <f ca="1">IF(BH$3="","",Data_Noise!J108)</f>
        <v>-1.2698787830227027</v>
      </c>
      <c r="BI108">
        <f ca="1">IF(BI$3="","",Data_Noise!K108)</f>
        <v>-0.95501840553287975</v>
      </c>
      <c r="BJ108">
        <f ca="1">IF(BJ$3="","",Data_Noise!L108)</f>
        <v>-0.4727302454815166</v>
      </c>
      <c r="BK108">
        <f ca="1">IF(BK$3="","",Data_Noise!M108)</f>
        <v>-1.9935070449731336</v>
      </c>
      <c r="BL108">
        <f ca="1">IF(BL$3="","",Data_Noise!N108)</f>
        <v>-4.9788571684481839</v>
      </c>
      <c r="BM108">
        <f ca="1">IF(BM$3="","",Data_Noise!O108)</f>
        <v>-5.8600165844809462</v>
      </c>
      <c r="BN108" t="str">
        <f>IF(BN$3="","",Data_Noise!P108)</f>
        <v/>
      </c>
      <c r="BO108" t="str">
        <f>IF(BO$3="","",Data_Noise!Q108)</f>
        <v/>
      </c>
      <c r="BP108" t="str">
        <f>IF(BP$3="","",Data_Noise!R108)</f>
        <v/>
      </c>
      <c r="BQ108" t="str">
        <f>IF(BQ$3="","",Data_Noise!S108)</f>
        <v/>
      </c>
      <c r="BR108" t="str">
        <f>IF(BR$3="","",Data_Noise!T108)</f>
        <v/>
      </c>
      <c r="BS108" t="str">
        <f>IF(BS$3="","",Data_Noise!U108)</f>
        <v/>
      </c>
      <c r="BT108" t="str">
        <f>IF(BT$3="","",Data_Noise!V108)</f>
        <v/>
      </c>
      <c r="BU108" t="str">
        <f>IF(BU$3="","",Data_Noise!W108)</f>
        <v/>
      </c>
      <c r="BV108" t="str">
        <f>IF(BV$3="","",Data_Noise!X108)</f>
        <v/>
      </c>
      <c r="BW108" t="str">
        <f>IF(BW$3="","",Data_Noise!Y108)</f>
        <v/>
      </c>
      <c r="BX108" t="str">
        <f>IF(BX$3="","",Data_Noise!Z108)</f>
        <v/>
      </c>
      <c r="BY108" t="str">
        <f>IF(BY$3="","",Data_Noise!AA108)</f>
        <v/>
      </c>
      <c r="BZ108">
        <f t="shared" ca="1" si="2"/>
        <v>1.2633641790139321</v>
      </c>
    </row>
    <row r="109" spans="1:78" x14ac:dyDescent="0.25">
      <c r="A109" s="79">
        <f ca="1">Data_Initial!A109</f>
        <v>2</v>
      </c>
      <c r="B109" s="79" t="str">
        <f ca="1">Data_Initial!B109</f>
        <v>B5</v>
      </c>
      <c r="C109" s="79">
        <f ca="1">IFERROR(IF(Data_Noise!C109="","",IF($B$3="On",IF(Data_Noise!C109&lt;=0,0,IF($BZ109&gt;=Data_Noise!C109,0,Data_Noise!C109-$BZ109)),Data_Noise!C109)),"")</f>
        <v>1.1520596524042288</v>
      </c>
      <c r="D109" s="79">
        <f ca="1">IFERROR(IF(Data_Noise!D109="","",IF($B$3="On",IF(Data_Noise!D109&lt;=0,0,IF($BZ109&gt;=Data_Noise!D109,0,Data_Noise!D109-$BZ109)),Data_Noise!D109)),"")</f>
        <v>1.080618905610383</v>
      </c>
      <c r="E109" s="79">
        <f ca="1">IFERROR(IF(Data_Noise!E109="","",IF($B$3="On",IF(Data_Noise!E109&lt;=0,0,IF($BZ109&gt;=Data_Noise!E109,0,Data_Noise!E109-$BZ109)),Data_Noise!E109)),"")</f>
        <v>2.4312657023075999</v>
      </c>
      <c r="F109" s="79">
        <f ca="1">IFERROR(IF(Data_Noise!F109="","",IF($B$3="On",IF(Data_Noise!F109&lt;=0,0,IF($BZ109&gt;=Data_Noise!F109,0,Data_Noise!F109-$BZ109)),Data_Noise!F109)),"")</f>
        <v>2.7331784620196435</v>
      </c>
      <c r="G109" s="79">
        <f ca="1">IFERROR(IF(Data_Noise!G109="","",IF($B$3="On",IF(Data_Noise!G109&lt;=0,0,IF($BZ109&gt;=Data_Noise!G109,0,Data_Noise!G109-$BZ109)),Data_Noise!G109)),"")</f>
        <v>3.1254235441739997</v>
      </c>
      <c r="H109" s="79">
        <f ca="1">IFERROR(IF(Data_Noise!H109="","",IF($B$3="On",IF(Data_Noise!H109&lt;=0,0,IF($BZ109&gt;=Data_Noise!H109,0,Data_Noise!H109-$BZ109)),Data_Noise!H109)),"")</f>
        <v>2.338528042425597</v>
      </c>
      <c r="I109" s="79">
        <f ca="1">IFERROR(IF(Data_Noise!I109="","",IF($B$3="On",IF(Data_Noise!I109&lt;=0,0,IF($BZ109&gt;=Data_Noise!I109,0,Data_Noise!I109-$BZ109)),Data_Noise!I109)),"")</f>
        <v>1.2227219200479871</v>
      </c>
      <c r="J109" s="79">
        <f ca="1">IFERROR(IF(Data_Noise!J109="","",IF($B$3="On",IF(Data_Noise!J109&lt;=0,0,IF($BZ109&gt;=Data_Noise!J109,0,Data_Noise!J109-$BZ109)),Data_Noise!J109)),"")</f>
        <v>0.74159653826157057</v>
      </c>
      <c r="K109" s="79">
        <f ca="1">IFERROR(IF(Data_Noise!K109="","",IF($B$3="On",IF(Data_Noise!K109&lt;=0,0,IF($BZ109&gt;=Data_Noise!K109,0,Data_Noise!K109-$BZ109)),Data_Noise!K109)),"")</f>
        <v>0</v>
      </c>
      <c r="L109" s="79">
        <f ca="1">IFERROR(IF(Data_Noise!L109="","",IF($B$3="On",IF(Data_Noise!L109&lt;=0,0,IF($BZ109&gt;=Data_Noise!L109,0,Data_Noise!L109-$BZ109)),Data_Noise!L109)),"")</f>
        <v>0</v>
      </c>
      <c r="M109" s="79">
        <f ca="1">IFERROR(IF(Data_Noise!M109="","",IF($B$3="On",IF(Data_Noise!M109&lt;=0,0,IF($BZ109&gt;=Data_Noise!M109,0,Data_Noise!M109-$BZ109)),Data_Noise!M109)),"")</f>
        <v>0</v>
      </c>
      <c r="N109" s="79">
        <f ca="1">IFERROR(IF(Data_Noise!N109="","",IF($B$3="On",IF(Data_Noise!N109&lt;=0,0,IF($BZ109&gt;=Data_Noise!N109,0,Data_Noise!N109-$BZ109)),Data_Noise!N109)),"")</f>
        <v>0</v>
      </c>
      <c r="O109" s="79">
        <f ca="1">IFERROR(IF(Data_Noise!O109="","",IF($B$3="On",IF(Data_Noise!O109&lt;=0,0,IF($BZ109&gt;=Data_Noise!O109,0,Data_Noise!O109-$BZ109)),Data_Noise!O109)),"")</f>
        <v>0</v>
      </c>
      <c r="P109" s="79">
        <f ca="1">IFERROR(IF(Data_Noise!P109="","",IF($B$3="On",IF(Data_Noise!P109&lt;=0,0,IF($BZ109&gt;=Data_Noise!P109,0,Data_Noise!P109-$BZ109)),Data_Noise!P109)),"")</f>
        <v>0</v>
      </c>
      <c r="Q109" s="79">
        <f ca="1">IFERROR(IF(Data_Noise!Q109="","",IF($B$3="On",IF(Data_Noise!Q109&lt;=0,0,IF($BZ109&gt;=Data_Noise!Q109,0,Data_Noise!Q109-$BZ109)),Data_Noise!Q109)),"")</f>
        <v>0</v>
      </c>
      <c r="R109" s="79">
        <f ca="1">IFERROR(IF(Data_Noise!R109="","",IF($B$3="On",IF(Data_Noise!R109&lt;=0,0,IF($BZ109&gt;=Data_Noise!R109,0,Data_Noise!R109-$BZ109)),Data_Noise!R109)),"")</f>
        <v>0</v>
      </c>
      <c r="S109" s="79">
        <f ca="1">IFERROR(IF(Data_Noise!S109="","",IF($B$3="On",IF(Data_Noise!S109&lt;=0,0,IF($BZ109&gt;=Data_Noise!S109,0,Data_Noise!S109-$BZ109)),Data_Noise!S109)),"")</f>
        <v>0</v>
      </c>
      <c r="T109" s="79">
        <f ca="1">IFERROR(IF(Data_Noise!T109="","",IF($B$3="On",IF(Data_Noise!T109&lt;=0,0,IF($BZ109&gt;=Data_Noise!T109,0,Data_Noise!T109-$BZ109)),Data_Noise!T109)),"")</f>
        <v>0</v>
      </c>
      <c r="U109" s="79">
        <f ca="1">IFERROR(IF(Data_Noise!U109="","",IF($B$3="On",IF(Data_Noise!U109&lt;=0,0,IF($BZ109&gt;=Data_Noise!U109,0,Data_Noise!U109-$BZ109)),Data_Noise!U109)),"")</f>
        <v>7.9434119168697288</v>
      </c>
      <c r="V109" s="79">
        <f ca="1">IFERROR(IF(Data_Noise!V109="","",IF($B$3="On",IF(Data_Noise!V109&lt;=0,0,IF($BZ109&gt;=Data_Noise!V109,0,Data_Noise!V109-$BZ109)),Data_Noise!V109)),"")</f>
        <v>25.134848444440095</v>
      </c>
      <c r="W109" s="79">
        <f ca="1">IFERROR(IF(Data_Noise!W109="","",IF($B$3="On",IF(Data_Noise!W109&lt;=0,0,IF($BZ109&gt;=Data_Noise!W109,0,Data_Noise!W109-$BZ109)),Data_Noise!W109)),"")</f>
        <v>56.81778358437036</v>
      </c>
      <c r="X109" s="79">
        <f ca="1">IFERROR(IF(Data_Noise!X109="","",IF($B$3="On",IF(Data_Noise!X109&lt;=0,0,IF($BZ109&gt;=Data_Noise!X109,0,Data_Noise!X109-$BZ109)),Data_Noise!X109)),"")</f>
        <v>113.32779680912266</v>
      </c>
      <c r="Y109" s="79">
        <f ca="1">IFERROR(IF(Data_Noise!Y109="","",IF($B$3="On",IF(Data_Noise!Y109&lt;=0,0,IF($BZ109&gt;=Data_Noise!Y109,0,Data_Noise!Y109-$BZ109)),Data_Noise!Y109)),"")</f>
        <v>212.6097382656782</v>
      </c>
      <c r="Z109" s="79">
        <f ca="1">IFERROR(IF(Data_Noise!Z109="","",IF($B$3="On",IF(Data_Noise!Z109&lt;=0,0,IF($BZ109&gt;=Data_Noise!Z109,0,Data_Noise!Z109-$BZ109)),Data_Noise!Z109)),"")</f>
        <v>382.83461284624235</v>
      </c>
      <c r="AA109" s="79">
        <f ca="1">IFERROR(IF(Data_Noise!AA109="","",IF($B$3="On",IF(Data_Noise!AA109&lt;=0,0,IF($BZ109&gt;=Data_Noise!AA109,0,Data_Noise!AA109-$BZ109)),Data_Noise!AA109)),"")</f>
        <v>661.16910436717535</v>
      </c>
      <c r="AB109" s="79">
        <f ca="1">IFERROR(IF(Data_Noise!AB109="","",IF($B$3="On",IF(Data_Noise!AB109&lt;=0,0,IF($BZ109&gt;=Data_Noise!AB109,0,Data_Noise!AB109-$BZ109)),Data_Noise!AB109)),"")</f>
        <v>1081.4270604759843</v>
      </c>
      <c r="AC109" s="79">
        <f ca="1">IFERROR(IF(Data_Noise!AC109="","",IF($B$3="On",IF(Data_Noise!AC109&lt;=0,0,IF($BZ109&gt;=Data_Noise!AC109,0,Data_Noise!AC109-$BZ109)),Data_Noise!AC109)),"")</f>
        <v>1634.4805689998113</v>
      </c>
      <c r="AD109" s="79">
        <f ca="1">IFERROR(IF(Data_Noise!AD109="","",IF($B$3="On",IF(Data_Noise!AD109&lt;=0,0,IF($BZ109&gt;=Data_Noise!AD109,0,Data_Noise!AD109-$BZ109)),Data_Noise!AD109)),"")</f>
        <v>2243.100475218961</v>
      </c>
      <c r="AE109" s="79">
        <f ca="1">IFERROR(IF(Data_Noise!AE109="","",IF($B$3="On",IF(Data_Noise!AE109&lt;=0,0,IF($BZ109&gt;=Data_Noise!AE109,0,Data_Noise!AE109-$BZ109)),Data_Noise!AE109)),"")</f>
        <v>2805.8276999574346</v>
      </c>
      <c r="AF109" s="79">
        <f ca="1">IFERROR(IF(Data_Noise!AF109="","",IF($B$3="On",IF(Data_Noise!AF109&lt;=0,0,IF($BZ109&gt;=Data_Noise!AF109,0,Data_Noise!AF109-$BZ109)),Data_Noise!AF109)),"")</f>
        <v>3243.2272211885306</v>
      </c>
      <c r="AG109" s="79">
        <f ca="1">IFERROR(IF(Data_Noise!AG109="","",IF($B$3="On",IF(Data_Noise!AG109&lt;=0,0,IF($BZ109&gt;=Data_Noise!AG109,0,Data_Noise!AG109-$BZ109)),Data_Noise!AG109)),"")</f>
        <v>3538.7303457396447</v>
      </c>
      <c r="AH109" s="79">
        <f ca="1">IFERROR(IF(Data_Noise!AH109="","",IF($B$3="On",IF(Data_Noise!AH109&lt;=0,0,IF($BZ109&gt;=Data_Noise!AH109,0,Data_Noise!AH109-$BZ109)),Data_Noise!AH109)),"")</f>
        <v>3719.3397126921409</v>
      </c>
      <c r="AI109" s="79">
        <f ca="1">IFERROR(IF(Data_Noise!AI109="","",IF($B$3="On",IF(Data_Noise!AI109&lt;=0,0,IF($BZ109&gt;=Data_Noise!AI109,0,Data_Noise!AI109-$BZ109)),Data_Noise!AI109)),"")</f>
        <v>3829.3060058271044</v>
      </c>
      <c r="AJ109" s="79">
        <f ca="1">IFERROR(IF(Data_Noise!AJ109="","",IF($B$3="On",IF(Data_Noise!AJ109&lt;=0,0,IF($BZ109&gt;=Data_Noise!AJ109,0,Data_Noise!AJ109-$BZ109)),Data_Noise!AJ109)),"")</f>
        <v>3907.3557006155975</v>
      </c>
      <c r="AK109" s="79">
        <f ca="1">IFERROR(IF(Data_Noise!AK109="","",IF($B$3="On",IF(Data_Noise!AK109&lt;=0,0,IF($BZ109&gt;=Data_Noise!AK109,0,Data_Noise!AK109-$BZ109)),Data_Noise!AK109)),"")</f>
        <v>3966.3912438450011</v>
      </c>
      <c r="AL109" s="79">
        <f ca="1">IFERROR(IF(Data_Noise!AL109="","",IF($B$3="On",IF(Data_Noise!AL109&lt;=0,0,IF($BZ109&gt;=Data_Noise!AL109,0,Data_Noise!AL109-$BZ109)),Data_Noise!AL109)),"")</f>
        <v>4011.6831102647907</v>
      </c>
      <c r="AM109" s="79">
        <f ca="1">IFERROR(IF(Data_Noise!AM109="","",IF($B$3="On",IF(Data_Noise!AM109&lt;=0,0,IF($BZ109&gt;=Data_Noise!AM109,0,Data_Noise!AM109-$BZ109)),Data_Noise!AM109)),"")</f>
        <v>4045.4197025405374</v>
      </c>
      <c r="AN109" s="79">
        <f ca="1">IFERROR(IF(Data_Noise!AN109="","",IF($B$3="On",IF(Data_Noise!AN109&lt;=0,0,IF($BZ109&gt;=Data_Noise!AN109,0,Data_Noise!AN109-$BZ109)),Data_Noise!AN109)),"")</f>
        <v>4072.2644796229511</v>
      </c>
      <c r="AO109" s="79">
        <f ca="1">IFERROR(IF(Data_Noise!AO109="","",IF($B$3="On",IF(Data_Noise!AO109&lt;=0,0,IF($BZ109&gt;=Data_Noise!AO109,0,Data_Noise!AO109-$BZ109)),Data_Noise!AO109)),"")</f>
        <v>4095.3175345029808</v>
      </c>
      <c r="AP109" s="79">
        <f ca="1">IFERROR(IF(Data_Noise!AP109="","",IF($B$3="On",IF(Data_Noise!AP109&lt;=0,0,IF($BZ109&gt;=Data_Noise!AP109,0,Data_Noise!AP109-$BZ109)),Data_Noise!AP109)),"")</f>
        <v>4105.9620542391067</v>
      </c>
      <c r="AQ109" s="79" t="str">
        <f>IFERROR(IF(Data_Noise!AQ109="","",IF($B$3="On",IF(Data_Noise!AQ109&lt;=0,0,IF($BZ109&gt;=Data_Noise!AQ109,0,Data_Noise!AQ109-$BZ109)),Data_Noise!AQ109)),"")</f>
        <v/>
      </c>
      <c r="AR109" s="79" t="str">
        <f>IFERROR(IF(Data_Noise!AR109="","",IF($B$3="On",IF(Data_Noise!AR109&lt;=0,0,IF($BZ109&gt;=Data_Noise!AR109,0,Data_Noise!AR109-$BZ109)),Data_Noise!AR109)),"")</f>
        <v/>
      </c>
      <c r="AS109" s="79" t="str">
        <f>IFERROR(IF(Data_Noise!AS109="","",IF($B$3="On",IF(Data_Noise!AS109&lt;=0,0,IF($BZ109&gt;=Data_Noise!AS109,0,Data_Noise!AS109-$BZ109)),Data_Noise!AS109)),"")</f>
        <v/>
      </c>
      <c r="AT109" s="79" t="str">
        <f>IFERROR(IF(Data_Noise!AT109="","",IF($B$3="On",IF(Data_Noise!AT109&lt;=0,0,IF($BZ109&gt;=Data_Noise!AT109,0,Data_Noise!AT109-$BZ109)),Data_Noise!AT109)),"")</f>
        <v/>
      </c>
      <c r="AU109" s="79" t="str">
        <f>IFERROR(IF(Data_Noise!AU109="","",IF($B$3="On",IF(Data_Noise!AU109&lt;=0,0,IF($BZ109&gt;=Data_Noise!AU109,0,Data_Noise!AU109-$BZ109)),Data_Noise!AU109)),"")</f>
        <v/>
      </c>
      <c r="AV109" s="79" t="str">
        <f>IFERROR(IF(Data_Noise!AV109="","",IF($B$3="On",IF(Data_Noise!AV109&lt;=0,0,IF($BZ109&gt;=Data_Noise!AV109,0,Data_Noise!AV109-$BZ109)),Data_Noise!AV109)),"")</f>
        <v/>
      </c>
      <c r="AW109" s="79" t="str">
        <f>IFERROR(IF(Data_Noise!AW109="","",IF($B$3="On",IF(Data_Noise!AW109&lt;=0,0,IF($BZ109&gt;=Data_Noise!AW109,0,Data_Noise!AW109-$BZ109)),Data_Noise!AW109)),"")</f>
        <v/>
      </c>
      <c r="AX109" s="79" t="str">
        <f>IFERROR(IF(Data_Noise!AX109="","",IF($B$3="On",IF(Data_Noise!AX109&lt;=0,0,IF($BZ109&gt;=Data_Noise!AX109,0,Data_Noise!AX109-$BZ109)),Data_Noise!AX109)),"")</f>
        <v/>
      </c>
      <c r="AY109" s="79" t="str">
        <f>IFERROR(IF(Data_Noise!AY109="","",IF($B$3="On",IF(Data_Noise!AY109&lt;=0,0,IF($BZ109&gt;=Data_Noise!AY109,0,Data_Noise!AY109-$BZ109)),Data_Noise!AY109)),"")</f>
        <v/>
      </c>
      <c r="AZ109" s="79" t="str">
        <f>IFERROR(IF(Data_Noise!AZ109="","",IF($B$3="On",IF(Data_Noise!AZ109&lt;=0,0,IF($BZ109&gt;=Data_Noise!AZ109,0,Data_Noise!AZ109-$BZ109)),Data_Noise!AZ109)),"")</f>
        <v/>
      </c>
      <c r="BA109">
        <f ca="1">IF(BA$3="","",Data_Noise!C109)</f>
        <v>2.3922823137831983</v>
      </c>
      <c r="BB109">
        <f ca="1">IF(BB$3="","",Data_Noise!D109)</f>
        <v>2.3208415669893525</v>
      </c>
      <c r="BC109">
        <f ca="1">IF(BC$3="","",Data_Noise!E109)</f>
        <v>3.6714883636865694</v>
      </c>
      <c r="BD109">
        <f ca="1">IF(BD$3="","",Data_Noise!F109)</f>
        <v>3.9734011233986131</v>
      </c>
      <c r="BE109">
        <f ca="1">IF(BE$3="","",Data_Noise!G109)</f>
        <v>4.3656462055529692</v>
      </c>
      <c r="BF109">
        <f ca="1">IF(BF$3="","",Data_Noise!H109)</f>
        <v>3.5787507038045665</v>
      </c>
      <c r="BG109">
        <f ca="1">IF(BG$3="","",Data_Noise!I109)</f>
        <v>2.4629445814269566</v>
      </c>
      <c r="BH109">
        <f ca="1">IF(BH$3="","",Data_Noise!J109)</f>
        <v>1.9818191996405401</v>
      </c>
      <c r="BI109">
        <f ca="1">IF(BI$3="","",Data_Noise!K109)</f>
        <v>6.9707436782363352E-2</v>
      </c>
      <c r="BJ109">
        <f ca="1">IF(BJ$3="","",Data_Noise!L109)</f>
        <v>-0.97410052297299998</v>
      </c>
      <c r="BK109">
        <f ca="1">IF(BK$3="","",Data_Noise!M109)</f>
        <v>-2.1935661783019564</v>
      </c>
      <c r="BL109">
        <f ca="1">IF(BL$3="","",Data_Noise!N109)</f>
        <v>-1.7590905462304065</v>
      </c>
      <c r="BM109">
        <f ca="1">IF(BM$3="","",Data_Noise!O109)</f>
        <v>-3.7672296496331632</v>
      </c>
      <c r="BN109" t="str">
        <f>IF(BN$3="","",Data_Noise!P109)</f>
        <v/>
      </c>
      <c r="BO109" t="str">
        <f>IF(BO$3="","",Data_Noise!Q109)</f>
        <v/>
      </c>
      <c r="BP109" t="str">
        <f>IF(BP$3="","",Data_Noise!R109)</f>
        <v/>
      </c>
      <c r="BQ109" t="str">
        <f>IF(BQ$3="","",Data_Noise!S109)</f>
        <v/>
      </c>
      <c r="BR109" t="str">
        <f>IF(BR$3="","",Data_Noise!T109)</f>
        <v/>
      </c>
      <c r="BS109" t="str">
        <f>IF(BS$3="","",Data_Noise!U109)</f>
        <v/>
      </c>
      <c r="BT109" t="str">
        <f>IF(BT$3="","",Data_Noise!V109)</f>
        <v/>
      </c>
      <c r="BU109" t="str">
        <f>IF(BU$3="","",Data_Noise!W109)</f>
        <v/>
      </c>
      <c r="BV109" t="str">
        <f>IF(BV$3="","",Data_Noise!X109)</f>
        <v/>
      </c>
      <c r="BW109" t="str">
        <f>IF(BW$3="","",Data_Noise!Y109)</f>
        <v/>
      </c>
      <c r="BX109" t="str">
        <f>IF(BX$3="","",Data_Noise!Z109)</f>
        <v/>
      </c>
      <c r="BY109" t="str">
        <f>IF(BY$3="","",Data_Noise!AA109)</f>
        <v/>
      </c>
      <c r="BZ109">
        <f t="shared" ca="1" si="2"/>
        <v>1.2402226613789695</v>
      </c>
    </row>
    <row r="110" spans="1:78" x14ac:dyDescent="0.25">
      <c r="A110" s="79">
        <f ca="1">Data_Initial!A110</f>
        <v>2</v>
      </c>
      <c r="B110" s="79" t="str">
        <f ca="1">Data_Initial!B110</f>
        <v>C5</v>
      </c>
      <c r="C110" s="79">
        <f ca="1">IFERROR(IF(Data_Noise!C110="","",IF($B$3="On",IF(Data_Noise!C110&lt;=0,0,IF($BZ110&gt;=Data_Noise!C110,0,Data_Noise!C110-$BZ110)),Data_Noise!C110)),"")</f>
        <v>6.3316764320966623</v>
      </c>
      <c r="D110" s="79">
        <f ca="1">IFERROR(IF(Data_Noise!D110="","",IF($B$3="On",IF(Data_Noise!D110&lt;=0,0,IF($BZ110&gt;=Data_Noise!D110,0,Data_Noise!D110-$BZ110)),Data_Noise!D110)),"")</f>
        <v>7.0542852460844543</v>
      </c>
      <c r="E110" s="79">
        <f ca="1">IFERROR(IF(Data_Noise!E110="","",IF($B$3="On",IF(Data_Noise!E110&lt;=0,0,IF($BZ110&gt;=Data_Noise!E110,0,Data_Noise!E110-$BZ110)),Data_Noise!E110)),"")</f>
        <v>6.7944301120180253</v>
      </c>
      <c r="F110" s="79">
        <f ca="1">IFERROR(IF(Data_Noise!F110="","",IF($B$3="On",IF(Data_Noise!F110&lt;=0,0,IF($BZ110&gt;=Data_Noise!F110,0,Data_Noise!F110-$BZ110)),Data_Noise!F110)),"")</f>
        <v>4.100785642779746</v>
      </c>
      <c r="G110" s="79">
        <f ca="1">IFERROR(IF(Data_Noise!G110="","",IF($B$3="On",IF(Data_Noise!G110&lt;=0,0,IF($BZ110&gt;=Data_Noise!G110,0,Data_Noise!G110-$BZ110)),Data_Noise!G110)),"")</f>
        <v>0</v>
      </c>
      <c r="H110" s="79">
        <f ca="1">IFERROR(IF(Data_Noise!H110="","",IF($B$3="On",IF(Data_Noise!H110&lt;=0,0,IF($BZ110&gt;=Data_Noise!H110,0,Data_Noise!H110-$BZ110)),Data_Noise!H110)),"")</f>
        <v>0</v>
      </c>
      <c r="I110" s="79">
        <f ca="1">IFERROR(IF(Data_Noise!I110="","",IF($B$3="On",IF(Data_Noise!I110&lt;=0,0,IF($BZ110&gt;=Data_Noise!I110,0,Data_Noise!I110-$BZ110)),Data_Noise!I110)),"")</f>
        <v>0</v>
      </c>
      <c r="J110" s="79">
        <f ca="1">IFERROR(IF(Data_Noise!J110="","",IF($B$3="On",IF(Data_Noise!J110&lt;=0,0,IF($BZ110&gt;=Data_Noise!J110,0,Data_Noise!J110-$BZ110)),Data_Noise!J110)),"")</f>
        <v>0.16618845969245211</v>
      </c>
      <c r="K110" s="79">
        <f ca="1">IFERROR(IF(Data_Noise!K110="","",IF($B$3="On",IF(Data_Noise!K110&lt;=0,0,IF($BZ110&gt;=Data_Noise!K110,0,Data_Noise!K110-$BZ110)),Data_Noise!K110)),"")</f>
        <v>0</v>
      </c>
      <c r="L110" s="79">
        <f ca="1">IFERROR(IF(Data_Noise!L110="","",IF($B$3="On",IF(Data_Noise!L110&lt;=0,0,IF($BZ110&gt;=Data_Noise!L110,0,Data_Noise!L110-$BZ110)),Data_Noise!L110)),"")</f>
        <v>0</v>
      </c>
      <c r="M110" s="79">
        <f ca="1">IFERROR(IF(Data_Noise!M110="","",IF($B$3="On",IF(Data_Noise!M110&lt;=0,0,IF($BZ110&gt;=Data_Noise!M110,0,Data_Noise!M110-$BZ110)),Data_Noise!M110)),"")</f>
        <v>0</v>
      </c>
      <c r="N110" s="79">
        <f ca="1">IFERROR(IF(Data_Noise!N110="","",IF($B$3="On",IF(Data_Noise!N110&lt;=0,0,IF($BZ110&gt;=Data_Noise!N110,0,Data_Noise!N110-$BZ110)),Data_Noise!N110)),"")</f>
        <v>0</v>
      </c>
      <c r="O110" s="79">
        <f ca="1">IFERROR(IF(Data_Noise!O110="","",IF($B$3="On",IF(Data_Noise!O110&lt;=0,0,IF($BZ110&gt;=Data_Noise!O110,0,Data_Noise!O110-$BZ110)),Data_Noise!O110)),"")</f>
        <v>0</v>
      </c>
      <c r="P110" s="79">
        <f ca="1">IFERROR(IF(Data_Noise!P110="","",IF($B$3="On",IF(Data_Noise!P110&lt;=0,0,IF($BZ110&gt;=Data_Noise!P110,0,Data_Noise!P110-$BZ110)),Data_Noise!P110)),"")</f>
        <v>0</v>
      </c>
      <c r="Q110" s="79">
        <f ca="1">IFERROR(IF(Data_Noise!Q110="","",IF($B$3="On",IF(Data_Noise!Q110&lt;=0,0,IF($BZ110&gt;=Data_Noise!Q110,0,Data_Noise!Q110-$BZ110)),Data_Noise!Q110)),"")</f>
        <v>0</v>
      </c>
      <c r="R110" s="79">
        <f ca="1">IFERROR(IF(Data_Noise!R110="","",IF($B$3="On",IF(Data_Noise!R110&lt;=0,0,IF($BZ110&gt;=Data_Noise!R110,0,Data_Noise!R110-$BZ110)),Data_Noise!R110)),"")</f>
        <v>0</v>
      </c>
      <c r="S110" s="79">
        <f ca="1">IFERROR(IF(Data_Noise!S110="","",IF($B$3="On",IF(Data_Noise!S110&lt;=0,0,IF($BZ110&gt;=Data_Noise!S110,0,Data_Noise!S110-$BZ110)),Data_Noise!S110)),"")</f>
        <v>0</v>
      </c>
      <c r="T110" s="79">
        <f ca="1">IFERROR(IF(Data_Noise!T110="","",IF($B$3="On",IF(Data_Noise!T110&lt;=0,0,IF($BZ110&gt;=Data_Noise!T110,0,Data_Noise!T110-$BZ110)),Data_Noise!T110)),"")</f>
        <v>0</v>
      </c>
      <c r="U110" s="79">
        <f ca="1">IFERROR(IF(Data_Noise!U110="","",IF($B$3="On",IF(Data_Noise!U110&lt;=0,0,IF($BZ110&gt;=Data_Noise!U110,0,Data_Noise!U110-$BZ110)),Data_Noise!U110)),"")</f>
        <v>0</v>
      </c>
      <c r="V110" s="79">
        <f ca="1">IFERROR(IF(Data_Noise!V110="","",IF($B$3="On",IF(Data_Noise!V110&lt;=0,0,IF($BZ110&gt;=Data_Noise!V110,0,Data_Noise!V110-$BZ110)),Data_Noise!V110)),"")</f>
        <v>0</v>
      </c>
      <c r="W110" s="79">
        <f ca="1">IFERROR(IF(Data_Noise!W110="","",IF($B$3="On",IF(Data_Noise!W110&lt;=0,0,IF($BZ110&gt;=Data_Noise!W110,0,Data_Noise!W110-$BZ110)),Data_Noise!W110)),"")</f>
        <v>0</v>
      </c>
      <c r="X110" s="79">
        <f ca="1">IFERROR(IF(Data_Noise!X110="","",IF($B$3="On",IF(Data_Noise!X110&lt;=0,0,IF($BZ110&gt;=Data_Noise!X110,0,Data_Noise!X110-$BZ110)),Data_Noise!X110)),"")</f>
        <v>0</v>
      </c>
      <c r="Y110" s="79">
        <f ca="1">IFERROR(IF(Data_Noise!Y110="","",IF($B$3="On",IF(Data_Noise!Y110&lt;=0,0,IF($BZ110&gt;=Data_Noise!Y110,0,Data_Noise!Y110-$BZ110)),Data_Noise!Y110)),"")</f>
        <v>0</v>
      </c>
      <c r="Z110" s="79">
        <f ca="1">IFERROR(IF(Data_Noise!Z110="","",IF($B$3="On",IF(Data_Noise!Z110&lt;=0,0,IF($BZ110&gt;=Data_Noise!Z110,0,Data_Noise!Z110-$BZ110)),Data_Noise!Z110)),"")</f>
        <v>8.0709308180923429</v>
      </c>
      <c r="AA110" s="79">
        <f ca="1">IFERROR(IF(Data_Noise!AA110="","",IF($B$3="On",IF(Data_Noise!AA110&lt;=0,0,IF($BZ110&gt;=Data_Noise!AA110,0,Data_Noise!AA110-$BZ110)),Data_Noise!AA110)),"")</f>
        <v>28.911143744257224</v>
      </c>
      <c r="AB110" s="79">
        <f ca="1">IFERROR(IF(Data_Noise!AB110="","",IF($B$3="On",IF(Data_Noise!AB110&lt;=0,0,IF($BZ110&gt;=Data_Noise!AB110,0,Data_Noise!AB110-$BZ110)),Data_Noise!AB110)),"")</f>
        <v>69.025802470267038</v>
      </c>
      <c r="AC110" s="79">
        <f ca="1">IFERROR(IF(Data_Noise!AC110="","",IF($B$3="On",IF(Data_Noise!AC110&lt;=0,0,IF($BZ110&gt;=Data_Noise!AC110,0,Data_Noise!AC110-$BZ110)),Data_Noise!AC110)),"")</f>
        <v>141.27099579379151</v>
      </c>
      <c r="AD110" s="79">
        <f ca="1">IFERROR(IF(Data_Noise!AD110="","",IF($B$3="On",IF(Data_Noise!AD110&lt;=0,0,IF($BZ110&gt;=Data_Noise!AD110,0,Data_Noise!AD110-$BZ110)),Data_Noise!AD110)),"")</f>
        <v>279.30477530197146</v>
      </c>
      <c r="AE110" s="79">
        <f ca="1">IFERROR(IF(Data_Noise!AE110="","",IF($B$3="On",IF(Data_Noise!AE110&lt;=0,0,IF($BZ110&gt;=Data_Noise!AE110,0,Data_Noise!AE110-$BZ110)),Data_Noise!AE110)),"")</f>
        <v>525.85466251248977</v>
      </c>
      <c r="AF110" s="79">
        <f ca="1">IFERROR(IF(Data_Noise!AF110="","",IF($B$3="On",IF(Data_Noise!AF110&lt;=0,0,IF($BZ110&gt;=Data_Noise!AF110,0,Data_Noise!AF110-$BZ110)),Data_Noise!AF110)),"")</f>
        <v>935.19863122409106</v>
      </c>
      <c r="AG110" s="79">
        <f ca="1">IFERROR(IF(Data_Noise!AG110="","",IF($B$3="On",IF(Data_Noise!AG110&lt;=0,0,IF($BZ110&gt;=Data_Noise!AG110,0,Data_Noise!AG110-$BZ110)),Data_Noise!AG110)),"")</f>
        <v>1514.8266117284581</v>
      </c>
      <c r="AH110" s="79">
        <f ca="1">IFERROR(IF(Data_Noise!AH110="","",IF($B$3="On",IF(Data_Noise!AH110&lt;=0,0,IF($BZ110&gt;=Data_Noise!AH110,0,Data_Noise!AH110-$BZ110)),Data_Noise!AH110)),"")</f>
        <v>2182.20737723922</v>
      </c>
      <c r="AI110" s="79">
        <f ca="1">IFERROR(IF(Data_Noise!AI110="","",IF($B$3="On",IF(Data_Noise!AI110&lt;=0,0,IF($BZ110&gt;=Data_Noise!AI110,0,Data_Noise!AI110-$BZ110)),Data_Noise!AI110)),"")</f>
        <v>2817.1909750128698</v>
      </c>
      <c r="AJ110" s="79">
        <f ca="1">IFERROR(IF(Data_Noise!AJ110="","",IF($B$3="On",IF(Data_Noise!AJ110&lt;=0,0,IF($BZ110&gt;=Data_Noise!AJ110,0,Data_Noise!AJ110-$BZ110)),Data_Noise!AJ110)),"")</f>
        <v>3314.9666388732599</v>
      </c>
      <c r="AK110" s="79">
        <f ca="1">IFERROR(IF(Data_Noise!AK110="","",IF($B$3="On",IF(Data_Noise!AK110&lt;=0,0,IF($BZ110&gt;=Data_Noise!AK110,0,Data_Noise!AK110-$BZ110)),Data_Noise!AK110)),"")</f>
        <v>3658.5239587296232</v>
      </c>
      <c r="AL110" s="79">
        <f ca="1">IFERROR(IF(Data_Noise!AL110="","",IF($B$3="On",IF(Data_Noise!AL110&lt;=0,0,IF($BZ110&gt;=Data_Noise!AL110,0,Data_Noise!AL110-$BZ110)),Data_Noise!AL110)),"")</f>
        <v>3868.7431972153131</v>
      </c>
      <c r="AM110" s="79">
        <f ca="1">IFERROR(IF(Data_Noise!AM110="","",IF($B$3="On",IF(Data_Noise!AM110&lt;=0,0,IF($BZ110&gt;=Data_Noise!AM110,0,Data_Noise!AM110-$BZ110)),Data_Noise!AM110)),"")</f>
        <v>3993.4301627977866</v>
      </c>
      <c r="AN110" s="79">
        <f ca="1">IFERROR(IF(Data_Noise!AN110="","",IF($B$3="On",IF(Data_Noise!AN110&lt;=0,0,IF($BZ110&gt;=Data_Noise!AN110,0,Data_Noise!AN110-$BZ110)),Data_Noise!AN110)),"")</f>
        <v>4066.0578510452533</v>
      </c>
      <c r="AO110" s="79">
        <f ca="1">IFERROR(IF(Data_Noise!AO110="","",IF($B$3="On",IF(Data_Noise!AO110&lt;=0,0,IF($BZ110&gt;=Data_Noise!AO110,0,Data_Noise!AO110-$BZ110)),Data_Noise!AO110)),"")</f>
        <v>4113.3761982471897</v>
      </c>
      <c r="AP110" s="79">
        <f ca="1">IFERROR(IF(Data_Noise!AP110="","",IF($B$3="On",IF(Data_Noise!AP110&lt;=0,0,IF($BZ110&gt;=Data_Noise!AP110,0,Data_Noise!AP110-$BZ110)),Data_Noise!AP110)),"")</f>
        <v>4131.8251446325085</v>
      </c>
      <c r="AQ110" s="79" t="str">
        <f>IFERROR(IF(Data_Noise!AQ110="","",IF($B$3="On",IF(Data_Noise!AQ110&lt;=0,0,IF($BZ110&gt;=Data_Noise!AQ110,0,Data_Noise!AQ110-$BZ110)),Data_Noise!AQ110)),"")</f>
        <v/>
      </c>
      <c r="AR110" s="79" t="str">
        <f>IFERROR(IF(Data_Noise!AR110="","",IF($B$3="On",IF(Data_Noise!AR110&lt;=0,0,IF($BZ110&gt;=Data_Noise!AR110,0,Data_Noise!AR110-$BZ110)),Data_Noise!AR110)),"")</f>
        <v/>
      </c>
      <c r="AS110" s="79" t="str">
        <f>IFERROR(IF(Data_Noise!AS110="","",IF($B$3="On",IF(Data_Noise!AS110&lt;=0,0,IF($BZ110&gt;=Data_Noise!AS110,0,Data_Noise!AS110-$BZ110)),Data_Noise!AS110)),"")</f>
        <v/>
      </c>
      <c r="AT110" s="79" t="str">
        <f>IFERROR(IF(Data_Noise!AT110="","",IF($B$3="On",IF(Data_Noise!AT110&lt;=0,0,IF($BZ110&gt;=Data_Noise!AT110,0,Data_Noise!AT110-$BZ110)),Data_Noise!AT110)),"")</f>
        <v/>
      </c>
      <c r="AU110" s="79" t="str">
        <f>IFERROR(IF(Data_Noise!AU110="","",IF($B$3="On",IF(Data_Noise!AU110&lt;=0,0,IF($BZ110&gt;=Data_Noise!AU110,0,Data_Noise!AU110-$BZ110)),Data_Noise!AU110)),"")</f>
        <v/>
      </c>
      <c r="AV110" s="79" t="str">
        <f>IFERROR(IF(Data_Noise!AV110="","",IF($B$3="On",IF(Data_Noise!AV110&lt;=0,0,IF($BZ110&gt;=Data_Noise!AV110,0,Data_Noise!AV110-$BZ110)),Data_Noise!AV110)),"")</f>
        <v/>
      </c>
      <c r="AW110" s="79" t="str">
        <f>IFERROR(IF(Data_Noise!AW110="","",IF($B$3="On",IF(Data_Noise!AW110&lt;=0,0,IF($BZ110&gt;=Data_Noise!AW110,0,Data_Noise!AW110-$BZ110)),Data_Noise!AW110)),"")</f>
        <v/>
      </c>
      <c r="AX110" s="79" t="str">
        <f>IFERROR(IF(Data_Noise!AX110="","",IF($B$3="On",IF(Data_Noise!AX110&lt;=0,0,IF($BZ110&gt;=Data_Noise!AX110,0,Data_Noise!AX110-$BZ110)),Data_Noise!AX110)),"")</f>
        <v/>
      </c>
      <c r="AY110" s="79" t="str">
        <f>IFERROR(IF(Data_Noise!AY110="","",IF($B$3="On",IF(Data_Noise!AY110&lt;=0,0,IF($BZ110&gt;=Data_Noise!AY110,0,Data_Noise!AY110-$BZ110)),Data_Noise!AY110)),"")</f>
        <v/>
      </c>
      <c r="AZ110" s="79" t="str">
        <f>IFERROR(IF(Data_Noise!AZ110="","",IF($B$3="On",IF(Data_Noise!AZ110&lt;=0,0,IF($BZ110&gt;=Data_Noise!AZ110,0,Data_Noise!AZ110-$BZ110)),Data_Noise!AZ110)),"")</f>
        <v/>
      </c>
      <c r="BA110">
        <f ca="1">IF(BA$3="","",Data_Noise!C110)</f>
        <v>8.3491540174932197</v>
      </c>
      <c r="BB110">
        <f ca="1">IF(BB$3="","",Data_Noise!D110)</f>
        <v>9.0717628314810117</v>
      </c>
      <c r="BC110">
        <f ca="1">IF(BC$3="","",Data_Noise!E110)</f>
        <v>8.8119076974145827</v>
      </c>
      <c r="BD110">
        <f ca="1">IF(BD$3="","",Data_Noise!F110)</f>
        <v>6.1182632281763034</v>
      </c>
      <c r="BE110">
        <f ca="1">IF(BE$3="","",Data_Noise!G110)</f>
        <v>1.8060341905932864</v>
      </c>
      <c r="BF110">
        <f ca="1">IF(BF$3="","",Data_Noise!H110)</f>
        <v>0.77624035024154991</v>
      </c>
      <c r="BG110">
        <f ca="1">IF(BG$3="","",Data_Noise!I110)</f>
        <v>0.63218781884370279</v>
      </c>
      <c r="BH110">
        <f ca="1">IF(BH$3="","",Data_Noise!J110)</f>
        <v>2.1836660450890095</v>
      </c>
      <c r="BI110">
        <f ca="1">IF(BI$3="","",Data_Noise!K110)</f>
        <v>0.21317673941257298</v>
      </c>
      <c r="BJ110">
        <f ca="1">IF(BJ$3="","",Data_Noise!L110)</f>
        <v>-0.87928516759241993</v>
      </c>
      <c r="BK110">
        <f ca="1">IF(BK$3="","",Data_Noise!M110)</f>
        <v>-2.5317457934438603</v>
      </c>
      <c r="BL110">
        <f ca="1">IF(BL$3="","",Data_Noise!N110)</f>
        <v>-4.5587554268992463</v>
      </c>
      <c r="BM110">
        <f ca="1">IF(BM$3="","",Data_Noise!O110)</f>
        <v>-3.7653979206544723</v>
      </c>
      <c r="BN110" t="str">
        <f>IF(BN$3="","",Data_Noise!P110)</f>
        <v/>
      </c>
      <c r="BO110" t="str">
        <f>IF(BO$3="","",Data_Noise!Q110)</f>
        <v/>
      </c>
      <c r="BP110" t="str">
        <f>IF(BP$3="","",Data_Noise!R110)</f>
        <v/>
      </c>
      <c r="BQ110" t="str">
        <f>IF(BQ$3="","",Data_Noise!S110)</f>
        <v/>
      </c>
      <c r="BR110" t="str">
        <f>IF(BR$3="","",Data_Noise!T110)</f>
        <v/>
      </c>
      <c r="BS110" t="str">
        <f>IF(BS$3="","",Data_Noise!U110)</f>
        <v/>
      </c>
      <c r="BT110" t="str">
        <f>IF(BT$3="","",Data_Noise!V110)</f>
        <v/>
      </c>
      <c r="BU110" t="str">
        <f>IF(BU$3="","",Data_Noise!W110)</f>
        <v/>
      </c>
      <c r="BV110" t="str">
        <f>IF(BV$3="","",Data_Noise!X110)</f>
        <v/>
      </c>
      <c r="BW110" t="str">
        <f>IF(BW$3="","",Data_Noise!Y110)</f>
        <v/>
      </c>
      <c r="BX110" t="str">
        <f>IF(BX$3="","",Data_Noise!Z110)</f>
        <v/>
      </c>
      <c r="BY110" t="str">
        <f>IF(BY$3="","",Data_Noise!AA110)</f>
        <v/>
      </c>
      <c r="BZ110">
        <f t="shared" ca="1" si="2"/>
        <v>2.0174775853965574</v>
      </c>
    </row>
    <row r="111" spans="1:78" x14ac:dyDescent="0.25">
      <c r="A111" s="79">
        <f ca="1">Data_Initial!A111</f>
        <v>2</v>
      </c>
      <c r="B111" s="79" t="str">
        <f ca="1">Data_Initial!B111</f>
        <v>D5</v>
      </c>
      <c r="C111" s="79">
        <f ca="1">IFERROR(IF(Data_Noise!C111="","",IF($B$3="On",IF(Data_Noise!C111&lt;=0,0,IF($BZ111&gt;=Data_Noise!C111,0,Data_Noise!C111-$BZ111)),Data_Noise!C111)),"")</f>
        <v>0</v>
      </c>
      <c r="D111" s="79">
        <f ca="1">IFERROR(IF(Data_Noise!D111="","",IF($B$3="On",IF(Data_Noise!D111&lt;=0,0,IF($BZ111&gt;=Data_Noise!D111,0,Data_Noise!D111-$BZ111)),Data_Noise!D111)),"")</f>
        <v>0</v>
      </c>
      <c r="E111" s="79">
        <f ca="1">IFERROR(IF(Data_Noise!E111="","",IF($B$3="On",IF(Data_Noise!E111&lt;=0,0,IF($BZ111&gt;=Data_Noise!E111,0,Data_Noise!E111-$BZ111)),Data_Noise!E111)),"")</f>
        <v>0</v>
      </c>
      <c r="F111" s="79">
        <f ca="1">IFERROR(IF(Data_Noise!F111="","",IF($B$3="On",IF(Data_Noise!F111&lt;=0,0,IF($BZ111&gt;=Data_Noise!F111,0,Data_Noise!F111-$BZ111)),Data_Noise!F111)),"")</f>
        <v>0</v>
      </c>
      <c r="G111" s="79">
        <f ca="1">IFERROR(IF(Data_Noise!G111="","",IF($B$3="On",IF(Data_Noise!G111&lt;=0,0,IF($BZ111&gt;=Data_Noise!G111,0,Data_Noise!G111-$BZ111)),Data_Noise!G111)),"")</f>
        <v>1.1644966560242067</v>
      </c>
      <c r="H111" s="79">
        <f ca="1">IFERROR(IF(Data_Noise!H111="","",IF($B$3="On",IF(Data_Noise!H111&lt;=0,0,IF($BZ111&gt;=Data_Noise!H111,0,Data_Noise!H111-$BZ111)),Data_Noise!H111)),"")</f>
        <v>0.7885773660211437</v>
      </c>
      <c r="I111" s="79">
        <f ca="1">IFERROR(IF(Data_Noise!I111="","",IF($B$3="On",IF(Data_Noise!I111&lt;=0,0,IF($BZ111&gt;=Data_Noise!I111,0,Data_Noise!I111-$BZ111)),Data_Noise!I111)),"")</f>
        <v>0.39823268788106381</v>
      </c>
      <c r="J111" s="79">
        <f ca="1">IFERROR(IF(Data_Noise!J111="","",IF($B$3="On",IF(Data_Noise!J111&lt;=0,0,IF($BZ111&gt;=Data_Noise!J111,0,Data_Noise!J111-$BZ111)),Data_Noise!J111)),"")</f>
        <v>0</v>
      </c>
      <c r="K111" s="79">
        <f ca="1">IFERROR(IF(Data_Noise!K111="","",IF($B$3="On",IF(Data_Noise!K111&lt;=0,0,IF($BZ111&gt;=Data_Noise!K111,0,Data_Noise!K111-$BZ111)),Data_Noise!K111)),"")</f>
        <v>0</v>
      </c>
      <c r="L111" s="79">
        <f ca="1">IFERROR(IF(Data_Noise!L111="","",IF($B$3="On",IF(Data_Noise!L111&lt;=0,0,IF($BZ111&gt;=Data_Noise!L111,0,Data_Noise!L111-$BZ111)),Data_Noise!L111)),"")</f>
        <v>0</v>
      </c>
      <c r="M111" s="79">
        <f ca="1">IFERROR(IF(Data_Noise!M111="","",IF($B$3="On",IF(Data_Noise!M111&lt;=0,0,IF($BZ111&gt;=Data_Noise!M111,0,Data_Noise!M111-$BZ111)),Data_Noise!M111)),"")</f>
        <v>0.81255044356223038</v>
      </c>
      <c r="N111" s="79">
        <f ca="1">IFERROR(IF(Data_Noise!N111="","",IF($B$3="On",IF(Data_Noise!N111&lt;=0,0,IF($BZ111&gt;=Data_Noise!N111,0,Data_Noise!N111-$BZ111)),Data_Noise!N111)),"")</f>
        <v>0.9651834784900073</v>
      </c>
      <c r="O111" s="79">
        <f ca="1">IFERROR(IF(Data_Noise!O111="","",IF($B$3="On",IF(Data_Noise!O111&lt;=0,0,IF($BZ111&gt;=Data_Noise!O111,0,Data_Noise!O111-$BZ111)),Data_Noise!O111)),"")</f>
        <v>0</v>
      </c>
      <c r="P111" s="79">
        <f ca="1">IFERROR(IF(Data_Noise!P111="","",IF($B$3="On",IF(Data_Noise!P111&lt;=0,0,IF($BZ111&gt;=Data_Noise!P111,0,Data_Noise!P111-$BZ111)),Data_Noise!P111)),"")</f>
        <v>0</v>
      </c>
      <c r="Q111" s="79">
        <f ca="1">IFERROR(IF(Data_Noise!Q111="","",IF($B$3="On",IF(Data_Noise!Q111&lt;=0,0,IF($BZ111&gt;=Data_Noise!Q111,0,Data_Noise!Q111-$BZ111)),Data_Noise!Q111)),"")</f>
        <v>0</v>
      </c>
      <c r="R111" s="79">
        <f ca="1">IFERROR(IF(Data_Noise!R111="","",IF($B$3="On",IF(Data_Noise!R111&lt;=0,0,IF($BZ111&gt;=Data_Noise!R111,0,Data_Noise!R111-$BZ111)),Data_Noise!R111)),"")</f>
        <v>0</v>
      </c>
      <c r="S111" s="79">
        <f ca="1">IFERROR(IF(Data_Noise!S111="","",IF($B$3="On",IF(Data_Noise!S111&lt;=0,0,IF($BZ111&gt;=Data_Noise!S111,0,Data_Noise!S111-$BZ111)),Data_Noise!S111)),"")</f>
        <v>0</v>
      </c>
      <c r="T111" s="79">
        <f ca="1">IFERROR(IF(Data_Noise!T111="","",IF($B$3="On",IF(Data_Noise!T111&lt;=0,0,IF($BZ111&gt;=Data_Noise!T111,0,Data_Noise!T111-$BZ111)),Data_Noise!T111)),"")</f>
        <v>0</v>
      </c>
      <c r="U111" s="79">
        <f ca="1">IFERROR(IF(Data_Noise!U111="","",IF($B$3="On",IF(Data_Noise!U111&lt;=0,0,IF($BZ111&gt;=Data_Noise!U111,0,Data_Noise!U111-$BZ111)),Data_Noise!U111)),"")</f>
        <v>0</v>
      </c>
      <c r="V111" s="79">
        <f ca="1">IFERROR(IF(Data_Noise!V111="","",IF($B$3="On",IF(Data_Noise!V111&lt;=0,0,IF($BZ111&gt;=Data_Noise!V111,0,Data_Noise!V111-$BZ111)),Data_Noise!V111)),"")</f>
        <v>0</v>
      </c>
      <c r="W111" s="79">
        <f ca="1">IFERROR(IF(Data_Noise!W111="","",IF($B$3="On",IF(Data_Noise!W111&lt;=0,0,IF($BZ111&gt;=Data_Noise!W111,0,Data_Noise!W111-$BZ111)),Data_Noise!W111)),"")</f>
        <v>0</v>
      </c>
      <c r="X111" s="79">
        <f ca="1">IFERROR(IF(Data_Noise!X111="","",IF($B$3="On",IF(Data_Noise!X111&lt;=0,0,IF($BZ111&gt;=Data_Noise!X111,0,Data_Noise!X111-$BZ111)),Data_Noise!X111)),"")</f>
        <v>0</v>
      </c>
      <c r="Y111" s="79">
        <f ca="1">IFERROR(IF(Data_Noise!Y111="","",IF($B$3="On",IF(Data_Noise!Y111&lt;=0,0,IF($BZ111&gt;=Data_Noise!Y111,0,Data_Noise!Y111-$BZ111)),Data_Noise!Y111)),"")</f>
        <v>0</v>
      </c>
      <c r="Z111" s="79">
        <f ca="1">IFERROR(IF(Data_Noise!Z111="","",IF($B$3="On",IF(Data_Noise!Z111&lt;=0,0,IF($BZ111&gt;=Data_Noise!Z111,0,Data_Noise!Z111-$BZ111)),Data_Noise!Z111)),"")</f>
        <v>8.8398900919798571</v>
      </c>
      <c r="AA111" s="79">
        <f ca="1">IFERROR(IF(Data_Noise!AA111="","",IF($B$3="On",IF(Data_Noise!AA111&lt;=0,0,IF($BZ111&gt;=Data_Noise!AA111,0,Data_Noise!AA111-$BZ111)),Data_Noise!AA111)),"")</f>
        <v>29.021375912859664</v>
      </c>
      <c r="AB111" s="79">
        <f ca="1">IFERROR(IF(Data_Noise!AB111="","",IF($B$3="On",IF(Data_Noise!AB111&lt;=0,0,IF($BZ111&gt;=Data_Noise!AB111,0,Data_Noise!AB111-$BZ111)),Data_Noise!AB111)),"")</f>
        <v>68.657503471177392</v>
      </c>
      <c r="AC111" s="79">
        <f ca="1">IFERROR(IF(Data_Noise!AC111="","",IF($B$3="On",IF(Data_Noise!AC111&lt;=0,0,IF($BZ111&gt;=Data_Noise!AC111,0,Data_Noise!AC111-$BZ111)),Data_Noise!AC111)),"")</f>
        <v>147.46150206132168</v>
      </c>
      <c r="AD111" s="79">
        <f ca="1">IFERROR(IF(Data_Noise!AD111="","",IF($B$3="On",IF(Data_Noise!AD111&lt;=0,0,IF($BZ111&gt;=Data_Noise!AD111,0,Data_Noise!AD111-$BZ111)),Data_Noise!AD111)),"")</f>
        <v>291.745687358878</v>
      </c>
      <c r="AE111" s="79">
        <f ca="1">IFERROR(IF(Data_Noise!AE111="","",IF($B$3="On",IF(Data_Noise!AE111&lt;=0,0,IF($BZ111&gt;=Data_Noise!AE111,0,Data_Noise!AE111-$BZ111)),Data_Noise!AE111)),"")</f>
        <v>552.6414253762764</v>
      </c>
      <c r="AF111" s="79">
        <f ca="1">IFERROR(IF(Data_Noise!AF111="","",IF($B$3="On",IF(Data_Noise!AF111&lt;=0,0,IF($BZ111&gt;=Data_Noise!AF111,0,Data_Noise!AF111-$BZ111)),Data_Noise!AF111)),"")</f>
        <v>984.55760179888307</v>
      </c>
      <c r="AG111" s="79">
        <f ca="1">IFERROR(IF(Data_Noise!AG111="","",IF($B$3="On",IF(Data_Noise!AG111&lt;=0,0,IF($BZ111&gt;=Data_Noise!AG111,0,Data_Noise!AG111-$BZ111)),Data_Noise!AG111)),"")</f>
        <v>1607.0206898559052</v>
      </c>
      <c r="AH111" s="79">
        <f ca="1">IFERROR(IF(Data_Noise!AH111="","",IF($B$3="On",IF(Data_Noise!AH111&lt;=0,0,IF($BZ111&gt;=Data_Noise!AH111,0,Data_Noise!AH111-$BZ111)),Data_Noise!AH111)),"")</f>
        <v>2332.302377882927</v>
      </c>
      <c r="AI111" s="79">
        <f ca="1">IFERROR(IF(Data_Noise!AI111="","",IF($B$3="On",IF(Data_Noise!AI111&lt;=0,0,IF($BZ111&gt;=Data_Noise!AI111,0,Data_Noise!AI111-$BZ111)),Data_Noise!AI111)),"")</f>
        <v>3031.2765859231035</v>
      </c>
      <c r="AJ111" s="79">
        <f ca="1">IFERROR(IF(Data_Noise!AJ111="","",IF($B$3="On",IF(Data_Noise!AJ111&lt;=0,0,IF($BZ111&gt;=Data_Noise!AJ111,0,Data_Noise!AJ111-$BZ111)),Data_Noise!AJ111)),"")</f>
        <v>3583.5197940166304</v>
      </c>
      <c r="AK111" s="79">
        <f ca="1">IFERROR(IF(Data_Noise!AK111="","",IF($B$3="On",IF(Data_Noise!AK111&lt;=0,0,IF($BZ111&gt;=Data_Noise!AK111,0,Data_Noise!AK111-$BZ111)),Data_Noise!AK111)),"")</f>
        <v>3964.8502814575872</v>
      </c>
      <c r="AL111" s="79">
        <f ca="1">IFERROR(IF(Data_Noise!AL111="","",IF($B$3="On",IF(Data_Noise!AL111&lt;=0,0,IF($BZ111&gt;=Data_Noise!AL111,0,Data_Noise!AL111-$BZ111)),Data_Noise!AL111)),"")</f>
        <v>4197.0489257185936</v>
      </c>
      <c r="AM111" s="79">
        <f ca="1">IFERROR(IF(Data_Noise!AM111="","",IF($B$3="On",IF(Data_Noise!AM111&lt;=0,0,IF($BZ111&gt;=Data_Noise!AM111,0,Data_Noise!AM111-$BZ111)),Data_Noise!AM111)),"")</f>
        <v>4334.0457052478141</v>
      </c>
      <c r="AN111" s="79">
        <f ca="1">IFERROR(IF(Data_Noise!AN111="","",IF($B$3="On",IF(Data_Noise!AN111&lt;=0,0,IF($BZ111&gt;=Data_Noise!AN111,0,Data_Noise!AN111-$BZ111)),Data_Noise!AN111)),"")</f>
        <v>4418.5799658776205</v>
      </c>
      <c r="AO111" s="79">
        <f ca="1">IFERROR(IF(Data_Noise!AO111="","",IF($B$3="On",IF(Data_Noise!AO111&lt;=0,0,IF($BZ111&gt;=Data_Noise!AO111,0,Data_Noise!AO111-$BZ111)),Data_Noise!AO111)),"")</f>
        <v>4478.2573155861573</v>
      </c>
      <c r="AP111" s="79">
        <f ca="1">IFERROR(IF(Data_Noise!AP111="","",IF($B$3="On",IF(Data_Noise!AP111&lt;=0,0,IF($BZ111&gt;=Data_Noise!AP111,0,Data_Noise!AP111-$BZ111)),Data_Noise!AP111)),"")</f>
        <v>4503.8036997070312</v>
      </c>
      <c r="AQ111" s="79" t="str">
        <f>IFERROR(IF(Data_Noise!AQ111="","",IF($B$3="On",IF(Data_Noise!AQ111&lt;=0,0,IF($BZ111&gt;=Data_Noise!AQ111,0,Data_Noise!AQ111-$BZ111)),Data_Noise!AQ111)),"")</f>
        <v/>
      </c>
      <c r="AR111" s="79" t="str">
        <f>IFERROR(IF(Data_Noise!AR111="","",IF($B$3="On",IF(Data_Noise!AR111&lt;=0,0,IF($BZ111&gt;=Data_Noise!AR111,0,Data_Noise!AR111-$BZ111)),Data_Noise!AR111)),"")</f>
        <v/>
      </c>
      <c r="AS111" s="79" t="str">
        <f>IFERROR(IF(Data_Noise!AS111="","",IF($B$3="On",IF(Data_Noise!AS111&lt;=0,0,IF($BZ111&gt;=Data_Noise!AS111,0,Data_Noise!AS111-$BZ111)),Data_Noise!AS111)),"")</f>
        <v/>
      </c>
      <c r="AT111" s="79" t="str">
        <f>IFERROR(IF(Data_Noise!AT111="","",IF($B$3="On",IF(Data_Noise!AT111&lt;=0,0,IF($BZ111&gt;=Data_Noise!AT111,0,Data_Noise!AT111-$BZ111)),Data_Noise!AT111)),"")</f>
        <v/>
      </c>
      <c r="AU111" s="79" t="str">
        <f>IFERROR(IF(Data_Noise!AU111="","",IF($B$3="On",IF(Data_Noise!AU111&lt;=0,0,IF($BZ111&gt;=Data_Noise!AU111,0,Data_Noise!AU111-$BZ111)),Data_Noise!AU111)),"")</f>
        <v/>
      </c>
      <c r="AV111" s="79" t="str">
        <f>IFERROR(IF(Data_Noise!AV111="","",IF($B$3="On",IF(Data_Noise!AV111&lt;=0,0,IF($BZ111&gt;=Data_Noise!AV111,0,Data_Noise!AV111-$BZ111)),Data_Noise!AV111)),"")</f>
        <v/>
      </c>
      <c r="AW111" s="79" t="str">
        <f>IFERROR(IF(Data_Noise!AW111="","",IF($B$3="On",IF(Data_Noise!AW111&lt;=0,0,IF($BZ111&gt;=Data_Noise!AW111,0,Data_Noise!AW111-$BZ111)),Data_Noise!AW111)),"")</f>
        <v/>
      </c>
      <c r="AX111" s="79" t="str">
        <f>IFERROR(IF(Data_Noise!AX111="","",IF($B$3="On",IF(Data_Noise!AX111&lt;=0,0,IF($BZ111&gt;=Data_Noise!AX111,0,Data_Noise!AX111-$BZ111)),Data_Noise!AX111)),"")</f>
        <v/>
      </c>
      <c r="AY111" s="79" t="str">
        <f>IFERROR(IF(Data_Noise!AY111="","",IF($B$3="On",IF(Data_Noise!AY111&lt;=0,0,IF($BZ111&gt;=Data_Noise!AY111,0,Data_Noise!AY111-$BZ111)),Data_Noise!AY111)),"")</f>
        <v/>
      </c>
      <c r="AZ111" s="79" t="str">
        <f>IFERROR(IF(Data_Noise!AZ111="","",IF($B$3="On",IF(Data_Noise!AZ111&lt;=0,0,IF($BZ111&gt;=Data_Noise!AZ111,0,Data_Noise!AZ111-$BZ111)),Data_Noise!AZ111)),"")</f>
        <v/>
      </c>
      <c r="BA111">
        <f ca="1">IF(BA$3="","",Data_Noise!C111)</f>
        <v>1.7781893195187854</v>
      </c>
      <c r="BB111">
        <f ca="1">IF(BB$3="","",Data_Noise!D111)</f>
        <v>1.2427376663147987</v>
      </c>
      <c r="BC111">
        <f ca="1">IF(BC$3="","",Data_Noise!E111)</f>
        <v>1.5483512460059483</v>
      </c>
      <c r="BD111">
        <f ca="1">IF(BD$3="","",Data_Noise!F111)</f>
        <v>1.7360781714807352</v>
      </c>
      <c r="BE111">
        <f ca="1">IF(BE$3="","",Data_Noise!G111)</f>
        <v>2.9755026572438497</v>
      </c>
      <c r="BF111">
        <f ca="1">IF(BF$3="","",Data_Noise!H111)</f>
        <v>2.5995833672407866</v>
      </c>
      <c r="BG111">
        <f ca="1">IF(BG$3="","",Data_Noise!I111)</f>
        <v>2.2092386891007068</v>
      </c>
      <c r="BH111">
        <f ca="1">IF(BH$3="","",Data_Noise!J111)</f>
        <v>1.3567396182703899</v>
      </c>
      <c r="BI111">
        <f ca="1">IF(BI$3="","",Data_Noise!K111)</f>
        <v>0.59606531283012998</v>
      </c>
      <c r="BJ111">
        <f ca="1">IF(BJ$3="","",Data_Noise!L111)</f>
        <v>1.7928104743415734</v>
      </c>
      <c r="BK111">
        <f ca="1">IF(BK$3="","",Data_Noise!M111)</f>
        <v>2.6235564447818733</v>
      </c>
      <c r="BL111">
        <f ca="1">IF(BL$3="","",Data_Noise!N111)</f>
        <v>2.7761894797096502</v>
      </c>
      <c r="BM111">
        <f ca="1">IF(BM$3="","",Data_Noise!O111)</f>
        <v>0.30803556901613</v>
      </c>
      <c r="BN111" t="str">
        <f>IF(BN$3="","",Data_Noise!P111)</f>
        <v/>
      </c>
      <c r="BO111" t="str">
        <f>IF(BO$3="","",Data_Noise!Q111)</f>
        <v/>
      </c>
      <c r="BP111" t="str">
        <f>IF(BP$3="","",Data_Noise!R111)</f>
        <v/>
      </c>
      <c r="BQ111" t="str">
        <f>IF(BQ$3="","",Data_Noise!S111)</f>
        <v/>
      </c>
      <c r="BR111" t="str">
        <f>IF(BR$3="","",Data_Noise!T111)</f>
        <v/>
      </c>
      <c r="BS111" t="str">
        <f>IF(BS$3="","",Data_Noise!U111)</f>
        <v/>
      </c>
      <c r="BT111" t="str">
        <f>IF(BT$3="","",Data_Noise!V111)</f>
        <v/>
      </c>
      <c r="BU111" t="str">
        <f>IF(BU$3="","",Data_Noise!W111)</f>
        <v/>
      </c>
      <c r="BV111" t="str">
        <f>IF(BV$3="","",Data_Noise!X111)</f>
        <v/>
      </c>
      <c r="BW111" t="str">
        <f>IF(BW$3="","",Data_Noise!Y111)</f>
        <v/>
      </c>
      <c r="BX111" t="str">
        <f>IF(BX$3="","",Data_Noise!Z111)</f>
        <v/>
      </c>
      <c r="BY111" t="str">
        <f>IF(BY$3="","",Data_Noise!AA111)</f>
        <v/>
      </c>
      <c r="BZ111">
        <f t="shared" ca="1" si="2"/>
        <v>1.8110060012196429</v>
      </c>
    </row>
    <row r="112" spans="1:78" x14ac:dyDescent="0.25">
      <c r="A112" s="79">
        <f ca="1">Data_Initial!A112</f>
        <v>2</v>
      </c>
      <c r="B112" s="79" t="str">
        <f ca="1">Data_Initial!B112</f>
        <v>E5</v>
      </c>
      <c r="C112" s="79">
        <f ca="1">IFERROR(IF(Data_Noise!C112="","",IF($B$3="On",IF(Data_Noise!C112&lt;=0,0,IF($BZ112&gt;=Data_Noise!C112,0,Data_Noise!C112-$BZ112)),Data_Noise!C112)),"")</f>
        <v>0</v>
      </c>
      <c r="D112" s="79">
        <f ca="1">IFERROR(IF(Data_Noise!D112="","",IF($B$3="On",IF(Data_Noise!D112&lt;=0,0,IF($BZ112&gt;=Data_Noise!D112,0,Data_Noise!D112-$BZ112)),Data_Noise!D112)),"")</f>
        <v>0.32324288374144428</v>
      </c>
      <c r="E112" s="79">
        <f ca="1">IFERROR(IF(Data_Noise!E112="","",IF($B$3="On",IF(Data_Noise!E112&lt;=0,0,IF($BZ112&gt;=Data_Noise!E112,0,Data_Noise!E112-$BZ112)),Data_Noise!E112)),"")</f>
        <v>1.8069058710529109</v>
      </c>
      <c r="F112" s="79">
        <f ca="1">IFERROR(IF(Data_Noise!F112="","",IF($B$3="On",IF(Data_Noise!F112&lt;=0,0,IF($BZ112&gt;=Data_Noise!F112,0,Data_Noise!F112-$BZ112)),Data_Noise!F112)),"")</f>
        <v>1.746878035704621</v>
      </c>
      <c r="G112" s="79">
        <f ca="1">IFERROR(IF(Data_Noise!G112="","",IF($B$3="On",IF(Data_Noise!G112&lt;=0,0,IF($BZ112&gt;=Data_Noise!G112,0,Data_Noise!G112-$BZ112)),Data_Noise!G112)),"")</f>
        <v>2.8607081544813777</v>
      </c>
      <c r="H112" s="79">
        <f ca="1">IFERROR(IF(Data_Noise!H112="","",IF($B$3="On",IF(Data_Noise!H112&lt;=0,0,IF($BZ112&gt;=Data_Noise!H112,0,Data_Noise!H112-$BZ112)),Data_Noise!H112)),"")</f>
        <v>4.0653343004810845</v>
      </c>
      <c r="I112" s="79">
        <f ca="1">IFERROR(IF(Data_Noise!I112="","",IF($B$3="On",IF(Data_Noise!I112&lt;=0,0,IF($BZ112&gt;=Data_Noise!I112,0,Data_Noise!I112-$BZ112)),Data_Noise!I112)),"")</f>
        <v>3.3023240881503302</v>
      </c>
      <c r="J112" s="79">
        <f ca="1">IFERROR(IF(Data_Noise!J112="","",IF($B$3="On",IF(Data_Noise!J112&lt;=0,0,IF($BZ112&gt;=Data_Noise!J112,0,Data_Noise!J112-$BZ112)),Data_Noise!J112)),"")</f>
        <v>0.37985305529558078</v>
      </c>
      <c r="K112" s="79">
        <f ca="1">IFERROR(IF(Data_Noise!K112="","",IF($B$3="On",IF(Data_Noise!K112&lt;=0,0,IF($BZ112&gt;=Data_Noise!K112,0,Data_Noise!K112-$BZ112)),Data_Noise!K112)),"")</f>
        <v>0</v>
      </c>
      <c r="L112" s="79">
        <f ca="1">IFERROR(IF(Data_Noise!L112="","",IF($B$3="On",IF(Data_Noise!L112&lt;=0,0,IF($BZ112&gt;=Data_Noise!L112,0,Data_Noise!L112-$BZ112)),Data_Noise!L112)),"")</f>
        <v>0</v>
      </c>
      <c r="M112" s="79">
        <f ca="1">IFERROR(IF(Data_Noise!M112="","",IF($B$3="On",IF(Data_Noise!M112&lt;=0,0,IF($BZ112&gt;=Data_Noise!M112,0,Data_Noise!M112-$BZ112)),Data_Noise!M112)),"")</f>
        <v>0</v>
      </c>
      <c r="N112" s="79">
        <f ca="1">IFERROR(IF(Data_Noise!N112="","",IF($B$3="On",IF(Data_Noise!N112&lt;=0,0,IF($BZ112&gt;=Data_Noise!N112,0,Data_Noise!N112-$BZ112)),Data_Noise!N112)),"")</f>
        <v>0</v>
      </c>
      <c r="O112" s="79">
        <f ca="1">IFERROR(IF(Data_Noise!O112="","",IF($B$3="On",IF(Data_Noise!O112&lt;=0,0,IF($BZ112&gt;=Data_Noise!O112,0,Data_Noise!O112-$BZ112)),Data_Noise!O112)),"")</f>
        <v>0</v>
      </c>
      <c r="P112" s="79">
        <f ca="1">IFERROR(IF(Data_Noise!P112="","",IF($B$3="On",IF(Data_Noise!P112&lt;=0,0,IF($BZ112&gt;=Data_Noise!P112,0,Data_Noise!P112-$BZ112)),Data_Noise!P112)),"")</f>
        <v>0</v>
      </c>
      <c r="Q112" s="79">
        <f ca="1">IFERROR(IF(Data_Noise!Q112="","",IF($B$3="On",IF(Data_Noise!Q112&lt;=0,0,IF($BZ112&gt;=Data_Noise!Q112,0,Data_Noise!Q112-$BZ112)),Data_Noise!Q112)),"")</f>
        <v>0</v>
      </c>
      <c r="R112" s="79">
        <f ca="1">IFERROR(IF(Data_Noise!R112="","",IF($B$3="On",IF(Data_Noise!R112&lt;=0,0,IF($BZ112&gt;=Data_Noise!R112,0,Data_Noise!R112-$BZ112)),Data_Noise!R112)),"")</f>
        <v>0</v>
      </c>
      <c r="S112" s="79">
        <f ca="1">IFERROR(IF(Data_Noise!S112="","",IF($B$3="On",IF(Data_Noise!S112&lt;=0,0,IF($BZ112&gt;=Data_Noise!S112,0,Data_Noise!S112-$BZ112)),Data_Noise!S112)),"")</f>
        <v>0</v>
      </c>
      <c r="T112" s="79">
        <f ca="1">IFERROR(IF(Data_Noise!T112="","",IF($B$3="On",IF(Data_Noise!T112&lt;=0,0,IF($BZ112&gt;=Data_Noise!T112,0,Data_Noise!T112-$BZ112)),Data_Noise!T112)),"")</f>
        <v>0</v>
      </c>
      <c r="U112" s="79">
        <f ca="1">IFERROR(IF(Data_Noise!U112="","",IF($B$3="On",IF(Data_Noise!U112&lt;=0,0,IF($BZ112&gt;=Data_Noise!U112,0,Data_Noise!U112-$BZ112)),Data_Noise!U112)),"")</f>
        <v>0</v>
      </c>
      <c r="V112" s="79">
        <f ca="1">IFERROR(IF(Data_Noise!V112="","",IF($B$3="On",IF(Data_Noise!V112&lt;=0,0,IF($BZ112&gt;=Data_Noise!V112,0,Data_Noise!V112-$BZ112)),Data_Noise!V112)),"")</f>
        <v>0</v>
      </c>
      <c r="W112" s="79">
        <f ca="1">IFERROR(IF(Data_Noise!W112="","",IF($B$3="On",IF(Data_Noise!W112&lt;=0,0,IF($BZ112&gt;=Data_Noise!W112,0,Data_Noise!W112-$BZ112)),Data_Noise!W112)),"")</f>
        <v>0</v>
      </c>
      <c r="X112" s="79">
        <f ca="1">IFERROR(IF(Data_Noise!X112="","",IF($B$3="On",IF(Data_Noise!X112&lt;=0,0,IF($BZ112&gt;=Data_Noise!X112,0,Data_Noise!X112-$BZ112)),Data_Noise!X112)),"")</f>
        <v>0</v>
      </c>
      <c r="Y112" s="79">
        <f ca="1">IFERROR(IF(Data_Noise!Y112="","",IF($B$3="On",IF(Data_Noise!Y112&lt;=0,0,IF($BZ112&gt;=Data_Noise!Y112,0,Data_Noise!Y112-$BZ112)),Data_Noise!Y112)),"")</f>
        <v>0.76124976946545098</v>
      </c>
      <c r="Z112" s="79">
        <f ca="1">IFERROR(IF(Data_Noise!Z112="","",IF($B$3="On",IF(Data_Noise!Z112&lt;=0,0,IF($BZ112&gt;=Data_Noise!Z112,0,Data_Noise!Z112-$BZ112)),Data_Noise!Z112)),"")</f>
        <v>10.531709561386592</v>
      </c>
      <c r="AA112" s="79">
        <f ca="1">IFERROR(IF(Data_Noise!AA112="","",IF($B$3="On",IF(Data_Noise!AA112&lt;=0,0,IF($BZ112&gt;=Data_Noise!AA112,0,Data_Noise!AA112-$BZ112)),Data_Noise!AA112)),"")</f>
        <v>34.910716340374371</v>
      </c>
      <c r="AB112" s="79">
        <f ca="1">IFERROR(IF(Data_Noise!AB112="","",IF($B$3="On",IF(Data_Noise!AB112&lt;=0,0,IF($BZ112&gt;=Data_Noise!AB112,0,Data_Noise!AB112-$BZ112)),Data_Noise!AB112)),"")</f>
        <v>78.885948275963528</v>
      </c>
      <c r="AC112" s="79">
        <f ca="1">IFERROR(IF(Data_Noise!AC112="","",IF($B$3="On",IF(Data_Noise!AC112&lt;=0,0,IF($BZ112&gt;=Data_Noise!AC112,0,Data_Noise!AC112-$BZ112)),Data_Noise!AC112)),"")</f>
        <v>165.32171174333425</v>
      </c>
      <c r="AD112" s="79">
        <f ca="1">IFERROR(IF(Data_Noise!AD112="","",IF($B$3="On",IF(Data_Noise!AD112&lt;=0,0,IF($BZ112&gt;=Data_Noise!AD112,0,Data_Noise!AD112-$BZ112)),Data_Noise!AD112)),"")</f>
        <v>321.53128196960012</v>
      </c>
      <c r="AE112" s="79">
        <f ca="1">IFERROR(IF(Data_Noise!AE112="","",IF($B$3="On",IF(Data_Noise!AE112&lt;=0,0,IF($BZ112&gt;=Data_Noise!AE112,0,Data_Noise!AE112-$BZ112)),Data_Noise!AE112)),"")</f>
        <v>604.31405772786479</v>
      </c>
      <c r="AF112" s="79">
        <f ca="1">IFERROR(IF(Data_Noise!AF112="","",IF($B$3="On",IF(Data_Noise!AF112&lt;=0,0,IF($BZ112&gt;=Data_Noise!AF112,0,Data_Noise!AF112-$BZ112)),Data_Noise!AF112)),"")</f>
        <v>1065.2878240370098</v>
      </c>
      <c r="AG112" s="79">
        <f ca="1">IFERROR(IF(Data_Noise!AG112="","",IF($B$3="On",IF(Data_Noise!AG112&lt;=0,0,IF($BZ112&gt;=Data_Noise!AG112,0,Data_Noise!AG112-$BZ112)),Data_Noise!AG112)),"")</f>
        <v>1722.7625056339032</v>
      </c>
      <c r="AH112" s="79">
        <f ca="1">IFERROR(IF(Data_Noise!AH112="","",IF($B$3="On",IF(Data_Noise!AH112&lt;=0,0,IF($BZ112&gt;=Data_Noise!AH112,0,Data_Noise!AH112-$BZ112)),Data_Noise!AH112)),"")</f>
        <v>2482.348733438545</v>
      </c>
      <c r="AI112" s="79">
        <f ca="1">IFERROR(IF(Data_Noise!AI112="","",IF($B$3="On",IF(Data_Noise!AI112&lt;=0,0,IF($BZ112&gt;=Data_Noise!AI112,0,Data_Noise!AI112-$BZ112)),Data_Noise!AI112)),"")</f>
        <v>3213.7251754326949</v>
      </c>
      <c r="AJ112" s="79">
        <f ca="1">IFERROR(IF(Data_Noise!AJ112="","",IF($B$3="On",IF(Data_Noise!AJ112&lt;=0,0,IF($BZ112&gt;=Data_Noise!AJ112,0,Data_Noise!AJ112-$BZ112)),Data_Noise!AJ112)),"")</f>
        <v>3795.5046123760185</v>
      </c>
      <c r="AK112" s="79">
        <f ca="1">IFERROR(IF(Data_Noise!AK112="","",IF($B$3="On",IF(Data_Noise!AK112&lt;=0,0,IF($BZ112&gt;=Data_Noise!AK112,0,Data_Noise!AK112-$BZ112)),Data_Noise!AK112)),"")</f>
        <v>4203.6278972623486</v>
      </c>
      <c r="AL112" s="79">
        <f ca="1">IFERROR(IF(Data_Noise!AL112="","",IF($B$3="On",IF(Data_Noise!AL112&lt;=0,0,IF($BZ112&gt;=Data_Noise!AL112,0,Data_Noise!AL112-$BZ112)),Data_Noise!AL112)),"")</f>
        <v>4458.6228655591849</v>
      </c>
      <c r="AM112" s="79">
        <f ca="1">IFERROR(IF(Data_Noise!AM112="","",IF($B$3="On",IF(Data_Noise!AM112&lt;=0,0,IF($BZ112&gt;=Data_Noise!AM112,0,Data_Noise!AM112-$BZ112)),Data_Noise!AM112)),"")</f>
        <v>4610.8234681418817</v>
      </c>
      <c r="AN112" s="79">
        <f ca="1">IFERROR(IF(Data_Noise!AN112="","",IF($B$3="On",IF(Data_Noise!AN112&lt;=0,0,IF($BZ112&gt;=Data_Noise!AN112,0,Data_Noise!AN112-$BZ112)),Data_Noise!AN112)),"")</f>
        <v>4703.4374507197144</v>
      </c>
      <c r="AO112" s="79">
        <f ca="1">IFERROR(IF(Data_Noise!AO112="","",IF($B$3="On",IF(Data_Noise!AO112&lt;=0,0,IF($BZ112&gt;=Data_Noise!AO112,0,Data_Noise!AO112-$BZ112)),Data_Noise!AO112)),"")</f>
        <v>4765.0626971104684</v>
      </c>
      <c r="AP112" s="79">
        <f ca="1">IFERROR(IF(Data_Noise!AP112="","",IF($B$3="On",IF(Data_Noise!AP112&lt;=0,0,IF($BZ112&gt;=Data_Noise!AP112,0,Data_Noise!AP112-$BZ112)),Data_Noise!AP112)),"")</f>
        <v>4791.1334024214984</v>
      </c>
      <c r="AQ112" s="79" t="str">
        <f>IFERROR(IF(Data_Noise!AQ112="","",IF($B$3="On",IF(Data_Noise!AQ112&lt;=0,0,IF($BZ112&gt;=Data_Noise!AQ112,0,Data_Noise!AQ112-$BZ112)),Data_Noise!AQ112)),"")</f>
        <v/>
      </c>
      <c r="AR112" s="79" t="str">
        <f>IFERROR(IF(Data_Noise!AR112="","",IF($B$3="On",IF(Data_Noise!AR112&lt;=0,0,IF($BZ112&gt;=Data_Noise!AR112,0,Data_Noise!AR112-$BZ112)),Data_Noise!AR112)),"")</f>
        <v/>
      </c>
      <c r="AS112" s="79" t="str">
        <f>IFERROR(IF(Data_Noise!AS112="","",IF($B$3="On",IF(Data_Noise!AS112&lt;=0,0,IF($BZ112&gt;=Data_Noise!AS112,0,Data_Noise!AS112-$BZ112)),Data_Noise!AS112)),"")</f>
        <v/>
      </c>
      <c r="AT112" s="79" t="str">
        <f>IFERROR(IF(Data_Noise!AT112="","",IF($B$3="On",IF(Data_Noise!AT112&lt;=0,0,IF($BZ112&gt;=Data_Noise!AT112,0,Data_Noise!AT112-$BZ112)),Data_Noise!AT112)),"")</f>
        <v/>
      </c>
      <c r="AU112" s="79" t="str">
        <f>IFERROR(IF(Data_Noise!AU112="","",IF($B$3="On",IF(Data_Noise!AU112&lt;=0,0,IF($BZ112&gt;=Data_Noise!AU112,0,Data_Noise!AU112-$BZ112)),Data_Noise!AU112)),"")</f>
        <v/>
      </c>
      <c r="AV112" s="79" t="str">
        <f>IFERROR(IF(Data_Noise!AV112="","",IF($B$3="On",IF(Data_Noise!AV112&lt;=0,0,IF($BZ112&gt;=Data_Noise!AV112,0,Data_Noise!AV112-$BZ112)),Data_Noise!AV112)),"")</f>
        <v/>
      </c>
      <c r="AW112" s="79" t="str">
        <f>IFERROR(IF(Data_Noise!AW112="","",IF($B$3="On",IF(Data_Noise!AW112&lt;=0,0,IF($BZ112&gt;=Data_Noise!AW112,0,Data_Noise!AW112-$BZ112)),Data_Noise!AW112)),"")</f>
        <v/>
      </c>
      <c r="AX112" s="79" t="str">
        <f>IFERROR(IF(Data_Noise!AX112="","",IF($B$3="On",IF(Data_Noise!AX112&lt;=0,0,IF($BZ112&gt;=Data_Noise!AX112,0,Data_Noise!AX112-$BZ112)),Data_Noise!AX112)),"")</f>
        <v/>
      </c>
      <c r="AY112" s="79" t="str">
        <f>IFERROR(IF(Data_Noise!AY112="","",IF($B$3="On",IF(Data_Noise!AY112&lt;=0,0,IF($BZ112&gt;=Data_Noise!AY112,0,Data_Noise!AY112-$BZ112)),Data_Noise!AY112)),"")</f>
        <v/>
      </c>
      <c r="AZ112" s="79" t="str">
        <f>IFERROR(IF(Data_Noise!AZ112="","",IF($B$3="On",IF(Data_Noise!AZ112&lt;=0,0,IF($BZ112&gt;=Data_Noise!AZ112,0,Data_Noise!AZ112-$BZ112)),Data_Noise!AZ112)),"")</f>
        <v/>
      </c>
      <c r="BA112">
        <f ca="1">IF(BA$3="","",Data_Noise!C112)</f>
        <v>-0.58858434734429499</v>
      </c>
      <c r="BB112">
        <f ca="1">IF(BB$3="","",Data_Noise!D112)</f>
        <v>1.3701933039133101</v>
      </c>
      <c r="BC112">
        <f ca="1">IF(BC$3="","",Data_Noise!E112)</f>
        <v>2.8538562912247767</v>
      </c>
      <c r="BD112">
        <f ca="1">IF(BD$3="","",Data_Noise!F112)</f>
        <v>2.7938284558764868</v>
      </c>
      <c r="BE112">
        <f ca="1">IF(BE$3="","",Data_Noise!G112)</f>
        <v>3.9076585746532437</v>
      </c>
      <c r="BF112">
        <f ca="1">IF(BF$3="","",Data_Noise!H112)</f>
        <v>5.1122847206529505</v>
      </c>
      <c r="BG112">
        <f ca="1">IF(BG$3="","",Data_Noise!I112)</f>
        <v>4.3492745083221962</v>
      </c>
      <c r="BH112">
        <f ca="1">IF(BH$3="","",Data_Noise!J112)</f>
        <v>1.4268034754674466</v>
      </c>
      <c r="BI112">
        <f ca="1">IF(BI$3="","",Data_Noise!K112)</f>
        <v>4.3707876255666668E-2</v>
      </c>
      <c r="BJ112">
        <f ca="1">IF(BJ$3="","",Data_Noise!L112)</f>
        <v>0.24706452191003345</v>
      </c>
      <c r="BK112">
        <f ca="1">IF(BK$3="","",Data_Noise!M112)</f>
        <v>-1.3967972478246045</v>
      </c>
      <c r="BL112">
        <f ca="1">IF(BL$3="","",Data_Noise!N112)</f>
        <v>-2.7129685252624172</v>
      </c>
      <c r="BM112">
        <f ca="1">IF(BM$3="","",Data_Noise!O112)</f>
        <v>-3.79596614561054</v>
      </c>
      <c r="BN112" t="str">
        <f>IF(BN$3="","",Data_Noise!P112)</f>
        <v/>
      </c>
      <c r="BO112" t="str">
        <f>IF(BO$3="","",Data_Noise!Q112)</f>
        <v/>
      </c>
      <c r="BP112" t="str">
        <f>IF(BP$3="","",Data_Noise!R112)</f>
        <v/>
      </c>
      <c r="BQ112" t="str">
        <f>IF(BQ$3="","",Data_Noise!S112)</f>
        <v/>
      </c>
      <c r="BR112" t="str">
        <f>IF(BR$3="","",Data_Noise!T112)</f>
        <v/>
      </c>
      <c r="BS112" t="str">
        <f>IF(BS$3="","",Data_Noise!U112)</f>
        <v/>
      </c>
      <c r="BT112" t="str">
        <f>IF(BT$3="","",Data_Noise!V112)</f>
        <v/>
      </c>
      <c r="BU112" t="str">
        <f>IF(BU$3="","",Data_Noise!W112)</f>
        <v/>
      </c>
      <c r="BV112" t="str">
        <f>IF(BV$3="","",Data_Noise!X112)</f>
        <v/>
      </c>
      <c r="BW112" t="str">
        <f>IF(BW$3="","",Data_Noise!Y112)</f>
        <v/>
      </c>
      <c r="BX112" t="str">
        <f>IF(BX$3="","",Data_Noise!Z112)</f>
        <v/>
      </c>
      <c r="BY112" t="str">
        <f>IF(BY$3="","",Data_Noise!AA112)</f>
        <v/>
      </c>
      <c r="BZ112">
        <f t="shared" ca="1" si="2"/>
        <v>1.0469504201718658</v>
      </c>
    </row>
    <row r="113" spans="1:78" x14ac:dyDescent="0.25">
      <c r="A113" s="79">
        <f ca="1">Data_Initial!A113</f>
        <v>2</v>
      </c>
      <c r="B113" s="79" t="str">
        <f ca="1">Data_Initial!B113</f>
        <v>F5</v>
      </c>
      <c r="C113" s="79">
        <f ca="1">IFERROR(IF(Data_Noise!C113="","",IF($B$3="On",IF(Data_Noise!C113&lt;=0,0,IF($BZ113&gt;=Data_Noise!C113,0,Data_Noise!C113-$BZ113)),Data_Noise!C113)),"")</f>
        <v>1.9722565445642961</v>
      </c>
      <c r="D113" s="79">
        <f ca="1">IFERROR(IF(Data_Noise!D113="","",IF($B$3="On",IF(Data_Noise!D113&lt;=0,0,IF($BZ113&gt;=Data_Noise!D113,0,Data_Noise!D113-$BZ113)),Data_Noise!D113)),"")</f>
        <v>2.9619930829436947</v>
      </c>
      <c r="E113" s="79">
        <f ca="1">IFERROR(IF(Data_Noise!E113="","",IF($B$3="On",IF(Data_Noise!E113&lt;=0,0,IF($BZ113&gt;=Data_Noise!E113,0,Data_Noise!E113-$BZ113)),Data_Noise!E113)),"")</f>
        <v>4.7205756799506524</v>
      </c>
      <c r="F113" s="79">
        <f ca="1">IFERROR(IF(Data_Noise!F113="","",IF($B$3="On",IF(Data_Noise!F113&lt;=0,0,IF($BZ113&gt;=Data_Noise!F113,0,Data_Noise!F113-$BZ113)),Data_Noise!F113)),"")</f>
        <v>3.7406918674517686</v>
      </c>
      <c r="G113" s="79">
        <f ca="1">IFERROR(IF(Data_Noise!G113="","",IF($B$3="On",IF(Data_Noise!G113&lt;=0,0,IF($BZ113&gt;=Data_Noise!G113,0,Data_Noise!G113-$BZ113)),Data_Noise!G113)),"")</f>
        <v>3.2597376354090932</v>
      </c>
      <c r="H113" s="79">
        <f ca="1">IFERROR(IF(Data_Noise!H113="","",IF($B$3="On",IF(Data_Noise!H113&lt;=0,0,IF($BZ113&gt;=Data_Noise!H113,0,Data_Noise!H113-$BZ113)),Data_Noise!H113)),"")</f>
        <v>2.7288500406668157</v>
      </c>
      <c r="I113" s="79">
        <f ca="1">IFERROR(IF(Data_Noise!I113="","",IF($B$3="On",IF(Data_Noise!I113&lt;=0,0,IF($BZ113&gt;=Data_Noise!I113,0,Data_Noise!I113-$BZ113)),Data_Noise!I113)),"")</f>
        <v>0.36116006066095641</v>
      </c>
      <c r="J113" s="79">
        <f ca="1">IFERROR(IF(Data_Noise!J113="","",IF($B$3="On",IF(Data_Noise!J113&lt;=0,0,IF($BZ113&gt;=Data_Noise!J113,0,Data_Noise!J113-$BZ113)),Data_Noise!J113)),"")</f>
        <v>0</v>
      </c>
      <c r="K113" s="79">
        <f ca="1">IFERROR(IF(Data_Noise!K113="","",IF($B$3="On",IF(Data_Noise!K113&lt;=0,0,IF($BZ113&gt;=Data_Noise!K113,0,Data_Noise!K113-$BZ113)),Data_Noise!K113)),"")</f>
        <v>0</v>
      </c>
      <c r="L113" s="79">
        <f ca="1">IFERROR(IF(Data_Noise!L113="","",IF($B$3="On",IF(Data_Noise!L113&lt;=0,0,IF($BZ113&gt;=Data_Noise!L113,0,Data_Noise!L113-$BZ113)),Data_Noise!L113)),"")</f>
        <v>0</v>
      </c>
      <c r="M113" s="79">
        <f ca="1">IFERROR(IF(Data_Noise!M113="","",IF($B$3="On",IF(Data_Noise!M113&lt;=0,0,IF($BZ113&gt;=Data_Noise!M113,0,Data_Noise!M113-$BZ113)),Data_Noise!M113)),"")</f>
        <v>0</v>
      </c>
      <c r="N113" s="79">
        <f ca="1">IFERROR(IF(Data_Noise!N113="","",IF($B$3="On",IF(Data_Noise!N113&lt;=0,0,IF($BZ113&gt;=Data_Noise!N113,0,Data_Noise!N113-$BZ113)),Data_Noise!N113)),"")</f>
        <v>0</v>
      </c>
      <c r="O113" s="79">
        <f ca="1">IFERROR(IF(Data_Noise!O113="","",IF($B$3="On",IF(Data_Noise!O113&lt;=0,0,IF($BZ113&gt;=Data_Noise!O113,0,Data_Noise!O113-$BZ113)),Data_Noise!O113)),"")</f>
        <v>0</v>
      </c>
      <c r="P113" s="79">
        <f ca="1">IFERROR(IF(Data_Noise!P113="","",IF($B$3="On",IF(Data_Noise!P113&lt;=0,0,IF($BZ113&gt;=Data_Noise!P113,0,Data_Noise!P113-$BZ113)),Data_Noise!P113)),"")</f>
        <v>0</v>
      </c>
      <c r="Q113" s="79">
        <f ca="1">IFERROR(IF(Data_Noise!Q113="","",IF($B$3="On",IF(Data_Noise!Q113&lt;=0,0,IF($BZ113&gt;=Data_Noise!Q113,0,Data_Noise!Q113-$BZ113)),Data_Noise!Q113)),"")</f>
        <v>0</v>
      </c>
      <c r="R113" s="79">
        <f ca="1">IFERROR(IF(Data_Noise!R113="","",IF($B$3="On",IF(Data_Noise!R113&lt;=0,0,IF($BZ113&gt;=Data_Noise!R113,0,Data_Noise!R113-$BZ113)),Data_Noise!R113)),"")</f>
        <v>0</v>
      </c>
      <c r="S113" s="79">
        <f ca="1">IFERROR(IF(Data_Noise!S113="","",IF($B$3="On",IF(Data_Noise!S113&lt;=0,0,IF($BZ113&gt;=Data_Noise!S113,0,Data_Noise!S113-$BZ113)),Data_Noise!S113)),"")</f>
        <v>0</v>
      </c>
      <c r="T113" s="79">
        <f ca="1">IFERROR(IF(Data_Noise!T113="","",IF($B$3="On",IF(Data_Noise!T113&lt;=0,0,IF($BZ113&gt;=Data_Noise!T113,0,Data_Noise!T113-$BZ113)),Data_Noise!T113)),"")</f>
        <v>0</v>
      </c>
      <c r="U113" s="79">
        <f ca="1">IFERROR(IF(Data_Noise!U113="","",IF($B$3="On",IF(Data_Noise!U113&lt;=0,0,IF($BZ113&gt;=Data_Noise!U113,0,Data_Noise!U113-$BZ113)),Data_Noise!U113)),"")</f>
        <v>0</v>
      </c>
      <c r="V113" s="79">
        <f ca="1">IFERROR(IF(Data_Noise!V113="","",IF($B$3="On",IF(Data_Noise!V113&lt;=0,0,IF($BZ113&gt;=Data_Noise!V113,0,Data_Noise!V113-$BZ113)),Data_Noise!V113)),"")</f>
        <v>0</v>
      </c>
      <c r="W113" s="79">
        <f ca="1">IFERROR(IF(Data_Noise!W113="","",IF($B$3="On",IF(Data_Noise!W113&lt;=0,0,IF($BZ113&gt;=Data_Noise!W113,0,Data_Noise!W113-$BZ113)),Data_Noise!W113)),"")</f>
        <v>0</v>
      </c>
      <c r="X113" s="79">
        <f ca="1">IFERROR(IF(Data_Noise!X113="","",IF($B$3="On",IF(Data_Noise!X113&lt;=0,0,IF($BZ113&gt;=Data_Noise!X113,0,Data_Noise!X113-$BZ113)),Data_Noise!X113)),"")</f>
        <v>0</v>
      </c>
      <c r="Y113" s="79">
        <f ca="1">IFERROR(IF(Data_Noise!Y113="","",IF($B$3="On",IF(Data_Noise!Y113&lt;=0,0,IF($BZ113&gt;=Data_Noise!Y113,0,Data_Noise!Y113-$BZ113)),Data_Noise!Y113)),"")</f>
        <v>1.1789289414470425</v>
      </c>
      <c r="Z113" s="79">
        <f ca="1">IFERROR(IF(Data_Noise!Z113="","",IF($B$3="On",IF(Data_Noise!Z113&lt;=0,0,IF($BZ113&gt;=Data_Noise!Z113,0,Data_Noise!Z113-$BZ113)),Data_Noise!Z113)),"")</f>
        <v>11.312246025407019</v>
      </c>
      <c r="AA113" s="79">
        <f ca="1">IFERROR(IF(Data_Noise!AA113="","",IF($B$3="On",IF(Data_Noise!AA113&lt;=0,0,IF($BZ113&gt;=Data_Noise!AA113,0,Data_Noise!AA113-$BZ113)),Data_Noise!AA113)),"")</f>
        <v>30.785553240000667</v>
      </c>
      <c r="AB113" s="79">
        <f ca="1">IFERROR(IF(Data_Noise!AB113="","",IF($B$3="On",IF(Data_Noise!AB113&lt;=0,0,IF($BZ113&gt;=Data_Noise!AB113,0,Data_Noise!AB113-$BZ113)),Data_Noise!AB113)),"")</f>
        <v>67.698768217046222</v>
      </c>
      <c r="AC113" s="79">
        <f ca="1">IFERROR(IF(Data_Noise!AC113="","",IF($B$3="On",IF(Data_Noise!AC113&lt;=0,0,IF($BZ113&gt;=Data_Noise!AC113,0,Data_Noise!AC113-$BZ113)),Data_Noise!AC113)),"")</f>
        <v>140.4067852239798</v>
      </c>
      <c r="AD113" s="79">
        <f ca="1">IFERROR(IF(Data_Noise!AD113="","",IF($B$3="On",IF(Data_Noise!AD113&lt;=0,0,IF($BZ113&gt;=Data_Noise!AD113,0,Data_Noise!AD113-$BZ113)),Data_Noise!AD113)),"")</f>
        <v>276.59818597885857</v>
      </c>
      <c r="AE113" s="79">
        <f ca="1">IFERROR(IF(Data_Noise!AE113="","",IF($B$3="On",IF(Data_Noise!AE113&lt;=0,0,IF($BZ113&gt;=Data_Noise!AE113,0,Data_Noise!AE113-$BZ113)),Data_Noise!AE113)),"")</f>
        <v>525.11239915671888</v>
      </c>
      <c r="AF113" s="79">
        <f ca="1">IFERROR(IF(Data_Noise!AF113="","",IF($B$3="On",IF(Data_Noise!AF113&lt;=0,0,IF($BZ113&gt;=Data_Noise!AF113,0,Data_Noise!AF113-$BZ113)),Data_Noise!AF113)),"")</f>
        <v>938.7708625339028</v>
      </c>
      <c r="AG113" s="79">
        <f ca="1">IFERROR(IF(Data_Noise!AG113="","",IF($B$3="On",IF(Data_Noise!AG113&lt;=0,0,IF($BZ113&gt;=Data_Noise!AG113,0,Data_Noise!AG113-$BZ113)),Data_Noise!AG113)),"")</f>
        <v>1550.0583452545743</v>
      </c>
      <c r="AH113" s="79">
        <f ca="1">IFERROR(IF(Data_Noise!AH113="","",IF($B$3="On",IF(Data_Noise!AH113&lt;=0,0,IF($BZ113&gt;=Data_Noise!AH113,0,Data_Noise!AH113-$BZ113)),Data_Noise!AH113)),"")</f>
        <v>2280.5347834045729</v>
      </c>
      <c r="AI113" s="79">
        <f ca="1">IFERROR(IF(Data_Noise!AI113="","",IF($B$3="On",IF(Data_Noise!AI113&lt;=0,0,IF($BZ113&gt;=Data_Noise!AI113,0,Data_Noise!AI113-$BZ113)),Data_Noise!AI113)),"")</f>
        <v>3009.5813559016137</v>
      </c>
      <c r="AJ113" s="79">
        <f ca="1">IFERROR(IF(Data_Noise!AJ113="","",IF($B$3="On",IF(Data_Noise!AJ113&lt;=0,0,IF($BZ113&gt;=Data_Noise!AJ113,0,Data_Noise!AJ113-$BZ113)),Data_Noise!AJ113)),"")</f>
        <v>3605.4424459419033</v>
      </c>
      <c r="AK113" s="79">
        <f ca="1">IFERROR(IF(Data_Noise!AK113="","",IF($B$3="On",IF(Data_Noise!AK113&lt;=0,0,IF($BZ113&gt;=Data_Noise!AK113,0,Data_Noise!AK113-$BZ113)),Data_Noise!AK113)),"")</f>
        <v>4033.6443923509769</v>
      </c>
      <c r="AL113" s="79">
        <f ca="1">IFERROR(IF(Data_Noise!AL113="","",IF($B$3="On",IF(Data_Noise!AL113&lt;=0,0,IF($BZ113&gt;=Data_Noise!AL113,0,Data_Noise!AL113-$BZ113)),Data_Noise!AL113)),"")</f>
        <v>4305.9194475286804</v>
      </c>
      <c r="AM113" s="79">
        <f ca="1">IFERROR(IF(Data_Noise!AM113="","",IF($B$3="On",IF(Data_Noise!AM113&lt;=0,0,IF($BZ113&gt;=Data_Noise!AM113,0,Data_Noise!AM113-$BZ113)),Data_Noise!AM113)),"")</f>
        <v>4468.009104376657</v>
      </c>
      <c r="AN113" s="79">
        <f ca="1">IFERROR(IF(Data_Noise!AN113="","",IF($B$3="On",IF(Data_Noise!AN113&lt;=0,0,IF($BZ113&gt;=Data_Noise!AN113,0,Data_Noise!AN113-$BZ113)),Data_Noise!AN113)),"")</f>
        <v>4565.5747734568067</v>
      </c>
      <c r="AO113" s="79">
        <f ca="1">IFERROR(IF(Data_Noise!AO113="","",IF($B$3="On",IF(Data_Noise!AO113&lt;=0,0,IF($BZ113&gt;=Data_Noise!AO113,0,Data_Noise!AO113-$BZ113)),Data_Noise!AO113)),"")</f>
        <v>4628.7379694936199</v>
      </c>
      <c r="AP113" s="79">
        <f ca="1">IFERROR(IF(Data_Noise!AP113="","",IF($B$3="On",IF(Data_Noise!AP113&lt;=0,0,IF($BZ113&gt;=Data_Noise!AP113,0,Data_Noise!AP113-$BZ113)),Data_Noise!AP113)),"")</f>
        <v>4655.5908651944346</v>
      </c>
      <c r="AQ113" s="79" t="str">
        <f>IFERROR(IF(Data_Noise!AQ113="","",IF($B$3="On",IF(Data_Noise!AQ113&lt;=0,0,IF($BZ113&gt;=Data_Noise!AQ113,0,Data_Noise!AQ113-$BZ113)),Data_Noise!AQ113)),"")</f>
        <v/>
      </c>
      <c r="AR113" s="79" t="str">
        <f>IFERROR(IF(Data_Noise!AR113="","",IF($B$3="On",IF(Data_Noise!AR113&lt;=0,0,IF($BZ113&gt;=Data_Noise!AR113,0,Data_Noise!AR113-$BZ113)),Data_Noise!AR113)),"")</f>
        <v/>
      </c>
      <c r="AS113" s="79" t="str">
        <f>IFERROR(IF(Data_Noise!AS113="","",IF($B$3="On",IF(Data_Noise!AS113&lt;=0,0,IF($BZ113&gt;=Data_Noise!AS113,0,Data_Noise!AS113-$BZ113)),Data_Noise!AS113)),"")</f>
        <v/>
      </c>
      <c r="AT113" s="79" t="str">
        <f>IFERROR(IF(Data_Noise!AT113="","",IF($B$3="On",IF(Data_Noise!AT113&lt;=0,0,IF($BZ113&gt;=Data_Noise!AT113,0,Data_Noise!AT113-$BZ113)),Data_Noise!AT113)),"")</f>
        <v/>
      </c>
      <c r="AU113" s="79" t="str">
        <f>IFERROR(IF(Data_Noise!AU113="","",IF($B$3="On",IF(Data_Noise!AU113&lt;=0,0,IF($BZ113&gt;=Data_Noise!AU113,0,Data_Noise!AU113-$BZ113)),Data_Noise!AU113)),"")</f>
        <v/>
      </c>
      <c r="AV113" s="79" t="str">
        <f>IFERROR(IF(Data_Noise!AV113="","",IF($B$3="On",IF(Data_Noise!AV113&lt;=0,0,IF($BZ113&gt;=Data_Noise!AV113,0,Data_Noise!AV113-$BZ113)),Data_Noise!AV113)),"")</f>
        <v/>
      </c>
      <c r="AW113" s="79" t="str">
        <f>IFERROR(IF(Data_Noise!AW113="","",IF($B$3="On",IF(Data_Noise!AW113&lt;=0,0,IF($BZ113&gt;=Data_Noise!AW113,0,Data_Noise!AW113-$BZ113)),Data_Noise!AW113)),"")</f>
        <v/>
      </c>
      <c r="AX113" s="79" t="str">
        <f>IFERROR(IF(Data_Noise!AX113="","",IF($B$3="On",IF(Data_Noise!AX113&lt;=0,0,IF($BZ113&gt;=Data_Noise!AX113,0,Data_Noise!AX113-$BZ113)),Data_Noise!AX113)),"")</f>
        <v/>
      </c>
      <c r="AY113" s="79" t="str">
        <f>IFERROR(IF(Data_Noise!AY113="","",IF($B$3="On",IF(Data_Noise!AY113&lt;=0,0,IF($BZ113&gt;=Data_Noise!AY113,0,Data_Noise!AY113-$BZ113)),Data_Noise!AY113)),"")</f>
        <v/>
      </c>
      <c r="AZ113" s="79" t="str">
        <f>IFERROR(IF(Data_Noise!AZ113="","",IF($B$3="On",IF(Data_Noise!AZ113&lt;=0,0,IF($BZ113&gt;=Data_Noise!AZ113,0,Data_Noise!AZ113-$BZ113)),Data_Noise!AZ113)),"")</f>
        <v/>
      </c>
      <c r="BA113">
        <f ca="1">IF(BA$3="","",Data_Noise!C113)</f>
        <v>3.5909357634943735</v>
      </c>
      <c r="BB113">
        <f ca="1">IF(BB$3="","",Data_Noise!D113)</f>
        <v>4.5806723018737721</v>
      </c>
      <c r="BC113">
        <f ca="1">IF(BC$3="","",Data_Noise!E113)</f>
        <v>6.3392548988807293</v>
      </c>
      <c r="BD113">
        <f ca="1">IF(BD$3="","",Data_Noise!F113)</f>
        <v>5.359371086381846</v>
      </c>
      <c r="BE113">
        <f ca="1">IF(BE$3="","",Data_Noise!G113)</f>
        <v>4.8784168543391706</v>
      </c>
      <c r="BF113">
        <f ca="1">IF(BF$3="","",Data_Noise!H113)</f>
        <v>4.3475292595968931</v>
      </c>
      <c r="BG113">
        <f ca="1">IF(BG$3="","",Data_Noise!I113)</f>
        <v>1.9798392795910338</v>
      </c>
      <c r="BH113">
        <f ca="1">IF(BH$3="","",Data_Noise!J113)</f>
        <v>0.29862981657227722</v>
      </c>
      <c r="BI113">
        <f ca="1">IF(BI$3="","",Data_Noise!K113)</f>
        <v>-1.1664499966808162</v>
      </c>
      <c r="BJ113">
        <f ca="1">IF(BJ$3="","",Data_Noise!L113)</f>
        <v>-1.2396831465448497</v>
      </c>
      <c r="BK113">
        <f ca="1">IF(BK$3="","",Data_Noise!M113)</f>
        <v>-1.90846850577691</v>
      </c>
      <c r="BL113">
        <f ca="1">IF(BL$3="","",Data_Noise!N113)</f>
        <v>-2.6737452107739368</v>
      </c>
      <c r="BM113">
        <f ca="1">IF(BM$3="","",Data_Noise!O113)</f>
        <v>-3.343472554862577</v>
      </c>
      <c r="BN113" t="str">
        <f>IF(BN$3="","",Data_Noise!P113)</f>
        <v/>
      </c>
      <c r="BO113" t="str">
        <f>IF(BO$3="","",Data_Noise!Q113)</f>
        <v/>
      </c>
      <c r="BP113" t="str">
        <f>IF(BP$3="","",Data_Noise!R113)</f>
        <v/>
      </c>
      <c r="BQ113" t="str">
        <f>IF(BQ$3="","",Data_Noise!S113)</f>
        <v/>
      </c>
      <c r="BR113" t="str">
        <f>IF(BR$3="","",Data_Noise!T113)</f>
        <v/>
      </c>
      <c r="BS113" t="str">
        <f>IF(BS$3="","",Data_Noise!U113)</f>
        <v/>
      </c>
      <c r="BT113" t="str">
        <f>IF(BT$3="","",Data_Noise!V113)</f>
        <v/>
      </c>
      <c r="BU113" t="str">
        <f>IF(BU$3="","",Data_Noise!W113)</f>
        <v/>
      </c>
      <c r="BV113" t="str">
        <f>IF(BV$3="","",Data_Noise!X113)</f>
        <v/>
      </c>
      <c r="BW113" t="str">
        <f>IF(BW$3="","",Data_Noise!Y113)</f>
        <v/>
      </c>
      <c r="BX113" t="str">
        <f>IF(BX$3="","",Data_Noise!Z113)</f>
        <v/>
      </c>
      <c r="BY113" t="str">
        <f>IF(BY$3="","",Data_Noise!AA113)</f>
        <v/>
      </c>
      <c r="BZ113">
        <f t="shared" ca="1" si="2"/>
        <v>1.6186792189300774</v>
      </c>
    </row>
    <row r="114" spans="1:78" x14ac:dyDescent="0.25">
      <c r="A114" s="79">
        <f ca="1">Data_Initial!A114</f>
        <v>2</v>
      </c>
      <c r="B114" s="79" t="str">
        <f ca="1">Data_Initial!B114</f>
        <v>G5</v>
      </c>
      <c r="C114" s="79">
        <f ca="1">IFERROR(IF(Data_Noise!C114="","",IF($B$3="On",IF(Data_Noise!C114&lt;=0,0,IF($BZ114&gt;=Data_Noise!C114,0,Data_Noise!C114-$BZ114)),Data_Noise!C114)),"")</f>
        <v>4.4083401230217207</v>
      </c>
      <c r="D114" s="79">
        <f ca="1">IFERROR(IF(Data_Noise!D114="","",IF($B$3="On",IF(Data_Noise!D114&lt;=0,0,IF($BZ114&gt;=Data_Noise!D114,0,Data_Noise!D114-$BZ114)),Data_Noise!D114)),"")</f>
        <v>4.6481042190301727</v>
      </c>
      <c r="E114" s="79">
        <f ca="1">IFERROR(IF(Data_Noise!E114="","",IF($B$3="On",IF(Data_Noise!E114&lt;=0,0,IF($BZ114&gt;=Data_Noise!E114,0,Data_Noise!E114-$BZ114)),Data_Noise!E114)),"")</f>
        <v>7.3805230350872293</v>
      </c>
      <c r="F114" s="79">
        <f ca="1">IFERROR(IF(Data_Noise!F114="","",IF($B$3="On",IF(Data_Noise!F114&lt;=0,0,IF($BZ114&gt;=Data_Noise!F114,0,Data_Noise!F114-$BZ114)),Data_Noise!F114)),"")</f>
        <v>3.4722457037466272</v>
      </c>
      <c r="G114" s="79">
        <f ca="1">IFERROR(IF(Data_Noise!G114="","",IF($B$3="On",IF(Data_Noise!G114&lt;=0,0,IF($BZ114&gt;=Data_Noise!G114,0,Data_Noise!G114-$BZ114)),Data_Noise!G114)),"")</f>
        <v>1.4878273121562502</v>
      </c>
      <c r="H114" s="79">
        <f ca="1">IFERROR(IF(Data_Noise!H114="","",IF($B$3="On",IF(Data_Noise!H114&lt;=0,0,IF($BZ114&gt;=Data_Noise!H114,0,Data_Noise!H114-$BZ114)),Data_Noise!H114)),"")</f>
        <v>0</v>
      </c>
      <c r="I114" s="79">
        <f ca="1">IFERROR(IF(Data_Noise!I114="","",IF($B$3="On",IF(Data_Noise!I114&lt;=0,0,IF($BZ114&gt;=Data_Noise!I114,0,Data_Noise!I114-$BZ114)),Data_Noise!I114)),"")</f>
        <v>0</v>
      </c>
      <c r="J114" s="79">
        <f ca="1">IFERROR(IF(Data_Noise!J114="","",IF($B$3="On",IF(Data_Noise!J114&lt;=0,0,IF($BZ114&gt;=Data_Noise!J114,0,Data_Noise!J114-$BZ114)),Data_Noise!J114)),"")</f>
        <v>0</v>
      </c>
      <c r="K114" s="79">
        <f ca="1">IFERROR(IF(Data_Noise!K114="","",IF($B$3="On",IF(Data_Noise!K114&lt;=0,0,IF($BZ114&gt;=Data_Noise!K114,0,Data_Noise!K114-$BZ114)),Data_Noise!K114)),"")</f>
        <v>0</v>
      </c>
      <c r="L114" s="79">
        <f ca="1">IFERROR(IF(Data_Noise!L114="","",IF($B$3="On",IF(Data_Noise!L114&lt;=0,0,IF($BZ114&gt;=Data_Noise!L114,0,Data_Noise!L114-$BZ114)),Data_Noise!L114)),"")</f>
        <v>0</v>
      </c>
      <c r="M114" s="79">
        <f ca="1">IFERROR(IF(Data_Noise!M114="","",IF($B$3="On",IF(Data_Noise!M114&lt;=0,0,IF($BZ114&gt;=Data_Noise!M114,0,Data_Noise!M114-$BZ114)),Data_Noise!M114)),"")</f>
        <v>0</v>
      </c>
      <c r="N114" s="79">
        <f ca="1">IFERROR(IF(Data_Noise!N114="","",IF($B$3="On",IF(Data_Noise!N114&lt;=0,0,IF($BZ114&gt;=Data_Noise!N114,0,Data_Noise!N114-$BZ114)),Data_Noise!N114)),"")</f>
        <v>0</v>
      </c>
      <c r="O114" s="79">
        <f ca="1">IFERROR(IF(Data_Noise!O114="","",IF($B$3="On",IF(Data_Noise!O114&lt;=0,0,IF($BZ114&gt;=Data_Noise!O114,0,Data_Noise!O114-$BZ114)),Data_Noise!O114)),"")</f>
        <v>0</v>
      </c>
      <c r="P114" s="79">
        <f ca="1">IFERROR(IF(Data_Noise!P114="","",IF($B$3="On",IF(Data_Noise!P114&lt;=0,0,IF($BZ114&gt;=Data_Noise!P114,0,Data_Noise!P114-$BZ114)),Data_Noise!P114)),"")</f>
        <v>0</v>
      </c>
      <c r="Q114" s="79">
        <f ca="1">IFERROR(IF(Data_Noise!Q114="","",IF($B$3="On",IF(Data_Noise!Q114&lt;=0,0,IF($BZ114&gt;=Data_Noise!Q114,0,Data_Noise!Q114-$BZ114)),Data_Noise!Q114)),"")</f>
        <v>0</v>
      </c>
      <c r="R114" s="79">
        <f ca="1">IFERROR(IF(Data_Noise!R114="","",IF($B$3="On",IF(Data_Noise!R114&lt;=0,0,IF($BZ114&gt;=Data_Noise!R114,0,Data_Noise!R114-$BZ114)),Data_Noise!R114)),"")</f>
        <v>0</v>
      </c>
      <c r="S114" s="79">
        <f ca="1">IFERROR(IF(Data_Noise!S114="","",IF($B$3="On",IF(Data_Noise!S114&lt;=0,0,IF($BZ114&gt;=Data_Noise!S114,0,Data_Noise!S114-$BZ114)),Data_Noise!S114)),"")</f>
        <v>0</v>
      </c>
      <c r="T114" s="79">
        <f ca="1">IFERROR(IF(Data_Noise!T114="","",IF($B$3="On",IF(Data_Noise!T114&lt;=0,0,IF($BZ114&gt;=Data_Noise!T114,0,Data_Noise!T114-$BZ114)),Data_Noise!T114)),"")</f>
        <v>0</v>
      </c>
      <c r="U114" s="79">
        <f ca="1">IFERROR(IF(Data_Noise!U114="","",IF($B$3="On",IF(Data_Noise!U114&lt;=0,0,IF($BZ114&gt;=Data_Noise!U114,0,Data_Noise!U114-$BZ114)),Data_Noise!U114)),"")</f>
        <v>0</v>
      </c>
      <c r="V114" s="79">
        <f ca="1">IFERROR(IF(Data_Noise!V114="","",IF($B$3="On",IF(Data_Noise!V114&lt;=0,0,IF($BZ114&gt;=Data_Noise!V114,0,Data_Noise!V114-$BZ114)),Data_Noise!V114)),"")</f>
        <v>0</v>
      </c>
      <c r="W114" s="79">
        <f ca="1">IFERROR(IF(Data_Noise!W114="","",IF($B$3="On",IF(Data_Noise!W114&lt;=0,0,IF($BZ114&gt;=Data_Noise!W114,0,Data_Noise!W114-$BZ114)),Data_Noise!W114)),"")</f>
        <v>0</v>
      </c>
      <c r="X114" s="79">
        <f ca="1">IFERROR(IF(Data_Noise!X114="","",IF($B$3="On",IF(Data_Noise!X114&lt;=0,0,IF($BZ114&gt;=Data_Noise!X114,0,Data_Noise!X114-$BZ114)),Data_Noise!X114)),"")</f>
        <v>0</v>
      </c>
      <c r="Y114" s="79">
        <f ca="1">IFERROR(IF(Data_Noise!Y114="","",IF($B$3="On",IF(Data_Noise!Y114&lt;=0,0,IF($BZ114&gt;=Data_Noise!Y114,0,Data_Noise!Y114-$BZ114)),Data_Noise!Y114)),"")</f>
        <v>9.0274035051602386</v>
      </c>
      <c r="Z114" s="79">
        <f ca="1">IFERROR(IF(Data_Noise!Z114="","",IF($B$3="On",IF(Data_Noise!Z114&lt;=0,0,IF($BZ114&gt;=Data_Noise!Z114,0,Data_Noise!Z114-$BZ114)),Data_Noise!Z114)),"")</f>
        <v>29.793742139961818</v>
      </c>
      <c r="AA114" s="79">
        <f ca="1">IFERROR(IF(Data_Noise!AA114="","",IF($B$3="On",IF(Data_Noise!AA114&lt;=0,0,IF($BZ114&gt;=Data_Noise!AA114,0,Data_Noise!AA114-$BZ114)),Data_Noise!AA114)),"")</f>
        <v>69.765985988103935</v>
      </c>
      <c r="AB114" s="79">
        <f ca="1">IFERROR(IF(Data_Noise!AB114="","",IF($B$3="On",IF(Data_Noise!AB114&lt;=0,0,IF($BZ114&gt;=Data_Noise!AB114,0,Data_Noise!AB114-$BZ114)),Data_Noise!AB114)),"")</f>
        <v>143.63907185605461</v>
      </c>
      <c r="AC114" s="79">
        <f ca="1">IFERROR(IF(Data_Noise!AC114="","",IF($B$3="On",IF(Data_Noise!AC114&lt;=0,0,IF($BZ114&gt;=Data_Noise!AC114,0,Data_Noise!AC114-$BZ114)),Data_Noise!AC114)),"")</f>
        <v>276.04638835354899</v>
      </c>
      <c r="AD114" s="79">
        <f ca="1">IFERROR(IF(Data_Noise!AD114="","",IF($B$3="On",IF(Data_Noise!AD114&lt;=0,0,IF($BZ114&gt;=Data_Noise!AD114,0,Data_Noise!AD114-$BZ114)),Data_Noise!AD114)),"")</f>
        <v>509.587292804497</v>
      </c>
      <c r="AE114" s="79">
        <f ca="1">IFERROR(IF(Data_Noise!AE114="","",IF($B$3="On",IF(Data_Noise!AE114&lt;=0,0,IF($BZ114&gt;=Data_Noise!AE114,0,Data_Noise!AE114-$BZ114)),Data_Noise!AE114)),"")</f>
        <v>891.79562831392502</v>
      </c>
      <c r="AF114" s="79">
        <f ca="1">IFERROR(IF(Data_Noise!AF114="","",IF($B$3="On",IF(Data_Noise!AF114&lt;=0,0,IF($BZ114&gt;=Data_Noise!AF114,0,Data_Noise!AF114-$BZ114)),Data_Noise!AF114)),"")</f>
        <v>1448.4532087976806</v>
      </c>
      <c r="AG114" s="79">
        <f ca="1">IFERROR(IF(Data_Noise!AG114="","",IF($B$3="On",IF(Data_Noise!AG114&lt;=0,0,IF($BZ114&gt;=Data_Noise!AG114,0,Data_Noise!AG114-$BZ114)),Data_Noise!AG114)),"")</f>
        <v>2112.501904669406</v>
      </c>
      <c r="AH114" s="79">
        <f ca="1">IFERROR(IF(Data_Noise!AH114="","",IF($B$3="On",IF(Data_Noise!AH114&lt;=0,0,IF($BZ114&gt;=Data_Noise!AH114,0,Data_Noise!AH114-$BZ114)),Data_Noise!AH114)),"")</f>
        <v>2777.8644519699128</v>
      </c>
      <c r="AI114" s="79">
        <f ca="1">IFERROR(IF(Data_Noise!AI114="","",IF($B$3="On",IF(Data_Noise!AI114&lt;=0,0,IF($BZ114&gt;=Data_Noise!AI114,0,Data_Noise!AI114-$BZ114)),Data_Noise!AI114)),"")</f>
        <v>3331.5490858637122</v>
      </c>
      <c r="AJ114" s="79">
        <f ca="1">IFERROR(IF(Data_Noise!AJ114="","",IF($B$3="On",IF(Data_Noise!AJ114&lt;=0,0,IF($BZ114&gt;=Data_Noise!AJ114,0,Data_Noise!AJ114-$BZ114)),Data_Noise!AJ114)),"")</f>
        <v>3738.1501346798896</v>
      </c>
      <c r="AK114" s="79">
        <f ca="1">IFERROR(IF(Data_Noise!AK114="","",IF($B$3="On",IF(Data_Noise!AK114&lt;=0,0,IF($BZ114&gt;=Data_Noise!AK114,0,Data_Noise!AK114-$BZ114)),Data_Noise!AK114)),"")</f>
        <v>4004.4179426842993</v>
      </c>
      <c r="AL114" s="79">
        <f ca="1">IFERROR(IF(Data_Noise!AL114="","",IF($B$3="On",IF(Data_Noise!AL114&lt;=0,0,IF($BZ114&gt;=Data_Noise!AL114,0,Data_Noise!AL114-$BZ114)),Data_Noise!AL114)),"")</f>
        <v>4166.731801313319</v>
      </c>
      <c r="AM114" s="79">
        <f ca="1">IFERROR(IF(Data_Noise!AM114="","",IF($B$3="On",IF(Data_Noise!AM114&lt;=0,0,IF($BZ114&gt;=Data_Noise!AM114,0,Data_Noise!AM114-$BZ114)),Data_Noise!AM114)),"")</f>
        <v>4263.6100424597653</v>
      </c>
      <c r="AN114" s="79">
        <f ca="1">IFERROR(IF(Data_Noise!AN114="","",IF($B$3="On",IF(Data_Noise!AN114&lt;=0,0,IF($BZ114&gt;=Data_Noise!AN114,0,Data_Noise!AN114-$BZ114)),Data_Noise!AN114)),"")</f>
        <v>4322.7278866008883</v>
      </c>
      <c r="AO114" s="79">
        <f ca="1">IFERROR(IF(Data_Noise!AO114="","",IF($B$3="On",IF(Data_Noise!AO114&lt;=0,0,IF($BZ114&gt;=Data_Noise!AO114,0,Data_Noise!AO114-$BZ114)),Data_Noise!AO114)),"")</f>
        <v>4362.1549574381525</v>
      </c>
      <c r="AP114" s="79">
        <f ca="1">IFERROR(IF(Data_Noise!AP114="","",IF($B$3="On",IF(Data_Noise!AP114&lt;=0,0,IF($BZ114&gt;=Data_Noise!AP114,0,Data_Noise!AP114-$BZ114)),Data_Noise!AP114)),"")</f>
        <v>4379.0888732819221</v>
      </c>
      <c r="AQ114" s="79" t="str">
        <f>IFERROR(IF(Data_Noise!AQ114="","",IF($B$3="On",IF(Data_Noise!AQ114&lt;=0,0,IF($BZ114&gt;=Data_Noise!AQ114,0,Data_Noise!AQ114-$BZ114)),Data_Noise!AQ114)),"")</f>
        <v/>
      </c>
      <c r="AR114" s="79" t="str">
        <f>IFERROR(IF(Data_Noise!AR114="","",IF($B$3="On",IF(Data_Noise!AR114&lt;=0,0,IF($BZ114&gt;=Data_Noise!AR114,0,Data_Noise!AR114-$BZ114)),Data_Noise!AR114)),"")</f>
        <v/>
      </c>
      <c r="AS114" s="79" t="str">
        <f>IFERROR(IF(Data_Noise!AS114="","",IF($B$3="On",IF(Data_Noise!AS114&lt;=0,0,IF($BZ114&gt;=Data_Noise!AS114,0,Data_Noise!AS114-$BZ114)),Data_Noise!AS114)),"")</f>
        <v/>
      </c>
      <c r="AT114" s="79" t="str">
        <f>IFERROR(IF(Data_Noise!AT114="","",IF($B$3="On",IF(Data_Noise!AT114&lt;=0,0,IF($BZ114&gt;=Data_Noise!AT114,0,Data_Noise!AT114-$BZ114)),Data_Noise!AT114)),"")</f>
        <v/>
      </c>
      <c r="AU114" s="79" t="str">
        <f>IFERROR(IF(Data_Noise!AU114="","",IF($B$3="On",IF(Data_Noise!AU114&lt;=0,0,IF($BZ114&gt;=Data_Noise!AU114,0,Data_Noise!AU114-$BZ114)),Data_Noise!AU114)),"")</f>
        <v/>
      </c>
      <c r="AV114" s="79" t="str">
        <f>IFERROR(IF(Data_Noise!AV114="","",IF($B$3="On",IF(Data_Noise!AV114&lt;=0,0,IF($BZ114&gt;=Data_Noise!AV114,0,Data_Noise!AV114-$BZ114)),Data_Noise!AV114)),"")</f>
        <v/>
      </c>
      <c r="AW114" s="79" t="str">
        <f>IFERROR(IF(Data_Noise!AW114="","",IF($B$3="On",IF(Data_Noise!AW114&lt;=0,0,IF($BZ114&gt;=Data_Noise!AW114,0,Data_Noise!AW114-$BZ114)),Data_Noise!AW114)),"")</f>
        <v/>
      </c>
      <c r="AX114" s="79" t="str">
        <f>IFERROR(IF(Data_Noise!AX114="","",IF($B$3="On",IF(Data_Noise!AX114&lt;=0,0,IF($BZ114&gt;=Data_Noise!AX114,0,Data_Noise!AX114-$BZ114)),Data_Noise!AX114)),"")</f>
        <v/>
      </c>
      <c r="AY114" s="79" t="str">
        <f>IFERROR(IF(Data_Noise!AY114="","",IF($B$3="On",IF(Data_Noise!AY114&lt;=0,0,IF($BZ114&gt;=Data_Noise!AY114,0,Data_Noise!AY114-$BZ114)),Data_Noise!AY114)),"")</f>
        <v/>
      </c>
      <c r="AZ114" s="79" t="str">
        <f>IFERROR(IF(Data_Noise!AZ114="","",IF($B$3="On",IF(Data_Noise!AZ114&lt;=0,0,IF($BZ114&gt;=Data_Noise!AZ114,0,Data_Noise!AZ114-$BZ114)),Data_Noise!AZ114)),"")</f>
        <v/>
      </c>
      <c r="BA114">
        <f ca="1">IF(BA$3="","",Data_Noise!C114)</f>
        <v>6.2557989588690548</v>
      </c>
      <c r="BB114">
        <f ca="1">IF(BB$3="","",Data_Noise!D114)</f>
        <v>6.4955630548775067</v>
      </c>
      <c r="BC114">
        <f ca="1">IF(BC$3="","",Data_Noise!E114)</f>
        <v>9.2279818709345633</v>
      </c>
      <c r="BD114">
        <f ca="1">IF(BD$3="","",Data_Noise!F114)</f>
        <v>5.3197045395939613</v>
      </c>
      <c r="BE114">
        <f ca="1">IF(BE$3="","",Data_Noise!G114)</f>
        <v>3.3352861480035845</v>
      </c>
      <c r="BF114">
        <f ca="1">IF(BF$3="","",Data_Noise!H114)</f>
        <v>0.3372264288154847</v>
      </c>
      <c r="BG114">
        <f ca="1">IF(BG$3="","",Data_Noise!I114)</f>
        <v>1.6939311325875999</v>
      </c>
      <c r="BH114">
        <f ca="1">IF(BH$3="","",Data_Noise!J114)</f>
        <v>1.4995851504750146</v>
      </c>
      <c r="BI114">
        <f ca="1">IF(BI$3="","",Data_Noise!K114)</f>
        <v>1.1590523959950281</v>
      </c>
      <c r="BJ114">
        <f ca="1">IF(BJ$3="","",Data_Noise!L114)</f>
        <v>-0.54462455650643127</v>
      </c>
      <c r="BK114">
        <f ca="1">IF(BK$3="","",Data_Noise!M114)</f>
        <v>-2.5749874054730162</v>
      </c>
      <c r="BL114">
        <f ca="1">IF(BL$3="","",Data_Noise!N114)</f>
        <v>-3.4291133697843192</v>
      </c>
      <c r="BM114">
        <f ca="1">IF(BM$3="","",Data_Noise!O114)</f>
        <v>-4.7584394823726761</v>
      </c>
      <c r="BN114" t="str">
        <f>IF(BN$3="","",Data_Noise!P114)</f>
        <v/>
      </c>
      <c r="BO114" t="str">
        <f>IF(BO$3="","",Data_Noise!Q114)</f>
        <v/>
      </c>
      <c r="BP114" t="str">
        <f>IF(BP$3="","",Data_Noise!R114)</f>
        <v/>
      </c>
      <c r="BQ114" t="str">
        <f>IF(BQ$3="","",Data_Noise!S114)</f>
        <v/>
      </c>
      <c r="BR114" t="str">
        <f>IF(BR$3="","",Data_Noise!T114)</f>
        <v/>
      </c>
      <c r="BS114" t="str">
        <f>IF(BS$3="","",Data_Noise!U114)</f>
        <v/>
      </c>
      <c r="BT114" t="str">
        <f>IF(BT$3="","",Data_Noise!V114)</f>
        <v/>
      </c>
      <c r="BU114" t="str">
        <f>IF(BU$3="","",Data_Noise!W114)</f>
        <v/>
      </c>
      <c r="BV114" t="str">
        <f>IF(BV$3="","",Data_Noise!X114)</f>
        <v/>
      </c>
      <c r="BW114" t="str">
        <f>IF(BW$3="","",Data_Noise!Y114)</f>
        <v/>
      </c>
      <c r="BX114" t="str">
        <f>IF(BX$3="","",Data_Noise!Z114)</f>
        <v/>
      </c>
      <c r="BY114" t="str">
        <f>IF(BY$3="","",Data_Noise!AA114)</f>
        <v/>
      </c>
      <c r="BZ114">
        <f t="shared" ca="1" si="2"/>
        <v>1.8474588358473343</v>
      </c>
    </row>
    <row r="115" spans="1:78" x14ac:dyDescent="0.25">
      <c r="A115" s="79">
        <f ca="1">Data_Initial!A115</f>
        <v>2</v>
      </c>
      <c r="B115" s="79" t="str">
        <f ca="1">Data_Initial!B115</f>
        <v>H5</v>
      </c>
      <c r="C115" s="79">
        <f ca="1">IFERROR(IF(Data_Noise!C115="","",IF($B$3="On",IF(Data_Noise!C115&lt;=0,0,IF($BZ115&gt;=Data_Noise!C115,0,Data_Noise!C115-$BZ115)),Data_Noise!C115)),"")</f>
        <v>24.130492992149435</v>
      </c>
      <c r="D115" s="79">
        <f ca="1">IFERROR(IF(Data_Noise!D115="","",IF($B$3="On",IF(Data_Noise!D115&lt;=0,0,IF($BZ115&gt;=Data_Noise!D115,0,Data_Noise!D115-$BZ115)),Data_Noise!D115)),"")</f>
        <v>19.467160068784484</v>
      </c>
      <c r="E115" s="79">
        <f ca="1">IFERROR(IF(Data_Noise!E115="","",IF($B$3="On",IF(Data_Noise!E115&lt;=0,0,IF($BZ115&gt;=Data_Noise!E115,0,Data_Noise!E115-$BZ115)),Data_Noise!E115)),"")</f>
        <v>11.615990943326043</v>
      </c>
      <c r="F115" s="79">
        <f ca="1">IFERROR(IF(Data_Noise!F115="","",IF($B$3="On",IF(Data_Noise!F115&lt;=0,0,IF($BZ115&gt;=Data_Noise!F115,0,Data_Noise!F115-$BZ115)),Data_Noise!F115)),"")</f>
        <v>3.4609930667927076</v>
      </c>
      <c r="G115" s="79">
        <f ca="1">IFERROR(IF(Data_Noise!G115="","",IF($B$3="On",IF(Data_Noise!G115&lt;=0,0,IF($BZ115&gt;=Data_Noise!G115,0,Data_Noise!G115-$BZ115)),Data_Noise!G115)),"")</f>
        <v>0.23120120391516785</v>
      </c>
      <c r="H115" s="79">
        <f ca="1">IFERROR(IF(Data_Noise!H115="","",IF($B$3="On",IF(Data_Noise!H115&lt;=0,0,IF($BZ115&gt;=Data_Noise!H115,0,Data_Noise!H115-$BZ115)),Data_Noise!H115)),"")</f>
        <v>0</v>
      </c>
      <c r="I115" s="79">
        <f ca="1">IFERROR(IF(Data_Noise!I115="","",IF($B$3="On",IF(Data_Noise!I115&lt;=0,0,IF($BZ115&gt;=Data_Noise!I115,0,Data_Noise!I115-$BZ115)),Data_Noise!I115)),"")</f>
        <v>0</v>
      </c>
      <c r="J115" s="79">
        <f ca="1">IFERROR(IF(Data_Noise!J115="","",IF($B$3="On",IF(Data_Noise!J115&lt;=0,0,IF($BZ115&gt;=Data_Noise!J115,0,Data_Noise!J115-$BZ115)),Data_Noise!J115)),"")</f>
        <v>0</v>
      </c>
      <c r="K115" s="79">
        <f ca="1">IFERROR(IF(Data_Noise!K115="","",IF($B$3="On",IF(Data_Noise!K115&lt;=0,0,IF($BZ115&gt;=Data_Noise!K115,0,Data_Noise!K115-$BZ115)),Data_Noise!K115)),"")</f>
        <v>0</v>
      </c>
      <c r="L115" s="79">
        <f ca="1">IFERROR(IF(Data_Noise!L115="","",IF($B$3="On",IF(Data_Noise!L115&lt;=0,0,IF($BZ115&gt;=Data_Noise!L115,0,Data_Noise!L115-$BZ115)),Data_Noise!L115)),"")</f>
        <v>0</v>
      </c>
      <c r="M115" s="79">
        <f ca="1">IFERROR(IF(Data_Noise!M115="","",IF($B$3="On",IF(Data_Noise!M115&lt;=0,0,IF($BZ115&gt;=Data_Noise!M115,0,Data_Noise!M115-$BZ115)),Data_Noise!M115)),"")</f>
        <v>0</v>
      </c>
      <c r="N115" s="79">
        <f ca="1">IFERROR(IF(Data_Noise!N115="","",IF($B$3="On",IF(Data_Noise!N115&lt;=0,0,IF($BZ115&gt;=Data_Noise!N115,0,Data_Noise!N115-$BZ115)),Data_Noise!N115)),"")</f>
        <v>0</v>
      </c>
      <c r="O115" s="79">
        <f ca="1">IFERROR(IF(Data_Noise!O115="","",IF($B$3="On",IF(Data_Noise!O115&lt;=0,0,IF($BZ115&gt;=Data_Noise!O115,0,Data_Noise!O115-$BZ115)),Data_Noise!O115)),"")</f>
        <v>0</v>
      </c>
      <c r="P115" s="79">
        <f ca="1">IFERROR(IF(Data_Noise!P115="","",IF($B$3="On",IF(Data_Noise!P115&lt;=0,0,IF($BZ115&gt;=Data_Noise!P115,0,Data_Noise!P115-$BZ115)),Data_Noise!P115)),"")</f>
        <v>0</v>
      </c>
      <c r="Q115" s="79">
        <f ca="1">IFERROR(IF(Data_Noise!Q115="","",IF($B$3="On",IF(Data_Noise!Q115&lt;=0,0,IF($BZ115&gt;=Data_Noise!Q115,0,Data_Noise!Q115-$BZ115)),Data_Noise!Q115)),"")</f>
        <v>0</v>
      </c>
      <c r="R115" s="79">
        <f ca="1">IFERROR(IF(Data_Noise!R115="","",IF($B$3="On",IF(Data_Noise!R115&lt;=0,0,IF($BZ115&gt;=Data_Noise!R115,0,Data_Noise!R115-$BZ115)),Data_Noise!R115)),"")</f>
        <v>0</v>
      </c>
      <c r="S115" s="79">
        <f ca="1">IFERROR(IF(Data_Noise!S115="","",IF($B$3="On",IF(Data_Noise!S115&lt;=0,0,IF($BZ115&gt;=Data_Noise!S115,0,Data_Noise!S115-$BZ115)),Data_Noise!S115)),"")</f>
        <v>0</v>
      </c>
      <c r="T115" s="79">
        <f ca="1">IFERROR(IF(Data_Noise!T115="","",IF($B$3="On",IF(Data_Noise!T115&lt;=0,0,IF($BZ115&gt;=Data_Noise!T115,0,Data_Noise!T115-$BZ115)),Data_Noise!T115)),"")</f>
        <v>0</v>
      </c>
      <c r="U115" s="79">
        <f ca="1">IFERROR(IF(Data_Noise!U115="","",IF($B$3="On",IF(Data_Noise!U115&lt;=0,0,IF($BZ115&gt;=Data_Noise!U115,0,Data_Noise!U115-$BZ115)),Data_Noise!U115)),"")</f>
        <v>0</v>
      </c>
      <c r="V115" s="79">
        <f ca="1">IFERROR(IF(Data_Noise!V115="","",IF($B$3="On",IF(Data_Noise!V115&lt;=0,0,IF($BZ115&gt;=Data_Noise!V115,0,Data_Noise!V115-$BZ115)),Data_Noise!V115)),"")</f>
        <v>0</v>
      </c>
      <c r="W115" s="79">
        <f ca="1">IFERROR(IF(Data_Noise!W115="","",IF($B$3="On",IF(Data_Noise!W115&lt;=0,0,IF($BZ115&gt;=Data_Noise!W115,0,Data_Noise!W115-$BZ115)),Data_Noise!W115)),"")</f>
        <v>0</v>
      </c>
      <c r="X115" s="79">
        <f ca="1">IFERROR(IF(Data_Noise!X115="","",IF($B$3="On",IF(Data_Noise!X115&lt;=0,0,IF($BZ115&gt;=Data_Noise!X115,0,Data_Noise!X115-$BZ115)),Data_Noise!X115)),"")</f>
        <v>0</v>
      </c>
      <c r="Y115" s="79">
        <f ca="1">IFERROR(IF(Data_Noise!Y115="","",IF($B$3="On",IF(Data_Noise!Y115&lt;=0,0,IF($BZ115&gt;=Data_Noise!Y115,0,Data_Noise!Y115-$BZ115)),Data_Noise!Y115)),"")</f>
        <v>6.5022805142994082</v>
      </c>
      <c r="Z115" s="79">
        <f ca="1">IFERROR(IF(Data_Noise!Z115="","",IF($B$3="On",IF(Data_Noise!Z115&lt;=0,0,IF($BZ115&gt;=Data_Noise!Z115,0,Data_Noise!Z115-$BZ115)),Data_Noise!Z115)),"")</f>
        <v>23.096160851156586</v>
      </c>
      <c r="AA115" s="79">
        <f ca="1">IFERROR(IF(Data_Noise!AA115="","",IF($B$3="On",IF(Data_Noise!AA115&lt;=0,0,IF($BZ115&gt;=Data_Noise!AA115,0,Data_Noise!AA115-$BZ115)),Data_Noise!AA115)),"")</f>
        <v>52.557644566276842</v>
      </c>
      <c r="AB115" s="79">
        <f ca="1">IFERROR(IF(Data_Noise!AB115="","",IF($B$3="On",IF(Data_Noise!AB115&lt;=0,0,IF($BZ115&gt;=Data_Noise!AB115,0,Data_Noise!AB115-$BZ115)),Data_Noise!AB115)),"")</f>
        <v>112.01577098084552</v>
      </c>
      <c r="AC115" s="79">
        <f ca="1">IFERROR(IF(Data_Noise!AC115="","",IF($B$3="On",IF(Data_Noise!AC115&lt;=0,0,IF($BZ115&gt;=Data_Noise!AC115,0,Data_Noise!AC115-$BZ115)),Data_Noise!AC115)),"")</f>
        <v>219.40222527779494</v>
      </c>
      <c r="AD115" s="79">
        <f ca="1">IFERROR(IF(Data_Noise!AD115="","",IF($B$3="On",IF(Data_Noise!AD115&lt;=0,0,IF($BZ115&gt;=Data_Noise!AD115,0,Data_Noise!AD115-$BZ115)),Data_Noise!AD115)),"")</f>
        <v>411.7254492950438</v>
      </c>
      <c r="AE115" s="79">
        <f ca="1">IFERROR(IF(Data_Noise!AE115="","",IF($B$3="On",IF(Data_Noise!AE115&lt;=0,0,IF($BZ115&gt;=Data_Noise!AE115,0,Data_Noise!AE115-$BZ115)),Data_Noise!AE115)),"")</f>
        <v>725.49986743057548</v>
      </c>
      <c r="AF115" s="79">
        <f ca="1">IFERROR(IF(Data_Noise!AF115="","",IF($B$3="On",IF(Data_Noise!AF115&lt;=0,0,IF($BZ115&gt;=Data_Noise!AF115,0,Data_Noise!AF115-$BZ115)),Data_Noise!AF115)),"")</f>
        <v>1187.4237708729806</v>
      </c>
      <c r="AG115" s="79">
        <f ca="1">IFERROR(IF(Data_Noise!AG115="","",IF($B$3="On",IF(Data_Noise!AG115&lt;=0,0,IF($BZ115&gt;=Data_Noise!AG115,0,Data_Noise!AG115-$BZ115)),Data_Noise!AG115)),"")</f>
        <v>1747.9028607652369</v>
      </c>
      <c r="AH115" s="79">
        <f ca="1">IFERROR(IF(Data_Noise!AH115="","",IF($B$3="On",IF(Data_Noise!AH115&lt;=0,0,IF($BZ115&gt;=Data_Noise!AH115,0,Data_Noise!AH115-$BZ115)),Data_Noise!AH115)),"")</f>
        <v>2319.9668328526741</v>
      </c>
      <c r="AI115" s="79">
        <f ca="1">IFERROR(IF(Data_Noise!AI115="","",IF($B$3="On",IF(Data_Noise!AI115&lt;=0,0,IF($BZ115&gt;=Data_Noise!AI115,0,Data_Noise!AI115-$BZ115)),Data_Noise!AI115)),"")</f>
        <v>2803.7393641787808</v>
      </c>
      <c r="AJ115" s="79">
        <f ca="1">IFERROR(IF(Data_Noise!AJ115="","",IF($B$3="On",IF(Data_Noise!AJ115&lt;=0,0,IF($BZ115&gt;=Data_Noise!AJ115,0,Data_Noise!AJ115-$BZ115)),Data_Noise!AJ115)),"")</f>
        <v>3161.7464154207605</v>
      </c>
      <c r="AK115" s="79">
        <f ca="1">IFERROR(IF(Data_Noise!AK115="","",IF($B$3="On",IF(Data_Noise!AK115&lt;=0,0,IF($BZ115&gt;=Data_Noise!AK115,0,Data_Noise!AK115-$BZ115)),Data_Noise!AK115)),"")</f>
        <v>3396.9010160049174</v>
      </c>
      <c r="AL115" s="79">
        <f ca="1">IFERROR(IF(Data_Noise!AL115="","",IF($B$3="On",IF(Data_Noise!AL115&lt;=0,0,IF($BZ115&gt;=Data_Noise!AL115,0,Data_Noise!AL115-$BZ115)),Data_Noise!AL115)),"")</f>
        <v>3542.1338366565969</v>
      </c>
      <c r="AM115" s="79">
        <f ca="1">IFERROR(IF(Data_Noise!AM115="","",IF($B$3="On",IF(Data_Noise!AM115&lt;=0,0,IF($BZ115&gt;=Data_Noise!AM115,0,Data_Noise!AM115-$BZ115)),Data_Noise!AM115)),"")</f>
        <v>3630.9622250516072</v>
      </c>
      <c r="AN115" s="79">
        <f ca="1">IFERROR(IF(Data_Noise!AN115="","",IF($B$3="On",IF(Data_Noise!AN115&lt;=0,0,IF($BZ115&gt;=Data_Noise!AN115,0,Data_Noise!AN115-$BZ115)),Data_Noise!AN115)),"")</f>
        <v>3687.6442735089736</v>
      </c>
      <c r="AO115" s="79">
        <f ca="1">IFERROR(IF(Data_Noise!AO115="","",IF($B$3="On",IF(Data_Noise!AO115&lt;=0,0,IF($BZ115&gt;=Data_Noise!AO115,0,Data_Noise!AO115-$BZ115)),Data_Noise!AO115)),"")</f>
        <v>3726.3024062784707</v>
      </c>
      <c r="AP115" s="79">
        <f ca="1">IFERROR(IF(Data_Noise!AP115="","",IF($B$3="On",IF(Data_Noise!AP115&lt;=0,0,IF($BZ115&gt;=Data_Noise!AP115,0,Data_Noise!AP115-$BZ115)),Data_Noise!AP115)),"")</f>
        <v>3742.8242226794091</v>
      </c>
      <c r="AQ115" s="79" t="str">
        <f>IFERROR(IF(Data_Noise!AQ115="","",IF($B$3="On",IF(Data_Noise!AQ115&lt;=0,0,IF($BZ115&gt;=Data_Noise!AQ115,0,Data_Noise!AQ115-$BZ115)),Data_Noise!AQ115)),"")</f>
        <v/>
      </c>
      <c r="AR115" s="79" t="str">
        <f>IFERROR(IF(Data_Noise!AR115="","",IF($B$3="On",IF(Data_Noise!AR115&lt;=0,0,IF($BZ115&gt;=Data_Noise!AR115,0,Data_Noise!AR115-$BZ115)),Data_Noise!AR115)),"")</f>
        <v/>
      </c>
      <c r="AS115" s="79" t="str">
        <f>IFERROR(IF(Data_Noise!AS115="","",IF($B$3="On",IF(Data_Noise!AS115&lt;=0,0,IF($BZ115&gt;=Data_Noise!AS115,0,Data_Noise!AS115-$BZ115)),Data_Noise!AS115)),"")</f>
        <v/>
      </c>
      <c r="AT115" s="79" t="str">
        <f>IFERROR(IF(Data_Noise!AT115="","",IF($B$3="On",IF(Data_Noise!AT115&lt;=0,0,IF($BZ115&gt;=Data_Noise!AT115,0,Data_Noise!AT115-$BZ115)),Data_Noise!AT115)),"")</f>
        <v/>
      </c>
      <c r="AU115" s="79" t="str">
        <f>IFERROR(IF(Data_Noise!AU115="","",IF($B$3="On",IF(Data_Noise!AU115&lt;=0,0,IF($BZ115&gt;=Data_Noise!AU115,0,Data_Noise!AU115-$BZ115)),Data_Noise!AU115)),"")</f>
        <v/>
      </c>
      <c r="AV115" s="79" t="str">
        <f>IFERROR(IF(Data_Noise!AV115="","",IF($B$3="On",IF(Data_Noise!AV115&lt;=0,0,IF($BZ115&gt;=Data_Noise!AV115,0,Data_Noise!AV115-$BZ115)),Data_Noise!AV115)),"")</f>
        <v/>
      </c>
      <c r="AW115" s="79" t="str">
        <f>IFERROR(IF(Data_Noise!AW115="","",IF($B$3="On",IF(Data_Noise!AW115&lt;=0,0,IF($BZ115&gt;=Data_Noise!AW115,0,Data_Noise!AW115-$BZ115)),Data_Noise!AW115)),"")</f>
        <v/>
      </c>
      <c r="AX115" s="79" t="str">
        <f>IFERROR(IF(Data_Noise!AX115="","",IF($B$3="On",IF(Data_Noise!AX115&lt;=0,0,IF($BZ115&gt;=Data_Noise!AX115,0,Data_Noise!AX115-$BZ115)),Data_Noise!AX115)),"")</f>
        <v/>
      </c>
      <c r="AY115" s="79" t="str">
        <f>IFERROR(IF(Data_Noise!AY115="","",IF($B$3="On",IF(Data_Noise!AY115&lt;=0,0,IF($BZ115&gt;=Data_Noise!AY115,0,Data_Noise!AY115-$BZ115)),Data_Noise!AY115)),"")</f>
        <v/>
      </c>
      <c r="AZ115" s="79" t="str">
        <f>IFERROR(IF(Data_Noise!AZ115="","",IF($B$3="On",IF(Data_Noise!AZ115&lt;=0,0,IF($BZ115&gt;=Data_Noise!AZ115,0,Data_Noise!AZ115-$BZ115)),Data_Noise!AZ115)),"")</f>
        <v/>
      </c>
      <c r="BA115">
        <f ca="1">IF(BA$3="","",Data_Noise!C115)</f>
        <v>28.966206023415651</v>
      </c>
      <c r="BB115">
        <f ca="1">IF(BB$3="","",Data_Noise!D115)</f>
        <v>24.3028731000507</v>
      </c>
      <c r="BC115">
        <f ca="1">IF(BC$3="","",Data_Noise!E115)</f>
        <v>16.45170397459226</v>
      </c>
      <c r="BD115">
        <f ca="1">IF(BD$3="","",Data_Noise!F115)</f>
        <v>8.2967060980589231</v>
      </c>
      <c r="BE115">
        <f ca="1">IF(BE$3="","",Data_Noise!G115)</f>
        <v>5.0669142351813834</v>
      </c>
      <c r="BF115">
        <f ca="1">IF(BF$3="","",Data_Noise!H115)</f>
        <v>2.0072922962628299</v>
      </c>
      <c r="BG115">
        <f ca="1">IF(BG$3="","",Data_Noise!I115)</f>
        <v>-0.49367723392833646</v>
      </c>
      <c r="BH115">
        <f ca="1">IF(BH$3="","",Data_Noise!J115)</f>
        <v>-3.3945218315743637</v>
      </c>
      <c r="BI115">
        <f ca="1">IF(BI$3="","",Data_Noise!K115)</f>
        <v>-4.0049598860376436</v>
      </c>
      <c r="BJ115">
        <f ca="1">IF(BJ$3="","",Data_Noise!L115)</f>
        <v>-4.7141540262841763</v>
      </c>
      <c r="BK115">
        <f ca="1">IF(BK$3="","",Data_Noise!M115)</f>
        <v>-3.3851633144202737</v>
      </c>
      <c r="BL115">
        <f ca="1">IF(BL$3="","",Data_Noise!N115)</f>
        <v>-2.794018977343057</v>
      </c>
      <c r="BM115">
        <f ca="1">IF(BM$3="","",Data_Noise!O115)</f>
        <v>-3.4409310515131133</v>
      </c>
      <c r="BN115" t="str">
        <f>IF(BN$3="","",Data_Noise!P115)</f>
        <v/>
      </c>
      <c r="BO115" t="str">
        <f>IF(BO$3="","",Data_Noise!Q115)</f>
        <v/>
      </c>
      <c r="BP115" t="str">
        <f>IF(BP$3="","",Data_Noise!R115)</f>
        <v/>
      </c>
      <c r="BQ115" t="str">
        <f>IF(BQ$3="","",Data_Noise!S115)</f>
        <v/>
      </c>
      <c r="BR115" t="str">
        <f>IF(BR$3="","",Data_Noise!T115)</f>
        <v/>
      </c>
      <c r="BS115" t="str">
        <f>IF(BS$3="","",Data_Noise!U115)</f>
        <v/>
      </c>
      <c r="BT115" t="str">
        <f>IF(BT$3="","",Data_Noise!V115)</f>
        <v/>
      </c>
      <c r="BU115" t="str">
        <f>IF(BU$3="","",Data_Noise!W115)</f>
        <v/>
      </c>
      <c r="BV115" t="str">
        <f>IF(BV$3="","",Data_Noise!X115)</f>
        <v/>
      </c>
      <c r="BW115" t="str">
        <f>IF(BW$3="","",Data_Noise!Y115)</f>
        <v/>
      </c>
      <c r="BX115" t="str">
        <f>IF(BX$3="","",Data_Noise!Z115)</f>
        <v/>
      </c>
      <c r="BY115" t="str">
        <f>IF(BY$3="","",Data_Noise!AA115)</f>
        <v/>
      </c>
      <c r="BZ115">
        <f t="shared" ca="1" si="2"/>
        <v>4.8357130312662155</v>
      </c>
    </row>
    <row r="116" spans="1:78" x14ac:dyDescent="0.25">
      <c r="A116" s="79">
        <f ca="1">Data_Initial!A116</f>
        <v>2</v>
      </c>
      <c r="B116" s="79" t="str">
        <f ca="1">Data_Initial!B116</f>
        <v>A6</v>
      </c>
      <c r="C116" s="79">
        <f ca="1">IFERROR(IF(Data_Noise!C116="","",IF($B$3="On",IF(Data_Noise!C116&lt;=0,0,IF($BZ116&gt;=Data_Noise!C116,0,Data_Noise!C116-$BZ116)),Data_Noise!C116)),"")</f>
        <v>11.302162262694965</v>
      </c>
      <c r="D116" s="79">
        <f ca="1">IFERROR(IF(Data_Noise!D116="","",IF($B$3="On",IF(Data_Noise!D116&lt;=0,0,IF($BZ116&gt;=Data_Noise!D116,0,Data_Noise!D116-$BZ116)),Data_Noise!D116)),"")</f>
        <v>9.5934179582613748</v>
      </c>
      <c r="E116" s="79">
        <f ca="1">IFERROR(IF(Data_Noise!E116="","",IF($B$3="On",IF(Data_Noise!E116&lt;=0,0,IF($BZ116&gt;=Data_Noise!E116,0,Data_Noise!E116-$BZ116)),Data_Noise!E116)),"")</f>
        <v>7.0709773582463242</v>
      </c>
      <c r="F116" s="79">
        <f ca="1">IFERROR(IF(Data_Noise!F116="","",IF($B$3="On",IF(Data_Noise!F116&lt;=0,0,IF($BZ116&gt;=Data_Noise!F116,0,Data_Noise!F116-$BZ116)),Data_Noise!F116)),"")</f>
        <v>3.3303849779535861</v>
      </c>
      <c r="G116" s="79">
        <f ca="1">IFERROR(IF(Data_Noise!G116="","",IF($B$3="On",IF(Data_Noise!G116&lt;=0,0,IF($BZ116&gt;=Data_Noise!G116,0,Data_Noise!G116-$BZ116)),Data_Noise!G116)),"")</f>
        <v>0.34603023354898177</v>
      </c>
      <c r="H116" s="79">
        <f ca="1">IFERROR(IF(Data_Noise!H116="","",IF($B$3="On",IF(Data_Noise!H116&lt;=0,0,IF($BZ116&gt;=Data_Noise!H116,0,Data_Noise!H116-$BZ116)),Data_Noise!H116)),"")</f>
        <v>0.26928423543993851</v>
      </c>
      <c r="I116" s="79">
        <f ca="1">IFERROR(IF(Data_Noise!I116="","",IF($B$3="On",IF(Data_Noise!I116&lt;=0,0,IF($BZ116&gt;=Data_Noise!I116,0,Data_Noise!I116-$BZ116)),Data_Noise!I116)),"")</f>
        <v>0</v>
      </c>
      <c r="J116" s="79">
        <f ca="1">IFERROR(IF(Data_Noise!J116="","",IF($B$3="On",IF(Data_Noise!J116&lt;=0,0,IF($BZ116&gt;=Data_Noise!J116,0,Data_Noise!J116-$BZ116)),Data_Noise!J116)),"")</f>
        <v>0</v>
      </c>
      <c r="K116" s="79">
        <f ca="1">IFERROR(IF(Data_Noise!K116="","",IF($B$3="On",IF(Data_Noise!K116&lt;=0,0,IF($BZ116&gt;=Data_Noise!K116,0,Data_Noise!K116-$BZ116)),Data_Noise!K116)),"")</f>
        <v>0</v>
      </c>
      <c r="L116" s="79">
        <f ca="1">IFERROR(IF(Data_Noise!L116="","",IF($B$3="On",IF(Data_Noise!L116&lt;=0,0,IF($BZ116&gt;=Data_Noise!L116,0,Data_Noise!L116-$BZ116)),Data_Noise!L116)),"")</f>
        <v>0</v>
      </c>
      <c r="M116" s="79">
        <f ca="1">IFERROR(IF(Data_Noise!M116="","",IF($B$3="On",IF(Data_Noise!M116&lt;=0,0,IF($BZ116&gt;=Data_Noise!M116,0,Data_Noise!M116-$BZ116)),Data_Noise!M116)),"")</f>
        <v>0</v>
      </c>
      <c r="N116" s="79">
        <f ca="1">IFERROR(IF(Data_Noise!N116="","",IF($B$3="On",IF(Data_Noise!N116&lt;=0,0,IF($BZ116&gt;=Data_Noise!N116,0,Data_Noise!N116-$BZ116)),Data_Noise!N116)),"")</f>
        <v>0</v>
      </c>
      <c r="O116" s="79">
        <f ca="1">IFERROR(IF(Data_Noise!O116="","",IF($B$3="On",IF(Data_Noise!O116&lt;=0,0,IF($BZ116&gt;=Data_Noise!O116,0,Data_Noise!O116-$BZ116)),Data_Noise!O116)),"")</f>
        <v>0</v>
      </c>
      <c r="P116" s="79">
        <f ca="1">IFERROR(IF(Data_Noise!P116="","",IF($B$3="On",IF(Data_Noise!P116&lt;=0,0,IF($BZ116&gt;=Data_Noise!P116,0,Data_Noise!P116-$BZ116)),Data_Noise!P116)),"")</f>
        <v>0</v>
      </c>
      <c r="Q116" s="79">
        <f ca="1">IFERROR(IF(Data_Noise!Q116="","",IF($B$3="On",IF(Data_Noise!Q116&lt;=0,0,IF($BZ116&gt;=Data_Noise!Q116,0,Data_Noise!Q116-$BZ116)),Data_Noise!Q116)),"")</f>
        <v>0</v>
      </c>
      <c r="R116" s="79">
        <f ca="1">IFERROR(IF(Data_Noise!R116="","",IF($B$3="On",IF(Data_Noise!R116&lt;=0,0,IF($BZ116&gt;=Data_Noise!R116,0,Data_Noise!R116-$BZ116)),Data_Noise!R116)),"")</f>
        <v>0</v>
      </c>
      <c r="S116" s="79">
        <f ca="1">IFERROR(IF(Data_Noise!S116="","",IF($B$3="On",IF(Data_Noise!S116&lt;=0,0,IF($BZ116&gt;=Data_Noise!S116,0,Data_Noise!S116-$BZ116)),Data_Noise!S116)),"")</f>
        <v>0</v>
      </c>
      <c r="T116" s="79">
        <f ca="1">IFERROR(IF(Data_Noise!T116="","",IF($B$3="On",IF(Data_Noise!T116&lt;=0,0,IF($BZ116&gt;=Data_Noise!T116,0,Data_Noise!T116-$BZ116)),Data_Noise!T116)),"")</f>
        <v>0</v>
      </c>
      <c r="U116" s="79">
        <f ca="1">IFERROR(IF(Data_Noise!U116="","",IF($B$3="On",IF(Data_Noise!U116&lt;=0,0,IF($BZ116&gt;=Data_Noise!U116,0,Data_Noise!U116-$BZ116)),Data_Noise!U116)),"")</f>
        <v>6.9424406963613841</v>
      </c>
      <c r="V116" s="79">
        <f ca="1">IFERROR(IF(Data_Noise!V116="","",IF($B$3="On",IF(Data_Noise!V116&lt;=0,0,IF($BZ116&gt;=Data_Noise!V116,0,Data_Noise!V116-$BZ116)),Data_Noise!V116)),"")</f>
        <v>22.634825469083033</v>
      </c>
      <c r="W116" s="79">
        <f ca="1">IFERROR(IF(Data_Noise!W116="","",IF($B$3="On",IF(Data_Noise!W116&lt;=0,0,IF($BZ116&gt;=Data_Noise!W116,0,Data_Noise!W116-$BZ116)),Data_Noise!W116)),"")</f>
        <v>53.35317612938023</v>
      </c>
      <c r="X116" s="79">
        <f ca="1">IFERROR(IF(Data_Noise!X116="","",IF($B$3="On",IF(Data_Noise!X116&lt;=0,0,IF($BZ116&gt;=Data_Noise!X116,0,Data_Noise!X116-$BZ116)),Data_Noise!X116)),"")</f>
        <v>108.36550643927802</v>
      </c>
      <c r="Y116" s="79">
        <f ca="1">IFERROR(IF(Data_Noise!Y116="","",IF($B$3="On",IF(Data_Noise!Y116&lt;=0,0,IF($BZ116&gt;=Data_Noise!Y116,0,Data_Noise!Y116-$BZ116)),Data_Noise!Y116)),"")</f>
        <v>208.5852761399743</v>
      </c>
      <c r="Z116" s="79">
        <f ca="1">IFERROR(IF(Data_Noise!Z116="","",IF($B$3="On",IF(Data_Noise!Z116&lt;=0,0,IF($BZ116&gt;=Data_Noise!Z116,0,Data_Noise!Z116-$BZ116)),Data_Noise!Z116)),"")</f>
        <v>379.89604231368145</v>
      </c>
      <c r="AA116" s="79">
        <f ca="1">IFERROR(IF(Data_Noise!AA116="","",IF($B$3="On",IF(Data_Noise!AA116&lt;=0,0,IF($BZ116&gt;=Data_Noise!AA116,0,Data_Noise!AA116-$BZ116)),Data_Noise!AA116)),"")</f>
        <v>650.62749878124112</v>
      </c>
      <c r="AB116" s="79">
        <f ca="1">IFERROR(IF(Data_Noise!AB116="","",IF($B$3="On",IF(Data_Noise!AB116&lt;=0,0,IF($BZ116&gt;=Data_Noise!AB116,0,Data_Noise!AB116-$BZ116)),Data_Noise!AB116)),"")</f>
        <v>1043.3339615635907</v>
      </c>
      <c r="AC116" s="79">
        <f ca="1">IFERROR(IF(Data_Noise!AC116="","",IF($B$3="On",IF(Data_Noise!AC116&lt;=0,0,IF($BZ116&gt;=Data_Noise!AC116,0,Data_Noise!AC116-$BZ116)),Data_Noise!AC116)),"")</f>
        <v>1527.9807257525015</v>
      </c>
      <c r="AD116" s="79">
        <f ca="1">IFERROR(IF(Data_Noise!AD116="","",IF($B$3="On",IF(Data_Noise!AD116&lt;=0,0,IF($BZ116&gt;=Data_Noise!AD116,0,Data_Noise!AD116-$BZ116)),Data_Noise!AD116)),"")</f>
        <v>2035.4471059317034</v>
      </c>
      <c r="AE116" s="79">
        <f ca="1">IFERROR(IF(Data_Noise!AE116="","",IF($B$3="On",IF(Data_Noise!AE116&lt;=0,0,IF($BZ116&gt;=Data_Noise!AE116,0,Data_Noise!AE116-$BZ116)),Data_Noise!AE116)),"")</f>
        <v>2475.1998064204636</v>
      </c>
      <c r="AF116" s="79">
        <f ca="1">IFERROR(IF(Data_Noise!AF116="","",IF($B$3="On",IF(Data_Noise!AF116&lt;=0,0,IF($BZ116&gt;=Data_Noise!AF116,0,Data_Noise!AF116-$BZ116)),Data_Noise!AF116)),"")</f>
        <v>2802.1202732199868</v>
      </c>
      <c r="AG116" s="79">
        <f ca="1">IFERROR(IF(Data_Noise!AG116="","",IF($B$3="On",IF(Data_Noise!AG116&lt;=0,0,IF($BZ116&gt;=Data_Noise!AG116,0,Data_Noise!AG116-$BZ116)),Data_Noise!AG116)),"")</f>
        <v>3017.3548322513207</v>
      </c>
      <c r="AH116" s="79">
        <f ca="1">IFERROR(IF(Data_Noise!AH116="","",IF($B$3="On",IF(Data_Noise!AH116&lt;=0,0,IF($BZ116&gt;=Data_Noise!AH116,0,Data_Noise!AH116-$BZ116)),Data_Noise!AH116)),"")</f>
        <v>3150.1847581564998</v>
      </c>
      <c r="AI116" s="79">
        <f ca="1">IFERROR(IF(Data_Noise!AI116="","",IF($B$3="On",IF(Data_Noise!AI116&lt;=0,0,IF($BZ116&gt;=Data_Noise!AI116,0,Data_Noise!AI116-$BZ116)),Data_Noise!AI116)),"")</f>
        <v>3233.1211474761567</v>
      </c>
      <c r="AJ116" s="79">
        <f ca="1">IFERROR(IF(Data_Noise!AJ116="","",IF($B$3="On",IF(Data_Noise!AJ116&lt;=0,0,IF($BZ116&gt;=Data_Noise!AJ116,0,Data_Noise!AJ116-$BZ116)),Data_Noise!AJ116)),"")</f>
        <v>3292.4484320948668</v>
      </c>
      <c r="AK116" s="79">
        <f ca="1">IFERROR(IF(Data_Noise!AK116="","",IF($B$3="On",IF(Data_Noise!AK116&lt;=0,0,IF($BZ116&gt;=Data_Noise!AK116,0,Data_Noise!AK116-$BZ116)),Data_Noise!AK116)),"")</f>
        <v>3337.3019489729104</v>
      </c>
      <c r="AL116" s="79">
        <f ca="1">IFERROR(IF(Data_Noise!AL116="","",IF($B$3="On",IF(Data_Noise!AL116&lt;=0,0,IF($BZ116&gt;=Data_Noise!AL116,0,Data_Noise!AL116-$BZ116)),Data_Noise!AL116)),"")</f>
        <v>3376.4076153626902</v>
      </c>
      <c r="AM116" s="79">
        <f ca="1">IFERROR(IF(Data_Noise!AM116="","",IF($B$3="On",IF(Data_Noise!AM116&lt;=0,0,IF($BZ116&gt;=Data_Noise!AM116,0,Data_Noise!AM116-$BZ116)),Data_Noise!AM116)),"")</f>
        <v>3406.064701524323</v>
      </c>
      <c r="AN116" s="79">
        <f ca="1">IFERROR(IF(Data_Noise!AN116="","",IF($B$3="On",IF(Data_Noise!AN116&lt;=0,0,IF($BZ116&gt;=Data_Noise!AN116,0,Data_Noise!AN116-$BZ116)),Data_Noise!AN116)),"")</f>
        <v>3431.2513132509371</v>
      </c>
      <c r="AO116" s="79">
        <f ca="1">IFERROR(IF(Data_Noise!AO116="","",IF($B$3="On",IF(Data_Noise!AO116&lt;=0,0,IF($BZ116&gt;=Data_Noise!AO116,0,Data_Noise!AO116-$BZ116)),Data_Noise!AO116)),"")</f>
        <v>3451.4746250952167</v>
      </c>
      <c r="AP116" s="79">
        <f ca="1">IFERROR(IF(Data_Noise!AP116="","",IF($B$3="On",IF(Data_Noise!AP116&lt;=0,0,IF($BZ116&gt;=Data_Noise!AP116,0,Data_Noise!AP116-$BZ116)),Data_Noise!AP116)),"")</f>
        <v>3461.7980357247466</v>
      </c>
      <c r="AQ116" s="79" t="str">
        <f>IFERROR(IF(Data_Noise!AQ116="","",IF($B$3="On",IF(Data_Noise!AQ116&lt;=0,0,IF($BZ116&gt;=Data_Noise!AQ116,0,Data_Noise!AQ116-$BZ116)),Data_Noise!AQ116)),"")</f>
        <v/>
      </c>
      <c r="AR116" s="79" t="str">
        <f>IFERROR(IF(Data_Noise!AR116="","",IF($B$3="On",IF(Data_Noise!AR116&lt;=0,0,IF($BZ116&gt;=Data_Noise!AR116,0,Data_Noise!AR116-$BZ116)),Data_Noise!AR116)),"")</f>
        <v/>
      </c>
      <c r="AS116" s="79" t="str">
        <f>IFERROR(IF(Data_Noise!AS116="","",IF($B$3="On",IF(Data_Noise!AS116&lt;=0,0,IF($BZ116&gt;=Data_Noise!AS116,0,Data_Noise!AS116-$BZ116)),Data_Noise!AS116)),"")</f>
        <v/>
      </c>
      <c r="AT116" s="79" t="str">
        <f>IFERROR(IF(Data_Noise!AT116="","",IF($B$3="On",IF(Data_Noise!AT116&lt;=0,0,IF($BZ116&gt;=Data_Noise!AT116,0,Data_Noise!AT116-$BZ116)),Data_Noise!AT116)),"")</f>
        <v/>
      </c>
      <c r="AU116" s="79" t="str">
        <f>IFERROR(IF(Data_Noise!AU116="","",IF($B$3="On",IF(Data_Noise!AU116&lt;=0,0,IF($BZ116&gt;=Data_Noise!AU116,0,Data_Noise!AU116-$BZ116)),Data_Noise!AU116)),"")</f>
        <v/>
      </c>
      <c r="AV116" s="79" t="str">
        <f>IFERROR(IF(Data_Noise!AV116="","",IF($B$3="On",IF(Data_Noise!AV116&lt;=0,0,IF($BZ116&gt;=Data_Noise!AV116,0,Data_Noise!AV116-$BZ116)),Data_Noise!AV116)),"")</f>
        <v/>
      </c>
      <c r="AW116" s="79" t="str">
        <f>IFERROR(IF(Data_Noise!AW116="","",IF($B$3="On",IF(Data_Noise!AW116&lt;=0,0,IF($BZ116&gt;=Data_Noise!AW116,0,Data_Noise!AW116-$BZ116)),Data_Noise!AW116)),"")</f>
        <v/>
      </c>
      <c r="AX116" s="79" t="str">
        <f>IFERROR(IF(Data_Noise!AX116="","",IF($B$3="On",IF(Data_Noise!AX116&lt;=0,0,IF($BZ116&gt;=Data_Noise!AX116,0,Data_Noise!AX116-$BZ116)),Data_Noise!AX116)),"")</f>
        <v/>
      </c>
      <c r="AY116" s="79" t="str">
        <f>IFERROR(IF(Data_Noise!AY116="","",IF($B$3="On",IF(Data_Noise!AY116&lt;=0,0,IF($BZ116&gt;=Data_Noise!AY116,0,Data_Noise!AY116-$BZ116)),Data_Noise!AY116)),"")</f>
        <v/>
      </c>
      <c r="AZ116" s="79" t="str">
        <f>IFERROR(IF(Data_Noise!AZ116="","",IF($B$3="On",IF(Data_Noise!AZ116&lt;=0,0,IF($BZ116&gt;=Data_Noise!AZ116,0,Data_Noise!AZ116-$BZ116)),Data_Noise!AZ116)),"")</f>
        <v/>
      </c>
      <c r="BA116">
        <f ca="1">IF(BA$3="","",Data_Noise!C116)</f>
        <v>13.6574459060182</v>
      </c>
      <c r="BB116">
        <f ca="1">IF(BB$3="","",Data_Noise!D116)</f>
        <v>11.948701601584609</v>
      </c>
      <c r="BC116">
        <f ca="1">IF(BC$3="","",Data_Noise!E116)</f>
        <v>9.4262610015695589</v>
      </c>
      <c r="BD116">
        <f ca="1">IF(BD$3="","",Data_Noise!F116)</f>
        <v>5.6856686212768208</v>
      </c>
      <c r="BE116">
        <f ca="1">IF(BE$3="","",Data_Noise!G116)</f>
        <v>2.7013138768722165</v>
      </c>
      <c r="BF116">
        <f ca="1">IF(BF$3="","",Data_Noise!H116)</f>
        <v>2.6245678787631732</v>
      </c>
      <c r="BG116">
        <f ca="1">IF(BG$3="","",Data_Noise!I116)</f>
        <v>1.1829007331819696</v>
      </c>
      <c r="BH116">
        <f ca="1">IF(BH$3="","",Data_Noise!J116)</f>
        <v>-0.23842000898200025</v>
      </c>
      <c r="BI116">
        <f ca="1">IF(BI$3="","",Data_Noise!K116)</f>
        <v>-2.4434700864849201</v>
      </c>
      <c r="BJ116">
        <f ca="1">IF(BJ$3="","",Data_Noise!L116)</f>
        <v>-3.1302109155911531</v>
      </c>
      <c r="BK116">
        <f ca="1">IF(BK$3="","",Data_Noise!M116)</f>
        <v>-2.2377696273718666</v>
      </c>
      <c r="BL116">
        <f ca="1">IF(BL$3="","",Data_Noise!N116)</f>
        <v>-4.0278706419518766</v>
      </c>
      <c r="BM116">
        <f ca="1">IF(BM$3="","",Data_Noise!O116)</f>
        <v>-4.5304309756826733</v>
      </c>
      <c r="BN116" t="str">
        <f>IF(BN$3="","",Data_Noise!P116)</f>
        <v/>
      </c>
      <c r="BO116" t="str">
        <f>IF(BO$3="","",Data_Noise!Q116)</f>
        <v/>
      </c>
      <c r="BP116" t="str">
        <f>IF(BP$3="","",Data_Noise!R116)</f>
        <v/>
      </c>
      <c r="BQ116" t="str">
        <f>IF(BQ$3="","",Data_Noise!S116)</f>
        <v/>
      </c>
      <c r="BR116" t="str">
        <f>IF(BR$3="","",Data_Noise!T116)</f>
        <v/>
      </c>
      <c r="BS116" t="str">
        <f>IF(BS$3="","",Data_Noise!U116)</f>
        <v/>
      </c>
      <c r="BT116" t="str">
        <f>IF(BT$3="","",Data_Noise!V116)</f>
        <v/>
      </c>
      <c r="BU116" t="str">
        <f>IF(BU$3="","",Data_Noise!W116)</f>
        <v/>
      </c>
      <c r="BV116" t="str">
        <f>IF(BV$3="","",Data_Noise!X116)</f>
        <v/>
      </c>
      <c r="BW116" t="str">
        <f>IF(BW$3="","",Data_Noise!Y116)</f>
        <v/>
      </c>
      <c r="BX116" t="str">
        <f>IF(BX$3="","",Data_Noise!Z116)</f>
        <v/>
      </c>
      <c r="BY116" t="str">
        <f>IF(BY$3="","",Data_Noise!AA116)</f>
        <v/>
      </c>
      <c r="BZ116">
        <f t="shared" ca="1" si="2"/>
        <v>2.3552836433232347</v>
      </c>
    </row>
    <row r="117" spans="1:78" x14ac:dyDescent="0.25">
      <c r="A117" s="79">
        <f ca="1">Data_Initial!A117</f>
        <v>2</v>
      </c>
      <c r="B117" s="79" t="str">
        <f ca="1">Data_Initial!B117</f>
        <v>B6</v>
      </c>
      <c r="C117" s="79">
        <f ca="1">IFERROR(IF(Data_Noise!C117="","",IF($B$3="On",IF(Data_Noise!C117&lt;=0,0,IF($BZ117&gt;=Data_Noise!C117,0,Data_Noise!C117-$BZ117)),Data_Noise!C117)),"")</f>
        <v>1.2470440717893578</v>
      </c>
      <c r="D117" s="79">
        <f ca="1">IFERROR(IF(Data_Noise!D117="","",IF($B$3="On",IF(Data_Noise!D117&lt;=0,0,IF($BZ117&gt;=Data_Noise!D117,0,Data_Noise!D117-$BZ117)),Data_Noise!D117)),"")</f>
        <v>3.1212300849987153</v>
      </c>
      <c r="E117" s="79">
        <f ca="1">IFERROR(IF(Data_Noise!E117="","",IF($B$3="On",IF(Data_Noise!E117&lt;=0,0,IF($BZ117&gt;=Data_Noise!E117,0,Data_Noise!E117-$BZ117)),Data_Noise!E117)),"")</f>
        <v>3.4775554446022032</v>
      </c>
      <c r="F117" s="79">
        <f ca="1">IFERROR(IF(Data_Noise!F117="","",IF($B$3="On",IF(Data_Noise!F117&lt;=0,0,IF($BZ117&gt;=Data_Noise!F117,0,Data_Noise!F117-$BZ117)),Data_Noise!F117)),"")</f>
        <v>3.7337677670152738</v>
      </c>
      <c r="G117" s="79">
        <f ca="1">IFERROR(IF(Data_Noise!G117="","",IF($B$3="On",IF(Data_Noise!G117&lt;=0,0,IF($BZ117&gt;=Data_Noise!G117,0,Data_Noise!G117-$BZ117)),Data_Noise!G117)),"")</f>
        <v>1.9701197112514741</v>
      </c>
      <c r="H117" s="79">
        <f ca="1">IFERROR(IF(Data_Noise!H117="","",IF($B$3="On",IF(Data_Noise!H117&lt;=0,0,IF($BZ117&gt;=Data_Noise!H117,0,Data_Noise!H117-$BZ117)),Data_Noise!H117)),"")</f>
        <v>1.1266984852553441</v>
      </c>
      <c r="I117" s="79">
        <f ca="1">IFERROR(IF(Data_Noise!I117="","",IF($B$3="On",IF(Data_Noise!I117&lt;=0,0,IF($BZ117&gt;=Data_Noise!I117,0,Data_Noise!I117-$BZ117)),Data_Noise!I117)),"")</f>
        <v>0</v>
      </c>
      <c r="J117" s="79">
        <f ca="1">IFERROR(IF(Data_Noise!J117="","",IF($B$3="On",IF(Data_Noise!J117&lt;=0,0,IF($BZ117&gt;=Data_Noise!J117,0,Data_Noise!J117-$BZ117)),Data_Noise!J117)),"")</f>
        <v>0</v>
      </c>
      <c r="K117" s="79">
        <f ca="1">IFERROR(IF(Data_Noise!K117="","",IF($B$3="On",IF(Data_Noise!K117&lt;=0,0,IF($BZ117&gt;=Data_Noise!K117,0,Data_Noise!K117-$BZ117)),Data_Noise!K117)),"")</f>
        <v>0</v>
      </c>
      <c r="L117" s="79">
        <f ca="1">IFERROR(IF(Data_Noise!L117="","",IF($B$3="On",IF(Data_Noise!L117&lt;=0,0,IF($BZ117&gt;=Data_Noise!L117,0,Data_Noise!L117-$BZ117)),Data_Noise!L117)),"")</f>
        <v>0</v>
      </c>
      <c r="M117" s="79">
        <f ca="1">IFERROR(IF(Data_Noise!M117="","",IF($B$3="On",IF(Data_Noise!M117&lt;=0,0,IF($BZ117&gt;=Data_Noise!M117,0,Data_Noise!M117-$BZ117)),Data_Noise!M117)),"")</f>
        <v>0</v>
      </c>
      <c r="N117" s="79">
        <f ca="1">IFERROR(IF(Data_Noise!N117="","",IF($B$3="On",IF(Data_Noise!N117&lt;=0,0,IF($BZ117&gt;=Data_Noise!N117,0,Data_Noise!N117-$BZ117)),Data_Noise!N117)),"")</f>
        <v>0</v>
      </c>
      <c r="O117" s="79">
        <f ca="1">IFERROR(IF(Data_Noise!O117="","",IF($B$3="On",IF(Data_Noise!O117&lt;=0,0,IF($BZ117&gt;=Data_Noise!O117,0,Data_Noise!O117-$BZ117)),Data_Noise!O117)),"")</f>
        <v>0</v>
      </c>
      <c r="P117" s="79">
        <f ca="1">IFERROR(IF(Data_Noise!P117="","",IF($B$3="On",IF(Data_Noise!P117&lt;=0,0,IF($BZ117&gt;=Data_Noise!P117,0,Data_Noise!P117-$BZ117)),Data_Noise!P117)),"")</f>
        <v>0</v>
      </c>
      <c r="Q117" s="79">
        <f ca="1">IFERROR(IF(Data_Noise!Q117="","",IF($B$3="On",IF(Data_Noise!Q117&lt;=0,0,IF($BZ117&gt;=Data_Noise!Q117,0,Data_Noise!Q117-$BZ117)),Data_Noise!Q117)),"")</f>
        <v>0</v>
      </c>
      <c r="R117" s="79">
        <f ca="1">IFERROR(IF(Data_Noise!R117="","",IF($B$3="On",IF(Data_Noise!R117&lt;=0,0,IF($BZ117&gt;=Data_Noise!R117,0,Data_Noise!R117-$BZ117)),Data_Noise!R117)),"")</f>
        <v>0</v>
      </c>
      <c r="S117" s="79">
        <f ca="1">IFERROR(IF(Data_Noise!S117="","",IF($B$3="On",IF(Data_Noise!S117&lt;=0,0,IF($BZ117&gt;=Data_Noise!S117,0,Data_Noise!S117-$BZ117)),Data_Noise!S117)),"")</f>
        <v>1.552673316260424</v>
      </c>
      <c r="T117" s="79">
        <f ca="1">IFERROR(IF(Data_Noise!T117="","",IF($B$3="On",IF(Data_Noise!T117&lt;=0,0,IF($BZ117&gt;=Data_Noise!T117,0,Data_Noise!T117-$BZ117)),Data_Noise!T117)),"")</f>
        <v>5.140734953789762</v>
      </c>
      <c r="U117" s="79">
        <f ca="1">IFERROR(IF(Data_Noise!U117="","",IF($B$3="On",IF(Data_Noise!U117&lt;=0,0,IF($BZ117&gt;=Data_Noise!U117,0,Data_Noise!U117-$BZ117)),Data_Noise!U117)),"")</f>
        <v>16.41292672892423</v>
      </c>
      <c r="V117" s="79">
        <f ca="1">IFERROR(IF(Data_Noise!V117="","",IF($B$3="On",IF(Data_Noise!V117&lt;=0,0,IF($BZ117&gt;=Data_Noise!V117,0,Data_Noise!V117-$BZ117)),Data_Noise!V117)),"")</f>
        <v>36.372083130783132</v>
      </c>
      <c r="W117" s="79">
        <f ca="1">IFERROR(IF(Data_Noise!W117="","",IF($B$3="On",IF(Data_Noise!W117&lt;=0,0,IF($BZ117&gt;=Data_Noise!W117,0,Data_Noise!W117-$BZ117)),Data_Noise!W117)),"")</f>
        <v>72.458952073243125</v>
      </c>
      <c r="X117" s="79">
        <f ca="1">IFERROR(IF(Data_Noise!X117="","",IF($B$3="On",IF(Data_Noise!X117&lt;=0,0,IF($BZ117&gt;=Data_Noise!X117,0,Data_Noise!X117-$BZ117)),Data_Noise!X117)),"")</f>
        <v>134.17810504875652</v>
      </c>
      <c r="Y117" s="79">
        <f ca="1">IFERROR(IF(Data_Noise!Y117="","",IF($B$3="On",IF(Data_Noise!Y117&lt;=0,0,IF($BZ117&gt;=Data_Noise!Y117,0,Data_Noise!Y117-$BZ117)),Data_Noise!Y117)),"")</f>
        <v>237.33176561107828</v>
      </c>
      <c r="Z117" s="79">
        <f ca="1">IFERROR(IF(Data_Noise!Z117="","",IF($B$3="On",IF(Data_Noise!Z117&lt;=0,0,IF($BZ117&gt;=Data_Noise!Z117,0,Data_Noise!Z117-$BZ117)),Data_Noise!Z117)),"")</f>
        <v>391.49431049902023</v>
      </c>
      <c r="AA117" s="79">
        <f ca="1">IFERROR(IF(Data_Noise!AA117="","",IF($B$3="On",IF(Data_Noise!AA117&lt;=0,0,IF($BZ117&gt;=Data_Noise!AA117,0,Data_Noise!AA117-$BZ117)),Data_Noise!AA117)),"")</f>
        <v>591.15680176052126</v>
      </c>
      <c r="AB117" s="79">
        <f ca="1">IFERROR(IF(Data_Noise!AB117="","",IF($B$3="On",IF(Data_Noise!AB117&lt;=0,0,IF($BZ117&gt;=Data_Noise!AB117,0,Data_Noise!AB117-$BZ117)),Data_Noise!AB117)),"")</f>
        <v>811.56976692277601</v>
      </c>
      <c r="AC117" s="79">
        <f ca="1">IFERROR(IF(Data_Noise!AC117="","",IF($B$3="On",IF(Data_Noise!AC117&lt;=0,0,IF($BZ117&gt;=Data_Noise!AC117,0,Data_Noise!AC117-$BZ117)),Data_Noise!AC117)),"")</f>
        <v>1013.7696974391787</v>
      </c>
      <c r="AD117" s="79">
        <f ca="1">IFERROR(IF(Data_Noise!AD117="","",IF($B$3="On",IF(Data_Noise!AD117&lt;=0,0,IF($BZ117&gt;=Data_Noise!AD117,0,Data_Noise!AD117-$BZ117)),Data_Noise!AD117)),"")</f>
        <v>1165.8445554835823</v>
      </c>
      <c r="AE117" s="79">
        <f ca="1">IFERROR(IF(Data_Noise!AE117="","",IF($B$3="On",IF(Data_Noise!AE117&lt;=0,0,IF($BZ117&gt;=Data_Noise!AE117,0,Data_Noise!AE117-$BZ117)),Data_Noise!AE117)),"")</f>
        <v>1266.3668078611124</v>
      </c>
      <c r="AF117" s="79">
        <f ca="1">IFERROR(IF(Data_Noise!AF117="","",IF($B$3="On",IF(Data_Noise!AF117&lt;=0,0,IF($BZ117&gt;=Data_Noise!AF117,0,Data_Noise!AF117-$BZ117)),Data_Noise!AF117)),"")</f>
        <v>1328.6828984467822</v>
      </c>
      <c r="AG117" s="79">
        <f ca="1">IFERROR(IF(Data_Noise!AG117="","",IF($B$3="On",IF(Data_Noise!AG117&lt;=0,0,IF($BZ117&gt;=Data_Noise!AG117,0,Data_Noise!AG117-$BZ117)),Data_Noise!AG117)),"")</f>
        <v>1371.0268334336324</v>
      </c>
      <c r="AH117" s="79">
        <f ca="1">IFERROR(IF(Data_Noise!AH117="","",IF($B$3="On",IF(Data_Noise!AH117&lt;=0,0,IF($BZ117&gt;=Data_Noise!AH117,0,Data_Noise!AH117-$BZ117)),Data_Noise!AH117)),"")</f>
        <v>1399.7161286767789</v>
      </c>
      <c r="AI117" s="79">
        <f ca="1">IFERROR(IF(Data_Noise!AI117="","",IF($B$3="On",IF(Data_Noise!AI117&lt;=0,0,IF($BZ117&gt;=Data_Noise!AI117,0,Data_Noise!AI117-$BZ117)),Data_Noise!AI117)),"")</f>
        <v>1422.1740235449822</v>
      </c>
      <c r="AJ117" s="79">
        <f ca="1">IFERROR(IF(Data_Noise!AJ117="","",IF($B$3="On",IF(Data_Noise!AJ117&lt;=0,0,IF($BZ117&gt;=Data_Noise!AJ117,0,Data_Noise!AJ117-$BZ117)),Data_Noise!AJ117)),"")</f>
        <v>1441.416922723329</v>
      </c>
      <c r="AK117" s="79">
        <f ca="1">IFERROR(IF(Data_Noise!AK117="","",IF($B$3="On",IF(Data_Noise!AK117&lt;=0,0,IF($BZ117&gt;=Data_Noise!AK117,0,Data_Noise!AK117-$BZ117)),Data_Noise!AK117)),"")</f>
        <v>1458.3247807111354</v>
      </c>
      <c r="AL117" s="79">
        <f ca="1">IFERROR(IF(Data_Noise!AL117="","",IF($B$3="On",IF(Data_Noise!AL117&lt;=0,0,IF($BZ117&gt;=Data_Noise!AL117,0,Data_Noise!AL117-$BZ117)),Data_Noise!AL117)),"")</f>
        <v>1474.0096405572756</v>
      </c>
      <c r="AM117" s="79">
        <f ca="1">IFERROR(IF(Data_Noise!AM117="","",IF($B$3="On",IF(Data_Noise!AM117&lt;=0,0,IF($BZ117&gt;=Data_Noise!AM117,0,Data_Noise!AM117-$BZ117)),Data_Noise!AM117)),"")</f>
        <v>1487.400120689359</v>
      </c>
      <c r="AN117" s="79">
        <f ca="1">IFERROR(IF(Data_Noise!AN117="","",IF($B$3="On",IF(Data_Noise!AN117&lt;=0,0,IF($BZ117&gt;=Data_Noise!AN117,0,Data_Noise!AN117-$BZ117)),Data_Noise!AN117)),"")</f>
        <v>1498.9073625629755</v>
      </c>
      <c r="AO117" s="79">
        <f ca="1">IFERROR(IF(Data_Noise!AO117="","",IF($B$3="On",IF(Data_Noise!AO117&lt;=0,0,IF($BZ117&gt;=Data_Noise!AO117,0,Data_Noise!AO117-$BZ117)),Data_Noise!AO117)),"")</f>
        <v>1507.6294365965057</v>
      </c>
      <c r="AP117" s="79">
        <f ca="1">IFERROR(IF(Data_Noise!AP117="","",IF($B$3="On",IF(Data_Noise!AP117&lt;=0,0,IF($BZ117&gt;=Data_Noise!AP117,0,Data_Noise!AP117-$BZ117)),Data_Noise!AP117)),"")</f>
        <v>1511.7845650565823</v>
      </c>
      <c r="AQ117" s="79" t="str">
        <f>IFERROR(IF(Data_Noise!AQ117="","",IF($B$3="On",IF(Data_Noise!AQ117&lt;=0,0,IF($BZ117&gt;=Data_Noise!AQ117,0,Data_Noise!AQ117-$BZ117)),Data_Noise!AQ117)),"")</f>
        <v/>
      </c>
      <c r="AR117" s="79" t="str">
        <f>IFERROR(IF(Data_Noise!AR117="","",IF($B$3="On",IF(Data_Noise!AR117&lt;=0,0,IF($BZ117&gt;=Data_Noise!AR117,0,Data_Noise!AR117-$BZ117)),Data_Noise!AR117)),"")</f>
        <v/>
      </c>
      <c r="AS117" s="79" t="str">
        <f>IFERROR(IF(Data_Noise!AS117="","",IF($B$3="On",IF(Data_Noise!AS117&lt;=0,0,IF($BZ117&gt;=Data_Noise!AS117,0,Data_Noise!AS117-$BZ117)),Data_Noise!AS117)),"")</f>
        <v/>
      </c>
      <c r="AT117" s="79" t="str">
        <f>IFERROR(IF(Data_Noise!AT117="","",IF($B$3="On",IF(Data_Noise!AT117&lt;=0,0,IF($BZ117&gt;=Data_Noise!AT117,0,Data_Noise!AT117-$BZ117)),Data_Noise!AT117)),"")</f>
        <v/>
      </c>
      <c r="AU117" s="79" t="str">
        <f>IFERROR(IF(Data_Noise!AU117="","",IF($B$3="On",IF(Data_Noise!AU117&lt;=0,0,IF($BZ117&gt;=Data_Noise!AU117,0,Data_Noise!AU117-$BZ117)),Data_Noise!AU117)),"")</f>
        <v/>
      </c>
      <c r="AV117" s="79" t="str">
        <f>IFERROR(IF(Data_Noise!AV117="","",IF($B$3="On",IF(Data_Noise!AV117&lt;=0,0,IF($BZ117&gt;=Data_Noise!AV117,0,Data_Noise!AV117-$BZ117)),Data_Noise!AV117)),"")</f>
        <v/>
      </c>
      <c r="AW117" s="79" t="str">
        <f>IFERROR(IF(Data_Noise!AW117="","",IF($B$3="On",IF(Data_Noise!AW117&lt;=0,0,IF($BZ117&gt;=Data_Noise!AW117,0,Data_Noise!AW117-$BZ117)),Data_Noise!AW117)),"")</f>
        <v/>
      </c>
      <c r="AX117" s="79" t="str">
        <f>IFERROR(IF(Data_Noise!AX117="","",IF($B$3="On",IF(Data_Noise!AX117&lt;=0,0,IF($BZ117&gt;=Data_Noise!AX117,0,Data_Noise!AX117-$BZ117)),Data_Noise!AX117)),"")</f>
        <v/>
      </c>
      <c r="AY117" s="79" t="str">
        <f>IFERROR(IF(Data_Noise!AY117="","",IF($B$3="On",IF(Data_Noise!AY117&lt;=0,0,IF($BZ117&gt;=Data_Noise!AY117,0,Data_Noise!AY117-$BZ117)),Data_Noise!AY117)),"")</f>
        <v/>
      </c>
      <c r="AZ117" s="79" t="str">
        <f>IFERROR(IF(Data_Noise!AZ117="","",IF($B$3="On",IF(Data_Noise!AZ117&lt;=0,0,IF($BZ117&gt;=Data_Noise!AZ117,0,Data_Noise!AZ117-$BZ117)),Data_Noise!AZ117)),"")</f>
        <v/>
      </c>
      <c r="BA117">
        <f ca="1">IF(BA$3="","",Data_Noise!C117)</f>
        <v>0.59408755046706752</v>
      </c>
      <c r="BB117">
        <f ca="1">IF(BB$3="","",Data_Noise!D117)</f>
        <v>2.468273563676425</v>
      </c>
      <c r="BC117">
        <f ca="1">IF(BC$3="","",Data_Noise!E117)</f>
        <v>2.8245989232799129</v>
      </c>
      <c r="BD117">
        <f ca="1">IF(BD$3="","",Data_Noise!F117)</f>
        <v>3.0808112456929835</v>
      </c>
      <c r="BE117">
        <f ca="1">IF(BE$3="","",Data_Noise!G117)</f>
        <v>1.3171631899291838</v>
      </c>
      <c r="BF117">
        <f ca="1">IF(BF$3="","",Data_Noise!H117)</f>
        <v>0.47374196393305373</v>
      </c>
      <c r="BG117">
        <f ca="1">IF(BG$3="","",Data_Noise!I117)</f>
        <v>-1.0038156773710698</v>
      </c>
      <c r="BH117">
        <f ca="1">IF(BH$3="","",Data_Noise!J117)</f>
        <v>-2.2404379735268467</v>
      </c>
      <c r="BI117">
        <f ca="1">IF(BI$3="","",Data_Noise!K117)</f>
        <v>-1.8037931963218987</v>
      </c>
      <c r="BJ117">
        <f ca="1">IF(BJ$3="","",Data_Noise!L117)</f>
        <v>-2.702211750439345</v>
      </c>
      <c r="BK117">
        <f ca="1">IF(BK$3="","",Data_Noise!M117)</f>
        <v>-3.1350415780351191</v>
      </c>
      <c r="BL117">
        <f ca="1">IF(BL$3="","",Data_Noise!N117)</f>
        <v>-4.5981121443201136</v>
      </c>
      <c r="BM117">
        <f ca="1">IF(BM$3="","",Data_Noise!O117)</f>
        <v>-3.763698894154007</v>
      </c>
      <c r="BN117" t="str">
        <f>IF(BN$3="","",Data_Noise!P117)</f>
        <v/>
      </c>
      <c r="BO117" t="str">
        <f>IF(BO$3="","",Data_Noise!Q117)</f>
        <v/>
      </c>
      <c r="BP117" t="str">
        <f>IF(BP$3="","",Data_Noise!R117)</f>
        <v/>
      </c>
      <c r="BQ117" t="str">
        <f>IF(BQ$3="","",Data_Noise!S117)</f>
        <v/>
      </c>
      <c r="BR117" t="str">
        <f>IF(BR$3="","",Data_Noise!T117)</f>
        <v/>
      </c>
      <c r="BS117" t="str">
        <f>IF(BS$3="","",Data_Noise!U117)</f>
        <v/>
      </c>
      <c r="BT117" t="str">
        <f>IF(BT$3="","",Data_Noise!V117)</f>
        <v/>
      </c>
      <c r="BU117" t="str">
        <f>IF(BU$3="","",Data_Noise!W117)</f>
        <v/>
      </c>
      <c r="BV117" t="str">
        <f>IF(BV$3="","",Data_Noise!X117)</f>
        <v/>
      </c>
      <c r="BW117" t="str">
        <f>IF(BW$3="","",Data_Noise!Y117)</f>
        <v/>
      </c>
      <c r="BX117" t="str">
        <f>IF(BX$3="","",Data_Noise!Z117)</f>
        <v/>
      </c>
      <c r="BY117" t="str">
        <f>IF(BY$3="","",Data_Noise!AA117)</f>
        <v/>
      </c>
      <c r="BZ117">
        <f t="shared" ca="1" si="2"/>
        <v>-0.65295652132229032</v>
      </c>
    </row>
    <row r="118" spans="1:78" x14ac:dyDescent="0.25">
      <c r="A118" s="79">
        <f ca="1">Data_Initial!A118</f>
        <v>2</v>
      </c>
      <c r="B118" s="79" t="str">
        <f ca="1">Data_Initial!B118</f>
        <v>C6</v>
      </c>
      <c r="C118" s="79">
        <f ca="1">IFERROR(IF(Data_Noise!C118="","",IF($B$3="On",IF(Data_Noise!C118&lt;=0,0,IF($BZ118&gt;=Data_Noise!C118,0,Data_Noise!C118-$BZ118)),Data_Noise!C118)),"")</f>
        <v>1.9987847679790423</v>
      </c>
      <c r="D118" s="79">
        <f ca="1">IFERROR(IF(Data_Noise!D118="","",IF($B$3="On",IF(Data_Noise!D118&lt;=0,0,IF($BZ118&gt;=Data_Noise!D118,0,Data_Noise!D118-$BZ118)),Data_Noise!D118)),"")</f>
        <v>2.0903674153977838</v>
      </c>
      <c r="E118" s="79">
        <f ca="1">IFERROR(IF(Data_Noise!E118="","",IF($B$3="On",IF(Data_Noise!E118&lt;=0,0,IF($BZ118&gt;=Data_Noise!E118,0,Data_Noise!E118-$BZ118)),Data_Noise!E118)),"")</f>
        <v>1.9619124982601481</v>
      </c>
      <c r="F118" s="79">
        <f ca="1">IFERROR(IF(Data_Noise!F118="","",IF($B$3="On",IF(Data_Noise!F118&lt;=0,0,IF($BZ118&gt;=Data_Noise!F118,0,Data_Noise!F118-$BZ118)),Data_Noise!F118)),"")</f>
        <v>0</v>
      </c>
      <c r="G118" s="79">
        <f ca="1">IFERROR(IF(Data_Noise!G118="","",IF($B$3="On",IF(Data_Noise!G118&lt;=0,0,IF($BZ118&gt;=Data_Noise!G118,0,Data_Noise!G118-$BZ118)),Data_Noise!G118)),"")</f>
        <v>0</v>
      </c>
      <c r="H118" s="79">
        <f ca="1">IFERROR(IF(Data_Noise!H118="","",IF($B$3="On",IF(Data_Noise!H118&lt;=0,0,IF($BZ118&gt;=Data_Noise!H118,0,Data_Noise!H118-$BZ118)),Data_Noise!H118)),"")</f>
        <v>1.1822609292543631</v>
      </c>
      <c r="I118" s="79">
        <f ca="1">IFERROR(IF(Data_Noise!I118="","",IF($B$3="On",IF(Data_Noise!I118&lt;=0,0,IF($BZ118&gt;=Data_Noise!I118,0,Data_Noise!I118-$BZ118)),Data_Noise!I118)),"")</f>
        <v>0.87048695331298376</v>
      </c>
      <c r="J118" s="79">
        <f ca="1">IFERROR(IF(Data_Noise!J118="","",IF($B$3="On",IF(Data_Noise!J118&lt;=0,0,IF($BZ118&gt;=Data_Noise!J118,0,Data_Noise!J118-$BZ118)),Data_Noise!J118)),"")</f>
        <v>1.1004472100007012</v>
      </c>
      <c r="K118" s="79">
        <f ca="1">IFERROR(IF(Data_Noise!K118="","",IF($B$3="On",IF(Data_Noise!K118&lt;=0,0,IF($BZ118&gt;=Data_Noise!K118,0,Data_Noise!K118-$BZ118)),Data_Noise!K118)),"")</f>
        <v>0</v>
      </c>
      <c r="L118" s="79">
        <f ca="1">IFERROR(IF(Data_Noise!L118="","",IF($B$3="On",IF(Data_Noise!L118&lt;=0,0,IF($BZ118&gt;=Data_Noise!L118,0,Data_Noise!L118-$BZ118)),Data_Noise!L118)),"")</f>
        <v>0.1400642413352795</v>
      </c>
      <c r="M118" s="79">
        <f ca="1">IFERROR(IF(Data_Noise!M118="","",IF($B$3="On",IF(Data_Noise!M118&lt;=0,0,IF($BZ118&gt;=Data_Noise!M118,0,Data_Noise!M118-$BZ118)),Data_Noise!M118)),"")</f>
        <v>0</v>
      </c>
      <c r="N118" s="79">
        <f ca="1">IFERROR(IF(Data_Noise!N118="","",IF($B$3="On",IF(Data_Noise!N118&lt;=0,0,IF($BZ118&gt;=Data_Noise!N118,0,Data_Noise!N118-$BZ118)),Data_Noise!N118)),"")</f>
        <v>0</v>
      </c>
      <c r="O118" s="79">
        <f ca="1">IFERROR(IF(Data_Noise!O118="","",IF($B$3="On",IF(Data_Noise!O118&lt;=0,0,IF($BZ118&gt;=Data_Noise!O118,0,Data_Noise!O118-$BZ118)),Data_Noise!O118)),"")</f>
        <v>0</v>
      </c>
      <c r="P118" s="79">
        <f ca="1">IFERROR(IF(Data_Noise!P118="","",IF($B$3="On",IF(Data_Noise!P118&lt;=0,0,IF($BZ118&gt;=Data_Noise!P118,0,Data_Noise!P118-$BZ118)),Data_Noise!P118)),"")</f>
        <v>0</v>
      </c>
      <c r="Q118" s="79">
        <f ca="1">IFERROR(IF(Data_Noise!Q118="","",IF($B$3="On",IF(Data_Noise!Q118&lt;=0,0,IF($BZ118&gt;=Data_Noise!Q118,0,Data_Noise!Q118-$BZ118)),Data_Noise!Q118)),"")</f>
        <v>0</v>
      </c>
      <c r="R118" s="79">
        <f ca="1">IFERROR(IF(Data_Noise!R118="","",IF($B$3="On",IF(Data_Noise!R118&lt;=0,0,IF($BZ118&gt;=Data_Noise!R118,0,Data_Noise!R118-$BZ118)),Data_Noise!R118)),"")</f>
        <v>0</v>
      </c>
      <c r="S118" s="79">
        <f ca="1">IFERROR(IF(Data_Noise!S118="","",IF($B$3="On",IF(Data_Noise!S118&lt;=0,0,IF($BZ118&gt;=Data_Noise!S118,0,Data_Noise!S118-$BZ118)),Data_Noise!S118)),"")</f>
        <v>0</v>
      </c>
      <c r="T118" s="79">
        <f ca="1">IFERROR(IF(Data_Noise!T118="","",IF($B$3="On",IF(Data_Noise!T118&lt;=0,0,IF($BZ118&gt;=Data_Noise!T118,0,Data_Noise!T118-$BZ118)),Data_Noise!T118)),"")</f>
        <v>0</v>
      </c>
      <c r="U118" s="79">
        <f ca="1">IFERROR(IF(Data_Noise!U118="","",IF($B$3="On",IF(Data_Noise!U118&lt;=0,0,IF($BZ118&gt;=Data_Noise!U118,0,Data_Noise!U118-$BZ118)),Data_Noise!U118)),"")</f>
        <v>0</v>
      </c>
      <c r="V118" s="79">
        <f ca="1">IFERROR(IF(Data_Noise!V118="","",IF($B$3="On",IF(Data_Noise!V118&lt;=0,0,IF($BZ118&gt;=Data_Noise!V118,0,Data_Noise!V118-$BZ118)),Data_Noise!V118)),"")</f>
        <v>0</v>
      </c>
      <c r="W118" s="79">
        <f ca="1">IFERROR(IF(Data_Noise!W118="","",IF($B$3="On",IF(Data_Noise!W118&lt;=0,0,IF($BZ118&gt;=Data_Noise!W118,0,Data_Noise!W118-$BZ118)),Data_Noise!W118)),"")</f>
        <v>0</v>
      </c>
      <c r="X118" s="79">
        <f ca="1">IFERROR(IF(Data_Noise!X118="","",IF($B$3="On",IF(Data_Noise!X118&lt;=0,0,IF($BZ118&gt;=Data_Noise!X118,0,Data_Noise!X118-$BZ118)),Data_Noise!X118)),"")</f>
        <v>0</v>
      </c>
      <c r="Y118" s="79">
        <f ca="1">IFERROR(IF(Data_Noise!Y118="","",IF($B$3="On",IF(Data_Noise!Y118&lt;=0,0,IF($BZ118&gt;=Data_Noise!Y118,0,Data_Noise!Y118-$BZ118)),Data_Noise!Y118)),"")</f>
        <v>6.9460503036633963</v>
      </c>
      <c r="Z118" s="79">
        <f ca="1">IFERROR(IF(Data_Noise!Z118="","",IF($B$3="On",IF(Data_Noise!Z118&lt;=0,0,IF($BZ118&gt;=Data_Noise!Z118,0,Data_Noise!Z118-$BZ118)),Data_Noise!Z118)),"")</f>
        <v>24.965613204257579</v>
      </c>
      <c r="AA118" s="79">
        <f ca="1">IFERROR(IF(Data_Noise!AA118="","",IF($B$3="On",IF(Data_Noise!AA118&lt;=0,0,IF($BZ118&gt;=Data_Noise!AA118,0,Data_Noise!AA118-$BZ118)),Data_Noise!AA118)),"")</f>
        <v>61.064995259422183</v>
      </c>
      <c r="AB118" s="79">
        <f ca="1">IFERROR(IF(Data_Noise!AB118="","",IF($B$3="On",IF(Data_Noise!AB118&lt;=0,0,IF($BZ118&gt;=Data_Noise!AB118,0,Data_Noise!AB118-$BZ118)),Data_Noise!AB118)),"")</f>
        <v>126.94663537456874</v>
      </c>
      <c r="AC118" s="79">
        <f ca="1">IFERROR(IF(Data_Noise!AC118="","",IF($B$3="On",IF(Data_Noise!AC118&lt;=0,0,IF($BZ118&gt;=Data_Noise!AC118,0,Data_Noise!AC118-$BZ118)),Data_Noise!AC118)),"")</f>
        <v>255.99882851291278</v>
      </c>
      <c r="AD118" s="79">
        <f ca="1">IFERROR(IF(Data_Noise!AD118="","",IF($B$3="On",IF(Data_Noise!AD118&lt;=0,0,IF($BZ118&gt;=Data_Noise!AD118,0,Data_Noise!AD118-$BZ118)),Data_Noise!AD118)),"")</f>
        <v>485.81612588860548</v>
      </c>
      <c r="AE118" s="79">
        <f ca="1">IFERROR(IF(Data_Noise!AE118="","",IF($B$3="On",IF(Data_Noise!AE118&lt;=0,0,IF($BZ118&gt;=Data_Noise!AE118,0,Data_Noise!AE118-$BZ118)),Data_Noise!AE118)),"")</f>
        <v>874.87481522387384</v>
      </c>
      <c r="AF118" s="79">
        <f ca="1">IFERROR(IF(Data_Noise!AF118="","",IF($B$3="On",IF(Data_Noise!AF118&lt;=0,0,IF($BZ118&gt;=Data_Noise!AF118,0,Data_Noise!AF118-$BZ118)),Data_Noise!AF118)),"")</f>
        <v>1431.1856718024665</v>
      </c>
      <c r="AG118" s="79">
        <f ca="1">IFERROR(IF(Data_Noise!AG118="","",IF($B$3="On",IF(Data_Noise!AG118&lt;=0,0,IF($BZ118&gt;=Data_Noise!AG118,0,Data_Noise!AG118-$BZ118)),Data_Noise!AG118)),"")</f>
        <v>2076.3490788115128</v>
      </c>
      <c r="AH118" s="79">
        <f ca="1">IFERROR(IF(Data_Noise!AH118="","",IF($B$3="On",IF(Data_Noise!AH118&lt;=0,0,IF($BZ118&gt;=Data_Noise!AH118,0,Data_Noise!AH118-$BZ118)),Data_Noise!AH118)),"")</f>
        <v>2694.2013022797028</v>
      </c>
      <c r="AI118" s="79">
        <f ca="1">IFERROR(IF(Data_Noise!AI118="","",IF($B$3="On",IF(Data_Noise!AI118&lt;=0,0,IF($BZ118&gt;=Data_Noise!AI118,0,Data_Noise!AI118-$BZ118)),Data_Noise!AI118)),"")</f>
        <v>3180.2574759747858</v>
      </c>
      <c r="AJ118" s="79">
        <f ca="1">IFERROR(IF(Data_Noise!AJ118="","",IF($B$3="On",IF(Data_Noise!AJ118&lt;=0,0,IF($BZ118&gt;=Data_Noise!AJ118,0,Data_Noise!AJ118-$BZ118)),Data_Noise!AJ118)),"")</f>
        <v>3517.6640159162289</v>
      </c>
      <c r="AK118" s="79">
        <f ca="1">IFERROR(IF(Data_Noise!AK118="","",IF($B$3="On",IF(Data_Noise!AK118&lt;=0,0,IF($BZ118&gt;=Data_Noise!AK118,0,Data_Noise!AK118-$BZ118)),Data_Noise!AK118)),"")</f>
        <v>3722.7784249950028</v>
      </c>
      <c r="AL118" s="79">
        <f ca="1">IFERROR(IF(Data_Noise!AL118="","",IF($B$3="On",IF(Data_Noise!AL118&lt;=0,0,IF($BZ118&gt;=Data_Noise!AL118,0,Data_Noise!AL118-$BZ118)),Data_Noise!AL118)),"")</f>
        <v>3840.117754212913</v>
      </c>
      <c r="AM118" s="79">
        <f ca="1">IFERROR(IF(Data_Noise!AM118="","",IF($B$3="On",IF(Data_Noise!AM118&lt;=0,0,IF($BZ118&gt;=Data_Noise!AM118,0,Data_Noise!AM118-$BZ118)),Data_Noise!AM118)),"")</f>
        <v>3911.7996642851758</v>
      </c>
      <c r="AN118" s="79">
        <f ca="1">IFERROR(IF(Data_Noise!AN118="","",IF($B$3="On",IF(Data_Noise!AN118&lt;=0,0,IF($BZ118&gt;=Data_Noise!AN118,0,Data_Noise!AN118-$BZ118)),Data_Noise!AN118)),"")</f>
        <v>3960.5978924361693</v>
      </c>
      <c r="AO118" s="79">
        <f ca="1">IFERROR(IF(Data_Noise!AO118="","",IF($B$3="On",IF(Data_Noise!AO118&lt;=0,0,IF($BZ118&gt;=Data_Noise!AO118,0,Data_Noise!AO118-$BZ118)),Data_Noise!AO118)),"")</f>
        <v>3998.9967234372089</v>
      </c>
      <c r="AP118" s="79">
        <f ca="1">IFERROR(IF(Data_Noise!AP118="","",IF($B$3="On",IF(Data_Noise!AP118&lt;=0,0,IF($BZ118&gt;=Data_Noise!AP118,0,Data_Noise!AP118-$BZ118)),Data_Noise!AP118)),"")</f>
        <v>4016.2477214548344</v>
      </c>
      <c r="AQ118" s="79" t="str">
        <f>IFERROR(IF(Data_Noise!AQ118="","",IF($B$3="On",IF(Data_Noise!AQ118&lt;=0,0,IF($BZ118&gt;=Data_Noise!AQ118,0,Data_Noise!AQ118-$BZ118)),Data_Noise!AQ118)),"")</f>
        <v/>
      </c>
      <c r="AR118" s="79" t="str">
        <f>IFERROR(IF(Data_Noise!AR118="","",IF($B$3="On",IF(Data_Noise!AR118&lt;=0,0,IF($BZ118&gt;=Data_Noise!AR118,0,Data_Noise!AR118-$BZ118)),Data_Noise!AR118)),"")</f>
        <v/>
      </c>
      <c r="AS118" s="79" t="str">
        <f>IFERROR(IF(Data_Noise!AS118="","",IF($B$3="On",IF(Data_Noise!AS118&lt;=0,0,IF($BZ118&gt;=Data_Noise!AS118,0,Data_Noise!AS118-$BZ118)),Data_Noise!AS118)),"")</f>
        <v/>
      </c>
      <c r="AT118" s="79" t="str">
        <f>IFERROR(IF(Data_Noise!AT118="","",IF($B$3="On",IF(Data_Noise!AT118&lt;=0,0,IF($BZ118&gt;=Data_Noise!AT118,0,Data_Noise!AT118-$BZ118)),Data_Noise!AT118)),"")</f>
        <v/>
      </c>
      <c r="AU118" s="79" t="str">
        <f>IFERROR(IF(Data_Noise!AU118="","",IF($B$3="On",IF(Data_Noise!AU118&lt;=0,0,IF($BZ118&gt;=Data_Noise!AU118,0,Data_Noise!AU118-$BZ118)),Data_Noise!AU118)),"")</f>
        <v/>
      </c>
      <c r="AV118" s="79" t="str">
        <f>IFERROR(IF(Data_Noise!AV118="","",IF($B$3="On",IF(Data_Noise!AV118&lt;=0,0,IF($BZ118&gt;=Data_Noise!AV118,0,Data_Noise!AV118-$BZ118)),Data_Noise!AV118)),"")</f>
        <v/>
      </c>
      <c r="AW118" s="79" t="str">
        <f>IFERROR(IF(Data_Noise!AW118="","",IF($B$3="On",IF(Data_Noise!AW118&lt;=0,0,IF($BZ118&gt;=Data_Noise!AW118,0,Data_Noise!AW118-$BZ118)),Data_Noise!AW118)),"")</f>
        <v/>
      </c>
      <c r="AX118" s="79" t="str">
        <f>IFERROR(IF(Data_Noise!AX118="","",IF($B$3="On",IF(Data_Noise!AX118&lt;=0,0,IF($BZ118&gt;=Data_Noise!AX118,0,Data_Noise!AX118-$BZ118)),Data_Noise!AX118)),"")</f>
        <v/>
      </c>
      <c r="AY118" s="79" t="str">
        <f>IFERROR(IF(Data_Noise!AY118="","",IF($B$3="On",IF(Data_Noise!AY118&lt;=0,0,IF($BZ118&gt;=Data_Noise!AY118,0,Data_Noise!AY118-$BZ118)),Data_Noise!AY118)),"")</f>
        <v/>
      </c>
      <c r="AZ118" s="79" t="str">
        <f>IFERROR(IF(Data_Noise!AZ118="","",IF($B$3="On",IF(Data_Noise!AZ118&lt;=0,0,IF($BZ118&gt;=Data_Noise!AZ118,0,Data_Noise!AZ118-$BZ118)),Data_Noise!AZ118)),"")</f>
        <v/>
      </c>
      <c r="BA118">
        <f ca="1">IF(BA$3="","",Data_Noise!C118)</f>
        <v>4.2840375861298963</v>
      </c>
      <c r="BB118">
        <f ca="1">IF(BB$3="","",Data_Noise!D118)</f>
        <v>4.3756202335486378</v>
      </c>
      <c r="BC118">
        <f ca="1">IF(BC$3="","",Data_Noise!E118)</f>
        <v>4.2471653164110021</v>
      </c>
      <c r="BD118">
        <f ca="1">IF(BD$3="","",Data_Noise!F118)</f>
        <v>1.9014901110260014</v>
      </c>
      <c r="BE118">
        <f ca="1">IF(BE$3="","",Data_Noise!G118)</f>
        <v>1.6889664687632848</v>
      </c>
      <c r="BF118">
        <f ca="1">IF(BF$3="","",Data_Noise!H118)</f>
        <v>3.4675137474052171</v>
      </c>
      <c r="BG118">
        <f ca="1">IF(BG$3="","",Data_Noise!I118)</f>
        <v>3.1557397714638378</v>
      </c>
      <c r="BH118">
        <f ca="1">IF(BH$3="","",Data_Noise!J118)</f>
        <v>3.3857000281515552</v>
      </c>
      <c r="BI118">
        <f ca="1">IF(BI$3="","",Data_Noise!K118)</f>
        <v>1.0569038749008548</v>
      </c>
      <c r="BJ118">
        <f ca="1">IF(BJ$3="","",Data_Noise!L118)</f>
        <v>2.4253170594861335</v>
      </c>
      <c r="BK118">
        <f ca="1">IF(BK$3="","",Data_Noise!M118)</f>
        <v>0.74274298264814897</v>
      </c>
      <c r="BL118">
        <f ca="1">IF(BL$3="","",Data_Noise!N118)</f>
        <v>1.4680407373931905</v>
      </c>
      <c r="BM118">
        <f ca="1">IF(BM$3="","",Data_Noise!O118)</f>
        <v>-2.4909512813666561</v>
      </c>
      <c r="BN118" t="str">
        <f>IF(BN$3="","",Data_Noise!P118)</f>
        <v/>
      </c>
      <c r="BO118" t="str">
        <f>IF(BO$3="","",Data_Noise!Q118)</f>
        <v/>
      </c>
      <c r="BP118" t="str">
        <f>IF(BP$3="","",Data_Noise!R118)</f>
        <v/>
      </c>
      <c r="BQ118" t="str">
        <f>IF(BQ$3="","",Data_Noise!S118)</f>
        <v/>
      </c>
      <c r="BR118" t="str">
        <f>IF(BR$3="","",Data_Noise!T118)</f>
        <v/>
      </c>
      <c r="BS118" t="str">
        <f>IF(BS$3="","",Data_Noise!U118)</f>
        <v/>
      </c>
      <c r="BT118" t="str">
        <f>IF(BT$3="","",Data_Noise!V118)</f>
        <v/>
      </c>
      <c r="BU118" t="str">
        <f>IF(BU$3="","",Data_Noise!W118)</f>
        <v/>
      </c>
      <c r="BV118" t="str">
        <f>IF(BV$3="","",Data_Noise!X118)</f>
        <v/>
      </c>
      <c r="BW118" t="str">
        <f>IF(BW$3="","",Data_Noise!Y118)</f>
        <v/>
      </c>
      <c r="BX118" t="str">
        <f>IF(BX$3="","",Data_Noise!Z118)</f>
        <v/>
      </c>
      <c r="BY118" t="str">
        <f>IF(BY$3="","",Data_Noise!AA118)</f>
        <v/>
      </c>
      <c r="BZ118">
        <f t="shared" ca="1" si="2"/>
        <v>2.285252818150854</v>
      </c>
    </row>
    <row r="119" spans="1:78" x14ac:dyDescent="0.25">
      <c r="A119" s="79">
        <f ca="1">Data_Initial!A119</f>
        <v>2</v>
      </c>
      <c r="B119" s="79" t="str">
        <f ca="1">Data_Initial!B119</f>
        <v>D6</v>
      </c>
      <c r="C119" s="79">
        <f ca="1">IFERROR(IF(Data_Noise!C119="","",IF($B$3="On",IF(Data_Noise!C119&lt;=0,0,IF($BZ119&gt;=Data_Noise!C119,0,Data_Noise!C119-$BZ119)),Data_Noise!C119)),"")</f>
        <v>0</v>
      </c>
      <c r="D119" s="79">
        <f ca="1">IFERROR(IF(Data_Noise!D119="","",IF($B$3="On",IF(Data_Noise!D119&lt;=0,0,IF($BZ119&gt;=Data_Noise!D119,0,Data_Noise!D119-$BZ119)),Data_Noise!D119)),"")</f>
        <v>2.2135271968047858</v>
      </c>
      <c r="E119" s="79">
        <f ca="1">IFERROR(IF(Data_Noise!E119="","",IF($B$3="On",IF(Data_Noise!E119&lt;=0,0,IF($BZ119&gt;=Data_Noise!E119,0,Data_Noise!E119-$BZ119)),Data_Noise!E119)),"")</f>
        <v>2.9671324714523601</v>
      </c>
      <c r="F119" s="79">
        <f ca="1">IFERROR(IF(Data_Noise!F119="","",IF($B$3="On",IF(Data_Noise!F119&lt;=0,0,IF($BZ119&gt;=Data_Noise!F119,0,Data_Noise!F119-$BZ119)),Data_Noise!F119)),"")</f>
        <v>1.2020279004725831</v>
      </c>
      <c r="G119" s="79">
        <f ca="1">IFERROR(IF(Data_Noise!G119="","",IF($B$3="On",IF(Data_Noise!G119&lt;=0,0,IF($BZ119&gt;=Data_Noise!G119,0,Data_Noise!G119-$BZ119)),Data_Noise!G119)),"")</f>
        <v>0.13766374087036648</v>
      </c>
      <c r="H119" s="79">
        <f ca="1">IFERROR(IF(Data_Noise!H119="","",IF($B$3="On",IF(Data_Noise!H119&lt;=0,0,IF($BZ119&gt;=Data_Noise!H119,0,Data_Noise!H119-$BZ119)),Data_Noise!H119)),"")</f>
        <v>0.3921860472235279</v>
      </c>
      <c r="I119" s="79">
        <f ca="1">IFERROR(IF(Data_Noise!I119="","",IF($B$3="On",IF(Data_Noise!I119&lt;=0,0,IF($BZ119&gt;=Data_Noise!I119,0,Data_Noise!I119-$BZ119)),Data_Noise!I119)),"")</f>
        <v>1.6482716716111778</v>
      </c>
      <c r="J119" s="79">
        <f ca="1">IFERROR(IF(Data_Noise!J119="","",IF($B$3="On",IF(Data_Noise!J119&lt;=0,0,IF($BZ119&gt;=Data_Noise!J119,0,Data_Noise!J119-$BZ119)),Data_Noise!J119)),"")</f>
        <v>0.32356959296394816</v>
      </c>
      <c r="K119" s="79">
        <f ca="1">IFERROR(IF(Data_Noise!K119="","",IF($B$3="On",IF(Data_Noise!K119&lt;=0,0,IF($BZ119&gt;=Data_Noise!K119,0,Data_Noise!K119-$BZ119)),Data_Noise!K119)),"")</f>
        <v>0</v>
      </c>
      <c r="L119" s="79">
        <f ca="1">IFERROR(IF(Data_Noise!L119="","",IF($B$3="On",IF(Data_Noise!L119&lt;=0,0,IF($BZ119&gt;=Data_Noise!L119,0,Data_Noise!L119-$BZ119)),Data_Noise!L119)),"")</f>
        <v>0</v>
      </c>
      <c r="M119" s="79">
        <f ca="1">IFERROR(IF(Data_Noise!M119="","",IF($B$3="On",IF(Data_Noise!M119&lt;=0,0,IF($BZ119&gt;=Data_Noise!M119,0,Data_Noise!M119-$BZ119)),Data_Noise!M119)),"")</f>
        <v>0</v>
      </c>
      <c r="N119" s="79">
        <f ca="1">IFERROR(IF(Data_Noise!N119="","",IF($B$3="On",IF(Data_Noise!N119&lt;=0,0,IF($BZ119&gt;=Data_Noise!N119,0,Data_Noise!N119-$BZ119)),Data_Noise!N119)),"")</f>
        <v>0</v>
      </c>
      <c r="O119" s="79">
        <f ca="1">IFERROR(IF(Data_Noise!O119="","",IF($B$3="On",IF(Data_Noise!O119&lt;=0,0,IF($BZ119&gt;=Data_Noise!O119,0,Data_Noise!O119-$BZ119)),Data_Noise!O119)),"")</f>
        <v>0</v>
      </c>
      <c r="P119" s="79">
        <f ca="1">IFERROR(IF(Data_Noise!P119="","",IF($B$3="On",IF(Data_Noise!P119&lt;=0,0,IF($BZ119&gt;=Data_Noise!P119,0,Data_Noise!P119-$BZ119)),Data_Noise!P119)),"")</f>
        <v>0</v>
      </c>
      <c r="Q119" s="79">
        <f ca="1">IFERROR(IF(Data_Noise!Q119="","",IF($B$3="On",IF(Data_Noise!Q119&lt;=0,0,IF($BZ119&gt;=Data_Noise!Q119,0,Data_Noise!Q119-$BZ119)),Data_Noise!Q119)),"")</f>
        <v>0</v>
      </c>
      <c r="R119" s="79">
        <f ca="1">IFERROR(IF(Data_Noise!R119="","",IF($B$3="On",IF(Data_Noise!R119&lt;=0,0,IF($BZ119&gt;=Data_Noise!R119,0,Data_Noise!R119-$BZ119)),Data_Noise!R119)),"")</f>
        <v>0</v>
      </c>
      <c r="S119" s="79">
        <f ca="1">IFERROR(IF(Data_Noise!S119="","",IF($B$3="On",IF(Data_Noise!S119&lt;=0,0,IF($BZ119&gt;=Data_Noise!S119,0,Data_Noise!S119-$BZ119)),Data_Noise!S119)),"")</f>
        <v>0</v>
      </c>
      <c r="T119" s="79">
        <f ca="1">IFERROR(IF(Data_Noise!T119="","",IF($B$3="On",IF(Data_Noise!T119&lt;=0,0,IF($BZ119&gt;=Data_Noise!T119,0,Data_Noise!T119-$BZ119)),Data_Noise!T119)),"")</f>
        <v>0</v>
      </c>
      <c r="U119" s="79">
        <f ca="1">IFERROR(IF(Data_Noise!U119="","",IF($B$3="On",IF(Data_Noise!U119&lt;=0,0,IF($BZ119&gt;=Data_Noise!U119,0,Data_Noise!U119-$BZ119)),Data_Noise!U119)),"")</f>
        <v>0</v>
      </c>
      <c r="V119" s="79">
        <f ca="1">IFERROR(IF(Data_Noise!V119="","",IF($B$3="On",IF(Data_Noise!V119&lt;=0,0,IF($BZ119&gt;=Data_Noise!V119,0,Data_Noise!V119-$BZ119)),Data_Noise!V119)),"")</f>
        <v>0</v>
      </c>
      <c r="W119" s="79">
        <f ca="1">IFERROR(IF(Data_Noise!W119="","",IF($B$3="On",IF(Data_Noise!W119&lt;=0,0,IF($BZ119&gt;=Data_Noise!W119,0,Data_Noise!W119-$BZ119)),Data_Noise!W119)),"")</f>
        <v>0</v>
      </c>
      <c r="X119" s="79">
        <f ca="1">IFERROR(IF(Data_Noise!X119="","",IF($B$3="On",IF(Data_Noise!X119&lt;=0,0,IF($BZ119&gt;=Data_Noise!X119,0,Data_Noise!X119-$BZ119)),Data_Noise!X119)),"")</f>
        <v>0</v>
      </c>
      <c r="Y119" s="79">
        <f ca="1">IFERROR(IF(Data_Noise!Y119="","",IF($B$3="On",IF(Data_Noise!Y119&lt;=0,0,IF($BZ119&gt;=Data_Noise!Y119,0,Data_Noise!Y119-$BZ119)),Data_Noise!Y119)),"")</f>
        <v>9.1906352882865079</v>
      </c>
      <c r="Z119" s="79">
        <f ca="1">IFERROR(IF(Data_Noise!Z119="","",IF($B$3="On",IF(Data_Noise!Z119&lt;=0,0,IF($BZ119&gt;=Data_Noise!Z119,0,Data_Noise!Z119-$BZ119)),Data_Noise!Z119)),"")</f>
        <v>28.358298944081319</v>
      </c>
      <c r="AA119" s="79">
        <f ca="1">IFERROR(IF(Data_Noise!AA119="","",IF($B$3="On",IF(Data_Noise!AA119&lt;=0,0,IF($BZ119&gt;=Data_Noise!AA119,0,Data_Noise!AA119-$BZ119)),Data_Noise!AA119)),"")</f>
        <v>66.203949726911489</v>
      </c>
      <c r="AB119" s="79">
        <f ca="1">IFERROR(IF(Data_Noise!AB119="","",IF($B$3="On",IF(Data_Noise!AB119&lt;=0,0,IF($BZ119&gt;=Data_Noise!AB119,0,Data_Noise!AB119-$BZ119)),Data_Noise!AB119)),"")</f>
        <v>139.31138469179251</v>
      </c>
      <c r="AC119" s="79">
        <f ca="1">IFERROR(IF(Data_Noise!AC119="","",IF($B$3="On",IF(Data_Noise!AC119&lt;=0,0,IF($BZ119&gt;=Data_Noise!AC119,0,Data_Noise!AC119-$BZ119)),Data_Noise!AC119)),"")</f>
        <v>277.07413021112319</v>
      </c>
      <c r="AD119" s="79">
        <f ca="1">IFERROR(IF(Data_Noise!AD119="","",IF($B$3="On",IF(Data_Noise!AD119&lt;=0,0,IF($BZ119&gt;=Data_Noise!AD119,0,Data_Noise!AD119-$BZ119)),Data_Noise!AD119)),"")</f>
        <v>525.05057552860717</v>
      </c>
      <c r="AE119" s="79">
        <f ca="1">IFERROR(IF(Data_Noise!AE119="","",IF($B$3="On",IF(Data_Noise!AE119&lt;=0,0,IF($BZ119&gt;=Data_Noise!AE119,0,Data_Noise!AE119-$BZ119)),Data_Noise!AE119)),"")</f>
        <v>934.02230364211221</v>
      </c>
      <c r="AF119" s="79">
        <f ca="1">IFERROR(IF(Data_Noise!AF119="","",IF($B$3="On",IF(Data_Noise!AF119&lt;=0,0,IF($BZ119&gt;=Data_Noise!AF119,0,Data_Noise!AF119-$BZ119)),Data_Noise!AF119)),"")</f>
        <v>1511.4921144273669</v>
      </c>
      <c r="AG119" s="79">
        <f ca="1">IFERROR(IF(Data_Noise!AG119="","",IF($B$3="On",IF(Data_Noise!AG119&lt;=0,0,IF($BZ119&gt;=Data_Noise!AG119,0,Data_Noise!AG119-$BZ119)),Data_Noise!AG119)),"")</f>
        <v>2173.4324541942474</v>
      </c>
      <c r="AH119" s="79">
        <f ca="1">IFERROR(IF(Data_Noise!AH119="","",IF($B$3="On",IF(Data_Noise!AH119&lt;=0,0,IF($BZ119&gt;=Data_Noise!AH119,0,Data_Noise!AH119-$BZ119)),Data_Noise!AH119)),"")</f>
        <v>2802.1220042960308</v>
      </c>
      <c r="AI119" s="79">
        <f ca="1">IFERROR(IF(Data_Noise!AI119="","",IF($B$3="On",IF(Data_Noise!AI119&lt;=0,0,IF($BZ119&gt;=Data_Noise!AI119,0,Data_Noise!AI119-$BZ119)),Data_Noise!AI119)),"")</f>
        <v>3295.8158322500476</v>
      </c>
      <c r="AJ119" s="79">
        <f ca="1">IFERROR(IF(Data_Noise!AJ119="","",IF($B$3="On",IF(Data_Noise!AJ119&lt;=0,0,IF($BZ119&gt;=Data_Noise!AJ119,0,Data_Noise!AJ119-$BZ119)),Data_Noise!AJ119)),"")</f>
        <v>3636.2588753535274</v>
      </c>
      <c r="AK119" s="79">
        <f ca="1">IFERROR(IF(Data_Noise!AK119="","",IF($B$3="On",IF(Data_Noise!AK119&lt;=0,0,IF($BZ119&gt;=Data_Noise!AK119,0,Data_Noise!AK119-$BZ119)),Data_Noise!AK119)),"")</f>
        <v>3841.4374290305204</v>
      </c>
      <c r="AL119" s="79">
        <f ca="1">IFERROR(IF(Data_Noise!AL119="","",IF($B$3="On",IF(Data_Noise!AL119&lt;=0,0,IF($BZ119&gt;=Data_Noise!AL119,0,Data_Noise!AL119-$BZ119)),Data_Noise!AL119)),"")</f>
        <v>3960.3686999081374</v>
      </c>
      <c r="AM119" s="79">
        <f ca="1">IFERROR(IF(Data_Noise!AM119="","",IF($B$3="On",IF(Data_Noise!AM119&lt;=0,0,IF($BZ119&gt;=Data_Noise!AM119,0,Data_Noise!AM119-$BZ119)),Data_Noise!AM119)),"")</f>
        <v>4031.8702753684906</v>
      </c>
      <c r="AN119" s="79">
        <f ca="1">IFERROR(IF(Data_Noise!AN119="","",IF($B$3="On",IF(Data_Noise!AN119&lt;=0,0,IF($BZ119&gt;=Data_Noise!AN119,0,Data_Noise!AN119-$BZ119)),Data_Noise!AN119)),"")</f>
        <v>4079.9337789357805</v>
      </c>
      <c r="AO119" s="79">
        <f ca="1">IFERROR(IF(Data_Noise!AO119="","",IF($B$3="On",IF(Data_Noise!AO119&lt;=0,0,IF($BZ119&gt;=Data_Noise!AO119,0,Data_Noise!AO119-$BZ119)),Data_Noise!AO119)),"")</f>
        <v>4112.1493292348105</v>
      </c>
      <c r="AP119" s="79">
        <f ca="1">IFERROR(IF(Data_Noise!AP119="","",IF($B$3="On",IF(Data_Noise!AP119&lt;=0,0,IF($BZ119&gt;=Data_Noise!AP119,0,Data_Noise!AP119-$BZ119)),Data_Noise!AP119)),"")</f>
        <v>4125.6783922107479</v>
      </c>
      <c r="AQ119" s="79" t="str">
        <f>IFERROR(IF(Data_Noise!AQ119="","",IF($B$3="On",IF(Data_Noise!AQ119&lt;=0,0,IF($BZ119&gt;=Data_Noise!AQ119,0,Data_Noise!AQ119-$BZ119)),Data_Noise!AQ119)),"")</f>
        <v/>
      </c>
      <c r="AR119" s="79" t="str">
        <f>IFERROR(IF(Data_Noise!AR119="","",IF($B$3="On",IF(Data_Noise!AR119&lt;=0,0,IF($BZ119&gt;=Data_Noise!AR119,0,Data_Noise!AR119-$BZ119)),Data_Noise!AR119)),"")</f>
        <v/>
      </c>
      <c r="AS119" s="79" t="str">
        <f>IFERROR(IF(Data_Noise!AS119="","",IF($B$3="On",IF(Data_Noise!AS119&lt;=0,0,IF($BZ119&gt;=Data_Noise!AS119,0,Data_Noise!AS119-$BZ119)),Data_Noise!AS119)),"")</f>
        <v/>
      </c>
      <c r="AT119" s="79" t="str">
        <f>IFERROR(IF(Data_Noise!AT119="","",IF($B$3="On",IF(Data_Noise!AT119&lt;=0,0,IF($BZ119&gt;=Data_Noise!AT119,0,Data_Noise!AT119-$BZ119)),Data_Noise!AT119)),"")</f>
        <v/>
      </c>
      <c r="AU119" s="79" t="str">
        <f>IFERROR(IF(Data_Noise!AU119="","",IF($B$3="On",IF(Data_Noise!AU119&lt;=0,0,IF($BZ119&gt;=Data_Noise!AU119,0,Data_Noise!AU119-$BZ119)),Data_Noise!AU119)),"")</f>
        <v/>
      </c>
      <c r="AV119" s="79" t="str">
        <f>IFERROR(IF(Data_Noise!AV119="","",IF($B$3="On",IF(Data_Noise!AV119&lt;=0,0,IF($BZ119&gt;=Data_Noise!AV119,0,Data_Noise!AV119-$BZ119)),Data_Noise!AV119)),"")</f>
        <v/>
      </c>
      <c r="AW119" s="79" t="str">
        <f>IFERROR(IF(Data_Noise!AW119="","",IF($B$3="On",IF(Data_Noise!AW119&lt;=0,0,IF($BZ119&gt;=Data_Noise!AW119,0,Data_Noise!AW119-$BZ119)),Data_Noise!AW119)),"")</f>
        <v/>
      </c>
      <c r="AX119" s="79" t="str">
        <f>IFERROR(IF(Data_Noise!AX119="","",IF($B$3="On",IF(Data_Noise!AX119&lt;=0,0,IF($BZ119&gt;=Data_Noise!AX119,0,Data_Noise!AX119-$BZ119)),Data_Noise!AX119)),"")</f>
        <v/>
      </c>
      <c r="AY119" s="79" t="str">
        <f>IFERROR(IF(Data_Noise!AY119="","",IF($B$3="On",IF(Data_Noise!AY119&lt;=0,0,IF($BZ119&gt;=Data_Noise!AY119,0,Data_Noise!AY119-$BZ119)),Data_Noise!AY119)),"")</f>
        <v/>
      </c>
      <c r="AZ119" s="79" t="str">
        <f>IFERROR(IF(Data_Noise!AZ119="","",IF($B$3="On",IF(Data_Noise!AZ119&lt;=0,0,IF($BZ119&gt;=Data_Noise!AZ119,0,Data_Noise!AZ119-$BZ119)),Data_Noise!AZ119)),"")</f>
        <v/>
      </c>
      <c r="BA119">
        <f ca="1">IF(BA$3="","",Data_Noise!C119)</f>
        <v>0.34279757300305502</v>
      </c>
      <c r="BB119">
        <f ca="1">IF(BB$3="","",Data_Noise!D119)</f>
        <v>3.5410227610109364</v>
      </c>
      <c r="BC119">
        <f ca="1">IF(BC$3="","",Data_Noise!E119)</f>
        <v>4.2946280356585103</v>
      </c>
      <c r="BD119">
        <f ca="1">IF(BD$3="","",Data_Noise!F119)</f>
        <v>2.5295234646787335</v>
      </c>
      <c r="BE119">
        <f ca="1">IF(BE$3="","",Data_Noise!G119)</f>
        <v>1.4651593050765168</v>
      </c>
      <c r="BF119">
        <f ca="1">IF(BF$3="","",Data_Noise!H119)</f>
        <v>1.7196816114296782</v>
      </c>
      <c r="BG119">
        <f ca="1">IF(BG$3="","",Data_Noise!I119)</f>
        <v>2.9757672358173282</v>
      </c>
      <c r="BH119">
        <f ca="1">IF(BH$3="","",Data_Noise!J119)</f>
        <v>1.6510651571700985</v>
      </c>
      <c r="BI119">
        <f ca="1">IF(BI$3="","",Data_Noise!K119)</f>
        <v>0.85786987870142006</v>
      </c>
      <c r="BJ119">
        <f ca="1">IF(BJ$3="","",Data_Noise!L119)</f>
        <v>0.41064917184363764</v>
      </c>
      <c r="BK119">
        <f ca="1">IF(BK$3="","",Data_Noise!M119)</f>
        <v>-0.27640659573126097</v>
      </c>
      <c r="BL119">
        <f ca="1">IF(BL$3="","",Data_Noise!N119)</f>
        <v>-0.32801974214347424</v>
      </c>
      <c r="BM119">
        <f ca="1">IF(BM$3="","",Data_Noise!O119)</f>
        <v>-1.9262955218352251</v>
      </c>
      <c r="BN119" t="str">
        <f>IF(BN$3="","",Data_Noise!P119)</f>
        <v/>
      </c>
      <c r="BO119" t="str">
        <f>IF(BO$3="","",Data_Noise!Q119)</f>
        <v/>
      </c>
      <c r="BP119" t="str">
        <f>IF(BP$3="","",Data_Noise!R119)</f>
        <v/>
      </c>
      <c r="BQ119" t="str">
        <f>IF(BQ$3="","",Data_Noise!S119)</f>
        <v/>
      </c>
      <c r="BR119" t="str">
        <f>IF(BR$3="","",Data_Noise!T119)</f>
        <v/>
      </c>
      <c r="BS119" t="str">
        <f>IF(BS$3="","",Data_Noise!U119)</f>
        <v/>
      </c>
      <c r="BT119" t="str">
        <f>IF(BT$3="","",Data_Noise!V119)</f>
        <v/>
      </c>
      <c r="BU119" t="str">
        <f>IF(BU$3="","",Data_Noise!W119)</f>
        <v/>
      </c>
      <c r="BV119" t="str">
        <f>IF(BV$3="","",Data_Noise!X119)</f>
        <v/>
      </c>
      <c r="BW119" t="str">
        <f>IF(BW$3="","",Data_Noise!Y119)</f>
        <v/>
      </c>
      <c r="BX119" t="str">
        <f>IF(BX$3="","",Data_Noise!Z119)</f>
        <v/>
      </c>
      <c r="BY119" t="str">
        <f>IF(BY$3="","",Data_Noise!AA119)</f>
        <v/>
      </c>
      <c r="BZ119">
        <f t="shared" ca="1" si="2"/>
        <v>1.3274955642061503</v>
      </c>
    </row>
    <row r="120" spans="1:78" x14ac:dyDescent="0.25">
      <c r="A120" s="79">
        <f ca="1">Data_Initial!A120</f>
        <v>2</v>
      </c>
      <c r="B120" s="79" t="str">
        <f ca="1">Data_Initial!B120</f>
        <v>E6</v>
      </c>
      <c r="C120" s="79">
        <f ca="1">IFERROR(IF(Data_Noise!C120="","",IF($B$3="On",IF(Data_Noise!C120&lt;=0,0,IF($BZ120&gt;=Data_Noise!C120,0,Data_Noise!C120-$BZ120)),Data_Noise!C120)),"")</f>
        <v>5.5151347233759775</v>
      </c>
      <c r="D120" s="79">
        <f ca="1">IFERROR(IF(Data_Noise!D120="","",IF($B$3="On",IF(Data_Noise!D120&lt;=0,0,IF($BZ120&gt;=Data_Noise!D120,0,Data_Noise!D120-$BZ120)),Data_Noise!D120)),"")</f>
        <v>5.9033710746523873</v>
      </c>
      <c r="E120" s="79">
        <f ca="1">IFERROR(IF(Data_Noise!E120="","",IF($B$3="On",IF(Data_Noise!E120&lt;=0,0,IF($BZ120&gt;=Data_Noise!E120,0,Data_Noise!E120-$BZ120)),Data_Noise!E120)),"")</f>
        <v>5.9945287657746746</v>
      </c>
      <c r="F120" s="79">
        <f ca="1">IFERROR(IF(Data_Noise!F120="","",IF($B$3="On",IF(Data_Noise!F120&lt;=0,0,IF($BZ120&gt;=Data_Noise!F120,0,Data_Noise!F120-$BZ120)),Data_Noise!F120)),"")</f>
        <v>4.8342124056511704</v>
      </c>
      <c r="G120" s="79">
        <f ca="1">IFERROR(IF(Data_Noise!G120="","",IF($B$3="On",IF(Data_Noise!G120&lt;=0,0,IF($BZ120&gt;=Data_Noise!G120,0,Data_Noise!G120-$BZ120)),Data_Noise!G120)),"")</f>
        <v>2.4116854823250411</v>
      </c>
      <c r="H120" s="79">
        <f ca="1">IFERROR(IF(Data_Noise!H120="","",IF($B$3="On",IF(Data_Noise!H120&lt;=0,0,IF($BZ120&gt;=Data_Noise!H120,0,Data_Noise!H120-$BZ120)),Data_Noise!H120)),"")</f>
        <v>1.9021000732777371</v>
      </c>
      <c r="I120" s="79">
        <f ca="1">IFERROR(IF(Data_Noise!I120="","",IF($B$3="On",IF(Data_Noise!I120&lt;=0,0,IF($BZ120&gt;=Data_Noise!I120,0,Data_Noise!I120-$BZ120)),Data_Noise!I120)),"")</f>
        <v>0.16109785920339403</v>
      </c>
      <c r="J120" s="79">
        <f ca="1">IFERROR(IF(Data_Noise!J120="","",IF($B$3="On",IF(Data_Noise!J120&lt;=0,0,IF($BZ120&gt;=Data_Noise!J120,0,Data_Noise!J120-$BZ120)),Data_Noise!J120)),"")</f>
        <v>0</v>
      </c>
      <c r="K120" s="79">
        <f ca="1">IFERROR(IF(Data_Noise!K120="","",IF($B$3="On",IF(Data_Noise!K120&lt;=0,0,IF($BZ120&gt;=Data_Noise!K120,0,Data_Noise!K120-$BZ120)),Data_Noise!K120)),"")</f>
        <v>0</v>
      </c>
      <c r="L120" s="79">
        <f ca="1">IFERROR(IF(Data_Noise!L120="","",IF($B$3="On",IF(Data_Noise!L120&lt;=0,0,IF($BZ120&gt;=Data_Noise!L120,0,Data_Noise!L120-$BZ120)),Data_Noise!L120)),"")</f>
        <v>0</v>
      </c>
      <c r="M120" s="79">
        <f ca="1">IFERROR(IF(Data_Noise!M120="","",IF($B$3="On",IF(Data_Noise!M120&lt;=0,0,IF($BZ120&gt;=Data_Noise!M120,0,Data_Noise!M120-$BZ120)),Data_Noise!M120)),"")</f>
        <v>0</v>
      </c>
      <c r="N120" s="79">
        <f ca="1">IFERROR(IF(Data_Noise!N120="","",IF($B$3="On",IF(Data_Noise!N120&lt;=0,0,IF($BZ120&gt;=Data_Noise!N120,0,Data_Noise!N120-$BZ120)),Data_Noise!N120)),"")</f>
        <v>0</v>
      </c>
      <c r="O120" s="79">
        <f ca="1">IFERROR(IF(Data_Noise!O120="","",IF($B$3="On",IF(Data_Noise!O120&lt;=0,0,IF($BZ120&gt;=Data_Noise!O120,0,Data_Noise!O120-$BZ120)),Data_Noise!O120)),"")</f>
        <v>0</v>
      </c>
      <c r="P120" s="79">
        <f ca="1">IFERROR(IF(Data_Noise!P120="","",IF($B$3="On",IF(Data_Noise!P120&lt;=0,0,IF($BZ120&gt;=Data_Noise!P120,0,Data_Noise!P120-$BZ120)),Data_Noise!P120)),"")</f>
        <v>0</v>
      </c>
      <c r="Q120" s="79">
        <f ca="1">IFERROR(IF(Data_Noise!Q120="","",IF($B$3="On",IF(Data_Noise!Q120&lt;=0,0,IF($BZ120&gt;=Data_Noise!Q120,0,Data_Noise!Q120-$BZ120)),Data_Noise!Q120)),"")</f>
        <v>0</v>
      </c>
      <c r="R120" s="79">
        <f ca="1">IFERROR(IF(Data_Noise!R120="","",IF($B$3="On",IF(Data_Noise!R120&lt;=0,0,IF($BZ120&gt;=Data_Noise!R120,0,Data_Noise!R120-$BZ120)),Data_Noise!R120)),"")</f>
        <v>0</v>
      </c>
      <c r="S120" s="79">
        <f ca="1">IFERROR(IF(Data_Noise!S120="","",IF($B$3="On",IF(Data_Noise!S120&lt;=0,0,IF($BZ120&gt;=Data_Noise!S120,0,Data_Noise!S120-$BZ120)),Data_Noise!S120)),"")</f>
        <v>0</v>
      </c>
      <c r="T120" s="79">
        <f ca="1">IFERROR(IF(Data_Noise!T120="","",IF($B$3="On",IF(Data_Noise!T120&lt;=0,0,IF($BZ120&gt;=Data_Noise!T120,0,Data_Noise!T120-$BZ120)),Data_Noise!T120)),"")</f>
        <v>0</v>
      </c>
      <c r="U120" s="79">
        <f ca="1">IFERROR(IF(Data_Noise!U120="","",IF($B$3="On",IF(Data_Noise!U120&lt;=0,0,IF($BZ120&gt;=Data_Noise!U120,0,Data_Noise!U120-$BZ120)),Data_Noise!U120)),"")</f>
        <v>0</v>
      </c>
      <c r="V120" s="79">
        <f ca="1">IFERROR(IF(Data_Noise!V120="","",IF($B$3="On",IF(Data_Noise!V120&lt;=0,0,IF($BZ120&gt;=Data_Noise!V120,0,Data_Noise!V120-$BZ120)),Data_Noise!V120)),"")</f>
        <v>0</v>
      </c>
      <c r="W120" s="79">
        <f ca="1">IFERROR(IF(Data_Noise!W120="","",IF($B$3="On",IF(Data_Noise!W120&lt;=0,0,IF($BZ120&gt;=Data_Noise!W120,0,Data_Noise!W120-$BZ120)),Data_Noise!W120)),"")</f>
        <v>0</v>
      </c>
      <c r="X120" s="79">
        <f ca="1">IFERROR(IF(Data_Noise!X120="","",IF($B$3="On",IF(Data_Noise!X120&lt;=0,0,IF($BZ120&gt;=Data_Noise!X120,0,Data_Noise!X120-$BZ120)),Data_Noise!X120)),"")</f>
        <v>0</v>
      </c>
      <c r="Y120" s="79">
        <f ca="1">IFERROR(IF(Data_Noise!Y120="","",IF($B$3="On",IF(Data_Noise!Y120&lt;=0,0,IF($BZ120&gt;=Data_Noise!Y120,0,Data_Noise!Y120-$BZ120)),Data_Noise!Y120)),"")</f>
        <v>0.43630615590332056</v>
      </c>
      <c r="Z120" s="79">
        <f ca="1">IFERROR(IF(Data_Noise!Z120="","",IF($B$3="On",IF(Data_Noise!Z120&lt;=0,0,IF($BZ120&gt;=Data_Noise!Z120,0,Data_Noise!Z120-$BZ120)),Data_Noise!Z120)),"")</f>
        <v>16.773805203198016</v>
      </c>
      <c r="AA120" s="79">
        <f ca="1">IFERROR(IF(Data_Noise!AA120="","",IF($B$3="On",IF(Data_Noise!AA120&lt;=0,0,IF($BZ120&gt;=Data_Noise!AA120,0,Data_Noise!AA120-$BZ120)),Data_Noise!AA120)),"")</f>
        <v>45.285567170277602</v>
      </c>
      <c r="AB120" s="79">
        <f ca="1">IFERROR(IF(Data_Noise!AB120="","",IF($B$3="On",IF(Data_Noise!AB120&lt;=0,0,IF($BZ120&gt;=Data_Noise!AB120,0,Data_Noise!AB120-$BZ120)),Data_Noise!AB120)),"")</f>
        <v>102.12631118701908</v>
      </c>
      <c r="AC120" s="79">
        <f ca="1">IFERROR(IF(Data_Noise!AC120="","",IF($B$3="On",IF(Data_Noise!AC120&lt;=0,0,IF($BZ120&gt;=Data_Noise!AC120,0,Data_Noise!AC120-$BZ120)),Data_Noise!AC120)),"")</f>
        <v>208.34465168027731</v>
      </c>
      <c r="AD120" s="79">
        <f ca="1">IFERROR(IF(Data_Noise!AD120="","",IF($B$3="On",IF(Data_Noise!AD120&lt;=0,0,IF($BZ120&gt;=Data_Noise!AD120,0,Data_Noise!AD120-$BZ120)),Data_Noise!AD120)),"")</f>
        <v>400.29094942751556</v>
      </c>
      <c r="AE120" s="79">
        <f ca="1">IFERROR(IF(Data_Noise!AE120="","",IF($B$3="On",IF(Data_Noise!AE120&lt;=0,0,IF($BZ120&gt;=Data_Noise!AE120,0,Data_Noise!AE120-$BZ120)),Data_Noise!AE120)),"")</f>
        <v>732.13033555386858</v>
      </c>
      <c r="AF120" s="79">
        <f ca="1">IFERROR(IF(Data_Noise!AF120="","",IF($B$3="On",IF(Data_Noise!AF120&lt;=0,0,IF($BZ120&gt;=Data_Noise!AF120,0,Data_Noise!AF120-$BZ120)),Data_Noise!AF120)),"")</f>
        <v>1243.3361787006979</v>
      </c>
      <c r="AG120" s="79">
        <f ca="1">IFERROR(IF(Data_Noise!AG120="","",IF($B$3="On",IF(Data_Noise!AG120&lt;=0,0,IF($BZ120&gt;=Data_Noise!AG120,0,Data_Noise!AG120-$BZ120)),Data_Noise!AG120)),"")</f>
        <v>1891.7260568192396</v>
      </c>
      <c r="AH120" s="79">
        <f ca="1">IFERROR(IF(Data_Noise!AH120="","",IF($B$3="On",IF(Data_Noise!AH120&lt;=0,0,IF($BZ120&gt;=Data_Noise!AH120,0,Data_Noise!AH120-$BZ120)),Data_Noise!AH120)),"")</f>
        <v>2570.1762614729332</v>
      </c>
      <c r="AI120" s="79">
        <f ca="1">IFERROR(IF(Data_Noise!AI120="","",IF($B$3="On",IF(Data_Noise!AI120&lt;=0,0,IF($BZ120&gt;=Data_Noise!AI120,0,Data_Noise!AI120-$BZ120)),Data_Noise!AI120)),"")</f>
        <v>3157.369359911906</v>
      </c>
      <c r="AJ120" s="79">
        <f ca="1">IFERROR(IF(Data_Noise!AJ120="","",IF($B$3="On",IF(Data_Noise!AJ120&lt;=0,0,IF($BZ120&gt;=Data_Noise!AJ120,0,Data_Noise!AJ120-$BZ120)),Data_Noise!AJ120)),"")</f>
        <v>3594.6863479279195</v>
      </c>
      <c r="AK120" s="79">
        <f ca="1">IFERROR(IF(Data_Noise!AK120="","",IF($B$3="On",IF(Data_Noise!AK120&lt;=0,0,IF($BZ120&gt;=Data_Noise!AK120,0,Data_Noise!AK120-$BZ120)),Data_Noise!AK120)),"")</f>
        <v>3883.1762656593264</v>
      </c>
      <c r="AL120" s="79">
        <f ca="1">IFERROR(IF(Data_Noise!AL120="","",IF($B$3="On",IF(Data_Noise!AL120&lt;=0,0,IF($BZ120&gt;=Data_Noise!AL120,0,Data_Noise!AL120-$BZ120)),Data_Noise!AL120)),"")</f>
        <v>4056.693892240633</v>
      </c>
      <c r="AM120" s="79">
        <f ca="1">IFERROR(IF(Data_Noise!AM120="","",IF($B$3="On",IF(Data_Noise!AM120&lt;=0,0,IF($BZ120&gt;=Data_Noise!AM120,0,Data_Noise!AM120-$BZ120)),Data_Noise!AM120)),"")</f>
        <v>4159.788350953163</v>
      </c>
      <c r="AN120" s="79">
        <f ca="1">IFERROR(IF(Data_Noise!AN120="","",IF($B$3="On",IF(Data_Noise!AN120&lt;=0,0,IF($BZ120&gt;=Data_Noise!AN120,0,Data_Noise!AN120-$BZ120)),Data_Noise!AN120)),"")</f>
        <v>4223.0422956673592</v>
      </c>
      <c r="AO120" s="79">
        <f ca="1">IFERROR(IF(Data_Noise!AO120="","",IF($B$3="On",IF(Data_Noise!AO120&lt;=0,0,IF($BZ120&gt;=Data_Noise!AO120,0,Data_Noise!AO120-$BZ120)),Data_Noise!AO120)),"")</f>
        <v>4268.3550366975669</v>
      </c>
      <c r="AP120" s="79">
        <f ca="1">IFERROR(IF(Data_Noise!AP120="","",IF($B$3="On",IF(Data_Noise!AP120&lt;=0,0,IF($BZ120&gt;=Data_Noise!AP120,0,Data_Noise!AP120-$BZ120)),Data_Noise!AP120)),"")</f>
        <v>4287.7711858896828</v>
      </c>
      <c r="AQ120" s="79" t="str">
        <f>IFERROR(IF(Data_Noise!AQ120="","",IF($B$3="On",IF(Data_Noise!AQ120&lt;=0,0,IF($BZ120&gt;=Data_Noise!AQ120,0,Data_Noise!AQ120-$BZ120)),Data_Noise!AQ120)),"")</f>
        <v/>
      </c>
      <c r="AR120" s="79" t="str">
        <f>IFERROR(IF(Data_Noise!AR120="","",IF($B$3="On",IF(Data_Noise!AR120&lt;=0,0,IF($BZ120&gt;=Data_Noise!AR120,0,Data_Noise!AR120-$BZ120)),Data_Noise!AR120)),"")</f>
        <v/>
      </c>
      <c r="AS120" s="79" t="str">
        <f>IFERROR(IF(Data_Noise!AS120="","",IF($B$3="On",IF(Data_Noise!AS120&lt;=0,0,IF($BZ120&gt;=Data_Noise!AS120,0,Data_Noise!AS120-$BZ120)),Data_Noise!AS120)),"")</f>
        <v/>
      </c>
      <c r="AT120" s="79" t="str">
        <f>IFERROR(IF(Data_Noise!AT120="","",IF($B$3="On",IF(Data_Noise!AT120&lt;=0,0,IF($BZ120&gt;=Data_Noise!AT120,0,Data_Noise!AT120-$BZ120)),Data_Noise!AT120)),"")</f>
        <v/>
      </c>
      <c r="AU120" s="79" t="str">
        <f>IFERROR(IF(Data_Noise!AU120="","",IF($B$3="On",IF(Data_Noise!AU120&lt;=0,0,IF($BZ120&gt;=Data_Noise!AU120,0,Data_Noise!AU120-$BZ120)),Data_Noise!AU120)),"")</f>
        <v/>
      </c>
      <c r="AV120" s="79" t="str">
        <f>IFERROR(IF(Data_Noise!AV120="","",IF($B$3="On",IF(Data_Noise!AV120&lt;=0,0,IF($BZ120&gt;=Data_Noise!AV120,0,Data_Noise!AV120-$BZ120)),Data_Noise!AV120)),"")</f>
        <v/>
      </c>
      <c r="AW120" s="79" t="str">
        <f>IFERROR(IF(Data_Noise!AW120="","",IF($B$3="On",IF(Data_Noise!AW120&lt;=0,0,IF($BZ120&gt;=Data_Noise!AW120,0,Data_Noise!AW120-$BZ120)),Data_Noise!AW120)),"")</f>
        <v/>
      </c>
      <c r="AX120" s="79" t="str">
        <f>IFERROR(IF(Data_Noise!AX120="","",IF($B$3="On",IF(Data_Noise!AX120&lt;=0,0,IF($BZ120&gt;=Data_Noise!AX120,0,Data_Noise!AX120-$BZ120)),Data_Noise!AX120)),"")</f>
        <v/>
      </c>
      <c r="AY120" s="79" t="str">
        <f>IFERROR(IF(Data_Noise!AY120="","",IF($B$3="On",IF(Data_Noise!AY120&lt;=0,0,IF($BZ120&gt;=Data_Noise!AY120,0,Data_Noise!AY120-$BZ120)),Data_Noise!AY120)),"")</f>
        <v/>
      </c>
      <c r="AZ120" s="79" t="str">
        <f>IFERROR(IF(Data_Noise!AZ120="","",IF($B$3="On",IF(Data_Noise!AZ120&lt;=0,0,IF($BZ120&gt;=Data_Noise!AZ120,0,Data_Noise!AZ120-$BZ120)),Data_Noise!AZ120)),"")</f>
        <v/>
      </c>
      <c r="BA120">
        <f ca="1">IF(BA$3="","",Data_Noise!C120)</f>
        <v>8.4593575620531496</v>
      </c>
      <c r="BB120">
        <f ca="1">IF(BB$3="","",Data_Noise!D120)</f>
        <v>8.8475939133295594</v>
      </c>
      <c r="BC120">
        <f ca="1">IF(BC$3="","",Data_Noise!E120)</f>
        <v>8.9387516044518467</v>
      </c>
      <c r="BD120">
        <f ca="1">IF(BD$3="","",Data_Noise!F120)</f>
        <v>7.7784352443283433</v>
      </c>
      <c r="BE120">
        <f ca="1">IF(BE$3="","",Data_Noise!G120)</f>
        <v>5.3559083210022136</v>
      </c>
      <c r="BF120">
        <f ca="1">IF(BF$3="","",Data_Noise!H120)</f>
        <v>4.8463229119549096</v>
      </c>
      <c r="BG120">
        <f ca="1">IF(BG$3="","",Data_Noise!I120)</f>
        <v>3.1053206978805665</v>
      </c>
      <c r="BH120">
        <f ca="1">IF(BH$3="","",Data_Noise!J120)</f>
        <v>2.5021710559331036</v>
      </c>
      <c r="BI120">
        <f ca="1">IF(BI$3="","",Data_Noise!K120)</f>
        <v>0.223970284618037</v>
      </c>
      <c r="BJ120">
        <f ca="1">IF(BJ$3="","",Data_Noise!L120)</f>
        <v>-1.637771645723813</v>
      </c>
      <c r="BK120">
        <f ca="1">IF(BK$3="","",Data_Noise!M120)</f>
        <v>-3.3106417424087362</v>
      </c>
      <c r="BL120">
        <f ca="1">IF(BL$3="","",Data_Noise!N120)</f>
        <v>-3.0408707922644402</v>
      </c>
      <c r="BM120">
        <f ca="1">IF(BM$3="","",Data_Noise!O120)</f>
        <v>-3.7936505123514834</v>
      </c>
      <c r="BN120" t="str">
        <f>IF(BN$3="","",Data_Noise!P120)</f>
        <v/>
      </c>
      <c r="BO120" t="str">
        <f>IF(BO$3="","",Data_Noise!Q120)</f>
        <v/>
      </c>
      <c r="BP120" t="str">
        <f>IF(BP$3="","",Data_Noise!R120)</f>
        <v/>
      </c>
      <c r="BQ120" t="str">
        <f>IF(BQ$3="","",Data_Noise!S120)</f>
        <v/>
      </c>
      <c r="BR120" t="str">
        <f>IF(BR$3="","",Data_Noise!T120)</f>
        <v/>
      </c>
      <c r="BS120" t="str">
        <f>IF(BS$3="","",Data_Noise!U120)</f>
        <v/>
      </c>
      <c r="BT120" t="str">
        <f>IF(BT$3="","",Data_Noise!V120)</f>
        <v/>
      </c>
      <c r="BU120" t="str">
        <f>IF(BU$3="","",Data_Noise!W120)</f>
        <v/>
      </c>
      <c r="BV120" t="str">
        <f>IF(BV$3="","",Data_Noise!X120)</f>
        <v/>
      </c>
      <c r="BW120" t="str">
        <f>IF(BW$3="","",Data_Noise!Y120)</f>
        <v/>
      </c>
      <c r="BX120" t="str">
        <f>IF(BX$3="","",Data_Noise!Z120)</f>
        <v/>
      </c>
      <c r="BY120" t="str">
        <f>IF(BY$3="","",Data_Noise!AA120)</f>
        <v/>
      </c>
      <c r="BZ120">
        <f t="shared" ca="1" si="2"/>
        <v>2.9442228386771725</v>
      </c>
    </row>
    <row r="121" spans="1:78" x14ac:dyDescent="0.25">
      <c r="A121" s="79">
        <f ca="1">Data_Initial!A121</f>
        <v>2</v>
      </c>
      <c r="B121" s="79" t="str">
        <f ca="1">Data_Initial!B121</f>
        <v>F6</v>
      </c>
      <c r="C121" s="79">
        <f ca="1">IFERROR(IF(Data_Noise!C121="","",IF($B$3="On",IF(Data_Noise!C121&lt;=0,0,IF($BZ121&gt;=Data_Noise!C121,0,Data_Noise!C121-$BZ121)),Data_Noise!C121)),"")</f>
        <v>10.351596045991178</v>
      </c>
      <c r="D121" s="79">
        <f ca="1">IFERROR(IF(Data_Noise!D121="","",IF($B$3="On",IF(Data_Noise!D121&lt;=0,0,IF($BZ121&gt;=Data_Noise!D121,0,Data_Noise!D121-$BZ121)),Data_Noise!D121)),"")</f>
        <v>8.4945885992630945</v>
      </c>
      <c r="E121" s="79">
        <f ca="1">IFERROR(IF(Data_Noise!E121="","",IF($B$3="On",IF(Data_Noise!E121&lt;=0,0,IF($BZ121&gt;=Data_Noise!E121,0,Data_Noise!E121-$BZ121)),Data_Noise!E121)),"")</f>
        <v>7.2664278804468889</v>
      </c>
      <c r="F121" s="79">
        <f ca="1">IFERROR(IF(Data_Noise!F121="","",IF($B$3="On",IF(Data_Noise!F121&lt;=0,0,IF($BZ121&gt;=Data_Noise!F121,0,Data_Noise!F121-$BZ121)),Data_Noise!F121)),"")</f>
        <v>3.8387308438810446</v>
      </c>
      <c r="G121" s="79">
        <f ca="1">IFERROR(IF(Data_Noise!G121="","",IF($B$3="On",IF(Data_Noise!G121&lt;=0,0,IF($BZ121&gt;=Data_Noise!G121,0,Data_Noise!G121-$BZ121)),Data_Noise!G121)),"")</f>
        <v>2.4439742271348073</v>
      </c>
      <c r="H121" s="79">
        <f ca="1">IFERROR(IF(Data_Noise!H121="","",IF($B$3="On",IF(Data_Noise!H121&lt;=0,0,IF($BZ121&gt;=Data_Noise!H121,0,Data_Noise!H121-$BZ121)),Data_Noise!H121)),"")</f>
        <v>0.23031275215824731</v>
      </c>
      <c r="I121" s="79">
        <f ca="1">IFERROR(IF(Data_Noise!I121="","",IF($B$3="On",IF(Data_Noise!I121&lt;=0,0,IF($BZ121&gt;=Data_Noise!I121,0,Data_Noise!I121-$BZ121)),Data_Noise!I121)),"")</f>
        <v>0</v>
      </c>
      <c r="J121" s="79">
        <f ca="1">IFERROR(IF(Data_Noise!J121="","",IF($B$3="On",IF(Data_Noise!J121&lt;=0,0,IF($BZ121&gt;=Data_Noise!J121,0,Data_Noise!J121-$BZ121)),Data_Noise!J121)),"")</f>
        <v>0</v>
      </c>
      <c r="K121" s="79">
        <f ca="1">IFERROR(IF(Data_Noise!K121="","",IF($B$3="On",IF(Data_Noise!K121&lt;=0,0,IF($BZ121&gt;=Data_Noise!K121,0,Data_Noise!K121-$BZ121)),Data_Noise!K121)),"")</f>
        <v>0</v>
      </c>
      <c r="L121" s="79">
        <f ca="1">IFERROR(IF(Data_Noise!L121="","",IF($B$3="On",IF(Data_Noise!L121&lt;=0,0,IF($BZ121&gt;=Data_Noise!L121,0,Data_Noise!L121-$BZ121)),Data_Noise!L121)),"")</f>
        <v>0</v>
      </c>
      <c r="M121" s="79">
        <f ca="1">IFERROR(IF(Data_Noise!M121="","",IF($B$3="On",IF(Data_Noise!M121&lt;=0,0,IF($BZ121&gt;=Data_Noise!M121,0,Data_Noise!M121-$BZ121)),Data_Noise!M121)),"")</f>
        <v>0</v>
      </c>
      <c r="N121" s="79">
        <f ca="1">IFERROR(IF(Data_Noise!N121="","",IF($B$3="On",IF(Data_Noise!N121&lt;=0,0,IF($BZ121&gt;=Data_Noise!N121,0,Data_Noise!N121-$BZ121)),Data_Noise!N121)),"")</f>
        <v>0</v>
      </c>
      <c r="O121" s="79">
        <f ca="1">IFERROR(IF(Data_Noise!O121="","",IF($B$3="On",IF(Data_Noise!O121&lt;=0,0,IF($BZ121&gt;=Data_Noise!O121,0,Data_Noise!O121-$BZ121)),Data_Noise!O121)),"")</f>
        <v>0</v>
      </c>
      <c r="P121" s="79">
        <f ca="1">IFERROR(IF(Data_Noise!P121="","",IF($B$3="On",IF(Data_Noise!P121&lt;=0,0,IF($BZ121&gt;=Data_Noise!P121,0,Data_Noise!P121-$BZ121)),Data_Noise!P121)),"")</f>
        <v>0</v>
      </c>
      <c r="Q121" s="79">
        <f ca="1">IFERROR(IF(Data_Noise!Q121="","",IF($B$3="On",IF(Data_Noise!Q121&lt;=0,0,IF($BZ121&gt;=Data_Noise!Q121,0,Data_Noise!Q121-$BZ121)),Data_Noise!Q121)),"")</f>
        <v>0</v>
      </c>
      <c r="R121" s="79">
        <f ca="1">IFERROR(IF(Data_Noise!R121="","",IF($B$3="On",IF(Data_Noise!R121&lt;=0,0,IF($BZ121&gt;=Data_Noise!R121,0,Data_Noise!R121-$BZ121)),Data_Noise!R121)),"")</f>
        <v>0</v>
      </c>
      <c r="S121" s="79">
        <f ca="1">IFERROR(IF(Data_Noise!S121="","",IF($B$3="On",IF(Data_Noise!S121&lt;=0,0,IF($BZ121&gt;=Data_Noise!S121,0,Data_Noise!S121-$BZ121)),Data_Noise!S121)),"")</f>
        <v>0</v>
      </c>
      <c r="T121" s="79">
        <f ca="1">IFERROR(IF(Data_Noise!T121="","",IF($B$3="On",IF(Data_Noise!T121&lt;=0,0,IF($BZ121&gt;=Data_Noise!T121,0,Data_Noise!T121-$BZ121)),Data_Noise!T121)),"")</f>
        <v>0</v>
      </c>
      <c r="U121" s="79">
        <f ca="1">IFERROR(IF(Data_Noise!U121="","",IF($B$3="On",IF(Data_Noise!U121&lt;=0,0,IF($BZ121&gt;=Data_Noise!U121,0,Data_Noise!U121-$BZ121)),Data_Noise!U121)),"")</f>
        <v>0</v>
      </c>
      <c r="V121" s="79">
        <f ca="1">IFERROR(IF(Data_Noise!V121="","",IF($B$3="On",IF(Data_Noise!V121&lt;=0,0,IF($BZ121&gt;=Data_Noise!V121,0,Data_Noise!V121-$BZ121)),Data_Noise!V121)),"")</f>
        <v>0</v>
      </c>
      <c r="W121" s="79">
        <f ca="1">IFERROR(IF(Data_Noise!W121="","",IF($B$3="On",IF(Data_Noise!W121&lt;=0,0,IF($BZ121&gt;=Data_Noise!W121,0,Data_Noise!W121-$BZ121)),Data_Noise!W121)),"")</f>
        <v>0</v>
      </c>
      <c r="X121" s="79">
        <f ca="1">IFERROR(IF(Data_Noise!X121="","",IF($B$3="On",IF(Data_Noise!X121&lt;=0,0,IF($BZ121&gt;=Data_Noise!X121,0,Data_Noise!X121-$BZ121)),Data_Noise!X121)),"")</f>
        <v>0</v>
      </c>
      <c r="Y121" s="79">
        <f ca="1">IFERROR(IF(Data_Noise!Y121="","",IF($B$3="On",IF(Data_Noise!Y121&lt;=0,0,IF($BZ121&gt;=Data_Noise!Y121,0,Data_Noise!Y121-$BZ121)),Data_Noise!Y121)),"")</f>
        <v>0.1004660063036642</v>
      </c>
      <c r="Z121" s="79">
        <f ca="1">IFERROR(IF(Data_Noise!Z121="","",IF($B$3="On",IF(Data_Noise!Z121&lt;=0,0,IF($BZ121&gt;=Data_Noise!Z121,0,Data_Noise!Z121-$BZ121)),Data_Noise!Z121)),"")</f>
        <v>12.609817166464765</v>
      </c>
      <c r="AA121" s="79">
        <f ca="1">IFERROR(IF(Data_Noise!AA121="","",IF($B$3="On",IF(Data_Noise!AA121&lt;=0,0,IF($BZ121&gt;=Data_Noise!AA121,0,Data_Noise!AA121-$BZ121)),Data_Noise!AA121)),"")</f>
        <v>40.499300655156638</v>
      </c>
      <c r="AB121" s="79">
        <f ca="1">IFERROR(IF(Data_Noise!AB121="","",IF($B$3="On",IF(Data_Noise!AB121&lt;=0,0,IF($BZ121&gt;=Data_Noise!AB121,0,Data_Noise!AB121-$BZ121)),Data_Noise!AB121)),"")</f>
        <v>87.856824705489018</v>
      </c>
      <c r="AC121" s="79">
        <f ca="1">IFERROR(IF(Data_Noise!AC121="","",IF($B$3="On",IF(Data_Noise!AC121&lt;=0,0,IF($BZ121&gt;=Data_Noise!AC121,0,Data_Noise!AC121-$BZ121)),Data_Noise!AC121)),"")</f>
        <v>184.04824241375769</v>
      </c>
      <c r="AD121" s="79">
        <f ca="1">IFERROR(IF(Data_Noise!AD121="","",IF($B$3="On",IF(Data_Noise!AD121&lt;=0,0,IF($BZ121&gt;=Data_Noise!AD121,0,Data_Noise!AD121-$BZ121)),Data_Noise!AD121)),"")</f>
        <v>357.33983006625886</v>
      </c>
      <c r="AE121" s="79">
        <f ca="1">IFERROR(IF(Data_Noise!AE121="","",IF($B$3="On",IF(Data_Noise!AE121&lt;=0,0,IF($BZ121&gt;=Data_Noise!AE121,0,Data_Noise!AE121-$BZ121)),Data_Noise!AE121)),"")</f>
        <v>661.36981614359354</v>
      </c>
      <c r="AF121" s="79">
        <f ca="1">IFERROR(IF(Data_Noise!AF121="","",IF($B$3="On",IF(Data_Noise!AF121&lt;=0,0,IF($BZ121&gt;=Data_Noise!AF121,0,Data_Noise!AF121-$BZ121)),Data_Noise!AF121)),"")</f>
        <v>1131.3182560108664</v>
      </c>
      <c r="AG121" s="79">
        <f ca="1">IFERROR(IF(Data_Noise!AG121="","",IF($B$3="On",IF(Data_Noise!AG121&lt;=0,0,IF($BZ121&gt;=Data_Noise!AG121,0,Data_Noise!AG121-$BZ121)),Data_Noise!AG121)),"")</f>
        <v>1741.9842921280895</v>
      </c>
      <c r="AH121" s="79">
        <f ca="1">IFERROR(IF(Data_Noise!AH121="","",IF($B$3="On",IF(Data_Noise!AH121&lt;=0,0,IF($BZ121&gt;=Data_Noise!AH121,0,Data_Noise!AH121-$BZ121)),Data_Noise!AH121)),"")</f>
        <v>2396.5355741771464</v>
      </c>
      <c r="AI121" s="79">
        <f ca="1">IFERROR(IF(Data_Noise!AI121="","",IF($B$3="On",IF(Data_Noise!AI121&lt;=0,0,IF($BZ121&gt;=Data_Noise!AI121,0,Data_Noise!AI121-$BZ121)),Data_Noise!AI121)),"")</f>
        <v>2972.8257220698024</v>
      </c>
      <c r="AJ121" s="79">
        <f ca="1">IFERROR(IF(Data_Noise!AJ121="","",IF($B$3="On",IF(Data_Noise!AJ121&lt;=0,0,IF($BZ121&gt;=Data_Noise!AJ121,0,Data_Noise!AJ121-$BZ121)),Data_Noise!AJ121)),"")</f>
        <v>3400.9379791445335</v>
      </c>
      <c r="AK121" s="79">
        <f ca="1">IFERROR(IF(Data_Noise!AK121="","",IF($B$3="On",IF(Data_Noise!AK121&lt;=0,0,IF($BZ121&gt;=Data_Noise!AK121,0,Data_Noise!AK121-$BZ121)),Data_Noise!AK121)),"")</f>
        <v>3681.8052454306167</v>
      </c>
      <c r="AL121" s="79">
        <f ca="1">IFERROR(IF(Data_Noise!AL121="","",IF($B$3="On",IF(Data_Noise!AL121&lt;=0,0,IF($BZ121&gt;=Data_Noise!AL121,0,Data_Noise!AL121-$BZ121)),Data_Noise!AL121)),"")</f>
        <v>3853.0399134837926</v>
      </c>
      <c r="AM121" s="79">
        <f ca="1">IFERROR(IF(Data_Noise!AM121="","",IF($B$3="On",IF(Data_Noise!AM121&lt;=0,0,IF($BZ121&gt;=Data_Noise!AM121,0,Data_Noise!AM121-$BZ121)),Data_Noise!AM121)),"")</f>
        <v>3958.8199926684229</v>
      </c>
      <c r="AN121" s="79">
        <f ca="1">IFERROR(IF(Data_Noise!AN121="","",IF($B$3="On",IF(Data_Noise!AN121&lt;=0,0,IF($BZ121&gt;=Data_Noise!AN121,0,Data_Noise!AN121-$BZ121)),Data_Noise!AN121)),"")</f>
        <v>4027.221557942813</v>
      </c>
      <c r="AO121" s="79">
        <f ca="1">IFERROR(IF(Data_Noise!AO121="","",IF($B$3="On",IF(Data_Noise!AO121&lt;=0,0,IF($BZ121&gt;=Data_Noise!AO121,0,Data_Noise!AO121-$BZ121)),Data_Noise!AO121)),"")</f>
        <v>4074.5066048801191</v>
      </c>
      <c r="AP121" s="79">
        <f ca="1">IFERROR(IF(Data_Noise!AP121="","",IF($B$3="On",IF(Data_Noise!AP121&lt;=0,0,IF($BZ121&gt;=Data_Noise!AP121,0,Data_Noise!AP121-$BZ121)),Data_Noise!AP121)),"")</f>
        <v>4094.4058098927012</v>
      </c>
      <c r="AQ121" s="79" t="str">
        <f>IFERROR(IF(Data_Noise!AQ121="","",IF($B$3="On",IF(Data_Noise!AQ121&lt;=0,0,IF($BZ121&gt;=Data_Noise!AQ121,0,Data_Noise!AQ121-$BZ121)),Data_Noise!AQ121)),"")</f>
        <v/>
      </c>
      <c r="AR121" s="79" t="str">
        <f>IFERROR(IF(Data_Noise!AR121="","",IF($B$3="On",IF(Data_Noise!AR121&lt;=0,0,IF($BZ121&gt;=Data_Noise!AR121,0,Data_Noise!AR121-$BZ121)),Data_Noise!AR121)),"")</f>
        <v/>
      </c>
      <c r="AS121" s="79" t="str">
        <f>IFERROR(IF(Data_Noise!AS121="","",IF($B$3="On",IF(Data_Noise!AS121&lt;=0,0,IF($BZ121&gt;=Data_Noise!AS121,0,Data_Noise!AS121-$BZ121)),Data_Noise!AS121)),"")</f>
        <v/>
      </c>
      <c r="AT121" s="79" t="str">
        <f>IFERROR(IF(Data_Noise!AT121="","",IF($B$3="On",IF(Data_Noise!AT121&lt;=0,0,IF($BZ121&gt;=Data_Noise!AT121,0,Data_Noise!AT121-$BZ121)),Data_Noise!AT121)),"")</f>
        <v/>
      </c>
      <c r="AU121" s="79" t="str">
        <f>IFERROR(IF(Data_Noise!AU121="","",IF($B$3="On",IF(Data_Noise!AU121&lt;=0,0,IF($BZ121&gt;=Data_Noise!AU121,0,Data_Noise!AU121-$BZ121)),Data_Noise!AU121)),"")</f>
        <v/>
      </c>
      <c r="AV121" s="79" t="str">
        <f>IFERROR(IF(Data_Noise!AV121="","",IF($B$3="On",IF(Data_Noise!AV121&lt;=0,0,IF($BZ121&gt;=Data_Noise!AV121,0,Data_Noise!AV121-$BZ121)),Data_Noise!AV121)),"")</f>
        <v/>
      </c>
      <c r="AW121" s="79" t="str">
        <f>IFERROR(IF(Data_Noise!AW121="","",IF($B$3="On",IF(Data_Noise!AW121&lt;=0,0,IF($BZ121&gt;=Data_Noise!AW121,0,Data_Noise!AW121-$BZ121)),Data_Noise!AW121)),"")</f>
        <v/>
      </c>
      <c r="AX121" s="79" t="str">
        <f>IFERROR(IF(Data_Noise!AX121="","",IF($B$3="On",IF(Data_Noise!AX121&lt;=0,0,IF($BZ121&gt;=Data_Noise!AX121,0,Data_Noise!AX121-$BZ121)),Data_Noise!AX121)),"")</f>
        <v/>
      </c>
      <c r="AY121" s="79" t="str">
        <f>IFERROR(IF(Data_Noise!AY121="","",IF($B$3="On",IF(Data_Noise!AY121&lt;=0,0,IF($BZ121&gt;=Data_Noise!AY121,0,Data_Noise!AY121-$BZ121)),Data_Noise!AY121)),"")</f>
        <v/>
      </c>
      <c r="AZ121" s="79" t="str">
        <f>IFERROR(IF(Data_Noise!AZ121="","",IF($B$3="On",IF(Data_Noise!AZ121&lt;=0,0,IF($BZ121&gt;=Data_Noise!AZ121,0,Data_Noise!AZ121-$BZ121)),Data_Noise!AZ121)),"")</f>
        <v/>
      </c>
      <c r="BA121">
        <f ca="1">IF(BA$3="","",Data_Noise!C121)</f>
        <v>13.845443008965001</v>
      </c>
      <c r="BB121">
        <f ca="1">IF(BB$3="","",Data_Noise!D121)</f>
        <v>11.988435562236917</v>
      </c>
      <c r="BC121">
        <f ca="1">IF(BC$3="","",Data_Noise!E121)</f>
        <v>10.760274843420712</v>
      </c>
      <c r="BD121">
        <f ca="1">IF(BD$3="","",Data_Noise!F121)</f>
        <v>7.332577806854867</v>
      </c>
      <c r="BE121">
        <f ca="1">IF(BE$3="","",Data_Noise!G121)</f>
        <v>5.9378211901086297</v>
      </c>
      <c r="BF121">
        <f ca="1">IF(BF$3="","",Data_Noise!H121)</f>
        <v>3.7241597151320698</v>
      </c>
      <c r="BG121">
        <f ca="1">IF(BG$3="","",Data_Noise!I121)</f>
        <v>0.68640049296497285</v>
      </c>
      <c r="BH121">
        <f ca="1">IF(BH$3="","",Data_Noise!J121)</f>
        <v>-0.26452809446542708</v>
      </c>
      <c r="BI121">
        <f ca="1">IF(BI$3="","",Data_Noise!K121)</f>
        <v>4.1944815732071948E-2</v>
      </c>
      <c r="BJ121">
        <f ca="1">IF(BJ$3="","",Data_Noise!L121)</f>
        <v>-0.44130270119148801</v>
      </c>
      <c r="BK121">
        <f ca="1">IF(BK$3="","",Data_Noise!M121)</f>
        <v>-1.9377469538347514</v>
      </c>
      <c r="BL121">
        <f ca="1">IF(BL$3="","",Data_Noise!N121)</f>
        <v>-2.7268767160371667</v>
      </c>
      <c r="BM121">
        <f ca="1">IF(BM$3="","",Data_Noise!O121)</f>
        <v>-3.5265924512267066</v>
      </c>
      <c r="BN121" t="str">
        <f>IF(BN$3="","",Data_Noise!P121)</f>
        <v/>
      </c>
      <c r="BO121" t="str">
        <f>IF(BO$3="","",Data_Noise!Q121)</f>
        <v/>
      </c>
      <c r="BP121" t="str">
        <f>IF(BP$3="","",Data_Noise!R121)</f>
        <v/>
      </c>
      <c r="BQ121" t="str">
        <f>IF(BQ$3="","",Data_Noise!S121)</f>
        <v/>
      </c>
      <c r="BR121" t="str">
        <f>IF(BR$3="","",Data_Noise!T121)</f>
        <v/>
      </c>
      <c r="BS121" t="str">
        <f>IF(BS$3="","",Data_Noise!U121)</f>
        <v/>
      </c>
      <c r="BT121" t="str">
        <f>IF(BT$3="","",Data_Noise!V121)</f>
        <v/>
      </c>
      <c r="BU121" t="str">
        <f>IF(BU$3="","",Data_Noise!W121)</f>
        <v/>
      </c>
      <c r="BV121" t="str">
        <f>IF(BV$3="","",Data_Noise!X121)</f>
        <v/>
      </c>
      <c r="BW121" t="str">
        <f>IF(BW$3="","",Data_Noise!Y121)</f>
        <v/>
      </c>
      <c r="BX121" t="str">
        <f>IF(BX$3="","",Data_Noise!Z121)</f>
        <v/>
      </c>
      <c r="BY121" t="str">
        <f>IF(BY$3="","",Data_Noise!AA121)</f>
        <v/>
      </c>
      <c r="BZ121">
        <f t="shared" ca="1" si="2"/>
        <v>3.4938469629738225</v>
      </c>
    </row>
    <row r="122" spans="1:78" x14ac:dyDescent="0.25">
      <c r="A122" s="79">
        <f ca="1">Data_Initial!A122</f>
        <v>2</v>
      </c>
      <c r="B122" s="79" t="str">
        <f ca="1">Data_Initial!B122</f>
        <v>G6</v>
      </c>
      <c r="C122" s="79">
        <f ca="1">IFERROR(IF(Data_Noise!C122="","",IF($B$3="On",IF(Data_Noise!C122&lt;=0,0,IF($BZ122&gt;=Data_Noise!C122,0,Data_Noise!C122-$BZ122)),Data_Noise!C122)),"")</f>
        <v>17.866333880745589</v>
      </c>
      <c r="D122" s="79">
        <f ca="1">IFERROR(IF(Data_Noise!D122="","",IF($B$3="On",IF(Data_Noise!D122&lt;=0,0,IF($BZ122&gt;=Data_Noise!D122,0,Data_Noise!D122-$BZ122)),Data_Noise!D122)),"")</f>
        <v>13.0006691620612</v>
      </c>
      <c r="E122" s="79">
        <f ca="1">IFERROR(IF(Data_Noise!E122="","",IF($B$3="On",IF(Data_Noise!E122&lt;=0,0,IF($BZ122&gt;=Data_Noise!E122,0,Data_Noise!E122-$BZ122)),Data_Noise!E122)),"")</f>
        <v>7.7714682399956878</v>
      </c>
      <c r="F122" s="79">
        <f ca="1">IFERROR(IF(Data_Noise!F122="","",IF($B$3="On",IF(Data_Noise!F122&lt;=0,0,IF($BZ122&gt;=Data_Noise!F122,0,Data_Noise!F122-$BZ122)),Data_Noise!F122)),"")</f>
        <v>4.4213716256975211</v>
      </c>
      <c r="G122" s="79">
        <f ca="1">IFERROR(IF(Data_Noise!G122="","",IF($B$3="On",IF(Data_Noise!G122&lt;=0,0,IF($BZ122&gt;=Data_Noise!G122,0,Data_Noise!G122-$BZ122)),Data_Noise!G122)),"")</f>
        <v>2.8997491755533722</v>
      </c>
      <c r="H122" s="79">
        <f ca="1">IFERROR(IF(Data_Noise!H122="","",IF($B$3="On",IF(Data_Noise!H122&lt;=0,0,IF($BZ122&gt;=Data_Noise!H122,0,Data_Noise!H122-$BZ122)),Data_Noise!H122)),"")</f>
        <v>7.301385340964206E-2</v>
      </c>
      <c r="I122" s="79">
        <f ca="1">IFERROR(IF(Data_Noise!I122="","",IF($B$3="On",IF(Data_Noise!I122&lt;=0,0,IF($BZ122&gt;=Data_Noise!I122,0,Data_Noise!I122-$BZ122)),Data_Noise!I122)),"")</f>
        <v>0</v>
      </c>
      <c r="J122" s="79">
        <f ca="1">IFERROR(IF(Data_Noise!J122="","",IF($B$3="On",IF(Data_Noise!J122&lt;=0,0,IF($BZ122&gt;=Data_Noise!J122,0,Data_Noise!J122-$BZ122)),Data_Noise!J122)),"")</f>
        <v>0</v>
      </c>
      <c r="K122" s="79">
        <f ca="1">IFERROR(IF(Data_Noise!K122="","",IF($B$3="On",IF(Data_Noise!K122&lt;=0,0,IF($BZ122&gt;=Data_Noise!K122,0,Data_Noise!K122-$BZ122)),Data_Noise!K122)),"")</f>
        <v>0</v>
      </c>
      <c r="L122" s="79">
        <f ca="1">IFERROR(IF(Data_Noise!L122="","",IF($B$3="On",IF(Data_Noise!L122&lt;=0,0,IF($BZ122&gt;=Data_Noise!L122,0,Data_Noise!L122-$BZ122)),Data_Noise!L122)),"")</f>
        <v>0</v>
      </c>
      <c r="M122" s="79">
        <f ca="1">IFERROR(IF(Data_Noise!M122="","",IF($B$3="On",IF(Data_Noise!M122&lt;=0,0,IF($BZ122&gt;=Data_Noise!M122,0,Data_Noise!M122-$BZ122)),Data_Noise!M122)),"")</f>
        <v>0</v>
      </c>
      <c r="N122" s="79">
        <f ca="1">IFERROR(IF(Data_Noise!N122="","",IF($B$3="On",IF(Data_Noise!N122&lt;=0,0,IF($BZ122&gt;=Data_Noise!N122,0,Data_Noise!N122-$BZ122)),Data_Noise!N122)),"")</f>
        <v>0</v>
      </c>
      <c r="O122" s="79">
        <f ca="1">IFERROR(IF(Data_Noise!O122="","",IF($B$3="On",IF(Data_Noise!O122&lt;=0,0,IF($BZ122&gt;=Data_Noise!O122,0,Data_Noise!O122-$BZ122)),Data_Noise!O122)),"")</f>
        <v>0</v>
      </c>
      <c r="P122" s="79">
        <f ca="1">IFERROR(IF(Data_Noise!P122="","",IF($B$3="On",IF(Data_Noise!P122&lt;=0,0,IF($BZ122&gt;=Data_Noise!P122,0,Data_Noise!P122-$BZ122)),Data_Noise!P122)),"")</f>
        <v>0</v>
      </c>
      <c r="Q122" s="79">
        <f ca="1">IFERROR(IF(Data_Noise!Q122="","",IF($B$3="On",IF(Data_Noise!Q122&lt;=0,0,IF($BZ122&gt;=Data_Noise!Q122,0,Data_Noise!Q122-$BZ122)),Data_Noise!Q122)),"")</f>
        <v>0</v>
      </c>
      <c r="R122" s="79">
        <f ca="1">IFERROR(IF(Data_Noise!R122="","",IF($B$3="On",IF(Data_Noise!R122&lt;=0,0,IF($BZ122&gt;=Data_Noise!R122,0,Data_Noise!R122-$BZ122)),Data_Noise!R122)),"")</f>
        <v>0</v>
      </c>
      <c r="S122" s="79">
        <f ca="1">IFERROR(IF(Data_Noise!S122="","",IF($B$3="On",IF(Data_Noise!S122&lt;=0,0,IF($BZ122&gt;=Data_Noise!S122,0,Data_Noise!S122-$BZ122)),Data_Noise!S122)),"")</f>
        <v>0</v>
      </c>
      <c r="T122" s="79">
        <f ca="1">IFERROR(IF(Data_Noise!T122="","",IF($B$3="On",IF(Data_Noise!T122&lt;=0,0,IF($BZ122&gt;=Data_Noise!T122,0,Data_Noise!T122-$BZ122)),Data_Noise!T122)),"")</f>
        <v>0</v>
      </c>
      <c r="U122" s="79">
        <f ca="1">IFERROR(IF(Data_Noise!U122="","",IF($B$3="On",IF(Data_Noise!U122&lt;=0,0,IF($BZ122&gt;=Data_Noise!U122,0,Data_Noise!U122-$BZ122)),Data_Noise!U122)),"")</f>
        <v>0</v>
      </c>
      <c r="V122" s="79">
        <f ca="1">IFERROR(IF(Data_Noise!V122="","",IF($B$3="On",IF(Data_Noise!V122&lt;=0,0,IF($BZ122&gt;=Data_Noise!V122,0,Data_Noise!V122-$BZ122)),Data_Noise!V122)),"")</f>
        <v>0</v>
      </c>
      <c r="W122" s="79">
        <f ca="1">IFERROR(IF(Data_Noise!W122="","",IF($B$3="On",IF(Data_Noise!W122&lt;=0,0,IF($BZ122&gt;=Data_Noise!W122,0,Data_Noise!W122-$BZ122)),Data_Noise!W122)),"")</f>
        <v>0</v>
      </c>
      <c r="X122" s="79">
        <f ca="1">IFERROR(IF(Data_Noise!X122="","",IF($B$3="On",IF(Data_Noise!X122&lt;=0,0,IF($BZ122&gt;=Data_Noise!X122,0,Data_Noise!X122-$BZ122)),Data_Noise!X122)),"")</f>
        <v>0</v>
      </c>
      <c r="Y122" s="79">
        <f ca="1">IFERROR(IF(Data_Noise!Y122="","",IF($B$3="On",IF(Data_Noise!Y122&lt;=0,0,IF($BZ122&gt;=Data_Noise!Y122,0,Data_Noise!Y122-$BZ122)),Data_Noise!Y122)),"")</f>
        <v>7.8771879305055545</v>
      </c>
      <c r="Z122" s="79">
        <f ca="1">IFERROR(IF(Data_Noise!Z122="","",IF($B$3="On",IF(Data_Noise!Z122&lt;=0,0,IF($BZ122&gt;=Data_Noise!Z122,0,Data_Noise!Z122-$BZ122)),Data_Noise!Z122)),"")</f>
        <v>34.364234406661225</v>
      </c>
      <c r="AA122" s="79">
        <f ca="1">IFERROR(IF(Data_Noise!AA122="","",IF($B$3="On",IF(Data_Noise!AA122&lt;=0,0,IF($BZ122&gt;=Data_Noise!AA122,0,Data_Noise!AA122-$BZ122)),Data_Noise!AA122)),"")</f>
        <v>80.107378765933788</v>
      </c>
      <c r="AB122" s="79">
        <f ca="1">IFERROR(IF(Data_Noise!AB122="","",IF($B$3="On",IF(Data_Noise!AB122&lt;=0,0,IF($BZ122&gt;=Data_Noise!AB122,0,Data_Noise!AB122-$BZ122)),Data_Noise!AB122)),"")</f>
        <v>165.94168044867135</v>
      </c>
      <c r="AC122" s="79">
        <f ca="1">IFERROR(IF(Data_Noise!AC122="","",IF($B$3="On",IF(Data_Noise!AC122&lt;=0,0,IF($BZ122&gt;=Data_Noise!AC122,0,Data_Noise!AC122-$BZ122)),Data_Noise!AC122)),"")</f>
        <v>320.15183010471463</v>
      </c>
      <c r="AD122" s="79">
        <f ca="1">IFERROR(IF(Data_Noise!AD122="","",IF($B$3="On",IF(Data_Noise!AD122&lt;=0,0,IF($BZ122&gt;=Data_Noise!AD122,0,Data_Noise!AD122-$BZ122)),Data_Noise!AD122)),"")</f>
        <v>584.84015598167798</v>
      </c>
      <c r="AE122" s="79">
        <f ca="1">IFERROR(IF(Data_Noise!AE122="","",IF($B$3="On",IF(Data_Noise!AE122&lt;=0,0,IF($BZ122&gt;=Data_Noise!AE122,0,Data_Noise!AE122-$BZ122)),Data_Noise!AE122)),"")</f>
        <v>1002.2205884603004</v>
      </c>
      <c r="AF122" s="79">
        <f ca="1">IFERROR(IF(Data_Noise!AF122="","",IF($B$3="On",IF(Data_Noise!AF122&lt;=0,0,IF($BZ122&gt;=Data_Noise!AF122,0,Data_Noise!AF122-$BZ122)),Data_Noise!AF122)),"")</f>
        <v>1571.3014288460613</v>
      </c>
      <c r="AG122" s="79">
        <f ca="1">IFERROR(IF(Data_Noise!AG122="","",IF($B$3="On",IF(Data_Noise!AG122&lt;=0,0,IF($BZ122&gt;=Data_Noise!AG122,0,Data_Noise!AG122-$BZ122)),Data_Noise!AG122)),"")</f>
        <v>2210.57576864472</v>
      </c>
      <c r="AH122" s="79">
        <f ca="1">IFERROR(IF(Data_Noise!AH122="","",IF($B$3="On",IF(Data_Noise!AH122&lt;=0,0,IF($BZ122&gt;=Data_Noise!AH122,0,Data_Noise!AH122-$BZ122)),Data_Noise!AH122)),"")</f>
        <v>2811.4692920029443</v>
      </c>
      <c r="AI122" s="79">
        <f ca="1">IFERROR(IF(Data_Noise!AI122="","",IF($B$3="On",IF(Data_Noise!AI122&lt;=0,0,IF($BZ122&gt;=Data_Noise!AI122,0,Data_Noise!AI122-$BZ122)),Data_Noise!AI122)),"")</f>
        <v>3283.7169938788406</v>
      </c>
      <c r="AJ122" s="79">
        <f ca="1">IFERROR(IF(Data_Noise!AJ122="","",IF($B$3="On",IF(Data_Noise!AJ122&lt;=0,0,IF($BZ122&gt;=Data_Noise!AJ122,0,Data_Noise!AJ122-$BZ122)),Data_Noise!AJ122)),"")</f>
        <v>3613.6799028386208</v>
      </c>
      <c r="AK122" s="79">
        <f ca="1">IFERROR(IF(Data_Noise!AK122="","",IF($B$3="On",IF(Data_Noise!AK122&lt;=0,0,IF($BZ122&gt;=Data_Noise!AK122,0,Data_Noise!AK122-$BZ122)),Data_Noise!AK122)),"")</f>
        <v>3821.1981833318841</v>
      </c>
      <c r="AL122" s="79">
        <f ca="1">IFERROR(IF(Data_Noise!AL122="","",IF($B$3="On",IF(Data_Noise!AL122&lt;=0,0,IF($BZ122&gt;=Data_Noise!AL122,0,Data_Noise!AL122-$BZ122)),Data_Noise!AL122)),"")</f>
        <v>3945.5752994732434</v>
      </c>
      <c r="AM122" s="79">
        <f ca="1">IFERROR(IF(Data_Noise!AM122="","",IF($B$3="On",IF(Data_Noise!AM122&lt;=0,0,IF($BZ122&gt;=Data_Noise!AM122,0,Data_Noise!AM122-$BZ122)),Data_Noise!AM122)),"")</f>
        <v>4023.5842990680244</v>
      </c>
      <c r="AN122" s="79">
        <f ca="1">IFERROR(IF(Data_Noise!AN122="","",IF($B$3="On",IF(Data_Noise!AN122&lt;=0,0,IF($BZ122&gt;=Data_Noise!AN122,0,Data_Noise!AN122-$BZ122)),Data_Noise!AN122)),"")</f>
        <v>4072.2165222096305</v>
      </c>
      <c r="AO122" s="79">
        <f ca="1">IFERROR(IF(Data_Noise!AO122="","",IF($B$3="On",IF(Data_Noise!AO122&lt;=0,0,IF($BZ122&gt;=Data_Noise!AO122,0,Data_Noise!AO122-$BZ122)),Data_Noise!AO122)),"")</f>
        <v>4104.7759258425604</v>
      </c>
      <c r="AP122" s="79">
        <f ca="1">IFERROR(IF(Data_Noise!AP122="","",IF($B$3="On",IF(Data_Noise!AP122&lt;=0,0,IF($BZ122&gt;=Data_Noise!AP122,0,Data_Noise!AP122-$BZ122)),Data_Noise!AP122)),"")</f>
        <v>4116.5943974468373</v>
      </c>
      <c r="AQ122" s="79" t="str">
        <f>IFERROR(IF(Data_Noise!AQ122="","",IF($B$3="On",IF(Data_Noise!AQ122&lt;=0,0,IF($BZ122&gt;=Data_Noise!AQ122,0,Data_Noise!AQ122-$BZ122)),Data_Noise!AQ122)),"")</f>
        <v/>
      </c>
      <c r="AR122" s="79" t="str">
        <f>IFERROR(IF(Data_Noise!AR122="","",IF($B$3="On",IF(Data_Noise!AR122&lt;=0,0,IF($BZ122&gt;=Data_Noise!AR122,0,Data_Noise!AR122-$BZ122)),Data_Noise!AR122)),"")</f>
        <v/>
      </c>
      <c r="AS122" s="79" t="str">
        <f>IFERROR(IF(Data_Noise!AS122="","",IF($B$3="On",IF(Data_Noise!AS122&lt;=0,0,IF($BZ122&gt;=Data_Noise!AS122,0,Data_Noise!AS122-$BZ122)),Data_Noise!AS122)),"")</f>
        <v/>
      </c>
      <c r="AT122" s="79" t="str">
        <f>IFERROR(IF(Data_Noise!AT122="","",IF($B$3="On",IF(Data_Noise!AT122&lt;=0,0,IF($BZ122&gt;=Data_Noise!AT122,0,Data_Noise!AT122-$BZ122)),Data_Noise!AT122)),"")</f>
        <v/>
      </c>
      <c r="AU122" s="79" t="str">
        <f>IFERROR(IF(Data_Noise!AU122="","",IF($B$3="On",IF(Data_Noise!AU122&lt;=0,0,IF($BZ122&gt;=Data_Noise!AU122,0,Data_Noise!AU122-$BZ122)),Data_Noise!AU122)),"")</f>
        <v/>
      </c>
      <c r="AV122" s="79" t="str">
        <f>IFERROR(IF(Data_Noise!AV122="","",IF($B$3="On",IF(Data_Noise!AV122&lt;=0,0,IF($BZ122&gt;=Data_Noise!AV122,0,Data_Noise!AV122-$BZ122)),Data_Noise!AV122)),"")</f>
        <v/>
      </c>
      <c r="AW122" s="79" t="str">
        <f>IFERROR(IF(Data_Noise!AW122="","",IF($B$3="On",IF(Data_Noise!AW122&lt;=0,0,IF($BZ122&gt;=Data_Noise!AW122,0,Data_Noise!AW122-$BZ122)),Data_Noise!AW122)),"")</f>
        <v/>
      </c>
      <c r="AX122" s="79" t="str">
        <f>IFERROR(IF(Data_Noise!AX122="","",IF($B$3="On",IF(Data_Noise!AX122&lt;=0,0,IF($BZ122&gt;=Data_Noise!AX122,0,Data_Noise!AX122-$BZ122)),Data_Noise!AX122)),"")</f>
        <v/>
      </c>
      <c r="AY122" s="79" t="str">
        <f>IFERROR(IF(Data_Noise!AY122="","",IF($B$3="On",IF(Data_Noise!AY122&lt;=0,0,IF($BZ122&gt;=Data_Noise!AY122,0,Data_Noise!AY122-$BZ122)),Data_Noise!AY122)),"")</f>
        <v/>
      </c>
      <c r="AZ122" s="79" t="str">
        <f>IFERROR(IF(Data_Noise!AZ122="","",IF($B$3="On",IF(Data_Noise!AZ122&lt;=0,0,IF($BZ122&gt;=Data_Noise!AZ122,0,Data_Noise!AZ122-$BZ122)),Data_Noise!AZ122)),"")</f>
        <v/>
      </c>
      <c r="BA122">
        <f ca="1">IF(BA$3="","",Data_Noise!C122)</f>
        <v>21.783068482198601</v>
      </c>
      <c r="BB122">
        <f ca="1">IF(BB$3="","",Data_Noise!D122)</f>
        <v>16.917403763514212</v>
      </c>
      <c r="BC122">
        <f ca="1">IF(BC$3="","",Data_Noise!E122)</f>
        <v>11.6882028414487</v>
      </c>
      <c r="BD122">
        <f ca="1">IF(BD$3="","",Data_Noise!F122)</f>
        <v>8.3381062271505328</v>
      </c>
      <c r="BE122">
        <f ca="1">IF(BE$3="","",Data_Noise!G122)</f>
        <v>6.8164837770063835</v>
      </c>
      <c r="BF122">
        <f ca="1">IF(BF$3="","",Data_Noise!H122)</f>
        <v>3.9897484548626534</v>
      </c>
      <c r="BG122">
        <f ca="1">IF(BG$3="","",Data_Noise!I122)</f>
        <v>1.04013558409997</v>
      </c>
      <c r="BH122">
        <f ca="1">IF(BH$3="","",Data_Noise!J122)</f>
        <v>-0.17778496992544665</v>
      </c>
      <c r="BI122">
        <f ca="1">IF(BI$3="","",Data_Noise!K122)</f>
        <v>-0.28321105781787997</v>
      </c>
      <c r="BJ122">
        <f ca="1">IF(BJ$3="","",Data_Noise!L122)</f>
        <v>-2.41323771320064</v>
      </c>
      <c r="BK122">
        <f ca="1">IF(BK$3="","",Data_Noise!M122)</f>
        <v>-4.2646536217254534</v>
      </c>
      <c r="BL122">
        <f ca="1">IF(BL$3="","",Data_Noise!N122)</f>
        <v>-6.6911306583927699</v>
      </c>
      <c r="BM122">
        <f ca="1">IF(BM$3="","",Data_Noise!O122)</f>
        <v>-5.8255812903297128</v>
      </c>
      <c r="BN122" t="str">
        <f>IF(BN$3="","",Data_Noise!P122)</f>
        <v/>
      </c>
      <c r="BO122" t="str">
        <f>IF(BO$3="","",Data_Noise!Q122)</f>
        <v/>
      </c>
      <c r="BP122" t="str">
        <f>IF(BP$3="","",Data_Noise!R122)</f>
        <v/>
      </c>
      <c r="BQ122" t="str">
        <f>IF(BQ$3="","",Data_Noise!S122)</f>
        <v/>
      </c>
      <c r="BR122" t="str">
        <f>IF(BR$3="","",Data_Noise!T122)</f>
        <v/>
      </c>
      <c r="BS122" t="str">
        <f>IF(BS$3="","",Data_Noise!U122)</f>
        <v/>
      </c>
      <c r="BT122" t="str">
        <f>IF(BT$3="","",Data_Noise!V122)</f>
        <v/>
      </c>
      <c r="BU122" t="str">
        <f>IF(BU$3="","",Data_Noise!W122)</f>
        <v/>
      </c>
      <c r="BV122" t="str">
        <f>IF(BV$3="","",Data_Noise!X122)</f>
        <v/>
      </c>
      <c r="BW122" t="str">
        <f>IF(BW$3="","",Data_Noise!Y122)</f>
        <v/>
      </c>
      <c r="BX122" t="str">
        <f>IF(BX$3="","",Data_Noise!Z122)</f>
        <v/>
      </c>
      <c r="BY122" t="str">
        <f>IF(BY$3="","",Data_Noise!AA122)</f>
        <v/>
      </c>
      <c r="BZ122">
        <f t="shared" ca="1" si="2"/>
        <v>3.9167346014530113</v>
      </c>
    </row>
    <row r="123" spans="1:78" x14ac:dyDescent="0.25">
      <c r="A123" s="79">
        <f ca="1">Data_Initial!A123</f>
        <v>2</v>
      </c>
      <c r="B123" s="79" t="str">
        <f ca="1">Data_Initial!B123</f>
        <v>H6</v>
      </c>
      <c r="C123" s="79">
        <f ca="1">IFERROR(IF(Data_Noise!C123="","",IF($B$3="On",IF(Data_Noise!C123&lt;=0,0,IF($BZ123&gt;=Data_Noise!C123,0,Data_Noise!C123-$BZ123)),Data_Noise!C123)),"")</f>
        <v>13.736419057990247</v>
      </c>
      <c r="D123" s="79">
        <f ca="1">IFERROR(IF(Data_Noise!D123="","",IF($B$3="On",IF(Data_Noise!D123&lt;=0,0,IF($BZ123&gt;=Data_Noise!D123,0,Data_Noise!D123-$BZ123)),Data_Noise!D123)),"")</f>
        <v>11.761032251693649</v>
      </c>
      <c r="E123" s="79">
        <f ca="1">IFERROR(IF(Data_Noise!E123="","",IF($B$3="On",IF(Data_Noise!E123&lt;=0,0,IF($BZ123&gt;=Data_Noise!E123,0,Data_Noise!E123-$BZ123)),Data_Noise!E123)),"")</f>
        <v>7.1133583059231906</v>
      </c>
      <c r="F123" s="79">
        <f ca="1">IFERROR(IF(Data_Noise!F123="","",IF($B$3="On",IF(Data_Noise!F123&lt;=0,0,IF($BZ123&gt;=Data_Noise!F123,0,Data_Noise!F123-$BZ123)),Data_Noise!F123)),"")</f>
        <v>1.9438812133374759</v>
      </c>
      <c r="G123" s="79">
        <f ca="1">IFERROR(IF(Data_Noise!G123="","",IF($B$3="On",IF(Data_Noise!G123&lt;=0,0,IF($BZ123&gt;=Data_Noise!G123,0,Data_Noise!G123-$BZ123)),Data_Noise!G123)),"")</f>
        <v>0</v>
      </c>
      <c r="H123" s="79">
        <f ca="1">IFERROR(IF(Data_Noise!H123="","",IF($B$3="On",IF(Data_Noise!H123&lt;=0,0,IF($BZ123&gt;=Data_Noise!H123,0,Data_Noise!H123-$BZ123)),Data_Noise!H123)),"")</f>
        <v>0</v>
      </c>
      <c r="I123" s="79">
        <f ca="1">IFERROR(IF(Data_Noise!I123="","",IF($B$3="On",IF(Data_Noise!I123&lt;=0,0,IF($BZ123&gt;=Data_Noise!I123,0,Data_Noise!I123-$BZ123)),Data_Noise!I123)),"")</f>
        <v>0</v>
      </c>
      <c r="J123" s="79">
        <f ca="1">IFERROR(IF(Data_Noise!J123="","",IF($B$3="On",IF(Data_Noise!J123&lt;=0,0,IF($BZ123&gt;=Data_Noise!J123,0,Data_Noise!J123-$BZ123)),Data_Noise!J123)),"")</f>
        <v>0</v>
      </c>
      <c r="K123" s="79">
        <f ca="1">IFERROR(IF(Data_Noise!K123="","",IF($B$3="On",IF(Data_Noise!K123&lt;=0,0,IF($BZ123&gt;=Data_Noise!K123,0,Data_Noise!K123-$BZ123)),Data_Noise!K123)),"")</f>
        <v>0</v>
      </c>
      <c r="L123" s="79">
        <f ca="1">IFERROR(IF(Data_Noise!L123="","",IF($B$3="On",IF(Data_Noise!L123&lt;=0,0,IF($BZ123&gt;=Data_Noise!L123,0,Data_Noise!L123-$BZ123)),Data_Noise!L123)),"")</f>
        <v>0</v>
      </c>
      <c r="M123" s="79">
        <f ca="1">IFERROR(IF(Data_Noise!M123="","",IF($B$3="On",IF(Data_Noise!M123&lt;=0,0,IF($BZ123&gt;=Data_Noise!M123,0,Data_Noise!M123-$BZ123)),Data_Noise!M123)),"")</f>
        <v>0</v>
      </c>
      <c r="N123" s="79">
        <f ca="1">IFERROR(IF(Data_Noise!N123="","",IF($B$3="On",IF(Data_Noise!N123&lt;=0,0,IF($BZ123&gt;=Data_Noise!N123,0,Data_Noise!N123-$BZ123)),Data_Noise!N123)),"")</f>
        <v>0</v>
      </c>
      <c r="O123" s="79">
        <f ca="1">IFERROR(IF(Data_Noise!O123="","",IF($B$3="On",IF(Data_Noise!O123&lt;=0,0,IF($BZ123&gt;=Data_Noise!O123,0,Data_Noise!O123-$BZ123)),Data_Noise!O123)),"")</f>
        <v>0</v>
      </c>
      <c r="P123" s="79">
        <f ca="1">IFERROR(IF(Data_Noise!P123="","",IF($B$3="On",IF(Data_Noise!P123&lt;=0,0,IF($BZ123&gt;=Data_Noise!P123,0,Data_Noise!P123-$BZ123)),Data_Noise!P123)),"")</f>
        <v>0</v>
      </c>
      <c r="Q123" s="79">
        <f ca="1">IFERROR(IF(Data_Noise!Q123="","",IF($B$3="On",IF(Data_Noise!Q123&lt;=0,0,IF($BZ123&gt;=Data_Noise!Q123,0,Data_Noise!Q123-$BZ123)),Data_Noise!Q123)),"")</f>
        <v>0</v>
      </c>
      <c r="R123" s="79">
        <f ca="1">IFERROR(IF(Data_Noise!R123="","",IF($B$3="On",IF(Data_Noise!R123&lt;=0,0,IF($BZ123&gt;=Data_Noise!R123,0,Data_Noise!R123-$BZ123)),Data_Noise!R123)),"")</f>
        <v>0</v>
      </c>
      <c r="S123" s="79">
        <f ca="1">IFERROR(IF(Data_Noise!S123="","",IF($B$3="On",IF(Data_Noise!S123&lt;=0,0,IF($BZ123&gt;=Data_Noise!S123,0,Data_Noise!S123-$BZ123)),Data_Noise!S123)),"")</f>
        <v>0</v>
      </c>
      <c r="T123" s="79">
        <f ca="1">IFERROR(IF(Data_Noise!T123="","",IF($B$3="On",IF(Data_Noise!T123&lt;=0,0,IF($BZ123&gt;=Data_Noise!T123,0,Data_Noise!T123-$BZ123)),Data_Noise!T123)),"")</f>
        <v>0</v>
      </c>
      <c r="U123" s="79">
        <f ca="1">IFERROR(IF(Data_Noise!U123="","",IF($B$3="On",IF(Data_Noise!U123&lt;=0,0,IF($BZ123&gt;=Data_Noise!U123,0,Data_Noise!U123-$BZ123)),Data_Noise!U123)),"")</f>
        <v>0</v>
      </c>
      <c r="V123" s="79">
        <f ca="1">IFERROR(IF(Data_Noise!V123="","",IF($B$3="On",IF(Data_Noise!V123&lt;=0,0,IF($BZ123&gt;=Data_Noise!V123,0,Data_Noise!V123-$BZ123)),Data_Noise!V123)),"")</f>
        <v>0</v>
      </c>
      <c r="W123" s="79">
        <f ca="1">IFERROR(IF(Data_Noise!W123="","",IF($B$3="On",IF(Data_Noise!W123&lt;=0,0,IF($BZ123&gt;=Data_Noise!W123,0,Data_Noise!W123-$BZ123)),Data_Noise!W123)),"")</f>
        <v>0</v>
      </c>
      <c r="X123" s="79">
        <f ca="1">IFERROR(IF(Data_Noise!X123="","",IF($B$3="On",IF(Data_Noise!X123&lt;=0,0,IF($BZ123&gt;=Data_Noise!X123,0,Data_Noise!X123-$BZ123)),Data_Noise!X123)),"")</f>
        <v>0</v>
      </c>
      <c r="Y123" s="79">
        <f ca="1">IFERROR(IF(Data_Noise!Y123="","",IF($B$3="On",IF(Data_Noise!Y123&lt;=0,0,IF($BZ123&gt;=Data_Noise!Y123,0,Data_Noise!Y123-$BZ123)),Data_Noise!Y123)),"")</f>
        <v>7.7694205207299376</v>
      </c>
      <c r="Z123" s="79">
        <f ca="1">IFERROR(IF(Data_Noise!Z123="","",IF($B$3="On",IF(Data_Noise!Z123&lt;=0,0,IF($BZ123&gt;=Data_Noise!Z123,0,Data_Noise!Z123-$BZ123)),Data_Noise!Z123)),"")</f>
        <v>26.873770649856414</v>
      </c>
      <c r="AA123" s="79">
        <f ca="1">IFERROR(IF(Data_Noise!AA123="","",IF($B$3="On",IF(Data_Noise!AA123&lt;=0,0,IF($BZ123&gt;=Data_Noise!AA123,0,Data_Noise!AA123-$BZ123)),Data_Noise!AA123)),"")</f>
        <v>63.329841264137542</v>
      </c>
      <c r="AB123" s="79">
        <f ca="1">IFERROR(IF(Data_Noise!AB123="","",IF($B$3="On",IF(Data_Noise!AB123&lt;=0,0,IF($BZ123&gt;=Data_Noise!AB123,0,Data_Noise!AB123-$BZ123)),Data_Noise!AB123)),"")</f>
        <v>133.02715524346434</v>
      </c>
      <c r="AC123" s="79">
        <f ca="1">IFERROR(IF(Data_Noise!AC123="","",IF($B$3="On",IF(Data_Noise!AC123&lt;=0,0,IF($BZ123&gt;=Data_Noise!AC123,0,Data_Noise!AC123-$BZ123)),Data_Noise!AC123)),"")</f>
        <v>256.52161044043623</v>
      </c>
      <c r="AD123" s="79">
        <f ca="1">IFERROR(IF(Data_Noise!AD123="","",IF($B$3="On",IF(Data_Noise!AD123&lt;=0,0,IF($BZ123&gt;=Data_Noise!AD123,0,Data_Noise!AD123-$BZ123)),Data_Noise!AD123)),"")</f>
        <v>472.24364312224026</v>
      </c>
      <c r="AE123" s="79">
        <f ca="1">IFERROR(IF(Data_Noise!AE123="","",IF($B$3="On",IF(Data_Noise!AE123&lt;=0,0,IF($BZ123&gt;=Data_Noise!AE123,0,Data_Noise!AE123-$BZ123)),Data_Noise!AE123)),"")</f>
        <v>825.24908491062558</v>
      </c>
      <c r="AF123" s="79">
        <f ca="1">IFERROR(IF(Data_Noise!AF123="","",IF($B$3="On",IF(Data_Noise!AF123&lt;=0,0,IF($BZ123&gt;=Data_Noise!AF123,0,Data_Noise!AF123-$BZ123)),Data_Noise!AF123)),"")</f>
        <v>1336.1957900391378</v>
      </c>
      <c r="AG123" s="79">
        <f ca="1">IFERROR(IF(Data_Noise!AG123="","",IF($B$3="On",IF(Data_Noise!AG123&lt;=0,0,IF($BZ123&gt;=Data_Noise!AG123,0,Data_Noise!AG123-$BZ123)),Data_Noise!AG123)),"")</f>
        <v>1946.5508566112724</v>
      </c>
      <c r="AH123" s="79">
        <f ca="1">IFERROR(IF(Data_Noise!AH123="","",IF($B$3="On",IF(Data_Noise!AH123&lt;=0,0,IF($BZ123&gt;=Data_Noise!AH123,0,Data_Noise!AH123-$BZ123)),Data_Noise!AH123)),"")</f>
        <v>2557.9626001831657</v>
      </c>
      <c r="AI123" s="79">
        <f ca="1">IFERROR(IF(Data_Noise!AI123="","",IF($B$3="On",IF(Data_Noise!AI123&lt;=0,0,IF($BZ123&gt;=Data_Noise!AI123,0,Data_Noise!AI123-$BZ123)),Data_Noise!AI123)),"")</f>
        <v>3066.4425451141897</v>
      </c>
      <c r="AJ123" s="79">
        <f ca="1">IFERROR(IF(Data_Noise!AJ123="","",IF($B$3="On",IF(Data_Noise!AJ123&lt;=0,0,IF($BZ123&gt;=Data_Noise!AJ123,0,Data_Noise!AJ123-$BZ123)),Data_Noise!AJ123)),"")</f>
        <v>3437.2745064817518</v>
      </c>
      <c r="AK123" s="79">
        <f ca="1">IFERROR(IF(Data_Noise!AK123="","",IF($B$3="On",IF(Data_Noise!AK123&lt;=0,0,IF($BZ123&gt;=Data_Noise!AK123,0,Data_Noise!AK123-$BZ123)),Data_Noise!AK123)),"")</f>
        <v>3676.028980272763</v>
      </c>
      <c r="AL123" s="79">
        <f ca="1">IFERROR(IF(Data_Noise!AL123="","",IF($B$3="On",IF(Data_Noise!AL123&lt;=0,0,IF($BZ123&gt;=Data_Noise!AL123,0,Data_Noise!AL123-$BZ123)),Data_Noise!AL123)),"")</f>
        <v>3822.6498571571624</v>
      </c>
      <c r="AM123" s="79">
        <f ca="1">IFERROR(IF(Data_Noise!AM123="","",IF($B$3="On",IF(Data_Noise!AM123&lt;=0,0,IF($BZ123&gt;=Data_Noise!AM123,0,Data_Noise!AM123-$BZ123)),Data_Noise!AM123)),"")</f>
        <v>3912.2796961927029</v>
      </c>
      <c r="AN123" s="79">
        <f ca="1">IFERROR(IF(Data_Noise!AN123="","",IF($B$3="On",IF(Data_Noise!AN123&lt;=0,0,IF($BZ123&gt;=Data_Noise!AN123,0,Data_Noise!AN123-$BZ123)),Data_Noise!AN123)),"")</f>
        <v>3971.4053868459323</v>
      </c>
      <c r="AO123" s="79">
        <f ca="1">IFERROR(IF(Data_Noise!AO123="","",IF($B$3="On",IF(Data_Noise!AO123&lt;=0,0,IF($BZ123&gt;=Data_Noise!AO123,0,Data_Noise!AO123-$BZ123)),Data_Noise!AO123)),"")</f>
        <v>4007.606107461469</v>
      </c>
      <c r="AP123" s="79">
        <f ca="1">IFERROR(IF(Data_Noise!AP123="","",IF($B$3="On",IF(Data_Noise!AP123&lt;=0,0,IF($BZ123&gt;=Data_Noise!AP123,0,Data_Noise!AP123-$BZ123)),Data_Noise!AP123)),"")</f>
        <v>4022.992322965461</v>
      </c>
      <c r="AQ123" s="79" t="str">
        <f>IFERROR(IF(Data_Noise!AQ123="","",IF($B$3="On",IF(Data_Noise!AQ123&lt;=0,0,IF($BZ123&gt;=Data_Noise!AQ123,0,Data_Noise!AQ123-$BZ123)),Data_Noise!AQ123)),"")</f>
        <v/>
      </c>
      <c r="AR123" s="79" t="str">
        <f>IFERROR(IF(Data_Noise!AR123="","",IF($B$3="On",IF(Data_Noise!AR123&lt;=0,0,IF($BZ123&gt;=Data_Noise!AR123,0,Data_Noise!AR123-$BZ123)),Data_Noise!AR123)),"")</f>
        <v/>
      </c>
      <c r="AS123" s="79" t="str">
        <f>IFERROR(IF(Data_Noise!AS123="","",IF($B$3="On",IF(Data_Noise!AS123&lt;=0,0,IF($BZ123&gt;=Data_Noise!AS123,0,Data_Noise!AS123-$BZ123)),Data_Noise!AS123)),"")</f>
        <v/>
      </c>
      <c r="AT123" s="79" t="str">
        <f>IFERROR(IF(Data_Noise!AT123="","",IF($B$3="On",IF(Data_Noise!AT123&lt;=0,0,IF($BZ123&gt;=Data_Noise!AT123,0,Data_Noise!AT123-$BZ123)),Data_Noise!AT123)),"")</f>
        <v/>
      </c>
      <c r="AU123" s="79" t="str">
        <f>IFERROR(IF(Data_Noise!AU123="","",IF($B$3="On",IF(Data_Noise!AU123&lt;=0,0,IF($BZ123&gt;=Data_Noise!AU123,0,Data_Noise!AU123-$BZ123)),Data_Noise!AU123)),"")</f>
        <v/>
      </c>
      <c r="AV123" s="79" t="str">
        <f>IFERROR(IF(Data_Noise!AV123="","",IF($B$3="On",IF(Data_Noise!AV123&lt;=0,0,IF($BZ123&gt;=Data_Noise!AV123,0,Data_Noise!AV123-$BZ123)),Data_Noise!AV123)),"")</f>
        <v/>
      </c>
      <c r="AW123" s="79" t="str">
        <f>IFERROR(IF(Data_Noise!AW123="","",IF($B$3="On",IF(Data_Noise!AW123&lt;=0,0,IF($BZ123&gt;=Data_Noise!AW123,0,Data_Noise!AW123-$BZ123)),Data_Noise!AW123)),"")</f>
        <v/>
      </c>
      <c r="AX123" s="79" t="str">
        <f>IFERROR(IF(Data_Noise!AX123="","",IF($B$3="On",IF(Data_Noise!AX123&lt;=0,0,IF($BZ123&gt;=Data_Noise!AX123,0,Data_Noise!AX123-$BZ123)),Data_Noise!AX123)),"")</f>
        <v/>
      </c>
      <c r="AY123" s="79" t="str">
        <f>IFERROR(IF(Data_Noise!AY123="","",IF($B$3="On",IF(Data_Noise!AY123&lt;=0,0,IF($BZ123&gt;=Data_Noise!AY123,0,Data_Noise!AY123-$BZ123)),Data_Noise!AY123)),"")</f>
        <v/>
      </c>
      <c r="AZ123" s="79" t="str">
        <f>IFERROR(IF(Data_Noise!AZ123="","",IF($B$3="On",IF(Data_Noise!AZ123&lt;=0,0,IF($BZ123&gt;=Data_Noise!AZ123,0,Data_Noise!AZ123-$BZ123)),Data_Noise!AZ123)),"")</f>
        <v/>
      </c>
      <c r="BA123">
        <f ca="1">IF(BA$3="","",Data_Noise!C123)</f>
        <v>17.110395703834698</v>
      </c>
      <c r="BB123">
        <f ca="1">IF(BB$3="","",Data_Noise!D123)</f>
        <v>15.1350088975381</v>
      </c>
      <c r="BC123">
        <f ca="1">IF(BC$3="","",Data_Noise!E123)</f>
        <v>10.487334951767641</v>
      </c>
      <c r="BD123">
        <f ca="1">IF(BD$3="","",Data_Noise!F123)</f>
        <v>5.3178578591819265</v>
      </c>
      <c r="BE123">
        <f ca="1">IF(BE$3="","",Data_Noise!G123)</f>
        <v>1.7794287126553179</v>
      </c>
      <c r="BF123">
        <f ca="1">IF(BF$3="","",Data_Noise!H123)</f>
        <v>1.6596811476589846</v>
      </c>
      <c r="BG123">
        <f ca="1">IF(BG$3="","",Data_Noise!I123)</f>
        <v>1.3832218719524783</v>
      </c>
      <c r="BH123">
        <f ca="1">IF(BH$3="","",Data_Noise!J123)</f>
        <v>1.5583457104044103</v>
      </c>
      <c r="BI123">
        <f ca="1">IF(BI$3="","",Data_Noise!K123)</f>
        <v>-0.16801072941840958</v>
      </c>
      <c r="BJ123">
        <f ca="1">IF(BJ$3="","",Data_Noise!L123)</f>
        <v>-0.93329281056412661</v>
      </c>
      <c r="BK123">
        <f ca="1">IF(BK$3="","",Data_Noise!M123)</f>
        <v>-1.9931448482913467</v>
      </c>
      <c r="BL123">
        <f ca="1">IF(BL$3="","",Data_Noise!N123)</f>
        <v>-3.0651621881408269</v>
      </c>
      <c r="BM123">
        <f ca="1">IF(BM$3="","",Data_Noise!O123)</f>
        <v>-4.4099678826009967</v>
      </c>
      <c r="BN123" t="str">
        <f>IF(BN$3="","",Data_Noise!P123)</f>
        <v/>
      </c>
      <c r="BO123" t="str">
        <f>IF(BO$3="","",Data_Noise!Q123)</f>
        <v/>
      </c>
      <c r="BP123" t="str">
        <f>IF(BP$3="","",Data_Noise!R123)</f>
        <v/>
      </c>
      <c r="BQ123" t="str">
        <f>IF(BQ$3="","",Data_Noise!S123)</f>
        <v/>
      </c>
      <c r="BR123" t="str">
        <f>IF(BR$3="","",Data_Noise!T123)</f>
        <v/>
      </c>
      <c r="BS123" t="str">
        <f>IF(BS$3="","",Data_Noise!U123)</f>
        <v/>
      </c>
      <c r="BT123" t="str">
        <f>IF(BT$3="","",Data_Noise!V123)</f>
        <v/>
      </c>
      <c r="BU123" t="str">
        <f>IF(BU$3="","",Data_Noise!W123)</f>
        <v/>
      </c>
      <c r="BV123" t="str">
        <f>IF(BV$3="","",Data_Noise!X123)</f>
        <v/>
      </c>
      <c r="BW123" t="str">
        <f>IF(BW$3="","",Data_Noise!Y123)</f>
        <v/>
      </c>
      <c r="BX123" t="str">
        <f>IF(BX$3="","",Data_Noise!Z123)</f>
        <v/>
      </c>
      <c r="BY123" t="str">
        <f>IF(BY$3="","",Data_Noise!AA123)</f>
        <v/>
      </c>
      <c r="BZ123">
        <f t="shared" ca="1" si="2"/>
        <v>3.3739766458444507</v>
      </c>
    </row>
    <row r="124" spans="1:78" x14ac:dyDescent="0.25">
      <c r="A124" s="79">
        <f ca="1">Data_Initial!A124</f>
        <v>2</v>
      </c>
      <c r="B124" s="79" t="str">
        <f ca="1">Data_Initial!B124</f>
        <v>A7</v>
      </c>
      <c r="C124" s="79">
        <f ca="1">IFERROR(IF(Data_Noise!C124="","",IF($B$3="On",IF(Data_Noise!C124&lt;=0,0,IF($BZ124&gt;=Data_Noise!C124,0,Data_Noise!C124-$BZ124)),Data_Noise!C124)),"")</f>
        <v>1.1515311030783741</v>
      </c>
      <c r="D124" s="79">
        <f ca="1">IFERROR(IF(Data_Noise!D124="","",IF($B$3="On",IF(Data_Noise!D124&lt;=0,0,IF($BZ124&gt;=Data_Noise!D124,0,Data_Noise!D124-$BZ124)),Data_Noise!D124)),"")</f>
        <v>2.4637631826397506</v>
      </c>
      <c r="E124" s="79">
        <f ca="1">IFERROR(IF(Data_Noise!E124="","",IF($B$3="On",IF(Data_Noise!E124&lt;=0,0,IF($BZ124&gt;=Data_Noise!E124,0,Data_Noise!E124-$BZ124)),Data_Noise!E124)),"")</f>
        <v>3.5974011605133569</v>
      </c>
      <c r="F124" s="79">
        <f ca="1">IFERROR(IF(Data_Noise!F124="","",IF($B$3="On",IF(Data_Noise!F124&lt;=0,0,IF($BZ124&gt;=Data_Noise!F124,0,Data_Noise!F124-$BZ124)),Data_Noise!F124)),"")</f>
        <v>0.98118721946561482</v>
      </c>
      <c r="G124" s="79">
        <f ca="1">IFERROR(IF(Data_Noise!G124="","",IF($B$3="On",IF(Data_Noise!G124&lt;=0,0,IF($BZ124&gt;=Data_Noise!G124,0,Data_Noise!G124-$BZ124)),Data_Noise!G124)),"")</f>
        <v>0.42119248842404833</v>
      </c>
      <c r="H124" s="79">
        <f ca="1">IFERROR(IF(Data_Noise!H124="","",IF($B$3="On",IF(Data_Noise!H124&lt;=0,0,IF($BZ124&gt;=Data_Noise!H124,0,Data_Noise!H124-$BZ124)),Data_Noise!H124)),"")</f>
        <v>0.2771615761960815</v>
      </c>
      <c r="I124" s="79">
        <f ca="1">IFERROR(IF(Data_Noise!I124="","",IF($B$3="On",IF(Data_Noise!I124&lt;=0,0,IF($BZ124&gt;=Data_Noise!I124,0,Data_Noise!I124-$BZ124)),Data_Noise!I124)),"")</f>
        <v>1.3555914868932768</v>
      </c>
      <c r="J124" s="79">
        <f ca="1">IFERROR(IF(Data_Noise!J124="","",IF($B$3="On",IF(Data_Noise!J124&lt;=0,0,IF($BZ124&gt;=Data_Noise!J124,0,Data_Noise!J124-$BZ124)),Data_Noise!J124)),"")</f>
        <v>0</v>
      </c>
      <c r="K124" s="79">
        <f ca="1">IFERROR(IF(Data_Noise!K124="","",IF($B$3="On",IF(Data_Noise!K124&lt;=0,0,IF($BZ124&gt;=Data_Noise!K124,0,Data_Noise!K124-$BZ124)),Data_Noise!K124)),"")</f>
        <v>0</v>
      </c>
      <c r="L124" s="79">
        <f ca="1">IFERROR(IF(Data_Noise!L124="","",IF($B$3="On",IF(Data_Noise!L124&lt;=0,0,IF($BZ124&gt;=Data_Noise!L124,0,Data_Noise!L124-$BZ124)),Data_Noise!L124)),"")</f>
        <v>0</v>
      </c>
      <c r="M124" s="79">
        <f ca="1">IFERROR(IF(Data_Noise!M124="","",IF($B$3="On",IF(Data_Noise!M124&lt;=0,0,IF($BZ124&gt;=Data_Noise!M124,0,Data_Noise!M124-$BZ124)),Data_Noise!M124)),"")</f>
        <v>0</v>
      </c>
      <c r="N124" s="79">
        <f ca="1">IFERROR(IF(Data_Noise!N124="","",IF($B$3="On",IF(Data_Noise!N124&lt;=0,0,IF($BZ124&gt;=Data_Noise!N124,0,Data_Noise!N124-$BZ124)),Data_Noise!N124)),"")</f>
        <v>0</v>
      </c>
      <c r="O124" s="79">
        <f ca="1">IFERROR(IF(Data_Noise!O124="","",IF($B$3="On",IF(Data_Noise!O124&lt;=0,0,IF($BZ124&gt;=Data_Noise!O124,0,Data_Noise!O124-$BZ124)),Data_Noise!O124)),"")</f>
        <v>0</v>
      </c>
      <c r="P124" s="79">
        <f ca="1">IFERROR(IF(Data_Noise!P124="","",IF($B$3="On",IF(Data_Noise!P124&lt;=0,0,IF($BZ124&gt;=Data_Noise!P124,0,Data_Noise!P124-$BZ124)),Data_Noise!P124)),"")</f>
        <v>0</v>
      </c>
      <c r="Q124" s="79">
        <f ca="1">IFERROR(IF(Data_Noise!Q124="","",IF($B$3="On",IF(Data_Noise!Q124&lt;=0,0,IF($BZ124&gt;=Data_Noise!Q124,0,Data_Noise!Q124-$BZ124)),Data_Noise!Q124)),"")</f>
        <v>0</v>
      </c>
      <c r="R124" s="79">
        <f ca="1">IFERROR(IF(Data_Noise!R124="","",IF($B$3="On",IF(Data_Noise!R124&lt;=0,0,IF($BZ124&gt;=Data_Noise!R124,0,Data_Noise!R124-$BZ124)),Data_Noise!R124)),"")</f>
        <v>0</v>
      </c>
      <c r="S124" s="79">
        <f ca="1">IFERROR(IF(Data_Noise!S124="","",IF($B$3="On",IF(Data_Noise!S124&lt;=0,0,IF($BZ124&gt;=Data_Noise!S124,0,Data_Noise!S124-$BZ124)),Data_Noise!S124)),"")</f>
        <v>0</v>
      </c>
      <c r="T124" s="79">
        <f ca="1">IFERROR(IF(Data_Noise!T124="","",IF($B$3="On",IF(Data_Noise!T124&lt;=0,0,IF($BZ124&gt;=Data_Noise!T124,0,Data_Noise!T124-$BZ124)),Data_Noise!T124)),"")</f>
        <v>0</v>
      </c>
      <c r="U124" s="79">
        <f ca="1">IFERROR(IF(Data_Noise!U124="","",IF($B$3="On",IF(Data_Noise!U124&lt;=0,0,IF($BZ124&gt;=Data_Noise!U124,0,Data_Noise!U124-$BZ124)),Data_Noise!U124)),"")</f>
        <v>0</v>
      </c>
      <c r="V124" s="79">
        <f ca="1">IFERROR(IF(Data_Noise!V124="","",IF($B$3="On",IF(Data_Noise!V124&lt;=0,0,IF($BZ124&gt;=Data_Noise!V124,0,Data_Noise!V124-$BZ124)),Data_Noise!V124)),"")</f>
        <v>0</v>
      </c>
      <c r="W124" s="79">
        <f ca="1">IFERROR(IF(Data_Noise!W124="","",IF($B$3="On",IF(Data_Noise!W124&lt;=0,0,IF($BZ124&gt;=Data_Noise!W124,0,Data_Noise!W124-$BZ124)),Data_Noise!W124)),"")</f>
        <v>0</v>
      </c>
      <c r="X124" s="79">
        <f ca="1">IFERROR(IF(Data_Noise!X124="","",IF($B$3="On",IF(Data_Noise!X124&lt;=0,0,IF($BZ124&gt;=Data_Noise!X124,0,Data_Noise!X124-$BZ124)),Data_Noise!X124)),"")</f>
        <v>0</v>
      </c>
      <c r="Y124" s="79">
        <f ca="1">IFERROR(IF(Data_Noise!Y124="","",IF($B$3="On",IF(Data_Noise!Y124&lt;=0,0,IF($BZ124&gt;=Data_Noise!Y124,0,Data_Noise!Y124-$BZ124)),Data_Noise!Y124)),"")</f>
        <v>0</v>
      </c>
      <c r="Z124" s="79">
        <f ca="1">IFERROR(IF(Data_Noise!Z124="","",IF($B$3="On",IF(Data_Noise!Z124&lt;=0,0,IF($BZ124&gt;=Data_Noise!Z124,0,Data_Noise!Z124-$BZ124)),Data_Noise!Z124)),"")</f>
        <v>0</v>
      </c>
      <c r="AA124" s="79">
        <f ca="1">IFERROR(IF(Data_Noise!AA124="","",IF($B$3="On",IF(Data_Noise!AA124&lt;=0,0,IF($BZ124&gt;=Data_Noise!AA124,0,Data_Noise!AA124-$BZ124)),Data_Noise!AA124)),"")</f>
        <v>11.021917249566869</v>
      </c>
      <c r="AB124" s="79">
        <f ca="1">IFERROR(IF(Data_Noise!AB124="","",IF($B$3="On",IF(Data_Noise!AB124&lt;=0,0,IF($BZ124&gt;=Data_Noise!AB124,0,Data_Noise!AB124-$BZ124)),Data_Noise!AB124)),"")</f>
        <v>33.937427341221465</v>
      </c>
      <c r="AC124" s="79">
        <f ca="1">IFERROR(IF(Data_Noise!AC124="","",IF($B$3="On",IF(Data_Noise!AC124&lt;=0,0,IF($BZ124&gt;=Data_Noise!AC124,0,Data_Noise!AC124-$BZ124)),Data_Noise!AC124)),"")</f>
        <v>80.185584305106801</v>
      </c>
      <c r="AD124" s="79">
        <f ca="1">IFERROR(IF(Data_Noise!AD124="","",IF($B$3="On",IF(Data_Noise!AD124&lt;=0,0,IF($BZ124&gt;=Data_Noise!AD124,0,Data_Noise!AD124-$BZ124)),Data_Noise!AD124)),"")</f>
        <v>165.21230948444216</v>
      </c>
      <c r="AE124" s="79">
        <f ca="1">IFERROR(IF(Data_Noise!AE124="","",IF($B$3="On",IF(Data_Noise!AE124&lt;=0,0,IF($BZ124&gt;=Data_Noise!AE124,0,Data_Noise!AE124-$BZ124)),Data_Noise!AE124)),"")</f>
        <v>313.69867935331689</v>
      </c>
      <c r="AF124" s="79">
        <f ca="1">IFERROR(IF(Data_Noise!AF124="","",IF($B$3="On",IF(Data_Noise!AF124&lt;=0,0,IF($BZ124&gt;=Data_Noise!AF124,0,Data_Noise!AF124-$BZ124)),Data_Noise!AF124)),"")</f>
        <v>564.95312302629259</v>
      </c>
      <c r="AG124" s="79">
        <f ca="1">IFERROR(IF(Data_Noise!AG124="","",IF($B$3="On",IF(Data_Noise!AG124&lt;=0,0,IF($BZ124&gt;=Data_Noise!AG124,0,Data_Noise!AG124-$BZ124)),Data_Noise!AG124)),"")</f>
        <v>948.82434592770426</v>
      </c>
      <c r="AH124" s="79">
        <f ca="1">IFERROR(IF(Data_Noise!AH124="","",IF($B$3="On",IF(Data_Noise!AH124&lt;=0,0,IF($BZ124&gt;=Data_Noise!AH124,0,Data_Noise!AH124-$BZ124)),Data_Noise!AH124)),"")</f>
        <v>1456.2874304684387</v>
      </c>
      <c r="AI124" s="79">
        <f ca="1">IFERROR(IF(Data_Noise!AI124="","",IF($B$3="On",IF(Data_Noise!AI124&lt;=0,0,IF($BZ124&gt;=Data_Noise!AI124,0,Data_Noise!AI124-$BZ124)),Data_Noise!AI124)),"")</f>
        <v>2010.2989555247802</v>
      </c>
      <c r="AJ124" s="79">
        <f ca="1">IFERROR(IF(Data_Noise!AJ124="","",IF($B$3="On",IF(Data_Noise!AJ124&lt;=0,0,IF($BZ124&gt;=Data_Noise!AJ124,0,Data_Noise!AJ124-$BZ124)),Data_Noise!AJ124)),"")</f>
        <v>2515.4886609153837</v>
      </c>
      <c r="AK124" s="79">
        <f ca="1">IFERROR(IF(Data_Noise!AK124="","",IF($B$3="On",IF(Data_Noise!AK124&lt;=0,0,IF($BZ124&gt;=Data_Noise!AK124,0,Data_Noise!AK124-$BZ124)),Data_Noise!AK124)),"")</f>
        <v>2898.1246601853368</v>
      </c>
      <c r="AL124" s="79">
        <f ca="1">IFERROR(IF(Data_Noise!AL124="","",IF($B$3="On",IF(Data_Noise!AL124&lt;=0,0,IF($BZ124&gt;=Data_Noise!AL124,0,Data_Noise!AL124-$BZ124)),Data_Noise!AL124)),"")</f>
        <v>3147.08716008178</v>
      </c>
      <c r="AM124" s="79">
        <f ca="1">IFERROR(IF(Data_Noise!AM124="","",IF($B$3="On",IF(Data_Noise!AM124&lt;=0,0,IF($BZ124&gt;=Data_Noise!AM124,0,Data_Noise!AM124-$BZ124)),Data_Noise!AM124)),"")</f>
        <v>3290.1469558463368</v>
      </c>
      <c r="AN124" s="79">
        <f ca="1">IFERROR(IF(Data_Noise!AN124="","",IF($B$3="On",IF(Data_Noise!AN124&lt;=0,0,IF($BZ124&gt;=Data_Noise!AN124,0,Data_Noise!AN124-$BZ124)),Data_Noise!AN124)),"")</f>
        <v>3375.7110982567701</v>
      </c>
      <c r="AO124" s="79">
        <f ca="1">IFERROR(IF(Data_Noise!AO124="","",IF($B$3="On",IF(Data_Noise!AO124&lt;=0,0,IF($BZ124&gt;=Data_Noise!AO124,0,Data_Noise!AO124-$BZ124)),Data_Noise!AO124)),"")</f>
        <v>3438.1351064087235</v>
      </c>
      <c r="AP124" s="79">
        <f ca="1">IFERROR(IF(Data_Noise!AP124="","",IF($B$3="On",IF(Data_Noise!AP124&lt;=0,0,IF($BZ124&gt;=Data_Noise!AP124,0,Data_Noise!AP124-$BZ124)),Data_Noise!AP124)),"")</f>
        <v>3467.6796372519534</v>
      </c>
      <c r="AQ124" s="79" t="str">
        <f>IFERROR(IF(Data_Noise!AQ124="","",IF($B$3="On",IF(Data_Noise!AQ124&lt;=0,0,IF($BZ124&gt;=Data_Noise!AQ124,0,Data_Noise!AQ124-$BZ124)),Data_Noise!AQ124)),"")</f>
        <v/>
      </c>
      <c r="AR124" s="79" t="str">
        <f>IFERROR(IF(Data_Noise!AR124="","",IF($B$3="On",IF(Data_Noise!AR124&lt;=0,0,IF($BZ124&gt;=Data_Noise!AR124,0,Data_Noise!AR124-$BZ124)),Data_Noise!AR124)),"")</f>
        <v/>
      </c>
      <c r="AS124" s="79" t="str">
        <f>IFERROR(IF(Data_Noise!AS124="","",IF($B$3="On",IF(Data_Noise!AS124&lt;=0,0,IF($BZ124&gt;=Data_Noise!AS124,0,Data_Noise!AS124-$BZ124)),Data_Noise!AS124)),"")</f>
        <v/>
      </c>
      <c r="AT124" s="79" t="str">
        <f>IFERROR(IF(Data_Noise!AT124="","",IF($B$3="On",IF(Data_Noise!AT124&lt;=0,0,IF($BZ124&gt;=Data_Noise!AT124,0,Data_Noise!AT124-$BZ124)),Data_Noise!AT124)),"")</f>
        <v/>
      </c>
      <c r="AU124" s="79" t="str">
        <f>IFERROR(IF(Data_Noise!AU124="","",IF($B$3="On",IF(Data_Noise!AU124&lt;=0,0,IF($BZ124&gt;=Data_Noise!AU124,0,Data_Noise!AU124-$BZ124)),Data_Noise!AU124)),"")</f>
        <v/>
      </c>
      <c r="AV124" s="79" t="str">
        <f>IFERROR(IF(Data_Noise!AV124="","",IF($B$3="On",IF(Data_Noise!AV124&lt;=0,0,IF($BZ124&gt;=Data_Noise!AV124,0,Data_Noise!AV124-$BZ124)),Data_Noise!AV124)),"")</f>
        <v/>
      </c>
      <c r="AW124" s="79" t="str">
        <f>IFERROR(IF(Data_Noise!AW124="","",IF($B$3="On",IF(Data_Noise!AW124&lt;=0,0,IF($BZ124&gt;=Data_Noise!AW124,0,Data_Noise!AW124-$BZ124)),Data_Noise!AW124)),"")</f>
        <v/>
      </c>
      <c r="AX124" s="79" t="str">
        <f>IFERROR(IF(Data_Noise!AX124="","",IF($B$3="On",IF(Data_Noise!AX124&lt;=0,0,IF($BZ124&gt;=Data_Noise!AX124,0,Data_Noise!AX124-$BZ124)),Data_Noise!AX124)),"")</f>
        <v/>
      </c>
      <c r="AY124" s="79" t="str">
        <f>IFERROR(IF(Data_Noise!AY124="","",IF($B$3="On",IF(Data_Noise!AY124&lt;=0,0,IF($BZ124&gt;=Data_Noise!AY124,0,Data_Noise!AY124-$BZ124)),Data_Noise!AY124)),"")</f>
        <v/>
      </c>
      <c r="AZ124" s="79" t="str">
        <f>IFERROR(IF(Data_Noise!AZ124="","",IF($B$3="On",IF(Data_Noise!AZ124&lt;=0,0,IF($BZ124&gt;=Data_Noise!AZ124,0,Data_Noise!AZ124-$BZ124)),Data_Noise!AZ124)),"")</f>
        <v/>
      </c>
      <c r="BA124">
        <f ca="1">IF(BA$3="","",Data_Noise!C124)</f>
        <v>3.5813320978247707</v>
      </c>
      <c r="BB124">
        <f ca="1">IF(BB$3="","",Data_Noise!D124)</f>
        <v>4.8935641773861471</v>
      </c>
      <c r="BC124">
        <f ca="1">IF(BC$3="","",Data_Noise!E124)</f>
        <v>6.0272021552597534</v>
      </c>
      <c r="BD124">
        <f ca="1">IF(BD$3="","",Data_Noise!F124)</f>
        <v>3.4109882142120114</v>
      </c>
      <c r="BE124">
        <f ca="1">IF(BE$3="","",Data_Noise!G124)</f>
        <v>2.8509934831704449</v>
      </c>
      <c r="BF124">
        <f ca="1">IF(BF$3="","",Data_Noise!H124)</f>
        <v>2.7069625709424781</v>
      </c>
      <c r="BG124">
        <f ca="1">IF(BG$3="","",Data_Noise!I124)</f>
        <v>3.7853924816396733</v>
      </c>
      <c r="BH124">
        <f ca="1">IF(BH$3="","",Data_Noise!J124)</f>
        <v>1.0248439965871536</v>
      </c>
      <c r="BI124">
        <f ca="1">IF(BI$3="","",Data_Noise!K124)</f>
        <v>0.21775416635258302</v>
      </c>
      <c r="BJ124">
        <f ca="1">IF(BJ$3="","",Data_Noise!L124)</f>
        <v>0.17748816014318627</v>
      </c>
      <c r="BK124">
        <f ca="1">IF(BK$3="","",Data_Noise!M124)</f>
        <v>0.359241855747163</v>
      </c>
      <c r="BL124">
        <f ca="1">IF(BL$3="","",Data_Noise!N124)</f>
        <v>1.5641636785368664</v>
      </c>
      <c r="BM124">
        <f ca="1">IF(BM$3="","",Data_Noise!O124)</f>
        <v>0.98748589390091368</v>
      </c>
      <c r="BN124" t="str">
        <f>IF(BN$3="","",Data_Noise!P124)</f>
        <v/>
      </c>
      <c r="BO124" t="str">
        <f>IF(BO$3="","",Data_Noise!Q124)</f>
        <v/>
      </c>
      <c r="BP124" t="str">
        <f>IF(BP$3="","",Data_Noise!R124)</f>
        <v/>
      </c>
      <c r="BQ124" t="str">
        <f>IF(BQ$3="","",Data_Noise!S124)</f>
        <v/>
      </c>
      <c r="BR124" t="str">
        <f>IF(BR$3="","",Data_Noise!T124)</f>
        <v/>
      </c>
      <c r="BS124" t="str">
        <f>IF(BS$3="","",Data_Noise!U124)</f>
        <v/>
      </c>
      <c r="BT124" t="str">
        <f>IF(BT$3="","",Data_Noise!V124)</f>
        <v/>
      </c>
      <c r="BU124" t="str">
        <f>IF(BU$3="","",Data_Noise!W124)</f>
        <v/>
      </c>
      <c r="BV124" t="str">
        <f>IF(BV$3="","",Data_Noise!X124)</f>
        <v/>
      </c>
      <c r="BW124" t="str">
        <f>IF(BW$3="","",Data_Noise!Y124)</f>
        <v/>
      </c>
      <c r="BX124" t="str">
        <f>IF(BX$3="","",Data_Noise!Z124)</f>
        <v/>
      </c>
      <c r="BY124" t="str">
        <f>IF(BY$3="","",Data_Noise!AA124)</f>
        <v/>
      </c>
      <c r="BZ124">
        <f t="shared" ca="1" si="2"/>
        <v>2.4298009947463965</v>
      </c>
    </row>
    <row r="125" spans="1:78" x14ac:dyDescent="0.25">
      <c r="A125" s="79">
        <f ca="1">Data_Initial!A125</f>
        <v>2</v>
      </c>
      <c r="B125" s="79" t="str">
        <f ca="1">Data_Initial!B125</f>
        <v>B7</v>
      </c>
      <c r="C125" s="79">
        <f ca="1">IFERROR(IF(Data_Noise!C125="","",IF($B$3="On",IF(Data_Noise!C125&lt;=0,0,IF($BZ125&gt;=Data_Noise!C125,0,Data_Noise!C125-$BZ125)),Data_Noise!C125)),"")</f>
        <v>0</v>
      </c>
      <c r="D125" s="79">
        <f ca="1">IFERROR(IF(Data_Noise!D125="","",IF($B$3="On",IF(Data_Noise!D125&lt;=0,0,IF($BZ125&gt;=Data_Noise!D125,0,Data_Noise!D125-$BZ125)),Data_Noise!D125)),"")</f>
        <v>0.85479414877332693</v>
      </c>
      <c r="E125" s="79">
        <f ca="1">IFERROR(IF(Data_Noise!E125="","",IF($B$3="On",IF(Data_Noise!E125&lt;=0,0,IF($BZ125&gt;=Data_Noise!E125,0,Data_Noise!E125-$BZ125)),Data_Noise!E125)),"")</f>
        <v>1.9522480064225975</v>
      </c>
      <c r="F125" s="79">
        <f ca="1">IFERROR(IF(Data_Noise!F125="","",IF($B$3="On",IF(Data_Noise!F125&lt;=0,0,IF($BZ125&gt;=Data_Noise!F125,0,Data_Noise!F125-$BZ125)),Data_Noise!F125)),"")</f>
        <v>2.5629126721291811</v>
      </c>
      <c r="G125" s="79">
        <f ca="1">IFERROR(IF(Data_Noise!G125="","",IF($B$3="On",IF(Data_Noise!G125&lt;=0,0,IF($BZ125&gt;=Data_Noise!G125,0,Data_Noise!G125-$BZ125)),Data_Noise!G125)),"")</f>
        <v>0.52095434018231301</v>
      </c>
      <c r="H125" s="79">
        <f ca="1">IFERROR(IF(Data_Noise!H125="","",IF($B$3="On",IF(Data_Noise!H125&lt;=0,0,IF($BZ125&gt;=Data_Noise!H125,0,Data_Noise!H125-$BZ125)),Data_Noise!H125)),"")</f>
        <v>1.3570010377381192</v>
      </c>
      <c r="I125" s="79">
        <f ca="1">IFERROR(IF(Data_Noise!I125="","",IF($B$3="On",IF(Data_Noise!I125&lt;=0,0,IF($BZ125&gt;=Data_Noise!I125,0,Data_Noise!I125-$BZ125)),Data_Noise!I125)),"")</f>
        <v>1.0947298749513954</v>
      </c>
      <c r="J125" s="79">
        <f ca="1">IFERROR(IF(Data_Noise!J125="","",IF($B$3="On",IF(Data_Noise!J125&lt;=0,0,IF($BZ125&gt;=Data_Noise!J125,0,Data_Noise!J125-$BZ125)),Data_Noise!J125)),"")</f>
        <v>0</v>
      </c>
      <c r="K125" s="79">
        <f ca="1">IFERROR(IF(Data_Noise!K125="","",IF($B$3="On",IF(Data_Noise!K125&lt;=0,0,IF($BZ125&gt;=Data_Noise!K125,0,Data_Noise!K125-$BZ125)),Data_Noise!K125)),"")</f>
        <v>0</v>
      </c>
      <c r="L125" s="79">
        <f ca="1">IFERROR(IF(Data_Noise!L125="","",IF($B$3="On",IF(Data_Noise!L125&lt;=0,0,IF($BZ125&gt;=Data_Noise!L125,0,Data_Noise!L125-$BZ125)),Data_Noise!L125)),"")</f>
        <v>0</v>
      </c>
      <c r="M125" s="79">
        <f ca="1">IFERROR(IF(Data_Noise!M125="","",IF($B$3="On",IF(Data_Noise!M125&lt;=0,0,IF($BZ125&gt;=Data_Noise!M125,0,Data_Noise!M125-$BZ125)),Data_Noise!M125)),"")</f>
        <v>0</v>
      </c>
      <c r="N125" s="79">
        <f ca="1">IFERROR(IF(Data_Noise!N125="","",IF($B$3="On",IF(Data_Noise!N125&lt;=0,0,IF($BZ125&gt;=Data_Noise!N125,0,Data_Noise!N125-$BZ125)),Data_Noise!N125)),"")</f>
        <v>0</v>
      </c>
      <c r="O125" s="79">
        <f ca="1">IFERROR(IF(Data_Noise!O125="","",IF($B$3="On",IF(Data_Noise!O125&lt;=0,0,IF($BZ125&gt;=Data_Noise!O125,0,Data_Noise!O125-$BZ125)),Data_Noise!O125)),"")</f>
        <v>0</v>
      </c>
      <c r="P125" s="79">
        <f ca="1">IFERROR(IF(Data_Noise!P125="","",IF($B$3="On",IF(Data_Noise!P125&lt;=0,0,IF($BZ125&gt;=Data_Noise!P125,0,Data_Noise!P125-$BZ125)),Data_Noise!P125)),"")</f>
        <v>0</v>
      </c>
      <c r="Q125" s="79">
        <f ca="1">IFERROR(IF(Data_Noise!Q125="","",IF($B$3="On",IF(Data_Noise!Q125&lt;=0,0,IF($BZ125&gt;=Data_Noise!Q125,0,Data_Noise!Q125-$BZ125)),Data_Noise!Q125)),"")</f>
        <v>0</v>
      </c>
      <c r="R125" s="79">
        <f ca="1">IFERROR(IF(Data_Noise!R125="","",IF($B$3="On",IF(Data_Noise!R125&lt;=0,0,IF($BZ125&gt;=Data_Noise!R125,0,Data_Noise!R125-$BZ125)),Data_Noise!R125)),"")</f>
        <v>0</v>
      </c>
      <c r="S125" s="79">
        <f ca="1">IFERROR(IF(Data_Noise!S125="","",IF($B$3="On",IF(Data_Noise!S125&lt;=0,0,IF($BZ125&gt;=Data_Noise!S125,0,Data_Noise!S125-$BZ125)),Data_Noise!S125)),"")</f>
        <v>0</v>
      </c>
      <c r="T125" s="79">
        <f ca="1">IFERROR(IF(Data_Noise!T125="","",IF($B$3="On",IF(Data_Noise!T125&lt;=0,0,IF($BZ125&gt;=Data_Noise!T125,0,Data_Noise!T125-$BZ125)),Data_Noise!T125)),"")</f>
        <v>0</v>
      </c>
      <c r="U125" s="79">
        <f ca="1">IFERROR(IF(Data_Noise!U125="","",IF($B$3="On",IF(Data_Noise!U125&lt;=0,0,IF($BZ125&gt;=Data_Noise!U125,0,Data_Noise!U125-$BZ125)),Data_Noise!U125)),"")</f>
        <v>0</v>
      </c>
      <c r="V125" s="79">
        <f ca="1">IFERROR(IF(Data_Noise!V125="","",IF($B$3="On",IF(Data_Noise!V125&lt;=0,0,IF($BZ125&gt;=Data_Noise!V125,0,Data_Noise!V125-$BZ125)),Data_Noise!V125)),"")</f>
        <v>0</v>
      </c>
      <c r="W125" s="79">
        <f ca="1">IFERROR(IF(Data_Noise!W125="","",IF($B$3="On",IF(Data_Noise!W125&lt;=0,0,IF($BZ125&gt;=Data_Noise!W125,0,Data_Noise!W125-$BZ125)),Data_Noise!W125)),"")</f>
        <v>0</v>
      </c>
      <c r="X125" s="79">
        <f ca="1">IFERROR(IF(Data_Noise!X125="","",IF($B$3="On",IF(Data_Noise!X125&lt;=0,0,IF($BZ125&gt;=Data_Noise!X125,0,Data_Noise!X125-$BZ125)),Data_Noise!X125)),"")</f>
        <v>0</v>
      </c>
      <c r="Y125" s="79">
        <f ca="1">IFERROR(IF(Data_Noise!Y125="","",IF($B$3="On",IF(Data_Noise!Y125&lt;=0,0,IF($BZ125&gt;=Data_Noise!Y125,0,Data_Noise!Y125-$BZ125)),Data_Noise!Y125)),"")</f>
        <v>0</v>
      </c>
      <c r="Z125" s="79">
        <f ca="1">IFERROR(IF(Data_Noise!Z125="","",IF($B$3="On",IF(Data_Noise!Z125&lt;=0,0,IF($BZ125&gt;=Data_Noise!Z125,0,Data_Noise!Z125-$BZ125)),Data_Noise!Z125)),"")</f>
        <v>7.2689533124258956</v>
      </c>
      <c r="AA125" s="79">
        <f ca="1">IFERROR(IF(Data_Noise!AA125="","",IF($B$3="On",IF(Data_Noise!AA125&lt;=0,0,IF($BZ125&gt;=Data_Noise!AA125,0,Data_Noise!AA125-$BZ125)),Data_Noise!AA125)),"")</f>
        <v>21.737958558841733</v>
      </c>
      <c r="AB125" s="79">
        <f ca="1">IFERROR(IF(Data_Noise!AB125="","",IF($B$3="On",IF(Data_Noise!AB125&lt;=0,0,IF($BZ125&gt;=Data_Noise!AB125,0,Data_Noise!AB125-$BZ125)),Data_Noise!AB125)),"")</f>
        <v>47.728644013754234</v>
      </c>
      <c r="AC125" s="79">
        <f ca="1">IFERROR(IF(Data_Noise!AC125="","",IF($B$3="On",IF(Data_Noise!AC125&lt;=0,0,IF($BZ125&gt;=Data_Noise!AC125,0,Data_Noise!AC125-$BZ125)),Data_Noise!AC125)),"")</f>
        <v>96.609065102107579</v>
      </c>
      <c r="AD125" s="79">
        <f ca="1">IFERROR(IF(Data_Noise!AD125="","",IF($B$3="On",IF(Data_Noise!AD125&lt;=0,0,IF($BZ125&gt;=Data_Noise!AD125,0,Data_Noise!AD125-$BZ125)),Data_Noise!AD125)),"")</f>
        <v>184.90969221914807</v>
      </c>
      <c r="AE125" s="79">
        <f ca="1">IFERROR(IF(Data_Noise!AE125="","",IF($B$3="On",IF(Data_Noise!AE125&lt;=0,0,IF($BZ125&gt;=Data_Noise!AE125,0,Data_Noise!AE125-$BZ125)),Data_Noise!AE125)),"")</f>
        <v>340.61063511556057</v>
      </c>
      <c r="AF125" s="79">
        <f ca="1">IFERROR(IF(Data_Noise!AF125="","",IF($B$3="On",IF(Data_Noise!AF125&lt;=0,0,IF($BZ125&gt;=Data_Noise!AF125,0,Data_Noise!AF125-$BZ125)),Data_Noise!AF125)),"")</f>
        <v>603.73960520968092</v>
      </c>
      <c r="AG125" s="79">
        <f ca="1">IFERROR(IF(Data_Noise!AG125="","",IF($B$3="On",IF(Data_Noise!AG125&lt;=0,0,IF($BZ125&gt;=Data_Noise!AG125,0,Data_Noise!AG125-$BZ125)),Data_Noise!AG125)),"")</f>
        <v>1010.3992091079922</v>
      </c>
      <c r="AH125" s="79">
        <f ca="1">IFERROR(IF(Data_Noise!AH125="","",IF($B$3="On",IF(Data_Noise!AH125&lt;=0,0,IF($BZ125&gt;=Data_Noise!AH125,0,Data_Noise!AH125-$BZ125)),Data_Noise!AH125)),"")</f>
        <v>1544.5238043550546</v>
      </c>
      <c r="AI125" s="79">
        <f ca="1">IFERROR(IF(Data_Noise!AI125="","",IF($B$3="On",IF(Data_Noise!AI125&lt;=0,0,IF($BZ125&gt;=Data_Noise!AI125,0,Data_Noise!AI125-$BZ125)),Data_Noise!AI125)),"")</f>
        <v>2128.8180512871413</v>
      </c>
      <c r="AJ125" s="79">
        <f ca="1">IFERROR(IF(Data_Noise!AJ125="","",IF($B$3="On",IF(Data_Noise!AJ125&lt;=0,0,IF($BZ125&gt;=Data_Noise!AJ125,0,Data_Noise!AJ125-$BZ125)),Data_Noise!AJ125)),"")</f>
        <v>2658.6189828953811</v>
      </c>
      <c r="AK125" s="79">
        <f ca="1">IFERROR(IF(Data_Noise!AK125="","",IF($B$3="On",IF(Data_Noise!AK125&lt;=0,0,IF($BZ125&gt;=Data_Noise!AK125,0,Data_Noise!AK125-$BZ125)),Data_Noise!AK125)),"")</f>
        <v>3063.1668239964974</v>
      </c>
      <c r="AL125" s="79">
        <f ca="1">IFERROR(IF(Data_Noise!AL125="","",IF($B$3="On",IF(Data_Noise!AL125&lt;=0,0,IF($BZ125&gt;=Data_Noise!AL125,0,Data_Noise!AL125-$BZ125)),Data_Noise!AL125)),"")</f>
        <v>3328.3683045516241</v>
      </c>
      <c r="AM125" s="79">
        <f ca="1">IFERROR(IF(Data_Noise!AM125="","",IF($B$3="On",IF(Data_Noise!AM125&lt;=0,0,IF($BZ125&gt;=Data_Noise!AM125,0,Data_Noise!AM125-$BZ125)),Data_Noise!AM125)),"")</f>
        <v>3483.8942103673112</v>
      </c>
      <c r="AN125" s="79">
        <f ca="1">IFERROR(IF(Data_Noise!AN125="","",IF($B$3="On",IF(Data_Noise!AN125&lt;=0,0,IF($BZ125&gt;=Data_Noise!AN125,0,Data_Noise!AN125-$BZ125)),Data_Noise!AN125)),"")</f>
        <v>3574.0444580924409</v>
      </c>
      <c r="AO125" s="79">
        <f ca="1">IFERROR(IF(Data_Noise!AO125="","",IF($B$3="On",IF(Data_Noise!AO125&lt;=0,0,IF($BZ125&gt;=Data_Noise!AO125,0,Data_Noise!AO125-$BZ125)),Data_Noise!AO125)),"")</f>
        <v>3636.8667748287239</v>
      </c>
      <c r="AP125" s="79">
        <f ca="1">IFERROR(IF(Data_Noise!AP125="","",IF($B$3="On",IF(Data_Noise!AP125&lt;=0,0,IF($BZ125&gt;=Data_Noise!AP125,0,Data_Noise!AP125-$BZ125)),Data_Noise!AP125)),"")</f>
        <v>3664.2914739097596</v>
      </c>
      <c r="AQ125" s="79" t="str">
        <f>IFERROR(IF(Data_Noise!AQ125="","",IF($B$3="On",IF(Data_Noise!AQ125&lt;=0,0,IF($BZ125&gt;=Data_Noise!AQ125,0,Data_Noise!AQ125-$BZ125)),Data_Noise!AQ125)),"")</f>
        <v/>
      </c>
      <c r="AR125" s="79" t="str">
        <f>IFERROR(IF(Data_Noise!AR125="","",IF($B$3="On",IF(Data_Noise!AR125&lt;=0,0,IF($BZ125&gt;=Data_Noise!AR125,0,Data_Noise!AR125-$BZ125)),Data_Noise!AR125)),"")</f>
        <v/>
      </c>
      <c r="AS125" s="79" t="str">
        <f>IFERROR(IF(Data_Noise!AS125="","",IF($B$3="On",IF(Data_Noise!AS125&lt;=0,0,IF($BZ125&gt;=Data_Noise!AS125,0,Data_Noise!AS125-$BZ125)),Data_Noise!AS125)),"")</f>
        <v/>
      </c>
      <c r="AT125" s="79" t="str">
        <f>IFERROR(IF(Data_Noise!AT125="","",IF($B$3="On",IF(Data_Noise!AT125&lt;=0,0,IF($BZ125&gt;=Data_Noise!AT125,0,Data_Noise!AT125-$BZ125)),Data_Noise!AT125)),"")</f>
        <v/>
      </c>
      <c r="AU125" s="79" t="str">
        <f>IFERROR(IF(Data_Noise!AU125="","",IF($B$3="On",IF(Data_Noise!AU125&lt;=0,0,IF($BZ125&gt;=Data_Noise!AU125,0,Data_Noise!AU125-$BZ125)),Data_Noise!AU125)),"")</f>
        <v/>
      </c>
      <c r="AV125" s="79" t="str">
        <f>IFERROR(IF(Data_Noise!AV125="","",IF($B$3="On",IF(Data_Noise!AV125&lt;=0,0,IF($BZ125&gt;=Data_Noise!AV125,0,Data_Noise!AV125-$BZ125)),Data_Noise!AV125)),"")</f>
        <v/>
      </c>
      <c r="AW125" s="79" t="str">
        <f>IFERROR(IF(Data_Noise!AW125="","",IF($B$3="On",IF(Data_Noise!AW125&lt;=0,0,IF($BZ125&gt;=Data_Noise!AW125,0,Data_Noise!AW125-$BZ125)),Data_Noise!AW125)),"")</f>
        <v/>
      </c>
      <c r="AX125" s="79" t="str">
        <f>IFERROR(IF(Data_Noise!AX125="","",IF($B$3="On",IF(Data_Noise!AX125&lt;=0,0,IF($BZ125&gt;=Data_Noise!AX125,0,Data_Noise!AX125-$BZ125)),Data_Noise!AX125)),"")</f>
        <v/>
      </c>
      <c r="AY125" s="79" t="str">
        <f>IFERROR(IF(Data_Noise!AY125="","",IF($B$3="On",IF(Data_Noise!AY125&lt;=0,0,IF($BZ125&gt;=Data_Noise!AY125,0,Data_Noise!AY125-$BZ125)),Data_Noise!AY125)),"")</f>
        <v/>
      </c>
      <c r="AZ125" s="79" t="str">
        <f>IFERROR(IF(Data_Noise!AZ125="","",IF($B$3="On",IF(Data_Noise!AZ125&lt;=0,0,IF($BZ125&gt;=Data_Noise!AZ125,0,Data_Noise!AZ125-$BZ125)),Data_Noise!AZ125)),"")</f>
        <v/>
      </c>
      <c r="BA125">
        <f ca="1">IF(BA$3="","",Data_Noise!C125)</f>
        <v>-0.86976009237764518</v>
      </c>
      <c r="BB125">
        <f ca="1">IF(BB$3="","",Data_Noise!D125)</f>
        <v>1.6454086801387966</v>
      </c>
      <c r="BC125">
        <f ca="1">IF(BC$3="","",Data_Noise!E125)</f>
        <v>2.7428625377880671</v>
      </c>
      <c r="BD125">
        <f ca="1">IF(BD$3="","",Data_Noise!F125)</f>
        <v>3.3535272034946506</v>
      </c>
      <c r="BE125">
        <f ca="1">IF(BE$3="","",Data_Noise!G125)</f>
        <v>1.3115688715477827</v>
      </c>
      <c r="BF125">
        <f ca="1">IF(BF$3="","",Data_Noise!H125)</f>
        <v>2.1476155691035888</v>
      </c>
      <c r="BG125">
        <f ca="1">IF(BG$3="","",Data_Noise!I125)</f>
        <v>1.8853444063168652</v>
      </c>
      <c r="BH125">
        <f ca="1">IF(BH$3="","",Data_Noise!J125)</f>
        <v>0.73641094541486984</v>
      </c>
      <c r="BI125">
        <f ca="1">IF(BI$3="","",Data_Noise!K125)</f>
        <v>0.56366518893613315</v>
      </c>
      <c r="BJ125">
        <f ca="1">IF(BJ$3="","",Data_Noise!L125)</f>
        <v>-0.63748420103380776</v>
      </c>
      <c r="BK125">
        <f ca="1">IF(BK$3="","",Data_Noise!M125)</f>
        <v>-0.57275840597427774</v>
      </c>
      <c r="BL125">
        <f ca="1">IF(BL$3="","",Data_Noise!N125)</f>
        <v>-0.67993531325252432</v>
      </c>
      <c r="BM125">
        <f ca="1">IF(BM$3="","",Data_Noise!O125)</f>
        <v>-1.3484764823513933</v>
      </c>
      <c r="BN125" t="str">
        <f>IF(BN$3="","",Data_Noise!P125)</f>
        <v/>
      </c>
      <c r="BO125" t="str">
        <f>IF(BO$3="","",Data_Noise!Q125)</f>
        <v/>
      </c>
      <c r="BP125" t="str">
        <f>IF(BP$3="","",Data_Noise!R125)</f>
        <v/>
      </c>
      <c r="BQ125" t="str">
        <f>IF(BQ$3="","",Data_Noise!S125)</f>
        <v/>
      </c>
      <c r="BR125" t="str">
        <f>IF(BR$3="","",Data_Noise!T125)</f>
        <v/>
      </c>
      <c r="BS125" t="str">
        <f>IF(BS$3="","",Data_Noise!U125)</f>
        <v/>
      </c>
      <c r="BT125" t="str">
        <f>IF(BT$3="","",Data_Noise!V125)</f>
        <v/>
      </c>
      <c r="BU125" t="str">
        <f>IF(BU$3="","",Data_Noise!W125)</f>
        <v/>
      </c>
      <c r="BV125" t="str">
        <f>IF(BV$3="","",Data_Noise!X125)</f>
        <v/>
      </c>
      <c r="BW125" t="str">
        <f>IF(BW$3="","",Data_Noise!Y125)</f>
        <v/>
      </c>
      <c r="BX125" t="str">
        <f>IF(BX$3="","",Data_Noise!Z125)</f>
        <v/>
      </c>
      <c r="BY125" t="str">
        <f>IF(BY$3="","",Data_Noise!AA125)</f>
        <v/>
      </c>
      <c r="BZ125">
        <f t="shared" ca="1" si="2"/>
        <v>0.79061453136546966</v>
      </c>
    </row>
    <row r="126" spans="1:78" x14ac:dyDescent="0.25">
      <c r="A126" s="79">
        <f ca="1">Data_Initial!A126</f>
        <v>2</v>
      </c>
      <c r="B126" s="79" t="str">
        <f ca="1">Data_Initial!B126</f>
        <v>C7</v>
      </c>
      <c r="C126" s="79">
        <f ca="1">IFERROR(IF(Data_Noise!C126="","",IF($B$3="On",IF(Data_Noise!C126&lt;=0,0,IF($BZ126&gt;=Data_Noise!C126,0,Data_Noise!C126-$BZ126)),Data_Noise!C126)),"")</f>
        <v>0</v>
      </c>
      <c r="D126" s="79">
        <f ca="1">IFERROR(IF(Data_Noise!D126="","",IF($B$3="On",IF(Data_Noise!D126&lt;=0,0,IF($BZ126&gt;=Data_Noise!D126,0,Data_Noise!D126-$BZ126)),Data_Noise!D126)),"")</f>
        <v>0</v>
      </c>
      <c r="E126" s="79">
        <f ca="1">IFERROR(IF(Data_Noise!E126="","",IF($B$3="On",IF(Data_Noise!E126&lt;=0,0,IF($BZ126&gt;=Data_Noise!E126,0,Data_Noise!E126-$BZ126)),Data_Noise!E126)),"")</f>
        <v>0</v>
      </c>
      <c r="F126" s="79">
        <f ca="1">IFERROR(IF(Data_Noise!F126="","",IF($B$3="On",IF(Data_Noise!F126&lt;=0,0,IF($BZ126&gt;=Data_Noise!F126,0,Data_Noise!F126-$BZ126)),Data_Noise!F126)),"")</f>
        <v>0</v>
      </c>
      <c r="G126" s="79">
        <f ca="1">IFERROR(IF(Data_Noise!G126="","",IF($B$3="On",IF(Data_Noise!G126&lt;=0,0,IF($BZ126&gt;=Data_Noise!G126,0,Data_Noise!G126-$BZ126)),Data_Noise!G126)),"")</f>
        <v>0</v>
      </c>
      <c r="H126" s="79">
        <f ca="1">IFERROR(IF(Data_Noise!H126="","",IF($B$3="On",IF(Data_Noise!H126&lt;=0,0,IF($BZ126&gt;=Data_Noise!H126,0,Data_Noise!H126-$BZ126)),Data_Noise!H126)),"")</f>
        <v>1.2050900660223729</v>
      </c>
      <c r="I126" s="79">
        <f ca="1">IFERROR(IF(Data_Noise!I126="","",IF($B$3="On",IF(Data_Noise!I126&lt;=0,0,IF($BZ126&gt;=Data_Noise!I126,0,Data_Noise!I126-$BZ126)),Data_Noise!I126)),"")</f>
        <v>1.9105539579548163</v>
      </c>
      <c r="J126" s="79">
        <f ca="1">IFERROR(IF(Data_Noise!J126="","",IF($B$3="On",IF(Data_Noise!J126&lt;=0,0,IF($BZ126&gt;=Data_Noise!J126,0,Data_Noise!J126-$BZ126)),Data_Noise!J126)),"")</f>
        <v>3.3790770698722357</v>
      </c>
      <c r="K126" s="79">
        <f ca="1">IFERROR(IF(Data_Noise!K126="","",IF($B$3="On",IF(Data_Noise!K126&lt;=0,0,IF($BZ126&gt;=Data_Noise!K126,0,Data_Noise!K126-$BZ126)),Data_Noise!K126)),"")</f>
        <v>3.7961592404078859</v>
      </c>
      <c r="L126" s="79">
        <f ca="1">IFERROR(IF(Data_Noise!L126="","",IF($B$3="On",IF(Data_Noise!L126&lt;=0,0,IF($BZ126&gt;=Data_Noise!L126,0,Data_Noise!L126-$BZ126)),Data_Noise!L126)),"")</f>
        <v>5.1486940337173213</v>
      </c>
      <c r="M126" s="79">
        <f ca="1">IFERROR(IF(Data_Noise!M126="","",IF($B$3="On",IF(Data_Noise!M126&lt;=0,0,IF($BZ126&gt;=Data_Noise!M126,0,Data_Noise!M126-$BZ126)),Data_Noise!M126)),"")</f>
        <v>4.711067030115629</v>
      </c>
      <c r="N126" s="79">
        <f ca="1">IFERROR(IF(Data_Noise!N126="","",IF($B$3="On",IF(Data_Noise!N126&lt;=0,0,IF($BZ126&gt;=Data_Noise!N126,0,Data_Noise!N126-$BZ126)),Data_Noise!N126)),"")</f>
        <v>5.0897726075652656</v>
      </c>
      <c r="O126" s="79">
        <f ca="1">IFERROR(IF(Data_Noise!O126="","",IF($B$3="On",IF(Data_Noise!O126&lt;=0,0,IF($BZ126&gt;=Data_Noise!O126,0,Data_Noise!O126-$BZ126)),Data_Noise!O126)),"")</f>
        <v>3.4117975768409585</v>
      </c>
      <c r="P126" s="79">
        <f ca="1">IFERROR(IF(Data_Noise!P126="","",IF($B$3="On",IF(Data_Noise!P126&lt;=0,0,IF($BZ126&gt;=Data_Noise!P126,0,Data_Noise!P126-$BZ126)),Data_Noise!P126)),"")</f>
        <v>2.5241963915456056</v>
      </c>
      <c r="Q126" s="79">
        <f ca="1">IFERROR(IF(Data_Noise!Q126="","",IF($B$3="On",IF(Data_Noise!Q126&lt;=0,0,IF($BZ126&gt;=Data_Noise!Q126,0,Data_Noise!Q126-$BZ126)),Data_Noise!Q126)),"")</f>
        <v>1.370709359420696</v>
      </c>
      <c r="R126" s="79">
        <f ca="1">IFERROR(IF(Data_Noise!R126="","",IF($B$3="On",IF(Data_Noise!R126&lt;=0,0,IF($BZ126&gt;=Data_Noise!R126,0,Data_Noise!R126-$BZ126)),Data_Noise!R126)),"")</f>
        <v>0.51774589079584943</v>
      </c>
      <c r="S126" s="79">
        <f ca="1">IFERROR(IF(Data_Noise!S126="","",IF($B$3="On",IF(Data_Noise!S126&lt;=0,0,IF($BZ126&gt;=Data_Noise!S126,0,Data_Noise!S126-$BZ126)),Data_Noise!S126)),"")</f>
        <v>0</v>
      </c>
      <c r="T126" s="79">
        <f ca="1">IFERROR(IF(Data_Noise!T126="","",IF($B$3="On",IF(Data_Noise!T126&lt;=0,0,IF($BZ126&gt;=Data_Noise!T126,0,Data_Noise!T126-$BZ126)),Data_Noise!T126)),"")</f>
        <v>0</v>
      </c>
      <c r="U126" s="79">
        <f ca="1">IFERROR(IF(Data_Noise!U126="","",IF($B$3="On",IF(Data_Noise!U126&lt;=0,0,IF($BZ126&gt;=Data_Noise!U126,0,Data_Noise!U126-$BZ126)),Data_Noise!U126)),"")</f>
        <v>0</v>
      </c>
      <c r="V126" s="79">
        <f ca="1">IFERROR(IF(Data_Noise!V126="","",IF($B$3="On",IF(Data_Noise!V126&lt;=0,0,IF($BZ126&gt;=Data_Noise!V126,0,Data_Noise!V126-$BZ126)),Data_Noise!V126)),"")</f>
        <v>0</v>
      </c>
      <c r="W126" s="79">
        <f ca="1">IFERROR(IF(Data_Noise!W126="","",IF($B$3="On",IF(Data_Noise!W126&lt;=0,0,IF($BZ126&gt;=Data_Noise!W126,0,Data_Noise!W126-$BZ126)),Data_Noise!W126)),"")</f>
        <v>0</v>
      </c>
      <c r="X126" s="79">
        <f ca="1">IFERROR(IF(Data_Noise!X126="","",IF($B$3="On",IF(Data_Noise!X126&lt;=0,0,IF($BZ126&gt;=Data_Noise!X126,0,Data_Noise!X126-$BZ126)),Data_Noise!X126)),"")</f>
        <v>0</v>
      </c>
      <c r="Y126" s="79">
        <f ca="1">IFERROR(IF(Data_Noise!Y126="","",IF($B$3="On",IF(Data_Noise!Y126&lt;=0,0,IF($BZ126&gt;=Data_Noise!Y126,0,Data_Noise!Y126-$BZ126)),Data_Noise!Y126)),"")</f>
        <v>0</v>
      </c>
      <c r="Z126" s="79">
        <f ca="1">IFERROR(IF(Data_Noise!Z126="","",IF($B$3="On",IF(Data_Noise!Z126&lt;=0,0,IF($BZ126&gt;=Data_Noise!Z126,0,Data_Noise!Z126-$BZ126)),Data_Noise!Z126)),"")</f>
        <v>8.5678231689099681E-3</v>
      </c>
      <c r="AA126" s="79">
        <f ca="1">IFERROR(IF(Data_Noise!AA126="","",IF($B$3="On",IF(Data_Noise!AA126&lt;=0,0,IF($BZ126&gt;=Data_Noise!AA126,0,Data_Noise!AA126-$BZ126)),Data_Noise!AA126)),"")</f>
        <v>5.8637423958917765</v>
      </c>
      <c r="AB126" s="79">
        <f ca="1">IFERROR(IF(Data_Noise!AB126="","",IF($B$3="On",IF(Data_Noise!AB126&lt;=0,0,IF($BZ126&gt;=Data_Noise!AB126,0,Data_Noise!AB126-$BZ126)),Data_Noise!AB126)),"")</f>
        <v>18.900888179667401</v>
      </c>
      <c r="AC126" s="79">
        <f ca="1">IFERROR(IF(Data_Noise!AC126="","",IF($B$3="On",IF(Data_Noise!AC126&lt;=0,0,IF($BZ126&gt;=Data_Noise!AC126,0,Data_Noise!AC126-$BZ126)),Data_Noise!AC126)),"")</f>
        <v>44.880071255236182</v>
      </c>
      <c r="AD126" s="79">
        <f ca="1">IFERROR(IF(Data_Noise!AD126="","",IF($B$3="On",IF(Data_Noise!AD126&lt;=0,0,IF($BZ126&gt;=Data_Noise!AD126,0,Data_Noise!AD126-$BZ126)),Data_Noise!AD126)),"")</f>
        <v>93.86585034798577</v>
      </c>
      <c r="AE126" s="79">
        <f ca="1">IFERROR(IF(Data_Noise!AE126="","",IF($B$3="On",IF(Data_Noise!AE126&lt;=0,0,IF($BZ126&gt;=Data_Noise!AE126,0,Data_Noise!AE126-$BZ126)),Data_Noise!AE126)),"")</f>
        <v>187.50102222315499</v>
      </c>
      <c r="AF126" s="79">
        <f ca="1">IFERROR(IF(Data_Noise!AF126="","",IF($B$3="On",IF(Data_Noise!AF126&lt;=0,0,IF($BZ126&gt;=Data_Noise!AF126,0,Data_Noise!AF126-$BZ126)),Data_Noise!AF126)),"")</f>
        <v>360.29793336586681</v>
      </c>
      <c r="AG126" s="79">
        <f ca="1">IFERROR(IF(Data_Noise!AG126="","",IF($B$3="On",IF(Data_Noise!AG126&lt;=0,0,IF($BZ126&gt;=Data_Noise!AG126,0,Data_Noise!AG126-$BZ126)),Data_Noise!AG126)),"")</f>
        <v>661.86971503607163</v>
      </c>
      <c r="AH126" s="79">
        <f ca="1">IFERROR(IF(Data_Noise!AH126="","",IF($B$3="On",IF(Data_Noise!AH126&lt;=0,0,IF($BZ126&gt;=Data_Noise!AH126,0,Data_Noise!AH126-$BZ126)),Data_Noise!AH126)),"")</f>
        <v>1128.8066379725349</v>
      </c>
      <c r="AI126" s="79">
        <f ca="1">IFERROR(IF(Data_Noise!AI126="","",IF($B$3="On",IF(Data_Noise!AI126&lt;=0,0,IF($BZ126&gt;=Data_Noise!AI126,0,Data_Noise!AI126-$BZ126)),Data_Noise!AI126)),"")</f>
        <v>1727.6668940932514</v>
      </c>
      <c r="AJ126" s="79">
        <f ca="1">IFERROR(IF(Data_Noise!AJ126="","",IF($B$3="On",IF(Data_Noise!AJ126&lt;=0,0,IF($BZ126&gt;=Data_Noise!AJ126,0,Data_Noise!AJ126-$BZ126)),Data_Noise!AJ126)),"")</f>
        <v>2358.6822795917947</v>
      </c>
      <c r="AK126" s="79">
        <f ca="1">IFERROR(IF(Data_Noise!AK126="","",IF($B$3="On",IF(Data_Noise!AK126&lt;=0,0,IF($BZ126&gt;=Data_Noise!AK126,0,Data_Noise!AK126-$BZ126)),Data_Noise!AK126)),"")</f>
        <v>2903.8393365420347</v>
      </c>
      <c r="AL126" s="79">
        <f ca="1">IFERROR(IF(Data_Noise!AL126="","",IF($B$3="On",IF(Data_Noise!AL126&lt;=0,0,IF($BZ126&gt;=Data_Noise!AL126,0,Data_Noise!AL126-$BZ126)),Data_Noise!AL126)),"")</f>
        <v>3305.8421414190348</v>
      </c>
      <c r="AM126" s="79">
        <f ca="1">IFERROR(IF(Data_Noise!AM126="","",IF($B$3="On",IF(Data_Noise!AM126&lt;=0,0,IF($BZ126&gt;=Data_Noise!AM126,0,Data_Noise!AM126-$BZ126)),Data_Noise!AM126)),"")</f>
        <v>3565.4248393173716</v>
      </c>
      <c r="AN126" s="79">
        <f ca="1">IFERROR(IF(Data_Noise!AN126="","",IF($B$3="On",IF(Data_Noise!AN126&lt;=0,0,IF($BZ126&gt;=Data_Noise!AN126,0,Data_Noise!AN126-$BZ126)),Data_Noise!AN126)),"")</f>
        <v>3718.2299196166318</v>
      </c>
      <c r="AO126" s="79">
        <f ca="1">IFERROR(IF(Data_Noise!AO126="","",IF($B$3="On",IF(Data_Noise!AO126&lt;=0,0,IF($BZ126&gt;=Data_Noise!AO126,0,Data_Noise!AO126-$BZ126)),Data_Noise!AO126)),"")</f>
        <v>3805.9841119697585</v>
      </c>
      <c r="AP126" s="79">
        <f ca="1">IFERROR(IF(Data_Noise!AP126="","",IF($B$3="On",IF(Data_Noise!AP126&lt;=0,0,IF($BZ126&gt;=Data_Noise!AP126,0,Data_Noise!AP126-$BZ126)),Data_Noise!AP126)),"")</f>
        <v>3839.8407667337765</v>
      </c>
      <c r="AQ126" s="79" t="str">
        <f>IFERROR(IF(Data_Noise!AQ126="","",IF($B$3="On",IF(Data_Noise!AQ126&lt;=0,0,IF($BZ126&gt;=Data_Noise!AQ126,0,Data_Noise!AQ126-$BZ126)),Data_Noise!AQ126)),"")</f>
        <v/>
      </c>
      <c r="AR126" s="79" t="str">
        <f>IFERROR(IF(Data_Noise!AR126="","",IF($B$3="On",IF(Data_Noise!AR126&lt;=0,0,IF($BZ126&gt;=Data_Noise!AR126,0,Data_Noise!AR126-$BZ126)),Data_Noise!AR126)),"")</f>
        <v/>
      </c>
      <c r="AS126" s="79" t="str">
        <f>IFERROR(IF(Data_Noise!AS126="","",IF($B$3="On",IF(Data_Noise!AS126&lt;=0,0,IF($BZ126&gt;=Data_Noise!AS126,0,Data_Noise!AS126-$BZ126)),Data_Noise!AS126)),"")</f>
        <v/>
      </c>
      <c r="AT126" s="79" t="str">
        <f>IFERROR(IF(Data_Noise!AT126="","",IF($B$3="On",IF(Data_Noise!AT126&lt;=0,0,IF($BZ126&gt;=Data_Noise!AT126,0,Data_Noise!AT126-$BZ126)),Data_Noise!AT126)),"")</f>
        <v/>
      </c>
      <c r="AU126" s="79" t="str">
        <f>IFERROR(IF(Data_Noise!AU126="","",IF($B$3="On",IF(Data_Noise!AU126&lt;=0,0,IF($BZ126&gt;=Data_Noise!AU126,0,Data_Noise!AU126-$BZ126)),Data_Noise!AU126)),"")</f>
        <v/>
      </c>
      <c r="AV126" s="79" t="str">
        <f>IFERROR(IF(Data_Noise!AV126="","",IF($B$3="On",IF(Data_Noise!AV126&lt;=0,0,IF($BZ126&gt;=Data_Noise!AV126,0,Data_Noise!AV126-$BZ126)),Data_Noise!AV126)),"")</f>
        <v/>
      </c>
      <c r="AW126" s="79" t="str">
        <f>IFERROR(IF(Data_Noise!AW126="","",IF($B$3="On",IF(Data_Noise!AW126&lt;=0,0,IF($BZ126&gt;=Data_Noise!AW126,0,Data_Noise!AW126-$BZ126)),Data_Noise!AW126)),"")</f>
        <v/>
      </c>
      <c r="AX126" s="79" t="str">
        <f>IFERROR(IF(Data_Noise!AX126="","",IF($B$3="On",IF(Data_Noise!AX126&lt;=0,0,IF($BZ126&gt;=Data_Noise!AX126,0,Data_Noise!AX126-$BZ126)),Data_Noise!AX126)),"")</f>
        <v/>
      </c>
      <c r="AY126" s="79" t="str">
        <f>IFERROR(IF(Data_Noise!AY126="","",IF($B$3="On",IF(Data_Noise!AY126&lt;=0,0,IF($BZ126&gt;=Data_Noise!AY126,0,Data_Noise!AY126-$BZ126)),Data_Noise!AY126)),"")</f>
        <v/>
      </c>
      <c r="AZ126" s="79" t="str">
        <f>IFERROR(IF(Data_Noise!AZ126="","",IF($B$3="On",IF(Data_Noise!AZ126&lt;=0,0,IF($BZ126&gt;=Data_Noise!AZ126,0,Data_Noise!AZ126-$BZ126)),Data_Noise!AZ126)),"")</f>
        <v/>
      </c>
      <c r="BA126">
        <f ca="1">IF(BA$3="","",Data_Noise!C126)</f>
        <v>-10.143468141779966</v>
      </c>
      <c r="BB126">
        <f ca="1">IF(BB$3="","",Data_Noise!D126)</f>
        <v>-8.9744693207379207</v>
      </c>
      <c r="BC126">
        <f ca="1">IF(BC$3="","",Data_Noise!E126)</f>
        <v>-5.2875145314164866</v>
      </c>
      <c r="BD126">
        <f ca="1">IF(BD$3="","",Data_Noise!F126)</f>
        <v>-3.2059672605047695</v>
      </c>
      <c r="BE126">
        <f ca="1">IF(BE$3="","",Data_Noise!G126)</f>
        <v>-1.0564377686149156</v>
      </c>
      <c r="BF126">
        <f ca="1">IF(BF$3="","",Data_Noise!H126)</f>
        <v>1.2019609779108578</v>
      </c>
      <c r="BG126">
        <f ca="1">IF(BG$3="","",Data_Noise!I126)</f>
        <v>1.9074248698433012</v>
      </c>
      <c r="BH126">
        <f ca="1">IF(BH$3="","",Data_Noise!J126)</f>
        <v>3.3759479817607203</v>
      </c>
      <c r="BI126">
        <f ca="1">IF(BI$3="","",Data_Noise!K126)</f>
        <v>3.7930301522963705</v>
      </c>
      <c r="BJ126">
        <f ca="1">IF(BJ$3="","",Data_Noise!L126)</f>
        <v>5.1455649456058064</v>
      </c>
      <c r="BK126">
        <f ca="1">IF(BK$3="","",Data_Noise!M126)</f>
        <v>4.7079379420041141</v>
      </c>
      <c r="BL126">
        <f ca="1">IF(BL$3="","",Data_Noise!N126)</f>
        <v>5.0866435194537507</v>
      </c>
      <c r="BM126">
        <f ca="1">IF(BM$3="","",Data_Noise!O126)</f>
        <v>3.4086684887294432</v>
      </c>
      <c r="BN126" t="str">
        <f>IF(BN$3="","",Data_Noise!P126)</f>
        <v/>
      </c>
      <c r="BO126" t="str">
        <f>IF(BO$3="","",Data_Noise!Q126)</f>
        <v/>
      </c>
      <c r="BP126" t="str">
        <f>IF(BP$3="","",Data_Noise!R126)</f>
        <v/>
      </c>
      <c r="BQ126" t="str">
        <f>IF(BQ$3="","",Data_Noise!S126)</f>
        <v/>
      </c>
      <c r="BR126" t="str">
        <f>IF(BR$3="","",Data_Noise!T126)</f>
        <v/>
      </c>
      <c r="BS126" t="str">
        <f>IF(BS$3="","",Data_Noise!U126)</f>
        <v/>
      </c>
      <c r="BT126" t="str">
        <f>IF(BT$3="","",Data_Noise!V126)</f>
        <v/>
      </c>
      <c r="BU126" t="str">
        <f>IF(BU$3="","",Data_Noise!W126)</f>
        <v/>
      </c>
      <c r="BV126" t="str">
        <f>IF(BV$3="","",Data_Noise!X126)</f>
        <v/>
      </c>
      <c r="BW126" t="str">
        <f>IF(BW$3="","",Data_Noise!Y126)</f>
        <v/>
      </c>
      <c r="BX126" t="str">
        <f>IF(BX$3="","",Data_Noise!Z126)</f>
        <v/>
      </c>
      <c r="BY126" t="str">
        <f>IF(BY$3="","",Data_Noise!AA126)</f>
        <v/>
      </c>
      <c r="BZ126">
        <f t="shared" ca="1" si="2"/>
        <v>-3.1290881115151837E-3</v>
      </c>
    </row>
    <row r="127" spans="1:78" x14ac:dyDescent="0.25">
      <c r="A127" s="79">
        <f ca="1">Data_Initial!A127</f>
        <v>2</v>
      </c>
      <c r="B127" s="79" t="str">
        <f ca="1">Data_Initial!B127</f>
        <v>D7</v>
      </c>
      <c r="C127" s="79">
        <f ca="1">IFERROR(IF(Data_Noise!C127="","",IF($B$3="On",IF(Data_Noise!C127&lt;=0,0,IF($BZ127&gt;=Data_Noise!C127,0,Data_Noise!C127-$BZ127)),Data_Noise!C127)),"")</f>
        <v>0.22806798962758612</v>
      </c>
      <c r="D127" s="79">
        <f ca="1">IFERROR(IF(Data_Noise!D127="","",IF($B$3="On",IF(Data_Noise!D127&lt;=0,0,IF($BZ127&gt;=Data_Noise!D127,0,Data_Noise!D127-$BZ127)),Data_Noise!D127)),"")</f>
        <v>1.1259699412780979</v>
      </c>
      <c r="E127" s="79">
        <f ca="1">IFERROR(IF(Data_Noise!E127="","",IF($B$3="On",IF(Data_Noise!E127&lt;=0,0,IF($BZ127&gt;=Data_Noise!E127,0,Data_Noise!E127-$BZ127)),Data_Noise!E127)),"")</f>
        <v>2.1815610016782205</v>
      </c>
      <c r="F127" s="79">
        <f ca="1">IFERROR(IF(Data_Noise!F127="","",IF($B$3="On",IF(Data_Noise!F127&lt;=0,0,IF($BZ127&gt;=Data_Noise!F127,0,Data_Noise!F127-$BZ127)),Data_Noise!F127)),"")</f>
        <v>2.8528277589800348</v>
      </c>
      <c r="G127" s="79">
        <f ca="1">IFERROR(IF(Data_Noise!G127="","",IF($B$3="On",IF(Data_Noise!G127&lt;=0,0,IF($BZ127&gt;=Data_Noise!G127,0,Data_Noise!G127-$BZ127)),Data_Noise!G127)),"")</f>
        <v>1.956674790620758</v>
      </c>
      <c r="H127" s="79">
        <f ca="1">IFERROR(IF(Data_Noise!H127="","",IF($B$3="On",IF(Data_Noise!H127&lt;=0,0,IF($BZ127&gt;=Data_Noise!H127,0,Data_Noise!H127-$BZ127)),Data_Noise!H127)),"")</f>
        <v>1.878912123939118</v>
      </c>
      <c r="I127" s="79">
        <f ca="1">IFERROR(IF(Data_Noise!I127="","",IF($B$3="On",IF(Data_Noise!I127&lt;=0,0,IF($BZ127&gt;=Data_Noise!I127,0,Data_Noise!I127-$BZ127)),Data_Noise!I127)),"")</f>
        <v>0.81922938173619775</v>
      </c>
      <c r="J127" s="79">
        <f ca="1">IFERROR(IF(Data_Noise!J127="","",IF($B$3="On",IF(Data_Noise!J127&lt;=0,0,IF($BZ127&gt;=Data_Noise!J127,0,Data_Noise!J127-$BZ127)),Data_Noise!J127)),"")</f>
        <v>0.4045544195951396</v>
      </c>
      <c r="K127" s="79">
        <f ca="1">IFERROR(IF(Data_Noise!K127="","",IF($B$3="On",IF(Data_Noise!K127&lt;=0,0,IF($BZ127&gt;=Data_Noise!K127,0,Data_Noise!K127-$BZ127)),Data_Noise!K127)),"")</f>
        <v>0</v>
      </c>
      <c r="L127" s="79">
        <f ca="1">IFERROR(IF(Data_Noise!L127="","",IF($B$3="On",IF(Data_Noise!L127&lt;=0,0,IF($BZ127&gt;=Data_Noise!L127,0,Data_Noise!L127-$BZ127)),Data_Noise!L127)),"")</f>
        <v>0</v>
      </c>
      <c r="M127" s="79">
        <f ca="1">IFERROR(IF(Data_Noise!M127="","",IF($B$3="On",IF(Data_Noise!M127&lt;=0,0,IF($BZ127&gt;=Data_Noise!M127,0,Data_Noise!M127-$BZ127)),Data_Noise!M127)),"")</f>
        <v>0</v>
      </c>
      <c r="N127" s="79">
        <f ca="1">IFERROR(IF(Data_Noise!N127="","",IF($B$3="On",IF(Data_Noise!N127&lt;=0,0,IF($BZ127&gt;=Data_Noise!N127,0,Data_Noise!N127-$BZ127)),Data_Noise!N127)),"")</f>
        <v>0</v>
      </c>
      <c r="O127" s="79">
        <f ca="1">IFERROR(IF(Data_Noise!O127="","",IF($B$3="On",IF(Data_Noise!O127&lt;=0,0,IF($BZ127&gt;=Data_Noise!O127,0,Data_Noise!O127-$BZ127)),Data_Noise!O127)),"")</f>
        <v>0</v>
      </c>
      <c r="P127" s="79">
        <f ca="1">IFERROR(IF(Data_Noise!P127="","",IF($B$3="On",IF(Data_Noise!P127&lt;=0,0,IF($BZ127&gt;=Data_Noise!P127,0,Data_Noise!P127-$BZ127)),Data_Noise!P127)),"")</f>
        <v>0</v>
      </c>
      <c r="Q127" s="79">
        <f ca="1">IFERROR(IF(Data_Noise!Q127="","",IF($B$3="On",IF(Data_Noise!Q127&lt;=0,0,IF($BZ127&gt;=Data_Noise!Q127,0,Data_Noise!Q127-$BZ127)),Data_Noise!Q127)),"")</f>
        <v>0</v>
      </c>
      <c r="R127" s="79">
        <f ca="1">IFERROR(IF(Data_Noise!R127="","",IF($B$3="On",IF(Data_Noise!R127&lt;=0,0,IF($BZ127&gt;=Data_Noise!R127,0,Data_Noise!R127-$BZ127)),Data_Noise!R127)),"")</f>
        <v>0</v>
      </c>
      <c r="S127" s="79">
        <f ca="1">IFERROR(IF(Data_Noise!S127="","",IF($B$3="On",IF(Data_Noise!S127&lt;=0,0,IF($BZ127&gt;=Data_Noise!S127,0,Data_Noise!S127-$BZ127)),Data_Noise!S127)),"")</f>
        <v>0</v>
      </c>
      <c r="T127" s="79">
        <f ca="1">IFERROR(IF(Data_Noise!T127="","",IF($B$3="On",IF(Data_Noise!T127&lt;=0,0,IF($BZ127&gt;=Data_Noise!T127,0,Data_Noise!T127-$BZ127)),Data_Noise!T127)),"")</f>
        <v>0</v>
      </c>
      <c r="U127" s="79">
        <f ca="1">IFERROR(IF(Data_Noise!U127="","",IF($B$3="On",IF(Data_Noise!U127&lt;=0,0,IF($BZ127&gt;=Data_Noise!U127,0,Data_Noise!U127-$BZ127)),Data_Noise!U127)),"")</f>
        <v>0</v>
      </c>
      <c r="V127" s="79">
        <f ca="1">IFERROR(IF(Data_Noise!V127="","",IF($B$3="On",IF(Data_Noise!V127&lt;=0,0,IF($BZ127&gt;=Data_Noise!V127,0,Data_Noise!V127-$BZ127)),Data_Noise!V127)),"")</f>
        <v>0</v>
      </c>
      <c r="W127" s="79">
        <f ca="1">IFERROR(IF(Data_Noise!W127="","",IF($B$3="On",IF(Data_Noise!W127&lt;=0,0,IF($BZ127&gt;=Data_Noise!W127,0,Data_Noise!W127-$BZ127)),Data_Noise!W127)),"")</f>
        <v>0</v>
      </c>
      <c r="X127" s="79">
        <f ca="1">IFERROR(IF(Data_Noise!X127="","",IF($B$3="On",IF(Data_Noise!X127&lt;=0,0,IF($BZ127&gt;=Data_Noise!X127,0,Data_Noise!X127-$BZ127)),Data_Noise!X127)),"")</f>
        <v>0</v>
      </c>
      <c r="Y127" s="79">
        <f ca="1">IFERROR(IF(Data_Noise!Y127="","",IF($B$3="On",IF(Data_Noise!Y127&lt;=0,0,IF($BZ127&gt;=Data_Noise!Y127,0,Data_Noise!Y127-$BZ127)),Data_Noise!Y127)),"")</f>
        <v>0</v>
      </c>
      <c r="Z127" s="79">
        <f ca="1">IFERROR(IF(Data_Noise!Z127="","",IF($B$3="On",IF(Data_Noise!Z127&lt;=0,0,IF($BZ127&gt;=Data_Noise!Z127,0,Data_Noise!Z127-$BZ127)),Data_Noise!Z127)),"")</f>
        <v>0</v>
      </c>
      <c r="AA127" s="79">
        <f ca="1">IFERROR(IF(Data_Noise!AA127="","",IF($B$3="On",IF(Data_Noise!AA127&lt;=0,0,IF($BZ127&gt;=Data_Noise!AA127,0,Data_Noise!AA127-$BZ127)),Data_Noise!AA127)),"")</f>
        <v>9.1979113865206052</v>
      </c>
      <c r="AB127" s="79">
        <f ca="1">IFERROR(IF(Data_Noise!AB127="","",IF($B$3="On",IF(Data_Noise!AB127&lt;=0,0,IF($BZ127&gt;=Data_Noise!AB127,0,Data_Noise!AB127-$BZ127)),Data_Noise!AB127)),"")</f>
        <v>28.293047922059486</v>
      </c>
      <c r="AC127" s="79">
        <f ca="1">IFERROR(IF(Data_Noise!AC127="","",IF($B$3="On",IF(Data_Noise!AC127&lt;=0,0,IF($BZ127&gt;=Data_Noise!AC127,0,Data_Noise!AC127-$BZ127)),Data_Noise!AC127)),"")</f>
        <v>65.886885708130919</v>
      </c>
      <c r="AD127" s="79">
        <f ca="1">IFERROR(IF(Data_Noise!AD127="","",IF($B$3="On",IF(Data_Noise!AD127&lt;=0,0,IF($BZ127&gt;=Data_Noise!AD127,0,Data_Noise!AD127-$BZ127)),Data_Noise!AD127)),"")</f>
        <v>138.83819577309924</v>
      </c>
      <c r="AE127" s="79">
        <f ca="1">IFERROR(IF(Data_Noise!AE127="","",IF($B$3="On",IF(Data_Noise!AE127&lt;=0,0,IF($BZ127&gt;=Data_Noise!AE127,0,Data_Noise!AE127-$BZ127)),Data_Noise!AE127)),"")</f>
        <v>277.89267728398869</v>
      </c>
      <c r="AF127" s="79">
        <f ca="1">IFERROR(IF(Data_Noise!AF127="","",IF($B$3="On",IF(Data_Noise!AF127&lt;=0,0,IF($BZ127&gt;=Data_Noise!AF127,0,Data_Noise!AF127-$BZ127)),Data_Noise!AF127)),"")</f>
        <v>524.60357492676701</v>
      </c>
      <c r="AG127" s="79">
        <f ca="1">IFERROR(IF(Data_Noise!AG127="","",IF($B$3="On",IF(Data_Noise!AG127&lt;=0,0,IF($BZ127&gt;=Data_Noise!AG127,0,Data_Noise!AG127-$BZ127)),Data_Noise!AG127)),"")</f>
        <v>932.49290350577223</v>
      </c>
      <c r="AH127" s="79">
        <f ca="1">IFERROR(IF(Data_Noise!AH127="","",IF($B$3="On",IF(Data_Noise!AH127&lt;=0,0,IF($BZ127&gt;=Data_Noise!AH127,0,Data_Noise!AH127-$BZ127)),Data_Noise!AH127)),"")</f>
        <v>1512.2813896198884</v>
      </c>
      <c r="AI127" s="79">
        <f ca="1">IFERROR(IF(Data_Noise!AI127="","",IF($B$3="On",IF(Data_Noise!AI127&lt;=0,0,IF($BZ127&gt;=Data_Noise!AI127,0,Data_Noise!AI127-$BZ127)),Data_Noise!AI127)),"")</f>
        <v>2185.8231119790671</v>
      </c>
      <c r="AJ127" s="79">
        <f ca="1">IFERROR(IF(Data_Noise!AJ127="","",IF($B$3="On",IF(Data_Noise!AJ127&lt;=0,0,IF($BZ127&gt;=Data_Noise!AJ127,0,Data_Noise!AJ127-$BZ127)),Data_Noise!AJ127)),"")</f>
        <v>2832.1905026170002</v>
      </c>
      <c r="AK127" s="79">
        <f ca="1">IFERROR(IF(Data_Noise!AK127="","",IF($B$3="On",IF(Data_Noise!AK127&lt;=0,0,IF($BZ127&gt;=Data_Noise!AK127,0,Data_Noise!AK127-$BZ127)),Data_Noise!AK127)),"")</f>
        <v>3342.0913273438209</v>
      </c>
      <c r="AL127" s="79">
        <f ca="1">IFERROR(IF(Data_Noise!AL127="","",IF($B$3="On",IF(Data_Noise!AL127&lt;=0,0,IF($BZ127&gt;=Data_Noise!AL127,0,Data_Noise!AL127-$BZ127)),Data_Noise!AL127)),"")</f>
        <v>3693.5724352188004</v>
      </c>
      <c r="AM127" s="79">
        <f ca="1">IFERROR(IF(Data_Noise!AM127="","",IF($B$3="On",IF(Data_Noise!AM127&lt;=0,0,IF($BZ127&gt;=Data_Noise!AM127,0,Data_Noise!AM127-$BZ127)),Data_Noise!AM127)),"")</f>
        <v>3907.3261935982368</v>
      </c>
      <c r="AN127" s="79">
        <f ca="1">IFERROR(IF(Data_Noise!AN127="","",IF($B$3="On",IF(Data_Noise!AN127&lt;=0,0,IF($BZ127&gt;=Data_Noise!AN127,0,Data_Noise!AN127-$BZ127)),Data_Noise!AN127)),"")</f>
        <v>4031.0361850713034</v>
      </c>
      <c r="AO127" s="79">
        <f ca="1">IFERROR(IF(Data_Noise!AO127="","",IF($B$3="On",IF(Data_Noise!AO127&lt;=0,0,IF($BZ127&gt;=Data_Noise!AO127,0,Data_Noise!AO127-$BZ127)),Data_Noise!AO127)),"")</f>
        <v>4106.2248729092507</v>
      </c>
      <c r="AP127" s="79">
        <f ca="1">IFERROR(IF(Data_Noise!AP127="","",IF($B$3="On",IF(Data_Noise!AP127&lt;=0,0,IF($BZ127&gt;=Data_Noise!AP127,0,Data_Noise!AP127-$BZ127)),Data_Noise!AP127)),"")</f>
        <v>4136.9558096507481</v>
      </c>
      <c r="AQ127" s="79" t="str">
        <f>IFERROR(IF(Data_Noise!AQ127="","",IF($B$3="On",IF(Data_Noise!AQ127&lt;=0,0,IF($BZ127&gt;=Data_Noise!AQ127,0,Data_Noise!AQ127-$BZ127)),Data_Noise!AQ127)),"")</f>
        <v/>
      </c>
      <c r="AR127" s="79" t="str">
        <f>IFERROR(IF(Data_Noise!AR127="","",IF($B$3="On",IF(Data_Noise!AR127&lt;=0,0,IF($BZ127&gt;=Data_Noise!AR127,0,Data_Noise!AR127-$BZ127)),Data_Noise!AR127)),"")</f>
        <v/>
      </c>
      <c r="AS127" s="79" t="str">
        <f>IFERROR(IF(Data_Noise!AS127="","",IF($B$3="On",IF(Data_Noise!AS127&lt;=0,0,IF($BZ127&gt;=Data_Noise!AS127,0,Data_Noise!AS127-$BZ127)),Data_Noise!AS127)),"")</f>
        <v/>
      </c>
      <c r="AT127" s="79" t="str">
        <f>IFERROR(IF(Data_Noise!AT127="","",IF($B$3="On",IF(Data_Noise!AT127&lt;=0,0,IF($BZ127&gt;=Data_Noise!AT127,0,Data_Noise!AT127-$BZ127)),Data_Noise!AT127)),"")</f>
        <v/>
      </c>
      <c r="AU127" s="79" t="str">
        <f>IFERROR(IF(Data_Noise!AU127="","",IF($B$3="On",IF(Data_Noise!AU127&lt;=0,0,IF($BZ127&gt;=Data_Noise!AU127,0,Data_Noise!AU127-$BZ127)),Data_Noise!AU127)),"")</f>
        <v/>
      </c>
      <c r="AV127" s="79" t="str">
        <f>IFERROR(IF(Data_Noise!AV127="","",IF($B$3="On",IF(Data_Noise!AV127&lt;=0,0,IF($BZ127&gt;=Data_Noise!AV127,0,Data_Noise!AV127-$BZ127)),Data_Noise!AV127)),"")</f>
        <v/>
      </c>
      <c r="AW127" s="79" t="str">
        <f>IFERROR(IF(Data_Noise!AW127="","",IF($B$3="On",IF(Data_Noise!AW127&lt;=0,0,IF($BZ127&gt;=Data_Noise!AW127,0,Data_Noise!AW127-$BZ127)),Data_Noise!AW127)),"")</f>
        <v/>
      </c>
      <c r="AX127" s="79" t="str">
        <f>IFERROR(IF(Data_Noise!AX127="","",IF($B$3="On",IF(Data_Noise!AX127&lt;=0,0,IF($BZ127&gt;=Data_Noise!AX127,0,Data_Noise!AX127-$BZ127)),Data_Noise!AX127)),"")</f>
        <v/>
      </c>
      <c r="AY127" s="79" t="str">
        <f>IFERROR(IF(Data_Noise!AY127="","",IF($B$3="On",IF(Data_Noise!AY127&lt;=0,0,IF($BZ127&gt;=Data_Noise!AY127,0,Data_Noise!AY127-$BZ127)),Data_Noise!AY127)),"")</f>
        <v/>
      </c>
      <c r="AZ127" s="79" t="str">
        <f>IFERROR(IF(Data_Noise!AZ127="","",IF($B$3="On",IF(Data_Noise!AZ127&lt;=0,0,IF($BZ127&gt;=Data_Noise!AZ127,0,Data_Noise!AZ127-$BZ127)),Data_Noise!AZ127)),"")</f>
        <v/>
      </c>
      <c r="BA127">
        <f ca="1">IF(BA$3="","",Data_Noise!C127)</f>
        <v>1.2562536585205648</v>
      </c>
      <c r="BB127">
        <f ca="1">IF(BB$3="","",Data_Noise!D127)</f>
        <v>2.1541556101710766</v>
      </c>
      <c r="BC127">
        <f ca="1">IF(BC$3="","",Data_Noise!E127)</f>
        <v>3.2097466705711994</v>
      </c>
      <c r="BD127">
        <f ca="1">IF(BD$3="","",Data_Noise!F127)</f>
        <v>3.8810134278730133</v>
      </c>
      <c r="BE127">
        <f ca="1">IF(BE$3="","",Data_Noise!G127)</f>
        <v>2.9848604595137367</v>
      </c>
      <c r="BF127">
        <f ca="1">IF(BF$3="","",Data_Noise!H127)</f>
        <v>2.9070977928320967</v>
      </c>
      <c r="BG127">
        <f ca="1">IF(BG$3="","",Data_Noise!I127)</f>
        <v>1.8474150506291764</v>
      </c>
      <c r="BH127">
        <f ca="1">IF(BH$3="","",Data_Noise!J127)</f>
        <v>1.4327400884881183</v>
      </c>
      <c r="BI127">
        <f ca="1">IF(BI$3="","",Data_Noise!K127)</f>
        <v>-0.21014996316262094</v>
      </c>
      <c r="BJ127">
        <f ca="1">IF(BJ$3="","",Data_Noise!L127)</f>
        <v>0.35519908275333911</v>
      </c>
      <c r="BK127">
        <f ca="1">IF(BK$3="","",Data_Noise!M127)</f>
        <v>-1.0955709660574959</v>
      </c>
      <c r="BL127">
        <f ca="1">IF(BL$3="","",Data_Noise!N127)</f>
        <v>-1.8959544582921832</v>
      </c>
      <c r="BM127">
        <f ca="1">IF(BM$3="","",Data_Noise!O127)</f>
        <v>-3.4603927582312899</v>
      </c>
      <c r="BN127" t="str">
        <f>IF(BN$3="","",Data_Noise!P127)</f>
        <v/>
      </c>
      <c r="BO127" t="str">
        <f>IF(BO$3="","",Data_Noise!Q127)</f>
        <v/>
      </c>
      <c r="BP127" t="str">
        <f>IF(BP$3="","",Data_Noise!R127)</f>
        <v/>
      </c>
      <c r="BQ127" t="str">
        <f>IF(BQ$3="","",Data_Noise!S127)</f>
        <v/>
      </c>
      <c r="BR127" t="str">
        <f>IF(BR$3="","",Data_Noise!T127)</f>
        <v/>
      </c>
      <c r="BS127" t="str">
        <f>IF(BS$3="","",Data_Noise!U127)</f>
        <v/>
      </c>
      <c r="BT127" t="str">
        <f>IF(BT$3="","",Data_Noise!V127)</f>
        <v/>
      </c>
      <c r="BU127" t="str">
        <f>IF(BU$3="","",Data_Noise!W127)</f>
        <v/>
      </c>
      <c r="BV127" t="str">
        <f>IF(BV$3="","",Data_Noise!X127)</f>
        <v/>
      </c>
      <c r="BW127" t="str">
        <f>IF(BW$3="","",Data_Noise!Y127)</f>
        <v/>
      </c>
      <c r="BX127" t="str">
        <f>IF(BX$3="","",Data_Noise!Z127)</f>
        <v/>
      </c>
      <c r="BY127" t="str">
        <f>IF(BY$3="","",Data_Noise!AA127)</f>
        <v/>
      </c>
      <c r="BZ127">
        <f t="shared" ca="1" si="2"/>
        <v>1.0281856688929787</v>
      </c>
    </row>
    <row r="128" spans="1:78" x14ac:dyDescent="0.25">
      <c r="A128" s="79">
        <f ca="1">Data_Initial!A128</f>
        <v>2</v>
      </c>
      <c r="B128" s="79" t="str">
        <f ca="1">Data_Initial!B128</f>
        <v>E7</v>
      </c>
      <c r="C128" s="79">
        <f ca="1">IFERROR(IF(Data_Noise!C128="","",IF($B$3="On",IF(Data_Noise!C128&lt;=0,0,IF($BZ128&gt;=Data_Noise!C128,0,Data_Noise!C128-$BZ128)),Data_Noise!C128)),"")</f>
        <v>19.000557143272374</v>
      </c>
      <c r="D128" s="79">
        <f ca="1">IFERROR(IF(Data_Noise!D128="","",IF($B$3="On",IF(Data_Noise!D128&lt;=0,0,IF($BZ128&gt;=Data_Noise!D128,0,Data_Noise!D128-$BZ128)),Data_Noise!D128)),"")</f>
        <v>13.859280061763819</v>
      </c>
      <c r="E128" s="79">
        <f ca="1">IFERROR(IF(Data_Noise!E128="","",IF($B$3="On",IF(Data_Noise!E128&lt;=0,0,IF($BZ128&gt;=Data_Noise!E128,0,Data_Noise!E128-$BZ128)),Data_Noise!E128)),"")</f>
        <v>9.2142250599955204</v>
      </c>
      <c r="F128" s="79">
        <f ca="1">IFERROR(IF(Data_Noise!F128="","",IF($B$3="On",IF(Data_Noise!F128&lt;=0,0,IF($BZ128&gt;=Data_Noise!F128,0,Data_Noise!F128-$BZ128)),Data_Noise!F128)),"")</f>
        <v>3.1117899070100803</v>
      </c>
      <c r="G128" s="79">
        <f ca="1">IFERROR(IF(Data_Noise!G128="","",IF($B$3="On",IF(Data_Noise!G128&lt;=0,0,IF($BZ128&gt;=Data_Noise!G128,0,Data_Noise!G128-$BZ128)),Data_Noise!G128)),"")</f>
        <v>0.41061637678247287</v>
      </c>
      <c r="H128" s="79">
        <f ca="1">IFERROR(IF(Data_Noise!H128="","",IF($B$3="On",IF(Data_Noise!H128&lt;=0,0,IF($BZ128&gt;=Data_Noise!H128,0,Data_Noise!H128-$BZ128)),Data_Noise!H128)),"")</f>
        <v>0</v>
      </c>
      <c r="I128" s="79">
        <f ca="1">IFERROR(IF(Data_Noise!I128="","",IF($B$3="On",IF(Data_Noise!I128&lt;=0,0,IF($BZ128&gt;=Data_Noise!I128,0,Data_Noise!I128-$BZ128)),Data_Noise!I128)),"")</f>
        <v>0</v>
      </c>
      <c r="J128" s="79">
        <f ca="1">IFERROR(IF(Data_Noise!J128="","",IF($B$3="On",IF(Data_Noise!J128&lt;=0,0,IF($BZ128&gt;=Data_Noise!J128,0,Data_Noise!J128-$BZ128)),Data_Noise!J128)),"")</f>
        <v>0</v>
      </c>
      <c r="K128" s="79">
        <f ca="1">IFERROR(IF(Data_Noise!K128="","",IF($B$3="On",IF(Data_Noise!K128&lt;=0,0,IF($BZ128&gt;=Data_Noise!K128,0,Data_Noise!K128-$BZ128)),Data_Noise!K128)),"")</f>
        <v>0</v>
      </c>
      <c r="L128" s="79">
        <f ca="1">IFERROR(IF(Data_Noise!L128="","",IF($B$3="On",IF(Data_Noise!L128&lt;=0,0,IF($BZ128&gt;=Data_Noise!L128,0,Data_Noise!L128-$BZ128)),Data_Noise!L128)),"")</f>
        <v>0</v>
      </c>
      <c r="M128" s="79">
        <f ca="1">IFERROR(IF(Data_Noise!M128="","",IF($B$3="On",IF(Data_Noise!M128&lt;=0,0,IF($BZ128&gt;=Data_Noise!M128,0,Data_Noise!M128-$BZ128)),Data_Noise!M128)),"")</f>
        <v>0</v>
      </c>
      <c r="N128" s="79">
        <f ca="1">IFERROR(IF(Data_Noise!N128="","",IF($B$3="On",IF(Data_Noise!N128&lt;=0,0,IF($BZ128&gt;=Data_Noise!N128,0,Data_Noise!N128-$BZ128)),Data_Noise!N128)),"")</f>
        <v>0</v>
      </c>
      <c r="O128" s="79">
        <f ca="1">IFERROR(IF(Data_Noise!O128="","",IF($B$3="On",IF(Data_Noise!O128&lt;=0,0,IF($BZ128&gt;=Data_Noise!O128,0,Data_Noise!O128-$BZ128)),Data_Noise!O128)),"")</f>
        <v>0</v>
      </c>
      <c r="P128" s="79">
        <f ca="1">IFERROR(IF(Data_Noise!P128="","",IF($B$3="On",IF(Data_Noise!P128&lt;=0,0,IF($BZ128&gt;=Data_Noise!P128,0,Data_Noise!P128-$BZ128)),Data_Noise!P128)),"")</f>
        <v>0</v>
      </c>
      <c r="Q128" s="79">
        <f ca="1">IFERROR(IF(Data_Noise!Q128="","",IF($B$3="On",IF(Data_Noise!Q128&lt;=0,0,IF($BZ128&gt;=Data_Noise!Q128,0,Data_Noise!Q128-$BZ128)),Data_Noise!Q128)),"")</f>
        <v>0</v>
      </c>
      <c r="R128" s="79">
        <f ca="1">IFERROR(IF(Data_Noise!R128="","",IF($B$3="On",IF(Data_Noise!R128&lt;=0,0,IF($BZ128&gt;=Data_Noise!R128,0,Data_Noise!R128-$BZ128)),Data_Noise!R128)),"")</f>
        <v>0</v>
      </c>
      <c r="S128" s="79">
        <f ca="1">IFERROR(IF(Data_Noise!S128="","",IF($B$3="On",IF(Data_Noise!S128&lt;=0,0,IF($BZ128&gt;=Data_Noise!S128,0,Data_Noise!S128-$BZ128)),Data_Noise!S128)),"")</f>
        <v>0</v>
      </c>
      <c r="T128" s="79">
        <f ca="1">IFERROR(IF(Data_Noise!T128="","",IF($B$3="On",IF(Data_Noise!T128&lt;=0,0,IF($BZ128&gt;=Data_Noise!T128,0,Data_Noise!T128-$BZ128)),Data_Noise!T128)),"")</f>
        <v>0</v>
      </c>
      <c r="U128" s="79">
        <f ca="1">IFERROR(IF(Data_Noise!U128="","",IF($B$3="On",IF(Data_Noise!U128&lt;=0,0,IF($BZ128&gt;=Data_Noise!U128,0,Data_Noise!U128-$BZ128)),Data_Noise!U128)),"")</f>
        <v>0</v>
      </c>
      <c r="V128" s="79">
        <f ca="1">IFERROR(IF(Data_Noise!V128="","",IF($B$3="On",IF(Data_Noise!V128&lt;=0,0,IF($BZ128&gt;=Data_Noise!V128,0,Data_Noise!V128-$BZ128)),Data_Noise!V128)),"")</f>
        <v>0</v>
      </c>
      <c r="W128" s="79">
        <f ca="1">IFERROR(IF(Data_Noise!W128="","",IF($B$3="On",IF(Data_Noise!W128&lt;=0,0,IF($BZ128&gt;=Data_Noise!W128,0,Data_Noise!W128-$BZ128)),Data_Noise!W128)),"")</f>
        <v>0</v>
      </c>
      <c r="X128" s="79">
        <f ca="1">IFERROR(IF(Data_Noise!X128="","",IF($B$3="On",IF(Data_Noise!X128&lt;=0,0,IF($BZ128&gt;=Data_Noise!X128,0,Data_Noise!X128-$BZ128)),Data_Noise!X128)),"")</f>
        <v>0</v>
      </c>
      <c r="Y128" s="79">
        <f ca="1">IFERROR(IF(Data_Noise!Y128="","",IF($B$3="On",IF(Data_Noise!Y128&lt;=0,0,IF($BZ128&gt;=Data_Noise!Y128,0,Data_Noise!Y128-$BZ128)),Data_Noise!Y128)),"")</f>
        <v>0</v>
      </c>
      <c r="Z128" s="79">
        <f ca="1">IFERROR(IF(Data_Noise!Z128="","",IF($B$3="On",IF(Data_Noise!Z128&lt;=0,0,IF($BZ128&gt;=Data_Noise!Z128,0,Data_Noise!Z128-$BZ128)),Data_Noise!Z128)),"")</f>
        <v>0</v>
      </c>
      <c r="AA128" s="79">
        <f ca="1">IFERROR(IF(Data_Noise!AA128="","",IF($B$3="On",IF(Data_Noise!AA128&lt;=0,0,IF($BZ128&gt;=Data_Noise!AA128,0,Data_Noise!AA128-$BZ128)),Data_Noise!AA128)),"")</f>
        <v>0</v>
      </c>
      <c r="AB128" s="79">
        <f ca="1">IFERROR(IF(Data_Noise!AB128="","",IF($B$3="On",IF(Data_Noise!AB128&lt;=0,0,IF($BZ128&gt;=Data_Noise!AB128,0,Data_Noise!AB128-$BZ128)),Data_Noise!AB128)),"")</f>
        <v>7.583667787563555</v>
      </c>
      <c r="AC128" s="79">
        <f ca="1">IFERROR(IF(Data_Noise!AC128="","",IF($B$3="On",IF(Data_Noise!AC128&lt;=0,0,IF($BZ128&gt;=Data_Noise!AC128,0,Data_Noise!AC128-$BZ128)),Data_Noise!AC128)),"")</f>
        <v>25.920802330819921</v>
      </c>
      <c r="AD128" s="79">
        <f ca="1">IFERROR(IF(Data_Noise!AD128="","",IF($B$3="On",IF(Data_Noise!AD128&lt;=0,0,IF($BZ128&gt;=Data_Noise!AD128,0,Data_Noise!AD128-$BZ128)),Data_Noise!AD128)),"")</f>
        <v>62.019659707695759</v>
      </c>
      <c r="AE128" s="79">
        <f ca="1">IFERROR(IF(Data_Noise!AE128="","",IF($B$3="On",IF(Data_Noise!AE128&lt;=0,0,IF($BZ128&gt;=Data_Noise!AE128,0,Data_Noise!AE128-$BZ128)),Data_Noise!AE128)),"")</f>
        <v>127.46693945606722</v>
      </c>
      <c r="AF128" s="79">
        <f ca="1">IFERROR(IF(Data_Noise!AF128="","",IF($B$3="On",IF(Data_Noise!AF128&lt;=0,0,IF($BZ128&gt;=Data_Noise!AF128,0,Data_Noise!AF128-$BZ128)),Data_Noise!AF128)),"")</f>
        <v>248.40053520643897</v>
      </c>
      <c r="AG128" s="79">
        <f ca="1">IFERROR(IF(Data_Noise!AG128="","",IF($B$3="On",IF(Data_Noise!AG128&lt;=0,0,IF($BZ128&gt;=Data_Noise!AG128,0,Data_Noise!AG128-$BZ128)),Data_Noise!AG128)),"")</f>
        <v>461.11995674382695</v>
      </c>
      <c r="AH128" s="79">
        <f ca="1">IFERROR(IF(Data_Noise!AH128="","",IF($B$3="On",IF(Data_Noise!AH128&lt;=0,0,IF($BZ128&gt;=Data_Noise!AH128,0,Data_Noise!AH128-$BZ128)),Data_Noise!AH128)),"")</f>
        <v>803.25097872224069</v>
      </c>
      <c r="AI128" s="79">
        <f ca="1">IFERROR(IF(Data_Noise!AI128="","",IF($B$3="On",IF(Data_Noise!AI128&lt;=0,0,IF($BZ128&gt;=Data_Noise!AI128,0,Data_Noise!AI128-$BZ128)),Data_Noise!AI128)),"")</f>
        <v>1272.0765964367793</v>
      </c>
      <c r="AJ128" s="79">
        <f ca="1">IFERROR(IF(Data_Noise!AJ128="","",IF($B$3="On",IF(Data_Noise!AJ128&lt;=0,0,IF($BZ128&gt;=Data_Noise!AJ128,0,Data_Noise!AJ128-$BZ128)),Data_Noise!AJ128)),"")</f>
        <v>1780.5219312118159</v>
      </c>
      <c r="AK128" s="79">
        <f ca="1">IFERROR(IF(Data_Noise!AK128="","",IF($B$3="On",IF(Data_Noise!AK128&lt;=0,0,IF($BZ128&gt;=Data_Noise!AK128,0,Data_Noise!AK128-$BZ128)),Data_Noise!AK128)),"")</f>
        <v>2243.6357644907293</v>
      </c>
      <c r="AL128" s="79">
        <f ca="1">IFERROR(IF(Data_Noise!AL128="","",IF($B$3="On",IF(Data_Noise!AL128&lt;=0,0,IF($BZ128&gt;=Data_Noise!AL128,0,Data_Noise!AL128-$BZ128)),Data_Noise!AL128)),"")</f>
        <v>2588.8293382449192</v>
      </c>
      <c r="AM128" s="79">
        <f ca="1">IFERROR(IF(Data_Noise!AM128="","",IF($B$3="On",IF(Data_Noise!AM128&lt;=0,0,IF($BZ128&gt;=Data_Noise!AM128,0,Data_Noise!AM128-$BZ128)),Data_Noise!AM128)),"")</f>
        <v>2827.8863960042559</v>
      </c>
      <c r="AN128" s="79">
        <f ca="1">IFERROR(IF(Data_Noise!AN128="","",IF($B$3="On",IF(Data_Noise!AN128&lt;=0,0,IF($BZ128&gt;=Data_Noise!AN128,0,Data_Noise!AN128-$BZ128)),Data_Noise!AN128)),"")</f>
        <v>2975.2434154574894</v>
      </c>
      <c r="AO128" s="79">
        <f ca="1">IFERROR(IF(Data_Noise!AO128="","",IF($B$3="On",IF(Data_Noise!AO128&lt;=0,0,IF($BZ128&gt;=Data_Noise!AO128,0,Data_Noise!AO128-$BZ128)),Data_Noise!AO128)),"")</f>
        <v>3066.7305594112759</v>
      </c>
      <c r="AP128" s="79">
        <f ca="1">IFERROR(IF(Data_Noise!AP128="","",IF($B$3="On",IF(Data_Noise!AP128&lt;=0,0,IF($BZ128&gt;=Data_Noise!AP128,0,Data_Noise!AP128-$BZ128)),Data_Noise!AP128)),"")</f>
        <v>3103.2912033271773</v>
      </c>
      <c r="AQ128" s="79" t="str">
        <f>IFERROR(IF(Data_Noise!AQ128="","",IF($B$3="On",IF(Data_Noise!AQ128&lt;=0,0,IF($BZ128&gt;=Data_Noise!AQ128,0,Data_Noise!AQ128-$BZ128)),Data_Noise!AQ128)),"")</f>
        <v/>
      </c>
      <c r="AR128" s="79" t="str">
        <f>IFERROR(IF(Data_Noise!AR128="","",IF($B$3="On",IF(Data_Noise!AR128&lt;=0,0,IF($BZ128&gt;=Data_Noise!AR128,0,Data_Noise!AR128-$BZ128)),Data_Noise!AR128)),"")</f>
        <v/>
      </c>
      <c r="AS128" s="79" t="str">
        <f>IFERROR(IF(Data_Noise!AS128="","",IF($B$3="On",IF(Data_Noise!AS128&lt;=0,0,IF($BZ128&gt;=Data_Noise!AS128,0,Data_Noise!AS128-$BZ128)),Data_Noise!AS128)),"")</f>
        <v/>
      </c>
      <c r="AT128" s="79" t="str">
        <f>IFERROR(IF(Data_Noise!AT128="","",IF($B$3="On",IF(Data_Noise!AT128&lt;=0,0,IF($BZ128&gt;=Data_Noise!AT128,0,Data_Noise!AT128-$BZ128)),Data_Noise!AT128)),"")</f>
        <v/>
      </c>
      <c r="AU128" s="79" t="str">
        <f>IFERROR(IF(Data_Noise!AU128="","",IF($B$3="On",IF(Data_Noise!AU128&lt;=0,0,IF($BZ128&gt;=Data_Noise!AU128,0,Data_Noise!AU128-$BZ128)),Data_Noise!AU128)),"")</f>
        <v/>
      </c>
      <c r="AV128" s="79" t="str">
        <f>IFERROR(IF(Data_Noise!AV128="","",IF($B$3="On",IF(Data_Noise!AV128&lt;=0,0,IF($BZ128&gt;=Data_Noise!AV128,0,Data_Noise!AV128-$BZ128)),Data_Noise!AV128)),"")</f>
        <v/>
      </c>
      <c r="AW128" s="79" t="str">
        <f>IFERROR(IF(Data_Noise!AW128="","",IF($B$3="On",IF(Data_Noise!AW128&lt;=0,0,IF($BZ128&gt;=Data_Noise!AW128,0,Data_Noise!AW128-$BZ128)),Data_Noise!AW128)),"")</f>
        <v/>
      </c>
      <c r="AX128" s="79" t="str">
        <f>IFERROR(IF(Data_Noise!AX128="","",IF($B$3="On",IF(Data_Noise!AX128&lt;=0,0,IF($BZ128&gt;=Data_Noise!AX128,0,Data_Noise!AX128-$BZ128)),Data_Noise!AX128)),"")</f>
        <v/>
      </c>
      <c r="AY128" s="79" t="str">
        <f>IFERROR(IF(Data_Noise!AY128="","",IF($B$3="On",IF(Data_Noise!AY128&lt;=0,0,IF($BZ128&gt;=Data_Noise!AY128,0,Data_Noise!AY128-$BZ128)),Data_Noise!AY128)),"")</f>
        <v/>
      </c>
      <c r="AZ128" s="79" t="str">
        <f>IFERROR(IF(Data_Noise!AZ128="","",IF($B$3="On",IF(Data_Noise!AZ128&lt;=0,0,IF($BZ128&gt;=Data_Noise!AZ128,0,Data_Noise!AZ128-$BZ128)),Data_Noise!AZ128)),"")</f>
        <v/>
      </c>
      <c r="BA128">
        <f ca="1">IF(BA$3="","",Data_Noise!C128)</f>
        <v>23.624508391329748</v>
      </c>
      <c r="BB128">
        <f ca="1">IF(BB$3="","",Data_Noise!D128)</f>
        <v>18.483231309821193</v>
      </c>
      <c r="BC128">
        <f ca="1">IF(BC$3="","",Data_Noise!E128)</f>
        <v>13.838176308052894</v>
      </c>
      <c r="BD128">
        <f ca="1">IF(BD$3="","",Data_Noise!F128)</f>
        <v>7.7357411550674549</v>
      </c>
      <c r="BE128">
        <f ca="1">IF(BE$3="","",Data_Noise!G128)</f>
        <v>5.0345676248398474</v>
      </c>
      <c r="BF128">
        <f ca="1">IF(BF$3="","",Data_Noise!H128)</f>
        <v>1.7527387994365808</v>
      </c>
      <c r="BG128">
        <f ca="1">IF(BG$3="","",Data_Noise!I128)</f>
        <v>6.7602336678950881E-2</v>
      </c>
      <c r="BH128">
        <f ca="1">IF(BH$3="","",Data_Noise!J128)</f>
        <v>-0.17851785192639505</v>
      </c>
      <c r="BI128">
        <f ca="1">IF(BI$3="","",Data_Noise!K128)</f>
        <v>-0.97937545823363836</v>
      </c>
      <c r="BJ128">
        <f ca="1">IF(BJ$3="","",Data_Noise!L128)</f>
        <v>-0.98208468139607152</v>
      </c>
      <c r="BK128">
        <f ca="1">IF(BK$3="","",Data_Noise!M128)</f>
        <v>-0.71257609203364058</v>
      </c>
      <c r="BL128">
        <f ca="1">IF(BL$3="","",Data_Noise!N128)</f>
        <v>-2.908669147160404</v>
      </c>
      <c r="BM128">
        <f ca="1">IF(BM$3="","",Data_Noise!O128)</f>
        <v>-4.663976469730641</v>
      </c>
      <c r="BN128" t="str">
        <f>IF(BN$3="","",Data_Noise!P128)</f>
        <v/>
      </c>
      <c r="BO128" t="str">
        <f>IF(BO$3="","",Data_Noise!Q128)</f>
        <v/>
      </c>
      <c r="BP128" t="str">
        <f>IF(BP$3="","",Data_Noise!R128)</f>
        <v/>
      </c>
      <c r="BQ128" t="str">
        <f>IF(BQ$3="","",Data_Noise!S128)</f>
        <v/>
      </c>
      <c r="BR128" t="str">
        <f>IF(BR$3="","",Data_Noise!T128)</f>
        <v/>
      </c>
      <c r="BS128" t="str">
        <f>IF(BS$3="","",Data_Noise!U128)</f>
        <v/>
      </c>
      <c r="BT128" t="str">
        <f>IF(BT$3="","",Data_Noise!V128)</f>
        <v/>
      </c>
      <c r="BU128" t="str">
        <f>IF(BU$3="","",Data_Noise!W128)</f>
        <v/>
      </c>
      <c r="BV128" t="str">
        <f>IF(BV$3="","",Data_Noise!X128)</f>
        <v/>
      </c>
      <c r="BW128" t="str">
        <f>IF(BW$3="","",Data_Noise!Y128)</f>
        <v/>
      </c>
      <c r="BX128" t="str">
        <f>IF(BX$3="","",Data_Noise!Z128)</f>
        <v/>
      </c>
      <c r="BY128" t="str">
        <f>IF(BY$3="","",Data_Noise!AA128)</f>
        <v/>
      </c>
      <c r="BZ128">
        <f t="shared" ca="1" si="2"/>
        <v>4.6239512480573746</v>
      </c>
    </row>
    <row r="129" spans="1:78" x14ac:dyDescent="0.25">
      <c r="A129" s="79">
        <f ca="1">Data_Initial!A129</f>
        <v>2</v>
      </c>
      <c r="B129" s="79" t="str">
        <f ca="1">Data_Initial!B129</f>
        <v>F7</v>
      </c>
      <c r="C129" s="79">
        <f ca="1">IFERROR(IF(Data_Noise!C129="","",IF($B$3="On",IF(Data_Noise!C129&lt;=0,0,IF($BZ129&gt;=Data_Noise!C129,0,Data_Noise!C129-$BZ129)),Data_Noise!C129)),"")</f>
        <v>19.929528580289347</v>
      </c>
      <c r="D129" s="79">
        <f ca="1">IFERROR(IF(Data_Noise!D129="","",IF($B$3="On",IF(Data_Noise!D129&lt;=0,0,IF($BZ129&gt;=Data_Noise!D129,0,Data_Noise!D129-$BZ129)),Data_Noise!D129)),"")</f>
        <v>14.009377950605924</v>
      </c>
      <c r="E129" s="79">
        <f ca="1">IFERROR(IF(Data_Noise!E129="","",IF($B$3="On",IF(Data_Noise!E129&lt;=0,0,IF($BZ129&gt;=Data_Noise!E129,0,Data_Noise!E129-$BZ129)),Data_Noise!E129)),"")</f>
        <v>7.4919212973558471</v>
      </c>
      <c r="F129" s="79">
        <f ca="1">IFERROR(IF(Data_Noise!F129="","",IF($B$3="On",IF(Data_Noise!F129&lt;=0,0,IF($BZ129&gt;=Data_Noise!F129,0,Data_Noise!F129-$BZ129)),Data_Noise!F129)),"")</f>
        <v>1.6605938910122484</v>
      </c>
      <c r="G129" s="79">
        <f ca="1">IFERROR(IF(Data_Noise!G129="","",IF($B$3="On",IF(Data_Noise!G129&lt;=0,0,IF($BZ129&gt;=Data_Noise!G129,0,Data_Noise!G129-$BZ129)),Data_Noise!G129)),"")</f>
        <v>1.2196787122880703</v>
      </c>
      <c r="H129" s="79">
        <f ca="1">IFERROR(IF(Data_Noise!H129="","",IF($B$3="On",IF(Data_Noise!H129&lt;=0,0,IF($BZ129&gt;=Data_Noise!H129,0,Data_Noise!H129-$BZ129)),Data_Noise!H129)),"")</f>
        <v>0</v>
      </c>
      <c r="I129" s="79">
        <f ca="1">IFERROR(IF(Data_Noise!I129="","",IF($B$3="On",IF(Data_Noise!I129&lt;=0,0,IF($BZ129&gt;=Data_Noise!I129,0,Data_Noise!I129-$BZ129)),Data_Noise!I129)),"")</f>
        <v>0</v>
      </c>
      <c r="J129" s="79">
        <f ca="1">IFERROR(IF(Data_Noise!J129="","",IF($B$3="On",IF(Data_Noise!J129&lt;=0,0,IF($BZ129&gt;=Data_Noise!J129,0,Data_Noise!J129-$BZ129)),Data_Noise!J129)),"")</f>
        <v>0</v>
      </c>
      <c r="K129" s="79">
        <f ca="1">IFERROR(IF(Data_Noise!K129="","",IF($B$3="On",IF(Data_Noise!K129&lt;=0,0,IF($BZ129&gt;=Data_Noise!K129,0,Data_Noise!K129-$BZ129)),Data_Noise!K129)),"")</f>
        <v>0</v>
      </c>
      <c r="L129" s="79">
        <f ca="1">IFERROR(IF(Data_Noise!L129="","",IF($B$3="On",IF(Data_Noise!L129&lt;=0,0,IF($BZ129&gt;=Data_Noise!L129,0,Data_Noise!L129-$BZ129)),Data_Noise!L129)),"")</f>
        <v>0</v>
      </c>
      <c r="M129" s="79">
        <f ca="1">IFERROR(IF(Data_Noise!M129="","",IF($B$3="On",IF(Data_Noise!M129&lt;=0,0,IF($BZ129&gt;=Data_Noise!M129,0,Data_Noise!M129-$BZ129)),Data_Noise!M129)),"")</f>
        <v>0</v>
      </c>
      <c r="N129" s="79">
        <f ca="1">IFERROR(IF(Data_Noise!N129="","",IF($B$3="On",IF(Data_Noise!N129&lt;=0,0,IF($BZ129&gt;=Data_Noise!N129,0,Data_Noise!N129-$BZ129)),Data_Noise!N129)),"")</f>
        <v>0</v>
      </c>
      <c r="O129" s="79">
        <f ca="1">IFERROR(IF(Data_Noise!O129="","",IF($B$3="On",IF(Data_Noise!O129&lt;=0,0,IF($BZ129&gt;=Data_Noise!O129,0,Data_Noise!O129-$BZ129)),Data_Noise!O129)),"")</f>
        <v>0</v>
      </c>
      <c r="P129" s="79">
        <f ca="1">IFERROR(IF(Data_Noise!P129="","",IF($B$3="On",IF(Data_Noise!P129&lt;=0,0,IF($BZ129&gt;=Data_Noise!P129,0,Data_Noise!P129-$BZ129)),Data_Noise!P129)),"")</f>
        <v>0</v>
      </c>
      <c r="Q129" s="79">
        <f ca="1">IFERROR(IF(Data_Noise!Q129="","",IF($B$3="On",IF(Data_Noise!Q129&lt;=0,0,IF($BZ129&gt;=Data_Noise!Q129,0,Data_Noise!Q129-$BZ129)),Data_Noise!Q129)),"")</f>
        <v>0</v>
      </c>
      <c r="R129" s="79">
        <f ca="1">IFERROR(IF(Data_Noise!R129="","",IF($B$3="On",IF(Data_Noise!R129&lt;=0,0,IF($BZ129&gt;=Data_Noise!R129,0,Data_Noise!R129-$BZ129)),Data_Noise!R129)),"")</f>
        <v>0</v>
      </c>
      <c r="S129" s="79">
        <f ca="1">IFERROR(IF(Data_Noise!S129="","",IF($B$3="On",IF(Data_Noise!S129&lt;=0,0,IF($BZ129&gt;=Data_Noise!S129,0,Data_Noise!S129-$BZ129)),Data_Noise!S129)),"")</f>
        <v>0</v>
      </c>
      <c r="T129" s="79">
        <f ca="1">IFERROR(IF(Data_Noise!T129="","",IF($B$3="On",IF(Data_Noise!T129&lt;=0,0,IF($BZ129&gt;=Data_Noise!T129,0,Data_Noise!T129-$BZ129)),Data_Noise!T129)),"")</f>
        <v>0</v>
      </c>
      <c r="U129" s="79">
        <f ca="1">IFERROR(IF(Data_Noise!U129="","",IF($B$3="On",IF(Data_Noise!U129&lt;=0,0,IF($BZ129&gt;=Data_Noise!U129,0,Data_Noise!U129-$BZ129)),Data_Noise!U129)),"")</f>
        <v>0</v>
      </c>
      <c r="V129" s="79">
        <f ca="1">IFERROR(IF(Data_Noise!V129="","",IF($B$3="On",IF(Data_Noise!V129&lt;=0,0,IF($BZ129&gt;=Data_Noise!V129,0,Data_Noise!V129-$BZ129)),Data_Noise!V129)),"")</f>
        <v>0</v>
      </c>
      <c r="W129" s="79">
        <f ca="1">IFERROR(IF(Data_Noise!W129="","",IF($B$3="On",IF(Data_Noise!W129&lt;=0,0,IF($BZ129&gt;=Data_Noise!W129,0,Data_Noise!W129-$BZ129)),Data_Noise!W129)),"")</f>
        <v>0</v>
      </c>
      <c r="X129" s="79">
        <f ca="1">IFERROR(IF(Data_Noise!X129="","",IF($B$3="On",IF(Data_Noise!X129&lt;=0,0,IF($BZ129&gt;=Data_Noise!X129,0,Data_Noise!X129-$BZ129)),Data_Noise!X129)),"")</f>
        <v>0</v>
      </c>
      <c r="Y129" s="79">
        <f ca="1">IFERROR(IF(Data_Noise!Y129="","",IF($B$3="On",IF(Data_Noise!Y129&lt;=0,0,IF($BZ129&gt;=Data_Noise!Y129,0,Data_Noise!Y129-$BZ129)),Data_Noise!Y129)),"")</f>
        <v>0</v>
      </c>
      <c r="Z129" s="79">
        <f ca="1">IFERROR(IF(Data_Noise!Z129="","",IF($B$3="On",IF(Data_Noise!Z129&lt;=0,0,IF($BZ129&gt;=Data_Noise!Z129,0,Data_Noise!Z129-$BZ129)),Data_Noise!Z129)),"")</f>
        <v>0</v>
      </c>
      <c r="AA129" s="79">
        <f ca="1">IFERROR(IF(Data_Noise!AA129="","",IF($B$3="On",IF(Data_Noise!AA129&lt;=0,0,IF($BZ129&gt;=Data_Noise!AA129,0,Data_Noise!AA129-$BZ129)),Data_Noise!AA129)),"")</f>
        <v>0.19996604758376435</v>
      </c>
      <c r="AB129" s="79">
        <f ca="1">IFERROR(IF(Data_Noise!AB129="","",IF($B$3="On",IF(Data_Noise!AB129&lt;=0,0,IF($BZ129&gt;=Data_Noise!AB129,0,Data_Noise!AB129-$BZ129)),Data_Noise!AB129)),"")</f>
        <v>7.3402095253916277</v>
      </c>
      <c r="AC129" s="79">
        <f ca="1">IFERROR(IF(Data_Noise!AC129="","",IF($B$3="On",IF(Data_Noise!AC129&lt;=0,0,IF($BZ129&gt;=Data_Noise!AC129,0,Data_Noise!AC129-$BZ129)),Data_Noise!AC129)),"")</f>
        <v>21.30505742075675</v>
      </c>
      <c r="AD129" s="79">
        <f ca="1">IFERROR(IF(Data_Noise!AD129="","",IF($B$3="On",IF(Data_Noise!AD129&lt;=0,0,IF($BZ129&gt;=Data_Noise!AD129,0,Data_Noise!AD129-$BZ129)),Data_Noise!AD129)),"")</f>
        <v>48.555233309726418</v>
      </c>
      <c r="AE129" s="79">
        <f ca="1">IFERROR(IF(Data_Noise!AE129="","",IF($B$3="On",IF(Data_Noise!AE129&lt;=0,0,IF($BZ129&gt;=Data_Noise!AE129,0,Data_Noise!AE129-$BZ129)),Data_Noise!AE129)),"")</f>
        <v>99.63078028901738</v>
      </c>
      <c r="AF129" s="79">
        <f ca="1">IFERROR(IF(Data_Noise!AF129="","",IF($B$3="On",IF(Data_Noise!AF129&lt;=0,0,IF($BZ129&gt;=Data_Noise!AF129,0,Data_Noise!AF129-$BZ129)),Data_Noise!AF129)),"")</f>
        <v>192.59838296956363</v>
      </c>
      <c r="AG129" s="79">
        <f ca="1">IFERROR(IF(Data_Noise!AG129="","",IF($B$3="On",IF(Data_Noise!AG129&lt;=0,0,IF($BZ129&gt;=Data_Noise!AG129,0,Data_Noise!AG129-$BZ129)),Data_Noise!AG129)),"")</f>
        <v>358.59668736599502</v>
      </c>
      <c r="AH129" s="79">
        <f ca="1">IFERROR(IF(Data_Noise!AH129="","",IF($B$3="On",IF(Data_Noise!AH129&lt;=0,0,IF($BZ129&gt;=Data_Noise!AH129,0,Data_Noise!AH129-$BZ129)),Data_Noise!AH129)),"")</f>
        <v>617.24450521723645</v>
      </c>
      <c r="AI129" s="79">
        <f ca="1">IFERROR(IF(Data_Noise!AI129="","",IF($B$3="On",IF(Data_Noise!AI129&lt;=0,0,IF($BZ129&gt;=Data_Noise!AI129,0,Data_Noise!AI129-$BZ129)),Data_Noise!AI129)),"")</f>
        <v>959.4178776162114</v>
      </c>
      <c r="AJ129" s="79">
        <f ca="1">IFERROR(IF(Data_Noise!AJ129="","",IF($B$3="On",IF(Data_Noise!AJ129&lt;=0,0,IF($BZ129&gt;=Data_Noise!AJ129,0,Data_Noise!AJ129-$BZ129)),Data_Noise!AJ129)),"")</f>
        <v>1317.2305575544442</v>
      </c>
      <c r="AK129" s="79">
        <f ca="1">IFERROR(IF(Data_Noise!AK129="","",IF($B$3="On",IF(Data_Noise!AK129&lt;=0,0,IF($BZ129&gt;=Data_Noise!AK129,0,Data_Noise!AK129-$BZ129)),Data_Noise!AK129)),"")</f>
        <v>1633.6490783456097</v>
      </c>
      <c r="AL129" s="79">
        <f ca="1">IFERROR(IF(Data_Noise!AL129="","",IF($B$3="On",IF(Data_Noise!AL129&lt;=0,0,IF($BZ129&gt;=Data_Noise!AL129,0,Data_Noise!AL129-$BZ129)),Data_Noise!AL129)),"")</f>
        <v>1865.5482701072265</v>
      </c>
      <c r="AM129" s="79">
        <f ca="1">IFERROR(IF(Data_Noise!AM129="","",IF($B$3="On",IF(Data_Noise!AM129&lt;=0,0,IF($BZ129&gt;=Data_Noise!AM129,0,Data_Noise!AM129-$BZ129)),Data_Noise!AM129)),"")</f>
        <v>2026.4206237018998</v>
      </c>
      <c r="AN129" s="79">
        <f ca="1">IFERROR(IF(Data_Noise!AN129="","",IF($B$3="On",IF(Data_Noise!AN129&lt;=0,0,IF($BZ129&gt;=Data_Noise!AN129,0,Data_Noise!AN129-$BZ129)),Data_Noise!AN129)),"")</f>
        <v>2127.3895907670367</v>
      </c>
      <c r="AO129" s="79">
        <f ca="1">IFERROR(IF(Data_Noise!AO129="","",IF($B$3="On",IF(Data_Noise!AO129&lt;=0,0,IF($BZ129&gt;=Data_Noise!AO129,0,Data_Noise!AO129-$BZ129)),Data_Noise!AO129)),"")</f>
        <v>2190.7567922083335</v>
      </c>
      <c r="AP129" s="79">
        <f ca="1">IFERROR(IF(Data_Noise!AP129="","",IF($B$3="On",IF(Data_Noise!AP129&lt;=0,0,IF($BZ129&gt;=Data_Noise!AP129,0,Data_Noise!AP129-$BZ129)),Data_Noise!AP129)),"")</f>
        <v>2216.5469752474269</v>
      </c>
      <c r="AQ129" s="79" t="str">
        <f>IFERROR(IF(Data_Noise!AQ129="","",IF($B$3="On",IF(Data_Noise!AQ129&lt;=0,0,IF($BZ129&gt;=Data_Noise!AQ129,0,Data_Noise!AQ129-$BZ129)),Data_Noise!AQ129)),"")</f>
        <v/>
      </c>
      <c r="AR129" s="79" t="str">
        <f>IFERROR(IF(Data_Noise!AR129="","",IF($B$3="On",IF(Data_Noise!AR129&lt;=0,0,IF($BZ129&gt;=Data_Noise!AR129,0,Data_Noise!AR129-$BZ129)),Data_Noise!AR129)),"")</f>
        <v/>
      </c>
      <c r="AS129" s="79" t="str">
        <f>IFERROR(IF(Data_Noise!AS129="","",IF($B$3="On",IF(Data_Noise!AS129&lt;=0,0,IF($BZ129&gt;=Data_Noise!AS129,0,Data_Noise!AS129-$BZ129)),Data_Noise!AS129)),"")</f>
        <v/>
      </c>
      <c r="AT129" s="79" t="str">
        <f>IFERROR(IF(Data_Noise!AT129="","",IF($B$3="On",IF(Data_Noise!AT129&lt;=0,0,IF($BZ129&gt;=Data_Noise!AT129,0,Data_Noise!AT129-$BZ129)),Data_Noise!AT129)),"")</f>
        <v/>
      </c>
      <c r="AU129" s="79" t="str">
        <f>IFERROR(IF(Data_Noise!AU129="","",IF($B$3="On",IF(Data_Noise!AU129&lt;=0,0,IF($BZ129&gt;=Data_Noise!AU129,0,Data_Noise!AU129-$BZ129)),Data_Noise!AU129)),"")</f>
        <v/>
      </c>
      <c r="AV129" s="79" t="str">
        <f>IFERROR(IF(Data_Noise!AV129="","",IF($B$3="On",IF(Data_Noise!AV129&lt;=0,0,IF($BZ129&gt;=Data_Noise!AV129,0,Data_Noise!AV129-$BZ129)),Data_Noise!AV129)),"")</f>
        <v/>
      </c>
      <c r="AW129" s="79" t="str">
        <f>IFERROR(IF(Data_Noise!AW129="","",IF($B$3="On",IF(Data_Noise!AW129&lt;=0,0,IF($BZ129&gt;=Data_Noise!AW129,0,Data_Noise!AW129-$BZ129)),Data_Noise!AW129)),"")</f>
        <v/>
      </c>
      <c r="AX129" s="79" t="str">
        <f>IFERROR(IF(Data_Noise!AX129="","",IF($B$3="On",IF(Data_Noise!AX129&lt;=0,0,IF($BZ129&gt;=Data_Noise!AX129,0,Data_Noise!AX129-$BZ129)),Data_Noise!AX129)),"")</f>
        <v/>
      </c>
      <c r="AY129" s="79" t="str">
        <f>IFERROR(IF(Data_Noise!AY129="","",IF($B$3="On",IF(Data_Noise!AY129&lt;=0,0,IF($BZ129&gt;=Data_Noise!AY129,0,Data_Noise!AY129-$BZ129)),Data_Noise!AY129)),"")</f>
        <v/>
      </c>
      <c r="AZ129" s="79" t="str">
        <f>IFERROR(IF(Data_Noise!AZ129="","",IF($B$3="On",IF(Data_Noise!AZ129&lt;=0,0,IF($BZ129&gt;=Data_Noise!AZ129,0,Data_Noise!AZ129-$BZ129)),Data_Noise!AZ129)),"")</f>
        <v/>
      </c>
      <c r="BA129">
        <f ca="1">IF(BA$3="","",Data_Noise!C129)</f>
        <v>24.6007658457529</v>
      </c>
      <c r="BB129">
        <f ca="1">IF(BB$3="","",Data_Noise!D129)</f>
        <v>18.680615216069477</v>
      </c>
      <c r="BC129">
        <f ca="1">IF(BC$3="","",Data_Noise!E129)</f>
        <v>12.163158562819399</v>
      </c>
      <c r="BD129">
        <f ca="1">IF(BD$3="","",Data_Noise!F129)</f>
        <v>6.3318311564758005</v>
      </c>
      <c r="BE129">
        <f ca="1">IF(BE$3="","",Data_Noise!G129)</f>
        <v>5.8909159777516225</v>
      </c>
      <c r="BF129">
        <f ca="1">IF(BF$3="","",Data_Noise!H129)</f>
        <v>4.2498309331870905</v>
      </c>
      <c r="BG129">
        <f ca="1">IF(BG$3="","",Data_Noise!I129)</f>
        <v>2.2402802819725998</v>
      </c>
      <c r="BH129">
        <f ca="1">IF(BH$3="","",Data_Noise!J129)</f>
        <v>0.52911476444357364</v>
      </c>
      <c r="BI129">
        <f ca="1">IF(BI$3="","",Data_Noise!K129)</f>
        <v>0.12021946501287702</v>
      </c>
      <c r="BJ129">
        <f ca="1">IF(BJ$3="","",Data_Noise!L129)</f>
        <v>-0.88013313045136299</v>
      </c>
      <c r="BK129">
        <f ca="1">IF(BK$3="","",Data_Noise!M129)</f>
        <v>-3.1851960325417767</v>
      </c>
      <c r="BL129">
        <f ca="1">IF(BL$3="","",Data_Noise!N129)</f>
        <v>-5.0868292310686529</v>
      </c>
      <c r="BM129">
        <f ca="1">IF(BM$3="","",Data_Noise!O129)</f>
        <v>-4.9284893583973535</v>
      </c>
      <c r="BN129" t="str">
        <f>IF(BN$3="","",Data_Noise!P129)</f>
        <v/>
      </c>
      <c r="BO129" t="str">
        <f>IF(BO$3="","",Data_Noise!Q129)</f>
        <v/>
      </c>
      <c r="BP129" t="str">
        <f>IF(BP$3="","",Data_Noise!R129)</f>
        <v/>
      </c>
      <c r="BQ129" t="str">
        <f>IF(BQ$3="","",Data_Noise!S129)</f>
        <v/>
      </c>
      <c r="BR129" t="str">
        <f>IF(BR$3="","",Data_Noise!T129)</f>
        <v/>
      </c>
      <c r="BS129" t="str">
        <f>IF(BS$3="","",Data_Noise!U129)</f>
        <v/>
      </c>
      <c r="BT129" t="str">
        <f>IF(BT$3="","",Data_Noise!V129)</f>
        <v/>
      </c>
      <c r="BU129" t="str">
        <f>IF(BU$3="","",Data_Noise!W129)</f>
        <v/>
      </c>
      <c r="BV129" t="str">
        <f>IF(BV$3="","",Data_Noise!X129)</f>
        <v/>
      </c>
      <c r="BW129" t="str">
        <f>IF(BW$3="","",Data_Noise!Y129)</f>
        <v/>
      </c>
      <c r="BX129" t="str">
        <f>IF(BX$3="","",Data_Noise!Z129)</f>
        <v/>
      </c>
      <c r="BY129" t="str">
        <f>IF(BY$3="","",Data_Noise!AA129)</f>
        <v/>
      </c>
      <c r="BZ129">
        <f t="shared" ca="1" si="2"/>
        <v>4.6712372654635521</v>
      </c>
    </row>
    <row r="130" spans="1:78" x14ac:dyDescent="0.25">
      <c r="A130" s="79">
        <f ca="1">Data_Initial!A130</f>
        <v>2</v>
      </c>
      <c r="B130" s="79" t="str">
        <f ca="1">Data_Initial!B130</f>
        <v>G7</v>
      </c>
      <c r="C130" s="79">
        <f ca="1">IFERROR(IF(Data_Noise!C130="","",IF($B$3="On",IF(Data_Noise!C130&lt;=0,0,IF($BZ130&gt;=Data_Noise!C130,0,Data_Noise!C130-$BZ130)),Data_Noise!C130)),"")</f>
        <v>3.4901487072899116</v>
      </c>
      <c r="D130" s="79">
        <f ca="1">IFERROR(IF(Data_Noise!D130="","",IF($B$3="On",IF(Data_Noise!D130&lt;=0,0,IF($BZ130&gt;=Data_Noise!D130,0,Data_Noise!D130-$BZ130)),Data_Noise!D130)),"")</f>
        <v>3.5874318793843338</v>
      </c>
      <c r="E130" s="79">
        <f ca="1">IFERROR(IF(Data_Noise!E130="","",IF($B$3="On",IF(Data_Noise!E130&lt;=0,0,IF($BZ130&gt;=Data_Noise!E130,0,Data_Noise!E130-$BZ130)),Data_Noise!E130)),"")</f>
        <v>4.0471190067966898</v>
      </c>
      <c r="F130" s="79">
        <f ca="1">IFERROR(IF(Data_Noise!F130="","",IF($B$3="On",IF(Data_Noise!F130&lt;=0,0,IF($BZ130&gt;=Data_Noise!F130,0,Data_Noise!F130-$BZ130)),Data_Noise!F130)),"")</f>
        <v>5.0902688023757401</v>
      </c>
      <c r="G130" s="79">
        <f ca="1">IFERROR(IF(Data_Noise!G130="","",IF($B$3="On",IF(Data_Noise!G130&lt;=0,0,IF($BZ130&gt;=Data_Noise!G130,0,Data_Noise!G130-$BZ130)),Data_Noise!G130)),"")</f>
        <v>2.4710606334499099</v>
      </c>
      <c r="H130" s="79">
        <f ca="1">IFERROR(IF(Data_Noise!H130="","",IF($B$3="On",IF(Data_Noise!H130&lt;=0,0,IF($BZ130&gt;=Data_Noise!H130,0,Data_Noise!H130-$BZ130)),Data_Noise!H130)),"")</f>
        <v>0.60306386655053634</v>
      </c>
      <c r="I130" s="79">
        <f ca="1">IFERROR(IF(Data_Noise!I130="","",IF($B$3="On",IF(Data_Noise!I130&lt;=0,0,IF($BZ130&gt;=Data_Noise!I130,0,Data_Noise!I130-$BZ130)),Data_Noise!I130)),"")</f>
        <v>0</v>
      </c>
      <c r="J130" s="79">
        <f ca="1">IFERROR(IF(Data_Noise!J130="","",IF($B$3="On",IF(Data_Noise!J130&lt;=0,0,IF($BZ130&gt;=Data_Noise!J130,0,Data_Noise!J130-$BZ130)),Data_Noise!J130)),"")</f>
        <v>0</v>
      </c>
      <c r="K130" s="79">
        <f ca="1">IFERROR(IF(Data_Noise!K130="","",IF($B$3="On",IF(Data_Noise!K130&lt;=0,0,IF($BZ130&gt;=Data_Noise!K130,0,Data_Noise!K130-$BZ130)),Data_Noise!K130)),"")</f>
        <v>0</v>
      </c>
      <c r="L130" s="79">
        <f ca="1">IFERROR(IF(Data_Noise!L130="","",IF($B$3="On",IF(Data_Noise!L130&lt;=0,0,IF($BZ130&gt;=Data_Noise!L130,0,Data_Noise!L130-$BZ130)),Data_Noise!L130)),"")</f>
        <v>0</v>
      </c>
      <c r="M130" s="79">
        <f ca="1">IFERROR(IF(Data_Noise!M130="","",IF($B$3="On",IF(Data_Noise!M130&lt;=0,0,IF($BZ130&gt;=Data_Noise!M130,0,Data_Noise!M130-$BZ130)),Data_Noise!M130)),"")</f>
        <v>0</v>
      </c>
      <c r="N130" s="79">
        <f ca="1">IFERROR(IF(Data_Noise!N130="","",IF($B$3="On",IF(Data_Noise!N130&lt;=0,0,IF($BZ130&gt;=Data_Noise!N130,0,Data_Noise!N130-$BZ130)),Data_Noise!N130)),"")</f>
        <v>0</v>
      </c>
      <c r="O130" s="79">
        <f ca="1">IFERROR(IF(Data_Noise!O130="","",IF($B$3="On",IF(Data_Noise!O130&lt;=0,0,IF($BZ130&gt;=Data_Noise!O130,0,Data_Noise!O130-$BZ130)),Data_Noise!O130)),"")</f>
        <v>0</v>
      </c>
      <c r="P130" s="79">
        <f ca="1">IFERROR(IF(Data_Noise!P130="","",IF($B$3="On",IF(Data_Noise!P130&lt;=0,0,IF($BZ130&gt;=Data_Noise!P130,0,Data_Noise!P130-$BZ130)),Data_Noise!P130)),"")</f>
        <v>0</v>
      </c>
      <c r="Q130" s="79">
        <f ca="1">IFERROR(IF(Data_Noise!Q130="","",IF($B$3="On",IF(Data_Noise!Q130&lt;=0,0,IF($BZ130&gt;=Data_Noise!Q130,0,Data_Noise!Q130-$BZ130)),Data_Noise!Q130)),"")</f>
        <v>0</v>
      </c>
      <c r="R130" s="79">
        <f ca="1">IFERROR(IF(Data_Noise!R130="","",IF($B$3="On",IF(Data_Noise!R130&lt;=0,0,IF($BZ130&gt;=Data_Noise!R130,0,Data_Noise!R130-$BZ130)),Data_Noise!R130)),"")</f>
        <v>0</v>
      </c>
      <c r="S130" s="79">
        <f ca="1">IFERROR(IF(Data_Noise!S130="","",IF($B$3="On",IF(Data_Noise!S130&lt;=0,0,IF($BZ130&gt;=Data_Noise!S130,0,Data_Noise!S130-$BZ130)),Data_Noise!S130)),"")</f>
        <v>0</v>
      </c>
      <c r="T130" s="79">
        <f ca="1">IFERROR(IF(Data_Noise!T130="","",IF($B$3="On",IF(Data_Noise!T130&lt;=0,0,IF($BZ130&gt;=Data_Noise!T130,0,Data_Noise!T130-$BZ130)),Data_Noise!T130)),"")</f>
        <v>0</v>
      </c>
      <c r="U130" s="79">
        <f ca="1">IFERROR(IF(Data_Noise!U130="","",IF($B$3="On",IF(Data_Noise!U130&lt;=0,0,IF($BZ130&gt;=Data_Noise!U130,0,Data_Noise!U130-$BZ130)),Data_Noise!U130)),"")</f>
        <v>0</v>
      </c>
      <c r="V130" s="79">
        <f ca="1">IFERROR(IF(Data_Noise!V130="","",IF($B$3="On",IF(Data_Noise!V130&lt;=0,0,IF($BZ130&gt;=Data_Noise!V130,0,Data_Noise!V130-$BZ130)),Data_Noise!V130)),"")</f>
        <v>0</v>
      </c>
      <c r="W130" s="79">
        <f ca="1">IFERROR(IF(Data_Noise!W130="","",IF($B$3="On",IF(Data_Noise!W130&lt;=0,0,IF($BZ130&gt;=Data_Noise!W130,0,Data_Noise!W130-$BZ130)),Data_Noise!W130)),"")</f>
        <v>0</v>
      </c>
      <c r="X130" s="79">
        <f ca="1">IFERROR(IF(Data_Noise!X130="","",IF($B$3="On",IF(Data_Noise!X130&lt;=0,0,IF($BZ130&gt;=Data_Noise!X130,0,Data_Noise!X130-$BZ130)),Data_Noise!X130)),"")</f>
        <v>0</v>
      </c>
      <c r="Y130" s="79">
        <f ca="1">IFERROR(IF(Data_Noise!Y130="","",IF($B$3="On",IF(Data_Noise!Y130&lt;=0,0,IF($BZ130&gt;=Data_Noise!Y130,0,Data_Noise!Y130-$BZ130)),Data_Noise!Y130)),"")</f>
        <v>0.65323497436525102</v>
      </c>
      <c r="Z130" s="79">
        <f ca="1">IFERROR(IF(Data_Noise!Z130="","",IF($B$3="On",IF(Data_Noise!Z130&lt;=0,0,IF($BZ130&gt;=Data_Noise!Z130,0,Data_Noise!Z130-$BZ130)),Data_Noise!Z130)),"")</f>
        <v>9.3861272668422231</v>
      </c>
      <c r="AA130" s="79">
        <f ca="1">IFERROR(IF(Data_Noise!AA130="","",IF($B$3="On",IF(Data_Noise!AA130&lt;=0,0,IF($BZ130&gt;=Data_Noise!AA130,0,Data_Noise!AA130-$BZ130)),Data_Noise!AA130)),"")</f>
        <v>28.037693976382556</v>
      </c>
      <c r="AB130" s="79">
        <f ca="1">IFERROR(IF(Data_Noise!AB130="","",IF($B$3="On",IF(Data_Noise!AB130&lt;=0,0,IF($BZ130&gt;=Data_Noise!AB130,0,Data_Noise!AB130-$BZ130)),Data_Noise!AB130)),"")</f>
        <v>61.753430981178198</v>
      </c>
      <c r="AC130" s="79">
        <f ca="1">IFERROR(IF(Data_Noise!AC130="","",IF($B$3="On",IF(Data_Noise!AC130&lt;=0,0,IF($BZ130&gt;=Data_Noise!AC130,0,Data_Noise!AC130-$BZ130)),Data_Noise!AC130)),"")</f>
        <v>124.6647810343883</v>
      </c>
      <c r="AD130" s="79">
        <f ca="1">IFERROR(IF(Data_Noise!AD130="","",IF($B$3="On",IF(Data_Noise!AD130&lt;=0,0,IF($BZ130&gt;=Data_Noise!AD130,0,Data_Noise!AD130-$BZ130)),Data_Noise!AD130)),"")</f>
        <v>240.564225255845</v>
      </c>
      <c r="AE130" s="79">
        <f ca="1">IFERROR(IF(Data_Noise!AE130="","",IF($B$3="On",IF(Data_Noise!AE130&lt;=0,0,IF($BZ130&gt;=Data_Noise!AE130,0,Data_Noise!AE130-$BZ130)),Data_Noise!AE130)),"")</f>
        <v>447.58233739579998</v>
      </c>
      <c r="AF130" s="79">
        <f ca="1">IFERROR(IF(Data_Noise!AF130="","",IF($B$3="On",IF(Data_Noise!AF130&lt;=0,0,IF($BZ130&gt;=Data_Noise!AF130,0,Data_Noise!AF130-$BZ130)),Data_Noise!AF130)),"")</f>
        <v>795.03386432670584</v>
      </c>
      <c r="AG130" s="79">
        <f ca="1">IFERROR(IF(Data_Noise!AG130="","",IF($B$3="On",IF(Data_Noise!AG130&lt;=0,0,IF($BZ130&gt;=Data_Noise!AG130,0,Data_Noise!AG130-$BZ130)),Data_Noise!AG130)),"")</f>
        <v>1314.9412269804759</v>
      </c>
      <c r="AH130" s="79">
        <f ca="1">IFERROR(IF(Data_Noise!AH130="","",IF($B$3="On",IF(Data_Noise!AH130&lt;=0,0,IF($BZ130&gt;=Data_Noise!AH130,0,Data_Noise!AH130-$BZ130)),Data_Noise!AH130)),"")</f>
        <v>1966.4644709118863</v>
      </c>
      <c r="AI130" s="79">
        <f ca="1">IFERROR(IF(Data_Noise!AI130="","",IF($B$3="On",IF(Data_Noise!AI130&lt;=0,0,IF($BZ130&gt;=Data_Noise!AI130,0,Data_Noise!AI130-$BZ130)),Data_Noise!AI130)),"")</f>
        <v>2646.3737501233259</v>
      </c>
      <c r="AJ130" s="79">
        <f ca="1">IFERROR(IF(Data_Noise!AJ130="","",IF($B$3="On",IF(Data_Noise!AJ130&lt;=0,0,IF($BZ130&gt;=Data_Noise!AJ130,0,Data_Noise!AJ130-$BZ130)),Data_Noise!AJ130)),"")</f>
        <v>3237.8914412834797</v>
      </c>
      <c r="AK130" s="79">
        <f ca="1">IFERROR(IF(Data_Noise!AK130="","",IF($B$3="On",IF(Data_Noise!AK130&lt;=0,0,IF($BZ130&gt;=Data_Noise!AK130,0,Data_Noise!AK130-$BZ130)),Data_Noise!AK130)),"")</f>
        <v>3680.2314885648098</v>
      </c>
      <c r="AL130" s="79">
        <f ca="1">IFERROR(IF(Data_Noise!AL130="","",IF($B$3="On",IF(Data_Noise!AL130&lt;=0,0,IF($BZ130&gt;=Data_Noise!AL130,0,Data_Noise!AL130-$BZ130)),Data_Noise!AL130)),"")</f>
        <v>3974.6517331758791</v>
      </c>
      <c r="AM130" s="79">
        <f ca="1">IFERROR(IF(Data_Noise!AM130="","",IF($B$3="On",IF(Data_Noise!AM130&lt;=0,0,IF($BZ130&gt;=Data_Noise!AM130,0,Data_Noise!AM130-$BZ130)),Data_Noise!AM130)),"")</f>
        <v>4155.3232550724797</v>
      </c>
      <c r="AN130" s="79">
        <f ca="1">IFERROR(IF(Data_Noise!AN130="","",IF($B$3="On",IF(Data_Noise!AN130&lt;=0,0,IF($BZ130&gt;=Data_Noise!AN130,0,Data_Noise!AN130-$BZ130)),Data_Noise!AN130)),"")</f>
        <v>4265.3144158596824</v>
      </c>
      <c r="AO130" s="79">
        <f ca="1">IFERROR(IF(Data_Noise!AO130="","",IF($B$3="On",IF(Data_Noise!AO130&lt;=0,0,IF($BZ130&gt;=Data_Noise!AO130,0,Data_Noise!AO130-$BZ130)),Data_Noise!AO130)),"")</f>
        <v>4337.4348852315325</v>
      </c>
      <c r="AP130" s="79">
        <f ca="1">IFERROR(IF(Data_Noise!AP130="","",IF($B$3="On",IF(Data_Noise!AP130&lt;=0,0,IF($BZ130&gt;=Data_Noise!AP130,0,Data_Noise!AP130-$BZ130)),Data_Noise!AP130)),"")</f>
        <v>4367.8507484081747</v>
      </c>
      <c r="AQ130" s="79" t="str">
        <f>IFERROR(IF(Data_Noise!AQ130="","",IF($B$3="On",IF(Data_Noise!AQ130&lt;=0,0,IF($BZ130&gt;=Data_Noise!AQ130,0,Data_Noise!AQ130-$BZ130)),Data_Noise!AQ130)),"")</f>
        <v/>
      </c>
      <c r="AR130" s="79" t="str">
        <f>IFERROR(IF(Data_Noise!AR130="","",IF($B$3="On",IF(Data_Noise!AR130&lt;=0,0,IF($BZ130&gt;=Data_Noise!AR130,0,Data_Noise!AR130-$BZ130)),Data_Noise!AR130)),"")</f>
        <v/>
      </c>
      <c r="AS130" s="79" t="str">
        <f>IFERROR(IF(Data_Noise!AS130="","",IF($B$3="On",IF(Data_Noise!AS130&lt;=0,0,IF($BZ130&gt;=Data_Noise!AS130,0,Data_Noise!AS130-$BZ130)),Data_Noise!AS130)),"")</f>
        <v/>
      </c>
      <c r="AT130" s="79" t="str">
        <f>IFERROR(IF(Data_Noise!AT130="","",IF($B$3="On",IF(Data_Noise!AT130&lt;=0,0,IF($BZ130&gt;=Data_Noise!AT130,0,Data_Noise!AT130-$BZ130)),Data_Noise!AT130)),"")</f>
        <v/>
      </c>
      <c r="AU130" s="79" t="str">
        <f>IFERROR(IF(Data_Noise!AU130="","",IF($B$3="On",IF(Data_Noise!AU130&lt;=0,0,IF($BZ130&gt;=Data_Noise!AU130,0,Data_Noise!AU130-$BZ130)),Data_Noise!AU130)),"")</f>
        <v/>
      </c>
      <c r="AV130" s="79" t="str">
        <f>IFERROR(IF(Data_Noise!AV130="","",IF($B$3="On",IF(Data_Noise!AV130&lt;=0,0,IF($BZ130&gt;=Data_Noise!AV130,0,Data_Noise!AV130-$BZ130)),Data_Noise!AV130)),"")</f>
        <v/>
      </c>
      <c r="AW130" s="79" t="str">
        <f>IFERROR(IF(Data_Noise!AW130="","",IF($B$3="On",IF(Data_Noise!AW130&lt;=0,0,IF($BZ130&gt;=Data_Noise!AW130,0,Data_Noise!AW130-$BZ130)),Data_Noise!AW130)),"")</f>
        <v/>
      </c>
      <c r="AX130" s="79" t="str">
        <f>IFERROR(IF(Data_Noise!AX130="","",IF($B$3="On",IF(Data_Noise!AX130&lt;=0,0,IF($BZ130&gt;=Data_Noise!AX130,0,Data_Noise!AX130-$BZ130)),Data_Noise!AX130)),"")</f>
        <v/>
      </c>
      <c r="AY130" s="79" t="str">
        <f>IFERROR(IF(Data_Noise!AY130="","",IF($B$3="On",IF(Data_Noise!AY130&lt;=0,0,IF($BZ130&gt;=Data_Noise!AY130,0,Data_Noise!AY130-$BZ130)),Data_Noise!AY130)),"")</f>
        <v/>
      </c>
      <c r="AZ130" s="79" t="str">
        <f>IFERROR(IF(Data_Noise!AZ130="","",IF($B$3="On",IF(Data_Noise!AZ130&lt;=0,0,IF($BZ130&gt;=Data_Noise!AZ130,0,Data_Noise!AZ130-$BZ130)),Data_Noise!AZ130)),"")</f>
        <v/>
      </c>
      <c r="BA130">
        <f ca="1">IF(BA$3="","",Data_Noise!C130)</f>
        <v>5.5439681514606054</v>
      </c>
      <c r="BB130">
        <f ca="1">IF(BB$3="","",Data_Noise!D130)</f>
        <v>5.6412513235550277</v>
      </c>
      <c r="BC130">
        <f ca="1">IF(BC$3="","",Data_Noise!E130)</f>
        <v>6.1009384509673836</v>
      </c>
      <c r="BD130">
        <f ca="1">IF(BD$3="","",Data_Noise!F130)</f>
        <v>7.1440882465464339</v>
      </c>
      <c r="BE130">
        <f ca="1">IF(BE$3="","",Data_Noise!G130)</f>
        <v>4.5248800776206037</v>
      </c>
      <c r="BF130">
        <f ca="1">IF(BF$3="","",Data_Noise!H130)</f>
        <v>2.6568833107212302</v>
      </c>
      <c r="BG130">
        <f ca="1">IF(BG$3="","",Data_Noise!I130)</f>
        <v>-0.15151988681888673</v>
      </c>
      <c r="BH130">
        <f ca="1">IF(BH$3="","",Data_Noise!J130)</f>
        <v>0.97091844959656004</v>
      </c>
      <c r="BI130">
        <f ca="1">IF(BI$3="","",Data_Noise!K130)</f>
        <v>1.9751184498433432</v>
      </c>
      <c r="BJ130">
        <f ca="1">IF(BJ$3="","",Data_Noise!L130)</f>
        <v>-0.25355807959219323</v>
      </c>
      <c r="BK130">
        <f ca="1">IF(BK$3="","",Data_Noise!M130)</f>
        <v>-1.3940289810429931</v>
      </c>
      <c r="BL130">
        <f ca="1">IF(BL$3="","",Data_Noise!N130)</f>
        <v>-2.9837065124526503</v>
      </c>
      <c r="BM130">
        <f ca="1">IF(BM$3="","",Data_Noise!O130)</f>
        <v>-3.0755802261854401</v>
      </c>
      <c r="BN130" t="str">
        <f>IF(BN$3="","",Data_Noise!P130)</f>
        <v/>
      </c>
      <c r="BO130" t="str">
        <f>IF(BO$3="","",Data_Noise!Q130)</f>
        <v/>
      </c>
      <c r="BP130" t="str">
        <f>IF(BP$3="","",Data_Noise!R130)</f>
        <v/>
      </c>
      <c r="BQ130" t="str">
        <f>IF(BQ$3="","",Data_Noise!S130)</f>
        <v/>
      </c>
      <c r="BR130" t="str">
        <f>IF(BR$3="","",Data_Noise!T130)</f>
        <v/>
      </c>
      <c r="BS130" t="str">
        <f>IF(BS$3="","",Data_Noise!U130)</f>
        <v/>
      </c>
      <c r="BT130" t="str">
        <f>IF(BT$3="","",Data_Noise!V130)</f>
        <v/>
      </c>
      <c r="BU130" t="str">
        <f>IF(BU$3="","",Data_Noise!W130)</f>
        <v/>
      </c>
      <c r="BV130" t="str">
        <f>IF(BV$3="","",Data_Noise!X130)</f>
        <v/>
      </c>
      <c r="BW130" t="str">
        <f>IF(BW$3="","",Data_Noise!Y130)</f>
        <v/>
      </c>
      <c r="BX130" t="str">
        <f>IF(BX$3="","",Data_Noise!Z130)</f>
        <v/>
      </c>
      <c r="BY130" t="str">
        <f>IF(BY$3="","",Data_Noise!AA130)</f>
        <v/>
      </c>
      <c r="BZ130">
        <f t="shared" ca="1" si="2"/>
        <v>2.0538194441706938</v>
      </c>
    </row>
    <row r="131" spans="1:78" x14ac:dyDescent="0.25">
      <c r="A131" s="79">
        <f ca="1">Data_Initial!A131</f>
        <v>2</v>
      </c>
      <c r="B131" s="79" t="str">
        <f ca="1">Data_Initial!B131</f>
        <v>H7</v>
      </c>
      <c r="C131" s="79">
        <f ca="1">IFERROR(IF(Data_Noise!C131="","",IF($B$3="On",IF(Data_Noise!C131&lt;=0,0,IF($BZ131&gt;=Data_Noise!C131,0,Data_Noise!C131-$BZ131)),Data_Noise!C131)),"")</f>
        <v>19.851391057753965</v>
      </c>
      <c r="D131" s="79">
        <f ca="1">IFERROR(IF(Data_Noise!D131="","",IF($B$3="On",IF(Data_Noise!D131&lt;=0,0,IF($BZ131&gt;=Data_Noise!D131,0,Data_Noise!D131-$BZ131)),Data_Noise!D131)),"")</f>
        <v>14.732780459538317</v>
      </c>
      <c r="E131" s="79">
        <f ca="1">IFERROR(IF(Data_Noise!E131="","",IF($B$3="On",IF(Data_Noise!E131&lt;=0,0,IF($BZ131&gt;=Data_Noise!E131,0,Data_Noise!E131-$BZ131)),Data_Noise!E131)),"")</f>
        <v>8.2760577451127357</v>
      </c>
      <c r="F131" s="79">
        <f ca="1">IFERROR(IF(Data_Noise!F131="","",IF($B$3="On",IF(Data_Noise!F131&lt;=0,0,IF($BZ131&gt;=Data_Noise!F131,0,Data_Noise!F131-$BZ131)),Data_Noise!F131)),"")</f>
        <v>1.1196953068026634</v>
      </c>
      <c r="G131" s="79">
        <f ca="1">IFERROR(IF(Data_Noise!G131="","",IF($B$3="On",IF(Data_Noise!G131&lt;=0,0,IF($BZ131&gt;=Data_Noise!G131,0,Data_Noise!G131-$BZ131)),Data_Noise!G131)),"")</f>
        <v>0</v>
      </c>
      <c r="H131" s="79">
        <f ca="1">IFERROR(IF(Data_Noise!H131="","",IF($B$3="On",IF(Data_Noise!H131&lt;=0,0,IF($BZ131&gt;=Data_Noise!H131,0,Data_Noise!H131-$BZ131)),Data_Noise!H131)),"")</f>
        <v>0</v>
      </c>
      <c r="I131" s="79">
        <f ca="1">IFERROR(IF(Data_Noise!I131="","",IF($B$3="On",IF(Data_Noise!I131&lt;=0,0,IF($BZ131&gt;=Data_Noise!I131,0,Data_Noise!I131-$BZ131)),Data_Noise!I131)),"")</f>
        <v>0</v>
      </c>
      <c r="J131" s="79">
        <f ca="1">IFERROR(IF(Data_Noise!J131="","",IF($B$3="On",IF(Data_Noise!J131&lt;=0,0,IF($BZ131&gt;=Data_Noise!J131,0,Data_Noise!J131-$BZ131)),Data_Noise!J131)),"")</f>
        <v>0</v>
      </c>
      <c r="K131" s="79">
        <f ca="1">IFERROR(IF(Data_Noise!K131="","",IF($B$3="On",IF(Data_Noise!K131&lt;=0,0,IF($BZ131&gt;=Data_Noise!K131,0,Data_Noise!K131-$BZ131)),Data_Noise!K131)),"")</f>
        <v>0</v>
      </c>
      <c r="L131" s="79">
        <f ca="1">IFERROR(IF(Data_Noise!L131="","",IF($B$3="On",IF(Data_Noise!L131&lt;=0,0,IF($BZ131&gt;=Data_Noise!L131,0,Data_Noise!L131-$BZ131)),Data_Noise!L131)),"")</f>
        <v>0</v>
      </c>
      <c r="M131" s="79">
        <f ca="1">IFERROR(IF(Data_Noise!M131="","",IF($B$3="On",IF(Data_Noise!M131&lt;=0,0,IF($BZ131&gt;=Data_Noise!M131,0,Data_Noise!M131-$BZ131)),Data_Noise!M131)),"")</f>
        <v>0</v>
      </c>
      <c r="N131" s="79">
        <f ca="1">IFERROR(IF(Data_Noise!N131="","",IF($B$3="On",IF(Data_Noise!N131&lt;=0,0,IF($BZ131&gt;=Data_Noise!N131,0,Data_Noise!N131-$BZ131)),Data_Noise!N131)),"")</f>
        <v>0</v>
      </c>
      <c r="O131" s="79">
        <f ca="1">IFERROR(IF(Data_Noise!O131="","",IF($B$3="On",IF(Data_Noise!O131&lt;=0,0,IF($BZ131&gt;=Data_Noise!O131,0,Data_Noise!O131-$BZ131)),Data_Noise!O131)),"")</f>
        <v>0</v>
      </c>
      <c r="P131" s="79">
        <f ca="1">IFERROR(IF(Data_Noise!P131="","",IF($B$3="On",IF(Data_Noise!P131&lt;=0,0,IF($BZ131&gt;=Data_Noise!P131,0,Data_Noise!P131-$BZ131)),Data_Noise!P131)),"")</f>
        <v>0</v>
      </c>
      <c r="Q131" s="79">
        <f ca="1">IFERROR(IF(Data_Noise!Q131="","",IF($B$3="On",IF(Data_Noise!Q131&lt;=0,0,IF($BZ131&gt;=Data_Noise!Q131,0,Data_Noise!Q131-$BZ131)),Data_Noise!Q131)),"")</f>
        <v>0</v>
      </c>
      <c r="R131" s="79">
        <f ca="1">IFERROR(IF(Data_Noise!R131="","",IF($B$3="On",IF(Data_Noise!R131&lt;=0,0,IF($BZ131&gt;=Data_Noise!R131,0,Data_Noise!R131-$BZ131)),Data_Noise!R131)),"")</f>
        <v>0</v>
      </c>
      <c r="S131" s="79">
        <f ca="1">IFERROR(IF(Data_Noise!S131="","",IF($B$3="On",IF(Data_Noise!S131&lt;=0,0,IF($BZ131&gt;=Data_Noise!S131,0,Data_Noise!S131-$BZ131)),Data_Noise!S131)),"")</f>
        <v>0</v>
      </c>
      <c r="T131" s="79">
        <f ca="1">IFERROR(IF(Data_Noise!T131="","",IF($B$3="On",IF(Data_Noise!T131&lt;=0,0,IF($BZ131&gt;=Data_Noise!T131,0,Data_Noise!T131-$BZ131)),Data_Noise!T131)),"")</f>
        <v>0</v>
      </c>
      <c r="U131" s="79">
        <f ca="1">IFERROR(IF(Data_Noise!U131="","",IF($B$3="On",IF(Data_Noise!U131&lt;=0,0,IF($BZ131&gt;=Data_Noise!U131,0,Data_Noise!U131-$BZ131)),Data_Noise!U131)),"")</f>
        <v>0</v>
      </c>
      <c r="V131" s="79">
        <f ca="1">IFERROR(IF(Data_Noise!V131="","",IF($B$3="On",IF(Data_Noise!V131&lt;=0,0,IF($BZ131&gt;=Data_Noise!V131,0,Data_Noise!V131-$BZ131)),Data_Noise!V131)),"")</f>
        <v>0</v>
      </c>
      <c r="W131" s="79">
        <f ca="1">IFERROR(IF(Data_Noise!W131="","",IF($B$3="On",IF(Data_Noise!W131&lt;=0,0,IF($BZ131&gt;=Data_Noise!W131,0,Data_Noise!W131-$BZ131)),Data_Noise!W131)),"")</f>
        <v>0</v>
      </c>
      <c r="X131" s="79">
        <f ca="1">IFERROR(IF(Data_Noise!X131="","",IF($B$3="On",IF(Data_Noise!X131&lt;=0,0,IF($BZ131&gt;=Data_Noise!X131,0,Data_Noise!X131-$BZ131)),Data_Noise!X131)),"")</f>
        <v>0</v>
      </c>
      <c r="Y131" s="79">
        <f ca="1">IFERROR(IF(Data_Noise!Y131="","",IF($B$3="On",IF(Data_Noise!Y131&lt;=0,0,IF($BZ131&gt;=Data_Noise!Y131,0,Data_Noise!Y131-$BZ131)),Data_Noise!Y131)),"")</f>
        <v>0</v>
      </c>
      <c r="Z131" s="79">
        <f ca="1">IFERROR(IF(Data_Noise!Z131="","",IF($B$3="On",IF(Data_Noise!Z131&lt;=0,0,IF($BZ131&gt;=Data_Noise!Z131,0,Data_Noise!Z131-$BZ131)),Data_Noise!Z131)),"")</f>
        <v>0</v>
      </c>
      <c r="AA131" s="79">
        <f ca="1">IFERROR(IF(Data_Noise!AA131="","",IF($B$3="On",IF(Data_Noise!AA131&lt;=0,0,IF($BZ131&gt;=Data_Noise!AA131,0,Data_Noise!AA131-$BZ131)),Data_Noise!AA131)),"")</f>
        <v>13.056341047680307</v>
      </c>
      <c r="AB131" s="79">
        <f ca="1">IFERROR(IF(Data_Noise!AB131="","",IF($B$3="On",IF(Data_Noise!AB131&lt;=0,0,IF($BZ131&gt;=Data_Noise!AB131,0,Data_Noise!AB131-$BZ131)),Data_Noise!AB131)),"")</f>
        <v>37.504023529144355</v>
      </c>
      <c r="AC131" s="79">
        <f ca="1">IFERROR(IF(Data_Noise!AC131="","",IF($B$3="On",IF(Data_Noise!AC131&lt;=0,0,IF($BZ131&gt;=Data_Noise!AC131,0,Data_Noise!AC131-$BZ131)),Data_Noise!AC131)),"")</f>
        <v>85.427336833158819</v>
      </c>
      <c r="AD131" s="79">
        <f ca="1">IFERROR(IF(Data_Noise!AD131="","",IF($B$3="On",IF(Data_Noise!AD131&lt;=0,0,IF($BZ131&gt;=Data_Noise!AD131,0,Data_Noise!AD131-$BZ131)),Data_Noise!AD131)),"")</f>
        <v>171.61617983558594</v>
      </c>
      <c r="AE131" s="79">
        <f ca="1">IFERROR(IF(Data_Noise!AE131="","",IF($B$3="On",IF(Data_Noise!AE131&lt;=0,0,IF($BZ131&gt;=Data_Noise!AE131,0,Data_Noise!AE131-$BZ131)),Data_Noise!AE131)),"")</f>
        <v>328.40544632073585</v>
      </c>
      <c r="AF131" s="79">
        <f ca="1">IFERROR(IF(Data_Noise!AF131="","",IF($B$3="On",IF(Data_Noise!AF131&lt;=0,0,IF($BZ131&gt;=Data_Noise!AF131,0,Data_Noise!AF131-$BZ131)),Data_Noise!AF131)),"")</f>
        <v>598.39529175708287</v>
      </c>
      <c r="AG131" s="79">
        <f ca="1">IFERROR(IF(Data_Noise!AG131="","",IF($B$3="On",IF(Data_Noise!AG131&lt;=0,0,IF($BZ131&gt;=Data_Noise!AG131,0,Data_Noise!AG131-$BZ131)),Data_Noise!AG131)),"")</f>
        <v>1017.71963897743</v>
      </c>
      <c r="AH131" s="79">
        <f ca="1">IFERROR(IF(Data_Noise!AH131="","",IF($B$3="On",IF(Data_Noise!AH131&lt;=0,0,IF($BZ131&gt;=Data_Noise!AH131,0,Data_Noise!AH131-$BZ131)),Data_Noise!AH131)),"")</f>
        <v>1571.6428475777063</v>
      </c>
      <c r="AI131" s="79">
        <f ca="1">IFERROR(IF(Data_Noise!AI131="","",IF($B$3="On",IF(Data_Noise!AI131&lt;=0,0,IF($BZ131&gt;=Data_Noise!AI131,0,Data_Noise!AI131-$BZ131)),Data_Noise!AI131)),"")</f>
        <v>2180.5377167611941</v>
      </c>
      <c r="AJ131" s="79">
        <f ca="1">IFERROR(IF(Data_Noise!AJ131="","",IF($B$3="On",IF(Data_Noise!AJ131&lt;=0,0,IF($BZ131&gt;=Data_Noise!AJ131,0,Data_Noise!AJ131-$BZ131)),Data_Noise!AJ131)),"")</f>
        <v>2740.769821735631</v>
      </c>
      <c r="AK131" s="79">
        <f ca="1">IFERROR(IF(Data_Noise!AK131="","",IF($B$3="On",IF(Data_Noise!AK131&lt;=0,0,IF($BZ131&gt;=Data_Noise!AK131,0,Data_Noise!AK131-$BZ131)),Data_Noise!AK131)),"")</f>
        <v>3180.481584436171</v>
      </c>
      <c r="AL131" s="79">
        <f ca="1">IFERROR(IF(Data_Noise!AL131="","",IF($B$3="On",IF(Data_Noise!AL131&lt;=0,0,IF($BZ131&gt;=Data_Noise!AL131,0,Data_Noise!AL131-$BZ131)),Data_Noise!AL131)),"")</f>
        <v>3483.9382870114177</v>
      </c>
      <c r="AM131" s="79">
        <f ca="1">IFERROR(IF(Data_Noise!AM131="","",IF($B$3="On",IF(Data_Noise!AM131&lt;=0,0,IF($BZ131&gt;=Data_Noise!AM131,0,Data_Noise!AM131-$BZ131)),Data_Noise!AM131)),"")</f>
        <v>3674.1370551118544</v>
      </c>
      <c r="AN131" s="79">
        <f ca="1">IFERROR(IF(Data_Noise!AN131="","",IF($B$3="On",IF(Data_Noise!AN131&lt;=0,0,IF($BZ131&gt;=Data_Noise!AN131,0,Data_Noise!AN131-$BZ131)),Data_Noise!AN131)),"")</f>
        <v>3785.5073444414911</v>
      </c>
      <c r="AO131" s="79">
        <f ca="1">IFERROR(IF(Data_Noise!AO131="","",IF($B$3="On",IF(Data_Noise!AO131&lt;=0,0,IF($BZ131&gt;=Data_Noise!AO131,0,Data_Noise!AO131-$BZ131)),Data_Noise!AO131)),"")</f>
        <v>3854.0740407432413</v>
      </c>
      <c r="AP131" s="79">
        <f ca="1">IFERROR(IF(Data_Noise!AP131="","",IF($B$3="On",IF(Data_Noise!AP131&lt;=0,0,IF($BZ131&gt;=Data_Noise!AP131,0,Data_Noise!AP131-$BZ131)),Data_Noise!AP131)),"")</f>
        <v>3881.0663035071143</v>
      </c>
      <c r="AQ131" s="79" t="str">
        <f>IFERROR(IF(Data_Noise!AQ131="","",IF($B$3="On",IF(Data_Noise!AQ131&lt;=0,0,IF($BZ131&gt;=Data_Noise!AQ131,0,Data_Noise!AQ131-$BZ131)),Data_Noise!AQ131)),"")</f>
        <v/>
      </c>
      <c r="AR131" s="79" t="str">
        <f>IFERROR(IF(Data_Noise!AR131="","",IF($B$3="On",IF(Data_Noise!AR131&lt;=0,0,IF($BZ131&gt;=Data_Noise!AR131,0,Data_Noise!AR131-$BZ131)),Data_Noise!AR131)),"")</f>
        <v/>
      </c>
      <c r="AS131" s="79" t="str">
        <f>IFERROR(IF(Data_Noise!AS131="","",IF($B$3="On",IF(Data_Noise!AS131&lt;=0,0,IF($BZ131&gt;=Data_Noise!AS131,0,Data_Noise!AS131-$BZ131)),Data_Noise!AS131)),"")</f>
        <v/>
      </c>
      <c r="AT131" s="79" t="str">
        <f>IFERROR(IF(Data_Noise!AT131="","",IF($B$3="On",IF(Data_Noise!AT131&lt;=0,0,IF($BZ131&gt;=Data_Noise!AT131,0,Data_Noise!AT131-$BZ131)),Data_Noise!AT131)),"")</f>
        <v/>
      </c>
      <c r="AU131" s="79" t="str">
        <f>IFERROR(IF(Data_Noise!AU131="","",IF($B$3="On",IF(Data_Noise!AU131&lt;=0,0,IF($BZ131&gt;=Data_Noise!AU131,0,Data_Noise!AU131-$BZ131)),Data_Noise!AU131)),"")</f>
        <v/>
      </c>
      <c r="AV131" s="79" t="str">
        <f>IFERROR(IF(Data_Noise!AV131="","",IF($B$3="On",IF(Data_Noise!AV131&lt;=0,0,IF($BZ131&gt;=Data_Noise!AV131,0,Data_Noise!AV131-$BZ131)),Data_Noise!AV131)),"")</f>
        <v/>
      </c>
      <c r="AW131" s="79" t="str">
        <f>IFERROR(IF(Data_Noise!AW131="","",IF($B$3="On",IF(Data_Noise!AW131&lt;=0,0,IF($BZ131&gt;=Data_Noise!AW131,0,Data_Noise!AW131-$BZ131)),Data_Noise!AW131)),"")</f>
        <v/>
      </c>
      <c r="AX131" s="79" t="str">
        <f>IFERROR(IF(Data_Noise!AX131="","",IF($B$3="On",IF(Data_Noise!AX131&lt;=0,0,IF($BZ131&gt;=Data_Noise!AX131,0,Data_Noise!AX131-$BZ131)),Data_Noise!AX131)),"")</f>
        <v/>
      </c>
      <c r="AY131" s="79" t="str">
        <f>IFERROR(IF(Data_Noise!AY131="","",IF($B$3="On",IF(Data_Noise!AY131&lt;=0,0,IF($BZ131&gt;=Data_Noise!AY131,0,Data_Noise!AY131-$BZ131)),Data_Noise!AY131)),"")</f>
        <v/>
      </c>
      <c r="AZ131" s="79" t="str">
        <f>IFERROR(IF(Data_Noise!AZ131="","",IF($B$3="On",IF(Data_Noise!AZ131&lt;=0,0,IF($BZ131&gt;=Data_Noise!AZ131,0,Data_Noise!AZ131-$BZ131)),Data_Noise!AZ131)),"")</f>
        <v/>
      </c>
      <c r="BA131">
        <f ca="1">IF(BA$3="","",Data_Noise!C131)</f>
        <v>25.57620106816945</v>
      </c>
      <c r="BB131">
        <f ca="1">IF(BB$3="","",Data_Noise!D131)</f>
        <v>20.4575904699538</v>
      </c>
      <c r="BC131">
        <f ca="1">IF(BC$3="","",Data_Noise!E131)</f>
        <v>14.000867755528219</v>
      </c>
      <c r="BD131">
        <f ca="1">IF(BD$3="","",Data_Noise!F131)</f>
        <v>6.8445053172181467</v>
      </c>
      <c r="BE131">
        <f ca="1">IF(BE$3="","",Data_Noise!G131)</f>
        <v>5.3906748901108559</v>
      </c>
      <c r="BF131">
        <f ca="1">IF(BF$3="","",Data_Noise!H131)</f>
        <v>4.4889623514062196</v>
      </c>
      <c r="BG131">
        <f ca="1">IF(BG$3="","",Data_Noise!I131)</f>
        <v>3.735392728402227</v>
      </c>
      <c r="BH131">
        <f ca="1">IF(BH$3="","",Data_Noise!J131)</f>
        <v>1.8536793724500369</v>
      </c>
      <c r="BI131">
        <f ca="1">IF(BI$3="","",Data_Noise!K131)</f>
        <v>1.4885720838343934</v>
      </c>
      <c r="BJ131">
        <f ca="1">IF(BJ$3="","",Data_Noise!L131)</f>
        <v>-0.1983417018521636</v>
      </c>
      <c r="BK131">
        <f ca="1">IF(BK$3="","",Data_Noise!M131)</f>
        <v>-1.0130464548835032</v>
      </c>
      <c r="BL131">
        <f ca="1">IF(BL$3="","",Data_Noise!N131)</f>
        <v>-3.9843670164771829</v>
      </c>
      <c r="BM131">
        <f ca="1">IF(BM$3="","",Data_Noise!O131)</f>
        <v>-4.2181607284592237</v>
      </c>
      <c r="BN131" t="str">
        <f>IF(BN$3="","",Data_Noise!P131)</f>
        <v/>
      </c>
      <c r="BO131" t="str">
        <f>IF(BO$3="","",Data_Noise!Q131)</f>
        <v/>
      </c>
      <c r="BP131" t="str">
        <f>IF(BP$3="","",Data_Noise!R131)</f>
        <v/>
      </c>
      <c r="BQ131" t="str">
        <f>IF(BQ$3="","",Data_Noise!S131)</f>
        <v/>
      </c>
      <c r="BR131" t="str">
        <f>IF(BR$3="","",Data_Noise!T131)</f>
        <v/>
      </c>
      <c r="BS131" t="str">
        <f>IF(BS$3="","",Data_Noise!U131)</f>
        <v/>
      </c>
      <c r="BT131" t="str">
        <f>IF(BT$3="","",Data_Noise!V131)</f>
        <v/>
      </c>
      <c r="BU131" t="str">
        <f>IF(BU$3="","",Data_Noise!W131)</f>
        <v/>
      </c>
      <c r="BV131" t="str">
        <f>IF(BV$3="","",Data_Noise!X131)</f>
        <v/>
      </c>
      <c r="BW131" t="str">
        <f>IF(BW$3="","",Data_Noise!Y131)</f>
        <v/>
      </c>
      <c r="BX131" t="str">
        <f>IF(BX$3="","",Data_Noise!Z131)</f>
        <v/>
      </c>
      <c r="BY131" t="str">
        <f>IF(BY$3="","",Data_Noise!AA131)</f>
        <v/>
      </c>
      <c r="BZ131">
        <f t="shared" ca="1" si="2"/>
        <v>5.7248100104154833</v>
      </c>
    </row>
    <row r="132" spans="1:78" x14ac:dyDescent="0.25">
      <c r="A132" s="79">
        <f ca="1">Data_Initial!A132</f>
        <v>2</v>
      </c>
      <c r="B132" s="79" t="str">
        <f ca="1">Data_Initial!B132</f>
        <v>A8</v>
      </c>
      <c r="C132" s="79">
        <f ca="1">IFERROR(IF(Data_Noise!C132="","",IF($B$3="On",IF(Data_Noise!C132&lt;=0,0,IF($BZ132&gt;=Data_Noise!C132,0,Data_Noise!C132-$BZ132)),Data_Noise!C132)),"")</f>
        <v>8.9961643601831369</v>
      </c>
      <c r="D132" s="79">
        <f ca="1">IFERROR(IF(Data_Noise!D132="","",IF($B$3="On",IF(Data_Noise!D132&lt;=0,0,IF($BZ132&gt;=Data_Noise!D132,0,Data_Noise!D132-$BZ132)),Data_Noise!D132)),"")</f>
        <v>7.1844131048141238</v>
      </c>
      <c r="E132" s="79">
        <f ca="1">IFERROR(IF(Data_Noise!E132="","",IF($B$3="On",IF(Data_Noise!E132&lt;=0,0,IF($BZ132&gt;=Data_Noise!E132,0,Data_Noise!E132-$BZ132)),Data_Noise!E132)),"")</f>
        <v>4.4724640656420283</v>
      </c>
      <c r="F132" s="79">
        <f ca="1">IFERROR(IF(Data_Noise!F132="","",IF($B$3="On",IF(Data_Noise!F132&lt;=0,0,IF($BZ132&gt;=Data_Noise!F132,0,Data_Noise!F132-$BZ132)),Data_Noise!F132)),"")</f>
        <v>2.5731141219911624</v>
      </c>
      <c r="G132" s="79">
        <f ca="1">IFERROR(IF(Data_Noise!G132="","",IF($B$3="On",IF(Data_Noise!G132&lt;=0,0,IF($BZ132&gt;=Data_Noise!G132,0,Data_Noise!G132-$BZ132)),Data_Noise!G132)),"")</f>
        <v>1.4220588652176485</v>
      </c>
      <c r="H132" s="79">
        <f ca="1">IFERROR(IF(Data_Noise!H132="","",IF($B$3="On",IF(Data_Noise!H132&lt;=0,0,IF($BZ132&gt;=Data_Noise!H132,0,Data_Noise!H132-$BZ132)),Data_Noise!H132)),"")</f>
        <v>1.5061840042469585</v>
      </c>
      <c r="I132" s="79">
        <f ca="1">IFERROR(IF(Data_Noise!I132="","",IF($B$3="On",IF(Data_Noise!I132&lt;=0,0,IF($BZ132&gt;=Data_Noise!I132,0,Data_Noise!I132-$BZ132)),Data_Noise!I132)),"")</f>
        <v>0</v>
      </c>
      <c r="J132" s="79">
        <f ca="1">IFERROR(IF(Data_Noise!J132="","",IF($B$3="On",IF(Data_Noise!J132&lt;=0,0,IF($BZ132&gt;=Data_Noise!J132,0,Data_Noise!J132-$BZ132)),Data_Noise!J132)),"")</f>
        <v>0</v>
      </c>
      <c r="K132" s="79">
        <f ca="1">IFERROR(IF(Data_Noise!K132="","",IF($B$3="On",IF(Data_Noise!K132&lt;=0,0,IF($BZ132&gt;=Data_Noise!K132,0,Data_Noise!K132-$BZ132)),Data_Noise!K132)),"")</f>
        <v>0</v>
      </c>
      <c r="L132" s="79">
        <f ca="1">IFERROR(IF(Data_Noise!L132="","",IF($B$3="On",IF(Data_Noise!L132&lt;=0,0,IF($BZ132&gt;=Data_Noise!L132,0,Data_Noise!L132-$BZ132)),Data_Noise!L132)),"")</f>
        <v>0</v>
      </c>
      <c r="M132" s="79">
        <f ca="1">IFERROR(IF(Data_Noise!M132="","",IF($B$3="On",IF(Data_Noise!M132&lt;=0,0,IF($BZ132&gt;=Data_Noise!M132,0,Data_Noise!M132-$BZ132)),Data_Noise!M132)),"")</f>
        <v>0</v>
      </c>
      <c r="N132" s="79">
        <f ca="1">IFERROR(IF(Data_Noise!N132="","",IF($B$3="On",IF(Data_Noise!N132&lt;=0,0,IF($BZ132&gt;=Data_Noise!N132,0,Data_Noise!N132-$BZ132)),Data_Noise!N132)),"")</f>
        <v>0</v>
      </c>
      <c r="O132" s="79">
        <f ca="1">IFERROR(IF(Data_Noise!O132="","",IF($B$3="On",IF(Data_Noise!O132&lt;=0,0,IF($BZ132&gt;=Data_Noise!O132,0,Data_Noise!O132-$BZ132)),Data_Noise!O132)),"")</f>
        <v>0</v>
      </c>
      <c r="P132" s="79">
        <f ca="1">IFERROR(IF(Data_Noise!P132="","",IF($B$3="On",IF(Data_Noise!P132&lt;=0,0,IF($BZ132&gt;=Data_Noise!P132,0,Data_Noise!P132-$BZ132)),Data_Noise!P132)),"")</f>
        <v>0</v>
      </c>
      <c r="Q132" s="79">
        <f ca="1">IFERROR(IF(Data_Noise!Q132="","",IF($B$3="On",IF(Data_Noise!Q132&lt;=0,0,IF($BZ132&gt;=Data_Noise!Q132,0,Data_Noise!Q132-$BZ132)),Data_Noise!Q132)),"")</f>
        <v>0</v>
      </c>
      <c r="R132" s="79">
        <f ca="1">IFERROR(IF(Data_Noise!R132="","",IF($B$3="On",IF(Data_Noise!R132&lt;=0,0,IF($BZ132&gt;=Data_Noise!R132,0,Data_Noise!R132-$BZ132)),Data_Noise!R132)),"")</f>
        <v>0</v>
      </c>
      <c r="S132" s="79">
        <f ca="1">IFERROR(IF(Data_Noise!S132="","",IF($B$3="On",IF(Data_Noise!S132&lt;=0,0,IF($BZ132&gt;=Data_Noise!S132,0,Data_Noise!S132-$BZ132)),Data_Noise!S132)),"")</f>
        <v>0</v>
      </c>
      <c r="T132" s="79">
        <f ca="1">IFERROR(IF(Data_Noise!T132="","",IF($B$3="On",IF(Data_Noise!T132&lt;=0,0,IF($BZ132&gt;=Data_Noise!T132,0,Data_Noise!T132-$BZ132)),Data_Noise!T132)),"")</f>
        <v>0</v>
      </c>
      <c r="U132" s="79">
        <f ca="1">IFERROR(IF(Data_Noise!U132="","",IF($B$3="On",IF(Data_Noise!U132&lt;=0,0,IF($BZ132&gt;=Data_Noise!U132,0,Data_Noise!U132-$BZ132)),Data_Noise!U132)),"")</f>
        <v>0</v>
      </c>
      <c r="V132" s="79">
        <f ca="1">IFERROR(IF(Data_Noise!V132="","",IF($B$3="On",IF(Data_Noise!V132&lt;=0,0,IF($BZ132&gt;=Data_Noise!V132,0,Data_Noise!V132-$BZ132)),Data_Noise!V132)),"")</f>
        <v>0</v>
      </c>
      <c r="W132" s="79">
        <f ca="1">IFERROR(IF(Data_Noise!W132="","",IF($B$3="On",IF(Data_Noise!W132&lt;=0,0,IF($BZ132&gt;=Data_Noise!W132,0,Data_Noise!W132-$BZ132)),Data_Noise!W132)),"")</f>
        <v>0</v>
      </c>
      <c r="X132" s="79">
        <f ca="1">IFERROR(IF(Data_Noise!X132="","",IF($B$3="On",IF(Data_Noise!X132&lt;=0,0,IF($BZ132&gt;=Data_Noise!X132,0,Data_Noise!X132-$BZ132)),Data_Noise!X132)),"")</f>
        <v>0</v>
      </c>
      <c r="Y132" s="79">
        <f ca="1">IFERROR(IF(Data_Noise!Y132="","",IF($B$3="On",IF(Data_Noise!Y132&lt;=0,0,IF($BZ132&gt;=Data_Noise!Y132,0,Data_Noise!Y132-$BZ132)),Data_Noise!Y132)),"")</f>
        <v>0</v>
      </c>
      <c r="Z132" s="79">
        <f ca="1">IFERROR(IF(Data_Noise!Z132="","",IF($B$3="On",IF(Data_Noise!Z132&lt;=0,0,IF($BZ132&gt;=Data_Noise!Z132,0,Data_Noise!Z132-$BZ132)),Data_Noise!Z132)),"")</f>
        <v>8.8607550089506972</v>
      </c>
      <c r="AA132" s="79">
        <f ca="1">IFERROR(IF(Data_Noise!AA132="","",IF($B$3="On",IF(Data_Noise!AA132&lt;=0,0,IF($BZ132&gt;=Data_Noise!AA132,0,Data_Noise!AA132-$BZ132)),Data_Noise!AA132)),"")</f>
        <v>28.786871909224722</v>
      </c>
      <c r="AB132" s="79">
        <f ca="1">IFERROR(IF(Data_Noise!AB132="","",IF($B$3="On",IF(Data_Noise!AB132&lt;=0,0,IF($BZ132&gt;=Data_Noise!AB132,0,Data_Noise!AB132-$BZ132)),Data_Noise!AB132)),"")</f>
        <v>64.532685730147151</v>
      </c>
      <c r="AC132" s="79">
        <f ca="1">IFERROR(IF(Data_Noise!AC132="","",IF($B$3="On",IF(Data_Noise!AC132&lt;=0,0,IF($BZ132&gt;=Data_Noise!AC132,0,Data_Noise!AC132-$BZ132)),Data_Noise!AC132)),"")</f>
        <v>132.24786098020377</v>
      </c>
      <c r="AD132" s="79">
        <f ca="1">IFERROR(IF(Data_Noise!AD132="","",IF($B$3="On",IF(Data_Noise!AD132&lt;=0,0,IF($BZ132&gt;=Data_Noise!AD132,0,Data_Noise!AD132-$BZ132)),Data_Noise!AD132)),"")</f>
        <v>249.01338677226096</v>
      </c>
      <c r="AE132" s="79">
        <f ca="1">IFERROR(IF(Data_Noise!AE132="","",IF($B$3="On",IF(Data_Noise!AE132&lt;=0,0,IF($BZ132&gt;=Data_Noise!AE132,0,Data_Noise!AE132-$BZ132)),Data_Noise!AE132)),"")</f>
        <v>451.44588202868067</v>
      </c>
      <c r="AF132" s="79">
        <f ca="1">IFERROR(IF(Data_Noise!AF132="","",IF($B$3="On",IF(Data_Noise!AF132&lt;=0,0,IF($BZ132&gt;=Data_Noise!AF132,0,Data_Noise!AF132-$BZ132)),Data_Noise!AF132)),"")</f>
        <v>772.81733757971301</v>
      </c>
      <c r="AG132" s="79">
        <f ca="1">IFERROR(IF(Data_Noise!AG132="","",IF($B$3="On",IF(Data_Noise!AG132&lt;=0,0,IF($BZ132&gt;=Data_Noise!AG132,0,Data_Noise!AG132-$BZ132)),Data_Noise!AG132)),"")</f>
        <v>1224.7678285338304</v>
      </c>
      <c r="AH132" s="79">
        <f ca="1">IFERROR(IF(Data_Noise!AH132="","",IF($B$3="On",IF(Data_Noise!AH132&lt;=0,0,IF($BZ132&gt;=Data_Noise!AH132,0,Data_Noise!AH132-$BZ132)),Data_Noise!AH132)),"")</f>
        <v>1739.9148475643767</v>
      </c>
      <c r="AI132" s="79">
        <f ca="1">IFERROR(IF(Data_Noise!AI132="","",IF($B$3="On",IF(Data_Noise!AI132&lt;=0,0,IF($BZ132&gt;=Data_Noise!AI132,0,Data_Noise!AI132-$BZ132)),Data_Noise!AI132)),"")</f>
        <v>2233.8380123469133</v>
      </c>
      <c r="AJ132" s="79">
        <f ca="1">IFERROR(IF(Data_Noise!AJ132="","",IF($B$3="On",IF(Data_Noise!AJ132&lt;=0,0,IF($BZ132&gt;=Data_Noise!AJ132,0,Data_Noise!AJ132-$BZ132)),Data_Noise!AJ132)),"")</f>
        <v>2622.8607706878629</v>
      </c>
      <c r="AK132" s="79">
        <f ca="1">IFERROR(IF(Data_Noise!AK132="","",IF($B$3="On",IF(Data_Noise!AK132&lt;=0,0,IF($BZ132&gt;=Data_Noise!AK132,0,Data_Noise!AK132-$BZ132)),Data_Noise!AK132)),"")</f>
        <v>2893.0798936017632</v>
      </c>
      <c r="AL132" s="79">
        <f ca="1">IFERROR(IF(Data_Noise!AL132="","",IF($B$3="On",IF(Data_Noise!AL132&lt;=0,0,IF($BZ132&gt;=Data_Noise!AL132,0,Data_Noise!AL132-$BZ132)),Data_Noise!AL132)),"")</f>
        <v>3056.1978357904036</v>
      </c>
      <c r="AM132" s="79">
        <f ca="1">IFERROR(IF(Data_Noise!AM132="","",IF($B$3="On",IF(Data_Noise!AM132&lt;=0,0,IF($BZ132&gt;=Data_Noise!AM132,0,Data_Noise!AM132-$BZ132)),Data_Noise!AM132)),"")</f>
        <v>3152.3721188882364</v>
      </c>
      <c r="AN132" s="79">
        <f ca="1">IFERROR(IF(Data_Noise!AN132="","",IF($B$3="On",IF(Data_Noise!AN132&lt;=0,0,IF($BZ132&gt;=Data_Noise!AN132,0,Data_Noise!AN132-$BZ132)),Data_Noise!AN132)),"")</f>
        <v>3211.7713827578896</v>
      </c>
      <c r="AO132" s="79">
        <f ca="1">IFERROR(IF(Data_Noise!AO132="","",IF($B$3="On",IF(Data_Noise!AO132&lt;=0,0,IF($BZ132&gt;=Data_Noise!AO132,0,Data_Noise!AO132-$BZ132)),Data_Noise!AO132)),"")</f>
        <v>3253.3519494131301</v>
      </c>
      <c r="AP132" s="79">
        <f ca="1">IFERROR(IF(Data_Noise!AP132="","",IF($B$3="On",IF(Data_Noise!AP132&lt;=0,0,IF($BZ132&gt;=Data_Noise!AP132,0,Data_Noise!AP132-$BZ132)),Data_Noise!AP132)),"")</f>
        <v>3270.5463184977802</v>
      </c>
      <c r="AQ132" s="79" t="str">
        <f>IFERROR(IF(Data_Noise!AQ132="","",IF($B$3="On",IF(Data_Noise!AQ132&lt;=0,0,IF($BZ132&gt;=Data_Noise!AQ132,0,Data_Noise!AQ132-$BZ132)),Data_Noise!AQ132)),"")</f>
        <v/>
      </c>
      <c r="AR132" s="79" t="str">
        <f>IFERROR(IF(Data_Noise!AR132="","",IF($B$3="On",IF(Data_Noise!AR132&lt;=0,0,IF($BZ132&gt;=Data_Noise!AR132,0,Data_Noise!AR132-$BZ132)),Data_Noise!AR132)),"")</f>
        <v/>
      </c>
      <c r="AS132" s="79" t="str">
        <f>IFERROR(IF(Data_Noise!AS132="","",IF($B$3="On",IF(Data_Noise!AS132&lt;=0,0,IF($BZ132&gt;=Data_Noise!AS132,0,Data_Noise!AS132-$BZ132)),Data_Noise!AS132)),"")</f>
        <v/>
      </c>
      <c r="AT132" s="79" t="str">
        <f>IFERROR(IF(Data_Noise!AT132="","",IF($B$3="On",IF(Data_Noise!AT132&lt;=0,0,IF($BZ132&gt;=Data_Noise!AT132,0,Data_Noise!AT132-$BZ132)),Data_Noise!AT132)),"")</f>
        <v/>
      </c>
      <c r="AU132" s="79" t="str">
        <f>IFERROR(IF(Data_Noise!AU132="","",IF($B$3="On",IF(Data_Noise!AU132&lt;=0,0,IF($BZ132&gt;=Data_Noise!AU132,0,Data_Noise!AU132-$BZ132)),Data_Noise!AU132)),"")</f>
        <v/>
      </c>
      <c r="AV132" s="79" t="str">
        <f>IFERROR(IF(Data_Noise!AV132="","",IF($B$3="On",IF(Data_Noise!AV132&lt;=0,0,IF($BZ132&gt;=Data_Noise!AV132,0,Data_Noise!AV132-$BZ132)),Data_Noise!AV132)),"")</f>
        <v/>
      </c>
      <c r="AW132" s="79" t="str">
        <f>IFERROR(IF(Data_Noise!AW132="","",IF($B$3="On",IF(Data_Noise!AW132&lt;=0,0,IF($BZ132&gt;=Data_Noise!AW132,0,Data_Noise!AW132-$BZ132)),Data_Noise!AW132)),"")</f>
        <v/>
      </c>
      <c r="AX132" s="79" t="str">
        <f>IFERROR(IF(Data_Noise!AX132="","",IF($B$3="On",IF(Data_Noise!AX132&lt;=0,0,IF($BZ132&gt;=Data_Noise!AX132,0,Data_Noise!AX132-$BZ132)),Data_Noise!AX132)),"")</f>
        <v/>
      </c>
      <c r="AY132" s="79" t="str">
        <f>IFERROR(IF(Data_Noise!AY132="","",IF($B$3="On",IF(Data_Noise!AY132&lt;=0,0,IF($BZ132&gt;=Data_Noise!AY132,0,Data_Noise!AY132-$BZ132)),Data_Noise!AY132)),"")</f>
        <v/>
      </c>
      <c r="AZ132" s="79" t="str">
        <f>IFERROR(IF(Data_Noise!AZ132="","",IF($B$3="On",IF(Data_Noise!AZ132&lt;=0,0,IF($BZ132&gt;=Data_Noise!AZ132,0,Data_Noise!AZ132-$BZ132)),Data_Noise!AZ132)),"")</f>
        <v/>
      </c>
      <c r="BA132">
        <f ca="1">IF(BA$3="","",Data_Noise!C132)</f>
        <v>11.79628112404315</v>
      </c>
      <c r="BB132">
        <f ca="1">IF(BB$3="","",Data_Noise!D132)</f>
        <v>9.9845298686741355</v>
      </c>
      <c r="BC132">
        <f ca="1">IF(BC$3="","",Data_Noise!E132)</f>
        <v>7.27258082950204</v>
      </c>
      <c r="BD132">
        <f ca="1">IF(BD$3="","",Data_Noise!F132)</f>
        <v>5.3732308858511741</v>
      </c>
      <c r="BE132">
        <f ca="1">IF(BE$3="","",Data_Noise!G132)</f>
        <v>4.2221756290776602</v>
      </c>
      <c r="BF132">
        <f ca="1">IF(BF$3="","",Data_Noise!H132)</f>
        <v>4.3063007681069703</v>
      </c>
      <c r="BG132">
        <f ca="1">IF(BG$3="","",Data_Noise!I132)</f>
        <v>2.3036019575874875</v>
      </c>
      <c r="BH132">
        <f ca="1">IF(BH$3="","",Data_Noise!J132)</f>
        <v>1.0324712307240886</v>
      </c>
      <c r="BI132">
        <f ca="1">IF(BI$3="","",Data_Noise!K132)</f>
        <v>-0.50294314277365137</v>
      </c>
      <c r="BJ132">
        <f ca="1">IF(BJ$3="","",Data_Noise!L132)</f>
        <v>-3.1374317741022728</v>
      </c>
      <c r="BK132">
        <f ca="1">IF(BK$3="","",Data_Noise!M132)</f>
        <v>-3.5501216947541265</v>
      </c>
      <c r="BL132">
        <f ca="1">IF(BL$3="","",Data_Noise!N132)</f>
        <v>-2.8915081380184042</v>
      </c>
      <c r="BM132">
        <f ca="1">IF(BM$3="","",Data_Noise!O132)</f>
        <v>0.19235038626190212</v>
      </c>
      <c r="BN132" t="str">
        <f>IF(BN$3="","",Data_Noise!P132)</f>
        <v/>
      </c>
      <c r="BO132" t="str">
        <f>IF(BO$3="","",Data_Noise!Q132)</f>
        <v/>
      </c>
      <c r="BP132" t="str">
        <f>IF(BP$3="","",Data_Noise!R132)</f>
        <v/>
      </c>
      <c r="BQ132" t="str">
        <f>IF(BQ$3="","",Data_Noise!S132)</f>
        <v/>
      </c>
      <c r="BR132" t="str">
        <f>IF(BR$3="","",Data_Noise!T132)</f>
        <v/>
      </c>
      <c r="BS132" t="str">
        <f>IF(BS$3="","",Data_Noise!U132)</f>
        <v/>
      </c>
      <c r="BT132" t="str">
        <f>IF(BT$3="","",Data_Noise!V132)</f>
        <v/>
      </c>
      <c r="BU132" t="str">
        <f>IF(BU$3="","",Data_Noise!W132)</f>
        <v/>
      </c>
      <c r="BV132" t="str">
        <f>IF(BV$3="","",Data_Noise!X132)</f>
        <v/>
      </c>
      <c r="BW132" t="str">
        <f>IF(BW$3="","",Data_Noise!Y132)</f>
        <v/>
      </c>
      <c r="BX132" t="str">
        <f>IF(BX$3="","",Data_Noise!Z132)</f>
        <v/>
      </c>
      <c r="BY132" t="str">
        <f>IF(BY$3="","",Data_Noise!AA132)</f>
        <v/>
      </c>
      <c r="BZ132">
        <f t="shared" ref="BZ132:BZ147" ca="1" si="3">IFERROR(AVERAGE(BA132:BY132),0)</f>
        <v>2.8001167638600117</v>
      </c>
    </row>
    <row r="133" spans="1:78" x14ac:dyDescent="0.25">
      <c r="A133" s="79">
        <f ca="1">Data_Initial!A133</f>
        <v>2</v>
      </c>
      <c r="B133" s="79" t="str">
        <f ca="1">Data_Initial!B133</f>
        <v>B8</v>
      </c>
      <c r="C133" s="79">
        <f ca="1">IFERROR(IF(Data_Noise!C133="","",IF($B$3="On",IF(Data_Noise!C133&lt;=0,0,IF($BZ133&gt;=Data_Noise!C133,0,Data_Noise!C133-$BZ133)),Data_Noise!C133)),"")</f>
        <v>0</v>
      </c>
      <c r="D133" s="79">
        <f ca="1">IFERROR(IF(Data_Noise!D133="","",IF($B$3="On",IF(Data_Noise!D133&lt;=0,0,IF($BZ133&gt;=Data_Noise!D133,0,Data_Noise!D133-$BZ133)),Data_Noise!D133)),"")</f>
        <v>1.5050215675395493</v>
      </c>
      <c r="E133" s="79">
        <f ca="1">IFERROR(IF(Data_Noise!E133="","",IF($B$3="On",IF(Data_Noise!E133&lt;=0,0,IF($BZ133&gt;=Data_Noise!E133,0,Data_Noise!E133-$BZ133)),Data_Noise!E133)),"")</f>
        <v>3.9372093441900056</v>
      </c>
      <c r="F133" s="79">
        <f ca="1">IFERROR(IF(Data_Noise!F133="","",IF($B$3="On",IF(Data_Noise!F133&lt;=0,0,IF($BZ133&gt;=Data_Noise!F133,0,Data_Noise!F133-$BZ133)),Data_Noise!F133)),"")</f>
        <v>3.6033743416815591</v>
      </c>
      <c r="G133" s="79">
        <f ca="1">IFERROR(IF(Data_Noise!G133="","",IF($B$3="On",IF(Data_Noise!G133&lt;=0,0,IF($BZ133&gt;=Data_Noise!G133,0,Data_Noise!G133-$BZ133)),Data_Noise!G133)),"")</f>
        <v>2.1221523608947455</v>
      </c>
      <c r="H133" s="79">
        <f ca="1">IFERROR(IF(Data_Noise!H133="","",IF($B$3="On",IF(Data_Noise!H133&lt;=0,0,IF($BZ133&gt;=Data_Noise!H133,0,Data_Noise!H133-$BZ133)),Data_Noise!H133)),"")</f>
        <v>0.88940577705721902</v>
      </c>
      <c r="I133" s="79">
        <f ca="1">IFERROR(IF(Data_Noise!I133="","",IF($B$3="On",IF(Data_Noise!I133&lt;=0,0,IF($BZ133&gt;=Data_Noise!I133,0,Data_Noise!I133-$BZ133)),Data_Noise!I133)),"")</f>
        <v>7.5078859608672444E-2</v>
      </c>
      <c r="J133" s="79">
        <f ca="1">IFERROR(IF(Data_Noise!J133="","",IF($B$3="On",IF(Data_Noise!J133&lt;=0,0,IF($BZ133&gt;=Data_Noise!J133,0,Data_Noise!J133-$BZ133)),Data_Noise!J133)),"")</f>
        <v>0</v>
      </c>
      <c r="K133" s="79">
        <f ca="1">IFERROR(IF(Data_Noise!K133="","",IF($B$3="On",IF(Data_Noise!K133&lt;=0,0,IF($BZ133&gt;=Data_Noise!K133,0,Data_Noise!K133-$BZ133)),Data_Noise!K133)),"")</f>
        <v>0</v>
      </c>
      <c r="L133" s="79">
        <f ca="1">IFERROR(IF(Data_Noise!L133="","",IF($B$3="On",IF(Data_Noise!L133&lt;=0,0,IF($BZ133&gt;=Data_Noise!L133,0,Data_Noise!L133-$BZ133)),Data_Noise!L133)),"")</f>
        <v>0</v>
      </c>
      <c r="M133" s="79">
        <f ca="1">IFERROR(IF(Data_Noise!M133="","",IF($B$3="On",IF(Data_Noise!M133&lt;=0,0,IF($BZ133&gt;=Data_Noise!M133,0,Data_Noise!M133-$BZ133)),Data_Noise!M133)),"")</f>
        <v>0</v>
      </c>
      <c r="N133" s="79">
        <f ca="1">IFERROR(IF(Data_Noise!N133="","",IF($B$3="On",IF(Data_Noise!N133&lt;=0,0,IF($BZ133&gt;=Data_Noise!N133,0,Data_Noise!N133-$BZ133)),Data_Noise!N133)),"")</f>
        <v>0</v>
      </c>
      <c r="O133" s="79">
        <f ca="1">IFERROR(IF(Data_Noise!O133="","",IF($B$3="On",IF(Data_Noise!O133&lt;=0,0,IF($BZ133&gt;=Data_Noise!O133,0,Data_Noise!O133-$BZ133)),Data_Noise!O133)),"")</f>
        <v>0</v>
      </c>
      <c r="P133" s="79">
        <f ca="1">IFERROR(IF(Data_Noise!P133="","",IF($B$3="On",IF(Data_Noise!P133&lt;=0,0,IF($BZ133&gt;=Data_Noise!P133,0,Data_Noise!P133-$BZ133)),Data_Noise!P133)),"")</f>
        <v>0</v>
      </c>
      <c r="Q133" s="79">
        <f ca="1">IFERROR(IF(Data_Noise!Q133="","",IF($B$3="On",IF(Data_Noise!Q133&lt;=0,0,IF($BZ133&gt;=Data_Noise!Q133,0,Data_Noise!Q133-$BZ133)),Data_Noise!Q133)),"")</f>
        <v>0</v>
      </c>
      <c r="R133" s="79">
        <f ca="1">IFERROR(IF(Data_Noise!R133="","",IF($B$3="On",IF(Data_Noise!R133&lt;=0,0,IF($BZ133&gt;=Data_Noise!R133,0,Data_Noise!R133-$BZ133)),Data_Noise!R133)),"")</f>
        <v>0</v>
      </c>
      <c r="S133" s="79">
        <f ca="1">IFERROR(IF(Data_Noise!S133="","",IF($B$3="On",IF(Data_Noise!S133&lt;=0,0,IF($BZ133&gt;=Data_Noise!S133,0,Data_Noise!S133-$BZ133)),Data_Noise!S133)),"")</f>
        <v>0</v>
      </c>
      <c r="T133" s="79">
        <f ca="1">IFERROR(IF(Data_Noise!T133="","",IF($B$3="On",IF(Data_Noise!T133&lt;=0,0,IF($BZ133&gt;=Data_Noise!T133,0,Data_Noise!T133-$BZ133)),Data_Noise!T133)),"")</f>
        <v>0</v>
      </c>
      <c r="U133" s="79">
        <f ca="1">IFERROR(IF(Data_Noise!U133="","",IF($B$3="On",IF(Data_Noise!U133&lt;=0,0,IF($BZ133&gt;=Data_Noise!U133,0,Data_Noise!U133-$BZ133)),Data_Noise!U133)),"")</f>
        <v>0</v>
      </c>
      <c r="V133" s="79">
        <f ca="1">IFERROR(IF(Data_Noise!V133="","",IF($B$3="On",IF(Data_Noise!V133&lt;=0,0,IF($BZ133&gt;=Data_Noise!V133,0,Data_Noise!V133-$BZ133)),Data_Noise!V133)),"")</f>
        <v>0</v>
      </c>
      <c r="W133" s="79">
        <f ca="1">IFERROR(IF(Data_Noise!W133="","",IF($B$3="On",IF(Data_Noise!W133&lt;=0,0,IF($BZ133&gt;=Data_Noise!W133,0,Data_Noise!W133-$BZ133)),Data_Noise!W133)),"")</f>
        <v>0</v>
      </c>
      <c r="X133" s="79">
        <f ca="1">IFERROR(IF(Data_Noise!X133="","",IF($B$3="On",IF(Data_Noise!X133&lt;=0,0,IF($BZ133&gt;=Data_Noise!X133,0,Data_Noise!X133-$BZ133)),Data_Noise!X133)),"")</f>
        <v>0</v>
      </c>
      <c r="Y133" s="79">
        <f ca="1">IFERROR(IF(Data_Noise!Y133="","",IF($B$3="On",IF(Data_Noise!Y133&lt;=0,0,IF($BZ133&gt;=Data_Noise!Y133,0,Data_Noise!Y133-$BZ133)),Data_Noise!Y133)),"")</f>
        <v>0</v>
      </c>
      <c r="Z133" s="79">
        <f ca="1">IFERROR(IF(Data_Noise!Z133="","",IF($B$3="On",IF(Data_Noise!Z133&lt;=0,0,IF($BZ133&gt;=Data_Noise!Z133,0,Data_Noise!Z133-$BZ133)),Data_Noise!Z133)),"")</f>
        <v>9.8018051289852473</v>
      </c>
      <c r="AA133" s="79">
        <f ca="1">IFERROR(IF(Data_Noise!AA133="","",IF($B$3="On",IF(Data_Noise!AA133&lt;=0,0,IF($BZ133&gt;=Data_Noise!AA133,0,Data_Noise!AA133-$BZ133)),Data_Noise!AA133)),"")</f>
        <v>30.979905075180543</v>
      </c>
      <c r="AB133" s="79">
        <f ca="1">IFERROR(IF(Data_Noise!AB133="","",IF($B$3="On",IF(Data_Noise!AB133&lt;=0,0,IF($BZ133&gt;=Data_Noise!AB133,0,Data_Noise!AB133-$BZ133)),Data_Noise!AB133)),"")</f>
        <v>69.609963141613463</v>
      </c>
      <c r="AC133" s="79">
        <f ca="1">IFERROR(IF(Data_Noise!AC133="","",IF($B$3="On",IF(Data_Noise!AC133&lt;=0,0,IF($BZ133&gt;=Data_Noise!AC133,0,Data_Noise!AC133-$BZ133)),Data_Noise!AC133)),"")</f>
        <v>141.30812048914407</v>
      </c>
      <c r="AD133" s="79">
        <f ca="1">IFERROR(IF(Data_Noise!AD133="","",IF($B$3="On",IF(Data_Noise!AD133&lt;=0,0,IF($BZ133&gt;=Data_Noise!AD133,0,Data_Noise!AD133-$BZ133)),Data_Noise!AD133)),"")</f>
        <v>272.17659478996399</v>
      </c>
      <c r="AE133" s="79">
        <f ca="1">IFERROR(IF(Data_Noise!AE133="","",IF($B$3="On",IF(Data_Noise!AE133&lt;=0,0,IF($BZ133&gt;=Data_Noise!AE133,0,Data_Noise!AE133-$BZ133)),Data_Noise!AE133)),"")</f>
        <v>495.17127343522498</v>
      </c>
      <c r="AF133" s="79">
        <f ca="1">IFERROR(IF(Data_Noise!AF133="","",IF($B$3="On",IF(Data_Noise!AF133&lt;=0,0,IF($BZ133&gt;=Data_Noise!AF133,0,Data_Noise!AF133-$BZ133)),Data_Noise!AF133)),"")</f>
        <v>852.06778047211935</v>
      </c>
      <c r="AG133" s="79">
        <f ca="1">IFERROR(IF(Data_Noise!AG133="","",IF($B$3="On",IF(Data_Noise!AG133&lt;=0,0,IF($BZ133&gt;=Data_Noise!AG133,0,Data_Noise!AG133-$BZ133)),Data_Noise!AG133)),"")</f>
        <v>1354.1165279354191</v>
      </c>
      <c r="AH133" s="79">
        <f ca="1">IFERROR(IF(Data_Noise!AH133="","",IF($B$3="On",IF(Data_Noise!AH133&lt;=0,0,IF($BZ133&gt;=Data_Noise!AH133,0,Data_Noise!AH133-$BZ133)),Data_Noise!AH133)),"")</f>
        <v>1936.9858897743861</v>
      </c>
      <c r="AI133" s="79">
        <f ca="1">IFERROR(IF(Data_Noise!AI133="","",IF($B$3="On",IF(Data_Noise!AI133&lt;=0,0,IF($BZ133&gt;=Data_Noise!AI133,0,Data_Noise!AI133-$BZ133)),Data_Noise!AI133)),"")</f>
        <v>2502.960123329849</v>
      </c>
      <c r="AJ133" s="79">
        <f ca="1">IFERROR(IF(Data_Noise!AJ133="","",IF($B$3="On",IF(Data_Noise!AJ133&lt;=0,0,IF($BZ133&gt;=Data_Noise!AJ133,0,Data_Noise!AJ133-$BZ133)),Data_Noise!AJ133)),"")</f>
        <v>2955.273788717056</v>
      </c>
      <c r="AK133" s="79">
        <f ca="1">IFERROR(IF(Data_Noise!AK133="","",IF($B$3="On",IF(Data_Noise!AK133&lt;=0,0,IF($BZ133&gt;=Data_Noise!AK133,0,Data_Noise!AK133-$BZ133)),Data_Noise!AK133)),"")</f>
        <v>3268.4936927510962</v>
      </c>
      <c r="AL133" s="79">
        <f ca="1">IFERROR(IF(Data_Noise!AL133="","",IF($B$3="On",IF(Data_Noise!AL133&lt;=0,0,IF($BZ133&gt;=Data_Noise!AL133,0,Data_Noise!AL133-$BZ133)),Data_Noise!AL133)),"")</f>
        <v>3454.8244775840722</v>
      </c>
      <c r="AM133" s="79">
        <f ca="1">IFERROR(IF(Data_Noise!AM133="","",IF($B$3="On",IF(Data_Noise!AM133&lt;=0,0,IF($BZ133&gt;=Data_Noise!AM133,0,Data_Noise!AM133-$BZ133)),Data_Noise!AM133)),"")</f>
        <v>3559.4994483340793</v>
      </c>
      <c r="AN133" s="79">
        <f ca="1">IFERROR(IF(Data_Noise!AN133="","",IF($B$3="On",IF(Data_Noise!AN133&lt;=0,0,IF($BZ133&gt;=Data_Noise!AN133,0,Data_Noise!AN133-$BZ133)),Data_Noise!AN133)),"")</f>
        <v>3625.0143531619024</v>
      </c>
      <c r="AO133" s="79">
        <f ca="1">IFERROR(IF(Data_Noise!AO133="","",IF($B$3="On",IF(Data_Noise!AO133&lt;=0,0,IF($BZ133&gt;=Data_Noise!AO133,0,Data_Noise!AO133-$BZ133)),Data_Noise!AO133)),"")</f>
        <v>3675.6583461724558</v>
      </c>
      <c r="AP133" s="79">
        <f ca="1">IFERROR(IF(Data_Noise!AP133="","",IF($B$3="On",IF(Data_Noise!AP133&lt;=0,0,IF($BZ133&gt;=Data_Noise!AP133,0,Data_Noise!AP133-$BZ133)),Data_Noise!AP133)),"")</f>
        <v>3698.9536980641055</v>
      </c>
      <c r="AQ133" s="79" t="str">
        <f>IFERROR(IF(Data_Noise!AQ133="","",IF($B$3="On",IF(Data_Noise!AQ133&lt;=0,0,IF($BZ133&gt;=Data_Noise!AQ133,0,Data_Noise!AQ133-$BZ133)),Data_Noise!AQ133)),"")</f>
        <v/>
      </c>
      <c r="AR133" s="79" t="str">
        <f>IFERROR(IF(Data_Noise!AR133="","",IF($B$3="On",IF(Data_Noise!AR133&lt;=0,0,IF($BZ133&gt;=Data_Noise!AR133,0,Data_Noise!AR133-$BZ133)),Data_Noise!AR133)),"")</f>
        <v/>
      </c>
      <c r="AS133" s="79" t="str">
        <f>IFERROR(IF(Data_Noise!AS133="","",IF($B$3="On",IF(Data_Noise!AS133&lt;=0,0,IF($BZ133&gt;=Data_Noise!AS133,0,Data_Noise!AS133-$BZ133)),Data_Noise!AS133)),"")</f>
        <v/>
      </c>
      <c r="AT133" s="79" t="str">
        <f>IFERROR(IF(Data_Noise!AT133="","",IF($B$3="On",IF(Data_Noise!AT133&lt;=0,0,IF($BZ133&gt;=Data_Noise!AT133,0,Data_Noise!AT133-$BZ133)),Data_Noise!AT133)),"")</f>
        <v/>
      </c>
      <c r="AU133" s="79" t="str">
        <f>IFERROR(IF(Data_Noise!AU133="","",IF($B$3="On",IF(Data_Noise!AU133&lt;=0,0,IF($BZ133&gt;=Data_Noise!AU133,0,Data_Noise!AU133-$BZ133)),Data_Noise!AU133)),"")</f>
        <v/>
      </c>
      <c r="AV133" s="79" t="str">
        <f>IFERROR(IF(Data_Noise!AV133="","",IF($B$3="On",IF(Data_Noise!AV133&lt;=0,0,IF($BZ133&gt;=Data_Noise!AV133,0,Data_Noise!AV133-$BZ133)),Data_Noise!AV133)),"")</f>
        <v/>
      </c>
      <c r="AW133" s="79" t="str">
        <f>IFERROR(IF(Data_Noise!AW133="","",IF($B$3="On",IF(Data_Noise!AW133&lt;=0,0,IF($BZ133&gt;=Data_Noise!AW133,0,Data_Noise!AW133-$BZ133)),Data_Noise!AW133)),"")</f>
        <v/>
      </c>
      <c r="AX133" s="79" t="str">
        <f>IFERROR(IF(Data_Noise!AX133="","",IF($B$3="On",IF(Data_Noise!AX133&lt;=0,0,IF($BZ133&gt;=Data_Noise!AX133,0,Data_Noise!AX133-$BZ133)),Data_Noise!AX133)),"")</f>
        <v/>
      </c>
      <c r="AY133" s="79" t="str">
        <f>IFERROR(IF(Data_Noise!AY133="","",IF($B$3="On",IF(Data_Noise!AY133&lt;=0,0,IF($BZ133&gt;=Data_Noise!AY133,0,Data_Noise!AY133-$BZ133)),Data_Noise!AY133)),"")</f>
        <v/>
      </c>
      <c r="AZ133" s="79" t="str">
        <f>IFERROR(IF(Data_Noise!AZ133="","",IF($B$3="On",IF(Data_Noise!AZ133&lt;=0,0,IF($BZ133&gt;=Data_Noise!AZ133,0,Data_Noise!AZ133-$BZ133)),Data_Noise!AZ133)),"")</f>
        <v/>
      </c>
      <c r="BA133">
        <f ca="1">IF(BA$3="","",Data_Noise!C133)</f>
        <v>1.6276844104090751</v>
      </c>
      <c r="BB133">
        <f ca="1">IF(BB$3="","",Data_Noise!D133)</f>
        <v>3.2335186537836003</v>
      </c>
      <c r="BC133">
        <f ca="1">IF(BC$3="","",Data_Noise!E133)</f>
        <v>5.6657064304340565</v>
      </c>
      <c r="BD133">
        <f ca="1">IF(BD$3="","",Data_Noise!F133)</f>
        <v>5.3318714279256101</v>
      </c>
      <c r="BE133">
        <f ca="1">IF(BE$3="","",Data_Noise!G133)</f>
        <v>3.8506494471387964</v>
      </c>
      <c r="BF133">
        <f ca="1">IF(BF$3="","",Data_Noise!H133)</f>
        <v>2.61790286330127</v>
      </c>
      <c r="BG133">
        <f ca="1">IF(BG$3="","",Data_Noise!I133)</f>
        <v>1.8035759458527234</v>
      </c>
      <c r="BH133">
        <f ca="1">IF(BH$3="","",Data_Noise!J133)</f>
        <v>1.2527331581939818</v>
      </c>
      <c r="BI133">
        <f ca="1">IF(BI$3="","",Data_Noise!K133)</f>
        <v>0.83953301414279358</v>
      </c>
      <c r="BJ133">
        <f ca="1">IF(BJ$3="","",Data_Noise!L133)</f>
        <v>-0.22623900274735834</v>
      </c>
      <c r="BK133">
        <f ca="1">IF(BK$3="","",Data_Noise!M133)</f>
        <v>-0.70098833638485358</v>
      </c>
      <c r="BL133">
        <f ca="1">IF(BL$3="","",Data_Noise!N133)</f>
        <v>-0.95805002183245402</v>
      </c>
      <c r="BM133">
        <f ca="1">IF(BM$3="","",Data_Noise!O133)</f>
        <v>-1.8674358690445854</v>
      </c>
      <c r="BN133" t="str">
        <f>IF(BN$3="","",Data_Noise!P133)</f>
        <v/>
      </c>
      <c r="BO133" t="str">
        <f>IF(BO$3="","",Data_Noise!Q133)</f>
        <v/>
      </c>
      <c r="BP133" t="str">
        <f>IF(BP$3="","",Data_Noise!R133)</f>
        <v/>
      </c>
      <c r="BQ133" t="str">
        <f>IF(BQ$3="","",Data_Noise!S133)</f>
        <v/>
      </c>
      <c r="BR133" t="str">
        <f>IF(BR$3="","",Data_Noise!T133)</f>
        <v/>
      </c>
      <c r="BS133" t="str">
        <f>IF(BS$3="","",Data_Noise!U133)</f>
        <v/>
      </c>
      <c r="BT133" t="str">
        <f>IF(BT$3="","",Data_Noise!V133)</f>
        <v/>
      </c>
      <c r="BU133" t="str">
        <f>IF(BU$3="","",Data_Noise!W133)</f>
        <v/>
      </c>
      <c r="BV133" t="str">
        <f>IF(BV$3="","",Data_Noise!X133)</f>
        <v/>
      </c>
      <c r="BW133" t="str">
        <f>IF(BW$3="","",Data_Noise!Y133)</f>
        <v/>
      </c>
      <c r="BX133" t="str">
        <f>IF(BX$3="","",Data_Noise!Z133)</f>
        <v/>
      </c>
      <c r="BY133" t="str">
        <f>IF(BY$3="","",Data_Noise!AA133)</f>
        <v/>
      </c>
      <c r="BZ133">
        <f t="shared" ca="1" si="3"/>
        <v>1.728497086244051</v>
      </c>
    </row>
    <row r="134" spans="1:78" x14ac:dyDescent="0.25">
      <c r="A134" s="79">
        <f ca="1">Data_Initial!A134</f>
        <v>2</v>
      </c>
      <c r="B134" s="79" t="str">
        <f ca="1">Data_Initial!B134</f>
        <v>C8</v>
      </c>
      <c r="C134" s="79">
        <f ca="1">IFERROR(IF(Data_Noise!C134="","",IF($B$3="On",IF(Data_Noise!C134&lt;=0,0,IF($BZ134&gt;=Data_Noise!C134,0,Data_Noise!C134-$BZ134)),Data_Noise!C134)),"")</f>
        <v>8.6450761855908098</v>
      </c>
      <c r="D134" s="79">
        <f ca="1">IFERROR(IF(Data_Noise!D134="","",IF($B$3="On",IF(Data_Noise!D134&lt;=0,0,IF($BZ134&gt;=Data_Noise!D134,0,Data_Noise!D134-$BZ134)),Data_Noise!D134)),"")</f>
        <v>6.5743149731362349</v>
      </c>
      <c r="E134" s="79">
        <f ca="1">IFERROR(IF(Data_Noise!E134="","",IF($B$3="On",IF(Data_Noise!E134&lt;=0,0,IF($BZ134&gt;=Data_Noise!E134,0,Data_Noise!E134-$BZ134)),Data_Noise!E134)),"")</f>
        <v>5.1828623947923473</v>
      </c>
      <c r="F134" s="79">
        <f ca="1">IFERROR(IF(Data_Noise!F134="","",IF($B$3="On",IF(Data_Noise!F134&lt;=0,0,IF($BZ134&gt;=Data_Noise!F134,0,Data_Noise!F134-$BZ134)),Data_Noise!F134)),"")</f>
        <v>1.1296088090586216</v>
      </c>
      <c r="G134" s="79">
        <f ca="1">IFERROR(IF(Data_Noise!G134="","",IF($B$3="On",IF(Data_Noise!G134&lt;=0,0,IF($BZ134&gt;=Data_Noise!G134,0,Data_Noise!G134-$BZ134)),Data_Noise!G134)),"")</f>
        <v>0</v>
      </c>
      <c r="H134" s="79">
        <f ca="1">IFERROR(IF(Data_Noise!H134="","",IF($B$3="On",IF(Data_Noise!H134&lt;=0,0,IF($BZ134&gt;=Data_Noise!H134,0,Data_Noise!H134-$BZ134)),Data_Noise!H134)),"")</f>
        <v>0</v>
      </c>
      <c r="I134" s="79">
        <f ca="1">IFERROR(IF(Data_Noise!I134="","",IF($B$3="On",IF(Data_Noise!I134&lt;=0,0,IF($BZ134&gt;=Data_Noise!I134,0,Data_Noise!I134-$BZ134)),Data_Noise!I134)),"")</f>
        <v>0</v>
      </c>
      <c r="J134" s="79">
        <f ca="1">IFERROR(IF(Data_Noise!J134="","",IF($B$3="On",IF(Data_Noise!J134&lt;=0,0,IF($BZ134&gt;=Data_Noise!J134,0,Data_Noise!J134-$BZ134)),Data_Noise!J134)),"")</f>
        <v>0</v>
      </c>
      <c r="K134" s="79">
        <f ca="1">IFERROR(IF(Data_Noise!K134="","",IF($B$3="On",IF(Data_Noise!K134&lt;=0,0,IF($BZ134&gt;=Data_Noise!K134,0,Data_Noise!K134-$BZ134)),Data_Noise!K134)),"")</f>
        <v>0</v>
      </c>
      <c r="L134" s="79">
        <f ca="1">IFERROR(IF(Data_Noise!L134="","",IF($B$3="On",IF(Data_Noise!L134&lt;=0,0,IF($BZ134&gt;=Data_Noise!L134,0,Data_Noise!L134-$BZ134)),Data_Noise!L134)),"")</f>
        <v>0</v>
      </c>
      <c r="M134" s="79">
        <f ca="1">IFERROR(IF(Data_Noise!M134="","",IF($B$3="On",IF(Data_Noise!M134&lt;=0,0,IF($BZ134&gt;=Data_Noise!M134,0,Data_Noise!M134-$BZ134)),Data_Noise!M134)),"")</f>
        <v>0</v>
      </c>
      <c r="N134" s="79">
        <f ca="1">IFERROR(IF(Data_Noise!N134="","",IF($B$3="On",IF(Data_Noise!N134&lt;=0,0,IF($BZ134&gt;=Data_Noise!N134,0,Data_Noise!N134-$BZ134)),Data_Noise!N134)),"")</f>
        <v>0</v>
      </c>
      <c r="O134" s="79">
        <f ca="1">IFERROR(IF(Data_Noise!O134="","",IF($B$3="On",IF(Data_Noise!O134&lt;=0,0,IF($BZ134&gt;=Data_Noise!O134,0,Data_Noise!O134-$BZ134)),Data_Noise!O134)),"")</f>
        <v>0</v>
      </c>
      <c r="P134" s="79">
        <f ca="1">IFERROR(IF(Data_Noise!P134="","",IF($B$3="On",IF(Data_Noise!P134&lt;=0,0,IF($BZ134&gt;=Data_Noise!P134,0,Data_Noise!P134-$BZ134)),Data_Noise!P134)),"")</f>
        <v>0</v>
      </c>
      <c r="Q134" s="79">
        <f ca="1">IFERROR(IF(Data_Noise!Q134="","",IF($B$3="On",IF(Data_Noise!Q134&lt;=0,0,IF($BZ134&gt;=Data_Noise!Q134,0,Data_Noise!Q134-$BZ134)),Data_Noise!Q134)),"")</f>
        <v>0</v>
      </c>
      <c r="R134" s="79">
        <f ca="1">IFERROR(IF(Data_Noise!R134="","",IF($B$3="On",IF(Data_Noise!R134&lt;=0,0,IF($BZ134&gt;=Data_Noise!R134,0,Data_Noise!R134-$BZ134)),Data_Noise!R134)),"")</f>
        <v>0</v>
      </c>
      <c r="S134" s="79">
        <f ca="1">IFERROR(IF(Data_Noise!S134="","",IF($B$3="On",IF(Data_Noise!S134&lt;=0,0,IF($BZ134&gt;=Data_Noise!S134,0,Data_Noise!S134-$BZ134)),Data_Noise!S134)),"")</f>
        <v>0</v>
      </c>
      <c r="T134" s="79">
        <f ca="1">IFERROR(IF(Data_Noise!T134="","",IF($B$3="On",IF(Data_Noise!T134&lt;=0,0,IF($BZ134&gt;=Data_Noise!T134,0,Data_Noise!T134-$BZ134)),Data_Noise!T134)),"")</f>
        <v>0</v>
      </c>
      <c r="U134" s="79">
        <f ca="1">IFERROR(IF(Data_Noise!U134="","",IF($B$3="On",IF(Data_Noise!U134&lt;=0,0,IF($BZ134&gt;=Data_Noise!U134,0,Data_Noise!U134-$BZ134)),Data_Noise!U134)),"")</f>
        <v>0</v>
      </c>
      <c r="V134" s="79">
        <f ca="1">IFERROR(IF(Data_Noise!V134="","",IF($B$3="On",IF(Data_Noise!V134&lt;=0,0,IF($BZ134&gt;=Data_Noise!V134,0,Data_Noise!V134-$BZ134)),Data_Noise!V134)),"")</f>
        <v>0</v>
      </c>
      <c r="W134" s="79">
        <f ca="1">IFERROR(IF(Data_Noise!W134="","",IF($B$3="On",IF(Data_Noise!W134&lt;=0,0,IF($BZ134&gt;=Data_Noise!W134,0,Data_Noise!W134-$BZ134)),Data_Noise!W134)),"")</f>
        <v>0</v>
      </c>
      <c r="X134" s="79">
        <f ca="1">IFERROR(IF(Data_Noise!X134="","",IF($B$3="On",IF(Data_Noise!X134&lt;=0,0,IF($BZ134&gt;=Data_Noise!X134,0,Data_Noise!X134-$BZ134)),Data_Noise!X134)),"")</f>
        <v>0</v>
      </c>
      <c r="Y134" s="79">
        <f ca="1">IFERROR(IF(Data_Noise!Y134="","",IF($B$3="On",IF(Data_Noise!Y134&lt;=0,0,IF($BZ134&gt;=Data_Noise!Y134,0,Data_Noise!Y134-$BZ134)),Data_Noise!Y134)),"")</f>
        <v>0</v>
      </c>
      <c r="Z134" s="79">
        <f ca="1">IFERROR(IF(Data_Noise!Z134="","",IF($B$3="On",IF(Data_Noise!Z134&lt;=0,0,IF($BZ134&gt;=Data_Noise!Z134,0,Data_Noise!Z134-$BZ134)),Data_Noise!Z134)),"")</f>
        <v>5.693027424724117</v>
      </c>
      <c r="AA134" s="79">
        <f ca="1">IFERROR(IF(Data_Noise!AA134="","",IF($B$3="On",IF(Data_Noise!AA134&lt;=0,0,IF($BZ134&gt;=Data_Noise!AA134,0,Data_Noise!AA134-$BZ134)),Data_Noise!AA134)),"")</f>
        <v>23.754281462568379</v>
      </c>
      <c r="AB134" s="79">
        <f ca="1">IFERROR(IF(Data_Noise!AB134="","",IF($B$3="On",IF(Data_Noise!AB134&lt;=0,0,IF($BZ134&gt;=Data_Noise!AB134,0,Data_Noise!AB134-$BZ134)),Data_Noise!AB134)),"")</f>
        <v>56.635302146268039</v>
      </c>
      <c r="AC134" s="79">
        <f ca="1">IFERROR(IF(Data_Noise!AC134="","",IF($B$3="On",IF(Data_Noise!AC134&lt;=0,0,IF($BZ134&gt;=Data_Noise!AC134,0,Data_Noise!AC134-$BZ134)),Data_Noise!AC134)),"")</f>
        <v>118.81663851085167</v>
      </c>
      <c r="AD134" s="79">
        <f ca="1">IFERROR(IF(Data_Noise!AD134="","",IF($B$3="On",IF(Data_Noise!AD134&lt;=0,0,IF($BZ134&gt;=Data_Noise!AD134,0,Data_Noise!AD134-$BZ134)),Data_Noise!AD134)),"")</f>
        <v>235.83213717941894</v>
      </c>
      <c r="AE134" s="79">
        <f ca="1">IFERROR(IF(Data_Noise!AE134="","",IF($B$3="On",IF(Data_Noise!AE134&lt;=0,0,IF($BZ134&gt;=Data_Noise!AE134,0,Data_Noise!AE134-$BZ134)),Data_Noise!AE134)),"")</f>
        <v>448.54700725032529</v>
      </c>
      <c r="AF134" s="79">
        <f ca="1">IFERROR(IF(Data_Noise!AF134="","",IF($B$3="On",IF(Data_Noise!AF134&lt;=0,0,IF($BZ134&gt;=Data_Noise!AF134,0,Data_Noise!AF134-$BZ134)),Data_Noise!AF134)),"")</f>
        <v>804.79626435840885</v>
      </c>
      <c r="AG134" s="79">
        <f ca="1">IFERROR(IF(Data_Noise!AG134="","",IF($B$3="On",IF(Data_Noise!AG134&lt;=0,0,IF($BZ134&gt;=Data_Noise!AG134,0,Data_Noise!AG134-$BZ134)),Data_Noise!AG134)),"")</f>
        <v>1322.5695241959356</v>
      </c>
      <c r="AH134" s="79">
        <f ca="1">IFERROR(IF(Data_Noise!AH134="","",IF($B$3="On",IF(Data_Noise!AH134&lt;=0,0,IF($BZ134&gt;=Data_Noise!AH134,0,Data_Noise!AH134-$BZ134)),Data_Noise!AH134)),"")</f>
        <v>1929.3106032171368</v>
      </c>
      <c r="AI134" s="79">
        <f ca="1">IFERROR(IF(Data_Noise!AI134="","",IF($B$3="On",IF(Data_Noise!AI134&lt;=0,0,IF($BZ134&gt;=Data_Noise!AI134,0,Data_Noise!AI134-$BZ134)),Data_Noise!AI134)),"")</f>
        <v>2517.7875281156767</v>
      </c>
      <c r="AJ134" s="79">
        <f ca="1">IFERROR(IF(Data_Noise!AJ134="","",IF($B$3="On",IF(Data_Noise!AJ134&lt;=0,0,IF($BZ134&gt;=Data_Noise!AJ134,0,Data_Noise!AJ134-$BZ134)),Data_Noise!AJ134)),"")</f>
        <v>2983.9498935085303</v>
      </c>
      <c r="AK134" s="79">
        <f ca="1">IFERROR(IF(Data_Noise!AK134="","",IF($B$3="On",IF(Data_Noise!AK134&lt;=0,0,IF($BZ134&gt;=Data_Noise!AK134,0,Data_Noise!AK134-$BZ134)),Data_Noise!AK134)),"")</f>
        <v>3309.4833379554971</v>
      </c>
      <c r="AL134" s="79">
        <f ca="1">IFERROR(IF(Data_Noise!AL134="","",IF($B$3="On",IF(Data_Noise!AL134&lt;=0,0,IF($BZ134&gt;=Data_Noise!AL134,0,Data_Noise!AL134-$BZ134)),Data_Noise!AL134)),"")</f>
        <v>3510.5686951690268</v>
      </c>
      <c r="AM134" s="79">
        <f ca="1">IFERROR(IF(Data_Noise!AM134="","",IF($B$3="On",IF(Data_Noise!AM134&lt;=0,0,IF($BZ134&gt;=Data_Noise!AM134,0,Data_Noise!AM134-$BZ134)),Data_Noise!AM134)),"")</f>
        <v>3628.11102278831</v>
      </c>
      <c r="AN134" s="79">
        <f ca="1">IFERROR(IF(Data_Noise!AN134="","",IF($B$3="On",IF(Data_Noise!AN134&lt;=0,0,IF($BZ134&gt;=Data_Noise!AN134,0,Data_Noise!AN134-$BZ134)),Data_Noise!AN134)),"")</f>
        <v>3699.5389594471699</v>
      </c>
      <c r="AO134" s="79">
        <f ca="1">IFERROR(IF(Data_Noise!AO134="","",IF($B$3="On",IF(Data_Noise!AO134&lt;=0,0,IF($BZ134&gt;=Data_Noise!AO134,0,Data_Noise!AO134-$BZ134)),Data_Noise!AO134)),"")</f>
        <v>3746.6099615384637</v>
      </c>
      <c r="AP134" s="79">
        <f ca="1">IFERROR(IF(Data_Noise!AP134="","",IF($B$3="On",IF(Data_Noise!AP134&lt;=0,0,IF($BZ134&gt;=Data_Noise!AP134,0,Data_Noise!AP134-$BZ134)),Data_Noise!AP134)),"")</f>
        <v>3766.7244181640453</v>
      </c>
      <c r="AQ134" s="79" t="str">
        <f>IFERROR(IF(Data_Noise!AQ134="","",IF($B$3="On",IF(Data_Noise!AQ134&lt;=0,0,IF($BZ134&gt;=Data_Noise!AQ134,0,Data_Noise!AQ134-$BZ134)),Data_Noise!AQ134)),"")</f>
        <v/>
      </c>
      <c r="AR134" s="79" t="str">
        <f>IFERROR(IF(Data_Noise!AR134="","",IF($B$3="On",IF(Data_Noise!AR134&lt;=0,0,IF($BZ134&gt;=Data_Noise!AR134,0,Data_Noise!AR134-$BZ134)),Data_Noise!AR134)),"")</f>
        <v/>
      </c>
      <c r="AS134" s="79" t="str">
        <f>IFERROR(IF(Data_Noise!AS134="","",IF($B$3="On",IF(Data_Noise!AS134&lt;=0,0,IF($BZ134&gt;=Data_Noise!AS134,0,Data_Noise!AS134-$BZ134)),Data_Noise!AS134)),"")</f>
        <v/>
      </c>
      <c r="AT134" s="79" t="str">
        <f>IFERROR(IF(Data_Noise!AT134="","",IF($B$3="On",IF(Data_Noise!AT134&lt;=0,0,IF($BZ134&gt;=Data_Noise!AT134,0,Data_Noise!AT134-$BZ134)),Data_Noise!AT134)),"")</f>
        <v/>
      </c>
      <c r="AU134" s="79" t="str">
        <f>IFERROR(IF(Data_Noise!AU134="","",IF($B$3="On",IF(Data_Noise!AU134&lt;=0,0,IF($BZ134&gt;=Data_Noise!AU134,0,Data_Noise!AU134-$BZ134)),Data_Noise!AU134)),"")</f>
        <v/>
      </c>
      <c r="AV134" s="79" t="str">
        <f>IFERROR(IF(Data_Noise!AV134="","",IF($B$3="On",IF(Data_Noise!AV134&lt;=0,0,IF($BZ134&gt;=Data_Noise!AV134,0,Data_Noise!AV134-$BZ134)),Data_Noise!AV134)),"")</f>
        <v/>
      </c>
      <c r="AW134" s="79" t="str">
        <f>IFERROR(IF(Data_Noise!AW134="","",IF($B$3="On",IF(Data_Noise!AW134&lt;=0,0,IF($BZ134&gt;=Data_Noise!AW134,0,Data_Noise!AW134-$BZ134)),Data_Noise!AW134)),"")</f>
        <v/>
      </c>
      <c r="AX134" s="79" t="str">
        <f>IFERROR(IF(Data_Noise!AX134="","",IF($B$3="On",IF(Data_Noise!AX134&lt;=0,0,IF($BZ134&gt;=Data_Noise!AX134,0,Data_Noise!AX134-$BZ134)),Data_Noise!AX134)),"")</f>
        <v/>
      </c>
      <c r="AY134" s="79" t="str">
        <f>IFERROR(IF(Data_Noise!AY134="","",IF($B$3="On",IF(Data_Noise!AY134&lt;=0,0,IF($BZ134&gt;=Data_Noise!AY134,0,Data_Noise!AY134-$BZ134)),Data_Noise!AY134)),"")</f>
        <v/>
      </c>
      <c r="AZ134" s="79" t="str">
        <f>IFERROR(IF(Data_Noise!AZ134="","",IF($B$3="On",IF(Data_Noise!AZ134&lt;=0,0,IF($BZ134&gt;=Data_Noise!AZ134,0,Data_Noise!AZ134-$BZ134)),Data_Noise!AZ134)),"")</f>
        <v/>
      </c>
      <c r="BA134">
        <f ca="1">IF(BA$3="","",Data_Noise!C134)</f>
        <v>11.236326346830534</v>
      </c>
      <c r="BB134">
        <f ca="1">IF(BB$3="","",Data_Noise!D134)</f>
        <v>9.1655651343759601</v>
      </c>
      <c r="BC134">
        <f ca="1">IF(BC$3="","",Data_Noise!E134)</f>
        <v>7.7741125560320725</v>
      </c>
      <c r="BD134">
        <f ca="1">IF(BD$3="","",Data_Noise!F134)</f>
        <v>3.7208589702983468</v>
      </c>
      <c r="BE134">
        <f ca="1">IF(BE$3="","",Data_Noise!G134)</f>
        <v>2.5553908915342936</v>
      </c>
      <c r="BF134">
        <f ca="1">IF(BF$3="","",Data_Noise!H134)</f>
        <v>1.9863366929325832</v>
      </c>
      <c r="BG134">
        <f ca="1">IF(BG$3="","",Data_Noise!I134)</f>
        <v>1.8434013596527932</v>
      </c>
      <c r="BH134">
        <f ca="1">IF(BH$3="","",Data_Noise!J134)</f>
        <v>1.6782289901984766</v>
      </c>
      <c r="BI134">
        <f ca="1">IF(BI$3="","",Data_Noise!K134)</f>
        <v>0.65774768433372299</v>
      </c>
      <c r="BJ134">
        <f ca="1">IF(BJ$3="","",Data_Noise!L134)</f>
        <v>-0.21779913422475702</v>
      </c>
      <c r="BK134">
        <f ca="1">IF(BK$3="","",Data_Noise!M134)</f>
        <v>-1.5282420271905703</v>
      </c>
      <c r="BL134">
        <f ca="1">IF(BL$3="","",Data_Noise!N134)</f>
        <v>-2.771363897575307</v>
      </c>
      <c r="BM134">
        <f ca="1">IF(BM$3="","",Data_Noise!O134)</f>
        <v>-2.4143114710817213</v>
      </c>
      <c r="BN134" t="str">
        <f>IF(BN$3="","",Data_Noise!P134)</f>
        <v/>
      </c>
      <c r="BO134" t="str">
        <f>IF(BO$3="","",Data_Noise!Q134)</f>
        <v/>
      </c>
      <c r="BP134" t="str">
        <f>IF(BP$3="","",Data_Noise!R134)</f>
        <v/>
      </c>
      <c r="BQ134" t="str">
        <f>IF(BQ$3="","",Data_Noise!S134)</f>
        <v/>
      </c>
      <c r="BR134" t="str">
        <f>IF(BR$3="","",Data_Noise!T134)</f>
        <v/>
      </c>
      <c r="BS134" t="str">
        <f>IF(BS$3="","",Data_Noise!U134)</f>
        <v/>
      </c>
      <c r="BT134" t="str">
        <f>IF(BT$3="","",Data_Noise!V134)</f>
        <v/>
      </c>
      <c r="BU134" t="str">
        <f>IF(BU$3="","",Data_Noise!W134)</f>
        <v/>
      </c>
      <c r="BV134" t="str">
        <f>IF(BV$3="","",Data_Noise!X134)</f>
        <v/>
      </c>
      <c r="BW134" t="str">
        <f>IF(BW$3="","",Data_Noise!Y134)</f>
        <v/>
      </c>
      <c r="BX134" t="str">
        <f>IF(BX$3="","",Data_Noise!Z134)</f>
        <v/>
      </c>
      <c r="BY134" t="str">
        <f>IF(BY$3="","",Data_Noise!AA134)</f>
        <v/>
      </c>
      <c r="BZ134">
        <f t="shared" ca="1" si="3"/>
        <v>2.5912501612397252</v>
      </c>
    </row>
    <row r="135" spans="1:78" x14ac:dyDescent="0.25">
      <c r="A135" s="79">
        <f ca="1">Data_Initial!A135</f>
        <v>2</v>
      </c>
      <c r="B135" s="79" t="str">
        <f ca="1">Data_Initial!B135</f>
        <v>D8</v>
      </c>
      <c r="C135" s="79">
        <f ca="1">IFERROR(IF(Data_Noise!C135="","",IF($B$3="On",IF(Data_Noise!C135&lt;=0,0,IF($BZ135&gt;=Data_Noise!C135,0,Data_Noise!C135-$BZ135)),Data_Noise!C135)),"")</f>
        <v>0</v>
      </c>
      <c r="D135" s="79">
        <f ca="1">IFERROR(IF(Data_Noise!D135="","",IF($B$3="On",IF(Data_Noise!D135&lt;=0,0,IF($BZ135&gt;=Data_Noise!D135,0,Data_Noise!D135-$BZ135)),Data_Noise!D135)),"")</f>
        <v>0</v>
      </c>
      <c r="E135" s="79">
        <f ca="1">IFERROR(IF(Data_Noise!E135="","",IF($B$3="On",IF(Data_Noise!E135&lt;=0,0,IF($BZ135&gt;=Data_Noise!E135,0,Data_Noise!E135-$BZ135)),Data_Noise!E135)),"")</f>
        <v>1.6947777065146146</v>
      </c>
      <c r="F135" s="79">
        <f ca="1">IFERROR(IF(Data_Noise!F135="","",IF($B$3="On",IF(Data_Noise!F135&lt;=0,0,IF($BZ135&gt;=Data_Noise!F135,0,Data_Noise!F135-$BZ135)),Data_Noise!F135)),"")</f>
        <v>2.8954450114118662</v>
      </c>
      <c r="G135" s="79">
        <f ca="1">IFERROR(IF(Data_Noise!G135="","",IF($B$3="On",IF(Data_Noise!G135&lt;=0,0,IF($BZ135&gt;=Data_Noise!G135,0,Data_Noise!G135-$BZ135)),Data_Noise!G135)),"")</f>
        <v>3.4992263718171297</v>
      </c>
      <c r="H135" s="79">
        <f ca="1">IFERROR(IF(Data_Noise!H135="","",IF($B$3="On",IF(Data_Noise!H135&lt;=0,0,IF($BZ135&gt;=Data_Noise!H135,0,Data_Noise!H135-$BZ135)),Data_Noise!H135)),"")</f>
        <v>0.6757259539267797</v>
      </c>
      <c r="I135" s="79">
        <f ca="1">IFERROR(IF(Data_Noise!I135="","",IF($B$3="On",IF(Data_Noise!I135&lt;=0,0,IF($BZ135&gt;=Data_Noise!I135,0,Data_Noise!I135-$BZ135)),Data_Noise!I135)),"")</f>
        <v>0</v>
      </c>
      <c r="J135" s="79">
        <f ca="1">IFERROR(IF(Data_Noise!J135="","",IF($B$3="On",IF(Data_Noise!J135&lt;=0,0,IF($BZ135&gt;=Data_Noise!J135,0,Data_Noise!J135-$BZ135)),Data_Noise!J135)),"")</f>
        <v>0</v>
      </c>
      <c r="K135" s="79">
        <f ca="1">IFERROR(IF(Data_Noise!K135="","",IF($B$3="On",IF(Data_Noise!K135&lt;=0,0,IF($BZ135&gt;=Data_Noise!K135,0,Data_Noise!K135-$BZ135)),Data_Noise!K135)),"")</f>
        <v>0</v>
      </c>
      <c r="L135" s="79">
        <f ca="1">IFERROR(IF(Data_Noise!L135="","",IF($B$3="On",IF(Data_Noise!L135&lt;=0,0,IF($BZ135&gt;=Data_Noise!L135,0,Data_Noise!L135-$BZ135)),Data_Noise!L135)),"")</f>
        <v>0.70376040896798342</v>
      </c>
      <c r="M135" s="79">
        <f ca="1">IFERROR(IF(Data_Noise!M135="","",IF($B$3="On",IF(Data_Noise!M135&lt;=0,0,IF($BZ135&gt;=Data_Noise!M135,0,Data_Noise!M135-$BZ135)),Data_Noise!M135)),"")</f>
        <v>0</v>
      </c>
      <c r="N135" s="79">
        <f ca="1">IFERROR(IF(Data_Noise!N135="","",IF($B$3="On",IF(Data_Noise!N135&lt;=0,0,IF($BZ135&gt;=Data_Noise!N135,0,Data_Noise!N135-$BZ135)),Data_Noise!N135)),"")</f>
        <v>0</v>
      </c>
      <c r="O135" s="79">
        <f ca="1">IFERROR(IF(Data_Noise!O135="","",IF($B$3="On",IF(Data_Noise!O135&lt;=0,0,IF($BZ135&gt;=Data_Noise!O135,0,Data_Noise!O135-$BZ135)),Data_Noise!O135)),"")</f>
        <v>0</v>
      </c>
      <c r="P135" s="79">
        <f ca="1">IFERROR(IF(Data_Noise!P135="","",IF($B$3="On",IF(Data_Noise!P135&lt;=0,0,IF($BZ135&gt;=Data_Noise!P135,0,Data_Noise!P135-$BZ135)),Data_Noise!P135)),"")</f>
        <v>0</v>
      </c>
      <c r="Q135" s="79">
        <f ca="1">IFERROR(IF(Data_Noise!Q135="","",IF($B$3="On",IF(Data_Noise!Q135&lt;=0,0,IF($BZ135&gt;=Data_Noise!Q135,0,Data_Noise!Q135-$BZ135)),Data_Noise!Q135)),"")</f>
        <v>0</v>
      </c>
      <c r="R135" s="79">
        <f ca="1">IFERROR(IF(Data_Noise!R135="","",IF($B$3="On",IF(Data_Noise!R135&lt;=0,0,IF($BZ135&gt;=Data_Noise!R135,0,Data_Noise!R135-$BZ135)),Data_Noise!R135)),"")</f>
        <v>0</v>
      </c>
      <c r="S135" s="79">
        <f ca="1">IFERROR(IF(Data_Noise!S135="","",IF($B$3="On",IF(Data_Noise!S135&lt;=0,0,IF($BZ135&gt;=Data_Noise!S135,0,Data_Noise!S135-$BZ135)),Data_Noise!S135)),"")</f>
        <v>0</v>
      </c>
      <c r="T135" s="79">
        <f ca="1">IFERROR(IF(Data_Noise!T135="","",IF($B$3="On",IF(Data_Noise!T135&lt;=0,0,IF($BZ135&gt;=Data_Noise!T135,0,Data_Noise!T135-$BZ135)),Data_Noise!T135)),"")</f>
        <v>0</v>
      </c>
      <c r="U135" s="79">
        <f ca="1">IFERROR(IF(Data_Noise!U135="","",IF($B$3="On",IF(Data_Noise!U135&lt;=0,0,IF($BZ135&gt;=Data_Noise!U135,0,Data_Noise!U135-$BZ135)),Data_Noise!U135)),"")</f>
        <v>0</v>
      </c>
      <c r="V135" s="79">
        <f ca="1">IFERROR(IF(Data_Noise!V135="","",IF($B$3="On",IF(Data_Noise!V135&lt;=0,0,IF($BZ135&gt;=Data_Noise!V135,0,Data_Noise!V135-$BZ135)),Data_Noise!V135)),"")</f>
        <v>0</v>
      </c>
      <c r="W135" s="79">
        <f ca="1">IFERROR(IF(Data_Noise!W135="","",IF($B$3="On",IF(Data_Noise!W135&lt;=0,0,IF($BZ135&gt;=Data_Noise!W135,0,Data_Noise!W135-$BZ135)),Data_Noise!W135)),"")</f>
        <v>0</v>
      </c>
      <c r="X135" s="79">
        <f ca="1">IFERROR(IF(Data_Noise!X135="","",IF($B$3="On",IF(Data_Noise!X135&lt;=0,0,IF($BZ135&gt;=Data_Noise!X135,0,Data_Noise!X135-$BZ135)),Data_Noise!X135)),"")</f>
        <v>0</v>
      </c>
      <c r="Y135" s="79">
        <f ca="1">IFERROR(IF(Data_Noise!Y135="","",IF($B$3="On",IF(Data_Noise!Y135&lt;=0,0,IF($BZ135&gt;=Data_Noise!Y135,0,Data_Noise!Y135-$BZ135)),Data_Noise!Y135)),"")</f>
        <v>0</v>
      </c>
      <c r="Z135" s="79">
        <f ca="1">IFERROR(IF(Data_Noise!Z135="","",IF($B$3="On",IF(Data_Noise!Z135&lt;=0,0,IF($BZ135&gt;=Data_Noise!Z135,0,Data_Noise!Z135-$BZ135)),Data_Noise!Z135)),"")</f>
        <v>9.539821256940451</v>
      </c>
      <c r="AA135" s="79">
        <f ca="1">IFERROR(IF(Data_Noise!AA135="","",IF($B$3="On",IF(Data_Noise!AA135&lt;=0,0,IF($BZ135&gt;=Data_Noise!AA135,0,Data_Noise!AA135-$BZ135)),Data_Noise!AA135)),"")</f>
        <v>25.864926628201829</v>
      </c>
      <c r="AB135" s="79">
        <f ca="1">IFERROR(IF(Data_Noise!AB135="","",IF($B$3="On",IF(Data_Noise!AB135&lt;=0,0,IF($BZ135&gt;=Data_Noise!AB135,0,Data_Noise!AB135-$BZ135)),Data_Noise!AB135)),"")</f>
        <v>58.905003001423779</v>
      </c>
      <c r="AC135" s="79">
        <f ca="1">IFERROR(IF(Data_Noise!AC135="","",IF($B$3="On",IF(Data_Noise!AC135&lt;=0,0,IF($BZ135&gt;=Data_Noise!AC135,0,Data_Noise!AC135-$BZ135)),Data_Noise!AC135)),"")</f>
        <v>123.967251544695</v>
      </c>
      <c r="AD135" s="79">
        <f ca="1">IFERROR(IF(Data_Noise!AD135="","",IF($B$3="On",IF(Data_Noise!AD135&lt;=0,0,IF($BZ135&gt;=Data_Noise!AD135,0,Data_Noise!AD135-$BZ135)),Data_Noise!AD135)),"")</f>
        <v>248.2072516974894</v>
      </c>
      <c r="AE135" s="79">
        <f ca="1">IFERROR(IF(Data_Noise!AE135="","",IF($B$3="On",IF(Data_Noise!AE135&lt;=0,0,IF($BZ135&gt;=Data_Noise!AE135,0,Data_Noise!AE135-$BZ135)),Data_Noise!AE135)),"")</f>
        <v>472.64839261064878</v>
      </c>
      <c r="AF135" s="79">
        <f ca="1">IFERROR(IF(Data_Noise!AF135="","",IF($B$3="On",IF(Data_Noise!AF135&lt;=0,0,IF($BZ135&gt;=Data_Noise!AF135,0,Data_Noise!AF135-$BZ135)),Data_Noise!AF135)),"")</f>
        <v>845.55667595640841</v>
      </c>
      <c r="AG135" s="79">
        <f ca="1">IFERROR(IF(Data_Noise!AG135="","",IF($B$3="On",IF(Data_Noise!AG135&lt;=0,0,IF($BZ135&gt;=Data_Noise!AG135,0,Data_Noise!AG135-$BZ135)),Data_Noise!AG135)),"")</f>
        <v>1393.6337639449089</v>
      </c>
      <c r="AH135" s="79">
        <f ca="1">IFERROR(IF(Data_Noise!AH135="","",IF($B$3="On",IF(Data_Noise!AH135&lt;=0,0,IF($BZ135&gt;=Data_Noise!AH135,0,Data_Noise!AH135-$BZ135)),Data_Noise!AH135)),"")</f>
        <v>2039.1591038920965</v>
      </c>
      <c r="AI135" s="79">
        <f ca="1">IFERROR(IF(Data_Noise!AI135="","",IF($B$3="On",IF(Data_Noise!AI135&lt;=0,0,IF($BZ135&gt;=Data_Noise!AI135,0,Data_Noise!AI135-$BZ135)),Data_Noise!AI135)),"")</f>
        <v>2672.1367133549361</v>
      </c>
      <c r="AJ135" s="79">
        <f ca="1">IFERROR(IF(Data_Noise!AJ135="","",IF($B$3="On",IF(Data_Noise!AJ135&lt;=0,0,IF($BZ135&gt;=Data_Noise!AJ135,0,Data_Noise!AJ135-$BZ135)),Data_Noise!AJ135)),"")</f>
        <v>3178.2827301043767</v>
      </c>
      <c r="AK135" s="79">
        <f ca="1">IFERROR(IF(Data_Noise!AK135="","",IF($B$3="On",IF(Data_Noise!AK135&lt;=0,0,IF($BZ135&gt;=Data_Noise!AK135,0,Data_Noise!AK135-$BZ135)),Data_Noise!AK135)),"")</f>
        <v>3534.6589129321064</v>
      </c>
      <c r="AL135" s="79">
        <f ca="1">IFERROR(IF(Data_Noise!AL135="","",IF($B$3="On",IF(Data_Noise!AL135&lt;=0,0,IF($BZ135&gt;=Data_Noise!AL135,0,Data_Noise!AL135-$BZ135)),Data_Noise!AL135)),"")</f>
        <v>3754.5823150875626</v>
      </c>
      <c r="AM135" s="79">
        <f ca="1">IFERROR(IF(Data_Noise!AM135="","",IF($B$3="On",IF(Data_Noise!AM135&lt;=0,0,IF($BZ135&gt;=Data_Noise!AM135,0,Data_Noise!AM135-$BZ135)),Data_Noise!AM135)),"")</f>
        <v>3880.6212227560563</v>
      </c>
      <c r="AN135" s="79">
        <f ca="1">IFERROR(IF(Data_Noise!AN135="","",IF($B$3="On",IF(Data_Noise!AN135&lt;=0,0,IF($BZ135&gt;=Data_Noise!AN135,0,Data_Noise!AN135-$BZ135)),Data_Noise!AN135)),"")</f>
        <v>3954.717759571296</v>
      </c>
      <c r="AO135" s="79">
        <f ca="1">IFERROR(IF(Data_Noise!AO135="","",IF($B$3="On",IF(Data_Noise!AO135&lt;=0,0,IF($BZ135&gt;=Data_Noise!AO135,0,Data_Noise!AO135-$BZ135)),Data_Noise!AO135)),"")</f>
        <v>4001.6836827227262</v>
      </c>
      <c r="AP135" s="79">
        <f ca="1">IFERROR(IF(Data_Noise!AP135="","",IF($B$3="On",IF(Data_Noise!AP135&lt;=0,0,IF($BZ135&gt;=Data_Noise!AP135,0,Data_Noise!AP135-$BZ135)),Data_Noise!AP135)),"")</f>
        <v>4021.6896660202528</v>
      </c>
      <c r="AQ135" s="79" t="str">
        <f>IFERROR(IF(Data_Noise!AQ135="","",IF($B$3="On",IF(Data_Noise!AQ135&lt;=0,0,IF($BZ135&gt;=Data_Noise!AQ135,0,Data_Noise!AQ135-$BZ135)),Data_Noise!AQ135)),"")</f>
        <v/>
      </c>
      <c r="AR135" s="79" t="str">
        <f>IFERROR(IF(Data_Noise!AR135="","",IF($B$3="On",IF(Data_Noise!AR135&lt;=0,0,IF($BZ135&gt;=Data_Noise!AR135,0,Data_Noise!AR135-$BZ135)),Data_Noise!AR135)),"")</f>
        <v/>
      </c>
      <c r="AS135" s="79" t="str">
        <f>IFERROR(IF(Data_Noise!AS135="","",IF($B$3="On",IF(Data_Noise!AS135&lt;=0,0,IF($BZ135&gt;=Data_Noise!AS135,0,Data_Noise!AS135-$BZ135)),Data_Noise!AS135)),"")</f>
        <v/>
      </c>
      <c r="AT135" s="79" t="str">
        <f>IFERROR(IF(Data_Noise!AT135="","",IF($B$3="On",IF(Data_Noise!AT135&lt;=0,0,IF($BZ135&gt;=Data_Noise!AT135,0,Data_Noise!AT135-$BZ135)),Data_Noise!AT135)),"")</f>
        <v/>
      </c>
      <c r="AU135" s="79" t="str">
        <f>IFERROR(IF(Data_Noise!AU135="","",IF($B$3="On",IF(Data_Noise!AU135&lt;=0,0,IF($BZ135&gt;=Data_Noise!AU135,0,Data_Noise!AU135-$BZ135)),Data_Noise!AU135)),"")</f>
        <v/>
      </c>
      <c r="AV135" s="79" t="str">
        <f>IFERROR(IF(Data_Noise!AV135="","",IF($B$3="On",IF(Data_Noise!AV135&lt;=0,0,IF($BZ135&gt;=Data_Noise!AV135,0,Data_Noise!AV135-$BZ135)),Data_Noise!AV135)),"")</f>
        <v/>
      </c>
      <c r="AW135" s="79" t="str">
        <f>IFERROR(IF(Data_Noise!AW135="","",IF($B$3="On",IF(Data_Noise!AW135&lt;=0,0,IF($BZ135&gt;=Data_Noise!AW135,0,Data_Noise!AW135-$BZ135)),Data_Noise!AW135)),"")</f>
        <v/>
      </c>
      <c r="AX135" s="79" t="str">
        <f>IFERROR(IF(Data_Noise!AX135="","",IF($B$3="On",IF(Data_Noise!AX135&lt;=0,0,IF($BZ135&gt;=Data_Noise!AX135,0,Data_Noise!AX135-$BZ135)),Data_Noise!AX135)),"")</f>
        <v/>
      </c>
      <c r="AY135" s="79" t="str">
        <f>IFERROR(IF(Data_Noise!AY135="","",IF($B$3="On",IF(Data_Noise!AY135&lt;=0,0,IF($BZ135&gt;=Data_Noise!AY135,0,Data_Noise!AY135-$BZ135)),Data_Noise!AY135)),"")</f>
        <v/>
      </c>
      <c r="AZ135" s="79" t="str">
        <f>IFERROR(IF(Data_Noise!AZ135="","",IF($B$3="On",IF(Data_Noise!AZ135&lt;=0,0,IF($BZ135&gt;=Data_Noise!AZ135,0,Data_Noise!AZ135-$BZ135)),Data_Noise!AZ135)),"")</f>
        <v/>
      </c>
      <c r="BA135">
        <f ca="1">IF(BA$3="","",Data_Noise!C135)</f>
        <v>-1.1400425179531324</v>
      </c>
      <c r="BB135">
        <f ca="1">IF(BB$3="","",Data_Noise!D135)</f>
        <v>-7.6509522247911591E-2</v>
      </c>
      <c r="BC135">
        <f ca="1">IF(BC$3="","",Data_Noise!E135)</f>
        <v>2.8824962546615716</v>
      </c>
      <c r="BD135">
        <f ca="1">IF(BD$3="","",Data_Noise!F135)</f>
        <v>4.0831635595588232</v>
      </c>
      <c r="BE135">
        <f ca="1">IF(BE$3="","",Data_Noise!G135)</f>
        <v>4.6869449199640867</v>
      </c>
      <c r="BF135">
        <f ca="1">IF(BF$3="","",Data_Noise!H135)</f>
        <v>1.8634445020737367</v>
      </c>
      <c r="BG135">
        <f ca="1">IF(BG$3="","",Data_Noise!I135)</f>
        <v>-9.1613683465766663E-2</v>
      </c>
      <c r="BH135">
        <f ca="1">IF(BH$3="","",Data_Noise!J135)</f>
        <v>-0.18324187013240678</v>
      </c>
      <c r="BI135">
        <f ca="1">IF(BI$3="","",Data_Noise!K135)</f>
        <v>0.8648966124960672</v>
      </c>
      <c r="BJ135">
        <f ca="1">IF(BJ$3="","",Data_Noise!L135)</f>
        <v>1.8914789571149404</v>
      </c>
      <c r="BK135">
        <f ca="1">IF(BK$3="","",Data_Noise!M135)</f>
        <v>1.1853358544814607</v>
      </c>
      <c r="BL135">
        <f ca="1">IF(BL$3="","",Data_Noise!N135)</f>
        <v>0.67919975418362843</v>
      </c>
      <c r="BM135">
        <f ca="1">IF(BM$3="","",Data_Noise!O135)</f>
        <v>-1.2052116948246614</v>
      </c>
      <c r="BN135" t="str">
        <f>IF(BN$3="","",Data_Noise!P135)</f>
        <v/>
      </c>
      <c r="BO135" t="str">
        <f>IF(BO$3="","",Data_Noise!Q135)</f>
        <v/>
      </c>
      <c r="BP135" t="str">
        <f>IF(BP$3="","",Data_Noise!R135)</f>
        <v/>
      </c>
      <c r="BQ135" t="str">
        <f>IF(BQ$3="","",Data_Noise!S135)</f>
        <v/>
      </c>
      <c r="BR135" t="str">
        <f>IF(BR$3="","",Data_Noise!T135)</f>
        <v/>
      </c>
      <c r="BS135" t="str">
        <f>IF(BS$3="","",Data_Noise!U135)</f>
        <v/>
      </c>
      <c r="BT135" t="str">
        <f>IF(BT$3="","",Data_Noise!V135)</f>
        <v/>
      </c>
      <c r="BU135" t="str">
        <f>IF(BU$3="","",Data_Noise!W135)</f>
        <v/>
      </c>
      <c r="BV135" t="str">
        <f>IF(BV$3="","",Data_Noise!X135)</f>
        <v/>
      </c>
      <c r="BW135" t="str">
        <f>IF(BW$3="","",Data_Noise!Y135)</f>
        <v/>
      </c>
      <c r="BX135" t="str">
        <f>IF(BX$3="","",Data_Noise!Z135)</f>
        <v/>
      </c>
      <c r="BY135" t="str">
        <f>IF(BY$3="","",Data_Noise!AA135)</f>
        <v/>
      </c>
      <c r="BZ135">
        <f t="shared" ca="1" si="3"/>
        <v>1.187718548146957</v>
      </c>
    </row>
    <row r="136" spans="1:78" x14ac:dyDescent="0.25">
      <c r="A136" s="79">
        <f ca="1">Data_Initial!A136</f>
        <v>2</v>
      </c>
      <c r="B136" s="79" t="str">
        <f ca="1">Data_Initial!B136</f>
        <v>E8</v>
      </c>
      <c r="C136" s="79">
        <f ca="1">IFERROR(IF(Data_Noise!C136="","",IF($B$3="On",IF(Data_Noise!C136&lt;=0,0,IF($BZ136&gt;=Data_Noise!C136,0,Data_Noise!C136-$BZ136)),Data_Noise!C136)),"")</f>
        <v>11.551926785388279</v>
      </c>
      <c r="D136" s="79">
        <f ca="1">IFERROR(IF(Data_Noise!D136="","",IF($B$3="On",IF(Data_Noise!D136&lt;=0,0,IF($BZ136&gt;=Data_Noise!D136,0,Data_Noise!D136-$BZ136)),Data_Noise!D136)),"")</f>
        <v>10.772476894864397</v>
      </c>
      <c r="E136" s="79">
        <f ca="1">IFERROR(IF(Data_Noise!E136="","",IF($B$3="On",IF(Data_Noise!E136&lt;=0,0,IF($BZ136&gt;=Data_Noise!E136,0,Data_Noise!E136-$BZ136)),Data_Noise!E136)),"")</f>
        <v>9.9893777879976327</v>
      </c>
      <c r="F136" s="79">
        <f ca="1">IFERROR(IF(Data_Noise!F136="","",IF($B$3="On",IF(Data_Noise!F136&lt;=0,0,IF($BZ136&gt;=Data_Noise!F136,0,Data_Noise!F136-$BZ136)),Data_Noise!F136)),"")</f>
        <v>6.5393946526384719</v>
      </c>
      <c r="G136" s="79">
        <f ca="1">IFERROR(IF(Data_Noise!G136="","",IF($B$3="On",IF(Data_Noise!G136&lt;=0,0,IF($BZ136&gt;=Data_Noise!G136,0,Data_Noise!G136-$BZ136)),Data_Noise!G136)),"")</f>
        <v>2.3704058401249464</v>
      </c>
      <c r="H136" s="79">
        <f ca="1">IFERROR(IF(Data_Noise!H136="","",IF($B$3="On",IF(Data_Noise!H136&lt;=0,0,IF($BZ136&gt;=Data_Noise!H136,0,Data_Noise!H136-$BZ136)),Data_Noise!H136)),"")</f>
        <v>0.32512427529689525</v>
      </c>
      <c r="I136" s="79">
        <f ca="1">IFERROR(IF(Data_Noise!I136="","",IF($B$3="On",IF(Data_Noise!I136&lt;=0,0,IF($BZ136&gt;=Data_Noise!I136,0,Data_Noise!I136-$BZ136)),Data_Noise!I136)),"")</f>
        <v>0</v>
      </c>
      <c r="J136" s="79">
        <f ca="1">IFERROR(IF(Data_Noise!J136="","",IF($B$3="On",IF(Data_Noise!J136&lt;=0,0,IF($BZ136&gt;=Data_Noise!J136,0,Data_Noise!J136-$BZ136)),Data_Noise!J136)),"")</f>
        <v>0</v>
      </c>
      <c r="K136" s="79">
        <f ca="1">IFERROR(IF(Data_Noise!K136="","",IF($B$3="On",IF(Data_Noise!K136&lt;=0,0,IF($BZ136&gt;=Data_Noise!K136,0,Data_Noise!K136-$BZ136)),Data_Noise!K136)),"")</f>
        <v>0</v>
      </c>
      <c r="L136" s="79">
        <f ca="1">IFERROR(IF(Data_Noise!L136="","",IF($B$3="On",IF(Data_Noise!L136&lt;=0,0,IF($BZ136&gt;=Data_Noise!L136,0,Data_Noise!L136-$BZ136)),Data_Noise!L136)),"")</f>
        <v>0</v>
      </c>
      <c r="M136" s="79">
        <f ca="1">IFERROR(IF(Data_Noise!M136="","",IF($B$3="On",IF(Data_Noise!M136&lt;=0,0,IF($BZ136&gt;=Data_Noise!M136,0,Data_Noise!M136-$BZ136)),Data_Noise!M136)),"")</f>
        <v>0</v>
      </c>
      <c r="N136" s="79">
        <f ca="1">IFERROR(IF(Data_Noise!N136="","",IF($B$3="On",IF(Data_Noise!N136&lt;=0,0,IF($BZ136&gt;=Data_Noise!N136,0,Data_Noise!N136-$BZ136)),Data_Noise!N136)),"")</f>
        <v>0</v>
      </c>
      <c r="O136" s="79">
        <f ca="1">IFERROR(IF(Data_Noise!O136="","",IF($B$3="On",IF(Data_Noise!O136&lt;=0,0,IF($BZ136&gt;=Data_Noise!O136,0,Data_Noise!O136-$BZ136)),Data_Noise!O136)),"")</f>
        <v>0</v>
      </c>
      <c r="P136" s="79">
        <f ca="1">IFERROR(IF(Data_Noise!P136="","",IF($B$3="On",IF(Data_Noise!P136&lt;=0,0,IF($BZ136&gt;=Data_Noise!P136,0,Data_Noise!P136-$BZ136)),Data_Noise!P136)),"")</f>
        <v>0</v>
      </c>
      <c r="Q136" s="79">
        <f ca="1">IFERROR(IF(Data_Noise!Q136="","",IF($B$3="On",IF(Data_Noise!Q136&lt;=0,0,IF($BZ136&gt;=Data_Noise!Q136,0,Data_Noise!Q136-$BZ136)),Data_Noise!Q136)),"")</f>
        <v>0</v>
      </c>
      <c r="R136" s="79">
        <f ca="1">IFERROR(IF(Data_Noise!R136="","",IF($B$3="On",IF(Data_Noise!R136&lt;=0,0,IF($BZ136&gt;=Data_Noise!R136,0,Data_Noise!R136-$BZ136)),Data_Noise!R136)),"")</f>
        <v>0</v>
      </c>
      <c r="S136" s="79">
        <f ca="1">IFERROR(IF(Data_Noise!S136="","",IF($B$3="On",IF(Data_Noise!S136&lt;=0,0,IF($BZ136&gt;=Data_Noise!S136,0,Data_Noise!S136-$BZ136)),Data_Noise!S136)),"")</f>
        <v>0</v>
      </c>
      <c r="T136" s="79">
        <f ca="1">IFERROR(IF(Data_Noise!T136="","",IF($B$3="On",IF(Data_Noise!T136&lt;=0,0,IF($BZ136&gt;=Data_Noise!T136,0,Data_Noise!T136-$BZ136)),Data_Noise!T136)),"")</f>
        <v>0</v>
      </c>
      <c r="U136" s="79">
        <f ca="1">IFERROR(IF(Data_Noise!U136="","",IF($B$3="On",IF(Data_Noise!U136&lt;=0,0,IF($BZ136&gt;=Data_Noise!U136,0,Data_Noise!U136-$BZ136)),Data_Noise!U136)),"")</f>
        <v>0</v>
      </c>
      <c r="V136" s="79">
        <f ca="1">IFERROR(IF(Data_Noise!V136="","",IF($B$3="On",IF(Data_Noise!V136&lt;=0,0,IF($BZ136&gt;=Data_Noise!V136,0,Data_Noise!V136-$BZ136)),Data_Noise!V136)),"")</f>
        <v>0</v>
      </c>
      <c r="W136" s="79">
        <f ca="1">IFERROR(IF(Data_Noise!W136="","",IF($B$3="On",IF(Data_Noise!W136&lt;=0,0,IF($BZ136&gt;=Data_Noise!W136,0,Data_Noise!W136-$BZ136)),Data_Noise!W136)),"")</f>
        <v>0</v>
      </c>
      <c r="X136" s="79">
        <f ca="1">IFERROR(IF(Data_Noise!X136="","",IF($B$3="On",IF(Data_Noise!X136&lt;=0,0,IF($BZ136&gt;=Data_Noise!X136,0,Data_Noise!X136-$BZ136)),Data_Noise!X136)),"")</f>
        <v>0</v>
      </c>
      <c r="Y136" s="79">
        <f ca="1">IFERROR(IF(Data_Noise!Y136="","",IF($B$3="On",IF(Data_Noise!Y136&lt;=0,0,IF($BZ136&gt;=Data_Noise!Y136,0,Data_Noise!Y136-$BZ136)),Data_Noise!Y136)),"")</f>
        <v>0</v>
      </c>
      <c r="Z136" s="79">
        <f ca="1">IFERROR(IF(Data_Noise!Z136="","",IF($B$3="On",IF(Data_Noise!Z136&lt;=0,0,IF($BZ136&gt;=Data_Noise!Z136,0,Data_Noise!Z136-$BZ136)),Data_Noise!Z136)),"")</f>
        <v>0</v>
      </c>
      <c r="AA136" s="79">
        <f ca="1">IFERROR(IF(Data_Noise!AA136="","",IF($B$3="On",IF(Data_Noise!AA136&lt;=0,0,IF($BZ136&gt;=Data_Noise!AA136,0,Data_Noise!AA136-$BZ136)),Data_Noise!AA136)),"")</f>
        <v>14.630099649429845</v>
      </c>
      <c r="AB136" s="79">
        <f ca="1">IFERROR(IF(Data_Noise!AB136="","",IF($B$3="On",IF(Data_Noise!AB136&lt;=0,0,IF($BZ136&gt;=Data_Noise!AB136,0,Data_Noise!AB136-$BZ136)),Data_Noise!AB136)),"")</f>
        <v>47.539203336367507</v>
      </c>
      <c r="AC136" s="79">
        <f ca="1">IFERROR(IF(Data_Noise!AC136="","",IF($B$3="On",IF(Data_Noise!AC136&lt;=0,0,IF($BZ136&gt;=Data_Noise!AC136,0,Data_Noise!AC136-$BZ136)),Data_Noise!AC136)),"")</f>
        <v>106.127988030945</v>
      </c>
      <c r="AD136" s="79">
        <f ca="1">IFERROR(IF(Data_Noise!AD136="","",IF($B$3="On",IF(Data_Noise!AD136&lt;=0,0,IF($BZ136&gt;=Data_Noise!AD136,0,Data_Noise!AD136-$BZ136)),Data_Noise!AD136)),"")</f>
        <v>211.88092990167155</v>
      </c>
      <c r="AE136" s="79">
        <f ca="1">IFERROR(IF(Data_Noise!AE136="","",IF($B$3="On",IF(Data_Noise!AE136&lt;=0,0,IF($BZ136&gt;=Data_Noise!AE136,0,Data_Noise!AE136-$BZ136)),Data_Noise!AE136)),"")</f>
        <v>405.79335173393446</v>
      </c>
      <c r="AF136" s="79">
        <f ca="1">IFERROR(IF(Data_Noise!AF136="","",IF($B$3="On",IF(Data_Noise!AF136&lt;=0,0,IF($BZ136&gt;=Data_Noise!AF136,0,Data_Noise!AF136-$BZ136)),Data_Noise!AF136)),"")</f>
        <v>743.04129877199205</v>
      </c>
      <c r="AG136" s="79">
        <f ca="1">IFERROR(IF(Data_Noise!AG136="","",IF($B$3="On",IF(Data_Noise!AG136&lt;=0,0,IF($BZ136&gt;=Data_Noise!AG136,0,Data_Noise!AG136-$BZ136)),Data_Noise!AG136)),"")</f>
        <v>1257.2198735639838</v>
      </c>
      <c r="AH136" s="79">
        <f ca="1">IFERROR(IF(Data_Noise!AH136="","",IF($B$3="On",IF(Data_Noise!AH136&lt;=0,0,IF($BZ136&gt;=Data_Noise!AH136,0,Data_Noise!AH136-$BZ136)),Data_Noise!AH136)),"")</f>
        <v>1899.4514682895783</v>
      </c>
      <c r="AI136" s="79">
        <f ca="1">IFERROR(IF(Data_Noise!AI136="","",IF($B$3="On",IF(Data_Noise!AI136&lt;=0,0,IF($BZ136&gt;=Data_Noise!AI136,0,Data_Noise!AI136-$BZ136)),Data_Noise!AI136)),"")</f>
        <v>2563.3543552774649</v>
      </c>
      <c r="AJ136" s="79">
        <f ca="1">IFERROR(IF(Data_Noise!AJ136="","",IF($B$3="On",IF(Data_Noise!AJ136&lt;=0,0,IF($BZ136&gt;=Data_Noise!AJ136,0,Data_Noise!AJ136-$BZ136)),Data_Noise!AJ136)),"")</f>
        <v>3127.7902391323082</v>
      </c>
      <c r="AK136" s="79">
        <f ca="1">IFERROR(IF(Data_Noise!AK136="","",IF($B$3="On",IF(Data_Noise!AK136&lt;=0,0,IF($BZ136&gt;=Data_Noise!AK136,0,Data_Noise!AK136-$BZ136)),Data_Noise!AK136)),"")</f>
        <v>3542.1515488382483</v>
      </c>
      <c r="AL136" s="79">
        <f ca="1">IFERROR(IF(Data_Noise!AL136="","",IF($B$3="On",IF(Data_Noise!AL136&lt;=0,0,IF($BZ136&gt;=Data_Noise!AL136,0,Data_Noise!AL136-$BZ136)),Data_Noise!AL136)),"")</f>
        <v>3812.0615643719616</v>
      </c>
      <c r="AM136" s="79">
        <f ca="1">IFERROR(IF(Data_Noise!AM136="","",IF($B$3="On",IF(Data_Noise!AM136&lt;=0,0,IF($BZ136&gt;=Data_Noise!AM136,0,Data_Noise!AM136-$BZ136)),Data_Noise!AM136)),"")</f>
        <v>3973.3000761820686</v>
      </c>
      <c r="AN136" s="79">
        <f ca="1">IFERROR(IF(Data_Noise!AN136="","",IF($B$3="On",IF(Data_Noise!AN136&lt;=0,0,IF($BZ136&gt;=Data_Noise!AN136,0,Data_Noise!AN136-$BZ136)),Data_Noise!AN136)),"")</f>
        <v>4068.6895909511481</v>
      </c>
      <c r="AO136" s="79">
        <f ca="1">IFERROR(IF(Data_Noise!AO136="","",IF($B$3="On",IF(Data_Noise!AO136&lt;=0,0,IF($BZ136&gt;=Data_Noise!AO136,0,Data_Noise!AO136-$BZ136)),Data_Noise!AO136)),"")</f>
        <v>4127.4461657048023</v>
      </c>
      <c r="AP136" s="79">
        <f ca="1">IFERROR(IF(Data_Noise!AP136="","",IF($B$3="On",IF(Data_Noise!AP136&lt;=0,0,IF($BZ136&gt;=Data_Noise!AP136,0,Data_Noise!AP136-$BZ136)),Data_Noise!AP136)),"")</f>
        <v>4151.2811816675703</v>
      </c>
      <c r="AQ136" s="79" t="str">
        <f>IFERROR(IF(Data_Noise!AQ136="","",IF($B$3="On",IF(Data_Noise!AQ136&lt;=0,0,IF($BZ136&gt;=Data_Noise!AQ136,0,Data_Noise!AQ136-$BZ136)),Data_Noise!AQ136)),"")</f>
        <v/>
      </c>
      <c r="AR136" s="79" t="str">
        <f>IFERROR(IF(Data_Noise!AR136="","",IF($B$3="On",IF(Data_Noise!AR136&lt;=0,0,IF($BZ136&gt;=Data_Noise!AR136,0,Data_Noise!AR136-$BZ136)),Data_Noise!AR136)),"")</f>
        <v/>
      </c>
      <c r="AS136" s="79" t="str">
        <f>IFERROR(IF(Data_Noise!AS136="","",IF($B$3="On",IF(Data_Noise!AS136&lt;=0,0,IF($BZ136&gt;=Data_Noise!AS136,0,Data_Noise!AS136-$BZ136)),Data_Noise!AS136)),"")</f>
        <v/>
      </c>
      <c r="AT136" s="79" t="str">
        <f>IFERROR(IF(Data_Noise!AT136="","",IF($B$3="On",IF(Data_Noise!AT136&lt;=0,0,IF($BZ136&gt;=Data_Noise!AT136,0,Data_Noise!AT136-$BZ136)),Data_Noise!AT136)),"")</f>
        <v/>
      </c>
      <c r="AU136" s="79" t="str">
        <f>IFERROR(IF(Data_Noise!AU136="","",IF($B$3="On",IF(Data_Noise!AU136&lt;=0,0,IF($BZ136&gt;=Data_Noise!AU136,0,Data_Noise!AU136-$BZ136)),Data_Noise!AU136)),"")</f>
        <v/>
      </c>
      <c r="AV136" s="79" t="str">
        <f>IFERROR(IF(Data_Noise!AV136="","",IF($B$3="On",IF(Data_Noise!AV136&lt;=0,0,IF($BZ136&gt;=Data_Noise!AV136,0,Data_Noise!AV136-$BZ136)),Data_Noise!AV136)),"")</f>
        <v/>
      </c>
      <c r="AW136" s="79" t="str">
        <f>IFERROR(IF(Data_Noise!AW136="","",IF($B$3="On",IF(Data_Noise!AW136&lt;=0,0,IF($BZ136&gt;=Data_Noise!AW136,0,Data_Noise!AW136-$BZ136)),Data_Noise!AW136)),"")</f>
        <v/>
      </c>
      <c r="AX136" s="79" t="str">
        <f>IFERROR(IF(Data_Noise!AX136="","",IF($B$3="On",IF(Data_Noise!AX136&lt;=0,0,IF($BZ136&gt;=Data_Noise!AX136,0,Data_Noise!AX136-$BZ136)),Data_Noise!AX136)),"")</f>
        <v/>
      </c>
      <c r="AY136" s="79" t="str">
        <f>IFERROR(IF(Data_Noise!AY136="","",IF($B$3="On",IF(Data_Noise!AY136&lt;=0,0,IF($BZ136&gt;=Data_Noise!AY136,0,Data_Noise!AY136-$BZ136)),Data_Noise!AY136)),"")</f>
        <v/>
      </c>
      <c r="AZ136" s="79" t="str">
        <f>IFERROR(IF(Data_Noise!AZ136="","",IF($B$3="On",IF(Data_Noise!AZ136&lt;=0,0,IF($BZ136&gt;=Data_Noise!AZ136,0,Data_Noise!AZ136-$BZ136)),Data_Noise!AZ136)),"")</f>
        <v/>
      </c>
      <c r="BA136">
        <f ca="1">IF(BA$3="","",Data_Noise!C136)</f>
        <v>15.254046812263152</v>
      </c>
      <c r="BB136">
        <f ca="1">IF(BB$3="","",Data_Noise!D136)</f>
        <v>14.474596921739268</v>
      </c>
      <c r="BC136">
        <f ca="1">IF(BC$3="","",Data_Noise!E136)</f>
        <v>13.691497814872506</v>
      </c>
      <c r="BD136">
        <f ca="1">IF(BD$3="","",Data_Noise!F136)</f>
        <v>10.241514679513344</v>
      </c>
      <c r="BE136">
        <f ca="1">IF(BE$3="","",Data_Noise!G136)</f>
        <v>6.0725258669998183</v>
      </c>
      <c r="BF136">
        <f ca="1">IF(BF$3="","",Data_Noise!H136)</f>
        <v>4.0272443021717672</v>
      </c>
      <c r="BG136">
        <f ca="1">IF(BG$3="","",Data_Noise!I136)</f>
        <v>0.95999315793794071</v>
      </c>
      <c r="BH136">
        <f ca="1">IF(BH$3="","",Data_Noise!J136)</f>
        <v>1.1803053592167696</v>
      </c>
      <c r="BI136">
        <f ca="1">IF(BI$3="","",Data_Noise!K136)</f>
        <v>-0.76307415114797694</v>
      </c>
      <c r="BJ136">
        <f ca="1">IF(BJ$3="","",Data_Noise!L136)</f>
        <v>-1.69257068424319</v>
      </c>
      <c r="BK136">
        <f ca="1">IF(BK$3="","",Data_Noise!M136)</f>
        <v>-4.0961071697890166</v>
      </c>
      <c r="BL136">
        <f ca="1">IF(BL$3="","",Data_Noise!N136)</f>
        <v>-4.9622363241728635</v>
      </c>
      <c r="BM136">
        <f ca="1">IF(BM$3="","",Data_Noise!O136)</f>
        <v>-6.2601762359881832</v>
      </c>
      <c r="BN136" t="str">
        <f>IF(BN$3="","",Data_Noise!P136)</f>
        <v/>
      </c>
      <c r="BO136" t="str">
        <f>IF(BO$3="","",Data_Noise!Q136)</f>
        <v/>
      </c>
      <c r="BP136" t="str">
        <f>IF(BP$3="","",Data_Noise!R136)</f>
        <v/>
      </c>
      <c r="BQ136" t="str">
        <f>IF(BQ$3="","",Data_Noise!S136)</f>
        <v/>
      </c>
      <c r="BR136" t="str">
        <f>IF(BR$3="","",Data_Noise!T136)</f>
        <v/>
      </c>
      <c r="BS136" t="str">
        <f>IF(BS$3="","",Data_Noise!U136)</f>
        <v/>
      </c>
      <c r="BT136" t="str">
        <f>IF(BT$3="","",Data_Noise!V136)</f>
        <v/>
      </c>
      <c r="BU136" t="str">
        <f>IF(BU$3="","",Data_Noise!W136)</f>
        <v/>
      </c>
      <c r="BV136" t="str">
        <f>IF(BV$3="","",Data_Noise!X136)</f>
        <v/>
      </c>
      <c r="BW136" t="str">
        <f>IF(BW$3="","",Data_Noise!Y136)</f>
        <v/>
      </c>
      <c r="BX136" t="str">
        <f>IF(BX$3="","",Data_Noise!Z136)</f>
        <v/>
      </c>
      <c r="BY136" t="str">
        <f>IF(BY$3="","",Data_Noise!AA136)</f>
        <v/>
      </c>
      <c r="BZ136">
        <f t="shared" ca="1" si="3"/>
        <v>3.702120026874872</v>
      </c>
    </row>
    <row r="137" spans="1:78" x14ac:dyDescent="0.25">
      <c r="A137" s="79">
        <f ca="1">Data_Initial!A137</f>
        <v>2</v>
      </c>
      <c r="B137" s="79" t="str">
        <f ca="1">Data_Initial!B137</f>
        <v>F8</v>
      </c>
      <c r="C137" s="79">
        <f ca="1">IFERROR(IF(Data_Noise!C137="","",IF($B$3="On",IF(Data_Noise!C137&lt;=0,0,IF($BZ137&gt;=Data_Noise!C137,0,Data_Noise!C137-$BZ137)),Data_Noise!C137)),"")</f>
        <v>1.7774706061428587</v>
      </c>
      <c r="D137" s="79">
        <f ca="1">IFERROR(IF(Data_Noise!D137="","",IF($B$3="On",IF(Data_Noise!D137&lt;=0,0,IF($BZ137&gt;=Data_Noise!D137,0,Data_Noise!D137-$BZ137)),Data_Noise!D137)),"")</f>
        <v>2.9153302521909854</v>
      </c>
      <c r="E137" s="79">
        <f ca="1">IFERROR(IF(Data_Noise!E137="","",IF($B$3="On",IF(Data_Noise!E137&lt;=0,0,IF($BZ137&gt;=Data_Noise!E137,0,Data_Noise!E137-$BZ137)),Data_Noise!E137)),"")</f>
        <v>5.5249045504947043</v>
      </c>
      <c r="F137" s="79">
        <f ca="1">IFERROR(IF(Data_Noise!F137="","",IF($B$3="On",IF(Data_Noise!F137&lt;=0,0,IF($BZ137&gt;=Data_Noise!F137,0,Data_Noise!F137-$BZ137)),Data_Noise!F137)),"")</f>
        <v>3.9170649650745535</v>
      </c>
      <c r="G137" s="79">
        <f ca="1">IFERROR(IF(Data_Noise!G137="","",IF($B$3="On",IF(Data_Noise!G137&lt;=0,0,IF($BZ137&gt;=Data_Noise!G137,0,Data_Noise!G137-$BZ137)),Data_Noise!G137)),"")</f>
        <v>2.954330314145527</v>
      </c>
      <c r="H137" s="79">
        <f ca="1">IFERROR(IF(Data_Noise!H137="","",IF($B$3="On",IF(Data_Noise!H137&lt;=0,0,IF($BZ137&gt;=Data_Noise!H137,0,Data_Noise!H137-$BZ137)),Data_Noise!H137)),"")</f>
        <v>1.1657936151398611</v>
      </c>
      <c r="I137" s="79">
        <f ca="1">IFERROR(IF(Data_Noise!I137="","",IF($B$3="On",IF(Data_Noise!I137&lt;=0,0,IF($BZ137&gt;=Data_Noise!I137,0,Data_Noise!I137-$BZ137)),Data_Noise!I137)),"")</f>
        <v>0.70504523043409462</v>
      </c>
      <c r="J137" s="79">
        <f ca="1">IFERROR(IF(Data_Noise!J137="","",IF($B$3="On",IF(Data_Noise!J137&lt;=0,0,IF($BZ137&gt;=Data_Noise!J137,0,Data_Noise!J137-$BZ137)),Data_Noise!J137)),"")</f>
        <v>0</v>
      </c>
      <c r="K137" s="79">
        <f ca="1">IFERROR(IF(Data_Noise!K137="","",IF($B$3="On",IF(Data_Noise!K137&lt;=0,0,IF($BZ137&gt;=Data_Noise!K137,0,Data_Noise!K137-$BZ137)),Data_Noise!K137)),"")</f>
        <v>0</v>
      </c>
      <c r="L137" s="79">
        <f ca="1">IFERROR(IF(Data_Noise!L137="","",IF($B$3="On",IF(Data_Noise!L137&lt;=0,0,IF($BZ137&gt;=Data_Noise!L137,0,Data_Noise!L137-$BZ137)),Data_Noise!L137)),"")</f>
        <v>0</v>
      </c>
      <c r="M137" s="79">
        <f ca="1">IFERROR(IF(Data_Noise!M137="","",IF($B$3="On",IF(Data_Noise!M137&lt;=0,0,IF($BZ137&gt;=Data_Noise!M137,0,Data_Noise!M137-$BZ137)),Data_Noise!M137)),"")</f>
        <v>0</v>
      </c>
      <c r="N137" s="79">
        <f ca="1">IFERROR(IF(Data_Noise!N137="","",IF($B$3="On",IF(Data_Noise!N137&lt;=0,0,IF($BZ137&gt;=Data_Noise!N137,0,Data_Noise!N137-$BZ137)),Data_Noise!N137)),"")</f>
        <v>0</v>
      </c>
      <c r="O137" s="79">
        <f ca="1">IFERROR(IF(Data_Noise!O137="","",IF($B$3="On",IF(Data_Noise!O137&lt;=0,0,IF($BZ137&gt;=Data_Noise!O137,0,Data_Noise!O137-$BZ137)),Data_Noise!O137)),"")</f>
        <v>0</v>
      </c>
      <c r="P137" s="79">
        <f ca="1">IFERROR(IF(Data_Noise!P137="","",IF($B$3="On",IF(Data_Noise!P137&lt;=0,0,IF($BZ137&gt;=Data_Noise!P137,0,Data_Noise!P137-$BZ137)),Data_Noise!P137)),"")</f>
        <v>0</v>
      </c>
      <c r="Q137" s="79">
        <f ca="1">IFERROR(IF(Data_Noise!Q137="","",IF($B$3="On",IF(Data_Noise!Q137&lt;=0,0,IF($BZ137&gt;=Data_Noise!Q137,0,Data_Noise!Q137-$BZ137)),Data_Noise!Q137)),"")</f>
        <v>0</v>
      </c>
      <c r="R137" s="79">
        <f ca="1">IFERROR(IF(Data_Noise!R137="","",IF($B$3="On",IF(Data_Noise!R137&lt;=0,0,IF($BZ137&gt;=Data_Noise!R137,0,Data_Noise!R137-$BZ137)),Data_Noise!R137)),"")</f>
        <v>0</v>
      </c>
      <c r="S137" s="79">
        <f ca="1">IFERROR(IF(Data_Noise!S137="","",IF($B$3="On",IF(Data_Noise!S137&lt;=0,0,IF($BZ137&gt;=Data_Noise!S137,0,Data_Noise!S137-$BZ137)),Data_Noise!S137)),"")</f>
        <v>0</v>
      </c>
      <c r="T137" s="79">
        <f ca="1">IFERROR(IF(Data_Noise!T137="","",IF($B$3="On",IF(Data_Noise!T137&lt;=0,0,IF($BZ137&gt;=Data_Noise!T137,0,Data_Noise!T137-$BZ137)),Data_Noise!T137)),"")</f>
        <v>0</v>
      </c>
      <c r="U137" s="79">
        <f ca="1">IFERROR(IF(Data_Noise!U137="","",IF($B$3="On",IF(Data_Noise!U137&lt;=0,0,IF($BZ137&gt;=Data_Noise!U137,0,Data_Noise!U137-$BZ137)),Data_Noise!U137)),"")</f>
        <v>0</v>
      </c>
      <c r="V137" s="79">
        <f ca="1">IFERROR(IF(Data_Noise!V137="","",IF($B$3="On",IF(Data_Noise!V137&lt;=0,0,IF($BZ137&gt;=Data_Noise!V137,0,Data_Noise!V137-$BZ137)),Data_Noise!V137)),"")</f>
        <v>0</v>
      </c>
      <c r="W137" s="79">
        <f ca="1">IFERROR(IF(Data_Noise!W137="","",IF($B$3="On",IF(Data_Noise!W137&lt;=0,0,IF($BZ137&gt;=Data_Noise!W137,0,Data_Noise!W137-$BZ137)),Data_Noise!W137)),"")</f>
        <v>0</v>
      </c>
      <c r="X137" s="79">
        <f ca="1">IFERROR(IF(Data_Noise!X137="","",IF($B$3="On",IF(Data_Noise!X137&lt;=0,0,IF($BZ137&gt;=Data_Noise!X137,0,Data_Noise!X137-$BZ137)),Data_Noise!X137)),"")</f>
        <v>0</v>
      </c>
      <c r="Y137" s="79">
        <f ca="1">IFERROR(IF(Data_Noise!Y137="","",IF($B$3="On",IF(Data_Noise!Y137&lt;=0,0,IF($BZ137&gt;=Data_Noise!Y137,0,Data_Noise!Y137-$BZ137)),Data_Noise!Y137)),"")</f>
        <v>0</v>
      </c>
      <c r="Z137" s="79">
        <f ca="1">IFERROR(IF(Data_Noise!Z137="","",IF($B$3="On",IF(Data_Noise!Z137&lt;=0,0,IF($BZ137&gt;=Data_Noise!Z137,0,Data_Noise!Z137-$BZ137)),Data_Noise!Z137)),"")</f>
        <v>0.49467136473273809</v>
      </c>
      <c r="AA137" s="79">
        <f ca="1">IFERROR(IF(Data_Noise!AA137="","",IF($B$3="On",IF(Data_Noise!AA137&lt;=0,0,IF($BZ137&gt;=Data_Noise!AA137,0,Data_Noise!AA137-$BZ137)),Data_Noise!AA137)),"")</f>
        <v>13.909385035824751</v>
      </c>
      <c r="AB137" s="79">
        <f ca="1">IFERROR(IF(Data_Noise!AB137="","",IF($B$3="On",IF(Data_Noise!AB137&lt;=0,0,IF($BZ137&gt;=Data_Noise!AB137,0,Data_Noise!AB137-$BZ137)),Data_Noise!AB137)),"")</f>
        <v>46.000177663349241</v>
      </c>
      <c r="AC137" s="79">
        <f ca="1">IFERROR(IF(Data_Noise!AC137="","",IF($B$3="On",IF(Data_Noise!AC137&lt;=0,0,IF($BZ137&gt;=Data_Noise!AC137,0,Data_Noise!AC137-$BZ137)),Data_Noise!AC137)),"")</f>
        <v>105.67612433439108</v>
      </c>
      <c r="AD137" s="79">
        <f ca="1">IFERROR(IF(Data_Noise!AD137="","",IF($B$3="On",IF(Data_Noise!AD137&lt;=0,0,IF($BZ137&gt;=Data_Noise!AD137,0,Data_Noise!AD137-$BZ137)),Data_Noise!AD137)),"")</f>
        <v>219.78279126522139</v>
      </c>
      <c r="AE137" s="79">
        <f ca="1">IFERROR(IF(Data_Noise!AE137="","",IF($B$3="On",IF(Data_Noise!AE137&lt;=0,0,IF($BZ137&gt;=Data_Noise!AE137,0,Data_Noise!AE137-$BZ137)),Data_Noise!AE137)),"")</f>
        <v>423.5293515129178</v>
      </c>
      <c r="AF137" s="79">
        <f ca="1">IFERROR(IF(Data_Noise!AF137="","",IF($B$3="On",IF(Data_Noise!AF137&lt;=0,0,IF($BZ137&gt;=Data_Noise!AF137,0,Data_Noise!AF137-$BZ137)),Data_Noise!AF137)),"")</f>
        <v>768.60480463319459</v>
      </c>
      <c r="AG137" s="79">
        <f ca="1">IFERROR(IF(Data_Noise!AG137="","",IF($B$3="On",IF(Data_Noise!AG137&lt;=0,0,IF($BZ137&gt;=Data_Noise!AG137,0,Data_Noise!AG137-$BZ137)),Data_Noise!AG137)),"")</f>
        <v>1293.3434941177586</v>
      </c>
      <c r="AH137" s="79">
        <f ca="1">IFERROR(IF(Data_Noise!AH137="","",IF($B$3="On",IF(Data_Noise!AH137&lt;=0,0,IF($BZ137&gt;=Data_Noise!AH137,0,Data_Noise!AH137-$BZ137)),Data_Noise!AH137)),"")</f>
        <v>1943.3152726605958</v>
      </c>
      <c r="AI137" s="79">
        <f ca="1">IFERROR(IF(Data_Noise!AI137="","",IF($B$3="On",IF(Data_Noise!AI137&lt;=0,0,IF($BZ137&gt;=Data_Noise!AI137,0,Data_Noise!AI137-$BZ137)),Data_Noise!AI137)),"")</f>
        <v>2612.7331434192556</v>
      </c>
      <c r="AJ137" s="79">
        <f ca="1">IFERROR(IF(Data_Noise!AJ137="","",IF($B$3="On",IF(Data_Noise!AJ137&lt;=0,0,IF($BZ137&gt;=Data_Noise!AJ137,0,Data_Noise!AJ137-$BZ137)),Data_Noise!AJ137)),"")</f>
        <v>3176.0498826013786</v>
      </c>
      <c r="AK137" s="79">
        <f ca="1">IFERROR(IF(Data_Noise!AK137="","",IF($B$3="On",IF(Data_Noise!AK137&lt;=0,0,IF($BZ137&gt;=Data_Noise!AK137,0,Data_Noise!AK137-$BZ137)),Data_Noise!AK137)),"")</f>
        <v>3588.8068881200757</v>
      </c>
      <c r="AL137" s="79">
        <f ca="1">IFERROR(IF(Data_Noise!AL137="","",IF($B$3="On",IF(Data_Noise!AL137&lt;=0,0,IF($BZ137&gt;=Data_Noise!AL137,0,Data_Noise!AL137-$BZ137)),Data_Noise!AL137)),"")</f>
        <v>3857.6202601181058</v>
      </c>
      <c r="AM137" s="79">
        <f ca="1">IFERROR(IF(Data_Noise!AM137="","",IF($B$3="On",IF(Data_Noise!AM137&lt;=0,0,IF($BZ137&gt;=Data_Noise!AM137,0,Data_Noise!AM137-$BZ137)),Data_Noise!AM137)),"")</f>
        <v>4018.8228509002356</v>
      </c>
      <c r="AN137" s="79">
        <f ca="1">IFERROR(IF(Data_Noise!AN137="","",IF($B$3="On",IF(Data_Noise!AN137&lt;=0,0,IF($BZ137&gt;=Data_Noise!AN137,0,Data_Noise!AN137-$BZ137)),Data_Noise!AN137)),"")</f>
        <v>4115.4124103008162</v>
      </c>
      <c r="AO137" s="79">
        <f ca="1">IFERROR(IF(Data_Noise!AO137="","",IF($B$3="On",IF(Data_Noise!AO137&lt;=0,0,IF($BZ137&gt;=Data_Noise!AO137,0,Data_Noise!AO137-$BZ137)),Data_Noise!AO137)),"")</f>
        <v>4174.4721873120825</v>
      </c>
      <c r="AP137" s="79">
        <f ca="1">IFERROR(IF(Data_Noise!AP137="","",IF($B$3="On",IF(Data_Noise!AP137&lt;=0,0,IF($BZ137&gt;=Data_Noise!AP137,0,Data_Noise!AP137-$BZ137)),Data_Noise!AP137)),"")</f>
        <v>4198.8042363153472</v>
      </c>
      <c r="AQ137" s="79" t="str">
        <f>IFERROR(IF(Data_Noise!AQ137="","",IF($B$3="On",IF(Data_Noise!AQ137&lt;=0,0,IF($BZ137&gt;=Data_Noise!AQ137,0,Data_Noise!AQ137-$BZ137)),Data_Noise!AQ137)),"")</f>
        <v/>
      </c>
      <c r="AR137" s="79" t="str">
        <f>IFERROR(IF(Data_Noise!AR137="","",IF($B$3="On",IF(Data_Noise!AR137&lt;=0,0,IF($BZ137&gt;=Data_Noise!AR137,0,Data_Noise!AR137-$BZ137)),Data_Noise!AR137)),"")</f>
        <v/>
      </c>
      <c r="AS137" s="79" t="str">
        <f>IFERROR(IF(Data_Noise!AS137="","",IF($B$3="On",IF(Data_Noise!AS137&lt;=0,0,IF($BZ137&gt;=Data_Noise!AS137,0,Data_Noise!AS137-$BZ137)),Data_Noise!AS137)),"")</f>
        <v/>
      </c>
      <c r="AT137" s="79" t="str">
        <f>IFERROR(IF(Data_Noise!AT137="","",IF($B$3="On",IF(Data_Noise!AT137&lt;=0,0,IF($BZ137&gt;=Data_Noise!AT137,0,Data_Noise!AT137-$BZ137)),Data_Noise!AT137)),"")</f>
        <v/>
      </c>
      <c r="AU137" s="79" t="str">
        <f>IFERROR(IF(Data_Noise!AU137="","",IF($B$3="On",IF(Data_Noise!AU137&lt;=0,0,IF($BZ137&gt;=Data_Noise!AU137,0,Data_Noise!AU137-$BZ137)),Data_Noise!AU137)),"")</f>
        <v/>
      </c>
      <c r="AV137" s="79" t="str">
        <f>IFERROR(IF(Data_Noise!AV137="","",IF($B$3="On",IF(Data_Noise!AV137&lt;=0,0,IF($BZ137&gt;=Data_Noise!AV137,0,Data_Noise!AV137-$BZ137)),Data_Noise!AV137)),"")</f>
        <v/>
      </c>
      <c r="AW137" s="79" t="str">
        <f>IFERROR(IF(Data_Noise!AW137="","",IF($B$3="On",IF(Data_Noise!AW137&lt;=0,0,IF($BZ137&gt;=Data_Noise!AW137,0,Data_Noise!AW137-$BZ137)),Data_Noise!AW137)),"")</f>
        <v/>
      </c>
      <c r="AX137" s="79" t="str">
        <f>IFERROR(IF(Data_Noise!AX137="","",IF($B$3="On",IF(Data_Noise!AX137&lt;=0,0,IF($BZ137&gt;=Data_Noise!AX137,0,Data_Noise!AX137-$BZ137)),Data_Noise!AX137)),"")</f>
        <v/>
      </c>
      <c r="AY137" s="79" t="str">
        <f>IFERROR(IF(Data_Noise!AY137="","",IF($B$3="On",IF(Data_Noise!AY137&lt;=0,0,IF($BZ137&gt;=Data_Noise!AY137,0,Data_Noise!AY137-$BZ137)),Data_Noise!AY137)),"")</f>
        <v/>
      </c>
      <c r="AZ137" s="79" t="str">
        <f>IFERROR(IF(Data_Noise!AZ137="","",IF($B$3="On",IF(Data_Noise!AZ137&lt;=0,0,IF($BZ137&gt;=Data_Noise!AZ137,0,Data_Noise!AZ137-$BZ137)),Data_Noise!AZ137)),"")</f>
        <v/>
      </c>
      <c r="BA137">
        <f ca="1">IF(BA$3="","",Data_Noise!C137)</f>
        <v>4.5364825973906573</v>
      </c>
      <c r="BB137">
        <f ca="1">IF(BB$3="","",Data_Noise!D137)</f>
        <v>5.674342243438784</v>
      </c>
      <c r="BC137">
        <f ca="1">IF(BC$3="","",Data_Noise!E137)</f>
        <v>8.2839165417425029</v>
      </c>
      <c r="BD137">
        <f ca="1">IF(BD$3="","",Data_Noise!F137)</f>
        <v>6.6760769563223521</v>
      </c>
      <c r="BE137">
        <f ca="1">IF(BE$3="","",Data_Noise!G137)</f>
        <v>5.7133423053933257</v>
      </c>
      <c r="BF137">
        <f ca="1">IF(BF$3="","",Data_Noise!H137)</f>
        <v>3.9248056063876597</v>
      </c>
      <c r="BG137">
        <f ca="1">IF(BG$3="","",Data_Noise!I137)</f>
        <v>3.4640572216818932</v>
      </c>
      <c r="BH137">
        <f ca="1">IF(BH$3="","",Data_Noise!J137)</f>
        <v>0.69458861636364011</v>
      </c>
      <c r="BI137">
        <f ca="1">IF(BI$3="","",Data_Noise!K137)</f>
        <v>1.0963629890278133</v>
      </c>
      <c r="BJ137">
        <f ca="1">IF(BJ$3="","",Data_Noise!L137)</f>
        <v>0.36041119059003002</v>
      </c>
      <c r="BK137">
        <f ca="1">IF(BK$3="","",Data_Noise!M137)</f>
        <v>0.20864211152214343</v>
      </c>
      <c r="BL137">
        <f ca="1">IF(BL$3="","",Data_Noise!N137)</f>
        <v>-1.2433081146321767</v>
      </c>
      <c r="BM137">
        <f ca="1">IF(BM$3="","",Data_Noise!O137)</f>
        <v>-3.5225643790072367</v>
      </c>
      <c r="BN137" t="str">
        <f>IF(BN$3="","",Data_Noise!P137)</f>
        <v/>
      </c>
      <c r="BO137" t="str">
        <f>IF(BO$3="","",Data_Noise!Q137)</f>
        <v/>
      </c>
      <c r="BP137" t="str">
        <f>IF(BP$3="","",Data_Noise!R137)</f>
        <v/>
      </c>
      <c r="BQ137" t="str">
        <f>IF(BQ$3="","",Data_Noise!S137)</f>
        <v/>
      </c>
      <c r="BR137" t="str">
        <f>IF(BR$3="","",Data_Noise!T137)</f>
        <v/>
      </c>
      <c r="BS137" t="str">
        <f>IF(BS$3="","",Data_Noise!U137)</f>
        <v/>
      </c>
      <c r="BT137" t="str">
        <f>IF(BT$3="","",Data_Noise!V137)</f>
        <v/>
      </c>
      <c r="BU137" t="str">
        <f>IF(BU$3="","",Data_Noise!W137)</f>
        <v/>
      </c>
      <c r="BV137" t="str">
        <f>IF(BV$3="","",Data_Noise!X137)</f>
        <v/>
      </c>
      <c r="BW137" t="str">
        <f>IF(BW$3="","",Data_Noise!Y137)</f>
        <v/>
      </c>
      <c r="BX137" t="str">
        <f>IF(BX$3="","",Data_Noise!Z137)</f>
        <v/>
      </c>
      <c r="BY137" t="str">
        <f>IF(BY$3="","",Data_Noise!AA137)</f>
        <v/>
      </c>
      <c r="BZ137">
        <f t="shared" ca="1" si="3"/>
        <v>2.7590119912477986</v>
      </c>
    </row>
    <row r="138" spans="1:78" x14ac:dyDescent="0.25">
      <c r="A138" s="79">
        <f ca="1">Data_Initial!A138</f>
        <v>2</v>
      </c>
      <c r="B138" s="79" t="str">
        <f ca="1">Data_Initial!B138</f>
        <v>G8</v>
      </c>
      <c r="C138" s="79">
        <f ca="1">IFERROR(IF(Data_Noise!C138="","",IF($B$3="On",IF(Data_Noise!C138&lt;=0,0,IF($BZ138&gt;=Data_Noise!C138,0,Data_Noise!C138-$BZ138)),Data_Noise!C138)),"")</f>
        <v>7.9212246085691769</v>
      </c>
      <c r="D138" s="79">
        <f ca="1">IFERROR(IF(Data_Noise!D138="","",IF($B$3="On",IF(Data_Noise!D138&lt;=0,0,IF($BZ138&gt;=Data_Noise!D138,0,Data_Noise!D138-$BZ138)),Data_Noise!D138)),"")</f>
        <v>6.5466636298254288</v>
      </c>
      <c r="E138" s="79">
        <f ca="1">IFERROR(IF(Data_Noise!E138="","",IF($B$3="On",IF(Data_Noise!E138&lt;=0,0,IF($BZ138&gt;=Data_Noise!E138,0,Data_Noise!E138-$BZ138)),Data_Noise!E138)),"")</f>
        <v>5.6996114900748216</v>
      </c>
      <c r="F138" s="79">
        <f ca="1">IFERROR(IF(Data_Noise!F138="","",IF($B$3="On",IF(Data_Noise!F138&lt;=0,0,IF($BZ138&gt;=Data_Noise!F138,0,Data_Noise!F138-$BZ138)),Data_Noise!F138)),"")</f>
        <v>3.4830989484556145</v>
      </c>
      <c r="G138" s="79">
        <f ca="1">IFERROR(IF(Data_Noise!G138="","",IF($B$3="On",IF(Data_Noise!G138&lt;=0,0,IF($BZ138&gt;=Data_Noise!G138,0,Data_Noise!G138-$BZ138)),Data_Noise!G138)),"")</f>
        <v>1.4299991490441304</v>
      </c>
      <c r="H138" s="79">
        <f ca="1">IFERROR(IF(Data_Noise!H138="","",IF($B$3="On",IF(Data_Noise!H138&lt;=0,0,IF($BZ138&gt;=Data_Noise!H138,0,Data_Noise!H138-$BZ138)),Data_Noise!H138)),"")</f>
        <v>1.2759723766581734</v>
      </c>
      <c r="I138" s="79">
        <f ca="1">IFERROR(IF(Data_Noise!I138="","",IF($B$3="On",IF(Data_Noise!I138&lt;=0,0,IF($BZ138&gt;=Data_Noise!I138,0,Data_Noise!I138-$BZ138)),Data_Noise!I138)),"")</f>
        <v>0</v>
      </c>
      <c r="J138" s="79">
        <f ca="1">IFERROR(IF(Data_Noise!J138="","",IF($B$3="On",IF(Data_Noise!J138&lt;=0,0,IF($BZ138&gt;=Data_Noise!J138,0,Data_Noise!J138-$BZ138)),Data_Noise!J138)),"")</f>
        <v>0</v>
      </c>
      <c r="K138" s="79">
        <f ca="1">IFERROR(IF(Data_Noise!K138="","",IF($B$3="On",IF(Data_Noise!K138&lt;=0,0,IF($BZ138&gt;=Data_Noise!K138,0,Data_Noise!K138-$BZ138)),Data_Noise!K138)),"")</f>
        <v>0</v>
      </c>
      <c r="L138" s="79">
        <f ca="1">IFERROR(IF(Data_Noise!L138="","",IF($B$3="On",IF(Data_Noise!L138&lt;=0,0,IF($BZ138&gt;=Data_Noise!L138,0,Data_Noise!L138-$BZ138)),Data_Noise!L138)),"")</f>
        <v>0</v>
      </c>
      <c r="M138" s="79">
        <f ca="1">IFERROR(IF(Data_Noise!M138="","",IF($B$3="On",IF(Data_Noise!M138&lt;=0,0,IF($BZ138&gt;=Data_Noise!M138,0,Data_Noise!M138-$BZ138)),Data_Noise!M138)),"")</f>
        <v>0</v>
      </c>
      <c r="N138" s="79">
        <f ca="1">IFERROR(IF(Data_Noise!N138="","",IF($B$3="On",IF(Data_Noise!N138&lt;=0,0,IF($BZ138&gt;=Data_Noise!N138,0,Data_Noise!N138-$BZ138)),Data_Noise!N138)),"")</f>
        <v>0</v>
      </c>
      <c r="O138" s="79">
        <f ca="1">IFERROR(IF(Data_Noise!O138="","",IF($B$3="On",IF(Data_Noise!O138&lt;=0,0,IF($BZ138&gt;=Data_Noise!O138,0,Data_Noise!O138-$BZ138)),Data_Noise!O138)),"")</f>
        <v>0</v>
      </c>
      <c r="P138" s="79">
        <f ca="1">IFERROR(IF(Data_Noise!P138="","",IF($B$3="On",IF(Data_Noise!P138&lt;=0,0,IF($BZ138&gt;=Data_Noise!P138,0,Data_Noise!P138-$BZ138)),Data_Noise!P138)),"")</f>
        <v>0</v>
      </c>
      <c r="Q138" s="79">
        <f ca="1">IFERROR(IF(Data_Noise!Q138="","",IF($B$3="On",IF(Data_Noise!Q138&lt;=0,0,IF($BZ138&gt;=Data_Noise!Q138,0,Data_Noise!Q138-$BZ138)),Data_Noise!Q138)),"")</f>
        <v>0</v>
      </c>
      <c r="R138" s="79">
        <f ca="1">IFERROR(IF(Data_Noise!R138="","",IF($B$3="On",IF(Data_Noise!R138&lt;=0,0,IF($BZ138&gt;=Data_Noise!R138,0,Data_Noise!R138-$BZ138)),Data_Noise!R138)),"")</f>
        <v>0</v>
      </c>
      <c r="S138" s="79">
        <f ca="1">IFERROR(IF(Data_Noise!S138="","",IF($B$3="On",IF(Data_Noise!S138&lt;=0,0,IF($BZ138&gt;=Data_Noise!S138,0,Data_Noise!S138-$BZ138)),Data_Noise!S138)),"")</f>
        <v>0</v>
      </c>
      <c r="T138" s="79">
        <f ca="1">IFERROR(IF(Data_Noise!T138="","",IF($B$3="On",IF(Data_Noise!T138&lt;=0,0,IF($BZ138&gt;=Data_Noise!T138,0,Data_Noise!T138-$BZ138)),Data_Noise!T138)),"")</f>
        <v>0</v>
      </c>
      <c r="U138" s="79">
        <f ca="1">IFERROR(IF(Data_Noise!U138="","",IF($B$3="On",IF(Data_Noise!U138&lt;=0,0,IF($BZ138&gt;=Data_Noise!U138,0,Data_Noise!U138-$BZ138)),Data_Noise!U138)),"")</f>
        <v>0</v>
      </c>
      <c r="V138" s="79">
        <f ca="1">IFERROR(IF(Data_Noise!V138="","",IF($B$3="On",IF(Data_Noise!V138&lt;=0,0,IF($BZ138&gt;=Data_Noise!V138,0,Data_Noise!V138-$BZ138)),Data_Noise!V138)),"")</f>
        <v>0</v>
      </c>
      <c r="W138" s="79">
        <f ca="1">IFERROR(IF(Data_Noise!W138="","",IF($B$3="On",IF(Data_Noise!W138&lt;=0,0,IF($BZ138&gt;=Data_Noise!W138,0,Data_Noise!W138-$BZ138)),Data_Noise!W138)),"")</f>
        <v>0</v>
      </c>
      <c r="X138" s="79">
        <f ca="1">IFERROR(IF(Data_Noise!X138="","",IF($B$3="On",IF(Data_Noise!X138&lt;=0,0,IF($BZ138&gt;=Data_Noise!X138,0,Data_Noise!X138-$BZ138)),Data_Noise!X138)),"")</f>
        <v>0</v>
      </c>
      <c r="Y138" s="79">
        <f ca="1">IFERROR(IF(Data_Noise!Y138="","",IF($B$3="On",IF(Data_Noise!Y138&lt;=0,0,IF($BZ138&gt;=Data_Noise!Y138,0,Data_Noise!Y138-$BZ138)),Data_Noise!Y138)),"")</f>
        <v>12.686957825425409</v>
      </c>
      <c r="Z138" s="79">
        <f ca="1">IFERROR(IF(Data_Noise!Z138="","",IF($B$3="On",IF(Data_Noise!Z138&lt;=0,0,IF($BZ138&gt;=Data_Noise!Z138,0,Data_Noise!Z138-$BZ138)),Data_Noise!Z138)),"")</f>
        <v>39.968748554687664</v>
      </c>
      <c r="AA138" s="79">
        <f ca="1">IFERROR(IF(Data_Noise!AA138="","",IF($B$3="On",IF(Data_Noise!AA138&lt;=0,0,IF($BZ138&gt;=Data_Noise!AA138,0,Data_Noise!AA138-$BZ138)),Data_Noise!AA138)),"")</f>
        <v>88.676795239504045</v>
      </c>
      <c r="AB138" s="79">
        <f ca="1">IFERROR(IF(Data_Noise!AB138="","",IF($B$3="On",IF(Data_Noise!AB138&lt;=0,0,IF($BZ138&gt;=Data_Noise!AB138,0,Data_Noise!AB138-$BZ138)),Data_Noise!AB138)),"")</f>
        <v>183.73486422162929</v>
      </c>
      <c r="AC138" s="79">
        <f ca="1">IFERROR(IF(Data_Noise!AC138="","",IF($B$3="On",IF(Data_Noise!AC138&lt;=0,0,IF($BZ138&gt;=Data_Noise!AC138,0,Data_Noise!AC138-$BZ138)),Data_Noise!AC138)),"")</f>
        <v>354.30956607223555</v>
      </c>
      <c r="AD138" s="79">
        <f ca="1">IFERROR(IF(Data_Noise!AD138="","",IF($B$3="On",IF(Data_Noise!AD138&lt;=0,0,IF($BZ138&gt;=Data_Noise!AD138,0,Data_Noise!AD138-$BZ138)),Data_Noise!AD138)),"")</f>
        <v>649.57520096452561</v>
      </c>
      <c r="AE138" s="79">
        <f ca="1">IFERROR(IF(Data_Noise!AE138="","",IF($B$3="On",IF(Data_Noise!AE138&lt;=0,0,IF($BZ138&gt;=Data_Noise!AE138,0,Data_Noise!AE138-$BZ138)),Data_Noise!AE138)),"")</f>
        <v>1107.5097166576293</v>
      </c>
      <c r="AF138" s="79">
        <f ca="1">IFERROR(IF(Data_Noise!AF138="","",IF($B$3="On",IF(Data_Noise!AF138&lt;=0,0,IF($BZ138&gt;=Data_Noise!AF138,0,Data_Noise!AF138-$BZ138)),Data_Noise!AF138)),"")</f>
        <v>1719.0234215922167</v>
      </c>
      <c r="AG138" s="79">
        <f ca="1">IFERROR(IF(Data_Noise!AG138="","",IF($B$3="On",IF(Data_Noise!AG138&lt;=0,0,IF($BZ138&gt;=Data_Noise!AG138,0,Data_Noise!AG138-$BZ138)),Data_Noise!AG138)),"")</f>
        <v>2394.9932911682367</v>
      </c>
      <c r="AH138" s="79">
        <f ca="1">IFERROR(IF(Data_Noise!AH138="","",IF($B$3="On",IF(Data_Noise!AH138&lt;=0,0,IF($BZ138&gt;=Data_Noise!AH138,0,Data_Noise!AH138-$BZ138)),Data_Noise!AH138)),"")</f>
        <v>3017.9754778080865</v>
      </c>
      <c r="AI138" s="79">
        <f ca="1">IFERROR(IF(Data_Noise!AI138="","",IF($B$3="On",IF(Data_Noise!AI138&lt;=0,0,IF($BZ138&gt;=Data_Noise!AI138,0,Data_Noise!AI138-$BZ138)),Data_Noise!AI138)),"")</f>
        <v>3503.4340497985099</v>
      </c>
      <c r="AJ138" s="79">
        <f ca="1">IFERROR(IF(Data_Noise!AJ138="","",IF($B$3="On",IF(Data_Noise!AJ138&lt;=0,0,IF($BZ138&gt;=Data_Noise!AJ138,0,Data_Noise!AJ138-$BZ138)),Data_Noise!AJ138)),"")</f>
        <v>3837.0065239667897</v>
      </c>
      <c r="AK138" s="79">
        <f ca="1">IFERROR(IF(Data_Noise!AK138="","",IF($B$3="On",IF(Data_Noise!AK138&lt;=0,0,IF($BZ138&gt;=Data_Noise!AK138,0,Data_Noise!AK138-$BZ138)),Data_Noise!AK138)),"")</f>
        <v>4047.6777609904507</v>
      </c>
      <c r="AL138" s="79">
        <f ca="1">IFERROR(IF(Data_Noise!AL138="","",IF($B$3="On",IF(Data_Noise!AL138&lt;=0,0,IF($BZ138&gt;=Data_Noise!AL138,0,Data_Noise!AL138-$BZ138)),Data_Noise!AL138)),"")</f>
        <v>4172.0536131095068</v>
      </c>
      <c r="AM138" s="79">
        <f ca="1">IFERROR(IF(Data_Noise!AM138="","",IF($B$3="On",IF(Data_Noise!AM138&lt;=0,0,IF($BZ138&gt;=Data_Noise!AM138,0,Data_Noise!AM138-$BZ138)),Data_Noise!AM138)),"")</f>
        <v>4248.1185962156405</v>
      </c>
      <c r="AN138" s="79">
        <f ca="1">IFERROR(IF(Data_Noise!AN138="","",IF($B$3="On",IF(Data_Noise!AN138&lt;=0,0,IF($BZ138&gt;=Data_Noise!AN138,0,Data_Noise!AN138-$BZ138)),Data_Noise!AN138)),"")</f>
        <v>4295.7181465528938</v>
      </c>
      <c r="AO138" s="79">
        <f ca="1">IFERROR(IF(Data_Noise!AO138="","",IF($B$3="On",IF(Data_Noise!AO138&lt;=0,0,IF($BZ138&gt;=Data_Noise!AO138,0,Data_Noise!AO138-$BZ138)),Data_Noise!AO138)),"")</f>
        <v>4331.702470844536</v>
      </c>
      <c r="AP138" s="79">
        <f ca="1">IFERROR(IF(Data_Noise!AP138="","",IF($B$3="On",IF(Data_Noise!AP138&lt;=0,0,IF($BZ138&gt;=Data_Noise!AP138,0,Data_Noise!AP138-$BZ138)),Data_Noise!AP138)),"")</f>
        <v>4347.4975350896111</v>
      </c>
      <c r="AQ138" s="79" t="str">
        <f>IFERROR(IF(Data_Noise!AQ138="","",IF($B$3="On",IF(Data_Noise!AQ138&lt;=0,0,IF($BZ138&gt;=Data_Noise!AQ138,0,Data_Noise!AQ138-$BZ138)),Data_Noise!AQ138)),"")</f>
        <v/>
      </c>
      <c r="AR138" s="79" t="str">
        <f>IFERROR(IF(Data_Noise!AR138="","",IF($B$3="On",IF(Data_Noise!AR138&lt;=0,0,IF($BZ138&gt;=Data_Noise!AR138,0,Data_Noise!AR138-$BZ138)),Data_Noise!AR138)),"")</f>
        <v/>
      </c>
      <c r="AS138" s="79" t="str">
        <f>IFERROR(IF(Data_Noise!AS138="","",IF($B$3="On",IF(Data_Noise!AS138&lt;=0,0,IF($BZ138&gt;=Data_Noise!AS138,0,Data_Noise!AS138-$BZ138)),Data_Noise!AS138)),"")</f>
        <v/>
      </c>
      <c r="AT138" s="79" t="str">
        <f>IFERROR(IF(Data_Noise!AT138="","",IF($B$3="On",IF(Data_Noise!AT138&lt;=0,0,IF($BZ138&gt;=Data_Noise!AT138,0,Data_Noise!AT138-$BZ138)),Data_Noise!AT138)),"")</f>
        <v/>
      </c>
      <c r="AU138" s="79" t="str">
        <f>IFERROR(IF(Data_Noise!AU138="","",IF($B$3="On",IF(Data_Noise!AU138&lt;=0,0,IF($BZ138&gt;=Data_Noise!AU138,0,Data_Noise!AU138-$BZ138)),Data_Noise!AU138)),"")</f>
        <v/>
      </c>
      <c r="AV138" s="79" t="str">
        <f>IFERROR(IF(Data_Noise!AV138="","",IF($B$3="On",IF(Data_Noise!AV138&lt;=0,0,IF($BZ138&gt;=Data_Noise!AV138,0,Data_Noise!AV138-$BZ138)),Data_Noise!AV138)),"")</f>
        <v/>
      </c>
      <c r="AW138" s="79" t="str">
        <f>IFERROR(IF(Data_Noise!AW138="","",IF($B$3="On",IF(Data_Noise!AW138&lt;=0,0,IF($BZ138&gt;=Data_Noise!AW138,0,Data_Noise!AW138-$BZ138)),Data_Noise!AW138)),"")</f>
        <v/>
      </c>
      <c r="AX138" s="79" t="str">
        <f>IFERROR(IF(Data_Noise!AX138="","",IF($B$3="On",IF(Data_Noise!AX138&lt;=0,0,IF($BZ138&gt;=Data_Noise!AX138,0,Data_Noise!AX138-$BZ138)),Data_Noise!AX138)),"")</f>
        <v/>
      </c>
      <c r="AY138" s="79" t="str">
        <f>IFERROR(IF(Data_Noise!AY138="","",IF($B$3="On",IF(Data_Noise!AY138&lt;=0,0,IF($BZ138&gt;=Data_Noise!AY138,0,Data_Noise!AY138-$BZ138)),Data_Noise!AY138)),"")</f>
        <v/>
      </c>
      <c r="AZ138" s="79" t="str">
        <f>IFERROR(IF(Data_Noise!AZ138="","",IF($B$3="On",IF(Data_Noise!AZ138&lt;=0,0,IF($BZ138&gt;=Data_Noise!AZ138,0,Data_Noise!AZ138-$BZ138)),Data_Noise!AZ138)),"")</f>
        <v/>
      </c>
      <c r="BA138">
        <f ca="1">IF(BA$3="","",Data_Noise!C138)</f>
        <v>11.195375623322645</v>
      </c>
      <c r="BB138">
        <f ca="1">IF(BB$3="","",Data_Noise!D138)</f>
        <v>9.8208146445788973</v>
      </c>
      <c r="BC138">
        <f ca="1">IF(BC$3="","",Data_Noise!E138)</f>
        <v>8.9737625048282901</v>
      </c>
      <c r="BD138">
        <f ca="1">IF(BD$3="","",Data_Noise!F138)</f>
        <v>6.757249963209083</v>
      </c>
      <c r="BE138">
        <f ca="1">IF(BE$3="","",Data_Noise!G138)</f>
        <v>4.7041501637975989</v>
      </c>
      <c r="BF138">
        <f ca="1">IF(BF$3="","",Data_Noise!H138)</f>
        <v>4.5501233914116419</v>
      </c>
      <c r="BG138">
        <f ca="1">IF(BG$3="","",Data_Noise!I138)</f>
        <v>2.4761500191457357</v>
      </c>
      <c r="BH138">
        <f ca="1">IF(BH$3="","",Data_Noise!J138)</f>
        <v>3.0918122380526269</v>
      </c>
      <c r="BI138">
        <f ca="1">IF(BI$3="","",Data_Noise!K138)</f>
        <v>-0.2411024105869434</v>
      </c>
      <c r="BJ138">
        <f ca="1">IF(BJ$3="","",Data_Noise!L138)</f>
        <v>-0.30476045163914095</v>
      </c>
      <c r="BK138">
        <f ca="1">IF(BK$3="","",Data_Noise!M138)</f>
        <v>-2.1062057453838574</v>
      </c>
      <c r="BL138">
        <f ca="1">IF(BL$3="","",Data_Noise!N138)</f>
        <v>-2.1227725041779508</v>
      </c>
      <c r="BM138">
        <f ca="1">IF(BM$3="","",Data_Noise!O138)</f>
        <v>-4.2306342447635261</v>
      </c>
      <c r="BN138" t="str">
        <f>IF(BN$3="","",Data_Noise!P138)</f>
        <v/>
      </c>
      <c r="BO138" t="str">
        <f>IF(BO$3="","",Data_Noise!Q138)</f>
        <v/>
      </c>
      <c r="BP138" t="str">
        <f>IF(BP$3="","",Data_Noise!R138)</f>
        <v/>
      </c>
      <c r="BQ138" t="str">
        <f>IF(BQ$3="","",Data_Noise!S138)</f>
        <v/>
      </c>
      <c r="BR138" t="str">
        <f>IF(BR$3="","",Data_Noise!T138)</f>
        <v/>
      </c>
      <c r="BS138" t="str">
        <f>IF(BS$3="","",Data_Noise!U138)</f>
        <v/>
      </c>
      <c r="BT138" t="str">
        <f>IF(BT$3="","",Data_Noise!V138)</f>
        <v/>
      </c>
      <c r="BU138" t="str">
        <f>IF(BU$3="","",Data_Noise!W138)</f>
        <v/>
      </c>
      <c r="BV138" t="str">
        <f>IF(BV$3="","",Data_Noise!X138)</f>
        <v/>
      </c>
      <c r="BW138" t="str">
        <f>IF(BW$3="","",Data_Noise!Y138)</f>
        <v/>
      </c>
      <c r="BX138" t="str">
        <f>IF(BX$3="","",Data_Noise!Z138)</f>
        <v/>
      </c>
      <c r="BY138" t="str">
        <f>IF(BY$3="","",Data_Noise!AA138)</f>
        <v/>
      </c>
      <c r="BZ138">
        <f t="shared" ca="1" si="3"/>
        <v>3.2741510147534685</v>
      </c>
    </row>
    <row r="139" spans="1:78" x14ac:dyDescent="0.25">
      <c r="A139" s="79">
        <f ca="1">Data_Initial!A139</f>
        <v>2</v>
      </c>
      <c r="B139" s="79" t="str">
        <f ca="1">Data_Initial!B139</f>
        <v>H8</v>
      </c>
      <c r="C139" s="79">
        <f ca="1">IFERROR(IF(Data_Noise!C139="","",IF($B$3="On",IF(Data_Noise!C139&lt;=0,0,IF($BZ139&gt;=Data_Noise!C139,0,Data_Noise!C139-$BZ139)),Data_Noise!C139)),"")</f>
        <v>17.627394878701615</v>
      </c>
      <c r="D139" s="79">
        <f ca="1">IFERROR(IF(Data_Noise!D139="","",IF($B$3="On",IF(Data_Noise!D139&lt;=0,0,IF($BZ139&gt;=Data_Noise!D139,0,Data_Noise!D139-$BZ139)),Data_Noise!D139)),"")</f>
        <v>14.315962460479449</v>
      </c>
      <c r="E139" s="79">
        <f ca="1">IFERROR(IF(Data_Noise!E139="","",IF($B$3="On",IF(Data_Noise!E139&lt;=0,0,IF($BZ139&gt;=Data_Noise!E139,0,Data_Noise!E139-$BZ139)),Data_Noise!E139)),"")</f>
        <v>9.6402405811512448</v>
      </c>
      <c r="F139" s="79">
        <f ca="1">IFERROR(IF(Data_Noise!F139="","",IF($B$3="On",IF(Data_Noise!F139&lt;=0,0,IF($BZ139&gt;=Data_Noise!F139,0,Data_Noise!F139-$BZ139)),Data_Noise!F139)),"")</f>
        <v>3.8917445577926966</v>
      </c>
      <c r="G139" s="79">
        <f ca="1">IFERROR(IF(Data_Noise!G139="","",IF($B$3="On",IF(Data_Noise!G139&lt;=0,0,IF($BZ139&gt;=Data_Noise!G139,0,Data_Noise!G139-$BZ139)),Data_Noise!G139)),"")</f>
        <v>4.1708273628843884E-2</v>
      </c>
      <c r="H139" s="79">
        <f ca="1">IFERROR(IF(Data_Noise!H139="","",IF($B$3="On",IF(Data_Noise!H139&lt;=0,0,IF($BZ139&gt;=Data_Noise!H139,0,Data_Noise!H139-$BZ139)),Data_Noise!H139)),"")</f>
        <v>0</v>
      </c>
      <c r="I139" s="79">
        <f ca="1">IFERROR(IF(Data_Noise!I139="","",IF($B$3="On",IF(Data_Noise!I139&lt;=0,0,IF($BZ139&gt;=Data_Noise!I139,0,Data_Noise!I139-$BZ139)),Data_Noise!I139)),"")</f>
        <v>0</v>
      </c>
      <c r="J139" s="79">
        <f ca="1">IFERROR(IF(Data_Noise!J139="","",IF($B$3="On",IF(Data_Noise!J139&lt;=0,0,IF($BZ139&gt;=Data_Noise!J139,0,Data_Noise!J139-$BZ139)),Data_Noise!J139)),"")</f>
        <v>0</v>
      </c>
      <c r="K139" s="79">
        <f ca="1">IFERROR(IF(Data_Noise!K139="","",IF($B$3="On",IF(Data_Noise!K139&lt;=0,0,IF($BZ139&gt;=Data_Noise!K139,0,Data_Noise!K139-$BZ139)),Data_Noise!K139)),"")</f>
        <v>0</v>
      </c>
      <c r="L139" s="79">
        <f ca="1">IFERROR(IF(Data_Noise!L139="","",IF($B$3="On",IF(Data_Noise!L139&lt;=0,0,IF($BZ139&gt;=Data_Noise!L139,0,Data_Noise!L139-$BZ139)),Data_Noise!L139)),"")</f>
        <v>0</v>
      </c>
      <c r="M139" s="79">
        <f ca="1">IFERROR(IF(Data_Noise!M139="","",IF($B$3="On",IF(Data_Noise!M139&lt;=0,0,IF($BZ139&gt;=Data_Noise!M139,0,Data_Noise!M139-$BZ139)),Data_Noise!M139)),"")</f>
        <v>0</v>
      </c>
      <c r="N139" s="79">
        <f ca="1">IFERROR(IF(Data_Noise!N139="","",IF($B$3="On",IF(Data_Noise!N139&lt;=0,0,IF($BZ139&gt;=Data_Noise!N139,0,Data_Noise!N139-$BZ139)),Data_Noise!N139)),"")</f>
        <v>0</v>
      </c>
      <c r="O139" s="79">
        <f ca="1">IFERROR(IF(Data_Noise!O139="","",IF($B$3="On",IF(Data_Noise!O139&lt;=0,0,IF($BZ139&gt;=Data_Noise!O139,0,Data_Noise!O139-$BZ139)),Data_Noise!O139)),"")</f>
        <v>0</v>
      </c>
      <c r="P139" s="79">
        <f ca="1">IFERROR(IF(Data_Noise!P139="","",IF($B$3="On",IF(Data_Noise!P139&lt;=0,0,IF($BZ139&gt;=Data_Noise!P139,0,Data_Noise!P139-$BZ139)),Data_Noise!P139)),"")</f>
        <v>0</v>
      </c>
      <c r="Q139" s="79">
        <f ca="1">IFERROR(IF(Data_Noise!Q139="","",IF($B$3="On",IF(Data_Noise!Q139&lt;=0,0,IF($BZ139&gt;=Data_Noise!Q139,0,Data_Noise!Q139-$BZ139)),Data_Noise!Q139)),"")</f>
        <v>0</v>
      </c>
      <c r="R139" s="79">
        <f ca="1">IFERROR(IF(Data_Noise!R139="","",IF($B$3="On",IF(Data_Noise!R139&lt;=0,0,IF($BZ139&gt;=Data_Noise!R139,0,Data_Noise!R139-$BZ139)),Data_Noise!R139)),"")</f>
        <v>0</v>
      </c>
      <c r="S139" s="79">
        <f ca="1">IFERROR(IF(Data_Noise!S139="","",IF($B$3="On",IF(Data_Noise!S139&lt;=0,0,IF($BZ139&gt;=Data_Noise!S139,0,Data_Noise!S139-$BZ139)),Data_Noise!S139)),"")</f>
        <v>0</v>
      </c>
      <c r="T139" s="79">
        <f ca="1">IFERROR(IF(Data_Noise!T139="","",IF($B$3="On",IF(Data_Noise!T139&lt;=0,0,IF($BZ139&gt;=Data_Noise!T139,0,Data_Noise!T139-$BZ139)),Data_Noise!T139)),"")</f>
        <v>0</v>
      </c>
      <c r="U139" s="79">
        <f ca="1">IFERROR(IF(Data_Noise!U139="","",IF($B$3="On",IF(Data_Noise!U139&lt;=0,0,IF($BZ139&gt;=Data_Noise!U139,0,Data_Noise!U139-$BZ139)),Data_Noise!U139)),"")</f>
        <v>0</v>
      </c>
      <c r="V139" s="79">
        <f ca="1">IFERROR(IF(Data_Noise!V139="","",IF($B$3="On",IF(Data_Noise!V139&lt;=0,0,IF($BZ139&gt;=Data_Noise!V139,0,Data_Noise!V139-$BZ139)),Data_Noise!V139)),"")</f>
        <v>0</v>
      </c>
      <c r="W139" s="79">
        <f ca="1">IFERROR(IF(Data_Noise!W139="","",IF($B$3="On",IF(Data_Noise!W139&lt;=0,0,IF($BZ139&gt;=Data_Noise!W139,0,Data_Noise!W139-$BZ139)),Data_Noise!W139)),"")</f>
        <v>0</v>
      </c>
      <c r="X139" s="79">
        <f ca="1">IFERROR(IF(Data_Noise!X139="","",IF($B$3="On",IF(Data_Noise!X139&lt;=0,0,IF($BZ139&gt;=Data_Noise!X139,0,Data_Noise!X139-$BZ139)),Data_Noise!X139)),"")</f>
        <v>0</v>
      </c>
      <c r="Y139" s="79">
        <f ca="1">IFERROR(IF(Data_Noise!Y139="","",IF($B$3="On",IF(Data_Noise!Y139&lt;=0,0,IF($BZ139&gt;=Data_Noise!Y139,0,Data_Noise!Y139-$BZ139)),Data_Noise!Y139)),"")</f>
        <v>9.9896326695204234</v>
      </c>
      <c r="Z139" s="79">
        <f ca="1">IFERROR(IF(Data_Noise!Z139="","",IF($B$3="On",IF(Data_Noise!Z139&lt;=0,0,IF($BZ139&gt;=Data_Noise!Z139,0,Data_Noise!Z139-$BZ139)),Data_Noise!Z139)),"")</f>
        <v>32.360775794983262</v>
      </c>
      <c r="AA139" s="79">
        <f ca="1">IFERROR(IF(Data_Noise!AA139="","",IF($B$3="On",IF(Data_Noise!AA139&lt;=0,0,IF($BZ139&gt;=Data_Noise!AA139,0,Data_Noise!AA139-$BZ139)),Data_Noise!AA139)),"")</f>
        <v>77.155100485198986</v>
      </c>
      <c r="AB139" s="79">
        <f ca="1">IFERROR(IF(Data_Noise!AB139="","",IF($B$3="On",IF(Data_Noise!AB139&lt;=0,0,IF($BZ139&gt;=Data_Noise!AB139,0,Data_Noise!AB139-$BZ139)),Data_Noise!AB139)),"")</f>
        <v>158.36168049242565</v>
      </c>
      <c r="AC139" s="79">
        <f ca="1">IFERROR(IF(Data_Noise!AC139="","",IF($B$3="On",IF(Data_Noise!AC139&lt;=0,0,IF($BZ139&gt;=Data_Noise!AC139,0,Data_Noise!AC139-$BZ139)),Data_Noise!AC139)),"")</f>
        <v>309.1024692427506</v>
      </c>
      <c r="AD139" s="79">
        <f ca="1">IFERROR(IF(Data_Noise!AD139="","",IF($B$3="On",IF(Data_Noise!AD139&lt;=0,0,IF($BZ139&gt;=Data_Noise!AD139,0,Data_Noise!AD139-$BZ139)),Data_Noise!AD139)),"")</f>
        <v>563.58684379167755</v>
      </c>
      <c r="AE139" s="79">
        <f ca="1">IFERROR(IF(Data_Noise!AE139="","",IF($B$3="On",IF(Data_Noise!AE139&lt;=0,0,IF($BZ139&gt;=Data_Noise!AE139,0,Data_Noise!AE139-$BZ139)),Data_Noise!AE139)),"")</f>
        <v>971.60831026142694</v>
      </c>
      <c r="AF139" s="79">
        <f ca="1">IFERROR(IF(Data_Noise!AF139="","",IF($B$3="On",IF(Data_Noise!AF139&lt;=0,0,IF($BZ139&gt;=Data_Noise!AF139,0,Data_Noise!AF139-$BZ139)),Data_Noise!AF139)),"")</f>
        <v>1526.8990774076422</v>
      </c>
      <c r="AG139" s="79">
        <f ca="1">IFERROR(IF(Data_Noise!AG139="","",IF($B$3="On",IF(Data_Noise!AG139&lt;=0,0,IF($BZ139&gt;=Data_Noise!AG139,0,Data_Noise!AG139-$BZ139)),Data_Noise!AG139)),"")</f>
        <v>2158.2512004824462</v>
      </c>
      <c r="AH139" s="79">
        <f ca="1">IFERROR(IF(Data_Noise!AH139="","",IF($B$3="On",IF(Data_Noise!AH139&lt;=0,0,IF($BZ139&gt;=Data_Noise!AH139,0,Data_Noise!AH139-$BZ139)),Data_Noise!AH139)),"")</f>
        <v>2751.0685847086224</v>
      </c>
      <c r="AI139" s="79">
        <f ca="1">IFERROR(IF(Data_Noise!AI139="","",IF($B$3="On",IF(Data_Noise!AI139&lt;=0,0,IF($BZ139&gt;=Data_Noise!AI139,0,Data_Noise!AI139-$BZ139)),Data_Noise!AI139)),"")</f>
        <v>3223.5977832125095</v>
      </c>
      <c r="AJ139" s="79">
        <f ca="1">IFERROR(IF(Data_Noise!AJ139="","",IF($B$3="On",IF(Data_Noise!AJ139&lt;=0,0,IF($BZ139&gt;=Data_Noise!AJ139,0,Data_Noise!AJ139-$BZ139)),Data_Noise!AJ139)),"")</f>
        <v>3554.9270361116028</v>
      </c>
      <c r="AK139" s="79">
        <f ca="1">IFERROR(IF(Data_Noise!AK139="","",IF($B$3="On",IF(Data_Noise!AK139&lt;=0,0,IF($BZ139&gt;=Data_Noise!AK139,0,Data_Noise!AK139-$BZ139)),Data_Noise!AK139)),"")</f>
        <v>3764.0066434948189</v>
      </c>
      <c r="AL139" s="79">
        <f ca="1">IFERROR(IF(Data_Noise!AL139="","",IF($B$3="On",IF(Data_Noise!AL139&lt;=0,0,IF($BZ139&gt;=Data_Noise!AL139,0,Data_Noise!AL139-$BZ139)),Data_Noise!AL139)),"")</f>
        <v>3888.5236295197556</v>
      </c>
      <c r="AM139" s="79">
        <f ca="1">IFERROR(IF(Data_Noise!AM139="","",IF($B$3="On",IF(Data_Noise!AM139&lt;=0,0,IF($BZ139&gt;=Data_Noise!AM139,0,Data_Noise!AM139-$BZ139)),Data_Noise!AM139)),"")</f>
        <v>3964.8912027085025</v>
      </c>
      <c r="AN139" s="79">
        <f ca="1">IFERROR(IF(Data_Noise!AN139="","",IF($B$3="On",IF(Data_Noise!AN139&lt;=0,0,IF($BZ139&gt;=Data_Noise!AN139,0,Data_Noise!AN139-$BZ139)),Data_Noise!AN139)),"")</f>
        <v>4014.1925121498093</v>
      </c>
      <c r="AO139" s="79">
        <f ca="1">IFERROR(IF(Data_Noise!AO139="","",IF($B$3="On",IF(Data_Noise!AO139&lt;=0,0,IF($BZ139&gt;=Data_Noise!AO139,0,Data_Noise!AO139-$BZ139)),Data_Noise!AO139)),"")</f>
        <v>4046.6318406942223</v>
      </c>
      <c r="AP139" s="79">
        <f ca="1">IFERROR(IF(Data_Noise!AP139="","",IF($B$3="On",IF(Data_Noise!AP139&lt;=0,0,IF($BZ139&gt;=Data_Noise!AP139,0,Data_Noise!AP139-$BZ139)),Data_Noise!AP139)),"")</f>
        <v>4060.3247152122858</v>
      </c>
      <c r="AQ139" s="79" t="str">
        <f>IFERROR(IF(Data_Noise!AQ139="","",IF($B$3="On",IF(Data_Noise!AQ139&lt;=0,0,IF($BZ139&gt;=Data_Noise!AQ139,0,Data_Noise!AQ139-$BZ139)),Data_Noise!AQ139)),"")</f>
        <v/>
      </c>
      <c r="AR139" s="79" t="str">
        <f>IFERROR(IF(Data_Noise!AR139="","",IF($B$3="On",IF(Data_Noise!AR139&lt;=0,0,IF($BZ139&gt;=Data_Noise!AR139,0,Data_Noise!AR139-$BZ139)),Data_Noise!AR139)),"")</f>
        <v/>
      </c>
      <c r="AS139" s="79" t="str">
        <f>IFERROR(IF(Data_Noise!AS139="","",IF($B$3="On",IF(Data_Noise!AS139&lt;=0,0,IF($BZ139&gt;=Data_Noise!AS139,0,Data_Noise!AS139-$BZ139)),Data_Noise!AS139)),"")</f>
        <v/>
      </c>
      <c r="AT139" s="79" t="str">
        <f>IFERROR(IF(Data_Noise!AT139="","",IF($B$3="On",IF(Data_Noise!AT139&lt;=0,0,IF($BZ139&gt;=Data_Noise!AT139,0,Data_Noise!AT139-$BZ139)),Data_Noise!AT139)),"")</f>
        <v/>
      </c>
      <c r="AU139" s="79" t="str">
        <f>IFERROR(IF(Data_Noise!AU139="","",IF($B$3="On",IF(Data_Noise!AU139&lt;=0,0,IF($BZ139&gt;=Data_Noise!AU139,0,Data_Noise!AU139-$BZ139)),Data_Noise!AU139)),"")</f>
        <v/>
      </c>
      <c r="AV139" s="79" t="str">
        <f>IFERROR(IF(Data_Noise!AV139="","",IF($B$3="On",IF(Data_Noise!AV139&lt;=0,0,IF($BZ139&gt;=Data_Noise!AV139,0,Data_Noise!AV139-$BZ139)),Data_Noise!AV139)),"")</f>
        <v/>
      </c>
      <c r="AW139" s="79" t="str">
        <f>IFERROR(IF(Data_Noise!AW139="","",IF($B$3="On",IF(Data_Noise!AW139&lt;=0,0,IF($BZ139&gt;=Data_Noise!AW139,0,Data_Noise!AW139-$BZ139)),Data_Noise!AW139)),"")</f>
        <v/>
      </c>
      <c r="AX139" s="79" t="str">
        <f>IFERROR(IF(Data_Noise!AX139="","",IF($B$3="On",IF(Data_Noise!AX139&lt;=0,0,IF($BZ139&gt;=Data_Noise!AX139,0,Data_Noise!AX139-$BZ139)),Data_Noise!AX139)),"")</f>
        <v/>
      </c>
      <c r="AY139" s="79" t="str">
        <f>IFERROR(IF(Data_Noise!AY139="","",IF($B$3="On",IF(Data_Noise!AY139&lt;=0,0,IF($BZ139&gt;=Data_Noise!AY139,0,Data_Noise!AY139-$BZ139)),Data_Noise!AY139)),"")</f>
        <v/>
      </c>
      <c r="AZ139" s="79" t="str">
        <f>IFERROR(IF(Data_Noise!AZ139="","",IF($B$3="On",IF(Data_Noise!AZ139&lt;=0,0,IF($BZ139&gt;=Data_Noise!AZ139,0,Data_Noise!AZ139-$BZ139)),Data_Noise!AZ139)),"")</f>
        <v/>
      </c>
      <c r="BA139">
        <f ca="1">IF(BA$3="","",Data_Noise!C139)</f>
        <v>21.9495326023657</v>
      </c>
      <c r="BB139">
        <f ca="1">IF(BB$3="","",Data_Noise!D139)</f>
        <v>18.638100184143536</v>
      </c>
      <c r="BC139">
        <f ca="1">IF(BC$3="","",Data_Noise!E139)</f>
        <v>13.962378304815331</v>
      </c>
      <c r="BD139">
        <f ca="1">IF(BD$3="","",Data_Noise!F139)</f>
        <v>8.2138822814567831</v>
      </c>
      <c r="BE139">
        <f ca="1">IF(BE$3="","",Data_Noise!G139)</f>
        <v>4.3638459972929304</v>
      </c>
      <c r="BF139">
        <f ca="1">IF(BF$3="","",Data_Noise!H139)</f>
        <v>2.6813956053086536</v>
      </c>
      <c r="BG139">
        <f ca="1">IF(BG$3="","",Data_Noise!I139)</f>
        <v>1.5533063030910241</v>
      </c>
      <c r="BH139">
        <f ca="1">IF(BH$3="","",Data_Noise!J139)</f>
        <v>1.8683581130818903</v>
      </c>
      <c r="BI139">
        <f ca="1">IF(BI$3="","",Data_Noise!K139)</f>
        <v>2.3015509281623547E-2</v>
      </c>
      <c r="BJ139">
        <f ca="1">IF(BJ$3="","",Data_Noise!L139)</f>
        <v>-2.0543948945493598</v>
      </c>
      <c r="BK139">
        <f ca="1">IF(BK$3="","",Data_Noise!M139)</f>
        <v>-4.6746680535628338</v>
      </c>
      <c r="BL139">
        <f ca="1">IF(BL$3="","",Data_Noise!N139)</f>
        <v>-4.8844974448878338</v>
      </c>
      <c r="BM139">
        <f ca="1">IF(BM$3="","",Data_Noise!O139)</f>
        <v>-5.4524641002042999</v>
      </c>
      <c r="BN139" t="str">
        <f>IF(BN$3="","",Data_Noise!P139)</f>
        <v/>
      </c>
      <c r="BO139" t="str">
        <f>IF(BO$3="","",Data_Noise!Q139)</f>
        <v/>
      </c>
      <c r="BP139" t="str">
        <f>IF(BP$3="","",Data_Noise!R139)</f>
        <v/>
      </c>
      <c r="BQ139" t="str">
        <f>IF(BQ$3="","",Data_Noise!S139)</f>
        <v/>
      </c>
      <c r="BR139" t="str">
        <f>IF(BR$3="","",Data_Noise!T139)</f>
        <v/>
      </c>
      <c r="BS139" t="str">
        <f>IF(BS$3="","",Data_Noise!U139)</f>
        <v/>
      </c>
      <c r="BT139" t="str">
        <f>IF(BT$3="","",Data_Noise!V139)</f>
        <v/>
      </c>
      <c r="BU139" t="str">
        <f>IF(BU$3="","",Data_Noise!W139)</f>
        <v/>
      </c>
      <c r="BV139" t="str">
        <f>IF(BV$3="","",Data_Noise!X139)</f>
        <v/>
      </c>
      <c r="BW139" t="str">
        <f>IF(BW$3="","",Data_Noise!Y139)</f>
        <v/>
      </c>
      <c r="BX139" t="str">
        <f>IF(BX$3="","",Data_Noise!Z139)</f>
        <v/>
      </c>
      <c r="BY139" t="str">
        <f>IF(BY$3="","",Data_Noise!AA139)</f>
        <v/>
      </c>
      <c r="BZ139">
        <f t="shared" ca="1" si="3"/>
        <v>4.3221377236640866</v>
      </c>
    </row>
    <row r="140" spans="1:78" x14ac:dyDescent="0.25">
      <c r="A140" s="79">
        <f ca="1">Data_Initial!A140</f>
        <v>2</v>
      </c>
      <c r="B140" s="79" t="str">
        <f ca="1">Data_Initial!B140</f>
        <v>A9</v>
      </c>
      <c r="C140" s="79">
        <f ca="1">IFERROR(IF(Data_Noise!C140="","",IF($B$3="On",IF(Data_Noise!C140&lt;=0,0,IF($BZ140&gt;=Data_Noise!C140,0,Data_Noise!C140-$BZ140)),Data_Noise!C140)),"")</f>
        <v>0</v>
      </c>
      <c r="D140" s="79">
        <f ca="1">IFERROR(IF(Data_Noise!D140="","",IF($B$3="On",IF(Data_Noise!D140&lt;=0,0,IF($BZ140&gt;=Data_Noise!D140,0,Data_Noise!D140-$BZ140)),Data_Noise!D140)),"")</f>
        <v>0</v>
      </c>
      <c r="E140" s="79">
        <f ca="1">IFERROR(IF(Data_Noise!E140="","",IF($B$3="On",IF(Data_Noise!E140&lt;=0,0,IF($BZ140&gt;=Data_Noise!E140,0,Data_Noise!E140-$BZ140)),Data_Noise!E140)),"")</f>
        <v>0</v>
      </c>
      <c r="F140" s="79">
        <f ca="1">IFERROR(IF(Data_Noise!F140="","",IF($B$3="On",IF(Data_Noise!F140&lt;=0,0,IF($BZ140&gt;=Data_Noise!F140,0,Data_Noise!F140-$BZ140)),Data_Noise!F140)),"")</f>
        <v>0</v>
      </c>
      <c r="G140" s="79">
        <f ca="1">IFERROR(IF(Data_Noise!G140="","",IF($B$3="On",IF(Data_Noise!G140&lt;=0,0,IF($BZ140&gt;=Data_Noise!G140,0,Data_Noise!G140-$BZ140)),Data_Noise!G140)),"")</f>
        <v>0</v>
      </c>
      <c r="H140" s="79">
        <f ca="1">IFERROR(IF(Data_Noise!H140="","",IF($B$3="On",IF(Data_Noise!H140&lt;=0,0,IF($BZ140&gt;=Data_Noise!H140,0,Data_Noise!H140-$BZ140)),Data_Noise!H140)),"")</f>
        <v>0</v>
      </c>
      <c r="I140" s="79">
        <f ca="1">IFERROR(IF(Data_Noise!I140="","",IF($B$3="On",IF(Data_Noise!I140&lt;=0,0,IF($BZ140&gt;=Data_Noise!I140,0,Data_Noise!I140-$BZ140)),Data_Noise!I140)),"")</f>
        <v>0.92479138571707686</v>
      </c>
      <c r="J140" s="79">
        <f ca="1">IFERROR(IF(Data_Noise!J140="","",IF($B$3="On",IF(Data_Noise!J140&lt;=0,0,IF($BZ140&gt;=Data_Noise!J140,0,Data_Noise!J140-$BZ140)),Data_Noise!J140)),"")</f>
        <v>0.55291453380930022</v>
      </c>
      <c r="K140" s="79">
        <f ca="1">IFERROR(IF(Data_Noise!K140="","",IF($B$3="On",IF(Data_Noise!K140&lt;=0,0,IF($BZ140&gt;=Data_Noise!K140,0,Data_Noise!K140-$BZ140)),Data_Noise!K140)),"")</f>
        <v>0</v>
      </c>
      <c r="L140" s="79">
        <f ca="1">IFERROR(IF(Data_Noise!L140="","",IF($B$3="On",IF(Data_Noise!L140&lt;=0,0,IF($BZ140&gt;=Data_Noise!L140,0,Data_Noise!L140-$BZ140)),Data_Noise!L140)),"")</f>
        <v>0.5462297608833111</v>
      </c>
      <c r="M140" s="79">
        <f ca="1">IFERROR(IF(Data_Noise!M140="","",IF($B$3="On",IF(Data_Noise!M140&lt;=0,0,IF($BZ140&gt;=Data_Noise!M140,0,Data_Noise!M140-$BZ140)),Data_Noise!M140)),"")</f>
        <v>0</v>
      </c>
      <c r="N140" s="79">
        <f ca="1">IFERROR(IF(Data_Noise!N140="","",IF($B$3="On",IF(Data_Noise!N140&lt;=0,0,IF($BZ140&gt;=Data_Noise!N140,0,Data_Noise!N140-$BZ140)),Data_Noise!N140)),"")</f>
        <v>2.5667035817726536</v>
      </c>
      <c r="O140" s="79">
        <f ca="1">IFERROR(IF(Data_Noise!O140="","",IF($B$3="On",IF(Data_Noise!O140&lt;=0,0,IF($BZ140&gt;=Data_Noise!O140,0,Data_Noise!O140-$BZ140)),Data_Noise!O140)),"")</f>
        <v>2.6483818643663111</v>
      </c>
      <c r="P140" s="79">
        <f ca="1">IFERROR(IF(Data_Noise!P140="","",IF($B$3="On",IF(Data_Noise!P140&lt;=0,0,IF($BZ140&gt;=Data_Noise!P140,0,Data_Noise!P140-$BZ140)),Data_Noise!P140)),"")</f>
        <v>0.94737573359392846</v>
      </c>
      <c r="Q140" s="79">
        <f ca="1">IFERROR(IF(Data_Noise!Q140="","",IF($B$3="On",IF(Data_Noise!Q140&lt;=0,0,IF($BZ140&gt;=Data_Noise!Q140,0,Data_Noise!Q140-$BZ140)),Data_Noise!Q140)),"")</f>
        <v>0.84535258596710527</v>
      </c>
      <c r="R140" s="79">
        <f ca="1">IFERROR(IF(Data_Noise!R140="","",IF($B$3="On",IF(Data_Noise!R140&lt;=0,0,IF($BZ140&gt;=Data_Noise!R140,0,Data_Noise!R140-$BZ140)),Data_Noise!R140)),"")</f>
        <v>1.9733616853327551</v>
      </c>
      <c r="S140" s="79">
        <f ca="1">IFERROR(IF(Data_Noise!S140="","",IF($B$3="On",IF(Data_Noise!S140&lt;=0,0,IF($BZ140&gt;=Data_Noise!S140,0,Data_Noise!S140-$BZ140)),Data_Noise!S140)),"")</f>
        <v>2.9547995608245454</v>
      </c>
      <c r="T140" s="79">
        <f ca="1">IFERROR(IF(Data_Noise!T140="","",IF($B$3="On",IF(Data_Noise!T140&lt;=0,0,IF($BZ140&gt;=Data_Noise!T140,0,Data_Noise!T140-$BZ140)),Data_Noise!T140)),"")</f>
        <v>1.3039938338912822</v>
      </c>
      <c r="U140" s="79">
        <f ca="1">IFERROR(IF(Data_Noise!U140="","",IF($B$3="On",IF(Data_Noise!U140&lt;=0,0,IF($BZ140&gt;=Data_Noise!U140,0,Data_Noise!U140-$BZ140)),Data_Noise!U140)),"")</f>
        <v>1.620064584126192</v>
      </c>
      <c r="V140" s="79">
        <f ca="1">IFERROR(IF(Data_Noise!V140="","",IF($B$3="On",IF(Data_Noise!V140&lt;=0,0,IF($BZ140&gt;=Data_Noise!V140,0,Data_Noise!V140-$BZ140)),Data_Noise!V140)),"")</f>
        <v>2.1378929781446208</v>
      </c>
      <c r="W140" s="79">
        <f ca="1">IFERROR(IF(Data_Noise!W140="","",IF($B$3="On",IF(Data_Noise!W140&lt;=0,0,IF($BZ140&gt;=Data_Noise!W140,0,Data_Noise!W140-$BZ140)),Data_Noise!W140)),"")</f>
        <v>2.7975562912882532</v>
      </c>
      <c r="X140" s="79">
        <f ca="1">IFERROR(IF(Data_Noise!X140="","",IF($B$3="On",IF(Data_Noise!X140&lt;=0,0,IF($BZ140&gt;=Data_Noise!X140,0,Data_Noise!X140-$BZ140)),Data_Noise!X140)),"")</f>
        <v>1.4082309315560169</v>
      </c>
      <c r="Y140" s="79">
        <f ca="1">IFERROR(IF(Data_Noise!Y140="","",IF($B$3="On",IF(Data_Noise!Y140&lt;=0,0,IF($BZ140&gt;=Data_Noise!Y140,0,Data_Noise!Y140-$BZ140)),Data_Noise!Y140)),"")</f>
        <v>0</v>
      </c>
      <c r="Z140" s="79">
        <f ca="1">IFERROR(IF(Data_Noise!Z140="","",IF($B$3="On",IF(Data_Noise!Z140&lt;=0,0,IF($BZ140&gt;=Data_Noise!Z140,0,Data_Noise!Z140-$BZ140)),Data_Noise!Z140)),"")</f>
        <v>0</v>
      </c>
      <c r="AA140" s="79">
        <f ca="1">IFERROR(IF(Data_Noise!AA140="","",IF($B$3="On",IF(Data_Noise!AA140&lt;=0,0,IF($BZ140&gt;=Data_Noise!AA140,0,Data_Noise!AA140-$BZ140)),Data_Noise!AA140)),"")</f>
        <v>0</v>
      </c>
      <c r="AB140" s="79">
        <f ca="1">IFERROR(IF(Data_Noise!AB140="","",IF($B$3="On",IF(Data_Noise!AB140&lt;=0,0,IF($BZ140&gt;=Data_Noise!AB140,0,Data_Noise!AB140-$BZ140)),Data_Noise!AB140)),"")</f>
        <v>0</v>
      </c>
      <c r="AC140" s="79">
        <f ca="1">IFERROR(IF(Data_Noise!AC140="","",IF($B$3="On",IF(Data_Noise!AC140&lt;=0,0,IF($BZ140&gt;=Data_Noise!AC140,0,Data_Noise!AC140-$BZ140)),Data_Noise!AC140)),"")</f>
        <v>0</v>
      </c>
      <c r="AD140" s="79">
        <f ca="1">IFERROR(IF(Data_Noise!AD140="","",IF($B$3="On",IF(Data_Noise!AD140&lt;=0,0,IF($BZ140&gt;=Data_Noise!AD140,0,Data_Noise!AD140-$BZ140)),Data_Noise!AD140)),"")</f>
        <v>0</v>
      </c>
      <c r="AE140" s="79">
        <f ca="1">IFERROR(IF(Data_Noise!AE140="","",IF($B$3="On",IF(Data_Noise!AE140&lt;=0,0,IF($BZ140&gt;=Data_Noise!AE140,0,Data_Noise!AE140-$BZ140)),Data_Noise!AE140)),"")</f>
        <v>0</v>
      </c>
      <c r="AF140" s="79">
        <f ca="1">IFERROR(IF(Data_Noise!AF140="","",IF($B$3="On",IF(Data_Noise!AF140&lt;=0,0,IF($BZ140&gt;=Data_Noise!AF140,0,Data_Noise!AF140-$BZ140)),Data_Noise!AF140)),"")</f>
        <v>0</v>
      </c>
      <c r="AG140" s="79">
        <f ca="1">IFERROR(IF(Data_Noise!AG140="","",IF($B$3="On",IF(Data_Noise!AG140&lt;=0,0,IF($BZ140&gt;=Data_Noise!AG140,0,Data_Noise!AG140-$BZ140)),Data_Noise!AG140)),"")</f>
        <v>0</v>
      </c>
      <c r="AH140" s="79">
        <f ca="1">IFERROR(IF(Data_Noise!AH140="","",IF($B$3="On",IF(Data_Noise!AH140&lt;=0,0,IF($BZ140&gt;=Data_Noise!AH140,0,Data_Noise!AH140-$BZ140)),Data_Noise!AH140)),"")</f>
        <v>0</v>
      </c>
      <c r="AI140" s="79">
        <f ca="1">IFERROR(IF(Data_Noise!AI140="","",IF($B$3="On",IF(Data_Noise!AI140&lt;=0,0,IF($BZ140&gt;=Data_Noise!AI140,0,Data_Noise!AI140-$BZ140)),Data_Noise!AI140)),"")</f>
        <v>0</v>
      </c>
      <c r="AJ140" s="79">
        <f ca="1">IFERROR(IF(Data_Noise!AJ140="","",IF($B$3="On",IF(Data_Noise!AJ140&lt;=0,0,IF($BZ140&gt;=Data_Noise!AJ140,0,Data_Noise!AJ140-$BZ140)),Data_Noise!AJ140)),"")</f>
        <v>0.62882423088316453</v>
      </c>
      <c r="AK140" s="79">
        <f ca="1">IFERROR(IF(Data_Noise!AK140="","",IF($B$3="On",IF(Data_Noise!AK140&lt;=0,0,IF($BZ140&gt;=Data_Noise!AK140,0,Data_Noise!AK140-$BZ140)),Data_Noise!AK140)),"")</f>
        <v>0</v>
      </c>
      <c r="AL140" s="79">
        <f ca="1">IFERROR(IF(Data_Noise!AL140="","",IF($B$3="On",IF(Data_Noise!AL140&lt;=0,0,IF($BZ140&gt;=Data_Noise!AL140,0,Data_Noise!AL140-$BZ140)),Data_Noise!AL140)),"")</f>
        <v>0</v>
      </c>
      <c r="AM140" s="79">
        <f ca="1">IFERROR(IF(Data_Noise!AM140="","",IF($B$3="On",IF(Data_Noise!AM140&lt;=0,0,IF($BZ140&gt;=Data_Noise!AM140,0,Data_Noise!AM140-$BZ140)),Data_Noise!AM140)),"")</f>
        <v>0</v>
      </c>
      <c r="AN140" s="79">
        <f ca="1">IFERROR(IF(Data_Noise!AN140="","",IF($B$3="On",IF(Data_Noise!AN140&lt;=0,0,IF($BZ140&gt;=Data_Noise!AN140,0,Data_Noise!AN140-$BZ140)),Data_Noise!AN140)),"")</f>
        <v>1.4442385600605185</v>
      </c>
      <c r="AO140" s="79">
        <f ca="1">IFERROR(IF(Data_Noise!AO140="","",IF($B$3="On",IF(Data_Noise!AO140&lt;=0,0,IF($BZ140&gt;=Data_Noise!AO140,0,Data_Noise!AO140-$BZ140)),Data_Noise!AO140)),"")</f>
        <v>2.857244249143462</v>
      </c>
      <c r="AP140" s="79">
        <f ca="1">IFERROR(IF(Data_Noise!AP140="","",IF($B$3="On",IF(Data_Noise!AP140&lt;=0,0,IF($BZ140&gt;=Data_Noise!AP140,0,Data_Noise!AP140-$BZ140)),Data_Noise!AP140)),"")</f>
        <v>2.4212507611159033</v>
      </c>
      <c r="AQ140" s="79" t="str">
        <f>IFERROR(IF(Data_Noise!AQ140="","",IF($B$3="On",IF(Data_Noise!AQ140&lt;=0,0,IF($BZ140&gt;=Data_Noise!AQ140,0,Data_Noise!AQ140-$BZ140)),Data_Noise!AQ140)),"")</f>
        <v/>
      </c>
      <c r="AR140" s="79" t="str">
        <f>IFERROR(IF(Data_Noise!AR140="","",IF($B$3="On",IF(Data_Noise!AR140&lt;=0,0,IF($BZ140&gt;=Data_Noise!AR140,0,Data_Noise!AR140-$BZ140)),Data_Noise!AR140)),"")</f>
        <v/>
      </c>
      <c r="AS140" s="79" t="str">
        <f>IFERROR(IF(Data_Noise!AS140="","",IF($B$3="On",IF(Data_Noise!AS140&lt;=0,0,IF($BZ140&gt;=Data_Noise!AS140,0,Data_Noise!AS140-$BZ140)),Data_Noise!AS140)),"")</f>
        <v/>
      </c>
      <c r="AT140" s="79" t="str">
        <f>IFERROR(IF(Data_Noise!AT140="","",IF($B$3="On",IF(Data_Noise!AT140&lt;=0,0,IF($BZ140&gt;=Data_Noise!AT140,0,Data_Noise!AT140-$BZ140)),Data_Noise!AT140)),"")</f>
        <v/>
      </c>
      <c r="AU140" s="79" t="str">
        <f>IFERROR(IF(Data_Noise!AU140="","",IF($B$3="On",IF(Data_Noise!AU140&lt;=0,0,IF($BZ140&gt;=Data_Noise!AU140,0,Data_Noise!AU140-$BZ140)),Data_Noise!AU140)),"")</f>
        <v/>
      </c>
      <c r="AV140" s="79" t="str">
        <f>IFERROR(IF(Data_Noise!AV140="","",IF($B$3="On",IF(Data_Noise!AV140&lt;=0,0,IF($BZ140&gt;=Data_Noise!AV140,0,Data_Noise!AV140-$BZ140)),Data_Noise!AV140)),"")</f>
        <v/>
      </c>
      <c r="AW140" s="79" t="str">
        <f>IFERROR(IF(Data_Noise!AW140="","",IF($B$3="On",IF(Data_Noise!AW140&lt;=0,0,IF($BZ140&gt;=Data_Noise!AW140,0,Data_Noise!AW140-$BZ140)),Data_Noise!AW140)),"")</f>
        <v/>
      </c>
      <c r="AX140" s="79" t="str">
        <f>IFERROR(IF(Data_Noise!AX140="","",IF($B$3="On",IF(Data_Noise!AX140&lt;=0,0,IF($BZ140&gt;=Data_Noise!AX140,0,Data_Noise!AX140-$BZ140)),Data_Noise!AX140)),"")</f>
        <v/>
      </c>
      <c r="AY140" s="79" t="str">
        <f>IFERROR(IF(Data_Noise!AY140="","",IF($B$3="On",IF(Data_Noise!AY140&lt;=0,0,IF($BZ140&gt;=Data_Noise!AY140,0,Data_Noise!AY140-$BZ140)),Data_Noise!AY140)),"")</f>
        <v/>
      </c>
      <c r="AZ140" s="79" t="str">
        <f>IFERROR(IF(Data_Noise!AZ140="","",IF($B$3="On",IF(Data_Noise!AZ140&lt;=0,0,IF($BZ140&gt;=Data_Noise!AZ140,0,Data_Noise!AZ140-$BZ140)),Data_Noise!AZ140)),"")</f>
        <v/>
      </c>
      <c r="BA140">
        <f ca="1">IF(BA$3="","",Data_Noise!C140)</f>
        <v>-2.9707288564366099</v>
      </c>
      <c r="BB140">
        <f ca="1">IF(BB$3="","",Data_Noise!D140)</f>
        <v>-2.7605670449599233</v>
      </c>
      <c r="BC140">
        <f ca="1">IF(BC$3="","",Data_Noise!E140)</f>
        <v>-0.58676353312223994</v>
      </c>
      <c r="BD140">
        <f ca="1">IF(BD$3="","",Data_Noise!F140)</f>
        <v>-2.5357265353069702</v>
      </c>
      <c r="BE140">
        <f ca="1">IF(BE$3="","",Data_Noise!G140)</f>
        <v>-0.56519797800137661</v>
      </c>
      <c r="BF140">
        <f ca="1">IF(BF$3="","",Data_Noise!H140)</f>
        <v>-0.45763781072613002</v>
      </c>
      <c r="BG140">
        <f ca="1">IF(BG$3="","",Data_Noise!I140)</f>
        <v>0.4804042877934383</v>
      </c>
      <c r="BH140">
        <f ca="1">IF(BH$3="","",Data_Noise!J140)</f>
        <v>0.10852743588566167</v>
      </c>
      <c r="BI140">
        <f ca="1">IF(BI$3="","",Data_Noise!K140)</f>
        <v>-0.34768062105331499</v>
      </c>
      <c r="BJ140">
        <f ca="1">IF(BJ$3="","",Data_Noise!L140)</f>
        <v>0.10184266295967263</v>
      </c>
      <c r="BK140">
        <f ca="1">IF(BK$3="","",Data_Noise!M140)</f>
        <v>-0.56981553033119803</v>
      </c>
      <c r="BL140">
        <f ca="1">IF(BL$3="","",Data_Noise!N140)</f>
        <v>2.1223164838490152</v>
      </c>
      <c r="BM140">
        <f ca="1">IF(BM$3="","",Data_Noise!O140)</f>
        <v>2.2039947664426727</v>
      </c>
      <c r="BN140" t="str">
        <f>IF(BN$3="","",Data_Noise!P140)</f>
        <v/>
      </c>
      <c r="BO140" t="str">
        <f>IF(BO$3="","",Data_Noise!Q140)</f>
        <v/>
      </c>
      <c r="BP140" t="str">
        <f>IF(BP$3="","",Data_Noise!R140)</f>
        <v/>
      </c>
      <c r="BQ140" t="str">
        <f>IF(BQ$3="","",Data_Noise!S140)</f>
        <v/>
      </c>
      <c r="BR140" t="str">
        <f>IF(BR$3="","",Data_Noise!T140)</f>
        <v/>
      </c>
      <c r="BS140" t="str">
        <f>IF(BS$3="","",Data_Noise!U140)</f>
        <v/>
      </c>
      <c r="BT140" t="str">
        <f>IF(BT$3="","",Data_Noise!V140)</f>
        <v/>
      </c>
      <c r="BU140" t="str">
        <f>IF(BU$3="","",Data_Noise!W140)</f>
        <v/>
      </c>
      <c r="BV140" t="str">
        <f>IF(BV$3="","",Data_Noise!X140)</f>
        <v/>
      </c>
      <c r="BW140" t="str">
        <f>IF(BW$3="","",Data_Noise!Y140)</f>
        <v/>
      </c>
      <c r="BX140" t="str">
        <f>IF(BX$3="","",Data_Noise!Z140)</f>
        <v/>
      </c>
      <c r="BY140" t="str">
        <f>IF(BY$3="","",Data_Noise!AA140)</f>
        <v/>
      </c>
      <c r="BZ140">
        <f t="shared" ca="1" si="3"/>
        <v>-0.44438709792363851</v>
      </c>
    </row>
    <row r="141" spans="1:78" x14ac:dyDescent="0.25">
      <c r="A141" s="79">
        <f ca="1">Data_Initial!A141</f>
        <v>2</v>
      </c>
      <c r="B141" s="79" t="str">
        <f ca="1">Data_Initial!B141</f>
        <v>B9</v>
      </c>
      <c r="C141" s="79">
        <f ca="1">IFERROR(IF(Data_Noise!C141="","",IF($B$3="On",IF(Data_Noise!C141&lt;=0,0,IF($BZ141&gt;=Data_Noise!C141,0,Data_Noise!C141-$BZ141)),Data_Noise!C141)),"")</f>
        <v>0</v>
      </c>
      <c r="D141" s="79">
        <f ca="1">IFERROR(IF(Data_Noise!D141="","",IF($B$3="On",IF(Data_Noise!D141&lt;=0,0,IF($BZ141&gt;=Data_Noise!D141,0,Data_Noise!D141-$BZ141)),Data_Noise!D141)),"")</f>
        <v>0</v>
      </c>
      <c r="E141" s="79">
        <f ca="1">IFERROR(IF(Data_Noise!E141="","",IF($B$3="On",IF(Data_Noise!E141&lt;=0,0,IF($BZ141&gt;=Data_Noise!E141,0,Data_Noise!E141-$BZ141)),Data_Noise!E141)),"")</f>
        <v>0</v>
      </c>
      <c r="F141" s="79">
        <f ca="1">IFERROR(IF(Data_Noise!F141="","",IF($B$3="On",IF(Data_Noise!F141&lt;=0,0,IF($BZ141&gt;=Data_Noise!F141,0,Data_Noise!F141-$BZ141)),Data_Noise!F141)),"")</f>
        <v>0</v>
      </c>
      <c r="G141" s="79">
        <f ca="1">IFERROR(IF(Data_Noise!G141="","",IF($B$3="On",IF(Data_Noise!G141&lt;=0,0,IF($BZ141&gt;=Data_Noise!G141,0,Data_Noise!G141-$BZ141)),Data_Noise!G141)),"")</f>
        <v>0</v>
      </c>
      <c r="H141" s="79">
        <f ca="1">IFERROR(IF(Data_Noise!H141="","",IF($B$3="On",IF(Data_Noise!H141&lt;=0,0,IF($BZ141&gt;=Data_Noise!H141,0,Data_Noise!H141-$BZ141)),Data_Noise!H141)),"")</f>
        <v>0</v>
      </c>
      <c r="I141" s="79">
        <f ca="1">IFERROR(IF(Data_Noise!I141="","",IF($B$3="On",IF(Data_Noise!I141&lt;=0,0,IF($BZ141&gt;=Data_Noise!I141,0,Data_Noise!I141-$BZ141)),Data_Noise!I141)),"")</f>
        <v>0</v>
      </c>
      <c r="J141" s="79">
        <f ca="1">IFERROR(IF(Data_Noise!J141="","",IF($B$3="On",IF(Data_Noise!J141&lt;=0,0,IF($BZ141&gt;=Data_Noise!J141,0,Data_Noise!J141-$BZ141)),Data_Noise!J141)),"")</f>
        <v>0</v>
      </c>
      <c r="K141" s="79">
        <f ca="1">IFERROR(IF(Data_Noise!K141="","",IF($B$3="On",IF(Data_Noise!K141&lt;=0,0,IF($BZ141&gt;=Data_Noise!K141,0,Data_Noise!K141-$BZ141)),Data_Noise!K141)),"")</f>
        <v>3.4025264621650972</v>
      </c>
      <c r="L141" s="79">
        <f ca="1">IFERROR(IF(Data_Noise!L141="","",IF($B$3="On",IF(Data_Noise!L141&lt;=0,0,IF($BZ141&gt;=Data_Noise!L141,0,Data_Noise!L141-$BZ141)),Data_Noise!L141)),"")</f>
        <v>2.2909636087361473</v>
      </c>
      <c r="M141" s="79">
        <f ca="1">IFERROR(IF(Data_Noise!M141="","",IF($B$3="On",IF(Data_Noise!M141&lt;=0,0,IF($BZ141&gt;=Data_Noise!M141,0,Data_Noise!M141-$BZ141)),Data_Noise!M141)),"")</f>
        <v>2.214455377178846</v>
      </c>
      <c r="N141" s="79">
        <f ca="1">IFERROR(IF(Data_Noise!N141="","",IF($B$3="On",IF(Data_Noise!N141&lt;=0,0,IF($BZ141&gt;=Data_Noise!N141,0,Data_Noise!N141-$BZ141)),Data_Noise!N141)),"")</f>
        <v>0</v>
      </c>
      <c r="O141" s="79">
        <f ca="1">IFERROR(IF(Data_Noise!O141="","",IF($B$3="On",IF(Data_Noise!O141&lt;=0,0,IF($BZ141&gt;=Data_Noise!O141,0,Data_Noise!O141-$BZ141)),Data_Noise!O141)),"")</f>
        <v>0</v>
      </c>
      <c r="P141" s="79">
        <f ca="1">IFERROR(IF(Data_Noise!P141="","",IF($B$3="On",IF(Data_Noise!P141&lt;=0,0,IF($BZ141&gt;=Data_Noise!P141,0,Data_Noise!P141-$BZ141)),Data_Noise!P141)),"")</f>
        <v>3.5890176195439931</v>
      </c>
      <c r="Q141" s="79">
        <f ca="1">IFERROR(IF(Data_Noise!Q141="","",IF($B$3="On",IF(Data_Noise!Q141&lt;=0,0,IF($BZ141&gt;=Data_Noise!Q141,0,Data_Noise!Q141-$BZ141)),Data_Noise!Q141)),"")</f>
        <v>2.8374637389926898</v>
      </c>
      <c r="R141" s="79">
        <f ca="1">IFERROR(IF(Data_Noise!R141="","",IF($B$3="On",IF(Data_Noise!R141&lt;=0,0,IF($BZ141&gt;=Data_Noise!R141,0,Data_Noise!R141-$BZ141)),Data_Noise!R141)),"")</f>
        <v>4.0809038326320302</v>
      </c>
      <c r="S141" s="79">
        <f ca="1">IFERROR(IF(Data_Noise!S141="","",IF($B$3="On",IF(Data_Noise!S141&lt;=0,0,IF($BZ141&gt;=Data_Noise!S141,0,Data_Noise!S141-$BZ141)),Data_Noise!S141)),"")</f>
        <v>2.7005769798851293</v>
      </c>
      <c r="T141" s="79">
        <f ca="1">IFERROR(IF(Data_Noise!T141="","",IF($B$3="On",IF(Data_Noise!T141&lt;=0,0,IF($BZ141&gt;=Data_Noise!T141,0,Data_Noise!T141-$BZ141)),Data_Noise!T141)),"")</f>
        <v>2.3088314905441862</v>
      </c>
      <c r="U141" s="79">
        <f ca="1">IFERROR(IF(Data_Noise!U141="","",IF($B$3="On",IF(Data_Noise!U141&lt;=0,0,IF($BZ141&gt;=Data_Noise!U141,0,Data_Noise!U141-$BZ141)),Data_Noise!U141)),"")</f>
        <v>0</v>
      </c>
      <c r="V141" s="79">
        <f ca="1">IFERROR(IF(Data_Noise!V141="","",IF($B$3="On",IF(Data_Noise!V141&lt;=0,0,IF($BZ141&gt;=Data_Noise!V141,0,Data_Noise!V141-$BZ141)),Data_Noise!V141)),"")</f>
        <v>0</v>
      </c>
      <c r="W141" s="79">
        <f ca="1">IFERROR(IF(Data_Noise!W141="","",IF($B$3="On",IF(Data_Noise!W141&lt;=0,0,IF($BZ141&gt;=Data_Noise!W141,0,Data_Noise!W141-$BZ141)),Data_Noise!W141)),"")</f>
        <v>3.3912786098640568</v>
      </c>
      <c r="X141" s="79">
        <f ca="1">IFERROR(IF(Data_Noise!X141="","",IF($B$3="On",IF(Data_Noise!X141&lt;=0,0,IF($BZ141&gt;=Data_Noise!X141,0,Data_Noise!X141-$BZ141)),Data_Noise!X141)),"")</f>
        <v>2.1591298842970219</v>
      </c>
      <c r="Y141" s="79">
        <f ca="1">IFERROR(IF(Data_Noise!Y141="","",IF($B$3="On",IF(Data_Noise!Y141&lt;=0,0,IF($BZ141&gt;=Data_Noise!Y141,0,Data_Noise!Y141-$BZ141)),Data_Noise!Y141)),"")</f>
        <v>3.0995087699487995</v>
      </c>
      <c r="Z141" s="79">
        <f ca="1">IFERROR(IF(Data_Noise!Z141="","",IF($B$3="On",IF(Data_Noise!Z141&lt;=0,0,IF($BZ141&gt;=Data_Noise!Z141,0,Data_Noise!Z141-$BZ141)),Data_Noise!Z141)),"")</f>
        <v>2.6389347362609392</v>
      </c>
      <c r="AA141" s="79">
        <f ca="1">IFERROR(IF(Data_Noise!AA141="","",IF($B$3="On",IF(Data_Noise!AA141&lt;=0,0,IF($BZ141&gt;=Data_Noise!AA141,0,Data_Noise!AA141-$BZ141)),Data_Noise!AA141)),"")</f>
        <v>3.7889577340310061</v>
      </c>
      <c r="AB141" s="79">
        <f ca="1">IFERROR(IF(Data_Noise!AB141="","",IF($B$3="On",IF(Data_Noise!AB141&lt;=0,0,IF($BZ141&gt;=Data_Noise!AB141,0,Data_Noise!AB141-$BZ141)),Data_Noise!AB141)),"")</f>
        <v>4.4905745836139399</v>
      </c>
      <c r="AC141" s="79">
        <f ca="1">IFERROR(IF(Data_Noise!AC141="","",IF($B$3="On",IF(Data_Noise!AC141&lt;=0,0,IF($BZ141&gt;=Data_Noise!AC141,0,Data_Noise!AC141-$BZ141)),Data_Noise!AC141)),"")</f>
        <v>2.6182759821219661</v>
      </c>
      <c r="AD141" s="79">
        <f ca="1">IFERROR(IF(Data_Noise!AD141="","",IF($B$3="On",IF(Data_Noise!AD141&lt;=0,0,IF($BZ141&gt;=Data_Noise!AD141,0,Data_Noise!AD141-$BZ141)),Data_Noise!AD141)),"")</f>
        <v>0</v>
      </c>
      <c r="AE141" s="79">
        <f ca="1">IFERROR(IF(Data_Noise!AE141="","",IF($B$3="On",IF(Data_Noise!AE141&lt;=0,0,IF($BZ141&gt;=Data_Noise!AE141,0,Data_Noise!AE141-$BZ141)),Data_Noise!AE141)),"")</f>
        <v>0</v>
      </c>
      <c r="AF141" s="79">
        <f ca="1">IFERROR(IF(Data_Noise!AF141="","",IF($B$3="On",IF(Data_Noise!AF141&lt;=0,0,IF($BZ141&gt;=Data_Noise!AF141,0,Data_Noise!AF141-$BZ141)),Data_Noise!AF141)),"")</f>
        <v>0</v>
      </c>
      <c r="AG141" s="79">
        <f ca="1">IFERROR(IF(Data_Noise!AG141="","",IF($B$3="On",IF(Data_Noise!AG141&lt;=0,0,IF($BZ141&gt;=Data_Noise!AG141,0,Data_Noise!AG141-$BZ141)),Data_Noise!AG141)),"")</f>
        <v>0</v>
      </c>
      <c r="AH141" s="79">
        <f ca="1">IFERROR(IF(Data_Noise!AH141="","",IF($B$3="On",IF(Data_Noise!AH141&lt;=0,0,IF($BZ141&gt;=Data_Noise!AH141,0,Data_Noise!AH141-$BZ141)),Data_Noise!AH141)),"")</f>
        <v>0</v>
      </c>
      <c r="AI141" s="79">
        <f ca="1">IFERROR(IF(Data_Noise!AI141="","",IF($B$3="On",IF(Data_Noise!AI141&lt;=0,0,IF($BZ141&gt;=Data_Noise!AI141,0,Data_Noise!AI141-$BZ141)),Data_Noise!AI141)),"")</f>
        <v>4.578590382543763</v>
      </c>
      <c r="AJ141" s="79">
        <f ca="1">IFERROR(IF(Data_Noise!AJ141="","",IF($B$3="On",IF(Data_Noise!AJ141&lt;=0,0,IF($BZ141&gt;=Data_Noise!AJ141,0,Data_Noise!AJ141-$BZ141)),Data_Noise!AJ141)),"")</f>
        <v>6.182634729674553</v>
      </c>
      <c r="AK141" s="79">
        <f ca="1">IFERROR(IF(Data_Noise!AK141="","",IF($B$3="On",IF(Data_Noise!AK141&lt;=0,0,IF($BZ141&gt;=Data_Noise!AK141,0,Data_Noise!AK141-$BZ141)),Data_Noise!AK141)),"")</f>
        <v>3.3998007451278331</v>
      </c>
      <c r="AL141" s="79">
        <f ca="1">IFERROR(IF(Data_Noise!AL141="","",IF($B$3="On",IF(Data_Noise!AL141&lt;=0,0,IF($BZ141&gt;=Data_Noise!AL141,0,Data_Noise!AL141-$BZ141)),Data_Noise!AL141)),"")</f>
        <v>0</v>
      </c>
      <c r="AM141" s="79">
        <f ca="1">IFERROR(IF(Data_Noise!AM141="","",IF($B$3="On",IF(Data_Noise!AM141&lt;=0,0,IF($BZ141&gt;=Data_Noise!AM141,0,Data_Noise!AM141-$BZ141)),Data_Noise!AM141)),"")</f>
        <v>0</v>
      </c>
      <c r="AN141" s="79">
        <f ca="1">IFERROR(IF(Data_Noise!AN141="","",IF($B$3="On",IF(Data_Noise!AN141&lt;=0,0,IF($BZ141&gt;=Data_Noise!AN141,0,Data_Noise!AN141-$BZ141)),Data_Noise!AN141)),"")</f>
        <v>0</v>
      </c>
      <c r="AO141" s="79">
        <f ca="1">IFERROR(IF(Data_Noise!AO141="","",IF($B$3="On",IF(Data_Noise!AO141&lt;=0,0,IF($BZ141&gt;=Data_Noise!AO141,0,Data_Noise!AO141-$BZ141)),Data_Noise!AO141)),"")</f>
        <v>0</v>
      </c>
      <c r="AP141" s="79">
        <f ca="1">IFERROR(IF(Data_Noise!AP141="","",IF($B$3="On",IF(Data_Noise!AP141&lt;=0,0,IF($BZ141&gt;=Data_Noise!AP141,0,Data_Noise!AP141-$BZ141)),Data_Noise!AP141)),"")</f>
        <v>0</v>
      </c>
      <c r="AQ141" s="79" t="str">
        <f>IFERROR(IF(Data_Noise!AQ141="","",IF($B$3="On",IF(Data_Noise!AQ141&lt;=0,0,IF($BZ141&gt;=Data_Noise!AQ141,0,Data_Noise!AQ141-$BZ141)),Data_Noise!AQ141)),"")</f>
        <v/>
      </c>
      <c r="AR141" s="79" t="str">
        <f>IFERROR(IF(Data_Noise!AR141="","",IF($B$3="On",IF(Data_Noise!AR141&lt;=0,0,IF($BZ141&gt;=Data_Noise!AR141,0,Data_Noise!AR141-$BZ141)),Data_Noise!AR141)),"")</f>
        <v/>
      </c>
      <c r="AS141" s="79" t="str">
        <f>IFERROR(IF(Data_Noise!AS141="","",IF($B$3="On",IF(Data_Noise!AS141&lt;=0,0,IF($BZ141&gt;=Data_Noise!AS141,0,Data_Noise!AS141-$BZ141)),Data_Noise!AS141)),"")</f>
        <v/>
      </c>
      <c r="AT141" s="79" t="str">
        <f>IFERROR(IF(Data_Noise!AT141="","",IF($B$3="On",IF(Data_Noise!AT141&lt;=0,0,IF($BZ141&gt;=Data_Noise!AT141,0,Data_Noise!AT141-$BZ141)),Data_Noise!AT141)),"")</f>
        <v/>
      </c>
      <c r="AU141" s="79" t="str">
        <f>IFERROR(IF(Data_Noise!AU141="","",IF($B$3="On",IF(Data_Noise!AU141&lt;=0,0,IF($BZ141&gt;=Data_Noise!AU141,0,Data_Noise!AU141-$BZ141)),Data_Noise!AU141)),"")</f>
        <v/>
      </c>
      <c r="AV141" s="79" t="str">
        <f>IFERROR(IF(Data_Noise!AV141="","",IF($B$3="On",IF(Data_Noise!AV141&lt;=0,0,IF($BZ141&gt;=Data_Noise!AV141,0,Data_Noise!AV141-$BZ141)),Data_Noise!AV141)),"")</f>
        <v/>
      </c>
      <c r="AW141" s="79" t="str">
        <f>IFERROR(IF(Data_Noise!AW141="","",IF($B$3="On",IF(Data_Noise!AW141&lt;=0,0,IF($BZ141&gt;=Data_Noise!AW141,0,Data_Noise!AW141-$BZ141)),Data_Noise!AW141)),"")</f>
        <v/>
      </c>
      <c r="AX141" s="79" t="str">
        <f>IFERROR(IF(Data_Noise!AX141="","",IF($B$3="On",IF(Data_Noise!AX141&lt;=0,0,IF($BZ141&gt;=Data_Noise!AX141,0,Data_Noise!AX141-$BZ141)),Data_Noise!AX141)),"")</f>
        <v/>
      </c>
      <c r="AY141" s="79" t="str">
        <f>IFERROR(IF(Data_Noise!AY141="","",IF($B$3="On",IF(Data_Noise!AY141&lt;=0,0,IF($BZ141&gt;=Data_Noise!AY141,0,Data_Noise!AY141-$BZ141)),Data_Noise!AY141)),"")</f>
        <v/>
      </c>
      <c r="AZ141" s="79" t="str">
        <f>IFERROR(IF(Data_Noise!AZ141="","",IF($B$3="On",IF(Data_Noise!AZ141&lt;=0,0,IF($BZ141&gt;=Data_Noise!AZ141,0,Data_Noise!AZ141-$BZ141)),Data_Noise!AZ141)),"")</f>
        <v/>
      </c>
      <c r="BA141">
        <f ca="1">IF(BA$3="","",Data_Noise!C141)</f>
        <v>-10.248333793164669</v>
      </c>
      <c r="BB141">
        <f ca="1">IF(BB$3="","",Data_Noise!D141)</f>
        <v>-7.5407160617363393</v>
      </c>
      <c r="BC141">
        <f ca="1">IF(BC$3="","",Data_Noise!E141)</f>
        <v>-2.6412275849291604</v>
      </c>
      <c r="BD141">
        <f ca="1">IF(BD$3="","",Data_Noise!F141)</f>
        <v>-0.81325029651589043</v>
      </c>
      <c r="BE141">
        <f ca="1">IF(BE$3="","",Data_Noise!G141)</f>
        <v>-1.5938311334217969</v>
      </c>
      <c r="BF141">
        <f ca="1">IF(BF$3="","",Data_Noise!H141)</f>
        <v>-2.2949380312987464</v>
      </c>
      <c r="BG141">
        <f ca="1">IF(BG$3="","",Data_Noise!I141)</f>
        <v>-1.4970971518576632</v>
      </c>
      <c r="BH141">
        <f ca="1">IF(BH$3="","",Data_Noise!J141)</f>
        <v>-0.27565156661209189</v>
      </c>
      <c r="BI141">
        <f ca="1">IF(BI$3="","",Data_Noise!K141)</f>
        <v>1.4488482273418413</v>
      </c>
      <c r="BJ141">
        <f ca="1">IF(BJ$3="","",Data_Noise!L141)</f>
        <v>0.3372853739128911</v>
      </c>
      <c r="BK141">
        <f ca="1">IF(BK$3="","",Data_Noise!M141)</f>
        <v>0.2607771423555898</v>
      </c>
      <c r="BL141">
        <f ca="1">IF(BL$3="","",Data_Noise!N141)</f>
        <v>-0.14158150251826704</v>
      </c>
      <c r="BM141">
        <f ca="1">IF(BM$3="","",Data_Noise!O141)</f>
        <v>-0.39810067425802664</v>
      </c>
      <c r="BN141" t="str">
        <f>IF(BN$3="","",Data_Noise!P141)</f>
        <v/>
      </c>
      <c r="BO141" t="str">
        <f>IF(BO$3="","",Data_Noise!Q141)</f>
        <v/>
      </c>
      <c r="BP141" t="str">
        <f>IF(BP$3="","",Data_Noise!R141)</f>
        <v/>
      </c>
      <c r="BQ141" t="str">
        <f>IF(BQ$3="","",Data_Noise!S141)</f>
        <v/>
      </c>
      <c r="BR141" t="str">
        <f>IF(BR$3="","",Data_Noise!T141)</f>
        <v/>
      </c>
      <c r="BS141" t="str">
        <f>IF(BS$3="","",Data_Noise!U141)</f>
        <v/>
      </c>
      <c r="BT141" t="str">
        <f>IF(BT$3="","",Data_Noise!V141)</f>
        <v/>
      </c>
      <c r="BU141" t="str">
        <f>IF(BU$3="","",Data_Noise!W141)</f>
        <v/>
      </c>
      <c r="BV141" t="str">
        <f>IF(BV$3="","",Data_Noise!X141)</f>
        <v/>
      </c>
      <c r="BW141" t="str">
        <f>IF(BW$3="","",Data_Noise!Y141)</f>
        <v/>
      </c>
      <c r="BX141" t="str">
        <f>IF(BX$3="","",Data_Noise!Z141)</f>
        <v/>
      </c>
      <c r="BY141" t="str">
        <f>IF(BY$3="","",Data_Noise!AA141)</f>
        <v/>
      </c>
      <c r="BZ141">
        <f t="shared" ca="1" si="3"/>
        <v>-1.9536782348232562</v>
      </c>
    </row>
    <row r="142" spans="1:78" x14ac:dyDescent="0.25">
      <c r="A142" s="79">
        <f ca="1">Data_Initial!A142</f>
        <v>2</v>
      </c>
      <c r="B142" s="79" t="str">
        <f ca="1">Data_Initial!B142</f>
        <v>C9</v>
      </c>
      <c r="C142" s="79">
        <f ca="1">IFERROR(IF(Data_Noise!C142="","",IF($B$3="On",IF(Data_Noise!C142&lt;=0,0,IF($BZ142&gt;=Data_Noise!C142,0,Data_Noise!C142-$BZ142)),Data_Noise!C142)),"")</f>
        <v>1.018806048332044</v>
      </c>
      <c r="D142" s="79">
        <f ca="1">IFERROR(IF(Data_Noise!D142="","",IF($B$3="On",IF(Data_Noise!D142&lt;=0,0,IF($BZ142&gt;=Data_Noise!D142,0,Data_Noise!D142-$BZ142)),Data_Noise!D142)),"")</f>
        <v>0.97060407441186025</v>
      </c>
      <c r="E142" s="79">
        <f ca="1">IFERROR(IF(Data_Noise!E142="","",IF($B$3="On",IF(Data_Noise!E142&lt;=0,0,IF($BZ142&gt;=Data_Noise!E142,0,Data_Noise!E142-$BZ142)),Data_Noise!E142)),"")</f>
        <v>0.36497248133288862</v>
      </c>
      <c r="F142" s="79">
        <f ca="1">IFERROR(IF(Data_Noise!F142="","",IF($B$3="On",IF(Data_Noise!F142&lt;=0,0,IF($BZ142&gt;=Data_Noise!F142,0,Data_Noise!F142-$BZ142)),Data_Noise!F142)),"")</f>
        <v>0</v>
      </c>
      <c r="G142" s="79">
        <f ca="1">IFERROR(IF(Data_Noise!G142="","",IF($B$3="On",IF(Data_Noise!G142&lt;=0,0,IF($BZ142&gt;=Data_Noise!G142,0,Data_Noise!G142-$BZ142)),Data_Noise!G142)),"")</f>
        <v>0</v>
      </c>
      <c r="H142" s="79">
        <f ca="1">IFERROR(IF(Data_Noise!H142="","",IF($B$3="On",IF(Data_Noise!H142&lt;=0,0,IF($BZ142&gt;=Data_Noise!H142,0,Data_Noise!H142-$BZ142)),Data_Noise!H142)),"")</f>
        <v>0</v>
      </c>
      <c r="I142" s="79">
        <f ca="1">IFERROR(IF(Data_Noise!I142="","",IF($B$3="On",IF(Data_Noise!I142&lt;=0,0,IF($BZ142&gt;=Data_Noise!I142,0,Data_Noise!I142-$BZ142)),Data_Noise!I142)),"")</f>
        <v>0.86203288690021629</v>
      </c>
      <c r="J142" s="79">
        <f ca="1">IFERROR(IF(Data_Noise!J142="","",IF($B$3="On",IF(Data_Noise!J142&lt;=0,0,IF($BZ142&gt;=Data_Noise!J142,0,Data_Noise!J142-$BZ142)),Data_Noise!J142)),"")</f>
        <v>0.26406500058034865</v>
      </c>
      <c r="K142" s="79">
        <f ca="1">IFERROR(IF(Data_Noise!K142="","",IF($B$3="On",IF(Data_Noise!K142&lt;=0,0,IF($BZ142&gt;=Data_Noise!K142,0,Data_Noise!K142-$BZ142)),Data_Noise!K142)),"")</f>
        <v>0.63136560026708888</v>
      </c>
      <c r="L142" s="79">
        <f ca="1">IFERROR(IF(Data_Noise!L142="","",IF($B$3="On",IF(Data_Noise!L142&lt;=0,0,IF($BZ142&gt;=Data_Noise!L142,0,Data_Noise!L142-$BZ142)),Data_Noise!L142)),"")</f>
        <v>0.79467667607053727</v>
      </c>
      <c r="M142" s="79">
        <f ca="1">IFERROR(IF(Data_Noise!M142="","",IF($B$3="On",IF(Data_Noise!M142&lt;=0,0,IF($BZ142&gt;=Data_Noise!M142,0,Data_Noise!M142-$BZ142)),Data_Noise!M142)),"")</f>
        <v>0.99590751300951141</v>
      </c>
      <c r="N142" s="79">
        <f ca="1">IFERROR(IF(Data_Noise!N142="","",IF($B$3="On",IF(Data_Noise!N142&lt;=0,0,IF($BZ142&gt;=Data_Noise!N142,0,Data_Noise!N142-$BZ142)),Data_Noise!N142)),"")</f>
        <v>0</v>
      </c>
      <c r="O142" s="79">
        <f ca="1">IFERROR(IF(Data_Noise!O142="","",IF($B$3="On",IF(Data_Noise!O142&lt;=0,0,IF($BZ142&gt;=Data_Noise!O142,0,Data_Noise!O142-$BZ142)),Data_Noise!O142)),"")</f>
        <v>0</v>
      </c>
      <c r="P142" s="79">
        <f ca="1">IFERROR(IF(Data_Noise!P142="","",IF($B$3="On",IF(Data_Noise!P142&lt;=0,0,IF($BZ142&gt;=Data_Noise!P142,0,Data_Noise!P142-$BZ142)),Data_Noise!P142)),"")</f>
        <v>0.43088821525674037</v>
      </c>
      <c r="Q142" s="79">
        <f ca="1">IFERROR(IF(Data_Noise!Q142="","",IF($B$3="On",IF(Data_Noise!Q142&lt;=0,0,IF($BZ142&gt;=Data_Noise!Q142,0,Data_Noise!Q142-$BZ142)),Data_Noise!Q142)),"")</f>
        <v>1.084329971088603</v>
      </c>
      <c r="R142" s="79">
        <f ca="1">IFERROR(IF(Data_Noise!R142="","",IF($B$3="On",IF(Data_Noise!R142&lt;=0,0,IF($BZ142&gt;=Data_Noise!R142,0,Data_Noise!R142-$BZ142)),Data_Noise!R142)),"")</f>
        <v>0.71122682881265553</v>
      </c>
      <c r="S142" s="79">
        <f ca="1">IFERROR(IF(Data_Noise!S142="","",IF($B$3="On",IF(Data_Noise!S142&lt;=0,0,IF($BZ142&gt;=Data_Noise!S142,0,Data_Noise!S142-$BZ142)),Data_Noise!S142)),"")</f>
        <v>0</v>
      </c>
      <c r="T142" s="79">
        <f ca="1">IFERROR(IF(Data_Noise!T142="","",IF($B$3="On",IF(Data_Noise!T142&lt;=0,0,IF($BZ142&gt;=Data_Noise!T142,0,Data_Noise!T142-$BZ142)),Data_Noise!T142)),"")</f>
        <v>0</v>
      </c>
      <c r="U142" s="79">
        <f ca="1">IFERROR(IF(Data_Noise!U142="","",IF($B$3="On",IF(Data_Noise!U142&lt;=0,0,IF($BZ142&gt;=Data_Noise!U142,0,Data_Noise!U142-$BZ142)),Data_Noise!U142)),"")</f>
        <v>0</v>
      </c>
      <c r="V142" s="79">
        <f ca="1">IFERROR(IF(Data_Noise!V142="","",IF($B$3="On",IF(Data_Noise!V142&lt;=0,0,IF($BZ142&gt;=Data_Noise!V142,0,Data_Noise!V142-$BZ142)),Data_Noise!V142)),"")</f>
        <v>0</v>
      </c>
      <c r="W142" s="79">
        <f ca="1">IFERROR(IF(Data_Noise!W142="","",IF($B$3="On",IF(Data_Noise!W142&lt;=0,0,IF($BZ142&gt;=Data_Noise!W142,0,Data_Noise!W142-$BZ142)),Data_Noise!W142)),"")</f>
        <v>0</v>
      </c>
      <c r="X142" s="79">
        <f ca="1">IFERROR(IF(Data_Noise!X142="","",IF($B$3="On",IF(Data_Noise!X142&lt;=0,0,IF($BZ142&gt;=Data_Noise!X142,0,Data_Noise!X142-$BZ142)),Data_Noise!X142)),"")</f>
        <v>0</v>
      </c>
      <c r="Y142" s="79">
        <f ca="1">IFERROR(IF(Data_Noise!Y142="","",IF($B$3="On",IF(Data_Noise!Y142&lt;=0,0,IF($BZ142&gt;=Data_Noise!Y142,0,Data_Noise!Y142-$BZ142)),Data_Noise!Y142)),"")</f>
        <v>0</v>
      </c>
      <c r="Z142" s="79">
        <f ca="1">IFERROR(IF(Data_Noise!Z142="","",IF($B$3="On",IF(Data_Noise!Z142&lt;=0,0,IF($BZ142&gt;=Data_Noise!Z142,0,Data_Noise!Z142-$BZ142)),Data_Noise!Z142)),"")</f>
        <v>0</v>
      </c>
      <c r="AA142" s="79">
        <f ca="1">IFERROR(IF(Data_Noise!AA142="","",IF($B$3="On",IF(Data_Noise!AA142&lt;=0,0,IF($BZ142&gt;=Data_Noise!AA142,0,Data_Noise!AA142-$BZ142)),Data_Noise!AA142)),"")</f>
        <v>0</v>
      </c>
      <c r="AB142" s="79">
        <f ca="1">IFERROR(IF(Data_Noise!AB142="","",IF($B$3="On",IF(Data_Noise!AB142&lt;=0,0,IF($BZ142&gt;=Data_Noise!AB142,0,Data_Noise!AB142-$BZ142)),Data_Noise!AB142)),"")</f>
        <v>0</v>
      </c>
      <c r="AC142" s="79">
        <f ca="1">IFERROR(IF(Data_Noise!AC142="","",IF($B$3="On",IF(Data_Noise!AC142&lt;=0,0,IF($BZ142&gt;=Data_Noise!AC142,0,Data_Noise!AC142-$BZ142)),Data_Noise!AC142)),"")</f>
        <v>0</v>
      </c>
      <c r="AD142" s="79">
        <f ca="1">IFERROR(IF(Data_Noise!AD142="","",IF($B$3="On",IF(Data_Noise!AD142&lt;=0,0,IF($BZ142&gt;=Data_Noise!AD142,0,Data_Noise!AD142-$BZ142)),Data_Noise!AD142)),"")</f>
        <v>0</v>
      </c>
      <c r="AE142" s="79">
        <f ca="1">IFERROR(IF(Data_Noise!AE142="","",IF($B$3="On",IF(Data_Noise!AE142&lt;=0,0,IF($BZ142&gt;=Data_Noise!AE142,0,Data_Noise!AE142-$BZ142)),Data_Noise!AE142)),"")</f>
        <v>0</v>
      </c>
      <c r="AF142" s="79">
        <f ca="1">IFERROR(IF(Data_Noise!AF142="","",IF($B$3="On",IF(Data_Noise!AF142&lt;=0,0,IF($BZ142&gt;=Data_Noise!AF142,0,Data_Noise!AF142-$BZ142)),Data_Noise!AF142)),"")</f>
        <v>0</v>
      </c>
      <c r="AG142" s="79">
        <f ca="1">IFERROR(IF(Data_Noise!AG142="","",IF($B$3="On",IF(Data_Noise!AG142&lt;=0,0,IF($BZ142&gt;=Data_Noise!AG142,0,Data_Noise!AG142-$BZ142)),Data_Noise!AG142)),"")</f>
        <v>1.9587594694342139</v>
      </c>
      <c r="AH142" s="79">
        <f ca="1">IFERROR(IF(Data_Noise!AH142="","",IF($B$3="On",IF(Data_Noise!AH142&lt;=0,0,IF($BZ142&gt;=Data_Noise!AH142,0,Data_Noise!AH142-$BZ142)),Data_Noise!AH142)),"")</f>
        <v>1.2929141469070915</v>
      </c>
      <c r="AI142" s="79">
        <f ca="1">IFERROR(IF(Data_Noise!AI142="","",IF($B$3="On",IF(Data_Noise!AI142&lt;=0,0,IF($BZ142&gt;=Data_Noise!AI142,0,Data_Noise!AI142-$BZ142)),Data_Noise!AI142)),"")</f>
        <v>9.9745041308719862E-2</v>
      </c>
      <c r="AJ142" s="79">
        <f ca="1">IFERROR(IF(Data_Noise!AJ142="","",IF($B$3="On",IF(Data_Noise!AJ142&lt;=0,0,IF($BZ142&gt;=Data_Noise!AJ142,0,Data_Noise!AJ142-$BZ142)),Data_Noise!AJ142)),"")</f>
        <v>0</v>
      </c>
      <c r="AK142" s="79">
        <f ca="1">IFERROR(IF(Data_Noise!AK142="","",IF($B$3="On",IF(Data_Noise!AK142&lt;=0,0,IF($BZ142&gt;=Data_Noise!AK142,0,Data_Noise!AK142-$BZ142)),Data_Noise!AK142)),"")</f>
        <v>2.3734593446475383E-2</v>
      </c>
      <c r="AL142" s="79">
        <f ca="1">IFERROR(IF(Data_Noise!AL142="","",IF($B$3="On",IF(Data_Noise!AL142&lt;=0,0,IF($BZ142&gt;=Data_Noise!AL142,0,Data_Noise!AL142-$BZ142)),Data_Noise!AL142)),"")</f>
        <v>1.4266814784684989</v>
      </c>
      <c r="AM142" s="79">
        <f ca="1">IFERROR(IF(Data_Noise!AM142="","",IF($B$3="On",IF(Data_Noise!AM142&lt;=0,0,IF($BZ142&gt;=Data_Noise!AM142,0,Data_Noise!AM142-$BZ142)),Data_Noise!AM142)),"")</f>
        <v>0</v>
      </c>
      <c r="AN142" s="79">
        <f ca="1">IFERROR(IF(Data_Noise!AN142="","",IF($B$3="On",IF(Data_Noise!AN142&lt;=0,0,IF($BZ142&gt;=Data_Noise!AN142,0,Data_Noise!AN142-$BZ142)),Data_Noise!AN142)),"")</f>
        <v>0</v>
      </c>
      <c r="AO142" s="79">
        <f ca="1">IFERROR(IF(Data_Noise!AO142="","",IF($B$3="On",IF(Data_Noise!AO142&lt;=0,0,IF($BZ142&gt;=Data_Noise!AO142,0,Data_Noise!AO142-$BZ142)),Data_Noise!AO142)),"")</f>
        <v>0</v>
      </c>
      <c r="AP142" s="79">
        <f ca="1">IFERROR(IF(Data_Noise!AP142="","",IF($B$3="On",IF(Data_Noise!AP142&lt;=0,0,IF($BZ142&gt;=Data_Noise!AP142,0,Data_Noise!AP142-$BZ142)),Data_Noise!AP142)),"")</f>
        <v>0.64032410402374196</v>
      </c>
      <c r="AQ142" s="79" t="str">
        <f>IFERROR(IF(Data_Noise!AQ142="","",IF($B$3="On",IF(Data_Noise!AQ142&lt;=0,0,IF($BZ142&gt;=Data_Noise!AQ142,0,Data_Noise!AQ142-$BZ142)),Data_Noise!AQ142)),"")</f>
        <v/>
      </c>
      <c r="AR142" s="79" t="str">
        <f>IFERROR(IF(Data_Noise!AR142="","",IF($B$3="On",IF(Data_Noise!AR142&lt;=0,0,IF($BZ142&gt;=Data_Noise!AR142,0,Data_Noise!AR142-$BZ142)),Data_Noise!AR142)),"")</f>
        <v/>
      </c>
      <c r="AS142" s="79" t="str">
        <f>IFERROR(IF(Data_Noise!AS142="","",IF($B$3="On",IF(Data_Noise!AS142&lt;=0,0,IF($BZ142&gt;=Data_Noise!AS142,0,Data_Noise!AS142-$BZ142)),Data_Noise!AS142)),"")</f>
        <v/>
      </c>
      <c r="AT142" s="79" t="str">
        <f>IFERROR(IF(Data_Noise!AT142="","",IF($B$3="On",IF(Data_Noise!AT142&lt;=0,0,IF($BZ142&gt;=Data_Noise!AT142,0,Data_Noise!AT142-$BZ142)),Data_Noise!AT142)),"")</f>
        <v/>
      </c>
      <c r="AU142" s="79" t="str">
        <f>IFERROR(IF(Data_Noise!AU142="","",IF($B$3="On",IF(Data_Noise!AU142&lt;=0,0,IF($BZ142&gt;=Data_Noise!AU142,0,Data_Noise!AU142-$BZ142)),Data_Noise!AU142)),"")</f>
        <v/>
      </c>
      <c r="AV142" s="79" t="str">
        <f>IFERROR(IF(Data_Noise!AV142="","",IF($B$3="On",IF(Data_Noise!AV142&lt;=0,0,IF($BZ142&gt;=Data_Noise!AV142,0,Data_Noise!AV142-$BZ142)),Data_Noise!AV142)),"")</f>
        <v/>
      </c>
      <c r="AW142" s="79" t="str">
        <f>IFERROR(IF(Data_Noise!AW142="","",IF($B$3="On",IF(Data_Noise!AW142&lt;=0,0,IF($BZ142&gt;=Data_Noise!AW142,0,Data_Noise!AW142-$BZ142)),Data_Noise!AW142)),"")</f>
        <v/>
      </c>
      <c r="AX142" s="79" t="str">
        <f>IFERROR(IF(Data_Noise!AX142="","",IF($B$3="On",IF(Data_Noise!AX142&lt;=0,0,IF($BZ142&gt;=Data_Noise!AX142,0,Data_Noise!AX142-$BZ142)),Data_Noise!AX142)),"")</f>
        <v/>
      </c>
      <c r="AY142" s="79" t="str">
        <f>IFERROR(IF(Data_Noise!AY142="","",IF($B$3="On",IF(Data_Noise!AY142&lt;=0,0,IF($BZ142&gt;=Data_Noise!AY142,0,Data_Noise!AY142-$BZ142)),Data_Noise!AY142)),"")</f>
        <v/>
      </c>
      <c r="AZ142" s="79" t="str">
        <f>IFERROR(IF(Data_Noise!AZ142="","",IF($B$3="On",IF(Data_Noise!AZ142&lt;=0,0,IF($BZ142&gt;=Data_Noise!AZ142,0,Data_Noise!AZ142-$BZ142)),Data_Noise!AZ142)),"")</f>
        <v/>
      </c>
      <c r="BA142">
        <f ca="1">IF(BA$3="","",Data_Noise!C142)</f>
        <v>1.473670866934752</v>
      </c>
      <c r="BB142">
        <f ca="1">IF(BB$3="","",Data_Noise!D142)</f>
        <v>1.4254688930145683</v>
      </c>
      <c r="BC142">
        <f ca="1">IF(BC$3="","",Data_Noise!E142)</f>
        <v>0.81983729993559662</v>
      </c>
      <c r="BD142">
        <f ca="1">IF(BD$3="","",Data_Noise!F142)</f>
        <v>-1.4524498518940134</v>
      </c>
      <c r="BE142">
        <f ca="1">IF(BE$3="","",Data_Noise!G142)</f>
        <v>-1.7982341708304055</v>
      </c>
      <c r="BF142">
        <f ca="1">IF(BF$3="","",Data_Noise!H142)</f>
        <v>0.28296640448343108</v>
      </c>
      <c r="BG142">
        <f ca="1">IF(BG$3="","",Data_Noise!I142)</f>
        <v>1.3168977055029243</v>
      </c>
      <c r="BH142">
        <f ca="1">IF(BH$3="","",Data_Noise!J142)</f>
        <v>0.71892981918305665</v>
      </c>
      <c r="BI142">
        <f ca="1">IF(BI$3="","",Data_Noise!K142)</f>
        <v>1.0862304188697969</v>
      </c>
      <c r="BJ142">
        <f ca="1">IF(BJ$3="","",Data_Noise!L142)</f>
        <v>1.2495414946732453</v>
      </c>
      <c r="BK142">
        <f ca="1">IF(BK$3="","",Data_Noise!M142)</f>
        <v>1.4507723316122194</v>
      </c>
      <c r="BL142">
        <f ca="1">IF(BL$3="","",Data_Noise!N142)</f>
        <v>-0.39142628548688663</v>
      </c>
      <c r="BM142">
        <f ca="1">IF(BM$3="","",Data_Noise!O142)</f>
        <v>-0.26896228416308071</v>
      </c>
      <c r="BN142" t="str">
        <f>IF(BN$3="","",Data_Noise!P142)</f>
        <v/>
      </c>
      <c r="BO142" t="str">
        <f>IF(BO$3="","",Data_Noise!Q142)</f>
        <v/>
      </c>
      <c r="BP142" t="str">
        <f>IF(BP$3="","",Data_Noise!R142)</f>
        <v/>
      </c>
      <c r="BQ142" t="str">
        <f>IF(BQ$3="","",Data_Noise!S142)</f>
        <v/>
      </c>
      <c r="BR142" t="str">
        <f>IF(BR$3="","",Data_Noise!T142)</f>
        <v/>
      </c>
      <c r="BS142" t="str">
        <f>IF(BS$3="","",Data_Noise!U142)</f>
        <v/>
      </c>
      <c r="BT142" t="str">
        <f>IF(BT$3="","",Data_Noise!V142)</f>
        <v/>
      </c>
      <c r="BU142" t="str">
        <f>IF(BU$3="","",Data_Noise!W142)</f>
        <v/>
      </c>
      <c r="BV142" t="str">
        <f>IF(BV$3="","",Data_Noise!X142)</f>
        <v/>
      </c>
      <c r="BW142" t="str">
        <f>IF(BW$3="","",Data_Noise!Y142)</f>
        <v/>
      </c>
      <c r="BX142" t="str">
        <f>IF(BX$3="","",Data_Noise!Z142)</f>
        <v/>
      </c>
      <c r="BY142" t="str">
        <f>IF(BY$3="","",Data_Noise!AA142)</f>
        <v/>
      </c>
      <c r="BZ142">
        <f t="shared" ca="1" si="3"/>
        <v>0.454864818602708</v>
      </c>
    </row>
    <row r="143" spans="1:78" x14ac:dyDescent="0.25">
      <c r="A143" s="79">
        <f ca="1">Data_Initial!A143</f>
        <v>2</v>
      </c>
      <c r="B143" s="79" t="str">
        <f ca="1">Data_Initial!B143</f>
        <v>D9</v>
      </c>
      <c r="C143" s="79">
        <f ca="1">IFERROR(IF(Data_Noise!C143="","",IF($B$3="On",IF(Data_Noise!C143&lt;=0,0,IF($BZ143&gt;=Data_Noise!C143,0,Data_Noise!C143-$BZ143)),Data_Noise!C143)),"")</f>
        <v>10.513332099465977</v>
      </c>
      <c r="D143" s="79">
        <f ca="1">IFERROR(IF(Data_Noise!D143="","",IF($B$3="On",IF(Data_Noise!D143&lt;=0,0,IF($BZ143&gt;=Data_Noise!D143,0,Data_Noise!D143-$BZ143)),Data_Noise!D143)),"")</f>
        <v>7.6261949570532543</v>
      </c>
      <c r="E143" s="79">
        <f ca="1">IFERROR(IF(Data_Noise!E143="","",IF($B$3="On",IF(Data_Noise!E143&lt;=0,0,IF($BZ143&gt;=Data_Noise!E143,0,Data_Noise!E143-$BZ143)),Data_Noise!E143)),"")</f>
        <v>1.7343663491967418</v>
      </c>
      <c r="F143" s="79">
        <f ca="1">IFERROR(IF(Data_Noise!F143="","",IF($B$3="On",IF(Data_Noise!F143&lt;=0,0,IF($BZ143&gt;=Data_Noise!F143,0,Data_Noise!F143-$BZ143)),Data_Noise!F143)),"")</f>
        <v>0</v>
      </c>
      <c r="G143" s="79">
        <f ca="1">IFERROR(IF(Data_Noise!G143="","",IF($B$3="On",IF(Data_Noise!G143&lt;=0,0,IF($BZ143&gt;=Data_Noise!G143,0,Data_Noise!G143-$BZ143)),Data_Noise!G143)),"")</f>
        <v>0</v>
      </c>
      <c r="H143" s="79">
        <f ca="1">IFERROR(IF(Data_Noise!H143="","",IF($B$3="On",IF(Data_Noise!H143&lt;=0,0,IF($BZ143&gt;=Data_Noise!H143,0,Data_Noise!H143-$BZ143)),Data_Noise!H143)),"")</f>
        <v>0</v>
      </c>
      <c r="I143" s="79">
        <f ca="1">IFERROR(IF(Data_Noise!I143="","",IF($B$3="On",IF(Data_Noise!I143&lt;=0,0,IF($BZ143&gt;=Data_Noise!I143,0,Data_Noise!I143-$BZ143)),Data_Noise!I143)),"")</f>
        <v>0</v>
      </c>
      <c r="J143" s="79">
        <f ca="1">IFERROR(IF(Data_Noise!J143="","",IF($B$3="On",IF(Data_Noise!J143&lt;=0,0,IF($BZ143&gt;=Data_Noise!J143,0,Data_Noise!J143-$BZ143)),Data_Noise!J143)),"")</f>
        <v>0</v>
      </c>
      <c r="K143" s="79">
        <f ca="1">IFERROR(IF(Data_Noise!K143="","",IF($B$3="On",IF(Data_Noise!K143&lt;=0,0,IF($BZ143&gt;=Data_Noise!K143,0,Data_Noise!K143-$BZ143)),Data_Noise!K143)),"")</f>
        <v>0</v>
      </c>
      <c r="L143" s="79">
        <f ca="1">IFERROR(IF(Data_Noise!L143="","",IF($B$3="On",IF(Data_Noise!L143&lt;=0,0,IF($BZ143&gt;=Data_Noise!L143,0,Data_Noise!L143-$BZ143)),Data_Noise!L143)),"")</f>
        <v>0</v>
      </c>
      <c r="M143" s="79">
        <f ca="1">IFERROR(IF(Data_Noise!M143="","",IF($B$3="On",IF(Data_Noise!M143&lt;=0,0,IF($BZ143&gt;=Data_Noise!M143,0,Data_Noise!M143-$BZ143)),Data_Noise!M143)),"")</f>
        <v>0.17440737927447003</v>
      </c>
      <c r="N143" s="79">
        <f ca="1">IFERROR(IF(Data_Noise!N143="","",IF($B$3="On",IF(Data_Noise!N143&lt;=0,0,IF($BZ143&gt;=Data_Noise!N143,0,Data_Noise!N143-$BZ143)),Data_Noise!N143)),"")</f>
        <v>0</v>
      </c>
      <c r="O143" s="79">
        <f ca="1">IFERROR(IF(Data_Noise!O143="","",IF($B$3="On",IF(Data_Noise!O143&lt;=0,0,IF($BZ143&gt;=Data_Noise!O143,0,Data_Noise!O143-$BZ143)),Data_Noise!O143)),"")</f>
        <v>0</v>
      </c>
      <c r="P143" s="79">
        <f ca="1">IFERROR(IF(Data_Noise!P143="","",IF($B$3="On",IF(Data_Noise!P143&lt;=0,0,IF($BZ143&gt;=Data_Noise!P143,0,Data_Noise!P143-$BZ143)),Data_Noise!P143)),"")</f>
        <v>0</v>
      </c>
      <c r="Q143" s="79">
        <f ca="1">IFERROR(IF(Data_Noise!Q143="","",IF($B$3="On",IF(Data_Noise!Q143&lt;=0,0,IF($BZ143&gt;=Data_Noise!Q143,0,Data_Noise!Q143-$BZ143)),Data_Noise!Q143)),"")</f>
        <v>0</v>
      </c>
      <c r="R143" s="79">
        <f ca="1">IFERROR(IF(Data_Noise!R143="","",IF($B$3="On",IF(Data_Noise!R143&lt;=0,0,IF($BZ143&gt;=Data_Noise!R143,0,Data_Noise!R143-$BZ143)),Data_Noise!R143)),"")</f>
        <v>0</v>
      </c>
      <c r="S143" s="79">
        <f ca="1">IFERROR(IF(Data_Noise!S143="","",IF($B$3="On",IF(Data_Noise!S143&lt;=0,0,IF($BZ143&gt;=Data_Noise!S143,0,Data_Noise!S143-$BZ143)),Data_Noise!S143)),"")</f>
        <v>0</v>
      </c>
      <c r="T143" s="79">
        <f ca="1">IFERROR(IF(Data_Noise!T143="","",IF($B$3="On",IF(Data_Noise!T143&lt;=0,0,IF($BZ143&gt;=Data_Noise!T143,0,Data_Noise!T143-$BZ143)),Data_Noise!T143)),"")</f>
        <v>0</v>
      </c>
      <c r="U143" s="79">
        <f ca="1">IFERROR(IF(Data_Noise!U143="","",IF($B$3="On",IF(Data_Noise!U143&lt;=0,0,IF($BZ143&gt;=Data_Noise!U143,0,Data_Noise!U143-$BZ143)),Data_Noise!U143)),"")</f>
        <v>0</v>
      </c>
      <c r="V143" s="79">
        <f ca="1">IFERROR(IF(Data_Noise!V143="","",IF($B$3="On",IF(Data_Noise!V143&lt;=0,0,IF($BZ143&gt;=Data_Noise!V143,0,Data_Noise!V143-$BZ143)),Data_Noise!V143)),"")</f>
        <v>0</v>
      </c>
      <c r="W143" s="79">
        <f ca="1">IFERROR(IF(Data_Noise!W143="","",IF($B$3="On",IF(Data_Noise!W143&lt;=0,0,IF($BZ143&gt;=Data_Noise!W143,0,Data_Noise!W143-$BZ143)),Data_Noise!W143)),"")</f>
        <v>0</v>
      </c>
      <c r="X143" s="79">
        <f ca="1">IFERROR(IF(Data_Noise!X143="","",IF($B$3="On",IF(Data_Noise!X143&lt;=0,0,IF($BZ143&gt;=Data_Noise!X143,0,Data_Noise!X143-$BZ143)),Data_Noise!X143)),"")</f>
        <v>0</v>
      </c>
      <c r="Y143" s="79">
        <f ca="1">IFERROR(IF(Data_Noise!Y143="","",IF($B$3="On",IF(Data_Noise!Y143&lt;=0,0,IF($BZ143&gt;=Data_Noise!Y143,0,Data_Noise!Y143-$BZ143)),Data_Noise!Y143)),"")</f>
        <v>0</v>
      </c>
      <c r="Z143" s="79">
        <f ca="1">IFERROR(IF(Data_Noise!Z143="","",IF($B$3="On",IF(Data_Noise!Z143&lt;=0,0,IF($BZ143&gt;=Data_Noise!Z143,0,Data_Noise!Z143-$BZ143)),Data_Noise!Z143)),"")</f>
        <v>0</v>
      </c>
      <c r="AA143" s="79">
        <f ca="1">IFERROR(IF(Data_Noise!AA143="","",IF($B$3="On",IF(Data_Noise!AA143&lt;=0,0,IF($BZ143&gt;=Data_Noise!AA143,0,Data_Noise!AA143-$BZ143)),Data_Noise!AA143)),"")</f>
        <v>0</v>
      </c>
      <c r="AB143" s="79">
        <f ca="1">IFERROR(IF(Data_Noise!AB143="","",IF($B$3="On",IF(Data_Noise!AB143&lt;=0,0,IF($BZ143&gt;=Data_Noise!AB143,0,Data_Noise!AB143-$BZ143)),Data_Noise!AB143)),"")</f>
        <v>0</v>
      </c>
      <c r="AC143" s="79">
        <f ca="1">IFERROR(IF(Data_Noise!AC143="","",IF($B$3="On",IF(Data_Noise!AC143&lt;=0,0,IF($BZ143&gt;=Data_Noise!AC143,0,Data_Noise!AC143-$BZ143)),Data_Noise!AC143)),"")</f>
        <v>0</v>
      </c>
      <c r="AD143" s="79">
        <f ca="1">IFERROR(IF(Data_Noise!AD143="","",IF($B$3="On",IF(Data_Noise!AD143&lt;=0,0,IF($BZ143&gt;=Data_Noise!AD143,0,Data_Noise!AD143-$BZ143)),Data_Noise!AD143)),"")</f>
        <v>0</v>
      </c>
      <c r="AE143" s="79">
        <f ca="1">IFERROR(IF(Data_Noise!AE143="","",IF($B$3="On",IF(Data_Noise!AE143&lt;=0,0,IF($BZ143&gt;=Data_Noise!AE143,0,Data_Noise!AE143-$BZ143)),Data_Noise!AE143)),"")</f>
        <v>0</v>
      </c>
      <c r="AF143" s="79">
        <f ca="1">IFERROR(IF(Data_Noise!AF143="","",IF($B$3="On",IF(Data_Noise!AF143&lt;=0,0,IF($BZ143&gt;=Data_Noise!AF143,0,Data_Noise!AF143-$BZ143)),Data_Noise!AF143)),"")</f>
        <v>0</v>
      </c>
      <c r="AG143" s="79">
        <f ca="1">IFERROR(IF(Data_Noise!AG143="","",IF($B$3="On",IF(Data_Noise!AG143&lt;=0,0,IF($BZ143&gt;=Data_Noise!AG143,0,Data_Noise!AG143-$BZ143)),Data_Noise!AG143)),"")</f>
        <v>0</v>
      </c>
      <c r="AH143" s="79">
        <f ca="1">IFERROR(IF(Data_Noise!AH143="","",IF($B$3="On",IF(Data_Noise!AH143&lt;=0,0,IF($BZ143&gt;=Data_Noise!AH143,0,Data_Noise!AH143-$BZ143)),Data_Noise!AH143)),"")</f>
        <v>0</v>
      </c>
      <c r="AI143" s="79">
        <f ca="1">IFERROR(IF(Data_Noise!AI143="","",IF($B$3="On",IF(Data_Noise!AI143&lt;=0,0,IF($BZ143&gt;=Data_Noise!AI143,0,Data_Noise!AI143-$BZ143)),Data_Noise!AI143)),"")</f>
        <v>4.8307754935546399E-2</v>
      </c>
      <c r="AJ143" s="79">
        <f ca="1">IFERROR(IF(Data_Noise!AJ143="","",IF($B$3="On",IF(Data_Noise!AJ143&lt;=0,0,IF($BZ143&gt;=Data_Noise!AJ143,0,Data_Noise!AJ143-$BZ143)),Data_Noise!AJ143)),"")</f>
        <v>0</v>
      </c>
      <c r="AK143" s="79">
        <f ca="1">IFERROR(IF(Data_Noise!AK143="","",IF($B$3="On",IF(Data_Noise!AK143&lt;=0,0,IF($BZ143&gt;=Data_Noise!AK143,0,Data_Noise!AK143-$BZ143)),Data_Noise!AK143)),"")</f>
        <v>0</v>
      </c>
      <c r="AL143" s="79">
        <f ca="1">IFERROR(IF(Data_Noise!AL143="","",IF($B$3="On",IF(Data_Noise!AL143&lt;=0,0,IF($BZ143&gt;=Data_Noise!AL143,0,Data_Noise!AL143-$BZ143)),Data_Noise!AL143)),"")</f>
        <v>0</v>
      </c>
      <c r="AM143" s="79">
        <f ca="1">IFERROR(IF(Data_Noise!AM143="","",IF($B$3="On",IF(Data_Noise!AM143&lt;=0,0,IF($BZ143&gt;=Data_Noise!AM143,0,Data_Noise!AM143-$BZ143)),Data_Noise!AM143)),"")</f>
        <v>0</v>
      </c>
      <c r="AN143" s="79">
        <f ca="1">IFERROR(IF(Data_Noise!AN143="","",IF($B$3="On",IF(Data_Noise!AN143&lt;=0,0,IF($BZ143&gt;=Data_Noise!AN143,0,Data_Noise!AN143-$BZ143)),Data_Noise!AN143)),"")</f>
        <v>0</v>
      </c>
      <c r="AO143" s="79">
        <f ca="1">IFERROR(IF(Data_Noise!AO143="","",IF($B$3="On",IF(Data_Noise!AO143&lt;=0,0,IF($BZ143&gt;=Data_Noise!AO143,0,Data_Noise!AO143-$BZ143)),Data_Noise!AO143)),"")</f>
        <v>0</v>
      </c>
      <c r="AP143" s="79">
        <f ca="1">IFERROR(IF(Data_Noise!AP143="","",IF($B$3="On",IF(Data_Noise!AP143&lt;=0,0,IF($BZ143&gt;=Data_Noise!AP143,0,Data_Noise!AP143-$BZ143)),Data_Noise!AP143)),"")</f>
        <v>0</v>
      </c>
      <c r="AQ143" s="79" t="str">
        <f>IFERROR(IF(Data_Noise!AQ143="","",IF($B$3="On",IF(Data_Noise!AQ143&lt;=0,0,IF($BZ143&gt;=Data_Noise!AQ143,0,Data_Noise!AQ143-$BZ143)),Data_Noise!AQ143)),"")</f>
        <v/>
      </c>
      <c r="AR143" s="79" t="str">
        <f>IFERROR(IF(Data_Noise!AR143="","",IF($B$3="On",IF(Data_Noise!AR143&lt;=0,0,IF($BZ143&gt;=Data_Noise!AR143,0,Data_Noise!AR143-$BZ143)),Data_Noise!AR143)),"")</f>
        <v/>
      </c>
      <c r="AS143" s="79" t="str">
        <f>IFERROR(IF(Data_Noise!AS143="","",IF($B$3="On",IF(Data_Noise!AS143&lt;=0,0,IF($BZ143&gt;=Data_Noise!AS143,0,Data_Noise!AS143-$BZ143)),Data_Noise!AS143)),"")</f>
        <v/>
      </c>
      <c r="AT143" s="79" t="str">
        <f>IFERROR(IF(Data_Noise!AT143="","",IF($B$3="On",IF(Data_Noise!AT143&lt;=0,0,IF($BZ143&gt;=Data_Noise!AT143,0,Data_Noise!AT143-$BZ143)),Data_Noise!AT143)),"")</f>
        <v/>
      </c>
      <c r="AU143" s="79" t="str">
        <f>IFERROR(IF(Data_Noise!AU143="","",IF($B$3="On",IF(Data_Noise!AU143&lt;=0,0,IF($BZ143&gt;=Data_Noise!AU143,0,Data_Noise!AU143-$BZ143)),Data_Noise!AU143)),"")</f>
        <v/>
      </c>
      <c r="AV143" s="79" t="str">
        <f>IFERROR(IF(Data_Noise!AV143="","",IF($B$3="On",IF(Data_Noise!AV143&lt;=0,0,IF($BZ143&gt;=Data_Noise!AV143,0,Data_Noise!AV143-$BZ143)),Data_Noise!AV143)),"")</f>
        <v/>
      </c>
      <c r="AW143" s="79" t="str">
        <f>IFERROR(IF(Data_Noise!AW143="","",IF($B$3="On",IF(Data_Noise!AW143&lt;=0,0,IF($BZ143&gt;=Data_Noise!AW143,0,Data_Noise!AW143-$BZ143)),Data_Noise!AW143)),"")</f>
        <v/>
      </c>
      <c r="AX143" s="79" t="str">
        <f>IFERROR(IF(Data_Noise!AX143="","",IF($B$3="On",IF(Data_Noise!AX143&lt;=0,0,IF($BZ143&gt;=Data_Noise!AX143,0,Data_Noise!AX143-$BZ143)),Data_Noise!AX143)),"")</f>
        <v/>
      </c>
      <c r="AY143" s="79" t="str">
        <f>IFERROR(IF(Data_Noise!AY143="","",IF($B$3="On",IF(Data_Noise!AY143&lt;=0,0,IF($BZ143&gt;=Data_Noise!AY143,0,Data_Noise!AY143-$BZ143)),Data_Noise!AY143)),"")</f>
        <v/>
      </c>
      <c r="AZ143" s="79" t="str">
        <f>IFERROR(IF(Data_Noise!AZ143="","",IF($B$3="On",IF(Data_Noise!AZ143&lt;=0,0,IF($BZ143&gt;=Data_Noise!AZ143,0,Data_Noise!AZ143-$BZ143)),Data_Noise!AZ143)),"")</f>
        <v/>
      </c>
      <c r="BA143">
        <f ca="1">IF(BA$3="","",Data_Noise!C143)</f>
        <v>12.968469465085299</v>
      </c>
      <c r="BB143">
        <f ca="1">IF(BB$3="","",Data_Noise!D143)</f>
        <v>10.081332322672576</v>
      </c>
      <c r="BC143">
        <f ca="1">IF(BC$3="","",Data_Noise!E143)</f>
        <v>4.1895037148160634</v>
      </c>
      <c r="BD143">
        <f ca="1">IF(BD$3="","",Data_Noise!F143)</f>
        <v>0.65607262165227997</v>
      </c>
      <c r="BE143">
        <f ca="1">IF(BE$3="","",Data_Noise!G143)</f>
        <v>0.1397731755952599</v>
      </c>
      <c r="BF143">
        <f ca="1">IF(BF$3="","",Data_Noise!H143)</f>
        <v>0.22055189299604994</v>
      </c>
      <c r="BG143">
        <f ca="1">IF(BG$3="","",Data_Noise!I143)</f>
        <v>-0.82100153535520992</v>
      </c>
      <c r="BH143">
        <f ca="1">IF(BH$3="","",Data_Noise!J143)</f>
        <v>-2.40148132523503</v>
      </c>
      <c r="BI143">
        <f ca="1">IF(BI$3="","",Data_Noise!K143)</f>
        <v>-0.59077787335414989</v>
      </c>
      <c r="BJ143">
        <f ca="1">IF(BJ$3="","",Data_Noise!L143)</f>
        <v>0.70170407013817471</v>
      </c>
      <c r="BK143">
        <f ca="1">IF(BK$3="","",Data_Noise!M143)</f>
        <v>2.6295447448937916</v>
      </c>
      <c r="BL143">
        <f ca="1">IF(BL$3="","",Data_Noise!N143)</f>
        <v>1.957790595696828</v>
      </c>
      <c r="BM143">
        <f ca="1">IF(BM$3="","",Data_Noise!O143)</f>
        <v>2.1853038834492504</v>
      </c>
      <c r="BN143" t="str">
        <f>IF(BN$3="","",Data_Noise!P143)</f>
        <v/>
      </c>
      <c r="BO143" t="str">
        <f>IF(BO$3="","",Data_Noise!Q143)</f>
        <v/>
      </c>
      <c r="BP143" t="str">
        <f>IF(BP$3="","",Data_Noise!R143)</f>
        <v/>
      </c>
      <c r="BQ143" t="str">
        <f>IF(BQ$3="","",Data_Noise!S143)</f>
        <v/>
      </c>
      <c r="BR143" t="str">
        <f>IF(BR$3="","",Data_Noise!T143)</f>
        <v/>
      </c>
      <c r="BS143" t="str">
        <f>IF(BS$3="","",Data_Noise!U143)</f>
        <v/>
      </c>
      <c r="BT143" t="str">
        <f>IF(BT$3="","",Data_Noise!V143)</f>
        <v/>
      </c>
      <c r="BU143" t="str">
        <f>IF(BU$3="","",Data_Noise!W143)</f>
        <v/>
      </c>
      <c r="BV143" t="str">
        <f>IF(BV$3="","",Data_Noise!X143)</f>
        <v/>
      </c>
      <c r="BW143" t="str">
        <f>IF(BW$3="","",Data_Noise!Y143)</f>
        <v/>
      </c>
      <c r="BX143" t="str">
        <f>IF(BX$3="","",Data_Noise!Z143)</f>
        <v/>
      </c>
      <c r="BY143" t="str">
        <f>IF(BY$3="","",Data_Noise!AA143)</f>
        <v/>
      </c>
      <c r="BZ143">
        <f t="shared" ca="1" si="3"/>
        <v>2.4551373656193216</v>
      </c>
    </row>
    <row r="144" spans="1:78" x14ac:dyDescent="0.25">
      <c r="A144" s="79">
        <f ca="1">Data_Initial!A144</f>
        <v>2</v>
      </c>
      <c r="B144" s="79" t="str">
        <f ca="1">Data_Initial!B144</f>
        <v>E9</v>
      </c>
      <c r="C144" s="79">
        <f ca="1">IFERROR(IF(Data_Noise!C144="","",IF($B$3="On",IF(Data_Noise!C144&lt;=0,0,IF($BZ144&gt;=Data_Noise!C144,0,Data_Noise!C144-$BZ144)),Data_Noise!C144)),"")</f>
        <v>0</v>
      </c>
      <c r="D144" s="79">
        <f ca="1">IFERROR(IF(Data_Noise!D144="","",IF($B$3="On",IF(Data_Noise!D144&lt;=0,0,IF($BZ144&gt;=Data_Noise!D144,0,Data_Noise!D144-$BZ144)),Data_Noise!D144)),"")</f>
        <v>0</v>
      </c>
      <c r="E144" s="79">
        <f ca="1">IFERROR(IF(Data_Noise!E144="","",IF($B$3="On",IF(Data_Noise!E144&lt;=0,0,IF($BZ144&gt;=Data_Noise!E144,0,Data_Noise!E144-$BZ144)),Data_Noise!E144)),"")</f>
        <v>3.8070857449641968</v>
      </c>
      <c r="F144" s="79">
        <f ca="1">IFERROR(IF(Data_Noise!F144="","",IF($B$3="On",IF(Data_Noise!F144&lt;=0,0,IF($BZ144&gt;=Data_Noise!F144,0,Data_Noise!F144-$BZ144)),Data_Noise!F144)),"")</f>
        <v>2.811984339679285</v>
      </c>
      <c r="G144" s="79">
        <f ca="1">IFERROR(IF(Data_Noise!G144="","",IF($B$3="On",IF(Data_Noise!G144&lt;=0,0,IF($BZ144&gt;=Data_Noise!G144,0,Data_Noise!G144-$BZ144)),Data_Noise!G144)),"")</f>
        <v>0.7690980498052552</v>
      </c>
      <c r="H144" s="79">
        <f ca="1">IFERROR(IF(Data_Noise!H144="","",IF($B$3="On",IF(Data_Noise!H144&lt;=0,0,IF($BZ144&gt;=Data_Noise!H144,0,Data_Noise!H144-$BZ144)),Data_Noise!H144)),"")</f>
        <v>0</v>
      </c>
      <c r="I144" s="79">
        <f ca="1">IFERROR(IF(Data_Noise!I144="","",IF($B$3="On",IF(Data_Noise!I144&lt;=0,0,IF($BZ144&gt;=Data_Noise!I144,0,Data_Noise!I144-$BZ144)),Data_Noise!I144)),"")</f>
        <v>0.26284603229992853</v>
      </c>
      <c r="J144" s="79">
        <f ca="1">IFERROR(IF(Data_Noise!J144="","",IF($B$3="On",IF(Data_Noise!J144&lt;=0,0,IF($BZ144&gt;=Data_Noise!J144,0,Data_Noise!J144-$BZ144)),Data_Noise!J144)),"")</f>
        <v>1.4638562752016313</v>
      </c>
      <c r="K144" s="79">
        <f ca="1">IFERROR(IF(Data_Noise!K144="","",IF($B$3="On",IF(Data_Noise!K144&lt;=0,0,IF($BZ144&gt;=Data_Noise!K144,0,Data_Noise!K144-$BZ144)),Data_Noise!K144)),"")</f>
        <v>0.9495560355940682</v>
      </c>
      <c r="L144" s="79">
        <f ca="1">IFERROR(IF(Data_Noise!L144="","",IF($B$3="On",IF(Data_Noise!L144&lt;=0,0,IF($BZ144&gt;=Data_Noise!L144,0,Data_Noise!L144-$BZ144)),Data_Noise!L144)),"")</f>
        <v>1.2349021423623445</v>
      </c>
      <c r="M144" s="79">
        <f ca="1">IFERROR(IF(Data_Noise!M144="","",IF($B$3="On",IF(Data_Noise!M144&lt;=0,0,IF($BZ144&gt;=Data_Noise!M144,0,Data_Noise!M144-$BZ144)),Data_Noise!M144)),"")</f>
        <v>0.61557242362813813</v>
      </c>
      <c r="N144" s="79">
        <f ca="1">IFERROR(IF(Data_Noise!N144="","",IF($B$3="On",IF(Data_Noise!N144&lt;=0,0,IF($BZ144&gt;=Data_Noise!N144,0,Data_Noise!N144-$BZ144)),Data_Noise!N144)),"")</f>
        <v>0</v>
      </c>
      <c r="O144" s="79">
        <f ca="1">IFERROR(IF(Data_Noise!O144="","",IF($B$3="On",IF(Data_Noise!O144&lt;=0,0,IF($BZ144&gt;=Data_Noise!O144,0,Data_Noise!O144-$BZ144)),Data_Noise!O144)),"")</f>
        <v>0</v>
      </c>
      <c r="P144" s="79">
        <f ca="1">IFERROR(IF(Data_Noise!P144="","",IF($B$3="On",IF(Data_Noise!P144&lt;=0,0,IF($BZ144&gt;=Data_Noise!P144,0,Data_Noise!P144-$BZ144)),Data_Noise!P144)),"")</f>
        <v>0</v>
      </c>
      <c r="Q144" s="79">
        <f ca="1">IFERROR(IF(Data_Noise!Q144="","",IF($B$3="On",IF(Data_Noise!Q144&lt;=0,0,IF($BZ144&gt;=Data_Noise!Q144,0,Data_Noise!Q144-$BZ144)),Data_Noise!Q144)),"")</f>
        <v>0</v>
      </c>
      <c r="R144" s="79">
        <f ca="1">IFERROR(IF(Data_Noise!R144="","",IF($B$3="On",IF(Data_Noise!R144&lt;=0,0,IF($BZ144&gt;=Data_Noise!R144,0,Data_Noise!R144-$BZ144)),Data_Noise!R144)),"")</f>
        <v>0</v>
      </c>
      <c r="S144" s="79">
        <f ca="1">IFERROR(IF(Data_Noise!S144="","",IF($B$3="On",IF(Data_Noise!S144&lt;=0,0,IF($BZ144&gt;=Data_Noise!S144,0,Data_Noise!S144-$BZ144)),Data_Noise!S144)),"")</f>
        <v>0</v>
      </c>
      <c r="T144" s="79">
        <f ca="1">IFERROR(IF(Data_Noise!T144="","",IF($B$3="On",IF(Data_Noise!T144&lt;=0,0,IF($BZ144&gt;=Data_Noise!T144,0,Data_Noise!T144-$BZ144)),Data_Noise!T144)),"")</f>
        <v>0</v>
      </c>
      <c r="U144" s="79">
        <f ca="1">IFERROR(IF(Data_Noise!U144="","",IF($B$3="On",IF(Data_Noise!U144&lt;=0,0,IF($BZ144&gt;=Data_Noise!U144,0,Data_Noise!U144-$BZ144)),Data_Noise!U144)),"")</f>
        <v>0</v>
      </c>
      <c r="V144" s="79">
        <f ca="1">IFERROR(IF(Data_Noise!V144="","",IF($B$3="On",IF(Data_Noise!V144&lt;=0,0,IF($BZ144&gt;=Data_Noise!V144,0,Data_Noise!V144-$BZ144)),Data_Noise!V144)),"")</f>
        <v>0</v>
      </c>
      <c r="W144" s="79">
        <f ca="1">IFERROR(IF(Data_Noise!W144="","",IF($B$3="On",IF(Data_Noise!W144&lt;=0,0,IF($BZ144&gt;=Data_Noise!W144,0,Data_Noise!W144-$BZ144)),Data_Noise!W144)),"")</f>
        <v>0</v>
      </c>
      <c r="X144" s="79">
        <f ca="1">IFERROR(IF(Data_Noise!X144="","",IF($B$3="On",IF(Data_Noise!X144&lt;=0,0,IF($BZ144&gt;=Data_Noise!X144,0,Data_Noise!X144-$BZ144)),Data_Noise!X144)),"")</f>
        <v>0</v>
      </c>
      <c r="Y144" s="79">
        <f ca="1">IFERROR(IF(Data_Noise!Y144="","",IF($B$3="On",IF(Data_Noise!Y144&lt;=0,0,IF($BZ144&gt;=Data_Noise!Y144,0,Data_Noise!Y144-$BZ144)),Data_Noise!Y144)),"")</f>
        <v>0</v>
      </c>
      <c r="Z144" s="79">
        <f ca="1">IFERROR(IF(Data_Noise!Z144="","",IF($B$3="On",IF(Data_Noise!Z144&lt;=0,0,IF($BZ144&gt;=Data_Noise!Z144,0,Data_Noise!Z144-$BZ144)),Data_Noise!Z144)),"")</f>
        <v>0</v>
      </c>
      <c r="AA144" s="79">
        <f ca="1">IFERROR(IF(Data_Noise!AA144="","",IF($B$3="On",IF(Data_Noise!AA144&lt;=0,0,IF($BZ144&gt;=Data_Noise!AA144,0,Data_Noise!AA144-$BZ144)),Data_Noise!AA144)),"")</f>
        <v>0</v>
      </c>
      <c r="AB144" s="79">
        <f ca="1">IFERROR(IF(Data_Noise!AB144="","",IF($B$3="On",IF(Data_Noise!AB144&lt;=0,0,IF($BZ144&gt;=Data_Noise!AB144,0,Data_Noise!AB144-$BZ144)),Data_Noise!AB144)),"")</f>
        <v>1.4525497366687168</v>
      </c>
      <c r="AC144" s="79">
        <f ca="1">IFERROR(IF(Data_Noise!AC144="","",IF($B$3="On",IF(Data_Noise!AC144&lt;=0,0,IF($BZ144&gt;=Data_Noise!AC144,0,Data_Noise!AC144-$BZ144)),Data_Noise!AC144)),"")</f>
        <v>8.2068120558729216</v>
      </c>
      <c r="AD144" s="79">
        <f ca="1">IFERROR(IF(Data_Noise!AD144="","",IF($B$3="On",IF(Data_Noise!AD144&lt;=0,0,IF($BZ144&gt;=Data_Noise!AD144,0,Data_Noise!AD144-$BZ144)),Data_Noise!AD144)),"")</f>
        <v>24.438866036415121</v>
      </c>
      <c r="AE144" s="79">
        <f ca="1">IFERROR(IF(Data_Noise!AE144="","",IF($B$3="On",IF(Data_Noise!AE144&lt;=0,0,IF($BZ144&gt;=Data_Noise!AE144,0,Data_Noise!AE144-$BZ144)),Data_Noise!AE144)),"")</f>
        <v>53.811791913549975</v>
      </c>
      <c r="AF144" s="79">
        <f ca="1">IFERROR(IF(Data_Noise!AF144="","",IF($B$3="On",IF(Data_Noise!AF144&lt;=0,0,IF($BZ144&gt;=Data_Noise!AF144,0,Data_Noise!AF144-$BZ144)),Data_Noise!AF144)),"")</f>
        <v>109.54842929798278</v>
      </c>
      <c r="AG144" s="79">
        <f ca="1">IFERROR(IF(Data_Noise!AG144="","",IF($B$3="On",IF(Data_Noise!AG144&lt;=0,0,IF($BZ144&gt;=Data_Noise!AG144,0,Data_Noise!AG144-$BZ144)),Data_Noise!AG144)),"")</f>
        <v>210.02858916265978</v>
      </c>
      <c r="AH144" s="79">
        <f ca="1">IFERROR(IF(Data_Noise!AH144="","",IF($B$3="On",IF(Data_Noise!AH144&lt;=0,0,IF($BZ144&gt;=Data_Noise!AH144,0,Data_Noise!AH144-$BZ144)),Data_Noise!AH144)),"")</f>
        <v>384.98404128761098</v>
      </c>
      <c r="AI144" s="79">
        <f ca="1">IFERROR(IF(Data_Noise!AI144="","",IF($B$3="On",IF(Data_Noise!AI144&lt;=0,0,IF($BZ144&gt;=Data_Noise!AI144,0,Data_Noise!AI144-$BZ144)),Data_Noise!AI144)),"")</f>
        <v>666.54468519090426</v>
      </c>
      <c r="AJ144" s="79">
        <f ca="1">IFERROR(IF(Data_Noise!AJ144="","",IF($B$3="On",IF(Data_Noise!AJ144&lt;=0,0,IF($BZ144&gt;=Data_Noise!AJ144,0,Data_Noise!AJ144-$BZ144)),Data_Noise!AJ144)),"")</f>
        <v>1055.6343119837757</v>
      </c>
      <c r="AK144" s="79">
        <f ca="1">IFERROR(IF(Data_Noise!AK144="","",IF($B$3="On",IF(Data_Noise!AK144&lt;=0,0,IF($BZ144&gt;=Data_Noise!AK144,0,Data_Noise!AK144-$BZ144)),Data_Noise!AK144)),"")</f>
        <v>1489.3653167770492</v>
      </c>
      <c r="AL144" s="79">
        <f ca="1">IFERROR(IF(Data_Noise!AL144="","",IF($B$3="On",IF(Data_Noise!AL144&lt;=0,0,IF($BZ144&gt;=Data_Noise!AL144,0,Data_Noise!AL144-$BZ144)),Data_Noise!AL144)),"")</f>
        <v>1895.244118096356</v>
      </c>
      <c r="AM144" s="79">
        <f ca="1">IFERROR(IF(Data_Noise!AM144="","",IF($B$3="On",IF(Data_Noise!AM144&lt;=0,0,IF($BZ144&gt;=Data_Noise!AM144,0,Data_Noise!AM144-$BZ144)),Data_Noise!AM144)),"")</f>
        <v>2218.709485805929</v>
      </c>
      <c r="AN144" s="79">
        <f ca="1">IFERROR(IF(Data_Noise!AN144="","",IF($B$3="On",IF(Data_Noise!AN144&lt;=0,0,IF($BZ144&gt;=Data_Noise!AN144,0,Data_Noise!AN144-$BZ144)),Data_Noise!AN144)),"")</f>
        <v>2462.4293168005224</v>
      </c>
      <c r="AO144" s="79">
        <f ca="1">IFERROR(IF(Data_Noise!AO144="","",IF($B$3="On",IF(Data_Noise!AO144&lt;=0,0,IF($BZ144&gt;=Data_Noise!AO144,0,Data_Noise!AO144-$BZ144)),Data_Noise!AO144)),"")</f>
        <v>2639.0962912819691</v>
      </c>
      <c r="AP144" s="79">
        <f ca="1">IFERROR(IF(Data_Noise!AP144="","",IF($B$3="On",IF(Data_Noise!AP144&lt;=0,0,IF($BZ144&gt;=Data_Noise!AP144,0,Data_Noise!AP144-$BZ144)),Data_Noise!AP144)),"")</f>
        <v>2714.7834585848505</v>
      </c>
      <c r="AQ144" s="79" t="str">
        <f>IFERROR(IF(Data_Noise!AQ144="","",IF($B$3="On",IF(Data_Noise!AQ144&lt;=0,0,IF($BZ144&gt;=Data_Noise!AQ144,0,Data_Noise!AQ144-$BZ144)),Data_Noise!AQ144)),"")</f>
        <v/>
      </c>
      <c r="AR144" s="79" t="str">
        <f>IFERROR(IF(Data_Noise!AR144="","",IF($B$3="On",IF(Data_Noise!AR144&lt;=0,0,IF($BZ144&gt;=Data_Noise!AR144,0,Data_Noise!AR144-$BZ144)),Data_Noise!AR144)),"")</f>
        <v/>
      </c>
      <c r="AS144" s="79" t="str">
        <f>IFERROR(IF(Data_Noise!AS144="","",IF($B$3="On",IF(Data_Noise!AS144&lt;=0,0,IF($BZ144&gt;=Data_Noise!AS144,0,Data_Noise!AS144-$BZ144)),Data_Noise!AS144)),"")</f>
        <v/>
      </c>
      <c r="AT144" s="79" t="str">
        <f>IFERROR(IF(Data_Noise!AT144="","",IF($B$3="On",IF(Data_Noise!AT144&lt;=0,0,IF($BZ144&gt;=Data_Noise!AT144,0,Data_Noise!AT144-$BZ144)),Data_Noise!AT144)),"")</f>
        <v/>
      </c>
      <c r="AU144" s="79" t="str">
        <f>IFERROR(IF(Data_Noise!AU144="","",IF($B$3="On",IF(Data_Noise!AU144&lt;=0,0,IF($BZ144&gt;=Data_Noise!AU144,0,Data_Noise!AU144-$BZ144)),Data_Noise!AU144)),"")</f>
        <v/>
      </c>
      <c r="AV144" s="79" t="str">
        <f>IFERROR(IF(Data_Noise!AV144="","",IF($B$3="On",IF(Data_Noise!AV144&lt;=0,0,IF($BZ144&gt;=Data_Noise!AV144,0,Data_Noise!AV144-$BZ144)),Data_Noise!AV144)),"")</f>
        <v/>
      </c>
      <c r="AW144" s="79" t="str">
        <f>IFERROR(IF(Data_Noise!AW144="","",IF($B$3="On",IF(Data_Noise!AW144&lt;=0,0,IF($BZ144&gt;=Data_Noise!AW144,0,Data_Noise!AW144-$BZ144)),Data_Noise!AW144)),"")</f>
        <v/>
      </c>
      <c r="AX144" s="79" t="str">
        <f>IFERROR(IF(Data_Noise!AX144="","",IF($B$3="On",IF(Data_Noise!AX144&lt;=0,0,IF($BZ144&gt;=Data_Noise!AX144,0,Data_Noise!AX144-$BZ144)),Data_Noise!AX144)),"")</f>
        <v/>
      </c>
      <c r="AY144" s="79" t="str">
        <f>IFERROR(IF(Data_Noise!AY144="","",IF($B$3="On",IF(Data_Noise!AY144&lt;=0,0,IF($BZ144&gt;=Data_Noise!AY144,0,Data_Noise!AY144-$BZ144)),Data_Noise!AY144)),"")</f>
        <v/>
      </c>
      <c r="AZ144" s="79" t="str">
        <f>IFERROR(IF(Data_Noise!AZ144="","",IF($B$3="On",IF(Data_Noise!AZ144&lt;=0,0,IF($BZ144&gt;=Data_Noise!AZ144,0,Data_Noise!AZ144-$BZ144)),Data_Noise!AZ144)),"")</f>
        <v/>
      </c>
      <c r="BA144">
        <f ca="1">IF(BA$3="","",Data_Noise!C144)</f>
        <v>-6.841882589646727</v>
      </c>
      <c r="BB144">
        <f ca="1">IF(BB$3="","",Data_Noise!D144)</f>
        <v>-2.6740724884743918</v>
      </c>
      <c r="BC144">
        <f ca="1">IF(BC$3="","",Data_Noise!E144)</f>
        <v>3.6161789515582918</v>
      </c>
      <c r="BD144">
        <f ca="1">IF(BD$3="","",Data_Noise!F144)</f>
        <v>2.62107754627338</v>
      </c>
      <c r="BE144">
        <f ca="1">IF(BE$3="","",Data_Noise!G144)</f>
        <v>0.57819125639935032</v>
      </c>
      <c r="BF144">
        <f ca="1">IF(BF$3="","",Data_Noise!H144)</f>
        <v>-0.21829574692567957</v>
      </c>
      <c r="BG144">
        <f ca="1">IF(BG$3="","",Data_Noise!I144)</f>
        <v>7.1939238894023649E-2</v>
      </c>
      <c r="BH144">
        <f ca="1">IF(BH$3="","",Data_Noise!J144)</f>
        <v>1.2729494817957265</v>
      </c>
      <c r="BI144">
        <f ca="1">IF(BI$3="","",Data_Noise!K144)</f>
        <v>0.75864924218816332</v>
      </c>
      <c r="BJ144">
        <f ca="1">IF(BJ$3="","",Data_Noise!L144)</f>
        <v>1.0439953489564398</v>
      </c>
      <c r="BK144">
        <f ca="1">IF(BK$3="","",Data_Noise!M144)</f>
        <v>0.4246656302222333</v>
      </c>
      <c r="BL144">
        <f ca="1">IF(BL$3="","",Data_Noise!N144)</f>
        <v>-1.0071295254886834</v>
      </c>
      <c r="BM144">
        <f ca="1">IF(BM$3="","",Data_Noise!O144)</f>
        <v>-2.1280546600288899</v>
      </c>
      <c r="BN144" t="str">
        <f>IF(BN$3="","",Data_Noise!P144)</f>
        <v/>
      </c>
      <c r="BO144" t="str">
        <f>IF(BO$3="","",Data_Noise!Q144)</f>
        <v/>
      </c>
      <c r="BP144" t="str">
        <f>IF(BP$3="","",Data_Noise!R144)</f>
        <v/>
      </c>
      <c r="BQ144" t="str">
        <f>IF(BQ$3="","",Data_Noise!S144)</f>
        <v/>
      </c>
      <c r="BR144" t="str">
        <f>IF(BR$3="","",Data_Noise!T144)</f>
        <v/>
      </c>
      <c r="BS144" t="str">
        <f>IF(BS$3="","",Data_Noise!U144)</f>
        <v/>
      </c>
      <c r="BT144" t="str">
        <f>IF(BT$3="","",Data_Noise!V144)</f>
        <v/>
      </c>
      <c r="BU144" t="str">
        <f>IF(BU$3="","",Data_Noise!W144)</f>
        <v/>
      </c>
      <c r="BV144" t="str">
        <f>IF(BV$3="","",Data_Noise!X144)</f>
        <v/>
      </c>
      <c r="BW144" t="str">
        <f>IF(BW$3="","",Data_Noise!Y144)</f>
        <v/>
      </c>
      <c r="BX144" t="str">
        <f>IF(BX$3="","",Data_Noise!Z144)</f>
        <v/>
      </c>
      <c r="BY144" t="str">
        <f>IF(BY$3="","",Data_Noise!AA144)</f>
        <v/>
      </c>
      <c r="BZ144">
        <f t="shared" ca="1" si="3"/>
        <v>-0.19090679340590486</v>
      </c>
    </row>
    <row r="145" spans="1:78" x14ac:dyDescent="0.25">
      <c r="A145" s="79">
        <f ca="1">Data_Initial!A145</f>
        <v>2</v>
      </c>
      <c r="B145" s="79" t="str">
        <f ca="1">Data_Initial!B145</f>
        <v>F9</v>
      </c>
      <c r="C145" s="79">
        <f ca="1">IFERROR(IF(Data_Noise!C145="","",IF($B$3="On",IF(Data_Noise!C145&lt;=0,0,IF($BZ145&gt;=Data_Noise!C145,0,Data_Noise!C145-$BZ145)),Data_Noise!C145)),"")</f>
        <v>16.504744735246135</v>
      </c>
      <c r="D145" s="79">
        <f ca="1">IFERROR(IF(Data_Noise!D145="","",IF($B$3="On",IF(Data_Noise!D145&lt;=0,0,IF($BZ145&gt;=Data_Noise!D145,0,Data_Noise!D145-$BZ145)),Data_Noise!D145)),"")</f>
        <v>16.967649523525953</v>
      </c>
      <c r="E145" s="79">
        <f ca="1">IFERROR(IF(Data_Noise!E145="","",IF($B$3="On",IF(Data_Noise!E145&lt;=0,0,IF($BZ145&gt;=Data_Noise!E145,0,Data_Noise!E145-$BZ145)),Data_Noise!E145)),"")</f>
        <v>12.744713068557795</v>
      </c>
      <c r="F145" s="79">
        <f ca="1">IFERROR(IF(Data_Noise!F145="","",IF($B$3="On",IF(Data_Noise!F145&lt;=0,0,IF($BZ145&gt;=Data_Noise!F145,0,Data_Noise!F145-$BZ145)),Data_Noise!F145)),"")</f>
        <v>8.2259533066518902</v>
      </c>
      <c r="G145" s="79">
        <f ca="1">IFERROR(IF(Data_Noise!G145="","",IF($B$3="On",IF(Data_Noise!G145&lt;=0,0,IF($BZ145&gt;=Data_Noise!G145,0,Data_Noise!G145-$BZ145)),Data_Noise!G145)),"")</f>
        <v>0.68891552689168978</v>
      </c>
      <c r="H145" s="79">
        <f ca="1">IFERROR(IF(Data_Noise!H145="","",IF($B$3="On",IF(Data_Noise!H145&lt;=0,0,IF($BZ145&gt;=Data_Noise!H145,0,Data_Noise!H145-$BZ145)),Data_Noise!H145)),"")</f>
        <v>0</v>
      </c>
      <c r="I145" s="79">
        <f ca="1">IFERROR(IF(Data_Noise!I145="","",IF($B$3="On",IF(Data_Noise!I145&lt;=0,0,IF($BZ145&gt;=Data_Noise!I145,0,Data_Noise!I145-$BZ145)),Data_Noise!I145)),"")</f>
        <v>0</v>
      </c>
      <c r="J145" s="79">
        <f ca="1">IFERROR(IF(Data_Noise!J145="","",IF($B$3="On",IF(Data_Noise!J145&lt;=0,0,IF($BZ145&gt;=Data_Noise!J145,0,Data_Noise!J145-$BZ145)),Data_Noise!J145)),"")</f>
        <v>0</v>
      </c>
      <c r="K145" s="79">
        <f ca="1">IFERROR(IF(Data_Noise!K145="","",IF($B$3="On",IF(Data_Noise!K145&lt;=0,0,IF($BZ145&gt;=Data_Noise!K145,0,Data_Noise!K145-$BZ145)),Data_Noise!K145)),"")</f>
        <v>0</v>
      </c>
      <c r="L145" s="79">
        <f ca="1">IFERROR(IF(Data_Noise!L145="","",IF($B$3="On",IF(Data_Noise!L145&lt;=0,0,IF($BZ145&gt;=Data_Noise!L145,0,Data_Noise!L145-$BZ145)),Data_Noise!L145)),"")</f>
        <v>0</v>
      </c>
      <c r="M145" s="79">
        <f ca="1">IFERROR(IF(Data_Noise!M145="","",IF($B$3="On",IF(Data_Noise!M145&lt;=0,0,IF($BZ145&gt;=Data_Noise!M145,0,Data_Noise!M145-$BZ145)),Data_Noise!M145)),"")</f>
        <v>0</v>
      </c>
      <c r="N145" s="79">
        <f ca="1">IFERROR(IF(Data_Noise!N145="","",IF($B$3="On",IF(Data_Noise!N145&lt;=0,0,IF($BZ145&gt;=Data_Noise!N145,0,Data_Noise!N145-$BZ145)),Data_Noise!N145)),"")</f>
        <v>0</v>
      </c>
      <c r="O145" s="79">
        <f ca="1">IFERROR(IF(Data_Noise!O145="","",IF($B$3="On",IF(Data_Noise!O145&lt;=0,0,IF($BZ145&gt;=Data_Noise!O145,0,Data_Noise!O145-$BZ145)),Data_Noise!O145)),"")</f>
        <v>8.6180341515987529</v>
      </c>
      <c r="P145" s="79">
        <f ca="1">IFERROR(IF(Data_Noise!P145="","",IF($B$3="On",IF(Data_Noise!P145&lt;=0,0,IF($BZ145&gt;=Data_Noise!P145,0,Data_Noise!P145-$BZ145)),Data_Noise!P145)),"")</f>
        <v>42.271586009973191</v>
      </c>
      <c r="Q145" s="79">
        <f ca="1">IFERROR(IF(Data_Noise!Q145="","",IF($B$3="On",IF(Data_Noise!Q145&lt;=0,0,IF($BZ145&gt;=Data_Noise!Q145,0,Data_Noise!Q145-$BZ145)),Data_Noise!Q145)),"")</f>
        <v>110.05732285184919</v>
      </c>
      <c r="R145" s="79">
        <f ca="1">IFERROR(IF(Data_Noise!R145="","",IF($B$3="On",IF(Data_Noise!R145&lt;=0,0,IF($BZ145&gt;=Data_Noise!R145,0,Data_Noise!R145-$BZ145)),Data_Noise!R145)),"")</f>
        <v>236.21396007107916</v>
      </c>
      <c r="S145" s="79">
        <f ca="1">IFERROR(IF(Data_Noise!S145="","",IF($B$3="On",IF(Data_Noise!S145&lt;=0,0,IF($BZ145&gt;=Data_Noise!S145,0,Data_Noise!S145-$BZ145)),Data_Noise!S145)),"")</f>
        <v>463.63933059058871</v>
      </c>
      <c r="T145" s="79">
        <f ca="1">IFERROR(IF(Data_Noise!T145="","",IF($B$3="On",IF(Data_Noise!T145&lt;=0,0,IF($BZ145&gt;=Data_Noise!T145,0,Data_Noise!T145-$BZ145)),Data_Noise!T145)),"")</f>
        <v>846.93055819002871</v>
      </c>
      <c r="U145" s="79">
        <f ca="1">IFERROR(IF(Data_Noise!U145="","",IF($B$3="On",IF(Data_Noise!U145&lt;=0,0,IF($BZ145&gt;=Data_Noise!U145,0,Data_Noise!U145-$BZ145)),Data_Noise!U145)),"")</f>
        <v>1410.1235509785031</v>
      </c>
      <c r="V145" s="79">
        <f ca="1">IFERROR(IF(Data_Noise!V145="","",IF($B$3="On",IF(Data_Noise!V145&lt;=0,0,IF($BZ145&gt;=Data_Noise!V145,0,Data_Noise!V145-$BZ145)),Data_Noise!V145)),"")</f>
        <v>2082.0459726144468</v>
      </c>
      <c r="W145" s="79">
        <f ca="1">IFERROR(IF(Data_Noise!W145="","",IF($B$3="On",IF(Data_Noise!W145&lt;=0,0,IF($BZ145&gt;=Data_Noise!W145,0,Data_Noise!W145-$BZ145)),Data_Noise!W145)),"")</f>
        <v>2747.7276302617465</v>
      </c>
      <c r="X145" s="79">
        <f ca="1">IFERROR(IF(Data_Noise!X145="","",IF($B$3="On",IF(Data_Noise!X145&lt;=0,0,IF($BZ145&gt;=Data_Noise!X145,0,Data_Noise!X145-$BZ145)),Data_Noise!X145)),"")</f>
        <v>3292.0521626500204</v>
      </c>
      <c r="Y145" s="79">
        <f ca="1">IFERROR(IF(Data_Noise!Y145="","",IF($B$3="On",IF(Data_Noise!Y145&lt;=0,0,IF($BZ145&gt;=Data_Noise!Y145,0,Data_Noise!Y145-$BZ145)),Data_Noise!Y145)),"")</f>
        <v>3684.9642283670137</v>
      </c>
      <c r="Z145" s="79">
        <f ca="1">IFERROR(IF(Data_Noise!Z145="","",IF($B$3="On",IF(Data_Noise!Z145&lt;=0,0,IF($BZ145&gt;=Data_Noise!Z145,0,Data_Noise!Z145-$BZ145)),Data_Noise!Z145)),"")</f>
        <v>3936.1174328691804</v>
      </c>
      <c r="AA145" s="79">
        <f ca="1">IFERROR(IF(Data_Noise!AA145="","",IF($B$3="On",IF(Data_Noise!AA145&lt;=0,0,IF($BZ145&gt;=Data_Noise!AA145,0,Data_Noise!AA145-$BZ145)),Data_Noise!AA145)),"")</f>
        <v>4089.0084656156168</v>
      </c>
      <c r="AB145" s="79">
        <f ca="1">IFERROR(IF(Data_Noise!AB145="","",IF($B$3="On",IF(Data_Noise!AB145&lt;=0,0,IF($BZ145&gt;=Data_Noise!AB145,0,Data_Noise!AB145-$BZ145)),Data_Noise!AB145)),"")</f>
        <v>4179.1261159624737</v>
      </c>
      <c r="AC145" s="79">
        <f ca="1">IFERROR(IF(Data_Noise!AC145="","",IF($B$3="On",IF(Data_Noise!AC145&lt;=0,0,IF($BZ145&gt;=Data_Noise!AC145,0,Data_Noise!AC145-$BZ145)),Data_Noise!AC145)),"")</f>
        <v>4236.5280989309931</v>
      </c>
      <c r="AD145" s="79">
        <f ca="1">IFERROR(IF(Data_Noise!AD145="","",IF($B$3="On",IF(Data_Noise!AD145&lt;=0,0,IF($BZ145&gt;=Data_Noise!AD145,0,Data_Noise!AD145-$BZ145)),Data_Noise!AD145)),"")</f>
        <v>4271.6139819407472</v>
      </c>
      <c r="AE145" s="79">
        <f ca="1">IFERROR(IF(Data_Noise!AE145="","",IF($B$3="On",IF(Data_Noise!AE145&lt;=0,0,IF($BZ145&gt;=Data_Noise!AE145,0,Data_Noise!AE145-$BZ145)),Data_Noise!AE145)),"")</f>
        <v>4298.5579240873367</v>
      </c>
      <c r="AF145" s="79">
        <f ca="1">IFERROR(IF(Data_Noise!AF145="","",IF($B$3="On",IF(Data_Noise!AF145&lt;=0,0,IF($BZ145&gt;=Data_Noise!AF145,0,Data_Noise!AF145-$BZ145)),Data_Noise!AF145)),"")</f>
        <v>4316.1632829401624</v>
      </c>
      <c r="AG145" s="79">
        <f ca="1">IFERROR(IF(Data_Noise!AG145="","",IF($B$3="On",IF(Data_Noise!AG145&lt;=0,0,IF($BZ145&gt;=Data_Noise!AG145,0,Data_Noise!AG145-$BZ145)),Data_Noise!AG145)),"")</f>
        <v>4329.9676522691825</v>
      </c>
      <c r="AH145" s="79">
        <f ca="1">IFERROR(IF(Data_Noise!AH145="","",IF($B$3="On",IF(Data_Noise!AH145&lt;=0,0,IF($BZ145&gt;=Data_Noise!AH145,0,Data_Noise!AH145-$BZ145)),Data_Noise!AH145)),"")</f>
        <v>4337.3962536893569</v>
      </c>
      <c r="AI145" s="79">
        <f ca="1">IFERROR(IF(Data_Noise!AI145="","",IF($B$3="On",IF(Data_Noise!AI145&lt;=0,0,IF($BZ145&gt;=Data_Noise!AI145,0,Data_Noise!AI145-$BZ145)),Data_Noise!AI145)),"")</f>
        <v>4341.4956315700365</v>
      </c>
      <c r="AJ145" s="79">
        <f ca="1">IFERROR(IF(Data_Noise!AJ145="","",IF($B$3="On",IF(Data_Noise!AJ145&lt;=0,0,IF($BZ145&gt;=Data_Noise!AJ145,0,Data_Noise!AJ145-$BZ145)),Data_Noise!AJ145)),"")</f>
        <v>4342.3462715981495</v>
      </c>
      <c r="AK145" s="79">
        <f ca="1">IFERROR(IF(Data_Noise!AK145="","",IF($B$3="On",IF(Data_Noise!AK145&lt;=0,0,IF($BZ145&gt;=Data_Noise!AK145,0,Data_Noise!AK145-$BZ145)),Data_Noise!AK145)),"")</f>
        <v>4341.9186616899224</v>
      </c>
      <c r="AL145" s="79">
        <f ca="1">IFERROR(IF(Data_Noise!AL145="","",IF($B$3="On",IF(Data_Noise!AL145&lt;=0,0,IF($BZ145&gt;=Data_Noise!AL145,0,Data_Noise!AL145-$BZ145)),Data_Noise!AL145)),"")</f>
        <v>4342.49832696866</v>
      </c>
      <c r="AM145" s="79">
        <f ca="1">IFERROR(IF(Data_Noise!AM145="","",IF($B$3="On",IF(Data_Noise!AM145&lt;=0,0,IF($BZ145&gt;=Data_Noise!AM145,0,Data_Noise!AM145-$BZ145)),Data_Noise!AM145)),"")</f>
        <v>4343.6461508399425</v>
      </c>
      <c r="AN145" s="79">
        <f ca="1">IFERROR(IF(Data_Noise!AN145="","",IF($B$3="On",IF(Data_Noise!AN145&lt;=0,0,IF($BZ145&gt;=Data_Noise!AN145,0,Data_Noise!AN145-$BZ145)),Data_Noise!AN145)),"")</f>
        <v>4343.2404360310466</v>
      </c>
      <c r="AO145" s="79">
        <f ca="1">IFERROR(IF(Data_Noise!AO145="","",IF($B$3="On",IF(Data_Noise!AO145&lt;=0,0,IF($BZ145&gt;=Data_Noise!AO145,0,Data_Noise!AO145-$BZ145)),Data_Noise!AO145)),"")</f>
        <v>4338.038399944</v>
      </c>
      <c r="AP145" s="79">
        <f ca="1">IFERROR(IF(Data_Noise!AP145="","",IF($B$3="On",IF(Data_Noise!AP145&lt;=0,0,IF($BZ145&gt;=Data_Noise!AP145,0,Data_Noise!AP145-$BZ145)),Data_Noise!AP145)),"")</f>
        <v>4334.4426158280066</v>
      </c>
      <c r="AQ145" s="79" t="str">
        <f>IFERROR(IF(Data_Noise!AQ145="","",IF($B$3="On",IF(Data_Noise!AQ145&lt;=0,0,IF($BZ145&gt;=Data_Noise!AQ145,0,Data_Noise!AQ145-$BZ145)),Data_Noise!AQ145)),"")</f>
        <v/>
      </c>
      <c r="AR145" s="79" t="str">
        <f>IFERROR(IF(Data_Noise!AR145="","",IF($B$3="On",IF(Data_Noise!AR145&lt;=0,0,IF($BZ145&gt;=Data_Noise!AR145,0,Data_Noise!AR145-$BZ145)),Data_Noise!AR145)),"")</f>
        <v/>
      </c>
      <c r="AS145" s="79" t="str">
        <f>IFERROR(IF(Data_Noise!AS145="","",IF($B$3="On",IF(Data_Noise!AS145&lt;=0,0,IF($BZ145&gt;=Data_Noise!AS145,0,Data_Noise!AS145-$BZ145)),Data_Noise!AS145)),"")</f>
        <v/>
      </c>
      <c r="AT145" s="79" t="str">
        <f>IFERROR(IF(Data_Noise!AT145="","",IF($B$3="On",IF(Data_Noise!AT145&lt;=0,0,IF($BZ145&gt;=Data_Noise!AT145,0,Data_Noise!AT145-$BZ145)),Data_Noise!AT145)),"")</f>
        <v/>
      </c>
      <c r="AU145" s="79" t="str">
        <f>IFERROR(IF(Data_Noise!AU145="","",IF($B$3="On",IF(Data_Noise!AU145&lt;=0,0,IF($BZ145&gt;=Data_Noise!AU145,0,Data_Noise!AU145-$BZ145)),Data_Noise!AU145)),"")</f>
        <v/>
      </c>
      <c r="AV145" s="79" t="str">
        <f>IFERROR(IF(Data_Noise!AV145="","",IF($B$3="On",IF(Data_Noise!AV145&lt;=0,0,IF($BZ145&gt;=Data_Noise!AV145,0,Data_Noise!AV145-$BZ145)),Data_Noise!AV145)),"")</f>
        <v/>
      </c>
      <c r="AW145" s="79" t="str">
        <f>IFERROR(IF(Data_Noise!AW145="","",IF($B$3="On",IF(Data_Noise!AW145&lt;=0,0,IF($BZ145&gt;=Data_Noise!AW145,0,Data_Noise!AW145-$BZ145)),Data_Noise!AW145)),"")</f>
        <v/>
      </c>
      <c r="AX145" s="79" t="str">
        <f>IFERROR(IF(Data_Noise!AX145="","",IF($B$3="On",IF(Data_Noise!AX145&lt;=0,0,IF($BZ145&gt;=Data_Noise!AX145,0,Data_Noise!AX145-$BZ145)),Data_Noise!AX145)),"")</f>
        <v/>
      </c>
      <c r="AY145" s="79" t="str">
        <f>IFERROR(IF(Data_Noise!AY145="","",IF($B$3="On",IF(Data_Noise!AY145&lt;=0,0,IF($BZ145&gt;=Data_Noise!AY145,0,Data_Noise!AY145-$BZ145)),Data_Noise!AY145)),"")</f>
        <v/>
      </c>
      <c r="AZ145" s="79" t="str">
        <f>IFERROR(IF(Data_Noise!AZ145="","",IF($B$3="On",IF(Data_Noise!AZ145&lt;=0,0,IF($BZ145&gt;=Data_Noise!AZ145,0,Data_Noise!AZ145-$BZ145)),Data_Noise!AZ145)),"")</f>
        <v/>
      </c>
      <c r="BA145">
        <f ca="1">IF(BA$3="","",Data_Noise!C145)</f>
        <v>17.96668076252945</v>
      </c>
      <c r="BB145">
        <f ca="1">IF(BB$3="","",Data_Noise!D145)</f>
        <v>18.429585550809268</v>
      </c>
      <c r="BC145">
        <f ca="1">IF(BC$3="","",Data_Noise!E145)</f>
        <v>14.206649095841108</v>
      </c>
      <c r="BD145">
        <f ca="1">IF(BD$3="","",Data_Noise!F145)</f>
        <v>9.6878893339352032</v>
      </c>
      <c r="BE145">
        <f ca="1">IF(BE$3="","",Data_Noise!G145)</f>
        <v>2.1508515541750035</v>
      </c>
      <c r="BF145">
        <f ca="1">IF(BF$3="","",Data_Noise!H145)</f>
        <v>-2.9088176651428839</v>
      </c>
      <c r="BG145">
        <f ca="1">IF(BG$3="","",Data_Noise!I145)</f>
        <v>-5.8109757393408472</v>
      </c>
      <c r="BH145">
        <f ca="1">IF(BH$3="","",Data_Noise!J145)</f>
        <v>-8.2734502442714799</v>
      </c>
      <c r="BI145">
        <f ca="1">IF(BI$3="","",Data_Noise!K145)</f>
        <v>-9.3621990951684673</v>
      </c>
      <c r="BJ145">
        <f ca="1">IF(BJ$3="","",Data_Noise!L145)</f>
        <v>-11.417891777980467</v>
      </c>
      <c r="BK145">
        <f ca="1">IF(BK$3="","",Data_Noise!M145)</f>
        <v>-10.254302750306573</v>
      </c>
      <c r="BL145">
        <f ca="1">IF(BL$3="","",Data_Noise!N145)</f>
        <v>-5.4888208492783006</v>
      </c>
      <c r="BM145">
        <f ca="1">IF(BM$3="","",Data_Noise!O145)</f>
        <v>10.079970178882066</v>
      </c>
      <c r="BN145" t="str">
        <f>IF(BN$3="","",Data_Noise!P145)</f>
        <v/>
      </c>
      <c r="BO145" t="str">
        <f>IF(BO$3="","",Data_Noise!Q145)</f>
        <v/>
      </c>
      <c r="BP145" t="str">
        <f>IF(BP$3="","",Data_Noise!R145)</f>
        <v/>
      </c>
      <c r="BQ145" t="str">
        <f>IF(BQ$3="","",Data_Noise!S145)</f>
        <v/>
      </c>
      <c r="BR145" t="str">
        <f>IF(BR$3="","",Data_Noise!T145)</f>
        <v/>
      </c>
      <c r="BS145" t="str">
        <f>IF(BS$3="","",Data_Noise!U145)</f>
        <v/>
      </c>
      <c r="BT145" t="str">
        <f>IF(BT$3="","",Data_Noise!V145)</f>
        <v/>
      </c>
      <c r="BU145" t="str">
        <f>IF(BU$3="","",Data_Noise!W145)</f>
        <v/>
      </c>
      <c r="BV145" t="str">
        <f>IF(BV$3="","",Data_Noise!X145)</f>
        <v/>
      </c>
      <c r="BW145" t="str">
        <f>IF(BW$3="","",Data_Noise!Y145)</f>
        <v/>
      </c>
      <c r="BX145" t="str">
        <f>IF(BX$3="","",Data_Noise!Z145)</f>
        <v/>
      </c>
      <c r="BY145" t="str">
        <f>IF(BY$3="","",Data_Noise!AA145)</f>
        <v/>
      </c>
      <c r="BZ145">
        <f t="shared" ca="1" si="3"/>
        <v>1.4619360272833137</v>
      </c>
    </row>
    <row r="146" spans="1:78" x14ac:dyDescent="0.25">
      <c r="A146" s="79">
        <f ca="1">Data_Initial!A146</f>
        <v>2</v>
      </c>
      <c r="B146" s="79" t="str">
        <f ca="1">Data_Initial!B146</f>
        <v>G9</v>
      </c>
      <c r="C146" s="79">
        <f ca="1">IFERROR(IF(Data_Noise!C146="","",IF($B$3="On",IF(Data_Noise!C146&lt;=0,0,IF($BZ146&gt;=Data_Noise!C146,0,Data_Noise!C146-$BZ146)),Data_Noise!C146)),"")</f>
        <v>2.0343576160866137</v>
      </c>
      <c r="D146" s="79">
        <f ca="1">IFERROR(IF(Data_Noise!D146="","",IF($B$3="On",IF(Data_Noise!D146&lt;=0,0,IF($BZ146&gt;=Data_Noise!D146,0,Data_Noise!D146-$BZ146)),Data_Noise!D146)),"")</f>
        <v>1.7567454484389857</v>
      </c>
      <c r="E146" s="79">
        <f ca="1">IFERROR(IF(Data_Noise!E146="","",IF($B$3="On",IF(Data_Noise!E146&lt;=0,0,IF($BZ146&gt;=Data_Noise!E146,0,Data_Noise!E146-$BZ146)),Data_Noise!E146)),"")</f>
        <v>3.3659726308771756</v>
      </c>
      <c r="F146" s="79">
        <f ca="1">IFERROR(IF(Data_Noise!F146="","",IF($B$3="On",IF(Data_Noise!F146&lt;=0,0,IF($BZ146&gt;=Data_Noise!F146,0,Data_Noise!F146-$BZ146)),Data_Noise!F146)),"")</f>
        <v>0</v>
      </c>
      <c r="G146" s="79">
        <f ca="1">IFERROR(IF(Data_Noise!G146="","",IF($B$3="On",IF(Data_Noise!G146&lt;=0,0,IF($BZ146&gt;=Data_Noise!G146,0,Data_Noise!G146-$BZ146)),Data_Noise!G146)),"")</f>
        <v>0</v>
      </c>
      <c r="H146" s="79">
        <f ca="1">IFERROR(IF(Data_Noise!H146="","",IF($B$3="On",IF(Data_Noise!H146&lt;=0,0,IF($BZ146&gt;=Data_Noise!H146,0,Data_Noise!H146-$BZ146)),Data_Noise!H146)),"")</f>
        <v>0</v>
      </c>
      <c r="I146" s="79">
        <f ca="1">IFERROR(IF(Data_Noise!I146="","",IF($B$3="On",IF(Data_Noise!I146&lt;=0,0,IF($BZ146&gt;=Data_Noise!I146,0,Data_Noise!I146-$BZ146)),Data_Noise!I146)),"")</f>
        <v>0.52414227808524783</v>
      </c>
      <c r="J146" s="79">
        <f ca="1">IFERROR(IF(Data_Noise!J146="","",IF($B$3="On",IF(Data_Noise!J146&lt;=0,0,IF($BZ146&gt;=Data_Noise!J146,0,Data_Noise!J146-$BZ146)),Data_Noise!J146)),"")</f>
        <v>0.27347930137957466</v>
      </c>
      <c r="K146" s="79">
        <f ca="1">IFERROR(IF(Data_Noise!K146="","",IF($B$3="On",IF(Data_Noise!K146&lt;=0,0,IF($BZ146&gt;=Data_Noise!K146,0,Data_Noise!K146-$BZ146)),Data_Noise!K146)),"")</f>
        <v>0</v>
      </c>
      <c r="L146" s="79">
        <f ca="1">IFERROR(IF(Data_Noise!L146="","",IF($B$3="On",IF(Data_Noise!L146&lt;=0,0,IF($BZ146&gt;=Data_Noise!L146,0,Data_Noise!L146-$BZ146)),Data_Noise!L146)),"")</f>
        <v>0</v>
      </c>
      <c r="M146" s="79">
        <f ca="1">IFERROR(IF(Data_Noise!M146="","",IF($B$3="On",IF(Data_Noise!M146&lt;=0,0,IF($BZ146&gt;=Data_Noise!M146,0,Data_Noise!M146-$BZ146)),Data_Noise!M146)),"")</f>
        <v>0</v>
      </c>
      <c r="N146" s="79">
        <f ca="1">IFERROR(IF(Data_Noise!N146="","",IF($B$3="On",IF(Data_Noise!N146&lt;=0,0,IF($BZ146&gt;=Data_Noise!N146,0,Data_Noise!N146-$BZ146)),Data_Noise!N146)),"")</f>
        <v>0.11198116269412095</v>
      </c>
      <c r="O146" s="79">
        <f ca="1">IFERROR(IF(Data_Noise!O146="","",IF($B$3="On",IF(Data_Noise!O146&lt;=0,0,IF($BZ146&gt;=Data_Noise!O146,0,Data_Noise!O146-$BZ146)),Data_Noise!O146)),"")</f>
        <v>0</v>
      </c>
      <c r="P146" s="79">
        <f ca="1">IFERROR(IF(Data_Noise!P146="","",IF($B$3="On",IF(Data_Noise!P146&lt;=0,0,IF($BZ146&gt;=Data_Noise!P146,0,Data_Noise!P146-$BZ146)),Data_Noise!P146)),"")</f>
        <v>0</v>
      </c>
      <c r="Q146" s="79">
        <f ca="1">IFERROR(IF(Data_Noise!Q146="","",IF($B$3="On",IF(Data_Noise!Q146&lt;=0,0,IF($BZ146&gt;=Data_Noise!Q146,0,Data_Noise!Q146-$BZ146)),Data_Noise!Q146)),"")</f>
        <v>0</v>
      </c>
      <c r="R146" s="79">
        <f ca="1">IFERROR(IF(Data_Noise!R146="","",IF($B$3="On",IF(Data_Noise!R146&lt;=0,0,IF($BZ146&gt;=Data_Noise!R146,0,Data_Noise!R146-$BZ146)),Data_Noise!R146)),"")</f>
        <v>0</v>
      </c>
      <c r="S146" s="79">
        <f ca="1">IFERROR(IF(Data_Noise!S146="","",IF($B$3="On",IF(Data_Noise!S146&lt;=0,0,IF($BZ146&gt;=Data_Noise!S146,0,Data_Noise!S146-$BZ146)),Data_Noise!S146)),"")</f>
        <v>0</v>
      </c>
      <c r="T146" s="79">
        <f ca="1">IFERROR(IF(Data_Noise!T146="","",IF($B$3="On",IF(Data_Noise!T146&lt;=0,0,IF($BZ146&gt;=Data_Noise!T146,0,Data_Noise!T146-$BZ146)),Data_Noise!T146)),"")</f>
        <v>0</v>
      </c>
      <c r="U146" s="79">
        <f ca="1">IFERROR(IF(Data_Noise!U146="","",IF($B$3="On",IF(Data_Noise!U146&lt;=0,0,IF($BZ146&gt;=Data_Noise!U146,0,Data_Noise!U146-$BZ146)),Data_Noise!U146)),"")</f>
        <v>0</v>
      </c>
      <c r="V146" s="79">
        <f ca="1">IFERROR(IF(Data_Noise!V146="","",IF($B$3="On",IF(Data_Noise!V146&lt;=0,0,IF($BZ146&gt;=Data_Noise!V146,0,Data_Noise!V146-$BZ146)),Data_Noise!V146)),"")</f>
        <v>0</v>
      </c>
      <c r="W146" s="79">
        <f ca="1">IFERROR(IF(Data_Noise!W146="","",IF($B$3="On",IF(Data_Noise!W146&lt;=0,0,IF($BZ146&gt;=Data_Noise!W146,0,Data_Noise!W146-$BZ146)),Data_Noise!W146)),"")</f>
        <v>0</v>
      </c>
      <c r="X146" s="79">
        <f ca="1">IFERROR(IF(Data_Noise!X146="","",IF($B$3="On",IF(Data_Noise!X146&lt;=0,0,IF($BZ146&gt;=Data_Noise!X146,0,Data_Noise!X146-$BZ146)),Data_Noise!X146)),"")</f>
        <v>0</v>
      </c>
      <c r="Y146" s="79">
        <f ca="1">IFERROR(IF(Data_Noise!Y146="","",IF($B$3="On",IF(Data_Noise!Y146&lt;=0,0,IF($BZ146&gt;=Data_Noise!Y146,0,Data_Noise!Y146-$BZ146)),Data_Noise!Y146)),"")</f>
        <v>0</v>
      </c>
      <c r="Z146" s="79">
        <f ca="1">IFERROR(IF(Data_Noise!Z146="","",IF($B$3="On",IF(Data_Noise!Z146&lt;=0,0,IF($BZ146&gt;=Data_Noise!Z146,0,Data_Noise!Z146-$BZ146)),Data_Noise!Z146)),"")</f>
        <v>0</v>
      </c>
      <c r="AA146" s="79">
        <f ca="1">IFERROR(IF(Data_Noise!AA146="","",IF($B$3="On",IF(Data_Noise!AA146&lt;=0,0,IF($BZ146&gt;=Data_Noise!AA146,0,Data_Noise!AA146-$BZ146)),Data_Noise!AA146)),"")</f>
        <v>0</v>
      </c>
      <c r="AB146" s="79">
        <f ca="1">IFERROR(IF(Data_Noise!AB146="","",IF($B$3="On",IF(Data_Noise!AB146&lt;=0,0,IF($BZ146&gt;=Data_Noise!AB146,0,Data_Noise!AB146-$BZ146)),Data_Noise!AB146)),"")</f>
        <v>0</v>
      </c>
      <c r="AC146" s="79">
        <f ca="1">IFERROR(IF(Data_Noise!AC146="","",IF($B$3="On",IF(Data_Noise!AC146&lt;=0,0,IF($BZ146&gt;=Data_Noise!AC146,0,Data_Noise!AC146-$BZ146)),Data_Noise!AC146)),"")</f>
        <v>0</v>
      </c>
      <c r="AD146" s="79">
        <f ca="1">IFERROR(IF(Data_Noise!AD146="","",IF($B$3="On",IF(Data_Noise!AD146&lt;=0,0,IF($BZ146&gt;=Data_Noise!AD146,0,Data_Noise!AD146-$BZ146)),Data_Noise!AD146)),"")</f>
        <v>0</v>
      </c>
      <c r="AE146" s="79">
        <f ca="1">IFERROR(IF(Data_Noise!AE146="","",IF($B$3="On",IF(Data_Noise!AE146&lt;=0,0,IF($BZ146&gt;=Data_Noise!AE146,0,Data_Noise!AE146-$BZ146)),Data_Noise!AE146)),"")</f>
        <v>0</v>
      </c>
      <c r="AF146" s="79">
        <f ca="1">IFERROR(IF(Data_Noise!AF146="","",IF($B$3="On",IF(Data_Noise!AF146&lt;=0,0,IF($BZ146&gt;=Data_Noise!AF146,0,Data_Noise!AF146-$BZ146)),Data_Noise!AF146)),"")</f>
        <v>0</v>
      </c>
      <c r="AG146" s="79">
        <f ca="1">IFERROR(IF(Data_Noise!AG146="","",IF($B$3="On",IF(Data_Noise!AG146&lt;=0,0,IF($BZ146&gt;=Data_Noise!AG146,0,Data_Noise!AG146-$BZ146)),Data_Noise!AG146)),"")</f>
        <v>0</v>
      </c>
      <c r="AH146" s="79">
        <f ca="1">IFERROR(IF(Data_Noise!AH146="","",IF($B$3="On",IF(Data_Noise!AH146&lt;=0,0,IF($BZ146&gt;=Data_Noise!AH146,0,Data_Noise!AH146-$BZ146)),Data_Noise!AH146)),"")</f>
        <v>0</v>
      </c>
      <c r="AI146" s="79">
        <f ca="1">IFERROR(IF(Data_Noise!AI146="","",IF($B$3="On",IF(Data_Noise!AI146&lt;=0,0,IF($BZ146&gt;=Data_Noise!AI146,0,Data_Noise!AI146-$BZ146)),Data_Noise!AI146)),"")</f>
        <v>0</v>
      </c>
      <c r="AJ146" s="79">
        <f ca="1">IFERROR(IF(Data_Noise!AJ146="","",IF($B$3="On",IF(Data_Noise!AJ146&lt;=0,0,IF($BZ146&gt;=Data_Noise!AJ146,0,Data_Noise!AJ146-$BZ146)),Data_Noise!AJ146)),"")</f>
        <v>0</v>
      </c>
      <c r="AK146" s="79">
        <f ca="1">IFERROR(IF(Data_Noise!AK146="","",IF($B$3="On",IF(Data_Noise!AK146&lt;=0,0,IF($BZ146&gt;=Data_Noise!AK146,0,Data_Noise!AK146-$BZ146)),Data_Noise!AK146)),"")</f>
        <v>0</v>
      </c>
      <c r="AL146" s="79">
        <f ca="1">IFERROR(IF(Data_Noise!AL146="","",IF($B$3="On",IF(Data_Noise!AL146&lt;=0,0,IF($BZ146&gt;=Data_Noise!AL146,0,Data_Noise!AL146-$BZ146)),Data_Noise!AL146)),"")</f>
        <v>1.1917655362633297</v>
      </c>
      <c r="AM146" s="79">
        <f ca="1">IFERROR(IF(Data_Noise!AM146="","",IF($B$3="On",IF(Data_Noise!AM146&lt;=0,0,IF($BZ146&gt;=Data_Noise!AM146,0,Data_Noise!AM146-$BZ146)),Data_Noise!AM146)),"")</f>
        <v>1.6649490294764584</v>
      </c>
      <c r="AN146" s="79">
        <f ca="1">IFERROR(IF(Data_Noise!AN146="","",IF($B$3="On",IF(Data_Noise!AN146&lt;=0,0,IF($BZ146&gt;=Data_Noise!AN146,0,Data_Noise!AN146-$BZ146)),Data_Noise!AN146)),"")</f>
        <v>1.3433203141931391</v>
      </c>
      <c r="AO146" s="79">
        <f ca="1">IFERROR(IF(Data_Noise!AO146="","",IF($B$3="On",IF(Data_Noise!AO146&lt;=0,0,IF($BZ146&gt;=Data_Noise!AO146,0,Data_Noise!AO146-$BZ146)),Data_Noise!AO146)),"")</f>
        <v>0</v>
      </c>
      <c r="AP146" s="79">
        <f ca="1">IFERROR(IF(Data_Noise!AP146="","",IF($B$3="On",IF(Data_Noise!AP146&lt;=0,0,IF($BZ146&gt;=Data_Noise!AP146,0,Data_Noise!AP146-$BZ146)),Data_Noise!AP146)),"")</f>
        <v>0</v>
      </c>
      <c r="AQ146" s="79" t="str">
        <f>IFERROR(IF(Data_Noise!AQ146="","",IF($B$3="On",IF(Data_Noise!AQ146&lt;=0,0,IF($BZ146&gt;=Data_Noise!AQ146,0,Data_Noise!AQ146-$BZ146)),Data_Noise!AQ146)),"")</f>
        <v/>
      </c>
      <c r="AR146" s="79" t="str">
        <f>IFERROR(IF(Data_Noise!AR146="","",IF($B$3="On",IF(Data_Noise!AR146&lt;=0,0,IF($BZ146&gt;=Data_Noise!AR146,0,Data_Noise!AR146-$BZ146)),Data_Noise!AR146)),"")</f>
        <v/>
      </c>
      <c r="AS146" s="79" t="str">
        <f>IFERROR(IF(Data_Noise!AS146="","",IF($B$3="On",IF(Data_Noise!AS146&lt;=0,0,IF($BZ146&gt;=Data_Noise!AS146,0,Data_Noise!AS146-$BZ146)),Data_Noise!AS146)),"")</f>
        <v/>
      </c>
      <c r="AT146" s="79" t="str">
        <f>IFERROR(IF(Data_Noise!AT146="","",IF($B$3="On",IF(Data_Noise!AT146&lt;=0,0,IF($BZ146&gt;=Data_Noise!AT146,0,Data_Noise!AT146-$BZ146)),Data_Noise!AT146)),"")</f>
        <v/>
      </c>
      <c r="AU146" s="79" t="str">
        <f>IFERROR(IF(Data_Noise!AU146="","",IF($B$3="On",IF(Data_Noise!AU146&lt;=0,0,IF($BZ146&gt;=Data_Noise!AU146,0,Data_Noise!AU146-$BZ146)),Data_Noise!AU146)),"")</f>
        <v/>
      </c>
      <c r="AV146" s="79" t="str">
        <f>IFERROR(IF(Data_Noise!AV146="","",IF($B$3="On",IF(Data_Noise!AV146&lt;=0,0,IF($BZ146&gt;=Data_Noise!AV146,0,Data_Noise!AV146-$BZ146)),Data_Noise!AV146)),"")</f>
        <v/>
      </c>
      <c r="AW146" s="79" t="str">
        <f>IFERROR(IF(Data_Noise!AW146="","",IF($B$3="On",IF(Data_Noise!AW146&lt;=0,0,IF($BZ146&gt;=Data_Noise!AW146,0,Data_Noise!AW146-$BZ146)),Data_Noise!AW146)),"")</f>
        <v/>
      </c>
      <c r="AX146" s="79" t="str">
        <f>IFERROR(IF(Data_Noise!AX146="","",IF($B$3="On",IF(Data_Noise!AX146&lt;=0,0,IF($BZ146&gt;=Data_Noise!AX146,0,Data_Noise!AX146-$BZ146)),Data_Noise!AX146)),"")</f>
        <v/>
      </c>
      <c r="AY146" s="79" t="str">
        <f>IFERROR(IF(Data_Noise!AY146="","",IF($B$3="On",IF(Data_Noise!AY146&lt;=0,0,IF($BZ146&gt;=Data_Noise!AY146,0,Data_Noise!AY146-$BZ146)),Data_Noise!AY146)),"")</f>
        <v/>
      </c>
      <c r="AZ146" s="79" t="str">
        <f>IFERROR(IF(Data_Noise!AZ146="","",IF($B$3="On",IF(Data_Noise!AZ146&lt;=0,0,IF($BZ146&gt;=Data_Noise!AZ146,0,Data_Noise!AZ146-$BZ146)),Data_Noise!AZ146)),"")</f>
        <v/>
      </c>
      <c r="BA146">
        <f ca="1">IF(BA$3="","",Data_Noise!C146)</f>
        <v>3.2328250426244249</v>
      </c>
      <c r="BB146">
        <f ca="1">IF(BB$3="","",Data_Noise!D146)</f>
        <v>2.9552128749767967</v>
      </c>
      <c r="BC146">
        <f ca="1">IF(BC$3="","",Data_Noise!E146)</f>
        <v>4.5644400574149868</v>
      </c>
      <c r="BD146">
        <f ca="1">IF(BD$3="","",Data_Noise!F146)</f>
        <v>0.7339886000713699</v>
      </c>
      <c r="BE146">
        <f ca="1">IF(BE$3="","",Data_Noise!G146)</f>
        <v>0.71144622972648675</v>
      </c>
      <c r="BF146">
        <f ca="1">IF(BF$3="","",Data_Noise!H146)</f>
        <v>-0.202589862238861</v>
      </c>
      <c r="BG146">
        <f ca="1">IF(BG$3="","",Data_Noise!I146)</f>
        <v>1.7226097046230588</v>
      </c>
      <c r="BH146">
        <f ca="1">IF(BH$3="","",Data_Noise!J146)</f>
        <v>1.4719467279173857</v>
      </c>
      <c r="BI146">
        <f ca="1">IF(BI$3="","",Data_Noise!K146)</f>
        <v>-4.8830666739526705E-2</v>
      </c>
      <c r="BJ146">
        <f ca="1">IF(BJ$3="","",Data_Noise!L146)</f>
        <v>-7.650293491057332E-2</v>
      </c>
      <c r="BK146">
        <f ca="1">IF(BK$3="","",Data_Noise!M146)</f>
        <v>-1.6169948997989996E-2</v>
      </c>
      <c r="BL146">
        <f ca="1">IF(BL$3="","",Data_Noise!N146)</f>
        <v>1.310448589231932</v>
      </c>
      <c r="BM146">
        <f ca="1">IF(BM$3="","",Data_Noise!O146)</f>
        <v>-0.77874786870795132</v>
      </c>
      <c r="BN146" t="str">
        <f>IF(BN$3="","",Data_Noise!P146)</f>
        <v/>
      </c>
      <c r="BO146" t="str">
        <f>IF(BO$3="","",Data_Noise!Q146)</f>
        <v/>
      </c>
      <c r="BP146" t="str">
        <f>IF(BP$3="","",Data_Noise!R146)</f>
        <v/>
      </c>
      <c r="BQ146" t="str">
        <f>IF(BQ$3="","",Data_Noise!S146)</f>
        <v/>
      </c>
      <c r="BR146" t="str">
        <f>IF(BR$3="","",Data_Noise!T146)</f>
        <v/>
      </c>
      <c r="BS146" t="str">
        <f>IF(BS$3="","",Data_Noise!U146)</f>
        <v/>
      </c>
      <c r="BT146" t="str">
        <f>IF(BT$3="","",Data_Noise!V146)</f>
        <v/>
      </c>
      <c r="BU146" t="str">
        <f>IF(BU$3="","",Data_Noise!W146)</f>
        <v/>
      </c>
      <c r="BV146" t="str">
        <f>IF(BV$3="","",Data_Noise!X146)</f>
        <v/>
      </c>
      <c r="BW146" t="str">
        <f>IF(BW$3="","",Data_Noise!Y146)</f>
        <v/>
      </c>
      <c r="BX146" t="str">
        <f>IF(BX$3="","",Data_Noise!Z146)</f>
        <v/>
      </c>
      <c r="BY146" t="str">
        <f>IF(BY$3="","",Data_Noise!AA146)</f>
        <v/>
      </c>
      <c r="BZ146">
        <f t="shared" ca="1" si="3"/>
        <v>1.198467426537811</v>
      </c>
    </row>
    <row r="147" spans="1:78" x14ac:dyDescent="0.25">
      <c r="A147" s="79">
        <f ca="1">Data_Initial!A147</f>
        <v>2</v>
      </c>
      <c r="B147" s="79" t="str">
        <f ca="1">Data_Initial!B147</f>
        <v>H9</v>
      </c>
      <c r="C147" s="79">
        <f ca="1">IFERROR(IF(Data_Noise!C147="","",IF($B$3="On",IF(Data_Noise!C147&lt;=0,0,IF($BZ147&gt;=Data_Noise!C147,0,Data_Noise!C147-$BZ147)),Data_Noise!C147)),"")</f>
        <v>26.171205333650228</v>
      </c>
      <c r="D147" s="79">
        <f ca="1">IFERROR(IF(Data_Noise!D147="","",IF($B$3="On",IF(Data_Noise!D147&lt;=0,0,IF($BZ147&gt;=Data_Noise!D147,0,Data_Noise!D147-$BZ147)),Data_Noise!D147)),"")</f>
        <v>21.220239986791462</v>
      </c>
      <c r="E147" s="79">
        <f ca="1">IFERROR(IF(Data_Noise!E147="","",IF($B$3="On",IF(Data_Noise!E147&lt;=0,0,IF($BZ147&gt;=Data_Noise!E147,0,Data_Noise!E147-$BZ147)),Data_Noise!E147)),"")</f>
        <v>13.849923707603432</v>
      </c>
      <c r="F147" s="79">
        <f ca="1">IFERROR(IF(Data_Noise!F147="","",IF($B$3="On",IF(Data_Noise!F147&lt;=0,0,IF($BZ147&gt;=Data_Noise!F147,0,Data_Noise!F147-$BZ147)),Data_Noise!F147)),"")</f>
        <v>3.6050101512911423</v>
      </c>
      <c r="G147" s="79">
        <f ca="1">IFERROR(IF(Data_Noise!G147="","",IF($B$3="On",IF(Data_Noise!G147&lt;=0,0,IF($BZ147&gt;=Data_Noise!G147,0,Data_Noise!G147-$BZ147)),Data_Noise!G147)),"")</f>
        <v>0</v>
      </c>
      <c r="H147" s="79">
        <f ca="1">IFERROR(IF(Data_Noise!H147="","",IF($B$3="On",IF(Data_Noise!H147&lt;=0,0,IF($BZ147&gt;=Data_Noise!H147,0,Data_Noise!H147-$BZ147)),Data_Noise!H147)),"")</f>
        <v>0</v>
      </c>
      <c r="I147" s="79">
        <f ca="1">IFERROR(IF(Data_Noise!I147="","",IF($B$3="On",IF(Data_Noise!I147&lt;=0,0,IF($BZ147&gt;=Data_Noise!I147,0,Data_Noise!I147-$BZ147)),Data_Noise!I147)),"")</f>
        <v>0</v>
      </c>
      <c r="J147" s="79">
        <f ca="1">IFERROR(IF(Data_Noise!J147="","",IF($B$3="On",IF(Data_Noise!J147&lt;=0,0,IF($BZ147&gt;=Data_Noise!J147,0,Data_Noise!J147-$BZ147)),Data_Noise!J147)),"")</f>
        <v>0</v>
      </c>
      <c r="K147" s="79">
        <f ca="1">IFERROR(IF(Data_Noise!K147="","",IF($B$3="On",IF(Data_Noise!K147&lt;=0,0,IF($BZ147&gt;=Data_Noise!K147,0,Data_Noise!K147-$BZ147)),Data_Noise!K147)),"")</f>
        <v>0</v>
      </c>
      <c r="L147" s="79">
        <f ca="1">IFERROR(IF(Data_Noise!L147="","",IF($B$3="On",IF(Data_Noise!L147&lt;=0,0,IF($BZ147&gt;=Data_Noise!L147,0,Data_Noise!L147-$BZ147)),Data_Noise!L147)),"")</f>
        <v>0</v>
      </c>
      <c r="M147" s="79">
        <f ca="1">IFERROR(IF(Data_Noise!M147="","",IF($B$3="On",IF(Data_Noise!M147&lt;=0,0,IF($BZ147&gt;=Data_Noise!M147,0,Data_Noise!M147-$BZ147)),Data_Noise!M147)),"")</f>
        <v>0</v>
      </c>
      <c r="N147" s="79">
        <f ca="1">IFERROR(IF(Data_Noise!N147="","",IF($B$3="On",IF(Data_Noise!N147&lt;=0,0,IF($BZ147&gt;=Data_Noise!N147,0,Data_Noise!N147-$BZ147)),Data_Noise!N147)),"")</f>
        <v>0</v>
      </c>
      <c r="O147" s="79">
        <f ca="1">IFERROR(IF(Data_Noise!O147="","",IF($B$3="On",IF(Data_Noise!O147&lt;=0,0,IF($BZ147&gt;=Data_Noise!O147,0,Data_Noise!O147-$BZ147)),Data_Noise!O147)),"")</f>
        <v>6.6606721919195628</v>
      </c>
      <c r="P147" s="79">
        <f ca="1">IFERROR(IF(Data_Noise!P147="","",IF($B$3="On",IF(Data_Noise!P147&lt;=0,0,IF($BZ147&gt;=Data_Noise!P147,0,Data_Noise!P147-$BZ147)),Data_Noise!P147)),"")</f>
        <v>34.092224335085419</v>
      </c>
      <c r="Q147" s="79">
        <f ca="1">IFERROR(IF(Data_Noise!Q147="","",IF($B$3="On",IF(Data_Noise!Q147&lt;=0,0,IF($BZ147&gt;=Data_Noise!Q147,0,Data_Noise!Q147-$BZ147)),Data_Noise!Q147)),"")</f>
        <v>88.279068557351337</v>
      </c>
      <c r="R147" s="79">
        <f ca="1">IFERROR(IF(Data_Noise!R147="","",IF($B$3="On",IF(Data_Noise!R147&lt;=0,0,IF($BZ147&gt;=Data_Noise!R147,0,Data_Noise!R147-$BZ147)),Data_Noise!R147)),"")</f>
        <v>191.4384201494525</v>
      </c>
      <c r="S147" s="79">
        <f ca="1">IFERROR(IF(Data_Noise!S147="","",IF($B$3="On",IF(Data_Noise!S147&lt;=0,0,IF($BZ147&gt;=Data_Noise!S147,0,Data_Noise!S147-$BZ147)),Data_Noise!S147)),"")</f>
        <v>373.31031210145574</v>
      </c>
      <c r="T147" s="79">
        <f ca="1">IFERROR(IF(Data_Noise!T147="","",IF($B$3="On",IF(Data_Noise!T147&lt;=0,0,IF($BZ147&gt;=Data_Noise!T147,0,Data_Noise!T147-$BZ147)),Data_Noise!T147)),"")</f>
        <v>677.77676480679975</v>
      </c>
      <c r="U147" s="79">
        <f ca="1">IFERROR(IF(Data_Noise!U147="","",IF($B$3="On",IF(Data_Noise!U147&lt;=0,0,IF($BZ147&gt;=Data_Noise!U147,0,Data_Noise!U147-$BZ147)),Data_Noise!U147)),"")</f>
        <v>1137.0080590515413</v>
      </c>
      <c r="V147" s="79">
        <f ca="1">IFERROR(IF(Data_Noise!V147="","",IF($B$3="On",IF(Data_Noise!V147&lt;=0,0,IF($BZ147&gt;=Data_Noise!V147,0,Data_Noise!V147-$BZ147)),Data_Noise!V147)),"")</f>
        <v>1710.6728553534879</v>
      </c>
      <c r="W147" s="79">
        <f ca="1">IFERROR(IF(Data_Noise!W147="","",IF($B$3="On",IF(Data_Noise!W147&lt;=0,0,IF($BZ147&gt;=Data_Noise!W147,0,Data_Noise!W147-$BZ147)),Data_Noise!W147)),"")</f>
        <v>2309.3722852151777</v>
      </c>
      <c r="X147" s="79">
        <f ca="1">IFERROR(IF(Data_Noise!X147="","",IF($B$3="On",IF(Data_Noise!X147&lt;=0,0,IF($BZ147&gt;=Data_Noise!X147,0,Data_Noise!X147-$BZ147)),Data_Noise!X147)),"")</f>
        <v>2831.0515170151743</v>
      </c>
      <c r="Y147" s="79">
        <f ca="1">IFERROR(IF(Data_Noise!Y147="","",IF($B$3="On",IF(Data_Noise!Y147&lt;=0,0,IF($BZ147&gt;=Data_Noise!Y147,0,Data_Noise!Y147-$BZ147)),Data_Noise!Y147)),"")</f>
        <v>3225.4651718300274</v>
      </c>
      <c r="Z147" s="79">
        <f ca="1">IFERROR(IF(Data_Noise!Z147="","",IF($B$3="On",IF(Data_Noise!Z147&lt;=0,0,IF($BZ147&gt;=Data_Noise!Z147,0,Data_Noise!Z147-$BZ147)),Data_Noise!Z147)),"")</f>
        <v>3494.449239214091</v>
      </c>
      <c r="AA147" s="79">
        <f ca="1">IFERROR(IF(Data_Noise!AA147="","",IF($B$3="On",IF(Data_Noise!AA147&lt;=0,0,IF($BZ147&gt;=Data_Noise!AA147,0,Data_Noise!AA147-$BZ147)),Data_Noise!AA147)),"")</f>
        <v>3662.0975709195682</v>
      </c>
      <c r="AB147" s="79">
        <f ca="1">IFERROR(IF(Data_Noise!AB147="","",IF($B$3="On",IF(Data_Noise!AB147&lt;=0,0,IF($BZ147&gt;=Data_Noise!AB147,0,Data_Noise!AB147-$BZ147)),Data_Noise!AB147)),"")</f>
        <v>3763.6295267571882</v>
      </c>
      <c r="AC147" s="79">
        <f ca="1">IFERROR(IF(Data_Noise!AC147="","",IF($B$3="On",IF(Data_Noise!AC147&lt;=0,0,IF($BZ147&gt;=Data_Noise!AC147,0,Data_Noise!AC147-$BZ147)),Data_Noise!AC147)),"")</f>
        <v>3825.1838363913075</v>
      </c>
      <c r="AD147" s="79">
        <f ca="1">IFERROR(IF(Data_Noise!AD147="","",IF($B$3="On",IF(Data_Noise!AD147&lt;=0,0,IF($BZ147&gt;=Data_Noise!AD147,0,Data_Noise!AD147-$BZ147)),Data_Noise!AD147)),"")</f>
        <v>3866.8341640908575</v>
      </c>
      <c r="AE147" s="79">
        <f ca="1">IFERROR(IF(Data_Noise!AE147="","",IF($B$3="On",IF(Data_Noise!AE147&lt;=0,0,IF($BZ147&gt;=Data_Noise!AE147,0,Data_Noise!AE147-$BZ147)),Data_Noise!AE147)),"")</f>
        <v>3895.8515330304381</v>
      </c>
      <c r="AF147" s="79">
        <f ca="1">IFERROR(IF(Data_Noise!AF147="","",IF($B$3="On",IF(Data_Noise!AF147&lt;=0,0,IF($BZ147&gt;=Data_Noise!AF147,0,Data_Noise!AF147-$BZ147)),Data_Noise!AF147)),"")</f>
        <v>3913.1258125355644</v>
      </c>
      <c r="AG147" s="79">
        <f ca="1">IFERROR(IF(Data_Noise!AG147="","",IF($B$3="On",IF(Data_Noise!AG147&lt;=0,0,IF($BZ147&gt;=Data_Noise!AG147,0,Data_Noise!AG147-$BZ147)),Data_Noise!AG147)),"")</f>
        <v>3920.651109911104</v>
      </c>
      <c r="AH147" s="79">
        <f ca="1">IFERROR(IF(Data_Noise!AH147="","",IF($B$3="On",IF(Data_Noise!AH147&lt;=0,0,IF($BZ147&gt;=Data_Noise!AH147,0,Data_Noise!AH147-$BZ147)),Data_Noise!AH147)),"")</f>
        <v>3924.4898762928278</v>
      </c>
      <c r="AI147" s="79">
        <f ca="1">IFERROR(IF(Data_Noise!AI147="","",IF($B$3="On",IF(Data_Noise!AI147&lt;=0,0,IF($BZ147&gt;=Data_Noise!AI147,0,Data_Noise!AI147-$BZ147)),Data_Noise!AI147)),"")</f>
        <v>3927.800662562001</v>
      </c>
      <c r="AJ147" s="79">
        <f ca="1">IFERROR(IF(Data_Noise!AJ147="","",IF($B$3="On",IF(Data_Noise!AJ147&lt;=0,0,IF($BZ147&gt;=Data_Noise!AJ147,0,Data_Noise!AJ147-$BZ147)),Data_Noise!AJ147)),"")</f>
        <v>3931.5734933501012</v>
      </c>
      <c r="AK147" s="79">
        <f ca="1">IFERROR(IF(Data_Noise!AK147="","",IF($B$3="On",IF(Data_Noise!AK147&lt;=0,0,IF($BZ147&gt;=Data_Noise!AK147,0,Data_Noise!AK147-$BZ147)),Data_Noise!AK147)),"")</f>
        <v>3933.3954172842609</v>
      </c>
      <c r="AL147" s="79">
        <f ca="1">IFERROR(IF(Data_Noise!AL147="","",IF($B$3="On",IF(Data_Noise!AL147&lt;=0,0,IF($BZ147&gt;=Data_Noise!AL147,0,Data_Noise!AL147-$BZ147)),Data_Noise!AL147)),"")</f>
        <v>3934.3192553793006</v>
      </c>
      <c r="AM147" s="79">
        <f ca="1">IFERROR(IF(Data_Noise!AM147="","",IF($B$3="On",IF(Data_Noise!AM147&lt;=0,0,IF($BZ147&gt;=Data_Noise!AM147,0,Data_Noise!AM147-$BZ147)),Data_Noise!AM147)),"")</f>
        <v>3933.8224174399211</v>
      </c>
      <c r="AN147" s="79">
        <f ca="1">IFERROR(IF(Data_Noise!AN147="","",IF($B$3="On",IF(Data_Noise!AN147&lt;=0,0,IF($BZ147&gt;=Data_Noise!AN147,0,Data_Noise!AN147-$BZ147)),Data_Noise!AN147)),"")</f>
        <v>3932.4944686810277</v>
      </c>
      <c r="AO147" s="79">
        <f ca="1">IFERROR(IF(Data_Noise!AO147="","",IF($B$3="On",IF(Data_Noise!AO147&lt;=0,0,IF($BZ147&gt;=Data_Noise!AO147,0,Data_Noise!AO147-$BZ147)),Data_Noise!AO147)),"")</f>
        <v>3927.8676099296649</v>
      </c>
      <c r="AP147" s="79">
        <f ca="1">IFERROR(IF(Data_Noise!AP147="","",IF($B$3="On",IF(Data_Noise!AP147&lt;=0,0,IF($BZ147&gt;=Data_Noise!AP147,0,Data_Noise!AP147-$BZ147)),Data_Noise!AP147)),"")</f>
        <v>3925.2817617770511</v>
      </c>
      <c r="AQ147" s="79" t="str">
        <f>IFERROR(IF(Data_Noise!AQ147="","",IF($B$3="On",IF(Data_Noise!AQ147&lt;=0,0,IF($BZ147&gt;=Data_Noise!AQ147,0,Data_Noise!AQ147-$BZ147)),Data_Noise!AQ147)),"")</f>
        <v/>
      </c>
      <c r="AR147" s="79" t="str">
        <f>IFERROR(IF(Data_Noise!AR147="","",IF($B$3="On",IF(Data_Noise!AR147&lt;=0,0,IF($BZ147&gt;=Data_Noise!AR147,0,Data_Noise!AR147-$BZ147)),Data_Noise!AR147)),"")</f>
        <v/>
      </c>
      <c r="AS147" s="79" t="str">
        <f>IFERROR(IF(Data_Noise!AS147="","",IF($B$3="On",IF(Data_Noise!AS147&lt;=0,0,IF($BZ147&gt;=Data_Noise!AS147,0,Data_Noise!AS147-$BZ147)),Data_Noise!AS147)),"")</f>
        <v/>
      </c>
      <c r="AT147" s="79" t="str">
        <f>IFERROR(IF(Data_Noise!AT147="","",IF($B$3="On",IF(Data_Noise!AT147&lt;=0,0,IF($BZ147&gt;=Data_Noise!AT147,0,Data_Noise!AT147-$BZ147)),Data_Noise!AT147)),"")</f>
        <v/>
      </c>
      <c r="AU147" s="79" t="str">
        <f>IFERROR(IF(Data_Noise!AU147="","",IF($B$3="On",IF(Data_Noise!AU147&lt;=0,0,IF($BZ147&gt;=Data_Noise!AU147,0,Data_Noise!AU147-$BZ147)),Data_Noise!AU147)),"")</f>
        <v/>
      </c>
      <c r="AV147" s="79" t="str">
        <f>IFERROR(IF(Data_Noise!AV147="","",IF($B$3="On",IF(Data_Noise!AV147&lt;=0,0,IF($BZ147&gt;=Data_Noise!AV147,0,Data_Noise!AV147-$BZ147)),Data_Noise!AV147)),"")</f>
        <v/>
      </c>
      <c r="AW147" s="79" t="str">
        <f>IFERROR(IF(Data_Noise!AW147="","",IF($B$3="On",IF(Data_Noise!AW147&lt;=0,0,IF($BZ147&gt;=Data_Noise!AW147,0,Data_Noise!AW147-$BZ147)),Data_Noise!AW147)),"")</f>
        <v/>
      </c>
      <c r="AX147" s="79" t="str">
        <f>IFERROR(IF(Data_Noise!AX147="","",IF($B$3="On",IF(Data_Noise!AX147&lt;=0,0,IF($BZ147&gt;=Data_Noise!AX147,0,Data_Noise!AX147-$BZ147)),Data_Noise!AX147)),"")</f>
        <v/>
      </c>
      <c r="AY147" s="79" t="str">
        <f>IFERROR(IF(Data_Noise!AY147="","",IF($B$3="On",IF(Data_Noise!AY147&lt;=0,0,IF($BZ147&gt;=Data_Noise!AY147,0,Data_Noise!AY147-$BZ147)),Data_Noise!AY147)),"")</f>
        <v/>
      </c>
      <c r="AZ147" s="79" t="str">
        <f>IFERROR(IF(Data_Noise!AZ147="","",IF($B$3="On",IF(Data_Noise!AZ147&lt;=0,0,IF($BZ147&gt;=Data_Noise!AZ147,0,Data_Noise!AZ147-$BZ147)),Data_Noise!AZ147)),"")</f>
        <v/>
      </c>
      <c r="BA147">
        <f ca="1">IF(BA$3="","",Data_Noise!C147)</f>
        <v>29.5637274610792</v>
      </c>
      <c r="BB147">
        <f ca="1">IF(BB$3="","",Data_Noise!D147)</f>
        <v>24.612762114220434</v>
      </c>
      <c r="BC147">
        <f ca="1">IF(BC$3="","",Data_Noise!E147)</f>
        <v>17.242445835032402</v>
      </c>
      <c r="BD147">
        <f ca="1">IF(BD$3="","",Data_Noise!F147)</f>
        <v>6.9975322787201124</v>
      </c>
      <c r="BE147">
        <f ca="1">IF(BE$3="","",Data_Noise!G147)</f>
        <v>2.3502617394251479</v>
      </c>
      <c r="BF147">
        <f ca="1">IF(BF$3="","",Data_Noise!H147)</f>
        <v>-2.2326391310978884</v>
      </c>
      <c r="BG147">
        <f ca="1">IF(BG$3="","",Data_Noise!I147)</f>
        <v>-3.112074542959212</v>
      </c>
      <c r="BH147">
        <f ca="1">IF(BH$3="","",Data_Noise!J147)</f>
        <v>-6.5934546585234202</v>
      </c>
      <c r="BI147">
        <f ca="1">IF(BI$3="","",Data_Noise!K147)</f>
        <v>-10.089004663232586</v>
      </c>
      <c r="BJ147">
        <f ca="1">IF(BJ$3="","",Data_Noise!L147)</f>
        <v>-12.364182652816007</v>
      </c>
      <c r="BK147">
        <f ca="1">IF(BK$3="","",Data_Noise!M147)</f>
        <v>-10.253101622346557</v>
      </c>
      <c r="BL147">
        <f ca="1">IF(BL$3="","",Data_Noise!N147)</f>
        <v>-2.0726788202735675</v>
      </c>
      <c r="BM147">
        <f ca="1">IF(BM$3="","",Data_Noise!O147)</f>
        <v>10.053194319348533</v>
      </c>
      <c r="BN147" t="str">
        <f>IF(BN$3="","",Data_Noise!P147)</f>
        <v/>
      </c>
      <c r="BO147" t="str">
        <f>IF(BO$3="","",Data_Noise!Q147)</f>
        <v/>
      </c>
      <c r="BP147" t="str">
        <f>IF(BP$3="","",Data_Noise!R147)</f>
        <v/>
      </c>
      <c r="BQ147" t="str">
        <f>IF(BQ$3="","",Data_Noise!S147)</f>
        <v/>
      </c>
      <c r="BR147" t="str">
        <f>IF(BR$3="","",Data_Noise!T147)</f>
        <v/>
      </c>
      <c r="BS147" t="str">
        <f>IF(BS$3="","",Data_Noise!U147)</f>
        <v/>
      </c>
      <c r="BT147" t="str">
        <f>IF(BT$3="","",Data_Noise!V147)</f>
        <v/>
      </c>
      <c r="BU147" t="str">
        <f>IF(BU$3="","",Data_Noise!W147)</f>
        <v/>
      </c>
      <c r="BV147" t="str">
        <f>IF(BV$3="","",Data_Noise!X147)</f>
        <v/>
      </c>
      <c r="BW147" t="str">
        <f>IF(BW$3="","",Data_Noise!Y147)</f>
        <v/>
      </c>
      <c r="BX147" t="str">
        <f>IF(BX$3="","",Data_Noise!Z147)</f>
        <v/>
      </c>
      <c r="BY147" t="str">
        <f>IF(BY$3="","",Data_Noise!AA147)</f>
        <v/>
      </c>
      <c r="BZ147">
        <f t="shared" ca="1" si="3"/>
        <v>3.3925221274289701</v>
      </c>
    </row>
    <row r="148" spans="1:78" x14ac:dyDescent="0.25">
      <c r="A148" s="79"/>
      <c r="B148" s="79"/>
      <c r="C148" s="79"/>
      <c r="D148" s="79"/>
      <c r="E148" s="79"/>
      <c r="F148" s="79"/>
      <c r="G148" s="79"/>
      <c r="H148" s="79"/>
      <c r="I148" s="79"/>
      <c r="J148" s="79"/>
      <c r="K148" s="79"/>
      <c r="L148" s="79"/>
      <c r="M148" s="79"/>
      <c r="N148" s="79"/>
      <c r="O148" s="79"/>
      <c r="P148" s="79"/>
      <c r="Q148" s="79"/>
      <c r="R148" s="79"/>
      <c r="S148" s="79"/>
      <c r="T148" s="79"/>
      <c r="U148" s="79"/>
      <c r="V148" s="79"/>
      <c r="W148" s="79"/>
      <c r="X148" s="79"/>
      <c r="Y148" s="79"/>
      <c r="Z148" s="79"/>
      <c r="AA148" s="79"/>
      <c r="AB148" s="79"/>
      <c r="AC148" s="79"/>
      <c r="AD148" s="79"/>
      <c r="AE148" s="79"/>
      <c r="AF148" s="79"/>
      <c r="AG148" s="79"/>
      <c r="AH148" s="79"/>
      <c r="AI148" s="79"/>
      <c r="AJ148" s="79"/>
      <c r="AK148" s="79"/>
      <c r="AL148" s="79"/>
      <c r="AM148" s="79"/>
      <c r="AN148" s="79"/>
      <c r="AO148" s="79"/>
      <c r="AP148" s="79"/>
      <c r="AQ148" s="79"/>
      <c r="AR148" s="79"/>
      <c r="AS148" s="79"/>
      <c r="AT148" s="79"/>
      <c r="AU148" s="79"/>
      <c r="AV148" s="79"/>
      <c r="AW148" s="79"/>
      <c r="AX148" s="79"/>
      <c r="AY148" s="79"/>
      <c r="AZ148" s="79"/>
    </row>
    <row r="149" spans="1:78" x14ac:dyDescent="0.25">
      <c r="A149" s="79"/>
      <c r="B149" s="79"/>
      <c r="C149" s="79"/>
      <c r="D149" s="79"/>
      <c r="E149" s="79"/>
      <c r="F149" s="79"/>
      <c r="G149" s="79"/>
      <c r="H149" s="79"/>
      <c r="I149" s="79"/>
      <c r="J149" s="79"/>
      <c r="K149" s="79"/>
      <c r="L149" s="79"/>
      <c r="M149" s="79"/>
      <c r="N149" s="79"/>
      <c r="O149" s="79"/>
      <c r="P149" s="79"/>
      <c r="Q149" s="79"/>
      <c r="R149" s="79"/>
      <c r="S149" s="79"/>
      <c r="T149" s="79"/>
      <c r="U149" s="79"/>
      <c r="V149" s="79"/>
      <c r="W149" s="79"/>
      <c r="X149" s="79"/>
      <c r="Y149" s="79"/>
      <c r="Z149" s="79"/>
      <c r="AA149" s="79"/>
      <c r="AB149" s="79"/>
      <c r="AC149" s="79"/>
      <c r="AD149" s="79"/>
      <c r="AE149" s="79"/>
      <c r="AF149" s="79"/>
      <c r="AG149" s="79"/>
      <c r="AH149" s="79"/>
      <c r="AI149" s="79"/>
      <c r="AJ149" s="79"/>
      <c r="AK149" s="79"/>
      <c r="AL149" s="79"/>
      <c r="AM149" s="79"/>
      <c r="AN149" s="79"/>
      <c r="AO149" s="79"/>
      <c r="AP149" s="79"/>
      <c r="AQ149" s="79"/>
      <c r="AR149" s="79"/>
      <c r="AS149" s="79"/>
      <c r="AT149" s="79"/>
      <c r="AU149" s="79"/>
      <c r="AV149" s="79"/>
      <c r="AW149" s="79"/>
      <c r="AX149" s="79"/>
      <c r="AY149" s="79"/>
      <c r="AZ149" s="79"/>
    </row>
    <row r="150" spans="1:78" x14ac:dyDescent="0.25">
      <c r="A150" s="79"/>
      <c r="B150" s="79"/>
      <c r="C150" s="79"/>
      <c r="D150" s="79"/>
      <c r="E150" s="79"/>
      <c r="F150" s="79"/>
      <c r="G150" s="79"/>
      <c r="H150" s="79"/>
      <c r="I150" s="79"/>
      <c r="J150" s="79"/>
      <c r="K150" s="79"/>
      <c r="L150" s="79"/>
      <c r="M150" s="79"/>
      <c r="N150" s="79"/>
      <c r="O150" s="79"/>
      <c r="P150" s="79"/>
      <c r="Q150" s="79"/>
      <c r="R150" s="79"/>
      <c r="S150" s="79"/>
      <c r="T150" s="79"/>
      <c r="U150" s="79"/>
      <c r="V150" s="79"/>
      <c r="W150" s="79"/>
      <c r="X150" s="79"/>
      <c r="Y150" s="79"/>
      <c r="Z150" s="79"/>
      <c r="AA150" s="79"/>
      <c r="AB150" s="79"/>
      <c r="AC150" s="79"/>
      <c r="AD150" s="79"/>
      <c r="AE150" s="79"/>
      <c r="AF150" s="79"/>
      <c r="AG150" s="79"/>
      <c r="AH150" s="79"/>
      <c r="AI150" s="79"/>
      <c r="AJ150" s="79"/>
      <c r="AK150" s="79"/>
      <c r="AL150" s="79"/>
      <c r="AM150" s="79"/>
      <c r="AN150" s="79"/>
      <c r="AO150" s="79"/>
      <c r="AP150" s="79"/>
      <c r="AQ150" s="79"/>
      <c r="AR150" s="79"/>
      <c r="AS150" s="79"/>
      <c r="AT150" s="79"/>
      <c r="AU150" s="79"/>
      <c r="AV150" s="79"/>
      <c r="AW150" s="79"/>
      <c r="AX150" s="79"/>
      <c r="AY150" s="79"/>
      <c r="AZ150" s="79"/>
    </row>
    <row r="151" spans="1:78" x14ac:dyDescent="0.25">
      <c r="A151" s="79"/>
      <c r="B151" s="79"/>
      <c r="C151" s="79"/>
      <c r="D151" s="79"/>
      <c r="E151" s="79"/>
      <c r="F151" s="79"/>
      <c r="G151" s="79"/>
      <c r="H151" s="79"/>
      <c r="I151" s="79"/>
      <c r="J151" s="79"/>
      <c r="K151" s="79"/>
      <c r="L151" s="79"/>
      <c r="M151" s="79"/>
      <c r="N151" s="79"/>
      <c r="O151" s="79"/>
      <c r="P151" s="79"/>
      <c r="Q151" s="79"/>
      <c r="R151" s="79"/>
      <c r="S151" s="79"/>
      <c r="T151" s="79"/>
      <c r="U151" s="79"/>
      <c r="V151" s="79"/>
      <c r="W151" s="79"/>
      <c r="X151" s="79"/>
      <c r="Y151" s="79"/>
      <c r="Z151" s="79"/>
      <c r="AA151" s="79"/>
      <c r="AB151" s="79"/>
      <c r="AC151" s="79"/>
      <c r="AD151" s="79"/>
      <c r="AE151" s="79"/>
      <c r="AF151" s="79"/>
      <c r="AG151" s="79"/>
      <c r="AH151" s="79"/>
      <c r="AI151" s="79"/>
      <c r="AJ151" s="79"/>
      <c r="AK151" s="79"/>
      <c r="AL151" s="79"/>
      <c r="AM151" s="79"/>
      <c r="AN151" s="79"/>
      <c r="AO151" s="79"/>
      <c r="AP151" s="79"/>
      <c r="AQ151" s="79"/>
      <c r="AR151" s="79"/>
      <c r="AS151" s="79"/>
      <c r="AT151" s="79"/>
      <c r="AU151" s="79"/>
      <c r="AV151" s="79"/>
      <c r="AW151" s="79"/>
      <c r="AX151" s="79"/>
      <c r="AY151" s="79"/>
      <c r="AZ151" s="79"/>
    </row>
    <row r="152" spans="1:78" x14ac:dyDescent="0.25">
      <c r="A152" s="79"/>
      <c r="B152" s="79"/>
      <c r="C152" s="79"/>
      <c r="D152" s="79"/>
      <c r="E152" s="79"/>
      <c r="F152" s="79"/>
      <c r="G152" s="79"/>
      <c r="H152" s="79"/>
      <c r="I152" s="79"/>
      <c r="J152" s="79"/>
      <c r="K152" s="79"/>
      <c r="L152" s="79"/>
      <c r="M152" s="79"/>
      <c r="N152" s="79"/>
      <c r="O152" s="79"/>
      <c r="P152" s="79"/>
      <c r="Q152" s="79"/>
      <c r="R152" s="79"/>
      <c r="S152" s="79"/>
      <c r="T152" s="79"/>
      <c r="U152" s="79"/>
      <c r="V152" s="79"/>
      <c r="W152" s="79"/>
      <c r="X152" s="79"/>
      <c r="Y152" s="79"/>
      <c r="Z152" s="79"/>
      <c r="AA152" s="79"/>
      <c r="AB152" s="79"/>
      <c r="AC152" s="79"/>
      <c r="AD152" s="79"/>
      <c r="AE152" s="79"/>
      <c r="AF152" s="79"/>
      <c r="AG152" s="79"/>
      <c r="AH152" s="79"/>
      <c r="AI152" s="79"/>
      <c r="AJ152" s="79"/>
      <c r="AK152" s="79"/>
      <c r="AL152" s="79"/>
      <c r="AM152" s="79"/>
      <c r="AN152" s="79"/>
      <c r="AO152" s="79"/>
      <c r="AP152" s="79"/>
      <c r="AQ152" s="79"/>
      <c r="AR152" s="79"/>
      <c r="AS152" s="79"/>
      <c r="AT152" s="79"/>
      <c r="AU152" s="79"/>
      <c r="AV152" s="79"/>
      <c r="AW152" s="79"/>
      <c r="AX152" s="79"/>
      <c r="AY152" s="79"/>
      <c r="AZ152" s="79"/>
    </row>
    <row r="153" spans="1:78" x14ac:dyDescent="0.25">
      <c r="A153" s="79"/>
      <c r="B153" s="79"/>
      <c r="C153" s="79"/>
      <c r="D153" s="79"/>
      <c r="E153" s="79"/>
      <c r="F153" s="79"/>
      <c r="G153" s="79"/>
      <c r="H153" s="79"/>
      <c r="I153" s="79"/>
      <c r="J153" s="79"/>
      <c r="K153" s="79"/>
      <c r="L153" s="79"/>
      <c r="M153" s="79"/>
      <c r="N153" s="79"/>
      <c r="O153" s="79"/>
      <c r="P153" s="79"/>
      <c r="Q153" s="79"/>
      <c r="R153" s="79"/>
      <c r="S153" s="79"/>
      <c r="T153" s="79"/>
      <c r="U153" s="79"/>
      <c r="V153" s="79"/>
      <c r="W153" s="79"/>
      <c r="X153" s="79"/>
      <c r="Y153" s="79"/>
      <c r="Z153" s="79"/>
      <c r="AA153" s="79"/>
      <c r="AB153" s="79"/>
      <c r="AC153" s="79"/>
      <c r="AD153" s="79"/>
      <c r="AE153" s="79"/>
      <c r="AF153" s="79"/>
      <c r="AG153" s="79"/>
      <c r="AH153" s="79"/>
      <c r="AI153" s="79"/>
      <c r="AJ153" s="79"/>
      <c r="AK153" s="79"/>
      <c r="AL153" s="79"/>
      <c r="AM153" s="79"/>
      <c r="AN153" s="79"/>
      <c r="AO153" s="79"/>
      <c r="AP153" s="79"/>
      <c r="AQ153" s="79"/>
      <c r="AR153" s="79"/>
      <c r="AS153" s="79"/>
      <c r="AT153" s="79"/>
      <c r="AU153" s="79"/>
      <c r="AV153" s="79"/>
      <c r="AW153" s="79"/>
      <c r="AX153" s="79"/>
      <c r="AY153" s="79"/>
      <c r="AZ153" s="79"/>
    </row>
    <row r="154" spans="1:78" x14ac:dyDescent="0.25">
      <c r="A154" s="79"/>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row>
    <row r="155" spans="1:78" x14ac:dyDescent="0.25">
      <c r="A155" s="79"/>
      <c r="B155" s="79"/>
      <c r="C155" s="79"/>
      <c r="D155" s="79"/>
      <c r="E155" s="79"/>
      <c r="F155" s="79"/>
      <c r="G155" s="79"/>
      <c r="H155" s="79"/>
      <c r="I155" s="79"/>
      <c r="J155" s="79"/>
      <c r="K155" s="79"/>
      <c r="L155" s="79"/>
      <c r="M155" s="79"/>
      <c r="N155" s="79"/>
      <c r="O155" s="79"/>
      <c r="P155" s="79"/>
      <c r="Q155" s="79"/>
      <c r="R155" s="79"/>
      <c r="S155" s="79"/>
      <c r="T155" s="79"/>
      <c r="U155" s="79"/>
      <c r="V155" s="79"/>
      <c r="W155" s="79"/>
      <c r="X155" s="79"/>
      <c r="Y155" s="79"/>
      <c r="Z155" s="79"/>
      <c r="AA155" s="79"/>
      <c r="AB155" s="79"/>
      <c r="AC155" s="79"/>
      <c r="AD155" s="79"/>
      <c r="AE155" s="79"/>
      <c r="AF155" s="79"/>
      <c r="AG155" s="79"/>
      <c r="AH155" s="79"/>
      <c r="AI155" s="79"/>
      <c r="AJ155" s="79"/>
      <c r="AK155" s="79"/>
      <c r="AL155" s="79"/>
      <c r="AM155" s="79"/>
      <c r="AN155" s="79"/>
      <c r="AO155" s="79"/>
      <c r="AP155" s="79"/>
      <c r="AQ155" s="79"/>
      <c r="AR155" s="79"/>
      <c r="AS155" s="79"/>
      <c r="AT155" s="79"/>
      <c r="AU155" s="79"/>
      <c r="AV155" s="79"/>
      <c r="AW155" s="79"/>
      <c r="AX155" s="79"/>
      <c r="AY155" s="79"/>
      <c r="AZ155" s="79"/>
    </row>
    <row r="156" spans="1:78" x14ac:dyDescent="0.25">
      <c r="A156" s="79"/>
      <c r="B156" s="79"/>
      <c r="C156" s="79"/>
      <c r="D156" s="79"/>
      <c r="E156" s="79"/>
      <c r="F156" s="79"/>
      <c r="G156" s="79"/>
      <c r="H156" s="79"/>
      <c r="I156" s="79"/>
      <c r="J156" s="79"/>
      <c r="K156" s="79"/>
      <c r="L156" s="79"/>
      <c r="M156" s="79"/>
      <c r="N156" s="79"/>
      <c r="O156" s="79"/>
      <c r="P156" s="79"/>
      <c r="Q156" s="79"/>
      <c r="R156" s="79"/>
      <c r="S156" s="79"/>
      <c r="T156" s="79"/>
      <c r="U156" s="79"/>
      <c r="V156" s="79"/>
      <c r="W156" s="79"/>
      <c r="X156" s="79"/>
      <c r="Y156" s="79"/>
      <c r="Z156" s="79"/>
      <c r="AA156" s="79"/>
      <c r="AB156" s="79"/>
      <c r="AC156" s="79"/>
      <c r="AD156" s="79"/>
      <c r="AE156" s="79"/>
      <c r="AF156" s="79"/>
      <c r="AG156" s="79"/>
      <c r="AH156" s="79"/>
      <c r="AI156" s="79"/>
      <c r="AJ156" s="79"/>
      <c r="AK156" s="79"/>
      <c r="AL156" s="79"/>
      <c r="AM156" s="79"/>
      <c r="AN156" s="79"/>
      <c r="AO156" s="79"/>
      <c r="AP156" s="79"/>
      <c r="AQ156" s="79"/>
      <c r="AR156" s="79"/>
      <c r="AS156" s="79"/>
      <c r="AT156" s="79"/>
      <c r="AU156" s="79"/>
      <c r="AV156" s="79"/>
      <c r="AW156" s="79"/>
      <c r="AX156" s="79"/>
      <c r="AY156" s="79"/>
      <c r="AZ156" s="79"/>
    </row>
    <row r="157" spans="1:78" x14ac:dyDescent="0.25">
      <c r="A157" s="79"/>
      <c r="B157" s="79"/>
      <c r="C157" s="79"/>
      <c r="D157" s="79"/>
      <c r="E157" s="79"/>
      <c r="F157" s="79"/>
      <c r="G157" s="79"/>
      <c r="H157" s="79"/>
      <c r="I157" s="79"/>
      <c r="J157" s="79"/>
      <c r="K157" s="79"/>
      <c r="L157" s="79"/>
      <c r="M157" s="79"/>
      <c r="N157" s="79"/>
      <c r="O157" s="79"/>
      <c r="P157" s="79"/>
      <c r="Q157" s="79"/>
      <c r="R157" s="79"/>
      <c r="S157" s="79"/>
      <c r="T157" s="79"/>
      <c r="U157" s="79"/>
      <c r="V157" s="79"/>
      <c r="W157" s="79"/>
      <c r="X157" s="79"/>
      <c r="Y157" s="79"/>
      <c r="Z157" s="79"/>
      <c r="AA157" s="79"/>
      <c r="AB157" s="79"/>
      <c r="AC157" s="79"/>
      <c r="AD157" s="79"/>
      <c r="AE157" s="79"/>
      <c r="AF157" s="79"/>
      <c r="AG157" s="79"/>
      <c r="AH157" s="79"/>
      <c r="AI157" s="79"/>
      <c r="AJ157" s="79"/>
      <c r="AK157" s="79"/>
      <c r="AL157" s="79"/>
      <c r="AM157" s="79"/>
      <c r="AN157" s="79"/>
      <c r="AO157" s="79"/>
      <c r="AP157" s="79"/>
      <c r="AQ157" s="79"/>
      <c r="AR157" s="79"/>
      <c r="AS157" s="79"/>
      <c r="AT157" s="79"/>
      <c r="AU157" s="79"/>
      <c r="AV157" s="79"/>
      <c r="AW157" s="79"/>
      <c r="AX157" s="79"/>
      <c r="AY157" s="79"/>
      <c r="AZ157" s="79"/>
    </row>
    <row r="158" spans="1:78" x14ac:dyDescent="0.25">
      <c r="A158" s="79"/>
      <c r="B158" s="79"/>
      <c r="C158" s="79"/>
      <c r="D158" s="79"/>
      <c r="E158" s="79"/>
      <c r="F158" s="79"/>
      <c r="G158" s="79"/>
      <c r="H158" s="79"/>
      <c r="I158" s="79"/>
      <c r="J158" s="79"/>
      <c r="K158" s="79"/>
      <c r="L158" s="79"/>
      <c r="M158" s="79"/>
      <c r="N158" s="79"/>
      <c r="O158" s="79"/>
      <c r="P158" s="79"/>
      <c r="Q158" s="79"/>
      <c r="R158" s="79"/>
      <c r="S158" s="79"/>
      <c r="T158" s="79"/>
      <c r="U158" s="79"/>
      <c r="V158" s="79"/>
      <c r="W158" s="79"/>
      <c r="X158" s="79"/>
      <c r="Y158" s="79"/>
      <c r="Z158" s="79"/>
      <c r="AA158" s="79"/>
      <c r="AB158" s="79"/>
      <c r="AC158" s="79"/>
      <c r="AD158" s="79"/>
      <c r="AE158" s="79"/>
      <c r="AF158" s="79"/>
      <c r="AG158" s="79"/>
      <c r="AH158" s="79"/>
      <c r="AI158" s="79"/>
      <c r="AJ158" s="79"/>
      <c r="AK158" s="79"/>
      <c r="AL158" s="79"/>
      <c r="AM158" s="79"/>
      <c r="AN158" s="79"/>
      <c r="AO158" s="79"/>
      <c r="AP158" s="79"/>
      <c r="AQ158" s="79"/>
      <c r="AR158" s="79"/>
      <c r="AS158" s="79"/>
      <c r="AT158" s="79"/>
      <c r="AU158" s="79"/>
      <c r="AV158" s="79"/>
      <c r="AW158" s="79"/>
      <c r="AX158" s="79"/>
      <c r="AY158" s="79"/>
      <c r="AZ158" s="79"/>
    </row>
    <row r="159" spans="1:78" x14ac:dyDescent="0.25">
      <c r="A159" s="79"/>
      <c r="B159" s="79"/>
      <c r="C159" s="79"/>
      <c r="D159" s="79"/>
      <c r="E159" s="79"/>
      <c r="F159" s="79"/>
      <c r="G159" s="79"/>
      <c r="H159" s="79"/>
      <c r="I159" s="79"/>
      <c r="J159" s="79"/>
      <c r="K159" s="79"/>
      <c r="L159" s="79"/>
      <c r="M159" s="79"/>
      <c r="N159" s="79"/>
      <c r="O159" s="79"/>
      <c r="P159" s="79"/>
      <c r="Q159" s="79"/>
      <c r="R159" s="79"/>
      <c r="S159" s="79"/>
      <c r="T159" s="79"/>
      <c r="U159" s="79"/>
      <c r="V159" s="79"/>
      <c r="W159" s="79"/>
      <c r="X159" s="79"/>
      <c r="Y159" s="79"/>
      <c r="Z159" s="79"/>
      <c r="AA159" s="79"/>
      <c r="AB159" s="79"/>
      <c r="AC159" s="79"/>
      <c r="AD159" s="79"/>
      <c r="AE159" s="79"/>
      <c r="AF159" s="79"/>
      <c r="AG159" s="79"/>
      <c r="AH159" s="79"/>
      <c r="AI159" s="79"/>
      <c r="AJ159" s="79"/>
      <c r="AK159" s="79"/>
      <c r="AL159" s="79"/>
      <c r="AM159" s="79"/>
      <c r="AN159" s="79"/>
      <c r="AO159" s="79"/>
      <c r="AP159" s="79"/>
      <c r="AQ159" s="79"/>
      <c r="AR159" s="79"/>
      <c r="AS159" s="79"/>
      <c r="AT159" s="79"/>
      <c r="AU159" s="79"/>
      <c r="AV159" s="79"/>
      <c r="AW159" s="79"/>
      <c r="AX159" s="79"/>
      <c r="AY159" s="79"/>
      <c r="AZ159" s="79"/>
    </row>
    <row r="160" spans="1:78" x14ac:dyDescent="0.25">
      <c r="A160" s="79"/>
      <c r="B160" s="79"/>
      <c r="C160" s="79"/>
      <c r="D160" s="79"/>
      <c r="E160" s="79"/>
      <c r="F160" s="79"/>
      <c r="G160" s="79"/>
      <c r="H160" s="79"/>
      <c r="I160" s="79"/>
      <c r="J160" s="79"/>
      <c r="K160" s="79"/>
      <c r="L160" s="79"/>
      <c r="M160" s="79"/>
      <c r="N160" s="79"/>
      <c r="O160" s="79"/>
      <c r="P160" s="79"/>
      <c r="Q160" s="79"/>
      <c r="R160" s="79"/>
      <c r="S160" s="79"/>
      <c r="T160" s="79"/>
      <c r="U160" s="79"/>
      <c r="V160" s="79"/>
      <c r="W160" s="79"/>
      <c r="X160" s="79"/>
      <c r="Y160" s="79"/>
      <c r="Z160" s="79"/>
      <c r="AA160" s="79"/>
      <c r="AB160" s="79"/>
      <c r="AC160" s="79"/>
      <c r="AD160" s="79"/>
      <c r="AE160" s="79"/>
      <c r="AF160" s="79"/>
      <c r="AG160" s="79"/>
      <c r="AH160" s="79"/>
      <c r="AI160" s="79"/>
      <c r="AJ160" s="79"/>
      <c r="AK160" s="79"/>
      <c r="AL160" s="79"/>
      <c r="AM160" s="79"/>
      <c r="AN160" s="79"/>
      <c r="AO160" s="79"/>
      <c r="AP160" s="79"/>
      <c r="AQ160" s="79"/>
      <c r="AR160" s="79"/>
      <c r="AS160" s="79"/>
      <c r="AT160" s="79"/>
      <c r="AU160" s="79"/>
      <c r="AV160" s="79"/>
      <c r="AW160" s="79"/>
      <c r="AX160" s="79"/>
      <c r="AY160" s="79"/>
      <c r="AZ160" s="79"/>
    </row>
    <row r="161" spans="1:52" x14ac:dyDescent="0.25">
      <c r="A161" s="79"/>
      <c r="B161" s="79"/>
      <c r="C161" s="79"/>
      <c r="D161" s="79"/>
      <c r="E161" s="79"/>
      <c r="F161" s="79"/>
      <c r="G161" s="79"/>
      <c r="H161" s="79"/>
      <c r="I161" s="79"/>
      <c r="J161" s="79"/>
      <c r="K161" s="79"/>
      <c r="L161" s="79"/>
      <c r="M161" s="79"/>
      <c r="N161" s="79"/>
      <c r="O161" s="79"/>
      <c r="P161" s="79"/>
      <c r="Q161" s="79"/>
      <c r="R161" s="79"/>
      <c r="S161" s="79"/>
      <c r="T161" s="79"/>
      <c r="U161" s="79"/>
      <c r="V161" s="79"/>
      <c r="W161" s="79"/>
      <c r="X161" s="79"/>
      <c r="Y161" s="79"/>
      <c r="Z161" s="79"/>
      <c r="AA161" s="79"/>
      <c r="AB161" s="79"/>
      <c r="AC161" s="79"/>
      <c r="AD161" s="79"/>
      <c r="AE161" s="79"/>
      <c r="AF161" s="79"/>
      <c r="AG161" s="79"/>
      <c r="AH161" s="79"/>
      <c r="AI161" s="79"/>
      <c r="AJ161" s="79"/>
      <c r="AK161" s="79"/>
      <c r="AL161" s="79"/>
      <c r="AM161" s="79"/>
      <c r="AN161" s="79"/>
      <c r="AO161" s="79"/>
      <c r="AP161" s="79"/>
      <c r="AQ161" s="79"/>
      <c r="AR161" s="79"/>
      <c r="AS161" s="79"/>
      <c r="AT161" s="79"/>
      <c r="AU161" s="79"/>
      <c r="AV161" s="79"/>
      <c r="AW161" s="79"/>
      <c r="AX161" s="79"/>
      <c r="AY161" s="79"/>
      <c r="AZ161" s="79"/>
    </row>
    <row r="162" spans="1:52" x14ac:dyDescent="0.25">
      <c r="A162" s="79"/>
      <c r="B162" s="79"/>
      <c r="C162" s="79"/>
      <c r="D162" s="79"/>
      <c r="E162" s="79"/>
      <c r="F162" s="79"/>
      <c r="G162" s="79"/>
      <c r="H162" s="79"/>
      <c r="I162" s="79"/>
      <c r="J162" s="79"/>
      <c r="K162" s="79"/>
      <c r="L162" s="79"/>
      <c r="M162" s="79"/>
      <c r="N162" s="79"/>
      <c r="O162" s="79"/>
      <c r="P162" s="79"/>
      <c r="Q162" s="79"/>
      <c r="R162" s="79"/>
      <c r="S162" s="79"/>
      <c r="T162" s="79"/>
      <c r="U162" s="79"/>
      <c r="V162" s="79"/>
      <c r="W162" s="79"/>
      <c r="X162" s="79"/>
      <c r="Y162" s="79"/>
      <c r="Z162" s="79"/>
      <c r="AA162" s="79"/>
      <c r="AB162" s="79"/>
      <c r="AC162" s="79"/>
      <c r="AD162" s="79"/>
      <c r="AE162" s="79"/>
      <c r="AF162" s="79"/>
      <c r="AG162" s="79"/>
      <c r="AH162" s="79"/>
      <c r="AI162" s="79"/>
      <c r="AJ162" s="79"/>
      <c r="AK162" s="79"/>
      <c r="AL162" s="79"/>
      <c r="AM162" s="79"/>
      <c r="AN162" s="79"/>
      <c r="AO162" s="79"/>
      <c r="AP162" s="79"/>
      <c r="AQ162" s="79"/>
      <c r="AR162" s="79"/>
      <c r="AS162" s="79"/>
      <c r="AT162" s="79"/>
      <c r="AU162" s="79"/>
      <c r="AV162" s="79"/>
      <c r="AW162" s="79"/>
      <c r="AX162" s="79"/>
      <c r="AY162" s="79"/>
      <c r="AZ162" s="79"/>
    </row>
    <row r="163" spans="1:52" x14ac:dyDescent="0.25">
      <c r="A163" s="79"/>
      <c r="B163" s="79"/>
      <c r="C163" s="79"/>
      <c r="D163" s="79"/>
      <c r="E163" s="79"/>
      <c r="F163" s="79"/>
      <c r="G163" s="79"/>
      <c r="H163" s="79"/>
      <c r="I163" s="79"/>
      <c r="J163" s="79"/>
      <c r="K163" s="79"/>
      <c r="L163" s="79"/>
      <c r="M163" s="79"/>
      <c r="N163" s="79"/>
      <c r="O163" s="79"/>
      <c r="P163" s="79"/>
      <c r="Q163" s="79"/>
      <c r="R163" s="79"/>
      <c r="S163" s="79"/>
      <c r="T163" s="79"/>
      <c r="U163" s="79"/>
      <c r="V163" s="79"/>
      <c r="W163" s="79"/>
      <c r="X163" s="79"/>
      <c r="Y163" s="79"/>
      <c r="Z163" s="79"/>
      <c r="AA163" s="79"/>
      <c r="AB163" s="79"/>
      <c r="AC163" s="79"/>
      <c r="AD163" s="79"/>
      <c r="AE163" s="79"/>
      <c r="AF163" s="79"/>
      <c r="AG163" s="79"/>
      <c r="AH163" s="79"/>
      <c r="AI163" s="79"/>
      <c r="AJ163" s="79"/>
      <c r="AK163" s="79"/>
      <c r="AL163" s="79"/>
      <c r="AM163" s="79"/>
      <c r="AN163" s="79"/>
      <c r="AO163" s="79"/>
      <c r="AP163" s="79"/>
      <c r="AQ163" s="79"/>
      <c r="AR163" s="79"/>
      <c r="AS163" s="79"/>
      <c r="AT163" s="79"/>
      <c r="AU163" s="79"/>
      <c r="AV163" s="79"/>
      <c r="AW163" s="79"/>
      <c r="AX163" s="79"/>
      <c r="AY163" s="79"/>
      <c r="AZ163" s="79"/>
    </row>
    <row r="164" spans="1:52" x14ac:dyDescent="0.25">
      <c r="A164" s="79"/>
      <c r="B164" s="79"/>
      <c r="C164" s="79"/>
      <c r="D164" s="79"/>
      <c r="E164" s="79"/>
      <c r="F164" s="79"/>
      <c r="G164" s="79"/>
      <c r="H164" s="79"/>
      <c r="I164" s="79"/>
      <c r="J164" s="79"/>
      <c r="K164" s="79"/>
      <c r="L164" s="79"/>
      <c r="M164" s="79"/>
      <c r="N164" s="79"/>
      <c r="O164" s="79"/>
      <c r="P164" s="79"/>
      <c r="Q164" s="79"/>
      <c r="R164" s="79"/>
      <c r="S164" s="79"/>
      <c r="T164" s="79"/>
      <c r="U164" s="79"/>
      <c r="V164" s="79"/>
      <c r="W164" s="79"/>
      <c r="X164" s="79"/>
      <c r="Y164" s="79"/>
      <c r="Z164" s="79"/>
      <c r="AA164" s="79"/>
      <c r="AB164" s="79"/>
      <c r="AC164" s="79"/>
      <c r="AD164" s="79"/>
      <c r="AE164" s="79"/>
      <c r="AF164" s="79"/>
      <c r="AG164" s="79"/>
      <c r="AH164" s="79"/>
      <c r="AI164" s="79"/>
      <c r="AJ164" s="79"/>
      <c r="AK164" s="79"/>
      <c r="AL164" s="79"/>
      <c r="AM164" s="79"/>
      <c r="AN164" s="79"/>
      <c r="AO164" s="79"/>
      <c r="AP164" s="79"/>
      <c r="AQ164" s="79"/>
      <c r="AR164" s="79"/>
      <c r="AS164" s="79"/>
      <c r="AT164" s="79"/>
      <c r="AU164" s="79"/>
      <c r="AV164" s="79"/>
      <c r="AW164" s="79"/>
      <c r="AX164" s="79"/>
      <c r="AY164" s="79"/>
      <c r="AZ164" s="79"/>
    </row>
    <row r="165" spans="1:52" x14ac:dyDescent="0.25">
      <c r="A165" s="79"/>
      <c r="B165" s="79"/>
      <c r="C165" s="79"/>
      <c r="D165" s="79"/>
      <c r="E165" s="79"/>
      <c r="F165" s="79"/>
      <c r="G165" s="79"/>
      <c r="H165" s="79"/>
      <c r="I165" s="79"/>
      <c r="J165" s="79"/>
      <c r="K165" s="79"/>
      <c r="L165" s="79"/>
      <c r="M165" s="79"/>
      <c r="N165" s="79"/>
      <c r="O165" s="79"/>
      <c r="P165" s="79"/>
      <c r="Q165" s="79"/>
      <c r="R165" s="79"/>
      <c r="S165" s="79"/>
      <c r="T165" s="79"/>
      <c r="U165" s="79"/>
      <c r="V165" s="79"/>
      <c r="W165" s="79"/>
      <c r="X165" s="79"/>
      <c r="Y165" s="79"/>
      <c r="Z165" s="79"/>
      <c r="AA165" s="79"/>
      <c r="AB165" s="79"/>
      <c r="AC165" s="79"/>
      <c r="AD165" s="79"/>
      <c r="AE165" s="79"/>
      <c r="AF165" s="79"/>
      <c r="AG165" s="79"/>
      <c r="AH165" s="79"/>
      <c r="AI165" s="79"/>
      <c r="AJ165" s="79"/>
      <c r="AK165" s="79"/>
      <c r="AL165" s="79"/>
      <c r="AM165" s="79"/>
      <c r="AN165" s="79"/>
      <c r="AO165" s="79"/>
      <c r="AP165" s="79"/>
      <c r="AQ165" s="79"/>
      <c r="AR165" s="79"/>
      <c r="AS165" s="79"/>
      <c r="AT165" s="79"/>
      <c r="AU165" s="79"/>
      <c r="AV165" s="79"/>
      <c r="AW165" s="79"/>
      <c r="AX165" s="79"/>
      <c r="AY165" s="79"/>
      <c r="AZ165" s="79"/>
    </row>
    <row r="166" spans="1:52" x14ac:dyDescent="0.25">
      <c r="A166" s="79"/>
      <c r="B166" s="79"/>
      <c r="C166" s="79"/>
      <c r="D166" s="79"/>
      <c r="E166" s="79"/>
      <c r="F166" s="79"/>
      <c r="G166" s="79"/>
      <c r="H166" s="79"/>
      <c r="I166" s="79"/>
      <c r="J166" s="79"/>
      <c r="K166" s="79"/>
      <c r="L166" s="79"/>
      <c r="M166" s="79"/>
      <c r="N166" s="79"/>
      <c r="O166" s="79"/>
      <c r="P166" s="79"/>
      <c r="Q166" s="79"/>
      <c r="R166" s="79"/>
      <c r="S166" s="79"/>
      <c r="T166" s="79"/>
      <c r="U166" s="79"/>
      <c r="V166" s="79"/>
      <c r="W166" s="79"/>
      <c r="X166" s="79"/>
      <c r="Y166" s="79"/>
      <c r="Z166" s="79"/>
      <c r="AA166" s="79"/>
      <c r="AB166" s="79"/>
      <c r="AC166" s="79"/>
      <c r="AD166" s="79"/>
      <c r="AE166" s="79"/>
      <c r="AF166" s="79"/>
      <c r="AG166" s="79"/>
      <c r="AH166" s="79"/>
      <c r="AI166" s="79"/>
      <c r="AJ166" s="79"/>
      <c r="AK166" s="79"/>
      <c r="AL166" s="79"/>
      <c r="AM166" s="79"/>
      <c r="AN166" s="79"/>
      <c r="AO166" s="79"/>
      <c r="AP166" s="79"/>
      <c r="AQ166" s="79"/>
      <c r="AR166" s="79"/>
      <c r="AS166" s="79"/>
      <c r="AT166" s="79"/>
      <c r="AU166" s="79"/>
      <c r="AV166" s="79"/>
      <c r="AW166" s="79"/>
      <c r="AX166" s="79"/>
      <c r="AY166" s="79"/>
      <c r="AZ166" s="79"/>
    </row>
    <row r="167" spans="1:52" x14ac:dyDescent="0.25">
      <c r="A167" s="79"/>
      <c r="B167" s="79"/>
      <c r="C167" s="79"/>
      <c r="D167" s="79"/>
      <c r="E167" s="79"/>
      <c r="F167" s="79"/>
      <c r="G167" s="79"/>
      <c r="H167" s="79"/>
      <c r="I167" s="79"/>
      <c r="J167" s="79"/>
      <c r="K167" s="79"/>
      <c r="L167" s="79"/>
      <c r="M167" s="79"/>
      <c r="N167" s="79"/>
      <c r="O167" s="79"/>
      <c r="P167" s="79"/>
      <c r="Q167" s="79"/>
      <c r="R167" s="79"/>
      <c r="S167" s="79"/>
      <c r="T167" s="79"/>
      <c r="U167" s="79"/>
      <c r="V167" s="79"/>
      <c r="W167" s="79"/>
      <c r="X167" s="79"/>
      <c r="Y167" s="79"/>
      <c r="Z167" s="79"/>
      <c r="AA167" s="79"/>
      <c r="AB167" s="79"/>
      <c r="AC167" s="79"/>
      <c r="AD167" s="79"/>
      <c r="AE167" s="79"/>
      <c r="AF167" s="79"/>
      <c r="AG167" s="79"/>
      <c r="AH167" s="79"/>
      <c r="AI167" s="79"/>
      <c r="AJ167" s="79"/>
      <c r="AK167" s="79"/>
      <c r="AL167" s="79"/>
      <c r="AM167" s="79"/>
      <c r="AN167" s="79"/>
      <c r="AO167" s="79"/>
      <c r="AP167" s="79"/>
      <c r="AQ167" s="79"/>
      <c r="AR167" s="79"/>
      <c r="AS167" s="79"/>
      <c r="AT167" s="79"/>
      <c r="AU167" s="79"/>
      <c r="AV167" s="79"/>
      <c r="AW167" s="79"/>
      <c r="AX167" s="79"/>
      <c r="AY167" s="79"/>
      <c r="AZ167" s="79"/>
    </row>
    <row r="168" spans="1:52" x14ac:dyDescent="0.25">
      <c r="A168" s="79"/>
      <c r="B168" s="79"/>
      <c r="C168" s="79"/>
      <c r="D168" s="79"/>
      <c r="E168" s="79"/>
      <c r="F168" s="79"/>
      <c r="G168" s="79"/>
      <c r="H168" s="79"/>
      <c r="I168" s="79"/>
      <c r="J168" s="79"/>
      <c r="K168" s="79"/>
      <c r="L168" s="79"/>
      <c r="M168" s="79"/>
      <c r="N168" s="79"/>
      <c r="O168" s="79"/>
      <c r="P168" s="79"/>
      <c r="Q168" s="79"/>
      <c r="R168" s="79"/>
      <c r="S168" s="79"/>
      <c r="T168" s="79"/>
      <c r="U168" s="79"/>
      <c r="V168" s="79"/>
      <c r="W168" s="79"/>
      <c r="X168" s="79"/>
      <c r="Y168" s="79"/>
      <c r="Z168" s="79"/>
      <c r="AA168" s="79"/>
      <c r="AB168" s="79"/>
      <c r="AC168" s="79"/>
      <c r="AD168" s="79"/>
      <c r="AE168" s="79"/>
      <c r="AF168" s="79"/>
      <c r="AG168" s="79"/>
      <c r="AH168" s="79"/>
      <c r="AI168" s="79"/>
      <c r="AJ168" s="79"/>
      <c r="AK168" s="79"/>
      <c r="AL168" s="79"/>
      <c r="AM168" s="79"/>
      <c r="AN168" s="79"/>
      <c r="AO168" s="79"/>
      <c r="AP168" s="79"/>
      <c r="AQ168" s="79"/>
      <c r="AR168" s="79"/>
      <c r="AS168" s="79"/>
      <c r="AT168" s="79"/>
      <c r="AU168" s="79"/>
      <c r="AV168" s="79"/>
      <c r="AW168" s="79"/>
      <c r="AX168" s="79"/>
      <c r="AY168" s="79"/>
      <c r="AZ168" s="79"/>
    </row>
    <row r="169" spans="1:52" x14ac:dyDescent="0.25">
      <c r="A169" s="79"/>
      <c r="B169" s="79"/>
      <c r="C169" s="79"/>
      <c r="D169" s="79"/>
      <c r="E169" s="79"/>
      <c r="F169" s="79"/>
      <c r="G169" s="79"/>
      <c r="H169" s="79"/>
      <c r="I169" s="79"/>
      <c r="J169" s="79"/>
      <c r="K169" s="79"/>
      <c r="L169" s="79"/>
      <c r="M169" s="79"/>
      <c r="N169" s="79"/>
      <c r="O169" s="79"/>
      <c r="P169" s="79"/>
      <c r="Q169" s="79"/>
      <c r="R169" s="79"/>
      <c r="S169" s="79"/>
      <c r="T169" s="79"/>
      <c r="U169" s="79"/>
      <c r="V169" s="79"/>
      <c r="W169" s="79"/>
      <c r="X169" s="79"/>
      <c r="Y169" s="79"/>
      <c r="Z169" s="79"/>
      <c r="AA169" s="79"/>
      <c r="AB169" s="79"/>
      <c r="AC169" s="79"/>
      <c r="AD169" s="79"/>
      <c r="AE169" s="79"/>
      <c r="AF169" s="79"/>
      <c r="AG169" s="79"/>
      <c r="AH169" s="79"/>
      <c r="AI169" s="79"/>
      <c r="AJ169" s="79"/>
      <c r="AK169" s="79"/>
      <c r="AL169" s="79"/>
      <c r="AM169" s="79"/>
      <c r="AN169" s="79"/>
      <c r="AO169" s="79"/>
      <c r="AP169" s="79"/>
      <c r="AQ169" s="79"/>
      <c r="AR169" s="79"/>
      <c r="AS169" s="79"/>
      <c r="AT169" s="79"/>
      <c r="AU169" s="79"/>
      <c r="AV169" s="79"/>
      <c r="AW169" s="79"/>
      <c r="AX169" s="79"/>
      <c r="AY169" s="79"/>
      <c r="AZ169" s="79"/>
    </row>
    <row r="170" spans="1:52" x14ac:dyDescent="0.25">
      <c r="A170" s="79"/>
      <c r="B170" s="79"/>
      <c r="C170" s="79"/>
      <c r="D170" s="79"/>
      <c r="E170" s="79"/>
      <c r="F170" s="79"/>
      <c r="G170" s="79"/>
      <c r="H170" s="79"/>
      <c r="I170" s="79"/>
      <c r="J170" s="79"/>
      <c r="K170" s="79"/>
      <c r="L170" s="79"/>
      <c r="M170" s="79"/>
      <c r="N170" s="79"/>
      <c r="O170" s="79"/>
      <c r="P170" s="79"/>
      <c r="Q170" s="79"/>
      <c r="R170" s="79"/>
      <c r="S170" s="79"/>
      <c r="T170" s="79"/>
      <c r="U170" s="79"/>
      <c r="V170" s="79"/>
      <c r="W170" s="79"/>
      <c r="X170" s="79"/>
      <c r="Y170" s="79"/>
      <c r="Z170" s="79"/>
      <c r="AA170" s="79"/>
      <c r="AB170" s="79"/>
      <c r="AC170" s="79"/>
      <c r="AD170" s="79"/>
      <c r="AE170" s="79"/>
      <c r="AF170" s="79"/>
      <c r="AG170" s="79"/>
      <c r="AH170" s="79"/>
      <c r="AI170" s="79"/>
      <c r="AJ170" s="79"/>
      <c r="AK170" s="79"/>
      <c r="AL170" s="79"/>
      <c r="AM170" s="79"/>
      <c r="AN170" s="79"/>
      <c r="AO170" s="79"/>
      <c r="AP170" s="79"/>
      <c r="AQ170" s="79"/>
      <c r="AR170" s="79"/>
      <c r="AS170" s="79"/>
      <c r="AT170" s="79"/>
      <c r="AU170" s="79"/>
      <c r="AV170" s="79"/>
      <c r="AW170" s="79"/>
      <c r="AX170" s="79"/>
      <c r="AY170" s="79"/>
      <c r="AZ170" s="79"/>
    </row>
    <row r="171" spans="1:52" x14ac:dyDescent="0.25">
      <c r="A171" s="79"/>
      <c r="B171" s="79"/>
      <c r="C171" s="79"/>
      <c r="D171" s="79"/>
      <c r="E171" s="79"/>
      <c r="F171" s="79"/>
      <c r="G171" s="79"/>
      <c r="H171" s="79"/>
      <c r="I171" s="79"/>
      <c r="J171" s="79"/>
      <c r="K171" s="79"/>
      <c r="L171" s="79"/>
      <c r="M171" s="79"/>
      <c r="N171" s="79"/>
      <c r="O171" s="79"/>
      <c r="P171" s="79"/>
      <c r="Q171" s="79"/>
      <c r="R171" s="79"/>
      <c r="S171" s="79"/>
      <c r="T171" s="79"/>
      <c r="U171" s="79"/>
      <c r="V171" s="79"/>
      <c r="W171" s="79"/>
      <c r="X171" s="79"/>
      <c r="Y171" s="79"/>
      <c r="Z171" s="79"/>
      <c r="AA171" s="79"/>
      <c r="AB171" s="79"/>
      <c r="AC171" s="79"/>
      <c r="AD171" s="79"/>
      <c r="AE171" s="79"/>
      <c r="AF171" s="79"/>
      <c r="AG171" s="79"/>
      <c r="AH171" s="79"/>
      <c r="AI171" s="79"/>
      <c r="AJ171" s="79"/>
      <c r="AK171" s="79"/>
      <c r="AL171" s="79"/>
      <c r="AM171" s="79"/>
      <c r="AN171" s="79"/>
      <c r="AO171" s="79"/>
      <c r="AP171" s="79"/>
      <c r="AQ171" s="79"/>
      <c r="AR171" s="79"/>
      <c r="AS171" s="79"/>
      <c r="AT171" s="79"/>
      <c r="AU171" s="79"/>
      <c r="AV171" s="79"/>
      <c r="AW171" s="79"/>
      <c r="AX171" s="79"/>
      <c r="AY171" s="79"/>
      <c r="AZ171" s="79"/>
    </row>
    <row r="172" spans="1:52" x14ac:dyDescent="0.25">
      <c r="A172" s="79"/>
      <c r="B172" s="79"/>
      <c r="C172" s="79"/>
      <c r="D172" s="79"/>
      <c r="E172" s="79"/>
      <c r="F172" s="79"/>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79"/>
      <c r="AF172" s="79"/>
      <c r="AG172" s="79"/>
      <c r="AH172" s="79"/>
      <c r="AI172" s="79"/>
      <c r="AJ172" s="79"/>
      <c r="AK172" s="79"/>
      <c r="AL172" s="79"/>
      <c r="AM172" s="79"/>
      <c r="AN172" s="79"/>
      <c r="AO172" s="79"/>
      <c r="AP172" s="79"/>
      <c r="AQ172" s="79"/>
      <c r="AR172" s="79"/>
      <c r="AS172" s="79"/>
      <c r="AT172" s="79"/>
      <c r="AU172" s="79"/>
      <c r="AV172" s="79"/>
      <c r="AW172" s="79"/>
      <c r="AX172" s="79"/>
      <c r="AY172" s="79"/>
      <c r="AZ172" s="79"/>
    </row>
    <row r="173" spans="1:52" x14ac:dyDescent="0.25">
      <c r="A173" s="79"/>
      <c r="B173" s="79"/>
      <c r="C173" s="79"/>
      <c r="D173" s="79"/>
      <c r="E173" s="79"/>
      <c r="F173" s="79"/>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79"/>
      <c r="AF173" s="79"/>
      <c r="AG173" s="79"/>
      <c r="AH173" s="79"/>
      <c r="AI173" s="79"/>
      <c r="AJ173" s="79"/>
      <c r="AK173" s="79"/>
      <c r="AL173" s="79"/>
      <c r="AM173" s="79"/>
      <c r="AN173" s="79"/>
      <c r="AO173" s="79"/>
      <c r="AP173" s="79"/>
      <c r="AQ173" s="79"/>
      <c r="AR173" s="79"/>
      <c r="AS173" s="79"/>
      <c r="AT173" s="79"/>
      <c r="AU173" s="79"/>
      <c r="AV173" s="79"/>
      <c r="AW173" s="79"/>
      <c r="AX173" s="79"/>
      <c r="AY173" s="79"/>
      <c r="AZ173" s="79"/>
    </row>
    <row r="174" spans="1:52" x14ac:dyDescent="0.25">
      <c r="A174" s="79"/>
      <c r="B174" s="79"/>
      <c r="C174" s="79"/>
      <c r="D174" s="79"/>
      <c r="E174" s="79"/>
      <c r="F174" s="79"/>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79"/>
      <c r="AF174" s="79"/>
      <c r="AG174" s="79"/>
      <c r="AH174" s="79"/>
      <c r="AI174" s="79"/>
      <c r="AJ174" s="79"/>
      <c r="AK174" s="79"/>
      <c r="AL174" s="79"/>
      <c r="AM174" s="79"/>
      <c r="AN174" s="79"/>
      <c r="AO174" s="79"/>
      <c r="AP174" s="79"/>
      <c r="AQ174" s="79"/>
      <c r="AR174" s="79"/>
      <c r="AS174" s="79"/>
      <c r="AT174" s="79"/>
      <c r="AU174" s="79"/>
      <c r="AV174" s="79"/>
      <c r="AW174" s="79"/>
      <c r="AX174" s="79"/>
      <c r="AY174" s="79"/>
      <c r="AZ174" s="79"/>
    </row>
    <row r="175" spans="1:52" x14ac:dyDescent="0.25">
      <c r="A175" s="79"/>
      <c r="B175" s="79"/>
      <c r="C175" s="79"/>
      <c r="D175" s="79"/>
      <c r="E175" s="79"/>
      <c r="F175" s="79"/>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79"/>
      <c r="AF175" s="79"/>
      <c r="AG175" s="79"/>
      <c r="AH175" s="79"/>
      <c r="AI175" s="79"/>
      <c r="AJ175" s="79"/>
      <c r="AK175" s="79"/>
      <c r="AL175" s="79"/>
      <c r="AM175" s="79"/>
      <c r="AN175" s="79"/>
      <c r="AO175" s="79"/>
      <c r="AP175" s="79"/>
      <c r="AQ175" s="79"/>
      <c r="AR175" s="79"/>
      <c r="AS175" s="79"/>
      <c r="AT175" s="79"/>
      <c r="AU175" s="79"/>
      <c r="AV175" s="79"/>
      <c r="AW175" s="79"/>
      <c r="AX175" s="79"/>
      <c r="AY175" s="79"/>
      <c r="AZ175" s="79"/>
    </row>
    <row r="176" spans="1:52" x14ac:dyDescent="0.25">
      <c r="A176" s="79"/>
      <c r="B176" s="79"/>
      <c r="C176" s="79"/>
      <c r="D176" s="79"/>
      <c r="E176" s="79"/>
      <c r="F176" s="79"/>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79"/>
      <c r="AF176" s="79"/>
      <c r="AG176" s="79"/>
      <c r="AH176" s="79"/>
      <c r="AI176" s="79"/>
      <c r="AJ176" s="79"/>
      <c r="AK176" s="79"/>
      <c r="AL176" s="79"/>
      <c r="AM176" s="79"/>
      <c r="AN176" s="79"/>
      <c r="AO176" s="79"/>
      <c r="AP176" s="79"/>
      <c r="AQ176" s="79"/>
      <c r="AR176" s="79"/>
      <c r="AS176" s="79"/>
      <c r="AT176" s="79"/>
      <c r="AU176" s="79"/>
      <c r="AV176" s="79"/>
      <c r="AW176" s="79"/>
      <c r="AX176" s="79"/>
      <c r="AY176" s="79"/>
      <c r="AZ176" s="79"/>
    </row>
    <row r="177" spans="1:52" x14ac:dyDescent="0.25">
      <c r="A177" s="79"/>
      <c r="B177" s="79"/>
      <c r="C177" s="79"/>
      <c r="D177" s="79"/>
      <c r="E177" s="79"/>
      <c r="F177" s="79"/>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79"/>
      <c r="AF177" s="79"/>
      <c r="AG177" s="79"/>
      <c r="AH177" s="79"/>
      <c r="AI177" s="79"/>
      <c r="AJ177" s="79"/>
      <c r="AK177" s="79"/>
      <c r="AL177" s="79"/>
      <c r="AM177" s="79"/>
      <c r="AN177" s="79"/>
      <c r="AO177" s="79"/>
      <c r="AP177" s="79"/>
      <c r="AQ177" s="79"/>
      <c r="AR177" s="79"/>
      <c r="AS177" s="79"/>
      <c r="AT177" s="79"/>
      <c r="AU177" s="79"/>
      <c r="AV177" s="79"/>
      <c r="AW177" s="79"/>
      <c r="AX177" s="79"/>
      <c r="AY177" s="79"/>
      <c r="AZ177" s="79"/>
    </row>
    <row r="178" spans="1:52" x14ac:dyDescent="0.25">
      <c r="A178" s="79"/>
      <c r="B178" s="79"/>
      <c r="C178" s="79"/>
      <c r="D178" s="79"/>
      <c r="E178" s="79"/>
      <c r="F178" s="79"/>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79"/>
      <c r="AF178" s="79"/>
      <c r="AG178" s="79"/>
      <c r="AH178" s="79"/>
      <c r="AI178" s="79"/>
      <c r="AJ178" s="79"/>
      <c r="AK178" s="79"/>
      <c r="AL178" s="79"/>
      <c r="AM178" s="79"/>
      <c r="AN178" s="79"/>
      <c r="AO178" s="79"/>
      <c r="AP178" s="79"/>
      <c r="AQ178" s="79"/>
      <c r="AR178" s="79"/>
      <c r="AS178" s="79"/>
      <c r="AT178" s="79"/>
      <c r="AU178" s="79"/>
      <c r="AV178" s="79"/>
      <c r="AW178" s="79"/>
      <c r="AX178" s="79"/>
      <c r="AY178" s="79"/>
      <c r="AZ178" s="79"/>
    </row>
    <row r="179" spans="1:52" x14ac:dyDescent="0.25">
      <c r="A179" s="79"/>
      <c r="B179" s="79"/>
      <c r="C179" s="79"/>
      <c r="D179" s="79"/>
      <c r="E179" s="79"/>
      <c r="F179" s="79"/>
      <c r="G179" s="79"/>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79"/>
      <c r="AF179" s="79"/>
      <c r="AG179" s="79"/>
      <c r="AH179" s="79"/>
      <c r="AI179" s="79"/>
      <c r="AJ179" s="79"/>
      <c r="AK179" s="79"/>
      <c r="AL179" s="79"/>
      <c r="AM179" s="79"/>
      <c r="AN179" s="79"/>
      <c r="AO179" s="79"/>
      <c r="AP179" s="79"/>
      <c r="AQ179" s="79"/>
      <c r="AR179" s="79"/>
      <c r="AS179" s="79"/>
      <c r="AT179" s="79"/>
      <c r="AU179" s="79"/>
      <c r="AV179" s="79"/>
      <c r="AW179" s="79"/>
      <c r="AX179" s="79"/>
      <c r="AY179" s="79"/>
      <c r="AZ179" s="79"/>
    </row>
    <row r="180" spans="1:52" x14ac:dyDescent="0.25">
      <c r="A180" s="79"/>
      <c r="B180" s="79"/>
      <c r="C180" s="79"/>
      <c r="D180" s="79"/>
      <c r="E180" s="79"/>
      <c r="F180" s="79"/>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79"/>
      <c r="AF180" s="79"/>
      <c r="AG180" s="79"/>
      <c r="AH180" s="79"/>
      <c r="AI180" s="79"/>
      <c r="AJ180" s="79"/>
      <c r="AK180" s="79"/>
      <c r="AL180" s="79"/>
      <c r="AM180" s="79"/>
      <c r="AN180" s="79"/>
      <c r="AO180" s="79"/>
      <c r="AP180" s="79"/>
      <c r="AQ180" s="79"/>
      <c r="AR180" s="79"/>
      <c r="AS180" s="79"/>
      <c r="AT180" s="79"/>
      <c r="AU180" s="79"/>
      <c r="AV180" s="79"/>
      <c r="AW180" s="79"/>
      <c r="AX180" s="79"/>
      <c r="AY180" s="79"/>
      <c r="AZ180" s="79"/>
    </row>
    <row r="181" spans="1:52" x14ac:dyDescent="0.25">
      <c r="A181" s="79"/>
      <c r="B181" s="79"/>
      <c r="C181" s="79"/>
      <c r="D181" s="79"/>
      <c r="E181" s="79"/>
      <c r="F181" s="79"/>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79"/>
      <c r="AF181" s="79"/>
      <c r="AG181" s="79"/>
      <c r="AH181" s="79"/>
      <c r="AI181" s="79"/>
      <c r="AJ181" s="79"/>
      <c r="AK181" s="79"/>
      <c r="AL181" s="79"/>
      <c r="AM181" s="79"/>
      <c r="AN181" s="79"/>
      <c r="AO181" s="79"/>
      <c r="AP181" s="79"/>
      <c r="AQ181" s="79"/>
      <c r="AR181" s="79"/>
      <c r="AS181" s="79"/>
      <c r="AT181" s="79"/>
      <c r="AU181" s="79"/>
      <c r="AV181" s="79"/>
      <c r="AW181" s="79"/>
      <c r="AX181" s="79"/>
      <c r="AY181" s="79"/>
      <c r="AZ181" s="79"/>
    </row>
    <row r="182" spans="1:52" x14ac:dyDescent="0.25">
      <c r="A182" s="79"/>
      <c r="B182" s="79"/>
      <c r="C182" s="79"/>
      <c r="D182" s="79"/>
      <c r="E182" s="79"/>
      <c r="F182" s="79"/>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79"/>
      <c r="AF182" s="79"/>
      <c r="AG182" s="79"/>
      <c r="AH182" s="79"/>
      <c r="AI182" s="79"/>
      <c r="AJ182" s="79"/>
      <c r="AK182" s="79"/>
      <c r="AL182" s="79"/>
      <c r="AM182" s="79"/>
      <c r="AN182" s="79"/>
      <c r="AO182" s="79"/>
      <c r="AP182" s="79"/>
      <c r="AQ182" s="79"/>
      <c r="AR182" s="79"/>
      <c r="AS182" s="79"/>
      <c r="AT182" s="79"/>
      <c r="AU182" s="79"/>
      <c r="AV182" s="79"/>
      <c r="AW182" s="79"/>
      <c r="AX182" s="79"/>
      <c r="AY182" s="79"/>
      <c r="AZ182" s="79"/>
    </row>
    <row r="183" spans="1:52" x14ac:dyDescent="0.25">
      <c r="A183" s="79"/>
      <c r="B183" s="79"/>
      <c r="C183" s="79"/>
      <c r="D183" s="79"/>
      <c r="E183" s="79"/>
      <c r="F183" s="79"/>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79"/>
      <c r="AF183" s="79"/>
      <c r="AG183" s="79"/>
      <c r="AH183" s="79"/>
      <c r="AI183" s="79"/>
      <c r="AJ183" s="79"/>
      <c r="AK183" s="79"/>
      <c r="AL183" s="79"/>
      <c r="AM183" s="79"/>
      <c r="AN183" s="79"/>
      <c r="AO183" s="79"/>
      <c r="AP183" s="79"/>
      <c r="AQ183" s="79"/>
      <c r="AR183" s="79"/>
      <c r="AS183" s="79"/>
      <c r="AT183" s="79"/>
      <c r="AU183" s="79"/>
      <c r="AV183" s="79"/>
      <c r="AW183" s="79"/>
      <c r="AX183" s="79"/>
      <c r="AY183" s="79"/>
      <c r="AZ183" s="79"/>
    </row>
    <row r="184" spans="1:52" x14ac:dyDescent="0.25">
      <c r="A184" s="79"/>
      <c r="B184" s="79"/>
      <c r="C184" s="79"/>
      <c r="D184" s="79"/>
      <c r="E184" s="79"/>
      <c r="F184" s="79"/>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79"/>
      <c r="AF184" s="79"/>
      <c r="AG184" s="79"/>
      <c r="AH184" s="79"/>
      <c r="AI184" s="79"/>
      <c r="AJ184" s="79"/>
      <c r="AK184" s="79"/>
      <c r="AL184" s="79"/>
      <c r="AM184" s="79"/>
      <c r="AN184" s="79"/>
      <c r="AO184" s="79"/>
      <c r="AP184" s="79"/>
      <c r="AQ184" s="79"/>
      <c r="AR184" s="79"/>
      <c r="AS184" s="79"/>
      <c r="AT184" s="79"/>
      <c r="AU184" s="79"/>
      <c r="AV184" s="79"/>
      <c r="AW184" s="79"/>
      <c r="AX184" s="79"/>
      <c r="AY184" s="79"/>
      <c r="AZ184" s="79"/>
    </row>
    <row r="185" spans="1:52" x14ac:dyDescent="0.25">
      <c r="A185" s="79"/>
      <c r="B185" s="79"/>
      <c r="C185" s="79"/>
      <c r="D185" s="79"/>
      <c r="E185" s="79"/>
      <c r="F185" s="79"/>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79"/>
      <c r="AF185" s="79"/>
      <c r="AG185" s="79"/>
      <c r="AH185" s="79"/>
      <c r="AI185" s="79"/>
      <c r="AJ185" s="79"/>
      <c r="AK185" s="79"/>
      <c r="AL185" s="79"/>
      <c r="AM185" s="79"/>
      <c r="AN185" s="79"/>
      <c r="AO185" s="79"/>
      <c r="AP185" s="79"/>
      <c r="AQ185" s="79"/>
      <c r="AR185" s="79"/>
      <c r="AS185" s="79"/>
      <c r="AT185" s="79"/>
      <c r="AU185" s="79"/>
      <c r="AV185" s="79"/>
      <c r="AW185" s="79"/>
      <c r="AX185" s="79"/>
      <c r="AY185" s="79"/>
      <c r="AZ185" s="79"/>
    </row>
    <row r="186" spans="1:52" x14ac:dyDescent="0.25">
      <c r="A186" s="79"/>
      <c r="B186" s="79"/>
      <c r="C186" s="79"/>
      <c r="D186" s="79"/>
      <c r="E186" s="79"/>
      <c r="F186" s="79"/>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79"/>
      <c r="AF186" s="79"/>
      <c r="AG186" s="79"/>
      <c r="AH186" s="79"/>
      <c r="AI186" s="79"/>
      <c r="AJ186" s="79"/>
      <c r="AK186" s="79"/>
      <c r="AL186" s="79"/>
      <c r="AM186" s="79"/>
      <c r="AN186" s="79"/>
      <c r="AO186" s="79"/>
      <c r="AP186" s="79"/>
      <c r="AQ186" s="79"/>
      <c r="AR186" s="79"/>
      <c r="AS186" s="79"/>
      <c r="AT186" s="79"/>
      <c r="AU186" s="79"/>
      <c r="AV186" s="79"/>
      <c r="AW186" s="79"/>
      <c r="AX186" s="79"/>
      <c r="AY186" s="79"/>
      <c r="AZ186" s="79"/>
    </row>
    <row r="187" spans="1:52" x14ac:dyDescent="0.25">
      <c r="A187" s="79"/>
      <c r="B187" s="79"/>
      <c r="C187" s="79"/>
      <c r="D187" s="79"/>
      <c r="E187" s="79"/>
      <c r="F187" s="79"/>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79"/>
      <c r="AF187" s="79"/>
      <c r="AG187" s="79"/>
      <c r="AH187" s="79"/>
      <c r="AI187" s="79"/>
      <c r="AJ187" s="79"/>
      <c r="AK187" s="79"/>
      <c r="AL187" s="79"/>
      <c r="AM187" s="79"/>
      <c r="AN187" s="79"/>
      <c r="AO187" s="79"/>
      <c r="AP187" s="79"/>
      <c r="AQ187" s="79"/>
      <c r="AR187" s="79"/>
      <c r="AS187" s="79"/>
      <c r="AT187" s="79"/>
      <c r="AU187" s="79"/>
      <c r="AV187" s="79"/>
      <c r="AW187" s="79"/>
      <c r="AX187" s="79"/>
      <c r="AY187" s="79"/>
      <c r="AZ187" s="79"/>
    </row>
    <row r="188" spans="1:52" x14ac:dyDescent="0.25">
      <c r="A188" s="79"/>
      <c r="B188" s="79"/>
      <c r="C188" s="79"/>
      <c r="D188" s="79"/>
      <c r="E188" s="79"/>
      <c r="F188" s="79"/>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79"/>
      <c r="AF188" s="79"/>
      <c r="AG188" s="79"/>
      <c r="AH188" s="79"/>
      <c r="AI188" s="79"/>
      <c r="AJ188" s="79"/>
      <c r="AK188" s="79"/>
      <c r="AL188" s="79"/>
      <c r="AM188" s="79"/>
      <c r="AN188" s="79"/>
      <c r="AO188" s="79"/>
      <c r="AP188" s="79"/>
      <c r="AQ188" s="79"/>
      <c r="AR188" s="79"/>
      <c r="AS188" s="79"/>
      <c r="AT188" s="79"/>
      <c r="AU188" s="79"/>
      <c r="AV188" s="79"/>
      <c r="AW188" s="79"/>
      <c r="AX188" s="79"/>
      <c r="AY188" s="79"/>
      <c r="AZ188" s="79"/>
    </row>
    <row r="189" spans="1:52" x14ac:dyDescent="0.25">
      <c r="A189" s="79"/>
      <c r="B189" s="79"/>
      <c r="C189" s="79"/>
      <c r="D189" s="79"/>
      <c r="E189" s="79"/>
      <c r="F189" s="79"/>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79"/>
      <c r="AF189" s="79"/>
      <c r="AG189" s="79"/>
      <c r="AH189" s="79"/>
      <c r="AI189" s="79"/>
      <c r="AJ189" s="79"/>
      <c r="AK189" s="79"/>
      <c r="AL189" s="79"/>
      <c r="AM189" s="79"/>
      <c r="AN189" s="79"/>
      <c r="AO189" s="79"/>
      <c r="AP189" s="79"/>
      <c r="AQ189" s="79"/>
      <c r="AR189" s="79"/>
      <c r="AS189" s="79"/>
      <c r="AT189" s="79"/>
      <c r="AU189" s="79"/>
      <c r="AV189" s="79"/>
      <c r="AW189" s="79"/>
      <c r="AX189" s="79"/>
      <c r="AY189" s="79"/>
      <c r="AZ189" s="79"/>
    </row>
    <row r="190" spans="1:52" x14ac:dyDescent="0.25">
      <c r="A190" s="79"/>
      <c r="B190" s="79"/>
      <c r="C190" s="79"/>
      <c r="D190" s="79"/>
      <c r="E190" s="79"/>
      <c r="F190" s="79"/>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79"/>
      <c r="AF190" s="79"/>
      <c r="AG190" s="79"/>
      <c r="AH190" s="79"/>
      <c r="AI190" s="79"/>
      <c r="AJ190" s="79"/>
      <c r="AK190" s="79"/>
      <c r="AL190" s="79"/>
      <c r="AM190" s="79"/>
      <c r="AN190" s="79"/>
      <c r="AO190" s="79"/>
      <c r="AP190" s="79"/>
      <c r="AQ190" s="79"/>
      <c r="AR190" s="79"/>
      <c r="AS190" s="79"/>
      <c r="AT190" s="79"/>
      <c r="AU190" s="79"/>
      <c r="AV190" s="79"/>
      <c r="AW190" s="79"/>
      <c r="AX190" s="79"/>
      <c r="AY190" s="79"/>
      <c r="AZ190" s="79"/>
    </row>
    <row r="191" spans="1:52" x14ac:dyDescent="0.25">
      <c r="A191" s="79"/>
      <c r="B191" s="79"/>
      <c r="C191" s="79"/>
      <c r="D191" s="79"/>
      <c r="E191" s="79"/>
      <c r="F191" s="79"/>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S191" s="79"/>
      <c r="AT191" s="79"/>
      <c r="AU191" s="79"/>
      <c r="AV191" s="79"/>
      <c r="AW191" s="79"/>
      <c r="AX191" s="79"/>
      <c r="AY191" s="79"/>
      <c r="AZ191" s="79"/>
    </row>
    <row r="192" spans="1:52" x14ac:dyDescent="0.25">
      <c r="A192" s="79"/>
      <c r="B192" s="79"/>
      <c r="C192" s="79"/>
      <c r="D192" s="79"/>
      <c r="E192" s="79"/>
      <c r="F192" s="79"/>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79"/>
      <c r="AF192" s="79"/>
      <c r="AG192" s="79"/>
      <c r="AH192" s="79"/>
      <c r="AI192" s="79"/>
      <c r="AJ192" s="79"/>
      <c r="AK192" s="79"/>
      <c r="AL192" s="79"/>
      <c r="AM192" s="79"/>
      <c r="AN192" s="79"/>
      <c r="AO192" s="79"/>
      <c r="AP192" s="79"/>
      <c r="AQ192" s="79"/>
      <c r="AR192" s="79"/>
      <c r="AS192" s="79"/>
      <c r="AT192" s="79"/>
      <c r="AU192" s="79"/>
      <c r="AV192" s="79"/>
      <c r="AW192" s="79"/>
      <c r="AX192" s="79"/>
      <c r="AY192" s="79"/>
      <c r="AZ192" s="79"/>
    </row>
    <row r="193" spans="1:52" x14ac:dyDescent="0.25">
      <c r="A193" s="79"/>
      <c r="B193" s="79"/>
      <c r="C193" s="79"/>
      <c r="D193" s="79"/>
      <c r="E193" s="79"/>
      <c r="F193" s="79"/>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79"/>
      <c r="AF193" s="79"/>
      <c r="AG193" s="79"/>
      <c r="AH193" s="79"/>
      <c r="AI193" s="79"/>
      <c r="AJ193" s="79"/>
      <c r="AK193" s="79"/>
      <c r="AL193" s="79"/>
      <c r="AM193" s="79"/>
      <c r="AN193" s="79"/>
      <c r="AO193" s="79"/>
      <c r="AP193" s="79"/>
      <c r="AQ193" s="79"/>
      <c r="AR193" s="79"/>
      <c r="AS193" s="79"/>
      <c r="AT193" s="79"/>
      <c r="AU193" s="79"/>
      <c r="AV193" s="79"/>
      <c r="AW193" s="79"/>
      <c r="AX193" s="79"/>
      <c r="AY193" s="79"/>
      <c r="AZ193" s="79"/>
    </row>
    <row r="194" spans="1:52" x14ac:dyDescent="0.25">
      <c r="A194" s="79"/>
      <c r="B194" s="79"/>
      <c r="C194" s="79"/>
      <c r="D194" s="79"/>
      <c r="E194" s="79"/>
      <c r="F194" s="79"/>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79"/>
      <c r="AF194" s="79"/>
      <c r="AG194" s="79"/>
      <c r="AH194" s="79"/>
      <c r="AI194" s="79"/>
      <c r="AJ194" s="79"/>
      <c r="AK194" s="79"/>
      <c r="AL194" s="79"/>
      <c r="AM194" s="79"/>
      <c r="AN194" s="79"/>
      <c r="AO194" s="79"/>
      <c r="AP194" s="79"/>
      <c r="AQ194" s="79"/>
      <c r="AR194" s="79"/>
      <c r="AS194" s="79"/>
      <c r="AT194" s="79"/>
      <c r="AU194" s="79"/>
      <c r="AV194" s="79"/>
      <c r="AW194" s="79"/>
      <c r="AX194" s="79"/>
      <c r="AY194" s="79"/>
      <c r="AZ194" s="79"/>
    </row>
    <row r="195" spans="1:52" x14ac:dyDescent="0.25">
      <c r="A195" s="79"/>
      <c r="B195" s="79"/>
      <c r="C195" s="79"/>
      <c r="D195" s="79"/>
      <c r="E195" s="79"/>
      <c r="F195" s="79"/>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79"/>
      <c r="AF195" s="79"/>
      <c r="AG195" s="79"/>
      <c r="AH195" s="79"/>
      <c r="AI195" s="79"/>
      <c r="AJ195" s="79"/>
      <c r="AK195" s="79"/>
      <c r="AL195" s="79"/>
      <c r="AM195" s="79"/>
      <c r="AN195" s="79"/>
      <c r="AO195" s="79"/>
      <c r="AP195" s="79"/>
      <c r="AQ195" s="79"/>
      <c r="AR195" s="79"/>
      <c r="AS195" s="79"/>
      <c r="AT195" s="79"/>
      <c r="AU195" s="79"/>
      <c r="AV195" s="79"/>
      <c r="AW195" s="79"/>
      <c r="AX195" s="79"/>
      <c r="AY195" s="79"/>
      <c r="AZ195" s="79"/>
    </row>
    <row r="196" spans="1:52" x14ac:dyDescent="0.25">
      <c r="A196" s="79"/>
      <c r="B196" s="79"/>
      <c r="C196" s="79"/>
      <c r="D196" s="79"/>
      <c r="E196" s="79"/>
      <c r="F196" s="79"/>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79"/>
      <c r="AF196" s="79"/>
      <c r="AG196" s="79"/>
      <c r="AH196" s="79"/>
      <c r="AI196" s="79"/>
      <c r="AJ196" s="79"/>
      <c r="AK196" s="79"/>
      <c r="AL196" s="79"/>
      <c r="AM196" s="79"/>
      <c r="AN196" s="79"/>
      <c r="AO196" s="79"/>
      <c r="AP196" s="79"/>
      <c r="AQ196" s="79"/>
      <c r="AR196" s="79"/>
      <c r="AS196" s="79"/>
      <c r="AT196" s="79"/>
      <c r="AU196" s="79"/>
      <c r="AV196" s="79"/>
      <c r="AW196" s="79"/>
      <c r="AX196" s="79"/>
      <c r="AY196" s="79"/>
      <c r="AZ196" s="79"/>
    </row>
    <row r="197" spans="1:52" x14ac:dyDescent="0.25">
      <c r="A197" s="79"/>
      <c r="B197" s="79"/>
      <c r="C197" s="79"/>
      <c r="D197" s="79"/>
      <c r="E197" s="79"/>
      <c r="F197" s="79"/>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79"/>
      <c r="AF197" s="79"/>
      <c r="AG197" s="79"/>
      <c r="AH197" s="79"/>
      <c r="AI197" s="79"/>
      <c r="AJ197" s="79"/>
      <c r="AK197" s="79"/>
      <c r="AL197" s="79"/>
      <c r="AM197" s="79"/>
      <c r="AN197" s="79"/>
      <c r="AO197" s="79"/>
      <c r="AP197" s="79"/>
      <c r="AQ197" s="79"/>
      <c r="AR197" s="79"/>
      <c r="AS197" s="79"/>
      <c r="AT197" s="79"/>
      <c r="AU197" s="79"/>
      <c r="AV197" s="79"/>
      <c r="AW197" s="79"/>
      <c r="AX197" s="79"/>
      <c r="AY197" s="79"/>
      <c r="AZ197" s="79"/>
    </row>
    <row r="198" spans="1:52" x14ac:dyDescent="0.25">
      <c r="A198" s="79"/>
      <c r="B198" s="79"/>
      <c r="C198" s="79"/>
      <c r="D198" s="79"/>
      <c r="E198" s="79"/>
      <c r="F198" s="79"/>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79"/>
      <c r="AF198" s="79"/>
      <c r="AG198" s="79"/>
      <c r="AH198" s="79"/>
      <c r="AI198" s="79"/>
      <c r="AJ198" s="79"/>
      <c r="AK198" s="79"/>
      <c r="AL198" s="79"/>
      <c r="AM198" s="79"/>
      <c r="AN198" s="79"/>
      <c r="AO198" s="79"/>
      <c r="AP198" s="79"/>
      <c r="AQ198" s="79"/>
      <c r="AR198" s="79"/>
      <c r="AS198" s="79"/>
      <c r="AT198" s="79"/>
      <c r="AU198" s="79"/>
      <c r="AV198" s="79"/>
      <c r="AW198" s="79"/>
      <c r="AX198" s="79"/>
      <c r="AY198" s="79"/>
      <c r="AZ198" s="79"/>
    </row>
    <row r="199" spans="1:52" x14ac:dyDescent="0.25">
      <c r="A199" s="79"/>
      <c r="B199" s="79"/>
      <c r="C199" s="79"/>
      <c r="D199" s="79"/>
      <c r="E199" s="79"/>
      <c r="F199" s="79"/>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79"/>
      <c r="AF199" s="79"/>
      <c r="AG199" s="79"/>
      <c r="AH199" s="79"/>
      <c r="AI199" s="79"/>
      <c r="AJ199" s="79"/>
      <c r="AK199" s="79"/>
      <c r="AL199" s="79"/>
      <c r="AM199" s="79"/>
      <c r="AN199" s="79"/>
      <c r="AO199" s="79"/>
      <c r="AP199" s="79"/>
      <c r="AQ199" s="79"/>
      <c r="AR199" s="79"/>
      <c r="AS199" s="79"/>
      <c r="AT199" s="79"/>
      <c r="AU199" s="79"/>
      <c r="AV199" s="79"/>
      <c r="AW199" s="79"/>
      <c r="AX199" s="79"/>
      <c r="AY199" s="79"/>
      <c r="AZ199" s="79"/>
    </row>
    <row r="200" spans="1:52" x14ac:dyDescent="0.25">
      <c r="A200" s="79"/>
      <c r="B200" s="79"/>
      <c r="C200" s="79"/>
      <c r="D200" s="79"/>
      <c r="E200" s="79"/>
      <c r="F200" s="79"/>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79"/>
      <c r="AF200" s="79"/>
      <c r="AG200" s="79"/>
      <c r="AH200" s="79"/>
      <c r="AI200" s="79"/>
      <c r="AJ200" s="79"/>
      <c r="AK200" s="79"/>
      <c r="AL200" s="79"/>
      <c r="AM200" s="79"/>
      <c r="AN200" s="79"/>
      <c r="AO200" s="79"/>
      <c r="AP200" s="79"/>
      <c r="AQ200" s="79"/>
      <c r="AR200" s="79"/>
      <c r="AS200" s="79"/>
      <c r="AT200" s="79"/>
      <c r="AU200" s="79"/>
      <c r="AV200" s="79"/>
      <c r="AW200" s="79"/>
      <c r="AX200" s="79"/>
      <c r="AY200" s="79"/>
      <c r="AZ200" s="79"/>
    </row>
    <row r="201" spans="1:52" x14ac:dyDescent="0.25">
      <c r="A201" s="79"/>
      <c r="B201" s="79"/>
      <c r="C201" s="79"/>
      <c r="D201" s="79"/>
      <c r="E201" s="79"/>
      <c r="F201" s="79"/>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79"/>
      <c r="AF201" s="79"/>
      <c r="AG201" s="79"/>
      <c r="AH201" s="79"/>
      <c r="AI201" s="79"/>
      <c r="AJ201" s="79"/>
      <c r="AK201" s="79"/>
      <c r="AL201" s="79"/>
      <c r="AM201" s="79"/>
      <c r="AN201" s="79"/>
      <c r="AO201" s="79"/>
      <c r="AP201" s="79"/>
      <c r="AQ201" s="79"/>
      <c r="AR201" s="79"/>
      <c r="AS201" s="79"/>
      <c r="AT201" s="79"/>
      <c r="AU201" s="79"/>
      <c r="AV201" s="79"/>
      <c r="AW201" s="79"/>
      <c r="AX201" s="79"/>
      <c r="AY201" s="79"/>
      <c r="AZ201" s="79"/>
    </row>
    <row r="202" spans="1:52" x14ac:dyDescent="0.25">
      <c r="A202" s="79"/>
      <c r="B202" s="79"/>
      <c r="C202" s="79"/>
      <c r="D202" s="79"/>
      <c r="E202" s="79"/>
      <c r="F202" s="79"/>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79"/>
      <c r="AF202" s="79"/>
      <c r="AG202" s="79"/>
      <c r="AH202" s="79"/>
      <c r="AI202" s="79"/>
      <c r="AJ202" s="79"/>
      <c r="AK202" s="79"/>
      <c r="AL202" s="79"/>
      <c r="AM202" s="79"/>
      <c r="AN202" s="79"/>
      <c r="AO202" s="79"/>
      <c r="AP202" s="79"/>
      <c r="AQ202" s="79"/>
      <c r="AR202" s="79"/>
      <c r="AS202" s="79"/>
      <c r="AT202" s="79"/>
      <c r="AU202" s="79"/>
      <c r="AV202" s="79"/>
      <c r="AW202" s="79"/>
      <c r="AX202" s="79"/>
      <c r="AY202" s="79"/>
      <c r="AZ202" s="79"/>
    </row>
    <row r="203" spans="1:52" x14ac:dyDescent="0.25">
      <c r="A203" s="79"/>
      <c r="B203" s="79"/>
      <c r="C203" s="79"/>
      <c r="D203" s="79"/>
      <c r="E203" s="79"/>
      <c r="F203" s="79"/>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79"/>
      <c r="AF203" s="79"/>
      <c r="AG203" s="79"/>
      <c r="AH203" s="79"/>
      <c r="AI203" s="79"/>
      <c r="AJ203" s="79"/>
      <c r="AK203" s="79"/>
      <c r="AL203" s="79"/>
      <c r="AM203" s="79"/>
      <c r="AN203" s="79"/>
      <c r="AO203" s="79"/>
      <c r="AP203" s="79"/>
      <c r="AQ203" s="79"/>
      <c r="AR203" s="79"/>
      <c r="AS203" s="79"/>
      <c r="AT203" s="79"/>
      <c r="AU203" s="79"/>
      <c r="AV203" s="79"/>
      <c r="AW203" s="79"/>
      <c r="AX203" s="79"/>
      <c r="AY203" s="79"/>
      <c r="AZ203" s="79"/>
    </row>
    <row r="204" spans="1:52" x14ac:dyDescent="0.25">
      <c r="A204" s="79"/>
      <c r="B204" s="79"/>
      <c r="C204" s="79"/>
      <c r="D204" s="79"/>
      <c r="E204" s="79"/>
      <c r="F204" s="79"/>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79"/>
      <c r="AF204" s="79"/>
      <c r="AG204" s="79"/>
      <c r="AH204" s="79"/>
      <c r="AI204" s="79"/>
      <c r="AJ204" s="79"/>
      <c r="AK204" s="79"/>
      <c r="AL204" s="79"/>
      <c r="AM204" s="79"/>
      <c r="AN204" s="79"/>
      <c r="AO204" s="79"/>
      <c r="AP204" s="79"/>
      <c r="AQ204" s="79"/>
      <c r="AR204" s="79"/>
      <c r="AS204" s="79"/>
      <c r="AT204" s="79"/>
      <c r="AU204" s="79"/>
      <c r="AV204" s="79"/>
      <c r="AW204" s="79"/>
      <c r="AX204" s="79"/>
      <c r="AY204" s="79"/>
      <c r="AZ204" s="79"/>
    </row>
    <row r="205" spans="1:52" x14ac:dyDescent="0.25">
      <c r="A205" s="79"/>
      <c r="B205" s="79"/>
      <c r="C205" s="79"/>
      <c r="D205" s="79"/>
      <c r="E205" s="79"/>
      <c r="F205" s="79"/>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79"/>
      <c r="AF205" s="79"/>
      <c r="AG205" s="79"/>
      <c r="AH205" s="79"/>
      <c r="AI205" s="79"/>
      <c r="AJ205" s="79"/>
      <c r="AK205" s="79"/>
      <c r="AL205" s="79"/>
      <c r="AM205" s="79"/>
      <c r="AN205" s="79"/>
      <c r="AO205" s="79"/>
      <c r="AP205" s="79"/>
      <c r="AQ205" s="79"/>
      <c r="AR205" s="79"/>
      <c r="AS205" s="79"/>
      <c r="AT205" s="79"/>
      <c r="AU205" s="79"/>
      <c r="AV205" s="79"/>
      <c r="AW205" s="79"/>
      <c r="AX205" s="79"/>
      <c r="AY205" s="79"/>
      <c r="AZ205" s="79"/>
    </row>
    <row r="206" spans="1:52" x14ac:dyDescent="0.25">
      <c r="A206" s="79"/>
      <c r="B206" s="79"/>
      <c r="C206" s="79"/>
      <c r="D206" s="79"/>
      <c r="E206" s="79"/>
      <c r="F206" s="79"/>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79"/>
      <c r="AF206" s="79"/>
      <c r="AG206" s="79"/>
      <c r="AH206" s="79"/>
      <c r="AI206" s="79"/>
      <c r="AJ206" s="79"/>
      <c r="AK206" s="79"/>
      <c r="AL206" s="79"/>
      <c r="AM206" s="79"/>
      <c r="AN206" s="79"/>
      <c r="AO206" s="79"/>
      <c r="AP206" s="79"/>
      <c r="AQ206" s="79"/>
      <c r="AR206" s="79"/>
      <c r="AS206" s="79"/>
      <c r="AT206" s="79"/>
      <c r="AU206" s="79"/>
      <c r="AV206" s="79"/>
      <c r="AW206" s="79"/>
      <c r="AX206" s="79"/>
      <c r="AY206" s="79"/>
      <c r="AZ206" s="79"/>
    </row>
    <row r="207" spans="1:52" x14ac:dyDescent="0.25">
      <c r="A207" s="79"/>
      <c r="B207" s="79"/>
      <c r="C207" s="79"/>
      <c r="D207" s="79"/>
      <c r="E207" s="79"/>
      <c r="F207" s="79"/>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79"/>
      <c r="AF207" s="79"/>
      <c r="AG207" s="79"/>
      <c r="AH207" s="79"/>
      <c r="AI207" s="79"/>
      <c r="AJ207" s="79"/>
      <c r="AK207" s="79"/>
      <c r="AL207" s="79"/>
      <c r="AM207" s="79"/>
      <c r="AN207" s="79"/>
      <c r="AO207" s="79"/>
      <c r="AP207" s="79"/>
      <c r="AQ207" s="79"/>
      <c r="AR207" s="79"/>
      <c r="AS207" s="79"/>
      <c r="AT207" s="79"/>
      <c r="AU207" s="79"/>
      <c r="AV207" s="79"/>
      <c r="AW207" s="79"/>
      <c r="AX207" s="79"/>
      <c r="AY207" s="79"/>
      <c r="AZ207" s="79"/>
    </row>
    <row r="208" spans="1:52" x14ac:dyDescent="0.25">
      <c r="A208" s="79"/>
      <c r="B208" s="79"/>
      <c r="C208" s="79"/>
      <c r="D208" s="79"/>
      <c r="E208" s="79"/>
      <c r="F208" s="79"/>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79"/>
      <c r="AF208" s="79"/>
      <c r="AG208" s="79"/>
      <c r="AH208" s="79"/>
      <c r="AI208" s="79"/>
      <c r="AJ208" s="79"/>
      <c r="AK208" s="79"/>
      <c r="AL208" s="79"/>
      <c r="AM208" s="79"/>
      <c r="AN208" s="79"/>
      <c r="AO208" s="79"/>
      <c r="AP208" s="79"/>
      <c r="AQ208" s="79"/>
      <c r="AR208" s="79"/>
      <c r="AS208" s="79"/>
      <c r="AT208" s="79"/>
      <c r="AU208" s="79"/>
      <c r="AV208" s="79"/>
      <c r="AW208" s="79"/>
      <c r="AX208" s="79"/>
      <c r="AY208" s="79"/>
      <c r="AZ208" s="79"/>
    </row>
    <row r="209" spans="1:52" x14ac:dyDescent="0.25">
      <c r="A209" s="79"/>
      <c r="B209" s="79"/>
      <c r="C209" s="79"/>
      <c r="D209" s="79"/>
      <c r="E209" s="79"/>
      <c r="F209" s="79"/>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79"/>
      <c r="AF209" s="79"/>
      <c r="AG209" s="79"/>
      <c r="AH209" s="79"/>
      <c r="AI209" s="79"/>
      <c r="AJ209" s="79"/>
      <c r="AK209" s="79"/>
      <c r="AL209" s="79"/>
      <c r="AM209" s="79"/>
      <c r="AN209" s="79"/>
      <c r="AO209" s="79"/>
      <c r="AP209" s="79"/>
      <c r="AQ209" s="79"/>
      <c r="AR209" s="79"/>
      <c r="AS209" s="79"/>
      <c r="AT209" s="79"/>
      <c r="AU209" s="79"/>
      <c r="AV209" s="79"/>
      <c r="AW209" s="79"/>
      <c r="AX209" s="79"/>
      <c r="AY209" s="79"/>
      <c r="AZ209" s="79"/>
    </row>
    <row r="210" spans="1:52" x14ac:dyDescent="0.25">
      <c r="A210" s="79"/>
      <c r="B210" s="79"/>
      <c r="C210" s="79"/>
      <c r="D210" s="79"/>
      <c r="E210" s="79"/>
      <c r="F210" s="79"/>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79"/>
      <c r="AF210" s="79"/>
      <c r="AG210" s="79"/>
      <c r="AH210" s="79"/>
      <c r="AI210" s="79"/>
      <c r="AJ210" s="79"/>
      <c r="AK210" s="79"/>
      <c r="AL210" s="79"/>
      <c r="AM210" s="79"/>
      <c r="AN210" s="79"/>
      <c r="AO210" s="79"/>
      <c r="AP210" s="79"/>
      <c r="AQ210" s="79"/>
      <c r="AR210" s="79"/>
      <c r="AS210" s="79"/>
      <c r="AT210" s="79"/>
      <c r="AU210" s="79"/>
      <c r="AV210" s="79"/>
      <c r="AW210" s="79"/>
      <c r="AX210" s="79"/>
      <c r="AY210" s="79"/>
      <c r="AZ210" s="79"/>
    </row>
    <row r="211" spans="1:52" x14ac:dyDescent="0.25">
      <c r="A211" s="79"/>
      <c r="B211" s="79"/>
      <c r="C211" s="79"/>
      <c r="D211" s="79"/>
      <c r="E211" s="79"/>
      <c r="F211" s="79"/>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79"/>
      <c r="AF211" s="79"/>
      <c r="AG211" s="79"/>
      <c r="AH211" s="79"/>
      <c r="AI211" s="79"/>
      <c r="AJ211" s="79"/>
      <c r="AK211" s="79"/>
      <c r="AL211" s="79"/>
      <c r="AM211" s="79"/>
      <c r="AN211" s="79"/>
      <c r="AO211" s="79"/>
      <c r="AP211" s="79"/>
      <c r="AQ211" s="79"/>
      <c r="AR211" s="79"/>
      <c r="AS211" s="79"/>
      <c r="AT211" s="79"/>
      <c r="AU211" s="79"/>
      <c r="AV211" s="79"/>
      <c r="AW211" s="79"/>
      <c r="AX211" s="79"/>
      <c r="AY211" s="79"/>
      <c r="AZ211" s="79"/>
    </row>
    <row r="212" spans="1:52" x14ac:dyDescent="0.25">
      <c r="A212" s="79"/>
      <c r="B212" s="79"/>
      <c r="C212" s="79"/>
      <c r="D212" s="79"/>
      <c r="E212" s="79"/>
      <c r="F212" s="79"/>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79"/>
      <c r="AF212" s="79"/>
      <c r="AG212" s="79"/>
      <c r="AH212" s="79"/>
      <c r="AI212" s="79"/>
      <c r="AJ212" s="79"/>
      <c r="AK212" s="79"/>
      <c r="AL212" s="79"/>
      <c r="AM212" s="79"/>
      <c r="AN212" s="79"/>
      <c r="AO212" s="79"/>
      <c r="AP212" s="79"/>
      <c r="AQ212" s="79"/>
      <c r="AR212" s="79"/>
      <c r="AS212" s="79"/>
      <c r="AT212" s="79"/>
      <c r="AU212" s="79"/>
      <c r="AV212" s="79"/>
      <c r="AW212" s="79"/>
      <c r="AX212" s="79"/>
      <c r="AY212" s="79"/>
      <c r="AZ212" s="79"/>
    </row>
    <row r="213" spans="1:52" x14ac:dyDescent="0.25">
      <c r="A213" s="79"/>
      <c r="B213" s="79"/>
      <c r="C213" s="79"/>
      <c r="D213" s="79"/>
      <c r="E213" s="79"/>
      <c r="F213" s="79"/>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79"/>
      <c r="AF213" s="79"/>
      <c r="AG213" s="79"/>
      <c r="AH213" s="79"/>
      <c r="AI213" s="79"/>
      <c r="AJ213" s="79"/>
      <c r="AK213" s="79"/>
      <c r="AL213" s="79"/>
      <c r="AM213" s="79"/>
      <c r="AN213" s="79"/>
      <c r="AO213" s="79"/>
      <c r="AP213" s="79"/>
      <c r="AQ213" s="79"/>
      <c r="AR213" s="79"/>
      <c r="AS213" s="79"/>
      <c r="AT213" s="79"/>
      <c r="AU213" s="79"/>
      <c r="AV213" s="79"/>
      <c r="AW213" s="79"/>
      <c r="AX213" s="79"/>
      <c r="AY213" s="79"/>
      <c r="AZ213" s="79"/>
    </row>
    <row r="214" spans="1:52" x14ac:dyDescent="0.25">
      <c r="A214" s="79"/>
      <c r="B214" s="79"/>
      <c r="C214" s="79"/>
      <c r="D214" s="79"/>
      <c r="E214" s="79"/>
      <c r="F214" s="79"/>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79"/>
      <c r="AF214" s="79"/>
      <c r="AG214" s="79"/>
      <c r="AH214" s="79"/>
      <c r="AI214" s="79"/>
      <c r="AJ214" s="79"/>
      <c r="AK214" s="79"/>
      <c r="AL214" s="79"/>
      <c r="AM214" s="79"/>
      <c r="AN214" s="79"/>
      <c r="AO214" s="79"/>
      <c r="AP214" s="79"/>
      <c r="AQ214" s="79"/>
      <c r="AR214" s="79"/>
      <c r="AS214" s="79"/>
      <c r="AT214" s="79"/>
      <c r="AU214" s="79"/>
      <c r="AV214" s="79"/>
      <c r="AW214" s="79"/>
      <c r="AX214" s="79"/>
      <c r="AY214" s="79"/>
      <c r="AZ214" s="79"/>
    </row>
    <row r="215" spans="1:52" x14ac:dyDescent="0.25">
      <c r="A215" s="79"/>
      <c r="B215" s="79"/>
      <c r="C215" s="79"/>
      <c r="D215" s="79"/>
      <c r="E215" s="79"/>
      <c r="F215" s="79"/>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79"/>
      <c r="AF215" s="79"/>
      <c r="AG215" s="79"/>
      <c r="AH215" s="79"/>
      <c r="AI215" s="79"/>
      <c r="AJ215" s="79"/>
      <c r="AK215" s="79"/>
      <c r="AL215" s="79"/>
      <c r="AM215" s="79"/>
      <c r="AN215" s="79"/>
      <c r="AO215" s="79"/>
      <c r="AP215" s="79"/>
      <c r="AQ215" s="79"/>
      <c r="AR215" s="79"/>
      <c r="AS215" s="79"/>
      <c r="AT215" s="79"/>
      <c r="AU215" s="79"/>
      <c r="AV215" s="79"/>
      <c r="AW215" s="79"/>
      <c r="AX215" s="79"/>
      <c r="AY215" s="79"/>
      <c r="AZ215" s="79"/>
    </row>
    <row r="216" spans="1:52" x14ac:dyDescent="0.25">
      <c r="A216" s="79"/>
      <c r="B216" s="79"/>
      <c r="C216" s="79"/>
      <c r="D216" s="79"/>
      <c r="E216" s="79"/>
      <c r="F216" s="79"/>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79"/>
      <c r="AF216" s="79"/>
      <c r="AG216" s="79"/>
      <c r="AH216" s="79"/>
      <c r="AI216" s="79"/>
      <c r="AJ216" s="79"/>
      <c r="AK216" s="79"/>
      <c r="AL216" s="79"/>
      <c r="AM216" s="79"/>
      <c r="AN216" s="79"/>
      <c r="AO216" s="79"/>
      <c r="AP216" s="79"/>
      <c r="AQ216" s="79"/>
      <c r="AR216" s="79"/>
      <c r="AS216" s="79"/>
      <c r="AT216" s="79"/>
      <c r="AU216" s="79"/>
      <c r="AV216" s="79"/>
      <c r="AW216" s="79"/>
      <c r="AX216" s="79"/>
      <c r="AY216" s="79"/>
      <c r="AZ216" s="79"/>
    </row>
    <row r="217" spans="1:52" x14ac:dyDescent="0.25">
      <c r="A217" s="79"/>
      <c r="B217" s="79"/>
      <c r="C217" s="79"/>
      <c r="D217" s="79"/>
      <c r="E217" s="79"/>
      <c r="F217" s="79"/>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79"/>
      <c r="AF217" s="79"/>
      <c r="AG217" s="79"/>
      <c r="AH217" s="79"/>
      <c r="AI217" s="79"/>
      <c r="AJ217" s="79"/>
      <c r="AK217" s="79"/>
      <c r="AL217" s="79"/>
      <c r="AM217" s="79"/>
      <c r="AN217" s="79"/>
      <c r="AO217" s="79"/>
      <c r="AP217" s="79"/>
      <c r="AQ217" s="79"/>
      <c r="AR217" s="79"/>
      <c r="AS217" s="79"/>
      <c r="AT217" s="79"/>
      <c r="AU217" s="79"/>
      <c r="AV217" s="79"/>
      <c r="AW217" s="79"/>
      <c r="AX217" s="79"/>
      <c r="AY217" s="79"/>
      <c r="AZ217" s="79"/>
    </row>
    <row r="218" spans="1:52" x14ac:dyDescent="0.25">
      <c r="A218" s="79"/>
      <c r="B218" s="79"/>
      <c r="C218" s="79"/>
      <c r="D218" s="79"/>
      <c r="E218" s="79"/>
      <c r="F218" s="79"/>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79"/>
      <c r="AF218" s="79"/>
      <c r="AG218" s="79"/>
      <c r="AH218" s="79"/>
      <c r="AI218" s="79"/>
      <c r="AJ218" s="79"/>
      <c r="AK218" s="79"/>
      <c r="AL218" s="79"/>
      <c r="AM218" s="79"/>
      <c r="AN218" s="79"/>
      <c r="AO218" s="79"/>
      <c r="AP218" s="79"/>
      <c r="AQ218" s="79"/>
      <c r="AR218" s="79"/>
      <c r="AS218" s="79"/>
      <c r="AT218" s="79"/>
      <c r="AU218" s="79"/>
      <c r="AV218" s="79"/>
      <c r="AW218" s="79"/>
      <c r="AX218" s="79"/>
      <c r="AY218" s="79"/>
      <c r="AZ218" s="79"/>
    </row>
    <row r="219" spans="1:52" x14ac:dyDescent="0.25">
      <c r="A219" s="79"/>
      <c r="B219" s="79"/>
      <c r="C219" s="79"/>
      <c r="D219" s="79"/>
      <c r="E219" s="79"/>
      <c r="F219" s="79"/>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79"/>
      <c r="AF219" s="79"/>
      <c r="AG219" s="79"/>
      <c r="AH219" s="79"/>
      <c r="AI219" s="79"/>
      <c r="AJ219" s="79"/>
      <c r="AK219" s="79"/>
      <c r="AL219" s="79"/>
      <c r="AM219" s="79"/>
      <c r="AN219" s="79"/>
      <c r="AO219" s="79"/>
      <c r="AP219" s="79"/>
      <c r="AQ219" s="79"/>
      <c r="AR219" s="79"/>
      <c r="AS219" s="79"/>
      <c r="AT219" s="79"/>
      <c r="AU219" s="79"/>
      <c r="AV219" s="79"/>
      <c r="AW219" s="79"/>
      <c r="AX219" s="79"/>
      <c r="AY219" s="79"/>
      <c r="AZ219" s="79"/>
    </row>
    <row r="220" spans="1:52" x14ac:dyDescent="0.25">
      <c r="A220" s="79"/>
      <c r="B220" s="79"/>
      <c r="C220" s="79"/>
      <c r="D220" s="79"/>
      <c r="E220" s="79"/>
      <c r="F220" s="79"/>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79"/>
      <c r="AF220" s="79"/>
      <c r="AG220" s="79"/>
      <c r="AH220" s="79"/>
      <c r="AI220" s="79"/>
      <c r="AJ220" s="79"/>
      <c r="AK220" s="79"/>
      <c r="AL220" s="79"/>
      <c r="AM220" s="79"/>
      <c r="AN220" s="79"/>
      <c r="AO220" s="79"/>
      <c r="AP220" s="79"/>
      <c r="AQ220" s="79"/>
      <c r="AR220" s="79"/>
      <c r="AS220" s="79"/>
      <c r="AT220" s="79"/>
      <c r="AU220" s="79"/>
      <c r="AV220" s="79"/>
      <c r="AW220" s="79"/>
      <c r="AX220" s="79"/>
      <c r="AY220" s="79"/>
      <c r="AZ220" s="79"/>
    </row>
    <row r="221" spans="1:52" x14ac:dyDescent="0.25">
      <c r="A221" s="79"/>
      <c r="B221" s="79"/>
      <c r="C221" s="79"/>
      <c r="D221" s="79"/>
      <c r="E221" s="79"/>
      <c r="F221" s="79"/>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79"/>
      <c r="AF221" s="79"/>
      <c r="AG221" s="79"/>
      <c r="AH221" s="79"/>
      <c r="AI221" s="79"/>
      <c r="AJ221" s="79"/>
      <c r="AK221" s="79"/>
      <c r="AL221" s="79"/>
      <c r="AM221" s="79"/>
      <c r="AN221" s="79"/>
      <c r="AO221" s="79"/>
      <c r="AP221" s="79"/>
      <c r="AQ221" s="79"/>
      <c r="AR221" s="79"/>
      <c r="AS221" s="79"/>
      <c r="AT221" s="79"/>
      <c r="AU221" s="79"/>
      <c r="AV221" s="79"/>
      <c r="AW221" s="79"/>
      <c r="AX221" s="79"/>
      <c r="AY221" s="79"/>
      <c r="AZ221" s="79"/>
    </row>
    <row r="222" spans="1:52" x14ac:dyDescent="0.25">
      <c r="A222" s="79"/>
      <c r="B222" s="79"/>
      <c r="C222" s="79"/>
      <c r="D222" s="79"/>
      <c r="E222" s="79"/>
      <c r="F222" s="79"/>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79"/>
      <c r="AF222" s="79"/>
      <c r="AG222" s="79"/>
      <c r="AH222" s="79"/>
      <c r="AI222" s="79"/>
      <c r="AJ222" s="79"/>
      <c r="AK222" s="79"/>
      <c r="AL222" s="79"/>
      <c r="AM222" s="79"/>
      <c r="AN222" s="79"/>
      <c r="AO222" s="79"/>
      <c r="AP222" s="79"/>
      <c r="AQ222" s="79"/>
      <c r="AR222" s="79"/>
      <c r="AS222" s="79"/>
      <c r="AT222" s="79"/>
      <c r="AU222" s="79"/>
      <c r="AV222" s="79"/>
      <c r="AW222" s="79"/>
      <c r="AX222" s="79"/>
      <c r="AY222" s="79"/>
      <c r="AZ222" s="79"/>
    </row>
    <row r="223" spans="1:52" x14ac:dyDescent="0.25">
      <c r="A223" s="79"/>
      <c r="B223" s="79"/>
      <c r="C223" s="79"/>
      <c r="D223" s="79"/>
      <c r="E223" s="79"/>
      <c r="F223" s="79"/>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79"/>
      <c r="AF223" s="79"/>
      <c r="AG223" s="79"/>
      <c r="AH223" s="79"/>
      <c r="AI223" s="79"/>
      <c r="AJ223" s="79"/>
      <c r="AK223" s="79"/>
      <c r="AL223" s="79"/>
      <c r="AM223" s="79"/>
      <c r="AN223" s="79"/>
      <c r="AO223" s="79"/>
      <c r="AP223" s="79"/>
      <c r="AQ223" s="79"/>
      <c r="AR223" s="79"/>
      <c r="AS223" s="79"/>
      <c r="AT223" s="79"/>
      <c r="AU223" s="79"/>
      <c r="AV223" s="79"/>
      <c r="AW223" s="79"/>
      <c r="AX223" s="79"/>
      <c r="AY223" s="79"/>
      <c r="AZ223" s="79"/>
    </row>
    <row r="224" spans="1:52" x14ac:dyDescent="0.25">
      <c r="A224" s="79"/>
      <c r="B224" s="79"/>
      <c r="C224" s="79"/>
      <c r="D224" s="79"/>
      <c r="E224" s="79"/>
      <c r="F224" s="79"/>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79"/>
      <c r="AF224" s="79"/>
      <c r="AG224" s="79"/>
      <c r="AH224" s="79"/>
      <c r="AI224" s="79"/>
      <c r="AJ224" s="79"/>
      <c r="AK224" s="79"/>
      <c r="AL224" s="79"/>
      <c r="AM224" s="79"/>
      <c r="AN224" s="79"/>
      <c r="AO224" s="79"/>
      <c r="AP224" s="79"/>
      <c r="AQ224" s="79"/>
      <c r="AR224" s="79"/>
      <c r="AS224" s="79"/>
      <c r="AT224" s="79"/>
      <c r="AU224" s="79"/>
      <c r="AV224" s="79"/>
      <c r="AW224" s="79"/>
      <c r="AX224" s="79"/>
      <c r="AY224" s="79"/>
      <c r="AZ224" s="79"/>
    </row>
    <row r="225" spans="1:52" x14ac:dyDescent="0.25">
      <c r="A225" s="79"/>
      <c r="B225" s="79"/>
      <c r="C225" s="79"/>
      <c r="D225" s="79"/>
      <c r="E225" s="79"/>
      <c r="F225" s="79"/>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79"/>
      <c r="AF225" s="79"/>
      <c r="AG225" s="79"/>
      <c r="AH225" s="79"/>
      <c r="AI225" s="79"/>
      <c r="AJ225" s="79"/>
      <c r="AK225" s="79"/>
      <c r="AL225" s="79"/>
      <c r="AM225" s="79"/>
      <c r="AN225" s="79"/>
      <c r="AO225" s="79"/>
      <c r="AP225" s="79"/>
      <c r="AQ225" s="79"/>
      <c r="AR225" s="79"/>
      <c r="AS225" s="79"/>
      <c r="AT225" s="79"/>
      <c r="AU225" s="79"/>
      <c r="AV225" s="79"/>
      <c r="AW225" s="79"/>
      <c r="AX225" s="79"/>
      <c r="AY225" s="79"/>
      <c r="AZ225" s="79"/>
    </row>
    <row r="226" spans="1:52" x14ac:dyDescent="0.25">
      <c r="A226" s="79"/>
      <c r="B226" s="79"/>
      <c r="C226" s="79"/>
      <c r="D226" s="79"/>
      <c r="E226" s="79"/>
      <c r="F226" s="79"/>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79"/>
      <c r="AF226" s="79"/>
      <c r="AG226" s="79"/>
      <c r="AH226" s="79"/>
      <c r="AI226" s="79"/>
      <c r="AJ226" s="79"/>
      <c r="AK226" s="79"/>
      <c r="AL226" s="79"/>
      <c r="AM226" s="79"/>
      <c r="AN226" s="79"/>
      <c r="AO226" s="79"/>
      <c r="AP226" s="79"/>
      <c r="AQ226" s="79"/>
      <c r="AR226" s="79"/>
      <c r="AS226" s="79"/>
      <c r="AT226" s="79"/>
      <c r="AU226" s="79"/>
      <c r="AV226" s="79"/>
      <c r="AW226" s="79"/>
      <c r="AX226" s="79"/>
      <c r="AY226" s="79"/>
      <c r="AZ226" s="79"/>
    </row>
    <row r="227" spans="1:52" x14ac:dyDescent="0.25">
      <c r="A227" s="79"/>
      <c r="B227" s="79"/>
      <c r="C227" s="79"/>
      <c r="D227" s="79"/>
      <c r="E227" s="79"/>
      <c r="F227" s="79"/>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79"/>
      <c r="AF227" s="79"/>
      <c r="AG227" s="79"/>
      <c r="AH227" s="79"/>
      <c r="AI227" s="79"/>
      <c r="AJ227" s="79"/>
      <c r="AK227" s="79"/>
      <c r="AL227" s="79"/>
      <c r="AM227" s="79"/>
      <c r="AN227" s="79"/>
      <c r="AO227" s="79"/>
      <c r="AP227" s="79"/>
      <c r="AQ227" s="79"/>
      <c r="AR227" s="79"/>
      <c r="AS227" s="79"/>
      <c r="AT227" s="79"/>
      <c r="AU227" s="79"/>
      <c r="AV227" s="79"/>
      <c r="AW227" s="79"/>
      <c r="AX227" s="79"/>
      <c r="AY227" s="79"/>
      <c r="AZ227" s="79"/>
    </row>
    <row r="228" spans="1:52" x14ac:dyDescent="0.25">
      <c r="A228" s="79"/>
      <c r="B228" s="79"/>
      <c r="C228" s="79"/>
      <c r="D228" s="79"/>
      <c r="E228" s="79"/>
      <c r="F228" s="79"/>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79"/>
      <c r="AF228" s="79"/>
      <c r="AG228" s="79"/>
      <c r="AH228" s="79"/>
      <c r="AI228" s="79"/>
      <c r="AJ228" s="79"/>
      <c r="AK228" s="79"/>
      <c r="AL228" s="79"/>
      <c r="AM228" s="79"/>
      <c r="AN228" s="79"/>
      <c r="AO228" s="79"/>
      <c r="AP228" s="79"/>
      <c r="AQ228" s="79"/>
      <c r="AR228" s="79"/>
      <c r="AS228" s="79"/>
      <c r="AT228" s="79"/>
      <c r="AU228" s="79"/>
      <c r="AV228" s="79"/>
      <c r="AW228" s="79"/>
      <c r="AX228" s="79"/>
      <c r="AY228" s="79"/>
      <c r="AZ228" s="79"/>
    </row>
    <row r="229" spans="1:52" x14ac:dyDescent="0.25">
      <c r="A229" s="79"/>
      <c r="B229" s="79"/>
      <c r="C229" s="79"/>
      <c r="D229" s="79"/>
      <c r="E229" s="79"/>
      <c r="F229" s="79"/>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79"/>
      <c r="AF229" s="79"/>
      <c r="AG229" s="79"/>
      <c r="AH229" s="79"/>
      <c r="AI229" s="79"/>
      <c r="AJ229" s="79"/>
      <c r="AK229" s="79"/>
      <c r="AL229" s="79"/>
      <c r="AM229" s="79"/>
      <c r="AN229" s="79"/>
      <c r="AO229" s="79"/>
      <c r="AP229" s="79"/>
      <c r="AQ229" s="79"/>
      <c r="AR229" s="79"/>
      <c r="AS229" s="79"/>
      <c r="AT229" s="79"/>
      <c r="AU229" s="79"/>
      <c r="AV229" s="79"/>
      <c r="AW229" s="79"/>
      <c r="AX229" s="79"/>
      <c r="AY229" s="79"/>
      <c r="AZ229" s="79"/>
    </row>
    <row r="230" spans="1:52" x14ac:dyDescent="0.25">
      <c r="A230" s="79"/>
      <c r="B230" s="79"/>
      <c r="C230" s="79"/>
      <c r="D230" s="79"/>
      <c r="E230" s="79"/>
      <c r="F230" s="79"/>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79"/>
      <c r="AF230" s="79"/>
      <c r="AG230" s="79"/>
      <c r="AH230" s="79"/>
      <c r="AI230" s="79"/>
      <c r="AJ230" s="79"/>
      <c r="AK230" s="79"/>
      <c r="AL230" s="79"/>
      <c r="AM230" s="79"/>
      <c r="AN230" s="79"/>
      <c r="AO230" s="79"/>
      <c r="AP230" s="79"/>
      <c r="AQ230" s="79"/>
      <c r="AR230" s="79"/>
      <c r="AS230" s="79"/>
      <c r="AT230" s="79"/>
      <c r="AU230" s="79"/>
      <c r="AV230" s="79"/>
      <c r="AW230" s="79"/>
      <c r="AX230" s="79"/>
      <c r="AY230" s="79"/>
      <c r="AZ230" s="79"/>
    </row>
    <row r="231" spans="1:52" x14ac:dyDescent="0.25">
      <c r="A231" s="79"/>
      <c r="B231" s="79"/>
      <c r="C231" s="79"/>
      <c r="D231" s="79"/>
      <c r="E231" s="79"/>
      <c r="F231" s="79"/>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79"/>
      <c r="AF231" s="79"/>
      <c r="AG231" s="79"/>
      <c r="AH231" s="79"/>
      <c r="AI231" s="79"/>
      <c r="AJ231" s="79"/>
      <c r="AK231" s="79"/>
      <c r="AL231" s="79"/>
      <c r="AM231" s="79"/>
      <c r="AN231" s="79"/>
      <c r="AO231" s="79"/>
      <c r="AP231" s="79"/>
      <c r="AQ231" s="79"/>
      <c r="AR231" s="79"/>
      <c r="AS231" s="79"/>
      <c r="AT231" s="79"/>
      <c r="AU231" s="79"/>
      <c r="AV231" s="79"/>
      <c r="AW231" s="79"/>
      <c r="AX231" s="79"/>
      <c r="AY231" s="79"/>
      <c r="AZ231" s="79"/>
    </row>
    <row r="232" spans="1:52" x14ac:dyDescent="0.25">
      <c r="A232" s="79"/>
      <c r="B232" s="79"/>
      <c r="C232" s="79"/>
      <c r="D232" s="79"/>
      <c r="E232" s="79"/>
      <c r="F232" s="79"/>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79"/>
      <c r="AF232" s="79"/>
      <c r="AG232" s="79"/>
      <c r="AH232" s="79"/>
      <c r="AI232" s="79"/>
      <c r="AJ232" s="79"/>
      <c r="AK232" s="79"/>
      <c r="AL232" s="79"/>
      <c r="AM232" s="79"/>
      <c r="AN232" s="79"/>
      <c r="AO232" s="79"/>
      <c r="AP232" s="79"/>
      <c r="AQ232" s="79"/>
      <c r="AR232" s="79"/>
      <c r="AS232" s="79"/>
      <c r="AT232" s="79"/>
      <c r="AU232" s="79"/>
      <c r="AV232" s="79"/>
      <c r="AW232" s="79"/>
      <c r="AX232" s="79"/>
      <c r="AY232" s="79"/>
      <c r="AZ232" s="79"/>
    </row>
    <row r="233" spans="1:52" x14ac:dyDescent="0.25">
      <c r="A233" s="79"/>
      <c r="B233" s="79"/>
      <c r="C233" s="79"/>
      <c r="D233" s="79"/>
      <c r="E233" s="79"/>
      <c r="F233" s="79"/>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79"/>
      <c r="AF233" s="79"/>
      <c r="AG233" s="79"/>
      <c r="AH233" s="79"/>
      <c r="AI233" s="79"/>
      <c r="AJ233" s="79"/>
      <c r="AK233" s="79"/>
      <c r="AL233" s="79"/>
      <c r="AM233" s="79"/>
      <c r="AN233" s="79"/>
      <c r="AO233" s="79"/>
      <c r="AP233" s="79"/>
      <c r="AQ233" s="79"/>
      <c r="AR233" s="79"/>
      <c r="AS233" s="79"/>
      <c r="AT233" s="79"/>
      <c r="AU233" s="79"/>
      <c r="AV233" s="79"/>
      <c r="AW233" s="79"/>
      <c r="AX233" s="79"/>
      <c r="AY233" s="79"/>
      <c r="AZ233" s="79"/>
    </row>
    <row r="234" spans="1:52" x14ac:dyDescent="0.25">
      <c r="A234" s="79"/>
      <c r="B234" s="79"/>
      <c r="C234" s="79"/>
      <c r="D234" s="79"/>
      <c r="E234" s="79"/>
      <c r="F234" s="79"/>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79"/>
      <c r="AF234" s="79"/>
      <c r="AG234" s="79"/>
      <c r="AH234" s="79"/>
      <c r="AI234" s="79"/>
      <c r="AJ234" s="79"/>
      <c r="AK234" s="79"/>
      <c r="AL234" s="79"/>
      <c r="AM234" s="79"/>
      <c r="AN234" s="79"/>
      <c r="AO234" s="79"/>
      <c r="AP234" s="79"/>
      <c r="AQ234" s="79"/>
      <c r="AR234" s="79"/>
      <c r="AS234" s="79"/>
      <c r="AT234" s="79"/>
      <c r="AU234" s="79"/>
      <c r="AV234" s="79"/>
      <c r="AW234" s="79"/>
      <c r="AX234" s="79"/>
      <c r="AY234" s="79"/>
      <c r="AZ234" s="79"/>
    </row>
    <row r="235" spans="1:52" x14ac:dyDescent="0.25">
      <c r="A235" s="79"/>
      <c r="B235" s="79"/>
      <c r="C235" s="79"/>
      <c r="D235" s="79"/>
      <c r="E235" s="79"/>
      <c r="F235" s="79"/>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79"/>
      <c r="AF235" s="79"/>
      <c r="AG235" s="79"/>
      <c r="AH235" s="79"/>
      <c r="AI235" s="79"/>
      <c r="AJ235" s="79"/>
      <c r="AK235" s="79"/>
      <c r="AL235" s="79"/>
      <c r="AM235" s="79"/>
      <c r="AN235" s="79"/>
      <c r="AO235" s="79"/>
      <c r="AP235" s="79"/>
      <c r="AQ235" s="79"/>
      <c r="AR235" s="79"/>
      <c r="AS235" s="79"/>
      <c r="AT235" s="79"/>
      <c r="AU235" s="79"/>
      <c r="AV235" s="79"/>
      <c r="AW235" s="79"/>
      <c r="AX235" s="79"/>
      <c r="AY235" s="79"/>
      <c r="AZ235" s="79"/>
    </row>
    <row r="236" spans="1:52" x14ac:dyDescent="0.25">
      <c r="A236" s="79"/>
      <c r="B236" s="79"/>
      <c r="C236" s="79"/>
      <c r="D236" s="79"/>
      <c r="E236" s="79"/>
      <c r="F236" s="79"/>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79"/>
      <c r="AF236" s="79"/>
      <c r="AG236" s="79"/>
      <c r="AH236" s="79"/>
      <c r="AI236" s="79"/>
      <c r="AJ236" s="79"/>
      <c r="AK236" s="79"/>
      <c r="AL236" s="79"/>
      <c r="AM236" s="79"/>
      <c r="AN236" s="79"/>
      <c r="AO236" s="79"/>
      <c r="AP236" s="79"/>
      <c r="AQ236" s="79"/>
      <c r="AR236" s="79"/>
      <c r="AS236" s="79"/>
      <c r="AT236" s="79"/>
      <c r="AU236" s="79"/>
      <c r="AV236" s="79"/>
      <c r="AW236" s="79"/>
      <c r="AX236" s="79"/>
      <c r="AY236" s="79"/>
      <c r="AZ236" s="79"/>
    </row>
    <row r="237" spans="1:52" x14ac:dyDescent="0.25">
      <c r="A237" s="79"/>
      <c r="B237" s="79"/>
      <c r="C237" s="79"/>
      <c r="D237" s="79"/>
      <c r="E237" s="79"/>
      <c r="F237" s="79"/>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79"/>
      <c r="AF237" s="79"/>
      <c r="AG237" s="79"/>
      <c r="AH237" s="79"/>
      <c r="AI237" s="79"/>
      <c r="AJ237" s="79"/>
      <c r="AK237" s="79"/>
      <c r="AL237" s="79"/>
      <c r="AM237" s="79"/>
      <c r="AN237" s="79"/>
      <c r="AO237" s="79"/>
      <c r="AP237" s="79"/>
      <c r="AQ237" s="79"/>
      <c r="AR237" s="79"/>
      <c r="AS237" s="79"/>
      <c r="AT237" s="79"/>
      <c r="AU237" s="79"/>
      <c r="AV237" s="79"/>
      <c r="AW237" s="79"/>
      <c r="AX237" s="79"/>
      <c r="AY237" s="79"/>
      <c r="AZ237" s="79"/>
    </row>
    <row r="238" spans="1:52" x14ac:dyDescent="0.25">
      <c r="A238" s="79"/>
      <c r="B238" s="79"/>
      <c r="C238" s="79"/>
      <c r="D238" s="79"/>
      <c r="E238" s="79"/>
      <c r="F238" s="79"/>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79"/>
      <c r="AF238" s="79"/>
      <c r="AG238" s="79"/>
      <c r="AH238" s="79"/>
      <c r="AI238" s="79"/>
      <c r="AJ238" s="79"/>
      <c r="AK238" s="79"/>
      <c r="AL238" s="79"/>
      <c r="AM238" s="79"/>
      <c r="AN238" s="79"/>
      <c r="AO238" s="79"/>
      <c r="AP238" s="79"/>
      <c r="AQ238" s="79"/>
      <c r="AR238" s="79"/>
      <c r="AS238" s="79"/>
      <c r="AT238" s="79"/>
      <c r="AU238" s="79"/>
      <c r="AV238" s="79"/>
      <c r="AW238" s="79"/>
      <c r="AX238" s="79"/>
      <c r="AY238" s="79"/>
      <c r="AZ238" s="79"/>
    </row>
    <row r="239" spans="1:52" x14ac:dyDescent="0.25">
      <c r="A239" s="79"/>
      <c r="B239" s="79"/>
      <c r="C239" s="79"/>
      <c r="D239" s="79"/>
      <c r="E239" s="79"/>
      <c r="F239" s="79"/>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79"/>
      <c r="AF239" s="79"/>
      <c r="AG239" s="79"/>
      <c r="AH239" s="79"/>
      <c r="AI239" s="79"/>
      <c r="AJ239" s="79"/>
      <c r="AK239" s="79"/>
      <c r="AL239" s="79"/>
      <c r="AM239" s="79"/>
      <c r="AN239" s="79"/>
      <c r="AO239" s="79"/>
      <c r="AP239" s="79"/>
      <c r="AQ239" s="79"/>
      <c r="AR239" s="79"/>
      <c r="AS239" s="79"/>
      <c r="AT239" s="79"/>
      <c r="AU239" s="79"/>
      <c r="AV239" s="79"/>
      <c r="AW239" s="79"/>
      <c r="AX239" s="79"/>
      <c r="AY239" s="79"/>
      <c r="AZ239" s="79"/>
    </row>
    <row r="240" spans="1:52" x14ac:dyDescent="0.25">
      <c r="A240" s="79"/>
      <c r="B240" s="79"/>
      <c r="C240" s="79"/>
      <c r="D240" s="79"/>
      <c r="E240" s="79"/>
      <c r="F240" s="79"/>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79"/>
      <c r="AF240" s="79"/>
      <c r="AG240" s="79"/>
      <c r="AH240" s="79"/>
      <c r="AI240" s="79"/>
      <c r="AJ240" s="79"/>
      <c r="AK240" s="79"/>
      <c r="AL240" s="79"/>
      <c r="AM240" s="79"/>
      <c r="AN240" s="79"/>
      <c r="AO240" s="79"/>
      <c r="AP240" s="79"/>
      <c r="AQ240" s="79"/>
      <c r="AR240" s="79"/>
      <c r="AS240" s="79"/>
      <c r="AT240" s="79"/>
      <c r="AU240" s="79"/>
      <c r="AV240" s="79"/>
      <c r="AW240" s="79"/>
      <c r="AX240" s="79"/>
      <c r="AY240" s="79"/>
      <c r="AZ240" s="79"/>
    </row>
    <row r="241" spans="1:52" x14ac:dyDescent="0.25">
      <c r="A241" s="79"/>
      <c r="B241" s="79"/>
      <c r="C241" s="79"/>
      <c r="D241" s="79"/>
      <c r="E241" s="79"/>
      <c r="F241" s="79"/>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79"/>
      <c r="AF241" s="79"/>
      <c r="AG241" s="79"/>
      <c r="AH241" s="79"/>
      <c r="AI241" s="79"/>
      <c r="AJ241" s="79"/>
      <c r="AK241" s="79"/>
      <c r="AL241" s="79"/>
      <c r="AM241" s="79"/>
      <c r="AN241" s="79"/>
      <c r="AO241" s="79"/>
      <c r="AP241" s="79"/>
      <c r="AQ241" s="79"/>
      <c r="AR241" s="79"/>
      <c r="AS241" s="79"/>
      <c r="AT241" s="79"/>
      <c r="AU241" s="79"/>
      <c r="AV241" s="79"/>
      <c r="AW241" s="79"/>
      <c r="AX241" s="79"/>
      <c r="AY241" s="79"/>
      <c r="AZ241" s="79"/>
    </row>
    <row r="242" spans="1:52" x14ac:dyDescent="0.25">
      <c r="A242" s="79"/>
      <c r="B242" s="79"/>
      <c r="C242" s="79"/>
      <c r="D242" s="79"/>
      <c r="E242" s="79"/>
      <c r="F242" s="79"/>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79"/>
      <c r="AF242" s="79"/>
      <c r="AG242" s="79"/>
      <c r="AH242" s="79"/>
      <c r="AI242" s="79"/>
      <c r="AJ242" s="79"/>
      <c r="AK242" s="79"/>
      <c r="AL242" s="79"/>
      <c r="AM242" s="79"/>
      <c r="AN242" s="79"/>
      <c r="AO242" s="79"/>
      <c r="AP242" s="79"/>
      <c r="AQ242" s="79"/>
      <c r="AR242" s="79"/>
      <c r="AS242" s="79"/>
      <c r="AT242" s="79"/>
      <c r="AU242" s="79"/>
      <c r="AV242" s="79"/>
      <c r="AW242" s="79"/>
      <c r="AX242" s="79"/>
      <c r="AY242" s="79"/>
      <c r="AZ242" s="79"/>
    </row>
    <row r="243" spans="1:52" x14ac:dyDescent="0.25">
      <c r="A243" s="79"/>
      <c r="B243" s="79"/>
      <c r="C243" s="79"/>
      <c r="D243" s="79"/>
      <c r="E243" s="79"/>
      <c r="F243" s="79"/>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79"/>
      <c r="AF243" s="79"/>
      <c r="AG243" s="79"/>
      <c r="AH243" s="79"/>
      <c r="AI243" s="79"/>
      <c r="AJ243" s="79"/>
      <c r="AK243" s="79"/>
      <c r="AL243" s="79"/>
      <c r="AM243" s="79"/>
      <c r="AN243" s="79"/>
      <c r="AO243" s="79"/>
      <c r="AP243" s="79"/>
      <c r="AQ243" s="79"/>
      <c r="AR243" s="79"/>
      <c r="AS243" s="79"/>
      <c r="AT243" s="79"/>
      <c r="AU243" s="79"/>
      <c r="AV243" s="79"/>
      <c r="AW243" s="79"/>
      <c r="AX243" s="79"/>
      <c r="AY243" s="79"/>
      <c r="AZ243" s="79"/>
    </row>
    <row r="244" spans="1:52" x14ac:dyDescent="0.25">
      <c r="A244" s="79"/>
      <c r="B244" s="79"/>
      <c r="C244" s="79"/>
      <c r="D244" s="79"/>
      <c r="E244" s="79"/>
      <c r="F244" s="79"/>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79"/>
      <c r="AF244" s="79"/>
      <c r="AG244" s="79"/>
      <c r="AH244" s="79"/>
      <c r="AI244" s="79"/>
      <c r="AJ244" s="79"/>
      <c r="AK244" s="79"/>
      <c r="AL244" s="79"/>
      <c r="AM244" s="79"/>
      <c r="AN244" s="79"/>
      <c r="AO244" s="79"/>
      <c r="AP244" s="79"/>
      <c r="AQ244" s="79"/>
      <c r="AR244" s="79"/>
      <c r="AS244" s="79"/>
      <c r="AT244" s="79"/>
      <c r="AU244" s="79"/>
      <c r="AV244" s="79"/>
      <c r="AW244" s="79"/>
      <c r="AX244" s="79"/>
      <c r="AY244" s="79"/>
      <c r="AZ244" s="79"/>
    </row>
    <row r="245" spans="1:52" x14ac:dyDescent="0.25">
      <c r="A245" s="79"/>
      <c r="B245" s="79"/>
      <c r="C245" s="79"/>
      <c r="D245" s="79"/>
      <c r="E245" s="79"/>
      <c r="F245" s="79"/>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79"/>
      <c r="AF245" s="79"/>
      <c r="AG245" s="79"/>
      <c r="AH245" s="79"/>
      <c r="AI245" s="79"/>
      <c r="AJ245" s="79"/>
      <c r="AK245" s="79"/>
      <c r="AL245" s="79"/>
      <c r="AM245" s="79"/>
      <c r="AN245" s="79"/>
      <c r="AO245" s="79"/>
      <c r="AP245" s="79"/>
      <c r="AQ245" s="79"/>
      <c r="AR245" s="79"/>
      <c r="AS245" s="79"/>
      <c r="AT245" s="79"/>
      <c r="AU245" s="79"/>
      <c r="AV245" s="79"/>
      <c r="AW245" s="79"/>
      <c r="AX245" s="79"/>
      <c r="AY245" s="79"/>
      <c r="AZ245" s="79"/>
    </row>
    <row r="246" spans="1:52" x14ac:dyDescent="0.25">
      <c r="A246" s="79"/>
      <c r="B246" s="79"/>
      <c r="C246" s="79"/>
      <c r="D246" s="79"/>
      <c r="E246" s="79"/>
      <c r="F246" s="79"/>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79"/>
      <c r="AF246" s="79"/>
      <c r="AG246" s="79"/>
      <c r="AH246" s="79"/>
      <c r="AI246" s="79"/>
      <c r="AJ246" s="79"/>
      <c r="AK246" s="79"/>
      <c r="AL246" s="79"/>
      <c r="AM246" s="79"/>
      <c r="AN246" s="79"/>
      <c r="AO246" s="79"/>
      <c r="AP246" s="79"/>
      <c r="AQ246" s="79"/>
      <c r="AR246" s="79"/>
      <c r="AS246" s="79"/>
      <c r="AT246" s="79"/>
      <c r="AU246" s="79"/>
      <c r="AV246" s="79"/>
      <c r="AW246" s="79"/>
      <c r="AX246" s="79"/>
      <c r="AY246" s="79"/>
      <c r="AZ246" s="79"/>
    </row>
    <row r="247" spans="1:52" x14ac:dyDescent="0.25">
      <c r="A247" s="79"/>
      <c r="B247" s="79"/>
      <c r="C247" s="79"/>
      <c r="D247" s="79"/>
      <c r="E247" s="79"/>
      <c r="F247" s="79"/>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79"/>
      <c r="AF247" s="79"/>
      <c r="AG247" s="79"/>
      <c r="AH247" s="79"/>
      <c r="AI247" s="79"/>
      <c r="AJ247" s="79"/>
      <c r="AK247" s="79"/>
      <c r="AL247" s="79"/>
      <c r="AM247" s="79"/>
      <c r="AN247" s="79"/>
      <c r="AO247" s="79"/>
      <c r="AP247" s="79"/>
      <c r="AQ247" s="79"/>
      <c r="AR247" s="79"/>
      <c r="AS247" s="79"/>
      <c r="AT247" s="79"/>
      <c r="AU247" s="79"/>
      <c r="AV247" s="79"/>
      <c r="AW247" s="79"/>
      <c r="AX247" s="79"/>
      <c r="AY247" s="79"/>
      <c r="AZ247" s="79"/>
    </row>
    <row r="248" spans="1:52" x14ac:dyDescent="0.25">
      <c r="A248" s="79"/>
      <c r="B248" s="79"/>
      <c r="C248" s="79"/>
      <c r="D248" s="79"/>
      <c r="E248" s="79"/>
      <c r="F248" s="79"/>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79"/>
      <c r="AF248" s="79"/>
      <c r="AG248" s="79"/>
      <c r="AH248" s="79"/>
      <c r="AI248" s="79"/>
      <c r="AJ248" s="79"/>
      <c r="AK248" s="79"/>
      <c r="AL248" s="79"/>
      <c r="AM248" s="79"/>
      <c r="AN248" s="79"/>
      <c r="AO248" s="79"/>
      <c r="AP248" s="79"/>
      <c r="AQ248" s="79"/>
      <c r="AR248" s="79"/>
      <c r="AS248" s="79"/>
      <c r="AT248" s="79"/>
      <c r="AU248" s="79"/>
      <c r="AV248" s="79"/>
      <c r="AW248" s="79"/>
      <c r="AX248" s="79"/>
      <c r="AY248" s="79"/>
      <c r="AZ248" s="79"/>
    </row>
    <row r="249" spans="1:52" x14ac:dyDescent="0.25">
      <c r="A249" s="79"/>
      <c r="B249" s="79"/>
      <c r="C249" s="79"/>
      <c r="D249" s="79"/>
      <c r="E249" s="79"/>
      <c r="F249" s="79"/>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79"/>
      <c r="AF249" s="79"/>
      <c r="AG249" s="79"/>
      <c r="AH249" s="79"/>
      <c r="AI249" s="79"/>
      <c r="AJ249" s="79"/>
      <c r="AK249" s="79"/>
      <c r="AL249" s="79"/>
      <c r="AM249" s="79"/>
      <c r="AN249" s="79"/>
      <c r="AO249" s="79"/>
      <c r="AP249" s="79"/>
      <c r="AQ249" s="79"/>
      <c r="AR249" s="79"/>
      <c r="AS249" s="79"/>
      <c r="AT249" s="79"/>
      <c r="AU249" s="79"/>
      <c r="AV249" s="79"/>
      <c r="AW249" s="79"/>
      <c r="AX249" s="79"/>
      <c r="AY249" s="79"/>
      <c r="AZ249" s="79"/>
    </row>
    <row r="250" spans="1:52" x14ac:dyDescent="0.25">
      <c r="A250" s="79"/>
      <c r="B250" s="79"/>
      <c r="C250" s="79"/>
      <c r="D250" s="79"/>
      <c r="E250" s="79"/>
      <c r="F250" s="79"/>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79"/>
      <c r="AF250" s="79"/>
      <c r="AG250" s="79"/>
      <c r="AH250" s="79"/>
      <c r="AI250" s="79"/>
      <c r="AJ250" s="79"/>
      <c r="AK250" s="79"/>
      <c r="AL250" s="79"/>
      <c r="AM250" s="79"/>
      <c r="AN250" s="79"/>
      <c r="AO250" s="79"/>
      <c r="AP250" s="79"/>
      <c r="AQ250" s="79"/>
      <c r="AR250" s="79"/>
      <c r="AS250" s="79"/>
      <c r="AT250" s="79"/>
      <c r="AU250" s="79"/>
      <c r="AV250" s="79"/>
      <c r="AW250" s="79"/>
      <c r="AX250" s="79"/>
      <c r="AY250" s="79"/>
      <c r="AZ250" s="79"/>
    </row>
    <row r="251" spans="1:52" x14ac:dyDescent="0.25">
      <c r="A251" s="79"/>
      <c r="B251" s="79"/>
      <c r="C251" s="79"/>
      <c r="D251" s="79"/>
      <c r="E251" s="79"/>
      <c r="F251" s="79"/>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79"/>
      <c r="AF251" s="79"/>
      <c r="AG251" s="79"/>
      <c r="AH251" s="79"/>
      <c r="AI251" s="79"/>
      <c r="AJ251" s="79"/>
      <c r="AK251" s="79"/>
      <c r="AL251" s="79"/>
      <c r="AM251" s="79"/>
      <c r="AN251" s="79"/>
      <c r="AO251" s="79"/>
      <c r="AP251" s="79"/>
      <c r="AQ251" s="79"/>
      <c r="AR251" s="79"/>
      <c r="AS251" s="79"/>
      <c r="AT251" s="79"/>
      <c r="AU251" s="79"/>
      <c r="AV251" s="79"/>
      <c r="AW251" s="79"/>
      <c r="AX251" s="79"/>
      <c r="AY251" s="79"/>
      <c r="AZ251" s="79"/>
    </row>
    <row r="252" spans="1:52" x14ac:dyDescent="0.25">
      <c r="A252" s="79"/>
      <c r="B252" s="79"/>
      <c r="C252" s="79"/>
      <c r="D252" s="79"/>
      <c r="E252" s="79"/>
      <c r="F252" s="79"/>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79"/>
      <c r="AF252" s="79"/>
      <c r="AG252" s="79"/>
      <c r="AH252" s="79"/>
      <c r="AI252" s="79"/>
      <c r="AJ252" s="79"/>
      <c r="AK252" s="79"/>
      <c r="AL252" s="79"/>
      <c r="AM252" s="79"/>
      <c r="AN252" s="79"/>
      <c r="AO252" s="79"/>
      <c r="AP252" s="79"/>
      <c r="AQ252" s="79"/>
      <c r="AR252" s="79"/>
      <c r="AS252" s="79"/>
      <c r="AT252" s="79"/>
      <c r="AU252" s="79"/>
      <c r="AV252" s="79"/>
      <c r="AW252" s="79"/>
      <c r="AX252" s="79"/>
      <c r="AY252" s="79"/>
      <c r="AZ252" s="79"/>
    </row>
    <row r="253" spans="1:52" x14ac:dyDescent="0.25">
      <c r="A253" s="79"/>
      <c r="B253" s="79"/>
      <c r="C253" s="79"/>
      <c r="D253" s="79"/>
      <c r="E253" s="79"/>
      <c r="F253" s="79"/>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79"/>
      <c r="AF253" s="79"/>
      <c r="AG253" s="79"/>
      <c r="AH253" s="79"/>
      <c r="AI253" s="79"/>
      <c r="AJ253" s="79"/>
      <c r="AK253" s="79"/>
      <c r="AL253" s="79"/>
      <c r="AM253" s="79"/>
      <c r="AN253" s="79"/>
      <c r="AO253" s="79"/>
      <c r="AP253" s="79"/>
      <c r="AQ253" s="79"/>
      <c r="AR253" s="79"/>
      <c r="AS253" s="79"/>
      <c r="AT253" s="79"/>
      <c r="AU253" s="79"/>
      <c r="AV253" s="79"/>
      <c r="AW253" s="79"/>
      <c r="AX253" s="79"/>
      <c r="AY253" s="79"/>
      <c r="AZ253" s="79"/>
    </row>
    <row r="254" spans="1:52" x14ac:dyDescent="0.25">
      <c r="A254" s="79"/>
      <c r="B254" s="79"/>
      <c r="C254" s="79"/>
      <c r="D254" s="79"/>
      <c r="E254" s="79"/>
      <c r="F254" s="79"/>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79"/>
      <c r="AF254" s="79"/>
      <c r="AG254" s="79"/>
      <c r="AH254" s="79"/>
      <c r="AI254" s="79"/>
      <c r="AJ254" s="79"/>
      <c r="AK254" s="79"/>
      <c r="AL254" s="79"/>
      <c r="AM254" s="79"/>
      <c r="AN254" s="79"/>
      <c r="AO254" s="79"/>
      <c r="AP254" s="79"/>
      <c r="AQ254" s="79"/>
      <c r="AR254" s="79"/>
      <c r="AS254" s="79"/>
      <c r="AT254" s="79"/>
      <c r="AU254" s="79"/>
      <c r="AV254" s="79"/>
      <c r="AW254" s="79"/>
      <c r="AX254" s="79"/>
      <c r="AY254" s="79"/>
      <c r="AZ254" s="79"/>
    </row>
    <row r="255" spans="1:52" x14ac:dyDescent="0.25">
      <c r="A255" s="79"/>
      <c r="B255" s="79"/>
      <c r="C255" s="79"/>
      <c r="D255" s="79"/>
      <c r="E255" s="79"/>
      <c r="F255" s="79"/>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79"/>
      <c r="AF255" s="79"/>
      <c r="AG255" s="79"/>
      <c r="AH255" s="79"/>
      <c r="AI255" s="79"/>
      <c r="AJ255" s="79"/>
      <c r="AK255" s="79"/>
      <c r="AL255" s="79"/>
      <c r="AM255" s="79"/>
      <c r="AN255" s="79"/>
      <c r="AO255" s="79"/>
      <c r="AP255" s="79"/>
      <c r="AQ255" s="79"/>
      <c r="AR255" s="79"/>
      <c r="AS255" s="79"/>
      <c r="AT255" s="79"/>
      <c r="AU255" s="79"/>
      <c r="AV255" s="79"/>
      <c r="AW255" s="79"/>
      <c r="AX255" s="79"/>
      <c r="AY255" s="79"/>
      <c r="AZ255" s="79"/>
    </row>
    <row r="256" spans="1:52" x14ac:dyDescent="0.25">
      <c r="A256" s="79"/>
      <c r="B256" s="79"/>
      <c r="C256" s="79"/>
      <c r="D256" s="79"/>
      <c r="E256" s="79"/>
      <c r="F256" s="79"/>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79"/>
      <c r="AF256" s="79"/>
      <c r="AG256" s="79"/>
      <c r="AH256" s="79"/>
      <c r="AI256" s="79"/>
      <c r="AJ256" s="79"/>
      <c r="AK256" s="79"/>
      <c r="AL256" s="79"/>
      <c r="AM256" s="79"/>
      <c r="AN256" s="79"/>
      <c r="AO256" s="79"/>
      <c r="AP256" s="79"/>
      <c r="AQ256" s="79"/>
      <c r="AR256" s="79"/>
      <c r="AS256" s="79"/>
      <c r="AT256" s="79"/>
      <c r="AU256" s="79"/>
      <c r="AV256" s="79"/>
      <c r="AW256" s="79"/>
      <c r="AX256" s="79"/>
      <c r="AY256" s="79"/>
      <c r="AZ256" s="79"/>
    </row>
    <row r="257" spans="1:52" x14ac:dyDescent="0.25">
      <c r="A257" s="79"/>
      <c r="B257" s="79"/>
      <c r="C257" s="79"/>
      <c r="D257" s="79"/>
      <c r="E257" s="79"/>
      <c r="F257" s="79"/>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79"/>
      <c r="AF257" s="79"/>
      <c r="AG257" s="79"/>
      <c r="AH257" s="79"/>
      <c r="AI257" s="79"/>
      <c r="AJ257" s="79"/>
      <c r="AK257" s="79"/>
      <c r="AL257" s="79"/>
      <c r="AM257" s="79"/>
      <c r="AN257" s="79"/>
      <c r="AO257" s="79"/>
      <c r="AP257" s="79"/>
      <c r="AQ257" s="79"/>
      <c r="AR257" s="79"/>
      <c r="AS257" s="79"/>
      <c r="AT257" s="79"/>
      <c r="AU257" s="79"/>
      <c r="AV257" s="79"/>
      <c r="AW257" s="79"/>
      <c r="AX257" s="79"/>
      <c r="AY257" s="79"/>
      <c r="AZ257" s="79"/>
    </row>
    <row r="258" spans="1:52" x14ac:dyDescent="0.25">
      <c r="A258" s="79"/>
      <c r="B258" s="79"/>
      <c r="C258" s="79"/>
      <c r="D258" s="79"/>
      <c r="E258" s="79"/>
      <c r="F258" s="79"/>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79"/>
      <c r="AF258" s="79"/>
      <c r="AG258" s="79"/>
      <c r="AH258" s="79"/>
      <c r="AI258" s="79"/>
      <c r="AJ258" s="79"/>
      <c r="AK258" s="79"/>
      <c r="AL258" s="79"/>
      <c r="AM258" s="79"/>
      <c r="AN258" s="79"/>
      <c r="AO258" s="79"/>
      <c r="AP258" s="79"/>
      <c r="AQ258" s="79"/>
      <c r="AR258" s="79"/>
      <c r="AS258" s="79"/>
      <c r="AT258" s="79"/>
      <c r="AU258" s="79"/>
      <c r="AV258" s="79"/>
      <c r="AW258" s="79"/>
      <c r="AX258" s="79"/>
      <c r="AY258" s="79"/>
      <c r="AZ258" s="79"/>
    </row>
    <row r="259" spans="1:52" x14ac:dyDescent="0.25">
      <c r="A259" s="79"/>
      <c r="B259" s="79"/>
      <c r="C259" s="79"/>
      <c r="D259" s="79"/>
      <c r="E259" s="79"/>
      <c r="F259" s="79"/>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79"/>
      <c r="AF259" s="79"/>
      <c r="AG259" s="79"/>
      <c r="AH259" s="79"/>
      <c r="AI259" s="79"/>
      <c r="AJ259" s="79"/>
      <c r="AK259" s="79"/>
      <c r="AL259" s="79"/>
      <c r="AM259" s="79"/>
      <c r="AN259" s="79"/>
      <c r="AO259" s="79"/>
      <c r="AP259" s="79"/>
      <c r="AQ259" s="79"/>
      <c r="AR259" s="79"/>
      <c r="AS259" s="79"/>
      <c r="AT259" s="79"/>
      <c r="AU259" s="79"/>
      <c r="AV259" s="79"/>
      <c r="AW259" s="79"/>
      <c r="AX259" s="79"/>
      <c r="AY259" s="79"/>
      <c r="AZ259" s="79"/>
    </row>
    <row r="260" spans="1:52" x14ac:dyDescent="0.25">
      <c r="A260" s="79"/>
      <c r="B260" s="79"/>
      <c r="C260" s="79"/>
      <c r="D260" s="79"/>
      <c r="E260" s="79"/>
      <c r="F260" s="79"/>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79"/>
      <c r="AF260" s="79"/>
      <c r="AG260" s="79"/>
      <c r="AH260" s="79"/>
      <c r="AI260" s="79"/>
      <c r="AJ260" s="79"/>
      <c r="AK260" s="79"/>
      <c r="AL260" s="79"/>
      <c r="AM260" s="79"/>
      <c r="AN260" s="79"/>
      <c r="AO260" s="79"/>
      <c r="AP260" s="79"/>
      <c r="AQ260" s="79"/>
      <c r="AR260" s="79"/>
      <c r="AS260" s="79"/>
      <c r="AT260" s="79"/>
      <c r="AU260" s="79"/>
      <c r="AV260" s="79"/>
      <c r="AW260" s="79"/>
      <c r="AX260" s="79"/>
      <c r="AY260" s="79"/>
      <c r="AZ260" s="79"/>
    </row>
    <row r="261" spans="1:52" x14ac:dyDescent="0.25">
      <c r="A261" s="79"/>
      <c r="B261" s="79"/>
      <c r="C261" s="79"/>
      <c r="D261" s="79"/>
      <c r="E261" s="79"/>
      <c r="F261" s="79"/>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79"/>
      <c r="AF261" s="79"/>
      <c r="AG261" s="79"/>
      <c r="AH261" s="79"/>
      <c r="AI261" s="79"/>
      <c r="AJ261" s="79"/>
      <c r="AK261" s="79"/>
      <c r="AL261" s="79"/>
      <c r="AM261" s="79"/>
      <c r="AN261" s="79"/>
      <c r="AO261" s="79"/>
      <c r="AP261" s="79"/>
      <c r="AQ261" s="79"/>
      <c r="AR261" s="79"/>
      <c r="AS261" s="79"/>
      <c r="AT261" s="79"/>
      <c r="AU261" s="79"/>
      <c r="AV261" s="79"/>
      <c r="AW261" s="79"/>
      <c r="AX261" s="79"/>
      <c r="AY261" s="79"/>
      <c r="AZ261" s="79"/>
    </row>
    <row r="262" spans="1:52" x14ac:dyDescent="0.25">
      <c r="A262" s="79"/>
      <c r="B262" s="79"/>
      <c r="C262" s="79"/>
      <c r="D262" s="79"/>
      <c r="E262" s="79"/>
      <c r="F262" s="79"/>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79"/>
      <c r="AF262" s="79"/>
      <c r="AG262" s="79"/>
      <c r="AH262" s="79"/>
      <c r="AI262" s="79"/>
      <c r="AJ262" s="79"/>
      <c r="AK262" s="79"/>
      <c r="AL262" s="79"/>
      <c r="AM262" s="79"/>
      <c r="AN262" s="79"/>
      <c r="AO262" s="79"/>
      <c r="AP262" s="79"/>
      <c r="AQ262" s="79"/>
      <c r="AR262" s="79"/>
      <c r="AS262" s="79"/>
      <c r="AT262" s="79"/>
      <c r="AU262" s="79"/>
      <c r="AV262" s="79"/>
      <c r="AW262" s="79"/>
      <c r="AX262" s="79"/>
      <c r="AY262" s="79"/>
      <c r="AZ262" s="79"/>
    </row>
    <row r="263" spans="1:52" x14ac:dyDescent="0.25">
      <c r="A263" s="79"/>
      <c r="B263" s="79"/>
      <c r="C263" s="79"/>
      <c r="D263" s="79"/>
      <c r="E263" s="79"/>
      <c r="F263" s="79"/>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79"/>
      <c r="AF263" s="79"/>
      <c r="AG263" s="79"/>
      <c r="AH263" s="79"/>
      <c r="AI263" s="79"/>
      <c r="AJ263" s="79"/>
      <c r="AK263" s="79"/>
      <c r="AL263" s="79"/>
      <c r="AM263" s="79"/>
      <c r="AN263" s="79"/>
      <c r="AO263" s="79"/>
      <c r="AP263" s="79"/>
      <c r="AQ263" s="79"/>
      <c r="AR263" s="79"/>
      <c r="AS263" s="79"/>
      <c r="AT263" s="79"/>
      <c r="AU263" s="79"/>
      <c r="AV263" s="79"/>
      <c r="AW263" s="79"/>
      <c r="AX263" s="79"/>
      <c r="AY263" s="79"/>
      <c r="AZ263" s="79"/>
    </row>
    <row r="264" spans="1:52" x14ac:dyDescent="0.25">
      <c r="A264" s="79"/>
      <c r="B264" s="79"/>
      <c r="C264" s="79"/>
      <c r="D264" s="79"/>
      <c r="E264" s="79"/>
      <c r="F264" s="79"/>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79"/>
      <c r="AF264" s="79"/>
      <c r="AG264" s="79"/>
      <c r="AH264" s="79"/>
      <c r="AI264" s="79"/>
      <c r="AJ264" s="79"/>
      <c r="AK264" s="79"/>
      <c r="AL264" s="79"/>
      <c r="AM264" s="79"/>
      <c r="AN264" s="79"/>
      <c r="AO264" s="79"/>
      <c r="AP264" s="79"/>
      <c r="AQ264" s="79"/>
      <c r="AR264" s="79"/>
      <c r="AS264" s="79"/>
      <c r="AT264" s="79"/>
      <c r="AU264" s="79"/>
      <c r="AV264" s="79"/>
      <c r="AW264" s="79"/>
      <c r="AX264" s="79"/>
      <c r="AY264" s="79"/>
      <c r="AZ264" s="79"/>
    </row>
    <row r="265" spans="1:52" x14ac:dyDescent="0.25">
      <c r="A265" s="79"/>
      <c r="B265" s="79"/>
      <c r="C265" s="79"/>
      <c r="D265" s="79"/>
      <c r="E265" s="79"/>
      <c r="F265" s="79"/>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79"/>
      <c r="AF265" s="79"/>
      <c r="AG265" s="79"/>
      <c r="AH265" s="79"/>
      <c r="AI265" s="79"/>
      <c r="AJ265" s="79"/>
      <c r="AK265" s="79"/>
      <c r="AL265" s="79"/>
      <c r="AM265" s="79"/>
      <c r="AN265" s="79"/>
      <c r="AO265" s="79"/>
      <c r="AP265" s="79"/>
      <c r="AQ265" s="79"/>
      <c r="AR265" s="79"/>
      <c r="AS265" s="79"/>
      <c r="AT265" s="79"/>
      <c r="AU265" s="79"/>
      <c r="AV265" s="79"/>
      <c r="AW265" s="79"/>
      <c r="AX265" s="79"/>
      <c r="AY265" s="79"/>
      <c r="AZ265" s="79"/>
    </row>
    <row r="266" spans="1:52" x14ac:dyDescent="0.25">
      <c r="A266" s="79"/>
      <c r="B266" s="79"/>
      <c r="C266" s="79"/>
      <c r="D266" s="79"/>
      <c r="E266" s="79"/>
      <c r="F266" s="79"/>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79"/>
      <c r="AF266" s="79"/>
      <c r="AG266" s="79"/>
      <c r="AH266" s="79"/>
      <c r="AI266" s="79"/>
      <c r="AJ266" s="79"/>
      <c r="AK266" s="79"/>
      <c r="AL266" s="79"/>
      <c r="AM266" s="79"/>
      <c r="AN266" s="79"/>
      <c r="AO266" s="79"/>
      <c r="AP266" s="79"/>
      <c r="AQ266" s="79"/>
      <c r="AR266" s="79"/>
      <c r="AS266" s="79"/>
      <c r="AT266" s="79"/>
      <c r="AU266" s="79"/>
      <c r="AV266" s="79"/>
      <c r="AW266" s="79"/>
      <c r="AX266" s="79"/>
      <c r="AY266" s="79"/>
      <c r="AZ266" s="79"/>
    </row>
    <row r="267" spans="1:52" x14ac:dyDescent="0.25">
      <c r="A267" s="79"/>
      <c r="B267" s="79"/>
      <c r="C267" s="79"/>
      <c r="D267" s="79"/>
      <c r="E267" s="79"/>
      <c r="F267" s="79"/>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79"/>
      <c r="AF267" s="79"/>
      <c r="AG267" s="79"/>
      <c r="AH267" s="79"/>
      <c r="AI267" s="79"/>
      <c r="AJ267" s="79"/>
      <c r="AK267" s="79"/>
      <c r="AL267" s="79"/>
      <c r="AM267" s="79"/>
      <c r="AN267" s="79"/>
      <c r="AO267" s="79"/>
      <c r="AP267" s="79"/>
      <c r="AQ267" s="79"/>
      <c r="AR267" s="79"/>
      <c r="AS267" s="79"/>
      <c r="AT267" s="79"/>
      <c r="AU267" s="79"/>
      <c r="AV267" s="79"/>
      <c r="AW267" s="79"/>
      <c r="AX267" s="79"/>
      <c r="AY267" s="79"/>
      <c r="AZ267" s="79"/>
    </row>
    <row r="268" spans="1:52" x14ac:dyDescent="0.25">
      <c r="A268" s="79"/>
      <c r="B268" s="79"/>
      <c r="C268" s="79"/>
      <c r="D268" s="79"/>
      <c r="E268" s="79"/>
      <c r="F268" s="79"/>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79"/>
      <c r="AF268" s="79"/>
      <c r="AG268" s="79"/>
      <c r="AH268" s="79"/>
      <c r="AI268" s="79"/>
      <c r="AJ268" s="79"/>
      <c r="AK268" s="79"/>
      <c r="AL268" s="79"/>
      <c r="AM268" s="79"/>
      <c r="AN268" s="79"/>
      <c r="AO268" s="79"/>
      <c r="AP268" s="79"/>
      <c r="AQ268" s="79"/>
      <c r="AR268" s="79"/>
      <c r="AS268" s="79"/>
      <c r="AT268" s="79"/>
      <c r="AU268" s="79"/>
      <c r="AV268" s="79"/>
      <c r="AW268" s="79"/>
      <c r="AX268" s="79"/>
      <c r="AY268" s="79"/>
      <c r="AZ268" s="79"/>
    </row>
    <row r="269" spans="1:52" x14ac:dyDescent="0.25">
      <c r="A269" s="79"/>
      <c r="B269" s="79"/>
      <c r="C269" s="79"/>
      <c r="D269" s="79"/>
      <c r="E269" s="79"/>
      <c r="F269" s="79"/>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79"/>
      <c r="AF269" s="79"/>
      <c r="AG269" s="79"/>
      <c r="AH269" s="79"/>
      <c r="AI269" s="79"/>
      <c r="AJ269" s="79"/>
      <c r="AK269" s="79"/>
      <c r="AL269" s="79"/>
      <c r="AM269" s="79"/>
      <c r="AN269" s="79"/>
      <c r="AO269" s="79"/>
      <c r="AP269" s="79"/>
      <c r="AQ269" s="79"/>
      <c r="AR269" s="79"/>
      <c r="AS269" s="79"/>
      <c r="AT269" s="79"/>
      <c r="AU269" s="79"/>
      <c r="AV269" s="79"/>
      <c r="AW269" s="79"/>
      <c r="AX269" s="79"/>
      <c r="AY269" s="79"/>
      <c r="AZ269" s="79"/>
    </row>
    <row r="270" spans="1:52" x14ac:dyDescent="0.25">
      <c r="A270" s="79"/>
      <c r="B270" s="79"/>
      <c r="C270" s="79"/>
      <c r="D270" s="79"/>
      <c r="E270" s="79"/>
      <c r="F270" s="79"/>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79"/>
      <c r="AF270" s="79"/>
      <c r="AG270" s="79"/>
      <c r="AH270" s="79"/>
      <c r="AI270" s="79"/>
      <c r="AJ270" s="79"/>
      <c r="AK270" s="79"/>
      <c r="AL270" s="79"/>
      <c r="AM270" s="79"/>
      <c r="AN270" s="79"/>
      <c r="AO270" s="79"/>
      <c r="AP270" s="79"/>
      <c r="AQ270" s="79"/>
      <c r="AR270" s="79"/>
      <c r="AS270" s="79"/>
      <c r="AT270" s="79"/>
      <c r="AU270" s="79"/>
      <c r="AV270" s="79"/>
      <c r="AW270" s="79"/>
      <c r="AX270" s="79"/>
      <c r="AY270" s="79"/>
      <c r="AZ270" s="79"/>
    </row>
    <row r="271" spans="1:52" x14ac:dyDescent="0.25">
      <c r="A271" s="79"/>
      <c r="B271" s="79"/>
      <c r="C271" s="79"/>
      <c r="D271" s="79"/>
      <c r="E271" s="79"/>
      <c r="F271" s="79"/>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79"/>
      <c r="AF271" s="79"/>
      <c r="AG271" s="79"/>
      <c r="AH271" s="79"/>
      <c r="AI271" s="79"/>
      <c r="AJ271" s="79"/>
      <c r="AK271" s="79"/>
      <c r="AL271" s="79"/>
      <c r="AM271" s="79"/>
      <c r="AN271" s="79"/>
      <c r="AO271" s="79"/>
      <c r="AP271" s="79"/>
      <c r="AQ271" s="79"/>
      <c r="AR271" s="79"/>
      <c r="AS271" s="79"/>
      <c r="AT271" s="79"/>
      <c r="AU271" s="79"/>
      <c r="AV271" s="79"/>
      <c r="AW271" s="79"/>
      <c r="AX271" s="79"/>
      <c r="AY271" s="79"/>
      <c r="AZ271" s="79"/>
    </row>
    <row r="272" spans="1:52" x14ac:dyDescent="0.25">
      <c r="A272" s="79"/>
      <c r="B272" s="79"/>
      <c r="C272" s="79"/>
      <c r="D272" s="79"/>
      <c r="E272" s="79"/>
      <c r="F272" s="79"/>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79"/>
      <c r="AF272" s="79"/>
      <c r="AG272" s="79"/>
      <c r="AH272" s="79"/>
      <c r="AI272" s="79"/>
      <c r="AJ272" s="79"/>
      <c r="AK272" s="79"/>
      <c r="AL272" s="79"/>
      <c r="AM272" s="79"/>
      <c r="AN272" s="79"/>
      <c r="AO272" s="79"/>
      <c r="AP272" s="79"/>
      <c r="AQ272" s="79"/>
      <c r="AR272" s="79"/>
      <c r="AS272" s="79"/>
      <c r="AT272" s="79"/>
      <c r="AU272" s="79"/>
      <c r="AV272" s="79"/>
      <c r="AW272" s="79"/>
      <c r="AX272" s="79"/>
      <c r="AY272" s="79"/>
      <c r="AZ272" s="79"/>
    </row>
    <row r="273" spans="1:52" x14ac:dyDescent="0.25">
      <c r="A273" s="79"/>
      <c r="B273" s="79"/>
      <c r="C273" s="79"/>
      <c r="D273" s="79"/>
      <c r="E273" s="79"/>
      <c r="F273" s="79"/>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79"/>
      <c r="AF273" s="79"/>
      <c r="AG273" s="79"/>
      <c r="AH273" s="79"/>
      <c r="AI273" s="79"/>
      <c r="AJ273" s="79"/>
      <c r="AK273" s="79"/>
      <c r="AL273" s="79"/>
      <c r="AM273" s="79"/>
      <c r="AN273" s="79"/>
      <c r="AO273" s="79"/>
      <c r="AP273" s="79"/>
      <c r="AQ273" s="79"/>
      <c r="AR273" s="79"/>
      <c r="AS273" s="79"/>
      <c r="AT273" s="79"/>
      <c r="AU273" s="79"/>
      <c r="AV273" s="79"/>
      <c r="AW273" s="79"/>
      <c r="AX273" s="79"/>
      <c r="AY273" s="79"/>
      <c r="AZ273" s="79"/>
    </row>
    <row r="274" spans="1:52" x14ac:dyDescent="0.25">
      <c r="A274" s="79"/>
      <c r="B274" s="79"/>
      <c r="C274" s="79"/>
      <c r="D274" s="79"/>
      <c r="E274" s="79"/>
      <c r="F274" s="79"/>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79"/>
      <c r="AF274" s="79"/>
      <c r="AG274" s="79"/>
      <c r="AH274" s="79"/>
      <c r="AI274" s="79"/>
      <c r="AJ274" s="79"/>
      <c r="AK274" s="79"/>
      <c r="AL274" s="79"/>
      <c r="AM274" s="79"/>
      <c r="AN274" s="79"/>
      <c r="AO274" s="79"/>
      <c r="AP274" s="79"/>
      <c r="AQ274" s="79"/>
      <c r="AR274" s="79"/>
      <c r="AS274" s="79"/>
      <c r="AT274" s="79"/>
      <c r="AU274" s="79"/>
      <c r="AV274" s="79"/>
      <c r="AW274" s="79"/>
      <c r="AX274" s="79"/>
      <c r="AY274" s="79"/>
      <c r="AZ274" s="79"/>
    </row>
    <row r="275" spans="1:52" x14ac:dyDescent="0.25">
      <c r="A275" s="79"/>
      <c r="B275" s="79"/>
      <c r="C275" s="79"/>
      <c r="D275" s="79"/>
      <c r="E275" s="79"/>
      <c r="F275" s="79"/>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79"/>
      <c r="AF275" s="79"/>
      <c r="AG275" s="79"/>
      <c r="AH275" s="79"/>
      <c r="AI275" s="79"/>
      <c r="AJ275" s="79"/>
      <c r="AK275" s="79"/>
      <c r="AL275" s="79"/>
      <c r="AM275" s="79"/>
      <c r="AN275" s="79"/>
      <c r="AO275" s="79"/>
      <c r="AP275" s="79"/>
      <c r="AQ275" s="79"/>
      <c r="AR275" s="79"/>
      <c r="AS275" s="79"/>
      <c r="AT275" s="79"/>
      <c r="AU275" s="79"/>
      <c r="AV275" s="79"/>
      <c r="AW275" s="79"/>
      <c r="AX275" s="79"/>
      <c r="AY275" s="79"/>
      <c r="AZ275" s="79"/>
    </row>
    <row r="276" spans="1:52" x14ac:dyDescent="0.25">
      <c r="A276" s="79"/>
      <c r="B276" s="79"/>
      <c r="C276" s="79"/>
      <c r="D276" s="79"/>
      <c r="E276" s="79"/>
      <c r="F276" s="79"/>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79"/>
      <c r="AF276" s="79"/>
      <c r="AG276" s="79"/>
      <c r="AH276" s="79"/>
      <c r="AI276" s="79"/>
      <c r="AJ276" s="79"/>
      <c r="AK276" s="79"/>
      <c r="AL276" s="79"/>
      <c r="AM276" s="79"/>
      <c r="AN276" s="79"/>
      <c r="AO276" s="79"/>
      <c r="AP276" s="79"/>
      <c r="AQ276" s="79"/>
      <c r="AR276" s="79"/>
      <c r="AS276" s="79"/>
      <c r="AT276" s="79"/>
      <c r="AU276" s="79"/>
      <c r="AV276" s="79"/>
      <c r="AW276" s="79"/>
      <c r="AX276" s="79"/>
      <c r="AY276" s="79"/>
      <c r="AZ276" s="79"/>
    </row>
    <row r="277" spans="1:52" x14ac:dyDescent="0.25">
      <c r="A277" s="79"/>
      <c r="B277" s="79"/>
      <c r="C277" s="79"/>
      <c r="D277" s="79"/>
      <c r="E277" s="79"/>
      <c r="F277" s="79"/>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79"/>
      <c r="AF277" s="79"/>
      <c r="AG277" s="79"/>
      <c r="AH277" s="79"/>
      <c r="AI277" s="79"/>
      <c r="AJ277" s="79"/>
      <c r="AK277" s="79"/>
      <c r="AL277" s="79"/>
      <c r="AM277" s="79"/>
      <c r="AN277" s="79"/>
      <c r="AO277" s="79"/>
      <c r="AP277" s="79"/>
      <c r="AQ277" s="79"/>
      <c r="AR277" s="79"/>
      <c r="AS277" s="79"/>
      <c r="AT277" s="79"/>
      <c r="AU277" s="79"/>
      <c r="AV277" s="79"/>
      <c r="AW277" s="79"/>
      <c r="AX277" s="79"/>
      <c r="AY277" s="79"/>
      <c r="AZ277" s="79"/>
    </row>
    <row r="278" spans="1:52" x14ac:dyDescent="0.25">
      <c r="A278" s="79"/>
      <c r="B278" s="79"/>
      <c r="C278" s="79"/>
      <c r="D278" s="79"/>
      <c r="E278" s="79"/>
      <c r="F278" s="79"/>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79"/>
      <c r="AF278" s="79"/>
      <c r="AG278" s="79"/>
      <c r="AH278" s="79"/>
      <c r="AI278" s="79"/>
      <c r="AJ278" s="79"/>
      <c r="AK278" s="79"/>
      <c r="AL278" s="79"/>
      <c r="AM278" s="79"/>
      <c r="AN278" s="79"/>
      <c r="AO278" s="79"/>
      <c r="AP278" s="79"/>
      <c r="AQ278" s="79"/>
      <c r="AR278" s="79"/>
      <c r="AS278" s="79"/>
      <c r="AT278" s="79"/>
      <c r="AU278" s="79"/>
      <c r="AV278" s="79"/>
      <c r="AW278" s="79"/>
      <c r="AX278" s="79"/>
      <c r="AY278" s="79"/>
      <c r="AZ278" s="79"/>
    </row>
    <row r="279" spans="1:52" x14ac:dyDescent="0.25">
      <c r="A279" s="79"/>
      <c r="B279" s="79"/>
      <c r="C279" s="79"/>
      <c r="D279" s="79"/>
      <c r="E279" s="79"/>
      <c r="F279" s="79"/>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79"/>
      <c r="AF279" s="79"/>
      <c r="AG279" s="79"/>
      <c r="AH279" s="79"/>
      <c r="AI279" s="79"/>
      <c r="AJ279" s="79"/>
      <c r="AK279" s="79"/>
      <c r="AL279" s="79"/>
      <c r="AM279" s="79"/>
      <c r="AN279" s="79"/>
      <c r="AO279" s="79"/>
      <c r="AP279" s="79"/>
      <c r="AQ279" s="79"/>
      <c r="AR279" s="79"/>
      <c r="AS279" s="79"/>
      <c r="AT279" s="79"/>
      <c r="AU279" s="79"/>
      <c r="AV279" s="79"/>
      <c r="AW279" s="79"/>
      <c r="AX279" s="79"/>
      <c r="AY279" s="79"/>
      <c r="AZ279" s="79"/>
    </row>
    <row r="280" spans="1:52" x14ac:dyDescent="0.25">
      <c r="A280" s="79"/>
      <c r="B280" s="79"/>
      <c r="C280" s="79"/>
      <c r="D280" s="79"/>
      <c r="E280" s="79"/>
      <c r="F280" s="79"/>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79"/>
      <c r="AF280" s="79"/>
      <c r="AG280" s="79"/>
      <c r="AH280" s="79"/>
      <c r="AI280" s="79"/>
      <c r="AJ280" s="79"/>
      <c r="AK280" s="79"/>
      <c r="AL280" s="79"/>
      <c r="AM280" s="79"/>
      <c r="AN280" s="79"/>
      <c r="AO280" s="79"/>
      <c r="AP280" s="79"/>
      <c r="AQ280" s="79"/>
      <c r="AR280" s="79"/>
      <c r="AS280" s="79"/>
      <c r="AT280" s="79"/>
      <c r="AU280" s="79"/>
      <c r="AV280" s="79"/>
      <c r="AW280" s="79"/>
      <c r="AX280" s="79"/>
      <c r="AY280" s="79"/>
      <c r="AZ280" s="79"/>
    </row>
    <row r="281" spans="1:52" x14ac:dyDescent="0.25">
      <c r="A281" s="79"/>
      <c r="B281" s="79"/>
      <c r="C281" s="79"/>
      <c r="D281" s="79"/>
      <c r="E281" s="79"/>
      <c r="F281" s="79"/>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79"/>
      <c r="AF281" s="79"/>
      <c r="AG281" s="79"/>
      <c r="AH281" s="79"/>
      <c r="AI281" s="79"/>
      <c r="AJ281" s="79"/>
      <c r="AK281" s="79"/>
      <c r="AL281" s="79"/>
      <c r="AM281" s="79"/>
      <c r="AN281" s="79"/>
      <c r="AO281" s="79"/>
      <c r="AP281" s="79"/>
      <c r="AQ281" s="79"/>
      <c r="AR281" s="79"/>
      <c r="AS281" s="79"/>
      <c r="AT281" s="79"/>
      <c r="AU281" s="79"/>
      <c r="AV281" s="79"/>
      <c r="AW281" s="79"/>
      <c r="AX281" s="79"/>
      <c r="AY281" s="79"/>
      <c r="AZ281" s="79"/>
    </row>
    <row r="282" spans="1:52" x14ac:dyDescent="0.25">
      <c r="A282" s="79"/>
      <c r="B282" s="79"/>
      <c r="C282" s="79"/>
      <c r="D282" s="79"/>
      <c r="E282" s="79"/>
      <c r="F282" s="79"/>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79"/>
      <c r="AF282" s="79"/>
      <c r="AG282" s="79"/>
      <c r="AH282" s="79"/>
      <c r="AI282" s="79"/>
      <c r="AJ282" s="79"/>
      <c r="AK282" s="79"/>
      <c r="AL282" s="79"/>
      <c r="AM282" s="79"/>
      <c r="AN282" s="79"/>
      <c r="AO282" s="79"/>
      <c r="AP282" s="79"/>
      <c r="AQ282" s="79"/>
      <c r="AR282" s="79"/>
      <c r="AS282" s="79"/>
      <c r="AT282" s="79"/>
      <c r="AU282" s="79"/>
      <c r="AV282" s="79"/>
      <c r="AW282" s="79"/>
      <c r="AX282" s="79"/>
      <c r="AY282" s="79"/>
      <c r="AZ282" s="79"/>
    </row>
    <row r="283" spans="1:52" x14ac:dyDescent="0.25">
      <c r="A283" s="79"/>
      <c r="B283" s="79"/>
      <c r="C283" s="79"/>
      <c r="D283" s="79"/>
      <c r="E283" s="79"/>
      <c r="F283" s="79"/>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79"/>
      <c r="AF283" s="79"/>
      <c r="AG283" s="79"/>
      <c r="AH283" s="79"/>
      <c r="AI283" s="79"/>
      <c r="AJ283" s="79"/>
      <c r="AK283" s="79"/>
      <c r="AL283" s="79"/>
      <c r="AM283" s="79"/>
      <c r="AN283" s="79"/>
      <c r="AO283" s="79"/>
      <c r="AP283" s="79"/>
      <c r="AQ283" s="79"/>
      <c r="AR283" s="79"/>
      <c r="AS283" s="79"/>
      <c r="AT283" s="79"/>
      <c r="AU283" s="79"/>
      <c r="AV283" s="79"/>
      <c r="AW283" s="79"/>
      <c r="AX283" s="79"/>
      <c r="AY283" s="79"/>
      <c r="AZ283" s="79"/>
    </row>
    <row r="284" spans="1:52" x14ac:dyDescent="0.25">
      <c r="A284" s="79"/>
      <c r="B284" s="79"/>
      <c r="C284" s="79"/>
      <c r="D284" s="79"/>
      <c r="E284" s="79"/>
      <c r="F284" s="79"/>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79"/>
      <c r="AF284" s="79"/>
      <c r="AG284" s="79"/>
      <c r="AH284" s="79"/>
      <c r="AI284" s="79"/>
      <c r="AJ284" s="79"/>
      <c r="AK284" s="79"/>
      <c r="AL284" s="79"/>
      <c r="AM284" s="79"/>
      <c r="AN284" s="79"/>
      <c r="AO284" s="79"/>
      <c r="AP284" s="79"/>
      <c r="AQ284" s="79"/>
      <c r="AR284" s="79"/>
      <c r="AS284" s="79"/>
      <c r="AT284" s="79"/>
      <c r="AU284" s="79"/>
      <c r="AV284" s="79"/>
      <c r="AW284" s="79"/>
      <c r="AX284" s="79"/>
      <c r="AY284" s="79"/>
      <c r="AZ284" s="79"/>
    </row>
    <row r="285" spans="1:52" x14ac:dyDescent="0.25">
      <c r="A285" s="79"/>
      <c r="B285" s="79"/>
      <c r="C285" s="79"/>
      <c r="D285" s="79"/>
      <c r="E285" s="79"/>
      <c r="F285" s="79"/>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79"/>
      <c r="AF285" s="79"/>
      <c r="AG285" s="79"/>
      <c r="AH285" s="79"/>
      <c r="AI285" s="79"/>
      <c r="AJ285" s="79"/>
      <c r="AK285" s="79"/>
      <c r="AL285" s="79"/>
      <c r="AM285" s="79"/>
      <c r="AN285" s="79"/>
      <c r="AO285" s="79"/>
      <c r="AP285" s="79"/>
      <c r="AQ285" s="79"/>
      <c r="AR285" s="79"/>
      <c r="AS285" s="79"/>
      <c r="AT285" s="79"/>
      <c r="AU285" s="79"/>
      <c r="AV285" s="79"/>
      <c r="AW285" s="79"/>
      <c r="AX285" s="79"/>
      <c r="AY285" s="79"/>
      <c r="AZ285" s="79"/>
    </row>
    <row r="286" spans="1:52" x14ac:dyDescent="0.25">
      <c r="A286" s="79"/>
      <c r="B286" s="79"/>
      <c r="C286" s="79"/>
      <c r="D286" s="79"/>
      <c r="E286" s="79"/>
      <c r="F286" s="79"/>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79"/>
      <c r="AF286" s="79"/>
      <c r="AG286" s="79"/>
      <c r="AH286" s="79"/>
      <c r="AI286" s="79"/>
      <c r="AJ286" s="79"/>
      <c r="AK286" s="79"/>
      <c r="AL286" s="79"/>
      <c r="AM286" s="79"/>
      <c r="AN286" s="79"/>
      <c r="AO286" s="79"/>
      <c r="AP286" s="79"/>
      <c r="AQ286" s="79"/>
      <c r="AR286" s="79"/>
      <c r="AS286" s="79"/>
      <c r="AT286" s="79"/>
      <c r="AU286" s="79"/>
      <c r="AV286" s="79"/>
      <c r="AW286" s="79"/>
      <c r="AX286" s="79"/>
      <c r="AY286" s="79"/>
      <c r="AZ286" s="79"/>
    </row>
    <row r="287" spans="1:52" x14ac:dyDescent="0.25">
      <c r="A287" s="79"/>
      <c r="B287" s="79"/>
      <c r="C287" s="79"/>
      <c r="D287" s="79"/>
      <c r="E287" s="79"/>
      <c r="F287" s="79"/>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79"/>
      <c r="AF287" s="79"/>
      <c r="AG287" s="79"/>
      <c r="AH287" s="79"/>
      <c r="AI287" s="79"/>
      <c r="AJ287" s="79"/>
      <c r="AK287" s="79"/>
      <c r="AL287" s="79"/>
      <c r="AM287" s="79"/>
      <c r="AN287" s="79"/>
      <c r="AO287" s="79"/>
      <c r="AP287" s="79"/>
      <c r="AQ287" s="79"/>
      <c r="AR287" s="79"/>
      <c r="AS287" s="79"/>
      <c r="AT287" s="79"/>
      <c r="AU287" s="79"/>
      <c r="AV287" s="79"/>
      <c r="AW287" s="79"/>
      <c r="AX287" s="79"/>
      <c r="AY287" s="79"/>
      <c r="AZ287" s="79"/>
    </row>
    <row r="288" spans="1:52" x14ac:dyDescent="0.25">
      <c r="A288" s="79"/>
      <c r="B288" s="79"/>
      <c r="C288" s="79"/>
      <c r="D288" s="79"/>
      <c r="E288" s="79"/>
      <c r="F288" s="79"/>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79"/>
      <c r="AF288" s="79"/>
      <c r="AG288" s="79"/>
      <c r="AH288" s="79"/>
      <c r="AI288" s="79"/>
      <c r="AJ288" s="79"/>
      <c r="AK288" s="79"/>
      <c r="AL288" s="79"/>
      <c r="AM288" s="79"/>
      <c r="AN288" s="79"/>
      <c r="AO288" s="79"/>
      <c r="AP288" s="79"/>
      <c r="AQ288" s="79"/>
      <c r="AR288" s="79"/>
      <c r="AS288" s="79"/>
      <c r="AT288" s="79"/>
      <c r="AU288" s="79"/>
      <c r="AV288" s="79"/>
      <c r="AW288" s="79"/>
      <c r="AX288" s="79"/>
      <c r="AY288" s="79"/>
      <c r="AZ288" s="79"/>
    </row>
    <row r="289" spans="1:52" x14ac:dyDescent="0.25">
      <c r="A289" s="79"/>
      <c r="B289" s="79"/>
      <c r="C289" s="79"/>
      <c r="D289" s="79"/>
      <c r="E289" s="79"/>
      <c r="F289" s="79"/>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79"/>
      <c r="AF289" s="79"/>
      <c r="AG289" s="79"/>
      <c r="AH289" s="79"/>
      <c r="AI289" s="79"/>
      <c r="AJ289" s="79"/>
      <c r="AK289" s="79"/>
      <c r="AL289" s="79"/>
      <c r="AM289" s="79"/>
      <c r="AN289" s="79"/>
      <c r="AO289" s="79"/>
      <c r="AP289" s="79"/>
      <c r="AQ289" s="79"/>
      <c r="AR289" s="79"/>
      <c r="AS289" s="79"/>
      <c r="AT289" s="79"/>
      <c r="AU289" s="79"/>
      <c r="AV289" s="79"/>
      <c r="AW289" s="79"/>
      <c r="AX289" s="79"/>
      <c r="AY289" s="79"/>
      <c r="AZ289" s="79"/>
    </row>
    <row r="290" spans="1:52" x14ac:dyDescent="0.25">
      <c r="A290" s="79"/>
      <c r="B290" s="79"/>
      <c r="C290" s="79"/>
      <c r="D290" s="79"/>
      <c r="E290" s="79"/>
      <c r="F290" s="79"/>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79"/>
      <c r="AF290" s="79"/>
      <c r="AG290" s="79"/>
      <c r="AH290" s="79"/>
      <c r="AI290" s="79"/>
      <c r="AJ290" s="79"/>
      <c r="AK290" s="79"/>
      <c r="AL290" s="79"/>
      <c r="AM290" s="79"/>
      <c r="AN290" s="79"/>
      <c r="AO290" s="79"/>
      <c r="AP290" s="79"/>
      <c r="AQ290" s="79"/>
      <c r="AR290" s="79"/>
      <c r="AS290" s="79"/>
      <c r="AT290" s="79"/>
      <c r="AU290" s="79"/>
      <c r="AV290" s="79"/>
      <c r="AW290" s="79"/>
      <c r="AX290" s="79"/>
      <c r="AY290" s="79"/>
      <c r="AZ290" s="79"/>
    </row>
    <row r="291" spans="1:52" x14ac:dyDescent="0.25">
      <c r="A291" s="79"/>
      <c r="B291" s="79"/>
      <c r="C291" s="79"/>
      <c r="D291" s="79"/>
      <c r="E291" s="79"/>
      <c r="F291" s="79"/>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79"/>
      <c r="AF291" s="79"/>
      <c r="AG291" s="79"/>
      <c r="AH291" s="79"/>
      <c r="AI291" s="79"/>
      <c r="AJ291" s="79"/>
      <c r="AK291" s="79"/>
      <c r="AL291" s="79"/>
      <c r="AM291" s="79"/>
      <c r="AN291" s="79"/>
      <c r="AO291" s="79"/>
      <c r="AP291" s="79"/>
      <c r="AQ291" s="79"/>
      <c r="AR291" s="79"/>
      <c r="AS291" s="79"/>
      <c r="AT291" s="79"/>
      <c r="AU291" s="79"/>
      <c r="AV291" s="79"/>
      <c r="AW291" s="79"/>
      <c r="AX291" s="79"/>
      <c r="AY291" s="79"/>
      <c r="AZ291" s="79"/>
    </row>
    <row r="292" spans="1:52" x14ac:dyDescent="0.25">
      <c r="A292" s="79"/>
      <c r="B292" s="79"/>
      <c r="C292" s="79"/>
      <c r="D292" s="79"/>
      <c r="E292" s="79"/>
      <c r="F292" s="79"/>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79"/>
      <c r="AF292" s="79"/>
      <c r="AG292" s="79"/>
      <c r="AH292" s="79"/>
      <c r="AI292" s="79"/>
      <c r="AJ292" s="79"/>
      <c r="AK292" s="79"/>
      <c r="AL292" s="79"/>
      <c r="AM292" s="79"/>
      <c r="AN292" s="79"/>
      <c r="AO292" s="79"/>
      <c r="AP292" s="79"/>
      <c r="AQ292" s="79"/>
      <c r="AR292" s="79"/>
      <c r="AS292" s="79"/>
      <c r="AT292" s="79"/>
      <c r="AU292" s="79"/>
      <c r="AV292" s="79"/>
      <c r="AW292" s="79"/>
      <c r="AX292" s="79"/>
      <c r="AY292" s="79"/>
      <c r="AZ292" s="79"/>
    </row>
    <row r="293" spans="1:52" x14ac:dyDescent="0.25">
      <c r="A293" s="79"/>
      <c r="B293" s="79"/>
      <c r="C293" s="79"/>
      <c r="D293" s="79"/>
      <c r="E293" s="79"/>
      <c r="F293" s="79"/>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79"/>
      <c r="AF293" s="79"/>
      <c r="AG293" s="79"/>
      <c r="AH293" s="79"/>
      <c r="AI293" s="79"/>
      <c r="AJ293" s="79"/>
      <c r="AK293" s="79"/>
      <c r="AL293" s="79"/>
      <c r="AM293" s="79"/>
      <c r="AN293" s="79"/>
      <c r="AO293" s="79"/>
      <c r="AP293" s="79"/>
      <c r="AQ293" s="79"/>
      <c r="AR293" s="79"/>
      <c r="AS293" s="79"/>
      <c r="AT293" s="79"/>
      <c r="AU293" s="79"/>
      <c r="AV293" s="79"/>
      <c r="AW293" s="79"/>
      <c r="AX293" s="79"/>
      <c r="AY293" s="79"/>
      <c r="AZ293" s="79"/>
    </row>
    <row r="294" spans="1:52" x14ac:dyDescent="0.25">
      <c r="A294" s="79"/>
      <c r="B294" s="79"/>
      <c r="C294" s="79"/>
      <c r="D294" s="79"/>
      <c r="E294" s="79"/>
      <c r="F294" s="79"/>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79"/>
      <c r="AF294" s="79"/>
      <c r="AG294" s="79"/>
      <c r="AH294" s="79"/>
      <c r="AI294" s="79"/>
      <c r="AJ294" s="79"/>
      <c r="AK294" s="79"/>
      <c r="AL294" s="79"/>
      <c r="AM294" s="79"/>
      <c r="AN294" s="79"/>
      <c r="AO294" s="79"/>
      <c r="AP294" s="79"/>
      <c r="AQ294" s="79"/>
      <c r="AR294" s="79"/>
      <c r="AS294" s="79"/>
      <c r="AT294" s="79"/>
      <c r="AU294" s="79"/>
      <c r="AV294" s="79"/>
      <c r="AW294" s="79"/>
      <c r="AX294" s="79"/>
      <c r="AY294" s="79"/>
      <c r="AZ294" s="79"/>
    </row>
    <row r="295" spans="1:52" x14ac:dyDescent="0.25">
      <c r="A295" s="79"/>
      <c r="B295" s="79"/>
      <c r="C295" s="79"/>
      <c r="D295" s="79"/>
      <c r="E295" s="79"/>
      <c r="F295" s="79"/>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79"/>
      <c r="AF295" s="79"/>
      <c r="AG295" s="79"/>
      <c r="AH295" s="79"/>
      <c r="AI295" s="79"/>
      <c r="AJ295" s="79"/>
      <c r="AK295" s="79"/>
      <c r="AL295" s="79"/>
      <c r="AM295" s="79"/>
      <c r="AN295" s="79"/>
      <c r="AO295" s="79"/>
      <c r="AP295" s="79"/>
      <c r="AQ295" s="79"/>
      <c r="AR295" s="79"/>
      <c r="AS295" s="79"/>
      <c r="AT295" s="79"/>
      <c r="AU295" s="79"/>
      <c r="AV295" s="79"/>
      <c r="AW295" s="79"/>
      <c r="AX295" s="79"/>
      <c r="AY295" s="79"/>
      <c r="AZ295" s="79"/>
    </row>
    <row r="296" spans="1:52" x14ac:dyDescent="0.25">
      <c r="A296" s="79"/>
      <c r="B296" s="79"/>
      <c r="C296" s="79"/>
      <c r="D296" s="79"/>
      <c r="E296" s="79"/>
      <c r="F296" s="79"/>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79"/>
      <c r="AF296" s="79"/>
      <c r="AG296" s="79"/>
      <c r="AH296" s="79"/>
      <c r="AI296" s="79"/>
      <c r="AJ296" s="79"/>
      <c r="AK296" s="79"/>
      <c r="AL296" s="79"/>
      <c r="AM296" s="79"/>
      <c r="AN296" s="79"/>
      <c r="AO296" s="79"/>
      <c r="AP296" s="79"/>
      <c r="AQ296" s="79"/>
      <c r="AR296" s="79"/>
      <c r="AS296" s="79"/>
      <c r="AT296" s="79"/>
      <c r="AU296" s="79"/>
      <c r="AV296" s="79"/>
      <c r="AW296" s="79"/>
      <c r="AX296" s="79"/>
      <c r="AY296" s="79"/>
      <c r="AZ296" s="79"/>
    </row>
    <row r="297" spans="1:52" x14ac:dyDescent="0.25">
      <c r="A297" s="79"/>
      <c r="B297" s="79"/>
      <c r="C297" s="79"/>
      <c r="D297" s="79"/>
      <c r="E297" s="79"/>
      <c r="F297" s="79"/>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79"/>
      <c r="AF297" s="79"/>
      <c r="AG297" s="79"/>
      <c r="AH297" s="79"/>
      <c r="AI297" s="79"/>
      <c r="AJ297" s="79"/>
      <c r="AK297" s="79"/>
      <c r="AL297" s="79"/>
      <c r="AM297" s="79"/>
      <c r="AN297" s="79"/>
      <c r="AO297" s="79"/>
      <c r="AP297" s="79"/>
      <c r="AQ297" s="79"/>
      <c r="AR297" s="79"/>
      <c r="AS297" s="79"/>
      <c r="AT297" s="79"/>
      <c r="AU297" s="79"/>
      <c r="AV297" s="79"/>
      <c r="AW297" s="79"/>
      <c r="AX297" s="79"/>
      <c r="AY297" s="79"/>
      <c r="AZ297" s="79"/>
    </row>
    <row r="298" spans="1:52" x14ac:dyDescent="0.25">
      <c r="A298" s="79"/>
      <c r="B298" s="79"/>
      <c r="C298" s="79"/>
      <c r="D298" s="79"/>
      <c r="E298" s="79"/>
      <c r="F298" s="79"/>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79"/>
      <c r="AF298" s="79"/>
      <c r="AG298" s="79"/>
      <c r="AH298" s="79"/>
      <c r="AI298" s="79"/>
      <c r="AJ298" s="79"/>
      <c r="AK298" s="79"/>
      <c r="AL298" s="79"/>
      <c r="AM298" s="79"/>
      <c r="AN298" s="79"/>
      <c r="AO298" s="79"/>
      <c r="AP298" s="79"/>
      <c r="AQ298" s="79"/>
      <c r="AR298" s="79"/>
      <c r="AS298" s="79"/>
      <c r="AT298" s="79"/>
      <c r="AU298" s="79"/>
      <c r="AV298" s="79"/>
      <c r="AW298" s="79"/>
      <c r="AX298" s="79"/>
      <c r="AY298" s="79"/>
      <c r="AZ298" s="79"/>
    </row>
    <row r="299" spans="1:52" x14ac:dyDescent="0.25">
      <c r="A299" s="79"/>
      <c r="B299" s="79"/>
      <c r="C299" s="79"/>
      <c r="D299" s="79"/>
      <c r="E299" s="79"/>
      <c r="F299" s="79"/>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79"/>
      <c r="AF299" s="79"/>
      <c r="AG299" s="79"/>
      <c r="AH299" s="79"/>
      <c r="AI299" s="79"/>
      <c r="AJ299" s="79"/>
      <c r="AK299" s="79"/>
      <c r="AL299" s="79"/>
      <c r="AM299" s="79"/>
      <c r="AN299" s="79"/>
      <c r="AO299" s="79"/>
      <c r="AP299" s="79"/>
      <c r="AQ299" s="79"/>
      <c r="AR299" s="79"/>
      <c r="AS299" s="79"/>
      <c r="AT299" s="79"/>
      <c r="AU299" s="79"/>
      <c r="AV299" s="79"/>
      <c r="AW299" s="79"/>
      <c r="AX299" s="79"/>
      <c r="AY299" s="79"/>
      <c r="AZ299" s="79"/>
    </row>
    <row r="300" spans="1:52" x14ac:dyDescent="0.25">
      <c r="A300" s="79"/>
      <c r="B300" s="79"/>
      <c r="C300" s="79"/>
      <c r="D300" s="79"/>
      <c r="E300" s="79"/>
      <c r="F300" s="79"/>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79"/>
      <c r="AF300" s="79"/>
      <c r="AG300" s="79"/>
      <c r="AH300" s="79"/>
      <c r="AI300" s="79"/>
      <c r="AJ300" s="79"/>
      <c r="AK300" s="79"/>
      <c r="AL300" s="79"/>
      <c r="AM300" s="79"/>
      <c r="AN300" s="79"/>
      <c r="AO300" s="79"/>
      <c r="AP300" s="79"/>
      <c r="AQ300" s="79"/>
      <c r="AR300" s="79"/>
      <c r="AS300" s="79"/>
      <c r="AT300" s="79"/>
      <c r="AU300" s="79"/>
      <c r="AV300" s="79"/>
      <c r="AW300" s="79"/>
      <c r="AX300" s="79"/>
      <c r="AY300" s="79"/>
      <c r="AZ300" s="79"/>
    </row>
    <row r="301" spans="1:52" x14ac:dyDescent="0.25">
      <c r="A301" s="79"/>
      <c r="B301" s="79"/>
      <c r="C301" s="79"/>
      <c r="D301" s="79"/>
      <c r="E301" s="79"/>
      <c r="F301" s="79"/>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79"/>
      <c r="AF301" s="79"/>
      <c r="AG301" s="79"/>
      <c r="AH301" s="79"/>
      <c r="AI301" s="79"/>
      <c r="AJ301" s="79"/>
      <c r="AK301" s="79"/>
      <c r="AL301" s="79"/>
      <c r="AM301" s="79"/>
      <c r="AN301" s="79"/>
      <c r="AO301" s="79"/>
      <c r="AP301" s="79"/>
      <c r="AQ301" s="79"/>
      <c r="AR301" s="79"/>
      <c r="AS301" s="79"/>
      <c r="AT301" s="79"/>
      <c r="AU301" s="79"/>
      <c r="AV301" s="79"/>
      <c r="AW301" s="79"/>
      <c r="AX301" s="79"/>
      <c r="AY301" s="79"/>
      <c r="AZ301" s="79"/>
    </row>
    <row r="302" spans="1:52" x14ac:dyDescent="0.25">
      <c r="A302" s="79"/>
      <c r="B302" s="79"/>
      <c r="C302" s="79"/>
      <c r="D302" s="79"/>
      <c r="E302" s="79"/>
      <c r="F302" s="79"/>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79"/>
      <c r="AF302" s="79"/>
      <c r="AG302" s="79"/>
      <c r="AH302" s="79"/>
      <c r="AI302" s="79"/>
      <c r="AJ302" s="79"/>
      <c r="AK302" s="79"/>
      <c r="AL302" s="79"/>
      <c r="AM302" s="79"/>
      <c r="AN302" s="79"/>
      <c r="AO302" s="79"/>
      <c r="AP302" s="79"/>
      <c r="AQ302" s="79"/>
      <c r="AR302" s="79"/>
      <c r="AS302" s="79"/>
      <c r="AT302" s="79"/>
      <c r="AU302" s="79"/>
      <c r="AV302" s="79"/>
      <c r="AW302" s="79"/>
      <c r="AX302" s="79"/>
      <c r="AY302" s="79"/>
      <c r="AZ302" s="79"/>
    </row>
    <row r="303" spans="1:52" x14ac:dyDescent="0.25">
      <c r="A303" s="79"/>
      <c r="B303" s="79"/>
      <c r="C303" s="79"/>
      <c r="D303" s="79"/>
      <c r="E303" s="79"/>
      <c r="F303" s="79"/>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79"/>
      <c r="AF303" s="79"/>
      <c r="AG303" s="79"/>
      <c r="AH303" s="79"/>
      <c r="AI303" s="79"/>
      <c r="AJ303" s="79"/>
      <c r="AK303" s="79"/>
      <c r="AL303" s="79"/>
      <c r="AM303" s="79"/>
      <c r="AN303" s="79"/>
      <c r="AO303" s="79"/>
      <c r="AP303" s="79"/>
      <c r="AQ303" s="79"/>
      <c r="AR303" s="79"/>
      <c r="AS303" s="79"/>
      <c r="AT303" s="79"/>
      <c r="AU303" s="79"/>
      <c r="AV303" s="79"/>
      <c r="AW303" s="79"/>
      <c r="AX303" s="79"/>
      <c r="AY303" s="79"/>
      <c r="AZ303" s="79"/>
    </row>
    <row r="304" spans="1:52" x14ac:dyDescent="0.25">
      <c r="A304" s="79"/>
      <c r="B304" s="79"/>
      <c r="C304" s="79"/>
      <c r="D304" s="79"/>
      <c r="E304" s="79"/>
      <c r="F304" s="79"/>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79"/>
      <c r="AF304" s="79"/>
      <c r="AG304" s="79"/>
      <c r="AH304" s="79"/>
      <c r="AI304" s="79"/>
      <c r="AJ304" s="79"/>
      <c r="AK304" s="79"/>
      <c r="AL304" s="79"/>
      <c r="AM304" s="79"/>
      <c r="AN304" s="79"/>
      <c r="AO304" s="79"/>
      <c r="AP304" s="79"/>
      <c r="AQ304" s="79"/>
      <c r="AR304" s="79"/>
      <c r="AS304" s="79"/>
      <c r="AT304" s="79"/>
      <c r="AU304" s="79"/>
      <c r="AV304" s="79"/>
      <c r="AW304" s="79"/>
      <c r="AX304" s="79"/>
      <c r="AY304" s="79"/>
      <c r="AZ304" s="79"/>
    </row>
    <row r="305" spans="1:52" x14ac:dyDescent="0.25">
      <c r="A305" s="79"/>
      <c r="B305" s="79"/>
      <c r="C305" s="79"/>
      <c r="D305" s="79"/>
      <c r="E305" s="79"/>
      <c r="F305" s="79"/>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79"/>
      <c r="AF305" s="79"/>
      <c r="AG305" s="79"/>
      <c r="AH305" s="79"/>
      <c r="AI305" s="79"/>
      <c r="AJ305" s="79"/>
      <c r="AK305" s="79"/>
      <c r="AL305" s="79"/>
      <c r="AM305" s="79"/>
      <c r="AN305" s="79"/>
      <c r="AO305" s="79"/>
      <c r="AP305" s="79"/>
      <c r="AQ305" s="79"/>
      <c r="AR305" s="79"/>
      <c r="AS305" s="79"/>
      <c r="AT305" s="79"/>
      <c r="AU305" s="79"/>
      <c r="AV305" s="79"/>
      <c r="AW305" s="79"/>
      <c r="AX305" s="79"/>
      <c r="AY305" s="79"/>
      <c r="AZ305" s="79"/>
    </row>
    <row r="306" spans="1:52" x14ac:dyDescent="0.25">
      <c r="A306" s="79"/>
      <c r="B306" s="79"/>
      <c r="C306" s="79"/>
      <c r="D306" s="79"/>
      <c r="E306" s="79"/>
      <c r="F306" s="79"/>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79"/>
      <c r="AF306" s="79"/>
      <c r="AG306" s="79"/>
      <c r="AH306" s="79"/>
      <c r="AI306" s="79"/>
      <c r="AJ306" s="79"/>
      <c r="AK306" s="79"/>
      <c r="AL306" s="79"/>
      <c r="AM306" s="79"/>
      <c r="AN306" s="79"/>
      <c r="AO306" s="79"/>
      <c r="AP306" s="79"/>
      <c r="AQ306" s="79"/>
      <c r="AR306" s="79"/>
      <c r="AS306" s="79"/>
      <c r="AT306" s="79"/>
      <c r="AU306" s="79"/>
      <c r="AV306" s="79"/>
      <c r="AW306" s="79"/>
      <c r="AX306" s="79"/>
      <c r="AY306" s="79"/>
      <c r="AZ306" s="79"/>
    </row>
    <row r="307" spans="1:52" x14ac:dyDescent="0.25">
      <c r="A307" s="79"/>
      <c r="B307" s="79"/>
      <c r="C307" s="79"/>
      <c r="D307" s="79"/>
      <c r="E307" s="79"/>
      <c r="F307" s="79"/>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79"/>
      <c r="AF307" s="79"/>
      <c r="AG307" s="79"/>
      <c r="AH307" s="79"/>
      <c r="AI307" s="79"/>
      <c r="AJ307" s="79"/>
      <c r="AK307" s="79"/>
      <c r="AL307" s="79"/>
      <c r="AM307" s="79"/>
      <c r="AN307" s="79"/>
      <c r="AO307" s="79"/>
      <c r="AP307" s="79"/>
      <c r="AQ307" s="79"/>
      <c r="AR307" s="79"/>
      <c r="AS307" s="79"/>
      <c r="AT307" s="79"/>
      <c r="AU307" s="79"/>
      <c r="AV307" s="79"/>
      <c r="AW307" s="79"/>
      <c r="AX307" s="79"/>
      <c r="AY307" s="79"/>
      <c r="AZ307" s="79"/>
    </row>
    <row r="308" spans="1:52" x14ac:dyDescent="0.25">
      <c r="A308" s="79"/>
      <c r="B308" s="79"/>
      <c r="C308" s="79"/>
      <c r="D308" s="79"/>
      <c r="E308" s="79"/>
      <c r="F308" s="79"/>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79"/>
      <c r="AF308" s="79"/>
      <c r="AG308" s="79"/>
      <c r="AH308" s="79"/>
      <c r="AI308" s="79"/>
      <c r="AJ308" s="79"/>
      <c r="AK308" s="79"/>
      <c r="AL308" s="79"/>
      <c r="AM308" s="79"/>
      <c r="AN308" s="79"/>
      <c r="AO308" s="79"/>
      <c r="AP308" s="79"/>
      <c r="AQ308" s="79"/>
      <c r="AR308" s="79"/>
      <c r="AS308" s="79"/>
      <c r="AT308" s="79"/>
      <c r="AU308" s="79"/>
      <c r="AV308" s="79"/>
      <c r="AW308" s="79"/>
      <c r="AX308" s="79"/>
      <c r="AY308" s="79"/>
      <c r="AZ308" s="79"/>
    </row>
    <row r="309" spans="1:52" x14ac:dyDescent="0.25">
      <c r="A309" s="79"/>
      <c r="B309" s="79"/>
      <c r="C309" s="79"/>
      <c r="D309" s="79"/>
      <c r="E309" s="79"/>
      <c r="F309" s="79"/>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79"/>
      <c r="AF309" s="79"/>
      <c r="AG309" s="79"/>
      <c r="AH309" s="79"/>
      <c r="AI309" s="79"/>
      <c r="AJ309" s="79"/>
      <c r="AK309" s="79"/>
      <c r="AL309" s="79"/>
      <c r="AM309" s="79"/>
      <c r="AN309" s="79"/>
      <c r="AO309" s="79"/>
      <c r="AP309" s="79"/>
      <c r="AQ309" s="79"/>
      <c r="AR309" s="79"/>
      <c r="AS309" s="79"/>
      <c r="AT309" s="79"/>
      <c r="AU309" s="79"/>
      <c r="AV309" s="79"/>
      <c r="AW309" s="79"/>
      <c r="AX309" s="79"/>
      <c r="AY309" s="79"/>
      <c r="AZ309" s="79"/>
    </row>
    <row r="310" spans="1:52" x14ac:dyDescent="0.25">
      <c r="A310" s="79"/>
      <c r="B310" s="79"/>
      <c r="C310" s="79"/>
      <c r="D310" s="79"/>
      <c r="E310" s="79"/>
      <c r="F310" s="79"/>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79"/>
      <c r="AF310" s="79"/>
      <c r="AG310" s="79"/>
      <c r="AH310" s="79"/>
      <c r="AI310" s="79"/>
      <c r="AJ310" s="79"/>
      <c r="AK310" s="79"/>
      <c r="AL310" s="79"/>
      <c r="AM310" s="79"/>
      <c r="AN310" s="79"/>
      <c r="AO310" s="79"/>
      <c r="AP310" s="79"/>
      <c r="AQ310" s="79"/>
      <c r="AR310" s="79"/>
      <c r="AS310" s="79"/>
      <c r="AT310" s="79"/>
      <c r="AU310" s="79"/>
      <c r="AV310" s="79"/>
      <c r="AW310" s="79"/>
      <c r="AX310" s="79"/>
      <c r="AY310" s="79"/>
      <c r="AZ310" s="79"/>
    </row>
    <row r="311" spans="1:52" x14ac:dyDescent="0.25">
      <c r="A311" s="79"/>
      <c r="B311" s="79"/>
      <c r="C311" s="79"/>
      <c r="D311" s="79"/>
      <c r="E311" s="79"/>
      <c r="F311" s="79"/>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79"/>
      <c r="AF311" s="79"/>
      <c r="AG311" s="79"/>
      <c r="AH311" s="79"/>
      <c r="AI311" s="79"/>
      <c r="AJ311" s="79"/>
      <c r="AK311" s="79"/>
      <c r="AL311" s="79"/>
      <c r="AM311" s="79"/>
      <c r="AN311" s="79"/>
      <c r="AO311" s="79"/>
      <c r="AP311" s="79"/>
      <c r="AQ311" s="79"/>
      <c r="AR311" s="79"/>
      <c r="AS311" s="79"/>
      <c r="AT311" s="79"/>
      <c r="AU311" s="79"/>
      <c r="AV311" s="79"/>
      <c r="AW311" s="79"/>
      <c r="AX311" s="79"/>
      <c r="AY311" s="79"/>
      <c r="AZ311" s="79"/>
    </row>
    <row r="312" spans="1:52" x14ac:dyDescent="0.25">
      <c r="A312" s="79"/>
      <c r="B312" s="79"/>
      <c r="C312" s="79"/>
      <c r="D312" s="79"/>
      <c r="E312" s="79"/>
      <c r="F312" s="79"/>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79"/>
      <c r="AF312" s="79"/>
      <c r="AG312" s="79"/>
      <c r="AH312" s="79"/>
      <c r="AI312" s="79"/>
      <c r="AJ312" s="79"/>
      <c r="AK312" s="79"/>
      <c r="AL312" s="79"/>
      <c r="AM312" s="79"/>
      <c r="AN312" s="79"/>
      <c r="AO312" s="79"/>
      <c r="AP312" s="79"/>
      <c r="AQ312" s="79"/>
      <c r="AR312" s="79"/>
      <c r="AS312" s="79"/>
      <c r="AT312" s="79"/>
      <c r="AU312" s="79"/>
      <c r="AV312" s="79"/>
      <c r="AW312" s="79"/>
      <c r="AX312" s="79"/>
      <c r="AY312" s="79"/>
      <c r="AZ312" s="79"/>
    </row>
    <row r="313" spans="1:52" x14ac:dyDescent="0.25">
      <c r="A313" s="79"/>
      <c r="B313" s="79"/>
      <c r="C313" s="79"/>
      <c r="D313" s="79"/>
      <c r="E313" s="79"/>
      <c r="F313" s="79"/>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79"/>
      <c r="AF313" s="79"/>
      <c r="AG313" s="79"/>
      <c r="AH313" s="79"/>
      <c r="AI313" s="79"/>
      <c r="AJ313" s="79"/>
      <c r="AK313" s="79"/>
      <c r="AL313" s="79"/>
      <c r="AM313" s="79"/>
      <c r="AN313" s="79"/>
      <c r="AO313" s="79"/>
      <c r="AP313" s="79"/>
      <c r="AQ313" s="79"/>
      <c r="AR313" s="79"/>
      <c r="AS313" s="79"/>
      <c r="AT313" s="79"/>
      <c r="AU313" s="79"/>
      <c r="AV313" s="79"/>
      <c r="AW313" s="79"/>
      <c r="AX313" s="79"/>
      <c r="AY313" s="79"/>
      <c r="AZ313" s="79"/>
    </row>
    <row r="314" spans="1:52" x14ac:dyDescent="0.25">
      <c r="A314" s="79"/>
      <c r="B314" s="79"/>
      <c r="C314" s="79"/>
      <c r="D314" s="79"/>
      <c r="E314" s="79"/>
      <c r="F314" s="79"/>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79"/>
      <c r="AF314" s="79"/>
      <c r="AG314" s="79"/>
      <c r="AH314" s="79"/>
      <c r="AI314" s="79"/>
      <c r="AJ314" s="79"/>
      <c r="AK314" s="79"/>
      <c r="AL314" s="79"/>
      <c r="AM314" s="79"/>
      <c r="AN314" s="79"/>
      <c r="AO314" s="79"/>
      <c r="AP314" s="79"/>
      <c r="AQ314" s="79"/>
      <c r="AR314" s="79"/>
      <c r="AS314" s="79"/>
      <c r="AT314" s="79"/>
      <c r="AU314" s="79"/>
      <c r="AV314" s="79"/>
      <c r="AW314" s="79"/>
      <c r="AX314" s="79"/>
      <c r="AY314" s="79"/>
      <c r="AZ314" s="79"/>
    </row>
    <row r="315" spans="1:52" x14ac:dyDescent="0.25">
      <c r="A315" s="79"/>
      <c r="B315" s="79"/>
      <c r="C315" s="79"/>
      <c r="D315" s="79"/>
      <c r="E315" s="79"/>
      <c r="F315" s="79"/>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79"/>
      <c r="AF315" s="79"/>
      <c r="AG315" s="79"/>
      <c r="AH315" s="79"/>
      <c r="AI315" s="79"/>
      <c r="AJ315" s="79"/>
      <c r="AK315" s="79"/>
      <c r="AL315" s="79"/>
      <c r="AM315" s="79"/>
      <c r="AN315" s="79"/>
      <c r="AO315" s="79"/>
      <c r="AP315" s="79"/>
      <c r="AQ315" s="79"/>
      <c r="AR315" s="79"/>
      <c r="AS315" s="79"/>
      <c r="AT315" s="79"/>
      <c r="AU315" s="79"/>
      <c r="AV315" s="79"/>
      <c r="AW315" s="79"/>
      <c r="AX315" s="79"/>
      <c r="AY315" s="79"/>
      <c r="AZ315" s="79"/>
    </row>
    <row r="316" spans="1:52" x14ac:dyDescent="0.25">
      <c r="A316" s="79"/>
      <c r="B316" s="79"/>
      <c r="C316" s="79"/>
      <c r="D316" s="79"/>
      <c r="E316" s="79"/>
      <c r="F316" s="79"/>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79"/>
      <c r="AF316" s="79"/>
      <c r="AG316" s="79"/>
      <c r="AH316" s="79"/>
      <c r="AI316" s="79"/>
      <c r="AJ316" s="79"/>
      <c r="AK316" s="79"/>
      <c r="AL316" s="79"/>
      <c r="AM316" s="79"/>
      <c r="AN316" s="79"/>
      <c r="AO316" s="79"/>
      <c r="AP316" s="79"/>
      <c r="AQ316" s="79"/>
      <c r="AR316" s="79"/>
      <c r="AS316" s="79"/>
      <c r="AT316" s="79"/>
      <c r="AU316" s="79"/>
      <c r="AV316" s="79"/>
      <c r="AW316" s="79"/>
      <c r="AX316" s="79"/>
      <c r="AY316" s="79"/>
      <c r="AZ316" s="79"/>
    </row>
    <row r="317" spans="1:52" x14ac:dyDescent="0.25">
      <c r="A317" s="79"/>
      <c r="B317" s="79"/>
      <c r="C317" s="79"/>
      <c r="D317" s="79"/>
      <c r="E317" s="79"/>
      <c r="F317" s="79"/>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79"/>
      <c r="AF317" s="79"/>
      <c r="AG317" s="79"/>
      <c r="AH317" s="79"/>
      <c r="AI317" s="79"/>
      <c r="AJ317" s="79"/>
      <c r="AK317" s="79"/>
      <c r="AL317" s="79"/>
      <c r="AM317" s="79"/>
      <c r="AN317" s="79"/>
      <c r="AO317" s="79"/>
      <c r="AP317" s="79"/>
      <c r="AQ317" s="79"/>
      <c r="AR317" s="79"/>
      <c r="AS317" s="79"/>
      <c r="AT317" s="79"/>
      <c r="AU317" s="79"/>
      <c r="AV317" s="79"/>
      <c r="AW317" s="79"/>
      <c r="AX317" s="79"/>
      <c r="AY317" s="79"/>
      <c r="AZ317" s="79"/>
    </row>
    <row r="318" spans="1:52" x14ac:dyDescent="0.25">
      <c r="A318" s="79"/>
      <c r="B318" s="79"/>
      <c r="C318" s="79"/>
      <c r="D318" s="79"/>
      <c r="E318" s="79"/>
      <c r="F318" s="79"/>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79"/>
      <c r="AF318" s="79"/>
      <c r="AG318" s="79"/>
      <c r="AH318" s="79"/>
      <c r="AI318" s="79"/>
      <c r="AJ318" s="79"/>
      <c r="AK318" s="79"/>
      <c r="AL318" s="79"/>
      <c r="AM318" s="79"/>
      <c r="AN318" s="79"/>
      <c r="AO318" s="79"/>
      <c r="AP318" s="79"/>
      <c r="AQ318" s="79"/>
      <c r="AR318" s="79"/>
      <c r="AS318" s="79"/>
      <c r="AT318" s="79"/>
      <c r="AU318" s="79"/>
      <c r="AV318" s="79"/>
      <c r="AW318" s="79"/>
      <c r="AX318" s="79"/>
      <c r="AY318" s="79"/>
      <c r="AZ318" s="79"/>
    </row>
    <row r="319" spans="1:52" x14ac:dyDescent="0.25">
      <c r="A319" s="79"/>
      <c r="B319" s="79"/>
      <c r="C319" s="79"/>
      <c r="D319" s="79"/>
      <c r="E319" s="79"/>
      <c r="F319" s="79"/>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79"/>
      <c r="AF319" s="79"/>
      <c r="AG319" s="79"/>
      <c r="AH319" s="79"/>
      <c r="AI319" s="79"/>
      <c r="AJ319" s="79"/>
      <c r="AK319" s="79"/>
      <c r="AL319" s="79"/>
      <c r="AM319" s="79"/>
      <c r="AN319" s="79"/>
      <c r="AO319" s="79"/>
      <c r="AP319" s="79"/>
      <c r="AQ319" s="79"/>
      <c r="AR319" s="79"/>
      <c r="AS319" s="79"/>
      <c r="AT319" s="79"/>
      <c r="AU319" s="79"/>
      <c r="AV319" s="79"/>
      <c r="AW319" s="79"/>
      <c r="AX319" s="79"/>
      <c r="AY319" s="79"/>
      <c r="AZ319" s="79"/>
    </row>
    <row r="320" spans="1:52" x14ac:dyDescent="0.25">
      <c r="A320" s="79"/>
      <c r="B320" s="79"/>
      <c r="C320" s="79"/>
      <c r="D320" s="79"/>
      <c r="E320" s="79"/>
      <c r="F320" s="79"/>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79"/>
      <c r="AF320" s="79"/>
      <c r="AG320" s="79"/>
      <c r="AH320" s="79"/>
      <c r="AI320" s="79"/>
      <c r="AJ320" s="79"/>
      <c r="AK320" s="79"/>
      <c r="AL320" s="79"/>
      <c r="AM320" s="79"/>
      <c r="AN320" s="79"/>
      <c r="AO320" s="79"/>
      <c r="AP320" s="79"/>
      <c r="AQ320" s="79"/>
      <c r="AR320" s="79"/>
      <c r="AS320" s="79"/>
      <c r="AT320" s="79"/>
      <c r="AU320" s="79"/>
      <c r="AV320" s="79"/>
      <c r="AW320" s="79"/>
      <c r="AX320" s="79"/>
      <c r="AY320" s="79"/>
      <c r="AZ320" s="79"/>
    </row>
    <row r="321" spans="1:52" x14ac:dyDescent="0.25">
      <c r="A321" s="79"/>
      <c r="B321" s="79"/>
      <c r="C321" s="79"/>
      <c r="D321" s="79"/>
      <c r="E321" s="79"/>
      <c r="F321" s="79"/>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79"/>
      <c r="AF321" s="79"/>
      <c r="AG321" s="79"/>
      <c r="AH321" s="79"/>
      <c r="AI321" s="79"/>
      <c r="AJ321" s="79"/>
      <c r="AK321" s="79"/>
      <c r="AL321" s="79"/>
      <c r="AM321" s="79"/>
      <c r="AN321" s="79"/>
      <c r="AO321" s="79"/>
      <c r="AP321" s="79"/>
      <c r="AQ321" s="79"/>
      <c r="AR321" s="79"/>
      <c r="AS321" s="79"/>
      <c r="AT321" s="79"/>
      <c r="AU321" s="79"/>
      <c r="AV321" s="79"/>
      <c r="AW321" s="79"/>
      <c r="AX321" s="79"/>
      <c r="AY321" s="79"/>
      <c r="AZ321" s="79"/>
    </row>
    <row r="322" spans="1:52" x14ac:dyDescent="0.25">
      <c r="A322" s="79"/>
      <c r="B322" s="79"/>
      <c r="C322" s="79"/>
      <c r="D322" s="79"/>
      <c r="E322" s="79"/>
      <c r="F322" s="79"/>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79"/>
      <c r="AF322" s="79"/>
      <c r="AG322" s="79"/>
      <c r="AH322" s="79"/>
      <c r="AI322" s="79"/>
      <c r="AJ322" s="79"/>
      <c r="AK322" s="79"/>
      <c r="AL322" s="79"/>
      <c r="AM322" s="79"/>
      <c r="AN322" s="79"/>
      <c r="AO322" s="79"/>
      <c r="AP322" s="79"/>
      <c r="AQ322" s="79"/>
      <c r="AR322" s="79"/>
      <c r="AS322" s="79"/>
      <c r="AT322" s="79"/>
      <c r="AU322" s="79"/>
      <c r="AV322" s="79"/>
      <c r="AW322" s="79"/>
      <c r="AX322" s="79"/>
      <c r="AY322" s="79"/>
      <c r="AZ322" s="79"/>
    </row>
    <row r="323" spans="1:52" x14ac:dyDescent="0.25">
      <c r="A323" s="79"/>
      <c r="B323" s="79"/>
      <c r="C323" s="79"/>
      <c r="D323" s="79"/>
      <c r="E323" s="79"/>
      <c r="F323" s="79"/>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79"/>
      <c r="AF323" s="79"/>
      <c r="AG323" s="79"/>
      <c r="AH323" s="79"/>
      <c r="AI323" s="79"/>
      <c r="AJ323" s="79"/>
      <c r="AK323" s="79"/>
      <c r="AL323" s="79"/>
      <c r="AM323" s="79"/>
      <c r="AN323" s="79"/>
      <c r="AO323" s="79"/>
      <c r="AP323" s="79"/>
      <c r="AQ323" s="79"/>
      <c r="AR323" s="79"/>
      <c r="AS323" s="79"/>
      <c r="AT323" s="79"/>
      <c r="AU323" s="79"/>
      <c r="AV323" s="79"/>
      <c r="AW323" s="79"/>
      <c r="AX323" s="79"/>
      <c r="AY323" s="79"/>
      <c r="AZ323" s="79"/>
    </row>
    <row r="324" spans="1:52" x14ac:dyDescent="0.25">
      <c r="A324" s="79"/>
      <c r="B324" s="79"/>
      <c r="C324" s="79"/>
      <c r="D324" s="79"/>
      <c r="E324" s="79"/>
      <c r="F324" s="79"/>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79"/>
      <c r="AF324" s="79"/>
      <c r="AG324" s="79"/>
      <c r="AH324" s="79"/>
      <c r="AI324" s="79"/>
      <c r="AJ324" s="79"/>
      <c r="AK324" s="79"/>
      <c r="AL324" s="79"/>
      <c r="AM324" s="79"/>
      <c r="AN324" s="79"/>
      <c r="AO324" s="79"/>
      <c r="AP324" s="79"/>
      <c r="AQ324" s="79"/>
      <c r="AR324" s="79"/>
      <c r="AS324" s="79"/>
      <c r="AT324" s="79"/>
      <c r="AU324" s="79"/>
      <c r="AV324" s="79"/>
      <c r="AW324" s="79"/>
      <c r="AX324" s="79"/>
      <c r="AY324" s="79"/>
      <c r="AZ324" s="79"/>
    </row>
    <row r="325" spans="1:52" x14ac:dyDescent="0.25">
      <c r="A325" s="79"/>
      <c r="B325" s="79"/>
      <c r="C325" s="79"/>
      <c r="D325" s="79"/>
      <c r="E325" s="79"/>
      <c r="F325" s="79"/>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79"/>
      <c r="AF325" s="79"/>
      <c r="AG325" s="79"/>
      <c r="AH325" s="79"/>
      <c r="AI325" s="79"/>
      <c r="AJ325" s="79"/>
      <c r="AK325" s="79"/>
      <c r="AL325" s="79"/>
      <c r="AM325" s="79"/>
      <c r="AN325" s="79"/>
      <c r="AO325" s="79"/>
      <c r="AP325" s="79"/>
      <c r="AQ325" s="79"/>
      <c r="AR325" s="79"/>
      <c r="AS325" s="79"/>
      <c r="AT325" s="79"/>
      <c r="AU325" s="79"/>
      <c r="AV325" s="79"/>
      <c r="AW325" s="79"/>
      <c r="AX325" s="79"/>
      <c r="AY325" s="79"/>
      <c r="AZ325" s="79"/>
    </row>
    <row r="326" spans="1:52" x14ac:dyDescent="0.25">
      <c r="A326" s="79"/>
      <c r="B326" s="79"/>
      <c r="C326" s="79"/>
      <c r="D326" s="79"/>
      <c r="E326" s="79"/>
      <c r="F326" s="79"/>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79"/>
      <c r="AF326" s="79"/>
      <c r="AG326" s="79"/>
      <c r="AH326" s="79"/>
      <c r="AI326" s="79"/>
      <c r="AJ326" s="79"/>
      <c r="AK326" s="79"/>
      <c r="AL326" s="79"/>
      <c r="AM326" s="79"/>
      <c r="AN326" s="79"/>
      <c r="AO326" s="79"/>
      <c r="AP326" s="79"/>
      <c r="AQ326" s="79"/>
      <c r="AR326" s="79"/>
      <c r="AS326" s="79"/>
      <c r="AT326" s="79"/>
      <c r="AU326" s="79"/>
      <c r="AV326" s="79"/>
      <c r="AW326" s="79"/>
      <c r="AX326" s="79"/>
      <c r="AY326" s="79"/>
      <c r="AZ326" s="79"/>
    </row>
    <row r="327" spans="1:52" x14ac:dyDescent="0.25">
      <c r="A327" s="79"/>
      <c r="B327" s="79"/>
      <c r="C327" s="79"/>
      <c r="D327" s="79"/>
      <c r="E327" s="79"/>
      <c r="F327" s="79"/>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79"/>
      <c r="AF327" s="79"/>
      <c r="AG327" s="79"/>
      <c r="AH327" s="79"/>
      <c r="AI327" s="79"/>
      <c r="AJ327" s="79"/>
      <c r="AK327" s="79"/>
      <c r="AL327" s="79"/>
      <c r="AM327" s="79"/>
      <c r="AN327" s="79"/>
      <c r="AO327" s="79"/>
      <c r="AP327" s="79"/>
      <c r="AQ327" s="79"/>
      <c r="AR327" s="79"/>
      <c r="AS327" s="79"/>
      <c r="AT327" s="79"/>
      <c r="AU327" s="79"/>
      <c r="AV327" s="79"/>
      <c r="AW327" s="79"/>
      <c r="AX327" s="79"/>
      <c r="AY327" s="79"/>
      <c r="AZ327" s="79"/>
    </row>
    <row r="328" spans="1:52" x14ac:dyDescent="0.25">
      <c r="A328" s="79"/>
      <c r="B328" s="79"/>
      <c r="C328" s="79"/>
      <c r="D328" s="79"/>
      <c r="E328" s="79"/>
      <c r="F328" s="79"/>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79"/>
      <c r="AF328" s="79"/>
      <c r="AG328" s="79"/>
      <c r="AH328" s="79"/>
      <c r="AI328" s="79"/>
      <c r="AJ328" s="79"/>
      <c r="AK328" s="79"/>
      <c r="AL328" s="79"/>
      <c r="AM328" s="79"/>
      <c r="AN328" s="79"/>
      <c r="AO328" s="79"/>
      <c r="AP328" s="79"/>
      <c r="AQ328" s="79"/>
      <c r="AR328" s="79"/>
      <c r="AS328" s="79"/>
      <c r="AT328" s="79"/>
      <c r="AU328" s="79"/>
      <c r="AV328" s="79"/>
      <c r="AW328" s="79"/>
      <c r="AX328" s="79"/>
      <c r="AY328" s="79"/>
      <c r="AZ328" s="79"/>
    </row>
    <row r="329" spans="1:52" x14ac:dyDescent="0.25">
      <c r="A329" s="79"/>
      <c r="B329" s="79"/>
      <c r="C329" s="79"/>
      <c r="D329" s="79"/>
      <c r="E329" s="79"/>
      <c r="F329" s="79"/>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79"/>
      <c r="AF329" s="79"/>
      <c r="AG329" s="79"/>
      <c r="AH329" s="79"/>
      <c r="AI329" s="79"/>
      <c r="AJ329" s="79"/>
      <c r="AK329" s="79"/>
      <c r="AL329" s="79"/>
      <c r="AM329" s="79"/>
      <c r="AN329" s="79"/>
      <c r="AO329" s="79"/>
      <c r="AP329" s="79"/>
      <c r="AQ329" s="79"/>
      <c r="AR329" s="79"/>
      <c r="AS329" s="79"/>
      <c r="AT329" s="79"/>
      <c r="AU329" s="79"/>
      <c r="AV329" s="79"/>
      <c r="AW329" s="79"/>
      <c r="AX329" s="79"/>
      <c r="AY329" s="79"/>
      <c r="AZ329" s="79"/>
    </row>
    <row r="330" spans="1:52" x14ac:dyDescent="0.25">
      <c r="A330" s="79"/>
      <c r="B330" s="79"/>
      <c r="C330" s="79"/>
      <c r="D330" s="79"/>
      <c r="E330" s="79"/>
      <c r="F330" s="79"/>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79"/>
      <c r="AF330" s="79"/>
      <c r="AG330" s="79"/>
      <c r="AH330" s="79"/>
      <c r="AI330" s="79"/>
      <c r="AJ330" s="79"/>
      <c r="AK330" s="79"/>
      <c r="AL330" s="79"/>
      <c r="AM330" s="79"/>
      <c r="AN330" s="79"/>
      <c r="AO330" s="79"/>
      <c r="AP330" s="79"/>
      <c r="AQ330" s="79"/>
      <c r="AR330" s="79"/>
      <c r="AS330" s="79"/>
      <c r="AT330" s="79"/>
      <c r="AU330" s="79"/>
      <c r="AV330" s="79"/>
      <c r="AW330" s="79"/>
      <c r="AX330" s="79"/>
      <c r="AY330" s="79"/>
      <c r="AZ330" s="79"/>
    </row>
    <row r="331" spans="1:52" x14ac:dyDescent="0.25">
      <c r="A331" s="79"/>
      <c r="B331" s="79"/>
      <c r="C331" s="79"/>
      <c r="D331" s="79"/>
      <c r="E331" s="79"/>
      <c r="F331" s="79"/>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79"/>
      <c r="AF331" s="79"/>
      <c r="AG331" s="79"/>
      <c r="AH331" s="79"/>
      <c r="AI331" s="79"/>
      <c r="AJ331" s="79"/>
      <c r="AK331" s="79"/>
      <c r="AL331" s="79"/>
      <c r="AM331" s="79"/>
      <c r="AN331" s="79"/>
      <c r="AO331" s="79"/>
      <c r="AP331" s="79"/>
      <c r="AQ331" s="79"/>
      <c r="AR331" s="79"/>
      <c r="AS331" s="79"/>
      <c r="AT331" s="79"/>
      <c r="AU331" s="79"/>
      <c r="AV331" s="79"/>
      <c r="AW331" s="79"/>
      <c r="AX331" s="79"/>
      <c r="AY331" s="79"/>
      <c r="AZ331" s="79"/>
    </row>
    <row r="332" spans="1:52" x14ac:dyDescent="0.25">
      <c r="A332" s="79"/>
      <c r="B332" s="79"/>
      <c r="C332" s="79"/>
      <c r="D332" s="79"/>
      <c r="E332" s="79"/>
      <c r="F332" s="79"/>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79"/>
      <c r="AF332" s="79"/>
      <c r="AG332" s="79"/>
      <c r="AH332" s="79"/>
      <c r="AI332" s="79"/>
      <c r="AJ332" s="79"/>
      <c r="AK332" s="79"/>
      <c r="AL332" s="79"/>
      <c r="AM332" s="79"/>
      <c r="AN332" s="79"/>
      <c r="AO332" s="79"/>
      <c r="AP332" s="79"/>
      <c r="AQ332" s="79"/>
      <c r="AR332" s="79"/>
      <c r="AS332" s="79"/>
      <c r="AT332" s="79"/>
      <c r="AU332" s="79"/>
      <c r="AV332" s="79"/>
      <c r="AW332" s="79"/>
      <c r="AX332" s="79"/>
      <c r="AY332" s="79"/>
      <c r="AZ332" s="79"/>
    </row>
    <row r="333" spans="1:52" x14ac:dyDescent="0.25">
      <c r="A333" s="79"/>
      <c r="B333" s="79"/>
      <c r="C333" s="79"/>
      <c r="D333" s="79"/>
      <c r="E333" s="79"/>
      <c r="F333" s="79"/>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79"/>
      <c r="AF333" s="79"/>
      <c r="AG333" s="79"/>
      <c r="AH333" s="79"/>
      <c r="AI333" s="79"/>
      <c r="AJ333" s="79"/>
      <c r="AK333" s="79"/>
      <c r="AL333" s="79"/>
      <c r="AM333" s="79"/>
      <c r="AN333" s="79"/>
      <c r="AO333" s="79"/>
      <c r="AP333" s="79"/>
      <c r="AQ333" s="79"/>
      <c r="AR333" s="79"/>
      <c r="AS333" s="79"/>
      <c r="AT333" s="79"/>
      <c r="AU333" s="79"/>
      <c r="AV333" s="79"/>
      <c r="AW333" s="79"/>
      <c r="AX333" s="79"/>
      <c r="AY333" s="79"/>
      <c r="AZ333" s="79"/>
    </row>
    <row r="334" spans="1:52" x14ac:dyDescent="0.25">
      <c r="A334" s="79"/>
      <c r="B334" s="79"/>
      <c r="C334" s="79"/>
      <c r="D334" s="79"/>
      <c r="E334" s="79"/>
      <c r="F334" s="79"/>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79"/>
      <c r="AF334" s="79"/>
      <c r="AG334" s="79"/>
      <c r="AH334" s="79"/>
      <c r="AI334" s="79"/>
      <c r="AJ334" s="79"/>
      <c r="AK334" s="79"/>
      <c r="AL334" s="79"/>
      <c r="AM334" s="79"/>
      <c r="AN334" s="79"/>
      <c r="AO334" s="79"/>
      <c r="AP334" s="79"/>
      <c r="AQ334" s="79"/>
      <c r="AR334" s="79"/>
      <c r="AS334" s="79"/>
      <c r="AT334" s="79"/>
      <c r="AU334" s="79"/>
      <c r="AV334" s="79"/>
      <c r="AW334" s="79"/>
      <c r="AX334" s="79"/>
      <c r="AY334" s="79"/>
      <c r="AZ334" s="79"/>
    </row>
    <row r="335" spans="1:52" x14ac:dyDescent="0.25">
      <c r="A335" s="79"/>
      <c r="B335" s="79"/>
      <c r="C335" s="79"/>
      <c r="D335" s="79"/>
      <c r="E335" s="79"/>
      <c r="F335" s="79"/>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79"/>
      <c r="AF335" s="79"/>
      <c r="AG335" s="79"/>
      <c r="AH335" s="79"/>
      <c r="AI335" s="79"/>
      <c r="AJ335" s="79"/>
      <c r="AK335" s="79"/>
      <c r="AL335" s="79"/>
      <c r="AM335" s="79"/>
      <c r="AN335" s="79"/>
      <c r="AO335" s="79"/>
      <c r="AP335" s="79"/>
      <c r="AQ335" s="79"/>
      <c r="AR335" s="79"/>
      <c r="AS335" s="79"/>
      <c r="AT335" s="79"/>
      <c r="AU335" s="79"/>
      <c r="AV335" s="79"/>
      <c r="AW335" s="79"/>
      <c r="AX335" s="79"/>
      <c r="AY335" s="79"/>
      <c r="AZ335" s="79"/>
    </row>
    <row r="336" spans="1:52" x14ac:dyDescent="0.25">
      <c r="A336" s="79"/>
      <c r="B336" s="79"/>
      <c r="C336" s="79"/>
      <c r="D336" s="79"/>
      <c r="E336" s="79"/>
      <c r="F336" s="79"/>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79"/>
      <c r="AF336" s="79"/>
      <c r="AG336" s="79"/>
      <c r="AH336" s="79"/>
      <c r="AI336" s="79"/>
      <c r="AJ336" s="79"/>
      <c r="AK336" s="79"/>
      <c r="AL336" s="79"/>
      <c r="AM336" s="79"/>
      <c r="AN336" s="79"/>
      <c r="AO336" s="79"/>
      <c r="AP336" s="79"/>
      <c r="AQ336" s="79"/>
      <c r="AR336" s="79"/>
      <c r="AS336" s="79"/>
      <c r="AT336" s="79"/>
      <c r="AU336" s="79"/>
      <c r="AV336" s="79"/>
      <c r="AW336" s="79"/>
      <c r="AX336" s="79"/>
      <c r="AY336" s="79"/>
      <c r="AZ336" s="79"/>
    </row>
    <row r="337" spans="1:52" x14ac:dyDescent="0.25">
      <c r="A337" s="79"/>
      <c r="B337" s="79"/>
      <c r="C337" s="79"/>
      <c r="D337" s="79"/>
      <c r="E337" s="79"/>
      <c r="F337" s="79"/>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79"/>
      <c r="AF337" s="79"/>
      <c r="AG337" s="79"/>
      <c r="AH337" s="79"/>
      <c r="AI337" s="79"/>
      <c r="AJ337" s="79"/>
      <c r="AK337" s="79"/>
      <c r="AL337" s="79"/>
      <c r="AM337" s="79"/>
      <c r="AN337" s="79"/>
      <c r="AO337" s="79"/>
      <c r="AP337" s="79"/>
      <c r="AQ337" s="79"/>
      <c r="AR337" s="79"/>
      <c r="AS337" s="79"/>
      <c r="AT337" s="79"/>
      <c r="AU337" s="79"/>
      <c r="AV337" s="79"/>
      <c r="AW337" s="79"/>
      <c r="AX337" s="79"/>
      <c r="AY337" s="79"/>
      <c r="AZ337" s="79"/>
    </row>
    <row r="338" spans="1:52" x14ac:dyDescent="0.25">
      <c r="A338" s="79"/>
      <c r="B338" s="79"/>
      <c r="C338" s="79"/>
      <c r="D338" s="79"/>
      <c r="E338" s="79"/>
      <c r="F338" s="79"/>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79"/>
      <c r="AF338" s="79"/>
      <c r="AG338" s="79"/>
      <c r="AH338" s="79"/>
      <c r="AI338" s="79"/>
      <c r="AJ338" s="79"/>
      <c r="AK338" s="79"/>
      <c r="AL338" s="79"/>
      <c r="AM338" s="79"/>
      <c r="AN338" s="79"/>
      <c r="AO338" s="79"/>
      <c r="AP338" s="79"/>
      <c r="AQ338" s="79"/>
      <c r="AR338" s="79"/>
      <c r="AS338" s="79"/>
      <c r="AT338" s="79"/>
      <c r="AU338" s="79"/>
      <c r="AV338" s="79"/>
      <c r="AW338" s="79"/>
      <c r="AX338" s="79"/>
      <c r="AY338" s="79"/>
      <c r="AZ338" s="79"/>
    </row>
    <row r="339" spans="1:52" x14ac:dyDescent="0.25">
      <c r="A339" s="79"/>
      <c r="B339" s="79"/>
      <c r="C339" s="79"/>
      <c r="D339" s="79"/>
      <c r="E339" s="79"/>
      <c r="F339" s="79"/>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79"/>
      <c r="AF339" s="79"/>
      <c r="AG339" s="79"/>
      <c r="AH339" s="79"/>
      <c r="AI339" s="79"/>
      <c r="AJ339" s="79"/>
      <c r="AK339" s="79"/>
      <c r="AL339" s="79"/>
      <c r="AM339" s="79"/>
      <c r="AN339" s="79"/>
      <c r="AO339" s="79"/>
      <c r="AP339" s="79"/>
      <c r="AQ339" s="79"/>
      <c r="AR339" s="79"/>
      <c r="AS339" s="79"/>
      <c r="AT339" s="79"/>
      <c r="AU339" s="79"/>
      <c r="AV339" s="79"/>
      <c r="AW339" s="79"/>
      <c r="AX339" s="79"/>
      <c r="AY339" s="79"/>
      <c r="AZ339" s="79"/>
    </row>
    <row r="340" spans="1:52" x14ac:dyDescent="0.25">
      <c r="A340" s="79"/>
      <c r="B340" s="79"/>
      <c r="C340" s="79"/>
      <c r="D340" s="79"/>
      <c r="E340" s="79"/>
      <c r="F340" s="79"/>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79"/>
      <c r="AF340" s="79"/>
      <c r="AG340" s="79"/>
      <c r="AH340" s="79"/>
      <c r="AI340" s="79"/>
      <c r="AJ340" s="79"/>
      <c r="AK340" s="79"/>
      <c r="AL340" s="79"/>
      <c r="AM340" s="79"/>
      <c r="AN340" s="79"/>
      <c r="AO340" s="79"/>
      <c r="AP340" s="79"/>
      <c r="AQ340" s="79"/>
      <c r="AR340" s="79"/>
      <c r="AS340" s="79"/>
      <c r="AT340" s="79"/>
      <c r="AU340" s="79"/>
      <c r="AV340" s="79"/>
      <c r="AW340" s="79"/>
      <c r="AX340" s="79"/>
      <c r="AY340" s="79"/>
      <c r="AZ340" s="79"/>
    </row>
    <row r="341" spans="1:52" x14ac:dyDescent="0.25">
      <c r="A341" s="79"/>
      <c r="B341" s="79"/>
      <c r="C341" s="79"/>
      <c r="D341" s="79"/>
      <c r="E341" s="79"/>
      <c r="F341" s="79"/>
      <c r="G341" s="79"/>
      <c r="H341" s="79"/>
      <c r="I341" s="79"/>
      <c r="J341" s="79"/>
      <c r="K341" s="79"/>
      <c r="L341" s="79"/>
      <c r="M341" s="79"/>
      <c r="N341" s="79"/>
      <c r="O341" s="79"/>
      <c r="P341" s="79"/>
      <c r="Q341" s="79"/>
      <c r="R341" s="79"/>
      <c r="S341" s="79"/>
      <c r="T341" s="79"/>
      <c r="U341" s="79"/>
      <c r="V341" s="79"/>
      <c r="W341" s="79"/>
      <c r="X341" s="79"/>
      <c r="Y341" s="79"/>
      <c r="Z341" s="79"/>
      <c r="AA341" s="79"/>
      <c r="AB341" s="79"/>
      <c r="AC341" s="79"/>
      <c r="AD341" s="79"/>
      <c r="AE341" s="79"/>
      <c r="AF341" s="79"/>
      <c r="AG341" s="79"/>
      <c r="AH341" s="79"/>
      <c r="AI341" s="79"/>
      <c r="AJ341" s="79"/>
      <c r="AK341" s="79"/>
      <c r="AL341" s="79"/>
      <c r="AM341" s="79"/>
      <c r="AN341" s="79"/>
      <c r="AO341" s="79"/>
      <c r="AP341" s="79"/>
      <c r="AQ341" s="79"/>
      <c r="AR341" s="79"/>
      <c r="AS341" s="79"/>
      <c r="AT341" s="79"/>
      <c r="AU341" s="79"/>
      <c r="AV341" s="79"/>
      <c r="AW341" s="79"/>
      <c r="AX341" s="79"/>
      <c r="AY341" s="79"/>
      <c r="AZ341" s="79"/>
    </row>
    <row r="342" spans="1:52" x14ac:dyDescent="0.25">
      <c r="A342" s="79"/>
      <c r="B342" s="79"/>
      <c r="C342" s="79"/>
      <c r="D342" s="79"/>
      <c r="E342" s="79"/>
      <c r="F342" s="79"/>
      <c r="G342" s="79"/>
      <c r="H342" s="79"/>
      <c r="I342" s="79"/>
      <c r="J342" s="79"/>
      <c r="K342" s="79"/>
      <c r="L342" s="79"/>
      <c r="M342" s="79"/>
      <c r="N342" s="79"/>
      <c r="O342" s="79"/>
      <c r="P342" s="79"/>
      <c r="Q342" s="79"/>
      <c r="R342" s="79"/>
      <c r="S342" s="79"/>
      <c r="T342" s="79"/>
      <c r="U342" s="79"/>
      <c r="V342" s="79"/>
      <c r="W342" s="79"/>
      <c r="X342" s="79"/>
      <c r="Y342" s="79"/>
      <c r="Z342" s="79"/>
      <c r="AA342" s="79"/>
      <c r="AB342" s="79"/>
      <c r="AC342" s="79"/>
      <c r="AD342" s="79"/>
      <c r="AE342" s="79"/>
      <c r="AF342" s="79"/>
      <c r="AG342" s="79"/>
      <c r="AH342" s="79"/>
      <c r="AI342" s="79"/>
      <c r="AJ342" s="79"/>
      <c r="AK342" s="79"/>
      <c r="AL342" s="79"/>
      <c r="AM342" s="79"/>
      <c r="AN342" s="79"/>
      <c r="AO342" s="79"/>
      <c r="AP342" s="79"/>
      <c r="AQ342" s="79"/>
      <c r="AR342" s="79"/>
      <c r="AS342" s="79"/>
      <c r="AT342" s="79"/>
      <c r="AU342" s="79"/>
      <c r="AV342" s="79"/>
      <c r="AW342" s="79"/>
      <c r="AX342" s="79"/>
      <c r="AY342" s="79"/>
      <c r="AZ342" s="79"/>
    </row>
    <row r="343" spans="1:52" x14ac:dyDescent="0.25">
      <c r="A343" s="79"/>
      <c r="B343" s="79"/>
      <c r="C343" s="79"/>
      <c r="D343" s="79"/>
      <c r="E343" s="79"/>
      <c r="F343" s="79"/>
      <c r="G343" s="79"/>
      <c r="H343" s="79"/>
      <c r="I343" s="79"/>
      <c r="J343" s="79"/>
      <c r="K343" s="79"/>
      <c r="L343" s="79"/>
      <c r="M343" s="79"/>
      <c r="N343" s="79"/>
      <c r="O343" s="79"/>
      <c r="P343" s="79"/>
      <c r="Q343" s="79"/>
      <c r="R343" s="79"/>
      <c r="S343" s="79"/>
      <c r="T343" s="79"/>
      <c r="U343" s="79"/>
      <c r="V343" s="79"/>
      <c r="W343" s="79"/>
      <c r="X343" s="79"/>
      <c r="Y343" s="79"/>
      <c r="Z343" s="79"/>
      <c r="AA343" s="79"/>
      <c r="AB343" s="79"/>
      <c r="AC343" s="79"/>
      <c r="AD343" s="79"/>
      <c r="AE343" s="79"/>
      <c r="AF343" s="79"/>
      <c r="AG343" s="79"/>
      <c r="AH343" s="79"/>
      <c r="AI343" s="79"/>
      <c r="AJ343" s="79"/>
      <c r="AK343" s="79"/>
      <c r="AL343" s="79"/>
      <c r="AM343" s="79"/>
      <c r="AN343" s="79"/>
      <c r="AO343" s="79"/>
      <c r="AP343" s="79"/>
      <c r="AQ343" s="79"/>
      <c r="AR343" s="79"/>
      <c r="AS343" s="79"/>
      <c r="AT343" s="79"/>
      <c r="AU343" s="79"/>
      <c r="AV343" s="79"/>
      <c r="AW343" s="79"/>
      <c r="AX343" s="79"/>
      <c r="AY343" s="79"/>
      <c r="AZ343" s="79"/>
    </row>
    <row r="344" spans="1:52" x14ac:dyDescent="0.25">
      <c r="A344" s="79"/>
      <c r="B344" s="79"/>
      <c r="C344" s="79"/>
      <c r="D344" s="79"/>
      <c r="E344" s="79"/>
      <c r="F344" s="79"/>
      <c r="G344" s="79"/>
      <c r="H344" s="79"/>
      <c r="I344" s="79"/>
      <c r="J344" s="79"/>
      <c r="K344" s="79"/>
      <c r="L344" s="79"/>
      <c r="M344" s="79"/>
      <c r="N344" s="79"/>
      <c r="O344" s="79"/>
      <c r="P344" s="79"/>
      <c r="Q344" s="79"/>
      <c r="R344" s="79"/>
      <c r="S344" s="79"/>
      <c r="T344" s="79"/>
      <c r="U344" s="79"/>
      <c r="V344" s="79"/>
      <c r="W344" s="79"/>
      <c r="X344" s="79"/>
      <c r="Y344" s="79"/>
      <c r="Z344" s="79"/>
      <c r="AA344" s="79"/>
      <c r="AB344" s="79"/>
      <c r="AC344" s="79"/>
      <c r="AD344" s="79"/>
      <c r="AE344" s="79"/>
      <c r="AF344" s="79"/>
      <c r="AG344" s="79"/>
      <c r="AH344" s="79"/>
      <c r="AI344" s="79"/>
      <c r="AJ344" s="79"/>
      <c r="AK344" s="79"/>
      <c r="AL344" s="79"/>
      <c r="AM344" s="79"/>
      <c r="AN344" s="79"/>
      <c r="AO344" s="79"/>
      <c r="AP344" s="79"/>
      <c r="AQ344" s="79"/>
      <c r="AR344" s="79"/>
      <c r="AS344" s="79"/>
      <c r="AT344" s="79"/>
      <c r="AU344" s="79"/>
      <c r="AV344" s="79"/>
      <c r="AW344" s="79"/>
      <c r="AX344" s="79"/>
      <c r="AY344" s="79"/>
      <c r="AZ344" s="79"/>
    </row>
    <row r="345" spans="1:52" x14ac:dyDescent="0.25">
      <c r="A345" s="79"/>
      <c r="B345" s="79"/>
      <c r="C345" s="79"/>
      <c r="D345" s="79"/>
      <c r="E345" s="79"/>
      <c r="F345" s="79"/>
      <c r="G345" s="79"/>
      <c r="H345" s="79"/>
      <c r="I345" s="79"/>
      <c r="J345" s="79"/>
      <c r="K345" s="79"/>
      <c r="L345" s="79"/>
      <c r="M345" s="79"/>
      <c r="N345" s="79"/>
      <c r="O345" s="79"/>
      <c r="P345" s="79"/>
      <c r="Q345" s="79"/>
      <c r="R345" s="79"/>
      <c r="S345" s="79"/>
      <c r="T345" s="79"/>
      <c r="U345" s="79"/>
      <c r="V345" s="79"/>
      <c r="W345" s="79"/>
      <c r="X345" s="79"/>
      <c r="Y345" s="79"/>
      <c r="Z345" s="79"/>
      <c r="AA345" s="79"/>
      <c r="AB345" s="79"/>
      <c r="AC345" s="79"/>
      <c r="AD345" s="79"/>
      <c r="AE345" s="79"/>
      <c r="AF345" s="79"/>
      <c r="AG345" s="79"/>
      <c r="AH345" s="79"/>
      <c r="AI345" s="79"/>
      <c r="AJ345" s="79"/>
      <c r="AK345" s="79"/>
      <c r="AL345" s="79"/>
      <c r="AM345" s="79"/>
      <c r="AN345" s="79"/>
      <c r="AO345" s="79"/>
      <c r="AP345" s="79"/>
      <c r="AQ345" s="79"/>
      <c r="AR345" s="79"/>
      <c r="AS345" s="79"/>
      <c r="AT345" s="79"/>
      <c r="AU345" s="79"/>
      <c r="AV345" s="79"/>
      <c r="AW345" s="79"/>
      <c r="AX345" s="79"/>
      <c r="AY345" s="79"/>
      <c r="AZ345" s="79"/>
    </row>
    <row r="346" spans="1:52" x14ac:dyDescent="0.25">
      <c r="A346" s="79"/>
      <c r="B346" s="79"/>
      <c r="C346" s="79"/>
      <c r="D346" s="79"/>
      <c r="E346" s="79"/>
      <c r="F346" s="79"/>
      <c r="G346" s="79"/>
      <c r="H346" s="79"/>
      <c r="I346" s="79"/>
      <c r="J346" s="79"/>
      <c r="K346" s="79"/>
      <c r="L346" s="79"/>
      <c r="M346" s="79"/>
      <c r="N346" s="79"/>
      <c r="O346" s="79"/>
      <c r="P346" s="79"/>
      <c r="Q346" s="79"/>
      <c r="R346" s="79"/>
      <c r="S346" s="79"/>
      <c r="T346" s="79"/>
      <c r="U346" s="79"/>
      <c r="V346" s="79"/>
      <c r="W346" s="79"/>
      <c r="X346" s="79"/>
      <c r="Y346" s="79"/>
      <c r="Z346" s="79"/>
      <c r="AA346" s="79"/>
      <c r="AB346" s="79"/>
      <c r="AC346" s="79"/>
      <c r="AD346" s="79"/>
      <c r="AE346" s="79"/>
      <c r="AF346" s="79"/>
      <c r="AG346" s="79"/>
      <c r="AH346" s="79"/>
      <c r="AI346" s="79"/>
      <c r="AJ346" s="79"/>
      <c r="AK346" s="79"/>
      <c r="AL346" s="79"/>
      <c r="AM346" s="79"/>
      <c r="AN346" s="79"/>
      <c r="AO346" s="79"/>
      <c r="AP346" s="79"/>
      <c r="AQ346" s="79"/>
      <c r="AR346" s="79"/>
      <c r="AS346" s="79"/>
      <c r="AT346" s="79"/>
      <c r="AU346" s="79"/>
      <c r="AV346" s="79"/>
      <c r="AW346" s="79"/>
      <c r="AX346" s="79"/>
      <c r="AY346" s="79"/>
      <c r="AZ346" s="79"/>
    </row>
    <row r="347" spans="1:52" x14ac:dyDescent="0.25">
      <c r="A347" s="79"/>
      <c r="B347" s="79"/>
      <c r="C347" s="79"/>
      <c r="D347" s="79"/>
      <c r="E347" s="79"/>
      <c r="F347" s="79"/>
      <c r="G347" s="79"/>
      <c r="H347" s="79"/>
      <c r="I347" s="79"/>
      <c r="J347" s="79"/>
      <c r="K347" s="79"/>
      <c r="L347" s="79"/>
      <c r="M347" s="79"/>
      <c r="N347" s="79"/>
      <c r="O347" s="79"/>
      <c r="P347" s="79"/>
      <c r="Q347" s="79"/>
      <c r="R347" s="79"/>
      <c r="S347" s="79"/>
      <c r="T347" s="79"/>
      <c r="U347" s="79"/>
      <c r="V347" s="79"/>
      <c r="W347" s="79"/>
      <c r="X347" s="79"/>
      <c r="Y347" s="79"/>
      <c r="Z347" s="79"/>
      <c r="AA347" s="79"/>
      <c r="AB347" s="79"/>
      <c r="AC347" s="79"/>
      <c r="AD347" s="79"/>
      <c r="AE347" s="79"/>
      <c r="AF347" s="79"/>
      <c r="AG347" s="79"/>
      <c r="AH347" s="79"/>
      <c r="AI347" s="79"/>
      <c r="AJ347" s="79"/>
      <c r="AK347" s="79"/>
      <c r="AL347" s="79"/>
      <c r="AM347" s="79"/>
      <c r="AN347" s="79"/>
      <c r="AO347" s="79"/>
      <c r="AP347" s="79"/>
      <c r="AQ347" s="79"/>
      <c r="AR347" s="79"/>
      <c r="AS347" s="79"/>
      <c r="AT347" s="79"/>
      <c r="AU347" s="79"/>
      <c r="AV347" s="79"/>
      <c r="AW347" s="79"/>
      <c r="AX347" s="79"/>
      <c r="AY347" s="79"/>
      <c r="AZ347" s="79"/>
    </row>
    <row r="348" spans="1:52" x14ac:dyDescent="0.25">
      <c r="A348" s="79"/>
      <c r="B348" s="79"/>
      <c r="C348" s="79"/>
      <c r="D348" s="79"/>
      <c r="E348" s="79"/>
      <c r="F348" s="79"/>
      <c r="G348" s="79"/>
      <c r="H348" s="79"/>
      <c r="I348" s="79"/>
      <c r="J348" s="79"/>
      <c r="K348" s="79"/>
      <c r="L348" s="79"/>
      <c r="M348" s="79"/>
      <c r="N348" s="79"/>
      <c r="O348" s="79"/>
      <c r="P348" s="79"/>
      <c r="Q348" s="79"/>
      <c r="R348" s="79"/>
      <c r="S348" s="79"/>
      <c r="T348" s="79"/>
      <c r="U348" s="79"/>
      <c r="V348" s="79"/>
      <c r="W348" s="79"/>
      <c r="X348" s="79"/>
      <c r="Y348" s="79"/>
      <c r="Z348" s="79"/>
      <c r="AA348" s="79"/>
      <c r="AB348" s="79"/>
      <c r="AC348" s="79"/>
      <c r="AD348" s="79"/>
      <c r="AE348" s="79"/>
      <c r="AF348" s="79"/>
      <c r="AG348" s="79"/>
      <c r="AH348" s="79"/>
      <c r="AI348" s="79"/>
      <c r="AJ348" s="79"/>
      <c r="AK348" s="79"/>
      <c r="AL348" s="79"/>
      <c r="AM348" s="79"/>
      <c r="AN348" s="79"/>
      <c r="AO348" s="79"/>
      <c r="AP348" s="79"/>
      <c r="AQ348" s="79"/>
      <c r="AR348" s="79"/>
      <c r="AS348" s="79"/>
      <c r="AT348" s="79"/>
      <c r="AU348" s="79"/>
      <c r="AV348" s="79"/>
      <c r="AW348" s="79"/>
      <c r="AX348" s="79"/>
      <c r="AY348" s="79"/>
      <c r="AZ348" s="79"/>
    </row>
    <row r="349" spans="1:52" x14ac:dyDescent="0.25">
      <c r="A349" s="79"/>
      <c r="B349" s="79"/>
      <c r="C349" s="79"/>
      <c r="D349" s="79"/>
      <c r="E349" s="79"/>
      <c r="F349" s="79"/>
      <c r="G349" s="79"/>
      <c r="H349" s="79"/>
      <c r="I349" s="79"/>
      <c r="J349" s="79"/>
      <c r="K349" s="79"/>
      <c r="L349" s="79"/>
      <c r="M349" s="79"/>
      <c r="N349" s="79"/>
      <c r="O349" s="79"/>
      <c r="P349" s="79"/>
      <c r="Q349" s="79"/>
      <c r="R349" s="79"/>
      <c r="S349" s="79"/>
      <c r="T349" s="79"/>
      <c r="U349" s="79"/>
      <c r="V349" s="79"/>
      <c r="W349" s="79"/>
      <c r="X349" s="79"/>
      <c r="Y349" s="79"/>
      <c r="Z349" s="79"/>
      <c r="AA349" s="79"/>
      <c r="AB349" s="79"/>
      <c r="AC349" s="79"/>
      <c r="AD349" s="79"/>
      <c r="AE349" s="79"/>
      <c r="AF349" s="79"/>
      <c r="AG349" s="79"/>
      <c r="AH349" s="79"/>
      <c r="AI349" s="79"/>
      <c r="AJ349" s="79"/>
      <c r="AK349" s="79"/>
      <c r="AL349" s="79"/>
      <c r="AM349" s="79"/>
      <c r="AN349" s="79"/>
      <c r="AO349" s="79"/>
      <c r="AP349" s="79"/>
      <c r="AQ349" s="79"/>
      <c r="AR349" s="79"/>
      <c r="AS349" s="79"/>
      <c r="AT349" s="79"/>
      <c r="AU349" s="79"/>
      <c r="AV349" s="79"/>
      <c r="AW349" s="79"/>
      <c r="AX349" s="79"/>
      <c r="AY349" s="79"/>
      <c r="AZ349" s="79"/>
    </row>
    <row r="350" spans="1:52" x14ac:dyDescent="0.25">
      <c r="A350" s="79"/>
      <c r="B350" s="79"/>
      <c r="C350" s="79"/>
      <c r="D350" s="79"/>
      <c r="E350" s="79"/>
      <c r="F350" s="79"/>
      <c r="G350" s="79"/>
      <c r="H350" s="79"/>
      <c r="I350" s="79"/>
      <c r="J350" s="79"/>
      <c r="K350" s="79"/>
      <c r="L350" s="79"/>
      <c r="M350" s="79"/>
      <c r="N350" s="79"/>
      <c r="O350" s="79"/>
      <c r="P350" s="79"/>
      <c r="Q350" s="79"/>
      <c r="R350" s="79"/>
      <c r="S350" s="79"/>
      <c r="T350" s="79"/>
      <c r="U350" s="79"/>
      <c r="V350" s="79"/>
      <c r="W350" s="79"/>
      <c r="X350" s="79"/>
      <c r="Y350" s="79"/>
      <c r="Z350" s="79"/>
      <c r="AA350" s="79"/>
      <c r="AB350" s="79"/>
      <c r="AC350" s="79"/>
      <c r="AD350" s="79"/>
      <c r="AE350" s="79"/>
      <c r="AF350" s="79"/>
      <c r="AG350" s="79"/>
      <c r="AH350" s="79"/>
      <c r="AI350" s="79"/>
      <c r="AJ350" s="79"/>
      <c r="AK350" s="79"/>
      <c r="AL350" s="79"/>
      <c r="AM350" s="79"/>
      <c r="AN350" s="79"/>
      <c r="AO350" s="79"/>
      <c r="AP350" s="79"/>
      <c r="AQ350" s="79"/>
      <c r="AR350" s="79"/>
      <c r="AS350" s="79"/>
      <c r="AT350" s="79"/>
      <c r="AU350" s="79"/>
      <c r="AV350" s="79"/>
      <c r="AW350" s="79"/>
      <c r="AX350" s="79"/>
      <c r="AY350" s="79"/>
      <c r="AZ350" s="79"/>
    </row>
    <row r="351" spans="1:52" x14ac:dyDescent="0.25">
      <c r="A351" s="79"/>
      <c r="B351" s="79"/>
      <c r="C351" s="79"/>
      <c r="D351" s="79"/>
      <c r="E351" s="79"/>
      <c r="F351" s="79"/>
      <c r="G351" s="79"/>
      <c r="H351" s="79"/>
      <c r="I351" s="79"/>
      <c r="J351" s="79"/>
      <c r="K351" s="79"/>
      <c r="L351" s="79"/>
      <c r="M351" s="79"/>
      <c r="N351" s="79"/>
      <c r="O351" s="79"/>
      <c r="P351" s="79"/>
      <c r="Q351" s="79"/>
      <c r="R351" s="79"/>
      <c r="S351" s="79"/>
      <c r="T351" s="79"/>
      <c r="U351" s="79"/>
      <c r="V351" s="79"/>
      <c r="W351" s="79"/>
      <c r="X351" s="79"/>
      <c r="Y351" s="79"/>
      <c r="Z351" s="79"/>
      <c r="AA351" s="79"/>
      <c r="AB351" s="79"/>
      <c r="AC351" s="79"/>
      <c r="AD351" s="79"/>
      <c r="AE351" s="79"/>
      <c r="AF351" s="79"/>
      <c r="AG351" s="79"/>
      <c r="AH351" s="79"/>
      <c r="AI351" s="79"/>
      <c r="AJ351" s="79"/>
      <c r="AK351" s="79"/>
      <c r="AL351" s="79"/>
      <c r="AM351" s="79"/>
      <c r="AN351" s="79"/>
      <c r="AO351" s="79"/>
      <c r="AP351" s="79"/>
      <c r="AQ351" s="79"/>
      <c r="AR351" s="79"/>
      <c r="AS351" s="79"/>
      <c r="AT351" s="79"/>
      <c r="AU351" s="79"/>
      <c r="AV351" s="79"/>
      <c r="AW351" s="79"/>
      <c r="AX351" s="79"/>
      <c r="AY351" s="79"/>
      <c r="AZ351" s="79"/>
    </row>
    <row r="352" spans="1:52" x14ac:dyDescent="0.25">
      <c r="A352" s="79"/>
      <c r="B352" s="79"/>
      <c r="C352" s="79"/>
      <c r="D352" s="79"/>
      <c r="E352" s="79"/>
      <c r="F352" s="79"/>
      <c r="G352" s="79"/>
      <c r="H352" s="79"/>
      <c r="I352" s="79"/>
      <c r="J352" s="79"/>
      <c r="K352" s="79"/>
      <c r="L352" s="79"/>
      <c r="M352" s="79"/>
      <c r="N352" s="79"/>
      <c r="O352" s="79"/>
      <c r="P352" s="79"/>
      <c r="Q352" s="79"/>
      <c r="R352" s="79"/>
      <c r="S352" s="79"/>
      <c r="T352" s="79"/>
      <c r="U352" s="79"/>
      <c r="V352" s="79"/>
      <c r="W352" s="79"/>
      <c r="X352" s="79"/>
      <c r="Y352" s="79"/>
      <c r="Z352" s="79"/>
      <c r="AA352" s="79"/>
      <c r="AB352" s="79"/>
      <c r="AC352" s="79"/>
      <c r="AD352" s="79"/>
      <c r="AE352" s="79"/>
      <c r="AF352" s="79"/>
      <c r="AG352" s="79"/>
      <c r="AH352" s="79"/>
      <c r="AI352" s="79"/>
      <c r="AJ352" s="79"/>
      <c r="AK352" s="79"/>
      <c r="AL352" s="79"/>
      <c r="AM352" s="79"/>
      <c r="AN352" s="79"/>
      <c r="AO352" s="79"/>
      <c r="AP352" s="79"/>
      <c r="AQ352" s="79"/>
      <c r="AR352" s="79"/>
      <c r="AS352" s="79"/>
      <c r="AT352" s="79"/>
      <c r="AU352" s="79"/>
      <c r="AV352" s="79"/>
      <c r="AW352" s="79"/>
      <c r="AX352" s="79"/>
      <c r="AY352" s="79"/>
      <c r="AZ352" s="79"/>
    </row>
    <row r="353" spans="1:52" x14ac:dyDescent="0.25">
      <c r="A353" s="79"/>
      <c r="B353" s="79"/>
      <c r="C353" s="79"/>
      <c r="D353" s="79"/>
      <c r="E353" s="79"/>
      <c r="F353" s="79"/>
      <c r="G353" s="79"/>
      <c r="H353" s="79"/>
      <c r="I353" s="79"/>
      <c r="J353" s="79"/>
      <c r="K353" s="79"/>
      <c r="L353" s="79"/>
      <c r="M353" s="79"/>
      <c r="N353" s="79"/>
      <c r="O353" s="79"/>
      <c r="P353" s="79"/>
      <c r="Q353" s="79"/>
      <c r="R353" s="79"/>
      <c r="S353" s="79"/>
      <c r="T353" s="79"/>
      <c r="U353" s="79"/>
      <c r="V353" s="79"/>
      <c r="W353" s="79"/>
      <c r="X353" s="79"/>
      <c r="Y353" s="79"/>
      <c r="Z353" s="79"/>
      <c r="AA353" s="79"/>
      <c r="AB353" s="79"/>
      <c r="AC353" s="79"/>
      <c r="AD353" s="79"/>
      <c r="AE353" s="79"/>
      <c r="AF353" s="79"/>
      <c r="AG353" s="79"/>
      <c r="AH353" s="79"/>
      <c r="AI353" s="79"/>
      <c r="AJ353" s="79"/>
      <c r="AK353" s="79"/>
      <c r="AL353" s="79"/>
      <c r="AM353" s="79"/>
      <c r="AN353" s="79"/>
      <c r="AO353" s="79"/>
      <c r="AP353" s="79"/>
      <c r="AQ353" s="79"/>
      <c r="AR353" s="79"/>
      <c r="AS353" s="79"/>
      <c r="AT353" s="79"/>
      <c r="AU353" s="79"/>
      <c r="AV353" s="79"/>
      <c r="AW353" s="79"/>
      <c r="AX353" s="79"/>
      <c r="AY353" s="79"/>
      <c r="AZ353" s="79"/>
    </row>
    <row r="354" spans="1:52" x14ac:dyDescent="0.25">
      <c r="A354" s="79"/>
      <c r="B354" s="79"/>
      <c r="C354" s="79"/>
      <c r="D354" s="79"/>
      <c r="E354" s="79"/>
      <c r="F354" s="79"/>
      <c r="G354" s="79"/>
      <c r="H354" s="79"/>
      <c r="I354" s="79"/>
      <c r="J354" s="79"/>
      <c r="K354" s="79"/>
      <c r="L354" s="79"/>
      <c r="M354" s="79"/>
      <c r="N354" s="79"/>
      <c r="O354" s="79"/>
      <c r="P354" s="79"/>
      <c r="Q354" s="79"/>
      <c r="R354" s="79"/>
      <c r="S354" s="79"/>
      <c r="T354" s="79"/>
      <c r="U354" s="79"/>
      <c r="V354" s="79"/>
      <c r="W354" s="79"/>
      <c r="X354" s="79"/>
      <c r="Y354" s="79"/>
      <c r="Z354" s="79"/>
      <c r="AA354" s="79"/>
      <c r="AB354" s="79"/>
      <c r="AC354" s="79"/>
      <c r="AD354" s="79"/>
      <c r="AE354" s="79"/>
      <c r="AF354" s="79"/>
      <c r="AG354" s="79"/>
      <c r="AH354" s="79"/>
      <c r="AI354" s="79"/>
      <c r="AJ354" s="79"/>
      <c r="AK354" s="79"/>
      <c r="AL354" s="79"/>
      <c r="AM354" s="79"/>
      <c r="AN354" s="79"/>
      <c r="AO354" s="79"/>
      <c r="AP354" s="79"/>
      <c r="AQ354" s="79"/>
      <c r="AR354" s="79"/>
      <c r="AS354" s="79"/>
      <c r="AT354" s="79"/>
      <c r="AU354" s="79"/>
      <c r="AV354" s="79"/>
      <c r="AW354" s="79"/>
      <c r="AX354" s="79"/>
      <c r="AY354" s="79"/>
      <c r="AZ354" s="79"/>
    </row>
    <row r="355" spans="1:52" x14ac:dyDescent="0.25">
      <c r="A355" s="79"/>
      <c r="B355" s="79"/>
      <c r="C355" s="79"/>
      <c r="D355" s="79"/>
      <c r="E355" s="79"/>
      <c r="F355" s="79"/>
      <c r="G355" s="79"/>
      <c r="H355" s="79"/>
      <c r="I355" s="79"/>
      <c r="J355" s="79"/>
      <c r="K355" s="79"/>
      <c r="L355" s="79"/>
      <c r="M355" s="79"/>
      <c r="N355" s="79"/>
      <c r="O355" s="79"/>
      <c r="P355" s="79"/>
      <c r="Q355" s="79"/>
      <c r="R355" s="79"/>
      <c r="S355" s="79"/>
      <c r="T355" s="79"/>
      <c r="U355" s="79"/>
      <c r="V355" s="79"/>
      <c r="W355" s="79"/>
      <c r="X355" s="79"/>
      <c r="Y355" s="79"/>
      <c r="Z355" s="79"/>
      <c r="AA355" s="79"/>
      <c r="AB355" s="79"/>
      <c r="AC355" s="79"/>
      <c r="AD355" s="79"/>
      <c r="AE355" s="79"/>
      <c r="AF355" s="79"/>
      <c r="AG355" s="79"/>
      <c r="AH355" s="79"/>
      <c r="AI355" s="79"/>
      <c r="AJ355" s="79"/>
      <c r="AK355" s="79"/>
      <c r="AL355" s="79"/>
      <c r="AM355" s="79"/>
      <c r="AN355" s="79"/>
      <c r="AO355" s="79"/>
      <c r="AP355" s="79"/>
      <c r="AQ355" s="79"/>
      <c r="AR355" s="79"/>
      <c r="AS355" s="79"/>
      <c r="AT355" s="79"/>
      <c r="AU355" s="79"/>
      <c r="AV355" s="79"/>
      <c r="AW355" s="79"/>
      <c r="AX355" s="79"/>
      <c r="AY355" s="79"/>
      <c r="AZ355" s="79"/>
    </row>
    <row r="356" spans="1:52" x14ac:dyDescent="0.25">
      <c r="A356" s="79"/>
      <c r="B356" s="79"/>
      <c r="C356" s="79"/>
      <c r="D356" s="79"/>
      <c r="E356" s="79"/>
      <c r="F356" s="79"/>
      <c r="G356" s="79"/>
      <c r="H356" s="79"/>
      <c r="I356" s="79"/>
      <c r="J356" s="79"/>
      <c r="K356" s="79"/>
      <c r="L356" s="79"/>
      <c r="M356" s="79"/>
      <c r="N356" s="79"/>
      <c r="O356" s="79"/>
      <c r="P356" s="79"/>
      <c r="Q356" s="79"/>
      <c r="R356" s="79"/>
      <c r="S356" s="79"/>
      <c r="T356" s="79"/>
      <c r="U356" s="79"/>
      <c r="V356" s="79"/>
      <c r="W356" s="79"/>
      <c r="X356" s="79"/>
      <c r="Y356" s="79"/>
      <c r="Z356" s="79"/>
      <c r="AA356" s="79"/>
      <c r="AB356" s="79"/>
      <c r="AC356" s="79"/>
      <c r="AD356" s="79"/>
      <c r="AE356" s="79"/>
      <c r="AF356" s="79"/>
      <c r="AG356" s="79"/>
      <c r="AH356" s="79"/>
      <c r="AI356" s="79"/>
      <c r="AJ356" s="79"/>
      <c r="AK356" s="79"/>
      <c r="AL356" s="79"/>
      <c r="AM356" s="79"/>
      <c r="AN356" s="79"/>
      <c r="AO356" s="79"/>
      <c r="AP356" s="79"/>
      <c r="AQ356" s="79"/>
      <c r="AR356" s="79"/>
      <c r="AS356" s="79"/>
      <c r="AT356" s="79"/>
      <c r="AU356" s="79"/>
      <c r="AV356" s="79"/>
      <c r="AW356" s="79"/>
      <c r="AX356" s="79"/>
      <c r="AY356" s="79"/>
      <c r="AZ356" s="79"/>
    </row>
    <row r="357" spans="1:52" x14ac:dyDescent="0.25">
      <c r="A357" s="79"/>
      <c r="B357" s="79"/>
      <c r="C357" s="79"/>
      <c r="D357" s="79"/>
      <c r="E357" s="79"/>
      <c r="F357" s="79"/>
      <c r="G357" s="79"/>
      <c r="H357" s="79"/>
      <c r="I357" s="79"/>
      <c r="J357" s="79"/>
      <c r="K357" s="79"/>
      <c r="L357" s="79"/>
      <c r="M357" s="79"/>
      <c r="N357" s="79"/>
      <c r="O357" s="79"/>
      <c r="P357" s="79"/>
      <c r="Q357" s="79"/>
      <c r="R357" s="79"/>
      <c r="S357" s="79"/>
      <c r="T357" s="79"/>
      <c r="U357" s="79"/>
      <c r="V357" s="79"/>
      <c r="W357" s="79"/>
      <c r="X357" s="79"/>
      <c r="Y357" s="79"/>
      <c r="Z357" s="79"/>
      <c r="AA357" s="79"/>
      <c r="AB357" s="79"/>
      <c r="AC357" s="79"/>
      <c r="AD357" s="79"/>
      <c r="AE357" s="79"/>
      <c r="AF357" s="79"/>
      <c r="AG357" s="79"/>
      <c r="AH357" s="79"/>
      <c r="AI357" s="79"/>
      <c r="AJ357" s="79"/>
      <c r="AK357" s="79"/>
      <c r="AL357" s="79"/>
      <c r="AM357" s="79"/>
      <c r="AN357" s="79"/>
      <c r="AO357" s="79"/>
      <c r="AP357" s="79"/>
      <c r="AQ357" s="79"/>
      <c r="AR357" s="79"/>
      <c r="AS357" s="79"/>
      <c r="AT357" s="79"/>
      <c r="AU357" s="79"/>
      <c r="AV357" s="79"/>
      <c r="AW357" s="79"/>
      <c r="AX357" s="79"/>
      <c r="AY357" s="79"/>
      <c r="AZ357" s="79"/>
    </row>
    <row r="358" spans="1:52" x14ac:dyDescent="0.25">
      <c r="A358" s="79"/>
      <c r="B358" s="79"/>
      <c r="C358" s="79"/>
      <c r="D358" s="79"/>
      <c r="E358" s="79"/>
      <c r="F358" s="79"/>
      <c r="G358" s="79"/>
      <c r="H358" s="79"/>
      <c r="I358" s="79"/>
      <c r="J358" s="79"/>
      <c r="K358" s="79"/>
      <c r="L358" s="79"/>
      <c r="M358" s="79"/>
      <c r="N358" s="79"/>
      <c r="O358" s="79"/>
      <c r="P358" s="79"/>
      <c r="Q358" s="79"/>
      <c r="R358" s="79"/>
      <c r="S358" s="79"/>
      <c r="T358" s="79"/>
      <c r="U358" s="79"/>
      <c r="V358" s="79"/>
      <c r="W358" s="79"/>
      <c r="X358" s="79"/>
      <c r="Y358" s="79"/>
      <c r="Z358" s="79"/>
      <c r="AA358" s="79"/>
      <c r="AB358" s="79"/>
      <c r="AC358" s="79"/>
      <c r="AD358" s="79"/>
      <c r="AE358" s="79"/>
      <c r="AF358" s="79"/>
      <c r="AG358" s="79"/>
      <c r="AH358" s="79"/>
      <c r="AI358" s="79"/>
      <c r="AJ358" s="79"/>
      <c r="AK358" s="79"/>
      <c r="AL358" s="79"/>
      <c r="AM358" s="79"/>
      <c r="AN358" s="79"/>
      <c r="AO358" s="79"/>
      <c r="AP358" s="79"/>
      <c r="AQ358" s="79"/>
      <c r="AR358" s="79"/>
      <c r="AS358" s="79"/>
      <c r="AT358" s="79"/>
      <c r="AU358" s="79"/>
      <c r="AV358" s="79"/>
      <c r="AW358" s="79"/>
      <c r="AX358" s="79"/>
      <c r="AY358" s="79"/>
      <c r="AZ358" s="79"/>
    </row>
    <row r="359" spans="1:52" x14ac:dyDescent="0.25">
      <c r="A359" s="79"/>
      <c r="B359" s="79"/>
      <c r="C359" s="79"/>
      <c r="D359" s="79"/>
      <c r="E359" s="79"/>
      <c r="F359" s="79"/>
      <c r="G359" s="79"/>
      <c r="H359" s="79"/>
      <c r="I359" s="79"/>
      <c r="J359" s="79"/>
      <c r="K359" s="79"/>
      <c r="L359" s="79"/>
      <c r="M359" s="79"/>
      <c r="N359" s="79"/>
      <c r="O359" s="79"/>
      <c r="P359" s="79"/>
      <c r="Q359" s="79"/>
      <c r="R359" s="79"/>
      <c r="S359" s="79"/>
      <c r="T359" s="79"/>
      <c r="U359" s="79"/>
      <c r="V359" s="79"/>
      <c r="W359" s="79"/>
      <c r="X359" s="79"/>
      <c r="Y359" s="79"/>
      <c r="Z359" s="79"/>
      <c r="AA359" s="79"/>
      <c r="AB359" s="79"/>
      <c r="AC359" s="79"/>
      <c r="AD359" s="79"/>
      <c r="AE359" s="79"/>
      <c r="AF359" s="79"/>
      <c r="AG359" s="79"/>
      <c r="AH359" s="79"/>
      <c r="AI359" s="79"/>
      <c r="AJ359" s="79"/>
      <c r="AK359" s="79"/>
      <c r="AL359" s="79"/>
      <c r="AM359" s="79"/>
      <c r="AN359" s="79"/>
      <c r="AO359" s="79"/>
      <c r="AP359" s="79"/>
      <c r="AQ359" s="79"/>
      <c r="AR359" s="79"/>
      <c r="AS359" s="79"/>
      <c r="AT359" s="79"/>
      <c r="AU359" s="79"/>
      <c r="AV359" s="79"/>
      <c r="AW359" s="79"/>
      <c r="AX359" s="79"/>
      <c r="AY359" s="79"/>
      <c r="AZ359" s="79"/>
    </row>
    <row r="1156" spans="1:78" x14ac:dyDescent="0.25">
      <c r="A1156" t="s">
        <v>508</v>
      </c>
    </row>
    <row r="1157" spans="1:78" x14ac:dyDescent="0.25">
      <c r="A1157" s="79">
        <f ca="1">Data_Initial!A1157</f>
        <v>1</v>
      </c>
      <c r="B1157" s="79" t="str">
        <f ca="1">Data_Initial!B1157</f>
        <v>A1</v>
      </c>
      <c r="C1157" s="79">
        <f ca="1">IFERROR(IF(Data_Noise!C1157="","",IF($B$3="On",IF(Data_Noise!C1157&lt;=0,0,IF($BZ1157&gt;=Data_Noise!C1157,0,Data_Noise!C1157-$BZ1157)),Data_Noise!C1157)),"")</f>
        <v>20.628287552536751</v>
      </c>
      <c r="D1157" s="79">
        <f ca="1">IFERROR(IF(Data_Noise!D1157="","",IF($B$3="On",IF(Data_Noise!D1157&lt;=0,0,IF($BZ1157&gt;=Data_Noise!D1157,0,Data_Noise!D1157-$BZ1157)),Data_Noise!D1157)),"")</f>
        <v>16.243184207013652</v>
      </c>
      <c r="E1157" s="79">
        <f ca="1">IFERROR(IF(Data_Noise!E1157="","",IF($B$3="On",IF(Data_Noise!E1157&lt;=0,0,IF($BZ1157&gt;=Data_Noise!E1157,0,Data_Noise!E1157-$BZ1157)),Data_Noise!E1157)),"")</f>
        <v>9.3914804617032566</v>
      </c>
      <c r="F1157" s="79">
        <f ca="1">IFERROR(IF(Data_Noise!F1157="","",IF($B$3="On",IF(Data_Noise!F1157&lt;=0,0,IF($BZ1157&gt;=Data_Noise!F1157,0,Data_Noise!F1157-$BZ1157)),Data_Noise!F1157)),"")</f>
        <v>3.3797454372206648</v>
      </c>
      <c r="G1157" s="79">
        <f ca="1">IFERROR(IF(Data_Noise!G1157="","",IF($B$3="On",IF(Data_Noise!G1157&lt;=0,0,IF($BZ1157&gt;=Data_Noise!G1157,0,Data_Noise!G1157-$BZ1157)),Data_Noise!G1157)),"")</f>
        <v>1.2964048098756482</v>
      </c>
      <c r="H1157" s="79">
        <f ca="1">IFERROR(IF(Data_Noise!H1157="","",IF($B$3="On",IF(Data_Noise!H1157&lt;=0,0,IF($BZ1157&gt;=Data_Noise!H1157,0,Data_Noise!H1157-$BZ1157)),Data_Noise!H1157)),"")</f>
        <v>0</v>
      </c>
      <c r="I1157" s="79">
        <f ca="1">IFERROR(IF(Data_Noise!I1157="","",IF($B$3="On",IF(Data_Noise!I1157&lt;=0,0,IF($BZ1157&gt;=Data_Noise!I1157,0,Data_Noise!I1157-$BZ1157)),Data_Noise!I1157)),"")</f>
        <v>0</v>
      </c>
      <c r="J1157" s="79">
        <f ca="1">IFERROR(IF(Data_Noise!J1157="","",IF($B$3="On",IF(Data_Noise!J1157&lt;=0,0,IF($BZ1157&gt;=Data_Noise!J1157,0,Data_Noise!J1157-$BZ1157)),Data_Noise!J1157)),"")</f>
        <v>0</v>
      </c>
      <c r="K1157" s="79">
        <f ca="1">IFERROR(IF(Data_Noise!K1157="","",IF($B$3="On",IF(Data_Noise!K1157&lt;=0,0,IF($BZ1157&gt;=Data_Noise!K1157,0,Data_Noise!K1157-$BZ1157)),Data_Noise!K1157)),"")</f>
        <v>0</v>
      </c>
      <c r="L1157" s="79">
        <f ca="1">IFERROR(IF(Data_Noise!L1157="","",IF($B$3="On",IF(Data_Noise!L1157&lt;=0,0,IF($BZ1157&gt;=Data_Noise!L1157,0,Data_Noise!L1157-$BZ1157)),Data_Noise!L1157)),"")</f>
        <v>0</v>
      </c>
      <c r="M1157" s="79">
        <f ca="1">IFERROR(IF(Data_Noise!M1157="","",IF($B$3="On",IF(Data_Noise!M1157&lt;=0,0,IF($BZ1157&gt;=Data_Noise!M1157,0,Data_Noise!M1157-$BZ1157)),Data_Noise!M1157)),"")</f>
        <v>0</v>
      </c>
      <c r="N1157" s="79">
        <f ca="1">IFERROR(IF(Data_Noise!N1157="","",IF($B$3="On",IF(Data_Noise!N1157&lt;=0,0,IF($BZ1157&gt;=Data_Noise!N1157,0,Data_Noise!N1157-$BZ1157)),Data_Noise!N1157)),"")</f>
        <v>0</v>
      </c>
      <c r="O1157" s="79">
        <f ca="1">IFERROR(IF(Data_Noise!O1157="","",IF($B$3="On",IF(Data_Noise!O1157&lt;=0,0,IF($BZ1157&gt;=Data_Noise!O1157,0,Data_Noise!O1157-$BZ1157)),Data_Noise!O1157)),"")</f>
        <v>0</v>
      </c>
      <c r="P1157" s="79">
        <f ca="1">IFERROR(IF(Data_Noise!P1157="","",IF($B$3="On",IF(Data_Noise!P1157&lt;=0,0,IF($BZ1157&gt;=Data_Noise!P1157,0,Data_Noise!P1157-$BZ1157)),Data_Noise!P1157)),"")</f>
        <v>0</v>
      </c>
      <c r="Q1157" s="79">
        <f ca="1">IFERROR(IF(Data_Noise!Q1157="","",IF($B$3="On",IF(Data_Noise!Q1157&lt;=0,0,IF($BZ1157&gt;=Data_Noise!Q1157,0,Data_Noise!Q1157-$BZ1157)),Data_Noise!Q1157)),"")</f>
        <v>0</v>
      </c>
      <c r="R1157" s="79">
        <f ca="1">IFERROR(IF(Data_Noise!R1157="","",IF($B$3="On",IF(Data_Noise!R1157&lt;=0,0,IF($BZ1157&gt;=Data_Noise!R1157,0,Data_Noise!R1157-$BZ1157)),Data_Noise!R1157)),"")</f>
        <v>0</v>
      </c>
      <c r="S1157" s="79">
        <f ca="1">IFERROR(IF(Data_Noise!S1157="","",IF($B$3="On",IF(Data_Noise!S1157&lt;=0,0,IF($BZ1157&gt;=Data_Noise!S1157,0,Data_Noise!S1157-$BZ1157)),Data_Noise!S1157)),"")</f>
        <v>0</v>
      </c>
      <c r="T1157" s="79">
        <f ca="1">IFERROR(IF(Data_Noise!T1157="","",IF($B$3="On",IF(Data_Noise!T1157&lt;=0,0,IF($BZ1157&gt;=Data_Noise!T1157,0,Data_Noise!T1157-$BZ1157)),Data_Noise!T1157)),"")</f>
        <v>0</v>
      </c>
      <c r="U1157" s="79">
        <f ca="1">IFERROR(IF(Data_Noise!U1157="","",IF($B$3="On",IF(Data_Noise!U1157&lt;=0,0,IF($BZ1157&gt;=Data_Noise!U1157,0,Data_Noise!U1157-$BZ1157)),Data_Noise!U1157)),"")</f>
        <v>0</v>
      </c>
      <c r="V1157" s="79">
        <f ca="1">IFERROR(IF(Data_Noise!V1157="","",IF($B$3="On",IF(Data_Noise!V1157&lt;=0,0,IF($BZ1157&gt;=Data_Noise!V1157,0,Data_Noise!V1157-$BZ1157)),Data_Noise!V1157)),"")</f>
        <v>8.4350015874798991</v>
      </c>
      <c r="W1157" s="79">
        <f ca="1">IFERROR(IF(Data_Noise!W1157="","",IF($B$3="On",IF(Data_Noise!W1157&lt;=0,0,IF($BZ1157&gt;=Data_Noise!W1157,0,Data_Noise!W1157-$BZ1157)),Data_Noise!W1157)),"")</f>
        <v>25.556131731950252</v>
      </c>
      <c r="X1157" s="79">
        <f ca="1">IFERROR(IF(Data_Noise!X1157="","",IF($B$3="On",IF(Data_Noise!X1157&lt;=0,0,IF($BZ1157&gt;=Data_Noise!X1157,0,Data_Noise!X1157-$BZ1157)),Data_Noise!X1157)),"")</f>
        <v>55.184223324113056</v>
      </c>
      <c r="Y1157" s="79">
        <f ca="1">IFERROR(IF(Data_Noise!Y1157="","",IF($B$3="On",IF(Data_Noise!Y1157&lt;=0,0,IF($BZ1157&gt;=Data_Noise!Y1157,0,Data_Noise!Y1157-$BZ1157)),Data_Noise!Y1157)),"")</f>
        <v>107.69311383153173</v>
      </c>
      <c r="Z1157" s="79">
        <f ca="1">IFERROR(IF(Data_Noise!Z1157="","",IF($B$3="On",IF(Data_Noise!Z1157&lt;=0,0,IF($BZ1157&gt;=Data_Noise!Z1157,0,Data_Noise!Z1157-$BZ1157)),Data_Noise!Z1157)),"")</f>
        <v>193.38913122412322</v>
      </c>
      <c r="AA1157" s="79">
        <f ca="1">IFERROR(IF(Data_Noise!AA1157="","",IF($B$3="On",IF(Data_Noise!AA1157&lt;=0,0,IF($BZ1157&gt;=Data_Noise!AA1157,0,Data_Noise!AA1157-$BZ1157)),Data_Noise!AA1157)),"")</f>
        <v>330.03938963251278</v>
      </c>
      <c r="AB1157" s="79">
        <f ca="1">IFERROR(IF(Data_Noise!AB1157="","",IF($B$3="On",IF(Data_Noise!AB1157&lt;=0,0,IF($BZ1157&gt;=Data_Noise!AB1157,0,Data_Noise!AB1157-$BZ1157)),Data_Noise!AB1157)),"")</f>
        <v>535.94278851442016</v>
      </c>
      <c r="AC1157" s="79">
        <f ca="1">IFERROR(IF(Data_Noise!AC1157="","",IF($B$3="On",IF(Data_Noise!AC1157&lt;=0,0,IF($BZ1157&gt;=Data_Noise!AC1157,0,Data_Noise!AC1157-$BZ1157)),Data_Noise!AC1157)),"")</f>
        <v>819.74865989671594</v>
      </c>
      <c r="AD1157" s="79">
        <f ca="1">IFERROR(IF(Data_Noise!AD1157="","",IF($B$3="On",IF(Data_Noise!AD1157&lt;=0,0,IF($BZ1157&gt;=Data_Noise!AD1157,0,Data_Noise!AD1157-$BZ1157)),Data_Noise!AD1157)),"")</f>
        <v>1162.3650132354383</v>
      </c>
      <c r="AE1157" s="79">
        <f ca="1">IFERROR(IF(Data_Noise!AE1157="","",IF($B$3="On",IF(Data_Noise!AE1157&lt;=0,0,IF($BZ1157&gt;=Data_Noise!AE1157,0,Data_Noise!AE1157-$BZ1157)),Data_Noise!AE1157)),"")</f>
        <v>1514.0616607994125</v>
      </c>
      <c r="AF1157" s="79">
        <f ca="1">IFERROR(IF(Data_Noise!AF1157="","",IF($B$3="On",IF(Data_Noise!AF1157&lt;=0,0,IF($BZ1157&gt;=Data_Noise!AF1157,0,Data_Noise!AF1157-$BZ1157)),Data_Noise!AF1157)),"")</f>
        <v>1825.4135814506326</v>
      </c>
      <c r="AG1157" s="79">
        <f ca="1">IFERROR(IF(Data_Noise!AG1157="","",IF($B$3="On",IF(Data_Noise!AG1157&lt;=0,0,IF($BZ1157&gt;=Data_Noise!AG1157,0,Data_Noise!AG1157-$BZ1157)),Data_Noise!AG1157)),"")</f>
        <v>2061.3593567634225</v>
      </c>
      <c r="AH1157" s="79">
        <f ca="1">IFERROR(IF(Data_Noise!AH1157="","",IF($B$3="On",IF(Data_Noise!AH1157&lt;=0,0,IF($BZ1157&gt;=Data_Noise!AH1157,0,Data_Noise!AH1157-$BZ1157)),Data_Noise!AH1157)),"")</f>
        <v>2225.0436573806728</v>
      </c>
      <c r="AI1157" s="79">
        <f ca="1">IFERROR(IF(Data_Noise!AI1157="","",IF($B$3="On",IF(Data_Noise!AI1157&lt;=0,0,IF($BZ1157&gt;=Data_Noise!AI1157,0,Data_Noise!AI1157-$BZ1157)),Data_Noise!AI1157)),"")</f>
        <v>2337.2346924154763</v>
      </c>
      <c r="AJ1157" s="79">
        <f ca="1">IFERROR(IF(Data_Noise!AJ1157="","",IF($B$3="On",IF(Data_Noise!AJ1157&lt;=0,0,IF($BZ1157&gt;=Data_Noise!AJ1157,0,Data_Noise!AJ1157-$BZ1157)),Data_Noise!AJ1157)),"")</f>
        <v>2424.4309917870123</v>
      </c>
      <c r="AK1157" s="79">
        <f ca="1">IFERROR(IF(Data_Noise!AK1157="","",IF($B$3="On",IF(Data_Noise!AK1157&lt;=0,0,IF($BZ1157&gt;=Data_Noise!AK1157,0,Data_Noise!AK1157-$BZ1157)),Data_Noise!AK1157)),"")</f>
        <v>2496.2074604953523</v>
      </c>
      <c r="AL1157" s="79">
        <f ca="1">IFERROR(IF(Data_Noise!AL1157="","",IF($B$3="On",IF(Data_Noise!AL1157&lt;=0,0,IF($BZ1157&gt;=Data_Noise!AL1157,0,Data_Noise!AL1157-$BZ1157)),Data_Noise!AL1157)),"")</f>
        <v>2555.7433013993359</v>
      </c>
      <c r="AM1157" s="79">
        <f ca="1">IFERROR(IF(Data_Noise!AM1157="","",IF($B$3="On",IF(Data_Noise!AM1157&lt;=0,0,IF($BZ1157&gt;=Data_Noise!AM1157,0,Data_Noise!AM1157-$BZ1157)),Data_Noise!AM1157)),"")</f>
        <v>2602.9884306495892</v>
      </c>
      <c r="AN1157" s="79">
        <f ca="1">IFERROR(IF(Data_Noise!AN1157="","",IF($B$3="On",IF(Data_Noise!AN1157&lt;=0,0,IF($BZ1157&gt;=Data_Noise!AN1157,0,Data_Noise!AN1157-$BZ1157)),Data_Noise!AN1157)),"")</f>
        <v>2641.3127320083026</v>
      </c>
      <c r="AO1157" s="79">
        <f ca="1">IFERROR(IF(Data_Noise!AO1157="","",IF($B$3="On",IF(Data_Noise!AO1157&lt;=0,0,IF($BZ1157&gt;=Data_Noise!AO1157,0,Data_Noise!AO1157-$BZ1157)),Data_Noise!AO1157)),"")</f>
        <v>2672.1865446153188</v>
      </c>
      <c r="AP1157" s="79">
        <f ca="1">IFERROR(IF(Data_Noise!AP1157="","",IF($B$3="On",IF(Data_Noise!AP1157&lt;=0,0,IF($BZ1157&gt;=Data_Noise!AP1157,0,Data_Noise!AP1157-$BZ1157)),Data_Noise!AP1157)),"")</f>
        <v>2686.5171379551989</v>
      </c>
      <c r="AQ1157" s="79" t="str">
        <f>IFERROR(IF(Data_Noise!AQ1157="","",IF($B$3="On",IF(Data_Noise!AQ1157&lt;=0,0,IF($BZ1157&gt;=Data_Noise!AQ1157,0,Data_Noise!AQ1157-$BZ1157)),Data_Noise!AQ1157)),"")</f>
        <v/>
      </c>
      <c r="AR1157" s="79" t="str">
        <f>IFERROR(IF(Data_Noise!AR1157="","",IF($B$3="On",IF(Data_Noise!AR1157&lt;=0,0,IF($BZ1157&gt;=Data_Noise!AR1157,0,Data_Noise!AR1157-$BZ1157)),Data_Noise!AR1157)),"")</f>
        <v/>
      </c>
      <c r="AS1157" s="79" t="str">
        <f>IFERROR(IF(Data_Noise!AS1157="","",IF($B$3="On",IF(Data_Noise!AS1157&lt;=0,0,IF($BZ1157&gt;=Data_Noise!AS1157,0,Data_Noise!AS1157-$BZ1157)),Data_Noise!AS1157)),"")</f>
        <v/>
      </c>
      <c r="AT1157" s="79" t="str">
        <f>IFERROR(IF(Data_Noise!AT1157="","",IF($B$3="On",IF(Data_Noise!AT1157&lt;=0,0,IF($BZ1157&gt;=Data_Noise!AT1157,0,Data_Noise!AT1157-$BZ1157)),Data_Noise!AT1157)),"")</f>
        <v/>
      </c>
      <c r="AU1157" s="79" t="str">
        <f>IFERROR(IF(Data_Noise!AU1157="","",IF($B$3="On",IF(Data_Noise!AU1157&lt;=0,0,IF($BZ1157&gt;=Data_Noise!AU1157,0,Data_Noise!AU1157-$BZ1157)),Data_Noise!AU1157)),"")</f>
        <v/>
      </c>
      <c r="AV1157" s="79" t="str">
        <f>IFERROR(IF(Data_Noise!AV1157="","",IF($B$3="On",IF(Data_Noise!AV1157&lt;=0,0,IF($BZ1157&gt;=Data_Noise!AV1157,0,Data_Noise!AV1157-$BZ1157)),Data_Noise!AV1157)),"")</f>
        <v/>
      </c>
      <c r="AW1157" s="79" t="str">
        <f>IFERROR(IF(Data_Noise!AW1157="","",IF($B$3="On",IF(Data_Noise!AW1157&lt;=0,0,IF($BZ1157&gt;=Data_Noise!AW1157,0,Data_Noise!AW1157-$BZ1157)),Data_Noise!AW1157)),"")</f>
        <v/>
      </c>
      <c r="AX1157" s="79" t="str">
        <f>IFERROR(IF(Data_Noise!AX1157="","",IF($B$3="On",IF(Data_Noise!AX1157&lt;=0,0,IF($BZ1157&gt;=Data_Noise!AX1157,0,Data_Noise!AX1157-$BZ1157)),Data_Noise!AX1157)),"")</f>
        <v/>
      </c>
      <c r="AY1157" s="79" t="str">
        <f>IFERROR(IF(Data_Noise!AY1157="","",IF($B$3="On",IF(Data_Noise!AY1157&lt;=0,0,IF($BZ1157&gt;=Data_Noise!AY1157,0,Data_Noise!AY1157-$BZ1157)),Data_Noise!AY1157)),"")</f>
        <v/>
      </c>
      <c r="AZ1157" s="79" t="str">
        <f>IFERROR(IF(Data_Noise!AZ1157="","",IF($B$3="On",IF(Data_Noise!AZ1157&lt;=0,0,IF($BZ1157&gt;=Data_Noise!AZ1157,0,Data_Noise!AZ1157-$BZ1157)),Data_Noise!AZ1157)),"")</f>
        <v/>
      </c>
      <c r="BA1157">
        <f ca="1">IF(BA$3="","",Data_Noise!C1157)</f>
        <v>23.7345782212576</v>
      </c>
      <c r="BB1157">
        <f ca="1">IF(BB$3="","",Data_Noise!D1157)</f>
        <v>19.349474875734501</v>
      </c>
      <c r="BC1157">
        <f ca="1">IF(BC$3="","",Data_Noise!E1157)</f>
        <v>12.497771130424104</v>
      </c>
      <c r="BD1157">
        <f ca="1">IF(BD$3="","",Data_Noise!F1157)</f>
        <v>6.4860361059415128</v>
      </c>
      <c r="BE1157">
        <f ca="1">IF(BE$3="","",Data_Noise!G1157)</f>
        <v>4.4026954785964962</v>
      </c>
      <c r="BF1157">
        <f ca="1">IF(BF$3="","",Data_Noise!H1157)</f>
        <v>0.79712972053570041</v>
      </c>
      <c r="BG1157">
        <f ca="1">IF(BG$3="","",Data_Noise!I1157)</f>
        <v>-0.19911102479833442</v>
      </c>
      <c r="BH1157">
        <f ca="1">IF(BH$3="","",Data_Noise!J1157)</f>
        <v>-1.5423955194802745</v>
      </c>
      <c r="BI1157">
        <f ca="1">IF(BI$3="","",Data_Noise!K1157)</f>
        <v>0.12921309472828102</v>
      </c>
      <c r="BJ1157">
        <f ca="1">IF(BJ$3="","",Data_Noise!L1157)</f>
        <v>-2.809755352746834</v>
      </c>
      <c r="BK1157">
        <f ca="1">IF(BK$3="","",Data_Noise!M1157)</f>
        <v>-6.2955450827463766</v>
      </c>
      <c r="BL1157">
        <f ca="1">IF(BL$3="","",Data_Noise!N1157)</f>
        <v>-7.8167898378809033</v>
      </c>
      <c r="BM1157">
        <f ca="1">IF(BM$3="","",Data_Noise!O1157)</f>
        <v>-8.3515231161944268</v>
      </c>
      <c r="BN1157" t="str">
        <f>IF(BN$3="","",Data_Noise!P1157)</f>
        <v/>
      </c>
      <c r="BO1157" t="str">
        <f>IF(BO$3="","",Data_Noise!Q1157)</f>
        <v/>
      </c>
      <c r="BP1157" t="str">
        <f>IF(BP$3="","",Data_Noise!R1157)</f>
        <v/>
      </c>
      <c r="BQ1157" t="str">
        <f>IF(BQ$3="","",Data_Noise!S1157)</f>
        <v/>
      </c>
      <c r="BR1157" t="str">
        <f>IF(BR$3="","",Data_Noise!T1157)</f>
        <v/>
      </c>
      <c r="BS1157" t="str">
        <f>IF(BS$3="","",Data_Noise!U1157)</f>
        <v/>
      </c>
      <c r="BT1157" t="str">
        <f>IF(BT$3="","",Data_Noise!V1157)</f>
        <v/>
      </c>
      <c r="BU1157" t="str">
        <f>IF(BU$3="","",Data_Noise!W1157)</f>
        <v/>
      </c>
      <c r="BV1157" t="str">
        <f>IF(BV$3="","",Data_Noise!X1157)</f>
        <v/>
      </c>
      <c r="BW1157" t="str">
        <f>IF(BW$3="","",Data_Noise!Y1157)</f>
        <v/>
      </c>
      <c r="BX1157" t="str">
        <f>IF(BX$3="","",Data_Noise!Z1157)</f>
        <v/>
      </c>
      <c r="BY1157" t="str">
        <f>IF(BY$3="","",Data_Noise!AA1157)</f>
        <v/>
      </c>
      <c r="BZ1157">
        <f ca="1">IFERROR(AVERAGE(BA1157:BY1157),0)</f>
        <v>3.106290668720848</v>
      </c>
    </row>
    <row r="1159" spans="1:78" x14ac:dyDescent="0.25">
      <c r="B1159" t="e">
        <f>Data_Initial!B1159</f>
        <v>#N/A</v>
      </c>
      <c r="C1159" s="79" t="str">
        <f>IFERROR(IF(Data_Noise!C1159="","",IF($B$3="On",IF(Data_Noise!C1159&lt;=0,0,IF($BZ1159&gt;=Data_Noise!C1159,0,Data_Noise!C1159-$BZ1159)),Data_Noise!C1159)),"")</f>
        <v/>
      </c>
      <c r="D1159" s="79" t="str">
        <f>IFERROR(IF(Data_Noise!D1159="","",IF($B$3="On",IF(Data_Noise!D1159&lt;=0,0,IF($BZ1159&gt;=Data_Noise!D1159,0,Data_Noise!D1159-$BZ1159)),Data_Noise!D1159)),"")</f>
        <v/>
      </c>
      <c r="E1159" s="79" t="str">
        <f>IFERROR(IF(Data_Noise!E1159="","",IF($B$3="On",IF(Data_Noise!E1159&lt;=0,0,IF($BZ1159&gt;=Data_Noise!E1159,0,Data_Noise!E1159-$BZ1159)),Data_Noise!E1159)),"")</f>
        <v/>
      </c>
      <c r="F1159" s="79" t="str">
        <f>IFERROR(IF(Data_Noise!F1159="","",IF($B$3="On",IF(Data_Noise!F1159&lt;=0,0,IF($BZ1159&gt;=Data_Noise!F1159,0,Data_Noise!F1159-$BZ1159)),Data_Noise!F1159)),"")</f>
        <v/>
      </c>
      <c r="G1159" s="79" t="str">
        <f>IFERROR(IF(Data_Noise!G1159="","",IF($B$3="On",IF(Data_Noise!G1159&lt;=0,0,IF($BZ1159&gt;=Data_Noise!G1159,0,Data_Noise!G1159-$BZ1159)),Data_Noise!G1159)),"")</f>
        <v/>
      </c>
      <c r="H1159" s="79" t="str">
        <f>IFERROR(IF(Data_Noise!H1159="","",IF($B$3="On",IF(Data_Noise!H1159&lt;=0,0,IF($BZ1159&gt;=Data_Noise!H1159,0,Data_Noise!H1159-$BZ1159)),Data_Noise!H1159)),"")</f>
        <v/>
      </c>
      <c r="I1159" s="79" t="str">
        <f>IFERROR(IF(Data_Noise!I1159="","",IF($B$3="On",IF(Data_Noise!I1159&lt;=0,0,IF($BZ1159&gt;=Data_Noise!I1159,0,Data_Noise!I1159-$BZ1159)),Data_Noise!I1159)),"")</f>
        <v/>
      </c>
      <c r="J1159" s="79" t="str">
        <f>IFERROR(IF(Data_Noise!J1159="","",IF($B$3="On",IF(Data_Noise!J1159&lt;=0,0,IF($BZ1159&gt;=Data_Noise!J1159,0,Data_Noise!J1159-$BZ1159)),Data_Noise!J1159)),"")</f>
        <v/>
      </c>
      <c r="K1159" s="79" t="str">
        <f>IFERROR(IF(Data_Noise!K1159="","",IF($B$3="On",IF(Data_Noise!K1159&lt;=0,0,IF($BZ1159&gt;=Data_Noise!K1159,0,Data_Noise!K1159-$BZ1159)),Data_Noise!K1159)),"")</f>
        <v/>
      </c>
      <c r="L1159" s="79" t="str">
        <f>IFERROR(IF(Data_Noise!L1159="","",IF($B$3="On",IF(Data_Noise!L1159&lt;=0,0,IF($BZ1159&gt;=Data_Noise!L1159,0,Data_Noise!L1159-$BZ1159)),Data_Noise!L1159)),"")</f>
        <v/>
      </c>
      <c r="M1159" s="79" t="str">
        <f>IFERROR(IF(Data_Noise!M1159="","",IF($B$3="On",IF(Data_Noise!M1159&lt;=0,0,IF($BZ1159&gt;=Data_Noise!M1159,0,Data_Noise!M1159-$BZ1159)),Data_Noise!M1159)),"")</f>
        <v/>
      </c>
      <c r="N1159" s="79" t="str">
        <f>IFERROR(IF(Data_Noise!N1159="","",IF($B$3="On",IF(Data_Noise!N1159&lt;=0,0,IF($BZ1159&gt;=Data_Noise!N1159,0,Data_Noise!N1159-$BZ1159)),Data_Noise!N1159)),"")</f>
        <v/>
      </c>
      <c r="O1159" s="79" t="str">
        <f>IFERROR(IF(Data_Noise!O1159="","",IF($B$3="On",IF(Data_Noise!O1159&lt;=0,0,IF($BZ1159&gt;=Data_Noise!O1159,0,Data_Noise!O1159-$BZ1159)),Data_Noise!O1159)),"")</f>
        <v/>
      </c>
      <c r="P1159" s="79" t="str">
        <f>IFERROR(IF(Data_Noise!P1159="","",IF($B$3="On",IF(Data_Noise!P1159&lt;=0,0,IF($BZ1159&gt;=Data_Noise!P1159,0,Data_Noise!P1159-$BZ1159)),Data_Noise!P1159)),"")</f>
        <v/>
      </c>
      <c r="Q1159" s="79" t="str">
        <f>IFERROR(IF(Data_Noise!Q1159="","",IF($B$3="On",IF(Data_Noise!Q1159&lt;=0,0,IF($BZ1159&gt;=Data_Noise!Q1159,0,Data_Noise!Q1159-$BZ1159)),Data_Noise!Q1159)),"")</f>
        <v/>
      </c>
      <c r="R1159" s="79" t="str">
        <f>IFERROR(IF(Data_Noise!R1159="","",IF($B$3="On",IF(Data_Noise!R1159&lt;=0,0,IF($BZ1159&gt;=Data_Noise!R1159,0,Data_Noise!R1159-$BZ1159)),Data_Noise!R1159)),"")</f>
        <v/>
      </c>
      <c r="S1159" s="79" t="str">
        <f>IFERROR(IF(Data_Noise!S1159="","",IF($B$3="On",IF(Data_Noise!S1159&lt;=0,0,IF($BZ1159&gt;=Data_Noise!S1159,0,Data_Noise!S1159-$BZ1159)),Data_Noise!S1159)),"")</f>
        <v/>
      </c>
      <c r="T1159" s="79" t="str">
        <f>IFERROR(IF(Data_Noise!T1159="","",IF($B$3="On",IF(Data_Noise!T1159&lt;=0,0,IF($BZ1159&gt;=Data_Noise!T1159,0,Data_Noise!T1159-$BZ1159)),Data_Noise!T1159)),"")</f>
        <v/>
      </c>
      <c r="U1159" s="79" t="str">
        <f>IFERROR(IF(Data_Noise!U1159="","",IF($B$3="On",IF(Data_Noise!U1159&lt;=0,0,IF($BZ1159&gt;=Data_Noise!U1159,0,Data_Noise!U1159-$BZ1159)),Data_Noise!U1159)),"")</f>
        <v/>
      </c>
      <c r="V1159" s="79" t="str">
        <f>IFERROR(IF(Data_Noise!V1159="","",IF($B$3="On",IF(Data_Noise!V1159&lt;=0,0,IF($BZ1159&gt;=Data_Noise!V1159,0,Data_Noise!V1159-$BZ1159)),Data_Noise!V1159)),"")</f>
        <v/>
      </c>
      <c r="W1159" s="79" t="str">
        <f>IFERROR(IF(Data_Noise!W1159="","",IF($B$3="On",IF(Data_Noise!W1159&lt;=0,0,IF($BZ1159&gt;=Data_Noise!W1159,0,Data_Noise!W1159-$BZ1159)),Data_Noise!W1159)),"")</f>
        <v/>
      </c>
      <c r="X1159" s="79" t="str">
        <f>IFERROR(IF(Data_Noise!X1159="","",IF($B$3="On",IF(Data_Noise!X1159&lt;=0,0,IF($BZ1159&gt;=Data_Noise!X1159,0,Data_Noise!X1159-$BZ1159)),Data_Noise!X1159)),"")</f>
        <v/>
      </c>
      <c r="Y1159" s="79" t="str">
        <f>IFERROR(IF(Data_Noise!Y1159="","",IF($B$3="On",IF(Data_Noise!Y1159&lt;=0,0,IF($BZ1159&gt;=Data_Noise!Y1159,0,Data_Noise!Y1159-$BZ1159)),Data_Noise!Y1159)),"")</f>
        <v/>
      </c>
      <c r="Z1159" s="79" t="str">
        <f>IFERROR(IF(Data_Noise!Z1159="","",IF($B$3="On",IF(Data_Noise!Z1159&lt;=0,0,IF($BZ1159&gt;=Data_Noise!Z1159,0,Data_Noise!Z1159-$BZ1159)),Data_Noise!Z1159)),"")</f>
        <v/>
      </c>
      <c r="AA1159" s="79" t="str">
        <f>IFERROR(IF(Data_Noise!AA1159="","",IF($B$3="On",IF(Data_Noise!AA1159&lt;=0,0,IF($BZ1159&gt;=Data_Noise!AA1159,0,Data_Noise!AA1159-$BZ1159)),Data_Noise!AA1159)),"")</f>
        <v/>
      </c>
      <c r="AB1159" s="79" t="str">
        <f>IFERROR(IF(Data_Noise!AB1159="","",IF($B$3="On",IF(Data_Noise!AB1159&lt;=0,0,IF($BZ1159&gt;=Data_Noise!AB1159,0,Data_Noise!AB1159-$BZ1159)),Data_Noise!AB1159)),"")</f>
        <v/>
      </c>
      <c r="AC1159" s="79" t="str">
        <f>IFERROR(IF(Data_Noise!AC1159="","",IF($B$3="On",IF(Data_Noise!AC1159&lt;=0,0,IF($BZ1159&gt;=Data_Noise!AC1159,0,Data_Noise!AC1159-$BZ1159)),Data_Noise!AC1159)),"")</f>
        <v/>
      </c>
      <c r="AD1159" s="79" t="str">
        <f>IFERROR(IF(Data_Noise!AD1159="","",IF($B$3="On",IF(Data_Noise!AD1159&lt;=0,0,IF($BZ1159&gt;=Data_Noise!AD1159,0,Data_Noise!AD1159-$BZ1159)),Data_Noise!AD1159)),"")</f>
        <v/>
      </c>
      <c r="AE1159" s="79" t="str">
        <f>IFERROR(IF(Data_Noise!AE1159="","",IF($B$3="On",IF(Data_Noise!AE1159&lt;=0,0,IF($BZ1159&gt;=Data_Noise!AE1159,0,Data_Noise!AE1159-$BZ1159)),Data_Noise!AE1159)),"")</f>
        <v/>
      </c>
      <c r="AF1159" s="79" t="str">
        <f>IFERROR(IF(Data_Noise!AF1159="","",IF($B$3="On",IF(Data_Noise!AF1159&lt;=0,0,IF($BZ1159&gt;=Data_Noise!AF1159,0,Data_Noise!AF1159-$BZ1159)),Data_Noise!AF1159)),"")</f>
        <v/>
      </c>
      <c r="AG1159" s="79" t="str">
        <f>IFERROR(IF(Data_Noise!AG1159="","",IF($B$3="On",IF(Data_Noise!AG1159&lt;=0,0,IF($BZ1159&gt;=Data_Noise!AG1159,0,Data_Noise!AG1159-$BZ1159)),Data_Noise!AG1159)),"")</f>
        <v/>
      </c>
      <c r="AH1159" s="79" t="str">
        <f>IFERROR(IF(Data_Noise!AH1159="","",IF($B$3="On",IF(Data_Noise!AH1159&lt;=0,0,IF($BZ1159&gt;=Data_Noise!AH1159,0,Data_Noise!AH1159-$BZ1159)),Data_Noise!AH1159)),"")</f>
        <v/>
      </c>
      <c r="AI1159" s="79" t="str">
        <f>IFERROR(IF(Data_Noise!AI1159="","",IF($B$3="On",IF(Data_Noise!AI1159&lt;=0,0,IF($BZ1159&gt;=Data_Noise!AI1159,0,Data_Noise!AI1159-$BZ1159)),Data_Noise!AI1159)),"")</f>
        <v/>
      </c>
      <c r="AJ1159" s="79" t="str">
        <f>IFERROR(IF(Data_Noise!AJ1159="","",IF($B$3="On",IF(Data_Noise!AJ1159&lt;=0,0,IF($BZ1159&gt;=Data_Noise!AJ1159,0,Data_Noise!AJ1159-$BZ1159)),Data_Noise!AJ1159)),"")</f>
        <v/>
      </c>
      <c r="AK1159" s="79" t="str">
        <f>IFERROR(IF(Data_Noise!AK1159="","",IF($B$3="On",IF(Data_Noise!AK1159&lt;=0,0,IF($BZ1159&gt;=Data_Noise!AK1159,0,Data_Noise!AK1159-$BZ1159)),Data_Noise!AK1159)),"")</f>
        <v/>
      </c>
      <c r="AL1159" s="79" t="str">
        <f>IFERROR(IF(Data_Noise!AL1159="","",IF($B$3="On",IF(Data_Noise!AL1159&lt;=0,0,IF($BZ1159&gt;=Data_Noise!AL1159,0,Data_Noise!AL1159-$BZ1159)),Data_Noise!AL1159)),"")</f>
        <v/>
      </c>
      <c r="AM1159" s="79" t="str">
        <f>IFERROR(IF(Data_Noise!AM1159="","",IF($B$3="On",IF(Data_Noise!AM1159&lt;=0,0,IF($BZ1159&gt;=Data_Noise!AM1159,0,Data_Noise!AM1159-$BZ1159)),Data_Noise!AM1159)),"")</f>
        <v/>
      </c>
      <c r="AN1159" s="79" t="str">
        <f>IFERROR(IF(Data_Noise!AN1159="","",IF($B$3="On",IF(Data_Noise!AN1159&lt;=0,0,IF($BZ1159&gt;=Data_Noise!AN1159,0,Data_Noise!AN1159-$BZ1159)),Data_Noise!AN1159)),"")</f>
        <v/>
      </c>
      <c r="AO1159" s="79" t="str">
        <f>IFERROR(IF(Data_Noise!AO1159="","",IF($B$3="On",IF(Data_Noise!AO1159&lt;=0,0,IF($BZ1159&gt;=Data_Noise!AO1159,0,Data_Noise!AO1159-$BZ1159)),Data_Noise!AO1159)),"")</f>
        <v/>
      </c>
      <c r="AP1159" s="79" t="str">
        <f>IFERROR(IF(Data_Noise!AP1159="","",IF($B$3="On",IF(Data_Noise!AP1159&lt;=0,0,IF($BZ1159&gt;=Data_Noise!AP1159,0,Data_Noise!AP1159-$BZ1159)),Data_Noise!AP1159)),"")</f>
        <v/>
      </c>
      <c r="AQ1159" s="79" t="str">
        <f>IFERROR(IF(Data_Noise!AQ1159="","",IF($B$3="On",IF(Data_Noise!AQ1159&lt;=0,0,IF($BZ1159&gt;=Data_Noise!AQ1159,0,Data_Noise!AQ1159-$BZ1159)),Data_Noise!AQ1159)),"")</f>
        <v/>
      </c>
      <c r="AR1159" s="79" t="str">
        <f>IFERROR(IF(Data_Noise!AR1159="","",IF($B$3="On",IF(Data_Noise!AR1159&lt;=0,0,IF($BZ1159&gt;=Data_Noise!AR1159,0,Data_Noise!AR1159-$BZ1159)),Data_Noise!AR1159)),"")</f>
        <v/>
      </c>
      <c r="AS1159" s="79" t="str">
        <f>IFERROR(IF(Data_Noise!AS1159="","",IF($B$3="On",IF(Data_Noise!AS1159&lt;=0,0,IF($BZ1159&gt;=Data_Noise!AS1159,0,Data_Noise!AS1159-$BZ1159)),Data_Noise!AS1159)),"")</f>
        <v/>
      </c>
      <c r="AT1159" s="79" t="str">
        <f>IFERROR(IF(Data_Noise!AT1159="","",IF($B$3="On",IF(Data_Noise!AT1159&lt;=0,0,IF($BZ1159&gt;=Data_Noise!AT1159,0,Data_Noise!AT1159-$BZ1159)),Data_Noise!AT1159)),"")</f>
        <v/>
      </c>
      <c r="AU1159" s="79" t="str">
        <f>IFERROR(IF(Data_Noise!AU1159="","",IF($B$3="On",IF(Data_Noise!AU1159&lt;=0,0,IF($BZ1159&gt;=Data_Noise!AU1159,0,Data_Noise!AU1159-$BZ1159)),Data_Noise!AU1159)),"")</f>
        <v/>
      </c>
      <c r="AV1159" s="79" t="str">
        <f>IFERROR(IF(Data_Noise!AV1159="","",IF($B$3="On",IF(Data_Noise!AV1159&lt;=0,0,IF($BZ1159&gt;=Data_Noise!AV1159,0,Data_Noise!AV1159-$BZ1159)),Data_Noise!AV1159)),"")</f>
        <v/>
      </c>
      <c r="AW1159" s="79" t="str">
        <f>IFERROR(IF(Data_Noise!AW1159="","",IF($B$3="On",IF(Data_Noise!AW1159&lt;=0,0,IF($BZ1159&gt;=Data_Noise!AW1159,0,Data_Noise!AW1159-$BZ1159)),Data_Noise!AW1159)),"")</f>
        <v/>
      </c>
      <c r="AX1159" s="79" t="str">
        <f>IFERROR(IF(Data_Noise!AX1159="","",IF($B$3="On",IF(Data_Noise!AX1159&lt;=0,0,IF($BZ1159&gt;=Data_Noise!AX1159,0,Data_Noise!AX1159-$BZ1159)),Data_Noise!AX1159)),"")</f>
        <v/>
      </c>
      <c r="AY1159" s="79" t="str">
        <f>IFERROR(IF(Data_Noise!AY1159="","",IF($B$3="On",IF(Data_Noise!AY1159&lt;=0,0,IF($BZ1159&gt;=Data_Noise!AY1159,0,Data_Noise!AY1159-$BZ1159)),Data_Noise!AY1159)),"")</f>
        <v/>
      </c>
      <c r="AZ1159" s="79" t="str">
        <f>IFERROR(IF(Data_Noise!AZ1159="","",IF($B$3="On",IF(Data_Noise!AZ1159&lt;=0,0,IF($BZ1159&gt;=Data_Noise!AZ1159,0,Data_Noise!AZ1159-$BZ1159)),Data_Noise!AZ1159)),"")</f>
        <v/>
      </c>
      <c r="BA1159" s="79" t="str">
        <f>IF(BA$3="","",Data_Noise!C1159)</f>
        <v/>
      </c>
      <c r="BB1159" s="79" t="str">
        <f>IF(BB$3="","",Data_Noise!D1159)</f>
        <v/>
      </c>
      <c r="BC1159" s="79" t="str">
        <f>IF(BC$3="","",Data_Noise!E1159)</f>
        <v/>
      </c>
      <c r="BD1159" s="79" t="str">
        <f>IF(BD$3="","",Data_Noise!F1159)</f>
        <v/>
      </c>
      <c r="BE1159" s="79" t="str">
        <f>IF(BE$3="","",Data_Noise!G1159)</f>
        <v/>
      </c>
      <c r="BF1159" s="79" t="str">
        <f>IF(BF$3="","",Data_Noise!H1159)</f>
        <v/>
      </c>
      <c r="BG1159" s="79" t="str">
        <f>IF(BG$3="","",Data_Noise!I1159)</f>
        <v/>
      </c>
      <c r="BH1159" s="79" t="str">
        <f>IF(BH$3="","",Data_Noise!J1159)</f>
        <v/>
      </c>
      <c r="BI1159" s="79" t="str">
        <f>IF(BI$3="","",Data_Noise!K1159)</f>
        <v/>
      </c>
      <c r="BJ1159" s="79" t="str">
        <f>IF(BJ$3="","",Data_Noise!L1159)</f>
        <v/>
      </c>
      <c r="BK1159" s="79" t="str">
        <f>IF(BK$3="","",Data_Noise!M1159)</f>
        <v/>
      </c>
      <c r="BL1159" s="79" t="str">
        <f>IF(BL$3="","",Data_Noise!N1159)</f>
        <v/>
      </c>
      <c r="BM1159" s="79" t="str">
        <f>IF(BM$3="","",Data_Noise!O1159)</f>
        <v/>
      </c>
      <c r="BN1159" s="79" t="str">
        <f>IF(BN$3="","",Data_Noise!P1159)</f>
        <v/>
      </c>
      <c r="BO1159" s="79" t="str">
        <f>IF(BO$3="","",Data_Noise!Q1159)</f>
        <v/>
      </c>
      <c r="BP1159" s="79" t="str">
        <f>IF(BP$3="","",Data_Noise!R1159)</f>
        <v/>
      </c>
      <c r="BQ1159" s="79" t="str">
        <f>IF(BQ$3="","",Data_Noise!S1159)</f>
        <v/>
      </c>
      <c r="BR1159" s="79" t="str">
        <f>IF(BR$3="","",Data_Noise!T1159)</f>
        <v/>
      </c>
      <c r="BS1159" s="79" t="str">
        <f>IF(BS$3="","",Data_Noise!U1159)</f>
        <v/>
      </c>
      <c r="BT1159" s="79" t="str">
        <f>IF(BT$3="","",Data_Noise!V1159)</f>
        <v/>
      </c>
      <c r="BU1159" s="79" t="str">
        <f>IF(BU$3="","",Data_Noise!W1159)</f>
        <v/>
      </c>
      <c r="BV1159" s="79" t="str">
        <f>IF(BV$3="","",Data_Noise!X1159)</f>
        <v/>
      </c>
      <c r="BW1159" s="79" t="str">
        <f>IF(BW$3="","",Data_Noise!Y1159)</f>
        <v/>
      </c>
      <c r="BX1159" s="79" t="str">
        <f>IF(BX$3="","",Data_Noise!Z1159)</f>
        <v/>
      </c>
      <c r="BY1159" s="79" t="str">
        <f>IF(BY$3="","",Data_Noise!AA1159)</f>
        <v/>
      </c>
      <c r="BZ1159" s="79">
        <f>IFERROR(AVERAGE(BA1159:BY1159),0)</f>
        <v>0</v>
      </c>
    </row>
  </sheetData>
  <sheetProtection password="C75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Z1159"/>
  <sheetViews>
    <sheetView topLeftCell="A1140" workbookViewId="0">
      <selection activeCell="A4" sqref="A4:BZ147"/>
    </sheetView>
  </sheetViews>
  <sheetFormatPr defaultRowHeight="15" x14ac:dyDescent="0.25"/>
  <sheetData>
    <row r="1" spans="1:78" x14ac:dyDescent="0.25">
      <c r="A1" t="s">
        <v>535</v>
      </c>
      <c r="C1" t="s">
        <v>536</v>
      </c>
    </row>
    <row r="3" spans="1:78" x14ac:dyDescent="0.25">
      <c r="A3" t="s">
        <v>53</v>
      </c>
      <c r="B3" t="str">
        <f>Results!G4</f>
        <v>On</v>
      </c>
      <c r="C3">
        <f>Data!C3</f>
        <v>1</v>
      </c>
      <c r="D3">
        <f>Data!D3</f>
        <v>2</v>
      </c>
      <c r="E3">
        <f>Data!E3</f>
        <v>3</v>
      </c>
      <c r="F3">
        <f>Data!F3</f>
        <v>4</v>
      </c>
      <c r="G3">
        <f>Data!G3</f>
        <v>5</v>
      </c>
      <c r="H3">
        <f>Data!H3</f>
        <v>6</v>
      </c>
      <c r="I3">
        <f>Data!I3</f>
        <v>7</v>
      </c>
      <c r="J3">
        <f>Data!J3</f>
        <v>8</v>
      </c>
      <c r="K3">
        <f>Data!K3</f>
        <v>9</v>
      </c>
      <c r="L3">
        <f>Data!L3</f>
        <v>10</v>
      </c>
      <c r="M3">
        <f>Data!M3</f>
        <v>11</v>
      </c>
      <c r="N3">
        <f>Data!N3</f>
        <v>12</v>
      </c>
      <c r="O3">
        <f>Data!O3</f>
        <v>13</v>
      </c>
      <c r="P3">
        <f>Data!P3</f>
        <v>14</v>
      </c>
      <c r="Q3">
        <f>Data!Q3</f>
        <v>15</v>
      </c>
      <c r="R3">
        <f>Data!R3</f>
        <v>16</v>
      </c>
      <c r="S3">
        <f>Data!S3</f>
        <v>17</v>
      </c>
      <c r="T3">
        <f>Data!T3</f>
        <v>18</v>
      </c>
      <c r="U3">
        <f>Data!U3</f>
        <v>19</v>
      </c>
      <c r="V3">
        <f>Data!V3</f>
        <v>20</v>
      </c>
      <c r="W3">
        <f>Data!W3</f>
        <v>21</v>
      </c>
      <c r="X3">
        <f>Data!X3</f>
        <v>22</v>
      </c>
      <c r="Y3">
        <f>Data!Y3</f>
        <v>23</v>
      </c>
      <c r="Z3">
        <f>Data!Z3</f>
        <v>24</v>
      </c>
      <c r="AA3">
        <f>Data!AA3</f>
        <v>25</v>
      </c>
      <c r="AB3">
        <f>Data!AB3</f>
        <v>26</v>
      </c>
      <c r="AC3">
        <f>Data!AC3</f>
        <v>27</v>
      </c>
      <c r="AD3">
        <f>Data!AD3</f>
        <v>28</v>
      </c>
      <c r="AE3">
        <f>Data!AE3</f>
        <v>29</v>
      </c>
      <c r="AF3">
        <f>Data!AF3</f>
        <v>30</v>
      </c>
      <c r="AG3">
        <f>Data!AG3</f>
        <v>31</v>
      </c>
      <c r="AH3">
        <f>Data!AH3</f>
        <v>32</v>
      </c>
      <c r="AI3">
        <f>Data!AI3</f>
        <v>33</v>
      </c>
      <c r="AJ3">
        <f>Data!AJ3</f>
        <v>34</v>
      </c>
      <c r="AK3">
        <f>Data!AK3</f>
        <v>35</v>
      </c>
      <c r="AL3">
        <f>Data!AL3</f>
        <v>36</v>
      </c>
      <c r="AM3">
        <f>Data!AM3</f>
        <v>37</v>
      </c>
      <c r="AN3">
        <f>Data!AN3</f>
        <v>38</v>
      </c>
      <c r="AO3">
        <f>Data!AO3</f>
        <v>39</v>
      </c>
      <c r="AP3">
        <f>Data!AP3</f>
        <v>40</v>
      </c>
      <c r="AQ3" t="str">
        <f>Data!AQ3</f>
        <v/>
      </c>
      <c r="AR3" t="str">
        <f>Data!AR3</f>
        <v/>
      </c>
      <c r="AS3" t="str">
        <f>Data!AS3</f>
        <v/>
      </c>
      <c r="AT3" t="str">
        <f>Data!AT3</f>
        <v/>
      </c>
      <c r="AU3" t="str">
        <f>Data!AU3</f>
        <v/>
      </c>
      <c r="AV3" t="str">
        <f>Data!AV3</f>
        <v/>
      </c>
      <c r="AW3" t="str">
        <f>Data!AW3</f>
        <v/>
      </c>
      <c r="AX3" t="str">
        <f>Data!AX3</f>
        <v/>
      </c>
      <c r="AY3" t="str">
        <f>Data!AY3</f>
        <v/>
      </c>
      <c r="AZ3" t="str">
        <f>Data!AZ3</f>
        <v/>
      </c>
    </row>
    <row r="4" spans="1:78" x14ac:dyDescent="0.25">
      <c r="A4" s="79">
        <f ca="1">Data_Initial!A4</f>
        <v>1</v>
      </c>
      <c r="B4" s="79" t="str">
        <f ca="1">Data_Initial!B4</f>
        <v>A1</v>
      </c>
      <c r="C4" s="79">
        <f ca="1">IF(Data_Background!C4="","",(IF($B$3="On",IF(Data_Background!C4=0,0,Data_Background!C4-SMALL(Data_Background!$C4:$AZ4,COUNTIF(Data_Background!$C4:$AZ4,0)+1)),Data_Background!C4)))</f>
        <v>19.331882742661101</v>
      </c>
      <c r="D4" s="79">
        <f ca="1">IF(Data_Background!D4="","",(IF($B$3="On",IF(Data_Background!D4=0,0,Data_Background!D4-SMALL(Data_Background!$C4:$AZ4,COUNTIF(Data_Background!$C4:$AZ4,0)+1)),Data_Background!D4)))</f>
        <v>14.946779397138004</v>
      </c>
      <c r="E4" s="79">
        <f ca="1">IF(Data_Background!E4="","",(IF($B$3="On",IF(Data_Background!E4=0,0,Data_Background!E4-SMALL(Data_Background!$C4:$AZ4,COUNTIF(Data_Background!$C4:$AZ4,0)+1)),Data_Background!E4)))</f>
        <v>8.0950756518276084</v>
      </c>
      <c r="F4" s="79">
        <f ca="1">IF(Data_Background!F4="","",(IF($B$3="On",IF(Data_Background!F4=0,0,Data_Background!F4-SMALL(Data_Background!$C4:$AZ4,COUNTIF(Data_Background!$C4:$AZ4,0)+1)),Data_Background!F4)))</f>
        <v>2.0833406273450166</v>
      </c>
      <c r="G4" s="79">
        <f ca="1">IF(Data_Background!G4="","",(IF($B$3="On",IF(Data_Background!G4=0,0,Data_Background!G4-SMALL(Data_Background!$C4:$AZ4,COUNTIF(Data_Background!$C4:$AZ4,0)+1)),Data_Background!G4)))</f>
        <v>0</v>
      </c>
      <c r="H4" s="79">
        <f ca="1">IF(Data_Background!H4="","",(IF($B$3="On",IF(Data_Background!H4=0,0,Data_Background!H4-SMALL(Data_Background!$C4:$AZ4,COUNTIF(Data_Background!$C4:$AZ4,0)+1)),Data_Background!H4)))</f>
        <v>0</v>
      </c>
      <c r="I4" s="79">
        <f ca="1">IF(Data_Background!I4="","",(IF($B$3="On",IF(Data_Background!I4=0,0,Data_Background!I4-SMALL(Data_Background!$C4:$AZ4,COUNTIF(Data_Background!$C4:$AZ4,0)+1)),Data_Background!I4)))</f>
        <v>0</v>
      </c>
      <c r="J4" s="79">
        <f ca="1">IF(Data_Background!J4="","",(IF($B$3="On",IF(Data_Background!J4=0,0,Data_Background!J4-SMALL(Data_Background!$C4:$AZ4,COUNTIF(Data_Background!$C4:$AZ4,0)+1)),Data_Background!J4)))</f>
        <v>0</v>
      </c>
      <c r="K4" s="79">
        <f ca="1">IF(Data_Background!K4="","",(IF($B$3="On",IF(Data_Background!K4=0,0,Data_Background!K4-SMALL(Data_Background!$C4:$AZ4,COUNTIF(Data_Background!$C4:$AZ4,0)+1)),Data_Background!K4)))</f>
        <v>0</v>
      </c>
      <c r="L4" s="79">
        <f ca="1">IF(Data_Background!L4="","",(IF($B$3="On",IF(Data_Background!L4=0,0,Data_Background!L4-SMALL(Data_Background!$C4:$AZ4,COUNTIF(Data_Background!$C4:$AZ4,0)+1)),Data_Background!L4)))</f>
        <v>0</v>
      </c>
      <c r="M4" s="79">
        <f ca="1">IF(Data_Background!M4="","",(IF($B$3="On",IF(Data_Background!M4=0,0,Data_Background!M4-SMALL(Data_Background!$C4:$AZ4,COUNTIF(Data_Background!$C4:$AZ4,0)+1)),Data_Background!M4)))</f>
        <v>0</v>
      </c>
      <c r="N4" s="79">
        <f ca="1">IF(Data_Background!N4="","",(IF($B$3="On",IF(Data_Background!N4=0,0,Data_Background!N4-SMALL(Data_Background!$C4:$AZ4,COUNTIF(Data_Background!$C4:$AZ4,0)+1)),Data_Background!N4)))</f>
        <v>0</v>
      </c>
      <c r="O4" s="79">
        <f ca="1">IF(Data_Background!O4="","",(IF($B$3="On",IF(Data_Background!O4=0,0,Data_Background!O4-SMALL(Data_Background!$C4:$AZ4,COUNTIF(Data_Background!$C4:$AZ4,0)+1)),Data_Background!O4)))</f>
        <v>0</v>
      </c>
      <c r="P4" s="79">
        <f ca="1">IF(Data_Background!P4="","",(IF($B$3="On",IF(Data_Background!P4=0,0,Data_Background!P4-SMALL(Data_Background!$C4:$AZ4,COUNTIF(Data_Background!$C4:$AZ4,0)+1)),Data_Background!P4)))</f>
        <v>0</v>
      </c>
      <c r="Q4" s="79">
        <f ca="1">IF(Data_Background!Q4="","",(IF($B$3="On",IF(Data_Background!Q4=0,0,Data_Background!Q4-SMALL(Data_Background!$C4:$AZ4,COUNTIF(Data_Background!$C4:$AZ4,0)+1)),Data_Background!Q4)))</f>
        <v>0</v>
      </c>
      <c r="R4" s="79">
        <f ca="1">IF(Data_Background!R4="","",(IF($B$3="On",IF(Data_Background!R4=0,0,Data_Background!R4-SMALL(Data_Background!$C4:$AZ4,COUNTIF(Data_Background!$C4:$AZ4,0)+1)),Data_Background!R4)))</f>
        <v>0</v>
      </c>
      <c r="S4" s="79">
        <f ca="1">IF(Data_Background!S4="","",(IF($B$3="On",IF(Data_Background!S4=0,0,Data_Background!S4-SMALL(Data_Background!$C4:$AZ4,COUNTIF(Data_Background!$C4:$AZ4,0)+1)),Data_Background!S4)))</f>
        <v>0</v>
      </c>
      <c r="T4" s="79">
        <f ca="1">IF(Data_Background!T4="","",(IF($B$3="On",IF(Data_Background!T4=0,0,Data_Background!T4-SMALL(Data_Background!$C4:$AZ4,COUNTIF(Data_Background!$C4:$AZ4,0)+1)),Data_Background!T4)))</f>
        <v>0</v>
      </c>
      <c r="U4" s="79">
        <f ca="1">IF(Data_Background!U4="","",(IF($B$3="On",IF(Data_Background!U4=0,0,Data_Background!U4-SMALL(Data_Background!$C4:$AZ4,COUNTIF(Data_Background!$C4:$AZ4,0)+1)),Data_Background!U4)))</f>
        <v>0</v>
      </c>
      <c r="V4" s="79">
        <f ca="1">IF(Data_Background!V4="","",(IF($B$3="On",IF(Data_Background!V4=0,0,Data_Background!V4-SMALL(Data_Background!$C4:$AZ4,COUNTIF(Data_Background!$C4:$AZ4,0)+1)),Data_Background!V4)))</f>
        <v>7.1385967776042509</v>
      </c>
      <c r="W4" s="79">
        <f ca="1">IF(Data_Background!W4="","",(IF($B$3="On",IF(Data_Background!W4=0,0,Data_Background!W4-SMALL(Data_Background!$C4:$AZ4,COUNTIF(Data_Background!$C4:$AZ4,0)+1)),Data_Background!W4)))</f>
        <v>24.259726922074606</v>
      </c>
      <c r="X4" s="79">
        <f ca="1">IF(Data_Background!X4="","",(IF($B$3="On",IF(Data_Background!X4=0,0,Data_Background!X4-SMALL(Data_Background!$C4:$AZ4,COUNTIF(Data_Background!$C4:$AZ4,0)+1)),Data_Background!X4)))</f>
        <v>53.887818514237409</v>
      </c>
      <c r="Y4" s="79">
        <f ca="1">IF(Data_Background!Y4="","",(IF($B$3="On",IF(Data_Background!Y4=0,0,Data_Background!Y4-SMALL(Data_Background!$C4:$AZ4,COUNTIF(Data_Background!$C4:$AZ4,0)+1)),Data_Background!Y4)))</f>
        <v>106.39670902165608</v>
      </c>
      <c r="Z4" s="79">
        <f ca="1">IF(Data_Background!Z4="","",(IF($B$3="On",IF(Data_Background!Z4=0,0,Data_Background!Z4-SMALL(Data_Background!$C4:$AZ4,COUNTIF(Data_Background!$C4:$AZ4,0)+1)),Data_Background!Z4)))</f>
        <v>192.09272641424758</v>
      </c>
      <c r="AA4" s="79">
        <f ca="1">IF(Data_Background!AA4="","",(IF($B$3="On",IF(Data_Background!AA4=0,0,Data_Background!AA4-SMALL(Data_Background!$C4:$AZ4,COUNTIF(Data_Background!$C4:$AZ4,0)+1)),Data_Background!AA4)))</f>
        <v>328.74298482263714</v>
      </c>
      <c r="AB4" s="79">
        <f ca="1">IF(Data_Background!AB4="","",(IF($B$3="On",IF(Data_Background!AB4=0,0,Data_Background!AB4-SMALL(Data_Background!$C4:$AZ4,COUNTIF(Data_Background!$C4:$AZ4,0)+1)),Data_Background!AB4)))</f>
        <v>534.64638370454452</v>
      </c>
      <c r="AC4" s="79">
        <f ca="1">IF(Data_Background!AC4="","",(IF($B$3="On",IF(Data_Background!AC4=0,0,Data_Background!AC4-SMALL(Data_Background!$C4:$AZ4,COUNTIF(Data_Background!$C4:$AZ4,0)+1)),Data_Background!AC4)))</f>
        <v>818.4522550868403</v>
      </c>
      <c r="AD4" s="79">
        <f ca="1">IF(Data_Background!AD4="","",(IF($B$3="On",IF(Data_Background!AD4=0,0,Data_Background!AD4-SMALL(Data_Background!$C4:$AZ4,COUNTIF(Data_Background!$C4:$AZ4,0)+1)),Data_Background!AD4)))</f>
        <v>1161.0686084255626</v>
      </c>
      <c r="AE4" s="79">
        <f ca="1">IF(Data_Background!AE4="","",(IF($B$3="On",IF(Data_Background!AE4=0,0,Data_Background!AE4-SMALL(Data_Background!$C4:$AZ4,COUNTIF(Data_Background!$C4:$AZ4,0)+1)),Data_Background!AE4)))</f>
        <v>1512.7652559895369</v>
      </c>
      <c r="AF4" s="79">
        <f ca="1">IF(Data_Background!AF4="","",(IF($B$3="On",IF(Data_Background!AF4=0,0,Data_Background!AF4-SMALL(Data_Background!$C4:$AZ4,COUNTIF(Data_Background!$C4:$AZ4,0)+1)),Data_Background!AF4)))</f>
        <v>1824.117176640757</v>
      </c>
      <c r="AG4" s="79">
        <f ca="1">IF(Data_Background!AG4="","",(IF($B$3="On",IF(Data_Background!AG4=0,0,Data_Background!AG4-SMALL(Data_Background!$C4:$AZ4,COUNTIF(Data_Background!$C4:$AZ4,0)+1)),Data_Background!AG4)))</f>
        <v>2060.0629519535469</v>
      </c>
      <c r="AH4" s="79">
        <f ca="1">IF(Data_Background!AH4="","",(IF($B$3="On",IF(Data_Background!AH4=0,0,Data_Background!AH4-SMALL(Data_Background!$C4:$AZ4,COUNTIF(Data_Background!$C4:$AZ4,0)+1)),Data_Background!AH4)))</f>
        <v>2223.7472525707972</v>
      </c>
      <c r="AI4" s="79">
        <f ca="1">IF(Data_Background!AI4="","",(IF($B$3="On",IF(Data_Background!AI4=0,0,Data_Background!AI4-SMALL(Data_Background!$C4:$AZ4,COUNTIF(Data_Background!$C4:$AZ4,0)+1)),Data_Background!AI4)))</f>
        <v>2335.9382876056006</v>
      </c>
      <c r="AJ4" s="79">
        <f ca="1">IF(Data_Background!AJ4="","",(IF($B$3="On",IF(Data_Background!AJ4=0,0,Data_Background!AJ4-SMALL(Data_Background!$C4:$AZ4,COUNTIF(Data_Background!$C4:$AZ4,0)+1)),Data_Background!AJ4)))</f>
        <v>2423.1345869771367</v>
      </c>
      <c r="AK4" s="79">
        <f ca="1">IF(Data_Background!AK4="","",(IF($B$3="On",IF(Data_Background!AK4=0,0,Data_Background!AK4-SMALL(Data_Background!$C4:$AZ4,COUNTIF(Data_Background!$C4:$AZ4,0)+1)),Data_Background!AK4)))</f>
        <v>2494.9110556854766</v>
      </c>
      <c r="AL4" s="79">
        <f ca="1">IF(Data_Background!AL4="","",(IF($B$3="On",IF(Data_Background!AL4=0,0,Data_Background!AL4-SMALL(Data_Background!$C4:$AZ4,COUNTIF(Data_Background!$C4:$AZ4,0)+1)),Data_Background!AL4)))</f>
        <v>2554.4468965894603</v>
      </c>
      <c r="AM4" s="79">
        <f ca="1">IF(Data_Background!AM4="","",(IF($B$3="On",IF(Data_Background!AM4=0,0,Data_Background!AM4-SMALL(Data_Background!$C4:$AZ4,COUNTIF(Data_Background!$C4:$AZ4,0)+1)),Data_Background!AM4)))</f>
        <v>2601.6920258397136</v>
      </c>
      <c r="AN4" s="79">
        <f ca="1">IF(Data_Background!AN4="","",(IF($B$3="On",IF(Data_Background!AN4=0,0,Data_Background!AN4-SMALL(Data_Background!$C4:$AZ4,COUNTIF(Data_Background!$C4:$AZ4,0)+1)),Data_Background!AN4)))</f>
        <v>2640.016327198427</v>
      </c>
      <c r="AO4" s="79">
        <f ca="1">IF(Data_Background!AO4="","",(IF($B$3="On",IF(Data_Background!AO4=0,0,Data_Background!AO4-SMALL(Data_Background!$C4:$AZ4,COUNTIF(Data_Background!$C4:$AZ4,0)+1)),Data_Background!AO4)))</f>
        <v>2670.8901398054431</v>
      </c>
      <c r="AP4" s="79">
        <f ca="1">IF(Data_Background!AP4="","",(IF($B$3="On",IF(Data_Background!AP4=0,0,Data_Background!AP4-SMALL(Data_Background!$C4:$AZ4,COUNTIF(Data_Background!$C4:$AZ4,0)+1)),Data_Background!AP4)))</f>
        <v>2685.2207331453233</v>
      </c>
      <c r="AQ4" s="79" t="str">
        <f>IF(Data_Background!AQ4="","",(IF($B$3="On",IF(Data_Background!AQ4=0,0,Data_Background!AQ4-SMALL(Data_Background!$C4:$AZ4,COUNTIF(Data_Background!$C4:$AZ4,0)+1)),Data_Background!AQ4)))</f>
        <v/>
      </c>
      <c r="AR4" s="79" t="str">
        <f>IF(Data_Background!AR4="","",(IF($B$3="On",IF(Data_Background!AR4=0,0,Data_Background!AR4-SMALL(Data_Background!$C4:$AZ4,COUNTIF(Data_Background!$C4:$AZ4,0)+1)),Data_Background!AR4)))</f>
        <v/>
      </c>
      <c r="AS4" s="79" t="str">
        <f>IF(Data_Background!AS4="","",(IF($B$3="On",IF(Data_Background!AS4=0,0,Data_Background!AS4-SMALL(Data_Background!$C4:$AZ4,COUNTIF(Data_Background!$C4:$AZ4,0)+1)),Data_Background!AS4)))</f>
        <v/>
      </c>
      <c r="AT4" s="79" t="str">
        <f>IF(Data_Background!AT4="","",(IF($B$3="On",IF(Data_Background!AT4=0,0,Data_Background!AT4-SMALL(Data_Background!$C4:$AZ4,COUNTIF(Data_Background!$C4:$AZ4,0)+1)),Data_Background!AT4)))</f>
        <v/>
      </c>
      <c r="AU4" s="79" t="str">
        <f>IF(Data_Background!AU4="","",(IF($B$3="On",IF(Data_Background!AU4=0,0,Data_Background!AU4-SMALL(Data_Background!$C4:$AZ4,COUNTIF(Data_Background!$C4:$AZ4,0)+1)),Data_Background!AU4)))</f>
        <v/>
      </c>
      <c r="AV4" s="79" t="str">
        <f>IF(Data_Background!AV4="","",(IF($B$3="On",IF(Data_Background!AV4=0,0,Data_Background!AV4-SMALL(Data_Background!$C4:$AZ4,COUNTIF(Data_Background!$C4:$AZ4,0)+1)),Data_Background!AV4)))</f>
        <v/>
      </c>
      <c r="AW4" s="79" t="str">
        <f>IF(Data_Background!AW4="","",(IF($B$3="On",IF(Data_Background!AW4=0,0,Data_Background!AW4-SMALL(Data_Background!$C4:$AZ4,COUNTIF(Data_Background!$C4:$AZ4,0)+1)),Data_Background!AW4)))</f>
        <v/>
      </c>
      <c r="AX4" s="79" t="str">
        <f>IF(Data_Background!AX4="","",(IF($B$3="On",IF(Data_Background!AX4=0,0,Data_Background!AX4-SMALL(Data_Background!$C4:$AZ4,COUNTIF(Data_Background!$C4:$AZ4,0)+1)),Data_Background!AX4)))</f>
        <v/>
      </c>
      <c r="AY4" s="79" t="str">
        <f>IF(Data_Background!AY4="","",(IF($B$3="On",IF(Data_Background!AY4=0,0,Data_Background!AY4-SMALL(Data_Background!$C4:$AZ4,COUNTIF(Data_Background!$C4:$AZ4,0)+1)),Data_Background!AY4)))</f>
        <v/>
      </c>
      <c r="AZ4" s="79" t="str">
        <f>IF(Data_Background!AZ4="","",(IF($B$3="On",IF(Data_Background!AZ4=0,0,Data_Background!AZ4-SMALL(Data_Background!$C4:$AZ4,COUNTIF(Data_Background!$C4:$AZ4,0)+1)),Data_Background!AZ4)))</f>
        <v/>
      </c>
      <c r="BA4" s="79"/>
      <c r="BB4" s="79"/>
      <c r="BC4" s="79"/>
      <c r="BD4" s="79"/>
      <c r="BE4" s="79"/>
      <c r="BF4" s="79"/>
      <c r="BG4" s="79"/>
      <c r="BH4" s="79"/>
      <c r="BI4" s="79"/>
      <c r="BJ4" s="79"/>
      <c r="BK4" s="79"/>
      <c r="BL4" s="79"/>
      <c r="BM4" s="79"/>
      <c r="BN4" s="79"/>
      <c r="BO4" s="79"/>
      <c r="BP4" s="79"/>
      <c r="BQ4" s="79"/>
      <c r="BR4" s="79"/>
      <c r="BS4" s="79"/>
      <c r="BT4" s="79"/>
      <c r="BU4" s="79"/>
      <c r="BV4" s="79"/>
      <c r="BW4" s="79"/>
      <c r="BX4" s="79"/>
      <c r="BY4" s="79"/>
      <c r="BZ4" s="79"/>
    </row>
    <row r="5" spans="1:78" x14ac:dyDescent="0.25">
      <c r="A5" s="79">
        <f ca="1">Data_Initial!A5</f>
        <v>1</v>
      </c>
      <c r="B5" s="79" t="str">
        <f ca="1">Data_Initial!B5</f>
        <v>B1</v>
      </c>
      <c r="C5" s="79">
        <f ca="1">IF(Data_Background!C5="","",(IF($B$3="On",IF(Data_Background!C5=0,0,Data_Background!C5-SMALL(Data_Background!$C5:$AZ5,COUNTIF(Data_Background!$C5:$AZ5,0)+1)),Data_Background!C5)))</f>
        <v>6.0285627329335298</v>
      </c>
      <c r="D5" s="79">
        <f ca="1">IF(Data_Background!D5="","",(IF($B$3="On",IF(Data_Background!D5=0,0,Data_Background!D5-SMALL(Data_Background!$C5:$AZ5,COUNTIF(Data_Background!$C5:$AZ5,0)+1)),Data_Background!D5)))</f>
        <v>4.7043578331331295</v>
      </c>
      <c r="E5" s="79">
        <f ca="1">IF(Data_Background!E5="","",(IF($B$3="On",IF(Data_Background!E5=0,0,Data_Background!E5-SMALL(Data_Background!$C5:$AZ5,COUNTIF(Data_Background!$C5:$AZ5,0)+1)),Data_Background!E5)))</f>
        <v>2.9984947412265868</v>
      </c>
      <c r="F5" s="79">
        <f ca="1">IF(Data_Background!F5="","",(IF($B$3="On",IF(Data_Background!F5=0,0,Data_Background!F5-SMALL(Data_Background!$C5:$AZ5,COUNTIF(Data_Background!$C5:$AZ5,0)+1)),Data_Background!F5)))</f>
        <v>2.110914230234811</v>
      </c>
      <c r="G5" s="79">
        <f ca="1">IF(Data_Background!G5="","",(IF($B$3="On",IF(Data_Background!G5=0,0,Data_Background!G5-SMALL(Data_Background!$C5:$AZ5,COUNTIF(Data_Background!$C5:$AZ5,0)+1)),Data_Background!G5)))</f>
        <v>1.5144095851615003</v>
      </c>
      <c r="H5" s="79">
        <f ca="1">IF(Data_Background!H5="","",(IF($B$3="On",IF(Data_Background!H5=0,0,Data_Background!H5-SMALL(Data_Background!$C5:$AZ5,COUNTIF(Data_Background!$C5:$AZ5,0)+1)),Data_Background!H5)))</f>
        <v>0</v>
      </c>
      <c r="I5" s="79">
        <f ca="1">IF(Data_Background!I5="","",(IF($B$3="On",IF(Data_Background!I5=0,0,Data_Background!I5-SMALL(Data_Background!$C5:$AZ5,COUNTIF(Data_Background!$C5:$AZ5,0)+1)),Data_Background!I5)))</f>
        <v>0</v>
      </c>
      <c r="J5" s="79">
        <f ca="1">IF(Data_Background!J5="","",(IF($B$3="On",IF(Data_Background!J5=0,0,Data_Background!J5-SMALL(Data_Background!$C5:$AZ5,COUNTIF(Data_Background!$C5:$AZ5,0)+1)),Data_Background!J5)))</f>
        <v>0</v>
      </c>
      <c r="K5" s="79">
        <f ca="1">IF(Data_Background!K5="","",(IF($B$3="On",IF(Data_Background!K5=0,0,Data_Background!K5-SMALL(Data_Background!$C5:$AZ5,COUNTIF(Data_Background!$C5:$AZ5,0)+1)),Data_Background!K5)))</f>
        <v>0</v>
      </c>
      <c r="L5" s="79">
        <f ca="1">IF(Data_Background!L5="","",(IF($B$3="On",IF(Data_Background!L5=0,0,Data_Background!L5-SMALL(Data_Background!$C5:$AZ5,COUNTIF(Data_Background!$C5:$AZ5,0)+1)),Data_Background!L5)))</f>
        <v>0</v>
      </c>
      <c r="M5" s="79">
        <f ca="1">IF(Data_Background!M5="","",(IF($B$3="On",IF(Data_Background!M5=0,0,Data_Background!M5-SMALL(Data_Background!$C5:$AZ5,COUNTIF(Data_Background!$C5:$AZ5,0)+1)),Data_Background!M5)))</f>
        <v>0</v>
      </c>
      <c r="N5" s="79">
        <f ca="1">IF(Data_Background!N5="","",(IF($B$3="On",IF(Data_Background!N5=0,0,Data_Background!N5-SMALL(Data_Background!$C5:$AZ5,COUNTIF(Data_Background!$C5:$AZ5,0)+1)),Data_Background!N5)))</f>
        <v>0</v>
      </c>
      <c r="O5" s="79">
        <f ca="1">IF(Data_Background!O5="","",(IF($B$3="On",IF(Data_Background!O5=0,0,Data_Background!O5-SMALL(Data_Background!$C5:$AZ5,COUNTIF(Data_Background!$C5:$AZ5,0)+1)),Data_Background!O5)))</f>
        <v>0</v>
      </c>
      <c r="P5" s="79">
        <f ca="1">IF(Data_Background!P5="","",(IF($B$3="On",IF(Data_Background!P5=0,0,Data_Background!P5-SMALL(Data_Background!$C5:$AZ5,COUNTIF(Data_Background!$C5:$AZ5,0)+1)),Data_Background!P5)))</f>
        <v>0</v>
      </c>
      <c r="Q5" s="79">
        <f ca="1">IF(Data_Background!Q5="","",(IF($B$3="On",IF(Data_Background!Q5=0,0,Data_Background!Q5-SMALL(Data_Background!$C5:$AZ5,COUNTIF(Data_Background!$C5:$AZ5,0)+1)),Data_Background!Q5)))</f>
        <v>0</v>
      </c>
      <c r="R5" s="79">
        <f ca="1">IF(Data_Background!R5="","",(IF($B$3="On",IF(Data_Background!R5=0,0,Data_Background!R5-SMALL(Data_Background!$C5:$AZ5,COUNTIF(Data_Background!$C5:$AZ5,0)+1)),Data_Background!R5)))</f>
        <v>0</v>
      </c>
      <c r="S5" s="79">
        <f ca="1">IF(Data_Background!S5="","",(IF($B$3="On",IF(Data_Background!S5=0,0,Data_Background!S5-SMALL(Data_Background!$C5:$AZ5,COUNTIF(Data_Background!$C5:$AZ5,0)+1)),Data_Background!S5)))</f>
        <v>0</v>
      </c>
      <c r="T5" s="79">
        <f ca="1">IF(Data_Background!T5="","",(IF($B$3="On",IF(Data_Background!T5=0,0,Data_Background!T5-SMALL(Data_Background!$C5:$AZ5,COUNTIF(Data_Background!$C5:$AZ5,0)+1)),Data_Background!T5)))</f>
        <v>0</v>
      </c>
      <c r="U5" s="79">
        <f ca="1">IF(Data_Background!U5="","",(IF($B$3="On",IF(Data_Background!U5=0,0,Data_Background!U5-SMALL(Data_Background!$C5:$AZ5,COUNTIF(Data_Background!$C5:$AZ5,0)+1)),Data_Background!U5)))</f>
        <v>0</v>
      </c>
      <c r="V5" s="79">
        <f ca="1">IF(Data_Background!V5="","",(IF($B$3="On",IF(Data_Background!V5=0,0,Data_Background!V5-SMALL(Data_Background!$C5:$AZ5,COUNTIF(Data_Background!$C5:$AZ5,0)+1)),Data_Background!V5)))</f>
        <v>7.224209793613376</v>
      </c>
      <c r="W5" s="79">
        <f ca="1">IF(Data_Background!W5="","",(IF($B$3="On",IF(Data_Background!W5=0,0,Data_Background!W5-SMALL(Data_Background!$C5:$AZ5,COUNTIF(Data_Background!$C5:$AZ5,0)+1)),Data_Background!W5)))</f>
        <v>24.367769258695247</v>
      </c>
      <c r="X5" s="79">
        <f ca="1">IF(Data_Background!X5="","",(IF($B$3="On",IF(Data_Background!X5=0,0,Data_Background!X5-SMALL(Data_Background!$C5:$AZ5,COUNTIF(Data_Background!$C5:$AZ5,0)+1)),Data_Background!X5)))</f>
        <v>59.205577922095237</v>
      </c>
      <c r="Y5" s="79">
        <f ca="1">IF(Data_Background!Y5="","",(IF($B$3="On",IF(Data_Background!Y5=0,0,Data_Background!Y5-SMALL(Data_Background!$C5:$AZ5,COUNTIF(Data_Background!$C5:$AZ5,0)+1)),Data_Background!Y5)))</f>
        <v>113.52786274229965</v>
      </c>
      <c r="Z5" s="79">
        <f ca="1">IF(Data_Background!Z5="","",(IF($B$3="On",IF(Data_Background!Z5=0,0,Data_Background!Z5-SMALL(Data_Background!$C5:$AZ5,COUNTIF(Data_Background!$C5:$AZ5,0)+1)),Data_Background!Z5)))</f>
        <v>207.51163854803406</v>
      </c>
      <c r="AA5" s="79">
        <f ca="1">IF(Data_Background!AA5="","",(IF($B$3="On",IF(Data_Background!AA5=0,0,Data_Background!AA5-SMALL(Data_Background!$C5:$AZ5,COUNTIF(Data_Background!$C5:$AZ5,0)+1)),Data_Background!AA5)))</f>
        <v>356.50847449078509</v>
      </c>
      <c r="AB5" s="79">
        <f ca="1">IF(Data_Background!AB5="","",(IF($B$3="On",IF(Data_Background!AB5=0,0,Data_Background!AB5-SMALL(Data_Background!$C5:$AZ5,COUNTIF(Data_Background!$C5:$AZ5,0)+1)),Data_Background!AB5)))</f>
        <v>584.58515111313011</v>
      </c>
      <c r="AC5" s="79">
        <f ca="1">IF(Data_Background!AC5="","",(IF($B$3="On",IF(Data_Background!AC5=0,0,Data_Background!AC5-SMALL(Data_Background!$C5:$AZ5,COUNTIF(Data_Background!$C5:$AZ5,0)+1)),Data_Background!AC5)))</f>
        <v>900.9268978533288</v>
      </c>
      <c r="AD5" s="79">
        <f ca="1">IF(Data_Background!AD5="","",(IF($B$3="On",IF(Data_Background!AD5=0,0,Data_Background!AD5-SMALL(Data_Background!$C5:$AZ5,COUNTIF(Data_Background!$C5:$AZ5,0)+1)),Data_Background!AD5)))</f>
        <v>1291.6718651039362</v>
      </c>
      <c r="AE5" s="79">
        <f ca="1">IF(Data_Background!AE5="","",(IF($B$3="On",IF(Data_Background!AE5=0,0,Data_Background!AE5-SMALL(Data_Background!$C5:$AZ5,COUNTIF(Data_Background!$C5:$AZ5,0)+1)),Data_Background!AE5)))</f>
        <v>1704.6618031968471</v>
      </c>
      <c r="AF5" s="79">
        <f ca="1">IF(Data_Background!AF5="","",(IF($B$3="On",IF(Data_Background!AF5=0,0,Data_Background!AF5-SMALL(Data_Background!$C5:$AZ5,COUNTIF(Data_Background!$C5:$AZ5,0)+1)),Data_Background!AF5)))</f>
        <v>2077.6593451025574</v>
      </c>
      <c r="AG5" s="79">
        <f ca="1">IF(Data_Background!AG5="","",(IF($B$3="On",IF(Data_Background!AG5=0,0,Data_Background!AG5-SMALL(Data_Background!$C5:$AZ5,COUNTIF(Data_Background!$C5:$AZ5,0)+1)),Data_Background!AG5)))</f>
        <v>2367.7427842861075</v>
      </c>
      <c r="AH5" s="79">
        <f ca="1">IF(Data_Background!AH5="","",(IF($B$3="On",IF(Data_Background!AH5=0,0,Data_Background!AH5-SMALL(Data_Background!$C5:$AZ5,COUNTIF(Data_Background!$C5:$AZ5,0)+1)),Data_Background!AH5)))</f>
        <v>2569.4231526419035</v>
      </c>
      <c r="AI5" s="79">
        <f ca="1">IF(Data_Background!AI5="","",(IF($B$3="On",IF(Data_Background!AI5=0,0,Data_Background!AI5-SMALL(Data_Background!$C5:$AZ5,COUNTIF(Data_Background!$C5:$AZ5,0)+1)),Data_Background!AI5)))</f>
        <v>2708.755259290187</v>
      </c>
      <c r="AJ5" s="79">
        <f ca="1">IF(Data_Background!AJ5="","",(IF($B$3="On",IF(Data_Background!AJ5=0,0,Data_Background!AJ5-SMALL(Data_Background!$C5:$AZ5,COUNTIF(Data_Background!$C5:$AZ5,0)+1)),Data_Background!AJ5)))</f>
        <v>2814.0001194868832</v>
      </c>
      <c r="AK5" s="79">
        <f ca="1">IF(Data_Background!AK5="","",(IF($B$3="On",IF(Data_Background!AK5=0,0,Data_Background!AK5-SMALL(Data_Background!$C5:$AZ5,COUNTIF(Data_Background!$C5:$AZ5,0)+1)),Data_Background!AK5)))</f>
        <v>2901.6850192765969</v>
      </c>
      <c r="AL5" s="79">
        <f ca="1">IF(Data_Background!AL5="","",(IF($B$3="On",IF(Data_Background!AL5=0,0,Data_Background!AL5-SMALL(Data_Background!$C5:$AZ5,COUNTIF(Data_Background!$C5:$AZ5,0)+1)),Data_Background!AL5)))</f>
        <v>2972.4956654450802</v>
      </c>
      <c r="AM5" s="79">
        <f ca="1">IF(Data_Background!AM5="","",(IF($B$3="On",IF(Data_Background!AM5=0,0,Data_Background!AM5-SMALL(Data_Background!$C5:$AZ5,COUNTIF(Data_Background!$C5:$AZ5,0)+1)),Data_Background!AM5)))</f>
        <v>3028.5446814917273</v>
      </c>
      <c r="AN5" s="79">
        <f ca="1">IF(Data_Background!AN5="","",(IF($B$3="On",IF(Data_Background!AN5=0,0,Data_Background!AN5-SMALL(Data_Background!$C5:$AZ5,COUNTIF(Data_Background!$C5:$AZ5,0)+1)),Data_Background!AN5)))</f>
        <v>3071.6653061630668</v>
      </c>
      <c r="AO5" s="79">
        <f ca="1">IF(Data_Background!AO5="","",(IF($B$3="On",IF(Data_Background!AO5=0,0,Data_Background!AO5-SMALL(Data_Background!$C5:$AZ5,COUNTIF(Data_Background!$C5:$AZ5,0)+1)),Data_Background!AO5)))</f>
        <v>3103.2951916892239</v>
      </c>
      <c r="AP5" s="79">
        <f ca="1">IF(Data_Background!AP5="","",(IF($B$3="On",IF(Data_Background!AP5=0,0,Data_Background!AP5-SMALL(Data_Background!$C5:$AZ5,COUNTIF(Data_Background!$C5:$AZ5,0)+1)),Data_Background!AP5)))</f>
        <v>3116.9584521554234</v>
      </c>
      <c r="AQ5" s="79" t="str">
        <f>IF(Data_Background!AQ5="","",(IF($B$3="On",IF(Data_Background!AQ5=0,0,Data_Background!AQ5-SMALL(Data_Background!$C5:$AZ5,COUNTIF(Data_Background!$C5:$AZ5,0)+1)),Data_Background!AQ5)))</f>
        <v/>
      </c>
      <c r="AR5" s="79" t="str">
        <f>IF(Data_Background!AR5="","",(IF($B$3="On",IF(Data_Background!AR5=0,0,Data_Background!AR5-SMALL(Data_Background!$C5:$AZ5,COUNTIF(Data_Background!$C5:$AZ5,0)+1)),Data_Background!AR5)))</f>
        <v/>
      </c>
      <c r="AS5" s="79" t="str">
        <f>IF(Data_Background!AS5="","",(IF($B$3="On",IF(Data_Background!AS5=0,0,Data_Background!AS5-SMALL(Data_Background!$C5:$AZ5,COUNTIF(Data_Background!$C5:$AZ5,0)+1)),Data_Background!AS5)))</f>
        <v/>
      </c>
      <c r="AT5" s="79" t="str">
        <f>IF(Data_Background!AT5="","",(IF($B$3="On",IF(Data_Background!AT5=0,0,Data_Background!AT5-SMALL(Data_Background!$C5:$AZ5,COUNTIF(Data_Background!$C5:$AZ5,0)+1)),Data_Background!AT5)))</f>
        <v/>
      </c>
      <c r="AU5" s="79" t="str">
        <f>IF(Data_Background!AU5="","",(IF($B$3="On",IF(Data_Background!AU5=0,0,Data_Background!AU5-SMALL(Data_Background!$C5:$AZ5,COUNTIF(Data_Background!$C5:$AZ5,0)+1)),Data_Background!AU5)))</f>
        <v/>
      </c>
      <c r="AV5" s="79" t="str">
        <f>IF(Data_Background!AV5="","",(IF($B$3="On",IF(Data_Background!AV5=0,0,Data_Background!AV5-SMALL(Data_Background!$C5:$AZ5,COUNTIF(Data_Background!$C5:$AZ5,0)+1)),Data_Background!AV5)))</f>
        <v/>
      </c>
      <c r="AW5" s="79" t="str">
        <f>IF(Data_Background!AW5="","",(IF($B$3="On",IF(Data_Background!AW5=0,0,Data_Background!AW5-SMALL(Data_Background!$C5:$AZ5,COUNTIF(Data_Background!$C5:$AZ5,0)+1)),Data_Background!AW5)))</f>
        <v/>
      </c>
      <c r="AX5" s="79" t="str">
        <f>IF(Data_Background!AX5="","",(IF($B$3="On",IF(Data_Background!AX5=0,0,Data_Background!AX5-SMALL(Data_Background!$C5:$AZ5,COUNTIF(Data_Background!$C5:$AZ5,0)+1)),Data_Background!AX5)))</f>
        <v/>
      </c>
      <c r="AY5" s="79" t="str">
        <f>IF(Data_Background!AY5="","",(IF($B$3="On",IF(Data_Background!AY5=0,0,Data_Background!AY5-SMALL(Data_Background!$C5:$AZ5,COUNTIF(Data_Background!$C5:$AZ5,0)+1)),Data_Background!AY5)))</f>
        <v/>
      </c>
      <c r="AZ5" s="79" t="str">
        <f>IF(Data_Background!AZ5="","",(IF($B$3="On",IF(Data_Background!AZ5=0,0,Data_Background!AZ5-SMALL(Data_Background!$C5:$AZ5,COUNTIF(Data_Background!$C5:$AZ5,0)+1)),Data_Background!AZ5)))</f>
        <v/>
      </c>
      <c r="BA5" s="79"/>
      <c r="BB5" s="79"/>
      <c r="BC5" s="79"/>
      <c r="BD5" s="79"/>
      <c r="BE5" s="79"/>
      <c r="BF5" s="79"/>
      <c r="BG5" s="79"/>
      <c r="BH5" s="79"/>
      <c r="BI5" s="79"/>
      <c r="BJ5" s="79"/>
      <c r="BK5" s="79"/>
      <c r="BL5" s="79"/>
      <c r="BM5" s="79"/>
      <c r="BN5" s="79"/>
      <c r="BO5" s="79"/>
      <c r="BP5" s="79"/>
      <c r="BQ5" s="79"/>
      <c r="BR5" s="79"/>
      <c r="BS5" s="79"/>
      <c r="BT5" s="79"/>
      <c r="BU5" s="79"/>
      <c r="BV5" s="79"/>
      <c r="BW5" s="79"/>
      <c r="BX5" s="79"/>
      <c r="BY5" s="79"/>
      <c r="BZ5" s="79"/>
    </row>
    <row r="6" spans="1:78" x14ac:dyDescent="0.25">
      <c r="A6" s="79">
        <f ca="1">Data_Initial!A6</f>
        <v>1</v>
      </c>
      <c r="B6" s="79" t="str">
        <f ca="1">Data_Initial!B6</f>
        <v>C1</v>
      </c>
      <c r="C6" s="79">
        <f ca="1">IF(Data_Background!C6="","",(IF($B$3="On",IF(Data_Background!C6=0,0,Data_Background!C6-SMALL(Data_Background!$C6:$AZ6,COUNTIF(Data_Background!$C6:$AZ6,0)+1)),Data_Background!C6)))</f>
        <v>10.871593042549872</v>
      </c>
      <c r="D6" s="79">
        <f ca="1">IF(Data_Background!D6="","",(IF($B$3="On",IF(Data_Background!D6=0,0,Data_Background!D6-SMALL(Data_Background!$C6:$AZ6,COUNTIF(Data_Background!$C6:$AZ6,0)+1)),Data_Background!D6)))</f>
        <v>8.9455838328614519</v>
      </c>
      <c r="E6" s="79">
        <f ca="1">IF(Data_Background!E6="","",(IF($B$3="On",IF(Data_Background!E6=0,0,Data_Background!E6-SMALL(Data_Background!$C6:$AZ6,COUNTIF(Data_Background!$C6:$AZ6,0)+1)),Data_Background!E6)))</f>
        <v>5.7199261248571522</v>
      </c>
      <c r="F6" s="79">
        <f ca="1">IF(Data_Background!F6="","",(IF($B$3="On",IF(Data_Background!F6=0,0,Data_Background!F6-SMALL(Data_Background!$C6:$AZ6,COUNTIF(Data_Background!$C6:$AZ6,0)+1)),Data_Background!F6)))</f>
        <v>1.8990904696473359</v>
      </c>
      <c r="G6" s="79">
        <f ca="1">IF(Data_Background!G6="","",(IF($B$3="On",IF(Data_Background!G6=0,0,Data_Background!G6-SMALL(Data_Background!$C6:$AZ6,COUNTIF(Data_Background!$C6:$AZ6,0)+1)),Data_Background!G6)))</f>
        <v>0.7291073160951469</v>
      </c>
      <c r="H6" s="79">
        <f ca="1">IF(Data_Background!H6="","",(IF($B$3="On",IF(Data_Background!H6=0,0,Data_Background!H6-SMALL(Data_Background!$C6:$AZ6,COUNTIF(Data_Background!$C6:$AZ6,0)+1)),Data_Background!H6)))</f>
        <v>0</v>
      </c>
      <c r="I6" s="79">
        <f ca="1">IF(Data_Background!I6="","",(IF($B$3="On",IF(Data_Background!I6=0,0,Data_Background!I6-SMALL(Data_Background!$C6:$AZ6,COUNTIF(Data_Background!$C6:$AZ6,0)+1)),Data_Background!I6)))</f>
        <v>0</v>
      </c>
      <c r="J6" s="79">
        <f ca="1">IF(Data_Background!J6="","",(IF($B$3="On",IF(Data_Background!J6=0,0,Data_Background!J6-SMALL(Data_Background!$C6:$AZ6,COUNTIF(Data_Background!$C6:$AZ6,0)+1)),Data_Background!J6)))</f>
        <v>0</v>
      </c>
      <c r="K6" s="79">
        <f ca="1">IF(Data_Background!K6="","",(IF($B$3="On",IF(Data_Background!K6=0,0,Data_Background!K6-SMALL(Data_Background!$C6:$AZ6,COUNTIF(Data_Background!$C6:$AZ6,0)+1)),Data_Background!K6)))</f>
        <v>0</v>
      </c>
      <c r="L6" s="79">
        <f ca="1">IF(Data_Background!L6="","",(IF($B$3="On",IF(Data_Background!L6=0,0,Data_Background!L6-SMALL(Data_Background!$C6:$AZ6,COUNTIF(Data_Background!$C6:$AZ6,0)+1)),Data_Background!L6)))</f>
        <v>0</v>
      </c>
      <c r="M6" s="79">
        <f ca="1">IF(Data_Background!M6="","",(IF($B$3="On",IF(Data_Background!M6=0,0,Data_Background!M6-SMALL(Data_Background!$C6:$AZ6,COUNTIF(Data_Background!$C6:$AZ6,0)+1)),Data_Background!M6)))</f>
        <v>0</v>
      </c>
      <c r="N6" s="79">
        <f ca="1">IF(Data_Background!N6="","",(IF($B$3="On",IF(Data_Background!N6=0,0,Data_Background!N6-SMALL(Data_Background!$C6:$AZ6,COUNTIF(Data_Background!$C6:$AZ6,0)+1)),Data_Background!N6)))</f>
        <v>0</v>
      </c>
      <c r="O6" s="79">
        <f ca="1">IF(Data_Background!O6="","",(IF($B$3="On",IF(Data_Background!O6=0,0,Data_Background!O6-SMALL(Data_Background!$C6:$AZ6,COUNTIF(Data_Background!$C6:$AZ6,0)+1)),Data_Background!O6)))</f>
        <v>0</v>
      </c>
      <c r="P6" s="79">
        <f ca="1">IF(Data_Background!P6="","",(IF($B$3="On",IF(Data_Background!P6=0,0,Data_Background!P6-SMALL(Data_Background!$C6:$AZ6,COUNTIF(Data_Background!$C6:$AZ6,0)+1)),Data_Background!P6)))</f>
        <v>0</v>
      </c>
      <c r="Q6" s="79">
        <f ca="1">IF(Data_Background!Q6="","",(IF($B$3="On",IF(Data_Background!Q6=0,0,Data_Background!Q6-SMALL(Data_Background!$C6:$AZ6,COUNTIF(Data_Background!$C6:$AZ6,0)+1)),Data_Background!Q6)))</f>
        <v>0</v>
      </c>
      <c r="R6" s="79">
        <f ca="1">IF(Data_Background!R6="","",(IF($B$3="On",IF(Data_Background!R6=0,0,Data_Background!R6-SMALL(Data_Background!$C6:$AZ6,COUNTIF(Data_Background!$C6:$AZ6,0)+1)),Data_Background!R6)))</f>
        <v>0</v>
      </c>
      <c r="S6" s="79">
        <f ca="1">IF(Data_Background!S6="","",(IF($B$3="On",IF(Data_Background!S6=0,0,Data_Background!S6-SMALL(Data_Background!$C6:$AZ6,COUNTIF(Data_Background!$C6:$AZ6,0)+1)),Data_Background!S6)))</f>
        <v>0</v>
      </c>
      <c r="T6" s="79">
        <f ca="1">IF(Data_Background!T6="","",(IF($B$3="On",IF(Data_Background!T6=0,0,Data_Background!T6-SMALL(Data_Background!$C6:$AZ6,COUNTIF(Data_Background!$C6:$AZ6,0)+1)),Data_Background!T6)))</f>
        <v>0</v>
      </c>
      <c r="U6" s="79">
        <f ca="1">IF(Data_Background!U6="","",(IF($B$3="On",IF(Data_Background!U6=0,0,Data_Background!U6-SMALL(Data_Background!$C6:$AZ6,COUNTIF(Data_Background!$C6:$AZ6,0)+1)),Data_Background!U6)))</f>
        <v>0</v>
      </c>
      <c r="V6" s="79">
        <f ca="1">IF(Data_Background!V6="","",(IF($B$3="On",IF(Data_Background!V6=0,0,Data_Background!V6-SMALL(Data_Background!$C6:$AZ6,COUNTIF(Data_Background!$C6:$AZ6,0)+1)),Data_Background!V6)))</f>
        <v>0</v>
      </c>
      <c r="W6" s="79">
        <f ca="1">IF(Data_Background!W6="","",(IF($B$3="On",IF(Data_Background!W6=0,0,Data_Background!W6-SMALL(Data_Background!$C6:$AZ6,COUNTIF(Data_Background!$C6:$AZ6,0)+1)),Data_Background!W6)))</f>
        <v>0</v>
      </c>
      <c r="X6" s="79">
        <f ca="1">IF(Data_Background!X6="","",(IF($B$3="On",IF(Data_Background!X6=0,0,Data_Background!X6-SMALL(Data_Background!$C6:$AZ6,COUNTIF(Data_Background!$C6:$AZ6,0)+1)),Data_Background!X6)))</f>
        <v>0</v>
      </c>
      <c r="Y6" s="79">
        <f ca="1">IF(Data_Background!Y6="","",(IF($B$3="On",IF(Data_Background!Y6=0,0,Data_Background!Y6-SMALL(Data_Background!$C6:$AZ6,COUNTIF(Data_Background!$C6:$AZ6,0)+1)),Data_Background!Y6)))</f>
        <v>9.0318557174675149</v>
      </c>
      <c r="Z6" s="79">
        <f ca="1">IF(Data_Background!Z6="","",(IF($B$3="On",IF(Data_Background!Z6=0,0,Data_Background!Z6-SMALL(Data_Background!$C6:$AZ6,COUNTIF(Data_Background!$C6:$AZ6,0)+1)),Data_Background!Z6)))</f>
        <v>28.786429685211864</v>
      </c>
      <c r="AA6" s="79">
        <f ca="1">IF(Data_Background!AA6="","",(IF($B$3="On",IF(Data_Background!AA6=0,0,Data_Background!AA6-SMALL(Data_Background!$C6:$AZ6,COUNTIF(Data_Background!$C6:$AZ6,0)+1)),Data_Background!AA6)))</f>
        <v>70.063023029921183</v>
      </c>
      <c r="AB6" s="79">
        <f ca="1">IF(Data_Background!AB6="","",(IF($B$3="On",IF(Data_Background!AB6=0,0,Data_Background!AB6-SMALL(Data_Background!$C6:$AZ6,COUNTIF(Data_Background!$C6:$AZ6,0)+1)),Data_Background!AB6)))</f>
        <v>144.97136535090911</v>
      </c>
      <c r="AC6" s="79">
        <f ca="1">IF(Data_Background!AC6="","",(IF($B$3="On",IF(Data_Background!AC6=0,0,Data_Background!AC6-SMALL(Data_Background!$C6:$AZ6,COUNTIF(Data_Background!$C6:$AZ6,0)+1)),Data_Background!AC6)))</f>
        <v>289.10124023844691</v>
      </c>
      <c r="AD6" s="79">
        <f ca="1">IF(Data_Background!AD6="","",(IF($B$3="On",IF(Data_Background!AD6=0,0,Data_Background!AD6-SMALL(Data_Background!$C6:$AZ6,COUNTIF(Data_Background!$C6:$AZ6,0)+1)),Data_Background!AD6)))</f>
        <v>538.93017724655749</v>
      </c>
      <c r="AE6" s="79">
        <f ca="1">IF(Data_Background!AE6="","",(IF($B$3="On",IF(Data_Background!AE6=0,0,Data_Background!AE6-SMALL(Data_Background!$C6:$AZ6,COUNTIF(Data_Background!$C6:$AZ6,0)+1)),Data_Background!AE6)))</f>
        <v>941.13146127336086</v>
      </c>
      <c r="AF6" s="79">
        <f ca="1">IF(Data_Background!AF6="","",(IF($B$3="On",IF(Data_Background!AF6=0,0,Data_Background!AF6-SMALL(Data_Background!$C6:$AZ6,COUNTIF(Data_Background!$C6:$AZ6,0)+1)),Data_Background!AF6)))</f>
        <v>1468.93589271112</v>
      </c>
      <c r="AG6" s="79">
        <f ca="1">IF(Data_Background!AG6="","",(IF($B$3="On",IF(Data_Background!AG6=0,0,Data_Background!AG6-SMALL(Data_Background!$C6:$AZ6,COUNTIF(Data_Background!$C6:$AZ6,0)+1)),Data_Background!AG6)))</f>
        <v>2043.3470912177486</v>
      </c>
      <c r="AH6" s="79">
        <f ca="1">IF(Data_Background!AH6="","",(IF($B$3="On",IF(Data_Background!AH6=0,0,Data_Background!AH6-SMALL(Data_Background!$C6:$AZ6,COUNTIF(Data_Background!$C6:$AZ6,0)+1)),Data_Background!AH6)))</f>
        <v>2548.6532490005884</v>
      </c>
      <c r="AI6" s="79">
        <f ca="1">IF(Data_Background!AI6="","",(IF($B$3="On",IF(Data_Background!AI6=0,0,Data_Background!AI6-SMALL(Data_Background!$C6:$AZ6,COUNTIF(Data_Background!$C6:$AZ6,0)+1)),Data_Background!AI6)))</f>
        <v>2922.7126129997614</v>
      </c>
      <c r="AJ6" s="79">
        <f ca="1">IF(Data_Background!AJ6="","",(IF($B$3="On",IF(Data_Background!AJ6=0,0,Data_Background!AJ6-SMALL(Data_Background!$C6:$AZ6,COUNTIF(Data_Background!$C6:$AZ6,0)+1)),Data_Background!AJ6)))</f>
        <v>3162.5732210765718</v>
      </c>
      <c r="AK6" s="79">
        <f ca="1">IF(Data_Background!AK6="","",(IF($B$3="On",IF(Data_Background!AK6=0,0,Data_Background!AK6-SMALL(Data_Background!$C6:$AZ6,COUNTIF(Data_Background!$C6:$AZ6,0)+1)),Data_Background!AK6)))</f>
        <v>3302.3396345903052</v>
      </c>
      <c r="AL6" s="79">
        <f ca="1">IF(Data_Background!AL6="","",(IF($B$3="On",IF(Data_Background!AL6=0,0,Data_Background!AL6-SMALL(Data_Background!$C6:$AZ6,COUNTIF(Data_Background!$C6:$AZ6,0)+1)),Data_Background!AL6)))</f>
        <v>3386.612963798545</v>
      </c>
      <c r="AM6" s="79">
        <f ca="1">IF(Data_Background!AM6="","",(IF($B$3="On",IF(Data_Background!AM6=0,0,Data_Background!AM6-SMALL(Data_Background!$C6:$AZ6,COUNTIF(Data_Background!$C6:$AZ6,0)+1)),Data_Background!AM6)))</f>
        <v>3444.8212300254886</v>
      </c>
      <c r="AN6" s="79">
        <f ca="1">IF(Data_Background!AN6="","",(IF($B$3="On",IF(Data_Background!AN6=0,0,Data_Background!AN6-SMALL(Data_Background!$C6:$AZ6,COUNTIF(Data_Background!$C6:$AZ6,0)+1)),Data_Background!AN6)))</f>
        <v>3489.7124514081383</v>
      </c>
      <c r="AO6" s="79">
        <f ca="1">IF(Data_Background!AO6="","",(IF($B$3="On",IF(Data_Background!AO6=0,0,Data_Background!AO6-SMALL(Data_Background!$C6:$AZ6,COUNTIF(Data_Background!$C6:$AZ6,0)+1)),Data_Background!AO6)))</f>
        <v>3522.8277852045185</v>
      </c>
      <c r="AP6" s="79">
        <f ca="1">IF(Data_Background!AP6="","",(IF($B$3="On",IF(Data_Background!AP6=0,0,Data_Background!AP6-SMALL(Data_Background!$C6:$AZ6,COUNTIF(Data_Background!$C6:$AZ6,0)+1)),Data_Background!AP6)))</f>
        <v>3537.6582922227149</v>
      </c>
      <c r="AQ6" s="79" t="str">
        <f>IF(Data_Background!AQ6="","",(IF($B$3="On",IF(Data_Background!AQ6=0,0,Data_Background!AQ6-SMALL(Data_Background!$C6:$AZ6,COUNTIF(Data_Background!$C6:$AZ6,0)+1)),Data_Background!AQ6)))</f>
        <v/>
      </c>
      <c r="AR6" s="79" t="str">
        <f>IF(Data_Background!AR6="","",(IF($B$3="On",IF(Data_Background!AR6=0,0,Data_Background!AR6-SMALL(Data_Background!$C6:$AZ6,COUNTIF(Data_Background!$C6:$AZ6,0)+1)),Data_Background!AR6)))</f>
        <v/>
      </c>
      <c r="AS6" s="79" t="str">
        <f>IF(Data_Background!AS6="","",(IF($B$3="On",IF(Data_Background!AS6=0,0,Data_Background!AS6-SMALL(Data_Background!$C6:$AZ6,COUNTIF(Data_Background!$C6:$AZ6,0)+1)),Data_Background!AS6)))</f>
        <v/>
      </c>
      <c r="AT6" s="79" t="str">
        <f>IF(Data_Background!AT6="","",(IF($B$3="On",IF(Data_Background!AT6=0,0,Data_Background!AT6-SMALL(Data_Background!$C6:$AZ6,COUNTIF(Data_Background!$C6:$AZ6,0)+1)),Data_Background!AT6)))</f>
        <v/>
      </c>
      <c r="AU6" s="79" t="str">
        <f>IF(Data_Background!AU6="","",(IF($B$3="On",IF(Data_Background!AU6=0,0,Data_Background!AU6-SMALL(Data_Background!$C6:$AZ6,COUNTIF(Data_Background!$C6:$AZ6,0)+1)),Data_Background!AU6)))</f>
        <v/>
      </c>
      <c r="AV6" s="79" t="str">
        <f>IF(Data_Background!AV6="","",(IF($B$3="On",IF(Data_Background!AV6=0,0,Data_Background!AV6-SMALL(Data_Background!$C6:$AZ6,COUNTIF(Data_Background!$C6:$AZ6,0)+1)),Data_Background!AV6)))</f>
        <v/>
      </c>
      <c r="AW6" s="79" t="str">
        <f>IF(Data_Background!AW6="","",(IF($B$3="On",IF(Data_Background!AW6=0,0,Data_Background!AW6-SMALL(Data_Background!$C6:$AZ6,COUNTIF(Data_Background!$C6:$AZ6,0)+1)),Data_Background!AW6)))</f>
        <v/>
      </c>
      <c r="AX6" s="79" t="str">
        <f>IF(Data_Background!AX6="","",(IF($B$3="On",IF(Data_Background!AX6=0,0,Data_Background!AX6-SMALL(Data_Background!$C6:$AZ6,COUNTIF(Data_Background!$C6:$AZ6,0)+1)),Data_Background!AX6)))</f>
        <v/>
      </c>
      <c r="AY6" s="79" t="str">
        <f>IF(Data_Background!AY6="","",(IF($B$3="On",IF(Data_Background!AY6=0,0,Data_Background!AY6-SMALL(Data_Background!$C6:$AZ6,COUNTIF(Data_Background!$C6:$AZ6,0)+1)),Data_Background!AY6)))</f>
        <v/>
      </c>
      <c r="AZ6" s="79" t="str">
        <f>IF(Data_Background!AZ6="","",(IF($B$3="On",IF(Data_Background!AZ6=0,0,Data_Background!AZ6-SMALL(Data_Background!$C6:$AZ6,COUNTIF(Data_Background!$C6:$AZ6,0)+1)),Data_Background!AZ6)))</f>
        <v/>
      </c>
      <c r="BA6" s="79"/>
      <c r="BB6" s="79"/>
      <c r="BC6" s="79"/>
      <c r="BD6" s="79"/>
      <c r="BE6" s="79"/>
      <c r="BF6" s="79"/>
      <c r="BG6" s="79"/>
      <c r="BH6" s="79"/>
      <c r="BI6" s="79"/>
      <c r="BJ6" s="79"/>
      <c r="BK6" s="79"/>
      <c r="BL6" s="79"/>
      <c r="BM6" s="79"/>
      <c r="BN6" s="79"/>
      <c r="BO6" s="79"/>
      <c r="BP6" s="79"/>
      <c r="BQ6" s="79"/>
      <c r="BR6" s="79"/>
      <c r="BS6" s="79"/>
      <c r="BT6" s="79"/>
      <c r="BU6" s="79"/>
      <c r="BV6" s="79"/>
      <c r="BW6" s="79"/>
      <c r="BX6" s="79"/>
      <c r="BY6" s="79"/>
      <c r="BZ6" s="79"/>
    </row>
    <row r="7" spans="1:78" x14ac:dyDescent="0.25">
      <c r="A7" s="79">
        <f ca="1">Data_Initial!A7</f>
        <v>1</v>
      </c>
      <c r="B7" s="79" t="str">
        <f ca="1">Data_Initial!B7</f>
        <v>D1</v>
      </c>
      <c r="C7" s="79">
        <f ca="1">IF(Data_Background!C7="","",(IF($B$3="On",IF(Data_Background!C7=0,0,Data_Background!C7-SMALL(Data_Background!$C7:$AZ7,COUNTIF(Data_Background!$C7:$AZ7,0)+1)),Data_Background!C7)))</f>
        <v>7.6691426708796548</v>
      </c>
      <c r="D7" s="79">
        <f ca="1">IF(Data_Background!D7="","",(IF($B$3="On",IF(Data_Background!D7=0,0,Data_Background!D7-SMALL(Data_Background!$C7:$AZ7,COUNTIF(Data_Background!$C7:$AZ7,0)+1)),Data_Background!D7)))</f>
        <v>5.0062033150782987</v>
      </c>
      <c r="E7" s="79">
        <f ca="1">IF(Data_Background!E7="","",(IF($B$3="On",IF(Data_Background!E7=0,0,Data_Background!E7-SMALL(Data_Background!$C7:$AZ7,COUNTIF(Data_Background!$C7:$AZ7,0)+1)),Data_Background!E7)))</f>
        <v>3.2723388401677886</v>
      </c>
      <c r="F7" s="79">
        <f ca="1">IF(Data_Background!F7="","",(IF($B$3="On",IF(Data_Background!F7=0,0,Data_Background!F7-SMALL(Data_Background!$C7:$AZ7,COUNTIF(Data_Background!$C7:$AZ7,0)+1)),Data_Background!F7)))</f>
        <v>0</v>
      </c>
      <c r="G7" s="79">
        <f ca="1">IF(Data_Background!G7="","",(IF($B$3="On",IF(Data_Background!G7=0,0,Data_Background!G7-SMALL(Data_Background!$C7:$AZ7,COUNTIF(Data_Background!$C7:$AZ7,0)+1)),Data_Background!G7)))</f>
        <v>1.024565879539296</v>
      </c>
      <c r="H7" s="79">
        <f ca="1">IF(Data_Background!H7="","",(IF($B$3="On",IF(Data_Background!H7=0,0,Data_Background!H7-SMALL(Data_Background!$C7:$AZ7,COUNTIF(Data_Background!$C7:$AZ7,0)+1)),Data_Background!H7)))</f>
        <v>0</v>
      </c>
      <c r="I7" s="79">
        <f ca="1">IF(Data_Background!I7="","",(IF($B$3="On",IF(Data_Background!I7=0,0,Data_Background!I7-SMALL(Data_Background!$C7:$AZ7,COUNTIF(Data_Background!$C7:$AZ7,0)+1)),Data_Background!I7)))</f>
        <v>0</v>
      </c>
      <c r="J7" s="79">
        <f ca="1">IF(Data_Background!J7="","",(IF($B$3="On",IF(Data_Background!J7=0,0,Data_Background!J7-SMALL(Data_Background!$C7:$AZ7,COUNTIF(Data_Background!$C7:$AZ7,0)+1)),Data_Background!J7)))</f>
        <v>0</v>
      </c>
      <c r="K7" s="79">
        <f ca="1">IF(Data_Background!K7="","",(IF($B$3="On",IF(Data_Background!K7=0,0,Data_Background!K7-SMALL(Data_Background!$C7:$AZ7,COUNTIF(Data_Background!$C7:$AZ7,0)+1)),Data_Background!K7)))</f>
        <v>0</v>
      </c>
      <c r="L7" s="79">
        <f ca="1">IF(Data_Background!L7="","",(IF($B$3="On",IF(Data_Background!L7=0,0,Data_Background!L7-SMALL(Data_Background!$C7:$AZ7,COUNTIF(Data_Background!$C7:$AZ7,0)+1)),Data_Background!L7)))</f>
        <v>0</v>
      </c>
      <c r="M7" s="79">
        <f ca="1">IF(Data_Background!M7="","",(IF($B$3="On",IF(Data_Background!M7=0,0,Data_Background!M7-SMALL(Data_Background!$C7:$AZ7,COUNTIF(Data_Background!$C7:$AZ7,0)+1)),Data_Background!M7)))</f>
        <v>0</v>
      </c>
      <c r="N7" s="79">
        <f ca="1">IF(Data_Background!N7="","",(IF($B$3="On",IF(Data_Background!N7=0,0,Data_Background!N7-SMALL(Data_Background!$C7:$AZ7,COUNTIF(Data_Background!$C7:$AZ7,0)+1)),Data_Background!N7)))</f>
        <v>0</v>
      </c>
      <c r="O7" s="79">
        <f ca="1">IF(Data_Background!O7="","",(IF($B$3="On",IF(Data_Background!O7=0,0,Data_Background!O7-SMALL(Data_Background!$C7:$AZ7,COUNTIF(Data_Background!$C7:$AZ7,0)+1)),Data_Background!O7)))</f>
        <v>0</v>
      </c>
      <c r="P7" s="79">
        <f ca="1">IF(Data_Background!P7="","",(IF($B$3="On",IF(Data_Background!P7=0,0,Data_Background!P7-SMALL(Data_Background!$C7:$AZ7,COUNTIF(Data_Background!$C7:$AZ7,0)+1)),Data_Background!P7)))</f>
        <v>0</v>
      </c>
      <c r="Q7" s="79">
        <f ca="1">IF(Data_Background!Q7="","",(IF($B$3="On",IF(Data_Background!Q7=0,0,Data_Background!Q7-SMALL(Data_Background!$C7:$AZ7,COUNTIF(Data_Background!$C7:$AZ7,0)+1)),Data_Background!Q7)))</f>
        <v>0</v>
      </c>
      <c r="R7" s="79">
        <f ca="1">IF(Data_Background!R7="","",(IF($B$3="On",IF(Data_Background!R7=0,0,Data_Background!R7-SMALL(Data_Background!$C7:$AZ7,COUNTIF(Data_Background!$C7:$AZ7,0)+1)),Data_Background!R7)))</f>
        <v>0</v>
      </c>
      <c r="S7" s="79">
        <f ca="1">IF(Data_Background!S7="","",(IF($B$3="On",IF(Data_Background!S7=0,0,Data_Background!S7-SMALL(Data_Background!$C7:$AZ7,COUNTIF(Data_Background!$C7:$AZ7,0)+1)),Data_Background!S7)))</f>
        <v>0</v>
      </c>
      <c r="T7" s="79">
        <f ca="1">IF(Data_Background!T7="","",(IF($B$3="On",IF(Data_Background!T7=0,0,Data_Background!T7-SMALL(Data_Background!$C7:$AZ7,COUNTIF(Data_Background!$C7:$AZ7,0)+1)),Data_Background!T7)))</f>
        <v>0</v>
      </c>
      <c r="U7" s="79">
        <f ca="1">IF(Data_Background!U7="","",(IF($B$3="On",IF(Data_Background!U7=0,0,Data_Background!U7-SMALL(Data_Background!$C7:$AZ7,COUNTIF(Data_Background!$C7:$AZ7,0)+1)),Data_Background!U7)))</f>
        <v>0</v>
      </c>
      <c r="V7" s="79">
        <f ca="1">IF(Data_Background!V7="","",(IF($B$3="On",IF(Data_Background!V7=0,0,Data_Background!V7-SMALL(Data_Background!$C7:$AZ7,COUNTIF(Data_Background!$C7:$AZ7,0)+1)),Data_Background!V7)))</f>
        <v>0</v>
      </c>
      <c r="W7" s="79">
        <f ca="1">IF(Data_Background!W7="","",(IF($B$3="On",IF(Data_Background!W7=0,0,Data_Background!W7-SMALL(Data_Background!$C7:$AZ7,COUNTIF(Data_Background!$C7:$AZ7,0)+1)),Data_Background!W7)))</f>
        <v>0</v>
      </c>
      <c r="X7" s="79">
        <f ca="1">IF(Data_Background!X7="","",(IF($B$3="On",IF(Data_Background!X7=0,0,Data_Background!X7-SMALL(Data_Background!$C7:$AZ7,COUNTIF(Data_Background!$C7:$AZ7,0)+1)),Data_Background!X7)))</f>
        <v>3.8653658464275522</v>
      </c>
      <c r="Y7" s="79">
        <f ca="1">IF(Data_Background!Y7="","",(IF($B$3="On",IF(Data_Background!Y7=0,0,Data_Background!Y7-SMALL(Data_Background!$C7:$AZ7,COUNTIF(Data_Background!$C7:$AZ7,0)+1)),Data_Background!Y7)))</f>
        <v>17.636589251829392</v>
      </c>
      <c r="Z7" s="79">
        <f ca="1">IF(Data_Background!Z7="","",(IF($B$3="On",IF(Data_Background!Z7=0,0,Data_Background!Z7-SMALL(Data_Background!$C7:$AZ7,COUNTIF(Data_Background!$C7:$AZ7,0)+1)),Data_Background!Z7)))</f>
        <v>41.353780415826179</v>
      </c>
      <c r="AA7" s="79">
        <f ca="1">IF(Data_Background!AA7="","",(IF($B$3="On",IF(Data_Background!AA7=0,0,Data_Background!AA7-SMALL(Data_Background!$C7:$AZ7,COUNTIF(Data_Background!$C7:$AZ7,0)+1)),Data_Background!AA7)))</f>
        <v>87.858894839776383</v>
      </c>
      <c r="AB7" s="79">
        <f ca="1">IF(Data_Background!AB7="","",(IF($B$3="On",IF(Data_Background!AB7=0,0,Data_Background!AB7-SMALL(Data_Background!$C7:$AZ7,COUNTIF(Data_Background!$C7:$AZ7,0)+1)),Data_Background!AB7)))</f>
        <v>178.46802650369796</v>
      </c>
      <c r="AC7" s="79">
        <f ca="1">IF(Data_Background!AC7="","",(IF($B$3="On",IF(Data_Background!AC7=0,0,Data_Background!AC7-SMALL(Data_Background!$C7:$AZ7,COUNTIF(Data_Background!$C7:$AZ7,0)+1)),Data_Background!AC7)))</f>
        <v>345.62818631981651</v>
      </c>
      <c r="AD7" s="79">
        <f ca="1">IF(Data_Background!AD7="","",(IF($B$3="On",IF(Data_Background!AD7=0,0,Data_Background!AD7-SMALL(Data_Background!$C7:$AZ7,COUNTIF(Data_Background!$C7:$AZ7,0)+1)),Data_Background!AD7)))</f>
        <v>634.01393231629891</v>
      </c>
      <c r="AE7" s="79">
        <f ca="1">IF(Data_Background!AE7="","",(IF($B$3="On",IF(Data_Background!AE7=0,0,Data_Background!AE7-SMALL(Data_Background!$C7:$AZ7,COUNTIF(Data_Background!$C7:$AZ7,0)+1)),Data_Background!AE7)))</f>
        <v>1082.1412114231362</v>
      </c>
      <c r="AF7" s="79">
        <f ca="1">IF(Data_Background!AF7="","",(IF($B$3="On",IF(Data_Background!AF7=0,0,Data_Background!AF7-SMALL(Data_Background!$C7:$AZ7,COUNTIF(Data_Background!$C7:$AZ7,0)+1)),Data_Background!AF7)))</f>
        <v>1652.0344449885481</v>
      </c>
      <c r="AG7" s="79">
        <f ca="1">IF(Data_Background!AG7="","",(IF($B$3="On",IF(Data_Background!AG7=0,0,Data_Background!AG7-SMALL(Data_Background!$C7:$AZ7,COUNTIF(Data_Background!$C7:$AZ7,0)+1)),Data_Background!AG7)))</f>
        <v>2246.9695759040214</v>
      </c>
      <c r="AH7" s="79">
        <f ca="1">IF(Data_Background!AH7="","",(IF($B$3="On",IF(Data_Background!AH7=0,0,Data_Background!AH7-SMALL(Data_Background!$C7:$AZ7,COUNTIF(Data_Background!$C7:$AZ7,0)+1)),Data_Background!AH7)))</f>
        <v>2748.1721701850979</v>
      </c>
      <c r="AI7" s="79">
        <f ca="1">IF(Data_Background!AI7="","",(IF($B$3="On",IF(Data_Background!AI7=0,0,Data_Background!AI7-SMALL(Data_Background!$C7:$AZ7,COUNTIF(Data_Background!$C7:$AZ7,0)+1)),Data_Background!AI7)))</f>
        <v>3104.712059389858</v>
      </c>
      <c r="AJ7" s="79">
        <f ca="1">IF(Data_Background!AJ7="","",(IF($B$3="On",IF(Data_Background!AJ7=0,0,Data_Background!AJ7-SMALL(Data_Background!$C7:$AZ7,COUNTIF(Data_Background!$C7:$AZ7,0)+1)),Data_Background!AJ7)))</f>
        <v>3324.0981290630116</v>
      </c>
      <c r="AK7" s="79">
        <f ca="1">IF(Data_Background!AK7="","",(IF($B$3="On",IF(Data_Background!AK7=0,0,Data_Background!AK7-SMALL(Data_Background!$C7:$AZ7,COUNTIF(Data_Background!$C7:$AZ7,0)+1)),Data_Background!AK7)))</f>
        <v>3448.1586828992845</v>
      </c>
      <c r="AL7" s="79">
        <f ca="1">IF(Data_Background!AL7="","",(IF($B$3="On",IF(Data_Background!AL7=0,0,Data_Background!AL7-SMALL(Data_Background!$C7:$AZ7,COUNTIF(Data_Background!$C7:$AZ7,0)+1)),Data_Background!AL7)))</f>
        <v>3524.908602167865</v>
      </c>
      <c r="AM7" s="79">
        <f ca="1">IF(Data_Background!AM7="","",(IF($B$3="On",IF(Data_Background!AM7=0,0,Data_Background!AM7-SMALL(Data_Background!$C7:$AZ7,COUNTIF(Data_Background!$C7:$AZ7,0)+1)),Data_Background!AM7)))</f>
        <v>3578.9879563584855</v>
      </c>
      <c r="AN7" s="79">
        <f ca="1">IF(Data_Background!AN7="","",(IF($B$3="On",IF(Data_Background!AN7=0,0,Data_Background!AN7-SMALL(Data_Background!$C7:$AZ7,COUNTIF(Data_Background!$C7:$AZ7,0)+1)),Data_Background!AN7)))</f>
        <v>3622.2996175042917</v>
      </c>
      <c r="AO7" s="79">
        <f ca="1">IF(Data_Background!AO7="","",(IF($B$3="On",IF(Data_Background!AO7=0,0,Data_Background!AO7-SMALL(Data_Background!$C7:$AZ7,COUNTIF(Data_Background!$C7:$AZ7,0)+1)),Data_Background!AO7)))</f>
        <v>3656.6179360636015</v>
      </c>
      <c r="AP7" s="79">
        <f ca="1">IF(Data_Background!AP7="","",(IF($B$3="On",IF(Data_Background!AP7=0,0,Data_Background!AP7-SMALL(Data_Background!$C7:$AZ7,COUNTIF(Data_Background!$C7:$AZ7,0)+1)),Data_Background!AP7)))</f>
        <v>3672.7047852852797</v>
      </c>
      <c r="AQ7" s="79" t="str">
        <f>IF(Data_Background!AQ7="","",(IF($B$3="On",IF(Data_Background!AQ7=0,0,Data_Background!AQ7-SMALL(Data_Background!$C7:$AZ7,COUNTIF(Data_Background!$C7:$AZ7,0)+1)),Data_Background!AQ7)))</f>
        <v/>
      </c>
      <c r="AR7" s="79" t="str">
        <f>IF(Data_Background!AR7="","",(IF($B$3="On",IF(Data_Background!AR7=0,0,Data_Background!AR7-SMALL(Data_Background!$C7:$AZ7,COUNTIF(Data_Background!$C7:$AZ7,0)+1)),Data_Background!AR7)))</f>
        <v/>
      </c>
      <c r="AS7" s="79" t="str">
        <f>IF(Data_Background!AS7="","",(IF($B$3="On",IF(Data_Background!AS7=0,0,Data_Background!AS7-SMALL(Data_Background!$C7:$AZ7,COUNTIF(Data_Background!$C7:$AZ7,0)+1)),Data_Background!AS7)))</f>
        <v/>
      </c>
      <c r="AT7" s="79" t="str">
        <f>IF(Data_Background!AT7="","",(IF($B$3="On",IF(Data_Background!AT7=0,0,Data_Background!AT7-SMALL(Data_Background!$C7:$AZ7,COUNTIF(Data_Background!$C7:$AZ7,0)+1)),Data_Background!AT7)))</f>
        <v/>
      </c>
      <c r="AU7" s="79" t="str">
        <f>IF(Data_Background!AU7="","",(IF($B$3="On",IF(Data_Background!AU7=0,0,Data_Background!AU7-SMALL(Data_Background!$C7:$AZ7,COUNTIF(Data_Background!$C7:$AZ7,0)+1)),Data_Background!AU7)))</f>
        <v/>
      </c>
      <c r="AV7" s="79" t="str">
        <f>IF(Data_Background!AV7="","",(IF($B$3="On",IF(Data_Background!AV7=0,0,Data_Background!AV7-SMALL(Data_Background!$C7:$AZ7,COUNTIF(Data_Background!$C7:$AZ7,0)+1)),Data_Background!AV7)))</f>
        <v/>
      </c>
      <c r="AW7" s="79" t="str">
        <f>IF(Data_Background!AW7="","",(IF($B$3="On",IF(Data_Background!AW7=0,0,Data_Background!AW7-SMALL(Data_Background!$C7:$AZ7,COUNTIF(Data_Background!$C7:$AZ7,0)+1)),Data_Background!AW7)))</f>
        <v/>
      </c>
      <c r="AX7" s="79" t="str">
        <f>IF(Data_Background!AX7="","",(IF($B$3="On",IF(Data_Background!AX7=0,0,Data_Background!AX7-SMALL(Data_Background!$C7:$AZ7,COUNTIF(Data_Background!$C7:$AZ7,0)+1)),Data_Background!AX7)))</f>
        <v/>
      </c>
      <c r="AY7" s="79" t="str">
        <f>IF(Data_Background!AY7="","",(IF($B$3="On",IF(Data_Background!AY7=0,0,Data_Background!AY7-SMALL(Data_Background!$C7:$AZ7,COUNTIF(Data_Background!$C7:$AZ7,0)+1)),Data_Background!AY7)))</f>
        <v/>
      </c>
      <c r="AZ7" s="79" t="str">
        <f>IF(Data_Background!AZ7="","",(IF($B$3="On",IF(Data_Background!AZ7=0,0,Data_Background!AZ7-SMALL(Data_Background!$C7:$AZ7,COUNTIF(Data_Background!$C7:$AZ7,0)+1)),Data_Background!AZ7)))</f>
        <v/>
      </c>
      <c r="BA7" s="79"/>
      <c r="BB7" s="79"/>
      <c r="BC7" s="79"/>
      <c r="BD7" s="79"/>
      <c r="BE7" s="79"/>
      <c r="BF7" s="79"/>
      <c r="BG7" s="79"/>
      <c r="BH7" s="79"/>
      <c r="BI7" s="79"/>
      <c r="BJ7" s="79"/>
      <c r="BK7" s="79"/>
      <c r="BL7" s="79"/>
      <c r="BM7" s="79"/>
      <c r="BN7" s="79"/>
      <c r="BO7" s="79"/>
      <c r="BP7" s="79"/>
      <c r="BQ7" s="79"/>
      <c r="BR7" s="79"/>
      <c r="BS7" s="79"/>
      <c r="BT7" s="79"/>
      <c r="BU7" s="79"/>
      <c r="BV7" s="79"/>
      <c r="BW7" s="79"/>
      <c r="BX7" s="79"/>
      <c r="BY7" s="79"/>
      <c r="BZ7" s="79"/>
    </row>
    <row r="8" spans="1:78" x14ac:dyDescent="0.25">
      <c r="A8" s="79">
        <f ca="1">Data_Initial!A8</f>
        <v>1</v>
      </c>
      <c r="B8" s="79" t="str">
        <f ca="1">Data_Initial!B8</f>
        <v>E1</v>
      </c>
      <c r="C8" s="79">
        <f ca="1">IF(Data_Background!C8="","",(IF($B$3="On",IF(Data_Background!C8=0,0,Data_Background!C8-SMALL(Data_Background!$C8:$AZ8,COUNTIF(Data_Background!$C8:$AZ8,0)+1)),Data_Background!C8)))</f>
        <v>26.606474863433093</v>
      </c>
      <c r="D8" s="79">
        <f ca="1">IF(Data_Background!D8="","",(IF($B$3="On",IF(Data_Background!D8=0,0,Data_Background!D8-SMALL(Data_Background!$C8:$AZ8,COUNTIF(Data_Background!$C8:$AZ8,0)+1)),Data_Background!D8)))</f>
        <v>19.618429856573094</v>
      </c>
      <c r="E8" s="79">
        <f ca="1">IF(Data_Background!E8="","",(IF($B$3="On",IF(Data_Background!E8=0,0,Data_Background!E8-SMALL(Data_Background!$C8:$AZ8,COUNTIF(Data_Background!$C8:$AZ8,0)+1)),Data_Background!E8)))</f>
        <v>10.055320948057361</v>
      </c>
      <c r="F8" s="79">
        <f ca="1">IF(Data_Background!F8="","",(IF($B$3="On",IF(Data_Background!F8=0,0,Data_Background!F8-SMALL(Data_Background!$C8:$AZ8,COUNTIF(Data_Background!$C8:$AZ8,0)+1)),Data_Background!F8)))</f>
        <v>0</v>
      </c>
      <c r="G8" s="79">
        <f ca="1">IF(Data_Background!G8="","",(IF($B$3="On",IF(Data_Background!G8=0,0,Data_Background!G8-SMALL(Data_Background!$C8:$AZ8,COUNTIF(Data_Background!$C8:$AZ8,0)+1)),Data_Background!G8)))</f>
        <v>0</v>
      </c>
      <c r="H8" s="79">
        <f ca="1">IF(Data_Background!H8="","",(IF($B$3="On",IF(Data_Background!H8=0,0,Data_Background!H8-SMALL(Data_Background!$C8:$AZ8,COUNTIF(Data_Background!$C8:$AZ8,0)+1)),Data_Background!H8)))</f>
        <v>0</v>
      </c>
      <c r="I8" s="79">
        <f ca="1">IF(Data_Background!I8="","",(IF($B$3="On",IF(Data_Background!I8=0,0,Data_Background!I8-SMALL(Data_Background!$C8:$AZ8,COUNTIF(Data_Background!$C8:$AZ8,0)+1)),Data_Background!I8)))</f>
        <v>0</v>
      </c>
      <c r="J8" s="79">
        <f ca="1">IF(Data_Background!J8="","",(IF($B$3="On",IF(Data_Background!J8=0,0,Data_Background!J8-SMALL(Data_Background!$C8:$AZ8,COUNTIF(Data_Background!$C8:$AZ8,0)+1)),Data_Background!J8)))</f>
        <v>0</v>
      </c>
      <c r="K8" s="79">
        <f ca="1">IF(Data_Background!K8="","",(IF($B$3="On",IF(Data_Background!K8=0,0,Data_Background!K8-SMALL(Data_Background!$C8:$AZ8,COUNTIF(Data_Background!$C8:$AZ8,0)+1)),Data_Background!K8)))</f>
        <v>0</v>
      </c>
      <c r="L8" s="79">
        <f ca="1">IF(Data_Background!L8="","",(IF($B$3="On",IF(Data_Background!L8=0,0,Data_Background!L8-SMALL(Data_Background!$C8:$AZ8,COUNTIF(Data_Background!$C8:$AZ8,0)+1)),Data_Background!L8)))</f>
        <v>0</v>
      </c>
      <c r="M8" s="79">
        <f ca="1">IF(Data_Background!M8="","",(IF($B$3="On",IF(Data_Background!M8=0,0,Data_Background!M8-SMALL(Data_Background!$C8:$AZ8,COUNTIF(Data_Background!$C8:$AZ8,0)+1)),Data_Background!M8)))</f>
        <v>0</v>
      </c>
      <c r="N8" s="79">
        <f ca="1">IF(Data_Background!N8="","",(IF($B$3="On",IF(Data_Background!N8=0,0,Data_Background!N8-SMALL(Data_Background!$C8:$AZ8,COUNTIF(Data_Background!$C8:$AZ8,0)+1)),Data_Background!N8)))</f>
        <v>0</v>
      </c>
      <c r="O8" s="79">
        <f ca="1">IF(Data_Background!O8="","",(IF($B$3="On",IF(Data_Background!O8=0,0,Data_Background!O8-SMALL(Data_Background!$C8:$AZ8,COUNTIF(Data_Background!$C8:$AZ8,0)+1)),Data_Background!O8)))</f>
        <v>0</v>
      </c>
      <c r="P8" s="79">
        <f ca="1">IF(Data_Background!P8="","",(IF($B$3="On",IF(Data_Background!P8=0,0,Data_Background!P8-SMALL(Data_Background!$C8:$AZ8,COUNTIF(Data_Background!$C8:$AZ8,0)+1)),Data_Background!P8)))</f>
        <v>0</v>
      </c>
      <c r="Q8" s="79">
        <f ca="1">IF(Data_Background!Q8="","",(IF($B$3="On",IF(Data_Background!Q8=0,0,Data_Background!Q8-SMALL(Data_Background!$C8:$AZ8,COUNTIF(Data_Background!$C8:$AZ8,0)+1)),Data_Background!Q8)))</f>
        <v>0</v>
      </c>
      <c r="R8" s="79">
        <f ca="1">IF(Data_Background!R8="","",(IF($B$3="On",IF(Data_Background!R8=0,0,Data_Background!R8-SMALL(Data_Background!$C8:$AZ8,COUNTIF(Data_Background!$C8:$AZ8,0)+1)),Data_Background!R8)))</f>
        <v>0</v>
      </c>
      <c r="S8" s="79">
        <f ca="1">IF(Data_Background!S8="","",(IF($B$3="On",IF(Data_Background!S8=0,0,Data_Background!S8-SMALL(Data_Background!$C8:$AZ8,COUNTIF(Data_Background!$C8:$AZ8,0)+1)),Data_Background!S8)))</f>
        <v>0</v>
      </c>
      <c r="T8" s="79">
        <f ca="1">IF(Data_Background!T8="","",(IF($B$3="On",IF(Data_Background!T8=0,0,Data_Background!T8-SMALL(Data_Background!$C8:$AZ8,COUNTIF(Data_Background!$C8:$AZ8,0)+1)),Data_Background!T8)))</f>
        <v>0</v>
      </c>
      <c r="U8" s="79">
        <f ca="1">IF(Data_Background!U8="","",(IF($B$3="On",IF(Data_Background!U8=0,0,Data_Background!U8-SMALL(Data_Background!$C8:$AZ8,COUNTIF(Data_Background!$C8:$AZ8,0)+1)),Data_Background!U8)))</f>
        <v>0</v>
      </c>
      <c r="V8" s="79">
        <f ca="1">IF(Data_Background!V8="","",(IF($B$3="On",IF(Data_Background!V8=0,0,Data_Background!V8-SMALL(Data_Background!$C8:$AZ8,COUNTIF(Data_Background!$C8:$AZ8,0)+1)),Data_Background!V8)))</f>
        <v>0</v>
      </c>
      <c r="W8" s="79">
        <f ca="1">IF(Data_Background!W8="","",(IF($B$3="On",IF(Data_Background!W8=0,0,Data_Background!W8-SMALL(Data_Background!$C8:$AZ8,COUNTIF(Data_Background!$C8:$AZ8,0)+1)),Data_Background!W8)))</f>
        <v>0</v>
      </c>
      <c r="X8" s="79">
        <f ca="1">IF(Data_Background!X8="","",(IF($B$3="On",IF(Data_Background!X8=0,0,Data_Background!X8-SMALL(Data_Background!$C8:$AZ8,COUNTIF(Data_Background!$C8:$AZ8,0)+1)),Data_Background!X8)))</f>
        <v>0</v>
      </c>
      <c r="Y8" s="79">
        <f ca="1">IF(Data_Background!Y8="","",(IF($B$3="On",IF(Data_Background!Y8=0,0,Data_Background!Y8-SMALL(Data_Background!$C8:$AZ8,COUNTIF(Data_Background!$C8:$AZ8,0)+1)),Data_Background!Y8)))</f>
        <v>6.1566970898913311</v>
      </c>
      <c r="Z8" s="79">
        <f ca="1">IF(Data_Background!Z8="","",(IF($B$3="On",IF(Data_Background!Z8=0,0,Data_Background!Z8-SMALL(Data_Background!$C8:$AZ8,COUNTIF(Data_Background!$C8:$AZ8,0)+1)),Data_Background!Z8)))</f>
        <v>30.201538072403629</v>
      </c>
      <c r="AA8" s="79">
        <f ca="1">IF(Data_Background!AA8="","",(IF($B$3="On",IF(Data_Background!AA8=0,0,Data_Background!AA8-SMALL(Data_Background!$C8:$AZ8,COUNTIF(Data_Background!$C8:$AZ8,0)+1)),Data_Background!AA8)))</f>
        <v>79.918594637611292</v>
      </c>
      <c r="AB8" s="79">
        <f ca="1">IF(Data_Background!AB8="","",(IF($B$3="On",IF(Data_Background!AB8=0,0,Data_Background!AB8-SMALL(Data_Background!$C8:$AZ8,COUNTIF(Data_Background!$C8:$AZ8,0)+1)),Data_Background!AB8)))</f>
        <v>171.64381960580968</v>
      </c>
      <c r="AC8" s="79">
        <f ca="1">IF(Data_Background!AC8="","",(IF($B$3="On",IF(Data_Background!AC8=0,0,Data_Background!AC8-SMALL(Data_Background!$C8:$AZ8,COUNTIF(Data_Background!$C8:$AZ8,0)+1)),Data_Background!AC8)))</f>
        <v>336.89229044449712</v>
      </c>
      <c r="AD8" s="79">
        <f ca="1">IF(Data_Background!AD8="","",(IF($B$3="On",IF(Data_Background!AD8=0,0,Data_Background!AD8-SMALL(Data_Background!$C8:$AZ8,COUNTIF(Data_Background!$C8:$AZ8,0)+1)),Data_Background!AD8)))</f>
        <v>608.93157993686123</v>
      </c>
      <c r="AE8" s="79">
        <f ca="1">IF(Data_Background!AE8="","",(IF($B$3="On",IF(Data_Background!AE8=0,0,Data_Background!AE8-SMALL(Data_Background!$C8:$AZ8,COUNTIF(Data_Background!$C8:$AZ8,0)+1)),Data_Background!AE8)))</f>
        <v>1016.2184591136955</v>
      </c>
      <c r="AF8" s="79">
        <f ca="1">IF(Data_Background!AF8="","",(IF($B$3="On",IF(Data_Background!AF8=0,0,Data_Background!AF8-SMALL(Data_Background!$C8:$AZ8,COUNTIF(Data_Background!$C8:$AZ8,0)+1)),Data_Background!AF8)))</f>
        <v>1509.239601689171</v>
      </c>
      <c r="AG8" s="79">
        <f ca="1">IF(Data_Background!AG8="","",(IF($B$3="On",IF(Data_Background!AG8=0,0,Data_Background!AG8-SMALL(Data_Background!$C8:$AZ8,COUNTIF(Data_Background!$C8:$AZ8,0)+1)),Data_Background!AG8)))</f>
        <v>2009.8030869002152</v>
      </c>
      <c r="AH8" s="79">
        <f ca="1">IF(Data_Background!AH8="","",(IF($B$3="On",IF(Data_Background!AH8=0,0,Data_Background!AH8-SMALL(Data_Background!$C8:$AZ8,COUNTIF(Data_Background!$C8:$AZ8,0)+1)),Data_Background!AH8)))</f>
        <v>2427.9463282175152</v>
      </c>
      <c r="AI8" s="79">
        <f ca="1">IF(Data_Background!AI8="","",(IF($B$3="On",IF(Data_Background!AI8=0,0,Data_Background!AI8-SMALL(Data_Background!$C8:$AZ8,COUNTIF(Data_Background!$C8:$AZ8,0)+1)),Data_Background!AI8)))</f>
        <v>2737.2692411072721</v>
      </c>
      <c r="AJ8" s="79">
        <f ca="1">IF(Data_Background!AJ8="","",(IF($B$3="On",IF(Data_Background!AJ8=0,0,Data_Background!AJ8-SMALL(Data_Background!$C8:$AZ8,COUNTIF(Data_Background!$C8:$AZ8,0)+1)),Data_Background!AJ8)))</f>
        <v>2942.7675817150421</v>
      </c>
      <c r="AK8" s="79">
        <f ca="1">IF(Data_Background!AK8="","",(IF($B$3="On",IF(Data_Background!AK8=0,0,Data_Background!AK8-SMALL(Data_Background!$C8:$AZ8,COUNTIF(Data_Background!$C8:$AZ8,0)+1)),Data_Background!AK8)))</f>
        <v>3070.2133966345523</v>
      </c>
      <c r="AL8" s="79">
        <f ca="1">IF(Data_Background!AL8="","",(IF($B$3="On",IF(Data_Background!AL8=0,0,Data_Background!AL8-SMALL(Data_Background!$C8:$AZ8,COUNTIF(Data_Background!$C8:$AZ8,0)+1)),Data_Background!AL8)))</f>
        <v>3149.3201196942055</v>
      </c>
      <c r="AM8" s="79">
        <f ca="1">IF(Data_Background!AM8="","",(IF($B$3="On",IF(Data_Background!AM8=0,0,Data_Background!AM8-SMALL(Data_Background!$C8:$AZ8,COUNTIF(Data_Background!$C8:$AZ8,0)+1)),Data_Background!AM8)))</f>
        <v>3200.3991028569185</v>
      </c>
      <c r="AN8" s="79">
        <f ca="1">IF(Data_Background!AN8="","",(IF($B$3="On",IF(Data_Background!AN8=0,0,Data_Background!AN8-SMALL(Data_Background!$C8:$AZ8,COUNTIF(Data_Background!$C8:$AZ8,0)+1)),Data_Background!AN8)))</f>
        <v>3235.0914227189655</v>
      </c>
      <c r="AO8" s="79">
        <f ca="1">IF(Data_Background!AO8="","",(IF($B$3="On",IF(Data_Background!AO8=0,0,Data_Background!AO8-SMALL(Data_Background!$C8:$AZ8,COUNTIF(Data_Background!$C8:$AZ8,0)+1)),Data_Background!AO8)))</f>
        <v>3260.0778441641091</v>
      </c>
      <c r="AP8" s="79">
        <f ca="1">IF(Data_Background!AP8="","",(IF($B$3="On",IF(Data_Background!AP8=0,0,Data_Background!AP8-SMALL(Data_Background!$C8:$AZ8,COUNTIF(Data_Background!$C8:$AZ8,0)+1)),Data_Background!AP8)))</f>
        <v>3270.7297150006821</v>
      </c>
      <c r="AQ8" s="79" t="str">
        <f>IF(Data_Background!AQ8="","",(IF($B$3="On",IF(Data_Background!AQ8=0,0,Data_Background!AQ8-SMALL(Data_Background!$C8:$AZ8,COUNTIF(Data_Background!$C8:$AZ8,0)+1)),Data_Background!AQ8)))</f>
        <v/>
      </c>
      <c r="AR8" s="79" t="str">
        <f>IF(Data_Background!AR8="","",(IF($B$3="On",IF(Data_Background!AR8=0,0,Data_Background!AR8-SMALL(Data_Background!$C8:$AZ8,COUNTIF(Data_Background!$C8:$AZ8,0)+1)),Data_Background!AR8)))</f>
        <v/>
      </c>
      <c r="AS8" s="79" t="str">
        <f>IF(Data_Background!AS8="","",(IF($B$3="On",IF(Data_Background!AS8=0,0,Data_Background!AS8-SMALL(Data_Background!$C8:$AZ8,COUNTIF(Data_Background!$C8:$AZ8,0)+1)),Data_Background!AS8)))</f>
        <v/>
      </c>
      <c r="AT8" s="79" t="str">
        <f>IF(Data_Background!AT8="","",(IF($B$3="On",IF(Data_Background!AT8=0,0,Data_Background!AT8-SMALL(Data_Background!$C8:$AZ8,COUNTIF(Data_Background!$C8:$AZ8,0)+1)),Data_Background!AT8)))</f>
        <v/>
      </c>
      <c r="AU8" s="79" t="str">
        <f>IF(Data_Background!AU8="","",(IF($B$3="On",IF(Data_Background!AU8=0,0,Data_Background!AU8-SMALL(Data_Background!$C8:$AZ8,COUNTIF(Data_Background!$C8:$AZ8,0)+1)),Data_Background!AU8)))</f>
        <v/>
      </c>
      <c r="AV8" s="79" t="str">
        <f>IF(Data_Background!AV8="","",(IF($B$3="On",IF(Data_Background!AV8=0,0,Data_Background!AV8-SMALL(Data_Background!$C8:$AZ8,COUNTIF(Data_Background!$C8:$AZ8,0)+1)),Data_Background!AV8)))</f>
        <v/>
      </c>
      <c r="AW8" s="79" t="str">
        <f>IF(Data_Background!AW8="","",(IF($B$3="On",IF(Data_Background!AW8=0,0,Data_Background!AW8-SMALL(Data_Background!$C8:$AZ8,COUNTIF(Data_Background!$C8:$AZ8,0)+1)),Data_Background!AW8)))</f>
        <v/>
      </c>
      <c r="AX8" s="79" t="str">
        <f>IF(Data_Background!AX8="","",(IF($B$3="On",IF(Data_Background!AX8=0,0,Data_Background!AX8-SMALL(Data_Background!$C8:$AZ8,COUNTIF(Data_Background!$C8:$AZ8,0)+1)),Data_Background!AX8)))</f>
        <v/>
      </c>
      <c r="AY8" s="79" t="str">
        <f>IF(Data_Background!AY8="","",(IF($B$3="On",IF(Data_Background!AY8=0,0,Data_Background!AY8-SMALL(Data_Background!$C8:$AZ8,COUNTIF(Data_Background!$C8:$AZ8,0)+1)),Data_Background!AY8)))</f>
        <v/>
      </c>
      <c r="AZ8" s="79" t="str">
        <f>IF(Data_Background!AZ8="","",(IF($B$3="On",IF(Data_Background!AZ8=0,0,Data_Background!AZ8-SMALL(Data_Background!$C8:$AZ8,COUNTIF(Data_Background!$C8:$AZ8,0)+1)),Data_Background!AZ8)))</f>
        <v/>
      </c>
      <c r="BA8" s="79"/>
      <c r="BB8" s="79"/>
      <c r="BC8" s="79"/>
      <c r="BD8" s="79"/>
      <c r="BE8" s="79"/>
      <c r="BF8" s="79"/>
      <c r="BG8" s="79"/>
      <c r="BH8" s="79"/>
      <c r="BI8" s="79"/>
      <c r="BJ8" s="79"/>
      <c r="BK8" s="79"/>
      <c r="BL8" s="79"/>
      <c r="BM8" s="79"/>
      <c r="BN8" s="79"/>
      <c r="BO8" s="79"/>
      <c r="BP8" s="79"/>
      <c r="BQ8" s="79"/>
      <c r="BR8" s="79"/>
      <c r="BS8" s="79"/>
      <c r="BT8" s="79"/>
      <c r="BU8" s="79"/>
      <c r="BV8" s="79"/>
      <c r="BW8" s="79"/>
      <c r="BX8" s="79"/>
      <c r="BY8" s="79"/>
      <c r="BZ8" s="79"/>
    </row>
    <row r="9" spans="1:78" x14ac:dyDescent="0.25">
      <c r="A9" s="79">
        <f ca="1">Data_Initial!A9</f>
        <v>1</v>
      </c>
      <c r="B9" s="79" t="str">
        <f ca="1">Data_Initial!B9</f>
        <v>F1</v>
      </c>
      <c r="C9" s="79">
        <f ca="1">IF(Data_Background!C9="","",(IF($B$3="On",IF(Data_Background!C9=0,0,Data_Background!C9-SMALL(Data_Background!$C9:$AZ9,COUNTIF(Data_Background!$C9:$AZ9,0)+1)),Data_Background!C9)))</f>
        <v>17.875644078570332</v>
      </c>
      <c r="D9" s="79">
        <f ca="1">IF(Data_Background!D9="","",(IF($B$3="On",IF(Data_Background!D9=0,0,Data_Background!D9-SMALL(Data_Background!$C9:$AZ9,COUNTIF(Data_Background!$C9:$AZ9,0)+1)),Data_Background!D9)))</f>
        <v>16.623536774232015</v>
      </c>
      <c r="E9" s="79">
        <f ca="1">IF(Data_Background!E9="","",(IF($B$3="On",IF(Data_Background!E9=0,0,Data_Background!E9-SMALL(Data_Background!$C9:$AZ9,COUNTIF(Data_Background!$C9:$AZ9,0)+1)),Data_Background!E9)))</f>
        <v>13.990585885875614</v>
      </c>
      <c r="F9" s="79">
        <f ca="1">IF(Data_Background!F9="","",(IF($B$3="On",IF(Data_Background!F9=0,0,Data_Background!F9-SMALL(Data_Background!$C9:$AZ9,COUNTIF(Data_Background!$C9:$AZ9,0)+1)),Data_Background!F9)))</f>
        <v>5.9470762886967501</v>
      </c>
      <c r="G9" s="79">
        <f ca="1">IF(Data_Background!G9="","",(IF($B$3="On",IF(Data_Background!G9=0,0,Data_Background!G9-SMALL(Data_Background!$C9:$AZ9,COUNTIF(Data_Background!$C9:$AZ9,0)+1)),Data_Background!G9)))</f>
        <v>0</v>
      </c>
      <c r="H9" s="79">
        <f ca="1">IF(Data_Background!H9="","",(IF($B$3="On",IF(Data_Background!H9=0,0,Data_Background!H9-SMALL(Data_Background!$C9:$AZ9,COUNTIF(Data_Background!$C9:$AZ9,0)+1)),Data_Background!H9)))</f>
        <v>0</v>
      </c>
      <c r="I9" s="79">
        <f ca="1">IF(Data_Background!I9="","",(IF($B$3="On",IF(Data_Background!I9=0,0,Data_Background!I9-SMALL(Data_Background!$C9:$AZ9,COUNTIF(Data_Background!$C9:$AZ9,0)+1)),Data_Background!I9)))</f>
        <v>0</v>
      </c>
      <c r="J9" s="79">
        <f ca="1">IF(Data_Background!J9="","",(IF($B$3="On",IF(Data_Background!J9=0,0,Data_Background!J9-SMALL(Data_Background!$C9:$AZ9,COUNTIF(Data_Background!$C9:$AZ9,0)+1)),Data_Background!J9)))</f>
        <v>0</v>
      </c>
      <c r="K9" s="79">
        <f ca="1">IF(Data_Background!K9="","",(IF($B$3="On",IF(Data_Background!K9=0,0,Data_Background!K9-SMALL(Data_Background!$C9:$AZ9,COUNTIF(Data_Background!$C9:$AZ9,0)+1)),Data_Background!K9)))</f>
        <v>0</v>
      </c>
      <c r="L9" s="79">
        <f ca="1">IF(Data_Background!L9="","",(IF($B$3="On",IF(Data_Background!L9=0,0,Data_Background!L9-SMALL(Data_Background!$C9:$AZ9,COUNTIF(Data_Background!$C9:$AZ9,0)+1)),Data_Background!L9)))</f>
        <v>0</v>
      </c>
      <c r="M9" s="79">
        <f ca="1">IF(Data_Background!M9="","",(IF($B$3="On",IF(Data_Background!M9=0,0,Data_Background!M9-SMALL(Data_Background!$C9:$AZ9,COUNTIF(Data_Background!$C9:$AZ9,0)+1)),Data_Background!M9)))</f>
        <v>0</v>
      </c>
      <c r="N9" s="79">
        <f ca="1">IF(Data_Background!N9="","",(IF($B$3="On",IF(Data_Background!N9=0,0,Data_Background!N9-SMALL(Data_Background!$C9:$AZ9,COUNTIF(Data_Background!$C9:$AZ9,0)+1)),Data_Background!N9)))</f>
        <v>0</v>
      </c>
      <c r="O9" s="79">
        <f ca="1">IF(Data_Background!O9="","",(IF($B$3="On",IF(Data_Background!O9=0,0,Data_Background!O9-SMALL(Data_Background!$C9:$AZ9,COUNTIF(Data_Background!$C9:$AZ9,0)+1)),Data_Background!O9)))</f>
        <v>0</v>
      </c>
      <c r="P9" s="79">
        <f ca="1">IF(Data_Background!P9="","",(IF($B$3="On",IF(Data_Background!P9=0,0,Data_Background!P9-SMALL(Data_Background!$C9:$AZ9,COUNTIF(Data_Background!$C9:$AZ9,0)+1)),Data_Background!P9)))</f>
        <v>0</v>
      </c>
      <c r="Q9" s="79">
        <f ca="1">IF(Data_Background!Q9="","",(IF($B$3="On",IF(Data_Background!Q9=0,0,Data_Background!Q9-SMALL(Data_Background!$C9:$AZ9,COUNTIF(Data_Background!$C9:$AZ9,0)+1)),Data_Background!Q9)))</f>
        <v>0</v>
      </c>
      <c r="R9" s="79">
        <f ca="1">IF(Data_Background!R9="","",(IF($B$3="On",IF(Data_Background!R9=0,0,Data_Background!R9-SMALL(Data_Background!$C9:$AZ9,COUNTIF(Data_Background!$C9:$AZ9,0)+1)),Data_Background!R9)))</f>
        <v>0</v>
      </c>
      <c r="S9" s="79">
        <f ca="1">IF(Data_Background!S9="","",(IF($B$3="On",IF(Data_Background!S9=0,0,Data_Background!S9-SMALL(Data_Background!$C9:$AZ9,COUNTIF(Data_Background!$C9:$AZ9,0)+1)),Data_Background!S9)))</f>
        <v>0</v>
      </c>
      <c r="T9" s="79">
        <f ca="1">IF(Data_Background!T9="","",(IF($B$3="On",IF(Data_Background!T9=0,0,Data_Background!T9-SMALL(Data_Background!$C9:$AZ9,COUNTIF(Data_Background!$C9:$AZ9,0)+1)),Data_Background!T9)))</f>
        <v>0</v>
      </c>
      <c r="U9" s="79">
        <f ca="1">IF(Data_Background!U9="","",(IF($B$3="On",IF(Data_Background!U9=0,0,Data_Background!U9-SMALL(Data_Background!$C9:$AZ9,COUNTIF(Data_Background!$C9:$AZ9,0)+1)),Data_Background!U9)))</f>
        <v>0</v>
      </c>
      <c r="V9" s="79">
        <f ca="1">IF(Data_Background!V9="","",(IF($B$3="On",IF(Data_Background!V9=0,0,Data_Background!V9-SMALL(Data_Background!$C9:$AZ9,COUNTIF(Data_Background!$C9:$AZ9,0)+1)),Data_Background!V9)))</f>
        <v>0</v>
      </c>
      <c r="W9" s="79">
        <f ca="1">IF(Data_Background!W9="","",(IF($B$3="On",IF(Data_Background!W9=0,0,Data_Background!W9-SMALL(Data_Background!$C9:$AZ9,COUNTIF(Data_Background!$C9:$AZ9,0)+1)),Data_Background!W9)))</f>
        <v>0</v>
      </c>
      <c r="X9" s="79">
        <f ca="1">IF(Data_Background!X9="","",(IF($B$3="On",IF(Data_Background!X9=0,0,Data_Background!X9-SMALL(Data_Background!$C9:$AZ9,COUNTIF(Data_Background!$C9:$AZ9,0)+1)),Data_Background!X9)))</f>
        <v>0</v>
      </c>
      <c r="Y9" s="79">
        <f ca="1">IF(Data_Background!Y9="","",(IF($B$3="On",IF(Data_Background!Y9=0,0,Data_Background!Y9-SMALL(Data_Background!$C9:$AZ9,COUNTIF(Data_Background!$C9:$AZ9,0)+1)),Data_Background!Y9)))</f>
        <v>12.166737825355845</v>
      </c>
      <c r="Z9" s="79">
        <f ca="1">IF(Data_Background!Z9="","",(IF($B$3="On",IF(Data_Background!Z9=0,0,Data_Background!Z9-SMALL(Data_Background!$C9:$AZ9,COUNTIF(Data_Background!$C9:$AZ9,0)+1)),Data_Background!Z9)))</f>
        <v>38.388511725855246</v>
      </c>
      <c r="AA9" s="79">
        <f ca="1">IF(Data_Background!AA9="","",(IF($B$3="On",IF(Data_Background!AA9=0,0,Data_Background!AA9-SMALL(Data_Background!$C9:$AZ9,COUNTIF(Data_Background!$C9:$AZ9,0)+1)),Data_Background!AA9)))</f>
        <v>85.717843350990577</v>
      </c>
      <c r="AB9" s="79">
        <f ca="1">IF(Data_Background!AB9="","",(IF($B$3="On",IF(Data_Background!AB9=0,0,Data_Background!AB9-SMALL(Data_Background!$C9:$AZ9,COUNTIF(Data_Background!$C9:$AZ9,0)+1)),Data_Background!AB9)))</f>
        <v>172.02449142200635</v>
      </c>
      <c r="AC9" s="79">
        <f ca="1">IF(Data_Background!AC9="","",(IF($B$3="On",IF(Data_Background!AC9=0,0,Data_Background!AC9-SMALL(Data_Background!$C9:$AZ9,COUNTIF(Data_Background!$C9:$AZ9,0)+1)),Data_Background!AC9)))</f>
        <v>329.42725014557658</v>
      </c>
      <c r="AD9" s="79">
        <f ca="1">IF(Data_Background!AD9="","",(IF($B$3="On",IF(Data_Background!AD9=0,0,Data_Background!AD9-SMALL(Data_Background!$C9:$AZ9,COUNTIF(Data_Background!$C9:$AZ9,0)+1)),Data_Background!AD9)))</f>
        <v>595.36227501184555</v>
      </c>
      <c r="AE9" s="79">
        <f ca="1">IF(Data_Background!AE9="","",(IF($B$3="On",IF(Data_Background!AE9=0,0,Data_Background!AE9-SMALL(Data_Background!$C9:$AZ9,COUNTIF(Data_Background!$C9:$AZ9,0)+1)),Data_Background!AE9)))</f>
        <v>994.77611278325992</v>
      </c>
      <c r="AF9" s="79">
        <f ca="1">IF(Data_Background!AF9="","",(IF($B$3="On",IF(Data_Background!AF9=0,0,Data_Background!AF9-SMALL(Data_Background!$C9:$AZ9,COUNTIF(Data_Background!$C9:$AZ9,0)+1)),Data_Background!AF9)))</f>
        <v>1484.9343737651793</v>
      </c>
      <c r="AG9" s="79">
        <f ca="1">IF(Data_Background!AG9="","",(IF($B$3="On",IF(Data_Background!AG9=0,0,Data_Background!AG9-SMALL(Data_Background!$C9:$AZ9,COUNTIF(Data_Background!$C9:$AZ9,0)+1)),Data_Background!AG9)))</f>
        <v>1991.1843016281396</v>
      </c>
      <c r="AH9" s="79">
        <f ca="1">IF(Data_Background!AH9="","",(IF($B$3="On",IF(Data_Background!AH9=0,0,Data_Background!AH9-SMALL(Data_Background!$C9:$AZ9,COUNTIF(Data_Background!$C9:$AZ9,0)+1)),Data_Background!AH9)))</f>
        <v>2424.9622484326728</v>
      </c>
      <c r="AI9" s="79">
        <f ca="1">IF(Data_Background!AI9="","",(IF($B$3="On",IF(Data_Background!AI9=0,0,Data_Background!AI9-SMALL(Data_Background!$C9:$AZ9,COUNTIF(Data_Background!$C9:$AZ9,0)+1)),Data_Background!AI9)))</f>
        <v>2750.0314642254098</v>
      </c>
      <c r="AJ9" s="79">
        <f ca="1">IF(Data_Background!AJ9="","",(IF($B$3="On",IF(Data_Background!AJ9=0,0,Data_Background!AJ9-SMALL(Data_Background!$C9:$AZ9,COUNTIF(Data_Background!$C9:$AZ9,0)+1)),Data_Background!AJ9)))</f>
        <v>2966.947126452983</v>
      </c>
      <c r="AK9" s="79">
        <f ca="1">IF(Data_Background!AK9="","",(IF($B$3="On",IF(Data_Background!AK9=0,0,Data_Background!AK9-SMALL(Data_Background!$C9:$AZ9,COUNTIF(Data_Background!$C9:$AZ9,0)+1)),Data_Background!AK9)))</f>
        <v>3102.4748172087729</v>
      </c>
      <c r="AL9" s="79">
        <f ca="1">IF(Data_Background!AL9="","",(IF($B$3="On",IF(Data_Background!AL9=0,0,Data_Background!AL9-SMALL(Data_Background!$C9:$AZ9,COUNTIF(Data_Background!$C9:$AZ9,0)+1)),Data_Background!AL9)))</f>
        <v>3187.5787069163193</v>
      </c>
      <c r="AM9" s="79">
        <f ca="1">IF(Data_Background!AM9="","",(IF($B$3="On",IF(Data_Background!AM9=0,0,Data_Background!AM9-SMALL(Data_Background!$C9:$AZ9,COUNTIF(Data_Background!$C9:$AZ9,0)+1)),Data_Background!AM9)))</f>
        <v>3243.862816084943</v>
      </c>
      <c r="AN9" s="79">
        <f ca="1">IF(Data_Background!AN9="","",(IF($B$3="On",IF(Data_Background!AN9=0,0,Data_Background!AN9-SMALL(Data_Background!$C9:$AZ9,COUNTIF(Data_Background!$C9:$AZ9,0)+1)),Data_Background!AN9)))</f>
        <v>3282.9360856454095</v>
      </c>
      <c r="AO9" s="79">
        <f ca="1">IF(Data_Background!AO9="","",(IF($B$3="On",IF(Data_Background!AO9=0,0,Data_Background!AO9-SMALL(Data_Background!$C9:$AZ9,COUNTIF(Data_Background!$C9:$AZ9,0)+1)),Data_Background!AO9)))</f>
        <v>3310.123652591099</v>
      </c>
      <c r="AP9" s="79">
        <f ca="1">IF(Data_Background!AP9="","",(IF($B$3="On",IF(Data_Background!AP9=0,0,Data_Background!AP9-SMALL(Data_Background!$C9:$AZ9,COUNTIF(Data_Background!$C9:$AZ9,0)+1)),Data_Background!AP9)))</f>
        <v>3321.8429584155147</v>
      </c>
      <c r="AQ9" s="79" t="str">
        <f>IF(Data_Background!AQ9="","",(IF($B$3="On",IF(Data_Background!AQ9=0,0,Data_Background!AQ9-SMALL(Data_Background!$C9:$AZ9,COUNTIF(Data_Background!$C9:$AZ9,0)+1)),Data_Background!AQ9)))</f>
        <v/>
      </c>
      <c r="AR9" s="79" t="str">
        <f>IF(Data_Background!AR9="","",(IF($B$3="On",IF(Data_Background!AR9=0,0,Data_Background!AR9-SMALL(Data_Background!$C9:$AZ9,COUNTIF(Data_Background!$C9:$AZ9,0)+1)),Data_Background!AR9)))</f>
        <v/>
      </c>
      <c r="AS9" s="79" t="str">
        <f>IF(Data_Background!AS9="","",(IF($B$3="On",IF(Data_Background!AS9=0,0,Data_Background!AS9-SMALL(Data_Background!$C9:$AZ9,COUNTIF(Data_Background!$C9:$AZ9,0)+1)),Data_Background!AS9)))</f>
        <v/>
      </c>
      <c r="AT9" s="79" t="str">
        <f>IF(Data_Background!AT9="","",(IF($B$3="On",IF(Data_Background!AT9=0,0,Data_Background!AT9-SMALL(Data_Background!$C9:$AZ9,COUNTIF(Data_Background!$C9:$AZ9,0)+1)),Data_Background!AT9)))</f>
        <v/>
      </c>
      <c r="AU9" s="79" t="str">
        <f>IF(Data_Background!AU9="","",(IF($B$3="On",IF(Data_Background!AU9=0,0,Data_Background!AU9-SMALL(Data_Background!$C9:$AZ9,COUNTIF(Data_Background!$C9:$AZ9,0)+1)),Data_Background!AU9)))</f>
        <v/>
      </c>
      <c r="AV9" s="79" t="str">
        <f>IF(Data_Background!AV9="","",(IF($B$3="On",IF(Data_Background!AV9=0,0,Data_Background!AV9-SMALL(Data_Background!$C9:$AZ9,COUNTIF(Data_Background!$C9:$AZ9,0)+1)),Data_Background!AV9)))</f>
        <v/>
      </c>
      <c r="AW9" s="79" t="str">
        <f>IF(Data_Background!AW9="","",(IF($B$3="On",IF(Data_Background!AW9=0,0,Data_Background!AW9-SMALL(Data_Background!$C9:$AZ9,COUNTIF(Data_Background!$C9:$AZ9,0)+1)),Data_Background!AW9)))</f>
        <v/>
      </c>
      <c r="AX9" s="79" t="str">
        <f>IF(Data_Background!AX9="","",(IF($B$3="On",IF(Data_Background!AX9=0,0,Data_Background!AX9-SMALL(Data_Background!$C9:$AZ9,COUNTIF(Data_Background!$C9:$AZ9,0)+1)),Data_Background!AX9)))</f>
        <v/>
      </c>
      <c r="AY9" s="79" t="str">
        <f>IF(Data_Background!AY9="","",(IF($B$3="On",IF(Data_Background!AY9=0,0,Data_Background!AY9-SMALL(Data_Background!$C9:$AZ9,COUNTIF(Data_Background!$C9:$AZ9,0)+1)),Data_Background!AY9)))</f>
        <v/>
      </c>
      <c r="AZ9" s="79" t="str">
        <f>IF(Data_Background!AZ9="","",(IF($B$3="On",IF(Data_Background!AZ9=0,0,Data_Background!AZ9-SMALL(Data_Background!$C9:$AZ9,COUNTIF(Data_Background!$C9:$AZ9,0)+1)),Data_Background!AZ9)))</f>
        <v/>
      </c>
      <c r="BA9" s="79"/>
      <c r="BB9" s="79"/>
      <c r="BC9" s="79"/>
      <c r="BD9" s="79"/>
      <c r="BE9" s="79"/>
      <c r="BF9" s="79"/>
      <c r="BG9" s="79"/>
      <c r="BH9" s="79"/>
      <c r="BI9" s="79"/>
      <c r="BJ9" s="79"/>
      <c r="BK9" s="79"/>
      <c r="BL9" s="79"/>
      <c r="BM9" s="79"/>
      <c r="BN9" s="79"/>
      <c r="BO9" s="79"/>
      <c r="BP9" s="79"/>
      <c r="BQ9" s="79"/>
      <c r="BR9" s="79"/>
      <c r="BS9" s="79"/>
      <c r="BT9" s="79"/>
      <c r="BU9" s="79"/>
      <c r="BV9" s="79"/>
      <c r="BW9" s="79"/>
      <c r="BX9" s="79"/>
      <c r="BY9" s="79"/>
      <c r="BZ9" s="79"/>
    </row>
    <row r="10" spans="1:78" x14ac:dyDescent="0.25">
      <c r="A10" s="79">
        <f ca="1">Data_Initial!A10</f>
        <v>1</v>
      </c>
      <c r="B10" s="79" t="str">
        <f ca="1">Data_Initial!B10</f>
        <v>G1</v>
      </c>
      <c r="C10" s="79">
        <f ca="1">IF(Data_Background!C10="","",(IF($B$3="On",IF(Data_Background!C10=0,0,Data_Background!C10-SMALL(Data_Background!$C10:$AZ10,COUNTIF(Data_Background!$C10:$AZ10,0)+1)),Data_Background!C10)))</f>
        <v>10.98016004304284</v>
      </c>
      <c r="D10" s="79">
        <f ca="1">IF(Data_Background!D10="","",(IF($B$3="On",IF(Data_Background!D10=0,0,Data_Background!D10-SMALL(Data_Background!$C10:$AZ10,COUNTIF(Data_Background!$C10:$AZ10,0)+1)),Data_Background!D10)))</f>
        <v>8.9214811188873604</v>
      </c>
      <c r="E10" s="79">
        <f ca="1">IF(Data_Background!E10="","",(IF($B$3="On",IF(Data_Background!E10=0,0,Data_Background!E10-SMALL(Data_Background!$C10:$AZ10,COUNTIF(Data_Background!$C10:$AZ10,0)+1)),Data_Background!E10)))</f>
        <v>5.149539726875612</v>
      </c>
      <c r="F10" s="79">
        <f ca="1">IF(Data_Background!F10="","",(IF($B$3="On",IF(Data_Background!F10=0,0,Data_Background!F10-SMALL(Data_Background!$C10:$AZ10,COUNTIF(Data_Background!$C10:$AZ10,0)+1)),Data_Background!F10)))</f>
        <v>0</v>
      </c>
      <c r="G10" s="79">
        <f ca="1">IF(Data_Background!G10="","",(IF($B$3="On",IF(Data_Background!G10=0,0,Data_Background!G10-SMALL(Data_Background!$C10:$AZ10,COUNTIF(Data_Background!$C10:$AZ10,0)+1)),Data_Background!G10)))</f>
        <v>0</v>
      </c>
      <c r="H10" s="79">
        <f ca="1">IF(Data_Background!H10="","",(IF($B$3="On",IF(Data_Background!H10=0,0,Data_Background!H10-SMALL(Data_Background!$C10:$AZ10,COUNTIF(Data_Background!$C10:$AZ10,0)+1)),Data_Background!H10)))</f>
        <v>0</v>
      </c>
      <c r="I10" s="79">
        <f ca="1">IF(Data_Background!I10="","",(IF($B$3="On",IF(Data_Background!I10=0,0,Data_Background!I10-SMALL(Data_Background!$C10:$AZ10,COUNTIF(Data_Background!$C10:$AZ10,0)+1)),Data_Background!I10)))</f>
        <v>0</v>
      </c>
      <c r="J10" s="79">
        <f ca="1">IF(Data_Background!J10="","",(IF($B$3="On",IF(Data_Background!J10=0,0,Data_Background!J10-SMALL(Data_Background!$C10:$AZ10,COUNTIF(Data_Background!$C10:$AZ10,0)+1)),Data_Background!J10)))</f>
        <v>0</v>
      </c>
      <c r="K10" s="79">
        <f ca="1">IF(Data_Background!K10="","",(IF($B$3="On",IF(Data_Background!K10=0,0,Data_Background!K10-SMALL(Data_Background!$C10:$AZ10,COUNTIF(Data_Background!$C10:$AZ10,0)+1)),Data_Background!K10)))</f>
        <v>0</v>
      </c>
      <c r="L10" s="79">
        <f ca="1">IF(Data_Background!L10="","",(IF($B$3="On",IF(Data_Background!L10=0,0,Data_Background!L10-SMALL(Data_Background!$C10:$AZ10,COUNTIF(Data_Background!$C10:$AZ10,0)+1)),Data_Background!L10)))</f>
        <v>0</v>
      </c>
      <c r="M10" s="79">
        <f ca="1">IF(Data_Background!M10="","",(IF($B$3="On",IF(Data_Background!M10=0,0,Data_Background!M10-SMALL(Data_Background!$C10:$AZ10,COUNTIF(Data_Background!$C10:$AZ10,0)+1)),Data_Background!M10)))</f>
        <v>0</v>
      </c>
      <c r="N10" s="79">
        <f ca="1">IF(Data_Background!N10="","",(IF($B$3="On",IF(Data_Background!N10=0,0,Data_Background!N10-SMALL(Data_Background!$C10:$AZ10,COUNTIF(Data_Background!$C10:$AZ10,0)+1)),Data_Background!N10)))</f>
        <v>0</v>
      </c>
      <c r="O10" s="79">
        <f ca="1">IF(Data_Background!O10="","",(IF($B$3="On",IF(Data_Background!O10=0,0,Data_Background!O10-SMALL(Data_Background!$C10:$AZ10,COUNTIF(Data_Background!$C10:$AZ10,0)+1)),Data_Background!O10)))</f>
        <v>0</v>
      </c>
      <c r="P10" s="79">
        <f ca="1">IF(Data_Background!P10="","",(IF($B$3="On",IF(Data_Background!P10=0,0,Data_Background!P10-SMALL(Data_Background!$C10:$AZ10,COUNTIF(Data_Background!$C10:$AZ10,0)+1)),Data_Background!P10)))</f>
        <v>0</v>
      </c>
      <c r="Q10" s="79">
        <f ca="1">IF(Data_Background!Q10="","",(IF($B$3="On",IF(Data_Background!Q10=0,0,Data_Background!Q10-SMALL(Data_Background!$C10:$AZ10,COUNTIF(Data_Background!$C10:$AZ10,0)+1)),Data_Background!Q10)))</f>
        <v>0</v>
      </c>
      <c r="R10" s="79">
        <f ca="1">IF(Data_Background!R10="","",(IF($B$3="On",IF(Data_Background!R10=0,0,Data_Background!R10-SMALL(Data_Background!$C10:$AZ10,COUNTIF(Data_Background!$C10:$AZ10,0)+1)),Data_Background!R10)))</f>
        <v>0</v>
      </c>
      <c r="S10" s="79">
        <f ca="1">IF(Data_Background!S10="","",(IF($B$3="On",IF(Data_Background!S10=0,0,Data_Background!S10-SMALL(Data_Background!$C10:$AZ10,COUNTIF(Data_Background!$C10:$AZ10,0)+1)),Data_Background!S10)))</f>
        <v>0</v>
      </c>
      <c r="T10" s="79">
        <f ca="1">IF(Data_Background!T10="","",(IF($B$3="On",IF(Data_Background!T10=0,0,Data_Background!T10-SMALL(Data_Background!$C10:$AZ10,COUNTIF(Data_Background!$C10:$AZ10,0)+1)),Data_Background!T10)))</f>
        <v>0</v>
      </c>
      <c r="U10" s="79">
        <f ca="1">IF(Data_Background!U10="","",(IF($B$3="On",IF(Data_Background!U10=0,0,Data_Background!U10-SMALL(Data_Background!$C10:$AZ10,COUNTIF(Data_Background!$C10:$AZ10,0)+1)),Data_Background!U10)))</f>
        <v>0</v>
      </c>
      <c r="V10" s="79">
        <f ca="1">IF(Data_Background!V10="","",(IF($B$3="On",IF(Data_Background!V10=0,0,Data_Background!V10-SMALL(Data_Background!$C10:$AZ10,COUNTIF(Data_Background!$C10:$AZ10,0)+1)),Data_Background!V10)))</f>
        <v>0</v>
      </c>
      <c r="W10" s="79">
        <f ca="1">IF(Data_Background!W10="","",(IF($B$3="On",IF(Data_Background!W10=0,0,Data_Background!W10-SMALL(Data_Background!$C10:$AZ10,COUNTIF(Data_Background!$C10:$AZ10,0)+1)),Data_Background!W10)))</f>
        <v>4.9603654740273475</v>
      </c>
      <c r="X10" s="79">
        <f ca="1">IF(Data_Background!X10="","",(IF($B$3="On",IF(Data_Background!X10=0,0,Data_Background!X10-SMALL(Data_Background!$C10:$AZ10,COUNTIF(Data_Background!$C10:$AZ10,0)+1)),Data_Background!X10)))</f>
        <v>18.536746398743318</v>
      </c>
      <c r="Y10" s="79">
        <f ca="1">IF(Data_Background!Y10="","",(IF($B$3="On",IF(Data_Background!Y10=0,0,Data_Background!Y10-SMALL(Data_Background!$C10:$AZ10,COUNTIF(Data_Background!$C10:$AZ10,0)+1)),Data_Background!Y10)))</f>
        <v>46.757769590167754</v>
      </c>
      <c r="Z10" s="79">
        <f ca="1">IF(Data_Background!Z10="","",(IF($B$3="On",IF(Data_Background!Z10=0,0,Data_Background!Z10-SMALL(Data_Background!$C10:$AZ10,COUNTIF(Data_Background!$C10:$AZ10,0)+1)),Data_Background!Z10)))</f>
        <v>97.93089299449133</v>
      </c>
      <c r="AA10" s="79">
        <f ca="1">IF(Data_Background!AA10="","",(IF($B$3="On",IF(Data_Background!AA10=0,0,Data_Background!AA10-SMALL(Data_Background!$C10:$AZ10,COUNTIF(Data_Background!$C10:$AZ10,0)+1)),Data_Background!AA10)))</f>
        <v>192.81366868330045</v>
      </c>
      <c r="AB10" s="79">
        <f ca="1">IF(Data_Background!AB10="","",(IF($B$3="On",IF(Data_Background!AB10=0,0,Data_Background!AB10-SMALL(Data_Background!$C10:$AZ10,COUNTIF(Data_Background!$C10:$AZ10,0)+1)),Data_Background!AB10)))</f>
        <v>357.94138030598998</v>
      </c>
      <c r="AC10" s="79">
        <f ca="1">IF(Data_Background!AC10="","",(IF($B$3="On",IF(Data_Background!AC10=0,0,Data_Background!AC10-SMALL(Data_Background!$C10:$AZ10,COUNTIF(Data_Background!$C10:$AZ10,0)+1)),Data_Background!AC10)))</f>
        <v>630.52757091330852</v>
      </c>
      <c r="AD10" s="79">
        <f ca="1">IF(Data_Background!AD10="","",(IF($B$3="On",IF(Data_Background!AD10=0,0,Data_Background!AD10-SMALL(Data_Background!$C10:$AZ10,COUNTIF(Data_Background!$C10:$AZ10,0)+1)),Data_Background!AD10)))</f>
        <v>1036.4058417277174</v>
      </c>
      <c r="AE10" s="79">
        <f ca="1">IF(Data_Background!AE10="","",(IF($B$3="On",IF(Data_Background!AE10=0,0,Data_Background!AE10-SMALL(Data_Background!$C10:$AZ10,COUNTIF(Data_Background!$C10:$AZ10,0)+1)),Data_Background!AE10)))</f>
        <v>1539.0805405083167</v>
      </c>
      <c r="AF10" s="79">
        <f ca="1">IF(Data_Background!AF10="","",(IF($B$3="On",IF(Data_Background!AF10=0,0,Data_Background!AF10-SMALL(Data_Background!$C10:$AZ10,COUNTIF(Data_Background!$C10:$AZ10,0)+1)),Data_Background!AF10)))</f>
        <v>2060.141385752956</v>
      </c>
      <c r="AG10" s="79">
        <f ca="1">IF(Data_Background!AG10="","",(IF($B$3="On",IF(Data_Background!AG10=0,0,Data_Background!AG10-SMALL(Data_Background!$C10:$AZ10,COUNTIF(Data_Background!$C10:$AZ10,0)+1)),Data_Background!AG10)))</f>
        <v>2508.2757830209366</v>
      </c>
      <c r="AH10" s="79">
        <f ca="1">IF(Data_Background!AH10="","",(IF($B$3="On",IF(Data_Background!AH10=0,0,Data_Background!AH10-SMALL(Data_Background!$C10:$AZ10,COUNTIF(Data_Background!$C10:$AZ10,0)+1)),Data_Background!AH10)))</f>
        <v>2843.9181278531532</v>
      </c>
      <c r="AI10" s="79">
        <f ca="1">IF(Data_Background!AI10="","",(IF($B$3="On",IF(Data_Background!AI10=0,0,Data_Background!AI10-SMALL(Data_Background!$C10:$AZ10,COUNTIF(Data_Background!$C10:$AZ10,0)+1)),Data_Background!AI10)))</f>
        <v>3066.6347507467162</v>
      </c>
      <c r="AJ10" s="79">
        <f ca="1">IF(Data_Background!AJ10="","",(IF($B$3="On",IF(Data_Background!AJ10=0,0,Data_Background!AJ10-SMALL(Data_Background!$C10:$AZ10,COUNTIF(Data_Background!$C10:$AZ10,0)+1)),Data_Background!AJ10)))</f>
        <v>3202.5453975604169</v>
      </c>
      <c r="AK10" s="79">
        <f ca="1">IF(Data_Background!AK10="","",(IF($B$3="On",IF(Data_Background!AK10=0,0,Data_Background!AK10-SMALL(Data_Background!$C10:$AZ10,COUNTIF(Data_Background!$C10:$AZ10,0)+1)),Data_Background!AK10)))</f>
        <v>3284.4917785185498</v>
      </c>
      <c r="AL10" s="79">
        <f ca="1">IF(Data_Background!AL10="","",(IF($B$3="On",IF(Data_Background!AL10=0,0,Data_Background!AL10-SMALL(Data_Background!$C10:$AZ10,COUNTIF(Data_Background!$C10:$AZ10,0)+1)),Data_Background!AL10)))</f>
        <v>3334.4741764989994</v>
      </c>
      <c r="AM10" s="79">
        <f ca="1">IF(Data_Background!AM10="","",(IF($B$3="On",IF(Data_Background!AM10=0,0,Data_Background!AM10-SMALL(Data_Background!$C10:$AZ10,COUNTIF(Data_Background!$C10:$AZ10,0)+1)),Data_Background!AM10)))</f>
        <v>3367.3036139612368</v>
      </c>
      <c r="AN10" s="79">
        <f ca="1">IF(Data_Background!AN10="","",(IF($B$3="On",IF(Data_Background!AN10=0,0,Data_Background!AN10-SMALL(Data_Background!$C10:$AZ10,COUNTIF(Data_Background!$C10:$AZ10,0)+1)),Data_Background!AN10)))</f>
        <v>3388.5886085498032</v>
      </c>
      <c r="AO10" s="79">
        <f ca="1">IF(Data_Background!AO10="","",(IF($B$3="On",IF(Data_Background!AO10=0,0,Data_Background!AO10-SMALL(Data_Background!$C10:$AZ10,COUNTIF(Data_Background!$C10:$AZ10,0)+1)),Data_Background!AO10)))</f>
        <v>3405.0165540525263</v>
      </c>
      <c r="AP10" s="79">
        <f ca="1">IF(Data_Background!AP10="","",(IF($B$3="On",IF(Data_Background!AP10=0,0,Data_Background!AP10-SMALL(Data_Background!$C10:$AZ10,COUNTIF(Data_Background!$C10:$AZ10,0)+1)),Data_Background!AP10)))</f>
        <v>3411.6987287337711</v>
      </c>
      <c r="AQ10" s="79" t="str">
        <f>IF(Data_Background!AQ10="","",(IF($B$3="On",IF(Data_Background!AQ10=0,0,Data_Background!AQ10-SMALL(Data_Background!$C10:$AZ10,COUNTIF(Data_Background!$C10:$AZ10,0)+1)),Data_Background!AQ10)))</f>
        <v/>
      </c>
      <c r="AR10" s="79" t="str">
        <f>IF(Data_Background!AR10="","",(IF($B$3="On",IF(Data_Background!AR10=0,0,Data_Background!AR10-SMALL(Data_Background!$C10:$AZ10,COUNTIF(Data_Background!$C10:$AZ10,0)+1)),Data_Background!AR10)))</f>
        <v/>
      </c>
      <c r="AS10" s="79" t="str">
        <f>IF(Data_Background!AS10="","",(IF($B$3="On",IF(Data_Background!AS10=0,0,Data_Background!AS10-SMALL(Data_Background!$C10:$AZ10,COUNTIF(Data_Background!$C10:$AZ10,0)+1)),Data_Background!AS10)))</f>
        <v/>
      </c>
      <c r="AT10" s="79" t="str">
        <f>IF(Data_Background!AT10="","",(IF($B$3="On",IF(Data_Background!AT10=0,0,Data_Background!AT10-SMALL(Data_Background!$C10:$AZ10,COUNTIF(Data_Background!$C10:$AZ10,0)+1)),Data_Background!AT10)))</f>
        <v/>
      </c>
      <c r="AU10" s="79" t="str">
        <f>IF(Data_Background!AU10="","",(IF($B$3="On",IF(Data_Background!AU10=0,0,Data_Background!AU10-SMALL(Data_Background!$C10:$AZ10,COUNTIF(Data_Background!$C10:$AZ10,0)+1)),Data_Background!AU10)))</f>
        <v/>
      </c>
      <c r="AV10" s="79" t="str">
        <f>IF(Data_Background!AV10="","",(IF($B$3="On",IF(Data_Background!AV10=0,0,Data_Background!AV10-SMALL(Data_Background!$C10:$AZ10,COUNTIF(Data_Background!$C10:$AZ10,0)+1)),Data_Background!AV10)))</f>
        <v/>
      </c>
      <c r="AW10" s="79" t="str">
        <f>IF(Data_Background!AW10="","",(IF($B$3="On",IF(Data_Background!AW10=0,0,Data_Background!AW10-SMALL(Data_Background!$C10:$AZ10,COUNTIF(Data_Background!$C10:$AZ10,0)+1)),Data_Background!AW10)))</f>
        <v/>
      </c>
      <c r="AX10" s="79" t="str">
        <f>IF(Data_Background!AX10="","",(IF($B$3="On",IF(Data_Background!AX10=0,0,Data_Background!AX10-SMALL(Data_Background!$C10:$AZ10,COUNTIF(Data_Background!$C10:$AZ10,0)+1)),Data_Background!AX10)))</f>
        <v/>
      </c>
      <c r="AY10" s="79" t="str">
        <f>IF(Data_Background!AY10="","",(IF($B$3="On",IF(Data_Background!AY10=0,0,Data_Background!AY10-SMALL(Data_Background!$C10:$AZ10,COUNTIF(Data_Background!$C10:$AZ10,0)+1)),Data_Background!AY10)))</f>
        <v/>
      </c>
      <c r="AZ10" s="79" t="str">
        <f>IF(Data_Background!AZ10="","",(IF($B$3="On",IF(Data_Background!AZ10=0,0,Data_Background!AZ10-SMALL(Data_Background!$C10:$AZ10,COUNTIF(Data_Background!$C10:$AZ10,0)+1)),Data_Background!AZ10)))</f>
        <v/>
      </c>
      <c r="BA10" s="79"/>
      <c r="BB10" s="79"/>
      <c r="BC10" s="79"/>
      <c r="BD10" s="79"/>
      <c r="BE10" s="79"/>
      <c r="BF10" s="79"/>
      <c r="BG10" s="79"/>
      <c r="BH10" s="79"/>
      <c r="BI10" s="79"/>
      <c r="BJ10" s="79"/>
      <c r="BK10" s="79"/>
      <c r="BL10" s="79"/>
      <c r="BM10" s="79"/>
      <c r="BN10" s="79"/>
      <c r="BO10" s="79"/>
      <c r="BP10" s="79"/>
      <c r="BQ10" s="79"/>
      <c r="BR10" s="79"/>
      <c r="BS10" s="79"/>
      <c r="BT10" s="79"/>
      <c r="BU10" s="79"/>
      <c r="BV10" s="79"/>
      <c r="BW10" s="79"/>
      <c r="BX10" s="79"/>
      <c r="BY10" s="79"/>
      <c r="BZ10" s="79"/>
    </row>
    <row r="11" spans="1:78" x14ac:dyDescent="0.25">
      <c r="A11" s="79">
        <f ca="1">Data_Initial!A11</f>
        <v>1</v>
      </c>
      <c r="B11" s="79" t="str">
        <f ca="1">Data_Initial!B11</f>
        <v>H1</v>
      </c>
      <c r="C11" s="79">
        <f ca="1">IF(Data_Background!C11="","",(IF($B$3="On",IF(Data_Background!C11=0,0,Data_Background!C11-SMALL(Data_Background!$C11:$AZ11,COUNTIF(Data_Background!$C11:$AZ11,0)+1)),Data_Background!C11)))</f>
        <v>16.295280246166325</v>
      </c>
      <c r="D11" s="79">
        <f ca="1">IF(Data_Background!D11="","",(IF($B$3="On",IF(Data_Background!D11=0,0,Data_Background!D11-SMALL(Data_Background!$C11:$AZ11,COUNTIF(Data_Background!$C11:$AZ11,0)+1)),Data_Background!D11)))</f>
        <v>12.496237967306881</v>
      </c>
      <c r="E11" s="79">
        <f ca="1">IF(Data_Background!E11="","",(IF($B$3="On",IF(Data_Background!E11=0,0,Data_Background!E11-SMALL(Data_Background!$C11:$AZ11,COUNTIF(Data_Background!$C11:$AZ11,0)+1)),Data_Background!E11)))</f>
        <v>4.7777129212136042</v>
      </c>
      <c r="F11" s="79">
        <f ca="1">IF(Data_Background!F11="","",(IF($B$3="On",IF(Data_Background!F11=0,0,Data_Background!F11-SMALL(Data_Background!$C11:$AZ11,COUNTIF(Data_Background!$C11:$AZ11,0)+1)),Data_Background!F11)))</f>
        <v>2.4612526899478935</v>
      </c>
      <c r="G11" s="79">
        <f ca="1">IF(Data_Background!G11="","",(IF($B$3="On",IF(Data_Background!G11=0,0,Data_Background!G11-SMALL(Data_Background!$C11:$AZ11,COUNTIF(Data_Background!$C11:$AZ11,0)+1)),Data_Background!G11)))</f>
        <v>0</v>
      </c>
      <c r="H11" s="79">
        <f ca="1">IF(Data_Background!H11="","",(IF($B$3="On",IF(Data_Background!H11=0,0,Data_Background!H11-SMALL(Data_Background!$C11:$AZ11,COUNTIF(Data_Background!$C11:$AZ11,0)+1)),Data_Background!H11)))</f>
        <v>0</v>
      </c>
      <c r="I11" s="79">
        <f ca="1">IF(Data_Background!I11="","",(IF($B$3="On",IF(Data_Background!I11=0,0,Data_Background!I11-SMALL(Data_Background!$C11:$AZ11,COUNTIF(Data_Background!$C11:$AZ11,0)+1)),Data_Background!I11)))</f>
        <v>0</v>
      </c>
      <c r="J11" s="79">
        <f ca="1">IF(Data_Background!J11="","",(IF($B$3="On",IF(Data_Background!J11=0,0,Data_Background!J11-SMALL(Data_Background!$C11:$AZ11,COUNTIF(Data_Background!$C11:$AZ11,0)+1)),Data_Background!J11)))</f>
        <v>0</v>
      </c>
      <c r="K11" s="79">
        <f ca="1">IF(Data_Background!K11="","",(IF($B$3="On",IF(Data_Background!K11=0,0,Data_Background!K11-SMALL(Data_Background!$C11:$AZ11,COUNTIF(Data_Background!$C11:$AZ11,0)+1)),Data_Background!K11)))</f>
        <v>0</v>
      </c>
      <c r="L11" s="79">
        <f ca="1">IF(Data_Background!L11="","",(IF($B$3="On",IF(Data_Background!L11=0,0,Data_Background!L11-SMALL(Data_Background!$C11:$AZ11,COUNTIF(Data_Background!$C11:$AZ11,0)+1)),Data_Background!L11)))</f>
        <v>0</v>
      </c>
      <c r="M11" s="79">
        <f ca="1">IF(Data_Background!M11="","",(IF($B$3="On",IF(Data_Background!M11=0,0,Data_Background!M11-SMALL(Data_Background!$C11:$AZ11,COUNTIF(Data_Background!$C11:$AZ11,0)+1)),Data_Background!M11)))</f>
        <v>0</v>
      </c>
      <c r="N11" s="79">
        <f ca="1">IF(Data_Background!N11="","",(IF($B$3="On",IF(Data_Background!N11=0,0,Data_Background!N11-SMALL(Data_Background!$C11:$AZ11,COUNTIF(Data_Background!$C11:$AZ11,0)+1)),Data_Background!N11)))</f>
        <v>0</v>
      </c>
      <c r="O11" s="79">
        <f ca="1">IF(Data_Background!O11="","",(IF($B$3="On",IF(Data_Background!O11=0,0,Data_Background!O11-SMALL(Data_Background!$C11:$AZ11,COUNTIF(Data_Background!$C11:$AZ11,0)+1)),Data_Background!O11)))</f>
        <v>0</v>
      </c>
      <c r="P11" s="79">
        <f ca="1">IF(Data_Background!P11="","",(IF($B$3="On",IF(Data_Background!P11=0,0,Data_Background!P11-SMALL(Data_Background!$C11:$AZ11,COUNTIF(Data_Background!$C11:$AZ11,0)+1)),Data_Background!P11)))</f>
        <v>0</v>
      </c>
      <c r="Q11" s="79">
        <f ca="1">IF(Data_Background!Q11="","",(IF($B$3="On",IF(Data_Background!Q11=0,0,Data_Background!Q11-SMALL(Data_Background!$C11:$AZ11,COUNTIF(Data_Background!$C11:$AZ11,0)+1)),Data_Background!Q11)))</f>
        <v>0</v>
      </c>
      <c r="R11" s="79">
        <f ca="1">IF(Data_Background!R11="","",(IF($B$3="On",IF(Data_Background!R11=0,0,Data_Background!R11-SMALL(Data_Background!$C11:$AZ11,COUNTIF(Data_Background!$C11:$AZ11,0)+1)),Data_Background!R11)))</f>
        <v>0</v>
      </c>
      <c r="S11" s="79">
        <f ca="1">IF(Data_Background!S11="","",(IF($B$3="On",IF(Data_Background!S11=0,0,Data_Background!S11-SMALL(Data_Background!$C11:$AZ11,COUNTIF(Data_Background!$C11:$AZ11,0)+1)),Data_Background!S11)))</f>
        <v>0</v>
      </c>
      <c r="T11" s="79">
        <f ca="1">IF(Data_Background!T11="","",(IF($B$3="On",IF(Data_Background!T11=0,0,Data_Background!T11-SMALL(Data_Background!$C11:$AZ11,COUNTIF(Data_Background!$C11:$AZ11,0)+1)),Data_Background!T11)))</f>
        <v>0</v>
      </c>
      <c r="U11" s="79">
        <f ca="1">IF(Data_Background!U11="","",(IF($B$3="On",IF(Data_Background!U11=0,0,Data_Background!U11-SMALL(Data_Background!$C11:$AZ11,COUNTIF(Data_Background!$C11:$AZ11,0)+1)),Data_Background!U11)))</f>
        <v>0</v>
      </c>
      <c r="V11" s="79">
        <f ca="1">IF(Data_Background!V11="","",(IF($B$3="On",IF(Data_Background!V11=0,0,Data_Background!V11-SMALL(Data_Background!$C11:$AZ11,COUNTIF(Data_Background!$C11:$AZ11,0)+1)),Data_Background!V11)))</f>
        <v>0</v>
      </c>
      <c r="W11" s="79">
        <f ca="1">IF(Data_Background!W11="","",(IF($B$3="On",IF(Data_Background!W11=0,0,Data_Background!W11-SMALL(Data_Background!$C11:$AZ11,COUNTIF(Data_Background!$C11:$AZ11,0)+1)),Data_Background!W11)))</f>
        <v>5.3808020153067915</v>
      </c>
      <c r="X11" s="79">
        <f ca="1">IF(Data_Background!X11="","",(IF($B$3="On",IF(Data_Background!X11=0,0,Data_Background!X11-SMALL(Data_Background!$C11:$AZ11,COUNTIF(Data_Background!$C11:$AZ11,0)+1)),Data_Background!X11)))</f>
        <v>18.458420049626678</v>
      </c>
      <c r="Y11" s="79">
        <f ca="1">IF(Data_Background!Y11="","",(IF($B$3="On",IF(Data_Background!Y11=0,0,Data_Background!Y11-SMALL(Data_Background!$C11:$AZ11,COUNTIF(Data_Background!$C11:$AZ11,0)+1)),Data_Background!Y11)))</f>
        <v>41.788151678579354</v>
      </c>
      <c r="Z11" s="79">
        <f ca="1">IF(Data_Background!Z11="","",(IF($B$3="On",IF(Data_Background!Z11=0,0,Data_Background!Z11-SMALL(Data_Background!$C11:$AZ11,COUNTIF(Data_Background!$C11:$AZ11,0)+1)),Data_Background!Z11)))</f>
        <v>89.890671045909116</v>
      </c>
      <c r="AA11" s="79">
        <f ca="1">IF(Data_Background!AA11="","",(IF($B$3="On",IF(Data_Background!AA11=0,0,Data_Background!AA11-SMALL(Data_Background!$C11:$AZ11,COUNTIF(Data_Background!$C11:$AZ11,0)+1)),Data_Background!AA11)))</f>
        <v>178.85439720456975</v>
      </c>
      <c r="AB11" s="79">
        <f ca="1">IF(Data_Background!AB11="","",(IF($B$3="On",IF(Data_Background!AB11=0,0,Data_Background!AB11-SMALL(Data_Background!$C11:$AZ11,COUNTIF(Data_Background!$C11:$AZ11,0)+1)),Data_Background!AB11)))</f>
        <v>337.80426947371473</v>
      </c>
      <c r="AC11" s="79">
        <f ca="1">IF(Data_Background!AC11="","",(IF($B$3="On",IF(Data_Background!AC11=0,0,Data_Background!AC11-SMALL(Data_Background!$C11:$AZ11,COUNTIF(Data_Background!$C11:$AZ11,0)+1)),Data_Background!AC11)))</f>
        <v>599.9324020803341</v>
      </c>
      <c r="AD11" s="79">
        <f ca="1">IF(Data_Background!AD11="","",(IF($B$3="On",IF(Data_Background!AD11=0,0,Data_Background!AD11-SMALL(Data_Background!$C11:$AZ11,COUNTIF(Data_Background!$C11:$AZ11,0)+1)),Data_Background!AD11)))</f>
        <v>990.22851821229938</v>
      </c>
      <c r="AE11" s="79">
        <f ca="1">IF(Data_Background!AE11="","",(IF($B$3="On",IF(Data_Background!AE11=0,0,Data_Background!AE11-SMALL(Data_Background!$C11:$AZ11,COUNTIF(Data_Background!$C11:$AZ11,0)+1)),Data_Background!AE11)))</f>
        <v>1476.5464837892216</v>
      </c>
      <c r="AF11" s="79">
        <f ca="1">IF(Data_Background!AF11="","",(IF($B$3="On",IF(Data_Background!AF11=0,0,Data_Background!AF11-SMALL(Data_Background!$C11:$AZ11,COUNTIF(Data_Background!$C11:$AZ11,0)+1)),Data_Background!AF11)))</f>
        <v>1980.5124195351966</v>
      </c>
      <c r="AG11" s="79">
        <f ca="1">IF(Data_Background!AG11="","",(IF($B$3="On",IF(Data_Background!AG11=0,0,Data_Background!AG11-SMALL(Data_Background!$C11:$AZ11,COUNTIF(Data_Background!$C11:$AZ11,0)+1)),Data_Background!AG11)))</f>
        <v>2418.1844679637702</v>
      </c>
      <c r="AH11" s="79">
        <f ca="1">IF(Data_Background!AH11="","",(IF($B$3="On",IF(Data_Background!AH11=0,0,Data_Background!AH11-SMALL(Data_Background!$C11:$AZ11,COUNTIF(Data_Background!$C11:$AZ11,0)+1)),Data_Background!AH11)))</f>
        <v>2745.977508816427</v>
      </c>
      <c r="AI11" s="79">
        <f ca="1">IF(Data_Background!AI11="","",(IF($B$3="On",IF(Data_Background!AI11=0,0,Data_Background!AI11-SMALL(Data_Background!$C11:$AZ11,COUNTIF(Data_Background!$C11:$AZ11,0)+1)),Data_Background!AI11)))</f>
        <v>2964.5156351798169</v>
      </c>
      <c r="AJ11" s="79">
        <f ca="1">IF(Data_Background!AJ11="","",(IF($B$3="On",IF(Data_Background!AJ11=0,0,Data_Background!AJ11-SMALL(Data_Background!$C11:$AZ11,COUNTIF(Data_Background!$C11:$AZ11,0)+1)),Data_Background!AJ11)))</f>
        <v>3096.5347599657139</v>
      </c>
      <c r="AK11" s="79">
        <f ca="1">IF(Data_Background!AK11="","",(IF($B$3="On",IF(Data_Background!AK11=0,0,Data_Background!AK11-SMALL(Data_Background!$C11:$AZ11,COUNTIF(Data_Background!$C11:$AZ11,0)+1)),Data_Background!AK11)))</f>
        <v>3173.7583806077237</v>
      </c>
      <c r="AL11" s="79">
        <f ca="1">IF(Data_Background!AL11="","",(IF($B$3="On",IF(Data_Background!AL11=0,0,Data_Background!AL11-SMALL(Data_Background!$C11:$AZ11,COUNTIF(Data_Background!$C11:$AZ11,0)+1)),Data_Background!AL11)))</f>
        <v>3221.0255446089104</v>
      </c>
      <c r="AM11" s="79">
        <f ca="1">IF(Data_Background!AM11="","",(IF($B$3="On",IF(Data_Background!AM11=0,0,Data_Background!AM11-SMALL(Data_Background!$C11:$AZ11,COUNTIF(Data_Background!$C11:$AZ11,0)+1)),Data_Background!AM11)))</f>
        <v>3253.3475454588934</v>
      </c>
      <c r="AN11" s="79">
        <f ca="1">IF(Data_Background!AN11="","",(IF($B$3="On",IF(Data_Background!AN11=0,0,Data_Background!AN11-SMALL(Data_Background!$C11:$AZ11,COUNTIF(Data_Background!$C11:$AZ11,0)+1)),Data_Background!AN11)))</f>
        <v>3275.7666268886733</v>
      </c>
      <c r="AO11" s="79">
        <f ca="1">IF(Data_Background!AO11="","",(IF($B$3="On",IF(Data_Background!AO11=0,0,Data_Background!AO11-SMALL(Data_Background!$C11:$AZ11,COUNTIF(Data_Background!$C11:$AZ11,0)+1)),Data_Background!AO11)))</f>
        <v>3288.89127325035</v>
      </c>
      <c r="AP11" s="79">
        <f ca="1">IF(Data_Background!AP11="","",(IF($B$3="On",IF(Data_Background!AP11=0,0,Data_Background!AP11-SMALL(Data_Background!$C11:$AZ11,COUNTIF(Data_Background!$C11:$AZ11,0)+1)),Data_Background!AP11)))</f>
        <v>3293.5168185058005</v>
      </c>
      <c r="AQ11" s="79" t="str">
        <f>IF(Data_Background!AQ11="","",(IF($B$3="On",IF(Data_Background!AQ11=0,0,Data_Background!AQ11-SMALL(Data_Background!$C11:$AZ11,COUNTIF(Data_Background!$C11:$AZ11,0)+1)),Data_Background!AQ11)))</f>
        <v/>
      </c>
      <c r="AR11" s="79" t="str">
        <f>IF(Data_Background!AR11="","",(IF($B$3="On",IF(Data_Background!AR11=0,0,Data_Background!AR11-SMALL(Data_Background!$C11:$AZ11,COUNTIF(Data_Background!$C11:$AZ11,0)+1)),Data_Background!AR11)))</f>
        <v/>
      </c>
      <c r="AS11" s="79" t="str">
        <f>IF(Data_Background!AS11="","",(IF($B$3="On",IF(Data_Background!AS11=0,0,Data_Background!AS11-SMALL(Data_Background!$C11:$AZ11,COUNTIF(Data_Background!$C11:$AZ11,0)+1)),Data_Background!AS11)))</f>
        <v/>
      </c>
      <c r="AT11" s="79" t="str">
        <f>IF(Data_Background!AT11="","",(IF($B$3="On",IF(Data_Background!AT11=0,0,Data_Background!AT11-SMALL(Data_Background!$C11:$AZ11,COUNTIF(Data_Background!$C11:$AZ11,0)+1)),Data_Background!AT11)))</f>
        <v/>
      </c>
      <c r="AU11" s="79" t="str">
        <f>IF(Data_Background!AU11="","",(IF($B$3="On",IF(Data_Background!AU11=0,0,Data_Background!AU11-SMALL(Data_Background!$C11:$AZ11,COUNTIF(Data_Background!$C11:$AZ11,0)+1)),Data_Background!AU11)))</f>
        <v/>
      </c>
      <c r="AV11" s="79" t="str">
        <f>IF(Data_Background!AV11="","",(IF($B$3="On",IF(Data_Background!AV11=0,0,Data_Background!AV11-SMALL(Data_Background!$C11:$AZ11,COUNTIF(Data_Background!$C11:$AZ11,0)+1)),Data_Background!AV11)))</f>
        <v/>
      </c>
      <c r="AW11" s="79" t="str">
        <f>IF(Data_Background!AW11="","",(IF($B$3="On",IF(Data_Background!AW11=0,0,Data_Background!AW11-SMALL(Data_Background!$C11:$AZ11,COUNTIF(Data_Background!$C11:$AZ11,0)+1)),Data_Background!AW11)))</f>
        <v/>
      </c>
      <c r="AX11" s="79" t="str">
        <f>IF(Data_Background!AX11="","",(IF($B$3="On",IF(Data_Background!AX11=0,0,Data_Background!AX11-SMALL(Data_Background!$C11:$AZ11,COUNTIF(Data_Background!$C11:$AZ11,0)+1)),Data_Background!AX11)))</f>
        <v/>
      </c>
      <c r="AY11" s="79" t="str">
        <f>IF(Data_Background!AY11="","",(IF($B$3="On",IF(Data_Background!AY11=0,0,Data_Background!AY11-SMALL(Data_Background!$C11:$AZ11,COUNTIF(Data_Background!$C11:$AZ11,0)+1)),Data_Background!AY11)))</f>
        <v/>
      </c>
      <c r="AZ11" s="79" t="str">
        <f>IF(Data_Background!AZ11="","",(IF($B$3="On",IF(Data_Background!AZ11=0,0,Data_Background!AZ11-SMALL(Data_Background!$C11:$AZ11,COUNTIF(Data_Background!$C11:$AZ11,0)+1)),Data_Background!AZ11)))</f>
        <v/>
      </c>
      <c r="BA11" s="79"/>
      <c r="BB11" s="79"/>
      <c r="BC11" s="79"/>
      <c r="BD11" s="79"/>
      <c r="BE11" s="79"/>
      <c r="BF11" s="79"/>
      <c r="BG11" s="79"/>
      <c r="BH11" s="79"/>
      <c r="BI11" s="79"/>
      <c r="BJ11" s="79"/>
      <c r="BK11" s="79"/>
      <c r="BL11" s="79"/>
      <c r="BM11" s="79"/>
      <c r="BN11" s="79"/>
      <c r="BO11" s="79"/>
      <c r="BP11" s="79"/>
      <c r="BQ11" s="79"/>
      <c r="BR11" s="79"/>
      <c r="BS11" s="79"/>
      <c r="BT11" s="79"/>
      <c r="BU11" s="79"/>
      <c r="BV11" s="79"/>
      <c r="BW11" s="79"/>
      <c r="BX11" s="79"/>
      <c r="BY11" s="79"/>
      <c r="BZ11" s="79"/>
    </row>
    <row r="12" spans="1:78" x14ac:dyDescent="0.25">
      <c r="A12" s="79">
        <f ca="1">Data_Initial!A12</f>
        <v>1</v>
      </c>
      <c r="B12" s="79" t="str">
        <f ca="1">Data_Initial!B12</f>
        <v>A2</v>
      </c>
      <c r="C12" s="79">
        <f ca="1">IF(Data_Background!C12="","",(IF($B$3="On",IF(Data_Background!C12=0,0,Data_Background!C12-SMALL(Data_Background!$C12:$AZ12,COUNTIF(Data_Background!$C12:$AZ12,0)+1)),Data_Background!C12)))</f>
        <v>35.77028013100923</v>
      </c>
      <c r="D12" s="79">
        <f ca="1">IF(Data_Background!D12="","",(IF($B$3="On",IF(Data_Background!D12=0,0,Data_Background!D12-SMALL(Data_Background!$C12:$AZ12,COUNTIF(Data_Background!$C12:$AZ12,0)+1)),Data_Background!D12)))</f>
        <v>28.818088687586759</v>
      </c>
      <c r="E12" s="79">
        <f ca="1">IF(Data_Background!E12="","",(IF($B$3="On",IF(Data_Background!E12=0,0,Data_Background!E12-SMALL(Data_Background!$C12:$AZ12,COUNTIF(Data_Background!$C12:$AZ12,0)+1)),Data_Background!E12)))</f>
        <v>18.538899465350827</v>
      </c>
      <c r="F12" s="79">
        <f ca="1">IF(Data_Background!F12="","",(IF($B$3="On",IF(Data_Background!F12=0,0,Data_Background!F12-SMALL(Data_Background!$C12:$AZ12,COUNTIF(Data_Background!$C12:$AZ12,0)+1)),Data_Background!F12)))</f>
        <v>6.1421391789805782</v>
      </c>
      <c r="G12" s="79">
        <f ca="1">IF(Data_Background!G12="","",(IF($B$3="On",IF(Data_Background!G12=0,0,Data_Background!G12-SMALL(Data_Background!$C12:$AZ12,COUNTIF(Data_Background!$C12:$AZ12,0)+1)),Data_Background!G12)))</f>
        <v>0</v>
      </c>
      <c r="H12" s="79">
        <f ca="1">IF(Data_Background!H12="","",(IF($B$3="On",IF(Data_Background!H12=0,0,Data_Background!H12-SMALL(Data_Background!$C12:$AZ12,COUNTIF(Data_Background!$C12:$AZ12,0)+1)),Data_Background!H12)))</f>
        <v>0</v>
      </c>
      <c r="I12" s="79">
        <f ca="1">IF(Data_Background!I12="","",(IF($B$3="On",IF(Data_Background!I12=0,0,Data_Background!I12-SMALL(Data_Background!$C12:$AZ12,COUNTIF(Data_Background!$C12:$AZ12,0)+1)),Data_Background!I12)))</f>
        <v>0</v>
      </c>
      <c r="J12" s="79">
        <f ca="1">IF(Data_Background!J12="","",(IF($B$3="On",IF(Data_Background!J12=0,0,Data_Background!J12-SMALL(Data_Background!$C12:$AZ12,COUNTIF(Data_Background!$C12:$AZ12,0)+1)),Data_Background!J12)))</f>
        <v>0</v>
      </c>
      <c r="K12" s="79">
        <f ca="1">IF(Data_Background!K12="","",(IF($B$3="On",IF(Data_Background!K12=0,0,Data_Background!K12-SMALL(Data_Background!$C12:$AZ12,COUNTIF(Data_Background!$C12:$AZ12,0)+1)),Data_Background!K12)))</f>
        <v>0</v>
      </c>
      <c r="L12" s="79">
        <f ca="1">IF(Data_Background!L12="","",(IF($B$3="On",IF(Data_Background!L12=0,0,Data_Background!L12-SMALL(Data_Background!$C12:$AZ12,COUNTIF(Data_Background!$C12:$AZ12,0)+1)),Data_Background!L12)))</f>
        <v>0</v>
      </c>
      <c r="M12" s="79">
        <f ca="1">IF(Data_Background!M12="","",(IF($B$3="On",IF(Data_Background!M12=0,0,Data_Background!M12-SMALL(Data_Background!$C12:$AZ12,COUNTIF(Data_Background!$C12:$AZ12,0)+1)),Data_Background!M12)))</f>
        <v>0</v>
      </c>
      <c r="N12" s="79">
        <f ca="1">IF(Data_Background!N12="","",(IF($B$3="On",IF(Data_Background!N12=0,0,Data_Background!N12-SMALL(Data_Background!$C12:$AZ12,COUNTIF(Data_Background!$C12:$AZ12,0)+1)),Data_Background!N12)))</f>
        <v>0</v>
      </c>
      <c r="O12" s="79">
        <f ca="1">IF(Data_Background!O12="","",(IF($B$3="On",IF(Data_Background!O12=0,0,Data_Background!O12-SMALL(Data_Background!$C12:$AZ12,COUNTIF(Data_Background!$C12:$AZ12,0)+1)),Data_Background!O12)))</f>
        <v>0</v>
      </c>
      <c r="P12" s="79">
        <f ca="1">IF(Data_Background!P12="","",(IF($B$3="On",IF(Data_Background!P12=0,0,Data_Background!P12-SMALL(Data_Background!$C12:$AZ12,COUNTIF(Data_Background!$C12:$AZ12,0)+1)),Data_Background!P12)))</f>
        <v>0</v>
      </c>
      <c r="Q12" s="79">
        <f ca="1">IF(Data_Background!Q12="","",(IF($B$3="On",IF(Data_Background!Q12=0,0,Data_Background!Q12-SMALL(Data_Background!$C12:$AZ12,COUNTIF(Data_Background!$C12:$AZ12,0)+1)),Data_Background!Q12)))</f>
        <v>0</v>
      </c>
      <c r="R12" s="79">
        <f ca="1">IF(Data_Background!R12="","",(IF($B$3="On",IF(Data_Background!R12=0,0,Data_Background!R12-SMALL(Data_Background!$C12:$AZ12,COUNTIF(Data_Background!$C12:$AZ12,0)+1)),Data_Background!R12)))</f>
        <v>0</v>
      </c>
      <c r="S12" s="79">
        <f ca="1">IF(Data_Background!S12="","",(IF($B$3="On",IF(Data_Background!S12=0,0,Data_Background!S12-SMALL(Data_Background!$C12:$AZ12,COUNTIF(Data_Background!$C12:$AZ12,0)+1)),Data_Background!S12)))</f>
        <v>0</v>
      </c>
      <c r="T12" s="79">
        <f ca="1">IF(Data_Background!T12="","",(IF($B$3="On",IF(Data_Background!T12=0,0,Data_Background!T12-SMALL(Data_Background!$C12:$AZ12,COUNTIF(Data_Background!$C12:$AZ12,0)+1)),Data_Background!T12)))</f>
        <v>0</v>
      </c>
      <c r="U12" s="79">
        <f ca="1">IF(Data_Background!U12="","",(IF($B$3="On",IF(Data_Background!U12=0,0,Data_Background!U12-SMALL(Data_Background!$C12:$AZ12,COUNTIF(Data_Background!$C12:$AZ12,0)+1)),Data_Background!U12)))</f>
        <v>0</v>
      </c>
      <c r="V12" s="79">
        <f ca="1">IF(Data_Background!V12="","",(IF($B$3="On",IF(Data_Background!V12=0,0,Data_Background!V12-SMALL(Data_Background!$C12:$AZ12,COUNTIF(Data_Background!$C12:$AZ12,0)+1)),Data_Background!V12)))</f>
        <v>0</v>
      </c>
      <c r="W12" s="79">
        <f ca="1">IF(Data_Background!W12="","",(IF($B$3="On",IF(Data_Background!W12=0,0,Data_Background!W12-SMALL(Data_Background!$C12:$AZ12,COUNTIF(Data_Background!$C12:$AZ12,0)+1)),Data_Background!W12)))</f>
        <v>17.562919505097089</v>
      </c>
      <c r="X12" s="79">
        <f ca="1">IF(Data_Background!X12="","",(IF($B$3="On",IF(Data_Background!X12=0,0,Data_Background!X12-SMALL(Data_Background!$C12:$AZ12,COUNTIF(Data_Background!$C12:$AZ12,0)+1)),Data_Background!X12)))</f>
        <v>51.664888866313689</v>
      </c>
      <c r="Y12" s="79">
        <f ca="1">IF(Data_Background!Y12="","",(IF($B$3="On",IF(Data_Background!Y12=0,0,Data_Background!Y12-SMALL(Data_Background!$C12:$AZ12,COUNTIF(Data_Background!$C12:$AZ12,0)+1)),Data_Background!Y12)))</f>
        <v>113.81295328744878</v>
      </c>
      <c r="Z12" s="79">
        <f ca="1">IF(Data_Background!Z12="","",(IF($B$3="On",IF(Data_Background!Z12=0,0,Data_Background!Z12-SMALL(Data_Background!$C12:$AZ12,COUNTIF(Data_Background!$C12:$AZ12,0)+1)),Data_Background!Z12)))</f>
        <v>214.81215432616332</v>
      </c>
      <c r="AA12" s="79">
        <f ca="1">IF(Data_Background!AA12="","",(IF($B$3="On",IF(Data_Background!AA12=0,0,Data_Background!AA12-SMALL(Data_Background!$C12:$AZ12,COUNTIF(Data_Background!$C12:$AZ12,0)+1)),Data_Background!AA12)))</f>
        <v>372.31725026543472</v>
      </c>
      <c r="AB12" s="79">
        <f ca="1">IF(Data_Background!AB12="","",(IF($B$3="On",IF(Data_Background!AB12=0,0,Data_Background!AB12-SMALL(Data_Background!$C12:$AZ12,COUNTIF(Data_Background!$C12:$AZ12,0)+1)),Data_Background!AB12)))</f>
        <v>607.43688083505992</v>
      </c>
      <c r="AC12" s="79">
        <f ca="1">IF(Data_Background!AC12="","",(IF($B$3="On",IF(Data_Background!AC12=0,0,Data_Background!AC12-SMALL(Data_Background!$C12:$AZ12,COUNTIF(Data_Background!$C12:$AZ12,0)+1)),Data_Background!AC12)))</f>
        <v>917.50656071539322</v>
      </c>
      <c r="AD12" s="79">
        <f ca="1">IF(Data_Background!AD12="","",(IF($B$3="On",IF(Data_Background!AD12=0,0,Data_Background!AD12-SMALL(Data_Background!$C12:$AZ12,COUNTIF(Data_Background!$C12:$AZ12,0)+1)),Data_Background!AD12)))</f>
        <v>1269.4167622896405</v>
      </c>
      <c r="AE12" s="79">
        <f ca="1">IF(Data_Background!AE12="","",(IF($B$3="On",IF(Data_Background!AE12=0,0,Data_Background!AE12-SMALL(Data_Background!$C12:$AZ12,COUNTIF(Data_Background!$C12:$AZ12,0)+1)),Data_Background!AE12)))</f>
        <v>1607.4014840839875</v>
      </c>
      <c r="AF12" s="79">
        <f ca="1">IF(Data_Background!AF12="","",(IF($B$3="On",IF(Data_Background!AF12=0,0,Data_Background!AF12-SMALL(Data_Background!$C12:$AZ12,COUNTIF(Data_Background!$C12:$AZ12,0)+1)),Data_Background!AF12)))</f>
        <v>1887.228904881754</v>
      </c>
      <c r="AG12" s="79">
        <f ca="1">IF(Data_Background!AG12="","",(IF($B$3="On",IF(Data_Background!AG12=0,0,Data_Background!AG12-SMALL(Data_Background!$C12:$AZ12,COUNTIF(Data_Background!$C12:$AZ12,0)+1)),Data_Background!AG12)))</f>
        <v>2094.4505142639641</v>
      </c>
      <c r="AH12" s="79">
        <f ca="1">IF(Data_Background!AH12="","",(IF($B$3="On",IF(Data_Background!AH12=0,0,Data_Background!AH12-SMALL(Data_Background!$C12:$AZ12,COUNTIF(Data_Background!$C12:$AZ12,0)+1)),Data_Background!AH12)))</f>
        <v>2241.5640334338405</v>
      </c>
      <c r="AI12" s="79">
        <f ca="1">IF(Data_Background!AI12="","",(IF($B$3="On",IF(Data_Background!AI12=0,0,Data_Background!AI12-SMALL(Data_Background!$C12:$AZ12,COUNTIF(Data_Background!$C12:$AZ12,0)+1)),Data_Background!AI12)))</f>
        <v>2351.9656302597641</v>
      </c>
      <c r="AJ12" s="79">
        <f ca="1">IF(Data_Background!AJ12="","",(IF($B$3="On",IF(Data_Background!AJ12=0,0,Data_Background!AJ12-SMALL(Data_Background!$C12:$AZ12,COUNTIF(Data_Background!$C12:$AZ12,0)+1)),Data_Background!AJ12)))</f>
        <v>2445.7443400643074</v>
      </c>
      <c r="AK12" s="79">
        <f ca="1">IF(Data_Background!AK12="","",(IF($B$3="On",IF(Data_Background!AK12=0,0,Data_Background!AK12-SMALL(Data_Background!$C12:$AZ12,COUNTIF(Data_Background!$C12:$AZ12,0)+1)),Data_Background!AK12)))</f>
        <v>2524.5805709280039</v>
      </c>
      <c r="AL12" s="79">
        <f ca="1">IF(Data_Background!AL12="","",(IF($B$3="On",IF(Data_Background!AL12=0,0,Data_Background!AL12-SMALL(Data_Background!$C12:$AZ12,COUNTIF(Data_Background!$C12:$AZ12,0)+1)),Data_Background!AL12)))</f>
        <v>2589.465803614331</v>
      </c>
      <c r="AM12" s="79">
        <f ca="1">IF(Data_Background!AM12="","",(IF($B$3="On",IF(Data_Background!AM12=0,0,Data_Background!AM12-SMALL(Data_Background!$C12:$AZ12,COUNTIF(Data_Background!$C12:$AZ12,0)+1)),Data_Background!AM12)))</f>
        <v>2638.4195590420773</v>
      </c>
      <c r="AN12" s="79">
        <f ca="1">IF(Data_Background!AN12="","",(IF($B$3="On",IF(Data_Background!AN12=0,0,Data_Background!AN12-SMALL(Data_Background!$C12:$AZ12,COUNTIF(Data_Background!$C12:$AZ12,0)+1)),Data_Background!AN12)))</f>
        <v>2677.7635214713737</v>
      </c>
      <c r="AO12" s="79">
        <f ca="1">IF(Data_Background!AO12="","",(IF($B$3="On",IF(Data_Background!AO12=0,0,Data_Background!AO12-SMALL(Data_Background!$C12:$AZ12,COUNTIF(Data_Background!$C12:$AZ12,0)+1)),Data_Background!AO12)))</f>
        <v>2710.4011021182373</v>
      </c>
      <c r="AP12" s="79">
        <f ca="1">IF(Data_Background!AP12="","",(IF($B$3="On",IF(Data_Background!AP12=0,0,Data_Background!AP12-SMALL(Data_Background!$C12:$AZ12,COUNTIF(Data_Background!$C12:$AZ12,0)+1)),Data_Background!AP12)))</f>
        <v>2726.3780778093974</v>
      </c>
      <c r="AQ12" s="79" t="str">
        <f>IF(Data_Background!AQ12="","",(IF($B$3="On",IF(Data_Background!AQ12=0,0,Data_Background!AQ12-SMALL(Data_Background!$C12:$AZ12,COUNTIF(Data_Background!$C12:$AZ12,0)+1)),Data_Background!AQ12)))</f>
        <v/>
      </c>
      <c r="AR12" s="79" t="str">
        <f>IF(Data_Background!AR12="","",(IF($B$3="On",IF(Data_Background!AR12=0,0,Data_Background!AR12-SMALL(Data_Background!$C12:$AZ12,COUNTIF(Data_Background!$C12:$AZ12,0)+1)),Data_Background!AR12)))</f>
        <v/>
      </c>
      <c r="AS12" s="79" t="str">
        <f>IF(Data_Background!AS12="","",(IF($B$3="On",IF(Data_Background!AS12=0,0,Data_Background!AS12-SMALL(Data_Background!$C12:$AZ12,COUNTIF(Data_Background!$C12:$AZ12,0)+1)),Data_Background!AS12)))</f>
        <v/>
      </c>
      <c r="AT12" s="79" t="str">
        <f>IF(Data_Background!AT12="","",(IF($B$3="On",IF(Data_Background!AT12=0,0,Data_Background!AT12-SMALL(Data_Background!$C12:$AZ12,COUNTIF(Data_Background!$C12:$AZ12,0)+1)),Data_Background!AT12)))</f>
        <v/>
      </c>
      <c r="AU12" s="79" t="str">
        <f>IF(Data_Background!AU12="","",(IF($B$3="On",IF(Data_Background!AU12=0,0,Data_Background!AU12-SMALL(Data_Background!$C12:$AZ12,COUNTIF(Data_Background!$C12:$AZ12,0)+1)),Data_Background!AU12)))</f>
        <v/>
      </c>
      <c r="AV12" s="79" t="str">
        <f>IF(Data_Background!AV12="","",(IF($B$3="On",IF(Data_Background!AV12=0,0,Data_Background!AV12-SMALL(Data_Background!$C12:$AZ12,COUNTIF(Data_Background!$C12:$AZ12,0)+1)),Data_Background!AV12)))</f>
        <v/>
      </c>
      <c r="AW12" s="79" t="str">
        <f>IF(Data_Background!AW12="","",(IF($B$3="On",IF(Data_Background!AW12=0,0,Data_Background!AW12-SMALL(Data_Background!$C12:$AZ12,COUNTIF(Data_Background!$C12:$AZ12,0)+1)),Data_Background!AW12)))</f>
        <v/>
      </c>
      <c r="AX12" s="79" t="str">
        <f>IF(Data_Background!AX12="","",(IF($B$3="On",IF(Data_Background!AX12=0,0,Data_Background!AX12-SMALL(Data_Background!$C12:$AZ12,COUNTIF(Data_Background!$C12:$AZ12,0)+1)),Data_Background!AX12)))</f>
        <v/>
      </c>
      <c r="AY12" s="79" t="str">
        <f>IF(Data_Background!AY12="","",(IF($B$3="On",IF(Data_Background!AY12=0,0,Data_Background!AY12-SMALL(Data_Background!$C12:$AZ12,COUNTIF(Data_Background!$C12:$AZ12,0)+1)),Data_Background!AY12)))</f>
        <v/>
      </c>
      <c r="AZ12" s="79" t="str">
        <f>IF(Data_Background!AZ12="","",(IF($B$3="On",IF(Data_Background!AZ12=0,0,Data_Background!AZ12-SMALL(Data_Background!$C12:$AZ12,COUNTIF(Data_Background!$C12:$AZ12,0)+1)),Data_Background!AZ12)))</f>
        <v/>
      </c>
      <c r="BA12" s="79"/>
      <c r="BB12" s="79"/>
      <c r="BC12" s="79"/>
      <c r="BD12" s="79"/>
      <c r="BE12" s="79"/>
      <c r="BF12" s="79"/>
      <c r="BG12" s="79"/>
      <c r="BH12" s="79"/>
      <c r="BI12" s="79"/>
      <c r="BJ12" s="79"/>
      <c r="BK12" s="79"/>
      <c r="BL12" s="79"/>
      <c r="BM12" s="79"/>
      <c r="BN12" s="79"/>
      <c r="BO12" s="79"/>
      <c r="BP12" s="79"/>
      <c r="BQ12" s="79"/>
      <c r="BR12" s="79"/>
      <c r="BS12" s="79"/>
      <c r="BT12" s="79"/>
      <c r="BU12" s="79"/>
      <c r="BV12" s="79"/>
      <c r="BW12" s="79"/>
      <c r="BX12" s="79"/>
      <c r="BY12" s="79"/>
      <c r="BZ12" s="79"/>
    </row>
    <row r="13" spans="1:78" x14ac:dyDescent="0.25">
      <c r="A13" s="79">
        <f ca="1">Data_Initial!A13</f>
        <v>1</v>
      </c>
      <c r="B13" s="79" t="str">
        <f ca="1">Data_Initial!B13</f>
        <v>B2</v>
      </c>
      <c r="C13" s="79">
        <f ca="1">IF(Data_Background!C13="","",(IF($B$3="On",IF(Data_Background!C13=0,0,Data_Background!C13-SMALL(Data_Background!$C13:$AZ13,COUNTIF(Data_Background!$C13:$AZ13,0)+1)),Data_Background!C13)))</f>
        <v>23.076505766888399</v>
      </c>
      <c r="D13" s="79">
        <f ca="1">IF(Data_Background!D13="","",(IF($B$3="On",IF(Data_Background!D13=0,0,Data_Background!D13-SMALL(Data_Background!$C13:$AZ13,COUNTIF(Data_Background!$C13:$AZ13,0)+1)),Data_Background!D13)))</f>
        <v>16.033602833013028</v>
      </c>
      <c r="E13" s="79">
        <f ca="1">IF(Data_Background!E13="","",(IF($B$3="On",IF(Data_Background!E13=0,0,Data_Background!E13-SMALL(Data_Background!$C13:$AZ13,COUNTIF(Data_Background!$C13:$AZ13,0)+1)),Data_Background!E13)))</f>
        <v>10.151343275566589</v>
      </c>
      <c r="F13" s="79">
        <f ca="1">IF(Data_Background!F13="","",(IF($B$3="On",IF(Data_Background!F13=0,0,Data_Background!F13-SMALL(Data_Background!$C13:$AZ13,COUNTIF(Data_Background!$C13:$AZ13,0)+1)),Data_Background!F13)))</f>
        <v>0</v>
      </c>
      <c r="G13" s="79">
        <f ca="1">IF(Data_Background!G13="","",(IF($B$3="On",IF(Data_Background!G13=0,0,Data_Background!G13-SMALL(Data_Background!$C13:$AZ13,COUNTIF(Data_Background!$C13:$AZ13,0)+1)),Data_Background!G13)))</f>
        <v>0</v>
      </c>
      <c r="H13" s="79">
        <f ca="1">IF(Data_Background!H13="","",(IF($B$3="On",IF(Data_Background!H13=0,0,Data_Background!H13-SMALL(Data_Background!$C13:$AZ13,COUNTIF(Data_Background!$C13:$AZ13,0)+1)),Data_Background!H13)))</f>
        <v>0</v>
      </c>
      <c r="I13" s="79">
        <f ca="1">IF(Data_Background!I13="","",(IF($B$3="On",IF(Data_Background!I13=0,0,Data_Background!I13-SMALL(Data_Background!$C13:$AZ13,COUNTIF(Data_Background!$C13:$AZ13,0)+1)),Data_Background!I13)))</f>
        <v>0</v>
      </c>
      <c r="J13" s="79">
        <f ca="1">IF(Data_Background!J13="","",(IF($B$3="On",IF(Data_Background!J13=0,0,Data_Background!J13-SMALL(Data_Background!$C13:$AZ13,COUNTIF(Data_Background!$C13:$AZ13,0)+1)),Data_Background!J13)))</f>
        <v>0</v>
      </c>
      <c r="K13" s="79">
        <f ca="1">IF(Data_Background!K13="","",(IF($B$3="On",IF(Data_Background!K13=0,0,Data_Background!K13-SMALL(Data_Background!$C13:$AZ13,COUNTIF(Data_Background!$C13:$AZ13,0)+1)),Data_Background!K13)))</f>
        <v>0</v>
      </c>
      <c r="L13" s="79">
        <f ca="1">IF(Data_Background!L13="","",(IF($B$3="On",IF(Data_Background!L13=0,0,Data_Background!L13-SMALL(Data_Background!$C13:$AZ13,COUNTIF(Data_Background!$C13:$AZ13,0)+1)),Data_Background!L13)))</f>
        <v>0</v>
      </c>
      <c r="M13" s="79">
        <f ca="1">IF(Data_Background!M13="","",(IF($B$3="On",IF(Data_Background!M13=0,0,Data_Background!M13-SMALL(Data_Background!$C13:$AZ13,COUNTIF(Data_Background!$C13:$AZ13,0)+1)),Data_Background!M13)))</f>
        <v>0</v>
      </c>
      <c r="N13" s="79">
        <f ca="1">IF(Data_Background!N13="","",(IF($B$3="On",IF(Data_Background!N13=0,0,Data_Background!N13-SMALL(Data_Background!$C13:$AZ13,COUNTIF(Data_Background!$C13:$AZ13,0)+1)),Data_Background!N13)))</f>
        <v>0</v>
      </c>
      <c r="O13" s="79">
        <f ca="1">IF(Data_Background!O13="","",(IF($B$3="On",IF(Data_Background!O13=0,0,Data_Background!O13-SMALL(Data_Background!$C13:$AZ13,COUNTIF(Data_Background!$C13:$AZ13,0)+1)),Data_Background!O13)))</f>
        <v>0</v>
      </c>
      <c r="P13" s="79">
        <f ca="1">IF(Data_Background!P13="","",(IF($B$3="On",IF(Data_Background!P13=0,0,Data_Background!P13-SMALL(Data_Background!$C13:$AZ13,COUNTIF(Data_Background!$C13:$AZ13,0)+1)),Data_Background!P13)))</f>
        <v>0</v>
      </c>
      <c r="Q13" s="79">
        <f ca="1">IF(Data_Background!Q13="","",(IF($B$3="On",IF(Data_Background!Q13=0,0,Data_Background!Q13-SMALL(Data_Background!$C13:$AZ13,COUNTIF(Data_Background!$C13:$AZ13,0)+1)),Data_Background!Q13)))</f>
        <v>0</v>
      </c>
      <c r="R13" s="79">
        <f ca="1">IF(Data_Background!R13="","",(IF($B$3="On",IF(Data_Background!R13=0,0,Data_Background!R13-SMALL(Data_Background!$C13:$AZ13,COUNTIF(Data_Background!$C13:$AZ13,0)+1)),Data_Background!R13)))</f>
        <v>0</v>
      </c>
      <c r="S13" s="79">
        <f ca="1">IF(Data_Background!S13="","",(IF($B$3="On",IF(Data_Background!S13=0,0,Data_Background!S13-SMALL(Data_Background!$C13:$AZ13,COUNTIF(Data_Background!$C13:$AZ13,0)+1)),Data_Background!S13)))</f>
        <v>0</v>
      </c>
      <c r="T13" s="79">
        <f ca="1">IF(Data_Background!T13="","",(IF($B$3="On",IF(Data_Background!T13=0,0,Data_Background!T13-SMALL(Data_Background!$C13:$AZ13,COUNTIF(Data_Background!$C13:$AZ13,0)+1)),Data_Background!T13)))</f>
        <v>0</v>
      </c>
      <c r="U13" s="79">
        <f ca="1">IF(Data_Background!U13="","",(IF($B$3="On",IF(Data_Background!U13=0,0,Data_Background!U13-SMALL(Data_Background!$C13:$AZ13,COUNTIF(Data_Background!$C13:$AZ13,0)+1)),Data_Background!U13)))</f>
        <v>0.70151975492810514</v>
      </c>
      <c r="V13" s="79">
        <f ca="1">IF(Data_Background!V13="","",(IF($B$3="On",IF(Data_Background!V13=0,0,Data_Background!V13-SMALL(Data_Background!$C13:$AZ13,COUNTIF(Data_Background!$C13:$AZ13,0)+1)),Data_Background!V13)))</f>
        <v>14.007907392658616</v>
      </c>
      <c r="W13" s="79">
        <f ca="1">IF(Data_Background!W13="","",(IF($B$3="On",IF(Data_Background!W13=0,0,Data_Background!W13-SMALL(Data_Background!$C13:$AZ13,COUNTIF(Data_Background!$C13:$AZ13,0)+1)),Data_Background!W13)))</f>
        <v>34.347370328472188</v>
      </c>
      <c r="X13" s="79">
        <f ca="1">IF(Data_Background!X13="","",(IF($B$3="On",IF(Data_Background!X13=0,0,Data_Background!X13-SMALL(Data_Background!$C13:$AZ13,COUNTIF(Data_Background!$C13:$AZ13,0)+1)),Data_Background!X13)))</f>
        <v>67.579574191950002</v>
      </c>
      <c r="Y13" s="79">
        <f ca="1">IF(Data_Background!Y13="","",(IF($B$3="On",IF(Data_Background!Y13=0,0,Data_Background!Y13-SMALL(Data_Background!$C13:$AZ13,COUNTIF(Data_Background!$C13:$AZ13,0)+1)),Data_Background!Y13)))</f>
        <v>125.38381988036727</v>
      </c>
      <c r="Z13" s="79">
        <f ca="1">IF(Data_Background!Z13="","",(IF($B$3="On",IF(Data_Background!Z13=0,0,Data_Background!Z13-SMALL(Data_Background!$C13:$AZ13,COUNTIF(Data_Background!$C13:$AZ13,0)+1)),Data_Background!Z13)))</f>
        <v>223.43888484258497</v>
      </c>
      <c r="AA13" s="79">
        <f ca="1">IF(Data_Background!AA13="","",(IF($B$3="On",IF(Data_Background!AA13=0,0,Data_Background!AA13-SMALL(Data_Background!$C13:$AZ13,COUNTIF(Data_Background!$C13:$AZ13,0)+1)),Data_Background!AA13)))</f>
        <v>377.87420880806064</v>
      </c>
      <c r="AB13" s="79">
        <f ca="1">IF(Data_Background!AB13="","",(IF($B$3="On",IF(Data_Background!AB13=0,0,Data_Background!AB13-SMALL(Data_Background!$C13:$AZ13,COUNTIF(Data_Background!$C13:$AZ13,0)+1)),Data_Background!AB13)))</f>
        <v>604.02095042900055</v>
      </c>
      <c r="AC13" s="79">
        <f ca="1">IF(Data_Background!AC13="","",(IF($B$3="On",IF(Data_Background!AC13=0,0,Data_Background!AC13-SMALL(Data_Background!$C13:$AZ13,COUNTIF(Data_Background!$C13:$AZ13,0)+1)),Data_Background!AC13)))</f>
        <v>911.82276348745586</v>
      </c>
      <c r="AD13" s="79">
        <f ca="1">IF(Data_Background!AD13="","",(IF($B$3="On",IF(Data_Background!AD13=0,0,Data_Background!AD13-SMALL(Data_Background!$C13:$AZ13,COUNTIF(Data_Background!$C13:$AZ13,0)+1)),Data_Background!AD13)))</f>
        <v>1274.9178444984984</v>
      </c>
      <c r="AE13" s="79">
        <f ca="1">IF(Data_Background!AE13="","",(IF($B$3="On",IF(Data_Background!AE13=0,0,Data_Background!AE13-SMALL(Data_Background!$C13:$AZ13,COUNTIF(Data_Background!$C13:$AZ13,0)+1)),Data_Background!AE13)))</f>
        <v>1645.6290890349719</v>
      </c>
      <c r="AF13" s="79">
        <f ca="1">IF(Data_Background!AF13="","",(IF($B$3="On",IF(Data_Background!AF13=0,0,Data_Background!AF13-SMALL(Data_Background!$C13:$AZ13,COUNTIF(Data_Background!$C13:$AZ13,0)+1)),Data_Background!AF13)))</f>
        <v>1966.1077672498086</v>
      </c>
      <c r="AG13" s="79">
        <f ca="1">IF(Data_Background!AG13="","",(IF($B$3="On",IF(Data_Background!AG13=0,0,Data_Background!AG13-SMALL(Data_Background!$C13:$AZ13,COUNTIF(Data_Background!$C13:$AZ13,0)+1)),Data_Background!AG13)))</f>
        <v>2206.5271720840055</v>
      </c>
      <c r="AH13" s="79">
        <f ca="1">IF(Data_Background!AH13="","",(IF($B$3="On",IF(Data_Background!AH13=0,0,Data_Background!AH13-SMALL(Data_Background!$C13:$AZ13,COUNTIF(Data_Background!$C13:$AZ13,0)+1)),Data_Background!AH13)))</f>
        <v>2372.9075983212456</v>
      </c>
      <c r="AI13" s="79">
        <f ca="1">IF(Data_Background!AI13="","",(IF($B$3="On",IF(Data_Background!AI13=0,0,Data_Background!AI13-SMALL(Data_Background!$C13:$AZ13,COUNTIF(Data_Background!$C13:$AZ13,0)+1)),Data_Background!AI13)))</f>
        <v>2488.4681528151691</v>
      </c>
      <c r="AJ13" s="79">
        <f ca="1">IF(Data_Background!AJ13="","",(IF($B$3="On",IF(Data_Background!AJ13=0,0,Data_Background!AJ13-SMALL(Data_Background!$C13:$AZ13,COUNTIF(Data_Background!$C13:$AZ13,0)+1)),Data_Background!AJ13)))</f>
        <v>2581.6699744558723</v>
      </c>
      <c r="AK13" s="79">
        <f ca="1">IF(Data_Background!AK13="","",(IF($B$3="On",IF(Data_Background!AK13=0,0,Data_Background!AK13-SMALL(Data_Background!$C13:$AZ13,COUNTIF(Data_Background!$C13:$AZ13,0)+1)),Data_Background!AK13)))</f>
        <v>2659.5514791780256</v>
      </c>
      <c r="AL13" s="79">
        <f ca="1">IF(Data_Background!AL13="","",(IF($B$3="On",IF(Data_Background!AL13=0,0,Data_Background!AL13-SMALL(Data_Background!$C13:$AZ13,COUNTIF(Data_Background!$C13:$AZ13,0)+1)),Data_Background!AL13)))</f>
        <v>2724.2726471991455</v>
      </c>
      <c r="AM13" s="79">
        <f ca="1">IF(Data_Background!AM13="","",(IF($B$3="On",IF(Data_Background!AM13=0,0,Data_Background!AM13-SMALL(Data_Background!$C13:$AZ13,COUNTIF(Data_Background!$C13:$AZ13,0)+1)),Data_Background!AM13)))</f>
        <v>2774.1550487627787</v>
      </c>
      <c r="AN13" s="79">
        <f ca="1">IF(Data_Background!AN13="","",(IF($B$3="On",IF(Data_Background!AN13=0,0,Data_Background!AN13-SMALL(Data_Background!$C13:$AZ13,COUNTIF(Data_Background!$C13:$AZ13,0)+1)),Data_Background!AN13)))</f>
        <v>2813.865499917646</v>
      </c>
      <c r="AO13" s="79">
        <f ca="1">IF(Data_Background!AO13="","",(IF($B$3="On",IF(Data_Background!AO13=0,0,Data_Background!AO13-SMALL(Data_Background!$C13:$AZ13,COUNTIF(Data_Background!$C13:$AZ13,0)+1)),Data_Background!AO13)))</f>
        <v>2845.7095467354752</v>
      </c>
      <c r="AP13" s="79">
        <f ca="1">IF(Data_Background!AP13="","",(IF($B$3="On",IF(Data_Background!AP13=0,0,Data_Background!AP13-SMALL(Data_Background!$C13:$AZ13,COUNTIF(Data_Background!$C13:$AZ13,0)+1)),Data_Background!AP13)))</f>
        <v>2860.636012408334</v>
      </c>
      <c r="AQ13" s="79" t="str">
        <f>IF(Data_Background!AQ13="","",(IF($B$3="On",IF(Data_Background!AQ13=0,0,Data_Background!AQ13-SMALL(Data_Background!$C13:$AZ13,COUNTIF(Data_Background!$C13:$AZ13,0)+1)),Data_Background!AQ13)))</f>
        <v/>
      </c>
      <c r="AR13" s="79" t="str">
        <f>IF(Data_Background!AR13="","",(IF($B$3="On",IF(Data_Background!AR13=0,0,Data_Background!AR13-SMALL(Data_Background!$C13:$AZ13,COUNTIF(Data_Background!$C13:$AZ13,0)+1)),Data_Background!AR13)))</f>
        <v/>
      </c>
      <c r="AS13" s="79" t="str">
        <f>IF(Data_Background!AS13="","",(IF($B$3="On",IF(Data_Background!AS13=0,0,Data_Background!AS13-SMALL(Data_Background!$C13:$AZ13,COUNTIF(Data_Background!$C13:$AZ13,0)+1)),Data_Background!AS13)))</f>
        <v/>
      </c>
      <c r="AT13" s="79" t="str">
        <f>IF(Data_Background!AT13="","",(IF($B$3="On",IF(Data_Background!AT13=0,0,Data_Background!AT13-SMALL(Data_Background!$C13:$AZ13,COUNTIF(Data_Background!$C13:$AZ13,0)+1)),Data_Background!AT13)))</f>
        <v/>
      </c>
      <c r="AU13" s="79" t="str">
        <f>IF(Data_Background!AU13="","",(IF($B$3="On",IF(Data_Background!AU13=0,0,Data_Background!AU13-SMALL(Data_Background!$C13:$AZ13,COUNTIF(Data_Background!$C13:$AZ13,0)+1)),Data_Background!AU13)))</f>
        <v/>
      </c>
      <c r="AV13" s="79" t="str">
        <f>IF(Data_Background!AV13="","",(IF($B$3="On",IF(Data_Background!AV13=0,0,Data_Background!AV13-SMALL(Data_Background!$C13:$AZ13,COUNTIF(Data_Background!$C13:$AZ13,0)+1)),Data_Background!AV13)))</f>
        <v/>
      </c>
      <c r="AW13" s="79" t="str">
        <f>IF(Data_Background!AW13="","",(IF($B$3="On",IF(Data_Background!AW13=0,0,Data_Background!AW13-SMALL(Data_Background!$C13:$AZ13,COUNTIF(Data_Background!$C13:$AZ13,0)+1)),Data_Background!AW13)))</f>
        <v/>
      </c>
      <c r="AX13" s="79" t="str">
        <f>IF(Data_Background!AX13="","",(IF($B$3="On",IF(Data_Background!AX13=0,0,Data_Background!AX13-SMALL(Data_Background!$C13:$AZ13,COUNTIF(Data_Background!$C13:$AZ13,0)+1)),Data_Background!AX13)))</f>
        <v/>
      </c>
      <c r="AY13" s="79" t="str">
        <f>IF(Data_Background!AY13="","",(IF($B$3="On",IF(Data_Background!AY13=0,0,Data_Background!AY13-SMALL(Data_Background!$C13:$AZ13,COUNTIF(Data_Background!$C13:$AZ13,0)+1)),Data_Background!AY13)))</f>
        <v/>
      </c>
      <c r="AZ13" s="79" t="str">
        <f>IF(Data_Background!AZ13="","",(IF($B$3="On",IF(Data_Background!AZ13=0,0,Data_Background!AZ13-SMALL(Data_Background!$C13:$AZ13,COUNTIF(Data_Background!$C13:$AZ13,0)+1)),Data_Background!AZ13)))</f>
        <v/>
      </c>
      <c r="BA13" s="79"/>
      <c r="BB13" s="79"/>
      <c r="BC13" s="79"/>
      <c r="BD13" s="79"/>
      <c r="BE13" s="79"/>
      <c r="BF13" s="79"/>
      <c r="BG13" s="79"/>
      <c r="BH13" s="79"/>
      <c r="BI13" s="79"/>
      <c r="BJ13" s="79"/>
      <c r="BK13" s="79"/>
      <c r="BL13" s="79"/>
      <c r="BM13" s="79"/>
      <c r="BN13" s="79"/>
      <c r="BO13" s="79"/>
      <c r="BP13" s="79"/>
      <c r="BQ13" s="79"/>
      <c r="BR13" s="79"/>
      <c r="BS13" s="79"/>
      <c r="BT13" s="79"/>
      <c r="BU13" s="79"/>
      <c r="BV13" s="79"/>
      <c r="BW13" s="79"/>
      <c r="BX13" s="79"/>
      <c r="BY13" s="79"/>
      <c r="BZ13" s="79"/>
    </row>
    <row r="14" spans="1:78" x14ac:dyDescent="0.25">
      <c r="A14" s="79">
        <f ca="1">Data_Initial!A14</f>
        <v>1</v>
      </c>
      <c r="B14" s="79" t="str">
        <f ca="1">Data_Initial!B14</f>
        <v>C2</v>
      </c>
      <c r="C14" s="79">
        <f ca="1">IF(Data_Background!C14="","",(IF($B$3="On",IF(Data_Background!C14=0,0,Data_Background!C14-SMALL(Data_Background!$C14:$AZ14,COUNTIF(Data_Background!$C14:$AZ14,0)+1)),Data_Background!C14)))</f>
        <v>6.5161326930480374</v>
      </c>
      <c r="D14" s="79">
        <f ca="1">IF(Data_Background!D14="","",(IF($B$3="On",IF(Data_Background!D14=0,0,Data_Background!D14-SMALL(Data_Background!$C14:$AZ14,COUNTIF(Data_Background!$C14:$AZ14,0)+1)),Data_Background!D14)))</f>
        <v>4.0044169993863399</v>
      </c>
      <c r="E14" s="79">
        <f ca="1">IF(Data_Background!E14="","",(IF($B$3="On",IF(Data_Background!E14=0,0,Data_Background!E14-SMALL(Data_Background!$C14:$AZ14,COUNTIF(Data_Background!$C14:$AZ14,0)+1)),Data_Background!E14)))</f>
        <v>3.4880979776124406</v>
      </c>
      <c r="F14" s="79">
        <f ca="1">IF(Data_Background!F14="","",(IF($B$3="On",IF(Data_Background!F14=0,0,Data_Background!F14-SMALL(Data_Background!$C14:$AZ14,COUNTIF(Data_Background!$C14:$AZ14,0)+1)),Data_Background!F14)))</f>
        <v>1.7996559037692337</v>
      </c>
      <c r="G14" s="79">
        <f ca="1">IF(Data_Background!G14="","",(IF($B$3="On",IF(Data_Background!G14=0,0,Data_Background!G14-SMALL(Data_Background!$C14:$AZ14,COUNTIF(Data_Background!$C14:$AZ14,0)+1)),Data_Background!G14)))</f>
        <v>2.3846741318235831</v>
      </c>
      <c r="H14" s="79">
        <f ca="1">IF(Data_Background!H14="","",(IF($B$3="On",IF(Data_Background!H14=0,0,Data_Background!H14-SMALL(Data_Background!$C14:$AZ14,COUNTIF(Data_Background!$C14:$AZ14,0)+1)),Data_Background!H14)))</f>
        <v>0</v>
      </c>
      <c r="I14" s="79">
        <f ca="1">IF(Data_Background!I14="","",(IF($B$3="On",IF(Data_Background!I14=0,0,Data_Background!I14-SMALL(Data_Background!$C14:$AZ14,COUNTIF(Data_Background!$C14:$AZ14,0)+1)),Data_Background!I14)))</f>
        <v>0</v>
      </c>
      <c r="J14" s="79">
        <f ca="1">IF(Data_Background!J14="","",(IF($B$3="On",IF(Data_Background!J14=0,0,Data_Background!J14-SMALL(Data_Background!$C14:$AZ14,COUNTIF(Data_Background!$C14:$AZ14,0)+1)),Data_Background!J14)))</f>
        <v>0</v>
      </c>
      <c r="K14" s="79">
        <f ca="1">IF(Data_Background!K14="","",(IF($B$3="On",IF(Data_Background!K14=0,0,Data_Background!K14-SMALL(Data_Background!$C14:$AZ14,COUNTIF(Data_Background!$C14:$AZ14,0)+1)),Data_Background!K14)))</f>
        <v>0</v>
      </c>
      <c r="L14" s="79">
        <f ca="1">IF(Data_Background!L14="","",(IF($B$3="On",IF(Data_Background!L14=0,0,Data_Background!L14-SMALL(Data_Background!$C14:$AZ14,COUNTIF(Data_Background!$C14:$AZ14,0)+1)),Data_Background!L14)))</f>
        <v>0</v>
      </c>
      <c r="M14" s="79">
        <f ca="1">IF(Data_Background!M14="","",(IF($B$3="On",IF(Data_Background!M14=0,0,Data_Background!M14-SMALL(Data_Background!$C14:$AZ14,COUNTIF(Data_Background!$C14:$AZ14,0)+1)),Data_Background!M14)))</f>
        <v>0</v>
      </c>
      <c r="N14" s="79">
        <f ca="1">IF(Data_Background!N14="","",(IF($B$3="On",IF(Data_Background!N14=0,0,Data_Background!N14-SMALL(Data_Background!$C14:$AZ14,COUNTIF(Data_Background!$C14:$AZ14,0)+1)),Data_Background!N14)))</f>
        <v>0</v>
      </c>
      <c r="O14" s="79">
        <f ca="1">IF(Data_Background!O14="","",(IF($B$3="On",IF(Data_Background!O14=0,0,Data_Background!O14-SMALL(Data_Background!$C14:$AZ14,COUNTIF(Data_Background!$C14:$AZ14,0)+1)),Data_Background!O14)))</f>
        <v>0</v>
      </c>
      <c r="P14" s="79">
        <f ca="1">IF(Data_Background!P14="","",(IF($B$3="On",IF(Data_Background!P14=0,0,Data_Background!P14-SMALL(Data_Background!$C14:$AZ14,COUNTIF(Data_Background!$C14:$AZ14,0)+1)),Data_Background!P14)))</f>
        <v>0</v>
      </c>
      <c r="Q14" s="79">
        <f ca="1">IF(Data_Background!Q14="","",(IF($B$3="On",IF(Data_Background!Q14=0,0,Data_Background!Q14-SMALL(Data_Background!$C14:$AZ14,COUNTIF(Data_Background!$C14:$AZ14,0)+1)),Data_Background!Q14)))</f>
        <v>0</v>
      </c>
      <c r="R14" s="79">
        <f ca="1">IF(Data_Background!R14="","",(IF($B$3="On",IF(Data_Background!R14=0,0,Data_Background!R14-SMALL(Data_Background!$C14:$AZ14,COUNTIF(Data_Background!$C14:$AZ14,0)+1)),Data_Background!R14)))</f>
        <v>0</v>
      </c>
      <c r="S14" s="79">
        <f ca="1">IF(Data_Background!S14="","",(IF($B$3="On",IF(Data_Background!S14=0,0,Data_Background!S14-SMALL(Data_Background!$C14:$AZ14,COUNTIF(Data_Background!$C14:$AZ14,0)+1)),Data_Background!S14)))</f>
        <v>0</v>
      </c>
      <c r="T14" s="79">
        <f ca="1">IF(Data_Background!T14="","",(IF($B$3="On",IF(Data_Background!T14=0,0,Data_Background!T14-SMALL(Data_Background!$C14:$AZ14,COUNTIF(Data_Background!$C14:$AZ14,0)+1)),Data_Background!T14)))</f>
        <v>0</v>
      </c>
      <c r="U14" s="79">
        <f ca="1">IF(Data_Background!U14="","",(IF($B$3="On",IF(Data_Background!U14=0,0,Data_Background!U14-SMALL(Data_Background!$C14:$AZ14,COUNTIF(Data_Background!$C14:$AZ14,0)+1)),Data_Background!U14)))</f>
        <v>0</v>
      </c>
      <c r="V14" s="79">
        <f ca="1">IF(Data_Background!V14="","",(IF($B$3="On",IF(Data_Background!V14=0,0,Data_Background!V14-SMALL(Data_Background!$C14:$AZ14,COUNTIF(Data_Background!$C14:$AZ14,0)+1)),Data_Background!V14)))</f>
        <v>0</v>
      </c>
      <c r="W14" s="79">
        <f ca="1">IF(Data_Background!W14="","",(IF($B$3="On",IF(Data_Background!W14=0,0,Data_Background!W14-SMALL(Data_Background!$C14:$AZ14,COUNTIF(Data_Background!$C14:$AZ14,0)+1)),Data_Background!W14)))</f>
        <v>0</v>
      </c>
      <c r="X14" s="79">
        <f ca="1">IF(Data_Background!X14="","",(IF($B$3="On",IF(Data_Background!X14=0,0,Data_Background!X14-SMALL(Data_Background!$C14:$AZ14,COUNTIF(Data_Background!$C14:$AZ14,0)+1)),Data_Background!X14)))</f>
        <v>0</v>
      </c>
      <c r="Y14" s="79">
        <f ca="1">IF(Data_Background!Y14="","",(IF($B$3="On",IF(Data_Background!Y14=0,0,Data_Background!Y14-SMALL(Data_Background!$C14:$AZ14,COUNTIF(Data_Background!$C14:$AZ14,0)+1)),Data_Background!Y14)))</f>
        <v>5.3623604901011568</v>
      </c>
      <c r="Z14" s="79">
        <f ca="1">IF(Data_Background!Z14="","",(IF($B$3="On",IF(Data_Background!Z14=0,0,Data_Background!Z14-SMALL(Data_Background!$C14:$AZ14,COUNTIF(Data_Background!$C14:$AZ14,0)+1)),Data_Background!Z14)))</f>
        <v>20.995445928834371</v>
      </c>
      <c r="AA14" s="79">
        <f ca="1">IF(Data_Background!AA14="","",(IF($B$3="On",IF(Data_Background!AA14=0,0,Data_Background!AA14-SMALL(Data_Background!$C14:$AZ14,COUNTIF(Data_Background!$C14:$AZ14,0)+1)),Data_Background!AA14)))</f>
        <v>53.736342351659644</v>
      </c>
      <c r="AB14" s="79">
        <f ca="1">IF(Data_Background!AB14="","",(IF($B$3="On",IF(Data_Background!AB14=0,0,Data_Background!AB14-SMALL(Data_Background!$C14:$AZ14,COUNTIF(Data_Background!$C14:$AZ14,0)+1)),Data_Background!AB14)))</f>
        <v>114.25380601698275</v>
      </c>
      <c r="AC14" s="79">
        <f ca="1">IF(Data_Background!AC14="","",(IF($B$3="On",IF(Data_Background!AC14=0,0,Data_Background!AC14-SMALL(Data_Background!$C14:$AZ14,COUNTIF(Data_Background!$C14:$AZ14,0)+1)),Data_Background!AC14)))</f>
        <v>231.27074057113339</v>
      </c>
      <c r="AD14" s="79">
        <f ca="1">IF(Data_Background!AD14="","",(IF($B$3="On",IF(Data_Background!AD14=0,0,Data_Background!AD14-SMALL(Data_Background!$C14:$AZ14,COUNTIF(Data_Background!$C14:$AZ14,0)+1)),Data_Background!AD14)))</f>
        <v>440.52399111906107</v>
      </c>
      <c r="AE14" s="79">
        <f ca="1">IF(Data_Background!AE14="","",(IF($B$3="On",IF(Data_Background!AE14=0,0,Data_Background!AE14-SMALL(Data_Background!$C14:$AZ14,COUNTIF(Data_Background!$C14:$AZ14,0)+1)),Data_Background!AE14)))</f>
        <v>786.72782634972748</v>
      </c>
      <c r="AF14" s="79">
        <f ca="1">IF(Data_Background!AF14="","",(IF($B$3="On",IF(Data_Background!AF14=0,0,Data_Background!AF14-SMALL(Data_Background!$C14:$AZ14,COUNTIF(Data_Background!$C14:$AZ14,0)+1)),Data_Background!AF14)))</f>
        <v>1277.9614158026193</v>
      </c>
      <c r="AG14" s="79">
        <f ca="1">IF(Data_Background!AG14="","",(IF($B$3="On",IF(Data_Background!AG14=0,0,Data_Background!AG14-SMALL(Data_Background!$C14:$AZ14,COUNTIF(Data_Background!$C14:$AZ14,0)+1)),Data_Background!AG14)))</f>
        <v>1841.9167795096923</v>
      </c>
      <c r="AH14" s="79">
        <f ca="1">IF(Data_Background!AH14="","",(IF($B$3="On",IF(Data_Background!AH14=0,0,Data_Background!AH14-SMALL(Data_Background!$C14:$AZ14,COUNTIF(Data_Background!$C14:$AZ14,0)+1)),Data_Background!AH14)))</f>
        <v>2376.136971906159</v>
      </c>
      <c r="AI14" s="79">
        <f ca="1">IF(Data_Background!AI14="","",(IF($B$3="On",IF(Data_Background!AI14=0,0,Data_Background!AI14-SMALL(Data_Background!$C14:$AZ14,COUNTIF(Data_Background!$C14:$AZ14,0)+1)),Data_Background!AI14)))</f>
        <v>2786.9850517764658</v>
      </c>
      <c r="AJ14" s="79">
        <f ca="1">IF(Data_Background!AJ14="","",(IF($B$3="On",IF(Data_Background!AJ14=0,0,Data_Background!AJ14-SMALL(Data_Background!$C14:$AZ14,COUNTIF(Data_Background!$C14:$AZ14,0)+1)),Data_Background!AJ14)))</f>
        <v>3061.7060518236085</v>
      </c>
      <c r="AK14" s="79">
        <f ca="1">IF(Data_Background!AK14="","",(IF($B$3="On",IF(Data_Background!AK14=0,0,Data_Background!AK14-SMALL(Data_Background!$C14:$AZ14,COUNTIF(Data_Background!$C14:$AZ14,0)+1)),Data_Background!AK14)))</f>
        <v>3221.6310384758985</v>
      </c>
      <c r="AL14" s="79">
        <f ca="1">IF(Data_Background!AL14="","",(IF($B$3="On",IF(Data_Background!AL14=0,0,Data_Background!AL14-SMALL(Data_Background!$C14:$AZ14,COUNTIF(Data_Background!$C14:$AZ14,0)+1)),Data_Background!AL14)))</f>
        <v>3315.3753108432825</v>
      </c>
      <c r="AM14" s="79">
        <f ca="1">IF(Data_Background!AM14="","",(IF($B$3="On",IF(Data_Background!AM14=0,0,Data_Background!AM14-SMALL(Data_Background!$C14:$AZ14,COUNTIF(Data_Background!$C14:$AZ14,0)+1)),Data_Background!AM14)))</f>
        <v>3377.412345277196</v>
      </c>
      <c r="AN14" s="79">
        <f ca="1">IF(Data_Background!AN14="","",(IF($B$3="On",IF(Data_Background!AN14=0,0,Data_Background!AN14-SMALL(Data_Background!$C14:$AZ14,COUNTIF(Data_Background!$C14:$AZ14,0)+1)),Data_Background!AN14)))</f>
        <v>3424.2038615810725</v>
      </c>
      <c r="AO14" s="79">
        <f ca="1">IF(Data_Background!AO14="","",(IF($B$3="On",IF(Data_Background!AO14=0,0,Data_Background!AO14-SMALL(Data_Background!$C14:$AZ14,COUNTIF(Data_Background!$C14:$AZ14,0)+1)),Data_Background!AO14)))</f>
        <v>3460.7598378053085</v>
      </c>
      <c r="AP14" s="79">
        <f ca="1">IF(Data_Background!AP14="","",(IF($B$3="On",IF(Data_Background!AP14=0,0,Data_Background!AP14-SMALL(Data_Background!$C14:$AZ14,COUNTIF(Data_Background!$C14:$AZ14,0)+1)),Data_Background!AP14)))</f>
        <v>3477.1367703007636</v>
      </c>
      <c r="AQ14" s="79" t="str">
        <f>IF(Data_Background!AQ14="","",(IF($B$3="On",IF(Data_Background!AQ14=0,0,Data_Background!AQ14-SMALL(Data_Background!$C14:$AZ14,COUNTIF(Data_Background!$C14:$AZ14,0)+1)),Data_Background!AQ14)))</f>
        <v/>
      </c>
      <c r="AR14" s="79" t="str">
        <f>IF(Data_Background!AR14="","",(IF($B$3="On",IF(Data_Background!AR14=0,0,Data_Background!AR14-SMALL(Data_Background!$C14:$AZ14,COUNTIF(Data_Background!$C14:$AZ14,0)+1)),Data_Background!AR14)))</f>
        <v/>
      </c>
      <c r="AS14" s="79" t="str">
        <f>IF(Data_Background!AS14="","",(IF($B$3="On",IF(Data_Background!AS14=0,0,Data_Background!AS14-SMALL(Data_Background!$C14:$AZ14,COUNTIF(Data_Background!$C14:$AZ14,0)+1)),Data_Background!AS14)))</f>
        <v/>
      </c>
      <c r="AT14" s="79" t="str">
        <f>IF(Data_Background!AT14="","",(IF($B$3="On",IF(Data_Background!AT14=0,0,Data_Background!AT14-SMALL(Data_Background!$C14:$AZ14,COUNTIF(Data_Background!$C14:$AZ14,0)+1)),Data_Background!AT14)))</f>
        <v/>
      </c>
      <c r="AU14" s="79" t="str">
        <f>IF(Data_Background!AU14="","",(IF($B$3="On",IF(Data_Background!AU14=0,0,Data_Background!AU14-SMALL(Data_Background!$C14:$AZ14,COUNTIF(Data_Background!$C14:$AZ14,0)+1)),Data_Background!AU14)))</f>
        <v/>
      </c>
      <c r="AV14" s="79" t="str">
        <f>IF(Data_Background!AV14="","",(IF($B$3="On",IF(Data_Background!AV14=0,0,Data_Background!AV14-SMALL(Data_Background!$C14:$AZ14,COUNTIF(Data_Background!$C14:$AZ14,0)+1)),Data_Background!AV14)))</f>
        <v/>
      </c>
      <c r="AW14" s="79" t="str">
        <f>IF(Data_Background!AW14="","",(IF($B$3="On",IF(Data_Background!AW14=0,0,Data_Background!AW14-SMALL(Data_Background!$C14:$AZ14,COUNTIF(Data_Background!$C14:$AZ14,0)+1)),Data_Background!AW14)))</f>
        <v/>
      </c>
      <c r="AX14" s="79" t="str">
        <f>IF(Data_Background!AX14="","",(IF($B$3="On",IF(Data_Background!AX14=0,0,Data_Background!AX14-SMALL(Data_Background!$C14:$AZ14,COUNTIF(Data_Background!$C14:$AZ14,0)+1)),Data_Background!AX14)))</f>
        <v/>
      </c>
      <c r="AY14" s="79" t="str">
        <f>IF(Data_Background!AY14="","",(IF($B$3="On",IF(Data_Background!AY14=0,0,Data_Background!AY14-SMALL(Data_Background!$C14:$AZ14,COUNTIF(Data_Background!$C14:$AZ14,0)+1)),Data_Background!AY14)))</f>
        <v/>
      </c>
      <c r="AZ14" s="79" t="str">
        <f>IF(Data_Background!AZ14="","",(IF($B$3="On",IF(Data_Background!AZ14=0,0,Data_Background!AZ14-SMALL(Data_Background!$C14:$AZ14,COUNTIF(Data_Background!$C14:$AZ14,0)+1)),Data_Background!AZ14)))</f>
        <v/>
      </c>
      <c r="BA14" s="79"/>
      <c r="BB14" s="79"/>
      <c r="BC14" s="79"/>
      <c r="BD14" s="79"/>
      <c r="BE14" s="79"/>
      <c r="BF14" s="79"/>
      <c r="BG14" s="79"/>
      <c r="BH14" s="79"/>
      <c r="BI14" s="79"/>
      <c r="BJ14" s="79"/>
      <c r="BK14" s="79"/>
      <c r="BL14" s="79"/>
      <c r="BM14" s="79"/>
      <c r="BN14" s="79"/>
      <c r="BO14" s="79"/>
      <c r="BP14" s="79"/>
      <c r="BQ14" s="79"/>
      <c r="BR14" s="79"/>
      <c r="BS14" s="79"/>
      <c r="BT14" s="79"/>
      <c r="BU14" s="79"/>
      <c r="BV14" s="79"/>
      <c r="BW14" s="79"/>
      <c r="BX14" s="79"/>
      <c r="BY14" s="79"/>
      <c r="BZ14" s="79"/>
    </row>
    <row r="15" spans="1:78" x14ac:dyDescent="0.25">
      <c r="A15" s="79">
        <f ca="1">Data_Initial!A15</f>
        <v>1</v>
      </c>
      <c r="B15" s="79" t="str">
        <f ca="1">Data_Initial!B15</f>
        <v>D2</v>
      </c>
      <c r="C15" s="79">
        <f ca="1">IF(Data_Background!C15="","",(IF($B$3="On",IF(Data_Background!C15=0,0,Data_Background!C15-SMALL(Data_Background!$C15:$AZ15,COUNTIF(Data_Background!$C15:$AZ15,0)+1)),Data_Background!C15)))</f>
        <v>4.1742127098558921</v>
      </c>
      <c r="D15" s="79">
        <f ca="1">IF(Data_Background!D15="","",(IF($B$3="On",IF(Data_Background!D15=0,0,Data_Background!D15-SMALL(Data_Background!$C15:$AZ15,COUNTIF(Data_Background!$C15:$AZ15,0)+1)),Data_Background!D15)))</f>
        <v>2.9707104438384735</v>
      </c>
      <c r="E15" s="79">
        <f ca="1">IF(Data_Background!E15="","",(IF($B$3="On",IF(Data_Background!E15=0,0,Data_Background!E15-SMALL(Data_Background!$C15:$AZ15,COUNTIF(Data_Background!$C15:$AZ15,0)+1)),Data_Background!E15)))</f>
        <v>1.4225915371306068</v>
      </c>
      <c r="F15" s="79">
        <f ca="1">IF(Data_Background!F15="","",(IF($B$3="On",IF(Data_Background!F15=0,0,Data_Background!F15-SMALL(Data_Background!$C15:$AZ15,COUNTIF(Data_Background!$C15:$AZ15,0)+1)),Data_Background!F15)))</f>
        <v>0.30637880786238014</v>
      </c>
      <c r="G15" s="79">
        <f ca="1">IF(Data_Background!G15="","",(IF($B$3="On",IF(Data_Background!G15=0,0,Data_Background!G15-SMALL(Data_Background!$C15:$AZ15,COUNTIF(Data_Background!$C15:$AZ15,0)+1)),Data_Background!G15)))</f>
        <v>0</v>
      </c>
      <c r="H15" s="79">
        <f ca="1">IF(Data_Background!H15="","",(IF($B$3="On",IF(Data_Background!H15=0,0,Data_Background!H15-SMALL(Data_Background!$C15:$AZ15,COUNTIF(Data_Background!$C15:$AZ15,0)+1)),Data_Background!H15)))</f>
        <v>0.31255001726852649</v>
      </c>
      <c r="I15" s="79">
        <f ca="1">IF(Data_Background!I15="","",(IF($B$3="On",IF(Data_Background!I15=0,0,Data_Background!I15-SMALL(Data_Background!$C15:$AZ15,COUNTIF(Data_Background!$C15:$AZ15,0)+1)),Data_Background!I15)))</f>
        <v>0</v>
      </c>
      <c r="J15" s="79">
        <f ca="1">IF(Data_Background!J15="","",(IF($B$3="On",IF(Data_Background!J15=0,0,Data_Background!J15-SMALL(Data_Background!$C15:$AZ15,COUNTIF(Data_Background!$C15:$AZ15,0)+1)),Data_Background!J15)))</f>
        <v>0</v>
      </c>
      <c r="K15" s="79">
        <f ca="1">IF(Data_Background!K15="","",(IF($B$3="On",IF(Data_Background!K15=0,0,Data_Background!K15-SMALL(Data_Background!$C15:$AZ15,COUNTIF(Data_Background!$C15:$AZ15,0)+1)),Data_Background!K15)))</f>
        <v>0</v>
      </c>
      <c r="L15" s="79">
        <f ca="1">IF(Data_Background!L15="","",(IF($B$3="On",IF(Data_Background!L15=0,0,Data_Background!L15-SMALL(Data_Background!$C15:$AZ15,COUNTIF(Data_Background!$C15:$AZ15,0)+1)),Data_Background!L15)))</f>
        <v>0</v>
      </c>
      <c r="M15" s="79">
        <f ca="1">IF(Data_Background!M15="","",(IF($B$3="On",IF(Data_Background!M15=0,0,Data_Background!M15-SMALL(Data_Background!$C15:$AZ15,COUNTIF(Data_Background!$C15:$AZ15,0)+1)),Data_Background!M15)))</f>
        <v>0</v>
      </c>
      <c r="N15" s="79">
        <f ca="1">IF(Data_Background!N15="","",(IF($B$3="On",IF(Data_Background!N15=0,0,Data_Background!N15-SMALL(Data_Background!$C15:$AZ15,COUNTIF(Data_Background!$C15:$AZ15,0)+1)),Data_Background!N15)))</f>
        <v>0</v>
      </c>
      <c r="O15" s="79">
        <f ca="1">IF(Data_Background!O15="","",(IF($B$3="On",IF(Data_Background!O15=0,0,Data_Background!O15-SMALL(Data_Background!$C15:$AZ15,COUNTIF(Data_Background!$C15:$AZ15,0)+1)),Data_Background!O15)))</f>
        <v>0</v>
      </c>
      <c r="P15" s="79">
        <f ca="1">IF(Data_Background!P15="","",(IF($B$3="On",IF(Data_Background!P15=0,0,Data_Background!P15-SMALL(Data_Background!$C15:$AZ15,COUNTIF(Data_Background!$C15:$AZ15,0)+1)),Data_Background!P15)))</f>
        <v>0</v>
      </c>
      <c r="Q15" s="79">
        <f ca="1">IF(Data_Background!Q15="","",(IF($B$3="On",IF(Data_Background!Q15=0,0,Data_Background!Q15-SMALL(Data_Background!$C15:$AZ15,COUNTIF(Data_Background!$C15:$AZ15,0)+1)),Data_Background!Q15)))</f>
        <v>0</v>
      </c>
      <c r="R15" s="79">
        <f ca="1">IF(Data_Background!R15="","",(IF($B$3="On",IF(Data_Background!R15=0,0,Data_Background!R15-SMALL(Data_Background!$C15:$AZ15,COUNTIF(Data_Background!$C15:$AZ15,0)+1)),Data_Background!R15)))</f>
        <v>0</v>
      </c>
      <c r="S15" s="79">
        <f ca="1">IF(Data_Background!S15="","",(IF($B$3="On",IF(Data_Background!S15=0,0,Data_Background!S15-SMALL(Data_Background!$C15:$AZ15,COUNTIF(Data_Background!$C15:$AZ15,0)+1)),Data_Background!S15)))</f>
        <v>0</v>
      </c>
      <c r="T15" s="79">
        <f ca="1">IF(Data_Background!T15="","",(IF($B$3="On",IF(Data_Background!T15=0,0,Data_Background!T15-SMALL(Data_Background!$C15:$AZ15,COUNTIF(Data_Background!$C15:$AZ15,0)+1)),Data_Background!T15)))</f>
        <v>0</v>
      </c>
      <c r="U15" s="79">
        <f ca="1">IF(Data_Background!U15="","",(IF($B$3="On",IF(Data_Background!U15=0,0,Data_Background!U15-SMALL(Data_Background!$C15:$AZ15,COUNTIF(Data_Background!$C15:$AZ15,0)+1)),Data_Background!U15)))</f>
        <v>0</v>
      </c>
      <c r="V15" s="79">
        <f ca="1">IF(Data_Background!V15="","",(IF($B$3="On",IF(Data_Background!V15=0,0,Data_Background!V15-SMALL(Data_Background!$C15:$AZ15,COUNTIF(Data_Background!$C15:$AZ15,0)+1)),Data_Background!V15)))</f>
        <v>0</v>
      </c>
      <c r="W15" s="79">
        <f ca="1">IF(Data_Background!W15="","",(IF($B$3="On",IF(Data_Background!W15=0,0,Data_Background!W15-SMALL(Data_Background!$C15:$AZ15,COUNTIF(Data_Background!$C15:$AZ15,0)+1)),Data_Background!W15)))</f>
        <v>0</v>
      </c>
      <c r="X15" s="79">
        <f ca="1">IF(Data_Background!X15="","",(IF($B$3="On",IF(Data_Background!X15=0,0,Data_Background!X15-SMALL(Data_Background!$C15:$AZ15,COUNTIF(Data_Background!$C15:$AZ15,0)+1)),Data_Background!X15)))</f>
        <v>0</v>
      </c>
      <c r="Y15" s="79">
        <f ca="1">IF(Data_Background!Y15="","",(IF($B$3="On",IF(Data_Background!Y15=0,0,Data_Background!Y15-SMALL(Data_Background!$C15:$AZ15,COUNTIF(Data_Background!$C15:$AZ15,0)+1)),Data_Background!Y15)))</f>
        <v>7.6079023115967228</v>
      </c>
      <c r="Z15" s="79">
        <f ca="1">IF(Data_Background!Z15="","",(IF($B$3="On",IF(Data_Background!Z15=0,0,Data_Background!Z15-SMALL(Data_Background!$C15:$AZ15,COUNTIF(Data_Background!$C15:$AZ15,0)+1)),Data_Background!Z15)))</f>
        <v>27.655926606181474</v>
      </c>
      <c r="AA15" s="79">
        <f ca="1">IF(Data_Background!AA15="","",(IF($B$3="On",IF(Data_Background!AA15=0,0,Data_Background!AA15-SMALL(Data_Background!$C15:$AZ15,COUNTIF(Data_Background!$C15:$AZ15,0)+1)),Data_Background!AA15)))</f>
        <v>64.57216792777659</v>
      </c>
      <c r="AB15" s="79">
        <f ca="1">IF(Data_Background!AB15="","",(IF($B$3="On",IF(Data_Background!AB15=0,0,Data_Background!AB15-SMALL(Data_Background!$C15:$AZ15,COUNTIF(Data_Background!$C15:$AZ15,0)+1)),Data_Background!AB15)))</f>
        <v>138.7875600472656</v>
      </c>
      <c r="AC15" s="79">
        <f ca="1">IF(Data_Background!AC15="","",(IF($B$3="On",IF(Data_Background!AC15=0,0,Data_Background!AC15-SMALL(Data_Background!$C15:$AZ15,COUNTIF(Data_Background!$C15:$AZ15,0)+1)),Data_Background!AC15)))</f>
        <v>274.49069890506524</v>
      </c>
      <c r="AD15" s="79">
        <f ca="1">IF(Data_Background!AD15="","",(IF($B$3="On",IF(Data_Background!AD15=0,0,Data_Background!AD15-SMALL(Data_Background!$C15:$AZ15,COUNTIF(Data_Background!$C15:$AZ15,0)+1)),Data_Background!AD15)))</f>
        <v>516.47036512660236</v>
      </c>
      <c r="AE15" s="79">
        <f ca="1">IF(Data_Background!AE15="","",(IF($B$3="On",IF(Data_Background!AE15=0,0,Data_Background!AE15-SMALL(Data_Background!$C15:$AZ15,COUNTIF(Data_Background!$C15:$AZ15,0)+1)),Data_Background!AE15)))</f>
        <v>911.09416498246571</v>
      </c>
      <c r="AF15" s="79">
        <f ca="1">IF(Data_Background!AF15="","",(IF($B$3="On",IF(Data_Background!AF15=0,0,Data_Background!AF15-SMALL(Data_Background!$C15:$AZ15,COUNTIF(Data_Background!$C15:$AZ15,0)+1)),Data_Background!AF15)))</f>
        <v>1455.5972322334744</v>
      </c>
      <c r="AG15" s="79">
        <f ca="1">IF(Data_Background!AG15="","",(IF($B$3="On",IF(Data_Background!AG15=0,0,Data_Background!AG15-SMALL(Data_Background!$C15:$AZ15,COUNTIF(Data_Background!$C15:$AZ15,0)+1)),Data_Background!AG15)))</f>
        <v>2064.5821615384557</v>
      </c>
      <c r="AH15" s="79">
        <f ca="1">IF(Data_Background!AH15="","",(IF($B$3="On",IF(Data_Background!AH15=0,0,Data_Background!AH15-SMALL(Data_Background!$C15:$AZ15,COUNTIF(Data_Background!$C15:$AZ15,0)+1)),Data_Background!AH15)))</f>
        <v>2619.024157404589</v>
      </c>
      <c r="AI15" s="79">
        <f ca="1">IF(Data_Background!AI15="","",(IF($B$3="On",IF(Data_Background!AI15=0,0,Data_Background!AI15-SMALL(Data_Background!$C15:$AZ15,COUNTIF(Data_Background!$C15:$AZ15,0)+1)),Data_Background!AI15)))</f>
        <v>3034.0380577531996</v>
      </c>
      <c r="AJ15" s="79">
        <f ca="1">IF(Data_Background!AJ15="","",(IF($B$3="On",IF(Data_Background!AJ15=0,0,Data_Background!AJ15-SMALL(Data_Background!$C15:$AZ15,COUNTIF(Data_Background!$C15:$AZ15,0)+1)),Data_Background!AJ15)))</f>
        <v>3303.7769734355529</v>
      </c>
      <c r="AK15" s="79">
        <f ca="1">IF(Data_Background!AK15="","",(IF($B$3="On",IF(Data_Background!AK15=0,0,Data_Background!AK15-SMALL(Data_Background!$C15:$AZ15,COUNTIF(Data_Background!$C15:$AZ15,0)+1)),Data_Background!AK15)))</f>
        <v>3461.8607005946892</v>
      </c>
      <c r="AL15" s="79">
        <f ca="1">IF(Data_Background!AL15="","",(IF($B$3="On",IF(Data_Background!AL15=0,0,Data_Background!AL15-SMALL(Data_Background!$C15:$AZ15,COUNTIF(Data_Background!$C15:$AZ15,0)+1)),Data_Background!AL15)))</f>
        <v>3553.7087278205126</v>
      </c>
      <c r="AM15" s="79">
        <f ca="1">IF(Data_Background!AM15="","",(IF($B$3="On",IF(Data_Background!AM15=0,0,Data_Background!AM15-SMALL(Data_Background!$C15:$AZ15,COUNTIF(Data_Background!$C15:$AZ15,0)+1)),Data_Background!AM15)))</f>
        <v>3613.5561196588096</v>
      </c>
      <c r="AN15" s="79">
        <f ca="1">IF(Data_Background!AN15="","",(IF($B$3="On",IF(Data_Background!AN15=0,0,Data_Background!AN15-SMALL(Data_Background!$C15:$AZ15,COUNTIF(Data_Background!$C15:$AZ15,0)+1)),Data_Background!AN15)))</f>
        <v>3658.1028359257793</v>
      </c>
      <c r="AO15" s="79">
        <f ca="1">IF(Data_Background!AO15="","",(IF($B$3="On",IF(Data_Background!AO15=0,0,Data_Background!AO15-SMALL(Data_Background!$C15:$AZ15,COUNTIF(Data_Background!$C15:$AZ15,0)+1)),Data_Background!AO15)))</f>
        <v>3695.8131374408658</v>
      </c>
      <c r="AP15" s="79">
        <f ca="1">IF(Data_Background!AP15="","",(IF($B$3="On",IF(Data_Background!AP15=0,0,Data_Background!AP15-SMALL(Data_Background!$C15:$AZ15,COUNTIF(Data_Background!$C15:$AZ15,0)+1)),Data_Background!AP15)))</f>
        <v>3713.5221897689762</v>
      </c>
      <c r="AQ15" s="79" t="str">
        <f>IF(Data_Background!AQ15="","",(IF($B$3="On",IF(Data_Background!AQ15=0,0,Data_Background!AQ15-SMALL(Data_Background!$C15:$AZ15,COUNTIF(Data_Background!$C15:$AZ15,0)+1)),Data_Background!AQ15)))</f>
        <v/>
      </c>
      <c r="AR15" s="79" t="str">
        <f>IF(Data_Background!AR15="","",(IF($B$3="On",IF(Data_Background!AR15=0,0,Data_Background!AR15-SMALL(Data_Background!$C15:$AZ15,COUNTIF(Data_Background!$C15:$AZ15,0)+1)),Data_Background!AR15)))</f>
        <v/>
      </c>
      <c r="AS15" s="79" t="str">
        <f>IF(Data_Background!AS15="","",(IF($B$3="On",IF(Data_Background!AS15=0,0,Data_Background!AS15-SMALL(Data_Background!$C15:$AZ15,COUNTIF(Data_Background!$C15:$AZ15,0)+1)),Data_Background!AS15)))</f>
        <v/>
      </c>
      <c r="AT15" s="79" t="str">
        <f>IF(Data_Background!AT15="","",(IF($B$3="On",IF(Data_Background!AT15=0,0,Data_Background!AT15-SMALL(Data_Background!$C15:$AZ15,COUNTIF(Data_Background!$C15:$AZ15,0)+1)),Data_Background!AT15)))</f>
        <v/>
      </c>
      <c r="AU15" s="79" t="str">
        <f>IF(Data_Background!AU15="","",(IF($B$3="On",IF(Data_Background!AU15=0,0,Data_Background!AU15-SMALL(Data_Background!$C15:$AZ15,COUNTIF(Data_Background!$C15:$AZ15,0)+1)),Data_Background!AU15)))</f>
        <v/>
      </c>
      <c r="AV15" s="79" t="str">
        <f>IF(Data_Background!AV15="","",(IF($B$3="On",IF(Data_Background!AV15=0,0,Data_Background!AV15-SMALL(Data_Background!$C15:$AZ15,COUNTIF(Data_Background!$C15:$AZ15,0)+1)),Data_Background!AV15)))</f>
        <v/>
      </c>
      <c r="AW15" s="79" t="str">
        <f>IF(Data_Background!AW15="","",(IF($B$3="On",IF(Data_Background!AW15=0,0,Data_Background!AW15-SMALL(Data_Background!$C15:$AZ15,COUNTIF(Data_Background!$C15:$AZ15,0)+1)),Data_Background!AW15)))</f>
        <v/>
      </c>
      <c r="AX15" s="79" t="str">
        <f>IF(Data_Background!AX15="","",(IF($B$3="On",IF(Data_Background!AX15=0,0,Data_Background!AX15-SMALL(Data_Background!$C15:$AZ15,COUNTIF(Data_Background!$C15:$AZ15,0)+1)),Data_Background!AX15)))</f>
        <v/>
      </c>
      <c r="AY15" s="79" t="str">
        <f>IF(Data_Background!AY15="","",(IF($B$3="On",IF(Data_Background!AY15=0,0,Data_Background!AY15-SMALL(Data_Background!$C15:$AZ15,COUNTIF(Data_Background!$C15:$AZ15,0)+1)),Data_Background!AY15)))</f>
        <v/>
      </c>
      <c r="AZ15" s="79" t="str">
        <f>IF(Data_Background!AZ15="","",(IF($B$3="On",IF(Data_Background!AZ15=0,0,Data_Background!AZ15-SMALL(Data_Background!$C15:$AZ15,COUNTIF(Data_Background!$C15:$AZ15,0)+1)),Data_Background!AZ15)))</f>
        <v/>
      </c>
      <c r="BA15" s="79"/>
      <c r="BB15" s="79"/>
      <c r="BC15" s="79"/>
      <c r="BD15" s="79"/>
      <c r="BE15" s="79"/>
      <c r="BF15" s="79"/>
      <c r="BG15" s="79"/>
      <c r="BH15" s="79"/>
      <c r="BI15" s="79"/>
      <c r="BJ15" s="79"/>
      <c r="BK15" s="79"/>
      <c r="BL15" s="79"/>
      <c r="BM15" s="79"/>
      <c r="BN15" s="79"/>
      <c r="BO15" s="79"/>
      <c r="BP15" s="79"/>
      <c r="BQ15" s="79"/>
      <c r="BR15" s="79"/>
      <c r="BS15" s="79"/>
      <c r="BT15" s="79"/>
      <c r="BU15" s="79"/>
      <c r="BV15" s="79"/>
      <c r="BW15" s="79"/>
      <c r="BX15" s="79"/>
      <c r="BY15" s="79"/>
      <c r="BZ15" s="79"/>
    </row>
    <row r="16" spans="1:78" x14ac:dyDescent="0.25">
      <c r="A16" s="79">
        <f ca="1">Data_Initial!A16</f>
        <v>1</v>
      </c>
      <c r="B16" s="79" t="str">
        <f ca="1">Data_Initial!B16</f>
        <v>E2</v>
      </c>
      <c r="C16" s="79">
        <f ca="1">IF(Data_Background!C16="","",(IF($B$3="On",IF(Data_Background!C16=0,0,Data_Background!C16-SMALL(Data_Background!$C16:$AZ16,COUNTIF(Data_Background!$C16:$AZ16,0)+1)),Data_Background!C16)))</f>
        <v>23.972386270805462</v>
      </c>
      <c r="D16" s="79">
        <f ca="1">IF(Data_Background!D16="","",(IF($B$3="On",IF(Data_Background!D16=0,0,Data_Background!D16-SMALL(Data_Background!$C16:$AZ16,COUNTIF(Data_Background!$C16:$AZ16,0)+1)),Data_Background!D16)))</f>
        <v>17.68454057867363</v>
      </c>
      <c r="E16" s="79">
        <f ca="1">IF(Data_Background!E16="","",(IF($B$3="On",IF(Data_Background!E16=0,0,Data_Background!E16-SMALL(Data_Background!$C16:$AZ16,COUNTIF(Data_Background!$C16:$AZ16,0)+1)),Data_Background!E16)))</f>
        <v>9.0475993742420613</v>
      </c>
      <c r="F16" s="79">
        <f ca="1">IF(Data_Background!F16="","",(IF($B$3="On",IF(Data_Background!F16=0,0,Data_Background!F16-SMALL(Data_Background!$C16:$AZ16,COUNTIF(Data_Background!$C16:$AZ16,0)+1)),Data_Background!F16)))</f>
        <v>2.2817416202387832</v>
      </c>
      <c r="G16" s="79">
        <f ca="1">IF(Data_Background!G16="","",(IF($B$3="On",IF(Data_Background!G16=0,0,Data_Background!G16-SMALL(Data_Background!$C16:$AZ16,COUNTIF(Data_Background!$C16:$AZ16,0)+1)),Data_Background!G16)))</f>
        <v>0</v>
      </c>
      <c r="H16" s="79">
        <f ca="1">IF(Data_Background!H16="","",(IF($B$3="On",IF(Data_Background!H16=0,0,Data_Background!H16-SMALL(Data_Background!$C16:$AZ16,COUNTIF(Data_Background!$C16:$AZ16,0)+1)),Data_Background!H16)))</f>
        <v>0</v>
      </c>
      <c r="I16" s="79">
        <f ca="1">IF(Data_Background!I16="","",(IF($B$3="On",IF(Data_Background!I16=0,0,Data_Background!I16-SMALL(Data_Background!$C16:$AZ16,COUNTIF(Data_Background!$C16:$AZ16,0)+1)),Data_Background!I16)))</f>
        <v>0</v>
      </c>
      <c r="J16" s="79">
        <f ca="1">IF(Data_Background!J16="","",(IF($B$3="On",IF(Data_Background!J16=0,0,Data_Background!J16-SMALL(Data_Background!$C16:$AZ16,COUNTIF(Data_Background!$C16:$AZ16,0)+1)),Data_Background!J16)))</f>
        <v>0</v>
      </c>
      <c r="K16" s="79">
        <f ca="1">IF(Data_Background!K16="","",(IF($B$3="On",IF(Data_Background!K16=0,0,Data_Background!K16-SMALL(Data_Background!$C16:$AZ16,COUNTIF(Data_Background!$C16:$AZ16,0)+1)),Data_Background!K16)))</f>
        <v>0</v>
      </c>
      <c r="L16" s="79">
        <f ca="1">IF(Data_Background!L16="","",(IF($B$3="On",IF(Data_Background!L16=0,0,Data_Background!L16-SMALL(Data_Background!$C16:$AZ16,COUNTIF(Data_Background!$C16:$AZ16,0)+1)),Data_Background!L16)))</f>
        <v>0</v>
      </c>
      <c r="M16" s="79">
        <f ca="1">IF(Data_Background!M16="","",(IF($B$3="On",IF(Data_Background!M16=0,0,Data_Background!M16-SMALL(Data_Background!$C16:$AZ16,COUNTIF(Data_Background!$C16:$AZ16,0)+1)),Data_Background!M16)))</f>
        <v>0</v>
      </c>
      <c r="N16" s="79">
        <f ca="1">IF(Data_Background!N16="","",(IF($B$3="On",IF(Data_Background!N16=0,0,Data_Background!N16-SMALL(Data_Background!$C16:$AZ16,COUNTIF(Data_Background!$C16:$AZ16,0)+1)),Data_Background!N16)))</f>
        <v>0</v>
      </c>
      <c r="O16" s="79">
        <f ca="1">IF(Data_Background!O16="","",(IF($B$3="On",IF(Data_Background!O16=0,0,Data_Background!O16-SMALL(Data_Background!$C16:$AZ16,COUNTIF(Data_Background!$C16:$AZ16,0)+1)),Data_Background!O16)))</f>
        <v>0</v>
      </c>
      <c r="P16" s="79">
        <f ca="1">IF(Data_Background!P16="","",(IF($B$3="On",IF(Data_Background!P16=0,0,Data_Background!P16-SMALL(Data_Background!$C16:$AZ16,COUNTIF(Data_Background!$C16:$AZ16,0)+1)),Data_Background!P16)))</f>
        <v>0</v>
      </c>
      <c r="Q16" s="79">
        <f ca="1">IF(Data_Background!Q16="","",(IF($B$3="On",IF(Data_Background!Q16=0,0,Data_Background!Q16-SMALL(Data_Background!$C16:$AZ16,COUNTIF(Data_Background!$C16:$AZ16,0)+1)),Data_Background!Q16)))</f>
        <v>0</v>
      </c>
      <c r="R16" s="79">
        <f ca="1">IF(Data_Background!R16="","",(IF($B$3="On",IF(Data_Background!R16=0,0,Data_Background!R16-SMALL(Data_Background!$C16:$AZ16,COUNTIF(Data_Background!$C16:$AZ16,0)+1)),Data_Background!R16)))</f>
        <v>0</v>
      </c>
      <c r="S16" s="79">
        <f ca="1">IF(Data_Background!S16="","",(IF($B$3="On",IF(Data_Background!S16=0,0,Data_Background!S16-SMALL(Data_Background!$C16:$AZ16,COUNTIF(Data_Background!$C16:$AZ16,0)+1)),Data_Background!S16)))</f>
        <v>0</v>
      </c>
      <c r="T16" s="79">
        <f ca="1">IF(Data_Background!T16="","",(IF($B$3="On",IF(Data_Background!T16=0,0,Data_Background!T16-SMALL(Data_Background!$C16:$AZ16,COUNTIF(Data_Background!$C16:$AZ16,0)+1)),Data_Background!T16)))</f>
        <v>0</v>
      </c>
      <c r="U16" s="79">
        <f ca="1">IF(Data_Background!U16="","",(IF($B$3="On",IF(Data_Background!U16=0,0,Data_Background!U16-SMALL(Data_Background!$C16:$AZ16,COUNTIF(Data_Background!$C16:$AZ16,0)+1)),Data_Background!U16)))</f>
        <v>0</v>
      </c>
      <c r="V16" s="79">
        <f ca="1">IF(Data_Background!V16="","",(IF($B$3="On",IF(Data_Background!V16=0,0,Data_Background!V16-SMALL(Data_Background!$C16:$AZ16,COUNTIF(Data_Background!$C16:$AZ16,0)+1)),Data_Background!V16)))</f>
        <v>0</v>
      </c>
      <c r="W16" s="79">
        <f ca="1">IF(Data_Background!W16="","",(IF($B$3="On",IF(Data_Background!W16=0,0,Data_Background!W16-SMALL(Data_Background!$C16:$AZ16,COUNTIF(Data_Background!$C16:$AZ16,0)+1)),Data_Background!W16)))</f>
        <v>0</v>
      </c>
      <c r="X16" s="79">
        <f ca="1">IF(Data_Background!X16="","",(IF($B$3="On",IF(Data_Background!X16=0,0,Data_Background!X16-SMALL(Data_Background!$C16:$AZ16,COUNTIF(Data_Background!$C16:$AZ16,0)+1)),Data_Background!X16)))</f>
        <v>0</v>
      </c>
      <c r="Y16" s="79">
        <f ca="1">IF(Data_Background!Y16="","",(IF($B$3="On",IF(Data_Background!Y16=0,0,Data_Background!Y16-SMALL(Data_Background!$C16:$AZ16,COUNTIF(Data_Background!$C16:$AZ16,0)+1)),Data_Background!Y16)))</f>
        <v>0</v>
      </c>
      <c r="Z16" s="79">
        <f ca="1">IF(Data_Background!Z16="","",(IF($B$3="On",IF(Data_Background!Z16=0,0,Data_Background!Z16-SMALL(Data_Background!$C16:$AZ16,COUNTIF(Data_Background!$C16:$AZ16,0)+1)),Data_Background!Z16)))</f>
        <v>0</v>
      </c>
      <c r="AA16" s="79">
        <f ca="1">IF(Data_Background!AA16="","",(IF($B$3="On",IF(Data_Background!AA16=0,0,Data_Background!AA16-SMALL(Data_Background!$C16:$AZ16,COUNTIF(Data_Background!$C16:$AZ16,0)+1)),Data_Background!AA16)))</f>
        <v>11.151897036802595</v>
      </c>
      <c r="AB16" s="79">
        <f ca="1">IF(Data_Background!AB16="","",(IF($B$3="On",IF(Data_Background!AB16=0,0,Data_Background!AB16-SMALL(Data_Background!$C16:$AZ16,COUNTIF(Data_Background!$C16:$AZ16,0)+1)),Data_Background!AB16)))</f>
        <v>42.076855187032699</v>
      </c>
      <c r="AC16" s="79">
        <f ca="1">IF(Data_Background!AC16="","",(IF($B$3="On",IF(Data_Background!AC16=0,0,Data_Background!AC16-SMALL(Data_Background!$C16:$AZ16,COUNTIF(Data_Background!$C16:$AZ16,0)+1)),Data_Background!AC16)))</f>
        <v>97.86030323167968</v>
      </c>
      <c r="AD16" s="79">
        <f ca="1">IF(Data_Background!AD16="","",(IF($B$3="On",IF(Data_Background!AD16=0,0,Data_Background!AD16-SMALL(Data_Background!$C16:$AZ16,COUNTIF(Data_Background!$C16:$AZ16,0)+1)),Data_Background!AD16)))</f>
        <v>198.63105538163421</v>
      </c>
      <c r="AE16" s="79">
        <f ca="1">IF(Data_Background!AE16="","",(IF($B$3="On",IF(Data_Background!AE16=0,0,Data_Background!AE16-SMALL(Data_Background!$C16:$AZ16,COUNTIF(Data_Background!$C16:$AZ16,0)+1)),Data_Background!AE16)))</f>
        <v>368.54990204563148</v>
      </c>
      <c r="AF16" s="79">
        <f ca="1">IF(Data_Background!AF16="","",(IF($B$3="On",IF(Data_Background!AF16=0,0,Data_Background!AF16-SMALL(Data_Background!$C16:$AZ16,COUNTIF(Data_Background!$C16:$AZ16,0)+1)),Data_Background!AF16)))</f>
        <v>627.7126705638392</v>
      </c>
      <c r="AG16" s="79">
        <f ca="1">IF(Data_Background!AG16="","",(IF($B$3="On",IF(Data_Background!AG16=0,0,Data_Background!AG16-SMALL(Data_Background!$C16:$AZ16,COUNTIF(Data_Background!$C16:$AZ16,0)+1)),Data_Background!AG16)))</f>
        <v>959.61272599919926</v>
      </c>
      <c r="AH16" s="79">
        <f ca="1">IF(Data_Background!AH16="","",(IF($B$3="On",IF(Data_Background!AH16=0,0,Data_Background!AH16-SMALL(Data_Background!$C16:$AZ16,COUNTIF(Data_Background!$C16:$AZ16,0)+1)),Data_Background!AH16)))</f>
        <v>1296.6160713213405</v>
      </c>
      <c r="AI16" s="79">
        <f ca="1">IF(Data_Background!AI16="","",(IF($B$3="On",IF(Data_Background!AI16=0,0,Data_Background!AI16-SMALL(Data_Background!$C16:$AZ16,COUNTIF(Data_Background!$C16:$AZ16,0)+1)),Data_Background!AI16)))</f>
        <v>1586.1083333501012</v>
      </c>
      <c r="AJ16" s="79">
        <f ca="1">IF(Data_Background!AJ16="","",(IF($B$3="On",IF(Data_Background!AJ16=0,0,Data_Background!AJ16-SMALL(Data_Background!$C16:$AZ16,COUNTIF(Data_Background!$C16:$AZ16,0)+1)),Data_Background!AJ16)))</f>
        <v>1793.1922390274879</v>
      </c>
      <c r="AK16" s="79">
        <f ca="1">IF(Data_Background!AK16="","",(IF($B$3="On",IF(Data_Background!AK16=0,0,Data_Background!AK16-SMALL(Data_Background!$C16:$AZ16,COUNTIF(Data_Background!$C16:$AZ16,0)+1)),Data_Background!AK16)))</f>
        <v>1935.7991050363341</v>
      </c>
      <c r="AL16" s="79">
        <f ca="1">IF(Data_Background!AL16="","",(IF($B$3="On",IF(Data_Background!AL16=0,0,Data_Background!AL16-SMALL(Data_Background!$C16:$AZ16,COUNTIF(Data_Background!$C16:$AZ16,0)+1)),Data_Background!AL16)))</f>
        <v>2023.4371141851377</v>
      </c>
      <c r="AM16" s="79">
        <f ca="1">IF(Data_Background!AM16="","",(IF($B$3="On",IF(Data_Background!AM16=0,0,Data_Background!AM16-SMALL(Data_Background!$C16:$AZ16,COUNTIF(Data_Background!$C16:$AZ16,0)+1)),Data_Background!AM16)))</f>
        <v>2078.3888890391013</v>
      </c>
      <c r="AN16" s="79">
        <f ca="1">IF(Data_Background!AN16="","",(IF($B$3="On",IF(Data_Background!AN16=0,0,Data_Background!AN16-SMALL(Data_Background!$C16:$AZ16,COUNTIF(Data_Background!$C16:$AZ16,0)+1)),Data_Background!AN16)))</f>
        <v>2113.3998133478544</v>
      </c>
      <c r="AO16" s="79">
        <f ca="1">IF(Data_Background!AO16="","",(IF($B$3="On",IF(Data_Background!AO16=0,0,Data_Background!AO16-SMALL(Data_Background!$C16:$AZ16,COUNTIF(Data_Background!$C16:$AZ16,0)+1)),Data_Background!AO16)))</f>
        <v>2136.7309121097974</v>
      </c>
      <c r="AP16" s="79">
        <f ca="1">IF(Data_Background!AP16="","",(IF($B$3="On",IF(Data_Background!AP16=0,0,Data_Background!AP16-SMALL(Data_Background!$C16:$AZ16,COUNTIF(Data_Background!$C16:$AZ16,0)+1)),Data_Background!AP16)))</f>
        <v>2146.1504700677642</v>
      </c>
      <c r="AQ16" s="79" t="str">
        <f>IF(Data_Background!AQ16="","",(IF($B$3="On",IF(Data_Background!AQ16=0,0,Data_Background!AQ16-SMALL(Data_Background!$C16:$AZ16,COUNTIF(Data_Background!$C16:$AZ16,0)+1)),Data_Background!AQ16)))</f>
        <v/>
      </c>
      <c r="AR16" s="79" t="str">
        <f>IF(Data_Background!AR16="","",(IF($B$3="On",IF(Data_Background!AR16=0,0,Data_Background!AR16-SMALL(Data_Background!$C16:$AZ16,COUNTIF(Data_Background!$C16:$AZ16,0)+1)),Data_Background!AR16)))</f>
        <v/>
      </c>
      <c r="AS16" s="79" t="str">
        <f>IF(Data_Background!AS16="","",(IF($B$3="On",IF(Data_Background!AS16=0,0,Data_Background!AS16-SMALL(Data_Background!$C16:$AZ16,COUNTIF(Data_Background!$C16:$AZ16,0)+1)),Data_Background!AS16)))</f>
        <v/>
      </c>
      <c r="AT16" s="79" t="str">
        <f>IF(Data_Background!AT16="","",(IF($B$3="On",IF(Data_Background!AT16=0,0,Data_Background!AT16-SMALL(Data_Background!$C16:$AZ16,COUNTIF(Data_Background!$C16:$AZ16,0)+1)),Data_Background!AT16)))</f>
        <v/>
      </c>
      <c r="AU16" s="79" t="str">
        <f>IF(Data_Background!AU16="","",(IF($B$3="On",IF(Data_Background!AU16=0,0,Data_Background!AU16-SMALL(Data_Background!$C16:$AZ16,COUNTIF(Data_Background!$C16:$AZ16,0)+1)),Data_Background!AU16)))</f>
        <v/>
      </c>
      <c r="AV16" s="79" t="str">
        <f>IF(Data_Background!AV16="","",(IF($B$3="On",IF(Data_Background!AV16=0,0,Data_Background!AV16-SMALL(Data_Background!$C16:$AZ16,COUNTIF(Data_Background!$C16:$AZ16,0)+1)),Data_Background!AV16)))</f>
        <v/>
      </c>
      <c r="AW16" s="79" t="str">
        <f>IF(Data_Background!AW16="","",(IF($B$3="On",IF(Data_Background!AW16=0,0,Data_Background!AW16-SMALL(Data_Background!$C16:$AZ16,COUNTIF(Data_Background!$C16:$AZ16,0)+1)),Data_Background!AW16)))</f>
        <v/>
      </c>
      <c r="AX16" s="79" t="str">
        <f>IF(Data_Background!AX16="","",(IF($B$3="On",IF(Data_Background!AX16=0,0,Data_Background!AX16-SMALL(Data_Background!$C16:$AZ16,COUNTIF(Data_Background!$C16:$AZ16,0)+1)),Data_Background!AX16)))</f>
        <v/>
      </c>
      <c r="AY16" s="79" t="str">
        <f>IF(Data_Background!AY16="","",(IF($B$3="On",IF(Data_Background!AY16=0,0,Data_Background!AY16-SMALL(Data_Background!$C16:$AZ16,COUNTIF(Data_Background!$C16:$AZ16,0)+1)),Data_Background!AY16)))</f>
        <v/>
      </c>
      <c r="AZ16" s="79" t="str">
        <f>IF(Data_Background!AZ16="","",(IF($B$3="On",IF(Data_Background!AZ16=0,0,Data_Background!AZ16-SMALL(Data_Background!$C16:$AZ16,COUNTIF(Data_Background!$C16:$AZ16,0)+1)),Data_Background!AZ16)))</f>
        <v/>
      </c>
      <c r="BA16" s="79"/>
      <c r="BB16" s="79"/>
      <c r="BC16" s="79"/>
      <c r="BD16" s="79"/>
      <c r="BE16" s="79"/>
      <c r="BF16" s="79"/>
      <c r="BG16" s="79"/>
      <c r="BH16" s="79"/>
      <c r="BI16" s="79"/>
      <c r="BJ16" s="79"/>
      <c r="BK16" s="79"/>
      <c r="BL16" s="79"/>
      <c r="BM16" s="79"/>
      <c r="BN16" s="79"/>
      <c r="BO16" s="79"/>
      <c r="BP16" s="79"/>
      <c r="BQ16" s="79"/>
      <c r="BR16" s="79"/>
      <c r="BS16" s="79"/>
      <c r="BT16" s="79"/>
      <c r="BU16" s="79"/>
      <c r="BV16" s="79"/>
      <c r="BW16" s="79"/>
      <c r="BX16" s="79"/>
      <c r="BY16" s="79"/>
      <c r="BZ16" s="79"/>
    </row>
    <row r="17" spans="1:78" x14ac:dyDescent="0.25">
      <c r="A17" s="79">
        <f ca="1">Data_Initial!A17</f>
        <v>1</v>
      </c>
      <c r="B17" s="79" t="str">
        <f ca="1">Data_Initial!B17</f>
        <v>F2</v>
      </c>
      <c r="C17" s="79">
        <f ca="1">IF(Data_Background!C17="","",(IF($B$3="On",IF(Data_Background!C17=0,0,Data_Background!C17-SMALL(Data_Background!$C17:$AZ17,COUNTIF(Data_Background!$C17:$AZ17,0)+1)),Data_Background!C17)))</f>
        <v>34.690861376567845</v>
      </c>
      <c r="D17" s="79">
        <f ca="1">IF(Data_Background!D17="","",(IF($B$3="On",IF(Data_Background!D17=0,0,Data_Background!D17-SMALL(Data_Background!$C17:$AZ17,COUNTIF(Data_Background!$C17:$AZ17,0)+1)),Data_Background!D17)))</f>
        <v>28.484512851788494</v>
      </c>
      <c r="E17" s="79">
        <f ca="1">IF(Data_Background!E17="","",(IF($B$3="On",IF(Data_Background!E17=0,0,Data_Background!E17-SMALL(Data_Background!$C17:$AZ17,COUNTIF(Data_Background!$C17:$AZ17,0)+1)),Data_Background!E17)))</f>
        <v>17.92813932394106</v>
      </c>
      <c r="F17" s="79">
        <f ca="1">IF(Data_Background!F17="","",(IF($B$3="On",IF(Data_Background!F17=0,0,Data_Background!F17-SMALL(Data_Background!$C17:$AZ17,COUNTIF(Data_Background!$C17:$AZ17,0)+1)),Data_Background!F17)))</f>
        <v>6.5893076200973244</v>
      </c>
      <c r="G17" s="79">
        <f ca="1">IF(Data_Background!G17="","",(IF($B$3="On",IF(Data_Background!G17=0,0,Data_Background!G17-SMALL(Data_Background!$C17:$AZ17,COUNTIF(Data_Background!$C17:$AZ17,0)+1)),Data_Background!G17)))</f>
        <v>0</v>
      </c>
      <c r="H17" s="79">
        <f ca="1">IF(Data_Background!H17="","",(IF($B$3="On",IF(Data_Background!H17=0,0,Data_Background!H17-SMALL(Data_Background!$C17:$AZ17,COUNTIF(Data_Background!$C17:$AZ17,0)+1)),Data_Background!H17)))</f>
        <v>0</v>
      </c>
      <c r="I17" s="79">
        <f ca="1">IF(Data_Background!I17="","",(IF($B$3="On",IF(Data_Background!I17=0,0,Data_Background!I17-SMALL(Data_Background!$C17:$AZ17,COUNTIF(Data_Background!$C17:$AZ17,0)+1)),Data_Background!I17)))</f>
        <v>0</v>
      </c>
      <c r="J17" s="79">
        <f ca="1">IF(Data_Background!J17="","",(IF($B$3="On",IF(Data_Background!J17=0,0,Data_Background!J17-SMALL(Data_Background!$C17:$AZ17,COUNTIF(Data_Background!$C17:$AZ17,0)+1)),Data_Background!J17)))</f>
        <v>0</v>
      </c>
      <c r="K17" s="79">
        <f ca="1">IF(Data_Background!K17="","",(IF($B$3="On",IF(Data_Background!K17=0,0,Data_Background!K17-SMALL(Data_Background!$C17:$AZ17,COUNTIF(Data_Background!$C17:$AZ17,0)+1)),Data_Background!K17)))</f>
        <v>0</v>
      </c>
      <c r="L17" s="79">
        <f ca="1">IF(Data_Background!L17="","",(IF($B$3="On",IF(Data_Background!L17=0,0,Data_Background!L17-SMALL(Data_Background!$C17:$AZ17,COUNTIF(Data_Background!$C17:$AZ17,0)+1)),Data_Background!L17)))</f>
        <v>0</v>
      </c>
      <c r="M17" s="79">
        <f ca="1">IF(Data_Background!M17="","",(IF($B$3="On",IF(Data_Background!M17=0,0,Data_Background!M17-SMALL(Data_Background!$C17:$AZ17,COUNTIF(Data_Background!$C17:$AZ17,0)+1)),Data_Background!M17)))</f>
        <v>0</v>
      </c>
      <c r="N17" s="79">
        <f ca="1">IF(Data_Background!N17="","",(IF($B$3="On",IF(Data_Background!N17=0,0,Data_Background!N17-SMALL(Data_Background!$C17:$AZ17,COUNTIF(Data_Background!$C17:$AZ17,0)+1)),Data_Background!N17)))</f>
        <v>0</v>
      </c>
      <c r="O17" s="79">
        <f ca="1">IF(Data_Background!O17="","",(IF($B$3="On",IF(Data_Background!O17=0,0,Data_Background!O17-SMALL(Data_Background!$C17:$AZ17,COUNTIF(Data_Background!$C17:$AZ17,0)+1)),Data_Background!O17)))</f>
        <v>0</v>
      </c>
      <c r="P17" s="79">
        <f ca="1">IF(Data_Background!P17="","",(IF($B$3="On",IF(Data_Background!P17=0,0,Data_Background!P17-SMALL(Data_Background!$C17:$AZ17,COUNTIF(Data_Background!$C17:$AZ17,0)+1)),Data_Background!P17)))</f>
        <v>0</v>
      </c>
      <c r="Q17" s="79">
        <f ca="1">IF(Data_Background!Q17="","",(IF($B$3="On",IF(Data_Background!Q17=0,0,Data_Background!Q17-SMALL(Data_Background!$C17:$AZ17,COUNTIF(Data_Background!$C17:$AZ17,0)+1)),Data_Background!Q17)))</f>
        <v>0</v>
      </c>
      <c r="R17" s="79">
        <f ca="1">IF(Data_Background!R17="","",(IF($B$3="On",IF(Data_Background!R17=0,0,Data_Background!R17-SMALL(Data_Background!$C17:$AZ17,COUNTIF(Data_Background!$C17:$AZ17,0)+1)),Data_Background!R17)))</f>
        <v>0</v>
      </c>
      <c r="S17" s="79">
        <f ca="1">IF(Data_Background!S17="","",(IF($B$3="On",IF(Data_Background!S17=0,0,Data_Background!S17-SMALL(Data_Background!$C17:$AZ17,COUNTIF(Data_Background!$C17:$AZ17,0)+1)),Data_Background!S17)))</f>
        <v>0</v>
      </c>
      <c r="T17" s="79">
        <f ca="1">IF(Data_Background!T17="","",(IF($B$3="On",IF(Data_Background!T17=0,0,Data_Background!T17-SMALL(Data_Background!$C17:$AZ17,COUNTIF(Data_Background!$C17:$AZ17,0)+1)),Data_Background!T17)))</f>
        <v>0</v>
      </c>
      <c r="U17" s="79">
        <f ca="1">IF(Data_Background!U17="","",(IF($B$3="On",IF(Data_Background!U17=0,0,Data_Background!U17-SMALL(Data_Background!$C17:$AZ17,COUNTIF(Data_Background!$C17:$AZ17,0)+1)),Data_Background!U17)))</f>
        <v>0</v>
      </c>
      <c r="V17" s="79">
        <f ca="1">IF(Data_Background!V17="","",(IF($B$3="On",IF(Data_Background!V17=0,0,Data_Background!V17-SMALL(Data_Background!$C17:$AZ17,COUNTIF(Data_Background!$C17:$AZ17,0)+1)),Data_Background!V17)))</f>
        <v>0</v>
      </c>
      <c r="W17" s="79">
        <f ca="1">IF(Data_Background!W17="","",(IF($B$3="On",IF(Data_Background!W17=0,0,Data_Background!W17-SMALL(Data_Background!$C17:$AZ17,COUNTIF(Data_Background!$C17:$AZ17,0)+1)),Data_Background!W17)))</f>
        <v>0</v>
      </c>
      <c r="X17" s="79">
        <f ca="1">IF(Data_Background!X17="","",(IF($B$3="On",IF(Data_Background!X17=0,0,Data_Background!X17-SMALL(Data_Background!$C17:$AZ17,COUNTIF(Data_Background!$C17:$AZ17,0)+1)),Data_Background!X17)))</f>
        <v>0</v>
      </c>
      <c r="Y17" s="79">
        <f ca="1">IF(Data_Background!Y17="","",(IF($B$3="On",IF(Data_Background!Y17=0,0,Data_Background!Y17-SMALL(Data_Background!$C17:$AZ17,COUNTIF(Data_Background!$C17:$AZ17,0)+1)),Data_Background!Y17)))</f>
        <v>0</v>
      </c>
      <c r="Z17" s="79">
        <f ca="1">IF(Data_Background!Z17="","",(IF($B$3="On",IF(Data_Background!Z17=0,0,Data_Background!Z17-SMALL(Data_Background!$C17:$AZ17,COUNTIF(Data_Background!$C17:$AZ17,0)+1)),Data_Background!Z17)))</f>
        <v>0</v>
      </c>
      <c r="AA17" s="79">
        <f ca="1">IF(Data_Background!AA17="","",(IF($B$3="On",IF(Data_Background!AA17=0,0,Data_Background!AA17-SMALL(Data_Background!$C17:$AZ17,COUNTIF(Data_Background!$C17:$AZ17,0)+1)),Data_Background!AA17)))</f>
        <v>17.997154379304021</v>
      </c>
      <c r="AB17" s="79">
        <f ca="1">IF(Data_Background!AB17="","",(IF($B$3="On",IF(Data_Background!AB17=0,0,Data_Background!AB17-SMALL(Data_Background!$C17:$AZ17,COUNTIF(Data_Background!$C17:$AZ17,0)+1)),Data_Background!AB17)))</f>
        <v>65.338714358058638</v>
      </c>
      <c r="AC17" s="79">
        <f ca="1">IF(Data_Background!AC17="","",(IF($B$3="On",IF(Data_Background!AC17=0,0,Data_Background!AC17-SMALL(Data_Background!$C17:$AZ17,COUNTIF(Data_Background!$C17:$AZ17,0)+1)),Data_Background!AC17)))</f>
        <v>151.49689730026401</v>
      </c>
      <c r="AD17" s="79">
        <f ca="1">IF(Data_Background!AD17="","",(IF($B$3="On",IF(Data_Background!AD17=0,0,Data_Background!AD17-SMALL(Data_Background!$C17:$AZ17,COUNTIF(Data_Background!$C17:$AZ17,0)+1)),Data_Background!AD17)))</f>
        <v>307.60683305610189</v>
      </c>
      <c r="AE17" s="79">
        <f ca="1">IF(Data_Background!AE17="","",(IF($B$3="On",IF(Data_Background!AE17=0,0,Data_Background!AE17-SMALL(Data_Background!$C17:$AZ17,COUNTIF(Data_Background!$C17:$AZ17,0)+1)),Data_Background!AE17)))</f>
        <v>569.01524343831397</v>
      </c>
      <c r="AF17" s="79">
        <f ca="1">IF(Data_Background!AF17="","",(IF($B$3="On",IF(Data_Background!AF17=0,0,Data_Background!AF17-SMALL(Data_Background!$C17:$AZ17,COUNTIF(Data_Background!$C17:$AZ17,0)+1)),Data_Background!AF17)))</f>
        <v>962.48056826105562</v>
      </c>
      <c r="AG17" s="79">
        <f ca="1">IF(Data_Background!AG17="","",(IF($B$3="On",IF(Data_Background!AG17=0,0,Data_Background!AG17-SMALL(Data_Background!$C17:$AZ17,COUNTIF(Data_Background!$C17:$AZ17,0)+1)),Data_Background!AG17)))</f>
        <v>1456.1803455411798</v>
      </c>
      <c r="AH17" s="79">
        <f ca="1">IF(Data_Background!AH17="","",(IF($B$3="On",IF(Data_Background!AH17=0,0,Data_Background!AH17-SMALL(Data_Background!$C17:$AZ17,COUNTIF(Data_Background!$C17:$AZ17,0)+1)),Data_Background!AH17)))</f>
        <v>1967.9853187373424</v>
      </c>
      <c r="AI17" s="79">
        <f ca="1">IF(Data_Background!AI17="","",(IF($B$3="On",IF(Data_Background!AI17=0,0,Data_Background!AI17-SMALL(Data_Background!$C17:$AZ17,COUNTIF(Data_Background!$C17:$AZ17,0)+1)),Data_Background!AI17)))</f>
        <v>2409.3834787360488</v>
      </c>
      <c r="AJ17" s="79">
        <f ca="1">IF(Data_Background!AJ17="","",(IF($B$3="On",IF(Data_Background!AJ17=0,0,Data_Background!AJ17-SMALL(Data_Background!$C17:$AZ17,COUNTIF(Data_Background!$C17:$AZ17,0)+1)),Data_Background!AJ17)))</f>
        <v>2737.662852727532</v>
      </c>
      <c r="AK17" s="79">
        <f ca="1">IF(Data_Background!AK17="","",(IF($B$3="On",IF(Data_Background!AK17=0,0,Data_Background!AK17-SMALL(Data_Background!$C17:$AZ17,COUNTIF(Data_Background!$C17:$AZ17,0)+1)),Data_Background!AK17)))</f>
        <v>2957.1661291056157</v>
      </c>
      <c r="AL17" s="79">
        <f ca="1">IF(Data_Background!AL17="","",(IF($B$3="On",IF(Data_Background!AL17=0,0,Data_Background!AL17-SMALL(Data_Background!$C17:$AZ17,COUNTIF(Data_Background!$C17:$AZ17,0)+1)),Data_Background!AL17)))</f>
        <v>3094.4700524780092</v>
      </c>
      <c r="AM17" s="79">
        <f ca="1">IF(Data_Background!AM17="","",(IF($B$3="On",IF(Data_Background!AM17=0,0,Data_Background!AM17-SMALL(Data_Background!$C17:$AZ17,COUNTIF(Data_Background!$C17:$AZ17,0)+1)),Data_Background!AM17)))</f>
        <v>3180.958316638802</v>
      </c>
      <c r="AN17" s="79">
        <f ca="1">IF(Data_Background!AN17="","",(IF($B$3="On",IF(Data_Background!AN17=0,0,Data_Background!AN17-SMALL(Data_Background!$C17:$AZ17,COUNTIF(Data_Background!$C17:$AZ17,0)+1)),Data_Background!AN17)))</f>
        <v>3238.2427405568751</v>
      </c>
      <c r="AO17" s="79">
        <f ca="1">IF(Data_Background!AO17="","",(IF($B$3="On",IF(Data_Background!AO17=0,0,Data_Background!AO17-SMALL(Data_Background!$C17:$AZ17,COUNTIF(Data_Background!$C17:$AZ17,0)+1)),Data_Background!AO17)))</f>
        <v>3280.0383178888751</v>
      </c>
      <c r="AP17" s="79">
        <f ca="1">IF(Data_Background!AP17="","",(IF($B$3="On",IF(Data_Background!AP17=0,0,Data_Background!AP17-SMALL(Data_Background!$C17:$AZ17,COUNTIF(Data_Background!$C17:$AZ17,0)+1)),Data_Background!AP17)))</f>
        <v>3298.7643315362088</v>
      </c>
      <c r="AQ17" s="79" t="str">
        <f>IF(Data_Background!AQ17="","",(IF($B$3="On",IF(Data_Background!AQ17=0,0,Data_Background!AQ17-SMALL(Data_Background!$C17:$AZ17,COUNTIF(Data_Background!$C17:$AZ17,0)+1)),Data_Background!AQ17)))</f>
        <v/>
      </c>
      <c r="AR17" s="79" t="str">
        <f>IF(Data_Background!AR17="","",(IF($B$3="On",IF(Data_Background!AR17=0,0,Data_Background!AR17-SMALL(Data_Background!$C17:$AZ17,COUNTIF(Data_Background!$C17:$AZ17,0)+1)),Data_Background!AR17)))</f>
        <v/>
      </c>
      <c r="AS17" s="79" t="str">
        <f>IF(Data_Background!AS17="","",(IF($B$3="On",IF(Data_Background!AS17=0,0,Data_Background!AS17-SMALL(Data_Background!$C17:$AZ17,COUNTIF(Data_Background!$C17:$AZ17,0)+1)),Data_Background!AS17)))</f>
        <v/>
      </c>
      <c r="AT17" s="79" t="str">
        <f>IF(Data_Background!AT17="","",(IF($B$3="On",IF(Data_Background!AT17=0,0,Data_Background!AT17-SMALL(Data_Background!$C17:$AZ17,COUNTIF(Data_Background!$C17:$AZ17,0)+1)),Data_Background!AT17)))</f>
        <v/>
      </c>
      <c r="AU17" s="79" t="str">
        <f>IF(Data_Background!AU17="","",(IF($B$3="On",IF(Data_Background!AU17=0,0,Data_Background!AU17-SMALL(Data_Background!$C17:$AZ17,COUNTIF(Data_Background!$C17:$AZ17,0)+1)),Data_Background!AU17)))</f>
        <v/>
      </c>
      <c r="AV17" s="79" t="str">
        <f>IF(Data_Background!AV17="","",(IF($B$3="On",IF(Data_Background!AV17=0,0,Data_Background!AV17-SMALL(Data_Background!$C17:$AZ17,COUNTIF(Data_Background!$C17:$AZ17,0)+1)),Data_Background!AV17)))</f>
        <v/>
      </c>
      <c r="AW17" s="79" t="str">
        <f>IF(Data_Background!AW17="","",(IF($B$3="On",IF(Data_Background!AW17=0,0,Data_Background!AW17-SMALL(Data_Background!$C17:$AZ17,COUNTIF(Data_Background!$C17:$AZ17,0)+1)),Data_Background!AW17)))</f>
        <v/>
      </c>
      <c r="AX17" s="79" t="str">
        <f>IF(Data_Background!AX17="","",(IF($B$3="On",IF(Data_Background!AX17=0,0,Data_Background!AX17-SMALL(Data_Background!$C17:$AZ17,COUNTIF(Data_Background!$C17:$AZ17,0)+1)),Data_Background!AX17)))</f>
        <v/>
      </c>
      <c r="AY17" s="79" t="str">
        <f>IF(Data_Background!AY17="","",(IF($B$3="On",IF(Data_Background!AY17=0,0,Data_Background!AY17-SMALL(Data_Background!$C17:$AZ17,COUNTIF(Data_Background!$C17:$AZ17,0)+1)),Data_Background!AY17)))</f>
        <v/>
      </c>
      <c r="AZ17" s="79" t="str">
        <f>IF(Data_Background!AZ17="","",(IF($B$3="On",IF(Data_Background!AZ17=0,0,Data_Background!AZ17-SMALL(Data_Background!$C17:$AZ17,COUNTIF(Data_Background!$C17:$AZ17,0)+1)),Data_Background!AZ17)))</f>
        <v/>
      </c>
      <c r="BA17" s="79"/>
      <c r="BB17" s="79"/>
      <c r="BC17" s="79"/>
      <c r="BD17" s="79"/>
      <c r="BE17" s="79"/>
      <c r="BF17" s="79"/>
      <c r="BG17" s="79"/>
      <c r="BH17" s="79"/>
      <c r="BI17" s="79"/>
      <c r="BJ17" s="79"/>
      <c r="BK17" s="79"/>
      <c r="BL17" s="79"/>
      <c r="BM17" s="79"/>
      <c r="BN17" s="79"/>
      <c r="BO17" s="79"/>
      <c r="BP17" s="79"/>
      <c r="BQ17" s="79"/>
      <c r="BR17" s="79"/>
      <c r="BS17" s="79"/>
      <c r="BT17" s="79"/>
      <c r="BU17" s="79"/>
      <c r="BV17" s="79"/>
      <c r="BW17" s="79"/>
      <c r="BX17" s="79"/>
      <c r="BY17" s="79"/>
      <c r="BZ17" s="79"/>
    </row>
    <row r="18" spans="1:78" x14ac:dyDescent="0.25">
      <c r="A18" s="79">
        <f ca="1">Data_Initial!A18</f>
        <v>1</v>
      </c>
      <c r="B18" s="79" t="str">
        <f ca="1">Data_Initial!B18</f>
        <v>G2</v>
      </c>
      <c r="C18" s="79">
        <f ca="1">IF(Data_Background!C18="","",(IF($B$3="On",IF(Data_Background!C18=0,0,Data_Background!C18-SMALL(Data_Background!$C18:$AZ18,COUNTIF(Data_Background!$C18:$AZ18,0)+1)),Data_Background!C18)))</f>
        <v>29.841609503907506</v>
      </c>
      <c r="D18" s="79">
        <f ca="1">IF(Data_Background!D18="","",(IF($B$3="On",IF(Data_Background!D18=0,0,Data_Background!D18-SMALL(Data_Background!$C18:$AZ18,COUNTIF(Data_Background!$C18:$AZ18,0)+1)),Data_Background!D18)))</f>
        <v>23.077134920275519</v>
      </c>
      <c r="E18" s="79">
        <f ca="1">IF(Data_Background!E18="","",(IF($B$3="On",IF(Data_Background!E18=0,0,Data_Background!E18-SMALL(Data_Background!$C18:$AZ18,COUNTIF(Data_Background!$C18:$AZ18,0)+1)),Data_Background!E18)))</f>
        <v>9.7643974178656023</v>
      </c>
      <c r="F18" s="79">
        <f ca="1">IF(Data_Background!F18="","",(IF($B$3="On",IF(Data_Background!F18=0,0,Data_Background!F18-SMALL(Data_Background!$C18:$AZ18,COUNTIF(Data_Background!$C18:$AZ18,0)+1)),Data_Background!F18)))</f>
        <v>0</v>
      </c>
      <c r="G18" s="79">
        <f ca="1">IF(Data_Background!G18="","",(IF($B$3="On",IF(Data_Background!G18=0,0,Data_Background!G18-SMALL(Data_Background!$C18:$AZ18,COUNTIF(Data_Background!$C18:$AZ18,0)+1)),Data_Background!G18)))</f>
        <v>0</v>
      </c>
      <c r="H18" s="79">
        <f ca="1">IF(Data_Background!H18="","",(IF($B$3="On",IF(Data_Background!H18=0,0,Data_Background!H18-SMALL(Data_Background!$C18:$AZ18,COUNTIF(Data_Background!$C18:$AZ18,0)+1)),Data_Background!H18)))</f>
        <v>0</v>
      </c>
      <c r="I18" s="79">
        <f ca="1">IF(Data_Background!I18="","",(IF($B$3="On",IF(Data_Background!I18=0,0,Data_Background!I18-SMALL(Data_Background!$C18:$AZ18,COUNTIF(Data_Background!$C18:$AZ18,0)+1)),Data_Background!I18)))</f>
        <v>0</v>
      </c>
      <c r="J18" s="79">
        <f ca="1">IF(Data_Background!J18="","",(IF($B$3="On",IF(Data_Background!J18=0,0,Data_Background!J18-SMALL(Data_Background!$C18:$AZ18,COUNTIF(Data_Background!$C18:$AZ18,0)+1)),Data_Background!J18)))</f>
        <v>0</v>
      </c>
      <c r="K18" s="79">
        <f ca="1">IF(Data_Background!K18="","",(IF($B$3="On",IF(Data_Background!K18=0,0,Data_Background!K18-SMALL(Data_Background!$C18:$AZ18,COUNTIF(Data_Background!$C18:$AZ18,0)+1)),Data_Background!K18)))</f>
        <v>0</v>
      </c>
      <c r="L18" s="79">
        <f ca="1">IF(Data_Background!L18="","",(IF($B$3="On",IF(Data_Background!L18=0,0,Data_Background!L18-SMALL(Data_Background!$C18:$AZ18,COUNTIF(Data_Background!$C18:$AZ18,0)+1)),Data_Background!L18)))</f>
        <v>0</v>
      </c>
      <c r="M18" s="79">
        <f ca="1">IF(Data_Background!M18="","",(IF($B$3="On",IF(Data_Background!M18=0,0,Data_Background!M18-SMALL(Data_Background!$C18:$AZ18,COUNTIF(Data_Background!$C18:$AZ18,0)+1)),Data_Background!M18)))</f>
        <v>0</v>
      </c>
      <c r="N18" s="79">
        <f ca="1">IF(Data_Background!N18="","",(IF($B$3="On",IF(Data_Background!N18=0,0,Data_Background!N18-SMALL(Data_Background!$C18:$AZ18,COUNTIF(Data_Background!$C18:$AZ18,0)+1)),Data_Background!N18)))</f>
        <v>0</v>
      </c>
      <c r="O18" s="79">
        <f ca="1">IF(Data_Background!O18="","",(IF($B$3="On",IF(Data_Background!O18=0,0,Data_Background!O18-SMALL(Data_Background!$C18:$AZ18,COUNTIF(Data_Background!$C18:$AZ18,0)+1)),Data_Background!O18)))</f>
        <v>0</v>
      </c>
      <c r="P18" s="79">
        <f ca="1">IF(Data_Background!P18="","",(IF($B$3="On",IF(Data_Background!P18=0,0,Data_Background!P18-SMALL(Data_Background!$C18:$AZ18,COUNTIF(Data_Background!$C18:$AZ18,0)+1)),Data_Background!P18)))</f>
        <v>0</v>
      </c>
      <c r="Q18" s="79">
        <f ca="1">IF(Data_Background!Q18="","",(IF($B$3="On",IF(Data_Background!Q18=0,0,Data_Background!Q18-SMALL(Data_Background!$C18:$AZ18,COUNTIF(Data_Background!$C18:$AZ18,0)+1)),Data_Background!Q18)))</f>
        <v>0</v>
      </c>
      <c r="R18" s="79">
        <f ca="1">IF(Data_Background!R18="","",(IF($B$3="On",IF(Data_Background!R18=0,0,Data_Background!R18-SMALL(Data_Background!$C18:$AZ18,COUNTIF(Data_Background!$C18:$AZ18,0)+1)),Data_Background!R18)))</f>
        <v>0</v>
      </c>
      <c r="S18" s="79">
        <f ca="1">IF(Data_Background!S18="","",(IF($B$3="On",IF(Data_Background!S18=0,0,Data_Background!S18-SMALL(Data_Background!$C18:$AZ18,COUNTIF(Data_Background!$C18:$AZ18,0)+1)),Data_Background!S18)))</f>
        <v>0</v>
      </c>
      <c r="T18" s="79">
        <f ca="1">IF(Data_Background!T18="","",(IF($B$3="On",IF(Data_Background!T18=0,0,Data_Background!T18-SMALL(Data_Background!$C18:$AZ18,COUNTIF(Data_Background!$C18:$AZ18,0)+1)),Data_Background!T18)))</f>
        <v>0</v>
      </c>
      <c r="U18" s="79">
        <f ca="1">IF(Data_Background!U18="","",(IF($B$3="On",IF(Data_Background!U18=0,0,Data_Background!U18-SMALL(Data_Background!$C18:$AZ18,COUNTIF(Data_Background!$C18:$AZ18,0)+1)),Data_Background!U18)))</f>
        <v>0</v>
      </c>
      <c r="V18" s="79">
        <f ca="1">IF(Data_Background!V18="","",(IF($B$3="On",IF(Data_Background!V18=0,0,Data_Background!V18-SMALL(Data_Background!$C18:$AZ18,COUNTIF(Data_Background!$C18:$AZ18,0)+1)),Data_Background!V18)))</f>
        <v>0</v>
      </c>
      <c r="W18" s="79">
        <f ca="1">IF(Data_Background!W18="","",(IF($B$3="On",IF(Data_Background!W18=0,0,Data_Background!W18-SMALL(Data_Background!$C18:$AZ18,COUNTIF(Data_Background!$C18:$AZ18,0)+1)),Data_Background!W18)))</f>
        <v>0</v>
      </c>
      <c r="X18" s="79">
        <f ca="1">IF(Data_Background!X18="","",(IF($B$3="On",IF(Data_Background!X18=0,0,Data_Background!X18-SMALL(Data_Background!$C18:$AZ18,COUNTIF(Data_Background!$C18:$AZ18,0)+1)),Data_Background!X18)))</f>
        <v>2.5086563527418484</v>
      </c>
      <c r="Y18" s="79">
        <f ca="1">IF(Data_Background!Y18="","",(IF($B$3="On",IF(Data_Background!Y18=0,0,Data_Background!Y18-SMALL(Data_Background!$C18:$AZ18,COUNTIF(Data_Background!$C18:$AZ18,0)+1)),Data_Background!Y18)))</f>
        <v>22.19546091849859</v>
      </c>
      <c r="Z18" s="79">
        <f ca="1">IF(Data_Background!Z18="","",(IF($B$3="On",IF(Data_Background!Z18=0,0,Data_Background!Z18-SMALL(Data_Background!$C18:$AZ18,COUNTIF(Data_Background!$C18:$AZ18,0)+1)),Data_Background!Z18)))</f>
        <v>58.898181075072785</v>
      </c>
      <c r="AA18" s="79">
        <f ca="1">IF(Data_Background!AA18="","",(IF($B$3="On",IF(Data_Background!AA18=0,0,Data_Background!AA18-SMALL(Data_Background!$C18:$AZ18,COUNTIF(Data_Background!$C18:$AZ18,0)+1)),Data_Background!AA18)))</f>
        <v>126.47156466012221</v>
      </c>
      <c r="AB18" s="79">
        <f ca="1">IF(Data_Background!AB18="","",(IF($B$3="On",IF(Data_Background!AB18=0,0,Data_Background!AB18-SMALL(Data_Background!$C18:$AZ18,COUNTIF(Data_Background!$C18:$AZ18,0)+1)),Data_Background!AB18)))</f>
        <v>249.51583005977454</v>
      </c>
      <c r="AC18" s="79">
        <f ca="1">IF(Data_Background!AC18="","",(IF($B$3="On",IF(Data_Background!AC18=0,0,Data_Background!AC18-SMALL(Data_Background!$C18:$AZ18,COUNTIF(Data_Background!$C18:$AZ18,0)+1)),Data_Background!AC18)))</f>
        <v>456.57156472558984</v>
      </c>
      <c r="AD18" s="79">
        <f ca="1">IF(Data_Background!AD18="","",(IF($B$3="On",IF(Data_Background!AD18=0,0,Data_Background!AD18-SMALL(Data_Background!$C18:$AZ18,COUNTIF(Data_Background!$C18:$AZ18,0)+1)),Data_Background!AD18)))</f>
        <v>780.92168543839603</v>
      </c>
      <c r="AE18" s="79">
        <f ca="1">IF(Data_Background!AE18="","",(IF($B$3="On",IF(Data_Background!AE18=0,0,Data_Background!AE18-SMALL(Data_Background!$C18:$AZ18,COUNTIF(Data_Background!$C18:$AZ18,0)+1)),Data_Background!AE18)))</f>
        <v>1209.446845940643</v>
      </c>
      <c r="AF18" s="79">
        <f ca="1">IF(Data_Background!AF18="","",(IF($B$3="On",IF(Data_Background!AF18=0,0,Data_Background!AF18-SMALL(Data_Background!$C18:$AZ18,COUNTIF(Data_Background!$C18:$AZ18,0)+1)),Data_Background!AF18)))</f>
        <v>1683.1162878806451</v>
      </c>
      <c r="AG18" s="79">
        <f ca="1">IF(Data_Background!AG18="","",(IF($B$3="On",IF(Data_Background!AG18=0,0,Data_Background!AG18-SMALL(Data_Background!$C18:$AZ18,COUNTIF(Data_Background!$C18:$AZ18,0)+1)),Data_Background!AG18)))</f>
        <v>2119.4583299323285</v>
      </c>
      <c r="AH18" s="79">
        <f ca="1">IF(Data_Background!AH18="","",(IF($B$3="On",IF(Data_Background!AH18=0,0,Data_Background!AH18-SMALL(Data_Background!$C18:$AZ18,COUNTIF(Data_Background!$C18:$AZ18,0)+1)),Data_Background!AH18)))</f>
        <v>2459.7474739525878</v>
      </c>
      <c r="AI18" s="79">
        <f ca="1">IF(Data_Background!AI18="","",(IF($B$3="On",IF(Data_Background!AI18=0,0,Data_Background!AI18-SMALL(Data_Background!$C18:$AZ18,COUNTIF(Data_Background!$C18:$AZ18,0)+1)),Data_Background!AI18)))</f>
        <v>2696.4455478673149</v>
      </c>
      <c r="AJ18" s="79">
        <f ca="1">IF(Data_Background!AJ18="","",(IF($B$3="On",IF(Data_Background!AJ18=0,0,Data_Background!AJ18-SMALL(Data_Background!$C18:$AZ18,COUNTIF(Data_Background!$C18:$AZ18,0)+1)),Data_Background!AJ18)))</f>
        <v>2845.9924104448282</v>
      </c>
      <c r="AK18" s="79">
        <f ca="1">IF(Data_Background!AK18="","",(IF($B$3="On",IF(Data_Background!AK18=0,0,Data_Background!AK18-SMALL(Data_Background!$C18:$AZ18,COUNTIF(Data_Background!$C18:$AZ18,0)+1)),Data_Background!AK18)))</f>
        <v>2938.7345753521149</v>
      </c>
      <c r="AL18" s="79">
        <f ca="1">IF(Data_Background!AL18="","",(IF($B$3="On",IF(Data_Background!AL18=0,0,Data_Background!AL18-SMALL(Data_Background!$C18:$AZ18,COUNTIF(Data_Background!$C18:$AZ18,0)+1)),Data_Background!AL18)))</f>
        <v>2997.0254087663848</v>
      </c>
      <c r="AM18" s="79">
        <f ca="1">IF(Data_Background!AM18="","",(IF($B$3="On",IF(Data_Background!AM18=0,0,Data_Background!AM18-SMALL(Data_Background!$C18:$AZ18,COUNTIF(Data_Background!$C18:$AZ18,0)+1)),Data_Background!AM18)))</f>
        <v>3033.3966534912979</v>
      </c>
      <c r="AN18" s="79">
        <f ca="1">IF(Data_Background!AN18="","",(IF($B$3="On",IF(Data_Background!AN18=0,0,Data_Background!AN18-SMALL(Data_Background!$C18:$AZ18,COUNTIF(Data_Background!$C18:$AZ18,0)+1)),Data_Background!AN18)))</f>
        <v>3058.234927696285</v>
      </c>
      <c r="AO18" s="79">
        <f ca="1">IF(Data_Background!AO18="","",(IF($B$3="On",IF(Data_Background!AO18=0,0,Data_Background!AO18-SMALL(Data_Background!$C18:$AZ18,COUNTIF(Data_Background!$C18:$AZ18,0)+1)),Data_Background!AO18)))</f>
        <v>3075.3444029212651</v>
      </c>
      <c r="AP18" s="79">
        <f ca="1">IF(Data_Background!AP18="","",(IF($B$3="On",IF(Data_Background!AP18=0,0,Data_Background!AP18-SMALL(Data_Background!$C18:$AZ18,COUNTIF(Data_Background!$C18:$AZ18,0)+1)),Data_Background!AP18)))</f>
        <v>3083.7792077460185</v>
      </c>
      <c r="AQ18" s="79" t="str">
        <f>IF(Data_Background!AQ18="","",(IF($B$3="On",IF(Data_Background!AQ18=0,0,Data_Background!AQ18-SMALL(Data_Background!$C18:$AZ18,COUNTIF(Data_Background!$C18:$AZ18,0)+1)),Data_Background!AQ18)))</f>
        <v/>
      </c>
      <c r="AR18" s="79" t="str">
        <f>IF(Data_Background!AR18="","",(IF($B$3="On",IF(Data_Background!AR18=0,0,Data_Background!AR18-SMALL(Data_Background!$C18:$AZ18,COUNTIF(Data_Background!$C18:$AZ18,0)+1)),Data_Background!AR18)))</f>
        <v/>
      </c>
      <c r="AS18" s="79" t="str">
        <f>IF(Data_Background!AS18="","",(IF($B$3="On",IF(Data_Background!AS18=0,0,Data_Background!AS18-SMALL(Data_Background!$C18:$AZ18,COUNTIF(Data_Background!$C18:$AZ18,0)+1)),Data_Background!AS18)))</f>
        <v/>
      </c>
      <c r="AT18" s="79" t="str">
        <f>IF(Data_Background!AT18="","",(IF($B$3="On",IF(Data_Background!AT18=0,0,Data_Background!AT18-SMALL(Data_Background!$C18:$AZ18,COUNTIF(Data_Background!$C18:$AZ18,0)+1)),Data_Background!AT18)))</f>
        <v/>
      </c>
      <c r="AU18" s="79" t="str">
        <f>IF(Data_Background!AU18="","",(IF($B$3="On",IF(Data_Background!AU18=0,0,Data_Background!AU18-SMALL(Data_Background!$C18:$AZ18,COUNTIF(Data_Background!$C18:$AZ18,0)+1)),Data_Background!AU18)))</f>
        <v/>
      </c>
      <c r="AV18" s="79" t="str">
        <f>IF(Data_Background!AV18="","",(IF($B$3="On",IF(Data_Background!AV18=0,0,Data_Background!AV18-SMALL(Data_Background!$C18:$AZ18,COUNTIF(Data_Background!$C18:$AZ18,0)+1)),Data_Background!AV18)))</f>
        <v/>
      </c>
      <c r="AW18" s="79" t="str">
        <f>IF(Data_Background!AW18="","",(IF($B$3="On",IF(Data_Background!AW18=0,0,Data_Background!AW18-SMALL(Data_Background!$C18:$AZ18,COUNTIF(Data_Background!$C18:$AZ18,0)+1)),Data_Background!AW18)))</f>
        <v/>
      </c>
      <c r="AX18" s="79" t="str">
        <f>IF(Data_Background!AX18="","",(IF($B$3="On",IF(Data_Background!AX18=0,0,Data_Background!AX18-SMALL(Data_Background!$C18:$AZ18,COUNTIF(Data_Background!$C18:$AZ18,0)+1)),Data_Background!AX18)))</f>
        <v/>
      </c>
      <c r="AY18" s="79" t="str">
        <f>IF(Data_Background!AY18="","",(IF($B$3="On",IF(Data_Background!AY18=0,0,Data_Background!AY18-SMALL(Data_Background!$C18:$AZ18,COUNTIF(Data_Background!$C18:$AZ18,0)+1)),Data_Background!AY18)))</f>
        <v/>
      </c>
      <c r="AZ18" s="79" t="str">
        <f>IF(Data_Background!AZ18="","",(IF($B$3="On",IF(Data_Background!AZ18=0,0,Data_Background!AZ18-SMALL(Data_Background!$C18:$AZ18,COUNTIF(Data_Background!$C18:$AZ18,0)+1)),Data_Background!AZ18)))</f>
        <v/>
      </c>
      <c r="BA18" s="79"/>
      <c r="BB18" s="79"/>
      <c r="BC18" s="79"/>
      <c r="BD18" s="79"/>
      <c r="BE18" s="79"/>
      <c r="BF18" s="79"/>
      <c r="BG18" s="79"/>
      <c r="BH18" s="79"/>
      <c r="BI18" s="79"/>
      <c r="BJ18" s="79"/>
      <c r="BK18" s="79"/>
      <c r="BL18" s="79"/>
      <c r="BM18" s="79"/>
      <c r="BN18" s="79"/>
      <c r="BO18" s="79"/>
      <c r="BP18" s="79"/>
      <c r="BQ18" s="79"/>
      <c r="BR18" s="79"/>
      <c r="BS18" s="79"/>
      <c r="BT18" s="79"/>
      <c r="BU18" s="79"/>
      <c r="BV18" s="79"/>
      <c r="BW18" s="79"/>
      <c r="BX18" s="79"/>
      <c r="BY18" s="79"/>
      <c r="BZ18" s="79"/>
    </row>
    <row r="19" spans="1:78" x14ac:dyDescent="0.25">
      <c r="A19" s="79">
        <f ca="1">Data_Initial!A19</f>
        <v>1</v>
      </c>
      <c r="B19" s="79" t="str">
        <f ca="1">Data_Initial!B19</f>
        <v>H2</v>
      </c>
      <c r="C19" s="79">
        <f ca="1">IF(Data_Background!C19="","",(IF($B$3="On",IF(Data_Background!C19=0,0,Data_Background!C19-SMALL(Data_Background!$C19:$AZ19,COUNTIF(Data_Background!$C19:$AZ19,0)+1)),Data_Background!C19)))</f>
        <v>16.159389958500075</v>
      </c>
      <c r="D19" s="79">
        <f ca="1">IF(Data_Background!D19="","",(IF($B$3="On",IF(Data_Background!D19=0,0,Data_Background!D19-SMALL(Data_Background!$C19:$AZ19,COUNTIF(Data_Background!$C19:$AZ19,0)+1)),Data_Background!D19)))</f>
        <v>11.990942181948402</v>
      </c>
      <c r="E19" s="79">
        <f ca="1">IF(Data_Background!E19="","",(IF($B$3="On",IF(Data_Background!E19=0,0,Data_Background!E19-SMALL(Data_Background!$C19:$AZ19,COUNTIF(Data_Background!$C19:$AZ19,0)+1)),Data_Background!E19)))</f>
        <v>6.1261438149420808</v>
      </c>
      <c r="F19" s="79">
        <f ca="1">IF(Data_Background!F19="","",(IF($B$3="On",IF(Data_Background!F19=0,0,Data_Background!F19-SMALL(Data_Background!$C19:$AZ19,COUNTIF(Data_Background!$C19:$AZ19,0)+1)),Data_Background!F19)))</f>
        <v>0</v>
      </c>
      <c r="G19" s="79">
        <f ca="1">IF(Data_Background!G19="","",(IF($B$3="On",IF(Data_Background!G19=0,0,Data_Background!G19-SMALL(Data_Background!$C19:$AZ19,COUNTIF(Data_Background!$C19:$AZ19,0)+1)),Data_Background!G19)))</f>
        <v>0</v>
      </c>
      <c r="H19" s="79">
        <f ca="1">IF(Data_Background!H19="","",(IF($B$3="On",IF(Data_Background!H19=0,0,Data_Background!H19-SMALL(Data_Background!$C19:$AZ19,COUNTIF(Data_Background!$C19:$AZ19,0)+1)),Data_Background!H19)))</f>
        <v>0</v>
      </c>
      <c r="I19" s="79">
        <f ca="1">IF(Data_Background!I19="","",(IF($B$3="On",IF(Data_Background!I19=0,0,Data_Background!I19-SMALL(Data_Background!$C19:$AZ19,COUNTIF(Data_Background!$C19:$AZ19,0)+1)),Data_Background!I19)))</f>
        <v>0</v>
      </c>
      <c r="J19" s="79">
        <f ca="1">IF(Data_Background!J19="","",(IF($B$3="On",IF(Data_Background!J19=0,0,Data_Background!J19-SMALL(Data_Background!$C19:$AZ19,COUNTIF(Data_Background!$C19:$AZ19,0)+1)),Data_Background!J19)))</f>
        <v>0</v>
      </c>
      <c r="K19" s="79">
        <f ca="1">IF(Data_Background!K19="","",(IF($B$3="On",IF(Data_Background!K19=0,0,Data_Background!K19-SMALL(Data_Background!$C19:$AZ19,COUNTIF(Data_Background!$C19:$AZ19,0)+1)),Data_Background!K19)))</f>
        <v>0</v>
      </c>
      <c r="L19" s="79">
        <f ca="1">IF(Data_Background!L19="","",(IF($B$3="On",IF(Data_Background!L19=0,0,Data_Background!L19-SMALL(Data_Background!$C19:$AZ19,COUNTIF(Data_Background!$C19:$AZ19,0)+1)),Data_Background!L19)))</f>
        <v>0</v>
      </c>
      <c r="M19" s="79">
        <f ca="1">IF(Data_Background!M19="","",(IF($B$3="On",IF(Data_Background!M19=0,0,Data_Background!M19-SMALL(Data_Background!$C19:$AZ19,COUNTIF(Data_Background!$C19:$AZ19,0)+1)),Data_Background!M19)))</f>
        <v>0</v>
      </c>
      <c r="N19" s="79">
        <f ca="1">IF(Data_Background!N19="","",(IF($B$3="On",IF(Data_Background!N19=0,0,Data_Background!N19-SMALL(Data_Background!$C19:$AZ19,COUNTIF(Data_Background!$C19:$AZ19,0)+1)),Data_Background!N19)))</f>
        <v>0</v>
      </c>
      <c r="O19" s="79">
        <f ca="1">IF(Data_Background!O19="","",(IF($B$3="On",IF(Data_Background!O19=0,0,Data_Background!O19-SMALL(Data_Background!$C19:$AZ19,COUNTIF(Data_Background!$C19:$AZ19,0)+1)),Data_Background!O19)))</f>
        <v>0</v>
      </c>
      <c r="P19" s="79">
        <f ca="1">IF(Data_Background!P19="","",(IF($B$3="On",IF(Data_Background!P19=0,0,Data_Background!P19-SMALL(Data_Background!$C19:$AZ19,COUNTIF(Data_Background!$C19:$AZ19,0)+1)),Data_Background!P19)))</f>
        <v>0</v>
      </c>
      <c r="Q19" s="79">
        <f ca="1">IF(Data_Background!Q19="","",(IF($B$3="On",IF(Data_Background!Q19=0,0,Data_Background!Q19-SMALL(Data_Background!$C19:$AZ19,COUNTIF(Data_Background!$C19:$AZ19,0)+1)),Data_Background!Q19)))</f>
        <v>0</v>
      </c>
      <c r="R19" s="79">
        <f ca="1">IF(Data_Background!R19="","",(IF($B$3="On",IF(Data_Background!R19=0,0,Data_Background!R19-SMALL(Data_Background!$C19:$AZ19,COUNTIF(Data_Background!$C19:$AZ19,0)+1)),Data_Background!R19)))</f>
        <v>0</v>
      </c>
      <c r="S19" s="79">
        <f ca="1">IF(Data_Background!S19="","",(IF($B$3="On",IF(Data_Background!S19=0,0,Data_Background!S19-SMALL(Data_Background!$C19:$AZ19,COUNTIF(Data_Background!$C19:$AZ19,0)+1)),Data_Background!S19)))</f>
        <v>0</v>
      </c>
      <c r="T19" s="79">
        <f ca="1">IF(Data_Background!T19="","",(IF($B$3="On",IF(Data_Background!T19=0,0,Data_Background!T19-SMALL(Data_Background!$C19:$AZ19,COUNTIF(Data_Background!$C19:$AZ19,0)+1)),Data_Background!T19)))</f>
        <v>0</v>
      </c>
      <c r="U19" s="79">
        <f ca="1">IF(Data_Background!U19="","",(IF($B$3="On",IF(Data_Background!U19=0,0,Data_Background!U19-SMALL(Data_Background!$C19:$AZ19,COUNTIF(Data_Background!$C19:$AZ19,0)+1)),Data_Background!U19)))</f>
        <v>0</v>
      </c>
      <c r="V19" s="79">
        <f ca="1">IF(Data_Background!V19="","",(IF($B$3="On",IF(Data_Background!V19=0,0,Data_Background!V19-SMALL(Data_Background!$C19:$AZ19,COUNTIF(Data_Background!$C19:$AZ19,0)+1)),Data_Background!V19)))</f>
        <v>0</v>
      </c>
      <c r="W19" s="79">
        <f ca="1">IF(Data_Background!W19="","",(IF($B$3="On",IF(Data_Background!W19=0,0,Data_Background!W19-SMALL(Data_Background!$C19:$AZ19,COUNTIF(Data_Background!$C19:$AZ19,0)+1)),Data_Background!W19)))</f>
        <v>0</v>
      </c>
      <c r="X19" s="79">
        <f ca="1">IF(Data_Background!X19="","",(IF($B$3="On",IF(Data_Background!X19=0,0,Data_Background!X19-SMALL(Data_Background!$C19:$AZ19,COUNTIF(Data_Background!$C19:$AZ19,0)+1)),Data_Background!X19)))</f>
        <v>4.9689406292527529</v>
      </c>
      <c r="Y19" s="79">
        <f ca="1">IF(Data_Background!Y19="","",(IF($B$3="On",IF(Data_Background!Y19=0,0,Data_Background!Y19-SMALL(Data_Background!$C19:$AZ19,COUNTIF(Data_Background!$C19:$AZ19,0)+1)),Data_Background!Y19)))</f>
        <v>21.029736169512041</v>
      </c>
      <c r="Z19" s="79">
        <f ca="1">IF(Data_Background!Z19="","",(IF($B$3="On",IF(Data_Background!Z19=0,0,Data_Background!Z19-SMALL(Data_Background!$C19:$AZ19,COUNTIF(Data_Background!$C19:$AZ19,0)+1)),Data_Background!Z19)))</f>
        <v>54.167294940924897</v>
      </c>
      <c r="AA19" s="79">
        <f ca="1">IF(Data_Background!AA19="","",(IF($B$3="On",IF(Data_Background!AA19=0,0,Data_Background!AA19-SMALL(Data_Background!$C19:$AZ19,COUNTIF(Data_Background!$C19:$AZ19,0)+1)),Data_Background!AA19)))</f>
        <v>113.9127742404244</v>
      </c>
      <c r="AB19" s="79">
        <f ca="1">IF(Data_Background!AB19="","",(IF($B$3="On",IF(Data_Background!AB19=0,0,Data_Background!AB19-SMALL(Data_Background!$C19:$AZ19,COUNTIF(Data_Background!$C19:$AZ19,0)+1)),Data_Background!AB19)))</f>
        <v>221.57304130198054</v>
      </c>
      <c r="AC19" s="79">
        <f ca="1">IF(Data_Background!AC19="","",(IF($B$3="On",IF(Data_Background!AC19=0,0,Data_Background!AC19-SMALL(Data_Background!$C19:$AZ19,COUNTIF(Data_Background!$C19:$AZ19,0)+1)),Data_Background!AC19)))</f>
        <v>405.3971693545509</v>
      </c>
      <c r="AD19" s="79">
        <f ca="1">IF(Data_Background!AD19="","",(IF($B$3="On",IF(Data_Background!AD19=0,0,Data_Background!AD19-SMALL(Data_Background!$C19:$AZ19,COUNTIF(Data_Background!$C19:$AZ19,0)+1)),Data_Background!AD19)))</f>
        <v>702.38368582382464</v>
      </c>
      <c r="AE19" s="79">
        <f ca="1">IF(Data_Background!AE19="","",(IF($B$3="On",IF(Data_Background!AE19=0,0,Data_Background!AE19-SMALL(Data_Background!$C19:$AZ19,COUNTIF(Data_Background!$C19:$AZ19,0)+1)),Data_Background!AE19)))</f>
        <v>1113.9904919472515</v>
      </c>
      <c r="AF19" s="79">
        <f ca="1">IF(Data_Background!AF19="","",(IF($B$3="On",IF(Data_Background!AF19=0,0,Data_Background!AF19-SMALL(Data_Background!$C19:$AZ19,COUNTIF(Data_Background!$C19:$AZ19,0)+1)),Data_Background!AF19)))</f>
        <v>1586.0942512437919</v>
      </c>
      <c r="AG19" s="79">
        <f ca="1">IF(Data_Background!AG19="","",(IF($B$3="On",IF(Data_Background!AG19=0,0,Data_Background!AG19-SMALL(Data_Background!$C19:$AZ19,COUNTIF(Data_Background!$C19:$AZ19,0)+1)),Data_Background!AG19)))</f>
        <v>2041.0694908769622</v>
      </c>
      <c r="AH19" s="79">
        <f ca="1">IF(Data_Background!AH19="","",(IF($B$3="On",IF(Data_Background!AH19=0,0,Data_Background!AH19-SMALL(Data_Background!$C19:$AZ19,COUNTIF(Data_Background!$C19:$AZ19,0)+1)),Data_Background!AH19)))</f>
        <v>2408.4133203529691</v>
      </c>
      <c r="AI19" s="79">
        <f ca="1">IF(Data_Background!AI19="","",(IF($B$3="On",IF(Data_Background!AI19=0,0,Data_Background!AI19-SMALL(Data_Background!$C19:$AZ19,COUNTIF(Data_Background!$C19:$AZ19,0)+1)),Data_Background!AI19)))</f>
        <v>2670.8731081712422</v>
      </c>
      <c r="AJ19" s="79">
        <f ca="1">IF(Data_Background!AJ19="","",(IF($B$3="On",IF(Data_Background!AJ19=0,0,Data_Background!AJ19-SMALL(Data_Background!$C19:$AZ19,COUNTIF(Data_Background!$C19:$AZ19,0)+1)),Data_Background!AJ19)))</f>
        <v>2838.0746712975624</v>
      </c>
      <c r="AK19" s="79">
        <f ca="1">IF(Data_Background!AK19="","",(IF($B$3="On",IF(Data_Background!AK19=0,0,Data_Background!AK19-SMALL(Data_Background!$C19:$AZ19,COUNTIF(Data_Background!$C19:$AZ19,0)+1)),Data_Background!AK19)))</f>
        <v>2938.8159836927489</v>
      </c>
      <c r="AL19" s="79">
        <f ca="1">IF(Data_Background!AL19="","",(IF($B$3="On",IF(Data_Background!AL19=0,0,Data_Background!AL19-SMALL(Data_Background!$C19:$AZ19,COUNTIF(Data_Background!$C19:$AZ19,0)+1)),Data_Background!AL19)))</f>
        <v>3001.1367947076524</v>
      </c>
      <c r="AM19" s="79">
        <f ca="1">IF(Data_Background!AM19="","",(IF($B$3="On",IF(Data_Background!AM19=0,0,Data_Background!AM19-SMALL(Data_Background!$C19:$AZ19,COUNTIF(Data_Background!$C19:$AZ19,0)+1)),Data_Background!AM19)))</f>
        <v>3040.1938603657454</v>
      </c>
      <c r="AN19" s="79">
        <f ca="1">IF(Data_Background!AN19="","",(IF($B$3="On",IF(Data_Background!AN19=0,0,Data_Background!AN19-SMALL(Data_Background!$C19:$AZ19,COUNTIF(Data_Background!$C19:$AZ19,0)+1)),Data_Background!AN19)))</f>
        <v>3066.7893169683089</v>
      </c>
      <c r="AO19" s="79">
        <f ca="1">IF(Data_Background!AO19="","",(IF($B$3="On",IF(Data_Background!AO19=0,0,Data_Background!AO19-SMALL(Data_Background!$C19:$AZ19,COUNTIF(Data_Background!$C19:$AZ19,0)+1)),Data_Background!AO19)))</f>
        <v>3085.3139609417658</v>
      </c>
      <c r="AP19" s="79">
        <f ca="1">IF(Data_Background!AP19="","",(IF($B$3="On",IF(Data_Background!AP19=0,0,Data_Background!AP19-SMALL(Data_Background!$C19:$AZ19,COUNTIF(Data_Background!$C19:$AZ19,0)+1)),Data_Background!AP19)))</f>
        <v>3093.7472023134073</v>
      </c>
      <c r="AQ19" s="79" t="str">
        <f>IF(Data_Background!AQ19="","",(IF($B$3="On",IF(Data_Background!AQ19=0,0,Data_Background!AQ19-SMALL(Data_Background!$C19:$AZ19,COUNTIF(Data_Background!$C19:$AZ19,0)+1)),Data_Background!AQ19)))</f>
        <v/>
      </c>
      <c r="AR19" s="79" t="str">
        <f>IF(Data_Background!AR19="","",(IF($B$3="On",IF(Data_Background!AR19=0,0,Data_Background!AR19-SMALL(Data_Background!$C19:$AZ19,COUNTIF(Data_Background!$C19:$AZ19,0)+1)),Data_Background!AR19)))</f>
        <v/>
      </c>
      <c r="AS19" s="79" t="str">
        <f>IF(Data_Background!AS19="","",(IF($B$3="On",IF(Data_Background!AS19=0,0,Data_Background!AS19-SMALL(Data_Background!$C19:$AZ19,COUNTIF(Data_Background!$C19:$AZ19,0)+1)),Data_Background!AS19)))</f>
        <v/>
      </c>
      <c r="AT19" s="79" t="str">
        <f>IF(Data_Background!AT19="","",(IF($B$3="On",IF(Data_Background!AT19=0,0,Data_Background!AT19-SMALL(Data_Background!$C19:$AZ19,COUNTIF(Data_Background!$C19:$AZ19,0)+1)),Data_Background!AT19)))</f>
        <v/>
      </c>
      <c r="AU19" s="79" t="str">
        <f>IF(Data_Background!AU19="","",(IF($B$3="On",IF(Data_Background!AU19=0,0,Data_Background!AU19-SMALL(Data_Background!$C19:$AZ19,COUNTIF(Data_Background!$C19:$AZ19,0)+1)),Data_Background!AU19)))</f>
        <v/>
      </c>
      <c r="AV19" s="79" t="str">
        <f>IF(Data_Background!AV19="","",(IF($B$3="On",IF(Data_Background!AV19=0,0,Data_Background!AV19-SMALL(Data_Background!$C19:$AZ19,COUNTIF(Data_Background!$C19:$AZ19,0)+1)),Data_Background!AV19)))</f>
        <v/>
      </c>
      <c r="AW19" s="79" t="str">
        <f>IF(Data_Background!AW19="","",(IF($B$3="On",IF(Data_Background!AW19=0,0,Data_Background!AW19-SMALL(Data_Background!$C19:$AZ19,COUNTIF(Data_Background!$C19:$AZ19,0)+1)),Data_Background!AW19)))</f>
        <v/>
      </c>
      <c r="AX19" s="79" t="str">
        <f>IF(Data_Background!AX19="","",(IF($B$3="On",IF(Data_Background!AX19=0,0,Data_Background!AX19-SMALL(Data_Background!$C19:$AZ19,COUNTIF(Data_Background!$C19:$AZ19,0)+1)),Data_Background!AX19)))</f>
        <v/>
      </c>
      <c r="AY19" s="79" t="str">
        <f>IF(Data_Background!AY19="","",(IF($B$3="On",IF(Data_Background!AY19=0,0,Data_Background!AY19-SMALL(Data_Background!$C19:$AZ19,COUNTIF(Data_Background!$C19:$AZ19,0)+1)),Data_Background!AY19)))</f>
        <v/>
      </c>
      <c r="AZ19" s="79" t="str">
        <f>IF(Data_Background!AZ19="","",(IF($B$3="On",IF(Data_Background!AZ19=0,0,Data_Background!AZ19-SMALL(Data_Background!$C19:$AZ19,COUNTIF(Data_Background!$C19:$AZ19,0)+1)),Data_Background!AZ19)))</f>
        <v/>
      </c>
      <c r="BA19" s="79"/>
      <c r="BB19" s="79"/>
      <c r="BC19" s="79"/>
      <c r="BD19" s="79"/>
      <c r="BE19" s="79"/>
      <c r="BF19" s="79"/>
      <c r="BG19" s="79"/>
      <c r="BH19" s="79"/>
      <c r="BI19" s="79"/>
      <c r="BJ19" s="79"/>
      <c r="BK19" s="79"/>
      <c r="BL19" s="79"/>
      <c r="BM19" s="79"/>
      <c r="BN19" s="79"/>
      <c r="BO19" s="79"/>
      <c r="BP19" s="79"/>
      <c r="BQ19" s="79"/>
      <c r="BR19" s="79"/>
      <c r="BS19" s="79"/>
      <c r="BT19" s="79"/>
      <c r="BU19" s="79"/>
      <c r="BV19" s="79"/>
      <c r="BW19" s="79"/>
      <c r="BX19" s="79"/>
      <c r="BY19" s="79"/>
      <c r="BZ19" s="79"/>
    </row>
    <row r="20" spans="1:78" x14ac:dyDescent="0.25">
      <c r="A20" s="79">
        <f ca="1">Data_Initial!A20</f>
        <v>1</v>
      </c>
      <c r="B20" s="79" t="str">
        <f ca="1">Data_Initial!B20</f>
        <v>A3</v>
      </c>
      <c r="C20" s="79">
        <f ca="1">IF(Data_Background!C20="","",(IF($B$3="On",IF(Data_Background!C20=0,0,Data_Background!C20-SMALL(Data_Background!$C20:$AZ20,COUNTIF(Data_Background!$C20:$AZ20,0)+1)),Data_Background!C20)))</f>
        <v>18.720601505348867</v>
      </c>
      <c r="D20" s="79">
        <f ca="1">IF(Data_Background!D20="","",(IF($B$3="On",IF(Data_Background!D20=0,0,Data_Background!D20-SMALL(Data_Background!$C20:$AZ20,COUNTIF(Data_Background!$C20:$AZ20,0)+1)),Data_Background!D20)))</f>
        <v>14.58286770084062</v>
      </c>
      <c r="E20" s="79">
        <f ca="1">IF(Data_Background!E20="","",(IF($B$3="On",IF(Data_Background!E20=0,0,Data_Background!E20-SMALL(Data_Background!$C20:$AZ20,COUNTIF(Data_Background!$C20:$AZ20,0)+1)),Data_Background!E20)))</f>
        <v>9.6224380991106955</v>
      </c>
      <c r="F20" s="79">
        <f ca="1">IF(Data_Background!F20="","",(IF($B$3="On",IF(Data_Background!F20=0,0,Data_Background!F20-SMALL(Data_Background!$C20:$AZ20,COUNTIF(Data_Background!$C20:$AZ20,0)+1)),Data_Background!F20)))</f>
        <v>2.6199778550834196</v>
      </c>
      <c r="G20" s="79">
        <f ca="1">IF(Data_Background!G20="","",(IF($B$3="On",IF(Data_Background!G20=0,0,Data_Background!G20-SMALL(Data_Background!$C20:$AZ20,COUNTIF(Data_Background!$C20:$AZ20,0)+1)),Data_Background!G20)))</f>
        <v>0</v>
      </c>
      <c r="H20" s="79">
        <f ca="1">IF(Data_Background!H20="","",(IF($B$3="On",IF(Data_Background!H20=0,0,Data_Background!H20-SMALL(Data_Background!$C20:$AZ20,COUNTIF(Data_Background!$C20:$AZ20,0)+1)),Data_Background!H20)))</f>
        <v>0</v>
      </c>
      <c r="I20" s="79">
        <f ca="1">IF(Data_Background!I20="","",(IF($B$3="On",IF(Data_Background!I20=0,0,Data_Background!I20-SMALL(Data_Background!$C20:$AZ20,COUNTIF(Data_Background!$C20:$AZ20,0)+1)),Data_Background!I20)))</f>
        <v>0</v>
      </c>
      <c r="J20" s="79">
        <f ca="1">IF(Data_Background!J20="","",(IF($B$3="On",IF(Data_Background!J20=0,0,Data_Background!J20-SMALL(Data_Background!$C20:$AZ20,COUNTIF(Data_Background!$C20:$AZ20,0)+1)),Data_Background!J20)))</f>
        <v>0</v>
      </c>
      <c r="K20" s="79">
        <f ca="1">IF(Data_Background!K20="","",(IF($B$3="On",IF(Data_Background!K20=0,0,Data_Background!K20-SMALL(Data_Background!$C20:$AZ20,COUNTIF(Data_Background!$C20:$AZ20,0)+1)),Data_Background!K20)))</f>
        <v>0</v>
      </c>
      <c r="L20" s="79">
        <f ca="1">IF(Data_Background!L20="","",(IF($B$3="On",IF(Data_Background!L20=0,0,Data_Background!L20-SMALL(Data_Background!$C20:$AZ20,COUNTIF(Data_Background!$C20:$AZ20,0)+1)),Data_Background!L20)))</f>
        <v>0</v>
      </c>
      <c r="M20" s="79">
        <f ca="1">IF(Data_Background!M20="","",(IF($B$3="On",IF(Data_Background!M20=0,0,Data_Background!M20-SMALL(Data_Background!$C20:$AZ20,COUNTIF(Data_Background!$C20:$AZ20,0)+1)),Data_Background!M20)))</f>
        <v>0</v>
      </c>
      <c r="N20" s="79">
        <f ca="1">IF(Data_Background!N20="","",(IF($B$3="On",IF(Data_Background!N20=0,0,Data_Background!N20-SMALL(Data_Background!$C20:$AZ20,COUNTIF(Data_Background!$C20:$AZ20,0)+1)),Data_Background!N20)))</f>
        <v>0</v>
      </c>
      <c r="O20" s="79">
        <f ca="1">IF(Data_Background!O20="","",(IF($B$3="On",IF(Data_Background!O20=0,0,Data_Background!O20-SMALL(Data_Background!$C20:$AZ20,COUNTIF(Data_Background!$C20:$AZ20,0)+1)),Data_Background!O20)))</f>
        <v>0</v>
      </c>
      <c r="P20" s="79">
        <f ca="1">IF(Data_Background!P20="","",(IF($B$3="On",IF(Data_Background!P20=0,0,Data_Background!P20-SMALL(Data_Background!$C20:$AZ20,COUNTIF(Data_Background!$C20:$AZ20,0)+1)),Data_Background!P20)))</f>
        <v>0</v>
      </c>
      <c r="Q20" s="79">
        <f ca="1">IF(Data_Background!Q20="","",(IF($B$3="On",IF(Data_Background!Q20=0,0,Data_Background!Q20-SMALL(Data_Background!$C20:$AZ20,COUNTIF(Data_Background!$C20:$AZ20,0)+1)),Data_Background!Q20)))</f>
        <v>0</v>
      </c>
      <c r="R20" s="79">
        <f ca="1">IF(Data_Background!R20="","",(IF($B$3="On",IF(Data_Background!R20=0,0,Data_Background!R20-SMALL(Data_Background!$C20:$AZ20,COUNTIF(Data_Background!$C20:$AZ20,0)+1)),Data_Background!R20)))</f>
        <v>0</v>
      </c>
      <c r="S20" s="79">
        <f ca="1">IF(Data_Background!S20="","",(IF($B$3="On",IF(Data_Background!S20=0,0,Data_Background!S20-SMALL(Data_Background!$C20:$AZ20,COUNTIF(Data_Background!$C20:$AZ20,0)+1)),Data_Background!S20)))</f>
        <v>0</v>
      </c>
      <c r="T20" s="79">
        <f ca="1">IF(Data_Background!T20="","",(IF($B$3="On",IF(Data_Background!T20=0,0,Data_Background!T20-SMALL(Data_Background!$C20:$AZ20,COUNTIF(Data_Background!$C20:$AZ20,0)+1)),Data_Background!T20)))</f>
        <v>0</v>
      </c>
      <c r="U20" s="79">
        <f ca="1">IF(Data_Background!U20="","",(IF($B$3="On",IF(Data_Background!U20=0,0,Data_Background!U20-SMALL(Data_Background!$C20:$AZ20,COUNTIF(Data_Background!$C20:$AZ20,0)+1)),Data_Background!U20)))</f>
        <v>0</v>
      </c>
      <c r="V20" s="79">
        <f ca="1">IF(Data_Background!V20="","",(IF($B$3="On",IF(Data_Background!V20=0,0,Data_Background!V20-SMALL(Data_Background!$C20:$AZ20,COUNTIF(Data_Background!$C20:$AZ20,0)+1)),Data_Background!V20)))</f>
        <v>0</v>
      </c>
      <c r="W20" s="79">
        <f ca="1">IF(Data_Background!W20="","",(IF($B$3="On",IF(Data_Background!W20=0,0,Data_Background!W20-SMALL(Data_Background!$C20:$AZ20,COUNTIF(Data_Background!$C20:$AZ20,0)+1)),Data_Background!W20)))</f>
        <v>10.271559426154774</v>
      </c>
      <c r="X20" s="79">
        <f ca="1">IF(Data_Background!X20="","",(IF($B$3="On",IF(Data_Background!X20=0,0,Data_Background!X20-SMALL(Data_Background!$C20:$AZ20,COUNTIF(Data_Background!$C20:$AZ20,0)+1)),Data_Background!X20)))</f>
        <v>32.135980435441091</v>
      </c>
      <c r="Y20" s="79">
        <f ca="1">IF(Data_Background!Y20="","",(IF($B$3="On",IF(Data_Background!Y20=0,0,Data_Background!Y20-SMALL(Data_Background!$C20:$AZ20,COUNTIF(Data_Background!$C20:$AZ20,0)+1)),Data_Background!Y20)))</f>
        <v>72.344057914061551</v>
      </c>
      <c r="Z20" s="79">
        <f ca="1">IF(Data_Background!Z20="","",(IF($B$3="On",IF(Data_Background!Z20=0,0,Data_Background!Z20-SMALL(Data_Background!$C20:$AZ20,COUNTIF(Data_Background!$C20:$AZ20,0)+1)),Data_Background!Z20)))</f>
        <v>139.28218377807016</v>
      </c>
      <c r="AA20" s="79">
        <f ca="1">IF(Data_Background!AA20="","",(IF($B$3="On",IF(Data_Background!AA20=0,0,Data_Background!AA20-SMALL(Data_Background!$C20:$AZ20,COUNTIF(Data_Background!$C20:$AZ20,0)+1)),Data_Background!AA20)))</f>
        <v>252.9592230937331</v>
      </c>
      <c r="AB20" s="79">
        <f ca="1">IF(Data_Background!AB20="","",(IF($B$3="On",IF(Data_Background!AB20=0,0,Data_Background!AB20-SMALL(Data_Background!$C20:$AZ20,COUNTIF(Data_Background!$C20:$AZ20,0)+1)),Data_Background!AB20)))</f>
        <v>426.4516421208491</v>
      </c>
      <c r="AC20" s="79">
        <f ca="1">IF(Data_Background!AC20="","",(IF($B$3="On",IF(Data_Background!AC20=0,0,Data_Background!AC20-SMALL(Data_Background!$C20:$AZ20,COUNTIF(Data_Background!$C20:$AZ20,0)+1)),Data_Background!AC20)))</f>
        <v>690.77049358299837</v>
      </c>
      <c r="AD20" s="79">
        <f ca="1">IF(Data_Background!AD20="","",(IF($B$3="On",IF(Data_Background!AD20=0,0,Data_Background!AD20-SMALL(Data_Background!$C20:$AZ20,COUNTIF(Data_Background!$C20:$AZ20,0)+1)),Data_Background!AD20)))</f>
        <v>1044.1930626591784</v>
      </c>
      <c r="AE20" s="79">
        <f ca="1">IF(Data_Background!AE20="","",(IF($B$3="On",IF(Data_Background!AE20=0,0,Data_Background!AE20-SMALL(Data_Background!$C20:$AZ20,COUNTIF(Data_Background!$C20:$AZ20,0)+1)),Data_Background!AE20)))</f>
        <v>1459.2778587454213</v>
      </c>
      <c r="AF20" s="79">
        <f ca="1">IF(Data_Background!AF20="","",(IF($B$3="On",IF(Data_Background!AF20=0,0,Data_Background!AF20-SMALL(Data_Background!$C20:$AZ20,COUNTIF(Data_Background!$C20:$AZ20,0)+1)),Data_Background!AF20)))</f>
        <v>1875.8691635468579</v>
      </c>
      <c r="AG20" s="79">
        <f ca="1">IF(Data_Background!AG20="","",(IF($B$3="On",IF(Data_Background!AG20=0,0,Data_Background!AG20-SMALL(Data_Background!$C20:$AZ20,COUNTIF(Data_Background!$C20:$AZ20,0)+1)),Data_Background!AG20)))</f>
        <v>2230.352558555915</v>
      </c>
      <c r="AH20" s="79">
        <f ca="1">IF(Data_Background!AH20="","",(IF($B$3="On",IF(Data_Background!AH20=0,0,Data_Background!AH20-SMALL(Data_Background!$C20:$AZ20,COUNTIF(Data_Background!$C20:$AZ20,0)+1)),Data_Background!AH20)))</f>
        <v>2497.7028844422048</v>
      </c>
      <c r="AI20" s="79">
        <f ca="1">IF(Data_Background!AI20="","",(IF($B$3="On",IF(Data_Background!AI20=0,0,Data_Background!AI20-SMALL(Data_Background!$C20:$AZ20,COUNTIF(Data_Background!$C20:$AZ20,0)+1)),Data_Background!AI20)))</f>
        <v>2680.2708732661781</v>
      </c>
      <c r="AJ20" s="79">
        <f ca="1">IF(Data_Background!AJ20="","",(IF($B$3="On",IF(Data_Background!AJ20=0,0,Data_Background!AJ20-SMALL(Data_Background!$C20:$AZ20,COUNTIF(Data_Background!$C20:$AZ20,0)+1)),Data_Background!AJ20)))</f>
        <v>2812.880490835088</v>
      </c>
      <c r="AK20" s="79">
        <f ca="1">IF(Data_Background!AK20="","",(IF($B$3="On",IF(Data_Background!AK20=0,0,Data_Background!AK20-SMALL(Data_Background!$C20:$AZ20,COUNTIF(Data_Background!$C20:$AZ20,0)+1)),Data_Background!AK20)))</f>
        <v>2915.1558234462218</v>
      </c>
      <c r="AL20" s="79">
        <f ca="1">IF(Data_Background!AL20="","",(IF($B$3="On",IF(Data_Background!AL20=0,0,Data_Background!AL20-SMALL(Data_Background!$C20:$AZ20,COUNTIF(Data_Background!$C20:$AZ20,0)+1)),Data_Background!AL20)))</f>
        <v>2999.8225523639985</v>
      </c>
      <c r="AM20" s="79">
        <f ca="1">IF(Data_Background!AM20="","",(IF($B$3="On",IF(Data_Background!AM20=0,0,Data_Background!AM20-SMALL(Data_Background!$C20:$AZ20,COUNTIF(Data_Background!$C20:$AZ20,0)+1)),Data_Background!AM20)))</f>
        <v>3065.8460727142215</v>
      </c>
      <c r="AN20" s="79">
        <f ca="1">IF(Data_Background!AN20="","",(IF($B$3="On",IF(Data_Background!AN20=0,0,Data_Background!AN20-SMALL(Data_Background!$C20:$AZ20,COUNTIF(Data_Background!$C20:$AZ20,0)+1)),Data_Background!AN20)))</f>
        <v>3119.820463318868</v>
      </c>
      <c r="AO20" s="79">
        <f ca="1">IF(Data_Background!AO20="","",(IF($B$3="On",IF(Data_Background!AO20=0,0,Data_Background!AO20-SMALL(Data_Background!$C20:$AZ20,COUNTIF(Data_Background!$C20:$AZ20,0)+1)),Data_Background!AO20)))</f>
        <v>3167.2364800467381</v>
      </c>
      <c r="AP20" s="79">
        <f ca="1">IF(Data_Background!AP20="","",(IF($B$3="On",IF(Data_Background!AP20=0,0,Data_Background!AP20-SMALL(Data_Background!$C20:$AZ20,COUNTIF(Data_Background!$C20:$AZ20,0)+1)),Data_Background!AP20)))</f>
        <v>3190.3218408426465</v>
      </c>
      <c r="AQ20" s="79" t="str">
        <f>IF(Data_Background!AQ20="","",(IF($B$3="On",IF(Data_Background!AQ20=0,0,Data_Background!AQ20-SMALL(Data_Background!$C20:$AZ20,COUNTIF(Data_Background!$C20:$AZ20,0)+1)),Data_Background!AQ20)))</f>
        <v/>
      </c>
      <c r="AR20" s="79" t="str">
        <f>IF(Data_Background!AR20="","",(IF($B$3="On",IF(Data_Background!AR20=0,0,Data_Background!AR20-SMALL(Data_Background!$C20:$AZ20,COUNTIF(Data_Background!$C20:$AZ20,0)+1)),Data_Background!AR20)))</f>
        <v/>
      </c>
      <c r="AS20" s="79" t="str">
        <f>IF(Data_Background!AS20="","",(IF($B$3="On",IF(Data_Background!AS20=0,0,Data_Background!AS20-SMALL(Data_Background!$C20:$AZ20,COUNTIF(Data_Background!$C20:$AZ20,0)+1)),Data_Background!AS20)))</f>
        <v/>
      </c>
      <c r="AT20" s="79" t="str">
        <f>IF(Data_Background!AT20="","",(IF($B$3="On",IF(Data_Background!AT20=0,0,Data_Background!AT20-SMALL(Data_Background!$C20:$AZ20,COUNTIF(Data_Background!$C20:$AZ20,0)+1)),Data_Background!AT20)))</f>
        <v/>
      </c>
      <c r="AU20" s="79" t="str">
        <f>IF(Data_Background!AU20="","",(IF($B$3="On",IF(Data_Background!AU20=0,0,Data_Background!AU20-SMALL(Data_Background!$C20:$AZ20,COUNTIF(Data_Background!$C20:$AZ20,0)+1)),Data_Background!AU20)))</f>
        <v/>
      </c>
      <c r="AV20" s="79" t="str">
        <f>IF(Data_Background!AV20="","",(IF($B$3="On",IF(Data_Background!AV20=0,0,Data_Background!AV20-SMALL(Data_Background!$C20:$AZ20,COUNTIF(Data_Background!$C20:$AZ20,0)+1)),Data_Background!AV20)))</f>
        <v/>
      </c>
      <c r="AW20" s="79" t="str">
        <f>IF(Data_Background!AW20="","",(IF($B$3="On",IF(Data_Background!AW20=0,0,Data_Background!AW20-SMALL(Data_Background!$C20:$AZ20,COUNTIF(Data_Background!$C20:$AZ20,0)+1)),Data_Background!AW20)))</f>
        <v/>
      </c>
      <c r="AX20" s="79" t="str">
        <f>IF(Data_Background!AX20="","",(IF($B$3="On",IF(Data_Background!AX20=0,0,Data_Background!AX20-SMALL(Data_Background!$C20:$AZ20,COUNTIF(Data_Background!$C20:$AZ20,0)+1)),Data_Background!AX20)))</f>
        <v/>
      </c>
      <c r="AY20" s="79" t="str">
        <f>IF(Data_Background!AY20="","",(IF($B$3="On",IF(Data_Background!AY20=0,0,Data_Background!AY20-SMALL(Data_Background!$C20:$AZ20,COUNTIF(Data_Background!$C20:$AZ20,0)+1)),Data_Background!AY20)))</f>
        <v/>
      </c>
      <c r="AZ20" s="79" t="str">
        <f>IF(Data_Background!AZ20="","",(IF($B$3="On",IF(Data_Background!AZ20=0,0,Data_Background!AZ20-SMALL(Data_Background!$C20:$AZ20,COUNTIF(Data_Background!$C20:$AZ20,0)+1)),Data_Background!AZ20)))</f>
        <v/>
      </c>
      <c r="BA20" s="79"/>
      <c r="BB20" s="79"/>
      <c r="BC20" s="79"/>
      <c r="BD20" s="79"/>
      <c r="BE20" s="79"/>
      <c r="BF20" s="79"/>
      <c r="BG20" s="79"/>
      <c r="BH20" s="79"/>
      <c r="BI20" s="79"/>
      <c r="BJ20" s="79"/>
      <c r="BK20" s="79"/>
      <c r="BL20" s="79"/>
      <c r="BM20" s="79"/>
      <c r="BN20" s="79"/>
      <c r="BO20" s="79"/>
      <c r="BP20" s="79"/>
      <c r="BQ20" s="79"/>
      <c r="BR20" s="79"/>
      <c r="BS20" s="79"/>
      <c r="BT20" s="79"/>
      <c r="BU20" s="79"/>
      <c r="BV20" s="79"/>
      <c r="BW20" s="79"/>
      <c r="BX20" s="79"/>
      <c r="BY20" s="79"/>
      <c r="BZ20" s="79"/>
    </row>
    <row r="21" spans="1:78" x14ac:dyDescent="0.25">
      <c r="A21" s="79">
        <f ca="1">Data_Initial!A21</f>
        <v>1</v>
      </c>
      <c r="B21" s="79" t="str">
        <f ca="1">Data_Initial!B21</f>
        <v>B3</v>
      </c>
      <c r="C21" s="79">
        <f ca="1">IF(Data_Background!C21="","",(IF($B$3="On",IF(Data_Background!C21=0,0,Data_Background!C21-SMALL(Data_Background!$C21:$AZ21,COUNTIF(Data_Background!$C21:$AZ21,0)+1)),Data_Background!C21)))</f>
        <v>14.561375309782525</v>
      </c>
      <c r="D21" s="79">
        <f ca="1">IF(Data_Background!D21="","",(IF($B$3="On",IF(Data_Background!D21=0,0,Data_Background!D21-SMALL(Data_Background!$C21:$AZ21,COUNTIF(Data_Background!$C21:$AZ21,0)+1)),Data_Background!D21)))</f>
        <v>13.190601735229373</v>
      </c>
      <c r="E21" s="79">
        <f ca="1">IF(Data_Background!E21="","",(IF($B$3="On",IF(Data_Background!E21=0,0,Data_Background!E21-SMALL(Data_Background!$C21:$AZ21,COUNTIF(Data_Background!$C21:$AZ21,0)+1)),Data_Background!E21)))</f>
        <v>10.734376955180455</v>
      </c>
      <c r="F21" s="79">
        <f ca="1">IF(Data_Background!F21="","",(IF($B$3="On",IF(Data_Background!F21=0,0,Data_Background!F21-SMALL(Data_Background!$C21:$AZ21,COUNTIF(Data_Background!$C21:$AZ21,0)+1)),Data_Background!F21)))</f>
        <v>5.9376966701153417</v>
      </c>
      <c r="G21" s="79">
        <f ca="1">IF(Data_Background!G21="","",(IF($B$3="On",IF(Data_Background!G21=0,0,Data_Background!G21-SMALL(Data_Background!$C21:$AZ21,COUNTIF(Data_Background!$C21:$AZ21,0)+1)),Data_Background!G21)))</f>
        <v>2.2185624799479533</v>
      </c>
      <c r="H21" s="79">
        <f ca="1">IF(Data_Background!H21="","",(IF($B$3="On",IF(Data_Background!H21=0,0,Data_Background!H21-SMALL(Data_Background!$C21:$AZ21,COUNTIF(Data_Background!$C21:$AZ21,0)+1)),Data_Background!H21)))</f>
        <v>0</v>
      </c>
      <c r="I21" s="79">
        <f ca="1">IF(Data_Background!I21="","",(IF($B$3="On",IF(Data_Background!I21=0,0,Data_Background!I21-SMALL(Data_Background!$C21:$AZ21,COUNTIF(Data_Background!$C21:$AZ21,0)+1)),Data_Background!I21)))</f>
        <v>0</v>
      </c>
      <c r="J21" s="79">
        <f ca="1">IF(Data_Background!J21="","",(IF($B$3="On",IF(Data_Background!J21=0,0,Data_Background!J21-SMALL(Data_Background!$C21:$AZ21,COUNTIF(Data_Background!$C21:$AZ21,0)+1)),Data_Background!J21)))</f>
        <v>0</v>
      </c>
      <c r="K21" s="79">
        <f ca="1">IF(Data_Background!K21="","",(IF($B$3="On",IF(Data_Background!K21=0,0,Data_Background!K21-SMALL(Data_Background!$C21:$AZ21,COUNTIF(Data_Background!$C21:$AZ21,0)+1)),Data_Background!K21)))</f>
        <v>0</v>
      </c>
      <c r="L21" s="79">
        <f ca="1">IF(Data_Background!L21="","",(IF($B$3="On",IF(Data_Background!L21=0,0,Data_Background!L21-SMALL(Data_Background!$C21:$AZ21,COUNTIF(Data_Background!$C21:$AZ21,0)+1)),Data_Background!L21)))</f>
        <v>0</v>
      </c>
      <c r="M21" s="79">
        <f ca="1">IF(Data_Background!M21="","",(IF($B$3="On",IF(Data_Background!M21=0,0,Data_Background!M21-SMALL(Data_Background!$C21:$AZ21,COUNTIF(Data_Background!$C21:$AZ21,0)+1)),Data_Background!M21)))</f>
        <v>0</v>
      </c>
      <c r="N21" s="79">
        <f ca="1">IF(Data_Background!N21="","",(IF($B$3="On",IF(Data_Background!N21=0,0,Data_Background!N21-SMALL(Data_Background!$C21:$AZ21,COUNTIF(Data_Background!$C21:$AZ21,0)+1)),Data_Background!N21)))</f>
        <v>0</v>
      </c>
      <c r="O21" s="79">
        <f ca="1">IF(Data_Background!O21="","",(IF($B$3="On",IF(Data_Background!O21=0,0,Data_Background!O21-SMALL(Data_Background!$C21:$AZ21,COUNTIF(Data_Background!$C21:$AZ21,0)+1)),Data_Background!O21)))</f>
        <v>0</v>
      </c>
      <c r="P21" s="79">
        <f ca="1">IF(Data_Background!P21="","",(IF($B$3="On",IF(Data_Background!P21=0,0,Data_Background!P21-SMALL(Data_Background!$C21:$AZ21,COUNTIF(Data_Background!$C21:$AZ21,0)+1)),Data_Background!P21)))</f>
        <v>0</v>
      </c>
      <c r="Q21" s="79">
        <f ca="1">IF(Data_Background!Q21="","",(IF($B$3="On",IF(Data_Background!Q21=0,0,Data_Background!Q21-SMALL(Data_Background!$C21:$AZ21,COUNTIF(Data_Background!$C21:$AZ21,0)+1)),Data_Background!Q21)))</f>
        <v>0</v>
      </c>
      <c r="R21" s="79">
        <f ca="1">IF(Data_Background!R21="","",(IF($B$3="On",IF(Data_Background!R21=0,0,Data_Background!R21-SMALL(Data_Background!$C21:$AZ21,COUNTIF(Data_Background!$C21:$AZ21,0)+1)),Data_Background!R21)))</f>
        <v>0</v>
      </c>
      <c r="S21" s="79">
        <f ca="1">IF(Data_Background!S21="","",(IF($B$3="On",IF(Data_Background!S21=0,0,Data_Background!S21-SMALL(Data_Background!$C21:$AZ21,COUNTIF(Data_Background!$C21:$AZ21,0)+1)),Data_Background!S21)))</f>
        <v>0</v>
      </c>
      <c r="T21" s="79">
        <f ca="1">IF(Data_Background!T21="","",(IF($B$3="On",IF(Data_Background!T21=0,0,Data_Background!T21-SMALL(Data_Background!$C21:$AZ21,COUNTIF(Data_Background!$C21:$AZ21,0)+1)),Data_Background!T21)))</f>
        <v>0</v>
      </c>
      <c r="U21" s="79">
        <f ca="1">IF(Data_Background!U21="","",(IF($B$3="On",IF(Data_Background!U21=0,0,Data_Background!U21-SMALL(Data_Background!$C21:$AZ21,COUNTIF(Data_Background!$C21:$AZ21,0)+1)),Data_Background!U21)))</f>
        <v>0</v>
      </c>
      <c r="V21" s="79">
        <f ca="1">IF(Data_Background!V21="","",(IF($B$3="On",IF(Data_Background!V21=0,0,Data_Background!V21-SMALL(Data_Background!$C21:$AZ21,COUNTIF(Data_Background!$C21:$AZ21,0)+1)),Data_Background!V21)))</f>
        <v>1.0275689064848641</v>
      </c>
      <c r="W21" s="79">
        <f ca="1">IF(Data_Background!W21="","",(IF($B$3="On",IF(Data_Background!W21=0,0,Data_Background!W21-SMALL(Data_Background!$C21:$AZ21,COUNTIF(Data_Background!$C21:$AZ21,0)+1)),Data_Background!W21)))</f>
        <v>12.151508955468541</v>
      </c>
      <c r="X21" s="79">
        <f ca="1">IF(Data_Background!X21="","",(IF($B$3="On",IF(Data_Background!X21=0,0,Data_Background!X21-SMALL(Data_Background!$C21:$AZ21,COUNTIF(Data_Background!$C21:$AZ21,0)+1)),Data_Background!X21)))</f>
        <v>36.292907109178032</v>
      </c>
      <c r="Y21" s="79">
        <f ca="1">IF(Data_Background!Y21="","",(IF($B$3="On",IF(Data_Background!Y21=0,0,Data_Background!Y21-SMALL(Data_Background!$C21:$AZ21,COUNTIF(Data_Background!$C21:$AZ21,0)+1)),Data_Background!Y21)))</f>
        <v>77.901573470208447</v>
      </c>
      <c r="Z21" s="79">
        <f ca="1">IF(Data_Background!Z21="","",(IF($B$3="On",IF(Data_Background!Z21=0,0,Data_Background!Z21-SMALL(Data_Background!$C21:$AZ21,COUNTIF(Data_Background!$C21:$AZ21,0)+1)),Data_Background!Z21)))</f>
        <v>147.39986717636731</v>
      </c>
      <c r="AA21" s="79">
        <f ca="1">IF(Data_Background!AA21="","",(IF($B$3="On",IF(Data_Background!AA21=0,0,Data_Background!AA21-SMALL(Data_Background!$C21:$AZ21,COUNTIF(Data_Background!$C21:$AZ21,0)+1)),Data_Background!AA21)))</f>
        <v>257.22215186184167</v>
      </c>
      <c r="AB21" s="79">
        <f ca="1">IF(Data_Background!AB21="","",(IF($B$3="On",IF(Data_Background!AB21=0,0,Data_Background!AB21-SMALL(Data_Background!$C21:$AZ21,COUNTIF(Data_Background!$C21:$AZ21,0)+1)),Data_Background!AB21)))</f>
        <v>429.62372266827236</v>
      </c>
      <c r="AC21" s="79">
        <f ca="1">IF(Data_Background!AC21="","",(IF($B$3="On",IF(Data_Background!AC21=0,0,Data_Background!AC21-SMALL(Data_Background!$C21:$AZ21,COUNTIF(Data_Background!$C21:$AZ21,0)+1)),Data_Background!AC21)))</f>
        <v>688.33509949809775</v>
      </c>
      <c r="AD21" s="79">
        <f ca="1">IF(Data_Background!AD21="","",(IF($B$3="On",IF(Data_Background!AD21=0,0,Data_Background!AD21-SMALL(Data_Background!$C21:$AZ21,COUNTIF(Data_Background!$C21:$AZ21,0)+1)),Data_Background!AD21)))</f>
        <v>1042.2734770261602</v>
      </c>
      <c r="AE21" s="79">
        <f ca="1">IF(Data_Background!AE21="","",(IF($B$3="On",IF(Data_Background!AE21=0,0,Data_Background!AE21-SMALL(Data_Background!$C21:$AZ21,COUNTIF(Data_Background!$C21:$AZ21,0)+1)),Data_Background!AE21)))</f>
        <v>1466.5078434304232</v>
      </c>
      <c r="AF21" s="79">
        <f ca="1">IF(Data_Background!AF21="","",(IF($B$3="On",IF(Data_Background!AF21=0,0,Data_Background!AF21-SMALL(Data_Background!$C21:$AZ21,COUNTIF(Data_Background!$C21:$AZ21,0)+1)),Data_Background!AF21)))</f>
        <v>1900.8258402349995</v>
      </c>
      <c r="AG21" s="79">
        <f ca="1">IF(Data_Background!AG21="","",(IF($B$3="On",IF(Data_Background!AG21=0,0,Data_Background!AG21-SMALL(Data_Background!$C21:$AZ21,COUNTIF(Data_Background!$C21:$AZ21,0)+1)),Data_Background!AG21)))</f>
        <v>2277.9396055279262</v>
      </c>
      <c r="AH21" s="79">
        <f ca="1">IF(Data_Background!AH21="","",(IF($B$3="On",IF(Data_Background!AH21=0,0,Data_Background!AH21-SMALL(Data_Background!$C21:$AZ21,COUNTIF(Data_Background!$C21:$AZ21,0)+1)),Data_Background!AH21)))</f>
        <v>2561.3178973897534</v>
      </c>
      <c r="AI21" s="79">
        <f ca="1">IF(Data_Background!AI21="","",(IF($B$3="On",IF(Data_Background!AI21=0,0,Data_Background!AI21-SMALL(Data_Background!$C21:$AZ21,COUNTIF(Data_Background!$C21:$AZ21,0)+1)),Data_Background!AI21)))</f>
        <v>2755.1243939761366</v>
      </c>
      <c r="AJ21" s="79">
        <f ca="1">IF(Data_Background!AJ21="","",(IF($B$3="On",IF(Data_Background!AJ21=0,0,Data_Background!AJ21-SMALL(Data_Background!$C21:$AZ21,COUNTIF(Data_Background!$C21:$AZ21,0)+1)),Data_Background!AJ21)))</f>
        <v>2889.8616858485166</v>
      </c>
      <c r="AK21" s="79">
        <f ca="1">IF(Data_Background!AK21="","",(IF($B$3="On",IF(Data_Background!AK21=0,0,Data_Background!AK21-SMALL(Data_Background!$C21:$AZ21,COUNTIF(Data_Background!$C21:$AZ21,0)+1)),Data_Background!AK21)))</f>
        <v>2993.8434215904331</v>
      </c>
      <c r="AL21" s="79">
        <f ca="1">IF(Data_Background!AL21="","",(IF($B$3="On",IF(Data_Background!AL21=0,0,Data_Background!AL21-SMALL(Data_Background!$C21:$AZ21,COUNTIF(Data_Background!$C21:$AZ21,0)+1)),Data_Background!AL21)))</f>
        <v>3082.4619591004935</v>
      </c>
      <c r="AM21" s="79">
        <f ca="1">IF(Data_Background!AM21="","",(IF($B$3="On",IF(Data_Background!AM21=0,0,Data_Background!AM21-SMALL(Data_Background!$C21:$AZ21,COUNTIF(Data_Background!$C21:$AZ21,0)+1)),Data_Background!AM21)))</f>
        <v>3155.5197190219001</v>
      </c>
      <c r="AN21" s="79">
        <f ca="1">IF(Data_Background!AN21="","",(IF($B$3="On",IF(Data_Background!AN21=0,0,Data_Background!AN21-SMALL(Data_Background!$C21:$AZ21,COUNTIF(Data_Background!$C21:$AZ21,0)+1)),Data_Background!AN21)))</f>
        <v>3216.5933872771566</v>
      </c>
      <c r="AO21" s="79">
        <f ca="1">IF(Data_Background!AO21="","",(IF($B$3="On",IF(Data_Background!AO21=0,0,Data_Background!AO21-SMALL(Data_Background!$C21:$AZ21,COUNTIF(Data_Background!$C21:$AZ21,0)+1)),Data_Background!AO21)))</f>
        <v>3266.5906650564762</v>
      </c>
      <c r="AP21" s="79">
        <f ca="1">IF(Data_Background!AP21="","",(IF($B$3="On",IF(Data_Background!AP21=0,0,Data_Background!AP21-SMALL(Data_Background!$C21:$AZ21,COUNTIF(Data_Background!$C21:$AZ21,0)+1)),Data_Background!AP21)))</f>
        <v>3290.4973418716445</v>
      </c>
      <c r="AQ21" s="79" t="str">
        <f>IF(Data_Background!AQ21="","",(IF($B$3="On",IF(Data_Background!AQ21=0,0,Data_Background!AQ21-SMALL(Data_Background!$C21:$AZ21,COUNTIF(Data_Background!$C21:$AZ21,0)+1)),Data_Background!AQ21)))</f>
        <v/>
      </c>
      <c r="AR21" s="79" t="str">
        <f>IF(Data_Background!AR21="","",(IF($B$3="On",IF(Data_Background!AR21=0,0,Data_Background!AR21-SMALL(Data_Background!$C21:$AZ21,COUNTIF(Data_Background!$C21:$AZ21,0)+1)),Data_Background!AR21)))</f>
        <v/>
      </c>
      <c r="AS21" s="79" t="str">
        <f>IF(Data_Background!AS21="","",(IF($B$3="On",IF(Data_Background!AS21=0,0,Data_Background!AS21-SMALL(Data_Background!$C21:$AZ21,COUNTIF(Data_Background!$C21:$AZ21,0)+1)),Data_Background!AS21)))</f>
        <v/>
      </c>
      <c r="AT21" s="79" t="str">
        <f>IF(Data_Background!AT21="","",(IF($B$3="On",IF(Data_Background!AT21=0,0,Data_Background!AT21-SMALL(Data_Background!$C21:$AZ21,COUNTIF(Data_Background!$C21:$AZ21,0)+1)),Data_Background!AT21)))</f>
        <v/>
      </c>
      <c r="AU21" s="79" t="str">
        <f>IF(Data_Background!AU21="","",(IF($B$3="On",IF(Data_Background!AU21=0,0,Data_Background!AU21-SMALL(Data_Background!$C21:$AZ21,COUNTIF(Data_Background!$C21:$AZ21,0)+1)),Data_Background!AU21)))</f>
        <v/>
      </c>
      <c r="AV21" s="79" t="str">
        <f>IF(Data_Background!AV21="","",(IF($B$3="On",IF(Data_Background!AV21=0,0,Data_Background!AV21-SMALL(Data_Background!$C21:$AZ21,COUNTIF(Data_Background!$C21:$AZ21,0)+1)),Data_Background!AV21)))</f>
        <v/>
      </c>
      <c r="AW21" s="79" t="str">
        <f>IF(Data_Background!AW21="","",(IF($B$3="On",IF(Data_Background!AW21=0,0,Data_Background!AW21-SMALL(Data_Background!$C21:$AZ21,COUNTIF(Data_Background!$C21:$AZ21,0)+1)),Data_Background!AW21)))</f>
        <v/>
      </c>
      <c r="AX21" s="79" t="str">
        <f>IF(Data_Background!AX21="","",(IF($B$3="On",IF(Data_Background!AX21=0,0,Data_Background!AX21-SMALL(Data_Background!$C21:$AZ21,COUNTIF(Data_Background!$C21:$AZ21,0)+1)),Data_Background!AX21)))</f>
        <v/>
      </c>
      <c r="AY21" s="79" t="str">
        <f>IF(Data_Background!AY21="","",(IF($B$3="On",IF(Data_Background!AY21=0,0,Data_Background!AY21-SMALL(Data_Background!$C21:$AZ21,COUNTIF(Data_Background!$C21:$AZ21,0)+1)),Data_Background!AY21)))</f>
        <v/>
      </c>
      <c r="AZ21" s="79" t="str">
        <f>IF(Data_Background!AZ21="","",(IF($B$3="On",IF(Data_Background!AZ21=0,0,Data_Background!AZ21-SMALL(Data_Background!$C21:$AZ21,COUNTIF(Data_Background!$C21:$AZ21,0)+1)),Data_Background!AZ21)))</f>
        <v/>
      </c>
      <c r="BA21" s="79"/>
      <c r="BB21" s="79"/>
      <c r="BC21" s="79"/>
      <c r="BD21" s="79"/>
      <c r="BE21" s="79"/>
      <c r="BF21" s="79"/>
      <c r="BG21" s="79"/>
      <c r="BH21" s="79"/>
      <c r="BI21" s="79"/>
      <c r="BJ21" s="79"/>
      <c r="BK21" s="79"/>
      <c r="BL21" s="79"/>
      <c r="BM21" s="79"/>
      <c r="BN21" s="79"/>
      <c r="BO21" s="79"/>
      <c r="BP21" s="79"/>
      <c r="BQ21" s="79"/>
      <c r="BR21" s="79"/>
      <c r="BS21" s="79"/>
      <c r="BT21" s="79"/>
      <c r="BU21" s="79"/>
      <c r="BV21" s="79"/>
      <c r="BW21" s="79"/>
      <c r="BX21" s="79"/>
      <c r="BY21" s="79"/>
      <c r="BZ21" s="79"/>
    </row>
    <row r="22" spans="1:78" x14ac:dyDescent="0.25">
      <c r="A22" s="79">
        <f ca="1">Data_Initial!A22</f>
        <v>1</v>
      </c>
      <c r="B22" s="79" t="str">
        <f ca="1">Data_Initial!B22</f>
        <v>C3</v>
      </c>
      <c r="C22" s="79">
        <f ca="1">IF(Data_Background!C22="","",(IF($B$3="On",IF(Data_Background!C22=0,0,Data_Background!C22-SMALL(Data_Background!$C22:$AZ22,COUNTIF(Data_Background!$C22:$AZ22,0)+1)),Data_Background!C22)))</f>
        <v>7.624157869236031</v>
      </c>
      <c r="D22" s="79">
        <f ca="1">IF(Data_Background!D22="","",(IF($B$3="On",IF(Data_Background!D22=0,0,Data_Background!D22-SMALL(Data_Background!$C22:$AZ22,COUNTIF(Data_Background!$C22:$AZ22,0)+1)),Data_Background!D22)))</f>
        <v>5.2174620924679367</v>
      </c>
      <c r="E22" s="79">
        <f ca="1">IF(Data_Background!E22="","",(IF($B$3="On",IF(Data_Background!E22=0,0,Data_Background!E22-SMALL(Data_Background!$C22:$AZ22,COUNTIF(Data_Background!$C22:$AZ22,0)+1)),Data_Background!E22)))</f>
        <v>3.6202496118915723</v>
      </c>
      <c r="F22" s="79">
        <f ca="1">IF(Data_Background!F22="","",(IF($B$3="On",IF(Data_Background!F22=0,0,Data_Background!F22-SMALL(Data_Background!$C22:$AZ22,COUNTIF(Data_Background!$C22:$AZ22,0)+1)),Data_Background!F22)))</f>
        <v>1.3054748138197292</v>
      </c>
      <c r="G22" s="79">
        <f ca="1">IF(Data_Background!G22="","",(IF($B$3="On",IF(Data_Background!G22=0,0,Data_Background!G22-SMALL(Data_Background!$C22:$AZ22,COUNTIF(Data_Background!$C22:$AZ22,0)+1)),Data_Background!G22)))</f>
        <v>0</v>
      </c>
      <c r="H22" s="79">
        <f ca="1">IF(Data_Background!H22="","",(IF($B$3="On",IF(Data_Background!H22=0,0,Data_Background!H22-SMALL(Data_Background!$C22:$AZ22,COUNTIF(Data_Background!$C22:$AZ22,0)+1)),Data_Background!H22)))</f>
        <v>0</v>
      </c>
      <c r="I22" s="79">
        <f ca="1">IF(Data_Background!I22="","",(IF($B$3="On",IF(Data_Background!I22=0,0,Data_Background!I22-SMALL(Data_Background!$C22:$AZ22,COUNTIF(Data_Background!$C22:$AZ22,0)+1)),Data_Background!I22)))</f>
        <v>0</v>
      </c>
      <c r="J22" s="79">
        <f ca="1">IF(Data_Background!J22="","",(IF($B$3="On",IF(Data_Background!J22=0,0,Data_Background!J22-SMALL(Data_Background!$C22:$AZ22,COUNTIF(Data_Background!$C22:$AZ22,0)+1)),Data_Background!J22)))</f>
        <v>0</v>
      </c>
      <c r="K22" s="79">
        <f ca="1">IF(Data_Background!K22="","",(IF($B$3="On",IF(Data_Background!K22=0,0,Data_Background!K22-SMALL(Data_Background!$C22:$AZ22,COUNTIF(Data_Background!$C22:$AZ22,0)+1)),Data_Background!K22)))</f>
        <v>0</v>
      </c>
      <c r="L22" s="79">
        <f ca="1">IF(Data_Background!L22="","",(IF($B$3="On",IF(Data_Background!L22=0,0,Data_Background!L22-SMALL(Data_Background!$C22:$AZ22,COUNTIF(Data_Background!$C22:$AZ22,0)+1)),Data_Background!L22)))</f>
        <v>0</v>
      </c>
      <c r="M22" s="79">
        <f ca="1">IF(Data_Background!M22="","",(IF($B$3="On",IF(Data_Background!M22=0,0,Data_Background!M22-SMALL(Data_Background!$C22:$AZ22,COUNTIF(Data_Background!$C22:$AZ22,0)+1)),Data_Background!M22)))</f>
        <v>0</v>
      </c>
      <c r="N22" s="79">
        <f ca="1">IF(Data_Background!N22="","",(IF($B$3="On",IF(Data_Background!N22=0,0,Data_Background!N22-SMALL(Data_Background!$C22:$AZ22,COUNTIF(Data_Background!$C22:$AZ22,0)+1)),Data_Background!N22)))</f>
        <v>0</v>
      </c>
      <c r="O22" s="79">
        <f ca="1">IF(Data_Background!O22="","",(IF($B$3="On",IF(Data_Background!O22=0,0,Data_Background!O22-SMALL(Data_Background!$C22:$AZ22,COUNTIF(Data_Background!$C22:$AZ22,0)+1)),Data_Background!O22)))</f>
        <v>0</v>
      </c>
      <c r="P22" s="79">
        <f ca="1">IF(Data_Background!P22="","",(IF($B$3="On",IF(Data_Background!P22=0,0,Data_Background!P22-SMALL(Data_Background!$C22:$AZ22,COUNTIF(Data_Background!$C22:$AZ22,0)+1)),Data_Background!P22)))</f>
        <v>0</v>
      </c>
      <c r="Q22" s="79">
        <f ca="1">IF(Data_Background!Q22="","",(IF($B$3="On",IF(Data_Background!Q22=0,0,Data_Background!Q22-SMALL(Data_Background!$C22:$AZ22,COUNTIF(Data_Background!$C22:$AZ22,0)+1)),Data_Background!Q22)))</f>
        <v>0</v>
      </c>
      <c r="R22" s="79">
        <f ca="1">IF(Data_Background!R22="","",(IF($B$3="On",IF(Data_Background!R22=0,0,Data_Background!R22-SMALL(Data_Background!$C22:$AZ22,COUNTIF(Data_Background!$C22:$AZ22,0)+1)),Data_Background!R22)))</f>
        <v>0</v>
      </c>
      <c r="S22" s="79">
        <f ca="1">IF(Data_Background!S22="","",(IF($B$3="On",IF(Data_Background!S22=0,0,Data_Background!S22-SMALL(Data_Background!$C22:$AZ22,COUNTIF(Data_Background!$C22:$AZ22,0)+1)),Data_Background!S22)))</f>
        <v>0</v>
      </c>
      <c r="T22" s="79">
        <f ca="1">IF(Data_Background!T22="","",(IF($B$3="On",IF(Data_Background!T22=0,0,Data_Background!T22-SMALL(Data_Background!$C22:$AZ22,COUNTIF(Data_Background!$C22:$AZ22,0)+1)),Data_Background!T22)))</f>
        <v>0</v>
      </c>
      <c r="U22" s="79">
        <f ca="1">IF(Data_Background!U22="","",(IF($B$3="On",IF(Data_Background!U22=0,0,Data_Background!U22-SMALL(Data_Background!$C22:$AZ22,COUNTIF(Data_Background!$C22:$AZ22,0)+1)),Data_Background!U22)))</f>
        <v>0</v>
      </c>
      <c r="V22" s="79">
        <f ca="1">IF(Data_Background!V22="","",(IF($B$3="On",IF(Data_Background!V22=0,0,Data_Background!V22-SMALL(Data_Background!$C22:$AZ22,COUNTIF(Data_Background!$C22:$AZ22,0)+1)),Data_Background!V22)))</f>
        <v>0</v>
      </c>
      <c r="W22" s="79">
        <f ca="1">IF(Data_Background!W22="","",(IF($B$3="On",IF(Data_Background!W22=0,0,Data_Background!W22-SMALL(Data_Background!$C22:$AZ22,COUNTIF(Data_Background!$C22:$AZ22,0)+1)),Data_Background!W22)))</f>
        <v>0</v>
      </c>
      <c r="X22" s="79">
        <f ca="1">IF(Data_Background!X22="","",(IF($B$3="On",IF(Data_Background!X22=0,0,Data_Background!X22-SMALL(Data_Background!$C22:$AZ22,COUNTIF(Data_Background!$C22:$AZ22,0)+1)),Data_Background!X22)))</f>
        <v>0</v>
      </c>
      <c r="Y22" s="79">
        <f ca="1">IF(Data_Background!Y22="","",(IF($B$3="On",IF(Data_Background!Y22=0,0,Data_Background!Y22-SMALL(Data_Background!$C22:$AZ22,COUNTIF(Data_Background!$C22:$AZ22,0)+1)),Data_Background!Y22)))</f>
        <v>0</v>
      </c>
      <c r="Z22" s="79">
        <f ca="1">IF(Data_Background!Z22="","",(IF($B$3="On",IF(Data_Background!Z22=0,0,Data_Background!Z22-SMALL(Data_Background!$C22:$AZ22,COUNTIF(Data_Background!$C22:$AZ22,0)+1)),Data_Background!Z22)))</f>
        <v>7.6531976250206064</v>
      </c>
      <c r="AA22" s="79">
        <f ca="1">IF(Data_Background!AA22="","",(IF($B$3="On",IF(Data_Background!AA22=0,0,Data_Background!AA22-SMALL(Data_Background!$C22:$AZ22,COUNTIF(Data_Background!$C22:$AZ22,0)+1)),Data_Background!AA22)))</f>
        <v>24.564110211358777</v>
      </c>
      <c r="AB22" s="79">
        <f ca="1">IF(Data_Background!AB22="","",(IF($B$3="On",IF(Data_Background!AB22=0,0,Data_Background!AB22-SMALL(Data_Background!$C22:$AZ22,COUNTIF(Data_Background!$C22:$AZ22,0)+1)),Data_Background!AB22)))</f>
        <v>56.727229486278922</v>
      </c>
      <c r="AC22" s="79">
        <f ca="1">IF(Data_Background!AC22="","",(IF($B$3="On",IF(Data_Background!AC22=0,0,Data_Background!AC22-SMALL(Data_Background!$C22:$AZ22,COUNTIF(Data_Background!$C22:$AZ22,0)+1)),Data_Background!AC22)))</f>
        <v>120.60367013712668</v>
      </c>
      <c r="AD22" s="79">
        <f ca="1">IF(Data_Background!AD22="","",(IF($B$3="On",IF(Data_Background!AD22=0,0,Data_Background!AD22-SMALL(Data_Background!$C22:$AZ22,COUNTIF(Data_Background!$C22:$AZ22,0)+1)),Data_Background!AD22)))</f>
        <v>237.49929108067113</v>
      </c>
      <c r="AE22" s="79">
        <f ca="1">IF(Data_Background!AE22="","",(IF($B$3="On",IF(Data_Background!AE22=0,0,Data_Background!AE22-SMALL(Data_Background!$C22:$AZ22,COUNTIF(Data_Background!$C22:$AZ22,0)+1)),Data_Background!AE22)))</f>
        <v>455.21059425334408</v>
      </c>
      <c r="AF22" s="79">
        <f ca="1">IF(Data_Background!AF22="","",(IF($B$3="On",IF(Data_Background!AF22=0,0,Data_Background!AF22-SMALL(Data_Background!$C22:$AZ22,COUNTIF(Data_Background!$C22:$AZ22,0)+1)),Data_Background!AF22)))</f>
        <v>819.50499066444013</v>
      </c>
      <c r="AG22" s="79">
        <f ca="1">IF(Data_Background!AG22="","",(IF($B$3="On",IF(Data_Background!AG22=0,0,Data_Background!AG22-SMALL(Data_Background!$C22:$AZ22,COUNTIF(Data_Background!$C22:$AZ22,0)+1)),Data_Background!AG22)))</f>
        <v>1355.9496300842106</v>
      </c>
      <c r="AH22" s="79">
        <f ca="1">IF(Data_Background!AH22="","",(IF($B$3="On",IF(Data_Background!AH22=0,0,Data_Background!AH22-SMALL(Data_Background!$C22:$AZ22,COUNTIF(Data_Background!$C22:$AZ22,0)+1)),Data_Background!AH22)))</f>
        <v>1989.6345543070365</v>
      </c>
      <c r="AI22" s="79">
        <f ca="1">IF(Data_Background!AI22="","",(IF($B$3="On",IF(Data_Background!AI22=0,0,Data_Background!AI22-SMALL(Data_Background!$C22:$AZ22,COUNTIF(Data_Background!$C22:$AZ22,0)+1)),Data_Background!AI22)))</f>
        <v>2608.3864065724233</v>
      </c>
      <c r="AJ22" s="79">
        <f ca="1">IF(Data_Background!AJ22="","",(IF($B$3="On",IF(Data_Background!AJ22=0,0,Data_Background!AJ22-SMALL(Data_Background!$C22:$AZ22,COUNTIF(Data_Background!$C22:$AZ22,0)+1)),Data_Background!AJ22)))</f>
        <v>3095.9501374289666</v>
      </c>
      <c r="AK22" s="79">
        <f ca="1">IF(Data_Background!AK22="","",(IF($B$3="On",IF(Data_Background!AK22=0,0,Data_Background!AK22-SMALL(Data_Background!$C22:$AZ22,COUNTIF(Data_Background!$C22:$AZ22,0)+1)),Data_Background!AK22)))</f>
        <v>3425.75620954532</v>
      </c>
      <c r="AL22" s="79">
        <f ca="1">IF(Data_Background!AL22="","",(IF($B$3="On",IF(Data_Background!AL22=0,0,Data_Background!AL22-SMALL(Data_Background!$C22:$AZ22,COUNTIF(Data_Background!$C22:$AZ22,0)+1)),Data_Background!AL22)))</f>
        <v>3617.7776443293137</v>
      </c>
      <c r="AM22" s="79">
        <f ca="1">IF(Data_Background!AM22="","",(IF($B$3="On",IF(Data_Background!AM22=0,0,Data_Background!AM22-SMALL(Data_Background!$C22:$AZ22,COUNTIF(Data_Background!$C22:$AZ22,0)+1)),Data_Background!AM22)))</f>
        <v>3728.1263182265902</v>
      </c>
      <c r="AN22" s="79">
        <f ca="1">IF(Data_Background!AN22="","",(IF($B$3="On",IF(Data_Background!AN22=0,0,Data_Background!AN22-SMALL(Data_Background!$C22:$AZ22,COUNTIF(Data_Background!$C22:$AZ22,0)+1)),Data_Background!AN22)))</f>
        <v>3799.1660425312871</v>
      </c>
      <c r="AO22" s="79">
        <f ca="1">IF(Data_Background!AO22="","",(IF($B$3="On",IF(Data_Background!AO22=0,0,Data_Background!AO22-SMALL(Data_Background!$C22:$AZ22,COUNTIF(Data_Background!$C22:$AZ22,0)+1)),Data_Background!AO22)))</f>
        <v>3854.2098052189199</v>
      </c>
      <c r="AP22" s="79">
        <f ca="1">IF(Data_Background!AP22="","",(IF($B$3="On",IF(Data_Background!AP22=0,0,Data_Background!AP22-SMALL(Data_Background!$C22:$AZ22,COUNTIF(Data_Background!$C22:$AZ22,0)+1)),Data_Background!AP22)))</f>
        <v>3878.7998040352618</v>
      </c>
      <c r="AQ22" s="79" t="str">
        <f>IF(Data_Background!AQ22="","",(IF($B$3="On",IF(Data_Background!AQ22=0,0,Data_Background!AQ22-SMALL(Data_Background!$C22:$AZ22,COUNTIF(Data_Background!$C22:$AZ22,0)+1)),Data_Background!AQ22)))</f>
        <v/>
      </c>
      <c r="AR22" s="79" t="str">
        <f>IF(Data_Background!AR22="","",(IF($B$3="On",IF(Data_Background!AR22=0,0,Data_Background!AR22-SMALL(Data_Background!$C22:$AZ22,COUNTIF(Data_Background!$C22:$AZ22,0)+1)),Data_Background!AR22)))</f>
        <v/>
      </c>
      <c r="AS22" s="79" t="str">
        <f>IF(Data_Background!AS22="","",(IF($B$3="On",IF(Data_Background!AS22=0,0,Data_Background!AS22-SMALL(Data_Background!$C22:$AZ22,COUNTIF(Data_Background!$C22:$AZ22,0)+1)),Data_Background!AS22)))</f>
        <v/>
      </c>
      <c r="AT22" s="79" t="str">
        <f>IF(Data_Background!AT22="","",(IF($B$3="On",IF(Data_Background!AT22=0,0,Data_Background!AT22-SMALL(Data_Background!$C22:$AZ22,COUNTIF(Data_Background!$C22:$AZ22,0)+1)),Data_Background!AT22)))</f>
        <v/>
      </c>
      <c r="AU22" s="79" t="str">
        <f>IF(Data_Background!AU22="","",(IF($B$3="On",IF(Data_Background!AU22=0,0,Data_Background!AU22-SMALL(Data_Background!$C22:$AZ22,COUNTIF(Data_Background!$C22:$AZ22,0)+1)),Data_Background!AU22)))</f>
        <v/>
      </c>
      <c r="AV22" s="79" t="str">
        <f>IF(Data_Background!AV22="","",(IF($B$3="On",IF(Data_Background!AV22=0,0,Data_Background!AV22-SMALL(Data_Background!$C22:$AZ22,COUNTIF(Data_Background!$C22:$AZ22,0)+1)),Data_Background!AV22)))</f>
        <v/>
      </c>
      <c r="AW22" s="79" t="str">
        <f>IF(Data_Background!AW22="","",(IF($B$3="On",IF(Data_Background!AW22=0,0,Data_Background!AW22-SMALL(Data_Background!$C22:$AZ22,COUNTIF(Data_Background!$C22:$AZ22,0)+1)),Data_Background!AW22)))</f>
        <v/>
      </c>
      <c r="AX22" s="79" t="str">
        <f>IF(Data_Background!AX22="","",(IF($B$3="On",IF(Data_Background!AX22=0,0,Data_Background!AX22-SMALL(Data_Background!$C22:$AZ22,COUNTIF(Data_Background!$C22:$AZ22,0)+1)),Data_Background!AX22)))</f>
        <v/>
      </c>
      <c r="AY22" s="79" t="str">
        <f>IF(Data_Background!AY22="","",(IF($B$3="On",IF(Data_Background!AY22=0,0,Data_Background!AY22-SMALL(Data_Background!$C22:$AZ22,COUNTIF(Data_Background!$C22:$AZ22,0)+1)),Data_Background!AY22)))</f>
        <v/>
      </c>
      <c r="AZ22" s="79" t="str">
        <f>IF(Data_Background!AZ22="","",(IF($B$3="On",IF(Data_Background!AZ22=0,0,Data_Background!AZ22-SMALL(Data_Background!$C22:$AZ22,COUNTIF(Data_Background!$C22:$AZ22,0)+1)),Data_Background!AZ22)))</f>
        <v/>
      </c>
      <c r="BA22" s="79"/>
      <c r="BB22" s="79"/>
      <c r="BC22" s="79"/>
      <c r="BD22" s="79"/>
      <c r="BE22" s="79"/>
      <c r="BF22" s="79"/>
      <c r="BG22" s="79"/>
      <c r="BH22" s="79"/>
      <c r="BI22" s="79"/>
      <c r="BJ22" s="79"/>
      <c r="BK22" s="79"/>
      <c r="BL22" s="79"/>
      <c r="BM22" s="79"/>
      <c r="BN22" s="79"/>
      <c r="BO22" s="79"/>
      <c r="BP22" s="79"/>
      <c r="BQ22" s="79"/>
      <c r="BR22" s="79"/>
      <c r="BS22" s="79"/>
      <c r="BT22" s="79"/>
      <c r="BU22" s="79"/>
      <c r="BV22" s="79"/>
      <c r="BW22" s="79"/>
      <c r="BX22" s="79"/>
      <c r="BY22" s="79"/>
      <c r="BZ22" s="79"/>
    </row>
    <row r="23" spans="1:78" x14ac:dyDescent="0.25">
      <c r="A23" s="79">
        <f ca="1">Data_Initial!A23</f>
        <v>1</v>
      </c>
      <c r="B23" s="79" t="str">
        <f ca="1">Data_Initial!B23</f>
        <v>D3</v>
      </c>
      <c r="C23" s="79">
        <f ca="1">IF(Data_Background!C23="","",(IF($B$3="On",IF(Data_Background!C23=0,0,Data_Background!C23-SMALL(Data_Background!$C23:$AZ23,COUNTIF(Data_Background!$C23:$AZ23,0)+1)),Data_Background!C23)))</f>
        <v>5.2338189593047613</v>
      </c>
      <c r="D23" s="79">
        <f ca="1">IF(Data_Background!D23="","",(IF($B$3="On",IF(Data_Background!D23=0,0,Data_Background!D23-SMALL(Data_Background!$C23:$AZ23,COUNTIF(Data_Background!$C23:$AZ23,0)+1)),Data_Background!D23)))</f>
        <v>5.2703683857868384</v>
      </c>
      <c r="E23" s="79">
        <f ca="1">IF(Data_Background!E23="","",(IF($B$3="On",IF(Data_Background!E23=0,0,Data_Background!E23-SMALL(Data_Background!$C23:$AZ23,COUNTIF(Data_Background!$C23:$AZ23,0)+1)),Data_Background!E23)))</f>
        <v>2.9803113378466173</v>
      </c>
      <c r="F23" s="79">
        <f ca="1">IF(Data_Background!F23="","",(IF($B$3="On",IF(Data_Background!F23=0,0,Data_Background!F23-SMALL(Data_Background!$C23:$AZ23,COUNTIF(Data_Background!$C23:$AZ23,0)+1)),Data_Background!F23)))</f>
        <v>0</v>
      </c>
      <c r="G23" s="79">
        <f ca="1">IF(Data_Background!G23="","",(IF($B$3="On",IF(Data_Background!G23=0,0,Data_Background!G23-SMALL(Data_Background!$C23:$AZ23,COUNTIF(Data_Background!$C23:$AZ23,0)+1)),Data_Background!G23)))</f>
        <v>0</v>
      </c>
      <c r="H23" s="79">
        <f ca="1">IF(Data_Background!H23="","",(IF($B$3="On",IF(Data_Background!H23=0,0,Data_Background!H23-SMALL(Data_Background!$C23:$AZ23,COUNTIF(Data_Background!$C23:$AZ23,0)+1)),Data_Background!H23)))</f>
        <v>0</v>
      </c>
      <c r="I23" s="79">
        <f ca="1">IF(Data_Background!I23="","",(IF($B$3="On",IF(Data_Background!I23=0,0,Data_Background!I23-SMALL(Data_Background!$C23:$AZ23,COUNTIF(Data_Background!$C23:$AZ23,0)+1)),Data_Background!I23)))</f>
        <v>0</v>
      </c>
      <c r="J23" s="79">
        <f ca="1">IF(Data_Background!J23="","",(IF($B$3="On",IF(Data_Background!J23=0,0,Data_Background!J23-SMALL(Data_Background!$C23:$AZ23,COUNTIF(Data_Background!$C23:$AZ23,0)+1)),Data_Background!J23)))</f>
        <v>0</v>
      </c>
      <c r="K23" s="79">
        <f ca="1">IF(Data_Background!K23="","",(IF($B$3="On",IF(Data_Background!K23=0,0,Data_Background!K23-SMALL(Data_Background!$C23:$AZ23,COUNTIF(Data_Background!$C23:$AZ23,0)+1)),Data_Background!K23)))</f>
        <v>0</v>
      </c>
      <c r="L23" s="79">
        <f ca="1">IF(Data_Background!L23="","",(IF($B$3="On",IF(Data_Background!L23=0,0,Data_Background!L23-SMALL(Data_Background!$C23:$AZ23,COUNTIF(Data_Background!$C23:$AZ23,0)+1)),Data_Background!L23)))</f>
        <v>0</v>
      </c>
      <c r="M23" s="79">
        <f ca="1">IF(Data_Background!M23="","",(IF($B$3="On",IF(Data_Background!M23=0,0,Data_Background!M23-SMALL(Data_Background!$C23:$AZ23,COUNTIF(Data_Background!$C23:$AZ23,0)+1)),Data_Background!M23)))</f>
        <v>0</v>
      </c>
      <c r="N23" s="79">
        <f ca="1">IF(Data_Background!N23="","",(IF($B$3="On",IF(Data_Background!N23=0,0,Data_Background!N23-SMALL(Data_Background!$C23:$AZ23,COUNTIF(Data_Background!$C23:$AZ23,0)+1)),Data_Background!N23)))</f>
        <v>0</v>
      </c>
      <c r="O23" s="79">
        <f ca="1">IF(Data_Background!O23="","",(IF($B$3="On",IF(Data_Background!O23=0,0,Data_Background!O23-SMALL(Data_Background!$C23:$AZ23,COUNTIF(Data_Background!$C23:$AZ23,0)+1)),Data_Background!O23)))</f>
        <v>0</v>
      </c>
      <c r="P23" s="79">
        <f ca="1">IF(Data_Background!P23="","",(IF($B$3="On",IF(Data_Background!P23=0,0,Data_Background!P23-SMALL(Data_Background!$C23:$AZ23,COUNTIF(Data_Background!$C23:$AZ23,0)+1)),Data_Background!P23)))</f>
        <v>0</v>
      </c>
      <c r="Q23" s="79">
        <f ca="1">IF(Data_Background!Q23="","",(IF($B$3="On",IF(Data_Background!Q23=0,0,Data_Background!Q23-SMALL(Data_Background!$C23:$AZ23,COUNTIF(Data_Background!$C23:$AZ23,0)+1)),Data_Background!Q23)))</f>
        <v>0</v>
      </c>
      <c r="R23" s="79">
        <f ca="1">IF(Data_Background!R23="","",(IF($B$3="On",IF(Data_Background!R23=0,0,Data_Background!R23-SMALL(Data_Background!$C23:$AZ23,COUNTIF(Data_Background!$C23:$AZ23,0)+1)),Data_Background!R23)))</f>
        <v>0</v>
      </c>
      <c r="S23" s="79">
        <f ca="1">IF(Data_Background!S23="","",(IF($B$3="On",IF(Data_Background!S23=0,0,Data_Background!S23-SMALL(Data_Background!$C23:$AZ23,COUNTIF(Data_Background!$C23:$AZ23,0)+1)),Data_Background!S23)))</f>
        <v>0</v>
      </c>
      <c r="T23" s="79">
        <f ca="1">IF(Data_Background!T23="","",(IF($B$3="On",IF(Data_Background!T23=0,0,Data_Background!T23-SMALL(Data_Background!$C23:$AZ23,COUNTIF(Data_Background!$C23:$AZ23,0)+1)),Data_Background!T23)))</f>
        <v>0</v>
      </c>
      <c r="U23" s="79">
        <f ca="1">IF(Data_Background!U23="","",(IF($B$3="On",IF(Data_Background!U23=0,0,Data_Background!U23-SMALL(Data_Background!$C23:$AZ23,COUNTIF(Data_Background!$C23:$AZ23,0)+1)),Data_Background!U23)))</f>
        <v>0</v>
      </c>
      <c r="V23" s="79">
        <f ca="1">IF(Data_Background!V23="","",(IF($B$3="On",IF(Data_Background!V23=0,0,Data_Background!V23-SMALL(Data_Background!$C23:$AZ23,COUNTIF(Data_Background!$C23:$AZ23,0)+1)),Data_Background!V23)))</f>
        <v>0</v>
      </c>
      <c r="W23" s="79">
        <f ca="1">IF(Data_Background!W23="","",(IF($B$3="On",IF(Data_Background!W23=0,0,Data_Background!W23-SMALL(Data_Background!$C23:$AZ23,COUNTIF(Data_Background!$C23:$AZ23,0)+1)),Data_Background!W23)))</f>
        <v>0</v>
      </c>
      <c r="X23" s="79">
        <f ca="1">IF(Data_Background!X23="","",(IF($B$3="On",IF(Data_Background!X23=0,0,Data_Background!X23-SMALL(Data_Background!$C23:$AZ23,COUNTIF(Data_Background!$C23:$AZ23,0)+1)),Data_Background!X23)))</f>
        <v>0</v>
      </c>
      <c r="Y23" s="79">
        <f ca="1">IF(Data_Background!Y23="","",(IF($B$3="On",IF(Data_Background!Y23=0,0,Data_Background!Y23-SMALL(Data_Background!$C23:$AZ23,COUNTIF(Data_Background!$C23:$AZ23,0)+1)),Data_Background!Y23)))</f>
        <v>0</v>
      </c>
      <c r="Z23" s="79">
        <f ca="1">IF(Data_Background!Z23="","",(IF($B$3="On",IF(Data_Background!Z23=0,0,Data_Background!Z23-SMALL(Data_Background!$C23:$AZ23,COUNTIF(Data_Background!$C23:$AZ23,0)+1)),Data_Background!Z23)))</f>
        <v>7.3480505237627565</v>
      </c>
      <c r="AA23" s="79">
        <f ca="1">IF(Data_Background!AA23="","",(IF($B$3="On",IF(Data_Background!AA23=0,0,Data_Background!AA23-SMALL(Data_Background!$C23:$AZ23,COUNTIF(Data_Background!$C23:$AZ23,0)+1)),Data_Background!AA23)))</f>
        <v>26.041637581258502</v>
      </c>
      <c r="AB23" s="79">
        <f ca="1">IF(Data_Background!AB23="","",(IF($B$3="On",IF(Data_Background!AB23=0,0,Data_Background!AB23-SMALL(Data_Background!$C23:$AZ23,COUNTIF(Data_Background!$C23:$AZ23,0)+1)),Data_Background!AB23)))</f>
        <v>67.392297216280141</v>
      </c>
      <c r="AC23" s="79">
        <f ca="1">IF(Data_Background!AC23="","",(IF($B$3="On",IF(Data_Background!AC23=0,0,Data_Background!AC23-SMALL(Data_Background!$C23:$AZ23,COUNTIF(Data_Background!$C23:$AZ23,0)+1)),Data_Background!AC23)))</f>
        <v>149.39460810498656</v>
      </c>
      <c r="AD23" s="79">
        <f ca="1">IF(Data_Background!AD23="","",(IF($B$3="On",IF(Data_Background!AD23=0,0,Data_Background!AD23-SMALL(Data_Background!$C23:$AZ23,COUNTIF(Data_Background!$C23:$AZ23,0)+1)),Data_Background!AD23)))</f>
        <v>300.62216913606903</v>
      </c>
      <c r="AE23" s="79">
        <f ca="1">IF(Data_Background!AE23="","",(IF($B$3="On",IF(Data_Background!AE23=0,0,Data_Background!AE23-SMALL(Data_Background!$C23:$AZ23,COUNTIF(Data_Background!$C23:$AZ23,0)+1)),Data_Background!AE23)))</f>
        <v>567.15018947235274</v>
      </c>
      <c r="AF23" s="79">
        <f ca="1">IF(Data_Background!AF23="","",(IF($B$3="On",IF(Data_Background!AF23=0,0,Data_Background!AF23-SMALL(Data_Background!$C23:$AZ23,COUNTIF(Data_Background!$C23:$AZ23,0)+1)),Data_Background!AF23)))</f>
        <v>998.26285410001651</v>
      </c>
      <c r="AG23" s="79">
        <f ca="1">IF(Data_Background!AG23="","",(IF($B$3="On",IF(Data_Background!AG23=0,0,Data_Background!AG23-SMALL(Data_Background!$C23:$AZ23,COUNTIF(Data_Background!$C23:$AZ23,0)+1)),Data_Background!AG23)))</f>
        <v>1588.6531919838862</v>
      </c>
      <c r="AH23" s="79">
        <f ca="1">IF(Data_Background!AH23="","",(IF($B$3="On",IF(Data_Background!AH23=0,0,Data_Background!AH23-SMALL(Data_Background!$C23:$AZ23,COUNTIF(Data_Background!$C23:$AZ23,0)+1)),Data_Background!AH23)))</f>
        <v>2244.7878361146327</v>
      </c>
      <c r="AI23" s="79">
        <f ca="1">IF(Data_Background!AI23="","",(IF($B$3="On",IF(Data_Background!AI23=0,0,Data_Background!AI23-SMALL(Data_Background!$C23:$AZ23,COUNTIF(Data_Background!$C23:$AZ23,0)+1)),Data_Background!AI23)))</f>
        <v>2837.0655549585331</v>
      </c>
      <c r="AJ23" s="79">
        <f ca="1">IF(Data_Background!AJ23="","",(IF($B$3="On",IF(Data_Background!AJ23=0,0,Data_Background!AJ23-SMALL(Data_Background!$C23:$AZ23,COUNTIF(Data_Background!$C23:$AZ23,0)+1)),Data_Background!AJ23)))</f>
        <v>3275.3343854400396</v>
      </c>
      <c r="AK23" s="79">
        <f ca="1">IF(Data_Background!AK23="","",(IF($B$3="On",IF(Data_Background!AK23=0,0,Data_Background!AK23-SMALL(Data_Background!$C23:$AZ23,COUNTIF(Data_Background!$C23:$AZ23,0)+1)),Data_Background!AK23)))</f>
        <v>3553.6259301946466</v>
      </c>
      <c r="AL23" s="79">
        <f ca="1">IF(Data_Background!AL23="","",(IF($B$3="On",IF(Data_Background!AL23=0,0,Data_Background!AL23-SMALL(Data_Background!$C23:$AZ23,COUNTIF(Data_Background!$C23:$AZ23,0)+1)),Data_Background!AL23)))</f>
        <v>3713.5054100145662</v>
      </c>
      <c r="AM23" s="79">
        <f ca="1">IF(Data_Background!AM23="","",(IF($B$3="On",IF(Data_Background!AM23=0,0,Data_Background!AM23-SMALL(Data_Background!$C23:$AZ23,COUNTIF(Data_Background!$C23:$AZ23,0)+1)),Data_Background!AM23)))</f>
        <v>3807.0856679644894</v>
      </c>
      <c r="AN23" s="79">
        <f ca="1">IF(Data_Background!AN23="","",(IF($B$3="On",IF(Data_Background!AN23=0,0,Data_Background!AN23-SMALL(Data_Background!$C23:$AZ23,COUNTIF(Data_Background!$C23:$AZ23,0)+1)),Data_Background!AN23)))</f>
        <v>3870.2628535174663</v>
      </c>
      <c r="AO23" s="79">
        <f ca="1">IF(Data_Background!AO23="","",(IF($B$3="On",IF(Data_Background!AO23=0,0,Data_Background!AO23-SMALL(Data_Background!$C23:$AZ23,COUNTIF(Data_Background!$C23:$AZ23,0)+1)),Data_Background!AO23)))</f>
        <v>3918.0720832447028</v>
      </c>
      <c r="AP23" s="79">
        <f ca="1">IF(Data_Background!AP23="","",(IF($B$3="On",IF(Data_Background!AP23=0,0,Data_Background!AP23-SMALL(Data_Background!$C23:$AZ23,COUNTIF(Data_Background!$C23:$AZ23,0)+1)),Data_Background!AP23)))</f>
        <v>3939.9742261377396</v>
      </c>
      <c r="AQ23" s="79" t="str">
        <f>IF(Data_Background!AQ23="","",(IF($B$3="On",IF(Data_Background!AQ23=0,0,Data_Background!AQ23-SMALL(Data_Background!$C23:$AZ23,COUNTIF(Data_Background!$C23:$AZ23,0)+1)),Data_Background!AQ23)))</f>
        <v/>
      </c>
      <c r="AR23" s="79" t="str">
        <f>IF(Data_Background!AR23="","",(IF($B$3="On",IF(Data_Background!AR23=0,0,Data_Background!AR23-SMALL(Data_Background!$C23:$AZ23,COUNTIF(Data_Background!$C23:$AZ23,0)+1)),Data_Background!AR23)))</f>
        <v/>
      </c>
      <c r="AS23" s="79" t="str">
        <f>IF(Data_Background!AS23="","",(IF($B$3="On",IF(Data_Background!AS23=0,0,Data_Background!AS23-SMALL(Data_Background!$C23:$AZ23,COUNTIF(Data_Background!$C23:$AZ23,0)+1)),Data_Background!AS23)))</f>
        <v/>
      </c>
      <c r="AT23" s="79" t="str">
        <f>IF(Data_Background!AT23="","",(IF($B$3="On",IF(Data_Background!AT23=0,0,Data_Background!AT23-SMALL(Data_Background!$C23:$AZ23,COUNTIF(Data_Background!$C23:$AZ23,0)+1)),Data_Background!AT23)))</f>
        <v/>
      </c>
      <c r="AU23" s="79" t="str">
        <f>IF(Data_Background!AU23="","",(IF($B$3="On",IF(Data_Background!AU23=0,0,Data_Background!AU23-SMALL(Data_Background!$C23:$AZ23,COUNTIF(Data_Background!$C23:$AZ23,0)+1)),Data_Background!AU23)))</f>
        <v/>
      </c>
      <c r="AV23" s="79" t="str">
        <f>IF(Data_Background!AV23="","",(IF($B$3="On",IF(Data_Background!AV23=0,0,Data_Background!AV23-SMALL(Data_Background!$C23:$AZ23,COUNTIF(Data_Background!$C23:$AZ23,0)+1)),Data_Background!AV23)))</f>
        <v/>
      </c>
      <c r="AW23" s="79" t="str">
        <f>IF(Data_Background!AW23="","",(IF($B$3="On",IF(Data_Background!AW23=0,0,Data_Background!AW23-SMALL(Data_Background!$C23:$AZ23,COUNTIF(Data_Background!$C23:$AZ23,0)+1)),Data_Background!AW23)))</f>
        <v/>
      </c>
      <c r="AX23" s="79" t="str">
        <f>IF(Data_Background!AX23="","",(IF($B$3="On",IF(Data_Background!AX23=0,0,Data_Background!AX23-SMALL(Data_Background!$C23:$AZ23,COUNTIF(Data_Background!$C23:$AZ23,0)+1)),Data_Background!AX23)))</f>
        <v/>
      </c>
      <c r="AY23" s="79" t="str">
        <f>IF(Data_Background!AY23="","",(IF($B$3="On",IF(Data_Background!AY23=0,0,Data_Background!AY23-SMALL(Data_Background!$C23:$AZ23,COUNTIF(Data_Background!$C23:$AZ23,0)+1)),Data_Background!AY23)))</f>
        <v/>
      </c>
      <c r="AZ23" s="79" t="str">
        <f>IF(Data_Background!AZ23="","",(IF($B$3="On",IF(Data_Background!AZ23=0,0,Data_Background!AZ23-SMALL(Data_Background!$C23:$AZ23,COUNTIF(Data_Background!$C23:$AZ23,0)+1)),Data_Background!AZ23)))</f>
        <v/>
      </c>
      <c r="BA23" s="79"/>
      <c r="BB23" s="79"/>
      <c r="BC23" s="79"/>
      <c r="BD23" s="79"/>
      <c r="BE23" s="79"/>
      <c r="BF23" s="79"/>
      <c r="BG23" s="79"/>
      <c r="BH23" s="79"/>
      <c r="BI23" s="79"/>
      <c r="BJ23" s="79"/>
      <c r="BK23" s="79"/>
      <c r="BL23" s="79"/>
      <c r="BM23" s="79"/>
      <c r="BN23" s="79"/>
      <c r="BO23" s="79"/>
      <c r="BP23" s="79"/>
      <c r="BQ23" s="79"/>
      <c r="BR23" s="79"/>
      <c r="BS23" s="79"/>
      <c r="BT23" s="79"/>
      <c r="BU23" s="79"/>
      <c r="BV23" s="79"/>
      <c r="BW23" s="79"/>
      <c r="BX23" s="79"/>
      <c r="BY23" s="79"/>
      <c r="BZ23" s="79"/>
    </row>
    <row r="24" spans="1:78" x14ac:dyDescent="0.25">
      <c r="A24" s="79">
        <f ca="1">Data_Initial!A24</f>
        <v>1</v>
      </c>
      <c r="B24" s="79" t="str">
        <f ca="1">Data_Initial!B24</f>
        <v>E3</v>
      </c>
      <c r="C24" s="79">
        <f ca="1">IF(Data_Background!C24="","",(IF($B$3="On",IF(Data_Background!C24=0,0,Data_Background!C24-SMALL(Data_Background!$C24:$AZ24,COUNTIF(Data_Background!$C24:$AZ24,0)+1)),Data_Background!C24)))</f>
        <v>12.671131633234001</v>
      </c>
      <c r="D24" s="79">
        <f ca="1">IF(Data_Background!D24="","",(IF($B$3="On",IF(Data_Background!D24=0,0,Data_Background!D24-SMALL(Data_Background!$C24:$AZ24,COUNTIF(Data_Background!$C24:$AZ24,0)+1)),Data_Background!D24)))</f>
        <v>11.943716231295351</v>
      </c>
      <c r="E24" s="79">
        <f ca="1">IF(Data_Background!E24="","",(IF($B$3="On",IF(Data_Background!E24=0,0,Data_Background!E24-SMALL(Data_Background!$C24:$AZ24,COUNTIF(Data_Background!$C24:$AZ24,0)+1)),Data_Background!E24)))</f>
        <v>9.9919779362729635</v>
      </c>
      <c r="F24" s="79">
        <f ca="1">IF(Data_Background!F24="","",(IF($B$3="On",IF(Data_Background!F24=0,0,Data_Background!F24-SMALL(Data_Background!$C24:$AZ24,COUNTIF(Data_Background!$C24:$AZ24,0)+1)),Data_Background!F24)))</f>
        <v>4.895023528821504</v>
      </c>
      <c r="G24" s="79">
        <f ca="1">IF(Data_Background!G24="","",(IF($B$3="On",IF(Data_Background!G24=0,0,Data_Background!G24-SMALL(Data_Background!$C24:$AZ24,COUNTIF(Data_Background!$C24:$AZ24,0)+1)),Data_Background!G24)))</f>
        <v>0</v>
      </c>
      <c r="H24" s="79">
        <f ca="1">IF(Data_Background!H24="","",(IF($B$3="On",IF(Data_Background!H24=0,0,Data_Background!H24-SMALL(Data_Background!$C24:$AZ24,COUNTIF(Data_Background!$C24:$AZ24,0)+1)),Data_Background!H24)))</f>
        <v>0</v>
      </c>
      <c r="I24" s="79">
        <f ca="1">IF(Data_Background!I24="","",(IF($B$3="On",IF(Data_Background!I24=0,0,Data_Background!I24-SMALL(Data_Background!$C24:$AZ24,COUNTIF(Data_Background!$C24:$AZ24,0)+1)),Data_Background!I24)))</f>
        <v>0</v>
      </c>
      <c r="J24" s="79">
        <f ca="1">IF(Data_Background!J24="","",(IF($B$3="On",IF(Data_Background!J24=0,0,Data_Background!J24-SMALL(Data_Background!$C24:$AZ24,COUNTIF(Data_Background!$C24:$AZ24,0)+1)),Data_Background!J24)))</f>
        <v>0</v>
      </c>
      <c r="K24" s="79">
        <f ca="1">IF(Data_Background!K24="","",(IF($B$3="On",IF(Data_Background!K24=0,0,Data_Background!K24-SMALL(Data_Background!$C24:$AZ24,COUNTIF(Data_Background!$C24:$AZ24,0)+1)),Data_Background!K24)))</f>
        <v>0</v>
      </c>
      <c r="L24" s="79">
        <f ca="1">IF(Data_Background!L24="","",(IF($B$3="On",IF(Data_Background!L24=0,0,Data_Background!L24-SMALL(Data_Background!$C24:$AZ24,COUNTIF(Data_Background!$C24:$AZ24,0)+1)),Data_Background!L24)))</f>
        <v>0</v>
      </c>
      <c r="M24" s="79">
        <f ca="1">IF(Data_Background!M24="","",(IF($B$3="On",IF(Data_Background!M24=0,0,Data_Background!M24-SMALL(Data_Background!$C24:$AZ24,COUNTIF(Data_Background!$C24:$AZ24,0)+1)),Data_Background!M24)))</f>
        <v>0</v>
      </c>
      <c r="N24" s="79">
        <f ca="1">IF(Data_Background!N24="","",(IF($B$3="On",IF(Data_Background!N24=0,0,Data_Background!N24-SMALL(Data_Background!$C24:$AZ24,COUNTIF(Data_Background!$C24:$AZ24,0)+1)),Data_Background!N24)))</f>
        <v>0</v>
      </c>
      <c r="O24" s="79">
        <f ca="1">IF(Data_Background!O24="","",(IF($B$3="On",IF(Data_Background!O24=0,0,Data_Background!O24-SMALL(Data_Background!$C24:$AZ24,COUNTIF(Data_Background!$C24:$AZ24,0)+1)),Data_Background!O24)))</f>
        <v>0</v>
      </c>
      <c r="P24" s="79">
        <f ca="1">IF(Data_Background!P24="","",(IF($B$3="On",IF(Data_Background!P24=0,0,Data_Background!P24-SMALL(Data_Background!$C24:$AZ24,COUNTIF(Data_Background!$C24:$AZ24,0)+1)),Data_Background!P24)))</f>
        <v>0</v>
      </c>
      <c r="Q24" s="79">
        <f ca="1">IF(Data_Background!Q24="","",(IF($B$3="On",IF(Data_Background!Q24=0,0,Data_Background!Q24-SMALL(Data_Background!$C24:$AZ24,COUNTIF(Data_Background!$C24:$AZ24,0)+1)),Data_Background!Q24)))</f>
        <v>0</v>
      </c>
      <c r="R24" s="79">
        <f ca="1">IF(Data_Background!R24="","",(IF($B$3="On",IF(Data_Background!R24=0,0,Data_Background!R24-SMALL(Data_Background!$C24:$AZ24,COUNTIF(Data_Background!$C24:$AZ24,0)+1)),Data_Background!R24)))</f>
        <v>0</v>
      </c>
      <c r="S24" s="79">
        <f ca="1">IF(Data_Background!S24="","",(IF($B$3="On",IF(Data_Background!S24=0,0,Data_Background!S24-SMALL(Data_Background!$C24:$AZ24,COUNTIF(Data_Background!$C24:$AZ24,0)+1)),Data_Background!S24)))</f>
        <v>0</v>
      </c>
      <c r="T24" s="79">
        <f ca="1">IF(Data_Background!T24="","",(IF($B$3="On",IF(Data_Background!T24=0,0,Data_Background!T24-SMALL(Data_Background!$C24:$AZ24,COUNTIF(Data_Background!$C24:$AZ24,0)+1)),Data_Background!T24)))</f>
        <v>0</v>
      </c>
      <c r="U24" s="79">
        <f ca="1">IF(Data_Background!U24="","",(IF($B$3="On",IF(Data_Background!U24=0,0,Data_Background!U24-SMALL(Data_Background!$C24:$AZ24,COUNTIF(Data_Background!$C24:$AZ24,0)+1)),Data_Background!U24)))</f>
        <v>0</v>
      </c>
      <c r="V24" s="79">
        <f ca="1">IF(Data_Background!V24="","",(IF($B$3="On",IF(Data_Background!V24=0,0,Data_Background!V24-SMALL(Data_Background!$C24:$AZ24,COUNTIF(Data_Background!$C24:$AZ24,0)+1)),Data_Background!V24)))</f>
        <v>0</v>
      </c>
      <c r="W24" s="79">
        <f ca="1">IF(Data_Background!W24="","",(IF($B$3="On",IF(Data_Background!W24=0,0,Data_Background!W24-SMALL(Data_Background!$C24:$AZ24,COUNTIF(Data_Background!$C24:$AZ24,0)+1)),Data_Background!W24)))</f>
        <v>0</v>
      </c>
      <c r="X24" s="79">
        <f ca="1">IF(Data_Background!X24="","",(IF($B$3="On",IF(Data_Background!X24=0,0,Data_Background!X24-SMALL(Data_Background!$C24:$AZ24,COUNTIF(Data_Background!$C24:$AZ24,0)+1)),Data_Background!X24)))</f>
        <v>0</v>
      </c>
      <c r="Y24" s="79">
        <f ca="1">IF(Data_Background!Y24="","",(IF($B$3="On",IF(Data_Background!Y24=0,0,Data_Background!Y24-SMALL(Data_Background!$C24:$AZ24,COUNTIF(Data_Background!$C24:$AZ24,0)+1)),Data_Background!Y24)))</f>
        <v>0</v>
      </c>
      <c r="Z24" s="79">
        <f ca="1">IF(Data_Background!Z24="","",(IF($B$3="On",IF(Data_Background!Z24=0,0,Data_Background!Z24-SMALL(Data_Background!$C24:$AZ24,COUNTIF(Data_Background!$C24:$AZ24,0)+1)),Data_Background!Z24)))</f>
        <v>11.702212319839738</v>
      </c>
      <c r="AA24" s="79">
        <f ca="1">IF(Data_Background!AA24="","",(IF($B$3="On",IF(Data_Background!AA24=0,0,Data_Background!AA24-SMALL(Data_Background!$C24:$AZ24,COUNTIF(Data_Background!$C24:$AZ24,0)+1)),Data_Background!AA24)))</f>
        <v>42.467804476495253</v>
      </c>
      <c r="AB24" s="79">
        <f ca="1">IF(Data_Background!AB24="","",(IF($B$3="On",IF(Data_Background!AB24=0,0,Data_Background!AB24-SMALL(Data_Background!$C24:$AZ24,COUNTIF(Data_Background!$C24:$AZ24,0)+1)),Data_Background!AB24)))</f>
        <v>100.69278645696366</v>
      </c>
      <c r="AC24" s="79">
        <f ca="1">IF(Data_Background!AC24="","",(IF($B$3="On",IF(Data_Background!AC24=0,0,Data_Background!AC24-SMALL(Data_Background!$C24:$AZ24,COUNTIF(Data_Background!$C24:$AZ24,0)+1)),Data_Background!AC24)))</f>
        <v>209.07046906441218</v>
      </c>
      <c r="AD24" s="79">
        <f ca="1">IF(Data_Background!AD24="","",(IF($B$3="On",IF(Data_Background!AD24=0,0,Data_Background!AD24-SMALL(Data_Background!$C24:$AZ24,COUNTIF(Data_Background!$C24:$AZ24,0)+1)),Data_Background!AD24)))</f>
        <v>403.78025745828637</v>
      </c>
      <c r="AE24" s="79">
        <f ca="1">IF(Data_Background!AE24="","",(IF($B$3="On",IF(Data_Background!AE24=0,0,Data_Background!AE24-SMALL(Data_Background!$C24:$AZ24,COUNTIF(Data_Background!$C24:$AZ24,0)+1)),Data_Background!AE24)))</f>
        <v>734.18265182115624</v>
      </c>
      <c r="AF24" s="79">
        <f ca="1">IF(Data_Background!AF24="","",(IF($B$3="On",IF(Data_Background!AF24=0,0,Data_Background!AF24-SMALL(Data_Background!$C24:$AZ24,COUNTIF(Data_Background!$C24:$AZ24,0)+1)),Data_Background!AF24)))</f>
        <v>1217.8377934394907</v>
      </c>
      <c r="AG24" s="79">
        <f ca="1">IF(Data_Background!AG24="","",(IF($B$3="On",IF(Data_Background!AG24=0,0,Data_Background!AG24-SMALL(Data_Background!$C24:$AZ24,COUNTIF(Data_Background!$C24:$AZ24,0)+1)),Data_Background!AG24)))</f>
        <v>1799.9378297476246</v>
      </c>
      <c r="AH24" s="79">
        <f ca="1">IF(Data_Background!AH24="","",(IF($B$3="On",IF(Data_Background!AH24=0,0,Data_Background!AH24-SMALL(Data_Background!$C24:$AZ24,COUNTIF(Data_Background!$C24:$AZ24,0)+1)),Data_Background!AH24)))</f>
        <v>2382.0311338583647</v>
      </c>
      <c r="AI24" s="79">
        <f ca="1">IF(Data_Background!AI24="","",(IF($B$3="On",IF(Data_Background!AI24=0,0,Data_Background!AI24-SMALL(Data_Background!$C24:$AZ24,COUNTIF(Data_Background!$C24:$AZ24,0)+1)),Data_Background!AI24)))</f>
        <v>2868.4488156303983</v>
      </c>
      <c r="AJ24" s="79">
        <f ca="1">IF(Data_Background!AJ24="","",(IF($B$3="On",IF(Data_Background!AJ24=0,0,Data_Background!AJ24-SMALL(Data_Background!$C24:$AZ24,COUNTIF(Data_Background!$C24:$AZ24,0)+1)),Data_Background!AJ24)))</f>
        <v>3225.552733409168</v>
      </c>
      <c r="AK24" s="79">
        <f ca="1">IF(Data_Background!AK24="","",(IF($B$3="On",IF(Data_Background!AK24=0,0,Data_Background!AK24-SMALL(Data_Background!$C24:$AZ24,COUNTIF(Data_Background!$C24:$AZ24,0)+1)),Data_Background!AK24)))</f>
        <v>3460.0380583267984</v>
      </c>
      <c r="AL24" s="79">
        <f ca="1">IF(Data_Background!AL24="","",(IF($B$3="On",IF(Data_Background!AL24=0,0,Data_Background!AL24-SMALL(Data_Background!$C24:$AZ24,COUNTIF(Data_Background!$C24:$AZ24,0)+1)),Data_Background!AL24)))</f>
        <v>3605.4762873818045</v>
      </c>
      <c r="AM24" s="79">
        <f ca="1">IF(Data_Background!AM24="","",(IF($B$3="On",IF(Data_Background!AM24=0,0,Data_Background!AM24-SMALL(Data_Background!$C24:$AZ24,COUNTIF(Data_Background!$C24:$AZ24,0)+1)),Data_Background!AM24)))</f>
        <v>3696.638443212968</v>
      </c>
      <c r="AN24" s="79">
        <f ca="1">IF(Data_Background!AN24="","",(IF($B$3="On",IF(Data_Background!AN24=0,0,Data_Background!AN24-SMALL(Data_Background!$C24:$AZ24,COUNTIF(Data_Background!$C24:$AZ24,0)+1)),Data_Background!AN24)))</f>
        <v>3756.6235316174916</v>
      </c>
      <c r="AO24" s="79">
        <f ca="1">IF(Data_Background!AO24="","",(IF($B$3="On",IF(Data_Background!AO24=0,0,Data_Background!AO24-SMALL(Data_Background!$C24:$AZ24,COUNTIF(Data_Background!$C24:$AZ24,0)+1)),Data_Background!AO24)))</f>
        <v>3798.6560615892276</v>
      </c>
      <c r="AP24" s="79">
        <f ca="1">IF(Data_Background!AP24="","",(IF($B$3="On",IF(Data_Background!AP24=0,0,Data_Background!AP24-SMALL(Data_Background!$C24:$AZ24,COUNTIF(Data_Background!$C24:$AZ24,0)+1)),Data_Background!AP24)))</f>
        <v>3817.1647762467546</v>
      </c>
      <c r="AQ24" s="79" t="str">
        <f>IF(Data_Background!AQ24="","",(IF($B$3="On",IF(Data_Background!AQ24=0,0,Data_Background!AQ24-SMALL(Data_Background!$C24:$AZ24,COUNTIF(Data_Background!$C24:$AZ24,0)+1)),Data_Background!AQ24)))</f>
        <v/>
      </c>
      <c r="AR24" s="79" t="str">
        <f>IF(Data_Background!AR24="","",(IF($B$3="On",IF(Data_Background!AR24=0,0,Data_Background!AR24-SMALL(Data_Background!$C24:$AZ24,COUNTIF(Data_Background!$C24:$AZ24,0)+1)),Data_Background!AR24)))</f>
        <v/>
      </c>
      <c r="AS24" s="79" t="str">
        <f>IF(Data_Background!AS24="","",(IF($B$3="On",IF(Data_Background!AS24=0,0,Data_Background!AS24-SMALL(Data_Background!$C24:$AZ24,COUNTIF(Data_Background!$C24:$AZ24,0)+1)),Data_Background!AS24)))</f>
        <v/>
      </c>
      <c r="AT24" s="79" t="str">
        <f>IF(Data_Background!AT24="","",(IF($B$3="On",IF(Data_Background!AT24=0,0,Data_Background!AT24-SMALL(Data_Background!$C24:$AZ24,COUNTIF(Data_Background!$C24:$AZ24,0)+1)),Data_Background!AT24)))</f>
        <v/>
      </c>
      <c r="AU24" s="79" t="str">
        <f>IF(Data_Background!AU24="","",(IF($B$3="On",IF(Data_Background!AU24=0,0,Data_Background!AU24-SMALL(Data_Background!$C24:$AZ24,COUNTIF(Data_Background!$C24:$AZ24,0)+1)),Data_Background!AU24)))</f>
        <v/>
      </c>
      <c r="AV24" s="79" t="str">
        <f>IF(Data_Background!AV24="","",(IF($B$3="On",IF(Data_Background!AV24=0,0,Data_Background!AV24-SMALL(Data_Background!$C24:$AZ24,COUNTIF(Data_Background!$C24:$AZ24,0)+1)),Data_Background!AV24)))</f>
        <v/>
      </c>
      <c r="AW24" s="79" t="str">
        <f>IF(Data_Background!AW24="","",(IF($B$3="On",IF(Data_Background!AW24=0,0,Data_Background!AW24-SMALL(Data_Background!$C24:$AZ24,COUNTIF(Data_Background!$C24:$AZ24,0)+1)),Data_Background!AW24)))</f>
        <v/>
      </c>
      <c r="AX24" s="79" t="str">
        <f>IF(Data_Background!AX24="","",(IF($B$3="On",IF(Data_Background!AX24=0,0,Data_Background!AX24-SMALL(Data_Background!$C24:$AZ24,COUNTIF(Data_Background!$C24:$AZ24,0)+1)),Data_Background!AX24)))</f>
        <v/>
      </c>
      <c r="AY24" s="79" t="str">
        <f>IF(Data_Background!AY24="","",(IF($B$3="On",IF(Data_Background!AY24=0,0,Data_Background!AY24-SMALL(Data_Background!$C24:$AZ24,COUNTIF(Data_Background!$C24:$AZ24,0)+1)),Data_Background!AY24)))</f>
        <v/>
      </c>
      <c r="AZ24" s="79" t="str">
        <f>IF(Data_Background!AZ24="","",(IF($B$3="On",IF(Data_Background!AZ24=0,0,Data_Background!AZ24-SMALL(Data_Background!$C24:$AZ24,COUNTIF(Data_Background!$C24:$AZ24,0)+1)),Data_Background!AZ24)))</f>
        <v/>
      </c>
      <c r="BA24" s="79"/>
      <c r="BB24" s="79"/>
      <c r="BC24" s="79"/>
      <c r="BD24" s="79"/>
      <c r="BE24" s="79"/>
      <c r="BF24" s="79"/>
      <c r="BG24" s="79"/>
      <c r="BH24" s="79"/>
      <c r="BI24" s="79"/>
      <c r="BJ24" s="79"/>
      <c r="BK24" s="79"/>
      <c r="BL24" s="79"/>
      <c r="BM24" s="79"/>
      <c r="BN24" s="79"/>
      <c r="BO24" s="79"/>
      <c r="BP24" s="79"/>
      <c r="BQ24" s="79"/>
      <c r="BR24" s="79"/>
      <c r="BS24" s="79"/>
      <c r="BT24" s="79"/>
      <c r="BU24" s="79"/>
      <c r="BV24" s="79"/>
      <c r="BW24" s="79"/>
      <c r="BX24" s="79"/>
      <c r="BY24" s="79"/>
      <c r="BZ24" s="79"/>
    </row>
    <row r="25" spans="1:78" x14ac:dyDescent="0.25">
      <c r="A25" s="79">
        <f ca="1">Data_Initial!A25</f>
        <v>1</v>
      </c>
      <c r="B25" s="79" t="str">
        <f ca="1">Data_Initial!B25</f>
        <v>F3</v>
      </c>
      <c r="C25" s="79">
        <f ca="1">IF(Data_Background!C25="","",(IF($B$3="On",IF(Data_Background!C25=0,0,Data_Background!C25-SMALL(Data_Background!$C25:$AZ25,COUNTIF(Data_Background!$C25:$AZ25,0)+1)),Data_Background!C25)))</f>
        <v>0</v>
      </c>
      <c r="D25" s="79">
        <f ca="1">IF(Data_Background!D25="","",(IF($B$3="On",IF(Data_Background!D25=0,0,Data_Background!D25-SMALL(Data_Background!$C25:$AZ25,COUNTIF(Data_Background!$C25:$AZ25,0)+1)),Data_Background!D25)))</f>
        <v>0.58268994101125648</v>
      </c>
      <c r="E25" s="79">
        <f ca="1">IF(Data_Background!E25="","",(IF($B$3="On",IF(Data_Background!E25=0,0,Data_Background!E25-SMALL(Data_Background!$C25:$AZ25,COUNTIF(Data_Background!$C25:$AZ25,0)+1)),Data_Background!E25)))</f>
        <v>4.1139965331931201</v>
      </c>
      <c r="F25" s="79">
        <f ca="1">IF(Data_Background!F25="","",(IF($B$3="On",IF(Data_Background!F25=0,0,Data_Background!F25-SMALL(Data_Background!$C25:$AZ25,COUNTIF(Data_Background!$C25:$AZ25,0)+1)),Data_Background!F25)))</f>
        <v>4.7348952109509703</v>
      </c>
      <c r="G25" s="79">
        <f ca="1">IF(Data_Background!G25="","",(IF($B$3="On",IF(Data_Background!G25=0,0,Data_Background!G25-SMALL(Data_Background!$C25:$AZ25,COUNTIF(Data_Background!$C25:$AZ25,0)+1)),Data_Background!G25)))</f>
        <v>5.4701393376258132</v>
      </c>
      <c r="H25" s="79">
        <f ca="1">IF(Data_Background!H25="","",(IF($B$3="On",IF(Data_Background!H25=0,0,Data_Background!H25-SMALL(Data_Background!$C25:$AZ25,COUNTIF(Data_Background!$C25:$AZ25,0)+1)),Data_Background!H25)))</f>
        <v>2.953097860025069</v>
      </c>
      <c r="I25" s="79">
        <f ca="1">IF(Data_Background!I25="","",(IF($B$3="On",IF(Data_Background!I25=0,0,Data_Background!I25-SMALL(Data_Background!$C25:$AZ25,COUNTIF(Data_Background!$C25:$AZ25,0)+1)),Data_Background!I25)))</f>
        <v>0.14517115347051646</v>
      </c>
      <c r="J25" s="79">
        <f ca="1">IF(Data_Background!J25="","",(IF($B$3="On",IF(Data_Background!J25=0,0,Data_Background!J25-SMALL(Data_Background!$C25:$AZ25,COUNTIF(Data_Background!$C25:$AZ25,0)+1)),Data_Background!J25)))</f>
        <v>0</v>
      </c>
      <c r="K25" s="79">
        <f ca="1">IF(Data_Background!K25="","",(IF($B$3="On",IF(Data_Background!K25=0,0,Data_Background!K25-SMALL(Data_Background!$C25:$AZ25,COUNTIF(Data_Background!$C25:$AZ25,0)+1)),Data_Background!K25)))</f>
        <v>0</v>
      </c>
      <c r="L25" s="79">
        <f ca="1">IF(Data_Background!L25="","",(IF($B$3="On",IF(Data_Background!L25=0,0,Data_Background!L25-SMALL(Data_Background!$C25:$AZ25,COUNTIF(Data_Background!$C25:$AZ25,0)+1)),Data_Background!L25)))</f>
        <v>0</v>
      </c>
      <c r="M25" s="79">
        <f ca="1">IF(Data_Background!M25="","",(IF($B$3="On",IF(Data_Background!M25=0,0,Data_Background!M25-SMALL(Data_Background!$C25:$AZ25,COUNTIF(Data_Background!$C25:$AZ25,0)+1)),Data_Background!M25)))</f>
        <v>0</v>
      </c>
      <c r="N25" s="79">
        <f ca="1">IF(Data_Background!N25="","",(IF($B$3="On",IF(Data_Background!N25=0,0,Data_Background!N25-SMALL(Data_Background!$C25:$AZ25,COUNTIF(Data_Background!$C25:$AZ25,0)+1)),Data_Background!N25)))</f>
        <v>0</v>
      </c>
      <c r="O25" s="79">
        <f ca="1">IF(Data_Background!O25="","",(IF($B$3="On",IF(Data_Background!O25=0,0,Data_Background!O25-SMALL(Data_Background!$C25:$AZ25,COUNTIF(Data_Background!$C25:$AZ25,0)+1)),Data_Background!O25)))</f>
        <v>0</v>
      </c>
      <c r="P25" s="79">
        <f ca="1">IF(Data_Background!P25="","",(IF($B$3="On",IF(Data_Background!P25=0,0,Data_Background!P25-SMALL(Data_Background!$C25:$AZ25,COUNTIF(Data_Background!$C25:$AZ25,0)+1)),Data_Background!P25)))</f>
        <v>0</v>
      </c>
      <c r="Q25" s="79">
        <f ca="1">IF(Data_Background!Q25="","",(IF($B$3="On",IF(Data_Background!Q25=0,0,Data_Background!Q25-SMALL(Data_Background!$C25:$AZ25,COUNTIF(Data_Background!$C25:$AZ25,0)+1)),Data_Background!Q25)))</f>
        <v>0</v>
      </c>
      <c r="R25" s="79">
        <f ca="1">IF(Data_Background!R25="","",(IF($B$3="On",IF(Data_Background!R25=0,0,Data_Background!R25-SMALL(Data_Background!$C25:$AZ25,COUNTIF(Data_Background!$C25:$AZ25,0)+1)),Data_Background!R25)))</f>
        <v>0</v>
      </c>
      <c r="S25" s="79">
        <f ca="1">IF(Data_Background!S25="","",(IF($B$3="On",IF(Data_Background!S25=0,0,Data_Background!S25-SMALL(Data_Background!$C25:$AZ25,COUNTIF(Data_Background!$C25:$AZ25,0)+1)),Data_Background!S25)))</f>
        <v>0</v>
      </c>
      <c r="T25" s="79">
        <f ca="1">IF(Data_Background!T25="","",(IF($B$3="On",IF(Data_Background!T25=0,0,Data_Background!T25-SMALL(Data_Background!$C25:$AZ25,COUNTIF(Data_Background!$C25:$AZ25,0)+1)),Data_Background!T25)))</f>
        <v>0</v>
      </c>
      <c r="U25" s="79">
        <f ca="1">IF(Data_Background!U25="","",(IF($B$3="On",IF(Data_Background!U25=0,0,Data_Background!U25-SMALL(Data_Background!$C25:$AZ25,COUNTIF(Data_Background!$C25:$AZ25,0)+1)),Data_Background!U25)))</f>
        <v>0</v>
      </c>
      <c r="V25" s="79">
        <f ca="1">IF(Data_Background!V25="","",(IF($B$3="On",IF(Data_Background!V25=0,0,Data_Background!V25-SMALL(Data_Background!$C25:$AZ25,COUNTIF(Data_Background!$C25:$AZ25,0)+1)),Data_Background!V25)))</f>
        <v>0</v>
      </c>
      <c r="W25" s="79">
        <f ca="1">IF(Data_Background!W25="","",(IF($B$3="On",IF(Data_Background!W25=0,0,Data_Background!W25-SMALL(Data_Background!$C25:$AZ25,COUNTIF(Data_Background!$C25:$AZ25,0)+1)),Data_Background!W25)))</f>
        <v>0</v>
      </c>
      <c r="X25" s="79">
        <f ca="1">IF(Data_Background!X25="","",(IF($B$3="On",IF(Data_Background!X25=0,0,Data_Background!X25-SMALL(Data_Background!$C25:$AZ25,COUNTIF(Data_Background!$C25:$AZ25,0)+1)),Data_Background!X25)))</f>
        <v>0</v>
      </c>
      <c r="Y25" s="79">
        <f ca="1">IF(Data_Background!Y25="","",(IF($B$3="On",IF(Data_Background!Y25=0,0,Data_Background!Y25-SMALL(Data_Background!$C25:$AZ25,COUNTIF(Data_Background!$C25:$AZ25,0)+1)),Data_Background!Y25)))</f>
        <v>0</v>
      </c>
      <c r="Z25" s="79">
        <f ca="1">IF(Data_Background!Z25="","",(IF($B$3="On",IF(Data_Background!Z25=0,0,Data_Background!Z25-SMALL(Data_Background!$C25:$AZ25,COUNTIF(Data_Background!$C25:$AZ25,0)+1)),Data_Background!Z25)))</f>
        <v>14.328713139553667</v>
      </c>
      <c r="AA25" s="79">
        <f ca="1">IF(Data_Background!AA25="","",(IF($B$3="On",IF(Data_Background!AA25=0,0,Data_Background!AA25-SMALL(Data_Background!$C25:$AZ25,COUNTIF(Data_Background!$C25:$AZ25,0)+1)),Data_Background!AA25)))</f>
        <v>45.69971130655555</v>
      </c>
      <c r="AB25" s="79">
        <f ca="1">IF(Data_Background!AB25="","",(IF($B$3="On",IF(Data_Background!AB25=0,0,Data_Background!AB25-SMALL(Data_Background!$C25:$AZ25,COUNTIF(Data_Background!$C25:$AZ25,0)+1)),Data_Background!AB25)))</f>
        <v>102.7325780968963</v>
      </c>
      <c r="AC25" s="79">
        <f ca="1">IF(Data_Background!AC25="","",(IF($B$3="On",IF(Data_Background!AC25=0,0,Data_Background!AC25-SMALL(Data_Background!$C25:$AZ25,COUNTIF(Data_Background!$C25:$AZ25,0)+1)),Data_Background!AC25)))</f>
        <v>218.42516697328264</v>
      </c>
      <c r="AD25" s="79">
        <f ca="1">IF(Data_Background!AD25="","",(IF($B$3="On",IF(Data_Background!AD25=0,0,Data_Background!AD25-SMALL(Data_Background!$C25:$AZ25,COUNTIF(Data_Background!$C25:$AZ25,0)+1)),Data_Background!AD25)))</f>
        <v>422.69919395801253</v>
      </c>
      <c r="AE25" s="79">
        <f ca="1">IF(Data_Background!AE25="","",(IF($B$3="On",IF(Data_Background!AE25=0,0,Data_Background!AE25-SMALL(Data_Background!$C25:$AZ25,COUNTIF(Data_Background!$C25:$AZ25,0)+1)),Data_Background!AE25)))</f>
        <v>762.16293810425577</v>
      </c>
      <c r="AF25" s="79">
        <f ca="1">IF(Data_Background!AF25="","",(IF($B$3="On",IF(Data_Background!AF25=0,0,Data_Background!AF25-SMALL(Data_Background!$C25:$AZ25,COUNTIF(Data_Background!$C25:$AZ25,0)+1)),Data_Background!AF25)))</f>
        <v>1258.3203109050005</v>
      </c>
      <c r="AG25" s="79">
        <f ca="1">IF(Data_Background!AG25="","",(IF($B$3="On",IF(Data_Background!AG25=0,0,Data_Background!AG25-SMALL(Data_Background!$C25:$AZ25,COUNTIF(Data_Background!$C25:$AZ25,0)+1)),Data_Background!AG25)))</f>
        <v>1850.538123055192</v>
      </c>
      <c r="AH25" s="79">
        <f ca="1">IF(Data_Background!AH25="","",(IF($B$3="On",IF(Data_Background!AH25=0,0,Data_Background!AH25-SMALL(Data_Background!$C25:$AZ25,COUNTIF(Data_Background!$C25:$AZ25,0)+1)),Data_Background!AH25)))</f>
        <v>2441.6633282897519</v>
      </c>
      <c r="AI25" s="79">
        <f ca="1">IF(Data_Background!AI25="","",(IF($B$3="On",IF(Data_Background!AI25=0,0,Data_Background!AI25-SMALL(Data_Background!$C25:$AZ25,COUNTIF(Data_Background!$C25:$AZ25,0)+1)),Data_Background!AI25)))</f>
        <v>2925.7580568981289</v>
      </c>
      <c r="AJ25" s="79">
        <f ca="1">IF(Data_Background!AJ25="","",(IF($B$3="On",IF(Data_Background!AJ25=0,0,Data_Background!AJ25-SMALL(Data_Background!$C25:$AZ25,COUNTIF(Data_Background!$C25:$AZ25,0)+1)),Data_Background!AJ25)))</f>
        <v>3279.7490154744487</v>
      </c>
      <c r="AK25" s="79">
        <f ca="1">IF(Data_Background!AK25="","",(IF($B$3="On",IF(Data_Background!AK25=0,0,Data_Background!AK25-SMALL(Data_Background!$C25:$AZ25,COUNTIF(Data_Background!$C25:$AZ25,0)+1)),Data_Background!AK25)))</f>
        <v>3510.1755907753786</v>
      </c>
      <c r="AL25" s="79">
        <f ca="1">IF(Data_Background!AL25="","",(IF($B$3="On",IF(Data_Background!AL25=0,0,Data_Background!AL25-SMALL(Data_Background!$C25:$AZ25,COUNTIF(Data_Background!$C25:$AZ25,0)+1)),Data_Background!AL25)))</f>
        <v>3651.4136292457688</v>
      </c>
      <c r="AM25" s="79">
        <f ca="1">IF(Data_Background!AM25="","",(IF($B$3="On",IF(Data_Background!AM25=0,0,Data_Background!AM25-SMALL(Data_Background!$C25:$AZ25,COUNTIF(Data_Background!$C25:$AZ25,0)+1)),Data_Background!AM25)))</f>
        <v>3735.520608077125</v>
      </c>
      <c r="AN25" s="79">
        <f ca="1">IF(Data_Background!AN25="","",(IF($B$3="On",IF(Data_Background!AN25=0,0,Data_Background!AN25-SMALL(Data_Background!$C25:$AZ25,COUNTIF(Data_Background!$C25:$AZ25,0)+1)),Data_Background!AN25)))</f>
        <v>3789.6747731711653</v>
      </c>
      <c r="AO25" s="79">
        <f ca="1">IF(Data_Background!AO25="","",(IF($B$3="On",IF(Data_Background!AO25=0,0,Data_Background!AO25-SMALL(Data_Background!$C25:$AZ25,COUNTIF(Data_Background!$C25:$AZ25,0)+1)),Data_Background!AO25)))</f>
        <v>3826.6319272514725</v>
      </c>
      <c r="AP25" s="79">
        <f ca="1">IF(Data_Background!AP25="","",(IF($B$3="On",IF(Data_Background!AP25=0,0,Data_Background!AP25-SMALL(Data_Background!$C25:$AZ25,COUNTIF(Data_Background!$C25:$AZ25,0)+1)),Data_Background!AP25)))</f>
        <v>3843.6593114073053</v>
      </c>
      <c r="AQ25" s="79" t="str">
        <f>IF(Data_Background!AQ25="","",(IF($B$3="On",IF(Data_Background!AQ25=0,0,Data_Background!AQ25-SMALL(Data_Background!$C25:$AZ25,COUNTIF(Data_Background!$C25:$AZ25,0)+1)),Data_Background!AQ25)))</f>
        <v/>
      </c>
      <c r="AR25" s="79" t="str">
        <f>IF(Data_Background!AR25="","",(IF($B$3="On",IF(Data_Background!AR25=0,0,Data_Background!AR25-SMALL(Data_Background!$C25:$AZ25,COUNTIF(Data_Background!$C25:$AZ25,0)+1)),Data_Background!AR25)))</f>
        <v/>
      </c>
      <c r="AS25" s="79" t="str">
        <f>IF(Data_Background!AS25="","",(IF($B$3="On",IF(Data_Background!AS25=0,0,Data_Background!AS25-SMALL(Data_Background!$C25:$AZ25,COUNTIF(Data_Background!$C25:$AZ25,0)+1)),Data_Background!AS25)))</f>
        <v/>
      </c>
      <c r="AT25" s="79" t="str">
        <f>IF(Data_Background!AT25="","",(IF($B$3="On",IF(Data_Background!AT25=0,0,Data_Background!AT25-SMALL(Data_Background!$C25:$AZ25,COUNTIF(Data_Background!$C25:$AZ25,0)+1)),Data_Background!AT25)))</f>
        <v/>
      </c>
      <c r="AU25" s="79" t="str">
        <f>IF(Data_Background!AU25="","",(IF($B$3="On",IF(Data_Background!AU25=0,0,Data_Background!AU25-SMALL(Data_Background!$C25:$AZ25,COUNTIF(Data_Background!$C25:$AZ25,0)+1)),Data_Background!AU25)))</f>
        <v/>
      </c>
      <c r="AV25" s="79" t="str">
        <f>IF(Data_Background!AV25="","",(IF($B$3="On",IF(Data_Background!AV25=0,0,Data_Background!AV25-SMALL(Data_Background!$C25:$AZ25,COUNTIF(Data_Background!$C25:$AZ25,0)+1)),Data_Background!AV25)))</f>
        <v/>
      </c>
      <c r="AW25" s="79" t="str">
        <f>IF(Data_Background!AW25="","",(IF($B$3="On",IF(Data_Background!AW25=0,0,Data_Background!AW25-SMALL(Data_Background!$C25:$AZ25,COUNTIF(Data_Background!$C25:$AZ25,0)+1)),Data_Background!AW25)))</f>
        <v/>
      </c>
      <c r="AX25" s="79" t="str">
        <f>IF(Data_Background!AX25="","",(IF($B$3="On",IF(Data_Background!AX25=0,0,Data_Background!AX25-SMALL(Data_Background!$C25:$AZ25,COUNTIF(Data_Background!$C25:$AZ25,0)+1)),Data_Background!AX25)))</f>
        <v/>
      </c>
      <c r="AY25" s="79" t="str">
        <f>IF(Data_Background!AY25="","",(IF($B$3="On",IF(Data_Background!AY25=0,0,Data_Background!AY25-SMALL(Data_Background!$C25:$AZ25,COUNTIF(Data_Background!$C25:$AZ25,0)+1)),Data_Background!AY25)))</f>
        <v/>
      </c>
      <c r="AZ25" s="79" t="str">
        <f>IF(Data_Background!AZ25="","",(IF($B$3="On",IF(Data_Background!AZ25=0,0,Data_Background!AZ25-SMALL(Data_Background!$C25:$AZ25,COUNTIF(Data_Background!$C25:$AZ25,0)+1)),Data_Background!AZ25)))</f>
        <v/>
      </c>
      <c r="BA25" s="79"/>
      <c r="BB25" s="79"/>
      <c r="BC25" s="79"/>
      <c r="BD25" s="79"/>
      <c r="BE25" s="79"/>
      <c r="BF25" s="79"/>
      <c r="BG25" s="79"/>
      <c r="BH25" s="79"/>
      <c r="BI25" s="79"/>
      <c r="BJ25" s="79"/>
      <c r="BK25" s="79"/>
      <c r="BL25" s="79"/>
      <c r="BM25" s="79"/>
      <c r="BN25" s="79"/>
      <c r="BO25" s="79"/>
      <c r="BP25" s="79"/>
      <c r="BQ25" s="79"/>
      <c r="BR25" s="79"/>
      <c r="BS25" s="79"/>
      <c r="BT25" s="79"/>
      <c r="BU25" s="79"/>
      <c r="BV25" s="79"/>
      <c r="BW25" s="79"/>
      <c r="BX25" s="79"/>
      <c r="BY25" s="79"/>
      <c r="BZ25" s="79"/>
    </row>
    <row r="26" spans="1:78" x14ac:dyDescent="0.25">
      <c r="A26" s="79">
        <f ca="1">Data_Initial!A26</f>
        <v>1</v>
      </c>
      <c r="B26" s="79" t="str">
        <f ca="1">Data_Initial!B26</f>
        <v>G3</v>
      </c>
      <c r="C26" s="79">
        <f ca="1">IF(Data_Background!C26="","",(IF($B$3="On",IF(Data_Background!C26=0,0,Data_Background!C26-SMALL(Data_Background!$C26:$AZ26,COUNTIF(Data_Background!$C26:$AZ26,0)+1)),Data_Background!C26)))</f>
        <v>16.200834132505427</v>
      </c>
      <c r="D26" s="79">
        <f ca="1">IF(Data_Background!D26="","",(IF($B$3="On",IF(Data_Background!D26=0,0,Data_Background!D26-SMALL(Data_Background!$C26:$AZ26,COUNTIF(Data_Background!$C26:$AZ26,0)+1)),Data_Background!D26)))</f>
        <v>15.416574557334444</v>
      </c>
      <c r="E26" s="79">
        <f ca="1">IF(Data_Background!E26="","",(IF($B$3="On",IF(Data_Background!E26=0,0,Data_Background!E26-SMALL(Data_Background!$C26:$AZ26,COUNTIF(Data_Background!$C26:$AZ26,0)+1)),Data_Background!E26)))</f>
        <v>12.356860803971681</v>
      </c>
      <c r="F26" s="79">
        <f ca="1">IF(Data_Background!F26="","",(IF($B$3="On",IF(Data_Background!F26=0,0,Data_Background!F26-SMALL(Data_Background!$C26:$AZ26,COUNTIF(Data_Background!$C26:$AZ26,0)+1)),Data_Background!F26)))</f>
        <v>6.0074544879889853</v>
      </c>
      <c r="G26" s="79">
        <f ca="1">IF(Data_Background!G26="","",(IF($B$3="On",IF(Data_Background!G26=0,0,Data_Background!G26-SMALL(Data_Background!$C26:$AZ26,COUNTIF(Data_Background!$C26:$AZ26,0)+1)),Data_Background!G26)))</f>
        <v>0</v>
      </c>
      <c r="H26" s="79">
        <f ca="1">IF(Data_Background!H26="","",(IF($B$3="On",IF(Data_Background!H26=0,0,Data_Background!H26-SMALL(Data_Background!$C26:$AZ26,COUNTIF(Data_Background!$C26:$AZ26,0)+1)),Data_Background!H26)))</f>
        <v>0</v>
      </c>
      <c r="I26" s="79">
        <f ca="1">IF(Data_Background!I26="","",(IF($B$3="On",IF(Data_Background!I26=0,0,Data_Background!I26-SMALL(Data_Background!$C26:$AZ26,COUNTIF(Data_Background!$C26:$AZ26,0)+1)),Data_Background!I26)))</f>
        <v>0</v>
      </c>
      <c r="J26" s="79">
        <f ca="1">IF(Data_Background!J26="","",(IF($B$3="On",IF(Data_Background!J26=0,0,Data_Background!J26-SMALL(Data_Background!$C26:$AZ26,COUNTIF(Data_Background!$C26:$AZ26,0)+1)),Data_Background!J26)))</f>
        <v>0</v>
      </c>
      <c r="K26" s="79">
        <f ca="1">IF(Data_Background!K26="","",(IF($B$3="On",IF(Data_Background!K26=0,0,Data_Background!K26-SMALL(Data_Background!$C26:$AZ26,COUNTIF(Data_Background!$C26:$AZ26,0)+1)),Data_Background!K26)))</f>
        <v>0</v>
      </c>
      <c r="L26" s="79">
        <f ca="1">IF(Data_Background!L26="","",(IF($B$3="On",IF(Data_Background!L26=0,0,Data_Background!L26-SMALL(Data_Background!$C26:$AZ26,COUNTIF(Data_Background!$C26:$AZ26,0)+1)),Data_Background!L26)))</f>
        <v>0</v>
      </c>
      <c r="M26" s="79">
        <f ca="1">IF(Data_Background!M26="","",(IF($B$3="On",IF(Data_Background!M26=0,0,Data_Background!M26-SMALL(Data_Background!$C26:$AZ26,COUNTIF(Data_Background!$C26:$AZ26,0)+1)),Data_Background!M26)))</f>
        <v>0</v>
      </c>
      <c r="N26" s="79">
        <f ca="1">IF(Data_Background!N26="","",(IF($B$3="On",IF(Data_Background!N26=0,0,Data_Background!N26-SMALL(Data_Background!$C26:$AZ26,COUNTIF(Data_Background!$C26:$AZ26,0)+1)),Data_Background!N26)))</f>
        <v>0</v>
      </c>
      <c r="O26" s="79">
        <f ca="1">IF(Data_Background!O26="","",(IF($B$3="On",IF(Data_Background!O26=0,0,Data_Background!O26-SMALL(Data_Background!$C26:$AZ26,COUNTIF(Data_Background!$C26:$AZ26,0)+1)),Data_Background!O26)))</f>
        <v>0</v>
      </c>
      <c r="P26" s="79">
        <f ca="1">IF(Data_Background!P26="","",(IF($B$3="On",IF(Data_Background!P26=0,0,Data_Background!P26-SMALL(Data_Background!$C26:$AZ26,COUNTIF(Data_Background!$C26:$AZ26,0)+1)),Data_Background!P26)))</f>
        <v>0</v>
      </c>
      <c r="Q26" s="79">
        <f ca="1">IF(Data_Background!Q26="","",(IF($B$3="On",IF(Data_Background!Q26=0,0,Data_Background!Q26-SMALL(Data_Background!$C26:$AZ26,COUNTIF(Data_Background!$C26:$AZ26,0)+1)),Data_Background!Q26)))</f>
        <v>0</v>
      </c>
      <c r="R26" s="79">
        <f ca="1">IF(Data_Background!R26="","",(IF($B$3="On",IF(Data_Background!R26=0,0,Data_Background!R26-SMALL(Data_Background!$C26:$AZ26,COUNTIF(Data_Background!$C26:$AZ26,0)+1)),Data_Background!R26)))</f>
        <v>0</v>
      </c>
      <c r="S26" s="79">
        <f ca="1">IF(Data_Background!S26="","",(IF($B$3="On",IF(Data_Background!S26=0,0,Data_Background!S26-SMALL(Data_Background!$C26:$AZ26,COUNTIF(Data_Background!$C26:$AZ26,0)+1)),Data_Background!S26)))</f>
        <v>0</v>
      </c>
      <c r="T26" s="79">
        <f ca="1">IF(Data_Background!T26="","",(IF($B$3="On",IF(Data_Background!T26=0,0,Data_Background!T26-SMALL(Data_Background!$C26:$AZ26,COUNTIF(Data_Background!$C26:$AZ26,0)+1)),Data_Background!T26)))</f>
        <v>0</v>
      </c>
      <c r="U26" s="79">
        <f ca="1">IF(Data_Background!U26="","",(IF($B$3="On",IF(Data_Background!U26=0,0,Data_Background!U26-SMALL(Data_Background!$C26:$AZ26,COUNTIF(Data_Background!$C26:$AZ26,0)+1)),Data_Background!U26)))</f>
        <v>0</v>
      </c>
      <c r="V26" s="79">
        <f ca="1">IF(Data_Background!V26="","",(IF($B$3="On",IF(Data_Background!V26=0,0,Data_Background!V26-SMALL(Data_Background!$C26:$AZ26,COUNTIF(Data_Background!$C26:$AZ26,0)+1)),Data_Background!V26)))</f>
        <v>0</v>
      </c>
      <c r="W26" s="79">
        <f ca="1">IF(Data_Background!W26="","",(IF($B$3="On",IF(Data_Background!W26=0,0,Data_Background!W26-SMALL(Data_Background!$C26:$AZ26,COUNTIF(Data_Background!$C26:$AZ26,0)+1)),Data_Background!W26)))</f>
        <v>0</v>
      </c>
      <c r="X26" s="79">
        <f ca="1">IF(Data_Background!X26="","",(IF($B$3="On",IF(Data_Background!X26=0,0,Data_Background!X26-SMALL(Data_Background!$C26:$AZ26,COUNTIF(Data_Background!$C26:$AZ26,0)+1)),Data_Background!X26)))</f>
        <v>0</v>
      </c>
      <c r="Y26" s="79">
        <f ca="1">IF(Data_Background!Y26="","",(IF($B$3="On",IF(Data_Background!Y26=0,0,Data_Background!Y26-SMALL(Data_Background!$C26:$AZ26,COUNTIF(Data_Background!$C26:$AZ26,0)+1)),Data_Background!Y26)))</f>
        <v>6.3990344018483061</v>
      </c>
      <c r="Z26" s="79">
        <f ca="1">IF(Data_Background!Z26="","",(IF($B$3="On",IF(Data_Background!Z26=0,0,Data_Background!Z26-SMALL(Data_Background!$C26:$AZ26,COUNTIF(Data_Background!$C26:$AZ26,0)+1)),Data_Background!Z26)))</f>
        <v>24.234671995217038</v>
      </c>
      <c r="AA26" s="79">
        <f ca="1">IF(Data_Background!AA26="","",(IF($B$3="On",IF(Data_Background!AA26=0,0,Data_Background!AA26-SMALL(Data_Background!$C26:$AZ26,COUNTIF(Data_Background!$C26:$AZ26,0)+1)),Data_Background!AA26)))</f>
        <v>59.24811744171609</v>
      </c>
      <c r="AB26" s="79">
        <f ca="1">IF(Data_Background!AB26="","",(IF($B$3="On",IF(Data_Background!AB26=0,0,Data_Background!AB26-SMALL(Data_Background!$C26:$AZ26,COUNTIF(Data_Background!$C26:$AZ26,0)+1)),Data_Background!AB26)))</f>
        <v>123.57148000736679</v>
      </c>
      <c r="AC26" s="79">
        <f ca="1">IF(Data_Background!AC26="","",(IF($B$3="On",IF(Data_Background!AC26=0,0,Data_Background!AC26-SMALL(Data_Background!$C26:$AZ26,COUNTIF(Data_Background!$C26:$AZ26,0)+1)),Data_Background!AC26)))</f>
        <v>241.57929670142815</v>
      </c>
      <c r="AD26" s="79">
        <f ca="1">IF(Data_Background!AD26="","",(IF($B$3="On",IF(Data_Background!AD26=0,0,Data_Background!AD26-SMALL(Data_Background!$C26:$AZ26,COUNTIF(Data_Background!$C26:$AZ26,0)+1)),Data_Background!AD26)))</f>
        <v>449.37356796857676</v>
      </c>
      <c r="AE26" s="79">
        <f ca="1">IF(Data_Background!AE26="","",(IF($B$3="On",IF(Data_Background!AE26=0,0,Data_Background!AE26-SMALL(Data_Background!$C26:$AZ26,COUNTIF(Data_Background!$C26:$AZ26,0)+1)),Data_Background!AE26)))</f>
        <v>785.0899610709007</v>
      </c>
      <c r="AF26" s="79">
        <f ca="1">IF(Data_Background!AF26="","",(IF($B$3="On",IF(Data_Background!AF26=0,0,Data_Background!AF26-SMALL(Data_Background!$C26:$AZ26,COUNTIF(Data_Background!$C26:$AZ26,0)+1)),Data_Background!AF26)))</f>
        <v>1269.2273451665735</v>
      </c>
      <c r="AG26" s="79">
        <f ca="1">IF(Data_Background!AG26="","",(IF($B$3="On",IF(Data_Background!AG26=0,0,Data_Background!AG26-SMALL(Data_Background!$C26:$AZ26,COUNTIF(Data_Background!$C26:$AZ26,0)+1)),Data_Background!AG26)))</f>
        <v>1837.0268087024072</v>
      </c>
      <c r="AH26" s="79">
        <f ca="1">IF(Data_Background!AH26="","",(IF($B$3="On",IF(Data_Background!AH26=0,0,Data_Background!AH26-SMALL(Data_Background!$C26:$AZ26,COUNTIF(Data_Background!$C26:$AZ26,0)+1)),Data_Background!AH26)))</f>
        <v>2403.3584897935339</v>
      </c>
      <c r="AI26" s="79">
        <f ca="1">IF(Data_Background!AI26="","",(IF($B$3="On",IF(Data_Background!AI26=0,0,Data_Background!AI26-SMALL(Data_Background!$C26:$AZ26,COUNTIF(Data_Background!$C26:$AZ26,0)+1)),Data_Background!AI26)))</f>
        <v>2869.0417040835773</v>
      </c>
      <c r="AJ26" s="79">
        <f ca="1">IF(Data_Background!AJ26="","",(IF($B$3="On",IF(Data_Background!AJ26=0,0,Data_Background!AJ26-SMALL(Data_Background!$C26:$AZ26,COUNTIF(Data_Background!$C26:$AZ26,0)+1)),Data_Background!AJ26)))</f>
        <v>3211.2332223910976</v>
      </c>
      <c r="AK26" s="79">
        <f ca="1">IF(Data_Background!AK26="","",(IF($B$3="On",IF(Data_Background!AK26=0,0,Data_Background!AK26-SMALL(Data_Background!$C26:$AZ26,COUNTIF(Data_Background!$C26:$AZ26,0)+1)),Data_Background!AK26)))</f>
        <v>3433.2466521920005</v>
      </c>
      <c r="AL26" s="79">
        <f ca="1">IF(Data_Background!AL26="","",(IF($B$3="On",IF(Data_Background!AL26=0,0,Data_Background!AL26-SMALL(Data_Background!$C26:$AZ26,COUNTIF(Data_Background!$C26:$AZ26,0)+1)),Data_Background!AL26)))</f>
        <v>3569.6338783761644</v>
      </c>
      <c r="AM26" s="79">
        <f ca="1">IF(Data_Background!AM26="","",(IF($B$3="On",IF(Data_Background!AM26=0,0,Data_Background!AM26-SMALL(Data_Background!$C26:$AZ26,COUNTIF(Data_Background!$C26:$AZ26,0)+1)),Data_Background!AM26)))</f>
        <v>3651.6235283924439</v>
      </c>
      <c r="AN26" s="79">
        <f ca="1">IF(Data_Background!AN26="","",(IF($B$3="On",IF(Data_Background!AN26=0,0,Data_Background!AN26-SMALL(Data_Background!$C26:$AZ26,COUNTIF(Data_Background!$C26:$AZ26,0)+1)),Data_Background!AN26)))</f>
        <v>3702.7718047888206</v>
      </c>
      <c r="AO26" s="79">
        <f ca="1">IF(Data_Background!AO26="","",(IF($B$3="On",IF(Data_Background!AO26=0,0,Data_Background!AO26-SMALL(Data_Background!$C26:$AZ26,COUNTIF(Data_Background!$C26:$AZ26,0)+1)),Data_Background!AO26)))</f>
        <v>3735.9561324296969</v>
      </c>
      <c r="AP26" s="79">
        <f ca="1">IF(Data_Background!AP26="","",(IF($B$3="On",IF(Data_Background!AP26=0,0,Data_Background!AP26-SMALL(Data_Background!$C26:$AZ26,COUNTIF(Data_Background!$C26:$AZ26,0)+1)),Data_Background!AP26)))</f>
        <v>3749.7424120189407</v>
      </c>
      <c r="AQ26" s="79" t="str">
        <f>IF(Data_Background!AQ26="","",(IF($B$3="On",IF(Data_Background!AQ26=0,0,Data_Background!AQ26-SMALL(Data_Background!$C26:$AZ26,COUNTIF(Data_Background!$C26:$AZ26,0)+1)),Data_Background!AQ26)))</f>
        <v/>
      </c>
      <c r="AR26" s="79" t="str">
        <f>IF(Data_Background!AR26="","",(IF($B$3="On",IF(Data_Background!AR26=0,0,Data_Background!AR26-SMALL(Data_Background!$C26:$AZ26,COUNTIF(Data_Background!$C26:$AZ26,0)+1)),Data_Background!AR26)))</f>
        <v/>
      </c>
      <c r="AS26" s="79" t="str">
        <f>IF(Data_Background!AS26="","",(IF($B$3="On",IF(Data_Background!AS26=0,0,Data_Background!AS26-SMALL(Data_Background!$C26:$AZ26,COUNTIF(Data_Background!$C26:$AZ26,0)+1)),Data_Background!AS26)))</f>
        <v/>
      </c>
      <c r="AT26" s="79" t="str">
        <f>IF(Data_Background!AT26="","",(IF($B$3="On",IF(Data_Background!AT26=0,0,Data_Background!AT26-SMALL(Data_Background!$C26:$AZ26,COUNTIF(Data_Background!$C26:$AZ26,0)+1)),Data_Background!AT26)))</f>
        <v/>
      </c>
      <c r="AU26" s="79" t="str">
        <f>IF(Data_Background!AU26="","",(IF($B$3="On",IF(Data_Background!AU26=0,0,Data_Background!AU26-SMALL(Data_Background!$C26:$AZ26,COUNTIF(Data_Background!$C26:$AZ26,0)+1)),Data_Background!AU26)))</f>
        <v/>
      </c>
      <c r="AV26" s="79" t="str">
        <f>IF(Data_Background!AV26="","",(IF($B$3="On",IF(Data_Background!AV26=0,0,Data_Background!AV26-SMALL(Data_Background!$C26:$AZ26,COUNTIF(Data_Background!$C26:$AZ26,0)+1)),Data_Background!AV26)))</f>
        <v/>
      </c>
      <c r="AW26" s="79" t="str">
        <f>IF(Data_Background!AW26="","",(IF($B$3="On",IF(Data_Background!AW26=0,0,Data_Background!AW26-SMALL(Data_Background!$C26:$AZ26,COUNTIF(Data_Background!$C26:$AZ26,0)+1)),Data_Background!AW26)))</f>
        <v/>
      </c>
      <c r="AX26" s="79" t="str">
        <f>IF(Data_Background!AX26="","",(IF($B$3="On",IF(Data_Background!AX26=0,0,Data_Background!AX26-SMALL(Data_Background!$C26:$AZ26,COUNTIF(Data_Background!$C26:$AZ26,0)+1)),Data_Background!AX26)))</f>
        <v/>
      </c>
      <c r="AY26" s="79" t="str">
        <f>IF(Data_Background!AY26="","",(IF($B$3="On",IF(Data_Background!AY26=0,0,Data_Background!AY26-SMALL(Data_Background!$C26:$AZ26,COUNTIF(Data_Background!$C26:$AZ26,0)+1)),Data_Background!AY26)))</f>
        <v/>
      </c>
      <c r="AZ26" s="79" t="str">
        <f>IF(Data_Background!AZ26="","",(IF($B$3="On",IF(Data_Background!AZ26=0,0,Data_Background!AZ26-SMALL(Data_Background!$C26:$AZ26,COUNTIF(Data_Background!$C26:$AZ26,0)+1)),Data_Background!AZ26)))</f>
        <v/>
      </c>
      <c r="BA26" s="79"/>
      <c r="BB26" s="79"/>
      <c r="BC26" s="79"/>
      <c r="BD26" s="79"/>
      <c r="BE26" s="79"/>
      <c r="BF26" s="79"/>
      <c r="BG26" s="79"/>
      <c r="BH26" s="79"/>
      <c r="BI26" s="79"/>
      <c r="BJ26" s="79"/>
      <c r="BK26" s="79"/>
      <c r="BL26" s="79"/>
      <c r="BM26" s="79"/>
      <c r="BN26" s="79"/>
      <c r="BO26" s="79"/>
      <c r="BP26" s="79"/>
      <c r="BQ26" s="79"/>
      <c r="BR26" s="79"/>
      <c r="BS26" s="79"/>
      <c r="BT26" s="79"/>
      <c r="BU26" s="79"/>
      <c r="BV26" s="79"/>
      <c r="BW26" s="79"/>
      <c r="BX26" s="79"/>
      <c r="BY26" s="79"/>
      <c r="BZ26" s="79"/>
    </row>
    <row r="27" spans="1:78" x14ac:dyDescent="0.25">
      <c r="A27" s="79">
        <f ca="1">Data_Initial!A27</f>
        <v>1</v>
      </c>
      <c r="B27" s="79" t="str">
        <f ca="1">Data_Initial!B27</f>
        <v>H3</v>
      </c>
      <c r="C27" s="79">
        <f ca="1">IF(Data_Background!C27="","",(IF($B$3="On",IF(Data_Background!C27=0,0,Data_Background!C27-SMALL(Data_Background!$C27:$AZ27,COUNTIF(Data_Background!$C27:$AZ27,0)+1)),Data_Background!C27)))</f>
        <v>10.886232924686478</v>
      </c>
      <c r="D27" s="79">
        <f ca="1">IF(Data_Background!D27="","",(IF($B$3="On",IF(Data_Background!D27=0,0,Data_Background!D27-SMALL(Data_Background!$C27:$AZ27,COUNTIF(Data_Background!$C27:$AZ27,0)+1)),Data_Background!D27)))</f>
        <v>10.314411277928711</v>
      </c>
      <c r="E27" s="79">
        <f ca="1">IF(Data_Background!E27="","",(IF($B$3="On",IF(Data_Background!E27=0,0,Data_Background!E27-SMALL(Data_Background!$C27:$AZ27,COUNTIF(Data_Background!$C27:$AZ27,0)+1)),Data_Background!E27)))</f>
        <v>5.0597218485356121</v>
      </c>
      <c r="F27" s="79">
        <f ca="1">IF(Data_Background!F27="","",(IF($B$3="On",IF(Data_Background!F27=0,0,Data_Background!F27-SMALL(Data_Background!$C27:$AZ27,COUNTIF(Data_Background!$C27:$AZ27,0)+1)),Data_Background!F27)))</f>
        <v>2.327444209637175</v>
      </c>
      <c r="G27" s="79">
        <f ca="1">IF(Data_Background!G27="","",(IF($B$3="On",IF(Data_Background!G27=0,0,Data_Background!G27-SMALL(Data_Background!$C27:$AZ27,COUNTIF(Data_Background!$C27:$AZ27,0)+1)),Data_Background!G27)))</f>
        <v>0</v>
      </c>
      <c r="H27" s="79">
        <f ca="1">IF(Data_Background!H27="","",(IF($B$3="On",IF(Data_Background!H27=0,0,Data_Background!H27-SMALL(Data_Background!$C27:$AZ27,COUNTIF(Data_Background!$C27:$AZ27,0)+1)),Data_Background!H27)))</f>
        <v>0</v>
      </c>
      <c r="I27" s="79">
        <f ca="1">IF(Data_Background!I27="","",(IF($B$3="On",IF(Data_Background!I27=0,0,Data_Background!I27-SMALL(Data_Background!$C27:$AZ27,COUNTIF(Data_Background!$C27:$AZ27,0)+1)),Data_Background!I27)))</f>
        <v>0</v>
      </c>
      <c r="J27" s="79">
        <f ca="1">IF(Data_Background!J27="","",(IF($B$3="On",IF(Data_Background!J27=0,0,Data_Background!J27-SMALL(Data_Background!$C27:$AZ27,COUNTIF(Data_Background!$C27:$AZ27,0)+1)),Data_Background!J27)))</f>
        <v>0</v>
      </c>
      <c r="K27" s="79">
        <f ca="1">IF(Data_Background!K27="","",(IF($B$3="On",IF(Data_Background!K27=0,0,Data_Background!K27-SMALL(Data_Background!$C27:$AZ27,COUNTIF(Data_Background!$C27:$AZ27,0)+1)),Data_Background!K27)))</f>
        <v>0</v>
      </c>
      <c r="L27" s="79">
        <f ca="1">IF(Data_Background!L27="","",(IF($B$3="On",IF(Data_Background!L27=0,0,Data_Background!L27-SMALL(Data_Background!$C27:$AZ27,COUNTIF(Data_Background!$C27:$AZ27,0)+1)),Data_Background!L27)))</f>
        <v>0</v>
      </c>
      <c r="M27" s="79">
        <f ca="1">IF(Data_Background!M27="","",(IF($B$3="On",IF(Data_Background!M27=0,0,Data_Background!M27-SMALL(Data_Background!$C27:$AZ27,COUNTIF(Data_Background!$C27:$AZ27,0)+1)),Data_Background!M27)))</f>
        <v>0</v>
      </c>
      <c r="N27" s="79">
        <f ca="1">IF(Data_Background!N27="","",(IF($B$3="On",IF(Data_Background!N27=0,0,Data_Background!N27-SMALL(Data_Background!$C27:$AZ27,COUNTIF(Data_Background!$C27:$AZ27,0)+1)),Data_Background!N27)))</f>
        <v>0</v>
      </c>
      <c r="O27" s="79">
        <f ca="1">IF(Data_Background!O27="","",(IF($B$3="On",IF(Data_Background!O27=0,0,Data_Background!O27-SMALL(Data_Background!$C27:$AZ27,COUNTIF(Data_Background!$C27:$AZ27,0)+1)),Data_Background!O27)))</f>
        <v>0</v>
      </c>
      <c r="P27" s="79">
        <f ca="1">IF(Data_Background!P27="","",(IF($B$3="On",IF(Data_Background!P27=0,0,Data_Background!P27-SMALL(Data_Background!$C27:$AZ27,COUNTIF(Data_Background!$C27:$AZ27,0)+1)),Data_Background!P27)))</f>
        <v>0</v>
      </c>
      <c r="Q27" s="79">
        <f ca="1">IF(Data_Background!Q27="","",(IF($B$3="On",IF(Data_Background!Q27=0,0,Data_Background!Q27-SMALL(Data_Background!$C27:$AZ27,COUNTIF(Data_Background!$C27:$AZ27,0)+1)),Data_Background!Q27)))</f>
        <v>0</v>
      </c>
      <c r="R27" s="79">
        <f ca="1">IF(Data_Background!R27="","",(IF($B$3="On",IF(Data_Background!R27=0,0,Data_Background!R27-SMALL(Data_Background!$C27:$AZ27,COUNTIF(Data_Background!$C27:$AZ27,0)+1)),Data_Background!R27)))</f>
        <v>0</v>
      </c>
      <c r="S27" s="79">
        <f ca="1">IF(Data_Background!S27="","",(IF($B$3="On",IF(Data_Background!S27=0,0,Data_Background!S27-SMALL(Data_Background!$C27:$AZ27,COUNTIF(Data_Background!$C27:$AZ27,0)+1)),Data_Background!S27)))</f>
        <v>0</v>
      </c>
      <c r="T27" s="79">
        <f ca="1">IF(Data_Background!T27="","",(IF($B$3="On",IF(Data_Background!T27=0,0,Data_Background!T27-SMALL(Data_Background!$C27:$AZ27,COUNTIF(Data_Background!$C27:$AZ27,0)+1)),Data_Background!T27)))</f>
        <v>0</v>
      </c>
      <c r="U27" s="79">
        <f ca="1">IF(Data_Background!U27="","",(IF($B$3="On",IF(Data_Background!U27=0,0,Data_Background!U27-SMALL(Data_Background!$C27:$AZ27,COUNTIF(Data_Background!$C27:$AZ27,0)+1)),Data_Background!U27)))</f>
        <v>0</v>
      </c>
      <c r="V27" s="79">
        <f ca="1">IF(Data_Background!V27="","",(IF($B$3="On",IF(Data_Background!V27=0,0,Data_Background!V27-SMALL(Data_Background!$C27:$AZ27,COUNTIF(Data_Background!$C27:$AZ27,0)+1)),Data_Background!V27)))</f>
        <v>0</v>
      </c>
      <c r="W27" s="79">
        <f ca="1">IF(Data_Background!W27="","",(IF($B$3="On",IF(Data_Background!W27=0,0,Data_Background!W27-SMALL(Data_Background!$C27:$AZ27,COUNTIF(Data_Background!$C27:$AZ27,0)+1)),Data_Background!W27)))</f>
        <v>0</v>
      </c>
      <c r="X27" s="79">
        <f ca="1">IF(Data_Background!X27="","",(IF($B$3="On",IF(Data_Background!X27=0,0,Data_Background!X27-SMALL(Data_Background!$C27:$AZ27,COUNTIF(Data_Background!$C27:$AZ27,0)+1)),Data_Background!X27)))</f>
        <v>0</v>
      </c>
      <c r="Y27" s="79">
        <f ca="1">IF(Data_Background!Y27="","",(IF($B$3="On",IF(Data_Background!Y27=0,0,Data_Background!Y27-SMALL(Data_Background!$C27:$AZ27,COUNTIF(Data_Background!$C27:$AZ27,0)+1)),Data_Background!Y27)))</f>
        <v>8.5230001162600875</v>
      </c>
      <c r="Z27" s="79">
        <f ca="1">IF(Data_Background!Z27="","",(IF($B$3="On",IF(Data_Background!Z27=0,0,Data_Background!Z27-SMALL(Data_Background!$C27:$AZ27,COUNTIF(Data_Background!$C27:$AZ27,0)+1)),Data_Background!Z27)))</f>
        <v>22.163833096489412</v>
      </c>
      <c r="AA27" s="79">
        <f ca="1">IF(Data_Background!AA27="","",(IF($B$3="On",IF(Data_Background!AA27=0,0,Data_Background!AA27-SMALL(Data_Background!$C27:$AZ27,COUNTIF(Data_Background!$C27:$AZ27,0)+1)),Data_Background!AA27)))</f>
        <v>51.254243870568949</v>
      </c>
      <c r="AB27" s="79">
        <f ca="1">IF(Data_Background!AB27="","",(IF($B$3="On",IF(Data_Background!AB27=0,0,Data_Background!AB27-SMALL(Data_Background!$C27:$AZ27,COUNTIF(Data_Background!$C27:$AZ27,0)+1)),Data_Background!AB27)))</f>
        <v>105.50064477187273</v>
      </c>
      <c r="AC27" s="79">
        <f ca="1">IF(Data_Background!AC27="","",(IF($B$3="On",IF(Data_Background!AC27=0,0,Data_Background!AC27-SMALL(Data_Background!$C27:$AZ27,COUNTIF(Data_Background!$C27:$AZ27,0)+1)),Data_Background!AC27)))</f>
        <v>203.3871693660964</v>
      </c>
      <c r="AD27" s="79">
        <f ca="1">IF(Data_Background!AD27="","",(IF($B$3="On",IF(Data_Background!AD27=0,0,Data_Background!AD27-SMALL(Data_Background!$C27:$AZ27,COUNTIF(Data_Background!$C27:$AZ27,0)+1)),Data_Background!AD27)))</f>
        <v>370.61362069928964</v>
      </c>
      <c r="AE27" s="79">
        <f ca="1">IF(Data_Background!AE27="","",(IF($B$3="On",IF(Data_Background!AE27=0,0,Data_Background!AE27-SMALL(Data_Background!$C27:$AZ27,COUNTIF(Data_Background!$C27:$AZ27,0)+1)),Data_Background!AE27)))</f>
        <v>651.11908862429027</v>
      </c>
      <c r="AF27" s="79">
        <f ca="1">IF(Data_Background!AF27="","",(IF($B$3="On",IF(Data_Background!AF27=0,0,Data_Background!AF27-SMALL(Data_Background!$C27:$AZ27,COUNTIF(Data_Background!$C27:$AZ27,0)+1)),Data_Background!AF27)))</f>
        <v>1061.6821922112078</v>
      </c>
      <c r="AG27" s="79">
        <f ca="1">IF(Data_Background!AG27="","",(IF($B$3="On",IF(Data_Background!AG27=0,0,Data_Background!AG27-SMALL(Data_Background!$C27:$AZ27,COUNTIF(Data_Background!$C27:$AZ27,0)+1)),Data_Background!AG27)))</f>
        <v>1566.3943344162899</v>
      </c>
      <c r="AH27" s="79">
        <f ca="1">IF(Data_Background!AH27="","",(IF($B$3="On",IF(Data_Background!AH27=0,0,Data_Background!AH27-SMALL(Data_Background!$C27:$AZ27,COUNTIF(Data_Background!$C27:$AZ27,0)+1)),Data_Background!AH27)))</f>
        <v>2083.3598432766962</v>
      </c>
      <c r="AI27" s="79">
        <f ca="1">IF(Data_Background!AI27="","",(IF($B$3="On",IF(Data_Background!AI27=0,0,Data_Background!AI27-SMALL(Data_Background!$C27:$AZ27,COUNTIF(Data_Background!$C27:$AZ27,0)+1)),Data_Background!AI27)))</f>
        <v>2529.5941559962494</v>
      </c>
      <c r="AJ27" s="79">
        <f ca="1">IF(Data_Background!AJ27="","",(IF($B$3="On",IF(Data_Background!AJ27=0,0,Data_Background!AJ27-SMALL(Data_Background!$C27:$AZ27,COUNTIF(Data_Background!$C27:$AZ27,0)+1)),Data_Background!AJ27)))</f>
        <v>2863.7222519344027</v>
      </c>
      <c r="AK27" s="79">
        <f ca="1">IF(Data_Background!AK27="","",(IF($B$3="On",IF(Data_Background!AK27=0,0,Data_Background!AK27-SMALL(Data_Background!$C27:$AZ27,COUNTIF(Data_Background!$C27:$AZ27,0)+1)),Data_Background!AK27)))</f>
        <v>3086.6047245203431</v>
      </c>
      <c r="AL27" s="79">
        <f ca="1">IF(Data_Background!AL27="","",(IF($B$3="On",IF(Data_Background!AL27=0,0,Data_Background!AL27-SMALL(Data_Background!$C27:$AZ27,COUNTIF(Data_Background!$C27:$AZ27,0)+1)),Data_Background!AL27)))</f>
        <v>3223.7228054220163</v>
      </c>
      <c r="AM27" s="79">
        <f ca="1">IF(Data_Background!AM27="","",(IF($B$3="On",IF(Data_Background!AM27=0,0,Data_Background!AM27-SMALL(Data_Background!$C27:$AZ27,COUNTIF(Data_Background!$C27:$AZ27,0)+1)),Data_Background!AM27)))</f>
        <v>3305.1667683133492</v>
      </c>
      <c r="AN27" s="79">
        <f ca="1">IF(Data_Background!AN27="","",(IF($B$3="On",IF(Data_Background!AN27=0,0,Data_Background!AN27-SMALL(Data_Background!$C27:$AZ27,COUNTIF(Data_Background!$C27:$AZ27,0)+1)),Data_Background!AN27)))</f>
        <v>3351.8284463905293</v>
      </c>
      <c r="AO27" s="79">
        <f ca="1">IF(Data_Background!AO27="","",(IF($B$3="On",IF(Data_Background!AO27=0,0,Data_Background!AO27-SMALL(Data_Background!$C27:$AZ27,COUNTIF(Data_Background!$C27:$AZ27,0)+1)),Data_Background!AO27)))</f>
        <v>3380.4050041388159</v>
      </c>
      <c r="AP27" s="79">
        <f ca="1">IF(Data_Background!AP27="","",(IF($B$3="On",IF(Data_Background!AP27=0,0,Data_Background!AP27-SMALL(Data_Background!$C27:$AZ27,COUNTIF(Data_Background!$C27:$AZ27,0)+1)),Data_Background!AP27)))</f>
        <v>3391.3809408022325</v>
      </c>
      <c r="AQ27" s="79" t="str">
        <f>IF(Data_Background!AQ27="","",(IF($B$3="On",IF(Data_Background!AQ27=0,0,Data_Background!AQ27-SMALL(Data_Background!$C27:$AZ27,COUNTIF(Data_Background!$C27:$AZ27,0)+1)),Data_Background!AQ27)))</f>
        <v/>
      </c>
      <c r="AR27" s="79" t="str">
        <f>IF(Data_Background!AR27="","",(IF($B$3="On",IF(Data_Background!AR27=0,0,Data_Background!AR27-SMALL(Data_Background!$C27:$AZ27,COUNTIF(Data_Background!$C27:$AZ27,0)+1)),Data_Background!AR27)))</f>
        <v/>
      </c>
      <c r="AS27" s="79" t="str">
        <f>IF(Data_Background!AS27="","",(IF($B$3="On",IF(Data_Background!AS27=0,0,Data_Background!AS27-SMALL(Data_Background!$C27:$AZ27,COUNTIF(Data_Background!$C27:$AZ27,0)+1)),Data_Background!AS27)))</f>
        <v/>
      </c>
      <c r="AT27" s="79" t="str">
        <f>IF(Data_Background!AT27="","",(IF($B$3="On",IF(Data_Background!AT27=0,0,Data_Background!AT27-SMALL(Data_Background!$C27:$AZ27,COUNTIF(Data_Background!$C27:$AZ27,0)+1)),Data_Background!AT27)))</f>
        <v/>
      </c>
      <c r="AU27" s="79" t="str">
        <f>IF(Data_Background!AU27="","",(IF($B$3="On",IF(Data_Background!AU27=0,0,Data_Background!AU27-SMALL(Data_Background!$C27:$AZ27,COUNTIF(Data_Background!$C27:$AZ27,0)+1)),Data_Background!AU27)))</f>
        <v/>
      </c>
      <c r="AV27" s="79" t="str">
        <f>IF(Data_Background!AV27="","",(IF($B$3="On",IF(Data_Background!AV27=0,0,Data_Background!AV27-SMALL(Data_Background!$C27:$AZ27,COUNTIF(Data_Background!$C27:$AZ27,0)+1)),Data_Background!AV27)))</f>
        <v/>
      </c>
      <c r="AW27" s="79" t="str">
        <f>IF(Data_Background!AW27="","",(IF($B$3="On",IF(Data_Background!AW27=0,0,Data_Background!AW27-SMALL(Data_Background!$C27:$AZ27,COUNTIF(Data_Background!$C27:$AZ27,0)+1)),Data_Background!AW27)))</f>
        <v/>
      </c>
      <c r="AX27" s="79" t="str">
        <f>IF(Data_Background!AX27="","",(IF($B$3="On",IF(Data_Background!AX27=0,0,Data_Background!AX27-SMALL(Data_Background!$C27:$AZ27,COUNTIF(Data_Background!$C27:$AZ27,0)+1)),Data_Background!AX27)))</f>
        <v/>
      </c>
      <c r="AY27" s="79" t="str">
        <f>IF(Data_Background!AY27="","",(IF($B$3="On",IF(Data_Background!AY27=0,0,Data_Background!AY27-SMALL(Data_Background!$C27:$AZ27,COUNTIF(Data_Background!$C27:$AZ27,0)+1)),Data_Background!AY27)))</f>
        <v/>
      </c>
      <c r="AZ27" s="79" t="str">
        <f>IF(Data_Background!AZ27="","",(IF($B$3="On",IF(Data_Background!AZ27=0,0,Data_Background!AZ27-SMALL(Data_Background!$C27:$AZ27,COUNTIF(Data_Background!$C27:$AZ27,0)+1)),Data_Background!AZ27)))</f>
        <v/>
      </c>
      <c r="BA27" s="79"/>
      <c r="BB27" s="79"/>
      <c r="BC27" s="79"/>
      <c r="BD27" s="79"/>
      <c r="BE27" s="79"/>
      <c r="BF27" s="79"/>
      <c r="BG27" s="79"/>
      <c r="BH27" s="79"/>
      <c r="BI27" s="79"/>
      <c r="BJ27" s="79"/>
      <c r="BK27" s="79"/>
      <c r="BL27" s="79"/>
      <c r="BM27" s="79"/>
      <c r="BN27" s="79"/>
      <c r="BO27" s="79"/>
      <c r="BP27" s="79"/>
      <c r="BQ27" s="79"/>
      <c r="BR27" s="79"/>
      <c r="BS27" s="79"/>
      <c r="BT27" s="79"/>
      <c r="BU27" s="79"/>
      <c r="BV27" s="79"/>
      <c r="BW27" s="79"/>
      <c r="BX27" s="79"/>
      <c r="BY27" s="79"/>
      <c r="BZ27" s="79"/>
    </row>
    <row r="28" spans="1:78" x14ac:dyDescent="0.25">
      <c r="A28" s="79">
        <f ca="1">Data_Initial!A28</f>
        <v>1</v>
      </c>
      <c r="B28" s="79" t="str">
        <f ca="1">Data_Initial!B28</f>
        <v>A4</v>
      </c>
      <c r="C28" s="79">
        <f ca="1">IF(Data_Background!C28="","",(IF($B$3="On",IF(Data_Background!C28=0,0,Data_Background!C28-SMALL(Data_Background!$C28:$AZ28,COUNTIF(Data_Background!$C28:$AZ28,0)+1)),Data_Background!C28)))</f>
        <v>7.434987051016785</v>
      </c>
      <c r="D28" s="79">
        <f ca="1">IF(Data_Background!D28="","",(IF($B$3="On",IF(Data_Background!D28=0,0,Data_Background!D28-SMALL(Data_Background!$C28:$AZ28,COUNTIF(Data_Background!$C28:$AZ28,0)+1)),Data_Background!D28)))</f>
        <v>7.8240915643131022</v>
      </c>
      <c r="E28" s="79">
        <f ca="1">IF(Data_Background!E28="","",(IF($B$3="On",IF(Data_Background!E28=0,0,Data_Background!E28-SMALL(Data_Background!$C28:$AZ28,COUNTIF(Data_Background!$C28:$AZ28,0)+1)),Data_Background!E28)))</f>
        <v>11.224526734746197</v>
      </c>
      <c r="F28" s="79">
        <f ca="1">IF(Data_Background!F28="","",(IF($B$3="On",IF(Data_Background!F28=0,0,Data_Background!F28-SMALL(Data_Background!$C28:$AZ28,COUNTIF(Data_Background!$C28:$AZ28,0)+1)),Data_Background!F28)))</f>
        <v>3.6194548851205379</v>
      </c>
      <c r="G28" s="79">
        <f ca="1">IF(Data_Background!G28="","",(IF($B$3="On",IF(Data_Background!G28=0,0,Data_Background!G28-SMALL(Data_Background!$C28:$AZ28,COUNTIF(Data_Background!$C28:$AZ28,0)+1)),Data_Background!G28)))</f>
        <v>0</v>
      </c>
      <c r="H28" s="79">
        <f ca="1">IF(Data_Background!H28="","",(IF($B$3="On",IF(Data_Background!H28=0,0,Data_Background!H28-SMALL(Data_Background!$C28:$AZ28,COUNTIF(Data_Background!$C28:$AZ28,0)+1)),Data_Background!H28)))</f>
        <v>0</v>
      </c>
      <c r="I28" s="79">
        <f ca="1">IF(Data_Background!I28="","",(IF($B$3="On",IF(Data_Background!I28=0,0,Data_Background!I28-SMALL(Data_Background!$C28:$AZ28,COUNTIF(Data_Background!$C28:$AZ28,0)+1)),Data_Background!I28)))</f>
        <v>0</v>
      </c>
      <c r="J28" s="79">
        <f ca="1">IF(Data_Background!J28="","",(IF($B$3="On",IF(Data_Background!J28=0,0,Data_Background!J28-SMALL(Data_Background!$C28:$AZ28,COUNTIF(Data_Background!$C28:$AZ28,0)+1)),Data_Background!J28)))</f>
        <v>0</v>
      </c>
      <c r="K28" s="79">
        <f ca="1">IF(Data_Background!K28="","",(IF($B$3="On",IF(Data_Background!K28=0,0,Data_Background!K28-SMALL(Data_Background!$C28:$AZ28,COUNTIF(Data_Background!$C28:$AZ28,0)+1)),Data_Background!K28)))</f>
        <v>0</v>
      </c>
      <c r="L28" s="79">
        <f ca="1">IF(Data_Background!L28="","",(IF($B$3="On",IF(Data_Background!L28=0,0,Data_Background!L28-SMALL(Data_Background!$C28:$AZ28,COUNTIF(Data_Background!$C28:$AZ28,0)+1)),Data_Background!L28)))</f>
        <v>0</v>
      </c>
      <c r="M28" s="79">
        <f ca="1">IF(Data_Background!M28="","",(IF($B$3="On",IF(Data_Background!M28=0,0,Data_Background!M28-SMALL(Data_Background!$C28:$AZ28,COUNTIF(Data_Background!$C28:$AZ28,0)+1)),Data_Background!M28)))</f>
        <v>0</v>
      </c>
      <c r="N28" s="79">
        <f ca="1">IF(Data_Background!N28="","",(IF($B$3="On",IF(Data_Background!N28=0,0,Data_Background!N28-SMALL(Data_Background!$C28:$AZ28,COUNTIF(Data_Background!$C28:$AZ28,0)+1)),Data_Background!N28)))</f>
        <v>0</v>
      </c>
      <c r="O28" s="79">
        <f ca="1">IF(Data_Background!O28="","",(IF($B$3="On",IF(Data_Background!O28=0,0,Data_Background!O28-SMALL(Data_Background!$C28:$AZ28,COUNTIF(Data_Background!$C28:$AZ28,0)+1)),Data_Background!O28)))</f>
        <v>0</v>
      </c>
      <c r="P28" s="79">
        <f ca="1">IF(Data_Background!P28="","",(IF($B$3="On",IF(Data_Background!P28=0,0,Data_Background!P28-SMALL(Data_Background!$C28:$AZ28,COUNTIF(Data_Background!$C28:$AZ28,0)+1)),Data_Background!P28)))</f>
        <v>0</v>
      </c>
      <c r="Q28" s="79">
        <f ca="1">IF(Data_Background!Q28="","",(IF($B$3="On",IF(Data_Background!Q28=0,0,Data_Background!Q28-SMALL(Data_Background!$C28:$AZ28,COUNTIF(Data_Background!$C28:$AZ28,0)+1)),Data_Background!Q28)))</f>
        <v>0</v>
      </c>
      <c r="R28" s="79">
        <f ca="1">IF(Data_Background!R28="","",(IF($B$3="On",IF(Data_Background!R28=0,0,Data_Background!R28-SMALL(Data_Background!$C28:$AZ28,COUNTIF(Data_Background!$C28:$AZ28,0)+1)),Data_Background!R28)))</f>
        <v>0</v>
      </c>
      <c r="S28" s="79">
        <f ca="1">IF(Data_Background!S28="","",(IF($B$3="On",IF(Data_Background!S28=0,0,Data_Background!S28-SMALL(Data_Background!$C28:$AZ28,COUNTIF(Data_Background!$C28:$AZ28,0)+1)),Data_Background!S28)))</f>
        <v>0</v>
      </c>
      <c r="T28" s="79">
        <f ca="1">IF(Data_Background!T28="","",(IF($B$3="On",IF(Data_Background!T28=0,0,Data_Background!T28-SMALL(Data_Background!$C28:$AZ28,COUNTIF(Data_Background!$C28:$AZ28,0)+1)),Data_Background!T28)))</f>
        <v>0</v>
      </c>
      <c r="U28" s="79">
        <f ca="1">IF(Data_Background!U28="","",(IF($B$3="On",IF(Data_Background!U28=0,0,Data_Background!U28-SMALL(Data_Background!$C28:$AZ28,COUNTIF(Data_Background!$C28:$AZ28,0)+1)),Data_Background!U28)))</f>
        <v>0</v>
      </c>
      <c r="V28" s="79">
        <f ca="1">IF(Data_Background!V28="","",(IF($B$3="On",IF(Data_Background!V28=0,0,Data_Background!V28-SMALL(Data_Background!$C28:$AZ28,COUNTIF(Data_Background!$C28:$AZ28,0)+1)),Data_Background!V28)))</f>
        <v>0</v>
      </c>
      <c r="W28" s="79">
        <f ca="1">IF(Data_Background!W28="","",(IF($B$3="On",IF(Data_Background!W28=0,0,Data_Background!W28-SMALL(Data_Background!$C28:$AZ28,COUNTIF(Data_Background!$C28:$AZ28,0)+1)),Data_Background!W28)))</f>
        <v>11.011056933393951</v>
      </c>
      <c r="X28" s="79">
        <f ca="1">IF(Data_Background!X28="","",(IF($B$3="On",IF(Data_Background!X28=0,0,Data_Background!X28-SMALL(Data_Background!$C28:$AZ28,COUNTIF(Data_Background!$C28:$AZ28,0)+1)),Data_Background!X28)))</f>
        <v>38.135312494874164</v>
      </c>
      <c r="Y28" s="79">
        <f ca="1">IF(Data_Background!Y28="","",(IF($B$3="On",IF(Data_Background!Y28=0,0,Data_Background!Y28-SMALL(Data_Background!$C28:$AZ28,COUNTIF(Data_Background!$C28:$AZ28,0)+1)),Data_Background!Y28)))</f>
        <v>86.468735651207524</v>
      </c>
      <c r="Z28" s="79">
        <f ca="1">IF(Data_Background!Z28="","",(IF($B$3="On",IF(Data_Background!Z28=0,0,Data_Background!Z28-SMALL(Data_Background!$C28:$AZ28,COUNTIF(Data_Background!$C28:$AZ28,0)+1)),Data_Background!Z28)))</f>
        <v>162.6148329629539</v>
      </c>
      <c r="AA28" s="79">
        <f ca="1">IF(Data_Background!AA28="","",(IF($B$3="On",IF(Data_Background!AA28=0,0,Data_Background!AA28-SMALL(Data_Background!$C28:$AZ28,COUNTIF(Data_Background!$C28:$AZ28,0)+1)),Data_Background!AA28)))</f>
        <v>289.33146667607411</v>
      </c>
      <c r="AB28" s="79">
        <f ca="1">IF(Data_Background!AB28="","",(IF($B$3="On",IF(Data_Background!AB28=0,0,Data_Background!AB28-SMALL(Data_Background!$C28:$AZ28,COUNTIF(Data_Background!$C28:$AZ28,0)+1)),Data_Background!AB28)))</f>
        <v>483.64624853654777</v>
      </c>
      <c r="AC28" s="79">
        <f ca="1">IF(Data_Background!AC28="","",(IF($B$3="On",IF(Data_Background!AC28=0,0,Data_Background!AC28-SMALL(Data_Background!$C28:$AZ28,COUNTIF(Data_Background!$C28:$AZ28,0)+1)),Data_Background!AC28)))</f>
        <v>768.81071666403363</v>
      </c>
      <c r="AD28" s="79">
        <f ca="1">IF(Data_Background!AD28="","",(IF($B$3="On",IF(Data_Background!AD28=0,0,Data_Background!AD28-SMALL(Data_Background!$C28:$AZ28,COUNTIF(Data_Background!$C28:$AZ28,0)+1)),Data_Background!AD28)))</f>
        <v>1145.4593573121174</v>
      </c>
      <c r="AE28" s="79">
        <f ca="1">IF(Data_Background!AE28="","",(IF($B$3="On",IF(Data_Background!AE28=0,0,Data_Background!AE28-SMALL(Data_Background!$C28:$AZ28,COUNTIF(Data_Background!$C28:$AZ28,0)+1)),Data_Background!AE28)))</f>
        <v>1571.4594300012589</v>
      </c>
      <c r="AF28" s="79">
        <f ca="1">IF(Data_Background!AF28="","",(IF($B$3="On",IF(Data_Background!AF28=0,0,Data_Background!AF28-SMALL(Data_Background!$C28:$AZ28,COUNTIF(Data_Background!$C28:$AZ28,0)+1)),Data_Background!AF28)))</f>
        <v>1986.0182923151224</v>
      </c>
      <c r="AG28" s="79">
        <f ca="1">IF(Data_Background!AG28="","",(IF($B$3="On",IF(Data_Background!AG28=0,0,Data_Background!AG28-SMALL(Data_Background!$C28:$AZ28,COUNTIF(Data_Background!$C28:$AZ28,0)+1)),Data_Background!AG28)))</f>
        <v>2324.3047415151459</v>
      </c>
      <c r="AH28" s="79">
        <f ca="1">IF(Data_Background!AH28="","",(IF($B$3="On",IF(Data_Background!AH28=0,0,Data_Background!AH28-SMALL(Data_Background!$C28:$AZ28,COUNTIF(Data_Background!$C28:$AZ28,0)+1)),Data_Background!AH28)))</f>
        <v>2570.1404753349657</v>
      </c>
      <c r="AI28" s="79">
        <f ca="1">IF(Data_Background!AI28="","",(IF($B$3="On",IF(Data_Background!AI28=0,0,Data_Background!AI28-SMALL(Data_Background!$C28:$AZ28,COUNTIF(Data_Background!$C28:$AZ28,0)+1)),Data_Background!AI28)))</f>
        <v>2738.0559531611361</v>
      </c>
      <c r="AJ28" s="79">
        <f ca="1">IF(Data_Background!AJ28="","",(IF($B$3="On",IF(Data_Background!AJ28=0,0,Data_Background!AJ28-SMALL(Data_Background!$C28:$AZ28,COUNTIF(Data_Background!$C28:$AZ28,0)+1)),Data_Background!AJ28)))</f>
        <v>2859.9311357109223</v>
      </c>
      <c r="AK28" s="79">
        <f ca="1">IF(Data_Background!AK28="","",(IF($B$3="On",IF(Data_Background!AK28=0,0,Data_Background!AK28-SMALL(Data_Background!$C28:$AZ28,COUNTIF(Data_Background!$C28:$AZ28,0)+1)),Data_Background!AK28)))</f>
        <v>2961.3739517747717</v>
      </c>
      <c r="AL28" s="79">
        <f ca="1">IF(Data_Background!AL28="","",(IF($B$3="On",IF(Data_Background!AL28=0,0,Data_Background!AL28-SMALL(Data_Background!$C28:$AZ28,COUNTIF(Data_Background!$C28:$AZ28,0)+1)),Data_Background!AL28)))</f>
        <v>3046.876145328336</v>
      </c>
      <c r="AM28" s="79">
        <f ca="1">IF(Data_Background!AM28="","",(IF($B$3="On",IF(Data_Background!AM28=0,0,Data_Background!AM28-SMALL(Data_Background!$C28:$AZ28,COUNTIF(Data_Background!$C28:$AZ28,0)+1)),Data_Background!AM28)))</f>
        <v>3115.9132153363889</v>
      </c>
      <c r="AN28" s="79">
        <f ca="1">IF(Data_Background!AN28="","",(IF($B$3="On",IF(Data_Background!AN28=0,0,Data_Background!AN28-SMALL(Data_Background!$C28:$AZ28,COUNTIF(Data_Background!$C28:$AZ28,0)+1)),Data_Background!AN28)))</f>
        <v>3166.0102151377023</v>
      </c>
      <c r="AO28" s="79">
        <f ca="1">IF(Data_Background!AO28="","",(IF($B$3="On",IF(Data_Background!AO28=0,0,Data_Background!AO28-SMALL(Data_Background!$C28:$AZ28,COUNTIF(Data_Background!$C28:$AZ28,0)+1)),Data_Background!AO28)))</f>
        <v>3205.7751559893622</v>
      </c>
      <c r="AP28" s="79">
        <f ca="1">IF(Data_Background!AP28="","",(IF($B$3="On",IF(Data_Background!AP28=0,0,Data_Background!AP28-SMALL(Data_Background!$C28:$AZ28,COUNTIF(Data_Background!$C28:$AZ28,0)+1)),Data_Background!AP28)))</f>
        <v>3223.0539365979644</v>
      </c>
      <c r="AQ28" s="79" t="str">
        <f>IF(Data_Background!AQ28="","",(IF($B$3="On",IF(Data_Background!AQ28=0,0,Data_Background!AQ28-SMALL(Data_Background!$C28:$AZ28,COUNTIF(Data_Background!$C28:$AZ28,0)+1)),Data_Background!AQ28)))</f>
        <v/>
      </c>
      <c r="AR28" s="79" t="str">
        <f>IF(Data_Background!AR28="","",(IF($B$3="On",IF(Data_Background!AR28=0,0,Data_Background!AR28-SMALL(Data_Background!$C28:$AZ28,COUNTIF(Data_Background!$C28:$AZ28,0)+1)),Data_Background!AR28)))</f>
        <v/>
      </c>
      <c r="AS28" s="79" t="str">
        <f>IF(Data_Background!AS28="","",(IF($B$3="On",IF(Data_Background!AS28=0,0,Data_Background!AS28-SMALL(Data_Background!$C28:$AZ28,COUNTIF(Data_Background!$C28:$AZ28,0)+1)),Data_Background!AS28)))</f>
        <v/>
      </c>
      <c r="AT28" s="79" t="str">
        <f>IF(Data_Background!AT28="","",(IF($B$3="On",IF(Data_Background!AT28=0,0,Data_Background!AT28-SMALL(Data_Background!$C28:$AZ28,COUNTIF(Data_Background!$C28:$AZ28,0)+1)),Data_Background!AT28)))</f>
        <v/>
      </c>
      <c r="AU28" s="79" t="str">
        <f>IF(Data_Background!AU28="","",(IF($B$3="On",IF(Data_Background!AU28=0,0,Data_Background!AU28-SMALL(Data_Background!$C28:$AZ28,COUNTIF(Data_Background!$C28:$AZ28,0)+1)),Data_Background!AU28)))</f>
        <v/>
      </c>
      <c r="AV28" s="79" t="str">
        <f>IF(Data_Background!AV28="","",(IF($B$3="On",IF(Data_Background!AV28=0,0,Data_Background!AV28-SMALL(Data_Background!$C28:$AZ28,COUNTIF(Data_Background!$C28:$AZ28,0)+1)),Data_Background!AV28)))</f>
        <v/>
      </c>
      <c r="AW28" s="79" t="str">
        <f>IF(Data_Background!AW28="","",(IF($B$3="On",IF(Data_Background!AW28=0,0,Data_Background!AW28-SMALL(Data_Background!$C28:$AZ28,COUNTIF(Data_Background!$C28:$AZ28,0)+1)),Data_Background!AW28)))</f>
        <v/>
      </c>
      <c r="AX28" s="79" t="str">
        <f>IF(Data_Background!AX28="","",(IF($B$3="On",IF(Data_Background!AX28=0,0,Data_Background!AX28-SMALL(Data_Background!$C28:$AZ28,COUNTIF(Data_Background!$C28:$AZ28,0)+1)),Data_Background!AX28)))</f>
        <v/>
      </c>
      <c r="AY28" s="79" t="str">
        <f>IF(Data_Background!AY28="","",(IF($B$3="On",IF(Data_Background!AY28=0,0,Data_Background!AY28-SMALL(Data_Background!$C28:$AZ28,COUNTIF(Data_Background!$C28:$AZ28,0)+1)),Data_Background!AY28)))</f>
        <v/>
      </c>
      <c r="AZ28" s="79" t="str">
        <f>IF(Data_Background!AZ28="","",(IF($B$3="On",IF(Data_Background!AZ28=0,0,Data_Background!AZ28-SMALL(Data_Background!$C28:$AZ28,COUNTIF(Data_Background!$C28:$AZ28,0)+1)),Data_Background!AZ28)))</f>
        <v/>
      </c>
      <c r="BA28" s="79"/>
      <c r="BB28" s="79"/>
      <c r="BC28" s="79"/>
      <c r="BD28" s="79"/>
      <c r="BE28" s="79"/>
      <c r="BF28" s="79"/>
      <c r="BG28" s="79"/>
      <c r="BH28" s="79"/>
      <c r="BI28" s="79"/>
      <c r="BJ28" s="79"/>
      <c r="BK28" s="79"/>
      <c r="BL28" s="79"/>
      <c r="BM28" s="79"/>
      <c r="BN28" s="79"/>
      <c r="BO28" s="79"/>
      <c r="BP28" s="79"/>
      <c r="BQ28" s="79"/>
      <c r="BR28" s="79"/>
      <c r="BS28" s="79"/>
      <c r="BT28" s="79"/>
      <c r="BU28" s="79"/>
      <c r="BV28" s="79"/>
      <c r="BW28" s="79"/>
      <c r="BX28" s="79"/>
      <c r="BY28" s="79"/>
      <c r="BZ28" s="79"/>
    </row>
    <row r="29" spans="1:78" x14ac:dyDescent="0.25">
      <c r="A29" s="79">
        <f ca="1">Data_Initial!A29</f>
        <v>1</v>
      </c>
      <c r="B29" s="79" t="str">
        <f ca="1">Data_Initial!B29</f>
        <v>B4</v>
      </c>
      <c r="C29" s="79">
        <f ca="1">IF(Data_Background!C29="","",(IF($B$3="On",IF(Data_Background!C29=0,0,Data_Background!C29-SMALL(Data_Background!$C29:$AZ29,COUNTIF(Data_Background!$C29:$AZ29,0)+1)),Data_Background!C29)))</f>
        <v>3.757975306030088</v>
      </c>
      <c r="D29" s="79">
        <f ca="1">IF(Data_Background!D29="","",(IF($B$3="On",IF(Data_Background!D29=0,0,Data_Background!D29-SMALL(Data_Background!$C29:$AZ29,COUNTIF(Data_Background!$C29:$AZ29,0)+1)),Data_Background!D29)))</f>
        <v>6.9279773988920859</v>
      </c>
      <c r="E29" s="79">
        <f ca="1">IF(Data_Background!E29="","",(IF($B$3="On",IF(Data_Background!E29=0,0,Data_Background!E29-SMALL(Data_Background!$C29:$AZ29,COUNTIF(Data_Background!$C29:$AZ29,0)+1)),Data_Background!E29)))</f>
        <v>10.422123473972542</v>
      </c>
      <c r="F29" s="79">
        <f ca="1">IF(Data_Background!F29="","",(IF($B$3="On",IF(Data_Background!F29=0,0,Data_Background!F29-SMALL(Data_Background!$C29:$AZ29,COUNTIF(Data_Background!$C29:$AZ29,0)+1)),Data_Background!F29)))</f>
        <v>7.0430275604440062</v>
      </c>
      <c r="G29" s="79">
        <f ca="1">IF(Data_Background!G29="","",(IF($B$3="On",IF(Data_Background!G29=0,0,Data_Background!G29-SMALL(Data_Background!$C29:$AZ29,COUNTIF(Data_Background!$C29:$AZ29,0)+1)),Data_Background!G29)))</f>
        <v>4.072552571192471</v>
      </c>
      <c r="H29" s="79">
        <f ca="1">IF(Data_Background!H29="","",(IF($B$3="On",IF(Data_Background!H29=0,0,Data_Background!H29-SMALL(Data_Background!$C29:$AZ29,COUNTIF(Data_Background!$C29:$AZ29,0)+1)),Data_Background!H29)))</f>
        <v>2.0552339828949093</v>
      </c>
      <c r="I29" s="79">
        <f ca="1">IF(Data_Background!I29="","",(IF($B$3="On",IF(Data_Background!I29=0,0,Data_Background!I29-SMALL(Data_Background!$C29:$AZ29,COUNTIF(Data_Background!$C29:$AZ29,0)+1)),Data_Background!I29)))</f>
        <v>0</v>
      </c>
      <c r="J29" s="79">
        <f ca="1">IF(Data_Background!J29="","",(IF($B$3="On",IF(Data_Background!J29=0,0,Data_Background!J29-SMALL(Data_Background!$C29:$AZ29,COUNTIF(Data_Background!$C29:$AZ29,0)+1)),Data_Background!J29)))</f>
        <v>0</v>
      </c>
      <c r="K29" s="79">
        <f ca="1">IF(Data_Background!K29="","",(IF($B$3="On",IF(Data_Background!K29=0,0,Data_Background!K29-SMALL(Data_Background!$C29:$AZ29,COUNTIF(Data_Background!$C29:$AZ29,0)+1)),Data_Background!K29)))</f>
        <v>0</v>
      </c>
      <c r="L29" s="79">
        <f ca="1">IF(Data_Background!L29="","",(IF($B$3="On",IF(Data_Background!L29=0,0,Data_Background!L29-SMALL(Data_Background!$C29:$AZ29,COUNTIF(Data_Background!$C29:$AZ29,0)+1)),Data_Background!L29)))</f>
        <v>0</v>
      </c>
      <c r="M29" s="79">
        <f ca="1">IF(Data_Background!M29="","",(IF($B$3="On",IF(Data_Background!M29=0,0,Data_Background!M29-SMALL(Data_Background!$C29:$AZ29,COUNTIF(Data_Background!$C29:$AZ29,0)+1)),Data_Background!M29)))</f>
        <v>0</v>
      </c>
      <c r="N29" s="79">
        <f ca="1">IF(Data_Background!N29="","",(IF($B$3="On",IF(Data_Background!N29=0,0,Data_Background!N29-SMALL(Data_Background!$C29:$AZ29,COUNTIF(Data_Background!$C29:$AZ29,0)+1)),Data_Background!N29)))</f>
        <v>0</v>
      </c>
      <c r="O29" s="79">
        <f ca="1">IF(Data_Background!O29="","",(IF($B$3="On",IF(Data_Background!O29=0,0,Data_Background!O29-SMALL(Data_Background!$C29:$AZ29,COUNTIF(Data_Background!$C29:$AZ29,0)+1)),Data_Background!O29)))</f>
        <v>0</v>
      </c>
      <c r="P29" s="79">
        <f ca="1">IF(Data_Background!P29="","",(IF($B$3="On",IF(Data_Background!P29=0,0,Data_Background!P29-SMALL(Data_Background!$C29:$AZ29,COUNTIF(Data_Background!$C29:$AZ29,0)+1)),Data_Background!P29)))</f>
        <v>0</v>
      </c>
      <c r="Q29" s="79">
        <f ca="1">IF(Data_Background!Q29="","",(IF($B$3="On",IF(Data_Background!Q29=0,0,Data_Background!Q29-SMALL(Data_Background!$C29:$AZ29,COUNTIF(Data_Background!$C29:$AZ29,0)+1)),Data_Background!Q29)))</f>
        <v>0</v>
      </c>
      <c r="R29" s="79">
        <f ca="1">IF(Data_Background!R29="","",(IF($B$3="On",IF(Data_Background!R29=0,0,Data_Background!R29-SMALL(Data_Background!$C29:$AZ29,COUNTIF(Data_Background!$C29:$AZ29,0)+1)),Data_Background!R29)))</f>
        <v>0</v>
      </c>
      <c r="S29" s="79">
        <f ca="1">IF(Data_Background!S29="","",(IF($B$3="On",IF(Data_Background!S29=0,0,Data_Background!S29-SMALL(Data_Background!$C29:$AZ29,COUNTIF(Data_Background!$C29:$AZ29,0)+1)),Data_Background!S29)))</f>
        <v>0</v>
      </c>
      <c r="T29" s="79">
        <f ca="1">IF(Data_Background!T29="","",(IF($B$3="On",IF(Data_Background!T29=0,0,Data_Background!T29-SMALL(Data_Background!$C29:$AZ29,COUNTIF(Data_Background!$C29:$AZ29,0)+1)),Data_Background!T29)))</f>
        <v>0</v>
      </c>
      <c r="U29" s="79">
        <f ca="1">IF(Data_Background!U29="","",(IF($B$3="On",IF(Data_Background!U29=0,0,Data_Background!U29-SMALL(Data_Background!$C29:$AZ29,COUNTIF(Data_Background!$C29:$AZ29,0)+1)),Data_Background!U29)))</f>
        <v>0</v>
      </c>
      <c r="V29" s="79">
        <f ca="1">IF(Data_Background!V29="","",(IF($B$3="On",IF(Data_Background!V29=0,0,Data_Background!V29-SMALL(Data_Background!$C29:$AZ29,COUNTIF(Data_Background!$C29:$AZ29,0)+1)),Data_Background!V29)))</f>
        <v>0.78805148993342655</v>
      </c>
      <c r="W29" s="79">
        <f ca="1">IF(Data_Background!W29="","",(IF($B$3="On",IF(Data_Background!W29=0,0,Data_Background!W29-SMALL(Data_Background!$C29:$AZ29,COUNTIF(Data_Background!$C29:$AZ29,0)+1)),Data_Background!W29)))</f>
        <v>17.364319693665966</v>
      </c>
      <c r="X29" s="79">
        <f ca="1">IF(Data_Background!X29="","",(IF($B$3="On",IF(Data_Background!X29=0,0,Data_Background!X29-SMALL(Data_Background!$C29:$AZ29,COUNTIF(Data_Background!$C29:$AZ29,0)+1)),Data_Background!X29)))</f>
        <v>49.436527913453745</v>
      </c>
      <c r="Y29" s="79">
        <f ca="1">IF(Data_Background!Y29="","",(IF($B$3="On",IF(Data_Background!Y29=0,0,Data_Background!Y29-SMALL(Data_Background!$C29:$AZ29,COUNTIF(Data_Background!$C29:$AZ29,0)+1)),Data_Background!Y29)))</f>
        <v>100.71464023382876</v>
      </c>
      <c r="Z29" s="79">
        <f ca="1">IF(Data_Background!Z29="","",(IF($B$3="On",IF(Data_Background!Z29=0,0,Data_Background!Z29-SMALL(Data_Background!$C29:$AZ29,COUNTIF(Data_Background!$C29:$AZ29,0)+1)),Data_Background!Z29)))</f>
        <v>192.48661463268922</v>
      </c>
      <c r="AA29" s="79">
        <f ca="1">IF(Data_Background!AA29="","",(IF($B$3="On",IF(Data_Background!AA29=0,0,Data_Background!AA29-SMALL(Data_Background!$C29:$AZ29,COUNTIF(Data_Background!$C29:$AZ29,0)+1)),Data_Background!AA29)))</f>
        <v>334.06815360893091</v>
      </c>
      <c r="AB29" s="79">
        <f ca="1">IF(Data_Background!AB29="","",(IF($B$3="On",IF(Data_Background!AB29=0,0,Data_Background!AB29-SMALL(Data_Background!$C29:$AZ29,COUNTIF(Data_Background!$C29:$AZ29,0)+1)),Data_Background!AB29)))</f>
        <v>555.01775014051418</v>
      </c>
      <c r="AC29" s="79">
        <f ca="1">IF(Data_Background!AC29="","",(IF($B$3="On",IF(Data_Background!AC29=0,0,Data_Background!AC29-SMALL(Data_Background!$C29:$AZ29,COUNTIF(Data_Background!$C29:$AZ29,0)+1)),Data_Background!AC29)))</f>
        <v>870.90079635188908</v>
      </c>
      <c r="AD29" s="79">
        <f ca="1">IF(Data_Background!AD29="","",(IF($B$3="On",IF(Data_Background!AD29=0,0,Data_Background!AD29-SMALL(Data_Background!$C29:$AZ29,COUNTIF(Data_Background!$C29:$AZ29,0)+1)),Data_Background!AD29)))</f>
        <v>1284.9597958980016</v>
      </c>
      <c r="AE29" s="79">
        <f ca="1">IF(Data_Background!AE29="","",(IF($B$3="On",IF(Data_Background!AE29=0,0,Data_Background!AE29-SMALL(Data_Background!$C29:$AZ29,COUNTIF(Data_Background!$C29:$AZ29,0)+1)),Data_Background!AE29)))</f>
        <v>1749.7386753514563</v>
      </c>
      <c r="AF29" s="79">
        <f ca="1">IF(Data_Background!AF29="","",(IF($B$3="On",IF(Data_Background!AF29=0,0,Data_Background!AF29-SMALL(Data_Background!$C29:$AZ29,COUNTIF(Data_Background!$C29:$AZ29,0)+1)),Data_Background!AF29)))</f>
        <v>2196.5086303658827</v>
      </c>
      <c r="AG29" s="79">
        <f ca="1">IF(Data_Background!AG29="","",(IF($B$3="On",IF(Data_Background!AG29=0,0,Data_Background!AG29-SMALL(Data_Background!$C29:$AZ29,COUNTIF(Data_Background!$C29:$AZ29,0)+1)),Data_Background!AG29)))</f>
        <v>2558.9922190378829</v>
      </c>
      <c r="AH29" s="79">
        <f ca="1">IF(Data_Background!AH29="","",(IF($B$3="On",IF(Data_Background!AH29=0,0,Data_Background!AH29-SMALL(Data_Background!$C29:$AZ29,COUNTIF(Data_Background!$C29:$AZ29,0)+1)),Data_Background!AH29)))</f>
        <v>2821.0953398529259</v>
      </c>
      <c r="AI29" s="79">
        <f ca="1">IF(Data_Background!AI29="","",(IF($B$3="On",IF(Data_Background!AI29=0,0,Data_Background!AI29-SMALL(Data_Background!$C29:$AZ29,COUNTIF(Data_Background!$C29:$AZ29,0)+1)),Data_Background!AI29)))</f>
        <v>2994.8039389911628</v>
      </c>
      <c r="AJ29" s="79">
        <f ca="1">IF(Data_Background!AJ29="","",(IF($B$3="On",IF(Data_Background!AJ29=0,0,Data_Background!AJ29-SMALL(Data_Background!$C29:$AZ29,COUNTIF(Data_Background!$C29:$AZ29,0)+1)),Data_Background!AJ29)))</f>
        <v>3120.945615807816</v>
      </c>
      <c r="AK29" s="79">
        <f ca="1">IF(Data_Background!AK29="","",(IF($B$3="On",IF(Data_Background!AK29=0,0,Data_Background!AK29-SMALL(Data_Background!$C29:$AZ29,COUNTIF(Data_Background!$C29:$AZ29,0)+1)),Data_Background!AK29)))</f>
        <v>3220.7599053410258</v>
      </c>
      <c r="AL29" s="79">
        <f ca="1">IF(Data_Background!AL29="","",(IF($B$3="On",IF(Data_Background!AL29=0,0,Data_Background!AL29-SMALL(Data_Background!$C29:$AZ29,COUNTIF(Data_Background!$C29:$AZ29,0)+1)),Data_Background!AL29)))</f>
        <v>3308.3286549254594</v>
      </c>
      <c r="AM29" s="79">
        <f ca="1">IF(Data_Background!AM29="","",(IF($B$3="On",IF(Data_Background!AM29=0,0,Data_Background!AM29-SMALL(Data_Background!$C29:$AZ29,COUNTIF(Data_Background!$C29:$AZ29,0)+1)),Data_Background!AM29)))</f>
        <v>3379.360549342066</v>
      </c>
      <c r="AN29" s="79">
        <f ca="1">IF(Data_Background!AN29="","",(IF($B$3="On",IF(Data_Background!AN29=0,0,Data_Background!AN29-SMALL(Data_Background!$C29:$AZ29,COUNTIF(Data_Background!$C29:$AZ29,0)+1)),Data_Background!AN29)))</f>
        <v>3437.3670290314658</v>
      </c>
      <c r="AO29" s="79">
        <f ca="1">IF(Data_Background!AO29="","",(IF($B$3="On",IF(Data_Background!AO29=0,0,Data_Background!AO29-SMALL(Data_Background!$C29:$AZ29,COUNTIF(Data_Background!$C29:$AZ29,0)+1)),Data_Background!AO29)))</f>
        <v>3481.2759625329659</v>
      </c>
      <c r="AP29" s="79">
        <f ca="1">IF(Data_Background!AP29="","",(IF($B$3="On",IF(Data_Background!AP29=0,0,Data_Background!AP29-SMALL(Data_Background!$C29:$AZ29,COUNTIF(Data_Background!$C29:$AZ29,0)+1)),Data_Background!AP29)))</f>
        <v>3501.339816802903</v>
      </c>
      <c r="AQ29" s="79" t="str">
        <f>IF(Data_Background!AQ29="","",(IF($B$3="On",IF(Data_Background!AQ29=0,0,Data_Background!AQ29-SMALL(Data_Background!$C29:$AZ29,COUNTIF(Data_Background!$C29:$AZ29,0)+1)),Data_Background!AQ29)))</f>
        <v/>
      </c>
      <c r="AR29" s="79" t="str">
        <f>IF(Data_Background!AR29="","",(IF($B$3="On",IF(Data_Background!AR29=0,0,Data_Background!AR29-SMALL(Data_Background!$C29:$AZ29,COUNTIF(Data_Background!$C29:$AZ29,0)+1)),Data_Background!AR29)))</f>
        <v/>
      </c>
      <c r="AS29" s="79" t="str">
        <f>IF(Data_Background!AS29="","",(IF($B$3="On",IF(Data_Background!AS29=0,0,Data_Background!AS29-SMALL(Data_Background!$C29:$AZ29,COUNTIF(Data_Background!$C29:$AZ29,0)+1)),Data_Background!AS29)))</f>
        <v/>
      </c>
      <c r="AT29" s="79" t="str">
        <f>IF(Data_Background!AT29="","",(IF($B$3="On",IF(Data_Background!AT29=0,0,Data_Background!AT29-SMALL(Data_Background!$C29:$AZ29,COUNTIF(Data_Background!$C29:$AZ29,0)+1)),Data_Background!AT29)))</f>
        <v/>
      </c>
      <c r="AU29" s="79" t="str">
        <f>IF(Data_Background!AU29="","",(IF($B$3="On",IF(Data_Background!AU29=0,0,Data_Background!AU29-SMALL(Data_Background!$C29:$AZ29,COUNTIF(Data_Background!$C29:$AZ29,0)+1)),Data_Background!AU29)))</f>
        <v/>
      </c>
      <c r="AV29" s="79" t="str">
        <f>IF(Data_Background!AV29="","",(IF($B$3="On",IF(Data_Background!AV29=0,0,Data_Background!AV29-SMALL(Data_Background!$C29:$AZ29,COUNTIF(Data_Background!$C29:$AZ29,0)+1)),Data_Background!AV29)))</f>
        <v/>
      </c>
      <c r="AW29" s="79" t="str">
        <f>IF(Data_Background!AW29="","",(IF($B$3="On",IF(Data_Background!AW29=0,0,Data_Background!AW29-SMALL(Data_Background!$C29:$AZ29,COUNTIF(Data_Background!$C29:$AZ29,0)+1)),Data_Background!AW29)))</f>
        <v/>
      </c>
      <c r="AX29" s="79" t="str">
        <f>IF(Data_Background!AX29="","",(IF($B$3="On",IF(Data_Background!AX29=0,0,Data_Background!AX29-SMALL(Data_Background!$C29:$AZ29,COUNTIF(Data_Background!$C29:$AZ29,0)+1)),Data_Background!AX29)))</f>
        <v/>
      </c>
      <c r="AY29" s="79" t="str">
        <f>IF(Data_Background!AY29="","",(IF($B$3="On",IF(Data_Background!AY29=0,0,Data_Background!AY29-SMALL(Data_Background!$C29:$AZ29,COUNTIF(Data_Background!$C29:$AZ29,0)+1)),Data_Background!AY29)))</f>
        <v/>
      </c>
      <c r="AZ29" s="79" t="str">
        <f>IF(Data_Background!AZ29="","",(IF($B$3="On",IF(Data_Background!AZ29=0,0,Data_Background!AZ29-SMALL(Data_Background!$C29:$AZ29,COUNTIF(Data_Background!$C29:$AZ29,0)+1)),Data_Background!AZ29)))</f>
        <v/>
      </c>
      <c r="BA29" s="79"/>
      <c r="BB29" s="79"/>
      <c r="BC29" s="79"/>
      <c r="BD29" s="79"/>
      <c r="BE29" s="79"/>
      <c r="BF29" s="79"/>
      <c r="BG29" s="79"/>
      <c r="BH29" s="79"/>
      <c r="BI29" s="79"/>
      <c r="BJ29" s="79"/>
      <c r="BK29" s="79"/>
      <c r="BL29" s="79"/>
      <c r="BM29" s="79"/>
      <c r="BN29" s="79"/>
      <c r="BO29" s="79"/>
      <c r="BP29" s="79"/>
      <c r="BQ29" s="79"/>
      <c r="BR29" s="79"/>
      <c r="BS29" s="79"/>
      <c r="BT29" s="79"/>
      <c r="BU29" s="79"/>
      <c r="BV29" s="79"/>
      <c r="BW29" s="79"/>
      <c r="BX29" s="79"/>
      <c r="BY29" s="79"/>
      <c r="BZ29" s="79"/>
    </row>
    <row r="30" spans="1:78" x14ac:dyDescent="0.25">
      <c r="A30" s="79">
        <f ca="1">Data_Initial!A30</f>
        <v>1</v>
      </c>
      <c r="B30" s="79" t="str">
        <f ca="1">Data_Initial!B30</f>
        <v>C4</v>
      </c>
      <c r="C30" s="79">
        <f ca="1">IF(Data_Background!C30="","",(IF($B$3="On",IF(Data_Background!C30=0,0,Data_Background!C30-SMALL(Data_Background!$C30:$AZ30,COUNTIF(Data_Background!$C30:$AZ30,0)+1)),Data_Background!C30)))</f>
        <v>2.7889931598084079</v>
      </c>
      <c r="D30" s="79">
        <f ca="1">IF(Data_Background!D30="","",(IF($B$3="On",IF(Data_Background!D30=0,0,Data_Background!D30-SMALL(Data_Background!$C30:$AZ30,COUNTIF(Data_Background!$C30:$AZ30,0)+1)),Data_Background!D30)))</f>
        <v>3.9768071251337367</v>
      </c>
      <c r="E30" s="79">
        <f ca="1">IF(Data_Background!E30="","",(IF($B$3="On",IF(Data_Background!E30=0,0,Data_Background!E30-SMALL(Data_Background!$C30:$AZ30,COUNTIF(Data_Background!$C30:$AZ30,0)+1)),Data_Background!E30)))</f>
        <v>4.7133215032611808</v>
      </c>
      <c r="F30" s="79">
        <f ca="1">IF(Data_Background!F30="","",(IF($B$3="On",IF(Data_Background!F30=0,0,Data_Background!F30-SMALL(Data_Background!$C30:$AZ30,COUNTIF(Data_Background!$C30:$AZ30,0)+1)),Data_Background!F30)))</f>
        <v>4.5826294899979896</v>
      </c>
      <c r="G30" s="79">
        <f ca="1">IF(Data_Background!G30="","",(IF($B$3="On",IF(Data_Background!G30=0,0,Data_Background!G30-SMALL(Data_Background!$C30:$AZ30,COUNTIF(Data_Background!$C30:$AZ30,0)+1)),Data_Background!G30)))</f>
        <v>2.8167484080730194</v>
      </c>
      <c r="H30" s="79">
        <f ca="1">IF(Data_Background!H30="","",(IF($B$3="On",IF(Data_Background!H30=0,0,Data_Background!H30-SMALL(Data_Background!$C30:$AZ30,COUNTIF(Data_Background!$C30:$AZ30,0)+1)),Data_Background!H30)))</f>
        <v>2.1765673660036766</v>
      </c>
      <c r="I30" s="79">
        <f ca="1">IF(Data_Background!I30="","",(IF($B$3="On",IF(Data_Background!I30=0,0,Data_Background!I30-SMALL(Data_Background!$C30:$AZ30,COUNTIF(Data_Background!$C30:$AZ30,0)+1)),Data_Background!I30)))</f>
        <v>0.27157896673041959</v>
      </c>
      <c r="J30" s="79">
        <f ca="1">IF(Data_Background!J30="","",(IF($B$3="On",IF(Data_Background!J30=0,0,Data_Background!J30-SMALL(Data_Background!$C30:$AZ30,COUNTIF(Data_Background!$C30:$AZ30,0)+1)),Data_Background!J30)))</f>
        <v>0</v>
      </c>
      <c r="K30" s="79">
        <f ca="1">IF(Data_Background!K30="","",(IF($B$3="On",IF(Data_Background!K30=0,0,Data_Background!K30-SMALL(Data_Background!$C30:$AZ30,COUNTIF(Data_Background!$C30:$AZ30,0)+1)),Data_Background!K30)))</f>
        <v>0</v>
      </c>
      <c r="L30" s="79">
        <f ca="1">IF(Data_Background!L30="","",(IF($B$3="On",IF(Data_Background!L30=0,0,Data_Background!L30-SMALL(Data_Background!$C30:$AZ30,COUNTIF(Data_Background!$C30:$AZ30,0)+1)),Data_Background!L30)))</f>
        <v>0</v>
      </c>
      <c r="M30" s="79">
        <f ca="1">IF(Data_Background!M30="","",(IF($B$3="On",IF(Data_Background!M30=0,0,Data_Background!M30-SMALL(Data_Background!$C30:$AZ30,COUNTIF(Data_Background!$C30:$AZ30,0)+1)),Data_Background!M30)))</f>
        <v>0</v>
      </c>
      <c r="N30" s="79">
        <f ca="1">IF(Data_Background!N30="","",(IF($B$3="On",IF(Data_Background!N30=0,0,Data_Background!N30-SMALL(Data_Background!$C30:$AZ30,COUNTIF(Data_Background!$C30:$AZ30,0)+1)),Data_Background!N30)))</f>
        <v>0</v>
      </c>
      <c r="O30" s="79">
        <f ca="1">IF(Data_Background!O30="","",(IF($B$3="On",IF(Data_Background!O30=0,0,Data_Background!O30-SMALL(Data_Background!$C30:$AZ30,COUNTIF(Data_Background!$C30:$AZ30,0)+1)),Data_Background!O30)))</f>
        <v>0</v>
      </c>
      <c r="P30" s="79">
        <f ca="1">IF(Data_Background!P30="","",(IF($B$3="On",IF(Data_Background!P30=0,0,Data_Background!P30-SMALL(Data_Background!$C30:$AZ30,COUNTIF(Data_Background!$C30:$AZ30,0)+1)),Data_Background!P30)))</f>
        <v>0</v>
      </c>
      <c r="Q30" s="79">
        <f ca="1">IF(Data_Background!Q30="","",(IF($B$3="On",IF(Data_Background!Q30=0,0,Data_Background!Q30-SMALL(Data_Background!$C30:$AZ30,COUNTIF(Data_Background!$C30:$AZ30,0)+1)),Data_Background!Q30)))</f>
        <v>0</v>
      </c>
      <c r="R30" s="79">
        <f ca="1">IF(Data_Background!R30="","",(IF($B$3="On",IF(Data_Background!R30=0,0,Data_Background!R30-SMALL(Data_Background!$C30:$AZ30,COUNTIF(Data_Background!$C30:$AZ30,0)+1)),Data_Background!R30)))</f>
        <v>0</v>
      </c>
      <c r="S30" s="79">
        <f ca="1">IF(Data_Background!S30="","",(IF($B$3="On",IF(Data_Background!S30=0,0,Data_Background!S30-SMALL(Data_Background!$C30:$AZ30,COUNTIF(Data_Background!$C30:$AZ30,0)+1)),Data_Background!S30)))</f>
        <v>0</v>
      </c>
      <c r="T30" s="79">
        <f ca="1">IF(Data_Background!T30="","",(IF($B$3="On",IF(Data_Background!T30=0,0,Data_Background!T30-SMALL(Data_Background!$C30:$AZ30,COUNTIF(Data_Background!$C30:$AZ30,0)+1)),Data_Background!T30)))</f>
        <v>0</v>
      </c>
      <c r="U30" s="79">
        <f ca="1">IF(Data_Background!U30="","",(IF($B$3="On",IF(Data_Background!U30=0,0,Data_Background!U30-SMALL(Data_Background!$C30:$AZ30,COUNTIF(Data_Background!$C30:$AZ30,0)+1)),Data_Background!U30)))</f>
        <v>0</v>
      </c>
      <c r="V30" s="79">
        <f ca="1">IF(Data_Background!V30="","",(IF($B$3="On",IF(Data_Background!V30=0,0,Data_Background!V30-SMALL(Data_Background!$C30:$AZ30,COUNTIF(Data_Background!$C30:$AZ30,0)+1)),Data_Background!V30)))</f>
        <v>0</v>
      </c>
      <c r="W30" s="79">
        <f ca="1">IF(Data_Background!W30="","",(IF($B$3="On",IF(Data_Background!W30=0,0,Data_Background!W30-SMALL(Data_Background!$C30:$AZ30,COUNTIF(Data_Background!$C30:$AZ30,0)+1)),Data_Background!W30)))</f>
        <v>0</v>
      </c>
      <c r="X30" s="79">
        <f ca="1">IF(Data_Background!X30="","",(IF($B$3="On",IF(Data_Background!X30=0,0,Data_Background!X30-SMALL(Data_Background!$C30:$AZ30,COUNTIF(Data_Background!$C30:$AZ30,0)+1)),Data_Background!X30)))</f>
        <v>0</v>
      </c>
      <c r="Y30" s="79">
        <f ca="1">IF(Data_Background!Y30="","",(IF($B$3="On",IF(Data_Background!Y30=0,0,Data_Background!Y30-SMALL(Data_Background!$C30:$AZ30,COUNTIF(Data_Background!$C30:$AZ30,0)+1)),Data_Background!Y30)))</f>
        <v>0</v>
      </c>
      <c r="Z30" s="79">
        <f ca="1">IF(Data_Background!Z30="","",(IF($B$3="On",IF(Data_Background!Z30=0,0,Data_Background!Z30-SMALL(Data_Background!$C30:$AZ30,COUNTIF(Data_Background!$C30:$AZ30,0)+1)),Data_Background!Z30)))</f>
        <v>12.625752698294349</v>
      </c>
      <c r="AA30" s="79">
        <f ca="1">IF(Data_Background!AA30="","",(IF($B$3="On",IF(Data_Background!AA30=0,0,Data_Background!AA30-SMALL(Data_Background!$C30:$AZ30,COUNTIF(Data_Background!$C30:$AZ30,0)+1)),Data_Background!AA30)))</f>
        <v>38.614561570220928</v>
      </c>
      <c r="AB30" s="79">
        <f ca="1">IF(Data_Background!AB30="","",(IF($B$3="On",IF(Data_Background!AB30=0,0,Data_Background!AB30-SMALL(Data_Background!$C30:$AZ30,COUNTIF(Data_Background!$C30:$AZ30,0)+1)),Data_Background!AB30)))</f>
        <v>90.958120525932188</v>
      </c>
      <c r="AC30" s="79">
        <f ca="1">IF(Data_Background!AC30="","",(IF($B$3="On",IF(Data_Background!AC30=0,0,Data_Background!AC30-SMALL(Data_Background!$C30:$AZ30,COUNTIF(Data_Background!$C30:$AZ30,0)+1)),Data_Background!AC30)))</f>
        <v>187.35630980718187</v>
      </c>
      <c r="AD30" s="79">
        <f ca="1">IF(Data_Background!AD30="","",(IF($B$3="On",IF(Data_Background!AD30=0,0,Data_Background!AD30-SMALL(Data_Background!$C30:$AZ30,COUNTIF(Data_Background!$C30:$AZ30,0)+1)),Data_Background!AD30)))</f>
        <v>366.27283167473757</v>
      </c>
      <c r="AE30" s="79">
        <f ca="1">IF(Data_Background!AE30="","",(IF($B$3="On",IF(Data_Background!AE30=0,0,Data_Background!AE30-SMALL(Data_Background!$C30:$AZ30,COUNTIF(Data_Background!$C30:$AZ30,0)+1)),Data_Background!AE30)))</f>
        <v>674.34612633848724</v>
      </c>
      <c r="AF30" s="79">
        <f ca="1">IF(Data_Background!AF30="","",(IF($B$3="On",IF(Data_Background!AF30=0,0,Data_Background!AF30-SMALL(Data_Background!$C30:$AZ30,COUNTIF(Data_Background!$C30:$AZ30,0)+1)),Data_Background!AF30)))</f>
        <v>1154.5488729983608</v>
      </c>
      <c r="AG30" s="79">
        <f ca="1">IF(Data_Background!AG30="","",(IF($B$3="On",IF(Data_Background!AG30=0,0,Data_Background!AG30-SMALL(Data_Background!$C30:$AZ30,COUNTIF(Data_Background!$C30:$AZ30,0)+1)),Data_Background!AG30)))</f>
        <v>1766.7150008149392</v>
      </c>
      <c r="AH30" s="79">
        <f ca="1">IF(Data_Background!AH30="","",(IF($B$3="On",IF(Data_Background!AH30=0,0,Data_Background!AH30-SMALL(Data_Background!$C30:$AZ30,COUNTIF(Data_Background!$C30:$AZ30,0)+1)),Data_Background!AH30)))</f>
        <v>2406.8112700459992</v>
      </c>
      <c r="AI30" s="79">
        <f ca="1">IF(Data_Background!AI30="","",(IF($B$3="On",IF(Data_Background!AI30=0,0,Data_Background!AI30-SMALL(Data_Background!$C30:$AZ30,COUNTIF(Data_Background!$C30:$AZ30,0)+1)),Data_Background!AI30)))</f>
        <v>2947.4917867462595</v>
      </c>
      <c r="AJ30" s="79">
        <f ca="1">IF(Data_Background!AJ30="","",(IF($B$3="On",IF(Data_Background!AJ30=0,0,Data_Background!AJ30-SMALL(Data_Background!$C30:$AZ30,COUNTIF(Data_Background!$C30:$AZ30,0)+1)),Data_Background!AJ30)))</f>
        <v>3329.3575178831629</v>
      </c>
      <c r="AK30" s="79">
        <f ca="1">IF(Data_Background!AK30="","",(IF($B$3="On",IF(Data_Background!AK30=0,0,Data_Background!AK30-SMALL(Data_Background!$C30:$AZ30,COUNTIF(Data_Background!$C30:$AZ30,0)+1)),Data_Background!AK30)))</f>
        <v>3561.6589077400427</v>
      </c>
      <c r="AL30" s="79">
        <f ca="1">IF(Data_Background!AL30="","",(IF($B$3="On",IF(Data_Background!AL30=0,0,Data_Background!AL30-SMALL(Data_Background!$C30:$AZ30,COUNTIF(Data_Background!$C30:$AZ30,0)+1)),Data_Background!AL30)))</f>
        <v>3696.7380634524961</v>
      </c>
      <c r="AM30" s="79">
        <f ca="1">IF(Data_Background!AM30="","",(IF($B$3="On",IF(Data_Background!AM30=0,0,Data_Background!AM30-SMALL(Data_Background!$C30:$AZ30,COUNTIF(Data_Background!$C30:$AZ30,0)+1)),Data_Background!AM30)))</f>
        <v>3779.7101505846931</v>
      </c>
      <c r="AN30" s="79">
        <f ca="1">IF(Data_Background!AN30="","",(IF($B$3="On",IF(Data_Background!AN30=0,0,Data_Background!AN30-SMALL(Data_Background!$C30:$AZ30,COUNTIF(Data_Background!$C30:$AZ30,0)+1)),Data_Background!AN30)))</f>
        <v>3838.410990452569</v>
      </c>
      <c r="AO30" s="79">
        <f ca="1">IF(Data_Background!AO30="","",(IF($B$3="On",IF(Data_Background!AO30=0,0,Data_Background!AO30-SMALL(Data_Background!$C30:$AZ30,COUNTIF(Data_Background!$C30:$AZ30,0)+1)),Data_Background!AO30)))</f>
        <v>3878.4241912960861</v>
      </c>
      <c r="AP30" s="79">
        <f ca="1">IF(Data_Background!AP30="","",(IF($B$3="On",IF(Data_Background!AP30=0,0,Data_Background!AP30-SMALL(Data_Background!$C30:$AZ30,COUNTIF(Data_Background!$C30:$AZ30,0)+1)),Data_Background!AP30)))</f>
        <v>3895.9872162269958</v>
      </c>
      <c r="AQ30" s="79" t="str">
        <f>IF(Data_Background!AQ30="","",(IF($B$3="On",IF(Data_Background!AQ30=0,0,Data_Background!AQ30-SMALL(Data_Background!$C30:$AZ30,COUNTIF(Data_Background!$C30:$AZ30,0)+1)),Data_Background!AQ30)))</f>
        <v/>
      </c>
      <c r="AR30" s="79" t="str">
        <f>IF(Data_Background!AR30="","",(IF($B$3="On",IF(Data_Background!AR30=0,0,Data_Background!AR30-SMALL(Data_Background!$C30:$AZ30,COUNTIF(Data_Background!$C30:$AZ30,0)+1)),Data_Background!AR30)))</f>
        <v/>
      </c>
      <c r="AS30" s="79" t="str">
        <f>IF(Data_Background!AS30="","",(IF($B$3="On",IF(Data_Background!AS30=0,0,Data_Background!AS30-SMALL(Data_Background!$C30:$AZ30,COUNTIF(Data_Background!$C30:$AZ30,0)+1)),Data_Background!AS30)))</f>
        <v/>
      </c>
      <c r="AT30" s="79" t="str">
        <f>IF(Data_Background!AT30="","",(IF($B$3="On",IF(Data_Background!AT30=0,0,Data_Background!AT30-SMALL(Data_Background!$C30:$AZ30,COUNTIF(Data_Background!$C30:$AZ30,0)+1)),Data_Background!AT30)))</f>
        <v/>
      </c>
      <c r="AU30" s="79" t="str">
        <f>IF(Data_Background!AU30="","",(IF($B$3="On",IF(Data_Background!AU30=0,0,Data_Background!AU30-SMALL(Data_Background!$C30:$AZ30,COUNTIF(Data_Background!$C30:$AZ30,0)+1)),Data_Background!AU30)))</f>
        <v/>
      </c>
      <c r="AV30" s="79" t="str">
        <f>IF(Data_Background!AV30="","",(IF($B$3="On",IF(Data_Background!AV30=0,0,Data_Background!AV30-SMALL(Data_Background!$C30:$AZ30,COUNTIF(Data_Background!$C30:$AZ30,0)+1)),Data_Background!AV30)))</f>
        <v/>
      </c>
      <c r="AW30" s="79" t="str">
        <f>IF(Data_Background!AW30="","",(IF($B$3="On",IF(Data_Background!AW30=0,0,Data_Background!AW30-SMALL(Data_Background!$C30:$AZ30,COUNTIF(Data_Background!$C30:$AZ30,0)+1)),Data_Background!AW30)))</f>
        <v/>
      </c>
      <c r="AX30" s="79" t="str">
        <f>IF(Data_Background!AX30="","",(IF($B$3="On",IF(Data_Background!AX30=0,0,Data_Background!AX30-SMALL(Data_Background!$C30:$AZ30,COUNTIF(Data_Background!$C30:$AZ30,0)+1)),Data_Background!AX30)))</f>
        <v/>
      </c>
      <c r="AY30" s="79" t="str">
        <f>IF(Data_Background!AY30="","",(IF($B$3="On",IF(Data_Background!AY30=0,0,Data_Background!AY30-SMALL(Data_Background!$C30:$AZ30,COUNTIF(Data_Background!$C30:$AZ30,0)+1)),Data_Background!AY30)))</f>
        <v/>
      </c>
      <c r="AZ30" s="79" t="str">
        <f>IF(Data_Background!AZ30="","",(IF($B$3="On",IF(Data_Background!AZ30=0,0,Data_Background!AZ30-SMALL(Data_Background!$C30:$AZ30,COUNTIF(Data_Background!$C30:$AZ30,0)+1)),Data_Background!AZ30)))</f>
        <v/>
      </c>
      <c r="BA30" s="79"/>
      <c r="BB30" s="79"/>
      <c r="BC30" s="79"/>
      <c r="BD30" s="79"/>
      <c r="BE30" s="79"/>
      <c r="BF30" s="79"/>
      <c r="BG30" s="79"/>
      <c r="BH30" s="79"/>
      <c r="BI30" s="79"/>
      <c r="BJ30" s="79"/>
      <c r="BK30" s="79"/>
      <c r="BL30" s="79"/>
      <c r="BM30" s="79"/>
      <c r="BN30" s="79"/>
      <c r="BO30" s="79"/>
      <c r="BP30" s="79"/>
      <c r="BQ30" s="79"/>
      <c r="BR30" s="79"/>
      <c r="BS30" s="79"/>
      <c r="BT30" s="79"/>
      <c r="BU30" s="79"/>
      <c r="BV30" s="79"/>
      <c r="BW30" s="79"/>
      <c r="BX30" s="79"/>
      <c r="BY30" s="79"/>
      <c r="BZ30" s="79"/>
    </row>
    <row r="31" spans="1:78" x14ac:dyDescent="0.25">
      <c r="A31" s="79">
        <f ca="1">Data_Initial!A31</f>
        <v>1</v>
      </c>
      <c r="B31" s="79" t="str">
        <f ca="1">Data_Initial!B31</f>
        <v>D4</v>
      </c>
      <c r="C31" s="79">
        <f ca="1">IF(Data_Background!C31="","",(IF($B$3="On",IF(Data_Background!C31=0,0,Data_Background!C31-SMALL(Data_Background!$C31:$AZ31,COUNTIF(Data_Background!$C31:$AZ31,0)+1)),Data_Background!C31)))</f>
        <v>3.7251116137820297</v>
      </c>
      <c r="D31" s="79">
        <f ca="1">IF(Data_Background!D31="","",(IF($B$3="On",IF(Data_Background!D31=0,0,Data_Background!D31-SMALL(Data_Background!$C31:$AZ31,COUNTIF(Data_Background!$C31:$AZ31,0)+1)),Data_Background!D31)))</f>
        <v>5.0838411693703236</v>
      </c>
      <c r="E31" s="79">
        <f ca="1">IF(Data_Background!E31="","",(IF($B$3="On",IF(Data_Background!E31=0,0,Data_Background!E31-SMALL(Data_Background!$C31:$AZ31,COUNTIF(Data_Background!$C31:$AZ31,0)+1)),Data_Background!E31)))</f>
        <v>5.5467652092315891</v>
      </c>
      <c r="F31" s="79">
        <f ca="1">IF(Data_Background!F31="","",(IF($B$3="On",IF(Data_Background!F31=0,0,Data_Background!F31-SMALL(Data_Background!$C31:$AZ31,COUNTIF(Data_Background!$C31:$AZ31,0)+1)),Data_Background!F31)))</f>
        <v>2.9701818798491044</v>
      </c>
      <c r="G31" s="79">
        <f ca="1">IF(Data_Background!G31="","",(IF($B$3="On",IF(Data_Background!G31=0,0,Data_Background!G31-SMALL(Data_Background!$C31:$AZ31,COUNTIF(Data_Background!$C31:$AZ31,0)+1)),Data_Background!G31)))</f>
        <v>0</v>
      </c>
      <c r="H31" s="79">
        <f ca="1">IF(Data_Background!H31="","",(IF($B$3="On",IF(Data_Background!H31=0,0,Data_Background!H31-SMALL(Data_Background!$C31:$AZ31,COUNTIF(Data_Background!$C31:$AZ31,0)+1)),Data_Background!H31)))</f>
        <v>0</v>
      </c>
      <c r="I31" s="79">
        <f ca="1">IF(Data_Background!I31="","",(IF($B$3="On",IF(Data_Background!I31=0,0,Data_Background!I31-SMALL(Data_Background!$C31:$AZ31,COUNTIF(Data_Background!$C31:$AZ31,0)+1)),Data_Background!I31)))</f>
        <v>0.617944136027897</v>
      </c>
      <c r="J31" s="79">
        <f ca="1">IF(Data_Background!J31="","",(IF($B$3="On",IF(Data_Background!J31=0,0,Data_Background!J31-SMALL(Data_Background!$C31:$AZ31,COUNTIF(Data_Background!$C31:$AZ31,0)+1)),Data_Background!J31)))</f>
        <v>0.71021080729163621</v>
      </c>
      <c r="K31" s="79">
        <f ca="1">IF(Data_Background!K31="","",(IF($B$3="On",IF(Data_Background!K31=0,0,Data_Background!K31-SMALL(Data_Background!$C31:$AZ31,COUNTIF(Data_Background!$C31:$AZ31,0)+1)),Data_Background!K31)))</f>
        <v>0</v>
      </c>
      <c r="L31" s="79">
        <f ca="1">IF(Data_Background!L31="","",(IF($B$3="On",IF(Data_Background!L31=0,0,Data_Background!L31-SMALL(Data_Background!$C31:$AZ31,COUNTIF(Data_Background!$C31:$AZ31,0)+1)),Data_Background!L31)))</f>
        <v>0</v>
      </c>
      <c r="M31" s="79">
        <f ca="1">IF(Data_Background!M31="","",(IF($B$3="On",IF(Data_Background!M31=0,0,Data_Background!M31-SMALL(Data_Background!$C31:$AZ31,COUNTIF(Data_Background!$C31:$AZ31,0)+1)),Data_Background!M31)))</f>
        <v>0</v>
      </c>
      <c r="N31" s="79">
        <f ca="1">IF(Data_Background!N31="","",(IF($B$3="On",IF(Data_Background!N31=0,0,Data_Background!N31-SMALL(Data_Background!$C31:$AZ31,COUNTIF(Data_Background!$C31:$AZ31,0)+1)),Data_Background!N31)))</f>
        <v>0</v>
      </c>
      <c r="O31" s="79">
        <f ca="1">IF(Data_Background!O31="","",(IF($B$3="On",IF(Data_Background!O31=0,0,Data_Background!O31-SMALL(Data_Background!$C31:$AZ31,COUNTIF(Data_Background!$C31:$AZ31,0)+1)),Data_Background!O31)))</f>
        <v>0</v>
      </c>
      <c r="P31" s="79">
        <f ca="1">IF(Data_Background!P31="","",(IF($B$3="On",IF(Data_Background!P31=0,0,Data_Background!P31-SMALL(Data_Background!$C31:$AZ31,COUNTIF(Data_Background!$C31:$AZ31,0)+1)),Data_Background!P31)))</f>
        <v>0</v>
      </c>
      <c r="Q31" s="79">
        <f ca="1">IF(Data_Background!Q31="","",(IF($B$3="On",IF(Data_Background!Q31=0,0,Data_Background!Q31-SMALL(Data_Background!$C31:$AZ31,COUNTIF(Data_Background!$C31:$AZ31,0)+1)),Data_Background!Q31)))</f>
        <v>0</v>
      </c>
      <c r="R31" s="79">
        <f ca="1">IF(Data_Background!R31="","",(IF($B$3="On",IF(Data_Background!R31=0,0,Data_Background!R31-SMALL(Data_Background!$C31:$AZ31,COUNTIF(Data_Background!$C31:$AZ31,0)+1)),Data_Background!R31)))</f>
        <v>0</v>
      </c>
      <c r="S31" s="79">
        <f ca="1">IF(Data_Background!S31="","",(IF($B$3="On",IF(Data_Background!S31=0,0,Data_Background!S31-SMALL(Data_Background!$C31:$AZ31,COUNTIF(Data_Background!$C31:$AZ31,0)+1)),Data_Background!S31)))</f>
        <v>0</v>
      </c>
      <c r="T31" s="79">
        <f ca="1">IF(Data_Background!T31="","",(IF($B$3="On",IF(Data_Background!T31=0,0,Data_Background!T31-SMALL(Data_Background!$C31:$AZ31,COUNTIF(Data_Background!$C31:$AZ31,0)+1)),Data_Background!T31)))</f>
        <v>0</v>
      </c>
      <c r="U31" s="79">
        <f ca="1">IF(Data_Background!U31="","",(IF($B$3="On",IF(Data_Background!U31=0,0,Data_Background!U31-SMALL(Data_Background!$C31:$AZ31,COUNTIF(Data_Background!$C31:$AZ31,0)+1)),Data_Background!U31)))</f>
        <v>0</v>
      </c>
      <c r="V31" s="79">
        <f ca="1">IF(Data_Background!V31="","",(IF($B$3="On",IF(Data_Background!V31=0,0,Data_Background!V31-SMALL(Data_Background!$C31:$AZ31,COUNTIF(Data_Background!$C31:$AZ31,0)+1)),Data_Background!V31)))</f>
        <v>0</v>
      </c>
      <c r="W31" s="79">
        <f ca="1">IF(Data_Background!W31="","",(IF($B$3="On",IF(Data_Background!W31=0,0,Data_Background!W31-SMALL(Data_Background!$C31:$AZ31,COUNTIF(Data_Background!$C31:$AZ31,0)+1)),Data_Background!W31)))</f>
        <v>0</v>
      </c>
      <c r="X31" s="79">
        <f ca="1">IF(Data_Background!X31="","",(IF($B$3="On",IF(Data_Background!X31=0,0,Data_Background!X31-SMALL(Data_Background!$C31:$AZ31,COUNTIF(Data_Background!$C31:$AZ31,0)+1)),Data_Background!X31)))</f>
        <v>0</v>
      </c>
      <c r="Y31" s="79">
        <f ca="1">IF(Data_Background!Y31="","",(IF($B$3="On",IF(Data_Background!Y31=0,0,Data_Background!Y31-SMALL(Data_Background!$C31:$AZ31,COUNTIF(Data_Background!$C31:$AZ31,0)+1)),Data_Background!Y31)))</f>
        <v>0</v>
      </c>
      <c r="Z31" s="79">
        <f ca="1">IF(Data_Background!Z31="","",(IF($B$3="On",IF(Data_Background!Z31=0,0,Data_Background!Z31-SMALL(Data_Background!$C31:$AZ31,COUNTIF(Data_Background!$C31:$AZ31,0)+1)),Data_Background!Z31)))</f>
        <v>10.79127274984662</v>
      </c>
      <c r="AA31" s="79">
        <f ca="1">IF(Data_Background!AA31="","",(IF($B$3="On",IF(Data_Background!AA31=0,0,Data_Background!AA31-SMALL(Data_Background!$C31:$AZ31,COUNTIF(Data_Background!$C31:$AZ31,0)+1)),Data_Background!AA31)))</f>
        <v>35.447233996201085</v>
      </c>
      <c r="AB31" s="79">
        <f ca="1">IF(Data_Background!AB31="","",(IF($B$3="On",IF(Data_Background!AB31=0,0,Data_Background!AB31-SMALL(Data_Background!$C31:$AZ31,COUNTIF(Data_Background!$C31:$AZ31,0)+1)),Data_Background!AB31)))</f>
        <v>85.199686428965876</v>
      </c>
      <c r="AC31" s="79">
        <f ca="1">IF(Data_Background!AC31="","",(IF($B$3="On",IF(Data_Background!AC31=0,0,Data_Background!AC31-SMALL(Data_Background!$C31:$AZ31,COUNTIF(Data_Background!$C31:$AZ31,0)+1)),Data_Background!AC31)))</f>
        <v>178.38826626518642</v>
      </c>
      <c r="AD31" s="79">
        <f ca="1">IF(Data_Background!AD31="","",(IF($B$3="On",IF(Data_Background!AD31=0,0,Data_Background!AD31-SMALL(Data_Background!$C31:$AZ31,COUNTIF(Data_Background!$C31:$AZ31,0)+1)),Data_Background!AD31)))</f>
        <v>352.2119458388658</v>
      </c>
      <c r="AE31" s="79">
        <f ca="1">IF(Data_Background!AE31="","",(IF($B$3="On",IF(Data_Background!AE31=0,0,Data_Background!AE31-SMALL(Data_Background!$C31:$AZ31,COUNTIF(Data_Background!$C31:$AZ31,0)+1)),Data_Background!AE31)))</f>
        <v>655.65618239420041</v>
      </c>
      <c r="AF31" s="79">
        <f ca="1">IF(Data_Background!AF31="","",(IF($B$3="On",IF(Data_Background!AF31=0,0,Data_Background!AF31-SMALL(Data_Background!$C31:$AZ31,COUNTIF(Data_Background!$C31:$AZ31,0)+1)),Data_Background!AF31)))</f>
        <v>1136.7019023879282</v>
      </c>
      <c r="AG31" s="79">
        <f ca="1">IF(Data_Background!AG31="","",(IF($B$3="On",IF(Data_Background!AG31=0,0,Data_Background!AG31-SMALL(Data_Background!$C31:$AZ31,COUNTIF(Data_Background!$C31:$AZ31,0)+1)),Data_Background!AG31)))</f>
        <v>1765.5596059139791</v>
      </c>
      <c r="AH31" s="79">
        <f ca="1">IF(Data_Background!AH31="","",(IF($B$3="On",IF(Data_Background!AH31=0,0,Data_Background!AH31-SMALL(Data_Background!$C31:$AZ31,COUNTIF(Data_Background!$C31:$AZ31,0)+1)),Data_Background!AH31)))</f>
        <v>2434.3043215634821</v>
      </c>
      <c r="AI31" s="79">
        <f ca="1">IF(Data_Background!AI31="","",(IF($B$3="On",IF(Data_Background!AI31=0,0,Data_Background!AI31-SMALL(Data_Background!$C31:$AZ31,COUNTIF(Data_Background!$C31:$AZ31,0)+1)),Data_Background!AI31)))</f>
        <v>3009.774752157969</v>
      </c>
      <c r="AJ31" s="79">
        <f ca="1">IF(Data_Background!AJ31="","",(IF($B$3="On",IF(Data_Background!AJ31=0,0,Data_Background!AJ31-SMALL(Data_Background!$C31:$AZ31,COUNTIF(Data_Background!$C31:$AZ31,0)+1)),Data_Background!AJ31)))</f>
        <v>3419.6292044220527</v>
      </c>
      <c r="AK31" s="79">
        <f ca="1">IF(Data_Background!AK31="","",(IF($B$3="On",IF(Data_Background!AK31=0,0,Data_Background!AK31-SMALL(Data_Background!$C31:$AZ31,COUNTIF(Data_Background!$C31:$AZ31,0)+1)),Data_Background!AK31)))</f>
        <v>3673.2101613941086</v>
      </c>
      <c r="AL31" s="79">
        <f ca="1">IF(Data_Background!AL31="","",(IF($B$3="On",IF(Data_Background!AL31=0,0,Data_Background!AL31-SMALL(Data_Background!$C31:$AZ31,COUNTIF(Data_Background!$C31:$AZ31,0)+1)),Data_Background!AL31)))</f>
        <v>3817.3183008028986</v>
      </c>
      <c r="AM31" s="79">
        <f ca="1">IF(Data_Background!AM31="","",(IF($B$3="On",IF(Data_Background!AM31=0,0,Data_Background!AM31-SMALL(Data_Background!$C31:$AZ31,COUNTIF(Data_Background!$C31:$AZ31,0)+1)),Data_Background!AM31)))</f>
        <v>3903.5336421802422</v>
      </c>
      <c r="AN31" s="79">
        <f ca="1">IF(Data_Background!AN31="","",(IF($B$3="On",IF(Data_Background!AN31=0,0,Data_Background!AN31-SMALL(Data_Background!$C31:$AZ31,COUNTIF(Data_Background!$C31:$AZ31,0)+1)),Data_Background!AN31)))</f>
        <v>3963.1334930537555</v>
      </c>
      <c r="AO31" s="79">
        <f ca="1">IF(Data_Background!AO31="","",(IF($B$3="On",IF(Data_Background!AO31=0,0,Data_Background!AO31-SMALL(Data_Background!$C31:$AZ31,COUNTIF(Data_Background!$C31:$AZ31,0)+1)),Data_Background!AO31)))</f>
        <v>4009.2233362010293</v>
      </c>
      <c r="AP31" s="79">
        <f ca="1">IF(Data_Background!AP31="","",(IF($B$3="On",IF(Data_Background!AP31=0,0,Data_Background!AP31-SMALL(Data_Background!$C31:$AZ31,COUNTIF(Data_Background!$C31:$AZ31,0)+1)),Data_Background!AP31)))</f>
        <v>4030.6372585045306</v>
      </c>
      <c r="AQ31" s="79" t="str">
        <f>IF(Data_Background!AQ31="","",(IF($B$3="On",IF(Data_Background!AQ31=0,0,Data_Background!AQ31-SMALL(Data_Background!$C31:$AZ31,COUNTIF(Data_Background!$C31:$AZ31,0)+1)),Data_Background!AQ31)))</f>
        <v/>
      </c>
      <c r="AR31" s="79" t="str">
        <f>IF(Data_Background!AR31="","",(IF($B$3="On",IF(Data_Background!AR31=0,0,Data_Background!AR31-SMALL(Data_Background!$C31:$AZ31,COUNTIF(Data_Background!$C31:$AZ31,0)+1)),Data_Background!AR31)))</f>
        <v/>
      </c>
      <c r="AS31" s="79" t="str">
        <f>IF(Data_Background!AS31="","",(IF($B$3="On",IF(Data_Background!AS31=0,0,Data_Background!AS31-SMALL(Data_Background!$C31:$AZ31,COUNTIF(Data_Background!$C31:$AZ31,0)+1)),Data_Background!AS31)))</f>
        <v/>
      </c>
      <c r="AT31" s="79" t="str">
        <f>IF(Data_Background!AT31="","",(IF($B$3="On",IF(Data_Background!AT31=0,0,Data_Background!AT31-SMALL(Data_Background!$C31:$AZ31,COUNTIF(Data_Background!$C31:$AZ31,0)+1)),Data_Background!AT31)))</f>
        <v/>
      </c>
      <c r="AU31" s="79" t="str">
        <f>IF(Data_Background!AU31="","",(IF($B$3="On",IF(Data_Background!AU31=0,0,Data_Background!AU31-SMALL(Data_Background!$C31:$AZ31,COUNTIF(Data_Background!$C31:$AZ31,0)+1)),Data_Background!AU31)))</f>
        <v/>
      </c>
      <c r="AV31" s="79" t="str">
        <f>IF(Data_Background!AV31="","",(IF($B$3="On",IF(Data_Background!AV31=0,0,Data_Background!AV31-SMALL(Data_Background!$C31:$AZ31,COUNTIF(Data_Background!$C31:$AZ31,0)+1)),Data_Background!AV31)))</f>
        <v/>
      </c>
      <c r="AW31" s="79" t="str">
        <f>IF(Data_Background!AW31="","",(IF($B$3="On",IF(Data_Background!AW31=0,0,Data_Background!AW31-SMALL(Data_Background!$C31:$AZ31,COUNTIF(Data_Background!$C31:$AZ31,0)+1)),Data_Background!AW31)))</f>
        <v/>
      </c>
      <c r="AX31" s="79" t="str">
        <f>IF(Data_Background!AX31="","",(IF($B$3="On",IF(Data_Background!AX31=0,0,Data_Background!AX31-SMALL(Data_Background!$C31:$AZ31,COUNTIF(Data_Background!$C31:$AZ31,0)+1)),Data_Background!AX31)))</f>
        <v/>
      </c>
      <c r="AY31" s="79" t="str">
        <f>IF(Data_Background!AY31="","",(IF($B$3="On",IF(Data_Background!AY31=0,0,Data_Background!AY31-SMALL(Data_Background!$C31:$AZ31,COUNTIF(Data_Background!$C31:$AZ31,0)+1)),Data_Background!AY31)))</f>
        <v/>
      </c>
      <c r="AZ31" s="79" t="str">
        <f>IF(Data_Background!AZ31="","",(IF($B$3="On",IF(Data_Background!AZ31=0,0,Data_Background!AZ31-SMALL(Data_Background!$C31:$AZ31,COUNTIF(Data_Background!$C31:$AZ31,0)+1)),Data_Background!AZ31)))</f>
        <v/>
      </c>
      <c r="BA31" s="79"/>
      <c r="BB31" s="79"/>
      <c r="BC31" s="79"/>
      <c r="BD31" s="79"/>
      <c r="BE31" s="79"/>
      <c r="BF31" s="79"/>
      <c r="BG31" s="79"/>
      <c r="BH31" s="79"/>
      <c r="BI31" s="79"/>
      <c r="BJ31" s="79"/>
      <c r="BK31" s="79"/>
      <c r="BL31" s="79"/>
      <c r="BM31" s="79"/>
      <c r="BN31" s="79"/>
      <c r="BO31" s="79"/>
      <c r="BP31" s="79"/>
      <c r="BQ31" s="79"/>
      <c r="BR31" s="79"/>
      <c r="BS31" s="79"/>
      <c r="BT31" s="79"/>
      <c r="BU31" s="79"/>
      <c r="BV31" s="79"/>
      <c r="BW31" s="79"/>
      <c r="BX31" s="79"/>
      <c r="BY31" s="79"/>
      <c r="BZ31" s="79"/>
    </row>
    <row r="32" spans="1:78" x14ac:dyDescent="0.25">
      <c r="A32" s="79">
        <f ca="1">Data_Initial!A32</f>
        <v>1</v>
      </c>
      <c r="B32" s="79" t="str">
        <f ca="1">Data_Initial!B32</f>
        <v>E4</v>
      </c>
      <c r="C32" s="79">
        <f ca="1">IF(Data_Background!C32="","",(IF($B$3="On",IF(Data_Background!C32=0,0,Data_Background!C32-SMALL(Data_Background!$C32:$AZ32,COUNTIF(Data_Background!$C32:$AZ32,0)+1)),Data_Background!C32)))</f>
        <v>8.0599854106844013</v>
      </c>
      <c r="D32" s="79">
        <f ca="1">IF(Data_Background!D32="","",(IF($B$3="On",IF(Data_Background!D32=0,0,Data_Background!D32-SMALL(Data_Background!$C32:$AZ32,COUNTIF(Data_Background!$C32:$AZ32,0)+1)),Data_Background!D32)))</f>
        <v>8.6045681627559425</v>
      </c>
      <c r="E32" s="79">
        <f ca="1">IF(Data_Background!E32="","",(IF($B$3="On",IF(Data_Background!E32=0,0,Data_Background!E32-SMALL(Data_Background!$C32:$AZ32,COUNTIF(Data_Background!$C32:$AZ32,0)+1)),Data_Background!E32)))</f>
        <v>8.8979986971595899</v>
      </c>
      <c r="F32" s="79">
        <f ca="1">IF(Data_Background!F32="","",(IF($B$3="On",IF(Data_Background!F32=0,0,Data_Background!F32-SMALL(Data_Background!$C32:$AZ32,COUNTIF(Data_Background!$C32:$AZ32,0)+1)),Data_Background!F32)))</f>
        <v>4.4113616322203271</v>
      </c>
      <c r="G32" s="79">
        <f ca="1">IF(Data_Background!G32="","",(IF($B$3="On",IF(Data_Background!G32=0,0,Data_Background!G32-SMALL(Data_Background!$C32:$AZ32,COUNTIF(Data_Background!$C32:$AZ32,0)+1)),Data_Background!G32)))</f>
        <v>1.2834734447463538</v>
      </c>
      <c r="H32" s="79">
        <f ca="1">IF(Data_Background!H32="","",(IF($B$3="On",IF(Data_Background!H32=0,0,Data_Background!H32-SMALL(Data_Background!$C32:$AZ32,COUNTIF(Data_Background!$C32:$AZ32,0)+1)),Data_Background!H32)))</f>
        <v>0</v>
      </c>
      <c r="I32" s="79">
        <f ca="1">IF(Data_Background!I32="","",(IF($B$3="On",IF(Data_Background!I32=0,0,Data_Background!I32-SMALL(Data_Background!$C32:$AZ32,COUNTIF(Data_Background!$C32:$AZ32,0)+1)),Data_Background!I32)))</f>
        <v>0</v>
      </c>
      <c r="J32" s="79">
        <f ca="1">IF(Data_Background!J32="","",(IF($B$3="On",IF(Data_Background!J32=0,0,Data_Background!J32-SMALL(Data_Background!$C32:$AZ32,COUNTIF(Data_Background!$C32:$AZ32,0)+1)),Data_Background!J32)))</f>
        <v>0</v>
      </c>
      <c r="K32" s="79">
        <f ca="1">IF(Data_Background!K32="","",(IF($B$3="On",IF(Data_Background!K32=0,0,Data_Background!K32-SMALL(Data_Background!$C32:$AZ32,COUNTIF(Data_Background!$C32:$AZ32,0)+1)),Data_Background!K32)))</f>
        <v>0</v>
      </c>
      <c r="L32" s="79">
        <f ca="1">IF(Data_Background!L32="","",(IF($B$3="On",IF(Data_Background!L32=0,0,Data_Background!L32-SMALL(Data_Background!$C32:$AZ32,COUNTIF(Data_Background!$C32:$AZ32,0)+1)),Data_Background!L32)))</f>
        <v>0</v>
      </c>
      <c r="M32" s="79">
        <f ca="1">IF(Data_Background!M32="","",(IF($B$3="On",IF(Data_Background!M32=0,0,Data_Background!M32-SMALL(Data_Background!$C32:$AZ32,COUNTIF(Data_Background!$C32:$AZ32,0)+1)),Data_Background!M32)))</f>
        <v>0</v>
      </c>
      <c r="N32" s="79">
        <f ca="1">IF(Data_Background!N32="","",(IF($B$3="On",IF(Data_Background!N32=0,0,Data_Background!N32-SMALL(Data_Background!$C32:$AZ32,COUNTIF(Data_Background!$C32:$AZ32,0)+1)),Data_Background!N32)))</f>
        <v>0</v>
      </c>
      <c r="O32" s="79">
        <f ca="1">IF(Data_Background!O32="","",(IF($B$3="On",IF(Data_Background!O32=0,0,Data_Background!O32-SMALL(Data_Background!$C32:$AZ32,COUNTIF(Data_Background!$C32:$AZ32,0)+1)),Data_Background!O32)))</f>
        <v>0</v>
      </c>
      <c r="P32" s="79">
        <f ca="1">IF(Data_Background!P32="","",(IF($B$3="On",IF(Data_Background!P32=0,0,Data_Background!P32-SMALL(Data_Background!$C32:$AZ32,COUNTIF(Data_Background!$C32:$AZ32,0)+1)),Data_Background!P32)))</f>
        <v>0</v>
      </c>
      <c r="Q32" s="79">
        <f ca="1">IF(Data_Background!Q32="","",(IF($B$3="On",IF(Data_Background!Q32=0,0,Data_Background!Q32-SMALL(Data_Background!$C32:$AZ32,COUNTIF(Data_Background!$C32:$AZ32,0)+1)),Data_Background!Q32)))</f>
        <v>0</v>
      </c>
      <c r="R32" s="79">
        <f ca="1">IF(Data_Background!R32="","",(IF($B$3="On",IF(Data_Background!R32=0,0,Data_Background!R32-SMALL(Data_Background!$C32:$AZ32,COUNTIF(Data_Background!$C32:$AZ32,0)+1)),Data_Background!R32)))</f>
        <v>0</v>
      </c>
      <c r="S32" s="79">
        <f ca="1">IF(Data_Background!S32="","",(IF($B$3="On",IF(Data_Background!S32=0,0,Data_Background!S32-SMALL(Data_Background!$C32:$AZ32,COUNTIF(Data_Background!$C32:$AZ32,0)+1)),Data_Background!S32)))</f>
        <v>0</v>
      </c>
      <c r="T32" s="79">
        <f ca="1">IF(Data_Background!T32="","",(IF($B$3="On",IF(Data_Background!T32=0,0,Data_Background!T32-SMALL(Data_Background!$C32:$AZ32,COUNTIF(Data_Background!$C32:$AZ32,0)+1)),Data_Background!T32)))</f>
        <v>0</v>
      </c>
      <c r="U32" s="79">
        <f ca="1">IF(Data_Background!U32="","",(IF($B$3="On",IF(Data_Background!U32=0,0,Data_Background!U32-SMALL(Data_Background!$C32:$AZ32,COUNTIF(Data_Background!$C32:$AZ32,0)+1)),Data_Background!U32)))</f>
        <v>0</v>
      </c>
      <c r="V32" s="79">
        <f ca="1">IF(Data_Background!V32="","",(IF($B$3="On",IF(Data_Background!V32=0,0,Data_Background!V32-SMALL(Data_Background!$C32:$AZ32,COUNTIF(Data_Background!$C32:$AZ32,0)+1)),Data_Background!V32)))</f>
        <v>0</v>
      </c>
      <c r="W32" s="79">
        <f ca="1">IF(Data_Background!W32="","",(IF($B$3="On",IF(Data_Background!W32=0,0,Data_Background!W32-SMALL(Data_Background!$C32:$AZ32,COUNTIF(Data_Background!$C32:$AZ32,0)+1)),Data_Background!W32)))</f>
        <v>0</v>
      </c>
      <c r="X32" s="79">
        <f ca="1">IF(Data_Background!X32="","",(IF($B$3="On",IF(Data_Background!X32=0,0,Data_Background!X32-SMALL(Data_Background!$C32:$AZ32,COUNTIF(Data_Background!$C32:$AZ32,0)+1)),Data_Background!X32)))</f>
        <v>0</v>
      </c>
      <c r="Y32" s="79">
        <f ca="1">IF(Data_Background!Y32="","",(IF($B$3="On",IF(Data_Background!Y32=0,0,Data_Background!Y32-SMALL(Data_Background!$C32:$AZ32,COUNTIF(Data_Background!$C32:$AZ32,0)+1)),Data_Background!Y32)))</f>
        <v>0</v>
      </c>
      <c r="Z32" s="79">
        <f ca="1">IF(Data_Background!Z32="","",(IF($B$3="On",IF(Data_Background!Z32=0,0,Data_Background!Z32-SMALL(Data_Background!$C32:$AZ32,COUNTIF(Data_Background!$C32:$AZ32,0)+1)),Data_Background!Z32)))</f>
        <v>0.43703391137342695</v>
      </c>
      <c r="AA32" s="79">
        <f ca="1">IF(Data_Background!AA32="","",(IF($B$3="On",IF(Data_Background!AA32=0,0,Data_Background!AA32-SMALL(Data_Background!$C32:$AZ32,COUNTIF(Data_Background!$C32:$AZ32,0)+1)),Data_Background!AA32)))</f>
        <v>13.738428840675624</v>
      </c>
      <c r="AB32" s="79">
        <f ca="1">IF(Data_Background!AB32="","",(IF($B$3="On",IF(Data_Background!AB32=0,0,Data_Background!AB32-SMALL(Data_Background!$C32:$AZ32,COUNTIF(Data_Background!$C32:$AZ32,0)+1)),Data_Background!AB32)))</f>
        <v>38.889388527903058</v>
      </c>
      <c r="AC32" s="79">
        <f ca="1">IF(Data_Background!AC32="","",(IF($B$3="On",IF(Data_Background!AC32=0,0,Data_Background!AC32-SMALL(Data_Background!$C32:$AZ32,COUNTIF(Data_Background!$C32:$AZ32,0)+1)),Data_Background!AC32)))</f>
        <v>90.92616243141272</v>
      </c>
      <c r="AD32" s="79">
        <f ca="1">IF(Data_Background!AD32="","",(IF($B$3="On",IF(Data_Background!AD32=0,0,Data_Background!AD32-SMALL(Data_Background!$C32:$AZ32,COUNTIF(Data_Background!$C32:$AZ32,0)+1)),Data_Background!AD32)))</f>
        <v>188.41993558388589</v>
      </c>
      <c r="AE32" s="79">
        <f ca="1">IF(Data_Background!AE32="","",(IF($B$3="On",IF(Data_Background!AE32=0,0,Data_Background!AE32-SMALL(Data_Background!$C32:$AZ32,COUNTIF(Data_Background!$C32:$AZ32,0)+1)),Data_Background!AE32)))</f>
        <v>364.88158510053006</v>
      </c>
      <c r="AF32" s="79">
        <f ca="1">IF(Data_Background!AF32="","",(IF($B$3="On",IF(Data_Background!AF32=0,0,Data_Background!AF32-SMALL(Data_Background!$C32:$AZ32,COUNTIF(Data_Background!$C32:$AZ32,0)+1)),Data_Background!AF32)))</f>
        <v>664.56147490493606</v>
      </c>
      <c r="AG32" s="79">
        <f ca="1">IF(Data_Background!AG32="","",(IF($B$3="On",IF(Data_Background!AG32=0,0,Data_Background!AG32-SMALL(Data_Background!$C32:$AZ32,COUNTIF(Data_Background!$C32:$AZ32,0)+1)),Data_Background!AG32)))</f>
        <v>1116.6389181171762</v>
      </c>
      <c r="AH32" s="79">
        <f ca="1">IF(Data_Background!AH32="","",(IF($B$3="On",IF(Data_Background!AH32=0,0,Data_Background!AH32-SMALL(Data_Background!$C32:$AZ32,COUNTIF(Data_Background!$C32:$AZ32,0)+1)),Data_Background!AH32)))</f>
        <v>1683.4794431645623</v>
      </c>
      <c r="AI32" s="79">
        <f ca="1">IF(Data_Background!AI32="","",(IF($B$3="On",IF(Data_Background!AI32=0,0,Data_Background!AI32-SMALL(Data_Background!$C32:$AZ32,COUNTIF(Data_Background!$C32:$AZ32,0)+1)),Data_Background!AI32)))</f>
        <v>2270.1044300554654</v>
      </c>
      <c r="AJ32" s="79">
        <f ca="1">IF(Data_Background!AJ32="","",(IF($B$3="On",IF(Data_Background!AJ32=0,0,Data_Background!AJ32-SMALL(Data_Background!$C32:$AZ32,COUNTIF(Data_Background!$C32:$AZ32,0)+1)),Data_Background!AJ32)))</f>
        <v>2773.4568980793456</v>
      </c>
      <c r="AK32" s="79">
        <f ca="1">IF(Data_Background!AK32="","",(IF($B$3="On",IF(Data_Background!AK32=0,0,Data_Background!AK32-SMALL(Data_Background!$C32:$AZ32,COUNTIF(Data_Background!$C32:$AZ32,0)+1)),Data_Background!AK32)))</f>
        <v>3146.4776050866421</v>
      </c>
      <c r="AL32" s="79">
        <f ca="1">IF(Data_Background!AL32="","",(IF($B$3="On",IF(Data_Background!AL32=0,0,Data_Background!AL32-SMALL(Data_Background!$C32:$AZ32,COUNTIF(Data_Background!$C32:$AZ32,0)+1)),Data_Background!AL32)))</f>
        <v>3393.249429402339</v>
      </c>
      <c r="AM32" s="79">
        <f ca="1">IF(Data_Background!AM32="","",(IF($B$3="On",IF(Data_Background!AM32=0,0,Data_Background!AM32-SMALL(Data_Background!$C32:$AZ32,COUNTIF(Data_Background!$C32:$AZ32,0)+1)),Data_Background!AM32)))</f>
        <v>3547.4513202478388</v>
      </c>
      <c r="AN32" s="79">
        <f ca="1">IF(Data_Background!AN32="","",(IF($B$3="On",IF(Data_Background!AN32=0,0,Data_Background!AN32-SMALL(Data_Background!$C32:$AZ32,COUNTIF(Data_Background!$C32:$AZ32,0)+1)),Data_Background!AN32)))</f>
        <v>3643.5298704572119</v>
      </c>
      <c r="AO32" s="79">
        <f ca="1">IF(Data_Background!AO32="","",(IF($B$3="On",IF(Data_Background!AO32=0,0,Data_Background!AO32-SMALL(Data_Background!$C32:$AZ32,COUNTIF(Data_Background!$C32:$AZ32,0)+1)),Data_Background!AO32)))</f>
        <v>3705.8477938293054</v>
      </c>
      <c r="AP32" s="79">
        <f ca="1">IF(Data_Background!AP32="","",(IF($B$3="On",IF(Data_Background!AP32=0,0,Data_Background!AP32-SMALL(Data_Background!$C32:$AZ32,COUNTIF(Data_Background!$C32:$AZ32,0)+1)),Data_Background!AP32)))</f>
        <v>3732.0504074655369</v>
      </c>
      <c r="AQ32" s="79" t="str">
        <f>IF(Data_Background!AQ32="","",(IF($B$3="On",IF(Data_Background!AQ32=0,0,Data_Background!AQ32-SMALL(Data_Background!$C32:$AZ32,COUNTIF(Data_Background!$C32:$AZ32,0)+1)),Data_Background!AQ32)))</f>
        <v/>
      </c>
      <c r="AR32" s="79" t="str">
        <f>IF(Data_Background!AR32="","",(IF($B$3="On",IF(Data_Background!AR32=0,0,Data_Background!AR32-SMALL(Data_Background!$C32:$AZ32,COUNTIF(Data_Background!$C32:$AZ32,0)+1)),Data_Background!AR32)))</f>
        <v/>
      </c>
      <c r="AS32" s="79" t="str">
        <f>IF(Data_Background!AS32="","",(IF($B$3="On",IF(Data_Background!AS32=0,0,Data_Background!AS32-SMALL(Data_Background!$C32:$AZ32,COUNTIF(Data_Background!$C32:$AZ32,0)+1)),Data_Background!AS32)))</f>
        <v/>
      </c>
      <c r="AT32" s="79" t="str">
        <f>IF(Data_Background!AT32="","",(IF($B$3="On",IF(Data_Background!AT32=0,0,Data_Background!AT32-SMALL(Data_Background!$C32:$AZ32,COUNTIF(Data_Background!$C32:$AZ32,0)+1)),Data_Background!AT32)))</f>
        <v/>
      </c>
      <c r="AU32" s="79" t="str">
        <f>IF(Data_Background!AU32="","",(IF($B$3="On",IF(Data_Background!AU32=0,0,Data_Background!AU32-SMALL(Data_Background!$C32:$AZ32,COUNTIF(Data_Background!$C32:$AZ32,0)+1)),Data_Background!AU32)))</f>
        <v/>
      </c>
      <c r="AV32" s="79" t="str">
        <f>IF(Data_Background!AV32="","",(IF($B$3="On",IF(Data_Background!AV32=0,0,Data_Background!AV32-SMALL(Data_Background!$C32:$AZ32,COUNTIF(Data_Background!$C32:$AZ32,0)+1)),Data_Background!AV32)))</f>
        <v/>
      </c>
      <c r="AW32" s="79" t="str">
        <f>IF(Data_Background!AW32="","",(IF($B$3="On",IF(Data_Background!AW32=0,0,Data_Background!AW32-SMALL(Data_Background!$C32:$AZ32,COUNTIF(Data_Background!$C32:$AZ32,0)+1)),Data_Background!AW32)))</f>
        <v/>
      </c>
      <c r="AX32" s="79" t="str">
        <f>IF(Data_Background!AX32="","",(IF($B$3="On",IF(Data_Background!AX32=0,0,Data_Background!AX32-SMALL(Data_Background!$C32:$AZ32,COUNTIF(Data_Background!$C32:$AZ32,0)+1)),Data_Background!AX32)))</f>
        <v/>
      </c>
      <c r="AY32" s="79" t="str">
        <f>IF(Data_Background!AY32="","",(IF($B$3="On",IF(Data_Background!AY32=0,0,Data_Background!AY32-SMALL(Data_Background!$C32:$AZ32,COUNTIF(Data_Background!$C32:$AZ32,0)+1)),Data_Background!AY32)))</f>
        <v/>
      </c>
      <c r="AZ32" s="79" t="str">
        <f>IF(Data_Background!AZ32="","",(IF($B$3="On",IF(Data_Background!AZ32=0,0,Data_Background!AZ32-SMALL(Data_Background!$C32:$AZ32,COUNTIF(Data_Background!$C32:$AZ32,0)+1)),Data_Background!AZ32)))</f>
        <v/>
      </c>
      <c r="BA32" s="79"/>
      <c r="BB32" s="79"/>
      <c r="BC32" s="79"/>
      <c r="BD32" s="79"/>
      <c r="BE32" s="79"/>
      <c r="BF32" s="79"/>
      <c r="BG32" s="79"/>
      <c r="BH32" s="79"/>
      <c r="BI32" s="79"/>
      <c r="BJ32" s="79"/>
      <c r="BK32" s="79"/>
      <c r="BL32" s="79"/>
      <c r="BM32" s="79"/>
      <c r="BN32" s="79"/>
      <c r="BO32" s="79"/>
      <c r="BP32" s="79"/>
      <c r="BQ32" s="79"/>
      <c r="BR32" s="79"/>
      <c r="BS32" s="79"/>
      <c r="BT32" s="79"/>
      <c r="BU32" s="79"/>
      <c r="BV32" s="79"/>
      <c r="BW32" s="79"/>
      <c r="BX32" s="79"/>
      <c r="BY32" s="79"/>
      <c r="BZ32" s="79"/>
    </row>
    <row r="33" spans="1:78" x14ac:dyDescent="0.25">
      <c r="A33" s="79">
        <f ca="1">Data_Initial!A33</f>
        <v>1</v>
      </c>
      <c r="B33" s="79" t="str">
        <f ca="1">Data_Initial!B33</f>
        <v>F4</v>
      </c>
      <c r="C33" s="79">
        <f ca="1">IF(Data_Background!C33="","",(IF($B$3="On",IF(Data_Background!C33=0,0,Data_Background!C33-SMALL(Data_Background!$C33:$AZ33,COUNTIF(Data_Background!$C33:$AZ33,0)+1)),Data_Background!C33)))</f>
        <v>10.596604379606333</v>
      </c>
      <c r="D33" s="79">
        <f ca="1">IF(Data_Background!D33="","",(IF($B$3="On",IF(Data_Background!D33=0,0,Data_Background!D33-SMALL(Data_Background!$C33:$AZ33,COUNTIF(Data_Background!$C33:$AZ33,0)+1)),Data_Background!D33)))</f>
        <v>11.919970372054799</v>
      </c>
      <c r="E33" s="79">
        <f ca="1">IF(Data_Background!E33="","",(IF($B$3="On",IF(Data_Background!E33=0,0,Data_Background!E33-SMALL(Data_Background!$C33:$AZ33,COUNTIF(Data_Background!$C33:$AZ33,0)+1)),Data_Background!E33)))</f>
        <v>12.712231027424256</v>
      </c>
      <c r="F33" s="79">
        <f ca="1">IF(Data_Background!F33="","",(IF($B$3="On",IF(Data_Background!F33=0,0,Data_Background!F33-SMALL(Data_Background!$C33:$AZ33,COUNTIF(Data_Background!$C33:$AZ33,0)+1)),Data_Background!F33)))</f>
        <v>5.6355468311849028</v>
      </c>
      <c r="G33" s="79">
        <f ca="1">IF(Data_Background!G33="","",(IF($B$3="On",IF(Data_Background!G33=0,0,Data_Background!G33-SMALL(Data_Background!$C33:$AZ33,COUNTIF(Data_Background!$C33:$AZ33,0)+1)),Data_Background!G33)))</f>
        <v>1.1129930410096067</v>
      </c>
      <c r="H33" s="79">
        <f ca="1">IF(Data_Background!H33="","",(IF($B$3="On",IF(Data_Background!H33=0,0,Data_Background!H33-SMALL(Data_Background!$C33:$AZ33,COUNTIF(Data_Background!$C33:$AZ33,0)+1)),Data_Background!H33)))</f>
        <v>0</v>
      </c>
      <c r="I33" s="79">
        <f ca="1">IF(Data_Background!I33="","",(IF($B$3="On",IF(Data_Background!I33=0,0,Data_Background!I33-SMALL(Data_Background!$C33:$AZ33,COUNTIF(Data_Background!$C33:$AZ33,0)+1)),Data_Background!I33)))</f>
        <v>0</v>
      </c>
      <c r="J33" s="79">
        <f ca="1">IF(Data_Background!J33="","",(IF($B$3="On",IF(Data_Background!J33=0,0,Data_Background!J33-SMALL(Data_Background!$C33:$AZ33,COUNTIF(Data_Background!$C33:$AZ33,0)+1)),Data_Background!J33)))</f>
        <v>0</v>
      </c>
      <c r="K33" s="79">
        <f ca="1">IF(Data_Background!K33="","",(IF($B$3="On",IF(Data_Background!K33=0,0,Data_Background!K33-SMALL(Data_Background!$C33:$AZ33,COUNTIF(Data_Background!$C33:$AZ33,0)+1)),Data_Background!K33)))</f>
        <v>0</v>
      </c>
      <c r="L33" s="79">
        <f ca="1">IF(Data_Background!L33="","",(IF($B$3="On",IF(Data_Background!L33=0,0,Data_Background!L33-SMALL(Data_Background!$C33:$AZ33,COUNTIF(Data_Background!$C33:$AZ33,0)+1)),Data_Background!L33)))</f>
        <v>0</v>
      </c>
      <c r="M33" s="79">
        <f ca="1">IF(Data_Background!M33="","",(IF($B$3="On",IF(Data_Background!M33=0,0,Data_Background!M33-SMALL(Data_Background!$C33:$AZ33,COUNTIF(Data_Background!$C33:$AZ33,0)+1)),Data_Background!M33)))</f>
        <v>0</v>
      </c>
      <c r="N33" s="79">
        <f ca="1">IF(Data_Background!N33="","",(IF($B$3="On",IF(Data_Background!N33=0,0,Data_Background!N33-SMALL(Data_Background!$C33:$AZ33,COUNTIF(Data_Background!$C33:$AZ33,0)+1)),Data_Background!N33)))</f>
        <v>0</v>
      </c>
      <c r="O33" s="79">
        <f ca="1">IF(Data_Background!O33="","",(IF($B$3="On",IF(Data_Background!O33=0,0,Data_Background!O33-SMALL(Data_Background!$C33:$AZ33,COUNTIF(Data_Background!$C33:$AZ33,0)+1)),Data_Background!O33)))</f>
        <v>0</v>
      </c>
      <c r="P33" s="79">
        <f ca="1">IF(Data_Background!P33="","",(IF($B$3="On",IF(Data_Background!P33=0,0,Data_Background!P33-SMALL(Data_Background!$C33:$AZ33,COUNTIF(Data_Background!$C33:$AZ33,0)+1)),Data_Background!P33)))</f>
        <v>0</v>
      </c>
      <c r="Q33" s="79">
        <f ca="1">IF(Data_Background!Q33="","",(IF($B$3="On",IF(Data_Background!Q33=0,0,Data_Background!Q33-SMALL(Data_Background!$C33:$AZ33,COUNTIF(Data_Background!$C33:$AZ33,0)+1)),Data_Background!Q33)))</f>
        <v>0</v>
      </c>
      <c r="R33" s="79">
        <f ca="1">IF(Data_Background!R33="","",(IF($B$3="On",IF(Data_Background!R33=0,0,Data_Background!R33-SMALL(Data_Background!$C33:$AZ33,COUNTIF(Data_Background!$C33:$AZ33,0)+1)),Data_Background!R33)))</f>
        <v>0</v>
      </c>
      <c r="S33" s="79">
        <f ca="1">IF(Data_Background!S33="","",(IF($B$3="On",IF(Data_Background!S33=0,0,Data_Background!S33-SMALL(Data_Background!$C33:$AZ33,COUNTIF(Data_Background!$C33:$AZ33,0)+1)),Data_Background!S33)))</f>
        <v>0</v>
      </c>
      <c r="T33" s="79">
        <f ca="1">IF(Data_Background!T33="","",(IF($B$3="On",IF(Data_Background!T33=0,0,Data_Background!T33-SMALL(Data_Background!$C33:$AZ33,COUNTIF(Data_Background!$C33:$AZ33,0)+1)),Data_Background!T33)))</f>
        <v>0</v>
      </c>
      <c r="U33" s="79">
        <f ca="1">IF(Data_Background!U33="","",(IF($B$3="On",IF(Data_Background!U33=0,0,Data_Background!U33-SMALL(Data_Background!$C33:$AZ33,COUNTIF(Data_Background!$C33:$AZ33,0)+1)),Data_Background!U33)))</f>
        <v>0</v>
      </c>
      <c r="V33" s="79">
        <f ca="1">IF(Data_Background!V33="","",(IF($B$3="On",IF(Data_Background!V33=0,0,Data_Background!V33-SMALL(Data_Background!$C33:$AZ33,COUNTIF(Data_Background!$C33:$AZ33,0)+1)),Data_Background!V33)))</f>
        <v>0</v>
      </c>
      <c r="W33" s="79">
        <f ca="1">IF(Data_Background!W33="","",(IF($B$3="On",IF(Data_Background!W33=0,0,Data_Background!W33-SMALL(Data_Background!$C33:$AZ33,COUNTIF(Data_Background!$C33:$AZ33,0)+1)),Data_Background!W33)))</f>
        <v>0</v>
      </c>
      <c r="X33" s="79">
        <f ca="1">IF(Data_Background!X33="","",(IF($B$3="On",IF(Data_Background!X33=0,0,Data_Background!X33-SMALL(Data_Background!$C33:$AZ33,COUNTIF(Data_Background!$C33:$AZ33,0)+1)),Data_Background!X33)))</f>
        <v>0</v>
      </c>
      <c r="Y33" s="79">
        <f ca="1">IF(Data_Background!Y33="","",(IF($B$3="On",IF(Data_Background!Y33=0,0,Data_Background!Y33-SMALL(Data_Background!$C33:$AZ33,COUNTIF(Data_Background!$C33:$AZ33,0)+1)),Data_Background!Y33)))</f>
        <v>0</v>
      </c>
      <c r="Z33" s="79">
        <f ca="1">IF(Data_Background!Z33="","",(IF($B$3="On",IF(Data_Background!Z33=0,0,Data_Background!Z33-SMALL(Data_Background!$C33:$AZ33,COUNTIF(Data_Background!$C33:$AZ33,0)+1)),Data_Background!Z33)))</f>
        <v>0</v>
      </c>
      <c r="AA33" s="79">
        <f ca="1">IF(Data_Background!AA33="","",(IF($B$3="On",IF(Data_Background!AA33=0,0,Data_Background!AA33-SMALL(Data_Background!$C33:$AZ33,COUNTIF(Data_Background!$C33:$AZ33,0)+1)),Data_Background!AA33)))</f>
        <v>17.637225219627904</v>
      </c>
      <c r="AB33" s="79">
        <f ca="1">IF(Data_Background!AB33="","",(IF($B$3="On",IF(Data_Background!AB33=0,0,Data_Background!AB33-SMALL(Data_Background!$C33:$AZ33,COUNTIF(Data_Background!$C33:$AZ33,0)+1)),Data_Background!AB33)))</f>
        <v>50.606954485950851</v>
      </c>
      <c r="AC33" s="79">
        <f ca="1">IF(Data_Background!AC33="","",(IF($B$3="On",IF(Data_Background!AC33=0,0,Data_Background!AC33-SMALL(Data_Background!$C33:$AZ33,COUNTIF(Data_Background!$C33:$AZ33,0)+1)),Data_Background!AC33)))</f>
        <v>112.03647735388202</v>
      </c>
      <c r="AD33" s="79">
        <f ca="1">IF(Data_Background!AD33="","",(IF($B$3="On",IF(Data_Background!AD33=0,0,Data_Background!AD33-SMALL(Data_Background!$C33:$AZ33,COUNTIF(Data_Background!$C33:$AZ33,0)+1)),Data_Background!AD33)))</f>
        <v>229.02059368999161</v>
      </c>
      <c r="AE33" s="79">
        <f ca="1">IF(Data_Background!AE33="","",(IF($B$3="On",IF(Data_Background!AE33=0,0,Data_Background!AE33-SMALL(Data_Background!$C33:$AZ33,COUNTIF(Data_Background!$C33:$AZ33,0)+1)),Data_Background!AE33)))</f>
        <v>443.12902800747531</v>
      </c>
      <c r="AF33" s="79">
        <f ca="1">IF(Data_Background!AF33="","",(IF($B$3="On",IF(Data_Background!AF33=0,0,Data_Background!AF33-SMALL(Data_Background!$C33:$AZ33,COUNTIF(Data_Background!$C33:$AZ33,0)+1)),Data_Background!AF33)))</f>
        <v>794.99538292772695</v>
      </c>
      <c r="AG33" s="79">
        <f ca="1">IF(Data_Background!AG33="","",(IF($B$3="On",IF(Data_Background!AG33=0,0,Data_Background!AG33-SMALL(Data_Background!$C33:$AZ33,COUNTIF(Data_Background!$C33:$AZ33,0)+1)),Data_Background!AG33)))</f>
        <v>1302.3856427553517</v>
      </c>
      <c r="AH33" s="79">
        <f ca="1">IF(Data_Background!AH33="","",(IF($B$3="On",IF(Data_Background!AH33=0,0,Data_Background!AH33-SMALL(Data_Background!$C33:$AZ33,COUNTIF(Data_Background!$C33:$AZ33,0)+1)),Data_Background!AH33)))</f>
        <v>1894.1207445519465</v>
      </c>
      <c r="AI33" s="79">
        <f ca="1">IF(Data_Background!AI33="","",(IF($B$3="On",IF(Data_Background!AI33=0,0,Data_Background!AI33-SMALL(Data_Background!$C33:$AZ33,COUNTIF(Data_Background!$C33:$AZ33,0)+1)),Data_Background!AI33)))</f>
        <v>2475.8600942729563</v>
      </c>
      <c r="AJ33" s="79">
        <f ca="1">IF(Data_Background!AJ33="","",(IF($B$3="On",IF(Data_Background!AJ33=0,0,Data_Background!AJ33-SMALL(Data_Background!$C33:$AZ33,COUNTIF(Data_Background!$C33:$AZ33,0)+1)),Data_Background!AJ33)))</f>
        <v>2948.2094469507965</v>
      </c>
      <c r="AK33" s="79">
        <f ca="1">IF(Data_Background!AK33="","",(IF($B$3="On",IF(Data_Background!AK33=0,0,Data_Background!AK33-SMALL(Data_Background!$C33:$AZ33,COUNTIF(Data_Background!$C33:$AZ33,0)+1)),Data_Background!AK33)))</f>
        <v>3287.5205574422098</v>
      </c>
      <c r="AL33" s="79">
        <f ca="1">IF(Data_Background!AL33="","",(IF($B$3="On",IF(Data_Background!AL33=0,0,Data_Background!AL33-SMALL(Data_Background!$C33:$AZ33,COUNTIF(Data_Background!$C33:$AZ33,0)+1)),Data_Background!AL33)))</f>
        <v>3505.6055601269663</v>
      </c>
      <c r="AM33" s="79">
        <f ca="1">IF(Data_Background!AM33="","",(IF($B$3="On",IF(Data_Background!AM33=0,0,Data_Background!AM33-SMALL(Data_Background!$C33:$AZ33,COUNTIF(Data_Background!$C33:$AZ33,0)+1)),Data_Background!AM33)))</f>
        <v>3638.1957026015762</v>
      </c>
      <c r="AN33" s="79">
        <f ca="1">IF(Data_Background!AN33="","",(IF($B$3="On",IF(Data_Background!AN33=0,0,Data_Background!AN33-SMALL(Data_Background!$C33:$AZ33,COUNTIF(Data_Background!$C33:$AZ33,0)+1)),Data_Background!AN33)))</f>
        <v>3721.8281975403429</v>
      </c>
      <c r="AO33" s="79">
        <f ca="1">IF(Data_Background!AO33="","",(IF($B$3="On",IF(Data_Background!AO33=0,0,Data_Background!AO33-SMALL(Data_Background!$C33:$AZ33,COUNTIF(Data_Background!$C33:$AZ33,0)+1)),Data_Background!AO33)))</f>
        <v>3778.7401214754295</v>
      </c>
      <c r="AP33" s="79">
        <f ca="1">IF(Data_Background!AP33="","",(IF($B$3="On",IF(Data_Background!AP33=0,0,Data_Background!AP33-SMALL(Data_Background!$C33:$AZ33,COUNTIF(Data_Background!$C33:$AZ33,0)+1)),Data_Background!AP33)))</f>
        <v>3803.6856717216397</v>
      </c>
      <c r="AQ33" s="79" t="str">
        <f>IF(Data_Background!AQ33="","",(IF($B$3="On",IF(Data_Background!AQ33=0,0,Data_Background!AQ33-SMALL(Data_Background!$C33:$AZ33,COUNTIF(Data_Background!$C33:$AZ33,0)+1)),Data_Background!AQ33)))</f>
        <v/>
      </c>
      <c r="AR33" s="79" t="str">
        <f>IF(Data_Background!AR33="","",(IF($B$3="On",IF(Data_Background!AR33=0,0,Data_Background!AR33-SMALL(Data_Background!$C33:$AZ33,COUNTIF(Data_Background!$C33:$AZ33,0)+1)),Data_Background!AR33)))</f>
        <v/>
      </c>
      <c r="AS33" s="79" t="str">
        <f>IF(Data_Background!AS33="","",(IF($B$3="On",IF(Data_Background!AS33=0,0,Data_Background!AS33-SMALL(Data_Background!$C33:$AZ33,COUNTIF(Data_Background!$C33:$AZ33,0)+1)),Data_Background!AS33)))</f>
        <v/>
      </c>
      <c r="AT33" s="79" t="str">
        <f>IF(Data_Background!AT33="","",(IF($B$3="On",IF(Data_Background!AT33=0,0,Data_Background!AT33-SMALL(Data_Background!$C33:$AZ33,COUNTIF(Data_Background!$C33:$AZ33,0)+1)),Data_Background!AT33)))</f>
        <v/>
      </c>
      <c r="AU33" s="79" t="str">
        <f>IF(Data_Background!AU33="","",(IF($B$3="On",IF(Data_Background!AU33=0,0,Data_Background!AU33-SMALL(Data_Background!$C33:$AZ33,COUNTIF(Data_Background!$C33:$AZ33,0)+1)),Data_Background!AU33)))</f>
        <v/>
      </c>
      <c r="AV33" s="79" t="str">
        <f>IF(Data_Background!AV33="","",(IF($B$3="On",IF(Data_Background!AV33=0,0,Data_Background!AV33-SMALL(Data_Background!$C33:$AZ33,COUNTIF(Data_Background!$C33:$AZ33,0)+1)),Data_Background!AV33)))</f>
        <v/>
      </c>
      <c r="AW33" s="79" t="str">
        <f>IF(Data_Background!AW33="","",(IF($B$3="On",IF(Data_Background!AW33=0,0,Data_Background!AW33-SMALL(Data_Background!$C33:$AZ33,COUNTIF(Data_Background!$C33:$AZ33,0)+1)),Data_Background!AW33)))</f>
        <v/>
      </c>
      <c r="AX33" s="79" t="str">
        <f>IF(Data_Background!AX33="","",(IF($B$3="On",IF(Data_Background!AX33=0,0,Data_Background!AX33-SMALL(Data_Background!$C33:$AZ33,COUNTIF(Data_Background!$C33:$AZ33,0)+1)),Data_Background!AX33)))</f>
        <v/>
      </c>
      <c r="AY33" s="79" t="str">
        <f>IF(Data_Background!AY33="","",(IF($B$3="On",IF(Data_Background!AY33=0,0,Data_Background!AY33-SMALL(Data_Background!$C33:$AZ33,COUNTIF(Data_Background!$C33:$AZ33,0)+1)),Data_Background!AY33)))</f>
        <v/>
      </c>
      <c r="AZ33" s="79" t="str">
        <f>IF(Data_Background!AZ33="","",(IF($B$3="On",IF(Data_Background!AZ33=0,0,Data_Background!AZ33-SMALL(Data_Background!$C33:$AZ33,COUNTIF(Data_Background!$C33:$AZ33,0)+1)),Data_Background!AZ33)))</f>
        <v/>
      </c>
      <c r="BA33" s="79"/>
      <c r="BB33" s="79"/>
      <c r="BC33" s="79"/>
      <c r="BD33" s="79"/>
      <c r="BE33" s="79"/>
      <c r="BF33" s="79"/>
      <c r="BG33" s="79"/>
      <c r="BH33" s="79"/>
      <c r="BI33" s="79"/>
      <c r="BJ33" s="79"/>
      <c r="BK33" s="79"/>
      <c r="BL33" s="79"/>
      <c r="BM33" s="79"/>
      <c r="BN33" s="79"/>
      <c r="BO33" s="79"/>
      <c r="BP33" s="79"/>
      <c r="BQ33" s="79"/>
      <c r="BR33" s="79"/>
      <c r="BS33" s="79"/>
      <c r="BT33" s="79"/>
      <c r="BU33" s="79"/>
      <c r="BV33" s="79"/>
      <c r="BW33" s="79"/>
      <c r="BX33" s="79"/>
      <c r="BY33" s="79"/>
      <c r="BZ33" s="79"/>
    </row>
    <row r="34" spans="1:78" x14ac:dyDescent="0.25">
      <c r="A34" s="79">
        <f ca="1">Data_Initial!A34</f>
        <v>1</v>
      </c>
      <c r="B34" s="79" t="str">
        <f ca="1">Data_Initial!B34</f>
        <v>G4</v>
      </c>
      <c r="C34" s="79">
        <f ca="1">IF(Data_Background!C34="","",(IF($B$3="On",IF(Data_Background!C34=0,0,Data_Background!C34-SMALL(Data_Background!$C34:$AZ34,COUNTIF(Data_Background!$C34:$AZ34,0)+1)),Data_Background!C34)))</f>
        <v>0.32582810204106449</v>
      </c>
      <c r="D34" s="79">
        <f ca="1">IF(Data_Background!D34="","",(IF($B$3="On",IF(Data_Background!D34=0,0,Data_Background!D34-SMALL(Data_Background!$C34:$AZ34,COUNTIF(Data_Background!$C34:$AZ34,0)+1)),Data_Background!D34)))</f>
        <v>1.2848016735494343</v>
      </c>
      <c r="E34" s="79">
        <f ca="1">IF(Data_Background!E34="","",(IF($B$3="On",IF(Data_Background!E34=0,0,Data_Background!E34-SMALL(Data_Background!$C34:$AZ34,COUNTIF(Data_Background!$C34:$AZ34,0)+1)),Data_Background!E34)))</f>
        <v>3.4104678215903732</v>
      </c>
      <c r="F34" s="79">
        <f ca="1">IF(Data_Background!F34="","",(IF($B$3="On",IF(Data_Background!F34=0,0,Data_Background!F34-SMALL(Data_Background!$C34:$AZ34,COUNTIF(Data_Background!$C34:$AZ34,0)+1)),Data_Background!F34)))</f>
        <v>2.3275935195471598</v>
      </c>
      <c r="G34" s="79">
        <f ca="1">IF(Data_Background!G34="","",(IF($B$3="On",IF(Data_Background!G34=0,0,Data_Background!G34-SMALL(Data_Background!$C34:$AZ34,COUNTIF(Data_Background!$C34:$AZ34,0)+1)),Data_Background!G34)))</f>
        <v>1.4562514834069602</v>
      </c>
      <c r="H34" s="79">
        <f ca="1">IF(Data_Background!H34="","",(IF($B$3="On",IF(Data_Background!H34=0,0,Data_Background!H34-SMALL(Data_Background!$C34:$AZ34,COUNTIF(Data_Background!$C34:$AZ34,0)+1)),Data_Background!H34)))</f>
        <v>0</v>
      </c>
      <c r="I34" s="79">
        <f ca="1">IF(Data_Background!I34="","",(IF($B$3="On",IF(Data_Background!I34=0,0,Data_Background!I34-SMALL(Data_Background!$C34:$AZ34,COUNTIF(Data_Background!$C34:$AZ34,0)+1)),Data_Background!I34)))</f>
        <v>0</v>
      </c>
      <c r="J34" s="79">
        <f ca="1">IF(Data_Background!J34="","",(IF($B$3="On",IF(Data_Background!J34=0,0,Data_Background!J34-SMALL(Data_Background!$C34:$AZ34,COUNTIF(Data_Background!$C34:$AZ34,0)+1)),Data_Background!J34)))</f>
        <v>0</v>
      </c>
      <c r="K34" s="79">
        <f ca="1">IF(Data_Background!K34="","",(IF($B$3="On",IF(Data_Background!K34=0,0,Data_Background!K34-SMALL(Data_Background!$C34:$AZ34,COUNTIF(Data_Background!$C34:$AZ34,0)+1)),Data_Background!K34)))</f>
        <v>0</v>
      </c>
      <c r="L34" s="79">
        <f ca="1">IF(Data_Background!L34="","",(IF($B$3="On",IF(Data_Background!L34=0,0,Data_Background!L34-SMALL(Data_Background!$C34:$AZ34,COUNTIF(Data_Background!$C34:$AZ34,0)+1)),Data_Background!L34)))</f>
        <v>0</v>
      </c>
      <c r="M34" s="79">
        <f ca="1">IF(Data_Background!M34="","",(IF($B$3="On",IF(Data_Background!M34=0,0,Data_Background!M34-SMALL(Data_Background!$C34:$AZ34,COUNTIF(Data_Background!$C34:$AZ34,0)+1)),Data_Background!M34)))</f>
        <v>0</v>
      </c>
      <c r="N34" s="79">
        <f ca="1">IF(Data_Background!N34="","",(IF($B$3="On",IF(Data_Background!N34=0,0,Data_Background!N34-SMALL(Data_Background!$C34:$AZ34,COUNTIF(Data_Background!$C34:$AZ34,0)+1)),Data_Background!N34)))</f>
        <v>0</v>
      </c>
      <c r="O34" s="79">
        <f ca="1">IF(Data_Background!O34="","",(IF($B$3="On",IF(Data_Background!O34=0,0,Data_Background!O34-SMALL(Data_Background!$C34:$AZ34,COUNTIF(Data_Background!$C34:$AZ34,0)+1)),Data_Background!O34)))</f>
        <v>0</v>
      </c>
      <c r="P34" s="79">
        <f ca="1">IF(Data_Background!P34="","",(IF($B$3="On",IF(Data_Background!P34=0,0,Data_Background!P34-SMALL(Data_Background!$C34:$AZ34,COUNTIF(Data_Background!$C34:$AZ34,0)+1)),Data_Background!P34)))</f>
        <v>0</v>
      </c>
      <c r="Q34" s="79">
        <f ca="1">IF(Data_Background!Q34="","",(IF($B$3="On",IF(Data_Background!Q34=0,0,Data_Background!Q34-SMALL(Data_Background!$C34:$AZ34,COUNTIF(Data_Background!$C34:$AZ34,0)+1)),Data_Background!Q34)))</f>
        <v>0</v>
      </c>
      <c r="R34" s="79">
        <f ca="1">IF(Data_Background!R34="","",(IF($B$3="On",IF(Data_Background!R34=0,0,Data_Background!R34-SMALL(Data_Background!$C34:$AZ34,COUNTIF(Data_Background!$C34:$AZ34,0)+1)),Data_Background!R34)))</f>
        <v>0</v>
      </c>
      <c r="S34" s="79">
        <f ca="1">IF(Data_Background!S34="","",(IF($B$3="On",IF(Data_Background!S34=0,0,Data_Background!S34-SMALL(Data_Background!$C34:$AZ34,COUNTIF(Data_Background!$C34:$AZ34,0)+1)),Data_Background!S34)))</f>
        <v>0</v>
      </c>
      <c r="T34" s="79">
        <f ca="1">IF(Data_Background!T34="","",(IF($B$3="On",IF(Data_Background!T34=0,0,Data_Background!T34-SMALL(Data_Background!$C34:$AZ34,COUNTIF(Data_Background!$C34:$AZ34,0)+1)),Data_Background!T34)))</f>
        <v>0</v>
      </c>
      <c r="U34" s="79">
        <f ca="1">IF(Data_Background!U34="","",(IF($B$3="On",IF(Data_Background!U34=0,0,Data_Background!U34-SMALL(Data_Background!$C34:$AZ34,COUNTIF(Data_Background!$C34:$AZ34,0)+1)),Data_Background!U34)))</f>
        <v>0</v>
      </c>
      <c r="V34" s="79">
        <f ca="1">IF(Data_Background!V34="","",(IF($B$3="On",IF(Data_Background!V34=0,0,Data_Background!V34-SMALL(Data_Background!$C34:$AZ34,COUNTIF(Data_Background!$C34:$AZ34,0)+1)),Data_Background!V34)))</f>
        <v>0</v>
      </c>
      <c r="W34" s="79">
        <f ca="1">IF(Data_Background!W34="","",(IF($B$3="On",IF(Data_Background!W34=0,0,Data_Background!W34-SMALL(Data_Background!$C34:$AZ34,COUNTIF(Data_Background!$C34:$AZ34,0)+1)),Data_Background!W34)))</f>
        <v>0</v>
      </c>
      <c r="X34" s="79">
        <f ca="1">IF(Data_Background!X34="","",(IF($B$3="On",IF(Data_Background!X34=0,0,Data_Background!X34-SMALL(Data_Background!$C34:$AZ34,COUNTIF(Data_Background!$C34:$AZ34,0)+1)),Data_Background!X34)))</f>
        <v>0</v>
      </c>
      <c r="Y34" s="79">
        <f ca="1">IF(Data_Background!Y34="","",(IF($B$3="On",IF(Data_Background!Y34=0,0,Data_Background!Y34-SMALL(Data_Background!$C34:$AZ34,COUNTIF(Data_Background!$C34:$AZ34,0)+1)),Data_Background!Y34)))</f>
        <v>6.4097195726850842</v>
      </c>
      <c r="Z34" s="79">
        <f ca="1">IF(Data_Background!Z34="","",(IF($B$3="On",IF(Data_Background!Z34=0,0,Data_Background!Z34-SMALL(Data_Background!$C34:$AZ34,COUNTIF(Data_Background!$C34:$AZ34,0)+1)),Data_Background!Z34)))</f>
        <v>19.96931259124144</v>
      </c>
      <c r="AA34" s="79">
        <f ca="1">IF(Data_Background!AA34="","",(IF($B$3="On",IF(Data_Background!AA34=0,0,Data_Background!AA34-SMALL(Data_Background!$C34:$AZ34,COUNTIF(Data_Background!$C34:$AZ34,0)+1)),Data_Background!AA34)))</f>
        <v>48.143410898080958</v>
      </c>
      <c r="AB34" s="79">
        <f ca="1">IF(Data_Background!AB34="","",(IF($B$3="On",IF(Data_Background!AB34=0,0,Data_Background!AB34-SMALL(Data_Background!$C34:$AZ34,COUNTIF(Data_Background!$C34:$AZ34,0)+1)),Data_Background!AB34)))</f>
        <v>96.443288133873196</v>
      </c>
      <c r="AC34" s="79">
        <f ca="1">IF(Data_Background!AC34="","",(IF($B$3="On",IF(Data_Background!AC34=0,0,Data_Background!AC34-SMALL(Data_Background!$C34:$AZ34,COUNTIF(Data_Background!$C34:$AZ34,0)+1)),Data_Background!AC34)))</f>
        <v>190.50578094982308</v>
      </c>
      <c r="AD34" s="79">
        <f ca="1">IF(Data_Background!AD34="","",(IF($B$3="On",IF(Data_Background!AD34=0,0,Data_Background!AD34-SMALL(Data_Background!$C34:$AZ34,COUNTIF(Data_Background!$C34:$AZ34,0)+1)),Data_Background!AD34)))</f>
        <v>357.06520766490235</v>
      </c>
      <c r="AE34" s="79">
        <f ca="1">IF(Data_Background!AE34="","",(IF($B$3="On",IF(Data_Background!AE34=0,0,Data_Background!AE34-SMALL(Data_Background!$C34:$AZ34,COUNTIF(Data_Background!$C34:$AZ34,0)+1)),Data_Background!AE34)))</f>
        <v>639.85637898115601</v>
      </c>
      <c r="AF34" s="79">
        <f ca="1">IF(Data_Background!AF34="","",(IF($B$3="On",IF(Data_Background!AF34=0,0,Data_Background!AF34-SMALL(Data_Background!$C34:$AZ34,COUNTIF(Data_Background!$C34:$AZ34,0)+1)),Data_Background!AF34)))</f>
        <v>1070.3923894531742</v>
      </c>
      <c r="AG34" s="79">
        <f ca="1">IF(Data_Background!AG34="","",(IF($B$3="On",IF(Data_Background!AG34=0,0,Data_Background!AG34-SMALL(Data_Background!$C34:$AZ34,COUNTIF(Data_Background!$C34:$AZ34,0)+1)),Data_Background!AG34)))</f>
        <v>1636.2948676521487</v>
      </c>
      <c r="AH34" s="79">
        <f ca="1">IF(Data_Background!AH34="","",(IF($B$3="On",IF(Data_Background!AH34=0,0,Data_Background!AH34-SMALL(Data_Background!$C34:$AZ34,COUNTIF(Data_Background!$C34:$AZ34,0)+1)),Data_Background!AH34)))</f>
        <v>2251.7726599751791</v>
      </c>
      <c r="AI34" s="79">
        <f ca="1">IF(Data_Background!AI34="","",(IF($B$3="On",IF(Data_Background!AI34=0,0,Data_Background!AI34-SMALL(Data_Background!$C34:$AZ34,COUNTIF(Data_Background!$C34:$AZ34,0)+1)),Data_Background!AI34)))</f>
        <v>2809.4349903431521</v>
      </c>
      <c r="AJ34" s="79">
        <f ca="1">IF(Data_Background!AJ34="","",(IF($B$3="On",IF(Data_Background!AJ34=0,0,Data_Background!AJ34-SMALL(Data_Background!$C34:$AZ34,COUNTIF(Data_Background!$C34:$AZ34,0)+1)),Data_Background!AJ34)))</f>
        <v>3236.264692851219</v>
      </c>
      <c r="AK34" s="79">
        <f ca="1">IF(Data_Background!AK34="","",(IF($B$3="On",IF(Data_Background!AK34=0,0,Data_Background!AK34-SMALL(Data_Background!$C34:$AZ34,COUNTIF(Data_Background!$C34:$AZ34,0)+1)),Data_Background!AK34)))</f>
        <v>3526.0287011330724</v>
      </c>
      <c r="AL34" s="79">
        <f ca="1">IF(Data_Background!AL34="","",(IF($B$3="On",IF(Data_Background!AL34=0,0,Data_Background!AL34-SMALL(Data_Background!$C34:$AZ34,COUNTIF(Data_Background!$C34:$AZ34,0)+1)),Data_Background!AL34)))</f>
        <v>3706.2642863141123</v>
      </c>
      <c r="AM34" s="79">
        <f ca="1">IF(Data_Background!AM34="","",(IF($B$3="On",IF(Data_Background!AM34=0,0,Data_Background!AM34-SMALL(Data_Background!$C34:$AZ34,COUNTIF(Data_Background!$C34:$AZ34,0)+1)),Data_Background!AM34)))</f>
        <v>3814.0743202670219</v>
      </c>
      <c r="AN34" s="79">
        <f ca="1">IF(Data_Background!AN34="","",(IF($B$3="On",IF(Data_Background!AN34=0,0,Data_Background!AN34-SMALL(Data_Background!$C34:$AZ34,COUNTIF(Data_Background!$C34:$AZ34,0)+1)),Data_Background!AN34)))</f>
        <v>3879.5000369030022</v>
      </c>
      <c r="AO34" s="79">
        <f ca="1">IF(Data_Background!AO34="","",(IF($B$3="On",IF(Data_Background!AO34=0,0,Data_Background!AO34-SMALL(Data_Background!$C34:$AZ34,COUNTIF(Data_Background!$C34:$AZ34,0)+1)),Data_Background!AO34)))</f>
        <v>3922.8276590970818</v>
      </c>
      <c r="AP34" s="79">
        <f ca="1">IF(Data_Background!AP34="","",(IF($B$3="On",IF(Data_Background!AP34=0,0,Data_Background!AP34-SMALL(Data_Background!$C34:$AZ34,COUNTIF(Data_Background!$C34:$AZ34,0)+1)),Data_Background!AP34)))</f>
        <v>3940.8995339862786</v>
      </c>
      <c r="AQ34" s="79" t="str">
        <f>IF(Data_Background!AQ34="","",(IF($B$3="On",IF(Data_Background!AQ34=0,0,Data_Background!AQ34-SMALL(Data_Background!$C34:$AZ34,COUNTIF(Data_Background!$C34:$AZ34,0)+1)),Data_Background!AQ34)))</f>
        <v/>
      </c>
      <c r="AR34" s="79" t="str">
        <f>IF(Data_Background!AR34="","",(IF($B$3="On",IF(Data_Background!AR34=0,0,Data_Background!AR34-SMALL(Data_Background!$C34:$AZ34,COUNTIF(Data_Background!$C34:$AZ34,0)+1)),Data_Background!AR34)))</f>
        <v/>
      </c>
      <c r="AS34" s="79" t="str">
        <f>IF(Data_Background!AS34="","",(IF($B$3="On",IF(Data_Background!AS34=0,0,Data_Background!AS34-SMALL(Data_Background!$C34:$AZ34,COUNTIF(Data_Background!$C34:$AZ34,0)+1)),Data_Background!AS34)))</f>
        <v/>
      </c>
      <c r="AT34" s="79" t="str">
        <f>IF(Data_Background!AT34="","",(IF($B$3="On",IF(Data_Background!AT34=0,0,Data_Background!AT34-SMALL(Data_Background!$C34:$AZ34,COUNTIF(Data_Background!$C34:$AZ34,0)+1)),Data_Background!AT34)))</f>
        <v/>
      </c>
      <c r="AU34" s="79" t="str">
        <f>IF(Data_Background!AU34="","",(IF($B$3="On",IF(Data_Background!AU34=0,0,Data_Background!AU34-SMALL(Data_Background!$C34:$AZ34,COUNTIF(Data_Background!$C34:$AZ34,0)+1)),Data_Background!AU34)))</f>
        <v/>
      </c>
      <c r="AV34" s="79" t="str">
        <f>IF(Data_Background!AV34="","",(IF($B$3="On",IF(Data_Background!AV34=0,0,Data_Background!AV34-SMALL(Data_Background!$C34:$AZ34,COUNTIF(Data_Background!$C34:$AZ34,0)+1)),Data_Background!AV34)))</f>
        <v/>
      </c>
      <c r="AW34" s="79" t="str">
        <f>IF(Data_Background!AW34="","",(IF($B$3="On",IF(Data_Background!AW34=0,0,Data_Background!AW34-SMALL(Data_Background!$C34:$AZ34,COUNTIF(Data_Background!$C34:$AZ34,0)+1)),Data_Background!AW34)))</f>
        <v/>
      </c>
      <c r="AX34" s="79" t="str">
        <f>IF(Data_Background!AX34="","",(IF($B$3="On",IF(Data_Background!AX34=0,0,Data_Background!AX34-SMALL(Data_Background!$C34:$AZ34,COUNTIF(Data_Background!$C34:$AZ34,0)+1)),Data_Background!AX34)))</f>
        <v/>
      </c>
      <c r="AY34" s="79" t="str">
        <f>IF(Data_Background!AY34="","",(IF($B$3="On",IF(Data_Background!AY34=0,0,Data_Background!AY34-SMALL(Data_Background!$C34:$AZ34,COUNTIF(Data_Background!$C34:$AZ34,0)+1)),Data_Background!AY34)))</f>
        <v/>
      </c>
      <c r="AZ34" s="79" t="str">
        <f>IF(Data_Background!AZ34="","",(IF($B$3="On",IF(Data_Background!AZ34=0,0,Data_Background!AZ34-SMALL(Data_Background!$C34:$AZ34,COUNTIF(Data_Background!$C34:$AZ34,0)+1)),Data_Background!AZ34)))</f>
        <v/>
      </c>
      <c r="BA34" s="79"/>
      <c r="BB34" s="79"/>
      <c r="BC34" s="79"/>
      <c r="BD34" s="79"/>
      <c r="BE34" s="79"/>
      <c r="BF34" s="79"/>
      <c r="BG34" s="79"/>
      <c r="BH34" s="79"/>
      <c r="BI34" s="79"/>
      <c r="BJ34" s="79"/>
      <c r="BK34" s="79"/>
      <c r="BL34" s="79"/>
      <c r="BM34" s="79"/>
      <c r="BN34" s="79"/>
      <c r="BO34" s="79"/>
      <c r="BP34" s="79"/>
      <c r="BQ34" s="79"/>
      <c r="BR34" s="79"/>
      <c r="BS34" s="79"/>
      <c r="BT34" s="79"/>
      <c r="BU34" s="79"/>
      <c r="BV34" s="79"/>
      <c r="BW34" s="79"/>
      <c r="BX34" s="79"/>
      <c r="BY34" s="79"/>
      <c r="BZ34" s="79"/>
    </row>
    <row r="35" spans="1:78" x14ac:dyDescent="0.25">
      <c r="A35" s="79">
        <f ca="1">Data_Initial!A35</f>
        <v>1</v>
      </c>
      <c r="B35" s="79" t="str">
        <f ca="1">Data_Initial!B35</f>
        <v>H4</v>
      </c>
      <c r="C35" s="79">
        <f ca="1">IF(Data_Background!C35="","",(IF($B$3="On",IF(Data_Background!C35=0,0,Data_Background!C35-SMALL(Data_Background!$C35:$AZ35,COUNTIF(Data_Background!$C35:$AZ35,0)+1)),Data_Background!C35)))</f>
        <v>16.060158138526681</v>
      </c>
      <c r="D35" s="79">
        <f ca="1">IF(Data_Background!D35="","",(IF($B$3="On",IF(Data_Background!D35=0,0,Data_Background!D35-SMALL(Data_Background!$C35:$AZ35,COUNTIF(Data_Background!$C35:$AZ35,0)+1)),Data_Background!D35)))</f>
        <v>13.467416686050314</v>
      </c>
      <c r="E35" s="79">
        <f ca="1">IF(Data_Background!E35="","",(IF($B$3="On",IF(Data_Background!E35=0,0,Data_Background!E35-SMALL(Data_Background!$C35:$AZ35,COUNTIF(Data_Background!$C35:$AZ35,0)+1)),Data_Background!E35)))</f>
        <v>9.2391002944718874</v>
      </c>
      <c r="F35" s="79">
        <f ca="1">IF(Data_Background!F35="","",(IF($B$3="On",IF(Data_Background!F35=0,0,Data_Background!F35-SMALL(Data_Background!$C35:$AZ35,COUNTIF(Data_Background!$C35:$AZ35,0)+1)),Data_Background!F35)))</f>
        <v>3.2809771397375327</v>
      </c>
      <c r="G35" s="79">
        <f ca="1">IF(Data_Background!G35="","",(IF($B$3="On",IF(Data_Background!G35=0,0,Data_Background!G35-SMALL(Data_Background!$C35:$AZ35,COUNTIF(Data_Background!$C35:$AZ35,0)+1)),Data_Background!G35)))</f>
        <v>0</v>
      </c>
      <c r="H35" s="79">
        <f ca="1">IF(Data_Background!H35="","",(IF($B$3="On",IF(Data_Background!H35=0,0,Data_Background!H35-SMALL(Data_Background!$C35:$AZ35,COUNTIF(Data_Background!$C35:$AZ35,0)+1)),Data_Background!H35)))</f>
        <v>0</v>
      </c>
      <c r="I35" s="79">
        <f ca="1">IF(Data_Background!I35="","",(IF($B$3="On",IF(Data_Background!I35=0,0,Data_Background!I35-SMALL(Data_Background!$C35:$AZ35,COUNTIF(Data_Background!$C35:$AZ35,0)+1)),Data_Background!I35)))</f>
        <v>0</v>
      </c>
      <c r="J35" s="79">
        <f ca="1">IF(Data_Background!J35="","",(IF($B$3="On",IF(Data_Background!J35=0,0,Data_Background!J35-SMALL(Data_Background!$C35:$AZ35,COUNTIF(Data_Background!$C35:$AZ35,0)+1)),Data_Background!J35)))</f>
        <v>0</v>
      </c>
      <c r="K35" s="79">
        <f ca="1">IF(Data_Background!K35="","",(IF($B$3="On",IF(Data_Background!K35=0,0,Data_Background!K35-SMALL(Data_Background!$C35:$AZ35,COUNTIF(Data_Background!$C35:$AZ35,0)+1)),Data_Background!K35)))</f>
        <v>0</v>
      </c>
      <c r="L35" s="79">
        <f ca="1">IF(Data_Background!L35="","",(IF($B$3="On",IF(Data_Background!L35=0,0,Data_Background!L35-SMALL(Data_Background!$C35:$AZ35,COUNTIF(Data_Background!$C35:$AZ35,0)+1)),Data_Background!L35)))</f>
        <v>0</v>
      </c>
      <c r="M35" s="79">
        <f ca="1">IF(Data_Background!M35="","",(IF($B$3="On",IF(Data_Background!M35=0,0,Data_Background!M35-SMALL(Data_Background!$C35:$AZ35,COUNTIF(Data_Background!$C35:$AZ35,0)+1)),Data_Background!M35)))</f>
        <v>0</v>
      </c>
      <c r="N35" s="79">
        <f ca="1">IF(Data_Background!N35="","",(IF($B$3="On",IF(Data_Background!N35=0,0,Data_Background!N35-SMALL(Data_Background!$C35:$AZ35,COUNTIF(Data_Background!$C35:$AZ35,0)+1)),Data_Background!N35)))</f>
        <v>0</v>
      </c>
      <c r="O35" s="79">
        <f ca="1">IF(Data_Background!O35="","",(IF($B$3="On",IF(Data_Background!O35=0,0,Data_Background!O35-SMALL(Data_Background!$C35:$AZ35,COUNTIF(Data_Background!$C35:$AZ35,0)+1)),Data_Background!O35)))</f>
        <v>0</v>
      </c>
      <c r="P35" s="79">
        <f ca="1">IF(Data_Background!P35="","",(IF($B$3="On",IF(Data_Background!P35=0,0,Data_Background!P35-SMALL(Data_Background!$C35:$AZ35,COUNTIF(Data_Background!$C35:$AZ35,0)+1)),Data_Background!P35)))</f>
        <v>0</v>
      </c>
      <c r="Q35" s="79">
        <f ca="1">IF(Data_Background!Q35="","",(IF($B$3="On",IF(Data_Background!Q35=0,0,Data_Background!Q35-SMALL(Data_Background!$C35:$AZ35,COUNTIF(Data_Background!$C35:$AZ35,0)+1)),Data_Background!Q35)))</f>
        <v>0</v>
      </c>
      <c r="R35" s="79">
        <f ca="1">IF(Data_Background!R35="","",(IF($B$3="On",IF(Data_Background!R35=0,0,Data_Background!R35-SMALL(Data_Background!$C35:$AZ35,COUNTIF(Data_Background!$C35:$AZ35,0)+1)),Data_Background!R35)))</f>
        <v>0</v>
      </c>
      <c r="S35" s="79">
        <f ca="1">IF(Data_Background!S35="","",(IF($B$3="On",IF(Data_Background!S35=0,0,Data_Background!S35-SMALL(Data_Background!$C35:$AZ35,COUNTIF(Data_Background!$C35:$AZ35,0)+1)),Data_Background!S35)))</f>
        <v>0</v>
      </c>
      <c r="T35" s="79">
        <f ca="1">IF(Data_Background!T35="","",(IF($B$3="On",IF(Data_Background!T35=0,0,Data_Background!T35-SMALL(Data_Background!$C35:$AZ35,COUNTIF(Data_Background!$C35:$AZ35,0)+1)),Data_Background!T35)))</f>
        <v>0</v>
      </c>
      <c r="U35" s="79">
        <f ca="1">IF(Data_Background!U35="","",(IF($B$3="On",IF(Data_Background!U35=0,0,Data_Background!U35-SMALL(Data_Background!$C35:$AZ35,COUNTIF(Data_Background!$C35:$AZ35,0)+1)),Data_Background!U35)))</f>
        <v>0</v>
      </c>
      <c r="V35" s="79">
        <f ca="1">IF(Data_Background!V35="","",(IF($B$3="On",IF(Data_Background!V35=0,0,Data_Background!V35-SMALL(Data_Background!$C35:$AZ35,COUNTIF(Data_Background!$C35:$AZ35,0)+1)),Data_Background!V35)))</f>
        <v>0</v>
      </c>
      <c r="W35" s="79">
        <f ca="1">IF(Data_Background!W35="","",(IF($B$3="On",IF(Data_Background!W35=0,0,Data_Background!W35-SMALL(Data_Background!$C35:$AZ35,COUNTIF(Data_Background!$C35:$AZ35,0)+1)),Data_Background!W35)))</f>
        <v>0</v>
      </c>
      <c r="X35" s="79">
        <f ca="1">IF(Data_Background!X35="","",(IF($B$3="On",IF(Data_Background!X35=0,0,Data_Background!X35-SMALL(Data_Background!$C35:$AZ35,COUNTIF(Data_Background!$C35:$AZ35,0)+1)),Data_Background!X35)))</f>
        <v>0</v>
      </c>
      <c r="Y35" s="79">
        <f ca="1">IF(Data_Background!Y35="","",(IF($B$3="On",IF(Data_Background!Y35=0,0,Data_Background!Y35-SMALL(Data_Background!$C35:$AZ35,COUNTIF(Data_Background!$C35:$AZ35,0)+1)),Data_Background!Y35)))</f>
        <v>0</v>
      </c>
      <c r="Z35" s="79">
        <f ca="1">IF(Data_Background!Z35="","",(IF($B$3="On",IF(Data_Background!Z35=0,0,Data_Background!Z35-SMALL(Data_Background!$C35:$AZ35,COUNTIF(Data_Background!$C35:$AZ35,0)+1)),Data_Background!Z35)))</f>
        <v>11.788581661203509</v>
      </c>
      <c r="AA35" s="79">
        <f ca="1">IF(Data_Background!AA35="","",(IF($B$3="On",IF(Data_Background!AA35=0,0,Data_Background!AA35-SMALL(Data_Background!$C35:$AZ35,COUNTIF(Data_Background!$C35:$AZ35,0)+1)),Data_Background!AA35)))</f>
        <v>33.683549258981216</v>
      </c>
      <c r="AB35" s="79">
        <f ca="1">IF(Data_Background!AB35="","",(IF($B$3="On",IF(Data_Background!AB35=0,0,Data_Background!AB35-SMALL(Data_Background!$C35:$AZ35,COUNTIF(Data_Background!$C35:$AZ35,0)+1)),Data_Background!AB35)))</f>
        <v>74.808193857290533</v>
      </c>
      <c r="AC35" s="79">
        <f ca="1">IF(Data_Background!AC35="","",(IF($B$3="On",IF(Data_Background!AC35=0,0,Data_Background!AC35-SMALL(Data_Background!$C35:$AZ35,COUNTIF(Data_Background!$C35:$AZ35,0)+1)),Data_Background!AC35)))</f>
        <v>155.62156136617773</v>
      </c>
      <c r="AD35" s="79">
        <f ca="1">IF(Data_Background!AD35="","",(IF($B$3="On",IF(Data_Background!AD35=0,0,Data_Background!AD35-SMALL(Data_Background!$C35:$AZ35,COUNTIF(Data_Background!$C35:$AZ35,0)+1)),Data_Background!AD35)))</f>
        <v>300.36326964195814</v>
      </c>
      <c r="AE35" s="79">
        <f ca="1">IF(Data_Background!AE35="","",(IF($B$3="On",IF(Data_Background!AE35=0,0,Data_Background!AE35-SMALL(Data_Background!$C35:$AZ35,COUNTIF(Data_Background!$C35:$AZ35,0)+1)),Data_Background!AE35)))</f>
        <v>548.23464418920139</v>
      </c>
      <c r="AF35" s="79">
        <f ca="1">IF(Data_Background!AF35="","",(IF($B$3="On",IF(Data_Background!AF35=0,0,Data_Background!AF35-SMALL(Data_Background!$C35:$AZ35,COUNTIF(Data_Background!$C35:$AZ35,0)+1)),Data_Background!AF35)))</f>
        <v>934.82244345196614</v>
      </c>
      <c r="AG35" s="79">
        <f ca="1">IF(Data_Background!AG35="","",(IF($B$3="On",IF(Data_Background!AG35=0,0,Data_Background!AG35-SMALL(Data_Background!$C35:$AZ35,COUNTIF(Data_Background!$C35:$AZ35,0)+1)),Data_Background!AG35)))</f>
        <v>1451.1834882180847</v>
      </c>
      <c r="AH35" s="79">
        <f ca="1">IF(Data_Background!AH35="","",(IF($B$3="On",IF(Data_Background!AH35=0,0,Data_Background!AH35-SMALL(Data_Background!$C35:$AZ35,COUNTIF(Data_Background!$C35:$AZ35,0)+1)),Data_Background!AH35)))</f>
        <v>2024.8810256361141</v>
      </c>
      <c r="AI35" s="79">
        <f ca="1">IF(Data_Background!AI35="","",(IF($B$3="On",IF(Data_Background!AI35=0,0,Data_Background!AI35-SMALL(Data_Background!$C35:$AZ35,COUNTIF(Data_Background!$C35:$AZ35,0)+1)),Data_Background!AI35)))</f>
        <v>2555.5749427316814</v>
      </c>
      <c r="AJ35" s="79">
        <f ca="1">IF(Data_Background!AJ35="","",(IF($B$3="On",IF(Data_Background!AJ35=0,0,Data_Background!AJ35-SMALL(Data_Background!$C35:$AZ35,COUNTIF(Data_Background!$C35:$AZ35,0)+1)),Data_Background!AJ35)))</f>
        <v>2972.132404854935</v>
      </c>
      <c r="AK35" s="79">
        <f ca="1">IF(Data_Background!AK35="","",(IF($B$3="On",IF(Data_Background!AK35=0,0,Data_Background!AK35-SMALL(Data_Background!$C35:$AZ35,COUNTIF(Data_Background!$C35:$AZ35,0)+1)),Data_Background!AK35)))</f>
        <v>3260.5221858528075</v>
      </c>
      <c r="AL35" s="79">
        <f ca="1">IF(Data_Background!AL35="","",(IF($B$3="On",IF(Data_Background!AL35=0,0,Data_Background!AL35-SMALL(Data_Background!$C35:$AZ35,COUNTIF(Data_Background!$C35:$AZ35,0)+1)),Data_Background!AL35)))</f>
        <v>3440.8693202529043</v>
      </c>
      <c r="AM35" s="79">
        <f ca="1">IF(Data_Background!AM35="","",(IF($B$3="On",IF(Data_Background!AM35=0,0,Data_Background!AM35-SMALL(Data_Background!$C35:$AZ35,COUNTIF(Data_Background!$C35:$AZ35,0)+1)),Data_Background!AM35)))</f>
        <v>3549.2255432731681</v>
      </c>
      <c r="AN35" s="79">
        <f ca="1">IF(Data_Background!AN35="","",(IF($B$3="On",IF(Data_Background!AN35=0,0,Data_Background!AN35-SMALL(Data_Background!$C35:$AZ35,COUNTIF(Data_Background!$C35:$AZ35,0)+1)),Data_Background!AN35)))</f>
        <v>3613.9003616200312</v>
      </c>
      <c r="AO35" s="79">
        <f ca="1">IF(Data_Background!AO35="","",(IF($B$3="On",IF(Data_Background!AO35=0,0,Data_Background!AO35-SMALL(Data_Background!$C35:$AZ35,COUNTIF(Data_Background!$C35:$AZ35,0)+1)),Data_Background!AO35)))</f>
        <v>3654.8237994015376</v>
      </c>
      <c r="AP35" s="79">
        <f ca="1">IF(Data_Background!AP35="","",(IF($B$3="On",IF(Data_Background!AP35=0,0,Data_Background!AP35-SMALL(Data_Background!$C35:$AZ35,COUNTIF(Data_Background!$C35:$AZ35,0)+1)),Data_Background!AP35)))</f>
        <v>3671.0695943177129</v>
      </c>
      <c r="AQ35" s="79" t="str">
        <f>IF(Data_Background!AQ35="","",(IF($B$3="On",IF(Data_Background!AQ35=0,0,Data_Background!AQ35-SMALL(Data_Background!$C35:$AZ35,COUNTIF(Data_Background!$C35:$AZ35,0)+1)),Data_Background!AQ35)))</f>
        <v/>
      </c>
      <c r="AR35" s="79" t="str">
        <f>IF(Data_Background!AR35="","",(IF($B$3="On",IF(Data_Background!AR35=0,0,Data_Background!AR35-SMALL(Data_Background!$C35:$AZ35,COUNTIF(Data_Background!$C35:$AZ35,0)+1)),Data_Background!AR35)))</f>
        <v/>
      </c>
      <c r="AS35" s="79" t="str">
        <f>IF(Data_Background!AS35="","",(IF($B$3="On",IF(Data_Background!AS35=0,0,Data_Background!AS35-SMALL(Data_Background!$C35:$AZ35,COUNTIF(Data_Background!$C35:$AZ35,0)+1)),Data_Background!AS35)))</f>
        <v/>
      </c>
      <c r="AT35" s="79" t="str">
        <f>IF(Data_Background!AT35="","",(IF($B$3="On",IF(Data_Background!AT35=0,0,Data_Background!AT35-SMALL(Data_Background!$C35:$AZ35,COUNTIF(Data_Background!$C35:$AZ35,0)+1)),Data_Background!AT35)))</f>
        <v/>
      </c>
      <c r="AU35" s="79" t="str">
        <f>IF(Data_Background!AU35="","",(IF($B$3="On",IF(Data_Background!AU35=0,0,Data_Background!AU35-SMALL(Data_Background!$C35:$AZ35,COUNTIF(Data_Background!$C35:$AZ35,0)+1)),Data_Background!AU35)))</f>
        <v/>
      </c>
      <c r="AV35" s="79" t="str">
        <f>IF(Data_Background!AV35="","",(IF($B$3="On",IF(Data_Background!AV35=0,0,Data_Background!AV35-SMALL(Data_Background!$C35:$AZ35,COUNTIF(Data_Background!$C35:$AZ35,0)+1)),Data_Background!AV35)))</f>
        <v/>
      </c>
      <c r="AW35" s="79" t="str">
        <f>IF(Data_Background!AW35="","",(IF($B$3="On",IF(Data_Background!AW35=0,0,Data_Background!AW35-SMALL(Data_Background!$C35:$AZ35,COUNTIF(Data_Background!$C35:$AZ35,0)+1)),Data_Background!AW35)))</f>
        <v/>
      </c>
      <c r="AX35" s="79" t="str">
        <f>IF(Data_Background!AX35="","",(IF($B$3="On",IF(Data_Background!AX35=0,0,Data_Background!AX35-SMALL(Data_Background!$C35:$AZ35,COUNTIF(Data_Background!$C35:$AZ35,0)+1)),Data_Background!AX35)))</f>
        <v/>
      </c>
      <c r="AY35" s="79" t="str">
        <f>IF(Data_Background!AY35="","",(IF($B$3="On",IF(Data_Background!AY35=0,0,Data_Background!AY35-SMALL(Data_Background!$C35:$AZ35,COUNTIF(Data_Background!$C35:$AZ35,0)+1)),Data_Background!AY35)))</f>
        <v/>
      </c>
      <c r="AZ35" s="79" t="str">
        <f>IF(Data_Background!AZ35="","",(IF($B$3="On",IF(Data_Background!AZ35=0,0,Data_Background!AZ35-SMALL(Data_Background!$C35:$AZ35,COUNTIF(Data_Background!$C35:$AZ35,0)+1)),Data_Background!AZ35)))</f>
        <v/>
      </c>
      <c r="BA35" s="79"/>
      <c r="BB35" s="79"/>
      <c r="BC35" s="79"/>
      <c r="BD35" s="79"/>
      <c r="BE35" s="79"/>
      <c r="BF35" s="79"/>
      <c r="BG35" s="79"/>
      <c r="BH35" s="79"/>
      <c r="BI35" s="79"/>
      <c r="BJ35" s="79"/>
      <c r="BK35" s="79"/>
      <c r="BL35" s="79"/>
      <c r="BM35" s="79"/>
      <c r="BN35" s="79"/>
      <c r="BO35" s="79"/>
      <c r="BP35" s="79"/>
      <c r="BQ35" s="79"/>
      <c r="BR35" s="79"/>
      <c r="BS35" s="79"/>
      <c r="BT35" s="79"/>
      <c r="BU35" s="79"/>
      <c r="BV35" s="79"/>
      <c r="BW35" s="79"/>
      <c r="BX35" s="79"/>
      <c r="BY35" s="79"/>
      <c r="BZ35" s="79"/>
    </row>
    <row r="36" spans="1:78" x14ac:dyDescent="0.25">
      <c r="A36" s="79">
        <f ca="1">Data_Initial!A36</f>
        <v>1</v>
      </c>
      <c r="B36" s="79" t="str">
        <f ca="1">Data_Initial!B36</f>
        <v>A5</v>
      </c>
      <c r="C36" s="79">
        <f ca="1">IF(Data_Background!C36="","",(IF($B$3="On",IF(Data_Background!C36=0,0,Data_Background!C36-SMALL(Data_Background!$C36:$AZ36,COUNTIF(Data_Background!$C36:$AZ36,0)+1)),Data_Background!C36)))</f>
        <v>13.92593876962162</v>
      </c>
      <c r="D36" s="79">
        <f ca="1">IF(Data_Background!D36="","",(IF($B$3="On",IF(Data_Background!D36=0,0,Data_Background!D36-SMALL(Data_Background!$C36:$AZ36,COUNTIF(Data_Background!$C36:$AZ36,0)+1)),Data_Background!D36)))</f>
        <v>10.539752415623443</v>
      </c>
      <c r="E36" s="79">
        <f ca="1">IF(Data_Background!E36="","",(IF($B$3="On",IF(Data_Background!E36=0,0,Data_Background!E36-SMALL(Data_Background!$C36:$AZ36,COUNTIF(Data_Background!$C36:$AZ36,0)+1)),Data_Background!E36)))</f>
        <v>7.7851354929553072</v>
      </c>
      <c r="F36" s="79">
        <f ca="1">IF(Data_Background!F36="","",(IF($B$3="On",IF(Data_Background!F36=0,0,Data_Background!F36-SMALL(Data_Background!$C36:$AZ36,COUNTIF(Data_Background!$C36:$AZ36,0)+1)),Data_Background!F36)))</f>
        <v>0</v>
      </c>
      <c r="G36" s="79">
        <f ca="1">IF(Data_Background!G36="","",(IF($B$3="On",IF(Data_Background!G36=0,0,Data_Background!G36-SMALL(Data_Background!$C36:$AZ36,COUNTIF(Data_Background!$C36:$AZ36,0)+1)),Data_Background!G36)))</f>
        <v>0</v>
      </c>
      <c r="H36" s="79">
        <f ca="1">IF(Data_Background!H36="","",(IF($B$3="On",IF(Data_Background!H36=0,0,Data_Background!H36-SMALL(Data_Background!$C36:$AZ36,COUNTIF(Data_Background!$C36:$AZ36,0)+1)),Data_Background!H36)))</f>
        <v>0</v>
      </c>
      <c r="I36" s="79">
        <f ca="1">IF(Data_Background!I36="","",(IF($B$3="On",IF(Data_Background!I36=0,0,Data_Background!I36-SMALL(Data_Background!$C36:$AZ36,COUNTIF(Data_Background!$C36:$AZ36,0)+1)),Data_Background!I36)))</f>
        <v>0</v>
      </c>
      <c r="J36" s="79">
        <f ca="1">IF(Data_Background!J36="","",(IF($B$3="On",IF(Data_Background!J36=0,0,Data_Background!J36-SMALL(Data_Background!$C36:$AZ36,COUNTIF(Data_Background!$C36:$AZ36,0)+1)),Data_Background!J36)))</f>
        <v>0</v>
      </c>
      <c r="K36" s="79">
        <f ca="1">IF(Data_Background!K36="","",(IF($B$3="On",IF(Data_Background!K36=0,0,Data_Background!K36-SMALL(Data_Background!$C36:$AZ36,COUNTIF(Data_Background!$C36:$AZ36,0)+1)),Data_Background!K36)))</f>
        <v>0</v>
      </c>
      <c r="L36" s="79">
        <f ca="1">IF(Data_Background!L36="","",(IF($B$3="On",IF(Data_Background!L36=0,0,Data_Background!L36-SMALL(Data_Background!$C36:$AZ36,COUNTIF(Data_Background!$C36:$AZ36,0)+1)),Data_Background!L36)))</f>
        <v>0</v>
      </c>
      <c r="M36" s="79">
        <f ca="1">IF(Data_Background!M36="","",(IF($B$3="On",IF(Data_Background!M36=0,0,Data_Background!M36-SMALL(Data_Background!$C36:$AZ36,COUNTIF(Data_Background!$C36:$AZ36,0)+1)),Data_Background!M36)))</f>
        <v>0</v>
      </c>
      <c r="N36" s="79">
        <f ca="1">IF(Data_Background!N36="","",(IF($B$3="On",IF(Data_Background!N36=0,0,Data_Background!N36-SMALL(Data_Background!$C36:$AZ36,COUNTIF(Data_Background!$C36:$AZ36,0)+1)),Data_Background!N36)))</f>
        <v>0</v>
      </c>
      <c r="O36" s="79">
        <f ca="1">IF(Data_Background!O36="","",(IF($B$3="On",IF(Data_Background!O36=0,0,Data_Background!O36-SMALL(Data_Background!$C36:$AZ36,COUNTIF(Data_Background!$C36:$AZ36,0)+1)),Data_Background!O36)))</f>
        <v>0</v>
      </c>
      <c r="P36" s="79">
        <f ca="1">IF(Data_Background!P36="","",(IF($B$3="On",IF(Data_Background!P36=0,0,Data_Background!P36-SMALL(Data_Background!$C36:$AZ36,COUNTIF(Data_Background!$C36:$AZ36,0)+1)),Data_Background!P36)))</f>
        <v>0</v>
      </c>
      <c r="Q36" s="79">
        <f ca="1">IF(Data_Background!Q36="","",(IF($B$3="On",IF(Data_Background!Q36=0,0,Data_Background!Q36-SMALL(Data_Background!$C36:$AZ36,COUNTIF(Data_Background!$C36:$AZ36,0)+1)),Data_Background!Q36)))</f>
        <v>0</v>
      </c>
      <c r="R36" s="79">
        <f ca="1">IF(Data_Background!R36="","",(IF($B$3="On",IF(Data_Background!R36=0,0,Data_Background!R36-SMALL(Data_Background!$C36:$AZ36,COUNTIF(Data_Background!$C36:$AZ36,0)+1)),Data_Background!R36)))</f>
        <v>0</v>
      </c>
      <c r="S36" s="79">
        <f ca="1">IF(Data_Background!S36="","",(IF($B$3="On",IF(Data_Background!S36=0,0,Data_Background!S36-SMALL(Data_Background!$C36:$AZ36,COUNTIF(Data_Background!$C36:$AZ36,0)+1)),Data_Background!S36)))</f>
        <v>0</v>
      </c>
      <c r="T36" s="79">
        <f ca="1">IF(Data_Background!T36="","",(IF($B$3="On",IF(Data_Background!T36=0,0,Data_Background!T36-SMALL(Data_Background!$C36:$AZ36,COUNTIF(Data_Background!$C36:$AZ36,0)+1)),Data_Background!T36)))</f>
        <v>0</v>
      </c>
      <c r="U36" s="79">
        <f ca="1">IF(Data_Background!U36="","",(IF($B$3="On",IF(Data_Background!U36=0,0,Data_Background!U36-SMALL(Data_Background!$C36:$AZ36,COUNTIF(Data_Background!$C36:$AZ36,0)+1)),Data_Background!U36)))</f>
        <v>0</v>
      </c>
      <c r="V36" s="79">
        <f ca="1">IF(Data_Background!V36="","",(IF($B$3="On",IF(Data_Background!V36=0,0,Data_Background!V36-SMALL(Data_Background!$C36:$AZ36,COUNTIF(Data_Background!$C36:$AZ36,0)+1)),Data_Background!V36)))</f>
        <v>0</v>
      </c>
      <c r="W36" s="79">
        <f ca="1">IF(Data_Background!W36="","",(IF($B$3="On",IF(Data_Background!W36=0,0,Data_Background!W36-SMALL(Data_Background!$C36:$AZ36,COUNTIF(Data_Background!$C36:$AZ36,0)+1)),Data_Background!W36)))</f>
        <v>8.267198408573238</v>
      </c>
      <c r="X36" s="79">
        <f ca="1">IF(Data_Background!X36="","",(IF($B$3="On",IF(Data_Background!X36=0,0,Data_Background!X36-SMALL(Data_Background!$C36:$AZ36,COUNTIF(Data_Background!$C36:$AZ36,0)+1)),Data_Background!X36)))</f>
        <v>31.236484196625522</v>
      </c>
      <c r="Y36" s="79">
        <f ca="1">IF(Data_Background!Y36="","",(IF($B$3="On",IF(Data_Background!Y36=0,0,Data_Background!Y36-SMALL(Data_Background!$C36:$AZ36,COUNTIF(Data_Background!$C36:$AZ36,0)+1)),Data_Background!Y36)))</f>
        <v>70.171213596547915</v>
      </c>
      <c r="Z36" s="79">
        <f ca="1">IF(Data_Background!Z36="","",(IF($B$3="On",IF(Data_Background!Z36=0,0,Data_Background!Z36-SMALL(Data_Background!$C36:$AZ36,COUNTIF(Data_Background!$C36:$AZ36,0)+1)),Data_Background!Z36)))</f>
        <v>137.14313825281508</v>
      </c>
      <c r="AA36" s="79">
        <f ca="1">IF(Data_Background!AA36="","",(IF($B$3="On",IF(Data_Background!AA36=0,0,Data_Background!AA36-SMALL(Data_Background!$C36:$AZ36,COUNTIF(Data_Background!$C36:$AZ36,0)+1)),Data_Background!AA36)))</f>
        <v>242.44008872308541</v>
      </c>
      <c r="AB36" s="79">
        <f ca="1">IF(Data_Background!AB36="","",(IF($B$3="On",IF(Data_Background!AB36=0,0,Data_Background!AB36-SMALL(Data_Background!$C36:$AZ36,COUNTIF(Data_Background!$C36:$AZ36,0)+1)),Data_Background!AB36)))</f>
        <v>413.04266621111776</v>
      </c>
      <c r="AC36" s="79">
        <f ca="1">IF(Data_Background!AC36="","",(IF($B$3="On",IF(Data_Background!AC36=0,0,Data_Background!AC36-SMALL(Data_Background!$C36:$AZ36,COUNTIF(Data_Background!$C36:$AZ36,0)+1)),Data_Background!AC36)))</f>
        <v>668.25263035448199</v>
      </c>
      <c r="AD36" s="79">
        <f ca="1">IF(Data_Background!AD36="","",(IF($B$3="On",IF(Data_Background!AD36=0,0,Data_Background!AD36-SMALL(Data_Background!$C36:$AZ36,COUNTIF(Data_Background!$C36:$AZ36,0)+1)),Data_Background!AD36)))</f>
        <v>1019.0116252090367</v>
      </c>
      <c r="AE36" s="79">
        <f ca="1">IF(Data_Background!AE36="","",(IF($B$3="On",IF(Data_Background!AE36=0,0,Data_Background!AE36-SMALL(Data_Background!$C36:$AZ36,COUNTIF(Data_Background!$C36:$AZ36,0)+1)),Data_Background!AE36)))</f>
        <v>1437.4077810580081</v>
      </c>
      <c r="AF36" s="79">
        <f ca="1">IF(Data_Background!AF36="","",(IF($B$3="On",IF(Data_Background!AF36=0,0,Data_Background!AF36-SMALL(Data_Background!$C36:$AZ36,COUNTIF(Data_Background!$C36:$AZ36,0)+1)),Data_Background!AF36)))</f>
        <v>1866.0388905332711</v>
      </c>
      <c r="AG36" s="79">
        <f ca="1">IF(Data_Background!AG36="","",(IF($B$3="On",IF(Data_Background!AG36=0,0,Data_Background!AG36-SMALL(Data_Background!$C36:$AZ36,COUNTIF(Data_Background!$C36:$AZ36,0)+1)),Data_Background!AG36)))</f>
        <v>2241.9597820465847</v>
      </c>
      <c r="AH36" s="79">
        <f ca="1">IF(Data_Background!AH36="","",(IF($B$3="On",IF(Data_Background!AH36=0,0,Data_Background!AH36-SMALL(Data_Background!$C36:$AZ36,COUNTIF(Data_Background!$C36:$AZ36,0)+1)),Data_Background!AH36)))</f>
        <v>2525.6010624335577</v>
      </c>
      <c r="AI36" s="79">
        <f ca="1">IF(Data_Background!AI36="","",(IF($B$3="On",IF(Data_Background!AI36=0,0,Data_Background!AI36-SMALL(Data_Background!$C36:$AZ36,COUNTIF(Data_Background!$C36:$AZ36,0)+1)),Data_Background!AI36)))</f>
        <v>2722.3528330789641</v>
      </c>
      <c r="AJ36" s="79">
        <f ca="1">IF(Data_Background!AJ36="","",(IF($B$3="On",IF(Data_Background!AJ36=0,0,Data_Background!AJ36-SMALL(Data_Background!$C36:$AZ36,COUNTIF(Data_Background!$C36:$AZ36,0)+1)),Data_Background!AJ36)))</f>
        <v>2857.9290979394746</v>
      </c>
      <c r="AK36" s="79">
        <f ca="1">IF(Data_Background!AK36="","",(IF($B$3="On",IF(Data_Background!AK36=0,0,Data_Background!AK36-SMALL(Data_Background!$C36:$AZ36,COUNTIF(Data_Background!$C36:$AZ36,0)+1)),Data_Background!AK36)))</f>
        <v>2963.414111826914</v>
      </c>
      <c r="AL36" s="79">
        <f ca="1">IF(Data_Background!AL36="","",(IF($B$3="On",IF(Data_Background!AL36=0,0,Data_Background!AL36-SMALL(Data_Background!$C36:$AZ36,COUNTIF(Data_Background!$C36:$AZ36,0)+1)),Data_Background!AL36)))</f>
        <v>3048.7796228617744</v>
      </c>
      <c r="AM36" s="79">
        <f ca="1">IF(Data_Background!AM36="","",(IF($B$3="On",IF(Data_Background!AM36=0,0,Data_Background!AM36-SMALL(Data_Background!$C36:$AZ36,COUNTIF(Data_Background!$C36:$AZ36,0)+1)),Data_Background!AM36)))</f>
        <v>3119.6030922879713</v>
      </c>
      <c r="AN36" s="79">
        <f ca="1">IF(Data_Background!AN36="","",(IF($B$3="On",IF(Data_Background!AN36=0,0,Data_Background!AN36-SMALL(Data_Background!$C36:$AZ36,COUNTIF(Data_Background!$C36:$AZ36,0)+1)),Data_Background!AN36)))</f>
        <v>3173.3021157502112</v>
      </c>
      <c r="AO36" s="79">
        <f ca="1">IF(Data_Background!AO36="","",(IF($B$3="On",IF(Data_Background!AO36=0,0,Data_Background!AO36-SMALL(Data_Background!$C36:$AZ36,COUNTIF(Data_Background!$C36:$AZ36,0)+1)),Data_Background!AO36)))</f>
        <v>3214.2903611943411</v>
      </c>
      <c r="AP36" s="79">
        <f ca="1">IF(Data_Background!AP36="","",(IF($B$3="On",IF(Data_Background!AP36=0,0,Data_Background!AP36-SMALL(Data_Background!$C36:$AZ36,COUNTIF(Data_Background!$C36:$AZ36,0)+1)),Data_Background!AP36)))</f>
        <v>3231.8291363626977</v>
      </c>
      <c r="AQ36" s="79" t="str">
        <f>IF(Data_Background!AQ36="","",(IF($B$3="On",IF(Data_Background!AQ36=0,0,Data_Background!AQ36-SMALL(Data_Background!$C36:$AZ36,COUNTIF(Data_Background!$C36:$AZ36,0)+1)),Data_Background!AQ36)))</f>
        <v/>
      </c>
      <c r="AR36" s="79" t="str">
        <f>IF(Data_Background!AR36="","",(IF($B$3="On",IF(Data_Background!AR36=0,0,Data_Background!AR36-SMALL(Data_Background!$C36:$AZ36,COUNTIF(Data_Background!$C36:$AZ36,0)+1)),Data_Background!AR36)))</f>
        <v/>
      </c>
      <c r="AS36" s="79" t="str">
        <f>IF(Data_Background!AS36="","",(IF($B$3="On",IF(Data_Background!AS36=0,0,Data_Background!AS36-SMALL(Data_Background!$C36:$AZ36,COUNTIF(Data_Background!$C36:$AZ36,0)+1)),Data_Background!AS36)))</f>
        <v/>
      </c>
      <c r="AT36" s="79" t="str">
        <f>IF(Data_Background!AT36="","",(IF($B$3="On",IF(Data_Background!AT36=0,0,Data_Background!AT36-SMALL(Data_Background!$C36:$AZ36,COUNTIF(Data_Background!$C36:$AZ36,0)+1)),Data_Background!AT36)))</f>
        <v/>
      </c>
      <c r="AU36" s="79" t="str">
        <f>IF(Data_Background!AU36="","",(IF($B$3="On",IF(Data_Background!AU36=0,0,Data_Background!AU36-SMALL(Data_Background!$C36:$AZ36,COUNTIF(Data_Background!$C36:$AZ36,0)+1)),Data_Background!AU36)))</f>
        <v/>
      </c>
      <c r="AV36" s="79" t="str">
        <f>IF(Data_Background!AV36="","",(IF($B$3="On",IF(Data_Background!AV36=0,0,Data_Background!AV36-SMALL(Data_Background!$C36:$AZ36,COUNTIF(Data_Background!$C36:$AZ36,0)+1)),Data_Background!AV36)))</f>
        <v/>
      </c>
      <c r="AW36" s="79" t="str">
        <f>IF(Data_Background!AW36="","",(IF($B$3="On",IF(Data_Background!AW36=0,0,Data_Background!AW36-SMALL(Data_Background!$C36:$AZ36,COUNTIF(Data_Background!$C36:$AZ36,0)+1)),Data_Background!AW36)))</f>
        <v/>
      </c>
      <c r="AX36" s="79" t="str">
        <f>IF(Data_Background!AX36="","",(IF($B$3="On",IF(Data_Background!AX36=0,0,Data_Background!AX36-SMALL(Data_Background!$C36:$AZ36,COUNTIF(Data_Background!$C36:$AZ36,0)+1)),Data_Background!AX36)))</f>
        <v/>
      </c>
      <c r="AY36" s="79" t="str">
        <f>IF(Data_Background!AY36="","",(IF($B$3="On",IF(Data_Background!AY36=0,0,Data_Background!AY36-SMALL(Data_Background!$C36:$AZ36,COUNTIF(Data_Background!$C36:$AZ36,0)+1)),Data_Background!AY36)))</f>
        <v/>
      </c>
      <c r="AZ36" s="79" t="str">
        <f>IF(Data_Background!AZ36="","",(IF($B$3="On",IF(Data_Background!AZ36=0,0,Data_Background!AZ36-SMALL(Data_Background!$C36:$AZ36,COUNTIF(Data_Background!$C36:$AZ36,0)+1)),Data_Background!AZ36)))</f>
        <v/>
      </c>
      <c r="BA36" s="79"/>
      <c r="BB36" s="79"/>
      <c r="BC36" s="79"/>
      <c r="BD36" s="79"/>
      <c r="BE36" s="79"/>
      <c r="BF36" s="79"/>
      <c r="BG36" s="79"/>
      <c r="BH36" s="79"/>
      <c r="BI36" s="79"/>
      <c r="BJ36" s="79"/>
      <c r="BK36" s="79"/>
      <c r="BL36" s="79"/>
      <c r="BM36" s="79"/>
      <c r="BN36" s="79"/>
      <c r="BO36" s="79"/>
      <c r="BP36" s="79"/>
      <c r="BQ36" s="79"/>
      <c r="BR36" s="79"/>
      <c r="BS36" s="79"/>
      <c r="BT36" s="79"/>
      <c r="BU36" s="79"/>
      <c r="BV36" s="79"/>
      <c r="BW36" s="79"/>
      <c r="BX36" s="79"/>
      <c r="BY36" s="79"/>
      <c r="BZ36" s="79"/>
    </row>
    <row r="37" spans="1:78" x14ac:dyDescent="0.25">
      <c r="A37" s="79">
        <f ca="1">Data_Initial!A37</f>
        <v>1</v>
      </c>
      <c r="B37" s="79" t="str">
        <f ca="1">Data_Initial!B37</f>
        <v>B5</v>
      </c>
      <c r="C37" s="79">
        <f ca="1">IF(Data_Background!C37="","",(IF($B$3="On",IF(Data_Background!C37=0,0,Data_Background!C37-SMALL(Data_Background!$C37:$AZ37,COUNTIF(Data_Background!$C37:$AZ37,0)+1)),Data_Background!C37)))</f>
        <v>7.050860730484505</v>
      </c>
      <c r="D37" s="79">
        <f ca="1">IF(Data_Background!D37="","",(IF($B$3="On",IF(Data_Background!D37=0,0,Data_Background!D37-SMALL(Data_Background!$C37:$AZ37,COUNTIF(Data_Background!$C37:$AZ37,0)+1)),Data_Background!D37)))</f>
        <v>6.5488255533367195</v>
      </c>
      <c r="E37" s="79">
        <f ca="1">IF(Data_Background!E37="","",(IF($B$3="On",IF(Data_Background!E37=0,0,Data_Background!E37-SMALL(Data_Background!$C37:$AZ37,COUNTIF(Data_Background!$C37:$AZ37,0)+1)),Data_Background!E37)))</f>
        <v>6.1214700110870766</v>
      </c>
      <c r="F37" s="79">
        <f ca="1">IF(Data_Background!F37="","",(IF($B$3="On",IF(Data_Background!F37=0,0,Data_Background!F37-SMALL(Data_Background!$C37:$AZ37,COUNTIF(Data_Background!$C37:$AZ37,0)+1)),Data_Background!F37)))</f>
        <v>3.1621672470279636</v>
      </c>
      <c r="G37" s="79">
        <f ca="1">IF(Data_Background!G37="","",(IF($B$3="On",IF(Data_Background!G37=0,0,Data_Background!G37-SMALL(Data_Background!$C37:$AZ37,COUNTIF(Data_Background!$C37:$AZ37,0)+1)),Data_Background!G37)))</f>
        <v>0</v>
      </c>
      <c r="H37" s="79">
        <f ca="1">IF(Data_Background!H37="","",(IF($B$3="On",IF(Data_Background!H37=0,0,Data_Background!H37-SMALL(Data_Background!$C37:$AZ37,COUNTIF(Data_Background!$C37:$AZ37,0)+1)),Data_Background!H37)))</f>
        <v>0</v>
      </c>
      <c r="I37" s="79">
        <f ca="1">IF(Data_Background!I37="","",(IF($B$3="On",IF(Data_Background!I37=0,0,Data_Background!I37-SMALL(Data_Background!$C37:$AZ37,COUNTIF(Data_Background!$C37:$AZ37,0)+1)),Data_Background!I37)))</f>
        <v>0</v>
      </c>
      <c r="J37" s="79">
        <f ca="1">IF(Data_Background!J37="","",(IF($B$3="On",IF(Data_Background!J37=0,0,Data_Background!J37-SMALL(Data_Background!$C37:$AZ37,COUNTIF(Data_Background!$C37:$AZ37,0)+1)),Data_Background!J37)))</f>
        <v>0.78054059649700358</v>
      </c>
      <c r="K37" s="79">
        <f ca="1">IF(Data_Background!K37="","",(IF($B$3="On",IF(Data_Background!K37=0,0,Data_Background!K37-SMALL(Data_Background!$C37:$AZ37,COUNTIF(Data_Background!$C37:$AZ37,0)+1)),Data_Background!K37)))</f>
        <v>0</v>
      </c>
      <c r="L37" s="79">
        <f ca="1">IF(Data_Background!L37="","",(IF($B$3="On",IF(Data_Background!L37=0,0,Data_Background!L37-SMALL(Data_Background!$C37:$AZ37,COUNTIF(Data_Background!$C37:$AZ37,0)+1)),Data_Background!L37)))</f>
        <v>0</v>
      </c>
      <c r="M37" s="79">
        <f ca="1">IF(Data_Background!M37="","",(IF($B$3="On",IF(Data_Background!M37=0,0,Data_Background!M37-SMALL(Data_Background!$C37:$AZ37,COUNTIF(Data_Background!$C37:$AZ37,0)+1)),Data_Background!M37)))</f>
        <v>0</v>
      </c>
      <c r="N37" s="79">
        <f ca="1">IF(Data_Background!N37="","",(IF($B$3="On",IF(Data_Background!N37=0,0,Data_Background!N37-SMALL(Data_Background!$C37:$AZ37,COUNTIF(Data_Background!$C37:$AZ37,0)+1)),Data_Background!N37)))</f>
        <v>0</v>
      </c>
      <c r="O37" s="79">
        <f ca="1">IF(Data_Background!O37="","",(IF($B$3="On",IF(Data_Background!O37=0,0,Data_Background!O37-SMALL(Data_Background!$C37:$AZ37,COUNTIF(Data_Background!$C37:$AZ37,0)+1)),Data_Background!O37)))</f>
        <v>0</v>
      </c>
      <c r="P37" s="79">
        <f ca="1">IF(Data_Background!P37="","",(IF($B$3="On",IF(Data_Background!P37=0,0,Data_Background!P37-SMALL(Data_Background!$C37:$AZ37,COUNTIF(Data_Background!$C37:$AZ37,0)+1)),Data_Background!P37)))</f>
        <v>0</v>
      </c>
      <c r="Q37" s="79">
        <f ca="1">IF(Data_Background!Q37="","",(IF($B$3="On",IF(Data_Background!Q37=0,0,Data_Background!Q37-SMALL(Data_Background!$C37:$AZ37,COUNTIF(Data_Background!$C37:$AZ37,0)+1)),Data_Background!Q37)))</f>
        <v>0</v>
      </c>
      <c r="R37" s="79">
        <f ca="1">IF(Data_Background!R37="","",(IF($B$3="On",IF(Data_Background!R37=0,0,Data_Background!R37-SMALL(Data_Background!$C37:$AZ37,COUNTIF(Data_Background!$C37:$AZ37,0)+1)),Data_Background!R37)))</f>
        <v>0</v>
      </c>
      <c r="S37" s="79">
        <f ca="1">IF(Data_Background!S37="","",(IF($B$3="On",IF(Data_Background!S37=0,0,Data_Background!S37-SMALL(Data_Background!$C37:$AZ37,COUNTIF(Data_Background!$C37:$AZ37,0)+1)),Data_Background!S37)))</f>
        <v>0</v>
      </c>
      <c r="T37" s="79">
        <f ca="1">IF(Data_Background!T37="","",(IF($B$3="On",IF(Data_Background!T37=0,0,Data_Background!T37-SMALL(Data_Background!$C37:$AZ37,COUNTIF(Data_Background!$C37:$AZ37,0)+1)),Data_Background!T37)))</f>
        <v>0</v>
      </c>
      <c r="U37" s="79">
        <f ca="1">IF(Data_Background!U37="","",(IF($B$3="On",IF(Data_Background!U37=0,0,Data_Background!U37-SMALL(Data_Background!$C37:$AZ37,COUNTIF(Data_Background!$C37:$AZ37,0)+1)),Data_Background!U37)))</f>
        <v>0</v>
      </c>
      <c r="V37" s="79">
        <f ca="1">IF(Data_Background!V37="","",(IF($B$3="On",IF(Data_Background!V37=0,0,Data_Background!V37-SMALL(Data_Background!$C37:$AZ37,COUNTIF(Data_Background!$C37:$AZ37,0)+1)),Data_Background!V37)))</f>
        <v>0</v>
      </c>
      <c r="W37" s="79">
        <f ca="1">IF(Data_Background!W37="","",(IF($B$3="On",IF(Data_Background!W37=0,0,Data_Background!W37-SMALL(Data_Background!$C37:$AZ37,COUNTIF(Data_Background!$C37:$AZ37,0)+1)),Data_Background!W37)))</f>
        <v>11.261968680576196</v>
      </c>
      <c r="X37" s="79">
        <f ca="1">IF(Data_Background!X37="","",(IF($B$3="On",IF(Data_Background!X37=0,0,Data_Background!X37-SMALL(Data_Background!$C37:$AZ37,COUNTIF(Data_Background!$C37:$AZ37,0)+1)),Data_Background!X37)))</f>
        <v>35.224245077861724</v>
      </c>
      <c r="Y37" s="79">
        <f ca="1">IF(Data_Background!Y37="","",(IF($B$3="On",IF(Data_Background!Y37=0,0,Data_Background!Y37-SMALL(Data_Background!$C37:$AZ37,COUNTIF(Data_Background!$C37:$AZ37,0)+1)),Data_Background!Y37)))</f>
        <v>73.776550201636326</v>
      </c>
      <c r="Z37" s="79">
        <f ca="1">IF(Data_Background!Z37="","",(IF($B$3="On",IF(Data_Background!Z37=0,0,Data_Background!Z37-SMALL(Data_Background!$C37:$AZ37,COUNTIF(Data_Background!$C37:$AZ37,0)+1)),Data_Background!Z37)))</f>
        <v>139.54188879355831</v>
      </c>
      <c r="AA37" s="79">
        <f ca="1">IF(Data_Background!AA37="","",(IF($B$3="On",IF(Data_Background!AA37=0,0,Data_Background!AA37-SMALL(Data_Background!$C37:$AZ37,COUNTIF(Data_Background!$C37:$AZ37,0)+1)),Data_Background!AA37)))</f>
        <v>249.70674864610751</v>
      </c>
      <c r="AB37" s="79">
        <f ca="1">IF(Data_Background!AB37="","",(IF($B$3="On",IF(Data_Background!AB37=0,0,Data_Background!AB37-SMALL(Data_Background!$C37:$AZ37,COUNTIF(Data_Background!$C37:$AZ37,0)+1)),Data_Background!AB37)))</f>
        <v>424.54385821644053</v>
      </c>
      <c r="AC37" s="79">
        <f ca="1">IF(Data_Background!AC37="","",(IF($B$3="On",IF(Data_Background!AC37=0,0,Data_Background!AC37-SMALL(Data_Background!$C37:$AZ37,COUNTIF(Data_Background!$C37:$AZ37,0)+1)),Data_Background!AC37)))</f>
        <v>689.17997902230252</v>
      </c>
      <c r="AD37" s="79">
        <f ca="1">IF(Data_Background!AD37="","",(IF($B$3="On",IF(Data_Background!AD37=0,0,Data_Background!AD37-SMALL(Data_Background!$C37:$AZ37,COUNTIF(Data_Background!$C37:$AZ37,0)+1)),Data_Background!AD37)))</f>
        <v>1052.3978076743099</v>
      </c>
      <c r="AE37" s="79">
        <f ca="1">IF(Data_Background!AE37="","",(IF($B$3="On",IF(Data_Background!AE37=0,0,Data_Background!AE37-SMALL(Data_Background!$C37:$AZ37,COUNTIF(Data_Background!$C37:$AZ37,0)+1)),Data_Background!AE37)))</f>
        <v>1492.5741895001302</v>
      </c>
      <c r="AF37" s="79">
        <f ca="1">IF(Data_Background!AF37="","",(IF($B$3="On",IF(Data_Background!AF37=0,0,Data_Background!AF37-SMALL(Data_Background!$C37:$AZ37,COUNTIF(Data_Background!$C37:$AZ37,0)+1)),Data_Background!AF37)))</f>
        <v>1949.824717648617</v>
      </c>
      <c r="AG37" s="79">
        <f ca="1">IF(Data_Background!AG37="","",(IF($B$3="On",IF(Data_Background!AG37=0,0,Data_Background!AG37-SMALL(Data_Background!$C37:$AZ37,COUNTIF(Data_Background!$C37:$AZ37,0)+1)),Data_Background!AG37)))</f>
        <v>2352.2411438138502</v>
      </c>
      <c r="AH37" s="79">
        <f ca="1">IF(Data_Background!AH37="","",(IF($B$3="On",IF(Data_Background!AH37=0,0,Data_Background!AH37-SMALL(Data_Background!$C37:$AZ37,COUNTIF(Data_Background!$C37:$AZ37,0)+1)),Data_Background!AH37)))</f>
        <v>2656.195759537643</v>
      </c>
      <c r="AI37" s="79">
        <f ca="1">IF(Data_Background!AI37="","",(IF($B$3="On",IF(Data_Background!AI37=0,0,Data_Background!AI37-SMALL(Data_Background!$C37:$AZ37,COUNTIF(Data_Background!$C37:$AZ37,0)+1)),Data_Background!AI37)))</f>
        <v>2863.5178200403998</v>
      </c>
      <c r="AJ37" s="79">
        <f ca="1">IF(Data_Background!AJ37="","",(IF($B$3="On",IF(Data_Background!AJ37=0,0,Data_Background!AJ37-SMALL(Data_Background!$C37:$AZ37,COUNTIF(Data_Background!$C37:$AZ37,0)+1)),Data_Background!AJ37)))</f>
        <v>3006.4285488936466</v>
      </c>
      <c r="AK37" s="79">
        <f ca="1">IF(Data_Background!AK37="","",(IF($B$3="On",IF(Data_Background!AK37=0,0,Data_Background!AK37-SMALL(Data_Background!$C37:$AZ37,COUNTIF(Data_Background!$C37:$AZ37,0)+1)),Data_Background!AK37)))</f>
        <v>3115.8735549157504</v>
      </c>
      <c r="AL37" s="79">
        <f ca="1">IF(Data_Background!AL37="","",(IF($B$3="On",IF(Data_Background!AL37=0,0,Data_Background!AL37-SMALL(Data_Background!$C37:$AZ37,COUNTIF(Data_Background!$C37:$AZ37,0)+1)),Data_Background!AL37)))</f>
        <v>3209.4845881226297</v>
      </c>
      <c r="AM37" s="79">
        <f ca="1">IF(Data_Background!AM37="","",(IF($B$3="On",IF(Data_Background!AM37=0,0,Data_Background!AM37-SMALL(Data_Background!$C37:$AZ37,COUNTIF(Data_Background!$C37:$AZ37,0)+1)),Data_Background!AM37)))</f>
        <v>3283.9959984342031</v>
      </c>
      <c r="AN37" s="79">
        <f ca="1">IF(Data_Background!AN37="","",(IF($B$3="On",IF(Data_Background!AN37=0,0,Data_Background!AN37-SMALL(Data_Background!$C37:$AZ37,COUNTIF(Data_Background!$C37:$AZ37,0)+1)),Data_Background!AN37)))</f>
        <v>3343.9417292059093</v>
      </c>
      <c r="AO37" s="79">
        <f ca="1">IF(Data_Background!AO37="","",(IF($B$3="On",IF(Data_Background!AO37=0,0,Data_Background!AO37-SMALL(Data_Background!$C37:$AZ37,COUNTIF(Data_Background!$C37:$AZ37,0)+1)),Data_Background!AO37)))</f>
        <v>3391.8762912453462</v>
      </c>
      <c r="AP37" s="79">
        <f ca="1">IF(Data_Background!AP37="","",(IF($B$3="On",IF(Data_Background!AP37=0,0,Data_Background!AP37-SMALL(Data_Background!$C37:$AZ37,COUNTIF(Data_Background!$C37:$AZ37,0)+1)),Data_Background!AP37)))</f>
        <v>3414.9708399613082</v>
      </c>
      <c r="AQ37" s="79" t="str">
        <f>IF(Data_Background!AQ37="","",(IF($B$3="On",IF(Data_Background!AQ37=0,0,Data_Background!AQ37-SMALL(Data_Background!$C37:$AZ37,COUNTIF(Data_Background!$C37:$AZ37,0)+1)),Data_Background!AQ37)))</f>
        <v/>
      </c>
      <c r="AR37" s="79" t="str">
        <f>IF(Data_Background!AR37="","",(IF($B$3="On",IF(Data_Background!AR37=0,0,Data_Background!AR37-SMALL(Data_Background!$C37:$AZ37,COUNTIF(Data_Background!$C37:$AZ37,0)+1)),Data_Background!AR37)))</f>
        <v/>
      </c>
      <c r="AS37" s="79" t="str">
        <f>IF(Data_Background!AS37="","",(IF($B$3="On",IF(Data_Background!AS37=0,0,Data_Background!AS37-SMALL(Data_Background!$C37:$AZ37,COUNTIF(Data_Background!$C37:$AZ37,0)+1)),Data_Background!AS37)))</f>
        <v/>
      </c>
      <c r="AT37" s="79" t="str">
        <f>IF(Data_Background!AT37="","",(IF($B$3="On",IF(Data_Background!AT37=0,0,Data_Background!AT37-SMALL(Data_Background!$C37:$AZ37,COUNTIF(Data_Background!$C37:$AZ37,0)+1)),Data_Background!AT37)))</f>
        <v/>
      </c>
      <c r="AU37" s="79" t="str">
        <f>IF(Data_Background!AU37="","",(IF($B$3="On",IF(Data_Background!AU37=0,0,Data_Background!AU37-SMALL(Data_Background!$C37:$AZ37,COUNTIF(Data_Background!$C37:$AZ37,0)+1)),Data_Background!AU37)))</f>
        <v/>
      </c>
      <c r="AV37" s="79" t="str">
        <f>IF(Data_Background!AV37="","",(IF($B$3="On",IF(Data_Background!AV37=0,0,Data_Background!AV37-SMALL(Data_Background!$C37:$AZ37,COUNTIF(Data_Background!$C37:$AZ37,0)+1)),Data_Background!AV37)))</f>
        <v/>
      </c>
      <c r="AW37" s="79" t="str">
        <f>IF(Data_Background!AW37="","",(IF($B$3="On",IF(Data_Background!AW37=0,0,Data_Background!AW37-SMALL(Data_Background!$C37:$AZ37,COUNTIF(Data_Background!$C37:$AZ37,0)+1)),Data_Background!AW37)))</f>
        <v/>
      </c>
      <c r="AX37" s="79" t="str">
        <f>IF(Data_Background!AX37="","",(IF($B$3="On",IF(Data_Background!AX37=0,0,Data_Background!AX37-SMALL(Data_Background!$C37:$AZ37,COUNTIF(Data_Background!$C37:$AZ37,0)+1)),Data_Background!AX37)))</f>
        <v/>
      </c>
      <c r="AY37" s="79" t="str">
        <f>IF(Data_Background!AY37="","",(IF($B$3="On",IF(Data_Background!AY37=0,0,Data_Background!AY37-SMALL(Data_Background!$C37:$AZ37,COUNTIF(Data_Background!$C37:$AZ37,0)+1)),Data_Background!AY37)))</f>
        <v/>
      </c>
      <c r="AZ37" s="79" t="str">
        <f>IF(Data_Background!AZ37="","",(IF($B$3="On",IF(Data_Background!AZ37=0,0,Data_Background!AZ37-SMALL(Data_Background!$C37:$AZ37,COUNTIF(Data_Background!$C37:$AZ37,0)+1)),Data_Background!AZ37)))</f>
        <v/>
      </c>
      <c r="BA37" s="79"/>
      <c r="BB37" s="79"/>
      <c r="BC37" s="79"/>
      <c r="BD37" s="79"/>
      <c r="BE37" s="79"/>
      <c r="BF37" s="79"/>
      <c r="BG37" s="79"/>
      <c r="BH37" s="79"/>
      <c r="BI37" s="79"/>
      <c r="BJ37" s="79"/>
      <c r="BK37" s="79"/>
      <c r="BL37" s="79"/>
      <c r="BM37" s="79"/>
      <c r="BN37" s="79"/>
      <c r="BO37" s="79"/>
      <c r="BP37" s="79"/>
      <c r="BQ37" s="79"/>
      <c r="BR37" s="79"/>
      <c r="BS37" s="79"/>
      <c r="BT37" s="79"/>
      <c r="BU37" s="79"/>
      <c r="BV37" s="79"/>
      <c r="BW37" s="79"/>
      <c r="BX37" s="79"/>
      <c r="BY37" s="79"/>
      <c r="BZ37" s="79"/>
    </row>
    <row r="38" spans="1:78" x14ac:dyDescent="0.25">
      <c r="A38" s="79">
        <f ca="1">Data_Initial!A38</f>
        <v>1</v>
      </c>
      <c r="B38" s="79" t="str">
        <f ca="1">Data_Initial!B38</f>
        <v>C5</v>
      </c>
      <c r="C38" s="79">
        <f ca="1">IF(Data_Background!C38="","",(IF($B$3="On",IF(Data_Background!C38=0,0,Data_Background!C38-SMALL(Data_Background!$C38:$AZ38,COUNTIF(Data_Background!$C38:$AZ38,0)+1)),Data_Background!C38)))</f>
        <v>5.7481447713218792</v>
      </c>
      <c r="D38" s="79">
        <f ca="1">IF(Data_Background!D38="","",(IF($B$3="On",IF(Data_Background!D38=0,0,Data_Background!D38-SMALL(Data_Background!$C38:$AZ38,COUNTIF(Data_Background!$C38:$AZ38,0)+1)),Data_Background!D38)))</f>
        <v>5.9524767371699205</v>
      </c>
      <c r="E38" s="79">
        <f ca="1">IF(Data_Background!E38="","",(IF($B$3="On",IF(Data_Background!E38=0,0,Data_Background!E38-SMALL(Data_Background!$C38:$AZ38,COUNTIF(Data_Background!$C38:$AZ38,0)+1)),Data_Background!E38)))</f>
        <v>7.4543329543921324</v>
      </c>
      <c r="F38" s="79">
        <f ca="1">IF(Data_Background!F38="","",(IF($B$3="On",IF(Data_Background!F38=0,0,Data_Background!F38-SMALL(Data_Background!$C38:$AZ38,COUNTIF(Data_Background!$C38:$AZ38,0)+1)),Data_Background!F38)))</f>
        <v>3.9353222422785823</v>
      </c>
      <c r="G38" s="79">
        <f ca="1">IF(Data_Background!G38="","",(IF($B$3="On",IF(Data_Background!G38=0,0,Data_Background!G38-SMALL(Data_Background!$C38:$AZ38,COUNTIF(Data_Background!$C38:$AZ38,0)+1)),Data_Background!G38)))</f>
        <v>0</v>
      </c>
      <c r="H38" s="79">
        <f ca="1">IF(Data_Background!H38="","",(IF($B$3="On",IF(Data_Background!H38=0,0,Data_Background!H38-SMALL(Data_Background!$C38:$AZ38,COUNTIF(Data_Background!$C38:$AZ38,0)+1)),Data_Background!H38)))</f>
        <v>0</v>
      </c>
      <c r="I38" s="79">
        <f ca="1">IF(Data_Background!I38="","",(IF($B$3="On",IF(Data_Background!I38=0,0,Data_Background!I38-SMALL(Data_Background!$C38:$AZ38,COUNTIF(Data_Background!$C38:$AZ38,0)+1)),Data_Background!I38)))</f>
        <v>0</v>
      </c>
      <c r="J38" s="79">
        <f ca="1">IF(Data_Background!J38="","",(IF($B$3="On",IF(Data_Background!J38=0,0,Data_Background!J38-SMALL(Data_Background!$C38:$AZ38,COUNTIF(Data_Background!$C38:$AZ38,0)+1)),Data_Background!J38)))</f>
        <v>0</v>
      </c>
      <c r="K38" s="79">
        <f ca="1">IF(Data_Background!K38="","",(IF($B$3="On",IF(Data_Background!K38=0,0,Data_Background!K38-SMALL(Data_Background!$C38:$AZ38,COUNTIF(Data_Background!$C38:$AZ38,0)+1)),Data_Background!K38)))</f>
        <v>0</v>
      </c>
      <c r="L38" s="79">
        <f ca="1">IF(Data_Background!L38="","",(IF($B$3="On",IF(Data_Background!L38=0,0,Data_Background!L38-SMALL(Data_Background!$C38:$AZ38,COUNTIF(Data_Background!$C38:$AZ38,0)+1)),Data_Background!L38)))</f>
        <v>0</v>
      </c>
      <c r="M38" s="79">
        <f ca="1">IF(Data_Background!M38="","",(IF($B$3="On",IF(Data_Background!M38=0,0,Data_Background!M38-SMALL(Data_Background!$C38:$AZ38,COUNTIF(Data_Background!$C38:$AZ38,0)+1)),Data_Background!M38)))</f>
        <v>0</v>
      </c>
      <c r="N38" s="79">
        <f ca="1">IF(Data_Background!N38="","",(IF($B$3="On",IF(Data_Background!N38=0,0,Data_Background!N38-SMALL(Data_Background!$C38:$AZ38,COUNTIF(Data_Background!$C38:$AZ38,0)+1)),Data_Background!N38)))</f>
        <v>0</v>
      </c>
      <c r="O38" s="79">
        <f ca="1">IF(Data_Background!O38="","",(IF($B$3="On",IF(Data_Background!O38=0,0,Data_Background!O38-SMALL(Data_Background!$C38:$AZ38,COUNTIF(Data_Background!$C38:$AZ38,0)+1)),Data_Background!O38)))</f>
        <v>0</v>
      </c>
      <c r="P38" s="79">
        <f ca="1">IF(Data_Background!P38="","",(IF($B$3="On",IF(Data_Background!P38=0,0,Data_Background!P38-SMALL(Data_Background!$C38:$AZ38,COUNTIF(Data_Background!$C38:$AZ38,0)+1)),Data_Background!P38)))</f>
        <v>0</v>
      </c>
      <c r="Q38" s="79">
        <f ca="1">IF(Data_Background!Q38="","",(IF($B$3="On",IF(Data_Background!Q38=0,0,Data_Background!Q38-SMALL(Data_Background!$C38:$AZ38,COUNTIF(Data_Background!$C38:$AZ38,0)+1)),Data_Background!Q38)))</f>
        <v>0</v>
      </c>
      <c r="R38" s="79">
        <f ca="1">IF(Data_Background!R38="","",(IF($B$3="On",IF(Data_Background!R38=0,0,Data_Background!R38-SMALL(Data_Background!$C38:$AZ38,COUNTIF(Data_Background!$C38:$AZ38,0)+1)),Data_Background!R38)))</f>
        <v>0</v>
      </c>
      <c r="S38" s="79">
        <f ca="1">IF(Data_Background!S38="","",(IF($B$3="On",IF(Data_Background!S38=0,0,Data_Background!S38-SMALL(Data_Background!$C38:$AZ38,COUNTIF(Data_Background!$C38:$AZ38,0)+1)),Data_Background!S38)))</f>
        <v>0</v>
      </c>
      <c r="T38" s="79">
        <f ca="1">IF(Data_Background!T38="","",(IF($B$3="On",IF(Data_Background!T38=0,0,Data_Background!T38-SMALL(Data_Background!$C38:$AZ38,COUNTIF(Data_Background!$C38:$AZ38,0)+1)),Data_Background!T38)))</f>
        <v>0</v>
      </c>
      <c r="U38" s="79">
        <f ca="1">IF(Data_Background!U38="","",(IF($B$3="On",IF(Data_Background!U38=0,0,Data_Background!U38-SMALL(Data_Background!$C38:$AZ38,COUNTIF(Data_Background!$C38:$AZ38,0)+1)),Data_Background!U38)))</f>
        <v>0</v>
      </c>
      <c r="V38" s="79">
        <f ca="1">IF(Data_Background!V38="","",(IF($B$3="On",IF(Data_Background!V38=0,0,Data_Background!V38-SMALL(Data_Background!$C38:$AZ38,COUNTIF(Data_Background!$C38:$AZ38,0)+1)),Data_Background!V38)))</f>
        <v>0</v>
      </c>
      <c r="W38" s="79">
        <f ca="1">IF(Data_Background!W38="","",(IF($B$3="On",IF(Data_Background!W38=0,0,Data_Background!W38-SMALL(Data_Background!$C38:$AZ38,COUNTIF(Data_Background!$C38:$AZ38,0)+1)),Data_Background!W38)))</f>
        <v>0</v>
      </c>
      <c r="X38" s="79">
        <f ca="1">IF(Data_Background!X38="","",(IF($B$3="On",IF(Data_Background!X38=0,0,Data_Background!X38-SMALL(Data_Background!$C38:$AZ38,COUNTIF(Data_Background!$C38:$AZ38,0)+1)),Data_Background!X38)))</f>
        <v>0</v>
      </c>
      <c r="Y38" s="79">
        <f ca="1">IF(Data_Background!Y38="","",(IF($B$3="On",IF(Data_Background!Y38=0,0,Data_Background!Y38-SMALL(Data_Background!$C38:$AZ38,COUNTIF(Data_Background!$C38:$AZ38,0)+1)),Data_Background!Y38)))</f>
        <v>0</v>
      </c>
      <c r="Z38" s="79">
        <f ca="1">IF(Data_Background!Z38="","",(IF($B$3="On",IF(Data_Background!Z38=0,0,Data_Background!Z38-SMALL(Data_Background!$C38:$AZ38,COUNTIF(Data_Background!$C38:$AZ38,0)+1)),Data_Background!Z38)))</f>
        <v>8.8037812965611391</v>
      </c>
      <c r="AA38" s="79">
        <f ca="1">IF(Data_Background!AA38="","",(IF($B$3="On",IF(Data_Background!AA38=0,0,Data_Background!AA38-SMALL(Data_Background!$C38:$AZ38,COUNTIF(Data_Background!$C38:$AZ38,0)+1)),Data_Background!AA38)))</f>
        <v>34.07729950250117</v>
      </c>
      <c r="AB38" s="79">
        <f ca="1">IF(Data_Background!AB38="","",(IF($B$3="On",IF(Data_Background!AB38=0,0,Data_Background!AB38-SMALL(Data_Background!$C38:$AZ38,COUNTIF(Data_Background!$C38:$AZ38,0)+1)),Data_Background!AB38)))</f>
        <v>79.639331282009536</v>
      </c>
      <c r="AC38" s="79">
        <f ca="1">IF(Data_Background!AC38="","",(IF($B$3="On",IF(Data_Background!AC38=0,0,Data_Background!AC38-SMALL(Data_Background!$C38:$AZ38,COUNTIF(Data_Background!$C38:$AZ38,0)+1)),Data_Background!AC38)))</f>
        <v>169.24463976242609</v>
      </c>
      <c r="AD38" s="79">
        <f ca="1">IF(Data_Background!AD38="","",(IF($B$3="On",IF(Data_Background!AD38=0,0,Data_Background!AD38-SMALL(Data_Background!$C38:$AZ38,COUNTIF(Data_Background!$C38:$AZ38,0)+1)),Data_Background!AD38)))</f>
        <v>336.24545544917487</v>
      </c>
      <c r="AE38" s="79">
        <f ca="1">IF(Data_Background!AE38="","",(IF($B$3="On",IF(Data_Background!AE38=0,0,Data_Background!AE38-SMALL(Data_Background!$C38:$AZ38,COUNTIF(Data_Background!$C38:$AZ38,0)+1)),Data_Background!AE38)))</f>
        <v>631.90007771061255</v>
      </c>
      <c r="AF38" s="79">
        <f ca="1">IF(Data_Background!AF38="","",(IF($B$3="On",IF(Data_Background!AF38=0,0,Data_Background!AF38-SMALL(Data_Background!$C38:$AZ38,COUNTIF(Data_Background!$C38:$AZ38,0)+1)),Data_Background!AF38)))</f>
        <v>1096.0550514712429</v>
      </c>
      <c r="AG38" s="79">
        <f ca="1">IF(Data_Background!AG38="","",(IF($B$3="On",IF(Data_Background!AG38=0,0,Data_Background!AG38-SMALL(Data_Background!$C38:$AZ38,COUNTIF(Data_Background!$C38:$AZ38,0)+1)),Data_Background!AG38)))</f>
        <v>1700.5177412537535</v>
      </c>
      <c r="AH38" s="79">
        <f ca="1">IF(Data_Background!AH38="","",(IF($B$3="On",IF(Data_Background!AH38=0,0,Data_Background!AH38-SMALL(Data_Background!$C38:$AZ38,COUNTIF(Data_Background!$C38:$AZ38,0)+1)),Data_Background!AH38)))</f>
        <v>2344.1681473313133</v>
      </c>
      <c r="AI38" s="79">
        <f ca="1">IF(Data_Background!AI38="","",(IF($B$3="On",IF(Data_Background!AI38=0,0,Data_Background!AI38-SMALL(Data_Background!$C38:$AZ38,COUNTIF(Data_Background!$C38:$AZ38,0)+1)),Data_Background!AI38)))</f>
        <v>2900.75115013203</v>
      </c>
      <c r="AJ38" s="79">
        <f ca="1">IF(Data_Background!AJ38="","",(IF($B$3="On",IF(Data_Background!AJ38=0,0,Data_Background!AJ38-SMALL(Data_Background!$C38:$AZ38,COUNTIF(Data_Background!$C38:$AZ38,0)+1)),Data_Background!AJ38)))</f>
        <v>3301.4616225279037</v>
      </c>
      <c r="AK38" s="79">
        <f ca="1">IF(Data_Background!AK38="","",(IF($B$3="On",IF(Data_Background!AK38=0,0,Data_Background!AK38-SMALL(Data_Background!$C38:$AZ38,COUNTIF(Data_Background!$C38:$AZ38,0)+1)),Data_Background!AK38)))</f>
        <v>3547.5122447247372</v>
      </c>
      <c r="AL38" s="79">
        <f ca="1">IF(Data_Background!AL38="","",(IF($B$3="On",IF(Data_Background!AL38=0,0,Data_Background!AL38-SMALL(Data_Background!$C38:$AZ38,COUNTIF(Data_Background!$C38:$AZ38,0)+1)),Data_Background!AL38)))</f>
        <v>3686.7510081291707</v>
      </c>
      <c r="AM38" s="79">
        <f ca="1">IF(Data_Background!AM38="","",(IF($B$3="On",IF(Data_Background!AM38=0,0,Data_Background!AM38-SMALL(Data_Background!$C38:$AZ38,COUNTIF(Data_Background!$C38:$AZ38,0)+1)),Data_Background!AM38)))</f>
        <v>3769.4663744024601</v>
      </c>
      <c r="AN38" s="79">
        <f ca="1">IF(Data_Background!AN38="","",(IF($B$3="On",IF(Data_Background!AN38=0,0,Data_Background!AN38-SMALL(Data_Background!$C38:$AZ38,COUNTIF(Data_Background!$C38:$AZ38,0)+1)),Data_Background!AN38)))</f>
        <v>3830.75439737741</v>
      </c>
      <c r="AO38" s="79">
        <f ca="1">IF(Data_Background!AO38="","",(IF($B$3="On",IF(Data_Background!AO38=0,0,Data_Background!AO38-SMALL(Data_Background!$C38:$AZ38,COUNTIF(Data_Background!$C38:$AZ38,0)+1)),Data_Background!AO38)))</f>
        <v>3877.9494081422304</v>
      </c>
      <c r="AP38" s="79">
        <f ca="1">IF(Data_Background!AP38="","",(IF($B$3="On",IF(Data_Background!AP38=0,0,Data_Background!AP38-SMALL(Data_Background!$C38:$AZ38,COUNTIF(Data_Background!$C38:$AZ38,0)+1)),Data_Background!AP38)))</f>
        <v>3900.451694802462</v>
      </c>
      <c r="AQ38" s="79" t="str">
        <f>IF(Data_Background!AQ38="","",(IF($B$3="On",IF(Data_Background!AQ38=0,0,Data_Background!AQ38-SMALL(Data_Background!$C38:$AZ38,COUNTIF(Data_Background!$C38:$AZ38,0)+1)),Data_Background!AQ38)))</f>
        <v/>
      </c>
      <c r="AR38" s="79" t="str">
        <f>IF(Data_Background!AR38="","",(IF($B$3="On",IF(Data_Background!AR38=0,0,Data_Background!AR38-SMALL(Data_Background!$C38:$AZ38,COUNTIF(Data_Background!$C38:$AZ38,0)+1)),Data_Background!AR38)))</f>
        <v/>
      </c>
      <c r="AS38" s="79" t="str">
        <f>IF(Data_Background!AS38="","",(IF($B$3="On",IF(Data_Background!AS38=0,0,Data_Background!AS38-SMALL(Data_Background!$C38:$AZ38,COUNTIF(Data_Background!$C38:$AZ38,0)+1)),Data_Background!AS38)))</f>
        <v/>
      </c>
      <c r="AT38" s="79" t="str">
        <f>IF(Data_Background!AT38="","",(IF($B$3="On",IF(Data_Background!AT38=0,0,Data_Background!AT38-SMALL(Data_Background!$C38:$AZ38,COUNTIF(Data_Background!$C38:$AZ38,0)+1)),Data_Background!AT38)))</f>
        <v/>
      </c>
      <c r="AU38" s="79" t="str">
        <f>IF(Data_Background!AU38="","",(IF($B$3="On",IF(Data_Background!AU38=0,0,Data_Background!AU38-SMALL(Data_Background!$C38:$AZ38,COUNTIF(Data_Background!$C38:$AZ38,0)+1)),Data_Background!AU38)))</f>
        <v/>
      </c>
      <c r="AV38" s="79" t="str">
        <f>IF(Data_Background!AV38="","",(IF($B$3="On",IF(Data_Background!AV38=0,0,Data_Background!AV38-SMALL(Data_Background!$C38:$AZ38,COUNTIF(Data_Background!$C38:$AZ38,0)+1)),Data_Background!AV38)))</f>
        <v/>
      </c>
      <c r="AW38" s="79" t="str">
        <f>IF(Data_Background!AW38="","",(IF($B$3="On",IF(Data_Background!AW38=0,0,Data_Background!AW38-SMALL(Data_Background!$C38:$AZ38,COUNTIF(Data_Background!$C38:$AZ38,0)+1)),Data_Background!AW38)))</f>
        <v/>
      </c>
      <c r="AX38" s="79" t="str">
        <f>IF(Data_Background!AX38="","",(IF($B$3="On",IF(Data_Background!AX38=0,0,Data_Background!AX38-SMALL(Data_Background!$C38:$AZ38,COUNTIF(Data_Background!$C38:$AZ38,0)+1)),Data_Background!AX38)))</f>
        <v/>
      </c>
      <c r="AY38" s="79" t="str">
        <f>IF(Data_Background!AY38="","",(IF($B$3="On",IF(Data_Background!AY38=0,0,Data_Background!AY38-SMALL(Data_Background!$C38:$AZ38,COUNTIF(Data_Background!$C38:$AZ38,0)+1)),Data_Background!AY38)))</f>
        <v/>
      </c>
      <c r="AZ38" s="79" t="str">
        <f>IF(Data_Background!AZ38="","",(IF($B$3="On",IF(Data_Background!AZ38=0,0,Data_Background!AZ38-SMALL(Data_Background!$C38:$AZ38,COUNTIF(Data_Background!$C38:$AZ38,0)+1)),Data_Background!AZ38)))</f>
        <v/>
      </c>
      <c r="BA38" s="79"/>
      <c r="BB38" s="79"/>
      <c r="BC38" s="79"/>
      <c r="BD38" s="79"/>
      <c r="BE38" s="79"/>
      <c r="BF38" s="79"/>
      <c r="BG38" s="79"/>
      <c r="BH38" s="79"/>
      <c r="BI38" s="79"/>
      <c r="BJ38" s="79"/>
      <c r="BK38" s="79"/>
      <c r="BL38" s="79"/>
      <c r="BM38" s="79"/>
      <c r="BN38" s="79"/>
      <c r="BO38" s="79"/>
      <c r="BP38" s="79"/>
      <c r="BQ38" s="79"/>
      <c r="BR38" s="79"/>
      <c r="BS38" s="79"/>
      <c r="BT38" s="79"/>
      <c r="BU38" s="79"/>
      <c r="BV38" s="79"/>
      <c r="BW38" s="79"/>
      <c r="BX38" s="79"/>
      <c r="BY38" s="79"/>
      <c r="BZ38" s="79"/>
    </row>
    <row r="39" spans="1:78" x14ac:dyDescent="0.25">
      <c r="A39" s="79">
        <f ca="1">Data_Initial!A39</f>
        <v>1</v>
      </c>
      <c r="B39" s="79" t="str">
        <f ca="1">Data_Initial!B39</f>
        <v>D5</v>
      </c>
      <c r="C39" s="79">
        <f ca="1">IF(Data_Background!C39="","",(IF($B$3="On",IF(Data_Background!C39=0,0,Data_Background!C39-SMALL(Data_Background!$C39:$AZ39,COUNTIF(Data_Background!$C39:$AZ39,0)+1)),Data_Background!C39)))</f>
        <v>1.964347683027122</v>
      </c>
      <c r="D39" s="79">
        <f ca="1">IF(Data_Background!D39="","",(IF($B$3="On",IF(Data_Background!D39=0,0,Data_Background!D39-SMALL(Data_Background!$C39:$AZ39,COUNTIF(Data_Background!$C39:$AZ39,0)+1)),Data_Background!D39)))</f>
        <v>2.9968667220440057</v>
      </c>
      <c r="E39" s="79">
        <f ca="1">IF(Data_Background!E39="","",(IF($B$3="On",IF(Data_Background!E39=0,0,Data_Background!E39-SMALL(Data_Background!$C39:$AZ39,COUNTIF(Data_Background!$C39:$AZ39,0)+1)),Data_Background!E39)))</f>
        <v>3.8313540604181058</v>
      </c>
      <c r="F39" s="79">
        <f ca="1">IF(Data_Background!F39="","",(IF($B$3="On",IF(Data_Background!F39=0,0,Data_Background!F39-SMALL(Data_Background!$C39:$AZ39,COUNTIF(Data_Background!$C39:$AZ39,0)+1)),Data_Background!F39)))</f>
        <v>1.9533033920688454</v>
      </c>
      <c r="G39" s="79">
        <f ca="1">IF(Data_Background!G39="","",(IF($B$3="On",IF(Data_Background!G39=0,0,Data_Background!G39-SMALL(Data_Background!$C39:$AZ39,COUNTIF(Data_Background!$C39:$AZ39,0)+1)),Data_Background!G39)))</f>
        <v>0</v>
      </c>
      <c r="H39" s="79">
        <f ca="1">IF(Data_Background!H39="","",(IF($B$3="On",IF(Data_Background!H39=0,0,Data_Background!H39-SMALL(Data_Background!$C39:$AZ39,COUNTIF(Data_Background!$C39:$AZ39,0)+1)),Data_Background!H39)))</f>
        <v>0</v>
      </c>
      <c r="I39" s="79">
        <f ca="1">IF(Data_Background!I39="","",(IF($B$3="On",IF(Data_Background!I39=0,0,Data_Background!I39-SMALL(Data_Background!$C39:$AZ39,COUNTIF(Data_Background!$C39:$AZ39,0)+1)),Data_Background!I39)))</f>
        <v>0</v>
      </c>
      <c r="J39" s="79">
        <f ca="1">IF(Data_Background!J39="","",(IF($B$3="On",IF(Data_Background!J39=0,0,Data_Background!J39-SMALL(Data_Background!$C39:$AZ39,COUNTIF(Data_Background!$C39:$AZ39,0)+1)),Data_Background!J39)))</f>
        <v>9.8774423601446504E-3</v>
      </c>
      <c r="K39" s="79">
        <f ca="1">IF(Data_Background!K39="","",(IF($B$3="On",IF(Data_Background!K39=0,0,Data_Background!K39-SMALL(Data_Background!$C39:$AZ39,COUNTIF(Data_Background!$C39:$AZ39,0)+1)),Data_Background!K39)))</f>
        <v>0</v>
      </c>
      <c r="L39" s="79">
        <f ca="1">IF(Data_Background!L39="","",(IF($B$3="On",IF(Data_Background!L39=0,0,Data_Background!L39-SMALL(Data_Background!$C39:$AZ39,COUNTIF(Data_Background!$C39:$AZ39,0)+1)),Data_Background!L39)))</f>
        <v>0</v>
      </c>
      <c r="M39" s="79">
        <f ca="1">IF(Data_Background!M39="","",(IF($B$3="On",IF(Data_Background!M39=0,0,Data_Background!M39-SMALL(Data_Background!$C39:$AZ39,COUNTIF(Data_Background!$C39:$AZ39,0)+1)),Data_Background!M39)))</f>
        <v>0</v>
      </c>
      <c r="N39" s="79">
        <f ca="1">IF(Data_Background!N39="","",(IF($B$3="On",IF(Data_Background!N39=0,0,Data_Background!N39-SMALL(Data_Background!$C39:$AZ39,COUNTIF(Data_Background!$C39:$AZ39,0)+1)),Data_Background!N39)))</f>
        <v>0</v>
      </c>
      <c r="O39" s="79">
        <f ca="1">IF(Data_Background!O39="","",(IF($B$3="On",IF(Data_Background!O39=0,0,Data_Background!O39-SMALL(Data_Background!$C39:$AZ39,COUNTIF(Data_Background!$C39:$AZ39,0)+1)),Data_Background!O39)))</f>
        <v>0</v>
      </c>
      <c r="P39" s="79">
        <f ca="1">IF(Data_Background!P39="","",(IF($B$3="On",IF(Data_Background!P39=0,0,Data_Background!P39-SMALL(Data_Background!$C39:$AZ39,COUNTIF(Data_Background!$C39:$AZ39,0)+1)),Data_Background!P39)))</f>
        <v>0</v>
      </c>
      <c r="Q39" s="79">
        <f ca="1">IF(Data_Background!Q39="","",(IF($B$3="On",IF(Data_Background!Q39=0,0,Data_Background!Q39-SMALL(Data_Background!$C39:$AZ39,COUNTIF(Data_Background!$C39:$AZ39,0)+1)),Data_Background!Q39)))</f>
        <v>0</v>
      </c>
      <c r="R39" s="79">
        <f ca="1">IF(Data_Background!R39="","",(IF($B$3="On",IF(Data_Background!R39=0,0,Data_Background!R39-SMALL(Data_Background!$C39:$AZ39,COUNTIF(Data_Background!$C39:$AZ39,0)+1)),Data_Background!R39)))</f>
        <v>0</v>
      </c>
      <c r="S39" s="79">
        <f ca="1">IF(Data_Background!S39="","",(IF($B$3="On",IF(Data_Background!S39=0,0,Data_Background!S39-SMALL(Data_Background!$C39:$AZ39,COUNTIF(Data_Background!$C39:$AZ39,0)+1)),Data_Background!S39)))</f>
        <v>0</v>
      </c>
      <c r="T39" s="79">
        <f ca="1">IF(Data_Background!T39="","",(IF($B$3="On",IF(Data_Background!T39=0,0,Data_Background!T39-SMALL(Data_Background!$C39:$AZ39,COUNTIF(Data_Background!$C39:$AZ39,0)+1)),Data_Background!T39)))</f>
        <v>0</v>
      </c>
      <c r="U39" s="79">
        <f ca="1">IF(Data_Background!U39="","",(IF($B$3="On",IF(Data_Background!U39=0,0,Data_Background!U39-SMALL(Data_Background!$C39:$AZ39,COUNTIF(Data_Background!$C39:$AZ39,0)+1)),Data_Background!U39)))</f>
        <v>0</v>
      </c>
      <c r="V39" s="79">
        <f ca="1">IF(Data_Background!V39="","",(IF($B$3="On",IF(Data_Background!V39=0,0,Data_Background!V39-SMALL(Data_Background!$C39:$AZ39,COUNTIF(Data_Background!$C39:$AZ39,0)+1)),Data_Background!V39)))</f>
        <v>0</v>
      </c>
      <c r="W39" s="79">
        <f ca="1">IF(Data_Background!W39="","",(IF($B$3="On",IF(Data_Background!W39=0,0,Data_Background!W39-SMALL(Data_Background!$C39:$AZ39,COUNTIF(Data_Background!$C39:$AZ39,0)+1)),Data_Background!W39)))</f>
        <v>0</v>
      </c>
      <c r="X39" s="79">
        <f ca="1">IF(Data_Background!X39="","",(IF($B$3="On",IF(Data_Background!X39=0,0,Data_Background!X39-SMALL(Data_Background!$C39:$AZ39,COUNTIF(Data_Background!$C39:$AZ39,0)+1)),Data_Background!X39)))</f>
        <v>0</v>
      </c>
      <c r="Y39" s="79">
        <f ca="1">IF(Data_Background!Y39="","",(IF($B$3="On",IF(Data_Background!Y39=0,0,Data_Background!Y39-SMALL(Data_Background!$C39:$AZ39,COUNTIF(Data_Background!$C39:$AZ39,0)+1)),Data_Background!Y39)))</f>
        <v>4.8379850731662284</v>
      </c>
      <c r="Z39" s="79">
        <f ca="1">IF(Data_Background!Z39="","",(IF($B$3="On",IF(Data_Background!Z39=0,0,Data_Background!Z39-SMALL(Data_Background!$C39:$AZ39,COUNTIF(Data_Background!$C39:$AZ39,0)+1)),Data_Background!Z39)))</f>
        <v>18.213346640097203</v>
      </c>
      <c r="AA39" s="79">
        <f ca="1">IF(Data_Background!AA39="","",(IF($B$3="On",IF(Data_Background!AA39=0,0,Data_Background!AA39-SMALL(Data_Background!$C39:$AZ39,COUNTIF(Data_Background!$C39:$AZ39,0)+1)),Data_Background!AA39)))</f>
        <v>44.953400041790253</v>
      </c>
      <c r="AB39" s="79">
        <f ca="1">IF(Data_Background!AB39="","",(IF($B$3="On",IF(Data_Background!AB39=0,0,Data_Background!AB39-SMALL(Data_Background!$C39:$AZ39,COUNTIF(Data_Background!$C39:$AZ39,0)+1)),Data_Background!AB39)))</f>
        <v>95.671094301797126</v>
      </c>
      <c r="AC39" s="79">
        <f ca="1">IF(Data_Background!AC39="","",(IF($B$3="On",IF(Data_Background!AC39=0,0,Data_Background!AC39-SMALL(Data_Background!$C39:$AZ39,COUNTIF(Data_Background!$C39:$AZ39,0)+1)),Data_Background!AC39)))</f>
        <v>189.92173054461776</v>
      </c>
      <c r="AD39" s="79">
        <f ca="1">IF(Data_Background!AD39="","",(IF($B$3="On",IF(Data_Background!AD39=0,0,Data_Background!AD39-SMALL(Data_Background!$C39:$AZ39,COUNTIF(Data_Background!$C39:$AZ39,0)+1)),Data_Background!AD39)))</f>
        <v>370.43083928721887</v>
      </c>
      <c r="AE39" s="79">
        <f ca="1">IF(Data_Background!AE39="","",(IF($B$3="On",IF(Data_Background!AE39=0,0,Data_Background!AE39-SMALL(Data_Background!$C39:$AZ39,COUNTIF(Data_Background!$C39:$AZ39,0)+1)),Data_Background!AE39)))</f>
        <v>685.45715845498091</v>
      </c>
      <c r="AF39" s="79">
        <f ca="1">IF(Data_Background!AF39="","",(IF($B$3="On",IF(Data_Background!AF39=0,0,Data_Background!AF39-SMALL(Data_Background!$C39:$AZ39,COUNTIF(Data_Background!$C39:$AZ39,0)+1)),Data_Background!AF39)))</f>
        <v>1181.8463205889559</v>
      </c>
      <c r="AG39" s="79">
        <f ca="1">IF(Data_Background!AG39="","",(IF($B$3="On",IF(Data_Background!AG39=0,0,Data_Background!AG39-SMALL(Data_Background!$C39:$AZ39,COUNTIF(Data_Background!$C39:$AZ39,0)+1)),Data_Background!AG39)))</f>
        <v>1823.1753349429432</v>
      </c>
      <c r="AH39" s="79">
        <f ca="1">IF(Data_Background!AH39="","",(IF($B$3="On",IF(Data_Background!AH39=0,0,Data_Background!AH39-SMALL(Data_Background!$C39:$AZ39,COUNTIF(Data_Background!$C39:$AZ39,0)+1)),Data_Background!AH39)))</f>
        <v>2505.8846305716697</v>
      </c>
      <c r="AI39" s="79">
        <f ca="1">IF(Data_Background!AI39="","",(IF($B$3="On",IF(Data_Background!AI39=0,0,Data_Background!AI39-SMALL(Data_Background!$C39:$AZ39,COUNTIF(Data_Background!$C39:$AZ39,0)+1)),Data_Background!AI39)))</f>
        <v>3095.5765590413062</v>
      </c>
      <c r="AJ39" s="79">
        <f ca="1">IF(Data_Background!AJ39="","",(IF($B$3="On",IF(Data_Background!AJ39=0,0,Data_Background!AJ39-SMALL(Data_Background!$C39:$AZ39,COUNTIF(Data_Background!$C39:$AZ39,0)+1)),Data_Background!AJ39)))</f>
        <v>3518.1299272227329</v>
      </c>
      <c r="AK39" s="79">
        <f ca="1">IF(Data_Background!AK39="","",(IF($B$3="On",IF(Data_Background!AK39=0,0,Data_Background!AK39-SMALL(Data_Background!$C39:$AZ39,COUNTIF(Data_Background!$C39:$AZ39,0)+1)),Data_Background!AK39)))</f>
        <v>3777.0086630811124</v>
      </c>
      <c r="AL39" s="79">
        <f ca="1">IF(Data_Background!AL39="","",(IF($B$3="On",IF(Data_Background!AL39=0,0,Data_Background!AL39-SMALL(Data_Background!$C39:$AZ39,COUNTIF(Data_Background!$C39:$AZ39,0)+1)),Data_Background!AL39)))</f>
        <v>3926.5494338691528</v>
      </c>
      <c r="AM39" s="79">
        <f ca="1">IF(Data_Background!AM39="","",(IF($B$3="On",IF(Data_Background!AM39=0,0,Data_Background!AM39-SMALL(Data_Background!$C39:$AZ39,COUNTIF(Data_Background!$C39:$AZ39,0)+1)),Data_Background!AM39)))</f>
        <v>4017.3161981493331</v>
      </c>
      <c r="AN39" s="79">
        <f ca="1">IF(Data_Background!AN39="","",(IF($B$3="On",IF(Data_Background!AN39=0,0,Data_Background!AN39-SMALL(Data_Background!$C39:$AZ39,COUNTIF(Data_Background!$C39:$AZ39,0)+1)),Data_Background!AN39)))</f>
        <v>4083.8482687088631</v>
      </c>
      <c r="AO39" s="79">
        <f ca="1">IF(Data_Background!AO39="","",(IF($B$3="On",IF(Data_Background!AO39=0,0,Data_Background!AO39-SMALL(Data_Background!$C39:$AZ39,COUNTIF(Data_Background!$C39:$AZ39,0)+1)),Data_Background!AO39)))</f>
        <v>4134.3514730073966</v>
      </c>
      <c r="AP39" s="79">
        <f ca="1">IF(Data_Background!AP39="","",(IF($B$3="On",IF(Data_Background!AP39=0,0,Data_Background!AP39-SMALL(Data_Background!$C39:$AZ39,COUNTIF(Data_Background!$C39:$AZ39,0)+1)),Data_Background!AP39)))</f>
        <v>4157.9666755208564</v>
      </c>
      <c r="AQ39" s="79" t="str">
        <f>IF(Data_Background!AQ39="","",(IF($B$3="On",IF(Data_Background!AQ39=0,0,Data_Background!AQ39-SMALL(Data_Background!$C39:$AZ39,COUNTIF(Data_Background!$C39:$AZ39,0)+1)),Data_Background!AQ39)))</f>
        <v/>
      </c>
      <c r="AR39" s="79" t="str">
        <f>IF(Data_Background!AR39="","",(IF($B$3="On",IF(Data_Background!AR39=0,0,Data_Background!AR39-SMALL(Data_Background!$C39:$AZ39,COUNTIF(Data_Background!$C39:$AZ39,0)+1)),Data_Background!AR39)))</f>
        <v/>
      </c>
      <c r="AS39" s="79" t="str">
        <f>IF(Data_Background!AS39="","",(IF($B$3="On",IF(Data_Background!AS39=0,0,Data_Background!AS39-SMALL(Data_Background!$C39:$AZ39,COUNTIF(Data_Background!$C39:$AZ39,0)+1)),Data_Background!AS39)))</f>
        <v/>
      </c>
      <c r="AT39" s="79" t="str">
        <f>IF(Data_Background!AT39="","",(IF($B$3="On",IF(Data_Background!AT39=0,0,Data_Background!AT39-SMALL(Data_Background!$C39:$AZ39,COUNTIF(Data_Background!$C39:$AZ39,0)+1)),Data_Background!AT39)))</f>
        <v/>
      </c>
      <c r="AU39" s="79" t="str">
        <f>IF(Data_Background!AU39="","",(IF($B$3="On",IF(Data_Background!AU39=0,0,Data_Background!AU39-SMALL(Data_Background!$C39:$AZ39,COUNTIF(Data_Background!$C39:$AZ39,0)+1)),Data_Background!AU39)))</f>
        <v/>
      </c>
      <c r="AV39" s="79" t="str">
        <f>IF(Data_Background!AV39="","",(IF($B$3="On",IF(Data_Background!AV39=0,0,Data_Background!AV39-SMALL(Data_Background!$C39:$AZ39,COUNTIF(Data_Background!$C39:$AZ39,0)+1)),Data_Background!AV39)))</f>
        <v/>
      </c>
      <c r="AW39" s="79" t="str">
        <f>IF(Data_Background!AW39="","",(IF($B$3="On",IF(Data_Background!AW39=0,0,Data_Background!AW39-SMALL(Data_Background!$C39:$AZ39,COUNTIF(Data_Background!$C39:$AZ39,0)+1)),Data_Background!AW39)))</f>
        <v/>
      </c>
      <c r="AX39" s="79" t="str">
        <f>IF(Data_Background!AX39="","",(IF($B$3="On",IF(Data_Background!AX39=0,0,Data_Background!AX39-SMALL(Data_Background!$C39:$AZ39,COUNTIF(Data_Background!$C39:$AZ39,0)+1)),Data_Background!AX39)))</f>
        <v/>
      </c>
      <c r="AY39" s="79" t="str">
        <f>IF(Data_Background!AY39="","",(IF($B$3="On",IF(Data_Background!AY39=0,0,Data_Background!AY39-SMALL(Data_Background!$C39:$AZ39,COUNTIF(Data_Background!$C39:$AZ39,0)+1)),Data_Background!AY39)))</f>
        <v/>
      </c>
      <c r="AZ39" s="79" t="str">
        <f>IF(Data_Background!AZ39="","",(IF($B$3="On",IF(Data_Background!AZ39=0,0,Data_Background!AZ39-SMALL(Data_Background!$C39:$AZ39,COUNTIF(Data_Background!$C39:$AZ39,0)+1)),Data_Background!AZ39)))</f>
        <v/>
      </c>
      <c r="BA39" s="79"/>
      <c r="BB39" s="79"/>
      <c r="BC39" s="79"/>
      <c r="BD39" s="79"/>
      <c r="BE39" s="79"/>
      <c r="BF39" s="79"/>
      <c r="BG39" s="79"/>
      <c r="BH39" s="79"/>
      <c r="BI39" s="79"/>
      <c r="BJ39" s="79"/>
      <c r="BK39" s="79"/>
      <c r="BL39" s="79"/>
      <c r="BM39" s="79"/>
      <c r="BN39" s="79"/>
      <c r="BO39" s="79"/>
      <c r="BP39" s="79"/>
      <c r="BQ39" s="79"/>
      <c r="BR39" s="79"/>
      <c r="BS39" s="79"/>
      <c r="BT39" s="79"/>
      <c r="BU39" s="79"/>
      <c r="BV39" s="79"/>
      <c r="BW39" s="79"/>
      <c r="BX39" s="79"/>
      <c r="BY39" s="79"/>
      <c r="BZ39" s="79"/>
    </row>
    <row r="40" spans="1:78" x14ac:dyDescent="0.25">
      <c r="A40" s="79">
        <f ca="1">Data_Initial!A40</f>
        <v>1</v>
      </c>
      <c r="B40" s="79" t="str">
        <f ca="1">Data_Initial!B40</f>
        <v>E5</v>
      </c>
      <c r="C40" s="79">
        <f ca="1">IF(Data_Background!C40="","",(IF($B$3="On",IF(Data_Background!C40=0,0,Data_Background!C40-SMALL(Data_Background!$C40:$AZ40,COUNTIF(Data_Background!$C40:$AZ40,0)+1)),Data_Background!C40)))</f>
        <v>8.8442360006805032</v>
      </c>
      <c r="D40" s="79">
        <f ca="1">IF(Data_Background!D40="","",(IF($B$3="On",IF(Data_Background!D40=0,0,Data_Background!D40-SMALL(Data_Background!$C40:$AZ40,COUNTIF(Data_Background!$C40:$AZ40,0)+1)),Data_Background!D40)))</f>
        <v>10.184936659179588</v>
      </c>
      <c r="E40" s="79">
        <f ca="1">IF(Data_Background!E40="","",(IF($B$3="On",IF(Data_Background!E40=0,0,Data_Background!E40-SMALL(Data_Background!$C40:$AZ40,COUNTIF(Data_Background!$C40:$AZ40,0)+1)),Data_Background!E40)))</f>
        <v>10.559759906312152</v>
      </c>
      <c r="F40" s="79">
        <f ca="1">IF(Data_Background!F40="","",(IF($B$3="On",IF(Data_Background!F40=0,0,Data_Background!F40-SMALL(Data_Background!$C40:$AZ40,COUNTIF(Data_Background!$C40:$AZ40,0)+1)),Data_Background!F40)))</f>
        <v>8.4510340981017862</v>
      </c>
      <c r="G40" s="79">
        <f ca="1">IF(Data_Background!G40="","",(IF($B$3="On",IF(Data_Background!G40=0,0,Data_Background!G40-SMALL(Data_Background!$C40:$AZ40,COUNTIF(Data_Background!$C40:$AZ40,0)+1)),Data_Background!G40)))</f>
        <v>3.5213282354239075</v>
      </c>
      <c r="H40" s="79">
        <f ca="1">IF(Data_Background!H40="","",(IF($B$3="On",IF(Data_Background!H40=0,0,Data_Background!H40-SMALL(Data_Background!$C40:$AZ40,COUNTIF(Data_Background!$C40:$AZ40,0)+1)),Data_Background!H40)))</f>
        <v>0.38394066651488234</v>
      </c>
      <c r="I40" s="79">
        <f ca="1">IF(Data_Background!I40="","",(IF($B$3="On",IF(Data_Background!I40=0,0,Data_Background!I40-SMALL(Data_Background!$C40:$AZ40,COUNTIF(Data_Background!$C40:$AZ40,0)+1)),Data_Background!I40)))</f>
        <v>0</v>
      </c>
      <c r="J40" s="79">
        <f ca="1">IF(Data_Background!J40="","",(IF($B$3="On",IF(Data_Background!J40=0,0,Data_Background!J40-SMALL(Data_Background!$C40:$AZ40,COUNTIF(Data_Background!$C40:$AZ40,0)+1)),Data_Background!J40)))</f>
        <v>0</v>
      </c>
      <c r="K40" s="79">
        <f ca="1">IF(Data_Background!K40="","",(IF($B$3="On",IF(Data_Background!K40=0,0,Data_Background!K40-SMALL(Data_Background!$C40:$AZ40,COUNTIF(Data_Background!$C40:$AZ40,0)+1)),Data_Background!K40)))</f>
        <v>0</v>
      </c>
      <c r="L40" s="79">
        <f ca="1">IF(Data_Background!L40="","",(IF($B$3="On",IF(Data_Background!L40=0,0,Data_Background!L40-SMALL(Data_Background!$C40:$AZ40,COUNTIF(Data_Background!$C40:$AZ40,0)+1)),Data_Background!L40)))</f>
        <v>0</v>
      </c>
      <c r="M40" s="79">
        <f ca="1">IF(Data_Background!M40="","",(IF($B$3="On",IF(Data_Background!M40=0,0,Data_Background!M40-SMALL(Data_Background!$C40:$AZ40,COUNTIF(Data_Background!$C40:$AZ40,0)+1)),Data_Background!M40)))</f>
        <v>0</v>
      </c>
      <c r="N40" s="79">
        <f ca="1">IF(Data_Background!N40="","",(IF($B$3="On",IF(Data_Background!N40=0,0,Data_Background!N40-SMALL(Data_Background!$C40:$AZ40,COUNTIF(Data_Background!$C40:$AZ40,0)+1)),Data_Background!N40)))</f>
        <v>0</v>
      </c>
      <c r="O40" s="79">
        <f ca="1">IF(Data_Background!O40="","",(IF($B$3="On",IF(Data_Background!O40=0,0,Data_Background!O40-SMALL(Data_Background!$C40:$AZ40,COUNTIF(Data_Background!$C40:$AZ40,0)+1)),Data_Background!O40)))</f>
        <v>0</v>
      </c>
      <c r="P40" s="79">
        <f ca="1">IF(Data_Background!P40="","",(IF($B$3="On",IF(Data_Background!P40=0,0,Data_Background!P40-SMALL(Data_Background!$C40:$AZ40,COUNTIF(Data_Background!$C40:$AZ40,0)+1)),Data_Background!P40)))</f>
        <v>0</v>
      </c>
      <c r="Q40" s="79">
        <f ca="1">IF(Data_Background!Q40="","",(IF($B$3="On",IF(Data_Background!Q40=0,0,Data_Background!Q40-SMALL(Data_Background!$C40:$AZ40,COUNTIF(Data_Background!$C40:$AZ40,0)+1)),Data_Background!Q40)))</f>
        <v>0</v>
      </c>
      <c r="R40" s="79">
        <f ca="1">IF(Data_Background!R40="","",(IF($B$3="On",IF(Data_Background!R40=0,0,Data_Background!R40-SMALL(Data_Background!$C40:$AZ40,COUNTIF(Data_Background!$C40:$AZ40,0)+1)),Data_Background!R40)))</f>
        <v>0</v>
      </c>
      <c r="S40" s="79">
        <f ca="1">IF(Data_Background!S40="","",(IF($B$3="On",IF(Data_Background!S40=0,0,Data_Background!S40-SMALL(Data_Background!$C40:$AZ40,COUNTIF(Data_Background!$C40:$AZ40,0)+1)),Data_Background!S40)))</f>
        <v>0</v>
      </c>
      <c r="T40" s="79">
        <f ca="1">IF(Data_Background!T40="","",(IF($B$3="On",IF(Data_Background!T40=0,0,Data_Background!T40-SMALL(Data_Background!$C40:$AZ40,COUNTIF(Data_Background!$C40:$AZ40,0)+1)),Data_Background!T40)))</f>
        <v>0</v>
      </c>
      <c r="U40" s="79">
        <f ca="1">IF(Data_Background!U40="","",(IF($B$3="On",IF(Data_Background!U40=0,0,Data_Background!U40-SMALL(Data_Background!$C40:$AZ40,COUNTIF(Data_Background!$C40:$AZ40,0)+1)),Data_Background!U40)))</f>
        <v>0</v>
      </c>
      <c r="V40" s="79">
        <f ca="1">IF(Data_Background!V40="","",(IF($B$3="On",IF(Data_Background!V40=0,0,Data_Background!V40-SMALL(Data_Background!$C40:$AZ40,COUNTIF(Data_Background!$C40:$AZ40,0)+1)),Data_Background!V40)))</f>
        <v>0</v>
      </c>
      <c r="W40" s="79">
        <f ca="1">IF(Data_Background!W40="","",(IF($B$3="On",IF(Data_Background!W40=0,0,Data_Background!W40-SMALL(Data_Background!$C40:$AZ40,COUNTIF(Data_Background!$C40:$AZ40,0)+1)),Data_Background!W40)))</f>
        <v>0</v>
      </c>
      <c r="X40" s="79">
        <f ca="1">IF(Data_Background!X40="","",(IF($B$3="On",IF(Data_Background!X40=0,0,Data_Background!X40-SMALL(Data_Background!$C40:$AZ40,COUNTIF(Data_Background!$C40:$AZ40,0)+1)),Data_Background!X40)))</f>
        <v>0</v>
      </c>
      <c r="Y40" s="79">
        <f ca="1">IF(Data_Background!Y40="","",(IF($B$3="On",IF(Data_Background!Y40=0,0,Data_Background!Y40-SMALL(Data_Background!$C40:$AZ40,COUNTIF(Data_Background!$C40:$AZ40,0)+1)),Data_Background!Y40)))</f>
        <v>0</v>
      </c>
      <c r="Z40" s="79">
        <f ca="1">IF(Data_Background!Z40="","",(IF($B$3="On",IF(Data_Background!Z40=0,0,Data_Background!Z40-SMALL(Data_Background!$C40:$AZ40,COUNTIF(Data_Background!$C40:$AZ40,0)+1)),Data_Background!Z40)))</f>
        <v>0</v>
      </c>
      <c r="AA40" s="79">
        <f ca="1">IF(Data_Background!AA40="","",(IF($B$3="On",IF(Data_Background!AA40=0,0,Data_Background!AA40-SMALL(Data_Background!$C40:$AZ40,COUNTIF(Data_Background!$C40:$AZ40,0)+1)),Data_Background!AA40)))</f>
        <v>23.332083163471914</v>
      </c>
      <c r="AB40" s="79">
        <f ca="1">IF(Data_Background!AB40="","",(IF($B$3="On",IF(Data_Background!AB40=0,0,Data_Background!AB40-SMALL(Data_Background!$C40:$AZ40,COUNTIF(Data_Background!$C40:$AZ40,0)+1)),Data_Background!AB40)))</f>
        <v>63.967171967503631</v>
      </c>
      <c r="AC40" s="79">
        <f ca="1">IF(Data_Background!AC40="","",(IF($B$3="On",IF(Data_Background!AC40=0,0,Data_Background!AC40-SMALL(Data_Background!$C40:$AZ40,COUNTIF(Data_Background!$C40:$AZ40,0)+1)),Data_Background!AC40)))</f>
        <v>144.65196095769909</v>
      </c>
      <c r="AD40" s="79">
        <f ca="1">IF(Data_Background!AD40="","",(IF($B$3="On",IF(Data_Background!AD40=0,0,Data_Background!AD40-SMALL(Data_Background!$C40:$AZ40,COUNTIF(Data_Background!$C40:$AZ40,0)+1)),Data_Background!AD40)))</f>
        <v>291.62064776747047</v>
      </c>
      <c r="AE40" s="79">
        <f ca="1">IF(Data_Background!AE40="","",(IF($B$3="On",IF(Data_Background!AE40=0,0,Data_Background!AE40-SMALL(Data_Background!$C40:$AZ40,COUNTIF(Data_Background!$C40:$AZ40,0)+1)),Data_Background!AE40)))</f>
        <v>547.93904566022206</v>
      </c>
      <c r="AF40" s="79">
        <f ca="1">IF(Data_Background!AF40="","",(IF($B$3="On",IF(Data_Background!AF40=0,0,Data_Background!AF40-SMALL(Data_Background!$C40:$AZ40,COUNTIF(Data_Background!$C40:$AZ40,0)+1)),Data_Background!AF40)))</f>
        <v>947.09332921547832</v>
      </c>
      <c r="AG40" s="79">
        <f ca="1">IF(Data_Background!AG40="","",(IF($B$3="On",IF(Data_Background!AG40=0,0,Data_Background!AG40-SMALL(Data_Background!$C40:$AZ40,COUNTIF(Data_Background!$C40:$AZ40,0)+1)),Data_Background!AG40)))</f>
        <v>1478.0258829498848</v>
      </c>
      <c r="AH40" s="79">
        <f ca="1">IF(Data_Background!AH40="","",(IF($B$3="On",IF(Data_Background!AH40=0,0,Data_Background!AH40-SMALL(Data_Background!$C40:$AZ40,COUNTIF(Data_Background!$C40:$AZ40,0)+1)),Data_Background!AH40)))</f>
        <v>2059.1157762977687</v>
      </c>
      <c r="AI40" s="79">
        <f ca="1">IF(Data_Background!AI40="","",(IF($B$3="On",IF(Data_Background!AI40=0,0,Data_Background!AI40-SMALL(Data_Background!$C40:$AZ40,COUNTIF(Data_Background!$C40:$AZ40,0)+1)),Data_Background!AI40)))</f>
        <v>2586.7943816178285</v>
      </c>
      <c r="AJ40" s="79">
        <f ca="1">IF(Data_Background!AJ40="","",(IF($B$3="On",IF(Data_Background!AJ40=0,0,Data_Background!AJ40-SMALL(Data_Background!$C40:$AZ40,COUNTIF(Data_Background!$C40:$AZ40,0)+1)),Data_Background!AJ40)))</f>
        <v>2994.3598603023656</v>
      </c>
      <c r="AK40" s="79">
        <f ca="1">IF(Data_Background!AK40="","",(IF($B$3="On",IF(Data_Background!AK40=0,0,Data_Background!AK40-SMALL(Data_Background!$C40:$AZ40,COUNTIF(Data_Background!$C40:$AZ40,0)+1)),Data_Background!AK40)))</f>
        <v>3277.9036317124487</v>
      </c>
      <c r="AL40" s="79">
        <f ca="1">IF(Data_Background!AL40="","",(IF($B$3="On",IF(Data_Background!AL40=0,0,Data_Background!AL40-SMALL(Data_Background!$C40:$AZ40,COUNTIF(Data_Background!$C40:$AZ40,0)+1)),Data_Background!AL40)))</f>
        <v>3462.522740367649</v>
      </c>
      <c r="AM40" s="79">
        <f ca="1">IF(Data_Background!AM40="","",(IF($B$3="On",IF(Data_Background!AM40=0,0,Data_Background!AM40-SMALL(Data_Background!$C40:$AZ40,COUNTIF(Data_Background!$C40:$AZ40,0)+1)),Data_Background!AM40)))</f>
        <v>3580.4598802942219</v>
      </c>
      <c r="AN40" s="79">
        <f ca="1">IF(Data_Background!AN40="","",(IF($B$3="On",IF(Data_Background!AN40=0,0,Data_Background!AN40-SMALL(Data_Background!$C40:$AZ40,COUNTIF(Data_Background!$C40:$AZ40,0)+1)),Data_Background!AN40)))</f>
        <v>3658.1493867403956</v>
      </c>
      <c r="AO40" s="79">
        <f ca="1">IF(Data_Background!AO40="","",(IF($B$3="On",IF(Data_Background!AO40=0,0,Data_Background!AO40-SMALL(Data_Background!$C40:$AZ40,COUNTIF(Data_Background!$C40:$AZ40,0)+1)),Data_Background!AO40)))</f>
        <v>3711.9299753145451</v>
      </c>
      <c r="AP40" s="79">
        <f ca="1">IF(Data_Background!AP40="","",(IF($B$3="On",IF(Data_Background!AP40=0,0,Data_Background!AP40-SMALL(Data_Background!$C40:$AZ40,COUNTIF(Data_Background!$C40:$AZ40,0)+1)),Data_Background!AP40)))</f>
        <v>3735.5147438939553</v>
      </c>
      <c r="AQ40" s="79" t="str">
        <f>IF(Data_Background!AQ40="","",(IF($B$3="On",IF(Data_Background!AQ40=0,0,Data_Background!AQ40-SMALL(Data_Background!$C40:$AZ40,COUNTIF(Data_Background!$C40:$AZ40,0)+1)),Data_Background!AQ40)))</f>
        <v/>
      </c>
      <c r="AR40" s="79" t="str">
        <f>IF(Data_Background!AR40="","",(IF($B$3="On",IF(Data_Background!AR40=0,0,Data_Background!AR40-SMALL(Data_Background!$C40:$AZ40,COUNTIF(Data_Background!$C40:$AZ40,0)+1)),Data_Background!AR40)))</f>
        <v/>
      </c>
      <c r="AS40" s="79" t="str">
        <f>IF(Data_Background!AS40="","",(IF($B$3="On",IF(Data_Background!AS40=0,0,Data_Background!AS40-SMALL(Data_Background!$C40:$AZ40,COUNTIF(Data_Background!$C40:$AZ40,0)+1)),Data_Background!AS40)))</f>
        <v/>
      </c>
      <c r="AT40" s="79" t="str">
        <f>IF(Data_Background!AT40="","",(IF($B$3="On",IF(Data_Background!AT40=0,0,Data_Background!AT40-SMALL(Data_Background!$C40:$AZ40,COUNTIF(Data_Background!$C40:$AZ40,0)+1)),Data_Background!AT40)))</f>
        <v/>
      </c>
      <c r="AU40" s="79" t="str">
        <f>IF(Data_Background!AU40="","",(IF($B$3="On",IF(Data_Background!AU40=0,0,Data_Background!AU40-SMALL(Data_Background!$C40:$AZ40,COUNTIF(Data_Background!$C40:$AZ40,0)+1)),Data_Background!AU40)))</f>
        <v/>
      </c>
      <c r="AV40" s="79" t="str">
        <f>IF(Data_Background!AV40="","",(IF($B$3="On",IF(Data_Background!AV40=0,0,Data_Background!AV40-SMALL(Data_Background!$C40:$AZ40,COUNTIF(Data_Background!$C40:$AZ40,0)+1)),Data_Background!AV40)))</f>
        <v/>
      </c>
      <c r="AW40" s="79" t="str">
        <f>IF(Data_Background!AW40="","",(IF($B$3="On",IF(Data_Background!AW40=0,0,Data_Background!AW40-SMALL(Data_Background!$C40:$AZ40,COUNTIF(Data_Background!$C40:$AZ40,0)+1)),Data_Background!AW40)))</f>
        <v/>
      </c>
      <c r="AX40" s="79" t="str">
        <f>IF(Data_Background!AX40="","",(IF($B$3="On",IF(Data_Background!AX40=0,0,Data_Background!AX40-SMALL(Data_Background!$C40:$AZ40,COUNTIF(Data_Background!$C40:$AZ40,0)+1)),Data_Background!AX40)))</f>
        <v/>
      </c>
      <c r="AY40" s="79" t="str">
        <f>IF(Data_Background!AY40="","",(IF($B$3="On",IF(Data_Background!AY40=0,0,Data_Background!AY40-SMALL(Data_Background!$C40:$AZ40,COUNTIF(Data_Background!$C40:$AZ40,0)+1)),Data_Background!AY40)))</f>
        <v/>
      </c>
      <c r="AZ40" s="79" t="str">
        <f>IF(Data_Background!AZ40="","",(IF($B$3="On",IF(Data_Background!AZ40=0,0,Data_Background!AZ40-SMALL(Data_Background!$C40:$AZ40,COUNTIF(Data_Background!$C40:$AZ40,0)+1)),Data_Background!AZ40)))</f>
        <v/>
      </c>
      <c r="BA40" s="79"/>
      <c r="BB40" s="79"/>
      <c r="BC40" s="79"/>
      <c r="BD40" s="79"/>
      <c r="BE40" s="79"/>
      <c r="BF40" s="79"/>
      <c r="BG40" s="79"/>
      <c r="BH40" s="79"/>
      <c r="BI40" s="79"/>
      <c r="BJ40" s="79"/>
      <c r="BK40" s="79"/>
      <c r="BL40" s="79"/>
      <c r="BM40" s="79"/>
      <c r="BN40" s="79"/>
      <c r="BO40" s="79"/>
      <c r="BP40" s="79"/>
      <c r="BQ40" s="79"/>
      <c r="BR40" s="79"/>
      <c r="BS40" s="79"/>
      <c r="BT40" s="79"/>
      <c r="BU40" s="79"/>
      <c r="BV40" s="79"/>
      <c r="BW40" s="79"/>
      <c r="BX40" s="79"/>
      <c r="BY40" s="79"/>
      <c r="BZ40" s="79"/>
    </row>
    <row r="41" spans="1:78" x14ac:dyDescent="0.25">
      <c r="A41" s="79">
        <f ca="1">Data_Initial!A41</f>
        <v>1</v>
      </c>
      <c r="B41" s="79" t="str">
        <f ca="1">Data_Initial!B41</f>
        <v>F5</v>
      </c>
      <c r="C41" s="79">
        <f ca="1">IF(Data_Background!C41="","",(IF($B$3="On",IF(Data_Background!C41=0,0,Data_Background!C41-SMALL(Data_Background!$C41:$AZ41,COUNTIF(Data_Background!$C41:$AZ41,0)+1)),Data_Background!C41)))</f>
        <v>18.921544952321334</v>
      </c>
      <c r="D41" s="79">
        <f ca="1">IF(Data_Background!D41="","",(IF($B$3="On",IF(Data_Background!D41=0,0,Data_Background!D41-SMALL(Data_Background!$C41:$AZ41,COUNTIF(Data_Background!$C41:$AZ41,0)+1)),Data_Background!D41)))</f>
        <v>15.55853554585595</v>
      </c>
      <c r="E41" s="79">
        <f ca="1">IF(Data_Background!E41="","",(IF($B$3="On",IF(Data_Background!E41=0,0,Data_Background!E41-SMALL(Data_Background!$C41:$AZ41,COUNTIF(Data_Background!$C41:$AZ41,0)+1)),Data_Background!E41)))</f>
        <v>12.188282170543051</v>
      </c>
      <c r="F41" s="79">
        <f ca="1">IF(Data_Background!F41="","",(IF($B$3="On",IF(Data_Background!F41=0,0,Data_Background!F41-SMALL(Data_Background!$C41:$AZ41,COUNTIF(Data_Background!$C41:$AZ41,0)+1)),Data_Background!F41)))</f>
        <v>3.6909888510814763</v>
      </c>
      <c r="G41" s="79">
        <f ca="1">IF(Data_Background!G41="","",(IF($B$3="On",IF(Data_Background!G41=0,0,Data_Background!G41-SMALL(Data_Background!$C41:$AZ41,COUNTIF(Data_Background!$C41:$AZ41,0)+1)),Data_Background!G41)))</f>
        <v>0</v>
      </c>
      <c r="H41" s="79">
        <f ca="1">IF(Data_Background!H41="","",(IF($B$3="On",IF(Data_Background!H41=0,0,Data_Background!H41-SMALL(Data_Background!$C41:$AZ41,COUNTIF(Data_Background!$C41:$AZ41,0)+1)),Data_Background!H41)))</f>
        <v>0</v>
      </c>
      <c r="I41" s="79">
        <f ca="1">IF(Data_Background!I41="","",(IF($B$3="On",IF(Data_Background!I41=0,0,Data_Background!I41-SMALL(Data_Background!$C41:$AZ41,COUNTIF(Data_Background!$C41:$AZ41,0)+1)),Data_Background!I41)))</f>
        <v>0</v>
      </c>
      <c r="J41" s="79">
        <f ca="1">IF(Data_Background!J41="","",(IF($B$3="On",IF(Data_Background!J41=0,0,Data_Background!J41-SMALL(Data_Background!$C41:$AZ41,COUNTIF(Data_Background!$C41:$AZ41,0)+1)),Data_Background!J41)))</f>
        <v>0</v>
      </c>
      <c r="K41" s="79">
        <f ca="1">IF(Data_Background!K41="","",(IF($B$3="On",IF(Data_Background!K41=0,0,Data_Background!K41-SMALL(Data_Background!$C41:$AZ41,COUNTIF(Data_Background!$C41:$AZ41,0)+1)),Data_Background!K41)))</f>
        <v>0</v>
      </c>
      <c r="L41" s="79">
        <f ca="1">IF(Data_Background!L41="","",(IF($B$3="On",IF(Data_Background!L41=0,0,Data_Background!L41-SMALL(Data_Background!$C41:$AZ41,COUNTIF(Data_Background!$C41:$AZ41,0)+1)),Data_Background!L41)))</f>
        <v>0</v>
      </c>
      <c r="M41" s="79">
        <f ca="1">IF(Data_Background!M41="","",(IF($B$3="On",IF(Data_Background!M41=0,0,Data_Background!M41-SMALL(Data_Background!$C41:$AZ41,COUNTIF(Data_Background!$C41:$AZ41,0)+1)),Data_Background!M41)))</f>
        <v>0</v>
      </c>
      <c r="N41" s="79">
        <f ca="1">IF(Data_Background!N41="","",(IF($B$3="On",IF(Data_Background!N41=0,0,Data_Background!N41-SMALL(Data_Background!$C41:$AZ41,COUNTIF(Data_Background!$C41:$AZ41,0)+1)),Data_Background!N41)))</f>
        <v>0</v>
      </c>
      <c r="O41" s="79">
        <f ca="1">IF(Data_Background!O41="","",(IF($B$3="On",IF(Data_Background!O41=0,0,Data_Background!O41-SMALL(Data_Background!$C41:$AZ41,COUNTIF(Data_Background!$C41:$AZ41,0)+1)),Data_Background!O41)))</f>
        <v>0</v>
      </c>
      <c r="P41" s="79">
        <f ca="1">IF(Data_Background!P41="","",(IF($B$3="On",IF(Data_Background!P41=0,0,Data_Background!P41-SMALL(Data_Background!$C41:$AZ41,COUNTIF(Data_Background!$C41:$AZ41,0)+1)),Data_Background!P41)))</f>
        <v>0</v>
      </c>
      <c r="Q41" s="79">
        <f ca="1">IF(Data_Background!Q41="","",(IF($B$3="On",IF(Data_Background!Q41=0,0,Data_Background!Q41-SMALL(Data_Background!$C41:$AZ41,COUNTIF(Data_Background!$C41:$AZ41,0)+1)),Data_Background!Q41)))</f>
        <v>0</v>
      </c>
      <c r="R41" s="79">
        <f ca="1">IF(Data_Background!R41="","",(IF($B$3="On",IF(Data_Background!R41=0,0,Data_Background!R41-SMALL(Data_Background!$C41:$AZ41,COUNTIF(Data_Background!$C41:$AZ41,0)+1)),Data_Background!R41)))</f>
        <v>0</v>
      </c>
      <c r="S41" s="79">
        <f ca="1">IF(Data_Background!S41="","",(IF($B$3="On",IF(Data_Background!S41=0,0,Data_Background!S41-SMALL(Data_Background!$C41:$AZ41,COUNTIF(Data_Background!$C41:$AZ41,0)+1)),Data_Background!S41)))</f>
        <v>0</v>
      </c>
      <c r="T41" s="79">
        <f ca="1">IF(Data_Background!T41="","",(IF($B$3="On",IF(Data_Background!T41=0,0,Data_Background!T41-SMALL(Data_Background!$C41:$AZ41,COUNTIF(Data_Background!$C41:$AZ41,0)+1)),Data_Background!T41)))</f>
        <v>0</v>
      </c>
      <c r="U41" s="79">
        <f ca="1">IF(Data_Background!U41="","",(IF($B$3="On",IF(Data_Background!U41=0,0,Data_Background!U41-SMALL(Data_Background!$C41:$AZ41,COUNTIF(Data_Background!$C41:$AZ41,0)+1)),Data_Background!U41)))</f>
        <v>0</v>
      </c>
      <c r="V41" s="79">
        <f ca="1">IF(Data_Background!V41="","",(IF($B$3="On",IF(Data_Background!V41=0,0,Data_Background!V41-SMALL(Data_Background!$C41:$AZ41,COUNTIF(Data_Background!$C41:$AZ41,0)+1)),Data_Background!V41)))</f>
        <v>0</v>
      </c>
      <c r="W41" s="79">
        <f ca="1">IF(Data_Background!W41="","",(IF($B$3="On",IF(Data_Background!W41=0,0,Data_Background!W41-SMALL(Data_Background!$C41:$AZ41,COUNTIF(Data_Background!$C41:$AZ41,0)+1)),Data_Background!W41)))</f>
        <v>0</v>
      </c>
      <c r="X41" s="79">
        <f ca="1">IF(Data_Background!X41="","",(IF($B$3="On",IF(Data_Background!X41=0,0,Data_Background!X41-SMALL(Data_Background!$C41:$AZ41,COUNTIF(Data_Background!$C41:$AZ41,0)+1)),Data_Background!X41)))</f>
        <v>0</v>
      </c>
      <c r="Y41" s="79">
        <f ca="1">IF(Data_Background!Y41="","",(IF($B$3="On",IF(Data_Background!Y41=0,0,Data_Background!Y41-SMALL(Data_Background!$C41:$AZ41,COUNTIF(Data_Background!$C41:$AZ41,0)+1)),Data_Background!Y41)))</f>
        <v>0</v>
      </c>
      <c r="Z41" s="79">
        <f ca="1">IF(Data_Background!Z41="","",(IF($B$3="On",IF(Data_Background!Z41=0,0,Data_Background!Z41-SMALL(Data_Background!$C41:$AZ41,COUNTIF(Data_Background!$C41:$AZ41,0)+1)),Data_Background!Z41)))</f>
        <v>0</v>
      </c>
      <c r="AA41" s="79">
        <f ca="1">IF(Data_Background!AA41="","",(IF($B$3="On",IF(Data_Background!AA41=0,0,Data_Background!AA41-SMALL(Data_Background!$C41:$AZ41,COUNTIF(Data_Background!$C41:$AZ41,0)+1)),Data_Background!AA41)))</f>
        <v>18.04694159372897</v>
      </c>
      <c r="AB41" s="79">
        <f ca="1">IF(Data_Background!AB41="","",(IF($B$3="On",IF(Data_Background!AB41=0,0,Data_Background!AB41-SMALL(Data_Background!$C41:$AZ41,COUNTIF(Data_Background!$C41:$AZ41,0)+1)),Data_Background!AB41)))</f>
        <v>61.865362095738689</v>
      </c>
      <c r="AC41" s="79">
        <f ca="1">IF(Data_Background!AC41="","",(IF($B$3="On",IF(Data_Background!AC41=0,0,Data_Background!AC41-SMALL(Data_Background!$C41:$AZ41,COUNTIF(Data_Background!$C41:$AZ41,0)+1)),Data_Background!AC41)))</f>
        <v>145.67258082795766</v>
      </c>
      <c r="AD41" s="79">
        <f ca="1">IF(Data_Background!AD41="","",(IF($B$3="On",IF(Data_Background!AD41=0,0,Data_Background!AD41-SMALL(Data_Background!$C41:$AZ41,COUNTIF(Data_Background!$C41:$AZ41,0)+1)),Data_Background!AD41)))</f>
        <v>302.2020082761095</v>
      </c>
      <c r="AE41" s="79">
        <f ca="1">IF(Data_Background!AE41="","",(IF($B$3="On",IF(Data_Background!AE41=0,0,Data_Background!AE41-SMALL(Data_Background!$C41:$AZ41,COUNTIF(Data_Background!$C41:$AZ41,0)+1)),Data_Background!AE41)))</f>
        <v>575.55624221948926</v>
      </c>
      <c r="AF41" s="79">
        <f ca="1">IF(Data_Background!AF41="","",(IF($B$3="On",IF(Data_Background!AF41=0,0,Data_Background!AF41-SMALL(Data_Background!$C41:$AZ41,COUNTIF(Data_Background!$C41:$AZ41,0)+1)),Data_Background!AF41)))</f>
        <v>1003.0872878124846</v>
      </c>
      <c r="AG41" s="79">
        <f ca="1">IF(Data_Background!AG41="","",(IF($B$3="On",IF(Data_Background!AG41=0,0,Data_Background!AG41-SMALL(Data_Background!$C41:$AZ41,COUNTIF(Data_Background!$C41:$AZ41,0)+1)),Data_Background!AG41)))</f>
        <v>1560.430854035938</v>
      </c>
      <c r="AH41" s="79">
        <f ca="1">IF(Data_Background!AH41="","",(IF($B$3="On",IF(Data_Background!AH41=0,0,Data_Background!AH41-SMALL(Data_Background!$C41:$AZ41,COUNTIF(Data_Background!$C41:$AZ41,0)+1)),Data_Background!AH41)))</f>
        <v>2164.3733789133621</v>
      </c>
      <c r="AI41" s="79">
        <f ca="1">IF(Data_Background!AI41="","",(IF($B$3="On",IF(Data_Background!AI41=0,0,Data_Background!AI41-SMALL(Data_Background!$C41:$AZ41,COUNTIF(Data_Background!$C41:$AZ41,0)+1)),Data_Background!AI41)))</f>
        <v>2704.8211522761821</v>
      </c>
      <c r="AJ41" s="79">
        <f ca="1">IF(Data_Background!AJ41="","",(IF($B$3="On",IF(Data_Background!AJ41=0,0,Data_Background!AJ41-SMALL(Data_Background!$C41:$AZ41,COUNTIF(Data_Background!$C41:$AZ41,0)+1)),Data_Background!AJ41)))</f>
        <v>3120.6103791542491</v>
      </c>
      <c r="AK41" s="79">
        <f ca="1">IF(Data_Background!AK41="","",(IF($B$3="On",IF(Data_Background!AK41=0,0,Data_Background!AK41-SMALL(Data_Background!$C41:$AZ41,COUNTIF(Data_Background!$C41:$AZ41,0)+1)),Data_Background!AK41)))</f>
        <v>3402.6162731711952</v>
      </c>
      <c r="AL41" s="79">
        <f ca="1">IF(Data_Background!AL41="","",(IF($B$3="On",IF(Data_Background!AL41=0,0,Data_Background!AL41-SMALL(Data_Background!$C41:$AZ41,COUNTIF(Data_Background!$C41:$AZ41,0)+1)),Data_Background!AL41)))</f>
        <v>3581.8225319426519</v>
      </c>
      <c r="AM41" s="79">
        <f ca="1">IF(Data_Background!AM41="","",(IF($B$3="On",IF(Data_Background!AM41=0,0,Data_Background!AM41-SMALL(Data_Background!$C41:$AZ41,COUNTIF(Data_Background!$C41:$AZ41,0)+1)),Data_Background!AM41)))</f>
        <v>3689.2077175277718</v>
      </c>
      <c r="AN41" s="79">
        <f ca="1">IF(Data_Background!AN41="","",(IF($B$3="On",IF(Data_Background!AN41=0,0,Data_Background!AN41-SMALL(Data_Background!$C41:$AZ41,COUNTIF(Data_Background!$C41:$AZ41,0)+1)),Data_Background!AN41)))</f>
        <v>3758.5187820084093</v>
      </c>
      <c r="AO41" s="79">
        <f ca="1">IF(Data_Background!AO41="","",(IF($B$3="On",IF(Data_Background!AO41=0,0,Data_Background!AO41-SMALL(Data_Background!$C41:$AZ41,COUNTIF(Data_Background!$C41:$AZ41,0)+1)),Data_Background!AO41)))</f>
        <v>3803.232137283685</v>
      </c>
      <c r="AP41" s="79">
        <f ca="1">IF(Data_Background!AP41="","",(IF($B$3="On",IF(Data_Background!AP41=0,0,Data_Background!AP41-SMALL(Data_Background!$C41:$AZ41,COUNTIF(Data_Background!$C41:$AZ41,0)+1)),Data_Background!AP41)))</f>
        <v>3823.2761113659421</v>
      </c>
      <c r="AQ41" s="79" t="str">
        <f>IF(Data_Background!AQ41="","",(IF($B$3="On",IF(Data_Background!AQ41=0,0,Data_Background!AQ41-SMALL(Data_Background!$C41:$AZ41,COUNTIF(Data_Background!$C41:$AZ41,0)+1)),Data_Background!AQ41)))</f>
        <v/>
      </c>
      <c r="AR41" s="79" t="str">
        <f>IF(Data_Background!AR41="","",(IF($B$3="On",IF(Data_Background!AR41=0,0,Data_Background!AR41-SMALL(Data_Background!$C41:$AZ41,COUNTIF(Data_Background!$C41:$AZ41,0)+1)),Data_Background!AR41)))</f>
        <v/>
      </c>
      <c r="AS41" s="79" t="str">
        <f>IF(Data_Background!AS41="","",(IF($B$3="On",IF(Data_Background!AS41=0,0,Data_Background!AS41-SMALL(Data_Background!$C41:$AZ41,COUNTIF(Data_Background!$C41:$AZ41,0)+1)),Data_Background!AS41)))</f>
        <v/>
      </c>
      <c r="AT41" s="79" t="str">
        <f>IF(Data_Background!AT41="","",(IF($B$3="On",IF(Data_Background!AT41=0,0,Data_Background!AT41-SMALL(Data_Background!$C41:$AZ41,COUNTIF(Data_Background!$C41:$AZ41,0)+1)),Data_Background!AT41)))</f>
        <v/>
      </c>
      <c r="AU41" s="79" t="str">
        <f>IF(Data_Background!AU41="","",(IF($B$3="On",IF(Data_Background!AU41=0,0,Data_Background!AU41-SMALL(Data_Background!$C41:$AZ41,COUNTIF(Data_Background!$C41:$AZ41,0)+1)),Data_Background!AU41)))</f>
        <v/>
      </c>
      <c r="AV41" s="79" t="str">
        <f>IF(Data_Background!AV41="","",(IF($B$3="On",IF(Data_Background!AV41=0,0,Data_Background!AV41-SMALL(Data_Background!$C41:$AZ41,COUNTIF(Data_Background!$C41:$AZ41,0)+1)),Data_Background!AV41)))</f>
        <v/>
      </c>
      <c r="AW41" s="79" t="str">
        <f>IF(Data_Background!AW41="","",(IF($B$3="On",IF(Data_Background!AW41=0,0,Data_Background!AW41-SMALL(Data_Background!$C41:$AZ41,COUNTIF(Data_Background!$C41:$AZ41,0)+1)),Data_Background!AW41)))</f>
        <v/>
      </c>
      <c r="AX41" s="79" t="str">
        <f>IF(Data_Background!AX41="","",(IF($B$3="On",IF(Data_Background!AX41=0,0,Data_Background!AX41-SMALL(Data_Background!$C41:$AZ41,COUNTIF(Data_Background!$C41:$AZ41,0)+1)),Data_Background!AX41)))</f>
        <v/>
      </c>
      <c r="AY41" s="79" t="str">
        <f>IF(Data_Background!AY41="","",(IF($B$3="On",IF(Data_Background!AY41=0,0,Data_Background!AY41-SMALL(Data_Background!$C41:$AZ41,COUNTIF(Data_Background!$C41:$AZ41,0)+1)),Data_Background!AY41)))</f>
        <v/>
      </c>
      <c r="AZ41" s="79" t="str">
        <f>IF(Data_Background!AZ41="","",(IF($B$3="On",IF(Data_Background!AZ41=0,0,Data_Background!AZ41-SMALL(Data_Background!$C41:$AZ41,COUNTIF(Data_Background!$C41:$AZ41,0)+1)),Data_Background!AZ41)))</f>
        <v/>
      </c>
      <c r="BA41" s="79"/>
      <c r="BB41" s="79"/>
      <c r="BC41" s="79"/>
      <c r="BD41" s="79"/>
      <c r="BE41" s="79"/>
      <c r="BF41" s="79"/>
      <c r="BG41" s="79"/>
      <c r="BH41" s="79"/>
      <c r="BI41" s="79"/>
      <c r="BJ41" s="79"/>
      <c r="BK41" s="79"/>
      <c r="BL41" s="79"/>
      <c r="BM41" s="79"/>
      <c r="BN41" s="79"/>
      <c r="BO41" s="79"/>
      <c r="BP41" s="79"/>
      <c r="BQ41" s="79"/>
      <c r="BR41" s="79"/>
      <c r="BS41" s="79"/>
      <c r="BT41" s="79"/>
      <c r="BU41" s="79"/>
      <c r="BV41" s="79"/>
      <c r="BW41" s="79"/>
      <c r="BX41" s="79"/>
      <c r="BY41" s="79"/>
      <c r="BZ41" s="79"/>
    </row>
    <row r="42" spans="1:78" x14ac:dyDescent="0.25">
      <c r="A42" s="79">
        <f ca="1">Data_Initial!A42</f>
        <v>1</v>
      </c>
      <c r="B42" s="79" t="str">
        <f ca="1">Data_Initial!B42</f>
        <v>G5</v>
      </c>
      <c r="C42" s="79">
        <f ca="1">IF(Data_Background!C42="","",(IF($B$3="On",IF(Data_Background!C42=0,0,Data_Background!C42-SMALL(Data_Background!$C42:$AZ42,COUNTIF(Data_Background!$C42:$AZ42,0)+1)),Data_Background!C42)))</f>
        <v>7.5160553271103341</v>
      </c>
      <c r="D42" s="79">
        <f ca="1">IF(Data_Background!D42="","",(IF($B$3="On",IF(Data_Background!D42=0,0,Data_Background!D42-SMALL(Data_Background!$C42:$AZ42,COUNTIF(Data_Background!$C42:$AZ42,0)+1)),Data_Background!D42)))</f>
        <v>6.8343071078074749</v>
      </c>
      <c r="E42" s="79">
        <f ca="1">IF(Data_Background!E42="","",(IF($B$3="On",IF(Data_Background!E42=0,0,Data_Background!E42-SMALL(Data_Background!$C42:$AZ42,COUNTIF(Data_Background!$C42:$AZ42,0)+1)),Data_Background!E42)))</f>
        <v>4.4684219221551933</v>
      </c>
      <c r="F42" s="79">
        <f ca="1">IF(Data_Background!F42="","",(IF($B$3="On",IF(Data_Background!F42=0,0,Data_Background!F42-SMALL(Data_Background!$C42:$AZ42,COUNTIF(Data_Background!$C42:$AZ42,0)+1)),Data_Background!F42)))</f>
        <v>2.9415292998952904</v>
      </c>
      <c r="G42" s="79">
        <f ca="1">IF(Data_Background!G42="","",(IF($B$3="On",IF(Data_Background!G42=0,0,Data_Background!G42-SMALL(Data_Background!$C42:$AZ42,COUNTIF(Data_Background!$C42:$AZ42,0)+1)),Data_Background!G42)))</f>
        <v>0.83762110728806327</v>
      </c>
      <c r="H42" s="79">
        <f ca="1">IF(Data_Background!H42="","",(IF($B$3="On",IF(Data_Background!H42=0,0,Data_Background!H42-SMALL(Data_Background!$C42:$AZ42,COUNTIF(Data_Background!$C42:$AZ42,0)+1)),Data_Background!H42)))</f>
        <v>2.6337069863737566</v>
      </c>
      <c r="I42" s="79">
        <f ca="1">IF(Data_Background!I42="","",(IF($B$3="On",IF(Data_Background!I42=0,0,Data_Background!I42-SMALL(Data_Background!$C42:$AZ42,COUNTIF(Data_Background!$C42:$AZ42,0)+1)),Data_Background!I42)))</f>
        <v>0</v>
      </c>
      <c r="J42" s="79">
        <f ca="1">IF(Data_Background!J42="","",(IF($B$3="On",IF(Data_Background!J42=0,0,Data_Background!J42-SMALL(Data_Background!$C42:$AZ42,COUNTIF(Data_Background!$C42:$AZ42,0)+1)),Data_Background!J42)))</f>
        <v>0</v>
      </c>
      <c r="K42" s="79">
        <f ca="1">IF(Data_Background!K42="","",(IF($B$3="On",IF(Data_Background!K42=0,0,Data_Background!K42-SMALL(Data_Background!$C42:$AZ42,COUNTIF(Data_Background!$C42:$AZ42,0)+1)),Data_Background!K42)))</f>
        <v>0</v>
      </c>
      <c r="L42" s="79">
        <f ca="1">IF(Data_Background!L42="","",(IF($B$3="On",IF(Data_Background!L42=0,0,Data_Background!L42-SMALL(Data_Background!$C42:$AZ42,COUNTIF(Data_Background!$C42:$AZ42,0)+1)),Data_Background!L42)))</f>
        <v>0</v>
      </c>
      <c r="M42" s="79">
        <f ca="1">IF(Data_Background!M42="","",(IF($B$3="On",IF(Data_Background!M42=0,0,Data_Background!M42-SMALL(Data_Background!$C42:$AZ42,COUNTIF(Data_Background!$C42:$AZ42,0)+1)),Data_Background!M42)))</f>
        <v>0</v>
      </c>
      <c r="N42" s="79">
        <f ca="1">IF(Data_Background!N42="","",(IF($B$3="On",IF(Data_Background!N42=0,0,Data_Background!N42-SMALL(Data_Background!$C42:$AZ42,COUNTIF(Data_Background!$C42:$AZ42,0)+1)),Data_Background!N42)))</f>
        <v>0</v>
      </c>
      <c r="O42" s="79">
        <f ca="1">IF(Data_Background!O42="","",(IF($B$3="On",IF(Data_Background!O42=0,0,Data_Background!O42-SMALL(Data_Background!$C42:$AZ42,COUNTIF(Data_Background!$C42:$AZ42,0)+1)),Data_Background!O42)))</f>
        <v>0</v>
      </c>
      <c r="P42" s="79">
        <f ca="1">IF(Data_Background!P42="","",(IF($B$3="On",IF(Data_Background!P42=0,0,Data_Background!P42-SMALL(Data_Background!$C42:$AZ42,COUNTIF(Data_Background!$C42:$AZ42,0)+1)),Data_Background!P42)))</f>
        <v>0</v>
      </c>
      <c r="Q42" s="79">
        <f ca="1">IF(Data_Background!Q42="","",(IF($B$3="On",IF(Data_Background!Q42=0,0,Data_Background!Q42-SMALL(Data_Background!$C42:$AZ42,COUNTIF(Data_Background!$C42:$AZ42,0)+1)),Data_Background!Q42)))</f>
        <v>0</v>
      </c>
      <c r="R42" s="79">
        <f ca="1">IF(Data_Background!R42="","",(IF($B$3="On",IF(Data_Background!R42=0,0,Data_Background!R42-SMALL(Data_Background!$C42:$AZ42,COUNTIF(Data_Background!$C42:$AZ42,0)+1)),Data_Background!R42)))</f>
        <v>0</v>
      </c>
      <c r="S42" s="79">
        <f ca="1">IF(Data_Background!S42="","",(IF($B$3="On",IF(Data_Background!S42=0,0,Data_Background!S42-SMALL(Data_Background!$C42:$AZ42,COUNTIF(Data_Background!$C42:$AZ42,0)+1)),Data_Background!S42)))</f>
        <v>0</v>
      </c>
      <c r="T42" s="79">
        <f ca="1">IF(Data_Background!T42="","",(IF($B$3="On",IF(Data_Background!T42=0,0,Data_Background!T42-SMALL(Data_Background!$C42:$AZ42,COUNTIF(Data_Background!$C42:$AZ42,0)+1)),Data_Background!T42)))</f>
        <v>0</v>
      </c>
      <c r="U42" s="79">
        <f ca="1">IF(Data_Background!U42="","",(IF($B$3="On",IF(Data_Background!U42=0,0,Data_Background!U42-SMALL(Data_Background!$C42:$AZ42,COUNTIF(Data_Background!$C42:$AZ42,0)+1)),Data_Background!U42)))</f>
        <v>0</v>
      </c>
      <c r="V42" s="79">
        <f ca="1">IF(Data_Background!V42="","",(IF($B$3="On",IF(Data_Background!V42=0,0,Data_Background!V42-SMALL(Data_Background!$C42:$AZ42,COUNTIF(Data_Background!$C42:$AZ42,0)+1)),Data_Background!V42)))</f>
        <v>0</v>
      </c>
      <c r="W42" s="79">
        <f ca="1">IF(Data_Background!W42="","",(IF($B$3="On",IF(Data_Background!W42=0,0,Data_Background!W42-SMALL(Data_Background!$C42:$AZ42,COUNTIF(Data_Background!$C42:$AZ42,0)+1)),Data_Background!W42)))</f>
        <v>0</v>
      </c>
      <c r="X42" s="79">
        <f ca="1">IF(Data_Background!X42="","",(IF($B$3="On",IF(Data_Background!X42=0,0,Data_Background!X42-SMALL(Data_Background!$C42:$AZ42,COUNTIF(Data_Background!$C42:$AZ42,0)+1)),Data_Background!X42)))</f>
        <v>0</v>
      </c>
      <c r="Y42" s="79">
        <f ca="1">IF(Data_Background!Y42="","",(IF($B$3="On",IF(Data_Background!Y42=0,0,Data_Background!Y42-SMALL(Data_Background!$C42:$AZ42,COUNTIF(Data_Background!$C42:$AZ42,0)+1)),Data_Background!Y42)))</f>
        <v>8.1684634209498945</v>
      </c>
      <c r="Z42" s="79">
        <f ca="1">IF(Data_Background!Z42="","",(IF($B$3="On",IF(Data_Background!Z42=0,0,Data_Background!Z42-SMALL(Data_Background!$C42:$AZ42,COUNTIF(Data_Background!$C42:$AZ42,0)+1)),Data_Background!Z42)))</f>
        <v>28.35527306659089</v>
      </c>
      <c r="AA42" s="79">
        <f ca="1">IF(Data_Background!AA42="","",(IF($B$3="On",IF(Data_Background!AA42=0,0,Data_Background!AA42-SMALL(Data_Background!$C42:$AZ42,COUNTIF(Data_Background!$C42:$AZ42,0)+1)),Data_Background!AA42)))</f>
        <v>63.191275301550426</v>
      </c>
      <c r="AB42" s="79">
        <f ca="1">IF(Data_Background!AB42="","",(IF($B$3="On",IF(Data_Background!AB42=0,0,Data_Background!AB42-SMALL(Data_Background!$C42:$AZ42,COUNTIF(Data_Background!$C42:$AZ42,0)+1)),Data_Background!AB42)))</f>
        <v>125.42260327821063</v>
      </c>
      <c r="AC42" s="79">
        <f ca="1">IF(Data_Background!AC42="","",(IF($B$3="On",IF(Data_Background!AC42=0,0,Data_Background!AC42-SMALL(Data_Background!$C42:$AZ42,COUNTIF(Data_Background!$C42:$AZ42,0)+1)),Data_Background!AC42)))</f>
        <v>239.80609336406178</v>
      </c>
      <c r="AD42" s="79">
        <f ca="1">IF(Data_Background!AD42="","",(IF($B$3="On",IF(Data_Background!AD42=0,0,Data_Background!AD42-SMALL(Data_Background!$C42:$AZ42,COUNTIF(Data_Background!$C42:$AZ42,0)+1)),Data_Background!AD42)))</f>
        <v>445.12933595865547</v>
      </c>
      <c r="AE42" s="79">
        <f ca="1">IF(Data_Background!AE42="","",(IF($B$3="On",IF(Data_Background!AE42=0,0,Data_Background!AE42-SMALL(Data_Background!$C42:$AZ42,COUNTIF(Data_Background!$C42:$AZ42,0)+1)),Data_Background!AE42)))</f>
        <v>780.64407881349473</v>
      </c>
      <c r="AF42" s="79">
        <f ca="1">IF(Data_Background!AF42="","",(IF($B$3="On",IF(Data_Background!AF42=0,0,Data_Background!AF42-SMALL(Data_Background!$C42:$AZ42,COUNTIF(Data_Background!$C42:$AZ42,0)+1)),Data_Background!AF42)))</f>
        <v>1263.1816787010794</v>
      </c>
      <c r="AG42" s="79">
        <f ca="1">IF(Data_Background!AG42="","",(IF($B$3="On",IF(Data_Background!AG42=0,0,Data_Background!AG42-SMALL(Data_Background!$C42:$AZ42,COUNTIF(Data_Background!$C42:$AZ42,0)+1)),Data_Background!AG42)))</f>
        <v>1834.1422105607892</v>
      </c>
      <c r="AH42" s="79">
        <f ca="1">IF(Data_Background!AH42="","",(IF($B$3="On",IF(Data_Background!AH42=0,0,Data_Background!AH42-SMALL(Data_Background!$C42:$AZ42,COUNTIF(Data_Background!$C42:$AZ42,0)+1)),Data_Background!AH42)))</f>
        <v>2403.1533771516692</v>
      </c>
      <c r="AI42" s="79">
        <f ca="1">IF(Data_Background!AI42="","",(IF($B$3="On",IF(Data_Background!AI42=0,0,Data_Background!AI42-SMALL(Data_Background!$C42:$AZ42,COUNTIF(Data_Background!$C42:$AZ42,0)+1)),Data_Background!AI42)))</f>
        <v>2875.1223433249893</v>
      </c>
      <c r="AJ42" s="79">
        <f ca="1">IF(Data_Background!AJ42="","",(IF($B$3="On",IF(Data_Background!AJ42=0,0,Data_Background!AJ42-SMALL(Data_Background!$C42:$AZ42,COUNTIF(Data_Background!$C42:$AZ42,0)+1)),Data_Background!AJ42)))</f>
        <v>3218.5131757086565</v>
      </c>
      <c r="AK42" s="79">
        <f ca="1">IF(Data_Background!AK42="","",(IF($B$3="On",IF(Data_Background!AK42=0,0,Data_Background!AK42-SMALL(Data_Background!$C42:$AZ42,COUNTIF(Data_Background!$C42:$AZ42,0)+1)),Data_Background!AK42)))</f>
        <v>3439.5790733036993</v>
      </c>
      <c r="AL42" s="79">
        <f ca="1">IF(Data_Background!AL42="","",(IF($B$3="On",IF(Data_Background!AL42=0,0,Data_Background!AL42-SMALL(Data_Background!$C42:$AZ42,COUNTIF(Data_Background!$C42:$AZ42,0)+1)),Data_Background!AL42)))</f>
        <v>3571.3574110589893</v>
      </c>
      <c r="AM42" s="79">
        <f ca="1">IF(Data_Background!AM42="","",(IF($B$3="On",IF(Data_Background!AM42=0,0,Data_Background!AM42-SMALL(Data_Background!$C42:$AZ42,COUNTIF(Data_Background!$C42:$AZ42,0)+1)),Data_Background!AM42)))</f>
        <v>3649.3609948335693</v>
      </c>
      <c r="AN42" s="79">
        <f ca="1">IF(Data_Background!AN42="","",(IF($B$3="On",IF(Data_Background!AN42=0,0,Data_Background!AN42-SMALL(Data_Background!$C42:$AZ42,COUNTIF(Data_Background!$C42:$AZ42,0)+1)),Data_Background!AN42)))</f>
        <v>3697.2976953120597</v>
      </c>
      <c r="AO42" s="79">
        <f ca="1">IF(Data_Background!AO42="","",(IF($B$3="On",IF(Data_Background!AO42=0,0,Data_Background!AO42-SMALL(Data_Background!$C42:$AZ42,COUNTIF(Data_Background!$C42:$AZ42,0)+1)),Data_Background!AO42)))</f>
        <v>3729.5547669272391</v>
      </c>
      <c r="AP42" s="79">
        <f ca="1">IF(Data_Background!AP42="","",(IF($B$3="On",IF(Data_Background!AP42=0,0,Data_Background!AP42-SMALL(Data_Background!$C42:$AZ42,COUNTIF(Data_Background!$C42:$AZ42,0)+1)),Data_Background!AP42)))</f>
        <v>3743.0600376226307</v>
      </c>
      <c r="AQ42" s="79" t="str">
        <f>IF(Data_Background!AQ42="","",(IF($B$3="On",IF(Data_Background!AQ42=0,0,Data_Background!AQ42-SMALL(Data_Background!$C42:$AZ42,COUNTIF(Data_Background!$C42:$AZ42,0)+1)),Data_Background!AQ42)))</f>
        <v/>
      </c>
      <c r="AR42" s="79" t="str">
        <f>IF(Data_Background!AR42="","",(IF($B$3="On",IF(Data_Background!AR42=0,0,Data_Background!AR42-SMALL(Data_Background!$C42:$AZ42,COUNTIF(Data_Background!$C42:$AZ42,0)+1)),Data_Background!AR42)))</f>
        <v/>
      </c>
      <c r="AS42" s="79" t="str">
        <f>IF(Data_Background!AS42="","",(IF($B$3="On",IF(Data_Background!AS42=0,0,Data_Background!AS42-SMALL(Data_Background!$C42:$AZ42,COUNTIF(Data_Background!$C42:$AZ42,0)+1)),Data_Background!AS42)))</f>
        <v/>
      </c>
      <c r="AT42" s="79" t="str">
        <f>IF(Data_Background!AT42="","",(IF($B$3="On",IF(Data_Background!AT42=0,0,Data_Background!AT42-SMALL(Data_Background!$C42:$AZ42,COUNTIF(Data_Background!$C42:$AZ42,0)+1)),Data_Background!AT42)))</f>
        <v/>
      </c>
      <c r="AU42" s="79" t="str">
        <f>IF(Data_Background!AU42="","",(IF($B$3="On",IF(Data_Background!AU42=0,0,Data_Background!AU42-SMALL(Data_Background!$C42:$AZ42,COUNTIF(Data_Background!$C42:$AZ42,0)+1)),Data_Background!AU42)))</f>
        <v/>
      </c>
      <c r="AV42" s="79" t="str">
        <f>IF(Data_Background!AV42="","",(IF($B$3="On",IF(Data_Background!AV42=0,0,Data_Background!AV42-SMALL(Data_Background!$C42:$AZ42,COUNTIF(Data_Background!$C42:$AZ42,0)+1)),Data_Background!AV42)))</f>
        <v/>
      </c>
      <c r="AW42" s="79" t="str">
        <f>IF(Data_Background!AW42="","",(IF($B$3="On",IF(Data_Background!AW42=0,0,Data_Background!AW42-SMALL(Data_Background!$C42:$AZ42,COUNTIF(Data_Background!$C42:$AZ42,0)+1)),Data_Background!AW42)))</f>
        <v/>
      </c>
      <c r="AX42" s="79" t="str">
        <f>IF(Data_Background!AX42="","",(IF($B$3="On",IF(Data_Background!AX42=0,0,Data_Background!AX42-SMALL(Data_Background!$C42:$AZ42,COUNTIF(Data_Background!$C42:$AZ42,0)+1)),Data_Background!AX42)))</f>
        <v/>
      </c>
      <c r="AY42" s="79" t="str">
        <f>IF(Data_Background!AY42="","",(IF($B$3="On",IF(Data_Background!AY42=0,0,Data_Background!AY42-SMALL(Data_Background!$C42:$AZ42,COUNTIF(Data_Background!$C42:$AZ42,0)+1)),Data_Background!AY42)))</f>
        <v/>
      </c>
      <c r="AZ42" s="79" t="str">
        <f>IF(Data_Background!AZ42="","",(IF($B$3="On",IF(Data_Background!AZ42=0,0,Data_Background!AZ42-SMALL(Data_Background!$C42:$AZ42,COUNTIF(Data_Background!$C42:$AZ42,0)+1)),Data_Background!AZ42)))</f>
        <v/>
      </c>
      <c r="BA42" s="79"/>
      <c r="BB42" s="79"/>
      <c r="BC42" s="79"/>
      <c r="BD42" s="79"/>
      <c r="BE42" s="79"/>
      <c r="BF42" s="79"/>
      <c r="BG42" s="79"/>
      <c r="BH42" s="79"/>
      <c r="BI42" s="79"/>
      <c r="BJ42" s="79"/>
      <c r="BK42" s="79"/>
      <c r="BL42" s="79"/>
      <c r="BM42" s="79"/>
      <c r="BN42" s="79"/>
      <c r="BO42" s="79"/>
      <c r="BP42" s="79"/>
      <c r="BQ42" s="79"/>
      <c r="BR42" s="79"/>
      <c r="BS42" s="79"/>
      <c r="BT42" s="79"/>
      <c r="BU42" s="79"/>
      <c r="BV42" s="79"/>
      <c r="BW42" s="79"/>
      <c r="BX42" s="79"/>
      <c r="BY42" s="79"/>
      <c r="BZ42" s="79"/>
    </row>
    <row r="43" spans="1:78" x14ac:dyDescent="0.25">
      <c r="A43" s="79">
        <f ca="1">Data_Initial!A43</f>
        <v>1</v>
      </c>
      <c r="B43" s="79" t="str">
        <f ca="1">Data_Initial!B43</f>
        <v>H5</v>
      </c>
      <c r="C43" s="79">
        <f ca="1">IF(Data_Background!C43="","",(IF($B$3="On",IF(Data_Background!C43=0,0,Data_Background!C43-SMALL(Data_Background!$C43:$AZ43,COUNTIF(Data_Background!$C43:$AZ43,0)+1)),Data_Background!C43)))</f>
        <v>15.609958492958835</v>
      </c>
      <c r="D43" s="79">
        <f ca="1">IF(Data_Background!D43="","",(IF($B$3="On",IF(Data_Background!D43=0,0,Data_Background!D43-SMALL(Data_Background!$C43:$AZ43,COUNTIF(Data_Background!$C43:$AZ43,0)+1)),Data_Background!D43)))</f>
        <v>12.098094636518884</v>
      </c>
      <c r="E43" s="79">
        <f ca="1">IF(Data_Background!E43="","",(IF($B$3="On",IF(Data_Background!E43=0,0,Data_Background!E43-SMALL(Data_Background!$C43:$AZ43,COUNTIF(Data_Background!$C43:$AZ43,0)+1)),Data_Background!E43)))</f>
        <v>6.9342753551124208</v>
      </c>
      <c r="F43" s="79">
        <f ca="1">IF(Data_Background!F43="","",(IF($B$3="On",IF(Data_Background!F43=0,0,Data_Background!F43-SMALL(Data_Background!$C43:$AZ43,COUNTIF(Data_Background!$C43:$AZ43,0)+1)),Data_Background!F43)))</f>
        <v>0</v>
      </c>
      <c r="G43" s="79">
        <f ca="1">IF(Data_Background!G43="","",(IF($B$3="On",IF(Data_Background!G43=0,0,Data_Background!G43-SMALL(Data_Background!$C43:$AZ43,COUNTIF(Data_Background!$C43:$AZ43,0)+1)),Data_Background!G43)))</f>
        <v>0</v>
      </c>
      <c r="H43" s="79">
        <f ca="1">IF(Data_Background!H43="","",(IF($B$3="On",IF(Data_Background!H43=0,0,Data_Background!H43-SMALL(Data_Background!$C43:$AZ43,COUNTIF(Data_Background!$C43:$AZ43,0)+1)),Data_Background!H43)))</f>
        <v>0</v>
      </c>
      <c r="I43" s="79">
        <f ca="1">IF(Data_Background!I43="","",(IF($B$3="On",IF(Data_Background!I43=0,0,Data_Background!I43-SMALL(Data_Background!$C43:$AZ43,COUNTIF(Data_Background!$C43:$AZ43,0)+1)),Data_Background!I43)))</f>
        <v>0</v>
      </c>
      <c r="J43" s="79">
        <f ca="1">IF(Data_Background!J43="","",(IF($B$3="On",IF(Data_Background!J43=0,0,Data_Background!J43-SMALL(Data_Background!$C43:$AZ43,COUNTIF(Data_Background!$C43:$AZ43,0)+1)),Data_Background!J43)))</f>
        <v>0</v>
      </c>
      <c r="K43" s="79">
        <f ca="1">IF(Data_Background!K43="","",(IF($B$3="On",IF(Data_Background!K43=0,0,Data_Background!K43-SMALL(Data_Background!$C43:$AZ43,COUNTIF(Data_Background!$C43:$AZ43,0)+1)),Data_Background!K43)))</f>
        <v>0</v>
      </c>
      <c r="L43" s="79">
        <f ca="1">IF(Data_Background!L43="","",(IF($B$3="On",IF(Data_Background!L43=0,0,Data_Background!L43-SMALL(Data_Background!$C43:$AZ43,COUNTIF(Data_Background!$C43:$AZ43,0)+1)),Data_Background!L43)))</f>
        <v>0</v>
      </c>
      <c r="M43" s="79">
        <f ca="1">IF(Data_Background!M43="","",(IF($B$3="On",IF(Data_Background!M43=0,0,Data_Background!M43-SMALL(Data_Background!$C43:$AZ43,COUNTIF(Data_Background!$C43:$AZ43,0)+1)),Data_Background!M43)))</f>
        <v>0</v>
      </c>
      <c r="N43" s="79">
        <f ca="1">IF(Data_Background!N43="","",(IF($B$3="On",IF(Data_Background!N43=0,0,Data_Background!N43-SMALL(Data_Background!$C43:$AZ43,COUNTIF(Data_Background!$C43:$AZ43,0)+1)),Data_Background!N43)))</f>
        <v>0</v>
      </c>
      <c r="O43" s="79">
        <f ca="1">IF(Data_Background!O43="","",(IF($B$3="On",IF(Data_Background!O43=0,0,Data_Background!O43-SMALL(Data_Background!$C43:$AZ43,COUNTIF(Data_Background!$C43:$AZ43,0)+1)),Data_Background!O43)))</f>
        <v>0</v>
      </c>
      <c r="P43" s="79">
        <f ca="1">IF(Data_Background!P43="","",(IF($B$3="On",IF(Data_Background!P43=0,0,Data_Background!P43-SMALL(Data_Background!$C43:$AZ43,COUNTIF(Data_Background!$C43:$AZ43,0)+1)),Data_Background!P43)))</f>
        <v>0</v>
      </c>
      <c r="Q43" s="79">
        <f ca="1">IF(Data_Background!Q43="","",(IF($B$3="On",IF(Data_Background!Q43=0,0,Data_Background!Q43-SMALL(Data_Background!$C43:$AZ43,COUNTIF(Data_Background!$C43:$AZ43,0)+1)),Data_Background!Q43)))</f>
        <v>0</v>
      </c>
      <c r="R43" s="79">
        <f ca="1">IF(Data_Background!R43="","",(IF($B$3="On",IF(Data_Background!R43=0,0,Data_Background!R43-SMALL(Data_Background!$C43:$AZ43,COUNTIF(Data_Background!$C43:$AZ43,0)+1)),Data_Background!R43)))</f>
        <v>0</v>
      </c>
      <c r="S43" s="79">
        <f ca="1">IF(Data_Background!S43="","",(IF($B$3="On",IF(Data_Background!S43=0,0,Data_Background!S43-SMALL(Data_Background!$C43:$AZ43,COUNTIF(Data_Background!$C43:$AZ43,0)+1)),Data_Background!S43)))</f>
        <v>0</v>
      </c>
      <c r="T43" s="79">
        <f ca="1">IF(Data_Background!T43="","",(IF($B$3="On",IF(Data_Background!T43=0,0,Data_Background!T43-SMALL(Data_Background!$C43:$AZ43,COUNTIF(Data_Background!$C43:$AZ43,0)+1)),Data_Background!T43)))</f>
        <v>0</v>
      </c>
      <c r="U43" s="79">
        <f ca="1">IF(Data_Background!U43="","",(IF($B$3="On",IF(Data_Background!U43=0,0,Data_Background!U43-SMALL(Data_Background!$C43:$AZ43,COUNTIF(Data_Background!$C43:$AZ43,0)+1)),Data_Background!U43)))</f>
        <v>0</v>
      </c>
      <c r="V43" s="79">
        <f ca="1">IF(Data_Background!V43="","",(IF($B$3="On",IF(Data_Background!V43=0,0,Data_Background!V43-SMALL(Data_Background!$C43:$AZ43,COUNTIF(Data_Background!$C43:$AZ43,0)+1)),Data_Background!V43)))</f>
        <v>0</v>
      </c>
      <c r="W43" s="79">
        <f ca="1">IF(Data_Background!W43="","",(IF($B$3="On",IF(Data_Background!W43=0,0,Data_Background!W43-SMALL(Data_Background!$C43:$AZ43,COUNTIF(Data_Background!$C43:$AZ43,0)+1)),Data_Background!W43)))</f>
        <v>0</v>
      </c>
      <c r="X43" s="79">
        <f ca="1">IF(Data_Background!X43="","",(IF($B$3="On",IF(Data_Background!X43=0,0,Data_Background!X43-SMALL(Data_Background!$C43:$AZ43,COUNTIF(Data_Background!$C43:$AZ43,0)+1)),Data_Background!X43)))</f>
        <v>0</v>
      </c>
      <c r="Y43" s="79">
        <f ca="1">IF(Data_Background!Y43="","",(IF($B$3="On",IF(Data_Background!Y43=0,0,Data_Background!Y43-SMALL(Data_Background!$C43:$AZ43,COUNTIF(Data_Background!$C43:$AZ43,0)+1)),Data_Background!Y43)))</f>
        <v>3.3285336792429678</v>
      </c>
      <c r="Z43" s="79">
        <f ca="1">IF(Data_Background!Z43="","",(IF($B$3="On",IF(Data_Background!Z43=0,0,Data_Background!Z43-SMALL(Data_Background!$C43:$AZ43,COUNTIF(Data_Background!$C43:$AZ43,0)+1)),Data_Background!Z43)))</f>
        <v>21.352069939177323</v>
      </c>
      <c r="AA43" s="79">
        <f ca="1">IF(Data_Background!AA43="","",(IF($B$3="On",IF(Data_Background!AA43=0,0,Data_Background!AA43-SMALL(Data_Background!$C43:$AZ43,COUNTIF(Data_Background!$C43:$AZ43,0)+1)),Data_Background!AA43)))</f>
        <v>49.949741669779129</v>
      </c>
      <c r="AB43" s="79">
        <f ca="1">IF(Data_Background!AB43="","",(IF($B$3="On",IF(Data_Background!AB43=0,0,Data_Background!AB43-SMALL(Data_Background!$C43:$AZ43,COUNTIF(Data_Background!$C43:$AZ43,0)+1)),Data_Background!AB43)))</f>
        <v>105.60075713724859</v>
      </c>
      <c r="AC43" s="79">
        <f ca="1">IF(Data_Background!AC43="","",(IF($B$3="On",IF(Data_Background!AC43=0,0,Data_Background!AC43-SMALL(Data_Background!$C43:$AZ43,COUNTIF(Data_Background!$C43:$AZ43,0)+1)),Data_Background!AC43)))</f>
        <v>205.98343520908801</v>
      </c>
      <c r="AD43" s="79">
        <f ca="1">IF(Data_Background!AD43="","",(IF($B$3="On",IF(Data_Background!AD43=0,0,Data_Background!AD43-SMALL(Data_Background!$C43:$AZ43,COUNTIF(Data_Background!$C43:$AZ43,0)+1)),Data_Background!AD43)))</f>
        <v>385.57250776287248</v>
      </c>
      <c r="AE43" s="79">
        <f ca="1">IF(Data_Background!AE43="","",(IF($B$3="On",IF(Data_Background!AE43=0,0,Data_Background!AE43-SMALL(Data_Background!$C43:$AZ43,COUNTIF(Data_Background!$C43:$AZ43,0)+1)),Data_Background!AE43)))</f>
        <v>676.41774990667545</v>
      </c>
      <c r="AF43" s="79">
        <f ca="1">IF(Data_Background!AF43="","",(IF($B$3="On",IF(Data_Background!AF43=0,0,Data_Background!AF43-SMALL(Data_Background!$C43:$AZ43,COUNTIF(Data_Background!$C43:$AZ43,0)+1)),Data_Background!AF43)))</f>
        <v>1101.7950419731808</v>
      </c>
      <c r="AG43" s="79">
        <f ca="1">IF(Data_Background!AG43="","",(IF($B$3="On",IF(Data_Background!AG43=0,0,Data_Background!AG43-SMALL(Data_Background!$C43:$AZ43,COUNTIF(Data_Background!$C43:$AZ43,0)+1)),Data_Background!AG43)))</f>
        <v>1611.9492071437328</v>
      </c>
      <c r="AH43" s="79">
        <f ca="1">IF(Data_Background!AH43="","",(IF($B$3="On",IF(Data_Background!AH43=0,0,Data_Background!AH43-SMALL(Data_Background!$C43:$AZ43,COUNTIF(Data_Background!$C43:$AZ43,0)+1)),Data_Background!AH43)))</f>
        <v>2126.3009087906262</v>
      </c>
      <c r="AI43" s="79">
        <f ca="1">IF(Data_Background!AI43="","",(IF($B$3="On",IF(Data_Background!AI43=0,0,Data_Background!AI43-SMALL(Data_Background!$C43:$AZ43,COUNTIF(Data_Background!$C43:$AZ43,0)+1)),Data_Background!AI43)))</f>
        <v>2555.0639185415698</v>
      </c>
      <c r="AJ43" s="79">
        <f ca="1">IF(Data_Background!AJ43="","",(IF($B$3="On",IF(Data_Background!AJ43=0,0,Data_Background!AJ43-SMALL(Data_Background!$C43:$AZ43,COUNTIF(Data_Background!$C43:$AZ43,0)+1)),Data_Background!AJ43)))</f>
        <v>2868.4851015662089</v>
      </c>
      <c r="AK43" s="79">
        <f ca="1">IF(Data_Background!AK43="","",(IF($B$3="On",IF(Data_Background!AK43=0,0,Data_Background!AK43-SMALL(Data_Background!$C43:$AZ43,COUNTIF(Data_Background!$C43:$AZ43,0)+1)),Data_Background!AK43)))</f>
        <v>3073.7686938581628</v>
      </c>
      <c r="AL43" s="79">
        <f ca="1">IF(Data_Background!AL43="","",(IF($B$3="On",IF(Data_Background!AL43=0,0,Data_Background!AL43-SMALL(Data_Background!$C43:$AZ43,COUNTIF(Data_Background!$C43:$AZ43,0)+1)),Data_Background!AL43)))</f>
        <v>3200.0182098825831</v>
      </c>
      <c r="AM43" s="79">
        <f ca="1">IF(Data_Background!AM43="","",(IF($B$3="On",IF(Data_Background!AM43=0,0,Data_Background!AM43-SMALL(Data_Background!$C43:$AZ43,COUNTIF(Data_Background!$C43:$AZ43,0)+1)),Data_Background!AM43)))</f>
        <v>3279.0286879963996</v>
      </c>
      <c r="AN43" s="79">
        <f ca="1">IF(Data_Background!AN43="","",(IF($B$3="On",IF(Data_Background!AN43=0,0,Data_Background!AN43-SMALL(Data_Background!$C43:$AZ43,COUNTIF(Data_Background!$C43:$AZ43,0)+1)),Data_Background!AN43)))</f>
        <v>3328.9517451401725</v>
      </c>
      <c r="AO43" s="79">
        <f ca="1">IF(Data_Background!AO43="","",(IF($B$3="On",IF(Data_Background!AO43=0,0,Data_Background!AO43-SMALL(Data_Background!$C43:$AZ43,COUNTIF(Data_Background!$C43:$AZ43,0)+1)),Data_Background!AO43)))</f>
        <v>3360.8070615921297</v>
      </c>
      <c r="AP43" s="79">
        <f ca="1">IF(Data_Background!AP43="","",(IF($B$3="On",IF(Data_Background!AP43=0,0,Data_Background!AP43-SMALL(Data_Background!$C43:$AZ43,COUNTIF(Data_Background!$C43:$AZ43,0)+1)),Data_Background!AP43)))</f>
        <v>3373.6866297594279</v>
      </c>
      <c r="AQ43" s="79" t="str">
        <f>IF(Data_Background!AQ43="","",(IF($B$3="On",IF(Data_Background!AQ43=0,0,Data_Background!AQ43-SMALL(Data_Background!$C43:$AZ43,COUNTIF(Data_Background!$C43:$AZ43,0)+1)),Data_Background!AQ43)))</f>
        <v/>
      </c>
      <c r="AR43" s="79" t="str">
        <f>IF(Data_Background!AR43="","",(IF($B$3="On",IF(Data_Background!AR43=0,0,Data_Background!AR43-SMALL(Data_Background!$C43:$AZ43,COUNTIF(Data_Background!$C43:$AZ43,0)+1)),Data_Background!AR43)))</f>
        <v/>
      </c>
      <c r="AS43" s="79" t="str">
        <f>IF(Data_Background!AS43="","",(IF($B$3="On",IF(Data_Background!AS43=0,0,Data_Background!AS43-SMALL(Data_Background!$C43:$AZ43,COUNTIF(Data_Background!$C43:$AZ43,0)+1)),Data_Background!AS43)))</f>
        <v/>
      </c>
      <c r="AT43" s="79" t="str">
        <f>IF(Data_Background!AT43="","",(IF($B$3="On",IF(Data_Background!AT43=0,0,Data_Background!AT43-SMALL(Data_Background!$C43:$AZ43,COUNTIF(Data_Background!$C43:$AZ43,0)+1)),Data_Background!AT43)))</f>
        <v/>
      </c>
      <c r="AU43" s="79" t="str">
        <f>IF(Data_Background!AU43="","",(IF($B$3="On",IF(Data_Background!AU43=0,0,Data_Background!AU43-SMALL(Data_Background!$C43:$AZ43,COUNTIF(Data_Background!$C43:$AZ43,0)+1)),Data_Background!AU43)))</f>
        <v/>
      </c>
      <c r="AV43" s="79" t="str">
        <f>IF(Data_Background!AV43="","",(IF($B$3="On",IF(Data_Background!AV43=0,0,Data_Background!AV43-SMALL(Data_Background!$C43:$AZ43,COUNTIF(Data_Background!$C43:$AZ43,0)+1)),Data_Background!AV43)))</f>
        <v/>
      </c>
      <c r="AW43" s="79" t="str">
        <f>IF(Data_Background!AW43="","",(IF($B$3="On",IF(Data_Background!AW43=0,0,Data_Background!AW43-SMALL(Data_Background!$C43:$AZ43,COUNTIF(Data_Background!$C43:$AZ43,0)+1)),Data_Background!AW43)))</f>
        <v/>
      </c>
      <c r="AX43" s="79" t="str">
        <f>IF(Data_Background!AX43="","",(IF($B$3="On",IF(Data_Background!AX43=0,0,Data_Background!AX43-SMALL(Data_Background!$C43:$AZ43,COUNTIF(Data_Background!$C43:$AZ43,0)+1)),Data_Background!AX43)))</f>
        <v/>
      </c>
      <c r="AY43" s="79" t="str">
        <f>IF(Data_Background!AY43="","",(IF($B$3="On",IF(Data_Background!AY43=0,0,Data_Background!AY43-SMALL(Data_Background!$C43:$AZ43,COUNTIF(Data_Background!$C43:$AZ43,0)+1)),Data_Background!AY43)))</f>
        <v/>
      </c>
      <c r="AZ43" s="79" t="str">
        <f>IF(Data_Background!AZ43="","",(IF($B$3="On",IF(Data_Background!AZ43=0,0,Data_Background!AZ43-SMALL(Data_Background!$C43:$AZ43,COUNTIF(Data_Background!$C43:$AZ43,0)+1)),Data_Background!AZ43)))</f>
        <v/>
      </c>
      <c r="BA43" s="79"/>
      <c r="BB43" s="79"/>
      <c r="BC43" s="79"/>
      <c r="BD43" s="79"/>
      <c r="BE43" s="79"/>
      <c r="BF43" s="79"/>
      <c r="BG43" s="79"/>
      <c r="BH43" s="79"/>
      <c r="BI43" s="79"/>
      <c r="BJ43" s="79"/>
      <c r="BK43" s="79"/>
      <c r="BL43" s="79"/>
      <c r="BM43" s="79"/>
      <c r="BN43" s="79"/>
      <c r="BO43" s="79"/>
      <c r="BP43" s="79"/>
      <c r="BQ43" s="79"/>
      <c r="BR43" s="79"/>
      <c r="BS43" s="79"/>
      <c r="BT43" s="79"/>
      <c r="BU43" s="79"/>
      <c r="BV43" s="79"/>
      <c r="BW43" s="79"/>
      <c r="BX43" s="79"/>
      <c r="BY43" s="79"/>
      <c r="BZ43" s="79"/>
    </row>
    <row r="44" spans="1:78" x14ac:dyDescent="0.25">
      <c r="A44" s="79">
        <f ca="1">Data_Initial!A44</f>
        <v>1</v>
      </c>
      <c r="B44" s="79" t="str">
        <f ca="1">Data_Initial!B44</f>
        <v>A6</v>
      </c>
      <c r="C44" s="79">
        <f ca="1">IF(Data_Background!C44="","",(IF($B$3="On",IF(Data_Background!C44=0,0,Data_Background!C44-SMALL(Data_Background!$C44:$AZ44,COUNTIF(Data_Background!$C44:$AZ44,0)+1)),Data_Background!C44)))</f>
        <v>6.6169302737803219</v>
      </c>
      <c r="D44" s="79">
        <f ca="1">IF(Data_Background!D44="","",(IF($B$3="On",IF(Data_Background!D44=0,0,Data_Background!D44-SMALL(Data_Background!$C44:$AZ44,COUNTIF(Data_Background!$C44:$AZ44,0)+1)),Data_Background!D44)))</f>
        <v>9.3207368885432427</v>
      </c>
      <c r="E44" s="79">
        <f ca="1">IF(Data_Background!E44="","",(IF($B$3="On",IF(Data_Background!E44=0,0,Data_Background!E44-SMALL(Data_Background!$C44:$AZ44,COUNTIF(Data_Background!$C44:$AZ44,0)+1)),Data_Background!E44)))</f>
        <v>10.903377334430532</v>
      </c>
      <c r="F44" s="79">
        <f ca="1">IF(Data_Background!F44="","",(IF($B$3="On",IF(Data_Background!F44=0,0,Data_Background!F44-SMALL(Data_Background!$C44:$AZ44,COUNTIF(Data_Background!$C44:$AZ44,0)+1)),Data_Background!F44)))</f>
        <v>7.9141581452252732</v>
      </c>
      <c r="G44" s="79">
        <f ca="1">IF(Data_Background!G44="","",(IF($B$3="On",IF(Data_Background!G44=0,0,Data_Background!G44-SMALL(Data_Background!$C44:$AZ44,COUNTIF(Data_Background!$C44:$AZ44,0)+1)),Data_Background!G44)))</f>
        <v>3.7080356268523573</v>
      </c>
      <c r="H44" s="79">
        <f ca="1">IF(Data_Background!H44="","",(IF($B$3="On",IF(Data_Background!H44=0,0,Data_Background!H44-SMALL(Data_Background!$C44:$AZ44,COUNTIF(Data_Background!$C44:$AZ44,0)+1)),Data_Background!H44)))</f>
        <v>1.9620880836253802</v>
      </c>
      <c r="I44" s="79">
        <f ca="1">IF(Data_Background!I44="","",(IF($B$3="On",IF(Data_Background!I44=0,0,Data_Background!I44-SMALL(Data_Background!$C44:$AZ44,COUNTIF(Data_Background!$C44:$AZ44,0)+1)),Data_Background!I44)))</f>
        <v>0</v>
      </c>
      <c r="J44" s="79">
        <f ca="1">IF(Data_Background!J44="","",(IF($B$3="On",IF(Data_Background!J44=0,0,Data_Background!J44-SMALL(Data_Background!$C44:$AZ44,COUNTIF(Data_Background!$C44:$AZ44,0)+1)),Data_Background!J44)))</f>
        <v>0</v>
      </c>
      <c r="K44" s="79">
        <f ca="1">IF(Data_Background!K44="","",(IF($B$3="On",IF(Data_Background!K44=0,0,Data_Background!K44-SMALL(Data_Background!$C44:$AZ44,COUNTIF(Data_Background!$C44:$AZ44,0)+1)),Data_Background!K44)))</f>
        <v>0</v>
      </c>
      <c r="L44" s="79">
        <f ca="1">IF(Data_Background!L44="","",(IF($B$3="On",IF(Data_Background!L44=0,0,Data_Background!L44-SMALL(Data_Background!$C44:$AZ44,COUNTIF(Data_Background!$C44:$AZ44,0)+1)),Data_Background!L44)))</f>
        <v>0</v>
      </c>
      <c r="M44" s="79">
        <f ca="1">IF(Data_Background!M44="","",(IF($B$3="On",IF(Data_Background!M44=0,0,Data_Background!M44-SMALL(Data_Background!$C44:$AZ44,COUNTIF(Data_Background!$C44:$AZ44,0)+1)),Data_Background!M44)))</f>
        <v>0</v>
      </c>
      <c r="N44" s="79">
        <f ca="1">IF(Data_Background!N44="","",(IF($B$3="On",IF(Data_Background!N44=0,0,Data_Background!N44-SMALL(Data_Background!$C44:$AZ44,COUNTIF(Data_Background!$C44:$AZ44,0)+1)),Data_Background!N44)))</f>
        <v>0</v>
      </c>
      <c r="O44" s="79">
        <f ca="1">IF(Data_Background!O44="","",(IF($B$3="On",IF(Data_Background!O44=0,0,Data_Background!O44-SMALL(Data_Background!$C44:$AZ44,COUNTIF(Data_Background!$C44:$AZ44,0)+1)),Data_Background!O44)))</f>
        <v>0</v>
      </c>
      <c r="P44" s="79">
        <f ca="1">IF(Data_Background!P44="","",(IF($B$3="On",IF(Data_Background!P44=0,0,Data_Background!P44-SMALL(Data_Background!$C44:$AZ44,COUNTIF(Data_Background!$C44:$AZ44,0)+1)),Data_Background!P44)))</f>
        <v>0</v>
      </c>
      <c r="Q44" s="79">
        <f ca="1">IF(Data_Background!Q44="","",(IF($B$3="On",IF(Data_Background!Q44=0,0,Data_Background!Q44-SMALL(Data_Background!$C44:$AZ44,COUNTIF(Data_Background!$C44:$AZ44,0)+1)),Data_Background!Q44)))</f>
        <v>0</v>
      </c>
      <c r="R44" s="79">
        <f ca="1">IF(Data_Background!R44="","",(IF($B$3="On",IF(Data_Background!R44=0,0,Data_Background!R44-SMALL(Data_Background!$C44:$AZ44,COUNTIF(Data_Background!$C44:$AZ44,0)+1)),Data_Background!R44)))</f>
        <v>0</v>
      </c>
      <c r="S44" s="79">
        <f ca="1">IF(Data_Background!S44="","",(IF($B$3="On",IF(Data_Background!S44=0,0,Data_Background!S44-SMALL(Data_Background!$C44:$AZ44,COUNTIF(Data_Background!$C44:$AZ44,0)+1)),Data_Background!S44)))</f>
        <v>0</v>
      </c>
      <c r="T44" s="79">
        <f ca="1">IF(Data_Background!T44="","",(IF($B$3="On",IF(Data_Background!T44=0,0,Data_Background!T44-SMALL(Data_Background!$C44:$AZ44,COUNTIF(Data_Background!$C44:$AZ44,0)+1)),Data_Background!T44)))</f>
        <v>0</v>
      </c>
      <c r="U44" s="79">
        <f ca="1">IF(Data_Background!U44="","",(IF($B$3="On",IF(Data_Background!U44=0,0,Data_Background!U44-SMALL(Data_Background!$C44:$AZ44,COUNTIF(Data_Background!$C44:$AZ44,0)+1)),Data_Background!U44)))</f>
        <v>0</v>
      </c>
      <c r="V44" s="79">
        <f ca="1">IF(Data_Background!V44="","",(IF($B$3="On",IF(Data_Background!V44=0,0,Data_Background!V44-SMALL(Data_Background!$C44:$AZ44,COUNTIF(Data_Background!$C44:$AZ44,0)+1)),Data_Background!V44)))</f>
        <v>0.86220028033100748</v>
      </c>
      <c r="W44" s="79">
        <f ca="1">IF(Data_Background!W44="","",(IF($B$3="On",IF(Data_Background!W44=0,0,Data_Background!W44-SMALL(Data_Background!$C44:$AZ44,COUNTIF(Data_Background!$C44:$AZ44,0)+1)),Data_Background!W44)))</f>
        <v>13.84412562103806</v>
      </c>
      <c r="X44" s="79">
        <f ca="1">IF(Data_Background!X44="","",(IF($B$3="On",IF(Data_Background!X44=0,0,Data_Background!X44-SMALL(Data_Background!$C44:$AZ44,COUNTIF(Data_Background!$C44:$AZ44,0)+1)),Data_Background!X44)))</f>
        <v>35.572949784486489</v>
      </c>
      <c r="Y44" s="79">
        <f ca="1">IF(Data_Background!Y44="","",(IF($B$3="On",IF(Data_Background!Y44=0,0,Data_Background!Y44-SMALL(Data_Background!$C44:$AZ44,COUNTIF(Data_Background!$C44:$AZ44,0)+1)),Data_Background!Y44)))</f>
        <v>73.442395334846921</v>
      </c>
      <c r="Z44" s="79">
        <f ca="1">IF(Data_Background!Z44="","",(IF($B$3="On",IF(Data_Background!Z44=0,0,Data_Background!Z44-SMALL(Data_Background!$C44:$AZ44,COUNTIF(Data_Background!$C44:$AZ44,0)+1)),Data_Background!Z44)))</f>
        <v>137.25261675917946</v>
      </c>
      <c r="AA44" s="79">
        <f ca="1">IF(Data_Background!AA44="","",(IF($B$3="On",IF(Data_Background!AA44=0,0,Data_Background!AA44-SMALL(Data_Background!$C44:$AZ44,COUNTIF(Data_Background!$C44:$AZ44,0)+1)),Data_Background!AA44)))</f>
        <v>242.26517090248271</v>
      </c>
      <c r="AB44" s="79">
        <f ca="1">IF(Data_Background!AB44="","",(IF($B$3="On",IF(Data_Background!AB44=0,0,Data_Background!AB44-SMALL(Data_Background!$C44:$AZ44,COUNTIF(Data_Background!$C44:$AZ44,0)+1)),Data_Background!AB44)))</f>
        <v>408.55095617188204</v>
      </c>
      <c r="AC44" s="79">
        <f ca="1">IF(Data_Background!AC44="","",(IF($B$3="On",IF(Data_Background!AC44=0,0,Data_Background!AC44-SMALL(Data_Background!$C44:$AZ44,COUNTIF(Data_Background!$C44:$AZ44,0)+1)),Data_Background!AC44)))</f>
        <v>655.61243542168438</v>
      </c>
      <c r="AD44" s="79">
        <f ca="1">IF(Data_Background!AD44="","",(IF($B$3="On",IF(Data_Background!AD44=0,0,Data_Background!AD44-SMALL(Data_Background!$C44:$AZ44,COUNTIF(Data_Background!$C44:$AZ44,0)+1)),Data_Background!AD44)))</f>
        <v>990.81427521036346</v>
      </c>
      <c r="AE44" s="79">
        <f ca="1">IF(Data_Background!AE44="","",(IF($B$3="On",IF(Data_Background!AE44=0,0,Data_Background!AE44-SMALL(Data_Background!$C44:$AZ44,COUNTIF(Data_Background!$C44:$AZ44,0)+1)),Data_Background!AE44)))</f>
        <v>1389.1192029513179</v>
      </c>
      <c r="AF44" s="79">
        <f ca="1">IF(Data_Background!AF44="","",(IF($B$3="On",IF(Data_Background!AF44=0,0,Data_Background!AF44-SMALL(Data_Background!$C44:$AZ44,COUNTIF(Data_Background!$C44:$AZ44,0)+1)),Data_Background!AF44)))</f>
        <v>1796.8543820279656</v>
      </c>
      <c r="AG44" s="79">
        <f ca="1">IF(Data_Background!AG44="","",(IF($B$3="On",IF(Data_Background!AG44=0,0,Data_Background!AG44-SMALL(Data_Background!$C44:$AZ44,COUNTIF(Data_Background!$C44:$AZ44,0)+1)),Data_Background!AG44)))</f>
        <v>2151.4119698293589</v>
      </c>
      <c r="AH44" s="79">
        <f ca="1">IF(Data_Background!AH44="","",(IF($B$3="On",IF(Data_Background!AH44=0,0,Data_Background!AH44-SMALL(Data_Background!$C44:$AZ44,COUNTIF(Data_Background!$C44:$AZ44,0)+1)),Data_Background!AH44)))</f>
        <v>2417.6915448340055</v>
      </c>
      <c r="AI44" s="79">
        <f ca="1">IF(Data_Background!AI44="","",(IF($B$3="On",IF(Data_Background!AI44=0,0,Data_Background!AI44-SMALL(Data_Background!$C44:$AZ44,COUNTIF(Data_Background!$C44:$AZ44,0)+1)),Data_Background!AI44)))</f>
        <v>2596.693769924389</v>
      </c>
      <c r="AJ44" s="79">
        <f ca="1">IF(Data_Background!AJ44="","",(IF($B$3="On",IF(Data_Background!AJ44=0,0,Data_Background!AJ44-SMALL(Data_Background!$C44:$AZ44,COUNTIF(Data_Background!$C44:$AZ44,0)+1)),Data_Background!AJ44)))</f>
        <v>2721.2979726549793</v>
      </c>
      <c r="AK44" s="79">
        <f ca="1">IF(Data_Background!AK44="","",(IF($B$3="On",IF(Data_Background!AK44=0,0,Data_Background!AK44-SMALL(Data_Background!$C44:$AZ44,COUNTIF(Data_Background!$C44:$AZ44,0)+1)),Data_Background!AK44)))</f>
        <v>2818.2168247315558</v>
      </c>
      <c r="AL44" s="79">
        <f ca="1">IF(Data_Background!AL44="","",(IF($B$3="On",IF(Data_Background!AL44=0,0,Data_Background!AL44-SMALL(Data_Background!$C44:$AZ44,COUNTIF(Data_Background!$C44:$AZ44,0)+1)),Data_Background!AL44)))</f>
        <v>2902.3251417789756</v>
      </c>
      <c r="AM44" s="79">
        <f ca="1">IF(Data_Background!AM44="","",(IF($B$3="On",IF(Data_Background!AM44=0,0,Data_Background!AM44-SMALL(Data_Background!$C44:$AZ44,COUNTIF(Data_Background!$C44:$AZ44,0)+1)),Data_Background!AM44)))</f>
        <v>2970.759600075909</v>
      </c>
      <c r="AN44" s="79">
        <f ca="1">IF(Data_Background!AN44="","",(IF($B$3="On",IF(Data_Background!AN44=0,0,Data_Background!AN44-SMALL(Data_Background!$C44:$AZ44,COUNTIF(Data_Background!$C44:$AZ44,0)+1)),Data_Background!AN44)))</f>
        <v>3024.7785476440827</v>
      </c>
      <c r="AO44" s="79">
        <f ca="1">IF(Data_Background!AO44="","",(IF($B$3="On",IF(Data_Background!AO44=0,0,Data_Background!AO44-SMALL(Data_Background!$C44:$AZ44,COUNTIF(Data_Background!$C44:$AZ44,0)+1)),Data_Background!AO44)))</f>
        <v>3066.9096062541553</v>
      </c>
      <c r="AP44" s="79">
        <f ca="1">IF(Data_Background!AP44="","",(IF($B$3="On",IF(Data_Background!AP44=0,0,Data_Background!AP44-SMALL(Data_Background!$C44:$AZ44,COUNTIF(Data_Background!$C44:$AZ44,0)+1)),Data_Background!AP44)))</f>
        <v>3086.3901677708709</v>
      </c>
      <c r="AQ44" s="79" t="str">
        <f>IF(Data_Background!AQ44="","",(IF($B$3="On",IF(Data_Background!AQ44=0,0,Data_Background!AQ44-SMALL(Data_Background!$C44:$AZ44,COUNTIF(Data_Background!$C44:$AZ44,0)+1)),Data_Background!AQ44)))</f>
        <v/>
      </c>
      <c r="AR44" s="79" t="str">
        <f>IF(Data_Background!AR44="","",(IF($B$3="On",IF(Data_Background!AR44=0,0,Data_Background!AR44-SMALL(Data_Background!$C44:$AZ44,COUNTIF(Data_Background!$C44:$AZ44,0)+1)),Data_Background!AR44)))</f>
        <v/>
      </c>
      <c r="AS44" s="79" t="str">
        <f>IF(Data_Background!AS44="","",(IF($B$3="On",IF(Data_Background!AS44=0,0,Data_Background!AS44-SMALL(Data_Background!$C44:$AZ44,COUNTIF(Data_Background!$C44:$AZ44,0)+1)),Data_Background!AS44)))</f>
        <v/>
      </c>
      <c r="AT44" s="79" t="str">
        <f>IF(Data_Background!AT44="","",(IF($B$3="On",IF(Data_Background!AT44=0,0,Data_Background!AT44-SMALL(Data_Background!$C44:$AZ44,COUNTIF(Data_Background!$C44:$AZ44,0)+1)),Data_Background!AT44)))</f>
        <v/>
      </c>
      <c r="AU44" s="79" t="str">
        <f>IF(Data_Background!AU44="","",(IF($B$3="On",IF(Data_Background!AU44=0,0,Data_Background!AU44-SMALL(Data_Background!$C44:$AZ44,COUNTIF(Data_Background!$C44:$AZ44,0)+1)),Data_Background!AU44)))</f>
        <v/>
      </c>
      <c r="AV44" s="79" t="str">
        <f>IF(Data_Background!AV44="","",(IF($B$3="On",IF(Data_Background!AV44=0,0,Data_Background!AV44-SMALL(Data_Background!$C44:$AZ44,COUNTIF(Data_Background!$C44:$AZ44,0)+1)),Data_Background!AV44)))</f>
        <v/>
      </c>
      <c r="AW44" s="79" t="str">
        <f>IF(Data_Background!AW44="","",(IF($B$3="On",IF(Data_Background!AW44=0,0,Data_Background!AW44-SMALL(Data_Background!$C44:$AZ44,COUNTIF(Data_Background!$C44:$AZ44,0)+1)),Data_Background!AW44)))</f>
        <v/>
      </c>
      <c r="AX44" s="79" t="str">
        <f>IF(Data_Background!AX44="","",(IF($B$3="On",IF(Data_Background!AX44=0,0,Data_Background!AX44-SMALL(Data_Background!$C44:$AZ44,COUNTIF(Data_Background!$C44:$AZ44,0)+1)),Data_Background!AX44)))</f>
        <v/>
      </c>
      <c r="AY44" s="79" t="str">
        <f>IF(Data_Background!AY44="","",(IF($B$3="On",IF(Data_Background!AY44=0,0,Data_Background!AY44-SMALL(Data_Background!$C44:$AZ44,COUNTIF(Data_Background!$C44:$AZ44,0)+1)),Data_Background!AY44)))</f>
        <v/>
      </c>
      <c r="AZ44" s="79" t="str">
        <f>IF(Data_Background!AZ44="","",(IF($B$3="On",IF(Data_Background!AZ44=0,0,Data_Background!AZ44-SMALL(Data_Background!$C44:$AZ44,COUNTIF(Data_Background!$C44:$AZ44,0)+1)),Data_Background!AZ44)))</f>
        <v/>
      </c>
      <c r="BA44" s="79"/>
      <c r="BB44" s="79"/>
      <c r="BC44" s="79"/>
      <c r="BD44" s="79"/>
      <c r="BE44" s="79"/>
      <c r="BF44" s="79"/>
      <c r="BG44" s="79"/>
      <c r="BH44" s="79"/>
      <c r="BI44" s="79"/>
      <c r="BJ44" s="79"/>
      <c r="BK44" s="79"/>
      <c r="BL44" s="79"/>
      <c r="BM44" s="79"/>
      <c r="BN44" s="79"/>
      <c r="BO44" s="79"/>
      <c r="BP44" s="79"/>
      <c r="BQ44" s="79"/>
      <c r="BR44" s="79"/>
      <c r="BS44" s="79"/>
      <c r="BT44" s="79"/>
      <c r="BU44" s="79"/>
      <c r="BV44" s="79"/>
      <c r="BW44" s="79"/>
      <c r="BX44" s="79"/>
      <c r="BY44" s="79"/>
      <c r="BZ44" s="79"/>
    </row>
    <row r="45" spans="1:78" x14ac:dyDescent="0.25">
      <c r="A45" s="79">
        <f ca="1">Data_Initial!A45</f>
        <v>1</v>
      </c>
      <c r="B45" s="79" t="str">
        <f ca="1">Data_Initial!B45</f>
        <v>B6</v>
      </c>
      <c r="C45" s="79">
        <f ca="1">IF(Data_Background!C45="","",(IF($B$3="On",IF(Data_Background!C45=0,0,Data_Background!C45-SMALL(Data_Background!$C45:$AZ45,COUNTIF(Data_Background!$C45:$AZ45,0)+1)),Data_Background!C45)))</f>
        <v>0</v>
      </c>
      <c r="D45" s="79">
        <f ca="1">IF(Data_Background!D45="","",(IF($B$3="On",IF(Data_Background!D45=0,0,Data_Background!D45-SMALL(Data_Background!$C45:$AZ45,COUNTIF(Data_Background!$C45:$AZ45,0)+1)),Data_Background!D45)))</f>
        <v>1.9244284183685858</v>
      </c>
      <c r="E45" s="79">
        <f ca="1">IF(Data_Background!E45="","",(IF($B$3="On",IF(Data_Background!E45=0,0,Data_Background!E45-SMALL(Data_Background!$C45:$AZ45,COUNTIF(Data_Background!$C45:$AZ45,0)+1)),Data_Background!E45)))</f>
        <v>5.2624466566138262</v>
      </c>
      <c r="F45" s="79">
        <f ca="1">IF(Data_Background!F45="","",(IF($B$3="On",IF(Data_Background!F45=0,0,Data_Background!F45-SMALL(Data_Background!$C45:$AZ45,COUNTIF(Data_Background!$C45:$AZ45,0)+1)),Data_Background!F45)))</f>
        <v>3.3408401811138932</v>
      </c>
      <c r="G45" s="79">
        <f ca="1">IF(Data_Background!G45="","",(IF($B$3="On",IF(Data_Background!G45=0,0,Data_Background!G45-SMALL(Data_Background!$C45:$AZ45,COUNTIF(Data_Background!$C45:$AZ45,0)+1)),Data_Background!G45)))</f>
        <v>1.5099868163262458</v>
      </c>
      <c r="H45" s="79">
        <f ca="1">IF(Data_Background!H45="","",(IF($B$3="On",IF(Data_Background!H45=0,0,Data_Background!H45-SMALL(Data_Background!$C45:$AZ45,COUNTIF(Data_Background!$C45:$AZ45,0)+1)),Data_Background!H45)))</f>
        <v>1.8620406783728289</v>
      </c>
      <c r="I45" s="79">
        <f ca="1">IF(Data_Background!I45="","",(IF($B$3="On",IF(Data_Background!I45=0,0,Data_Background!I45-SMALL(Data_Background!$C45:$AZ45,COUNTIF(Data_Background!$C45:$AZ45,0)+1)),Data_Background!I45)))</f>
        <v>1.1533954698549391</v>
      </c>
      <c r="J45" s="79">
        <f ca="1">IF(Data_Background!J45="","",(IF($B$3="On",IF(Data_Background!J45=0,0,Data_Background!J45-SMALL(Data_Background!$C45:$AZ45,COUNTIF(Data_Background!$C45:$AZ45,0)+1)),Data_Background!J45)))</f>
        <v>0</v>
      </c>
      <c r="K45" s="79">
        <f ca="1">IF(Data_Background!K45="","",(IF($B$3="On",IF(Data_Background!K45=0,0,Data_Background!K45-SMALL(Data_Background!$C45:$AZ45,COUNTIF(Data_Background!$C45:$AZ45,0)+1)),Data_Background!K45)))</f>
        <v>0</v>
      </c>
      <c r="L45" s="79">
        <f ca="1">IF(Data_Background!L45="","",(IF($B$3="On",IF(Data_Background!L45=0,0,Data_Background!L45-SMALL(Data_Background!$C45:$AZ45,COUNTIF(Data_Background!$C45:$AZ45,0)+1)),Data_Background!L45)))</f>
        <v>0</v>
      </c>
      <c r="M45" s="79">
        <f ca="1">IF(Data_Background!M45="","",(IF($B$3="On",IF(Data_Background!M45=0,0,Data_Background!M45-SMALL(Data_Background!$C45:$AZ45,COUNTIF(Data_Background!$C45:$AZ45,0)+1)),Data_Background!M45)))</f>
        <v>0</v>
      </c>
      <c r="N45" s="79">
        <f ca="1">IF(Data_Background!N45="","",(IF($B$3="On",IF(Data_Background!N45=0,0,Data_Background!N45-SMALL(Data_Background!$C45:$AZ45,COUNTIF(Data_Background!$C45:$AZ45,0)+1)),Data_Background!N45)))</f>
        <v>0</v>
      </c>
      <c r="O45" s="79">
        <f ca="1">IF(Data_Background!O45="","",(IF($B$3="On",IF(Data_Background!O45=0,0,Data_Background!O45-SMALL(Data_Background!$C45:$AZ45,COUNTIF(Data_Background!$C45:$AZ45,0)+1)),Data_Background!O45)))</f>
        <v>0</v>
      </c>
      <c r="P45" s="79">
        <f ca="1">IF(Data_Background!P45="","",(IF($B$3="On",IF(Data_Background!P45=0,0,Data_Background!P45-SMALL(Data_Background!$C45:$AZ45,COUNTIF(Data_Background!$C45:$AZ45,0)+1)),Data_Background!P45)))</f>
        <v>0</v>
      </c>
      <c r="Q45" s="79">
        <f ca="1">IF(Data_Background!Q45="","",(IF($B$3="On",IF(Data_Background!Q45=0,0,Data_Background!Q45-SMALL(Data_Background!$C45:$AZ45,COUNTIF(Data_Background!$C45:$AZ45,0)+1)),Data_Background!Q45)))</f>
        <v>0</v>
      </c>
      <c r="R45" s="79">
        <f ca="1">IF(Data_Background!R45="","",(IF($B$3="On",IF(Data_Background!R45=0,0,Data_Background!R45-SMALL(Data_Background!$C45:$AZ45,COUNTIF(Data_Background!$C45:$AZ45,0)+1)),Data_Background!R45)))</f>
        <v>0</v>
      </c>
      <c r="S45" s="79">
        <f ca="1">IF(Data_Background!S45="","",(IF($B$3="On",IF(Data_Background!S45=0,0,Data_Background!S45-SMALL(Data_Background!$C45:$AZ45,COUNTIF(Data_Background!$C45:$AZ45,0)+1)),Data_Background!S45)))</f>
        <v>0</v>
      </c>
      <c r="T45" s="79">
        <f ca="1">IF(Data_Background!T45="","",(IF($B$3="On",IF(Data_Background!T45=0,0,Data_Background!T45-SMALL(Data_Background!$C45:$AZ45,COUNTIF(Data_Background!$C45:$AZ45,0)+1)),Data_Background!T45)))</f>
        <v>0</v>
      </c>
      <c r="U45" s="79">
        <f ca="1">IF(Data_Background!U45="","",(IF($B$3="On",IF(Data_Background!U45=0,0,Data_Background!U45-SMALL(Data_Background!$C45:$AZ45,COUNTIF(Data_Background!$C45:$AZ45,0)+1)),Data_Background!U45)))</f>
        <v>0</v>
      </c>
      <c r="V45" s="79">
        <f ca="1">IF(Data_Background!V45="","",(IF($B$3="On",IF(Data_Background!V45=0,0,Data_Background!V45-SMALL(Data_Background!$C45:$AZ45,COUNTIF(Data_Background!$C45:$AZ45,0)+1)),Data_Background!V45)))</f>
        <v>0.50828196444218054</v>
      </c>
      <c r="W45" s="79">
        <f ca="1">IF(Data_Background!W45="","",(IF($B$3="On",IF(Data_Background!W45=0,0,Data_Background!W45-SMALL(Data_Background!$C45:$AZ45,COUNTIF(Data_Background!$C45:$AZ45,0)+1)),Data_Background!W45)))</f>
        <v>13.376548022414218</v>
      </c>
      <c r="X45" s="79">
        <f ca="1">IF(Data_Background!X45="","",(IF($B$3="On",IF(Data_Background!X45=0,0,Data_Background!X45-SMALL(Data_Background!$C45:$AZ45,COUNTIF(Data_Background!$C45:$AZ45,0)+1)),Data_Background!X45)))</f>
        <v>36.407259406008059</v>
      </c>
      <c r="Y45" s="79">
        <f ca="1">IF(Data_Background!Y45="","",(IF($B$3="On",IF(Data_Background!Y45=0,0,Data_Background!Y45-SMALL(Data_Background!$C45:$AZ45,COUNTIF(Data_Background!$C45:$AZ45,0)+1)),Data_Background!Y45)))</f>
        <v>75.684581172705393</v>
      </c>
      <c r="Z45" s="79">
        <f ca="1">IF(Data_Background!Z45="","",(IF($B$3="On",IF(Data_Background!Z45=0,0,Data_Background!Z45-SMALL(Data_Background!$C45:$AZ45,COUNTIF(Data_Background!$C45:$AZ45,0)+1)),Data_Background!Z45)))</f>
        <v>143.36430161022773</v>
      </c>
      <c r="AA45" s="79">
        <f ca="1">IF(Data_Background!AA45="","",(IF($B$3="On",IF(Data_Background!AA45=0,0,Data_Background!AA45-SMALL(Data_Background!$C45:$AZ45,COUNTIF(Data_Background!$C45:$AZ45,0)+1)),Data_Background!AA45)))</f>
        <v>252.30734780287992</v>
      </c>
      <c r="AB45" s="79">
        <f ca="1">IF(Data_Background!AB45="","",(IF($B$3="On",IF(Data_Background!AB45=0,0,Data_Background!AB45-SMALL(Data_Background!$C45:$AZ45,COUNTIF(Data_Background!$C45:$AZ45,0)+1)),Data_Background!AB45)))</f>
        <v>425.83506133209164</v>
      </c>
      <c r="AC45" s="79">
        <f ca="1">IF(Data_Background!AC45="","",(IF($B$3="On",IF(Data_Background!AC45=0,0,Data_Background!AC45-SMALL(Data_Background!$C45:$AZ45,COUNTIF(Data_Background!$C45:$AZ45,0)+1)),Data_Background!AC45)))</f>
        <v>685.12521734325333</v>
      </c>
      <c r="AD45" s="79">
        <f ca="1">IF(Data_Background!AD45="","",(IF($B$3="On",IF(Data_Background!AD45=0,0,Data_Background!AD45-SMALL(Data_Background!$C45:$AZ45,COUNTIF(Data_Background!$C45:$AZ45,0)+1)),Data_Background!AD45)))</f>
        <v>1043.6558534703411</v>
      </c>
      <c r="AE45" s="79">
        <f ca="1">IF(Data_Background!AE45="","",(IF($B$3="On",IF(Data_Background!AE45=0,0,Data_Background!AE45-SMALL(Data_Background!$C45:$AZ45,COUNTIF(Data_Background!$C45:$AZ45,0)+1)),Data_Background!AE45)))</f>
        <v>1475.9103804398487</v>
      </c>
      <c r="AF45" s="79">
        <f ca="1">IF(Data_Background!AF45="","",(IF($B$3="On",IF(Data_Background!AF45=0,0,Data_Background!AF45-SMALL(Data_Background!$C45:$AZ45,COUNTIF(Data_Background!$C45:$AZ45,0)+1)),Data_Background!AF45)))</f>
        <v>1925.2399196755589</v>
      </c>
      <c r="AG45" s="79">
        <f ca="1">IF(Data_Background!AG45="","",(IF($B$3="On",IF(Data_Background!AG45=0,0,Data_Background!AG45-SMALL(Data_Background!$C45:$AZ45,COUNTIF(Data_Background!$C45:$AZ45,0)+1)),Data_Background!AG45)))</f>
        <v>2320.5772400705055</v>
      </c>
      <c r="AH45" s="79">
        <f ca="1">IF(Data_Background!AH45="","",(IF($B$3="On",IF(Data_Background!AH45=0,0,Data_Background!AH45-SMALL(Data_Background!$C45:$AZ45,COUNTIF(Data_Background!$C45:$AZ45,0)+1)),Data_Background!AH45)))</f>
        <v>2621.0997546384319</v>
      </c>
      <c r="AI45" s="79">
        <f ca="1">IF(Data_Background!AI45="","",(IF($B$3="On",IF(Data_Background!AI45=0,0,Data_Background!AI45-SMALL(Data_Background!$C45:$AZ45,COUNTIF(Data_Background!$C45:$AZ45,0)+1)),Data_Background!AI45)))</f>
        <v>2827.1918971208652</v>
      </c>
      <c r="AJ45" s="79">
        <f ca="1">IF(Data_Background!AJ45="","",(IF($B$3="On",IF(Data_Background!AJ45=0,0,Data_Background!AJ45-SMALL(Data_Background!$C45:$AZ45,COUNTIF(Data_Background!$C45:$AZ45,0)+1)),Data_Background!AJ45)))</f>
        <v>2970.7687591132822</v>
      </c>
      <c r="AK45" s="79">
        <f ca="1">IF(Data_Background!AK45="","",(IF($B$3="On",IF(Data_Background!AK45=0,0,Data_Background!AK45-SMALL(Data_Background!$C45:$AZ45,COUNTIF(Data_Background!$C45:$AZ45,0)+1)),Data_Background!AK45)))</f>
        <v>3081.4402408910219</v>
      </c>
      <c r="AL45" s="79">
        <f ca="1">IF(Data_Background!AL45="","",(IF($B$3="On",IF(Data_Background!AL45=0,0,Data_Background!AL45-SMALL(Data_Background!$C45:$AZ45,COUNTIF(Data_Background!$C45:$AZ45,0)+1)),Data_Background!AL45)))</f>
        <v>3174.2046796475088</v>
      </c>
      <c r="AM45" s="79">
        <f ca="1">IF(Data_Background!AM45="","",(IF($B$3="On",IF(Data_Background!AM45=0,0,Data_Background!AM45-SMALL(Data_Background!$C45:$AZ45,COUNTIF(Data_Background!$C45:$AZ45,0)+1)),Data_Background!AM45)))</f>
        <v>3249.264803147335</v>
      </c>
      <c r="AN45" s="79">
        <f ca="1">IF(Data_Background!AN45="","",(IF($B$3="On",IF(Data_Background!AN45=0,0,Data_Background!AN45-SMALL(Data_Background!$C45:$AZ45,COUNTIF(Data_Background!$C45:$AZ45,0)+1)),Data_Background!AN45)))</f>
        <v>3310.3496718613192</v>
      </c>
      <c r="AO45" s="79">
        <f ca="1">IF(Data_Background!AO45="","",(IF($B$3="On",IF(Data_Background!AO45=0,0,Data_Background!AO45-SMALL(Data_Background!$C45:$AZ45,COUNTIF(Data_Background!$C45:$AZ45,0)+1)),Data_Background!AO45)))</f>
        <v>3360.137328012459</v>
      </c>
      <c r="AP45" s="79">
        <f ca="1">IF(Data_Background!AP45="","",(IF($B$3="On",IF(Data_Background!AP45=0,0,Data_Background!AP45-SMALL(Data_Background!$C45:$AZ45,COUNTIF(Data_Background!$C45:$AZ45,0)+1)),Data_Background!AP45)))</f>
        <v>3383.8649733022621</v>
      </c>
      <c r="AQ45" s="79" t="str">
        <f>IF(Data_Background!AQ45="","",(IF($B$3="On",IF(Data_Background!AQ45=0,0,Data_Background!AQ45-SMALL(Data_Background!$C45:$AZ45,COUNTIF(Data_Background!$C45:$AZ45,0)+1)),Data_Background!AQ45)))</f>
        <v/>
      </c>
      <c r="AR45" s="79" t="str">
        <f>IF(Data_Background!AR45="","",(IF($B$3="On",IF(Data_Background!AR45=0,0,Data_Background!AR45-SMALL(Data_Background!$C45:$AZ45,COUNTIF(Data_Background!$C45:$AZ45,0)+1)),Data_Background!AR45)))</f>
        <v/>
      </c>
      <c r="AS45" s="79" t="str">
        <f>IF(Data_Background!AS45="","",(IF($B$3="On",IF(Data_Background!AS45=0,0,Data_Background!AS45-SMALL(Data_Background!$C45:$AZ45,COUNTIF(Data_Background!$C45:$AZ45,0)+1)),Data_Background!AS45)))</f>
        <v/>
      </c>
      <c r="AT45" s="79" t="str">
        <f>IF(Data_Background!AT45="","",(IF($B$3="On",IF(Data_Background!AT45=0,0,Data_Background!AT45-SMALL(Data_Background!$C45:$AZ45,COUNTIF(Data_Background!$C45:$AZ45,0)+1)),Data_Background!AT45)))</f>
        <v/>
      </c>
      <c r="AU45" s="79" t="str">
        <f>IF(Data_Background!AU45="","",(IF($B$3="On",IF(Data_Background!AU45=0,0,Data_Background!AU45-SMALL(Data_Background!$C45:$AZ45,COUNTIF(Data_Background!$C45:$AZ45,0)+1)),Data_Background!AU45)))</f>
        <v/>
      </c>
      <c r="AV45" s="79" t="str">
        <f>IF(Data_Background!AV45="","",(IF($B$3="On",IF(Data_Background!AV45=0,0,Data_Background!AV45-SMALL(Data_Background!$C45:$AZ45,COUNTIF(Data_Background!$C45:$AZ45,0)+1)),Data_Background!AV45)))</f>
        <v/>
      </c>
      <c r="AW45" s="79" t="str">
        <f>IF(Data_Background!AW45="","",(IF($B$3="On",IF(Data_Background!AW45=0,0,Data_Background!AW45-SMALL(Data_Background!$C45:$AZ45,COUNTIF(Data_Background!$C45:$AZ45,0)+1)),Data_Background!AW45)))</f>
        <v/>
      </c>
      <c r="AX45" s="79" t="str">
        <f>IF(Data_Background!AX45="","",(IF($B$3="On",IF(Data_Background!AX45=0,0,Data_Background!AX45-SMALL(Data_Background!$C45:$AZ45,COUNTIF(Data_Background!$C45:$AZ45,0)+1)),Data_Background!AX45)))</f>
        <v/>
      </c>
      <c r="AY45" s="79" t="str">
        <f>IF(Data_Background!AY45="","",(IF($B$3="On",IF(Data_Background!AY45=0,0,Data_Background!AY45-SMALL(Data_Background!$C45:$AZ45,COUNTIF(Data_Background!$C45:$AZ45,0)+1)),Data_Background!AY45)))</f>
        <v/>
      </c>
      <c r="AZ45" s="79" t="str">
        <f>IF(Data_Background!AZ45="","",(IF($B$3="On",IF(Data_Background!AZ45=0,0,Data_Background!AZ45-SMALL(Data_Background!$C45:$AZ45,COUNTIF(Data_Background!$C45:$AZ45,0)+1)),Data_Background!AZ45)))</f>
        <v/>
      </c>
      <c r="BA45" s="79"/>
      <c r="BB45" s="79"/>
      <c r="BC45" s="79"/>
      <c r="BD45" s="79"/>
      <c r="BE45" s="79"/>
      <c r="BF45" s="79"/>
      <c r="BG45" s="79"/>
      <c r="BH45" s="79"/>
      <c r="BI45" s="79"/>
      <c r="BJ45" s="79"/>
      <c r="BK45" s="79"/>
      <c r="BL45" s="79"/>
      <c r="BM45" s="79"/>
      <c r="BN45" s="79"/>
      <c r="BO45" s="79"/>
      <c r="BP45" s="79"/>
      <c r="BQ45" s="79"/>
      <c r="BR45" s="79"/>
      <c r="BS45" s="79"/>
      <c r="BT45" s="79"/>
      <c r="BU45" s="79"/>
      <c r="BV45" s="79"/>
      <c r="BW45" s="79"/>
      <c r="BX45" s="79"/>
      <c r="BY45" s="79"/>
      <c r="BZ45" s="79"/>
    </row>
    <row r="46" spans="1:78" x14ac:dyDescent="0.25">
      <c r="A46" s="79">
        <f ca="1">Data_Initial!A46</f>
        <v>1</v>
      </c>
      <c r="B46" s="79" t="str">
        <f ca="1">Data_Initial!B46</f>
        <v>C6</v>
      </c>
      <c r="C46" s="79">
        <f ca="1">IF(Data_Background!C46="","",(IF($B$3="On",IF(Data_Background!C46=0,0,Data_Background!C46-SMALL(Data_Background!$C46:$AZ46,COUNTIF(Data_Background!$C46:$AZ46,0)+1)),Data_Background!C46)))</f>
        <v>2.3904434307663229</v>
      </c>
      <c r="D46" s="79">
        <f ca="1">IF(Data_Background!D46="","",(IF($B$3="On",IF(Data_Background!D46=0,0,Data_Background!D46-SMALL(Data_Background!$C46:$AZ46,COUNTIF(Data_Background!$C46:$AZ46,0)+1)),Data_Background!D46)))</f>
        <v>1.45233492928431</v>
      </c>
      <c r="E46" s="79">
        <f ca="1">IF(Data_Background!E46="","",(IF($B$3="On",IF(Data_Background!E46=0,0,Data_Background!E46-SMALL(Data_Background!$C46:$AZ46,COUNTIF(Data_Background!$C46:$AZ46,0)+1)),Data_Background!E46)))</f>
        <v>0</v>
      </c>
      <c r="F46" s="79">
        <f ca="1">IF(Data_Background!F46="","",(IF($B$3="On",IF(Data_Background!F46=0,0,Data_Background!F46-SMALL(Data_Background!$C46:$AZ46,COUNTIF(Data_Background!$C46:$AZ46,0)+1)),Data_Background!F46)))</f>
        <v>0</v>
      </c>
      <c r="G46" s="79">
        <f ca="1">IF(Data_Background!G46="","",(IF($B$3="On",IF(Data_Background!G46=0,0,Data_Background!G46-SMALL(Data_Background!$C46:$AZ46,COUNTIF(Data_Background!$C46:$AZ46,0)+1)),Data_Background!G46)))</f>
        <v>0</v>
      </c>
      <c r="H46" s="79">
        <f ca="1">IF(Data_Background!H46="","",(IF($B$3="On",IF(Data_Background!H46=0,0,Data_Background!H46-SMALL(Data_Background!$C46:$AZ46,COUNTIF(Data_Background!$C46:$AZ46,0)+1)),Data_Background!H46)))</f>
        <v>0</v>
      </c>
      <c r="I46" s="79">
        <f ca="1">IF(Data_Background!I46="","",(IF($B$3="On",IF(Data_Background!I46=0,0,Data_Background!I46-SMALL(Data_Background!$C46:$AZ46,COUNTIF(Data_Background!$C46:$AZ46,0)+1)),Data_Background!I46)))</f>
        <v>0</v>
      </c>
      <c r="J46" s="79">
        <f ca="1">IF(Data_Background!J46="","",(IF($B$3="On",IF(Data_Background!J46=0,0,Data_Background!J46-SMALL(Data_Background!$C46:$AZ46,COUNTIF(Data_Background!$C46:$AZ46,0)+1)),Data_Background!J46)))</f>
        <v>0</v>
      </c>
      <c r="K46" s="79">
        <f ca="1">IF(Data_Background!K46="","",(IF($B$3="On",IF(Data_Background!K46=0,0,Data_Background!K46-SMALL(Data_Background!$C46:$AZ46,COUNTIF(Data_Background!$C46:$AZ46,0)+1)),Data_Background!K46)))</f>
        <v>0</v>
      </c>
      <c r="L46" s="79">
        <f ca="1">IF(Data_Background!L46="","",(IF($B$3="On",IF(Data_Background!L46=0,0,Data_Background!L46-SMALL(Data_Background!$C46:$AZ46,COUNTIF(Data_Background!$C46:$AZ46,0)+1)),Data_Background!L46)))</f>
        <v>0</v>
      </c>
      <c r="M46" s="79">
        <f ca="1">IF(Data_Background!M46="","",(IF($B$3="On",IF(Data_Background!M46=0,0,Data_Background!M46-SMALL(Data_Background!$C46:$AZ46,COUNTIF(Data_Background!$C46:$AZ46,0)+1)),Data_Background!M46)))</f>
        <v>0</v>
      </c>
      <c r="N46" s="79">
        <f ca="1">IF(Data_Background!N46="","",(IF($B$3="On",IF(Data_Background!N46=0,0,Data_Background!N46-SMALL(Data_Background!$C46:$AZ46,COUNTIF(Data_Background!$C46:$AZ46,0)+1)),Data_Background!N46)))</f>
        <v>0</v>
      </c>
      <c r="O46" s="79">
        <f ca="1">IF(Data_Background!O46="","",(IF($B$3="On",IF(Data_Background!O46=0,0,Data_Background!O46-SMALL(Data_Background!$C46:$AZ46,COUNTIF(Data_Background!$C46:$AZ46,0)+1)),Data_Background!O46)))</f>
        <v>0</v>
      </c>
      <c r="P46" s="79">
        <f ca="1">IF(Data_Background!P46="","",(IF($B$3="On",IF(Data_Background!P46=0,0,Data_Background!P46-SMALL(Data_Background!$C46:$AZ46,COUNTIF(Data_Background!$C46:$AZ46,0)+1)),Data_Background!P46)))</f>
        <v>0</v>
      </c>
      <c r="Q46" s="79">
        <f ca="1">IF(Data_Background!Q46="","",(IF($B$3="On",IF(Data_Background!Q46=0,0,Data_Background!Q46-SMALL(Data_Background!$C46:$AZ46,COUNTIF(Data_Background!$C46:$AZ46,0)+1)),Data_Background!Q46)))</f>
        <v>0</v>
      </c>
      <c r="R46" s="79">
        <f ca="1">IF(Data_Background!R46="","",(IF($B$3="On",IF(Data_Background!R46=0,0,Data_Background!R46-SMALL(Data_Background!$C46:$AZ46,COUNTIF(Data_Background!$C46:$AZ46,0)+1)),Data_Background!R46)))</f>
        <v>0</v>
      </c>
      <c r="S46" s="79">
        <f ca="1">IF(Data_Background!S46="","",(IF($B$3="On",IF(Data_Background!S46=0,0,Data_Background!S46-SMALL(Data_Background!$C46:$AZ46,COUNTIF(Data_Background!$C46:$AZ46,0)+1)),Data_Background!S46)))</f>
        <v>0</v>
      </c>
      <c r="T46" s="79">
        <f ca="1">IF(Data_Background!T46="","",(IF($B$3="On",IF(Data_Background!T46=0,0,Data_Background!T46-SMALL(Data_Background!$C46:$AZ46,COUNTIF(Data_Background!$C46:$AZ46,0)+1)),Data_Background!T46)))</f>
        <v>0</v>
      </c>
      <c r="U46" s="79">
        <f ca="1">IF(Data_Background!U46="","",(IF($B$3="On",IF(Data_Background!U46=0,0,Data_Background!U46-SMALL(Data_Background!$C46:$AZ46,COUNTIF(Data_Background!$C46:$AZ46,0)+1)),Data_Background!U46)))</f>
        <v>0</v>
      </c>
      <c r="V46" s="79">
        <f ca="1">IF(Data_Background!V46="","",(IF($B$3="On",IF(Data_Background!V46=0,0,Data_Background!V46-SMALL(Data_Background!$C46:$AZ46,COUNTIF(Data_Background!$C46:$AZ46,0)+1)),Data_Background!V46)))</f>
        <v>0</v>
      </c>
      <c r="W46" s="79">
        <f ca="1">IF(Data_Background!W46="","",(IF($B$3="On",IF(Data_Background!W46=0,0,Data_Background!W46-SMALL(Data_Background!$C46:$AZ46,COUNTIF(Data_Background!$C46:$AZ46,0)+1)),Data_Background!W46)))</f>
        <v>0</v>
      </c>
      <c r="X46" s="79">
        <f ca="1">IF(Data_Background!X46="","",(IF($B$3="On",IF(Data_Background!X46=0,0,Data_Background!X46-SMALL(Data_Background!$C46:$AZ46,COUNTIF(Data_Background!$C46:$AZ46,0)+1)),Data_Background!X46)))</f>
        <v>0</v>
      </c>
      <c r="Y46" s="79">
        <f ca="1">IF(Data_Background!Y46="","",(IF($B$3="On",IF(Data_Background!Y46=0,0,Data_Background!Y46-SMALL(Data_Background!$C46:$AZ46,COUNTIF(Data_Background!$C46:$AZ46,0)+1)),Data_Background!Y46)))</f>
        <v>3.1489730532503208</v>
      </c>
      <c r="Z46" s="79">
        <f ca="1">IF(Data_Background!Z46="","",(IF($B$3="On",IF(Data_Background!Z46=0,0,Data_Background!Z46-SMALL(Data_Background!$C46:$AZ46,COUNTIF(Data_Background!$C46:$AZ46,0)+1)),Data_Background!Z46)))</f>
        <v>24.001837110271797</v>
      </c>
      <c r="AA46" s="79">
        <f ca="1">IF(Data_Background!AA46="","",(IF($B$3="On",IF(Data_Background!AA46=0,0,Data_Background!AA46-SMALL(Data_Background!$C46:$AZ46,COUNTIF(Data_Background!$C46:$AZ46,0)+1)),Data_Background!AA46)))</f>
        <v>59.640851751252121</v>
      </c>
      <c r="AB46" s="79">
        <f ca="1">IF(Data_Background!AB46="","",(IF($B$3="On",IF(Data_Background!AB46=0,0,Data_Background!AB46-SMALL(Data_Background!$C46:$AZ46,COUNTIF(Data_Background!$C46:$AZ46,0)+1)),Data_Background!AB46)))</f>
        <v>129.06506587079815</v>
      </c>
      <c r="AC46" s="79">
        <f ca="1">IF(Data_Background!AC46="","",(IF($B$3="On",IF(Data_Background!AC46=0,0,Data_Background!AC46-SMALL(Data_Background!$C46:$AZ46,COUNTIF(Data_Background!$C46:$AZ46,0)+1)),Data_Background!AC46)))</f>
        <v>260.51981773186793</v>
      </c>
      <c r="AD46" s="79">
        <f ca="1">IF(Data_Background!AD46="","",(IF($B$3="On",IF(Data_Background!AD46=0,0,Data_Background!AD46-SMALL(Data_Background!$C46:$AZ46,COUNTIF(Data_Background!$C46:$AZ46,0)+1)),Data_Background!AD46)))</f>
        <v>500.03673433171031</v>
      </c>
      <c r="AE46" s="79">
        <f ca="1">IF(Data_Background!AE46="","",(IF($B$3="On",IF(Data_Background!AE46=0,0,Data_Background!AE46-SMALL(Data_Background!$C46:$AZ46,COUNTIF(Data_Background!$C46:$AZ46,0)+1)),Data_Background!AE46)))</f>
        <v>894.37085357527644</v>
      </c>
      <c r="AF46" s="79">
        <f ca="1">IF(Data_Background!AF46="","",(IF($B$3="On",IF(Data_Background!AF46=0,0,Data_Background!AF46-SMALL(Data_Background!$C46:$AZ46,COUNTIF(Data_Background!$C46:$AZ46,0)+1)),Data_Background!AF46)))</f>
        <v>1458.1560695736343</v>
      </c>
      <c r="AG46" s="79">
        <f ca="1">IF(Data_Background!AG46="","",(IF($B$3="On",IF(Data_Background!AG46=0,0,Data_Background!AG46-SMALL(Data_Background!$C46:$AZ46,COUNTIF(Data_Background!$C46:$AZ46,0)+1)),Data_Background!AG46)))</f>
        <v>2107.4092142769532</v>
      </c>
      <c r="AH46" s="79">
        <f ca="1">IF(Data_Background!AH46="","",(IF($B$3="On",IF(Data_Background!AH46=0,0,Data_Background!AH46-SMALL(Data_Background!$C46:$AZ46,COUNTIF(Data_Background!$C46:$AZ46,0)+1)),Data_Background!AH46)))</f>
        <v>2720.0128471774797</v>
      </c>
      <c r="AI46" s="79">
        <f ca="1">IF(Data_Background!AI46="","",(IF($B$3="On",IF(Data_Background!AI46=0,0,Data_Background!AI46-SMALL(Data_Background!$C46:$AZ46,COUNTIF(Data_Background!$C46:$AZ46,0)+1)),Data_Background!AI46)))</f>
        <v>3187.5908654826999</v>
      </c>
      <c r="AJ46" s="79">
        <f ca="1">IF(Data_Background!AJ46="","",(IF($B$3="On",IF(Data_Background!AJ46=0,0,Data_Background!AJ46-SMALL(Data_Background!$C46:$AZ46,COUNTIF(Data_Background!$C46:$AZ46,0)+1)),Data_Background!AJ46)))</f>
        <v>3495.7104808603435</v>
      </c>
      <c r="AK46" s="79">
        <f ca="1">IF(Data_Background!AK46="","",(IF($B$3="On",IF(Data_Background!AK46=0,0,Data_Background!AK46-SMALL(Data_Background!$C46:$AZ46,COUNTIF(Data_Background!$C46:$AZ46,0)+1)),Data_Background!AK46)))</f>
        <v>3678.2097284647061</v>
      </c>
      <c r="AL46" s="79">
        <f ca="1">IF(Data_Background!AL46="","",(IF($B$3="On",IF(Data_Background!AL46=0,0,Data_Background!AL46-SMALL(Data_Background!$C46:$AZ46,COUNTIF(Data_Background!$C46:$AZ46,0)+1)),Data_Background!AL46)))</f>
        <v>3785.4282392133396</v>
      </c>
      <c r="AM46" s="79">
        <f ca="1">IF(Data_Background!AM46="","",(IF($B$3="On",IF(Data_Background!AM46=0,0,Data_Background!AM46-SMALL(Data_Background!$C46:$AZ46,COUNTIF(Data_Background!$C46:$AZ46,0)+1)),Data_Background!AM46)))</f>
        <v>3854.4657572444498</v>
      </c>
      <c r="AN46" s="79">
        <f ca="1">IF(Data_Background!AN46="","",(IF($B$3="On",IF(Data_Background!AN46=0,0,Data_Background!AN46-SMALL(Data_Background!$C46:$AZ46,COUNTIF(Data_Background!$C46:$AZ46,0)+1)),Data_Background!AN46)))</f>
        <v>3902.93119538169</v>
      </c>
      <c r="AO46" s="79">
        <f ca="1">IF(Data_Background!AO46="","",(IF($B$3="On",IF(Data_Background!AO46=0,0,Data_Background!AO46-SMALL(Data_Background!$C46:$AZ46,COUNTIF(Data_Background!$C46:$AZ46,0)+1)),Data_Background!AO46)))</f>
        <v>3941.7724554392735</v>
      </c>
      <c r="AP46" s="79">
        <f ca="1">IF(Data_Background!AP46="","",(IF($B$3="On",IF(Data_Background!AP46=0,0,Data_Background!AP46-SMALL(Data_Background!$C46:$AZ46,COUNTIF(Data_Background!$C46:$AZ46,0)+1)),Data_Background!AP46)))</f>
        <v>3959.6552269304666</v>
      </c>
      <c r="AQ46" s="79" t="str">
        <f>IF(Data_Background!AQ46="","",(IF($B$3="On",IF(Data_Background!AQ46=0,0,Data_Background!AQ46-SMALL(Data_Background!$C46:$AZ46,COUNTIF(Data_Background!$C46:$AZ46,0)+1)),Data_Background!AQ46)))</f>
        <v/>
      </c>
      <c r="AR46" s="79" t="str">
        <f>IF(Data_Background!AR46="","",(IF($B$3="On",IF(Data_Background!AR46=0,0,Data_Background!AR46-SMALL(Data_Background!$C46:$AZ46,COUNTIF(Data_Background!$C46:$AZ46,0)+1)),Data_Background!AR46)))</f>
        <v/>
      </c>
      <c r="AS46" s="79" t="str">
        <f>IF(Data_Background!AS46="","",(IF($B$3="On",IF(Data_Background!AS46=0,0,Data_Background!AS46-SMALL(Data_Background!$C46:$AZ46,COUNTIF(Data_Background!$C46:$AZ46,0)+1)),Data_Background!AS46)))</f>
        <v/>
      </c>
      <c r="AT46" s="79" t="str">
        <f>IF(Data_Background!AT46="","",(IF($B$3="On",IF(Data_Background!AT46=0,0,Data_Background!AT46-SMALL(Data_Background!$C46:$AZ46,COUNTIF(Data_Background!$C46:$AZ46,0)+1)),Data_Background!AT46)))</f>
        <v/>
      </c>
      <c r="AU46" s="79" t="str">
        <f>IF(Data_Background!AU46="","",(IF($B$3="On",IF(Data_Background!AU46=0,0,Data_Background!AU46-SMALL(Data_Background!$C46:$AZ46,COUNTIF(Data_Background!$C46:$AZ46,0)+1)),Data_Background!AU46)))</f>
        <v/>
      </c>
      <c r="AV46" s="79" t="str">
        <f>IF(Data_Background!AV46="","",(IF($B$3="On",IF(Data_Background!AV46=0,0,Data_Background!AV46-SMALL(Data_Background!$C46:$AZ46,COUNTIF(Data_Background!$C46:$AZ46,0)+1)),Data_Background!AV46)))</f>
        <v/>
      </c>
      <c r="AW46" s="79" t="str">
        <f>IF(Data_Background!AW46="","",(IF($B$3="On",IF(Data_Background!AW46=0,0,Data_Background!AW46-SMALL(Data_Background!$C46:$AZ46,COUNTIF(Data_Background!$C46:$AZ46,0)+1)),Data_Background!AW46)))</f>
        <v/>
      </c>
      <c r="AX46" s="79" t="str">
        <f>IF(Data_Background!AX46="","",(IF($B$3="On",IF(Data_Background!AX46=0,0,Data_Background!AX46-SMALL(Data_Background!$C46:$AZ46,COUNTIF(Data_Background!$C46:$AZ46,0)+1)),Data_Background!AX46)))</f>
        <v/>
      </c>
      <c r="AY46" s="79" t="str">
        <f>IF(Data_Background!AY46="","",(IF($B$3="On",IF(Data_Background!AY46=0,0,Data_Background!AY46-SMALL(Data_Background!$C46:$AZ46,COUNTIF(Data_Background!$C46:$AZ46,0)+1)),Data_Background!AY46)))</f>
        <v/>
      </c>
      <c r="AZ46" s="79" t="str">
        <f>IF(Data_Background!AZ46="","",(IF($B$3="On",IF(Data_Background!AZ46=0,0,Data_Background!AZ46-SMALL(Data_Background!$C46:$AZ46,COUNTIF(Data_Background!$C46:$AZ46,0)+1)),Data_Background!AZ46)))</f>
        <v/>
      </c>
      <c r="BA46" s="79"/>
      <c r="BB46" s="79"/>
      <c r="BC46" s="79"/>
      <c r="BD46" s="79"/>
      <c r="BE46" s="79"/>
      <c r="BF46" s="79"/>
      <c r="BG46" s="79"/>
      <c r="BH46" s="79"/>
      <c r="BI46" s="79"/>
      <c r="BJ46" s="79"/>
      <c r="BK46" s="79"/>
      <c r="BL46" s="79"/>
      <c r="BM46" s="79"/>
      <c r="BN46" s="79"/>
      <c r="BO46" s="79"/>
      <c r="BP46" s="79"/>
      <c r="BQ46" s="79"/>
      <c r="BR46" s="79"/>
      <c r="BS46" s="79"/>
      <c r="BT46" s="79"/>
      <c r="BU46" s="79"/>
      <c r="BV46" s="79"/>
      <c r="BW46" s="79"/>
      <c r="BX46" s="79"/>
      <c r="BY46" s="79"/>
      <c r="BZ46" s="79"/>
    </row>
    <row r="47" spans="1:78" x14ac:dyDescent="0.25">
      <c r="A47" s="79">
        <f ca="1">Data_Initial!A47</f>
        <v>1</v>
      </c>
      <c r="B47" s="79" t="str">
        <f ca="1">Data_Initial!B47</f>
        <v>D6</v>
      </c>
      <c r="C47" s="79">
        <f ca="1">IF(Data_Background!C47="","",(IF($B$3="On",IF(Data_Background!C47=0,0,Data_Background!C47-SMALL(Data_Background!$C47:$AZ47,COUNTIF(Data_Background!$C47:$AZ47,0)+1)),Data_Background!C47)))</f>
        <v>4.00958433428832</v>
      </c>
      <c r="D47" s="79">
        <f ca="1">IF(Data_Background!D47="","",(IF($B$3="On",IF(Data_Background!D47=0,0,Data_Background!D47-SMALL(Data_Background!$C47:$AZ47,COUNTIF(Data_Background!$C47:$AZ47,0)+1)),Data_Background!D47)))</f>
        <v>3.6032355422394193</v>
      </c>
      <c r="E47" s="79">
        <f ca="1">IF(Data_Background!E47="","",(IF($B$3="On",IF(Data_Background!E47=0,0,Data_Background!E47-SMALL(Data_Background!$C47:$AZ47,COUNTIF(Data_Background!$C47:$AZ47,0)+1)),Data_Background!E47)))</f>
        <v>1.989632454166443</v>
      </c>
      <c r="F47" s="79">
        <f ca="1">IF(Data_Background!F47="","",(IF($B$3="On",IF(Data_Background!F47=0,0,Data_Background!F47-SMALL(Data_Background!$C47:$AZ47,COUNTIF(Data_Background!$C47:$AZ47,0)+1)),Data_Background!F47)))</f>
        <v>1.8505705070886829</v>
      </c>
      <c r="G47" s="79">
        <f ca="1">IF(Data_Background!G47="","",(IF($B$3="On",IF(Data_Background!G47=0,0,Data_Background!G47-SMALL(Data_Background!$C47:$AZ47,COUNTIF(Data_Background!$C47:$AZ47,0)+1)),Data_Background!G47)))</f>
        <v>0</v>
      </c>
      <c r="H47" s="79">
        <f ca="1">IF(Data_Background!H47="","",(IF($B$3="On",IF(Data_Background!H47=0,0,Data_Background!H47-SMALL(Data_Background!$C47:$AZ47,COUNTIF(Data_Background!$C47:$AZ47,0)+1)),Data_Background!H47)))</f>
        <v>0</v>
      </c>
      <c r="I47" s="79">
        <f ca="1">IF(Data_Background!I47="","",(IF($B$3="On",IF(Data_Background!I47=0,0,Data_Background!I47-SMALL(Data_Background!$C47:$AZ47,COUNTIF(Data_Background!$C47:$AZ47,0)+1)),Data_Background!I47)))</f>
        <v>0</v>
      </c>
      <c r="J47" s="79">
        <f ca="1">IF(Data_Background!J47="","",(IF($B$3="On",IF(Data_Background!J47=0,0,Data_Background!J47-SMALL(Data_Background!$C47:$AZ47,COUNTIF(Data_Background!$C47:$AZ47,0)+1)),Data_Background!J47)))</f>
        <v>0</v>
      </c>
      <c r="K47" s="79">
        <f ca="1">IF(Data_Background!K47="","",(IF($B$3="On",IF(Data_Background!K47=0,0,Data_Background!K47-SMALL(Data_Background!$C47:$AZ47,COUNTIF(Data_Background!$C47:$AZ47,0)+1)),Data_Background!K47)))</f>
        <v>0</v>
      </c>
      <c r="L47" s="79">
        <f ca="1">IF(Data_Background!L47="","",(IF($B$3="On",IF(Data_Background!L47=0,0,Data_Background!L47-SMALL(Data_Background!$C47:$AZ47,COUNTIF(Data_Background!$C47:$AZ47,0)+1)),Data_Background!L47)))</f>
        <v>0</v>
      </c>
      <c r="M47" s="79">
        <f ca="1">IF(Data_Background!M47="","",(IF($B$3="On",IF(Data_Background!M47=0,0,Data_Background!M47-SMALL(Data_Background!$C47:$AZ47,COUNTIF(Data_Background!$C47:$AZ47,0)+1)),Data_Background!M47)))</f>
        <v>0</v>
      </c>
      <c r="N47" s="79">
        <f ca="1">IF(Data_Background!N47="","",(IF($B$3="On",IF(Data_Background!N47=0,0,Data_Background!N47-SMALL(Data_Background!$C47:$AZ47,COUNTIF(Data_Background!$C47:$AZ47,0)+1)),Data_Background!N47)))</f>
        <v>0</v>
      </c>
      <c r="O47" s="79">
        <f ca="1">IF(Data_Background!O47="","",(IF($B$3="On",IF(Data_Background!O47=0,0,Data_Background!O47-SMALL(Data_Background!$C47:$AZ47,COUNTIF(Data_Background!$C47:$AZ47,0)+1)),Data_Background!O47)))</f>
        <v>0</v>
      </c>
      <c r="P47" s="79">
        <f ca="1">IF(Data_Background!P47="","",(IF($B$3="On",IF(Data_Background!P47=0,0,Data_Background!P47-SMALL(Data_Background!$C47:$AZ47,COUNTIF(Data_Background!$C47:$AZ47,0)+1)),Data_Background!P47)))</f>
        <v>0</v>
      </c>
      <c r="Q47" s="79">
        <f ca="1">IF(Data_Background!Q47="","",(IF($B$3="On",IF(Data_Background!Q47=0,0,Data_Background!Q47-SMALL(Data_Background!$C47:$AZ47,COUNTIF(Data_Background!$C47:$AZ47,0)+1)),Data_Background!Q47)))</f>
        <v>0</v>
      </c>
      <c r="R47" s="79">
        <f ca="1">IF(Data_Background!R47="","",(IF($B$3="On",IF(Data_Background!R47=0,0,Data_Background!R47-SMALL(Data_Background!$C47:$AZ47,COUNTIF(Data_Background!$C47:$AZ47,0)+1)),Data_Background!R47)))</f>
        <v>0</v>
      </c>
      <c r="S47" s="79">
        <f ca="1">IF(Data_Background!S47="","",(IF($B$3="On",IF(Data_Background!S47=0,0,Data_Background!S47-SMALL(Data_Background!$C47:$AZ47,COUNTIF(Data_Background!$C47:$AZ47,0)+1)),Data_Background!S47)))</f>
        <v>0</v>
      </c>
      <c r="T47" s="79">
        <f ca="1">IF(Data_Background!T47="","",(IF($B$3="On",IF(Data_Background!T47=0,0,Data_Background!T47-SMALL(Data_Background!$C47:$AZ47,COUNTIF(Data_Background!$C47:$AZ47,0)+1)),Data_Background!T47)))</f>
        <v>0</v>
      </c>
      <c r="U47" s="79">
        <f ca="1">IF(Data_Background!U47="","",(IF($B$3="On",IF(Data_Background!U47=0,0,Data_Background!U47-SMALL(Data_Background!$C47:$AZ47,COUNTIF(Data_Background!$C47:$AZ47,0)+1)),Data_Background!U47)))</f>
        <v>0</v>
      </c>
      <c r="V47" s="79">
        <f ca="1">IF(Data_Background!V47="","",(IF($B$3="On",IF(Data_Background!V47=0,0,Data_Background!V47-SMALL(Data_Background!$C47:$AZ47,COUNTIF(Data_Background!$C47:$AZ47,0)+1)),Data_Background!V47)))</f>
        <v>0</v>
      </c>
      <c r="W47" s="79">
        <f ca="1">IF(Data_Background!W47="","",(IF($B$3="On",IF(Data_Background!W47=0,0,Data_Background!W47-SMALL(Data_Background!$C47:$AZ47,COUNTIF(Data_Background!$C47:$AZ47,0)+1)),Data_Background!W47)))</f>
        <v>0</v>
      </c>
      <c r="X47" s="79">
        <f ca="1">IF(Data_Background!X47="","",(IF($B$3="On",IF(Data_Background!X47=0,0,Data_Background!X47-SMALL(Data_Background!$C47:$AZ47,COUNTIF(Data_Background!$C47:$AZ47,0)+1)),Data_Background!X47)))</f>
        <v>0</v>
      </c>
      <c r="Y47" s="79">
        <f ca="1">IF(Data_Background!Y47="","",(IF($B$3="On",IF(Data_Background!Y47=0,0,Data_Background!Y47-SMALL(Data_Background!$C47:$AZ47,COUNTIF(Data_Background!$C47:$AZ47,0)+1)),Data_Background!Y47)))</f>
        <v>10.001111577181</v>
      </c>
      <c r="Z47" s="79">
        <f ca="1">IF(Data_Background!Z47="","",(IF($B$3="On",IF(Data_Background!Z47=0,0,Data_Background!Z47-SMALL(Data_Background!$C47:$AZ47,COUNTIF(Data_Background!$C47:$AZ47,0)+1)),Data_Background!Z47)))</f>
        <v>29.997355193249721</v>
      </c>
      <c r="AA47" s="79">
        <f ca="1">IF(Data_Background!AA47="","",(IF($B$3="On",IF(Data_Background!AA47=0,0,Data_Background!AA47-SMALL(Data_Background!$C47:$AZ47,COUNTIF(Data_Background!$C47:$AZ47,0)+1)),Data_Background!AA47)))</f>
        <v>71.363031329790459</v>
      </c>
      <c r="AB47" s="79">
        <f ca="1">IF(Data_Background!AB47="","",(IF($B$3="On",IF(Data_Background!AB47=0,0,Data_Background!AB47-SMALL(Data_Background!$C47:$AZ47,COUNTIF(Data_Background!$C47:$AZ47,0)+1)),Data_Background!AB47)))</f>
        <v>152.73208882208255</v>
      </c>
      <c r="AC47" s="79">
        <f ca="1">IF(Data_Background!AC47="","",(IF($B$3="On",IF(Data_Background!AC47=0,0,Data_Background!AC47-SMALL(Data_Background!$C47:$AZ47,COUNTIF(Data_Background!$C47:$AZ47,0)+1)),Data_Background!AC47)))</f>
        <v>309.27537507196081</v>
      </c>
      <c r="AD47" s="79">
        <f ca="1">IF(Data_Background!AD47="","",(IF($B$3="On",IF(Data_Background!AD47=0,0,Data_Background!AD47-SMALL(Data_Background!$C47:$AZ47,COUNTIF(Data_Background!$C47:$AZ47,0)+1)),Data_Background!AD47)))</f>
        <v>582.33063261604741</v>
      </c>
      <c r="AE47" s="79">
        <f ca="1">IF(Data_Background!AE47="","",(IF($B$3="On",IF(Data_Background!AE47=0,0,Data_Background!AE47-SMALL(Data_Background!$C47:$AZ47,COUNTIF(Data_Background!$C47:$AZ47,0)+1)),Data_Background!AE47)))</f>
        <v>1028.5660692549188</v>
      </c>
      <c r="AF47" s="79">
        <f ca="1">IF(Data_Background!AF47="","",(IF($B$3="On",IF(Data_Background!AF47=0,0,Data_Background!AF47-SMALL(Data_Background!$C47:$AZ47,COUNTIF(Data_Background!$C47:$AZ47,0)+1)),Data_Background!AF47)))</f>
        <v>1631.3045219041396</v>
      </c>
      <c r="AG47" s="79">
        <f ca="1">IF(Data_Background!AG47="","",(IF($B$3="On",IF(Data_Background!AG47=0,0,Data_Background!AG47-SMALL(Data_Background!$C47:$AZ47,COUNTIF(Data_Background!$C47:$AZ47,0)+1)),Data_Background!AG47)))</f>
        <v>2299.8395609686036</v>
      </c>
      <c r="AH47" s="79">
        <f ca="1">IF(Data_Background!AH47="","",(IF($B$3="On",IF(Data_Background!AH47=0,0,Data_Background!AH47-SMALL(Data_Background!$C47:$AZ47,COUNTIF(Data_Background!$C47:$AZ47,0)+1)),Data_Background!AH47)))</f>
        <v>2899.6130760758901</v>
      </c>
      <c r="AI47" s="79">
        <f ca="1">IF(Data_Background!AI47="","",(IF($B$3="On",IF(Data_Background!AI47=0,0,Data_Background!AI47-SMALL(Data_Background!$C47:$AZ47,COUNTIF(Data_Background!$C47:$AZ47,0)+1)),Data_Background!AI47)))</f>
        <v>3343.8050977998005</v>
      </c>
      <c r="AJ47" s="79">
        <f ca="1">IF(Data_Background!AJ47="","",(IF($B$3="On",IF(Data_Background!AJ47=0,0,Data_Background!AJ47-SMALL(Data_Background!$C47:$AZ47,COUNTIF(Data_Background!$C47:$AZ47,0)+1)),Data_Background!AJ47)))</f>
        <v>3625.8443243228103</v>
      </c>
      <c r="AK47" s="79">
        <f ca="1">IF(Data_Background!AK47="","",(IF($B$3="On",IF(Data_Background!AK47=0,0,Data_Background!AK47-SMALL(Data_Background!$C47:$AZ47,COUNTIF(Data_Background!$C47:$AZ47,0)+1)),Data_Background!AK47)))</f>
        <v>3787.5405163369737</v>
      </c>
      <c r="AL47" s="79">
        <f ca="1">IF(Data_Background!AL47="","",(IF($B$3="On",IF(Data_Background!AL47=0,0,Data_Background!AL47-SMALL(Data_Background!$C47:$AZ47,COUNTIF(Data_Background!$C47:$AZ47,0)+1)),Data_Background!AL47)))</f>
        <v>3883.1012064767201</v>
      </c>
      <c r="AM47" s="79">
        <f ca="1">IF(Data_Background!AM47="","",(IF($B$3="On",IF(Data_Background!AM47=0,0,Data_Background!AM47-SMALL(Data_Background!$C47:$AZ47,COUNTIF(Data_Background!$C47:$AZ47,0)+1)),Data_Background!AM47)))</f>
        <v>3947.2705294045231</v>
      </c>
      <c r="AN47" s="79">
        <f ca="1">IF(Data_Background!AN47="","",(IF($B$3="On",IF(Data_Background!AN47=0,0,Data_Background!AN47-SMALL(Data_Background!$C47:$AZ47,COUNTIF(Data_Background!$C47:$AZ47,0)+1)),Data_Background!AN47)))</f>
        <v>3995.5034884774764</v>
      </c>
      <c r="AO47" s="79">
        <f ca="1">IF(Data_Background!AO47="","",(IF($B$3="On",IF(Data_Background!AO47=0,0,Data_Background!AO47-SMALL(Data_Background!$C47:$AZ47,COUNTIF(Data_Background!$C47:$AZ47,0)+1)),Data_Background!AO47)))</f>
        <v>4032.2830647798469</v>
      </c>
      <c r="AP47" s="79">
        <f ca="1">IF(Data_Background!AP47="","",(IF($B$3="On",IF(Data_Background!AP47=0,0,Data_Background!AP47-SMALL(Data_Background!$C47:$AZ47,COUNTIF(Data_Background!$C47:$AZ47,0)+1)),Data_Background!AP47)))</f>
        <v>4049.2409943028633</v>
      </c>
      <c r="AQ47" s="79" t="str">
        <f>IF(Data_Background!AQ47="","",(IF($B$3="On",IF(Data_Background!AQ47=0,0,Data_Background!AQ47-SMALL(Data_Background!$C47:$AZ47,COUNTIF(Data_Background!$C47:$AZ47,0)+1)),Data_Background!AQ47)))</f>
        <v/>
      </c>
      <c r="AR47" s="79" t="str">
        <f>IF(Data_Background!AR47="","",(IF($B$3="On",IF(Data_Background!AR47=0,0,Data_Background!AR47-SMALL(Data_Background!$C47:$AZ47,COUNTIF(Data_Background!$C47:$AZ47,0)+1)),Data_Background!AR47)))</f>
        <v/>
      </c>
      <c r="AS47" s="79" t="str">
        <f>IF(Data_Background!AS47="","",(IF($B$3="On",IF(Data_Background!AS47=0,0,Data_Background!AS47-SMALL(Data_Background!$C47:$AZ47,COUNTIF(Data_Background!$C47:$AZ47,0)+1)),Data_Background!AS47)))</f>
        <v/>
      </c>
      <c r="AT47" s="79" t="str">
        <f>IF(Data_Background!AT47="","",(IF($B$3="On",IF(Data_Background!AT47=0,0,Data_Background!AT47-SMALL(Data_Background!$C47:$AZ47,COUNTIF(Data_Background!$C47:$AZ47,0)+1)),Data_Background!AT47)))</f>
        <v/>
      </c>
      <c r="AU47" s="79" t="str">
        <f>IF(Data_Background!AU47="","",(IF($B$3="On",IF(Data_Background!AU47=0,0,Data_Background!AU47-SMALL(Data_Background!$C47:$AZ47,COUNTIF(Data_Background!$C47:$AZ47,0)+1)),Data_Background!AU47)))</f>
        <v/>
      </c>
      <c r="AV47" s="79" t="str">
        <f>IF(Data_Background!AV47="","",(IF($B$3="On",IF(Data_Background!AV47=0,0,Data_Background!AV47-SMALL(Data_Background!$C47:$AZ47,COUNTIF(Data_Background!$C47:$AZ47,0)+1)),Data_Background!AV47)))</f>
        <v/>
      </c>
      <c r="AW47" s="79" t="str">
        <f>IF(Data_Background!AW47="","",(IF($B$3="On",IF(Data_Background!AW47=0,0,Data_Background!AW47-SMALL(Data_Background!$C47:$AZ47,COUNTIF(Data_Background!$C47:$AZ47,0)+1)),Data_Background!AW47)))</f>
        <v/>
      </c>
      <c r="AX47" s="79" t="str">
        <f>IF(Data_Background!AX47="","",(IF($B$3="On",IF(Data_Background!AX47=0,0,Data_Background!AX47-SMALL(Data_Background!$C47:$AZ47,COUNTIF(Data_Background!$C47:$AZ47,0)+1)),Data_Background!AX47)))</f>
        <v/>
      </c>
      <c r="AY47" s="79" t="str">
        <f>IF(Data_Background!AY47="","",(IF($B$3="On",IF(Data_Background!AY47=0,0,Data_Background!AY47-SMALL(Data_Background!$C47:$AZ47,COUNTIF(Data_Background!$C47:$AZ47,0)+1)),Data_Background!AY47)))</f>
        <v/>
      </c>
      <c r="AZ47" s="79" t="str">
        <f>IF(Data_Background!AZ47="","",(IF($B$3="On",IF(Data_Background!AZ47=0,0,Data_Background!AZ47-SMALL(Data_Background!$C47:$AZ47,COUNTIF(Data_Background!$C47:$AZ47,0)+1)),Data_Background!AZ47)))</f>
        <v/>
      </c>
      <c r="BA47" s="79"/>
      <c r="BB47" s="79"/>
      <c r="BC47" s="79"/>
      <c r="BD47" s="79"/>
      <c r="BE47" s="79"/>
      <c r="BF47" s="79"/>
      <c r="BG47" s="79"/>
      <c r="BH47" s="79"/>
      <c r="BI47" s="79"/>
      <c r="BJ47" s="79"/>
      <c r="BK47" s="79"/>
      <c r="BL47" s="79"/>
      <c r="BM47" s="79"/>
      <c r="BN47" s="79"/>
      <c r="BO47" s="79"/>
      <c r="BP47" s="79"/>
      <c r="BQ47" s="79"/>
      <c r="BR47" s="79"/>
      <c r="BS47" s="79"/>
      <c r="BT47" s="79"/>
      <c r="BU47" s="79"/>
      <c r="BV47" s="79"/>
      <c r="BW47" s="79"/>
      <c r="BX47" s="79"/>
      <c r="BY47" s="79"/>
      <c r="BZ47" s="79"/>
    </row>
    <row r="48" spans="1:78" x14ac:dyDescent="0.25">
      <c r="A48" s="79">
        <f ca="1">Data_Initial!A48</f>
        <v>1</v>
      </c>
      <c r="B48" s="79" t="str">
        <f ca="1">Data_Initial!B48</f>
        <v>E6</v>
      </c>
      <c r="C48" s="79">
        <f ca="1">IF(Data_Background!C48="","",(IF($B$3="On",IF(Data_Background!C48=0,0,Data_Background!C48-SMALL(Data_Background!$C48:$AZ48,COUNTIF(Data_Background!$C48:$AZ48,0)+1)),Data_Background!C48)))</f>
        <v>13.923526840646991</v>
      </c>
      <c r="D48" s="79">
        <f ca="1">IF(Data_Background!D48="","",(IF($B$3="On",IF(Data_Background!D48=0,0,Data_Background!D48-SMALL(Data_Background!$C48:$AZ48,COUNTIF(Data_Background!$C48:$AZ48,0)+1)),Data_Background!D48)))</f>
        <v>12.186587165225925</v>
      </c>
      <c r="E48" s="79">
        <f ca="1">IF(Data_Background!E48="","",(IF($B$3="On",IF(Data_Background!E48=0,0,Data_Background!E48-SMALL(Data_Background!$C48:$AZ48,COUNTIF(Data_Background!$C48:$AZ48,0)+1)),Data_Background!E48)))</f>
        <v>11.039413169540225</v>
      </c>
      <c r="F48" s="79">
        <f ca="1">IF(Data_Background!F48="","",(IF($B$3="On",IF(Data_Background!F48=0,0,Data_Background!F48-SMALL(Data_Background!$C48:$AZ48,COUNTIF(Data_Background!$C48:$AZ48,0)+1)),Data_Background!F48)))</f>
        <v>4.9041252734742891</v>
      </c>
      <c r="G48" s="79">
        <f ca="1">IF(Data_Background!G48="","",(IF($B$3="On",IF(Data_Background!G48=0,0,Data_Background!G48-SMALL(Data_Background!$C48:$AZ48,COUNTIF(Data_Background!$C48:$AZ48,0)+1)),Data_Background!G48)))</f>
        <v>1.3907831482253159</v>
      </c>
      <c r="H48" s="79">
        <f ca="1">IF(Data_Background!H48="","",(IF($B$3="On",IF(Data_Background!H48=0,0,Data_Background!H48-SMALL(Data_Background!$C48:$AZ48,COUNTIF(Data_Background!$C48:$AZ48,0)+1)),Data_Background!H48)))</f>
        <v>0</v>
      </c>
      <c r="I48" s="79">
        <f ca="1">IF(Data_Background!I48="","",(IF($B$3="On",IF(Data_Background!I48=0,0,Data_Background!I48-SMALL(Data_Background!$C48:$AZ48,COUNTIF(Data_Background!$C48:$AZ48,0)+1)),Data_Background!I48)))</f>
        <v>0</v>
      </c>
      <c r="J48" s="79">
        <f ca="1">IF(Data_Background!J48="","",(IF($B$3="On",IF(Data_Background!J48=0,0,Data_Background!J48-SMALL(Data_Background!$C48:$AZ48,COUNTIF(Data_Background!$C48:$AZ48,0)+1)),Data_Background!J48)))</f>
        <v>0</v>
      </c>
      <c r="K48" s="79">
        <f ca="1">IF(Data_Background!K48="","",(IF($B$3="On",IF(Data_Background!K48=0,0,Data_Background!K48-SMALL(Data_Background!$C48:$AZ48,COUNTIF(Data_Background!$C48:$AZ48,0)+1)),Data_Background!K48)))</f>
        <v>0</v>
      </c>
      <c r="L48" s="79">
        <f ca="1">IF(Data_Background!L48="","",(IF($B$3="On",IF(Data_Background!L48=0,0,Data_Background!L48-SMALL(Data_Background!$C48:$AZ48,COUNTIF(Data_Background!$C48:$AZ48,0)+1)),Data_Background!L48)))</f>
        <v>0</v>
      </c>
      <c r="M48" s="79">
        <f ca="1">IF(Data_Background!M48="","",(IF($B$3="On",IF(Data_Background!M48=0,0,Data_Background!M48-SMALL(Data_Background!$C48:$AZ48,COUNTIF(Data_Background!$C48:$AZ48,0)+1)),Data_Background!M48)))</f>
        <v>0</v>
      </c>
      <c r="N48" s="79">
        <f ca="1">IF(Data_Background!N48="","",(IF($B$3="On",IF(Data_Background!N48=0,0,Data_Background!N48-SMALL(Data_Background!$C48:$AZ48,COUNTIF(Data_Background!$C48:$AZ48,0)+1)),Data_Background!N48)))</f>
        <v>0</v>
      </c>
      <c r="O48" s="79">
        <f ca="1">IF(Data_Background!O48="","",(IF($B$3="On",IF(Data_Background!O48=0,0,Data_Background!O48-SMALL(Data_Background!$C48:$AZ48,COUNTIF(Data_Background!$C48:$AZ48,0)+1)),Data_Background!O48)))</f>
        <v>0</v>
      </c>
      <c r="P48" s="79">
        <f ca="1">IF(Data_Background!P48="","",(IF($B$3="On",IF(Data_Background!P48=0,0,Data_Background!P48-SMALL(Data_Background!$C48:$AZ48,COUNTIF(Data_Background!$C48:$AZ48,0)+1)),Data_Background!P48)))</f>
        <v>0</v>
      </c>
      <c r="Q48" s="79">
        <f ca="1">IF(Data_Background!Q48="","",(IF($B$3="On",IF(Data_Background!Q48=0,0,Data_Background!Q48-SMALL(Data_Background!$C48:$AZ48,COUNTIF(Data_Background!$C48:$AZ48,0)+1)),Data_Background!Q48)))</f>
        <v>0</v>
      </c>
      <c r="R48" s="79">
        <f ca="1">IF(Data_Background!R48="","",(IF($B$3="On",IF(Data_Background!R48=0,0,Data_Background!R48-SMALL(Data_Background!$C48:$AZ48,COUNTIF(Data_Background!$C48:$AZ48,0)+1)),Data_Background!R48)))</f>
        <v>0</v>
      </c>
      <c r="S48" s="79">
        <f ca="1">IF(Data_Background!S48="","",(IF($B$3="On",IF(Data_Background!S48=0,0,Data_Background!S48-SMALL(Data_Background!$C48:$AZ48,COUNTIF(Data_Background!$C48:$AZ48,0)+1)),Data_Background!S48)))</f>
        <v>0</v>
      </c>
      <c r="T48" s="79">
        <f ca="1">IF(Data_Background!T48="","",(IF($B$3="On",IF(Data_Background!T48=0,0,Data_Background!T48-SMALL(Data_Background!$C48:$AZ48,COUNTIF(Data_Background!$C48:$AZ48,0)+1)),Data_Background!T48)))</f>
        <v>0</v>
      </c>
      <c r="U48" s="79">
        <f ca="1">IF(Data_Background!U48="","",(IF($B$3="On",IF(Data_Background!U48=0,0,Data_Background!U48-SMALL(Data_Background!$C48:$AZ48,COUNTIF(Data_Background!$C48:$AZ48,0)+1)),Data_Background!U48)))</f>
        <v>0</v>
      </c>
      <c r="V48" s="79">
        <f ca="1">IF(Data_Background!V48="","",(IF($B$3="On",IF(Data_Background!V48=0,0,Data_Background!V48-SMALL(Data_Background!$C48:$AZ48,COUNTIF(Data_Background!$C48:$AZ48,0)+1)),Data_Background!V48)))</f>
        <v>0</v>
      </c>
      <c r="W48" s="79">
        <f ca="1">IF(Data_Background!W48="","",(IF($B$3="On",IF(Data_Background!W48=0,0,Data_Background!W48-SMALL(Data_Background!$C48:$AZ48,COUNTIF(Data_Background!$C48:$AZ48,0)+1)),Data_Background!W48)))</f>
        <v>0</v>
      </c>
      <c r="X48" s="79">
        <f ca="1">IF(Data_Background!X48="","",(IF($B$3="On",IF(Data_Background!X48=0,0,Data_Background!X48-SMALL(Data_Background!$C48:$AZ48,COUNTIF(Data_Background!$C48:$AZ48,0)+1)),Data_Background!X48)))</f>
        <v>0</v>
      </c>
      <c r="Y48" s="79">
        <f ca="1">IF(Data_Background!Y48="","",(IF($B$3="On",IF(Data_Background!Y48=0,0,Data_Background!Y48-SMALL(Data_Background!$C48:$AZ48,COUNTIF(Data_Background!$C48:$AZ48,0)+1)),Data_Background!Y48)))</f>
        <v>0</v>
      </c>
      <c r="Z48" s="79">
        <f ca="1">IF(Data_Background!Z48="","",(IF($B$3="On",IF(Data_Background!Z48=0,0,Data_Background!Z48-SMALL(Data_Background!$C48:$AZ48,COUNTIF(Data_Background!$C48:$AZ48,0)+1)),Data_Background!Z48)))</f>
        <v>10.393755978979248</v>
      </c>
      <c r="AA48" s="79">
        <f ca="1">IF(Data_Background!AA48="","",(IF($B$3="On",IF(Data_Background!AA48=0,0,Data_Background!AA48-SMALL(Data_Background!$C48:$AZ48,COUNTIF(Data_Background!$C48:$AZ48,0)+1)),Data_Background!AA48)))</f>
        <v>34.286919285425029</v>
      </c>
      <c r="AB48" s="79">
        <f ca="1">IF(Data_Background!AB48="","",(IF($B$3="On",IF(Data_Background!AB48=0,0,Data_Background!AB48-SMALL(Data_Background!$C48:$AZ48,COUNTIF(Data_Background!$C48:$AZ48,0)+1)),Data_Background!AB48)))</f>
        <v>79.793079412273443</v>
      </c>
      <c r="AC48" s="79">
        <f ca="1">IF(Data_Background!AC48="","",(IF($B$3="On",IF(Data_Background!AC48=0,0,Data_Background!AC48-SMALL(Data_Background!$C48:$AZ48,COUNTIF(Data_Background!$C48:$AZ48,0)+1)),Data_Background!AC48)))</f>
        <v>165.51716062581832</v>
      </c>
      <c r="AD48" s="79">
        <f ca="1">IF(Data_Background!AD48="","",(IF($B$3="On",IF(Data_Background!AD48=0,0,Data_Background!AD48-SMALL(Data_Background!$C48:$AZ48,COUNTIF(Data_Background!$C48:$AZ48,0)+1)),Data_Background!AD48)))</f>
        <v>321.03250767811045</v>
      </c>
      <c r="AE48" s="79">
        <f ca="1">IF(Data_Background!AE48="","",(IF($B$3="On",IF(Data_Background!AE48=0,0,Data_Background!AE48-SMALL(Data_Background!$C48:$AZ48,COUNTIF(Data_Background!$C48:$AZ48,0)+1)),Data_Background!AE48)))</f>
        <v>585.61341593113355</v>
      </c>
      <c r="AF48" s="79">
        <f ca="1">IF(Data_Background!AF48="","",(IF($B$3="On",IF(Data_Background!AF48=0,0,Data_Background!AF48-SMALL(Data_Background!$C48:$AZ48,COUNTIF(Data_Background!$C48:$AZ48,0)+1)),Data_Background!AF48)))</f>
        <v>991.69869696175226</v>
      </c>
      <c r="AG48" s="79">
        <f ca="1">IF(Data_Background!AG48="","",(IF($B$3="On",IF(Data_Background!AG48=0,0,Data_Background!AG48-SMALL(Data_Background!$C48:$AZ48,COUNTIF(Data_Background!$C48:$AZ48,0)+1)),Data_Background!AG48)))</f>
        <v>1507.3069921770054</v>
      </c>
      <c r="AH48" s="79">
        <f ca="1">IF(Data_Background!AH48="","",(IF($B$3="On",IF(Data_Background!AH48=0,0,Data_Background!AH48-SMALL(Data_Background!$C48:$AZ48,COUNTIF(Data_Background!$C48:$AZ48,0)+1)),Data_Background!AH48)))</f>
        <v>2052.3411929731333</v>
      </c>
      <c r="AI48" s="79">
        <f ca="1">IF(Data_Background!AI48="","",(IF($B$3="On",IF(Data_Background!AI48=0,0,Data_Background!AI48-SMALL(Data_Background!$C48:$AZ48,COUNTIF(Data_Background!$C48:$AZ48,0)+1)),Data_Background!AI48)))</f>
        <v>2527.4617664729199</v>
      </c>
      <c r="AJ48" s="79">
        <f ca="1">IF(Data_Background!AJ48="","",(IF($B$3="On",IF(Data_Background!AJ48=0,0,Data_Background!AJ48-SMALL(Data_Background!$C48:$AZ48,COUNTIF(Data_Background!$C48:$AZ48,0)+1)),Data_Background!AJ48)))</f>
        <v>2884.3216099769102</v>
      </c>
      <c r="AK48" s="79">
        <f ca="1">IF(Data_Background!AK48="","",(IF($B$3="On",IF(Data_Background!AK48=0,0,Data_Background!AK48-SMALL(Data_Background!$C48:$AZ48,COUNTIF(Data_Background!$C48:$AZ48,0)+1)),Data_Background!AK48)))</f>
        <v>3123.5971565167802</v>
      </c>
      <c r="AL48" s="79">
        <f ca="1">IF(Data_Background!AL48="","",(IF($B$3="On",IF(Data_Background!AL48=0,0,Data_Background!AL48-SMALL(Data_Background!$C48:$AZ48,COUNTIF(Data_Background!$C48:$AZ48,0)+1)),Data_Background!AL48)))</f>
        <v>3272.2925293472704</v>
      </c>
      <c r="AM48" s="79">
        <f ca="1">IF(Data_Background!AM48="","",(IF($B$3="On",IF(Data_Background!AM48=0,0,Data_Background!AM48-SMALL(Data_Background!$C48:$AZ48,COUNTIF(Data_Background!$C48:$AZ48,0)+1)),Data_Background!AM48)))</f>
        <v>3361.8020401985</v>
      </c>
      <c r="AN48" s="79">
        <f ca="1">IF(Data_Background!AN48="","",(IF($B$3="On",IF(Data_Background!AN48=0,0,Data_Background!AN48-SMALL(Data_Background!$C48:$AZ48,COUNTIF(Data_Background!$C48:$AZ48,0)+1)),Data_Background!AN48)))</f>
        <v>3416.9738778495971</v>
      </c>
      <c r="AO48" s="79">
        <f ca="1">IF(Data_Background!AO48="","",(IF($B$3="On",IF(Data_Background!AO48=0,0,Data_Background!AO48-SMALL(Data_Background!$C48:$AZ48,COUNTIF(Data_Background!$C48:$AZ48,0)+1)),Data_Background!AO48)))</f>
        <v>3451.1634798566033</v>
      </c>
      <c r="AP48" s="79">
        <f ca="1">IF(Data_Background!AP48="","",(IF($B$3="On",IF(Data_Background!AP48=0,0,Data_Background!AP48-SMALL(Data_Background!$C48:$AZ48,COUNTIF(Data_Background!$C48:$AZ48,0)+1)),Data_Background!AP48)))</f>
        <v>3465.6184574593681</v>
      </c>
      <c r="AQ48" s="79" t="str">
        <f>IF(Data_Background!AQ48="","",(IF($B$3="On",IF(Data_Background!AQ48=0,0,Data_Background!AQ48-SMALL(Data_Background!$C48:$AZ48,COUNTIF(Data_Background!$C48:$AZ48,0)+1)),Data_Background!AQ48)))</f>
        <v/>
      </c>
      <c r="AR48" s="79" t="str">
        <f>IF(Data_Background!AR48="","",(IF($B$3="On",IF(Data_Background!AR48=0,0,Data_Background!AR48-SMALL(Data_Background!$C48:$AZ48,COUNTIF(Data_Background!$C48:$AZ48,0)+1)),Data_Background!AR48)))</f>
        <v/>
      </c>
      <c r="AS48" s="79" t="str">
        <f>IF(Data_Background!AS48="","",(IF($B$3="On",IF(Data_Background!AS48=0,0,Data_Background!AS48-SMALL(Data_Background!$C48:$AZ48,COUNTIF(Data_Background!$C48:$AZ48,0)+1)),Data_Background!AS48)))</f>
        <v/>
      </c>
      <c r="AT48" s="79" t="str">
        <f>IF(Data_Background!AT48="","",(IF($B$3="On",IF(Data_Background!AT48=0,0,Data_Background!AT48-SMALL(Data_Background!$C48:$AZ48,COUNTIF(Data_Background!$C48:$AZ48,0)+1)),Data_Background!AT48)))</f>
        <v/>
      </c>
      <c r="AU48" s="79" t="str">
        <f>IF(Data_Background!AU48="","",(IF($B$3="On",IF(Data_Background!AU48=0,0,Data_Background!AU48-SMALL(Data_Background!$C48:$AZ48,COUNTIF(Data_Background!$C48:$AZ48,0)+1)),Data_Background!AU48)))</f>
        <v/>
      </c>
      <c r="AV48" s="79" t="str">
        <f>IF(Data_Background!AV48="","",(IF($B$3="On",IF(Data_Background!AV48=0,0,Data_Background!AV48-SMALL(Data_Background!$C48:$AZ48,COUNTIF(Data_Background!$C48:$AZ48,0)+1)),Data_Background!AV48)))</f>
        <v/>
      </c>
      <c r="AW48" s="79" t="str">
        <f>IF(Data_Background!AW48="","",(IF($B$3="On",IF(Data_Background!AW48=0,0,Data_Background!AW48-SMALL(Data_Background!$C48:$AZ48,COUNTIF(Data_Background!$C48:$AZ48,0)+1)),Data_Background!AW48)))</f>
        <v/>
      </c>
      <c r="AX48" s="79" t="str">
        <f>IF(Data_Background!AX48="","",(IF($B$3="On",IF(Data_Background!AX48=0,0,Data_Background!AX48-SMALL(Data_Background!$C48:$AZ48,COUNTIF(Data_Background!$C48:$AZ48,0)+1)),Data_Background!AX48)))</f>
        <v/>
      </c>
      <c r="AY48" s="79" t="str">
        <f>IF(Data_Background!AY48="","",(IF($B$3="On",IF(Data_Background!AY48=0,0,Data_Background!AY48-SMALL(Data_Background!$C48:$AZ48,COUNTIF(Data_Background!$C48:$AZ48,0)+1)),Data_Background!AY48)))</f>
        <v/>
      </c>
      <c r="AZ48" s="79" t="str">
        <f>IF(Data_Background!AZ48="","",(IF($B$3="On",IF(Data_Background!AZ48=0,0,Data_Background!AZ48-SMALL(Data_Background!$C48:$AZ48,COUNTIF(Data_Background!$C48:$AZ48,0)+1)),Data_Background!AZ48)))</f>
        <v/>
      </c>
      <c r="BA48" s="79"/>
      <c r="BB48" s="79"/>
      <c r="BC48" s="79"/>
      <c r="BD48" s="79"/>
      <c r="BE48" s="79"/>
      <c r="BF48" s="79"/>
      <c r="BG48" s="79"/>
      <c r="BH48" s="79"/>
      <c r="BI48" s="79"/>
      <c r="BJ48" s="79"/>
      <c r="BK48" s="79"/>
      <c r="BL48" s="79"/>
      <c r="BM48" s="79"/>
      <c r="BN48" s="79"/>
      <c r="BO48" s="79"/>
      <c r="BP48" s="79"/>
      <c r="BQ48" s="79"/>
      <c r="BR48" s="79"/>
      <c r="BS48" s="79"/>
      <c r="BT48" s="79"/>
      <c r="BU48" s="79"/>
      <c r="BV48" s="79"/>
      <c r="BW48" s="79"/>
      <c r="BX48" s="79"/>
      <c r="BY48" s="79"/>
      <c r="BZ48" s="79"/>
    </row>
    <row r="49" spans="1:78" x14ac:dyDescent="0.25">
      <c r="A49" s="79">
        <f ca="1">Data_Initial!A49</f>
        <v>1</v>
      </c>
      <c r="B49" s="79" t="str">
        <f ca="1">Data_Initial!B49</f>
        <v>F6</v>
      </c>
      <c r="C49" s="79">
        <f ca="1">IF(Data_Background!C49="","",(IF($B$3="On",IF(Data_Background!C49=0,0,Data_Background!C49-SMALL(Data_Background!$C49:$AZ49,COUNTIF(Data_Background!$C49:$AZ49,0)+1)),Data_Background!C49)))</f>
        <v>20.736972201778798</v>
      </c>
      <c r="D49" s="79">
        <f ca="1">IF(Data_Background!D49="","",(IF($B$3="On",IF(Data_Background!D49=0,0,Data_Background!D49-SMALL(Data_Background!$C49:$AZ49,COUNTIF(Data_Background!$C49:$AZ49,0)+1)),Data_Background!D49)))</f>
        <v>17.585815531528617</v>
      </c>
      <c r="E49" s="79">
        <f ca="1">IF(Data_Background!E49="","",(IF($B$3="On",IF(Data_Background!E49=0,0,Data_Background!E49-SMALL(Data_Background!$C49:$AZ49,COUNTIF(Data_Background!$C49:$AZ49,0)+1)),Data_Background!E49)))</f>
        <v>13.645629455394257</v>
      </c>
      <c r="F49" s="79">
        <f ca="1">IF(Data_Background!F49="","",(IF($B$3="On",IF(Data_Background!F49=0,0,Data_Background!F49-SMALL(Data_Background!$C49:$AZ49,COUNTIF(Data_Background!$C49:$AZ49,0)+1)),Data_Background!F49)))</f>
        <v>4.6969495742356928</v>
      </c>
      <c r="G49" s="79">
        <f ca="1">IF(Data_Background!G49="","",(IF($B$3="On",IF(Data_Background!G49=0,0,Data_Background!G49-SMALL(Data_Background!$C49:$AZ49,COUNTIF(Data_Background!$C49:$AZ49,0)+1)),Data_Background!G49)))</f>
        <v>0</v>
      </c>
      <c r="H49" s="79">
        <f ca="1">IF(Data_Background!H49="","",(IF($B$3="On",IF(Data_Background!H49=0,0,Data_Background!H49-SMALL(Data_Background!$C49:$AZ49,COUNTIF(Data_Background!$C49:$AZ49,0)+1)),Data_Background!H49)))</f>
        <v>0</v>
      </c>
      <c r="I49" s="79">
        <f ca="1">IF(Data_Background!I49="","",(IF($B$3="On",IF(Data_Background!I49=0,0,Data_Background!I49-SMALL(Data_Background!$C49:$AZ49,COUNTIF(Data_Background!$C49:$AZ49,0)+1)),Data_Background!I49)))</f>
        <v>0</v>
      </c>
      <c r="J49" s="79">
        <f ca="1">IF(Data_Background!J49="","",(IF($B$3="On",IF(Data_Background!J49=0,0,Data_Background!J49-SMALL(Data_Background!$C49:$AZ49,COUNTIF(Data_Background!$C49:$AZ49,0)+1)),Data_Background!J49)))</f>
        <v>0</v>
      </c>
      <c r="K49" s="79">
        <f ca="1">IF(Data_Background!K49="","",(IF($B$3="On",IF(Data_Background!K49=0,0,Data_Background!K49-SMALL(Data_Background!$C49:$AZ49,COUNTIF(Data_Background!$C49:$AZ49,0)+1)),Data_Background!K49)))</f>
        <v>0</v>
      </c>
      <c r="L49" s="79">
        <f ca="1">IF(Data_Background!L49="","",(IF($B$3="On",IF(Data_Background!L49=0,0,Data_Background!L49-SMALL(Data_Background!$C49:$AZ49,COUNTIF(Data_Background!$C49:$AZ49,0)+1)),Data_Background!L49)))</f>
        <v>0</v>
      </c>
      <c r="M49" s="79">
        <f ca="1">IF(Data_Background!M49="","",(IF($B$3="On",IF(Data_Background!M49=0,0,Data_Background!M49-SMALL(Data_Background!$C49:$AZ49,COUNTIF(Data_Background!$C49:$AZ49,0)+1)),Data_Background!M49)))</f>
        <v>0</v>
      </c>
      <c r="N49" s="79">
        <f ca="1">IF(Data_Background!N49="","",(IF($B$3="On",IF(Data_Background!N49=0,0,Data_Background!N49-SMALL(Data_Background!$C49:$AZ49,COUNTIF(Data_Background!$C49:$AZ49,0)+1)),Data_Background!N49)))</f>
        <v>0</v>
      </c>
      <c r="O49" s="79">
        <f ca="1">IF(Data_Background!O49="","",(IF($B$3="On",IF(Data_Background!O49=0,0,Data_Background!O49-SMALL(Data_Background!$C49:$AZ49,COUNTIF(Data_Background!$C49:$AZ49,0)+1)),Data_Background!O49)))</f>
        <v>0</v>
      </c>
      <c r="P49" s="79">
        <f ca="1">IF(Data_Background!P49="","",(IF($B$3="On",IF(Data_Background!P49=0,0,Data_Background!P49-SMALL(Data_Background!$C49:$AZ49,COUNTIF(Data_Background!$C49:$AZ49,0)+1)),Data_Background!P49)))</f>
        <v>0</v>
      </c>
      <c r="Q49" s="79">
        <f ca="1">IF(Data_Background!Q49="","",(IF($B$3="On",IF(Data_Background!Q49=0,0,Data_Background!Q49-SMALL(Data_Background!$C49:$AZ49,COUNTIF(Data_Background!$C49:$AZ49,0)+1)),Data_Background!Q49)))</f>
        <v>0</v>
      </c>
      <c r="R49" s="79">
        <f ca="1">IF(Data_Background!R49="","",(IF($B$3="On",IF(Data_Background!R49=0,0,Data_Background!R49-SMALL(Data_Background!$C49:$AZ49,COUNTIF(Data_Background!$C49:$AZ49,0)+1)),Data_Background!R49)))</f>
        <v>0</v>
      </c>
      <c r="S49" s="79">
        <f ca="1">IF(Data_Background!S49="","",(IF($B$3="On",IF(Data_Background!S49=0,0,Data_Background!S49-SMALL(Data_Background!$C49:$AZ49,COUNTIF(Data_Background!$C49:$AZ49,0)+1)),Data_Background!S49)))</f>
        <v>0</v>
      </c>
      <c r="T49" s="79">
        <f ca="1">IF(Data_Background!T49="","",(IF($B$3="On",IF(Data_Background!T49=0,0,Data_Background!T49-SMALL(Data_Background!$C49:$AZ49,COUNTIF(Data_Background!$C49:$AZ49,0)+1)),Data_Background!T49)))</f>
        <v>0</v>
      </c>
      <c r="U49" s="79">
        <f ca="1">IF(Data_Background!U49="","",(IF($B$3="On",IF(Data_Background!U49=0,0,Data_Background!U49-SMALL(Data_Background!$C49:$AZ49,COUNTIF(Data_Background!$C49:$AZ49,0)+1)),Data_Background!U49)))</f>
        <v>0</v>
      </c>
      <c r="V49" s="79">
        <f ca="1">IF(Data_Background!V49="","",(IF($B$3="On",IF(Data_Background!V49=0,0,Data_Background!V49-SMALL(Data_Background!$C49:$AZ49,COUNTIF(Data_Background!$C49:$AZ49,0)+1)),Data_Background!V49)))</f>
        <v>0</v>
      </c>
      <c r="W49" s="79">
        <f ca="1">IF(Data_Background!W49="","",(IF($B$3="On",IF(Data_Background!W49=0,0,Data_Background!W49-SMALL(Data_Background!$C49:$AZ49,COUNTIF(Data_Background!$C49:$AZ49,0)+1)),Data_Background!W49)))</f>
        <v>0</v>
      </c>
      <c r="X49" s="79">
        <f ca="1">IF(Data_Background!X49="","",(IF($B$3="On",IF(Data_Background!X49=0,0,Data_Background!X49-SMALL(Data_Background!$C49:$AZ49,COUNTIF(Data_Background!$C49:$AZ49,0)+1)),Data_Background!X49)))</f>
        <v>0</v>
      </c>
      <c r="Y49" s="79">
        <f ca="1">IF(Data_Background!Y49="","",(IF($B$3="On",IF(Data_Background!Y49=0,0,Data_Background!Y49-SMALL(Data_Background!$C49:$AZ49,COUNTIF(Data_Background!$C49:$AZ49,0)+1)),Data_Background!Y49)))</f>
        <v>0</v>
      </c>
      <c r="Z49" s="79">
        <f ca="1">IF(Data_Background!Z49="","",(IF($B$3="On",IF(Data_Background!Z49=0,0,Data_Background!Z49-SMALL(Data_Background!$C49:$AZ49,COUNTIF(Data_Background!$C49:$AZ49,0)+1)),Data_Background!Z49)))</f>
        <v>12.494876726009942</v>
      </c>
      <c r="AA49" s="79">
        <f ca="1">IF(Data_Background!AA49="","",(IF($B$3="On",IF(Data_Background!AA49=0,0,Data_Background!AA49-SMALL(Data_Background!$C49:$AZ49,COUNTIF(Data_Background!$C49:$AZ49,0)+1)),Data_Background!AA49)))</f>
        <v>39.264471962779652</v>
      </c>
      <c r="AB49" s="79">
        <f ca="1">IF(Data_Background!AB49="","",(IF($B$3="On",IF(Data_Background!AB49=0,0,Data_Background!AB49-SMALL(Data_Background!$C49:$AZ49,COUNTIF(Data_Background!$C49:$AZ49,0)+1)),Data_Background!AB49)))</f>
        <v>91.009092802128862</v>
      </c>
      <c r="AC49" s="79">
        <f ca="1">IF(Data_Background!AC49="","",(IF($B$3="On",IF(Data_Background!AC49=0,0,Data_Background!AC49-SMALL(Data_Background!$C49:$AZ49,COUNTIF(Data_Background!$C49:$AZ49,0)+1)),Data_Background!AC49)))</f>
        <v>188.78986236468234</v>
      </c>
      <c r="AD49" s="79">
        <f ca="1">IF(Data_Background!AD49="","",(IF($B$3="On",IF(Data_Background!AD49=0,0,Data_Background!AD49-SMALL(Data_Background!$C49:$AZ49,COUNTIF(Data_Background!$C49:$AZ49,0)+1)),Data_Background!AD49)))</f>
        <v>366.55266176436186</v>
      </c>
      <c r="AE49" s="79">
        <f ca="1">IF(Data_Background!AE49="","",(IF($B$3="On",IF(Data_Background!AE49=0,0,Data_Background!AE49-SMALL(Data_Background!$C49:$AZ49,COUNTIF(Data_Background!$C49:$AZ49,0)+1)),Data_Background!AE49)))</f>
        <v>660.19038294773691</v>
      </c>
      <c r="AF49" s="79">
        <f ca="1">IF(Data_Background!AF49="","",(IF($B$3="On",IF(Data_Background!AF49=0,0,Data_Background!AF49-SMALL(Data_Background!$C49:$AZ49,COUNTIF(Data_Background!$C49:$AZ49,0)+1)),Data_Background!AF49)))</f>
        <v>1096.3001966087686</v>
      </c>
      <c r="AG49" s="79">
        <f ca="1">IF(Data_Background!AG49="","",(IF($B$3="On",IF(Data_Background!AG49=0,0,Data_Background!AG49-SMALL(Data_Background!$C49:$AZ49,COUNTIF(Data_Background!$C49:$AZ49,0)+1)),Data_Background!AG49)))</f>
        <v>1622.6608374806153</v>
      </c>
      <c r="AH49" s="79">
        <f ca="1">IF(Data_Background!AH49="","",(IF($B$3="On",IF(Data_Background!AH49=0,0,Data_Background!AH49-SMALL(Data_Background!$C49:$AZ49,COUNTIF(Data_Background!$C49:$AZ49,0)+1)),Data_Background!AH49)))</f>
        <v>2154.9405742235886</v>
      </c>
      <c r="AI49" s="79">
        <f ca="1">IF(Data_Background!AI49="","",(IF($B$3="On",IF(Data_Background!AI49=0,0,Data_Background!AI49-SMALL(Data_Background!$C49:$AZ49,COUNTIF(Data_Background!$C49:$AZ49,0)+1)),Data_Background!AI49)))</f>
        <v>2598.2793150738289</v>
      </c>
      <c r="AJ49" s="79">
        <f ca="1">IF(Data_Background!AJ49="","",(IF($B$3="On",IF(Data_Background!AJ49=0,0,Data_Background!AJ49-SMALL(Data_Background!$C49:$AZ49,COUNTIF(Data_Background!$C49:$AZ49,0)+1)),Data_Background!AJ49)))</f>
        <v>2922.8419239719892</v>
      </c>
      <c r="AK49" s="79">
        <f ca="1">IF(Data_Background!AK49="","",(IF($B$3="On",IF(Data_Background!AK49=0,0,Data_Background!AK49-SMALL(Data_Background!$C49:$AZ49,COUNTIF(Data_Background!$C49:$AZ49,0)+1)),Data_Background!AK49)))</f>
        <v>3136.7654782243421</v>
      </c>
      <c r="AL49" s="79">
        <f ca="1">IF(Data_Background!AL49="","",(IF($B$3="On",IF(Data_Background!AL49=0,0,Data_Background!AL49-SMALL(Data_Background!$C49:$AZ49,COUNTIF(Data_Background!$C49:$AZ49,0)+1)),Data_Background!AL49)))</f>
        <v>3269.5278847043892</v>
      </c>
      <c r="AM49" s="79">
        <f ca="1">IF(Data_Background!AM49="","",(IF($B$3="On",IF(Data_Background!AM49=0,0,Data_Background!AM49-SMALL(Data_Background!$C49:$AZ49,COUNTIF(Data_Background!$C49:$AZ49,0)+1)),Data_Background!AM49)))</f>
        <v>3352.7715760422825</v>
      </c>
      <c r="AN49" s="79">
        <f ca="1">IF(Data_Background!AN49="","",(IF($B$3="On",IF(Data_Background!AN49=0,0,Data_Background!AN49-SMALL(Data_Background!$C49:$AZ49,COUNTIF(Data_Background!$C49:$AZ49,0)+1)),Data_Background!AN49)))</f>
        <v>3406.5194264160391</v>
      </c>
      <c r="AO49" s="79">
        <f ca="1">IF(Data_Background!AO49="","",(IF($B$3="On",IF(Data_Background!AO49=0,0,Data_Background!AO49-SMALL(Data_Background!$C49:$AZ49,COUNTIF(Data_Background!$C49:$AZ49,0)+1)),Data_Background!AO49)))</f>
        <v>3443.6995366135156</v>
      </c>
      <c r="AP49" s="79">
        <f ca="1">IF(Data_Background!AP49="","",(IF($B$3="On",IF(Data_Background!AP49=0,0,Data_Background!AP49-SMALL(Data_Background!$C49:$AZ49,COUNTIF(Data_Background!$C49:$AZ49,0)+1)),Data_Background!AP49)))</f>
        <v>3459.667142553239</v>
      </c>
      <c r="AQ49" s="79" t="str">
        <f>IF(Data_Background!AQ49="","",(IF($B$3="On",IF(Data_Background!AQ49=0,0,Data_Background!AQ49-SMALL(Data_Background!$C49:$AZ49,COUNTIF(Data_Background!$C49:$AZ49,0)+1)),Data_Background!AQ49)))</f>
        <v/>
      </c>
      <c r="AR49" s="79" t="str">
        <f>IF(Data_Background!AR49="","",(IF($B$3="On",IF(Data_Background!AR49=0,0,Data_Background!AR49-SMALL(Data_Background!$C49:$AZ49,COUNTIF(Data_Background!$C49:$AZ49,0)+1)),Data_Background!AR49)))</f>
        <v/>
      </c>
      <c r="AS49" s="79" t="str">
        <f>IF(Data_Background!AS49="","",(IF($B$3="On",IF(Data_Background!AS49=0,0,Data_Background!AS49-SMALL(Data_Background!$C49:$AZ49,COUNTIF(Data_Background!$C49:$AZ49,0)+1)),Data_Background!AS49)))</f>
        <v/>
      </c>
      <c r="AT49" s="79" t="str">
        <f>IF(Data_Background!AT49="","",(IF($B$3="On",IF(Data_Background!AT49=0,0,Data_Background!AT49-SMALL(Data_Background!$C49:$AZ49,COUNTIF(Data_Background!$C49:$AZ49,0)+1)),Data_Background!AT49)))</f>
        <v/>
      </c>
      <c r="AU49" s="79" t="str">
        <f>IF(Data_Background!AU49="","",(IF($B$3="On",IF(Data_Background!AU49=0,0,Data_Background!AU49-SMALL(Data_Background!$C49:$AZ49,COUNTIF(Data_Background!$C49:$AZ49,0)+1)),Data_Background!AU49)))</f>
        <v/>
      </c>
      <c r="AV49" s="79" t="str">
        <f>IF(Data_Background!AV49="","",(IF($B$3="On",IF(Data_Background!AV49=0,0,Data_Background!AV49-SMALL(Data_Background!$C49:$AZ49,COUNTIF(Data_Background!$C49:$AZ49,0)+1)),Data_Background!AV49)))</f>
        <v/>
      </c>
      <c r="AW49" s="79" t="str">
        <f>IF(Data_Background!AW49="","",(IF($B$3="On",IF(Data_Background!AW49=0,0,Data_Background!AW49-SMALL(Data_Background!$C49:$AZ49,COUNTIF(Data_Background!$C49:$AZ49,0)+1)),Data_Background!AW49)))</f>
        <v/>
      </c>
      <c r="AX49" s="79" t="str">
        <f>IF(Data_Background!AX49="","",(IF($B$3="On",IF(Data_Background!AX49=0,0,Data_Background!AX49-SMALL(Data_Background!$C49:$AZ49,COUNTIF(Data_Background!$C49:$AZ49,0)+1)),Data_Background!AX49)))</f>
        <v/>
      </c>
      <c r="AY49" s="79" t="str">
        <f>IF(Data_Background!AY49="","",(IF($B$3="On",IF(Data_Background!AY49=0,0,Data_Background!AY49-SMALL(Data_Background!$C49:$AZ49,COUNTIF(Data_Background!$C49:$AZ49,0)+1)),Data_Background!AY49)))</f>
        <v/>
      </c>
      <c r="AZ49" s="79" t="str">
        <f>IF(Data_Background!AZ49="","",(IF($B$3="On",IF(Data_Background!AZ49=0,0,Data_Background!AZ49-SMALL(Data_Background!$C49:$AZ49,COUNTIF(Data_Background!$C49:$AZ49,0)+1)),Data_Background!AZ49)))</f>
        <v/>
      </c>
      <c r="BA49" s="79"/>
      <c r="BB49" s="79"/>
      <c r="BC49" s="79"/>
      <c r="BD49" s="79"/>
      <c r="BE49" s="79"/>
      <c r="BF49" s="79"/>
      <c r="BG49" s="79"/>
      <c r="BH49" s="79"/>
      <c r="BI49" s="79"/>
      <c r="BJ49" s="79"/>
      <c r="BK49" s="79"/>
      <c r="BL49" s="79"/>
      <c r="BM49" s="79"/>
      <c r="BN49" s="79"/>
      <c r="BO49" s="79"/>
      <c r="BP49" s="79"/>
      <c r="BQ49" s="79"/>
      <c r="BR49" s="79"/>
      <c r="BS49" s="79"/>
      <c r="BT49" s="79"/>
      <c r="BU49" s="79"/>
      <c r="BV49" s="79"/>
      <c r="BW49" s="79"/>
      <c r="BX49" s="79"/>
      <c r="BY49" s="79"/>
      <c r="BZ49" s="79"/>
    </row>
    <row r="50" spans="1:78" x14ac:dyDescent="0.25">
      <c r="A50" s="79">
        <f ca="1">Data_Initial!A50</f>
        <v>1</v>
      </c>
      <c r="B50" s="79" t="str">
        <f ca="1">Data_Initial!B50</f>
        <v>G6</v>
      </c>
      <c r="C50" s="79">
        <f ca="1">IF(Data_Background!C50="","",(IF($B$3="On",IF(Data_Background!C50=0,0,Data_Background!C50-SMALL(Data_Background!$C50:$AZ50,COUNTIF(Data_Background!$C50:$AZ50,0)+1)),Data_Background!C50)))</f>
        <v>13.411066859228205</v>
      </c>
      <c r="D50" s="79">
        <f ca="1">IF(Data_Background!D50="","",(IF($B$3="On",IF(Data_Background!D50=0,0,Data_Background!D50-SMALL(Data_Background!$C50:$AZ50,COUNTIF(Data_Background!$C50:$AZ50,0)+1)),Data_Background!D50)))</f>
        <v>9.8055925551737761</v>
      </c>
      <c r="E50" s="79">
        <f ca="1">IF(Data_Background!E50="","",(IF($B$3="On",IF(Data_Background!E50=0,0,Data_Background!E50-SMALL(Data_Background!$C50:$AZ50,COUNTIF(Data_Background!$C50:$AZ50,0)+1)),Data_Background!E50)))</f>
        <v>5.5650481800971709</v>
      </c>
      <c r="F50" s="79">
        <f ca="1">IF(Data_Background!F50="","",(IF($B$3="On",IF(Data_Background!F50=0,0,Data_Background!F50-SMALL(Data_Background!$C50:$AZ50,COUNTIF(Data_Background!$C50:$AZ50,0)+1)),Data_Background!F50)))</f>
        <v>1.4669253066549555</v>
      </c>
      <c r="G50" s="79">
        <f ca="1">IF(Data_Background!G50="","",(IF($B$3="On",IF(Data_Background!G50=0,0,Data_Background!G50-SMALL(Data_Background!$C50:$AZ50,COUNTIF(Data_Background!$C50:$AZ50,0)+1)),Data_Background!G50)))</f>
        <v>0</v>
      </c>
      <c r="H50" s="79">
        <f ca="1">IF(Data_Background!H50="","",(IF($B$3="On",IF(Data_Background!H50=0,0,Data_Background!H50-SMALL(Data_Background!$C50:$AZ50,COUNTIF(Data_Background!$C50:$AZ50,0)+1)),Data_Background!H50)))</f>
        <v>0</v>
      </c>
      <c r="I50" s="79">
        <f ca="1">IF(Data_Background!I50="","",(IF($B$3="On",IF(Data_Background!I50=0,0,Data_Background!I50-SMALL(Data_Background!$C50:$AZ50,COUNTIF(Data_Background!$C50:$AZ50,0)+1)),Data_Background!I50)))</f>
        <v>0</v>
      </c>
      <c r="J50" s="79">
        <f ca="1">IF(Data_Background!J50="","",(IF($B$3="On",IF(Data_Background!J50=0,0,Data_Background!J50-SMALL(Data_Background!$C50:$AZ50,COUNTIF(Data_Background!$C50:$AZ50,0)+1)),Data_Background!J50)))</f>
        <v>0</v>
      </c>
      <c r="K50" s="79">
        <f ca="1">IF(Data_Background!K50="","",(IF($B$3="On",IF(Data_Background!K50=0,0,Data_Background!K50-SMALL(Data_Background!$C50:$AZ50,COUNTIF(Data_Background!$C50:$AZ50,0)+1)),Data_Background!K50)))</f>
        <v>0</v>
      </c>
      <c r="L50" s="79">
        <f ca="1">IF(Data_Background!L50="","",(IF($B$3="On",IF(Data_Background!L50=0,0,Data_Background!L50-SMALL(Data_Background!$C50:$AZ50,COUNTIF(Data_Background!$C50:$AZ50,0)+1)),Data_Background!L50)))</f>
        <v>0</v>
      </c>
      <c r="M50" s="79">
        <f ca="1">IF(Data_Background!M50="","",(IF($B$3="On",IF(Data_Background!M50=0,0,Data_Background!M50-SMALL(Data_Background!$C50:$AZ50,COUNTIF(Data_Background!$C50:$AZ50,0)+1)),Data_Background!M50)))</f>
        <v>0</v>
      </c>
      <c r="N50" s="79">
        <f ca="1">IF(Data_Background!N50="","",(IF($B$3="On",IF(Data_Background!N50=0,0,Data_Background!N50-SMALL(Data_Background!$C50:$AZ50,COUNTIF(Data_Background!$C50:$AZ50,0)+1)),Data_Background!N50)))</f>
        <v>0</v>
      </c>
      <c r="O50" s="79">
        <f ca="1">IF(Data_Background!O50="","",(IF($B$3="On",IF(Data_Background!O50=0,0,Data_Background!O50-SMALL(Data_Background!$C50:$AZ50,COUNTIF(Data_Background!$C50:$AZ50,0)+1)),Data_Background!O50)))</f>
        <v>0</v>
      </c>
      <c r="P50" s="79">
        <f ca="1">IF(Data_Background!P50="","",(IF($B$3="On",IF(Data_Background!P50=0,0,Data_Background!P50-SMALL(Data_Background!$C50:$AZ50,COUNTIF(Data_Background!$C50:$AZ50,0)+1)),Data_Background!P50)))</f>
        <v>0</v>
      </c>
      <c r="Q50" s="79">
        <f ca="1">IF(Data_Background!Q50="","",(IF($B$3="On",IF(Data_Background!Q50=0,0,Data_Background!Q50-SMALL(Data_Background!$C50:$AZ50,COUNTIF(Data_Background!$C50:$AZ50,0)+1)),Data_Background!Q50)))</f>
        <v>0</v>
      </c>
      <c r="R50" s="79">
        <f ca="1">IF(Data_Background!R50="","",(IF($B$3="On",IF(Data_Background!R50=0,0,Data_Background!R50-SMALL(Data_Background!$C50:$AZ50,COUNTIF(Data_Background!$C50:$AZ50,0)+1)),Data_Background!R50)))</f>
        <v>0</v>
      </c>
      <c r="S50" s="79">
        <f ca="1">IF(Data_Background!S50="","",(IF($B$3="On",IF(Data_Background!S50=0,0,Data_Background!S50-SMALL(Data_Background!$C50:$AZ50,COUNTIF(Data_Background!$C50:$AZ50,0)+1)),Data_Background!S50)))</f>
        <v>0</v>
      </c>
      <c r="T50" s="79">
        <f ca="1">IF(Data_Background!T50="","",(IF($B$3="On",IF(Data_Background!T50=0,0,Data_Background!T50-SMALL(Data_Background!$C50:$AZ50,COUNTIF(Data_Background!$C50:$AZ50,0)+1)),Data_Background!T50)))</f>
        <v>0</v>
      </c>
      <c r="U50" s="79">
        <f ca="1">IF(Data_Background!U50="","",(IF($B$3="On",IF(Data_Background!U50=0,0,Data_Background!U50-SMALL(Data_Background!$C50:$AZ50,COUNTIF(Data_Background!$C50:$AZ50,0)+1)),Data_Background!U50)))</f>
        <v>0</v>
      </c>
      <c r="V50" s="79">
        <f ca="1">IF(Data_Background!V50="","",(IF($B$3="On",IF(Data_Background!V50=0,0,Data_Background!V50-SMALL(Data_Background!$C50:$AZ50,COUNTIF(Data_Background!$C50:$AZ50,0)+1)),Data_Background!V50)))</f>
        <v>0</v>
      </c>
      <c r="W50" s="79">
        <f ca="1">IF(Data_Background!W50="","",(IF($B$3="On",IF(Data_Background!W50=0,0,Data_Background!W50-SMALL(Data_Background!$C50:$AZ50,COUNTIF(Data_Background!$C50:$AZ50,0)+1)),Data_Background!W50)))</f>
        <v>0</v>
      </c>
      <c r="X50" s="79">
        <f ca="1">IF(Data_Background!X50="","",(IF($B$3="On",IF(Data_Background!X50=0,0,Data_Background!X50-SMALL(Data_Background!$C50:$AZ50,COUNTIF(Data_Background!$C50:$AZ50,0)+1)),Data_Background!X50)))</f>
        <v>0</v>
      </c>
      <c r="Y50" s="79">
        <f ca="1">IF(Data_Background!Y50="","",(IF($B$3="On",IF(Data_Background!Y50=0,0,Data_Background!Y50-SMALL(Data_Background!$C50:$AZ50,COUNTIF(Data_Background!$C50:$AZ50,0)+1)),Data_Background!Y50)))</f>
        <v>7.9890755154926101</v>
      </c>
      <c r="Z50" s="79">
        <f ca="1">IF(Data_Background!Z50="","",(IF($B$3="On",IF(Data_Background!Z50=0,0,Data_Background!Z50-SMALL(Data_Background!$C50:$AZ50,COUNTIF(Data_Background!$C50:$AZ50,0)+1)),Data_Background!Z50)))</f>
        <v>32.380218857943561</v>
      </c>
      <c r="AA50" s="79">
        <f ca="1">IF(Data_Background!AA50="","",(IF($B$3="On",IF(Data_Background!AA50=0,0,Data_Background!AA50-SMALL(Data_Background!$C50:$AZ50,COUNTIF(Data_Background!$C50:$AZ50,0)+1)),Data_Background!AA50)))</f>
        <v>79.2817332120852</v>
      </c>
      <c r="AB50" s="79">
        <f ca="1">IF(Data_Background!AB50="","",(IF($B$3="On",IF(Data_Background!AB50=0,0,Data_Background!AB50-SMALL(Data_Background!$C50:$AZ50,COUNTIF(Data_Background!$C50:$AZ50,0)+1)),Data_Background!AB50)))</f>
        <v>163.50327388458589</v>
      </c>
      <c r="AC50" s="79">
        <f ca="1">IF(Data_Background!AC50="","",(IF($B$3="On",IF(Data_Background!AC50=0,0,Data_Background!AC50-SMALL(Data_Background!$C50:$AZ50,COUNTIF(Data_Background!$C50:$AZ50,0)+1)),Data_Background!AC50)))</f>
        <v>312.99117654940574</v>
      </c>
      <c r="AD50" s="79">
        <f ca="1">IF(Data_Background!AD50="","",(IF($B$3="On",IF(Data_Background!AD50=0,0,Data_Background!AD50-SMALL(Data_Background!$C50:$AZ50,COUNTIF(Data_Background!$C50:$AZ50,0)+1)),Data_Background!AD50)))</f>
        <v>566.26630278154744</v>
      </c>
      <c r="AE50" s="79">
        <f ca="1">IF(Data_Background!AE50="","",(IF($B$3="On",IF(Data_Background!AE50=0,0,Data_Background!AE50-SMALL(Data_Background!$C50:$AZ50,COUNTIF(Data_Background!$C50:$AZ50,0)+1)),Data_Background!AE50)))</f>
        <v>963.88749345432018</v>
      </c>
      <c r="AF50" s="79">
        <f ca="1">IF(Data_Background!AF50="","",(IF($B$3="On",IF(Data_Background!AF50=0,0,Data_Background!AF50-SMALL(Data_Background!$C50:$AZ50,COUNTIF(Data_Background!$C50:$AZ50,0)+1)),Data_Background!AF50)))</f>
        <v>1486.4827264872379</v>
      </c>
      <c r="AG50" s="79">
        <f ca="1">IF(Data_Background!AG50="","",(IF($B$3="On",IF(Data_Background!AG50=0,0,Data_Background!AG50-SMALL(Data_Background!$C50:$AZ50,COUNTIF(Data_Background!$C50:$AZ50,0)+1)),Data_Background!AG50)))</f>
        <v>2060.7017581458458</v>
      </c>
      <c r="AH50" s="79">
        <f ca="1">IF(Data_Background!AH50="","",(IF($B$3="On",IF(Data_Background!AH50=0,0,Data_Background!AH50-SMALL(Data_Background!$C50:$AZ50,COUNTIF(Data_Background!$C50:$AZ50,0)+1)),Data_Background!AH50)))</f>
        <v>2583.0526871816692</v>
      </c>
      <c r="AI50" s="79">
        <f ca="1">IF(Data_Background!AI50="","",(IF($B$3="On",IF(Data_Background!AI50=0,0,Data_Background!AI50-SMALL(Data_Background!$C50:$AZ50,COUNTIF(Data_Background!$C50:$AZ50,0)+1)),Data_Background!AI50)))</f>
        <v>2990.2480247755188</v>
      </c>
      <c r="AJ50" s="79">
        <f ca="1">IF(Data_Background!AJ50="","",(IF($B$3="On",IF(Data_Background!AJ50=0,0,Data_Background!AJ50-SMALL(Data_Background!$C50:$AZ50,COUNTIF(Data_Background!$C50:$AZ50,0)+1)),Data_Background!AJ50)))</f>
        <v>3270.2650020644696</v>
      </c>
      <c r="AK50" s="79">
        <f ca="1">IF(Data_Background!AK50="","",(IF($B$3="On",IF(Data_Background!AK50=0,0,Data_Background!AK50-SMALL(Data_Background!$C50:$AZ50,COUNTIF(Data_Background!$C50:$AZ50,0)+1)),Data_Background!AK50)))</f>
        <v>3445.8315147149128</v>
      </c>
      <c r="AL50" s="79">
        <f ca="1">IF(Data_Background!AL50="","",(IF($B$3="On",IF(Data_Background!AL50=0,0,Data_Background!AL50-SMALL(Data_Background!$C50:$AZ50,COUNTIF(Data_Background!$C50:$AZ50,0)+1)),Data_Background!AL50)))</f>
        <v>3550.7793417723788</v>
      </c>
      <c r="AM50" s="79">
        <f ca="1">IF(Data_Background!AM50="","",(IF($B$3="On",IF(Data_Background!AM50=0,0,Data_Background!AM50-SMALL(Data_Background!$C50:$AZ50,COUNTIF(Data_Background!$C50:$AZ50,0)+1)),Data_Background!AM50)))</f>
        <v>3615.7796203812227</v>
      </c>
      <c r="AN50" s="79">
        <f ca="1">IF(Data_Background!AN50="","",(IF($B$3="On",IF(Data_Background!AN50=0,0,Data_Background!AN50-SMALL(Data_Background!$C50:$AZ50,COUNTIF(Data_Background!$C50:$AZ50,0)+1)),Data_Background!AN50)))</f>
        <v>3656.0019866528196</v>
      </c>
      <c r="AO50" s="79">
        <f ca="1">IF(Data_Background!AO50="","",(IF($B$3="On",IF(Data_Background!AO50=0,0,Data_Background!AO50-SMALL(Data_Background!$C50:$AZ50,COUNTIF(Data_Background!$C50:$AZ50,0)+1)),Data_Background!AO50)))</f>
        <v>3683.6330284509395</v>
      </c>
      <c r="AP50" s="79">
        <f ca="1">IF(Data_Background!AP50="","",(IF($B$3="On",IF(Data_Background!AP50=0,0,Data_Background!AP50-SMALL(Data_Background!$C50:$AZ50,COUNTIF(Data_Background!$C50:$AZ50,0)+1)),Data_Background!AP50)))</f>
        <v>3694.6279651880377</v>
      </c>
      <c r="AQ50" s="79" t="str">
        <f>IF(Data_Background!AQ50="","",(IF($B$3="On",IF(Data_Background!AQ50=0,0,Data_Background!AQ50-SMALL(Data_Background!$C50:$AZ50,COUNTIF(Data_Background!$C50:$AZ50,0)+1)),Data_Background!AQ50)))</f>
        <v/>
      </c>
      <c r="AR50" s="79" t="str">
        <f>IF(Data_Background!AR50="","",(IF($B$3="On",IF(Data_Background!AR50=0,0,Data_Background!AR50-SMALL(Data_Background!$C50:$AZ50,COUNTIF(Data_Background!$C50:$AZ50,0)+1)),Data_Background!AR50)))</f>
        <v/>
      </c>
      <c r="AS50" s="79" t="str">
        <f>IF(Data_Background!AS50="","",(IF($B$3="On",IF(Data_Background!AS50=0,0,Data_Background!AS50-SMALL(Data_Background!$C50:$AZ50,COUNTIF(Data_Background!$C50:$AZ50,0)+1)),Data_Background!AS50)))</f>
        <v/>
      </c>
      <c r="AT50" s="79" t="str">
        <f>IF(Data_Background!AT50="","",(IF($B$3="On",IF(Data_Background!AT50=0,0,Data_Background!AT50-SMALL(Data_Background!$C50:$AZ50,COUNTIF(Data_Background!$C50:$AZ50,0)+1)),Data_Background!AT50)))</f>
        <v/>
      </c>
      <c r="AU50" s="79" t="str">
        <f>IF(Data_Background!AU50="","",(IF($B$3="On",IF(Data_Background!AU50=0,0,Data_Background!AU50-SMALL(Data_Background!$C50:$AZ50,COUNTIF(Data_Background!$C50:$AZ50,0)+1)),Data_Background!AU50)))</f>
        <v/>
      </c>
      <c r="AV50" s="79" t="str">
        <f>IF(Data_Background!AV50="","",(IF($B$3="On",IF(Data_Background!AV50=0,0,Data_Background!AV50-SMALL(Data_Background!$C50:$AZ50,COUNTIF(Data_Background!$C50:$AZ50,0)+1)),Data_Background!AV50)))</f>
        <v/>
      </c>
      <c r="AW50" s="79" t="str">
        <f>IF(Data_Background!AW50="","",(IF($B$3="On",IF(Data_Background!AW50=0,0,Data_Background!AW50-SMALL(Data_Background!$C50:$AZ50,COUNTIF(Data_Background!$C50:$AZ50,0)+1)),Data_Background!AW50)))</f>
        <v/>
      </c>
      <c r="AX50" s="79" t="str">
        <f>IF(Data_Background!AX50="","",(IF($B$3="On",IF(Data_Background!AX50=0,0,Data_Background!AX50-SMALL(Data_Background!$C50:$AZ50,COUNTIF(Data_Background!$C50:$AZ50,0)+1)),Data_Background!AX50)))</f>
        <v/>
      </c>
      <c r="AY50" s="79" t="str">
        <f>IF(Data_Background!AY50="","",(IF($B$3="On",IF(Data_Background!AY50=0,0,Data_Background!AY50-SMALL(Data_Background!$C50:$AZ50,COUNTIF(Data_Background!$C50:$AZ50,0)+1)),Data_Background!AY50)))</f>
        <v/>
      </c>
      <c r="AZ50" s="79" t="str">
        <f>IF(Data_Background!AZ50="","",(IF($B$3="On",IF(Data_Background!AZ50=0,0,Data_Background!AZ50-SMALL(Data_Background!$C50:$AZ50,COUNTIF(Data_Background!$C50:$AZ50,0)+1)),Data_Background!AZ50)))</f>
        <v/>
      </c>
      <c r="BA50" s="79"/>
      <c r="BB50" s="79"/>
      <c r="BC50" s="79"/>
      <c r="BD50" s="79"/>
      <c r="BE50" s="79"/>
      <c r="BF50" s="79"/>
      <c r="BG50" s="79"/>
      <c r="BH50" s="79"/>
      <c r="BI50" s="79"/>
      <c r="BJ50" s="79"/>
      <c r="BK50" s="79"/>
      <c r="BL50" s="79"/>
      <c r="BM50" s="79"/>
      <c r="BN50" s="79"/>
      <c r="BO50" s="79"/>
      <c r="BP50" s="79"/>
      <c r="BQ50" s="79"/>
      <c r="BR50" s="79"/>
      <c r="BS50" s="79"/>
      <c r="BT50" s="79"/>
      <c r="BU50" s="79"/>
      <c r="BV50" s="79"/>
      <c r="BW50" s="79"/>
      <c r="BX50" s="79"/>
      <c r="BY50" s="79"/>
      <c r="BZ50" s="79"/>
    </row>
    <row r="51" spans="1:78" x14ac:dyDescent="0.25">
      <c r="A51" s="79">
        <f ca="1">Data_Initial!A51</f>
        <v>1</v>
      </c>
      <c r="B51" s="79" t="str">
        <f ca="1">Data_Initial!B51</f>
        <v>H6</v>
      </c>
      <c r="C51" s="79">
        <f ca="1">IF(Data_Background!C51="","",(IF($B$3="On",IF(Data_Background!C51=0,0,Data_Background!C51-SMALL(Data_Background!$C51:$AZ51,COUNTIF(Data_Background!$C51:$AZ51,0)+1)),Data_Background!C51)))</f>
        <v>12.567840250737103</v>
      </c>
      <c r="D51" s="79">
        <f ca="1">IF(Data_Background!D51="","",(IF($B$3="On",IF(Data_Background!D51=0,0,Data_Background!D51-SMALL(Data_Background!$C51:$AZ51,COUNTIF(Data_Background!$C51:$AZ51,0)+1)),Data_Background!D51)))</f>
        <v>10.055716753301269</v>
      </c>
      <c r="E51" s="79">
        <f ca="1">IF(Data_Background!E51="","",(IF($B$3="On",IF(Data_Background!E51=0,0,Data_Background!E51-SMALL(Data_Background!$C51:$AZ51,COUNTIF(Data_Background!$C51:$AZ51,0)+1)),Data_Background!E51)))</f>
        <v>5.4375428400821768</v>
      </c>
      <c r="F51" s="79">
        <f ca="1">IF(Data_Background!F51="","",(IF($B$3="On",IF(Data_Background!F51=0,0,Data_Background!F51-SMALL(Data_Background!$C51:$AZ51,COUNTIF(Data_Background!$C51:$AZ51,0)+1)),Data_Background!F51)))</f>
        <v>0</v>
      </c>
      <c r="G51" s="79">
        <f ca="1">IF(Data_Background!G51="","",(IF($B$3="On",IF(Data_Background!G51=0,0,Data_Background!G51-SMALL(Data_Background!$C51:$AZ51,COUNTIF(Data_Background!$C51:$AZ51,0)+1)),Data_Background!G51)))</f>
        <v>0</v>
      </c>
      <c r="H51" s="79">
        <f ca="1">IF(Data_Background!H51="","",(IF($B$3="On",IF(Data_Background!H51=0,0,Data_Background!H51-SMALL(Data_Background!$C51:$AZ51,COUNTIF(Data_Background!$C51:$AZ51,0)+1)),Data_Background!H51)))</f>
        <v>0</v>
      </c>
      <c r="I51" s="79">
        <f ca="1">IF(Data_Background!I51="","",(IF($B$3="On",IF(Data_Background!I51=0,0,Data_Background!I51-SMALL(Data_Background!$C51:$AZ51,COUNTIF(Data_Background!$C51:$AZ51,0)+1)),Data_Background!I51)))</f>
        <v>0</v>
      </c>
      <c r="J51" s="79">
        <f ca="1">IF(Data_Background!J51="","",(IF($B$3="On",IF(Data_Background!J51=0,0,Data_Background!J51-SMALL(Data_Background!$C51:$AZ51,COUNTIF(Data_Background!$C51:$AZ51,0)+1)),Data_Background!J51)))</f>
        <v>0</v>
      </c>
      <c r="K51" s="79">
        <f ca="1">IF(Data_Background!K51="","",(IF($B$3="On",IF(Data_Background!K51=0,0,Data_Background!K51-SMALL(Data_Background!$C51:$AZ51,COUNTIF(Data_Background!$C51:$AZ51,0)+1)),Data_Background!K51)))</f>
        <v>0</v>
      </c>
      <c r="L51" s="79">
        <f ca="1">IF(Data_Background!L51="","",(IF($B$3="On",IF(Data_Background!L51=0,0,Data_Background!L51-SMALL(Data_Background!$C51:$AZ51,COUNTIF(Data_Background!$C51:$AZ51,0)+1)),Data_Background!L51)))</f>
        <v>0</v>
      </c>
      <c r="M51" s="79">
        <f ca="1">IF(Data_Background!M51="","",(IF($B$3="On",IF(Data_Background!M51=0,0,Data_Background!M51-SMALL(Data_Background!$C51:$AZ51,COUNTIF(Data_Background!$C51:$AZ51,0)+1)),Data_Background!M51)))</f>
        <v>0</v>
      </c>
      <c r="N51" s="79">
        <f ca="1">IF(Data_Background!N51="","",(IF($B$3="On",IF(Data_Background!N51=0,0,Data_Background!N51-SMALL(Data_Background!$C51:$AZ51,COUNTIF(Data_Background!$C51:$AZ51,0)+1)),Data_Background!N51)))</f>
        <v>0</v>
      </c>
      <c r="O51" s="79">
        <f ca="1">IF(Data_Background!O51="","",(IF($B$3="On",IF(Data_Background!O51=0,0,Data_Background!O51-SMALL(Data_Background!$C51:$AZ51,COUNTIF(Data_Background!$C51:$AZ51,0)+1)),Data_Background!O51)))</f>
        <v>0</v>
      </c>
      <c r="P51" s="79">
        <f ca="1">IF(Data_Background!P51="","",(IF($B$3="On",IF(Data_Background!P51=0,0,Data_Background!P51-SMALL(Data_Background!$C51:$AZ51,COUNTIF(Data_Background!$C51:$AZ51,0)+1)),Data_Background!P51)))</f>
        <v>0</v>
      </c>
      <c r="Q51" s="79">
        <f ca="1">IF(Data_Background!Q51="","",(IF($B$3="On",IF(Data_Background!Q51=0,0,Data_Background!Q51-SMALL(Data_Background!$C51:$AZ51,COUNTIF(Data_Background!$C51:$AZ51,0)+1)),Data_Background!Q51)))</f>
        <v>0</v>
      </c>
      <c r="R51" s="79">
        <f ca="1">IF(Data_Background!R51="","",(IF($B$3="On",IF(Data_Background!R51=0,0,Data_Background!R51-SMALL(Data_Background!$C51:$AZ51,COUNTIF(Data_Background!$C51:$AZ51,0)+1)),Data_Background!R51)))</f>
        <v>0</v>
      </c>
      <c r="S51" s="79">
        <f ca="1">IF(Data_Background!S51="","",(IF($B$3="On",IF(Data_Background!S51=0,0,Data_Background!S51-SMALL(Data_Background!$C51:$AZ51,COUNTIF(Data_Background!$C51:$AZ51,0)+1)),Data_Background!S51)))</f>
        <v>0</v>
      </c>
      <c r="T51" s="79">
        <f ca="1">IF(Data_Background!T51="","",(IF($B$3="On",IF(Data_Background!T51=0,0,Data_Background!T51-SMALL(Data_Background!$C51:$AZ51,COUNTIF(Data_Background!$C51:$AZ51,0)+1)),Data_Background!T51)))</f>
        <v>0</v>
      </c>
      <c r="U51" s="79">
        <f ca="1">IF(Data_Background!U51="","",(IF($B$3="On",IF(Data_Background!U51=0,0,Data_Background!U51-SMALL(Data_Background!$C51:$AZ51,COUNTIF(Data_Background!$C51:$AZ51,0)+1)),Data_Background!U51)))</f>
        <v>0</v>
      </c>
      <c r="V51" s="79">
        <f ca="1">IF(Data_Background!V51="","",(IF($B$3="On",IF(Data_Background!V51=0,0,Data_Background!V51-SMALL(Data_Background!$C51:$AZ51,COUNTIF(Data_Background!$C51:$AZ51,0)+1)),Data_Background!V51)))</f>
        <v>0</v>
      </c>
      <c r="W51" s="79">
        <f ca="1">IF(Data_Background!W51="","",(IF($B$3="On",IF(Data_Background!W51=0,0,Data_Background!W51-SMALL(Data_Background!$C51:$AZ51,COUNTIF(Data_Background!$C51:$AZ51,0)+1)),Data_Background!W51)))</f>
        <v>0</v>
      </c>
      <c r="X51" s="79">
        <f ca="1">IF(Data_Background!X51="","",(IF($B$3="On",IF(Data_Background!X51=0,0,Data_Background!X51-SMALL(Data_Background!$C51:$AZ51,COUNTIF(Data_Background!$C51:$AZ51,0)+1)),Data_Background!X51)))</f>
        <v>0</v>
      </c>
      <c r="Y51" s="79">
        <f ca="1">IF(Data_Background!Y51="","",(IF($B$3="On",IF(Data_Background!Y51=0,0,Data_Background!Y51-SMALL(Data_Background!$C51:$AZ51,COUNTIF(Data_Background!$C51:$AZ51,0)+1)),Data_Background!Y51)))</f>
        <v>5.9452165668701067</v>
      </c>
      <c r="Z51" s="79">
        <f ca="1">IF(Data_Background!Z51="","",(IF($B$3="On",IF(Data_Background!Z51=0,0,Data_Background!Z51-SMALL(Data_Background!$C51:$AZ51,COUNTIF(Data_Background!$C51:$AZ51,0)+1)),Data_Background!Z51)))</f>
        <v>25.66258187704582</v>
      </c>
      <c r="AA51" s="79">
        <f ca="1">IF(Data_Background!AA51="","",(IF($B$3="On",IF(Data_Background!AA51=0,0,Data_Background!AA51-SMALL(Data_Background!$C51:$AZ51,COUNTIF(Data_Background!$C51:$AZ51,0)+1)),Data_Background!AA51)))</f>
        <v>62.656445935797706</v>
      </c>
      <c r="AB51" s="79">
        <f ca="1">IF(Data_Background!AB51="","",(IF($B$3="On",IF(Data_Background!AB51=0,0,Data_Background!AB51-SMALL(Data_Background!$C51:$AZ51,COUNTIF(Data_Background!$C51:$AZ51,0)+1)),Data_Background!AB51)))</f>
        <v>132.25558155184888</v>
      </c>
      <c r="AC51" s="79">
        <f ca="1">IF(Data_Background!AC51="","",(IF($B$3="On",IF(Data_Background!AC51=0,0,Data_Background!AC51-SMALL(Data_Background!$C51:$AZ51,COUNTIF(Data_Background!$C51:$AZ51,0)+1)),Data_Background!AC51)))</f>
        <v>258.67886159072617</v>
      </c>
      <c r="AD51" s="79">
        <f ca="1">IF(Data_Background!AD51="","",(IF($B$3="On",IF(Data_Background!AD51=0,0,Data_Background!AD51-SMALL(Data_Background!$C51:$AZ51,COUNTIF(Data_Background!$C51:$AZ51,0)+1)),Data_Background!AD51)))</f>
        <v>475.58737003315321</v>
      </c>
      <c r="AE51" s="79">
        <f ca="1">IF(Data_Background!AE51="","",(IF($B$3="On",IF(Data_Background!AE51=0,0,Data_Background!AE51-SMALL(Data_Background!$C51:$AZ51,COUNTIF(Data_Background!$C51:$AZ51,0)+1)),Data_Background!AE51)))</f>
        <v>820.08734502371431</v>
      </c>
      <c r="AF51" s="79">
        <f ca="1">IF(Data_Background!AF51="","",(IF($B$3="On",IF(Data_Background!AF51=0,0,Data_Background!AF51-SMALL(Data_Background!$C51:$AZ51,COUNTIF(Data_Background!$C51:$AZ51,0)+1)),Data_Background!AF51)))</f>
        <v>1296.362034524054</v>
      </c>
      <c r="AG51" s="79">
        <f ca="1">IF(Data_Background!AG51="","",(IF($B$3="On",IF(Data_Background!AG51=0,0,Data_Background!AG51-SMALL(Data_Background!$C51:$AZ51,COUNTIF(Data_Background!$C51:$AZ51,0)+1)),Data_Background!AG51)))</f>
        <v>1841.3980651117072</v>
      </c>
      <c r="AH51" s="79">
        <f ca="1">IF(Data_Background!AH51="","",(IF($B$3="On",IF(Data_Background!AH51=0,0,Data_Background!AH51-SMALL(Data_Background!$C51:$AZ51,COUNTIF(Data_Background!$C51:$AZ51,0)+1)),Data_Background!AH51)))</f>
        <v>2361.9342441063977</v>
      </c>
      <c r="AI51" s="79">
        <f ca="1">IF(Data_Background!AI51="","",(IF($B$3="On",IF(Data_Background!AI51=0,0,Data_Background!AI51-SMALL(Data_Background!$C51:$AZ51,COUNTIF(Data_Background!$C51:$AZ51,0)+1)),Data_Background!AI51)))</f>
        <v>2780.3776925514208</v>
      </c>
      <c r="AJ51" s="79">
        <f ca="1">IF(Data_Background!AJ51="","",(IF($B$3="On",IF(Data_Background!AJ51=0,0,Data_Background!AJ51-SMALL(Data_Background!$C51:$AZ51,COUNTIF(Data_Background!$C51:$AZ51,0)+1)),Data_Background!AJ51)))</f>
        <v>3079.081953590467</v>
      </c>
      <c r="AK51" s="79">
        <f ca="1">IF(Data_Background!AK51="","",(IF($B$3="On",IF(Data_Background!AK51=0,0,Data_Background!AK51-SMALL(Data_Background!$C51:$AZ51,COUNTIF(Data_Background!$C51:$AZ51,0)+1)),Data_Background!AK51)))</f>
        <v>3269.5577350464137</v>
      </c>
      <c r="AL51" s="79">
        <f ca="1">IF(Data_Background!AL51="","",(IF($B$3="On",IF(Data_Background!AL51=0,0,Data_Background!AL51-SMALL(Data_Background!$C51:$AZ51,COUNTIF(Data_Background!$C51:$AZ51,0)+1)),Data_Background!AL51)))</f>
        <v>3383.7580223312975</v>
      </c>
      <c r="AM51" s="79">
        <f ca="1">IF(Data_Background!AM51="","",(IF($B$3="On",IF(Data_Background!AM51=0,0,Data_Background!AM51-SMALL(Data_Background!$C51:$AZ51,COUNTIF(Data_Background!$C51:$AZ51,0)+1)),Data_Background!AM51)))</f>
        <v>3450.6831292532311</v>
      </c>
      <c r="AN51" s="79">
        <f ca="1">IF(Data_Background!AN51="","",(IF($B$3="On",IF(Data_Background!AN51=0,0,Data_Background!AN51-SMALL(Data_Background!$C51:$AZ51,COUNTIF(Data_Background!$C51:$AZ51,0)+1)),Data_Background!AN51)))</f>
        <v>3490.2156102019003</v>
      </c>
      <c r="AO51" s="79">
        <f ca="1">IF(Data_Background!AO51="","",(IF($B$3="On",IF(Data_Background!AO51=0,0,Data_Background!AO51-SMALL(Data_Background!$C51:$AZ51,COUNTIF(Data_Background!$C51:$AZ51,0)+1)),Data_Background!AO51)))</f>
        <v>3516.7583346407669</v>
      </c>
      <c r="AP51" s="79">
        <f ca="1">IF(Data_Background!AP51="","",(IF($B$3="On",IF(Data_Background!AP51=0,0,Data_Background!AP51-SMALL(Data_Background!$C51:$AZ51,COUNTIF(Data_Background!$C51:$AZ51,0)+1)),Data_Background!AP51)))</f>
        <v>3527.7371564879672</v>
      </c>
      <c r="AQ51" s="79" t="str">
        <f>IF(Data_Background!AQ51="","",(IF($B$3="On",IF(Data_Background!AQ51=0,0,Data_Background!AQ51-SMALL(Data_Background!$C51:$AZ51,COUNTIF(Data_Background!$C51:$AZ51,0)+1)),Data_Background!AQ51)))</f>
        <v/>
      </c>
      <c r="AR51" s="79" t="str">
        <f>IF(Data_Background!AR51="","",(IF($B$3="On",IF(Data_Background!AR51=0,0,Data_Background!AR51-SMALL(Data_Background!$C51:$AZ51,COUNTIF(Data_Background!$C51:$AZ51,0)+1)),Data_Background!AR51)))</f>
        <v/>
      </c>
      <c r="AS51" s="79" t="str">
        <f>IF(Data_Background!AS51="","",(IF($B$3="On",IF(Data_Background!AS51=0,0,Data_Background!AS51-SMALL(Data_Background!$C51:$AZ51,COUNTIF(Data_Background!$C51:$AZ51,0)+1)),Data_Background!AS51)))</f>
        <v/>
      </c>
      <c r="AT51" s="79" t="str">
        <f>IF(Data_Background!AT51="","",(IF($B$3="On",IF(Data_Background!AT51=0,0,Data_Background!AT51-SMALL(Data_Background!$C51:$AZ51,COUNTIF(Data_Background!$C51:$AZ51,0)+1)),Data_Background!AT51)))</f>
        <v/>
      </c>
      <c r="AU51" s="79" t="str">
        <f>IF(Data_Background!AU51="","",(IF($B$3="On",IF(Data_Background!AU51=0,0,Data_Background!AU51-SMALL(Data_Background!$C51:$AZ51,COUNTIF(Data_Background!$C51:$AZ51,0)+1)),Data_Background!AU51)))</f>
        <v/>
      </c>
      <c r="AV51" s="79" t="str">
        <f>IF(Data_Background!AV51="","",(IF($B$3="On",IF(Data_Background!AV51=0,0,Data_Background!AV51-SMALL(Data_Background!$C51:$AZ51,COUNTIF(Data_Background!$C51:$AZ51,0)+1)),Data_Background!AV51)))</f>
        <v/>
      </c>
      <c r="AW51" s="79" t="str">
        <f>IF(Data_Background!AW51="","",(IF($B$3="On",IF(Data_Background!AW51=0,0,Data_Background!AW51-SMALL(Data_Background!$C51:$AZ51,COUNTIF(Data_Background!$C51:$AZ51,0)+1)),Data_Background!AW51)))</f>
        <v/>
      </c>
      <c r="AX51" s="79" t="str">
        <f>IF(Data_Background!AX51="","",(IF($B$3="On",IF(Data_Background!AX51=0,0,Data_Background!AX51-SMALL(Data_Background!$C51:$AZ51,COUNTIF(Data_Background!$C51:$AZ51,0)+1)),Data_Background!AX51)))</f>
        <v/>
      </c>
      <c r="AY51" s="79" t="str">
        <f>IF(Data_Background!AY51="","",(IF($B$3="On",IF(Data_Background!AY51=0,0,Data_Background!AY51-SMALL(Data_Background!$C51:$AZ51,COUNTIF(Data_Background!$C51:$AZ51,0)+1)),Data_Background!AY51)))</f>
        <v/>
      </c>
      <c r="AZ51" s="79" t="str">
        <f>IF(Data_Background!AZ51="","",(IF($B$3="On",IF(Data_Background!AZ51=0,0,Data_Background!AZ51-SMALL(Data_Background!$C51:$AZ51,COUNTIF(Data_Background!$C51:$AZ51,0)+1)),Data_Background!AZ51)))</f>
        <v/>
      </c>
      <c r="BA51" s="79"/>
      <c r="BB51" s="79"/>
      <c r="BC51" s="79"/>
      <c r="BD51" s="79"/>
      <c r="BE51" s="79"/>
      <c r="BF51" s="79"/>
      <c r="BG51" s="79"/>
      <c r="BH51" s="79"/>
      <c r="BI51" s="79"/>
      <c r="BJ51" s="79"/>
      <c r="BK51" s="79"/>
      <c r="BL51" s="79"/>
      <c r="BM51" s="79"/>
      <c r="BN51" s="79"/>
      <c r="BO51" s="79"/>
      <c r="BP51" s="79"/>
      <c r="BQ51" s="79"/>
      <c r="BR51" s="79"/>
      <c r="BS51" s="79"/>
      <c r="BT51" s="79"/>
      <c r="BU51" s="79"/>
      <c r="BV51" s="79"/>
      <c r="BW51" s="79"/>
      <c r="BX51" s="79"/>
      <c r="BY51" s="79"/>
      <c r="BZ51" s="79"/>
    </row>
    <row r="52" spans="1:78" x14ac:dyDescent="0.25">
      <c r="A52" s="79">
        <f ca="1">Data_Initial!A52</f>
        <v>1</v>
      </c>
      <c r="B52" s="79" t="str">
        <f ca="1">Data_Initial!B52</f>
        <v>A7</v>
      </c>
      <c r="C52" s="79">
        <f ca="1">IF(Data_Background!C52="","",(IF($B$3="On",IF(Data_Background!C52=0,0,Data_Background!C52-SMALL(Data_Background!$C52:$AZ52,COUNTIF(Data_Background!$C52:$AZ52,0)+1)),Data_Background!C52)))</f>
        <v>9.6543745868035682</v>
      </c>
      <c r="D52" s="79">
        <f ca="1">IF(Data_Background!D52="","",(IF($B$3="On",IF(Data_Background!D52=0,0,Data_Background!D52-SMALL(Data_Background!$C52:$AZ52,COUNTIF(Data_Background!$C52:$AZ52,0)+1)),Data_Background!D52)))</f>
        <v>8.7105959620018343</v>
      </c>
      <c r="E52" s="79">
        <f ca="1">IF(Data_Background!E52="","",(IF($B$3="On",IF(Data_Background!E52=0,0,Data_Background!E52-SMALL(Data_Background!$C52:$AZ52,COUNTIF(Data_Background!$C52:$AZ52,0)+1)),Data_Background!E52)))</f>
        <v>8.6279682184546669</v>
      </c>
      <c r="F52" s="79">
        <f ca="1">IF(Data_Background!F52="","",(IF($B$3="On",IF(Data_Background!F52=0,0,Data_Background!F52-SMALL(Data_Background!$C52:$AZ52,COUNTIF(Data_Background!$C52:$AZ52,0)+1)),Data_Background!F52)))</f>
        <v>5.0749146217393326</v>
      </c>
      <c r="G52" s="79">
        <f ca="1">IF(Data_Background!G52="","",(IF($B$3="On",IF(Data_Background!G52=0,0,Data_Background!G52-SMALL(Data_Background!$C52:$AZ52,COUNTIF(Data_Background!$C52:$AZ52,0)+1)),Data_Background!G52)))</f>
        <v>3.5817312380089392</v>
      </c>
      <c r="H52" s="79">
        <f ca="1">IF(Data_Background!H52="","",(IF($B$3="On",IF(Data_Background!H52=0,0,Data_Background!H52-SMALL(Data_Background!$C52:$AZ52,COUNTIF(Data_Background!$C52:$AZ52,0)+1)),Data_Background!H52)))</f>
        <v>1.4536689808428607</v>
      </c>
      <c r="I52" s="79">
        <f ca="1">IF(Data_Background!I52="","",(IF($B$3="On",IF(Data_Background!I52=0,0,Data_Background!I52-SMALL(Data_Background!$C52:$AZ52,COUNTIF(Data_Background!$C52:$AZ52,0)+1)),Data_Background!I52)))</f>
        <v>0</v>
      </c>
      <c r="J52" s="79">
        <f ca="1">IF(Data_Background!J52="","",(IF($B$3="On",IF(Data_Background!J52=0,0,Data_Background!J52-SMALL(Data_Background!$C52:$AZ52,COUNTIF(Data_Background!$C52:$AZ52,0)+1)),Data_Background!J52)))</f>
        <v>0</v>
      </c>
      <c r="K52" s="79">
        <f ca="1">IF(Data_Background!K52="","",(IF($B$3="On",IF(Data_Background!K52=0,0,Data_Background!K52-SMALL(Data_Background!$C52:$AZ52,COUNTIF(Data_Background!$C52:$AZ52,0)+1)),Data_Background!K52)))</f>
        <v>0</v>
      </c>
      <c r="L52" s="79">
        <f ca="1">IF(Data_Background!L52="","",(IF($B$3="On",IF(Data_Background!L52=0,0,Data_Background!L52-SMALL(Data_Background!$C52:$AZ52,COUNTIF(Data_Background!$C52:$AZ52,0)+1)),Data_Background!L52)))</f>
        <v>0</v>
      </c>
      <c r="M52" s="79">
        <f ca="1">IF(Data_Background!M52="","",(IF($B$3="On",IF(Data_Background!M52=0,0,Data_Background!M52-SMALL(Data_Background!$C52:$AZ52,COUNTIF(Data_Background!$C52:$AZ52,0)+1)),Data_Background!M52)))</f>
        <v>0</v>
      </c>
      <c r="N52" s="79">
        <f ca="1">IF(Data_Background!N52="","",(IF($B$3="On",IF(Data_Background!N52=0,0,Data_Background!N52-SMALL(Data_Background!$C52:$AZ52,COUNTIF(Data_Background!$C52:$AZ52,0)+1)),Data_Background!N52)))</f>
        <v>0</v>
      </c>
      <c r="O52" s="79">
        <f ca="1">IF(Data_Background!O52="","",(IF($B$3="On",IF(Data_Background!O52=0,0,Data_Background!O52-SMALL(Data_Background!$C52:$AZ52,COUNTIF(Data_Background!$C52:$AZ52,0)+1)),Data_Background!O52)))</f>
        <v>0</v>
      </c>
      <c r="P52" s="79">
        <f ca="1">IF(Data_Background!P52="","",(IF($B$3="On",IF(Data_Background!P52=0,0,Data_Background!P52-SMALL(Data_Background!$C52:$AZ52,COUNTIF(Data_Background!$C52:$AZ52,0)+1)),Data_Background!P52)))</f>
        <v>0</v>
      </c>
      <c r="Q52" s="79">
        <f ca="1">IF(Data_Background!Q52="","",(IF($B$3="On",IF(Data_Background!Q52=0,0,Data_Background!Q52-SMALL(Data_Background!$C52:$AZ52,COUNTIF(Data_Background!$C52:$AZ52,0)+1)),Data_Background!Q52)))</f>
        <v>0</v>
      </c>
      <c r="R52" s="79">
        <f ca="1">IF(Data_Background!R52="","",(IF($B$3="On",IF(Data_Background!R52=0,0,Data_Background!R52-SMALL(Data_Background!$C52:$AZ52,COUNTIF(Data_Background!$C52:$AZ52,0)+1)),Data_Background!R52)))</f>
        <v>0</v>
      </c>
      <c r="S52" s="79">
        <f ca="1">IF(Data_Background!S52="","",(IF($B$3="On",IF(Data_Background!S52=0,0,Data_Background!S52-SMALL(Data_Background!$C52:$AZ52,COUNTIF(Data_Background!$C52:$AZ52,0)+1)),Data_Background!S52)))</f>
        <v>0</v>
      </c>
      <c r="T52" s="79">
        <f ca="1">IF(Data_Background!T52="","",(IF($B$3="On",IF(Data_Background!T52=0,0,Data_Background!T52-SMALL(Data_Background!$C52:$AZ52,COUNTIF(Data_Background!$C52:$AZ52,0)+1)),Data_Background!T52)))</f>
        <v>0</v>
      </c>
      <c r="U52" s="79">
        <f ca="1">IF(Data_Background!U52="","",(IF($B$3="On",IF(Data_Background!U52=0,0,Data_Background!U52-SMALL(Data_Background!$C52:$AZ52,COUNTIF(Data_Background!$C52:$AZ52,0)+1)),Data_Background!U52)))</f>
        <v>0</v>
      </c>
      <c r="V52" s="79">
        <f ca="1">IF(Data_Background!V52="","",(IF($B$3="On",IF(Data_Background!V52=0,0,Data_Background!V52-SMALL(Data_Background!$C52:$AZ52,COUNTIF(Data_Background!$C52:$AZ52,0)+1)),Data_Background!V52)))</f>
        <v>0</v>
      </c>
      <c r="W52" s="79">
        <f ca="1">IF(Data_Background!W52="","",(IF($B$3="On",IF(Data_Background!W52=0,0,Data_Background!W52-SMALL(Data_Background!$C52:$AZ52,COUNTIF(Data_Background!$C52:$AZ52,0)+1)),Data_Background!W52)))</f>
        <v>0</v>
      </c>
      <c r="X52" s="79">
        <f ca="1">IF(Data_Background!X52="","",(IF($B$3="On",IF(Data_Background!X52=0,0,Data_Background!X52-SMALL(Data_Background!$C52:$AZ52,COUNTIF(Data_Background!$C52:$AZ52,0)+1)),Data_Background!X52)))</f>
        <v>0</v>
      </c>
      <c r="Y52" s="79">
        <f ca="1">IF(Data_Background!Y52="","",(IF($B$3="On",IF(Data_Background!Y52=0,0,Data_Background!Y52-SMALL(Data_Background!$C52:$AZ52,COUNTIF(Data_Background!$C52:$AZ52,0)+1)),Data_Background!Y52)))</f>
        <v>19.054816724224096</v>
      </c>
      <c r="Z52" s="79">
        <f ca="1">IF(Data_Background!Z52="","",(IF($B$3="On",IF(Data_Background!Z52=0,0,Data_Background!Z52-SMALL(Data_Background!$C52:$AZ52,COUNTIF(Data_Background!$C52:$AZ52,0)+1)),Data_Background!Z52)))</f>
        <v>51.042561295148033</v>
      </c>
      <c r="AA52" s="79">
        <f ca="1">IF(Data_Background!AA52="","",(IF($B$3="On",IF(Data_Background!AA52=0,0,Data_Background!AA52-SMALL(Data_Background!$C52:$AZ52,COUNTIF(Data_Background!$C52:$AZ52,0)+1)),Data_Background!AA52)))</f>
        <v>105.7527486008682</v>
      </c>
      <c r="AB52" s="79">
        <f ca="1">IF(Data_Background!AB52="","",(IF($B$3="On",IF(Data_Background!AB52=0,0,Data_Background!AB52-SMALL(Data_Background!$C52:$AZ52,COUNTIF(Data_Background!$C52:$AZ52,0)+1)),Data_Background!AB52)))</f>
        <v>199.70487298762532</v>
      </c>
      <c r="AC52" s="79">
        <f ca="1">IF(Data_Background!AC52="","",(IF($B$3="On",IF(Data_Background!AC52=0,0,Data_Background!AC52-SMALL(Data_Background!$C52:$AZ52,COUNTIF(Data_Background!$C52:$AZ52,0)+1)),Data_Background!AC52)))</f>
        <v>353.16673146351241</v>
      </c>
      <c r="AD52" s="79">
        <f ca="1">IF(Data_Background!AD52="","",(IF($B$3="On",IF(Data_Background!AD52=0,0,Data_Background!AD52-SMALL(Data_Background!$C52:$AZ52,COUNTIF(Data_Background!$C52:$AZ52,0)+1)),Data_Background!AD52)))</f>
        <v>585.14263133080715</v>
      </c>
      <c r="AE52" s="79">
        <f ca="1">IF(Data_Background!AE52="","",(IF($B$3="On",IF(Data_Background!AE52=0,0,Data_Background!AE52-SMALL(Data_Background!$C52:$AZ52,COUNTIF(Data_Background!$C52:$AZ52,0)+1)),Data_Background!AE52)))</f>
        <v>903.70344000914918</v>
      </c>
      <c r="AF52" s="79">
        <f ca="1">IF(Data_Background!AF52="","",(IF($B$3="On",IF(Data_Background!AF52=0,0,Data_Background!AF52-SMALL(Data_Background!$C52:$AZ52,COUNTIF(Data_Background!$C52:$AZ52,0)+1)),Data_Background!AF52)))</f>
        <v>1296.2775451556524</v>
      </c>
      <c r="AG52" s="79">
        <f ca="1">IF(Data_Background!AG52="","",(IF($B$3="On",IF(Data_Background!AG52=0,0,Data_Background!AG52-SMALL(Data_Background!$C52:$AZ52,COUNTIF(Data_Background!$C52:$AZ52,0)+1)),Data_Background!AG52)))</f>
        <v>1712.0742245828119</v>
      </c>
      <c r="AH52" s="79">
        <f ca="1">IF(Data_Background!AH52="","",(IF($B$3="On",IF(Data_Background!AH52=0,0,Data_Background!AH52-SMALL(Data_Background!$C52:$AZ52,COUNTIF(Data_Background!$C52:$AZ52,0)+1)),Data_Background!AH52)))</f>
        <v>2087.0012497338817</v>
      </c>
      <c r="AI52" s="79">
        <f ca="1">IF(Data_Background!AI52="","",(IF($B$3="On",IF(Data_Background!AI52=0,0,Data_Background!AI52-SMALL(Data_Background!$C52:$AZ52,COUNTIF(Data_Background!$C52:$AZ52,0)+1)),Data_Background!AI52)))</f>
        <v>2373.3576863135681</v>
      </c>
      <c r="AJ52" s="79">
        <f ca="1">IF(Data_Background!AJ52="","",(IF($B$3="On",IF(Data_Background!AJ52=0,0,Data_Background!AJ52-SMALL(Data_Background!$C52:$AZ52,COUNTIF(Data_Background!$C52:$AZ52,0)+1)),Data_Background!AJ52)))</f>
        <v>2570.0456477359148</v>
      </c>
      <c r="AK52" s="79">
        <f ca="1">IF(Data_Background!AK52="","",(IF($B$3="On",IF(Data_Background!AK52=0,0,Data_Background!AK52-SMALL(Data_Background!$C52:$AZ52,COUNTIF(Data_Background!$C52:$AZ52,0)+1)),Data_Background!AK52)))</f>
        <v>2704.9727383284517</v>
      </c>
      <c r="AL52" s="79">
        <f ca="1">IF(Data_Background!AL52="","",(IF($B$3="On",IF(Data_Background!AL52=0,0,Data_Background!AL52-SMALL(Data_Background!$C52:$AZ52,COUNTIF(Data_Background!$C52:$AZ52,0)+1)),Data_Background!AL52)))</f>
        <v>2808.4579461929247</v>
      </c>
      <c r="AM52" s="79">
        <f ca="1">IF(Data_Background!AM52="","",(IF($B$3="On",IF(Data_Background!AM52=0,0,Data_Background!AM52-SMALL(Data_Background!$C52:$AZ52,COUNTIF(Data_Background!$C52:$AZ52,0)+1)),Data_Background!AM52)))</f>
        <v>2895.0376758515654</v>
      </c>
      <c r="AN52" s="79">
        <f ca="1">IF(Data_Background!AN52="","",(IF($B$3="On",IF(Data_Background!AN52=0,0,Data_Background!AN52-SMALL(Data_Background!$C52:$AZ52,COUNTIF(Data_Background!$C52:$AZ52,0)+1)),Data_Background!AN52)))</f>
        <v>2967.8291055268646</v>
      </c>
      <c r="AO52" s="79">
        <f ca="1">IF(Data_Background!AO52="","",(IF($B$3="On",IF(Data_Background!AO52=0,0,Data_Background!AO52-SMALL(Data_Background!$C52:$AZ52,COUNTIF(Data_Background!$C52:$AZ52,0)+1)),Data_Background!AO52)))</f>
        <v>3028.820747699328</v>
      </c>
      <c r="AP52" s="79">
        <f ca="1">IF(Data_Background!AP52="","",(IF($B$3="On",IF(Data_Background!AP52=0,0,Data_Background!AP52-SMALL(Data_Background!$C52:$AZ52,COUNTIF(Data_Background!$C52:$AZ52,0)+1)),Data_Background!AP52)))</f>
        <v>3057.3869747696131</v>
      </c>
      <c r="AQ52" s="79" t="str">
        <f>IF(Data_Background!AQ52="","",(IF($B$3="On",IF(Data_Background!AQ52=0,0,Data_Background!AQ52-SMALL(Data_Background!$C52:$AZ52,COUNTIF(Data_Background!$C52:$AZ52,0)+1)),Data_Background!AQ52)))</f>
        <v/>
      </c>
      <c r="AR52" s="79" t="str">
        <f>IF(Data_Background!AR52="","",(IF($B$3="On",IF(Data_Background!AR52=0,0,Data_Background!AR52-SMALL(Data_Background!$C52:$AZ52,COUNTIF(Data_Background!$C52:$AZ52,0)+1)),Data_Background!AR52)))</f>
        <v/>
      </c>
      <c r="AS52" s="79" t="str">
        <f>IF(Data_Background!AS52="","",(IF($B$3="On",IF(Data_Background!AS52=0,0,Data_Background!AS52-SMALL(Data_Background!$C52:$AZ52,COUNTIF(Data_Background!$C52:$AZ52,0)+1)),Data_Background!AS52)))</f>
        <v/>
      </c>
      <c r="AT52" s="79" t="str">
        <f>IF(Data_Background!AT52="","",(IF($B$3="On",IF(Data_Background!AT52=0,0,Data_Background!AT52-SMALL(Data_Background!$C52:$AZ52,COUNTIF(Data_Background!$C52:$AZ52,0)+1)),Data_Background!AT52)))</f>
        <v/>
      </c>
      <c r="AU52" s="79" t="str">
        <f>IF(Data_Background!AU52="","",(IF($B$3="On",IF(Data_Background!AU52=0,0,Data_Background!AU52-SMALL(Data_Background!$C52:$AZ52,COUNTIF(Data_Background!$C52:$AZ52,0)+1)),Data_Background!AU52)))</f>
        <v/>
      </c>
      <c r="AV52" s="79" t="str">
        <f>IF(Data_Background!AV52="","",(IF($B$3="On",IF(Data_Background!AV52=0,0,Data_Background!AV52-SMALL(Data_Background!$C52:$AZ52,COUNTIF(Data_Background!$C52:$AZ52,0)+1)),Data_Background!AV52)))</f>
        <v/>
      </c>
      <c r="AW52" s="79" t="str">
        <f>IF(Data_Background!AW52="","",(IF($B$3="On",IF(Data_Background!AW52=0,0,Data_Background!AW52-SMALL(Data_Background!$C52:$AZ52,COUNTIF(Data_Background!$C52:$AZ52,0)+1)),Data_Background!AW52)))</f>
        <v/>
      </c>
      <c r="AX52" s="79" t="str">
        <f>IF(Data_Background!AX52="","",(IF($B$3="On",IF(Data_Background!AX52=0,0,Data_Background!AX52-SMALL(Data_Background!$C52:$AZ52,COUNTIF(Data_Background!$C52:$AZ52,0)+1)),Data_Background!AX52)))</f>
        <v/>
      </c>
      <c r="AY52" s="79" t="str">
        <f>IF(Data_Background!AY52="","",(IF($B$3="On",IF(Data_Background!AY52=0,0,Data_Background!AY52-SMALL(Data_Background!$C52:$AZ52,COUNTIF(Data_Background!$C52:$AZ52,0)+1)),Data_Background!AY52)))</f>
        <v/>
      </c>
      <c r="AZ52" s="79" t="str">
        <f>IF(Data_Background!AZ52="","",(IF($B$3="On",IF(Data_Background!AZ52=0,0,Data_Background!AZ52-SMALL(Data_Background!$C52:$AZ52,COUNTIF(Data_Background!$C52:$AZ52,0)+1)),Data_Background!AZ52)))</f>
        <v/>
      </c>
      <c r="BA52" s="79"/>
      <c r="BB52" s="79"/>
      <c r="BC52" s="79"/>
      <c r="BD52" s="79"/>
      <c r="BE52" s="79"/>
      <c r="BF52" s="79"/>
      <c r="BG52" s="79"/>
      <c r="BH52" s="79"/>
      <c r="BI52" s="79"/>
      <c r="BJ52" s="79"/>
      <c r="BK52" s="79"/>
      <c r="BL52" s="79"/>
      <c r="BM52" s="79"/>
      <c r="BN52" s="79"/>
      <c r="BO52" s="79"/>
      <c r="BP52" s="79"/>
      <c r="BQ52" s="79"/>
      <c r="BR52" s="79"/>
      <c r="BS52" s="79"/>
      <c r="BT52" s="79"/>
      <c r="BU52" s="79"/>
      <c r="BV52" s="79"/>
      <c r="BW52" s="79"/>
      <c r="BX52" s="79"/>
      <c r="BY52" s="79"/>
      <c r="BZ52" s="79"/>
    </row>
    <row r="53" spans="1:78" x14ac:dyDescent="0.25">
      <c r="A53" s="79">
        <f ca="1">Data_Initial!A53</f>
        <v>1</v>
      </c>
      <c r="B53" s="79" t="str">
        <f ca="1">Data_Initial!B53</f>
        <v>B7</v>
      </c>
      <c r="C53" s="79">
        <f ca="1">IF(Data_Background!C53="","",(IF($B$3="On",IF(Data_Background!C53=0,0,Data_Background!C53-SMALL(Data_Background!$C53:$AZ53,COUNTIF(Data_Background!$C53:$AZ53,0)+1)),Data_Background!C53)))</f>
        <v>9.207780632564841</v>
      </c>
      <c r="D53" s="79">
        <f ca="1">IF(Data_Background!D53="","",(IF($B$3="On",IF(Data_Background!D53=0,0,Data_Background!D53-SMALL(Data_Background!$C53:$AZ53,COUNTIF(Data_Background!$C53:$AZ53,0)+1)),Data_Background!D53)))</f>
        <v>8.8896928674777769</v>
      </c>
      <c r="E53" s="79">
        <f ca="1">IF(Data_Background!E53="","",(IF($B$3="On",IF(Data_Background!E53=0,0,Data_Background!E53-SMALL(Data_Background!$C53:$AZ53,COUNTIF(Data_Background!$C53:$AZ53,0)+1)),Data_Background!E53)))</f>
        <v>8.0783442231233344</v>
      </c>
      <c r="F53" s="79">
        <f ca="1">IF(Data_Background!F53="","",(IF($B$3="On",IF(Data_Background!F53=0,0,Data_Background!F53-SMALL(Data_Background!$C53:$AZ53,COUNTIF(Data_Background!$C53:$AZ53,0)+1)),Data_Background!F53)))</f>
        <v>3.2769101088273009</v>
      </c>
      <c r="G53" s="79">
        <f ca="1">IF(Data_Background!G53="","",(IF($B$3="On",IF(Data_Background!G53=0,0,Data_Background!G53-SMALL(Data_Background!$C53:$AZ53,COUNTIF(Data_Background!$C53:$AZ53,0)+1)),Data_Background!G53)))</f>
        <v>0</v>
      </c>
      <c r="H53" s="79">
        <f ca="1">IF(Data_Background!H53="","",(IF($B$3="On",IF(Data_Background!H53=0,0,Data_Background!H53-SMALL(Data_Background!$C53:$AZ53,COUNTIF(Data_Background!$C53:$AZ53,0)+1)),Data_Background!H53)))</f>
        <v>0</v>
      </c>
      <c r="I53" s="79">
        <f ca="1">IF(Data_Background!I53="","",(IF($B$3="On",IF(Data_Background!I53=0,0,Data_Background!I53-SMALL(Data_Background!$C53:$AZ53,COUNTIF(Data_Background!$C53:$AZ53,0)+1)),Data_Background!I53)))</f>
        <v>0</v>
      </c>
      <c r="J53" s="79">
        <f ca="1">IF(Data_Background!J53="","",(IF($B$3="On",IF(Data_Background!J53=0,0,Data_Background!J53-SMALL(Data_Background!$C53:$AZ53,COUNTIF(Data_Background!$C53:$AZ53,0)+1)),Data_Background!J53)))</f>
        <v>0</v>
      </c>
      <c r="K53" s="79">
        <f ca="1">IF(Data_Background!K53="","",(IF($B$3="On",IF(Data_Background!K53=0,0,Data_Background!K53-SMALL(Data_Background!$C53:$AZ53,COUNTIF(Data_Background!$C53:$AZ53,0)+1)),Data_Background!K53)))</f>
        <v>0</v>
      </c>
      <c r="L53" s="79">
        <f ca="1">IF(Data_Background!L53="","",(IF($B$3="On",IF(Data_Background!L53=0,0,Data_Background!L53-SMALL(Data_Background!$C53:$AZ53,COUNTIF(Data_Background!$C53:$AZ53,0)+1)),Data_Background!L53)))</f>
        <v>0</v>
      </c>
      <c r="M53" s="79">
        <f ca="1">IF(Data_Background!M53="","",(IF($B$3="On",IF(Data_Background!M53=0,0,Data_Background!M53-SMALL(Data_Background!$C53:$AZ53,COUNTIF(Data_Background!$C53:$AZ53,0)+1)),Data_Background!M53)))</f>
        <v>0</v>
      </c>
      <c r="N53" s="79">
        <f ca="1">IF(Data_Background!N53="","",(IF($B$3="On",IF(Data_Background!N53=0,0,Data_Background!N53-SMALL(Data_Background!$C53:$AZ53,COUNTIF(Data_Background!$C53:$AZ53,0)+1)),Data_Background!N53)))</f>
        <v>0</v>
      </c>
      <c r="O53" s="79">
        <f ca="1">IF(Data_Background!O53="","",(IF($B$3="On",IF(Data_Background!O53=0,0,Data_Background!O53-SMALL(Data_Background!$C53:$AZ53,COUNTIF(Data_Background!$C53:$AZ53,0)+1)),Data_Background!O53)))</f>
        <v>0</v>
      </c>
      <c r="P53" s="79">
        <f ca="1">IF(Data_Background!P53="","",(IF($B$3="On",IF(Data_Background!P53=0,0,Data_Background!P53-SMALL(Data_Background!$C53:$AZ53,COUNTIF(Data_Background!$C53:$AZ53,0)+1)),Data_Background!P53)))</f>
        <v>0</v>
      </c>
      <c r="Q53" s="79">
        <f ca="1">IF(Data_Background!Q53="","",(IF($B$3="On",IF(Data_Background!Q53=0,0,Data_Background!Q53-SMALL(Data_Background!$C53:$AZ53,COUNTIF(Data_Background!$C53:$AZ53,0)+1)),Data_Background!Q53)))</f>
        <v>0</v>
      </c>
      <c r="R53" s="79">
        <f ca="1">IF(Data_Background!R53="","",(IF($B$3="On",IF(Data_Background!R53=0,0,Data_Background!R53-SMALL(Data_Background!$C53:$AZ53,COUNTIF(Data_Background!$C53:$AZ53,0)+1)),Data_Background!R53)))</f>
        <v>0</v>
      </c>
      <c r="S53" s="79">
        <f ca="1">IF(Data_Background!S53="","",(IF($B$3="On",IF(Data_Background!S53=0,0,Data_Background!S53-SMALL(Data_Background!$C53:$AZ53,COUNTIF(Data_Background!$C53:$AZ53,0)+1)),Data_Background!S53)))</f>
        <v>0</v>
      </c>
      <c r="T53" s="79">
        <f ca="1">IF(Data_Background!T53="","",(IF($B$3="On",IF(Data_Background!T53=0,0,Data_Background!T53-SMALL(Data_Background!$C53:$AZ53,COUNTIF(Data_Background!$C53:$AZ53,0)+1)),Data_Background!T53)))</f>
        <v>0</v>
      </c>
      <c r="U53" s="79">
        <f ca="1">IF(Data_Background!U53="","",(IF($B$3="On",IF(Data_Background!U53=0,0,Data_Background!U53-SMALL(Data_Background!$C53:$AZ53,COUNTIF(Data_Background!$C53:$AZ53,0)+1)),Data_Background!U53)))</f>
        <v>0</v>
      </c>
      <c r="V53" s="79">
        <f ca="1">IF(Data_Background!V53="","",(IF($B$3="On",IF(Data_Background!V53=0,0,Data_Background!V53-SMALL(Data_Background!$C53:$AZ53,COUNTIF(Data_Background!$C53:$AZ53,0)+1)),Data_Background!V53)))</f>
        <v>0</v>
      </c>
      <c r="W53" s="79">
        <f ca="1">IF(Data_Background!W53="","",(IF($B$3="On",IF(Data_Background!W53=0,0,Data_Background!W53-SMALL(Data_Background!$C53:$AZ53,COUNTIF(Data_Background!$C53:$AZ53,0)+1)),Data_Background!W53)))</f>
        <v>0</v>
      </c>
      <c r="X53" s="79">
        <f ca="1">IF(Data_Background!X53="","",(IF($B$3="On",IF(Data_Background!X53=0,0,Data_Background!X53-SMALL(Data_Background!$C53:$AZ53,COUNTIF(Data_Background!$C53:$AZ53,0)+1)),Data_Background!X53)))</f>
        <v>11.330652772346205</v>
      </c>
      <c r="Y53" s="79">
        <f ca="1">IF(Data_Background!Y53="","",(IF($B$3="On",IF(Data_Background!Y53=0,0,Data_Background!Y53-SMALL(Data_Background!$C53:$AZ53,COUNTIF(Data_Background!$C53:$AZ53,0)+1)),Data_Background!Y53)))</f>
        <v>32.242438305577714</v>
      </c>
      <c r="Z53" s="79">
        <f ca="1">IF(Data_Background!Z53="","",(IF($B$3="On",IF(Data_Background!Z53=0,0,Data_Background!Z53-SMALL(Data_Background!$C53:$AZ53,COUNTIF(Data_Background!$C53:$AZ53,0)+1)),Data_Background!Z53)))</f>
        <v>66.712360010272718</v>
      </c>
      <c r="AA53" s="79">
        <f ca="1">IF(Data_Background!AA53="","",(IF($B$3="On",IF(Data_Background!AA53=0,0,Data_Background!AA53-SMALL(Data_Background!$C53:$AZ53,COUNTIF(Data_Background!$C53:$AZ53,0)+1)),Data_Background!AA53)))</f>
        <v>127.9317379746812</v>
      </c>
      <c r="AB53" s="79">
        <f ca="1">IF(Data_Background!AB53="","",(IF($B$3="On",IF(Data_Background!AB53=0,0,Data_Background!AB53-SMALL(Data_Background!$C53:$AZ53,COUNTIF(Data_Background!$C53:$AZ53,0)+1)),Data_Background!AB53)))</f>
        <v>228.21606081082155</v>
      </c>
      <c r="AC53" s="79">
        <f ca="1">IF(Data_Background!AC53="","",(IF($B$3="On",IF(Data_Background!AC53=0,0,Data_Background!AC53-SMALL(Data_Background!$C53:$AZ53,COUNTIF(Data_Background!$C53:$AZ53,0)+1)),Data_Background!AC53)))</f>
        <v>387.86658946817516</v>
      </c>
      <c r="AD53" s="79">
        <f ca="1">IF(Data_Background!AD53="","",(IF($B$3="On",IF(Data_Background!AD53=0,0,Data_Background!AD53-SMALL(Data_Background!$C53:$AZ53,COUNTIF(Data_Background!$C53:$AZ53,0)+1)),Data_Background!AD53)))</f>
        <v>627.01051597979335</v>
      </c>
      <c r="AE53" s="79">
        <f ca="1">IF(Data_Background!AE53="","",(IF($B$3="On",IF(Data_Background!AE53=0,0,Data_Background!AE53-SMALL(Data_Background!$C53:$AZ53,COUNTIF(Data_Background!$C53:$AZ53,0)+1)),Data_Background!AE53)))</f>
        <v>964.61248447012338</v>
      </c>
      <c r="AF53" s="79">
        <f ca="1">IF(Data_Background!AF53="","",(IF($B$3="On",IF(Data_Background!AF53=0,0,Data_Background!AF53-SMALL(Data_Background!$C53:$AZ53,COUNTIF(Data_Background!$C53:$AZ53,0)+1)),Data_Background!AF53)))</f>
        <v>1384.3980890222635</v>
      </c>
      <c r="AG53" s="79">
        <f ca="1">IF(Data_Background!AG53="","",(IF($B$3="On",IF(Data_Background!AG53=0,0,Data_Background!AG53-SMALL(Data_Background!$C53:$AZ53,COUNTIF(Data_Background!$C53:$AZ53,0)+1)),Data_Background!AG53)))</f>
        <v>1829.6052542757434</v>
      </c>
      <c r="AH53" s="79">
        <f ca="1">IF(Data_Background!AH53="","",(IF($B$3="On",IF(Data_Background!AH53=0,0,Data_Background!AH53-SMALL(Data_Background!$C53:$AZ53,COUNTIF(Data_Background!$C53:$AZ53,0)+1)),Data_Background!AH53)))</f>
        <v>2231.899437832054</v>
      </c>
      <c r="AI53" s="79">
        <f ca="1">IF(Data_Background!AI53="","",(IF($B$3="On",IF(Data_Background!AI53=0,0,Data_Background!AI53-SMALL(Data_Background!$C53:$AZ53,COUNTIF(Data_Background!$C53:$AZ53,0)+1)),Data_Background!AI53)))</f>
        <v>2543.5625152782077</v>
      </c>
      <c r="AJ53" s="79">
        <f ca="1">IF(Data_Background!AJ53="","",(IF($B$3="On",IF(Data_Background!AJ53=0,0,Data_Background!AJ53-SMALL(Data_Background!$C53:$AZ53,COUNTIF(Data_Background!$C53:$AZ53,0)+1)),Data_Background!AJ53)))</f>
        <v>2761.012790203647</v>
      </c>
      <c r="AK53" s="79">
        <f ca="1">IF(Data_Background!AK53="","",(IF($B$3="On",IF(Data_Background!AK53=0,0,Data_Background!AK53-SMALL(Data_Background!$C53:$AZ53,COUNTIF(Data_Background!$C53:$AZ53,0)+1)),Data_Background!AK53)))</f>
        <v>2909.0501265467838</v>
      </c>
      <c r="AL53" s="79">
        <f ca="1">IF(Data_Background!AL53="","",(IF($B$3="On",IF(Data_Background!AL53=0,0,Data_Background!AL53-SMALL(Data_Background!$C53:$AZ53,COUNTIF(Data_Background!$C53:$AZ53,0)+1)),Data_Background!AL53)))</f>
        <v>3021.4999065439906</v>
      </c>
      <c r="AM53" s="79">
        <f ca="1">IF(Data_Background!AM53="","",(IF($B$3="On",IF(Data_Background!AM53=0,0,Data_Background!AM53-SMALL(Data_Background!$C53:$AZ53,COUNTIF(Data_Background!$C53:$AZ53,0)+1)),Data_Background!AM53)))</f>
        <v>3117.4247013586642</v>
      </c>
      <c r="AN53" s="79">
        <f ca="1">IF(Data_Background!AN53="","",(IF($B$3="On",IF(Data_Background!AN53=0,0,Data_Background!AN53-SMALL(Data_Background!$C53:$AZ53,COUNTIF(Data_Background!$C53:$AZ53,0)+1)),Data_Background!AN53)))</f>
        <v>3197.6977855529503</v>
      </c>
      <c r="AO53" s="79">
        <f ca="1">IF(Data_Background!AO53="","",(IF($B$3="On",IF(Data_Background!AO53=0,0,Data_Background!AO53-SMALL(Data_Background!$C53:$AZ53,COUNTIF(Data_Background!$C53:$AZ53,0)+1)),Data_Background!AO53)))</f>
        <v>3258.5535222741737</v>
      </c>
      <c r="AP53" s="79">
        <f ca="1">IF(Data_Background!AP53="","",(IF($B$3="On",IF(Data_Background!AP53=0,0,Data_Background!AP53-SMALL(Data_Background!$C53:$AZ53,COUNTIF(Data_Background!$C53:$AZ53,0)+1)),Data_Background!AP53)))</f>
        <v>3284.8471578729391</v>
      </c>
      <c r="AQ53" s="79" t="str">
        <f>IF(Data_Background!AQ53="","",(IF($B$3="On",IF(Data_Background!AQ53=0,0,Data_Background!AQ53-SMALL(Data_Background!$C53:$AZ53,COUNTIF(Data_Background!$C53:$AZ53,0)+1)),Data_Background!AQ53)))</f>
        <v/>
      </c>
      <c r="AR53" s="79" t="str">
        <f>IF(Data_Background!AR53="","",(IF($B$3="On",IF(Data_Background!AR53=0,0,Data_Background!AR53-SMALL(Data_Background!$C53:$AZ53,COUNTIF(Data_Background!$C53:$AZ53,0)+1)),Data_Background!AR53)))</f>
        <v/>
      </c>
      <c r="AS53" s="79" t="str">
        <f>IF(Data_Background!AS53="","",(IF($B$3="On",IF(Data_Background!AS53=0,0,Data_Background!AS53-SMALL(Data_Background!$C53:$AZ53,COUNTIF(Data_Background!$C53:$AZ53,0)+1)),Data_Background!AS53)))</f>
        <v/>
      </c>
      <c r="AT53" s="79" t="str">
        <f>IF(Data_Background!AT53="","",(IF($B$3="On",IF(Data_Background!AT53=0,0,Data_Background!AT53-SMALL(Data_Background!$C53:$AZ53,COUNTIF(Data_Background!$C53:$AZ53,0)+1)),Data_Background!AT53)))</f>
        <v/>
      </c>
      <c r="AU53" s="79" t="str">
        <f>IF(Data_Background!AU53="","",(IF($B$3="On",IF(Data_Background!AU53=0,0,Data_Background!AU53-SMALL(Data_Background!$C53:$AZ53,COUNTIF(Data_Background!$C53:$AZ53,0)+1)),Data_Background!AU53)))</f>
        <v/>
      </c>
      <c r="AV53" s="79" t="str">
        <f>IF(Data_Background!AV53="","",(IF($B$3="On",IF(Data_Background!AV53=0,0,Data_Background!AV53-SMALL(Data_Background!$C53:$AZ53,COUNTIF(Data_Background!$C53:$AZ53,0)+1)),Data_Background!AV53)))</f>
        <v/>
      </c>
      <c r="AW53" s="79" t="str">
        <f>IF(Data_Background!AW53="","",(IF($B$3="On",IF(Data_Background!AW53=0,0,Data_Background!AW53-SMALL(Data_Background!$C53:$AZ53,COUNTIF(Data_Background!$C53:$AZ53,0)+1)),Data_Background!AW53)))</f>
        <v/>
      </c>
      <c r="AX53" s="79" t="str">
        <f>IF(Data_Background!AX53="","",(IF($B$3="On",IF(Data_Background!AX53=0,0,Data_Background!AX53-SMALL(Data_Background!$C53:$AZ53,COUNTIF(Data_Background!$C53:$AZ53,0)+1)),Data_Background!AX53)))</f>
        <v/>
      </c>
      <c r="AY53" s="79" t="str">
        <f>IF(Data_Background!AY53="","",(IF($B$3="On",IF(Data_Background!AY53=0,0,Data_Background!AY53-SMALL(Data_Background!$C53:$AZ53,COUNTIF(Data_Background!$C53:$AZ53,0)+1)),Data_Background!AY53)))</f>
        <v/>
      </c>
      <c r="AZ53" s="79" t="str">
        <f>IF(Data_Background!AZ53="","",(IF($B$3="On",IF(Data_Background!AZ53=0,0,Data_Background!AZ53-SMALL(Data_Background!$C53:$AZ53,COUNTIF(Data_Background!$C53:$AZ53,0)+1)),Data_Background!AZ53)))</f>
        <v/>
      </c>
      <c r="BA53" s="79"/>
      <c r="BB53" s="79"/>
      <c r="BC53" s="79"/>
      <c r="BD53" s="79"/>
      <c r="BE53" s="79"/>
      <c r="BF53" s="79"/>
      <c r="BG53" s="79"/>
      <c r="BH53" s="79"/>
      <c r="BI53" s="79"/>
      <c r="BJ53" s="79"/>
      <c r="BK53" s="79"/>
      <c r="BL53" s="79"/>
      <c r="BM53" s="79"/>
      <c r="BN53" s="79"/>
      <c r="BO53" s="79"/>
      <c r="BP53" s="79"/>
      <c r="BQ53" s="79"/>
      <c r="BR53" s="79"/>
      <c r="BS53" s="79"/>
      <c r="BT53" s="79"/>
      <c r="BU53" s="79"/>
      <c r="BV53" s="79"/>
      <c r="BW53" s="79"/>
      <c r="BX53" s="79"/>
      <c r="BY53" s="79"/>
      <c r="BZ53" s="79"/>
    </row>
    <row r="54" spans="1:78" x14ac:dyDescent="0.25">
      <c r="A54" s="79">
        <f ca="1">Data_Initial!A54</f>
        <v>1</v>
      </c>
      <c r="B54" s="79" t="str">
        <f ca="1">Data_Initial!B54</f>
        <v>C7</v>
      </c>
      <c r="C54" s="79">
        <f ca="1">IF(Data_Background!C54="","",(IF($B$3="On",IF(Data_Background!C54=0,0,Data_Background!C54-SMALL(Data_Background!$C54:$AZ54,COUNTIF(Data_Background!$C54:$AZ54,0)+1)),Data_Background!C54)))</f>
        <v>0</v>
      </c>
      <c r="D54" s="79">
        <f ca="1">IF(Data_Background!D54="","",(IF($B$3="On",IF(Data_Background!D54=0,0,Data_Background!D54-SMALL(Data_Background!$C54:$AZ54,COUNTIF(Data_Background!$C54:$AZ54,0)+1)),Data_Background!D54)))</f>
        <v>0.98241491526702363</v>
      </c>
      <c r="E54" s="79">
        <f ca="1">IF(Data_Background!E54="","",(IF($B$3="On",IF(Data_Background!E54=0,0,Data_Background!E54-SMALL(Data_Background!$C54:$AZ54,COUNTIF(Data_Background!$C54:$AZ54,0)+1)),Data_Background!E54)))</f>
        <v>2.7311677405540076</v>
      </c>
      <c r="F54" s="79">
        <f ca="1">IF(Data_Background!F54="","",(IF($B$3="On",IF(Data_Background!F54=0,0,Data_Background!F54-SMALL(Data_Background!$C54:$AZ54,COUNTIF(Data_Background!$C54:$AZ54,0)+1)),Data_Background!F54)))</f>
        <v>2.5963030597113201</v>
      </c>
      <c r="G54" s="79">
        <f ca="1">IF(Data_Background!G54="","",(IF($B$3="On",IF(Data_Background!G54=0,0,Data_Background!G54-SMALL(Data_Background!$C54:$AZ54,COUNTIF(Data_Background!$C54:$AZ54,0)+1)),Data_Background!G54)))</f>
        <v>2.0178002428515365</v>
      </c>
      <c r="H54" s="79">
        <f ca="1">IF(Data_Background!H54="","",(IF($B$3="On",IF(Data_Background!H54=0,0,Data_Background!H54-SMALL(Data_Background!$C54:$AZ54,COUNTIF(Data_Background!$C54:$AZ54,0)+1)),Data_Background!H54)))</f>
        <v>0.68844897068508359</v>
      </c>
      <c r="I54" s="79">
        <f ca="1">IF(Data_Background!I54="","",(IF($B$3="On",IF(Data_Background!I54=0,0,Data_Background!I54-SMALL(Data_Background!$C54:$AZ54,COUNTIF(Data_Background!$C54:$AZ54,0)+1)),Data_Background!I54)))</f>
        <v>0</v>
      </c>
      <c r="J54" s="79">
        <f ca="1">IF(Data_Background!J54="","",(IF($B$3="On",IF(Data_Background!J54=0,0,Data_Background!J54-SMALL(Data_Background!$C54:$AZ54,COUNTIF(Data_Background!$C54:$AZ54,0)+1)),Data_Background!J54)))</f>
        <v>0</v>
      </c>
      <c r="K54" s="79">
        <f ca="1">IF(Data_Background!K54="","",(IF($B$3="On",IF(Data_Background!K54=0,0,Data_Background!K54-SMALL(Data_Background!$C54:$AZ54,COUNTIF(Data_Background!$C54:$AZ54,0)+1)),Data_Background!K54)))</f>
        <v>0</v>
      </c>
      <c r="L54" s="79">
        <f ca="1">IF(Data_Background!L54="","",(IF($B$3="On",IF(Data_Background!L54=0,0,Data_Background!L54-SMALL(Data_Background!$C54:$AZ54,COUNTIF(Data_Background!$C54:$AZ54,0)+1)),Data_Background!L54)))</f>
        <v>0</v>
      </c>
      <c r="M54" s="79">
        <f ca="1">IF(Data_Background!M54="","",(IF($B$3="On",IF(Data_Background!M54=0,0,Data_Background!M54-SMALL(Data_Background!$C54:$AZ54,COUNTIF(Data_Background!$C54:$AZ54,0)+1)),Data_Background!M54)))</f>
        <v>0</v>
      </c>
      <c r="N54" s="79">
        <f ca="1">IF(Data_Background!N54="","",(IF($B$3="On",IF(Data_Background!N54=0,0,Data_Background!N54-SMALL(Data_Background!$C54:$AZ54,COUNTIF(Data_Background!$C54:$AZ54,0)+1)),Data_Background!N54)))</f>
        <v>0</v>
      </c>
      <c r="O54" s="79">
        <f ca="1">IF(Data_Background!O54="","",(IF($B$3="On",IF(Data_Background!O54=0,0,Data_Background!O54-SMALL(Data_Background!$C54:$AZ54,COUNTIF(Data_Background!$C54:$AZ54,0)+1)),Data_Background!O54)))</f>
        <v>0</v>
      </c>
      <c r="P54" s="79">
        <f ca="1">IF(Data_Background!P54="","",(IF($B$3="On",IF(Data_Background!P54=0,0,Data_Background!P54-SMALL(Data_Background!$C54:$AZ54,COUNTIF(Data_Background!$C54:$AZ54,0)+1)),Data_Background!P54)))</f>
        <v>0</v>
      </c>
      <c r="Q54" s="79">
        <f ca="1">IF(Data_Background!Q54="","",(IF($B$3="On",IF(Data_Background!Q54=0,0,Data_Background!Q54-SMALL(Data_Background!$C54:$AZ54,COUNTIF(Data_Background!$C54:$AZ54,0)+1)),Data_Background!Q54)))</f>
        <v>0</v>
      </c>
      <c r="R54" s="79">
        <f ca="1">IF(Data_Background!R54="","",(IF($B$3="On",IF(Data_Background!R54=0,0,Data_Background!R54-SMALL(Data_Background!$C54:$AZ54,COUNTIF(Data_Background!$C54:$AZ54,0)+1)),Data_Background!R54)))</f>
        <v>0</v>
      </c>
      <c r="S54" s="79">
        <f ca="1">IF(Data_Background!S54="","",(IF($B$3="On",IF(Data_Background!S54=0,0,Data_Background!S54-SMALL(Data_Background!$C54:$AZ54,COUNTIF(Data_Background!$C54:$AZ54,0)+1)),Data_Background!S54)))</f>
        <v>0</v>
      </c>
      <c r="T54" s="79">
        <f ca="1">IF(Data_Background!T54="","",(IF($B$3="On",IF(Data_Background!T54=0,0,Data_Background!T54-SMALL(Data_Background!$C54:$AZ54,COUNTIF(Data_Background!$C54:$AZ54,0)+1)),Data_Background!T54)))</f>
        <v>0</v>
      </c>
      <c r="U54" s="79">
        <f ca="1">IF(Data_Background!U54="","",(IF($B$3="On",IF(Data_Background!U54=0,0,Data_Background!U54-SMALL(Data_Background!$C54:$AZ54,COUNTIF(Data_Background!$C54:$AZ54,0)+1)),Data_Background!U54)))</f>
        <v>0</v>
      </c>
      <c r="V54" s="79">
        <f ca="1">IF(Data_Background!V54="","",(IF($B$3="On",IF(Data_Background!V54=0,0,Data_Background!V54-SMALL(Data_Background!$C54:$AZ54,COUNTIF(Data_Background!$C54:$AZ54,0)+1)),Data_Background!V54)))</f>
        <v>0</v>
      </c>
      <c r="W54" s="79">
        <f ca="1">IF(Data_Background!W54="","",(IF($B$3="On",IF(Data_Background!W54=0,0,Data_Background!W54-SMALL(Data_Background!$C54:$AZ54,COUNTIF(Data_Background!$C54:$AZ54,0)+1)),Data_Background!W54)))</f>
        <v>0</v>
      </c>
      <c r="X54" s="79">
        <f ca="1">IF(Data_Background!X54="","",(IF($B$3="On",IF(Data_Background!X54=0,0,Data_Background!X54-SMALL(Data_Background!$C54:$AZ54,COUNTIF(Data_Background!$C54:$AZ54,0)+1)),Data_Background!X54)))</f>
        <v>0</v>
      </c>
      <c r="Y54" s="79">
        <f ca="1">IF(Data_Background!Y54="","",(IF($B$3="On",IF(Data_Background!Y54=0,0,Data_Background!Y54-SMALL(Data_Background!$C54:$AZ54,COUNTIF(Data_Background!$C54:$AZ54,0)+1)),Data_Background!Y54)))</f>
        <v>0</v>
      </c>
      <c r="Z54" s="79">
        <f ca="1">IF(Data_Background!Z54="","",(IF($B$3="On",IF(Data_Background!Z54=0,0,Data_Background!Z54-SMALL(Data_Background!$C54:$AZ54,COUNTIF(Data_Background!$C54:$AZ54,0)+1)),Data_Background!Z54)))</f>
        <v>6.189800945991319</v>
      </c>
      <c r="AA54" s="79">
        <f ca="1">IF(Data_Background!AA54="","",(IF($B$3="On",IF(Data_Background!AA54=0,0,Data_Background!AA54-SMALL(Data_Background!$C54:$AZ54,COUNTIF(Data_Background!$C54:$AZ54,0)+1)),Data_Background!AA54)))</f>
        <v>21.350185771755314</v>
      </c>
      <c r="AB54" s="79">
        <f ca="1">IF(Data_Background!AB54="","",(IF($B$3="On",IF(Data_Background!AB54=0,0,Data_Background!AB54-SMALL(Data_Background!$C54:$AZ54,COUNTIF(Data_Background!$C54:$AZ54,0)+1)),Data_Background!AB54)))</f>
        <v>48.421814777603096</v>
      </c>
      <c r="AC54" s="79">
        <f ca="1">IF(Data_Background!AC54="","",(IF($B$3="On",IF(Data_Background!AC54=0,0,Data_Background!AC54-SMALL(Data_Background!$C54:$AZ54,COUNTIF(Data_Background!$C54:$AZ54,0)+1)),Data_Background!AC54)))</f>
        <v>100.71514207440666</v>
      </c>
      <c r="AD54" s="79">
        <f ca="1">IF(Data_Background!AD54="","",(IF($B$3="On",IF(Data_Background!AD54=0,0,Data_Background!AD54-SMALL(Data_Background!$C54:$AZ54,COUNTIF(Data_Background!$C54:$AZ54,0)+1)),Data_Background!AD54)))</f>
        <v>199.19768316664198</v>
      </c>
      <c r="AE54" s="79">
        <f ca="1">IF(Data_Background!AE54="","",(IF($B$3="On",IF(Data_Background!AE54=0,0,Data_Background!AE54-SMALL(Data_Background!$C54:$AZ54,COUNTIF(Data_Background!$C54:$AZ54,0)+1)),Data_Background!AE54)))</f>
        <v>383.54235851132614</v>
      </c>
      <c r="AF54" s="79">
        <f ca="1">IF(Data_Background!AF54="","",(IF($B$3="On",IF(Data_Background!AF54=0,0,Data_Background!AF54-SMALL(Data_Background!$C54:$AZ54,COUNTIF(Data_Background!$C54:$AZ54,0)+1)),Data_Background!AF54)))</f>
        <v>698.54703228435085</v>
      </c>
      <c r="AG54" s="79">
        <f ca="1">IF(Data_Background!AG54="","",(IF($B$3="On",IF(Data_Background!AG54=0,0,Data_Background!AG54-SMALL(Data_Background!$C54:$AZ54,COUNTIF(Data_Background!$C54:$AZ54,0)+1)),Data_Background!AG54)))</f>
        <v>1181.0792526221467</v>
      </c>
      <c r="AH54" s="79">
        <f ca="1">IF(Data_Background!AH54="","",(IF($B$3="On",IF(Data_Background!AH54=0,0,Data_Background!AH54-SMALL(Data_Background!$C54:$AZ54,COUNTIF(Data_Background!$C54:$AZ54,0)+1)),Data_Background!AH54)))</f>
        <v>1777.7222735678902</v>
      </c>
      <c r="AI54" s="79">
        <f ca="1">IF(Data_Background!AI54="","",(IF($B$3="On",IF(Data_Background!AI54=0,0,Data_Background!AI54-SMALL(Data_Background!$C54:$AZ54,COUNTIF(Data_Background!$C54:$AZ54,0)+1)),Data_Background!AI54)))</f>
        <v>2388.0501180409628</v>
      </c>
      <c r="AJ54" s="79">
        <f ca="1">IF(Data_Background!AJ54="","",(IF($B$3="On",IF(Data_Background!AJ54=0,0,Data_Background!AJ54-SMALL(Data_Background!$C54:$AZ54,COUNTIF(Data_Background!$C54:$AZ54,0)+1)),Data_Background!AJ54)))</f>
        <v>2888.9511073502163</v>
      </c>
      <c r="AK54" s="79">
        <f ca="1">IF(Data_Background!AK54="","",(IF($B$3="On",IF(Data_Background!AK54=0,0,Data_Background!AK54-SMALL(Data_Background!$C54:$AZ54,COUNTIF(Data_Background!$C54:$AZ54,0)+1)),Data_Background!AK54)))</f>
        <v>3238.1818453433962</v>
      </c>
      <c r="AL54" s="79">
        <f ca="1">IF(Data_Background!AL54="","",(IF($B$3="On",IF(Data_Background!AL54=0,0,Data_Background!AL54-SMALL(Data_Background!$C54:$AZ54,COUNTIF(Data_Background!$C54:$AZ54,0)+1)),Data_Background!AL54)))</f>
        <v>3448.1585235754264</v>
      </c>
      <c r="AM54" s="79">
        <f ca="1">IF(Data_Background!AM54="","",(IF($B$3="On",IF(Data_Background!AM54=0,0,Data_Background!AM54-SMALL(Data_Background!$C54:$AZ54,COUNTIF(Data_Background!$C54:$AZ54,0)+1)),Data_Background!AM54)))</f>
        <v>3566.846073916196</v>
      </c>
      <c r="AN54" s="79">
        <f ca="1">IF(Data_Background!AN54="","",(IF($B$3="On",IF(Data_Background!AN54=0,0,Data_Background!AN54-SMALL(Data_Background!$C54:$AZ54,COUNTIF(Data_Background!$C54:$AZ54,0)+1)),Data_Background!AN54)))</f>
        <v>3639.22990505289</v>
      </c>
      <c r="AO54" s="79">
        <f ca="1">IF(Data_Background!AO54="","",(IF($B$3="On",IF(Data_Background!AO54=0,0,Data_Background!AO54-SMALL(Data_Background!$C54:$AZ54,COUNTIF(Data_Background!$C54:$AZ54,0)+1)),Data_Background!AO54)))</f>
        <v>3693.372142910006</v>
      </c>
      <c r="AP54" s="79">
        <f ca="1">IF(Data_Background!AP54="","",(IF($B$3="On",IF(Data_Background!AP54=0,0,Data_Background!AP54-SMALL(Data_Background!$C54:$AZ54,COUNTIF(Data_Background!$C54:$AZ54,0)+1)),Data_Background!AP54)))</f>
        <v>3718.2289307986716</v>
      </c>
      <c r="AQ54" s="79" t="str">
        <f>IF(Data_Background!AQ54="","",(IF($B$3="On",IF(Data_Background!AQ54=0,0,Data_Background!AQ54-SMALL(Data_Background!$C54:$AZ54,COUNTIF(Data_Background!$C54:$AZ54,0)+1)),Data_Background!AQ54)))</f>
        <v/>
      </c>
      <c r="AR54" s="79" t="str">
        <f>IF(Data_Background!AR54="","",(IF($B$3="On",IF(Data_Background!AR54=0,0,Data_Background!AR54-SMALL(Data_Background!$C54:$AZ54,COUNTIF(Data_Background!$C54:$AZ54,0)+1)),Data_Background!AR54)))</f>
        <v/>
      </c>
      <c r="AS54" s="79" t="str">
        <f>IF(Data_Background!AS54="","",(IF($B$3="On",IF(Data_Background!AS54=0,0,Data_Background!AS54-SMALL(Data_Background!$C54:$AZ54,COUNTIF(Data_Background!$C54:$AZ54,0)+1)),Data_Background!AS54)))</f>
        <v/>
      </c>
      <c r="AT54" s="79" t="str">
        <f>IF(Data_Background!AT54="","",(IF($B$3="On",IF(Data_Background!AT54=0,0,Data_Background!AT54-SMALL(Data_Background!$C54:$AZ54,COUNTIF(Data_Background!$C54:$AZ54,0)+1)),Data_Background!AT54)))</f>
        <v/>
      </c>
      <c r="AU54" s="79" t="str">
        <f>IF(Data_Background!AU54="","",(IF($B$3="On",IF(Data_Background!AU54=0,0,Data_Background!AU54-SMALL(Data_Background!$C54:$AZ54,COUNTIF(Data_Background!$C54:$AZ54,0)+1)),Data_Background!AU54)))</f>
        <v/>
      </c>
      <c r="AV54" s="79" t="str">
        <f>IF(Data_Background!AV54="","",(IF($B$3="On",IF(Data_Background!AV54=0,0,Data_Background!AV54-SMALL(Data_Background!$C54:$AZ54,COUNTIF(Data_Background!$C54:$AZ54,0)+1)),Data_Background!AV54)))</f>
        <v/>
      </c>
      <c r="AW54" s="79" t="str">
        <f>IF(Data_Background!AW54="","",(IF($B$3="On",IF(Data_Background!AW54=0,0,Data_Background!AW54-SMALL(Data_Background!$C54:$AZ54,COUNTIF(Data_Background!$C54:$AZ54,0)+1)),Data_Background!AW54)))</f>
        <v/>
      </c>
      <c r="AX54" s="79" t="str">
        <f>IF(Data_Background!AX54="","",(IF($B$3="On",IF(Data_Background!AX54=0,0,Data_Background!AX54-SMALL(Data_Background!$C54:$AZ54,COUNTIF(Data_Background!$C54:$AZ54,0)+1)),Data_Background!AX54)))</f>
        <v/>
      </c>
      <c r="AY54" s="79" t="str">
        <f>IF(Data_Background!AY54="","",(IF($B$3="On",IF(Data_Background!AY54=0,0,Data_Background!AY54-SMALL(Data_Background!$C54:$AZ54,COUNTIF(Data_Background!$C54:$AZ54,0)+1)),Data_Background!AY54)))</f>
        <v/>
      </c>
      <c r="AZ54" s="79" t="str">
        <f>IF(Data_Background!AZ54="","",(IF($B$3="On",IF(Data_Background!AZ54=0,0,Data_Background!AZ54-SMALL(Data_Background!$C54:$AZ54,COUNTIF(Data_Background!$C54:$AZ54,0)+1)),Data_Background!AZ54)))</f>
        <v/>
      </c>
      <c r="BA54" s="79"/>
      <c r="BB54" s="79"/>
      <c r="BC54" s="79"/>
      <c r="BD54" s="79"/>
      <c r="BE54" s="79"/>
      <c r="BF54" s="79"/>
      <c r="BG54" s="79"/>
      <c r="BH54" s="79"/>
      <c r="BI54" s="79"/>
      <c r="BJ54" s="79"/>
      <c r="BK54" s="79"/>
      <c r="BL54" s="79"/>
      <c r="BM54" s="79"/>
      <c r="BN54" s="79"/>
      <c r="BO54" s="79"/>
      <c r="BP54" s="79"/>
      <c r="BQ54" s="79"/>
      <c r="BR54" s="79"/>
      <c r="BS54" s="79"/>
      <c r="BT54" s="79"/>
      <c r="BU54" s="79"/>
      <c r="BV54" s="79"/>
      <c r="BW54" s="79"/>
      <c r="BX54" s="79"/>
      <c r="BY54" s="79"/>
      <c r="BZ54" s="79"/>
    </row>
    <row r="55" spans="1:78" x14ac:dyDescent="0.25">
      <c r="A55" s="79">
        <f ca="1">Data_Initial!A55</f>
        <v>1</v>
      </c>
      <c r="B55" s="79" t="str">
        <f ca="1">Data_Initial!B55</f>
        <v>D7</v>
      </c>
      <c r="C55" s="79">
        <f ca="1">IF(Data_Background!C55="","",(IF($B$3="On",IF(Data_Background!C55=0,0,Data_Background!C55-SMALL(Data_Background!$C55:$AZ55,COUNTIF(Data_Background!$C55:$AZ55,0)+1)),Data_Background!C55)))</f>
        <v>1.4363822079874371</v>
      </c>
      <c r="D55" s="79">
        <f ca="1">IF(Data_Background!D55="","",(IF($B$3="On",IF(Data_Background!D55=0,0,Data_Background!D55-SMALL(Data_Background!$C55:$AZ55,COUNTIF(Data_Background!$C55:$AZ55,0)+1)),Data_Background!D55)))</f>
        <v>1.8542202423116902</v>
      </c>
      <c r="E55" s="79">
        <f ca="1">IF(Data_Background!E55="","",(IF($B$3="On",IF(Data_Background!E55=0,0,Data_Background!E55-SMALL(Data_Background!$C55:$AZ55,COUNTIF(Data_Background!$C55:$AZ55,0)+1)),Data_Background!E55)))</f>
        <v>1.5224750485980039</v>
      </c>
      <c r="F55" s="79">
        <f ca="1">IF(Data_Background!F55="","",(IF($B$3="On",IF(Data_Background!F55=0,0,Data_Background!F55-SMALL(Data_Background!$C55:$AZ55,COUNTIF(Data_Background!$C55:$AZ55,0)+1)),Data_Background!F55)))</f>
        <v>1.4057819568773406</v>
      </c>
      <c r="G55" s="79">
        <f ca="1">IF(Data_Background!G55="","",(IF($B$3="On",IF(Data_Background!G55=0,0,Data_Background!G55-SMALL(Data_Background!$C55:$AZ55,COUNTIF(Data_Background!$C55:$AZ55,0)+1)),Data_Background!G55)))</f>
        <v>0.92631464263210361</v>
      </c>
      <c r="H55" s="79">
        <f ca="1">IF(Data_Background!H55="","",(IF($B$3="On",IF(Data_Background!H55=0,0,Data_Background!H55-SMALL(Data_Background!$C55:$AZ55,COUNTIF(Data_Background!$C55:$AZ55,0)+1)),Data_Background!H55)))</f>
        <v>0</v>
      </c>
      <c r="I55" s="79">
        <f ca="1">IF(Data_Background!I55="","",(IF($B$3="On",IF(Data_Background!I55=0,0,Data_Background!I55-SMALL(Data_Background!$C55:$AZ55,COUNTIF(Data_Background!$C55:$AZ55,0)+1)),Data_Background!I55)))</f>
        <v>0.48255673432762025</v>
      </c>
      <c r="J55" s="79">
        <f ca="1">IF(Data_Background!J55="","",(IF($B$3="On",IF(Data_Background!J55=0,0,Data_Background!J55-SMALL(Data_Background!$C55:$AZ55,COUNTIF(Data_Background!$C55:$AZ55,0)+1)),Data_Background!J55)))</f>
        <v>0.49371284040868346</v>
      </c>
      <c r="K55" s="79">
        <f ca="1">IF(Data_Background!K55="","",(IF($B$3="On",IF(Data_Background!K55=0,0,Data_Background!K55-SMALL(Data_Background!$C55:$AZ55,COUNTIF(Data_Background!$C55:$AZ55,0)+1)),Data_Background!K55)))</f>
        <v>8.6918801294813441E-2</v>
      </c>
      <c r="L55" s="79">
        <f ca="1">IF(Data_Background!L55="","",(IF($B$3="On",IF(Data_Background!L55=0,0,Data_Background!L55-SMALL(Data_Background!$C55:$AZ55,COUNTIF(Data_Background!$C55:$AZ55,0)+1)),Data_Background!L55)))</f>
        <v>0</v>
      </c>
      <c r="M55" s="79">
        <f ca="1">IF(Data_Background!M55="","",(IF($B$3="On",IF(Data_Background!M55=0,0,Data_Background!M55-SMALL(Data_Background!$C55:$AZ55,COUNTIF(Data_Background!$C55:$AZ55,0)+1)),Data_Background!M55)))</f>
        <v>0</v>
      </c>
      <c r="N55" s="79">
        <f ca="1">IF(Data_Background!N55="","",(IF($B$3="On",IF(Data_Background!N55=0,0,Data_Background!N55-SMALL(Data_Background!$C55:$AZ55,COUNTIF(Data_Background!$C55:$AZ55,0)+1)),Data_Background!N55)))</f>
        <v>0</v>
      </c>
      <c r="O55" s="79">
        <f ca="1">IF(Data_Background!O55="","",(IF($B$3="On",IF(Data_Background!O55=0,0,Data_Background!O55-SMALL(Data_Background!$C55:$AZ55,COUNTIF(Data_Background!$C55:$AZ55,0)+1)),Data_Background!O55)))</f>
        <v>0</v>
      </c>
      <c r="P55" s="79">
        <f ca="1">IF(Data_Background!P55="","",(IF($B$3="On",IF(Data_Background!P55=0,0,Data_Background!P55-SMALL(Data_Background!$C55:$AZ55,COUNTIF(Data_Background!$C55:$AZ55,0)+1)),Data_Background!P55)))</f>
        <v>0</v>
      </c>
      <c r="Q55" s="79">
        <f ca="1">IF(Data_Background!Q55="","",(IF($B$3="On",IF(Data_Background!Q55=0,0,Data_Background!Q55-SMALL(Data_Background!$C55:$AZ55,COUNTIF(Data_Background!$C55:$AZ55,0)+1)),Data_Background!Q55)))</f>
        <v>0</v>
      </c>
      <c r="R55" s="79">
        <f ca="1">IF(Data_Background!R55="","",(IF($B$3="On",IF(Data_Background!R55=0,0,Data_Background!R55-SMALL(Data_Background!$C55:$AZ55,COUNTIF(Data_Background!$C55:$AZ55,0)+1)),Data_Background!R55)))</f>
        <v>0</v>
      </c>
      <c r="S55" s="79">
        <f ca="1">IF(Data_Background!S55="","",(IF($B$3="On",IF(Data_Background!S55=0,0,Data_Background!S55-SMALL(Data_Background!$C55:$AZ55,COUNTIF(Data_Background!$C55:$AZ55,0)+1)),Data_Background!S55)))</f>
        <v>0</v>
      </c>
      <c r="T55" s="79">
        <f ca="1">IF(Data_Background!T55="","",(IF($B$3="On",IF(Data_Background!T55=0,0,Data_Background!T55-SMALL(Data_Background!$C55:$AZ55,COUNTIF(Data_Background!$C55:$AZ55,0)+1)),Data_Background!T55)))</f>
        <v>0</v>
      </c>
      <c r="U55" s="79">
        <f ca="1">IF(Data_Background!U55="","",(IF($B$3="On",IF(Data_Background!U55=0,0,Data_Background!U55-SMALL(Data_Background!$C55:$AZ55,COUNTIF(Data_Background!$C55:$AZ55,0)+1)),Data_Background!U55)))</f>
        <v>0</v>
      </c>
      <c r="V55" s="79">
        <f ca="1">IF(Data_Background!V55="","",(IF($B$3="On",IF(Data_Background!V55=0,0,Data_Background!V55-SMALL(Data_Background!$C55:$AZ55,COUNTIF(Data_Background!$C55:$AZ55,0)+1)),Data_Background!V55)))</f>
        <v>0</v>
      </c>
      <c r="W55" s="79">
        <f ca="1">IF(Data_Background!W55="","",(IF($B$3="On",IF(Data_Background!W55=0,0,Data_Background!W55-SMALL(Data_Background!$C55:$AZ55,COUNTIF(Data_Background!$C55:$AZ55,0)+1)),Data_Background!W55)))</f>
        <v>0</v>
      </c>
      <c r="X55" s="79">
        <f ca="1">IF(Data_Background!X55="","",(IF($B$3="On",IF(Data_Background!X55=0,0,Data_Background!X55-SMALL(Data_Background!$C55:$AZ55,COUNTIF(Data_Background!$C55:$AZ55,0)+1)),Data_Background!X55)))</f>
        <v>0</v>
      </c>
      <c r="Y55" s="79">
        <f ca="1">IF(Data_Background!Y55="","",(IF($B$3="On",IF(Data_Background!Y55=0,0,Data_Background!Y55-SMALL(Data_Background!$C55:$AZ55,COUNTIF(Data_Background!$C55:$AZ55,0)+1)),Data_Background!Y55)))</f>
        <v>0.41211739401281466</v>
      </c>
      <c r="Z55" s="79">
        <f ca="1">IF(Data_Background!Z55="","",(IF($B$3="On",IF(Data_Background!Z55=0,0,Data_Background!Z55-SMALL(Data_Background!$C55:$AZ55,COUNTIF(Data_Background!$C55:$AZ55,0)+1)),Data_Background!Z55)))</f>
        <v>7.9949299481936658</v>
      </c>
      <c r="AA55" s="79">
        <f ca="1">IF(Data_Background!AA55="","",(IF($B$3="On",IF(Data_Background!AA55=0,0,Data_Background!AA55-SMALL(Data_Background!$C55:$AZ55,COUNTIF(Data_Background!$C55:$AZ55,0)+1)),Data_Background!AA55)))</f>
        <v>24.902713165081725</v>
      </c>
      <c r="AB55" s="79">
        <f ca="1">IF(Data_Background!AB55="","",(IF($B$3="On",IF(Data_Background!AB55=0,0,Data_Background!AB55-SMALL(Data_Background!$C55:$AZ55,COUNTIF(Data_Background!$C55:$AZ55,0)+1)),Data_Background!AB55)))</f>
        <v>52.355868706392506</v>
      </c>
      <c r="AC55" s="79">
        <f ca="1">IF(Data_Background!AC55="","",(IF($B$3="On",IF(Data_Background!AC55=0,0,Data_Background!AC55-SMALL(Data_Background!$C55:$AZ55,COUNTIF(Data_Background!$C55:$AZ55,0)+1)),Data_Background!AC55)))</f>
        <v>109.81143017072554</v>
      </c>
      <c r="AD55" s="79">
        <f ca="1">IF(Data_Background!AD55="","",(IF($B$3="On",IF(Data_Background!AD55=0,0,Data_Background!AD55-SMALL(Data_Background!$C55:$AZ55,COUNTIF(Data_Background!$C55:$AZ55,0)+1)),Data_Background!AD55)))</f>
        <v>218.80479895791706</v>
      </c>
      <c r="AE55" s="79">
        <f ca="1">IF(Data_Background!AE55="","",(IF($B$3="On",IF(Data_Background!AE55=0,0,Data_Background!AE55-SMALL(Data_Background!$C55:$AZ55,COUNTIF(Data_Background!$C55:$AZ55,0)+1)),Data_Background!AE55)))</f>
        <v>420.90654807833926</v>
      </c>
      <c r="AF55" s="79">
        <f ca="1">IF(Data_Background!AF55="","",(IF($B$3="On",IF(Data_Background!AF55=0,0,Data_Background!AF55-SMALL(Data_Background!$C55:$AZ55,COUNTIF(Data_Background!$C55:$AZ55,0)+1)),Data_Background!AF55)))</f>
        <v>761.66921946923014</v>
      </c>
      <c r="AG55" s="79">
        <f ca="1">IF(Data_Background!AG55="","",(IF($B$3="On",IF(Data_Background!AG55=0,0,Data_Background!AG55-SMALL(Data_Background!$C55:$AZ55,COUNTIF(Data_Background!$C55:$AZ55,0)+1)),Data_Background!AG55)))</f>
        <v>1267.663639772725</v>
      </c>
      <c r="AH55" s="79">
        <f ca="1">IF(Data_Background!AH55="","",(IF($B$3="On",IF(Data_Background!AH55=0,0,Data_Background!AH55-SMALL(Data_Background!$C55:$AZ55,COUNTIF(Data_Background!$C55:$AZ55,0)+1)),Data_Background!AH55)))</f>
        <v>1874.6988808493898</v>
      </c>
      <c r="AI55" s="79">
        <f ca="1">IF(Data_Background!AI55="","",(IF($B$3="On",IF(Data_Background!AI55=0,0,Data_Background!AI55-SMALL(Data_Background!$C55:$AZ55,COUNTIF(Data_Background!$C55:$AZ55,0)+1)),Data_Background!AI55)))</f>
        <v>2473.9127192223864</v>
      </c>
      <c r="AJ55" s="79">
        <f ca="1">IF(Data_Background!AJ55="","",(IF($B$3="On",IF(Data_Background!AJ55=0,0,Data_Background!AJ55-SMALL(Data_Background!$C55:$AZ55,COUNTIF(Data_Background!$C55:$AZ55,0)+1)),Data_Background!AJ55)))</f>
        <v>2949.6221632259262</v>
      </c>
      <c r="AK55" s="79">
        <f ca="1">IF(Data_Background!AK55="","",(IF($B$3="On",IF(Data_Background!AK55=0,0,Data_Background!AK55-SMALL(Data_Background!$C55:$AZ55,COUNTIF(Data_Background!$C55:$AZ55,0)+1)),Data_Background!AK55)))</f>
        <v>3273.3220959601763</v>
      </c>
      <c r="AL55" s="79">
        <f ca="1">IF(Data_Background!AL55="","",(IF($B$3="On",IF(Data_Background!AL55=0,0,Data_Background!AL55-SMALL(Data_Background!$C55:$AZ55,COUNTIF(Data_Background!$C55:$AZ55,0)+1)),Data_Background!AL55)))</f>
        <v>3463.429881854403</v>
      </c>
      <c r="AM55" s="79">
        <f ca="1">IF(Data_Background!AM55="","",(IF($B$3="On",IF(Data_Background!AM55=0,0,Data_Background!AM55-SMALL(Data_Background!$C55:$AZ55,COUNTIF(Data_Background!$C55:$AZ55,0)+1)),Data_Background!AM55)))</f>
        <v>3571.8821434858796</v>
      </c>
      <c r="AN55" s="79">
        <f ca="1">IF(Data_Background!AN55="","",(IF($B$3="On",IF(Data_Background!AN55=0,0,Data_Background!AN55-SMALL(Data_Background!$C55:$AZ55,COUNTIF(Data_Background!$C55:$AZ55,0)+1)),Data_Background!AN55)))</f>
        <v>3640.0577197042862</v>
      </c>
      <c r="AO55" s="79">
        <f ca="1">IF(Data_Background!AO55="","",(IF($B$3="On",IF(Data_Background!AO55=0,0,Data_Background!AO55-SMALL(Data_Background!$C55:$AZ55,COUNTIF(Data_Background!$C55:$AZ55,0)+1)),Data_Background!AO55)))</f>
        <v>3690.6366909820831</v>
      </c>
      <c r="AP55" s="79">
        <f ca="1">IF(Data_Background!AP55="","",(IF($B$3="On",IF(Data_Background!AP55=0,0,Data_Background!AP55-SMALL(Data_Background!$C55:$AZ55,COUNTIF(Data_Background!$C55:$AZ55,0)+1)),Data_Background!AP55)))</f>
        <v>3713.0121284402248</v>
      </c>
      <c r="AQ55" s="79" t="str">
        <f>IF(Data_Background!AQ55="","",(IF($B$3="On",IF(Data_Background!AQ55=0,0,Data_Background!AQ55-SMALL(Data_Background!$C55:$AZ55,COUNTIF(Data_Background!$C55:$AZ55,0)+1)),Data_Background!AQ55)))</f>
        <v/>
      </c>
      <c r="AR55" s="79" t="str">
        <f>IF(Data_Background!AR55="","",(IF($B$3="On",IF(Data_Background!AR55=0,0,Data_Background!AR55-SMALL(Data_Background!$C55:$AZ55,COUNTIF(Data_Background!$C55:$AZ55,0)+1)),Data_Background!AR55)))</f>
        <v/>
      </c>
      <c r="AS55" s="79" t="str">
        <f>IF(Data_Background!AS55="","",(IF($B$3="On",IF(Data_Background!AS55=0,0,Data_Background!AS55-SMALL(Data_Background!$C55:$AZ55,COUNTIF(Data_Background!$C55:$AZ55,0)+1)),Data_Background!AS55)))</f>
        <v/>
      </c>
      <c r="AT55" s="79" t="str">
        <f>IF(Data_Background!AT55="","",(IF($B$3="On",IF(Data_Background!AT55=0,0,Data_Background!AT55-SMALL(Data_Background!$C55:$AZ55,COUNTIF(Data_Background!$C55:$AZ55,0)+1)),Data_Background!AT55)))</f>
        <v/>
      </c>
      <c r="AU55" s="79" t="str">
        <f>IF(Data_Background!AU55="","",(IF($B$3="On",IF(Data_Background!AU55=0,0,Data_Background!AU55-SMALL(Data_Background!$C55:$AZ55,COUNTIF(Data_Background!$C55:$AZ55,0)+1)),Data_Background!AU55)))</f>
        <v/>
      </c>
      <c r="AV55" s="79" t="str">
        <f>IF(Data_Background!AV55="","",(IF($B$3="On",IF(Data_Background!AV55=0,0,Data_Background!AV55-SMALL(Data_Background!$C55:$AZ55,COUNTIF(Data_Background!$C55:$AZ55,0)+1)),Data_Background!AV55)))</f>
        <v/>
      </c>
      <c r="AW55" s="79" t="str">
        <f>IF(Data_Background!AW55="","",(IF($B$3="On",IF(Data_Background!AW55=0,0,Data_Background!AW55-SMALL(Data_Background!$C55:$AZ55,COUNTIF(Data_Background!$C55:$AZ55,0)+1)),Data_Background!AW55)))</f>
        <v/>
      </c>
      <c r="AX55" s="79" t="str">
        <f>IF(Data_Background!AX55="","",(IF($B$3="On",IF(Data_Background!AX55=0,0,Data_Background!AX55-SMALL(Data_Background!$C55:$AZ55,COUNTIF(Data_Background!$C55:$AZ55,0)+1)),Data_Background!AX55)))</f>
        <v/>
      </c>
      <c r="AY55" s="79" t="str">
        <f>IF(Data_Background!AY55="","",(IF($B$3="On",IF(Data_Background!AY55=0,0,Data_Background!AY55-SMALL(Data_Background!$C55:$AZ55,COUNTIF(Data_Background!$C55:$AZ55,0)+1)),Data_Background!AY55)))</f>
        <v/>
      </c>
      <c r="AZ55" s="79" t="str">
        <f>IF(Data_Background!AZ55="","",(IF($B$3="On",IF(Data_Background!AZ55=0,0,Data_Background!AZ55-SMALL(Data_Background!$C55:$AZ55,COUNTIF(Data_Background!$C55:$AZ55,0)+1)),Data_Background!AZ55)))</f>
        <v/>
      </c>
      <c r="BA55" s="79"/>
      <c r="BB55" s="79"/>
      <c r="BC55" s="79"/>
      <c r="BD55" s="79"/>
      <c r="BE55" s="79"/>
      <c r="BF55" s="79"/>
      <c r="BG55" s="79"/>
      <c r="BH55" s="79"/>
      <c r="BI55" s="79"/>
      <c r="BJ55" s="79"/>
      <c r="BK55" s="79"/>
      <c r="BL55" s="79"/>
      <c r="BM55" s="79"/>
      <c r="BN55" s="79"/>
      <c r="BO55" s="79"/>
      <c r="BP55" s="79"/>
      <c r="BQ55" s="79"/>
      <c r="BR55" s="79"/>
      <c r="BS55" s="79"/>
      <c r="BT55" s="79"/>
      <c r="BU55" s="79"/>
      <c r="BV55" s="79"/>
      <c r="BW55" s="79"/>
      <c r="BX55" s="79"/>
      <c r="BY55" s="79"/>
      <c r="BZ55" s="79"/>
    </row>
    <row r="56" spans="1:78" x14ac:dyDescent="0.25">
      <c r="A56" s="79">
        <f ca="1">Data_Initial!A56</f>
        <v>1</v>
      </c>
      <c r="B56" s="79" t="str">
        <f ca="1">Data_Initial!B56</f>
        <v>E7</v>
      </c>
      <c r="C56" s="79">
        <f ca="1">IF(Data_Background!C56="","",(IF($B$3="On",IF(Data_Background!C56=0,0,Data_Background!C56-SMALL(Data_Background!$C56:$AZ56,COUNTIF(Data_Background!$C56:$AZ56,0)+1)),Data_Background!C56)))</f>
        <v>19.579908200020661</v>
      </c>
      <c r="D56" s="79">
        <f ca="1">IF(Data_Background!D56="","",(IF($B$3="On",IF(Data_Background!D56=0,0,Data_Background!D56-SMALL(Data_Background!$C56:$AZ56,COUNTIF(Data_Background!$C56:$AZ56,0)+1)),Data_Background!D56)))</f>
        <v>16.039172564553127</v>
      </c>
      <c r="E56" s="79">
        <f ca="1">IF(Data_Background!E56="","",(IF($B$3="On",IF(Data_Background!E56=0,0,Data_Background!E56-SMALL(Data_Background!$C56:$AZ56,COUNTIF(Data_Background!$C56:$AZ56,0)+1)),Data_Background!E56)))</f>
        <v>10.313216164192598</v>
      </c>
      <c r="F56" s="79">
        <f ca="1">IF(Data_Background!F56="","",(IF($B$3="On",IF(Data_Background!F56=0,0,Data_Background!F56-SMALL(Data_Background!$C56:$AZ56,COUNTIF(Data_Background!$C56:$AZ56,0)+1)),Data_Background!F56)))</f>
        <v>4.1353013692149361</v>
      </c>
      <c r="G56" s="79">
        <f ca="1">IF(Data_Background!G56="","",(IF($B$3="On",IF(Data_Background!G56=0,0,Data_Background!G56-SMALL(Data_Background!$C56:$AZ56,COUNTIF(Data_Background!$C56:$AZ56,0)+1)),Data_Background!G56)))</f>
        <v>0.66843231011049653</v>
      </c>
      <c r="H56" s="79">
        <f ca="1">IF(Data_Background!H56="","",(IF($B$3="On",IF(Data_Background!H56=0,0,Data_Background!H56-SMALL(Data_Background!$C56:$AZ56,COUNTIF(Data_Background!$C56:$AZ56,0)+1)),Data_Background!H56)))</f>
        <v>0</v>
      </c>
      <c r="I56" s="79">
        <f ca="1">IF(Data_Background!I56="","",(IF($B$3="On",IF(Data_Background!I56=0,0,Data_Background!I56-SMALL(Data_Background!$C56:$AZ56,COUNTIF(Data_Background!$C56:$AZ56,0)+1)),Data_Background!I56)))</f>
        <v>0</v>
      </c>
      <c r="J56" s="79">
        <f ca="1">IF(Data_Background!J56="","",(IF($B$3="On",IF(Data_Background!J56=0,0,Data_Background!J56-SMALL(Data_Background!$C56:$AZ56,COUNTIF(Data_Background!$C56:$AZ56,0)+1)),Data_Background!J56)))</f>
        <v>0</v>
      </c>
      <c r="K56" s="79">
        <f ca="1">IF(Data_Background!K56="","",(IF($B$3="On",IF(Data_Background!K56=0,0,Data_Background!K56-SMALL(Data_Background!$C56:$AZ56,COUNTIF(Data_Background!$C56:$AZ56,0)+1)),Data_Background!K56)))</f>
        <v>0</v>
      </c>
      <c r="L56" s="79">
        <f ca="1">IF(Data_Background!L56="","",(IF($B$3="On",IF(Data_Background!L56=0,0,Data_Background!L56-SMALL(Data_Background!$C56:$AZ56,COUNTIF(Data_Background!$C56:$AZ56,0)+1)),Data_Background!L56)))</f>
        <v>0</v>
      </c>
      <c r="M56" s="79">
        <f ca="1">IF(Data_Background!M56="","",(IF($B$3="On",IF(Data_Background!M56=0,0,Data_Background!M56-SMALL(Data_Background!$C56:$AZ56,COUNTIF(Data_Background!$C56:$AZ56,0)+1)),Data_Background!M56)))</f>
        <v>0</v>
      </c>
      <c r="N56" s="79">
        <f ca="1">IF(Data_Background!N56="","",(IF($B$3="On",IF(Data_Background!N56=0,0,Data_Background!N56-SMALL(Data_Background!$C56:$AZ56,COUNTIF(Data_Background!$C56:$AZ56,0)+1)),Data_Background!N56)))</f>
        <v>0</v>
      </c>
      <c r="O56" s="79">
        <f ca="1">IF(Data_Background!O56="","",(IF($B$3="On",IF(Data_Background!O56=0,0,Data_Background!O56-SMALL(Data_Background!$C56:$AZ56,COUNTIF(Data_Background!$C56:$AZ56,0)+1)),Data_Background!O56)))</f>
        <v>0</v>
      </c>
      <c r="P56" s="79">
        <f ca="1">IF(Data_Background!P56="","",(IF($B$3="On",IF(Data_Background!P56=0,0,Data_Background!P56-SMALL(Data_Background!$C56:$AZ56,COUNTIF(Data_Background!$C56:$AZ56,0)+1)),Data_Background!P56)))</f>
        <v>0</v>
      </c>
      <c r="Q56" s="79">
        <f ca="1">IF(Data_Background!Q56="","",(IF($B$3="On",IF(Data_Background!Q56=0,0,Data_Background!Q56-SMALL(Data_Background!$C56:$AZ56,COUNTIF(Data_Background!$C56:$AZ56,0)+1)),Data_Background!Q56)))</f>
        <v>0</v>
      </c>
      <c r="R56" s="79">
        <f ca="1">IF(Data_Background!R56="","",(IF($B$3="On",IF(Data_Background!R56=0,0,Data_Background!R56-SMALL(Data_Background!$C56:$AZ56,COUNTIF(Data_Background!$C56:$AZ56,0)+1)),Data_Background!R56)))</f>
        <v>0</v>
      </c>
      <c r="S56" s="79">
        <f ca="1">IF(Data_Background!S56="","",(IF($B$3="On",IF(Data_Background!S56=0,0,Data_Background!S56-SMALL(Data_Background!$C56:$AZ56,COUNTIF(Data_Background!$C56:$AZ56,0)+1)),Data_Background!S56)))</f>
        <v>0</v>
      </c>
      <c r="T56" s="79">
        <f ca="1">IF(Data_Background!T56="","",(IF($B$3="On",IF(Data_Background!T56=0,0,Data_Background!T56-SMALL(Data_Background!$C56:$AZ56,COUNTIF(Data_Background!$C56:$AZ56,0)+1)),Data_Background!T56)))</f>
        <v>0</v>
      </c>
      <c r="U56" s="79">
        <f ca="1">IF(Data_Background!U56="","",(IF($B$3="On",IF(Data_Background!U56=0,0,Data_Background!U56-SMALL(Data_Background!$C56:$AZ56,COUNTIF(Data_Background!$C56:$AZ56,0)+1)),Data_Background!U56)))</f>
        <v>0</v>
      </c>
      <c r="V56" s="79">
        <f ca="1">IF(Data_Background!V56="","",(IF($B$3="On",IF(Data_Background!V56=0,0,Data_Background!V56-SMALL(Data_Background!$C56:$AZ56,COUNTIF(Data_Background!$C56:$AZ56,0)+1)),Data_Background!V56)))</f>
        <v>0</v>
      </c>
      <c r="W56" s="79">
        <f ca="1">IF(Data_Background!W56="","",(IF($B$3="On",IF(Data_Background!W56=0,0,Data_Background!W56-SMALL(Data_Background!$C56:$AZ56,COUNTIF(Data_Background!$C56:$AZ56,0)+1)),Data_Background!W56)))</f>
        <v>0</v>
      </c>
      <c r="X56" s="79">
        <f ca="1">IF(Data_Background!X56="","",(IF($B$3="On",IF(Data_Background!X56=0,0,Data_Background!X56-SMALL(Data_Background!$C56:$AZ56,COUNTIF(Data_Background!$C56:$AZ56,0)+1)),Data_Background!X56)))</f>
        <v>0</v>
      </c>
      <c r="Y56" s="79">
        <f ca="1">IF(Data_Background!Y56="","",(IF($B$3="On",IF(Data_Background!Y56=0,0,Data_Background!Y56-SMALL(Data_Background!$C56:$AZ56,COUNTIF(Data_Background!$C56:$AZ56,0)+1)),Data_Background!Y56)))</f>
        <v>0</v>
      </c>
      <c r="Z56" s="79">
        <f ca="1">IF(Data_Background!Z56="","",(IF($B$3="On",IF(Data_Background!Z56=0,0,Data_Background!Z56-SMALL(Data_Background!$C56:$AZ56,COUNTIF(Data_Background!$C56:$AZ56,0)+1)),Data_Background!Z56)))</f>
        <v>0</v>
      </c>
      <c r="AA56" s="79">
        <f ca="1">IF(Data_Background!AA56="","",(IF($B$3="On",IF(Data_Background!AA56=0,0,Data_Background!AA56-SMALL(Data_Background!$C56:$AZ56,COUNTIF(Data_Background!$C56:$AZ56,0)+1)),Data_Background!AA56)))</f>
        <v>0</v>
      </c>
      <c r="AB56" s="79">
        <f ca="1">IF(Data_Background!AB56="","",(IF($B$3="On",IF(Data_Background!AB56=0,0,Data_Background!AB56-SMALL(Data_Background!$C56:$AZ56,COUNTIF(Data_Background!$C56:$AZ56,0)+1)),Data_Background!AB56)))</f>
        <v>10.524380853407212</v>
      </c>
      <c r="AC56" s="79">
        <f ca="1">IF(Data_Background!AC56="","",(IF($B$3="On",IF(Data_Background!AC56=0,0,Data_Background!AC56-SMALL(Data_Background!$C56:$AZ56,COUNTIF(Data_Background!$C56:$AZ56,0)+1)),Data_Background!AC56)))</f>
        <v>32.709262593019027</v>
      </c>
      <c r="AD56" s="79">
        <f ca="1">IF(Data_Background!AD56="","",(IF($B$3="On",IF(Data_Background!AD56=0,0,Data_Background!AD56-SMALL(Data_Background!$C56:$AZ56,COUNTIF(Data_Background!$C56:$AZ56,0)+1)),Data_Background!AD56)))</f>
        <v>75.804786606197709</v>
      </c>
      <c r="AE56" s="79">
        <f ca="1">IF(Data_Background!AE56="","",(IF($B$3="On",IF(Data_Background!AE56=0,0,Data_Background!AE56-SMALL(Data_Background!$C56:$AZ56,COUNTIF(Data_Background!$C56:$AZ56,0)+1)),Data_Background!AE56)))</f>
        <v>160.18055644560664</v>
      </c>
      <c r="AF56" s="79">
        <f ca="1">IF(Data_Background!AF56="","",(IF($B$3="On",IF(Data_Background!AF56=0,0,Data_Background!AF56-SMALL(Data_Background!$C56:$AZ56,COUNTIF(Data_Background!$C56:$AZ56,0)+1)),Data_Background!AF56)))</f>
        <v>306.64880607628913</v>
      </c>
      <c r="AG56" s="79">
        <f ca="1">IF(Data_Background!AG56="","",(IF($B$3="On",IF(Data_Background!AG56=0,0,Data_Background!AG56-SMALL(Data_Background!$C56:$AZ56,COUNTIF(Data_Background!$C56:$AZ56,0)+1)),Data_Background!AG56)))</f>
        <v>545.69887182592913</v>
      </c>
      <c r="AH56" s="79">
        <f ca="1">IF(Data_Background!AH56="","",(IF($B$3="On",IF(Data_Background!AH56=0,0,Data_Background!AH56-SMALL(Data_Background!$C56:$AZ56,COUNTIF(Data_Background!$C56:$AZ56,0)+1)),Data_Background!AH56)))</f>
        <v>887.4764647762388</v>
      </c>
      <c r="AI56" s="79">
        <f ca="1">IF(Data_Background!AI56="","",(IF($B$3="On",IF(Data_Background!AI56=0,0,Data_Background!AI56-SMALL(Data_Background!$C56:$AZ56,COUNTIF(Data_Background!$C56:$AZ56,0)+1)),Data_Background!AI56)))</f>
        <v>1285.7726375595626</v>
      </c>
      <c r="AJ56" s="79">
        <f ca="1">IF(Data_Background!AJ56="","",(IF($B$3="On",IF(Data_Background!AJ56=0,0,Data_Background!AJ56-SMALL(Data_Background!$C56:$AZ56,COUNTIF(Data_Background!$C56:$AZ56,0)+1)),Data_Background!AJ56)))</f>
        <v>1671.0076571747068</v>
      </c>
      <c r="AK56" s="79">
        <f ca="1">IF(Data_Background!AK56="","",(IF($B$3="On",IF(Data_Background!AK56=0,0,Data_Background!AK56-SMALL(Data_Background!$C56:$AZ56,COUNTIF(Data_Background!$C56:$AZ56,0)+1)),Data_Background!AK56)))</f>
        <v>1979.3454133765467</v>
      </c>
      <c r="AL56" s="79">
        <f ca="1">IF(Data_Background!AL56="","",(IF($B$3="On",IF(Data_Background!AL56=0,0,Data_Background!AL56-SMALL(Data_Background!$C56:$AZ56,COUNTIF(Data_Background!$C56:$AZ56,0)+1)),Data_Background!AL56)))</f>
        <v>2200.3293650533933</v>
      </c>
      <c r="AM56" s="79">
        <f ca="1">IF(Data_Background!AM56="","",(IF($B$3="On",IF(Data_Background!AM56=0,0,Data_Background!AM56-SMALL(Data_Background!$C56:$AZ56,COUNTIF(Data_Background!$C56:$AZ56,0)+1)),Data_Background!AM56)))</f>
        <v>2344.2435848953132</v>
      </c>
      <c r="AN56" s="79">
        <f ca="1">IF(Data_Background!AN56="","",(IF($B$3="On",IF(Data_Background!AN56=0,0,Data_Background!AN56-SMALL(Data_Background!$C56:$AZ56,COUNTIF(Data_Background!$C56:$AZ56,0)+1)),Data_Background!AN56)))</f>
        <v>2433.1785238384164</v>
      </c>
      <c r="AO56" s="79">
        <f ca="1">IF(Data_Background!AO56="","",(IF($B$3="On",IF(Data_Background!AO56=0,0,Data_Background!AO56-SMALL(Data_Background!$C56:$AZ56,COUNTIF(Data_Background!$C56:$AZ56,0)+1)),Data_Background!AO56)))</f>
        <v>2490.08487541658</v>
      </c>
      <c r="AP56" s="79">
        <f ca="1">IF(Data_Background!AP56="","",(IF($B$3="On",IF(Data_Background!AP56=0,0,Data_Background!AP56-SMALL(Data_Background!$C56:$AZ56,COUNTIF(Data_Background!$C56:$AZ56,0)+1)),Data_Background!AP56)))</f>
        <v>2512.8608154674316</v>
      </c>
      <c r="AQ56" s="79" t="str">
        <f>IF(Data_Background!AQ56="","",(IF($B$3="On",IF(Data_Background!AQ56=0,0,Data_Background!AQ56-SMALL(Data_Background!$C56:$AZ56,COUNTIF(Data_Background!$C56:$AZ56,0)+1)),Data_Background!AQ56)))</f>
        <v/>
      </c>
      <c r="AR56" s="79" t="str">
        <f>IF(Data_Background!AR56="","",(IF($B$3="On",IF(Data_Background!AR56=0,0,Data_Background!AR56-SMALL(Data_Background!$C56:$AZ56,COUNTIF(Data_Background!$C56:$AZ56,0)+1)),Data_Background!AR56)))</f>
        <v/>
      </c>
      <c r="AS56" s="79" t="str">
        <f>IF(Data_Background!AS56="","",(IF($B$3="On",IF(Data_Background!AS56=0,0,Data_Background!AS56-SMALL(Data_Background!$C56:$AZ56,COUNTIF(Data_Background!$C56:$AZ56,0)+1)),Data_Background!AS56)))</f>
        <v/>
      </c>
      <c r="AT56" s="79" t="str">
        <f>IF(Data_Background!AT56="","",(IF($B$3="On",IF(Data_Background!AT56=0,0,Data_Background!AT56-SMALL(Data_Background!$C56:$AZ56,COUNTIF(Data_Background!$C56:$AZ56,0)+1)),Data_Background!AT56)))</f>
        <v/>
      </c>
      <c r="AU56" s="79" t="str">
        <f>IF(Data_Background!AU56="","",(IF($B$3="On",IF(Data_Background!AU56=0,0,Data_Background!AU56-SMALL(Data_Background!$C56:$AZ56,COUNTIF(Data_Background!$C56:$AZ56,0)+1)),Data_Background!AU56)))</f>
        <v/>
      </c>
      <c r="AV56" s="79" t="str">
        <f>IF(Data_Background!AV56="","",(IF($B$3="On",IF(Data_Background!AV56=0,0,Data_Background!AV56-SMALL(Data_Background!$C56:$AZ56,COUNTIF(Data_Background!$C56:$AZ56,0)+1)),Data_Background!AV56)))</f>
        <v/>
      </c>
      <c r="AW56" s="79" t="str">
        <f>IF(Data_Background!AW56="","",(IF($B$3="On",IF(Data_Background!AW56=0,0,Data_Background!AW56-SMALL(Data_Background!$C56:$AZ56,COUNTIF(Data_Background!$C56:$AZ56,0)+1)),Data_Background!AW56)))</f>
        <v/>
      </c>
      <c r="AX56" s="79" t="str">
        <f>IF(Data_Background!AX56="","",(IF($B$3="On",IF(Data_Background!AX56=0,0,Data_Background!AX56-SMALL(Data_Background!$C56:$AZ56,COUNTIF(Data_Background!$C56:$AZ56,0)+1)),Data_Background!AX56)))</f>
        <v/>
      </c>
      <c r="AY56" s="79" t="str">
        <f>IF(Data_Background!AY56="","",(IF($B$3="On",IF(Data_Background!AY56=0,0,Data_Background!AY56-SMALL(Data_Background!$C56:$AZ56,COUNTIF(Data_Background!$C56:$AZ56,0)+1)),Data_Background!AY56)))</f>
        <v/>
      </c>
      <c r="AZ56" s="79" t="str">
        <f>IF(Data_Background!AZ56="","",(IF($B$3="On",IF(Data_Background!AZ56=0,0,Data_Background!AZ56-SMALL(Data_Background!$C56:$AZ56,COUNTIF(Data_Background!$C56:$AZ56,0)+1)),Data_Background!AZ56)))</f>
        <v/>
      </c>
      <c r="BA56" s="79"/>
      <c r="BB56" s="79"/>
      <c r="BC56" s="79"/>
      <c r="BD56" s="79"/>
      <c r="BE56" s="79"/>
      <c r="BF56" s="79"/>
      <c r="BG56" s="79"/>
      <c r="BH56" s="79"/>
      <c r="BI56" s="79"/>
      <c r="BJ56" s="79"/>
      <c r="BK56" s="79"/>
      <c r="BL56" s="79"/>
      <c r="BM56" s="79"/>
      <c r="BN56" s="79"/>
      <c r="BO56" s="79"/>
      <c r="BP56" s="79"/>
      <c r="BQ56" s="79"/>
      <c r="BR56" s="79"/>
      <c r="BS56" s="79"/>
      <c r="BT56" s="79"/>
      <c r="BU56" s="79"/>
      <c r="BV56" s="79"/>
      <c r="BW56" s="79"/>
      <c r="BX56" s="79"/>
      <c r="BY56" s="79"/>
      <c r="BZ56" s="79"/>
    </row>
    <row r="57" spans="1:78" x14ac:dyDescent="0.25">
      <c r="A57" s="79">
        <f ca="1">Data_Initial!A57</f>
        <v>1</v>
      </c>
      <c r="B57" s="79" t="str">
        <f ca="1">Data_Initial!B57</f>
        <v>F7</v>
      </c>
      <c r="C57" s="79">
        <f ca="1">IF(Data_Background!C57="","",(IF($B$3="On",IF(Data_Background!C57=0,0,Data_Background!C57-SMALL(Data_Background!$C57:$AZ57,COUNTIF(Data_Background!$C57:$AZ57,0)+1)),Data_Background!C57)))</f>
        <v>22.43168557106101</v>
      </c>
      <c r="D57" s="79">
        <f ca="1">IF(Data_Background!D57="","",(IF($B$3="On",IF(Data_Background!D57=0,0,Data_Background!D57-SMALL(Data_Background!$C57:$AZ57,COUNTIF(Data_Background!$C57:$AZ57,0)+1)),Data_Background!D57)))</f>
        <v>16.167450658563688</v>
      </c>
      <c r="E57" s="79">
        <f ca="1">IF(Data_Background!E57="","",(IF($B$3="On",IF(Data_Background!E57=0,0,Data_Background!E57-SMALL(Data_Background!$C57:$AZ57,COUNTIF(Data_Background!$C57:$AZ57,0)+1)),Data_Background!E57)))</f>
        <v>5.0330457506993422</v>
      </c>
      <c r="F57" s="79">
        <f ca="1">IF(Data_Background!F57="","",(IF($B$3="On",IF(Data_Background!F57=0,0,Data_Background!F57-SMALL(Data_Background!$C57:$AZ57,COUNTIF(Data_Background!$C57:$AZ57,0)+1)),Data_Background!F57)))</f>
        <v>0</v>
      </c>
      <c r="G57" s="79">
        <f ca="1">IF(Data_Background!G57="","",(IF($B$3="On",IF(Data_Background!G57=0,0,Data_Background!G57-SMALL(Data_Background!$C57:$AZ57,COUNTIF(Data_Background!$C57:$AZ57,0)+1)),Data_Background!G57)))</f>
        <v>0</v>
      </c>
      <c r="H57" s="79">
        <f ca="1">IF(Data_Background!H57="","",(IF($B$3="On",IF(Data_Background!H57=0,0,Data_Background!H57-SMALL(Data_Background!$C57:$AZ57,COUNTIF(Data_Background!$C57:$AZ57,0)+1)),Data_Background!H57)))</f>
        <v>0</v>
      </c>
      <c r="I57" s="79">
        <f ca="1">IF(Data_Background!I57="","",(IF($B$3="On",IF(Data_Background!I57=0,0,Data_Background!I57-SMALL(Data_Background!$C57:$AZ57,COUNTIF(Data_Background!$C57:$AZ57,0)+1)),Data_Background!I57)))</f>
        <v>0</v>
      </c>
      <c r="J57" s="79">
        <f ca="1">IF(Data_Background!J57="","",(IF($B$3="On",IF(Data_Background!J57=0,0,Data_Background!J57-SMALL(Data_Background!$C57:$AZ57,COUNTIF(Data_Background!$C57:$AZ57,0)+1)),Data_Background!J57)))</f>
        <v>0</v>
      </c>
      <c r="K57" s="79">
        <f ca="1">IF(Data_Background!K57="","",(IF($B$3="On",IF(Data_Background!K57=0,0,Data_Background!K57-SMALL(Data_Background!$C57:$AZ57,COUNTIF(Data_Background!$C57:$AZ57,0)+1)),Data_Background!K57)))</f>
        <v>0</v>
      </c>
      <c r="L57" s="79">
        <f ca="1">IF(Data_Background!L57="","",(IF($B$3="On",IF(Data_Background!L57=0,0,Data_Background!L57-SMALL(Data_Background!$C57:$AZ57,COUNTIF(Data_Background!$C57:$AZ57,0)+1)),Data_Background!L57)))</f>
        <v>0</v>
      </c>
      <c r="M57" s="79">
        <f ca="1">IF(Data_Background!M57="","",(IF($B$3="On",IF(Data_Background!M57=0,0,Data_Background!M57-SMALL(Data_Background!$C57:$AZ57,COUNTIF(Data_Background!$C57:$AZ57,0)+1)),Data_Background!M57)))</f>
        <v>0</v>
      </c>
      <c r="N57" s="79">
        <f ca="1">IF(Data_Background!N57="","",(IF($B$3="On",IF(Data_Background!N57=0,0,Data_Background!N57-SMALL(Data_Background!$C57:$AZ57,COUNTIF(Data_Background!$C57:$AZ57,0)+1)),Data_Background!N57)))</f>
        <v>0</v>
      </c>
      <c r="O57" s="79">
        <f ca="1">IF(Data_Background!O57="","",(IF($B$3="On",IF(Data_Background!O57=0,0,Data_Background!O57-SMALL(Data_Background!$C57:$AZ57,COUNTIF(Data_Background!$C57:$AZ57,0)+1)),Data_Background!O57)))</f>
        <v>0</v>
      </c>
      <c r="P57" s="79">
        <f ca="1">IF(Data_Background!P57="","",(IF($B$3="On",IF(Data_Background!P57=0,0,Data_Background!P57-SMALL(Data_Background!$C57:$AZ57,COUNTIF(Data_Background!$C57:$AZ57,0)+1)),Data_Background!P57)))</f>
        <v>0</v>
      </c>
      <c r="Q57" s="79">
        <f ca="1">IF(Data_Background!Q57="","",(IF($B$3="On",IF(Data_Background!Q57=0,0,Data_Background!Q57-SMALL(Data_Background!$C57:$AZ57,COUNTIF(Data_Background!$C57:$AZ57,0)+1)),Data_Background!Q57)))</f>
        <v>0</v>
      </c>
      <c r="R57" s="79">
        <f ca="1">IF(Data_Background!R57="","",(IF($B$3="On",IF(Data_Background!R57=0,0,Data_Background!R57-SMALL(Data_Background!$C57:$AZ57,COUNTIF(Data_Background!$C57:$AZ57,0)+1)),Data_Background!R57)))</f>
        <v>0</v>
      </c>
      <c r="S57" s="79">
        <f ca="1">IF(Data_Background!S57="","",(IF($B$3="On",IF(Data_Background!S57=0,0,Data_Background!S57-SMALL(Data_Background!$C57:$AZ57,COUNTIF(Data_Background!$C57:$AZ57,0)+1)),Data_Background!S57)))</f>
        <v>0</v>
      </c>
      <c r="T57" s="79">
        <f ca="1">IF(Data_Background!T57="","",(IF($B$3="On",IF(Data_Background!T57=0,0,Data_Background!T57-SMALL(Data_Background!$C57:$AZ57,COUNTIF(Data_Background!$C57:$AZ57,0)+1)),Data_Background!T57)))</f>
        <v>0</v>
      </c>
      <c r="U57" s="79">
        <f ca="1">IF(Data_Background!U57="","",(IF($B$3="On",IF(Data_Background!U57=0,0,Data_Background!U57-SMALL(Data_Background!$C57:$AZ57,COUNTIF(Data_Background!$C57:$AZ57,0)+1)),Data_Background!U57)))</f>
        <v>0</v>
      </c>
      <c r="V57" s="79">
        <f ca="1">IF(Data_Background!V57="","",(IF($B$3="On",IF(Data_Background!V57=0,0,Data_Background!V57-SMALL(Data_Background!$C57:$AZ57,COUNTIF(Data_Background!$C57:$AZ57,0)+1)),Data_Background!V57)))</f>
        <v>0</v>
      </c>
      <c r="W57" s="79">
        <f ca="1">IF(Data_Background!W57="","",(IF($B$3="On",IF(Data_Background!W57=0,0,Data_Background!W57-SMALL(Data_Background!$C57:$AZ57,COUNTIF(Data_Background!$C57:$AZ57,0)+1)),Data_Background!W57)))</f>
        <v>0</v>
      </c>
      <c r="X57" s="79">
        <f ca="1">IF(Data_Background!X57="","",(IF($B$3="On",IF(Data_Background!X57=0,0,Data_Background!X57-SMALL(Data_Background!$C57:$AZ57,COUNTIF(Data_Background!$C57:$AZ57,0)+1)),Data_Background!X57)))</f>
        <v>0</v>
      </c>
      <c r="Y57" s="79">
        <f ca="1">IF(Data_Background!Y57="","",(IF($B$3="On",IF(Data_Background!Y57=0,0,Data_Background!Y57-SMALL(Data_Background!$C57:$AZ57,COUNTIF(Data_Background!$C57:$AZ57,0)+1)),Data_Background!Y57)))</f>
        <v>0</v>
      </c>
      <c r="Z57" s="79">
        <f ca="1">IF(Data_Background!Z57="","",(IF($B$3="On",IF(Data_Background!Z57=0,0,Data_Background!Z57-SMALL(Data_Background!$C57:$AZ57,COUNTIF(Data_Background!$C57:$AZ57,0)+1)),Data_Background!Z57)))</f>
        <v>0</v>
      </c>
      <c r="AA57" s="79">
        <f ca="1">IF(Data_Background!AA57="","",(IF($B$3="On",IF(Data_Background!AA57=0,0,Data_Background!AA57-SMALL(Data_Background!$C57:$AZ57,COUNTIF(Data_Background!$C57:$AZ57,0)+1)),Data_Background!AA57)))</f>
        <v>0</v>
      </c>
      <c r="AB57" s="79">
        <f ca="1">IF(Data_Background!AB57="","",(IF($B$3="On",IF(Data_Background!AB57=0,0,Data_Background!AB57-SMALL(Data_Background!$C57:$AZ57,COUNTIF(Data_Background!$C57:$AZ57,0)+1)),Data_Background!AB57)))</f>
        <v>3.573209483731711</v>
      </c>
      <c r="AC57" s="79">
        <f ca="1">IF(Data_Background!AC57="","",(IF($B$3="On",IF(Data_Background!AC57=0,0,Data_Background!AC57-SMALL(Data_Background!$C57:$AZ57,COUNTIF(Data_Background!$C57:$AZ57,0)+1)),Data_Background!AC57)))</f>
        <v>15.981118569791921</v>
      </c>
      <c r="AD57" s="79">
        <f ca="1">IF(Data_Background!AD57="","",(IF($B$3="On",IF(Data_Background!AD57=0,0,Data_Background!AD57-SMALL(Data_Background!$C57:$AZ57,COUNTIF(Data_Background!$C57:$AZ57,0)+1)),Data_Background!AD57)))</f>
        <v>40.649901375055379</v>
      </c>
      <c r="AE57" s="79">
        <f ca="1">IF(Data_Background!AE57="","",(IF($B$3="On",IF(Data_Background!AE57=0,0,Data_Background!AE57-SMALL(Data_Background!$C57:$AZ57,COUNTIF(Data_Background!$C57:$AZ57,0)+1)),Data_Background!AE57)))</f>
        <v>87.361079457002717</v>
      </c>
      <c r="AF57" s="79">
        <f ca="1">IF(Data_Background!AF57="","",(IF($B$3="On",IF(Data_Background!AF57=0,0,Data_Background!AF57-SMALL(Data_Background!$C57:$AZ57,COUNTIF(Data_Background!$C57:$AZ57,0)+1)),Data_Background!AF57)))</f>
        <v>172.0047949567948</v>
      </c>
      <c r="AG57" s="79">
        <f ca="1">IF(Data_Background!AG57="","",(IF($B$3="On",IF(Data_Background!AG57=0,0,Data_Background!AG57-SMALL(Data_Background!$C57:$AZ57,COUNTIF(Data_Background!$C57:$AZ57,0)+1)),Data_Background!AG57)))</f>
        <v>313.46719375289427</v>
      </c>
      <c r="AH57" s="79">
        <f ca="1">IF(Data_Background!AH57="","",(IF($B$3="On",IF(Data_Background!AH57=0,0,Data_Background!AH57-SMALL(Data_Background!$C57:$AZ57,COUNTIF(Data_Background!$C57:$AZ57,0)+1)),Data_Background!AH57)))</f>
        <v>525.69667066527359</v>
      </c>
      <c r="AI57" s="79">
        <f ca="1">IF(Data_Background!AI57="","",(IF($B$3="On",IF(Data_Background!AI57=0,0,Data_Background!AI57-SMALL(Data_Background!$C57:$AZ57,COUNTIF(Data_Background!$C57:$AZ57,0)+1)),Data_Background!AI57)))</f>
        <v>794.24546575025863</v>
      </c>
      <c r="AJ57" s="79">
        <f ca="1">IF(Data_Background!AJ57="","",(IF($B$3="On",IF(Data_Background!AJ57=0,0,Data_Background!AJ57-SMALL(Data_Background!$C57:$AZ57,COUNTIF(Data_Background!$C57:$AZ57,0)+1)),Data_Background!AJ57)))</f>
        <v>1059.8504559829253</v>
      </c>
      <c r="AK57" s="79">
        <f ca="1">IF(Data_Background!AK57="","",(IF($B$3="On",IF(Data_Background!AK57=0,0,Data_Background!AK57-SMALL(Data_Background!$C57:$AZ57,COUNTIF(Data_Background!$C57:$AZ57,0)+1)),Data_Background!AK57)))</f>
        <v>1282.1811717798214</v>
      </c>
      <c r="AL57" s="79">
        <f ca="1">IF(Data_Background!AL57="","",(IF($B$3="On",IF(Data_Background!AL57=0,0,Data_Background!AL57-SMALL(Data_Background!$C57:$AZ57,COUNTIF(Data_Background!$C57:$AZ57,0)+1)),Data_Background!AL57)))</f>
        <v>1437.9919516864913</v>
      </c>
      <c r="AM57" s="79">
        <f ca="1">IF(Data_Background!AM57="","",(IF($B$3="On",IF(Data_Background!AM57=0,0,Data_Background!AM57-SMALL(Data_Background!$C57:$AZ57,COUNTIF(Data_Background!$C57:$AZ57,0)+1)),Data_Background!AM57)))</f>
        <v>1548.7365047872981</v>
      </c>
      <c r="AN57" s="79">
        <f ca="1">IF(Data_Background!AN57="","",(IF($B$3="On",IF(Data_Background!AN57=0,0,Data_Background!AN57-SMALL(Data_Background!$C57:$AZ57,COUNTIF(Data_Background!$C57:$AZ57,0)+1)),Data_Background!AN57)))</f>
        <v>1619.5978529047445</v>
      </c>
      <c r="AO57" s="79">
        <f ca="1">IF(Data_Background!AO57="","",(IF($B$3="On",IF(Data_Background!AO57=0,0,Data_Background!AO57-SMALL(Data_Background!$C57:$AZ57,COUNTIF(Data_Background!$C57:$AZ57,0)+1)),Data_Background!AO57)))</f>
        <v>1664.8288759976479</v>
      </c>
      <c r="AP57" s="79">
        <f ca="1">IF(Data_Background!AP57="","",(IF($B$3="On",IF(Data_Background!AP57=0,0,Data_Background!AP57-SMALL(Data_Background!$C57:$AZ57,COUNTIF(Data_Background!$C57:$AZ57,0)+1)),Data_Background!AP57)))</f>
        <v>1682.597691924243</v>
      </c>
      <c r="AQ57" s="79" t="str">
        <f>IF(Data_Background!AQ57="","",(IF($B$3="On",IF(Data_Background!AQ57=0,0,Data_Background!AQ57-SMALL(Data_Background!$C57:$AZ57,COUNTIF(Data_Background!$C57:$AZ57,0)+1)),Data_Background!AQ57)))</f>
        <v/>
      </c>
      <c r="AR57" s="79" t="str">
        <f>IF(Data_Background!AR57="","",(IF($B$3="On",IF(Data_Background!AR57=0,0,Data_Background!AR57-SMALL(Data_Background!$C57:$AZ57,COUNTIF(Data_Background!$C57:$AZ57,0)+1)),Data_Background!AR57)))</f>
        <v/>
      </c>
      <c r="AS57" s="79" t="str">
        <f>IF(Data_Background!AS57="","",(IF($B$3="On",IF(Data_Background!AS57=0,0,Data_Background!AS57-SMALL(Data_Background!$C57:$AZ57,COUNTIF(Data_Background!$C57:$AZ57,0)+1)),Data_Background!AS57)))</f>
        <v/>
      </c>
      <c r="AT57" s="79" t="str">
        <f>IF(Data_Background!AT57="","",(IF($B$3="On",IF(Data_Background!AT57=0,0,Data_Background!AT57-SMALL(Data_Background!$C57:$AZ57,COUNTIF(Data_Background!$C57:$AZ57,0)+1)),Data_Background!AT57)))</f>
        <v/>
      </c>
      <c r="AU57" s="79" t="str">
        <f>IF(Data_Background!AU57="","",(IF($B$3="On",IF(Data_Background!AU57=0,0,Data_Background!AU57-SMALL(Data_Background!$C57:$AZ57,COUNTIF(Data_Background!$C57:$AZ57,0)+1)),Data_Background!AU57)))</f>
        <v/>
      </c>
      <c r="AV57" s="79" t="str">
        <f>IF(Data_Background!AV57="","",(IF($B$3="On",IF(Data_Background!AV57=0,0,Data_Background!AV57-SMALL(Data_Background!$C57:$AZ57,COUNTIF(Data_Background!$C57:$AZ57,0)+1)),Data_Background!AV57)))</f>
        <v/>
      </c>
      <c r="AW57" s="79" t="str">
        <f>IF(Data_Background!AW57="","",(IF($B$3="On",IF(Data_Background!AW57=0,0,Data_Background!AW57-SMALL(Data_Background!$C57:$AZ57,COUNTIF(Data_Background!$C57:$AZ57,0)+1)),Data_Background!AW57)))</f>
        <v/>
      </c>
      <c r="AX57" s="79" t="str">
        <f>IF(Data_Background!AX57="","",(IF($B$3="On",IF(Data_Background!AX57=0,0,Data_Background!AX57-SMALL(Data_Background!$C57:$AZ57,COUNTIF(Data_Background!$C57:$AZ57,0)+1)),Data_Background!AX57)))</f>
        <v/>
      </c>
      <c r="AY57" s="79" t="str">
        <f>IF(Data_Background!AY57="","",(IF($B$3="On",IF(Data_Background!AY57=0,0,Data_Background!AY57-SMALL(Data_Background!$C57:$AZ57,COUNTIF(Data_Background!$C57:$AZ57,0)+1)),Data_Background!AY57)))</f>
        <v/>
      </c>
      <c r="AZ57" s="79" t="str">
        <f>IF(Data_Background!AZ57="","",(IF($B$3="On",IF(Data_Background!AZ57=0,0,Data_Background!AZ57-SMALL(Data_Background!$C57:$AZ57,COUNTIF(Data_Background!$C57:$AZ57,0)+1)),Data_Background!AZ57)))</f>
        <v/>
      </c>
      <c r="BA57" s="79"/>
      <c r="BB57" s="79"/>
      <c r="BC57" s="79"/>
      <c r="BD57" s="79"/>
      <c r="BE57" s="79"/>
      <c r="BF57" s="79"/>
      <c r="BG57" s="79"/>
      <c r="BH57" s="79"/>
      <c r="BI57" s="79"/>
      <c r="BJ57" s="79"/>
      <c r="BK57" s="79"/>
      <c r="BL57" s="79"/>
      <c r="BM57" s="79"/>
      <c r="BN57" s="79"/>
      <c r="BO57" s="79"/>
      <c r="BP57" s="79"/>
      <c r="BQ57" s="79"/>
      <c r="BR57" s="79"/>
      <c r="BS57" s="79"/>
      <c r="BT57" s="79"/>
      <c r="BU57" s="79"/>
      <c r="BV57" s="79"/>
      <c r="BW57" s="79"/>
      <c r="BX57" s="79"/>
      <c r="BY57" s="79"/>
      <c r="BZ57" s="79"/>
    </row>
    <row r="58" spans="1:78" x14ac:dyDescent="0.25">
      <c r="A58" s="79">
        <f ca="1">Data_Initial!A58</f>
        <v>1</v>
      </c>
      <c r="B58" s="79" t="str">
        <f ca="1">Data_Initial!B58</f>
        <v>G7</v>
      </c>
      <c r="C58" s="79">
        <f ca="1">IF(Data_Background!C58="","",(IF($B$3="On",IF(Data_Background!C58=0,0,Data_Background!C58-SMALL(Data_Background!$C58:$AZ58,COUNTIF(Data_Background!$C58:$AZ58,0)+1)),Data_Background!C58)))</f>
        <v>4.4061181516468331</v>
      </c>
      <c r="D58" s="79">
        <f ca="1">IF(Data_Background!D58="","",(IF($B$3="On",IF(Data_Background!D58=0,0,Data_Background!D58-SMALL(Data_Background!$C58:$AZ58,COUNTIF(Data_Background!$C58:$AZ58,0)+1)),Data_Background!D58)))</f>
        <v>3.2773160751480703</v>
      </c>
      <c r="E58" s="79">
        <f ca="1">IF(Data_Background!E58="","",(IF($B$3="On",IF(Data_Background!E58=0,0,Data_Background!E58-SMALL(Data_Background!$C58:$AZ58,COUNTIF(Data_Background!$C58:$AZ58,0)+1)),Data_Background!E58)))</f>
        <v>3.5804198546075034</v>
      </c>
      <c r="F58" s="79">
        <f ca="1">IF(Data_Background!F58="","",(IF($B$3="On",IF(Data_Background!F58=0,0,Data_Background!F58-SMALL(Data_Background!$C58:$AZ58,COUNTIF(Data_Background!$C58:$AZ58,0)+1)),Data_Background!F58)))</f>
        <v>0</v>
      </c>
      <c r="G58" s="79">
        <f ca="1">IF(Data_Background!G58="","",(IF($B$3="On",IF(Data_Background!G58=0,0,Data_Background!G58-SMALL(Data_Background!$C58:$AZ58,COUNTIF(Data_Background!$C58:$AZ58,0)+1)),Data_Background!G58)))</f>
        <v>0</v>
      </c>
      <c r="H58" s="79">
        <f ca="1">IF(Data_Background!H58="","",(IF($B$3="On",IF(Data_Background!H58=0,0,Data_Background!H58-SMALL(Data_Background!$C58:$AZ58,COUNTIF(Data_Background!$C58:$AZ58,0)+1)),Data_Background!H58)))</f>
        <v>0</v>
      </c>
      <c r="I58" s="79">
        <f ca="1">IF(Data_Background!I58="","",(IF($B$3="On",IF(Data_Background!I58=0,0,Data_Background!I58-SMALL(Data_Background!$C58:$AZ58,COUNTIF(Data_Background!$C58:$AZ58,0)+1)),Data_Background!I58)))</f>
        <v>0</v>
      </c>
      <c r="J58" s="79">
        <f ca="1">IF(Data_Background!J58="","",(IF($B$3="On",IF(Data_Background!J58=0,0,Data_Background!J58-SMALL(Data_Background!$C58:$AZ58,COUNTIF(Data_Background!$C58:$AZ58,0)+1)),Data_Background!J58)))</f>
        <v>0</v>
      </c>
      <c r="K58" s="79">
        <f ca="1">IF(Data_Background!K58="","",(IF($B$3="On",IF(Data_Background!K58=0,0,Data_Background!K58-SMALL(Data_Background!$C58:$AZ58,COUNTIF(Data_Background!$C58:$AZ58,0)+1)),Data_Background!K58)))</f>
        <v>0</v>
      </c>
      <c r="L58" s="79">
        <f ca="1">IF(Data_Background!L58="","",(IF($B$3="On",IF(Data_Background!L58=0,0,Data_Background!L58-SMALL(Data_Background!$C58:$AZ58,COUNTIF(Data_Background!$C58:$AZ58,0)+1)),Data_Background!L58)))</f>
        <v>0.58059736978081311</v>
      </c>
      <c r="M58" s="79">
        <f ca="1">IF(Data_Background!M58="","",(IF($B$3="On",IF(Data_Background!M58=0,0,Data_Background!M58-SMALL(Data_Background!$C58:$AZ58,COUNTIF(Data_Background!$C58:$AZ58,0)+1)),Data_Background!M58)))</f>
        <v>0</v>
      </c>
      <c r="N58" s="79">
        <f ca="1">IF(Data_Background!N58="","",(IF($B$3="On",IF(Data_Background!N58=0,0,Data_Background!N58-SMALL(Data_Background!$C58:$AZ58,COUNTIF(Data_Background!$C58:$AZ58,0)+1)),Data_Background!N58)))</f>
        <v>0</v>
      </c>
      <c r="O58" s="79">
        <f ca="1">IF(Data_Background!O58="","",(IF($B$3="On",IF(Data_Background!O58=0,0,Data_Background!O58-SMALL(Data_Background!$C58:$AZ58,COUNTIF(Data_Background!$C58:$AZ58,0)+1)),Data_Background!O58)))</f>
        <v>0</v>
      </c>
      <c r="P58" s="79">
        <f ca="1">IF(Data_Background!P58="","",(IF($B$3="On",IF(Data_Background!P58=0,0,Data_Background!P58-SMALL(Data_Background!$C58:$AZ58,COUNTIF(Data_Background!$C58:$AZ58,0)+1)),Data_Background!P58)))</f>
        <v>0</v>
      </c>
      <c r="Q58" s="79">
        <f ca="1">IF(Data_Background!Q58="","",(IF($B$3="On",IF(Data_Background!Q58=0,0,Data_Background!Q58-SMALL(Data_Background!$C58:$AZ58,COUNTIF(Data_Background!$C58:$AZ58,0)+1)),Data_Background!Q58)))</f>
        <v>0</v>
      </c>
      <c r="R58" s="79">
        <f ca="1">IF(Data_Background!R58="","",(IF($B$3="On",IF(Data_Background!R58=0,0,Data_Background!R58-SMALL(Data_Background!$C58:$AZ58,COUNTIF(Data_Background!$C58:$AZ58,0)+1)),Data_Background!R58)))</f>
        <v>0</v>
      </c>
      <c r="S58" s="79">
        <f ca="1">IF(Data_Background!S58="","",(IF($B$3="On",IF(Data_Background!S58=0,0,Data_Background!S58-SMALL(Data_Background!$C58:$AZ58,COUNTIF(Data_Background!$C58:$AZ58,0)+1)),Data_Background!S58)))</f>
        <v>0</v>
      </c>
      <c r="T58" s="79">
        <f ca="1">IF(Data_Background!T58="","",(IF($B$3="On",IF(Data_Background!T58=0,0,Data_Background!T58-SMALL(Data_Background!$C58:$AZ58,COUNTIF(Data_Background!$C58:$AZ58,0)+1)),Data_Background!T58)))</f>
        <v>0</v>
      </c>
      <c r="U58" s="79">
        <f ca="1">IF(Data_Background!U58="","",(IF($B$3="On",IF(Data_Background!U58=0,0,Data_Background!U58-SMALL(Data_Background!$C58:$AZ58,COUNTIF(Data_Background!$C58:$AZ58,0)+1)),Data_Background!U58)))</f>
        <v>0</v>
      </c>
      <c r="V58" s="79">
        <f ca="1">IF(Data_Background!V58="","",(IF($B$3="On",IF(Data_Background!V58=0,0,Data_Background!V58-SMALL(Data_Background!$C58:$AZ58,COUNTIF(Data_Background!$C58:$AZ58,0)+1)),Data_Background!V58)))</f>
        <v>0</v>
      </c>
      <c r="W58" s="79">
        <f ca="1">IF(Data_Background!W58="","",(IF($B$3="On",IF(Data_Background!W58=0,0,Data_Background!W58-SMALL(Data_Background!$C58:$AZ58,COUNTIF(Data_Background!$C58:$AZ58,0)+1)),Data_Background!W58)))</f>
        <v>0</v>
      </c>
      <c r="X58" s="79">
        <f ca="1">IF(Data_Background!X58="","",(IF($B$3="On",IF(Data_Background!X58=0,0,Data_Background!X58-SMALL(Data_Background!$C58:$AZ58,COUNTIF(Data_Background!$C58:$AZ58,0)+1)),Data_Background!X58)))</f>
        <v>0</v>
      </c>
      <c r="Y58" s="79">
        <f ca="1">IF(Data_Background!Y58="","",(IF($B$3="On",IF(Data_Background!Y58=0,0,Data_Background!Y58-SMALL(Data_Background!$C58:$AZ58,COUNTIF(Data_Background!$C58:$AZ58,0)+1)),Data_Background!Y58)))</f>
        <v>0</v>
      </c>
      <c r="Z58" s="79">
        <f ca="1">IF(Data_Background!Z58="","",(IF($B$3="On",IF(Data_Background!Z58=0,0,Data_Background!Z58-SMALL(Data_Background!$C58:$AZ58,COUNTIF(Data_Background!$C58:$AZ58,0)+1)),Data_Background!Z58)))</f>
        <v>8.5771947156665078</v>
      </c>
      <c r="AA58" s="79">
        <f ca="1">IF(Data_Background!AA58="","",(IF($B$3="On",IF(Data_Background!AA58=0,0,Data_Background!AA58-SMALL(Data_Background!$C58:$AZ58,COUNTIF(Data_Background!$C58:$AZ58,0)+1)),Data_Background!AA58)))</f>
        <v>24.447875969761167</v>
      </c>
      <c r="AB58" s="79">
        <f ca="1">IF(Data_Background!AB58="","",(IF($B$3="On",IF(Data_Background!AB58=0,0,Data_Background!AB58-SMALL(Data_Background!$C58:$AZ58,COUNTIF(Data_Background!$C58:$AZ58,0)+1)),Data_Background!AB58)))</f>
        <v>55.085299506529964</v>
      </c>
      <c r="AC58" s="79">
        <f ca="1">IF(Data_Background!AC58="","",(IF($B$3="On",IF(Data_Background!AC58=0,0,Data_Background!AC58-SMALL(Data_Background!$C58:$AZ58,COUNTIF(Data_Background!$C58:$AZ58,0)+1)),Data_Background!AC58)))</f>
        <v>117.65501955976933</v>
      </c>
      <c r="AD58" s="79">
        <f ca="1">IF(Data_Background!AD58="","",(IF($B$3="On",IF(Data_Background!AD58=0,0,Data_Background!AD58-SMALL(Data_Background!$C58:$AZ58,COUNTIF(Data_Background!$C58:$AZ58,0)+1)),Data_Background!AD58)))</f>
        <v>233.16052015836237</v>
      </c>
      <c r="AE58" s="79">
        <f ca="1">IF(Data_Background!AE58="","",(IF($B$3="On",IF(Data_Background!AE58=0,0,Data_Background!AE58-SMALL(Data_Background!$C58:$AZ58,COUNTIF(Data_Background!$C58:$AZ58,0)+1)),Data_Background!AE58)))</f>
        <v>434.66812609813672</v>
      </c>
      <c r="AF58" s="79">
        <f ca="1">IF(Data_Background!AF58="","",(IF($B$3="On",IF(Data_Background!AF58=0,0,Data_Background!AF58-SMALL(Data_Background!$C58:$AZ58,COUNTIF(Data_Background!$C58:$AZ58,0)+1)),Data_Background!AF58)))</f>
        <v>762.72733373072595</v>
      </c>
      <c r="AG58" s="79">
        <f ca="1">IF(Data_Background!AG58="","",(IF($B$3="On",IF(Data_Background!AG58=0,0,Data_Background!AG58-SMALL(Data_Background!$C58:$AZ58,COUNTIF(Data_Background!$C58:$AZ58,0)+1)),Data_Background!AG58)))</f>
        <v>1237.1724874700942</v>
      </c>
      <c r="AH58" s="79">
        <f ca="1">IF(Data_Background!AH58="","",(IF($B$3="On",IF(Data_Background!AH58=0,0,Data_Background!AH58-SMALL(Data_Background!$C58:$AZ58,COUNTIF(Data_Background!$C58:$AZ58,0)+1)),Data_Background!AH58)))</f>
        <v>1805.5654360349397</v>
      </c>
      <c r="AI58" s="79">
        <f ca="1">IF(Data_Background!AI58="","",(IF($B$3="On",IF(Data_Background!AI58=0,0,Data_Background!AI58-SMALL(Data_Background!$C58:$AZ58,COUNTIF(Data_Background!$C58:$AZ58,0)+1)),Data_Background!AI58)))</f>
        <v>2377.6394594465191</v>
      </c>
      <c r="AJ58" s="79">
        <f ca="1">IF(Data_Background!AJ58="","",(IF($B$3="On",IF(Data_Background!AJ58=0,0,Data_Background!AJ58-SMALL(Data_Background!$C58:$AZ58,COUNTIF(Data_Background!$C58:$AZ58,0)+1)),Data_Background!AJ58)))</f>
        <v>2855.5153210140688</v>
      </c>
      <c r="AK58" s="79">
        <f ca="1">IF(Data_Background!AK58="","",(IF($B$3="On",IF(Data_Background!AK58=0,0,Data_Background!AK58-SMALL(Data_Background!$C58:$AZ58,COUNTIF(Data_Background!$C58:$AZ58,0)+1)),Data_Background!AK58)))</f>
        <v>3206.3256701373125</v>
      </c>
      <c r="AL58" s="79">
        <f ca="1">IF(Data_Background!AL58="","",(IF($B$3="On",IF(Data_Background!AL58=0,0,Data_Background!AL58-SMALL(Data_Background!$C58:$AZ58,COUNTIF(Data_Background!$C58:$AZ58,0)+1)),Data_Background!AL58)))</f>
        <v>3433.0676577278455</v>
      </c>
      <c r="AM58" s="79">
        <f ca="1">IF(Data_Background!AM58="","",(IF($B$3="On",IF(Data_Background!AM58=0,0,Data_Background!AM58-SMALL(Data_Background!$C58:$AZ58,COUNTIF(Data_Background!$C58:$AZ58,0)+1)),Data_Background!AM58)))</f>
        <v>3570.3623153185058</v>
      </c>
      <c r="AN58" s="79">
        <f ca="1">IF(Data_Background!AN58="","",(IF($B$3="On",IF(Data_Background!AN58=0,0,Data_Background!AN58-SMALL(Data_Background!$C58:$AZ58,COUNTIF(Data_Background!$C58:$AZ58,0)+1)),Data_Background!AN58)))</f>
        <v>3650.9504762813021</v>
      </c>
      <c r="AO58" s="79">
        <f ca="1">IF(Data_Background!AO58="","",(IF($B$3="On",IF(Data_Background!AO58=0,0,Data_Background!AO58-SMALL(Data_Background!$C58:$AZ58,COUNTIF(Data_Background!$C58:$AZ58,0)+1)),Data_Background!AO58)))</f>
        <v>3699.3385568390227</v>
      </c>
      <c r="AP58" s="79">
        <f ca="1">IF(Data_Background!AP58="","",(IF($B$3="On",IF(Data_Background!AP58=0,0,Data_Background!AP58-SMALL(Data_Background!$C58:$AZ58,COUNTIF(Data_Background!$C58:$AZ58,0)+1)),Data_Background!AP58)))</f>
        <v>3718.3226541479225</v>
      </c>
      <c r="AQ58" s="79" t="str">
        <f>IF(Data_Background!AQ58="","",(IF($B$3="On",IF(Data_Background!AQ58=0,0,Data_Background!AQ58-SMALL(Data_Background!$C58:$AZ58,COUNTIF(Data_Background!$C58:$AZ58,0)+1)),Data_Background!AQ58)))</f>
        <v/>
      </c>
      <c r="AR58" s="79" t="str">
        <f>IF(Data_Background!AR58="","",(IF($B$3="On",IF(Data_Background!AR58=0,0,Data_Background!AR58-SMALL(Data_Background!$C58:$AZ58,COUNTIF(Data_Background!$C58:$AZ58,0)+1)),Data_Background!AR58)))</f>
        <v/>
      </c>
      <c r="AS58" s="79" t="str">
        <f>IF(Data_Background!AS58="","",(IF($B$3="On",IF(Data_Background!AS58=0,0,Data_Background!AS58-SMALL(Data_Background!$C58:$AZ58,COUNTIF(Data_Background!$C58:$AZ58,0)+1)),Data_Background!AS58)))</f>
        <v/>
      </c>
      <c r="AT58" s="79" t="str">
        <f>IF(Data_Background!AT58="","",(IF($B$3="On",IF(Data_Background!AT58=0,0,Data_Background!AT58-SMALL(Data_Background!$C58:$AZ58,COUNTIF(Data_Background!$C58:$AZ58,0)+1)),Data_Background!AT58)))</f>
        <v/>
      </c>
      <c r="AU58" s="79" t="str">
        <f>IF(Data_Background!AU58="","",(IF($B$3="On",IF(Data_Background!AU58=0,0,Data_Background!AU58-SMALL(Data_Background!$C58:$AZ58,COUNTIF(Data_Background!$C58:$AZ58,0)+1)),Data_Background!AU58)))</f>
        <v/>
      </c>
      <c r="AV58" s="79" t="str">
        <f>IF(Data_Background!AV58="","",(IF($B$3="On",IF(Data_Background!AV58=0,0,Data_Background!AV58-SMALL(Data_Background!$C58:$AZ58,COUNTIF(Data_Background!$C58:$AZ58,0)+1)),Data_Background!AV58)))</f>
        <v/>
      </c>
      <c r="AW58" s="79" t="str">
        <f>IF(Data_Background!AW58="","",(IF($B$3="On",IF(Data_Background!AW58=0,0,Data_Background!AW58-SMALL(Data_Background!$C58:$AZ58,COUNTIF(Data_Background!$C58:$AZ58,0)+1)),Data_Background!AW58)))</f>
        <v/>
      </c>
      <c r="AX58" s="79" t="str">
        <f>IF(Data_Background!AX58="","",(IF($B$3="On",IF(Data_Background!AX58=0,0,Data_Background!AX58-SMALL(Data_Background!$C58:$AZ58,COUNTIF(Data_Background!$C58:$AZ58,0)+1)),Data_Background!AX58)))</f>
        <v/>
      </c>
      <c r="AY58" s="79" t="str">
        <f>IF(Data_Background!AY58="","",(IF($B$3="On",IF(Data_Background!AY58=0,0,Data_Background!AY58-SMALL(Data_Background!$C58:$AZ58,COUNTIF(Data_Background!$C58:$AZ58,0)+1)),Data_Background!AY58)))</f>
        <v/>
      </c>
      <c r="AZ58" s="79" t="str">
        <f>IF(Data_Background!AZ58="","",(IF($B$3="On",IF(Data_Background!AZ58=0,0,Data_Background!AZ58-SMALL(Data_Background!$C58:$AZ58,COUNTIF(Data_Background!$C58:$AZ58,0)+1)),Data_Background!AZ58)))</f>
        <v/>
      </c>
      <c r="BA58" s="79"/>
      <c r="BB58" s="79"/>
      <c r="BC58" s="79"/>
      <c r="BD58" s="79"/>
      <c r="BE58" s="79"/>
      <c r="BF58" s="79"/>
      <c r="BG58" s="79"/>
      <c r="BH58" s="79"/>
      <c r="BI58" s="79"/>
      <c r="BJ58" s="79"/>
      <c r="BK58" s="79"/>
      <c r="BL58" s="79"/>
      <c r="BM58" s="79"/>
      <c r="BN58" s="79"/>
      <c r="BO58" s="79"/>
      <c r="BP58" s="79"/>
      <c r="BQ58" s="79"/>
      <c r="BR58" s="79"/>
      <c r="BS58" s="79"/>
      <c r="BT58" s="79"/>
      <c r="BU58" s="79"/>
      <c r="BV58" s="79"/>
      <c r="BW58" s="79"/>
      <c r="BX58" s="79"/>
      <c r="BY58" s="79"/>
      <c r="BZ58" s="79"/>
    </row>
    <row r="59" spans="1:78" x14ac:dyDescent="0.25">
      <c r="A59" s="79">
        <f ca="1">Data_Initial!A59</f>
        <v>1</v>
      </c>
      <c r="B59" s="79" t="str">
        <f ca="1">Data_Initial!B59</f>
        <v>H7</v>
      </c>
      <c r="C59" s="79">
        <f ca="1">IF(Data_Background!C59="","",(IF($B$3="On",IF(Data_Background!C59=0,0,Data_Background!C59-SMALL(Data_Background!$C59:$AZ59,COUNTIF(Data_Background!$C59:$AZ59,0)+1)),Data_Background!C59)))</f>
        <v>11.744513753114845</v>
      </c>
      <c r="D59" s="79">
        <f ca="1">IF(Data_Background!D59="","",(IF($B$3="On",IF(Data_Background!D59=0,0,Data_Background!D59-SMALL(Data_Background!$C59:$AZ59,COUNTIF(Data_Background!$C59:$AZ59,0)+1)),Data_Background!D59)))</f>
        <v>8.6902281338023677</v>
      </c>
      <c r="E59" s="79">
        <f ca="1">IF(Data_Background!E59="","",(IF($B$3="On",IF(Data_Background!E59=0,0,Data_Background!E59-SMALL(Data_Background!$C59:$AZ59,COUNTIF(Data_Background!$C59:$AZ59,0)+1)),Data_Background!E59)))</f>
        <v>6.2844392950128318</v>
      </c>
      <c r="F59" s="79">
        <f ca="1">IF(Data_Background!F59="","",(IF($B$3="On",IF(Data_Background!F59=0,0,Data_Background!F59-SMALL(Data_Background!$C59:$AZ59,COUNTIF(Data_Background!$C59:$AZ59,0)+1)),Data_Background!F59)))</f>
        <v>1.772937127901816</v>
      </c>
      <c r="G59" s="79">
        <f ca="1">IF(Data_Background!G59="","",(IF($B$3="On",IF(Data_Background!G59=0,0,Data_Background!G59-SMALL(Data_Background!$C59:$AZ59,COUNTIF(Data_Background!$C59:$AZ59,0)+1)),Data_Background!G59)))</f>
        <v>0</v>
      </c>
      <c r="H59" s="79">
        <f ca="1">IF(Data_Background!H59="","",(IF($B$3="On",IF(Data_Background!H59=0,0,Data_Background!H59-SMALL(Data_Background!$C59:$AZ59,COUNTIF(Data_Background!$C59:$AZ59,0)+1)),Data_Background!H59)))</f>
        <v>0</v>
      </c>
      <c r="I59" s="79">
        <f ca="1">IF(Data_Background!I59="","",(IF($B$3="On",IF(Data_Background!I59=0,0,Data_Background!I59-SMALL(Data_Background!$C59:$AZ59,COUNTIF(Data_Background!$C59:$AZ59,0)+1)),Data_Background!I59)))</f>
        <v>0</v>
      </c>
      <c r="J59" s="79">
        <f ca="1">IF(Data_Background!J59="","",(IF($B$3="On",IF(Data_Background!J59=0,0,Data_Background!J59-SMALL(Data_Background!$C59:$AZ59,COUNTIF(Data_Background!$C59:$AZ59,0)+1)),Data_Background!J59)))</f>
        <v>0</v>
      </c>
      <c r="K59" s="79">
        <f ca="1">IF(Data_Background!K59="","",(IF($B$3="On",IF(Data_Background!K59=0,0,Data_Background!K59-SMALL(Data_Background!$C59:$AZ59,COUNTIF(Data_Background!$C59:$AZ59,0)+1)),Data_Background!K59)))</f>
        <v>0</v>
      </c>
      <c r="L59" s="79">
        <f ca="1">IF(Data_Background!L59="","",(IF($B$3="On",IF(Data_Background!L59=0,0,Data_Background!L59-SMALL(Data_Background!$C59:$AZ59,COUNTIF(Data_Background!$C59:$AZ59,0)+1)),Data_Background!L59)))</f>
        <v>0</v>
      </c>
      <c r="M59" s="79">
        <f ca="1">IF(Data_Background!M59="","",(IF($B$3="On",IF(Data_Background!M59=0,0,Data_Background!M59-SMALL(Data_Background!$C59:$AZ59,COUNTIF(Data_Background!$C59:$AZ59,0)+1)),Data_Background!M59)))</f>
        <v>0</v>
      </c>
      <c r="N59" s="79">
        <f ca="1">IF(Data_Background!N59="","",(IF($B$3="On",IF(Data_Background!N59=0,0,Data_Background!N59-SMALL(Data_Background!$C59:$AZ59,COUNTIF(Data_Background!$C59:$AZ59,0)+1)),Data_Background!N59)))</f>
        <v>0</v>
      </c>
      <c r="O59" s="79">
        <f ca="1">IF(Data_Background!O59="","",(IF($B$3="On",IF(Data_Background!O59=0,0,Data_Background!O59-SMALL(Data_Background!$C59:$AZ59,COUNTIF(Data_Background!$C59:$AZ59,0)+1)),Data_Background!O59)))</f>
        <v>0</v>
      </c>
      <c r="P59" s="79">
        <f ca="1">IF(Data_Background!P59="","",(IF($B$3="On",IF(Data_Background!P59=0,0,Data_Background!P59-SMALL(Data_Background!$C59:$AZ59,COUNTIF(Data_Background!$C59:$AZ59,0)+1)),Data_Background!P59)))</f>
        <v>0</v>
      </c>
      <c r="Q59" s="79">
        <f ca="1">IF(Data_Background!Q59="","",(IF($B$3="On",IF(Data_Background!Q59=0,0,Data_Background!Q59-SMALL(Data_Background!$C59:$AZ59,COUNTIF(Data_Background!$C59:$AZ59,0)+1)),Data_Background!Q59)))</f>
        <v>0</v>
      </c>
      <c r="R59" s="79">
        <f ca="1">IF(Data_Background!R59="","",(IF($B$3="On",IF(Data_Background!R59=0,0,Data_Background!R59-SMALL(Data_Background!$C59:$AZ59,COUNTIF(Data_Background!$C59:$AZ59,0)+1)),Data_Background!R59)))</f>
        <v>0</v>
      </c>
      <c r="S59" s="79">
        <f ca="1">IF(Data_Background!S59="","",(IF($B$3="On",IF(Data_Background!S59=0,0,Data_Background!S59-SMALL(Data_Background!$C59:$AZ59,COUNTIF(Data_Background!$C59:$AZ59,0)+1)),Data_Background!S59)))</f>
        <v>0</v>
      </c>
      <c r="T59" s="79">
        <f ca="1">IF(Data_Background!T59="","",(IF($B$3="On",IF(Data_Background!T59=0,0,Data_Background!T59-SMALL(Data_Background!$C59:$AZ59,COUNTIF(Data_Background!$C59:$AZ59,0)+1)),Data_Background!T59)))</f>
        <v>0</v>
      </c>
      <c r="U59" s="79">
        <f ca="1">IF(Data_Background!U59="","",(IF($B$3="On",IF(Data_Background!U59=0,0,Data_Background!U59-SMALL(Data_Background!$C59:$AZ59,COUNTIF(Data_Background!$C59:$AZ59,0)+1)),Data_Background!U59)))</f>
        <v>0</v>
      </c>
      <c r="V59" s="79">
        <f ca="1">IF(Data_Background!V59="","",(IF($B$3="On",IF(Data_Background!V59=0,0,Data_Background!V59-SMALL(Data_Background!$C59:$AZ59,COUNTIF(Data_Background!$C59:$AZ59,0)+1)),Data_Background!V59)))</f>
        <v>0</v>
      </c>
      <c r="W59" s="79">
        <f ca="1">IF(Data_Background!W59="","",(IF($B$3="On",IF(Data_Background!W59=0,0,Data_Background!W59-SMALL(Data_Background!$C59:$AZ59,COUNTIF(Data_Background!$C59:$AZ59,0)+1)),Data_Background!W59)))</f>
        <v>0</v>
      </c>
      <c r="X59" s="79">
        <f ca="1">IF(Data_Background!X59="","",(IF($B$3="On",IF(Data_Background!X59=0,0,Data_Background!X59-SMALL(Data_Background!$C59:$AZ59,COUNTIF(Data_Background!$C59:$AZ59,0)+1)),Data_Background!X59)))</f>
        <v>0</v>
      </c>
      <c r="Y59" s="79">
        <f ca="1">IF(Data_Background!Y59="","",(IF($B$3="On",IF(Data_Background!Y59=0,0,Data_Background!Y59-SMALL(Data_Background!$C59:$AZ59,COUNTIF(Data_Background!$C59:$AZ59,0)+1)),Data_Background!Y59)))</f>
        <v>0</v>
      </c>
      <c r="Z59" s="79">
        <f ca="1">IF(Data_Background!Z59="","",(IF($B$3="On",IF(Data_Background!Z59=0,0,Data_Background!Z59-SMALL(Data_Background!$C59:$AZ59,COUNTIF(Data_Background!$C59:$AZ59,0)+1)),Data_Background!Z59)))</f>
        <v>3.5810195290929778</v>
      </c>
      <c r="AA59" s="79">
        <f ca="1">IF(Data_Background!AA59="","",(IF($B$3="On",IF(Data_Background!AA59=0,0,Data_Background!AA59-SMALL(Data_Background!$C59:$AZ59,COUNTIF(Data_Background!$C59:$AZ59,0)+1)),Data_Background!AA59)))</f>
        <v>17.694624540426041</v>
      </c>
      <c r="AB59" s="79">
        <f ca="1">IF(Data_Background!AB59="","",(IF($B$3="On",IF(Data_Background!AB59=0,0,Data_Background!AB59-SMALL(Data_Background!$C59:$AZ59,COUNTIF(Data_Background!$C59:$AZ59,0)+1)),Data_Background!AB59)))</f>
        <v>43.160442033625692</v>
      </c>
      <c r="AC59" s="79">
        <f ca="1">IF(Data_Background!AC59="","",(IF($B$3="On",IF(Data_Background!AC59=0,0,Data_Background!AC59-SMALL(Data_Background!$C59:$AZ59,COUNTIF(Data_Background!$C59:$AZ59,0)+1)),Data_Background!AC59)))</f>
        <v>89.641172532969961</v>
      </c>
      <c r="AD59" s="79">
        <f ca="1">IF(Data_Background!AD59="","",(IF($B$3="On",IF(Data_Background!AD59=0,0,Data_Background!AD59-SMALL(Data_Background!$C59:$AZ59,COUNTIF(Data_Background!$C59:$AZ59,0)+1)),Data_Background!AD59)))</f>
        <v>179.09058453751101</v>
      </c>
      <c r="AE59" s="79">
        <f ca="1">IF(Data_Background!AE59="","",(IF($B$3="On",IF(Data_Background!AE59=0,0,Data_Background!AE59-SMALL(Data_Background!$C59:$AZ59,COUNTIF(Data_Background!$C59:$AZ59,0)+1)),Data_Background!AE59)))</f>
        <v>338.72219005956612</v>
      </c>
      <c r="AF59" s="79">
        <f ca="1">IF(Data_Background!AF59="","",(IF($B$3="On",IF(Data_Background!AF59=0,0,Data_Background!AF59-SMALL(Data_Background!$C59:$AZ59,COUNTIF(Data_Background!$C59:$AZ59,0)+1)),Data_Background!AF59)))</f>
        <v>608.40139176457842</v>
      </c>
      <c r="AG59" s="79">
        <f ca="1">IF(Data_Background!AG59="","",(IF($B$3="On",IF(Data_Background!AG59=0,0,Data_Background!AG59-SMALL(Data_Background!$C59:$AZ59,COUNTIF(Data_Background!$C59:$AZ59,0)+1)),Data_Background!AG59)))</f>
        <v>1015.4465297257281</v>
      </c>
      <c r="AH59" s="79">
        <f ca="1">IF(Data_Background!AH59="","",(IF($B$3="On",IF(Data_Background!AH59=0,0,Data_Background!AH59-SMALL(Data_Background!$C59:$AZ59,COUNTIF(Data_Background!$C59:$AZ59,0)+1)),Data_Background!AH59)))</f>
        <v>1539.5415669639553</v>
      </c>
      <c r="AI59" s="79">
        <f ca="1">IF(Data_Background!AI59="","",(IF($B$3="On",IF(Data_Background!AI59=0,0,Data_Background!AI59-SMALL(Data_Background!$C59:$AZ59,COUNTIF(Data_Background!$C59:$AZ59,0)+1)),Data_Background!AI59)))</f>
        <v>2099.5107597645319</v>
      </c>
      <c r="AJ59" s="79">
        <f ca="1">IF(Data_Background!AJ59="","",(IF($B$3="On",IF(Data_Background!AJ59=0,0,Data_Background!AJ59-SMALL(Data_Background!$C59:$AZ59,COUNTIF(Data_Background!$C59:$AZ59,0)+1)),Data_Background!AJ59)))</f>
        <v>2599.2584395653453</v>
      </c>
      <c r="AK59" s="79">
        <f ca="1">IF(Data_Background!AK59="","",(IF($B$3="On",IF(Data_Background!AK59=0,0,Data_Background!AK59-SMALL(Data_Background!$C59:$AZ59,COUNTIF(Data_Background!$C59:$AZ59,0)+1)),Data_Background!AK59)))</f>
        <v>2978.0396435722755</v>
      </c>
      <c r="AL59" s="79">
        <f ca="1">IF(Data_Background!AL59="","",(IF($B$3="On",IF(Data_Background!AL59=0,0,Data_Background!AL59-SMALL(Data_Background!$C59:$AZ59,COUNTIF(Data_Background!$C59:$AZ59,0)+1)),Data_Background!AL59)))</f>
        <v>3234.2918210261487</v>
      </c>
      <c r="AM59" s="79">
        <f ca="1">IF(Data_Background!AM59="","",(IF($B$3="On",IF(Data_Background!AM59=0,0,Data_Background!AM59-SMALL(Data_Background!$C59:$AZ59,COUNTIF(Data_Background!$C59:$AZ59,0)+1)),Data_Background!AM59)))</f>
        <v>3393.2742460612922</v>
      </c>
      <c r="AN59" s="79">
        <f ca="1">IF(Data_Background!AN59="","",(IF($B$3="On",IF(Data_Background!AN59=0,0,Data_Background!AN59-SMALL(Data_Background!$C59:$AZ59,COUNTIF(Data_Background!$C59:$AZ59,0)+1)),Data_Background!AN59)))</f>
        <v>3491.0802697660788</v>
      </c>
      <c r="AO59" s="79">
        <f ca="1">IF(Data_Background!AO59="","",(IF($B$3="On",IF(Data_Background!AO59=0,0,Data_Background!AO59-SMALL(Data_Background!$C59:$AZ59,COUNTIF(Data_Background!$C59:$AZ59,0)+1)),Data_Background!AO59)))</f>
        <v>3555.1255674583917</v>
      </c>
      <c r="AP59" s="79">
        <f ca="1">IF(Data_Background!AP59="","",(IF($B$3="On",IF(Data_Background!AP59=0,0,Data_Background!AP59-SMALL(Data_Background!$C59:$AZ59,COUNTIF(Data_Background!$C59:$AZ59,0)+1)),Data_Background!AP59)))</f>
        <v>3582.202494154265</v>
      </c>
      <c r="AQ59" s="79" t="str">
        <f>IF(Data_Background!AQ59="","",(IF($B$3="On",IF(Data_Background!AQ59=0,0,Data_Background!AQ59-SMALL(Data_Background!$C59:$AZ59,COUNTIF(Data_Background!$C59:$AZ59,0)+1)),Data_Background!AQ59)))</f>
        <v/>
      </c>
      <c r="AR59" s="79" t="str">
        <f>IF(Data_Background!AR59="","",(IF($B$3="On",IF(Data_Background!AR59=0,0,Data_Background!AR59-SMALL(Data_Background!$C59:$AZ59,COUNTIF(Data_Background!$C59:$AZ59,0)+1)),Data_Background!AR59)))</f>
        <v/>
      </c>
      <c r="AS59" s="79" t="str">
        <f>IF(Data_Background!AS59="","",(IF($B$3="On",IF(Data_Background!AS59=0,0,Data_Background!AS59-SMALL(Data_Background!$C59:$AZ59,COUNTIF(Data_Background!$C59:$AZ59,0)+1)),Data_Background!AS59)))</f>
        <v/>
      </c>
      <c r="AT59" s="79" t="str">
        <f>IF(Data_Background!AT59="","",(IF($B$3="On",IF(Data_Background!AT59=0,0,Data_Background!AT59-SMALL(Data_Background!$C59:$AZ59,COUNTIF(Data_Background!$C59:$AZ59,0)+1)),Data_Background!AT59)))</f>
        <v/>
      </c>
      <c r="AU59" s="79" t="str">
        <f>IF(Data_Background!AU59="","",(IF($B$3="On",IF(Data_Background!AU59=0,0,Data_Background!AU59-SMALL(Data_Background!$C59:$AZ59,COUNTIF(Data_Background!$C59:$AZ59,0)+1)),Data_Background!AU59)))</f>
        <v/>
      </c>
      <c r="AV59" s="79" t="str">
        <f>IF(Data_Background!AV59="","",(IF($B$3="On",IF(Data_Background!AV59=0,0,Data_Background!AV59-SMALL(Data_Background!$C59:$AZ59,COUNTIF(Data_Background!$C59:$AZ59,0)+1)),Data_Background!AV59)))</f>
        <v/>
      </c>
      <c r="AW59" s="79" t="str">
        <f>IF(Data_Background!AW59="","",(IF($B$3="On",IF(Data_Background!AW59=0,0,Data_Background!AW59-SMALL(Data_Background!$C59:$AZ59,COUNTIF(Data_Background!$C59:$AZ59,0)+1)),Data_Background!AW59)))</f>
        <v/>
      </c>
      <c r="AX59" s="79" t="str">
        <f>IF(Data_Background!AX59="","",(IF($B$3="On",IF(Data_Background!AX59=0,0,Data_Background!AX59-SMALL(Data_Background!$C59:$AZ59,COUNTIF(Data_Background!$C59:$AZ59,0)+1)),Data_Background!AX59)))</f>
        <v/>
      </c>
      <c r="AY59" s="79" t="str">
        <f>IF(Data_Background!AY59="","",(IF($B$3="On",IF(Data_Background!AY59=0,0,Data_Background!AY59-SMALL(Data_Background!$C59:$AZ59,COUNTIF(Data_Background!$C59:$AZ59,0)+1)),Data_Background!AY59)))</f>
        <v/>
      </c>
      <c r="AZ59" s="79" t="str">
        <f>IF(Data_Background!AZ59="","",(IF($B$3="On",IF(Data_Background!AZ59=0,0,Data_Background!AZ59-SMALL(Data_Background!$C59:$AZ59,COUNTIF(Data_Background!$C59:$AZ59,0)+1)),Data_Background!AZ59)))</f>
        <v/>
      </c>
      <c r="BA59" s="79"/>
      <c r="BB59" s="79"/>
      <c r="BC59" s="79"/>
      <c r="BD59" s="79"/>
      <c r="BE59" s="79"/>
      <c r="BF59" s="79"/>
      <c r="BG59" s="79"/>
      <c r="BH59" s="79"/>
      <c r="BI59" s="79"/>
      <c r="BJ59" s="79"/>
      <c r="BK59" s="79"/>
      <c r="BL59" s="79"/>
      <c r="BM59" s="79"/>
      <c r="BN59" s="79"/>
      <c r="BO59" s="79"/>
      <c r="BP59" s="79"/>
      <c r="BQ59" s="79"/>
      <c r="BR59" s="79"/>
      <c r="BS59" s="79"/>
      <c r="BT59" s="79"/>
      <c r="BU59" s="79"/>
      <c r="BV59" s="79"/>
      <c r="BW59" s="79"/>
      <c r="BX59" s="79"/>
      <c r="BY59" s="79"/>
      <c r="BZ59" s="79"/>
    </row>
    <row r="60" spans="1:78" x14ac:dyDescent="0.25">
      <c r="A60" s="79">
        <f ca="1">Data_Initial!A60</f>
        <v>1</v>
      </c>
      <c r="B60" s="79" t="str">
        <f ca="1">Data_Initial!B60</f>
        <v>A8</v>
      </c>
      <c r="C60" s="79">
        <f ca="1">IF(Data_Background!C60="","",(IF($B$3="On",IF(Data_Background!C60=0,0,Data_Background!C60-SMALL(Data_Background!$C60:$AZ60,COUNTIF(Data_Background!$C60:$AZ60,0)+1)),Data_Background!C60)))</f>
        <v>10.708582789441685</v>
      </c>
      <c r="D60" s="79">
        <f ca="1">IF(Data_Background!D60="","",(IF($B$3="On",IF(Data_Background!D60=0,0,Data_Background!D60-SMALL(Data_Background!$C60:$AZ60,COUNTIF(Data_Background!$C60:$AZ60,0)+1)),Data_Background!D60)))</f>
        <v>10.935612252721819</v>
      </c>
      <c r="E60" s="79">
        <f ca="1">IF(Data_Background!E60="","",(IF($B$3="On",IF(Data_Background!E60=0,0,Data_Background!E60-SMALL(Data_Background!$C60:$AZ60,COUNTIF(Data_Background!$C60:$AZ60,0)+1)),Data_Background!E60)))</f>
        <v>10.004303244357605</v>
      </c>
      <c r="F60" s="79">
        <f ca="1">IF(Data_Background!F60="","",(IF($B$3="On",IF(Data_Background!F60=0,0,Data_Background!F60-SMALL(Data_Background!$C60:$AZ60,COUNTIF(Data_Background!$C60:$AZ60,0)+1)),Data_Background!F60)))</f>
        <v>6.5853165661492312</v>
      </c>
      <c r="G60" s="79">
        <f ca="1">IF(Data_Background!G60="","",(IF($B$3="On",IF(Data_Background!G60=0,0,Data_Background!G60-SMALL(Data_Background!$C60:$AZ60,COUNTIF(Data_Background!$C60:$AZ60,0)+1)),Data_Background!G60)))</f>
        <v>2.66329534914727</v>
      </c>
      <c r="H60" s="79">
        <f ca="1">IF(Data_Background!H60="","",(IF($B$3="On",IF(Data_Background!H60=0,0,Data_Background!H60-SMALL(Data_Background!$C60:$AZ60,COUNTIF(Data_Background!$C60:$AZ60,0)+1)),Data_Background!H60)))</f>
        <v>0</v>
      </c>
      <c r="I60" s="79">
        <f ca="1">IF(Data_Background!I60="","",(IF($B$3="On",IF(Data_Background!I60=0,0,Data_Background!I60-SMALL(Data_Background!$C60:$AZ60,COUNTIF(Data_Background!$C60:$AZ60,0)+1)),Data_Background!I60)))</f>
        <v>0</v>
      </c>
      <c r="J60" s="79">
        <f ca="1">IF(Data_Background!J60="","",(IF($B$3="On",IF(Data_Background!J60=0,0,Data_Background!J60-SMALL(Data_Background!$C60:$AZ60,COUNTIF(Data_Background!$C60:$AZ60,0)+1)),Data_Background!J60)))</f>
        <v>0</v>
      </c>
      <c r="K60" s="79">
        <f ca="1">IF(Data_Background!K60="","",(IF($B$3="On",IF(Data_Background!K60=0,0,Data_Background!K60-SMALL(Data_Background!$C60:$AZ60,COUNTIF(Data_Background!$C60:$AZ60,0)+1)),Data_Background!K60)))</f>
        <v>0</v>
      </c>
      <c r="L60" s="79">
        <f ca="1">IF(Data_Background!L60="","",(IF($B$3="On",IF(Data_Background!L60=0,0,Data_Background!L60-SMALL(Data_Background!$C60:$AZ60,COUNTIF(Data_Background!$C60:$AZ60,0)+1)),Data_Background!L60)))</f>
        <v>0</v>
      </c>
      <c r="M60" s="79">
        <f ca="1">IF(Data_Background!M60="","",(IF($B$3="On",IF(Data_Background!M60=0,0,Data_Background!M60-SMALL(Data_Background!$C60:$AZ60,COUNTIF(Data_Background!$C60:$AZ60,0)+1)),Data_Background!M60)))</f>
        <v>0</v>
      </c>
      <c r="N60" s="79">
        <f ca="1">IF(Data_Background!N60="","",(IF($B$3="On",IF(Data_Background!N60=0,0,Data_Background!N60-SMALL(Data_Background!$C60:$AZ60,COUNTIF(Data_Background!$C60:$AZ60,0)+1)),Data_Background!N60)))</f>
        <v>0</v>
      </c>
      <c r="O60" s="79">
        <f ca="1">IF(Data_Background!O60="","",(IF($B$3="On",IF(Data_Background!O60=0,0,Data_Background!O60-SMALL(Data_Background!$C60:$AZ60,COUNTIF(Data_Background!$C60:$AZ60,0)+1)),Data_Background!O60)))</f>
        <v>0</v>
      </c>
      <c r="P60" s="79">
        <f ca="1">IF(Data_Background!P60="","",(IF($B$3="On",IF(Data_Background!P60=0,0,Data_Background!P60-SMALL(Data_Background!$C60:$AZ60,COUNTIF(Data_Background!$C60:$AZ60,0)+1)),Data_Background!P60)))</f>
        <v>0</v>
      </c>
      <c r="Q60" s="79">
        <f ca="1">IF(Data_Background!Q60="","",(IF($B$3="On",IF(Data_Background!Q60=0,0,Data_Background!Q60-SMALL(Data_Background!$C60:$AZ60,COUNTIF(Data_Background!$C60:$AZ60,0)+1)),Data_Background!Q60)))</f>
        <v>0</v>
      </c>
      <c r="R60" s="79">
        <f ca="1">IF(Data_Background!R60="","",(IF($B$3="On",IF(Data_Background!R60=0,0,Data_Background!R60-SMALL(Data_Background!$C60:$AZ60,COUNTIF(Data_Background!$C60:$AZ60,0)+1)),Data_Background!R60)))</f>
        <v>0</v>
      </c>
      <c r="S60" s="79">
        <f ca="1">IF(Data_Background!S60="","",(IF($B$3="On",IF(Data_Background!S60=0,0,Data_Background!S60-SMALL(Data_Background!$C60:$AZ60,COUNTIF(Data_Background!$C60:$AZ60,0)+1)),Data_Background!S60)))</f>
        <v>0</v>
      </c>
      <c r="T60" s="79">
        <f ca="1">IF(Data_Background!T60="","",(IF($B$3="On",IF(Data_Background!T60=0,0,Data_Background!T60-SMALL(Data_Background!$C60:$AZ60,COUNTIF(Data_Background!$C60:$AZ60,0)+1)),Data_Background!T60)))</f>
        <v>0</v>
      </c>
      <c r="U60" s="79">
        <f ca="1">IF(Data_Background!U60="","",(IF($B$3="On",IF(Data_Background!U60=0,0,Data_Background!U60-SMALL(Data_Background!$C60:$AZ60,COUNTIF(Data_Background!$C60:$AZ60,0)+1)),Data_Background!U60)))</f>
        <v>0</v>
      </c>
      <c r="V60" s="79">
        <f ca="1">IF(Data_Background!V60="","",(IF($B$3="On",IF(Data_Background!V60=0,0,Data_Background!V60-SMALL(Data_Background!$C60:$AZ60,COUNTIF(Data_Background!$C60:$AZ60,0)+1)),Data_Background!V60)))</f>
        <v>0.25377146549529073</v>
      </c>
      <c r="W60" s="79">
        <f ca="1">IF(Data_Background!W60="","",(IF($B$3="On",IF(Data_Background!W60=0,0,Data_Background!W60-SMALL(Data_Background!$C60:$AZ60,COUNTIF(Data_Background!$C60:$AZ60,0)+1)),Data_Background!W60)))</f>
        <v>14.038484704319217</v>
      </c>
      <c r="X60" s="79">
        <f ca="1">IF(Data_Background!X60="","",(IF($B$3="On",IF(Data_Background!X60=0,0,Data_Background!X60-SMALL(Data_Background!$C60:$AZ60,COUNTIF(Data_Background!$C60:$AZ60,0)+1)),Data_Background!X60)))</f>
        <v>37.017402878727509</v>
      </c>
      <c r="Y60" s="79">
        <f ca="1">IF(Data_Background!Y60="","",(IF($B$3="On",IF(Data_Background!Y60=0,0,Data_Background!Y60-SMALL(Data_Background!$C60:$AZ60,COUNTIF(Data_Background!$C60:$AZ60,0)+1)),Data_Background!Y60)))</f>
        <v>78.231378954909104</v>
      </c>
      <c r="Z60" s="79">
        <f ca="1">IF(Data_Background!Z60="","",(IF($B$3="On",IF(Data_Background!Z60=0,0,Data_Background!Z60-SMALL(Data_Background!$C60:$AZ60,COUNTIF(Data_Background!$C60:$AZ60,0)+1)),Data_Background!Z60)))</f>
        <v>142.76203899590141</v>
      </c>
      <c r="AA60" s="79">
        <f ca="1">IF(Data_Background!AA60="","",(IF($B$3="On",IF(Data_Background!AA60=0,0,Data_Background!AA60-SMALL(Data_Background!$C60:$AZ60,COUNTIF(Data_Background!$C60:$AZ60,0)+1)),Data_Background!AA60)))</f>
        <v>249.46011162619513</v>
      </c>
      <c r="AB60" s="79">
        <f ca="1">IF(Data_Background!AB60="","",(IF($B$3="On",IF(Data_Background!AB60=0,0,Data_Background!AB60-SMALL(Data_Background!$C60:$AZ60,COUNTIF(Data_Background!$C60:$AZ60,0)+1)),Data_Background!AB60)))</f>
        <v>416.30578296221074</v>
      </c>
      <c r="AC60" s="79">
        <f ca="1">IF(Data_Background!AC60="","",(IF($B$3="On",IF(Data_Background!AC60=0,0,Data_Background!AC60-SMALL(Data_Background!$C60:$AZ60,COUNTIF(Data_Background!$C60:$AZ60,0)+1)),Data_Background!AC60)))</f>
        <v>670.92166354498875</v>
      </c>
      <c r="AD60" s="79">
        <f ca="1">IF(Data_Background!AD60="","",(IF($B$3="On",IF(Data_Background!AD60=0,0,Data_Background!AD60-SMALL(Data_Background!$C60:$AZ60,COUNTIF(Data_Background!$C60:$AZ60,0)+1)),Data_Background!AD60)))</f>
        <v>1013.0054174731824</v>
      </c>
      <c r="AE60" s="79">
        <f ca="1">IF(Data_Background!AE60="","",(IF($B$3="On",IF(Data_Background!AE60=0,0,Data_Background!AE60-SMALL(Data_Background!$C60:$AZ60,COUNTIF(Data_Background!$C60:$AZ60,0)+1)),Data_Background!AE60)))</f>
        <v>1415.9094761643062</v>
      </c>
      <c r="AF60" s="79">
        <f ca="1">IF(Data_Background!AF60="","",(IF($B$3="On",IF(Data_Background!AF60=0,0,Data_Background!AF60-SMALL(Data_Background!$C60:$AZ60,COUNTIF(Data_Background!$C60:$AZ60,0)+1)),Data_Background!AF60)))</f>
        <v>1819.3954185133605</v>
      </c>
      <c r="AG60" s="79">
        <f ca="1">IF(Data_Background!AG60="","",(IF($B$3="On",IF(Data_Background!AG60=0,0,Data_Background!AG60-SMALL(Data_Background!$C60:$AZ60,COUNTIF(Data_Background!$C60:$AZ60,0)+1)),Data_Background!AG60)))</f>
        <v>2163.5761439239132</v>
      </c>
      <c r="AH60" s="79">
        <f ca="1">IF(Data_Background!AH60="","",(IF($B$3="On",IF(Data_Background!AH60=0,0,Data_Background!AH60-SMALL(Data_Background!$C60:$AZ60,COUNTIF(Data_Background!$C60:$AZ60,0)+1)),Data_Background!AH60)))</f>
        <v>2419.4380594316835</v>
      </c>
      <c r="AI60" s="79">
        <f ca="1">IF(Data_Background!AI60="","",(IF($B$3="On",IF(Data_Background!AI60=0,0,Data_Background!AI60-SMALL(Data_Background!$C60:$AZ60,COUNTIF(Data_Background!$C60:$AZ60,0)+1)),Data_Background!AI60)))</f>
        <v>2592.1080102482197</v>
      </c>
      <c r="AJ60" s="79">
        <f ca="1">IF(Data_Background!AJ60="","",(IF($B$3="On",IF(Data_Background!AJ60=0,0,Data_Background!AJ60-SMALL(Data_Background!$C60:$AZ60,COUNTIF(Data_Background!$C60:$AZ60,0)+1)),Data_Background!AJ60)))</f>
        <v>2714.7535872039334</v>
      </c>
      <c r="AK60" s="79">
        <f ca="1">IF(Data_Background!AK60="","",(IF($B$3="On",IF(Data_Background!AK60=0,0,Data_Background!AK60-SMALL(Data_Background!$C60:$AZ60,COUNTIF(Data_Background!$C60:$AZ60,0)+1)),Data_Background!AK60)))</f>
        <v>2812.705965039203</v>
      </c>
      <c r="AL60" s="79">
        <f ca="1">IF(Data_Background!AL60="","",(IF($B$3="On",IF(Data_Background!AL60=0,0,Data_Background!AL60-SMALL(Data_Background!$C60:$AZ60,COUNTIF(Data_Background!$C60:$AZ60,0)+1)),Data_Background!AL60)))</f>
        <v>2897.3466906976601</v>
      </c>
      <c r="AM60" s="79">
        <f ca="1">IF(Data_Background!AM60="","",(IF($B$3="On",IF(Data_Background!AM60=0,0,Data_Background!AM60-SMALL(Data_Background!$C60:$AZ60,COUNTIF(Data_Background!$C60:$AZ60,0)+1)),Data_Background!AM60)))</f>
        <v>2966.6446670224163</v>
      </c>
      <c r="AN60" s="79">
        <f ca="1">IF(Data_Background!AN60="","",(IF($B$3="On",IF(Data_Background!AN60=0,0,Data_Background!AN60-SMALL(Data_Background!$C60:$AZ60,COUNTIF(Data_Background!$C60:$AZ60,0)+1)),Data_Background!AN60)))</f>
        <v>3020.3937030232032</v>
      </c>
      <c r="AO60" s="79">
        <f ca="1">IF(Data_Background!AO60="","",(IF($B$3="On",IF(Data_Background!AO60=0,0,Data_Background!AO60-SMALL(Data_Background!$C60:$AZ60,COUNTIF(Data_Background!$C60:$AZ60,0)+1)),Data_Background!AO60)))</f>
        <v>3062.4056889735566</v>
      </c>
      <c r="AP60" s="79">
        <f ca="1">IF(Data_Background!AP60="","",(IF($B$3="On",IF(Data_Background!AP60=0,0,Data_Background!AP60-SMALL(Data_Background!$C60:$AZ60,COUNTIF(Data_Background!$C60:$AZ60,0)+1)),Data_Background!AP60)))</f>
        <v>3081.1800340486666</v>
      </c>
      <c r="AQ60" s="79" t="str">
        <f>IF(Data_Background!AQ60="","",(IF($B$3="On",IF(Data_Background!AQ60=0,0,Data_Background!AQ60-SMALL(Data_Background!$C60:$AZ60,COUNTIF(Data_Background!$C60:$AZ60,0)+1)),Data_Background!AQ60)))</f>
        <v/>
      </c>
      <c r="AR60" s="79" t="str">
        <f>IF(Data_Background!AR60="","",(IF($B$3="On",IF(Data_Background!AR60=0,0,Data_Background!AR60-SMALL(Data_Background!$C60:$AZ60,COUNTIF(Data_Background!$C60:$AZ60,0)+1)),Data_Background!AR60)))</f>
        <v/>
      </c>
      <c r="AS60" s="79" t="str">
        <f>IF(Data_Background!AS60="","",(IF($B$3="On",IF(Data_Background!AS60=0,0,Data_Background!AS60-SMALL(Data_Background!$C60:$AZ60,COUNTIF(Data_Background!$C60:$AZ60,0)+1)),Data_Background!AS60)))</f>
        <v/>
      </c>
      <c r="AT60" s="79" t="str">
        <f>IF(Data_Background!AT60="","",(IF($B$3="On",IF(Data_Background!AT60=0,0,Data_Background!AT60-SMALL(Data_Background!$C60:$AZ60,COUNTIF(Data_Background!$C60:$AZ60,0)+1)),Data_Background!AT60)))</f>
        <v/>
      </c>
      <c r="AU60" s="79" t="str">
        <f>IF(Data_Background!AU60="","",(IF($B$3="On",IF(Data_Background!AU60=0,0,Data_Background!AU60-SMALL(Data_Background!$C60:$AZ60,COUNTIF(Data_Background!$C60:$AZ60,0)+1)),Data_Background!AU60)))</f>
        <v/>
      </c>
      <c r="AV60" s="79" t="str">
        <f>IF(Data_Background!AV60="","",(IF($B$3="On",IF(Data_Background!AV60=0,0,Data_Background!AV60-SMALL(Data_Background!$C60:$AZ60,COUNTIF(Data_Background!$C60:$AZ60,0)+1)),Data_Background!AV60)))</f>
        <v/>
      </c>
      <c r="AW60" s="79" t="str">
        <f>IF(Data_Background!AW60="","",(IF($B$3="On",IF(Data_Background!AW60=0,0,Data_Background!AW60-SMALL(Data_Background!$C60:$AZ60,COUNTIF(Data_Background!$C60:$AZ60,0)+1)),Data_Background!AW60)))</f>
        <v/>
      </c>
      <c r="AX60" s="79" t="str">
        <f>IF(Data_Background!AX60="","",(IF($B$3="On",IF(Data_Background!AX60=0,0,Data_Background!AX60-SMALL(Data_Background!$C60:$AZ60,COUNTIF(Data_Background!$C60:$AZ60,0)+1)),Data_Background!AX60)))</f>
        <v/>
      </c>
      <c r="AY60" s="79" t="str">
        <f>IF(Data_Background!AY60="","",(IF($B$3="On",IF(Data_Background!AY60=0,0,Data_Background!AY60-SMALL(Data_Background!$C60:$AZ60,COUNTIF(Data_Background!$C60:$AZ60,0)+1)),Data_Background!AY60)))</f>
        <v/>
      </c>
      <c r="AZ60" s="79" t="str">
        <f>IF(Data_Background!AZ60="","",(IF($B$3="On",IF(Data_Background!AZ60=0,0,Data_Background!AZ60-SMALL(Data_Background!$C60:$AZ60,COUNTIF(Data_Background!$C60:$AZ60,0)+1)),Data_Background!AZ60)))</f>
        <v/>
      </c>
      <c r="BA60" s="79"/>
      <c r="BB60" s="79"/>
      <c r="BC60" s="79"/>
      <c r="BD60" s="79"/>
      <c r="BE60" s="79"/>
      <c r="BF60" s="79"/>
      <c r="BG60" s="79"/>
      <c r="BH60" s="79"/>
      <c r="BI60" s="79"/>
      <c r="BJ60" s="79"/>
      <c r="BK60" s="79"/>
      <c r="BL60" s="79"/>
      <c r="BM60" s="79"/>
      <c r="BN60" s="79"/>
      <c r="BO60" s="79"/>
      <c r="BP60" s="79"/>
      <c r="BQ60" s="79"/>
      <c r="BR60" s="79"/>
      <c r="BS60" s="79"/>
      <c r="BT60" s="79"/>
      <c r="BU60" s="79"/>
      <c r="BV60" s="79"/>
      <c r="BW60" s="79"/>
      <c r="BX60" s="79"/>
      <c r="BY60" s="79"/>
      <c r="BZ60" s="79"/>
    </row>
    <row r="61" spans="1:78" x14ac:dyDescent="0.25">
      <c r="A61" s="79">
        <f ca="1">Data_Initial!A61</f>
        <v>1</v>
      </c>
      <c r="B61" s="79" t="str">
        <f ca="1">Data_Initial!B61</f>
        <v>B8</v>
      </c>
      <c r="C61" s="79">
        <f ca="1">IF(Data_Background!C61="","",(IF($B$3="On",IF(Data_Background!C61=0,0,Data_Background!C61-SMALL(Data_Background!$C61:$AZ61,COUNTIF(Data_Background!$C61:$AZ61,0)+1)),Data_Background!C61)))</f>
        <v>7.7199469113534578</v>
      </c>
      <c r="D61" s="79">
        <f ca="1">IF(Data_Background!D61="","",(IF($B$3="On",IF(Data_Background!D61=0,0,Data_Background!D61-SMALL(Data_Background!$C61:$AZ61,COUNTIF(Data_Background!$C61:$AZ61,0)+1)),Data_Background!D61)))</f>
        <v>9.2793410732367967</v>
      </c>
      <c r="E61" s="79">
        <f ca="1">IF(Data_Background!E61="","",(IF($B$3="On",IF(Data_Background!E61=0,0,Data_Background!E61-SMALL(Data_Background!$C61:$AZ61,COUNTIF(Data_Background!$C61:$AZ61,0)+1)),Data_Background!E61)))</f>
        <v>11.367928756006481</v>
      </c>
      <c r="F61" s="79">
        <f ca="1">IF(Data_Background!F61="","",(IF($B$3="On",IF(Data_Background!F61=0,0,Data_Background!F61-SMALL(Data_Background!$C61:$AZ61,COUNTIF(Data_Background!$C61:$AZ61,0)+1)),Data_Background!F61)))</f>
        <v>7.7421240481151399</v>
      </c>
      <c r="G61" s="79">
        <f ca="1">IF(Data_Background!G61="","",(IF($B$3="On",IF(Data_Background!G61=0,0,Data_Background!G61-SMALL(Data_Background!$C61:$AZ61,COUNTIF(Data_Background!$C61:$AZ61,0)+1)),Data_Background!G61)))</f>
        <v>3.7226289042435425</v>
      </c>
      <c r="H61" s="79">
        <f ca="1">IF(Data_Background!H61="","",(IF($B$3="On",IF(Data_Background!H61=0,0,Data_Background!H61-SMALL(Data_Background!$C61:$AZ61,COUNTIF(Data_Background!$C61:$AZ61,0)+1)),Data_Background!H61)))</f>
        <v>1.8049651908360278</v>
      </c>
      <c r="I61" s="79">
        <f ca="1">IF(Data_Background!I61="","",(IF($B$3="On",IF(Data_Background!I61=0,0,Data_Background!I61-SMALL(Data_Background!$C61:$AZ61,COUNTIF(Data_Background!$C61:$AZ61,0)+1)),Data_Background!I61)))</f>
        <v>0</v>
      </c>
      <c r="J61" s="79">
        <f ca="1">IF(Data_Background!J61="","",(IF($B$3="On",IF(Data_Background!J61=0,0,Data_Background!J61-SMALL(Data_Background!$C61:$AZ61,COUNTIF(Data_Background!$C61:$AZ61,0)+1)),Data_Background!J61)))</f>
        <v>0</v>
      </c>
      <c r="K61" s="79">
        <f ca="1">IF(Data_Background!K61="","",(IF($B$3="On",IF(Data_Background!K61=0,0,Data_Background!K61-SMALL(Data_Background!$C61:$AZ61,COUNTIF(Data_Background!$C61:$AZ61,0)+1)),Data_Background!K61)))</f>
        <v>0</v>
      </c>
      <c r="L61" s="79">
        <f ca="1">IF(Data_Background!L61="","",(IF($B$3="On",IF(Data_Background!L61=0,0,Data_Background!L61-SMALL(Data_Background!$C61:$AZ61,COUNTIF(Data_Background!$C61:$AZ61,0)+1)),Data_Background!L61)))</f>
        <v>0</v>
      </c>
      <c r="M61" s="79">
        <f ca="1">IF(Data_Background!M61="","",(IF($B$3="On",IF(Data_Background!M61=0,0,Data_Background!M61-SMALL(Data_Background!$C61:$AZ61,COUNTIF(Data_Background!$C61:$AZ61,0)+1)),Data_Background!M61)))</f>
        <v>0</v>
      </c>
      <c r="N61" s="79">
        <f ca="1">IF(Data_Background!N61="","",(IF($B$3="On",IF(Data_Background!N61=0,0,Data_Background!N61-SMALL(Data_Background!$C61:$AZ61,COUNTIF(Data_Background!$C61:$AZ61,0)+1)),Data_Background!N61)))</f>
        <v>0</v>
      </c>
      <c r="O61" s="79">
        <f ca="1">IF(Data_Background!O61="","",(IF($B$3="On",IF(Data_Background!O61=0,0,Data_Background!O61-SMALL(Data_Background!$C61:$AZ61,COUNTIF(Data_Background!$C61:$AZ61,0)+1)),Data_Background!O61)))</f>
        <v>0</v>
      </c>
      <c r="P61" s="79">
        <f ca="1">IF(Data_Background!P61="","",(IF($B$3="On",IF(Data_Background!P61=0,0,Data_Background!P61-SMALL(Data_Background!$C61:$AZ61,COUNTIF(Data_Background!$C61:$AZ61,0)+1)),Data_Background!P61)))</f>
        <v>0</v>
      </c>
      <c r="Q61" s="79">
        <f ca="1">IF(Data_Background!Q61="","",(IF($B$3="On",IF(Data_Background!Q61=0,0,Data_Background!Q61-SMALL(Data_Background!$C61:$AZ61,COUNTIF(Data_Background!$C61:$AZ61,0)+1)),Data_Background!Q61)))</f>
        <v>0</v>
      </c>
      <c r="R61" s="79">
        <f ca="1">IF(Data_Background!R61="","",(IF($B$3="On",IF(Data_Background!R61=0,0,Data_Background!R61-SMALL(Data_Background!$C61:$AZ61,COUNTIF(Data_Background!$C61:$AZ61,0)+1)),Data_Background!R61)))</f>
        <v>0</v>
      </c>
      <c r="S61" s="79">
        <f ca="1">IF(Data_Background!S61="","",(IF($B$3="On",IF(Data_Background!S61=0,0,Data_Background!S61-SMALL(Data_Background!$C61:$AZ61,COUNTIF(Data_Background!$C61:$AZ61,0)+1)),Data_Background!S61)))</f>
        <v>0</v>
      </c>
      <c r="T61" s="79">
        <f ca="1">IF(Data_Background!T61="","",(IF($B$3="On",IF(Data_Background!T61=0,0,Data_Background!T61-SMALL(Data_Background!$C61:$AZ61,COUNTIF(Data_Background!$C61:$AZ61,0)+1)),Data_Background!T61)))</f>
        <v>0</v>
      </c>
      <c r="U61" s="79">
        <f ca="1">IF(Data_Background!U61="","",(IF($B$3="On",IF(Data_Background!U61=0,0,Data_Background!U61-SMALL(Data_Background!$C61:$AZ61,COUNTIF(Data_Background!$C61:$AZ61,0)+1)),Data_Background!U61)))</f>
        <v>0</v>
      </c>
      <c r="V61" s="79">
        <f ca="1">IF(Data_Background!V61="","",(IF($B$3="On",IF(Data_Background!V61=0,0,Data_Background!V61-SMALL(Data_Background!$C61:$AZ61,COUNTIF(Data_Background!$C61:$AZ61,0)+1)),Data_Background!V61)))</f>
        <v>0</v>
      </c>
      <c r="W61" s="79">
        <f ca="1">IF(Data_Background!W61="","",(IF($B$3="On",IF(Data_Background!W61=0,0,Data_Background!W61-SMALL(Data_Background!$C61:$AZ61,COUNTIF(Data_Background!$C61:$AZ61,0)+1)),Data_Background!W61)))</f>
        <v>16.309428088693465</v>
      </c>
      <c r="X61" s="79">
        <f ca="1">IF(Data_Background!X61="","",(IF($B$3="On",IF(Data_Background!X61=0,0,Data_Background!X61-SMALL(Data_Background!$C61:$AZ61,COUNTIF(Data_Background!$C61:$AZ61,0)+1)),Data_Background!X61)))</f>
        <v>42.872849179892867</v>
      </c>
      <c r="Y61" s="79">
        <f ca="1">IF(Data_Background!Y61="","",(IF($B$3="On",IF(Data_Background!Y61=0,0,Data_Background!Y61-SMALL(Data_Background!$C61:$AZ61,COUNTIF(Data_Background!$C61:$AZ61,0)+1)),Data_Background!Y61)))</f>
        <v>84.674529969522112</v>
      </c>
      <c r="Z61" s="79">
        <f ca="1">IF(Data_Background!Z61="","",(IF($B$3="On",IF(Data_Background!Z61=0,0,Data_Background!Z61-SMALL(Data_Background!$C61:$AZ61,COUNTIF(Data_Background!$C61:$AZ61,0)+1)),Data_Background!Z61)))</f>
        <v>158.72141453921785</v>
      </c>
      <c r="AA61" s="79">
        <f ca="1">IF(Data_Background!AA61="","",(IF($B$3="On",IF(Data_Background!AA61=0,0,Data_Background!AA61-SMALL(Data_Background!$C61:$AZ61,COUNTIF(Data_Background!$C61:$AZ61,0)+1)),Data_Background!AA61)))</f>
        <v>278.16370326189042</v>
      </c>
      <c r="AB61" s="79">
        <f ca="1">IF(Data_Background!AB61="","",(IF($B$3="On",IF(Data_Background!AB61=0,0,Data_Background!AB61-SMALL(Data_Background!$C61:$AZ61,COUNTIF(Data_Background!$C61:$AZ61,0)+1)),Data_Background!AB61)))</f>
        <v>461.5978932309165</v>
      </c>
      <c r="AC61" s="79">
        <f ca="1">IF(Data_Background!AC61="","",(IF($B$3="On",IF(Data_Background!AC61=0,0,Data_Background!AC61-SMALL(Data_Background!$C61:$AZ61,COUNTIF(Data_Background!$C61:$AZ61,0)+1)),Data_Background!AC61)))</f>
        <v>730.66311499266408</v>
      </c>
      <c r="AD61" s="79">
        <f ca="1">IF(Data_Background!AD61="","",(IF($B$3="On",IF(Data_Background!AD61=0,0,Data_Background!AD61-SMALL(Data_Background!$C61:$AZ61,COUNTIF(Data_Background!$C61:$AZ61,0)+1)),Data_Background!AD61)))</f>
        <v>1086.5405658669069</v>
      </c>
      <c r="AE61" s="79">
        <f ca="1">IF(Data_Background!AE61="","",(IF($B$3="On",IF(Data_Background!AE61=0,0,Data_Background!AE61-SMALL(Data_Background!$C61:$AZ61,COUNTIF(Data_Background!$C61:$AZ61,0)+1)),Data_Background!AE61)))</f>
        <v>1492.5216412901773</v>
      </c>
      <c r="AF61" s="79">
        <f ca="1">IF(Data_Background!AF61="","",(IF($B$3="On",IF(Data_Background!AF61=0,0,Data_Background!AF61-SMALL(Data_Background!$C61:$AZ61,COUNTIF(Data_Background!$C61:$AZ61,0)+1)),Data_Background!AF61)))</f>
        <v>1886.1366995665571</v>
      </c>
      <c r="AG61" s="79">
        <f ca="1">IF(Data_Background!AG61="","",(IF($B$3="On",IF(Data_Background!AG61=0,0,Data_Background!AG61-SMALL(Data_Background!$C61:$AZ61,COUNTIF(Data_Background!$C61:$AZ61,0)+1)),Data_Background!AG61)))</f>
        <v>2208.1021081927038</v>
      </c>
      <c r="AH61" s="79">
        <f ca="1">IF(Data_Background!AH61="","",(IF($B$3="On",IF(Data_Background!AH61=0,0,Data_Background!AH61-SMALL(Data_Background!$C61:$AZ61,COUNTIF(Data_Background!$C61:$AZ61,0)+1)),Data_Background!AH61)))</f>
        <v>2442.7507650050507</v>
      </c>
      <c r="AI61" s="79">
        <f ca="1">IF(Data_Background!AI61="","",(IF($B$3="On",IF(Data_Background!AI61=0,0,Data_Background!AI61-SMALL(Data_Background!$C61:$AZ61,COUNTIF(Data_Background!$C61:$AZ61,0)+1)),Data_Background!AI61)))</f>
        <v>2600.9548617409937</v>
      </c>
      <c r="AJ61" s="79">
        <f ca="1">IF(Data_Background!AJ61="","",(IF($B$3="On",IF(Data_Background!AJ61=0,0,Data_Background!AJ61-SMALL(Data_Background!$C61:$AZ61,COUNTIF(Data_Background!$C61:$AZ61,0)+1)),Data_Background!AJ61)))</f>
        <v>2718.7227961633171</v>
      </c>
      <c r="AK61" s="79">
        <f ca="1">IF(Data_Background!AK61="","",(IF($B$3="On",IF(Data_Background!AK61=0,0,Data_Background!AK61-SMALL(Data_Background!$C61:$AZ61,COUNTIF(Data_Background!$C61:$AZ61,0)+1)),Data_Background!AK61)))</f>
        <v>2814.084613900287</v>
      </c>
      <c r="AL61" s="79">
        <f ca="1">IF(Data_Background!AL61="","",(IF($B$3="On",IF(Data_Background!AL61=0,0,Data_Background!AL61-SMALL(Data_Background!$C61:$AZ61,COUNTIF(Data_Background!$C61:$AZ61,0)+1)),Data_Background!AL61)))</f>
        <v>2894.1880253150166</v>
      </c>
      <c r="AM61" s="79">
        <f ca="1">IF(Data_Background!AM61="","",(IF($B$3="On",IF(Data_Background!AM61=0,0,Data_Background!AM61-SMALL(Data_Background!$C61:$AZ61,COUNTIF(Data_Background!$C61:$AZ61,0)+1)),Data_Background!AM61)))</f>
        <v>2957.7794128633504</v>
      </c>
      <c r="AN61" s="79">
        <f ca="1">IF(Data_Background!AN61="","",(IF($B$3="On",IF(Data_Background!AN61=0,0,Data_Background!AN61-SMALL(Data_Background!$C61:$AZ61,COUNTIF(Data_Background!$C61:$AZ61,0)+1)),Data_Background!AN61)))</f>
        <v>3007.2555917638538</v>
      </c>
      <c r="AO61" s="79">
        <f ca="1">IF(Data_Background!AO61="","",(IF($B$3="On",IF(Data_Background!AO61=0,0,Data_Background!AO61-SMALL(Data_Background!$C61:$AZ61,COUNTIF(Data_Background!$C61:$AZ61,0)+1)),Data_Background!AO61)))</f>
        <v>3047.5246778639271</v>
      </c>
      <c r="AP61" s="79">
        <f ca="1">IF(Data_Background!AP61="","",(IF($B$3="On",IF(Data_Background!AP61=0,0,Data_Background!AP61-SMALL(Data_Background!$C61:$AZ61,COUNTIF(Data_Background!$C61:$AZ61,0)+1)),Data_Background!AP61)))</f>
        <v>3065.5565945809108</v>
      </c>
      <c r="AQ61" s="79" t="str">
        <f>IF(Data_Background!AQ61="","",(IF($B$3="On",IF(Data_Background!AQ61=0,0,Data_Background!AQ61-SMALL(Data_Background!$C61:$AZ61,COUNTIF(Data_Background!$C61:$AZ61,0)+1)),Data_Background!AQ61)))</f>
        <v/>
      </c>
      <c r="AR61" s="79" t="str">
        <f>IF(Data_Background!AR61="","",(IF($B$3="On",IF(Data_Background!AR61=0,0,Data_Background!AR61-SMALL(Data_Background!$C61:$AZ61,COUNTIF(Data_Background!$C61:$AZ61,0)+1)),Data_Background!AR61)))</f>
        <v/>
      </c>
      <c r="AS61" s="79" t="str">
        <f>IF(Data_Background!AS61="","",(IF($B$3="On",IF(Data_Background!AS61=0,0,Data_Background!AS61-SMALL(Data_Background!$C61:$AZ61,COUNTIF(Data_Background!$C61:$AZ61,0)+1)),Data_Background!AS61)))</f>
        <v/>
      </c>
      <c r="AT61" s="79" t="str">
        <f>IF(Data_Background!AT61="","",(IF($B$3="On",IF(Data_Background!AT61=0,0,Data_Background!AT61-SMALL(Data_Background!$C61:$AZ61,COUNTIF(Data_Background!$C61:$AZ61,0)+1)),Data_Background!AT61)))</f>
        <v/>
      </c>
      <c r="AU61" s="79" t="str">
        <f>IF(Data_Background!AU61="","",(IF($B$3="On",IF(Data_Background!AU61=0,0,Data_Background!AU61-SMALL(Data_Background!$C61:$AZ61,COUNTIF(Data_Background!$C61:$AZ61,0)+1)),Data_Background!AU61)))</f>
        <v/>
      </c>
      <c r="AV61" s="79" t="str">
        <f>IF(Data_Background!AV61="","",(IF($B$3="On",IF(Data_Background!AV61=0,0,Data_Background!AV61-SMALL(Data_Background!$C61:$AZ61,COUNTIF(Data_Background!$C61:$AZ61,0)+1)),Data_Background!AV61)))</f>
        <v/>
      </c>
      <c r="AW61" s="79" t="str">
        <f>IF(Data_Background!AW61="","",(IF($B$3="On",IF(Data_Background!AW61=0,0,Data_Background!AW61-SMALL(Data_Background!$C61:$AZ61,COUNTIF(Data_Background!$C61:$AZ61,0)+1)),Data_Background!AW61)))</f>
        <v/>
      </c>
      <c r="AX61" s="79" t="str">
        <f>IF(Data_Background!AX61="","",(IF($B$3="On",IF(Data_Background!AX61=0,0,Data_Background!AX61-SMALL(Data_Background!$C61:$AZ61,COUNTIF(Data_Background!$C61:$AZ61,0)+1)),Data_Background!AX61)))</f>
        <v/>
      </c>
      <c r="AY61" s="79" t="str">
        <f>IF(Data_Background!AY61="","",(IF($B$3="On",IF(Data_Background!AY61=0,0,Data_Background!AY61-SMALL(Data_Background!$C61:$AZ61,COUNTIF(Data_Background!$C61:$AZ61,0)+1)),Data_Background!AY61)))</f>
        <v/>
      </c>
      <c r="AZ61" s="79" t="str">
        <f>IF(Data_Background!AZ61="","",(IF($B$3="On",IF(Data_Background!AZ61=0,0,Data_Background!AZ61-SMALL(Data_Background!$C61:$AZ61,COUNTIF(Data_Background!$C61:$AZ61,0)+1)),Data_Background!AZ61)))</f>
        <v/>
      </c>
      <c r="BA61" s="79"/>
      <c r="BB61" s="79"/>
      <c r="BC61" s="79"/>
      <c r="BD61" s="79"/>
      <c r="BE61" s="79"/>
      <c r="BF61" s="79"/>
      <c r="BG61" s="79"/>
      <c r="BH61" s="79"/>
      <c r="BI61" s="79"/>
      <c r="BJ61" s="79"/>
      <c r="BK61" s="79"/>
      <c r="BL61" s="79"/>
      <c r="BM61" s="79"/>
      <c r="BN61" s="79"/>
      <c r="BO61" s="79"/>
      <c r="BP61" s="79"/>
      <c r="BQ61" s="79"/>
      <c r="BR61" s="79"/>
      <c r="BS61" s="79"/>
      <c r="BT61" s="79"/>
      <c r="BU61" s="79"/>
      <c r="BV61" s="79"/>
      <c r="BW61" s="79"/>
      <c r="BX61" s="79"/>
      <c r="BY61" s="79"/>
      <c r="BZ61" s="79"/>
    </row>
    <row r="62" spans="1:78" x14ac:dyDescent="0.25">
      <c r="A62" s="79">
        <f ca="1">Data_Initial!A62</f>
        <v>1</v>
      </c>
      <c r="B62" s="79" t="str">
        <f ca="1">Data_Initial!B62</f>
        <v>C8</v>
      </c>
      <c r="C62" s="79">
        <f ca="1">IF(Data_Background!C62="","",(IF($B$3="On",IF(Data_Background!C62=0,0,Data_Background!C62-SMALL(Data_Background!$C62:$AZ62,COUNTIF(Data_Background!$C62:$AZ62,0)+1)),Data_Background!C62)))</f>
        <v>6.4083841702559123</v>
      </c>
      <c r="D62" s="79">
        <f ca="1">IF(Data_Background!D62="","",(IF($B$3="On",IF(Data_Background!D62=0,0,Data_Background!D62-SMALL(Data_Background!$C62:$AZ62,COUNTIF(Data_Background!$C62:$AZ62,0)+1)),Data_Background!D62)))</f>
        <v>5.3264706352718871</v>
      </c>
      <c r="E62" s="79">
        <f ca="1">IF(Data_Background!E62="","",(IF($B$3="On",IF(Data_Background!E62=0,0,Data_Background!E62-SMALL(Data_Background!$C62:$AZ62,COUNTIF(Data_Background!$C62:$AZ62,0)+1)),Data_Background!E62)))</f>
        <v>5.2901625991608174</v>
      </c>
      <c r="F62" s="79">
        <f ca="1">IF(Data_Background!F62="","",(IF($B$3="On",IF(Data_Background!F62=0,0,Data_Background!F62-SMALL(Data_Background!$C62:$AZ62,COUNTIF(Data_Background!$C62:$AZ62,0)+1)),Data_Background!F62)))</f>
        <v>3.8450913155661639</v>
      </c>
      <c r="G62" s="79">
        <f ca="1">IF(Data_Background!G62="","",(IF($B$3="On",IF(Data_Background!G62=0,0,Data_Background!G62-SMALL(Data_Background!$C62:$AZ62,COUNTIF(Data_Background!$C62:$AZ62,0)+1)),Data_Background!G62)))</f>
        <v>2.2419965825565797</v>
      </c>
      <c r="H62" s="79">
        <f ca="1">IF(Data_Background!H62="","",(IF($B$3="On",IF(Data_Background!H62=0,0,Data_Background!H62-SMALL(Data_Background!$C62:$AZ62,COUNTIF(Data_Background!$C62:$AZ62,0)+1)),Data_Background!H62)))</f>
        <v>2.9700792290454636E-2</v>
      </c>
      <c r="I62" s="79">
        <f ca="1">IF(Data_Background!I62="","",(IF($B$3="On",IF(Data_Background!I62=0,0,Data_Background!I62-SMALL(Data_Background!$C62:$AZ62,COUNTIF(Data_Background!$C62:$AZ62,0)+1)),Data_Background!I62)))</f>
        <v>0</v>
      </c>
      <c r="J62" s="79">
        <f ca="1">IF(Data_Background!J62="","",(IF($B$3="On",IF(Data_Background!J62=0,0,Data_Background!J62-SMALL(Data_Background!$C62:$AZ62,COUNTIF(Data_Background!$C62:$AZ62,0)+1)),Data_Background!J62)))</f>
        <v>0</v>
      </c>
      <c r="K62" s="79">
        <f ca="1">IF(Data_Background!K62="","",(IF($B$3="On",IF(Data_Background!K62=0,0,Data_Background!K62-SMALL(Data_Background!$C62:$AZ62,COUNTIF(Data_Background!$C62:$AZ62,0)+1)),Data_Background!K62)))</f>
        <v>0</v>
      </c>
      <c r="L62" s="79">
        <f ca="1">IF(Data_Background!L62="","",(IF($B$3="On",IF(Data_Background!L62=0,0,Data_Background!L62-SMALL(Data_Background!$C62:$AZ62,COUNTIF(Data_Background!$C62:$AZ62,0)+1)),Data_Background!L62)))</f>
        <v>0</v>
      </c>
      <c r="M62" s="79">
        <f ca="1">IF(Data_Background!M62="","",(IF($B$3="On",IF(Data_Background!M62=0,0,Data_Background!M62-SMALL(Data_Background!$C62:$AZ62,COUNTIF(Data_Background!$C62:$AZ62,0)+1)),Data_Background!M62)))</f>
        <v>0</v>
      </c>
      <c r="N62" s="79">
        <f ca="1">IF(Data_Background!N62="","",(IF($B$3="On",IF(Data_Background!N62=0,0,Data_Background!N62-SMALL(Data_Background!$C62:$AZ62,COUNTIF(Data_Background!$C62:$AZ62,0)+1)),Data_Background!N62)))</f>
        <v>0</v>
      </c>
      <c r="O62" s="79">
        <f ca="1">IF(Data_Background!O62="","",(IF($B$3="On",IF(Data_Background!O62=0,0,Data_Background!O62-SMALL(Data_Background!$C62:$AZ62,COUNTIF(Data_Background!$C62:$AZ62,0)+1)),Data_Background!O62)))</f>
        <v>0</v>
      </c>
      <c r="P62" s="79">
        <f ca="1">IF(Data_Background!P62="","",(IF($B$3="On",IF(Data_Background!P62=0,0,Data_Background!P62-SMALL(Data_Background!$C62:$AZ62,COUNTIF(Data_Background!$C62:$AZ62,0)+1)),Data_Background!P62)))</f>
        <v>0</v>
      </c>
      <c r="Q62" s="79">
        <f ca="1">IF(Data_Background!Q62="","",(IF($B$3="On",IF(Data_Background!Q62=0,0,Data_Background!Q62-SMALL(Data_Background!$C62:$AZ62,COUNTIF(Data_Background!$C62:$AZ62,0)+1)),Data_Background!Q62)))</f>
        <v>0</v>
      </c>
      <c r="R62" s="79">
        <f ca="1">IF(Data_Background!R62="","",(IF($B$3="On",IF(Data_Background!R62=0,0,Data_Background!R62-SMALL(Data_Background!$C62:$AZ62,COUNTIF(Data_Background!$C62:$AZ62,0)+1)),Data_Background!R62)))</f>
        <v>0</v>
      </c>
      <c r="S62" s="79">
        <f ca="1">IF(Data_Background!S62="","",(IF($B$3="On",IF(Data_Background!S62=0,0,Data_Background!S62-SMALL(Data_Background!$C62:$AZ62,COUNTIF(Data_Background!$C62:$AZ62,0)+1)),Data_Background!S62)))</f>
        <v>0</v>
      </c>
      <c r="T62" s="79">
        <f ca="1">IF(Data_Background!T62="","",(IF($B$3="On",IF(Data_Background!T62=0,0,Data_Background!T62-SMALL(Data_Background!$C62:$AZ62,COUNTIF(Data_Background!$C62:$AZ62,0)+1)),Data_Background!T62)))</f>
        <v>0</v>
      </c>
      <c r="U62" s="79">
        <f ca="1">IF(Data_Background!U62="","",(IF($B$3="On",IF(Data_Background!U62=0,0,Data_Background!U62-SMALL(Data_Background!$C62:$AZ62,COUNTIF(Data_Background!$C62:$AZ62,0)+1)),Data_Background!U62)))</f>
        <v>0</v>
      </c>
      <c r="V62" s="79">
        <f ca="1">IF(Data_Background!V62="","",(IF($B$3="On",IF(Data_Background!V62=0,0,Data_Background!V62-SMALL(Data_Background!$C62:$AZ62,COUNTIF(Data_Background!$C62:$AZ62,0)+1)),Data_Background!V62)))</f>
        <v>0</v>
      </c>
      <c r="W62" s="79">
        <f ca="1">IF(Data_Background!W62="","",(IF($B$3="On",IF(Data_Background!W62=0,0,Data_Background!W62-SMALL(Data_Background!$C62:$AZ62,COUNTIF(Data_Background!$C62:$AZ62,0)+1)),Data_Background!W62)))</f>
        <v>0</v>
      </c>
      <c r="X62" s="79">
        <f ca="1">IF(Data_Background!X62="","",(IF($B$3="On",IF(Data_Background!X62=0,0,Data_Background!X62-SMALL(Data_Background!$C62:$AZ62,COUNTIF(Data_Background!$C62:$AZ62,0)+1)),Data_Background!X62)))</f>
        <v>0</v>
      </c>
      <c r="Y62" s="79">
        <f ca="1">IF(Data_Background!Y62="","",(IF($B$3="On",IF(Data_Background!Y62=0,0,Data_Background!Y62-SMALL(Data_Background!$C62:$AZ62,COUNTIF(Data_Background!$C62:$AZ62,0)+1)),Data_Background!Y62)))</f>
        <v>0</v>
      </c>
      <c r="Z62" s="79">
        <f ca="1">IF(Data_Background!Z62="","",(IF($B$3="On",IF(Data_Background!Z62=0,0,Data_Background!Z62-SMALL(Data_Background!$C62:$AZ62,COUNTIF(Data_Background!$C62:$AZ62,0)+1)),Data_Background!Z62)))</f>
        <v>6.805476222551242</v>
      </c>
      <c r="AA62" s="79">
        <f ca="1">IF(Data_Background!AA62="","",(IF($B$3="On",IF(Data_Background!AA62=0,0,Data_Background!AA62-SMALL(Data_Background!$C62:$AZ62,COUNTIF(Data_Background!$C62:$AZ62,0)+1)),Data_Background!AA62)))</f>
        <v>24.145145482970776</v>
      </c>
      <c r="AB62" s="79">
        <f ca="1">IF(Data_Background!AB62="","",(IF($B$3="On",IF(Data_Background!AB62=0,0,Data_Background!AB62-SMALL(Data_Background!$C62:$AZ62,COUNTIF(Data_Background!$C62:$AZ62,0)+1)),Data_Background!AB62)))</f>
        <v>55.20909028622593</v>
      </c>
      <c r="AC62" s="79">
        <f ca="1">IF(Data_Background!AC62="","",(IF($B$3="On",IF(Data_Background!AC62=0,0,Data_Background!AC62-SMALL(Data_Background!$C62:$AZ62,COUNTIF(Data_Background!$C62:$AZ62,0)+1)),Data_Background!AC62)))</f>
        <v>123.91106467168478</v>
      </c>
      <c r="AD62" s="79">
        <f ca="1">IF(Data_Background!AD62="","",(IF($B$3="On",IF(Data_Background!AD62=0,0,Data_Background!AD62-SMALL(Data_Background!$C62:$AZ62,COUNTIF(Data_Background!$C62:$AZ62,0)+1)),Data_Background!AD62)))</f>
        <v>247.64634783342984</v>
      </c>
      <c r="AE62" s="79">
        <f ca="1">IF(Data_Background!AE62="","",(IF($B$3="On",IF(Data_Background!AE62=0,0,Data_Background!AE62-SMALL(Data_Background!$C62:$AZ62,COUNTIF(Data_Background!$C62:$AZ62,0)+1)),Data_Background!AE62)))</f>
        <v>469.71417333340247</v>
      </c>
      <c r="AF62" s="79">
        <f ca="1">IF(Data_Background!AF62="","",(IF($B$3="On",IF(Data_Background!AF62=0,0,Data_Background!AF62-SMALL(Data_Background!$C62:$AZ62,COUNTIF(Data_Background!$C62:$AZ62,0)+1)),Data_Background!AF62)))</f>
        <v>833.87849357439643</v>
      </c>
      <c r="AG62" s="79">
        <f ca="1">IF(Data_Background!AG62="","",(IF($B$3="On",IF(Data_Background!AG62=0,0,Data_Background!AG62-SMALL(Data_Background!$C62:$AZ62,COUNTIF(Data_Background!$C62:$AZ62,0)+1)),Data_Background!AG62)))</f>
        <v>1354.764020694606</v>
      </c>
      <c r="AH62" s="79">
        <f ca="1">IF(Data_Background!AH62="","",(IF($B$3="On",IF(Data_Background!AH62=0,0,Data_Background!AH62-SMALL(Data_Background!$C62:$AZ62,COUNTIF(Data_Background!$C62:$AZ62,0)+1)),Data_Background!AH62)))</f>
        <v>1954.8868461253405</v>
      </c>
      <c r="AI62" s="79">
        <f ca="1">IF(Data_Background!AI62="","",(IF($B$3="On",IF(Data_Background!AI62=0,0,Data_Background!AI62-SMALL(Data_Background!$C62:$AZ62,COUNTIF(Data_Background!$C62:$AZ62,0)+1)),Data_Background!AI62)))</f>
        <v>2519.7955818944938</v>
      </c>
      <c r="AJ62" s="79">
        <f ca="1">IF(Data_Background!AJ62="","",(IF($B$3="On",IF(Data_Background!AJ62=0,0,Data_Background!AJ62-SMALL(Data_Background!$C62:$AZ62,COUNTIF(Data_Background!$C62:$AZ62,0)+1)),Data_Background!AJ62)))</f>
        <v>2948.7257585331504</v>
      </c>
      <c r="AK62" s="79">
        <f ca="1">IF(Data_Background!AK62="","",(IF($B$3="On",IF(Data_Background!AK62=0,0,Data_Background!AK62-SMALL(Data_Background!$C62:$AZ62,COUNTIF(Data_Background!$C62:$AZ62,0)+1)),Data_Background!AK62)))</f>
        <v>3227.9584268750673</v>
      </c>
      <c r="AL62" s="79">
        <f ca="1">IF(Data_Background!AL62="","",(IF($B$3="On",IF(Data_Background!AL62=0,0,Data_Background!AL62-SMALL(Data_Background!$C62:$AZ62,COUNTIF(Data_Background!$C62:$AZ62,0)+1)),Data_Background!AL62)))</f>
        <v>3387.4236253933941</v>
      </c>
      <c r="AM62" s="79">
        <f ca="1">IF(Data_Background!AM62="","",(IF($B$3="On",IF(Data_Background!AM62=0,0,Data_Background!AM62-SMALL(Data_Background!$C62:$AZ62,COUNTIF(Data_Background!$C62:$AZ62,0)+1)),Data_Background!AM62)))</f>
        <v>3479.9631315505844</v>
      </c>
      <c r="AN62" s="79">
        <f ca="1">IF(Data_Background!AN62="","",(IF($B$3="On",IF(Data_Background!AN62=0,0,Data_Background!AN62-SMALL(Data_Background!$C62:$AZ62,COUNTIF(Data_Background!$C62:$AZ62,0)+1)),Data_Background!AN62)))</f>
        <v>3541.1925976684702</v>
      </c>
      <c r="AO62" s="79">
        <f ca="1">IF(Data_Background!AO62="","",(IF($B$3="On",IF(Data_Background!AO62=0,0,Data_Background!AO62-SMALL(Data_Background!$C62:$AZ62,COUNTIF(Data_Background!$C62:$AZ62,0)+1)),Data_Background!AO62)))</f>
        <v>3588.5500526804703</v>
      </c>
      <c r="AP62" s="79">
        <f ca="1">IF(Data_Background!AP62="","",(IF($B$3="On",IF(Data_Background!AP62=0,0,Data_Background!AP62-SMALL(Data_Background!$C62:$AZ62,COUNTIF(Data_Background!$C62:$AZ62,0)+1)),Data_Background!AP62)))</f>
        <v>3609.8578970711155</v>
      </c>
      <c r="AQ62" s="79" t="str">
        <f>IF(Data_Background!AQ62="","",(IF($B$3="On",IF(Data_Background!AQ62=0,0,Data_Background!AQ62-SMALL(Data_Background!$C62:$AZ62,COUNTIF(Data_Background!$C62:$AZ62,0)+1)),Data_Background!AQ62)))</f>
        <v/>
      </c>
      <c r="AR62" s="79" t="str">
        <f>IF(Data_Background!AR62="","",(IF($B$3="On",IF(Data_Background!AR62=0,0,Data_Background!AR62-SMALL(Data_Background!$C62:$AZ62,COUNTIF(Data_Background!$C62:$AZ62,0)+1)),Data_Background!AR62)))</f>
        <v/>
      </c>
      <c r="AS62" s="79" t="str">
        <f>IF(Data_Background!AS62="","",(IF($B$3="On",IF(Data_Background!AS62=0,0,Data_Background!AS62-SMALL(Data_Background!$C62:$AZ62,COUNTIF(Data_Background!$C62:$AZ62,0)+1)),Data_Background!AS62)))</f>
        <v/>
      </c>
      <c r="AT62" s="79" t="str">
        <f>IF(Data_Background!AT62="","",(IF($B$3="On",IF(Data_Background!AT62=0,0,Data_Background!AT62-SMALL(Data_Background!$C62:$AZ62,COUNTIF(Data_Background!$C62:$AZ62,0)+1)),Data_Background!AT62)))</f>
        <v/>
      </c>
      <c r="AU62" s="79" t="str">
        <f>IF(Data_Background!AU62="","",(IF($B$3="On",IF(Data_Background!AU62=0,0,Data_Background!AU62-SMALL(Data_Background!$C62:$AZ62,COUNTIF(Data_Background!$C62:$AZ62,0)+1)),Data_Background!AU62)))</f>
        <v/>
      </c>
      <c r="AV62" s="79" t="str">
        <f>IF(Data_Background!AV62="","",(IF($B$3="On",IF(Data_Background!AV62=0,0,Data_Background!AV62-SMALL(Data_Background!$C62:$AZ62,COUNTIF(Data_Background!$C62:$AZ62,0)+1)),Data_Background!AV62)))</f>
        <v/>
      </c>
      <c r="AW62" s="79" t="str">
        <f>IF(Data_Background!AW62="","",(IF($B$3="On",IF(Data_Background!AW62=0,0,Data_Background!AW62-SMALL(Data_Background!$C62:$AZ62,COUNTIF(Data_Background!$C62:$AZ62,0)+1)),Data_Background!AW62)))</f>
        <v/>
      </c>
      <c r="AX62" s="79" t="str">
        <f>IF(Data_Background!AX62="","",(IF($B$3="On",IF(Data_Background!AX62=0,0,Data_Background!AX62-SMALL(Data_Background!$C62:$AZ62,COUNTIF(Data_Background!$C62:$AZ62,0)+1)),Data_Background!AX62)))</f>
        <v/>
      </c>
      <c r="AY62" s="79" t="str">
        <f>IF(Data_Background!AY62="","",(IF($B$3="On",IF(Data_Background!AY62=0,0,Data_Background!AY62-SMALL(Data_Background!$C62:$AZ62,COUNTIF(Data_Background!$C62:$AZ62,0)+1)),Data_Background!AY62)))</f>
        <v/>
      </c>
      <c r="AZ62" s="79" t="str">
        <f>IF(Data_Background!AZ62="","",(IF($B$3="On",IF(Data_Background!AZ62=0,0,Data_Background!AZ62-SMALL(Data_Background!$C62:$AZ62,COUNTIF(Data_Background!$C62:$AZ62,0)+1)),Data_Background!AZ62)))</f>
        <v/>
      </c>
      <c r="BA62" s="79"/>
      <c r="BB62" s="79"/>
      <c r="BC62" s="79"/>
      <c r="BD62" s="79"/>
      <c r="BE62" s="79"/>
      <c r="BF62" s="79"/>
      <c r="BG62" s="79"/>
      <c r="BH62" s="79"/>
      <c r="BI62" s="79"/>
      <c r="BJ62" s="79"/>
      <c r="BK62" s="79"/>
      <c r="BL62" s="79"/>
      <c r="BM62" s="79"/>
      <c r="BN62" s="79"/>
      <c r="BO62" s="79"/>
      <c r="BP62" s="79"/>
      <c r="BQ62" s="79"/>
      <c r="BR62" s="79"/>
      <c r="BS62" s="79"/>
      <c r="BT62" s="79"/>
      <c r="BU62" s="79"/>
      <c r="BV62" s="79"/>
      <c r="BW62" s="79"/>
      <c r="BX62" s="79"/>
      <c r="BY62" s="79"/>
      <c r="BZ62" s="79"/>
    </row>
    <row r="63" spans="1:78" x14ac:dyDescent="0.25">
      <c r="A63" s="79">
        <f ca="1">Data_Initial!A63</f>
        <v>1</v>
      </c>
      <c r="B63" s="79" t="str">
        <f ca="1">Data_Initial!B63</f>
        <v>D8</v>
      </c>
      <c r="C63" s="79">
        <f ca="1">IF(Data_Background!C63="","",(IF($B$3="On",IF(Data_Background!C63=0,0,Data_Background!C63-SMALL(Data_Background!$C63:$AZ63,COUNTIF(Data_Background!$C63:$AZ63,0)+1)),Data_Background!C63)))</f>
        <v>1.9065283302588032</v>
      </c>
      <c r="D63" s="79">
        <f ca="1">IF(Data_Background!D63="","",(IF($B$3="On",IF(Data_Background!D63=0,0,Data_Background!D63-SMALL(Data_Background!$C63:$AZ63,COUNTIF(Data_Background!$C63:$AZ63,0)+1)),Data_Background!D63)))</f>
        <v>1.7971755277474899</v>
      </c>
      <c r="E63" s="79">
        <f ca="1">IF(Data_Background!E63="","",(IF($B$3="On",IF(Data_Background!E63=0,0,Data_Background!E63-SMALL(Data_Background!$C63:$AZ63,COUNTIF(Data_Background!$C63:$AZ63,0)+1)),Data_Background!E63)))</f>
        <v>2.1354385588174436</v>
      </c>
      <c r="F63" s="79">
        <f ca="1">IF(Data_Background!F63="","",(IF($B$3="On",IF(Data_Background!F63=0,0,Data_Background!F63-SMALL(Data_Background!$C63:$AZ63,COUNTIF(Data_Background!$C63:$AZ63,0)+1)),Data_Background!F63)))</f>
        <v>1.2290086089753172</v>
      </c>
      <c r="G63" s="79">
        <f ca="1">IF(Data_Background!G63="","",(IF($B$3="On",IF(Data_Background!G63=0,0,Data_Background!G63-SMALL(Data_Background!$C63:$AZ63,COUNTIF(Data_Background!$C63:$AZ63,0)+1)),Data_Background!G63)))</f>
        <v>0.70232698331195342</v>
      </c>
      <c r="H63" s="79">
        <f ca="1">IF(Data_Background!H63="","",(IF($B$3="On",IF(Data_Background!H63=0,0,Data_Background!H63-SMALL(Data_Background!$C63:$AZ63,COUNTIF(Data_Background!$C63:$AZ63,0)+1)),Data_Background!H63)))</f>
        <v>0</v>
      </c>
      <c r="I63" s="79">
        <f ca="1">IF(Data_Background!I63="","",(IF($B$3="On",IF(Data_Background!I63=0,0,Data_Background!I63-SMALL(Data_Background!$C63:$AZ63,COUNTIF(Data_Background!$C63:$AZ63,0)+1)),Data_Background!I63)))</f>
        <v>0</v>
      </c>
      <c r="J63" s="79">
        <f ca="1">IF(Data_Background!J63="","",(IF($B$3="On",IF(Data_Background!J63=0,0,Data_Background!J63-SMALL(Data_Background!$C63:$AZ63,COUNTIF(Data_Background!$C63:$AZ63,0)+1)),Data_Background!J63)))</f>
        <v>0</v>
      </c>
      <c r="K63" s="79">
        <f ca="1">IF(Data_Background!K63="","",(IF($B$3="On",IF(Data_Background!K63=0,0,Data_Background!K63-SMALL(Data_Background!$C63:$AZ63,COUNTIF(Data_Background!$C63:$AZ63,0)+1)),Data_Background!K63)))</f>
        <v>0</v>
      </c>
      <c r="L63" s="79">
        <f ca="1">IF(Data_Background!L63="","",(IF($B$3="On",IF(Data_Background!L63=0,0,Data_Background!L63-SMALL(Data_Background!$C63:$AZ63,COUNTIF(Data_Background!$C63:$AZ63,0)+1)),Data_Background!L63)))</f>
        <v>0</v>
      </c>
      <c r="M63" s="79">
        <f ca="1">IF(Data_Background!M63="","",(IF($B$3="On",IF(Data_Background!M63=0,0,Data_Background!M63-SMALL(Data_Background!$C63:$AZ63,COUNTIF(Data_Background!$C63:$AZ63,0)+1)),Data_Background!M63)))</f>
        <v>0</v>
      </c>
      <c r="N63" s="79">
        <f ca="1">IF(Data_Background!N63="","",(IF($B$3="On",IF(Data_Background!N63=0,0,Data_Background!N63-SMALL(Data_Background!$C63:$AZ63,COUNTIF(Data_Background!$C63:$AZ63,0)+1)),Data_Background!N63)))</f>
        <v>0</v>
      </c>
      <c r="O63" s="79">
        <f ca="1">IF(Data_Background!O63="","",(IF($B$3="On",IF(Data_Background!O63=0,0,Data_Background!O63-SMALL(Data_Background!$C63:$AZ63,COUNTIF(Data_Background!$C63:$AZ63,0)+1)),Data_Background!O63)))</f>
        <v>0</v>
      </c>
      <c r="P63" s="79">
        <f ca="1">IF(Data_Background!P63="","",(IF($B$3="On",IF(Data_Background!P63=0,0,Data_Background!P63-SMALL(Data_Background!$C63:$AZ63,COUNTIF(Data_Background!$C63:$AZ63,0)+1)),Data_Background!P63)))</f>
        <v>0</v>
      </c>
      <c r="Q63" s="79">
        <f ca="1">IF(Data_Background!Q63="","",(IF($B$3="On",IF(Data_Background!Q63=0,0,Data_Background!Q63-SMALL(Data_Background!$C63:$AZ63,COUNTIF(Data_Background!$C63:$AZ63,0)+1)),Data_Background!Q63)))</f>
        <v>0</v>
      </c>
      <c r="R63" s="79">
        <f ca="1">IF(Data_Background!R63="","",(IF($B$3="On",IF(Data_Background!R63=0,0,Data_Background!R63-SMALL(Data_Background!$C63:$AZ63,COUNTIF(Data_Background!$C63:$AZ63,0)+1)),Data_Background!R63)))</f>
        <v>0</v>
      </c>
      <c r="S63" s="79">
        <f ca="1">IF(Data_Background!S63="","",(IF($B$3="On",IF(Data_Background!S63=0,0,Data_Background!S63-SMALL(Data_Background!$C63:$AZ63,COUNTIF(Data_Background!$C63:$AZ63,0)+1)),Data_Background!S63)))</f>
        <v>0</v>
      </c>
      <c r="T63" s="79">
        <f ca="1">IF(Data_Background!T63="","",(IF($B$3="On",IF(Data_Background!T63=0,0,Data_Background!T63-SMALL(Data_Background!$C63:$AZ63,COUNTIF(Data_Background!$C63:$AZ63,0)+1)),Data_Background!T63)))</f>
        <v>0</v>
      </c>
      <c r="U63" s="79">
        <f ca="1">IF(Data_Background!U63="","",(IF($B$3="On",IF(Data_Background!U63=0,0,Data_Background!U63-SMALL(Data_Background!$C63:$AZ63,COUNTIF(Data_Background!$C63:$AZ63,0)+1)),Data_Background!U63)))</f>
        <v>0</v>
      </c>
      <c r="V63" s="79">
        <f ca="1">IF(Data_Background!V63="","",(IF($B$3="On",IF(Data_Background!V63=0,0,Data_Background!V63-SMALL(Data_Background!$C63:$AZ63,COUNTIF(Data_Background!$C63:$AZ63,0)+1)),Data_Background!V63)))</f>
        <v>0</v>
      </c>
      <c r="W63" s="79">
        <f ca="1">IF(Data_Background!W63="","",(IF($B$3="On",IF(Data_Background!W63=0,0,Data_Background!W63-SMALL(Data_Background!$C63:$AZ63,COUNTIF(Data_Background!$C63:$AZ63,0)+1)),Data_Background!W63)))</f>
        <v>0</v>
      </c>
      <c r="X63" s="79">
        <f ca="1">IF(Data_Background!X63="","",(IF($B$3="On",IF(Data_Background!X63=0,0,Data_Background!X63-SMALL(Data_Background!$C63:$AZ63,COUNTIF(Data_Background!$C63:$AZ63,0)+1)),Data_Background!X63)))</f>
        <v>0</v>
      </c>
      <c r="Y63" s="79">
        <f ca="1">IF(Data_Background!Y63="","",(IF($B$3="On",IF(Data_Background!Y63=0,0,Data_Background!Y63-SMALL(Data_Background!$C63:$AZ63,COUNTIF(Data_Background!$C63:$AZ63,0)+1)),Data_Background!Y63)))</f>
        <v>0</v>
      </c>
      <c r="Z63" s="79">
        <f ca="1">IF(Data_Background!Z63="","",(IF($B$3="On",IF(Data_Background!Z63=0,0,Data_Background!Z63-SMALL(Data_Background!$C63:$AZ63,COUNTIF(Data_Background!$C63:$AZ63,0)+1)),Data_Background!Z63)))</f>
        <v>6.3139005980356355</v>
      </c>
      <c r="AA63" s="79">
        <f ca="1">IF(Data_Background!AA63="","",(IF($B$3="On",IF(Data_Background!AA63=0,0,Data_Background!AA63-SMALL(Data_Background!$C63:$AZ63,COUNTIF(Data_Background!$C63:$AZ63,0)+1)),Data_Background!AA63)))</f>
        <v>22.844442526746967</v>
      </c>
      <c r="AB63" s="79">
        <f ca="1">IF(Data_Background!AB63="","",(IF($B$3="On",IF(Data_Background!AB63=0,0,Data_Background!AB63-SMALL(Data_Background!$C63:$AZ63,COUNTIF(Data_Background!$C63:$AZ63,0)+1)),Data_Background!AB63)))</f>
        <v>51.230104882360891</v>
      </c>
      <c r="AC63" s="79">
        <f ca="1">IF(Data_Background!AC63="","",(IF($B$3="On",IF(Data_Background!AC63=0,0,Data_Background!AC63-SMALL(Data_Background!$C63:$AZ63,COUNTIF(Data_Background!$C63:$AZ63,0)+1)),Data_Background!AC63)))</f>
        <v>111.02764051105325</v>
      </c>
      <c r="AD63" s="79">
        <f ca="1">IF(Data_Background!AD63="","",(IF($B$3="On",IF(Data_Background!AD63=0,0,Data_Background!AD63-SMALL(Data_Background!$C63:$AZ63,COUNTIF(Data_Background!$C63:$AZ63,0)+1)),Data_Background!AD63)))</f>
        <v>226.05551963973514</v>
      </c>
      <c r="AE63" s="79">
        <f ca="1">IF(Data_Background!AE63="","",(IF($B$3="On",IF(Data_Background!AE63=0,0,Data_Background!AE63-SMALL(Data_Background!$C63:$AZ63,COUNTIF(Data_Background!$C63:$AZ63,0)+1)),Data_Background!AE63)))</f>
        <v>434.96522781697144</v>
      </c>
      <c r="AF63" s="79">
        <f ca="1">IF(Data_Background!AF63="","",(IF($B$3="On",IF(Data_Background!AF63=0,0,Data_Background!AF63-SMALL(Data_Background!$C63:$AZ63,COUNTIF(Data_Background!$C63:$AZ63,0)+1)),Data_Background!AF63)))</f>
        <v>786.11982671291867</v>
      </c>
      <c r="AG63" s="79">
        <f ca="1">IF(Data_Background!AG63="","",(IF($B$3="On",IF(Data_Background!AG63=0,0,Data_Background!AG63-SMALL(Data_Background!$C63:$AZ63,COUNTIF(Data_Background!$C63:$AZ63,0)+1)),Data_Background!AG63)))</f>
        <v>1303.6337143200931</v>
      </c>
      <c r="AH63" s="79">
        <f ca="1">IF(Data_Background!AH63="","",(IF($B$3="On",IF(Data_Background!AH63=0,0,Data_Background!AH63-SMALL(Data_Background!$C63:$AZ63,COUNTIF(Data_Background!$C63:$AZ63,0)+1)),Data_Background!AH63)))</f>
        <v>1920.0477728171174</v>
      </c>
      <c r="AI63" s="79">
        <f ca="1">IF(Data_Background!AI63="","",(IF($B$3="On",IF(Data_Background!AI63=0,0,Data_Background!AI63-SMALL(Data_Background!$C63:$AZ63,COUNTIF(Data_Background!$C63:$AZ63,0)+1)),Data_Background!AI63)))</f>
        <v>2525.3679144110702</v>
      </c>
      <c r="AJ63" s="79">
        <f ca="1">IF(Data_Background!AJ63="","",(IF($B$3="On",IF(Data_Background!AJ63=0,0,Data_Background!AJ63-SMALL(Data_Background!$C63:$AZ63,COUNTIF(Data_Background!$C63:$AZ63,0)+1)),Data_Background!AJ63)))</f>
        <v>3005.6275170521967</v>
      </c>
      <c r="AK63" s="79">
        <f ca="1">IF(Data_Background!AK63="","",(IF($B$3="On",IF(Data_Background!AK63=0,0,Data_Background!AK63-SMALL(Data_Background!$C63:$AZ63,COUNTIF(Data_Background!$C63:$AZ63,0)+1)),Data_Background!AK63)))</f>
        <v>3331.2813579047302</v>
      </c>
      <c r="AL63" s="79">
        <f ca="1">IF(Data_Background!AL63="","",(IF($B$3="On",IF(Data_Background!AL63=0,0,Data_Background!AL63-SMALL(Data_Background!$C63:$AZ63,COUNTIF(Data_Background!$C63:$AZ63,0)+1)),Data_Background!AL63)))</f>
        <v>3520.7573979636268</v>
      </c>
      <c r="AM63" s="79">
        <f ca="1">IF(Data_Background!AM63="","",(IF($B$3="On",IF(Data_Background!AM63=0,0,Data_Background!AM63-SMALL(Data_Background!$C63:$AZ63,COUNTIF(Data_Background!$C63:$AZ63,0)+1)),Data_Background!AM63)))</f>
        <v>3626.0476412029802</v>
      </c>
      <c r="AN63" s="79">
        <f ca="1">IF(Data_Background!AN63="","",(IF($B$3="On",IF(Data_Background!AN63=0,0,Data_Background!AN63-SMALL(Data_Background!$C63:$AZ63,COUNTIF(Data_Background!$C63:$AZ63,0)+1)),Data_Background!AN63)))</f>
        <v>3690.7550846074505</v>
      </c>
      <c r="AO63" s="79">
        <f ca="1">IF(Data_Background!AO63="","",(IF($B$3="On",IF(Data_Background!AO63=0,0,Data_Background!AO63-SMALL(Data_Background!$C63:$AZ63,COUNTIF(Data_Background!$C63:$AZ63,0)+1)),Data_Background!AO63)))</f>
        <v>3738.3412084745401</v>
      </c>
      <c r="AP63" s="79">
        <f ca="1">IF(Data_Background!AP63="","",(IF($B$3="On",IF(Data_Background!AP63=0,0,Data_Background!AP63-SMALL(Data_Background!$C63:$AZ63,COUNTIF(Data_Background!$C63:$AZ63,0)+1)),Data_Background!AP63)))</f>
        <v>3759.769092800097</v>
      </c>
      <c r="AQ63" s="79" t="str">
        <f>IF(Data_Background!AQ63="","",(IF($B$3="On",IF(Data_Background!AQ63=0,0,Data_Background!AQ63-SMALL(Data_Background!$C63:$AZ63,COUNTIF(Data_Background!$C63:$AZ63,0)+1)),Data_Background!AQ63)))</f>
        <v/>
      </c>
      <c r="AR63" s="79" t="str">
        <f>IF(Data_Background!AR63="","",(IF($B$3="On",IF(Data_Background!AR63=0,0,Data_Background!AR63-SMALL(Data_Background!$C63:$AZ63,COUNTIF(Data_Background!$C63:$AZ63,0)+1)),Data_Background!AR63)))</f>
        <v/>
      </c>
      <c r="AS63" s="79" t="str">
        <f>IF(Data_Background!AS63="","",(IF($B$3="On",IF(Data_Background!AS63=0,0,Data_Background!AS63-SMALL(Data_Background!$C63:$AZ63,COUNTIF(Data_Background!$C63:$AZ63,0)+1)),Data_Background!AS63)))</f>
        <v/>
      </c>
      <c r="AT63" s="79" t="str">
        <f>IF(Data_Background!AT63="","",(IF($B$3="On",IF(Data_Background!AT63=0,0,Data_Background!AT63-SMALL(Data_Background!$C63:$AZ63,COUNTIF(Data_Background!$C63:$AZ63,0)+1)),Data_Background!AT63)))</f>
        <v/>
      </c>
      <c r="AU63" s="79" t="str">
        <f>IF(Data_Background!AU63="","",(IF($B$3="On",IF(Data_Background!AU63=0,0,Data_Background!AU63-SMALL(Data_Background!$C63:$AZ63,COUNTIF(Data_Background!$C63:$AZ63,0)+1)),Data_Background!AU63)))</f>
        <v/>
      </c>
      <c r="AV63" s="79" t="str">
        <f>IF(Data_Background!AV63="","",(IF($B$3="On",IF(Data_Background!AV63=0,0,Data_Background!AV63-SMALL(Data_Background!$C63:$AZ63,COUNTIF(Data_Background!$C63:$AZ63,0)+1)),Data_Background!AV63)))</f>
        <v/>
      </c>
      <c r="AW63" s="79" t="str">
        <f>IF(Data_Background!AW63="","",(IF($B$3="On",IF(Data_Background!AW63=0,0,Data_Background!AW63-SMALL(Data_Background!$C63:$AZ63,COUNTIF(Data_Background!$C63:$AZ63,0)+1)),Data_Background!AW63)))</f>
        <v/>
      </c>
      <c r="AX63" s="79" t="str">
        <f>IF(Data_Background!AX63="","",(IF($B$3="On",IF(Data_Background!AX63=0,0,Data_Background!AX63-SMALL(Data_Background!$C63:$AZ63,COUNTIF(Data_Background!$C63:$AZ63,0)+1)),Data_Background!AX63)))</f>
        <v/>
      </c>
      <c r="AY63" s="79" t="str">
        <f>IF(Data_Background!AY63="","",(IF($B$3="On",IF(Data_Background!AY63=0,0,Data_Background!AY63-SMALL(Data_Background!$C63:$AZ63,COUNTIF(Data_Background!$C63:$AZ63,0)+1)),Data_Background!AY63)))</f>
        <v/>
      </c>
      <c r="AZ63" s="79" t="str">
        <f>IF(Data_Background!AZ63="","",(IF($B$3="On",IF(Data_Background!AZ63=0,0,Data_Background!AZ63-SMALL(Data_Background!$C63:$AZ63,COUNTIF(Data_Background!$C63:$AZ63,0)+1)),Data_Background!AZ63)))</f>
        <v/>
      </c>
      <c r="BA63" s="79"/>
      <c r="BB63" s="79"/>
      <c r="BC63" s="79"/>
      <c r="BD63" s="79"/>
      <c r="BE63" s="79"/>
      <c r="BF63" s="79"/>
      <c r="BG63" s="79"/>
      <c r="BH63" s="79"/>
      <c r="BI63" s="79"/>
      <c r="BJ63" s="79"/>
      <c r="BK63" s="79"/>
      <c r="BL63" s="79"/>
      <c r="BM63" s="79"/>
      <c r="BN63" s="79"/>
      <c r="BO63" s="79"/>
      <c r="BP63" s="79"/>
      <c r="BQ63" s="79"/>
      <c r="BR63" s="79"/>
      <c r="BS63" s="79"/>
      <c r="BT63" s="79"/>
      <c r="BU63" s="79"/>
      <c r="BV63" s="79"/>
      <c r="BW63" s="79"/>
      <c r="BX63" s="79"/>
      <c r="BY63" s="79"/>
      <c r="BZ63" s="79"/>
    </row>
    <row r="64" spans="1:78" x14ac:dyDescent="0.25">
      <c r="A64" s="79">
        <f ca="1">Data_Initial!A64</f>
        <v>1</v>
      </c>
      <c r="B64" s="79" t="str">
        <f ca="1">Data_Initial!B64</f>
        <v>E8</v>
      </c>
      <c r="C64" s="79">
        <f ca="1">IF(Data_Background!C64="","",(IF($B$3="On",IF(Data_Background!C64=0,0,Data_Background!C64-SMALL(Data_Background!$C64:$AZ64,COUNTIF(Data_Background!$C64:$AZ64,0)+1)),Data_Background!C64)))</f>
        <v>19.350618299865189</v>
      </c>
      <c r="D64" s="79">
        <f ca="1">IF(Data_Background!D64="","",(IF($B$3="On",IF(Data_Background!D64=0,0,Data_Background!D64-SMALL(Data_Background!$C64:$AZ64,COUNTIF(Data_Background!$C64:$AZ64,0)+1)),Data_Background!D64)))</f>
        <v>19.038820674285638</v>
      </c>
      <c r="E64" s="79">
        <f ca="1">IF(Data_Background!E64="","",(IF($B$3="On",IF(Data_Background!E64=0,0,Data_Background!E64-SMALL(Data_Background!$C64:$AZ64,COUNTIF(Data_Background!$C64:$AZ64,0)+1)),Data_Background!E64)))</f>
        <v>15.95769849583791</v>
      </c>
      <c r="F64" s="79">
        <f ca="1">IF(Data_Background!F64="","",(IF($B$3="On",IF(Data_Background!F64=0,0,Data_Background!F64-SMALL(Data_Background!$C64:$AZ64,COUNTIF(Data_Background!$C64:$AZ64,0)+1)),Data_Background!F64)))</f>
        <v>8.1178183595295046</v>
      </c>
      <c r="G64" s="79">
        <f ca="1">IF(Data_Background!G64="","",(IF($B$3="On",IF(Data_Background!G64=0,0,Data_Background!G64-SMALL(Data_Background!$C64:$AZ64,COUNTIF(Data_Background!$C64:$AZ64,0)+1)),Data_Background!G64)))</f>
        <v>0.85010619275743338</v>
      </c>
      <c r="H64" s="79">
        <f ca="1">IF(Data_Background!H64="","",(IF($B$3="On",IF(Data_Background!H64=0,0,Data_Background!H64-SMALL(Data_Background!$C64:$AZ64,COUNTIF(Data_Background!$C64:$AZ64,0)+1)),Data_Background!H64)))</f>
        <v>0</v>
      </c>
      <c r="I64" s="79">
        <f ca="1">IF(Data_Background!I64="","",(IF($B$3="On",IF(Data_Background!I64=0,0,Data_Background!I64-SMALL(Data_Background!$C64:$AZ64,COUNTIF(Data_Background!$C64:$AZ64,0)+1)),Data_Background!I64)))</f>
        <v>0</v>
      </c>
      <c r="J64" s="79">
        <f ca="1">IF(Data_Background!J64="","",(IF($B$3="On",IF(Data_Background!J64=0,0,Data_Background!J64-SMALL(Data_Background!$C64:$AZ64,COUNTIF(Data_Background!$C64:$AZ64,0)+1)),Data_Background!J64)))</f>
        <v>0</v>
      </c>
      <c r="K64" s="79">
        <f ca="1">IF(Data_Background!K64="","",(IF($B$3="On",IF(Data_Background!K64=0,0,Data_Background!K64-SMALL(Data_Background!$C64:$AZ64,COUNTIF(Data_Background!$C64:$AZ64,0)+1)),Data_Background!K64)))</f>
        <v>0</v>
      </c>
      <c r="L64" s="79">
        <f ca="1">IF(Data_Background!L64="","",(IF($B$3="On",IF(Data_Background!L64=0,0,Data_Background!L64-SMALL(Data_Background!$C64:$AZ64,COUNTIF(Data_Background!$C64:$AZ64,0)+1)),Data_Background!L64)))</f>
        <v>0</v>
      </c>
      <c r="M64" s="79">
        <f ca="1">IF(Data_Background!M64="","",(IF($B$3="On",IF(Data_Background!M64=0,0,Data_Background!M64-SMALL(Data_Background!$C64:$AZ64,COUNTIF(Data_Background!$C64:$AZ64,0)+1)),Data_Background!M64)))</f>
        <v>0</v>
      </c>
      <c r="N64" s="79">
        <f ca="1">IF(Data_Background!N64="","",(IF($B$3="On",IF(Data_Background!N64=0,0,Data_Background!N64-SMALL(Data_Background!$C64:$AZ64,COUNTIF(Data_Background!$C64:$AZ64,0)+1)),Data_Background!N64)))</f>
        <v>0</v>
      </c>
      <c r="O64" s="79">
        <f ca="1">IF(Data_Background!O64="","",(IF($B$3="On",IF(Data_Background!O64=0,0,Data_Background!O64-SMALL(Data_Background!$C64:$AZ64,COUNTIF(Data_Background!$C64:$AZ64,0)+1)),Data_Background!O64)))</f>
        <v>0</v>
      </c>
      <c r="P64" s="79">
        <f ca="1">IF(Data_Background!P64="","",(IF($B$3="On",IF(Data_Background!P64=0,0,Data_Background!P64-SMALL(Data_Background!$C64:$AZ64,COUNTIF(Data_Background!$C64:$AZ64,0)+1)),Data_Background!P64)))</f>
        <v>0</v>
      </c>
      <c r="Q64" s="79">
        <f ca="1">IF(Data_Background!Q64="","",(IF($B$3="On",IF(Data_Background!Q64=0,0,Data_Background!Q64-SMALL(Data_Background!$C64:$AZ64,COUNTIF(Data_Background!$C64:$AZ64,0)+1)),Data_Background!Q64)))</f>
        <v>0</v>
      </c>
      <c r="R64" s="79">
        <f ca="1">IF(Data_Background!R64="","",(IF($B$3="On",IF(Data_Background!R64=0,0,Data_Background!R64-SMALL(Data_Background!$C64:$AZ64,COUNTIF(Data_Background!$C64:$AZ64,0)+1)),Data_Background!R64)))</f>
        <v>0</v>
      </c>
      <c r="S64" s="79">
        <f ca="1">IF(Data_Background!S64="","",(IF($B$3="On",IF(Data_Background!S64=0,0,Data_Background!S64-SMALL(Data_Background!$C64:$AZ64,COUNTIF(Data_Background!$C64:$AZ64,0)+1)),Data_Background!S64)))</f>
        <v>0</v>
      </c>
      <c r="T64" s="79">
        <f ca="1">IF(Data_Background!T64="","",(IF($B$3="On",IF(Data_Background!T64=0,0,Data_Background!T64-SMALL(Data_Background!$C64:$AZ64,COUNTIF(Data_Background!$C64:$AZ64,0)+1)),Data_Background!T64)))</f>
        <v>0</v>
      </c>
      <c r="U64" s="79">
        <f ca="1">IF(Data_Background!U64="","",(IF($B$3="On",IF(Data_Background!U64=0,0,Data_Background!U64-SMALL(Data_Background!$C64:$AZ64,COUNTIF(Data_Background!$C64:$AZ64,0)+1)),Data_Background!U64)))</f>
        <v>0</v>
      </c>
      <c r="V64" s="79">
        <f ca="1">IF(Data_Background!V64="","",(IF($B$3="On",IF(Data_Background!V64=0,0,Data_Background!V64-SMALL(Data_Background!$C64:$AZ64,COUNTIF(Data_Background!$C64:$AZ64,0)+1)),Data_Background!V64)))</f>
        <v>0</v>
      </c>
      <c r="W64" s="79">
        <f ca="1">IF(Data_Background!W64="","",(IF($B$3="On",IF(Data_Background!W64=0,0,Data_Background!W64-SMALL(Data_Background!$C64:$AZ64,COUNTIF(Data_Background!$C64:$AZ64,0)+1)),Data_Background!W64)))</f>
        <v>0</v>
      </c>
      <c r="X64" s="79">
        <f ca="1">IF(Data_Background!X64="","",(IF($B$3="On",IF(Data_Background!X64=0,0,Data_Background!X64-SMALL(Data_Background!$C64:$AZ64,COUNTIF(Data_Background!$C64:$AZ64,0)+1)),Data_Background!X64)))</f>
        <v>0</v>
      </c>
      <c r="Y64" s="79">
        <f ca="1">IF(Data_Background!Y64="","",(IF($B$3="On",IF(Data_Background!Y64=0,0,Data_Background!Y64-SMALL(Data_Background!$C64:$AZ64,COUNTIF(Data_Background!$C64:$AZ64,0)+1)),Data_Background!Y64)))</f>
        <v>0</v>
      </c>
      <c r="Z64" s="79">
        <f ca="1">IF(Data_Background!Z64="","",(IF($B$3="On",IF(Data_Background!Z64=0,0,Data_Background!Z64-SMALL(Data_Background!$C64:$AZ64,COUNTIF(Data_Background!$C64:$AZ64,0)+1)),Data_Background!Z64)))</f>
        <v>0</v>
      </c>
      <c r="AA64" s="79">
        <f ca="1">IF(Data_Background!AA64="","",(IF($B$3="On",IF(Data_Background!AA64=0,0,Data_Background!AA64-SMALL(Data_Background!$C64:$AZ64,COUNTIF(Data_Background!$C64:$AZ64,0)+1)),Data_Background!AA64)))</f>
        <v>20.697301745760797</v>
      </c>
      <c r="AB64" s="79">
        <f ca="1">IF(Data_Background!AB64="","",(IF($B$3="On",IF(Data_Background!AB64=0,0,Data_Background!AB64-SMALL(Data_Background!$C64:$AZ64,COUNTIF(Data_Background!$C64:$AZ64,0)+1)),Data_Background!AB64)))</f>
        <v>62.310860873506805</v>
      </c>
      <c r="AC64" s="79">
        <f ca="1">IF(Data_Background!AC64="","",(IF($B$3="On",IF(Data_Background!AC64=0,0,Data_Background!AC64-SMALL(Data_Background!$C64:$AZ64,COUNTIF(Data_Background!$C64:$AZ64,0)+1)),Data_Background!AC64)))</f>
        <v>138.1671401351517</v>
      </c>
      <c r="AD64" s="79">
        <f ca="1">IF(Data_Background!AD64="","",(IF($B$3="On",IF(Data_Background!AD64=0,0,Data_Background!AD64-SMALL(Data_Background!$C64:$AZ64,COUNTIF(Data_Background!$C64:$AZ64,0)+1)),Data_Background!AD64)))</f>
        <v>274.80221027076158</v>
      </c>
      <c r="AE64" s="79">
        <f ca="1">IF(Data_Background!AE64="","",(IF($B$3="On",IF(Data_Background!AE64=0,0,Data_Background!AE64-SMALL(Data_Background!$C64:$AZ64,COUNTIF(Data_Background!$C64:$AZ64,0)+1)),Data_Background!AE64)))</f>
        <v>515.23017528149887</v>
      </c>
      <c r="AF64" s="79">
        <f ca="1">IF(Data_Background!AF64="","",(IF($B$3="On",IF(Data_Background!AF64=0,0,Data_Background!AF64-SMALL(Data_Background!$C64:$AZ64,COUNTIF(Data_Background!$C64:$AZ64,0)+1)),Data_Background!AF64)))</f>
        <v>896.55110620192579</v>
      </c>
      <c r="AG64" s="79">
        <f ca="1">IF(Data_Background!AG64="","",(IF($B$3="On",IF(Data_Background!AG64=0,0,Data_Background!AG64-SMALL(Data_Background!$C64:$AZ64,COUNTIF(Data_Background!$C64:$AZ64,0)+1)),Data_Background!AG64)))</f>
        <v>1405.4106592117953</v>
      </c>
      <c r="AH64" s="79">
        <f ca="1">IF(Data_Background!AH64="","",(IF($B$3="On",IF(Data_Background!AH64=0,0,Data_Background!AH64-SMALL(Data_Background!$C64:$AZ64,COUNTIF(Data_Background!$C64:$AZ64,0)+1)),Data_Background!AH64)))</f>
        <v>1958.7644676412251</v>
      </c>
      <c r="AI64" s="79">
        <f ca="1">IF(Data_Background!AI64="","",(IF($B$3="On",IF(Data_Background!AI64=0,0,Data_Background!AI64-SMALL(Data_Background!$C64:$AZ64,COUNTIF(Data_Background!$C64:$AZ64,0)+1)),Data_Background!AI64)))</f>
        <v>2458.1247399215686</v>
      </c>
      <c r="AJ64" s="79">
        <f ca="1">IF(Data_Background!AJ64="","",(IF($B$3="On",IF(Data_Background!AJ64=0,0,Data_Background!AJ64-SMALL(Data_Background!$C64:$AZ64,COUNTIF(Data_Background!$C64:$AZ64,0)+1)),Data_Background!AJ64)))</f>
        <v>2839.8945171218256</v>
      </c>
      <c r="AK64" s="79">
        <f ca="1">IF(Data_Background!AK64="","",(IF($B$3="On",IF(Data_Background!AK64=0,0,Data_Background!AK64-SMALL(Data_Background!$C64:$AZ64,COUNTIF(Data_Background!$C64:$AZ64,0)+1)),Data_Background!AK64)))</f>
        <v>3100.0854183436986</v>
      </c>
      <c r="AL64" s="79">
        <f ca="1">IF(Data_Background!AL64="","",(IF($B$3="On",IF(Data_Background!AL64=0,0,Data_Background!AL64-SMALL(Data_Background!$C64:$AZ64,COUNTIF(Data_Background!$C64:$AZ64,0)+1)),Data_Background!AL64)))</f>
        <v>3263.9289307520385</v>
      </c>
      <c r="AM64" s="79">
        <f ca="1">IF(Data_Background!AM64="","",(IF($B$3="On",IF(Data_Background!AM64=0,0,Data_Background!AM64-SMALL(Data_Background!$C64:$AZ64,COUNTIF(Data_Background!$C64:$AZ64,0)+1)),Data_Background!AM64)))</f>
        <v>3366.1583640457757</v>
      </c>
      <c r="AN64" s="79">
        <f ca="1">IF(Data_Background!AN64="","",(IF($B$3="On",IF(Data_Background!AN64=0,0,Data_Background!AN64-SMALL(Data_Background!$C64:$AZ64,COUNTIF(Data_Background!$C64:$AZ64,0)+1)),Data_Background!AN64)))</f>
        <v>3430.1136677576287</v>
      </c>
      <c r="AO64" s="79">
        <f ca="1">IF(Data_Background!AO64="","",(IF($B$3="On",IF(Data_Background!AO64=0,0,Data_Background!AO64-SMALL(Data_Background!$C64:$AZ64,COUNTIF(Data_Background!$C64:$AZ64,0)+1)),Data_Background!AO64)))</f>
        <v>3471.9454795578722</v>
      </c>
      <c r="AP64" s="79">
        <f ca="1">IF(Data_Background!AP64="","",(IF($B$3="On",IF(Data_Background!AP64=0,0,Data_Background!AP64-SMALL(Data_Background!$C64:$AZ64,COUNTIF(Data_Background!$C64:$AZ64,0)+1)),Data_Background!AP64)))</f>
        <v>3488.8037729702887</v>
      </c>
      <c r="AQ64" s="79" t="str">
        <f>IF(Data_Background!AQ64="","",(IF($B$3="On",IF(Data_Background!AQ64=0,0,Data_Background!AQ64-SMALL(Data_Background!$C64:$AZ64,COUNTIF(Data_Background!$C64:$AZ64,0)+1)),Data_Background!AQ64)))</f>
        <v/>
      </c>
      <c r="AR64" s="79" t="str">
        <f>IF(Data_Background!AR64="","",(IF($B$3="On",IF(Data_Background!AR64=0,0,Data_Background!AR64-SMALL(Data_Background!$C64:$AZ64,COUNTIF(Data_Background!$C64:$AZ64,0)+1)),Data_Background!AR64)))</f>
        <v/>
      </c>
      <c r="AS64" s="79" t="str">
        <f>IF(Data_Background!AS64="","",(IF($B$3="On",IF(Data_Background!AS64=0,0,Data_Background!AS64-SMALL(Data_Background!$C64:$AZ64,COUNTIF(Data_Background!$C64:$AZ64,0)+1)),Data_Background!AS64)))</f>
        <v/>
      </c>
      <c r="AT64" s="79" t="str">
        <f>IF(Data_Background!AT64="","",(IF($B$3="On",IF(Data_Background!AT64=0,0,Data_Background!AT64-SMALL(Data_Background!$C64:$AZ64,COUNTIF(Data_Background!$C64:$AZ64,0)+1)),Data_Background!AT64)))</f>
        <v/>
      </c>
      <c r="AU64" s="79" t="str">
        <f>IF(Data_Background!AU64="","",(IF($B$3="On",IF(Data_Background!AU64=0,0,Data_Background!AU64-SMALL(Data_Background!$C64:$AZ64,COUNTIF(Data_Background!$C64:$AZ64,0)+1)),Data_Background!AU64)))</f>
        <v/>
      </c>
      <c r="AV64" s="79" t="str">
        <f>IF(Data_Background!AV64="","",(IF($B$3="On",IF(Data_Background!AV64=0,0,Data_Background!AV64-SMALL(Data_Background!$C64:$AZ64,COUNTIF(Data_Background!$C64:$AZ64,0)+1)),Data_Background!AV64)))</f>
        <v/>
      </c>
      <c r="AW64" s="79" t="str">
        <f>IF(Data_Background!AW64="","",(IF($B$3="On",IF(Data_Background!AW64=0,0,Data_Background!AW64-SMALL(Data_Background!$C64:$AZ64,COUNTIF(Data_Background!$C64:$AZ64,0)+1)),Data_Background!AW64)))</f>
        <v/>
      </c>
      <c r="AX64" s="79" t="str">
        <f>IF(Data_Background!AX64="","",(IF($B$3="On",IF(Data_Background!AX64=0,0,Data_Background!AX64-SMALL(Data_Background!$C64:$AZ64,COUNTIF(Data_Background!$C64:$AZ64,0)+1)),Data_Background!AX64)))</f>
        <v/>
      </c>
      <c r="AY64" s="79" t="str">
        <f>IF(Data_Background!AY64="","",(IF($B$3="On",IF(Data_Background!AY64=0,0,Data_Background!AY64-SMALL(Data_Background!$C64:$AZ64,COUNTIF(Data_Background!$C64:$AZ64,0)+1)),Data_Background!AY64)))</f>
        <v/>
      </c>
      <c r="AZ64" s="79" t="str">
        <f>IF(Data_Background!AZ64="","",(IF($B$3="On",IF(Data_Background!AZ64=0,0,Data_Background!AZ64-SMALL(Data_Background!$C64:$AZ64,COUNTIF(Data_Background!$C64:$AZ64,0)+1)),Data_Background!AZ64)))</f>
        <v/>
      </c>
      <c r="BA64" s="79"/>
      <c r="BB64" s="79"/>
      <c r="BC64" s="79"/>
      <c r="BD64" s="79"/>
      <c r="BE64" s="79"/>
      <c r="BF64" s="79"/>
      <c r="BG64" s="79"/>
      <c r="BH64" s="79"/>
      <c r="BI64" s="79"/>
      <c r="BJ64" s="79"/>
      <c r="BK64" s="79"/>
      <c r="BL64" s="79"/>
      <c r="BM64" s="79"/>
      <c r="BN64" s="79"/>
      <c r="BO64" s="79"/>
      <c r="BP64" s="79"/>
      <c r="BQ64" s="79"/>
      <c r="BR64" s="79"/>
      <c r="BS64" s="79"/>
      <c r="BT64" s="79"/>
      <c r="BU64" s="79"/>
      <c r="BV64" s="79"/>
      <c r="BW64" s="79"/>
      <c r="BX64" s="79"/>
      <c r="BY64" s="79"/>
      <c r="BZ64" s="79"/>
    </row>
    <row r="65" spans="1:78" x14ac:dyDescent="0.25">
      <c r="A65" s="79">
        <f ca="1">Data_Initial!A65</f>
        <v>1</v>
      </c>
      <c r="B65" s="79" t="str">
        <f ca="1">Data_Initial!B65</f>
        <v>F8</v>
      </c>
      <c r="C65" s="79">
        <f ca="1">IF(Data_Background!C65="","",(IF($B$3="On",IF(Data_Background!C65=0,0,Data_Background!C65-SMALL(Data_Background!$C65:$AZ65,COUNTIF(Data_Background!$C65:$AZ65,0)+1)),Data_Background!C65)))</f>
        <v>2.5512522374461417</v>
      </c>
      <c r="D65" s="79">
        <f ca="1">IF(Data_Background!D65="","",(IF($B$3="On",IF(Data_Background!D65=0,0,Data_Background!D65-SMALL(Data_Background!$C65:$AZ65,COUNTIF(Data_Background!$C65:$AZ65,0)+1)),Data_Background!D65)))</f>
        <v>3.8025873958889171</v>
      </c>
      <c r="E65" s="79">
        <f ca="1">IF(Data_Background!E65="","",(IF($B$3="On",IF(Data_Background!E65=0,0,Data_Background!E65-SMALL(Data_Background!$C65:$AZ65,COUNTIF(Data_Background!$C65:$AZ65,0)+1)),Data_Background!E65)))</f>
        <v>6.6762926513283603</v>
      </c>
      <c r="F65" s="79">
        <f ca="1">IF(Data_Background!F65="","",(IF($B$3="On",IF(Data_Background!F65=0,0,Data_Background!F65-SMALL(Data_Background!$C65:$AZ65,COUNTIF(Data_Background!$C65:$AZ65,0)+1)),Data_Background!F65)))</f>
        <v>2.59123202250142</v>
      </c>
      <c r="G65" s="79">
        <f ca="1">IF(Data_Background!G65="","",(IF($B$3="On",IF(Data_Background!G65=0,0,Data_Background!G65-SMALL(Data_Background!$C65:$AZ65,COUNTIF(Data_Background!$C65:$AZ65,0)+1)),Data_Background!G65)))</f>
        <v>0.52070158228222363</v>
      </c>
      <c r="H65" s="79">
        <f ca="1">IF(Data_Background!H65="","",(IF($B$3="On",IF(Data_Background!H65=0,0,Data_Background!H65-SMALL(Data_Background!$C65:$AZ65,COUNTIF(Data_Background!$C65:$AZ65,0)+1)),Data_Background!H65)))</f>
        <v>0</v>
      </c>
      <c r="I65" s="79">
        <f ca="1">IF(Data_Background!I65="","",(IF($B$3="On",IF(Data_Background!I65=0,0,Data_Background!I65-SMALL(Data_Background!$C65:$AZ65,COUNTIF(Data_Background!$C65:$AZ65,0)+1)),Data_Background!I65)))</f>
        <v>0.56566955842693645</v>
      </c>
      <c r="J65" s="79">
        <f ca="1">IF(Data_Background!J65="","",(IF($B$3="On",IF(Data_Background!J65=0,0,Data_Background!J65-SMALL(Data_Background!$C65:$AZ65,COUNTIF(Data_Background!$C65:$AZ65,0)+1)),Data_Background!J65)))</f>
        <v>0</v>
      </c>
      <c r="K65" s="79">
        <f ca="1">IF(Data_Background!K65="","",(IF($B$3="On",IF(Data_Background!K65=0,0,Data_Background!K65-SMALL(Data_Background!$C65:$AZ65,COUNTIF(Data_Background!$C65:$AZ65,0)+1)),Data_Background!K65)))</f>
        <v>0</v>
      </c>
      <c r="L65" s="79">
        <f ca="1">IF(Data_Background!L65="","",(IF($B$3="On",IF(Data_Background!L65=0,0,Data_Background!L65-SMALL(Data_Background!$C65:$AZ65,COUNTIF(Data_Background!$C65:$AZ65,0)+1)),Data_Background!L65)))</f>
        <v>0</v>
      </c>
      <c r="M65" s="79">
        <f ca="1">IF(Data_Background!M65="","",(IF($B$3="On",IF(Data_Background!M65=0,0,Data_Background!M65-SMALL(Data_Background!$C65:$AZ65,COUNTIF(Data_Background!$C65:$AZ65,0)+1)),Data_Background!M65)))</f>
        <v>0</v>
      </c>
      <c r="N65" s="79">
        <f ca="1">IF(Data_Background!N65="","",(IF($B$3="On",IF(Data_Background!N65=0,0,Data_Background!N65-SMALL(Data_Background!$C65:$AZ65,COUNTIF(Data_Background!$C65:$AZ65,0)+1)),Data_Background!N65)))</f>
        <v>0</v>
      </c>
      <c r="O65" s="79">
        <f ca="1">IF(Data_Background!O65="","",(IF($B$3="On",IF(Data_Background!O65=0,0,Data_Background!O65-SMALL(Data_Background!$C65:$AZ65,COUNTIF(Data_Background!$C65:$AZ65,0)+1)),Data_Background!O65)))</f>
        <v>0</v>
      </c>
      <c r="P65" s="79">
        <f ca="1">IF(Data_Background!P65="","",(IF($B$3="On",IF(Data_Background!P65=0,0,Data_Background!P65-SMALL(Data_Background!$C65:$AZ65,COUNTIF(Data_Background!$C65:$AZ65,0)+1)),Data_Background!P65)))</f>
        <v>0</v>
      </c>
      <c r="Q65" s="79">
        <f ca="1">IF(Data_Background!Q65="","",(IF($B$3="On",IF(Data_Background!Q65=0,0,Data_Background!Q65-SMALL(Data_Background!$C65:$AZ65,COUNTIF(Data_Background!$C65:$AZ65,0)+1)),Data_Background!Q65)))</f>
        <v>0</v>
      </c>
      <c r="R65" s="79">
        <f ca="1">IF(Data_Background!R65="","",(IF($B$3="On",IF(Data_Background!R65=0,0,Data_Background!R65-SMALL(Data_Background!$C65:$AZ65,COUNTIF(Data_Background!$C65:$AZ65,0)+1)),Data_Background!R65)))</f>
        <v>0</v>
      </c>
      <c r="S65" s="79">
        <f ca="1">IF(Data_Background!S65="","",(IF($B$3="On",IF(Data_Background!S65=0,0,Data_Background!S65-SMALL(Data_Background!$C65:$AZ65,COUNTIF(Data_Background!$C65:$AZ65,0)+1)),Data_Background!S65)))</f>
        <v>0</v>
      </c>
      <c r="T65" s="79">
        <f ca="1">IF(Data_Background!T65="","",(IF($B$3="On",IF(Data_Background!T65=0,0,Data_Background!T65-SMALL(Data_Background!$C65:$AZ65,COUNTIF(Data_Background!$C65:$AZ65,0)+1)),Data_Background!T65)))</f>
        <v>0</v>
      </c>
      <c r="U65" s="79">
        <f ca="1">IF(Data_Background!U65="","",(IF($B$3="On",IF(Data_Background!U65=0,0,Data_Background!U65-SMALL(Data_Background!$C65:$AZ65,COUNTIF(Data_Background!$C65:$AZ65,0)+1)),Data_Background!U65)))</f>
        <v>0</v>
      </c>
      <c r="V65" s="79">
        <f ca="1">IF(Data_Background!V65="","",(IF($B$3="On",IF(Data_Background!V65=0,0,Data_Background!V65-SMALL(Data_Background!$C65:$AZ65,COUNTIF(Data_Background!$C65:$AZ65,0)+1)),Data_Background!V65)))</f>
        <v>0</v>
      </c>
      <c r="W65" s="79">
        <f ca="1">IF(Data_Background!W65="","",(IF($B$3="On",IF(Data_Background!W65=0,0,Data_Background!W65-SMALL(Data_Background!$C65:$AZ65,COUNTIF(Data_Background!$C65:$AZ65,0)+1)),Data_Background!W65)))</f>
        <v>0</v>
      </c>
      <c r="X65" s="79">
        <f ca="1">IF(Data_Background!X65="","",(IF($B$3="On",IF(Data_Background!X65=0,0,Data_Background!X65-SMALL(Data_Background!$C65:$AZ65,COUNTIF(Data_Background!$C65:$AZ65,0)+1)),Data_Background!X65)))</f>
        <v>0</v>
      </c>
      <c r="Y65" s="79">
        <f ca="1">IF(Data_Background!Y65="","",(IF($B$3="On",IF(Data_Background!Y65=0,0,Data_Background!Y65-SMALL(Data_Background!$C65:$AZ65,COUNTIF(Data_Background!$C65:$AZ65,0)+1)),Data_Background!Y65)))</f>
        <v>0</v>
      </c>
      <c r="Z65" s="79">
        <f ca="1">IF(Data_Background!Z65="","",(IF($B$3="On",IF(Data_Background!Z65=0,0,Data_Background!Z65-SMALL(Data_Background!$C65:$AZ65,COUNTIF(Data_Background!$C65:$AZ65,0)+1)),Data_Background!Z65)))</f>
        <v>12.777774205219428</v>
      </c>
      <c r="AA65" s="79">
        <f ca="1">IF(Data_Background!AA65="","",(IF($B$3="On",IF(Data_Background!AA65=0,0,Data_Background!AA65-SMALL(Data_Background!$C65:$AZ65,COUNTIF(Data_Background!$C65:$AZ65,0)+1)),Data_Background!AA65)))</f>
        <v>35.761275632665743</v>
      </c>
      <c r="AB65" s="79">
        <f ca="1">IF(Data_Background!AB65="","",(IF($B$3="On",IF(Data_Background!AB65=0,0,Data_Background!AB65-SMALL(Data_Background!$C65:$AZ65,COUNTIF(Data_Background!$C65:$AZ65,0)+1)),Data_Background!AB65)))</f>
        <v>77.772746132769541</v>
      </c>
      <c r="AC65" s="79">
        <f ca="1">IF(Data_Background!AC65="","",(IF($B$3="On",IF(Data_Background!AC65=0,0,Data_Background!AC65-SMALL(Data_Background!$C65:$AZ65,COUNTIF(Data_Background!$C65:$AZ65,0)+1)),Data_Background!AC65)))</f>
        <v>154.59136209348245</v>
      </c>
      <c r="AD65" s="79">
        <f ca="1">IF(Data_Background!AD65="","",(IF($B$3="On",IF(Data_Background!AD65=0,0,Data_Background!AD65-SMALL(Data_Background!$C65:$AZ65,COUNTIF(Data_Background!$C65:$AZ65,0)+1)),Data_Background!AD65)))</f>
        <v>298.82380359995614</v>
      </c>
      <c r="AE65" s="79">
        <f ca="1">IF(Data_Background!AE65="","",(IF($B$3="On",IF(Data_Background!AE65=0,0,Data_Background!AE65-SMALL(Data_Background!$C65:$AZ65,COUNTIF(Data_Background!$C65:$AZ65,0)+1)),Data_Background!AE65)))</f>
        <v>552.36896109396116</v>
      </c>
      <c r="AF65" s="79">
        <f ca="1">IF(Data_Background!AF65="","",(IF($B$3="On",IF(Data_Background!AF65=0,0,Data_Background!AF65-SMALL(Data_Background!$C65:$AZ65,COUNTIF(Data_Background!$C65:$AZ65,0)+1)),Data_Background!AF65)))</f>
        <v>949.72371826923359</v>
      </c>
      <c r="AG65" s="79">
        <f ca="1">IF(Data_Background!AG65="","",(IF($B$3="On",IF(Data_Background!AG65=0,0,Data_Background!AG65-SMALL(Data_Background!$C65:$AZ65,COUNTIF(Data_Background!$C65:$AZ65,0)+1)),Data_Background!AG65)))</f>
        <v>1473.0702678783332</v>
      </c>
      <c r="AH65" s="79">
        <f ca="1">IF(Data_Background!AH65="","",(IF($B$3="On",IF(Data_Background!AH65=0,0,Data_Background!AH65-SMALL(Data_Background!$C65:$AZ65,COUNTIF(Data_Background!$C65:$AZ65,0)+1)),Data_Background!AH65)))</f>
        <v>2043.0633430711596</v>
      </c>
      <c r="AI65" s="79">
        <f ca="1">IF(Data_Background!AI65="","",(IF($B$3="On",IF(Data_Background!AI65=0,0,Data_Background!AI65-SMALL(Data_Background!$C65:$AZ65,COUNTIF(Data_Background!$C65:$AZ65,0)+1)),Data_Background!AI65)))</f>
        <v>2558.8570477153557</v>
      </c>
      <c r="AJ65" s="79">
        <f ca="1">IF(Data_Background!AJ65="","",(IF($B$3="On",IF(Data_Background!AJ65=0,0,Data_Background!AJ65-SMALL(Data_Background!$C65:$AZ65,COUNTIF(Data_Background!$C65:$AZ65,0)+1)),Data_Background!AJ65)))</f>
        <v>2954.4198659380759</v>
      </c>
      <c r="AK65" s="79">
        <f ca="1">IF(Data_Background!AK65="","",(IF($B$3="On",IF(Data_Background!AK65=0,0,Data_Background!AK65-SMALL(Data_Background!$C65:$AZ65,COUNTIF(Data_Background!$C65:$AZ65,0)+1)),Data_Background!AK65)))</f>
        <v>3224.7722599158324</v>
      </c>
      <c r="AL65" s="79">
        <f ca="1">IF(Data_Background!AL65="","",(IF($B$3="On",IF(Data_Background!AL65=0,0,Data_Background!AL65-SMALL(Data_Background!$C65:$AZ65,COUNTIF(Data_Background!$C65:$AZ65,0)+1)),Data_Background!AL65)))</f>
        <v>3395.0951653795523</v>
      </c>
      <c r="AM65" s="79">
        <f ca="1">IF(Data_Background!AM65="","",(IF($B$3="On",IF(Data_Background!AM65=0,0,Data_Background!AM65-SMALL(Data_Background!$C65:$AZ65,COUNTIF(Data_Background!$C65:$AZ65,0)+1)),Data_Background!AM65)))</f>
        <v>3500.070221916706</v>
      </c>
      <c r="AN65" s="79">
        <f ca="1">IF(Data_Background!AN65="","",(IF($B$3="On",IF(Data_Background!AN65=0,0,Data_Background!AN65-SMALL(Data_Background!$C65:$AZ65,COUNTIF(Data_Background!$C65:$AZ65,0)+1)),Data_Background!AN65)))</f>
        <v>3565.8971784494092</v>
      </c>
      <c r="AO65" s="79">
        <f ca="1">IF(Data_Background!AO65="","",(IF($B$3="On",IF(Data_Background!AO65=0,0,Data_Background!AO65-SMALL(Data_Background!$C65:$AZ65,COUNTIF(Data_Background!$C65:$AZ65,0)+1)),Data_Background!AO65)))</f>
        <v>3610.1403033301026</v>
      </c>
      <c r="AP65" s="79">
        <f ca="1">IF(Data_Background!AP65="","",(IF($B$3="On",IF(Data_Background!AP65=0,0,Data_Background!AP65-SMALL(Data_Background!$C65:$AZ65,COUNTIF(Data_Background!$C65:$AZ65,0)+1)),Data_Background!AP65)))</f>
        <v>3628.7618193408625</v>
      </c>
      <c r="AQ65" s="79" t="str">
        <f>IF(Data_Background!AQ65="","",(IF($B$3="On",IF(Data_Background!AQ65=0,0,Data_Background!AQ65-SMALL(Data_Background!$C65:$AZ65,COUNTIF(Data_Background!$C65:$AZ65,0)+1)),Data_Background!AQ65)))</f>
        <v/>
      </c>
      <c r="AR65" s="79" t="str">
        <f>IF(Data_Background!AR65="","",(IF($B$3="On",IF(Data_Background!AR65=0,0,Data_Background!AR65-SMALL(Data_Background!$C65:$AZ65,COUNTIF(Data_Background!$C65:$AZ65,0)+1)),Data_Background!AR65)))</f>
        <v/>
      </c>
      <c r="AS65" s="79" t="str">
        <f>IF(Data_Background!AS65="","",(IF($B$3="On",IF(Data_Background!AS65=0,0,Data_Background!AS65-SMALL(Data_Background!$C65:$AZ65,COUNTIF(Data_Background!$C65:$AZ65,0)+1)),Data_Background!AS65)))</f>
        <v/>
      </c>
      <c r="AT65" s="79" t="str">
        <f>IF(Data_Background!AT65="","",(IF($B$3="On",IF(Data_Background!AT65=0,0,Data_Background!AT65-SMALL(Data_Background!$C65:$AZ65,COUNTIF(Data_Background!$C65:$AZ65,0)+1)),Data_Background!AT65)))</f>
        <v/>
      </c>
      <c r="AU65" s="79" t="str">
        <f>IF(Data_Background!AU65="","",(IF($B$3="On",IF(Data_Background!AU65=0,0,Data_Background!AU65-SMALL(Data_Background!$C65:$AZ65,COUNTIF(Data_Background!$C65:$AZ65,0)+1)),Data_Background!AU65)))</f>
        <v/>
      </c>
      <c r="AV65" s="79" t="str">
        <f>IF(Data_Background!AV65="","",(IF($B$3="On",IF(Data_Background!AV65=0,0,Data_Background!AV65-SMALL(Data_Background!$C65:$AZ65,COUNTIF(Data_Background!$C65:$AZ65,0)+1)),Data_Background!AV65)))</f>
        <v/>
      </c>
      <c r="AW65" s="79" t="str">
        <f>IF(Data_Background!AW65="","",(IF($B$3="On",IF(Data_Background!AW65=0,0,Data_Background!AW65-SMALL(Data_Background!$C65:$AZ65,COUNTIF(Data_Background!$C65:$AZ65,0)+1)),Data_Background!AW65)))</f>
        <v/>
      </c>
      <c r="AX65" s="79" t="str">
        <f>IF(Data_Background!AX65="","",(IF($B$3="On",IF(Data_Background!AX65=0,0,Data_Background!AX65-SMALL(Data_Background!$C65:$AZ65,COUNTIF(Data_Background!$C65:$AZ65,0)+1)),Data_Background!AX65)))</f>
        <v/>
      </c>
      <c r="AY65" s="79" t="str">
        <f>IF(Data_Background!AY65="","",(IF($B$3="On",IF(Data_Background!AY65=0,0,Data_Background!AY65-SMALL(Data_Background!$C65:$AZ65,COUNTIF(Data_Background!$C65:$AZ65,0)+1)),Data_Background!AY65)))</f>
        <v/>
      </c>
      <c r="AZ65" s="79" t="str">
        <f>IF(Data_Background!AZ65="","",(IF($B$3="On",IF(Data_Background!AZ65=0,0,Data_Background!AZ65-SMALL(Data_Background!$C65:$AZ65,COUNTIF(Data_Background!$C65:$AZ65,0)+1)),Data_Background!AZ65)))</f>
        <v/>
      </c>
      <c r="BA65" s="79"/>
      <c r="BB65" s="79"/>
      <c r="BC65" s="79"/>
      <c r="BD65" s="79"/>
      <c r="BE65" s="79"/>
      <c r="BF65" s="79"/>
      <c r="BG65" s="79"/>
      <c r="BH65" s="79"/>
      <c r="BI65" s="79"/>
      <c r="BJ65" s="79"/>
      <c r="BK65" s="79"/>
      <c r="BL65" s="79"/>
      <c r="BM65" s="79"/>
      <c r="BN65" s="79"/>
      <c r="BO65" s="79"/>
      <c r="BP65" s="79"/>
      <c r="BQ65" s="79"/>
      <c r="BR65" s="79"/>
      <c r="BS65" s="79"/>
      <c r="BT65" s="79"/>
      <c r="BU65" s="79"/>
      <c r="BV65" s="79"/>
      <c r="BW65" s="79"/>
      <c r="BX65" s="79"/>
      <c r="BY65" s="79"/>
      <c r="BZ65" s="79"/>
    </row>
    <row r="66" spans="1:78" x14ac:dyDescent="0.25">
      <c r="A66" s="79">
        <f ca="1">Data_Initial!A66</f>
        <v>1</v>
      </c>
      <c r="B66" s="79" t="str">
        <f ca="1">Data_Initial!B66</f>
        <v>G8</v>
      </c>
      <c r="C66" s="79">
        <f ca="1">IF(Data_Background!C66="","",(IF($B$3="On",IF(Data_Background!C66=0,0,Data_Background!C66-SMALL(Data_Background!$C66:$AZ66,COUNTIF(Data_Background!$C66:$AZ66,0)+1)),Data_Background!C66)))</f>
        <v>4.4902041272142483</v>
      </c>
      <c r="D66" s="79">
        <f ca="1">IF(Data_Background!D66="","",(IF($B$3="On",IF(Data_Background!D66=0,0,Data_Background!D66-SMALL(Data_Background!$C66:$AZ66,COUNTIF(Data_Background!$C66:$AZ66,0)+1)),Data_Background!D66)))</f>
        <v>4.8768838590819339</v>
      </c>
      <c r="E66" s="79">
        <f ca="1">IF(Data_Background!E66="","",(IF($B$3="On",IF(Data_Background!E66=0,0,Data_Background!E66-SMALL(Data_Background!$C66:$AZ66,COUNTIF(Data_Background!$C66:$AZ66,0)+1)),Data_Background!E66)))</f>
        <v>5.7573405085571245</v>
      </c>
      <c r="F66" s="79">
        <f ca="1">IF(Data_Background!F66="","",(IF($B$3="On",IF(Data_Background!F66=0,0,Data_Background!F66-SMALL(Data_Background!$C66:$AZ66,COUNTIF(Data_Background!$C66:$AZ66,0)+1)),Data_Background!F66)))</f>
        <v>1.7810358070358534</v>
      </c>
      <c r="G66" s="79">
        <f ca="1">IF(Data_Background!G66="","",(IF($B$3="On",IF(Data_Background!G66=0,0,Data_Background!G66-SMALL(Data_Background!$C66:$AZ66,COUNTIF(Data_Background!$C66:$AZ66,0)+1)),Data_Background!G66)))</f>
        <v>0</v>
      </c>
      <c r="H66" s="79">
        <f ca="1">IF(Data_Background!H66="","",(IF($B$3="On",IF(Data_Background!H66=0,0,Data_Background!H66-SMALL(Data_Background!$C66:$AZ66,COUNTIF(Data_Background!$C66:$AZ66,0)+1)),Data_Background!H66)))</f>
        <v>0</v>
      </c>
      <c r="I66" s="79">
        <f ca="1">IF(Data_Background!I66="","",(IF($B$3="On",IF(Data_Background!I66=0,0,Data_Background!I66-SMALL(Data_Background!$C66:$AZ66,COUNTIF(Data_Background!$C66:$AZ66,0)+1)),Data_Background!I66)))</f>
        <v>0</v>
      </c>
      <c r="J66" s="79">
        <f ca="1">IF(Data_Background!J66="","",(IF($B$3="On",IF(Data_Background!J66=0,0,Data_Background!J66-SMALL(Data_Background!$C66:$AZ66,COUNTIF(Data_Background!$C66:$AZ66,0)+1)),Data_Background!J66)))</f>
        <v>0</v>
      </c>
      <c r="K66" s="79">
        <f ca="1">IF(Data_Background!K66="","",(IF($B$3="On",IF(Data_Background!K66=0,0,Data_Background!K66-SMALL(Data_Background!$C66:$AZ66,COUNTIF(Data_Background!$C66:$AZ66,0)+1)),Data_Background!K66)))</f>
        <v>0</v>
      </c>
      <c r="L66" s="79">
        <f ca="1">IF(Data_Background!L66="","",(IF($B$3="On",IF(Data_Background!L66=0,0,Data_Background!L66-SMALL(Data_Background!$C66:$AZ66,COUNTIF(Data_Background!$C66:$AZ66,0)+1)),Data_Background!L66)))</f>
        <v>0</v>
      </c>
      <c r="M66" s="79">
        <f ca="1">IF(Data_Background!M66="","",(IF($B$3="On",IF(Data_Background!M66=0,0,Data_Background!M66-SMALL(Data_Background!$C66:$AZ66,COUNTIF(Data_Background!$C66:$AZ66,0)+1)),Data_Background!M66)))</f>
        <v>0</v>
      </c>
      <c r="N66" s="79">
        <f ca="1">IF(Data_Background!N66="","",(IF($B$3="On",IF(Data_Background!N66=0,0,Data_Background!N66-SMALL(Data_Background!$C66:$AZ66,COUNTIF(Data_Background!$C66:$AZ66,0)+1)),Data_Background!N66)))</f>
        <v>0</v>
      </c>
      <c r="O66" s="79">
        <f ca="1">IF(Data_Background!O66="","",(IF($B$3="On",IF(Data_Background!O66=0,0,Data_Background!O66-SMALL(Data_Background!$C66:$AZ66,COUNTIF(Data_Background!$C66:$AZ66,0)+1)),Data_Background!O66)))</f>
        <v>0</v>
      </c>
      <c r="P66" s="79">
        <f ca="1">IF(Data_Background!P66="","",(IF($B$3="On",IF(Data_Background!P66=0,0,Data_Background!P66-SMALL(Data_Background!$C66:$AZ66,COUNTIF(Data_Background!$C66:$AZ66,0)+1)),Data_Background!P66)))</f>
        <v>0</v>
      </c>
      <c r="Q66" s="79">
        <f ca="1">IF(Data_Background!Q66="","",(IF($B$3="On",IF(Data_Background!Q66=0,0,Data_Background!Q66-SMALL(Data_Background!$C66:$AZ66,COUNTIF(Data_Background!$C66:$AZ66,0)+1)),Data_Background!Q66)))</f>
        <v>0</v>
      </c>
      <c r="R66" s="79">
        <f ca="1">IF(Data_Background!R66="","",(IF($B$3="On",IF(Data_Background!R66=0,0,Data_Background!R66-SMALL(Data_Background!$C66:$AZ66,COUNTIF(Data_Background!$C66:$AZ66,0)+1)),Data_Background!R66)))</f>
        <v>0</v>
      </c>
      <c r="S66" s="79">
        <f ca="1">IF(Data_Background!S66="","",(IF($B$3="On",IF(Data_Background!S66=0,0,Data_Background!S66-SMALL(Data_Background!$C66:$AZ66,COUNTIF(Data_Background!$C66:$AZ66,0)+1)),Data_Background!S66)))</f>
        <v>0</v>
      </c>
      <c r="T66" s="79">
        <f ca="1">IF(Data_Background!T66="","",(IF($B$3="On",IF(Data_Background!T66=0,0,Data_Background!T66-SMALL(Data_Background!$C66:$AZ66,COUNTIF(Data_Background!$C66:$AZ66,0)+1)),Data_Background!T66)))</f>
        <v>0</v>
      </c>
      <c r="U66" s="79">
        <f ca="1">IF(Data_Background!U66="","",(IF($B$3="On",IF(Data_Background!U66=0,0,Data_Background!U66-SMALL(Data_Background!$C66:$AZ66,COUNTIF(Data_Background!$C66:$AZ66,0)+1)),Data_Background!U66)))</f>
        <v>0</v>
      </c>
      <c r="V66" s="79">
        <f ca="1">IF(Data_Background!V66="","",(IF($B$3="On",IF(Data_Background!V66=0,0,Data_Background!V66-SMALL(Data_Background!$C66:$AZ66,COUNTIF(Data_Background!$C66:$AZ66,0)+1)),Data_Background!V66)))</f>
        <v>0</v>
      </c>
      <c r="W66" s="79">
        <f ca="1">IF(Data_Background!W66="","",(IF($B$3="On",IF(Data_Background!W66=0,0,Data_Background!W66-SMALL(Data_Background!$C66:$AZ66,COUNTIF(Data_Background!$C66:$AZ66,0)+1)),Data_Background!W66)))</f>
        <v>0</v>
      </c>
      <c r="X66" s="79">
        <f ca="1">IF(Data_Background!X66="","",(IF($B$3="On",IF(Data_Background!X66=0,0,Data_Background!X66-SMALL(Data_Background!$C66:$AZ66,COUNTIF(Data_Background!$C66:$AZ66,0)+1)),Data_Background!X66)))</f>
        <v>6.1045638830528208</v>
      </c>
      <c r="Y66" s="79">
        <f ca="1">IF(Data_Background!Y66="","",(IF($B$3="On",IF(Data_Background!Y66=0,0,Data_Background!Y66-SMALL(Data_Background!$C66:$AZ66,COUNTIF(Data_Background!$C66:$AZ66,0)+1)),Data_Background!Y66)))</f>
        <v>22.214139913324722</v>
      </c>
      <c r="Z66" s="79">
        <f ca="1">IF(Data_Background!Z66="","",(IF($B$3="On",IF(Data_Background!Z66=0,0,Data_Background!Z66-SMALL(Data_Background!$C66:$AZ66,COUNTIF(Data_Background!$C66:$AZ66,0)+1)),Data_Background!Z66)))</f>
        <v>51.057382217737825</v>
      </c>
      <c r="AA66" s="79">
        <f ca="1">IF(Data_Background!AA66="","",(IF($B$3="On",IF(Data_Background!AA66=0,0,Data_Background!AA66-SMALL(Data_Background!$C66:$AZ66,COUNTIF(Data_Background!$C66:$AZ66,0)+1)),Data_Background!AA66)))</f>
        <v>102.8995714648286</v>
      </c>
      <c r="AB66" s="79">
        <f ca="1">IF(Data_Background!AB66="","",(IF($B$3="On",IF(Data_Background!AB66=0,0,Data_Background!AB66-SMALL(Data_Background!$C66:$AZ66,COUNTIF(Data_Background!$C66:$AZ66,0)+1)),Data_Background!AB66)))</f>
        <v>200.7619695192019</v>
      </c>
      <c r="AC66" s="79">
        <f ca="1">IF(Data_Background!AC66="","",(IF($B$3="On",IF(Data_Background!AC66=0,0,Data_Background!AC66-SMALL(Data_Background!$C66:$AZ66,COUNTIF(Data_Background!$C66:$AZ66,0)+1)),Data_Background!AC66)))</f>
        <v>375.77004926696009</v>
      </c>
      <c r="AD66" s="79">
        <f ca="1">IF(Data_Background!AD66="","",(IF($B$3="On",IF(Data_Background!AD66=0,0,Data_Background!AD66-SMALL(Data_Background!$C66:$AZ66,COUNTIF(Data_Background!$C66:$AZ66,0)+1)),Data_Background!AD66)))</f>
        <v>668.45188834094802</v>
      </c>
      <c r="AE66" s="79">
        <f ca="1">IF(Data_Background!AE66="","",(IF($B$3="On",IF(Data_Background!AE66=0,0,Data_Background!AE66-SMALL(Data_Background!$C66:$AZ66,COUNTIF(Data_Background!$C66:$AZ66,0)+1)),Data_Background!AE66)))</f>
        <v>1113.5006924907129</v>
      </c>
      <c r="AF66" s="79">
        <f ca="1">IF(Data_Background!AF66="","",(IF($B$3="On",IF(Data_Background!AF66=0,0,Data_Background!AF66-SMALL(Data_Background!$C66:$AZ66,COUNTIF(Data_Background!$C66:$AZ66,0)+1)),Data_Background!AF66)))</f>
        <v>1683.4012231914335</v>
      </c>
      <c r="AG66" s="79">
        <f ca="1">IF(Data_Background!AG66="","",(IF($B$3="On",IF(Data_Background!AG66=0,0,Data_Background!AG66-SMALL(Data_Background!$C66:$AZ66,COUNTIF(Data_Background!$C66:$AZ66,0)+1)),Data_Background!AG66)))</f>
        <v>2289.1151646613134</v>
      </c>
      <c r="AH66" s="79">
        <f ca="1">IF(Data_Background!AH66="","",(IF($B$3="On",IF(Data_Background!AH66=0,0,Data_Background!AH66-SMALL(Data_Background!$C66:$AZ66,COUNTIF(Data_Background!$C66:$AZ66,0)+1)),Data_Background!AH66)))</f>
        <v>2824.6768974425536</v>
      </c>
      <c r="AI66" s="79">
        <f ca="1">IF(Data_Background!AI66="","",(IF($B$3="On",IF(Data_Background!AI66=0,0,Data_Background!AI66-SMALL(Data_Background!$C66:$AZ66,COUNTIF(Data_Background!$C66:$AZ66,0)+1)),Data_Background!AI66)))</f>
        <v>3227.9614546817038</v>
      </c>
      <c r="AJ66" s="79">
        <f ca="1">IF(Data_Background!AJ66="","",(IF($B$3="On",IF(Data_Background!AJ66=0,0,Data_Background!AJ66-SMALL(Data_Background!$C66:$AZ66,COUNTIF(Data_Background!$C66:$AZ66,0)+1)),Data_Background!AJ66)))</f>
        <v>3497.8739948233701</v>
      </c>
      <c r="AK66" s="79">
        <f ca="1">IF(Data_Background!AK66="","",(IF($B$3="On",IF(Data_Background!AK66=0,0,Data_Background!AK66-SMALL(Data_Background!$C66:$AZ66,COUNTIF(Data_Background!$C66:$AZ66,0)+1)),Data_Background!AK66)))</f>
        <v>3659.7240297768103</v>
      </c>
      <c r="AL66" s="79">
        <f ca="1">IF(Data_Background!AL66="","",(IF($B$3="On",IF(Data_Background!AL66=0,0,Data_Background!AL66-SMALL(Data_Background!$C66:$AZ66,COUNTIF(Data_Background!$C66:$AZ66,0)+1)),Data_Background!AL66)))</f>
        <v>3755.4537029672733</v>
      </c>
      <c r="AM66" s="79">
        <f ca="1">IF(Data_Background!AM66="","",(IF($B$3="On",IF(Data_Background!AM66=0,0,Data_Background!AM66-SMALL(Data_Background!$C66:$AZ66,COUNTIF(Data_Background!$C66:$AZ66,0)+1)),Data_Background!AM66)))</f>
        <v>3812.5777752251138</v>
      </c>
      <c r="AN66" s="79">
        <f ca="1">IF(Data_Background!AN66="","",(IF($B$3="On",IF(Data_Background!AN66=0,0,Data_Background!AN66-SMALL(Data_Background!$C66:$AZ66,COUNTIF(Data_Background!$C66:$AZ66,0)+1)),Data_Background!AN66)))</f>
        <v>3850.3990995033068</v>
      </c>
      <c r="AO66" s="79">
        <f ca="1">IF(Data_Background!AO66="","",(IF($B$3="On",IF(Data_Background!AO66=0,0,Data_Background!AO66-SMALL(Data_Background!$C66:$AZ66,COUNTIF(Data_Background!$C66:$AZ66,0)+1)),Data_Background!AO66)))</f>
        <v>3877.2534874534736</v>
      </c>
      <c r="AP66" s="79">
        <f ca="1">IF(Data_Background!AP66="","",(IF($B$3="On",IF(Data_Background!AP66=0,0,Data_Background!AP66-SMALL(Data_Background!$C66:$AZ66,COUNTIF(Data_Background!$C66:$AZ66,0)+1)),Data_Background!AP66)))</f>
        <v>3889.1768171510389</v>
      </c>
      <c r="AQ66" s="79" t="str">
        <f>IF(Data_Background!AQ66="","",(IF($B$3="On",IF(Data_Background!AQ66=0,0,Data_Background!AQ66-SMALL(Data_Background!$C66:$AZ66,COUNTIF(Data_Background!$C66:$AZ66,0)+1)),Data_Background!AQ66)))</f>
        <v/>
      </c>
      <c r="AR66" s="79" t="str">
        <f>IF(Data_Background!AR66="","",(IF($B$3="On",IF(Data_Background!AR66=0,0,Data_Background!AR66-SMALL(Data_Background!$C66:$AZ66,COUNTIF(Data_Background!$C66:$AZ66,0)+1)),Data_Background!AR66)))</f>
        <v/>
      </c>
      <c r="AS66" s="79" t="str">
        <f>IF(Data_Background!AS66="","",(IF($B$3="On",IF(Data_Background!AS66=0,0,Data_Background!AS66-SMALL(Data_Background!$C66:$AZ66,COUNTIF(Data_Background!$C66:$AZ66,0)+1)),Data_Background!AS66)))</f>
        <v/>
      </c>
      <c r="AT66" s="79" t="str">
        <f>IF(Data_Background!AT66="","",(IF($B$3="On",IF(Data_Background!AT66=0,0,Data_Background!AT66-SMALL(Data_Background!$C66:$AZ66,COUNTIF(Data_Background!$C66:$AZ66,0)+1)),Data_Background!AT66)))</f>
        <v/>
      </c>
      <c r="AU66" s="79" t="str">
        <f>IF(Data_Background!AU66="","",(IF($B$3="On",IF(Data_Background!AU66=0,0,Data_Background!AU66-SMALL(Data_Background!$C66:$AZ66,COUNTIF(Data_Background!$C66:$AZ66,0)+1)),Data_Background!AU66)))</f>
        <v/>
      </c>
      <c r="AV66" s="79" t="str">
        <f>IF(Data_Background!AV66="","",(IF($B$3="On",IF(Data_Background!AV66=0,0,Data_Background!AV66-SMALL(Data_Background!$C66:$AZ66,COUNTIF(Data_Background!$C66:$AZ66,0)+1)),Data_Background!AV66)))</f>
        <v/>
      </c>
      <c r="AW66" s="79" t="str">
        <f>IF(Data_Background!AW66="","",(IF($B$3="On",IF(Data_Background!AW66=0,0,Data_Background!AW66-SMALL(Data_Background!$C66:$AZ66,COUNTIF(Data_Background!$C66:$AZ66,0)+1)),Data_Background!AW66)))</f>
        <v/>
      </c>
      <c r="AX66" s="79" t="str">
        <f>IF(Data_Background!AX66="","",(IF($B$3="On",IF(Data_Background!AX66=0,0,Data_Background!AX66-SMALL(Data_Background!$C66:$AZ66,COUNTIF(Data_Background!$C66:$AZ66,0)+1)),Data_Background!AX66)))</f>
        <v/>
      </c>
      <c r="AY66" s="79" t="str">
        <f>IF(Data_Background!AY66="","",(IF($B$3="On",IF(Data_Background!AY66=0,0,Data_Background!AY66-SMALL(Data_Background!$C66:$AZ66,COUNTIF(Data_Background!$C66:$AZ66,0)+1)),Data_Background!AY66)))</f>
        <v/>
      </c>
      <c r="AZ66" s="79" t="str">
        <f>IF(Data_Background!AZ66="","",(IF($B$3="On",IF(Data_Background!AZ66=0,0,Data_Background!AZ66-SMALL(Data_Background!$C66:$AZ66,COUNTIF(Data_Background!$C66:$AZ66,0)+1)),Data_Background!AZ66)))</f>
        <v/>
      </c>
      <c r="BA66" s="79"/>
      <c r="BB66" s="79"/>
      <c r="BC66" s="79"/>
      <c r="BD66" s="79"/>
      <c r="BE66" s="79"/>
      <c r="BF66" s="79"/>
      <c r="BG66" s="79"/>
      <c r="BH66" s="79"/>
      <c r="BI66" s="79"/>
      <c r="BJ66" s="79"/>
      <c r="BK66" s="79"/>
      <c r="BL66" s="79"/>
      <c r="BM66" s="79"/>
      <c r="BN66" s="79"/>
      <c r="BO66" s="79"/>
      <c r="BP66" s="79"/>
      <c r="BQ66" s="79"/>
      <c r="BR66" s="79"/>
      <c r="BS66" s="79"/>
      <c r="BT66" s="79"/>
      <c r="BU66" s="79"/>
      <c r="BV66" s="79"/>
      <c r="BW66" s="79"/>
      <c r="BX66" s="79"/>
      <c r="BY66" s="79"/>
      <c r="BZ66" s="79"/>
    </row>
    <row r="67" spans="1:78" x14ac:dyDescent="0.25">
      <c r="A67" s="79">
        <f ca="1">Data_Initial!A67</f>
        <v>1</v>
      </c>
      <c r="B67" s="79" t="str">
        <f ca="1">Data_Initial!B67</f>
        <v>H8</v>
      </c>
      <c r="C67" s="79">
        <f ca="1">IF(Data_Background!C67="","",(IF($B$3="On",IF(Data_Background!C67=0,0,Data_Background!C67-SMALL(Data_Background!$C67:$AZ67,COUNTIF(Data_Background!$C67:$AZ67,0)+1)),Data_Background!C67)))</f>
        <v>12.477720306487576</v>
      </c>
      <c r="D67" s="79">
        <f ca="1">IF(Data_Background!D67="","",(IF($B$3="On",IF(Data_Background!D67=0,0,Data_Background!D67-SMALL(Data_Background!$C67:$AZ67,COUNTIF(Data_Background!$C67:$AZ67,0)+1)),Data_Background!D67)))</f>
        <v>10.124399769104446</v>
      </c>
      <c r="E67" s="79">
        <f ca="1">IF(Data_Background!E67="","",(IF($B$3="On",IF(Data_Background!E67=0,0,Data_Background!E67-SMALL(Data_Background!$C67:$AZ67,COUNTIF(Data_Background!$C67:$AZ67,0)+1)),Data_Background!E67)))</f>
        <v>6.0951114259836112</v>
      </c>
      <c r="F67" s="79">
        <f ca="1">IF(Data_Background!F67="","",(IF($B$3="On",IF(Data_Background!F67=0,0,Data_Background!F67-SMALL(Data_Background!$C67:$AZ67,COUNTIF(Data_Background!$C67:$AZ67,0)+1)),Data_Background!F67)))</f>
        <v>0</v>
      </c>
      <c r="G67" s="79">
        <f ca="1">IF(Data_Background!G67="","",(IF($B$3="On",IF(Data_Background!G67=0,0,Data_Background!G67-SMALL(Data_Background!$C67:$AZ67,COUNTIF(Data_Background!$C67:$AZ67,0)+1)),Data_Background!G67)))</f>
        <v>0</v>
      </c>
      <c r="H67" s="79">
        <f ca="1">IF(Data_Background!H67="","",(IF($B$3="On",IF(Data_Background!H67=0,0,Data_Background!H67-SMALL(Data_Background!$C67:$AZ67,COUNTIF(Data_Background!$C67:$AZ67,0)+1)),Data_Background!H67)))</f>
        <v>0</v>
      </c>
      <c r="I67" s="79">
        <f ca="1">IF(Data_Background!I67="","",(IF($B$3="On",IF(Data_Background!I67=0,0,Data_Background!I67-SMALL(Data_Background!$C67:$AZ67,COUNTIF(Data_Background!$C67:$AZ67,0)+1)),Data_Background!I67)))</f>
        <v>0</v>
      </c>
      <c r="J67" s="79">
        <f ca="1">IF(Data_Background!J67="","",(IF($B$3="On",IF(Data_Background!J67=0,0,Data_Background!J67-SMALL(Data_Background!$C67:$AZ67,COUNTIF(Data_Background!$C67:$AZ67,0)+1)),Data_Background!J67)))</f>
        <v>0</v>
      </c>
      <c r="K67" s="79">
        <f ca="1">IF(Data_Background!K67="","",(IF($B$3="On",IF(Data_Background!K67=0,0,Data_Background!K67-SMALL(Data_Background!$C67:$AZ67,COUNTIF(Data_Background!$C67:$AZ67,0)+1)),Data_Background!K67)))</f>
        <v>0</v>
      </c>
      <c r="L67" s="79">
        <f ca="1">IF(Data_Background!L67="","",(IF($B$3="On",IF(Data_Background!L67=0,0,Data_Background!L67-SMALL(Data_Background!$C67:$AZ67,COUNTIF(Data_Background!$C67:$AZ67,0)+1)),Data_Background!L67)))</f>
        <v>0</v>
      </c>
      <c r="M67" s="79">
        <f ca="1">IF(Data_Background!M67="","",(IF($B$3="On",IF(Data_Background!M67=0,0,Data_Background!M67-SMALL(Data_Background!$C67:$AZ67,COUNTIF(Data_Background!$C67:$AZ67,0)+1)),Data_Background!M67)))</f>
        <v>0</v>
      </c>
      <c r="N67" s="79">
        <f ca="1">IF(Data_Background!N67="","",(IF($B$3="On",IF(Data_Background!N67=0,0,Data_Background!N67-SMALL(Data_Background!$C67:$AZ67,COUNTIF(Data_Background!$C67:$AZ67,0)+1)),Data_Background!N67)))</f>
        <v>0</v>
      </c>
      <c r="O67" s="79">
        <f ca="1">IF(Data_Background!O67="","",(IF($B$3="On",IF(Data_Background!O67=0,0,Data_Background!O67-SMALL(Data_Background!$C67:$AZ67,COUNTIF(Data_Background!$C67:$AZ67,0)+1)),Data_Background!O67)))</f>
        <v>0</v>
      </c>
      <c r="P67" s="79">
        <f ca="1">IF(Data_Background!P67="","",(IF($B$3="On",IF(Data_Background!P67=0,0,Data_Background!P67-SMALL(Data_Background!$C67:$AZ67,COUNTIF(Data_Background!$C67:$AZ67,0)+1)),Data_Background!P67)))</f>
        <v>0</v>
      </c>
      <c r="Q67" s="79">
        <f ca="1">IF(Data_Background!Q67="","",(IF($B$3="On",IF(Data_Background!Q67=0,0,Data_Background!Q67-SMALL(Data_Background!$C67:$AZ67,COUNTIF(Data_Background!$C67:$AZ67,0)+1)),Data_Background!Q67)))</f>
        <v>0</v>
      </c>
      <c r="R67" s="79">
        <f ca="1">IF(Data_Background!R67="","",(IF($B$3="On",IF(Data_Background!R67=0,0,Data_Background!R67-SMALL(Data_Background!$C67:$AZ67,COUNTIF(Data_Background!$C67:$AZ67,0)+1)),Data_Background!R67)))</f>
        <v>0</v>
      </c>
      <c r="S67" s="79">
        <f ca="1">IF(Data_Background!S67="","",(IF($B$3="On",IF(Data_Background!S67=0,0,Data_Background!S67-SMALL(Data_Background!$C67:$AZ67,COUNTIF(Data_Background!$C67:$AZ67,0)+1)),Data_Background!S67)))</f>
        <v>0</v>
      </c>
      <c r="T67" s="79">
        <f ca="1">IF(Data_Background!T67="","",(IF($B$3="On",IF(Data_Background!T67=0,0,Data_Background!T67-SMALL(Data_Background!$C67:$AZ67,COUNTIF(Data_Background!$C67:$AZ67,0)+1)),Data_Background!T67)))</f>
        <v>0</v>
      </c>
      <c r="U67" s="79">
        <f ca="1">IF(Data_Background!U67="","",(IF($B$3="On",IF(Data_Background!U67=0,0,Data_Background!U67-SMALL(Data_Background!$C67:$AZ67,COUNTIF(Data_Background!$C67:$AZ67,0)+1)),Data_Background!U67)))</f>
        <v>0</v>
      </c>
      <c r="V67" s="79">
        <f ca="1">IF(Data_Background!V67="","",(IF($B$3="On",IF(Data_Background!V67=0,0,Data_Background!V67-SMALL(Data_Background!$C67:$AZ67,COUNTIF(Data_Background!$C67:$AZ67,0)+1)),Data_Background!V67)))</f>
        <v>0</v>
      </c>
      <c r="W67" s="79">
        <f ca="1">IF(Data_Background!W67="","",(IF($B$3="On",IF(Data_Background!W67=0,0,Data_Background!W67-SMALL(Data_Background!$C67:$AZ67,COUNTIF(Data_Background!$C67:$AZ67,0)+1)),Data_Background!W67)))</f>
        <v>0</v>
      </c>
      <c r="X67" s="79">
        <f ca="1">IF(Data_Background!X67="","",(IF($B$3="On",IF(Data_Background!X67=0,0,Data_Background!X67-SMALL(Data_Background!$C67:$AZ67,COUNTIF(Data_Background!$C67:$AZ67,0)+1)),Data_Background!X67)))</f>
        <v>0</v>
      </c>
      <c r="Y67" s="79">
        <f ca="1">IF(Data_Background!Y67="","",(IF($B$3="On",IF(Data_Background!Y67=0,0,Data_Background!Y67-SMALL(Data_Background!$C67:$AZ67,COUNTIF(Data_Background!$C67:$AZ67,0)+1)),Data_Background!Y67)))</f>
        <v>5.7213348014058178</v>
      </c>
      <c r="Z67" s="79">
        <f ca="1">IF(Data_Background!Z67="","",(IF($B$3="On",IF(Data_Background!Z67=0,0,Data_Background!Z67-SMALL(Data_Background!$C67:$AZ67,COUNTIF(Data_Background!$C67:$AZ67,0)+1)),Data_Background!Z67)))</f>
        <v>27.806668238874579</v>
      </c>
      <c r="AA67" s="79">
        <f ca="1">IF(Data_Background!AA67="","",(IF($B$3="On",IF(Data_Background!AA67=0,0,Data_Background!AA67-SMALL(Data_Background!$C67:$AZ67,COUNTIF(Data_Background!$C67:$AZ67,0)+1)),Data_Background!AA67)))</f>
        <v>74.028990863483315</v>
      </c>
      <c r="AB67" s="79">
        <f ca="1">IF(Data_Background!AB67="","",(IF($B$3="On",IF(Data_Background!AB67=0,0,Data_Background!AB67-SMALL(Data_Background!$C67:$AZ67,COUNTIF(Data_Background!$C67:$AZ67,0)+1)),Data_Background!AB67)))</f>
        <v>158.41312562321301</v>
      </c>
      <c r="AC67" s="79">
        <f ca="1">IF(Data_Background!AC67="","",(IF($B$3="On",IF(Data_Background!AC67=0,0,Data_Background!AC67-SMALL(Data_Background!$C67:$AZ67,COUNTIF(Data_Background!$C67:$AZ67,0)+1)),Data_Background!AC67)))</f>
        <v>307.70263734865915</v>
      </c>
      <c r="AD67" s="79">
        <f ca="1">IF(Data_Background!AD67="","",(IF($B$3="On",IF(Data_Background!AD67=0,0,Data_Background!AD67-SMALL(Data_Background!$C67:$AZ67,COUNTIF(Data_Background!$C67:$AZ67,0)+1)),Data_Background!AD67)))</f>
        <v>558.40932045365116</v>
      </c>
      <c r="AE67" s="79">
        <f ca="1">IF(Data_Background!AE67="","",(IF($B$3="On",IF(Data_Background!AE67=0,0,Data_Background!AE67-SMALL(Data_Background!$C67:$AZ67,COUNTIF(Data_Background!$C67:$AZ67,0)+1)),Data_Background!AE67)))</f>
        <v>944.69596121503241</v>
      </c>
      <c r="AF67" s="79">
        <f ca="1">IF(Data_Background!AF67="","",(IF($B$3="On",IF(Data_Background!AF67=0,0,Data_Background!AF67-SMALL(Data_Background!$C67:$AZ67,COUNTIF(Data_Background!$C67:$AZ67,0)+1)),Data_Background!AF67)))</f>
        <v>1457.9709193939975</v>
      </c>
      <c r="AG67" s="79">
        <f ca="1">IF(Data_Background!AG67="","",(IF($B$3="On",IF(Data_Background!AG67=0,0,Data_Background!AG67-SMALL(Data_Background!$C67:$AZ67,COUNTIF(Data_Background!$C67:$AZ67,0)+1)),Data_Background!AG67)))</f>
        <v>2018.7415524355497</v>
      </c>
      <c r="AH67" s="79">
        <f ca="1">IF(Data_Background!AH67="","",(IF($B$3="On",IF(Data_Background!AH67=0,0,Data_Background!AH67-SMALL(Data_Background!$C67:$AZ67,COUNTIF(Data_Background!$C67:$AZ67,0)+1)),Data_Background!AH67)))</f>
        <v>2533.4792497738767</v>
      </c>
      <c r="AI67" s="79">
        <f ca="1">IF(Data_Background!AI67="","",(IF($B$3="On",IF(Data_Background!AI67=0,0,Data_Background!AI67-SMALL(Data_Background!$C67:$AZ67,COUNTIF(Data_Background!$C67:$AZ67,0)+1)),Data_Background!AI67)))</f>
        <v>2930.9074829058568</v>
      </c>
      <c r="AJ67" s="79">
        <f ca="1">IF(Data_Background!AJ67="","",(IF($B$3="On",IF(Data_Background!AJ67=0,0,Data_Background!AJ67-SMALL(Data_Background!$C67:$AZ67,COUNTIF(Data_Background!$C67:$AZ67,0)+1)),Data_Background!AJ67)))</f>
        <v>3205.0644587151169</v>
      </c>
      <c r="AK67" s="79">
        <f ca="1">IF(Data_Background!AK67="","",(IF($B$3="On",IF(Data_Background!AK67=0,0,Data_Background!AK67-SMALL(Data_Background!$C67:$AZ67,COUNTIF(Data_Background!$C67:$AZ67,0)+1)),Data_Background!AK67)))</f>
        <v>3375.1266761161237</v>
      </c>
      <c r="AL67" s="79">
        <f ca="1">IF(Data_Background!AL67="","",(IF($B$3="On",IF(Data_Background!AL67=0,0,Data_Background!AL67-SMALL(Data_Background!$C67:$AZ67,COUNTIF(Data_Background!$C67:$AZ67,0)+1)),Data_Background!AL67)))</f>
        <v>3475.5262220643399</v>
      </c>
      <c r="AM67" s="79">
        <f ca="1">IF(Data_Background!AM67="","",(IF($B$3="On",IF(Data_Background!AM67=0,0,Data_Background!AM67-SMALL(Data_Background!$C67:$AZ67,COUNTIF(Data_Background!$C67:$AZ67,0)+1)),Data_Background!AM67)))</f>
        <v>3534.60902084908</v>
      </c>
      <c r="AN67" s="79">
        <f ca="1">IF(Data_Background!AN67="","",(IF($B$3="On",IF(Data_Background!AN67=0,0,Data_Background!AN67-SMALL(Data_Background!$C67:$AZ67,COUNTIF(Data_Background!$C67:$AZ67,0)+1)),Data_Background!AN67)))</f>
        <v>3571.8366841790867</v>
      </c>
      <c r="AO67" s="79">
        <f ca="1">IF(Data_Background!AO67="","",(IF($B$3="On",IF(Data_Background!AO67=0,0,Data_Background!AO67-SMALL(Data_Background!$C67:$AZ67,COUNTIF(Data_Background!$C67:$AZ67,0)+1)),Data_Background!AO67)))</f>
        <v>3598.8033579592834</v>
      </c>
      <c r="AP67" s="79">
        <f ca="1">IF(Data_Background!AP67="","",(IF($B$3="On",IF(Data_Background!AP67=0,0,Data_Background!AP67-SMALL(Data_Background!$C67:$AZ67,COUNTIF(Data_Background!$C67:$AZ67,0)+1)),Data_Background!AP67)))</f>
        <v>3610.5069463234968</v>
      </c>
      <c r="AQ67" s="79" t="str">
        <f>IF(Data_Background!AQ67="","",(IF($B$3="On",IF(Data_Background!AQ67=0,0,Data_Background!AQ67-SMALL(Data_Background!$C67:$AZ67,COUNTIF(Data_Background!$C67:$AZ67,0)+1)),Data_Background!AQ67)))</f>
        <v/>
      </c>
      <c r="AR67" s="79" t="str">
        <f>IF(Data_Background!AR67="","",(IF($B$3="On",IF(Data_Background!AR67=0,0,Data_Background!AR67-SMALL(Data_Background!$C67:$AZ67,COUNTIF(Data_Background!$C67:$AZ67,0)+1)),Data_Background!AR67)))</f>
        <v/>
      </c>
      <c r="AS67" s="79" t="str">
        <f>IF(Data_Background!AS67="","",(IF($B$3="On",IF(Data_Background!AS67=0,0,Data_Background!AS67-SMALL(Data_Background!$C67:$AZ67,COUNTIF(Data_Background!$C67:$AZ67,0)+1)),Data_Background!AS67)))</f>
        <v/>
      </c>
      <c r="AT67" s="79" t="str">
        <f>IF(Data_Background!AT67="","",(IF($B$3="On",IF(Data_Background!AT67=0,0,Data_Background!AT67-SMALL(Data_Background!$C67:$AZ67,COUNTIF(Data_Background!$C67:$AZ67,0)+1)),Data_Background!AT67)))</f>
        <v/>
      </c>
      <c r="AU67" s="79" t="str">
        <f>IF(Data_Background!AU67="","",(IF($B$3="On",IF(Data_Background!AU67=0,0,Data_Background!AU67-SMALL(Data_Background!$C67:$AZ67,COUNTIF(Data_Background!$C67:$AZ67,0)+1)),Data_Background!AU67)))</f>
        <v/>
      </c>
      <c r="AV67" s="79" t="str">
        <f>IF(Data_Background!AV67="","",(IF($B$3="On",IF(Data_Background!AV67=0,0,Data_Background!AV67-SMALL(Data_Background!$C67:$AZ67,COUNTIF(Data_Background!$C67:$AZ67,0)+1)),Data_Background!AV67)))</f>
        <v/>
      </c>
      <c r="AW67" s="79" t="str">
        <f>IF(Data_Background!AW67="","",(IF($B$3="On",IF(Data_Background!AW67=0,0,Data_Background!AW67-SMALL(Data_Background!$C67:$AZ67,COUNTIF(Data_Background!$C67:$AZ67,0)+1)),Data_Background!AW67)))</f>
        <v/>
      </c>
      <c r="AX67" s="79" t="str">
        <f>IF(Data_Background!AX67="","",(IF($B$3="On",IF(Data_Background!AX67=0,0,Data_Background!AX67-SMALL(Data_Background!$C67:$AZ67,COUNTIF(Data_Background!$C67:$AZ67,0)+1)),Data_Background!AX67)))</f>
        <v/>
      </c>
      <c r="AY67" s="79" t="str">
        <f>IF(Data_Background!AY67="","",(IF($B$3="On",IF(Data_Background!AY67=0,0,Data_Background!AY67-SMALL(Data_Background!$C67:$AZ67,COUNTIF(Data_Background!$C67:$AZ67,0)+1)),Data_Background!AY67)))</f>
        <v/>
      </c>
      <c r="AZ67" s="79" t="str">
        <f>IF(Data_Background!AZ67="","",(IF($B$3="On",IF(Data_Background!AZ67=0,0,Data_Background!AZ67-SMALL(Data_Background!$C67:$AZ67,COUNTIF(Data_Background!$C67:$AZ67,0)+1)),Data_Background!AZ67)))</f>
        <v/>
      </c>
      <c r="BA67" s="79"/>
      <c r="BB67" s="79"/>
      <c r="BC67" s="79"/>
      <c r="BD67" s="79"/>
      <c r="BE67" s="79"/>
      <c r="BF67" s="79"/>
      <c r="BG67" s="79"/>
      <c r="BH67" s="79"/>
      <c r="BI67" s="79"/>
      <c r="BJ67" s="79"/>
      <c r="BK67" s="79"/>
      <c r="BL67" s="79"/>
      <c r="BM67" s="79"/>
      <c r="BN67" s="79"/>
      <c r="BO67" s="79"/>
      <c r="BP67" s="79"/>
      <c r="BQ67" s="79"/>
      <c r="BR67" s="79"/>
      <c r="BS67" s="79"/>
      <c r="BT67" s="79"/>
      <c r="BU67" s="79"/>
      <c r="BV67" s="79"/>
      <c r="BW67" s="79"/>
      <c r="BX67" s="79"/>
      <c r="BY67" s="79"/>
      <c r="BZ67" s="79"/>
    </row>
    <row r="68" spans="1:78" x14ac:dyDescent="0.25">
      <c r="A68" s="79">
        <f ca="1">Data_Initial!A68</f>
        <v>1</v>
      </c>
      <c r="B68" s="79" t="str">
        <f ca="1">Data_Initial!B68</f>
        <v>A9</v>
      </c>
      <c r="C68" s="79">
        <f ca="1">IF(Data_Background!C68="","",(IF($B$3="On",IF(Data_Background!C68=0,0,Data_Background!C68-SMALL(Data_Background!$C68:$AZ68,COUNTIF(Data_Background!$C68:$AZ68,0)+1)),Data_Background!C68)))</f>
        <v>13.960731266805199</v>
      </c>
      <c r="D68" s="79">
        <f ca="1">IF(Data_Background!D68="","",(IF($B$3="On",IF(Data_Background!D68=0,0,Data_Background!D68-SMALL(Data_Background!$C68:$AZ68,COUNTIF(Data_Background!$C68:$AZ68,0)+1)),Data_Background!D68)))</f>
        <v>12.499426402790364</v>
      </c>
      <c r="E68" s="79">
        <f ca="1">IF(Data_Background!E68="","",(IF($B$3="On",IF(Data_Background!E68=0,0,Data_Background!E68-SMALL(Data_Background!$C68:$AZ68,COUNTIF(Data_Background!$C68:$AZ68,0)+1)),Data_Background!E68)))</f>
        <v>10.522793111040132</v>
      </c>
      <c r="F68" s="79">
        <f ca="1">IF(Data_Background!F68="","",(IF($B$3="On",IF(Data_Background!F68=0,0,Data_Background!F68-SMALL(Data_Background!$C68:$AZ68,COUNTIF(Data_Background!$C68:$AZ68,0)+1)),Data_Background!F68)))</f>
        <v>4.2798707157932325</v>
      </c>
      <c r="G68" s="79">
        <f ca="1">IF(Data_Background!G68="","",(IF($B$3="On",IF(Data_Background!G68=0,0,Data_Background!G68-SMALL(Data_Background!$C68:$AZ68,COUNTIF(Data_Background!$C68:$AZ68,0)+1)),Data_Background!G68)))</f>
        <v>0</v>
      </c>
      <c r="H68" s="79">
        <f ca="1">IF(Data_Background!H68="","",(IF($B$3="On",IF(Data_Background!H68=0,0,Data_Background!H68-SMALL(Data_Background!$C68:$AZ68,COUNTIF(Data_Background!$C68:$AZ68,0)+1)),Data_Background!H68)))</f>
        <v>0</v>
      </c>
      <c r="I68" s="79">
        <f ca="1">IF(Data_Background!I68="","",(IF($B$3="On",IF(Data_Background!I68=0,0,Data_Background!I68-SMALL(Data_Background!$C68:$AZ68,COUNTIF(Data_Background!$C68:$AZ68,0)+1)),Data_Background!I68)))</f>
        <v>0</v>
      </c>
      <c r="J68" s="79">
        <f ca="1">IF(Data_Background!J68="","",(IF($B$3="On",IF(Data_Background!J68=0,0,Data_Background!J68-SMALL(Data_Background!$C68:$AZ68,COUNTIF(Data_Background!$C68:$AZ68,0)+1)),Data_Background!J68)))</f>
        <v>0</v>
      </c>
      <c r="K68" s="79">
        <f ca="1">IF(Data_Background!K68="","",(IF($B$3="On",IF(Data_Background!K68=0,0,Data_Background!K68-SMALL(Data_Background!$C68:$AZ68,COUNTIF(Data_Background!$C68:$AZ68,0)+1)),Data_Background!K68)))</f>
        <v>0</v>
      </c>
      <c r="L68" s="79">
        <f ca="1">IF(Data_Background!L68="","",(IF($B$3="On",IF(Data_Background!L68=0,0,Data_Background!L68-SMALL(Data_Background!$C68:$AZ68,COUNTIF(Data_Background!$C68:$AZ68,0)+1)),Data_Background!L68)))</f>
        <v>0</v>
      </c>
      <c r="M68" s="79">
        <f ca="1">IF(Data_Background!M68="","",(IF($B$3="On",IF(Data_Background!M68=0,0,Data_Background!M68-SMALL(Data_Background!$C68:$AZ68,COUNTIF(Data_Background!$C68:$AZ68,0)+1)),Data_Background!M68)))</f>
        <v>0</v>
      </c>
      <c r="N68" s="79">
        <f ca="1">IF(Data_Background!N68="","",(IF($B$3="On",IF(Data_Background!N68=0,0,Data_Background!N68-SMALL(Data_Background!$C68:$AZ68,COUNTIF(Data_Background!$C68:$AZ68,0)+1)),Data_Background!N68)))</f>
        <v>0</v>
      </c>
      <c r="O68" s="79">
        <f ca="1">IF(Data_Background!O68="","",(IF($B$3="On",IF(Data_Background!O68=0,0,Data_Background!O68-SMALL(Data_Background!$C68:$AZ68,COUNTIF(Data_Background!$C68:$AZ68,0)+1)),Data_Background!O68)))</f>
        <v>0</v>
      </c>
      <c r="P68" s="79">
        <f ca="1">IF(Data_Background!P68="","",(IF($B$3="On",IF(Data_Background!P68=0,0,Data_Background!P68-SMALL(Data_Background!$C68:$AZ68,COUNTIF(Data_Background!$C68:$AZ68,0)+1)),Data_Background!P68)))</f>
        <v>0</v>
      </c>
      <c r="Q68" s="79">
        <f ca="1">IF(Data_Background!Q68="","",(IF($B$3="On",IF(Data_Background!Q68=0,0,Data_Background!Q68-SMALL(Data_Background!$C68:$AZ68,COUNTIF(Data_Background!$C68:$AZ68,0)+1)),Data_Background!Q68)))</f>
        <v>0</v>
      </c>
      <c r="R68" s="79">
        <f ca="1">IF(Data_Background!R68="","",(IF($B$3="On",IF(Data_Background!R68=0,0,Data_Background!R68-SMALL(Data_Background!$C68:$AZ68,COUNTIF(Data_Background!$C68:$AZ68,0)+1)),Data_Background!R68)))</f>
        <v>0</v>
      </c>
      <c r="S68" s="79">
        <f ca="1">IF(Data_Background!S68="","",(IF($B$3="On",IF(Data_Background!S68=0,0,Data_Background!S68-SMALL(Data_Background!$C68:$AZ68,COUNTIF(Data_Background!$C68:$AZ68,0)+1)),Data_Background!S68)))</f>
        <v>0</v>
      </c>
      <c r="T68" s="79">
        <f ca="1">IF(Data_Background!T68="","",(IF($B$3="On",IF(Data_Background!T68=0,0,Data_Background!T68-SMALL(Data_Background!$C68:$AZ68,COUNTIF(Data_Background!$C68:$AZ68,0)+1)),Data_Background!T68)))</f>
        <v>0</v>
      </c>
      <c r="U68" s="79">
        <f ca="1">IF(Data_Background!U68="","",(IF($B$3="On",IF(Data_Background!U68=0,0,Data_Background!U68-SMALL(Data_Background!$C68:$AZ68,COUNTIF(Data_Background!$C68:$AZ68,0)+1)),Data_Background!U68)))</f>
        <v>0</v>
      </c>
      <c r="V68" s="79">
        <f ca="1">IF(Data_Background!V68="","",(IF($B$3="On",IF(Data_Background!V68=0,0,Data_Background!V68-SMALL(Data_Background!$C68:$AZ68,COUNTIF(Data_Background!$C68:$AZ68,0)+1)),Data_Background!V68)))</f>
        <v>0</v>
      </c>
      <c r="W68" s="79">
        <f ca="1">IF(Data_Background!W68="","",(IF($B$3="On",IF(Data_Background!W68=0,0,Data_Background!W68-SMALL(Data_Background!$C68:$AZ68,COUNTIF(Data_Background!$C68:$AZ68,0)+1)),Data_Background!W68)))</f>
        <v>0</v>
      </c>
      <c r="X68" s="79">
        <f ca="1">IF(Data_Background!X68="","",(IF($B$3="On",IF(Data_Background!X68=0,0,Data_Background!X68-SMALL(Data_Background!$C68:$AZ68,COUNTIF(Data_Background!$C68:$AZ68,0)+1)),Data_Background!X68)))</f>
        <v>0</v>
      </c>
      <c r="Y68" s="79">
        <f ca="1">IF(Data_Background!Y68="","",(IF($B$3="On",IF(Data_Background!Y68=0,0,Data_Background!Y68-SMALL(Data_Background!$C68:$AZ68,COUNTIF(Data_Background!$C68:$AZ68,0)+1)),Data_Background!Y68)))</f>
        <v>0</v>
      </c>
      <c r="Z68" s="79">
        <f ca="1">IF(Data_Background!Z68="","",(IF($B$3="On",IF(Data_Background!Z68=0,0,Data_Background!Z68-SMALL(Data_Background!$C68:$AZ68,COUNTIF(Data_Background!$C68:$AZ68,0)+1)),Data_Background!Z68)))</f>
        <v>0</v>
      </c>
      <c r="AA68" s="79">
        <f ca="1">IF(Data_Background!AA68="","",(IF($B$3="On",IF(Data_Background!AA68=0,0,Data_Background!AA68-SMALL(Data_Background!$C68:$AZ68,COUNTIF(Data_Background!$C68:$AZ68,0)+1)),Data_Background!AA68)))</f>
        <v>0</v>
      </c>
      <c r="AB68" s="79">
        <f ca="1">IF(Data_Background!AB68="","",(IF($B$3="On",IF(Data_Background!AB68=0,0,Data_Background!AB68-SMALL(Data_Background!$C68:$AZ68,COUNTIF(Data_Background!$C68:$AZ68,0)+1)),Data_Background!AB68)))</f>
        <v>0</v>
      </c>
      <c r="AC68" s="79">
        <f ca="1">IF(Data_Background!AC68="","",(IF($B$3="On",IF(Data_Background!AC68=0,0,Data_Background!AC68-SMALL(Data_Background!$C68:$AZ68,COUNTIF(Data_Background!$C68:$AZ68,0)+1)),Data_Background!AC68)))</f>
        <v>0</v>
      </c>
      <c r="AD68" s="79">
        <f ca="1">IF(Data_Background!AD68="","",(IF($B$3="On",IF(Data_Background!AD68=0,0,Data_Background!AD68-SMALL(Data_Background!$C68:$AZ68,COUNTIF(Data_Background!$C68:$AZ68,0)+1)),Data_Background!AD68)))</f>
        <v>0</v>
      </c>
      <c r="AE68" s="79">
        <f ca="1">IF(Data_Background!AE68="","",(IF($B$3="On",IF(Data_Background!AE68=0,0,Data_Background!AE68-SMALL(Data_Background!$C68:$AZ68,COUNTIF(Data_Background!$C68:$AZ68,0)+1)),Data_Background!AE68)))</f>
        <v>0</v>
      </c>
      <c r="AF68" s="79">
        <f ca="1">IF(Data_Background!AF68="","",(IF($B$3="On",IF(Data_Background!AF68=0,0,Data_Background!AF68-SMALL(Data_Background!$C68:$AZ68,COUNTIF(Data_Background!$C68:$AZ68,0)+1)),Data_Background!AF68)))</f>
        <v>0</v>
      </c>
      <c r="AG68" s="79">
        <f ca="1">IF(Data_Background!AG68="","",(IF($B$3="On",IF(Data_Background!AG68=0,0,Data_Background!AG68-SMALL(Data_Background!$C68:$AZ68,COUNTIF(Data_Background!$C68:$AZ68,0)+1)),Data_Background!AG68)))</f>
        <v>0</v>
      </c>
      <c r="AH68" s="79">
        <f ca="1">IF(Data_Background!AH68="","",(IF($B$3="On",IF(Data_Background!AH68=0,0,Data_Background!AH68-SMALL(Data_Background!$C68:$AZ68,COUNTIF(Data_Background!$C68:$AZ68,0)+1)),Data_Background!AH68)))</f>
        <v>0</v>
      </c>
      <c r="AI68" s="79">
        <f ca="1">IF(Data_Background!AI68="","",(IF($B$3="On",IF(Data_Background!AI68=0,0,Data_Background!AI68-SMALL(Data_Background!$C68:$AZ68,COUNTIF(Data_Background!$C68:$AZ68,0)+1)),Data_Background!AI68)))</f>
        <v>3.6403447657030794</v>
      </c>
      <c r="AJ68" s="79">
        <f ca="1">IF(Data_Background!AJ68="","",(IF($B$3="On",IF(Data_Background!AJ68=0,0,Data_Background!AJ68-SMALL(Data_Background!$C68:$AZ68,COUNTIF(Data_Background!$C68:$AZ68,0)+1)),Data_Background!AJ68)))</f>
        <v>21.216124820996079</v>
      </c>
      <c r="AK68" s="79">
        <f ca="1">IF(Data_Background!AK68="","",(IF($B$3="On",IF(Data_Background!AK68=0,0,Data_Background!AK68-SMALL(Data_Background!$C68:$AZ68,COUNTIF(Data_Background!$C68:$AZ68,0)+1)),Data_Background!AK68)))</f>
        <v>55.085567657239459</v>
      </c>
      <c r="AL68" s="79">
        <f ca="1">IF(Data_Background!AL68="","",(IF($B$3="On",IF(Data_Background!AL68=0,0,Data_Background!AL68-SMALL(Data_Background!$C68:$AZ68,COUNTIF(Data_Background!$C68:$AZ68,0)+1)),Data_Background!AL68)))</f>
        <v>121.73834957908083</v>
      </c>
      <c r="AM68" s="79">
        <f ca="1">IF(Data_Background!AM68="","",(IF($B$3="On",IF(Data_Background!AM68=0,0,Data_Background!AM68-SMALL(Data_Background!$C68:$AZ68,COUNTIF(Data_Background!$C68:$AZ68,0)+1)),Data_Background!AM68)))</f>
        <v>248.3679976287288</v>
      </c>
      <c r="AN68" s="79">
        <f ca="1">IF(Data_Background!AN68="","",(IF($B$3="On",IF(Data_Background!AN68=0,0,Data_Background!AN68-SMALL(Data_Background!$C68:$AZ68,COUNTIF(Data_Background!$C68:$AZ68,0)+1)),Data_Background!AN68)))</f>
        <v>470.37078434520873</v>
      </c>
      <c r="AO68" s="79">
        <f ca="1">IF(Data_Background!AO68="","",(IF($B$3="On",IF(Data_Background!AO68=0,0,Data_Background!AO68-SMALL(Data_Background!$C68:$AZ68,COUNTIF(Data_Background!$C68:$AZ68,0)+1)),Data_Background!AO68)))</f>
        <v>821.49330793327215</v>
      </c>
      <c r="AP68" s="79">
        <f ca="1">IF(Data_Background!AP68="","",(IF($B$3="On",IF(Data_Background!AP68=0,0,Data_Background!AP68-SMALL(Data_Background!$C68:$AZ68,COUNTIF(Data_Background!$C68:$AZ68,0)+1)),Data_Background!AP68)))</f>
        <v>1019.8831915064557</v>
      </c>
      <c r="AQ68" s="79" t="str">
        <f>IF(Data_Background!AQ68="","",(IF($B$3="On",IF(Data_Background!AQ68=0,0,Data_Background!AQ68-SMALL(Data_Background!$C68:$AZ68,COUNTIF(Data_Background!$C68:$AZ68,0)+1)),Data_Background!AQ68)))</f>
        <v/>
      </c>
      <c r="AR68" s="79" t="str">
        <f>IF(Data_Background!AR68="","",(IF($B$3="On",IF(Data_Background!AR68=0,0,Data_Background!AR68-SMALL(Data_Background!$C68:$AZ68,COUNTIF(Data_Background!$C68:$AZ68,0)+1)),Data_Background!AR68)))</f>
        <v/>
      </c>
      <c r="AS68" s="79" t="str">
        <f>IF(Data_Background!AS68="","",(IF($B$3="On",IF(Data_Background!AS68=0,0,Data_Background!AS68-SMALL(Data_Background!$C68:$AZ68,COUNTIF(Data_Background!$C68:$AZ68,0)+1)),Data_Background!AS68)))</f>
        <v/>
      </c>
      <c r="AT68" s="79" t="str">
        <f>IF(Data_Background!AT68="","",(IF($B$3="On",IF(Data_Background!AT68=0,0,Data_Background!AT68-SMALL(Data_Background!$C68:$AZ68,COUNTIF(Data_Background!$C68:$AZ68,0)+1)),Data_Background!AT68)))</f>
        <v/>
      </c>
      <c r="AU68" s="79" t="str">
        <f>IF(Data_Background!AU68="","",(IF($B$3="On",IF(Data_Background!AU68=0,0,Data_Background!AU68-SMALL(Data_Background!$C68:$AZ68,COUNTIF(Data_Background!$C68:$AZ68,0)+1)),Data_Background!AU68)))</f>
        <v/>
      </c>
      <c r="AV68" s="79" t="str">
        <f>IF(Data_Background!AV68="","",(IF($B$3="On",IF(Data_Background!AV68=0,0,Data_Background!AV68-SMALL(Data_Background!$C68:$AZ68,COUNTIF(Data_Background!$C68:$AZ68,0)+1)),Data_Background!AV68)))</f>
        <v/>
      </c>
      <c r="AW68" s="79" t="str">
        <f>IF(Data_Background!AW68="","",(IF($B$3="On",IF(Data_Background!AW68=0,0,Data_Background!AW68-SMALL(Data_Background!$C68:$AZ68,COUNTIF(Data_Background!$C68:$AZ68,0)+1)),Data_Background!AW68)))</f>
        <v/>
      </c>
      <c r="AX68" s="79" t="str">
        <f>IF(Data_Background!AX68="","",(IF($B$3="On",IF(Data_Background!AX68=0,0,Data_Background!AX68-SMALL(Data_Background!$C68:$AZ68,COUNTIF(Data_Background!$C68:$AZ68,0)+1)),Data_Background!AX68)))</f>
        <v/>
      </c>
      <c r="AY68" s="79" t="str">
        <f>IF(Data_Background!AY68="","",(IF($B$3="On",IF(Data_Background!AY68=0,0,Data_Background!AY68-SMALL(Data_Background!$C68:$AZ68,COUNTIF(Data_Background!$C68:$AZ68,0)+1)),Data_Background!AY68)))</f>
        <v/>
      </c>
      <c r="AZ68" s="79" t="str">
        <f>IF(Data_Background!AZ68="","",(IF($B$3="On",IF(Data_Background!AZ68=0,0,Data_Background!AZ68-SMALL(Data_Background!$C68:$AZ68,COUNTIF(Data_Background!$C68:$AZ68,0)+1)),Data_Background!AZ68)))</f>
        <v/>
      </c>
      <c r="BA68" s="79"/>
      <c r="BB68" s="79"/>
      <c r="BC68" s="79"/>
      <c r="BD68" s="79"/>
      <c r="BE68" s="79"/>
      <c r="BF68" s="79"/>
      <c r="BG68" s="79"/>
      <c r="BH68" s="79"/>
      <c r="BI68" s="79"/>
      <c r="BJ68" s="79"/>
      <c r="BK68" s="79"/>
      <c r="BL68" s="79"/>
      <c r="BM68" s="79"/>
      <c r="BN68" s="79"/>
      <c r="BO68" s="79"/>
      <c r="BP68" s="79"/>
      <c r="BQ68" s="79"/>
      <c r="BR68" s="79"/>
      <c r="BS68" s="79"/>
      <c r="BT68" s="79"/>
      <c r="BU68" s="79"/>
      <c r="BV68" s="79"/>
      <c r="BW68" s="79"/>
      <c r="BX68" s="79"/>
      <c r="BY68" s="79"/>
      <c r="BZ68" s="79"/>
    </row>
    <row r="69" spans="1:78" x14ac:dyDescent="0.25">
      <c r="A69" s="79">
        <f ca="1">Data_Initial!A69</f>
        <v>1</v>
      </c>
      <c r="B69" s="79" t="str">
        <f ca="1">Data_Initial!B69</f>
        <v>B9</v>
      </c>
      <c r="C69" s="79">
        <f ca="1">IF(Data_Background!C69="","",(IF($B$3="On",IF(Data_Background!C69=0,0,Data_Background!C69-SMALL(Data_Background!$C69:$AZ69,COUNTIF(Data_Background!$C69:$AZ69,0)+1)),Data_Background!C69)))</f>
        <v>1.3708584342262093</v>
      </c>
      <c r="D69" s="79">
        <f ca="1">IF(Data_Background!D69="","",(IF($B$3="On",IF(Data_Background!D69=0,0,Data_Background!D69-SMALL(Data_Background!$C69:$AZ69,COUNTIF(Data_Background!$C69:$AZ69,0)+1)),Data_Background!D69)))</f>
        <v>2.15909656276791</v>
      </c>
      <c r="E69" s="79">
        <f ca="1">IF(Data_Background!E69="","",(IF($B$3="On",IF(Data_Background!E69=0,0,Data_Background!E69-SMALL(Data_Background!$C69:$AZ69,COUNTIF(Data_Background!$C69:$AZ69,0)+1)),Data_Background!E69)))</f>
        <v>6.8367860775653568</v>
      </c>
      <c r="F69" s="79">
        <f ca="1">IF(Data_Background!F69="","",(IF($B$3="On",IF(Data_Background!F69=0,0,Data_Background!F69-SMALL(Data_Background!$C69:$AZ69,COUNTIF(Data_Background!$C69:$AZ69,0)+1)),Data_Background!F69)))</f>
        <v>3.5366621346109532</v>
      </c>
      <c r="G69" s="79">
        <f ca="1">IF(Data_Background!G69="","",(IF($B$3="On",IF(Data_Background!G69=0,0,Data_Background!G69-SMALL(Data_Background!$C69:$AZ69,COUNTIF(Data_Background!$C69:$AZ69,0)+1)),Data_Background!G69)))</f>
        <v>1.3140958133597729</v>
      </c>
      <c r="H69" s="79">
        <f ca="1">IF(Data_Background!H69="","",(IF($B$3="On",IF(Data_Background!H69=0,0,Data_Background!H69-SMALL(Data_Background!$C69:$AZ69,COUNTIF(Data_Background!$C69:$AZ69,0)+1)),Data_Background!H69)))</f>
        <v>0</v>
      </c>
      <c r="I69" s="79">
        <f ca="1">IF(Data_Background!I69="","",(IF($B$3="On",IF(Data_Background!I69=0,0,Data_Background!I69-SMALL(Data_Background!$C69:$AZ69,COUNTIF(Data_Background!$C69:$AZ69,0)+1)),Data_Background!I69)))</f>
        <v>0</v>
      </c>
      <c r="J69" s="79">
        <f ca="1">IF(Data_Background!J69="","",(IF($B$3="On",IF(Data_Background!J69=0,0,Data_Background!J69-SMALL(Data_Background!$C69:$AZ69,COUNTIF(Data_Background!$C69:$AZ69,0)+1)),Data_Background!J69)))</f>
        <v>0</v>
      </c>
      <c r="K69" s="79">
        <f ca="1">IF(Data_Background!K69="","",(IF($B$3="On",IF(Data_Background!K69=0,0,Data_Background!K69-SMALL(Data_Background!$C69:$AZ69,COUNTIF(Data_Background!$C69:$AZ69,0)+1)),Data_Background!K69)))</f>
        <v>0</v>
      </c>
      <c r="L69" s="79">
        <f ca="1">IF(Data_Background!L69="","",(IF($B$3="On",IF(Data_Background!L69=0,0,Data_Background!L69-SMALL(Data_Background!$C69:$AZ69,COUNTIF(Data_Background!$C69:$AZ69,0)+1)),Data_Background!L69)))</f>
        <v>0</v>
      </c>
      <c r="M69" s="79">
        <f ca="1">IF(Data_Background!M69="","",(IF($B$3="On",IF(Data_Background!M69=0,0,Data_Background!M69-SMALL(Data_Background!$C69:$AZ69,COUNTIF(Data_Background!$C69:$AZ69,0)+1)),Data_Background!M69)))</f>
        <v>0</v>
      </c>
      <c r="N69" s="79">
        <f ca="1">IF(Data_Background!N69="","",(IF($B$3="On",IF(Data_Background!N69=0,0,Data_Background!N69-SMALL(Data_Background!$C69:$AZ69,COUNTIF(Data_Background!$C69:$AZ69,0)+1)),Data_Background!N69)))</f>
        <v>0</v>
      </c>
      <c r="O69" s="79">
        <f ca="1">IF(Data_Background!O69="","",(IF($B$3="On",IF(Data_Background!O69=0,0,Data_Background!O69-SMALL(Data_Background!$C69:$AZ69,COUNTIF(Data_Background!$C69:$AZ69,0)+1)),Data_Background!O69)))</f>
        <v>0</v>
      </c>
      <c r="P69" s="79">
        <f ca="1">IF(Data_Background!P69="","",(IF($B$3="On",IF(Data_Background!P69=0,0,Data_Background!P69-SMALL(Data_Background!$C69:$AZ69,COUNTIF(Data_Background!$C69:$AZ69,0)+1)),Data_Background!P69)))</f>
        <v>0</v>
      </c>
      <c r="Q69" s="79">
        <f ca="1">IF(Data_Background!Q69="","",(IF($B$3="On",IF(Data_Background!Q69=0,0,Data_Background!Q69-SMALL(Data_Background!$C69:$AZ69,COUNTIF(Data_Background!$C69:$AZ69,0)+1)),Data_Background!Q69)))</f>
        <v>0</v>
      </c>
      <c r="R69" s="79">
        <f ca="1">IF(Data_Background!R69="","",(IF($B$3="On",IF(Data_Background!R69=0,0,Data_Background!R69-SMALL(Data_Background!$C69:$AZ69,COUNTIF(Data_Background!$C69:$AZ69,0)+1)),Data_Background!R69)))</f>
        <v>0</v>
      </c>
      <c r="S69" s="79">
        <f ca="1">IF(Data_Background!S69="","",(IF($B$3="On",IF(Data_Background!S69=0,0,Data_Background!S69-SMALL(Data_Background!$C69:$AZ69,COUNTIF(Data_Background!$C69:$AZ69,0)+1)),Data_Background!S69)))</f>
        <v>0</v>
      </c>
      <c r="T69" s="79">
        <f ca="1">IF(Data_Background!T69="","",(IF($B$3="On",IF(Data_Background!T69=0,0,Data_Background!T69-SMALL(Data_Background!$C69:$AZ69,COUNTIF(Data_Background!$C69:$AZ69,0)+1)),Data_Background!T69)))</f>
        <v>0</v>
      </c>
      <c r="U69" s="79">
        <f ca="1">IF(Data_Background!U69="","",(IF($B$3="On",IF(Data_Background!U69=0,0,Data_Background!U69-SMALL(Data_Background!$C69:$AZ69,COUNTIF(Data_Background!$C69:$AZ69,0)+1)),Data_Background!U69)))</f>
        <v>0</v>
      </c>
      <c r="V69" s="79">
        <f ca="1">IF(Data_Background!V69="","",(IF($B$3="On",IF(Data_Background!V69=0,0,Data_Background!V69-SMALL(Data_Background!$C69:$AZ69,COUNTIF(Data_Background!$C69:$AZ69,0)+1)),Data_Background!V69)))</f>
        <v>0</v>
      </c>
      <c r="W69" s="79">
        <f ca="1">IF(Data_Background!W69="","",(IF($B$3="On",IF(Data_Background!W69=0,0,Data_Background!W69-SMALL(Data_Background!$C69:$AZ69,COUNTIF(Data_Background!$C69:$AZ69,0)+1)),Data_Background!W69)))</f>
        <v>0</v>
      </c>
      <c r="X69" s="79">
        <f ca="1">IF(Data_Background!X69="","",(IF($B$3="On",IF(Data_Background!X69=0,0,Data_Background!X69-SMALL(Data_Background!$C69:$AZ69,COUNTIF(Data_Background!$C69:$AZ69,0)+1)),Data_Background!X69)))</f>
        <v>0</v>
      </c>
      <c r="Y69" s="79">
        <f ca="1">IF(Data_Background!Y69="","",(IF($B$3="On",IF(Data_Background!Y69=0,0,Data_Background!Y69-SMALL(Data_Background!$C69:$AZ69,COUNTIF(Data_Background!$C69:$AZ69,0)+1)),Data_Background!Y69)))</f>
        <v>0</v>
      </c>
      <c r="Z69" s="79">
        <f ca="1">IF(Data_Background!Z69="","",(IF($B$3="On",IF(Data_Background!Z69=0,0,Data_Background!Z69-SMALL(Data_Background!$C69:$AZ69,COUNTIF(Data_Background!$C69:$AZ69,0)+1)),Data_Background!Z69)))</f>
        <v>0</v>
      </c>
      <c r="AA69" s="79">
        <f ca="1">IF(Data_Background!AA69="","",(IF($B$3="On",IF(Data_Background!AA69=0,0,Data_Background!AA69-SMALL(Data_Background!$C69:$AZ69,COUNTIF(Data_Background!$C69:$AZ69,0)+1)),Data_Background!AA69)))</f>
        <v>0</v>
      </c>
      <c r="AB69" s="79">
        <f ca="1">IF(Data_Background!AB69="","",(IF($B$3="On",IF(Data_Background!AB69=0,0,Data_Background!AB69-SMALL(Data_Background!$C69:$AZ69,COUNTIF(Data_Background!$C69:$AZ69,0)+1)),Data_Background!AB69)))</f>
        <v>0</v>
      </c>
      <c r="AC69" s="79">
        <f ca="1">IF(Data_Background!AC69="","",(IF($B$3="On",IF(Data_Background!AC69=0,0,Data_Background!AC69-SMALL(Data_Background!$C69:$AZ69,COUNTIF(Data_Background!$C69:$AZ69,0)+1)),Data_Background!AC69)))</f>
        <v>0</v>
      </c>
      <c r="AD69" s="79">
        <f ca="1">IF(Data_Background!AD69="","",(IF($B$3="On",IF(Data_Background!AD69=0,0,Data_Background!AD69-SMALL(Data_Background!$C69:$AZ69,COUNTIF(Data_Background!$C69:$AZ69,0)+1)),Data_Background!AD69)))</f>
        <v>0</v>
      </c>
      <c r="AE69" s="79">
        <f ca="1">IF(Data_Background!AE69="","",(IF($B$3="On",IF(Data_Background!AE69=0,0,Data_Background!AE69-SMALL(Data_Background!$C69:$AZ69,COUNTIF(Data_Background!$C69:$AZ69,0)+1)),Data_Background!AE69)))</f>
        <v>0</v>
      </c>
      <c r="AF69" s="79">
        <f ca="1">IF(Data_Background!AF69="","",(IF($B$3="On",IF(Data_Background!AF69=0,0,Data_Background!AF69-SMALL(Data_Background!$C69:$AZ69,COUNTIF(Data_Background!$C69:$AZ69,0)+1)),Data_Background!AF69)))</f>
        <v>0</v>
      </c>
      <c r="AG69" s="79">
        <f ca="1">IF(Data_Background!AG69="","",(IF($B$3="On",IF(Data_Background!AG69=0,0,Data_Background!AG69-SMALL(Data_Background!$C69:$AZ69,COUNTIF(Data_Background!$C69:$AZ69,0)+1)),Data_Background!AG69)))</f>
        <v>0</v>
      </c>
      <c r="AH69" s="79">
        <f ca="1">IF(Data_Background!AH69="","",(IF($B$3="On",IF(Data_Background!AH69=0,0,Data_Background!AH69-SMALL(Data_Background!$C69:$AZ69,COUNTIF(Data_Background!$C69:$AZ69,0)+1)),Data_Background!AH69)))</f>
        <v>0</v>
      </c>
      <c r="AI69" s="79">
        <f ca="1">IF(Data_Background!AI69="","",(IF($B$3="On",IF(Data_Background!AI69=0,0,Data_Background!AI69-SMALL(Data_Background!$C69:$AZ69,COUNTIF(Data_Background!$C69:$AZ69,0)+1)),Data_Background!AI69)))</f>
        <v>0</v>
      </c>
      <c r="AJ69" s="79">
        <f ca="1">IF(Data_Background!AJ69="","",(IF($B$3="On",IF(Data_Background!AJ69=0,0,Data_Background!AJ69-SMALL(Data_Background!$C69:$AZ69,COUNTIF(Data_Background!$C69:$AZ69,0)+1)),Data_Background!AJ69)))</f>
        <v>0</v>
      </c>
      <c r="AK69" s="79">
        <f ca="1">IF(Data_Background!AK69="","",(IF($B$3="On",IF(Data_Background!AK69=0,0,Data_Background!AK69-SMALL(Data_Background!$C69:$AZ69,COUNTIF(Data_Background!$C69:$AZ69,0)+1)),Data_Background!AK69)))</f>
        <v>0</v>
      </c>
      <c r="AL69" s="79">
        <f ca="1">IF(Data_Background!AL69="","",(IF($B$3="On",IF(Data_Background!AL69=0,0,Data_Background!AL69-SMALL(Data_Background!$C69:$AZ69,COUNTIF(Data_Background!$C69:$AZ69,0)+1)),Data_Background!AL69)))</f>
        <v>0</v>
      </c>
      <c r="AM69" s="79">
        <f ca="1">IF(Data_Background!AM69="","",(IF($B$3="On",IF(Data_Background!AM69=0,0,Data_Background!AM69-SMALL(Data_Background!$C69:$AZ69,COUNTIF(Data_Background!$C69:$AZ69,0)+1)),Data_Background!AM69)))</f>
        <v>0</v>
      </c>
      <c r="AN69" s="79">
        <f ca="1">IF(Data_Background!AN69="","",(IF($B$3="On",IF(Data_Background!AN69=0,0,Data_Background!AN69-SMALL(Data_Background!$C69:$AZ69,COUNTIF(Data_Background!$C69:$AZ69,0)+1)),Data_Background!AN69)))</f>
        <v>1.646134726868846</v>
      </c>
      <c r="AO69" s="79">
        <f ca="1">IF(Data_Background!AO69="","",(IF($B$3="On",IF(Data_Background!AO69=0,0,Data_Background!AO69-SMALL(Data_Background!$C69:$AZ69,COUNTIF(Data_Background!$C69:$AZ69,0)+1)),Data_Background!AO69)))</f>
        <v>5.5730901366578092</v>
      </c>
      <c r="AP69" s="79">
        <f ca="1">IF(Data_Background!AP69="","",(IF($B$3="On",IF(Data_Background!AP69=0,0,Data_Background!AP69-SMALL(Data_Background!$C69:$AZ69,COUNTIF(Data_Background!$C69:$AZ69,0)+1)),Data_Background!AP69)))</f>
        <v>6.8612018050657753</v>
      </c>
      <c r="AQ69" s="79" t="str">
        <f>IF(Data_Background!AQ69="","",(IF($B$3="On",IF(Data_Background!AQ69=0,0,Data_Background!AQ69-SMALL(Data_Background!$C69:$AZ69,COUNTIF(Data_Background!$C69:$AZ69,0)+1)),Data_Background!AQ69)))</f>
        <v/>
      </c>
      <c r="AR69" s="79" t="str">
        <f>IF(Data_Background!AR69="","",(IF($B$3="On",IF(Data_Background!AR69=0,0,Data_Background!AR69-SMALL(Data_Background!$C69:$AZ69,COUNTIF(Data_Background!$C69:$AZ69,0)+1)),Data_Background!AR69)))</f>
        <v/>
      </c>
      <c r="AS69" s="79" t="str">
        <f>IF(Data_Background!AS69="","",(IF($B$3="On",IF(Data_Background!AS69=0,0,Data_Background!AS69-SMALL(Data_Background!$C69:$AZ69,COUNTIF(Data_Background!$C69:$AZ69,0)+1)),Data_Background!AS69)))</f>
        <v/>
      </c>
      <c r="AT69" s="79" t="str">
        <f>IF(Data_Background!AT69="","",(IF($B$3="On",IF(Data_Background!AT69=0,0,Data_Background!AT69-SMALL(Data_Background!$C69:$AZ69,COUNTIF(Data_Background!$C69:$AZ69,0)+1)),Data_Background!AT69)))</f>
        <v/>
      </c>
      <c r="AU69" s="79" t="str">
        <f>IF(Data_Background!AU69="","",(IF($B$3="On",IF(Data_Background!AU69=0,0,Data_Background!AU69-SMALL(Data_Background!$C69:$AZ69,COUNTIF(Data_Background!$C69:$AZ69,0)+1)),Data_Background!AU69)))</f>
        <v/>
      </c>
      <c r="AV69" s="79" t="str">
        <f>IF(Data_Background!AV69="","",(IF($B$3="On",IF(Data_Background!AV69=0,0,Data_Background!AV69-SMALL(Data_Background!$C69:$AZ69,COUNTIF(Data_Background!$C69:$AZ69,0)+1)),Data_Background!AV69)))</f>
        <v/>
      </c>
      <c r="AW69" s="79" t="str">
        <f>IF(Data_Background!AW69="","",(IF($B$3="On",IF(Data_Background!AW69=0,0,Data_Background!AW69-SMALL(Data_Background!$C69:$AZ69,COUNTIF(Data_Background!$C69:$AZ69,0)+1)),Data_Background!AW69)))</f>
        <v/>
      </c>
      <c r="AX69" s="79" t="str">
        <f>IF(Data_Background!AX69="","",(IF($B$3="On",IF(Data_Background!AX69=0,0,Data_Background!AX69-SMALL(Data_Background!$C69:$AZ69,COUNTIF(Data_Background!$C69:$AZ69,0)+1)),Data_Background!AX69)))</f>
        <v/>
      </c>
      <c r="AY69" s="79" t="str">
        <f>IF(Data_Background!AY69="","",(IF($B$3="On",IF(Data_Background!AY69=0,0,Data_Background!AY69-SMALL(Data_Background!$C69:$AZ69,COUNTIF(Data_Background!$C69:$AZ69,0)+1)),Data_Background!AY69)))</f>
        <v/>
      </c>
      <c r="AZ69" s="79" t="str">
        <f>IF(Data_Background!AZ69="","",(IF($B$3="On",IF(Data_Background!AZ69=0,0,Data_Background!AZ69-SMALL(Data_Background!$C69:$AZ69,COUNTIF(Data_Background!$C69:$AZ69,0)+1)),Data_Background!AZ69)))</f>
        <v/>
      </c>
      <c r="BA69" s="79"/>
      <c r="BB69" s="79"/>
      <c r="BC69" s="79"/>
      <c r="BD69" s="79"/>
      <c r="BE69" s="79"/>
      <c r="BF69" s="79"/>
      <c r="BG69" s="79"/>
      <c r="BH69" s="79"/>
      <c r="BI69" s="79"/>
      <c r="BJ69" s="79"/>
      <c r="BK69" s="79"/>
      <c r="BL69" s="79"/>
      <c r="BM69" s="79"/>
      <c r="BN69" s="79"/>
      <c r="BO69" s="79"/>
      <c r="BP69" s="79"/>
      <c r="BQ69" s="79"/>
      <c r="BR69" s="79"/>
      <c r="BS69" s="79"/>
      <c r="BT69" s="79"/>
      <c r="BU69" s="79"/>
      <c r="BV69" s="79"/>
      <c r="BW69" s="79"/>
      <c r="BX69" s="79"/>
      <c r="BY69" s="79"/>
      <c r="BZ69" s="79"/>
    </row>
    <row r="70" spans="1:78" x14ac:dyDescent="0.25">
      <c r="A70" s="79">
        <f ca="1">Data_Initial!A70</f>
        <v>1</v>
      </c>
      <c r="B70" s="79" t="str">
        <f ca="1">Data_Initial!B70</f>
        <v>C9</v>
      </c>
      <c r="C70" s="79">
        <f ca="1">IF(Data_Background!C70="","",(IF($B$3="On",IF(Data_Background!C70=0,0,Data_Background!C70-SMALL(Data_Background!$C70:$AZ70,COUNTIF(Data_Background!$C70:$AZ70,0)+1)),Data_Background!C70)))</f>
        <v>2.349466944517947</v>
      </c>
      <c r="D70" s="79">
        <f ca="1">IF(Data_Background!D70="","",(IF($B$3="On",IF(Data_Background!D70=0,0,Data_Background!D70-SMALL(Data_Background!$C70:$AZ70,COUNTIF(Data_Background!$C70:$AZ70,0)+1)),Data_Background!D70)))</f>
        <v>1.4064711158518242</v>
      </c>
      <c r="E70" s="79">
        <f ca="1">IF(Data_Background!E70="","",(IF($B$3="On",IF(Data_Background!E70=0,0,Data_Background!E70-SMALL(Data_Background!$C70:$AZ70,COUNTIF(Data_Background!$C70:$AZ70,0)+1)),Data_Background!E70)))</f>
        <v>1.5646279324629775</v>
      </c>
      <c r="F70" s="79">
        <f ca="1">IF(Data_Background!F70="","",(IF($B$3="On",IF(Data_Background!F70=0,0,Data_Background!F70-SMALL(Data_Background!$C70:$AZ70,COUNTIF(Data_Background!$C70:$AZ70,0)+1)),Data_Background!F70)))</f>
        <v>0.79082864013510779</v>
      </c>
      <c r="G70" s="79">
        <f ca="1">IF(Data_Background!G70="","",(IF($B$3="On",IF(Data_Background!G70=0,0,Data_Background!G70-SMALL(Data_Background!$C70:$AZ70,COUNTIF(Data_Background!$C70:$AZ70,0)+1)),Data_Background!G70)))</f>
        <v>0.19720421913719688</v>
      </c>
      <c r="H70" s="79">
        <f ca="1">IF(Data_Background!H70="","",(IF($B$3="On",IF(Data_Background!H70=0,0,Data_Background!H70-SMALL(Data_Background!$C70:$AZ70,COUNTIF(Data_Background!$C70:$AZ70,0)+1)),Data_Background!H70)))</f>
        <v>0</v>
      </c>
      <c r="I70" s="79">
        <f ca="1">IF(Data_Background!I70="","",(IF($B$3="On",IF(Data_Background!I70=0,0,Data_Background!I70-SMALL(Data_Background!$C70:$AZ70,COUNTIF(Data_Background!$C70:$AZ70,0)+1)),Data_Background!I70)))</f>
        <v>0</v>
      </c>
      <c r="J70" s="79">
        <f ca="1">IF(Data_Background!J70="","",(IF($B$3="On",IF(Data_Background!J70=0,0,Data_Background!J70-SMALL(Data_Background!$C70:$AZ70,COUNTIF(Data_Background!$C70:$AZ70,0)+1)),Data_Background!J70)))</f>
        <v>0</v>
      </c>
      <c r="K70" s="79">
        <f ca="1">IF(Data_Background!K70="","",(IF($B$3="On",IF(Data_Background!K70=0,0,Data_Background!K70-SMALL(Data_Background!$C70:$AZ70,COUNTIF(Data_Background!$C70:$AZ70,0)+1)),Data_Background!K70)))</f>
        <v>0</v>
      </c>
      <c r="L70" s="79">
        <f ca="1">IF(Data_Background!L70="","",(IF($B$3="On",IF(Data_Background!L70=0,0,Data_Background!L70-SMALL(Data_Background!$C70:$AZ70,COUNTIF(Data_Background!$C70:$AZ70,0)+1)),Data_Background!L70)))</f>
        <v>0.14856017143408018</v>
      </c>
      <c r="M70" s="79">
        <f ca="1">IF(Data_Background!M70="","",(IF($B$3="On",IF(Data_Background!M70=0,0,Data_Background!M70-SMALL(Data_Background!$C70:$AZ70,COUNTIF(Data_Background!$C70:$AZ70,0)+1)),Data_Background!M70)))</f>
        <v>0.80601352841085905</v>
      </c>
      <c r="N70" s="79">
        <f ca="1">IF(Data_Background!N70="","",(IF($B$3="On",IF(Data_Background!N70=0,0,Data_Background!N70-SMALL(Data_Background!$C70:$AZ70,COUNTIF(Data_Background!$C70:$AZ70,0)+1)),Data_Background!N70)))</f>
        <v>0</v>
      </c>
      <c r="O70" s="79">
        <f ca="1">IF(Data_Background!O70="","",(IF($B$3="On",IF(Data_Background!O70=0,0,Data_Background!O70-SMALL(Data_Background!$C70:$AZ70,COUNTIF(Data_Background!$C70:$AZ70,0)+1)),Data_Background!O70)))</f>
        <v>0</v>
      </c>
      <c r="P70" s="79">
        <f ca="1">IF(Data_Background!P70="","",(IF($B$3="On",IF(Data_Background!P70=0,0,Data_Background!P70-SMALL(Data_Background!$C70:$AZ70,COUNTIF(Data_Background!$C70:$AZ70,0)+1)),Data_Background!P70)))</f>
        <v>0</v>
      </c>
      <c r="Q70" s="79">
        <f ca="1">IF(Data_Background!Q70="","",(IF($B$3="On",IF(Data_Background!Q70=0,0,Data_Background!Q70-SMALL(Data_Background!$C70:$AZ70,COUNTIF(Data_Background!$C70:$AZ70,0)+1)),Data_Background!Q70)))</f>
        <v>0</v>
      </c>
      <c r="R70" s="79">
        <f ca="1">IF(Data_Background!R70="","",(IF($B$3="On",IF(Data_Background!R70=0,0,Data_Background!R70-SMALL(Data_Background!$C70:$AZ70,COUNTIF(Data_Background!$C70:$AZ70,0)+1)),Data_Background!R70)))</f>
        <v>0</v>
      </c>
      <c r="S70" s="79">
        <f ca="1">IF(Data_Background!S70="","",(IF($B$3="On",IF(Data_Background!S70=0,0,Data_Background!S70-SMALL(Data_Background!$C70:$AZ70,COUNTIF(Data_Background!$C70:$AZ70,0)+1)),Data_Background!S70)))</f>
        <v>0.33385034507409694</v>
      </c>
      <c r="T70" s="79">
        <f ca="1">IF(Data_Background!T70="","",(IF($B$3="On",IF(Data_Background!T70=0,0,Data_Background!T70-SMALL(Data_Background!$C70:$AZ70,COUNTIF(Data_Background!$C70:$AZ70,0)+1)),Data_Background!T70)))</f>
        <v>0</v>
      </c>
      <c r="U70" s="79">
        <f ca="1">IF(Data_Background!U70="","",(IF($B$3="On",IF(Data_Background!U70=0,0,Data_Background!U70-SMALL(Data_Background!$C70:$AZ70,COUNTIF(Data_Background!$C70:$AZ70,0)+1)),Data_Background!U70)))</f>
        <v>0</v>
      </c>
      <c r="V70" s="79">
        <f ca="1">IF(Data_Background!V70="","",(IF($B$3="On",IF(Data_Background!V70=0,0,Data_Background!V70-SMALL(Data_Background!$C70:$AZ70,COUNTIF(Data_Background!$C70:$AZ70,0)+1)),Data_Background!V70)))</f>
        <v>0</v>
      </c>
      <c r="W70" s="79">
        <f ca="1">IF(Data_Background!W70="","",(IF($B$3="On",IF(Data_Background!W70=0,0,Data_Background!W70-SMALL(Data_Background!$C70:$AZ70,COUNTIF(Data_Background!$C70:$AZ70,0)+1)),Data_Background!W70)))</f>
        <v>0</v>
      </c>
      <c r="X70" s="79">
        <f ca="1">IF(Data_Background!X70="","",(IF($B$3="On",IF(Data_Background!X70=0,0,Data_Background!X70-SMALL(Data_Background!$C70:$AZ70,COUNTIF(Data_Background!$C70:$AZ70,0)+1)),Data_Background!X70)))</f>
        <v>0</v>
      </c>
      <c r="Y70" s="79">
        <f ca="1">IF(Data_Background!Y70="","",(IF($B$3="On",IF(Data_Background!Y70=0,0,Data_Background!Y70-SMALL(Data_Background!$C70:$AZ70,COUNTIF(Data_Background!$C70:$AZ70,0)+1)),Data_Background!Y70)))</f>
        <v>0</v>
      </c>
      <c r="Z70" s="79">
        <f ca="1">IF(Data_Background!Z70="","",(IF($B$3="On",IF(Data_Background!Z70=0,0,Data_Background!Z70-SMALL(Data_Background!$C70:$AZ70,COUNTIF(Data_Background!$C70:$AZ70,0)+1)),Data_Background!Z70)))</f>
        <v>0</v>
      </c>
      <c r="AA70" s="79">
        <f ca="1">IF(Data_Background!AA70="","",(IF($B$3="On",IF(Data_Background!AA70=0,0,Data_Background!AA70-SMALL(Data_Background!$C70:$AZ70,COUNTIF(Data_Background!$C70:$AZ70,0)+1)),Data_Background!AA70)))</f>
        <v>0</v>
      </c>
      <c r="AB70" s="79">
        <f ca="1">IF(Data_Background!AB70="","",(IF($B$3="On",IF(Data_Background!AB70=0,0,Data_Background!AB70-SMALL(Data_Background!$C70:$AZ70,COUNTIF(Data_Background!$C70:$AZ70,0)+1)),Data_Background!AB70)))</f>
        <v>8.7760973520439878E-2</v>
      </c>
      <c r="AC70" s="79">
        <f ca="1">IF(Data_Background!AC70="","",(IF($B$3="On",IF(Data_Background!AC70=0,0,Data_Background!AC70-SMALL(Data_Background!$C70:$AZ70,COUNTIF(Data_Background!$C70:$AZ70,0)+1)),Data_Background!AC70)))</f>
        <v>8.0592146945793197E-2</v>
      </c>
      <c r="AD70" s="79">
        <f ca="1">IF(Data_Background!AD70="","",(IF($B$3="On",IF(Data_Background!AD70=0,0,Data_Background!AD70-SMALL(Data_Background!$C70:$AZ70,COUNTIF(Data_Background!$C70:$AZ70,0)+1)),Data_Background!AD70)))</f>
        <v>0</v>
      </c>
      <c r="AE70" s="79">
        <f ca="1">IF(Data_Background!AE70="","",(IF($B$3="On",IF(Data_Background!AE70=0,0,Data_Background!AE70-SMALL(Data_Background!$C70:$AZ70,COUNTIF(Data_Background!$C70:$AZ70,0)+1)),Data_Background!AE70)))</f>
        <v>0</v>
      </c>
      <c r="AF70" s="79">
        <f ca="1">IF(Data_Background!AF70="","",(IF($B$3="On",IF(Data_Background!AF70=0,0,Data_Background!AF70-SMALL(Data_Background!$C70:$AZ70,COUNTIF(Data_Background!$C70:$AZ70,0)+1)),Data_Background!AF70)))</f>
        <v>0</v>
      </c>
      <c r="AG70" s="79">
        <f ca="1">IF(Data_Background!AG70="","",(IF($B$3="On",IF(Data_Background!AG70=0,0,Data_Background!AG70-SMALL(Data_Background!$C70:$AZ70,COUNTIF(Data_Background!$C70:$AZ70,0)+1)),Data_Background!AG70)))</f>
        <v>0</v>
      </c>
      <c r="AH70" s="79">
        <f ca="1">IF(Data_Background!AH70="","",(IF($B$3="On",IF(Data_Background!AH70=0,0,Data_Background!AH70-SMALL(Data_Background!$C70:$AZ70,COUNTIF(Data_Background!$C70:$AZ70,0)+1)),Data_Background!AH70)))</f>
        <v>0</v>
      </c>
      <c r="AI70" s="79">
        <f ca="1">IF(Data_Background!AI70="","",(IF($B$3="On",IF(Data_Background!AI70=0,0,Data_Background!AI70-SMALL(Data_Background!$C70:$AZ70,COUNTIF(Data_Background!$C70:$AZ70,0)+1)),Data_Background!AI70)))</f>
        <v>0</v>
      </c>
      <c r="AJ70" s="79">
        <f ca="1">IF(Data_Background!AJ70="","",(IF($B$3="On",IF(Data_Background!AJ70=0,0,Data_Background!AJ70-SMALL(Data_Background!$C70:$AZ70,COUNTIF(Data_Background!$C70:$AZ70,0)+1)),Data_Background!AJ70)))</f>
        <v>0</v>
      </c>
      <c r="AK70" s="79">
        <f ca="1">IF(Data_Background!AK70="","",(IF($B$3="On",IF(Data_Background!AK70=0,0,Data_Background!AK70-SMALL(Data_Background!$C70:$AZ70,COUNTIF(Data_Background!$C70:$AZ70,0)+1)),Data_Background!AK70)))</f>
        <v>0</v>
      </c>
      <c r="AL70" s="79">
        <f ca="1">IF(Data_Background!AL70="","",(IF($B$3="On",IF(Data_Background!AL70=0,0,Data_Background!AL70-SMALL(Data_Background!$C70:$AZ70,COUNTIF(Data_Background!$C70:$AZ70,0)+1)),Data_Background!AL70)))</f>
        <v>0.26340144121528997</v>
      </c>
      <c r="AM70" s="79">
        <f ca="1">IF(Data_Background!AM70="","",(IF($B$3="On",IF(Data_Background!AM70=0,0,Data_Background!AM70-SMALL(Data_Background!$C70:$AZ70,COUNTIF(Data_Background!$C70:$AZ70,0)+1)),Data_Background!AM70)))</f>
        <v>4.7110122760398907</v>
      </c>
      <c r="AN70" s="79">
        <f ca="1">IF(Data_Background!AN70="","",(IF($B$3="On",IF(Data_Background!AN70=0,0,Data_Background!AN70-SMALL(Data_Background!$C70:$AZ70,COUNTIF(Data_Background!$C70:$AZ70,0)+1)),Data_Background!AN70)))</f>
        <v>13.600924172275276</v>
      </c>
      <c r="AO70" s="79">
        <f ca="1">IF(Data_Background!AO70="","",(IF($B$3="On",IF(Data_Background!AO70=0,0,Data_Background!AO70-SMALL(Data_Background!$C70:$AZ70,COUNTIF(Data_Background!$C70:$AZ70,0)+1)),Data_Background!AO70)))</f>
        <v>33.109434976053322</v>
      </c>
      <c r="AP70" s="79">
        <f ca="1">IF(Data_Background!AP70="","",(IF($B$3="On",IF(Data_Background!AP70=0,0,Data_Background!AP70-SMALL(Data_Background!$C70:$AZ70,COUNTIF(Data_Background!$C70:$AZ70,0)+1)),Data_Background!AP70)))</f>
        <v>42.89038612417162</v>
      </c>
      <c r="AQ70" s="79" t="str">
        <f>IF(Data_Background!AQ70="","",(IF($B$3="On",IF(Data_Background!AQ70=0,0,Data_Background!AQ70-SMALL(Data_Background!$C70:$AZ70,COUNTIF(Data_Background!$C70:$AZ70,0)+1)),Data_Background!AQ70)))</f>
        <v/>
      </c>
      <c r="AR70" s="79" t="str">
        <f>IF(Data_Background!AR70="","",(IF($B$3="On",IF(Data_Background!AR70=0,0,Data_Background!AR70-SMALL(Data_Background!$C70:$AZ70,COUNTIF(Data_Background!$C70:$AZ70,0)+1)),Data_Background!AR70)))</f>
        <v/>
      </c>
      <c r="AS70" s="79" t="str">
        <f>IF(Data_Background!AS70="","",(IF($B$3="On",IF(Data_Background!AS70=0,0,Data_Background!AS70-SMALL(Data_Background!$C70:$AZ70,COUNTIF(Data_Background!$C70:$AZ70,0)+1)),Data_Background!AS70)))</f>
        <v/>
      </c>
      <c r="AT70" s="79" t="str">
        <f>IF(Data_Background!AT70="","",(IF($B$3="On",IF(Data_Background!AT70=0,0,Data_Background!AT70-SMALL(Data_Background!$C70:$AZ70,COUNTIF(Data_Background!$C70:$AZ70,0)+1)),Data_Background!AT70)))</f>
        <v/>
      </c>
      <c r="AU70" s="79" t="str">
        <f>IF(Data_Background!AU70="","",(IF($B$3="On",IF(Data_Background!AU70=0,0,Data_Background!AU70-SMALL(Data_Background!$C70:$AZ70,COUNTIF(Data_Background!$C70:$AZ70,0)+1)),Data_Background!AU70)))</f>
        <v/>
      </c>
      <c r="AV70" s="79" t="str">
        <f>IF(Data_Background!AV70="","",(IF($B$3="On",IF(Data_Background!AV70=0,0,Data_Background!AV70-SMALL(Data_Background!$C70:$AZ70,COUNTIF(Data_Background!$C70:$AZ70,0)+1)),Data_Background!AV70)))</f>
        <v/>
      </c>
      <c r="AW70" s="79" t="str">
        <f>IF(Data_Background!AW70="","",(IF($B$3="On",IF(Data_Background!AW70=0,0,Data_Background!AW70-SMALL(Data_Background!$C70:$AZ70,COUNTIF(Data_Background!$C70:$AZ70,0)+1)),Data_Background!AW70)))</f>
        <v/>
      </c>
      <c r="AX70" s="79" t="str">
        <f>IF(Data_Background!AX70="","",(IF($B$3="On",IF(Data_Background!AX70=0,0,Data_Background!AX70-SMALL(Data_Background!$C70:$AZ70,COUNTIF(Data_Background!$C70:$AZ70,0)+1)),Data_Background!AX70)))</f>
        <v/>
      </c>
      <c r="AY70" s="79" t="str">
        <f>IF(Data_Background!AY70="","",(IF($B$3="On",IF(Data_Background!AY70=0,0,Data_Background!AY70-SMALL(Data_Background!$C70:$AZ70,COUNTIF(Data_Background!$C70:$AZ70,0)+1)),Data_Background!AY70)))</f>
        <v/>
      </c>
      <c r="AZ70" s="79" t="str">
        <f>IF(Data_Background!AZ70="","",(IF($B$3="On",IF(Data_Background!AZ70=0,0,Data_Background!AZ70-SMALL(Data_Background!$C70:$AZ70,COUNTIF(Data_Background!$C70:$AZ70,0)+1)),Data_Background!AZ70)))</f>
        <v/>
      </c>
      <c r="BA70" s="79"/>
      <c r="BB70" s="79"/>
      <c r="BC70" s="79"/>
      <c r="BD70" s="79"/>
      <c r="BE70" s="79"/>
      <c r="BF70" s="79"/>
      <c r="BG70" s="79"/>
      <c r="BH70" s="79"/>
      <c r="BI70" s="79"/>
      <c r="BJ70" s="79"/>
      <c r="BK70" s="79"/>
      <c r="BL70" s="79"/>
      <c r="BM70" s="79"/>
      <c r="BN70" s="79"/>
      <c r="BO70" s="79"/>
      <c r="BP70" s="79"/>
      <c r="BQ70" s="79"/>
      <c r="BR70" s="79"/>
      <c r="BS70" s="79"/>
      <c r="BT70" s="79"/>
      <c r="BU70" s="79"/>
      <c r="BV70" s="79"/>
      <c r="BW70" s="79"/>
      <c r="BX70" s="79"/>
      <c r="BY70" s="79"/>
      <c r="BZ70" s="79"/>
    </row>
    <row r="71" spans="1:78" x14ac:dyDescent="0.25">
      <c r="A71" s="79">
        <f ca="1">Data_Initial!A71</f>
        <v>1</v>
      </c>
      <c r="B71" s="79" t="str">
        <f ca="1">Data_Initial!B71</f>
        <v>D9</v>
      </c>
      <c r="C71" s="79">
        <f ca="1">IF(Data_Background!C71="","",(IF($B$3="On",IF(Data_Background!C71=0,0,Data_Background!C71-SMALL(Data_Background!$C71:$AZ71,COUNTIF(Data_Background!$C71:$AZ71,0)+1)),Data_Background!C71)))</f>
        <v>14.920688496828337</v>
      </c>
      <c r="D71" s="79">
        <f ca="1">IF(Data_Background!D71="","",(IF($B$3="On",IF(Data_Background!D71=0,0,Data_Background!D71-SMALL(Data_Background!$C71:$AZ71,COUNTIF(Data_Background!$C71:$AZ71,0)+1)),Data_Background!D71)))</f>
        <v>11.393060402263288</v>
      </c>
      <c r="E71" s="79">
        <f ca="1">IF(Data_Background!E71="","",(IF($B$3="On",IF(Data_Background!E71=0,0,Data_Background!E71-SMALL(Data_Background!$C71:$AZ71,COUNTIF(Data_Background!$C71:$AZ71,0)+1)),Data_Background!E71)))</f>
        <v>7.7654349184516063</v>
      </c>
      <c r="F71" s="79">
        <f ca="1">IF(Data_Background!F71="","",(IF($B$3="On",IF(Data_Background!F71=0,0,Data_Background!F71-SMALL(Data_Background!$C71:$AZ71,COUNTIF(Data_Background!$C71:$AZ71,0)+1)),Data_Background!F71)))</f>
        <v>2.6055385214256894</v>
      </c>
      <c r="G71" s="79">
        <f ca="1">IF(Data_Background!G71="","",(IF($B$3="On",IF(Data_Background!G71=0,0,Data_Background!G71-SMALL(Data_Background!$C71:$AZ71,COUNTIF(Data_Background!$C71:$AZ71,0)+1)),Data_Background!G71)))</f>
        <v>0</v>
      </c>
      <c r="H71" s="79">
        <f ca="1">IF(Data_Background!H71="","",(IF($B$3="On",IF(Data_Background!H71=0,0,Data_Background!H71-SMALL(Data_Background!$C71:$AZ71,COUNTIF(Data_Background!$C71:$AZ71,0)+1)),Data_Background!H71)))</f>
        <v>0</v>
      </c>
      <c r="I71" s="79">
        <f ca="1">IF(Data_Background!I71="","",(IF($B$3="On",IF(Data_Background!I71=0,0,Data_Background!I71-SMALL(Data_Background!$C71:$AZ71,COUNTIF(Data_Background!$C71:$AZ71,0)+1)),Data_Background!I71)))</f>
        <v>0</v>
      </c>
      <c r="J71" s="79">
        <f ca="1">IF(Data_Background!J71="","",(IF($B$3="On",IF(Data_Background!J71=0,0,Data_Background!J71-SMALL(Data_Background!$C71:$AZ71,COUNTIF(Data_Background!$C71:$AZ71,0)+1)),Data_Background!J71)))</f>
        <v>0</v>
      </c>
      <c r="K71" s="79">
        <f ca="1">IF(Data_Background!K71="","",(IF($B$3="On",IF(Data_Background!K71=0,0,Data_Background!K71-SMALL(Data_Background!$C71:$AZ71,COUNTIF(Data_Background!$C71:$AZ71,0)+1)),Data_Background!K71)))</f>
        <v>0</v>
      </c>
      <c r="L71" s="79">
        <f ca="1">IF(Data_Background!L71="","",(IF($B$3="On",IF(Data_Background!L71=0,0,Data_Background!L71-SMALL(Data_Background!$C71:$AZ71,COUNTIF(Data_Background!$C71:$AZ71,0)+1)),Data_Background!L71)))</f>
        <v>0</v>
      </c>
      <c r="M71" s="79">
        <f ca="1">IF(Data_Background!M71="","",(IF($B$3="On",IF(Data_Background!M71=0,0,Data_Background!M71-SMALL(Data_Background!$C71:$AZ71,COUNTIF(Data_Background!$C71:$AZ71,0)+1)),Data_Background!M71)))</f>
        <v>0</v>
      </c>
      <c r="N71" s="79">
        <f ca="1">IF(Data_Background!N71="","",(IF($B$3="On",IF(Data_Background!N71=0,0,Data_Background!N71-SMALL(Data_Background!$C71:$AZ71,COUNTIF(Data_Background!$C71:$AZ71,0)+1)),Data_Background!N71)))</f>
        <v>0</v>
      </c>
      <c r="O71" s="79">
        <f ca="1">IF(Data_Background!O71="","",(IF($B$3="On",IF(Data_Background!O71=0,0,Data_Background!O71-SMALL(Data_Background!$C71:$AZ71,COUNTIF(Data_Background!$C71:$AZ71,0)+1)),Data_Background!O71)))</f>
        <v>0</v>
      </c>
      <c r="P71" s="79">
        <f ca="1">IF(Data_Background!P71="","",(IF($B$3="On",IF(Data_Background!P71=0,0,Data_Background!P71-SMALL(Data_Background!$C71:$AZ71,COUNTIF(Data_Background!$C71:$AZ71,0)+1)),Data_Background!P71)))</f>
        <v>0</v>
      </c>
      <c r="Q71" s="79">
        <f ca="1">IF(Data_Background!Q71="","",(IF($B$3="On",IF(Data_Background!Q71=0,0,Data_Background!Q71-SMALL(Data_Background!$C71:$AZ71,COUNTIF(Data_Background!$C71:$AZ71,0)+1)),Data_Background!Q71)))</f>
        <v>0</v>
      </c>
      <c r="R71" s="79">
        <f ca="1">IF(Data_Background!R71="","",(IF($B$3="On",IF(Data_Background!R71=0,0,Data_Background!R71-SMALL(Data_Background!$C71:$AZ71,COUNTIF(Data_Background!$C71:$AZ71,0)+1)),Data_Background!R71)))</f>
        <v>0</v>
      </c>
      <c r="S71" s="79">
        <f ca="1">IF(Data_Background!S71="","",(IF($B$3="On",IF(Data_Background!S71=0,0,Data_Background!S71-SMALL(Data_Background!$C71:$AZ71,COUNTIF(Data_Background!$C71:$AZ71,0)+1)),Data_Background!S71)))</f>
        <v>0</v>
      </c>
      <c r="T71" s="79">
        <f ca="1">IF(Data_Background!T71="","",(IF($B$3="On",IF(Data_Background!T71=0,0,Data_Background!T71-SMALL(Data_Background!$C71:$AZ71,COUNTIF(Data_Background!$C71:$AZ71,0)+1)),Data_Background!T71)))</f>
        <v>0</v>
      </c>
      <c r="U71" s="79">
        <f ca="1">IF(Data_Background!U71="","",(IF($B$3="On",IF(Data_Background!U71=0,0,Data_Background!U71-SMALL(Data_Background!$C71:$AZ71,COUNTIF(Data_Background!$C71:$AZ71,0)+1)),Data_Background!U71)))</f>
        <v>0</v>
      </c>
      <c r="V71" s="79">
        <f ca="1">IF(Data_Background!V71="","",(IF($B$3="On",IF(Data_Background!V71=0,0,Data_Background!V71-SMALL(Data_Background!$C71:$AZ71,COUNTIF(Data_Background!$C71:$AZ71,0)+1)),Data_Background!V71)))</f>
        <v>0</v>
      </c>
      <c r="W71" s="79">
        <f ca="1">IF(Data_Background!W71="","",(IF($B$3="On",IF(Data_Background!W71=0,0,Data_Background!W71-SMALL(Data_Background!$C71:$AZ71,COUNTIF(Data_Background!$C71:$AZ71,0)+1)),Data_Background!W71)))</f>
        <v>0</v>
      </c>
      <c r="X71" s="79">
        <f ca="1">IF(Data_Background!X71="","",(IF($B$3="On",IF(Data_Background!X71=0,0,Data_Background!X71-SMALL(Data_Background!$C71:$AZ71,COUNTIF(Data_Background!$C71:$AZ71,0)+1)),Data_Background!X71)))</f>
        <v>0</v>
      </c>
      <c r="Y71" s="79">
        <f ca="1">IF(Data_Background!Y71="","",(IF($B$3="On",IF(Data_Background!Y71=0,0,Data_Background!Y71-SMALL(Data_Background!$C71:$AZ71,COUNTIF(Data_Background!$C71:$AZ71,0)+1)),Data_Background!Y71)))</f>
        <v>0</v>
      </c>
      <c r="Z71" s="79">
        <f ca="1">IF(Data_Background!Z71="","",(IF($B$3="On",IF(Data_Background!Z71=0,0,Data_Background!Z71-SMALL(Data_Background!$C71:$AZ71,COUNTIF(Data_Background!$C71:$AZ71,0)+1)),Data_Background!Z71)))</f>
        <v>0</v>
      </c>
      <c r="AA71" s="79">
        <f ca="1">IF(Data_Background!AA71="","",(IF($B$3="On",IF(Data_Background!AA71=0,0,Data_Background!AA71-SMALL(Data_Background!$C71:$AZ71,COUNTIF(Data_Background!$C71:$AZ71,0)+1)),Data_Background!AA71)))</f>
        <v>0</v>
      </c>
      <c r="AB71" s="79">
        <f ca="1">IF(Data_Background!AB71="","",(IF($B$3="On",IF(Data_Background!AB71=0,0,Data_Background!AB71-SMALL(Data_Background!$C71:$AZ71,COUNTIF(Data_Background!$C71:$AZ71,0)+1)),Data_Background!AB71)))</f>
        <v>0</v>
      </c>
      <c r="AC71" s="79">
        <f ca="1">IF(Data_Background!AC71="","",(IF($B$3="On",IF(Data_Background!AC71=0,0,Data_Background!AC71-SMALL(Data_Background!$C71:$AZ71,COUNTIF(Data_Background!$C71:$AZ71,0)+1)),Data_Background!AC71)))</f>
        <v>0</v>
      </c>
      <c r="AD71" s="79">
        <f ca="1">IF(Data_Background!AD71="","",(IF($B$3="On",IF(Data_Background!AD71=0,0,Data_Background!AD71-SMALL(Data_Background!$C71:$AZ71,COUNTIF(Data_Background!$C71:$AZ71,0)+1)),Data_Background!AD71)))</f>
        <v>0</v>
      </c>
      <c r="AE71" s="79">
        <f ca="1">IF(Data_Background!AE71="","",(IF($B$3="On",IF(Data_Background!AE71=0,0,Data_Background!AE71-SMALL(Data_Background!$C71:$AZ71,COUNTIF(Data_Background!$C71:$AZ71,0)+1)),Data_Background!AE71)))</f>
        <v>0</v>
      </c>
      <c r="AF71" s="79">
        <f ca="1">IF(Data_Background!AF71="","",(IF($B$3="On",IF(Data_Background!AF71=0,0,Data_Background!AF71-SMALL(Data_Background!$C71:$AZ71,COUNTIF(Data_Background!$C71:$AZ71,0)+1)),Data_Background!AF71)))</f>
        <v>0</v>
      </c>
      <c r="AG71" s="79">
        <f ca="1">IF(Data_Background!AG71="","",(IF($B$3="On",IF(Data_Background!AG71=0,0,Data_Background!AG71-SMALL(Data_Background!$C71:$AZ71,COUNTIF(Data_Background!$C71:$AZ71,0)+1)),Data_Background!AG71)))</f>
        <v>0</v>
      </c>
      <c r="AH71" s="79">
        <f ca="1">IF(Data_Background!AH71="","",(IF($B$3="On",IF(Data_Background!AH71=0,0,Data_Background!AH71-SMALL(Data_Background!$C71:$AZ71,COUNTIF(Data_Background!$C71:$AZ71,0)+1)),Data_Background!AH71)))</f>
        <v>0</v>
      </c>
      <c r="AI71" s="79">
        <f ca="1">IF(Data_Background!AI71="","",(IF($B$3="On",IF(Data_Background!AI71=0,0,Data_Background!AI71-SMALL(Data_Background!$C71:$AZ71,COUNTIF(Data_Background!$C71:$AZ71,0)+1)),Data_Background!AI71)))</f>
        <v>0</v>
      </c>
      <c r="AJ71" s="79">
        <f ca="1">IF(Data_Background!AJ71="","",(IF($B$3="On",IF(Data_Background!AJ71=0,0,Data_Background!AJ71-SMALL(Data_Background!$C71:$AZ71,COUNTIF(Data_Background!$C71:$AZ71,0)+1)),Data_Background!AJ71)))</f>
        <v>0</v>
      </c>
      <c r="AK71" s="79">
        <f ca="1">IF(Data_Background!AK71="","",(IF($B$3="On",IF(Data_Background!AK71=0,0,Data_Background!AK71-SMALL(Data_Background!$C71:$AZ71,COUNTIF(Data_Background!$C71:$AZ71,0)+1)),Data_Background!AK71)))</f>
        <v>0</v>
      </c>
      <c r="AL71" s="79">
        <f ca="1">IF(Data_Background!AL71="","",(IF($B$3="On",IF(Data_Background!AL71=0,0,Data_Background!AL71-SMALL(Data_Background!$C71:$AZ71,COUNTIF(Data_Background!$C71:$AZ71,0)+1)),Data_Background!AL71)))</f>
        <v>0</v>
      </c>
      <c r="AM71" s="79">
        <f ca="1">IF(Data_Background!AM71="","",(IF($B$3="On",IF(Data_Background!AM71=0,0,Data_Background!AM71-SMALL(Data_Background!$C71:$AZ71,COUNTIF(Data_Background!$C71:$AZ71,0)+1)),Data_Background!AM71)))</f>
        <v>0</v>
      </c>
      <c r="AN71" s="79">
        <f ca="1">IF(Data_Background!AN71="","",(IF($B$3="On",IF(Data_Background!AN71=0,0,Data_Background!AN71-SMALL(Data_Background!$C71:$AZ71,COUNTIF(Data_Background!$C71:$AZ71,0)+1)),Data_Background!AN71)))</f>
        <v>0</v>
      </c>
      <c r="AO71" s="79">
        <f ca="1">IF(Data_Background!AO71="","",(IF($B$3="On",IF(Data_Background!AO71=0,0,Data_Background!AO71-SMALL(Data_Background!$C71:$AZ71,COUNTIF(Data_Background!$C71:$AZ71,0)+1)),Data_Background!AO71)))</f>
        <v>4.223835130357652</v>
      </c>
      <c r="AP71" s="79">
        <f ca="1">IF(Data_Background!AP71="","",(IF($B$3="On",IF(Data_Background!AP71=0,0,Data_Background!AP71-SMALL(Data_Background!$C71:$AZ71,COUNTIF(Data_Background!$C71:$AZ71,0)+1)),Data_Background!AP71)))</f>
        <v>6.3499079947738766</v>
      </c>
      <c r="AQ71" s="79" t="str">
        <f>IF(Data_Background!AQ71="","",(IF($B$3="On",IF(Data_Background!AQ71=0,0,Data_Background!AQ71-SMALL(Data_Background!$C71:$AZ71,COUNTIF(Data_Background!$C71:$AZ71,0)+1)),Data_Background!AQ71)))</f>
        <v/>
      </c>
      <c r="AR71" s="79" t="str">
        <f>IF(Data_Background!AR71="","",(IF($B$3="On",IF(Data_Background!AR71=0,0,Data_Background!AR71-SMALL(Data_Background!$C71:$AZ71,COUNTIF(Data_Background!$C71:$AZ71,0)+1)),Data_Background!AR71)))</f>
        <v/>
      </c>
      <c r="AS71" s="79" t="str">
        <f>IF(Data_Background!AS71="","",(IF($B$3="On",IF(Data_Background!AS71=0,0,Data_Background!AS71-SMALL(Data_Background!$C71:$AZ71,COUNTIF(Data_Background!$C71:$AZ71,0)+1)),Data_Background!AS71)))</f>
        <v/>
      </c>
      <c r="AT71" s="79" t="str">
        <f>IF(Data_Background!AT71="","",(IF($B$3="On",IF(Data_Background!AT71=0,0,Data_Background!AT71-SMALL(Data_Background!$C71:$AZ71,COUNTIF(Data_Background!$C71:$AZ71,0)+1)),Data_Background!AT71)))</f>
        <v/>
      </c>
      <c r="AU71" s="79" t="str">
        <f>IF(Data_Background!AU71="","",(IF($B$3="On",IF(Data_Background!AU71=0,0,Data_Background!AU71-SMALL(Data_Background!$C71:$AZ71,COUNTIF(Data_Background!$C71:$AZ71,0)+1)),Data_Background!AU71)))</f>
        <v/>
      </c>
      <c r="AV71" s="79" t="str">
        <f>IF(Data_Background!AV71="","",(IF($B$3="On",IF(Data_Background!AV71=0,0,Data_Background!AV71-SMALL(Data_Background!$C71:$AZ71,COUNTIF(Data_Background!$C71:$AZ71,0)+1)),Data_Background!AV71)))</f>
        <v/>
      </c>
      <c r="AW71" s="79" t="str">
        <f>IF(Data_Background!AW71="","",(IF($B$3="On",IF(Data_Background!AW71=0,0,Data_Background!AW71-SMALL(Data_Background!$C71:$AZ71,COUNTIF(Data_Background!$C71:$AZ71,0)+1)),Data_Background!AW71)))</f>
        <v/>
      </c>
      <c r="AX71" s="79" t="str">
        <f>IF(Data_Background!AX71="","",(IF($B$3="On",IF(Data_Background!AX71=0,0,Data_Background!AX71-SMALL(Data_Background!$C71:$AZ71,COUNTIF(Data_Background!$C71:$AZ71,0)+1)),Data_Background!AX71)))</f>
        <v/>
      </c>
      <c r="AY71" s="79" t="str">
        <f>IF(Data_Background!AY71="","",(IF($B$3="On",IF(Data_Background!AY71=0,0,Data_Background!AY71-SMALL(Data_Background!$C71:$AZ71,COUNTIF(Data_Background!$C71:$AZ71,0)+1)),Data_Background!AY71)))</f>
        <v/>
      </c>
      <c r="AZ71" s="79" t="str">
        <f>IF(Data_Background!AZ71="","",(IF($B$3="On",IF(Data_Background!AZ71=0,0,Data_Background!AZ71-SMALL(Data_Background!$C71:$AZ71,COUNTIF(Data_Background!$C71:$AZ71,0)+1)),Data_Background!AZ71)))</f>
        <v/>
      </c>
      <c r="BA71" s="79"/>
      <c r="BB71" s="79"/>
      <c r="BC71" s="79"/>
      <c r="BD71" s="79"/>
      <c r="BE71" s="79"/>
      <c r="BF71" s="79"/>
      <c r="BG71" s="79"/>
      <c r="BH71" s="79"/>
      <c r="BI71" s="79"/>
      <c r="BJ71" s="79"/>
      <c r="BK71" s="79"/>
      <c r="BL71" s="79"/>
      <c r="BM71" s="79"/>
      <c r="BN71" s="79"/>
      <c r="BO71" s="79"/>
      <c r="BP71" s="79"/>
      <c r="BQ71" s="79"/>
      <c r="BR71" s="79"/>
      <c r="BS71" s="79"/>
      <c r="BT71" s="79"/>
      <c r="BU71" s="79"/>
      <c r="BV71" s="79"/>
      <c r="BW71" s="79"/>
      <c r="BX71" s="79"/>
      <c r="BY71" s="79"/>
      <c r="BZ71" s="79"/>
    </row>
    <row r="72" spans="1:78" x14ac:dyDescent="0.25">
      <c r="A72" s="79">
        <f ca="1">Data_Initial!A72</f>
        <v>1</v>
      </c>
      <c r="B72" s="79" t="str">
        <f ca="1">Data_Initial!B72</f>
        <v>E9</v>
      </c>
      <c r="C72" s="79">
        <f ca="1">IF(Data_Background!C72="","",(IF($B$3="On",IF(Data_Background!C72=0,0,Data_Background!C72-SMALL(Data_Background!$C72:$AZ72,COUNTIF(Data_Background!$C72:$AZ72,0)+1)),Data_Background!C72)))</f>
        <v>11.949743141186531</v>
      </c>
      <c r="D72" s="79">
        <f ca="1">IF(Data_Background!D72="","",(IF($B$3="On",IF(Data_Background!D72=0,0,Data_Background!D72-SMALL(Data_Background!$C72:$AZ72,COUNTIF(Data_Background!$C72:$AZ72,0)+1)),Data_Background!D72)))</f>
        <v>12.893201811554281</v>
      </c>
      <c r="E72" s="79">
        <f ca="1">IF(Data_Background!E72="","",(IF($B$3="On",IF(Data_Background!E72=0,0,Data_Background!E72-SMALL(Data_Background!$C72:$AZ72,COUNTIF(Data_Background!$C72:$AZ72,0)+1)),Data_Background!E72)))</f>
        <v>9.9818771689838286</v>
      </c>
      <c r="F72" s="79">
        <f ca="1">IF(Data_Background!F72="","",(IF($B$3="On",IF(Data_Background!F72=0,0,Data_Background!F72-SMALL(Data_Background!$C72:$AZ72,COUNTIF(Data_Background!$C72:$AZ72,0)+1)),Data_Background!F72)))</f>
        <v>5.0699732718618895</v>
      </c>
      <c r="G72" s="79">
        <f ca="1">IF(Data_Background!G72="","",(IF($B$3="On",IF(Data_Background!G72=0,0,Data_Background!G72-SMALL(Data_Background!$C72:$AZ72,COUNTIF(Data_Background!$C72:$AZ72,0)+1)),Data_Background!G72)))</f>
        <v>0</v>
      </c>
      <c r="H72" s="79">
        <f ca="1">IF(Data_Background!H72="","",(IF($B$3="On",IF(Data_Background!H72=0,0,Data_Background!H72-SMALL(Data_Background!$C72:$AZ72,COUNTIF(Data_Background!$C72:$AZ72,0)+1)),Data_Background!H72)))</f>
        <v>0</v>
      </c>
      <c r="I72" s="79">
        <f ca="1">IF(Data_Background!I72="","",(IF($B$3="On",IF(Data_Background!I72=0,0,Data_Background!I72-SMALL(Data_Background!$C72:$AZ72,COUNTIF(Data_Background!$C72:$AZ72,0)+1)),Data_Background!I72)))</f>
        <v>0</v>
      </c>
      <c r="J72" s="79">
        <f ca="1">IF(Data_Background!J72="","",(IF($B$3="On",IF(Data_Background!J72=0,0,Data_Background!J72-SMALL(Data_Background!$C72:$AZ72,COUNTIF(Data_Background!$C72:$AZ72,0)+1)),Data_Background!J72)))</f>
        <v>0</v>
      </c>
      <c r="K72" s="79">
        <f ca="1">IF(Data_Background!K72="","",(IF($B$3="On",IF(Data_Background!K72=0,0,Data_Background!K72-SMALL(Data_Background!$C72:$AZ72,COUNTIF(Data_Background!$C72:$AZ72,0)+1)),Data_Background!K72)))</f>
        <v>0</v>
      </c>
      <c r="L72" s="79">
        <f ca="1">IF(Data_Background!L72="","",(IF($B$3="On",IF(Data_Background!L72=0,0,Data_Background!L72-SMALL(Data_Background!$C72:$AZ72,COUNTIF(Data_Background!$C72:$AZ72,0)+1)),Data_Background!L72)))</f>
        <v>0</v>
      </c>
      <c r="M72" s="79">
        <f ca="1">IF(Data_Background!M72="","",(IF($B$3="On",IF(Data_Background!M72=0,0,Data_Background!M72-SMALL(Data_Background!$C72:$AZ72,COUNTIF(Data_Background!$C72:$AZ72,0)+1)),Data_Background!M72)))</f>
        <v>0</v>
      </c>
      <c r="N72" s="79">
        <f ca="1">IF(Data_Background!N72="","",(IF($B$3="On",IF(Data_Background!N72=0,0,Data_Background!N72-SMALL(Data_Background!$C72:$AZ72,COUNTIF(Data_Background!$C72:$AZ72,0)+1)),Data_Background!N72)))</f>
        <v>0</v>
      </c>
      <c r="O72" s="79">
        <f ca="1">IF(Data_Background!O72="","",(IF($B$3="On",IF(Data_Background!O72=0,0,Data_Background!O72-SMALL(Data_Background!$C72:$AZ72,COUNTIF(Data_Background!$C72:$AZ72,0)+1)),Data_Background!O72)))</f>
        <v>6.3245272525476688</v>
      </c>
      <c r="P72" s="79">
        <f ca="1">IF(Data_Background!P72="","",(IF($B$3="On",IF(Data_Background!P72=0,0,Data_Background!P72-SMALL(Data_Background!$C72:$AZ72,COUNTIF(Data_Background!$C72:$AZ72,0)+1)),Data_Background!P72)))</f>
        <v>38.931362118194734</v>
      </c>
      <c r="Q72" s="79">
        <f ca="1">IF(Data_Background!Q72="","",(IF($B$3="On",IF(Data_Background!Q72=0,0,Data_Background!Q72-SMALL(Data_Background!$C72:$AZ72,COUNTIF(Data_Background!$C72:$AZ72,0)+1)),Data_Background!Q72)))</f>
        <v>100.48668095817493</v>
      </c>
      <c r="R72" s="79">
        <f ca="1">IF(Data_Background!R72="","",(IF($B$3="On",IF(Data_Background!R72=0,0,Data_Background!R72-SMALL(Data_Background!$C72:$AZ72,COUNTIF(Data_Background!$C72:$AZ72,0)+1)),Data_Background!R72)))</f>
        <v>220.0158558183102</v>
      </c>
      <c r="S72" s="79">
        <f ca="1">IF(Data_Background!S72="","",(IF($B$3="On",IF(Data_Background!S72=0,0,Data_Background!S72-SMALL(Data_Background!$C72:$AZ72,COUNTIF(Data_Background!$C72:$AZ72,0)+1)),Data_Background!S72)))</f>
        <v>433.58421372650957</v>
      </c>
      <c r="T72" s="79">
        <f ca="1">IF(Data_Background!T72="","",(IF($B$3="On",IF(Data_Background!T72=0,0,Data_Background!T72-SMALL(Data_Background!$C72:$AZ72,COUNTIF(Data_Background!$C72:$AZ72,0)+1)),Data_Background!T72)))</f>
        <v>783.17433679914757</v>
      </c>
      <c r="U72" s="79">
        <f ca="1">IF(Data_Background!U72="","",(IF($B$3="On",IF(Data_Background!U72=0,0,Data_Background!U72-SMALL(Data_Background!$C72:$AZ72,COUNTIF(Data_Background!$C72:$AZ72,0)+1)),Data_Background!U72)))</f>
        <v>1286.3309404400877</v>
      </c>
      <c r="V72" s="79">
        <f ca="1">IF(Data_Background!V72="","",(IF($B$3="On",IF(Data_Background!V72=0,0,Data_Background!V72-SMALL(Data_Background!$C72:$AZ72,COUNTIF(Data_Background!$C72:$AZ72,0)+1)),Data_Background!V72)))</f>
        <v>1869.840631472541</v>
      </c>
      <c r="W72" s="79">
        <f ca="1">IF(Data_Background!W72="","",(IF($B$3="On",IF(Data_Background!W72=0,0,Data_Background!W72-SMALL(Data_Background!$C72:$AZ72,COUNTIF(Data_Background!$C72:$AZ72,0)+1)),Data_Background!W72)))</f>
        <v>2438.0645203859544</v>
      </c>
      <c r="X72" s="79">
        <f ca="1">IF(Data_Background!X72="","",(IF($B$3="On",IF(Data_Background!X72=0,0,Data_Background!X72-SMALL(Data_Background!$C72:$AZ72,COUNTIF(Data_Background!$C72:$AZ72,0)+1)),Data_Background!X72)))</f>
        <v>2893.7884441653737</v>
      </c>
      <c r="Y72" s="79">
        <f ca="1">IF(Data_Background!Y72="","",(IF($B$3="On",IF(Data_Background!Y72=0,0,Data_Background!Y72-SMALL(Data_Background!$C72:$AZ72,COUNTIF(Data_Background!$C72:$AZ72,0)+1)),Data_Background!Y72)))</f>
        <v>3222.848214210951</v>
      </c>
      <c r="Z72" s="79">
        <f ca="1">IF(Data_Background!Z72="","",(IF($B$3="On",IF(Data_Background!Z72=0,0,Data_Background!Z72-SMALL(Data_Background!$C72:$AZ72,COUNTIF(Data_Background!$C72:$AZ72,0)+1)),Data_Background!Z72)))</f>
        <v>3436.047580425151</v>
      </c>
      <c r="AA72" s="79">
        <f ca="1">IF(Data_Background!AA72="","",(IF($B$3="On",IF(Data_Background!AA72=0,0,Data_Background!AA72-SMALL(Data_Background!$C72:$AZ72,COUNTIF(Data_Background!$C72:$AZ72,0)+1)),Data_Background!AA72)))</f>
        <v>3566.2922130394704</v>
      </c>
      <c r="AB72" s="79">
        <f ca="1">IF(Data_Background!AB72="","",(IF($B$3="On",IF(Data_Background!AB72=0,0,Data_Background!AB72-SMALL(Data_Background!$C72:$AZ72,COUNTIF(Data_Background!$C72:$AZ72,0)+1)),Data_Background!AB72)))</f>
        <v>3648.0749050081272</v>
      </c>
      <c r="AC72" s="79">
        <f ca="1">IF(Data_Background!AC72="","",(IF($B$3="On",IF(Data_Background!AC72=0,0,Data_Background!AC72-SMALL(Data_Background!$C72:$AZ72,COUNTIF(Data_Background!$C72:$AZ72,0)+1)),Data_Background!AC72)))</f>
        <v>3701.5128482400637</v>
      </c>
      <c r="AD72" s="79">
        <f ca="1">IF(Data_Background!AD72="","",(IF($B$3="On",IF(Data_Background!AD72=0,0,Data_Background!AD72-SMALL(Data_Background!$C72:$AZ72,COUNTIF(Data_Background!$C72:$AZ72,0)+1)),Data_Background!AD72)))</f>
        <v>3738.5502448445573</v>
      </c>
      <c r="AE72" s="79">
        <f ca="1">IF(Data_Background!AE72="","",(IF($B$3="On",IF(Data_Background!AE72=0,0,Data_Background!AE72-SMALL(Data_Background!$C72:$AZ72,COUNTIF(Data_Background!$C72:$AZ72,0)+1)),Data_Background!AE72)))</f>
        <v>3763.0083532448712</v>
      </c>
      <c r="AF72" s="79">
        <f ca="1">IF(Data_Background!AF72="","",(IF($B$3="On",IF(Data_Background!AF72=0,0,Data_Background!AF72-SMALL(Data_Background!$C72:$AZ72,COUNTIF(Data_Background!$C72:$AZ72,0)+1)),Data_Background!AF72)))</f>
        <v>3778.9241314191108</v>
      </c>
      <c r="AG72" s="79">
        <f ca="1">IF(Data_Background!AG72="","",(IF($B$3="On",IF(Data_Background!AG72=0,0,Data_Background!AG72-SMALL(Data_Background!$C72:$AZ72,COUNTIF(Data_Background!$C72:$AZ72,0)+1)),Data_Background!AG72)))</f>
        <v>3789.1104512703473</v>
      </c>
      <c r="AH72" s="79">
        <f ca="1">IF(Data_Background!AH72="","",(IF($B$3="On",IF(Data_Background!AH72=0,0,Data_Background!AH72-SMALL(Data_Background!$C72:$AZ72,COUNTIF(Data_Background!$C72:$AZ72,0)+1)),Data_Background!AH72)))</f>
        <v>3794.5746546742807</v>
      </c>
      <c r="AI72" s="79">
        <f ca="1">IF(Data_Background!AI72="","",(IF($B$3="On",IF(Data_Background!AI72=0,0,Data_Background!AI72-SMALL(Data_Background!$C72:$AZ72,COUNTIF(Data_Background!$C72:$AZ72,0)+1)),Data_Background!AI72)))</f>
        <v>3798.2988481060343</v>
      </c>
      <c r="AJ72" s="79">
        <f ca="1">IF(Data_Background!AJ72="","",(IF($B$3="On",IF(Data_Background!AJ72=0,0,Data_Background!AJ72-SMALL(Data_Background!$C72:$AZ72,COUNTIF(Data_Background!$C72:$AZ72,0)+1)),Data_Background!AJ72)))</f>
        <v>3800.2545238198836</v>
      </c>
      <c r="AK72" s="79">
        <f ca="1">IF(Data_Background!AK72="","",(IF($B$3="On",IF(Data_Background!AK72=0,0,Data_Background!AK72-SMALL(Data_Background!$C72:$AZ72,COUNTIF(Data_Background!$C72:$AZ72,0)+1)),Data_Background!AK72)))</f>
        <v>3803.3410114007006</v>
      </c>
      <c r="AL72" s="79">
        <f ca="1">IF(Data_Background!AL72="","",(IF($B$3="On",IF(Data_Background!AL72=0,0,Data_Background!AL72-SMALL(Data_Background!$C72:$AZ72,COUNTIF(Data_Background!$C72:$AZ72,0)+1)),Data_Background!AL72)))</f>
        <v>3804.228058067521</v>
      </c>
      <c r="AM72" s="79">
        <f ca="1">IF(Data_Background!AM72="","",(IF($B$3="On",IF(Data_Background!AM72=0,0,Data_Background!AM72-SMALL(Data_Background!$C72:$AZ72,COUNTIF(Data_Background!$C72:$AZ72,0)+1)),Data_Background!AM72)))</f>
        <v>3804.4568951441975</v>
      </c>
      <c r="AN72" s="79">
        <f ca="1">IF(Data_Background!AN72="","",(IF($B$3="On",IF(Data_Background!AN72=0,0,Data_Background!AN72-SMALL(Data_Background!$C72:$AZ72,COUNTIF(Data_Background!$C72:$AZ72,0)+1)),Data_Background!AN72)))</f>
        <v>3803.8813023897274</v>
      </c>
      <c r="AO72" s="79">
        <f ca="1">IF(Data_Background!AO72="","",(IF($B$3="On",IF(Data_Background!AO72=0,0,Data_Background!AO72-SMALL(Data_Background!$C72:$AZ72,COUNTIF(Data_Background!$C72:$AZ72,0)+1)),Data_Background!AO72)))</f>
        <v>3807.1816998110339</v>
      </c>
      <c r="AP72" s="79">
        <f ca="1">IF(Data_Background!AP72="","",(IF($B$3="On",IF(Data_Background!AP72=0,0,Data_Background!AP72-SMALL(Data_Background!$C72:$AZ72,COUNTIF(Data_Background!$C72:$AZ72,0)+1)),Data_Background!AP72)))</f>
        <v>3809.1880815929771</v>
      </c>
      <c r="AQ72" s="79" t="str">
        <f>IF(Data_Background!AQ72="","",(IF($B$3="On",IF(Data_Background!AQ72=0,0,Data_Background!AQ72-SMALL(Data_Background!$C72:$AZ72,COUNTIF(Data_Background!$C72:$AZ72,0)+1)),Data_Background!AQ72)))</f>
        <v/>
      </c>
      <c r="AR72" s="79" t="str">
        <f>IF(Data_Background!AR72="","",(IF($B$3="On",IF(Data_Background!AR72=0,0,Data_Background!AR72-SMALL(Data_Background!$C72:$AZ72,COUNTIF(Data_Background!$C72:$AZ72,0)+1)),Data_Background!AR72)))</f>
        <v/>
      </c>
      <c r="AS72" s="79" t="str">
        <f>IF(Data_Background!AS72="","",(IF($B$3="On",IF(Data_Background!AS72=0,0,Data_Background!AS72-SMALL(Data_Background!$C72:$AZ72,COUNTIF(Data_Background!$C72:$AZ72,0)+1)),Data_Background!AS72)))</f>
        <v/>
      </c>
      <c r="AT72" s="79" t="str">
        <f>IF(Data_Background!AT72="","",(IF($B$3="On",IF(Data_Background!AT72=0,0,Data_Background!AT72-SMALL(Data_Background!$C72:$AZ72,COUNTIF(Data_Background!$C72:$AZ72,0)+1)),Data_Background!AT72)))</f>
        <v/>
      </c>
      <c r="AU72" s="79" t="str">
        <f>IF(Data_Background!AU72="","",(IF($B$3="On",IF(Data_Background!AU72=0,0,Data_Background!AU72-SMALL(Data_Background!$C72:$AZ72,COUNTIF(Data_Background!$C72:$AZ72,0)+1)),Data_Background!AU72)))</f>
        <v/>
      </c>
      <c r="AV72" s="79" t="str">
        <f>IF(Data_Background!AV72="","",(IF($B$3="On",IF(Data_Background!AV72=0,0,Data_Background!AV72-SMALL(Data_Background!$C72:$AZ72,COUNTIF(Data_Background!$C72:$AZ72,0)+1)),Data_Background!AV72)))</f>
        <v/>
      </c>
      <c r="AW72" s="79" t="str">
        <f>IF(Data_Background!AW72="","",(IF($B$3="On",IF(Data_Background!AW72=0,0,Data_Background!AW72-SMALL(Data_Background!$C72:$AZ72,COUNTIF(Data_Background!$C72:$AZ72,0)+1)),Data_Background!AW72)))</f>
        <v/>
      </c>
      <c r="AX72" s="79" t="str">
        <f>IF(Data_Background!AX72="","",(IF($B$3="On",IF(Data_Background!AX72=0,0,Data_Background!AX72-SMALL(Data_Background!$C72:$AZ72,COUNTIF(Data_Background!$C72:$AZ72,0)+1)),Data_Background!AX72)))</f>
        <v/>
      </c>
      <c r="AY72" s="79" t="str">
        <f>IF(Data_Background!AY72="","",(IF($B$3="On",IF(Data_Background!AY72=0,0,Data_Background!AY72-SMALL(Data_Background!$C72:$AZ72,COUNTIF(Data_Background!$C72:$AZ72,0)+1)),Data_Background!AY72)))</f>
        <v/>
      </c>
      <c r="AZ72" s="79" t="str">
        <f>IF(Data_Background!AZ72="","",(IF($B$3="On",IF(Data_Background!AZ72=0,0,Data_Background!AZ72-SMALL(Data_Background!$C72:$AZ72,COUNTIF(Data_Background!$C72:$AZ72,0)+1)),Data_Background!AZ72)))</f>
        <v/>
      </c>
      <c r="BA72" s="79"/>
      <c r="BB72" s="79"/>
      <c r="BC72" s="79"/>
      <c r="BD72" s="79"/>
      <c r="BE72" s="79"/>
      <c r="BF72" s="79"/>
      <c r="BG72" s="79"/>
      <c r="BH72" s="79"/>
      <c r="BI72" s="79"/>
      <c r="BJ72" s="79"/>
      <c r="BK72" s="79"/>
      <c r="BL72" s="79"/>
      <c r="BM72" s="79"/>
      <c r="BN72" s="79"/>
      <c r="BO72" s="79"/>
      <c r="BP72" s="79"/>
      <c r="BQ72" s="79"/>
      <c r="BR72" s="79"/>
      <c r="BS72" s="79"/>
      <c r="BT72" s="79"/>
      <c r="BU72" s="79"/>
      <c r="BV72" s="79"/>
      <c r="BW72" s="79"/>
      <c r="BX72" s="79"/>
      <c r="BY72" s="79"/>
      <c r="BZ72" s="79"/>
    </row>
    <row r="73" spans="1:78" x14ac:dyDescent="0.25">
      <c r="A73" s="79">
        <f ca="1">Data_Initial!A73</f>
        <v>1</v>
      </c>
      <c r="B73" s="79" t="str">
        <f ca="1">Data_Initial!B73</f>
        <v>F9</v>
      </c>
      <c r="C73" s="79">
        <f ca="1">IF(Data_Background!C73="","",(IF($B$3="On",IF(Data_Background!C73=0,0,Data_Background!C73-SMALL(Data_Background!$C73:$AZ73,COUNTIF(Data_Background!$C73:$AZ73,0)+1)),Data_Background!C73)))</f>
        <v>4.9799086036645583</v>
      </c>
      <c r="D73" s="79">
        <f ca="1">IF(Data_Background!D73="","",(IF($B$3="On",IF(Data_Background!D73=0,0,Data_Background!D73-SMALL(Data_Background!$C73:$AZ73,COUNTIF(Data_Background!$C73:$AZ73,0)+1)),Data_Background!D73)))</f>
        <v>7.8254619685747944</v>
      </c>
      <c r="E73" s="79">
        <f ca="1">IF(Data_Background!E73="","",(IF($B$3="On",IF(Data_Background!E73=0,0,Data_Background!E73-SMALL(Data_Background!$C73:$AZ73,COUNTIF(Data_Background!$C73:$AZ73,0)+1)),Data_Background!E73)))</f>
        <v>8.8193445590041115</v>
      </c>
      <c r="F73" s="79">
        <f ca="1">IF(Data_Background!F73="","",(IF($B$3="On",IF(Data_Background!F73=0,0,Data_Background!F73-SMALL(Data_Background!$C73:$AZ73,COUNTIF(Data_Background!$C73:$AZ73,0)+1)),Data_Background!F73)))</f>
        <v>4.9101071707812913</v>
      </c>
      <c r="G73" s="79">
        <f ca="1">IF(Data_Background!G73="","",(IF($B$3="On",IF(Data_Background!G73=0,0,Data_Background!G73-SMALL(Data_Background!$C73:$AZ73,COUNTIF(Data_Background!$C73:$AZ73,0)+1)),Data_Background!G73)))</f>
        <v>0</v>
      </c>
      <c r="H73" s="79">
        <f ca="1">IF(Data_Background!H73="","",(IF($B$3="On",IF(Data_Background!H73=0,0,Data_Background!H73-SMALL(Data_Background!$C73:$AZ73,COUNTIF(Data_Background!$C73:$AZ73,0)+1)),Data_Background!H73)))</f>
        <v>0</v>
      </c>
      <c r="I73" s="79">
        <f ca="1">IF(Data_Background!I73="","",(IF($B$3="On",IF(Data_Background!I73=0,0,Data_Background!I73-SMALL(Data_Background!$C73:$AZ73,COUNTIF(Data_Background!$C73:$AZ73,0)+1)),Data_Background!I73)))</f>
        <v>0</v>
      </c>
      <c r="J73" s="79">
        <f ca="1">IF(Data_Background!J73="","",(IF($B$3="On",IF(Data_Background!J73=0,0,Data_Background!J73-SMALL(Data_Background!$C73:$AZ73,COUNTIF(Data_Background!$C73:$AZ73,0)+1)),Data_Background!J73)))</f>
        <v>0</v>
      </c>
      <c r="K73" s="79">
        <f ca="1">IF(Data_Background!K73="","",(IF($B$3="On",IF(Data_Background!K73=0,0,Data_Background!K73-SMALL(Data_Background!$C73:$AZ73,COUNTIF(Data_Background!$C73:$AZ73,0)+1)),Data_Background!K73)))</f>
        <v>0</v>
      </c>
      <c r="L73" s="79">
        <f ca="1">IF(Data_Background!L73="","",(IF($B$3="On",IF(Data_Background!L73=0,0,Data_Background!L73-SMALL(Data_Background!$C73:$AZ73,COUNTIF(Data_Background!$C73:$AZ73,0)+1)),Data_Background!L73)))</f>
        <v>0</v>
      </c>
      <c r="M73" s="79">
        <f ca="1">IF(Data_Background!M73="","",(IF($B$3="On",IF(Data_Background!M73=0,0,Data_Background!M73-SMALL(Data_Background!$C73:$AZ73,COUNTIF(Data_Background!$C73:$AZ73,0)+1)),Data_Background!M73)))</f>
        <v>0</v>
      </c>
      <c r="N73" s="79">
        <f ca="1">IF(Data_Background!N73="","",(IF($B$3="On",IF(Data_Background!N73=0,0,Data_Background!N73-SMALL(Data_Background!$C73:$AZ73,COUNTIF(Data_Background!$C73:$AZ73,0)+1)),Data_Background!N73)))</f>
        <v>0</v>
      </c>
      <c r="O73" s="79">
        <f ca="1">IF(Data_Background!O73="","",(IF($B$3="On",IF(Data_Background!O73=0,0,Data_Background!O73-SMALL(Data_Background!$C73:$AZ73,COUNTIF(Data_Background!$C73:$AZ73,0)+1)),Data_Background!O73)))</f>
        <v>0</v>
      </c>
      <c r="P73" s="79">
        <f ca="1">IF(Data_Background!P73="","",(IF($B$3="On",IF(Data_Background!P73=0,0,Data_Background!P73-SMALL(Data_Background!$C73:$AZ73,COUNTIF(Data_Background!$C73:$AZ73,0)+1)),Data_Background!P73)))</f>
        <v>0</v>
      </c>
      <c r="Q73" s="79">
        <f ca="1">IF(Data_Background!Q73="","",(IF($B$3="On",IF(Data_Background!Q73=0,0,Data_Background!Q73-SMALL(Data_Background!$C73:$AZ73,COUNTIF(Data_Background!$C73:$AZ73,0)+1)),Data_Background!Q73)))</f>
        <v>0</v>
      </c>
      <c r="R73" s="79">
        <f ca="1">IF(Data_Background!R73="","",(IF($B$3="On",IF(Data_Background!R73=0,0,Data_Background!R73-SMALL(Data_Background!$C73:$AZ73,COUNTIF(Data_Background!$C73:$AZ73,0)+1)),Data_Background!R73)))</f>
        <v>0</v>
      </c>
      <c r="S73" s="79">
        <f ca="1">IF(Data_Background!S73="","",(IF($B$3="On",IF(Data_Background!S73=0,0,Data_Background!S73-SMALL(Data_Background!$C73:$AZ73,COUNTIF(Data_Background!$C73:$AZ73,0)+1)),Data_Background!S73)))</f>
        <v>0</v>
      </c>
      <c r="T73" s="79">
        <f ca="1">IF(Data_Background!T73="","",(IF($B$3="On",IF(Data_Background!T73=0,0,Data_Background!T73-SMALL(Data_Background!$C73:$AZ73,COUNTIF(Data_Background!$C73:$AZ73,0)+1)),Data_Background!T73)))</f>
        <v>0</v>
      </c>
      <c r="U73" s="79">
        <f ca="1">IF(Data_Background!U73="","",(IF($B$3="On",IF(Data_Background!U73=0,0,Data_Background!U73-SMALL(Data_Background!$C73:$AZ73,COUNTIF(Data_Background!$C73:$AZ73,0)+1)),Data_Background!U73)))</f>
        <v>0</v>
      </c>
      <c r="V73" s="79">
        <f ca="1">IF(Data_Background!V73="","",(IF($B$3="On",IF(Data_Background!V73=0,0,Data_Background!V73-SMALL(Data_Background!$C73:$AZ73,COUNTIF(Data_Background!$C73:$AZ73,0)+1)),Data_Background!V73)))</f>
        <v>0</v>
      </c>
      <c r="W73" s="79">
        <f ca="1">IF(Data_Background!W73="","",(IF($B$3="On",IF(Data_Background!W73=0,0,Data_Background!W73-SMALL(Data_Background!$C73:$AZ73,COUNTIF(Data_Background!$C73:$AZ73,0)+1)),Data_Background!W73)))</f>
        <v>0</v>
      </c>
      <c r="X73" s="79">
        <f ca="1">IF(Data_Background!X73="","",(IF($B$3="On",IF(Data_Background!X73=0,0,Data_Background!X73-SMALL(Data_Background!$C73:$AZ73,COUNTIF(Data_Background!$C73:$AZ73,0)+1)),Data_Background!X73)))</f>
        <v>0</v>
      </c>
      <c r="Y73" s="79">
        <f ca="1">IF(Data_Background!Y73="","",(IF($B$3="On",IF(Data_Background!Y73=0,0,Data_Background!Y73-SMALL(Data_Background!$C73:$AZ73,COUNTIF(Data_Background!$C73:$AZ73,0)+1)),Data_Background!Y73)))</f>
        <v>0</v>
      </c>
      <c r="Z73" s="79">
        <f ca="1">IF(Data_Background!Z73="","",(IF($B$3="On",IF(Data_Background!Z73=0,0,Data_Background!Z73-SMALL(Data_Background!$C73:$AZ73,COUNTIF(Data_Background!$C73:$AZ73,0)+1)),Data_Background!Z73)))</f>
        <v>0</v>
      </c>
      <c r="AA73" s="79">
        <f ca="1">IF(Data_Background!AA73="","",(IF($B$3="On",IF(Data_Background!AA73=0,0,Data_Background!AA73-SMALL(Data_Background!$C73:$AZ73,COUNTIF(Data_Background!$C73:$AZ73,0)+1)),Data_Background!AA73)))</f>
        <v>0</v>
      </c>
      <c r="AB73" s="79">
        <f ca="1">IF(Data_Background!AB73="","",(IF($B$3="On",IF(Data_Background!AB73=0,0,Data_Background!AB73-SMALL(Data_Background!$C73:$AZ73,COUNTIF(Data_Background!$C73:$AZ73,0)+1)),Data_Background!AB73)))</f>
        <v>0</v>
      </c>
      <c r="AC73" s="79">
        <f ca="1">IF(Data_Background!AC73="","",(IF($B$3="On",IF(Data_Background!AC73=0,0,Data_Background!AC73-SMALL(Data_Background!$C73:$AZ73,COUNTIF(Data_Background!$C73:$AZ73,0)+1)),Data_Background!AC73)))</f>
        <v>0</v>
      </c>
      <c r="AD73" s="79">
        <f ca="1">IF(Data_Background!AD73="","",(IF($B$3="On",IF(Data_Background!AD73=0,0,Data_Background!AD73-SMALL(Data_Background!$C73:$AZ73,COUNTIF(Data_Background!$C73:$AZ73,0)+1)),Data_Background!AD73)))</f>
        <v>0</v>
      </c>
      <c r="AE73" s="79">
        <f ca="1">IF(Data_Background!AE73="","",(IF($B$3="On",IF(Data_Background!AE73=0,0,Data_Background!AE73-SMALL(Data_Background!$C73:$AZ73,COUNTIF(Data_Background!$C73:$AZ73,0)+1)),Data_Background!AE73)))</f>
        <v>0</v>
      </c>
      <c r="AF73" s="79">
        <f ca="1">IF(Data_Background!AF73="","",(IF($B$3="On",IF(Data_Background!AF73=0,0,Data_Background!AF73-SMALL(Data_Background!$C73:$AZ73,COUNTIF(Data_Background!$C73:$AZ73,0)+1)),Data_Background!AF73)))</f>
        <v>0</v>
      </c>
      <c r="AG73" s="79">
        <f ca="1">IF(Data_Background!AG73="","",(IF($B$3="On",IF(Data_Background!AG73=0,0,Data_Background!AG73-SMALL(Data_Background!$C73:$AZ73,COUNTIF(Data_Background!$C73:$AZ73,0)+1)),Data_Background!AG73)))</f>
        <v>0</v>
      </c>
      <c r="AH73" s="79">
        <f ca="1">IF(Data_Background!AH73="","",(IF($B$3="On",IF(Data_Background!AH73=0,0,Data_Background!AH73-SMALL(Data_Background!$C73:$AZ73,COUNTIF(Data_Background!$C73:$AZ73,0)+1)),Data_Background!AH73)))</f>
        <v>0</v>
      </c>
      <c r="AI73" s="79">
        <f ca="1">IF(Data_Background!AI73="","",(IF($B$3="On",IF(Data_Background!AI73=0,0,Data_Background!AI73-SMALL(Data_Background!$C73:$AZ73,COUNTIF(Data_Background!$C73:$AZ73,0)+1)),Data_Background!AI73)))</f>
        <v>0</v>
      </c>
      <c r="AJ73" s="79">
        <f ca="1">IF(Data_Background!AJ73="","",(IF($B$3="On",IF(Data_Background!AJ73=0,0,Data_Background!AJ73-SMALL(Data_Background!$C73:$AZ73,COUNTIF(Data_Background!$C73:$AZ73,0)+1)),Data_Background!AJ73)))</f>
        <v>0</v>
      </c>
      <c r="AK73" s="79">
        <f ca="1">IF(Data_Background!AK73="","",(IF($B$3="On",IF(Data_Background!AK73=0,0,Data_Background!AK73-SMALL(Data_Background!$C73:$AZ73,COUNTIF(Data_Background!$C73:$AZ73,0)+1)),Data_Background!AK73)))</f>
        <v>0</v>
      </c>
      <c r="AL73" s="79">
        <f ca="1">IF(Data_Background!AL73="","",(IF($B$3="On",IF(Data_Background!AL73=0,0,Data_Background!AL73-SMALL(Data_Background!$C73:$AZ73,COUNTIF(Data_Background!$C73:$AZ73,0)+1)),Data_Background!AL73)))</f>
        <v>0</v>
      </c>
      <c r="AM73" s="79">
        <f ca="1">IF(Data_Background!AM73="","",(IF($B$3="On",IF(Data_Background!AM73=0,0,Data_Background!AM73-SMALL(Data_Background!$C73:$AZ73,COUNTIF(Data_Background!$C73:$AZ73,0)+1)),Data_Background!AM73)))</f>
        <v>0</v>
      </c>
      <c r="AN73" s="79">
        <f ca="1">IF(Data_Background!AN73="","",(IF($B$3="On",IF(Data_Background!AN73=0,0,Data_Background!AN73-SMALL(Data_Background!$C73:$AZ73,COUNTIF(Data_Background!$C73:$AZ73,0)+1)),Data_Background!AN73)))</f>
        <v>1.3289977856306932</v>
      </c>
      <c r="AO73" s="79">
        <f ca="1">IF(Data_Background!AO73="","",(IF($B$3="On",IF(Data_Background!AO73=0,0,Data_Background!AO73-SMALL(Data_Background!$C73:$AZ73,COUNTIF(Data_Background!$C73:$AZ73,0)+1)),Data_Background!AO73)))</f>
        <v>1.6679888783804335</v>
      </c>
      <c r="AP73" s="79">
        <f ca="1">IF(Data_Background!AP73="","",(IF($B$3="On",IF(Data_Background!AP73=0,0,Data_Background!AP73-SMALL(Data_Background!$C73:$AZ73,COUNTIF(Data_Background!$C73:$AZ73,0)+1)),Data_Background!AP73)))</f>
        <v>2.9894682720945784</v>
      </c>
      <c r="AQ73" s="79" t="str">
        <f>IF(Data_Background!AQ73="","",(IF($B$3="On",IF(Data_Background!AQ73=0,0,Data_Background!AQ73-SMALL(Data_Background!$C73:$AZ73,COUNTIF(Data_Background!$C73:$AZ73,0)+1)),Data_Background!AQ73)))</f>
        <v/>
      </c>
      <c r="AR73" s="79" t="str">
        <f>IF(Data_Background!AR73="","",(IF($B$3="On",IF(Data_Background!AR73=0,0,Data_Background!AR73-SMALL(Data_Background!$C73:$AZ73,COUNTIF(Data_Background!$C73:$AZ73,0)+1)),Data_Background!AR73)))</f>
        <v/>
      </c>
      <c r="AS73" s="79" t="str">
        <f>IF(Data_Background!AS73="","",(IF($B$3="On",IF(Data_Background!AS73=0,0,Data_Background!AS73-SMALL(Data_Background!$C73:$AZ73,COUNTIF(Data_Background!$C73:$AZ73,0)+1)),Data_Background!AS73)))</f>
        <v/>
      </c>
      <c r="AT73" s="79" t="str">
        <f>IF(Data_Background!AT73="","",(IF($B$3="On",IF(Data_Background!AT73=0,0,Data_Background!AT73-SMALL(Data_Background!$C73:$AZ73,COUNTIF(Data_Background!$C73:$AZ73,0)+1)),Data_Background!AT73)))</f>
        <v/>
      </c>
      <c r="AU73" s="79" t="str">
        <f>IF(Data_Background!AU73="","",(IF($B$3="On",IF(Data_Background!AU73=0,0,Data_Background!AU73-SMALL(Data_Background!$C73:$AZ73,COUNTIF(Data_Background!$C73:$AZ73,0)+1)),Data_Background!AU73)))</f>
        <v/>
      </c>
      <c r="AV73" s="79" t="str">
        <f>IF(Data_Background!AV73="","",(IF($B$3="On",IF(Data_Background!AV73=0,0,Data_Background!AV73-SMALL(Data_Background!$C73:$AZ73,COUNTIF(Data_Background!$C73:$AZ73,0)+1)),Data_Background!AV73)))</f>
        <v/>
      </c>
      <c r="AW73" s="79" t="str">
        <f>IF(Data_Background!AW73="","",(IF($B$3="On",IF(Data_Background!AW73=0,0,Data_Background!AW73-SMALL(Data_Background!$C73:$AZ73,COUNTIF(Data_Background!$C73:$AZ73,0)+1)),Data_Background!AW73)))</f>
        <v/>
      </c>
      <c r="AX73" s="79" t="str">
        <f>IF(Data_Background!AX73="","",(IF($B$3="On",IF(Data_Background!AX73=0,0,Data_Background!AX73-SMALL(Data_Background!$C73:$AZ73,COUNTIF(Data_Background!$C73:$AZ73,0)+1)),Data_Background!AX73)))</f>
        <v/>
      </c>
      <c r="AY73" s="79" t="str">
        <f>IF(Data_Background!AY73="","",(IF($B$3="On",IF(Data_Background!AY73=0,0,Data_Background!AY73-SMALL(Data_Background!$C73:$AZ73,COUNTIF(Data_Background!$C73:$AZ73,0)+1)),Data_Background!AY73)))</f>
        <v/>
      </c>
      <c r="AZ73" s="79" t="str">
        <f>IF(Data_Background!AZ73="","",(IF($B$3="On",IF(Data_Background!AZ73=0,0,Data_Background!AZ73-SMALL(Data_Background!$C73:$AZ73,COUNTIF(Data_Background!$C73:$AZ73,0)+1)),Data_Background!AZ73)))</f>
        <v/>
      </c>
      <c r="BA73" s="79"/>
      <c r="BB73" s="79"/>
      <c r="BC73" s="79"/>
      <c r="BD73" s="79"/>
      <c r="BE73" s="79"/>
      <c r="BF73" s="79"/>
      <c r="BG73" s="79"/>
      <c r="BH73" s="79"/>
      <c r="BI73" s="79"/>
      <c r="BJ73" s="79"/>
      <c r="BK73" s="79"/>
      <c r="BL73" s="79"/>
      <c r="BM73" s="79"/>
      <c r="BN73" s="79"/>
      <c r="BO73" s="79"/>
      <c r="BP73" s="79"/>
      <c r="BQ73" s="79"/>
      <c r="BR73" s="79"/>
      <c r="BS73" s="79"/>
      <c r="BT73" s="79"/>
      <c r="BU73" s="79"/>
      <c r="BV73" s="79"/>
      <c r="BW73" s="79"/>
      <c r="BX73" s="79"/>
      <c r="BY73" s="79"/>
      <c r="BZ73" s="79"/>
    </row>
    <row r="74" spans="1:78" x14ac:dyDescent="0.25">
      <c r="A74" s="79">
        <f ca="1">Data_Initial!A74</f>
        <v>1</v>
      </c>
      <c r="B74" s="79" t="str">
        <f ca="1">Data_Initial!B74</f>
        <v>G9</v>
      </c>
      <c r="C74" s="79">
        <f ca="1">IF(Data_Background!C74="","",(IF($B$3="On",IF(Data_Background!C74=0,0,Data_Background!C74-SMALL(Data_Background!$C74:$AZ74,COUNTIF(Data_Background!$C74:$AZ74,0)+1)),Data_Background!C74)))</f>
        <v>4.2226918451512425</v>
      </c>
      <c r="D74" s="79">
        <f ca="1">IF(Data_Background!D74="","",(IF($B$3="On",IF(Data_Background!D74=0,0,Data_Background!D74-SMALL(Data_Background!$C74:$AZ74,COUNTIF(Data_Background!$C74:$AZ74,0)+1)),Data_Background!D74)))</f>
        <v>4.7387772185793651</v>
      </c>
      <c r="E74" s="79">
        <f ca="1">IF(Data_Background!E74="","",(IF($B$3="On",IF(Data_Background!E74=0,0,Data_Background!E74-SMALL(Data_Background!$C74:$AZ74,COUNTIF(Data_Background!$C74:$AZ74,0)+1)),Data_Background!E74)))</f>
        <v>4.1194757290291157</v>
      </c>
      <c r="F74" s="79">
        <f ca="1">IF(Data_Background!F74="","",(IF($B$3="On",IF(Data_Background!F74=0,0,Data_Background!F74-SMALL(Data_Background!$C74:$AZ74,COUNTIF(Data_Background!$C74:$AZ74,0)+1)),Data_Background!F74)))</f>
        <v>0.88702374599417233</v>
      </c>
      <c r="G74" s="79">
        <f ca="1">IF(Data_Background!G74="","",(IF($B$3="On",IF(Data_Background!G74=0,0,Data_Background!G74-SMALL(Data_Background!$C74:$AZ74,COUNTIF(Data_Background!$C74:$AZ74,0)+1)),Data_Background!G74)))</f>
        <v>0</v>
      </c>
      <c r="H74" s="79">
        <f ca="1">IF(Data_Background!H74="","",(IF($B$3="On",IF(Data_Background!H74=0,0,Data_Background!H74-SMALL(Data_Background!$C74:$AZ74,COUNTIF(Data_Background!$C74:$AZ74,0)+1)),Data_Background!H74)))</f>
        <v>0</v>
      </c>
      <c r="I74" s="79">
        <f ca="1">IF(Data_Background!I74="","",(IF($B$3="On",IF(Data_Background!I74=0,0,Data_Background!I74-SMALL(Data_Background!$C74:$AZ74,COUNTIF(Data_Background!$C74:$AZ74,0)+1)),Data_Background!I74)))</f>
        <v>0</v>
      </c>
      <c r="J74" s="79">
        <f ca="1">IF(Data_Background!J74="","",(IF($B$3="On",IF(Data_Background!J74=0,0,Data_Background!J74-SMALL(Data_Background!$C74:$AZ74,COUNTIF(Data_Background!$C74:$AZ74,0)+1)),Data_Background!J74)))</f>
        <v>0</v>
      </c>
      <c r="K74" s="79">
        <f ca="1">IF(Data_Background!K74="","",(IF($B$3="On",IF(Data_Background!K74=0,0,Data_Background!K74-SMALL(Data_Background!$C74:$AZ74,COUNTIF(Data_Background!$C74:$AZ74,0)+1)),Data_Background!K74)))</f>
        <v>0</v>
      </c>
      <c r="L74" s="79">
        <f ca="1">IF(Data_Background!L74="","",(IF($B$3="On",IF(Data_Background!L74=0,0,Data_Background!L74-SMALL(Data_Background!$C74:$AZ74,COUNTIF(Data_Background!$C74:$AZ74,0)+1)),Data_Background!L74)))</f>
        <v>0</v>
      </c>
      <c r="M74" s="79">
        <f ca="1">IF(Data_Background!M74="","",(IF($B$3="On",IF(Data_Background!M74=0,0,Data_Background!M74-SMALL(Data_Background!$C74:$AZ74,COUNTIF(Data_Background!$C74:$AZ74,0)+1)),Data_Background!M74)))</f>
        <v>0</v>
      </c>
      <c r="N74" s="79">
        <f ca="1">IF(Data_Background!N74="","",(IF($B$3="On",IF(Data_Background!N74=0,0,Data_Background!N74-SMALL(Data_Background!$C74:$AZ74,COUNTIF(Data_Background!$C74:$AZ74,0)+1)),Data_Background!N74)))</f>
        <v>0</v>
      </c>
      <c r="O74" s="79">
        <f ca="1">IF(Data_Background!O74="","",(IF($B$3="On",IF(Data_Background!O74=0,0,Data_Background!O74-SMALL(Data_Background!$C74:$AZ74,COUNTIF(Data_Background!$C74:$AZ74,0)+1)),Data_Background!O74)))</f>
        <v>21.178837644451363</v>
      </c>
      <c r="P74" s="79">
        <f ca="1">IF(Data_Background!P74="","",(IF($B$3="On",IF(Data_Background!P74=0,0,Data_Background!P74-SMALL(Data_Background!$C74:$AZ74,COUNTIF(Data_Background!$C74:$AZ74,0)+1)),Data_Background!P74)))</f>
        <v>58.36621889401134</v>
      </c>
      <c r="Q74" s="79">
        <f ca="1">IF(Data_Background!Q74="","",(IF($B$3="On",IF(Data_Background!Q74=0,0,Data_Background!Q74-SMALL(Data_Background!$C74:$AZ74,COUNTIF(Data_Background!$C74:$AZ74,0)+1)),Data_Background!Q74)))</f>
        <v>127.92219574690269</v>
      </c>
      <c r="R74" s="79">
        <f ca="1">IF(Data_Background!R74="","",(IF($B$3="On",IF(Data_Background!R74=0,0,Data_Background!R74-SMALL(Data_Background!$C74:$AZ74,COUNTIF(Data_Background!$C74:$AZ74,0)+1)),Data_Background!R74)))</f>
        <v>256.48155671903498</v>
      </c>
      <c r="S74" s="79">
        <f ca="1">IF(Data_Background!S74="","",(IF($B$3="On",IF(Data_Background!S74=0,0,Data_Background!S74-SMALL(Data_Background!$C74:$AZ74,COUNTIF(Data_Background!$C74:$AZ74,0)+1)),Data_Background!S74)))</f>
        <v>480.45175819645272</v>
      </c>
      <c r="T74" s="79">
        <f ca="1">IF(Data_Background!T74="","",(IF($B$3="On",IF(Data_Background!T74=0,0,Data_Background!T74-SMALL(Data_Background!$C74:$AZ74,COUNTIF(Data_Background!$C74:$AZ74,0)+1)),Data_Background!T74)))</f>
        <v>842.08747928061416</v>
      </c>
      <c r="U74" s="79">
        <f ca="1">IF(Data_Background!U74="","",(IF($B$3="On",IF(Data_Background!U74=0,0,Data_Background!U74-SMALL(Data_Background!$C74:$AZ74,COUNTIF(Data_Background!$C74:$AZ74,0)+1)),Data_Background!U74)))</f>
        <v>1350.5795547746529</v>
      </c>
      <c r="V74" s="79">
        <f ca="1">IF(Data_Background!V74="","",(IF($B$3="On",IF(Data_Background!V74=0,0,Data_Background!V74-SMALL(Data_Background!$C74:$AZ74,COUNTIF(Data_Background!$C74:$AZ74,0)+1)),Data_Background!V74)))</f>
        <v>1944.5328812837583</v>
      </c>
      <c r="W74" s="79">
        <f ca="1">IF(Data_Background!W74="","",(IF($B$3="On",IF(Data_Background!W74=0,0,Data_Background!W74-SMALL(Data_Background!$C74:$AZ74,COUNTIF(Data_Background!$C74:$AZ74,0)+1)),Data_Background!W74)))</f>
        <v>2525.8248371966156</v>
      </c>
      <c r="X74" s="79">
        <f ca="1">IF(Data_Background!X74="","",(IF($B$3="On",IF(Data_Background!X74=0,0,Data_Background!X74-SMALL(Data_Background!$C74:$AZ74,COUNTIF(Data_Background!$C74:$AZ74,0)+1)),Data_Background!X74)))</f>
        <v>3004.5664736625654</v>
      </c>
      <c r="Y74" s="79">
        <f ca="1">IF(Data_Background!Y74="","",(IF($B$3="On",IF(Data_Background!Y74=0,0,Data_Background!Y74-SMALL(Data_Background!$C74:$AZ74,COUNTIF(Data_Background!$C74:$AZ74,0)+1)),Data_Background!Y74)))</f>
        <v>3351.2501660279895</v>
      </c>
      <c r="Z74" s="79">
        <f ca="1">IF(Data_Background!Z74="","",(IF($B$3="On",IF(Data_Background!Z74=0,0,Data_Background!Z74-SMALL(Data_Background!$C74:$AZ74,COUNTIF(Data_Background!$C74:$AZ74,0)+1)),Data_Background!Z74)))</f>
        <v>3575.2906094304353</v>
      </c>
      <c r="AA74" s="79">
        <f ca="1">IF(Data_Background!AA74="","",(IF($B$3="On",IF(Data_Background!AA74=0,0,Data_Background!AA74-SMALL(Data_Background!$C74:$AZ74,COUNTIF(Data_Background!$C74:$AZ74,0)+1)),Data_Background!AA74)))</f>
        <v>3711.2822076064185</v>
      </c>
      <c r="AB74" s="79">
        <f ca="1">IF(Data_Background!AB74="","",(IF($B$3="On",IF(Data_Background!AB74=0,0,Data_Background!AB74-SMALL(Data_Background!$C74:$AZ74,COUNTIF(Data_Background!$C74:$AZ74,0)+1)),Data_Background!AB74)))</f>
        <v>3793.4289709406157</v>
      </c>
      <c r="AC74" s="79">
        <f ca="1">IF(Data_Background!AC74="","",(IF($B$3="On",IF(Data_Background!AC74=0,0,Data_Background!AC74-SMALL(Data_Background!$C74:$AZ74,COUNTIF(Data_Background!$C74:$AZ74,0)+1)),Data_Background!AC74)))</f>
        <v>3846.250859722315</v>
      </c>
      <c r="AD74" s="79">
        <f ca="1">IF(Data_Background!AD74="","",(IF($B$3="On",IF(Data_Background!AD74=0,0,Data_Background!AD74-SMALL(Data_Background!$C74:$AZ74,COUNTIF(Data_Background!$C74:$AZ74,0)+1)),Data_Background!AD74)))</f>
        <v>3880.238811851149</v>
      </c>
      <c r="AE74" s="79">
        <f ca="1">IF(Data_Background!AE74="","",(IF($B$3="On",IF(Data_Background!AE74=0,0,Data_Background!AE74-SMALL(Data_Background!$C74:$AZ74,COUNTIF(Data_Background!$C74:$AZ74,0)+1)),Data_Background!AE74)))</f>
        <v>3905.8914820004388</v>
      </c>
      <c r="AF74" s="79">
        <f ca="1">IF(Data_Background!AF74="","",(IF($B$3="On",IF(Data_Background!AF74=0,0,Data_Background!AF74-SMALL(Data_Background!$C74:$AZ74,COUNTIF(Data_Background!$C74:$AZ74,0)+1)),Data_Background!AF74)))</f>
        <v>3922.198082565259</v>
      </c>
      <c r="AG74" s="79">
        <f ca="1">IF(Data_Background!AG74="","",(IF($B$3="On",IF(Data_Background!AG74=0,0,Data_Background!AG74-SMALL(Data_Background!$C74:$AZ74,COUNTIF(Data_Background!$C74:$AZ74,0)+1)),Data_Background!AG74)))</f>
        <v>3932.7038046072521</v>
      </c>
      <c r="AH74" s="79">
        <f ca="1">IF(Data_Background!AH74="","",(IF($B$3="On",IF(Data_Background!AH74=0,0,Data_Background!AH74-SMALL(Data_Background!$C74:$AZ74,COUNTIF(Data_Background!$C74:$AZ74,0)+1)),Data_Background!AH74)))</f>
        <v>3937.3360306907957</v>
      </c>
      <c r="AI74" s="79">
        <f ca="1">IF(Data_Background!AI74="","",(IF($B$3="On",IF(Data_Background!AI74=0,0,Data_Background!AI74-SMALL(Data_Background!$C74:$AZ74,COUNTIF(Data_Background!$C74:$AZ74,0)+1)),Data_Background!AI74)))</f>
        <v>3938.858580069802</v>
      </c>
      <c r="AJ74" s="79">
        <f ca="1">IF(Data_Background!AJ74="","",(IF($B$3="On",IF(Data_Background!AJ74=0,0,Data_Background!AJ74-SMALL(Data_Background!$C74:$AZ74,COUNTIF(Data_Background!$C74:$AZ74,0)+1)),Data_Background!AJ74)))</f>
        <v>3937.4506291652519</v>
      </c>
      <c r="AK74" s="79">
        <f ca="1">IF(Data_Background!AK74="","",(IF($B$3="On",IF(Data_Background!AK74=0,0,Data_Background!AK74-SMALL(Data_Background!$C74:$AZ74,COUNTIF(Data_Background!$C74:$AZ74,0)+1)),Data_Background!AK74)))</f>
        <v>3934.7128299070328</v>
      </c>
      <c r="AL74" s="79">
        <f ca="1">IF(Data_Background!AL74="","",(IF($B$3="On",IF(Data_Background!AL74=0,0,Data_Background!AL74-SMALL(Data_Background!$C74:$AZ74,COUNTIF(Data_Background!$C74:$AZ74,0)+1)),Data_Background!AL74)))</f>
        <v>3933.7715112336623</v>
      </c>
      <c r="AM74" s="79">
        <f ca="1">IF(Data_Background!AM74="","",(IF($B$3="On",IF(Data_Background!AM74=0,0,Data_Background!AM74-SMALL(Data_Background!$C74:$AZ74,COUNTIF(Data_Background!$C74:$AZ74,0)+1)),Data_Background!AM74)))</f>
        <v>3936.5103565545323</v>
      </c>
      <c r="AN74" s="79">
        <f ca="1">IF(Data_Background!AN74="","",(IF($B$3="On",IF(Data_Background!AN74=0,0,Data_Background!AN74-SMALL(Data_Background!$C74:$AZ74,COUNTIF(Data_Background!$C74:$AZ74,0)+1)),Data_Background!AN74)))</f>
        <v>3938.7290408007061</v>
      </c>
      <c r="AO74" s="79">
        <f ca="1">IF(Data_Background!AO74="","",(IF($B$3="On",IF(Data_Background!AO74=0,0,Data_Background!AO74-SMALL(Data_Background!$C74:$AZ74,COUNTIF(Data_Background!$C74:$AZ74,0)+1)),Data_Background!AO74)))</f>
        <v>3936.4846801336325</v>
      </c>
      <c r="AP74" s="79">
        <f ca="1">IF(Data_Background!AP74="","",(IF($B$3="On",IF(Data_Background!AP74=0,0,Data_Background!AP74-SMALL(Data_Background!$C74:$AZ74,COUNTIF(Data_Background!$C74:$AZ74,0)+1)),Data_Background!AP74)))</f>
        <v>3933.7697720721358</v>
      </c>
      <c r="AQ74" s="79" t="str">
        <f>IF(Data_Background!AQ74="","",(IF($B$3="On",IF(Data_Background!AQ74=0,0,Data_Background!AQ74-SMALL(Data_Background!$C74:$AZ74,COUNTIF(Data_Background!$C74:$AZ74,0)+1)),Data_Background!AQ74)))</f>
        <v/>
      </c>
      <c r="AR74" s="79" t="str">
        <f>IF(Data_Background!AR74="","",(IF($B$3="On",IF(Data_Background!AR74=0,0,Data_Background!AR74-SMALL(Data_Background!$C74:$AZ74,COUNTIF(Data_Background!$C74:$AZ74,0)+1)),Data_Background!AR74)))</f>
        <v/>
      </c>
      <c r="AS74" s="79" t="str">
        <f>IF(Data_Background!AS74="","",(IF($B$3="On",IF(Data_Background!AS74=0,0,Data_Background!AS74-SMALL(Data_Background!$C74:$AZ74,COUNTIF(Data_Background!$C74:$AZ74,0)+1)),Data_Background!AS74)))</f>
        <v/>
      </c>
      <c r="AT74" s="79" t="str">
        <f>IF(Data_Background!AT74="","",(IF($B$3="On",IF(Data_Background!AT74=0,0,Data_Background!AT74-SMALL(Data_Background!$C74:$AZ74,COUNTIF(Data_Background!$C74:$AZ74,0)+1)),Data_Background!AT74)))</f>
        <v/>
      </c>
      <c r="AU74" s="79" t="str">
        <f>IF(Data_Background!AU74="","",(IF($B$3="On",IF(Data_Background!AU74=0,0,Data_Background!AU74-SMALL(Data_Background!$C74:$AZ74,COUNTIF(Data_Background!$C74:$AZ74,0)+1)),Data_Background!AU74)))</f>
        <v/>
      </c>
      <c r="AV74" s="79" t="str">
        <f>IF(Data_Background!AV74="","",(IF($B$3="On",IF(Data_Background!AV74=0,0,Data_Background!AV74-SMALL(Data_Background!$C74:$AZ74,COUNTIF(Data_Background!$C74:$AZ74,0)+1)),Data_Background!AV74)))</f>
        <v/>
      </c>
      <c r="AW74" s="79" t="str">
        <f>IF(Data_Background!AW74="","",(IF($B$3="On",IF(Data_Background!AW74=0,0,Data_Background!AW74-SMALL(Data_Background!$C74:$AZ74,COUNTIF(Data_Background!$C74:$AZ74,0)+1)),Data_Background!AW74)))</f>
        <v/>
      </c>
      <c r="AX74" s="79" t="str">
        <f>IF(Data_Background!AX74="","",(IF($B$3="On",IF(Data_Background!AX74=0,0,Data_Background!AX74-SMALL(Data_Background!$C74:$AZ74,COUNTIF(Data_Background!$C74:$AZ74,0)+1)),Data_Background!AX74)))</f>
        <v/>
      </c>
      <c r="AY74" s="79" t="str">
        <f>IF(Data_Background!AY74="","",(IF($B$3="On",IF(Data_Background!AY74=0,0,Data_Background!AY74-SMALL(Data_Background!$C74:$AZ74,COUNTIF(Data_Background!$C74:$AZ74,0)+1)),Data_Background!AY74)))</f>
        <v/>
      </c>
      <c r="AZ74" s="79" t="str">
        <f>IF(Data_Background!AZ74="","",(IF($B$3="On",IF(Data_Background!AZ74=0,0,Data_Background!AZ74-SMALL(Data_Background!$C74:$AZ74,COUNTIF(Data_Background!$C74:$AZ74,0)+1)),Data_Background!AZ74)))</f>
        <v/>
      </c>
      <c r="BA74" s="79"/>
      <c r="BB74" s="79"/>
      <c r="BC74" s="79"/>
      <c r="BD74" s="79"/>
      <c r="BE74" s="79"/>
      <c r="BF74" s="79"/>
      <c r="BG74" s="79"/>
      <c r="BH74" s="79"/>
      <c r="BI74" s="79"/>
      <c r="BJ74" s="79"/>
      <c r="BK74" s="79"/>
      <c r="BL74" s="79"/>
      <c r="BM74" s="79"/>
      <c r="BN74" s="79"/>
      <c r="BO74" s="79"/>
      <c r="BP74" s="79"/>
      <c r="BQ74" s="79"/>
      <c r="BR74" s="79"/>
      <c r="BS74" s="79"/>
      <c r="BT74" s="79"/>
      <c r="BU74" s="79"/>
      <c r="BV74" s="79"/>
      <c r="BW74" s="79"/>
      <c r="BX74" s="79"/>
      <c r="BY74" s="79"/>
      <c r="BZ74" s="79"/>
    </row>
    <row r="75" spans="1:78" x14ac:dyDescent="0.25">
      <c r="A75" s="79">
        <f ca="1">Data_Initial!A75</f>
        <v>1</v>
      </c>
      <c r="B75" s="79" t="str">
        <f ca="1">Data_Initial!B75</f>
        <v>H9</v>
      </c>
      <c r="C75" s="79">
        <f ca="1">IF(Data_Background!C75="","",(IF($B$3="On",IF(Data_Background!C75=0,0,Data_Background!C75-SMALL(Data_Background!$C75:$AZ75,COUNTIF(Data_Background!$C75:$AZ75,0)+1)),Data_Background!C75)))</f>
        <v>13.207467236004677</v>
      </c>
      <c r="D75" s="79">
        <f ca="1">IF(Data_Background!D75="","",(IF($B$3="On",IF(Data_Background!D75=0,0,Data_Background!D75-SMALL(Data_Background!$C75:$AZ75,COUNTIF(Data_Background!$C75:$AZ75,0)+1)),Data_Background!D75)))</f>
        <v>9.8291009860954706</v>
      </c>
      <c r="E75" s="79">
        <f ca="1">IF(Data_Background!E75="","",(IF($B$3="On",IF(Data_Background!E75=0,0,Data_Background!E75-SMALL(Data_Background!$C75:$AZ75,COUNTIF(Data_Background!$C75:$AZ75,0)+1)),Data_Background!E75)))</f>
        <v>5.9826182056278121</v>
      </c>
      <c r="F75" s="79">
        <f ca="1">IF(Data_Background!F75="","",(IF($B$3="On",IF(Data_Background!F75=0,0,Data_Background!F75-SMALL(Data_Background!$C75:$AZ75,COUNTIF(Data_Background!$C75:$AZ75,0)+1)),Data_Background!F75)))</f>
        <v>2.3777386055357952</v>
      </c>
      <c r="G75" s="79">
        <f ca="1">IF(Data_Background!G75="","",(IF($B$3="On",IF(Data_Background!G75=0,0,Data_Background!G75-SMALL(Data_Background!$C75:$AZ75,COUNTIF(Data_Background!$C75:$AZ75,0)+1)),Data_Background!G75)))</f>
        <v>1.3650734455694225</v>
      </c>
      <c r="H75" s="79">
        <f ca="1">IF(Data_Background!H75="","",(IF($B$3="On",IF(Data_Background!H75=0,0,Data_Background!H75-SMALL(Data_Background!$C75:$AZ75,COUNTIF(Data_Background!$C75:$AZ75,0)+1)),Data_Background!H75)))</f>
        <v>0.70619834928114011</v>
      </c>
      <c r="I75" s="79">
        <f ca="1">IF(Data_Background!I75="","",(IF($B$3="On",IF(Data_Background!I75=0,0,Data_Background!I75-SMALL(Data_Background!$C75:$AZ75,COUNTIF(Data_Background!$C75:$AZ75,0)+1)),Data_Background!I75)))</f>
        <v>0</v>
      </c>
      <c r="J75" s="79">
        <f ca="1">IF(Data_Background!J75="","",(IF($B$3="On",IF(Data_Background!J75=0,0,Data_Background!J75-SMALL(Data_Background!$C75:$AZ75,COUNTIF(Data_Background!$C75:$AZ75,0)+1)),Data_Background!J75)))</f>
        <v>0</v>
      </c>
      <c r="K75" s="79">
        <f ca="1">IF(Data_Background!K75="","",(IF($B$3="On",IF(Data_Background!K75=0,0,Data_Background!K75-SMALL(Data_Background!$C75:$AZ75,COUNTIF(Data_Background!$C75:$AZ75,0)+1)),Data_Background!K75)))</f>
        <v>0</v>
      </c>
      <c r="L75" s="79">
        <f ca="1">IF(Data_Background!L75="","",(IF($B$3="On",IF(Data_Background!L75=0,0,Data_Background!L75-SMALL(Data_Background!$C75:$AZ75,COUNTIF(Data_Background!$C75:$AZ75,0)+1)),Data_Background!L75)))</f>
        <v>0</v>
      </c>
      <c r="M75" s="79">
        <f ca="1">IF(Data_Background!M75="","",(IF($B$3="On",IF(Data_Background!M75=0,0,Data_Background!M75-SMALL(Data_Background!$C75:$AZ75,COUNTIF(Data_Background!$C75:$AZ75,0)+1)),Data_Background!M75)))</f>
        <v>0</v>
      </c>
      <c r="N75" s="79">
        <f ca="1">IF(Data_Background!N75="","",(IF($B$3="On",IF(Data_Background!N75=0,0,Data_Background!N75-SMALL(Data_Background!$C75:$AZ75,COUNTIF(Data_Background!$C75:$AZ75,0)+1)),Data_Background!N75)))</f>
        <v>0</v>
      </c>
      <c r="O75" s="79">
        <f ca="1">IF(Data_Background!O75="","",(IF($B$3="On",IF(Data_Background!O75=0,0,Data_Background!O75-SMALL(Data_Background!$C75:$AZ75,COUNTIF(Data_Background!$C75:$AZ75,0)+1)),Data_Background!O75)))</f>
        <v>0</v>
      </c>
      <c r="P75" s="79">
        <f ca="1">IF(Data_Background!P75="","",(IF($B$3="On",IF(Data_Background!P75=0,0,Data_Background!P75-SMALL(Data_Background!$C75:$AZ75,COUNTIF(Data_Background!$C75:$AZ75,0)+1)),Data_Background!P75)))</f>
        <v>0</v>
      </c>
      <c r="Q75" s="79">
        <f ca="1">IF(Data_Background!Q75="","",(IF($B$3="On",IF(Data_Background!Q75=0,0,Data_Background!Q75-SMALL(Data_Background!$C75:$AZ75,COUNTIF(Data_Background!$C75:$AZ75,0)+1)),Data_Background!Q75)))</f>
        <v>0</v>
      </c>
      <c r="R75" s="79">
        <f ca="1">IF(Data_Background!R75="","",(IF($B$3="On",IF(Data_Background!R75=0,0,Data_Background!R75-SMALL(Data_Background!$C75:$AZ75,COUNTIF(Data_Background!$C75:$AZ75,0)+1)),Data_Background!R75)))</f>
        <v>0</v>
      </c>
      <c r="S75" s="79">
        <f ca="1">IF(Data_Background!S75="","",(IF($B$3="On",IF(Data_Background!S75=0,0,Data_Background!S75-SMALL(Data_Background!$C75:$AZ75,COUNTIF(Data_Background!$C75:$AZ75,0)+1)),Data_Background!S75)))</f>
        <v>0</v>
      </c>
      <c r="T75" s="79">
        <f ca="1">IF(Data_Background!T75="","",(IF($B$3="On",IF(Data_Background!T75=0,0,Data_Background!T75-SMALL(Data_Background!$C75:$AZ75,COUNTIF(Data_Background!$C75:$AZ75,0)+1)),Data_Background!T75)))</f>
        <v>0</v>
      </c>
      <c r="U75" s="79">
        <f ca="1">IF(Data_Background!U75="","",(IF($B$3="On",IF(Data_Background!U75=0,0,Data_Background!U75-SMALL(Data_Background!$C75:$AZ75,COUNTIF(Data_Background!$C75:$AZ75,0)+1)),Data_Background!U75)))</f>
        <v>0</v>
      </c>
      <c r="V75" s="79">
        <f ca="1">IF(Data_Background!V75="","",(IF($B$3="On",IF(Data_Background!V75=0,0,Data_Background!V75-SMALL(Data_Background!$C75:$AZ75,COUNTIF(Data_Background!$C75:$AZ75,0)+1)),Data_Background!V75)))</f>
        <v>0</v>
      </c>
      <c r="W75" s="79">
        <f ca="1">IF(Data_Background!W75="","",(IF($B$3="On",IF(Data_Background!W75=0,0,Data_Background!W75-SMALL(Data_Background!$C75:$AZ75,COUNTIF(Data_Background!$C75:$AZ75,0)+1)),Data_Background!W75)))</f>
        <v>0</v>
      </c>
      <c r="X75" s="79">
        <f ca="1">IF(Data_Background!X75="","",(IF($B$3="On",IF(Data_Background!X75=0,0,Data_Background!X75-SMALL(Data_Background!$C75:$AZ75,COUNTIF(Data_Background!$C75:$AZ75,0)+1)),Data_Background!X75)))</f>
        <v>0</v>
      </c>
      <c r="Y75" s="79">
        <f ca="1">IF(Data_Background!Y75="","",(IF($B$3="On",IF(Data_Background!Y75=0,0,Data_Background!Y75-SMALL(Data_Background!$C75:$AZ75,COUNTIF(Data_Background!$C75:$AZ75,0)+1)),Data_Background!Y75)))</f>
        <v>0</v>
      </c>
      <c r="Z75" s="79">
        <f ca="1">IF(Data_Background!Z75="","",(IF($B$3="On",IF(Data_Background!Z75=0,0,Data_Background!Z75-SMALL(Data_Background!$C75:$AZ75,COUNTIF(Data_Background!$C75:$AZ75,0)+1)),Data_Background!Z75)))</f>
        <v>0</v>
      </c>
      <c r="AA75" s="79">
        <f ca="1">IF(Data_Background!AA75="","",(IF($B$3="On",IF(Data_Background!AA75=0,0,Data_Background!AA75-SMALL(Data_Background!$C75:$AZ75,COUNTIF(Data_Background!$C75:$AZ75,0)+1)),Data_Background!AA75)))</f>
        <v>0</v>
      </c>
      <c r="AB75" s="79">
        <f ca="1">IF(Data_Background!AB75="","",(IF($B$3="On",IF(Data_Background!AB75=0,0,Data_Background!AB75-SMALL(Data_Background!$C75:$AZ75,COUNTIF(Data_Background!$C75:$AZ75,0)+1)),Data_Background!AB75)))</f>
        <v>0</v>
      </c>
      <c r="AC75" s="79">
        <f ca="1">IF(Data_Background!AC75="","",(IF($B$3="On",IF(Data_Background!AC75=0,0,Data_Background!AC75-SMALL(Data_Background!$C75:$AZ75,COUNTIF(Data_Background!$C75:$AZ75,0)+1)),Data_Background!AC75)))</f>
        <v>0</v>
      </c>
      <c r="AD75" s="79">
        <f ca="1">IF(Data_Background!AD75="","",(IF($B$3="On",IF(Data_Background!AD75=0,0,Data_Background!AD75-SMALL(Data_Background!$C75:$AZ75,COUNTIF(Data_Background!$C75:$AZ75,0)+1)),Data_Background!AD75)))</f>
        <v>0</v>
      </c>
      <c r="AE75" s="79">
        <f ca="1">IF(Data_Background!AE75="","",(IF($B$3="On",IF(Data_Background!AE75=0,0,Data_Background!AE75-SMALL(Data_Background!$C75:$AZ75,COUNTIF(Data_Background!$C75:$AZ75,0)+1)),Data_Background!AE75)))</f>
        <v>0</v>
      </c>
      <c r="AF75" s="79">
        <f ca="1">IF(Data_Background!AF75="","",(IF($B$3="On",IF(Data_Background!AF75=0,0,Data_Background!AF75-SMALL(Data_Background!$C75:$AZ75,COUNTIF(Data_Background!$C75:$AZ75,0)+1)),Data_Background!AF75)))</f>
        <v>0</v>
      </c>
      <c r="AG75" s="79">
        <f ca="1">IF(Data_Background!AG75="","",(IF($B$3="On",IF(Data_Background!AG75=0,0,Data_Background!AG75-SMALL(Data_Background!$C75:$AZ75,COUNTIF(Data_Background!$C75:$AZ75,0)+1)),Data_Background!AG75)))</f>
        <v>0</v>
      </c>
      <c r="AH75" s="79">
        <f ca="1">IF(Data_Background!AH75="","",(IF($B$3="On",IF(Data_Background!AH75=0,0,Data_Background!AH75-SMALL(Data_Background!$C75:$AZ75,COUNTIF(Data_Background!$C75:$AZ75,0)+1)),Data_Background!AH75)))</f>
        <v>0</v>
      </c>
      <c r="AI75" s="79">
        <f ca="1">IF(Data_Background!AI75="","",(IF($B$3="On",IF(Data_Background!AI75=0,0,Data_Background!AI75-SMALL(Data_Background!$C75:$AZ75,COUNTIF(Data_Background!$C75:$AZ75,0)+1)),Data_Background!AI75)))</f>
        <v>0</v>
      </c>
      <c r="AJ75" s="79">
        <f ca="1">IF(Data_Background!AJ75="","",(IF($B$3="On",IF(Data_Background!AJ75=0,0,Data_Background!AJ75-SMALL(Data_Background!$C75:$AZ75,COUNTIF(Data_Background!$C75:$AZ75,0)+1)),Data_Background!AJ75)))</f>
        <v>0</v>
      </c>
      <c r="AK75" s="79">
        <f ca="1">IF(Data_Background!AK75="","",(IF($B$3="On",IF(Data_Background!AK75=0,0,Data_Background!AK75-SMALL(Data_Background!$C75:$AZ75,COUNTIF(Data_Background!$C75:$AZ75,0)+1)),Data_Background!AK75)))</f>
        <v>0</v>
      </c>
      <c r="AL75" s="79">
        <f ca="1">IF(Data_Background!AL75="","",(IF($B$3="On",IF(Data_Background!AL75=0,0,Data_Background!AL75-SMALL(Data_Background!$C75:$AZ75,COUNTIF(Data_Background!$C75:$AZ75,0)+1)),Data_Background!AL75)))</f>
        <v>0</v>
      </c>
      <c r="AM75" s="79">
        <f ca="1">IF(Data_Background!AM75="","",(IF($B$3="On",IF(Data_Background!AM75=0,0,Data_Background!AM75-SMALL(Data_Background!$C75:$AZ75,COUNTIF(Data_Background!$C75:$AZ75,0)+1)),Data_Background!AM75)))</f>
        <v>0</v>
      </c>
      <c r="AN75" s="79">
        <f ca="1">IF(Data_Background!AN75="","",(IF($B$3="On",IF(Data_Background!AN75=0,0,Data_Background!AN75-SMALL(Data_Background!$C75:$AZ75,COUNTIF(Data_Background!$C75:$AZ75,0)+1)),Data_Background!AN75)))</f>
        <v>0</v>
      </c>
      <c r="AO75" s="79">
        <f ca="1">IF(Data_Background!AO75="","",(IF($B$3="On",IF(Data_Background!AO75=0,0,Data_Background!AO75-SMALL(Data_Background!$C75:$AZ75,COUNTIF(Data_Background!$C75:$AZ75,0)+1)),Data_Background!AO75)))</f>
        <v>0</v>
      </c>
      <c r="AP75" s="79">
        <f ca="1">IF(Data_Background!AP75="","",(IF($B$3="On",IF(Data_Background!AP75=0,0,Data_Background!AP75-SMALL(Data_Background!$C75:$AZ75,COUNTIF(Data_Background!$C75:$AZ75,0)+1)),Data_Background!AP75)))</f>
        <v>0</v>
      </c>
      <c r="AQ75" s="79" t="str">
        <f>IF(Data_Background!AQ75="","",(IF($B$3="On",IF(Data_Background!AQ75=0,0,Data_Background!AQ75-SMALL(Data_Background!$C75:$AZ75,COUNTIF(Data_Background!$C75:$AZ75,0)+1)),Data_Background!AQ75)))</f>
        <v/>
      </c>
      <c r="AR75" s="79" t="str">
        <f>IF(Data_Background!AR75="","",(IF($B$3="On",IF(Data_Background!AR75=0,0,Data_Background!AR75-SMALL(Data_Background!$C75:$AZ75,COUNTIF(Data_Background!$C75:$AZ75,0)+1)),Data_Background!AR75)))</f>
        <v/>
      </c>
      <c r="AS75" s="79" t="str">
        <f>IF(Data_Background!AS75="","",(IF($B$3="On",IF(Data_Background!AS75=0,0,Data_Background!AS75-SMALL(Data_Background!$C75:$AZ75,COUNTIF(Data_Background!$C75:$AZ75,0)+1)),Data_Background!AS75)))</f>
        <v/>
      </c>
      <c r="AT75" s="79" t="str">
        <f>IF(Data_Background!AT75="","",(IF($B$3="On",IF(Data_Background!AT75=0,0,Data_Background!AT75-SMALL(Data_Background!$C75:$AZ75,COUNTIF(Data_Background!$C75:$AZ75,0)+1)),Data_Background!AT75)))</f>
        <v/>
      </c>
      <c r="AU75" s="79" t="str">
        <f>IF(Data_Background!AU75="","",(IF($B$3="On",IF(Data_Background!AU75=0,0,Data_Background!AU75-SMALL(Data_Background!$C75:$AZ75,COUNTIF(Data_Background!$C75:$AZ75,0)+1)),Data_Background!AU75)))</f>
        <v/>
      </c>
      <c r="AV75" s="79" t="str">
        <f>IF(Data_Background!AV75="","",(IF($B$3="On",IF(Data_Background!AV75=0,0,Data_Background!AV75-SMALL(Data_Background!$C75:$AZ75,COUNTIF(Data_Background!$C75:$AZ75,0)+1)),Data_Background!AV75)))</f>
        <v/>
      </c>
      <c r="AW75" s="79" t="str">
        <f>IF(Data_Background!AW75="","",(IF($B$3="On",IF(Data_Background!AW75=0,0,Data_Background!AW75-SMALL(Data_Background!$C75:$AZ75,COUNTIF(Data_Background!$C75:$AZ75,0)+1)),Data_Background!AW75)))</f>
        <v/>
      </c>
      <c r="AX75" s="79" t="str">
        <f>IF(Data_Background!AX75="","",(IF($B$3="On",IF(Data_Background!AX75=0,0,Data_Background!AX75-SMALL(Data_Background!$C75:$AZ75,COUNTIF(Data_Background!$C75:$AZ75,0)+1)),Data_Background!AX75)))</f>
        <v/>
      </c>
      <c r="AY75" s="79" t="str">
        <f>IF(Data_Background!AY75="","",(IF($B$3="On",IF(Data_Background!AY75=0,0,Data_Background!AY75-SMALL(Data_Background!$C75:$AZ75,COUNTIF(Data_Background!$C75:$AZ75,0)+1)),Data_Background!AY75)))</f>
        <v/>
      </c>
      <c r="AZ75" s="79" t="str">
        <f>IF(Data_Background!AZ75="","",(IF($B$3="On",IF(Data_Background!AZ75=0,0,Data_Background!AZ75-SMALL(Data_Background!$C75:$AZ75,COUNTIF(Data_Background!$C75:$AZ75,0)+1)),Data_Background!AZ75)))</f>
        <v/>
      </c>
      <c r="BA75" s="79"/>
      <c r="BB75" s="79"/>
      <c r="BC75" s="79"/>
      <c r="BD75" s="79"/>
      <c r="BE75" s="79"/>
      <c r="BF75" s="79"/>
      <c r="BG75" s="79"/>
      <c r="BH75" s="79"/>
      <c r="BI75" s="79"/>
      <c r="BJ75" s="79"/>
      <c r="BK75" s="79"/>
      <c r="BL75" s="79"/>
      <c r="BM75" s="79"/>
      <c r="BN75" s="79"/>
      <c r="BO75" s="79"/>
      <c r="BP75" s="79"/>
      <c r="BQ75" s="79"/>
      <c r="BR75" s="79"/>
      <c r="BS75" s="79"/>
      <c r="BT75" s="79"/>
      <c r="BU75" s="79"/>
      <c r="BV75" s="79"/>
      <c r="BW75" s="79"/>
      <c r="BX75" s="79"/>
      <c r="BY75" s="79"/>
      <c r="BZ75" s="79"/>
    </row>
    <row r="76" spans="1:78" x14ac:dyDescent="0.25">
      <c r="A76" s="79">
        <f ca="1">Data_Initial!A76</f>
        <v>2</v>
      </c>
      <c r="B76" s="79" t="str">
        <f ca="1">Data_Initial!B76</f>
        <v>A1</v>
      </c>
      <c r="C76" s="79">
        <f ca="1">IF(Data_Background!C76="","",(IF($B$3="On",IF(Data_Background!C76=0,0,Data_Background!C76-SMALL(Data_Background!$C76:$AZ76,COUNTIF(Data_Background!$C76:$AZ76,0)+1)),Data_Background!C76)))</f>
        <v>8.9869181580487894</v>
      </c>
      <c r="D76" s="79">
        <f ca="1">IF(Data_Background!D76="","",(IF($B$3="On",IF(Data_Background!D76=0,0,Data_Background!D76-SMALL(Data_Background!$C76:$AZ76,COUNTIF(Data_Background!$C76:$AZ76,0)+1)),Data_Background!D76)))</f>
        <v>7.317333116390726</v>
      </c>
      <c r="E76" s="79">
        <f ca="1">IF(Data_Background!E76="","",(IF($B$3="On",IF(Data_Background!E76=0,0,Data_Background!E76-SMALL(Data_Background!$C76:$AZ76,COUNTIF(Data_Background!$C76:$AZ76,0)+1)),Data_Background!E76)))</f>
        <v>4.1785917128327164</v>
      </c>
      <c r="F76" s="79">
        <f ca="1">IF(Data_Background!F76="","",(IF($B$3="On",IF(Data_Background!F76=0,0,Data_Background!F76-SMALL(Data_Background!$C76:$AZ76,COUNTIF(Data_Background!$C76:$AZ76,0)+1)),Data_Background!F76)))</f>
        <v>1.8841635233357001</v>
      </c>
      <c r="G76" s="79">
        <f ca="1">IF(Data_Background!G76="","",(IF($B$3="On",IF(Data_Background!G76=0,0,Data_Background!G76-SMALL(Data_Background!$C76:$AZ76,COUNTIF(Data_Background!$C76:$AZ76,0)+1)),Data_Background!G76)))</f>
        <v>0</v>
      </c>
      <c r="H76" s="79">
        <f ca="1">IF(Data_Background!H76="","",(IF($B$3="On",IF(Data_Background!H76=0,0,Data_Background!H76-SMALL(Data_Background!$C76:$AZ76,COUNTIF(Data_Background!$C76:$AZ76,0)+1)),Data_Background!H76)))</f>
        <v>0</v>
      </c>
      <c r="I76" s="79">
        <f ca="1">IF(Data_Background!I76="","",(IF($B$3="On",IF(Data_Background!I76=0,0,Data_Background!I76-SMALL(Data_Background!$C76:$AZ76,COUNTIF(Data_Background!$C76:$AZ76,0)+1)),Data_Background!I76)))</f>
        <v>0</v>
      </c>
      <c r="J76" s="79">
        <f ca="1">IF(Data_Background!J76="","",(IF($B$3="On",IF(Data_Background!J76=0,0,Data_Background!J76-SMALL(Data_Background!$C76:$AZ76,COUNTIF(Data_Background!$C76:$AZ76,0)+1)),Data_Background!J76)))</f>
        <v>0</v>
      </c>
      <c r="K76" s="79">
        <f ca="1">IF(Data_Background!K76="","",(IF($B$3="On",IF(Data_Background!K76=0,0,Data_Background!K76-SMALL(Data_Background!$C76:$AZ76,COUNTIF(Data_Background!$C76:$AZ76,0)+1)),Data_Background!K76)))</f>
        <v>0</v>
      </c>
      <c r="L76" s="79">
        <f ca="1">IF(Data_Background!L76="","",(IF($B$3="On",IF(Data_Background!L76=0,0,Data_Background!L76-SMALL(Data_Background!$C76:$AZ76,COUNTIF(Data_Background!$C76:$AZ76,0)+1)),Data_Background!L76)))</f>
        <v>0</v>
      </c>
      <c r="M76" s="79">
        <f ca="1">IF(Data_Background!M76="","",(IF($B$3="On",IF(Data_Background!M76=0,0,Data_Background!M76-SMALL(Data_Background!$C76:$AZ76,COUNTIF(Data_Background!$C76:$AZ76,0)+1)),Data_Background!M76)))</f>
        <v>0</v>
      </c>
      <c r="N76" s="79">
        <f ca="1">IF(Data_Background!N76="","",(IF($B$3="On",IF(Data_Background!N76=0,0,Data_Background!N76-SMALL(Data_Background!$C76:$AZ76,COUNTIF(Data_Background!$C76:$AZ76,0)+1)),Data_Background!N76)))</f>
        <v>0</v>
      </c>
      <c r="O76" s="79">
        <f ca="1">IF(Data_Background!O76="","",(IF($B$3="On",IF(Data_Background!O76=0,0,Data_Background!O76-SMALL(Data_Background!$C76:$AZ76,COUNTIF(Data_Background!$C76:$AZ76,0)+1)),Data_Background!O76)))</f>
        <v>0</v>
      </c>
      <c r="P76" s="79">
        <f ca="1">IF(Data_Background!P76="","",(IF($B$3="On",IF(Data_Background!P76=0,0,Data_Background!P76-SMALL(Data_Background!$C76:$AZ76,COUNTIF(Data_Background!$C76:$AZ76,0)+1)),Data_Background!P76)))</f>
        <v>0</v>
      </c>
      <c r="Q76" s="79">
        <f ca="1">IF(Data_Background!Q76="","",(IF($B$3="On",IF(Data_Background!Q76=0,0,Data_Background!Q76-SMALL(Data_Background!$C76:$AZ76,COUNTIF(Data_Background!$C76:$AZ76,0)+1)),Data_Background!Q76)))</f>
        <v>0</v>
      </c>
      <c r="R76" s="79">
        <f ca="1">IF(Data_Background!R76="","",(IF($B$3="On",IF(Data_Background!R76=0,0,Data_Background!R76-SMALL(Data_Background!$C76:$AZ76,COUNTIF(Data_Background!$C76:$AZ76,0)+1)),Data_Background!R76)))</f>
        <v>0</v>
      </c>
      <c r="S76" s="79">
        <f ca="1">IF(Data_Background!S76="","",(IF($B$3="On",IF(Data_Background!S76=0,0,Data_Background!S76-SMALL(Data_Background!$C76:$AZ76,COUNTIF(Data_Background!$C76:$AZ76,0)+1)),Data_Background!S76)))</f>
        <v>0</v>
      </c>
      <c r="T76" s="79">
        <f ca="1">IF(Data_Background!T76="","",(IF($B$3="On",IF(Data_Background!T76=0,0,Data_Background!T76-SMALL(Data_Background!$C76:$AZ76,COUNTIF(Data_Background!$C76:$AZ76,0)+1)),Data_Background!T76)))</f>
        <v>0</v>
      </c>
      <c r="U76" s="79">
        <f ca="1">IF(Data_Background!U76="","",(IF($B$3="On",IF(Data_Background!U76=0,0,Data_Background!U76-SMALL(Data_Background!$C76:$AZ76,COUNTIF(Data_Background!$C76:$AZ76,0)+1)),Data_Background!U76)))</f>
        <v>0</v>
      </c>
      <c r="V76" s="79">
        <f ca="1">IF(Data_Background!V76="","",(IF($B$3="On",IF(Data_Background!V76=0,0,Data_Background!V76-SMALL(Data_Background!$C76:$AZ76,COUNTIF(Data_Background!$C76:$AZ76,0)+1)),Data_Background!V76)))</f>
        <v>0</v>
      </c>
      <c r="W76" s="79">
        <f ca="1">IF(Data_Background!W76="","",(IF($B$3="On",IF(Data_Background!W76=0,0,Data_Background!W76-SMALL(Data_Background!$C76:$AZ76,COUNTIF(Data_Background!$C76:$AZ76,0)+1)),Data_Background!W76)))</f>
        <v>0</v>
      </c>
      <c r="X76" s="79">
        <f ca="1">IF(Data_Background!X76="","",(IF($B$3="On",IF(Data_Background!X76=0,0,Data_Background!X76-SMALL(Data_Background!$C76:$AZ76,COUNTIF(Data_Background!$C76:$AZ76,0)+1)),Data_Background!X76)))</f>
        <v>0</v>
      </c>
      <c r="Y76" s="79">
        <f ca="1">IF(Data_Background!Y76="","",(IF($B$3="On",IF(Data_Background!Y76=0,0,Data_Background!Y76-SMALL(Data_Background!$C76:$AZ76,COUNTIF(Data_Background!$C76:$AZ76,0)+1)),Data_Background!Y76)))</f>
        <v>0</v>
      </c>
      <c r="Z76" s="79">
        <f ca="1">IF(Data_Background!Z76="","",(IF($B$3="On",IF(Data_Background!Z76=0,0,Data_Background!Z76-SMALL(Data_Background!$C76:$AZ76,COUNTIF(Data_Background!$C76:$AZ76,0)+1)),Data_Background!Z76)))</f>
        <v>6.2618243537687341</v>
      </c>
      <c r="AA76" s="79">
        <f ca="1">IF(Data_Background!AA76="","",(IF($B$3="On",IF(Data_Background!AA76=0,0,Data_Background!AA76-SMALL(Data_Background!$C76:$AZ76,COUNTIF(Data_Background!$C76:$AZ76,0)+1)),Data_Background!AA76)))</f>
        <v>19.625459676264654</v>
      </c>
      <c r="AB76" s="79">
        <f ca="1">IF(Data_Background!AB76="","",(IF($B$3="On",IF(Data_Background!AB76=0,0,Data_Background!AB76-SMALL(Data_Background!$C76:$AZ76,COUNTIF(Data_Background!$C76:$AZ76,0)+1)),Data_Background!AB76)))</f>
        <v>45.221523579072382</v>
      </c>
      <c r="AC76" s="79">
        <f ca="1">IF(Data_Background!AC76="","",(IF($B$3="On",IF(Data_Background!AC76=0,0,Data_Background!AC76-SMALL(Data_Background!$C76:$AZ76,COUNTIF(Data_Background!$C76:$AZ76,0)+1)),Data_Background!AC76)))</f>
        <v>90.751482978514247</v>
      </c>
      <c r="AD76" s="79">
        <f ca="1">IF(Data_Background!AD76="","",(IF($B$3="On",IF(Data_Background!AD76=0,0,Data_Background!AD76-SMALL(Data_Background!$C76:$AZ76,COUNTIF(Data_Background!$C76:$AZ76,0)+1)),Data_Background!AD76)))</f>
        <v>174.77022225101217</v>
      </c>
      <c r="AE76" s="79">
        <f ca="1">IF(Data_Background!AE76="","",(IF($B$3="On",IF(Data_Background!AE76=0,0,Data_Background!AE76-SMALL(Data_Background!$C76:$AZ76,COUNTIF(Data_Background!$C76:$AZ76,0)+1)),Data_Background!AE76)))</f>
        <v>318.03467564393549</v>
      </c>
      <c r="AF76" s="79">
        <f ca="1">IF(Data_Background!AF76="","",(IF($B$3="On",IF(Data_Background!AF76=0,0,Data_Background!AF76-SMALL(Data_Background!$C76:$AZ76,COUNTIF(Data_Background!$C76:$AZ76,0)+1)),Data_Background!AF76)))</f>
        <v>559.06728533331045</v>
      </c>
      <c r="AG76" s="79">
        <f ca="1">IF(Data_Background!AG76="","",(IF($B$3="On",IF(Data_Background!AG76=0,0,Data_Background!AG76-SMALL(Data_Background!$C76:$AZ76,COUNTIF(Data_Background!$C76:$AZ76,0)+1)),Data_Background!AG76)))</f>
        <v>918.85701580389446</v>
      </c>
      <c r="AH76" s="79">
        <f ca="1">IF(Data_Background!AH76="","",(IF($B$3="On",IF(Data_Background!AH76=0,0,Data_Background!AH76-SMALL(Data_Background!$C76:$AZ76,COUNTIF(Data_Background!$C76:$AZ76,0)+1)),Data_Background!AH76)))</f>
        <v>1375.1039817990086</v>
      </c>
      <c r="AI76" s="79">
        <f ca="1">IF(Data_Background!AI76="","",(IF($B$3="On",IF(Data_Background!AI76=0,0,Data_Background!AI76-SMALL(Data_Background!$C76:$AZ76,COUNTIF(Data_Background!$C76:$AZ76,0)+1)),Data_Background!AI76)))</f>
        <v>1856.4665822959496</v>
      </c>
      <c r="AJ76" s="79">
        <f ca="1">IF(Data_Background!AJ76="","",(IF($B$3="On",IF(Data_Background!AJ76=0,0,Data_Background!AJ76-SMALL(Data_Background!$C76:$AZ76,COUNTIF(Data_Background!$C76:$AZ76,0)+1)),Data_Background!AJ76)))</f>
        <v>2274.4903050702392</v>
      </c>
      <c r="AK76" s="79">
        <f ca="1">IF(Data_Background!AK76="","",(IF($B$3="On",IF(Data_Background!AK76=0,0,Data_Background!AK76-SMALL(Data_Background!$C76:$AZ76,COUNTIF(Data_Background!$C76:$AZ76,0)+1)),Data_Background!AK76)))</f>
        <v>2580.5475305802493</v>
      </c>
      <c r="AL76" s="79">
        <f ca="1">IF(Data_Background!AL76="","",(IF($B$3="On",IF(Data_Background!AL76=0,0,Data_Background!AL76-SMALL(Data_Background!$C76:$AZ76,COUNTIF(Data_Background!$C76:$AZ76,0)+1)),Data_Background!AL76)))</f>
        <v>2771.1473811758092</v>
      </c>
      <c r="AM76" s="79">
        <f ca="1">IF(Data_Background!AM76="","",(IF($B$3="On",IF(Data_Background!AM76=0,0,Data_Background!AM76-SMALL(Data_Background!$C76:$AZ76,COUNTIF(Data_Background!$C76:$AZ76,0)+1)),Data_Background!AM76)))</f>
        <v>2881.1703690721056</v>
      </c>
      <c r="AN76" s="79">
        <f ca="1">IF(Data_Background!AN76="","",(IF($B$3="On",IF(Data_Background!AN76=0,0,Data_Background!AN76-SMALL(Data_Background!$C76:$AZ76,COUNTIF(Data_Background!$C76:$AZ76,0)+1)),Data_Background!AN76)))</f>
        <v>2949.5583663657221</v>
      </c>
      <c r="AO76" s="79">
        <f ca="1">IF(Data_Background!AO76="","",(IF($B$3="On",IF(Data_Background!AO76=0,0,Data_Background!AO76-SMALL(Data_Background!$C76:$AZ76,COUNTIF(Data_Background!$C76:$AZ76,0)+1)),Data_Background!AO76)))</f>
        <v>3002.6041672914821</v>
      </c>
      <c r="AP76" s="79">
        <f ca="1">IF(Data_Background!AP76="","",(IF($B$3="On",IF(Data_Background!AP76=0,0,Data_Background!AP76-SMALL(Data_Background!$C76:$AZ76,COUNTIF(Data_Background!$C76:$AZ76,0)+1)),Data_Background!AP76)))</f>
        <v>3027.1275206886339</v>
      </c>
      <c r="AQ76" s="79" t="str">
        <f>IF(Data_Background!AQ76="","",(IF($B$3="On",IF(Data_Background!AQ76=0,0,Data_Background!AQ76-SMALL(Data_Background!$C76:$AZ76,COUNTIF(Data_Background!$C76:$AZ76,0)+1)),Data_Background!AQ76)))</f>
        <v/>
      </c>
      <c r="AR76" s="79" t="str">
        <f>IF(Data_Background!AR76="","",(IF($B$3="On",IF(Data_Background!AR76=0,0,Data_Background!AR76-SMALL(Data_Background!$C76:$AZ76,COUNTIF(Data_Background!$C76:$AZ76,0)+1)),Data_Background!AR76)))</f>
        <v/>
      </c>
      <c r="AS76" s="79" t="str">
        <f>IF(Data_Background!AS76="","",(IF($B$3="On",IF(Data_Background!AS76=0,0,Data_Background!AS76-SMALL(Data_Background!$C76:$AZ76,COUNTIF(Data_Background!$C76:$AZ76,0)+1)),Data_Background!AS76)))</f>
        <v/>
      </c>
      <c r="AT76" s="79" t="str">
        <f>IF(Data_Background!AT76="","",(IF($B$3="On",IF(Data_Background!AT76=0,0,Data_Background!AT76-SMALL(Data_Background!$C76:$AZ76,COUNTIF(Data_Background!$C76:$AZ76,0)+1)),Data_Background!AT76)))</f>
        <v/>
      </c>
      <c r="AU76" s="79" t="str">
        <f>IF(Data_Background!AU76="","",(IF($B$3="On",IF(Data_Background!AU76=0,0,Data_Background!AU76-SMALL(Data_Background!$C76:$AZ76,COUNTIF(Data_Background!$C76:$AZ76,0)+1)),Data_Background!AU76)))</f>
        <v/>
      </c>
      <c r="AV76" s="79" t="str">
        <f>IF(Data_Background!AV76="","",(IF($B$3="On",IF(Data_Background!AV76=0,0,Data_Background!AV76-SMALL(Data_Background!$C76:$AZ76,COUNTIF(Data_Background!$C76:$AZ76,0)+1)),Data_Background!AV76)))</f>
        <v/>
      </c>
      <c r="AW76" s="79" t="str">
        <f>IF(Data_Background!AW76="","",(IF($B$3="On",IF(Data_Background!AW76=0,0,Data_Background!AW76-SMALL(Data_Background!$C76:$AZ76,COUNTIF(Data_Background!$C76:$AZ76,0)+1)),Data_Background!AW76)))</f>
        <v/>
      </c>
      <c r="AX76" s="79" t="str">
        <f>IF(Data_Background!AX76="","",(IF($B$3="On",IF(Data_Background!AX76=0,0,Data_Background!AX76-SMALL(Data_Background!$C76:$AZ76,COUNTIF(Data_Background!$C76:$AZ76,0)+1)),Data_Background!AX76)))</f>
        <v/>
      </c>
      <c r="AY76" s="79" t="str">
        <f>IF(Data_Background!AY76="","",(IF($B$3="On",IF(Data_Background!AY76=0,0,Data_Background!AY76-SMALL(Data_Background!$C76:$AZ76,COUNTIF(Data_Background!$C76:$AZ76,0)+1)),Data_Background!AY76)))</f>
        <v/>
      </c>
      <c r="AZ76" s="79" t="str">
        <f>IF(Data_Background!AZ76="","",(IF($B$3="On",IF(Data_Background!AZ76=0,0,Data_Background!AZ76-SMALL(Data_Background!$C76:$AZ76,COUNTIF(Data_Background!$C76:$AZ76,0)+1)),Data_Background!AZ76)))</f>
        <v/>
      </c>
      <c r="BA76" s="79"/>
      <c r="BB76" s="79"/>
      <c r="BC76" s="79"/>
      <c r="BD76" s="79"/>
      <c r="BE76" s="79"/>
      <c r="BF76" s="79"/>
      <c r="BG76" s="79"/>
      <c r="BH76" s="79"/>
      <c r="BI76" s="79"/>
      <c r="BJ76" s="79"/>
      <c r="BK76" s="79"/>
      <c r="BL76" s="79"/>
      <c r="BM76" s="79"/>
      <c r="BN76" s="79"/>
      <c r="BO76" s="79"/>
      <c r="BP76" s="79"/>
      <c r="BQ76" s="79"/>
      <c r="BR76" s="79"/>
      <c r="BS76" s="79"/>
      <c r="BT76" s="79"/>
      <c r="BU76" s="79"/>
      <c r="BV76" s="79"/>
      <c r="BW76" s="79"/>
      <c r="BX76" s="79"/>
      <c r="BY76" s="79"/>
      <c r="BZ76" s="79"/>
    </row>
    <row r="77" spans="1:78" x14ac:dyDescent="0.25">
      <c r="A77" s="79">
        <f ca="1">Data_Initial!A77</f>
        <v>2</v>
      </c>
      <c r="B77" s="79" t="str">
        <f ca="1">Data_Initial!B77</f>
        <v>B1</v>
      </c>
      <c r="C77" s="79">
        <f ca="1">IF(Data_Background!C77="","",(IF($B$3="On",IF(Data_Background!C77=0,0,Data_Background!C77-SMALL(Data_Background!$C77:$AZ77,COUNTIF(Data_Background!$C77:$AZ77,0)+1)),Data_Background!C77)))</f>
        <v>3.040292645125342</v>
      </c>
      <c r="D77" s="79">
        <f ca="1">IF(Data_Background!D77="","",(IF($B$3="On",IF(Data_Background!D77=0,0,Data_Background!D77-SMALL(Data_Background!$C77:$AZ77,COUNTIF(Data_Background!$C77:$AZ77,0)+1)),Data_Background!D77)))</f>
        <v>0.87159490616386259</v>
      </c>
      <c r="E77" s="79">
        <f ca="1">IF(Data_Background!E77="","",(IF($B$3="On",IF(Data_Background!E77=0,0,Data_Background!E77-SMALL(Data_Background!$C77:$AZ77,COUNTIF(Data_Background!$C77:$AZ77,0)+1)),Data_Background!E77)))</f>
        <v>0</v>
      </c>
      <c r="F77" s="79">
        <f ca="1">IF(Data_Background!F77="","",(IF($B$3="On",IF(Data_Background!F77=0,0,Data_Background!F77-SMALL(Data_Background!$C77:$AZ77,COUNTIF(Data_Background!$C77:$AZ77,0)+1)),Data_Background!F77)))</f>
        <v>0</v>
      </c>
      <c r="G77" s="79">
        <f ca="1">IF(Data_Background!G77="","",(IF($B$3="On",IF(Data_Background!G77=0,0,Data_Background!G77-SMALL(Data_Background!$C77:$AZ77,COUNTIF(Data_Background!$C77:$AZ77,0)+1)),Data_Background!G77)))</f>
        <v>0</v>
      </c>
      <c r="H77" s="79">
        <f ca="1">IF(Data_Background!H77="","",(IF($B$3="On",IF(Data_Background!H77=0,0,Data_Background!H77-SMALL(Data_Background!$C77:$AZ77,COUNTIF(Data_Background!$C77:$AZ77,0)+1)),Data_Background!H77)))</f>
        <v>1.2730838724439</v>
      </c>
      <c r="I77" s="79">
        <f ca="1">IF(Data_Background!I77="","",(IF($B$3="On",IF(Data_Background!I77=0,0,Data_Background!I77-SMALL(Data_Background!$C77:$AZ77,COUNTIF(Data_Background!$C77:$AZ77,0)+1)),Data_Background!I77)))</f>
        <v>1.8657026698792838</v>
      </c>
      <c r="J77" s="79">
        <f ca="1">IF(Data_Background!J77="","",(IF($B$3="On",IF(Data_Background!J77=0,0,Data_Background!J77-SMALL(Data_Background!$C77:$AZ77,COUNTIF(Data_Background!$C77:$AZ77,0)+1)),Data_Background!J77)))</f>
        <v>1.9486814439443756</v>
      </c>
      <c r="K77" s="79">
        <f ca="1">IF(Data_Background!K77="","",(IF($B$3="On",IF(Data_Background!K77=0,0,Data_Background!K77-SMALL(Data_Background!$C77:$AZ77,COUNTIF(Data_Background!$C77:$AZ77,0)+1)),Data_Background!K77)))</f>
        <v>0</v>
      </c>
      <c r="L77" s="79">
        <f ca="1">IF(Data_Background!L77="","",(IF($B$3="On",IF(Data_Background!L77=0,0,Data_Background!L77-SMALL(Data_Background!$C77:$AZ77,COUNTIF(Data_Background!$C77:$AZ77,0)+1)),Data_Background!L77)))</f>
        <v>0</v>
      </c>
      <c r="M77" s="79">
        <f ca="1">IF(Data_Background!M77="","",(IF($B$3="On",IF(Data_Background!M77=0,0,Data_Background!M77-SMALL(Data_Background!$C77:$AZ77,COUNTIF(Data_Background!$C77:$AZ77,0)+1)),Data_Background!M77)))</f>
        <v>0</v>
      </c>
      <c r="N77" s="79">
        <f ca="1">IF(Data_Background!N77="","",(IF($B$3="On",IF(Data_Background!N77=0,0,Data_Background!N77-SMALL(Data_Background!$C77:$AZ77,COUNTIF(Data_Background!$C77:$AZ77,0)+1)),Data_Background!N77)))</f>
        <v>0</v>
      </c>
      <c r="O77" s="79">
        <f ca="1">IF(Data_Background!O77="","",(IF($B$3="On",IF(Data_Background!O77=0,0,Data_Background!O77-SMALL(Data_Background!$C77:$AZ77,COUNTIF(Data_Background!$C77:$AZ77,0)+1)),Data_Background!O77)))</f>
        <v>0</v>
      </c>
      <c r="P77" s="79">
        <f ca="1">IF(Data_Background!P77="","",(IF($B$3="On",IF(Data_Background!P77=0,0,Data_Background!P77-SMALL(Data_Background!$C77:$AZ77,COUNTIF(Data_Background!$C77:$AZ77,0)+1)),Data_Background!P77)))</f>
        <v>0</v>
      </c>
      <c r="Q77" s="79">
        <f ca="1">IF(Data_Background!Q77="","",(IF($B$3="On",IF(Data_Background!Q77=0,0,Data_Background!Q77-SMALL(Data_Background!$C77:$AZ77,COUNTIF(Data_Background!$C77:$AZ77,0)+1)),Data_Background!Q77)))</f>
        <v>0</v>
      </c>
      <c r="R77" s="79">
        <f ca="1">IF(Data_Background!R77="","",(IF($B$3="On",IF(Data_Background!R77=0,0,Data_Background!R77-SMALL(Data_Background!$C77:$AZ77,COUNTIF(Data_Background!$C77:$AZ77,0)+1)),Data_Background!R77)))</f>
        <v>0</v>
      </c>
      <c r="S77" s="79">
        <f ca="1">IF(Data_Background!S77="","",(IF($B$3="On",IF(Data_Background!S77=0,0,Data_Background!S77-SMALL(Data_Background!$C77:$AZ77,COUNTIF(Data_Background!$C77:$AZ77,0)+1)),Data_Background!S77)))</f>
        <v>0</v>
      </c>
      <c r="T77" s="79">
        <f ca="1">IF(Data_Background!T77="","",(IF($B$3="On",IF(Data_Background!T77=0,0,Data_Background!T77-SMALL(Data_Background!$C77:$AZ77,COUNTIF(Data_Background!$C77:$AZ77,0)+1)),Data_Background!T77)))</f>
        <v>0</v>
      </c>
      <c r="U77" s="79">
        <f ca="1">IF(Data_Background!U77="","",(IF($B$3="On",IF(Data_Background!U77=0,0,Data_Background!U77-SMALL(Data_Background!$C77:$AZ77,COUNTIF(Data_Background!$C77:$AZ77,0)+1)),Data_Background!U77)))</f>
        <v>0</v>
      </c>
      <c r="V77" s="79">
        <f ca="1">IF(Data_Background!V77="","",(IF($B$3="On",IF(Data_Background!V77=0,0,Data_Background!V77-SMALL(Data_Background!$C77:$AZ77,COUNTIF(Data_Background!$C77:$AZ77,0)+1)),Data_Background!V77)))</f>
        <v>0</v>
      </c>
      <c r="W77" s="79">
        <f ca="1">IF(Data_Background!W77="","",(IF($B$3="On",IF(Data_Background!W77=0,0,Data_Background!W77-SMALL(Data_Background!$C77:$AZ77,COUNTIF(Data_Background!$C77:$AZ77,0)+1)),Data_Background!W77)))</f>
        <v>0</v>
      </c>
      <c r="X77" s="79">
        <f ca="1">IF(Data_Background!X77="","",(IF($B$3="On",IF(Data_Background!X77=0,0,Data_Background!X77-SMALL(Data_Background!$C77:$AZ77,COUNTIF(Data_Background!$C77:$AZ77,0)+1)),Data_Background!X77)))</f>
        <v>0</v>
      </c>
      <c r="Y77" s="79">
        <f ca="1">IF(Data_Background!Y77="","",(IF($B$3="On",IF(Data_Background!Y77=0,0,Data_Background!Y77-SMALL(Data_Background!$C77:$AZ77,COUNTIF(Data_Background!$C77:$AZ77,0)+1)),Data_Background!Y77)))</f>
        <v>0</v>
      </c>
      <c r="Z77" s="79">
        <f ca="1">IF(Data_Background!Z77="","",(IF($B$3="On",IF(Data_Background!Z77=0,0,Data_Background!Z77-SMALL(Data_Background!$C77:$AZ77,COUNTIF(Data_Background!$C77:$AZ77,0)+1)),Data_Background!Z77)))</f>
        <v>6.7086640049017809</v>
      </c>
      <c r="AA77" s="79">
        <f ca="1">IF(Data_Background!AA77="","",(IF($B$3="On",IF(Data_Background!AA77=0,0,Data_Background!AA77-SMALL(Data_Background!$C77:$AZ77,COUNTIF(Data_Background!$C77:$AZ77,0)+1)),Data_Background!AA77)))</f>
        <v>23.287248711456694</v>
      </c>
      <c r="AB77" s="79">
        <f ca="1">IF(Data_Background!AB77="","",(IF($B$3="On",IF(Data_Background!AB77=0,0,Data_Background!AB77-SMALL(Data_Background!$C77:$AZ77,COUNTIF(Data_Background!$C77:$AZ77,0)+1)),Data_Background!AB77)))</f>
        <v>55.181142671920085</v>
      </c>
      <c r="AC77" s="79">
        <f ca="1">IF(Data_Background!AC77="","",(IF($B$3="On",IF(Data_Background!AC77=0,0,Data_Background!AC77-SMALL(Data_Background!$C77:$AZ77,COUNTIF(Data_Background!$C77:$AZ77,0)+1)),Data_Background!AC77)))</f>
        <v>111.13984616962868</v>
      </c>
      <c r="AD77" s="79">
        <f ca="1">IF(Data_Background!AD77="","",(IF($B$3="On",IF(Data_Background!AD77=0,0,Data_Background!AD77-SMALL(Data_Background!$C77:$AZ77,COUNTIF(Data_Background!$C77:$AZ77,0)+1)),Data_Background!AD77)))</f>
        <v>213.67077158121734</v>
      </c>
      <c r="AE77" s="79">
        <f ca="1">IF(Data_Background!AE77="","",(IF($B$3="On",IF(Data_Background!AE77=0,0,Data_Background!AE77-SMALL(Data_Background!$C77:$AZ77,COUNTIF(Data_Background!$C77:$AZ77,0)+1)),Data_Background!AE77)))</f>
        <v>392.73864073737769</v>
      </c>
      <c r="AF77" s="79">
        <f ca="1">IF(Data_Background!AF77="","",(IF($B$3="On",IF(Data_Background!AF77=0,0,Data_Background!AF77-SMALL(Data_Background!$C77:$AZ77,COUNTIF(Data_Background!$C77:$AZ77,0)+1)),Data_Background!AF77)))</f>
        <v>686.94635279598242</v>
      </c>
      <c r="AG77" s="79">
        <f ca="1">IF(Data_Background!AG77="","",(IF($B$3="On",IF(Data_Background!AG77=0,0,Data_Background!AG77-SMALL(Data_Background!$C77:$AZ77,COUNTIF(Data_Background!$C77:$AZ77,0)+1)),Data_Background!AG77)))</f>
        <v>1118.4449798861697</v>
      </c>
      <c r="AH77" s="79">
        <f ca="1">IF(Data_Background!AH77="","",(IF($B$3="On",IF(Data_Background!AH77=0,0,Data_Background!AH77-SMALL(Data_Background!$C77:$AZ77,COUNTIF(Data_Background!$C77:$AZ77,0)+1)),Data_Background!AH77)))</f>
        <v>1651.1131098677822</v>
      </c>
      <c r="AI77" s="79">
        <f ca="1">IF(Data_Background!AI77="","",(IF($B$3="On",IF(Data_Background!AI77=0,0,Data_Background!AI77-SMALL(Data_Background!$C77:$AZ77,COUNTIF(Data_Background!$C77:$AZ77,0)+1)),Data_Background!AI77)))</f>
        <v>2200.3598788313548</v>
      </c>
      <c r="AJ77" s="79">
        <f ca="1">IF(Data_Background!AJ77="","",(IF($B$3="On",IF(Data_Background!AJ77=0,0,Data_Background!AJ77-SMALL(Data_Background!$C77:$AZ77,COUNTIF(Data_Background!$C77:$AZ77,0)+1)),Data_Background!AJ77)))</f>
        <v>2667.4593277560384</v>
      </c>
      <c r="AK77" s="79">
        <f ca="1">IF(Data_Background!AK77="","",(IF($B$3="On",IF(Data_Background!AK77=0,0,Data_Background!AK77-SMALL(Data_Background!$C77:$AZ77,COUNTIF(Data_Background!$C77:$AZ77,0)+1)),Data_Background!AK77)))</f>
        <v>3002.2922419349584</v>
      </c>
      <c r="AL77" s="79">
        <f ca="1">IF(Data_Background!AL77="","",(IF($B$3="On",IF(Data_Background!AL77=0,0,Data_Background!AL77-SMALL(Data_Background!$C77:$AZ77,COUNTIF(Data_Background!$C77:$AZ77,0)+1)),Data_Background!AL77)))</f>
        <v>3208.2955943713755</v>
      </c>
      <c r="AM77" s="79">
        <f ca="1">IF(Data_Background!AM77="","",(IF($B$3="On",IF(Data_Background!AM77=0,0,Data_Background!AM77-SMALL(Data_Background!$C77:$AZ77,COUNTIF(Data_Background!$C77:$AZ77,0)+1)),Data_Background!AM77)))</f>
        <v>3327.8830266861014</v>
      </c>
      <c r="AN77" s="79">
        <f ca="1">IF(Data_Background!AN77="","",(IF($B$3="On",IF(Data_Background!AN77=0,0,Data_Background!AN77-SMALL(Data_Background!$C77:$AZ77,COUNTIF(Data_Background!$C77:$AZ77,0)+1)),Data_Background!AN77)))</f>
        <v>3403.7410535628815</v>
      </c>
      <c r="AO77" s="79">
        <f ca="1">IF(Data_Background!AO77="","",(IF($B$3="On",IF(Data_Background!AO77=0,0,Data_Background!AO77-SMALL(Data_Background!$C77:$AZ77,COUNTIF(Data_Background!$C77:$AZ77,0)+1)),Data_Background!AO77)))</f>
        <v>3461.1296831557015</v>
      </c>
      <c r="AP77" s="79">
        <f ca="1">IF(Data_Background!AP77="","",(IF($B$3="On",IF(Data_Background!AP77=0,0,Data_Background!AP77-SMALL(Data_Background!$C77:$AZ77,COUNTIF(Data_Background!$C77:$AZ77,0)+1)),Data_Background!AP77)))</f>
        <v>3487.244511860245</v>
      </c>
      <c r="AQ77" s="79" t="str">
        <f>IF(Data_Background!AQ77="","",(IF($B$3="On",IF(Data_Background!AQ77=0,0,Data_Background!AQ77-SMALL(Data_Background!$C77:$AZ77,COUNTIF(Data_Background!$C77:$AZ77,0)+1)),Data_Background!AQ77)))</f>
        <v/>
      </c>
      <c r="AR77" s="79" t="str">
        <f>IF(Data_Background!AR77="","",(IF($B$3="On",IF(Data_Background!AR77=0,0,Data_Background!AR77-SMALL(Data_Background!$C77:$AZ77,COUNTIF(Data_Background!$C77:$AZ77,0)+1)),Data_Background!AR77)))</f>
        <v/>
      </c>
      <c r="AS77" s="79" t="str">
        <f>IF(Data_Background!AS77="","",(IF($B$3="On",IF(Data_Background!AS77=0,0,Data_Background!AS77-SMALL(Data_Background!$C77:$AZ77,COUNTIF(Data_Background!$C77:$AZ77,0)+1)),Data_Background!AS77)))</f>
        <v/>
      </c>
      <c r="AT77" s="79" t="str">
        <f>IF(Data_Background!AT77="","",(IF($B$3="On",IF(Data_Background!AT77=0,0,Data_Background!AT77-SMALL(Data_Background!$C77:$AZ77,COUNTIF(Data_Background!$C77:$AZ77,0)+1)),Data_Background!AT77)))</f>
        <v/>
      </c>
      <c r="AU77" s="79" t="str">
        <f>IF(Data_Background!AU77="","",(IF($B$3="On",IF(Data_Background!AU77=0,0,Data_Background!AU77-SMALL(Data_Background!$C77:$AZ77,COUNTIF(Data_Background!$C77:$AZ77,0)+1)),Data_Background!AU77)))</f>
        <v/>
      </c>
      <c r="AV77" s="79" t="str">
        <f>IF(Data_Background!AV77="","",(IF($B$3="On",IF(Data_Background!AV77=0,0,Data_Background!AV77-SMALL(Data_Background!$C77:$AZ77,COUNTIF(Data_Background!$C77:$AZ77,0)+1)),Data_Background!AV77)))</f>
        <v/>
      </c>
      <c r="AW77" s="79" t="str">
        <f>IF(Data_Background!AW77="","",(IF($B$3="On",IF(Data_Background!AW77=0,0,Data_Background!AW77-SMALL(Data_Background!$C77:$AZ77,COUNTIF(Data_Background!$C77:$AZ77,0)+1)),Data_Background!AW77)))</f>
        <v/>
      </c>
      <c r="AX77" s="79" t="str">
        <f>IF(Data_Background!AX77="","",(IF($B$3="On",IF(Data_Background!AX77=0,0,Data_Background!AX77-SMALL(Data_Background!$C77:$AZ77,COUNTIF(Data_Background!$C77:$AZ77,0)+1)),Data_Background!AX77)))</f>
        <v/>
      </c>
      <c r="AY77" s="79" t="str">
        <f>IF(Data_Background!AY77="","",(IF($B$3="On",IF(Data_Background!AY77=0,0,Data_Background!AY77-SMALL(Data_Background!$C77:$AZ77,COUNTIF(Data_Background!$C77:$AZ77,0)+1)),Data_Background!AY77)))</f>
        <v/>
      </c>
      <c r="AZ77" s="79" t="str">
        <f>IF(Data_Background!AZ77="","",(IF($B$3="On",IF(Data_Background!AZ77=0,0,Data_Background!AZ77-SMALL(Data_Background!$C77:$AZ77,COUNTIF(Data_Background!$C77:$AZ77,0)+1)),Data_Background!AZ77)))</f>
        <v/>
      </c>
      <c r="BA77" s="79"/>
      <c r="BB77" s="79"/>
      <c r="BC77" s="79"/>
      <c r="BD77" s="79"/>
      <c r="BE77" s="79"/>
      <c r="BF77" s="79"/>
      <c r="BG77" s="79"/>
      <c r="BH77" s="79"/>
      <c r="BI77" s="79"/>
      <c r="BJ77" s="79"/>
      <c r="BK77" s="79"/>
      <c r="BL77" s="79"/>
      <c r="BM77" s="79"/>
      <c r="BN77" s="79"/>
      <c r="BO77" s="79"/>
      <c r="BP77" s="79"/>
      <c r="BQ77" s="79"/>
      <c r="BR77" s="79"/>
      <c r="BS77" s="79"/>
      <c r="BT77" s="79"/>
      <c r="BU77" s="79"/>
      <c r="BV77" s="79"/>
      <c r="BW77" s="79"/>
      <c r="BX77" s="79"/>
      <c r="BY77" s="79"/>
      <c r="BZ77" s="79"/>
    </row>
    <row r="78" spans="1:78" x14ac:dyDescent="0.25">
      <c r="A78" s="79">
        <f ca="1">Data_Initial!A78</f>
        <v>2</v>
      </c>
      <c r="B78" s="79" t="str">
        <f ca="1">Data_Initial!B78</f>
        <v>C1</v>
      </c>
      <c r="C78" s="79">
        <f ca="1">IF(Data_Background!C78="","",(IF($B$3="On",IF(Data_Background!C78=0,0,Data_Background!C78-SMALL(Data_Background!$C78:$AZ78,COUNTIF(Data_Background!$C78:$AZ78,0)+1)),Data_Background!C78)))</f>
        <v>13.425098396215429</v>
      </c>
      <c r="D78" s="79">
        <f ca="1">IF(Data_Background!D78="","",(IF($B$3="On",IF(Data_Background!D78=0,0,Data_Background!D78-SMALL(Data_Background!$C78:$AZ78,COUNTIF(Data_Background!$C78:$AZ78,0)+1)),Data_Background!D78)))</f>
        <v>10.280921094645212</v>
      </c>
      <c r="E78" s="79">
        <f ca="1">IF(Data_Background!E78="","",(IF($B$3="On",IF(Data_Background!E78=0,0,Data_Background!E78-SMALL(Data_Background!$C78:$AZ78,COUNTIF(Data_Background!$C78:$AZ78,0)+1)),Data_Background!E78)))</f>
        <v>4.0595997521790963</v>
      </c>
      <c r="F78" s="79">
        <f ca="1">IF(Data_Background!F78="","",(IF($B$3="On",IF(Data_Background!F78=0,0,Data_Background!F78-SMALL(Data_Background!$C78:$AZ78,COUNTIF(Data_Background!$C78:$AZ78,0)+1)),Data_Background!F78)))</f>
        <v>0</v>
      </c>
      <c r="G78" s="79">
        <f ca="1">IF(Data_Background!G78="","",(IF($B$3="On",IF(Data_Background!G78=0,0,Data_Background!G78-SMALL(Data_Background!$C78:$AZ78,COUNTIF(Data_Background!$C78:$AZ78,0)+1)),Data_Background!G78)))</f>
        <v>0</v>
      </c>
      <c r="H78" s="79">
        <f ca="1">IF(Data_Background!H78="","",(IF($B$3="On",IF(Data_Background!H78=0,0,Data_Background!H78-SMALL(Data_Background!$C78:$AZ78,COUNTIF(Data_Background!$C78:$AZ78,0)+1)),Data_Background!H78)))</f>
        <v>0</v>
      </c>
      <c r="I78" s="79">
        <f ca="1">IF(Data_Background!I78="","",(IF($B$3="On",IF(Data_Background!I78=0,0,Data_Background!I78-SMALL(Data_Background!$C78:$AZ78,COUNTIF(Data_Background!$C78:$AZ78,0)+1)),Data_Background!I78)))</f>
        <v>0</v>
      </c>
      <c r="J78" s="79">
        <f ca="1">IF(Data_Background!J78="","",(IF($B$3="On",IF(Data_Background!J78=0,0,Data_Background!J78-SMALL(Data_Background!$C78:$AZ78,COUNTIF(Data_Background!$C78:$AZ78,0)+1)),Data_Background!J78)))</f>
        <v>0</v>
      </c>
      <c r="K78" s="79">
        <f ca="1">IF(Data_Background!K78="","",(IF($B$3="On",IF(Data_Background!K78=0,0,Data_Background!K78-SMALL(Data_Background!$C78:$AZ78,COUNTIF(Data_Background!$C78:$AZ78,0)+1)),Data_Background!K78)))</f>
        <v>0</v>
      </c>
      <c r="L78" s="79">
        <f ca="1">IF(Data_Background!L78="","",(IF($B$3="On",IF(Data_Background!L78=0,0,Data_Background!L78-SMALL(Data_Background!$C78:$AZ78,COUNTIF(Data_Background!$C78:$AZ78,0)+1)),Data_Background!L78)))</f>
        <v>0</v>
      </c>
      <c r="M78" s="79">
        <f ca="1">IF(Data_Background!M78="","",(IF($B$3="On",IF(Data_Background!M78=0,0,Data_Background!M78-SMALL(Data_Background!$C78:$AZ78,COUNTIF(Data_Background!$C78:$AZ78,0)+1)),Data_Background!M78)))</f>
        <v>0</v>
      </c>
      <c r="N78" s="79">
        <f ca="1">IF(Data_Background!N78="","",(IF($B$3="On",IF(Data_Background!N78=0,0,Data_Background!N78-SMALL(Data_Background!$C78:$AZ78,COUNTIF(Data_Background!$C78:$AZ78,0)+1)),Data_Background!N78)))</f>
        <v>0</v>
      </c>
      <c r="O78" s="79">
        <f ca="1">IF(Data_Background!O78="","",(IF($B$3="On",IF(Data_Background!O78=0,0,Data_Background!O78-SMALL(Data_Background!$C78:$AZ78,COUNTIF(Data_Background!$C78:$AZ78,0)+1)),Data_Background!O78)))</f>
        <v>0</v>
      </c>
      <c r="P78" s="79">
        <f ca="1">IF(Data_Background!P78="","",(IF($B$3="On",IF(Data_Background!P78=0,0,Data_Background!P78-SMALL(Data_Background!$C78:$AZ78,COUNTIF(Data_Background!$C78:$AZ78,0)+1)),Data_Background!P78)))</f>
        <v>0</v>
      </c>
      <c r="Q78" s="79">
        <f ca="1">IF(Data_Background!Q78="","",(IF($B$3="On",IF(Data_Background!Q78=0,0,Data_Background!Q78-SMALL(Data_Background!$C78:$AZ78,COUNTIF(Data_Background!$C78:$AZ78,0)+1)),Data_Background!Q78)))</f>
        <v>0</v>
      </c>
      <c r="R78" s="79">
        <f ca="1">IF(Data_Background!R78="","",(IF($B$3="On",IF(Data_Background!R78=0,0,Data_Background!R78-SMALL(Data_Background!$C78:$AZ78,COUNTIF(Data_Background!$C78:$AZ78,0)+1)),Data_Background!R78)))</f>
        <v>0</v>
      </c>
      <c r="S78" s="79">
        <f ca="1">IF(Data_Background!S78="","",(IF($B$3="On",IF(Data_Background!S78=0,0,Data_Background!S78-SMALL(Data_Background!$C78:$AZ78,COUNTIF(Data_Background!$C78:$AZ78,0)+1)),Data_Background!S78)))</f>
        <v>0</v>
      </c>
      <c r="T78" s="79">
        <f ca="1">IF(Data_Background!T78="","",(IF($B$3="On",IF(Data_Background!T78=0,0,Data_Background!T78-SMALL(Data_Background!$C78:$AZ78,COUNTIF(Data_Background!$C78:$AZ78,0)+1)),Data_Background!T78)))</f>
        <v>0</v>
      </c>
      <c r="U78" s="79">
        <f ca="1">IF(Data_Background!U78="","",(IF($B$3="On",IF(Data_Background!U78=0,0,Data_Background!U78-SMALL(Data_Background!$C78:$AZ78,COUNTIF(Data_Background!$C78:$AZ78,0)+1)),Data_Background!U78)))</f>
        <v>0</v>
      </c>
      <c r="V78" s="79">
        <f ca="1">IF(Data_Background!V78="","",(IF($B$3="On",IF(Data_Background!V78=0,0,Data_Background!V78-SMALL(Data_Background!$C78:$AZ78,COUNTIF(Data_Background!$C78:$AZ78,0)+1)),Data_Background!V78)))</f>
        <v>0</v>
      </c>
      <c r="W78" s="79">
        <f ca="1">IF(Data_Background!W78="","",(IF($B$3="On",IF(Data_Background!W78=0,0,Data_Background!W78-SMALL(Data_Background!$C78:$AZ78,COUNTIF(Data_Background!$C78:$AZ78,0)+1)),Data_Background!W78)))</f>
        <v>0</v>
      </c>
      <c r="X78" s="79">
        <f ca="1">IF(Data_Background!X78="","",(IF($B$3="On",IF(Data_Background!X78=0,0,Data_Background!X78-SMALL(Data_Background!$C78:$AZ78,COUNTIF(Data_Background!$C78:$AZ78,0)+1)),Data_Background!X78)))</f>
        <v>0</v>
      </c>
      <c r="Y78" s="79">
        <f ca="1">IF(Data_Background!Y78="","",(IF($B$3="On",IF(Data_Background!Y78=0,0,Data_Background!Y78-SMALL(Data_Background!$C78:$AZ78,COUNTIF(Data_Background!$C78:$AZ78,0)+1)),Data_Background!Y78)))</f>
        <v>0</v>
      </c>
      <c r="Z78" s="79">
        <f ca="1">IF(Data_Background!Z78="","",(IF($B$3="On",IF(Data_Background!Z78=0,0,Data_Background!Z78-SMALL(Data_Background!$C78:$AZ78,COUNTIF(Data_Background!$C78:$AZ78,0)+1)),Data_Background!Z78)))</f>
        <v>6.2904369127469781</v>
      </c>
      <c r="AA78" s="79">
        <f ca="1">IF(Data_Background!AA78="","",(IF($B$3="On",IF(Data_Background!AA78=0,0,Data_Background!AA78-SMALL(Data_Background!$C78:$AZ78,COUNTIF(Data_Background!$C78:$AZ78,0)+1)),Data_Background!AA78)))</f>
        <v>26.027812144401807</v>
      </c>
      <c r="AB78" s="79">
        <f ca="1">IF(Data_Background!AB78="","",(IF($B$3="On",IF(Data_Background!AB78=0,0,Data_Background!AB78-SMALL(Data_Background!$C78:$AZ78,COUNTIF(Data_Background!$C78:$AZ78,0)+1)),Data_Background!AB78)))</f>
        <v>67.508733307610626</v>
      </c>
      <c r="AC78" s="79">
        <f ca="1">IF(Data_Background!AC78="","",(IF($B$3="On",IF(Data_Background!AC78=0,0,Data_Background!AC78-SMALL(Data_Background!$C78:$AZ78,COUNTIF(Data_Background!$C78:$AZ78,0)+1)),Data_Background!AC78)))</f>
        <v>145.2920189761723</v>
      </c>
      <c r="AD78" s="79">
        <f ca="1">IF(Data_Background!AD78="","",(IF($B$3="On",IF(Data_Background!AD78=0,0,Data_Background!AD78-SMALL(Data_Background!$C78:$AZ78,COUNTIF(Data_Background!$C78:$AZ78,0)+1)),Data_Background!AD78)))</f>
        <v>292.46616290415926</v>
      </c>
      <c r="AE78" s="79">
        <f ca="1">IF(Data_Background!AE78="","",(IF($B$3="On",IF(Data_Background!AE78=0,0,Data_Background!AE78-SMALL(Data_Background!$C78:$AZ78,COUNTIF(Data_Background!$C78:$AZ78,0)+1)),Data_Background!AE78)))</f>
        <v>547.17947440018486</v>
      </c>
      <c r="AF78" s="79">
        <f ca="1">IF(Data_Background!AF78="","",(IF($B$3="On",IF(Data_Background!AF78=0,0,Data_Background!AF78-SMALL(Data_Background!$C78:$AZ78,COUNTIF(Data_Background!$C78:$AZ78,0)+1)),Data_Background!AF78)))</f>
        <v>949.45018932722883</v>
      </c>
      <c r="AG78" s="79">
        <f ca="1">IF(Data_Background!AG78="","",(IF($B$3="On",IF(Data_Background!AG78=0,0,Data_Background!AG78-SMALL(Data_Background!$C78:$AZ78,COUNTIF(Data_Background!$C78:$AZ78,0)+1)),Data_Background!AG78)))</f>
        <v>1474.5189913426386</v>
      </c>
      <c r="AH78" s="79">
        <f ca="1">IF(Data_Background!AH78="","",(IF($B$3="On",IF(Data_Background!AH78=0,0,Data_Background!AH78-SMALL(Data_Background!$C78:$AZ78,COUNTIF(Data_Background!$C78:$AZ78,0)+1)),Data_Background!AH78)))</f>
        <v>2038.4419378360142</v>
      </c>
      <c r="AI78" s="79">
        <f ca="1">IF(Data_Background!AI78="","",(IF($B$3="On",IF(Data_Background!AI78=0,0,Data_Background!AI78-SMALL(Data_Background!$C78:$AZ78,COUNTIF(Data_Background!$C78:$AZ78,0)+1)),Data_Background!AI78)))</f>
        <v>2535.051496906277</v>
      </c>
      <c r="AJ78" s="79">
        <f ca="1">IF(Data_Background!AJ78="","",(IF($B$3="On",IF(Data_Background!AJ78=0,0,Data_Background!AJ78-SMALL(Data_Background!$C78:$AZ78,COUNTIF(Data_Background!$C78:$AZ78,0)+1)),Data_Background!AJ78)))</f>
        <v>2903.8380441224967</v>
      </c>
      <c r="AK78" s="79">
        <f ca="1">IF(Data_Background!AK78="","",(IF($B$3="On",IF(Data_Background!AK78=0,0,Data_Background!AK78-SMALL(Data_Background!$C78:$AZ78,COUNTIF(Data_Background!$C78:$AZ78,0)+1)),Data_Background!AK78)))</f>
        <v>3144.0508458949939</v>
      </c>
      <c r="AL78" s="79">
        <f ca="1">IF(Data_Background!AL78="","",(IF($B$3="On",IF(Data_Background!AL78=0,0,Data_Background!AL78-SMALL(Data_Background!$C78:$AZ78,COUNTIF(Data_Background!$C78:$AZ78,0)+1)),Data_Background!AL78)))</f>
        <v>3284.2150175315169</v>
      </c>
      <c r="AM78" s="79">
        <f ca="1">IF(Data_Background!AM78="","",(IF($B$3="On",IF(Data_Background!AM78=0,0,Data_Background!AM78-SMALL(Data_Background!$C78:$AZ78,COUNTIF(Data_Background!$C78:$AZ78,0)+1)),Data_Background!AM78)))</f>
        <v>3369.478337292207</v>
      </c>
      <c r="AN78" s="79">
        <f ca="1">IF(Data_Background!AN78="","",(IF($B$3="On",IF(Data_Background!AN78=0,0,Data_Background!AN78-SMALL(Data_Background!$C78:$AZ78,COUNTIF(Data_Background!$C78:$AZ78,0)+1)),Data_Background!AN78)))</f>
        <v>3422.5663400906205</v>
      </c>
      <c r="AO78" s="79">
        <f ca="1">IF(Data_Background!AO78="","",(IF($B$3="On",IF(Data_Background!AO78=0,0,Data_Background!AO78-SMALL(Data_Background!$C78:$AZ78,COUNTIF(Data_Background!$C78:$AZ78,0)+1)),Data_Background!AO78)))</f>
        <v>3458.6145849247641</v>
      </c>
      <c r="AP78" s="79">
        <f ca="1">IF(Data_Background!AP78="","",(IF($B$3="On",IF(Data_Background!AP78=0,0,Data_Background!AP78-SMALL(Data_Background!$C78:$AZ78,COUNTIF(Data_Background!$C78:$AZ78,0)+1)),Data_Background!AP78)))</f>
        <v>3472.2556778786852</v>
      </c>
      <c r="AQ78" s="79" t="str">
        <f>IF(Data_Background!AQ78="","",(IF($B$3="On",IF(Data_Background!AQ78=0,0,Data_Background!AQ78-SMALL(Data_Background!$C78:$AZ78,COUNTIF(Data_Background!$C78:$AZ78,0)+1)),Data_Background!AQ78)))</f>
        <v/>
      </c>
      <c r="AR78" s="79" t="str">
        <f>IF(Data_Background!AR78="","",(IF($B$3="On",IF(Data_Background!AR78=0,0,Data_Background!AR78-SMALL(Data_Background!$C78:$AZ78,COUNTIF(Data_Background!$C78:$AZ78,0)+1)),Data_Background!AR78)))</f>
        <v/>
      </c>
      <c r="AS78" s="79" t="str">
        <f>IF(Data_Background!AS78="","",(IF($B$3="On",IF(Data_Background!AS78=0,0,Data_Background!AS78-SMALL(Data_Background!$C78:$AZ78,COUNTIF(Data_Background!$C78:$AZ78,0)+1)),Data_Background!AS78)))</f>
        <v/>
      </c>
      <c r="AT78" s="79" t="str">
        <f>IF(Data_Background!AT78="","",(IF($B$3="On",IF(Data_Background!AT78=0,0,Data_Background!AT78-SMALL(Data_Background!$C78:$AZ78,COUNTIF(Data_Background!$C78:$AZ78,0)+1)),Data_Background!AT78)))</f>
        <v/>
      </c>
      <c r="AU78" s="79" t="str">
        <f>IF(Data_Background!AU78="","",(IF($B$3="On",IF(Data_Background!AU78=0,0,Data_Background!AU78-SMALL(Data_Background!$C78:$AZ78,COUNTIF(Data_Background!$C78:$AZ78,0)+1)),Data_Background!AU78)))</f>
        <v/>
      </c>
      <c r="AV78" s="79" t="str">
        <f>IF(Data_Background!AV78="","",(IF($B$3="On",IF(Data_Background!AV78=0,0,Data_Background!AV78-SMALL(Data_Background!$C78:$AZ78,COUNTIF(Data_Background!$C78:$AZ78,0)+1)),Data_Background!AV78)))</f>
        <v/>
      </c>
      <c r="AW78" s="79" t="str">
        <f>IF(Data_Background!AW78="","",(IF($B$3="On",IF(Data_Background!AW78=0,0,Data_Background!AW78-SMALL(Data_Background!$C78:$AZ78,COUNTIF(Data_Background!$C78:$AZ78,0)+1)),Data_Background!AW78)))</f>
        <v/>
      </c>
      <c r="AX78" s="79" t="str">
        <f>IF(Data_Background!AX78="","",(IF($B$3="On",IF(Data_Background!AX78=0,0,Data_Background!AX78-SMALL(Data_Background!$C78:$AZ78,COUNTIF(Data_Background!$C78:$AZ78,0)+1)),Data_Background!AX78)))</f>
        <v/>
      </c>
      <c r="AY78" s="79" t="str">
        <f>IF(Data_Background!AY78="","",(IF($B$3="On",IF(Data_Background!AY78=0,0,Data_Background!AY78-SMALL(Data_Background!$C78:$AZ78,COUNTIF(Data_Background!$C78:$AZ78,0)+1)),Data_Background!AY78)))</f>
        <v/>
      </c>
      <c r="AZ78" s="79" t="str">
        <f>IF(Data_Background!AZ78="","",(IF($B$3="On",IF(Data_Background!AZ78=0,0,Data_Background!AZ78-SMALL(Data_Background!$C78:$AZ78,COUNTIF(Data_Background!$C78:$AZ78,0)+1)),Data_Background!AZ78)))</f>
        <v/>
      </c>
      <c r="BA78" s="79"/>
      <c r="BB78" s="79"/>
      <c r="BC78" s="79"/>
      <c r="BD78" s="79"/>
      <c r="BE78" s="79"/>
      <c r="BF78" s="79"/>
      <c r="BG78" s="79"/>
      <c r="BH78" s="79"/>
      <c r="BI78" s="79"/>
      <c r="BJ78" s="79"/>
      <c r="BK78" s="79"/>
      <c r="BL78" s="79"/>
      <c r="BM78" s="79"/>
      <c r="BN78" s="79"/>
      <c r="BO78" s="79"/>
      <c r="BP78" s="79"/>
      <c r="BQ78" s="79"/>
      <c r="BR78" s="79"/>
      <c r="BS78" s="79"/>
      <c r="BT78" s="79"/>
      <c r="BU78" s="79"/>
      <c r="BV78" s="79"/>
      <c r="BW78" s="79"/>
      <c r="BX78" s="79"/>
      <c r="BY78" s="79"/>
      <c r="BZ78" s="79"/>
    </row>
    <row r="79" spans="1:78" x14ac:dyDescent="0.25">
      <c r="A79" s="79">
        <f ca="1">Data_Initial!A79</f>
        <v>2</v>
      </c>
      <c r="B79" s="79" t="str">
        <f ca="1">Data_Initial!B79</f>
        <v>D1</v>
      </c>
      <c r="C79" s="79">
        <f ca="1">IF(Data_Background!C79="","",(IF($B$3="On",IF(Data_Background!C79=0,0,Data_Background!C79-SMALL(Data_Background!$C79:$AZ79,COUNTIF(Data_Background!$C79:$AZ79,0)+1)),Data_Background!C79)))</f>
        <v>10.128103769232867</v>
      </c>
      <c r="D79" s="79">
        <f ca="1">IF(Data_Background!D79="","",(IF($B$3="On",IF(Data_Background!D79=0,0,Data_Background!D79-SMALL(Data_Background!$C79:$AZ79,COUNTIF(Data_Background!$C79:$AZ79,0)+1)),Data_Background!D79)))</f>
        <v>6.8712983563623133</v>
      </c>
      <c r="E79" s="79">
        <f ca="1">IF(Data_Background!E79="","",(IF($B$3="On",IF(Data_Background!E79=0,0,Data_Background!E79-SMALL(Data_Background!$C79:$AZ79,COUNTIF(Data_Background!$C79:$AZ79,0)+1)),Data_Background!E79)))</f>
        <v>4.2869922301495755</v>
      </c>
      <c r="F79" s="79">
        <f ca="1">IF(Data_Background!F79="","",(IF($B$3="On",IF(Data_Background!F79=0,0,Data_Background!F79-SMALL(Data_Background!$C79:$AZ79,COUNTIF(Data_Background!$C79:$AZ79,0)+1)),Data_Background!F79)))</f>
        <v>0</v>
      </c>
      <c r="G79" s="79">
        <f ca="1">IF(Data_Background!G79="","",(IF($B$3="On",IF(Data_Background!G79=0,0,Data_Background!G79-SMALL(Data_Background!$C79:$AZ79,COUNTIF(Data_Background!$C79:$AZ79,0)+1)),Data_Background!G79)))</f>
        <v>1.6886751342100048E-2</v>
      </c>
      <c r="H79" s="79">
        <f ca="1">IF(Data_Background!H79="","",(IF($B$3="On",IF(Data_Background!H79=0,0,Data_Background!H79-SMALL(Data_Background!$C79:$AZ79,COUNTIF(Data_Background!$C79:$AZ79,0)+1)),Data_Background!H79)))</f>
        <v>0</v>
      </c>
      <c r="I79" s="79">
        <f ca="1">IF(Data_Background!I79="","",(IF($B$3="On",IF(Data_Background!I79=0,0,Data_Background!I79-SMALL(Data_Background!$C79:$AZ79,COUNTIF(Data_Background!$C79:$AZ79,0)+1)),Data_Background!I79)))</f>
        <v>0</v>
      </c>
      <c r="J79" s="79">
        <f ca="1">IF(Data_Background!J79="","",(IF($B$3="On",IF(Data_Background!J79=0,0,Data_Background!J79-SMALL(Data_Background!$C79:$AZ79,COUNTIF(Data_Background!$C79:$AZ79,0)+1)),Data_Background!J79)))</f>
        <v>0</v>
      </c>
      <c r="K79" s="79">
        <f ca="1">IF(Data_Background!K79="","",(IF($B$3="On",IF(Data_Background!K79=0,0,Data_Background!K79-SMALL(Data_Background!$C79:$AZ79,COUNTIF(Data_Background!$C79:$AZ79,0)+1)),Data_Background!K79)))</f>
        <v>0</v>
      </c>
      <c r="L79" s="79">
        <f ca="1">IF(Data_Background!L79="","",(IF($B$3="On",IF(Data_Background!L79=0,0,Data_Background!L79-SMALL(Data_Background!$C79:$AZ79,COUNTIF(Data_Background!$C79:$AZ79,0)+1)),Data_Background!L79)))</f>
        <v>0</v>
      </c>
      <c r="M79" s="79">
        <f ca="1">IF(Data_Background!M79="","",(IF($B$3="On",IF(Data_Background!M79=0,0,Data_Background!M79-SMALL(Data_Background!$C79:$AZ79,COUNTIF(Data_Background!$C79:$AZ79,0)+1)),Data_Background!M79)))</f>
        <v>0</v>
      </c>
      <c r="N79" s="79">
        <f ca="1">IF(Data_Background!N79="","",(IF($B$3="On",IF(Data_Background!N79=0,0,Data_Background!N79-SMALL(Data_Background!$C79:$AZ79,COUNTIF(Data_Background!$C79:$AZ79,0)+1)),Data_Background!N79)))</f>
        <v>0</v>
      </c>
      <c r="O79" s="79">
        <f ca="1">IF(Data_Background!O79="","",(IF($B$3="On",IF(Data_Background!O79=0,0,Data_Background!O79-SMALL(Data_Background!$C79:$AZ79,COUNTIF(Data_Background!$C79:$AZ79,0)+1)),Data_Background!O79)))</f>
        <v>0</v>
      </c>
      <c r="P79" s="79">
        <f ca="1">IF(Data_Background!P79="","",(IF($B$3="On",IF(Data_Background!P79=0,0,Data_Background!P79-SMALL(Data_Background!$C79:$AZ79,COUNTIF(Data_Background!$C79:$AZ79,0)+1)),Data_Background!P79)))</f>
        <v>0</v>
      </c>
      <c r="Q79" s="79">
        <f ca="1">IF(Data_Background!Q79="","",(IF($B$3="On",IF(Data_Background!Q79=0,0,Data_Background!Q79-SMALL(Data_Background!$C79:$AZ79,COUNTIF(Data_Background!$C79:$AZ79,0)+1)),Data_Background!Q79)))</f>
        <v>0</v>
      </c>
      <c r="R79" s="79">
        <f ca="1">IF(Data_Background!R79="","",(IF($B$3="On",IF(Data_Background!R79=0,0,Data_Background!R79-SMALL(Data_Background!$C79:$AZ79,COUNTIF(Data_Background!$C79:$AZ79,0)+1)),Data_Background!R79)))</f>
        <v>0</v>
      </c>
      <c r="S79" s="79">
        <f ca="1">IF(Data_Background!S79="","",(IF($B$3="On",IF(Data_Background!S79=0,0,Data_Background!S79-SMALL(Data_Background!$C79:$AZ79,COUNTIF(Data_Background!$C79:$AZ79,0)+1)),Data_Background!S79)))</f>
        <v>0</v>
      </c>
      <c r="T79" s="79">
        <f ca="1">IF(Data_Background!T79="","",(IF($B$3="On",IF(Data_Background!T79=0,0,Data_Background!T79-SMALL(Data_Background!$C79:$AZ79,COUNTIF(Data_Background!$C79:$AZ79,0)+1)),Data_Background!T79)))</f>
        <v>0</v>
      </c>
      <c r="U79" s="79">
        <f ca="1">IF(Data_Background!U79="","",(IF($B$3="On",IF(Data_Background!U79=0,0,Data_Background!U79-SMALL(Data_Background!$C79:$AZ79,COUNTIF(Data_Background!$C79:$AZ79,0)+1)),Data_Background!U79)))</f>
        <v>0</v>
      </c>
      <c r="V79" s="79">
        <f ca="1">IF(Data_Background!V79="","",(IF($B$3="On",IF(Data_Background!V79=0,0,Data_Background!V79-SMALL(Data_Background!$C79:$AZ79,COUNTIF(Data_Background!$C79:$AZ79,0)+1)),Data_Background!V79)))</f>
        <v>0</v>
      </c>
      <c r="W79" s="79">
        <f ca="1">IF(Data_Background!W79="","",(IF($B$3="On",IF(Data_Background!W79=0,0,Data_Background!W79-SMALL(Data_Background!$C79:$AZ79,COUNTIF(Data_Background!$C79:$AZ79,0)+1)),Data_Background!W79)))</f>
        <v>0</v>
      </c>
      <c r="X79" s="79">
        <f ca="1">IF(Data_Background!X79="","",(IF($B$3="On",IF(Data_Background!X79=0,0,Data_Background!X79-SMALL(Data_Background!$C79:$AZ79,COUNTIF(Data_Background!$C79:$AZ79,0)+1)),Data_Background!X79)))</f>
        <v>0</v>
      </c>
      <c r="Y79" s="79">
        <f ca="1">IF(Data_Background!Y79="","",(IF($B$3="On",IF(Data_Background!Y79=0,0,Data_Background!Y79-SMALL(Data_Background!$C79:$AZ79,COUNTIF(Data_Background!$C79:$AZ79,0)+1)),Data_Background!Y79)))</f>
        <v>3.0583428215492443</v>
      </c>
      <c r="Z79" s="79">
        <f ca="1">IF(Data_Background!Z79="","",(IF($B$3="On",IF(Data_Background!Z79=0,0,Data_Background!Z79-SMALL(Data_Background!$C79:$AZ79,COUNTIF(Data_Background!$C79:$AZ79,0)+1)),Data_Background!Z79)))</f>
        <v>15.736215861276206</v>
      </c>
      <c r="AA79" s="79">
        <f ca="1">IF(Data_Background!AA79="","",(IF($B$3="On",IF(Data_Background!AA79=0,0,Data_Background!AA79-SMALL(Data_Background!$C79:$AZ79,COUNTIF(Data_Background!$C79:$AZ79,0)+1)),Data_Background!AA79)))</f>
        <v>39.982122632811581</v>
      </c>
      <c r="AB79" s="79">
        <f ca="1">IF(Data_Background!AB79="","",(IF($B$3="On",IF(Data_Background!AB79=0,0,Data_Background!AB79-SMALL(Data_Background!$C79:$AZ79,COUNTIF(Data_Background!$C79:$AZ79,0)+1)),Data_Background!AB79)))</f>
        <v>87.713221004956878</v>
      </c>
      <c r="AC79" s="79">
        <f ca="1">IF(Data_Background!AC79="","",(IF($B$3="On",IF(Data_Background!AC79=0,0,Data_Background!AC79-SMALL(Data_Background!$C79:$AZ79,COUNTIF(Data_Background!$C79:$AZ79,0)+1)),Data_Background!AC79)))</f>
        <v>179.74003075673181</v>
      </c>
      <c r="AD79" s="79">
        <f ca="1">IF(Data_Background!AD79="","",(IF($B$3="On",IF(Data_Background!AD79=0,0,Data_Background!AD79-SMALL(Data_Background!$C79:$AZ79,COUNTIF(Data_Background!$C79:$AZ79,0)+1)),Data_Background!AD79)))</f>
        <v>350.06078413606292</v>
      </c>
      <c r="AE79" s="79">
        <f ca="1">IF(Data_Background!AE79="","",(IF($B$3="On",IF(Data_Background!AE79=0,0,Data_Background!AE79-SMALL(Data_Background!$C79:$AZ79,COUNTIF(Data_Background!$C79:$AZ79,0)+1)),Data_Background!AE79)))</f>
        <v>639.55870212537025</v>
      </c>
      <c r="AF79" s="79">
        <f ca="1">IF(Data_Background!AF79="","",(IF($B$3="On",IF(Data_Background!AF79=0,0,Data_Background!AF79-SMALL(Data_Background!$C79:$AZ79,COUNTIF(Data_Background!$C79:$AZ79,0)+1)),Data_Background!AF79)))</f>
        <v>1084.9466373094654</v>
      </c>
      <c r="AG79" s="79">
        <f ca="1">IF(Data_Background!AG79="","",(IF($B$3="On",IF(Data_Background!AG79=0,0,Data_Background!AG79-SMALL(Data_Background!$C79:$AZ79,COUNTIF(Data_Background!$C79:$AZ79,0)+1)),Data_Background!AG79)))</f>
        <v>1642.5246435275412</v>
      </c>
      <c r="AH79" s="79">
        <f ca="1">IF(Data_Background!AH79="","",(IF($B$3="On",IF(Data_Background!AH79=0,0,Data_Background!AH79-SMALL(Data_Background!$C79:$AZ79,COUNTIF(Data_Background!$C79:$AZ79,0)+1)),Data_Background!AH79)))</f>
        <v>2223.3594798983513</v>
      </c>
      <c r="AI79" s="79">
        <f ca="1">IF(Data_Background!AI79="","",(IF($B$3="On",IF(Data_Background!AI79=0,0,Data_Background!AI79-SMALL(Data_Background!$C79:$AZ79,COUNTIF(Data_Background!$C79:$AZ79,0)+1)),Data_Background!AI79)))</f>
        <v>2713.9608552989444</v>
      </c>
      <c r="AJ79" s="79">
        <f ca="1">IF(Data_Background!AJ79="","",(IF($B$3="On",IF(Data_Background!AJ79=0,0,Data_Background!AJ79-SMALL(Data_Background!$C79:$AZ79,COUNTIF(Data_Background!$C79:$AZ79,0)+1)),Data_Background!AJ79)))</f>
        <v>3071.6727239770748</v>
      </c>
      <c r="AK79" s="79">
        <f ca="1">IF(Data_Background!AK79="","",(IF($B$3="On",IF(Data_Background!AK79=0,0,Data_Background!AK79-SMALL(Data_Background!$C79:$AZ79,COUNTIF(Data_Background!$C79:$AZ79,0)+1)),Data_Background!AK79)))</f>
        <v>3300.1798446549647</v>
      </c>
      <c r="AL79" s="79">
        <f ca="1">IF(Data_Background!AL79="","",(IF($B$3="On",IF(Data_Background!AL79=0,0,Data_Background!AL79-SMALL(Data_Background!$C79:$AZ79,COUNTIF(Data_Background!$C79:$AZ79,0)+1)),Data_Background!AL79)))</f>
        <v>3435.7246465657113</v>
      </c>
      <c r="AM79" s="79">
        <f ca="1">IF(Data_Background!AM79="","",(IF($B$3="On",IF(Data_Background!AM79=0,0,Data_Background!AM79-SMALL(Data_Background!$C79:$AZ79,COUNTIF(Data_Background!$C79:$AZ79,0)+1)),Data_Background!AM79)))</f>
        <v>3517.0945780144179</v>
      </c>
      <c r="AN79" s="79">
        <f ca="1">IF(Data_Background!AN79="","",(IF($B$3="On",IF(Data_Background!AN79=0,0,Data_Background!AN79-SMALL(Data_Background!$C79:$AZ79,COUNTIF(Data_Background!$C79:$AZ79,0)+1)),Data_Background!AN79)))</f>
        <v>3572.4256824224217</v>
      </c>
      <c r="AO79" s="79">
        <f ca="1">IF(Data_Background!AO79="","",(IF($B$3="On",IF(Data_Background!AO79=0,0,Data_Background!AO79-SMALL(Data_Background!$C79:$AZ79,COUNTIF(Data_Background!$C79:$AZ79,0)+1)),Data_Background!AO79)))</f>
        <v>3613.7889638892079</v>
      </c>
      <c r="AP79" s="79">
        <f ca="1">IF(Data_Background!AP79="","",(IF($B$3="On",IF(Data_Background!AP79=0,0,Data_Background!AP79-SMALL(Data_Background!$C79:$AZ79,COUNTIF(Data_Background!$C79:$AZ79,0)+1)),Data_Background!AP79)))</f>
        <v>3632.8100727415349</v>
      </c>
      <c r="AQ79" s="79" t="str">
        <f>IF(Data_Background!AQ79="","",(IF($B$3="On",IF(Data_Background!AQ79=0,0,Data_Background!AQ79-SMALL(Data_Background!$C79:$AZ79,COUNTIF(Data_Background!$C79:$AZ79,0)+1)),Data_Background!AQ79)))</f>
        <v/>
      </c>
      <c r="AR79" s="79" t="str">
        <f>IF(Data_Background!AR79="","",(IF($B$3="On",IF(Data_Background!AR79=0,0,Data_Background!AR79-SMALL(Data_Background!$C79:$AZ79,COUNTIF(Data_Background!$C79:$AZ79,0)+1)),Data_Background!AR79)))</f>
        <v/>
      </c>
      <c r="AS79" s="79" t="str">
        <f>IF(Data_Background!AS79="","",(IF($B$3="On",IF(Data_Background!AS79=0,0,Data_Background!AS79-SMALL(Data_Background!$C79:$AZ79,COUNTIF(Data_Background!$C79:$AZ79,0)+1)),Data_Background!AS79)))</f>
        <v/>
      </c>
      <c r="AT79" s="79" t="str">
        <f>IF(Data_Background!AT79="","",(IF($B$3="On",IF(Data_Background!AT79=0,0,Data_Background!AT79-SMALL(Data_Background!$C79:$AZ79,COUNTIF(Data_Background!$C79:$AZ79,0)+1)),Data_Background!AT79)))</f>
        <v/>
      </c>
      <c r="AU79" s="79" t="str">
        <f>IF(Data_Background!AU79="","",(IF($B$3="On",IF(Data_Background!AU79=0,0,Data_Background!AU79-SMALL(Data_Background!$C79:$AZ79,COUNTIF(Data_Background!$C79:$AZ79,0)+1)),Data_Background!AU79)))</f>
        <v/>
      </c>
      <c r="AV79" s="79" t="str">
        <f>IF(Data_Background!AV79="","",(IF($B$3="On",IF(Data_Background!AV79=0,0,Data_Background!AV79-SMALL(Data_Background!$C79:$AZ79,COUNTIF(Data_Background!$C79:$AZ79,0)+1)),Data_Background!AV79)))</f>
        <v/>
      </c>
      <c r="AW79" s="79" t="str">
        <f>IF(Data_Background!AW79="","",(IF($B$3="On",IF(Data_Background!AW79=0,0,Data_Background!AW79-SMALL(Data_Background!$C79:$AZ79,COUNTIF(Data_Background!$C79:$AZ79,0)+1)),Data_Background!AW79)))</f>
        <v/>
      </c>
      <c r="AX79" s="79" t="str">
        <f>IF(Data_Background!AX79="","",(IF($B$3="On",IF(Data_Background!AX79=0,0,Data_Background!AX79-SMALL(Data_Background!$C79:$AZ79,COUNTIF(Data_Background!$C79:$AZ79,0)+1)),Data_Background!AX79)))</f>
        <v/>
      </c>
      <c r="AY79" s="79" t="str">
        <f>IF(Data_Background!AY79="","",(IF($B$3="On",IF(Data_Background!AY79=0,0,Data_Background!AY79-SMALL(Data_Background!$C79:$AZ79,COUNTIF(Data_Background!$C79:$AZ79,0)+1)),Data_Background!AY79)))</f>
        <v/>
      </c>
      <c r="AZ79" s="79" t="str">
        <f>IF(Data_Background!AZ79="","",(IF($B$3="On",IF(Data_Background!AZ79=0,0,Data_Background!AZ79-SMALL(Data_Background!$C79:$AZ79,COUNTIF(Data_Background!$C79:$AZ79,0)+1)),Data_Background!AZ79)))</f>
        <v/>
      </c>
      <c r="BA79" s="79"/>
      <c r="BB79" s="79"/>
      <c r="BC79" s="79"/>
      <c r="BD79" s="79"/>
      <c r="BE79" s="79"/>
      <c r="BF79" s="79"/>
      <c r="BG79" s="79"/>
      <c r="BH79" s="79"/>
      <c r="BI79" s="79"/>
      <c r="BJ79" s="79"/>
      <c r="BK79" s="79"/>
      <c r="BL79" s="79"/>
      <c r="BM79" s="79"/>
      <c r="BN79" s="79"/>
      <c r="BO79" s="79"/>
      <c r="BP79" s="79"/>
      <c r="BQ79" s="79"/>
      <c r="BR79" s="79"/>
      <c r="BS79" s="79"/>
      <c r="BT79" s="79"/>
      <c r="BU79" s="79"/>
      <c r="BV79" s="79"/>
      <c r="BW79" s="79"/>
      <c r="BX79" s="79"/>
      <c r="BY79" s="79"/>
      <c r="BZ79" s="79"/>
    </row>
    <row r="80" spans="1:78" x14ac:dyDescent="0.25">
      <c r="A80" s="79">
        <f ca="1">Data_Initial!A80</f>
        <v>2</v>
      </c>
      <c r="B80" s="79" t="str">
        <f ca="1">Data_Initial!B80</f>
        <v>E1</v>
      </c>
      <c r="C80" s="79">
        <f ca="1">IF(Data_Background!C80="","",(IF($B$3="On",IF(Data_Background!C80=0,0,Data_Background!C80-SMALL(Data_Background!$C80:$AZ80,COUNTIF(Data_Background!$C80:$AZ80,0)+1)),Data_Background!C80)))</f>
        <v>17.047396567038135</v>
      </c>
      <c r="D80" s="79">
        <f ca="1">IF(Data_Background!D80="","",(IF($B$3="On",IF(Data_Background!D80=0,0,Data_Background!D80-SMALL(Data_Background!$C80:$AZ80,COUNTIF(Data_Background!$C80:$AZ80,0)+1)),Data_Background!D80)))</f>
        <v>13.611952812539755</v>
      </c>
      <c r="E80" s="79">
        <f ca="1">IF(Data_Background!E80="","",(IF($B$3="On",IF(Data_Background!E80=0,0,Data_Background!E80-SMALL(Data_Background!$C80:$AZ80,COUNTIF(Data_Background!$C80:$AZ80,0)+1)),Data_Background!E80)))</f>
        <v>9.0598235351999623</v>
      </c>
      <c r="F80" s="79">
        <f ca="1">IF(Data_Background!F80="","",(IF($B$3="On",IF(Data_Background!F80=0,0,Data_Background!F80-SMALL(Data_Background!$C80:$AZ80,COUNTIF(Data_Background!$C80:$AZ80,0)+1)),Data_Background!F80)))</f>
        <v>2.1153338298396891</v>
      </c>
      <c r="G80" s="79">
        <f ca="1">IF(Data_Background!G80="","",(IF($B$3="On",IF(Data_Background!G80=0,0,Data_Background!G80-SMALL(Data_Background!$C80:$AZ80,COUNTIF(Data_Background!$C80:$AZ80,0)+1)),Data_Background!G80)))</f>
        <v>0</v>
      </c>
      <c r="H80" s="79">
        <f ca="1">IF(Data_Background!H80="","",(IF($B$3="On",IF(Data_Background!H80=0,0,Data_Background!H80-SMALL(Data_Background!$C80:$AZ80,COUNTIF(Data_Background!$C80:$AZ80,0)+1)),Data_Background!H80)))</f>
        <v>0</v>
      </c>
      <c r="I80" s="79">
        <f ca="1">IF(Data_Background!I80="","",(IF($B$3="On",IF(Data_Background!I80=0,0,Data_Background!I80-SMALL(Data_Background!$C80:$AZ80,COUNTIF(Data_Background!$C80:$AZ80,0)+1)),Data_Background!I80)))</f>
        <v>0</v>
      </c>
      <c r="J80" s="79">
        <f ca="1">IF(Data_Background!J80="","",(IF($B$3="On",IF(Data_Background!J80=0,0,Data_Background!J80-SMALL(Data_Background!$C80:$AZ80,COUNTIF(Data_Background!$C80:$AZ80,0)+1)),Data_Background!J80)))</f>
        <v>0</v>
      </c>
      <c r="K80" s="79">
        <f ca="1">IF(Data_Background!K80="","",(IF($B$3="On",IF(Data_Background!K80=0,0,Data_Background!K80-SMALL(Data_Background!$C80:$AZ80,COUNTIF(Data_Background!$C80:$AZ80,0)+1)),Data_Background!K80)))</f>
        <v>0</v>
      </c>
      <c r="L80" s="79">
        <f ca="1">IF(Data_Background!L80="","",(IF($B$3="On",IF(Data_Background!L80=0,0,Data_Background!L80-SMALL(Data_Background!$C80:$AZ80,COUNTIF(Data_Background!$C80:$AZ80,0)+1)),Data_Background!L80)))</f>
        <v>0</v>
      </c>
      <c r="M80" s="79">
        <f ca="1">IF(Data_Background!M80="","",(IF($B$3="On",IF(Data_Background!M80=0,0,Data_Background!M80-SMALL(Data_Background!$C80:$AZ80,COUNTIF(Data_Background!$C80:$AZ80,0)+1)),Data_Background!M80)))</f>
        <v>0</v>
      </c>
      <c r="N80" s="79">
        <f ca="1">IF(Data_Background!N80="","",(IF($B$3="On",IF(Data_Background!N80=0,0,Data_Background!N80-SMALL(Data_Background!$C80:$AZ80,COUNTIF(Data_Background!$C80:$AZ80,0)+1)),Data_Background!N80)))</f>
        <v>0</v>
      </c>
      <c r="O80" s="79">
        <f ca="1">IF(Data_Background!O80="","",(IF($B$3="On",IF(Data_Background!O80=0,0,Data_Background!O80-SMALL(Data_Background!$C80:$AZ80,COUNTIF(Data_Background!$C80:$AZ80,0)+1)),Data_Background!O80)))</f>
        <v>0</v>
      </c>
      <c r="P80" s="79">
        <f ca="1">IF(Data_Background!P80="","",(IF($B$3="On",IF(Data_Background!P80=0,0,Data_Background!P80-SMALL(Data_Background!$C80:$AZ80,COUNTIF(Data_Background!$C80:$AZ80,0)+1)),Data_Background!P80)))</f>
        <v>0</v>
      </c>
      <c r="Q80" s="79">
        <f ca="1">IF(Data_Background!Q80="","",(IF($B$3="On",IF(Data_Background!Q80=0,0,Data_Background!Q80-SMALL(Data_Background!$C80:$AZ80,COUNTIF(Data_Background!$C80:$AZ80,0)+1)),Data_Background!Q80)))</f>
        <v>0</v>
      </c>
      <c r="R80" s="79">
        <f ca="1">IF(Data_Background!R80="","",(IF($B$3="On",IF(Data_Background!R80=0,0,Data_Background!R80-SMALL(Data_Background!$C80:$AZ80,COUNTIF(Data_Background!$C80:$AZ80,0)+1)),Data_Background!R80)))</f>
        <v>0</v>
      </c>
      <c r="S80" s="79">
        <f ca="1">IF(Data_Background!S80="","",(IF($B$3="On",IF(Data_Background!S80=0,0,Data_Background!S80-SMALL(Data_Background!$C80:$AZ80,COUNTIF(Data_Background!$C80:$AZ80,0)+1)),Data_Background!S80)))</f>
        <v>0</v>
      </c>
      <c r="T80" s="79">
        <f ca="1">IF(Data_Background!T80="","",(IF($B$3="On",IF(Data_Background!T80=0,0,Data_Background!T80-SMALL(Data_Background!$C80:$AZ80,COUNTIF(Data_Background!$C80:$AZ80,0)+1)),Data_Background!T80)))</f>
        <v>0</v>
      </c>
      <c r="U80" s="79">
        <f ca="1">IF(Data_Background!U80="","",(IF($B$3="On",IF(Data_Background!U80=0,0,Data_Background!U80-SMALL(Data_Background!$C80:$AZ80,COUNTIF(Data_Background!$C80:$AZ80,0)+1)),Data_Background!U80)))</f>
        <v>5.2188585300859653</v>
      </c>
      <c r="V80" s="79">
        <f ca="1">IF(Data_Background!V80="","",(IF($B$3="On",IF(Data_Background!V80=0,0,Data_Background!V80-SMALL(Data_Background!$C80:$AZ80,COUNTIF(Data_Background!$C80:$AZ80,0)+1)),Data_Background!V80)))</f>
        <v>21.521539403671639</v>
      </c>
      <c r="W80" s="79">
        <f ca="1">IF(Data_Background!W80="","",(IF($B$3="On",IF(Data_Background!W80=0,0,Data_Background!W80-SMALL(Data_Background!$C80:$AZ80,COUNTIF(Data_Background!$C80:$AZ80,0)+1)),Data_Background!W80)))</f>
        <v>51.71811327602866</v>
      </c>
      <c r="X80" s="79">
        <f ca="1">IF(Data_Background!X80="","",(IF($B$3="On",IF(Data_Background!X80=0,0,Data_Background!X80-SMALL(Data_Background!$C80:$AZ80,COUNTIF(Data_Background!$C80:$AZ80,0)+1)),Data_Background!X80)))</f>
        <v>113.31707132185011</v>
      </c>
      <c r="Y80" s="79">
        <f ca="1">IF(Data_Background!Y80="","",(IF($B$3="On",IF(Data_Background!Y80=0,0,Data_Background!Y80-SMALL(Data_Background!$C80:$AZ80,COUNTIF(Data_Background!$C80:$AZ80,0)+1)),Data_Background!Y80)))</f>
        <v>230.14124180341969</v>
      </c>
      <c r="Z80" s="79">
        <f ca="1">IF(Data_Background!Z80="","",(IF($B$3="On",IF(Data_Background!Z80=0,0,Data_Background!Z80-SMALL(Data_Background!$C80:$AZ80,COUNTIF(Data_Background!$C80:$AZ80,0)+1)),Data_Background!Z80)))</f>
        <v>435.87313561575746</v>
      </c>
      <c r="AA80" s="79">
        <f ca="1">IF(Data_Background!AA80="","",(IF($B$3="On",IF(Data_Background!AA80=0,0,Data_Background!AA80-SMALL(Data_Background!$C80:$AZ80,COUNTIF(Data_Background!$C80:$AZ80,0)+1)),Data_Background!AA80)))</f>
        <v>772.94031511725132</v>
      </c>
      <c r="AB80" s="79">
        <f ca="1">IF(Data_Background!AB80="","",(IF($B$3="On",IF(Data_Background!AB80=0,0,Data_Background!AB80-SMALL(Data_Background!$C80:$AZ80,COUNTIF(Data_Background!$C80:$AZ80,0)+1)),Data_Background!AB80)))</f>
        <v>1259.056619987361</v>
      </c>
      <c r="AC80" s="79">
        <f ca="1">IF(Data_Background!AC80="","",(IF($B$3="On",IF(Data_Background!AC80=0,0,Data_Background!AC80-SMALL(Data_Background!$C80:$AZ80,COUNTIF(Data_Background!$C80:$AZ80,0)+1)),Data_Background!AC80)))</f>
        <v>1832.1608327444596</v>
      </c>
      <c r="AD80" s="79">
        <f ca="1">IF(Data_Background!AD80="","",(IF($B$3="On",IF(Data_Background!AD80=0,0,Data_Background!AD80-SMALL(Data_Background!$C80:$AZ80,COUNTIF(Data_Background!$C80:$AZ80,0)+1)),Data_Background!AD80)))</f>
        <v>2394.69752984767</v>
      </c>
      <c r="AE80" s="79">
        <f ca="1">IF(Data_Background!AE80="","",(IF($B$3="On",IF(Data_Background!AE80=0,0,Data_Background!AE80-SMALL(Data_Background!$C80:$AZ80,COUNTIF(Data_Background!$C80:$AZ80,0)+1)),Data_Background!AE80)))</f>
        <v>2845.8306060131931</v>
      </c>
      <c r="AF80" s="79">
        <f ca="1">IF(Data_Background!AF80="","",(IF($B$3="On",IF(Data_Background!AF80=0,0,Data_Background!AF80-SMALL(Data_Background!$C80:$AZ80,COUNTIF(Data_Background!$C80:$AZ80,0)+1)),Data_Background!AF80)))</f>
        <v>3167.3852078697496</v>
      </c>
      <c r="AG80" s="79">
        <f ca="1">IF(Data_Background!AG80="","",(IF($B$3="On",IF(Data_Background!AG80=0,0,Data_Background!AG80-SMALL(Data_Background!$C80:$AZ80,COUNTIF(Data_Background!$C80:$AZ80,0)+1)),Data_Background!AG80)))</f>
        <v>3368.5865318105125</v>
      </c>
      <c r="AH80" s="79">
        <f ca="1">IF(Data_Background!AH80="","",(IF($B$3="On",IF(Data_Background!AH80=0,0,Data_Background!AH80-SMALL(Data_Background!$C80:$AZ80,COUNTIF(Data_Background!$C80:$AZ80,0)+1)),Data_Background!AH80)))</f>
        <v>3489.634547311447</v>
      </c>
      <c r="AI80" s="79">
        <f ca="1">IF(Data_Background!AI80="","",(IF($B$3="On",IF(Data_Background!AI80=0,0,Data_Background!AI80-SMALL(Data_Background!$C80:$AZ80,COUNTIF(Data_Background!$C80:$AZ80,0)+1)),Data_Background!AI80)))</f>
        <v>3561.9838762815198</v>
      </c>
      <c r="AJ80" s="79">
        <f ca="1">IF(Data_Background!AJ80="","",(IF($B$3="On",IF(Data_Background!AJ80=0,0,Data_Background!AJ80-SMALL(Data_Background!$C80:$AZ80,COUNTIF(Data_Background!$C80:$AZ80,0)+1)),Data_Background!AJ80)))</f>
        <v>3608.85014989827</v>
      </c>
      <c r="AK80" s="79">
        <f ca="1">IF(Data_Background!AK80="","",(IF($B$3="On",IF(Data_Background!AK80=0,0,Data_Background!AK80-SMALL(Data_Background!$C80:$AZ80,COUNTIF(Data_Background!$C80:$AZ80,0)+1)),Data_Background!AK80)))</f>
        <v>3641.0210280378997</v>
      </c>
      <c r="AL80" s="79">
        <f ca="1">IF(Data_Background!AL80="","",(IF($B$3="On",IF(Data_Background!AL80=0,0,Data_Background!AL80-SMALL(Data_Background!$C80:$AZ80,COUNTIF(Data_Background!$C80:$AZ80,0)+1)),Data_Background!AL80)))</f>
        <v>3665.2820466633461</v>
      </c>
      <c r="AM80" s="79">
        <f ca="1">IF(Data_Background!AM80="","",(IF($B$3="On",IF(Data_Background!AM80=0,0,Data_Background!AM80-SMALL(Data_Background!$C80:$AZ80,COUNTIF(Data_Background!$C80:$AZ80,0)+1)),Data_Background!AM80)))</f>
        <v>3682.8093109752836</v>
      </c>
      <c r="AN80" s="79">
        <f ca="1">IF(Data_Background!AN80="","",(IF($B$3="On",IF(Data_Background!AN80=0,0,Data_Background!AN80-SMALL(Data_Background!$C80:$AZ80,COUNTIF(Data_Background!$C80:$AZ80,0)+1)),Data_Background!AN80)))</f>
        <v>3694.4566458544668</v>
      </c>
      <c r="AO80" s="79">
        <f ca="1">IF(Data_Background!AO80="","",(IF($B$3="On",IF(Data_Background!AO80=0,0,Data_Background!AO80-SMALL(Data_Background!$C80:$AZ80,COUNTIF(Data_Background!$C80:$AZ80,0)+1)),Data_Background!AO80)))</f>
        <v>3702.9114640913094</v>
      </c>
      <c r="AP80" s="79">
        <f ca="1">IF(Data_Background!AP80="","",(IF($B$3="On",IF(Data_Background!AP80=0,0,Data_Background!AP80-SMALL(Data_Background!$C80:$AZ80,COUNTIF(Data_Background!$C80:$AZ80,0)+1)),Data_Background!AP80)))</f>
        <v>3706.6304968969248</v>
      </c>
      <c r="AQ80" s="79" t="str">
        <f>IF(Data_Background!AQ80="","",(IF($B$3="On",IF(Data_Background!AQ80=0,0,Data_Background!AQ80-SMALL(Data_Background!$C80:$AZ80,COUNTIF(Data_Background!$C80:$AZ80,0)+1)),Data_Background!AQ80)))</f>
        <v/>
      </c>
      <c r="AR80" s="79" t="str">
        <f>IF(Data_Background!AR80="","",(IF($B$3="On",IF(Data_Background!AR80=0,0,Data_Background!AR80-SMALL(Data_Background!$C80:$AZ80,COUNTIF(Data_Background!$C80:$AZ80,0)+1)),Data_Background!AR80)))</f>
        <v/>
      </c>
      <c r="AS80" s="79" t="str">
        <f>IF(Data_Background!AS80="","",(IF($B$3="On",IF(Data_Background!AS80=0,0,Data_Background!AS80-SMALL(Data_Background!$C80:$AZ80,COUNTIF(Data_Background!$C80:$AZ80,0)+1)),Data_Background!AS80)))</f>
        <v/>
      </c>
      <c r="AT80" s="79" t="str">
        <f>IF(Data_Background!AT80="","",(IF($B$3="On",IF(Data_Background!AT80=0,0,Data_Background!AT80-SMALL(Data_Background!$C80:$AZ80,COUNTIF(Data_Background!$C80:$AZ80,0)+1)),Data_Background!AT80)))</f>
        <v/>
      </c>
      <c r="AU80" s="79" t="str">
        <f>IF(Data_Background!AU80="","",(IF($B$3="On",IF(Data_Background!AU80=0,0,Data_Background!AU80-SMALL(Data_Background!$C80:$AZ80,COUNTIF(Data_Background!$C80:$AZ80,0)+1)),Data_Background!AU80)))</f>
        <v/>
      </c>
      <c r="AV80" s="79" t="str">
        <f>IF(Data_Background!AV80="","",(IF($B$3="On",IF(Data_Background!AV80=0,0,Data_Background!AV80-SMALL(Data_Background!$C80:$AZ80,COUNTIF(Data_Background!$C80:$AZ80,0)+1)),Data_Background!AV80)))</f>
        <v/>
      </c>
      <c r="AW80" s="79" t="str">
        <f>IF(Data_Background!AW80="","",(IF($B$3="On",IF(Data_Background!AW80=0,0,Data_Background!AW80-SMALL(Data_Background!$C80:$AZ80,COUNTIF(Data_Background!$C80:$AZ80,0)+1)),Data_Background!AW80)))</f>
        <v/>
      </c>
      <c r="AX80" s="79" t="str">
        <f>IF(Data_Background!AX80="","",(IF($B$3="On",IF(Data_Background!AX80=0,0,Data_Background!AX80-SMALL(Data_Background!$C80:$AZ80,COUNTIF(Data_Background!$C80:$AZ80,0)+1)),Data_Background!AX80)))</f>
        <v/>
      </c>
      <c r="AY80" s="79" t="str">
        <f>IF(Data_Background!AY80="","",(IF($B$3="On",IF(Data_Background!AY80=0,0,Data_Background!AY80-SMALL(Data_Background!$C80:$AZ80,COUNTIF(Data_Background!$C80:$AZ80,0)+1)),Data_Background!AY80)))</f>
        <v/>
      </c>
      <c r="AZ80" s="79" t="str">
        <f>IF(Data_Background!AZ80="","",(IF($B$3="On",IF(Data_Background!AZ80=0,0,Data_Background!AZ80-SMALL(Data_Background!$C80:$AZ80,COUNTIF(Data_Background!$C80:$AZ80,0)+1)),Data_Background!AZ80)))</f>
        <v/>
      </c>
      <c r="BA80" s="79"/>
      <c r="BB80" s="79"/>
      <c r="BC80" s="79"/>
      <c r="BD80" s="79"/>
      <c r="BE80" s="79"/>
      <c r="BF80" s="79"/>
      <c r="BG80" s="79"/>
      <c r="BH80" s="79"/>
      <c r="BI80" s="79"/>
      <c r="BJ80" s="79"/>
      <c r="BK80" s="79"/>
      <c r="BL80" s="79"/>
      <c r="BM80" s="79"/>
      <c r="BN80" s="79"/>
      <c r="BO80" s="79"/>
      <c r="BP80" s="79"/>
      <c r="BQ80" s="79"/>
      <c r="BR80" s="79"/>
      <c r="BS80" s="79"/>
      <c r="BT80" s="79"/>
      <c r="BU80" s="79"/>
      <c r="BV80" s="79"/>
      <c r="BW80" s="79"/>
      <c r="BX80" s="79"/>
      <c r="BY80" s="79"/>
      <c r="BZ80" s="79"/>
    </row>
    <row r="81" spans="1:78" x14ac:dyDescent="0.25">
      <c r="A81" s="79">
        <f ca="1">Data_Initial!A81</f>
        <v>2</v>
      </c>
      <c r="B81" s="79" t="str">
        <f ca="1">Data_Initial!B81</f>
        <v>F1</v>
      </c>
      <c r="C81" s="79">
        <f ca="1">IF(Data_Background!C81="","",(IF($B$3="On",IF(Data_Background!C81=0,0,Data_Background!C81-SMALL(Data_Background!$C81:$AZ81,COUNTIF(Data_Background!$C81:$AZ81,0)+1)),Data_Background!C81)))</f>
        <v>12.581143098110472</v>
      </c>
      <c r="D81" s="79">
        <f ca="1">IF(Data_Background!D81="","",(IF($B$3="On",IF(Data_Background!D81=0,0,Data_Background!D81-SMALL(Data_Background!$C81:$AZ81,COUNTIF(Data_Background!$C81:$AZ81,0)+1)),Data_Background!D81)))</f>
        <v>10.165988945672021</v>
      </c>
      <c r="E81" s="79">
        <f ca="1">IF(Data_Background!E81="","",(IF($B$3="On",IF(Data_Background!E81=0,0,Data_Background!E81-SMALL(Data_Background!$C81:$AZ81,COUNTIF(Data_Background!$C81:$AZ81,0)+1)),Data_Background!E81)))</f>
        <v>5.7149711496989255</v>
      </c>
      <c r="F81" s="79">
        <f ca="1">IF(Data_Background!F81="","",(IF($B$3="On",IF(Data_Background!F81=0,0,Data_Background!F81-SMALL(Data_Background!$C81:$AZ81,COUNTIF(Data_Background!$C81:$AZ81,0)+1)),Data_Background!F81)))</f>
        <v>0</v>
      </c>
      <c r="G81" s="79">
        <f ca="1">IF(Data_Background!G81="","",(IF($B$3="On",IF(Data_Background!G81=0,0,Data_Background!G81-SMALL(Data_Background!$C81:$AZ81,COUNTIF(Data_Background!$C81:$AZ81,0)+1)),Data_Background!G81)))</f>
        <v>0</v>
      </c>
      <c r="H81" s="79">
        <f ca="1">IF(Data_Background!H81="","",(IF($B$3="On",IF(Data_Background!H81=0,0,Data_Background!H81-SMALL(Data_Background!$C81:$AZ81,COUNTIF(Data_Background!$C81:$AZ81,0)+1)),Data_Background!H81)))</f>
        <v>0</v>
      </c>
      <c r="I81" s="79">
        <f ca="1">IF(Data_Background!I81="","",(IF($B$3="On",IF(Data_Background!I81=0,0,Data_Background!I81-SMALL(Data_Background!$C81:$AZ81,COUNTIF(Data_Background!$C81:$AZ81,0)+1)),Data_Background!I81)))</f>
        <v>0</v>
      </c>
      <c r="J81" s="79">
        <f ca="1">IF(Data_Background!J81="","",(IF($B$3="On",IF(Data_Background!J81=0,0,Data_Background!J81-SMALL(Data_Background!$C81:$AZ81,COUNTIF(Data_Background!$C81:$AZ81,0)+1)),Data_Background!J81)))</f>
        <v>0</v>
      </c>
      <c r="K81" s="79">
        <f ca="1">IF(Data_Background!K81="","",(IF($B$3="On",IF(Data_Background!K81=0,0,Data_Background!K81-SMALL(Data_Background!$C81:$AZ81,COUNTIF(Data_Background!$C81:$AZ81,0)+1)),Data_Background!K81)))</f>
        <v>0</v>
      </c>
      <c r="L81" s="79">
        <f ca="1">IF(Data_Background!L81="","",(IF($B$3="On",IF(Data_Background!L81=0,0,Data_Background!L81-SMALL(Data_Background!$C81:$AZ81,COUNTIF(Data_Background!$C81:$AZ81,0)+1)),Data_Background!L81)))</f>
        <v>0</v>
      </c>
      <c r="M81" s="79">
        <f ca="1">IF(Data_Background!M81="","",(IF($B$3="On",IF(Data_Background!M81=0,0,Data_Background!M81-SMALL(Data_Background!$C81:$AZ81,COUNTIF(Data_Background!$C81:$AZ81,0)+1)),Data_Background!M81)))</f>
        <v>0</v>
      </c>
      <c r="N81" s="79">
        <f ca="1">IF(Data_Background!N81="","",(IF($B$3="On",IF(Data_Background!N81=0,0,Data_Background!N81-SMALL(Data_Background!$C81:$AZ81,COUNTIF(Data_Background!$C81:$AZ81,0)+1)),Data_Background!N81)))</f>
        <v>0</v>
      </c>
      <c r="O81" s="79">
        <f ca="1">IF(Data_Background!O81="","",(IF($B$3="On",IF(Data_Background!O81=0,0,Data_Background!O81-SMALL(Data_Background!$C81:$AZ81,COUNTIF(Data_Background!$C81:$AZ81,0)+1)),Data_Background!O81)))</f>
        <v>0</v>
      </c>
      <c r="P81" s="79">
        <f ca="1">IF(Data_Background!P81="","",(IF($B$3="On",IF(Data_Background!P81=0,0,Data_Background!P81-SMALL(Data_Background!$C81:$AZ81,COUNTIF(Data_Background!$C81:$AZ81,0)+1)),Data_Background!P81)))</f>
        <v>0</v>
      </c>
      <c r="Q81" s="79">
        <f ca="1">IF(Data_Background!Q81="","",(IF($B$3="On",IF(Data_Background!Q81=0,0,Data_Background!Q81-SMALL(Data_Background!$C81:$AZ81,COUNTIF(Data_Background!$C81:$AZ81,0)+1)),Data_Background!Q81)))</f>
        <v>0</v>
      </c>
      <c r="R81" s="79">
        <f ca="1">IF(Data_Background!R81="","",(IF($B$3="On",IF(Data_Background!R81=0,0,Data_Background!R81-SMALL(Data_Background!$C81:$AZ81,COUNTIF(Data_Background!$C81:$AZ81,0)+1)),Data_Background!R81)))</f>
        <v>0</v>
      </c>
      <c r="S81" s="79">
        <f ca="1">IF(Data_Background!S81="","",(IF($B$3="On",IF(Data_Background!S81=0,0,Data_Background!S81-SMALL(Data_Background!$C81:$AZ81,COUNTIF(Data_Background!$C81:$AZ81,0)+1)),Data_Background!S81)))</f>
        <v>0</v>
      </c>
      <c r="T81" s="79">
        <f ca="1">IF(Data_Background!T81="","",(IF($B$3="On",IF(Data_Background!T81=0,0,Data_Background!T81-SMALL(Data_Background!$C81:$AZ81,COUNTIF(Data_Background!$C81:$AZ81,0)+1)),Data_Background!T81)))</f>
        <v>0</v>
      </c>
      <c r="U81" s="79">
        <f ca="1">IF(Data_Background!U81="","",(IF($B$3="On",IF(Data_Background!U81=0,0,Data_Background!U81-SMALL(Data_Background!$C81:$AZ81,COUNTIF(Data_Background!$C81:$AZ81,0)+1)),Data_Background!U81)))</f>
        <v>4.2633168291222034</v>
      </c>
      <c r="V81" s="79">
        <f ca="1">IF(Data_Background!V81="","",(IF($B$3="On",IF(Data_Background!V81=0,0,Data_Background!V81-SMALL(Data_Background!$C81:$AZ81,COUNTIF(Data_Background!$C81:$AZ81,0)+1)),Data_Background!V81)))</f>
        <v>23.501662618660355</v>
      </c>
      <c r="W81" s="79">
        <f ca="1">IF(Data_Background!W81="","",(IF($B$3="On",IF(Data_Background!W81=0,0,Data_Background!W81-SMALL(Data_Background!$C81:$AZ81,COUNTIF(Data_Background!$C81:$AZ81,0)+1)),Data_Background!W81)))</f>
        <v>55.797096487806392</v>
      </c>
      <c r="X81" s="79">
        <f ca="1">IF(Data_Background!X81="","",(IF($B$3="On",IF(Data_Background!X81=0,0,Data_Background!X81-SMALL(Data_Background!$C81:$AZ81,COUNTIF(Data_Background!$C81:$AZ81,0)+1)),Data_Background!X81)))</f>
        <v>124.71703539203726</v>
      </c>
      <c r="Y81" s="79">
        <f ca="1">IF(Data_Background!Y81="","",(IF($B$3="On",IF(Data_Background!Y81=0,0,Data_Background!Y81-SMALL(Data_Background!$C81:$AZ81,COUNTIF(Data_Background!$C81:$AZ81,0)+1)),Data_Background!Y81)))</f>
        <v>251.10916122784761</v>
      </c>
      <c r="Z81" s="79">
        <f ca="1">IF(Data_Background!Z81="","",(IF($B$3="On",IF(Data_Background!Z81=0,0,Data_Background!Z81-SMALL(Data_Background!$C81:$AZ81,COUNTIF(Data_Background!$C81:$AZ81,0)+1)),Data_Background!Z81)))</f>
        <v>475.60486926901581</v>
      </c>
      <c r="AA81" s="79">
        <f ca="1">IF(Data_Background!AA81="","",(IF($B$3="On",IF(Data_Background!AA81=0,0,Data_Background!AA81-SMALL(Data_Background!$C81:$AZ81,COUNTIF(Data_Background!$C81:$AZ81,0)+1)),Data_Background!AA81)))</f>
        <v>841.35717270399061</v>
      </c>
      <c r="AB81" s="79">
        <f ca="1">IF(Data_Background!AB81="","",(IF($B$3="On",IF(Data_Background!AB81=0,0,Data_Background!AB81-SMALL(Data_Background!$C81:$AZ81,COUNTIF(Data_Background!$C81:$AZ81,0)+1)),Data_Background!AB81)))</f>
        <v>1352.597775968932</v>
      </c>
      <c r="AC81" s="79">
        <f ca="1">IF(Data_Background!AC81="","",(IF($B$3="On",IF(Data_Background!AC81=0,0,Data_Background!AC81-SMALL(Data_Background!$C81:$AZ81,COUNTIF(Data_Background!$C81:$AZ81,0)+1)),Data_Background!AC81)))</f>
        <v>1936.4139516649077</v>
      </c>
      <c r="AD81" s="79">
        <f ca="1">IF(Data_Background!AD81="","",(IF($B$3="On",IF(Data_Background!AD81=0,0,Data_Background!AD81-SMALL(Data_Background!$C81:$AZ81,COUNTIF(Data_Background!$C81:$AZ81,0)+1)),Data_Background!AD81)))</f>
        <v>2490.6529255231944</v>
      </c>
      <c r="AE81" s="79">
        <f ca="1">IF(Data_Background!AE81="","",(IF($B$3="On",IF(Data_Background!AE81=0,0,Data_Background!AE81-SMALL(Data_Background!$C81:$AZ81,COUNTIF(Data_Background!$C81:$AZ81,0)+1)),Data_Background!AE81)))</f>
        <v>2927.1143582869176</v>
      </c>
      <c r="AF81" s="79">
        <f ca="1">IF(Data_Background!AF81="","",(IF($B$3="On",IF(Data_Background!AF81=0,0,Data_Background!AF81-SMALL(Data_Background!$C81:$AZ81,COUNTIF(Data_Background!$C81:$AZ81,0)+1)),Data_Background!AF81)))</f>
        <v>3234.4310668708881</v>
      </c>
      <c r="AG81" s="79">
        <f ca="1">IF(Data_Background!AG81="","",(IF($B$3="On",IF(Data_Background!AG81=0,0,Data_Background!AG81-SMALL(Data_Background!$C81:$AZ81,COUNTIF(Data_Background!$C81:$AZ81,0)+1)),Data_Background!AG81)))</f>
        <v>3424.9048524299578</v>
      </c>
      <c r="AH81" s="79">
        <f ca="1">IF(Data_Background!AH81="","",(IF($B$3="On",IF(Data_Background!AH81=0,0,Data_Background!AH81-SMALL(Data_Background!$C81:$AZ81,COUNTIF(Data_Background!$C81:$AZ81,0)+1)),Data_Background!AH81)))</f>
        <v>3541.5210175984648</v>
      </c>
      <c r="AI81" s="79">
        <f ca="1">IF(Data_Background!AI81="","",(IF($B$3="On",IF(Data_Background!AI81=0,0,Data_Background!AI81-SMALL(Data_Background!$C81:$AZ81,COUNTIF(Data_Background!$C81:$AZ81,0)+1)),Data_Background!AI81)))</f>
        <v>3612.904467311268</v>
      </c>
      <c r="AJ81" s="79">
        <f ca="1">IF(Data_Background!AJ81="","",(IF($B$3="On",IF(Data_Background!AJ81=0,0,Data_Background!AJ81-SMALL(Data_Background!$C81:$AZ81,COUNTIF(Data_Background!$C81:$AZ81,0)+1)),Data_Background!AJ81)))</f>
        <v>3661.5349876251043</v>
      </c>
      <c r="AK81" s="79">
        <f ca="1">IF(Data_Background!AK81="","",(IF($B$3="On",IF(Data_Background!AK81=0,0,Data_Background!AK81-SMALL(Data_Background!$C81:$AZ81,COUNTIF(Data_Background!$C81:$AZ81,0)+1)),Data_Background!AK81)))</f>
        <v>3693.2661151152315</v>
      </c>
      <c r="AL81" s="79">
        <f ca="1">IF(Data_Background!AL81="","",(IF($B$3="On",IF(Data_Background!AL81=0,0,Data_Background!AL81-SMALL(Data_Background!$C81:$AZ81,COUNTIF(Data_Background!$C81:$AZ81,0)+1)),Data_Background!AL81)))</f>
        <v>3713.6416883692546</v>
      </c>
      <c r="AM81" s="79">
        <f ca="1">IF(Data_Background!AM81="","",(IF($B$3="On",IF(Data_Background!AM81=0,0,Data_Background!AM81-SMALL(Data_Background!$C81:$AZ81,COUNTIF(Data_Background!$C81:$AZ81,0)+1)),Data_Background!AM81)))</f>
        <v>3726.5828327670447</v>
      </c>
      <c r="AN81" s="79">
        <f ca="1">IF(Data_Background!AN81="","",(IF($B$3="On",IF(Data_Background!AN81=0,0,Data_Background!AN81-SMALL(Data_Background!$C81:$AZ81,COUNTIF(Data_Background!$C81:$AZ81,0)+1)),Data_Background!AN81)))</f>
        <v>3733.592415204615</v>
      </c>
      <c r="AO81" s="79">
        <f ca="1">IF(Data_Background!AO81="","",(IF($B$3="On",IF(Data_Background!AO81=0,0,Data_Background!AO81-SMALL(Data_Background!$C81:$AZ81,COUNTIF(Data_Background!$C81:$AZ81,0)+1)),Data_Background!AO81)))</f>
        <v>3736.918749333528</v>
      </c>
      <c r="AP81" s="79">
        <f ca="1">IF(Data_Background!AP81="","",(IF($B$3="On",IF(Data_Background!AP81=0,0,Data_Background!AP81-SMALL(Data_Background!$C81:$AZ81,COUNTIF(Data_Background!$C81:$AZ81,0)+1)),Data_Background!AP81)))</f>
        <v>3737.1917475561577</v>
      </c>
      <c r="AQ81" s="79" t="str">
        <f>IF(Data_Background!AQ81="","",(IF($B$3="On",IF(Data_Background!AQ81=0,0,Data_Background!AQ81-SMALL(Data_Background!$C81:$AZ81,COUNTIF(Data_Background!$C81:$AZ81,0)+1)),Data_Background!AQ81)))</f>
        <v/>
      </c>
      <c r="AR81" s="79" t="str">
        <f>IF(Data_Background!AR81="","",(IF($B$3="On",IF(Data_Background!AR81=0,0,Data_Background!AR81-SMALL(Data_Background!$C81:$AZ81,COUNTIF(Data_Background!$C81:$AZ81,0)+1)),Data_Background!AR81)))</f>
        <v/>
      </c>
      <c r="AS81" s="79" t="str">
        <f>IF(Data_Background!AS81="","",(IF($B$3="On",IF(Data_Background!AS81=0,0,Data_Background!AS81-SMALL(Data_Background!$C81:$AZ81,COUNTIF(Data_Background!$C81:$AZ81,0)+1)),Data_Background!AS81)))</f>
        <v/>
      </c>
      <c r="AT81" s="79" t="str">
        <f>IF(Data_Background!AT81="","",(IF($B$3="On",IF(Data_Background!AT81=0,0,Data_Background!AT81-SMALL(Data_Background!$C81:$AZ81,COUNTIF(Data_Background!$C81:$AZ81,0)+1)),Data_Background!AT81)))</f>
        <v/>
      </c>
      <c r="AU81" s="79" t="str">
        <f>IF(Data_Background!AU81="","",(IF($B$3="On",IF(Data_Background!AU81=0,0,Data_Background!AU81-SMALL(Data_Background!$C81:$AZ81,COUNTIF(Data_Background!$C81:$AZ81,0)+1)),Data_Background!AU81)))</f>
        <v/>
      </c>
      <c r="AV81" s="79" t="str">
        <f>IF(Data_Background!AV81="","",(IF($B$3="On",IF(Data_Background!AV81=0,0,Data_Background!AV81-SMALL(Data_Background!$C81:$AZ81,COUNTIF(Data_Background!$C81:$AZ81,0)+1)),Data_Background!AV81)))</f>
        <v/>
      </c>
      <c r="AW81" s="79" t="str">
        <f>IF(Data_Background!AW81="","",(IF($B$3="On",IF(Data_Background!AW81=0,0,Data_Background!AW81-SMALL(Data_Background!$C81:$AZ81,COUNTIF(Data_Background!$C81:$AZ81,0)+1)),Data_Background!AW81)))</f>
        <v/>
      </c>
      <c r="AX81" s="79" t="str">
        <f>IF(Data_Background!AX81="","",(IF($B$3="On",IF(Data_Background!AX81=0,0,Data_Background!AX81-SMALL(Data_Background!$C81:$AZ81,COUNTIF(Data_Background!$C81:$AZ81,0)+1)),Data_Background!AX81)))</f>
        <v/>
      </c>
      <c r="AY81" s="79" t="str">
        <f>IF(Data_Background!AY81="","",(IF($B$3="On",IF(Data_Background!AY81=0,0,Data_Background!AY81-SMALL(Data_Background!$C81:$AZ81,COUNTIF(Data_Background!$C81:$AZ81,0)+1)),Data_Background!AY81)))</f>
        <v/>
      </c>
      <c r="AZ81" s="79" t="str">
        <f>IF(Data_Background!AZ81="","",(IF($B$3="On",IF(Data_Background!AZ81=0,0,Data_Background!AZ81-SMALL(Data_Background!$C81:$AZ81,COUNTIF(Data_Background!$C81:$AZ81,0)+1)),Data_Background!AZ81)))</f>
        <v/>
      </c>
      <c r="BA81" s="79"/>
      <c r="BB81" s="79"/>
      <c r="BC81" s="79"/>
      <c r="BD81" s="79"/>
      <c r="BE81" s="79"/>
      <c r="BF81" s="79"/>
      <c r="BG81" s="79"/>
      <c r="BH81" s="79"/>
      <c r="BI81" s="79"/>
      <c r="BJ81" s="79"/>
      <c r="BK81" s="79"/>
      <c r="BL81" s="79"/>
      <c r="BM81" s="79"/>
      <c r="BN81" s="79"/>
      <c r="BO81" s="79"/>
      <c r="BP81" s="79"/>
      <c r="BQ81" s="79"/>
      <c r="BR81" s="79"/>
      <c r="BS81" s="79"/>
      <c r="BT81" s="79"/>
      <c r="BU81" s="79"/>
      <c r="BV81" s="79"/>
      <c r="BW81" s="79"/>
      <c r="BX81" s="79"/>
      <c r="BY81" s="79"/>
      <c r="BZ81" s="79"/>
    </row>
    <row r="82" spans="1:78" x14ac:dyDescent="0.25">
      <c r="A82" s="79">
        <f ca="1">Data_Initial!A82</f>
        <v>2</v>
      </c>
      <c r="B82" s="79" t="str">
        <f ca="1">Data_Initial!B82</f>
        <v>G1</v>
      </c>
      <c r="C82" s="79">
        <f ca="1">IF(Data_Background!C82="","",(IF($B$3="On",IF(Data_Background!C82=0,0,Data_Background!C82-SMALL(Data_Background!$C82:$AZ82,COUNTIF(Data_Background!$C82:$AZ82,0)+1)),Data_Background!C82)))</f>
        <v>15.265029818660286</v>
      </c>
      <c r="D82" s="79">
        <f ca="1">IF(Data_Background!D82="","",(IF($B$3="On",IF(Data_Background!D82=0,0,Data_Background!D82-SMALL(Data_Background!$C82:$AZ82,COUNTIF(Data_Background!$C82:$AZ82,0)+1)),Data_Background!D82)))</f>
        <v>12.941732236227688</v>
      </c>
      <c r="E82" s="79">
        <f ca="1">IF(Data_Background!E82="","",(IF($B$3="On",IF(Data_Background!E82=0,0,Data_Background!E82-SMALL(Data_Background!$C82:$AZ82,COUNTIF(Data_Background!$C82:$AZ82,0)+1)),Data_Background!E82)))</f>
        <v>8.25807346897939</v>
      </c>
      <c r="F82" s="79">
        <f ca="1">IF(Data_Background!F82="","",(IF($B$3="On",IF(Data_Background!F82=0,0,Data_Background!F82-SMALL(Data_Background!$C82:$AZ82,COUNTIF(Data_Background!$C82:$AZ82,0)+1)),Data_Background!F82)))</f>
        <v>3.0703648165502502</v>
      </c>
      <c r="G82" s="79">
        <f ca="1">IF(Data_Background!G82="","",(IF($B$3="On",IF(Data_Background!G82=0,0,Data_Background!G82-SMALL(Data_Background!$C82:$AZ82,COUNTIF(Data_Background!$C82:$AZ82,0)+1)),Data_Background!G82)))</f>
        <v>0</v>
      </c>
      <c r="H82" s="79">
        <f ca="1">IF(Data_Background!H82="","",(IF($B$3="On",IF(Data_Background!H82=0,0,Data_Background!H82-SMALL(Data_Background!$C82:$AZ82,COUNTIF(Data_Background!$C82:$AZ82,0)+1)),Data_Background!H82)))</f>
        <v>0</v>
      </c>
      <c r="I82" s="79">
        <f ca="1">IF(Data_Background!I82="","",(IF($B$3="On",IF(Data_Background!I82=0,0,Data_Background!I82-SMALL(Data_Background!$C82:$AZ82,COUNTIF(Data_Background!$C82:$AZ82,0)+1)),Data_Background!I82)))</f>
        <v>0</v>
      </c>
      <c r="J82" s="79">
        <f ca="1">IF(Data_Background!J82="","",(IF($B$3="On",IF(Data_Background!J82=0,0,Data_Background!J82-SMALL(Data_Background!$C82:$AZ82,COUNTIF(Data_Background!$C82:$AZ82,0)+1)),Data_Background!J82)))</f>
        <v>0</v>
      </c>
      <c r="K82" s="79">
        <f ca="1">IF(Data_Background!K82="","",(IF($B$3="On",IF(Data_Background!K82=0,0,Data_Background!K82-SMALL(Data_Background!$C82:$AZ82,COUNTIF(Data_Background!$C82:$AZ82,0)+1)),Data_Background!K82)))</f>
        <v>0</v>
      </c>
      <c r="L82" s="79">
        <f ca="1">IF(Data_Background!L82="","",(IF($B$3="On",IF(Data_Background!L82=0,0,Data_Background!L82-SMALL(Data_Background!$C82:$AZ82,COUNTIF(Data_Background!$C82:$AZ82,0)+1)),Data_Background!L82)))</f>
        <v>0</v>
      </c>
      <c r="M82" s="79">
        <f ca="1">IF(Data_Background!M82="","",(IF($B$3="On",IF(Data_Background!M82=0,0,Data_Background!M82-SMALL(Data_Background!$C82:$AZ82,COUNTIF(Data_Background!$C82:$AZ82,0)+1)),Data_Background!M82)))</f>
        <v>0</v>
      </c>
      <c r="N82" s="79">
        <f ca="1">IF(Data_Background!N82="","",(IF($B$3="On",IF(Data_Background!N82=0,0,Data_Background!N82-SMALL(Data_Background!$C82:$AZ82,COUNTIF(Data_Background!$C82:$AZ82,0)+1)),Data_Background!N82)))</f>
        <v>0</v>
      </c>
      <c r="O82" s="79">
        <f ca="1">IF(Data_Background!O82="","",(IF($B$3="On",IF(Data_Background!O82=0,0,Data_Background!O82-SMALL(Data_Background!$C82:$AZ82,COUNTIF(Data_Background!$C82:$AZ82,0)+1)),Data_Background!O82)))</f>
        <v>0</v>
      </c>
      <c r="P82" s="79">
        <f ca="1">IF(Data_Background!P82="","",(IF($B$3="On",IF(Data_Background!P82=0,0,Data_Background!P82-SMALL(Data_Background!$C82:$AZ82,COUNTIF(Data_Background!$C82:$AZ82,0)+1)),Data_Background!P82)))</f>
        <v>0</v>
      </c>
      <c r="Q82" s="79">
        <f ca="1">IF(Data_Background!Q82="","",(IF($B$3="On",IF(Data_Background!Q82=0,0,Data_Background!Q82-SMALL(Data_Background!$C82:$AZ82,COUNTIF(Data_Background!$C82:$AZ82,0)+1)),Data_Background!Q82)))</f>
        <v>0</v>
      </c>
      <c r="R82" s="79">
        <f ca="1">IF(Data_Background!R82="","",(IF($B$3="On",IF(Data_Background!R82=0,0,Data_Background!R82-SMALL(Data_Background!$C82:$AZ82,COUNTIF(Data_Background!$C82:$AZ82,0)+1)),Data_Background!R82)))</f>
        <v>0</v>
      </c>
      <c r="S82" s="79">
        <f ca="1">IF(Data_Background!S82="","",(IF($B$3="On",IF(Data_Background!S82=0,0,Data_Background!S82-SMALL(Data_Background!$C82:$AZ82,COUNTIF(Data_Background!$C82:$AZ82,0)+1)),Data_Background!S82)))</f>
        <v>0</v>
      </c>
      <c r="T82" s="79">
        <f ca="1">IF(Data_Background!T82="","",(IF($B$3="On",IF(Data_Background!T82=0,0,Data_Background!T82-SMALL(Data_Background!$C82:$AZ82,COUNTIF(Data_Background!$C82:$AZ82,0)+1)),Data_Background!T82)))</f>
        <v>0</v>
      </c>
      <c r="U82" s="79">
        <f ca="1">IF(Data_Background!U82="","",(IF($B$3="On",IF(Data_Background!U82=0,0,Data_Background!U82-SMALL(Data_Background!$C82:$AZ82,COUNTIF(Data_Background!$C82:$AZ82,0)+1)),Data_Background!U82)))</f>
        <v>0</v>
      </c>
      <c r="V82" s="79">
        <f ca="1">IF(Data_Background!V82="","",(IF($B$3="On",IF(Data_Background!V82=0,0,Data_Background!V82-SMALL(Data_Background!$C82:$AZ82,COUNTIF(Data_Background!$C82:$AZ82,0)+1)),Data_Background!V82)))</f>
        <v>0</v>
      </c>
      <c r="W82" s="79">
        <f ca="1">IF(Data_Background!W82="","",(IF($B$3="On",IF(Data_Background!W82=0,0,Data_Background!W82-SMALL(Data_Background!$C82:$AZ82,COUNTIF(Data_Background!$C82:$AZ82,0)+1)),Data_Background!W82)))</f>
        <v>7.3462479121712967</v>
      </c>
      <c r="X82" s="79">
        <f ca="1">IF(Data_Background!X82="","",(IF($B$3="On",IF(Data_Background!X82=0,0,Data_Background!X82-SMALL(Data_Background!$C82:$AZ82,COUNTIF(Data_Background!$C82:$AZ82,0)+1)),Data_Background!X82)))</f>
        <v>20.980854705891339</v>
      </c>
      <c r="Y82" s="79">
        <f ca="1">IF(Data_Background!Y82="","",(IF($B$3="On",IF(Data_Background!Y82=0,0,Data_Background!Y82-SMALL(Data_Background!$C82:$AZ82,COUNTIF(Data_Background!$C82:$AZ82,0)+1)),Data_Background!Y82)))</f>
        <v>51.583707621644848</v>
      </c>
      <c r="Z82" s="79">
        <f ca="1">IF(Data_Background!Z82="","",(IF($B$3="On",IF(Data_Background!Z82=0,0,Data_Background!Z82-SMALL(Data_Background!$C82:$AZ82,COUNTIF(Data_Background!$C82:$AZ82,0)+1)),Data_Background!Z82)))</f>
        <v>107.16195127443582</v>
      </c>
      <c r="AA82" s="79">
        <f ca="1">IF(Data_Background!AA82="","",(IF($B$3="On",IF(Data_Background!AA82=0,0,Data_Background!AA82-SMALL(Data_Background!$C82:$AZ82,COUNTIF(Data_Background!$C82:$AZ82,0)+1)),Data_Background!AA82)))</f>
        <v>212.71541437537357</v>
      </c>
      <c r="AB82" s="79">
        <f ca="1">IF(Data_Background!AB82="","",(IF($B$3="On",IF(Data_Background!AB82=0,0,Data_Background!AB82-SMALL(Data_Background!$C82:$AZ82,COUNTIF(Data_Background!$C82:$AZ82,0)+1)),Data_Background!AB82)))</f>
        <v>391.20059994895894</v>
      </c>
      <c r="AC82" s="79">
        <f ca="1">IF(Data_Background!AC82="","",(IF($B$3="On",IF(Data_Background!AC82=0,0,Data_Background!AC82-SMALL(Data_Background!$C82:$AZ82,COUNTIF(Data_Background!$C82:$AZ82,0)+1)),Data_Background!AC82)))</f>
        <v>686.87739898328914</v>
      </c>
      <c r="AD82" s="79">
        <f ca="1">IF(Data_Background!AD82="","",(IF($B$3="On",IF(Data_Background!AD82=0,0,Data_Background!AD82-SMALL(Data_Background!$C82:$AZ82,COUNTIF(Data_Background!$C82:$AZ82,0)+1)),Data_Background!AD82)))</f>
        <v>1122.403058877459</v>
      </c>
      <c r="AE82" s="79">
        <f ca="1">IF(Data_Background!AE82="","",(IF($B$3="On",IF(Data_Background!AE82=0,0,Data_Background!AE82-SMALL(Data_Background!$C82:$AZ82,COUNTIF(Data_Background!$C82:$AZ82,0)+1)),Data_Background!AE82)))</f>
        <v>1658.3991590391654</v>
      </c>
      <c r="AF82" s="79">
        <f ca="1">IF(Data_Background!AF82="","",(IF($B$3="On",IF(Data_Background!AF82=0,0,Data_Background!AF82-SMALL(Data_Background!$C82:$AZ82,COUNTIF(Data_Background!$C82:$AZ82,0)+1)),Data_Background!AF82)))</f>
        <v>2208.0514249940688</v>
      </c>
      <c r="AG82" s="79">
        <f ca="1">IF(Data_Background!AG82="","",(IF($B$3="On",IF(Data_Background!AG82=0,0,Data_Background!AG82-SMALL(Data_Background!$C82:$AZ82,COUNTIF(Data_Background!$C82:$AZ82,0)+1)),Data_Background!AG82)))</f>
        <v>2675.0220665070651</v>
      </c>
      <c r="AH82" s="79">
        <f ca="1">IF(Data_Background!AH82="","",(IF($B$3="On",IF(Data_Background!AH82=0,0,Data_Background!AH82-SMALL(Data_Background!$C82:$AZ82,COUNTIF(Data_Background!$C82:$AZ82,0)+1)),Data_Background!AH82)))</f>
        <v>3021.9980702261323</v>
      </c>
      <c r="AI82" s="79">
        <f ca="1">IF(Data_Background!AI82="","",(IF($B$3="On",IF(Data_Background!AI82=0,0,Data_Background!AI82-SMALL(Data_Background!$C82:$AZ82,COUNTIF(Data_Background!$C82:$AZ82,0)+1)),Data_Background!AI82)))</f>
        <v>3252.7652911100986</v>
      </c>
      <c r="AJ82" s="79">
        <f ca="1">IF(Data_Background!AJ82="","",(IF($B$3="On",IF(Data_Background!AJ82=0,0,Data_Background!AJ82-SMALL(Data_Background!$C82:$AZ82,COUNTIF(Data_Background!$C82:$AZ82,0)+1)),Data_Background!AJ82)))</f>
        <v>3397.206280129652</v>
      </c>
      <c r="AK82" s="79">
        <f ca="1">IF(Data_Background!AK82="","",(IF($B$3="On",IF(Data_Background!AK82=0,0,Data_Background!AK82-SMALL(Data_Background!$C82:$AZ82,COUNTIF(Data_Background!$C82:$AZ82,0)+1)),Data_Background!AK82)))</f>
        <v>3486.3870992475054</v>
      </c>
      <c r="AL82" s="79">
        <f ca="1">IF(Data_Background!AL82="","",(IF($B$3="On",IF(Data_Background!AL82=0,0,Data_Background!AL82-SMALL(Data_Background!$C82:$AZ82,COUNTIF(Data_Background!$C82:$AZ82,0)+1)),Data_Background!AL82)))</f>
        <v>3541.9823822223821</v>
      </c>
      <c r="AM82" s="79">
        <f ca="1">IF(Data_Background!AM82="","",(IF($B$3="On",IF(Data_Background!AM82=0,0,Data_Background!AM82-SMALL(Data_Background!$C82:$AZ82,COUNTIF(Data_Background!$C82:$AZ82,0)+1)),Data_Background!AM82)))</f>
        <v>3577.896869568392</v>
      </c>
      <c r="AN82" s="79">
        <f ca="1">IF(Data_Background!AN82="","",(IF($B$3="On",IF(Data_Background!AN82=0,0,Data_Background!AN82-SMALL(Data_Background!$C82:$AZ82,COUNTIF(Data_Background!$C82:$AZ82,0)+1)),Data_Background!AN82)))</f>
        <v>3599.5004926224351</v>
      </c>
      <c r="AO82" s="79">
        <f ca="1">IF(Data_Background!AO82="","",(IF($B$3="On",IF(Data_Background!AO82=0,0,Data_Background!AO82-SMALL(Data_Background!$C82:$AZ82,COUNTIF(Data_Background!$C82:$AZ82,0)+1)),Data_Background!AO82)))</f>
        <v>3612.2423182918587</v>
      </c>
      <c r="AP82" s="79">
        <f ca="1">IF(Data_Background!AP82="","",(IF($B$3="On",IF(Data_Background!AP82=0,0,Data_Background!AP82-SMALL(Data_Background!$C82:$AZ82,COUNTIF(Data_Background!$C82:$AZ82,0)+1)),Data_Background!AP82)))</f>
        <v>3616.4550495287972</v>
      </c>
      <c r="AQ82" s="79" t="str">
        <f>IF(Data_Background!AQ82="","",(IF($B$3="On",IF(Data_Background!AQ82=0,0,Data_Background!AQ82-SMALL(Data_Background!$C82:$AZ82,COUNTIF(Data_Background!$C82:$AZ82,0)+1)),Data_Background!AQ82)))</f>
        <v/>
      </c>
      <c r="AR82" s="79" t="str">
        <f>IF(Data_Background!AR82="","",(IF($B$3="On",IF(Data_Background!AR82=0,0,Data_Background!AR82-SMALL(Data_Background!$C82:$AZ82,COUNTIF(Data_Background!$C82:$AZ82,0)+1)),Data_Background!AR82)))</f>
        <v/>
      </c>
      <c r="AS82" s="79" t="str">
        <f>IF(Data_Background!AS82="","",(IF($B$3="On",IF(Data_Background!AS82=0,0,Data_Background!AS82-SMALL(Data_Background!$C82:$AZ82,COUNTIF(Data_Background!$C82:$AZ82,0)+1)),Data_Background!AS82)))</f>
        <v/>
      </c>
      <c r="AT82" s="79" t="str">
        <f>IF(Data_Background!AT82="","",(IF($B$3="On",IF(Data_Background!AT82=0,0,Data_Background!AT82-SMALL(Data_Background!$C82:$AZ82,COUNTIF(Data_Background!$C82:$AZ82,0)+1)),Data_Background!AT82)))</f>
        <v/>
      </c>
      <c r="AU82" s="79" t="str">
        <f>IF(Data_Background!AU82="","",(IF($B$3="On",IF(Data_Background!AU82=0,0,Data_Background!AU82-SMALL(Data_Background!$C82:$AZ82,COUNTIF(Data_Background!$C82:$AZ82,0)+1)),Data_Background!AU82)))</f>
        <v/>
      </c>
      <c r="AV82" s="79" t="str">
        <f>IF(Data_Background!AV82="","",(IF($B$3="On",IF(Data_Background!AV82=0,0,Data_Background!AV82-SMALL(Data_Background!$C82:$AZ82,COUNTIF(Data_Background!$C82:$AZ82,0)+1)),Data_Background!AV82)))</f>
        <v/>
      </c>
      <c r="AW82" s="79" t="str">
        <f>IF(Data_Background!AW82="","",(IF($B$3="On",IF(Data_Background!AW82=0,0,Data_Background!AW82-SMALL(Data_Background!$C82:$AZ82,COUNTIF(Data_Background!$C82:$AZ82,0)+1)),Data_Background!AW82)))</f>
        <v/>
      </c>
      <c r="AX82" s="79" t="str">
        <f>IF(Data_Background!AX82="","",(IF($B$3="On",IF(Data_Background!AX82=0,0,Data_Background!AX82-SMALL(Data_Background!$C82:$AZ82,COUNTIF(Data_Background!$C82:$AZ82,0)+1)),Data_Background!AX82)))</f>
        <v/>
      </c>
      <c r="AY82" s="79" t="str">
        <f>IF(Data_Background!AY82="","",(IF($B$3="On",IF(Data_Background!AY82=0,0,Data_Background!AY82-SMALL(Data_Background!$C82:$AZ82,COUNTIF(Data_Background!$C82:$AZ82,0)+1)),Data_Background!AY82)))</f>
        <v/>
      </c>
      <c r="AZ82" s="79" t="str">
        <f>IF(Data_Background!AZ82="","",(IF($B$3="On",IF(Data_Background!AZ82=0,0,Data_Background!AZ82-SMALL(Data_Background!$C82:$AZ82,COUNTIF(Data_Background!$C82:$AZ82,0)+1)),Data_Background!AZ82)))</f>
        <v/>
      </c>
      <c r="BA82" s="79"/>
      <c r="BB82" s="79"/>
      <c r="BC82" s="79"/>
      <c r="BD82" s="79"/>
      <c r="BE82" s="79"/>
      <c r="BF82" s="79"/>
      <c r="BG82" s="79"/>
      <c r="BH82" s="79"/>
      <c r="BI82" s="79"/>
      <c r="BJ82" s="79"/>
      <c r="BK82" s="79"/>
      <c r="BL82" s="79"/>
      <c r="BM82" s="79"/>
      <c r="BN82" s="79"/>
      <c r="BO82" s="79"/>
      <c r="BP82" s="79"/>
      <c r="BQ82" s="79"/>
      <c r="BR82" s="79"/>
      <c r="BS82" s="79"/>
      <c r="BT82" s="79"/>
      <c r="BU82" s="79"/>
      <c r="BV82" s="79"/>
      <c r="BW82" s="79"/>
      <c r="BX82" s="79"/>
      <c r="BY82" s="79"/>
      <c r="BZ82" s="79"/>
    </row>
    <row r="83" spans="1:78" x14ac:dyDescent="0.25">
      <c r="A83" s="79">
        <f ca="1">Data_Initial!A83</f>
        <v>2</v>
      </c>
      <c r="B83" s="79" t="str">
        <f ca="1">Data_Initial!B83</f>
        <v>H1</v>
      </c>
      <c r="C83" s="79">
        <f ca="1">IF(Data_Background!C83="","",(IF($B$3="On",IF(Data_Background!C83=0,0,Data_Background!C83-SMALL(Data_Background!$C83:$AZ83,COUNTIF(Data_Background!$C83:$AZ83,0)+1)),Data_Background!C83)))</f>
        <v>11.455858176797229</v>
      </c>
      <c r="D83" s="79">
        <f ca="1">IF(Data_Background!D83="","",(IF($B$3="On",IF(Data_Background!D83=0,0,Data_Background!D83-SMALL(Data_Background!$C83:$AZ83,COUNTIF(Data_Background!$C83:$AZ83,0)+1)),Data_Background!D83)))</f>
        <v>9.3163012682422615</v>
      </c>
      <c r="E83" s="79">
        <f ca="1">IF(Data_Background!E83="","",(IF($B$3="On",IF(Data_Background!E83=0,0,Data_Background!E83-SMALL(Data_Background!$C83:$AZ83,COUNTIF(Data_Background!$C83:$AZ83,0)+1)),Data_Background!E83)))</f>
        <v>3.4737652783351298</v>
      </c>
      <c r="F83" s="79">
        <f ca="1">IF(Data_Background!F83="","",(IF($B$3="On",IF(Data_Background!F83=0,0,Data_Background!F83-SMALL(Data_Background!$C83:$AZ83,COUNTIF(Data_Background!$C83:$AZ83,0)+1)),Data_Background!F83)))</f>
        <v>0</v>
      </c>
      <c r="G83" s="79">
        <f ca="1">IF(Data_Background!G83="","",(IF($B$3="On",IF(Data_Background!G83=0,0,Data_Background!G83-SMALL(Data_Background!$C83:$AZ83,COUNTIF(Data_Background!$C83:$AZ83,0)+1)),Data_Background!G83)))</f>
        <v>0</v>
      </c>
      <c r="H83" s="79">
        <f ca="1">IF(Data_Background!H83="","",(IF($B$3="On",IF(Data_Background!H83=0,0,Data_Background!H83-SMALL(Data_Background!$C83:$AZ83,COUNTIF(Data_Background!$C83:$AZ83,0)+1)),Data_Background!H83)))</f>
        <v>0</v>
      </c>
      <c r="I83" s="79">
        <f ca="1">IF(Data_Background!I83="","",(IF($B$3="On",IF(Data_Background!I83=0,0,Data_Background!I83-SMALL(Data_Background!$C83:$AZ83,COUNTIF(Data_Background!$C83:$AZ83,0)+1)),Data_Background!I83)))</f>
        <v>0</v>
      </c>
      <c r="J83" s="79">
        <f ca="1">IF(Data_Background!J83="","",(IF($B$3="On",IF(Data_Background!J83=0,0,Data_Background!J83-SMALL(Data_Background!$C83:$AZ83,COUNTIF(Data_Background!$C83:$AZ83,0)+1)),Data_Background!J83)))</f>
        <v>0</v>
      </c>
      <c r="K83" s="79">
        <f ca="1">IF(Data_Background!K83="","",(IF($B$3="On",IF(Data_Background!K83=0,0,Data_Background!K83-SMALL(Data_Background!$C83:$AZ83,COUNTIF(Data_Background!$C83:$AZ83,0)+1)),Data_Background!K83)))</f>
        <v>0</v>
      </c>
      <c r="L83" s="79">
        <f ca="1">IF(Data_Background!L83="","",(IF($B$3="On",IF(Data_Background!L83=0,0,Data_Background!L83-SMALL(Data_Background!$C83:$AZ83,COUNTIF(Data_Background!$C83:$AZ83,0)+1)),Data_Background!L83)))</f>
        <v>0</v>
      </c>
      <c r="M83" s="79">
        <f ca="1">IF(Data_Background!M83="","",(IF($B$3="On",IF(Data_Background!M83=0,0,Data_Background!M83-SMALL(Data_Background!$C83:$AZ83,COUNTIF(Data_Background!$C83:$AZ83,0)+1)),Data_Background!M83)))</f>
        <v>0</v>
      </c>
      <c r="N83" s="79">
        <f ca="1">IF(Data_Background!N83="","",(IF($B$3="On",IF(Data_Background!N83=0,0,Data_Background!N83-SMALL(Data_Background!$C83:$AZ83,COUNTIF(Data_Background!$C83:$AZ83,0)+1)),Data_Background!N83)))</f>
        <v>0</v>
      </c>
      <c r="O83" s="79">
        <f ca="1">IF(Data_Background!O83="","",(IF($B$3="On",IF(Data_Background!O83=0,0,Data_Background!O83-SMALL(Data_Background!$C83:$AZ83,COUNTIF(Data_Background!$C83:$AZ83,0)+1)),Data_Background!O83)))</f>
        <v>0</v>
      </c>
      <c r="P83" s="79">
        <f ca="1">IF(Data_Background!P83="","",(IF($B$3="On",IF(Data_Background!P83=0,0,Data_Background!P83-SMALL(Data_Background!$C83:$AZ83,COUNTIF(Data_Background!$C83:$AZ83,0)+1)),Data_Background!P83)))</f>
        <v>0</v>
      </c>
      <c r="Q83" s="79">
        <f ca="1">IF(Data_Background!Q83="","",(IF($B$3="On",IF(Data_Background!Q83=0,0,Data_Background!Q83-SMALL(Data_Background!$C83:$AZ83,COUNTIF(Data_Background!$C83:$AZ83,0)+1)),Data_Background!Q83)))</f>
        <v>0</v>
      </c>
      <c r="R83" s="79">
        <f ca="1">IF(Data_Background!R83="","",(IF($B$3="On",IF(Data_Background!R83=0,0,Data_Background!R83-SMALL(Data_Background!$C83:$AZ83,COUNTIF(Data_Background!$C83:$AZ83,0)+1)),Data_Background!R83)))</f>
        <v>0</v>
      </c>
      <c r="S83" s="79">
        <f ca="1">IF(Data_Background!S83="","",(IF($B$3="On",IF(Data_Background!S83=0,0,Data_Background!S83-SMALL(Data_Background!$C83:$AZ83,COUNTIF(Data_Background!$C83:$AZ83,0)+1)),Data_Background!S83)))</f>
        <v>0</v>
      </c>
      <c r="T83" s="79">
        <f ca="1">IF(Data_Background!T83="","",(IF($B$3="On",IF(Data_Background!T83=0,0,Data_Background!T83-SMALL(Data_Background!$C83:$AZ83,COUNTIF(Data_Background!$C83:$AZ83,0)+1)),Data_Background!T83)))</f>
        <v>0</v>
      </c>
      <c r="U83" s="79">
        <f ca="1">IF(Data_Background!U83="","",(IF($B$3="On",IF(Data_Background!U83=0,0,Data_Background!U83-SMALL(Data_Background!$C83:$AZ83,COUNTIF(Data_Background!$C83:$AZ83,0)+1)),Data_Background!U83)))</f>
        <v>0</v>
      </c>
      <c r="V83" s="79">
        <f ca="1">IF(Data_Background!V83="","",(IF($B$3="On",IF(Data_Background!V83=0,0,Data_Background!V83-SMALL(Data_Background!$C83:$AZ83,COUNTIF(Data_Background!$C83:$AZ83,0)+1)),Data_Background!V83)))</f>
        <v>0</v>
      </c>
      <c r="W83" s="79">
        <f ca="1">IF(Data_Background!W83="","",(IF($B$3="On",IF(Data_Background!W83=0,0,Data_Background!W83-SMALL(Data_Background!$C83:$AZ83,COUNTIF(Data_Background!$C83:$AZ83,0)+1)),Data_Background!W83)))</f>
        <v>2.7594435425370087</v>
      </c>
      <c r="X83" s="79">
        <f ca="1">IF(Data_Background!X83="","",(IF($B$3="On",IF(Data_Background!X83=0,0,Data_Background!X83-SMALL(Data_Background!$C83:$AZ83,COUNTIF(Data_Background!$C83:$AZ83,0)+1)),Data_Background!X83)))</f>
        <v>19.623803139411237</v>
      </c>
      <c r="Y83" s="79">
        <f ca="1">IF(Data_Background!Y83="","",(IF($B$3="On",IF(Data_Background!Y83=0,0,Data_Background!Y83-SMALL(Data_Background!$C83:$AZ83,COUNTIF(Data_Background!$C83:$AZ83,0)+1)),Data_Background!Y83)))</f>
        <v>48.624088106574632</v>
      </c>
      <c r="Z83" s="79">
        <f ca="1">IF(Data_Background!Z83="","",(IF($B$3="On",IF(Data_Background!Z83=0,0,Data_Background!Z83-SMALL(Data_Background!$C83:$AZ83,COUNTIF(Data_Background!$C83:$AZ83,0)+1)),Data_Background!Z83)))</f>
        <v>104.42594496558334</v>
      </c>
      <c r="AA83" s="79">
        <f ca="1">IF(Data_Background!AA83="","",(IF($B$3="On",IF(Data_Background!AA83=0,0,Data_Background!AA83-SMALL(Data_Background!$C83:$AZ83,COUNTIF(Data_Background!$C83:$AZ83,0)+1)),Data_Background!AA83)))</f>
        <v>203.74416086078668</v>
      </c>
      <c r="AB83" s="79">
        <f ca="1">IF(Data_Background!AB83="","",(IF($B$3="On",IF(Data_Background!AB83=0,0,Data_Background!AB83-SMALL(Data_Background!$C83:$AZ83,COUNTIF(Data_Background!$C83:$AZ83,0)+1)),Data_Background!AB83)))</f>
        <v>381.51646750575742</v>
      </c>
      <c r="AC83" s="79">
        <f ca="1">IF(Data_Background!AC83="","",(IF($B$3="On",IF(Data_Background!AC83=0,0,Data_Background!AC83-SMALL(Data_Background!$C83:$AZ83,COUNTIF(Data_Background!$C83:$AZ83,0)+1)),Data_Background!AC83)))</f>
        <v>672.14820543083738</v>
      </c>
      <c r="AD83" s="79">
        <f ca="1">IF(Data_Background!AD83="","",(IF($B$3="On",IF(Data_Background!AD83=0,0,Data_Background!AD83-SMALL(Data_Background!$C83:$AZ83,COUNTIF(Data_Background!$C83:$AZ83,0)+1)),Data_Background!AD83)))</f>
        <v>1097.6244581535045</v>
      </c>
      <c r="AE83" s="79">
        <f ca="1">IF(Data_Background!AE83="","",(IF($B$3="On",IF(Data_Background!AE83=0,0,Data_Background!AE83-SMALL(Data_Background!$C83:$AZ83,COUNTIF(Data_Background!$C83:$AZ83,0)+1)),Data_Background!AE83)))</f>
        <v>1615.641666362895</v>
      </c>
      <c r="AF83" s="79">
        <f ca="1">IF(Data_Background!AF83="","",(IF($B$3="On",IF(Data_Background!AF83=0,0,Data_Background!AF83-SMALL(Data_Background!$C83:$AZ83,COUNTIF(Data_Background!$C83:$AZ83,0)+1)),Data_Background!AF83)))</f>
        <v>2145.3670459565815</v>
      </c>
      <c r="AG83" s="79">
        <f ca="1">IF(Data_Background!AG83="","",(IF($B$3="On",IF(Data_Background!AG83=0,0,Data_Background!AG83-SMALL(Data_Background!$C83:$AZ83,COUNTIF(Data_Background!$C83:$AZ83,0)+1)),Data_Background!AG83)))</f>
        <v>2597.1362470177382</v>
      </c>
      <c r="AH83" s="79">
        <f ca="1">IF(Data_Background!AH83="","",(IF($B$3="On",IF(Data_Background!AH83=0,0,Data_Background!AH83-SMALL(Data_Background!$C83:$AZ83,COUNTIF(Data_Background!$C83:$AZ83,0)+1)),Data_Background!AH83)))</f>
        <v>2930.8083501447413</v>
      </c>
      <c r="AI83" s="79">
        <f ca="1">IF(Data_Background!AI83="","",(IF($B$3="On",IF(Data_Background!AI83=0,0,Data_Background!AI83-SMALL(Data_Background!$C83:$AZ83,COUNTIF(Data_Background!$C83:$AZ83,0)+1)),Data_Background!AI83)))</f>
        <v>3149.6099543190417</v>
      </c>
      <c r="AJ83" s="79">
        <f ca="1">IF(Data_Background!AJ83="","",(IF($B$3="On",IF(Data_Background!AJ83=0,0,Data_Background!AJ83-SMALL(Data_Background!$C83:$AZ83,COUNTIF(Data_Background!$C83:$AZ83,0)+1)),Data_Background!AJ83)))</f>
        <v>3283.1557967268986</v>
      </c>
      <c r="AK83" s="79">
        <f ca="1">IF(Data_Background!AK83="","",(IF($B$3="On",IF(Data_Background!AK83=0,0,Data_Background!AK83-SMALL(Data_Background!$C83:$AZ83,COUNTIF(Data_Background!$C83:$AZ83,0)+1)),Data_Background!AK83)))</f>
        <v>3363.4889269167256</v>
      </c>
      <c r="AL83" s="79">
        <f ca="1">IF(Data_Background!AL83="","",(IF($B$3="On",IF(Data_Background!AL83=0,0,Data_Background!AL83-SMALL(Data_Background!$C83:$AZ83,COUNTIF(Data_Background!$C83:$AZ83,0)+1)),Data_Background!AL83)))</f>
        <v>3412.495067639848</v>
      </c>
      <c r="AM83" s="79">
        <f ca="1">IF(Data_Background!AM83="","",(IF($B$3="On",IF(Data_Background!AM83=0,0,Data_Background!AM83-SMALL(Data_Background!$C83:$AZ83,COUNTIF(Data_Background!$C83:$AZ83,0)+1)),Data_Background!AM83)))</f>
        <v>3444.5592108520818</v>
      </c>
      <c r="AN83" s="79">
        <f ca="1">IF(Data_Background!AN83="","",(IF($B$3="On",IF(Data_Background!AN83=0,0,Data_Background!AN83-SMALL(Data_Background!$C83:$AZ83,COUNTIF(Data_Background!$C83:$AZ83,0)+1)),Data_Background!AN83)))</f>
        <v>3466.4484747899946</v>
      </c>
      <c r="AO83" s="79">
        <f ca="1">IF(Data_Background!AO83="","",(IF($B$3="On",IF(Data_Background!AO83=0,0,Data_Background!AO83-SMALL(Data_Background!$C83:$AZ83,COUNTIF(Data_Background!$C83:$AZ83,0)+1)),Data_Background!AO83)))</f>
        <v>3483.4741132143049</v>
      </c>
      <c r="AP83" s="79">
        <f ca="1">IF(Data_Background!AP83="","",(IF($B$3="On",IF(Data_Background!AP83=0,0,Data_Background!AP83-SMALL(Data_Background!$C83:$AZ83,COUNTIF(Data_Background!$C83:$AZ83,0)+1)),Data_Background!AP83)))</f>
        <v>3490.8910585647645</v>
      </c>
      <c r="AQ83" s="79" t="str">
        <f>IF(Data_Background!AQ83="","",(IF($B$3="On",IF(Data_Background!AQ83=0,0,Data_Background!AQ83-SMALL(Data_Background!$C83:$AZ83,COUNTIF(Data_Background!$C83:$AZ83,0)+1)),Data_Background!AQ83)))</f>
        <v/>
      </c>
      <c r="AR83" s="79" t="str">
        <f>IF(Data_Background!AR83="","",(IF($B$3="On",IF(Data_Background!AR83=0,0,Data_Background!AR83-SMALL(Data_Background!$C83:$AZ83,COUNTIF(Data_Background!$C83:$AZ83,0)+1)),Data_Background!AR83)))</f>
        <v/>
      </c>
      <c r="AS83" s="79" t="str">
        <f>IF(Data_Background!AS83="","",(IF($B$3="On",IF(Data_Background!AS83=0,0,Data_Background!AS83-SMALL(Data_Background!$C83:$AZ83,COUNTIF(Data_Background!$C83:$AZ83,0)+1)),Data_Background!AS83)))</f>
        <v/>
      </c>
      <c r="AT83" s="79" t="str">
        <f>IF(Data_Background!AT83="","",(IF($B$3="On",IF(Data_Background!AT83=0,0,Data_Background!AT83-SMALL(Data_Background!$C83:$AZ83,COUNTIF(Data_Background!$C83:$AZ83,0)+1)),Data_Background!AT83)))</f>
        <v/>
      </c>
      <c r="AU83" s="79" t="str">
        <f>IF(Data_Background!AU83="","",(IF($B$3="On",IF(Data_Background!AU83=0,0,Data_Background!AU83-SMALL(Data_Background!$C83:$AZ83,COUNTIF(Data_Background!$C83:$AZ83,0)+1)),Data_Background!AU83)))</f>
        <v/>
      </c>
      <c r="AV83" s="79" t="str">
        <f>IF(Data_Background!AV83="","",(IF($B$3="On",IF(Data_Background!AV83=0,0,Data_Background!AV83-SMALL(Data_Background!$C83:$AZ83,COUNTIF(Data_Background!$C83:$AZ83,0)+1)),Data_Background!AV83)))</f>
        <v/>
      </c>
      <c r="AW83" s="79" t="str">
        <f>IF(Data_Background!AW83="","",(IF($B$3="On",IF(Data_Background!AW83=0,0,Data_Background!AW83-SMALL(Data_Background!$C83:$AZ83,COUNTIF(Data_Background!$C83:$AZ83,0)+1)),Data_Background!AW83)))</f>
        <v/>
      </c>
      <c r="AX83" s="79" t="str">
        <f>IF(Data_Background!AX83="","",(IF($B$3="On",IF(Data_Background!AX83=0,0,Data_Background!AX83-SMALL(Data_Background!$C83:$AZ83,COUNTIF(Data_Background!$C83:$AZ83,0)+1)),Data_Background!AX83)))</f>
        <v/>
      </c>
      <c r="AY83" s="79" t="str">
        <f>IF(Data_Background!AY83="","",(IF($B$3="On",IF(Data_Background!AY83=0,0,Data_Background!AY83-SMALL(Data_Background!$C83:$AZ83,COUNTIF(Data_Background!$C83:$AZ83,0)+1)),Data_Background!AY83)))</f>
        <v/>
      </c>
      <c r="AZ83" s="79" t="str">
        <f>IF(Data_Background!AZ83="","",(IF($B$3="On",IF(Data_Background!AZ83=0,0,Data_Background!AZ83-SMALL(Data_Background!$C83:$AZ83,COUNTIF(Data_Background!$C83:$AZ83,0)+1)),Data_Background!AZ83)))</f>
        <v/>
      </c>
      <c r="BA83" s="79"/>
      <c r="BB83" s="79"/>
      <c r="BC83" s="79"/>
      <c r="BD83" s="79"/>
      <c r="BE83" s="79"/>
      <c r="BF83" s="79"/>
      <c r="BG83" s="79"/>
      <c r="BH83" s="79"/>
      <c r="BI83" s="79"/>
      <c r="BJ83" s="79"/>
      <c r="BK83" s="79"/>
      <c r="BL83" s="79"/>
      <c r="BM83" s="79"/>
      <c r="BN83" s="79"/>
      <c r="BO83" s="79"/>
      <c r="BP83" s="79"/>
      <c r="BQ83" s="79"/>
      <c r="BR83" s="79"/>
      <c r="BS83" s="79"/>
      <c r="BT83" s="79"/>
      <c r="BU83" s="79"/>
      <c r="BV83" s="79"/>
      <c r="BW83" s="79"/>
      <c r="BX83" s="79"/>
      <c r="BY83" s="79"/>
      <c r="BZ83" s="79"/>
    </row>
    <row r="84" spans="1:78" x14ac:dyDescent="0.25">
      <c r="A84" s="79">
        <f ca="1">Data_Initial!A84</f>
        <v>2</v>
      </c>
      <c r="B84" s="79" t="str">
        <f ca="1">Data_Initial!B84</f>
        <v>A2</v>
      </c>
      <c r="C84" s="79">
        <f ca="1">IF(Data_Background!C84="","",(IF($B$3="On",IF(Data_Background!C84=0,0,Data_Background!C84-SMALL(Data_Background!$C84:$AZ84,COUNTIF(Data_Background!$C84:$AZ84,0)+1)),Data_Background!C84)))</f>
        <v>13.753980286984854</v>
      </c>
      <c r="D84" s="79">
        <f ca="1">IF(Data_Background!D84="","",(IF($B$3="On",IF(Data_Background!D84=0,0,Data_Background!D84-SMALL(Data_Background!$C84:$AZ84,COUNTIF(Data_Background!$C84:$AZ84,0)+1)),Data_Background!D84)))</f>
        <v>11.034972780569804</v>
      </c>
      <c r="E84" s="79">
        <f ca="1">IF(Data_Background!E84="","",(IF($B$3="On",IF(Data_Background!E84=0,0,Data_Background!E84-SMALL(Data_Background!$C84:$AZ84,COUNTIF(Data_Background!$C84:$AZ84,0)+1)),Data_Background!E84)))</f>
        <v>5.7386172845626753</v>
      </c>
      <c r="F84" s="79">
        <f ca="1">IF(Data_Background!F84="","",(IF($B$3="On",IF(Data_Background!F84=0,0,Data_Background!F84-SMALL(Data_Background!$C84:$AZ84,COUNTIF(Data_Background!$C84:$AZ84,0)+1)),Data_Background!F84)))</f>
        <v>0</v>
      </c>
      <c r="G84" s="79">
        <f ca="1">IF(Data_Background!G84="","",(IF($B$3="On",IF(Data_Background!G84=0,0,Data_Background!G84-SMALL(Data_Background!$C84:$AZ84,COUNTIF(Data_Background!$C84:$AZ84,0)+1)),Data_Background!G84)))</f>
        <v>0</v>
      </c>
      <c r="H84" s="79">
        <f ca="1">IF(Data_Background!H84="","",(IF($B$3="On",IF(Data_Background!H84=0,0,Data_Background!H84-SMALL(Data_Background!$C84:$AZ84,COUNTIF(Data_Background!$C84:$AZ84,0)+1)),Data_Background!H84)))</f>
        <v>0</v>
      </c>
      <c r="I84" s="79">
        <f ca="1">IF(Data_Background!I84="","",(IF($B$3="On",IF(Data_Background!I84=0,0,Data_Background!I84-SMALL(Data_Background!$C84:$AZ84,COUNTIF(Data_Background!$C84:$AZ84,0)+1)),Data_Background!I84)))</f>
        <v>0</v>
      </c>
      <c r="J84" s="79">
        <f ca="1">IF(Data_Background!J84="","",(IF($B$3="On",IF(Data_Background!J84=0,0,Data_Background!J84-SMALL(Data_Background!$C84:$AZ84,COUNTIF(Data_Background!$C84:$AZ84,0)+1)),Data_Background!J84)))</f>
        <v>0</v>
      </c>
      <c r="K84" s="79">
        <f ca="1">IF(Data_Background!K84="","",(IF($B$3="On",IF(Data_Background!K84=0,0,Data_Background!K84-SMALL(Data_Background!$C84:$AZ84,COUNTIF(Data_Background!$C84:$AZ84,0)+1)),Data_Background!K84)))</f>
        <v>0</v>
      </c>
      <c r="L84" s="79">
        <f ca="1">IF(Data_Background!L84="","",(IF($B$3="On",IF(Data_Background!L84=0,0,Data_Background!L84-SMALL(Data_Background!$C84:$AZ84,COUNTIF(Data_Background!$C84:$AZ84,0)+1)),Data_Background!L84)))</f>
        <v>0</v>
      </c>
      <c r="M84" s="79">
        <f ca="1">IF(Data_Background!M84="","",(IF($B$3="On",IF(Data_Background!M84=0,0,Data_Background!M84-SMALL(Data_Background!$C84:$AZ84,COUNTIF(Data_Background!$C84:$AZ84,0)+1)),Data_Background!M84)))</f>
        <v>0</v>
      </c>
      <c r="N84" s="79">
        <f ca="1">IF(Data_Background!N84="","",(IF($B$3="On",IF(Data_Background!N84=0,0,Data_Background!N84-SMALL(Data_Background!$C84:$AZ84,COUNTIF(Data_Background!$C84:$AZ84,0)+1)),Data_Background!N84)))</f>
        <v>0</v>
      </c>
      <c r="O84" s="79">
        <f ca="1">IF(Data_Background!O84="","",(IF($B$3="On",IF(Data_Background!O84=0,0,Data_Background!O84-SMALL(Data_Background!$C84:$AZ84,COUNTIF(Data_Background!$C84:$AZ84,0)+1)),Data_Background!O84)))</f>
        <v>0</v>
      </c>
      <c r="P84" s="79">
        <f ca="1">IF(Data_Background!P84="","",(IF($B$3="On",IF(Data_Background!P84=0,0,Data_Background!P84-SMALL(Data_Background!$C84:$AZ84,COUNTIF(Data_Background!$C84:$AZ84,0)+1)),Data_Background!P84)))</f>
        <v>0</v>
      </c>
      <c r="Q84" s="79">
        <f ca="1">IF(Data_Background!Q84="","",(IF($B$3="On",IF(Data_Background!Q84=0,0,Data_Background!Q84-SMALL(Data_Background!$C84:$AZ84,COUNTIF(Data_Background!$C84:$AZ84,0)+1)),Data_Background!Q84)))</f>
        <v>0</v>
      </c>
      <c r="R84" s="79">
        <f ca="1">IF(Data_Background!R84="","",(IF($B$3="On",IF(Data_Background!R84=0,0,Data_Background!R84-SMALL(Data_Background!$C84:$AZ84,COUNTIF(Data_Background!$C84:$AZ84,0)+1)),Data_Background!R84)))</f>
        <v>0</v>
      </c>
      <c r="S84" s="79">
        <f ca="1">IF(Data_Background!S84="","",(IF($B$3="On",IF(Data_Background!S84=0,0,Data_Background!S84-SMALL(Data_Background!$C84:$AZ84,COUNTIF(Data_Background!$C84:$AZ84,0)+1)),Data_Background!S84)))</f>
        <v>0</v>
      </c>
      <c r="T84" s="79">
        <f ca="1">IF(Data_Background!T84="","",(IF($B$3="On",IF(Data_Background!T84=0,0,Data_Background!T84-SMALL(Data_Background!$C84:$AZ84,COUNTIF(Data_Background!$C84:$AZ84,0)+1)),Data_Background!T84)))</f>
        <v>0</v>
      </c>
      <c r="U84" s="79">
        <f ca="1">IF(Data_Background!U84="","",(IF($B$3="On",IF(Data_Background!U84=0,0,Data_Background!U84-SMALL(Data_Background!$C84:$AZ84,COUNTIF(Data_Background!$C84:$AZ84,0)+1)),Data_Background!U84)))</f>
        <v>0</v>
      </c>
      <c r="V84" s="79">
        <f ca="1">IF(Data_Background!V84="","",(IF($B$3="On",IF(Data_Background!V84=0,0,Data_Background!V84-SMALL(Data_Background!$C84:$AZ84,COUNTIF(Data_Background!$C84:$AZ84,0)+1)),Data_Background!V84)))</f>
        <v>0</v>
      </c>
      <c r="W84" s="79">
        <f ca="1">IF(Data_Background!W84="","",(IF($B$3="On",IF(Data_Background!W84=0,0,Data_Background!W84-SMALL(Data_Background!$C84:$AZ84,COUNTIF(Data_Background!$C84:$AZ84,0)+1)),Data_Background!W84)))</f>
        <v>0</v>
      </c>
      <c r="X84" s="79">
        <f ca="1">IF(Data_Background!X84="","",(IF($B$3="On",IF(Data_Background!X84=0,0,Data_Background!X84-SMALL(Data_Background!$C84:$AZ84,COUNTIF(Data_Background!$C84:$AZ84,0)+1)),Data_Background!X84)))</f>
        <v>0</v>
      </c>
      <c r="Y84" s="79">
        <f ca="1">IF(Data_Background!Y84="","",(IF($B$3="On",IF(Data_Background!Y84=0,0,Data_Background!Y84-SMALL(Data_Background!$C84:$AZ84,COUNTIF(Data_Background!$C84:$AZ84,0)+1)),Data_Background!Y84)))</f>
        <v>0</v>
      </c>
      <c r="Z84" s="79">
        <f ca="1">IF(Data_Background!Z84="","",(IF($B$3="On",IF(Data_Background!Z84=0,0,Data_Background!Z84-SMALL(Data_Background!$C84:$AZ84,COUNTIF(Data_Background!$C84:$AZ84,0)+1)),Data_Background!Z84)))</f>
        <v>0</v>
      </c>
      <c r="AA84" s="79">
        <f ca="1">IF(Data_Background!AA84="","",(IF($B$3="On",IF(Data_Background!AA84=0,0,Data_Background!AA84-SMALL(Data_Background!$C84:$AZ84,COUNTIF(Data_Background!$C84:$AZ84,0)+1)),Data_Background!AA84)))</f>
        <v>7.2208725768318693</v>
      </c>
      <c r="AB84" s="79">
        <f ca="1">IF(Data_Background!AB84="","",(IF($B$3="On",IF(Data_Background!AB84=0,0,Data_Background!AB84-SMALL(Data_Background!$C84:$AZ84,COUNTIF(Data_Background!$C84:$AZ84,0)+1)),Data_Background!AB84)))</f>
        <v>30.636414525322529</v>
      </c>
      <c r="AC84" s="79">
        <f ca="1">IF(Data_Background!AC84="","",(IF($B$3="On",IF(Data_Background!AC84=0,0,Data_Background!AC84-SMALL(Data_Background!$C84:$AZ84,COUNTIF(Data_Background!$C84:$AZ84,0)+1)),Data_Background!AC84)))</f>
        <v>70.773104014150846</v>
      </c>
      <c r="AD84" s="79">
        <f ca="1">IF(Data_Background!AD84="","",(IF($B$3="On",IF(Data_Background!AD84=0,0,Data_Background!AD84-SMALL(Data_Background!$C84:$AZ84,COUNTIF(Data_Background!$C84:$AZ84,0)+1)),Data_Background!AD84)))</f>
        <v>143.28305987200733</v>
      </c>
      <c r="AE84" s="79">
        <f ca="1">IF(Data_Background!AE84="","",(IF($B$3="On",IF(Data_Background!AE84=0,0,Data_Background!AE84-SMALL(Data_Background!$C84:$AZ84,COUNTIF(Data_Background!$C84:$AZ84,0)+1)),Data_Background!AE84)))</f>
        <v>273.60601715068861</v>
      </c>
      <c r="AF84" s="79">
        <f ca="1">IF(Data_Background!AF84="","",(IF($B$3="On",IF(Data_Background!AF84=0,0,Data_Background!AF84-SMALL(Data_Background!$C84:$AZ84,COUNTIF(Data_Background!$C84:$AZ84,0)+1)),Data_Background!AF84)))</f>
        <v>497.935998732607</v>
      </c>
      <c r="AG84" s="79">
        <f ca="1">IF(Data_Background!AG84="","",(IF($B$3="On",IF(Data_Background!AG84=0,0,Data_Background!AG84-SMALL(Data_Background!$C84:$AZ84,COUNTIF(Data_Background!$C84:$AZ84,0)+1)),Data_Background!AG84)))</f>
        <v>856.93626002440067</v>
      </c>
      <c r="AH84" s="79">
        <f ca="1">IF(Data_Background!AH84="","",(IF($B$3="On",IF(Data_Background!AH84=0,0,Data_Background!AH84-SMALL(Data_Background!$C84:$AZ84,COUNTIF(Data_Background!$C84:$AZ84,0)+1)),Data_Background!AH84)))</f>
        <v>1357.618991256641</v>
      </c>
      <c r="AI84" s="79">
        <f ca="1">IF(Data_Background!AI84="","",(IF($B$3="On",IF(Data_Background!AI84=0,0,Data_Background!AI84-SMALL(Data_Background!$C84:$AZ84,COUNTIF(Data_Background!$C84:$AZ84,0)+1)),Data_Background!AI84)))</f>
        <v>1936.2184922196968</v>
      </c>
      <c r="AJ84" s="79">
        <f ca="1">IF(Data_Background!AJ84="","",(IF($B$3="On",IF(Data_Background!AJ84=0,0,Data_Background!AJ84-SMALL(Data_Background!$C84:$AZ84,COUNTIF(Data_Background!$C84:$AZ84,0)+1)),Data_Background!AJ84)))</f>
        <v>2496.0473815365935</v>
      </c>
      <c r="AK84" s="79">
        <f ca="1">IF(Data_Background!AK84="","",(IF($B$3="On",IF(Data_Background!AK84=0,0,Data_Background!AK84-SMALL(Data_Background!$C84:$AZ84,COUNTIF(Data_Background!$C84:$AZ84,0)+1)),Data_Background!AK84)))</f>
        <v>2943.5026847942904</v>
      </c>
      <c r="AL84" s="79">
        <f ca="1">IF(Data_Background!AL84="","",(IF($B$3="On",IF(Data_Background!AL84=0,0,Data_Background!AL84-SMALL(Data_Background!$C84:$AZ84,COUNTIF(Data_Background!$C84:$AZ84,0)+1)),Data_Background!AL84)))</f>
        <v>3257.7111681039937</v>
      </c>
      <c r="AM84" s="79">
        <f ca="1">IF(Data_Background!AM84="","",(IF($B$3="On",IF(Data_Background!AM84=0,0,Data_Background!AM84-SMALL(Data_Background!$C84:$AZ84,COUNTIF(Data_Background!$C84:$AZ84,0)+1)),Data_Background!AM84)))</f>
        <v>3450.04925040428</v>
      </c>
      <c r="AN84" s="79">
        <f ca="1">IF(Data_Background!AN84="","",(IF($B$3="On",IF(Data_Background!AN84=0,0,Data_Background!AN84-SMALL(Data_Background!$C84:$AZ84,COUNTIF(Data_Background!$C84:$AZ84,0)+1)),Data_Background!AN84)))</f>
        <v>3563.42793097923</v>
      </c>
      <c r="AO84" s="79">
        <f ca="1">IF(Data_Background!AO84="","",(IF($B$3="On",IF(Data_Background!AO84=0,0,Data_Background!AO84-SMALL(Data_Background!$C84:$AZ84,COUNTIF(Data_Background!$C84:$AZ84,0)+1)),Data_Background!AO84)))</f>
        <v>3637.8159371240604</v>
      </c>
      <c r="AP84" s="79">
        <f ca="1">IF(Data_Background!AP84="","",(IF($B$3="On",IF(Data_Background!AP84=0,0,Data_Background!AP84-SMALL(Data_Background!$C84:$AZ84,COUNTIF(Data_Background!$C84:$AZ84,0)+1)),Data_Background!AP84)))</f>
        <v>3669.6921940425154</v>
      </c>
      <c r="AQ84" s="79" t="str">
        <f>IF(Data_Background!AQ84="","",(IF($B$3="On",IF(Data_Background!AQ84=0,0,Data_Background!AQ84-SMALL(Data_Background!$C84:$AZ84,COUNTIF(Data_Background!$C84:$AZ84,0)+1)),Data_Background!AQ84)))</f>
        <v/>
      </c>
      <c r="AR84" s="79" t="str">
        <f>IF(Data_Background!AR84="","",(IF($B$3="On",IF(Data_Background!AR84=0,0,Data_Background!AR84-SMALL(Data_Background!$C84:$AZ84,COUNTIF(Data_Background!$C84:$AZ84,0)+1)),Data_Background!AR84)))</f>
        <v/>
      </c>
      <c r="AS84" s="79" t="str">
        <f>IF(Data_Background!AS84="","",(IF($B$3="On",IF(Data_Background!AS84=0,0,Data_Background!AS84-SMALL(Data_Background!$C84:$AZ84,COUNTIF(Data_Background!$C84:$AZ84,0)+1)),Data_Background!AS84)))</f>
        <v/>
      </c>
      <c r="AT84" s="79" t="str">
        <f>IF(Data_Background!AT84="","",(IF($B$3="On",IF(Data_Background!AT84=0,0,Data_Background!AT84-SMALL(Data_Background!$C84:$AZ84,COUNTIF(Data_Background!$C84:$AZ84,0)+1)),Data_Background!AT84)))</f>
        <v/>
      </c>
      <c r="AU84" s="79" t="str">
        <f>IF(Data_Background!AU84="","",(IF($B$3="On",IF(Data_Background!AU84=0,0,Data_Background!AU84-SMALL(Data_Background!$C84:$AZ84,COUNTIF(Data_Background!$C84:$AZ84,0)+1)),Data_Background!AU84)))</f>
        <v/>
      </c>
      <c r="AV84" s="79" t="str">
        <f>IF(Data_Background!AV84="","",(IF($B$3="On",IF(Data_Background!AV84=0,0,Data_Background!AV84-SMALL(Data_Background!$C84:$AZ84,COUNTIF(Data_Background!$C84:$AZ84,0)+1)),Data_Background!AV84)))</f>
        <v/>
      </c>
      <c r="AW84" s="79" t="str">
        <f>IF(Data_Background!AW84="","",(IF($B$3="On",IF(Data_Background!AW84=0,0,Data_Background!AW84-SMALL(Data_Background!$C84:$AZ84,COUNTIF(Data_Background!$C84:$AZ84,0)+1)),Data_Background!AW84)))</f>
        <v/>
      </c>
      <c r="AX84" s="79" t="str">
        <f>IF(Data_Background!AX84="","",(IF($B$3="On",IF(Data_Background!AX84=0,0,Data_Background!AX84-SMALL(Data_Background!$C84:$AZ84,COUNTIF(Data_Background!$C84:$AZ84,0)+1)),Data_Background!AX84)))</f>
        <v/>
      </c>
      <c r="AY84" s="79" t="str">
        <f>IF(Data_Background!AY84="","",(IF($B$3="On",IF(Data_Background!AY84=0,0,Data_Background!AY84-SMALL(Data_Background!$C84:$AZ84,COUNTIF(Data_Background!$C84:$AZ84,0)+1)),Data_Background!AY84)))</f>
        <v/>
      </c>
      <c r="AZ84" s="79" t="str">
        <f>IF(Data_Background!AZ84="","",(IF($B$3="On",IF(Data_Background!AZ84=0,0,Data_Background!AZ84-SMALL(Data_Background!$C84:$AZ84,COUNTIF(Data_Background!$C84:$AZ84,0)+1)),Data_Background!AZ84)))</f>
        <v/>
      </c>
      <c r="BA84" s="79"/>
      <c r="BB84" s="79"/>
      <c r="BC84" s="79"/>
      <c r="BD84" s="79"/>
      <c r="BE84" s="79"/>
      <c r="BF84" s="79"/>
      <c r="BG84" s="79"/>
      <c r="BH84" s="79"/>
      <c r="BI84" s="79"/>
      <c r="BJ84" s="79"/>
      <c r="BK84" s="79"/>
      <c r="BL84" s="79"/>
      <c r="BM84" s="79"/>
      <c r="BN84" s="79"/>
      <c r="BO84" s="79"/>
      <c r="BP84" s="79"/>
      <c r="BQ84" s="79"/>
      <c r="BR84" s="79"/>
      <c r="BS84" s="79"/>
      <c r="BT84" s="79"/>
      <c r="BU84" s="79"/>
      <c r="BV84" s="79"/>
      <c r="BW84" s="79"/>
      <c r="BX84" s="79"/>
      <c r="BY84" s="79"/>
      <c r="BZ84" s="79"/>
    </row>
    <row r="85" spans="1:78" x14ac:dyDescent="0.25">
      <c r="A85" s="79">
        <f ca="1">Data_Initial!A85</f>
        <v>2</v>
      </c>
      <c r="B85" s="79" t="str">
        <f ca="1">Data_Initial!B85</f>
        <v>B2</v>
      </c>
      <c r="C85" s="79">
        <f ca="1">IF(Data_Background!C85="","",(IF($B$3="On",IF(Data_Background!C85=0,0,Data_Background!C85-SMALL(Data_Background!$C85:$AZ85,COUNTIF(Data_Background!$C85:$AZ85,0)+1)),Data_Background!C85)))</f>
        <v>14.099895164196649</v>
      </c>
      <c r="D85" s="79">
        <f ca="1">IF(Data_Background!D85="","",(IF($B$3="On",IF(Data_Background!D85=0,0,Data_Background!D85-SMALL(Data_Background!$C85:$AZ85,COUNTIF(Data_Background!$C85:$AZ85,0)+1)),Data_Background!D85)))</f>
        <v>10.968029325545132</v>
      </c>
      <c r="E85" s="79">
        <f ca="1">IF(Data_Background!E85="","",(IF($B$3="On",IF(Data_Background!E85=0,0,Data_Background!E85-SMALL(Data_Background!$C85:$AZ85,COUNTIF(Data_Background!$C85:$AZ85,0)+1)),Data_Background!E85)))</f>
        <v>4.9172727468414292</v>
      </c>
      <c r="F85" s="79">
        <f ca="1">IF(Data_Background!F85="","",(IF($B$3="On",IF(Data_Background!F85=0,0,Data_Background!F85-SMALL(Data_Background!$C85:$AZ85,COUNTIF(Data_Background!$C85:$AZ85,0)+1)),Data_Background!F85)))</f>
        <v>0</v>
      </c>
      <c r="G85" s="79">
        <f ca="1">IF(Data_Background!G85="","",(IF($B$3="On",IF(Data_Background!G85=0,0,Data_Background!G85-SMALL(Data_Background!$C85:$AZ85,COUNTIF(Data_Background!$C85:$AZ85,0)+1)),Data_Background!G85)))</f>
        <v>0</v>
      </c>
      <c r="H85" s="79">
        <f ca="1">IF(Data_Background!H85="","",(IF($B$3="On",IF(Data_Background!H85=0,0,Data_Background!H85-SMALL(Data_Background!$C85:$AZ85,COUNTIF(Data_Background!$C85:$AZ85,0)+1)),Data_Background!H85)))</f>
        <v>0</v>
      </c>
      <c r="I85" s="79">
        <f ca="1">IF(Data_Background!I85="","",(IF($B$3="On",IF(Data_Background!I85=0,0,Data_Background!I85-SMALL(Data_Background!$C85:$AZ85,COUNTIF(Data_Background!$C85:$AZ85,0)+1)),Data_Background!I85)))</f>
        <v>0</v>
      </c>
      <c r="J85" s="79">
        <f ca="1">IF(Data_Background!J85="","",(IF($B$3="On",IF(Data_Background!J85=0,0,Data_Background!J85-SMALL(Data_Background!$C85:$AZ85,COUNTIF(Data_Background!$C85:$AZ85,0)+1)),Data_Background!J85)))</f>
        <v>0</v>
      </c>
      <c r="K85" s="79">
        <f ca="1">IF(Data_Background!K85="","",(IF($B$3="On",IF(Data_Background!K85=0,0,Data_Background!K85-SMALL(Data_Background!$C85:$AZ85,COUNTIF(Data_Background!$C85:$AZ85,0)+1)),Data_Background!K85)))</f>
        <v>0</v>
      </c>
      <c r="L85" s="79">
        <f ca="1">IF(Data_Background!L85="","",(IF($B$3="On",IF(Data_Background!L85=0,0,Data_Background!L85-SMALL(Data_Background!$C85:$AZ85,COUNTIF(Data_Background!$C85:$AZ85,0)+1)),Data_Background!L85)))</f>
        <v>0</v>
      </c>
      <c r="M85" s="79">
        <f ca="1">IF(Data_Background!M85="","",(IF($B$3="On",IF(Data_Background!M85=0,0,Data_Background!M85-SMALL(Data_Background!$C85:$AZ85,COUNTIF(Data_Background!$C85:$AZ85,0)+1)),Data_Background!M85)))</f>
        <v>0</v>
      </c>
      <c r="N85" s="79">
        <f ca="1">IF(Data_Background!N85="","",(IF($B$3="On",IF(Data_Background!N85=0,0,Data_Background!N85-SMALL(Data_Background!$C85:$AZ85,COUNTIF(Data_Background!$C85:$AZ85,0)+1)),Data_Background!N85)))</f>
        <v>0</v>
      </c>
      <c r="O85" s="79">
        <f ca="1">IF(Data_Background!O85="","",(IF($B$3="On",IF(Data_Background!O85=0,0,Data_Background!O85-SMALL(Data_Background!$C85:$AZ85,COUNTIF(Data_Background!$C85:$AZ85,0)+1)),Data_Background!O85)))</f>
        <v>0</v>
      </c>
      <c r="P85" s="79">
        <f ca="1">IF(Data_Background!P85="","",(IF($B$3="On",IF(Data_Background!P85=0,0,Data_Background!P85-SMALL(Data_Background!$C85:$AZ85,COUNTIF(Data_Background!$C85:$AZ85,0)+1)),Data_Background!P85)))</f>
        <v>0</v>
      </c>
      <c r="Q85" s="79">
        <f ca="1">IF(Data_Background!Q85="","",(IF($B$3="On",IF(Data_Background!Q85=0,0,Data_Background!Q85-SMALL(Data_Background!$C85:$AZ85,COUNTIF(Data_Background!$C85:$AZ85,0)+1)),Data_Background!Q85)))</f>
        <v>0</v>
      </c>
      <c r="R85" s="79">
        <f ca="1">IF(Data_Background!R85="","",(IF($B$3="On",IF(Data_Background!R85=0,0,Data_Background!R85-SMALL(Data_Background!$C85:$AZ85,COUNTIF(Data_Background!$C85:$AZ85,0)+1)),Data_Background!R85)))</f>
        <v>0</v>
      </c>
      <c r="S85" s="79">
        <f ca="1">IF(Data_Background!S85="","",(IF($B$3="On",IF(Data_Background!S85=0,0,Data_Background!S85-SMALL(Data_Background!$C85:$AZ85,COUNTIF(Data_Background!$C85:$AZ85,0)+1)),Data_Background!S85)))</f>
        <v>0</v>
      </c>
      <c r="T85" s="79">
        <f ca="1">IF(Data_Background!T85="","",(IF($B$3="On",IF(Data_Background!T85=0,0,Data_Background!T85-SMALL(Data_Background!$C85:$AZ85,COUNTIF(Data_Background!$C85:$AZ85,0)+1)),Data_Background!T85)))</f>
        <v>0</v>
      </c>
      <c r="U85" s="79">
        <f ca="1">IF(Data_Background!U85="","",(IF($B$3="On",IF(Data_Background!U85=0,0,Data_Background!U85-SMALL(Data_Background!$C85:$AZ85,COUNTIF(Data_Background!$C85:$AZ85,0)+1)),Data_Background!U85)))</f>
        <v>0</v>
      </c>
      <c r="V85" s="79">
        <f ca="1">IF(Data_Background!V85="","",(IF($B$3="On",IF(Data_Background!V85=0,0,Data_Background!V85-SMALL(Data_Background!$C85:$AZ85,COUNTIF(Data_Background!$C85:$AZ85,0)+1)),Data_Background!V85)))</f>
        <v>0</v>
      </c>
      <c r="W85" s="79">
        <f ca="1">IF(Data_Background!W85="","",(IF($B$3="On",IF(Data_Background!W85=0,0,Data_Background!W85-SMALL(Data_Background!$C85:$AZ85,COUNTIF(Data_Background!$C85:$AZ85,0)+1)),Data_Background!W85)))</f>
        <v>0</v>
      </c>
      <c r="X85" s="79">
        <f ca="1">IF(Data_Background!X85="","",(IF($B$3="On",IF(Data_Background!X85=0,0,Data_Background!X85-SMALL(Data_Background!$C85:$AZ85,COUNTIF(Data_Background!$C85:$AZ85,0)+1)),Data_Background!X85)))</f>
        <v>0</v>
      </c>
      <c r="Y85" s="79">
        <f ca="1">IF(Data_Background!Y85="","",(IF($B$3="On",IF(Data_Background!Y85=0,0,Data_Background!Y85-SMALL(Data_Background!$C85:$AZ85,COUNTIF(Data_Background!$C85:$AZ85,0)+1)),Data_Background!Y85)))</f>
        <v>0</v>
      </c>
      <c r="Z85" s="79">
        <f ca="1">IF(Data_Background!Z85="","",(IF($B$3="On",IF(Data_Background!Z85=0,0,Data_Background!Z85-SMALL(Data_Background!$C85:$AZ85,COUNTIF(Data_Background!$C85:$AZ85,0)+1)),Data_Background!Z85)))</f>
        <v>0</v>
      </c>
      <c r="AA85" s="79">
        <f ca="1">IF(Data_Background!AA85="","",(IF($B$3="On",IF(Data_Background!AA85=0,0,Data_Background!AA85-SMALL(Data_Background!$C85:$AZ85,COUNTIF(Data_Background!$C85:$AZ85,0)+1)),Data_Background!AA85)))</f>
        <v>8.8444881045975592</v>
      </c>
      <c r="AB85" s="79">
        <f ca="1">IF(Data_Background!AB85="","",(IF($B$3="On",IF(Data_Background!AB85=0,0,Data_Background!AB85-SMALL(Data_Background!$C85:$AZ85,COUNTIF(Data_Background!$C85:$AZ85,0)+1)),Data_Background!AB85)))</f>
        <v>31.881300173924522</v>
      </c>
      <c r="AC85" s="79">
        <f ca="1">IF(Data_Background!AC85="","",(IF($B$3="On",IF(Data_Background!AC85=0,0,Data_Background!AC85-SMALL(Data_Background!$C85:$AZ85,COUNTIF(Data_Background!$C85:$AZ85,0)+1)),Data_Background!AC85)))</f>
        <v>73.670633154819356</v>
      </c>
      <c r="AD85" s="79">
        <f ca="1">IF(Data_Background!AD85="","",(IF($B$3="On",IF(Data_Background!AD85=0,0,Data_Background!AD85-SMALL(Data_Background!$C85:$AZ85,COUNTIF(Data_Background!$C85:$AZ85,0)+1)),Data_Background!AD85)))</f>
        <v>151.25893751000936</v>
      </c>
      <c r="AE85" s="79">
        <f ca="1">IF(Data_Background!AE85="","",(IF($B$3="On",IF(Data_Background!AE85=0,0,Data_Background!AE85-SMALL(Data_Background!$C85:$AZ85,COUNTIF(Data_Background!$C85:$AZ85,0)+1)),Data_Background!AE85)))</f>
        <v>289.48104955576133</v>
      </c>
      <c r="AF85" s="79">
        <f ca="1">IF(Data_Background!AF85="","",(IF($B$3="On",IF(Data_Background!AF85=0,0,Data_Background!AF85-SMALL(Data_Background!$C85:$AZ85,COUNTIF(Data_Background!$C85:$AZ85,0)+1)),Data_Background!AF85)))</f>
        <v>528.93501264664155</v>
      </c>
      <c r="AG85" s="79">
        <f ca="1">IF(Data_Background!AG85="","",(IF($B$3="On",IF(Data_Background!AG85=0,0,Data_Background!AG85-SMALL(Data_Background!$C85:$AZ85,COUNTIF(Data_Background!$C85:$AZ85,0)+1)),Data_Background!AG85)))</f>
        <v>902.74248223519896</v>
      </c>
      <c r="AH85" s="79">
        <f ca="1">IF(Data_Background!AH85="","",(IF($B$3="On",IF(Data_Background!AH85=0,0,Data_Background!AH85-SMALL(Data_Background!$C85:$AZ85,COUNTIF(Data_Background!$C85:$AZ85,0)+1)),Data_Background!AH85)))</f>
        <v>1411.4940543000257</v>
      </c>
      <c r="AI85" s="79">
        <f ca="1">IF(Data_Background!AI85="","",(IF($B$3="On",IF(Data_Background!AI85=0,0,Data_Background!AI85-SMALL(Data_Background!$C85:$AZ85,COUNTIF(Data_Background!$C85:$AZ85,0)+1)),Data_Background!AI85)))</f>
        <v>1986.0518292859542</v>
      </c>
      <c r="AJ85" s="79">
        <f ca="1">IF(Data_Background!AJ85="","",(IF($B$3="On",IF(Data_Background!AJ85=0,0,Data_Background!AJ85-SMALL(Data_Background!$C85:$AZ85,COUNTIF(Data_Background!$C85:$AZ85,0)+1)),Data_Background!AJ85)))</f>
        <v>2529.3117893950807</v>
      </c>
      <c r="AK85" s="79">
        <f ca="1">IF(Data_Background!AK85="","",(IF($B$3="On",IF(Data_Background!AK85=0,0,Data_Background!AK85-SMALL(Data_Background!$C85:$AZ85,COUNTIF(Data_Background!$C85:$AZ85,0)+1)),Data_Background!AK85)))</f>
        <v>2959.0704865843441</v>
      </c>
      <c r="AL85" s="79">
        <f ca="1">IF(Data_Background!AL85="","",(IF($B$3="On",IF(Data_Background!AL85=0,0,Data_Background!AL85-SMALL(Data_Background!$C85:$AZ85,COUNTIF(Data_Background!$C85:$AZ85,0)+1)),Data_Background!AL85)))</f>
        <v>3252.0529159067441</v>
      </c>
      <c r="AM85" s="79">
        <f ca="1">IF(Data_Background!AM85="","",(IF($B$3="On",IF(Data_Background!AM85=0,0,Data_Background!AM85-SMALL(Data_Background!$C85:$AZ85,COUNTIF(Data_Background!$C85:$AZ85,0)+1)),Data_Background!AM85)))</f>
        <v>3426.5043995749879</v>
      </c>
      <c r="AN85" s="79">
        <f ca="1">IF(Data_Background!AN85="","",(IF($B$3="On",IF(Data_Background!AN85=0,0,Data_Background!AN85-SMALL(Data_Background!$C85:$AZ85,COUNTIF(Data_Background!$C85:$AZ85,0)+1)),Data_Background!AN85)))</f>
        <v>3527.2414079132545</v>
      </c>
      <c r="AO85" s="79">
        <f ca="1">IF(Data_Background!AO85="","",(IF($B$3="On",IF(Data_Background!AO85=0,0,Data_Background!AO85-SMALL(Data_Background!$C85:$AZ85,COUNTIF(Data_Background!$C85:$AZ85,0)+1)),Data_Background!AO85)))</f>
        <v>3596.1366507260141</v>
      </c>
      <c r="AP85" s="79">
        <f ca="1">IF(Data_Background!AP85="","",(IF($B$3="On",IF(Data_Background!AP85=0,0,Data_Background!AP85-SMALL(Data_Background!$C85:$AZ85,COUNTIF(Data_Background!$C85:$AZ85,0)+1)),Data_Background!AP85)))</f>
        <v>3626.780608221683</v>
      </c>
      <c r="AQ85" s="79" t="str">
        <f>IF(Data_Background!AQ85="","",(IF($B$3="On",IF(Data_Background!AQ85=0,0,Data_Background!AQ85-SMALL(Data_Background!$C85:$AZ85,COUNTIF(Data_Background!$C85:$AZ85,0)+1)),Data_Background!AQ85)))</f>
        <v/>
      </c>
      <c r="AR85" s="79" t="str">
        <f>IF(Data_Background!AR85="","",(IF($B$3="On",IF(Data_Background!AR85=0,0,Data_Background!AR85-SMALL(Data_Background!$C85:$AZ85,COUNTIF(Data_Background!$C85:$AZ85,0)+1)),Data_Background!AR85)))</f>
        <v/>
      </c>
      <c r="AS85" s="79" t="str">
        <f>IF(Data_Background!AS85="","",(IF($B$3="On",IF(Data_Background!AS85=0,0,Data_Background!AS85-SMALL(Data_Background!$C85:$AZ85,COUNTIF(Data_Background!$C85:$AZ85,0)+1)),Data_Background!AS85)))</f>
        <v/>
      </c>
      <c r="AT85" s="79" t="str">
        <f>IF(Data_Background!AT85="","",(IF($B$3="On",IF(Data_Background!AT85=0,0,Data_Background!AT85-SMALL(Data_Background!$C85:$AZ85,COUNTIF(Data_Background!$C85:$AZ85,0)+1)),Data_Background!AT85)))</f>
        <v/>
      </c>
      <c r="AU85" s="79" t="str">
        <f>IF(Data_Background!AU85="","",(IF($B$3="On",IF(Data_Background!AU85=0,0,Data_Background!AU85-SMALL(Data_Background!$C85:$AZ85,COUNTIF(Data_Background!$C85:$AZ85,0)+1)),Data_Background!AU85)))</f>
        <v/>
      </c>
      <c r="AV85" s="79" t="str">
        <f>IF(Data_Background!AV85="","",(IF($B$3="On",IF(Data_Background!AV85=0,0,Data_Background!AV85-SMALL(Data_Background!$C85:$AZ85,COUNTIF(Data_Background!$C85:$AZ85,0)+1)),Data_Background!AV85)))</f>
        <v/>
      </c>
      <c r="AW85" s="79" t="str">
        <f>IF(Data_Background!AW85="","",(IF($B$3="On",IF(Data_Background!AW85=0,0,Data_Background!AW85-SMALL(Data_Background!$C85:$AZ85,COUNTIF(Data_Background!$C85:$AZ85,0)+1)),Data_Background!AW85)))</f>
        <v/>
      </c>
      <c r="AX85" s="79" t="str">
        <f>IF(Data_Background!AX85="","",(IF($B$3="On",IF(Data_Background!AX85=0,0,Data_Background!AX85-SMALL(Data_Background!$C85:$AZ85,COUNTIF(Data_Background!$C85:$AZ85,0)+1)),Data_Background!AX85)))</f>
        <v/>
      </c>
      <c r="AY85" s="79" t="str">
        <f>IF(Data_Background!AY85="","",(IF($B$3="On",IF(Data_Background!AY85=0,0,Data_Background!AY85-SMALL(Data_Background!$C85:$AZ85,COUNTIF(Data_Background!$C85:$AZ85,0)+1)),Data_Background!AY85)))</f>
        <v/>
      </c>
      <c r="AZ85" s="79" t="str">
        <f>IF(Data_Background!AZ85="","",(IF($B$3="On",IF(Data_Background!AZ85=0,0,Data_Background!AZ85-SMALL(Data_Background!$C85:$AZ85,COUNTIF(Data_Background!$C85:$AZ85,0)+1)),Data_Background!AZ85)))</f>
        <v/>
      </c>
      <c r="BA85" s="79"/>
      <c r="BB85" s="79"/>
      <c r="BC85" s="79"/>
      <c r="BD85" s="79"/>
      <c r="BE85" s="79"/>
      <c r="BF85" s="79"/>
      <c r="BG85" s="79"/>
      <c r="BH85" s="79"/>
      <c r="BI85" s="79"/>
      <c r="BJ85" s="79"/>
      <c r="BK85" s="79"/>
      <c r="BL85" s="79"/>
      <c r="BM85" s="79"/>
      <c r="BN85" s="79"/>
      <c r="BO85" s="79"/>
      <c r="BP85" s="79"/>
      <c r="BQ85" s="79"/>
      <c r="BR85" s="79"/>
      <c r="BS85" s="79"/>
      <c r="BT85" s="79"/>
      <c r="BU85" s="79"/>
      <c r="BV85" s="79"/>
      <c r="BW85" s="79"/>
      <c r="BX85" s="79"/>
      <c r="BY85" s="79"/>
      <c r="BZ85" s="79"/>
    </row>
    <row r="86" spans="1:78" x14ac:dyDescent="0.25">
      <c r="A86" s="79">
        <f ca="1">Data_Initial!A86</f>
        <v>2</v>
      </c>
      <c r="B86" s="79" t="str">
        <f ca="1">Data_Initial!B86</f>
        <v>C2</v>
      </c>
      <c r="C86" s="79">
        <f ca="1">IF(Data_Background!C86="","",(IF($B$3="On",IF(Data_Background!C86=0,0,Data_Background!C86-SMALL(Data_Background!$C86:$AZ86,COUNTIF(Data_Background!$C86:$AZ86,0)+1)),Data_Background!C86)))</f>
        <v>14.454342332127432</v>
      </c>
      <c r="D86" s="79">
        <f ca="1">IF(Data_Background!D86="","",(IF($B$3="On",IF(Data_Background!D86=0,0,Data_Background!D86-SMALL(Data_Background!$C86:$AZ86,COUNTIF(Data_Background!$C86:$AZ86,0)+1)),Data_Background!D86)))</f>
        <v>10.486157923609866</v>
      </c>
      <c r="E86" s="79">
        <f ca="1">IF(Data_Background!E86="","",(IF($B$3="On",IF(Data_Background!E86=0,0,Data_Background!E86-SMALL(Data_Background!$C86:$AZ86,COUNTIF(Data_Background!$C86:$AZ86,0)+1)),Data_Background!E86)))</f>
        <v>5.8366993411263941</v>
      </c>
      <c r="F86" s="79">
        <f ca="1">IF(Data_Background!F86="","",(IF($B$3="On",IF(Data_Background!F86=0,0,Data_Background!F86-SMALL(Data_Background!$C86:$AZ86,COUNTIF(Data_Background!$C86:$AZ86,0)+1)),Data_Background!F86)))</f>
        <v>1.0566423389354904</v>
      </c>
      <c r="G86" s="79">
        <f ca="1">IF(Data_Background!G86="","",(IF($B$3="On",IF(Data_Background!G86=0,0,Data_Background!G86-SMALL(Data_Background!$C86:$AZ86,COUNTIF(Data_Background!$C86:$AZ86,0)+1)),Data_Background!G86)))</f>
        <v>0</v>
      </c>
      <c r="H86" s="79">
        <f ca="1">IF(Data_Background!H86="","",(IF($B$3="On",IF(Data_Background!H86=0,0,Data_Background!H86-SMALL(Data_Background!$C86:$AZ86,COUNTIF(Data_Background!$C86:$AZ86,0)+1)),Data_Background!H86)))</f>
        <v>0</v>
      </c>
      <c r="I86" s="79">
        <f ca="1">IF(Data_Background!I86="","",(IF($B$3="On",IF(Data_Background!I86=0,0,Data_Background!I86-SMALL(Data_Background!$C86:$AZ86,COUNTIF(Data_Background!$C86:$AZ86,0)+1)),Data_Background!I86)))</f>
        <v>0</v>
      </c>
      <c r="J86" s="79">
        <f ca="1">IF(Data_Background!J86="","",(IF($B$3="On",IF(Data_Background!J86=0,0,Data_Background!J86-SMALL(Data_Background!$C86:$AZ86,COUNTIF(Data_Background!$C86:$AZ86,0)+1)),Data_Background!J86)))</f>
        <v>0</v>
      </c>
      <c r="K86" s="79">
        <f ca="1">IF(Data_Background!K86="","",(IF($B$3="On",IF(Data_Background!K86=0,0,Data_Background!K86-SMALL(Data_Background!$C86:$AZ86,COUNTIF(Data_Background!$C86:$AZ86,0)+1)),Data_Background!K86)))</f>
        <v>0</v>
      </c>
      <c r="L86" s="79">
        <f ca="1">IF(Data_Background!L86="","",(IF($B$3="On",IF(Data_Background!L86=0,0,Data_Background!L86-SMALL(Data_Background!$C86:$AZ86,COUNTIF(Data_Background!$C86:$AZ86,0)+1)),Data_Background!L86)))</f>
        <v>0</v>
      </c>
      <c r="M86" s="79">
        <f ca="1">IF(Data_Background!M86="","",(IF($B$3="On",IF(Data_Background!M86=0,0,Data_Background!M86-SMALL(Data_Background!$C86:$AZ86,COUNTIF(Data_Background!$C86:$AZ86,0)+1)),Data_Background!M86)))</f>
        <v>0</v>
      </c>
      <c r="N86" s="79">
        <f ca="1">IF(Data_Background!N86="","",(IF($B$3="On",IF(Data_Background!N86=0,0,Data_Background!N86-SMALL(Data_Background!$C86:$AZ86,COUNTIF(Data_Background!$C86:$AZ86,0)+1)),Data_Background!N86)))</f>
        <v>0</v>
      </c>
      <c r="O86" s="79">
        <f ca="1">IF(Data_Background!O86="","",(IF($B$3="On",IF(Data_Background!O86=0,0,Data_Background!O86-SMALL(Data_Background!$C86:$AZ86,COUNTIF(Data_Background!$C86:$AZ86,0)+1)),Data_Background!O86)))</f>
        <v>0</v>
      </c>
      <c r="P86" s="79">
        <f ca="1">IF(Data_Background!P86="","",(IF($B$3="On",IF(Data_Background!P86=0,0,Data_Background!P86-SMALL(Data_Background!$C86:$AZ86,COUNTIF(Data_Background!$C86:$AZ86,0)+1)),Data_Background!P86)))</f>
        <v>0</v>
      </c>
      <c r="Q86" s="79">
        <f ca="1">IF(Data_Background!Q86="","",(IF($B$3="On",IF(Data_Background!Q86=0,0,Data_Background!Q86-SMALL(Data_Background!$C86:$AZ86,COUNTIF(Data_Background!$C86:$AZ86,0)+1)),Data_Background!Q86)))</f>
        <v>0</v>
      </c>
      <c r="R86" s="79">
        <f ca="1">IF(Data_Background!R86="","",(IF($B$3="On",IF(Data_Background!R86=0,0,Data_Background!R86-SMALL(Data_Background!$C86:$AZ86,COUNTIF(Data_Background!$C86:$AZ86,0)+1)),Data_Background!R86)))</f>
        <v>0</v>
      </c>
      <c r="S86" s="79">
        <f ca="1">IF(Data_Background!S86="","",(IF($B$3="On",IF(Data_Background!S86=0,0,Data_Background!S86-SMALL(Data_Background!$C86:$AZ86,COUNTIF(Data_Background!$C86:$AZ86,0)+1)),Data_Background!S86)))</f>
        <v>0</v>
      </c>
      <c r="T86" s="79">
        <f ca="1">IF(Data_Background!T86="","",(IF($B$3="On",IF(Data_Background!T86=0,0,Data_Background!T86-SMALL(Data_Background!$C86:$AZ86,COUNTIF(Data_Background!$C86:$AZ86,0)+1)),Data_Background!T86)))</f>
        <v>0</v>
      </c>
      <c r="U86" s="79">
        <f ca="1">IF(Data_Background!U86="","",(IF($B$3="On",IF(Data_Background!U86=0,0,Data_Background!U86-SMALL(Data_Background!$C86:$AZ86,COUNTIF(Data_Background!$C86:$AZ86,0)+1)),Data_Background!U86)))</f>
        <v>0</v>
      </c>
      <c r="V86" s="79">
        <f ca="1">IF(Data_Background!V86="","",(IF($B$3="On",IF(Data_Background!V86=0,0,Data_Background!V86-SMALL(Data_Background!$C86:$AZ86,COUNTIF(Data_Background!$C86:$AZ86,0)+1)),Data_Background!V86)))</f>
        <v>0</v>
      </c>
      <c r="W86" s="79">
        <f ca="1">IF(Data_Background!W86="","",(IF($B$3="On",IF(Data_Background!W86=0,0,Data_Background!W86-SMALL(Data_Background!$C86:$AZ86,COUNTIF(Data_Background!$C86:$AZ86,0)+1)),Data_Background!W86)))</f>
        <v>0</v>
      </c>
      <c r="X86" s="79">
        <f ca="1">IF(Data_Background!X86="","",(IF($B$3="On",IF(Data_Background!X86=0,0,Data_Background!X86-SMALL(Data_Background!$C86:$AZ86,COUNTIF(Data_Background!$C86:$AZ86,0)+1)),Data_Background!X86)))</f>
        <v>0</v>
      </c>
      <c r="Y86" s="79">
        <f ca="1">IF(Data_Background!Y86="","",(IF($B$3="On",IF(Data_Background!Y86=0,0,Data_Background!Y86-SMALL(Data_Background!$C86:$AZ86,COUNTIF(Data_Background!$C86:$AZ86,0)+1)),Data_Background!Y86)))</f>
        <v>0</v>
      </c>
      <c r="Z86" s="79">
        <f ca="1">IF(Data_Background!Z86="","",(IF($B$3="On",IF(Data_Background!Z86=0,0,Data_Background!Z86-SMALL(Data_Background!$C86:$AZ86,COUNTIF(Data_Background!$C86:$AZ86,0)+1)),Data_Background!Z86)))</f>
        <v>7.1878252428055092</v>
      </c>
      <c r="AA86" s="79">
        <f ca="1">IF(Data_Background!AA86="","",(IF($B$3="On",IF(Data_Background!AA86=0,0,Data_Background!AA86-SMALL(Data_Background!$C86:$AZ86,COUNTIF(Data_Background!$C86:$AZ86,0)+1)),Data_Background!AA86)))</f>
        <v>26.176888907163629</v>
      </c>
      <c r="AB86" s="79">
        <f ca="1">IF(Data_Background!AB86="","",(IF($B$3="On",IF(Data_Background!AB86=0,0,Data_Background!AB86-SMALL(Data_Background!$C86:$AZ86,COUNTIF(Data_Background!$C86:$AZ86,0)+1)),Data_Background!AB86)))</f>
        <v>66.242766128145547</v>
      </c>
      <c r="AC86" s="79">
        <f ca="1">IF(Data_Background!AC86="","",(IF($B$3="On",IF(Data_Background!AC86=0,0,Data_Background!AC86-SMALL(Data_Background!$C86:$AZ86,COUNTIF(Data_Background!$C86:$AZ86,0)+1)),Data_Background!AC86)))</f>
        <v>143.22109495725866</v>
      </c>
      <c r="AD86" s="79">
        <f ca="1">IF(Data_Background!AD86="","",(IF($B$3="On",IF(Data_Background!AD86=0,0,Data_Background!AD86-SMALL(Data_Background!$C86:$AZ86,COUNTIF(Data_Background!$C86:$AZ86,0)+1)),Data_Background!AD86)))</f>
        <v>286.63938274842343</v>
      </c>
      <c r="AE86" s="79">
        <f ca="1">IF(Data_Background!AE86="","",(IF($B$3="On",IF(Data_Background!AE86=0,0,Data_Background!AE86-SMALL(Data_Background!$C86:$AZ86,COUNTIF(Data_Background!$C86:$AZ86,0)+1)),Data_Background!AE86)))</f>
        <v>539.62332803291508</v>
      </c>
      <c r="AF86" s="79">
        <f ca="1">IF(Data_Background!AF86="","",(IF($B$3="On",IF(Data_Background!AF86=0,0,Data_Background!AF86-SMALL(Data_Background!$C86:$AZ86,COUNTIF(Data_Background!$C86:$AZ86,0)+1)),Data_Background!AF86)))</f>
        <v>944.33000162870519</v>
      </c>
      <c r="AG86" s="79">
        <f ca="1">IF(Data_Background!AG86="","",(IF($B$3="On",IF(Data_Background!AG86=0,0,Data_Background!AG86-SMALL(Data_Background!$C86:$AZ86,COUNTIF(Data_Background!$C86:$AZ86,0)+1)),Data_Background!AG86)))</f>
        <v>1493.3345949777927</v>
      </c>
      <c r="AH86" s="79">
        <f ca="1">IF(Data_Background!AH86="","",(IF($B$3="On",IF(Data_Background!AH86=0,0,Data_Background!AH86-SMALL(Data_Background!$C86:$AZ86,COUNTIF(Data_Background!$C86:$AZ86,0)+1)),Data_Background!AH86)))</f>
        <v>2103.0231766258385</v>
      </c>
      <c r="AI86" s="79">
        <f ca="1">IF(Data_Background!AI86="","",(IF($B$3="On",IF(Data_Background!AI86=0,0,Data_Background!AI86-SMALL(Data_Background!$C86:$AZ86,COUNTIF(Data_Background!$C86:$AZ86,0)+1)),Data_Background!AI86)))</f>
        <v>2660.7251470124788</v>
      </c>
      <c r="AJ86" s="79">
        <f ca="1">IF(Data_Background!AJ86="","",(IF($B$3="On",IF(Data_Background!AJ86=0,0,Data_Background!AJ86-SMALL(Data_Background!$C86:$AZ86,COUNTIF(Data_Background!$C86:$AZ86,0)+1)),Data_Background!AJ86)))</f>
        <v>3088.9913839951087</v>
      </c>
      <c r="AK86" s="79">
        <f ca="1">IF(Data_Background!AK86="","",(IF($B$3="On",IF(Data_Background!AK86=0,0,Data_Background!AK86-SMALL(Data_Background!$C86:$AZ86,COUNTIF(Data_Background!$C86:$AZ86,0)+1)),Data_Background!AK86)))</f>
        <v>3377.2543576752382</v>
      </c>
      <c r="AL86" s="79">
        <f ca="1">IF(Data_Background!AL86="","",(IF($B$3="On",IF(Data_Background!AL86=0,0,Data_Background!AL86-SMALL(Data_Background!$C86:$AZ86,COUNTIF(Data_Background!$C86:$AZ86,0)+1)),Data_Background!AL86)))</f>
        <v>3552.275104643752</v>
      </c>
      <c r="AM86" s="79">
        <f ca="1">IF(Data_Background!AM86="","",(IF($B$3="On",IF(Data_Background!AM86=0,0,Data_Background!AM86-SMALL(Data_Background!$C86:$AZ86,COUNTIF(Data_Background!$C86:$AZ86,0)+1)),Data_Background!AM86)))</f>
        <v>3652.6865924990821</v>
      </c>
      <c r="AN86" s="79">
        <f ca="1">IF(Data_Background!AN86="","",(IF($B$3="On",IF(Data_Background!AN86=0,0,Data_Background!AN86-SMALL(Data_Background!$C86:$AZ86,COUNTIF(Data_Background!$C86:$AZ86,0)+1)),Data_Background!AN86)))</f>
        <v>3713.4432906634524</v>
      </c>
      <c r="AO86" s="79">
        <f ca="1">IF(Data_Background!AO86="","",(IF($B$3="On",IF(Data_Background!AO86=0,0,Data_Background!AO86-SMALL(Data_Background!$C86:$AZ86,COUNTIF(Data_Background!$C86:$AZ86,0)+1)),Data_Background!AO86)))</f>
        <v>3753.588695424869</v>
      </c>
      <c r="AP86" s="79">
        <f ca="1">IF(Data_Background!AP86="","",(IF($B$3="On",IF(Data_Background!AP86=0,0,Data_Background!AP86-SMALL(Data_Background!$C86:$AZ86,COUNTIF(Data_Background!$C86:$AZ86,0)+1)),Data_Background!AP86)))</f>
        <v>3771.337831298762</v>
      </c>
      <c r="AQ86" s="79" t="str">
        <f>IF(Data_Background!AQ86="","",(IF($B$3="On",IF(Data_Background!AQ86=0,0,Data_Background!AQ86-SMALL(Data_Background!$C86:$AZ86,COUNTIF(Data_Background!$C86:$AZ86,0)+1)),Data_Background!AQ86)))</f>
        <v/>
      </c>
      <c r="AR86" s="79" t="str">
        <f>IF(Data_Background!AR86="","",(IF($B$3="On",IF(Data_Background!AR86=0,0,Data_Background!AR86-SMALL(Data_Background!$C86:$AZ86,COUNTIF(Data_Background!$C86:$AZ86,0)+1)),Data_Background!AR86)))</f>
        <v/>
      </c>
      <c r="AS86" s="79" t="str">
        <f>IF(Data_Background!AS86="","",(IF($B$3="On",IF(Data_Background!AS86=0,0,Data_Background!AS86-SMALL(Data_Background!$C86:$AZ86,COUNTIF(Data_Background!$C86:$AZ86,0)+1)),Data_Background!AS86)))</f>
        <v/>
      </c>
      <c r="AT86" s="79" t="str">
        <f>IF(Data_Background!AT86="","",(IF($B$3="On",IF(Data_Background!AT86=0,0,Data_Background!AT86-SMALL(Data_Background!$C86:$AZ86,COUNTIF(Data_Background!$C86:$AZ86,0)+1)),Data_Background!AT86)))</f>
        <v/>
      </c>
      <c r="AU86" s="79" t="str">
        <f>IF(Data_Background!AU86="","",(IF($B$3="On",IF(Data_Background!AU86=0,0,Data_Background!AU86-SMALL(Data_Background!$C86:$AZ86,COUNTIF(Data_Background!$C86:$AZ86,0)+1)),Data_Background!AU86)))</f>
        <v/>
      </c>
      <c r="AV86" s="79" t="str">
        <f>IF(Data_Background!AV86="","",(IF($B$3="On",IF(Data_Background!AV86=0,0,Data_Background!AV86-SMALL(Data_Background!$C86:$AZ86,COUNTIF(Data_Background!$C86:$AZ86,0)+1)),Data_Background!AV86)))</f>
        <v/>
      </c>
      <c r="AW86" s="79" t="str">
        <f>IF(Data_Background!AW86="","",(IF($B$3="On",IF(Data_Background!AW86=0,0,Data_Background!AW86-SMALL(Data_Background!$C86:$AZ86,COUNTIF(Data_Background!$C86:$AZ86,0)+1)),Data_Background!AW86)))</f>
        <v/>
      </c>
      <c r="AX86" s="79" t="str">
        <f>IF(Data_Background!AX86="","",(IF($B$3="On",IF(Data_Background!AX86=0,0,Data_Background!AX86-SMALL(Data_Background!$C86:$AZ86,COUNTIF(Data_Background!$C86:$AZ86,0)+1)),Data_Background!AX86)))</f>
        <v/>
      </c>
      <c r="AY86" s="79" t="str">
        <f>IF(Data_Background!AY86="","",(IF($B$3="On",IF(Data_Background!AY86=0,0,Data_Background!AY86-SMALL(Data_Background!$C86:$AZ86,COUNTIF(Data_Background!$C86:$AZ86,0)+1)),Data_Background!AY86)))</f>
        <v/>
      </c>
      <c r="AZ86" s="79" t="str">
        <f>IF(Data_Background!AZ86="","",(IF($B$3="On",IF(Data_Background!AZ86=0,0,Data_Background!AZ86-SMALL(Data_Background!$C86:$AZ86,COUNTIF(Data_Background!$C86:$AZ86,0)+1)),Data_Background!AZ86)))</f>
        <v/>
      </c>
      <c r="BA86" s="79"/>
      <c r="BB86" s="79"/>
      <c r="BC86" s="79"/>
      <c r="BD86" s="79"/>
      <c r="BE86" s="79"/>
      <c r="BF86" s="79"/>
      <c r="BG86" s="79"/>
      <c r="BH86" s="79"/>
      <c r="BI86" s="79"/>
      <c r="BJ86" s="79"/>
      <c r="BK86" s="79"/>
      <c r="BL86" s="79"/>
      <c r="BM86" s="79"/>
      <c r="BN86" s="79"/>
      <c r="BO86" s="79"/>
      <c r="BP86" s="79"/>
      <c r="BQ86" s="79"/>
      <c r="BR86" s="79"/>
      <c r="BS86" s="79"/>
      <c r="BT86" s="79"/>
      <c r="BU86" s="79"/>
      <c r="BV86" s="79"/>
      <c r="BW86" s="79"/>
      <c r="BX86" s="79"/>
      <c r="BY86" s="79"/>
      <c r="BZ86" s="79"/>
    </row>
    <row r="87" spans="1:78" x14ac:dyDescent="0.25">
      <c r="A87" s="79">
        <f ca="1">Data_Initial!A87</f>
        <v>2</v>
      </c>
      <c r="B87" s="79" t="str">
        <f ca="1">Data_Initial!B87</f>
        <v>D2</v>
      </c>
      <c r="C87" s="79">
        <f ca="1">IF(Data_Background!C87="","",(IF($B$3="On",IF(Data_Background!C87=0,0,Data_Background!C87-SMALL(Data_Background!$C87:$AZ87,COUNTIF(Data_Background!$C87:$AZ87,0)+1)),Data_Background!C87)))</f>
        <v>2.2232608999404619</v>
      </c>
      <c r="D87" s="79">
        <f ca="1">IF(Data_Background!D87="","",(IF($B$3="On",IF(Data_Background!D87=0,0,Data_Background!D87-SMALL(Data_Background!$C87:$AZ87,COUNTIF(Data_Background!$C87:$AZ87,0)+1)),Data_Background!D87)))</f>
        <v>1.8340306991438848</v>
      </c>
      <c r="E87" s="79">
        <f ca="1">IF(Data_Background!E87="","",(IF($B$3="On",IF(Data_Background!E87=0,0,Data_Background!E87-SMALL(Data_Background!$C87:$AZ87,COUNTIF(Data_Background!$C87:$AZ87,0)+1)),Data_Background!E87)))</f>
        <v>1.9611979117730836</v>
      </c>
      <c r="F87" s="79">
        <f ca="1">IF(Data_Background!F87="","",(IF($B$3="On",IF(Data_Background!F87=0,0,Data_Background!F87-SMALL(Data_Background!$C87:$AZ87,COUNTIF(Data_Background!$C87:$AZ87,0)+1)),Data_Background!F87)))</f>
        <v>6.5911917189473535E-2</v>
      </c>
      <c r="G87" s="79">
        <f ca="1">IF(Data_Background!G87="","",(IF($B$3="On",IF(Data_Background!G87=0,0,Data_Background!G87-SMALL(Data_Background!$C87:$AZ87,COUNTIF(Data_Background!$C87:$AZ87,0)+1)),Data_Background!G87)))</f>
        <v>1.4088740415806269</v>
      </c>
      <c r="H87" s="79">
        <f ca="1">IF(Data_Background!H87="","",(IF($B$3="On",IF(Data_Background!H87=0,0,Data_Background!H87-SMALL(Data_Background!$C87:$AZ87,COUNTIF(Data_Background!$C87:$AZ87,0)+1)),Data_Background!H87)))</f>
        <v>2.3919199168429546</v>
      </c>
      <c r="I87" s="79">
        <f ca="1">IF(Data_Background!I87="","",(IF($B$3="On",IF(Data_Background!I87=0,0,Data_Background!I87-SMALL(Data_Background!$C87:$AZ87,COUNTIF(Data_Background!$C87:$AZ87,0)+1)),Data_Background!I87)))</f>
        <v>1.3094977847532983</v>
      </c>
      <c r="J87" s="79">
        <f ca="1">IF(Data_Background!J87="","",(IF($B$3="On",IF(Data_Background!J87=0,0,Data_Background!J87-SMALL(Data_Background!$C87:$AZ87,COUNTIF(Data_Background!$C87:$AZ87,0)+1)),Data_Background!J87)))</f>
        <v>0.96917599623929895</v>
      </c>
      <c r="K87" s="79">
        <f ca="1">IF(Data_Background!K87="","",(IF($B$3="On",IF(Data_Background!K87=0,0,Data_Background!K87-SMALL(Data_Background!$C87:$AZ87,COUNTIF(Data_Background!$C87:$AZ87,0)+1)),Data_Background!K87)))</f>
        <v>0</v>
      </c>
      <c r="L87" s="79">
        <f ca="1">IF(Data_Background!L87="","",(IF($B$3="On",IF(Data_Background!L87=0,0,Data_Background!L87-SMALL(Data_Background!$C87:$AZ87,COUNTIF(Data_Background!$C87:$AZ87,0)+1)),Data_Background!L87)))</f>
        <v>0</v>
      </c>
      <c r="M87" s="79">
        <f ca="1">IF(Data_Background!M87="","",(IF($B$3="On",IF(Data_Background!M87=0,0,Data_Background!M87-SMALL(Data_Background!$C87:$AZ87,COUNTIF(Data_Background!$C87:$AZ87,0)+1)),Data_Background!M87)))</f>
        <v>0</v>
      </c>
      <c r="N87" s="79">
        <f ca="1">IF(Data_Background!N87="","",(IF($B$3="On",IF(Data_Background!N87=0,0,Data_Background!N87-SMALL(Data_Background!$C87:$AZ87,COUNTIF(Data_Background!$C87:$AZ87,0)+1)),Data_Background!N87)))</f>
        <v>0</v>
      </c>
      <c r="O87" s="79">
        <f ca="1">IF(Data_Background!O87="","",(IF($B$3="On",IF(Data_Background!O87=0,0,Data_Background!O87-SMALL(Data_Background!$C87:$AZ87,COUNTIF(Data_Background!$C87:$AZ87,0)+1)),Data_Background!O87)))</f>
        <v>0</v>
      </c>
      <c r="P87" s="79">
        <f ca="1">IF(Data_Background!P87="","",(IF($B$3="On",IF(Data_Background!P87=0,0,Data_Background!P87-SMALL(Data_Background!$C87:$AZ87,COUNTIF(Data_Background!$C87:$AZ87,0)+1)),Data_Background!P87)))</f>
        <v>0</v>
      </c>
      <c r="Q87" s="79">
        <f ca="1">IF(Data_Background!Q87="","",(IF($B$3="On",IF(Data_Background!Q87=0,0,Data_Background!Q87-SMALL(Data_Background!$C87:$AZ87,COUNTIF(Data_Background!$C87:$AZ87,0)+1)),Data_Background!Q87)))</f>
        <v>0</v>
      </c>
      <c r="R87" s="79">
        <f ca="1">IF(Data_Background!R87="","",(IF($B$3="On",IF(Data_Background!R87=0,0,Data_Background!R87-SMALL(Data_Background!$C87:$AZ87,COUNTIF(Data_Background!$C87:$AZ87,0)+1)),Data_Background!R87)))</f>
        <v>0</v>
      </c>
      <c r="S87" s="79">
        <f ca="1">IF(Data_Background!S87="","",(IF($B$3="On",IF(Data_Background!S87=0,0,Data_Background!S87-SMALL(Data_Background!$C87:$AZ87,COUNTIF(Data_Background!$C87:$AZ87,0)+1)),Data_Background!S87)))</f>
        <v>0</v>
      </c>
      <c r="T87" s="79">
        <f ca="1">IF(Data_Background!T87="","",(IF($B$3="On",IF(Data_Background!T87=0,0,Data_Background!T87-SMALL(Data_Background!$C87:$AZ87,COUNTIF(Data_Background!$C87:$AZ87,0)+1)),Data_Background!T87)))</f>
        <v>0</v>
      </c>
      <c r="U87" s="79">
        <f ca="1">IF(Data_Background!U87="","",(IF($B$3="On",IF(Data_Background!U87=0,0,Data_Background!U87-SMALL(Data_Background!$C87:$AZ87,COUNTIF(Data_Background!$C87:$AZ87,0)+1)),Data_Background!U87)))</f>
        <v>0</v>
      </c>
      <c r="V87" s="79">
        <f ca="1">IF(Data_Background!V87="","",(IF($B$3="On",IF(Data_Background!V87=0,0,Data_Background!V87-SMALL(Data_Background!$C87:$AZ87,COUNTIF(Data_Background!$C87:$AZ87,0)+1)),Data_Background!V87)))</f>
        <v>0</v>
      </c>
      <c r="W87" s="79">
        <f ca="1">IF(Data_Background!W87="","",(IF($B$3="On",IF(Data_Background!W87=0,0,Data_Background!W87-SMALL(Data_Background!$C87:$AZ87,COUNTIF(Data_Background!$C87:$AZ87,0)+1)),Data_Background!W87)))</f>
        <v>0</v>
      </c>
      <c r="X87" s="79">
        <f ca="1">IF(Data_Background!X87="","",(IF($B$3="On",IF(Data_Background!X87=0,0,Data_Background!X87-SMALL(Data_Background!$C87:$AZ87,COUNTIF(Data_Background!$C87:$AZ87,0)+1)),Data_Background!X87)))</f>
        <v>0</v>
      </c>
      <c r="Y87" s="79">
        <f ca="1">IF(Data_Background!Y87="","",(IF($B$3="On",IF(Data_Background!Y87=0,0,Data_Background!Y87-SMALL(Data_Background!$C87:$AZ87,COUNTIF(Data_Background!$C87:$AZ87,0)+1)),Data_Background!Y87)))</f>
        <v>0</v>
      </c>
      <c r="Z87" s="79">
        <f ca="1">IF(Data_Background!Z87="","",(IF($B$3="On",IF(Data_Background!Z87=0,0,Data_Background!Z87-SMALL(Data_Background!$C87:$AZ87,COUNTIF(Data_Background!$C87:$AZ87,0)+1)),Data_Background!Z87)))</f>
        <v>8.6462561443760606</v>
      </c>
      <c r="AA87" s="79">
        <f ca="1">IF(Data_Background!AA87="","",(IF($B$3="On",IF(Data_Background!AA87=0,0,Data_Background!AA87-SMALL(Data_Background!$C87:$AZ87,COUNTIF(Data_Background!$C87:$AZ87,0)+1)),Data_Background!AA87)))</f>
        <v>29.129823617761009</v>
      </c>
      <c r="AB87" s="79">
        <f ca="1">IF(Data_Background!AB87="","",(IF($B$3="On",IF(Data_Background!AB87=0,0,Data_Background!AB87-SMALL(Data_Background!$C87:$AZ87,COUNTIF(Data_Background!$C87:$AZ87,0)+1)),Data_Background!AB87)))</f>
        <v>70.634981552207833</v>
      </c>
      <c r="AC87" s="79">
        <f ca="1">IF(Data_Background!AC87="","",(IF($B$3="On",IF(Data_Background!AC87=0,0,Data_Background!AC87-SMALL(Data_Background!$C87:$AZ87,COUNTIF(Data_Background!$C87:$AZ87,0)+1)),Data_Background!AC87)))</f>
        <v>153.5716245333831</v>
      </c>
      <c r="AD87" s="79">
        <f ca="1">IF(Data_Background!AD87="","",(IF($B$3="On",IF(Data_Background!AD87=0,0,Data_Background!AD87-SMALL(Data_Background!$C87:$AZ87,COUNTIF(Data_Background!$C87:$AZ87,0)+1)),Data_Background!AD87)))</f>
        <v>304.8698022314997</v>
      </c>
      <c r="AE87" s="79">
        <f ca="1">IF(Data_Background!AE87="","",(IF($B$3="On",IF(Data_Background!AE87=0,0,Data_Background!AE87-SMALL(Data_Background!$C87:$AZ87,COUNTIF(Data_Background!$C87:$AZ87,0)+1)),Data_Background!AE87)))</f>
        <v>574.00926497335536</v>
      </c>
      <c r="AF87" s="79">
        <f ca="1">IF(Data_Background!AF87="","",(IF($B$3="On",IF(Data_Background!AF87=0,0,Data_Background!AF87-SMALL(Data_Background!$C87:$AZ87,COUNTIF(Data_Background!$C87:$AZ87,0)+1)),Data_Background!AF87)))</f>
        <v>1012.8734203569469</v>
      </c>
      <c r="AG87" s="79">
        <f ca="1">IF(Data_Background!AG87="","",(IF($B$3="On",IF(Data_Background!AG87=0,0,Data_Background!AG87-SMALL(Data_Background!$C87:$AZ87,COUNTIF(Data_Background!$C87:$AZ87,0)+1)),Data_Background!AG87)))</f>
        <v>1613.9621123098302</v>
      </c>
      <c r="AH87" s="79">
        <f ca="1">IF(Data_Background!AH87="","",(IF($B$3="On",IF(Data_Background!AH87=0,0,Data_Background!AH87-SMALL(Data_Background!$C87:$AZ87,COUNTIF(Data_Background!$C87:$AZ87,0)+1)),Data_Background!AH87)))</f>
        <v>2286.8037140044694</v>
      </c>
      <c r="AI87" s="79">
        <f ca="1">IF(Data_Background!AI87="","",(IF($B$3="On",IF(Data_Background!AI87=0,0,Data_Background!AI87-SMALL(Data_Background!$C87:$AZ87,COUNTIF(Data_Background!$C87:$AZ87,0)+1)),Data_Background!AI87)))</f>
        <v>2902.9394191127726</v>
      </c>
      <c r="AJ87" s="79">
        <f ca="1">IF(Data_Background!AJ87="","",(IF($B$3="On",IF(Data_Background!AJ87=0,0,Data_Background!AJ87-SMALL(Data_Background!$C87:$AZ87,COUNTIF(Data_Background!$C87:$AZ87,0)+1)),Data_Background!AJ87)))</f>
        <v>3377.0418159404826</v>
      </c>
      <c r="AK87" s="79">
        <f ca="1">IF(Data_Background!AK87="","",(IF($B$3="On",IF(Data_Background!AK87=0,0,Data_Background!AK87-SMALL(Data_Background!$C87:$AZ87,COUNTIF(Data_Background!$C87:$AZ87,0)+1)),Data_Background!AK87)))</f>
        <v>3694.6637729832391</v>
      </c>
      <c r="AL87" s="79">
        <f ca="1">IF(Data_Background!AL87="","",(IF($B$3="On",IF(Data_Background!AL87=0,0,Data_Background!AL87-SMALL(Data_Background!$C87:$AZ87,COUNTIF(Data_Background!$C87:$AZ87,0)+1)),Data_Background!AL87)))</f>
        <v>3884.9672726930253</v>
      </c>
      <c r="AM87" s="79">
        <f ca="1">IF(Data_Background!AM87="","",(IF($B$3="On",IF(Data_Background!AM87=0,0,Data_Background!AM87-SMALL(Data_Background!$C87:$AZ87,COUNTIF(Data_Background!$C87:$AZ87,0)+1)),Data_Background!AM87)))</f>
        <v>3994.4267953795656</v>
      </c>
      <c r="AN87" s="79">
        <f ca="1">IF(Data_Background!AN87="","",(IF($B$3="On",IF(Data_Background!AN87=0,0,Data_Background!AN87-SMALL(Data_Background!$C87:$AZ87,COUNTIF(Data_Background!$C87:$AZ87,0)+1)),Data_Background!AN87)))</f>
        <v>4061.2222504976457</v>
      </c>
      <c r="AO87" s="79">
        <f ca="1">IF(Data_Background!AO87="","",(IF($B$3="On",IF(Data_Background!AO87=0,0,Data_Background!AO87-SMALL(Data_Background!$C87:$AZ87,COUNTIF(Data_Background!$C87:$AZ87,0)+1)),Data_Background!AO87)))</f>
        <v>4108.0527677550353</v>
      </c>
      <c r="AP87" s="79">
        <f ca="1">IF(Data_Background!AP87="","",(IF($B$3="On",IF(Data_Background!AP87=0,0,Data_Background!AP87-SMALL(Data_Background!$C87:$AZ87,COUNTIF(Data_Background!$C87:$AZ87,0)+1)),Data_Background!AP87)))</f>
        <v>4128.3445860775928</v>
      </c>
      <c r="AQ87" s="79" t="str">
        <f>IF(Data_Background!AQ87="","",(IF($B$3="On",IF(Data_Background!AQ87=0,0,Data_Background!AQ87-SMALL(Data_Background!$C87:$AZ87,COUNTIF(Data_Background!$C87:$AZ87,0)+1)),Data_Background!AQ87)))</f>
        <v/>
      </c>
      <c r="AR87" s="79" t="str">
        <f>IF(Data_Background!AR87="","",(IF($B$3="On",IF(Data_Background!AR87=0,0,Data_Background!AR87-SMALL(Data_Background!$C87:$AZ87,COUNTIF(Data_Background!$C87:$AZ87,0)+1)),Data_Background!AR87)))</f>
        <v/>
      </c>
      <c r="AS87" s="79" t="str">
        <f>IF(Data_Background!AS87="","",(IF($B$3="On",IF(Data_Background!AS87=0,0,Data_Background!AS87-SMALL(Data_Background!$C87:$AZ87,COUNTIF(Data_Background!$C87:$AZ87,0)+1)),Data_Background!AS87)))</f>
        <v/>
      </c>
      <c r="AT87" s="79" t="str">
        <f>IF(Data_Background!AT87="","",(IF($B$3="On",IF(Data_Background!AT87=0,0,Data_Background!AT87-SMALL(Data_Background!$C87:$AZ87,COUNTIF(Data_Background!$C87:$AZ87,0)+1)),Data_Background!AT87)))</f>
        <v/>
      </c>
      <c r="AU87" s="79" t="str">
        <f>IF(Data_Background!AU87="","",(IF($B$3="On",IF(Data_Background!AU87=0,0,Data_Background!AU87-SMALL(Data_Background!$C87:$AZ87,COUNTIF(Data_Background!$C87:$AZ87,0)+1)),Data_Background!AU87)))</f>
        <v/>
      </c>
      <c r="AV87" s="79" t="str">
        <f>IF(Data_Background!AV87="","",(IF($B$3="On",IF(Data_Background!AV87=0,0,Data_Background!AV87-SMALL(Data_Background!$C87:$AZ87,COUNTIF(Data_Background!$C87:$AZ87,0)+1)),Data_Background!AV87)))</f>
        <v/>
      </c>
      <c r="AW87" s="79" t="str">
        <f>IF(Data_Background!AW87="","",(IF($B$3="On",IF(Data_Background!AW87=0,0,Data_Background!AW87-SMALL(Data_Background!$C87:$AZ87,COUNTIF(Data_Background!$C87:$AZ87,0)+1)),Data_Background!AW87)))</f>
        <v/>
      </c>
      <c r="AX87" s="79" t="str">
        <f>IF(Data_Background!AX87="","",(IF($B$3="On",IF(Data_Background!AX87=0,0,Data_Background!AX87-SMALL(Data_Background!$C87:$AZ87,COUNTIF(Data_Background!$C87:$AZ87,0)+1)),Data_Background!AX87)))</f>
        <v/>
      </c>
      <c r="AY87" s="79" t="str">
        <f>IF(Data_Background!AY87="","",(IF($B$3="On",IF(Data_Background!AY87=0,0,Data_Background!AY87-SMALL(Data_Background!$C87:$AZ87,COUNTIF(Data_Background!$C87:$AZ87,0)+1)),Data_Background!AY87)))</f>
        <v/>
      </c>
      <c r="AZ87" s="79" t="str">
        <f>IF(Data_Background!AZ87="","",(IF($B$3="On",IF(Data_Background!AZ87=0,0,Data_Background!AZ87-SMALL(Data_Background!$C87:$AZ87,COUNTIF(Data_Background!$C87:$AZ87,0)+1)),Data_Background!AZ87)))</f>
        <v/>
      </c>
      <c r="BA87" s="79"/>
      <c r="BB87" s="79"/>
      <c r="BC87" s="79"/>
      <c r="BD87" s="79"/>
      <c r="BE87" s="79"/>
      <c r="BF87" s="79"/>
      <c r="BG87" s="79"/>
      <c r="BH87" s="79"/>
      <c r="BI87" s="79"/>
      <c r="BJ87" s="79"/>
      <c r="BK87" s="79"/>
      <c r="BL87" s="79"/>
      <c r="BM87" s="79"/>
      <c r="BN87" s="79"/>
      <c r="BO87" s="79"/>
      <c r="BP87" s="79"/>
      <c r="BQ87" s="79"/>
      <c r="BR87" s="79"/>
      <c r="BS87" s="79"/>
      <c r="BT87" s="79"/>
      <c r="BU87" s="79"/>
      <c r="BV87" s="79"/>
      <c r="BW87" s="79"/>
      <c r="BX87" s="79"/>
      <c r="BY87" s="79"/>
      <c r="BZ87" s="79"/>
    </row>
    <row r="88" spans="1:78" x14ac:dyDescent="0.25">
      <c r="A88" s="79">
        <f ca="1">Data_Initial!A88</f>
        <v>2</v>
      </c>
      <c r="B88" s="79" t="str">
        <f ca="1">Data_Initial!B88</f>
        <v>E2</v>
      </c>
      <c r="C88" s="79">
        <f ca="1">IF(Data_Background!C88="","",(IF($B$3="On",IF(Data_Background!C88=0,0,Data_Background!C88-SMALL(Data_Background!$C88:$AZ88,COUNTIF(Data_Background!$C88:$AZ88,0)+1)),Data_Background!C88)))</f>
        <v>13.706546317306834</v>
      </c>
      <c r="D88" s="79">
        <f ca="1">IF(Data_Background!D88="","",(IF($B$3="On",IF(Data_Background!D88=0,0,Data_Background!D88-SMALL(Data_Background!$C88:$AZ88,COUNTIF(Data_Background!$C88:$AZ88,0)+1)),Data_Background!D88)))</f>
        <v>10.647627594549402</v>
      </c>
      <c r="E88" s="79">
        <f ca="1">IF(Data_Background!E88="","",(IF($B$3="On",IF(Data_Background!E88=0,0,Data_Background!E88-SMALL(Data_Background!$C88:$AZ88,COUNTIF(Data_Background!$C88:$AZ88,0)+1)),Data_Background!E88)))</f>
        <v>5.441343739713056</v>
      </c>
      <c r="F88" s="79">
        <f ca="1">IF(Data_Background!F88="","",(IF($B$3="On",IF(Data_Background!F88=0,0,Data_Background!F88-SMALL(Data_Background!$C88:$AZ88,COUNTIF(Data_Background!$C88:$AZ88,0)+1)),Data_Background!F88)))</f>
        <v>0</v>
      </c>
      <c r="G88" s="79">
        <f ca="1">IF(Data_Background!G88="","",(IF($B$3="On",IF(Data_Background!G88=0,0,Data_Background!G88-SMALL(Data_Background!$C88:$AZ88,COUNTIF(Data_Background!$C88:$AZ88,0)+1)),Data_Background!G88)))</f>
        <v>0</v>
      </c>
      <c r="H88" s="79">
        <f ca="1">IF(Data_Background!H88="","",(IF($B$3="On",IF(Data_Background!H88=0,0,Data_Background!H88-SMALL(Data_Background!$C88:$AZ88,COUNTIF(Data_Background!$C88:$AZ88,0)+1)),Data_Background!H88)))</f>
        <v>0</v>
      </c>
      <c r="I88" s="79">
        <f ca="1">IF(Data_Background!I88="","",(IF($B$3="On",IF(Data_Background!I88=0,0,Data_Background!I88-SMALL(Data_Background!$C88:$AZ88,COUNTIF(Data_Background!$C88:$AZ88,0)+1)),Data_Background!I88)))</f>
        <v>0</v>
      </c>
      <c r="J88" s="79">
        <f ca="1">IF(Data_Background!J88="","",(IF($B$3="On",IF(Data_Background!J88=0,0,Data_Background!J88-SMALL(Data_Background!$C88:$AZ88,COUNTIF(Data_Background!$C88:$AZ88,0)+1)),Data_Background!J88)))</f>
        <v>0</v>
      </c>
      <c r="K88" s="79">
        <f ca="1">IF(Data_Background!K88="","",(IF($B$3="On",IF(Data_Background!K88=0,0,Data_Background!K88-SMALL(Data_Background!$C88:$AZ88,COUNTIF(Data_Background!$C88:$AZ88,0)+1)),Data_Background!K88)))</f>
        <v>0</v>
      </c>
      <c r="L88" s="79">
        <f ca="1">IF(Data_Background!L88="","",(IF($B$3="On",IF(Data_Background!L88=0,0,Data_Background!L88-SMALL(Data_Background!$C88:$AZ88,COUNTIF(Data_Background!$C88:$AZ88,0)+1)),Data_Background!L88)))</f>
        <v>0</v>
      </c>
      <c r="M88" s="79">
        <f ca="1">IF(Data_Background!M88="","",(IF($B$3="On",IF(Data_Background!M88=0,0,Data_Background!M88-SMALL(Data_Background!$C88:$AZ88,COUNTIF(Data_Background!$C88:$AZ88,0)+1)),Data_Background!M88)))</f>
        <v>0</v>
      </c>
      <c r="N88" s="79">
        <f ca="1">IF(Data_Background!N88="","",(IF($B$3="On",IF(Data_Background!N88=0,0,Data_Background!N88-SMALL(Data_Background!$C88:$AZ88,COUNTIF(Data_Background!$C88:$AZ88,0)+1)),Data_Background!N88)))</f>
        <v>0</v>
      </c>
      <c r="O88" s="79">
        <f ca="1">IF(Data_Background!O88="","",(IF($B$3="On",IF(Data_Background!O88=0,0,Data_Background!O88-SMALL(Data_Background!$C88:$AZ88,COUNTIF(Data_Background!$C88:$AZ88,0)+1)),Data_Background!O88)))</f>
        <v>0</v>
      </c>
      <c r="P88" s="79">
        <f ca="1">IF(Data_Background!P88="","",(IF($B$3="On",IF(Data_Background!P88=0,0,Data_Background!P88-SMALL(Data_Background!$C88:$AZ88,COUNTIF(Data_Background!$C88:$AZ88,0)+1)),Data_Background!P88)))</f>
        <v>0</v>
      </c>
      <c r="Q88" s="79">
        <f ca="1">IF(Data_Background!Q88="","",(IF($B$3="On",IF(Data_Background!Q88=0,0,Data_Background!Q88-SMALL(Data_Background!$C88:$AZ88,COUNTIF(Data_Background!$C88:$AZ88,0)+1)),Data_Background!Q88)))</f>
        <v>0</v>
      </c>
      <c r="R88" s="79">
        <f ca="1">IF(Data_Background!R88="","",(IF($B$3="On",IF(Data_Background!R88=0,0,Data_Background!R88-SMALL(Data_Background!$C88:$AZ88,COUNTIF(Data_Background!$C88:$AZ88,0)+1)),Data_Background!R88)))</f>
        <v>0</v>
      </c>
      <c r="S88" s="79">
        <f ca="1">IF(Data_Background!S88="","",(IF($B$3="On",IF(Data_Background!S88=0,0,Data_Background!S88-SMALL(Data_Background!$C88:$AZ88,COUNTIF(Data_Background!$C88:$AZ88,0)+1)),Data_Background!S88)))</f>
        <v>0</v>
      </c>
      <c r="T88" s="79">
        <f ca="1">IF(Data_Background!T88="","",(IF($B$3="On",IF(Data_Background!T88=0,0,Data_Background!T88-SMALL(Data_Background!$C88:$AZ88,COUNTIF(Data_Background!$C88:$AZ88,0)+1)),Data_Background!T88)))</f>
        <v>0</v>
      </c>
      <c r="U88" s="79">
        <f ca="1">IF(Data_Background!U88="","",(IF($B$3="On",IF(Data_Background!U88=0,0,Data_Background!U88-SMALL(Data_Background!$C88:$AZ88,COUNTIF(Data_Background!$C88:$AZ88,0)+1)),Data_Background!U88)))</f>
        <v>0</v>
      </c>
      <c r="V88" s="79">
        <f ca="1">IF(Data_Background!V88="","",(IF($B$3="On",IF(Data_Background!V88=0,0,Data_Background!V88-SMALL(Data_Background!$C88:$AZ88,COUNTIF(Data_Background!$C88:$AZ88,0)+1)),Data_Background!V88)))</f>
        <v>0</v>
      </c>
      <c r="W88" s="79">
        <f ca="1">IF(Data_Background!W88="","",(IF($B$3="On",IF(Data_Background!W88=0,0,Data_Background!W88-SMALL(Data_Background!$C88:$AZ88,COUNTIF(Data_Background!$C88:$AZ88,0)+1)),Data_Background!W88)))</f>
        <v>5.1966424533428333</v>
      </c>
      <c r="X88" s="79">
        <f ca="1">IF(Data_Background!X88="","",(IF($B$3="On",IF(Data_Background!X88=0,0,Data_Background!X88-SMALL(Data_Background!$C88:$AZ88,COUNTIF(Data_Background!$C88:$AZ88,0)+1)),Data_Background!X88)))</f>
        <v>26.853979415139602</v>
      </c>
      <c r="Y88" s="79">
        <f ca="1">IF(Data_Background!Y88="","",(IF($B$3="On",IF(Data_Background!Y88=0,0,Data_Background!Y88-SMALL(Data_Background!$C88:$AZ88,COUNTIF(Data_Background!$C88:$AZ88,0)+1)),Data_Background!Y88)))</f>
        <v>70.883177383674735</v>
      </c>
      <c r="Z88" s="79">
        <f ca="1">IF(Data_Background!Z88="","",(IF($B$3="On",IF(Data_Background!Z88=0,0,Data_Background!Z88-SMALL(Data_Background!$C88:$AZ88,COUNTIF(Data_Background!$C88:$AZ88,0)+1)),Data_Background!Z88)))</f>
        <v>155.35032001418332</v>
      </c>
      <c r="AA88" s="79">
        <f ca="1">IF(Data_Background!AA88="","",(IF($B$3="On",IF(Data_Background!AA88=0,0,Data_Background!AA88-SMALL(Data_Background!$C88:$AZ88,COUNTIF(Data_Background!$C88:$AZ88,0)+1)),Data_Background!AA88)))</f>
        <v>306.93236979280573</v>
      </c>
      <c r="AB88" s="79">
        <f ca="1">IF(Data_Background!AB88="","",(IF($B$3="On",IF(Data_Background!AB88=0,0,Data_Background!AB88-SMALL(Data_Background!$C88:$AZ88,COUNTIF(Data_Background!$C88:$AZ88,0)+1)),Data_Background!AB88)))</f>
        <v>558.8950564831913</v>
      </c>
      <c r="AC88" s="79">
        <f ca="1">IF(Data_Background!AC88="","",(IF($B$3="On",IF(Data_Background!AC88=0,0,Data_Background!AC88-SMALL(Data_Background!$C88:$AZ88,COUNTIF(Data_Background!$C88:$AZ88,0)+1)),Data_Background!AC88)))</f>
        <v>926.45886031348766</v>
      </c>
      <c r="AD88" s="79">
        <f ca="1">IF(Data_Background!AD88="","",(IF($B$3="On",IF(Data_Background!AD88=0,0,Data_Background!AD88-SMALL(Data_Background!$C88:$AZ88,COUNTIF(Data_Background!$C88:$AZ88,0)+1)),Data_Background!AD88)))</f>
        <v>1362.5220015697423</v>
      </c>
      <c r="AE88" s="79">
        <f ca="1">IF(Data_Background!AE88="","",(IF($B$3="On",IF(Data_Background!AE88=0,0,Data_Background!AE88-SMALL(Data_Background!$C88:$AZ88,COUNTIF(Data_Background!$C88:$AZ88,0)+1)),Data_Background!AE88)))</f>
        <v>1792.9681410069725</v>
      </c>
      <c r="AF88" s="79">
        <f ca="1">IF(Data_Background!AF88="","",(IF($B$3="On",IF(Data_Background!AF88=0,0,Data_Background!AF88-SMALL(Data_Background!$C88:$AZ88,COUNTIF(Data_Background!$C88:$AZ88,0)+1)),Data_Background!AF88)))</f>
        <v>2140.9804902534788</v>
      </c>
      <c r="AG88" s="79">
        <f ca="1">IF(Data_Background!AG88="","",(IF($B$3="On",IF(Data_Background!AG88=0,0,Data_Background!AG88-SMALL(Data_Background!$C88:$AZ88,COUNTIF(Data_Background!$C88:$AZ88,0)+1)),Data_Background!AG88)))</f>
        <v>2391.4870590338555</v>
      </c>
      <c r="AH88" s="79">
        <f ca="1">IF(Data_Background!AH88="","",(IF($B$3="On",IF(Data_Background!AH88=0,0,Data_Background!AH88-SMALL(Data_Background!$C88:$AZ88,COUNTIF(Data_Background!$C88:$AZ88,0)+1)),Data_Background!AH88)))</f>
        <v>2549.464245243089</v>
      </c>
      <c r="AI88" s="79">
        <f ca="1">IF(Data_Background!AI88="","",(IF($B$3="On",IF(Data_Background!AI88=0,0,Data_Background!AI88-SMALL(Data_Background!$C88:$AZ88,COUNTIF(Data_Background!$C88:$AZ88,0)+1)),Data_Background!AI88)))</f>
        <v>2643.3436626480088</v>
      </c>
      <c r="AJ88" s="79">
        <f ca="1">IF(Data_Background!AJ88="","",(IF($B$3="On",IF(Data_Background!AJ88=0,0,Data_Background!AJ88-SMALL(Data_Background!$C88:$AZ88,COUNTIF(Data_Background!$C88:$AZ88,0)+1)),Data_Background!AJ88)))</f>
        <v>2696.3216108807787</v>
      </c>
      <c r="AK88" s="79">
        <f ca="1">IF(Data_Background!AK88="","",(IF($B$3="On",IF(Data_Background!AK88=0,0,Data_Background!AK88-SMALL(Data_Background!$C88:$AZ88,COUNTIF(Data_Background!$C88:$AZ88,0)+1)),Data_Background!AK88)))</f>
        <v>2726.8498513936188</v>
      </c>
      <c r="AL88" s="79">
        <f ca="1">IF(Data_Background!AL88="","",(IF($B$3="On",IF(Data_Background!AL88=0,0,Data_Background!AL88-SMALL(Data_Background!$C88:$AZ88,COUNTIF(Data_Background!$C88:$AZ88,0)+1)),Data_Background!AL88)))</f>
        <v>2746.8568145712852</v>
      </c>
      <c r="AM88" s="79">
        <f ca="1">IF(Data_Background!AM88="","",(IF($B$3="On",IF(Data_Background!AM88=0,0,Data_Background!AM88-SMALL(Data_Background!$C88:$AZ88,COUNTIF(Data_Background!$C88:$AZ88,0)+1)),Data_Background!AM88)))</f>
        <v>2762.5192641812055</v>
      </c>
      <c r="AN88" s="79">
        <f ca="1">IF(Data_Background!AN88="","",(IF($B$3="On",IF(Data_Background!AN88=0,0,Data_Background!AN88-SMALL(Data_Background!$C88:$AZ88,COUNTIF(Data_Background!$C88:$AZ88,0)+1)),Data_Background!AN88)))</f>
        <v>2776.3758092316089</v>
      </c>
      <c r="AO88" s="79">
        <f ca="1">IF(Data_Background!AO88="","",(IF($B$3="On",IF(Data_Background!AO88=0,0,Data_Background!AO88-SMALL(Data_Background!$C88:$AZ88,COUNTIF(Data_Background!$C88:$AZ88,0)+1)),Data_Background!AO88)))</f>
        <v>2786.8321103730191</v>
      </c>
      <c r="AP88" s="79">
        <f ca="1">IF(Data_Background!AP88="","",(IF($B$3="On",IF(Data_Background!AP88=0,0,Data_Background!AP88-SMALL(Data_Background!$C88:$AZ88,COUNTIF(Data_Background!$C88:$AZ88,0)+1)),Data_Background!AP88)))</f>
        <v>2791.5333499782755</v>
      </c>
      <c r="AQ88" s="79" t="str">
        <f>IF(Data_Background!AQ88="","",(IF($B$3="On",IF(Data_Background!AQ88=0,0,Data_Background!AQ88-SMALL(Data_Background!$C88:$AZ88,COUNTIF(Data_Background!$C88:$AZ88,0)+1)),Data_Background!AQ88)))</f>
        <v/>
      </c>
      <c r="AR88" s="79" t="str">
        <f>IF(Data_Background!AR88="","",(IF($B$3="On",IF(Data_Background!AR88=0,0,Data_Background!AR88-SMALL(Data_Background!$C88:$AZ88,COUNTIF(Data_Background!$C88:$AZ88,0)+1)),Data_Background!AR88)))</f>
        <v/>
      </c>
      <c r="AS88" s="79" t="str">
        <f>IF(Data_Background!AS88="","",(IF($B$3="On",IF(Data_Background!AS88=0,0,Data_Background!AS88-SMALL(Data_Background!$C88:$AZ88,COUNTIF(Data_Background!$C88:$AZ88,0)+1)),Data_Background!AS88)))</f>
        <v/>
      </c>
      <c r="AT88" s="79" t="str">
        <f>IF(Data_Background!AT88="","",(IF($B$3="On",IF(Data_Background!AT88=0,0,Data_Background!AT88-SMALL(Data_Background!$C88:$AZ88,COUNTIF(Data_Background!$C88:$AZ88,0)+1)),Data_Background!AT88)))</f>
        <v/>
      </c>
      <c r="AU88" s="79" t="str">
        <f>IF(Data_Background!AU88="","",(IF($B$3="On",IF(Data_Background!AU88=0,0,Data_Background!AU88-SMALL(Data_Background!$C88:$AZ88,COUNTIF(Data_Background!$C88:$AZ88,0)+1)),Data_Background!AU88)))</f>
        <v/>
      </c>
      <c r="AV88" s="79" t="str">
        <f>IF(Data_Background!AV88="","",(IF($B$3="On",IF(Data_Background!AV88=0,0,Data_Background!AV88-SMALL(Data_Background!$C88:$AZ88,COUNTIF(Data_Background!$C88:$AZ88,0)+1)),Data_Background!AV88)))</f>
        <v/>
      </c>
      <c r="AW88" s="79" t="str">
        <f>IF(Data_Background!AW88="","",(IF($B$3="On",IF(Data_Background!AW88=0,0,Data_Background!AW88-SMALL(Data_Background!$C88:$AZ88,COUNTIF(Data_Background!$C88:$AZ88,0)+1)),Data_Background!AW88)))</f>
        <v/>
      </c>
      <c r="AX88" s="79" t="str">
        <f>IF(Data_Background!AX88="","",(IF($B$3="On",IF(Data_Background!AX88=0,0,Data_Background!AX88-SMALL(Data_Background!$C88:$AZ88,COUNTIF(Data_Background!$C88:$AZ88,0)+1)),Data_Background!AX88)))</f>
        <v/>
      </c>
      <c r="AY88" s="79" t="str">
        <f>IF(Data_Background!AY88="","",(IF($B$3="On",IF(Data_Background!AY88=0,0,Data_Background!AY88-SMALL(Data_Background!$C88:$AZ88,COUNTIF(Data_Background!$C88:$AZ88,0)+1)),Data_Background!AY88)))</f>
        <v/>
      </c>
      <c r="AZ88" s="79" t="str">
        <f>IF(Data_Background!AZ88="","",(IF($B$3="On",IF(Data_Background!AZ88=0,0,Data_Background!AZ88-SMALL(Data_Background!$C88:$AZ88,COUNTIF(Data_Background!$C88:$AZ88,0)+1)),Data_Background!AZ88)))</f>
        <v/>
      </c>
      <c r="BA88" s="79"/>
      <c r="BB88" s="79"/>
      <c r="BC88" s="79"/>
      <c r="BD88" s="79"/>
      <c r="BE88" s="79"/>
      <c r="BF88" s="79"/>
      <c r="BG88" s="79"/>
      <c r="BH88" s="79"/>
      <c r="BI88" s="79"/>
      <c r="BJ88" s="79"/>
      <c r="BK88" s="79"/>
      <c r="BL88" s="79"/>
      <c r="BM88" s="79"/>
      <c r="BN88" s="79"/>
      <c r="BO88" s="79"/>
      <c r="BP88" s="79"/>
      <c r="BQ88" s="79"/>
      <c r="BR88" s="79"/>
      <c r="BS88" s="79"/>
      <c r="BT88" s="79"/>
      <c r="BU88" s="79"/>
      <c r="BV88" s="79"/>
      <c r="BW88" s="79"/>
      <c r="BX88" s="79"/>
      <c r="BY88" s="79"/>
      <c r="BZ88" s="79"/>
    </row>
    <row r="89" spans="1:78" x14ac:dyDescent="0.25">
      <c r="A89" s="79">
        <f ca="1">Data_Initial!A89</f>
        <v>2</v>
      </c>
      <c r="B89" s="79" t="str">
        <f ca="1">Data_Initial!B89</f>
        <v>F2</v>
      </c>
      <c r="C89" s="79">
        <f ca="1">IF(Data_Background!C89="","",(IF($B$3="On",IF(Data_Background!C89=0,0,Data_Background!C89-SMALL(Data_Background!$C89:$AZ89,COUNTIF(Data_Background!$C89:$AZ89,0)+1)),Data_Background!C89)))</f>
        <v>16.469546264260135</v>
      </c>
      <c r="D89" s="79">
        <f ca="1">IF(Data_Background!D89="","",(IF($B$3="On",IF(Data_Background!D89=0,0,Data_Background!D89-SMALL(Data_Background!$C89:$AZ89,COUNTIF(Data_Background!$C89:$AZ89,0)+1)),Data_Background!D89)))</f>
        <v>14.47440920253938</v>
      </c>
      <c r="E89" s="79">
        <f ca="1">IF(Data_Background!E89="","",(IF($B$3="On",IF(Data_Background!E89=0,0,Data_Background!E89-SMALL(Data_Background!$C89:$AZ89,COUNTIF(Data_Background!$C89:$AZ89,0)+1)),Data_Background!E89)))</f>
        <v>10.615693439189126</v>
      </c>
      <c r="F89" s="79">
        <f ca="1">IF(Data_Background!F89="","",(IF($B$3="On",IF(Data_Background!F89=0,0,Data_Background!F89-SMALL(Data_Background!$C89:$AZ89,COUNTIF(Data_Background!$C89:$AZ89,0)+1)),Data_Background!F89)))</f>
        <v>3.8966942435196694</v>
      </c>
      <c r="G89" s="79">
        <f ca="1">IF(Data_Background!G89="","",(IF($B$3="On",IF(Data_Background!G89=0,0,Data_Background!G89-SMALL(Data_Background!$C89:$AZ89,COUNTIF(Data_Background!$C89:$AZ89,0)+1)),Data_Background!G89)))</f>
        <v>0</v>
      </c>
      <c r="H89" s="79">
        <f ca="1">IF(Data_Background!H89="","",(IF($B$3="On",IF(Data_Background!H89=0,0,Data_Background!H89-SMALL(Data_Background!$C89:$AZ89,COUNTIF(Data_Background!$C89:$AZ89,0)+1)),Data_Background!H89)))</f>
        <v>0</v>
      </c>
      <c r="I89" s="79">
        <f ca="1">IF(Data_Background!I89="","",(IF($B$3="On",IF(Data_Background!I89=0,0,Data_Background!I89-SMALL(Data_Background!$C89:$AZ89,COUNTIF(Data_Background!$C89:$AZ89,0)+1)),Data_Background!I89)))</f>
        <v>0</v>
      </c>
      <c r="J89" s="79">
        <f ca="1">IF(Data_Background!J89="","",(IF($B$3="On",IF(Data_Background!J89=0,0,Data_Background!J89-SMALL(Data_Background!$C89:$AZ89,COUNTIF(Data_Background!$C89:$AZ89,0)+1)),Data_Background!J89)))</f>
        <v>0</v>
      </c>
      <c r="K89" s="79">
        <f ca="1">IF(Data_Background!K89="","",(IF($B$3="On",IF(Data_Background!K89=0,0,Data_Background!K89-SMALL(Data_Background!$C89:$AZ89,COUNTIF(Data_Background!$C89:$AZ89,0)+1)),Data_Background!K89)))</f>
        <v>0</v>
      </c>
      <c r="L89" s="79">
        <f ca="1">IF(Data_Background!L89="","",(IF($B$3="On",IF(Data_Background!L89=0,0,Data_Background!L89-SMALL(Data_Background!$C89:$AZ89,COUNTIF(Data_Background!$C89:$AZ89,0)+1)),Data_Background!L89)))</f>
        <v>0</v>
      </c>
      <c r="M89" s="79">
        <f ca="1">IF(Data_Background!M89="","",(IF($B$3="On",IF(Data_Background!M89=0,0,Data_Background!M89-SMALL(Data_Background!$C89:$AZ89,COUNTIF(Data_Background!$C89:$AZ89,0)+1)),Data_Background!M89)))</f>
        <v>0</v>
      </c>
      <c r="N89" s="79">
        <f ca="1">IF(Data_Background!N89="","",(IF($B$3="On",IF(Data_Background!N89=0,0,Data_Background!N89-SMALL(Data_Background!$C89:$AZ89,COUNTIF(Data_Background!$C89:$AZ89,0)+1)),Data_Background!N89)))</f>
        <v>0</v>
      </c>
      <c r="O89" s="79">
        <f ca="1">IF(Data_Background!O89="","",(IF($B$3="On",IF(Data_Background!O89=0,0,Data_Background!O89-SMALL(Data_Background!$C89:$AZ89,COUNTIF(Data_Background!$C89:$AZ89,0)+1)),Data_Background!O89)))</f>
        <v>0</v>
      </c>
      <c r="P89" s="79">
        <f ca="1">IF(Data_Background!P89="","",(IF($B$3="On",IF(Data_Background!P89=0,0,Data_Background!P89-SMALL(Data_Background!$C89:$AZ89,COUNTIF(Data_Background!$C89:$AZ89,0)+1)),Data_Background!P89)))</f>
        <v>0</v>
      </c>
      <c r="Q89" s="79">
        <f ca="1">IF(Data_Background!Q89="","",(IF($B$3="On",IF(Data_Background!Q89=0,0,Data_Background!Q89-SMALL(Data_Background!$C89:$AZ89,COUNTIF(Data_Background!$C89:$AZ89,0)+1)),Data_Background!Q89)))</f>
        <v>0</v>
      </c>
      <c r="R89" s="79">
        <f ca="1">IF(Data_Background!R89="","",(IF($B$3="On",IF(Data_Background!R89=0,0,Data_Background!R89-SMALL(Data_Background!$C89:$AZ89,COUNTIF(Data_Background!$C89:$AZ89,0)+1)),Data_Background!R89)))</f>
        <v>0</v>
      </c>
      <c r="S89" s="79">
        <f ca="1">IF(Data_Background!S89="","",(IF($B$3="On",IF(Data_Background!S89=0,0,Data_Background!S89-SMALL(Data_Background!$C89:$AZ89,COUNTIF(Data_Background!$C89:$AZ89,0)+1)),Data_Background!S89)))</f>
        <v>0</v>
      </c>
      <c r="T89" s="79">
        <f ca="1">IF(Data_Background!T89="","",(IF($B$3="On",IF(Data_Background!T89=0,0,Data_Background!T89-SMALL(Data_Background!$C89:$AZ89,COUNTIF(Data_Background!$C89:$AZ89,0)+1)),Data_Background!T89)))</f>
        <v>0</v>
      </c>
      <c r="U89" s="79">
        <f ca="1">IF(Data_Background!U89="","",(IF($B$3="On",IF(Data_Background!U89=0,0,Data_Background!U89-SMALL(Data_Background!$C89:$AZ89,COUNTIF(Data_Background!$C89:$AZ89,0)+1)),Data_Background!U89)))</f>
        <v>0</v>
      </c>
      <c r="V89" s="79">
        <f ca="1">IF(Data_Background!V89="","",(IF($B$3="On",IF(Data_Background!V89=0,0,Data_Background!V89-SMALL(Data_Background!$C89:$AZ89,COUNTIF(Data_Background!$C89:$AZ89,0)+1)),Data_Background!V89)))</f>
        <v>0</v>
      </c>
      <c r="W89" s="79">
        <f ca="1">IF(Data_Background!W89="","",(IF($B$3="On",IF(Data_Background!W89=0,0,Data_Background!W89-SMALL(Data_Background!$C89:$AZ89,COUNTIF(Data_Background!$C89:$AZ89,0)+1)),Data_Background!W89)))</f>
        <v>13.277947631139046</v>
      </c>
      <c r="X89" s="79">
        <f ca="1">IF(Data_Background!X89="","",(IF($B$3="On",IF(Data_Background!X89=0,0,Data_Background!X89-SMALL(Data_Background!$C89:$AZ89,COUNTIF(Data_Background!$C89:$AZ89,0)+1)),Data_Background!X89)))</f>
        <v>46.122928628784251</v>
      </c>
      <c r="Y89" s="79">
        <f ca="1">IF(Data_Background!Y89="","",(IF($B$3="On",IF(Data_Background!Y89=0,0,Data_Background!Y89-SMALL(Data_Background!$C89:$AZ89,COUNTIF(Data_Background!$C89:$AZ89,0)+1)),Data_Background!Y89)))</f>
        <v>111.03238388425083</v>
      </c>
      <c r="Z89" s="79">
        <f ca="1">IF(Data_Background!Z89="","",(IF($B$3="On",IF(Data_Background!Z89=0,0,Data_Background!Z89-SMALL(Data_Background!$C89:$AZ89,COUNTIF(Data_Background!$C89:$AZ89,0)+1)),Data_Background!Z89)))</f>
        <v>231.23394965742992</v>
      </c>
      <c r="AA89" s="79">
        <f ca="1">IF(Data_Background!AA89="","",(IF($B$3="On",IF(Data_Background!AA89=0,0,Data_Background!AA89-SMALL(Data_Background!$C89:$AZ89,COUNTIF(Data_Background!$C89:$AZ89,0)+1)),Data_Background!AA89)))</f>
        <v>447.78745935041871</v>
      </c>
      <c r="AB89" s="79">
        <f ca="1">IF(Data_Background!AB89="","",(IF($B$3="On",IF(Data_Background!AB89=0,0,Data_Background!AB89-SMALL(Data_Background!$C89:$AZ89,COUNTIF(Data_Background!$C89:$AZ89,0)+1)),Data_Background!AB89)))</f>
        <v>809.90929490399071</v>
      </c>
      <c r="AC89" s="79">
        <f ca="1">IF(Data_Background!AC89="","",(IF($B$3="On",IF(Data_Background!AC89=0,0,Data_Background!AC89-SMALL(Data_Background!$C89:$AZ89,COUNTIF(Data_Background!$C89:$AZ89,0)+1)),Data_Background!AC89)))</f>
        <v>1336.1594805556485</v>
      </c>
      <c r="AD89" s="79">
        <f ca="1">IF(Data_Background!AD89="","",(IF($B$3="On",IF(Data_Background!AD89=0,0,Data_Background!AD89-SMALL(Data_Background!$C89:$AZ89,COUNTIF(Data_Background!$C89:$AZ89,0)+1)),Data_Background!AD89)))</f>
        <v>1961.9152794609324</v>
      </c>
      <c r="AE89" s="79">
        <f ca="1">IF(Data_Background!AE89="","",(IF($B$3="On",IF(Data_Background!AE89=0,0,Data_Background!AE89-SMALL(Data_Background!$C89:$AZ89,COUNTIF(Data_Background!$C89:$AZ89,0)+1)),Data_Background!AE89)))</f>
        <v>2578.8932157293825</v>
      </c>
      <c r="AF89" s="79">
        <f ca="1">IF(Data_Background!AF89="","",(IF($B$3="On",IF(Data_Background!AF89=0,0,Data_Background!AF89-SMALL(Data_Background!$C89:$AZ89,COUNTIF(Data_Background!$C89:$AZ89,0)+1)),Data_Background!AF89)))</f>
        <v>3083.5706367280332</v>
      </c>
      <c r="AG89" s="79">
        <f ca="1">IF(Data_Background!AG89="","",(IF($B$3="On",IF(Data_Background!AG89=0,0,Data_Background!AG89-SMALL(Data_Background!$C89:$AZ89,COUNTIF(Data_Background!$C89:$AZ89,0)+1)),Data_Background!AG89)))</f>
        <v>3445.9457404476921</v>
      </c>
      <c r="AH89" s="79">
        <f ca="1">IF(Data_Background!AH89="","",(IF($B$3="On",IF(Data_Background!AH89=0,0,Data_Background!AH89-SMALL(Data_Background!$C89:$AZ89,COUNTIF(Data_Background!$C89:$AZ89,0)+1)),Data_Background!AH89)))</f>
        <v>3675.3881561563094</v>
      </c>
      <c r="AI89" s="79">
        <f ca="1">IF(Data_Background!AI89="","",(IF($B$3="On",IF(Data_Background!AI89=0,0,Data_Background!AI89-SMALL(Data_Background!$C89:$AZ89,COUNTIF(Data_Background!$C89:$AZ89,0)+1)),Data_Background!AI89)))</f>
        <v>3812.6267774395023</v>
      </c>
      <c r="AJ89" s="79">
        <f ca="1">IF(Data_Background!AJ89="","",(IF($B$3="On",IF(Data_Background!AJ89=0,0,Data_Background!AJ89-SMALL(Data_Background!$C89:$AZ89,COUNTIF(Data_Background!$C89:$AZ89,0)+1)),Data_Background!AJ89)))</f>
        <v>3896.205829701456</v>
      </c>
      <c r="AK89" s="79">
        <f ca="1">IF(Data_Background!AK89="","",(IF($B$3="On",IF(Data_Background!AK89=0,0,Data_Background!AK89-SMALL(Data_Background!$C89:$AZ89,COUNTIF(Data_Background!$C89:$AZ89,0)+1)),Data_Background!AK89)))</f>
        <v>3951.9512053957292</v>
      </c>
      <c r="AL89" s="79">
        <f ca="1">IF(Data_Background!AL89="","",(IF($B$3="On",IF(Data_Background!AL89=0,0,Data_Background!AL89-SMALL(Data_Background!$C89:$AZ89,COUNTIF(Data_Background!$C89:$AZ89,0)+1)),Data_Background!AL89)))</f>
        <v>3991.8890090910995</v>
      </c>
      <c r="AM89" s="79">
        <f ca="1">IF(Data_Background!AM89="","",(IF($B$3="On",IF(Data_Background!AM89=0,0,Data_Background!AM89-SMALL(Data_Background!$C89:$AZ89,COUNTIF(Data_Background!$C89:$AZ89,0)+1)),Data_Background!AM89)))</f>
        <v>4019.5286613523863</v>
      </c>
      <c r="AN89" s="79">
        <f ca="1">IF(Data_Background!AN89="","",(IF($B$3="On",IF(Data_Background!AN89=0,0,Data_Background!AN89-SMALL(Data_Background!$C89:$AZ89,COUNTIF(Data_Background!$C89:$AZ89,0)+1)),Data_Background!AN89)))</f>
        <v>4038.3400489369928</v>
      </c>
      <c r="AO89" s="79">
        <f ca="1">IF(Data_Background!AO89="","",(IF($B$3="On",IF(Data_Background!AO89=0,0,Data_Background!AO89-SMALL(Data_Background!$C89:$AZ89,COUNTIF(Data_Background!$C89:$AZ89,0)+1)),Data_Background!AO89)))</f>
        <v>4051.556978081956</v>
      </c>
      <c r="AP89" s="79">
        <f ca="1">IF(Data_Background!AP89="","",(IF($B$3="On",IF(Data_Background!AP89=0,0,Data_Background!AP89-SMALL(Data_Background!$C89:$AZ89,COUNTIF(Data_Background!$C89:$AZ89,0)+1)),Data_Background!AP89)))</f>
        <v>4057.6677206948425</v>
      </c>
      <c r="AQ89" s="79" t="str">
        <f>IF(Data_Background!AQ89="","",(IF($B$3="On",IF(Data_Background!AQ89=0,0,Data_Background!AQ89-SMALL(Data_Background!$C89:$AZ89,COUNTIF(Data_Background!$C89:$AZ89,0)+1)),Data_Background!AQ89)))</f>
        <v/>
      </c>
      <c r="AR89" s="79" t="str">
        <f>IF(Data_Background!AR89="","",(IF($B$3="On",IF(Data_Background!AR89=0,0,Data_Background!AR89-SMALL(Data_Background!$C89:$AZ89,COUNTIF(Data_Background!$C89:$AZ89,0)+1)),Data_Background!AR89)))</f>
        <v/>
      </c>
      <c r="AS89" s="79" t="str">
        <f>IF(Data_Background!AS89="","",(IF($B$3="On",IF(Data_Background!AS89=0,0,Data_Background!AS89-SMALL(Data_Background!$C89:$AZ89,COUNTIF(Data_Background!$C89:$AZ89,0)+1)),Data_Background!AS89)))</f>
        <v/>
      </c>
      <c r="AT89" s="79" t="str">
        <f>IF(Data_Background!AT89="","",(IF($B$3="On",IF(Data_Background!AT89=0,0,Data_Background!AT89-SMALL(Data_Background!$C89:$AZ89,COUNTIF(Data_Background!$C89:$AZ89,0)+1)),Data_Background!AT89)))</f>
        <v/>
      </c>
      <c r="AU89" s="79" t="str">
        <f>IF(Data_Background!AU89="","",(IF($B$3="On",IF(Data_Background!AU89=0,0,Data_Background!AU89-SMALL(Data_Background!$C89:$AZ89,COUNTIF(Data_Background!$C89:$AZ89,0)+1)),Data_Background!AU89)))</f>
        <v/>
      </c>
      <c r="AV89" s="79" t="str">
        <f>IF(Data_Background!AV89="","",(IF($B$3="On",IF(Data_Background!AV89=0,0,Data_Background!AV89-SMALL(Data_Background!$C89:$AZ89,COUNTIF(Data_Background!$C89:$AZ89,0)+1)),Data_Background!AV89)))</f>
        <v/>
      </c>
      <c r="AW89" s="79" t="str">
        <f>IF(Data_Background!AW89="","",(IF($B$3="On",IF(Data_Background!AW89=0,0,Data_Background!AW89-SMALL(Data_Background!$C89:$AZ89,COUNTIF(Data_Background!$C89:$AZ89,0)+1)),Data_Background!AW89)))</f>
        <v/>
      </c>
      <c r="AX89" s="79" t="str">
        <f>IF(Data_Background!AX89="","",(IF($B$3="On",IF(Data_Background!AX89=0,0,Data_Background!AX89-SMALL(Data_Background!$C89:$AZ89,COUNTIF(Data_Background!$C89:$AZ89,0)+1)),Data_Background!AX89)))</f>
        <v/>
      </c>
      <c r="AY89" s="79" t="str">
        <f>IF(Data_Background!AY89="","",(IF($B$3="On",IF(Data_Background!AY89=0,0,Data_Background!AY89-SMALL(Data_Background!$C89:$AZ89,COUNTIF(Data_Background!$C89:$AZ89,0)+1)),Data_Background!AY89)))</f>
        <v/>
      </c>
      <c r="AZ89" s="79" t="str">
        <f>IF(Data_Background!AZ89="","",(IF($B$3="On",IF(Data_Background!AZ89=0,0,Data_Background!AZ89-SMALL(Data_Background!$C89:$AZ89,COUNTIF(Data_Background!$C89:$AZ89,0)+1)),Data_Background!AZ89)))</f>
        <v/>
      </c>
      <c r="BA89" s="79"/>
      <c r="BB89" s="79"/>
      <c r="BC89" s="79"/>
      <c r="BD89" s="79"/>
      <c r="BE89" s="79"/>
      <c r="BF89" s="79"/>
      <c r="BG89" s="79"/>
      <c r="BH89" s="79"/>
      <c r="BI89" s="79"/>
      <c r="BJ89" s="79"/>
      <c r="BK89" s="79"/>
      <c r="BL89" s="79"/>
      <c r="BM89" s="79"/>
      <c r="BN89" s="79"/>
      <c r="BO89" s="79"/>
      <c r="BP89" s="79"/>
      <c r="BQ89" s="79"/>
      <c r="BR89" s="79"/>
      <c r="BS89" s="79"/>
      <c r="BT89" s="79"/>
      <c r="BU89" s="79"/>
      <c r="BV89" s="79"/>
      <c r="BW89" s="79"/>
      <c r="BX89" s="79"/>
      <c r="BY89" s="79"/>
      <c r="BZ89" s="79"/>
    </row>
    <row r="90" spans="1:78" x14ac:dyDescent="0.25">
      <c r="A90" s="79">
        <f ca="1">Data_Initial!A90</f>
        <v>2</v>
      </c>
      <c r="B90" s="79" t="str">
        <f ca="1">Data_Initial!B90</f>
        <v>G2</v>
      </c>
      <c r="C90" s="79">
        <f ca="1">IF(Data_Background!C90="","",(IF($B$3="On",IF(Data_Background!C90=0,0,Data_Background!C90-SMALL(Data_Background!$C90:$AZ90,COUNTIF(Data_Background!$C90:$AZ90,0)+1)),Data_Background!C90)))</f>
        <v>27.148764899270198</v>
      </c>
      <c r="D90" s="79">
        <f ca="1">IF(Data_Background!D90="","",(IF($B$3="On",IF(Data_Background!D90=0,0,Data_Background!D90-SMALL(Data_Background!$C90:$AZ90,COUNTIF(Data_Background!$C90:$AZ90,0)+1)),Data_Background!D90)))</f>
        <v>19.844086650981815</v>
      </c>
      <c r="E90" s="79">
        <f ca="1">IF(Data_Background!E90="","",(IF($B$3="On",IF(Data_Background!E90=0,0,Data_Background!E90-SMALL(Data_Background!$C90:$AZ90,COUNTIF(Data_Background!$C90:$AZ90,0)+1)),Data_Background!E90)))</f>
        <v>8.3188081717230489</v>
      </c>
      <c r="F90" s="79">
        <f ca="1">IF(Data_Background!F90="","",(IF($B$3="On",IF(Data_Background!F90=0,0,Data_Background!F90-SMALL(Data_Background!$C90:$AZ90,COUNTIF(Data_Background!$C90:$AZ90,0)+1)),Data_Background!F90)))</f>
        <v>0</v>
      </c>
      <c r="G90" s="79">
        <f ca="1">IF(Data_Background!G90="","",(IF($B$3="On",IF(Data_Background!G90=0,0,Data_Background!G90-SMALL(Data_Background!$C90:$AZ90,COUNTIF(Data_Background!$C90:$AZ90,0)+1)),Data_Background!G90)))</f>
        <v>0</v>
      </c>
      <c r="H90" s="79">
        <f ca="1">IF(Data_Background!H90="","",(IF($B$3="On",IF(Data_Background!H90=0,0,Data_Background!H90-SMALL(Data_Background!$C90:$AZ90,COUNTIF(Data_Background!$C90:$AZ90,0)+1)),Data_Background!H90)))</f>
        <v>0</v>
      </c>
      <c r="I90" s="79">
        <f ca="1">IF(Data_Background!I90="","",(IF($B$3="On",IF(Data_Background!I90=0,0,Data_Background!I90-SMALL(Data_Background!$C90:$AZ90,COUNTIF(Data_Background!$C90:$AZ90,0)+1)),Data_Background!I90)))</f>
        <v>0</v>
      </c>
      <c r="J90" s="79">
        <f ca="1">IF(Data_Background!J90="","",(IF($B$3="On",IF(Data_Background!J90=0,0,Data_Background!J90-SMALL(Data_Background!$C90:$AZ90,COUNTIF(Data_Background!$C90:$AZ90,0)+1)),Data_Background!J90)))</f>
        <v>0</v>
      </c>
      <c r="K90" s="79">
        <f ca="1">IF(Data_Background!K90="","",(IF($B$3="On",IF(Data_Background!K90=0,0,Data_Background!K90-SMALL(Data_Background!$C90:$AZ90,COUNTIF(Data_Background!$C90:$AZ90,0)+1)),Data_Background!K90)))</f>
        <v>0</v>
      </c>
      <c r="L90" s="79">
        <f ca="1">IF(Data_Background!L90="","",(IF($B$3="On",IF(Data_Background!L90=0,0,Data_Background!L90-SMALL(Data_Background!$C90:$AZ90,COUNTIF(Data_Background!$C90:$AZ90,0)+1)),Data_Background!L90)))</f>
        <v>0</v>
      </c>
      <c r="M90" s="79">
        <f ca="1">IF(Data_Background!M90="","",(IF($B$3="On",IF(Data_Background!M90=0,0,Data_Background!M90-SMALL(Data_Background!$C90:$AZ90,COUNTIF(Data_Background!$C90:$AZ90,0)+1)),Data_Background!M90)))</f>
        <v>0</v>
      </c>
      <c r="N90" s="79">
        <f ca="1">IF(Data_Background!N90="","",(IF($B$3="On",IF(Data_Background!N90=0,0,Data_Background!N90-SMALL(Data_Background!$C90:$AZ90,COUNTIF(Data_Background!$C90:$AZ90,0)+1)),Data_Background!N90)))</f>
        <v>0</v>
      </c>
      <c r="O90" s="79">
        <f ca="1">IF(Data_Background!O90="","",(IF($B$3="On",IF(Data_Background!O90=0,0,Data_Background!O90-SMALL(Data_Background!$C90:$AZ90,COUNTIF(Data_Background!$C90:$AZ90,0)+1)),Data_Background!O90)))</f>
        <v>0</v>
      </c>
      <c r="P90" s="79">
        <f ca="1">IF(Data_Background!P90="","",(IF($B$3="On",IF(Data_Background!P90=0,0,Data_Background!P90-SMALL(Data_Background!$C90:$AZ90,COUNTIF(Data_Background!$C90:$AZ90,0)+1)),Data_Background!P90)))</f>
        <v>0</v>
      </c>
      <c r="Q90" s="79">
        <f ca="1">IF(Data_Background!Q90="","",(IF($B$3="On",IF(Data_Background!Q90=0,0,Data_Background!Q90-SMALL(Data_Background!$C90:$AZ90,COUNTIF(Data_Background!$C90:$AZ90,0)+1)),Data_Background!Q90)))</f>
        <v>0</v>
      </c>
      <c r="R90" s="79">
        <f ca="1">IF(Data_Background!R90="","",(IF($B$3="On",IF(Data_Background!R90=0,0,Data_Background!R90-SMALL(Data_Background!$C90:$AZ90,COUNTIF(Data_Background!$C90:$AZ90,0)+1)),Data_Background!R90)))</f>
        <v>0</v>
      </c>
      <c r="S90" s="79">
        <f ca="1">IF(Data_Background!S90="","",(IF($B$3="On",IF(Data_Background!S90=0,0,Data_Background!S90-SMALL(Data_Background!$C90:$AZ90,COUNTIF(Data_Background!$C90:$AZ90,0)+1)),Data_Background!S90)))</f>
        <v>0</v>
      </c>
      <c r="T90" s="79">
        <f ca="1">IF(Data_Background!T90="","",(IF($B$3="On",IF(Data_Background!T90=0,0,Data_Background!T90-SMALL(Data_Background!$C90:$AZ90,COUNTIF(Data_Background!$C90:$AZ90,0)+1)),Data_Background!T90)))</f>
        <v>0</v>
      </c>
      <c r="U90" s="79">
        <f ca="1">IF(Data_Background!U90="","",(IF($B$3="On",IF(Data_Background!U90=0,0,Data_Background!U90-SMALL(Data_Background!$C90:$AZ90,COUNTIF(Data_Background!$C90:$AZ90,0)+1)),Data_Background!U90)))</f>
        <v>0</v>
      </c>
      <c r="V90" s="79">
        <f ca="1">IF(Data_Background!V90="","",(IF($B$3="On",IF(Data_Background!V90=0,0,Data_Background!V90-SMALL(Data_Background!$C90:$AZ90,COUNTIF(Data_Background!$C90:$AZ90,0)+1)),Data_Background!V90)))</f>
        <v>0</v>
      </c>
      <c r="W90" s="79">
        <f ca="1">IF(Data_Background!W90="","",(IF($B$3="On",IF(Data_Background!W90=0,0,Data_Background!W90-SMALL(Data_Background!$C90:$AZ90,COUNTIF(Data_Background!$C90:$AZ90,0)+1)),Data_Background!W90)))</f>
        <v>0</v>
      </c>
      <c r="X90" s="79">
        <f ca="1">IF(Data_Background!X90="","",(IF($B$3="On",IF(Data_Background!X90=0,0,Data_Background!X90-SMALL(Data_Background!$C90:$AZ90,COUNTIF(Data_Background!$C90:$AZ90,0)+1)),Data_Background!X90)))</f>
        <v>3.6374170900439857</v>
      </c>
      <c r="Y90" s="79">
        <f ca="1">IF(Data_Background!Y90="","",(IF($B$3="On",IF(Data_Background!Y90=0,0,Data_Background!Y90-SMALL(Data_Background!$C90:$AZ90,COUNTIF(Data_Background!$C90:$AZ90,0)+1)),Data_Background!Y90)))</f>
        <v>23.416046809319916</v>
      </c>
      <c r="Z90" s="79">
        <f ca="1">IF(Data_Background!Z90="","",(IF($B$3="On",IF(Data_Background!Z90=0,0,Data_Background!Z90-SMALL(Data_Background!$C90:$AZ90,COUNTIF(Data_Background!$C90:$AZ90,0)+1)),Data_Background!Z90)))</f>
        <v>59.447509967175954</v>
      </c>
      <c r="AA90" s="79">
        <f ca="1">IF(Data_Background!AA90="","",(IF($B$3="On",IF(Data_Background!AA90=0,0,Data_Background!AA90-SMALL(Data_Background!$C90:$AZ90,COUNTIF(Data_Background!$C90:$AZ90,0)+1)),Data_Background!AA90)))</f>
        <v>127.51933126811122</v>
      </c>
      <c r="AB90" s="79">
        <f ca="1">IF(Data_Background!AB90="","",(IF($B$3="On",IF(Data_Background!AB90=0,0,Data_Background!AB90-SMALL(Data_Background!$C90:$AZ90,COUNTIF(Data_Background!$C90:$AZ90,0)+1)),Data_Background!AB90)))</f>
        <v>252.91759800872663</v>
      </c>
      <c r="AC90" s="79">
        <f ca="1">IF(Data_Background!AC90="","",(IF($B$3="On",IF(Data_Background!AC90=0,0,Data_Background!AC90-SMALL(Data_Background!$C90:$AZ90,COUNTIF(Data_Background!$C90:$AZ90,0)+1)),Data_Background!AC90)))</f>
        <v>467.80121134948564</v>
      </c>
      <c r="AD90" s="79">
        <f ca="1">IF(Data_Background!AD90="","",(IF($B$3="On",IF(Data_Background!AD90=0,0,Data_Background!AD90-SMALL(Data_Background!$C90:$AZ90,COUNTIF(Data_Background!$C90:$AZ90,0)+1)),Data_Background!AD90)))</f>
        <v>815.89798372401935</v>
      </c>
      <c r="AE90" s="79">
        <f ca="1">IF(Data_Background!AE90="","",(IF($B$3="On",IF(Data_Background!AE90=0,0,Data_Background!AE90-SMALL(Data_Background!$C90:$AZ90,COUNTIF(Data_Background!$C90:$AZ90,0)+1)),Data_Background!AE90)))</f>
        <v>1309.8987054463039</v>
      </c>
      <c r="AF90" s="79">
        <f ca="1">IF(Data_Background!AF90="","",(IF($B$3="On",IF(Data_Background!AF90=0,0,Data_Background!AF90-SMALL(Data_Background!$C90:$AZ90,COUNTIF(Data_Background!$C90:$AZ90,0)+1)),Data_Background!AF90)))</f>
        <v>1888.9090277828402</v>
      </c>
      <c r="AG90" s="79">
        <f ca="1">IF(Data_Background!AG90="","",(IF($B$3="On",IF(Data_Background!AG90=0,0,Data_Background!AG90-SMALL(Data_Background!$C90:$AZ90,COUNTIF(Data_Background!$C90:$AZ90,0)+1)),Data_Background!AG90)))</f>
        <v>2456.6448028628206</v>
      </c>
      <c r="AH90" s="79">
        <f ca="1">IF(Data_Background!AH90="","",(IF($B$3="On",IF(Data_Background!AH90=0,0,Data_Background!AH90-SMALL(Data_Background!$C90:$AZ90,COUNTIF(Data_Background!$C90:$AZ90,0)+1)),Data_Background!AH90)))</f>
        <v>2922.9078460226306</v>
      </c>
      <c r="AI90" s="79">
        <f ca="1">IF(Data_Background!AI90="","",(IF($B$3="On",IF(Data_Background!AI90=0,0,Data_Background!AI90-SMALL(Data_Background!$C90:$AZ90,COUNTIF(Data_Background!$C90:$AZ90,0)+1)),Data_Background!AI90)))</f>
        <v>3262.8728061530801</v>
      </c>
      <c r="AJ90" s="79">
        <f ca="1">IF(Data_Background!AJ90="","",(IF($B$3="On",IF(Data_Background!AJ90=0,0,Data_Background!AJ90-SMALL(Data_Background!$C90:$AZ90,COUNTIF(Data_Background!$C90:$AZ90,0)+1)),Data_Background!AJ90)))</f>
        <v>3485.5947889744971</v>
      </c>
      <c r="AK90" s="79">
        <f ca="1">IF(Data_Background!AK90="","",(IF($B$3="On",IF(Data_Background!AK90=0,0,Data_Background!AK90-SMALL(Data_Background!$C90:$AZ90,COUNTIF(Data_Background!$C90:$AZ90,0)+1)),Data_Background!AK90)))</f>
        <v>3620.0481501270074</v>
      </c>
      <c r="AL90" s="79">
        <f ca="1">IF(Data_Background!AL90="","",(IF($B$3="On",IF(Data_Background!AL90=0,0,Data_Background!AL90-SMALL(Data_Background!$C90:$AZ90,COUNTIF(Data_Background!$C90:$AZ90,0)+1)),Data_Background!AL90)))</f>
        <v>3704.331033715694</v>
      </c>
      <c r="AM90" s="79">
        <f ca="1">IF(Data_Background!AM90="","",(IF($B$3="On",IF(Data_Background!AM90=0,0,Data_Background!AM90-SMALL(Data_Background!$C90:$AZ90,COUNTIF(Data_Background!$C90:$AZ90,0)+1)),Data_Background!AM90)))</f>
        <v>3759.2300379786338</v>
      </c>
      <c r="AN90" s="79">
        <f ca="1">IF(Data_Background!AN90="","",(IF($B$3="On",IF(Data_Background!AN90=0,0,Data_Background!AN90-SMALL(Data_Background!$C90:$AZ90,COUNTIF(Data_Background!$C90:$AZ90,0)+1)),Data_Background!AN90)))</f>
        <v>3798.1179371940834</v>
      </c>
      <c r="AO90" s="79">
        <f ca="1">IF(Data_Background!AO90="","",(IF($B$3="On",IF(Data_Background!AO90=0,0,Data_Background!AO90-SMALL(Data_Background!$C90:$AZ90,COUNTIF(Data_Background!$C90:$AZ90,0)+1)),Data_Background!AO90)))</f>
        <v>3823.4474011570569</v>
      </c>
      <c r="AP90" s="79">
        <f ca="1">IF(Data_Background!AP90="","",(IF($B$3="On",IF(Data_Background!AP90=0,0,Data_Background!AP90-SMALL(Data_Background!$C90:$AZ90,COUNTIF(Data_Background!$C90:$AZ90,0)+1)),Data_Background!AP90)))</f>
        <v>3833.8851040785685</v>
      </c>
      <c r="AQ90" s="79" t="str">
        <f>IF(Data_Background!AQ90="","",(IF($B$3="On",IF(Data_Background!AQ90=0,0,Data_Background!AQ90-SMALL(Data_Background!$C90:$AZ90,COUNTIF(Data_Background!$C90:$AZ90,0)+1)),Data_Background!AQ90)))</f>
        <v/>
      </c>
      <c r="AR90" s="79" t="str">
        <f>IF(Data_Background!AR90="","",(IF($B$3="On",IF(Data_Background!AR90=0,0,Data_Background!AR90-SMALL(Data_Background!$C90:$AZ90,COUNTIF(Data_Background!$C90:$AZ90,0)+1)),Data_Background!AR90)))</f>
        <v/>
      </c>
      <c r="AS90" s="79" t="str">
        <f>IF(Data_Background!AS90="","",(IF($B$3="On",IF(Data_Background!AS90=0,0,Data_Background!AS90-SMALL(Data_Background!$C90:$AZ90,COUNTIF(Data_Background!$C90:$AZ90,0)+1)),Data_Background!AS90)))</f>
        <v/>
      </c>
      <c r="AT90" s="79" t="str">
        <f>IF(Data_Background!AT90="","",(IF($B$3="On",IF(Data_Background!AT90=0,0,Data_Background!AT90-SMALL(Data_Background!$C90:$AZ90,COUNTIF(Data_Background!$C90:$AZ90,0)+1)),Data_Background!AT90)))</f>
        <v/>
      </c>
      <c r="AU90" s="79" t="str">
        <f>IF(Data_Background!AU90="","",(IF($B$3="On",IF(Data_Background!AU90=0,0,Data_Background!AU90-SMALL(Data_Background!$C90:$AZ90,COUNTIF(Data_Background!$C90:$AZ90,0)+1)),Data_Background!AU90)))</f>
        <v/>
      </c>
      <c r="AV90" s="79" t="str">
        <f>IF(Data_Background!AV90="","",(IF($B$3="On",IF(Data_Background!AV90=0,0,Data_Background!AV90-SMALL(Data_Background!$C90:$AZ90,COUNTIF(Data_Background!$C90:$AZ90,0)+1)),Data_Background!AV90)))</f>
        <v/>
      </c>
      <c r="AW90" s="79" t="str">
        <f>IF(Data_Background!AW90="","",(IF($B$3="On",IF(Data_Background!AW90=0,0,Data_Background!AW90-SMALL(Data_Background!$C90:$AZ90,COUNTIF(Data_Background!$C90:$AZ90,0)+1)),Data_Background!AW90)))</f>
        <v/>
      </c>
      <c r="AX90" s="79" t="str">
        <f>IF(Data_Background!AX90="","",(IF($B$3="On",IF(Data_Background!AX90=0,0,Data_Background!AX90-SMALL(Data_Background!$C90:$AZ90,COUNTIF(Data_Background!$C90:$AZ90,0)+1)),Data_Background!AX90)))</f>
        <v/>
      </c>
      <c r="AY90" s="79" t="str">
        <f>IF(Data_Background!AY90="","",(IF($B$3="On",IF(Data_Background!AY90=0,0,Data_Background!AY90-SMALL(Data_Background!$C90:$AZ90,COUNTIF(Data_Background!$C90:$AZ90,0)+1)),Data_Background!AY90)))</f>
        <v/>
      </c>
      <c r="AZ90" s="79" t="str">
        <f>IF(Data_Background!AZ90="","",(IF($B$3="On",IF(Data_Background!AZ90=0,0,Data_Background!AZ90-SMALL(Data_Background!$C90:$AZ90,COUNTIF(Data_Background!$C90:$AZ90,0)+1)),Data_Background!AZ90)))</f>
        <v/>
      </c>
      <c r="BA90" s="79"/>
      <c r="BB90" s="79"/>
      <c r="BC90" s="79"/>
      <c r="BD90" s="79"/>
      <c r="BE90" s="79"/>
      <c r="BF90" s="79"/>
      <c r="BG90" s="79"/>
      <c r="BH90" s="79"/>
      <c r="BI90" s="79"/>
      <c r="BJ90" s="79"/>
      <c r="BK90" s="79"/>
      <c r="BL90" s="79"/>
      <c r="BM90" s="79"/>
      <c r="BN90" s="79"/>
      <c r="BO90" s="79"/>
      <c r="BP90" s="79"/>
      <c r="BQ90" s="79"/>
      <c r="BR90" s="79"/>
      <c r="BS90" s="79"/>
      <c r="BT90" s="79"/>
      <c r="BU90" s="79"/>
      <c r="BV90" s="79"/>
      <c r="BW90" s="79"/>
      <c r="BX90" s="79"/>
      <c r="BY90" s="79"/>
      <c r="BZ90" s="79"/>
    </row>
    <row r="91" spans="1:78" x14ac:dyDescent="0.25">
      <c r="A91" s="79">
        <f ca="1">Data_Initial!A91</f>
        <v>2</v>
      </c>
      <c r="B91" s="79" t="str">
        <f ca="1">Data_Initial!B91</f>
        <v>H2</v>
      </c>
      <c r="C91" s="79">
        <f ca="1">IF(Data_Background!C91="","",(IF($B$3="On",IF(Data_Background!C91=0,0,Data_Background!C91-SMALL(Data_Background!$C91:$AZ91,COUNTIF(Data_Background!$C91:$AZ91,0)+1)),Data_Background!C91)))</f>
        <v>22.975018359919076</v>
      </c>
      <c r="D91" s="79">
        <f ca="1">IF(Data_Background!D91="","",(IF($B$3="On",IF(Data_Background!D91=0,0,Data_Background!D91-SMALL(Data_Background!$C91:$AZ91,COUNTIF(Data_Background!$C91:$AZ91,0)+1)),Data_Background!D91)))</f>
        <v>17.806918364578308</v>
      </c>
      <c r="E91" s="79">
        <f ca="1">IF(Data_Background!E91="","",(IF($B$3="On",IF(Data_Background!E91=0,0,Data_Background!E91-SMALL(Data_Background!$C91:$AZ91,COUNTIF(Data_Background!$C91:$AZ91,0)+1)),Data_Background!E91)))</f>
        <v>9.7501770332981685</v>
      </c>
      <c r="F91" s="79">
        <f ca="1">IF(Data_Background!F91="","",(IF($B$3="On",IF(Data_Background!F91=0,0,Data_Background!F91-SMALL(Data_Background!$C91:$AZ91,COUNTIF(Data_Background!$C91:$AZ91,0)+1)),Data_Background!F91)))</f>
        <v>0</v>
      </c>
      <c r="G91" s="79">
        <f ca="1">IF(Data_Background!G91="","",(IF($B$3="On",IF(Data_Background!G91=0,0,Data_Background!G91-SMALL(Data_Background!$C91:$AZ91,COUNTIF(Data_Background!$C91:$AZ91,0)+1)),Data_Background!G91)))</f>
        <v>0</v>
      </c>
      <c r="H91" s="79">
        <f ca="1">IF(Data_Background!H91="","",(IF($B$3="On",IF(Data_Background!H91=0,0,Data_Background!H91-SMALL(Data_Background!$C91:$AZ91,COUNTIF(Data_Background!$C91:$AZ91,0)+1)),Data_Background!H91)))</f>
        <v>0</v>
      </c>
      <c r="I91" s="79">
        <f ca="1">IF(Data_Background!I91="","",(IF($B$3="On",IF(Data_Background!I91=0,0,Data_Background!I91-SMALL(Data_Background!$C91:$AZ91,COUNTIF(Data_Background!$C91:$AZ91,0)+1)),Data_Background!I91)))</f>
        <v>0</v>
      </c>
      <c r="J91" s="79">
        <f ca="1">IF(Data_Background!J91="","",(IF($B$3="On",IF(Data_Background!J91=0,0,Data_Background!J91-SMALL(Data_Background!$C91:$AZ91,COUNTIF(Data_Background!$C91:$AZ91,0)+1)),Data_Background!J91)))</f>
        <v>0</v>
      </c>
      <c r="K91" s="79">
        <f ca="1">IF(Data_Background!K91="","",(IF($B$3="On",IF(Data_Background!K91=0,0,Data_Background!K91-SMALL(Data_Background!$C91:$AZ91,COUNTIF(Data_Background!$C91:$AZ91,0)+1)),Data_Background!K91)))</f>
        <v>0</v>
      </c>
      <c r="L91" s="79">
        <f ca="1">IF(Data_Background!L91="","",(IF($B$3="On",IF(Data_Background!L91=0,0,Data_Background!L91-SMALL(Data_Background!$C91:$AZ91,COUNTIF(Data_Background!$C91:$AZ91,0)+1)),Data_Background!L91)))</f>
        <v>0</v>
      </c>
      <c r="M91" s="79">
        <f ca="1">IF(Data_Background!M91="","",(IF($B$3="On",IF(Data_Background!M91=0,0,Data_Background!M91-SMALL(Data_Background!$C91:$AZ91,COUNTIF(Data_Background!$C91:$AZ91,0)+1)),Data_Background!M91)))</f>
        <v>0</v>
      </c>
      <c r="N91" s="79">
        <f ca="1">IF(Data_Background!N91="","",(IF($B$3="On",IF(Data_Background!N91=0,0,Data_Background!N91-SMALL(Data_Background!$C91:$AZ91,COUNTIF(Data_Background!$C91:$AZ91,0)+1)),Data_Background!N91)))</f>
        <v>0</v>
      </c>
      <c r="O91" s="79">
        <f ca="1">IF(Data_Background!O91="","",(IF($B$3="On",IF(Data_Background!O91=0,0,Data_Background!O91-SMALL(Data_Background!$C91:$AZ91,COUNTIF(Data_Background!$C91:$AZ91,0)+1)),Data_Background!O91)))</f>
        <v>0</v>
      </c>
      <c r="P91" s="79">
        <f ca="1">IF(Data_Background!P91="","",(IF($B$3="On",IF(Data_Background!P91=0,0,Data_Background!P91-SMALL(Data_Background!$C91:$AZ91,COUNTIF(Data_Background!$C91:$AZ91,0)+1)),Data_Background!P91)))</f>
        <v>0</v>
      </c>
      <c r="Q91" s="79">
        <f ca="1">IF(Data_Background!Q91="","",(IF($B$3="On",IF(Data_Background!Q91=0,0,Data_Background!Q91-SMALL(Data_Background!$C91:$AZ91,COUNTIF(Data_Background!$C91:$AZ91,0)+1)),Data_Background!Q91)))</f>
        <v>0</v>
      </c>
      <c r="R91" s="79">
        <f ca="1">IF(Data_Background!R91="","",(IF($B$3="On",IF(Data_Background!R91=0,0,Data_Background!R91-SMALL(Data_Background!$C91:$AZ91,COUNTIF(Data_Background!$C91:$AZ91,0)+1)),Data_Background!R91)))</f>
        <v>0</v>
      </c>
      <c r="S91" s="79">
        <f ca="1">IF(Data_Background!S91="","",(IF($B$3="On",IF(Data_Background!S91=0,0,Data_Background!S91-SMALL(Data_Background!$C91:$AZ91,COUNTIF(Data_Background!$C91:$AZ91,0)+1)),Data_Background!S91)))</f>
        <v>0</v>
      </c>
      <c r="T91" s="79">
        <f ca="1">IF(Data_Background!T91="","",(IF($B$3="On",IF(Data_Background!T91=0,0,Data_Background!T91-SMALL(Data_Background!$C91:$AZ91,COUNTIF(Data_Background!$C91:$AZ91,0)+1)),Data_Background!T91)))</f>
        <v>0</v>
      </c>
      <c r="U91" s="79">
        <f ca="1">IF(Data_Background!U91="","",(IF($B$3="On",IF(Data_Background!U91=0,0,Data_Background!U91-SMALL(Data_Background!$C91:$AZ91,COUNTIF(Data_Background!$C91:$AZ91,0)+1)),Data_Background!U91)))</f>
        <v>0</v>
      </c>
      <c r="V91" s="79">
        <f ca="1">IF(Data_Background!V91="","",(IF($B$3="On",IF(Data_Background!V91=0,0,Data_Background!V91-SMALL(Data_Background!$C91:$AZ91,COUNTIF(Data_Background!$C91:$AZ91,0)+1)),Data_Background!V91)))</f>
        <v>0</v>
      </c>
      <c r="W91" s="79">
        <f ca="1">IF(Data_Background!W91="","",(IF($B$3="On",IF(Data_Background!W91=0,0,Data_Background!W91-SMALL(Data_Background!$C91:$AZ91,COUNTIF(Data_Background!$C91:$AZ91,0)+1)),Data_Background!W91)))</f>
        <v>0</v>
      </c>
      <c r="X91" s="79">
        <f ca="1">IF(Data_Background!X91="","",(IF($B$3="On",IF(Data_Background!X91=0,0,Data_Background!X91-SMALL(Data_Background!$C91:$AZ91,COUNTIF(Data_Background!$C91:$AZ91,0)+1)),Data_Background!X91)))</f>
        <v>4.1747784997522448</v>
      </c>
      <c r="Y91" s="79">
        <f ca="1">IF(Data_Background!Y91="","",(IF($B$3="On",IF(Data_Background!Y91=0,0,Data_Background!Y91-SMALL(Data_Background!$C91:$AZ91,COUNTIF(Data_Background!$C91:$AZ91,0)+1)),Data_Background!Y91)))</f>
        <v>24.278129836798911</v>
      </c>
      <c r="Z91" s="79">
        <f ca="1">IF(Data_Background!Z91="","",(IF($B$3="On",IF(Data_Background!Z91=0,0,Data_Background!Z91-SMALL(Data_Background!$C91:$AZ91,COUNTIF(Data_Background!$C91:$AZ91,0)+1)),Data_Background!Z91)))</f>
        <v>61.757737296374174</v>
      </c>
      <c r="AA91" s="79">
        <f ca="1">IF(Data_Background!AA91="","",(IF($B$3="On",IF(Data_Background!AA91=0,0,Data_Background!AA91-SMALL(Data_Background!$C91:$AZ91,COUNTIF(Data_Background!$C91:$AZ91,0)+1)),Data_Background!AA91)))</f>
        <v>128.76940306620696</v>
      </c>
      <c r="AB91" s="79">
        <f ca="1">IF(Data_Background!AB91="","",(IF($B$3="On",IF(Data_Background!AB91=0,0,Data_Background!AB91-SMALL(Data_Background!$C91:$AZ91,COUNTIF(Data_Background!$C91:$AZ91,0)+1)),Data_Background!AB91)))</f>
        <v>249.68356972446091</v>
      </c>
      <c r="AC91" s="79">
        <f ca="1">IF(Data_Background!AC91="","",(IF($B$3="On",IF(Data_Background!AC91=0,0,Data_Background!AC91-SMALL(Data_Background!$C91:$AZ91,COUNTIF(Data_Background!$C91:$AZ91,0)+1)),Data_Background!AC91)))</f>
        <v>460.57459767444197</v>
      </c>
      <c r="AD91" s="79">
        <f ca="1">IF(Data_Background!AD91="","",(IF($B$3="On",IF(Data_Background!AD91=0,0,Data_Background!AD91-SMALL(Data_Background!$C91:$AZ91,COUNTIF(Data_Background!$C91:$AZ91,0)+1)),Data_Background!AD91)))</f>
        <v>799.00161318171922</v>
      </c>
      <c r="AE91" s="79">
        <f ca="1">IF(Data_Background!AE91="","",(IF($B$3="On",IF(Data_Background!AE91=0,0,Data_Background!AE91-SMALL(Data_Background!$C91:$AZ91,COUNTIF(Data_Background!$C91:$AZ91,0)+1)),Data_Background!AE91)))</f>
        <v>1275.8551493705761</v>
      </c>
      <c r="AF91" s="79">
        <f ca="1">IF(Data_Background!AF91="","",(IF($B$3="On",IF(Data_Background!AF91=0,0,Data_Background!AF91-SMALL(Data_Background!$C91:$AZ91,COUNTIF(Data_Background!$C91:$AZ91,0)+1)),Data_Background!AF91)))</f>
        <v>1819.4527775016056</v>
      </c>
      <c r="AG91" s="79">
        <f ca="1">IF(Data_Background!AG91="","",(IF($B$3="On",IF(Data_Background!AG91=0,0,Data_Background!AG91-SMALL(Data_Background!$C91:$AZ91,COUNTIF(Data_Background!$C91:$AZ91,0)+1)),Data_Background!AG91)))</f>
        <v>2344.3802352855987</v>
      </c>
      <c r="AH91" s="79">
        <f ca="1">IF(Data_Background!AH91="","",(IF($B$3="On",IF(Data_Background!AH91=0,0,Data_Background!AH91-SMALL(Data_Background!$C91:$AZ91,COUNTIF(Data_Background!$C91:$AZ91,0)+1)),Data_Background!AH91)))</f>
        <v>2765.589947903612</v>
      </c>
      <c r="AI91" s="79">
        <f ca="1">IF(Data_Background!AI91="","",(IF($B$3="On",IF(Data_Background!AI91=0,0,Data_Background!AI91-SMALL(Data_Background!$C91:$AZ91,COUNTIF(Data_Background!$C91:$AZ91,0)+1)),Data_Background!AI91)))</f>
        <v>3070.852775626649</v>
      </c>
      <c r="AJ91" s="79">
        <f ca="1">IF(Data_Background!AJ91="","",(IF($B$3="On",IF(Data_Background!AJ91=0,0,Data_Background!AJ91-SMALL(Data_Background!$C91:$AZ91,COUNTIF(Data_Background!$C91:$AZ91,0)+1)),Data_Background!AJ91)))</f>
        <v>3267.283215515336</v>
      </c>
      <c r="AK91" s="79">
        <f ca="1">IF(Data_Background!AK91="","",(IF($B$3="On",IF(Data_Background!AK91=0,0,Data_Background!AK91-SMALL(Data_Background!$C91:$AZ91,COUNTIF(Data_Background!$C91:$AZ91,0)+1)),Data_Background!AK91)))</f>
        <v>3388.6416841015721</v>
      </c>
      <c r="AL91" s="79">
        <f ca="1">IF(Data_Background!AL91="","",(IF($B$3="On",IF(Data_Background!AL91=0,0,Data_Background!AL91-SMALL(Data_Background!$C91:$AZ91,COUNTIF(Data_Background!$C91:$AZ91,0)+1)),Data_Background!AL91)))</f>
        <v>3462.6450025186723</v>
      </c>
      <c r="AM91" s="79">
        <f ca="1">IF(Data_Background!AM91="","",(IF($B$3="On",IF(Data_Background!AM91=0,0,Data_Background!AM91-SMALL(Data_Background!$C91:$AZ91,COUNTIF(Data_Background!$C91:$AZ91,0)+1)),Data_Background!AM91)))</f>
        <v>3511.6981944109752</v>
      </c>
      <c r="AN91" s="79">
        <f ca="1">IF(Data_Background!AN91="","",(IF($B$3="On",IF(Data_Background!AN91=0,0,Data_Background!AN91-SMALL(Data_Background!$C91:$AZ91,COUNTIF(Data_Background!$C91:$AZ91,0)+1)),Data_Background!AN91)))</f>
        <v>3541.7822499219224</v>
      </c>
      <c r="AO91" s="79">
        <f ca="1">IF(Data_Background!AO91="","",(IF($B$3="On",IF(Data_Background!AO91=0,0,Data_Background!AO91-SMALL(Data_Background!$C91:$AZ91,COUNTIF(Data_Background!$C91:$AZ91,0)+1)),Data_Background!AO91)))</f>
        <v>3561.2601409839453</v>
      </c>
      <c r="AP91" s="79">
        <f ca="1">IF(Data_Background!AP91="","",(IF($B$3="On",IF(Data_Background!AP91=0,0,Data_Background!AP91-SMALL(Data_Background!$C91:$AZ91,COUNTIF(Data_Background!$C91:$AZ91,0)+1)),Data_Background!AP91)))</f>
        <v>3567.8272531054854</v>
      </c>
      <c r="AQ91" s="79" t="str">
        <f>IF(Data_Background!AQ91="","",(IF($B$3="On",IF(Data_Background!AQ91=0,0,Data_Background!AQ91-SMALL(Data_Background!$C91:$AZ91,COUNTIF(Data_Background!$C91:$AZ91,0)+1)),Data_Background!AQ91)))</f>
        <v/>
      </c>
      <c r="AR91" s="79" t="str">
        <f>IF(Data_Background!AR91="","",(IF($B$3="On",IF(Data_Background!AR91=0,0,Data_Background!AR91-SMALL(Data_Background!$C91:$AZ91,COUNTIF(Data_Background!$C91:$AZ91,0)+1)),Data_Background!AR91)))</f>
        <v/>
      </c>
      <c r="AS91" s="79" t="str">
        <f>IF(Data_Background!AS91="","",(IF($B$3="On",IF(Data_Background!AS91=0,0,Data_Background!AS91-SMALL(Data_Background!$C91:$AZ91,COUNTIF(Data_Background!$C91:$AZ91,0)+1)),Data_Background!AS91)))</f>
        <v/>
      </c>
      <c r="AT91" s="79" t="str">
        <f>IF(Data_Background!AT91="","",(IF($B$3="On",IF(Data_Background!AT91=0,0,Data_Background!AT91-SMALL(Data_Background!$C91:$AZ91,COUNTIF(Data_Background!$C91:$AZ91,0)+1)),Data_Background!AT91)))</f>
        <v/>
      </c>
      <c r="AU91" s="79" t="str">
        <f>IF(Data_Background!AU91="","",(IF($B$3="On",IF(Data_Background!AU91=0,0,Data_Background!AU91-SMALL(Data_Background!$C91:$AZ91,COUNTIF(Data_Background!$C91:$AZ91,0)+1)),Data_Background!AU91)))</f>
        <v/>
      </c>
      <c r="AV91" s="79" t="str">
        <f>IF(Data_Background!AV91="","",(IF($B$3="On",IF(Data_Background!AV91=0,0,Data_Background!AV91-SMALL(Data_Background!$C91:$AZ91,COUNTIF(Data_Background!$C91:$AZ91,0)+1)),Data_Background!AV91)))</f>
        <v/>
      </c>
      <c r="AW91" s="79" t="str">
        <f>IF(Data_Background!AW91="","",(IF($B$3="On",IF(Data_Background!AW91=0,0,Data_Background!AW91-SMALL(Data_Background!$C91:$AZ91,COUNTIF(Data_Background!$C91:$AZ91,0)+1)),Data_Background!AW91)))</f>
        <v/>
      </c>
      <c r="AX91" s="79" t="str">
        <f>IF(Data_Background!AX91="","",(IF($B$3="On",IF(Data_Background!AX91=0,0,Data_Background!AX91-SMALL(Data_Background!$C91:$AZ91,COUNTIF(Data_Background!$C91:$AZ91,0)+1)),Data_Background!AX91)))</f>
        <v/>
      </c>
      <c r="AY91" s="79" t="str">
        <f>IF(Data_Background!AY91="","",(IF($B$3="On",IF(Data_Background!AY91=0,0,Data_Background!AY91-SMALL(Data_Background!$C91:$AZ91,COUNTIF(Data_Background!$C91:$AZ91,0)+1)),Data_Background!AY91)))</f>
        <v/>
      </c>
      <c r="AZ91" s="79" t="str">
        <f>IF(Data_Background!AZ91="","",(IF($B$3="On",IF(Data_Background!AZ91=0,0,Data_Background!AZ91-SMALL(Data_Background!$C91:$AZ91,COUNTIF(Data_Background!$C91:$AZ91,0)+1)),Data_Background!AZ91)))</f>
        <v/>
      </c>
      <c r="BA91" s="79"/>
      <c r="BB91" s="79"/>
      <c r="BC91" s="79"/>
      <c r="BD91" s="79"/>
      <c r="BE91" s="79"/>
      <c r="BF91" s="79"/>
      <c r="BG91" s="79"/>
      <c r="BH91" s="79"/>
      <c r="BI91" s="79"/>
      <c r="BJ91" s="79"/>
      <c r="BK91" s="79"/>
      <c r="BL91" s="79"/>
      <c r="BM91" s="79"/>
      <c r="BN91" s="79"/>
      <c r="BO91" s="79"/>
      <c r="BP91" s="79"/>
      <c r="BQ91" s="79"/>
      <c r="BR91" s="79"/>
      <c r="BS91" s="79"/>
      <c r="BT91" s="79"/>
      <c r="BU91" s="79"/>
      <c r="BV91" s="79"/>
      <c r="BW91" s="79"/>
      <c r="BX91" s="79"/>
      <c r="BY91" s="79"/>
      <c r="BZ91" s="79"/>
    </row>
    <row r="92" spans="1:78" x14ac:dyDescent="0.25">
      <c r="A92" s="79">
        <f ca="1">Data_Initial!A92</f>
        <v>2</v>
      </c>
      <c r="B92" s="79" t="str">
        <f ca="1">Data_Initial!B92</f>
        <v>A3</v>
      </c>
      <c r="C92" s="79">
        <f ca="1">IF(Data_Background!C92="","",(IF($B$3="On",IF(Data_Background!C92=0,0,Data_Background!C92-SMALL(Data_Background!$C92:$AZ92,COUNTIF(Data_Background!$C92:$AZ92,0)+1)),Data_Background!C92)))</f>
        <v>12.04381199912291</v>
      </c>
      <c r="D92" s="79">
        <f ca="1">IF(Data_Background!D92="","",(IF($B$3="On",IF(Data_Background!D92=0,0,Data_Background!D92-SMALL(Data_Background!$C92:$AZ92,COUNTIF(Data_Background!$C92:$AZ92,0)+1)),Data_Background!D92)))</f>
        <v>9.9845917125298786</v>
      </c>
      <c r="E92" s="79">
        <f ca="1">IF(Data_Background!E92="","",(IF($B$3="On",IF(Data_Background!E92=0,0,Data_Background!E92-SMALL(Data_Background!$C92:$AZ92,COUNTIF(Data_Background!$C92:$AZ92,0)+1)),Data_Background!E92)))</f>
        <v>8.7602101417037108</v>
      </c>
      <c r="F92" s="79">
        <f ca="1">IF(Data_Background!F92="","",(IF($B$3="On",IF(Data_Background!F92=0,0,Data_Background!F92-SMALL(Data_Background!$C92:$AZ92,COUNTIF(Data_Background!$C92:$AZ92,0)+1)),Data_Background!F92)))</f>
        <v>3.8318476092085403</v>
      </c>
      <c r="G92" s="79">
        <f ca="1">IF(Data_Background!G92="","",(IF($B$3="On",IF(Data_Background!G92=0,0,Data_Background!G92-SMALL(Data_Background!$C92:$AZ92,COUNTIF(Data_Background!$C92:$AZ92,0)+1)),Data_Background!G92)))</f>
        <v>1.1147841678969606</v>
      </c>
      <c r="H92" s="79">
        <f ca="1">IF(Data_Background!H92="","",(IF($B$3="On",IF(Data_Background!H92=0,0,Data_Background!H92-SMALL(Data_Background!$C92:$AZ92,COUNTIF(Data_Background!$C92:$AZ92,0)+1)),Data_Background!H92)))</f>
        <v>0</v>
      </c>
      <c r="I92" s="79">
        <f ca="1">IF(Data_Background!I92="","",(IF($B$3="On",IF(Data_Background!I92=0,0,Data_Background!I92-SMALL(Data_Background!$C92:$AZ92,COUNTIF(Data_Background!$C92:$AZ92,0)+1)),Data_Background!I92)))</f>
        <v>0</v>
      </c>
      <c r="J92" s="79">
        <f ca="1">IF(Data_Background!J92="","",(IF($B$3="On",IF(Data_Background!J92=0,0,Data_Background!J92-SMALL(Data_Background!$C92:$AZ92,COUNTIF(Data_Background!$C92:$AZ92,0)+1)),Data_Background!J92)))</f>
        <v>0</v>
      </c>
      <c r="K92" s="79">
        <f ca="1">IF(Data_Background!K92="","",(IF($B$3="On",IF(Data_Background!K92=0,0,Data_Background!K92-SMALL(Data_Background!$C92:$AZ92,COUNTIF(Data_Background!$C92:$AZ92,0)+1)),Data_Background!K92)))</f>
        <v>0</v>
      </c>
      <c r="L92" s="79">
        <f ca="1">IF(Data_Background!L92="","",(IF($B$3="On",IF(Data_Background!L92=0,0,Data_Background!L92-SMALL(Data_Background!$C92:$AZ92,COUNTIF(Data_Background!$C92:$AZ92,0)+1)),Data_Background!L92)))</f>
        <v>0</v>
      </c>
      <c r="M92" s="79">
        <f ca="1">IF(Data_Background!M92="","",(IF($B$3="On",IF(Data_Background!M92=0,0,Data_Background!M92-SMALL(Data_Background!$C92:$AZ92,COUNTIF(Data_Background!$C92:$AZ92,0)+1)),Data_Background!M92)))</f>
        <v>0</v>
      </c>
      <c r="N92" s="79">
        <f ca="1">IF(Data_Background!N92="","",(IF($B$3="On",IF(Data_Background!N92=0,0,Data_Background!N92-SMALL(Data_Background!$C92:$AZ92,COUNTIF(Data_Background!$C92:$AZ92,0)+1)),Data_Background!N92)))</f>
        <v>0</v>
      </c>
      <c r="O92" s="79">
        <f ca="1">IF(Data_Background!O92="","",(IF($B$3="On",IF(Data_Background!O92=0,0,Data_Background!O92-SMALL(Data_Background!$C92:$AZ92,COUNTIF(Data_Background!$C92:$AZ92,0)+1)),Data_Background!O92)))</f>
        <v>0</v>
      </c>
      <c r="P92" s="79">
        <f ca="1">IF(Data_Background!P92="","",(IF($B$3="On",IF(Data_Background!P92=0,0,Data_Background!P92-SMALL(Data_Background!$C92:$AZ92,COUNTIF(Data_Background!$C92:$AZ92,0)+1)),Data_Background!P92)))</f>
        <v>0</v>
      </c>
      <c r="Q92" s="79">
        <f ca="1">IF(Data_Background!Q92="","",(IF($B$3="On",IF(Data_Background!Q92=0,0,Data_Background!Q92-SMALL(Data_Background!$C92:$AZ92,COUNTIF(Data_Background!$C92:$AZ92,0)+1)),Data_Background!Q92)))</f>
        <v>0</v>
      </c>
      <c r="R92" s="79">
        <f ca="1">IF(Data_Background!R92="","",(IF($B$3="On",IF(Data_Background!R92=0,0,Data_Background!R92-SMALL(Data_Background!$C92:$AZ92,COUNTIF(Data_Background!$C92:$AZ92,0)+1)),Data_Background!R92)))</f>
        <v>0</v>
      </c>
      <c r="S92" s="79">
        <f ca="1">IF(Data_Background!S92="","",(IF($B$3="On",IF(Data_Background!S92=0,0,Data_Background!S92-SMALL(Data_Background!$C92:$AZ92,COUNTIF(Data_Background!$C92:$AZ92,0)+1)),Data_Background!S92)))</f>
        <v>0</v>
      </c>
      <c r="T92" s="79">
        <f ca="1">IF(Data_Background!T92="","",(IF($B$3="On",IF(Data_Background!T92=0,0,Data_Background!T92-SMALL(Data_Background!$C92:$AZ92,COUNTIF(Data_Background!$C92:$AZ92,0)+1)),Data_Background!T92)))</f>
        <v>0</v>
      </c>
      <c r="U92" s="79">
        <f ca="1">IF(Data_Background!U92="","",(IF($B$3="On",IF(Data_Background!U92=0,0,Data_Background!U92-SMALL(Data_Background!$C92:$AZ92,COUNTIF(Data_Background!$C92:$AZ92,0)+1)),Data_Background!U92)))</f>
        <v>0</v>
      </c>
      <c r="V92" s="79">
        <f ca="1">IF(Data_Background!V92="","",(IF($B$3="On",IF(Data_Background!V92=0,0,Data_Background!V92-SMALL(Data_Background!$C92:$AZ92,COUNTIF(Data_Background!$C92:$AZ92,0)+1)),Data_Background!V92)))</f>
        <v>0</v>
      </c>
      <c r="W92" s="79">
        <f ca="1">IF(Data_Background!W92="","",(IF($B$3="On",IF(Data_Background!W92=0,0,Data_Background!W92-SMALL(Data_Background!$C92:$AZ92,COUNTIF(Data_Background!$C92:$AZ92,0)+1)),Data_Background!W92)))</f>
        <v>0</v>
      </c>
      <c r="X92" s="79">
        <f ca="1">IF(Data_Background!X92="","",(IF($B$3="On",IF(Data_Background!X92=0,0,Data_Background!X92-SMALL(Data_Background!$C92:$AZ92,COUNTIF(Data_Background!$C92:$AZ92,0)+1)),Data_Background!X92)))</f>
        <v>0</v>
      </c>
      <c r="Y92" s="79">
        <f ca="1">IF(Data_Background!Y92="","",(IF($B$3="On",IF(Data_Background!Y92=0,0,Data_Background!Y92-SMALL(Data_Background!$C92:$AZ92,COUNTIF(Data_Background!$C92:$AZ92,0)+1)),Data_Background!Y92)))</f>
        <v>0</v>
      </c>
      <c r="Z92" s="79">
        <f ca="1">IF(Data_Background!Z92="","",(IF($B$3="On",IF(Data_Background!Z92=0,0,Data_Background!Z92-SMALL(Data_Background!$C92:$AZ92,COUNTIF(Data_Background!$C92:$AZ92,0)+1)),Data_Background!Z92)))</f>
        <v>12.368912506969538</v>
      </c>
      <c r="AA92" s="79">
        <f ca="1">IF(Data_Background!AA92="","",(IF($B$3="On",IF(Data_Background!AA92=0,0,Data_Background!AA92-SMALL(Data_Background!$C92:$AZ92,COUNTIF(Data_Background!$C92:$AZ92,0)+1)),Data_Background!AA92)))</f>
        <v>36.507391669457171</v>
      </c>
      <c r="AB92" s="79">
        <f ca="1">IF(Data_Background!AB92="","",(IF($B$3="On",IF(Data_Background!AB92=0,0,Data_Background!AB92-SMALL(Data_Background!$C92:$AZ92,COUNTIF(Data_Background!$C92:$AZ92,0)+1)),Data_Background!AB92)))</f>
        <v>81.503860440045472</v>
      </c>
      <c r="AC92" s="79">
        <f ca="1">IF(Data_Background!AC92="","",(IF($B$3="On",IF(Data_Background!AC92=0,0,Data_Background!AC92-SMALL(Data_Background!$C92:$AZ92,COUNTIF(Data_Background!$C92:$AZ92,0)+1)),Data_Background!AC92)))</f>
        <v>164.84164369021602</v>
      </c>
      <c r="AD92" s="79">
        <f ca="1">IF(Data_Background!AD92="","",(IF($B$3="On",IF(Data_Background!AD92=0,0,Data_Background!AD92-SMALL(Data_Background!$C92:$AZ92,COUNTIF(Data_Background!$C92:$AZ92,0)+1)),Data_Background!AD92)))</f>
        <v>313.64229963083409</v>
      </c>
      <c r="AE92" s="79">
        <f ca="1">IF(Data_Background!AE92="","",(IF($B$3="On",IF(Data_Background!AE92=0,0,Data_Background!AE92-SMALL(Data_Background!$C92:$AZ92,COUNTIF(Data_Background!$C92:$AZ92,0)+1)),Data_Background!AE92)))</f>
        <v>568.15465432694248</v>
      </c>
      <c r="AF92" s="79">
        <f ca="1">IF(Data_Background!AF92="","",(IF($B$3="On",IF(Data_Background!AF92=0,0,Data_Background!AF92-SMALL(Data_Background!$C92:$AZ92,COUNTIF(Data_Background!$C92:$AZ92,0)+1)),Data_Background!AF92)))</f>
        <v>964.35850128650236</v>
      </c>
      <c r="AG92" s="79">
        <f ca="1">IF(Data_Background!AG92="","",(IF($B$3="On",IF(Data_Background!AG92=0,0,Data_Background!AG92-SMALL(Data_Background!$C92:$AZ92,COUNTIF(Data_Background!$C92:$AZ92,0)+1)),Data_Background!AG92)))</f>
        <v>1505.9443475785399</v>
      </c>
      <c r="AH92" s="79">
        <f ca="1">IF(Data_Background!AH92="","",(IF($B$3="On",IF(Data_Background!AH92=0,0,Data_Background!AH92-SMALL(Data_Background!$C92:$AZ92,COUNTIF(Data_Background!$C92:$AZ92,0)+1)),Data_Background!AH92)))</f>
        <v>2114.5099993450026</v>
      </c>
      <c r="AI92" s="79">
        <f ca="1">IF(Data_Background!AI92="","",(IF($B$3="On",IF(Data_Background!AI92=0,0,Data_Background!AI92-SMALL(Data_Background!$C92:$AZ92,COUNTIF(Data_Background!$C92:$AZ92,0)+1)),Data_Background!AI92)))</f>
        <v>2686.0802573299893</v>
      </c>
      <c r="AJ92" s="79">
        <f ca="1">IF(Data_Background!AJ92="","",(IF($B$3="On",IF(Data_Background!AJ92=0,0,Data_Background!AJ92-SMALL(Data_Background!$C92:$AZ92,COUNTIF(Data_Background!$C92:$AZ92,0)+1)),Data_Background!AJ92)))</f>
        <v>3129.0131834674562</v>
      </c>
      <c r="AK92" s="79">
        <f ca="1">IF(Data_Background!AK92="","",(IF($B$3="On",IF(Data_Background!AK92=0,0,Data_Background!AK92-SMALL(Data_Background!$C92:$AZ92,COUNTIF(Data_Background!$C92:$AZ92,0)+1)),Data_Background!AK92)))</f>
        <v>3430.843853947536</v>
      </c>
      <c r="AL92" s="79">
        <f ca="1">IF(Data_Background!AL92="","",(IF($B$3="On",IF(Data_Background!AL92=0,0,Data_Background!AL92-SMALL(Data_Background!$C92:$AZ92,COUNTIF(Data_Background!$C92:$AZ92,0)+1)),Data_Background!AL92)))</f>
        <v>3613.7582637909959</v>
      </c>
      <c r="AM92" s="79">
        <f ca="1">IF(Data_Background!AM92="","",(IF($B$3="On",IF(Data_Background!AM92=0,0,Data_Background!AM92-SMALL(Data_Background!$C92:$AZ92,COUNTIF(Data_Background!$C92:$AZ92,0)+1)),Data_Background!AM92)))</f>
        <v>3723.4199856038563</v>
      </c>
      <c r="AN92" s="79">
        <f ca="1">IF(Data_Background!AN92="","",(IF($B$3="On",IF(Data_Background!AN92=0,0,Data_Background!AN92-SMALL(Data_Background!$C92:$AZ92,COUNTIF(Data_Background!$C92:$AZ92,0)+1)),Data_Background!AN92)))</f>
        <v>3790.2059817799459</v>
      </c>
      <c r="AO92" s="79">
        <f ca="1">IF(Data_Background!AO92="","",(IF($B$3="On",IF(Data_Background!AO92=0,0,Data_Background!AO92-SMALL(Data_Background!$C92:$AZ92,COUNTIF(Data_Background!$C92:$AZ92,0)+1)),Data_Background!AO92)))</f>
        <v>3834.8516043282193</v>
      </c>
      <c r="AP92" s="79">
        <f ca="1">IF(Data_Background!AP92="","",(IF($B$3="On",IF(Data_Background!AP92=0,0,Data_Background!AP92-SMALL(Data_Background!$C92:$AZ92,COUNTIF(Data_Background!$C92:$AZ92,0)+1)),Data_Background!AP92)))</f>
        <v>3852.7057040346344</v>
      </c>
      <c r="AQ92" s="79" t="str">
        <f>IF(Data_Background!AQ92="","",(IF($B$3="On",IF(Data_Background!AQ92=0,0,Data_Background!AQ92-SMALL(Data_Background!$C92:$AZ92,COUNTIF(Data_Background!$C92:$AZ92,0)+1)),Data_Background!AQ92)))</f>
        <v/>
      </c>
      <c r="AR92" s="79" t="str">
        <f>IF(Data_Background!AR92="","",(IF($B$3="On",IF(Data_Background!AR92=0,0,Data_Background!AR92-SMALL(Data_Background!$C92:$AZ92,COUNTIF(Data_Background!$C92:$AZ92,0)+1)),Data_Background!AR92)))</f>
        <v/>
      </c>
      <c r="AS92" s="79" t="str">
        <f>IF(Data_Background!AS92="","",(IF($B$3="On",IF(Data_Background!AS92=0,0,Data_Background!AS92-SMALL(Data_Background!$C92:$AZ92,COUNTIF(Data_Background!$C92:$AZ92,0)+1)),Data_Background!AS92)))</f>
        <v/>
      </c>
      <c r="AT92" s="79" t="str">
        <f>IF(Data_Background!AT92="","",(IF($B$3="On",IF(Data_Background!AT92=0,0,Data_Background!AT92-SMALL(Data_Background!$C92:$AZ92,COUNTIF(Data_Background!$C92:$AZ92,0)+1)),Data_Background!AT92)))</f>
        <v/>
      </c>
      <c r="AU92" s="79" t="str">
        <f>IF(Data_Background!AU92="","",(IF($B$3="On",IF(Data_Background!AU92=0,0,Data_Background!AU92-SMALL(Data_Background!$C92:$AZ92,COUNTIF(Data_Background!$C92:$AZ92,0)+1)),Data_Background!AU92)))</f>
        <v/>
      </c>
      <c r="AV92" s="79" t="str">
        <f>IF(Data_Background!AV92="","",(IF($B$3="On",IF(Data_Background!AV92=0,0,Data_Background!AV92-SMALL(Data_Background!$C92:$AZ92,COUNTIF(Data_Background!$C92:$AZ92,0)+1)),Data_Background!AV92)))</f>
        <v/>
      </c>
      <c r="AW92" s="79" t="str">
        <f>IF(Data_Background!AW92="","",(IF($B$3="On",IF(Data_Background!AW92=0,0,Data_Background!AW92-SMALL(Data_Background!$C92:$AZ92,COUNTIF(Data_Background!$C92:$AZ92,0)+1)),Data_Background!AW92)))</f>
        <v/>
      </c>
      <c r="AX92" s="79" t="str">
        <f>IF(Data_Background!AX92="","",(IF($B$3="On",IF(Data_Background!AX92=0,0,Data_Background!AX92-SMALL(Data_Background!$C92:$AZ92,COUNTIF(Data_Background!$C92:$AZ92,0)+1)),Data_Background!AX92)))</f>
        <v/>
      </c>
      <c r="AY92" s="79" t="str">
        <f>IF(Data_Background!AY92="","",(IF($B$3="On",IF(Data_Background!AY92=0,0,Data_Background!AY92-SMALL(Data_Background!$C92:$AZ92,COUNTIF(Data_Background!$C92:$AZ92,0)+1)),Data_Background!AY92)))</f>
        <v/>
      </c>
      <c r="AZ92" s="79" t="str">
        <f>IF(Data_Background!AZ92="","",(IF($B$3="On",IF(Data_Background!AZ92=0,0,Data_Background!AZ92-SMALL(Data_Background!$C92:$AZ92,COUNTIF(Data_Background!$C92:$AZ92,0)+1)),Data_Background!AZ92)))</f>
        <v/>
      </c>
      <c r="BA92" s="79"/>
      <c r="BB92" s="79"/>
      <c r="BC92" s="79"/>
      <c r="BD92" s="79"/>
      <c r="BE92" s="79"/>
      <c r="BF92" s="79"/>
      <c r="BG92" s="79"/>
      <c r="BH92" s="79"/>
      <c r="BI92" s="79"/>
      <c r="BJ92" s="79"/>
      <c r="BK92" s="79"/>
      <c r="BL92" s="79"/>
      <c r="BM92" s="79"/>
      <c r="BN92" s="79"/>
      <c r="BO92" s="79"/>
      <c r="BP92" s="79"/>
      <c r="BQ92" s="79"/>
      <c r="BR92" s="79"/>
      <c r="BS92" s="79"/>
      <c r="BT92" s="79"/>
      <c r="BU92" s="79"/>
      <c r="BV92" s="79"/>
      <c r="BW92" s="79"/>
      <c r="BX92" s="79"/>
      <c r="BY92" s="79"/>
      <c r="BZ92" s="79"/>
    </row>
    <row r="93" spans="1:78" x14ac:dyDescent="0.25">
      <c r="A93" s="79">
        <f ca="1">Data_Initial!A93</f>
        <v>2</v>
      </c>
      <c r="B93" s="79" t="str">
        <f ca="1">Data_Initial!B93</f>
        <v>B3</v>
      </c>
      <c r="C93" s="79">
        <f ca="1">IF(Data_Background!C93="","",(IF($B$3="On",IF(Data_Background!C93=0,0,Data_Background!C93-SMALL(Data_Background!$C93:$AZ93,COUNTIF(Data_Background!$C93:$AZ93,0)+1)),Data_Background!C93)))</f>
        <v>0</v>
      </c>
      <c r="D93" s="79">
        <f ca="1">IF(Data_Background!D93="","",(IF($B$3="On",IF(Data_Background!D93=0,0,Data_Background!D93-SMALL(Data_Background!$C93:$AZ93,COUNTIF(Data_Background!$C93:$AZ93,0)+1)),Data_Background!D93)))</f>
        <v>1.5906652827241765</v>
      </c>
      <c r="E93" s="79">
        <f ca="1">IF(Data_Background!E93="","",(IF($B$3="On",IF(Data_Background!E93=0,0,Data_Background!E93-SMALL(Data_Background!$C93:$AZ93,COUNTIF(Data_Background!$C93:$AZ93,0)+1)),Data_Background!E93)))</f>
        <v>0.82034275743398588</v>
      </c>
      <c r="F93" s="79">
        <f ca="1">IF(Data_Background!F93="","",(IF($B$3="On",IF(Data_Background!F93=0,0,Data_Background!F93-SMALL(Data_Background!$C93:$AZ93,COUNTIF(Data_Background!$C93:$AZ93,0)+1)),Data_Background!F93)))</f>
        <v>0.25774038863149018</v>
      </c>
      <c r="G93" s="79">
        <f ca="1">IF(Data_Background!G93="","",(IF($B$3="On",IF(Data_Background!G93=0,0,Data_Background!G93-SMALL(Data_Background!$C93:$AZ93,COUNTIF(Data_Background!$C93:$AZ93,0)+1)),Data_Background!G93)))</f>
        <v>0</v>
      </c>
      <c r="H93" s="79">
        <f ca="1">IF(Data_Background!H93="","",(IF($B$3="On",IF(Data_Background!H93=0,0,Data_Background!H93-SMALL(Data_Background!$C93:$AZ93,COUNTIF(Data_Background!$C93:$AZ93,0)+1)),Data_Background!H93)))</f>
        <v>0</v>
      </c>
      <c r="I93" s="79">
        <f ca="1">IF(Data_Background!I93="","",(IF($B$3="On",IF(Data_Background!I93=0,0,Data_Background!I93-SMALL(Data_Background!$C93:$AZ93,COUNTIF(Data_Background!$C93:$AZ93,0)+1)),Data_Background!I93)))</f>
        <v>0</v>
      </c>
      <c r="J93" s="79">
        <f ca="1">IF(Data_Background!J93="","",(IF($B$3="On",IF(Data_Background!J93=0,0,Data_Background!J93-SMALL(Data_Background!$C93:$AZ93,COUNTIF(Data_Background!$C93:$AZ93,0)+1)),Data_Background!J93)))</f>
        <v>0</v>
      </c>
      <c r="K93" s="79">
        <f ca="1">IF(Data_Background!K93="","",(IF($B$3="On",IF(Data_Background!K93=0,0,Data_Background!K93-SMALL(Data_Background!$C93:$AZ93,COUNTIF(Data_Background!$C93:$AZ93,0)+1)),Data_Background!K93)))</f>
        <v>0</v>
      </c>
      <c r="L93" s="79">
        <f ca="1">IF(Data_Background!L93="","",(IF($B$3="On",IF(Data_Background!L93=0,0,Data_Background!L93-SMALL(Data_Background!$C93:$AZ93,COUNTIF(Data_Background!$C93:$AZ93,0)+1)),Data_Background!L93)))</f>
        <v>0</v>
      </c>
      <c r="M93" s="79">
        <f ca="1">IF(Data_Background!M93="","",(IF($B$3="On",IF(Data_Background!M93=0,0,Data_Background!M93-SMALL(Data_Background!$C93:$AZ93,COUNTIF(Data_Background!$C93:$AZ93,0)+1)),Data_Background!M93)))</f>
        <v>0</v>
      </c>
      <c r="N93" s="79">
        <f ca="1">IF(Data_Background!N93="","",(IF($B$3="On",IF(Data_Background!N93=0,0,Data_Background!N93-SMALL(Data_Background!$C93:$AZ93,COUNTIF(Data_Background!$C93:$AZ93,0)+1)),Data_Background!N93)))</f>
        <v>0</v>
      </c>
      <c r="O93" s="79">
        <f ca="1">IF(Data_Background!O93="","",(IF($B$3="On",IF(Data_Background!O93=0,0,Data_Background!O93-SMALL(Data_Background!$C93:$AZ93,COUNTIF(Data_Background!$C93:$AZ93,0)+1)),Data_Background!O93)))</f>
        <v>0</v>
      </c>
      <c r="P93" s="79">
        <f ca="1">IF(Data_Background!P93="","",(IF($B$3="On",IF(Data_Background!P93=0,0,Data_Background!P93-SMALL(Data_Background!$C93:$AZ93,COUNTIF(Data_Background!$C93:$AZ93,0)+1)),Data_Background!P93)))</f>
        <v>0</v>
      </c>
      <c r="Q93" s="79">
        <f ca="1">IF(Data_Background!Q93="","",(IF($B$3="On",IF(Data_Background!Q93=0,0,Data_Background!Q93-SMALL(Data_Background!$C93:$AZ93,COUNTIF(Data_Background!$C93:$AZ93,0)+1)),Data_Background!Q93)))</f>
        <v>0</v>
      </c>
      <c r="R93" s="79">
        <f ca="1">IF(Data_Background!R93="","",(IF($B$3="On",IF(Data_Background!R93=0,0,Data_Background!R93-SMALL(Data_Background!$C93:$AZ93,COUNTIF(Data_Background!$C93:$AZ93,0)+1)),Data_Background!R93)))</f>
        <v>0</v>
      </c>
      <c r="S93" s="79">
        <f ca="1">IF(Data_Background!S93="","",(IF($B$3="On",IF(Data_Background!S93=0,0,Data_Background!S93-SMALL(Data_Background!$C93:$AZ93,COUNTIF(Data_Background!$C93:$AZ93,0)+1)),Data_Background!S93)))</f>
        <v>0</v>
      </c>
      <c r="T93" s="79">
        <f ca="1">IF(Data_Background!T93="","",(IF($B$3="On",IF(Data_Background!T93=0,0,Data_Background!T93-SMALL(Data_Background!$C93:$AZ93,COUNTIF(Data_Background!$C93:$AZ93,0)+1)),Data_Background!T93)))</f>
        <v>0</v>
      </c>
      <c r="U93" s="79">
        <f ca="1">IF(Data_Background!U93="","",(IF($B$3="On",IF(Data_Background!U93=0,0,Data_Background!U93-SMALL(Data_Background!$C93:$AZ93,COUNTIF(Data_Background!$C93:$AZ93,0)+1)),Data_Background!U93)))</f>
        <v>0</v>
      </c>
      <c r="V93" s="79">
        <f ca="1">IF(Data_Background!V93="","",(IF($B$3="On",IF(Data_Background!V93=0,0,Data_Background!V93-SMALL(Data_Background!$C93:$AZ93,COUNTIF(Data_Background!$C93:$AZ93,0)+1)),Data_Background!V93)))</f>
        <v>0</v>
      </c>
      <c r="W93" s="79">
        <f ca="1">IF(Data_Background!W93="","",(IF($B$3="On",IF(Data_Background!W93=0,0,Data_Background!W93-SMALL(Data_Background!$C93:$AZ93,COUNTIF(Data_Background!$C93:$AZ93,0)+1)),Data_Background!W93)))</f>
        <v>0</v>
      </c>
      <c r="X93" s="79">
        <f ca="1">IF(Data_Background!X93="","",(IF($B$3="On",IF(Data_Background!X93=0,0,Data_Background!X93-SMALL(Data_Background!$C93:$AZ93,COUNTIF(Data_Background!$C93:$AZ93,0)+1)),Data_Background!X93)))</f>
        <v>0</v>
      </c>
      <c r="Y93" s="79">
        <f ca="1">IF(Data_Background!Y93="","",(IF($B$3="On",IF(Data_Background!Y93=0,0,Data_Background!Y93-SMALL(Data_Background!$C93:$AZ93,COUNTIF(Data_Background!$C93:$AZ93,0)+1)),Data_Background!Y93)))</f>
        <v>4.3206265429719846</v>
      </c>
      <c r="Z93" s="79">
        <f ca="1">IF(Data_Background!Z93="","",(IF($B$3="On",IF(Data_Background!Z93=0,0,Data_Background!Z93-SMALL(Data_Background!$C93:$AZ93,COUNTIF(Data_Background!$C93:$AZ93,0)+1)),Data_Background!Z93)))</f>
        <v>18.308872398876073</v>
      </c>
      <c r="AA93" s="79">
        <f ca="1">IF(Data_Background!AA93="","",(IF($B$3="On",IF(Data_Background!AA93=0,0,Data_Background!AA93-SMALL(Data_Background!$C93:$AZ93,COUNTIF(Data_Background!$C93:$AZ93,0)+1)),Data_Background!AA93)))</f>
        <v>45.493284714360904</v>
      </c>
      <c r="AB93" s="79">
        <f ca="1">IF(Data_Background!AB93="","",(IF($B$3="On",IF(Data_Background!AB93=0,0,Data_Background!AB93-SMALL(Data_Background!$C93:$AZ93,COUNTIF(Data_Background!$C93:$AZ93,0)+1)),Data_Background!AB93)))</f>
        <v>97.743074926919235</v>
      </c>
      <c r="AC93" s="79">
        <f ca="1">IF(Data_Background!AC93="","",(IF($B$3="On",IF(Data_Background!AC93=0,0,Data_Background!AC93-SMALL(Data_Background!$C93:$AZ93,COUNTIF(Data_Background!$C93:$AZ93,0)+1)),Data_Background!AC93)))</f>
        <v>194.87760851813172</v>
      </c>
      <c r="AD93" s="79">
        <f ca="1">IF(Data_Background!AD93="","",(IF($B$3="On",IF(Data_Background!AD93=0,0,Data_Background!AD93-SMALL(Data_Background!$C93:$AZ93,COUNTIF(Data_Background!$C93:$AZ93,0)+1)),Data_Background!AD93)))</f>
        <v>366.15730833321049</v>
      </c>
      <c r="AE93" s="79">
        <f ca="1">IF(Data_Background!AE93="","",(IF($B$3="On",IF(Data_Background!AE93=0,0,Data_Background!AE93-SMALL(Data_Background!$C93:$AZ93,COUNTIF(Data_Background!$C93:$AZ93,0)+1)),Data_Background!AE93)))</f>
        <v>652.05202552256549</v>
      </c>
      <c r="AF93" s="79">
        <f ca="1">IF(Data_Background!AF93="","",(IF($B$3="On",IF(Data_Background!AF93=0,0,Data_Background!AF93-SMALL(Data_Background!$C93:$AZ93,COUNTIF(Data_Background!$C93:$AZ93,0)+1)),Data_Background!AF93)))</f>
        <v>1091.7630542551915</v>
      </c>
      <c r="AG93" s="79">
        <f ca="1">IF(Data_Background!AG93="","",(IF($B$3="On",IF(Data_Background!AG93=0,0,Data_Background!AG93-SMALL(Data_Background!$C93:$AZ93,COUNTIF(Data_Background!$C93:$AZ93,0)+1)),Data_Background!AG93)))</f>
        <v>1670.3981553472706</v>
      </c>
      <c r="AH93" s="79">
        <f ca="1">IF(Data_Background!AH93="","",(IF($B$3="On",IF(Data_Background!AH93=0,0,Data_Background!AH93-SMALL(Data_Background!$C93:$AZ93,COUNTIF(Data_Background!$C93:$AZ93,0)+1)),Data_Background!AH93)))</f>
        <v>2304.3038556722208</v>
      </c>
      <c r="AI93" s="79">
        <f ca="1">IF(Data_Background!AI93="","",(IF($B$3="On",IF(Data_Background!AI93=0,0,Data_Background!AI93-SMALL(Data_Background!$C93:$AZ93,COUNTIF(Data_Background!$C93:$AZ93,0)+1)),Data_Background!AI93)))</f>
        <v>2877.044622184274</v>
      </c>
      <c r="AJ93" s="79">
        <f ca="1">IF(Data_Background!AJ93="","",(IF($B$3="On",IF(Data_Background!AJ93=0,0,Data_Background!AJ93-SMALL(Data_Background!$C93:$AZ93,COUNTIF(Data_Background!$C93:$AZ93,0)+1)),Data_Background!AJ93)))</f>
        <v>3314.8653433781174</v>
      </c>
      <c r="AK93" s="79">
        <f ca="1">IF(Data_Background!AK93="","",(IF($B$3="On",IF(Data_Background!AK93=0,0,Data_Background!AK93-SMALL(Data_Background!$C93:$AZ93,COUNTIF(Data_Background!$C93:$AZ93,0)+1)),Data_Background!AK93)))</f>
        <v>3603.778932326421</v>
      </c>
      <c r="AL93" s="79">
        <f ca="1">IF(Data_Background!AL93="","",(IF($B$3="On",IF(Data_Background!AL93=0,0,Data_Background!AL93-SMALL(Data_Background!$C93:$AZ93,COUNTIF(Data_Background!$C93:$AZ93,0)+1)),Data_Background!AL93)))</f>
        <v>3776.2177763965506</v>
      </c>
      <c r="AM93" s="79">
        <f ca="1">IF(Data_Background!AM93="","",(IF($B$3="On",IF(Data_Background!AM93=0,0,Data_Background!AM93-SMALL(Data_Background!$C93:$AZ93,COUNTIF(Data_Background!$C93:$AZ93,0)+1)),Data_Background!AM93)))</f>
        <v>3876.850017818334</v>
      </c>
      <c r="AN93" s="79">
        <f ca="1">IF(Data_Background!AN93="","",(IF($B$3="On",IF(Data_Background!AN93=0,0,Data_Background!AN93-SMALL(Data_Background!$C93:$AZ93,COUNTIF(Data_Background!$C93:$AZ93,0)+1)),Data_Background!AN93)))</f>
        <v>3943.5338018072439</v>
      </c>
      <c r="AO93" s="79">
        <f ca="1">IF(Data_Background!AO93="","",(IF($B$3="On",IF(Data_Background!AO93=0,0,Data_Background!AO93-SMALL(Data_Background!$C93:$AZ93,COUNTIF(Data_Background!$C93:$AZ93,0)+1)),Data_Background!AO93)))</f>
        <v>3992.5388418201042</v>
      </c>
      <c r="AP93" s="79">
        <f ca="1">IF(Data_Background!AP93="","",(IF($B$3="On",IF(Data_Background!AP93=0,0,Data_Background!AP93-SMALL(Data_Background!$C93:$AZ93,COUNTIF(Data_Background!$C93:$AZ93,0)+1)),Data_Background!AP93)))</f>
        <v>4014.4400239717556</v>
      </c>
      <c r="AQ93" s="79" t="str">
        <f>IF(Data_Background!AQ93="","",(IF($B$3="On",IF(Data_Background!AQ93=0,0,Data_Background!AQ93-SMALL(Data_Background!$C93:$AZ93,COUNTIF(Data_Background!$C93:$AZ93,0)+1)),Data_Background!AQ93)))</f>
        <v/>
      </c>
      <c r="AR93" s="79" t="str">
        <f>IF(Data_Background!AR93="","",(IF($B$3="On",IF(Data_Background!AR93=0,0,Data_Background!AR93-SMALL(Data_Background!$C93:$AZ93,COUNTIF(Data_Background!$C93:$AZ93,0)+1)),Data_Background!AR93)))</f>
        <v/>
      </c>
      <c r="AS93" s="79" t="str">
        <f>IF(Data_Background!AS93="","",(IF($B$3="On",IF(Data_Background!AS93=0,0,Data_Background!AS93-SMALL(Data_Background!$C93:$AZ93,COUNTIF(Data_Background!$C93:$AZ93,0)+1)),Data_Background!AS93)))</f>
        <v/>
      </c>
      <c r="AT93" s="79" t="str">
        <f>IF(Data_Background!AT93="","",(IF($B$3="On",IF(Data_Background!AT93=0,0,Data_Background!AT93-SMALL(Data_Background!$C93:$AZ93,COUNTIF(Data_Background!$C93:$AZ93,0)+1)),Data_Background!AT93)))</f>
        <v/>
      </c>
      <c r="AU93" s="79" t="str">
        <f>IF(Data_Background!AU93="","",(IF($B$3="On",IF(Data_Background!AU93=0,0,Data_Background!AU93-SMALL(Data_Background!$C93:$AZ93,COUNTIF(Data_Background!$C93:$AZ93,0)+1)),Data_Background!AU93)))</f>
        <v/>
      </c>
      <c r="AV93" s="79" t="str">
        <f>IF(Data_Background!AV93="","",(IF($B$3="On",IF(Data_Background!AV93=0,0,Data_Background!AV93-SMALL(Data_Background!$C93:$AZ93,COUNTIF(Data_Background!$C93:$AZ93,0)+1)),Data_Background!AV93)))</f>
        <v/>
      </c>
      <c r="AW93" s="79" t="str">
        <f>IF(Data_Background!AW93="","",(IF($B$3="On",IF(Data_Background!AW93=0,0,Data_Background!AW93-SMALL(Data_Background!$C93:$AZ93,COUNTIF(Data_Background!$C93:$AZ93,0)+1)),Data_Background!AW93)))</f>
        <v/>
      </c>
      <c r="AX93" s="79" t="str">
        <f>IF(Data_Background!AX93="","",(IF($B$3="On",IF(Data_Background!AX93=0,0,Data_Background!AX93-SMALL(Data_Background!$C93:$AZ93,COUNTIF(Data_Background!$C93:$AZ93,0)+1)),Data_Background!AX93)))</f>
        <v/>
      </c>
      <c r="AY93" s="79" t="str">
        <f>IF(Data_Background!AY93="","",(IF($B$3="On",IF(Data_Background!AY93=0,0,Data_Background!AY93-SMALL(Data_Background!$C93:$AZ93,COUNTIF(Data_Background!$C93:$AZ93,0)+1)),Data_Background!AY93)))</f>
        <v/>
      </c>
      <c r="AZ93" s="79" t="str">
        <f>IF(Data_Background!AZ93="","",(IF($B$3="On",IF(Data_Background!AZ93=0,0,Data_Background!AZ93-SMALL(Data_Background!$C93:$AZ93,COUNTIF(Data_Background!$C93:$AZ93,0)+1)),Data_Background!AZ93)))</f>
        <v/>
      </c>
      <c r="BA93" s="79"/>
      <c r="BB93" s="79"/>
      <c r="BC93" s="79"/>
      <c r="BD93" s="79"/>
      <c r="BE93" s="79"/>
      <c r="BF93" s="79"/>
      <c r="BG93" s="79"/>
      <c r="BH93" s="79"/>
      <c r="BI93" s="79"/>
      <c r="BJ93" s="79"/>
      <c r="BK93" s="79"/>
      <c r="BL93" s="79"/>
      <c r="BM93" s="79"/>
      <c r="BN93" s="79"/>
      <c r="BO93" s="79"/>
      <c r="BP93" s="79"/>
      <c r="BQ93" s="79"/>
      <c r="BR93" s="79"/>
      <c r="BS93" s="79"/>
      <c r="BT93" s="79"/>
      <c r="BU93" s="79"/>
      <c r="BV93" s="79"/>
      <c r="BW93" s="79"/>
      <c r="BX93" s="79"/>
      <c r="BY93" s="79"/>
      <c r="BZ93" s="79"/>
    </row>
    <row r="94" spans="1:78" x14ac:dyDescent="0.25">
      <c r="A94" s="79">
        <f ca="1">Data_Initial!A94</f>
        <v>2</v>
      </c>
      <c r="B94" s="79" t="str">
        <f ca="1">Data_Initial!B94</f>
        <v>C3</v>
      </c>
      <c r="C94" s="79">
        <f ca="1">IF(Data_Background!C94="","",(IF($B$3="On",IF(Data_Background!C94=0,0,Data_Background!C94-SMALL(Data_Background!$C94:$AZ94,COUNTIF(Data_Background!$C94:$AZ94,0)+1)),Data_Background!C94)))</f>
        <v>2.8502412979666265</v>
      </c>
      <c r="D94" s="79">
        <f ca="1">IF(Data_Background!D94="","",(IF($B$3="On",IF(Data_Background!D94=0,0,Data_Background!D94-SMALL(Data_Background!$C94:$AZ94,COUNTIF(Data_Background!$C94:$AZ94,0)+1)),Data_Background!D94)))</f>
        <v>2.6211497710031195</v>
      </c>
      <c r="E94" s="79">
        <f ca="1">IF(Data_Background!E94="","",(IF($B$3="On",IF(Data_Background!E94=0,0,Data_Background!E94-SMALL(Data_Background!$C94:$AZ94,COUNTIF(Data_Background!$C94:$AZ94,0)+1)),Data_Background!E94)))</f>
        <v>3.424778958747233</v>
      </c>
      <c r="F94" s="79">
        <f ca="1">IF(Data_Background!F94="","",(IF($B$3="On",IF(Data_Background!F94=0,0,Data_Background!F94-SMALL(Data_Background!$C94:$AZ94,COUNTIF(Data_Background!$C94:$AZ94,0)+1)),Data_Background!F94)))</f>
        <v>2.0118362984142828</v>
      </c>
      <c r="G94" s="79">
        <f ca="1">IF(Data_Background!G94="","",(IF($B$3="On",IF(Data_Background!G94=0,0,Data_Background!G94-SMALL(Data_Background!$C94:$AZ94,COUNTIF(Data_Background!$C94:$AZ94,0)+1)),Data_Background!G94)))</f>
        <v>0.94227455835698315</v>
      </c>
      <c r="H94" s="79">
        <f ca="1">IF(Data_Background!H94="","",(IF($B$3="On",IF(Data_Background!H94=0,0,Data_Background!H94-SMALL(Data_Background!$C94:$AZ94,COUNTIF(Data_Background!$C94:$AZ94,0)+1)),Data_Background!H94)))</f>
        <v>0</v>
      </c>
      <c r="I94" s="79">
        <f ca="1">IF(Data_Background!I94="","",(IF($B$3="On",IF(Data_Background!I94=0,0,Data_Background!I94-SMALL(Data_Background!$C94:$AZ94,COUNTIF(Data_Background!$C94:$AZ94,0)+1)),Data_Background!I94)))</f>
        <v>0</v>
      </c>
      <c r="J94" s="79">
        <f ca="1">IF(Data_Background!J94="","",(IF($B$3="On",IF(Data_Background!J94=0,0,Data_Background!J94-SMALL(Data_Background!$C94:$AZ94,COUNTIF(Data_Background!$C94:$AZ94,0)+1)),Data_Background!J94)))</f>
        <v>2.9985906142276253E-2</v>
      </c>
      <c r="K94" s="79">
        <f ca="1">IF(Data_Background!K94="","",(IF($B$3="On",IF(Data_Background!K94=0,0,Data_Background!K94-SMALL(Data_Background!$C94:$AZ94,COUNTIF(Data_Background!$C94:$AZ94,0)+1)),Data_Background!K94)))</f>
        <v>0</v>
      </c>
      <c r="L94" s="79">
        <f ca="1">IF(Data_Background!L94="","",(IF($B$3="On",IF(Data_Background!L94=0,0,Data_Background!L94-SMALL(Data_Background!$C94:$AZ94,COUNTIF(Data_Background!$C94:$AZ94,0)+1)),Data_Background!L94)))</f>
        <v>0</v>
      </c>
      <c r="M94" s="79">
        <f ca="1">IF(Data_Background!M94="","",(IF($B$3="On",IF(Data_Background!M94=0,0,Data_Background!M94-SMALL(Data_Background!$C94:$AZ94,COUNTIF(Data_Background!$C94:$AZ94,0)+1)),Data_Background!M94)))</f>
        <v>0</v>
      </c>
      <c r="N94" s="79">
        <f ca="1">IF(Data_Background!N94="","",(IF($B$3="On",IF(Data_Background!N94=0,0,Data_Background!N94-SMALL(Data_Background!$C94:$AZ94,COUNTIF(Data_Background!$C94:$AZ94,0)+1)),Data_Background!N94)))</f>
        <v>0</v>
      </c>
      <c r="O94" s="79">
        <f ca="1">IF(Data_Background!O94="","",(IF($B$3="On",IF(Data_Background!O94=0,0,Data_Background!O94-SMALL(Data_Background!$C94:$AZ94,COUNTIF(Data_Background!$C94:$AZ94,0)+1)),Data_Background!O94)))</f>
        <v>0</v>
      </c>
      <c r="P94" s="79">
        <f ca="1">IF(Data_Background!P94="","",(IF($B$3="On",IF(Data_Background!P94=0,0,Data_Background!P94-SMALL(Data_Background!$C94:$AZ94,COUNTIF(Data_Background!$C94:$AZ94,0)+1)),Data_Background!P94)))</f>
        <v>0</v>
      </c>
      <c r="Q94" s="79">
        <f ca="1">IF(Data_Background!Q94="","",(IF($B$3="On",IF(Data_Background!Q94=0,0,Data_Background!Q94-SMALL(Data_Background!$C94:$AZ94,COUNTIF(Data_Background!$C94:$AZ94,0)+1)),Data_Background!Q94)))</f>
        <v>0</v>
      </c>
      <c r="R94" s="79">
        <f ca="1">IF(Data_Background!R94="","",(IF($B$3="On",IF(Data_Background!R94=0,0,Data_Background!R94-SMALL(Data_Background!$C94:$AZ94,COUNTIF(Data_Background!$C94:$AZ94,0)+1)),Data_Background!R94)))</f>
        <v>0</v>
      </c>
      <c r="S94" s="79">
        <f ca="1">IF(Data_Background!S94="","",(IF($B$3="On",IF(Data_Background!S94=0,0,Data_Background!S94-SMALL(Data_Background!$C94:$AZ94,COUNTIF(Data_Background!$C94:$AZ94,0)+1)),Data_Background!S94)))</f>
        <v>0</v>
      </c>
      <c r="T94" s="79">
        <f ca="1">IF(Data_Background!T94="","",(IF($B$3="On",IF(Data_Background!T94=0,0,Data_Background!T94-SMALL(Data_Background!$C94:$AZ94,COUNTIF(Data_Background!$C94:$AZ94,0)+1)),Data_Background!T94)))</f>
        <v>0</v>
      </c>
      <c r="U94" s="79">
        <f ca="1">IF(Data_Background!U94="","",(IF($B$3="On",IF(Data_Background!U94=0,0,Data_Background!U94-SMALL(Data_Background!$C94:$AZ94,COUNTIF(Data_Background!$C94:$AZ94,0)+1)),Data_Background!U94)))</f>
        <v>0</v>
      </c>
      <c r="V94" s="79">
        <f ca="1">IF(Data_Background!V94="","",(IF($B$3="On",IF(Data_Background!V94=0,0,Data_Background!V94-SMALL(Data_Background!$C94:$AZ94,COUNTIF(Data_Background!$C94:$AZ94,0)+1)),Data_Background!V94)))</f>
        <v>0</v>
      </c>
      <c r="W94" s="79">
        <f ca="1">IF(Data_Background!W94="","",(IF($B$3="On",IF(Data_Background!W94=0,0,Data_Background!W94-SMALL(Data_Background!$C94:$AZ94,COUNTIF(Data_Background!$C94:$AZ94,0)+1)),Data_Background!W94)))</f>
        <v>0</v>
      </c>
      <c r="X94" s="79">
        <f ca="1">IF(Data_Background!X94="","",(IF($B$3="On",IF(Data_Background!X94=0,0,Data_Background!X94-SMALL(Data_Background!$C94:$AZ94,COUNTIF(Data_Background!$C94:$AZ94,0)+1)),Data_Background!X94)))</f>
        <v>0</v>
      </c>
      <c r="Y94" s="79">
        <f ca="1">IF(Data_Background!Y94="","",(IF($B$3="On",IF(Data_Background!Y94=0,0,Data_Background!Y94-SMALL(Data_Background!$C94:$AZ94,COUNTIF(Data_Background!$C94:$AZ94,0)+1)),Data_Background!Y94)))</f>
        <v>0.49738378427021646</v>
      </c>
      <c r="Z94" s="79">
        <f ca="1">IF(Data_Background!Z94="","",(IF($B$3="On",IF(Data_Background!Z94=0,0,Data_Background!Z94-SMALL(Data_Background!$C94:$AZ94,COUNTIF(Data_Background!$C94:$AZ94,0)+1)),Data_Background!Z94)))</f>
        <v>11.334826388536243</v>
      </c>
      <c r="AA94" s="79">
        <f ca="1">IF(Data_Background!AA94="","",(IF($B$3="On",IF(Data_Background!AA94=0,0,Data_Background!AA94-SMALL(Data_Background!$C94:$AZ94,COUNTIF(Data_Background!$C94:$AZ94,0)+1)),Data_Background!AA94)))</f>
        <v>31.09958771976428</v>
      </c>
      <c r="AB94" s="79">
        <f ca="1">IF(Data_Background!AB94="","",(IF($B$3="On",IF(Data_Background!AB94=0,0,Data_Background!AB94-SMALL(Data_Background!$C94:$AZ94,COUNTIF(Data_Background!$C94:$AZ94,0)+1)),Data_Background!AB94)))</f>
        <v>74.700909495531192</v>
      </c>
      <c r="AC94" s="79">
        <f ca="1">IF(Data_Background!AC94="","",(IF($B$3="On",IF(Data_Background!AC94=0,0,Data_Background!AC94-SMALL(Data_Background!$C94:$AZ94,COUNTIF(Data_Background!$C94:$AZ94,0)+1)),Data_Background!AC94)))</f>
        <v>156.86294563053019</v>
      </c>
      <c r="AD94" s="79">
        <f ca="1">IF(Data_Background!AD94="","",(IF($B$3="On",IF(Data_Background!AD94=0,0,Data_Background!AD94-SMALL(Data_Background!$C94:$AZ94,COUNTIF(Data_Background!$C94:$AZ94,0)+1)),Data_Background!AD94)))</f>
        <v>312.75138645341116</v>
      </c>
      <c r="AE94" s="79">
        <f ca="1">IF(Data_Background!AE94="","",(IF($B$3="On",IF(Data_Background!AE94=0,0,Data_Background!AE94-SMALL(Data_Background!$C94:$AZ94,COUNTIF(Data_Background!$C94:$AZ94,0)+1)),Data_Background!AE94)))</f>
        <v>587.61441558139279</v>
      </c>
      <c r="AF94" s="79">
        <f ca="1">IF(Data_Background!AF94="","",(IF($B$3="On",IF(Data_Background!AF94=0,0,Data_Background!AF94-SMALL(Data_Background!$C94:$AZ94,COUNTIF(Data_Background!$C94:$AZ94,0)+1)),Data_Background!AF94)))</f>
        <v>1033.9727298812224</v>
      </c>
      <c r="AG94" s="79">
        <f ca="1">IF(Data_Background!AG94="","",(IF($B$3="On",IF(Data_Background!AG94=0,0,Data_Background!AG94-SMALL(Data_Background!$C94:$AZ94,COUNTIF(Data_Background!$C94:$AZ94,0)+1)),Data_Background!AG94)))</f>
        <v>1642.9384505016692</v>
      </c>
      <c r="AH94" s="79">
        <f ca="1">IF(Data_Background!AH94="","",(IF($B$3="On",IF(Data_Background!AH94=0,0,Data_Background!AH94-SMALL(Data_Background!$C94:$AZ94,COUNTIF(Data_Background!$C94:$AZ94,0)+1)),Data_Background!AH94)))</f>
        <v>2321.4315150108523</v>
      </c>
      <c r="AI94" s="79">
        <f ca="1">IF(Data_Background!AI94="","",(IF($B$3="On",IF(Data_Background!AI94=0,0,Data_Background!AI94-SMALL(Data_Background!$C94:$AZ94,COUNTIF(Data_Background!$C94:$AZ94,0)+1)),Data_Background!AI94)))</f>
        <v>2944.9091976171253</v>
      </c>
      <c r="AJ94" s="79">
        <f ca="1">IF(Data_Background!AJ94="","",(IF($B$3="On",IF(Data_Background!AJ94=0,0,Data_Background!AJ94-SMALL(Data_Background!$C94:$AZ94,COUNTIF(Data_Background!$C94:$AZ94,0)+1)),Data_Background!AJ94)))</f>
        <v>3416.8864345940287</v>
      </c>
      <c r="AK94" s="79">
        <f ca="1">IF(Data_Background!AK94="","",(IF($B$3="On",IF(Data_Background!AK94=0,0,Data_Background!AK94-SMALL(Data_Background!$C94:$AZ94,COUNTIF(Data_Background!$C94:$AZ94,0)+1)),Data_Background!AK94)))</f>
        <v>3733.9854673298023</v>
      </c>
      <c r="AL94" s="79">
        <f ca="1">IF(Data_Background!AL94="","",(IF($B$3="On",IF(Data_Background!AL94=0,0,Data_Background!AL94-SMALL(Data_Background!$C94:$AZ94,COUNTIF(Data_Background!$C94:$AZ94,0)+1)),Data_Background!AL94)))</f>
        <v>3919.5721550265989</v>
      </c>
      <c r="AM94" s="79">
        <f ca="1">IF(Data_Background!AM94="","",(IF($B$3="On",IF(Data_Background!AM94=0,0,Data_Background!AM94-SMALL(Data_Background!$C94:$AZ94,COUNTIF(Data_Background!$C94:$AZ94,0)+1)),Data_Background!AM94)))</f>
        <v>4031.2067461646993</v>
      </c>
      <c r="AN94" s="79">
        <f ca="1">IF(Data_Background!AN94="","",(IF($B$3="On",IF(Data_Background!AN94=0,0,Data_Background!AN94-SMALL(Data_Background!$C94:$AZ94,COUNTIF(Data_Background!$C94:$AZ94,0)+1)),Data_Background!AN94)))</f>
        <v>4099.5856455662943</v>
      </c>
      <c r="AO94" s="79">
        <f ca="1">IF(Data_Background!AO94="","",(IF($B$3="On",IF(Data_Background!AO94=0,0,Data_Background!AO94-SMALL(Data_Background!$C94:$AZ94,COUNTIF(Data_Background!$C94:$AZ94,0)+1)),Data_Background!AO94)))</f>
        <v>4151.7753274766083</v>
      </c>
      <c r="AP94" s="79">
        <f ca="1">IF(Data_Background!AP94="","",(IF($B$3="On",IF(Data_Background!AP94=0,0,Data_Background!AP94-SMALL(Data_Background!$C94:$AZ94,COUNTIF(Data_Background!$C94:$AZ94,0)+1)),Data_Background!AP94)))</f>
        <v>4174.0414618471996</v>
      </c>
      <c r="AQ94" s="79" t="str">
        <f>IF(Data_Background!AQ94="","",(IF($B$3="On",IF(Data_Background!AQ94=0,0,Data_Background!AQ94-SMALL(Data_Background!$C94:$AZ94,COUNTIF(Data_Background!$C94:$AZ94,0)+1)),Data_Background!AQ94)))</f>
        <v/>
      </c>
      <c r="AR94" s="79" t="str">
        <f>IF(Data_Background!AR94="","",(IF($B$3="On",IF(Data_Background!AR94=0,0,Data_Background!AR94-SMALL(Data_Background!$C94:$AZ94,COUNTIF(Data_Background!$C94:$AZ94,0)+1)),Data_Background!AR94)))</f>
        <v/>
      </c>
      <c r="AS94" s="79" t="str">
        <f>IF(Data_Background!AS94="","",(IF($B$3="On",IF(Data_Background!AS94=0,0,Data_Background!AS94-SMALL(Data_Background!$C94:$AZ94,COUNTIF(Data_Background!$C94:$AZ94,0)+1)),Data_Background!AS94)))</f>
        <v/>
      </c>
      <c r="AT94" s="79" t="str">
        <f>IF(Data_Background!AT94="","",(IF($B$3="On",IF(Data_Background!AT94=0,0,Data_Background!AT94-SMALL(Data_Background!$C94:$AZ94,COUNTIF(Data_Background!$C94:$AZ94,0)+1)),Data_Background!AT94)))</f>
        <v/>
      </c>
      <c r="AU94" s="79" t="str">
        <f>IF(Data_Background!AU94="","",(IF($B$3="On",IF(Data_Background!AU94=0,0,Data_Background!AU94-SMALL(Data_Background!$C94:$AZ94,COUNTIF(Data_Background!$C94:$AZ94,0)+1)),Data_Background!AU94)))</f>
        <v/>
      </c>
      <c r="AV94" s="79" t="str">
        <f>IF(Data_Background!AV94="","",(IF($B$3="On",IF(Data_Background!AV94=0,0,Data_Background!AV94-SMALL(Data_Background!$C94:$AZ94,COUNTIF(Data_Background!$C94:$AZ94,0)+1)),Data_Background!AV94)))</f>
        <v/>
      </c>
      <c r="AW94" s="79" t="str">
        <f>IF(Data_Background!AW94="","",(IF($B$3="On",IF(Data_Background!AW94=0,0,Data_Background!AW94-SMALL(Data_Background!$C94:$AZ94,COUNTIF(Data_Background!$C94:$AZ94,0)+1)),Data_Background!AW94)))</f>
        <v/>
      </c>
      <c r="AX94" s="79" t="str">
        <f>IF(Data_Background!AX94="","",(IF($B$3="On",IF(Data_Background!AX94=0,0,Data_Background!AX94-SMALL(Data_Background!$C94:$AZ94,COUNTIF(Data_Background!$C94:$AZ94,0)+1)),Data_Background!AX94)))</f>
        <v/>
      </c>
      <c r="AY94" s="79" t="str">
        <f>IF(Data_Background!AY94="","",(IF($B$3="On",IF(Data_Background!AY94=0,0,Data_Background!AY94-SMALL(Data_Background!$C94:$AZ94,COUNTIF(Data_Background!$C94:$AZ94,0)+1)),Data_Background!AY94)))</f>
        <v/>
      </c>
      <c r="AZ94" s="79" t="str">
        <f>IF(Data_Background!AZ94="","",(IF($B$3="On",IF(Data_Background!AZ94=0,0,Data_Background!AZ94-SMALL(Data_Background!$C94:$AZ94,COUNTIF(Data_Background!$C94:$AZ94,0)+1)),Data_Background!AZ94)))</f>
        <v/>
      </c>
      <c r="BA94" s="79"/>
      <c r="BB94" s="79"/>
      <c r="BC94" s="79"/>
      <c r="BD94" s="79"/>
      <c r="BE94" s="79"/>
      <c r="BF94" s="79"/>
      <c r="BG94" s="79"/>
      <c r="BH94" s="79"/>
      <c r="BI94" s="79"/>
      <c r="BJ94" s="79"/>
      <c r="BK94" s="79"/>
      <c r="BL94" s="79"/>
      <c r="BM94" s="79"/>
      <c r="BN94" s="79"/>
      <c r="BO94" s="79"/>
      <c r="BP94" s="79"/>
      <c r="BQ94" s="79"/>
      <c r="BR94" s="79"/>
      <c r="BS94" s="79"/>
      <c r="BT94" s="79"/>
      <c r="BU94" s="79"/>
      <c r="BV94" s="79"/>
      <c r="BW94" s="79"/>
      <c r="BX94" s="79"/>
      <c r="BY94" s="79"/>
      <c r="BZ94" s="79"/>
    </row>
    <row r="95" spans="1:78" x14ac:dyDescent="0.25">
      <c r="A95" s="79">
        <f ca="1">Data_Initial!A95</f>
        <v>2</v>
      </c>
      <c r="B95" s="79" t="str">
        <f ca="1">Data_Initial!B95</f>
        <v>D3</v>
      </c>
      <c r="C95" s="79">
        <f ca="1">IF(Data_Background!C95="","",(IF($B$3="On",IF(Data_Background!C95=0,0,Data_Background!C95-SMALL(Data_Background!$C95:$AZ95,COUNTIF(Data_Background!$C95:$AZ95,0)+1)),Data_Background!C95)))</f>
        <v>2.7206596541207126</v>
      </c>
      <c r="D95" s="79">
        <f ca="1">IF(Data_Background!D95="","",(IF($B$3="On",IF(Data_Background!D95=0,0,Data_Background!D95-SMALL(Data_Background!$C95:$AZ95,COUNTIF(Data_Background!$C95:$AZ95,0)+1)),Data_Background!D95)))</f>
        <v>2.3248744979944922</v>
      </c>
      <c r="E95" s="79">
        <f ca="1">IF(Data_Background!E95="","",(IF($B$3="On",IF(Data_Background!E95=0,0,Data_Background!E95-SMALL(Data_Background!$C95:$AZ95,COUNTIF(Data_Background!$C95:$AZ95,0)+1)),Data_Background!E95)))</f>
        <v>2.7387583092756049</v>
      </c>
      <c r="F95" s="79">
        <f ca="1">IF(Data_Background!F95="","",(IF($B$3="On",IF(Data_Background!F95=0,0,Data_Background!F95-SMALL(Data_Background!$C95:$AZ95,COUNTIF(Data_Background!$C95:$AZ95,0)+1)),Data_Background!F95)))</f>
        <v>0</v>
      </c>
      <c r="G95" s="79">
        <f ca="1">IF(Data_Background!G95="","",(IF($B$3="On",IF(Data_Background!G95=0,0,Data_Background!G95-SMALL(Data_Background!$C95:$AZ95,COUNTIF(Data_Background!$C95:$AZ95,0)+1)),Data_Background!G95)))</f>
        <v>0</v>
      </c>
      <c r="H95" s="79">
        <f ca="1">IF(Data_Background!H95="","",(IF($B$3="On",IF(Data_Background!H95=0,0,Data_Background!H95-SMALL(Data_Background!$C95:$AZ95,COUNTIF(Data_Background!$C95:$AZ95,0)+1)),Data_Background!H95)))</f>
        <v>0</v>
      </c>
      <c r="I95" s="79">
        <f ca="1">IF(Data_Background!I95="","",(IF($B$3="On",IF(Data_Background!I95=0,0,Data_Background!I95-SMALL(Data_Background!$C95:$AZ95,COUNTIF(Data_Background!$C95:$AZ95,0)+1)),Data_Background!I95)))</f>
        <v>0</v>
      </c>
      <c r="J95" s="79">
        <f ca="1">IF(Data_Background!J95="","",(IF($B$3="On",IF(Data_Background!J95=0,0,Data_Background!J95-SMALL(Data_Background!$C95:$AZ95,COUNTIF(Data_Background!$C95:$AZ95,0)+1)),Data_Background!J95)))</f>
        <v>0</v>
      </c>
      <c r="K95" s="79">
        <f ca="1">IF(Data_Background!K95="","",(IF($B$3="On",IF(Data_Background!K95=0,0,Data_Background!K95-SMALL(Data_Background!$C95:$AZ95,COUNTIF(Data_Background!$C95:$AZ95,0)+1)),Data_Background!K95)))</f>
        <v>0</v>
      </c>
      <c r="L95" s="79">
        <f ca="1">IF(Data_Background!L95="","",(IF($B$3="On",IF(Data_Background!L95=0,0,Data_Background!L95-SMALL(Data_Background!$C95:$AZ95,COUNTIF(Data_Background!$C95:$AZ95,0)+1)),Data_Background!L95)))</f>
        <v>0</v>
      </c>
      <c r="M95" s="79">
        <f ca="1">IF(Data_Background!M95="","",(IF($B$3="On",IF(Data_Background!M95=0,0,Data_Background!M95-SMALL(Data_Background!$C95:$AZ95,COUNTIF(Data_Background!$C95:$AZ95,0)+1)),Data_Background!M95)))</f>
        <v>0</v>
      </c>
      <c r="N95" s="79">
        <f ca="1">IF(Data_Background!N95="","",(IF($B$3="On",IF(Data_Background!N95=0,0,Data_Background!N95-SMALL(Data_Background!$C95:$AZ95,COUNTIF(Data_Background!$C95:$AZ95,0)+1)),Data_Background!N95)))</f>
        <v>0</v>
      </c>
      <c r="O95" s="79">
        <f ca="1">IF(Data_Background!O95="","",(IF($B$3="On",IF(Data_Background!O95=0,0,Data_Background!O95-SMALL(Data_Background!$C95:$AZ95,COUNTIF(Data_Background!$C95:$AZ95,0)+1)),Data_Background!O95)))</f>
        <v>0</v>
      </c>
      <c r="P95" s="79">
        <f ca="1">IF(Data_Background!P95="","",(IF($B$3="On",IF(Data_Background!P95=0,0,Data_Background!P95-SMALL(Data_Background!$C95:$AZ95,COUNTIF(Data_Background!$C95:$AZ95,0)+1)),Data_Background!P95)))</f>
        <v>0</v>
      </c>
      <c r="Q95" s="79">
        <f ca="1">IF(Data_Background!Q95="","",(IF($B$3="On",IF(Data_Background!Q95=0,0,Data_Background!Q95-SMALL(Data_Background!$C95:$AZ95,COUNTIF(Data_Background!$C95:$AZ95,0)+1)),Data_Background!Q95)))</f>
        <v>0</v>
      </c>
      <c r="R95" s="79">
        <f ca="1">IF(Data_Background!R95="","",(IF($B$3="On",IF(Data_Background!R95=0,0,Data_Background!R95-SMALL(Data_Background!$C95:$AZ95,COUNTIF(Data_Background!$C95:$AZ95,0)+1)),Data_Background!R95)))</f>
        <v>0</v>
      </c>
      <c r="S95" s="79">
        <f ca="1">IF(Data_Background!S95="","",(IF($B$3="On",IF(Data_Background!S95=0,0,Data_Background!S95-SMALL(Data_Background!$C95:$AZ95,COUNTIF(Data_Background!$C95:$AZ95,0)+1)),Data_Background!S95)))</f>
        <v>0</v>
      </c>
      <c r="T95" s="79">
        <f ca="1">IF(Data_Background!T95="","",(IF($B$3="On",IF(Data_Background!T95=0,0,Data_Background!T95-SMALL(Data_Background!$C95:$AZ95,COUNTIF(Data_Background!$C95:$AZ95,0)+1)),Data_Background!T95)))</f>
        <v>0</v>
      </c>
      <c r="U95" s="79">
        <f ca="1">IF(Data_Background!U95="","",(IF($B$3="On",IF(Data_Background!U95=0,0,Data_Background!U95-SMALL(Data_Background!$C95:$AZ95,COUNTIF(Data_Background!$C95:$AZ95,0)+1)),Data_Background!U95)))</f>
        <v>0</v>
      </c>
      <c r="V95" s="79">
        <f ca="1">IF(Data_Background!V95="","",(IF($B$3="On",IF(Data_Background!V95=0,0,Data_Background!V95-SMALL(Data_Background!$C95:$AZ95,COUNTIF(Data_Background!$C95:$AZ95,0)+1)),Data_Background!V95)))</f>
        <v>0</v>
      </c>
      <c r="W95" s="79">
        <f ca="1">IF(Data_Background!W95="","",(IF($B$3="On",IF(Data_Background!W95=0,0,Data_Background!W95-SMALL(Data_Background!$C95:$AZ95,COUNTIF(Data_Background!$C95:$AZ95,0)+1)),Data_Background!W95)))</f>
        <v>0</v>
      </c>
      <c r="X95" s="79">
        <f ca="1">IF(Data_Background!X95="","",(IF($B$3="On",IF(Data_Background!X95=0,0,Data_Background!X95-SMALL(Data_Background!$C95:$AZ95,COUNTIF(Data_Background!$C95:$AZ95,0)+1)),Data_Background!X95)))</f>
        <v>0</v>
      </c>
      <c r="Y95" s="79">
        <f ca="1">IF(Data_Background!Y95="","",(IF($B$3="On",IF(Data_Background!Y95=0,0,Data_Background!Y95-SMALL(Data_Background!$C95:$AZ95,COUNTIF(Data_Background!$C95:$AZ95,0)+1)),Data_Background!Y95)))</f>
        <v>0</v>
      </c>
      <c r="Z95" s="79">
        <f ca="1">IF(Data_Background!Z95="","",(IF($B$3="On",IF(Data_Background!Z95=0,0,Data_Background!Z95-SMALL(Data_Background!$C95:$AZ95,COUNTIF(Data_Background!$C95:$AZ95,0)+1)),Data_Background!Z95)))</f>
        <v>6.535326697410726</v>
      </c>
      <c r="AA95" s="79">
        <f ca="1">IF(Data_Background!AA95="","",(IF($B$3="On",IF(Data_Background!AA95=0,0,Data_Background!AA95-SMALL(Data_Background!$C95:$AZ95,COUNTIF(Data_Background!$C95:$AZ95,0)+1)),Data_Background!AA95)))</f>
        <v>22.180349999684072</v>
      </c>
      <c r="AB95" s="79">
        <f ca="1">IF(Data_Background!AB95="","",(IF($B$3="On",IF(Data_Background!AB95=0,0,Data_Background!AB95-SMALL(Data_Background!$C95:$AZ95,COUNTIF(Data_Background!$C95:$AZ95,0)+1)),Data_Background!AB95)))</f>
        <v>51.828943975522215</v>
      </c>
      <c r="AC95" s="79">
        <f ca="1">IF(Data_Background!AC95="","",(IF($B$3="On",IF(Data_Background!AC95=0,0,Data_Background!AC95-SMALL(Data_Background!$C95:$AZ95,COUNTIF(Data_Background!$C95:$AZ95,0)+1)),Data_Background!AC95)))</f>
        <v>113.24883903900597</v>
      </c>
      <c r="AD95" s="79">
        <f ca="1">IF(Data_Background!AD95="","",(IF($B$3="On",IF(Data_Background!AD95=0,0,Data_Background!AD95-SMALL(Data_Background!$C95:$AZ95,COUNTIF(Data_Background!$C95:$AZ95,0)+1)),Data_Background!AD95)))</f>
        <v>228.28346000311262</v>
      </c>
      <c r="AE95" s="79">
        <f ca="1">IF(Data_Background!AE95="","",(IF($B$3="On",IF(Data_Background!AE95=0,0,Data_Background!AE95-SMALL(Data_Background!$C95:$AZ95,COUNTIF(Data_Background!$C95:$AZ95,0)+1)),Data_Background!AE95)))</f>
        <v>440.43522295335589</v>
      </c>
      <c r="AF95" s="79">
        <f ca="1">IF(Data_Background!AF95="","",(IF($B$3="On",IF(Data_Background!AF95=0,0,Data_Background!AF95-SMALL(Data_Background!$C95:$AZ95,COUNTIF(Data_Background!$C95:$AZ95,0)+1)),Data_Background!AF95)))</f>
        <v>794.95802193226962</v>
      </c>
      <c r="AG95" s="79">
        <f ca="1">IF(Data_Background!AG95="","",(IF($B$3="On",IF(Data_Background!AG95=0,0,Data_Background!AG95-SMALL(Data_Background!$C95:$AZ95,COUNTIF(Data_Background!$C95:$AZ95,0)+1)),Data_Background!AG95)))</f>
        <v>1323.5120202237099</v>
      </c>
      <c r="AH95" s="79">
        <f ca="1">IF(Data_Background!AH95="","",(IF($B$3="On",IF(Data_Background!AH95=0,0,Data_Background!AH95-SMALL(Data_Background!$C95:$AZ95,COUNTIF(Data_Background!$C95:$AZ95,0)+1)),Data_Background!AH95)))</f>
        <v>1960.9619167752551</v>
      </c>
      <c r="AI95" s="79">
        <f ca="1">IF(Data_Background!AI95="","",(IF($B$3="On",IF(Data_Background!AI95=0,0,Data_Background!AI95-SMALL(Data_Background!$C95:$AZ95,COUNTIF(Data_Background!$C95:$AZ95,0)+1)),Data_Background!AI95)))</f>
        <v>2601.6117749178684</v>
      </c>
      <c r="AJ95" s="79">
        <f ca="1">IF(Data_Background!AJ95="","",(IF($B$3="On",IF(Data_Background!AJ95=0,0,Data_Background!AJ95-SMALL(Data_Background!$C95:$AZ95,COUNTIF(Data_Background!$C95:$AZ95,0)+1)),Data_Background!AJ95)))</f>
        <v>3130.6875906221517</v>
      </c>
      <c r="AK95" s="79">
        <f ca="1">IF(Data_Background!AK95="","",(IF($B$3="On",IF(Data_Background!AK95=0,0,Data_Background!AK95-SMALL(Data_Background!$C95:$AZ95,COUNTIF(Data_Background!$C95:$AZ95,0)+1)),Data_Background!AK95)))</f>
        <v>3513.4810874606283</v>
      </c>
      <c r="AL95" s="79">
        <f ca="1">IF(Data_Background!AL95="","",(IF($B$3="On",IF(Data_Background!AL95=0,0,Data_Background!AL95-SMALL(Data_Background!$C95:$AZ95,COUNTIF(Data_Background!$C95:$AZ95,0)+1)),Data_Background!AL95)))</f>
        <v>3758.5480352572154</v>
      </c>
      <c r="AM95" s="79">
        <f ca="1">IF(Data_Background!AM95="","",(IF($B$3="On",IF(Data_Background!AM95=0,0,Data_Background!AM95-SMALL(Data_Background!$C95:$AZ95,COUNTIF(Data_Background!$C95:$AZ95,0)+1)),Data_Background!AM95)))</f>
        <v>3907.2094843086788</v>
      </c>
      <c r="AN95" s="79">
        <f ca="1">IF(Data_Background!AN95="","",(IF($B$3="On",IF(Data_Background!AN95=0,0,Data_Background!AN95-SMALL(Data_Background!$C95:$AZ95,COUNTIF(Data_Background!$C95:$AZ95,0)+1)),Data_Background!AN95)))</f>
        <v>3996.9829640180851</v>
      </c>
      <c r="AO95" s="79">
        <f ca="1">IF(Data_Background!AO95="","",(IF($B$3="On",IF(Data_Background!AO95=0,0,Data_Background!AO95-SMALL(Data_Background!$C95:$AZ95,COUNTIF(Data_Background!$C95:$AZ95,0)+1)),Data_Background!AO95)))</f>
        <v>4055.1593074222556</v>
      </c>
      <c r="AP95" s="79">
        <f ca="1">IF(Data_Background!AP95="","",(IF($B$3="On",IF(Data_Background!AP95=0,0,Data_Background!AP95-SMALL(Data_Background!$C95:$AZ95,COUNTIF(Data_Background!$C95:$AZ95,0)+1)),Data_Background!AP95)))</f>
        <v>4078.9093826850967</v>
      </c>
      <c r="AQ95" s="79" t="str">
        <f>IF(Data_Background!AQ95="","",(IF($B$3="On",IF(Data_Background!AQ95=0,0,Data_Background!AQ95-SMALL(Data_Background!$C95:$AZ95,COUNTIF(Data_Background!$C95:$AZ95,0)+1)),Data_Background!AQ95)))</f>
        <v/>
      </c>
      <c r="AR95" s="79" t="str">
        <f>IF(Data_Background!AR95="","",(IF($B$3="On",IF(Data_Background!AR95=0,0,Data_Background!AR95-SMALL(Data_Background!$C95:$AZ95,COUNTIF(Data_Background!$C95:$AZ95,0)+1)),Data_Background!AR95)))</f>
        <v/>
      </c>
      <c r="AS95" s="79" t="str">
        <f>IF(Data_Background!AS95="","",(IF($B$3="On",IF(Data_Background!AS95=0,0,Data_Background!AS95-SMALL(Data_Background!$C95:$AZ95,COUNTIF(Data_Background!$C95:$AZ95,0)+1)),Data_Background!AS95)))</f>
        <v/>
      </c>
      <c r="AT95" s="79" t="str">
        <f>IF(Data_Background!AT95="","",(IF($B$3="On",IF(Data_Background!AT95=0,0,Data_Background!AT95-SMALL(Data_Background!$C95:$AZ95,COUNTIF(Data_Background!$C95:$AZ95,0)+1)),Data_Background!AT95)))</f>
        <v/>
      </c>
      <c r="AU95" s="79" t="str">
        <f>IF(Data_Background!AU95="","",(IF($B$3="On",IF(Data_Background!AU95=0,0,Data_Background!AU95-SMALL(Data_Background!$C95:$AZ95,COUNTIF(Data_Background!$C95:$AZ95,0)+1)),Data_Background!AU95)))</f>
        <v/>
      </c>
      <c r="AV95" s="79" t="str">
        <f>IF(Data_Background!AV95="","",(IF($B$3="On",IF(Data_Background!AV95=0,0,Data_Background!AV95-SMALL(Data_Background!$C95:$AZ95,COUNTIF(Data_Background!$C95:$AZ95,0)+1)),Data_Background!AV95)))</f>
        <v/>
      </c>
      <c r="AW95" s="79" t="str">
        <f>IF(Data_Background!AW95="","",(IF($B$3="On",IF(Data_Background!AW95=0,0,Data_Background!AW95-SMALL(Data_Background!$C95:$AZ95,COUNTIF(Data_Background!$C95:$AZ95,0)+1)),Data_Background!AW95)))</f>
        <v/>
      </c>
      <c r="AX95" s="79" t="str">
        <f>IF(Data_Background!AX95="","",(IF($B$3="On",IF(Data_Background!AX95=0,0,Data_Background!AX95-SMALL(Data_Background!$C95:$AZ95,COUNTIF(Data_Background!$C95:$AZ95,0)+1)),Data_Background!AX95)))</f>
        <v/>
      </c>
      <c r="AY95" s="79" t="str">
        <f>IF(Data_Background!AY95="","",(IF($B$3="On",IF(Data_Background!AY95=0,0,Data_Background!AY95-SMALL(Data_Background!$C95:$AZ95,COUNTIF(Data_Background!$C95:$AZ95,0)+1)),Data_Background!AY95)))</f>
        <v/>
      </c>
      <c r="AZ95" s="79" t="str">
        <f>IF(Data_Background!AZ95="","",(IF($B$3="On",IF(Data_Background!AZ95=0,0,Data_Background!AZ95-SMALL(Data_Background!$C95:$AZ95,COUNTIF(Data_Background!$C95:$AZ95,0)+1)),Data_Background!AZ95)))</f>
        <v/>
      </c>
      <c r="BA95" s="79"/>
      <c r="BB95" s="79"/>
      <c r="BC95" s="79"/>
      <c r="BD95" s="79"/>
      <c r="BE95" s="79"/>
      <c r="BF95" s="79"/>
      <c r="BG95" s="79"/>
      <c r="BH95" s="79"/>
      <c r="BI95" s="79"/>
      <c r="BJ95" s="79"/>
      <c r="BK95" s="79"/>
      <c r="BL95" s="79"/>
      <c r="BM95" s="79"/>
      <c r="BN95" s="79"/>
      <c r="BO95" s="79"/>
      <c r="BP95" s="79"/>
      <c r="BQ95" s="79"/>
      <c r="BR95" s="79"/>
      <c r="BS95" s="79"/>
      <c r="BT95" s="79"/>
      <c r="BU95" s="79"/>
      <c r="BV95" s="79"/>
      <c r="BW95" s="79"/>
      <c r="BX95" s="79"/>
      <c r="BY95" s="79"/>
      <c r="BZ95" s="79"/>
    </row>
    <row r="96" spans="1:78" x14ac:dyDescent="0.25">
      <c r="A96" s="79">
        <f ca="1">Data_Initial!A96</f>
        <v>2</v>
      </c>
      <c r="B96" s="79" t="str">
        <f ca="1">Data_Initial!B96</f>
        <v>E3</v>
      </c>
      <c r="C96" s="79">
        <f ca="1">IF(Data_Background!C96="","",(IF($B$3="On",IF(Data_Background!C96=0,0,Data_Background!C96-SMALL(Data_Background!$C96:$AZ96,COUNTIF(Data_Background!$C96:$AZ96,0)+1)),Data_Background!C96)))</f>
        <v>3.6465517986200169</v>
      </c>
      <c r="D96" s="79">
        <f ca="1">IF(Data_Background!D96="","",(IF($B$3="On",IF(Data_Background!D96=0,0,Data_Background!D96-SMALL(Data_Background!$C96:$AZ96,COUNTIF(Data_Background!$C96:$AZ96,0)+1)),Data_Background!D96)))</f>
        <v>5.0630698651721335</v>
      </c>
      <c r="E96" s="79">
        <f ca="1">IF(Data_Background!E96="","",(IF($B$3="On",IF(Data_Background!E96=0,0,Data_Background!E96-SMALL(Data_Background!$C96:$AZ96,COUNTIF(Data_Background!$C96:$AZ96,0)+1)),Data_Background!E96)))</f>
        <v>5.5126808821596809</v>
      </c>
      <c r="F96" s="79">
        <f ca="1">IF(Data_Background!F96="","",(IF($B$3="On",IF(Data_Background!F96=0,0,Data_Background!F96-SMALL(Data_Background!$C96:$AZ96,COUNTIF(Data_Background!$C96:$AZ96,0)+1)),Data_Background!F96)))</f>
        <v>3.7453357782827341</v>
      </c>
      <c r="G96" s="79">
        <f ca="1">IF(Data_Background!G96="","",(IF($B$3="On",IF(Data_Background!G96=0,0,Data_Background!G96-SMALL(Data_Background!$C96:$AZ96,COUNTIF(Data_Background!$C96:$AZ96,0)+1)),Data_Background!G96)))</f>
        <v>1.5401248973124304</v>
      </c>
      <c r="H96" s="79">
        <f ca="1">IF(Data_Background!H96="","",(IF($B$3="On",IF(Data_Background!H96=0,0,Data_Background!H96-SMALL(Data_Background!$C96:$AZ96,COUNTIF(Data_Background!$C96:$AZ96,0)+1)),Data_Background!H96)))</f>
        <v>1.1483564987012564</v>
      </c>
      <c r="I96" s="79">
        <f ca="1">IF(Data_Background!I96="","",(IF($B$3="On",IF(Data_Background!I96=0,0,Data_Background!I96-SMALL(Data_Background!$C96:$AZ96,COUNTIF(Data_Background!$C96:$AZ96,0)+1)),Data_Background!I96)))</f>
        <v>0</v>
      </c>
      <c r="J96" s="79">
        <f ca="1">IF(Data_Background!J96="","",(IF($B$3="On",IF(Data_Background!J96=0,0,Data_Background!J96-SMALL(Data_Background!$C96:$AZ96,COUNTIF(Data_Background!$C96:$AZ96,0)+1)),Data_Background!J96)))</f>
        <v>0</v>
      </c>
      <c r="K96" s="79">
        <f ca="1">IF(Data_Background!K96="","",(IF($B$3="On",IF(Data_Background!K96=0,0,Data_Background!K96-SMALL(Data_Background!$C96:$AZ96,COUNTIF(Data_Background!$C96:$AZ96,0)+1)),Data_Background!K96)))</f>
        <v>0</v>
      </c>
      <c r="L96" s="79">
        <f ca="1">IF(Data_Background!L96="","",(IF($B$3="On",IF(Data_Background!L96=0,0,Data_Background!L96-SMALL(Data_Background!$C96:$AZ96,COUNTIF(Data_Background!$C96:$AZ96,0)+1)),Data_Background!L96)))</f>
        <v>0</v>
      </c>
      <c r="M96" s="79">
        <f ca="1">IF(Data_Background!M96="","",(IF($B$3="On",IF(Data_Background!M96=0,0,Data_Background!M96-SMALL(Data_Background!$C96:$AZ96,COUNTIF(Data_Background!$C96:$AZ96,0)+1)),Data_Background!M96)))</f>
        <v>0</v>
      </c>
      <c r="N96" s="79">
        <f ca="1">IF(Data_Background!N96="","",(IF($B$3="On",IF(Data_Background!N96=0,0,Data_Background!N96-SMALL(Data_Background!$C96:$AZ96,COUNTIF(Data_Background!$C96:$AZ96,0)+1)),Data_Background!N96)))</f>
        <v>0</v>
      </c>
      <c r="O96" s="79">
        <f ca="1">IF(Data_Background!O96="","",(IF($B$3="On",IF(Data_Background!O96=0,0,Data_Background!O96-SMALL(Data_Background!$C96:$AZ96,COUNTIF(Data_Background!$C96:$AZ96,0)+1)),Data_Background!O96)))</f>
        <v>0</v>
      </c>
      <c r="P96" s="79">
        <f ca="1">IF(Data_Background!P96="","",(IF($B$3="On",IF(Data_Background!P96=0,0,Data_Background!P96-SMALL(Data_Background!$C96:$AZ96,COUNTIF(Data_Background!$C96:$AZ96,0)+1)),Data_Background!P96)))</f>
        <v>0</v>
      </c>
      <c r="Q96" s="79">
        <f ca="1">IF(Data_Background!Q96="","",(IF($B$3="On",IF(Data_Background!Q96=0,0,Data_Background!Q96-SMALL(Data_Background!$C96:$AZ96,COUNTIF(Data_Background!$C96:$AZ96,0)+1)),Data_Background!Q96)))</f>
        <v>0</v>
      </c>
      <c r="R96" s="79">
        <f ca="1">IF(Data_Background!R96="","",(IF($B$3="On",IF(Data_Background!R96=0,0,Data_Background!R96-SMALL(Data_Background!$C96:$AZ96,COUNTIF(Data_Background!$C96:$AZ96,0)+1)),Data_Background!R96)))</f>
        <v>0</v>
      </c>
      <c r="S96" s="79">
        <f ca="1">IF(Data_Background!S96="","",(IF($B$3="On",IF(Data_Background!S96=0,0,Data_Background!S96-SMALL(Data_Background!$C96:$AZ96,COUNTIF(Data_Background!$C96:$AZ96,0)+1)),Data_Background!S96)))</f>
        <v>0</v>
      </c>
      <c r="T96" s="79">
        <f ca="1">IF(Data_Background!T96="","",(IF($B$3="On",IF(Data_Background!T96=0,0,Data_Background!T96-SMALL(Data_Background!$C96:$AZ96,COUNTIF(Data_Background!$C96:$AZ96,0)+1)),Data_Background!T96)))</f>
        <v>0</v>
      </c>
      <c r="U96" s="79">
        <f ca="1">IF(Data_Background!U96="","",(IF($B$3="On",IF(Data_Background!U96=0,0,Data_Background!U96-SMALL(Data_Background!$C96:$AZ96,COUNTIF(Data_Background!$C96:$AZ96,0)+1)),Data_Background!U96)))</f>
        <v>0</v>
      </c>
      <c r="V96" s="79">
        <f ca="1">IF(Data_Background!V96="","",(IF($B$3="On",IF(Data_Background!V96=0,0,Data_Background!V96-SMALL(Data_Background!$C96:$AZ96,COUNTIF(Data_Background!$C96:$AZ96,0)+1)),Data_Background!V96)))</f>
        <v>0</v>
      </c>
      <c r="W96" s="79">
        <f ca="1">IF(Data_Background!W96="","",(IF($B$3="On",IF(Data_Background!W96=0,0,Data_Background!W96-SMALL(Data_Background!$C96:$AZ96,COUNTIF(Data_Background!$C96:$AZ96,0)+1)),Data_Background!W96)))</f>
        <v>11.07402613513006</v>
      </c>
      <c r="X96" s="79">
        <f ca="1">IF(Data_Background!X96="","",(IF($B$3="On",IF(Data_Background!X96=0,0,Data_Background!X96-SMALL(Data_Background!$C96:$AZ96,COUNTIF(Data_Background!$C96:$AZ96,0)+1)),Data_Background!X96)))</f>
        <v>33.330777522264107</v>
      </c>
      <c r="Y96" s="79">
        <f ca="1">IF(Data_Background!Y96="","",(IF($B$3="On",IF(Data_Background!Y96=0,0,Data_Background!Y96-SMALL(Data_Background!$C96:$AZ96,COUNTIF(Data_Background!$C96:$AZ96,0)+1)),Data_Background!Y96)))</f>
        <v>76.814774756906161</v>
      </c>
      <c r="Z96" s="79">
        <f ca="1">IF(Data_Background!Z96="","",(IF($B$3="On",IF(Data_Background!Z96=0,0,Data_Background!Z96-SMALL(Data_Background!$C96:$AZ96,COUNTIF(Data_Background!$C96:$AZ96,0)+1)),Data_Background!Z96)))</f>
        <v>161.52511538660332</v>
      </c>
      <c r="AA96" s="79">
        <f ca="1">IF(Data_Background!AA96="","",(IF($B$3="On",IF(Data_Background!AA96=0,0,Data_Background!AA96-SMALL(Data_Background!$C96:$AZ96,COUNTIF(Data_Background!$C96:$AZ96,0)+1)),Data_Background!AA96)))</f>
        <v>320.9369989849925</v>
      </c>
      <c r="AB96" s="79">
        <f ca="1">IF(Data_Background!AB96="","",(IF($B$3="On",IF(Data_Background!AB96=0,0,Data_Background!AB96-SMALL(Data_Background!$C96:$AZ96,COUNTIF(Data_Background!$C96:$AZ96,0)+1)),Data_Background!AB96)))</f>
        <v>604.14692809190444</v>
      </c>
      <c r="AC96" s="79">
        <f ca="1">IF(Data_Background!AC96="","",(IF($B$3="On",IF(Data_Background!AC96=0,0,Data_Background!AC96-SMALL(Data_Background!$C96:$AZ96,COUNTIF(Data_Background!$C96:$AZ96,0)+1)),Data_Background!AC96)))</f>
        <v>1065.1216474130933</v>
      </c>
      <c r="AD96" s="79">
        <f ca="1">IF(Data_Background!AD96="","",(IF($B$3="On",IF(Data_Background!AD96=0,0,Data_Background!AD96-SMALL(Data_Background!$C96:$AZ96,COUNTIF(Data_Background!$C96:$AZ96,0)+1)),Data_Background!AD96)))</f>
        <v>1717.1818531304843</v>
      </c>
      <c r="AE96" s="79">
        <f ca="1">IF(Data_Background!AE96="","",(IF($B$3="On",IF(Data_Background!AE96=0,0,Data_Background!AE96-SMALL(Data_Background!$C96:$AZ96,COUNTIF(Data_Background!$C96:$AZ96,0)+1)),Data_Background!AE96)))</f>
        <v>2465.9795560894086</v>
      </c>
      <c r="AF96" s="79">
        <f ca="1">IF(Data_Background!AF96="","",(IF($B$3="On",IF(Data_Background!AF96=0,0,Data_Background!AF96-SMALL(Data_Background!$C96:$AZ96,COUNTIF(Data_Background!$C96:$AZ96,0)+1)),Data_Background!AF96)))</f>
        <v>3178.1554104228285</v>
      </c>
      <c r="AG96" s="79">
        <f ca="1">IF(Data_Background!AG96="","",(IF($B$3="On",IF(Data_Background!AG96=0,0,Data_Background!AG96-SMALL(Data_Background!$C96:$AZ96,COUNTIF(Data_Background!$C96:$AZ96,0)+1)),Data_Background!AG96)))</f>
        <v>3736.2974381782687</v>
      </c>
      <c r="AH96" s="79">
        <f ca="1">IF(Data_Background!AH96="","",(IF($B$3="On",IF(Data_Background!AH96=0,0,Data_Background!AH96-SMALL(Data_Background!$C96:$AZ96,COUNTIF(Data_Background!$C96:$AZ96,0)+1)),Data_Background!AH96)))</f>
        <v>4121.8662266034398</v>
      </c>
      <c r="AI96" s="79">
        <f ca="1">IF(Data_Background!AI96="","",(IF($B$3="On",IF(Data_Background!AI96=0,0,Data_Background!AI96-SMALL(Data_Background!$C96:$AZ96,COUNTIF(Data_Background!$C96:$AZ96,0)+1)),Data_Background!AI96)))</f>
        <v>4359.7365962861195</v>
      </c>
      <c r="AJ96" s="79">
        <f ca="1">IF(Data_Background!AJ96="","",(IF($B$3="On",IF(Data_Background!AJ96=0,0,Data_Background!AJ96-SMALL(Data_Background!$C96:$AZ96,COUNTIF(Data_Background!$C96:$AZ96,0)+1)),Data_Background!AJ96)))</f>
        <v>4501.2055556710702</v>
      </c>
      <c r="AK96" s="79">
        <f ca="1">IF(Data_Background!AK96="","",(IF($B$3="On",IF(Data_Background!AK96=0,0,Data_Background!AK96-SMALL(Data_Background!$C96:$AZ96,COUNTIF(Data_Background!$C96:$AZ96,0)+1)),Data_Background!AK96)))</f>
        <v>4586.8703921588267</v>
      </c>
      <c r="AL96" s="79">
        <f ca="1">IF(Data_Background!AL96="","",(IF($B$3="On",IF(Data_Background!AL96=0,0,Data_Background!AL96-SMALL(Data_Background!$C96:$AZ96,COUNTIF(Data_Background!$C96:$AZ96,0)+1)),Data_Background!AL96)))</f>
        <v>4643.6604031838369</v>
      </c>
      <c r="AM96" s="79">
        <f ca="1">IF(Data_Background!AM96="","",(IF($B$3="On",IF(Data_Background!AM96=0,0,Data_Background!AM96-SMALL(Data_Background!$C96:$AZ96,COUNTIF(Data_Background!$C96:$AZ96,0)+1)),Data_Background!AM96)))</f>
        <v>4683.8532850474103</v>
      </c>
      <c r="AN96" s="79">
        <f ca="1">IF(Data_Background!AN96="","",(IF($B$3="On",IF(Data_Background!AN96=0,0,Data_Background!AN96-SMALL(Data_Background!$C96:$AZ96,COUNTIF(Data_Background!$C96:$AZ96,0)+1)),Data_Background!AN96)))</f>
        <v>4713.9127847179598</v>
      </c>
      <c r="AO96" s="79">
        <f ca="1">IF(Data_Background!AO96="","",(IF($B$3="On",IF(Data_Background!AO96=0,0,Data_Background!AO96-SMALL(Data_Background!$C96:$AZ96,COUNTIF(Data_Background!$C96:$AZ96,0)+1)),Data_Background!AO96)))</f>
        <v>4737.8252864007027</v>
      </c>
      <c r="AP96" s="79">
        <f ca="1">IF(Data_Background!AP96="","",(IF($B$3="On",IF(Data_Background!AP96=0,0,Data_Background!AP96-SMALL(Data_Background!$C96:$AZ96,COUNTIF(Data_Background!$C96:$AZ96,0)+1)),Data_Background!AP96)))</f>
        <v>4748.5346304340983</v>
      </c>
      <c r="AQ96" s="79" t="str">
        <f>IF(Data_Background!AQ96="","",(IF($B$3="On",IF(Data_Background!AQ96=0,0,Data_Background!AQ96-SMALL(Data_Background!$C96:$AZ96,COUNTIF(Data_Background!$C96:$AZ96,0)+1)),Data_Background!AQ96)))</f>
        <v/>
      </c>
      <c r="AR96" s="79" t="str">
        <f>IF(Data_Background!AR96="","",(IF($B$3="On",IF(Data_Background!AR96=0,0,Data_Background!AR96-SMALL(Data_Background!$C96:$AZ96,COUNTIF(Data_Background!$C96:$AZ96,0)+1)),Data_Background!AR96)))</f>
        <v/>
      </c>
      <c r="AS96" s="79" t="str">
        <f>IF(Data_Background!AS96="","",(IF($B$3="On",IF(Data_Background!AS96=0,0,Data_Background!AS96-SMALL(Data_Background!$C96:$AZ96,COUNTIF(Data_Background!$C96:$AZ96,0)+1)),Data_Background!AS96)))</f>
        <v/>
      </c>
      <c r="AT96" s="79" t="str">
        <f>IF(Data_Background!AT96="","",(IF($B$3="On",IF(Data_Background!AT96=0,0,Data_Background!AT96-SMALL(Data_Background!$C96:$AZ96,COUNTIF(Data_Background!$C96:$AZ96,0)+1)),Data_Background!AT96)))</f>
        <v/>
      </c>
      <c r="AU96" s="79" t="str">
        <f>IF(Data_Background!AU96="","",(IF($B$3="On",IF(Data_Background!AU96=0,0,Data_Background!AU96-SMALL(Data_Background!$C96:$AZ96,COUNTIF(Data_Background!$C96:$AZ96,0)+1)),Data_Background!AU96)))</f>
        <v/>
      </c>
      <c r="AV96" s="79" t="str">
        <f>IF(Data_Background!AV96="","",(IF($B$3="On",IF(Data_Background!AV96=0,0,Data_Background!AV96-SMALL(Data_Background!$C96:$AZ96,COUNTIF(Data_Background!$C96:$AZ96,0)+1)),Data_Background!AV96)))</f>
        <v/>
      </c>
      <c r="AW96" s="79" t="str">
        <f>IF(Data_Background!AW96="","",(IF($B$3="On",IF(Data_Background!AW96=0,0,Data_Background!AW96-SMALL(Data_Background!$C96:$AZ96,COUNTIF(Data_Background!$C96:$AZ96,0)+1)),Data_Background!AW96)))</f>
        <v/>
      </c>
      <c r="AX96" s="79" t="str">
        <f>IF(Data_Background!AX96="","",(IF($B$3="On",IF(Data_Background!AX96=0,0,Data_Background!AX96-SMALL(Data_Background!$C96:$AZ96,COUNTIF(Data_Background!$C96:$AZ96,0)+1)),Data_Background!AX96)))</f>
        <v/>
      </c>
      <c r="AY96" s="79" t="str">
        <f>IF(Data_Background!AY96="","",(IF($B$3="On",IF(Data_Background!AY96=0,0,Data_Background!AY96-SMALL(Data_Background!$C96:$AZ96,COUNTIF(Data_Background!$C96:$AZ96,0)+1)),Data_Background!AY96)))</f>
        <v/>
      </c>
      <c r="AZ96" s="79" t="str">
        <f>IF(Data_Background!AZ96="","",(IF($B$3="On",IF(Data_Background!AZ96=0,0,Data_Background!AZ96-SMALL(Data_Background!$C96:$AZ96,COUNTIF(Data_Background!$C96:$AZ96,0)+1)),Data_Background!AZ96)))</f>
        <v/>
      </c>
      <c r="BA96" s="79"/>
      <c r="BB96" s="79"/>
      <c r="BC96" s="79"/>
      <c r="BD96" s="79"/>
      <c r="BE96" s="79"/>
      <c r="BF96" s="79"/>
      <c r="BG96" s="79"/>
      <c r="BH96" s="79"/>
      <c r="BI96" s="79"/>
      <c r="BJ96" s="79"/>
      <c r="BK96" s="79"/>
      <c r="BL96" s="79"/>
      <c r="BM96" s="79"/>
      <c r="BN96" s="79"/>
      <c r="BO96" s="79"/>
      <c r="BP96" s="79"/>
      <c r="BQ96" s="79"/>
      <c r="BR96" s="79"/>
      <c r="BS96" s="79"/>
      <c r="BT96" s="79"/>
      <c r="BU96" s="79"/>
      <c r="BV96" s="79"/>
      <c r="BW96" s="79"/>
      <c r="BX96" s="79"/>
      <c r="BY96" s="79"/>
      <c r="BZ96" s="79"/>
    </row>
    <row r="97" spans="1:78" x14ac:dyDescent="0.25">
      <c r="A97" s="79">
        <f ca="1">Data_Initial!A97</f>
        <v>2</v>
      </c>
      <c r="B97" s="79" t="str">
        <f ca="1">Data_Initial!B97</f>
        <v>F3</v>
      </c>
      <c r="C97" s="79">
        <f ca="1">IF(Data_Background!C97="","",(IF($B$3="On",IF(Data_Background!C97=0,0,Data_Background!C97-SMALL(Data_Background!$C97:$AZ97,COUNTIF(Data_Background!$C97:$AZ97,0)+1)),Data_Background!C97)))</f>
        <v>0</v>
      </c>
      <c r="D97" s="79">
        <f ca="1">IF(Data_Background!D97="","",(IF($B$3="On",IF(Data_Background!D97=0,0,Data_Background!D97-SMALL(Data_Background!$C97:$AZ97,COUNTIF(Data_Background!$C97:$AZ97,0)+1)),Data_Background!D97)))</f>
        <v>0</v>
      </c>
      <c r="E97" s="79">
        <f ca="1">IF(Data_Background!E97="","",(IF($B$3="On",IF(Data_Background!E97=0,0,Data_Background!E97-SMALL(Data_Background!$C97:$AZ97,COUNTIF(Data_Background!$C97:$AZ97,0)+1)),Data_Background!E97)))</f>
        <v>3.0614871995305002</v>
      </c>
      <c r="F97" s="79">
        <f ca="1">IF(Data_Background!F97="","",(IF($B$3="On",IF(Data_Background!F97=0,0,Data_Background!F97-SMALL(Data_Background!$C97:$AZ97,COUNTIF(Data_Background!$C97:$AZ97,0)+1)),Data_Background!F97)))</f>
        <v>4.20299227671285</v>
      </c>
      <c r="G97" s="79">
        <f ca="1">IF(Data_Background!G97="","",(IF($B$3="On",IF(Data_Background!G97=0,0,Data_Background!G97-SMALL(Data_Background!$C97:$AZ97,COUNTIF(Data_Background!$C97:$AZ97,0)+1)),Data_Background!G97)))</f>
        <v>3.9182069889138837</v>
      </c>
      <c r="H97" s="79">
        <f ca="1">IF(Data_Background!H97="","",(IF($B$3="On",IF(Data_Background!H97=0,0,Data_Background!H97-SMALL(Data_Background!$C97:$AZ97,COUNTIF(Data_Background!$C97:$AZ97,0)+1)),Data_Background!H97)))</f>
        <v>2.0795883174165923</v>
      </c>
      <c r="I97" s="79">
        <f ca="1">IF(Data_Background!I97="","",(IF($B$3="On",IF(Data_Background!I97=0,0,Data_Background!I97-SMALL(Data_Background!$C97:$AZ97,COUNTIF(Data_Background!$C97:$AZ97,0)+1)),Data_Background!I97)))</f>
        <v>0.95206668728724553</v>
      </c>
      <c r="J97" s="79">
        <f ca="1">IF(Data_Background!J97="","",(IF($B$3="On",IF(Data_Background!J97=0,0,Data_Background!J97-SMALL(Data_Background!$C97:$AZ97,COUNTIF(Data_Background!$C97:$AZ97,0)+1)),Data_Background!J97)))</f>
        <v>0</v>
      </c>
      <c r="K97" s="79">
        <f ca="1">IF(Data_Background!K97="","",(IF($B$3="On",IF(Data_Background!K97=0,0,Data_Background!K97-SMALL(Data_Background!$C97:$AZ97,COUNTIF(Data_Background!$C97:$AZ97,0)+1)),Data_Background!K97)))</f>
        <v>0</v>
      </c>
      <c r="L97" s="79">
        <f ca="1">IF(Data_Background!L97="","",(IF($B$3="On",IF(Data_Background!L97=0,0,Data_Background!L97-SMALL(Data_Background!$C97:$AZ97,COUNTIF(Data_Background!$C97:$AZ97,0)+1)),Data_Background!L97)))</f>
        <v>0</v>
      </c>
      <c r="M97" s="79">
        <f ca="1">IF(Data_Background!M97="","",(IF($B$3="On",IF(Data_Background!M97=0,0,Data_Background!M97-SMALL(Data_Background!$C97:$AZ97,COUNTIF(Data_Background!$C97:$AZ97,0)+1)),Data_Background!M97)))</f>
        <v>0</v>
      </c>
      <c r="N97" s="79">
        <f ca="1">IF(Data_Background!N97="","",(IF($B$3="On",IF(Data_Background!N97=0,0,Data_Background!N97-SMALL(Data_Background!$C97:$AZ97,COUNTIF(Data_Background!$C97:$AZ97,0)+1)),Data_Background!N97)))</f>
        <v>0</v>
      </c>
      <c r="O97" s="79">
        <f ca="1">IF(Data_Background!O97="","",(IF($B$3="On",IF(Data_Background!O97=0,0,Data_Background!O97-SMALL(Data_Background!$C97:$AZ97,COUNTIF(Data_Background!$C97:$AZ97,0)+1)),Data_Background!O97)))</f>
        <v>0</v>
      </c>
      <c r="P97" s="79">
        <f ca="1">IF(Data_Background!P97="","",(IF($B$3="On",IF(Data_Background!P97=0,0,Data_Background!P97-SMALL(Data_Background!$C97:$AZ97,COUNTIF(Data_Background!$C97:$AZ97,0)+1)),Data_Background!P97)))</f>
        <v>0</v>
      </c>
      <c r="Q97" s="79">
        <f ca="1">IF(Data_Background!Q97="","",(IF($B$3="On",IF(Data_Background!Q97=0,0,Data_Background!Q97-SMALL(Data_Background!$C97:$AZ97,COUNTIF(Data_Background!$C97:$AZ97,0)+1)),Data_Background!Q97)))</f>
        <v>0</v>
      </c>
      <c r="R97" s="79">
        <f ca="1">IF(Data_Background!R97="","",(IF($B$3="On",IF(Data_Background!R97=0,0,Data_Background!R97-SMALL(Data_Background!$C97:$AZ97,COUNTIF(Data_Background!$C97:$AZ97,0)+1)),Data_Background!R97)))</f>
        <v>0</v>
      </c>
      <c r="S97" s="79">
        <f ca="1">IF(Data_Background!S97="","",(IF($B$3="On",IF(Data_Background!S97=0,0,Data_Background!S97-SMALL(Data_Background!$C97:$AZ97,COUNTIF(Data_Background!$C97:$AZ97,0)+1)),Data_Background!S97)))</f>
        <v>0</v>
      </c>
      <c r="T97" s="79">
        <f ca="1">IF(Data_Background!T97="","",(IF($B$3="On",IF(Data_Background!T97=0,0,Data_Background!T97-SMALL(Data_Background!$C97:$AZ97,COUNTIF(Data_Background!$C97:$AZ97,0)+1)),Data_Background!T97)))</f>
        <v>0</v>
      </c>
      <c r="U97" s="79">
        <f ca="1">IF(Data_Background!U97="","",(IF($B$3="On",IF(Data_Background!U97=0,0,Data_Background!U97-SMALL(Data_Background!$C97:$AZ97,COUNTIF(Data_Background!$C97:$AZ97,0)+1)),Data_Background!U97)))</f>
        <v>0</v>
      </c>
      <c r="V97" s="79">
        <f ca="1">IF(Data_Background!V97="","",(IF($B$3="On",IF(Data_Background!V97=0,0,Data_Background!V97-SMALL(Data_Background!$C97:$AZ97,COUNTIF(Data_Background!$C97:$AZ97,0)+1)),Data_Background!V97)))</f>
        <v>0</v>
      </c>
      <c r="W97" s="79">
        <f ca="1">IF(Data_Background!W97="","",(IF($B$3="On",IF(Data_Background!W97=0,0,Data_Background!W97-SMALL(Data_Background!$C97:$AZ97,COUNTIF(Data_Background!$C97:$AZ97,0)+1)),Data_Background!W97)))</f>
        <v>9.8702621700619186</v>
      </c>
      <c r="X97" s="79">
        <f ca="1">IF(Data_Background!X97="","",(IF($B$3="On",IF(Data_Background!X97=0,0,Data_Background!X97-SMALL(Data_Background!$C97:$AZ97,COUNTIF(Data_Background!$C97:$AZ97,0)+1)),Data_Background!X97)))</f>
        <v>33.152996902397419</v>
      </c>
      <c r="Y97" s="79">
        <f ca="1">IF(Data_Background!Y97="","",(IF($B$3="On",IF(Data_Background!Y97=0,0,Data_Background!Y97-SMALL(Data_Background!$C97:$AZ97,COUNTIF(Data_Background!$C97:$AZ97,0)+1)),Data_Background!Y97)))</f>
        <v>74.399825164508897</v>
      </c>
      <c r="Z97" s="79">
        <f ca="1">IF(Data_Background!Z97="","",(IF($B$3="On",IF(Data_Background!Z97=0,0,Data_Background!Z97-SMALL(Data_Background!$C97:$AZ97,COUNTIF(Data_Background!$C97:$AZ97,0)+1)),Data_Background!Z97)))</f>
        <v>154.14126850996593</v>
      </c>
      <c r="AA97" s="79">
        <f ca="1">IF(Data_Background!AA97="","",(IF($B$3="On",IF(Data_Background!AA97=0,0,Data_Background!AA97-SMALL(Data_Background!$C97:$AZ97,COUNTIF(Data_Background!$C97:$AZ97,0)+1)),Data_Background!AA97)))</f>
        <v>304.08516105242177</v>
      </c>
      <c r="AB97" s="79">
        <f ca="1">IF(Data_Background!AB97="","",(IF($B$3="On",IF(Data_Background!AB97=0,0,Data_Background!AB97-SMALL(Data_Background!$C97:$AZ97,COUNTIF(Data_Background!$C97:$AZ97,0)+1)),Data_Background!AB97)))</f>
        <v>570.77936415287718</v>
      </c>
      <c r="AC97" s="79">
        <f ca="1">IF(Data_Background!AC97="","",(IF($B$3="On",IF(Data_Background!AC97=0,0,Data_Background!AC97-SMALL(Data_Background!$C97:$AZ97,COUNTIF(Data_Background!$C97:$AZ97,0)+1)),Data_Background!AC97)))</f>
        <v>1007.9272255690998</v>
      </c>
      <c r="AD97" s="79">
        <f ca="1">IF(Data_Background!AD97="","",(IF($B$3="On",IF(Data_Background!AD97=0,0,Data_Background!AD97-SMALL(Data_Background!$C97:$AZ97,COUNTIF(Data_Background!$C97:$AZ97,0)+1)),Data_Background!AD97)))</f>
        <v>1624.0280389463542</v>
      </c>
      <c r="AE97" s="79">
        <f ca="1">IF(Data_Background!AE97="","",(IF($B$3="On",IF(Data_Background!AE97=0,0,Data_Background!AE97-SMALL(Data_Background!$C97:$AZ97,COUNTIF(Data_Background!$C97:$AZ97,0)+1)),Data_Background!AE97)))</f>
        <v>2336.4213173168646</v>
      </c>
      <c r="AF97" s="79">
        <f ca="1">IF(Data_Background!AF97="","",(IF($B$3="On",IF(Data_Background!AF97=0,0,Data_Background!AF97-SMALL(Data_Background!$C97:$AZ97,COUNTIF(Data_Background!$C97:$AZ97,0)+1)),Data_Background!AF97)))</f>
        <v>3016.6958731672748</v>
      </c>
      <c r="AG97" s="79">
        <f ca="1">IF(Data_Background!AG97="","",(IF($B$3="On",IF(Data_Background!AG97=0,0,Data_Background!AG97-SMALL(Data_Background!$C97:$AZ97,COUNTIF(Data_Background!$C97:$AZ97,0)+1)),Data_Background!AG97)))</f>
        <v>3553.8560585595415</v>
      </c>
      <c r="AH97" s="79">
        <f ca="1">IF(Data_Background!AH97="","",(IF($B$3="On",IF(Data_Background!AH97=0,0,Data_Background!AH97-SMALL(Data_Background!$C97:$AZ97,COUNTIF(Data_Background!$C97:$AZ97,0)+1)),Data_Background!AH97)))</f>
        <v>3926.3833782820511</v>
      </c>
      <c r="AI97" s="79">
        <f ca="1">IF(Data_Background!AI97="","",(IF($B$3="On",IF(Data_Background!AI97=0,0,Data_Background!AI97-SMALL(Data_Background!$C97:$AZ97,COUNTIF(Data_Background!$C97:$AZ97,0)+1)),Data_Background!AI97)))</f>
        <v>4160.4775189612219</v>
      </c>
      <c r="AJ97" s="79">
        <f ca="1">IF(Data_Background!AJ97="","",(IF($B$3="On",IF(Data_Background!AJ97=0,0,Data_Background!AJ97-SMALL(Data_Background!$C97:$AZ97,COUNTIF(Data_Background!$C97:$AZ97,0)+1)),Data_Background!AJ97)))</f>
        <v>4302.2547660953287</v>
      </c>
      <c r="AK97" s="79">
        <f ca="1">IF(Data_Background!AK97="","",(IF($B$3="On",IF(Data_Background!AK97=0,0,Data_Background!AK97-SMALL(Data_Background!$C97:$AZ97,COUNTIF(Data_Background!$C97:$AZ97,0)+1)),Data_Background!AK97)))</f>
        <v>4389.7680402281385</v>
      </c>
      <c r="AL97" s="79">
        <f ca="1">IF(Data_Background!AL97="","",(IF($B$3="On",IF(Data_Background!AL97=0,0,Data_Background!AL97-SMALL(Data_Background!$C97:$AZ97,COUNTIF(Data_Background!$C97:$AZ97,0)+1)),Data_Background!AL97)))</f>
        <v>4444.4824043358012</v>
      </c>
      <c r="AM97" s="79">
        <f ca="1">IF(Data_Background!AM97="","",(IF($B$3="On",IF(Data_Background!AM97=0,0,Data_Background!AM97-SMALL(Data_Background!$C97:$AZ97,COUNTIF(Data_Background!$C97:$AZ97,0)+1)),Data_Background!AM97)))</f>
        <v>4481.0053878519748</v>
      </c>
      <c r="AN97" s="79">
        <f ca="1">IF(Data_Background!AN97="","",(IF($B$3="On",IF(Data_Background!AN97=0,0,Data_Background!AN97-SMALL(Data_Background!$C97:$AZ97,COUNTIF(Data_Background!$C97:$AZ97,0)+1)),Data_Background!AN97)))</f>
        <v>4507.698342569578</v>
      </c>
      <c r="AO97" s="79">
        <f ca="1">IF(Data_Background!AO97="","",(IF($B$3="On",IF(Data_Background!AO97=0,0,Data_Background!AO97-SMALL(Data_Background!$C97:$AZ97,COUNTIF(Data_Background!$C97:$AZ97,0)+1)),Data_Background!AO97)))</f>
        <v>4526.8807295922416</v>
      </c>
      <c r="AP97" s="79">
        <f ca="1">IF(Data_Background!AP97="","",(IF($B$3="On",IF(Data_Background!AP97=0,0,Data_Background!AP97-SMALL(Data_Background!$C97:$AZ97,COUNTIF(Data_Background!$C97:$AZ97,0)+1)),Data_Background!AP97)))</f>
        <v>4535.506242152187</v>
      </c>
      <c r="AQ97" s="79" t="str">
        <f>IF(Data_Background!AQ97="","",(IF($B$3="On",IF(Data_Background!AQ97=0,0,Data_Background!AQ97-SMALL(Data_Background!$C97:$AZ97,COUNTIF(Data_Background!$C97:$AZ97,0)+1)),Data_Background!AQ97)))</f>
        <v/>
      </c>
      <c r="AR97" s="79" t="str">
        <f>IF(Data_Background!AR97="","",(IF($B$3="On",IF(Data_Background!AR97=0,0,Data_Background!AR97-SMALL(Data_Background!$C97:$AZ97,COUNTIF(Data_Background!$C97:$AZ97,0)+1)),Data_Background!AR97)))</f>
        <v/>
      </c>
      <c r="AS97" s="79" t="str">
        <f>IF(Data_Background!AS97="","",(IF($B$3="On",IF(Data_Background!AS97=0,0,Data_Background!AS97-SMALL(Data_Background!$C97:$AZ97,COUNTIF(Data_Background!$C97:$AZ97,0)+1)),Data_Background!AS97)))</f>
        <v/>
      </c>
      <c r="AT97" s="79" t="str">
        <f>IF(Data_Background!AT97="","",(IF($B$3="On",IF(Data_Background!AT97=0,0,Data_Background!AT97-SMALL(Data_Background!$C97:$AZ97,COUNTIF(Data_Background!$C97:$AZ97,0)+1)),Data_Background!AT97)))</f>
        <v/>
      </c>
      <c r="AU97" s="79" t="str">
        <f>IF(Data_Background!AU97="","",(IF($B$3="On",IF(Data_Background!AU97=0,0,Data_Background!AU97-SMALL(Data_Background!$C97:$AZ97,COUNTIF(Data_Background!$C97:$AZ97,0)+1)),Data_Background!AU97)))</f>
        <v/>
      </c>
      <c r="AV97" s="79" t="str">
        <f>IF(Data_Background!AV97="","",(IF($B$3="On",IF(Data_Background!AV97=0,0,Data_Background!AV97-SMALL(Data_Background!$C97:$AZ97,COUNTIF(Data_Background!$C97:$AZ97,0)+1)),Data_Background!AV97)))</f>
        <v/>
      </c>
      <c r="AW97" s="79" t="str">
        <f>IF(Data_Background!AW97="","",(IF($B$3="On",IF(Data_Background!AW97=0,0,Data_Background!AW97-SMALL(Data_Background!$C97:$AZ97,COUNTIF(Data_Background!$C97:$AZ97,0)+1)),Data_Background!AW97)))</f>
        <v/>
      </c>
      <c r="AX97" s="79" t="str">
        <f>IF(Data_Background!AX97="","",(IF($B$3="On",IF(Data_Background!AX97=0,0,Data_Background!AX97-SMALL(Data_Background!$C97:$AZ97,COUNTIF(Data_Background!$C97:$AZ97,0)+1)),Data_Background!AX97)))</f>
        <v/>
      </c>
      <c r="AY97" s="79" t="str">
        <f>IF(Data_Background!AY97="","",(IF($B$3="On",IF(Data_Background!AY97=0,0,Data_Background!AY97-SMALL(Data_Background!$C97:$AZ97,COUNTIF(Data_Background!$C97:$AZ97,0)+1)),Data_Background!AY97)))</f>
        <v/>
      </c>
      <c r="AZ97" s="79" t="str">
        <f>IF(Data_Background!AZ97="","",(IF($B$3="On",IF(Data_Background!AZ97=0,0,Data_Background!AZ97-SMALL(Data_Background!$C97:$AZ97,COUNTIF(Data_Background!$C97:$AZ97,0)+1)),Data_Background!AZ97)))</f>
        <v/>
      </c>
      <c r="BA97" s="79"/>
      <c r="BB97" s="79"/>
      <c r="BC97" s="79"/>
      <c r="BD97" s="79"/>
      <c r="BE97" s="79"/>
      <c r="BF97" s="79"/>
      <c r="BG97" s="79"/>
      <c r="BH97" s="79"/>
      <c r="BI97" s="79"/>
      <c r="BJ97" s="79"/>
      <c r="BK97" s="79"/>
      <c r="BL97" s="79"/>
      <c r="BM97" s="79"/>
      <c r="BN97" s="79"/>
      <c r="BO97" s="79"/>
      <c r="BP97" s="79"/>
      <c r="BQ97" s="79"/>
      <c r="BR97" s="79"/>
      <c r="BS97" s="79"/>
      <c r="BT97" s="79"/>
      <c r="BU97" s="79"/>
      <c r="BV97" s="79"/>
      <c r="BW97" s="79"/>
      <c r="BX97" s="79"/>
      <c r="BY97" s="79"/>
      <c r="BZ97" s="79"/>
    </row>
    <row r="98" spans="1:78" x14ac:dyDescent="0.25">
      <c r="A98" s="79">
        <f ca="1">Data_Initial!A98</f>
        <v>2</v>
      </c>
      <c r="B98" s="79" t="str">
        <f ca="1">Data_Initial!B98</f>
        <v>G3</v>
      </c>
      <c r="C98" s="79">
        <f ca="1">IF(Data_Background!C98="","",(IF($B$3="On",IF(Data_Background!C98=0,0,Data_Background!C98-SMALL(Data_Background!$C98:$AZ98,COUNTIF(Data_Background!$C98:$AZ98,0)+1)),Data_Background!C98)))</f>
        <v>10.051750027581214</v>
      </c>
      <c r="D98" s="79">
        <f ca="1">IF(Data_Background!D98="","",(IF($B$3="On",IF(Data_Background!D98=0,0,Data_Background!D98-SMALL(Data_Background!$C98:$AZ98,COUNTIF(Data_Background!$C98:$AZ98,0)+1)),Data_Background!D98)))</f>
        <v>7.6296859497938536</v>
      </c>
      <c r="E98" s="79">
        <f ca="1">IF(Data_Background!E98="","",(IF($B$3="On",IF(Data_Background!E98=0,0,Data_Background!E98-SMALL(Data_Background!$C98:$AZ98,COUNTIF(Data_Background!$C98:$AZ98,0)+1)),Data_Background!E98)))</f>
        <v>5.558534536546631</v>
      </c>
      <c r="F98" s="79">
        <f ca="1">IF(Data_Background!F98="","",(IF($B$3="On",IF(Data_Background!F98=0,0,Data_Background!F98-SMALL(Data_Background!$C98:$AZ98,COUNTIF(Data_Background!$C98:$AZ98,0)+1)),Data_Background!F98)))</f>
        <v>0</v>
      </c>
      <c r="G98" s="79">
        <f ca="1">IF(Data_Background!G98="","",(IF($B$3="On",IF(Data_Background!G98=0,0,Data_Background!G98-SMALL(Data_Background!$C98:$AZ98,COUNTIF(Data_Background!$C98:$AZ98,0)+1)),Data_Background!G98)))</f>
        <v>0</v>
      </c>
      <c r="H98" s="79">
        <f ca="1">IF(Data_Background!H98="","",(IF($B$3="On",IF(Data_Background!H98=0,0,Data_Background!H98-SMALL(Data_Background!$C98:$AZ98,COUNTIF(Data_Background!$C98:$AZ98,0)+1)),Data_Background!H98)))</f>
        <v>0</v>
      </c>
      <c r="I98" s="79">
        <f ca="1">IF(Data_Background!I98="","",(IF($B$3="On",IF(Data_Background!I98=0,0,Data_Background!I98-SMALL(Data_Background!$C98:$AZ98,COUNTIF(Data_Background!$C98:$AZ98,0)+1)),Data_Background!I98)))</f>
        <v>0</v>
      </c>
      <c r="J98" s="79">
        <f ca="1">IF(Data_Background!J98="","",(IF($B$3="On",IF(Data_Background!J98=0,0,Data_Background!J98-SMALL(Data_Background!$C98:$AZ98,COUNTIF(Data_Background!$C98:$AZ98,0)+1)),Data_Background!J98)))</f>
        <v>0</v>
      </c>
      <c r="K98" s="79">
        <f ca="1">IF(Data_Background!K98="","",(IF($B$3="On",IF(Data_Background!K98=0,0,Data_Background!K98-SMALL(Data_Background!$C98:$AZ98,COUNTIF(Data_Background!$C98:$AZ98,0)+1)),Data_Background!K98)))</f>
        <v>0</v>
      </c>
      <c r="L98" s="79">
        <f ca="1">IF(Data_Background!L98="","",(IF($B$3="On",IF(Data_Background!L98=0,0,Data_Background!L98-SMALL(Data_Background!$C98:$AZ98,COUNTIF(Data_Background!$C98:$AZ98,0)+1)),Data_Background!L98)))</f>
        <v>0</v>
      </c>
      <c r="M98" s="79">
        <f ca="1">IF(Data_Background!M98="","",(IF($B$3="On",IF(Data_Background!M98=0,0,Data_Background!M98-SMALL(Data_Background!$C98:$AZ98,COUNTIF(Data_Background!$C98:$AZ98,0)+1)),Data_Background!M98)))</f>
        <v>0</v>
      </c>
      <c r="N98" s="79">
        <f ca="1">IF(Data_Background!N98="","",(IF($B$3="On",IF(Data_Background!N98=0,0,Data_Background!N98-SMALL(Data_Background!$C98:$AZ98,COUNTIF(Data_Background!$C98:$AZ98,0)+1)),Data_Background!N98)))</f>
        <v>0</v>
      </c>
      <c r="O98" s="79">
        <f ca="1">IF(Data_Background!O98="","",(IF($B$3="On",IF(Data_Background!O98=0,0,Data_Background!O98-SMALL(Data_Background!$C98:$AZ98,COUNTIF(Data_Background!$C98:$AZ98,0)+1)),Data_Background!O98)))</f>
        <v>0</v>
      </c>
      <c r="P98" s="79">
        <f ca="1">IF(Data_Background!P98="","",(IF($B$3="On",IF(Data_Background!P98=0,0,Data_Background!P98-SMALL(Data_Background!$C98:$AZ98,COUNTIF(Data_Background!$C98:$AZ98,0)+1)),Data_Background!P98)))</f>
        <v>0</v>
      </c>
      <c r="Q98" s="79">
        <f ca="1">IF(Data_Background!Q98="","",(IF($B$3="On",IF(Data_Background!Q98=0,0,Data_Background!Q98-SMALL(Data_Background!$C98:$AZ98,COUNTIF(Data_Background!$C98:$AZ98,0)+1)),Data_Background!Q98)))</f>
        <v>0</v>
      </c>
      <c r="R98" s="79">
        <f ca="1">IF(Data_Background!R98="","",(IF($B$3="On",IF(Data_Background!R98=0,0,Data_Background!R98-SMALL(Data_Background!$C98:$AZ98,COUNTIF(Data_Background!$C98:$AZ98,0)+1)),Data_Background!R98)))</f>
        <v>0</v>
      </c>
      <c r="S98" s="79">
        <f ca="1">IF(Data_Background!S98="","",(IF($B$3="On",IF(Data_Background!S98=0,0,Data_Background!S98-SMALL(Data_Background!$C98:$AZ98,COUNTIF(Data_Background!$C98:$AZ98,0)+1)),Data_Background!S98)))</f>
        <v>0</v>
      </c>
      <c r="T98" s="79">
        <f ca="1">IF(Data_Background!T98="","",(IF($B$3="On",IF(Data_Background!T98=0,0,Data_Background!T98-SMALL(Data_Background!$C98:$AZ98,COUNTIF(Data_Background!$C98:$AZ98,0)+1)),Data_Background!T98)))</f>
        <v>0</v>
      </c>
      <c r="U98" s="79">
        <f ca="1">IF(Data_Background!U98="","",(IF($B$3="On",IF(Data_Background!U98=0,0,Data_Background!U98-SMALL(Data_Background!$C98:$AZ98,COUNTIF(Data_Background!$C98:$AZ98,0)+1)),Data_Background!U98)))</f>
        <v>0</v>
      </c>
      <c r="V98" s="79">
        <f ca="1">IF(Data_Background!V98="","",(IF($B$3="On",IF(Data_Background!V98=0,0,Data_Background!V98-SMALL(Data_Background!$C98:$AZ98,COUNTIF(Data_Background!$C98:$AZ98,0)+1)),Data_Background!V98)))</f>
        <v>0</v>
      </c>
      <c r="W98" s="79">
        <f ca="1">IF(Data_Background!W98="","",(IF($B$3="On",IF(Data_Background!W98=0,0,Data_Background!W98-SMALL(Data_Background!$C98:$AZ98,COUNTIF(Data_Background!$C98:$AZ98,0)+1)),Data_Background!W98)))</f>
        <v>0</v>
      </c>
      <c r="X98" s="79">
        <f ca="1">IF(Data_Background!X98="","",(IF($B$3="On",IF(Data_Background!X98=0,0,Data_Background!X98-SMALL(Data_Background!$C98:$AZ98,COUNTIF(Data_Background!$C98:$AZ98,0)+1)),Data_Background!X98)))</f>
        <v>0</v>
      </c>
      <c r="Y98" s="79">
        <f ca="1">IF(Data_Background!Y98="","",(IF($B$3="On",IF(Data_Background!Y98=0,0,Data_Background!Y98-SMALL(Data_Background!$C98:$AZ98,COUNTIF(Data_Background!$C98:$AZ98,0)+1)),Data_Background!Y98)))</f>
        <v>5.0871637333357143</v>
      </c>
      <c r="Z98" s="79">
        <f ca="1">IF(Data_Background!Z98="","",(IF($B$3="On",IF(Data_Background!Z98=0,0,Data_Background!Z98-SMALL(Data_Background!$C98:$AZ98,COUNTIF(Data_Background!$C98:$AZ98,0)+1)),Data_Background!Z98)))</f>
        <v>23.196153244208279</v>
      </c>
      <c r="AA98" s="79">
        <f ca="1">IF(Data_Background!AA98="","",(IF($B$3="On",IF(Data_Background!AA98=0,0,Data_Background!AA98-SMALL(Data_Background!$C98:$AZ98,COUNTIF(Data_Background!$C98:$AZ98,0)+1)),Data_Background!AA98)))</f>
        <v>57.077925001083635</v>
      </c>
      <c r="AB98" s="79">
        <f ca="1">IF(Data_Background!AB98="","",(IF($B$3="On",IF(Data_Background!AB98=0,0,Data_Background!AB98-SMALL(Data_Background!$C98:$AZ98,COUNTIF(Data_Background!$C98:$AZ98,0)+1)),Data_Background!AB98)))</f>
        <v>120.47220406809534</v>
      </c>
      <c r="AC98" s="79">
        <f ca="1">IF(Data_Background!AC98="","",(IF($B$3="On",IF(Data_Background!AC98=0,0,Data_Background!AC98-SMALL(Data_Background!$C98:$AZ98,COUNTIF(Data_Background!$C98:$AZ98,0)+1)),Data_Background!AC98)))</f>
        <v>236.34993076907031</v>
      </c>
      <c r="AD98" s="79">
        <f ca="1">IF(Data_Background!AD98="","",(IF($B$3="On",IF(Data_Background!AD98=0,0,Data_Background!AD98-SMALL(Data_Background!$C98:$AZ98,COUNTIF(Data_Background!$C98:$AZ98,0)+1)),Data_Background!AD98)))</f>
        <v>440.70662921757594</v>
      </c>
      <c r="AE98" s="79">
        <f ca="1">IF(Data_Background!AE98="","",(IF($B$3="On",IF(Data_Background!AE98=0,0,Data_Background!AE98-SMALL(Data_Background!$C98:$AZ98,COUNTIF(Data_Background!$C98:$AZ98,0)+1)),Data_Background!AE98)))</f>
        <v>781.76147243400794</v>
      </c>
      <c r="AF98" s="79">
        <f ca="1">IF(Data_Background!AF98="","",(IF($B$3="On",IF(Data_Background!AF98=0,0,Data_Background!AF98-SMALL(Data_Background!$C98:$AZ98,COUNTIF(Data_Background!$C98:$AZ98,0)+1)),Data_Background!AF98)))</f>
        <v>1287.6314528447033</v>
      </c>
      <c r="AG98" s="79">
        <f ca="1">IF(Data_Background!AG98="","",(IF($B$3="On",IF(Data_Background!AG98=0,0,Data_Background!AG98-SMALL(Data_Background!$C98:$AZ98,COUNTIF(Data_Background!$C98:$AZ98,0)+1)),Data_Background!AG98)))</f>
        <v>1914.3245574399505</v>
      </c>
      <c r="AH98" s="79">
        <f ca="1">IF(Data_Background!AH98="","",(IF($B$3="On",IF(Data_Background!AH98=0,0,Data_Background!AH98-SMALL(Data_Background!$C98:$AZ98,COUNTIF(Data_Background!$C98:$AZ98,0)+1)),Data_Background!AH98)))</f>
        <v>2561.7307530245935</v>
      </c>
      <c r="AI98" s="79">
        <f ca="1">IF(Data_Background!AI98="","",(IF($B$3="On",IF(Data_Background!AI98=0,0,Data_Background!AI98-SMALL(Data_Background!$C98:$AZ98,COUNTIF(Data_Background!$C98:$AZ98,0)+1)),Data_Background!AI98)))</f>
        <v>3117.1804235566606</v>
      </c>
      <c r="AJ98" s="79">
        <f ca="1">IF(Data_Background!AJ98="","",(IF($B$3="On",IF(Data_Background!AJ98=0,0,Data_Background!AJ98-SMALL(Data_Background!$C98:$AZ98,COUNTIF(Data_Background!$C98:$AZ98,0)+1)),Data_Background!AJ98)))</f>
        <v>3529.5547424865572</v>
      </c>
      <c r="AK98" s="79">
        <f ca="1">IF(Data_Background!AK98="","",(IF($B$3="On",IF(Data_Background!AK98=0,0,Data_Background!AK98-SMALL(Data_Background!$C98:$AZ98,COUNTIF(Data_Background!$C98:$AZ98,0)+1)),Data_Background!AK98)))</f>
        <v>3801.0321527361402</v>
      </c>
      <c r="AL98" s="79">
        <f ca="1">IF(Data_Background!AL98="","",(IF($B$3="On",IF(Data_Background!AL98=0,0,Data_Background!AL98-SMALL(Data_Background!$C98:$AZ98,COUNTIF(Data_Background!$C98:$AZ98,0)+1)),Data_Background!AL98)))</f>
        <v>3966.4950594975103</v>
      </c>
      <c r="AM98" s="79">
        <f ca="1">IF(Data_Background!AM98="","",(IF($B$3="On",IF(Data_Background!AM98=0,0,Data_Background!AM98-SMALL(Data_Background!$C98:$AZ98,COUNTIF(Data_Background!$C98:$AZ98,0)+1)),Data_Background!AM98)))</f>
        <v>4066.543176884963</v>
      </c>
      <c r="AN98" s="79">
        <f ca="1">IF(Data_Background!AN98="","",(IF($B$3="On",IF(Data_Background!AN98=0,0,Data_Background!AN98-SMALL(Data_Background!$C98:$AZ98,COUNTIF(Data_Background!$C98:$AZ98,0)+1)),Data_Background!AN98)))</f>
        <v>4130.6673478259836</v>
      </c>
      <c r="AO98" s="79">
        <f ca="1">IF(Data_Background!AO98="","",(IF($B$3="On",IF(Data_Background!AO98=0,0,Data_Background!AO98-SMALL(Data_Background!$C98:$AZ98,COUNTIF(Data_Background!$C98:$AZ98,0)+1)),Data_Background!AO98)))</f>
        <v>4173.5291192696059</v>
      </c>
      <c r="AP98" s="79">
        <f ca="1">IF(Data_Background!AP98="","",(IF($B$3="On",IF(Data_Background!AP98=0,0,Data_Background!AP98-SMALL(Data_Background!$C98:$AZ98,COUNTIF(Data_Background!$C98:$AZ98,0)+1)),Data_Background!AP98)))</f>
        <v>4192.2204219057267</v>
      </c>
      <c r="AQ98" s="79" t="str">
        <f>IF(Data_Background!AQ98="","",(IF($B$3="On",IF(Data_Background!AQ98=0,0,Data_Background!AQ98-SMALL(Data_Background!$C98:$AZ98,COUNTIF(Data_Background!$C98:$AZ98,0)+1)),Data_Background!AQ98)))</f>
        <v/>
      </c>
      <c r="AR98" s="79" t="str">
        <f>IF(Data_Background!AR98="","",(IF($B$3="On",IF(Data_Background!AR98=0,0,Data_Background!AR98-SMALL(Data_Background!$C98:$AZ98,COUNTIF(Data_Background!$C98:$AZ98,0)+1)),Data_Background!AR98)))</f>
        <v/>
      </c>
      <c r="AS98" s="79" t="str">
        <f>IF(Data_Background!AS98="","",(IF($B$3="On",IF(Data_Background!AS98=0,0,Data_Background!AS98-SMALL(Data_Background!$C98:$AZ98,COUNTIF(Data_Background!$C98:$AZ98,0)+1)),Data_Background!AS98)))</f>
        <v/>
      </c>
      <c r="AT98" s="79" t="str">
        <f>IF(Data_Background!AT98="","",(IF($B$3="On",IF(Data_Background!AT98=0,0,Data_Background!AT98-SMALL(Data_Background!$C98:$AZ98,COUNTIF(Data_Background!$C98:$AZ98,0)+1)),Data_Background!AT98)))</f>
        <v/>
      </c>
      <c r="AU98" s="79" t="str">
        <f>IF(Data_Background!AU98="","",(IF($B$3="On",IF(Data_Background!AU98=0,0,Data_Background!AU98-SMALL(Data_Background!$C98:$AZ98,COUNTIF(Data_Background!$C98:$AZ98,0)+1)),Data_Background!AU98)))</f>
        <v/>
      </c>
      <c r="AV98" s="79" t="str">
        <f>IF(Data_Background!AV98="","",(IF($B$3="On",IF(Data_Background!AV98=0,0,Data_Background!AV98-SMALL(Data_Background!$C98:$AZ98,COUNTIF(Data_Background!$C98:$AZ98,0)+1)),Data_Background!AV98)))</f>
        <v/>
      </c>
      <c r="AW98" s="79" t="str">
        <f>IF(Data_Background!AW98="","",(IF($B$3="On",IF(Data_Background!AW98=0,0,Data_Background!AW98-SMALL(Data_Background!$C98:$AZ98,COUNTIF(Data_Background!$C98:$AZ98,0)+1)),Data_Background!AW98)))</f>
        <v/>
      </c>
      <c r="AX98" s="79" t="str">
        <f>IF(Data_Background!AX98="","",(IF($B$3="On",IF(Data_Background!AX98=0,0,Data_Background!AX98-SMALL(Data_Background!$C98:$AZ98,COUNTIF(Data_Background!$C98:$AZ98,0)+1)),Data_Background!AX98)))</f>
        <v/>
      </c>
      <c r="AY98" s="79" t="str">
        <f>IF(Data_Background!AY98="","",(IF($B$3="On",IF(Data_Background!AY98=0,0,Data_Background!AY98-SMALL(Data_Background!$C98:$AZ98,COUNTIF(Data_Background!$C98:$AZ98,0)+1)),Data_Background!AY98)))</f>
        <v/>
      </c>
      <c r="AZ98" s="79" t="str">
        <f>IF(Data_Background!AZ98="","",(IF($B$3="On",IF(Data_Background!AZ98=0,0,Data_Background!AZ98-SMALL(Data_Background!$C98:$AZ98,COUNTIF(Data_Background!$C98:$AZ98,0)+1)),Data_Background!AZ98)))</f>
        <v/>
      </c>
      <c r="BA98" s="79"/>
      <c r="BB98" s="79"/>
      <c r="BC98" s="79"/>
      <c r="BD98" s="79"/>
      <c r="BE98" s="79"/>
      <c r="BF98" s="79"/>
      <c r="BG98" s="79"/>
      <c r="BH98" s="79"/>
      <c r="BI98" s="79"/>
      <c r="BJ98" s="79"/>
      <c r="BK98" s="79"/>
      <c r="BL98" s="79"/>
      <c r="BM98" s="79"/>
      <c r="BN98" s="79"/>
      <c r="BO98" s="79"/>
      <c r="BP98" s="79"/>
      <c r="BQ98" s="79"/>
      <c r="BR98" s="79"/>
      <c r="BS98" s="79"/>
      <c r="BT98" s="79"/>
      <c r="BU98" s="79"/>
      <c r="BV98" s="79"/>
      <c r="BW98" s="79"/>
      <c r="BX98" s="79"/>
      <c r="BY98" s="79"/>
      <c r="BZ98" s="79"/>
    </row>
    <row r="99" spans="1:78" x14ac:dyDescent="0.25">
      <c r="A99" s="79">
        <f ca="1">Data_Initial!A99</f>
        <v>2</v>
      </c>
      <c r="B99" s="79" t="str">
        <f ca="1">Data_Initial!B99</f>
        <v>H3</v>
      </c>
      <c r="C99" s="79">
        <f ca="1">IF(Data_Background!C99="","",(IF($B$3="On",IF(Data_Background!C99=0,0,Data_Background!C99-SMALL(Data_Background!$C99:$AZ99,COUNTIF(Data_Background!$C99:$AZ99,0)+1)),Data_Background!C99)))</f>
        <v>17.375086125720216</v>
      </c>
      <c r="D99" s="79">
        <f ca="1">IF(Data_Background!D99="","",(IF($B$3="On",IF(Data_Background!D99=0,0,Data_Background!D99-SMALL(Data_Background!$C99:$AZ99,COUNTIF(Data_Background!$C99:$AZ99,0)+1)),Data_Background!D99)))</f>
        <v>13.431606944002242</v>
      </c>
      <c r="E99" s="79">
        <f ca="1">IF(Data_Background!E99="","",(IF($B$3="On",IF(Data_Background!E99=0,0,Data_Background!E99-SMALL(Data_Background!$C99:$AZ99,COUNTIF(Data_Background!$C99:$AZ99,0)+1)),Data_Background!E99)))</f>
        <v>8.333013713304652</v>
      </c>
      <c r="F99" s="79">
        <f ca="1">IF(Data_Background!F99="","",(IF($B$3="On",IF(Data_Background!F99=0,0,Data_Background!F99-SMALL(Data_Background!$C99:$AZ99,COUNTIF(Data_Background!$C99:$AZ99,0)+1)),Data_Background!F99)))</f>
        <v>2.8329216818422824</v>
      </c>
      <c r="G99" s="79">
        <f ca="1">IF(Data_Background!G99="","",(IF($B$3="On",IF(Data_Background!G99=0,0,Data_Background!G99-SMALL(Data_Background!$C99:$AZ99,COUNTIF(Data_Background!$C99:$AZ99,0)+1)),Data_Background!G99)))</f>
        <v>0</v>
      </c>
      <c r="H99" s="79">
        <f ca="1">IF(Data_Background!H99="","",(IF($B$3="On",IF(Data_Background!H99=0,0,Data_Background!H99-SMALL(Data_Background!$C99:$AZ99,COUNTIF(Data_Background!$C99:$AZ99,0)+1)),Data_Background!H99)))</f>
        <v>0</v>
      </c>
      <c r="I99" s="79">
        <f ca="1">IF(Data_Background!I99="","",(IF($B$3="On",IF(Data_Background!I99=0,0,Data_Background!I99-SMALL(Data_Background!$C99:$AZ99,COUNTIF(Data_Background!$C99:$AZ99,0)+1)),Data_Background!I99)))</f>
        <v>0</v>
      </c>
      <c r="J99" s="79">
        <f ca="1">IF(Data_Background!J99="","",(IF($B$3="On",IF(Data_Background!J99=0,0,Data_Background!J99-SMALL(Data_Background!$C99:$AZ99,COUNTIF(Data_Background!$C99:$AZ99,0)+1)),Data_Background!J99)))</f>
        <v>0</v>
      </c>
      <c r="K99" s="79">
        <f ca="1">IF(Data_Background!K99="","",(IF($B$3="On",IF(Data_Background!K99=0,0,Data_Background!K99-SMALL(Data_Background!$C99:$AZ99,COUNTIF(Data_Background!$C99:$AZ99,0)+1)),Data_Background!K99)))</f>
        <v>0</v>
      </c>
      <c r="L99" s="79">
        <f ca="1">IF(Data_Background!L99="","",(IF($B$3="On",IF(Data_Background!L99=0,0,Data_Background!L99-SMALL(Data_Background!$C99:$AZ99,COUNTIF(Data_Background!$C99:$AZ99,0)+1)),Data_Background!L99)))</f>
        <v>0</v>
      </c>
      <c r="M99" s="79">
        <f ca="1">IF(Data_Background!M99="","",(IF($B$3="On",IF(Data_Background!M99=0,0,Data_Background!M99-SMALL(Data_Background!$C99:$AZ99,COUNTIF(Data_Background!$C99:$AZ99,0)+1)),Data_Background!M99)))</f>
        <v>0</v>
      </c>
      <c r="N99" s="79">
        <f ca="1">IF(Data_Background!N99="","",(IF($B$3="On",IF(Data_Background!N99=0,0,Data_Background!N99-SMALL(Data_Background!$C99:$AZ99,COUNTIF(Data_Background!$C99:$AZ99,0)+1)),Data_Background!N99)))</f>
        <v>0</v>
      </c>
      <c r="O99" s="79">
        <f ca="1">IF(Data_Background!O99="","",(IF($B$3="On",IF(Data_Background!O99=0,0,Data_Background!O99-SMALL(Data_Background!$C99:$AZ99,COUNTIF(Data_Background!$C99:$AZ99,0)+1)),Data_Background!O99)))</f>
        <v>0</v>
      </c>
      <c r="P99" s="79">
        <f ca="1">IF(Data_Background!P99="","",(IF($B$3="On",IF(Data_Background!P99=0,0,Data_Background!P99-SMALL(Data_Background!$C99:$AZ99,COUNTIF(Data_Background!$C99:$AZ99,0)+1)),Data_Background!P99)))</f>
        <v>0</v>
      </c>
      <c r="Q99" s="79">
        <f ca="1">IF(Data_Background!Q99="","",(IF($B$3="On",IF(Data_Background!Q99=0,0,Data_Background!Q99-SMALL(Data_Background!$C99:$AZ99,COUNTIF(Data_Background!$C99:$AZ99,0)+1)),Data_Background!Q99)))</f>
        <v>0</v>
      </c>
      <c r="R99" s="79">
        <f ca="1">IF(Data_Background!R99="","",(IF($B$3="On",IF(Data_Background!R99=0,0,Data_Background!R99-SMALL(Data_Background!$C99:$AZ99,COUNTIF(Data_Background!$C99:$AZ99,0)+1)),Data_Background!R99)))</f>
        <v>0</v>
      </c>
      <c r="S99" s="79">
        <f ca="1">IF(Data_Background!S99="","",(IF($B$3="On",IF(Data_Background!S99=0,0,Data_Background!S99-SMALL(Data_Background!$C99:$AZ99,COUNTIF(Data_Background!$C99:$AZ99,0)+1)),Data_Background!S99)))</f>
        <v>0</v>
      </c>
      <c r="T99" s="79">
        <f ca="1">IF(Data_Background!T99="","",(IF($B$3="On",IF(Data_Background!T99=0,0,Data_Background!T99-SMALL(Data_Background!$C99:$AZ99,COUNTIF(Data_Background!$C99:$AZ99,0)+1)),Data_Background!T99)))</f>
        <v>0</v>
      </c>
      <c r="U99" s="79">
        <f ca="1">IF(Data_Background!U99="","",(IF($B$3="On",IF(Data_Background!U99=0,0,Data_Background!U99-SMALL(Data_Background!$C99:$AZ99,COUNTIF(Data_Background!$C99:$AZ99,0)+1)),Data_Background!U99)))</f>
        <v>0</v>
      </c>
      <c r="V99" s="79">
        <f ca="1">IF(Data_Background!V99="","",(IF($B$3="On",IF(Data_Background!V99=0,0,Data_Background!V99-SMALL(Data_Background!$C99:$AZ99,COUNTIF(Data_Background!$C99:$AZ99,0)+1)),Data_Background!V99)))</f>
        <v>0</v>
      </c>
      <c r="W99" s="79">
        <f ca="1">IF(Data_Background!W99="","",(IF($B$3="On",IF(Data_Background!W99=0,0,Data_Background!W99-SMALL(Data_Background!$C99:$AZ99,COUNTIF(Data_Background!$C99:$AZ99,0)+1)),Data_Background!W99)))</f>
        <v>0</v>
      </c>
      <c r="X99" s="79">
        <f ca="1">IF(Data_Background!X99="","",(IF($B$3="On",IF(Data_Background!X99=0,0,Data_Background!X99-SMALL(Data_Background!$C99:$AZ99,COUNTIF(Data_Background!$C99:$AZ99,0)+1)),Data_Background!X99)))</f>
        <v>0</v>
      </c>
      <c r="Y99" s="79">
        <f ca="1">IF(Data_Background!Y99="","",(IF($B$3="On",IF(Data_Background!Y99=0,0,Data_Background!Y99-SMALL(Data_Background!$C99:$AZ99,COUNTIF(Data_Background!$C99:$AZ99,0)+1)),Data_Background!Y99)))</f>
        <v>5.8877872640331059</v>
      </c>
      <c r="Z99" s="79">
        <f ca="1">IF(Data_Background!Z99="","",(IF($B$3="On",IF(Data_Background!Z99=0,0,Data_Background!Z99-SMALL(Data_Background!$C99:$AZ99,COUNTIF(Data_Background!$C99:$AZ99,0)+1)),Data_Background!Z99)))</f>
        <v>20.935246559753079</v>
      </c>
      <c r="AA99" s="79">
        <f ca="1">IF(Data_Background!AA99="","",(IF($B$3="On",IF(Data_Background!AA99=0,0,Data_Background!AA99-SMALL(Data_Background!$C99:$AZ99,COUNTIF(Data_Background!$C99:$AZ99,0)+1)),Data_Background!AA99)))</f>
        <v>48.68788681214879</v>
      </c>
      <c r="AB99" s="79">
        <f ca="1">IF(Data_Background!AB99="","",(IF($B$3="On",IF(Data_Background!AB99=0,0,Data_Background!AB99-SMALL(Data_Background!$C99:$AZ99,COUNTIF(Data_Background!$C99:$AZ99,0)+1)),Data_Background!AB99)))</f>
        <v>101.0580504664505</v>
      </c>
      <c r="AC99" s="79">
        <f ca="1">IF(Data_Background!AC99="","",(IF($B$3="On",IF(Data_Background!AC99=0,0,Data_Background!AC99-SMALL(Data_Background!$C99:$AZ99,COUNTIF(Data_Background!$C99:$AZ99,0)+1)),Data_Background!AC99)))</f>
        <v>199.09825121051594</v>
      </c>
      <c r="AD99" s="79">
        <f ca="1">IF(Data_Background!AD99="","",(IF($B$3="On",IF(Data_Background!AD99=0,0,Data_Background!AD99-SMALL(Data_Background!$C99:$AZ99,COUNTIF(Data_Background!$C99:$AZ99,0)+1)),Data_Background!AD99)))</f>
        <v>373.87152812588585</v>
      </c>
      <c r="AE99" s="79">
        <f ca="1">IF(Data_Background!AE99="","",(IF($B$3="On",IF(Data_Background!AE99=0,0,Data_Background!AE99-SMALL(Data_Background!$C99:$AZ99,COUNTIF(Data_Background!$C99:$AZ99,0)+1)),Data_Background!AE99)))</f>
        <v>666.1511961409916</v>
      </c>
      <c r="AF99" s="79">
        <f ca="1">IF(Data_Background!AF99="","",(IF($B$3="On",IF(Data_Background!AF99=0,0,Data_Background!AF99-SMALL(Data_Background!$C99:$AZ99,COUNTIF(Data_Background!$C99:$AZ99,0)+1)),Data_Background!AF99)))</f>
        <v>1102.1441208671185</v>
      </c>
      <c r="AG99" s="79">
        <f ca="1">IF(Data_Background!AG99="","",(IF($B$3="On",IF(Data_Background!AG99=0,0,Data_Background!AG99-SMALL(Data_Background!$C99:$AZ99,COUNTIF(Data_Background!$C99:$AZ99,0)+1)),Data_Background!AG99)))</f>
        <v>1650.8823390240457</v>
      </c>
      <c r="AH99" s="79">
        <f ca="1">IF(Data_Background!AH99="","",(IF($B$3="On",IF(Data_Background!AH99=0,0,Data_Background!AH99-SMALL(Data_Background!$C99:$AZ99,COUNTIF(Data_Background!$C99:$AZ99,0)+1)),Data_Background!AH99)))</f>
        <v>2227.0053789156955</v>
      </c>
      <c r="AI99" s="79">
        <f ca="1">IF(Data_Background!AI99="","",(IF($B$3="On",IF(Data_Background!AI99=0,0,Data_Background!AI99-SMALL(Data_Background!$C99:$AZ99,COUNTIF(Data_Background!$C99:$AZ99,0)+1)),Data_Background!AI99)))</f>
        <v>2732.4328262665426</v>
      </c>
      <c r="AJ99" s="79">
        <f ca="1">IF(Data_Background!AJ99="","",(IF($B$3="On",IF(Data_Background!AJ99=0,0,Data_Background!AJ99-SMALL(Data_Background!$C99:$AZ99,COUNTIF(Data_Background!$C99:$AZ99,0)+1)),Data_Background!AJ99)))</f>
        <v>3112.1495889895523</v>
      </c>
      <c r="AK99" s="79">
        <f ca="1">IF(Data_Background!AK99="","",(IF($B$3="On",IF(Data_Background!AK99=0,0,Data_Background!AK99-SMALL(Data_Background!$C99:$AZ99,COUNTIF(Data_Background!$C99:$AZ99,0)+1)),Data_Background!AK99)))</f>
        <v>3365.2518472358825</v>
      </c>
      <c r="AL99" s="79">
        <f ca="1">IF(Data_Background!AL99="","",(IF($B$3="On",IF(Data_Background!AL99=0,0,Data_Background!AL99-SMALL(Data_Background!$C99:$AZ99,COUNTIF(Data_Background!$C99:$AZ99,0)+1)),Data_Background!AL99)))</f>
        <v>3518.2126567360592</v>
      </c>
      <c r="AM99" s="79">
        <f ca="1">IF(Data_Background!AM99="","",(IF($B$3="On",IF(Data_Background!AM99=0,0,Data_Background!AM99-SMALL(Data_Background!$C99:$AZ99,COUNTIF(Data_Background!$C99:$AZ99,0)+1)),Data_Background!AM99)))</f>
        <v>3612.578731000056</v>
      </c>
      <c r="AN99" s="79">
        <f ca="1">IF(Data_Background!AN99="","",(IF($B$3="On",IF(Data_Background!AN99=0,0,Data_Background!AN99-SMALL(Data_Background!$C99:$AZ99,COUNTIF(Data_Background!$C99:$AZ99,0)+1)),Data_Background!AN99)))</f>
        <v>3667.7982582101622</v>
      </c>
      <c r="AO99" s="79">
        <f ca="1">IF(Data_Background!AO99="","",(IF($B$3="On",IF(Data_Background!AO99=0,0,Data_Background!AO99-SMALL(Data_Background!$C99:$AZ99,COUNTIF(Data_Background!$C99:$AZ99,0)+1)),Data_Background!AO99)))</f>
        <v>3702.3018730790191</v>
      </c>
      <c r="AP99" s="79">
        <f ca="1">IF(Data_Background!AP99="","",(IF($B$3="On",IF(Data_Background!AP99=0,0,Data_Background!AP99-SMALL(Data_Background!$C99:$AZ99,COUNTIF(Data_Background!$C99:$AZ99,0)+1)),Data_Background!AP99)))</f>
        <v>3713.9504819315257</v>
      </c>
      <c r="AQ99" s="79" t="str">
        <f>IF(Data_Background!AQ99="","",(IF($B$3="On",IF(Data_Background!AQ99=0,0,Data_Background!AQ99-SMALL(Data_Background!$C99:$AZ99,COUNTIF(Data_Background!$C99:$AZ99,0)+1)),Data_Background!AQ99)))</f>
        <v/>
      </c>
      <c r="AR99" s="79" t="str">
        <f>IF(Data_Background!AR99="","",(IF($B$3="On",IF(Data_Background!AR99=0,0,Data_Background!AR99-SMALL(Data_Background!$C99:$AZ99,COUNTIF(Data_Background!$C99:$AZ99,0)+1)),Data_Background!AR99)))</f>
        <v/>
      </c>
      <c r="AS99" s="79" t="str">
        <f>IF(Data_Background!AS99="","",(IF($B$3="On",IF(Data_Background!AS99=0,0,Data_Background!AS99-SMALL(Data_Background!$C99:$AZ99,COUNTIF(Data_Background!$C99:$AZ99,0)+1)),Data_Background!AS99)))</f>
        <v/>
      </c>
      <c r="AT99" s="79" t="str">
        <f>IF(Data_Background!AT99="","",(IF($B$3="On",IF(Data_Background!AT99=0,0,Data_Background!AT99-SMALL(Data_Background!$C99:$AZ99,COUNTIF(Data_Background!$C99:$AZ99,0)+1)),Data_Background!AT99)))</f>
        <v/>
      </c>
      <c r="AU99" s="79" t="str">
        <f>IF(Data_Background!AU99="","",(IF($B$3="On",IF(Data_Background!AU99=0,0,Data_Background!AU99-SMALL(Data_Background!$C99:$AZ99,COUNTIF(Data_Background!$C99:$AZ99,0)+1)),Data_Background!AU99)))</f>
        <v/>
      </c>
      <c r="AV99" s="79" t="str">
        <f>IF(Data_Background!AV99="","",(IF($B$3="On",IF(Data_Background!AV99=0,0,Data_Background!AV99-SMALL(Data_Background!$C99:$AZ99,COUNTIF(Data_Background!$C99:$AZ99,0)+1)),Data_Background!AV99)))</f>
        <v/>
      </c>
      <c r="AW99" s="79" t="str">
        <f>IF(Data_Background!AW99="","",(IF($B$3="On",IF(Data_Background!AW99=0,0,Data_Background!AW99-SMALL(Data_Background!$C99:$AZ99,COUNTIF(Data_Background!$C99:$AZ99,0)+1)),Data_Background!AW99)))</f>
        <v/>
      </c>
      <c r="AX99" s="79" t="str">
        <f>IF(Data_Background!AX99="","",(IF($B$3="On",IF(Data_Background!AX99=0,0,Data_Background!AX99-SMALL(Data_Background!$C99:$AZ99,COUNTIF(Data_Background!$C99:$AZ99,0)+1)),Data_Background!AX99)))</f>
        <v/>
      </c>
      <c r="AY99" s="79" t="str">
        <f>IF(Data_Background!AY99="","",(IF($B$3="On",IF(Data_Background!AY99=0,0,Data_Background!AY99-SMALL(Data_Background!$C99:$AZ99,COUNTIF(Data_Background!$C99:$AZ99,0)+1)),Data_Background!AY99)))</f>
        <v/>
      </c>
      <c r="AZ99" s="79" t="str">
        <f>IF(Data_Background!AZ99="","",(IF($B$3="On",IF(Data_Background!AZ99=0,0,Data_Background!AZ99-SMALL(Data_Background!$C99:$AZ99,COUNTIF(Data_Background!$C99:$AZ99,0)+1)),Data_Background!AZ99)))</f>
        <v/>
      </c>
      <c r="BA99" s="79"/>
      <c r="BB99" s="79"/>
      <c r="BC99" s="79"/>
      <c r="BD99" s="79"/>
      <c r="BE99" s="79"/>
      <c r="BF99" s="79"/>
      <c r="BG99" s="79"/>
      <c r="BH99" s="79"/>
      <c r="BI99" s="79"/>
      <c r="BJ99" s="79"/>
      <c r="BK99" s="79"/>
      <c r="BL99" s="79"/>
      <c r="BM99" s="79"/>
      <c r="BN99" s="79"/>
      <c r="BO99" s="79"/>
      <c r="BP99" s="79"/>
      <c r="BQ99" s="79"/>
      <c r="BR99" s="79"/>
      <c r="BS99" s="79"/>
      <c r="BT99" s="79"/>
      <c r="BU99" s="79"/>
      <c r="BV99" s="79"/>
      <c r="BW99" s="79"/>
      <c r="BX99" s="79"/>
      <c r="BY99" s="79"/>
      <c r="BZ99" s="79"/>
    </row>
    <row r="100" spans="1:78" x14ac:dyDescent="0.25">
      <c r="A100" s="79">
        <f ca="1">Data_Initial!A100</f>
        <v>2</v>
      </c>
      <c r="B100" s="79" t="str">
        <f ca="1">Data_Initial!B100</f>
        <v>A4</v>
      </c>
      <c r="C100">
        <f ca="1">IF(Data_Background!C100="","",(IF($B$3="On",IF(Data_Background!C100=0,0,Data_Background!C100-SMALL(Data_Background!$C100:$AZ100,COUNTIF(Data_Background!$C100:$AZ100,0)+1)),Data_Background!C100)))</f>
        <v>12.476476347564395</v>
      </c>
      <c r="D100">
        <f ca="1">IF(Data_Background!D100="","",(IF($B$3="On",IF(Data_Background!D100=0,0,Data_Background!D100-SMALL(Data_Background!$C100:$AZ100,COUNTIF(Data_Background!$C100:$AZ100,0)+1)),Data_Background!D100)))</f>
        <v>10.012181666115762</v>
      </c>
      <c r="E100">
        <f ca="1">IF(Data_Background!E100="","",(IF($B$3="On",IF(Data_Background!E100=0,0,Data_Background!E100-SMALL(Data_Background!$C100:$AZ100,COUNTIF(Data_Background!$C100:$AZ100,0)+1)),Data_Background!E100)))</f>
        <v>5.6799368247546234</v>
      </c>
      <c r="F100">
        <f ca="1">IF(Data_Background!F100="","",(IF($B$3="On",IF(Data_Background!F100=0,0,Data_Background!F100-SMALL(Data_Background!$C100:$AZ100,COUNTIF(Data_Background!$C100:$AZ100,0)+1)),Data_Background!F100)))</f>
        <v>3.289562959282192</v>
      </c>
      <c r="G100">
        <f ca="1">IF(Data_Background!G100="","",(IF($B$3="On",IF(Data_Background!G100=0,0,Data_Background!G100-SMALL(Data_Background!$C100:$AZ100,COUNTIF(Data_Background!$C100:$AZ100,0)+1)),Data_Background!G100)))</f>
        <v>0.99102020171646199</v>
      </c>
      <c r="H100">
        <f ca="1">IF(Data_Background!H100="","",(IF($B$3="On",IF(Data_Background!H100=0,0,Data_Background!H100-SMALL(Data_Background!$C100:$AZ100,COUNTIF(Data_Background!$C100:$AZ100,0)+1)),Data_Background!H100)))</f>
        <v>0</v>
      </c>
      <c r="I100">
        <f ca="1">IF(Data_Background!I100="","",(IF($B$3="On",IF(Data_Background!I100=0,0,Data_Background!I100-SMALL(Data_Background!$C100:$AZ100,COUNTIF(Data_Background!$C100:$AZ100,0)+1)),Data_Background!I100)))</f>
        <v>0</v>
      </c>
      <c r="J100">
        <f ca="1">IF(Data_Background!J100="","",(IF($B$3="On",IF(Data_Background!J100=0,0,Data_Background!J100-SMALL(Data_Background!$C100:$AZ100,COUNTIF(Data_Background!$C100:$AZ100,0)+1)),Data_Background!J100)))</f>
        <v>0</v>
      </c>
      <c r="K100">
        <f ca="1">IF(Data_Background!K100="","",(IF($B$3="On",IF(Data_Background!K100=0,0,Data_Background!K100-SMALL(Data_Background!$C100:$AZ100,COUNTIF(Data_Background!$C100:$AZ100,0)+1)),Data_Background!K100)))</f>
        <v>0</v>
      </c>
      <c r="L100">
        <f ca="1">IF(Data_Background!L100="","",(IF($B$3="On",IF(Data_Background!L100=0,0,Data_Background!L100-SMALL(Data_Background!$C100:$AZ100,COUNTIF(Data_Background!$C100:$AZ100,0)+1)),Data_Background!L100)))</f>
        <v>0</v>
      </c>
      <c r="M100">
        <f ca="1">IF(Data_Background!M100="","",(IF($B$3="On",IF(Data_Background!M100=0,0,Data_Background!M100-SMALL(Data_Background!$C100:$AZ100,COUNTIF(Data_Background!$C100:$AZ100,0)+1)),Data_Background!M100)))</f>
        <v>0</v>
      </c>
      <c r="N100">
        <f ca="1">IF(Data_Background!N100="","",(IF($B$3="On",IF(Data_Background!N100=0,0,Data_Background!N100-SMALL(Data_Background!$C100:$AZ100,COUNTIF(Data_Background!$C100:$AZ100,0)+1)),Data_Background!N100)))</f>
        <v>0</v>
      </c>
      <c r="O100">
        <f ca="1">IF(Data_Background!O100="","",(IF($B$3="On",IF(Data_Background!O100=0,0,Data_Background!O100-SMALL(Data_Background!$C100:$AZ100,COUNTIF(Data_Background!$C100:$AZ100,0)+1)),Data_Background!O100)))</f>
        <v>0</v>
      </c>
      <c r="P100">
        <f ca="1">IF(Data_Background!P100="","",(IF($B$3="On",IF(Data_Background!P100=0,0,Data_Background!P100-SMALL(Data_Background!$C100:$AZ100,COUNTIF(Data_Background!$C100:$AZ100,0)+1)),Data_Background!P100)))</f>
        <v>0</v>
      </c>
      <c r="Q100">
        <f ca="1">IF(Data_Background!Q100="","",(IF($B$3="On",IF(Data_Background!Q100=0,0,Data_Background!Q100-SMALL(Data_Background!$C100:$AZ100,COUNTIF(Data_Background!$C100:$AZ100,0)+1)),Data_Background!Q100)))</f>
        <v>0</v>
      </c>
      <c r="R100">
        <f ca="1">IF(Data_Background!R100="","",(IF($B$3="On",IF(Data_Background!R100=0,0,Data_Background!R100-SMALL(Data_Background!$C100:$AZ100,COUNTIF(Data_Background!$C100:$AZ100,0)+1)),Data_Background!R100)))</f>
        <v>0</v>
      </c>
      <c r="S100">
        <f ca="1">IF(Data_Background!S100="","",(IF($B$3="On",IF(Data_Background!S100=0,0,Data_Background!S100-SMALL(Data_Background!$C100:$AZ100,COUNTIF(Data_Background!$C100:$AZ100,0)+1)),Data_Background!S100)))</f>
        <v>0</v>
      </c>
      <c r="T100">
        <f ca="1">IF(Data_Background!T100="","",(IF($B$3="On",IF(Data_Background!T100=0,0,Data_Background!T100-SMALL(Data_Background!$C100:$AZ100,COUNTIF(Data_Background!$C100:$AZ100,0)+1)),Data_Background!T100)))</f>
        <v>0</v>
      </c>
      <c r="U100">
        <f ca="1">IF(Data_Background!U100="","",(IF($B$3="On",IF(Data_Background!U100=0,0,Data_Background!U100-SMALL(Data_Background!$C100:$AZ100,COUNTIF(Data_Background!$C100:$AZ100,0)+1)),Data_Background!U100)))</f>
        <v>8.3510090113184834</v>
      </c>
      <c r="V100">
        <f ca="1">IF(Data_Background!V100="","",(IF($B$3="On",IF(Data_Background!V100=0,0,Data_Background!V100-SMALL(Data_Background!$C100:$AZ100,COUNTIF(Data_Background!$C100:$AZ100,0)+1)),Data_Background!V100)))</f>
        <v>29.977865406675857</v>
      </c>
      <c r="W100">
        <f ca="1">IF(Data_Background!W100="","",(IF($B$3="On",IF(Data_Background!W100=0,0,Data_Background!W100-SMALL(Data_Background!$C100:$AZ100,COUNTIF(Data_Background!$C100:$AZ100,0)+1)),Data_Background!W100)))</f>
        <v>68.743421487920131</v>
      </c>
      <c r="X100">
        <f ca="1">IF(Data_Background!X100="","",(IF($B$3="On",IF(Data_Background!X100=0,0,Data_Background!X100-SMALL(Data_Background!$C100:$AZ100,COUNTIF(Data_Background!$C100:$AZ100,0)+1)),Data_Background!X100)))</f>
        <v>140.38463035890743</v>
      </c>
      <c r="Y100">
        <f ca="1">IF(Data_Background!Y100="","",(IF($B$3="On",IF(Data_Background!Y100=0,0,Data_Background!Y100-SMALL(Data_Background!$C100:$AZ100,COUNTIF(Data_Background!$C100:$AZ100,0)+1)),Data_Background!Y100)))</f>
        <v>265.94170876434276</v>
      </c>
      <c r="Z100">
        <f ca="1">IF(Data_Background!Z100="","",(IF($B$3="On",IF(Data_Background!Z100=0,0,Data_Background!Z100-SMALL(Data_Background!$C100:$AZ100,COUNTIF(Data_Background!$C100:$AZ100,0)+1)),Data_Background!Z100)))</f>
        <v>474.12584928057606</v>
      </c>
      <c r="AA100">
        <f ca="1">IF(Data_Background!AA100="","",(IF($B$3="On",IF(Data_Background!AA100=0,0,Data_Background!AA100-SMALL(Data_Background!$C100:$AZ100,COUNTIF(Data_Background!$C100:$AZ100,0)+1)),Data_Background!AA100)))</f>
        <v>799.89350660548234</v>
      </c>
      <c r="AB100">
        <f ca="1">IF(Data_Background!AB100="","",(IF($B$3="On",IF(Data_Background!AB100=0,0,Data_Background!AB100-SMALL(Data_Background!$C100:$AZ100,COUNTIF(Data_Background!$C100:$AZ100,0)+1)),Data_Background!AB100)))</f>
        <v>1259.7469950959712</v>
      </c>
      <c r="AC100">
        <f ca="1">IF(Data_Background!AC100="","",(IF($B$3="On",IF(Data_Background!AC100=0,0,Data_Background!AC100-SMALL(Data_Background!$C100:$AZ100,COUNTIF(Data_Background!$C100:$AZ100,0)+1)),Data_Background!AC100)))</f>
        <v>1807.1830611994008</v>
      </c>
      <c r="AD100">
        <f ca="1">IF(Data_Background!AD100="","",(IF($B$3="On",IF(Data_Background!AD100=0,0,Data_Background!AD100-SMALL(Data_Background!$C100:$AZ100,COUNTIF(Data_Background!$C100:$AZ100,0)+1)),Data_Background!AD100)))</f>
        <v>2356.8276200362247</v>
      </c>
      <c r="AE100">
        <f ca="1">IF(Data_Background!AE100="","",(IF($B$3="On",IF(Data_Background!AE100=0,0,Data_Background!AE100-SMALL(Data_Background!$C100:$AZ100,COUNTIF(Data_Background!$C100:$AZ100,0)+1)),Data_Background!AE100)))</f>
        <v>2819.2322177029241</v>
      </c>
      <c r="AF100">
        <f ca="1">IF(Data_Background!AF100="","",(IF($B$3="On",IF(Data_Background!AF100=0,0,Data_Background!AF100-SMALL(Data_Background!$C100:$AZ100,COUNTIF(Data_Background!$C100:$AZ100,0)+1)),Data_Background!AF100)))</f>
        <v>3158.0966399804843</v>
      </c>
      <c r="AG100">
        <f ca="1">IF(Data_Background!AG100="","",(IF($B$3="On",IF(Data_Background!AG100=0,0,Data_Background!AG100-SMALL(Data_Background!$C100:$AZ100,COUNTIF(Data_Background!$C100:$AZ100,0)+1)),Data_Background!AG100)))</f>
        <v>3379.9761145797511</v>
      </c>
      <c r="AH100">
        <f ca="1">IF(Data_Background!AH100="","",(IF($B$3="On",IF(Data_Background!AH100=0,0,Data_Background!AH100-SMALL(Data_Background!$C100:$AZ100,COUNTIF(Data_Background!$C100:$AZ100,0)+1)),Data_Background!AH100)))</f>
        <v>3518.2986228125942</v>
      </c>
      <c r="AI100">
        <f ca="1">IF(Data_Background!AI100="","",(IF($B$3="On",IF(Data_Background!AI100=0,0,Data_Background!AI100-SMALL(Data_Background!$C100:$AZ100,COUNTIF(Data_Background!$C100:$AZ100,0)+1)),Data_Background!AI100)))</f>
        <v>3608.9943319812041</v>
      </c>
      <c r="AJ100">
        <f ca="1">IF(Data_Background!AJ100="","",(IF($B$3="On",IF(Data_Background!AJ100=0,0,Data_Background!AJ100-SMALL(Data_Background!$C100:$AZ100,COUNTIF(Data_Background!$C100:$AZ100,0)+1)),Data_Background!AJ100)))</f>
        <v>3672.7394631385473</v>
      </c>
      <c r="AK100">
        <f ca="1">IF(Data_Background!AK100="","",(IF($B$3="On",IF(Data_Background!AK100=0,0,Data_Background!AK100-SMALL(Data_Background!$C100:$AZ100,COUNTIF(Data_Background!$C100:$AZ100,0)+1)),Data_Background!AK100)))</f>
        <v>3718.9527946667708</v>
      </c>
      <c r="AL100">
        <f ca="1">IF(Data_Background!AL100="","",(IF($B$3="On",IF(Data_Background!AL100=0,0,Data_Background!AL100-SMALL(Data_Background!$C100:$AZ100,COUNTIF(Data_Background!$C100:$AZ100,0)+1)),Data_Background!AL100)))</f>
        <v>3755.6386378433544</v>
      </c>
      <c r="AM100">
        <f ca="1">IF(Data_Background!AM100="","",(IF($B$3="On",IF(Data_Background!AM100=0,0,Data_Background!AM100-SMALL(Data_Background!$C100:$AZ100,COUNTIF(Data_Background!$C100:$AZ100,0)+1)),Data_Background!AM100)))</f>
        <v>3787.7481014588811</v>
      </c>
      <c r="AN100">
        <f ca="1">IF(Data_Background!AN100="","",(IF($B$3="On",IF(Data_Background!AN100=0,0,Data_Background!AN100-SMALL(Data_Background!$C100:$AZ100,COUNTIF(Data_Background!$C100:$AZ100,0)+1)),Data_Background!AN100)))</f>
        <v>3816.1055341387041</v>
      </c>
      <c r="AO100">
        <f ca="1">IF(Data_Background!AO100="","",(IF($B$3="On",IF(Data_Background!AO100=0,0,Data_Background!AO100-SMALL(Data_Background!$C100:$AZ100,COUNTIF(Data_Background!$C100:$AZ100,0)+1)),Data_Background!AO100)))</f>
        <v>3835.2947954197512</v>
      </c>
      <c r="AP100">
        <f ca="1">IF(Data_Background!AP100="","",(IF($B$3="On",IF(Data_Background!AP100=0,0,Data_Background!AP100-SMALL(Data_Background!$C100:$AZ100,COUNTIF(Data_Background!$C100:$AZ100,0)+1)),Data_Background!AP100)))</f>
        <v>3843.1765026367293</v>
      </c>
      <c r="AQ100" t="str">
        <f>IF(Data_Background!AQ100="","",(IF($B$3="On",IF(Data_Background!AQ100=0,0,Data_Background!AQ100-SMALL(Data_Background!$C100:$AZ100,COUNTIF(Data_Background!$C100:$AZ100,0)+1)),Data_Background!AQ100)))</f>
        <v/>
      </c>
      <c r="AR100" t="str">
        <f>IF(Data_Background!AR100="","",(IF($B$3="On",IF(Data_Background!AR100=0,0,Data_Background!AR100-SMALL(Data_Background!$C100:$AZ100,COUNTIF(Data_Background!$C100:$AZ100,0)+1)),Data_Background!AR100)))</f>
        <v/>
      </c>
      <c r="AS100" t="str">
        <f>IF(Data_Background!AS100="","",(IF($B$3="On",IF(Data_Background!AS100=0,0,Data_Background!AS100-SMALL(Data_Background!$C100:$AZ100,COUNTIF(Data_Background!$C100:$AZ100,0)+1)),Data_Background!AS100)))</f>
        <v/>
      </c>
      <c r="AT100" t="str">
        <f>IF(Data_Background!AT100="","",(IF($B$3="On",IF(Data_Background!AT100=0,0,Data_Background!AT100-SMALL(Data_Background!$C100:$AZ100,COUNTIF(Data_Background!$C100:$AZ100,0)+1)),Data_Background!AT100)))</f>
        <v/>
      </c>
      <c r="AU100" t="str">
        <f>IF(Data_Background!AU100="","",(IF($B$3="On",IF(Data_Background!AU100=0,0,Data_Background!AU100-SMALL(Data_Background!$C100:$AZ100,COUNTIF(Data_Background!$C100:$AZ100,0)+1)),Data_Background!AU100)))</f>
        <v/>
      </c>
      <c r="AV100" t="str">
        <f>IF(Data_Background!AV100="","",(IF($B$3="On",IF(Data_Background!AV100=0,0,Data_Background!AV100-SMALL(Data_Background!$C100:$AZ100,COUNTIF(Data_Background!$C100:$AZ100,0)+1)),Data_Background!AV100)))</f>
        <v/>
      </c>
      <c r="AW100" t="str">
        <f>IF(Data_Background!AW100="","",(IF($B$3="On",IF(Data_Background!AW100=0,0,Data_Background!AW100-SMALL(Data_Background!$C100:$AZ100,COUNTIF(Data_Background!$C100:$AZ100,0)+1)),Data_Background!AW100)))</f>
        <v/>
      </c>
      <c r="AX100" t="str">
        <f>IF(Data_Background!AX100="","",(IF($B$3="On",IF(Data_Background!AX100=0,0,Data_Background!AX100-SMALL(Data_Background!$C100:$AZ100,COUNTIF(Data_Background!$C100:$AZ100,0)+1)),Data_Background!AX100)))</f>
        <v/>
      </c>
      <c r="AY100" t="str">
        <f>IF(Data_Background!AY100="","",(IF($B$3="On",IF(Data_Background!AY100=0,0,Data_Background!AY100-SMALL(Data_Background!$C100:$AZ100,COUNTIF(Data_Background!$C100:$AZ100,0)+1)),Data_Background!AY100)))</f>
        <v/>
      </c>
      <c r="AZ100" t="str">
        <f>IF(Data_Background!AZ100="","",(IF($B$3="On",IF(Data_Background!AZ100=0,0,Data_Background!AZ100-SMALL(Data_Background!$C100:$AZ100,COUNTIF(Data_Background!$C100:$AZ100,0)+1)),Data_Background!AZ100)))</f>
        <v/>
      </c>
    </row>
    <row r="101" spans="1:78" x14ac:dyDescent="0.25">
      <c r="A101" s="79">
        <f ca="1">Data_Initial!A101</f>
        <v>2</v>
      </c>
      <c r="B101" s="79" t="str">
        <f ca="1">Data_Initial!B101</f>
        <v>B4</v>
      </c>
      <c r="C101">
        <f ca="1">IF(Data_Background!C101="","",(IF($B$3="On",IF(Data_Background!C101=0,0,Data_Background!C101-SMALL(Data_Background!$C101:$AZ101,COUNTIF(Data_Background!$C101:$AZ101,0)+1)),Data_Background!C101)))</f>
        <v>4.0535199511383189</v>
      </c>
      <c r="D101">
        <f ca="1">IF(Data_Background!D101="","",(IF($B$3="On",IF(Data_Background!D101=0,0,Data_Background!D101-SMALL(Data_Background!$C101:$AZ101,COUNTIF(Data_Background!$C101:$AZ101,0)+1)),Data_Background!D101)))</f>
        <v>3.3843763809400134</v>
      </c>
      <c r="E101">
        <f ca="1">IF(Data_Background!E101="","",(IF($B$3="On",IF(Data_Background!E101=0,0,Data_Background!E101-SMALL(Data_Background!$C101:$AZ101,COUNTIF(Data_Background!$C101:$AZ101,0)+1)),Data_Background!E101)))</f>
        <v>4.4126119796105767</v>
      </c>
      <c r="F101">
        <f ca="1">IF(Data_Background!F101="","",(IF($B$3="On",IF(Data_Background!F101=0,0,Data_Background!F101-SMALL(Data_Background!$C101:$AZ101,COUNTIF(Data_Background!$C101:$AZ101,0)+1)),Data_Background!F101)))</f>
        <v>3.4509324840858771</v>
      </c>
      <c r="G101">
        <f ca="1">IF(Data_Background!G101="","",(IF($B$3="On",IF(Data_Background!G101=0,0,Data_Background!G101-SMALL(Data_Background!$C101:$AZ101,COUNTIF(Data_Background!$C101:$AZ101,0)+1)),Data_Background!G101)))</f>
        <v>3.4497931023426354</v>
      </c>
      <c r="H101">
        <f ca="1">IF(Data_Background!H101="","",(IF($B$3="On",IF(Data_Background!H101=0,0,Data_Background!H101-SMALL(Data_Background!$C101:$AZ101,COUNTIF(Data_Background!$C101:$AZ101,0)+1)),Data_Background!H101)))</f>
        <v>3.4009028156154564</v>
      </c>
      <c r="I101">
        <f ca="1">IF(Data_Background!I101="","",(IF($B$3="On",IF(Data_Background!I101=0,0,Data_Background!I101-SMALL(Data_Background!$C101:$AZ101,COUNTIF(Data_Background!$C101:$AZ101,0)+1)),Data_Background!I101)))</f>
        <v>1.6115495236099373</v>
      </c>
      <c r="J101">
        <f ca="1">IF(Data_Background!J101="","",(IF($B$3="On",IF(Data_Background!J101=0,0,Data_Background!J101-SMALL(Data_Background!$C101:$AZ101,COUNTIF(Data_Background!$C101:$AZ101,0)+1)),Data_Background!J101)))</f>
        <v>0</v>
      </c>
      <c r="K101">
        <f ca="1">IF(Data_Background!K101="","",(IF($B$3="On",IF(Data_Background!K101=0,0,Data_Background!K101-SMALL(Data_Background!$C101:$AZ101,COUNTIF(Data_Background!$C101:$AZ101,0)+1)),Data_Background!K101)))</f>
        <v>0</v>
      </c>
      <c r="L101">
        <f ca="1">IF(Data_Background!L101="","",(IF($B$3="On",IF(Data_Background!L101=0,0,Data_Background!L101-SMALL(Data_Background!$C101:$AZ101,COUNTIF(Data_Background!$C101:$AZ101,0)+1)),Data_Background!L101)))</f>
        <v>0</v>
      </c>
      <c r="M101">
        <f ca="1">IF(Data_Background!M101="","",(IF($B$3="On",IF(Data_Background!M101=0,0,Data_Background!M101-SMALL(Data_Background!$C101:$AZ101,COUNTIF(Data_Background!$C101:$AZ101,0)+1)),Data_Background!M101)))</f>
        <v>0</v>
      </c>
      <c r="N101">
        <f ca="1">IF(Data_Background!N101="","",(IF($B$3="On",IF(Data_Background!N101=0,0,Data_Background!N101-SMALL(Data_Background!$C101:$AZ101,COUNTIF(Data_Background!$C101:$AZ101,0)+1)),Data_Background!N101)))</f>
        <v>0</v>
      </c>
      <c r="O101">
        <f ca="1">IF(Data_Background!O101="","",(IF($B$3="On",IF(Data_Background!O101=0,0,Data_Background!O101-SMALL(Data_Background!$C101:$AZ101,COUNTIF(Data_Background!$C101:$AZ101,0)+1)),Data_Background!O101)))</f>
        <v>0</v>
      </c>
      <c r="P101">
        <f ca="1">IF(Data_Background!P101="","",(IF($B$3="On",IF(Data_Background!P101=0,0,Data_Background!P101-SMALL(Data_Background!$C101:$AZ101,COUNTIF(Data_Background!$C101:$AZ101,0)+1)),Data_Background!P101)))</f>
        <v>0</v>
      </c>
      <c r="Q101">
        <f ca="1">IF(Data_Background!Q101="","",(IF($B$3="On",IF(Data_Background!Q101=0,0,Data_Background!Q101-SMALL(Data_Background!$C101:$AZ101,COUNTIF(Data_Background!$C101:$AZ101,0)+1)),Data_Background!Q101)))</f>
        <v>0</v>
      </c>
      <c r="R101">
        <f ca="1">IF(Data_Background!R101="","",(IF($B$3="On",IF(Data_Background!R101=0,0,Data_Background!R101-SMALL(Data_Background!$C101:$AZ101,COUNTIF(Data_Background!$C101:$AZ101,0)+1)),Data_Background!R101)))</f>
        <v>0</v>
      </c>
      <c r="S101">
        <f ca="1">IF(Data_Background!S101="","",(IF($B$3="On",IF(Data_Background!S101=0,0,Data_Background!S101-SMALL(Data_Background!$C101:$AZ101,COUNTIF(Data_Background!$C101:$AZ101,0)+1)),Data_Background!S101)))</f>
        <v>0</v>
      </c>
      <c r="T101">
        <f ca="1">IF(Data_Background!T101="","",(IF($B$3="On",IF(Data_Background!T101=0,0,Data_Background!T101-SMALL(Data_Background!$C101:$AZ101,COUNTIF(Data_Background!$C101:$AZ101,0)+1)),Data_Background!T101)))</f>
        <v>0</v>
      </c>
      <c r="U101">
        <f ca="1">IF(Data_Background!U101="","",(IF($B$3="On",IF(Data_Background!U101=0,0,Data_Background!U101-SMALL(Data_Background!$C101:$AZ101,COUNTIF(Data_Background!$C101:$AZ101,0)+1)),Data_Background!U101)))</f>
        <v>9.7528120421414659</v>
      </c>
      <c r="V101">
        <f ca="1">IF(Data_Background!V101="","",(IF($B$3="On",IF(Data_Background!V101=0,0,Data_Background!V101-SMALL(Data_Background!$C101:$AZ101,COUNTIF(Data_Background!$C101:$AZ101,0)+1)),Data_Background!V101)))</f>
        <v>31.705731558263036</v>
      </c>
      <c r="W101">
        <f ca="1">IF(Data_Background!W101="","",(IF($B$3="On",IF(Data_Background!W101=0,0,Data_Background!W101-SMALL(Data_Background!$C101:$AZ101,COUNTIF(Data_Background!$C101:$AZ101,0)+1)),Data_Background!W101)))</f>
        <v>71.853936190911313</v>
      </c>
      <c r="X101">
        <f ca="1">IF(Data_Background!X101="","",(IF($B$3="On",IF(Data_Background!X101=0,0,Data_Background!X101-SMALL(Data_Background!$C101:$AZ101,COUNTIF(Data_Background!$C101:$AZ101,0)+1)),Data_Background!X101)))</f>
        <v>145.14859589379239</v>
      </c>
      <c r="Y101">
        <f ca="1">IF(Data_Background!Y101="","",(IF($B$3="On",IF(Data_Background!Y101=0,0,Data_Background!Y101-SMALL(Data_Background!$C101:$AZ101,COUNTIF(Data_Background!$C101:$AZ101,0)+1)),Data_Background!Y101)))</f>
        <v>271.8339203088122</v>
      </c>
      <c r="Z101">
        <f ca="1">IF(Data_Background!Z101="","",(IF($B$3="On",IF(Data_Background!Z101=0,0,Data_Background!Z101-SMALL(Data_Background!$C101:$AZ101,COUNTIF(Data_Background!$C101:$AZ101,0)+1)),Data_Background!Z101)))</f>
        <v>485.04457813533844</v>
      </c>
      <c r="AA101">
        <f ca="1">IF(Data_Background!AA101="","",(IF($B$3="On",IF(Data_Background!AA101=0,0,Data_Background!AA101-SMALL(Data_Background!$C101:$AZ101,COUNTIF(Data_Background!$C101:$AZ101,0)+1)),Data_Background!AA101)))</f>
        <v>822.43933346134872</v>
      </c>
      <c r="AB101">
        <f ca="1">IF(Data_Background!AB101="","",(IF($B$3="On",IF(Data_Background!AB101=0,0,Data_Background!AB101-SMALL(Data_Background!$C101:$AZ101,COUNTIF(Data_Background!$C101:$AZ101,0)+1)),Data_Background!AB101)))</f>
        <v>1313.8829010332993</v>
      </c>
      <c r="AC101">
        <f ca="1">IF(Data_Background!AC101="","",(IF($B$3="On",IF(Data_Background!AC101=0,0,Data_Background!AC101-SMALL(Data_Background!$C101:$AZ101,COUNTIF(Data_Background!$C101:$AZ101,0)+1)),Data_Background!AC101)))</f>
        <v>1922.1453316094198</v>
      </c>
      <c r="AD101">
        <f ca="1">IF(Data_Background!AD101="","",(IF($B$3="On",IF(Data_Background!AD101=0,0,Data_Background!AD101-SMALL(Data_Background!$C101:$AZ101,COUNTIF(Data_Background!$C101:$AZ101,0)+1)),Data_Background!AD101)))</f>
        <v>2558.4179098014697</v>
      </c>
      <c r="AE101">
        <f ca="1">IF(Data_Background!AE101="","",(IF($B$3="On",IF(Data_Background!AE101=0,0,Data_Background!AE101-SMALL(Data_Background!$C101:$AZ101,COUNTIF(Data_Background!$C101:$AZ101,0)+1)),Data_Background!AE101)))</f>
        <v>3113.1999825603566</v>
      </c>
      <c r="AF101">
        <f ca="1">IF(Data_Background!AF101="","",(IF($B$3="On",IF(Data_Background!AF101=0,0,Data_Background!AF101-SMALL(Data_Background!$C101:$AZ101,COUNTIF(Data_Background!$C101:$AZ101,0)+1)),Data_Background!AF101)))</f>
        <v>3528.0604255651037</v>
      </c>
      <c r="AG101">
        <f ca="1">IF(Data_Background!AG101="","",(IF($B$3="On",IF(Data_Background!AG101=0,0,Data_Background!AG101-SMALL(Data_Background!$C101:$AZ101,COUNTIF(Data_Background!$C101:$AZ101,0)+1)),Data_Background!AG101)))</f>
        <v>3799.6314726581927</v>
      </c>
      <c r="AH101">
        <f ca="1">IF(Data_Background!AH101="","",(IF($B$3="On",IF(Data_Background!AH101=0,0,Data_Background!AH101-SMALL(Data_Background!$C101:$AZ101,COUNTIF(Data_Background!$C101:$AZ101,0)+1)),Data_Background!AH101)))</f>
        <v>3965.5062054428395</v>
      </c>
      <c r="AI101">
        <f ca="1">IF(Data_Background!AI101="","",(IF($B$3="On",IF(Data_Background!AI101=0,0,Data_Background!AI101-SMALL(Data_Background!$C101:$AZ101,COUNTIF(Data_Background!$C101:$AZ101,0)+1)),Data_Background!AI101)))</f>
        <v>4071.0808422206364</v>
      </c>
      <c r="AJ101">
        <f ca="1">IF(Data_Background!AJ101="","",(IF($B$3="On",IF(Data_Background!AJ101=0,0,Data_Background!AJ101-SMALL(Data_Background!$C101:$AZ101,COUNTIF(Data_Background!$C101:$AZ101,0)+1)),Data_Background!AJ101)))</f>
        <v>4149.1198572731146</v>
      </c>
      <c r="AK101">
        <f ca="1">IF(Data_Background!AK101="","",(IF($B$3="On",IF(Data_Background!AK101=0,0,Data_Background!AK101-SMALL(Data_Background!$C101:$AZ101,COUNTIF(Data_Background!$C101:$AZ101,0)+1)),Data_Background!AK101)))</f>
        <v>4209.4425449300743</v>
      </c>
      <c r="AL101">
        <f ca="1">IF(Data_Background!AL101="","",(IF($B$3="On",IF(Data_Background!AL101=0,0,Data_Background!AL101-SMALL(Data_Background!$C101:$AZ101,COUNTIF(Data_Background!$C101:$AZ101,0)+1)),Data_Background!AL101)))</f>
        <v>4255.1989619325705</v>
      </c>
      <c r="AM101">
        <f ca="1">IF(Data_Background!AM101="","",(IF($B$3="On",IF(Data_Background!AM101=0,0,Data_Background!AM101-SMALL(Data_Background!$C101:$AZ101,COUNTIF(Data_Background!$C101:$AZ101,0)+1)),Data_Background!AM101)))</f>
        <v>4289.2592278102411</v>
      </c>
      <c r="AN101">
        <f ca="1">IF(Data_Background!AN101="","",(IF($B$3="On",IF(Data_Background!AN101=0,0,Data_Background!AN101-SMALL(Data_Background!$C101:$AZ101,COUNTIF(Data_Background!$C101:$AZ101,0)+1)),Data_Background!AN101)))</f>
        <v>4316.6880775871678</v>
      </c>
      <c r="AO101">
        <f ca="1">IF(Data_Background!AO101="","",(IF($B$3="On",IF(Data_Background!AO101=0,0,Data_Background!AO101-SMALL(Data_Background!$C101:$AZ101,COUNTIF(Data_Background!$C101:$AZ101,0)+1)),Data_Background!AO101)))</f>
        <v>4341.8198984344608</v>
      </c>
      <c r="AP101">
        <f ca="1">IF(Data_Background!AP101="","",(IF($B$3="On",IF(Data_Background!AP101=0,0,Data_Background!AP101-SMALL(Data_Background!$C101:$AZ101,COUNTIF(Data_Background!$C101:$AZ101,0)+1)),Data_Background!AP101)))</f>
        <v>4353.9144970359857</v>
      </c>
      <c r="AQ101" t="str">
        <f>IF(Data_Background!AQ101="","",(IF($B$3="On",IF(Data_Background!AQ101=0,0,Data_Background!AQ101-SMALL(Data_Background!$C101:$AZ101,COUNTIF(Data_Background!$C101:$AZ101,0)+1)),Data_Background!AQ101)))</f>
        <v/>
      </c>
      <c r="AR101" t="str">
        <f>IF(Data_Background!AR101="","",(IF($B$3="On",IF(Data_Background!AR101=0,0,Data_Background!AR101-SMALL(Data_Background!$C101:$AZ101,COUNTIF(Data_Background!$C101:$AZ101,0)+1)),Data_Background!AR101)))</f>
        <v/>
      </c>
      <c r="AS101" t="str">
        <f>IF(Data_Background!AS101="","",(IF($B$3="On",IF(Data_Background!AS101=0,0,Data_Background!AS101-SMALL(Data_Background!$C101:$AZ101,COUNTIF(Data_Background!$C101:$AZ101,0)+1)),Data_Background!AS101)))</f>
        <v/>
      </c>
      <c r="AT101" t="str">
        <f>IF(Data_Background!AT101="","",(IF($B$3="On",IF(Data_Background!AT101=0,0,Data_Background!AT101-SMALL(Data_Background!$C101:$AZ101,COUNTIF(Data_Background!$C101:$AZ101,0)+1)),Data_Background!AT101)))</f>
        <v/>
      </c>
      <c r="AU101" t="str">
        <f>IF(Data_Background!AU101="","",(IF($B$3="On",IF(Data_Background!AU101=0,0,Data_Background!AU101-SMALL(Data_Background!$C101:$AZ101,COUNTIF(Data_Background!$C101:$AZ101,0)+1)),Data_Background!AU101)))</f>
        <v/>
      </c>
      <c r="AV101" t="str">
        <f>IF(Data_Background!AV101="","",(IF($B$3="On",IF(Data_Background!AV101=0,0,Data_Background!AV101-SMALL(Data_Background!$C101:$AZ101,COUNTIF(Data_Background!$C101:$AZ101,0)+1)),Data_Background!AV101)))</f>
        <v/>
      </c>
      <c r="AW101" t="str">
        <f>IF(Data_Background!AW101="","",(IF($B$3="On",IF(Data_Background!AW101=0,0,Data_Background!AW101-SMALL(Data_Background!$C101:$AZ101,COUNTIF(Data_Background!$C101:$AZ101,0)+1)),Data_Background!AW101)))</f>
        <v/>
      </c>
      <c r="AX101" t="str">
        <f>IF(Data_Background!AX101="","",(IF($B$3="On",IF(Data_Background!AX101=0,0,Data_Background!AX101-SMALL(Data_Background!$C101:$AZ101,COUNTIF(Data_Background!$C101:$AZ101,0)+1)),Data_Background!AX101)))</f>
        <v/>
      </c>
      <c r="AY101" t="str">
        <f>IF(Data_Background!AY101="","",(IF($B$3="On",IF(Data_Background!AY101=0,0,Data_Background!AY101-SMALL(Data_Background!$C101:$AZ101,COUNTIF(Data_Background!$C101:$AZ101,0)+1)),Data_Background!AY101)))</f>
        <v/>
      </c>
      <c r="AZ101" t="str">
        <f>IF(Data_Background!AZ101="","",(IF($B$3="On",IF(Data_Background!AZ101=0,0,Data_Background!AZ101-SMALL(Data_Background!$C101:$AZ101,COUNTIF(Data_Background!$C101:$AZ101,0)+1)),Data_Background!AZ101)))</f>
        <v/>
      </c>
    </row>
    <row r="102" spans="1:78" x14ac:dyDescent="0.25">
      <c r="A102" s="79">
        <f ca="1">Data_Initial!A102</f>
        <v>2</v>
      </c>
      <c r="B102" s="79" t="str">
        <f ca="1">Data_Initial!B102</f>
        <v>C4</v>
      </c>
      <c r="C102">
        <f ca="1">IF(Data_Background!C102="","",(IF($B$3="On",IF(Data_Background!C102=0,0,Data_Background!C102-SMALL(Data_Background!$C102:$AZ102,COUNTIF(Data_Background!$C102:$AZ102,0)+1)),Data_Background!C102)))</f>
        <v>2.499595748349368</v>
      </c>
      <c r="D102">
        <f ca="1">IF(Data_Background!D102="","",(IF($B$3="On",IF(Data_Background!D102=0,0,Data_Background!D102-SMALL(Data_Background!$C102:$AZ102,COUNTIF(Data_Background!$C102:$AZ102,0)+1)),Data_Background!D102)))</f>
        <v>2.4240525870027327</v>
      </c>
      <c r="E102">
        <f ca="1">IF(Data_Background!E102="","",(IF($B$3="On",IF(Data_Background!E102=0,0,Data_Background!E102-SMALL(Data_Background!$C102:$AZ102,COUNTIF(Data_Background!$C102:$AZ102,0)+1)),Data_Background!E102)))</f>
        <v>1.4372275865587927</v>
      </c>
      <c r="F102">
        <f ca="1">IF(Data_Background!F102="","",(IF($B$3="On",IF(Data_Background!F102=0,0,Data_Background!F102-SMALL(Data_Background!$C102:$AZ102,COUNTIF(Data_Background!$C102:$AZ102,0)+1)),Data_Background!F102)))</f>
        <v>1.1111963860133329</v>
      </c>
      <c r="G102">
        <f ca="1">IF(Data_Background!G102="","",(IF($B$3="On",IF(Data_Background!G102=0,0,Data_Background!G102-SMALL(Data_Background!$C102:$AZ102,COUNTIF(Data_Background!$C102:$AZ102,0)+1)),Data_Background!G102)))</f>
        <v>0</v>
      </c>
      <c r="H102">
        <f ca="1">IF(Data_Background!H102="","",(IF($B$3="On",IF(Data_Background!H102=0,0,Data_Background!H102-SMALL(Data_Background!$C102:$AZ102,COUNTIF(Data_Background!$C102:$AZ102,0)+1)),Data_Background!H102)))</f>
        <v>0</v>
      </c>
      <c r="I102">
        <f ca="1">IF(Data_Background!I102="","",(IF($B$3="On",IF(Data_Background!I102=0,0,Data_Background!I102-SMALL(Data_Background!$C102:$AZ102,COUNTIF(Data_Background!$C102:$AZ102,0)+1)),Data_Background!I102)))</f>
        <v>0</v>
      </c>
      <c r="J102">
        <f ca="1">IF(Data_Background!J102="","",(IF($B$3="On",IF(Data_Background!J102=0,0,Data_Background!J102-SMALL(Data_Background!$C102:$AZ102,COUNTIF(Data_Background!$C102:$AZ102,0)+1)),Data_Background!J102)))</f>
        <v>0</v>
      </c>
      <c r="K102">
        <f ca="1">IF(Data_Background!K102="","",(IF($B$3="On",IF(Data_Background!K102=0,0,Data_Background!K102-SMALL(Data_Background!$C102:$AZ102,COUNTIF(Data_Background!$C102:$AZ102,0)+1)),Data_Background!K102)))</f>
        <v>1.5488188972338595</v>
      </c>
      <c r="L102">
        <f ca="1">IF(Data_Background!L102="","",(IF($B$3="On",IF(Data_Background!L102=0,0,Data_Background!L102-SMALL(Data_Background!$C102:$AZ102,COUNTIF(Data_Background!$C102:$AZ102,0)+1)),Data_Background!L102)))</f>
        <v>0</v>
      </c>
      <c r="M102">
        <f ca="1">IF(Data_Background!M102="","",(IF($B$3="On",IF(Data_Background!M102=0,0,Data_Background!M102-SMALL(Data_Background!$C102:$AZ102,COUNTIF(Data_Background!$C102:$AZ102,0)+1)),Data_Background!M102)))</f>
        <v>0</v>
      </c>
      <c r="N102">
        <f ca="1">IF(Data_Background!N102="","",(IF($B$3="On",IF(Data_Background!N102=0,0,Data_Background!N102-SMALL(Data_Background!$C102:$AZ102,COUNTIF(Data_Background!$C102:$AZ102,0)+1)),Data_Background!N102)))</f>
        <v>0</v>
      </c>
      <c r="O102">
        <f ca="1">IF(Data_Background!O102="","",(IF($B$3="On",IF(Data_Background!O102=0,0,Data_Background!O102-SMALL(Data_Background!$C102:$AZ102,COUNTIF(Data_Background!$C102:$AZ102,0)+1)),Data_Background!O102)))</f>
        <v>0</v>
      </c>
      <c r="P102">
        <f ca="1">IF(Data_Background!P102="","",(IF($B$3="On",IF(Data_Background!P102=0,0,Data_Background!P102-SMALL(Data_Background!$C102:$AZ102,COUNTIF(Data_Background!$C102:$AZ102,0)+1)),Data_Background!P102)))</f>
        <v>0</v>
      </c>
      <c r="Q102">
        <f ca="1">IF(Data_Background!Q102="","",(IF($B$3="On",IF(Data_Background!Q102=0,0,Data_Background!Q102-SMALL(Data_Background!$C102:$AZ102,COUNTIF(Data_Background!$C102:$AZ102,0)+1)),Data_Background!Q102)))</f>
        <v>0</v>
      </c>
      <c r="R102">
        <f ca="1">IF(Data_Background!R102="","",(IF($B$3="On",IF(Data_Background!R102=0,0,Data_Background!R102-SMALL(Data_Background!$C102:$AZ102,COUNTIF(Data_Background!$C102:$AZ102,0)+1)),Data_Background!R102)))</f>
        <v>0</v>
      </c>
      <c r="S102">
        <f ca="1">IF(Data_Background!S102="","",(IF($B$3="On",IF(Data_Background!S102=0,0,Data_Background!S102-SMALL(Data_Background!$C102:$AZ102,COUNTIF(Data_Background!$C102:$AZ102,0)+1)),Data_Background!S102)))</f>
        <v>0</v>
      </c>
      <c r="T102">
        <f ca="1">IF(Data_Background!T102="","",(IF($B$3="On",IF(Data_Background!T102=0,0,Data_Background!T102-SMALL(Data_Background!$C102:$AZ102,COUNTIF(Data_Background!$C102:$AZ102,0)+1)),Data_Background!T102)))</f>
        <v>0</v>
      </c>
      <c r="U102">
        <f ca="1">IF(Data_Background!U102="","",(IF($B$3="On",IF(Data_Background!U102=0,0,Data_Background!U102-SMALL(Data_Background!$C102:$AZ102,COUNTIF(Data_Background!$C102:$AZ102,0)+1)),Data_Background!U102)))</f>
        <v>0</v>
      </c>
      <c r="V102">
        <f ca="1">IF(Data_Background!V102="","",(IF($B$3="On",IF(Data_Background!V102=0,0,Data_Background!V102-SMALL(Data_Background!$C102:$AZ102,COUNTIF(Data_Background!$C102:$AZ102,0)+1)),Data_Background!V102)))</f>
        <v>0</v>
      </c>
      <c r="W102">
        <f ca="1">IF(Data_Background!W102="","",(IF($B$3="On",IF(Data_Background!W102=0,0,Data_Background!W102-SMALL(Data_Background!$C102:$AZ102,COUNTIF(Data_Background!$C102:$AZ102,0)+1)),Data_Background!W102)))</f>
        <v>0</v>
      </c>
      <c r="X102">
        <f ca="1">IF(Data_Background!X102="","",(IF($B$3="On",IF(Data_Background!X102=0,0,Data_Background!X102-SMALL(Data_Background!$C102:$AZ102,COUNTIF(Data_Background!$C102:$AZ102,0)+1)),Data_Background!X102)))</f>
        <v>0</v>
      </c>
      <c r="Y102">
        <f ca="1">IF(Data_Background!Y102="","",(IF($B$3="On",IF(Data_Background!Y102=0,0,Data_Background!Y102-SMALL(Data_Background!$C102:$AZ102,COUNTIF(Data_Background!$C102:$AZ102,0)+1)),Data_Background!Y102)))</f>
        <v>0</v>
      </c>
      <c r="Z102">
        <f ca="1">IF(Data_Background!Z102="","",(IF($B$3="On",IF(Data_Background!Z102=0,0,Data_Background!Z102-SMALL(Data_Background!$C102:$AZ102,COUNTIF(Data_Background!$C102:$AZ102,0)+1)),Data_Background!Z102)))</f>
        <v>0.99873352628037537</v>
      </c>
      <c r="AA102">
        <f ca="1">IF(Data_Background!AA102="","",(IF($B$3="On",IF(Data_Background!AA102=0,0,Data_Background!AA102-SMALL(Data_Background!$C102:$AZ102,COUNTIF(Data_Background!$C102:$AZ102,0)+1)),Data_Background!AA102)))</f>
        <v>7.8316531866570118</v>
      </c>
      <c r="AB102">
        <f ca="1">IF(Data_Background!AB102="","",(IF($B$3="On",IF(Data_Background!AB102=0,0,Data_Background!AB102-SMALL(Data_Background!$C102:$AZ102,COUNTIF(Data_Background!$C102:$AZ102,0)+1)),Data_Background!AB102)))</f>
        <v>25.494820619981056</v>
      </c>
      <c r="AC102">
        <f ca="1">IF(Data_Background!AC102="","",(IF($B$3="On",IF(Data_Background!AC102=0,0,Data_Background!AC102-SMALL(Data_Background!$C102:$AZ102,COUNTIF(Data_Background!$C102:$AZ102,0)+1)),Data_Background!AC102)))</f>
        <v>59.560733921450542</v>
      </c>
      <c r="AD102">
        <f ca="1">IF(Data_Background!AD102="","",(IF($B$3="On",IF(Data_Background!AD102=0,0,Data_Background!AD102-SMALL(Data_Background!$C102:$AZ102,COUNTIF(Data_Background!$C102:$AZ102,0)+1)),Data_Background!AD102)))</f>
        <v>125.39945841017757</v>
      </c>
      <c r="AE102">
        <f ca="1">IF(Data_Background!AE102="","",(IF($B$3="On",IF(Data_Background!AE102=0,0,Data_Background!AE102-SMALL(Data_Background!$C102:$AZ102,COUNTIF(Data_Background!$C102:$AZ102,0)+1)),Data_Background!AE102)))</f>
        <v>244.50966647991692</v>
      </c>
      <c r="AF102">
        <f ca="1">IF(Data_Background!AF102="","",(IF($B$3="On",IF(Data_Background!AF102=0,0,Data_Background!AF102-SMALL(Data_Background!$C102:$AZ102,COUNTIF(Data_Background!$C102:$AZ102,0)+1)),Data_Background!AF102)))</f>
        <v>464.22763765080492</v>
      </c>
      <c r="AG102">
        <f ca="1">IF(Data_Background!AG102="","",(IF($B$3="On",IF(Data_Background!AG102=0,0,Data_Background!AG102-SMALL(Data_Background!$C102:$AZ102,COUNTIF(Data_Background!$C102:$AZ102,0)+1)),Data_Background!AG102)))</f>
        <v>836.18033965407926</v>
      </c>
      <c r="AH102">
        <f ca="1">IF(Data_Background!AH102="","",(IF($B$3="On",IF(Data_Background!AH102=0,0,Data_Background!AH102-SMALL(Data_Background!$C102:$AZ102,COUNTIF(Data_Background!$C102:$AZ102,0)+1)),Data_Background!AH102)))</f>
        <v>1387.9325291790681</v>
      </c>
      <c r="AI102">
        <f ca="1">IF(Data_Background!AI102="","",(IF($B$3="On",IF(Data_Background!AI102=0,0,Data_Background!AI102-SMALL(Data_Background!$C102:$AZ102,COUNTIF(Data_Background!$C102:$AZ102,0)+1)),Data_Background!AI102)))</f>
        <v>2049.0387978864646</v>
      </c>
      <c r="AJ102">
        <f ca="1">IF(Data_Background!AJ102="","",(IF($B$3="On",IF(Data_Background!AJ102=0,0,Data_Background!AJ102-SMALL(Data_Background!$C102:$AZ102,COUNTIF(Data_Background!$C102:$AZ102,0)+1)),Data_Background!AJ102)))</f>
        <v>2705.7192445274545</v>
      </c>
      <c r="AK102">
        <f ca="1">IF(Data_Background!AK102="","",(IF($B$3="On",IF(Data_Background!AK102=0,0,Data_Background!AK102-SMALL(Data_Background!$C102:$AZ102,COUNTIF(Data_Background!$C102:$AZ102,0)+1)),Data_Background!AK102)))</f>
        <v>3239.9694163918448</v>
      </c>
      <c r="AL102">
        <f ca="1">IF(Data_Background!AL102="","",(IF($B$3="On",IF(Data_Background!AL102=0,0,Data_Background!AL102-SMALL(Data_Background!$C102:$AZ102,COUNTIF(Data_Background!$C102:$AZ102,0)+1)),Data_Background!AL102)))</f>
        <v>3618.4835259749511</v>
      </c>
      <c r="AM102">
        <f ca="1">IF(Data_Background!AM102="","",(IF($B$3="On",IF(Data_Background!AM102=0,0,Data_Background!AM102-SMALL(Data_Background!$C102:$AZ102,COUNTIF(Data_Background!$C102:$AZ102,0)+1)),Data_Background!AM102)))</f>
        <v>3855.9025245164976</v>
      </c>
      <c r="AN102">
        <f ca="1">IF(Data_Background!AN102="","",(IF($B$3="On",IF(Data_Background!AN102=0,0,Data_Background!AN102-SMALL(Data_Background!$C102:$AZ102,COUNTIF(Data_Background!$C102:$AZ102,0)+1)),Data_Background!AN102)))</f>
        <v>3996.4061526727414</v>
      </c>
      <c r="AO102">
        <f ca="1">IF(Data_Background!AO102="","",(IF($B$3="On",IF(Data_Background!AO102=0,0,Data_Background!AO102-SMALL(Data_Background!$C102:$AZ102,COUNTIF(Data_Background!$C102:$AZ102,0)+1)),Data_Background!AO102)))</f>
        <v>4081.149516326755</v>
      </c>
      <c r="AP102">
        <f ca="1">IF(Data_Background!AP102="","",(IF($B$3="On",IF(Data_Background!AP102=0,0,Data_Background!AP102-SMALL(Data_Background!$C102:$AZ102,COUNTIF(Data_Background!$C102:$AZ102,0)+1)),Data_Background!AP102)))</f>
        <v>4114.942342490026</v>
      </c>
      <c r="AQ102" t="str">
        <f>IF(Data_Background!AQ102="","",(IF($B$3="On",IF(Data_Background!AQ102=0,0,Data_Background!AQ102-SMALL(Data_Background!$C102:$AZ102,COUNTIF(Data_Background!$C102:$AZ102,0)+1)),Data_Background!AQ102)))</f>
        <v/>
      </c>
      <c r="AR102" t="str">
        <f>IF(Data_Background!AR102="","",(IF($B$3="On",IF(Data_Background!AR102=0,0,Data_Background!AR102-SMALL(Data_Background!$C102:$AZ102,COUNTIF(Data_Background!$C102:$AZ102,0)+1)),Data_Background!AR102)))</f>
        <v/>
      </c>
      <c r="AS102" t="str">
        <f>IF(Data_Background!AS102="","",(IF($B$3="On",IF(Data_Background!AS102=0,0,Data_Background!AS102-SMALL(Data_Background!$C102:$AZ102,COUNTIF(Data_Background!$C102:$AZ102,0)+1)),Data_Background!AS102)))</f>
        <v/>
      </c>
      <c r="AT102" t="str">
        <f>IF(Data_Background!AT102="","",(IF($B$3="On",IF(Data_Background!AT102=0,0,Data_Background!AT102-SMALL(Data_Background!$C102:$AZ102,COUNTIF(Data_Background!$C102:$AZ102,0)+1)),Data_Background!AT102)))</f>
        <v/>
      </c>
      <c r="AU102" t="str">
        <f>IF(Data_Background!AU102="","",(IF($B$3="On",IF(Data_Background!AU102=0,0,Data_Background!AU102-SMALL(Data_Background!$C102:$AZ102,COUNTIF(Data_Background!$C102:$AZ102,0)+1)),Data_Background!AU102)))</f>
        <v/>
      </c>
      <c r="AV102" t="str">
        <f>IF(Data_Background!AV102="","",(IF($B$3="On",IF(Data_Background!AV102=0,0,Data_Background!AV102-SMALL(Data_Background!$C102:$AZ102,COUNTIF(Data_Background!$C102:$AZ102,0)+1)),Data_Background!AV102)))</f>
        <v/>
      </c>
      <c r="AW102" t="str">
        <f>IF(Data_Background!AW102="","",(IF($B$3="On",IF(Data_Background!AW102=0,0,Data_Background!AW102-SMALL(Data_Background!$C102:$AZ102,COUNTIF(Data_Background!$C102:$AZ102,0)+1)),Data_Background!AW102)))</f>
        <v/>
      </c>
      <c r="AX102" t="str">
        <f>IF(Data_Background!AX102="","",(IF($B$3="On",IF(Data_Background!AX102=0,0,Data_Background!AX102-SMALL(Data_Background!$C102:$AZ102,COUNTIF(Data_Background!$C102:$AZ102,0)+1)),Data_Background!AX102)))</f>
        <v/>
      </c>
      <c r="AY102" t="str">
        <f>IF(Data_Background!AY102="","",(IF($B$3="On",IF(Data_Background!AY102=0,0,Data_Background!AY102-SMALL(Data_Background!$C102:$AZ102,COUNTIF(Data_Background!$C102:$AZ102,0)+1)),Data_Background!AY102)))</f>
        <v/>
      </c>
      <c r="AZ102" t="str">
        <f>IF(Data_Background!AZ102="","",(IF($B$3="On",IF(Data_Background!AZ102=0,0,Data_Background!AZ102-SMALL(Data_Background!$C102:$AZ102,COUNTIF(Data_Background!$C102:$AZ102,0)+1)),Data_Background!AZ102)))</f>
        <v/>
      </c>
    </row>
    <row r="103" spans="1:78" x14ac:dyDescent="0.25">
      <c r="A103" s="79">
        <f ca="1">Data_Initial!A103</f>
        <v>2</v>
      </c>
      <c r="B103" s="79" t="str">
        <f ca="1">Data_Initial!B103</f>
        <v>D4</v>
      </c>
      <c r="C103">
        <f ca="1">IF(Data_Background!C103="","",(IF($B$3="On",IF(Data_Background!C103=0,0,Data_Background!C103-SMALL(Data_Background!$C103:$AZ103,COUNTIF(Data_Background!$C103:$AZ103,0)+1)),Data_Background!C103)))</f>
        <v>1.3883470283428005</v>
      </c>
      <c r="D103">
        <f ca="1">IF(Data_Background!D103="","",(IF($B$3="On",IF(Data_Background!D103=0,0,Data_Background!D103-SMALL(Data_Background!$C103:$AZ103,COUNTIF(Data_Background!$C103:$AZ103,0)+1)),Data_Background!D103)))</f>
        <v>2.6553268736420224</v>
      </c>
      <c r="E103">
        <f ca="1">IF(Data_Background!E103="","",(IF($B$3="On",IF(Data_Background!E103=0,0,Data_Background!E103-SMALL(Data_Background!$C103:$AZ103,COUNTIF(Data_Background!$C103:$AZ103,0)+1)),Data_Background!E103)))</f>
        <v>3.5133033688792539</v>
      </c>
      <c r="F103">
        <f ca="1">IF(Data_Background!F103="","",(IF($B$3="On",IF(Data_Background!F103=0,0,Data_Background!F103-SMALL(Data_Background!$C103:$AZ103,COUNTIF(Data_Background!$C103:$AZ103,0)+1)),Data_Background!F103)))</f>
        <v>2.4052690456357295</v>
      </c>
      <c r="G103">
        <f ca="1">IF(Data_Background!G103="","",(IF($B$3="On",IF(Data_Background!G103=0,0,Data_Background!G103-SMALL(Data_Background!$C103:$AZ103,COUNTIF(Data_Background!$C103:$AZ103,0)+1)),Data_Background!G103)))</f>
        <v>0.25247491822998969</v>
      </c>
      <c r="H103">
        <f ca="1">IF(Data_Background!H103="","",(IF($B$3="On",IF(Data_Background!H103=0,0,Data_Background!H103-SMALL(Data_Background!$C103:$AZ103,COUNTIF(Data_Background!$C103:$AZ103,0)+1)),Data_Background!H103)))</f>
        <v>0</v>
      </c>
      <c r="I103">
        <f ca="1">IF(Data_Background!I103="","",(IF($B$3="On",IF(Data_Background!I103=0,0,Data_Background!I103-SMALL(Data_Background!$C103:$AZ103,COUNTIF(Data_Background!$C103:$AZ103,0)+1)),Data_Background!I103)))</f>
        <v>0</v>
      </c>
      <c r="J103">
        <f ca="1">IF(Data_Background!J103="","",(IF($B$3="On",IF(Data_Background!J103=0,0,Data_Background!J103-SMALL(Data_Background!$C103:$AZ103,COUNTIF(Data_Background!$C103:$AZ103,0)+1)),Data_Background!J103)))</f>
        <v>0</v>
      </c>
      <c r="K103">
        <f ca="1">IF(Data_Background!K103="","",(IF($B$3="On",IF(Data_Background!K103=0,0,Data_Background!K103-SMALL(Data_Background!$C103:$AZ103,COUNTIF(Data_Background!$C103:$AZ103,0)+1)),Data_Background!K103)))</f>
        <v>0</v>
      </c>
      <c r="L103">
        <f ca="1">IF(Data_Background!L103="","",(IF($B$3="On",IF(Data_Background!L103=0,0,Data_Background!L103-SMALL(Data_Background!$C103:$AZ103,COUNTIF(Data_Background!$C103:$AZ103,0)+1)),Data_Background!L103)))</f>
        <v>0</v>
      </c>
      <c r="M103">
        <f ca="1">IF(Data_Background!M103="","",(IF($B$3="On",IF(Data_Background!M103=0,0,Data_Background!M103-SMALL(Data_Background!$C103:$AZ103,COUNTIF(Data_Background!$C103:$AZ103,0)+1)),Data_Background!M103)))</f>
        <v>0</v>
      </c>
      <c r="N103">
        <f ca="1">IF(Data_Background!N103="","",(IF($B$3="On",IF(Data_Background!N103=0,0,Data_Background!N103-SMALL(Data_Background!$C103:$AZ103,COUNTIF(Data_Background!$C103:$AZ103,0)+1)),Data_Background!N103)))</f>
        <v>0</v>
      </c>
      <c r="O103">
        <f ca="1">IF(Data_Background!O103="","",(IF($B$3="On",IF(Data_Background!O103=0,0,Data_Background!O103-SMALL(Data_Background!$C103:$AZ103,COUNTIF(Data_Background!$C103:$AZ103,0)+1)),Data_Background!O103)))</f>
        <v>0</v>
      </c>
      <c r="P103">
        <f ca="1">IF(Data_Background!P103="","",(IF($B$3="On",IF(Data_Background!P103=0,0,Data_Background!P103-SMALL(Data_Background!$C103:$AZ103,COUNTIF(Data_Background!$C103:$AZ103,0)+1)),Data_Background!P103)))</f>
        <v>0</v>
      </c>
      <c r="Q103">
        <f ca="1">IF(Data_Background!Q103="","",(IF($B$3="On",IF(Data_Background!Q103=0,0,Data_Background!Q103-SMALL(Data_Background!$C103:$AZ103,COUNTIF(Data_Background!$C103:$AZ103,0)+1)),Data_Background!Q103)))</f>
        <v>0</v>
      </c>
      <c r="R103">
        <f ca="1">IF(Data_Background!R103="","",(IF($B$3="On",IF(Data_Background!R103=0,0,Data_Background!R103-SMALL(Data_Background!$C103:$AZ103,COUNTIF(Data_Background!$C103:$AZ103,0)+1)),Data_Background!R103)))</f>
        <v>0</v>
      </c>
      <c r="S103">
        <f ca="1">IF(Data_Background!S103="","",(IF($B$3="On",IF(Data_Background!S103=0,0,Data_Background!S103-SMALL(Data_Background!$C103:$AZ103,COUNTIF(Data_Background!$C103:$AZ103,0)+1)),Data_Background!S103)))</f>
        <v>0</v>
      </c>
      <c r="T103">
        <f ca="1">IF(Data_Background!T103="","",(IF($B$3="On",IF(Data_Background!T103=0,0,Data_Background!T103-SMALL(Data_Background!$C103:$AZ103,COUNTIF(Data_Background!$C103:$AZ103,0)+1)),Data_Background!T103)))</f>
        <v>0</v>
      </c>
      <c r="U103">
        <f ca="1">IF(Data_Background!U103="","",(IF($B$3="On",IF(Data_Background!U103=0,0,Data_Background!U103-SMALL(Data_Background!$C103:$AZ103,COUNTIF(Data_Background!$C103:$AZ103,0)+1)),Data_Background!U103)))</f>
        <v>0</v>
      </c>
      <c r="V103">
        <f ca="1">IF(Data_Background!V103="","",(IF($B$3="On",IF(Data_Background!V103=0,0,Data_Background!V103-SMALL(Data_Background!$C103:$AZ103,COUNTIF(Data_Background!$C103:$AZ103,0)+1)),Data_Background!V103)))</f>
        <v>0</v>
      </c>
      <c r="W103">
        <f ca="1">IF(Data_Background!W103="","",(IF($B$3="On",IF(Data_Background!W103=0,0,Data_Background!W103-SMALL(Data_Background!$C103:$AZ103,COUNTIF(Data_Background!$C103:$AZ103,0)+1)),Data_Background!W103)))</f>
        <v>0</v>
      </c>
      <c r="X103">
        <f ca="1">IF(Data_Background!X103="","",(IF($B$3="On",IF(Data_Background!X103=0,0,Data_Background!X103-SMALL(Data_Background!$C103:$AZ103,COUNTIF(Data_Background!$C103:$AZ103,0)+1)),Data_Background!X103)))</f>
        <v>0</v>
      </c>
      <c r="Y103">
        <f ca="1">IF(Data_Background!Y103="","",(IF($B$3="On",IF(Data_Background!Y103=0,0,Data_Background!Y103-SMALL(Data_Background!$C103:$AZ103,COUNTIF(Data_Background!$C103:$AZ103,0)+1)),Data_Background!Y103)))</f>
        <v>0</v>
      </c>
      <c r="Z103">
        <f ca="1">IF(Data_Background!Z103="","",(IF($B$3="On",IF(Data_Background!Z103=0,0,Data_Background!Z103-SMALL(Data_Background!$C103:$AZ103,COUNTIF(Data_Background!$C103:$AZ103,0)+1)),Data_Background!Z103)))</f>
        <v>0</v>
      </c>
      <c r="AA103">
        <f ca="1">IF(Data_Background!AA103="","",(IF($B$3="On",IF(Data_Background!AA103=0,0,Data_Background!AA103-SMALL(Data_Background!$C103:$AZ103,COUNTIF(Data_Background!$C103:$AZ103,0)+1)),Data_Background!AA103)))</f>
        <v>6.9373484326937112</v>
      </c>
      <c r="AB103">
        <f ca="1">IF(Data_Background!AB103="","",(IF($B$3="On",IF(Data_Background!AB103=0,0,Data_Background!AB103-SMALL(Data_Background!$C103:$AZ103,COUNTIF(Data_Background!$C103:$AZ103,0)+1)),Data_Background!AB103)))</f>
        <v>25.832346845358945</v>
      </c>
      <c r="AC103">
        <f ca="1">IF(Data_Background!AC103="","",(IF($B$3="On",IF(Data_Background!AC103=0,0,Data_Background!AC103-SMALL(Data_Background!$C103:$AZ103,COUNTIF(Data_Background!$C103:$AZ103,0)+1)),Data_Background!AC103)))</f>
        <v>61.520759148245496</v>
      </c>
      <c r="AD103">
        <f ca="1">IF(Data_Background!AD103="","",(IF($B$3="On",IF(Data_Background!AD103=0,0,Data_Background!AD103-SMALL(Data_Background!$C103:$AZ103,COUNTIF(Data_Background!$C103:$AZ103,0)+1)),Data_Background!AD103)))</f>
        <v>132.41104573000419</v>
      </c>
      <c r="AE103">
        <f ca="1">IF(Data_Background!AE103="","",(IF($B$3="On",IF(Data_Background!AE103=0,0,Data_Background!AE103-SMALL(Data_Background!$C103:$AZ103,COUNTIF(Data_Background!$C103:$AZ103,0)+1)),Data_Background!AE103)))</f>
        <v>262.91071012553817</v>
      </c>
      <c r="AF103">
        <f ca="1">IF(Data_Background!AF103="","",(IF($B$3="On",IF(Data_Background!AF103=0,0,Data_Background!AF103-SMALL(Data_Background!$C103:$AZ103,COUNTIF(Data_Background!$C103:$AZ103,0)+1)),Data_Background!AF103)))</f>
        <v>501.64047892795952</v>
      </c>
      <c r="AG103">
        <f ca="1">IF(Data_Background!AG103="","",(IF($B$3="On",IF(Data_Background!AG103=0,0,Data_Background!AG103-SMALL(Data_Background!$C103:$AZ103,COUNTIF(Data_Background!$C103:$AZ103,0)+1)),Data_Background!AG103)))</f>
        <v>896.81623140284785</v>
      </c>
      <c r="AH103">
        <f ca="1">IF(Data_Background!AH103="","",(IF($B$3="On",IF(Data_Background!AH103=0,0,Data_Background!AH103-SMALL(Data_Background!$C103:$AZ103,COUNTIF(Data_Background!$C103:$AZ103,0)+1)),Data_Background!AH103)))</f>
        <v>1474.8204654542108</v>
      </c>
      <c r="AI103">
        <f ca="1">IF(Data_Background!AI103="","",(IF($B$3="On",IF(Data_Background!AI103=0,0,Data_Background!AI103-SMALL(Data_Background!$C103:$AZ103,COUNTIF(Data_Background!$C103:$AZ103,0)+1)),Data_Background!AI103)))</f>
        <v>2154.5507976556023</v>
      </c>
      <c r="AJ103">
        <f ca="1">IF(Data_Background!AJ103="","",(IF($B$3="On",IF(Data_Background!AJ103=0,0,Data_Background!AJ103-SMALL(Data_Background!$C103:$AZ103,COUNTIF(Data_Background!$C103:$AZ103,0)+1)),Data_Background!AJ103)))</f>
        <v>2820.4173250672452</v>
      </c>
      <c r="AK103">
        <f ca="1">IF(Data_Background!AK103="","",(IF($B$3="On",IF(Data_Background!AK103=0,0,Data_Background!AK103-SMALL(Data_Background!$C103:$AZ103,COUNTIF(Data_Background!$C103:$AZ103,0)+1)),Data_Background!AK103)))</f>
        <v>3352.5631043342191</v>
      </c>
      <c r="AL103">
        <f ca="1">IF(Data_Background!AL103="","",(IF($B$3="On",IF(Data_Background!AL103=0,0,Data_Background!AL103-SMALL(Data_Background!$C103:$AZ103,COUNTIF(Data_Background!$C103:$AZ103,0)+1)),Data_Background!AL103)))</f>
        <v>3726.4783982257018</v>
      </c>
      <c r="AM103">
        <f ca="1">IF(Data_Background!AM103="","",(IF($B$3="On",IF(Data_Background!AM103=0,0,Data_Background!AM103-SMALL(Data_Background!$C103:$AZ103,COUNTIF(Data_Background!$C103:$AZ103,0)+1)),Data_Background!AM103)))</f>
        <v>3956.3367031070088</v>
      </c>
      <c r="AN103">
        <f ca="1">IF(Data_Background!AN103="","",(IF($B$3="On",IF(Data_Background!AN103=0,0,Data_Background!AN103-SMALL(Data_Background!$C103:$AZ103,COUNTIF(Data_Background!$C103:$AZ103,0)+1)),Data_Background!AN103)))</f>
        <v>4090.6368117417087</v>
      </c>
      <c r="AO103">
        <f ca="1">IF(Data_Background!AO103="","",(IF($B$3="On",IF(Data_Background!AO103=0,0,Data_Background!AO103-SMALL(Data_Background!$C103:$AZ103,COUNTIF(Data_Background!$C103:$AZ103,0)+1)),Data_Background!AO103)))</f>
        <v>4171.7230030185656</v>
      </c>
      <c r="AP103">
        <f ca="1">IF(Data_Background!AP103="","",(IF($B$3="On",IF(Data_Background!AP103=0,0,Data_Background!AP103-SMALL(Data_Background!$C103:$AZ103,COUNTIF(Data_Background!$C103:$AZ103,0)+1)),Data_Background!AP103)))</f>
        <v>4204.6804447047862</v>
      </c>
      <c r="AQ103" t="str">
        <f>IF(Data_Background!AQ103="","",(IF($B$3="On",IF(Data_Background!AQ103=0,0,Data_Background!AQ103-SMALL(Data_Background!$C103:$AZ103,COUNTIF(Data_Background!$C103:$AZ103,0)+1)),Data_Background!AQ103)))</f>
        <v/>
      </c>
      <c r="AR103" t="str">
        <f>IF(Data_Background!AR103="","",(IF($B$3="On",IF(Data_Background!AR103=0,0,Data_Background!AR103-SMALL(Data_Background!$C103:$AZ103,COUNTIF(Data_Background!$C103:$AZ103,0)+1)),Data_Background!AR103)))</f>
        <v/>
      </c>
      <c r="AS103" t="str">
        <f>IF(Data_Background!AS103="","",(IF($B$3="On",IF(Data_Background!AS103=0,0,Data_Background!AS103-SMALL(Data_Background!$C103:$AZ103,COUNTIF(Data_Background!$C103:$AZ103,0)+1)),Data_Background!AS103)))</f>
        <v/>
      </c>
      <c r="AT103" t="str">
        <f>IF(Data_Background!AT103="","",(IF($B$3="On",IF(Data_Background!AT103=0,0,Data_Background!AT103-SMALL(Data_Background!$C103:$AZ103,COUNTIF(Data_Background!$C103:$AZ103,0)+1)),Data_Background!AT103)))</f>
        <v/>
      </c>
      <c r="AU103" t="str">
        <f>IF(Data_Background!AU103="","",(IF($B$3="On",IF(Data_Background!AU103=0,0,Data_Background!AU103-SMALL(Data_Background!$C103:$AZ103,COUNTIF(Data_Background!$C103:$AZ103,0)+1)),Data_Background!AU103)))</f>
        <v/>
      </c>
      <c r="AV103" t="str">
        <f>IF(Data_Background!AV103="","",(IF($B$3="On",IF(Data_Background!AV103=0,0,Data_Background!AV103-SMALL(Data_Background!$C103:$AZ103,COUNTIF(Data_Background!$C103:$AZ103,0)+1)),Data_Background!AV103)))</f>
        <v/>
      </c>
      <c r="AW103" t="str">
        <f>IF(Data_Background!AW103="","",(IF($B$3="On",IF(Data_Background!AW103=0,0,Data_Background!AW103-SMALL(Data_Background!$C103:$AZ103,COUNTIF(Data_Background!$C103:$AZ103,0)+1)),Data_Background!AW103)))</f>
        <v/>
      </c>
      <c r="AX103" t="str">
        <f>IF(Data_Background!AX103="","",(IF($B$3="On",IF(Data_Background!AX103=0,0,Data_Background!AX103-SMALL(Data_Background!$C103:$AZ103,COUNTIF(Data_Background!$C103:$AZ103,0)+1)),Data_Background!AX103)))</f>
        <v/>
      </c>
      <c r="AY103" t="str">
        <f>IF(Data_Background!AY103="","",(IF($B$3="On",IF(Data_Background!AY103=0,0,Data_Background!AY103-SMALL(Data_Background!$C103:$AZ103,COUNTIF(Data_Background!$C103:$AZ103,0)+1)),Data_Background!AY103)))</f>
        <v/>
      </c>
      <c r="AZ103" t="str">
        <f>IF(Data_Background!AZ103="","",(IF($B$3="On",IF(Data_Background!AZ103=0,0,Data_Background!AZ103-SMALL(Data_Background!$C103:$AZ103,COUNTIF(Data_Background!$C103:$AZ103,0)+1)),Data_Background!AZ103)))</f>
        <v/>
      </c>
    </row>
    <row r="104" spans="1:78" x14ac:dyDescent="0.25">
      <c r="A104" s="79">
        <f ca="1">Data_Initial!A104</f>
        <v>2</v>
      </c>
      <c r="B104" s="79" t="str">
        <f ca="1">Data_Initial!B104</f>
        <v>E4</v>
      </c>
      <c r="C104">
        <f ca="1">IF(Data_Background!C104="","",(IF($B$3="On",IF(Data_Background!C104=0,0,Data_Background!C104-SMALL(Data_Background!$C104:$AZ104,COUNTIF(Data_Background!$C104:$AZ104,0)+1)),Data_Background!C104)))</f>
        <v>0.48317144184171124</v>
      </c>
      <c r="D104">
        <f ca="1">IF(Data_Background!D104="","",(IF($B$3="On",IF(Data_Background!D104=0,0,Data_Background!D104-SMALL(Data_Background!$C104:$AZ104,COUNTIF(Data_Background!$C104:$AZ104,0)+1)),Data_Background!D104)))</f>
        <v>2.7580119568568424</v>
      </c>
      <c r="E104">
        <f ca="1">IF(Data_Background!E104="","",(IF($B$3="On",IF(Data_Background!E104=0,0,Data_Background!E104-SMALL(Data_Background!$C104:$AZ104,COUNTIF(Data_Background!$C104:$AZ104,0)+1)),Data_Background!E104)))</f>
        <v>6.4738552050096931</v>
      </c>
      <c r="F104">
        <f ca="1">IF(Data_Background!F104="","",(IF($B$3="On",IF(Data_Background!F104=0,0,Data_Background!F104-SMALL(Data_Background!$C104:$AZ104,COUNTIF(Data_Background!$C104:$AZ104,0)+1)),Data_Background!F104)))</f>
        <v>5.6279545449964061</v>
      </c>
      <c r="G104">
        <f ca="1">IF(Data_Background!G104="","",(IF($B$3="On",IF(Data_Background!G104=0,0,Data_Background!G104-SMALL(Data_Background!$C104:$AZ104,COUNTIF(Data_Background!$C104:$AZ104,0)+1)),Data_Background!G104)))</f>
        <v>4.3607018110175586</v>
      </c>
      <c r="H104">
        <f ca="1">IF(Data_Background!H104="","",(IF($B$3="On",IF(Data_Background!H104=0,0,Data_Background!H104-SMALL(Data_Background!$C104:$AZ104,COUNTIF(Data_Background!$C104:$AZ104,0)+1)),Data_Background!H104)))</f>
        <v>2.1638157471637287</v>
      </c>
      <c r="I104">
        <f ca="1">IF(Data_Background!I104="","",(IF($B$3="On",IF(Data_Background!I104=0,0,Data_Background!I104-SMALL(Data_Background!$C104:$AZ104,COUNTIF(Data_Background!$C104:$AZ104,0)+1)),Data_Background!I104)))</f>
        <v>0.24920784687719943</v>
      </c>
      <c r="J104">
        <f ca="1">IF(Data_Background!J104="","",(IF($B$3="On",IF(Data_Background!J104=0,0,Data_Background!J104-SMALL(Data_Background!$C104:$AZ104,COUNTIF(Data_Background!$C104:$AZ104,0)+1)),Data_Background!J104)))</f>
        <v>0</v>
      </c>
      <c r="K104">
        <f ca="1">IF(Data_Background!K104="","",(IF($B$3="On",IF(Data_Background!K104=0,0,Data_Background!K104-SMALL(Data_Background!$C104:$AZ104,COUNTIF(Data_Background!$C104:$AZ104,0)+1)),Data_Background!K104)))</f>
        <v>0</v>
      </c>
      <c r="L104">
        <f ca="1">IF(Data_Background!L104="","",(IF($B$3="On",IF(Data_Background!L104=0,0,Data_Background!L104-SMALL(Data_Background!$C104:$AZ104,COUNTIF(Data_Background!$C104:$AZ104,0)+1)),Data_Background!L104)))</f>
        <v>0</v>
      </c>
      <c r="M104">
        <f ca="1">IF(Data_Background!M104="","",(IF($B$3="On",IF(Data_Background!M104=0,0,Data_Background!M104-SMALL(Data_Background!$C104:$AZ104,COUNTIF(Data_Background!$C104:$AZ104,0)+1)),Data_Background!M104)))</f>
        <v>0</v>
      </c>
      <c r="N104">
        <f ca="1">IF(Data_Background!N104="","",(IF($B$3="On",IF(Data_Background!N104=0,0,Data_Background!N104-SMALL(Data_Background!$C104:$AZ104,COUNTIF(Data_Background!$C104:$AZ104,0)+1)),Data_Background!N104)))</f>
        <v>0</v>
      </c>
      <c r="O104">
        <f ca="1">IF(Data_Background!O104="","",(IF($B$3="On",IF(Data_Background!O104=0,0,Data_Background!O104-SMALL(Data_Background!$C104:$AZ104,COUNTIF(Data_Background!$C104:$AZ104,0)+1)),Data_Background!O104)))</f>
        <v>0</v>
      </c>
      <c r="P104">
        <f ca="1">IF(Data_Background!P104="","",(IF($B$3="On",IF(Data_Background!P104=0,0,Data_Background!P104-SMALL(Data_Background!$C104:$AZ104,COUNTIF(Data_Background!$C104:$AZ104,0)+1)),Data_Background!P104)))</f>
        <v>0</v>
      </c>
      <c r="Q104">
        <f ca="1">IF(Data_Background!Q104="","",(IF($B$3="On",IF(Data_Background!Q104=0,0,Data_Background!Q104-SMALL(Data_Background!$C104:$AZ104,COUNTIF(Data_Background!$C104:$AZ104,0)+1)),Data_Background!Q104)))</f>
        <v>0</v>
      </c>
      <c r="R104">
        <f ca="1">IF(Data_Background!R104="","",(IF($B$3="On",IF(Data_Background!R104=0,0,Data_Background!R104-SMALL(Data_Background!$C104:$AZ104,COUNTIF(Data_Background!$C104:$AZ104,0)+1)),Data_Background!R104)))</f>
        <v>0</v>
      </c>
      <c r="S104">
        <f ca="1">IF(Data_Background!S104="","",(IF($B$3="On",IF(Data_Background!S104=0,0,Data_Background!S104-SMALL(Data_Background!$C104:$AZ104,COUNTIF(Data_Background!$C104:$AZ104,0)+1)),Data_Background!S104)))</f>
        <v>0</v>
      </c>
      <c r="T104">
        <f ca="1">IF(Data_Background!T104="","",(IF($B$3="On",IF(Data_Background!T104=0,0,Data_Background!T104-SMALL(Data_Background!$C104:$AZ104,COUNTIF(Data_Background!$C104:$AZ104,0)+1)),Data_Background!T104)))</f>
        <v>0</v>
      </c>
      <c r="U104">
        <f ca="1">IF(Data_Background!U104="","",(IF($B$3="On",IF(Data_Background!U104=0,0,Data_Background!U104-SMALL(Data_Background!$C104:$AZ104,COUNTIF(Data_Background!$C104:$AZ104,0)+1)),Data_Background!U104)))</f>
        <v>0</v>
      </c>
      <c r="V104">
        <f ca="1">IF(Data_Background!V104="","",(IF($B$3="On",IF(Data_Background!V104=0,0,Data_Background!V104-SMALL(Data_Background!$C104:$AZ104,COUNTIF(Data_Background!$C104:$AZ104,0)+1)),Data_Background!V104)))</f>
        <v>0</v>
      </c>
      <c r="W104">
        <f ca="1">IF(Data_Background!W104="","",(IF($B$3="On",IF(Data_Background!W104=0,0,Data_Background!W104-SMALL(Data_Background!$C104:$AZ104,COUNTIF(Data_Background!$C104:$AZ104,0)+1)),Data_Background!W104)))</f>
        <v>0</v>
      </c>
      <c r="X104">
        <f ca="1">IF(Data_Background!X104="","",(IF($B$3="On",IF(Data_Background!X104=0,0,Data_Background!X104-SMALL(Data_Background!$C104:$AZ104,COUNTIF(Data_Background!$C104:$AZ104,0)+1)),Data_Background!X104)))</f>
        <v>0</v>
      </c>
      <c r="Y104">
        <f ca="1">IF(Data_Background!Y104="","",(IF($B$3="On",IF(Data_Background!Y104=0,0,Data_Background!Y104-SMALL(Data_Background!$C104:$AZ104,COUNTIF(Data_Background!$C104:$AZ104,0)+1)),Data_Background!Y104)))</f>
        <v>0</v>
      </c>
      <c r="Z104">
        <f ca="1">IF(Data_Background!Z104="","",(IF($B$3="On",IF(Data_Background!Z104=0,0,Data_Background!Z104-SMALL(Data_Background!$C104:$AZ104,COUNTIF(Data_Background!$C104:$AZ104,0)+1)),Data_Background!Z104)))</f>
        <v>12.466153926973677</v>
      </c>
      <c r="AA104">
        <f ca="1">IF(Data_Background!AA104="","",(IF($B$3="On",IF(Data_Background!AA104=0,0,Data_Background!AA104-SMALL(Data_Background!$C104:$AZ104,COUNTIF(Data_Background!$C104:$AZ104,0)+1)),Data_Background!AA104)))</f>
        <v>36.483484074970704</v>
      </c>
      <c r="AB104">
        <f ca="1">IF(Data_Background!AB104="","",(IF($B$3="On",IF(Data_Background!AB104=0,0,Data_Background!AB104-SMALL(Data_Background!$C104:$AZ104,COUNTIF(Data_Background!$C104:$AZ104,0)+1)),Data_Background!AB104)))</f>
        <v>88.790773780111849</v>
      </c>
      <c r="AC104">
        <f ca="1">IF(Data_Background!AC104="","",(IF($B$3="On",IF(Data_Background!AC104=0,0,Data_Background!AC104-SMALL(Data_Background!$C104:$AZ104,COUNTIF(Data_Background!$C104:$AZ104,0)+1)),Data_Background!AC104)))</f>
        <v>183.67066397508947</v>
      </c>
      <c r="AD104">
        <f ca="1">IF(Data_Background!AD104="","",(IF($B$3="On",IF(Data_Background!AD104=0,0,Data_Background!AD104-SMALL(Data_Background!$C104:$AZ104,COUNTIF(Data_Background!$C104:$AZ104,0)+1)),Data_Background!AD104)))</f>
        <v>363.56479199218091</v>
      </c>
      <c r="AE104">
        <f ca="1">IF(Data_Background!AE104="","",(IF($B$3="On",IF(Data_Background!AE104=0,0,Data_Background!AE104-SMALL(Data_Background!$C104:$AZ104,COUNTIF(Data_Background!$C104:$AZ104,0)+1)),Data_Background!AE104)))</f>
        <v>674.92704866263</v>
      </c>
      <c r="AF104">
        <f ca="1">IF(Data_Background!AF104="","",(IF($B$3="On",IF(Data_Background!AF104=0,0,Data_Background!AF104-SMALL(Data_Background!$C104:$AZ104,COUNTIF(Data_Background!$C104:$AZ104,0)+1)),Data_Background!AF104)))</f>
        <v>1171.3165487911904</v>
      </c>
      <c r="AG104">
        <f ca="1">IF(Data_Background!AG104="","",(IF($B$3="On",IF(Data_Background!AG104=0,0,Data_Background!AG104-SMALL(Data_Background!$C104:$AZ104,COUNTIF(Data_Background!$C104:$AZ104,0)+1)),Data_Background!AG104)))</f>
        <v>1838.1897675741859</v>
      </c>
      <c r="AH104">
        <f ca="1">IF(Data_Background!AH104="","",(IF($B$3="On",IF(Data_Background!AH104=0,0,Data_Background!AH104-SMALL(Data_Background!$C104:$AZ104,COUNTIF(Data_Background!$C104:$AZ104,0)+1)),Data_Background!AH104)))</f>
        <v>2576.0988978621326</v>
      </c>
      <c r="AI104">
        <f ca="1">IF(Data_Background!AI104="","",(IF($B$3="On",IF(Data_Background!AI104=0,0,Data_Background!AI104-SMALL(Data_Background!$C104:$AZ104,COUNTIF(Data_Background!$C104:$AZ104,0)+1)),Data_Background!AI104)))</f>
        <v>3248.9625994696589</v>
      </c>
      <c r="AJ104">
        <f ca="1">IF(Data_Background!AJ104="","",(IF($B$3="On",IF(Data_Background!AJ104=0,0,Data_Background!AJ104-SMALL(Data_Background!$C104:$AZ104,COUNTIF(Data_Background!$C104:$AZ104,0)+1)),Data_Background!AJ104)))</f>
        <v>3765.8831085631991</v>
      </c>
      <c r="AK104">
        <f ca="1">IF(Data_Background!AK104="","",(IF($B$3="On",IF(Data_Background!AK104=0,0,Data_Background!AK104-SMALL(Data_Background!$C104:$AZ104,COUNTIF(Data_Background!$C104:$AZ104,0)+1)),Data_Background!AK104)))</f>
        <v>4114.6946671831693</v>
      </c>
      <c r="AL104">
        <f ca="1">IF(Data_Background!AL104="","",(IF($B$3="On",IF(Data_Background!AL104=0,0,Data_Background!AL104-SMALL(Data_Background!$C104:$AZ104,COUNTIF(Data_Background!$C104:$AZ104,0)+1)),Data_Background!AL104)))</f>
        <v>4329.654491230639</v>
      </c>
      <c r="AM104">
        <f ca="1">IF(Data_Background!AM104="","",(IF($B$3="On",IF(Data_Background!AM104=0,0,Data_Background!AM104-SMALL(Data_Background!$C104:$AZ104,COUNTIF(Data_Background!$C104:$AZ104,0)+1)),Data_Background!AM104)))</f>
        <v>4456.0067930331825</v>
      </c>
      <c r="AN104">
        <f ca="1">IF(Data_Background!AN104="","",(IF($B$3="On",IF(Data_Background!AN104=0,0,Data_Background!AN104-SMALL(Data_Background!$C104:$AZ104,COUNTIF(Data_Background!$C104:$AZ104,0)+1)),Data_Background!AN104)))</f>
        <v>4534.2170937151523</v>
      </c>
      <c r="AO104">
        <f ca="1">IF(Data_Background!AO104="","",(IF($B$3="On",IF(Data_Background!AO104=0,0,Data_Background!AO104-SMALL(Data_Background!$C104:$AZ104,COUNTIF(Data_Background!$C104:$AZ104,0)+1)),Data_Background!AO104)))</f>
        <v>4586.535224327713</v>
      </c>
      <c r="AP104">
        <f ca="1">IF(Data_Background!AP104="","",(IF($B$3="On",IF(Data_Background!AP104=0,0,Data_Background!AP104-SMALL(Data_Background!$C104:$AZ104,COUNTIF(Data_Background!$C104:$AZ104,0)+1)),Data_Background!AP104)))</f>
        <v>4609.0983893168877</v>
      </c>
      <c r="AQ104" t="str">
        <f>IF(Data_Background!AQ104="","",(IF($B$3="On",IF(Data_Background!AQ104=0,0,Data_Background!AQ104-SMALL(Data_Background!$C104:$AZ104,COUNTIF(Data_Background!$C104:$AZ104,0)+1)),Data_Background!AQ104)))</f>
        <v/>
      </c>
      <c r="AR104" t="str">
        <f>IF(Data_Background!AR104="","",(IF($B$3="On",IF(Data_Background!AR104=0,0,Data_Background!AR104-SMALL(Data_Background!$C104:$AZ104,COUNTIF(Data_Background!$C104:$AZ104,0)+1)),Data_Background!AR104)))</f>
        <v/>
      </c>
      <c r="AS104" t="str">
        <f>IF(Data_Background!AS104="","",(IF($B$3="On",IF(Data_Background!AS104=0,0,Data_Background!AS104-SMALL(Data_Background!$C104:$AZ104,COUNTIF(Data_Background!$C104:$AZ104,0)+1)),Data_Background!AS104)))</f>
        <v/>
      </c>
      <c r="AT104" t="str">
        <f>IF(Data_Background!AT104="","",(IF($B$3="On",IF(Data_Background!AT104=0,0,Data_Background!AT104-SMALL(Data_Background!$C104:$AZ104,COUNTIF(Data_Background!$C104:$AZ104,0)+1)),Data_Background!AT104)))</f>
        <v/>
      </c>
      <c r="AU104" t="str">
        <f>IF(Data_Background!AU104="","",(IF($B$3="On",IF(Data_Background!AU104=0,0,Data_Background!AU104-SMALL(Data_Background!$C104:$AZ104,COUNTIF(Data_Background!$C104:$AZ104,0)+1)),Data_Background!AU104)))</f>
        <v/>
      </c>
      <c r="AV104" t="str">
        <f>IF(Data_Background!AV104="","",(IF($B$3="On",IF(Data_Background!AV104=0,0,Data_Background!AV104-SMALL(Data_Background!$C104:$AZ104,COUNTIF(Data_Background!$C104:$AZ104,0)+1)),Data_Background!AV104)))</f>
        <v/>
      </c>
      <c r="AW104" t="str">
        <f>IF(Data_Background!AW104="","",(IF($B$3="On",IF(Data_Background!AW104=0,0,Data_Background!AW104-SMALL(Data_Background!$C104:$AZ104,COUNTIF(Data_Background!$C104:$AZ104,0)+1)),Data_Background!AW104)))</f>
        <v/>
      </c>
      <c r="AX104" t="str">
        <f>IF(Data_Background!AX104="","",(IF($B$3="On",IF(Data_Background!AX104=0,0,Data_Background!AX104-SMALL(Data_Background!$C104:$AZ104,COUNTIF(Data_Background!$C104:$AZ104,0)+1)),Data_Background!AX104)))</f>
        <v/>
      </c>
      <c r="AY104" t="str">
        <f>IF(Data_Background!AY104="","",(IF($B$3="On",IF(Data_Background!AY104=0,0,Data_Background!AY104-SMALL(Data_Background!$C104:$AZ104,COUNTIF(Data_Background!$C104:$AZ104,0)+1)),Data_Background!AY104)))</f>
        <v/>
      </c>
      <c r="AZ104" t="str">
        <f>IF(Data_Background!AZ104="","",(IF($B$3="On",IF(Data_Background!AZ104=0,0,Data_Background!AZ104-SMALL(Data_Background!$C104:$AZ104,COUNTIF(Data_Background!$C104:$AZ104,0)+1)),Data_Background!AZ104)))</f>
        <v/>
      </c>
    </row>
    <row r="105" spans="1:78" x14ac:dyDescent="0.25">
      <c r="A105" s="79">
        <f ca="1">Data_Initial!A105</f>
        <v>2</v>
      </c>
      <c r="B105" s="79" t="str">
        <f ca="1">Data_Initial!B105</f>
        <v>F4</v>
      </c>
      <c r="C105">
        <f ca="1">IF(Data_Background!C105="","",(IF($B$3="On",IF(Data_Background!C105=0,0,Data_Background!C105-SMALL(Data_Background!$C105:$AZ105,COUNTIF(Data_Background!$C105:$AZ105,0)+1)),Data_Background!C105)))</f>
        <v>0</v>
      </c>
      <c r="D105">
        <f ca="1">IF(Data_Background!D105="","",(IF($B$3="On",IF(Data_Background!D105=0,0,Data_Background!D105-SMALL(Data_Background!$C105:$AZ105,COUNTIF(Data_Background!$C105:$AZ105,0)+1)),Data_Background!D105)))</f>
        <v>0.21773867403255975</v>
      </c>
      <c r="E105">
        <f ca="1">IF(Data_Background!E105="","",(IF($B$3="On",IF(Data_Background!E105=0,0,Data_Background!E105-SMALL(Data_Background!$C105:$AZ105,COUNTIF(Data_Background!$C105:$AZ105,0)+1)),Data_Background!E105)))</f>
        <v>3.0508737267127772</v>
      </c>
      <c r="F105">
        <f ca="1">IF(Data_Background!F105="","",(IF($B$3="On",IF(Data_Background!F105=0,0,Data_Background!F105-SMALL(Data_Background!$C105:$AZ105,COUNTIF(Data_Background!$C105:$AZ105,0)+1)),Data_Background!F105)))</f>
        <v>2.5946721893709137</v>
      </c>
      <c r="G105">
        <f ca="1">IF(Data_Background!G105="","",(IF($B$3="On",IF(Data_Background!G105=0,0,Data_Background!G105-SMALL(Data_Background!$C105:$AZ105,COUNTIF(Data_Background!$C105:$AZ105,0)+1)),Data_Background!G105)))</f>
        <v>2.2086812550483002</v>
      </c>
      <c r="H105">
        <f ca="1">IF(Data_Background!H105="","",(IF($B$3="On",IF(Data_Background!H105=0,0,Data_Background!H105-SMALL(Data_Background!$C105:$AZ105,COUNTIF(Data_Background!$C105:$AZ105,0)+1)),Data_Background!H105)))</f>
        <v>0.5118749159567666</v>
      </c>
      <c r="I105">
        <f ca="1">IF(Data_Background!I105="","",(IF($B$3="On",IF(Data_Background!I105=0,0,Data_Background!I105-SMALL(Data_Background!$C105:$AZ105,COUNTIF(Data_Background!$C105:$AZ105,0)+1)),Data_Background!I105)))</f>
        <v>6.3980224194830626E-3</v>
      </c>
      <c r="J105">
        <f ca="1">IF(Data_Background!J105="","",(IF($B$3="On",IF(Data_Background!J105=0,0,Data_Background!J105-SMALL(Data_Background!$C105:$AZ105,COUNTIF(Data_Background!$C105:$AZ105,0)+1)),Data_Background!J105)))</f>
        <v>0</v>
      </c>
      <c r="K105">
        <f ca="1">IF(Data_Background!K105="","",(IF($B$3="On",IF(Data_Background!K105=0,0,Data_Background!K105-SMALL(Data_Background!$C105:$AZ105,COUNTIF(Data_Background!$C105:$AZ105,0)+1)),Data_Background!K105)))</f>
        <v>0</v>
      </c>
      <c r="L105">
        <f ca="1">IF(Data_Background!L105="","",(IF($B$3="On",IF(Data_Background!L105=0,0,Data_Background!L105-SMALL(Data_Background!$C105:$AZ105,COUNTIF(Data_Background!$C105:$AZ105,0)+1)),Data_Background!L105)))</f>
        <v>0</v>
      </c>
      <c r="M105">
        <f ca="1">IF(Data_Background!M105="","",(IF($B$3="On",IF(Data_Background!M105=0,0,Data_Background!M105-SMALL(Data_Background!$C105:$AZ105,COUNTIF(Data_Background!$C105:$AZ105,0)+1)),Data_Background!M105)))</f>
        <v>0</v>
      </c>
      <c r="N105">
        <f ca="1">IF(Data_Background!N105="","",(IF($B$3="On",IF(Data_Background!N105=0,0,Data_Background!N105-SMALL(Data_Background!$C105:$AZ105,COUNTIF(Data_Background!$C105:$AZ105,0)+1)),Data_Background!N105)))</f>
        <v>0</v>
      </c>
      <c r="O105">
        <f ca="1">IF(Data_Background!O105="","",(IF($B$3="On",IF(Data_Background!O105=0,0,Data_Background!O105-SMALL(Data_Background!$C105:$AZ105,COUNTIF(Data_Background!$C105:$AZ105,0)+1)),Data_Background!O105)))</f>
        <v>0</v>
      </c>
      <c r="P105">
        <f ca="1">IF(Data_Background!P105="","",(IF($B$3="On",IF(Data_Background!P105=0,0,Data_Background!P105-SMALL(Data_Background!$C105:$AZ105,COUNTIF(Data_Background!$C105:$AZ105,0)+1)),Data_Background!P105)))</f>
        <v>0</v>
      </c>
      <c r="Q105">
        <f ca="1">IF(Data_Background!Q105="","",(IF($B$3="On",IF(Data_Background!Q105=0,0,Data_Background!Q105-SMALL(Data_Background!$C105:$AZ105,COUNTIF(Data_Background!$C105:$AZ105,0)+1)),Data_Background!Q105)))</f>
        <v>0</v>
      </c>
      <c r="R105">
        <f ca="1">IF(Data_Background!R105="","",(IF($B$3="On",IF(Data_Background!R105=0,0,Data_Background!R105-SMALL(Data_Background!$C105:$AZ105,COUNTIF(Data_Background!$C105:$AZ105,0)+1)),Data_Background!R105)))</f>
        <v>0</v>
      </c>
      <c r="S105">
        <f ca="1">IF(Data_Background!S105="","",(IF($B$3="On",IF(Data_Background!S105=0,0,Data_Background!S105-SMALL(Data_Background!$C105:$AZ105,COUNTIF(Data_Background!$C105:$AZ105,0)+1)),Data_Background!S105)))</f>
        <v>0</v>
      </c>
      <c r="T105">
        <f ca="1">IF(Data_Background!T105="","",(IF($B$3="On",IF(Data_Background!T105=0,0,Data_Background!T105-SMALL(Data_Background!$C105:$AZ105,COUNTIF(Data_Background!$C105:$AZ105,0)+1)),Data_Background!T105)))</f>
        <v>0</v>
      </c>
      <c r="U105">
        <f ca="1">IF(Data_Background!U105="","",(IF($B$3="On",IF(Data_Background!U105=0,0,Data_Background!U105-SMALL(Data_Background!$C105:$AZ105,COUNTIF(Data_Background!$C105:$AZ105,0)+1)),Data_Background!U105)))</f>
        <v>0</v>
      </c>
      <c r="V105">
        <f ca="1">IF(Data_Background!V105="","",(IF($B$3="On",IF(Data_Background!V105=0,0,Data_Background!V105-SMALL(Data_Background!$C105:$AZ105,COUNTIF(Data_Background!$C105:$AZ105,0)+1)),Data_Background!V105)))</f>
        <v>0</v>
      </c>
      <c r="W105">
        <f ca="1">IF(Data_Background!W105="","",(IF($B$3="On",IF(Data_Background!W105=0,0,Data_Background!W105-SMALL(Data_Background!$C105:$AZ105,COUNTIF(Data_Background!$C105:$AZ105,0)+1)),Data_Background!W105)))</f>
        <v>0</v>
      </c>
      <c r="X105">
        <f ca="1">IF(Data_Background!X105="","",(IF($B$3="On",IF(Data_Background!X105=0,0,Data_Background!X105-SMALL(Data_Background!$C105:$AZ105,COUNTIF(Data_Background!$C105:$AZ105,0)+1)),Data_Background!X105)))</f>
        <v>0</v>
      </c>
      <c r="Y105">
        <f ca="1">IF(Data_Background!Y105="","",(IF($B$3="On",IF(Data_Background!Y105=0,0,Data_Background!Y105-SMALL(Data_Background!$C105:$AZ105,COUNTIF(Data_Background!$C105:$AZ105,0)+1)),Data_Background!Y105)))</f>
        <v>0</v>
      </c>
      <c r="Z105">
        <f ca="1">IF(Data_Background!Z105="","",(IF($B$3="On",IF(Data_Background!Z105=0,0,Data_Background!Z105-SMALL(Data_Background!$C105:$AZ105,COUNTIF(Data_Background!$C105:$AZ105,0)+1)),Data_Background!Z105)))</f>
        <v>12.246404889434867</v>
      </c>
      <c r="AA105">
        <f ca="1">IF(Data_Background!AA105="","",(IF($B$3="On",IF(Data_Background!AA105=0,0,Data_Background!AA105-SMALL(Data_Background!$C105:$AZ105,COUNTIF(Data_Background!$C105:$AZ105,0)+1)),Data_Background!AA105)))</f>
        <v>39.170747953963343</v>
      </c>
      <c r="AB105">
        <f ca="1">IF(Data_Background!AB105="","",(IF($B$3="On",IF(Data_Background!AB105=0,0,Data_Background!AB105-SMALL(Data_Background!$C105:$AZ105,COUNTIF(Data_Background!$C105:$AZ105,0)+1)),Data_Background!AB105)))</f>
        <v>91.75248796650078</v>
      </c>
      <c r="AC105">
        <f ca="1">IF(Data_Background!AC105="","",(IF($B$3="On",IF(Data_Background!AC105=0,0,Data_Background!AC105-SMALL(Data_Background!$C105:$AZ105,COUNTIF(Data_Background!$C105:$AZ105,0)+1)),Data_Background!AC105)))</f>
        <v>194.81290911012846</v>
      </c>
      <c r="AD105">
        <f ca="1">IF(Data_Background!AD105="","",(IF($B$3="On",IF(Data_Background!AD105=0,0,Data_Background!AD105-SMALL(Data_Background!$C105:$AZ105,COUNTIF(Data_Background!$C105:$AZ105,0)+1)),Data_Background!AD105)))</f>
        <v>382.29970438708</v>
      </c>
      <c r="AE105">
        <f ca="1">IF(Data_Background!AE105="","",(IF($B$3="On",IF(Data_Background!AE105=0,0,Data_Background!AE105-SMALL(Data_Background!$C105:$AZ105,COUNTIF(Data_Background!$C105:$AZ105,0)+1)),Data_Background!AE105)))</f>
        <v>708.8874611365469</v>
      </c>
      <c r="AF105">
        <f ca="1">IF(Data_Background!AF105="","",(IF($B$3="On",IF(Data_Background!AF105=0,0,Data_Background!AF105-SMALL(Data_Background!$C105:$AZ105,COUNTIF(Data_Background!$C105:$AZ105,0)+1)),Data_Background!AF105)))</f>
        <v>1219.5852721503202</v>
      </c>
      <c r="AG105">
        <f ca="1">IF(Data_Background!AG105="","",(IF($B$3="On",IF(Data_Background!AG105=0,0,Data_Background!AG105-SMALL(Data_Background!$C105:$AZ105,COUNTIF(Data_Background!$C105:$AZ105,0)+1)),Data_Background!AG105)))</f>
        <v>1899.1968059220426</v>
      </c>
      <c r="AH105">
        <f ca="1">IF(Data_Background!AH105="","",(IF($B$3="On",IF(Data_Background!AH105=0,0,Data_Background!AH105-SMALL(Data_Background!$C105:$AZ105,COUNTIF(Data_Background!$C105:$AZ105,0)+1)),Data_Background!AH105)))</f>
        <v>2638.9108540233256</v>
      </c>
      <c r="AI105">
        <f ca="1">IF(Data_Background!AI105="","",(IF($B$3="On",IF(Data_Background!AI105=0,0,Data_Background!AI105-SMALL(Data_Background!$C105:$AZ105,COUNTIF(Data_Background!$C105:$AZ105,0)+1)),Data_Background!AI105)))</f>
        <v>3303.661380776949</v>
      </c>
      <c r="AJ105">
        <f ca="1">IF(Data_Background!AJ105="","",(IF($B$3="On",IF(Data_Background!AJ105=0,0,Data_Background!AJ105-SMALL(Data_Background!$C105:$AZ105,COUNTIF(Data_Background!$C105:$AZ105,0)+1)),Data_Background!AJ105)))</f>
        <v>3805.601316941149</v>
      </c>
      <c r="AK105">
        <f ca="1">IF(Data_Background!AK105="","",(IF($B$3="On",IF(Data_Background!AK105=0,0,Data_Background!AK105-SMALL(Data_Background!$C105:$AZ105,COUNTIF(Data_Background!$C105:$AZ105,0)+1)),Data_Background!AK105)))</f>
        <v>4140.1657116052893</v>
      </c>
      <c r="AL105">
        <f ca="1">IF(Data_Background!AL105="","",(IF($B$3="On",IF(Data_Background!AL105=0,0,Data_Background!AL105-SMALL(Data_Background!$C105:$AZ105,COUNTIF(Data_Background!$C105:$AZ105,0)+1)),Data_Background!AL105)))</f>
        <v>4345.8213425788363</v>
      </c>
      <c r="AM105">
        <f ca="1">IF(Data_Background!AM105="","",(IF($B$3="On",IF(Data_Background!AM105=0,0,Data_Background!AM105-SMALL(Data_Background!$C105:$AZ105,COUNTIF(Data_Background!$C105:$AZ105,0)+1)),Data_Background!AM105)))</f>
        <v>4469.8804757160733</v>
      </c>
      <c r="AN105">
        <f ca="1">IF(Data_Background!AN105="","",(IF($B$3="On",IF(Data_Background!AN105=0,0,Data_Background!AN105-SMALL(Data_Background!$C105:$AZ105,COUNTIF(Data_Background!$C105:$AZ105,0)+1)),Data_Background!AN105)))</f>
        <v>4548.6690537398699</v>
      </c>
      <c r="AO105">
        <f ca="1">IF(Data_Background!AO105="","",(IF($B$3="On",IF(Data_Background!AO105=0,0,Data_Background!AO105-SMALL(Data_Background!$C105:$AZ105,COUNTIF(Data_Background!$C105:$AZ105,0)+1)),Data_Background!AO105)))</f>
        <v>4598.4108806649101</v>
      </c>
      <c r="AP105">
        <f ca="1">IF(Data_Background!AP105="","",(IF($B$3="On",IF(Data_Background!AP105=0,0,Data_Background!AP105-SMALL(Data_Background!$C105:$AZ105,COUNTIF(Data_Background!$C105:$AZ105,0)+1)),Data_Background!AP105)))</f>
        <v>4619.0515287269345</v>
      </c>
      <c r="AQ105" t="str">
        <f>IF(Data_Background!AQ105="","",(IF($B$3="On",IF(Data_Background!AQ105=0,0,Data_Background!AQ105-SMALL(Data_Background!$C105:$AZ105,COUNTIF(Data_Background!$C105:$AZ105,0)+1)),Data_Background!AQ105)))</f>
        <v/>
      </c>
      <c r="AR105" t="str">
        <f>IF(Data_Background!AR105="","",(IF($B$3="On",IF(Data_Background!AR105=0,0,Data_Background!AR105-SMALL(Data_Background!$C105:$AZ105,COUNTIF(Data_Background!$C105:$AZ105,0)+1)),Data_Background!AR105)))</f>
        <v/>
      </c>
      <c r="AS105" t="str">
        <f>IF(Data_Background!AS105="","",(IF($B$3="On",IF(Data_Background!AS105=0,0,Data_Background!AS105-SMALL(Data_Background!$C105:$AZ105,COUNTIF(Data_Background!$C105:$AZ105,0)+1)),Data_Background!AS105)))</f>
        <v/>
      </c>
      <c r="AT105" t="str">
        <f>IF(Data_Background!AT105="","",(IF($B$3="On",IF(Data_Background!AT105=0,0,Data_Background!AT105-SMALL(Data_Background!$C105:$AZ105,COUNTIF(Data_Background!$C105:$AZ105,0)+1)),Data_Background!AT105)))</f>
        <v/>
      </c>
      <c r="AU105" t="str">
        <f>IF(Data_Background!AU105="","",(IF($B$3="On",IF(Data_Background!AU105=0,0,Data_Background!AU105-SMALL(Data_Background!$C105:$AZ105,COUNTIF(Data_Background!$C105:$AZ105,0)+1)),Data_Background!AU105)))</f>
        <v/>
      </c>
      <c r="AV105" t="str">
        <f>IF(Data_Background!AV105="","",(IF($B$3="On",IF(Data_Background!AV105=0,0,Data_Background!AV105-SMALL(Data_Background!$C105:$AZ105,COUNTIF(Data_Background!$C105:$AZ105,0)+1)),Data_Background!AV105)))</f>
        <v/>
      </c>
      <c r="AW105" t="str">
        <f>IF(Data_Background!AW105="","",(IF($B$3="On",IF(Data_Background!AW105=0,0,Data_Background!AW105-SMALL(Data_Background!$C105:$AZ105,COUNTIF(Data_Background!$C105:$AZ105,0)+1)),Data_Background!AW105)))</f>
        <v/>
      </c>
      <c r="AX105" t="str">
        <f>IF(Data_Background!AX105="","",(IF($B$3="On",IF(Data_Background!AX105=0,0,Data_Background!AX105-SMALL(Data_Background!$C105:$AZ105,COUNTIF(Data_Background!$C105:$AZ105,0)+1)),Data_Background!AX105)))</f>
        <v/>
      </c>
      <c r="AY105" t="str">
        <f>IF(Data_Background!AY105="","",(IF($B$3="On",IF(Data_Background!AY105=0,0,Data_Background!AY105-SMALL(Data_Background!$C105:$AZ105,COUNTIF(Data_Background!$C105:$AZ105,0)+1)),Data_Background!AY105)))</f>
        <v/>
      </c>
      <c r="AZ105" t="str">
        <f>IF(Data_Background!AZ105="","",(IF($B$3="On",IF(Data_Background!AZ105=0,0,Data_Background!AZ105-SMALL(Data_Background!$C105:$AZ105,COUNTIF(Data_Background!$C105:$AZ105,0)+1)),Data_Background!AZ105)))</f>
        <v/>
      </c>
    </row>
    <row r="106" spans="1:78" x14ac:dyDescent="0.25">
      <c r="A106" s="79">
        <f ca="1">Data_Initial!A106</f>
        <v>2</v>
      </c>
      <c r="B106" s="79" t="str">
        <f ca="1">Data_Initial!B106</f>
        <v>G4</v>
      </c>
      <c r="C106">
        <f ca="1">IF(Data_Background!C106="","",(IF($B$3="On",IF(Data_Background!C106=0,0,Data_Background!C106-SMALL(Data_Background!$C106:$AZ106,COUNTIF(Data_Background!$C106:$AZ106,0)+1)),Data_Background!C106)))</f>
        <v>3.8186090743809742</v>
      </c>
      <c r="D106">
        <f ca="1">IF(Data_Background!D106="","",(IF($B$3="On",IF(Data_Background!D106=0,0,Data_Background!D106-SMALL(Data_Background!$C106:$AZ106,COUNTIF(Data_Background!$C106:$AZ106,0)+1)),Data_Background!D106)))</f>
        <v>3.915410521561927</v>
      </c>
      <c r="E106">
        <f ca="1">IF(Data_Background!E106="","",(IF($B$3="On",IF(Data_Background!E106=0,0,Data_Background!E106-SMALL(Data_Background!$C106:$AZ106,COUNTIF(Data_Background!$C106:$AZ106,0)+1)),Data_Background!E106)))</f>
        <v>6.0154427344925008</v>
      </c>
      <c r="F106">
        <f ca="1">IF(Data_Background!F106="","",(IF($B$3="On",IF(Data_Background!F106=0,0,Data_Background!F106-SMALL(Data_Background!$C106:$AZ106,COUNTIF(Data_Background!$C106:$AZ106,0)+1)),Data_Background!F106)))</f>
        <v>2.6741222706306558</v>
      </c>
      <c r="G106">
        <f ca="1">IF(Data_Background!G106="","",(IF($B$3="On",IF(Data_Background!G106=0,0,Data_Background!G106-SMALL(Data_Background!$C106:$AZ106,COUNTIF(Data_Background!$C106:$AZ106,0)+1)),Data_Background!G106)))</f>
        <v>1.5646970043585493</v>
      </c>
      <c r="H106">
        <f ca="1">IF(Data_Background!H106="","",(IF($B$3="On",IF(Data_Background!H106=0,0,Data_Background!H106-SMALL(Data_Background!$C106:$AZ106,COUNTIF(Data_Background!$C106:$AZ106,0)+1)),Data_Background!H106)))</f>
        <v>1.8951695657424357</v>
      </c>
      <c r="I106">
        <f ca="1">IF(Data_Background!I106="","",(IF($B$3="On",IF(Data_Background!I106=0,0,Data_Background!I106-SMALL(Data_Background!$C106:$AZ106,COUNTIF(Data_Background!$C106:$AZ106,0)+1)),Data_Background!I106)))</f>
        <v>1.1928446954490641</v>
      </c>
      <c r="J106">
        <f ca="1">IF(Data_Background!J106="","",(IF($B$3="On",IF(Data_Background!J106=0,0,Data_Background!J106-SMALL(Data_Background!$C106:$AZ106,COUNTIF(Data_Background!$C106:$AZ106,0)+1)),Data_Background!J106)))</f>
        <v>0</v>
      </c>
      <c r="K106">
        <f ca="1">IF(Data_Background!K106="","",(IF($B$3="On",IF(Data_Background!K106=0,0,Data_Background!K106-SMALL(Data_Background!$C106:$AZ106,COUNTIF(Data_Background!$C106:$AZ106,0)+1)),Data_Background!K106)))</f>
        <v>0</v>
      </c>
      <c r="L106">
        <f ca="1">IF(Data_Background!L106="","",(IF($B$3="On",IF(Data_Background!L106=0,0,Data_Background!L106-SMALL(Data_Background!$C106:$AZ106,COUNTIF(Data_Background!$C106:$AZ106,0)+1)),Data_Background!L106)))</f>
        <v>0</v>
      </c>
      <c r="M106">
        <f ca="1">IF(Data_Background!M106="","",(IF($B$3="On",IF(Data_Background!M106=0,0,Data_Background!M106-SMALL(Data_Background!$C106:$AZ106,COUNTIF(Data_Background!$C106:$AZ106,0)+1)),Data_Background!M106)))</f>
        <v>0</v>
      </c>
      <c r="N106">
        <f ca="1">IF(Data_Background!N106="","",(IF($B$3="On",IF(Data_Background!N106=0,0,Data_Background!N106-SMALL(Data_Background!$C106:$AZ106,COUNTIF(Data_Background!$C106:$AZ106,0)+1)),Data_Background!N106)))</f>
        <v>0</v>
      </c>
      <c r="O106">
        <f ca="1">IF(Data_Background!O106="","",(IF($B$3="On",IF(Data_Background!O106=0,0,Data_Background!O106-SMALL(Data_Background!$C106:$AZ106,COUNTIF(Data_Background!$C106:$AZ106,0)+1)),Data_Background!O106)))</f>
        <v>0</v>
      </c>
      <c r="P106">
        <f ca="1">IF(Data_Background!P106="","",(IF($B$3="On",IF(Data_Background!P106=0,0,Data_Background!P106-SMALL(Data_Background!$C106:$AZ106,COUNTIF(Data_Background!$C106:$AZ106,0)+1)),Data_Background!P106)))</f>
        <v>0</v>
      </c>
      <c r="Q106">
        <f ca="1">IF(Data_Background!Q106="","",(IF($B$3="On",IF(Data_Background!Q106=0,0,Data_Background!Q106-SMALL(Data_Background!$C106:$AZ106,COUNTIF(Data_Background!$C106:$AZ106,0)+1)),Data_Background!Q106)))</f>
        <v>0</v>
      </c>
      <c r="R106">
        <f ca="1">IF(Data_Background!R106="","",(IF($B$3="On",IF(Data_Background!R106=0,0,Data_Background!R106-SMALL(Data_Background!$C106:$AZ106,COUNTIF(Data_Background!$C106:$AZ106,0)+1)),Data_Background!R106)))</f>
        <v>0</v>
      </c>
      <c r="S106">
        <f ca="1">IF(Data_Background!S106="","",(IF($B$3="On",IF(Data_Background!S106=0,0,Data_Background!S106-SMALL(Data_Background!$C106:$AZ106,COUNTIF(Data_Background!$C106:$AZ106,0)+1)),Data_Background!S106)))</f>
        <v>0</v>
      </c>
      <c r="T106">
        <f ca="1">IF(Data_Background!T106="","",(IF($B$3="On",IF(Data_Background!T106=0,0,Data_Background!T106-SMALL(Data_Background!$C106:$AZ106,COUNTIF(Data_Background!$C106:$AZ106,0)+1)),Data_Background!T106)))</f>
        <v>0</v>
      </c>
      <c r="U106">
        <f ca="1">IF(Data_Background!U106="","",(IF($B$3="On",IF(Data_Background!U106=0,0,Data_Background!U106-SMALL(Data_Background!$C106:$AZ106,COUNTIF(Data_Background!$C106:$AZ106,0)+1)),Data_Background!U106)))</f>
        <v>0</v>
      </c>
      <c r="V106">
        <f ca="1">IF(Data_Background!V106="","",(IF($B$3="On",IF(Data_Background!V106=0,0,Data_Background!V106-SMALL(Data_Background!$C106:$AZ106,COUNTIF(Data_Background!$C106:$AZ106,0)+1)),Data_Background!V106)))</f>
        <v>0</v>
      </c>
      <c r="W106">
        <f ca="1">IF(Data_Background!W106="","",(IF($B$3="On",IF(Data_Background!W106=0,0,Data_Background!W106-SMALL(Data_Background!$C106:$AZ106,COUNTIF(Data_Background!$C106:$AZ106,0)+1)),Data_Background!W106)))</f>
        <v>0</v>
      </c>
      <c r="X106">
        <f ca="1">IF(Data_Background!X106="","",(IF($B$3="On",IF(Data_Background!X106=0,0,Data_Background!X106-SMALL(Data_Background!$C106:$AZ106,COUNTIF(Data_Background!$C106:$AZ106,0)+1)),Data_Background!X106)))</f>
        <v>0</v>
      </c>
      <c r="Y106">
        <f ca="1">IF(Data_Background!Y106="","",(IF($B$3="On",IF(Data_Background!Y106=0,0,Data_Background!Y106-SMALL(Data_Background!$C106:$AZ106,COUNTIF(Data_Background!$C106:$AZ106,0)+1)),Data_Background!Y106)))</f>
        <v>0</v>
      </c>
      <c r="Z106">
        <f ca="1">IF(Data_Background!Z106="","",(IF($B$3="On",IF(Data_Background!Z106=0,0,Data_Background!Z106-SMALL(Data_Background!$C106:$AZ106,COUNTIF(Data_Background!$C106:$AZ106,0)+1)),Data_Background!Z106)))</f>
        <v>13.509956808051063</v>
      </c>
      <c r="AA106">
        <f ca="1">IF(Data_Background!AA106="","",(IF($B$3="On",IF(Data_Background!AA106=0,0,Data_Background!AA106-SMALL(Data_Background!$C106:$AZ106,COUNTIF(Data_Background!$C106:$AZ106,0)+1)),Data_Background!AA106)))</f>
        <v>38.933963210045647</v>
      </c>
      <c r="AB106">
        <f ca="1">IF(Data_Background!AB106="","",(IF($B$3="On",IF(Data_Background!AB106=0,0,Data_Background!AB106-SMALL(Data_Background!$C106:$AZ106,COUNTIF(Data_Background!$C106:$AZ106,0)+1)),Data_Background!AB106)))</f>
        <v>89.1367362702305</v>
      </c>
      <c r="AC106">
        <f ca="1">IF(Data_Background!AC106="","",(IF($B$3="On",IF(Data_Background!AC106=0,0,Data_Background!AC106-SMALL(Data_Background!$C106:$AZ106,COUNTIF(Data_Background!$C106:$AZ106,0)+1)),Data_Background!AC106)))</f>
        <v>183.75838672588111</v>
      </c>
      <c r="AD106">
        <f ca="1">IF(Data_Background!AD106="","",(IF($B$3="On",IF(Data_Background!AD106=0,0,Data_Background!AD106-SMALL(Data_Background!$C106:$AZ106,COUNTIF(Data_Background!$C106:$AZ106,0)+1)),Data_Background!AD106)))</f>
        <v>355.38086982146785</v>
      </c>
      <c r="AE106">
        <f ca="1">IF(Data_Background!AE106="","",(IF($B$3="On",IF(Data_Background!AE106=0,0,Data_Background!AE106-SMALL(Data_Background!$C106:$AZ106,COUNTIF(Data_Background!$C106:$AZ106,0)+1)),Data_Background!AE106)))</f>
        <v>649.71878120788119</v>
      </c>
      <c r="AF106">
        <f ca="1">IF(Data_Background!AF106="","",(IF($B$3="On",IF(Data_Background!AF106=0,0,Data_Background!AF106-SMALL(Data_Background!$C106:$AZ106,COUNTIF(Data_Background!$C106:$AZ106,0)+1)),Data_Background!AF106)))</f>
        <v>1112.2167792398122</v>
      </c>
      <c r="AG106">
        <f ca="1">IF(Data_Background!AG106="","",(IF($B$3="On",IF(Data_Background!AG106=0,0,Data_Background!AG106-SMALL(Data_Background!$C106:$AZ106,COUNTIF(Data_Background!$C106:$AZ106,0)+1)),Data_Background!AG106)))</f>
        <v>1744.5347576638192</v>
      </c>
      <c r="AH106">
        <f ca="1">IF(Data_Background!AH106="","",(IF($B$3="On",IF(Data_Background!AH106=0,0,Data_Background!AH106-SMALL(Data_Background!$C106:$AZ106,COUNTIF(Data_Background!$C106:$AZ106,0)+1)),Data_Background!AH106)))</f>
        <v>2454.763737876639</v>
      </c>
      <c r="AI106">
        <f ca="1">IF(Data_Background!AI106="","",(IF($B$3="On",IF(Data_Background!AI106=0,0,Data_Background!AI106-SMALL(Data_Background!$C106:$AZ106,COUNTIF(Data_Background!$C106:$AZ106,0)+1)),Data_Background!AI106)))</f>
        <v>3123.7447842734928</v>
      </c>
      <c r="AJ106">
        <f ca="1">IF(Data_Background!AJ106="","",(IF($B$3="On",IF(Data_Background!AJ106=0,0,Data_Background!AJ106-SMALL(Data_Background!$C106:$AZ106,COUNTIF(Data_Background!$C106:$AZ106,0)+1)),Data_Background!AJ106)))</f>
        <v>3650.7402429289195</v>
      </c>
      <c r="AK106">
        <f ca="1">IF(Data_Background!AK106="","",(IF($B$3="On",IF(Data_Background!AK106=0,0,Data_Background!AK106-SMALL(Data_Background!$C106:$AZ106,COUNTIF(Data_Background!$C106:$AZ106,0)+1)),Data_Background!AK106)))</f>
        <v>4019.6721789171756</v>
      </c>
      <c r="AL106">
        <f ca="1">IF(Data_Background!AL106="","",(IF($B$3="On",IF(Data_Background!AL106=0,0,Data_Background!AL106-SMALL(Data_Background!$C106:$AZ106,COUNTIF(Data_Background!$C106:$AZ106,0)+1)),Data_Background!AL106)))</f>
        <v>4251.1331793756317</v>
      </c>
      <c r="AM106">
        <f ca="1">IF(Data_Background!AM106="","",(IF($B$3="On",IF(Data_Background!AM106=0,0,Data_Background!AM106-SMALL(Data_Background!$C106:$AZ106,COUNTIF(Data_Background!$C106:$AZ106,0)+1)),Data_Background!AM106)))</f>
        <v>4391.748700428021</v>
      </c>
      <c r="AN106">
        <f ca="1">IF(Data_Background!AN106="","",(IF($B$3="On",IF(Data_Background!AN106=0,0,Data_Background!AN106-SMALL(Data_Background!$C106:$AZ106,COUNTIF(Data_Background!$C106:$AZ106,0)+1)),Data_Background!AN106)))</f>
        <v>4478.5599974249644</v>
      </c>
      <c r="AO106">
        <f ca="1">IF(Data_Background!AO106="","",(IF($B$3="On",IF(Data_Background!AO106=0,0,Data_Background!AO106-SMALL(Data_Background!$C106:$AZ106,COUNTIF(Data_Background!$C106:$AZ106,0)+1)),Data_Background!AO106)))</f>
        <v>4538.8331407872247</v>
      </c>
      <c r="AP106">
        <f ca="1">IF(Data_Background!AP106="","",(IF($B$3="On",IF(Data_Background!AP106=0,0,Data_Background!AP106-SMALL(Data_Background!$C106:$AZ106,COUNTIF(Data_Background!$C106:$AZ106,0)+1)),Data_Background!AP106)))</f>
        <v>4564.4311650625377</v>
      </c>
      <c r="AQ106" t="str">
        <f>IF(Data_Background!AQ106="","",(IF($B$3="On",IF(Data_Background!AQ106=0,0,Data_Background!AQ106-SMALL(Data_Background!$C106:$AZ106,COUNTIF(Data_Background!$C106:$AZ106,0)+1)),Data_Background!AQ106)))</f>
        <v/>
      </c>
      <c r="AR106" t="str">
        <f>IF(Data_Background!AR106="","",(IF($B$3="On",IF(Data_Background!AR106=0,0,Data_Background!AR106-SMALL(Data_Background!$C106:$AZ106,COUNTIF(Data_Background!$C106:$AZ106,0)+1)),Data_Background!AR106)))</f>
        <v/>
      </c>
      <c r="AS106" t="str">
        <f>IF(Data_Background!AS106="","",(IF($B$3="On",IF(Data_Background!AS106=0,0,Data_Background!AS106-SMALL(Data_Background!$C106:$AZ106,COUNTIF(Data_Background!$C106:$AZ106,0)+1)),Data_Background!AS106)))</f>
        <v/>
      </c>
      <c r="AT106" t="str">
        <f>IF(Data_Background!AT106="","",(IF($B$3="On",IF(Data_Background!AT106=0,0,Data_Background!AT106-SMALL(Data_Background!$C106:$AZ106,COUNTIF(Data_Background!$C106:$AZ106,0)+1)),Data_Background!AT106)))</f>
        <v/>
      </c>
      <c r="AU106" t="str">
        <f>IF(Data_Background!AU106="","",(IF($B$3="On",IF(Data_Background!AU106=0,0,Data_Background!AU106-SMALL(Data_Background!$C106:$AZ106,COUNTIF(Data_Background!$C106:$AZ106,0)+1)),Data_Background!AU106)))</f>
        <v/>
      </c>
      <c r="AV106" t="str">
        <f>IF(Data_Background!AV106="","",(IF($B$3="On",IF(Data_Background!AV106=0,0,Data_Background!AV106-SMALL(Data_Background!$C106:$AZ106,COUNTIF(Data_Background!$C106:$AZ106,0)+1)),Data_Background!AV106)))</f>
        <v/>
      </c>
      <c r="AW106" t="str">
        <f>IF(Data_Background!AW106="","",(IF($B$3="On",IF(Data_Background!AW106=0,0,Data_Background!AW106-SMALL(Data_Background!$C106:$AZ106,COUNTIF(Data_Background!$C106:$AZ106,0)+1)),Data_Background!AW106)))</f>
        <v/>
      </c>
      <c r="AX106" t="str">
        <f>IF(Data_Background!AX106="","",(IF($B$3="On",IF(Data_Background!AX106=0,0,Data_Background!AX106-SMALL(Data_Background!$C106:$AZ106,COUNTIF(Data_Background!$C106:$AZ106,0)+1)),Data_Background!AX106)))</f>
        <v/>
      </c>
      <c r="AY106" t="str">
        <f>IF(Data_Background!AY106="","",(IF($B$3="On",IF(Data_Background!AY106=0,0,Data_Background!AY106-SMALL(Data_Background!$C106:$AZ106,COUNTIF(Data_Background!$C106:$AZ106,0)+1)),Data_Background!AY106)))</f>
        <v/>
      </c>
      <c r="AZ106" t="str">
        <f>IF(Data_Background!AZ106="","",(IF($B$3="On",IF(Data_Background!AZ106=0,0,Data_Background!AZ106-SMALL(Data_Background!$C106:$AZ106,COUNTIF(Data_Background!$C106:$AZ106,0)+1)),Data_Background!AZ106)))</f>
        <v/>
      </c>
    </row>
    <row r="107" spans="1:78" x14ac:dyDescent="0.25">
      <c r="A107" s="79">
        <f ca="1">Data_Initial!A107</f>
        <v>2</v>
      </c>
      <c r="B107" s="79" t="str">
        <f ca="1">Data_Initial!B107</f>
        <v>H4</v>
      </c>
      <c r="C107">
        <f ca="1">IF(Data_Background!C107="","",(IF($B$3="On",IF(Data_Background!C107=0,0,Data_Background!C107-SMALL(Data_Background!$C107:$AZ107,COUNTIF(Data_Background!$C107:$AZ107,0)+1)),Data_Background!C107)))</f>
        <v>14.401688831599426</v>
      </c>
      <c r="D107">
        <f ca="1">IF(Data_Background!D107="","",(IF($B$3="On",IF(Data_Background!D107=0,0,Data_Background!D107-SMALL(Data_Background!$C107:$AZ107,COUNTIF(Data_Background!$C107:$AZ107,0)+1)),Data_Background!D107)))</f>
        <v>11.771379037611194</v>
      </c>
      <c r="E107">
        <f ca="1">IF(Data_Background!E107="","",(IF($B$3="On",IF(Data_Background!E107=0,0,Data_Background!E107-SMALL(Data_Background!$C107:$AZ107,COUNTIF(Data_Background!$C107:$AZ107,0)+1)),Data_Background!E107)))</f>
        <v>8.0048318970592156</v>
      </c>
      <c r="F107">
        <f ca="1">IF(Data_Background!F107="","",(IF($B$3="On",IF(Data_Background!F107=0,0,Data_Background!F107-SMALL(Data_Background!$C107:$AZ107,COUNTIF(Data_Background!$C107:$AZ107,0)+1)),Data_Background!F107)))</f>
        <v>3.0127176450325104</v>
      </c>
      <c r="G107">
        <f ca="1">IF(Data_Background!G107="","",(IF($B$3="On",IF(Data_Background!G107=0,0,Data_Background!G107-SMALL(Data_Background!$C107:$AZ107,COUNTIF(Data_Background!$C107:$AZ107,0)+1)),Data_Background!G107)))</f>
        <v>0</v>
      </c>
      <c r="H107">
        <f ca="1">IF(Data_Background!H107="","",(IF($B$3="On",IF(Data_Background!H107=0,0,Data_Background!H107-SMALL(Data_Background!$C107:$AZ107,COUNTIF(Data_Background!$C107:$AZ107,0)+1)),Data_Background!H107)))</f>
        <v>0</v>
      </c>
      <c r="I107">
        <f ca="1">IF(Data_Background!I107="","",(IF($B$3="On",IF(Data_Background!I107=0,0,Data_Background!I107-SMALL(Data_Background!$C107:$AZ107,COUNTIF(Data_Background!$C107:$AZ107,0)+1)),Data_Background!I107)))</f>
        <v>0</v>
      </c>
      <c r="J107">
        <f ca="1">IF(Data_Background!J107="","",(IF($B$3="On",IF(Data_Background!J107=0,0,Data_Background!J107-SMALL(Data_Background!$C107:$AZ107,COUNTIF(Data_Background!$C107:$AZ107,0)+1)),Data_Background!J107)))</f>
        <v>0</v>
      </c>
      <c r="K107">
        <f ca="1">IF(Data_Background!K107="","",(IF($B$3="On",IF(Data_Background!K107=0,0,Data_Background!K107-SMALL(Data_Background!$C107:$AZ107,COUNTIF(Data_Background!$C107:$AZ107,0)+1)),Data_Background!K107)))</f>
        <v>0</v>
      </c>
      <c r="L107">
        <f ca="1">IF(Data_Background!L107="","",(IF($B$3="On",IF(Data_Background!L107=0,0,Data_Background!L107-SMALL(Data_Background!$C107:$AZ107,COUNTIF(Data_Background!$C107:$AZ107,0)+1)),Data_Background!L107)))</f>
        <v>0</v>
      </c>
      <c r="M107">
        <f ca="1">IF(Data_Background!M107="","",(IF($B$3="On",IF(Data_Background!M107=0,0,Data_Background!M107-SMALL(Data_Background!$C107:$AZ107,COUNTIF(Data_Background!$C107:$AZ107,0)+1)),Data_Background!M107)))</f>
        <v>0</v>
      </c>
      <c r="N107">
        <f ca="1">IF(Data_Background!N107="","",(IF($B$3="On",IF(Data_Background!N107=0,0,Data_Background!N107-SMALL(Data_Background!$C107:$AZ107,COUNTIF(Data_Background!$C107:$AZ107,0)+1)),Data_Background!N107)))</f>
        <v>0</v>
      </c>
      <c r="O107">
        <f ca="1">IF(Data_Background!O107="","",(IF($B$3="On",IF(Data_Background!O107=0,0,Data_Background!O107-SMALL(Data_Background!$C107:$AZ107,COUNTIF(Data_Background!$C107:$AZ107,0)+1)),Data_Background!O107)))</f>
        <v>0</v>
      </c>
      <c r="P107">
        <f ca="1">IF(Data_Background!P107="","",(IF($B$3="On",IF(Data_Background!P107=0,0,Data_Background!P107-SMALL(Data_Background!$C107:$AZ107,COUNTIF(Data_Background!$C107:$AZ107,0)+1)),Data_Background!P107)))</f>
        <v>0</v>
      </c>
      <c r="Q107">
        <f ca="1">IF(Data_Background!Q107="","",(IF($B$3="On",IF(Data_Background!Q107=0,0,Data_Background!Q107-SMALL(Data_Background!$C107:$AZ107,COUNTIF(Data_Background!$C107:$AZ107,0)+1)),Data_Background!Q107)))</f>
        <v>0</v>
      </c>
      <c r="R107">
        <f ca="1">IF(Data_Background!R107="","",(IF($B$3="On",IF(Data_Background!R107=0,0,Data_Background!R107-SMALL(Data_Background!$C107:$AZ107,COUNTIF(Data_Background!$C107:$AZ107,0)+1)),Data_Background!R107)))</f>
        <v>0</v>
      </c>
      <c r="S107">
        <f ca="1">IF(Data_Background!S107="","",(IF($B$3="On",IF(Data_Background!S107=0,0,Data_Background!S107-SMALL(Data_Background!$C107:$AZ107,COUNTIF(Data_Background!$C107:$AZ107,0)+1)),Data_Background!S107)))</f>
        <v>0</v>
      </c>
      <c r="T107">
        <f ca="1">IF(Data_Background!T107="","",(IF($B$3="On",IF(Data_Background!T107=0,0,Data_Background!T107-SMALL(Data_Background!$C107:$AZ107,COUNTIF(Data_Background!$C107:$AZ107,0)+1)),Data_Background!T107)))</f>
        <v>0</v>
      </c>
      <c r="U107">
        <f ca="1">IF(Data_Background!U107="","",(IF($B$3="On",IF(Data_Background!U107=0,0,Data_Background!U107-SMALL(Data_Background!$C107:$AZ107,COUNTIF(Data_Background!$C107:$AZ107,0)+1)),Data_Background!U107)))</f>
        <v>0</v>
      </c>
      <c r="V107">
        <f ca="1">IF(Data_Background!V107="","",(IF($B$3="On",IF(Data_Background!V107=0,0,Data_Background!V107-SMALL(Data_Background!$C107:$AZ107,COUNTIF(Data_Background!$C107:$AZ107,0)+1)),Data_Background!V107)))</f>
        <v>0</v>
      </c>
      <c r="W107">
        <f ca="1">IF(Data_Background!W107="","",(IF($B$3="On",IF(Data_Background!W107=0,0,Data_Background!W107-SMALL(Data_Background!$C107:$AZ107,COUNTIF(Data_Background!$C107:$AZ107,0)+1)),Data_Background!W107)))</f>
        <v>0</v>
      </c>
      <c r="X107">
        <f ca="1">IF(Data_Background!X107="","",(IF($B$3="On",IF(Data_Background!X107=0,0,Data_Background!X107-SMALL(Data_Background!$C107:$AZ107,COUNTIF(Data_Background!$C107:$AZ107,0)+1)),Data_Background!X107)))</f>
        <v>0</v>
      </c>
      <c r="Y107">
        <f ca="1">IF(Data_Background!Y107="","",(IF($B$3="On",IF(Data_Background!Y107=0,0,Data_Background!Y107-SMALL(Data_Background!$C107:$AZ107,COUNTIF(Data_Background!$C107:$AZ107,0)+1)),Data_Background!Y107)))</f>
        <v>0</v>
      </c>
      <c r="Z107">
        <f ca="1">IF(Data_Background!Z107="","",(IF($B$3="On",IF(Data_Background!Z107=0,0,Data_Background!Z107-SMALL(Data_Background!$C107:$AZ107,COUNTIF(Data_Background!$C107:$AZ107,0)+1)),Data_Background!Z107)))</f>
        <v>11.373314783631795</v>
      </c>
      <c r="AA107">
        <f ca="1">IF(Data_Background!AA107="","",(IF($B$3="On",IF(Data_Background!AA107=0,0,Data_Background!AA107-SMALL(Data_Background!$C107:$AZ107,COUNTIF(Data_Background!$C107:$AZ107,0)+1)),Data_Background!AA107)))</f>
        <v>35.609125299291456</v>
      </c>
      <c r="AB107">
        <f ca="1">IF(Data_Background!AB107="","",(IF($B$3="On",IF(Data_Background!AB107=0,0,Data_Background!AB107-SMALL(Data_Background!$C107:$AZ107,COUNTIF(Data_Background!$C107:$AZ107,0)+1)),Data_Background!AB107)))</f>
        <v>85.941770274996117</v>
      </c>
      <c r="AC107">
        <f ca="1">IF(Data_Background!AC107="","",(IF($B$3="On",IF(Data_Background!AC107=0,0,Data_Background!AC107-SMALL(Data_Background!$C107:$AZ107,COUNTIF(Data_Background!$C107:$AZ107,0)+1)),Data_Background!AC107)))</f>
        <v>178.32544281687228</v>
      </c>
      <c r="AD107">
        <f ca="1">IF(Data_Background!AD107="","",(IF($B$3="On",IF(Data_Background!AD107=0,0,Data_Background!AD107-SMALL(Data_Background!$C107:$AZ107,COUNTIF(Data_Background!$C107:$AZ107,0)+1)),Data_Background!AD107)))</f>
        <v>344.92569236658494</v>
      </c>
      <c r="AE107">
        <f ca="1">IF(Data_Background!AE107="","",(IF($B$3="On",IF(Data_Background!AE107=0,0,Data_Background!AE107-SMALL(Data_Background!$C107:$AZ107,COUNTIF(Data_Background!$C107:$AZ107,0)+1)),Data_Background!AE107)))</f>
        <v>628.77135587830901</v>
      </c>
      <c r="AF107">
        <f ca="1">IF(Data_Background!AF107="","",(IF($B$3="On",IF(Data_Background!AF107=0,0,Data_Background!AF107-SMALL(Data_Background!$C107:$AZ107,COUNTIF(Data_Background!$C107:$AZ107,0)+1)),Data_Background!AF107)))</f>
        <v>1070.9109333817428</v>
      </c>
      <c r="AG107">
        <f ca="1">IF(Data_Background!AG107="","",(IF($B$3="On",IF(Data_Background!AG107=0,0,Data_Background!AG107-SMALL(Data_Background!$C107:$AZ107,COUNTIF(Data_Background!$C107:$AZ107,0)+1)),Data_Background!AG107)))</f>
        <v>1661.9522566968099</v>
      </c>
      <c r="AH107">
        <f ca="1">IF(Data_Background!AH107="","",(IF($B$3="On",IF(Data_Background!AH107=0,0,Data_Background!AH107-SMALL(Data_Background!$C107:$AZ107,COUNTIF(Data_Background!$C107:$AZ107,0)+1)),Data_Background!AH107)))</f>
        <v>2314.3755295714</v>
      </c>
      <c r="AI107">
        <f ca="1">IF(Data_Background!AI107="","",(IF($B$3="On",IF(Data_Background!AI107=0,0,Data_Background!AI107-SMALL(Data_Background!$C107:$AZ107,COUNTIF(Data_Background!$C107:$AZ107,0)+1)),Data_Background!AI107)))</f>
        <v>2915.8295557368733</v>
      </c>
      <c r="AJ107">
        <f ca="1">IF(Data_Background!AJ107="","",(IF($B$3="On",IF(Data_Background!AJ107=0,0,Data_Background!AJ107-SMALL(Data_Background!$C107:$AZ107,COUNTIF(Data_Background!$C107:$AZ107,0)+1)),Data_Background!AJ107)))</f>
        <v>3385.314394120473</v>
      </c>
      <c r="AK107">
        <f ca="1">IF(Data_Background!AK107="","",(IF($B$3="On",IF(Data_Background!AK107=0,0,Data_Background!AK107-SMALL(Data_Background!$C107:$AZ107,COUNTIF(Data_Background!$C107:$AZ107,0)+1)),Data_Background!AK107)))</f>
        <v>3709.270209588954</v>
      </c>
      <c r="AL107">
        <f ca="1">IF(Data_Background!AL107="","",(IF($B$3="On",IF(Data_Background!AL107=0,0,Data_Background!AL107-SMALL(Data_Background!$C107:$AZ107,COUNTIF(Data_Background!$C107:$AZ107,0)+1)),Data_Background!AL107)))</f>
        <v>3912.5597226329169</v>
      </c>
      <c r="AM107">
        <f ca="1">IF(Data_Background!AM107="","",(IF($B$3="On",IF(Data_Background!AM107=0,0,Data_Background!AM107-SMALL(Data_Background!$C107:$AZ107,COUNTIF(Data_Background!$C107:$AZ107,0)+1)),Data_Background!AM107)))</f>
        <v>4033.8417298087365</v>
      </c>
      <c r="AN107">
        <f ca="1">IF(Data_Background!AN107="","",(IF($B$3="On",IF(Data_Background!AN107=0,0,Data_Background!AN107-SMALL(Data_Background!$C107:$AZ107,COUNTIF(Data_Background!$C107:$AZ107,0)+1)),Data_Background!AN107)))</f>
        <v>4108.5451498465054</v>
      </c>
      <c r="AO107">
        <f ca="1">IF(Data_Background!AO107="","",(IF($B$3="On",IF(Data_Background!AO107=0,0,Data_Background!AO107-SMALL(Data_Background!$C107:$AZ107,COUNTIF(Data_Background!$C107:$AZ107,0)+1)),Data_Background!AO107)))</f>
        <v>4160.9359813962765</v>
      </c>
      <c r="AP107">
        <f ca="1">IF(Data_Background!AP107="","",(IF($B$3="On",IF(Data_Background!AP107=0,0,Data_Background!AP107-SMALL(Data_Background!$C107:$AZ107,COUNTIF(Data_Background!$C107:$AZ107,0)+1)),Data_Background!AP107)))</f>
        <v>4184.0238194594958</v>
      </c>
      <c r="AQ107" t="str">
        <f>IF(Data_Background!AQ107="","",(IF($B$3="On",IF(Data_Background!AQ107=0,0,Data_Background!AQ107-SMALL(Data_Background!$C107:$AZ107,COUNTIF(Data_Background!$C107:$AZ107,0)+1)),Data_Background!AQ107)))</f>
        <v/>
      </c>
      <c r="AR107" t="str">
        <f>IF(Data_Background!AR107="","",(IF($B$3="On",IF(Data_Background!AR107=0,0,Data_Background!AR107-SMALL(Data_Background!$C107:$AZ107,COUNTIF(Data_Background!$C107:$AZ107,0)+1)),Data_Background!AR107)))</f>
        <v/>
      </c>
      <c r="AS107" t="str">
        <f>IF(Data_Background!AS107="","",(IF($B$3="On",IF(Data_Background!AS107=0,0,Data_Background!AS107-SMALL(Data_Background!$C107:$AZ107,COUNTIF(Data_Background!$C107:$AZ107,0)+1)),Data_Background!AS107)))</f>
        <v/>
      </c>
      <c r="AT107" t="str">
        <f>IF(Data_Background!AT107="","",(IF($B$3="On",IF(Data_Background!AT107=0,0,Data_Background!AT107-SMALL(Data_Background!$C107:$AZ107,COUNTIF(Data_Background!$C107:$AZ107,0)+1)),Data_Background!AT107)))</f>
        <v/>
      </c>
      <c r="AU107" t="str">
        <f>IF(Data_Background!AU107="","",(IF($B$3="On",IF(Data_Background!AU107=0,0,Data_Background!AU107-SMALL(Data_Background!$C107:$AZ107,COUNTIF(Data_Background!$C107:$AZ107,0)+1)),Data_Background!AU107)))</f>
        <v/>
      </c>
      <c r="AV107" t="str">
        <f>IF(Data_Background!AV107="","",(IF($B$3="On",IF(Data_Background!AV107=0,0,Data_Background!AV107-SMALL(Data_Background!$C107:$AZ107,COUNTIF(Data_Background!$C107:$AZ107,0)+1)),Data_Background!AV107)))</f>
        <v/>
      </c>
      <c r="AW107" t="str">
        <f>IF(Data_Background!AW107="","",(IF($B$3="On",IF(Data_Background!AW107=0,0,Data_Background!AW107-SMALL(Data_Background!$C107:$AZ107,COUNTIF(Data_Background!$C107:$AZ107,0)+1)),Data_Background!AW107)))</f>
        <v/>
      </c>
      <c r="AX107" t="str">
        <f>IF(Data_Background!AX107="","",(IF($B$3="On",IF(Data_Background!AX107=0,0,Data_Background!AX107-SMALL(Data_Background!$C107:$AZ107,COUNTIF(Data_Background!$C107:$AZ107,0)+1)),Data_Background!AX107)))</f>
        <v/>
      </c>
      <c r="AY107" t="str">
        <f>IF(Data_Background!AY107="","",(IF($B$3="On",IF(Data_Background!AY107=0,0,Data_Background!AY107-SMALL(Data_Background!$C107:$AZ107,COUNTIF(Data_Background!$C107:$AZ107,0)+1)),Data_Background!AY107)))</f>
        <v/>
      </c>
      <c r="AZ107" t="str">
        <f>IF(Data_Background!AZ107="","",(IF($B$3="On",IF(Data_Background!AZ107=0,0,Data_Background!AZ107-SMALL(Data_Background!$C107:$AZ107,COUNTIF(Data_Background!$C107:$AZ107,0)+1)),Data_Background!AZ107)))</f>
        <v/>
      </c>
    </row>
    <row r="108" spans="1:78" x14ac:dyDescent="0.25">
      <c r="A108" s="79">
        <f ca="1">Data_Initial!A108</f>
        <v>2</v>
      </c>
      <c r="B108" s="79" t="str">
        <f ca="1">Data_Initial!B108</f>
        <v>A5</v>
      </c>
      <c r="C108">
        <f ca="1">IF(Data_Background!C108="","",(IF($B$3="On",IF(Data_Background!C108=0,0,Data_Background!C108-SMALL(Data_Background!$C108:$AZ108,COUNTIF(Data_Background!$C108:$AZ108,0)+1)),Data_Background!C108)))</f>
        <v>5.0054054082703665</v>
      </c>
      <c r="D108">
        <f ca="1">IF(Data_Background!D108="","",(IF($B$3="On",IF(Data_Background!D108=0,0,Data_Background!D108-SMALL(Data_Background!$C108:$AZ108,COUNTIF(Data_Background!$C108:$AZ108,0)+1)),Data_Background!D108)))</f>
        <v>6.633780086796067</v>
      </c>
      <c r="E108">
        <f ca="1">IF(Data_Background!E108="","",(IF($B$3="On",IF(Data_Background!E108=0,0,Data_Background!E108-SMALL(Data_Background!$C108:$AZ108,COUNTIF(Data_Background!$C108:$AZ108,0)+1)),Data_Background!E108)))</f>
        <v>7.5032993840178808</v>
      </c>
      <c r="F108">
        <f ca="1">IF(Data_Background!F108="","",(IF($B$3="On",IF(Data_Background!F108=0,0,Data_Background!F108-SMALL(Data_Background!$C108:$AZ108,COUNTIF(Data_Background!$C108:$AZ108,0)+1)),Data_Background!F108)))</f>
        <v>4.4237810714330479</v>
      </c>
      <c r="G108">
        <f ca="1">IF(Data_Background!G108="","",(IF($B$3="On",IF(Data_Background!G108=0,0,Data_Background!G108-SMALL(Data_Background!$C108:$AZ108,COUNTIF(Data_Background!$C108:$AZ108,0)+1)),Data_Background!G108)))</f>
        <v>0.77344026617962913</v>
      </c>
      <c r="H108">
        <f ca="1">IF(Data_Background!H108="","",(IF($B$3="On",IF(Data_Background!H108=0,0,Data_Background!H108-SMALL(Data_Background!$C108:$AZ108,COUNTIF(Data_Background!$C108:$AZ108,0)+1)),Data_Background!H108)))</f>
        <v>0</v>
      </c>
      <c r="I108">
        <f ca="1">IF(Data_Background!I108="","",(IF($B$3="On",IF(Data_Background!I108=0,0,Data_Background!I108-SMALL(Data_Background!$C108:$AZ108,COUNTIF(Data_Background!$C108:$AZ108,0)+1)),Data_Background!I108)))</f>
        <v>0</v>
      </c>
      <c r="J108">
        <f ca="1">IF(Data_Background!J108="","",(IF($B$3="On",IF(Data_Background!J108=0,0,Data_Background!J108-SMALL(Data_Background!$C108:$AZ108,COUNTIF(Data_Background!$C108:$AZ108,0)+1)),Data_Background!J108)))</f>
        <v>0</v>
      </c>
      <c r="K108">
        <f ca="1">IF(Data_Background!K108="","",(IF($B$3="On",IF(Data_Background!K108=0,0,Data_Background!K108-SMALL(Data_Background!$C108:$AZ108,COUNTIF(Data_Background!$C108:$AZ108,0)+1)),Data_Background!K108)))</f>
        <v>0</v>
      </c>
      <c r="L108">
        <f ca="1">IF(Data_Background!L108="","",(IF($B$3="On",IF(Data_Background!L108=0,0,Data_Background!L108-SMALL(Data_Background!$C108:$AZ108,COUNTIF(Data_Background!$C108:$AZ108,0)+1)),Data_Background!L108)))</f>
        <v>0</v>
      </c>
      <c r="M108">
        <f ca="1">IF(Data_Background!M108="","",(IF($B$3="On",IF(Data_Background!M108=0,0,Data_Background!M108-SMALL(Data_Background!$C108:$AZ108,COUNTIF(Data_Background!$C108:$AZ108,0)+1)),Data_Background!M108)))</f>
        <v>0</v>
      </c>
      <c r="N108">
        <f ca="1">IF(Data_Background!N108="","",(IF($B$3="On",IF(Data_Background!N108=0,0,Data_Background!N108-SMALL(Data_Background!$C108:$AZ108,COUNTIF(Data_Background!$C108:$AZ108,0)+1)),Data_Background!N108)))</f>
        <v>0</v>
      </c>
      <c r="O108">
        <f ca="1">IF(Data_Background!O108="","",(IF($B$3="On",IF(Data_Background!O108=0,0,Data_Background!O108-SMALL(Data_Background!$C108:$AZ108,COUNTIF(Data_Background!$C108:$AZ108,0)+1)),Data_Background!O108)))</f>
        <v>0</v>
      </c>
      <c r="P108">
        <f ca="1">IF(Data_Background!P108="","",(IF($B$3="On",IF(Data_Background!P108=0,0,Data_Background!P108-SMALL(Data_Background!$C108:$AZ108,COUNTIF(Data_Background!$C108:$AZ108,0)+1)),Data_Background!P108)))</f>
        <v>0</v>
      </c>
      <c r="Q108">
        <f ca="1">IF(Data_Background!Q108="","",(IF($B$3="On",IF(Data_Background!Q108=0,0,Data_Background!Q108-SMALL(Data_Background!$C108:$AZ108,COUNTIF(Data_Background!$C108:$AZ108,0)+1)),Data_Background!Q108)))</f>
        <v>0</v>
      </c>
      <c r="R108">
        <f ca="1">IF(Data_Background!R108="","",(IF($B$3="On",IF(Data_Background!R108=0,0,Data_Background!R108-SMALL(Data_Background!$C108:$AZ108,COUNTIF(Data_Background!$C108:$AZ108,0)+1)),Data_Background!R108)))</f>
        <v>0</v>
      </c>
      <c r="S108">
        <f ca="1">IF(Data_Background!S108="","",(IF($B$3="On",IF(Data_Background!S108=0,0,Data_Background!S108-SMALL(Data_Background!$C108:$AZ108,COUNTIF(Data_Background!$C108:$AZ108,0)+1)),Data_Background!S108)))</f>
        <v>0</v>
      </c>
      <c r="T108">
        <f ca="1">IF(Data_Background!T108="","",(IF($B$3="On",IF(Data_Background!T108=0,0,Data_Background!T108-SMALL(Data_Background!$C108:$AZ108,COUNTIF(Data_Background!$C108:$AZ108,0)+1)),Data_Background!T108)))</f>
        <v>0</v>
      </c>
      <c r="U108">
        <f ca="1">IF(Data_Background!U108="","",(IF($B$3="On",IF(Data_Background!U108=0,0,Data_Background!U108-SMALL(Data_Background!$C108:$AZ108,COUNTIF(Data_Background!$C108:$AZ108,0)+1)),Data_Background!U108)))</f>
        <v>7.312967026644408</v>
      </c>
      <c r="V108">
        <f ca="1">IF(Data_Background!V108="","",(IF($B$3="On",IF(Data_Background!V108=0,0,Data_Background!V108-SMALL(Data_Background!$C108:$AZ108,COUNTIF(Data_Background!$C108:$AZ108,0)+1)),Data_Background!V108)))</f>
        <v>26.183773798108643</v>
      </c>
      <c r="W108">
        <f ca="1">IF(Data_Background!W108="","",(IF($B$3="On",IF(Data_Background!W108=0,0,Data_Background!W108-SMALL(Data_Background!$C108:$AZ108,COUNTIF(Data_Background!$C108:$AZ108,0)+1)),Data_Background!W108)))</f>
        <v>57.843263011908803</v>
      </c>
      <c r="X108">
        <f ca="1">IF(Data_Background!X108="","",(IF($B$3="On",IF(Data_Background!X108=0,0,Data_Background!X108-SMALL(Data_Background!$C108:$AZ108,COUNTIF(Data_Background!$C108:$AZ108,0)+1)),Data_Background!X108)))</f>
        <v>114.81087490092554</v>
      </c>
      <c r="Y108">
        <f ca="1">IF(Data_Background!Y108="","",(IF($B$3="On",IF(Data_Background!Y108=0,0,Data_Background!Y108-SMALL(Data_Background!$C108:$AZ108,COUNTIF(Data_Background!$C108:$AZ108,0)+1)),Data_Background!Y108)))</f>
        <v>212.74699919156606</v>
      </c>
      <c r="Z108">
        <f ca="1">IF(Data_Background!Z108="","",(IF($B$3="On",IF(Data_Background!Z108=0,0,Data_Background!Z108-SMALL(Data_Background!$C108:$AZ108,COUNTIF(Data_Background!$C108:$AZ108,0)+1)),Data_Background!Z108)))</f>
        <v>382.88653817036737</v>
      </c>
      <c r="AA108">
        <f ca="1">IF(Data_Background!AA108="","",(IF($B$3="On",IF(Data_Background!AA108=0,0,Data_Background!AA108-SMALL(Data_Background!$C108:$AZ108,COUNTIF(Data_Background!$C108:$AZ108,0)+1)),Data_Background!AA108)))</f>
        <v>658.05034225773466</v>
      </c>
      <c r="AB108">
        <f ca="1">IF(Data_Background!AB108="","",(IF($B$3="On",IF(Data_Background!AB108=0,0,Data_Background!AB108-SMALL(Data_Background!$C108:$AZ108,COUNTIF(Data_Background!$C108:$AZ108,0)+1)),Data_Background!AB108)))</f>
        <v>1066.4108108720461</v>
      </c>
      <c r="AC108">
        <f ca="1">IF(Data_Background!AC108="","",(IF($B$3="On",IF(Data_Background!AC108=0,0,Data_Background!AC108-SMALL(Data_Background!$C108:$AZ108,COUNTIF(Data_Background!$C108:$AZ108,0)+1)),Data_Background!AC108)))</f>
        <v>1587.4586023321426</v>
      </c>
      <c r="AD108">
        <f ca="1">IF(Data_Background!AD108="","",(IF($B$3="On",IF(Data_Background!AD108=0,0,Data_Background!AD108-SMALL(Data_Background!$C108:$AZ108,COUNTIF(Data_Background!$C108:$AZ108,0)+1)),Data_Background!AD108)))</f>
        <v>2148.5781074403526</v>
      </c>
      <c r="AE108">
        <f ca="1">IF(Data_Background!AE108="","",(IF($B$3="On",IF(Data_Background!AE108=0,0,Data_Background!AE108-SMALL(Data_Background!$C108:$AZ108,COUNTIF(Data_Background!$C108:$AZ108,0)+1)),Data_Background!AE108)))</f>
        <v>2654.4736536585824</v>
      </c>
      <c r="AF108">
        <f ca="1">IF(Data_Background!AF108="","",(IF($B$3="On",IF(Data_Background!AF108=0,0,Data_Background!AF108-SMALL(Data_Background!$C108:$AZ108,COUNTIF(Data_Background!$C108:$AZ108,0)+1)),Data_Background!AF108)))</f>
        <v>3040.8639830325592</v>
      </c>
      <c r="AG108">
        <f ca="1">IF(Data_Background!AG108="","",(IF($B$3="On",IF(Data_Background!AG108=0,0,Data_Background!AG108-SMALL(Data_Background!$C108:$AZ108,COUNTIF(Data_Background!$C108:$AZ108,0)+1)),Data_Background!AG108)))</f>
        <v>3298.2780598191325</v>
      </c>
      <c r="AH108">
        <f ca="1">IF(Data_Background!AH108="","",(IF($B$3="On",IF(Data_Background!AH108=0,0,Data_Background!AH108-SMALL(Data_Background!$C108:$AZ108,COUNTIF(Data_Background!$C108:$AZ108,0)+1)),Data_Background!AH108)))</f>
        <v>3454.1501390953026</v>
      </c>
      <c r="AI108">
        <f ca="1">IF(Data_Background!AI108="","",(IF($B$3="On",IF(Data_Background!AI108=0,0,Data_Background!AI108-SMALL(Data_Background!$C108:$AZ108,COUNTIF(Data_Background!$C108:$AZ108,0)+1)),Data_Background!AI108)))</f>
        <v>3551.1698839456526</v>
      </c>
      <c r="AJ108">
        <f ca="1">IF(Data_Background!AJ108="","",(IF($B$3="On",IF(Data_Background!AJ108=0,0,Data_Background!AJ108-SMALL(Data_Background!$C108:$AZ108,COUNTIF(Data_Background!$C108:$AZ108,0)+1)),Data_Background!AJ108)))</f>
        <v>3620.055759920202</v>
      </c>
      <c r="AK108">
        <f ca="1">IF(Data_Background!AK108="","",(IF($B$3="On",IF(Data_Background!AK108=0,0,Data_Background!AK108-SMALL(Data_Background!$C108:$AZ108,COUNTIF(Data_Background!$C108:$AZ108,0)+1)),Data_Background!AK108)))</f>
        <v>3670.8442118553457</v>
      </c>
      <c r="AL108">
        <f ca="1">IF(Data_Background!AL108="","",(IF($B$3="On",IF(Data_Background!AL108=0,0,Data_Background!AL108-SMALL(Data_Background!$C108:$AZ108,COUNTIF(Data_Background!$C108:$AZ108,0)+1)),Data_Background!AL108)))</f>
        <v>3709.2413221680026</v>
      </c>
      <c r="AM108">
        <f ca="1">IF(Data_Background!AM108="","",(IF($B$3="On",IF(Data_Background!AM108=0,0,Data_Background!AM108-SMALL(Data_Background!$C108:$AZ108,COUNTIF(Data_Background!$C108:$AZ108,0)+1)),Data_Background!AM108)))</f>
        <v>3738.1391131434957</v>
      </c>
      <c r="AN108">
        <f ca="1">IF(Data_Background!AN108="","",(IF($B$3="On",IF(Data_Background!AN108=0,0,Data_Background!AN108-SMALL(Data_Background!$C108:$AZ108,COUNTIF(Data_Background!$C108:$AZ108,0)+1)),Data_Background!AN108)))</f>
        <v>3763.2451206578162</v>
      </c>
      <c r="AO108">
        <f ca="1">IF(Data_Background!AO108="","",(IF($B$3="On",IF(Data_Background!AO108=0,0,Data_Background!AO108-SMALL(Data_Background!$C108:$AZ108,COUNTIF(Data_Background!$C108:$AZ108,0)+1)),Data_Background!AO108)))</f>
        <v>3782.7223080229896</v>
      </c>
      <c r="AP108">
        <f ca="1">IF(Data_Background!AP108="","",(IF($B$3="On",IF(Data_Background!AP108=0,0,Data_Background!AP108-SMALL(Data_Background!$C108:$AZ108,COUNTIF(Data_Background!$C108:$AZ108,0)+1)),Data_Background!AP108)))</f>
        <v>3791.9953493649609</v>
      </c>
      <c r="AQ108" t="str">
        <f>IF(Data_Background!AQ108="","",(IF($B$3="On",IF(Data_Background!AQ108=0,0,Data_Background!AQ108-SMALL(Data_Background!$C108:$AZ108,COUNTIF(Data_Background!$C108:$AZ108,0)+1)),Data_Background!AQ108)))</f>
        <v/>
      </c>
      <c r="AR108" t="str">
        <f>IF(Data_Background!AR108="","",(IF($B$3="On",IF(Data_Background!AR108=0,0,Data_Background!AR108-SMALL(Data_Background!$C108:$AZ108,COUNTIF(Data_Background!$C108:$AZ108,0)+1)),Data_Background!AR108)))</f>
        <v/>
      </c>
      <c r="AS108" t="str">
        <f>IF(Data_Background!AS108="","",(IF($B$3="On",IF(Data_Background!AS108=0,0,Data_Background!AS108-SMALL(Data_Background!$C108:$AZ108,COUNTIF(Data_Background!$C108:$AZ108,0)+1)),Data_Background!AS108)))</f>
        <v/>
      </c>
      <c r="AT108" t="str">
        <f>IF(Data_Background!AT108="","",(IF($B$3="On",IF(Data_Background!AT108=0,0,Data_Background!AT108-SMALL(Data_Background!$C108:$AZ108,COUNTIF(Data_Background!$C108:$AZ108,0)+1)),Data_Background!AT108)))</f>
        <v/>
      </c>
      <c r="AU108" t="str">
        <f>IF(Data_Background!AU108="","",(IF($B$3="On",IF(Data_Background!AU108=0,0,Data_Background!AU108-SMALL(Data_Background!$C108:$AZ108,COUNTIF(Data_Background!$C108:$AZ108,0)+1)),Data_Background!AU108)))</f>
        <v/>
      </c>
      <c r="AV108" t="str">
        <f>IF(Data_Background!AV108="","",(IF($B$3="On",IF(Data_Background!AV108=0,0,Data_Background!AV108-SMALL(Data_Background!$C108:$AZ108,COUNTIF(Data_Background!$C108:$AZ108,0)+1)),Data_Background!AV108)))</f>
        <v/>
      </c>
      <c r="AW108" t="str">
        <f>IF(Data_Background!AW108="","",(IF($B$3="On",IF(Data_Background!AW108=0,0,Data_Background!AW108-SMALL(Data_Background!$C108:$AZ108,COUNTIF(Data_Background!$C108:$AZ108,0)+1)),Data_Background!AW108)))</f>
        <v/>
      </c>
      <c r="AX108" t="str">
        <f>IF(Data_Background!AX108="","",(IF($B$3="On",IF(Data_Background!AX108=0,0,Data_Background!AX108-SMALL(Data_Background!$C108:$AZ108,COUNTIF(Data_Background!$C108:$AZ108,0)+1)),Data_Background!AX108)))</f>
        <v/>
      </c>
      <c r="AY108" t="str">
        <f>IF(Data_Background!AY108="","",(IF($B$3="On",IF(Data_Background!AY108=0,0,Data_Background!AY108-SMALL(Data_Background!$C108:$AZ108,COUNTIF(Data_Background!$C108:$AZ108,0)+1)),Data_Background!AY108)))</f>
        <v/>
      </c>
      <c r="AZ108" t="str">
        <f>IF(Data_Background!AZ108="","",(IF($B$3="On",IF(Data_Background!AZ108=0,0,Data_Background!AZ108-SMALL(Data_Background!$C108:$AZ108,COUNTIF(Data_Background!$C108:$AZ108,0)+1)),Data_Background!AZ108)))</f>
        <v/>
      </c>
    </row>
    <row r="109" spans="1:78" x14ac:dyDescent="0.25">
      <c r="A109" s="79">
        <f ca="1">Data_Initial!A109</f>
        <v>2</v>
      </c>
      <c r="B109" s="79" t="str">
        <f ca="1">Data_Initial!B109</f>
        <v>B5</v>
      </c>
      <c r="C109">
        <f ca="1">IF(Data_Background!C109="","",(IF($B$3="On",IF(Data_Background!C109=0,0,Data_Background!C109-SMALL(Data_Background!$C109:$AZ109,COUNTIF(Data_Background!$C109:$AZ109,0)+1)),Data_Background!C109)))</f>
        <v>0.41046311414265824</v>
      </c>
      <c r="D109">
        <f ca="1">IF(Data_Background!D109="","",(IF($B$3="On",IF(Data_Background!D109=0,0,Data_Background!D109-SMALL(Data_Background!$C109:$AZ109,COUNTIF(Data_Background!$C109:$AZ109,0)+1)),Data_Background!D109)))</f>
        <v>0.33902236734881241</v>
      </c>
      <c r="E109">
        <f ca="1">IF(Data_Background!E109="","",(IF($B$3="On",IF(Data_Background!E109=0,0,Data_Background!E109-SMALL(Data_Background!$C109:$AZ109,COUNTIF(Data_Background!$C109:$AZ109,0)+1)),Data_Background!E109)))</f>
        <v>1.6896691640460293</v>
      </c>
      <c r="F109">
        <f ca="1">IF(Data_Background!F109="","",(IF($B$3="On",IF(Data_Background!F109=0,0,Data_Background!F109-SMALL(Data_Background!$C109:$AZ109,COUNTIF(Data_Background!$C109:$AZ109,0)+1)),Data_Background!F109)))</f>
        <v>1.991581923758073</v>
      </c>
      <c r="G109">
        <f ca="1">IF(Data_Background!G109="","",(IF($B$3="On",IF(Data_Background!G109=0,0,Data_Background!G109-SMALL(Data_Background!$C109:$AZ109,COUNTIF(Data_Background!$C109:$AZ109,0)+1)),Data_Background!G109)))</f>
        <v>2.3838270059124289</v>
      </c>
      <c r="H109">
        <f ca="1">IF(Data_Background!H109="","",(IF($B$3="On",IF(Data_Background!H109=0,0,Data_Background!H109-SMALL(Data_Background!$C109:$AZ109,COUNTIF(Data_Background!$C109:$AZ109,0)+1)),Data_Background!H109)))</f>
        <v>1.5969315041640264</v>
      </c>
      <c r="I109">
        <f ca="1">IF(Data_Background!I109="","",(IF($B$3="On",IF(Data_Background!I109=0,0,Data_Background!I109-SMALL(Data_Background!$C109:$AZ109,COUNTIF(Data_Background!$C109:$AZ109,0)+1)),Data_Background!I109)))</f>
        <v>0.48112538178641651</v>
      </c>
      <c r="J109">
        <f ca="1">IF(Data_Background!J109="","",(IF($B$3="On",IF(Data_Background!J109=0,0,Data_Background!J109-SMALL(Data_Background!$C109:$AZ109,COUNTIF(Data_Background!$C109:$AZ109,0)+1)),Data_Background!J109)))</f>
        <v>0</v>
      </c>
      <c r="K109">
        <f ca="1">IF(Data_Background!K109="","",(IF($B$3="On",IF(Data_Background!K109=0,0,Data_Background!K109-SMALL(Data_Background!$C109:$AZ109,COUNTIF(Data_Background!$C109:$AZ109,0)+1)),Data_Background!K109)))</f>
        <v>0</v>
      </c>
      <c r="L109">
        <f ca="1">IF(Data_Background!L109="","",(IF($B$3="On",IF(Data_Background!L109=0,0,Data_Background!L109-SMALL(Data_Background!$C109:$AZ109,COUNTIF(Data_Background!$C109:$AZ109,0)+1)),Data_Background!L109)))</f>
        <v>0</v>
      </c>
      <c r="M109">
        <f ca="1">IF(Data_Background!M109="","",(IF($B$3="On",IF(Data_Background!M109=0,0,Data_Background!M109-SMALL(Data_Background!$C109:$AZ109,COUNTIF(Data_Background!$C109:$AZ109,0)+1)),Data_Background!M109)))</f>
        <v>0</v>
      </c>
      <c r="N109">
        <f ca="1">IF(Data_Background!N109="","",(IF($B$3="On",IF(Data_Background!N109=0,0,Data_Background!N109-SMALL(Data_Background!$C109:$AZ109,COUNTIF(Data_Background!$C109:$AZ109,0)+1)),Data_Background!N109)))</f>
        <v>0</v>
      </c>
      <c r="O109">
        <f ca="1">IF(Data_Background!O109="","",(IF($B$3="On",IF(Data_Background!O109=0,0,Data_Background!O109-SMALL(Data_Background!$C109:$AZ109,COUNTIF(Data_Background!$C109:$AZ109,0)+1)),Data_Background!O109)))</f>
        <v>0</v>
      </c>
      <c r="P109">
        <f ca="1">IF(Data_Background!P109="","",(IF($B$3="On",IF(Data_Background!P109=0,0,Data_Background!P109-SMALL(Data_Background!$C109:$AZ109,COUNTIF(Data_Background!$C109:$AZ109,0)+1)),Data_Background!P109)))</f>
        <v>0</v>
      </c>
      <c r="Q109">
        <f ca="1">IF(Data_Background!Q109="","",(IF($B$3="On",IF(Data_Background!Q109=0,0,Data_Background!Q109-SMALL(Data_Background!$C109:$AZ109,COUNTIF(Data_Background!$C109:$AZ109,0)+1)),Data_Background!Q109)))</f>
        <v>0</v>
      </c>
      <c r="R109">
        <f ca="1">IF(Data_Background!R109="","",(IF($B$3="On",IF(Data_Background!R109=0,0,Data_Background!R109-SMALL(Data_Background!$C109:$AZ109,COUNTIF(Data_Background!$C109:$AZ109,0)+1)),Data_Background!R109)))</f>
        <v>0</v>
      </c>
      <c r="S109">
        <f ca="1">IF(Data_Background!S109="","",(IF($B$3="On",IF(Data_Background!S109=0,0,Data_Background!S109-SMALL(Data_Background!$C109:$AZ109,COUNTIF(Data_Background!$C109:$AZ109,0)+1)),Data_Background!S109)))</f>
        <v>0</v>
      </c>
      <c r="T109">
        <f ca="1">IF(Data_Background!T109="","",(IF($B$3="On",IF(Data_Background!T109=0,0,Data_Background!T109-SMALL(Data_Background!$C109:$AZ109,COUNTIF(Data_Background!$C109:$AZ109,0)+1)),Data_Background!T109)))</f>
        <v>0</v>
      </c>
      <c r="U109">
        <f ca="1">IF(Data_Background!U109="","",(IF($B$3="On",IF(Data_Background!U109=0,0,Data_Background!U109-SMALL(Data_Background!$C109:$AZ109,COUNTIF(Data_Background!$C109:$AZ109,0)+1)),Data_Background!U109)))</f>
        <v>7.201815378608158</v>
      </c>
      <c r="V109">
        <f ca="1">IF(Data_Background!V109="","",(IF($B$3="On",IF(Data_Background!V109=0,0,Data_Background!V109-SMALL(Data_Background!$C109:$AZ109,COUNTIF(Data_Background!$C109:$AZ109,0)+1)),Data_Background!V109)))</f>
        <v>24.393251906178524</v>
      </c>
      <c r="W109">
        <f ca="1">IF(Data_Background!W109="","",(IF($B$3="On",IF(Data_Background!W109=0,0,Data_Background!W109-SMALL(Data_Background!$C109:$AZ109,COUNTIF(Data_Background!$C109:$AZ109,0)+1)),Data_Background!W109)))</f>
        <v>56.076187046108792</v>
      </c>
      <c r="X109">
        <f ca="1">IF(Data_Background!X109="","",(IF($B$3="On",IF(Data_Background!X109=0,0,Data_Background!X109-SMALL(Data_Background!$C109:$AZ109,COUNTIF(Data_Background!$C109:$AZ109,0)+1)),Data_Background!X109)))</f>
        <v>112.58620027086108</v>
      </c>
      <c r="Y109">
        <f ca="1">IF(Data_Background!Y109="","",(IF($B$3="On",IF(Data_Background!Y109=0,0,Data_Background!Y109-SMALL(Data_Background!$C109:$AZ109,COUNTIF(Data_Background!$C109:$AZ109,0)+1)),Data_Background!Y109)))</f>
        <v>211.86814172741663</v>
      </c>
      <c r="Z109">
        <f ca="1">IF(Data_Background!Z109="","",(IF($B$3="On",IF(Data_Background!Z109=0,0,Data_Background!Z109-SMALL(Data_Background!$C109:$AZ109,COUNTIF(Data_Background!$C109:$AZ109,0)+1)),Data_Background!Z109)))</f>
        <v>382.0930163079808</v>
      </c>
      <c r="AA109">
        <f ca="1">IF(Data_Background!AA109="","",(IF($B$3="On",IF(Data_Background!AA109=0,0,Data_Background!AA109-SMALL(Data_Background!$C109:$AZ109,COUNTIF(Data_Background!$C109:$AZ109,0)+1)),Data_Background!AA109)))</f>
        <v>660.4275078289138</v>
      </c>
      <c r="AB109">
        <f ca="1">IF(Data_Background!AB109="","",(IF($B$3="On",IF(Data_Background!AB109=0,0,Data_Background!AB109-SMALL(Data_Background!$C109:$AZ109,COUNTIF(Data_Background!$C109:$AZ109,0)+1)),Data_Background!AB109)))</f>
        <v>1080.6854639377227</v>
      </c>
      <c r="AC109">
        <f ca="1">IF(Data_Background!AC109="","",(IF($B$3="On",IF(Data_Background!AC109=0,0,Data_Background!AC109-SMALL(Data_Background!$C109:$AZ109,COUNTIF(Data_Background!$C109:$AZ109,0)+1)),Data_Background!AC109)))</f>
        <v>1633.7389724615498</v>
      </c>
      <c r="AD109">
        <f ca="1">IF(Data_Background!AD109="","",(IF($B$3="On",IF(Data_Background!AD109=0,0,Data_Background!AD109-SMALL(Data_Background!$C109:$AZ109,COUNTIF(Data_Background!$C109:$AZ109,0)+1)),Data_Background!AD109)))</f>
        <v>2242.3588786806995</v>
      </c>
      <c r="AE109">
        <f ca="1">IF(Data_Background!AE109="","",(IF($B$3="On",IF(Data_Background!AE109=0,0,Data_Background!AE109-SMALL(Data_Background!$C109:$AZ109,COUNTIF(Data_Background!$C109:$AZ109,0)+1)),Data_Background!AE109)))</f>
        <v>2805.086103419173</v>
      </c>
      <c r="AF109">
        <f ca="1">IF(Data_Background!AF109="","",(IF($B$3="On",IF(Data_Background!AF109=0,0,Data_Background!AF109-SMALL(Data_Background!$C109:$AZ109,COUNTIF(Data_Background!$C109:$AZ109,0)+1)),Data_Background!AF109)))</f>
        <v>3242.4856246502691</v>
      </c>
      <c r="AG109">
        <f ca="1">IF(Data_Background!AG109="","",(IF($B$3="On",IF(Data_Background!AG109=0,0,Data_Background!AG109-SMALL(Data_Background!$C109:$AZ109,COUNTIF(Data_Background!$C109:$AZ109,0)+1)),Data_Background!AG109)))</f>
        <v>3537.9887492013831</v>
      </c>
      <c r="AH109">
        <f ca="1">IF(Data_Background!AH109="","",(IF($B$3="On",IF(Data_Background!AH109=0,0,Data_Background!AH109-SMALL(Data_Background!$C109:$AZ109,COUNTIF(Data_Background!$C109:$AZ109,0)+1)),Data_Background!AH109)))</f>
        <v>3718.5981161538793</v>
      </c>
      <c r="AI109">
        <f ca="1">IF(Data_Background!AI109="","",(IF($B$3="On",IF(Data_Background!AI109=0,0,Data_Background!AI109-SMALL(Data_Background!$C109:$AZ109,COUNTIF(Data_Background!$C109:$AZ109,0)+1)),Data_Background!AI109)))</f>
        <v>3828.5644092888429</v>
      </c>
      <c r="AJ109">
        <f ca="1">IF(Data_Background!AJ109="","",(IF($B$3="On",IF(Data_Background!AJ109=0,0,Data_Background!AJ109-SMALL(Data_Background!$C109:$AZ109,COUNTIF(Data_Background!$C109:$AZ109,0)+1)),Data_Background!AJ109)))</f>
        <v>3906.6141040773359</v>
      </c>
      <c r="AK109">
        <f ca="1">IF(Data_Background!AK109="","",(IF($B$3="On",IF(Data_Background!AK109=0,0,Data_Background!AK109-SMALL(Data_Background!$C109:$AZ109,COUNTIF(Data_Background!$C109:$AZ109,0)+1)),Data_Background!AK109)))</f>
        <v>3965.6496473067396</v>
      </c>
      <c r="AL109">
        <f ca="1">IF(Data_Background!AL109="","",(IF($B$3="On",IF(Data_Background!AL109=0,0,Data_Background!AL109-SMALL(Data_Background!$C109:$AZ109,COUNTIF(Data_Background!$C109:$AZ109,0)+1)),Data_Background!AL109)))</f>
        <v>4010.9415137265291</v>
      </c>
      <c r="AM109">
        <f ca="1">IF(Data_Background!AM109="","",(IF($B$3="On",IF(Data_Background!AM109=0,0,Data_Background!AM109-SMALL(Data_Background!$C109:$AZ109,COUNTIF(Data_Background!$C109:$AZ109,0)+1)),Data_Background!AM109)))</f>
        <v>4044.6781060022759</v>
      </c>
      <c r="AN109">
        <f ca="1">IF(Data_Background!AN109="","",(IF($B$3="On",IF(Data_Background!AN109=0,0,Data_Background!AN109-SMALL(Data_Background!$C109:$AZ109,COUNTIF(Data_Background!$C109:$AZ109,0)+1)),Data_Background!AN109)))</f>
        <v>4071.5228830846895</v>
      </c>
      <c r="AO109">
        <f ca="1">IF(Data_Background!AO109="","",(IF($B$3="On",IF(Data_Background!AO109=0,0,Data_Background!AO109-SMALL(Data_Background!$C109:$AZ109,COUNTIF(Data_Background!$C109:$AZ109,0)+1)),Data_Background!AO109)))</f>
        <v>4094.5759379647193</v>
      </c>
      <c r="AP109">
        <f ca="1">IF(Data_Background!AP109="","",(IF($B$3="On",IF(Data_Background!AP109=0,0,Data_Background!AP109-SMALL(Data_Background!$C109:$AZ109,COUNTIF(Data_Background!$C109:$AZ109,0)+1)),Data_Background!AP109)))</f>
        <v>4105.2204577008451</v>
      </c>
      <c r="AQ109" t="str">
        <f>IF(Data_Background!AQ109="","",(IF($B$3="On",IF(Data_Background!AQ109=0,0,Data_Background!AQ109-SMALL(Data_Background!$C109:$AZ109,COUNTIF(Data_Background!$C109:$AZ109,0)+1)),Data_Background!AQ109)))</f>
        <v/>
      </c>
      <c r="AR109" t="str">
        <f>IF(Data_Background!AR109="","",(IF($B$3="On",IF(Data_Background!AR109=0,0,Data_Background!AR109-SMALL(Data_Background!$C109:$AZ109,COUNTIF(Data_Background!$C109:$AZ109,0)+1)),Data_Background!AR109)))</f>
        <v/>
      </c>
      <c r="AS109" t="str">
        <f>IF(Data_Background!AS109="","",(IF($B$3="On",IF(Data_Background!AS109=0,0,Data_Background!AS109-SMALL(Data_Background!$C109:$AZ109,COUNTIF(Data_Background!$C109:$AZ109,0)+1)),Data_Background!AS109)))</f>
        <v/>
      </c>
      <c r="AT109" t="str">
        <f>IF(Data_Background!AT109="","",(IF($B$3="On",IF(Data_Background!AT109=0,0,Data_Background!AT109-SMALL(Data_Background!$C109:$AZ109,COUNTIF(Data_Background!$C109:$AZ109,0)+1)),Data_Background!AT109)))</f>
        <v/>
      </c>
      <c r="AU109" t="str">
        <f>IF(Data_Background!AU109="","",(IF($B$3="On",IF(Data_Background!AU109=0,0,Data_Background!AU109-SMALL(Data_Background!$C109:$AZ109,COUNTIF(Data_Background!$C109:$AZ109,0)+1)),Data_Background!AU109)))</f>
        <v/>
      </c>
      <c r="AV109" t="str">
        <f>IF(Data_Background!AV109="","",(IF($B$3="On",IF(Data_Background!AV109=0,0,Data_Background!AV109-SMALL(Data_Background!$C109:$AZ109,COUNTIF(Data_Background!$C109:$AZ109,0)+1)),Data_Background!AV109)))</f>
        <v/>
      </c>
      <c r="AW109" t="str">
        <f>IF(Data_Background!AW109="","",(IF($B$3="On",IF(Data_Background!AW109=0,0,Data_Background!AW109-SMALL(Data_Background!$C109:$AZ109,COUNTIF(Data_Background!$C109:$AZ109,0)+1)),Data_Background!AW109)))</f>
        <v/>
      </c>
      <c r="AX109" t="str">
        <f>IF(Data_Background!AX109="","",(IF($B$3="On",IF(Data_Background!AX109=0,0,Data_Background!AX109-SMALL(Data_Background!$C109:$AZ109,COUNTIF(Data_Background!$C109:$AZ109,0)+1)),Data_Background!AX109)))</f>
        <v/>
      </c>
      <c r="AY109" t="str">
        <f>IF(Data_Background!AY109="","",(IF($B$3="On",IF(Data_Background!AY109=0,0,Data_Background!AY109-SMALL(Data_Background!$C109:$AZ109,COUNTIF(Data_Background!$C109:$AZ109,0)+1)),Data_Background!AY109)))</f>
        <v/>
      </c>
      <c r="AZ109" t="str">
        <f>IF(Data_Background!AZ109="","",(IF($B$3="On",IF(Data_Background!AZ109=0,0,Data_Background!AZ109-SMALL(Data_Background!$C109:$AZ109,COUNTIF(Data_Background!$C109:$AZ109,0)+1)),Data_Background!AZ109)))</f>
        <v/>
      </c>
    </row>
    <row r="110" spans="1:78" x14ac:dyDescent="0.25">
      <c r="A110" s="79">
        <f ca="1">Data_Initial!A110</f>
        <v>2</v>
      </c>
      <c r="B110" s="79" t="str">
        <f ca="1">Data_Initial!B110</f>
        <v>C5</v>
      </c>
      <c r="C110">
        <f ca="1">IF(Data_Background!C110="","",(IF($B$3="On",IF(Data_Background!C110=0,0,Data_Background!C110-SMALL(Data_Background!$C110:$AZ110,COUNTIF(Data_Background!$C110:$AZ110,0)+1)),Data_Background!C110)))</f>
        <v>6.1654879724042102</v>
      </c>
      <c r="D110">
        <f ca="1">IF(Data_Background!D110="","",(IF($B$3="On",IF(Data_Background!D110=0,0,Data_Background!D110-SMALL(Data_Background!$C110:$AZ110,COUNTIF(Data_Background!$C110:$AZ110,0)+1)),Data_Background!D110)))</f>
        <v>6.8880967863920022</v>
      </c>
      <c r="E110">
        <f ca="1">IF(Data_Background!E110="","",(IF($B$3="On",IF(Data_Background!E110=0,0,Data_Background!E110-SMALL(Data_Background!$C110:$AZ110,COUNTIF(Data_Background!$C110:$AZ110,0)+1)),Data_Background!E110)))</f>
        <v>6.6282416523255732</v>
      </c>
      <c r="F110">
        <f ca="1">IF(Data_Background!F110="","",(IF($B$3="On",IF(Data_Background!F110=0,0,Data_Background!F110-SMALL(Data_Background!$C110:$AZ110,COUNTIF(Data_Background!$C110:$AZ110,0)+1)),Data_Background!F110)))</f>
        <v>3.9345971830872939</v>
      </c>
      <c r="G110">
        <f ca="1">IF(Data_Background!G110="","",(IF($B$3="On",IF(Data_Background!G110=0,0,Data_Background!G110-SMALL(Data_Background!$C110:$AZ110,COUNTIF(Data_Background!$C110:$AZ110,0)+1)),Data_Background!G110)))</f>
        <v>0</v>
      </c>
      <c r="H110">
        <f ca="1">IF(Data_Background!H110="","",(IF($B$3="On",IF(Data_Background!H110=0,0,Data_Background!H110-SMALL(Data_Background!$C110:$AZ110,COUNTIF(Data_Background!$C110:$AZ110,0)+1)),Data_Background!H110)))</f>
        <v>0</v>
      </c>
      <c r="I110">
        <f ca="1">IF(Data_Background!I110="","",(IF($B$3="On",IF(Data_Background!I110=0,0,Data_Background!I110-SMALL(Data_Background!$C110:$AZ110,COUNTIF(Data_Background!$C110:$AZ110,0)+1)),Data_Background!I110)))</f>
        <v>0</v>
      </c>
      <c r="J110">
        <f ca="1">IF(Data_Background!J110="","",(IF($B$3="On",IF(Data_Background!J110=0,0,Data_Background!J110-SMALL(Data_Background!$C110:$AZ110,COUNTIF(Data_Background!$C110:$AZ110,0)+1)),Data_Background!J110)))</f>
        <v>0</v>
      </c>
      <c r="K110">
        <f ca="1">IF(Data_Background!K110="","",(IF($B$3="On",IF(Data_Background!K110=0,0,Data_Background!K110-SMALL(Data_Background!$C110:$AZ110,COUNTIF(Data_Background!$C110:$AZ110,0)+1)),Data_Background!K110)))</f>
        <v>0</v>
      </c>
      <c r="L110">
        <f ca="1">IF(Data_Background!L110="","",(IF($B$3="On",IF(Data_Background!L110=0,0,Data_Background!L110-SMALL(Data_Background!$C110:$AZ110,COUNTIF(Data_Background!$C110:$AZ110,0)+1)),Data_Background!L110)))</f>
        <v>0</v>
      </c>
      <c r="M110">
        <f ca="1">IF(Data_Background!M110="","",(IF($B$3="On",IF(Data_Background!M110=0,0,Data_Background!M110-SMALL(Data_Background!$C110:$AZ110,COUNTIF(Data_Background!$C110:$AZ110,0)+1)),Data_Background!M110)))</f>
        <v>0</v>
      </c>
      <c r="N110">
        <f ca="1">IF(Data_Background!N110="","",(IF($B$3="On",IF(Data_Background!N110=0,0,Data_Background!N110-SMALL(Data_Background!$C110:$AZ110,COUNTIF(Data_Background!$C110:$AZ110,0)+1)),Data_Background!N110)))</f>
        <v>0</v>
      </c>
      <c r="O110">
        <f ca="1">IF(Data_Background!O110="","",(IF($B$3="On",IF(Data_Background!O110=0,0,Data_Background!O110-SMALL(Data_Background!$C110:$AZ110,COUNTIF(Data_Background!$C110:$AZ110,0)+1)),Data_Background!O110)))</f>
        <v>0</v>
      </c>
      <c r="P110">
        <f ca="1">IF(Data_Background!P110="","",(IF($B$3="On",IF(Data_Background!P110=0,0,Data_Background!P110-SMALL(Data_Background!$C110:$AZ110,COUNTIF(Data_Background!$C110:$AZ110,0)+1)),Data_Background!P110)))</f>
        <v>0</v>
      </c>
      <c r="Q110">
        <f ca="1">IF(Data_Background!Q110="","",(IF($B$3="On",IF(Data_Background!Q110=0,0,Data_Background!Q110-SMALL(Data_Background!$C110:$AZ110,COUNTIF(Data_Background!$C110:$AZ110,0)+1)),Data_Background!Q110)))</f>
        <v>0</v>
      </c>
      <c r="R110">
        <f ca="1">IF(Data_Background!R110="","",(IF($B$3="On",IF(Data_Background!R110=0,0,Data_Background!R110-SMALL(Data_Background!$C110:$AZ110,COUNTIF(Data_Background!$C110:$AZ110,0)+1)),Data_Background!R110)))</f>
        <v>0</v>
      </c>
      <c r="S110">
        <f ca="1">IF(Data_Background!S110="","",(IF($B$3="On",IF(Data_Background!S110=0,0,Data_Background!S110-SMALL(Data_Background!$C110:$AZ110,COUNTIF(Data_Background!$C110:$AZ110,0)+1)),Data_Background!S110)))</f>
        <v>0</v>
      </c>
      <c r="T110">
        <f ca="1">IF(Data_Background!T110="","",(IF($B$3="On",IF(Data_Background!T110=0,0,Data_Background!T110-SMALL(Data_Background!$C110:$AZ110,COUNTIF(Data_Background!$C110:$AZ110,0)+1)),Data_Background!T110)))</f>
        <v>0</v>
      </c>
      <c r="U110">
        <f ca="1">IF(Data_Background!U110="","",(IF($B$3="On",IF(Data_Background!U110=0,0,Data_Background!U110-SMALL(Data_Background!$C110:$AZ110,COUNTIF(Data_Background!$C110:$AZ110,0)+1)),Data_Background!U110)))</f>
        <v>0</v>
      </c>
      <c r="V110">
        <f ca="1">IF(Data_Background!V110="","",(IF($B$3="On",IF(Data_Background!V110=0,0,Data_Background!V110-SMALL(Data_Background!$C110:$AZ110,COUNTIF(Data_Background!$C110:$AZ110,0)+1)),Data_Background!V110)))</f>
        <v>0</v>
      </c>
      <c r="W110">
        <f ca="1">IF(Data_Background!W110="","",(IF($B$3="On",IF(Data_Background!W110=0,0,Data_Background!W110-SMALL(Data_Background!$C110:$AZ110,COUNTIF(Data_Background!$C110:$AZ110,0)+1)),Data_Background!W110)))</f>
        <v>0</v>
      </c>
      <c r="X110">
        <f ca="1">IF(Data_Background!X110="","",(IF($B$3="On",IF(Data_Background!X110=0,0,Data_Background!X110-SMALL(Data_Background!$C110:$AZ110,COUNTIF(Data_Background!$C110:$AZ110,0)+1)),Data_Background!X110)))</f>
        <v>0</v>
      </c>
      <c r="Y110">
        <f ca="1">IF(Data_Background!Y110="","",(IF($B$3="On",IF(Data_Background!Y110=0,0,Data_Background!Y110-SMALL(Data_Background!$C110:$AZ110,COUNTIF(Data_Background!$C110:$AZ110,0)+1)),Data_Background!Y110)))</f>
        <v>0</v>
      </c>
      <c r="Z110">
        <f ca="1">IF(Data_Background!Z110="","",(IF($B$3="On",IF(Data_Background!Z110=0,0,Data_Background!Z110-SMALL(Data_Background!$C110:$AZ110,COUNTIF(Data_Background!$C110:$AZ110,0)+1)),Data_Background!Z110)))</f>
        <v>7.9047423583998908</v>
      </c>
      <c r="AA110">
        <f ca="1">IF(Data_Background!AA110="","",(IF($B$3="On",IF(Data_Background!AA110=0,0,Data_Background!AA110-SMALL(Data_Background!$C110:$AZ110,COUNTIF(Data_Background!$C110:$AZ110,0)+1)),Data_Background!AA110)))</f>
        <v>28.744955284564771</v>
      </c>
      <c r="AB110">
        <f ca="1">IF(Data_Background!AB110="","",(IF($B$3="On",IF(Data_Background!AB110=0,0,Data_Background!AB110-SMALL(Data_Background!$C110:$AZ110,COUNTIF(Data_Background!$C110:$AZ110,0)+1)),Data_Background!AB110)))</f>
        <v>68.859614010574589</v>
      </c>
      <c r="AC110">
        <f ca="1">IF(Data_Background!AC110="","",(IF($B$3="On",IF(Data_Background!AC110=0,0,Data_Background!AC110-SMALL(Data_Background!$C110:$AZ110,COUNTIF(Data_Background!$C110:$AZ110,0)+1)),Data_Background!AC110)))</f>
        <v>141.10480733409906</v>
      </c>
      <c r="AD110">
        <f ca="1">IF(Data_Background!AD110="","",(IF($B$3="On",IF(Data_Background!AD110=0,0,Data_Background!AD110-SMALL(Data_Background!$C110:$AZ110,COUNTIF(Data_Background!$C110:$AZ110,0)+1)),Data_Background!AD110)))</f>
        <v>279.13858684227898</v>
      </c>
      <c r="AE110">
        <f ca="1">IF(Data_Background!AE110="","",(IF($B$3="On",IF(Data_Background!AE110=0,0,Data_Background!AE110-SMALL(Data_Background!$C110:$AZ110,COUNTIF(Data_Background!$C110:$AZ110,0)+1)),Data_Background!AE110)))</f>
        <v>525.68847405279735</v>
      </c>
      <c r="AF110">
        <f ca="1">IF(Data_Background!AF110="","",(IF($B$3="On",IF(Data_Background!AF110=0,0,Data_Background!AF110-SMALL(Data_Background!$C110:$AZ110,COUNTIF(Data_Background!$C110:$AZ110,0)+1)),Data_Background!AF110)))</f>
        <v>935.03244276439864</v>
      </c>
      <c r="AG110">
        <f ca="1">IF(Data_Background!AG110="","",(IF($B$3="On",IF(Data_Background!AG110=0,0,Data_Background!AG110-SMALL(Data_Background!$C110:$AZ110,COUNTIF(Data_Background!$C110:$AZ110,0)+1)),Data_Background!AG110)))</f>
        <v>1514.6604232687657</v>
      </c>
      <c r="AH110">
        <f ca="1">IF(Data_Background!AH110="","",(IF($B$3="On",IF(Data_Background!AH110=0,0,Data_Background!AH110-SMALL(Data_Background!$C110:$AZ110,COUNTIF(Data_Background!$C110:$AZ110,0)+1)),Data_Background!AH110)))</f>
        <v>2182.0411887795276</v>
      </c>
      <c r="AI110">
        <f ca="1">IF(Data_Background!AI110="","",(IF($B$3="On",IF(Data_Background!AI110=0,0,Data_Background!AI110-SMALL(Data_Background!$C110:$AZ110,COUNTIF(Data_Background!$C110:$AZ110,0)+1)),Data_Background!AI110)))</f>
        <v>2817.0247865531774</v>
      </c>
      <c r="AJ110">
        <f ca="1">IF(Data_Background!AJ110="","",(IF($B$3="On",IF(Data_Background!AJ110=0,0,Data_Background!AJ110-SMALL(Data_Background!$C110:$AZ110,COUNTIF(Data_Background!$C110:$AZ110,0)+1)),Data_Background!AJ110)))</f>
        <v>3314.8004504135674</v>
      </c>
      <c r="AK110">
        <f ca="1">IF(Data_Background!AK110="","",(IF($B$3="On",IF(Data_Background!AK110=0,0,Data_Background!AK110-SMALL(Data_Background!$C110:$AZ110,COUNTIF(Data_Background!$C110:$AZ110,0)+1)),Data_Background!AK110)))</f>
        <v>3658.3577702699308</v>
      </c>
      <c r="AL110">
        <f ca="1">IF(Data_Background!AL110="","",(IF($B$3="On",IF(Data_Background!AL110=0,0,Data_Background!AL110-SMALL(Data_Background!$C110:$AZ110,COUNTIF(Data_Background!$C110:$AZ110,0)+1)),Data_Background!AL110)))</f>
        <v>3868.5770087556207</v>
      </c>
      <c r="AM110">
        <f ca="1">IF(Data_Background!AM110="","",(IF($B$3="On",IF(Data_Background!AM110=0,0,Data_Background!AM110-SMALL(Data_Background!$C110:$AZ110,COUNTIF(Data_Background!$C110:$AZ110,0)+1)),Data_Background!AM110)))</f>
        <v>3993.2639743380942</v>
      </c>
      <c r="AN110">
        <f ca="1">IF(Data_Background!AN110="","",(IF($B$3="On",IF(Data_Background!AN110=0,0,Data_Background!AN110-SMALL(Data_Background!$C110:$AZ110,COUNTIF(Data_Background!$C110:$AZ110,0)+1)),Data_Background!AN110)))</f>
        <v>4065.8916625855609</v>
      </c>
      <c r="AO110">
        <f ca="1">IF(Data_Background!AO110="","",(IF($B$3="On",IF(Data_Background!AO110=0,0,Data_Background!AO110-SMALL(Data_Background!$C110:$AZ110,COUNTIF(Data_Background!$C110:$AZ110,0)+1)),Data_Background!AO110)))</f>
        <v>4113.2100097874973</v>
      </c>
      <c r="AP110">
        <f ca="1">IF(Data_Background!AP110="","",(IF($B$3="On",IF(Data_Background!AP110=0,0,Data_Background!AP110-SMALL(Data_Background!$C110:$AZ110,COUNTIF(Data_Background!$C110:$AZ110,0)+1)),Data_Background!AP110)))</f>
        <v>4131.658956172816</v>
      </c>
      <c r="AQ110" t="str">
        <f>IF(Data_Background!AQ110="","",(IF($B$3="On",IF(Data_Background!AQ110=0,0,Data_Background!AQ110-SMALL(Data_Background!$C110:$AZ110,COUNTIF(Data_Background!$C110:$AZ110,0)+1)),Data_Background!AQ110)))</f>
        <v/>
      </c>
      <c r="AR110" t="str">
        <f>IF(Data_Background!AR110="","",(IF($B$3="On",IF(Data_Background!AR110=0,0,Data_Background!AR110-SMALL(Data_Background!$C110:$AZ110,COUNTIF(Data_Background!$C110:$AZ110,0)+1)),Data_Background!AR110)))</f>
        <v/>
      </c>
      <c r="AS110" t="str">
        <f>IF(Data_Background!AS110="","",(IF($B$3="On",IF(Data_Background!AS110=0,0,Data_Background!AS110-SMALL(Data_Background!$C110:$AZ110,COUNTIF(Data_Background!$C110:$AZ110,0)+1)),Data_Background!AS110)))</f>
        <v/>
      </c>
      <c r="AT110" t="str">
        <f>IF(Data_Background!AT110="","",(IF($B$3="On",IF(Data_Background!AT110=0,0,Data_Background!AT110-SMALL(Data_Background!$C110:$AZ110,COUNTIF(Data_Background!$C110:$AZ110,0)+1)),Data_Background!AT110)))</f>
        <v/>
      </c>
      <c r="AU110" t="str">
        <f>IF(Data_Background!AU110="","",(IF($B$3="On",IF(Data_Background!AU110=0,0,Data_Background!AU110-SMALL(Data_Background!$C110:$AZ110,COUNTIF(Data_Background!$C110:$AZ110,0)+1)),Data_Background!AU110)))</f>
        <v/>
      </c>
      <c r="AV110" t="str">
        <f>IF(Data_Background!AV110="","",(IF($B$3="On",IF(Data_Background!AV110=0,0,Data_Background!AV110-SMALL(Data_Background!$C110:$AZ110,COUNTIF(Data_Background!$C110:$AZ110,0)+1)),Data_Background!AV110)))</f>
        <v/>
      </c>
      <c r="AW110" t="str">
        <f>IF(Data_Background!AW110="","",(IF($B$3="On",IF(Data_Background!AW110=0,0,Data_Background!AW110-SMALL(Data_Background!$C110:$AZ110,COUNTIF(Data_Background!$C110:$AZ110,0)+1)),Data_Background!AW110)))</f>
        <v/>
      </c>
      <c r="AX110" t="str">
        <f>IF(Data_Background!AX110="","",(IF($B$3="On",IF(Data_Background!AX110=0,0,Data_Background!AX110-SMALL(Data_Background!$C110:$AZ110,COUNTIF(Data_Background!$C110:$AZ110,0)+1)),Data_Background!AX110)))</f>
        <v/>
      </c>
      <c r="AY110" t="str">
        <f>IF(Data_Background!AY110="","",(IF($B$3="On",IF(Data_Background!AY110=0,0,Data_Background!AY110-SMALL(Data_Background!$C110:$AZ110,COUNTIF(Data_Background!$C110:$AZ110,0)+1)),Data_Background!AY110)))</f>
        <v/>
      </c>
      <c r="AZ110" t="str">
        <f>IF(Data_Background!AZ110="","",(IF($B$3="On",IF(Data_Background!AZ110=0,0,Data_Background!AZ110-SMALL(Data_Background!$C110:$AZ110,COUNTIF(Data_Background!$C110:$AZ110,0)+1)),Data_Background!AZ110)))</f>
        <v/>
      </c>
    </row>
    <row r="111" spans="1:78" x14ac:dyDescent="0.25">
      <c r="A111" s="79">
        <f ca="1">Data_Initial!A111</f>
        <v>2</v>
      </c>
      <c r="B111" s="79" t="str">
        <f ca="1">Data_Initial!B111</f>
        <v>D5</v>
      </c>
      <c r="C111">
        <f ca="1">IF(Data_Background!C111="","",(IF($B$3="On",IF(Data_Background!C111=0,0,Data_Background!C111-SMALL(Data_Background!$C111:$AZ111,COUNTIF(Data_Background!$C111:$AZ111,0)+1)),Data_Background!C111)))</f>
        <v>0</v>
      </c>
      <c r="D111">
        <f ca="1">IF(Data_Background!D111="","",(IF($B$3="On",IF(Data_Background!D111=0,0,Data_Background!D111-SMALL(Data_Background!$C111:$AZ111,COUNTIF(Data_Background!$C111:$AZ111,0)+1)),Data_Background!D111)))</f>
        <v>0</v>
      </c>
      <c r="E111">
        <f ca="1">IF(Data_Background!E111="","",(IF($B$3="On",IF(Data_Background!E111=0,0,Data_Background!E111-SMALL(Data_Background!$C111:$AZ111,COUNTIF(Data_Background!$C111:$AZ111,0)+1)),Data_Background!E111)))</f>
        <v>0</v>
      </c>
      <c r="F111">
        <f ca="1">IF(Data_Background!F111="","",(IF($B$3="On",IF(Data_Background!F111=0,0,Data_Background!F111-SMALL(Data_Background!$C111:$AZ111,COUNTIF(Data_Background!$C111:$AZ111,0)+1)),Data_Background!F111)))</f>
        <v>0</v>
      </c>
      <c r="G111">
        <f ca="1">IF(Data_Background!G111="","",(IF($B$3="On",IF(Data_Background!G111=0,0,Data_Background!G111-SMALL(Data_Background!$C111:$AZ111,COUNTIF(Data_Background!$C111:$AZ111,0)+1)),Data_Background!G111)))</f>
        <v>0.7662639681431429</v>
      </c>
      <c r="H111">
        <f ca="1">IF(Data_Background!H111="","",(IF($B$3="On",IF(Data_Background!H111=0,0,Data_Background!H111-SMALL(Data_Background!$C111:$AZ111,COUNTIF(Data_Background!$C111:$AZ111,0)+1)),Data_Background!H111)))</f>
        <v>0.39034467814007989</v>
      </c>
      <c r="I111">
        <f ca="1">IF(Data_Background!I111="","",(IF($B$3="On",IF(Data_Background!I111=0,0,Data_Background!I111-SMALL(Data_Background!$C111:$AZ111,COUNTIF(Data_Background!$C111:$AZ111,0)+1)),Data_Background!I111)))</f>
        <v>0</v>
      </c>
      <c r="J111">
        <f ca="1">IF(Data_Background!J111="","",(IF($B$3="On",IF(Data_Background!J111=0,0,Data_Background!J111-SMALL(Data_Background!$C111:$AZ111,COUNTIF(Data_Background!$C111:$AZ111,0)+1)),Data_Background!J111)))</f>
        <v>0</v>
      </c>
      <c r="K111">
        <f ca="1">IF(Data_Background!K111="","",(IF($B$3="On",IF(Data_Background!K111=0,0,Data_Background!K111-SMALL(Data_Background!$C111:$AZ111,COUNTIF(Data_Background!$C111:$AZ111,0)+1)),Data_Background!K111)))</f>
        <v>0</v>
      </c>
      <c r="L111">
        <f ca="1">IF(Data_Background!L111="","",(IF($B$3="On",IF(Data_Background!L111=0,0,Data_Background!L111-SMALL(Data_Background!$C111:$AZ111,COUNTIF(Data_Background!$C111:$AZ111,0)+1)),Data_Background!L111)))</f>
        <v>0</v>
      </c>
      <c r="M111">
        <f ca="1">IF(Data_Background!M111="","",(IF($B$3="On",IF(Data_Background!M111=0,0,Data_Background!M111-SMALL(Data_Background!$C111:$AZ111,COUNTIF(Data_Background!$C111:$AZ111,0)+1)),Data_Background!M111)))</f>
        <v>0.41431775568116658</v>
      </c>
      <c r="N111">
        <f ca="1">IF(Data_Background!N111="","",(IF($B$3="On",IF(Data_Background!N111=0,0,Data_Background!N111-SMALL(Data_Background!$C111:$AZ111,COUNTIF(Data_Background!$C111:$AZ111,0)+1)),Data_Background!N111)))</f>
        <v>0.56695079060894349</v>
      </c>
      <c r="O111">
        <f ca="1">IF(Data_Background!O111="","",(IF($B$3="On",IF(Data_Background!O111=0,0,Data_Background!O111-SMALL(Data_Background!$C111:$AZ111,COUNTIF(Data_Background!$C111:$AZ111,0)+1)),Data_Background!O111)))</f>
        <v>0</v>
      </c>
      <c r="P111">
        <f ca="1">IF(Data_Background!P111="","",(IF($B$3="On",IF(Data_Background!P111=0,0,Data_Background!P111-SMALL(Data_Background!$C111:$AZ111,COUNTIF(Data_Background!$C111:$AZ111,0)+1)),Data_Background!P111)))</f>
        <v>0</v>
      </c>
      <c r="Q111">
        <f ca="1">IF(Data_Background!Q111="","",(IF($B$3="On",IF(Data_Background!Q111=0,0,Data_Background!Q111-SMALL(Data_Background!$C111:$AZ111,COUNTIF(Data_Background!$C111:$AZ111,0)+1)),Data_Background!Q111)))</f>
        <v>0</v>
      </c>
      <c r="R111">
        <f ca="1">IF(Data_Background!R111="","",(IF($B$3="On",IF(Data_Background!R111=0,0,Data_Background!R111-SMALL(Data_Background!$C111:$AZ111,COUNTIF(Data_Background!$C111:$AZ111,0)+1)),Data_Background!R111)))</f>
        <v>0</v>
      </c>
      <c r="S111">
        <f ca="1">IF(Data_Background!S111="","",(IF($B$3="On",IF(Data_Background!S111=0,0,Data_Background!S111-SMALL(Data_Background!$C111:$AZ111,COUNTIF(Data_Background!$C111:$AZ111,0)+1)),Data_Background!S111)))</f>
        <v>0</v>
      </c>
      <c r="T111">
        <f ca="1">IF(Data_Background!T111="","",(IF($B$3="On",IF(Data_Background!T111=0,0,Data_Background!T111-SMALL(Data_Background!$C111:$AZ111,COUNTIF(Data_Background!$C111:$AZ111,0)+1)),Data_Background!T111)))</f>
        <v>0</v>
      </c>
      <c r="U111">
        <f ca="1">IF(Data_Background!U111="","",(IF($B$3="On",IF(Data_Background!U111=0,0,Data_Background!U111-SMALL(Data_Background!$C111:$AZ111,COUNTIF(Data_Background!$C111:$AZ111,0)+1)),Data_Background!U111)))</f>
        <v>0</v>
      </c>
      <c r="V111">
        <f ca="1">IF(Data_Background!V111="","",(IF($B$3="On",IF(Data_Background!V111=0,0,Data_Background!V111-SMALL(Data_Background!$C111:$AZ111,COUNTIF(Data_Background!$C111:$AZ111,0)+1)),Data_Background!V111)))</f>
        <v>0</v>
      </c>
      <c r="W111">
        <f ca="1">IF(Data_Background!W111="","",(IF($B$3="On",IF(Data_Background!W111=0,0,Data_Background!W111-SMALL(Data_Background!$C111:$AZ111,COUNTIF(Data_Background!$C111:$AZ111,0)+1)),Data_Background!W111)))</f>
        <v>0</v>
      </c>
      <c r="X111">
        <f ca="1">IF(Data_Background!X111="","",(IF($B$3="On",IF(Data_Background!X111=0,0,Data_Background!X111-SMALL(Data_Background!$C111:$AZ111,COUNTIF(Data_Background!$C111:$AZ111,0)+1)),Data_Background!X111)))</f>
        <v>0</v>
      </c>
      <c r="Y111">
        <f ca="1">IF(Data_Background!Y111="","",(IF($B$3="On",IF(Data_Background!Y111=0,0,Data_Background!Y111-SMALL(Data_Background!$C111:$AZ111,COUNTIF(Data_Background!$C111:$AZ111,0)+1)),Data_Background!Y111)))</f>
        <v>0</v>
      </c>
      <c r="Z111">
        <f ca="1">IF(Data_Background!Z111="","",(IF($B$3="On",IF(Data_Background!Z111=0,0,Data_Background!Z111-SMALL(Data_Background!$C111:$AZ111,COUNTIF(Data_Background!$C111:$AZ111,0)+1)),Data_Background!Z111)))</f>
        <v>8.4416574040987928</v>
      </c>
      <c r="AA111">
        <f ca="1">IF(Data_Background!AA111="","",(IF($B$3="On",IF(Data_Background!AA111=0,0,Data_Background!AA111-SMALL(Data_Background!$C111:$AZ111,COUNTIF(Data_Background!$C111:$AZ111,0)+1)),Data_Background!AA111)))</f>
        <v>28.623143224978602</v>
      </c>
      <c r="AB111">
        <f ca="1">IF(Data_Background!AB111="","",(IF($B$3="On",IF(Data_Background!AB111=0,0,Data_Background!AB111-SMALL(Data_Background!$C111:$AZ111,COUNTIF(Data_Background!$C111:$AZ111,0)+1)),Data_Background!AB111)))</f>
        <v>68.25927078329633</v>
      </c>
      <c r="AC111">
        <f ca="1">IF(Data_Background!AC111="","",(IF($B$3="On",IF(Data_Background!AC111=0,0,Data_Background!AC111-SMALL(Data_Background!$C111:$AZ111,COUNTIF(Data_Background!$C111:$AZ111,0)+1)),Data_Background!AC111)))</f>
        <v>147.06326937344062</v>
      </c>
      <c r="AD111">
        <f ca="1">IF(Data_Background!AD111="","",(IF($B$3="On",IF(Data_Background!AD111=0,0,Data_Background!AD111-SMALL(Data_Background!$C111:$AZ111,COUNTIF(Data_Background!$C111:$AZ111,0)+1)),Data_Background!AD111)))</f>
        <v>291.34745467099691</v>
      </c>
      <c r="AE111">
        <f ca="1">IF(Data_Background!AE111="","",(IF($B$3="On",IF(Data_Background!AE111=0,0,Data_Background!AE111-SMALL(Data_Background!$C111:$AZ111,COUNTIF(Data_Background!$C111:$AZ111,0)+1)),Data_Background!AE111)))</f>
        <v>552.24319268839531</v>
      </c>
      <c r="AF111">
        <f ca="1">IF(Data_Background!AF111="","",(IF($B$3="On",IF(Data_Background!AF111=0,0,Data_Background!AF111-SMALL(Data_Background!$C111:$AZ111,COUNTIF(Data_Background!$C111:$AZ111,0)+1)),Data_Background!AF111)))</f>
        <v>984.15936911100198</v>
      </c>
      <c r="AG111">
        <f ca="1">IF(Data_Background!AG111="","",(IF($B$3="On",IF(Data_Background!AG111=0,0,Data_Background!AG111-SMALL(Data_Background!$C111:$AZ111,COUNTIF(Data_Background!$C111:$AZ111,0)+1)),Data_Background!AG111)))</f>
        <v>1606.6224571680241</v>
      </c>
      <c r="AH111">
        <f ca="1">IF(Data_Background!AH111="","",(IF($B$3="On",IF(Data_Background!AH111=0,0,Data_Background!AH111-SMALL(Data_Background!$C111:$AZ111,COUNTIF(Data_Background!$C111:$AZ111,0)+1)),Data_Background!AH111)))</f>
        <v>2331.9041451950461</v>
      </c>
      <c r="AI111">
        <f ca="1">IF(Data_Background!AI111="","",(IF($B$3="On",IF(Data_Background!AI111=0,0,Data_Background!AI111-SMALL(Data_Background!$C111:$AZ111,COUNTIF(Data_Background!$C111:$AZ111,0)+1)),Data_Background!AI111)))</f>
        <v>3030.8783532352227</v>
      </c>
      <c r="AJ111">
        <f ca="1">IF(Data_Background!AJ111="","",(IF($B$3="On",IF(Data_Background!AJ111=0,0,Data_Background!AJ111-SMALL(Data_Background!$C111:$AZ111,COUNTIF(Data_Background!$C111:$AZ111,0)+1)),Data_Background!AJ111)))</f>
        <v>3583.1215613287495</v>
      </c>
      <c r="AK111">
        <f ca="1">IF(Data_Background!AK111="","",(IF($B$3="On",IF(Data_Background!AK111=0,0,Data_Background!AK111-SMALL(Data_Background!$C111:$AZ111,COUNTIF(Data_Background!$C111:$AZ111,0)+1)),Data_Background!AK111)))</f>
        <v>3964.4520487697064</v>
      </c>
      <c r="AL111">
        <f ca="1">IF(Data_Background!AL111="","",(IF($B$3="On",IF(Data_Background!AL111=0,0,Data_Background!AL111-SMALL(Data_Background!$C111:$AZ111,COUNTIF(Data_Background!$C111:$AZ111,0)+1)),Data_Background!AL111)))</f>
        <v>4196.6506930307123</v>
      </c>
      <c r="AM111">
        <f ca="1">IF(Data_Background!AM111="","",(IF($B$3="On",IF(Data_Background!AM111=0,0,Data_Background!AM111-SMALL(Data_Background!$C111:$AZ111,COUNTIF(Data_Background!$C111:$AZ111,0)+1)),Data_Background!AM111)))</f>
        <v>4333.6474725599328</v>
      </c>
      <c r="AN111">
        <f ca="1">IF(Data_Background!AN111="","",(IF($B$3="On",IF(Data_Background!AN111=0,0,Data_Background!AN111-SMALL(Data_Background!$C111:$AZ111,COUNTIF(Data_Background!$C111:$AZ111,0)+1)),Data_Background!AN111)))</f>
        <v>4418.1817331897391</v>
      </c>
      <c r="AO111">
        <f ca="1">IF(Data_Background!AO111="","",(IF($B$3="On",IF(Data_Background!AO111=0,0,Data_Background!AO111-SMALL(Data_Background!$C111:$AZ111,COUNTIF(Data_Background!$C111:$AZ111,0)+1)),Data_Background!AO111)))</f>
        <v>4477.859082898276</v>
      </c>
      <c r="AP111">
        <f ca="1">IF(Data_Background!AP111="","",(IF($B$3="On",IF(Data_Background!AP111=0,0,Data_Background!AP111-SMALL(Data_Background!$C111:$AZ111,COUNTIF(Data_Background!$C111:$AZ111,0)+1)),Data_Background!AP111)))</f>
        <v>4503.4054670191499</v>
      </c>
      <c r="AQ111" t="str">
        <f>IF(Data_Background!AQ111="","",(IF($B$3="On",IF(Data_Background!AQ111=0,0,Data_Background!AQ111-SMALL(Data_Background!$C111:$AZ111,COUNTIF(Data_Background!$C111:$AZ111,0)+1)),Data_Background!AQ111)))</f>
        <v/>
      </c>
      <c r="AR111" t="str">
        <f>IF(Data_Background!AR111="","",(IF($B$3="On",IF(Data_Background!AR111=0,0,Data_Background!AR111-SMALL(Data_Background!$C111:$AZ111,COUNTIF(Data_Background!$C111:$AZ111,0)+1)),Data_Background!AR111)))</f>
        <v/>
      </c>
      <c r="AS111" t="str">
        <f>IF(Data_Background!AS111="","",(IF($B$3="On",IF(Data_Background!AS111=0,0,Data_Background!AS111-SMALL(Data_Background!$C111:$AZ111,COUNTIF(Data_Background!$C111:$AZ111,0)+1)),Data_Background!AS111)))</f>
        <v/>
      </c>
      <c r="AT111" t="str">
        <f>IF(Data_Background!AT111="","",(IF($B$3="On",IF(Data_Background!AT111=0,0,Data_Background!AT111-SMALL(Data_Background!$C111:$AZ111,COUNTIF(Data_Background!$C111:$AZ111,0)+1)),Data_Background!AT111)))</f>
        <v/>
      </c>
      <c r="AU111" t="str">
        <f>IF(Data_Background!AU111="","",(IF($B$3="On",IF(Data_Background!AU111=0,0,Data_Background!AU111-SMALL(Data_Background!$C111:$AZ111,COUNTIF(Data_Background!$C111:$AZ111,0)+1)),Data_Background!AU111)))</f>
        <v/>
      </c>
      <c r="AV111" t="str">
        <f>IF(Data_Background!AV111="","",(IF($B$3="On",IF(Data_Background!AV111=0,0,Data_Background!AV111-SMALL(Data_Background!$C111:$AZ111,COUNTIF(Data_Background!$C111:$AZ111,0)+1)),Data_Background!AV111)))</f>
        <v/>
      </c>
      <c r="AW111" t="str">
        <f>IF(Data_Background!AW111="","",(IF($B$3="On",IF(Data_Background!AW111=0,0,Data_Background!AW111-SMALL(Data_Background!$C111:$AZ111,COUNTIF(Data_Background!$C111:$AZ111,0)+1)),Data_Background!AW111)))</f>
        <v/>
      </c>
      <c r="AX111" t="str">
        <f>IF(Data_Background!AX111="","",(IF($B$3="On",IF(Data_Background!AX111=0,0,Data_Background!AX111-SMALL(Data_Background!$C111:$AZ111,COUNTIF(Data_Background!$C111:$AZ111,0)+1)),Data_Background!AX111)))</f>
        <v/>
      </c>
      <c r="AY111" t="str">
        <f>IF(Data_Background!AY111="","",(IF($B$3="On",IF(Data_Background!AY111=0,0,Data_Background!AY111-SMALL(Data_Background!$C111:$AZ111,COUNTIF(Data_Background!$C111:$AZ111,0)+1)),Data_Background!AY111)))</f>
        <v/>
      </c>
      <c r="AZ111" t="str">
        <f>IF(Data_Background!AZ111="","",(IF($B$3="On",IF(Data_Background!AZ111=0,0,Data_Background!AZ111-SMALL(Data_Background!$C111:$AZ111,COUNTIF(Data_Background!$C111:$AZ111,0)+1)),Data_Background!AZ111)))</f>
        <v/>
      </c>
    </row>
    <row r="112" spans="1:78" x14ac:dyDescent="0.25">
      <c r="A112" s="79">
        <f ca="1">Data_Initial!A112</f>
        <v>2</v>
      </c>
      <c r="B112" s="79" t="str">
        <f ca="1">Data_Initial!B112</f>
        <v>E5</v>
      </c>
      <c r="C112">
        <f ca="1">IF(Data_Background!C112="","",(IF($B$3="On",IF(Data_Background!C112=0,0,Data_Background!C112-SMALL(Data_Background!$C112:$AZ112,COUNTIF(Data_Background!$C112:$AZ112,0)+1)),Data_Background!C112)))</f>
        <v>0</v>
      </c>
      <c r="D112">
        <f ca="1">IF(Data_Background!D112="","",(IF($B$3="On",IF(Data_Background!D112=0,0,Data_Background!D112-SMALL(Data_Background!$C112:$AZ112,COUNTIF(Data_Background!$C112:$AZ112,0)+1)),Data_Background!D112)))</f>
        <v>0</v>
      </c>
      <c r="E112">
        <f ca="1">IF(Data_Background!E112="","",(IF($B$3="On",IF(Data_Background!E112=0,0,Data_Background!E112-SMALL(Data_Background!$C112:$AZ112,COUNTIF(Data_Background!$C112:$AZ112,0)+1)),Data_Background!E112)))</f>
        <v>1.4836629873114666</v>
      </c>
      <c r="F112">
        <f ca="1">IF(Data_Background!F112="","",(IF($B$3="On",IF(Data_Background!F112=0,0,Data_Background!F112-SMALL(Data_Background!$C112:$AZ112,COUNTIF(Data_Background!$C112:$AZ112,0)+1)),Data_Background!F112)))</f>
        <v>1.4236351519631767</v>
      </c>
      <c r="G112">
        <f ca="1">IF(Data_Background!G112="","",(IF($B$3="On",IF(Data_Background!G112=0,0,Data_Background!G112-SMALL(Data_Background!$C112:$AZ112,COUNTIF(Data_Background!$C112:$AZ112,0)+1)),Data_Background!G112)))</f>
        <v>2.5374652707399337</v>
      </c>
      <c r="H112">
        <f ca="1">IF(Data_Background!H112="","",(IF($B$3="On",IF(Data_Background!H112=0,0,Data_Background!H112-SMALL(Data_Background!$C112:$AZ112,COUNTIF(Data_Background!$C112:$AZ112,0)+1)),Data_Background!H112)))</f>
        <v>3.7420914167396404</v>
      </c>
      <c r="I112">
        <f ca="1">IF(Data_Background!I112="","",(IF($B$3="On",IF(Data_Background!I112=0,0,Data_Background!I112-SMALL(Data_Background!$C112:$AZ112,COUNTIF(Data_Background!$C112:$AZ112,0)+1)),Data_Background!I112)))</f>
        <v>2.9790812044088861</v>
      </c>
      <c r="J112">
        <f ca="1">IF(Data_Background!J112="","",(IF($B$3="On",IF(Data_Background!J112=0,0,Data_Background!J112-SMALL(Data_Background!$C112:$AZ112,COUNTIF(Data_Background!$C112:$AZ112,0)+1)),Data_Background!J112)))</f>
        <v>5.6610171554136501E-2</v>
      </c>
      <c r="K112">
        <f ca="1">IF(Data_Background!K112="","",(IF($B$3="On",IF(Data_Background!K112=0,0,Data_Background!K112-SMALL(Data_Background!$C112:$AZ112,COUNTIF(Data_Background!$C112:$AZ112,0)+1)),Data_Background!K112)))</f>
        <v>0</v>
      </c>
      <c r="L112">
        <f ca="1">IF(Data_Background!L112="","",(IF($B$3="On",IF(Data_Background!L112=0,0,Data_Background!L112-SMALL(Data_Background!$C112:$AZ112,COUNTIF(Data_Background!$C112:$AZ112,0)+1)),Data_Background!L112)))</f>
        <v>0</v>
      </c>
      <c r="M112">
        <f ca="1">IF(Data_Background!M112="","",(IF($B$3="On",IF(Data_Background!M112=0,0,Data_Background!M112-SMALL(Data_Background!$C112:$AZ112,COUNTIF(Data_Background!$C112:$AZ112,0)+1)),Data_Background!M112)))</f>
        <v>0</v>
      </c>
      <c r="N112">
        <f ca="1">IF(Data_Background!N112="","",(IF($B$3="On",IF(Data_Background!N112=0,0,Data_Background!N112-SMALL(Data_Background!$C112:$AZ112,COUNTIF(Data_Background!$C112:$AZ112,0)+1)),Data_Background!N112)))</f>
        <v>0</v>
      </c>
      <c r="O112">
        <f ca="1">IF(Data_Background!O112="","",(IF($B$3="On",IF(Data_Background!O112=0,0,Data_Background!O112-SMALL(Data_Background!$C112:$AZ112,COUNTIF(Data_Background!$C112:$AZ112,0)+1)),Data_Background!O112)))</f>
        <v>0</v>
      </c>
      <c r="P112">
        <f ca="1">IF(Data_Background!P112="","",(IF($B$3="On",IF(Data_Background!P112=0,0,Data_Background!P112-SMALL(Data_Background!$C112:$AZ112,COUNTIF(Data_Background!$C112:$AZ112,0)+1)),Data_Background!P112)))</f>
        <v>0</v>
      </c>
      <c r="Q112">
        <f ca="1">IF(Data_Background!Q112="","",(IF($B$3="On",IF(Data_Background!Q112=0,0,Data_Background!Q112-SMALL(Data_Background!$C112:$AZ112,COUNTIF(Data_Background!$C112:$AZ112,0)+1)),Data_Background!Q112)))</f>
        <v>0</v>
      </c>
      <c r="R112">
        <f ca="1">IF(Data_Background!R112="","",(IF($B$3="On",IF(Data_Background!R112=0,0,Data_Background!R112-SMALL(Data_Background!$C112:$AZ112,COUNTIF(Data_Background!$C112:$AZ112,0)+1)),Data_Background!R112)))</f>
        <v>0</v>
      </c>
      <c r="S112">
        <f ca="1">IF(Data_Background!S112="","",(IF($B$3="On",IF(Data_Background!S112=0,0,Data_Background!S112-SMALL(Data_Background!$C112:$AZ112,COUNTIF(Data_Background!$C112:$AZ112,0)+1)),Data_Background!S112)))</f>
        <v>0</v>
      </c>
      <c r="T112">
        <f ca="1">IF(Data_Background!T112="","",(IF($B$3="On",IF(Data_Background!T112=0,0,Data_Background!T112-SMALL(Data_Background!$C112:$AZ112,COUNTIF(Data_Background!$C112:$AZ112,0)+1)),Data_Background!T112)))</f>
        <v>0</v>
      </c>
      <c r="U112">
        <f ca="1">IF(Data_Background!U112="","",(IF($B$3="On",IF(Data_Background!U112=0,0,Data_Background!U112-SMALL(Data_Background!$C112:$AZ112,COUNTIF(Data_Background!$C112:$AZ112,0)+1)),Data_Background!U112)))</f>
        <v>0</v>
      </c>
      <c r="V112">
        <f ca="1">IF(Data_Background!V112="","",(IF($B$3="On",IF(Data_Background!V112=0,0,Data_Background!V112-SMALL(Data_Background!$C112:$AZ112,COUNTIF(Data_Background!$C112:$AZ112,0)+1)),Data_Background!V112)))</f>
        <v>0</v>
      </c>
      <c r="W112">
        <f ca="1">IF(Data_Background!W112="","",(IF($B$3="On",IF(Data_Background!W112=0,0,Data_Background!W112-SMALL(Data_Background!$C112:$AZ112,COUNTIF(Data_Background!$C112:$AZ112,0)+1)),Data_Background!W112)))</f>
        <v>0</v>
      </c>
      <c r="X112">
        <f ca="1">IF(Data_Background!X112="","",(IF($B$3="On",IF(Data_Background!X112=0,0,Data_Background!X112-SMALL(Data_Background!$C112:$AZ112,COUNTIF(Data_Background!$C112:$AZ112,0)+1)),Data_Background!X112)))</f>
        <v>0</v>
      </c>
      <c r="Y112">
        <f ca="1">IF(Data_Background!Y112="","",(IF($B$3="On",IF(Data_Background!Y112=0,0,Data_Background!Y112-SMALL(Data_Background!$C112:$AZ112,COUNTIF(Data_Background!$C112:$AZ112,0)+1)),Data_Background!Y112)))</f>
        <v>0.4380068857240067</v>
      </c>
      <c r="Z112">
        <f ca="1">IF(Data_Background!Z112="","",(IF($B$3="On",IF(Data_Background!Z112=0,0,Data_Background!Z112-SMALL(Data_Background!$C112:$AZ112,COUNTIF(Data_Background!$C112:$AZ112,0)+1)),Data_Background!Z112)))</f>
        <v>10.208466677645147</v>
      </c>
      <c r="AA112">
        <f ca="1">IF(Data_Background!AA112="","",(IF($B$3="On",IF(Data_Background!AA112=0,0,Data_Background!AA112-SMALL(Data_Background!$C112:$AZ112,COUNTIF(Data_Background!$C112:$AZ112,0)+1)),Data_Background!AA112)))</f>
        <v>34.587473456632928</v>
      </c>
      <c r="AB112">
        <f ca="1">IF(Data_Background!AB112="","",(IF($B$3="On",IF(Data_Background!AB112=0,0,Data_Background!AB112-SMALL(Data_Background!$C112:$AZ112,COUNTIF(Data_Background!$C112:$AZ112,0)+1)),Data_Background!AB112)))</f>
        <v>78.562705392222085</v>
      </c>
      <c r="AC112">
        <f ca="1">IF(Data_Background!AC112="","",(IF($B$3="On",IF(Data_Background!AC112=0,0,Data_Background!AC112-SMALL(Data_Background!$C112:$AZ112,COUNTIF(Data_Background!$C112:$AZ112,0)+1)),Data_Background!AC112)))</f>
        <v>164.9984688595928</v>
      </c>
      <c r="AD112">
        <f ca="1">IF(Data_Background!AD112="","",(IF($B$3="On",IF(Data_Background!AD112=0,0,Data_Background!AD112-SMALL(Data_Background!$C112:$AZ112,COUNTIF(Data_Background!$C112:$AZ112,0)+1)),Data_Background!AD112)))</f>
        <v>321.20803908585867</v>
      </c>
      <c r="AE112">
        <f ca="1">IF(Data_Background!AE112="","",(IF($B$3="On",IF(Data_Background!AE112=0,0,Data_Background!AE112-SMALL(Data_Background!$C112:$AZ112,COUNTIF(Data_Background!$C112:$AZ112,0)+1)),Data_Background!AE112)))</f>
        <v>603.99081484412329</v>
      </c>
      <c r="AF112">
        <f ca="1">IF(Data_Background!AF112="","",(IF($B$3="On",IF(Data_Background!AF112=0,0,Data_Background!AF112-SMALL(Data_Background!$C112:$AZ112,COUNTIF(Data_Background!$C112:$AZ112,0)+1)),Data_Background!AF112)))</f>
        <v>1064.9645811532685</v>
      </c>
      <c r="AG112">
        <f ca="1">IF(Data_Background!AG112="","",(IF($B$3="On",IF(Data_Background!AG112=0,0,Data_Background!AG112-SMALL(Data_Background!$C112:$AZ112,COUNTIF(Data_Background!$C112:$AZ112,0)+1)),Data_Background!AG112)))</f>
        <v>1722.4392627501618</v>
      </c>
      <c r="AH112">
        <f ca="1">IF(Data_Background!AH112="","",(IF($B$3="On",IF(Data_Background!AH112=0,0,Data_Background!AH112-SMALL(Data_Background!$C112:$AZ112,COUNTIF(Data_Background!$C112:$AZ112,0)+1)),Data_Background!AH112)))</f>
        <v>2482.0254905548036</v>
      </c>
      <c r="AI112">
        <f ca="1">IF(Data_Background!AI112="","",(IF($B$3="On",IF(Data_Background!AI112=0,0,Data_Background!AI112-SMALL(Data_Background!$C112:$AZ112,COUNTIF(Data_Background!$C112:$AZ112,0)+1)),Data_Background!AI112)))</f>
        <v>3213.4019325489535</v>
      </c>
      <c r="AJ112">
        <f ca="1">IF(Data_Background!AJ112="","",(IF($B$3="On",IF(Data_Background!AJ112=0,0,Data_Background!AJ112-SMALL(Data_Background!$C112:$AZ112,COUNTIF(Data_Background!$C112:$AZ112,0)+1)),Data_Background!AJ112)))</f>
        <v>3795.1813694922771</v>
      </c>
      <c r="AK112">
        <f ca="1">IF(Data_Background!AK112="","",(IF($B$3="On",IF(Data_Background!AK112=0,0,Data_Background!AK112-SMALL(Data_Background!$C112:$AZ112,COUNTIF(Data_Background!$C112:$AZ112,0)+1)),Data_Background!AK112)))</f>
        <v>4203.3046543786068</v>
      </c>
      <c r="AL112">
        <f ca="1">IF(Data_Background!AL112="","",(IF($B$3="On",IF(Data_Background!AL112=0,0,Data_Background!AL112-SMALL(Data_Background!$C112:$AZ112,COUNTIF(Data_Background!$C112:$AZ112,0)+1)),Data_Background!AL112)))</f>
        <v>4458.2996226754431</v>
      </c>
      <c r="AM112">
        <f ca="1">IF(Data_Background!AM112="","",(IF($B$3="On",IF(Data_Background!AM112=0,0,Data_Background!AM112-SMALL(Data_Background!$C112:$AZ112,COUNTIF(Data_Background!$C112:$AZ112,0)+1)),Data_Background!AM112)))</f>
        <v>4610.5002252581398</v>
      </c>
      <c r="AN112">
        <f ca="1">IF(Data_Background!AN112="","",(IF($B$3="On",IF(Data_Background!AN112=0,0,Data_Background!AN112-SMALL(Data_Background!$C112:$AZ112,COUNTIF(Data_Background!$C112:$AZ112,0)+1)),Data_Background!AN112)))</f>
        <v>4703.1142078359726</v>
      </c>
      <c r="AO112">
        <f ca="1">IF(Data_Background!AO112="","",(IF($B$3="On",IF(Data_Background!AO112=0,0,Data_Background!AO112-SMALL(Data_Background!$C112:$AZ112,COUNTIF(Data_Background!$C112:$AZ112,0)+1)),Data_Background!AO112)))</f>
        <v>4764.7394542267266</v>
      </c>
      <c r="AP112">
        <f ca="1">IF(Data_Background!AP112="","",(IF($B$3="On",IF(Data_Background!AP112=0,0,Data_Background!AP112-SMALL(Data_Background!$C112:$AZ112,COUNTIF(Data_Background!$C112:$AZ112,0)+1)),Data_Background!AP112)))</f>
        <v>4790.8101595377566</v>
      </c>
      <c r="AQ112" t="str">
        <f>IF(Data_Background!AQ112="","",(IF($B$3="On",IF(Data_Background!AQ112=0,0,Data_Background!AQ112-SMALL(Data_Background!$C112:$AZ112,COUNTIF(Data_Background!$C112:$AZ112,0)+1)),Data_Background!AQ112)))</f>
        <v/>
      </c>
      <c r="AR112" t="str">
        <f>IF(Data_Background!AR112="","",(IF($B$3="On",IF(Data_Background!AR112=0,0,Data_Background!AR112-SMALL(Data_Background!$C112:$AZ112,COUNTIF(Data_Background!$C112:$AZ112,0)+1)),Data_Background!AR112)))</f>
        <v/>
      </c>
      <c r="AS112" t="str">
        <f>IF(Data_Background!AS112="","",(IF($B$3="On",IF(Data_Background!AS112=0,0,Data_Background!AS112-SMALL(Data_Background!$C112:$AZ112,COUNTIF(Data_Background!$C112:$AZ112,0)+1)),Data_Background!AS112)))</f>
        <v/>
      </c>
      <c r="AT112" t="str">
        <f>IF(Data_Background!AT112="","",(IF($B$3="On",IF(Data_Background!AT112=0,0,Data_Background!AT112-SMALL(Data_Background!$C112:$AZ112,COUNTIF(Data_Background!$C112:$AZ112,0)+1)),Data_Background!AT112)))</f>
        <v/>
      </c>
      <c r="AU112" t="str">
        <f>IF(Data_Background!AU112="","",(IF($B$3="On",IF(Data_Background!AU112=0,0,Data_Background!AU112-SMALL(Data_Background!$C112:$AZ112,COUNTIF(Data_Background!$C112:$AZ112,0)+1)),Data_Background!AU112)))</f>
        <v/>
      </c>
      <c r="AV112" t="str">
        <f>IF(Data_Background!AV112="","",(IF($B$3="On",IF(Data_Background!AV112=0,0,Data_Background!AV112-SMALL(Data_Background!$C112:$AZ112,COUNTIF(Data_Background!$C112:$AZ112,0)+1)),Data_Background!AV112)))</f>
        <v/>
      </c>
      <c r="AW112" t="str">
        <f>IF(Data_Background!AW112="","",(IF($B$3="On",IF(Data_Background!AW112=0,0,Data_Background!AW112-SMALL(Data_Background!$C112:$AZ112,COUNTIF(Data_Background!$C112:$AZ112,0)+1)),Data_Background!AW112)))</f>
        <v/>
      </c>
      <c r="AX112" t="str">
        <f>IF(Data_Background!AX112="","",(IF($B$3="On",IF(Data_Background!AX112=0,0,Data_Background!AX112-SMALL(Data_Background!$C112:$AZ112,COUNTIF(Data_Background!$C112:$AZ112,0)+1)),Data_Background!AX112)))</f>
        <v/>
      </c>
      <c r="AY112" t="str">
        <f>IF(Data_Background!AY112="","",(IF($B$3="On",IF(Data_Background!AY112=0,0,Data_Background!AY112-SMALL(Data_Background!$C112:$AZ112,COUNTIF(Data_Background!$C112:$AZ112,0)+1)),Data_Background!AY112)))</f>
        <v/>
      </c>
      <c r="AZ112" t="str">
        <f>IF(Data_Background!AZ112="","",(IF($B$3="On",IF(Data_Background!AZ112=0,0,Data_Background!AZ112-SMALL(Data_Background!$C112:$AZ112,COUNTIF(Data_Background!$C112:$AZ112,0)+1)),Data_Background!AZ112)))</f>
        <v/>
      </c>
    </row>
    <row r="113" spans="1:52" x14ac:dyDescent="0.25">
      <c r="A113" s="79">
        <f ca="1">Data_Initial!A113</f>
        <v>2</v>
      </c>
      <c r="B113" s="79" t="str">
        <f ca="1">Data_Initial!B113</f>
        <v>F5</v>
      </c>
      <c r="C113">
        <f ca="1">IF(Data_Background!C113="","",(IF($B$3="On",IF(Data_Background!C113=0,0,Data_Background!C113-SMALL(Data_Background!$C113:$AZ113,COUNTIF(Data_Background!$C113:$AZ113,0)+1)),Data_Background!C113)))</f>
        <v>1.6110964839033397</v>
      </c>
      <c r="D113">
        <f ca="1">IF(Data_Background!D113="","",(IF($B$3="On",IF(Data_Background!D113=0,0,Data_Background!D113-SMALL(Data_Background!$C113:$AZ113,COUNTIF(Data_Background!$C113:$AZ113,0)+1)),Data_Background!D113)))</f>
        <v>2.600833022282738</v>
      </c>
      <c r="E113">
        <f ca="1">IF(Data_Background!E113="","",(IF($B$3="On",IF(Data_Background!E113=0,0,Data_Background!E113-SMALL(Data_Background!$C113:$AZ113,COUNTIF(Data_Background!$C113:$AZ113,0)+1)),Data_Background!E113)))</f>
        <v>4.3594156192896962</v>
      </c>
      <c r="F113">
        <f ca="1">IF(Data_Background!F113="","",(IF($B$3="On",IF(Data_Background!F113=0,0,Data_Background!F113-SMALL(Data_Background!$C113:$AZ113,COUNTIF(Data_Background!$C113:$AZ113,0)+1)),Data_Background!F113)))</f>
        <v>3.379531806790812</v>
      </c>
      <c r="G113">
        <f ca="1">IF(Data_Background!G113="","",(IF($B$3="On",IF(Data_Background!G113=0,0,Data_Background!G113-SMALL(Data_Background!$C113:$AZ113,COUNTIF(Data_Background!$C113:$AZ113,0)+1)),Data_Background!G113)))</f>
        <v>2.8985775747481366</v>
      </c>
      <c r="H113">
        <f ca="1">IF(Data_Background!H113="","",(IF($B$3="On",IF(Data_Background!H113=0,0,Data_Background!H113-SMALL(Data_Background!$C113:$AZ113,COUNTIF(Data_Background!$C113:$AZ113,0)+1)),Data_Background!H113)))</f>
        <v>2.3676899800058591</v>
      </c>
      <c r="I113">
        <f ca="1">IF(Data_Background!I113="","",(IF($B$3="On",IF(Data_Background!I113=0,0,Data_Background!I113-SMALL(Data_Background!$C113:$AZ113,COUNTIF(Data_Background!$C113:$AZ113,0)+1)),Data_Background!I113)))</f>
        <v>0</v>
      </c>
      <c r="J113">
        <f ca="1">IF(Data_Background!J113="","",(IF($B$3="On",IF(Data_Background!J113=0,0,Data_Background!J113-SMALL(Data_Background!$C113:$AZ113,COUNTIF(Data_Background!$C113:$AZ113,0)+1)),Data_Background!J113)))</f>
        <v>0</v>
      </c>
      <c r="K113">
        <f ca="1">IF(Data_Background!K113="","",(IF($B$3="On",IF(Data_Background!K113=0,0,Data_Background!K113-SMALL(Data_Background!$C113:$AZ113,COUNTIF(Data_Background!$C113:$AZ113,0)+1)),Data_Background!K113)))</f>
        <v>0</v>
      </c>
      <c r="L113">
        <f ca="1">IF(Data_Background!L113="","",(IF($B$3="On",IF(Data_Background!L113=0,0,Data_Background!L113-SMALL(Data_Background!$C113:$AZ113,COUNTIF(Data_Background!$C113:$AZ113,0)+1)),Data_Background!L113)))</f>
        <v>0</v>
      </c>
      <c r="M113">
        <f ca="1">IF(Data_Background!M113="","",(IF($B$3="On",IF(Data_Background!M113=0,0,Data_Background!M113-SMALL(Data_Background!$C113:$AZ113,COUNTIF(Data_Background!$C113:$AZ113,0)+1)),Data_Background!M113)))</f>
        <v>0</v>
      </c>
      <c r="N113">
        <f ca="1">IF(Data_Background!N113="","",(IF($B$3="On",IF(Data_Background!N113=0,0,Data_Background!N113-SMALL(Data_Background!$C113:$AZ113,COUNTIF(Data_Background!$C113:$AZ113,0)+1)),Data_Background!N113)))</f>
        <v>0</v>
      </c>
      <c r="O113">
        <f ca="1">IF(Data_Background!O113="","",(IF($B$3="On",IF(Data_Background!O113=0,0,Data_Background!O113-SMALL(Data_Background!$C113:$AZ113,COUNTIF(Data_Background!$C113:$AZ113,0)+1)),Data_Background!O113)))</f>
        <v>0</v>
      </c>
      <c r="P113">
        <f ca="1">IF(Data_Background!P113="","",(IF($B$3="On",IF(Data_Background!P113=0,0,Data_Background!P113-SMALL(Data_Background!$C113:$AZ113,COUNTIF(Data_Background!$C113:$AZ113,0)+1)),Data_Background!P113)))</f>
        <v>0</v>
      </c>
      <c r="Q113">
        <f ca="1">IF(Data_Background!Q113="","",(IF($B$3="On",IF(Data_Background!Q113=0,0,Data_Background!Q113-SMALL(Data_Background!$C113:$AZ113,COUNTIF(Data_Background!$C113:$AZ113,0)+1)),Data_Background!Q113)))</f>
        <v>0</v>
      </c>
      <c r="R113">
        <f ca="1">IF(Data_Background!R113="","",(IF($B$3="On",IF(Data_Background!R113=0,0,Data_Background!R113-SMALL(Data_Background!$C113:$AZ113,COUNTIF(Data_Background!$C113:$AZ113,0)+1)),Data_Background!R113)))</f>
        <v>0</v>
      </c>
      <c r="S113">
        <f ca="1">IF(Data_Background!S113="","",(IF($B$3="On",IF(Data_Background!S113=0,0,Data_Background!S113-SMALL(Data_Background!$C113:$AZ113,COUNTIF(Data_Background!$C113:$AZ113,0)+1)),Data_Background!S113)))</f>
        <v>0</v>
      </c>
      <c r="T113">
        <f ca="1">IF(Data_Background!T113="","",(IF($B$3="On",IF(Data_Background!T113=0,0,Data_Background!T113-SMALL(Data_Background!$C113:$AZ113,COUNTIF(Data_Background!$C113:$AZ113,0)+1)),Data_Background!T113)))</f>
        <v>0</v>
      </c>
      <c r="U113">
        <f ca="1">IF(Data_Background!U113="","",(IF($B$3="On",IF(Data_Background!U113=0,0,Data_Background!U113-SMALL(Data_Background!$C113:$AZ113,COUNTIF(Data_Background!$C113:$AZ113,0)+1)),Data_Background!U113)))</f>
        <v>0</v>
      </c>
      <c r="V113">
        <f ca="1">IF(Data_Background!V113="","",(IF($B$3="On",IF(Data_Background!V113=0,0,Data_Background!V113-SMALL(Data_Background!$C113:$AZ113,COUNTIF(Data_Background!$C113:$AZ113,0)+1)),Data_Background!V113)))</f>
        <v>0</v>
      </c>
      <c r="W113">
        <f ca="1">IF(Data_Background!W113="","",(IF($B$3="On",IF(Data_Background!W113=0,0,Data_Background!W113-SMALL(Data_Background!$C113:$AZ113,COUNTIF(Data_Background!$C113:$AZ113,0)+1)),Data_Background!W113)))</f>
        <v>0</v>
      </c>
      <c r="X113">
        <f ca="1">IF(Data_Background!X113="","",(IF($B$3="On",IF(Data_Background!X113=0,0,Data_Background!X113-SMALL(Data_Background!$C113:$AZ113,COUNTIF(Data_Background!$C113:$AZ113,0)+1)),Data_Background!X113)))</f>
        <v>0</v>
      </c>
      <c r="Y113">
        <f ca="1">IF(Data_Background!Y113="","",(IF($B$3="On",IF(Data_Background!Y113=0,0,Data_Background!Y113-SMALL(Data_Background!$C113:$AZ113,COUNTIF(Data_Background!$C113:$AZ113,0)+1)),Data_Background!Y113)))</f>
        <v>0.81776888078608612</v>
      </c>
      <c r="Z113">
        <f ca="1">IF(Data_Background!Z113="","",(IF($B$3="On",IF(Data_Background!Z113=0,0,Data_Background!Z113-SMALL(Data_Background!$C113:$AZ113,COUNTIF(Data_Background!$C113:$AZ113,0)+1)),Data_Background!Z113)))</f>
        <v>10.951085964746062</v>
      </c>
      <c r="AA113">
        <f ca="1">IF(Data_Background!AA113="","",(IF($B$3="On",IF(Data_Background!AA113=0,0,Data_Background!AA113-SMALL(Data_Background!$C113:$AZ113,COUNTIF(Data_Background!$C113:$AZ113,0)+1)),Data_Background!AA113)))</f>
        <v>30.42439317933971</v>
      </c>
      <c r="AB113">
        <f ca="1">IF(Data_Background!AB113="","",(IF($B$3="On",IF(Data_Background!AB113=0,0,Data_Background!AB113-SMALL(Data_Background!$C113:$AZ113,COUNTIF(Data_Background!$C113:$AZ113,0)+1)),Data_Background!AB113)))</f>
        <v>67.337608156385272</v>
      </c>
      <c r="AC113">
        <f ca="1">IF(Data_Background!AC113="","",(IF($B$3="On",IF(Data_Background!AC113=0,0,Data_Background!AC113-SMALL(Data_Background!$C113:$AZ113,COUNTIF(Data_Background!$C113:$AZ113,0)+1)),Data_Background!AC113)))</f>
        <v>140.04562516331885</v>
      </c>
      <c r="AD113">
        <f ca="1">IF(Data_Background!AD113="","",(IF($B$3="On",IF(Data_Background!AD113=0,0,Data_Background!AD113-SMALL(Data_Background!$C113:$AZ113,COUNTIF(Data_Background!$C113:$AZ113,0)+1)),Data_Background!AD113)))</f>
        <v>276.23702591819762</v>
      </c>
      <c r="AE113">
        <f ca="1">IF(Data_Background!AE113="","",(IF($B$3="On",IF(Data_Background!AE113=0,0,Data_Background!AE113-SMALL(Data_Background!$C113:$AZ113,COUNTIF(Data_Background!$C113:$AZ113,0)+1)),Data_Background!AE113)))</f>
        <v>524.75123909605793</v>
      </c>
      <c r="AF113">
        <f ca="1">IF(Data_Background!AF113="","",(IF($B$3="On",IF(Data_Background!AF113=0,0,Data_Background!AF113-SMALL(Data_Background!$C113:$AZ113,COUNTIF(Data_Background!$C113:$AZ113,0)+1)),Data_Background!AF113)))</f>
        <v>938.40970247324185</v>
      </c>
      <c r="AG113">
        <f ca="1">IF(Data_Background!AG113="","",(IF($B$3="On",IF(Data_Background!AG113=0,0,Data_Background!AG113-SMALL(Data_Background!$C113:$AZ113,COUNTIF(Data_Background!$C113:$AZ113,0)+1)),Data_Background!AG113)))</f>
        <v>1549.6971851939134</v>
      </c>
      <c r="AH113">
        <f ca="1">IF(Data_Background!AH113="","",(IF($B$3="On",IF(Data_Background!AH113=0,0,Data_Background!AH113-SMALL(Data_Background!$C113:$AZ113,COUNTIF(Data_Background!$C113:$AZ113,0)+1)),Data_Background!AH113)))</f>
        <v>2280.1736233439119</v>
      </c>
      <c r="AI113">
        <f ca="1">IF(Data_Background!AI113="","",(IF($B$3="On",IF(Data_Background!AI113=0,0,Data_Background!AI113-SMALL(Data_Background!$C113:$AZ113,COUNTIF(Data_Background!$C113:$AZ113,0)+1)),Data_Background!AI113)))</f>
        <v>3009.2201958409528</v>
      </c>
      <c r="AJ113">
        <f ca="1">IF(Data_Background!AJ113="","",(IF($B$3="On",IF(Data_Background!AJ113=0,0,Data_Background!AJ113-SMALL(Data_Background!$C113:$AZ113,COUNTIF(Data_Background!$C113:$AZ113,0)+1)),Data_Background!AJ113)))</f>
        <v>3605.0812858812424</v>
      </c>
      <c r="AK113">
        <f ca="1">IF(Data_Background!AK113="","",(IF($B$3="On",IF(Data_Background!AK113=0,0,Data_Background!AK113-SMALL(Data_Background!$C113:$AZ113,COUNTIF(Data_Background!$C113:$AZ113,0)+1)),Data_Background!AK113)))</f>
        <v>4033.2832322903159</v>
      </c>
      <c r="AL113">
        <f ca="1">IF(Data_Background!AL113="","",(IF($B$3="On",IF(Data_Background!AL113=0,0,Data_Background!AL113-SMALL(Data_Background!$C113:$AZ113,COUNTIF(Data_Background!$C113:$AZ113,0)+1)),Data_Background!AL113)))</f>
        <v>4305.5582874680194</v>
      </c>
      <c r="AM113">
        <f ca="1">IF(Data_Background!AM113="","",(IF($B$3="On",IF(Data_Background!AM113=0,0,Data_Background!AM113-SMALL(Data_Background!$C113:$AZ113,COUNTIF(Data_Background!$C113:$AZ113,0)+1)),Data_Background!AM113)))</f>
        <v>4467.647944315996</v>
      </c>
      <c r="AN113">
        <f ca="1">IF(Data_Background!AN113="","",(IF($B$3="On",IF(Data_Background!AN113=0,0,Data_Background!AN113-SMALL(Data_Background!$C113:$AZ113,COUNTIF(Data_Background!$C113:$AZ113,0)+1)),Data_Background!AN113)))</f>
        <v>4565.2136133961458</v>
      </c>
      <c r="AO113">
        <f ca="1">IF(Data_Background!AO113="","",(IF($B$3="On",IF(Data_Background!AO113=0,0,Data_Background!AO113-SMALL(Data_Background!$C113:$AZ113,COUNTIF(Data_Background!$C113:$AZ113,0)+1)),Data_Background!AO113)))</f>
        <v>4628.3768094329589</v>
      </c>
      <c r="AP113">
        <f ca="1">IF(Data_Background!AP113="","",(IF($B$3="On",IF(Data_Background!AP113=0,0,Data_Background!AP113-SMALL(Data_Background!$C113:$AZ113,COUNTIF(Data_Background!$C113:$AZ113,0)+1)),Data_Background!AP113)))</f>
        <v>4655.2297051337737</v>
      </c>
      <c r="AQ113" t="str">
        <f>IF(Data_Background!AQ113="","",(IF($B$3="On",IF(Data_Background!AQ113=0,0,Data_Background!AQ113-SMALL(Data_Background!$C113:$AZ113,COUNTIF(Data_Background!$C113:$AZ113,0)+1)),Data_Background!AQ113)))</f>
        <v/>
      </c>
      <c r="AR113" t="str">
        <f>IF(Data_Background!AR113="","",(IF($B$3="On",IF(Data_Background!AR113=0,0,Data_Background!AR113-SMALL(Data_Background!$C113:$AZ113,COUNTIF(Data_Background!$C113:$AZ113,0)+1)),Data_Background!AR113)))</f>
        <v/>
      </c>
      <c r="AS113" t="str">
        <f>IF(Data_Background!AS113="","",(IF($B$3="On",IF(Data_Background!AS113=0,0,Data_Background!AS113-SMALL(Data_Background!$C113:$AZ113,COUNTIF(Data_Background!$C113:$AZ113,0)+1)),Data_Background!AS113)))</f>
        <v/>
      </c>
      <c r="AT113" t="str">
        <f>IF(Data_Background!AT113="","",(IF($B$3="On",IF(Data_Background!AT113=0,0,Data_Background!AT113-SMALL(Data_Background!$C113:$AZ113,COUNTIF(Data_Background!$C113:$AZ113,0)+1)),Data_Background!AT113)))</f>
        <v/>
      </c>
      <c r="AU113" t="str">
        <f>IF(Data_Background!AU113="","",(IF($B$3="On",IF(Data_Background!AU113=0,0,Data_Background!AU113-SMALL(Data_Background!$C113:$AZ113,COUNTIF(Data_Background!$C113:$AZ113,0)+1)),Data_Background!AU113)))</f>
        <v/>
      </c>
      <c r="AV113" t="str">
        <f>IF(Data_Background!AV113="","",(IF($B$3="On",IF(Data_Background!AV113=0,0,Data_Background!AV113-SMALL(Data_Background!$C113:$AZ113,COUNTIF(Data_Background!$C113:$AZ113,0)+1)),Data_Background!AV113)))</f>
        <v/>
      </c>
      <c r="AW113" t="str">
        <f>IF(Data_Background!AW113="","",(IF($B$3="On",IF(Data_Background!AW113=0,0,Data_Background!AW113-SMALL(Data_Background!$C113:$AZ113,COUNTIF(Data_Background!$C113:$AZ113,0)+1)),Data_Background!AW113)))</f>
        <v/>
      </c>
      <c r="AX113" t="str">
        <f>IF(Data_Background!AX113="","",(IF($B$3="On",IF(Data_Background!AX113=0,0,Data_Background!AX113-SMALL(Data_Background!$C113:$AZ113,COUNTIF(Data_Background!$C113:$AZ113,0)+1)),Data_Background!AX113)))</f>
        <v/>
      </c>
      <c r="AY113" t="str">
        <f>IF(Data_Background!AY113="","",(IF($B$3="On",IF(Data_Background!AY113=0,0,Data_Background!AY113-SMALL(Data_Background!$C113:$AZ113,COUNTIF(Data_Background!$C113:$AZ113,0)+1)),Data_Background!AY113)))</f>
        <v/>
      </c>
      <c r="AZ113" t="str">
        <f>IF(Data_Background!AZ113="","",(IF($B$3="On",IF(Data_Background!AZ113=0,0,Data_Background!AZ113-SMALL(Data_Background!$C113:$AZ113,COUNTIF(Data_Background!$C113:$AZ113,0)+1)),Data_Background!AZ113)))</f>
        <v/>
      </c>
    </row>
    <row r="114" spans="1:52" x14ac:dyDescent="0.25">
      <c r="A114" s="79">
        <f ca="1">Data_Initial!A114</f>
        <v>2</v>
      </c>
      <c r="B114" s="79" t="str">
        <f ca="1">Data_Initial!B114</f>
        <v>G5</v>
      </c>
      <c r="C114">
        <f ca="1">IF(Data_Background!C114="","",(IF($B$3="On",IF(Data_Background!C114=0,0,Data_Background!C114-SMALL(Data_Background!$C114:$AZ114,COUNTIF(Data_Background!$C114:$AZ114,0)+1)),Data_Background!C114)))</f>
        <v>2.9205128108654703</v>
      </c>
      <c r="D114">
        <f ca="1">IF(Data_Background!D114="","",(IF($B$3="On",IF(Data_Background!D114=0,0,Data_Background!D114-SMALL(Data_Background!$C114:$AZ114,COUNTIF(Data_Background!$C114:$AZ114,0)+1)),Data_Background!D114)))</f>
        <v>3.1602769068739223</v>
      </c>
      <c r="E114">
        <f ca="1">IF(Data_Background!E114="","",(IF($B$3="On",IF(Data_Background!E114=0,0,Data_Background!E114-SMALL(Data_Background!$C114:$AZ114,COUNTIF(Data_Background!$C114:$AZ114,0)+1)),Data_Background!E114)))</f>
        <v>5.8926957229309789</v>
      </c>
      <c r="F114">
        <f ca="1">IF(Data_Background!F114="","",(IF($B$3="On",IF(Data_Background!F114=0,0,Data_Background!F114-SMALL(Data_Background!$C114:$AZ114,COUNTIF(Data_Background!$C114:$AZ114,0)+1)),Data_Background!F114)))</f>
        <v>1.984418391590377</v>
      </c>
      <c r="G114">
        <f ca="1">IF(Data_Background!G114="","",(IF($B$3="On",IF(Data_Background!G114=0,0,Data_Background!G114-SMALL(Data_Background!$C114:$AZ114,COUNTIF(Data_Background!$C114:$AZ114,0)+1)),Data_Background!G114)))</f>
        <v>0</v>
      </c>
      <c r="H114">
        <f ca="1">IF(Data_Background!H114="","",(IF($B$3="On",IF(Data_Background!H114=0,0,Data_Background!H114-SMALL(Data_Background!$C114:$AZ114,COUNTIF(Data_Background!$C114:$AZ114,0)+1)),Data_Background!H114)))</f>
        <v>0</v>
      </c>
      <c r="I114">
        <f ca="1">IF(Data_Background!I114="","",(IF($B$3="On",IF(Data_Background!I114=0,0,Data_Background!I114-SMALL(Data_Background!$C114:$AZ114,COUNTIF(Data_Background!$C114:$AZ114,0)+1)),Data_Background!I114)))</f>
        <v>0</v>
      </c>
      <c r="J114">
        <f ca="1">IF(Data_Background!J114="","",(IF($B$3="On",IF(Data_Background!J114=0,0,Data_Background!J114-SMALL(Data_Background!$C114:$AZ114,COUNTIF(Data_Background!$C114:$AZ114,0)+1)),Data_Background!J114)))</f>
        <v>0</v>
      </c>
      <c r="K114">
        <f ca="1">IF(Data_Background!K114="","",(IF($B$3="On",IF(Data_Background!K114=0,0,Data_Background!K114-SMALL(Data_Background!$C114:$AZ114,COUNTIF(Data_Background!$C114:$AZ114,0)+1)),Data_Background!K114)))</f>
        <v>0</v>
      </c>
      <c r="L114">
        <f ca="1">IF(Data_Background!L114="","",(IF($B$3="On",IF(Data_Background!L114=0,0,Data_Background!L114-SMALL(Data_Background!$C114:$AZ114,COUNTIF(Data_Background!$C114:$AZ114,0)+1)),Data_Background!L114)))</f>
        <v>0</v>
      </c>
      <c r="M114">
        <f ca="1">IF(Data_Background!M114="","",(IF($B$3="On",IF(Data_Background!M114=0,0,Data_Background!M114-SMALL(Data_Background!$C114:$AZ114,COUNTIF(Data_Background!$C114:$AZ114,0)+1)),Data_Background!M114)))</f>
        <v>0</v>
      </c>
      <c r="N114">
        <f ca="1">IF(Data_Background!N114="","",(IF($B$3="On",IF(Data_Background!N114=0,0,Data_Background!N114-SMALL(Data_Background!$C114:$AZ114,COUNTIF(Data_Background!$C114:$AZ114,0)+1)),Data_Background!N114)))</f>
        <v>0</v>
      </c>
      <c r="O114">
        <f ca="1">IF(Data_Background!O114="","",(IF($B$3="On",IF(Data_Background!O114=0,0,Data_Background!O114-SMALL(Data_Background!$C114:$AZ114,COUNTIF(Data_Background!$C114:$AZ114,0)+1)),Data_Background!O114)))</f>
        <v>0</v>
      </c>
      <c r="P114">
        <f ca="1">IF(Data_Background!P114="","",(IF($B$3="On",IF(Data_Background!P114=0,0,Data_Background!P114-SMALL(Data_Background!$C114:$AZ114,COUNTIF(Data_Background!$C114:$AZ114,0)+1)),Data_Background!P114)))</f>
        <v>0</v>
      </c>
      <c r="Q114">
        <f ca="1">IF(Data_Background!Q114="","",(IF($B$3="On",IF(Data_Background!Q114=0,0,Data_Background!Q114-SMALL(Data_Background!$C114:$AZ114,COUNTIF(Data_Background!$C114:$AZ114,0)+1)),Data_Background!Q114)))</f>
        <v>0</v>
      </c>
      <c r="R114">
        <f ca="1">IF(Data_Background!R114="","",(IF($B$3="On",IF(Data_Background!R114=0,0,Data_Background!R114-SMALL(Data_Background!$C114:$AZ114,COUNTIF(Data_Background!$C114:$AZ114,0)+1)),Data_Background!R114)))</f>
        <v>0</v>
      </c>
      <c r="S114">
        <f ca="1">IF(Data_Background!S114="","",(IF($B$3="On",IF(Data_Background!S114=0,0,Data_Background!S114-SMALL(Data_Background!$C114:$AZ114,COUNTIF(Data_Background!$C114:$AZ114,0)+1)),Data_Background!S114)))</f>
        <v>0</v>
      </c>
      <c r="T114">
        <f ca="1">IF(Data_Background!T114="","",(IF($B$3="On",IF(Data_Background!T114=0,0,Data_Background!T114-SMALL(Data_Background!$C114:$AZ114,COUNTIF(Data_Background!$C114:$AZ114,0)+1)),Data_Background!T114)))</f>
        <v>0</v>
      </c>
      <c r="U114">
        <f ca="1">IF(Data_Background!U114="","",(IF($B$3="On",IF(Data_Background!U114=0,0,Data_Background!U114-SMALL(Data_Background!$C114:$AZ114,COUNTIF(Data_Background!$C114:$AZ114,0)+1)),Data_Background!U114)))</f>
        <v>0</v>
      </c>
      <c r="V114">
        <f ca="1">IF(Data_Background!V114="","",(IF($B$3="On",IF(Data_Background!V114=0,0,Data_Background!V114-SMALL(Data_Background!$C114:$AZ114,COUNTIF(Data_Background!$C114:$AZ114,0)+1)),Data_Background!V114)))</f>
        <v>0</v>
      </c>
      <c r="W114">
        <f ca="1">IF(Data_Background!W114="","",(IF($B$3="On",IF(Data_Background!W114=0,0,Data_Background!W114-SMALL(Data_Background!$C114:$AZ114,COUNTIF(Data_Background!$C114:$AZ114,0)+1)),Data_Background!W114)))</f>
        <v>0</v>
      </c>
      <c r="X114">
        <f ca="1">IF(Data_Background!X114="","",(IF($B$3="On",IF(Data_Background!X114=0,0,Data_Background!X114-SMALL(Data_Background!$C114:$AZ114,COUNTIF(Data_Background!$C114:$AZ114,0)+1)),Data_Background!X114)))</f>
        <v>0</v>
      </c>
      <c r="Y114">
        <f ca="1">IF(Data_Background!Y114="","",(IF($B$3="On",IF(Data_Background!Y114=0,0,Data_Background!Y114-SMALL(Data_Background!$C114:$AZ114,COUNTIF(Data_Background!$C114:$AZ114,0)+1)),Data_Background!Y114)))</f>
        <v>7.5395761930039882</v>
      </c>
      <c r="Z114">
        <f ca="1">IF(Data_Background!Z114="","",(IF($B$3="On",IF(Data_Background!Z114=0,0,Data_Background!Z114-SMALL(Data_Background!$C114:$AZ114,COUNTIF(Data_Background!$C114:$AZ114,0)+1)),Data_Background!Z114)))</f>
        <v>28.305914827805569</v>
      </c>
      <c r="AA114">
        <f ca="1">IF(Data_Background!AA114="","",(IF($B$3="On",IF(Data_Background!AA114=0,0,Data_Background!AA114-SMALL(Data_Background!$C114:$AZ114,COUNTIF(Data_Background!$C114:$AZ114,0)+1)),Data_Background!AA114)))</f>
        <v>68.27815867594768</v>
      </c>
      <c r="AB114">
        <f ca="1">IF(Data_Background!AB114="","",(IF($B$3="On",IF(Data_Background!AB114=0,0,Data_Background!AB114-SMALL(Data_Background!$C114:$AZ114,COUNTIF(Data_Background!$C114:$AZ114,0)+1)),Data_Background!AB114)))</f>
        <v>142.15124454389837</v>
      </c>
      <c r="AC114">
        <f ca="1">IF(Data_Background!AC114="","",(IF($B$3="On",IF(Data_Background!AC114=0,0,Data_Background!AC114-SMALL(Data_Background!$C114:$AZ114,COUNTIF(Data_Background!$C114:$AZ114,0)+1)),Data_Background!AC114)))</f>
        <v>274.55856104139275</v>
      </c>
      <c r="AD114">
        <f ca="1">IF(Data_Background!AD114="","",(IF($B$3="On",IF(Data_Background!AD114=0,0,Data_Background!AD114-SMALL(Data_Background!$C114:$AZ114,COUNTIF(Data_Background!$C114:$AZ114,0)+1)),Data_Background!AD114)))</f>
        <v>508.09946549234076</v>
      </c>
      <c r="AE114">
        <f ca="1">IF(Data_Background!AE114="","",(IF($B$3="On",IF(Data_Background!AE114=0,0,Data_Background!AE114-SMALL(Data_Background!$C114:$AZ114,COUNTIF(Data_Background!$C114:$AZ114,0)+1)),Data_Background!AE114)))</f>
        <v>890.30780100176878</v>
      </c>
      <c r="AF114">
        <f ca="1">IF(Data_Background!AF114="","",(IF($B$3="On",IF(Data_Background!AF114=0,0,Data_Background!AF114-SMALL(Data_Background!$C114:$AZ114,COUNTIF(Data_Background!$C114:$AZ114,0)+1)),Data_Background!AF114)))</f>
        <v>1446.9653814855244</v>
      </c>
      <c r="AG114">
        <f ca="1">IF(Data_Background!AG114="","",(IF($B$3="On",IF(Data_Background!AG114=0,0,Data_Background!AG114-SMALL(Data_Background!$C114:$AZ114,COUNTIF(Data_Background!$C114:$AZ114,0)+1)),Data_Background!AG114)))</f>
        <v>2111.0140773572498</v>
      </c>
      <c r="AH114">
        <f ca="1">IF(Data_Background!AH114="","",(IF($B$3="On",IF(Data_Background!AH114=0,0,Data_Background!AH114-SMALL(Data_Background!$C114:$AZ114,COUNTIF(Data_Background!$C114:$AZ114,0)+1)),Data_Background!AH114)))</f>
        <v>2776.3766246577566</v>
      </c>
      <c r="AI114">
        <f ca="1">IF(Data_Background!AI114="","",(IF($B$3="On",IF(Data_Background!AI114=0,0,Data_Background!AI114-SMALL(Data_Background!$C114:$AZ114,COUNTIF(Data_Background!$C114:$AZ114,0)+1)),Data_Background!AI114)))</f>
        <v>3330.061258551556</v>
      </c>
      <c r="AJ114">
        <f ca="1">IF(Data_Background!AJ114="","",(IF($B$3="On",IF(Data_Background!AJ114=0,0,Data_Background!AJ114-SMALL(Data_Background!$C114:$AZ114,COUNTIF(Data_Background!$C114:$AZ114,0)+1)),Data_Background!AJ114)))</f>
        <v>3736.6623073677333</v>
      </c>
      <c r="AK114">
        <f ca="1">IF(Data_Background!AK114="","",(IF($B$3="On",IF(Data_Background!AK114=0,0,Data_Background!AK114-SMALL(Data_Background!$C114:$AZ114,COUNTIF(Data_Background!$C114:$AZ114,0)+1)),Data_Background!AK114)))</f>
        <v>4002.9301153721431</v>
      </c>
      <c r="AL114">
        <f ca="1">IF(Data_Background!AL114="","",(IF($B$3="On",IF(Data_Background!AL114=0,0,Data_Background!AL114-SMALL(Data_Background!$C114:$AZ114,COUNTIF(Data_Background!$C114:$AZ114,0)+1)),Data_Background!AL114)))</f>
        <v>4165.2439740011623</v>
      </c>
      <c r="AM114">
        <f ca="1">IF(Data_Background!AM114="","",(IF($B$3="On",IF(Data_Background!AM114=0,0,Data_Background!AM114-SMALL(Data_Background!$C114:$AZ114,COUNTIF(Data_Background!$C114:$AZ114,0)+1)),Data_Background!AM114)))</f>
        <v>4262.1222151476086</v>
      </c>
      <c r="AN114">
        <f ca="1">IF(Data_Background!AN114="","",(IF($B$3="On",IF(Data_Background!AN114=0,0,Data_Background!AN114-SMALL(Data_Background!$C114:$AZ114,COUNTIF(Data_Background!$C114:$AZ114,0)+1)),Data_Background!AN114)))</f>
        <v>4321.2400592887316</v>
      </c>
      <c r="AO114">
        <f ca="1">IF(Data_Background!AO114="","",(IF($B$3="On",IF(Data_Background!AO114=0,0,Data_Background!AO114-SMALL(Data_Background!$C114:$AZ114,COUNTIF(Data_Background!$C114:$AZ114,0)+1)),Data_Background!AO114)))</f>
        <v>4360.6671301259958</v>
      </c>
      <c r="AP114">
        <f ca="1">IF(Data_Background!AP114="","",(IF($B$3="On",IF(Data_Background!AP114=0,0,Data_Background!AP114-SMALL(Data_Background!$C114:$AZ114,COUNTIF(Data_Background!$C114:$AZ114,0)+1)),Data_Background!AP114)))</f>
        <v>4377.6010459697654</v>
      </c>
      <c r="AQ114" t="str">
        <f>IF(Data_Background!AQ114="","",(IF($B$3="On",IF(Data_Background!AQ114=0,0,Data_Background!AQ114-SMALL(Data_Background!$C114:$AZ114,COUNTIF(Data_Background!$C114:$AZ114,0)+1)),Data_Background!AQ114)))</f>
        <v/>
      </c>
      <c r="AR114" t="str">
        <f>IF(Data_Background!AR114="","",(IF($B$3="On",IF(Data_Background!AR114=0,0,Data_Background!AR114-SMALL(Data_Background!$C114:$AZ114,COUNTIF(Data_Background!$C114:$AZ114,0)+1)),Data_Background!AR114)))</f>
        <v/>
      </c>
      <c r="AS114" t="str">
        <f>IF(Data_Background!AS114="","",(IF($B$3="On",IF(Data_Background!AS114=0,0,Data_Background!AS114-SMALL(Data_Background!$C114:$AZ114,COUNTIF(Data_Background!$C114:$AZ114,0)+1)),Data_Background!AS114)))</f>
        <v/>
      </c>
      <c r="AT114" t="str">
        <f>IF(Data_Background!AT114="","",(IF($B$3="On",IF(Data_Background!AT114=0,0,Data_Background!AT114-SMALL(Data_Background!$C114:$AZ114,COUNTIF(Data_Background!$C114:$AZ114,0)+1)),Data_Background!AT114)))</f>
        <v/>
      </c>
      <c r="AU114" t="str">
        <f>IF(Data_Background!AU114="","",(IF($B$3="On",IF(Data_Background!AU114=0,0,Data_Background!AU114-SMALL(Data_Background!$C114:$AZ114,COUNTIF(Data_Background!$C114:$AZ114,0)+1)),Data_Background!AU114)))</f>
        <v/>
      </c>
      <c r="AV114" t="str">
        <f>IF(Data_Background!AV114="","",(IF($B$3="On",IF(Data_Background!AV114=0,0,Data_Background!AV114-SMALL(Data_Background!$C114:$AZ114,COUNTIF(Data_Background!$C114:$AZ114,0)+1)),Data_Background!AV114)))</f>
        <v/>
      </c>
      <c r="AW114" t="str">
        <f>IF(Data_Background!AW114="","",(IF($B$3="On",IF(Data_Background!AW114=0,0,Data_Background!AW114-SMALL(Data_Background!$C114:$AZ114,COUNTIF(Data_Background!$C114:$AZ114,0)+1)),Data_Background!AW114)))</f>
        <v/>
      </c>
      <c r="AX114" t="str">
        <f>IF(Data_Background!AX114="","",(IF($B$3="On",IF(Data_Background!AX114=0,0,Data_Background!AX114-SMALL(Data_Background!$C114:$AZ114,COUNTIF(Data_Background!$C114:$AZ114,0)+1)),Data_Background!AX114)))</f>
        <v/>
      </c>
      <c r="AY114" t="str">
        <f>IF(Data_Background!AY114="","",(IF($B$3="On",IF(Data_Background!AY114=0,0,Data_Background!AY114-SMALL(Data_Background!$C114:$AZ114,COUNTIF(Data_Background!$C114:$AZ114,0)+1)),Data_Background!AY114)))</f>
        <v/>
      </c>
      <c r="AZ114" t="str">
        <f>IF(Data_Background!AZ114="","",(IF($B$3="On",IF(Data_Background!AZ114=0,0,Data_Background!AZ114-SMALL(Data_Background!$C114:$AZ114,COUNTIF(Data_Background!$C114:$AZ114,0)+1)),Data_Background!AZ114)))</f>
        <v/>
      </c>
    </row>
    <row r="115" spans="1:52" x14ac:dyDescent="0.25">
      <c r="A115" s="79">
        <f ca="1">Data_Initial!A115</f>
        <v>2</v>
      </c>
      <c r="B115" s="79" t="str">
        <f ca="1">Data_Initial!B115</f>
        <v>H5</v>
      </c>
      <c r="C115">
        <f ca="1">IF(Data_Background!C115="","",(IF($B$3="On",IF(Data_Background!C115=0,0,Data_Background!C115-SMALL(Data_Background!$C115:$AZ115,COUNTIF(Data_Background!$C115:$AZ115,0)+1)),Data_Background!C115)))</f>
        <v>23.899291788234265</v>
      </c>
      <c r="D115">
        <f ca="1">IF(Data_Background!D115="","",(IF($B$3="On",IF(Data_Background!D115=0,0,Data_Background!D115-SMALL(Data_Background!$C115:$AZ115,COUNTIF(Data_Background!$C115:$AZ115,0)+1)),Data_Background!D115)))</f>
        <v>19.235958864869318</v>
      </c>
      <c r="E115">
        <f ca="1">IF(Data_Background!E115="","",(IF($B$3="On",IF(Data_Background!E115=0,0,Data_Background!E115-SMALL(Data_Background!$C115:$AZ115,COUNTIF(Data_Background!$C115:$AZ115,0)+1)),Data_Background!E115)))</f>
        <v>11.384789739410875</v>
      </c>
      <c r="F115">
        <f ca="1">IF(Data_Background!F115="","",(IF($B$3="On",IF(Data_Background!F115=0,0,Data_Background!F115-SMALL(Data_Background!$C115:$AZ115,COUNTIF(Data_Background!$C115:$AZ115,0)+1)),Data_Background!F115)))</f>
        <v>3.2297918628775397</v>
      </c>
      <c r="G115">
        <f ca="1">IF(Data_Background!G115="","",(IF($B$3="On",IF(Data_Background!G115=0,0,Data_Background!G115-SMALL(Data_Background!$C115:$AZ115,COUNTIF(Data_Background!$C115:$AZ115,0)+1)),Data_Background!G115)))</f>
        <v>0</v>
      </c>
      <c r="H115">
        <f ca="1">IF(Data_Background!H115="","",(IF($B$3="On",IF(Data_Background!H115=0,0,Data_Background!H115-SMALL(Data_Background!$C115:$AZ115,COUNTIF(Data_Background!$C115:$AZ115,0)+1)),Data_Background!H115)))</f>
        <v>0</v>
      </c>
      <c r="I115">
        <f ca="1">IF(Data_Background!I115="","",(IF($B$3="On",IF(Data_Background!I115=0,0,Data_Background!I115-SMALL(Data_Background!$C115:$AZ115,COUNTIF(Data_Background!$C115:$AZ115,0)+1)),Data_Background!I115)))</f>
        <v>0</v>
      </c>
      <c r="J115">
        <f ca="1">IF(Data_Background!J115="","",(IF($B$3="On",IF(Data_Background!J115=0,0,Data_Background!J115-SMALL(Data_Background!$C115:$AZ115,COUNTIF(Data_Background!$C115:$AZ115,0)+1)),Data_Background!J115)))</f>
        <v>0</v>
      </c>
      <c r="K115">
        <f ca="1">IF(Data_Background!K115="","",(IF($B$3="On",IF(Data_Background!K115=0,0,Data_Background!K115-SMALL(Data_Background!$C115:$AZ115,COUNTIF(Data_Background!$C115:$AZ115,0)+1)),Data_Background!K115)))</f>
        <v>0</v>
      </c>
      <c r="L115">
        <f ca="1">IF(Data_Background!L115="","",(IF($B$3="On",IF(Data_Background!L115=0,0,Data_Background!L115-SMALL(Data_Background!$C115:$AZ115,COUNTIF(Data_Background!$C115:$AZ115,0)+1)),Data_Background!L115)))</f>
        <v>0</v>
      </c>
      <c r="M115">
        <f ca="1">IF(Data_Background!M115="","",(IF($B$3="On",IF(Data_Background!M115=0,0,Data_Background!M115-SMALL(Data_Background!$C115:$AZ115,COUNTIF(Data_Background!$C115:$AZ115,0)+1)),Data_Background!M115)))</f>
        <v>0</v>
      </c>
      <c r="N115">
        <f ca="1">IF(Data_Background!N115="","",(IF($B$3="On",IF(Data_Background!N115=0,0,Data_Background!N115-SMALL(Data_Background!$C115:$AZ115,COUNTIF(Data_Background!$C115:$AZ115,0)+1)),Data_Background!N115)))</f>
        <v>0</v>
      </c>
      <c r="O115">
        <f ca="1">IF(Data_Background!O115="","",(IF($B$3="On",IF(Data_Background!O115=0,0,Data_Background!O115-SMALL(Data_Background!$C115:$AZ115,COUNTIF(Data_Background!$C115:$AZ115,0)+1)),Data_Background!O115)))</f>
        <v>0</v>
      </c>
      <c r="P115">
        <f ca="1">IF(Data_Background!P115="","",(IF($B$3="On",IF(Data_Background!P115=0,0,Data_Background!P115-SMALL(Data_Background!$C115:$AZ115,COUNTIF(Data_Background!$C115:$AZ115,0)+1)),Data_Background!P115)))</f>
        <v>0</v>
      </c>
      <c r="Q115">
        <f ca="1">IF(Data_Background!Q115="","",(IF($B$3="On",IF(Data_Background!Q115=0,0,Data_Background!Q115-SMALL(Data_Background!$C115:$AZ115,COUNTIF(Data_Background!$C115:$AZ115,0)+1)),Data_Background!Q115)))</f>
        <v>0</v>
      </c>
      <c r="R115">
        <f ca="1">IF(Data_Background!R115="","",(IF($B$3="On",IF(Data_Background!R115=0,0,Data_Background!R115-SMALL(Data_Background!$C115:$AZ115,COUNTIF(Data_Background!$C115:$AZ115,0)+1)),Data_Background!R115)))</f>
        <v>0</v>
      </c>
      <c r="S115">
        <f ca="1">IF(Data_Background!S115="","",(IF($B$3="On",IF(Data_Background!S115=0,0,Data_Background!S115-SMALL(Data_Background!$C115:$AZ115,COUNTIF(Data_Background!$C115:$AZ115,0)+1)),Data_Background!S115)))</f>
        <v>0</v>
      </c>
      <c r="T115">
        <f ca="1">IF(Data_Background!T115="","",(IF($B$3="On",IF(Data_Background!T115=0,0,Data_Background!T115-SMALL(Data_Background!$C115:$AZ115,COUNTIF(Data_Background!$C115:$AZ115,0)+1)),Data_Background!T115)))</f>
        <v>0</v>
      </c>
      <c r="U115">
        <f ca="1">IF(Data_Background!U115="","",(IF($B$3="On",IF(Data_Background!U115=0,0,Data_Background!U115-SMALL(Data_Background!$C115:$AZ115,COUNTIF(Data_Background!$C115:$AZ115,0)+1)),Data_Background!U115)))</f>
        <v>0</v>
      </c>
      <c r="V115">
        <f ca="1">IF(Data_Background!V115="","",(IF($B$3="On",IF(Data_Background!V115=0,0,Data_Background!V115-SMALL(Data_Background!$C115:$AZ115,COUNTIF(Data_Background!$C115:$AZ115,0)+1)),Data_Background!V115)))</f>
        <v>0</v>
      </c>
      <c r="W115">
        <f ca="1">IF(Data_Background!W115="","",(IF($B$3="On",IF(Data_Background!W115=0,0,Data_Background!W115-SMALL(Data_Background!$C115:$AZ115,COUNTIF(Data_Background!$C115:$AZ115,0)+1)),Data_Background!W115)))</f>
        <v>0</v>
      </c>
      <c r="X115">
        <f ca="1">IF(Data_Background!X115="","",(IF($B$3="On",IF(Data_Background!X115=0,0,Data_Background!X115-SMALL(Data_Background!$C115:$AZ115,COUNTIF(Data_Background!$C115:$AZ115,0)+1)),Data_Background!X115)))</f>
        <v>0</v>
      </c>
      <c r="Y115">
        <f ca="1">IF(Data_Background!Y115="","",(IF($B$3="On",IF(Data_Background!Y115=0,0,Data_Background!Y115-SMALL(Data_Background!$C115:$AZ115,COUNTIF(Data_Background!$C115:$AZ115,0)+1)),Data_Background!Y115)))</f>
        <v>6.2710793103842404</v>
      </c>
      <c r="Z115">
        <f ca="1">IF(Data_Background!Z115="","",(IF($B$3="On",IF(Data_Background!Z115=0,0,Data_Background!Z115-SMALL(Data_Background!$C115:$AZ115,COUNTIF(Data_Background!$C115:$AZ115,0)+1)),Data_Background!Z115)))</f>
        <v>22.86495964724142</v>
      </c>
      <c r="AA115">
        <f ca="1">IF(Data_Background!AA115="","",(IF($B$3="On",IF(Data_Background!AA115=0,0,Data_Background!AA115-SMALL(Data_Background!$C115:$AZ115,COUNTIF(Data_Background!$C115:$AZ115,0)+1)),Data_Background!AA115)))</f>
        <v>52.326443362361672</v>
      </c>
      <c r="AB115">
        <f ca="1">IF(Data_Background!AB115="","",(IF($B$3="On",IF(Data_Background!AB115=0,0,Data_Background!AB115-SMALL(Data_Background!$C115:$AZ115,COUNTIF(Data_Background!$C115:$AZ115,0)+1)),Data_Background!AB115)))</f>
        <v>111.78456977693035</v>
      </c>
      <c r="AC115">
        <f ca="1">IF(Data_Background!AC115="","",(IF($B$3="On",IF(Data_Background!AC115=0,0,Data_Background!AC115-SMALL(Data_Background!$C115:$AZ115,COUNTIF(Data_Background!$C115:$AZ115,0)+1)),Data_Background!AC115)))</f>
        <v>219.17102407387978</v>
      </c>
      <c r="AD115">
        <f ca="1">IF(Data_Background!AD115="","",(IF($B$3="On",IF(Data_Background!AD115=0,0,Data_Background!AD115-SMALL(Data_Background!$C115:$AZ115,COUNTIF(Data_Background!$C115:$AZ115,0)+1)),Data_Background!AD115)))</f>
        <v>411.49424809112861</v>
      </c>
      <c r="AE115">
        <f ca="1">IF(Data_Background!AE115="","",(IF($B$3="On",IF(Data_Background!AE115=0,0,Data_Background!AE115-SMALL(Data_Background!$C115:$AZ115,COUNTIF(Data_Background!$C115:$AZ115,0)+1)),Data_Background!AE115)))</f>
        <v>725.26866622666034</v>
      </c>
      <c r="AF115">
        <f ca="1">IF(Data_Background!AF115="","",(IF($B$3="On",IF(Data_Background!AF115=0,0,Data_Background!AF115-SMALL(Data_Background!$C115:$AZ115,COUNTIF(Data_Background!$C115:$AZ115,0)+1)),Data_Background!AF115)))</f>
        <v>1187.1925696690655</v>
      </c>
      <c r="AG115">
        <f ca="1">IF(Data_Background!AG115="","",(IF($B$3="On",IF(Data_Background!AG115=0,0,Data_Background!AG115-SMALL(Data_Background!$C115:$AZ115,COUNTIF(Data_Background!$C115:$AZ115,0)+1)),Data_Background!AG115)))</f>
        <v>1747.6716595613218</v>
      </c>
      <c r="AH115">
        <f ca="1">IF(Data_Background!AH115="","",(IF($B$3="On",IF(Data_Background!AH115=0,0,Data_Background!AH115-SMALL(Data_Background!$C115:$AZ115,COUNTIF(Data_Background!$C115:$AZ115,0)+1)),Data_Background!AH115)))</f>
        <v>2319.735631648759</v>
      </c>
      <c r="AI115">
        <f ca="1">IF(Data_Background!AI115="","",(IF($B$3="On",IF(Data_Background!AI115=0,0,Data_Background!AI115-SMALL(Data_Background!$C115:$AZ115,COUNTIF(Data_Background!$C115:$AZ115,0)+1)),Data_Background!AI115)))</f>
        <v>2803.5081629748656</v>
      </c>
      <c r="AJ115">
        <f ca="1">IF(Data_Background!AJ115="","",(IF($B$3="On",IF(Data_Background!AJ115=0,0,Data_Background!AJ115-SMALL(Data_Background!$C115:$AZ115,COUNTIF(Data_Background!$C115:$AZ115,0)+1)),Data_Background!AJ115)))</f>
        <v>3161.5152142168454</v>
      </c>
      <c r="AK115">
        <f ca="1">IF(Data_Background!AK115="","",(IF($B$3="On",IF(Data_Background!AK115=0,0,Data_Background!AK115-SMALL(Data_Background!$C115:$AZ115,COUNTIF(Data_Background!$C115:$AZ115,0)+1)),Data_Background!AK115)))</f>
        <v>3396.6698148010023</v>
      </c>
      <c r="AL115">
        <f ca="1">IF(Data_Background!AL115="","",(IF($B$3="On",IF(Data_Background!AL115=0,0,Data_Background!AL115-SMALL(Data_Background!$C115:$AZ115,COUNTIF(Data_Background!$C115:$AZ115,0)+1)),Data_Background!AL115)))</f>
        <v>3541.9026354526818</v>
      </c>
      <c r="AM115">
        <f ca="1">IF(Data_Background!AM115="","",(IF($B$3="On",IF(Data_Background!AM115=0,0,Data_Background!AM115-SMALL(Data_Background!$C115:$AZ115,COUNTIF(Data_Background!$C115:$AZ115,0)+1)),Data_Background!AM115)))</f>
        <v>3630.7310238476921</v>
      </c>
      <c r="AN115">
        <f ca="1">IF(Data_Background!AN115="","",(IF($B$3="On",IF(Data_Background!AN115=0,0,Data_Background!AN115-SMALL(Data_Background!$C115:$AZ115,COUNTIF(Data_Background!$C115:$AZ115,0)+1)),Data_Background!AN115)))</f>
        <v>3687.4130723050584</v>
      </c>
      <c r="AO115">
        <f ca="1">IF(Data_Background!AO115="","",(IF($B$3="On",IF(Data_Background!AO115=0,0,Data_Background!AO115-SMALL(Data_Background!$C115:$AZ115,COUNTIF(Data_Background!$C115:$AZ115,0)+1)),Data_Background!AO115)))</f>
        <v>3726.0712050745556</v>
      </c>
      <c r="AP115">
        <f ca="1">IF(Data_Background!AP115="","",(IF($B$3="On",IF(Data_Background!AP115=0,0,Data_Background!AP115-SMALL(Data_Background!$C115:$AZ115,COUNTIF(Data_Background!$C115:$AZ115,0)+1)),Data_Background!AP115)))</f>
        <v>3742.593021475494</v>
      </c>
      <c r="AQ115" t="str">
        <f>IF(Data_Background!AQ115="","",(IF($B$3="On",IF(Data_Background!AQ115=0,0,Data_Background!AQ115-SMALL(Data_Background!$C115:$AZ115,COUNTIF(Data_Background!$C115:$AZ115,0)+1)),Data_Background!AQ115)))</f>
        <v/>
      </c>
      <c r="AR115" t="str">
        <f>IF(Data_Background!AR115="","",(IF($B$3="On",IF(Data_Background!AR115=0,0,Data_Background!AR115-SMALL(Data_Background!$C115:$AZ115,COUNTIF(Data_Background!$C115:$AZ115,0)+1)),Data_Background!AR115)))</f>
        <v/>
      </c>
      <c r="AS115" t="str">
        <f>IF(Data_Background!AS115="","",(IF($B$3="On",IF(Data_Background!AS115=0,0,Data_Background!AS115-SMALL(Data_Background!$C115:$AZ115,COUNTIF(Data_Background!$C115:$AZ115,0)+1)),Data_Background!AS115)))</f>
        <v/>
      </c>
      <c r="AT115" t="str">
        <f>IF(Data_Background!AT115="","",(IF($B$3="On",IF(Data_Background!AT115=0,0,Data_Background!AT115-SMALL(Data_Background!$C115:$AZ115,COUNTIF(Data_Background!$C115:$AZ115,0)+1)),Data_Background!AT115)))</f>
        <v/>
      </c>
      <c r="AU115" t="str">
        <f>IF(Data_Background!AU115="","",(IF($B$3="On",IF(Data_Background!AU115=0,0,Data_Background!AU115-SMALL(Data_Background!$C115:$AZ115,COUNTIF(Data_Background!$C115:$AZ115,0)+1)),Data_Background!AU115)))</f>
        <v/>
      </c>
      <c r="AV115" t="str">
        <f>IF(Data_Background!AV115="","",(IF($B$3="On",IF(Data_Background!AV115=0,0,Data_Background!AV115-SMALL(Data_Background!$C115:$AZ115,COUNTIF(Data_Background!$C115:$AZ115,0)+1)),Data_Background!AV115)))</f>
        <v/>
      </c>
      <c r="AW115" t="str">
        <f>IF(Data_Background!AW115="","",(IF($B$3="On",IF(Data_Background!AW115=0,0,Data_Background!AW115-SMALL(Data_Background!$C115:$AZ115,COUNTIF(Data_Background!$C115:$AZ115,0)+1)),Data_Background!AW115)))</f>
        <v/>
      </c>
      <c r="AX115" t="str">
        <f>IF(Data_Background!AX115="","",(IF($B$3="On",IF(Data_Background!AX115=0,0,Data_Background!AX115-SMALL(Data_Background!$C115:$AZ115,COUNTIF(Data_Background!$C115:$AZ115,0)+1)),Data_Background!AX115)))</f>
        <v/>
      </c>
      <c r="AY115" t="str">
        <f>IF(Data_Background!AY115="","",(IF($B$3="On",IF(Data_Background!AY115=0,0,Data_Background!AY115-SMALL(Data_Background!$C115:$AZ115,COUNTIF(Data_Background!$C115:$AZ115,0)+1)),Data_Background!AY115)))</f>
        <v/>
      </c>
      <c r="AZ115" t="str">
        <f>IF(Data_Background!AZ115="","",(IF($B$3="On",IF(Data_Background!AZ115=0,0,Data_Background!AZ115-SMALL(Data_Background!$C115:$AZ115,COUNTIF(Data_Background!$C115:$AZ115,0)+1)),Data_Background!AZ115)))</f>
        <v/>
      </c>
    </row>
    <row r="116" spans="1:52" x14ac:dyDescent="0.25">
      <c r="A116" s="79">
        <f ca="1">Data_Initial!A116</f>
        <v>2</v>
      </c>
      <c r="B116" s="79" t="str">
        <f ca="1">Data_Initial!B116</f>
        <v>A6</v>
      </c>
      <c r="C116">
        <f ca="1">IF(Data_Background!C116="","",(IF($B$3="On",IF(Data_Background!C116=0,0,Data_Background!C116-SMALL(Data_Background!$C116:$AZ116,COUNTIF(Data_Background!$C116:$AZ116,0)+1)),Data_Background!C116)))</f>
        <v>11.032878027255027</v>
      </c>
      <c r="D116">
        <f ca="1">IF(Data_Background!D116="","",(IF($B$3="On",IF(Data_Background!D116=0,0,Data_Background!D116-SMALL(Data_Background!$C116:$AZ116,COUNTIF(Data_Background!$C116:$AZ116,0)+1)),Data_Background!D116)))</f>
        <v>9.3241337228214363</v>
      </c>
      <c r="E116">
        <f ca="1">IF(Data_Background!E116="","",(IF($B$3="On",IF(Data_Background!E116=0,0,Data_Background!E116-SMALL(Data_Background!$C116:$AZ116,COUNTIF(Data_Background!$C116:$AZ116,0)+1)),Data_Background!E116)))</f>
        <v>6.8016931228063857</v>
      </c>
      <c r="F116">
        <f ca="1">IF(Data_Background!F116="","",(IF($B$3="On",IF(Data_Background!F116=0,0,Data_Background!F116-SMALL(Data_Background!$C116:$AZ116,COUNTIF(Data_Background!$C116:$AZ116,0)+1)),Data_Background!F116)))</f>
        <v>3.0611007425136476</v>
      </c>
      <c r="G116">
        <f ca="1">IF(Data_Background!G116="","",(IF($B$3="On",IF(Data_Background!G116=0,0,Data_Background!G116-SMALL(Data_Background!$C116:$AZ116,COUNTIF(Data_Background!$C116:$AZ116,0)+1)),Data_Background!G116)))</f>
        <v>7.6745998109043256E-2</v>
      </c>
      <c r="H116">
        <f ca="1">IF(Data_Background!H116="","",(IF($B$3="On",IF(Data_Background!H116=0,0,Data_Background!H116-SMALL(Data_Background!$C116:$AZ116,COUNTIF(Data_Background!$C116:$AZ116,0)+1)),Data_Background!H116)))</f>
        <v>0</v>
      </c>
      <c r="I116">
        <f ca="1">IF(Data_Background!I116="","",(IF($B$3="On",IF(Data_Background!I116=0,0,Data_Background!I116-SMALL(Data_Background!$C116:$AZ116,COUNTIF(Data_Background!$C116:$AZ116,0)+1)),Data_Background!I116)))</f>
        <v>0</v>
      </c>
      <c r="J116">
        <f ca="1">IF(Data_Background!J116="","",(IF($B$3="On",IF(Data_Background!J116=0,0,Data_Background!J116-SMALL(Data_Background!$C116:$AZ116,COUNTIF(Data_Background!$C116:$AZ116,0)+1)),Data_Background!J116)))</f>
        <v>0</v>
      </c>
      <c r="K116">
        <f ca="1">IF(Data_Background!K116="","",(IF($B$3="On",IF(Data_Background!K116=0,0,Data_Background!K116-SMALL(Data_Background!$C116:$AZ116,COUNTIF(Data_Background!$C116:$AZ116,0)+1)),Data_Background!K116)))</f>
        <v>0</v>
      </c>
      <c r="L116">
        <f ca="1">IF(Data_Background!L116="","",(IF($B$3="On",IF(Data_Background!L116=0,0,Data_Background!L116-SMALL(Data_Background!$C116:$AZ116,COUNTIF(Data_Background!$C116:$AZ116,0)+1)),Data_Background!L116)))</f>
        <v>0</v>
      </c>
      <c r="M116">
        <f ca="1">IF(Data_Background!M116="","",(IF($B$3="On",IF(Data_Background!M116=0,0,Data_Background!M116-SMALL(Data_Background!$C116:$AZ116,COUNTIF(Data_Background!$C116:$AZ116,0)+1)),Data_Background!M116)))</f>
        <v>0</v>
      </c>
      <c r="N116">
        <f ca="1">IF(Data_Background!N116="","",(IF($B$3="On",IF(Data_Background!N116=0,0,Data_Background!N116-SMALL(Data_Background!$C116:$AZ116,COUNTIF(Data_Background!$C116:$AZ116,0)+1)),Data_Background!N116)))</f>
        <v>0</v>
      </c>
      <c r="O116">
        <f ca="1">IF(Data_Background!O116="","",(IF($B$3="On",IF(Data_Background!O116=0,0,Data_Background!O116-SMALL(Data_Background!$C116:$AZ116,COUNTIF(Data_Background!$C116:$AZ116,0)+1)),Data_Background!O116)))</f>
        <v>0</v>
      </c>
      <c r="P116">
        <f ca="1">IF(Data_Background!P116="","",(IF($B$3="On",IF(Data_Background!P116=0,0,Data_Background!P116-SMALL(Data_Background!$C116:$AZ116,COUNTIF(Data_Background!$C116:$AZ116,0)+1)),Data_Background!P116)))</f>
        <v>0</v>
      </c>
      <c r="Q116">
        <f ca="1">IF(Data_Background!Q116="","",(IF($B$3="On",IF(Data_Background!Q116=0,0,Data_Background!Q116-SMALL(Data_Background!$C116:$AZ116,COUNTIF(Data_Background!$C116:$AZ116,0)+1)),Data_Background!Q116)))</f>
        <v>0</v>
      </c>
      <c r="R116">
        <f ca="1">IF(Data_Background!R116="","",(IF($B$3="On",IF(Data_Background!R116=0,0,Data_Background!R116-SMALL(Data_Background!$C116:$AZ116,COUNTIF(Data_Background!$C116:$AZ116,0)+1)),Data_Background!R116)))</f>
        <v>0</v>
      </c>
      <c r="S116">
        <f ca="1">IF(Data_Background!S116="","",(IF($B$3="On",IF(Data_Background!S116=0,0,Data_Background!S116-SMALL(Data_Background!$C116:$AZ116,COUNTIF(Data_Background!$C116:$AZ116,0)+1)),Data_Background!S116)))</f>
        <v>0</v>
      </c>
      <c r="T116">
        <f ca="1">IF(Data_Background!T116="","",(IF($B$3="On",IF(Data_Background!T116=0,0,Data_Background!T116-SMALL(Data_Background!$C116:$AZ116,COUNTIF(Data_Background!$C116:$AZ116,0)+1)),Data_Background!T116)))</f>
        <v>0</v>
      </c>
      <c r="U116">
        <f ca="1">IF(Data_Background!U116="","",(IF($B$3="On",IF(Data_Background!U116=0,0,Data_Background!U116-SMALL(Data_Background!$C116:$AZ116,COUNTIF(Data_Background!$C116:$AZ116,0)+1)),Data_Background!U116)))</f>
        <v>6.6731564609214455</v>
      </c>
      <c r="V116">
        <f ca="1">IF(Data_Background!V116="","",(IF($B$3="On",IF(Data_Background!V116=0,0,Data_Background!V116-SMALL(Data_Background!$C116:$AZ116,COUNTIF(Data_Background!$C116:$AZ116,0)+1)),Data_Background!V116)))</f>
        <v>22.365541233643093</v>
      </c>
      <c r="W116">
        <f ca="1">IF(Data_Background!W116="","",(IF($B$3="On",IF(Data_Background!W116=0,0,Data_Background!W116-SMALL(Data_Background!$C116:$AZ116,COUNTIF(Data_Background!$C116:$AZ116,0)+1)),Data_Background!W116)))</f>
        <v>53.08389189394029</v>
      </c>
      <c r="X116">
        <f ca="1">IF(Data_Background!X116="","",(IF($B$3="On",IF(Data_Background!X116=0,0,Data_Background!X116-SMALL(Data_Background!$C116:$AZ116,COUNTIF(Data_Background!$C116:$AZ116,0)+1)),Data_Background!X116)))</f>
        <v>108.09622220383808</v>
      </c>
      <c r="Y116">
        <f ca="1">IF(Data_Background!Y116="","",(IF($B$3="On",IF(Data_Background!Y116=0,0,Data_Background!Y116-SMALL(Data_Background!$C116:$AZ116,COUNTIF(Data_Background!$C116:$AZ116,0)+1)),Data_Background!Y116)))</f>
        <v>208.31599190453437</v>
      </c>
      <c r="Z116">
        <f ca="1">IF(Data_Background!Z116="","",(IF($B$3="On",IF(Data_Background!Z116=0,0,Data_Background!Z116-SMALL(Data_Background!$C116:$AZ116,COUNTIF(Data_Background!$C116:$AZ116,0)+1)),Data_Background!Z116)))</f>
        <v>379.62675807824149</v>
      </c>
      <c r="AA116">
        <f ca="1">IF(Data_Background!AA116="","",(IF($B$3="On",IF(Data_Background!AA116=0,0,Data_Background!AA116-SMALL(Data_Background!$C116:$AZ116,COUNTIF(Data_Background!$C116:$AZ116,0)+1)),Data_Background!AA116)))</f>
        <v>650.35821454580116</v>
      </c>
      <c r="AB116">
        <f ca="1">IF(Data_Background!AB116="","",(IF($B$3="On",IF(Data_Background!AB116=0,0,Data_Background!AB116-SMALL(Data_Background!$C116:$AZ116,COUNTIF(Data_Background!$C116:$AZ116,0)+1)),Data_Background!AB116)))</f>
        <v>1043.0646773281508</v>
      </c>
      <c r="AC116">
        <f ca="1">IF(Data_Background!AC116="","",(IF($B$3="On",IF(Data_Background!AC116=0,0,Data_Background!AC116-SMALL(Data_Background!$C116:$AZ116,COUNTIF(Data_Background!$C116:$AZ116,0)+1)),Data_Background!AC116)))</f>
        <v>1527.7114415170615</v>
      </c>
      <c r="AD116">
        <f ca="1">IF(Data_Background!AD116="","",(IF($B$3="On",IF(Data_Background!AD116=0,0,Data_Background!AD116-SMALL(Data_Background!$C116:$AZ116,COUNTIF(Data_Background!$C116:$AZ116,0)+1)),Data_Background!AD116)))</f>
        <v>2035.1778216962634</v>
      </c>
      <c r="AE116">
        <f ca="1">IF(Data_Background!AE116="","",(IF($B$3="On",IF(Data_Background!AE116=0,0,Data_Background!AE116-SMALL(Data_Background!$C116:$AZ116,COUNTIF(Data_Background!$C116:$AZ116,0)+1)),Data_Background!AE116)))</f>
        <v>2474.9305221850236</v>
      </c>
      <c r="AF116">
        <f ca="1">IF(Data_Background!AF116="","",(IF($B$3="On",IF(Data_Background!AF116=0,0,Data_Background!AF116-SMALL(Data_Background!$C116:$AZ116,COUNTIF(Data_Background!$C116:$AZ116,0)+1)),Data_Background!AF116)))</f>
        <v>2801.8509889845468</v>
      </c>
      <c r="AG116">
        <f ca="1">IF(Data_Background!AG116="","",(IF($B$3="On",IF(Data_Background!AG116=0,0,Data_Background!AG116-SMALL(Data_Background!$C116:$AZ116,COUNTIF(Data_Background!$C116:$AZ116,0)+1)),Data_Background!AG116)))</f>
        <v>3017.0855480158807</v>
      </c>
      <c r="AH116">
        <f ca="1">IF(Data_Background!AH116="","",(IF($B$3="On",IF(Data_Background!AH116=0,0,Data_Background!AH116-SMALL(Data_Background!$C116:$AZ116,COUNTIF(Data_Background!$C116:$AZ116,0)+1)),Data_Background!AH116)))</f>
        <v>3149.9154739210599</v>
      </c>
      <c r="AI116">
        <f ca="1">IF(Data_Background!AI116="","",(IF($B$3="On",IF(Data_Background!AI116=0,0,Data_Background!AI116-SMALL(Data_Background!$C116:$AZ116,COUNTIF(Data_Background!$C116:$AZ116,0)+1)),Data_Background!AI116)))</f>
        <v>3232.8518632407167</v>
      </c>
      <c r="AJ116">
        <f ca="1">IF(Data_Background!AJ116="","",(IF($B$3="On",IF(Data_Background!AJ116=0,0,Data_Background!AJ116-SMALL(Data_Background!$C116:$AZ116,COUNTIF(Data_Background!$C116:$AZ116,0)+1)),Data_Background!AJ116)))</f>
        <v>3292.1791478594268</v>
      </c>
      <c r="AK116">
        <f ca="1">IF(Data_Background!AK116="","",(IF($B$3="On",IF(Data_Background!AK116=0,0,Data_Background!AK116-SMALL(Data_Background!$C116:$AZ116,COUNTIF(Data_Background!$C116:$AZ116,0)+1)),Data_Background!AK116)))</f>
        <v>3337.0326647374704</v>
      </c>
      <c r="AL116">
        <f ca="1">IF(Data_Background!AL116="","",(IF($B$3="On",IF(Data_Background!AL116=0,0,Data_Background!AL116-SMALL(Data_Background!$C116:$AZ116,COUNTIF(Data_Background!$C116:$AZ116,0)+1)),Data_Background!AL116)))</f>
        <v>3376.1383311272502</v>
      </c>
      <c r="AM116">
        <f ca="1">IF(Data_Background!AM116="","",(IF($B$3="On",IF(Data_Background!AM116=0,0,Data_Background!AM116-SMALL(Data_Background!$C116:$AZ116,COUNTIF(Data_Background!$C116:$AZ116,0)+1)),Data_Background!AM116)))</f>
        <v>3405.7954172888831</v>
      </c>
      <c r="AN116">
        <f ca="1">IF(Data_Background!AN116="","",(IF($B$3="On",IF(Data_Background!AN116=0,0,Data_Background!AN116-SMALL(Data_Background!$C116:$AZ116,COUNTIF(Data_Background!$C116:$AZ116,0)+1)),Data_Background!AN116)))</f>
        <v>3430.9820290154971</v>
      </c>
      <c r="AO116">
        <f ca="1">IF(Data_Background!AO116="","",(IF($B$3="On",IF(Data_Background!AO116=0,0,Data_Background!AO116-SMALL(Data_Background!$C116:$AZ116,COUNTIF(Data_Background!$C116:$AZ116,0)+1)),Data_Background!AO116)))</f>
        <v>3451.2053408597767</v>
      </c>
      <c r="AP116">
        <f ca="1">IF(Data_Background!AP116="","",(IF($B$3="On",IF(Data_Background!AP116=0,0,Data_Background!AP116-SMALL(Data_Background!$C116:$AZ116,COUNTIF(Data_Background!$C116:$AZ116,0)+1)),Data_Background!AP116)))</f>
        <v>3461.5287514893066</v>
      </c>
      <c r="AQ116" t="str">
        <f>IF(Data_Background!AQ116="","",(IF($B$3="On",IF(Data_Background!AQ116=0,0,Data_Background!AQ116-SMALL(Data_Background!$C116:$AZ116,COUNTIF(Data_Background!$C116:$AZ116,0)+1)),Data_Background!AQ116)))</f>
        <v/>
      </c>
      <c r="AR116" t="str">
        <f>IF(Data_Background!AR116="","",(IF($B$3="On",IF(Data_Background!AR116=0,0,Data_Background!AR116-SMALL(Data_Background!$C116:$AZ116,COUNTIF(Data_Background!$C116:$AZ116,0)+1)),Data_Background!AR116)))</f>
        <v/>
      </c>
      <c r="AS116" t="str">
        <f>IF(Data_Background!AS116="","",(IF($B$3="On",IF(Data_Background!AS116=0,0,Data_Background!AS116-SMALL(Data_Background!$C116:$AZ116,COUNTIF(Data_Background!$C116:$AZ116,0)+1)),Data_Background!AS116)))</f>
        <v/>
      </c>
      <c r="AT116" t="str">
        <f>IF(Data_Background!AT116="","",(IF($B$3="On",IF(Data_Background!AT116=0,0,Data_Background!AT116-SMALL(Data_Background!$C116:$AZ116,COUNTIF(Data_Background!$C116:$AZ116,0)+1)),Data_Background!AT116)))</f>
        <v/>
      </c>
      <c r="AU116" t="str">
        <f>IF(Data_Background!AU116="","",(IF($B$3="On",IF(Data_Background!AU116=0,0,Data_Background!AU116-SMALL(Data_Background!$C116:$AZ116,COUNTIF(Data_Background!$C116:$AZ116,0)+1)),Data_Background!AU116)))</f>
        <v/>
      </c>
      <c r="AV116" t="str">
        <f>IF(Data_Background!AV116="","",(IF($B$3="On",IF(Data_Background!AV116=0,0,Data_Background!AV116-SMALL(Data_Background!$C116:$AZ116,COUNTIF(Data_Background!$C116:$AZ116,0)+1)),Data_Background!AV116)))</f>
        <v/>
      </c>
      <c r="AW116" t="str">
        <f>IF(Data_Background!AW116="","",(IF($B$3="On",IF(Data_Background!AW116=0,0,Data_Background!AW116-SMALL(Data_Background!$C116:$AZ116,COUNTIF(Data_Background!$C116:$AZ116,0)+1)),Data_Background!AW116)))</f>
        <v/>
      </c>
      <c r="AX116" t="str">
        <f>IF(Data_Background!AX116="","",(IF($B$3="On",IF(Data_Background!AX116=0,0,Data_Background!AX116-SMALL(Data_Background!$C116:$AZ116,COUNTIF(Data_Background!$C116:$AZ116,0)+1)),Data_Background!AX116)))</f>
        <v/>
      </c>
      <c r="AY116" t="str">
        <f>IF(Data_Background!AY116="","",(IF($B$3="On",IF(Data_Background!AY116=0,0,Data_Background!AY116-SMALL(Data_Background!$C116:$AZ116,COUNTIF(Data_Background!$C116:$AZ116,0)+1)),Data_Background!AY116)))</f>
        <v/>
      </c>
      <c r="AZ116" t="str">
        <f>IF(Data_Background!AZ116="","",(IF($B$3="On",IF(Data_Background!AZ116=0,0,Data_Background!AZ116-SMALL(Data_Background!$C116:$AZ116,COUNTIF(Data_Background!$C116:$AZ116,0)+1)),Data_Background!AZ116)))</f>
        <v/>
      </c>
    </row>
    <row r="117" spans="1:52" x14ac:dyDescent="0.25">
      <c r="A117" s="79">
        <f ca="1">Data_Initial!A117</f>
        <v>2</v>
      </c>
      <c r="B117" s="79" t="str">
        <f ca="1">Data_Initial!B117</f>
        <v>B6</v>
      </c>
      <c r="C117">
        <f ca="1">IF(Data_Background!C117="","",(IF($B$3="On",IF(Data_Background!C117=0,0,Data_Background!C117-SMALL(Data_Background!$C117:$AZ117,COUNTIF(Data_Background!$C117:$AZ117,0)+1)),Data_Background!C117)))</f>
        <v>0.12034558653401373</v>
      </c>
      <c r="D117">
        <f ca="1">IF(Data_Background!D117="","",(IF($B$3="On",IF(Data_Background!D117=0,0,Data_Background!D117-SMALL(Data_Background!$C117:$AZ117,COUNTIF(Data_Background!$C117:$AZ117,0)+1)),Data_Background!D117)))</f>
        <v>1.9945315997433712</v>
      </c>
      <c r="E117">
        <f ca="1">IF(Data_Background!E117="","",(IF($B$3="On",IF(Data_Background!E117=0,0,Data_Background!E117-SMALL(Data_Background!$C117:$AZ117,COUNTIF(Data_Background!$C117:$AZ117,0)+1)),Data_Background!E117)))</f>
        <v>2.3508569593468591</v>
      </c>
      <c r="F117">
        <f ca="1">IF(Data_Background!F117="","",(IF($B$3="On",IF(Data_Background!F117=0,0,Data_Background!F117-SMALL(Data_Background!$C117:$AZ117,COUNTIF(Data_Background!$C117:$AZ117,0)+1)),Data_Background!F117)))</f>
        <v>2.6070692817599297</v>
      </c>
      <c r="G117">
        <f ca="1">IF(Data_Background!G117="","",(IF($B$3="On",IF(Data_Background!G117=0,0,Data_Background!G117-SMALL(Data_Background!$C117:$AZ117,COUNTIF(Data_Background!$C117:$AZ117,0)+1)),Data_Background!G117)))</f>
        <v>0.84342122599613001</v>
      </c>
      <c r="H117">
        <f ca="1">IF(Data_Background!H117="","",(IF($B$3="On",IF(Data_Background!H117=0,0,Data_Background!H117-SMALL(Data_Background!$C117:$AZ117,COUNTIF(Data_Background!$C117:$AZ117,0)+1)),Data_Background!H117)))</f>
        <v>0</v>
      </c>
      <c r="I117">
        <f ca="1">IF(Data_Background!I117="","",(IF($B$3="On",IF(Data_Background!I117=0,0,Data_Background!I117-SMALL(Data_Background!$C117:$AZ117,COUNTIF(Data_Background!$C117:$AZ117,0)+1)),Data_Background!I117)))</f>
        <v>0</v>
      </c>
      <c r="J117">
        <f ca="1">IF(Data_Background!J117="","",(IF($B$3="On",IF(Data_Background!J117=0,0,Data_Background!J117-SMALL(Data_Background!$C117:$AZ117,COUNTIF(Data_Background!$C117:$AZ117,0)+1)),Data_Background!J117)))</f>
        <v>0</v>
      </c>
      <c r="K117">
        <f ca="1">IF(Data_Background!K117="","",(IF($B$3="On",IF(Data_Background!K117=0,0,Data_Background!K117-SMALL(Data_Background!$C117:$AZ117,COUNTIF(Data_Background!$C117:$AZ117,0)+1)),Data_Background!K117)))</f>
        <v>0</v>
      </c>
      <c r="L117">
        <f ca="1">IF(Data_Background!L117="","",(IF($B$3="On",IF(Data_Background!L117=0,0,Data_Background!L117-SMALL(Data_Background!$C117:$AZ117,COUNTIF(Data_Background!$C117:$AZ117,0)+1)),Data_Background!L117)))</f>
        <v>0</v>
      </c>
      <c r="M117">
        <f ca="1">IF(Data_Background!M117="","",(IF($B$3="On",IF(Data_Background!M117=0,0,Data_Background!M117-SMALL(Data_Background!$C117:$AZ117,COUNTIF(Data_Background!$C117:$AZ117,0)+1)),Data_Background!M117)))</f>
        <v>0</v>
      </c>
      <c r="N117">
        <f ca="1">IF(Data_Background!N117="","",(IF($B$3="On",IF(Data_Background!N117=0,0,Data_Background!N117-SMALL(Data_Background!$C117:$AZ117,COUNTIF(Data_Background!$C117:$AZ117,0)+1)),Data_Background!N117)))</f>
        <v>0</v>
      </c>
      <c r="O117">
        <f ca="1">IF(Data_Background!O117="","",(IF($B$3="On",IF(Data_Background!O117=0,0,Data_Background!O117-SMALL(Data_Background!$C117:$AZ117,COUNTIF(Data_Background!$C117:$AZ117,0)+1)),Data_Background!O117)))</f>
        <v>0</v>
      </c>
      <c r="P117">
        <f ca="1">IF(Data_Background!P117="","",(IF($B$3="On",IF(Data_Background!P117=0,0,Data_Background!P117-SMALL(Data_Background!$C117:$AZ117,COUNTIF(Data_Background!$C117:$AZ117,0)+1)),Data_Background!P117)))</f>
        <v>0</v>
      </c>
      <c r="Q117">
        <f ca="1">IF(Data_Background!Q117="","",(IF($B$3="On",IF(Data_Background!Q117=0,0,Data_Background!Q117-SMALL(Data_Background!$C117:$AZ117,COUNTIF(Data_Background!$C117:$AZ117,0)+1)),Data_Background!Q117)))</f>
        <v>0</v>
      </c>
      <c r="R117">
        <f ca="1">IF(Data_Background!R117="","",(IF($B$3="On",IF(Data_Background!R117=0,0,Data_Background!R117-SMALL(Data_Background!$C117:$AZ117,COUNTIF(Data_Background!$C117:$AZ117,0)+1)),Data_Background!R117)))</f>
        <v>0</v>
      </c>
      <c r="S117">
        <f ca="1">IF(Data_Background!S117="","",(IF($B$3="On",IF(Data_Background!S117=0,0,Data_Background!S117-SMALL(Data_Background!$C117:$AZ117,COUNTIF(Data_Background!$C117:$AZ117,0)+1)),Data_Background!S117)))</f>
        <v>0.42597483100507993</v>
      </c>
      <c r="T117">
        <f ca="1">IF(Data_Background!T117="","",(IF($B$3="On",IF(Data_Background!T117=0,0,Data_Background!T117-SMALL(Data_Background!$C117:$AZ117,COUNTIF(Data_Background!$C117:$AZ117,0)+1)),Data_Background!T117)))</f>
        <v>4.0140364685344174</v>
      </c>
      <c r="U117">
        <f ca="1">IF(Data_Background!U117="","",(IF($B$3="On",IF(Data_Background!U117=0,0,Data_Background!U117-SMALL(Data_Background!$C117:$AZ117,COUNTIF(Data_Background!$C117:$AZ117,0)+1)),Data_Background!U117)))</f>
        <v>15.286228243668885</v>
      </c>
      <c r="V117">
        <f ca="1">IF(Data_Background!V117="","",(IF($B$3="On",IF(Data_Background!V117=0,0,Data_Background!V117-SMALL(Data_Background!$C117:$AZ117,COUNTIF(Data_Background!$C117:$AZ117,0)+1)),Data_Background!V117)))</f>
        <v>35.245384645527785</v>
      </c>
      <c r="W117">
        <f ca="1">IF(Data_Background!W117="","",(IF($B$3="On",IF(Data_Background!W117=0,0,Data_Background!W117-SMALL(Data_Background!$C117:$AZ117,COUNTIF(Data_Background!$C117:$AZ117,0)+1)),Data_Background!W117)))</f>
        <v>71.332253587987779</v>
      </c>
      <c r="X117">
        <f ca="1">IF(Data_Background!X117="","",(IF($B$3="On",IF(Data_Background!X117=0,0,Data_Background!X117-SMALL(Data_Background!$C117:$AZ117,COUNTIF(Data_Background!$C117:$AZ117,0)+1)),Data_Background!X117)))</f>
        <v>133.05140656350119</v>
      </c>
      <c r="Y117">
        <f ca="1">IF(Data_Background!Y117="","",(IF($B$3="On",IF(Data_Background!Y117=0,0,Data_Background!Y117-SMALL(Data_Background!$C117:$AZ117,COUNTIF(Data_Background!$C117:$AZ117,0)+1)),Data_Background!Y117)))</f>
        <v>236.20506712582295</v>
      </c>
      <c r="Z117">
        <f ca="1">IF(Data_Background!Z117="","",(IF($B$3="On",IF(Data_Background!Z117=0,0,Data_Background!Z117-SMALL(Data_Background!$C117:$AZ117,COUNTIF(Data_Background!$C117:$AZ117,0)+1)),Data_Background!Z117)))</f>
        <v>390.36761201376487</v>
      </c>
      <c r="AA117">
        <f ca="1">IF(Data_Background!AA117="","",(IF($B$3="On",IF(Data_Background!AA117=0,0,Data_Background!AA117-SMALL(Data_Background!$C117:$AZ117,COUNTIF(Data_Background!$C117:$AZ117,0)+1)),Data_Background!AA117)))</f>
        <v>590.0301032752659</v>
      </c>
      <c r="AB117">
        <f ca="1">IF(Data_Background!AB117="","",(IF($B$3="On",IF(Data_Background!AB117=0,0,Data_Background!AB117-SMALL(Data_Background!$C117:$AZ117,COUNTIF(Data_Background!$C117:$AZ117,0)+1)),Data_Background!AB117)))</f>
        <v>810.44306843752065</v>
      </c>
      <c r="AC117">
        <f ca="1">IF(Data_Background!AC117="","",(IF($B$3="On",IF(Data_Background!AC117=0,0,Data_Background!AC117-SMALL(Data_Background!$C117:$AZ117,COUNTIF(Data_Background!$C117:$AZ117,0)+1)),Data_Background!AC117)))</f>
        <v>1012.6429989539233</v>
      </c>
      <c r="AD117">
        <f ca="1">IF(Data_Background!AD117="","",(IF($B$3="On",IF(Data_Background!AD117=0,0,Data_Background!AD117-SMALL(Data_Background!$C117:$AZ117,COUNTIF(Data_Background!$C117:$AZ117,0)+1)),Data_Background!AD117)))</f>
        <v>1164.7178569983271</v>
      </c>
      <c r="AE117">
        <f ca="1">IF(Data_Background!AE117="","",(IF($B$3="On",IF(Data_Background!AE117=0,0,Data_Background!AE117-SMALL(Data_Background!$C117:$AZ117,COUNTIF(Data_Background!$C117:$AZ117,0)+1)),Data_Background!AE117)))</f>
        <v>1265.2401093758572</v>
      </c>
      <c r="AF117">
        <f ca="1">IF(Data_Background!AF117="","",(IF($B$3="On",IF(Data_Background!AF117=0,0,Data_Background!AF117-SMALL(Data_Background!$C117:$AZ117,COUNTIF(Data_Background!$C117:$AZ117,0)+1)),Data_Background!AF117)))</f>
        <v>1327.556199961527</v>
      </c>
      <c r="AG117">
        <f ca="1">IF(Data_Background!AG117="","",(IF($B$3="On",IF(Data_Background!AG117=0,0,Data_Background!AG117-SMALL(Data_Background!$C117:$AZ117,COUNTIF(Data_Background!$C117:$AZ117,0)+1)),Data_Background!AG117)))</f>
        <v>1369.9001349483772</v>
      </c>
      <c r="AH117">
        <f ca="1">IF(Data_Background!AH117="","",(IF($B$3="On",IF(Data_Background!AH117=0,0,Data_Background!AH117-SMALL(Data_Background!$C117:$AZ117,COUNTIF(Data_Background!$C117:$AZ117,0)+1)),Data_Background!AH117)))</f>
        <v>1398.5894301915237</v>
      </c>
      <c r="AI117">
        <f ca="1">IF(Data_Background!AI117="","",(IF($B$3="On",IF(Data_Background!AI117=0,0,Data_Background!AI117-SMALL(Data_Background!$C117:$AZ117,COUNTIF(Data_Background!$C117:$AZ117,0)+1)),Data_Background!AI117)))</f>
        <v>1421.047325059727</v>
      </c>
      <c r="AJ117">
        <f ca="1">IF(Data_Background!AJ117="","",(IF($B$3="On",IF(Data_Background!AJ117=0,0,Data_Background!AJ117-SMALL(Data_Background!$C117:$AZ117,COUNTIF(Data_Background!$C117:$AZ117,0)+1)),Data_Background!AJ117)))</f>
        <v>1440.2902242380737</v>
      </c>
      <c r="AK117">
        <f ca="1">IF(Data_Background!AK117="","",(IF($B$3="On",IF(Data_Background!AK117=0,0,Data_Background!AK117-SMALL(Data_Background!$C117:$AZ117,COUNTIF(Data_Background!$C117:$AZ117,0)+1)),Data_Background!AK117)))</f>
        <v>1457.1980822258802</v>
      </c>
      <c r="AL117">
        <f ca="1">IF(Data_Background!AL117="","",(IF($B$3="On",IF(Data_Background!AL117=0,0,Data_Background!AL117-SMALL(Data_Background!$C117:$AZ117,COUNTIF(Data_Background!$C117:$AZ117,0)+1)),Data_Background!AL117)))</f>
        <v>1472.8829420720203</v>
      </c>
      <c r="AM117">
        <f ca="1">IF(Data_Background!AM117="","",(IF($B$3="On",IF(Data_Background!AM117=0,0,Data_Background!AM117-SMALL(Data_Background!$C117:$AZ117,COUNTIF(Data_Background!$C117:$AZ117,0)+1)),Data_Background!AM117)))</f>
        <v>1486.2734222041038</v>
      </c>
      <c r="AN117">
        <f ca="1">IF(Data_Background!AN117="","",(IF($B$3="On",IF(Data_Background!AN117=0,0,Data_Background!AN117-SMALL(Data_Background!$C117:$AZ117,COUNTIF(Data_Background!$C117:$AZ117,0)+1)),Data_Background!AN117)))</f>
        <v>1497.7806640777203</v>
      </c>
      <c r="AO117">
        <f ca="1">IF(Data_Background!AO117="","",(IF($B$3="On",IF(Data_Background!AO117=0,0,Data_Background!AO117-SMALL(Data_Background!$C117:$AZ117,COUNTIF(Data_Background!$C117:$AZ117,0)+1)),Data_Background!AO117)))</f>
        <v>1506.5027381112504</v>
      </c>
      <c r="AP117">
        <f ca="1">IF(Data_Background!AP117="","",(IF($B$3="On",IF(Data_Background!AP117=0,0,Data_Background!AP117-SMALL(Data_Background!$C117:$AZ117,COUNTIF(Data_Background!$C117:$AZ117,0)+1)),Data_Background!AP117)))</f>
        <v>1510.6578665713271</v>
      </c>
      <c r="AQ117" t="str">
        <f>IF(Data_Background!AQ117="","",(IF($B$3="On",IF(Data_Background!AQ117=0,0,Data_Background!AQ117-SMALL(Data_Background!$C117:$AZ117,COUNTIF(Data_Background!$C117:$AZ117,0)+1)),Data_Background!AQ117)))</f>
        <v/>
      </c>
      <c r="AR117" t="str">
        <f>IF(Data_Background!AR117="","",(IF($B$3="On",IF(Data_Background!AR117=0,0,Data_Background!AR117-SMALL(Data_Background!$C117:$AZ117,COUNTIF(Data_Background!$C117:$AZ117,0)+1)),Data_Background!AR117)))</f>
        <v/>
      </c>
      <c r="AS117" t="str">
        <f>IF(Data_Background!AS117="","",(IF($B$3="On",IF(Data_Background!AS117=0,0,Data_Background!AS117-SMALL(Data_Background!$C117:$AZ117,COUNTIF(Data_Background!$C117:$AZ117,0)+1)),Data_Background!AS117)))</f>
        <v/>
      </c>
      <c r="AT117" t="str">
        <f>IF(Data_Background!AT117="","",(IF($B$3="On",IF(Data_Background!AT117=0,0,Data_Background!AT117-SMALL(Data_Background!$C117:$AZ117,COUNTIF(Data_Background!$C117:$AZ117,0)+1)),Data_Background!AT117)))</f>
        <v/>
      </c>
      <c r="AU117" t="str">
        <f>IF(Data_Background!AU117="","",(IF($B$3="On",IF(Data_Background!AU117=0,0,Data_Background!AU117-SMALL(Data_Background!$C117:$AZ117,COUNTIF(Data_Background!$C117:$AZ117,0)+1)),Data_Background!AU117)))</f>
        <v/>
      </c>
      <c r="AV117" t="str">
        <f>IF(Data_Background!AV117="","",(IF($B$3="On",IF(Data_Background!AV117=0,0,Data_Background!AV117-SMALL(Data_Background!$C117:$AZ117,COUNTIF(Data_Background!$C117:$AZ117,0)+1)),Data_Background!AV117)))</f>
        <v/>
      </c>
      <c r="AW117" t="str">
        <f>IF(Data_Background!AW117="","",(IF($B$3="On",IF(Data_Background!AW117=0,0,Data_Background!AW117-SMALL(Data_Background!$C117:$AZ117,COUNTIF(Data_Background!$C117:$AZ117,0)+1)),Data_Background!AW117)))</f>
        <v/>
      </c>
      <c r="AX117" t="str">
        <f>IF(Data_Background!AX117="","",(IF($B$3="On",IF(Data_Background!AX117=0,0,Data_Background!AX117-SMALL(Data_Background!$C117:$AZ117,COUNTIF(Data_Background!$C117:$AZ117,0)+1)),Data_Background!AX117)))</f>
        <v/>
      </c>
      <c r="AY117" t="str">
        <f>IF(Data_Background!AY117="","",(IF($B$3="On",IF(Data_Background!AY117=0,0,Data_Background!AY117-SMALL(Data_Background!$C117:$AZ117,COUNTIF(Data_Background!$C117:$AZ117,0)+1)),Data_Background!AY117)))</f>
        <v/>
      </c>
      <c r="AZ117" t="str">
        <f>IF(Data_Background!AZ117="","",(IF($B$3="On",IF(Data_Background!AZ117=0,0,Data_Background!AZ117-SMALL(Data_Background!$C117:$AZ117,COUNTIF(Data_Background!$C117:$AZ117,0)+1)),Data_Background!AZ117)))</f>
        <v/>
      </c>
    </row>
    <row r="118" spans="1:52" x14ac:dyDescent="0.25">
      <c r="A118" s="79">
        <f ca="1">Data_Initial!A118</f>
        <v>2</v>
      </c>
      <c r="B118" s="79" t="str">
        <f ca="1">Data_Initial!B118</f>
        <v>C6</v>
      </c>
      <c r="C118">
        <f ca="1">IF(Data_Background!C118="","",(IF($B$3="On",IF(Data_Background!C118=0,0,Data_Background!C118-SMALL(Data_Background!$C118:$AZ118,COUNTIF(Data_Background!$C118:$AZ118,0)+1)),Data_Background!C118)))</f>
        <v>1.8587205266437627</v>
      </c>
      <c r="D118">
        <f ca="1">IF(Data_Background!D118="","",(IF($B$3="On",IF(Data_Background!D118=0,0,Data_Background!D118-SMALL(Data_Background!$C118:$AZ118,COUNTIF(Data_Background!$C118:$AZ118,0)+1)),Data_Background!D118)))</f>
        <v>1.9503031740625043</v>
      </c>
      <c r="E118">
        <f ca="1">IF(Data_Background!E118="","",(IF($B$3="On",IF(Data_Background!E118=0,0,Data_Background!E118-SMALL(Data_Background!$C118:$AZ118,COUNTIF(Data_Background!$C118:$AZ118,0)+1)),Data_Background!E118)))</f>
        <v>1.8218482569248686</v>
      </c>
      <c r="F118">
        <f ca="1">IF(Data_Background!F118="","",(IF($B$3="On",IF(Data_Background!F118=0,0,Data_Background!F118-SMALL(Data_Background!$C118:$AZ118,COUNTIF(Data_Background!$C118:$AZ118,0)+1)),Data_Background!F118)))</f>
        <v>0</v>
      </c>
      <c r="G118">
        <f ca="1">IF(Data_Background!G118="","",(IF($B$3="On",IF(Data_Background!G118=0,0,Data_Background!G118-SMALL(Data_Background!$C118:$AZ118,COUNTIF(Data_Background!$C118:$AZ118,0)+1)),Data_Background!G118)))</f>
        <v>0</v>
      </c>
      <c r="H118">
        <f ca="1">IF(Data_Background!H118="","",(IF($B$3="On",IF(Data_Background!H118=0,0,Data_Background!H118-SMALL(Data_Background!$C118:$AZ118,COUNTIF(Data_Background!$C118:$AZ118,0)+1)),Data_Background!H118)))</f>
        <v>1.0421966879190836</v>
      </c>
      <c r="I118">
        <f ca="1">IF(Data_Background!I118="","",(IF($B$3="On",IF(Data_Background!I118=0,0,Data_Background!I118-SMALL(Data_Background!$C118:$AZ118,COUNTIF(Data_Background!$C118:$AZ118,0)+1)),Data_Background!I118)))</f>
        <v>0.73042271197770425</v>
      </c>
      <c r="J118">
        <f ca="1">IF(Data_Background!J118="","",(IF($B$3="On",IF(Data_Background!J118=0,0,Data_Background!J118-SMALL(Data_Background!$C118:$AZ118,COUNTIF(Data_Background!$C118:$AZ118,0)+1)),Data_Background!J118)))</f>
        <v>0.96038296866542172</v>
      </c>
      <c r="K118">
        <f ca="1">IF(Data_Background!K118="","",(IF($B$3="On",IF(Data_Background!K118=0,0,Data_Background!K118-SMALL(Data_Background!$C118:$AZ118,COUNTIF(Data_Background!$C118:$AZ118,0)+1)),Data_Background!K118)))</f>
        <v>0</v>
      </c>
      <c r="L118">
        <f ca="1">IF(Data_Background!L118="","",(IF($B$3="On",IF(Data_Background!L118=0,0,Data_Background!L118-SMALL(Data_Background!$C118:$AZ118,COUNTIF(Data_Background!$C118:$AZ118,0)+1)),Data_Background!L118)))</f>
        <v>0</v>
      </c>
      <c r="M118">
        <f ca="1">IF(Data_Background!M118="","",(IF($B$3="On",IF(Data_Background!M118=0,0,Data_Background!M118-SMALL(Data_Background!$C118:$AZ118,COUNTIF(Data_Background!$C118:$AZ118,0)+1)),Data_Background!M118)))</f>
        <v>0</v>
      </c>
      <c r="N118">
        <f ca="1">IF(Data_Background!N118="","",(IF($B$3="On",IF(Data_Background!N118=0,0,Data_Background!N118-SMALL(Data_Background!$C118:$AZ118,COUNTIF(Data_Background!$C118:$AZ118,0)+1)),Data_Background!N118)))</f>
        <v>0</v>
      </c>
      <c r="O118">
        <f ca="1">IF(Data_Background!O118="","",(IF($B$3="On",IF(Data_Background!O118=0,0,Data_Background!O118-SMALL(Data_Background!$C118:$AZ118,COUNTIF(Data_Background!$C118:$AZ118,0)+1)),Data_Background!O118)))</f>
        <v>0</v>
      </c>
      <c r="P118">
        <f ca="1">IF(Data_Background!P118="","",(IF($B$3="On",IF(Data_Background!P118=0,0,Data_Background!P118-SMALL(Data_Background!$C118:$AZ118,COUNTIF(Data_Background!$C118:$AZ118,0)+1)),Data_Background!P118)))</f>
        <v>0</v>
      </c>
      <c r="Q118">
        <f ca="1">IF(Data_Background!Q118="","",(IF($B$3="On",IF(Data_Background!Q118=0,0,Data_Background!Q118-SMALL(Data_Background!$C118:$AZ118,COUNTIF(Data_Background!$C118:$AZ118,0)+1)),Data_Background!Q118)))</f>
        <v>0</v>
      </c>
      <c r="R118">
        <f ca="1">IF(Data_Background!R118="","",(IF($B$3="On",IF(Data_Background!R118=0,0,Data_Background!R118-SMALL(Data_Background!$C118:$AZ118,COUNTIF(Data_Background!$C118:$AZ118,0)+1)),Data_Background!R118)))</f>
        <v>0</v>
      </c>
      <c r="S118">
        <f ca="1">IF(Data_Background!S118="","",(IF($B$3="On",IF(Data_Background!S118=0,0,Data_Background!S118-SMALL(Data_Background!$C118:$AZ118,COUNTIF(Data_Background!$C118:$AZ118,0)+1)),Data_Background!S118)))</f>
        <v>0</v>
      </c>
      <c r="T118">
        <f ca="1">IF(Data_Background!T118="","",(IF($B$3="On",IF(Data_Background!T118=0,0,Data_Background!T118-SMALL(Data_Background!$C118:$AZ118,COUNTIF(Data_Background!$C118:$AZ118,0)+1)),Data_Background!T118)))</f>
        <v>0</v>
      </c>
      <c r="U118">
        <f ca="1">IF(Data_Background!U118="","",(IF($B$3="On",IF(Data_Background!U118=0,0,Data_Background!U118-SMALL(Data_Background!$C118:$AZ118,COUNTIF(Data_Background!$C118:$AZ118,0)+1)),Data_Background!U118)))</f>
        <v>0</v>
      </c>
      <c r="V118">
        <f ca="1">IF(Data_Background!V118="","",(IF($B$3="On",IF(Data_Background!V118=0,0,Data_Background!V118-SMALL(Data_Background!$C118:$AZ118,COUNTIF(Data_Background!$C118:$AZ118,0)+1)),Data_Background!V118)))</f>
        <v>0</v>
      </c>
      <c r="W118">
        <f ca="1">IF(Data_Background!W118="","",(IF($B$3="On",IF(Data_Background!W118=0,0,Data_Background!W118-SMALL(Data_Background!$C118:$AZ118,COUNTIF(Data_Background!$C118:$AZ118,0)+1)),Data_Background!W118)))</f>
        <v>0</v>
      </c>
      <c r="X118">
        <f ca="1">IF(Data_Background!X118="","",(IF($B$3="On",IF(Data_Background!X118=0,0,Data_Background!X118-SMALL(Data_Background!$C118:$AZ118,COUNTIF(Data_Background!$C118:$AZ118,0)+1)),Data_Background!X118)))</f>
        <v>0</v>
      </c>
      <c r="Y118">
        <f ca="1">IF(Data_Background!Y118="","",(IF($B$3="On",IF(Data_Background!Y118=0,0,Data_Background!Y118-SMALL(Data_Background!$C118:$AZ118,COUNTIF(Data_Background!$C118:$AZ118,0)+1)),Data_Background!Y118)))</f>
        <v>6.8059860623281168</v>
      </c>
      <c r="Z118">
        <f ca="1">IF(Data_Background!Z118="","",(IF($B$3="On",IF(Data_Background!Z118=0,0,Data_Background!Z118-SMALL(Data_Background!$C118:$AZ118,COUNTIF(Data_Background!$C118:$AZ118,0)+1)),Data_Background!Z118)))</f>
        <v>24.825548962922298</v>
      </c>
      <c r="AA118">
        <f ca="1">IF(Data_Background!AA118="","",(IF($B$3="On",IF(Data_Background!AA118=0,0,Data_Background!AA118-SMALL(Data_Background!$C118:$AZ118,COUNTIF(Data_Background!$C118:$AZ118,0)+1)),Data_Background!AA118)))</f>
        <v>60.924931018086902</v>
      </c>
      <c r="AB118">
        <f ca="1">IF(Data_Background!AB118="","",(IF($B$3="On",IF(Data_Background!AB118=0,0,Data_Background!AB118-SMALL(Data_Background!$C118:$AZ118,COUNTIF(Data_Background!$C118:$AZ118,0)+1)),Data_Background!AB118)))</f>
        <v>126.80657113323346</v>
      </c>
      <c r="AC118">
        <f ca="1">IF(Data_Background!AC118="","",(IF($B$3="On",IF(Data_Background!AC118=0,0,Data_Background!AC118-SMALL(Data_Background!$C118:$AZ118,COUNTIF(Data_Background!$C118:$AZ118,0)+1)),Data_Background!AC118)))</f>
        <v>255.85876427157751</v>
      </c>
      <c r="AD118">
        <f ca="1">IF(Data_Background!AD118="","",(IF($B$3="On",IF(Data_Background!AD118=0,0,Data_Background!AD118-SMALL(Data_Background!$C118:$AZ118,COUNTIF(Data_Background!$C118:$AZ118,0)+1)),Data_Background!AD118)))</f>
        <v>485.67606164727022</v>
      </c>
      <c r="AE118">
        <f ca="1">IF(Data_Background!AE118="","",(IF($B$3="On",IF(Data_Background!AE118=0,0,Data_Background!AE118-SMALL(Data_Background!$C118:$AZ118,COUNTIF(Data_Background!$C118:$AZ118,0)+1)),Data_Background!AE118)))</f>
        <v>874.73475098253857</v>
      </c>
      <c r="AF118">
        <f ca="1">IF(Data_Background!AF118="","",(IF($B$3="On",IF(Data_Background!AF118=0,0,Data_Background!AF118-SMALL(Data_Background!$C118:$AZ118,COUNTIF(Data_Background!$C118:$AZ118,0)+1)),Data_Background!AF118)))</f>
        <v>1431.0456075611312</v>
      </c>
      <c r="AG118">
        <f ca="1">IF(Data_Background!AG118="","",(IF($B$3="On",IF(Data_Background!AG118=0,0,Data_Background!AG118-SMALL(Data_Background!$C118:$AZ118,COUNTIF(Data_Background!$C118:$AZ118,0)+1)),Data_Background!AG118)))</f>
        <v>2076.2090145701773</v>
      </c>
      <c r="AH118">
        <f ca="1">IF(Data_Background!AH118="","",(IF($B$3="On",IF(Data_Background!AH118=0,0,Data_Background!AH118-SMALL(Data_Background!$C118:$AZ118,COUNTIF(Data_Background!$C118:$AZ118,0)+1)),Data_Background!AH118)))</f>
        <v>2694.0612380383673</v>
      </c>
      <c r="AI118">
        <f ca="1">IF(Data_Background!AI118="","",(IF($B$3="On",IF(Data_Background!AI118=0,0,Data_Background!AI118-SMALL(Data_Background!$C118:$AZ118,COUNTIF(Data_Background!$C118:$AZ118,0)+1)),Data_Background!AI118)))</f>
        <v>3180.1174117334504</v>
      </c>
      <c r="AJ118">
        <f ca="1">IF(Data_Background!AJ118="","",(IF($B$3="On",IF(Data_Background!AJ118=0,0,Data_Background!AJ118-SMALL(Data_Background!$C118:$AZ118,COUNTIF(Data_Background!$C118:$AZ118,0)+1)),Data_Background!AJ118)))</f>
        <v>3517.5239516748934</v>
      </c>
      <c r="AK118">
        <f ca="1">IF(Data_Background!AK118="","",(IF($B$3="On",IF(Data_Background!AK118=0,0,Data_Background!AK118-SMALL(Data_Background!$C118:$AZ118,COUNTIF(Data_Background!$C118:$AZ118,0)+1)),Data_Background!AK118)))</f>
        <v>3722.6383607536673</v>
      </c>
      <c r="AL118">
        <f ca="1">IF(Data_Background!AL118="","",(IF($B$3="On",IF(Data_Background!AL118=0,0,Data_Background!AL118-SMALL(Data_Background!$C118:$AZ118,COUNTIF(Data_Background!$C118:$AZ118,0)+1)),Data_Background!AL118)))</f>
        <v>3839.9776899715775</v>
      </c>
      <c r="AM118">
        <f ca="1">IF(Data_Background!AM118="","",(IF($B$3="On",IF(Data_Background!AM118=0,0,Data_Background!AM118-SMALL(Data_Background!$C118:$AZ118,COUNTIF(Data_Background!$C118:$AZ118,0)+1)),Data_Background!AM118)))</f>
        <v>3911.6596000438403</v>
      </c>
      <c r="AN118">
        <f ca="1">IF(Data_Background!AN118="","",(IF($B$3="On",IF(Data_Background!AN118=0,0,Data_Background!AN118-SMALL(Data_Background!$C118:$AZ118,COUNTIF(Data_Background!$C118:$AZ118,0)+1)),Data_Background!AN118)))</f>
        <v>3960.4578281948338</v>
      </c>
      <c r="AO118">
        <f ca="1">IF(Data_Background!AO118="","",(IF($B$3="On",IF(Data_Background!AO118=0,0,Data_Background!AO118-SMALL(Data_Background!$C118:$AZ118,COUNTIF(Data_Background!$C118:$AZ118,0)+1)),Data_Background!AO118)))</f>
        <v>3998.8566591958734</v>
      </c>
      <c r="AP118">
        <f ca="1">IF(Data_Background!AP118="","",(IF($B$3="On",IF(Data_Background!AP118=0,0,Data_Background!AP118-SMALL(Data_Background!$C118:$AZ118,COUNTIF(Data_Background!$C118:$AZ118,0)+1)),Data_Background!AP118)))</f>
        <v>4016.1076572134989</v>
      </c>
      <c r="AQ118" t="str">
        <f>IF(Data_Background!AQ118="","",(IF($B$3="On",IF(Data_Background!AQ118=0,0,Data_Background!AQ118-SMALL(Data_Background!$C118:$AZ118,COUNTIF(Data_Background!$C118:$AZ118,0)+1)),Data_Background!AQ118)))</f>
        <v/>
      </c>
      <c r="AR118" t="str">
        <f>IF(Data_Background!AR118="","",(IF($B$3="On",IF(Data_Background!AR118=0,0,Data_Background!AR118-SMALL(Data_Background!$C118:$AZ118,COUNTIF(Data_Background!$C118:$AZ118,0)+1)),Data_Background!AR118)))</f>
        <v/>
      </c>
      <c r="AS118" t="str">
        <f>IF(Data_Background!AS118="","",(IF($B$3="On",IF(Data_Background!AS118=0,0,Data_Background!AS118-SMALL(Data_Background!$C118:$AZ118,COUNTIF(Data_Background!$C118:$AZ118,0)+1)),Data_Background!AS118)))</f>
        <v/>
      </c>
      <c r="AT118" t="str">
        <f>IF(Data_Background!AT118="","",(IF($B$3="On",IF(Data_Background!AT118=0,0,Data_Background!AT118-SMALL(Data_Background!$C118:$AZ118,COUNTIF(Data_Background!$C118:$AZ118,0)+1)),Data_Background!AT118)))</f>
        <v/>
      </c>
      <c r="AU118" t="str">
        <f>IF(Data_Background!AU118="","",(IF($B$3="On",IF(Data_Background!AU118=0,0,Data_Background!AU118-SMALL(Data_Background!$C118:$AZ118,COUNTIF(Data_Background!$C118:$AZ118,0)+1)),Data_Background!AU118)))</f>
        <v/>
      </c>
      <c r="AV118" t="str">
        <f>IF(Data_Background!AV118="","",(IF($B$3="On",IF(Data_Background!AV118=0,0,Data_Background!AV118-SMALL(Data_Background!$C118:$AZ118,COUNTIF(Data_Background!$C118:$AZ118,0)+1)),Data_Background!AV118)))</f>
        <v/>
      </c>
      <c r="AW118" t="str">
        <f>IF(Data_Background!AW118="","",(IF($B$3="On",IF(Data_Background!AW118=0,0,Data_Background!AW118-SMALL(Data_Background!$C118:$AZ118,COUNTIF(Data_Background!$C118:$AZ118,0)+1)),Data_Background!AW118)))</f>
        <v/>
      </c>
      <c r="AX118" t="str">
        <f>IF(Data_Background!AX118="","",(IF($B$3="On",IF(Data_Background!AX118=0,0,Data_Background!AX118-SMALL(Data_Background!$C118:$AZ118,COUNTIF(Data_Background!$C118:$AZ118,0)+1)),Data_Background!AX118)))</f>
        <v/>
      </c>
      <c r="AY118" t="str">
        <f>IF(Data_Background!AY118="","",(IF($B$3="On",IF(Data_Background!AY118=0,0,Data_Background!AY118-SMALL(Data_Background!$C118:$AZ118,COUNTIF(Data_Background!$C118:$AZ118,0)+1)),Data_Background!AY118)))</f>
        <v/>
      </c>
      <c r="AZ118" t="str">
        <f>IF(Data_Background!AZ118="","",(IF($B$3="On",IF(Data_Background!AZ118=0,0,Data_Background!AZ118-SMALL(Data_Background!$C118:$AZ118,COUNTIF(Data_Background!$C118:$AZ118,0)+1)),Data_Background!AZ118)))</f>
        <v/>
      </c>
    </row>
    <row r="119" spans="1:52" x14ac:dyDescent="0.25">
      <c r="A119" s="79">
        <f ca="1">Data_Initial!A119</f>
        <v>2</v>
      </c>
      <c r="B119" s="79" t="str">
        <f ca="1">Data_Initial!B119</f>
        <v>D6</v>
      </c>
      <c r="C119">
        <f ca="1">IF(Data_Background!C119="","",(IF($B$3="On",IF(Data_Background!C119=0,0,Data_Background!C119-SMALL(Data_Background!$C119:$AZ119,COUNTIF(Data_Background!$C119:$AZ119,0)+1)),Data_Background!C119)))</f>
        <v>0</v>
      </c>
      <c r="D119">
        <f ca="1">IF(Data_Background!D119="","",(IF($B$3="On",IF(Data_Background!D119=0,0,Data_Background!D119-SMALL(Data_Background!$C119:$AZ119,COUNTIF(Data_Background!$C119:$AZ119,0)+1)),Data_Background!D119)))</f>
        <v>2.0758634559344191</v>
      </c>
      <c r="E119">
        <f ca="1">IF(Data_Background!E119="","",(IF($B$3="On",IF(Data_Background!E119=0,0,Data_Background!E119-SMALL(Data_Background!$C119:$AZ119,COUNTIF(Data_Background!$C119:$AZ119,0)+1)),Data_Background!E119)))</f>
        <v>2.8294687305819934</v>
      </c>
      <c r="F119">
        <f ca="1">IF(Data_Background!F119="","",(IF($B$3="On",IF(Data_Background!F119=0,0,Data_Background!F119-SMALL(Data_Background!$C119:$AZ119,COUNTIF(Data_Background!$C119:$AZ119,0)+1)),Data_Background!F119)))</f>
        <v>1.0643641596022166</v>
      </c>
      <c r="G119">
        <f ca="1">IF(Data_Background!G119="","",(IF($B$3="On",IF(Data_Background!G119=0,0,Data_Background!G119-SMALL(Data_Background!$C119:$AZ119,COUNTIF(Data_Background!$C119:$AZ119,0)+1)),Data_Background!G119)))</f>
        <v>0</v>
      </c>
      <c r="H119">
        <f ca="1">IF(Data_Background!H119="","",(IF($B$3="On",IF(Data_Background!H119=0,0,Data_Background!H119-SMALL(Data_Background!$C119:$AZ119,COUNTIF(Data_Background!$C119:$AZ119,0)+1)),Data_Background!H119)))</f>
        <v>0.25452230635316142</v>
      </c>
      <c r="I119">
        <f ca="1">IF(Data_Background!I119="","",(IF($B$3="On",IF(Data_Background!I119=0,0,Data_Background!I119-SMALL(Data_Background!$C119:$AZ119,COUNTIF(Data_Background!$C119:$AZ119,0)+1)),Data_Background!I119)))</f>
        <v>1.5106079307408113</v>
      </c>
      <c r="J119">
        <f ca="1">IF(Data_Background!J119="","",(IF($B$3="On",IF(Data_Background!J119=0,0,Data_Background!J119-SMALL(Data_Background!$C119:$AZ119,COUNTIF(Data_Background!$C119:$AZ119,0)+1)),Data_Background!J119)))</f>
        <v>0.18590585209358168</v>
      </c>
      <c r="K119">
        <f ca="1">IF(Data_Background!K119="","",(IF($B$3="On",IF(Data_Background!K119=0,0,Data_Background!K119-SMALL(Data_Background!$C119:$AZ119,COUNTIF(Data_Background!$C119:$AZ119,0)+1)),Data_Background!K119)))</f>
        <v>0</v>
      </c>
      <c r="L119">
        <f ca="1">IF(Data_Background!L119="","",(IF($B$3="On",IF(Data_Background!L119=0,0,Data_Background!L119-SMALL(Data_Background!$C119:$AZ119,COUNTIF(Data_Background!$C119:$AZ119,0)+1)),Data_Background!L119)))</f>
        <v>0</v>
      </c>
      <c r="M119">
        <f ca="1">IF(Data_Background!M119="","",(IF($B$3="On",IF(Data_Background!M119=0,0,Data_Background!M119-SMALL(Data_Background!$C119:$AZ119,COUNTIF(Data_Background!$C119:$AZ119,0)+1)),Data_Background!M119)))</f>
        <v>0</v>
      </c>
      <c r="N119">
        <f ca="1">IF(Data_Background!N119="","",(IF($B$3="On",IF(Data_Background!N119=0,0,Data_Background!N119-SMALL(Data_Background!$C119:$AZ119,COUNTIF(Data_Background!$C119:$AZ119,0)+1)),Data_Background!N119)))</f>
        <v>0</v>
      </c>
      <c r="O119">
        <f ca="1">IF(Data_Background!O119="","",(IF($B$3="On",IF(Data_Background!O119=0,0,Data_Background!O119-SMALL(Data_Background!$C119:$AZ119,COUNTIF(Data_Background!$C119:$AZ119,0)+1)),Data_Background!O119)))</f>
        <v>0</v>
      </c>
      <c r="P119">
        <f ca="1">IF(Data_Background!P119="","",(IF($B$3="On",IF(Data_Background!P119=0,0,Data_Background!P119-SMALL(Data_Background!$C119:$AZ119,COUNTIF(Data_Background!$C119:$AZ119,0)+1)),Data_Background!P119)))</f>
        <v>0</v>
      </c>
      <c r="Q119">
        <f ca="1">IF(Data_Background!Q119="","",(IF($B$3="On",IF(Data_Background!Q119=0,0,Data_Background!Q119-SMALL(Data_Background!$C119:$AZ119,COUNTIF(Data_Background!$C119:$AZ119,0)+1)),Data_Background!Q119)))</f>
        <v>0</v>
      </c>
      <c r="R119">
        <f ca="1">IF(Data_Background!R119="","",(IF($B$3="On",IF(Data_Background!R119=0,0,Data_Background!R119-SMALL(Data_Background!$C119:$AZ119,COUNTIF(Data_Background!$C119:$AZ119,0)+1)),Data_Background!R119)))</f>
        <v>0</v>
      </c>
      <c r="S119">
        <f ca="1">IF(Data_Background!S119="","",(IF($B$3="On",IF(Data_Background!S119=0,0,Data_Background!S119-SMALL(Data_Background!$C119:$AZ119,COUNTIF(Data_Background!$C119:$AZ119,0)+1)),Data_Background!S119)))</f>
        <v>0</v>
      </c>
      <c r="T119">
        <f ca="1">IF(Data_Background!T119="","",(IF($B$3="On",IF(Data_Background!T119=0,0,Data_Background!T119-SMALL(Data_Background!$C119:$AZ119,COUNTIF(Data_Background!$C119:$AZ119,0)+1)),Data_Background!T119)))</f>
        <v>0</v>
      </c>
      <c r="U119">
        <f ca="1">IF(Data_Background!U119="","",(IF($B$3="On",IF(Data_Background!U119=0,0,Data_Background!U119-SMALL(Data_Background!$C119:$AZ119,COUNTIF(Data_Background!$C119:$AZ119,0)+1)),Data_Background!U119)))</f>
        <v>0</v>
      </c>
      <c r="V119">
        <f ca="1">IF(Data_Background!V119="","",(IF($B$3="On",IF(Data_Background!V119=0,0,Data_Background!V119-SMALL(Data_Background!$C119:$AZ119,COUNTIF(Data_Background!$C119:$AZ119,0)+1)),Data_Background!V119)))</f>
        <v>0</v>
      </c>
      <c r="W119">
        <f ca="1">IF(Data_Background!W119="","",(IF($B$3="On",IF(Data_Background!W119=0,0,Data_Background!W119-SMALL(Data_Background!$C119:$AZ119,COUNTIF(Data_Background!$C119:$AZ119,0)+1)),Data_Background!W119)))</f>
        <v>0</v>
      </c>
      <c r="X119">
        <f ca="1">IF(Data_Background!X119="","",(IF($B$3="On",IF(Data_Background!X119=0,0,Data_Background!X119-SMALL(Data_Background!$C119:$AZ119,COUNTIF(Data_Background!$C119:$AZ119,0)+1)),Data_Background!X119)))</f>
        <v>0</v>
      </c>
      <c r="Y119">
        <f ca="1">IF(Data_Background!Y119="","",(IF($B$3="On",IF(Data_Background!Y119=0,0,Data_Background!Y119-SMALL(Data_Background!$C119:$AZ119,COUNTIF(Data_Background!$C119:$AZ119,0)+1)),Data_Background!Y119)))</f>
        <v>9.0529715474161421</v>
      </c>
      <c r="Z119">
        <f ca="1">IF(Data_Background!Z119="","",(IF($B$3="On",IF(Data_Background!Z119=0,0,Data_Background!Z119-SMALL(Data_Background!$C119:$AZ119,COUNTIF(Data_Background!$C119:$AZ119,0)+1)),Data_Background!Z119)))</f>
        <v>28.220635203210954</v>
      </c>
      <c r="AA119">
        <f ca="1">IF(Data_Background!AA119="","",(IF($B$3="On",IF(Data_Background!AA119=0,0,Data_Background!AA119-SMALL(Data_Background!$C119:$AZ119,COUNTIF(Data_Background!$C119:$AZ119,0)+1)),Data_Background!AA119)))</f>
        <v>66.066285986041123</v>
      </c>
      <c r="AB119">
        <f ca="1">IF(Data_Background!AB119="","",(IF($B$3="On",IF(Data_Background!AB119=0,0,Data_Background!AB119-SMALL(Data_Background!$C119:$AZ119,COUNTIF(Data_Background!$C119:$AZ119,0)+1)),Data_Background!AB119)))</f>
        <v>139.17372095092213</v>
      </c>
      <c r="AC119">
        <f ca="1">IF(Data_Background!AC119="","",(IF($B$3="On",IF(Data_Background!AC119=0,0,Data_Background!AC119-SMALL(Data_Background!$C119:$AZ119,COUNTIF(Data_Background!$C119:$AZ119,0)+1)),Data_Background!AC119)))</f>
        <v>276.93646647025281</v>
      </c>
      <c r="AD119">
        <f ca="1">IF(Data_Background!AD119="","",(IF($B$3="On",IF(Data_Background!AD119=0,0,Data_Background!AD119-SMALL(Data_Background!$C119:$AZ119,COUNTIF(Data_Background!$C119:$AZ119,0)+1)),Data_Background!AD119)))</f>
        <v>524.91291178773679</v>
      </c>
      <c r="AE119">
        <f ca="1">IF(Data_Background!AE119="","",(IF($B$3="On",IF(Data_Background!AE119=0,0,Data_Background!AE119-SMALL(Data_Background!$C119:$AZ119,COUNTIF(Data_Background!$C119:$AZ119,0)+1)),Data_Background!AE119)))</f>
        <v>933.88463990124183</v>
      </c>
      <c r="AF119">
        <f ca="1">IF(Data_Background!AF119="","",(IF($B$3="On",IF(Data_Background!AF119=0,0,Data_Background!AF119-SMALL(Data_Background!$C119:$AZ119,COUNTIF(Data_Background!$C119:$AZ119,0)+1)),Data_Background!AF119)))</f>
        <v>1511.3544506864966</v>
      </c>
      <c r="AG119">
        <f ca="1">IF(Data_Background!AG119="","",(IF($B$3="On",IF(Data_Background!AG119=0,0,Data_Background!AG119-SMALL(Data_Background!$C119:$AZ119,COUNTIF(Data_Background!$C119:$AZ119,0)+1)),Data_Background!AG119)))</f>
        <v>2173.2947904533771</v>
      </c>
      <c r="AH119">
        <f ca="1">IF(Data_Background!AH119="","",(IF($B$3="On",IF(Data_Background!AH119=0,0,Data_Background!AH119-SMALL(Data_Background!$C119:$AZ119,COUNTIF(Data_Background!$C119:$AZ119,0)+1)),Data_Background!AH119)))</f>
        <v>2801.9843405551605</v>
      </c>
      <c r="AI119">
        <f ca="1">IF(Data_Background!AI119="","",(IF($B$3="On",IF(Data_Background!AI119=0,0,Data_Background!AI119-SMALL(Data_Background!$C119:$AZ119,COUNTIF(Data_Background!$C119:$AZ119,0)+1)),Data_Background!AI119)))</f>
        <v>3295.6781685091773</v>
      </c>
      <c r="AJ119">
        <f ca="1">IF(Data_Background!AJ119="","",(IF($B$3="On",IF(Data_Background!AJ119=0,0,Data_Background!AJ119-SMALL(Data_Background!$C119:$AZ119,COUNTIF(Data_Background!$C119:$AZ119,0)+1)),Data_Background!AJ119)))</f>
        <v>3636.1212116126571</v>
      </c>
      <c r="AK119">
        <f ca="1">IF(Data_Background!AK119="","",(IF($B$3="On",IF(Data_Background!AK119=0,0,Data_Background!AK119-SMALL(Data_Background!$C119:$AZ119,COUNTIF(Data_Background!$C119:$AZ119,0)+1)),Data_Background!AK119)))</f>
        <v>3841.2997652896502</v>
      </c>
      <c r="AL119">
        <f ca="1">IF(Data_Background!AL119="","",(IF($B$3="On",IF(Data_Background!AL119=0,0,Data_Background!AL119-SMALL(Data_Background!$C119:$AZ119,COUNTIF(Data_Background!$C119:$AZ119,0)+1)),Data_Background!AL119)))</f>
        <v>3960.2310361672671</v>
      </c>
      <c r="AM119">
        <f ca="1">IF(Data_Background!AM119="","",(IF($B$3="On",IF(Data_Background!AM119=0,0,Data_Background!AM119-SMALL(Data_Background!$C119:$AZ119,COUNTIF(Data_Background!$C119:$AZ119,0)+1)),Data_Background!AM119)))</f>
        <v>4031.7326116276204</v>
      </c>
      <c r="AN119">
        <f ca="1">IF(Data_Background!AN119="","",(IF($B$3="On",IF(Data_Background!AN119=0,0,Data_Background!AN119-SMALL(Data_Background!$C119:$AZ119,COUNTIF(Data_Background!$C119:$AZ119,0)+1)),Data_Background!AN119)))</f>
        <v>4079.7961151949103</v>
      </c>
      <c r="AO119">
        <f ca="1">IF(Data_Background!AO119="","",(IF($B$3="On",IF(Data_Background!AO119=0,0,Data_Background!AO119-SMALL(Data_Background!$C119:$AZ119,COUNTIF(Data_Background!$C119:$AZ119,0)+1)),Data_Background!AO119)))</f>
        <v>4112.0116654939402</v>
      </c>
      <c r="AP119">
        <f ca="1">IF(Data_Background!AP119="","",(IF($B$3="On",IF(Data_Background!AP119=0,0,Data_Background!AP119-SMALL(Data_Background!$C119:$AZ119,COUNTIF(Data_Background!$C119:$AZ119,0)+1)),Data_Background!AP119)))</f>
        <v>4125.5407284698776</v>
      </c>
      <c r="AQ119" t="str">
        <f>IF(Data_Background!AQ119="","",(IF($B$3="On",IF(Data_Background!AQ119=0,0,Data_Background!AQ119-SMALL(Data_Background!$C119:$AZ119,COUNTIF(Data_Background!$C119:$AZ119,0)+1)),Data_Background!AQ119)))</f>
        <v/>
      </c>
      <c r="AR119" t="str">
        <f>IF(Data_Background!AR119="","",(IF($B$3="On",IF(Data_Background!AR119=0,0,Data_Background!AR119-SMALL(Data_Background!$C119:$AZ119,COUNTIF(Data_Background!$C119:$AZ119,0)+1)),Data_Background!AR119)))</f>
        <v/>
      </c>
      <c r="AS119" t="str">
        <f>IF(Data_Background!AS119="","",(IF($B$3="On",IF(Data_Background!AS119=0,0,Data_Background!AS119-SMALL(Data_Background!$C119:$AZ119,COUNTIF(Data_Background!$C119:$AZ119,0)+1)),Data_Background!AS119)))</f>
        <v/>
      </c>
      <c r="AT119" t="str">
        <f>IF(Data_Background!AT119="","",(IF($B$3="On",IF(Data_Background!AT119=0,0,Data_Background!AT119-SMALL(Data_Background!$C119:$AZ119,COUNTIF(Data_Background!$C119:$AZ119,0)+1)),Data_Background!AT119)))</f>
        <v/>
      </c>
      <c r="AU119" t="str">
        <f>IF(Data_Background!AU119="","",(IF($B$3="On",IF(Data_Background!AU119=0,0,Data_Background!AU119-SMALL(Data_Background!$C119:$AZ119,COUNTIF(Data_Background!$C119:$AZ119,0)+1)),Data_Background!AU119)))</f>
        <v/>
      </c>
      <c r="AV119" t="str">
        <f>IF(Data_Background!AV119="","",(IF($B$3="On",IF(Data_Background!AV119=0,0,Data_Background!AV119-SMALL(Data_Background!$C119:$AZ119,COUNTIF(Data_Background!$C119:$AZ119,0)+1)),Data_Background!AV119)))</f>
        <v/>
      </c>
      <c r="AW119" t="str">
        <f>IF(Data_Background!AW119="","",(IF($B$3="On",IF(Data_Background!AW119=0,0,Data_Background!AW119-SMALL(Data_Background!$C119:$AZ119,COUNTIF(Data_Background!$C119:$AZ119,0)+1)),Data_Background!AW119)))</f>
        <v/>
      </c>
      <c r="AX119" t="str">
        <f>IF(Data_Background!AX119="","",(IF($B$3="On",IF(Data_Background!AX119=0,0,Data_Background!AX119-SMALL(Data_Background!$C119:$AZ119,COUNTIF(Data_Background!$C119:$AZ119,0)+1)),Data_Background!AX119)))</f>
        <v/>
      </c>
      <c r="AY119" t="str">
        <f>IF(Data_Background!AY119="","",(IF($B$3="On",IF(Data_Background!AY119=0,0,Data_Background!AY119-SMALL(Data_Background!$C119:$AZ119,COUNTIF(Data_Background!$C119:$AZ119,0)+1)),Data_Background!AY119)))</f>
        <v/>
      </c>
      <c r="AZ119" t="str">
        <f>IF(Data_Background!AZ119="","",(IF($B$3="On",IF(Data_Background!AZ119=0,0,Data_Background!AZ119-SMALL(Data_Background!$C119:$AZ119,COUNTIF(Data_Background!$C119:$AZ119,0)+1)),Data_Background!AZ119)))</f>
        <v/>
      </c>
    </row>
    <row r="120" spans="1:52" x14ac:dyDescent="0.25">
      <c r="A120" s="79">
        <f ca="1">Data_Initial!A120</f>
        <v>2</v>
      </c>
      <c r="B120" s="79" t="str">
        <f ca="1">Data_Initial!B120</f>
        <v>E6</v>
      </c>
      <c r="C120">
        <f ca="1">IF(Data_Background!C120="","",(IF($B$3="On",IF(Data_Background!C120=0,0,Data_Background!C120-SMALL(Data_Background!$C120:$AZ120,COUNTIF(Data_Background!$C120:$AZ120,0)+1)),Data_Background!C120)))</f>
        <v>5.3540368641725831</v>
      </c>
      <c r="D120">
        <f ca="1">IF(Data_Background!D120="","",(IF($B$3="On",IF(Data_Background!D120=0,0,Data_Background!D120-SMALL(Data_Background!$C120:$AZ120,COUNTIF(Data_Background!$C120:$AZ120,0)+1)),Data_Background!D120)))</f>
        <v>5.7422732154489928</v>
      </c>
      <c r="E120">
        <f ca="1">IF(Data_Background!E120="","",(IF($B$3="On",IF(Data_Background!E120=0,0,Data_Background!E120-SMALL(Data_Background!$C120:$AZ120,COUNTIF(Data_Background!$C120:$AZ120,0)+1)),Data_Background!E120)))</f>
        <v>5.8334309065712802</v>
      </c>
      <c r="F120">
        <f ca="1">IF(Data_Background!F120="","",(IF($B$3="On",IF(Data_Background!F120=0,0,Data_Background!F120-SMALL(Data_Background!$C120:$AZ120,COUNTIF(Data_Background!$C120:$AZ120,0)+1)),Data_Background!F120)))</f>
        <v>4.6731145464477759</v>
      </c>
      <c r="G120">
        <f ca="1">IF(Data_Background!G120="","",(IF($B$3="On",IF(Data_Background!G120=0,0,Data_Background!G120-SMALL(Data_Background!$C120:$AZ120,COUNTIF(Data_Background!$C120:$AZ120,0)+1)),Data_Background!G120)))</f>
        <v>2.2505876231216471</v>
      </c>
      <c r="H120">
        <f ca="1">IF(Data_Background!H120="","",(IF($B$3="On",IF(Data_Background!H120=0,0,Data_Background!H120-SMALL(Data_Background!$C120:$AZ120,COUNTIF(Data_Background!$C120:$AZ120,0)+1)),Data_Background!H120)))</f>
        <v>1.7410022140743431</v>
      </c>
      <c r="I120">
        <f ca="1">IF(Data_Background!I120="","",(IF($B$3="On",IF(Data_Background!I120=0,0,Data_Background!I120-SMALL(Data_Background!$C120:$AZ120,COUNTIF(Data_Background!$C120:$AZ120,0)+1)),Data_Background!I120)))</f>
        <v>0</v>
      </c>
      <c r="J120">
        <f ca="1">IF(Data_Background!J120="","",(IF($B$3="On",IF(Data_Background!J120=0,0,Data_Background!J120-SMALL(Data_Background!$C120:$AZ120,COUNTIF(Data_Background!$C120:$AZ120,0)+1)),Data_Background!J120)))</f>
        <v>0</v>
      </c>
      <c r="K120">
        <f ca="1">IF(Data_Background!K120="","",(IF($B$3="On",IF(Data_Background!K120=0,0,Data_Background!K120-SMALL(Data_Background!$C120:$AZ120,COUNTIF(Data_Background!$C120:$AZ120,0)+1)),Data_Background!K120)))</f>
        <v>0</v>
      </c>
      <c r="L120">
        <f ca="1">IF(Data_Background!L120="","",(IF($B$3="On",IF(Data_Background!L120=0,0,Data_Background!L120-SMALL(Data_Background!$C120:$AZ120,COUNTIF(Data_Background!$C120:$AZ120,0)+1)),Data_Background!L120)))</f>
        <v>0</v>
      </c>
      <c r="M120">
        <f ca="1">IF(Data_Background!M120="","",(IF($B$3="On",IF(Data_Background!M120=0,0,Data_Background!M120-SMALL(Data_Background!$C120:$AZ120,COUNTIF(Data_Background!$C120:$AZ120,0)+1)),Data_Background!M120)))</f>
        <v>0</v>
      </c>
      <c r="N120">
        <f ca="1">IF(Data_Background!N120="","",(IF($B$3="On",IF(Data_Background!N120=0,0,Data_Background!N120-SMALL(Data_Background!$C120:$AZ120,COUNTIF(Data_Background!$C120:$AZ120,0)+1)),Data_Background!N120)))</f>
        <v>0</v>
      </c>
      <c r="O120">
        <f ca="1">IF(Data_Background!O120="","",(IF($B$3="On",IF(Data_Background!O120=0,0,Data_Background!O120-SMALL(Data_Background!$C120:$AZ120,COUNTIF(Data_Background!$C120:$AZ120,0)+1)),Data_Background!O120)))</f>
        <v>0</v>
      </c>
      <c r="P120">
        <f ca="1">IF(Data_Background!P120="","",(IF($B$3="On",IF(Data_Background!P120=0,0,Data_Background!P120-SMALL(Data_Background!$C120:$AZ120,COUNTIF(Data_Background!$C120:$AZ120,0)+1)),Data_Background!P120)))</f>
        <v>0</v>
      </c>
      <c r="Q120">
        <f ca="1">IF(Data_Background!Q120="","",(IF($B$3="On",IF(Data_Background!Q120=0,0,Data_Background!Q120-SMALL(Data_Background!$C120:$AZ120,COUNTIF(Data_Background!$C120:$AZ120,0)+1)),Data_Background!Q120)))</f>
        <v>0</v>
      </c>
      <c r="R120">
        <f ca="1">IF(Data_Background!R120="","",(IF($B$3="On",IF(Data_Background!R120=0,0,Data_Background!R120-SMALL(Data_Background!$C120:$AZ120,COUNTIF(Data_Background!$C120:$AZ120,0)+1)),Data_Background!R120)))</f>
        <v>0</v>
      </c>
      <c r="S120">
        <f ca="1">IF(Data_Background!S120="","",(IF($B$3="On",IF(Data_Background!S120=0,0,Data_Background!S120-SMALL(Data_Background!$C120:$AZ120,COUNTIF(Data_Background!$C120:$AZ120,0)+1)),Data_Background!S120)))</f>
        <v>0</v>
      </c>
      <c r="T120">
        <f ca="1">IF(Data_Background!T120="","",(IF($B$3="On",IF(Data_Background!T120=0,0,Data_Background!T120-SMALL(Data_Background!$C120:$AZ120,COUNTIF(Data_Background!$C120:$AZ120,0)+1)),Data_Background!T120)))</f>
        <v>0</v>
      </c>
      <c r="U120">
        <f ca="1">IF(Data_Background!U120="","",(IF($B$3="On",IF(Data_Background!U120=0,0,Data_Background!U120-SMALL(Data_Background!$C120:$AZ120,COUNTIF(Data_Background!$C120:$AZ120,0)+1)),Data_Background!U120)))</f>
        <v>0</v>
      </c>
      <c r="V120">
        <f ca="1">IF(Data_Background!V120="","",(IF($B$3="On",IF(Data_Background!V120=0,0,Data_Background!V120-SMALL(Data_Background!$C120:$AZ120,COUNTIF(Data_Background!$C120:$AZ120,0)+1)),Data_Background!V120)))</f>
        <v>0</v>
      </c>
      <c r="W120">
        <f ca="1">IF(Data_Background!W120="","",(IF($B$3="On",IF(Data_Background!W120=0,0,Data_Background!W120-SMALL(Data_Background!$C120:$AZ120,COUNTIF(Data_Background!$C120:$AZ120,0)+1)),Data_Background!W120)))</f>
        <v>0</v>
      </c>
      <c r="X120">
        <f ca="1">IF(Data_Background!X120="","",(IF($B$3="On",IF(Data_Background!X120=0,0,Data_Background!X120-SMALL(Data_Background!$C120:$AZ120,COUNTIF(Data_Background!$C120:$AZ120,0)+1)),Data_Background!X120)))</f>
        <v>0</v>
      </c>
      <c r="Y120">
        <f ca="1">IF(Data_Background!Y120="","",(IF($B$3="On",IF(Data_Background!Y120=0,0,Data_Background!Y120-SMALL(Data_Background!$C120:$AZ120,COUNTIF(Data_Background!$C120:$AZ120,0)+1)),Data_Background!Y120)))</f>
        <v>0.27520829669992652</v>
      </c>
      <c r="Z120">
        <f ca="1">IF(Data_Background!Z120="","",(IF($B$3="On",IF(Data_Background!Z120=0,0,Data_Background!Z120-SMALL(Data_Background!$C120:$AZ120,COUNTIF(Data_Background!$C120:$AZ120,0)+1)),Data_Background!Z120)))</f>
        <v>16.612707343994622</v>
      </c>
      <c r="AA120">
        <f ca="1">IF(Data_Background!AA120="","",(IF($B$3="On",IF(Data_Background!AA120=0,0,Data_Background!AA120-SMALL(Data_Background!$C120:$AZ120,COUNTIF(Data_Background!$C120:$AZ120,0)+1)),Data_Background!AA120)))</f>
        <v>45.124469311074208</v>
      </c>
      <c r="AB120">
        <f ca="1">IF(Data_Background!AB120="","",(IF($B$3="On",IF(Data_Background!AB120=0,0,Data_Background!AB120-SMALL(Data_Background!$C120:$AZ120,COUNTIF(Data_Background!$C120:$AZ120,0)+1)),Data_Background!AB120)))</f>
        <v>101.96521332781569</v>
      </c>
      <c r="AC120">
        <f ca="1">IF(Data_Background!AC120="","",(IF($B$3="On",IF(Data_Background!AC120=0,0,Data_Background!AC120-SMALL(Data_Background!$C120:$AZ120,COUNTIF(Data_Background!$C120:$AZ120,0)+1)),Data_Background!AC120)))</f>
        <v>208.18355382107393</v>
      </c>
      <c r="AD120">
        <f ca="1">IF(Data_Background!AD120="","",(IF($B$3="On",IF(Data_Background!AD120=0,0,Data_Background!AD120-SMALL(Data_Background!$C120:$AZ120,COUNTIF(Data_Background!$C120:$AZ120,0)+1)),Data_Background!AD120)))</f>
        <v>400.12985156831218</v>
      </c>
      <c r="AE120">
        <f ca="1">IF(Data_Background!AE120="","",(IF($B$3="On",IF(Data_Background!AE120=0,0,Data_Background!AE120-SMALL(Data_Background!$C120:$AZ120,COUNTIF(Data_Background!$C120:$AZ120,0)+1)),Data_Background!AE120)))</f>
        <v>731.96923769466514</v>
      </c>
      <c r="AF120">
        <f ca="1">IF(Data_Background!AF120="","",(IF($B$3="On",IF(Data_Background!AF120=0,0,Data_Background!AF120-SMALL(Data_Background!$C120:$AZ120,COUNTIF(Data_Background!$C120:$AZ120,0)+1)),Data_Background!AF120)))</f>
        <v>1243.1750808414945</v>
      </c>
      <c r="AG120">
        <f ca="1">IF(Data_Background!AG120="","",(IF($B$3="On",IF(Data_Background!AG120=0,0,Data_Background!AG120-SMALL(Data_Background!$C120:$AZ120,COUNTIF(Data_Background!$C120:$AZ120,0)+1)),Data_Background!AG120)))</f>
        <v>1891.5649589600362</v>
      </c>
      <c r="AH120">
        <f ca="1">IF(Data_Background!AH120="","",(IF($B$3="On",IF(Data_Background!AH120=0,0,Data_Background!AH120-SMALL(Data_Background!$C120:$AZ120,COUNTIF(Data_Background!$C120:$AZ120,0)+1)),Data_Background!AH120)))</f>
        <v>2570.0151636137298</v>
      </c>
      <c r="AI120">
        <f ca="1">IF(Data_Background!AI120="","",(IF($B$3="On",IF(Data_Background!AI120=0,0,Data_Background!AI120-SMALL(Data_Background!$C120:$AZ120,COUNTIF(Data_Background!$C120:$AZ120,0)+1)),Data_Background!AI120)))</f>
        <v>3157.2082620527026</v>
      </c>
      <c r="AJ120">
        <f ca="1">IF(Data_Background!AJ120="","",(IF($B$3="On",IF(Data_Background!AJ120=0,0,Data_Background!AJ120-SMALL(Data_Background!$C120:$AZ120,COUNTIF(Data_Background!$C120:$AZ120,0)+1)),Data_Background!AJ120)))</f>
        <v>3594.5252500687161</v>
      </c>
      <c r="AK120">
        <f ca="1">IF(Data_Background!AK120="","",(IF($B$3="On",IF(Data_Background!AK120=0,0,Data_Background!AK120-SMALL(Data_Background!$C120:$AZ120,COUNTIF(Data_Background!$C120:$AZ120,0)+1)),Data_Background!AK120)))</f>
        <v>3883.015167800123</v>
      </c>
      <c r="AL120">
        <f ca="1">IF(Data_Background!AL120="","",(IF($B$3="On",IF(Data_Background!AL120=0,0,Data_Background!AL120-SMALL(Data_Background!$C120:$AZ120,COUNTIF(Data_Background!$C120:$AZ120,0)+1)),Data_Background!AL120)))</f>
        <v>4056.5327943814295</v>
      </c>
      <c r="AM120">
        <f ca="1">IF(Data_Background!AM120="","",(IF($B$3="On",IF(Data_Background!AM120=0,0,Data_Background!AM120-SMALL(Data_Background!$C120:$AZ120,COUNTIF(Data_Background!$C120:$AZ120,0)+1)),Data_Background!AM120)))</f>
        <v>4159.6272530939596</v>
      </c>
      <c r="AN120">
        <f ca="1">IF(Data_Background!AN120="","",(IF($B$3="On",IF(Data_Background!AN120=0,0,Data_Background!AN120-SMALL(Data_Background!$C120:$AZ120,COUNTIF(Data_Background!$C120:$AZ120,0)+1)),Data_Background!AN120)))</f>
        <v>4222.8811978081558</v>
      </c>
      <c r="AO120">
        <f ca="1">IF(Data_Background!AO120="","",(IF($B$3="On",IF(Data_Background!AO120=0,0,Data_Background!AO120-SMALL(Data_Background!$C120:$AZ120,COUNTIF(Data_Background!$C120:$AZ120,0)+1)),Data_Background!AO120)))</f>
        <v>4268.1939388383635</v>
      </c>
      <c r="AP120">
        <f ca="1">IF(Data_Background!AP120="","",(IF($B$3="On",IF(Data_Background!AP120=0,0,Data_Background!AP120-SMALL(Data_Background!$C120:$AZ120,COUNTIF(Data_Background!$C120:$AZ120,0)+1)),Data_Background!AP120)))</f>
        <v>4287.6100880304793</v>
      </c>
      <c r="AQ120" t="str">
        <f>IF(Data_Background!AQ120="","",(IF($B$3="On",IF(Data_Background!AQ120=0,0,Data_Background!AQ120-SMALL(Data_Background!$C120:$AZ120,COUNTIF(Data_Background!$C120:$AZ120,0)+1)),Data_Background!AQ120)))</f>
        <v/>
      </c>
      <c r="AR120" t="str">
        <f>IF(Data_Background!AR120="","",(IF($B$3="On",IF(Data_Background!AR120=0,0,Data_Background!AR120-SMALL(Data_Background!$C120:$AZ120,COUNTIF(Data_Background!$C120:$AZ120,0)+1)),Data_Background!AR120)))</f>
        <v/>
      </c>
      <c r="AS120" t="str">
        <f>IF(Data_Background!AS120="","",(IF($B$3="On",IF(Data_Background!AS120=0,0,Data_Background!AS120-SMALL(Data_Background!$C120:$AZ120,COUNTIF(Data_Background!$C120:$AZ120,0)+1)),Data_Background!AS120)))</f>
        <v/>
      </c>
      <c r="AT120" t="str">
        <f>IF(Data_Background!AT120="","",(IF($B$3="On",IF(Data_Background!AT120=0,0,Data_Background!AT120-SMALL(Data_Background!$C120:$AZ120,COUNTIF(Data_Background!$C120:$AZ120,0)+1)),Data_Background!AT120)))</f>
        <v/>
      </c>
      <c r="AU120" t="str">
        <f>IF(Data_Background!AU120="","",(IF($B$3="On",IF(Data_Background!AU120=0,0,Data_Background!AU120-SMALL(Data_Background!$C120:$AZ120,COUNTIF(Data_Background!$C120:$AZ120,0)+1)),Data_Background!AU120)))</f>
        <v/>
      </c>
      <c r="AV120" t="str">
        <f>IF(Data_Background!AV120="","",(IF($B$3="On",IF(Data_Background!AV120=0,0,Data_Background!AV120-SMALL(Data_Background!$C120:$AZ120,COUNTIF(Data_Background!$C120:$AZ120,0)+1)),Data_Background!AV120)))</f>
        <v/>
      </c>
      <c r="AW120" t="str">
        <f>IF(Data_Background!AW120="","",(IF($B$3="On",IF(Data_Background!AW120=0,0,Data_Background!AW120-SMALL(Data_Background!$C120:$AZ120,COUNTIF(Data_Background!$C120:$AZ120,0)+1)),Data_Background!AW120)))</f>
        <v/>
      </c>
      <c r="AX120" t="str">
        <f>IF(Data_Background!AX120="","",(IF($B$3="On",IF(Data_Background!AX120=0,0,Data_Background!AX120-SMALL(Data_Background!$C120:$AZ120,COUNTIF(Data_Background!$C120:$AZ120,0)+1)),Data_Background!AX120)))</f>
        <v/>
      </c>
      <c r="AY120" t="str">
        <f>IF(Data_Background!AY120="","",(IF($B$3="On",IF(Data_Background!AY120=0,0,Data_Background!AY120-SMALL(Data_Background!$C120:$AZ120,COUNTIF(Data_Background!$C120:$AZ120,0)+1)),Data_Background!AY120)))</f>
        <v/>
      </c>
      <c r="AZ120" t="str">
        <f>IF(Data_Background!AZ120="","",(IF($B$3="On",IF(Data_Background!AZ120=0,0,Data_Background!AZ120-SMALL(Data_Background!$C120:$AZ120,COUNTIF(Data_Background!$C120:$AZ120,0)+1)),Data_Background!AZ120)))</f>
        <v/>
      </c>
    </row>
    <row r="121" spans="1:52" x14ac:dyDescent="0.25">
      <c r="A121" s="79">
        <f ca="1">Data_Initial!A121</f>
        <v>2</v>
      </c>
      <c r="B121" s="79" t="str">
        <f ca="1">Data_Initial!B121</f>
        <v>F6</v>
      </c>
      <c r="C121">
        <f ca="1">IF(Data_Background!C121="","",(IF($B$3="On",IF(Data_Background!C121=0,0,Data_Background!C121-SMALL(Data_Background!$C121:$AZ121,COUNTIF(Data_Background!$C121:$AZ121,0)+1)),Data_Background!C121)))</f>
        <v>10.251130039687514</v>
      </c>
      <c r="D121">
        <f ca="1">IF(Data_Background!D121="","",(IF($B$3="On",IF(Data_Background!D121=0,0,Data_Background!D121-SMALL(Data_Background!$C121:$AZ121,COUNTIF(Data_Background!$C121:$AZ121,0)+1)),Data_Background!D121)))</f>
        <v>8.3941225929594303</v>
      </c>
      <c r="E121">
        <f ca="1">IF(Data_Background!E121="","",(IF($B$3="On",IF(Data_Background!E121=0,0,Data_Background!E121-SMALL(Data_Background!$C121:$AZ121,COUNTIF(Data_Background!$C121:$AZ121,0)+1)),Data_Background!E121)))</f>
        <v>7.1659618741432247</v>
      </c>
      <c r="F121">
        <f ca="1">IF(Data_Background!F121="","",(IF($B$3="On",IF(Data_Background!F121=0,0,Data_Background!F121-SMALL(Data_Background!$C121:$AZ121,COUNTIF(Data_Background!$C121:$AZ121,0)+1)),Data_Background!F121)))</f>
        <v>3.7382648375773804</v>
      </c>
      <c r="G121">
        <f ca="1">IF(Data_Background!G121="","",(IF($B$3="On",IF(Data_Background!G121=0,0,Data_Background!G121-SMALL(Data_Background!$C121:$AZ121,COUNTIF(Data_Background!$C121:$AZ121,0)+1)),Data_Background!G121)))</f>
        <v>2.3435082208311431</v>
      </c>
      <c r="H121">
        <f ca="1">IF(Data_Background!H121="","",(IF($B$3="On",IF(Data_Background!H121=0,0,Data_Background!H121-SMALL(Data_Background!$C121:$AZ121,COUNTIF(Data_Background!$C121:$AZ121,0)+1)),Data_Background!H121)))</f>
        <v>0.12984674585458311</v>
      </c>
      <c r="I121">
        <f ca="1">IF(Data_Background!I121="","",(IF($B$3="On",IF(Data_Background!I121=0,0,Data_Background!I121-SMALL(Data_Background!$C121:$AZ121,COUNTIF(Data_Background!$C121:$AZ121,0)+1)),Data_Background!I121)))</f>
        <v>0</v>
      </c>
      <c r="J121">
        <f ca="1">IF(Data_Background!J121="","",(IF($B$3="On",IF(Data_Background!J121=0,0,Data_Background!J121-SMALL(Data_Background!$C121:$AZ121,COUNTIF(Data_Background!$C121:$AZ121,0)+1)),Data_Background!J121)))</f>
        <v>0</v>
      </c>
      <c r="K121">
        <f ca="1">IF(Data_Background!K121="","",(IF($B$3="On",IF(Data_Background!K121=0,0,Data_Background!K121-SMALL(Data_Background!$C121:$AZ121,COUNTIF(Data_Background!$C121:$AZ121,0)+1)),Data_Background!K121)))</f>
        <v>0</v>
      </c>
      <c r="L121">
        <f ca="1">IF(Data_Background!L121="","",(IF($B$3="On",IF(Data_Background!L121=0,0,Data_Background!L121-SMALL(Data_Background!$C121:$AZ121,COUNTIF(Data_Background!$C121:$AZ121,0)+1)),Data_Background!L121)))</f>
        <v>0</v>
      </c>
      <c r="M121">
        <f ca="1">IF(Data_Background!M121="","",(IF($B$3="On",IF(Data_Background!M121=0,0,Data_Background!M121-SMALL(Data_Background!$C121:$AZ121,COUNTIF(Data_Background!$C121:$AZ121,0)+1)),Data_Background!M121)))</f>
        <v>0</v>
      </c>
      <c r="N121">
        <f ca="1">IF(Data_Background!N121="","",(IF($B$3="On",IF(Data_Background!N121=0,0,Data_Background!N121-SMALL(Data_Background!$C121:$AZ121,COUNTIF(Data_Background!$C121:$AZ121,0)+1)),Data_Background!N121)))</f>
        <v>0</v>
      </c>
      <c r="O121">
        <f ca="1">IF(Data_Background!O121="","",(IF($B$3="On",IF(Data_Background!O121=0,0,Data_Background!O121-SMALL(Data_Background!$C121:$AZ121,COUNTIF(Data_Background!$C121:$AZ121,0)+1)),Data_Background!O121)))</f>
        <v>0</v>
      </c>
      <c r="P121">
        <f ca="1">IF(Data_Background!P121="","",(IF($B$3="On",IF(Data_Background!P121=0,0,Data_Background!P121-SMALL(Data_Background!$C121:$AZ121,COUNTIF(Data_Background!$C121:$AZ121,0)+1)),Data_Background!P121)))</f>
        <v>0</v>
      </c>
      <c r="Q121">
        <f ca="1">IF(Data_Background!Q121="","",(IF($B$3="On",IF(Data_Background!Q121=0,0,Data_Background!Q121-SMALL(Data_Background!$C121:$AZ121,COUNTIF(Data_Background!$C121:$AZ121,0)+1)),Data_Background!Q121)))</f>
        <v>0</v>
      </c>
      <c r="R121">
        <f ca="1">IF(Data_Background!R121="","",(IF($B$3="On",IF(Data_Background!R121=0,0,Data_Background!R121-SMALL(Data_Background!$C121:$AZ121,COUNTIF(Data_Background!$C121:$AZ121,0)+1)),Data_Background!R121)))</f>
        <v>0</v>
      </c>
      <c r="S121">
        <f ca="1">IF(Data_Background!S121="","",(IF($B$3="On",IF(Data_Background!S121=0,0,Data_Background!S121-SMALL(Data_Background!$C121:$AZ121,COUNTIF(Data_Background!$C121:$AZ121,0)+1)),Data_Background!S121)))</f>
        <v>0</v>
      </c>
      <c r="T121">
        <f ca="1">IF(Data_Background!T121="","",(IF($B$3="On",IF(Data_Background!T121=0,0,Data_Background!T121-SMALL(Data_Background!$C121:$AZ121,COUNTIF(Data_Background!$C121:$AZ121,0)+1)),Data_Background!T121)))</f>
        <v>0</v>
      </c>
      <c r="U121">
        <f ca="1">IF(Data_Background!U121="","",(IF($B$3="On",IF(Data_Background!U121=0,0,Data_Background!U121-SMALL(Data_Background!$C121:$AZ121,COUNTIF(Data_Background!$C121:$AZ121,0)+1)),Data_Background!U121)))</f>
        <v>0</v>
      </c>
      <c r="V121">
        <f ca="1">IF(Data_Background!V121="","",(IF($B$3="On",IF(Data_Background!V121=0,0,Data_Background!V121-SMALL(Data_Background!$C121:$AZ121,COUNTIF(Data_Background!$C121:$AZ121,0)+1)),Data_Background!V121)))</f>
        <v>0</v>
      </c>
      <c r="W121">
        <f ca="1">IF(Data_Background!W121="","",(IF($B$3="On",IF(Data_Background!W121=0,0,Data_Background!W121-SMALL(Data_Background!$C121:$AZ121,COUNTIF(Data_Background!$C121:$AZ121,0)+1)),Data_Background!W121)))</f>
        <v>0</v>
      </c>
      <c r="X121">
        <f ca="1">IF(Data_Background!X121="","",(IF($B$3="On",IF(Data_Background!X121=0,0,Data_Background!X121-SMALL(Data_Background!$C121:$AZ121,COUNTIF(Data_Background!$C121:$AZ121,0)+1)),Data_Background!X121)))</f>
        <v>0</v>
      </c>
      <c r="Y121">
        <f ca="1">IF(Data_Background!Y121="","",(IF($B$3="On",IF(Data_Background!Y121=0,0,Data_Background!Y121-SMALL(Data_Background!$C121:$AZ121,COUNTIF(Data_Background!$C121:$AZ121,0)+1)),Data_Background!Y121)))</f>
        <v>0</v>
      </c>
      <c r="Z121">
        <f ca="1">IF(Data_Background!Z121="","",(IF($B$3="On",IF(Data_Background!Z121=0,0,Data_Background!Z121-SMALL(Data_Background!$C121:$AZ121,COUNTIF(Data_Background!$C121:$AZ121,0)+1)),Data_Background!Z121)))</f>
        <v>12.509351160161101</v>
      </c>
      <c r="AA121">
        <f ca="1">IF(Data_Background!AA121="","",(IF($B$3="On",IF(Data_Background!AA121=0,0,Data_Background!AA121-SMALL(Data_Background!$C121:$AZ121,COUNTIF(Data_Background!$C121:$AZ121,0)+1)),Data_Background!AA121)))</f>
        <v>40.398834648852976</v>
      </c>
      <c r="AB121">
        <f ca="1">IF(Data_Background!AB121="","",(IF($B$3="On",IF(Data_Background!AB121=0,0,Data_Background!AB121-SMALL(Data_Background!$C121:$AZ121,COUNTIF(Data_Background!$C121:$AZ121,0)+1)),Data_Background!AB121)))</f>
        <v>87.756358699185355</v>
      </c>
      <c r="AC121">
        <f ca="1">IF(Data_Background!AC121="","",(IF($B$3="On",IF(Data_Background!AC121=0,0,Data_Background!AC121-SMALL(Data_Background!$C121:$AZ121,COUNTIF(Data_Background!$C121:$AZ121,0)+1)),Data_Background!AC121)))</f>
        <v>183.94777640745403</v>
      </c>
      <c r="AD121">
        <f ca="1">IF(Data_Background!AD121="","",(IF($B$3="On",IF(Data_Background!AD121=0,0,Data_Background!AD121-SMALL(Data_Background!$C121:$AZ121,COUNTIF(Data_Background!$C121:$AZ121,0)+1)),Data_Background!AD121)))</f>
        <v>357.23936405995516</v>
      </c>
      <c r="AE121">
        <f ca="1">IF(Data_Background!AE121="","",(IF($B$3="On",IF(Data_Background!AE121=0,0,Data_Background!AE121-SMALL(Data_Background!$C121:$AZ121,COUNTIF(Data_Background!$C121:$AZ121,0)+1)),Data_Background!AE121)))</f>
        <v>661.26935013728985</v>
      </c>
      <c r="AF121">
        <f ca="1">IF(Data_Background!AF121="","",(IF($B$3="On",IF(Data_Background!AF121=0,0,Data_Background!AF121-SMALL(Data_Background!$C121:$AZ121,COUNTIF(Data_Background!$C121:$AZ121,0)+1)),Data_Background!AF121)))</f>
        <v>1131.2177900045629</v>
      </c>
      <c r="AG121">
        <f ca="1">IF(Data_Background!AG121="","",(IF($B$3="On",IF(Data_Background!AG121=0,0,Data_Background!AG121-SMALL(Data_Background!$C121:$AZ121,COUNTIF(Data_Background!$C121:$AZ121,0)+1)),Data_Background!AG121)))</f>
        <v>1741.8838261217859</v>
      </c>
      <c r="AH121">
        <f ca="1">IF(Data_Background!AH121="","",(IF($B$3="On",IF(Data_Background!AH121=0,0,Data_Background!AH121-SMALL(Data_Background!$C121:$AZ121,COUNTIF(Data_Background!$C121:$AZ121,0)+1)),Data_Background!AH121)))</f>
        <v>2396.4351081708428</v>
      </c>
      <c r="AI121">
        <f ca="1">IF(Data_Background!AI121="","",(IF($B$3="On",IF(Data_Background!AI121=0,0,Data_Background!AI121-SMALL(Data_Background!$C121:$AZ121,COUNTIF(Data_Background!$C121:$AZ121,0)+1)),Data_Background!AI121)))</f>
        <v>2972.7252560634988</v>
      </c>
      <c r="AJ121">
        <f ca="1">IF(Data_Background!AJ121="","",(IF($B$3="On",IF(Data_Background!AJ121=0,0,Data_Background!AJ121-SMALL(Data_Background!$C121:$AZ121,COUNTIF(Data_Background!$C121:$AZ121,0)+1)),Data_Background!AJ121)))</f>
        <v>3400.83751313823</v>
      </c>
      <c r="AK121">
        <f ca="1">IF(Data_Background!AK121="","",(IF($B$3="On",IF(Data_Background!AK121=0,0,Data_Background!AK121-SMALL(Data_Background!$C121:$AZ121,COUNTIF(Data_Background!$C121:$AZ121,0)+1)),Data_Background!AK121)))</f>
        <v>3681.7047794243131</v>
      </c>
      <c r="AL121">
        <f ca="1">IF(Data_Background!AL121="","",(IF($B$3="On",IF(Data_Background!AL121=0,0,Data_Background!AL121-SMALL(Data_Background!$C121:$AZ121,COUNTIF(Data_Background!$C121:$AZ121,0)+1)),Data_Background!AL121)))</f>
        <v>3852.939447477489</v>
      </c>
      <c r="AM121">
        <f ca="1">IF(Data_Background!AM121="","",(IF($B$3="On",IF(Data_Background!AM121=0,0,Data_Background!AM121-SMALL(Data_Background!$C121:$AZ121,COUNTIF(Data_Background!$C121:$AZ121,0)+1)),Data_Background!AM121)))</f>
        <v>3958.7195266621193</v>
      </c>
      <c r="AN121">
        <f ca="1">IF(Data_Background!AN121="","",(IF($B$3="On",IF(Data_Background!AN121=0,0,Data_Background!AN121-SMALL(Data_Background!$C121:$AZ121,COUNTIF(Data_Background!$C121:$AZ121,0)+1)),Data_Background!AN121)))</f>
        <v>4027.1210919365094</v>
      </c>
      <c r="AO121">
        <f ca="1">IF(Data_Background!AO121="","",(IF($B$3="On",IF(Data_Background!AO121=0,0,Data_Background!AO121-SMALL(Data_Background!$C121:$AZ121,COUNTIF(Data_Background!$C121:$AZ121,0)+1)),Data_Background!AO121)))</f>
        <v>4074.4061388738155</v>
      </c>
      <c r="AP121">
        <f ca="1">IF(Data_Background!AP121="","",(IF($B$3="On",IF(Data_Background!AP121=0,0,Data_Background!AP121-SMALL(Data_Background!$C121:$AZ121,COUNTIF(Data_Background!$C121:$AZ121,0)+1)),Data_Background!AP121)))</f>
        <v>4094.3053438863976</v>
      </c>
      <c r="AQ121" t="str">
        <f>IF(Data_Background!AQ121="","",(IF($B$3="On",IF(Data_Background!AQ121=0,0,Data_Background!AQ121-SMALL(Data_Background!$C121:$AZ121,COUNTIF(Data_Background!$C121:$AZ121,0)+1)),Data_Background!AQ121)))</f>
        <v/>
      </c>
      <c r="AR121" t="str">
        <f>IF(Data_Background!AR121="","",(IF($B$3="On",IF(Data_Background!AR121=0,0,Data_Background!AR121-SMALL(Data_Background!$C121:$AZ121,COUNTIF(Data_Background!$C121:$AZ121,0)+1)),Data_Background!AR121)))</f>
        <v/>
      </c>
      <c r="AS121" t="str">
        <f>IF(Data_Background!AS121="","",(IF($B$3="On",IF(Data_Background!AS121=0,0,Data_Background!AS121-SMALL(Data_Background!$C121:$AZ121,COUNTIF(Data_Background!$C121:$AZ121,0)+1)),Data_Background!AS121)))</f>
        <v/>
      </c>
      <c r="AT121" t="str">
        <f>IF(Data_Background!AT121="","",(IF($B$3="On",IF(Data_Background!AT121=0,0,Data_Background!AT121-SMALL(Data_Background!$C121:$AZ121,COUNTIF(Data_Background!$C121:$AZ121,0)+1)),Data_Background!AT121)))</f>
        <v/>
      </c>
      <c r="AU121" t="str">
        <f>IF(Data_Background!AU121="","",(IF($B$3="On",IF(Data_Background!AU121=0,0,Data_Background!AU121-SMALL(Data_Background!$C121:$AZ121,COUNTIF(Data_Background!$C121:$AZ121,0)+1)),Data_Background!AU121)))</f>
        <v/>
      </c>
      <c r="AV121" t="str">
        <f>IF(Data_Background!AV121="","",(IF($B$3="On",IF(Data_Background!AV121=0,0,Data_Background!AV121-SMALL(Data_Background!$C121:$AZ121,COUNTIF(Data_Background!$C121:$AZ121,0)+1)),Data_Background!AV121)))</f>
        <v/>
      </c>
      <c r="AW121" t="str">
        <f>IF(Data_Background!AW121="","",(IF($B$3="On",IF(Data_Background!AW121=0,0,Data_Background!AW121-SMALL(Data_Background!$C121:$AZ121,COUNTIF(Data_Background!$C121:$AZ121,0)+1)),Data_Background!AW121)))</f>
        <v/>
      </c>
      <c r="AX121" t="str">
        <f>IF(Data_Background!AX121="","",(IF($B$3="On",IF(Data_Background!AX121=0,0,Data_Background!AX121-SMALL(Data_Background!$C121:$AZ121,COUNTIF(Data_Background!$C121:$AZ121,0)+1)),Data_Background!AX121)))</f>
        <v/>
      </c>
      <c r="AY121" t="str">
        <f>IF(Data_Background!AY121="","",(IF($B$3="On",IF(Data_Background!AY121=0,0,Data_Background!AY121-SMALL(Data_Background!$C121:$AZ121,COUNTIF(Data_Background!$C121:$AZ121,0)+1)),Data_Background!AY121)))</f>
        <v/>
      </c>
      <c r="AZ121" t="str">
        <f>IF(Data_Background!AZ121="","",(IF($B$3="On",IF(Data_Background!AZ121=0,0,Data_Background!AZ121-SMALL(Data_Background!$C121:$AZ121,COUNTIF(Data_Background!$C121:$AZ121,0)+1)),Data_Background!AZ121)))</f>
        <v/>
      </c>
    </row>
    <row r="122" spans="1:52" x14ac:dyDescent="0.25">
      <c r="A122" s="79">
        <f ca="1">Data_Initial!A122</f>
        <v>2</v>
      </c>
      <c r="B122" s="79" t="str">
        <f ca="1">Data_Initial!B122</f>
        <v>G6</v>
      </c>
      <c r="C122">
        <f ca="1">IF(Data_Background!C122="","",(IF($B$3="On",IF(Data_Background!C122=0,0,Data_Background!C122-SMALL(Data_Background!$C122:$AZ122,COUNTIF(Data_Background!$C122:$AZ122,0)+1)),Data_Background!C122)))</f>
        <v>17.793320027335948</v>
      </c>
      <c r="D122">
        <f ca="1">IF(Data_Background!D122="","",(IF($B$3="On",IF(Data_Background!D122=0,0,Data_Background!D122-SMALL(Data_Background!$C122:$AZ122,COUNTIF(Data_Background!$C122:$AZ122,0)+1)),Data_Background!D122)))</f>
        <v>12.927655308651559</v>
      </c>
      <c r="E122">
        <f ca="1">IF(Data_Background!E122="","",(IF($B$3="On",IF(Data_Background!E122=0,0,Data_Background!E122-SMALL(Data_Background!$C122:$AZ122,COUNTIF(Data_Background!$C122:$AZ122,0)+1)),Data_Background!E122)))</f>
        <v>7.6984543865860458</v>
      </c>
      <c r="F122">
        <f ca="1">IF(Data_Background!F122="","",(IF($B$3="On",IF(Data_Background!F122=0,0,Data_Background!F122-SMALL(Data_Background!$C122:$AZ122,COUNTIF(Data_Background!$C122:$AZ122,0)+1)),Data_Background!F122)))</f>
        <v>4.348357772287879</v>
      </c>
      <c r="G122">
        <f ca="1">IF(Data_Background!G122="","",(IF($B$3="On",IF(Data_Background!G122=0,0,Data_Background!G122-SMALL(Data_Background!$C122:$AZ122,COUNTIF(Data_Background!$C122:$AZ122,0)+1)),Data_Background!G122)))</f>
        <v>2.8267353221437301</v>
      </c>
      <c r="H122">
        <f ca="1">IF(Data_Background!H122="","",(IF($B$3="On",IF(Data_Background!H122=0,0,Data_Background!H122-SMALL(Data_Background!$C122:$AZ122,COUNTIF(Data_Background!$C122:$AZ122,0)+1)),Data_Background!H122)))</f>
        <v>0</v>
      </c>
      <c r="I122">
        <f ca="1">IF(Data_Background!I122="","",(IF($B$3="On",IF(Data_Background!I122=0,0,Data_Background!I122-SMALL(Data_Background!$C122:$AZ122,COUNTIF(Data_Background!$C122:$AZ122,0)+1)),Data_Background!I122)))</f>
        <v>0</v>
      </c>
      <c r="J122">
        <f ca="1">IF(Data_Background!J122="","",(IF($B$3="On",IF(Data_Background!J122=0,0,Data_Background!J122-SMALL(Data_Background!$C122:$AZ122,COUNTIF(Data_Background!$C122:$AZ122,0)+1)),Data_Background!J122)))</f>
        <v>0</v>
      </c>
      <c r="K122">
        <f ca="1">IF(Data_Background!K122="","",(IF($B$3="On",IF(Data_Background!K122=0,0,Data_Background!K122-SMALL(Data_Background!$C122:$AZ122,COUNTIF(Data_Background!$C122:$AZ122,0)+1)),Data_Background!K122)))</f>
        <v>0</v>
      </c>
      <c r="L122">
        <f ca="1">IF(Data_Background!L122="","",(IF($B$3="On",IF(Data_Background!L122=0,0,Data_Background!L122-SMALL(Data_Background!$C122:$AZ122,COUNTIF(Data_Background!$C122:$AZ122,0)+1)),Data_Background!L122)))</f>
        <v>0</v>
      </c>
      <c r="M122">
        <f ca="1">IF(Data_Background!M122="","",(IF($B$3="On",IF(Data_Background!M122=0,0,Data_Background!M122-SMALL(Data_Background!$C122:$AZ122,COUNTIF(Data_Background!$C122:$AZ122,0)+1)),Data_Background!M122)))</f>
        <v>0</v>
      </c>
      <c r="N122">
        <f ca="1">IF(Data_Background!N122="","",(IF($B$3="On",IF(Data_Background!N122=0,0,Data_Background!N122-SMALL(Data_Background!$C122:$AZ122,COUNTIF(Data_Background!$C122:$AZ122,0)+1)),Data_Background!N122)))</f>
        <v>0</v>
      </c>
      <c r="O122">
        <f ca="1">IF(Data_Background!O122="","",(IF($B$3="On",IF(Data_Background!O122=0,0,Data_Background!O122-SMALL(Data_Background!$C122:$AZ122,COUNTIF(Data_Background!$C122:$AZ122,0)+1)),Data_Background!O122)))</f>
        <v>0</v>
      </c>
      <c r="P122">
        <f ca="1">IF(Data_Background!P122="","",(IF($B$3="On",IF(Data_Background!P122=0,0,Data_Background!P122-SMALL(Data_Background!$C122:$AZ122,COUNTIF(Data_Background!$C122:$AZ122,0)+1)),Data_Background!P122)))</f>
        <v>0</v>
      </c>
      <c r="Q122">
        <f ca="1">IF(Data_Background!Q122="","",(IF($B$3="On",IF(Data_Background!Q122=0,0,Data_Background!Q122-SMALL(Data_Background!$C122:$AZ122,COUNTIF(Data_Background!$C122:$AZ122,0)+1)),Data_Background!Q122)))</f>
        <v>0</v>
      </c>
      <c r="R122">
        <f ca="1">IF(Data_Background!R122="","",(IF($B$3="On",IF(Data_Background!R122=0,0,Data_Background!R122-SMALL(Data_Background!$C122:$AZ122,COUNTIF(Data_Background!$C122:$AZ122,0)+1)),Data_Background!R122)))</f>
        <v>0</v>
      </c>
      <c r="S122">
        <f ca="1">IF(Data_Background!S122="","",(IF($B$3="On",IF(Data_Background!S122=0,0,Data_Background!S122-SMALL(Data_Background!$C122:$AZ122,COUNTIF(Data_Background!$C122:$AZ122,0)+1)),Data_Background!S122)))</f>
        <v>0</v>
      </c>
      <c r="T122">
        <f ca="1">IF(Data_Background!T122="","",(IF($B$3="On",IF(Data_Background!T122=0,0,Data_Background!T122-SMALL(Data_Background!$C122:$AZ122,COUNTIF(Data_Background!$C122:$AZ122,0)+1)),Data_Background!T122)))</f>
        <v>0</v>
      </c>
      <c r="U122">
        <f ca="1">IF(Data_Background!U122="","",(IF($B$3="On",IF(Data_Background!U122=0,0,Data_Background!U122-SMALL(Data_Background!$C122:$AZ122,COUNTIF(Data_Background!$C122:$AZ122,0)+1)),Data_Background!U122)))</f>
        <v>0</v>
      </c>
      <c r="V122">
        <f ca="1">IF(Data_Background!V122="","",(IF($B$3="On",IF(Data_Background!V122=0,0,Data_Background!V122-SMALL(Data_Background!$C122:$AZ122,COUNTIF(Data_Background!$C122:$AZ122,0)+1)),Data_Background!V122)))</f>
        <v>0</v>
      </c>
      <c r="W122">
        <f ca="1">IF(Data_Background!W122="","",(IF($B$3="On",IF(Data_Background!W122=0,0,Data_Background!W122-SMALL(Data_Background!$C122:$AZ122,COUNTIF(Data_Background!$C122:$AZ122,0)+1)),Data_Background!W122)))</f>
        <v>0</v>
      </c>
      <c r="X122">
        <f ca="1">IF(Data_Background!X122="","",(IF($B$3="On",IF(Data_Background!X122=0,0,Data_Background!X122-SMALL(Data_Background!$C122:$AZ122,COUNTIF(Data_Background!$C122:$AZ122,0)+1)),Data_Background!X122)))</f>
        <v>0</v>
      </c>
      <c r="Y122">
        <f ca="1">IF(Data_Background!Y122="","",(IF($B$3="On",IF(Data_Background!Y122=0,0,Data_Background!Y122-SMALL(Data_Background!$C122:$AZ122,COUNTIF(Data_Background!$C122:$AZ122,0)+1)),Data_Background!Y122)))</f>
        <v>7.8041740770959125</v>
      </c>
      <c r="Z122">
        <f ca="1">IF(Data_Background!Z122="","",(IF($B$3="On",IF(Data_Background!Z122=0,0,Data_Background!Z122-SMALL(Data_Background!$C122:$AZ122,COUNTIF(Data_Background!$C122:$AZ122,0)+1)),Data_Background!Z122)))</f>
        <v>34.291220553251584</v>
      </c>
      <c r="AA122">
        <f ca="1">IF(Data_Background!AA122="","",(IF($B$3="On",IF(Data_Background!AA122=0,0,Data_Background!AA122-SMALL(Data_Background!$C122:$AZ122,COUNTIF(Data_Background!$C122:$AZ122,0)+1)),Data_Background!AA122)))</f>
        <v>80.03436491252414</v>
      </c>
      <c r="AB122">
        <f ca="1">IF(Data_Background!AB122="","",(IF($B$3="On",IF(Data_Background!AB122=0,0,Data_Background!AB122-SMALL(Data_Background!$C122:$AZ122,COUNTIF(Data_Background!$C122:$AZ122,0)+1)),Data_Background!AB122)))</f>
        <v>165.86866659526171</v>
      </c>
      <c r="AC122">
        <f ca="1">IF(Data_Background!AC122="","",(IF($B$3="On",IF(Data_Background!AC122=0,0,Data_Background!AC122-SMALL(Data_Background!$C122:$AZ122,COUNTIF(Data_Background!$C122:$AZ122,0)+1)),Data_Background!AC122)))</f>
        <v>320.078816251305</v>
      </c>
      <c r="AD122">
        <f ca="1">IF(Data_Background!AD122="","",(IF($B$3="On",IF(Data_Background!AD122=0,0,Data_Background!AD122-SMALL(Data_Background!$C122:$AZ122,COUNTIF(Data_Background!$C122:$AZ122,0)+1)),Data_Background!AD122)))</f>
        <v>584.76714212826835</v>
      </c>
      <c r="AE122">
        <f ca="1">IF(Data_Background!AE122="","",(IF($B$3="On",IF(Data_Background!AE122=0,0,Data_Background!AE122-SMALL(Data_Background!$C122:$AZ122,COUNTIF(Data_Background!$C122:$AZ122,0)+1)),Data_Background!AE122)))</f>
        <v>1002.1475746068908</v>
      </c>
      <c r="AF122">
        <f ca="1">IF(Data_Background!AF122="","",(IF($B$3="On",IF(Data_Background!AF122=0,0,Data_Background!AF122-SMALL(Data_Background!$C122:$AZ122,COUNTIF(Data_Background!$C122:$AZ122,0)+1)),Data_Background!AF122)))</f>
        <v>1571.2284149926516</v>
      </c>
      <c r="AG122">
        <f ca="1">IF(Data_Background!AG122="","",(IF($B$3="On",IF(Data_Background!AG122=0,0,Data_Background!AG122-SMALL(Data_Background!$C122:$AZ122,COUNTIF(Data_Background!$C122:$AZ122,0)+1)),Data_Background!AG122)))</f>
        <v>2210.5027547913105</v>
      </c>
      <c r="AH122">
        <f ca="1">IF(Data_Background!AH122="","",(IF($B$3="On",IF(Data_Background!AH122=0,0,Data_Background!AH122-SMALL(Data_Background!$C122:$AZ122,COUNTIF(Data_Background!$C122:$AZ122,0)+1)),Data_Background!AH122)))</f>
        <v>2811.3962781495347</v>
      </c>
      <c r="AI122">
        <f ca="1">IF(Data_Background!AI122="","",(IF($B$3="On",IF(Data_Background!AI122=0,0,Data_Background!AI122-SMALL(Data_Background!$C122:$AZ122,COUNTIF(Data_Background!$C122:$AZ122,0)+1)),Data_Background!AI122)))</f>
        <v>3283.6439800254311</v>
      </c>
      <c r="AJ122">
        <f ca="1">IF(Data_Background!AJ122="","",(IF($B$3="On",IF(Data_Background!AJ122=0,0,Data_Background!AJ122-SMALL(Data_Background!$C122:$AZ122,COUNTIF(Data_Background!$C122:$AZ122,0)+1)),Data_Background!AJ122)))</f>
        <v>3613.6068889852113</v>
      </c>
      <c r="AK122">
        <f ca="1">IF(Data_Background!AK122="","",(IF($B$3="On",IF(Data_Background!AK122=0,0,Data_Background!AK122-SMALL(Data_Background!$C122:$AZ122,COUNTIF(Data_Background!$C122:$AZ122,0)+1)),Data_Background!AK122)))</f>
        <v>3821.1251694784746</v>
      </c>
      <c r="AL122">
        <f ca="1">IF(Data_Background!AL122="","",(IF($B$3="On",IF(Data_Background!AL122=0,0,Data_Background!AL122-SMALL(Data_Background!$C122:$AZ122,COUNTIF(Data_Background!$C122:$AZ122,0)+1)),Data_Background!AL122)))</f>
        <v>3945.5022856198339</v>
      </c>
      <c r="AM122">
        <f ca="1">IF(Data_Background!AM122="","",(IF($B$3="On",IF(Data_Background!AM122=0,0,Data_Background!AM122-SMALL(Data_Background!$C122:$AZ122,COUNTIF(Data_Background!$C122:$AZ122,0)+1)),Data_Background!AM122)))</f>
        <v>4023.5112852146149</v>
      </c>
      <c r="AN122">
        <f ca="1">IF(Data_Background!AN122="","",(IF($B$3="On",IF(Data_Background!AN122=0,0,Data_Background!AN122-SMALL(Data_Background!$C122:$AZ122,COUNTIF(Data_Background!$C122:$AZ122,0)+1)),Data_Background!AN122)))</f>
        <v>4072.143508356221</v>
      </c>
      <c r="AO122">
        <f ca="1">IF(Data_Background!AO122="","",(IF($B$3="On",IF(Data_Background!AO122=0,0,Data_Background!AO122-SMALL(Data_Background!$C122:$AZ122,COUNTIF(Data_Background!$C122:$AZ122,0)+1)),Data_Background!AO122)))</f>
        <v>4104.7029119891504</v>
      </c>
      <c r="AP122">
        <f ca="1">IF(Data_Background!AP122="","",(IF($B$3="On",IF(Data_Background!AP122=0,0,Data_Background!AP122-SMALL(Data_Background!$C122:$AZ122,COUNTIF(Data_Background!$C122:$AZ122,0)+1)),Data_Background!AP122)))</f>
        <v>4116.5213835934273</v>
      </c>
      <c r="AQ122" t="str">
        <f>IF(Data_Background!AQ122="","",(IF($B$3="On",IF(Data_Background!AQ122=0,0,Data_Background!AQ122-SMALL(Data_Background!$C122:$AZ122,COUNTIF(Data_Background!$C122:$AZ122,0)+1)),Data_Background!AQ122)))</f>
        <v/>
      </c>
      <c r="AR122" t="str">
        <f>IF(Data_Background!AR122="","",(IF($B$3="On",IF(Data_Background!AR122=0,0,Data_Background!AR122-SMALL(Data_Background!$C122:$AZ122,COUNTIF(Data_Background!$C122:$AZ122,0)+1)),Data_Background!AR122)))</f>
        <v/>
      </c>
      <c r="AS122" t="str">
        <f>IF(Data_Background!AS122="","",(IF($B$3="On",IF(Data_Background!AS122=0,0,Data_Background!AS122-SMALL(Data_Background!$C122:$AZ122,COUNTIF(Data_Background!$C122:$AZ122,0)+1)),Data_Background!AS122)))</f>
        <v/>
      </c>
      <c r="AT122" t="str">
        <f>IF(Data_Background!AT122="","",(IF($B$3="On",IF(Data_Background!AT122=0,0,Data_Background!AT122-SMALL(Data_Background!$C122:$AZ122,COUNTIF(Data_Background!$C122:$AZ122,0)+1)),Data_Background!AT122)))</f>
        <v/>
      </c>
      <c r="AU122" t="str">
        <f>IF(Data_Background!AU122="","",(IF($B$3="On",IF(Data_Background!AU122=0,0,Data_Background!AU122-SMALL(Data_Background!$C122:$AZ122,COUNTIF(Data_Background!$C122:$AZ122,0)+1)),Data_Background!AU122)))</f>
        <v/>
      </c>
      <c r="AV122" t="str">
        <f>IF(Data_Background!AV122="","",(IF($B$3="On",IF(Data_Background!AV122=0,0,Data_Background!AV122-SMALL(Data_Background!$C122:$AZ122,COUNTIF(Data_Background!$C122:$AZ122,0)+1)),Data_Background!AV122)))</f>
        <v/>
      </c>
      <c r="AW122" t="str">
        <f>IF(Data_Background!AW122="","",(IF($B$3="On",IF(Data_Background!AW122=0,0,Data_Background!AW122-SMALL(Data_Background!$C122:$AZ122,COUNTIF(Data_Background!$C122:$AZ122,0)+1)),Data_Background!AW122)))</f>
        <v/>
      </c>
      <c r="AX122" t="str">
        <f>IF(Data_Background!AX122="","",(IF($B$3="On",IF(Data_Background!AX122=0,0,Data_Background!AX122-SMALL(Data_Background!$C122:$AZ122,COUNTIF(Data_Background!$C122:$AZ122,0)+1)),Data_Background!AX122)))</f>
        <v/>
      </c>
      <c r="AY122" t="str">
        <f>IF(Data_Background!AY122="","",(IF($B$3="On",IF(Data_Background!AY122=0,0,Data_Background!AY122-SMALL(Data_Background!$C122:$AZ122,COUNTIF(Data_Background!$C122:$AZ122,0)+1)),Data_Background!AY122)))</f>
        <v/>
      </c>
      <c r="AZ122" t="str">
        <f>IF(Data_Background!AZ122="","",(IF($B$3="On",IF(Data_Background!AZ122=0,0,Data_Background!AZ122-SMALL(Data_Background!$C122:$AZ122,COUNTIF(Data_Background!$C122:$AZ122,0)+1)),Data_Background!AZ122)))</f>
        <v/>
      </c>
    </row>
    <row r="123" spans="1:52" x14ac:dyDescent="0.25">
      <c r="A123" s="79">
        <f ca="1">Data_Initial!A123</f>
        <v>2</v>
      </c>
      <c r="B123" s="79" t="str">
        <f ca="1">Data_Initial!B123</f>
        <v>H6</v>
      </c>
      <c r="C123">
        <f ca="1">IF(Data_Background!C123="","",(IF($B$3="On",IF(Data_Background!C123=0,0,Data_Background!C123-SMALL(Data_Background!$C123:$AZ123,COUNTIF(Data_Background!$C123:$AZ123,0)+1)),Data_Background!C123)))</f>
        <v>11.79253784465277</v>
      </c>
      <c r="D123">
        <f ca="1">IF(Data_Background!D123="","",(IF($B$3="On",IF(Data_Background!D123=0,0,Data_Background!D123-SMALL(Data_Background!$C123:$AZ123,COUNTIF(Data_Background!$C123:$AZ123,0)+1)),Data_Background!D123)))</f>
        <v>9.8171510383561724</v>
      </c>
      <c r="E123">
        <f ca="1">IF(Data_Background!E123="","",(IF($B$3="On",IF(Data_Background!E123=0,0,Data_Background!E123-SMALL(Data_Background!$C123:$AZ123,COUNTIF(Data_Background!$C123:$AZ123,0)+1)),Data_Background!E123)))</f>
        <v>5.1694770925857148</v>
      </c>
      <c r="F123">
        <f ca="1">IF(Data_Background!F123="","",(IF($B$3="On",IF(Data_Background!F123=0,0,Data_Background!F123-SMALL(Data_Background!$C123:$AZ123,COUNTIF(Data_Background!$C123:$AZ123,0)+1)),Data_Background!F123)))</f>
        <v>0</v>
      </c>
      <c r="G123">
        <f ca="1">IF(Data_Background!G123="","",(IF($B$3="On",IF(Data_Background!G123=0,0,Data_Background!G123-SMALL(Data_Background!$C123:$AZ123,COUNTIF(Data_Background!$C123:$AZ123,0)+1)),Data_Background!G123)))</f>
        <v>0</v>
      </c>
      <c r="H123">
        <f ca="1">IF(Data_Background!H123="","",(IF($B$3="On",IF(Data_Background!H123=0,0,Data_Background!H123-SMALL(Data_Background!$C123:$AZ123,COUNTIF(Data_Background!$C123:$AZ123,0)+1)),Data_Background!H123)))</f>
        <v>0</v>
      </c>
      <c r="I123">
        <f ca="1">IF(Data_Background!I123="","",(IF($B$3="On",IF(Data_Background!I123=0,0,Data_Background!I123-SMALL(Data_Background!$C123:$AZ123,COUNTIF(Data_Background!$C123:$AZ123,0)+1)),Data_Background!I123)))</f>
        <v>0</v>
      </c>
      <c r="J123">
        <f ca="1">IF(Data_Background!J123="","",(IF($B$3="On",IF(Data_Background!J123=0,0,Data_Background!J123-SMALL(Data_Background!$C123:$AZ123,COUNTIF(Data_Background!$C123:$AZ123,0)+1)),Data_Background!J123)))</f>
        <v>0</v>
      </c>
      <c r="K123">
        <f ca="1">IF(Data_Background!K123="","",(IF($B$3="On",IF(Data_Background!K123=0,0,Data_Background!K123-SMALL(Data_Background!$C123:$AZ123,COUNTIF(Data_Background!$C123:$AZ123,0)+1)),Data_Background!K123)))</f>
        <v>0</v>
      </c>
      <c r="L123">
        <f ca="1">IF(Data_Background!L123="","",(IF($B$3="On",IF(Data_Background!L123=0,0,Data_Background!L123-SMALL(Data_Background!$C123:$AZ123,COUNTIF(Data_Background!$C123:$AZ123,0)+1)),Data_Background!L123)))</f>
        <v>0</v>
      </c>
      <c r="M123">
        <f ca="1">IF(Data_Background!M123="","",(IF($B$3="On",IF(Data_Background!M123=0,0,Data_Background!M123-SMALL(Data_Background!$C123:$AZ123,COUNTIF(Data_Background!$C123:$AZ123,0)+1)),Data_Background!M123)))</f>
        <v>0</v>
      </c>
      <c r="N123">
        <f ca="1">IF(Data_Background!N123="","",(IF($B$3="On",IF(Data_Background!N123=0,0,Data_Background!N123-SMALL(Data_Background!$C123:$AZ123,COUNTIF(Data_Background!$C123:$AZ123,0)+1)),Data_Background!N123)))</f>
        <v>0</v>
      </c>
      <c r="O123">
        <f ca="1">IF(Data_Background!O123="","",(IF($B$3="On",IF(Data_Background!O123=0,0,Data_Background!O123-SMALL(Data_Background!$C123:$AZ123,COUNTIF(Data_Background!$C123:$AZ123,0)+1)),Data_Background!O123)))</f>
        <v>0</v>
      </c>
      <c r="P123">
        <f ca="1">IF(Data_Background!P123="","",(IF($B$3="On",IF(Data_Background!P123=0,0,Data_Background!P123-SMALL(Data_Background!$C123:$AZ123,COUNTIF(Data_Background!$C123:$AZ123,0)+1)),Data_Background!P123)))</f>
        <v>0</v>
      </c>
      <c r="Q123">
        <f ca="1">IF(Data_Background!Q123="","",(IF($B$3="On",IF(Data_Background!Q123=0,0,Data_Background!Q123-SMALL(Data_Background!$C123:$AZ123,COUNTIF(Data_Background!$C123:$AZ123,0)+1)),Data_Background!Q123)))</f>
        <v>0</v>
      </c>
      <c r="R123">
        <f ca="1">IF(Data_Background!R123="","",(IF($B$3="On",IF(Data_Background!R123=0,0,Data_Background!R123-SMALL(Data_Background!$C123:$AZ123,COUNTIF(Data_Background!$C123:$AZ123,0)+1)),Data_Background!R123)))</f>
        <v>0</v>
      </c>
      <c r="S123">
        <f ca="1">IF(Data_Background!S123="","",(IF($B$3="On",IF(Data_Background!S123=0,0,Data_Background!S123-SMALL(Data_Background!$C123:$AZ123,COUNTIF(Data_Background!$C123:$AZ123,0)+1)),Data_Background!S123)))</f>
        <v>0</v>
      </c>
      <c r="T123">
        <f ca="1">IF(Data_Background!T123="","",(IF($B$3="On",IF(Data_Background!T123=0,0,Data_Background!T123-SMALL(Data_Background!$C123:$AZ123,COUNTIF(Data_Background!$C123:$AZ123,0)+1)),Data_Background!T123)))</f>
        <v>0</v>
      </c>
      <c r="U123">
        <f ca="1">IF(Data_Background!U123="","",(IF($B$3="On",IF(Data_Background!U123=0,0,Data_Background!U123-SMALL(Data_Background!$C123:$AZ123,COUNTIF(Data_Background!$C123:$AZ123,0)+1)),Data_Background!U123)))</f>
        <v>0</v>
      </c>
      <c r="V123">
        <f ca="1">IF(Data_Background!V123="","",(IF($B$3="On",IF(Data_Background!V123=0,0,Data_Background!V123-SMALL(Data_Background!$C123:$AZ123,COUNTIF(Data_Background!$C123:$AZ123,0)+1)),Data_Background!V123)))</f>
        <v>0</v>
      </c>
      <c r="W123">
        <f ca="1">IF(Data_Background!W123="","",(IF($B$3="On",IF(Data_Background!W123=0,0,Data_Background!W123-SMALL(Data_Background!$C123:$AZ123,COUNTIF(Data_Background!$C123:$AZ123,0)+1)),Data_Background!W123)))</f>
        <v>0</v>
      </c>
      <c r="X123">
        <f ca="1">IF(Data_Background!X123="","",(IF($B$3="On",IF(Data_Background!X123=0,0,Data_Background!X123-SMALL(Data_Background!$C123:$AZ123,COUNTIF(Data_Background!$C123:$AZ123,0)+1)),Data_Background!X123)))</f>
        <v>0</v>
      </c>
      <c r="Y123">
        <f ca="1">IF(Data_Background!Y123="","",(IF($B$3="On",IF(Data_Background!Y123=0,0,Data_Background!Y123-SMALL(Data_Background!$C123:$AZ123,COUNTIF(Data_Background!$C123:$AZ123,0)+1)),Data_Background!Y123)))</f>
        <v>5.8255393073924617</v>
      </c>
      <c r="Z123">
        <f ca="1">IF(Data_Background!Z123="","",(IF($B$3="On",IF(Data_Background!Z123=0,0,Data_Background!Z123-SMALL(Data_Background!$C123:$AZ123,COUNTIF(Data_Background!$C123:$AZ123,0)+1)),Data_Background!Z123)))</f>
        <v>24.929889436518938</v>
      </c>
      <c r="AA123">
        <f ca="1">IF(Data_Background!AA123="","",(IF($B$3="On",IF(Data_Background!AA123=0,0,Data_Background!AA123-SMALL(Data_Background!$C123:$AZ123,COUNTIF(Data_Background!$C123:$AZ123,0)+1)),Data_Background!AA123)))</f>
        <v>61.385960050800065</v>
      </c>
      <c r="AB123">
        <f ca="1">IF(Data_Background!AB123="","",(IF($B$3="On",IF(Data_Background!AB123=0,0,Data_Background!AB123-SMALL(Data_Background!$C123:$AZ123,COUNTIF(Data_Background!$C123:$AZ123,0)+1)),Data_Background!AB123)))</f>
        <v>131.08327403012686</v>
      </c>
      <c r="AC123">
        <f ca="1">IF(Data_Background!AC123="","",(IF($B$3="On",IF(Data_Background!AC123=0,0,Data_Background!AC123-SMALL(Data_Background!$C123:$AZ123,COUNTIF(Data_Background!$C123:$AZ123,0)+1)),Data_Background!AC123)))</f>
        <v>254.57772922709876</v>
      </c>
      <c r="AD123">
        <f ca="1">IF(Data_Background!AD123="","",(IF($B$3="On",IF(Data_Background!AD123=0,0,Data_Background!AD123-SMALL(Data_Background!$C123:$AZ123,COUNTIF(Data_Background!$C123:$AZ123,0)+1)),Data_Background!AD123)))</f>
        <v>470.29976190890278</v>
      </c>
      <c r="AE123">
        <f ca="1">IF(Data_Background!AE123="","",(IF($B$3="On",IF(Data_Background!AE123=0,0,Data_Background!AE123-SMALL(Data_Background!$C123:$AZ123,COUNTIF(Data_Background!$C123:$AZ123,0)+1)),Data_Background!AE123)))</f>
        <v>823.30520369728811</v>
      </c>
      <c r="AF123">
        <f ca="1">IF(Data_Background!AF123="","",(IF($B$3="On",IF(Data_Background!AF123=0,0,Data_Background!AF123-SMALL(Data_Background!$C123:$AZ123,COUNTIF(Data_Background!$C123:$AZ123,0)+1)),Data_Background!AF123)))</f>
        <v>1334.2519088258005</v>
      </c>
      <c r="AG123">
        <f ca="1">IF(Data_Background!AG123="","",(IF($B$3="On",IF(Data_Background!AG123=0,0,Data_Background!AG123-SMALL(Data_Background!$C123:$AZ123,COUNTIF(Data_Background!$C123:$AZ123,0)+1)),Data_Background!AG123)))</f>
        <v>1944.606975397935</v>
      </c>
      <c r="AH123">
        <f ca="1">IF(Data_Background!AH123="","",(IF($B$3="On",IF(Data_Background!AH123=0,0,Data_Background!AH123-SMALL(Data_Background!$C123:$AZ123,COUNTIF(Data_Background!$C123:$AZ123,0)+1)),Data_Background!AH123)))</f>
        <v>2556.0187189698281</v>
      </c>
      <c r="AI123">
        <f ca="1">IF(Data_Background!AI123="","",(IF($B$3="On",IF(Data_Background!AI123=0,0,Data_Background!AI123-SMALL(Data_Background!$C123:$AZ123,COUNTIF(Data_Background!$C123:$AZ123,0)+1)),Data_Background!AI123)))</f>
        <v>3064.4986639008521</v>
      </c>
      <c r="AJ123">
        <f ca="1">IF(Data_Background!AJ123="","",(IF($B$3="On",IF(Data_Background!AJ123=0,0,Data_Background!AJ123-SMALL(Data_Background!$C123:$AZ123,COUNTIF(Data_Background!$C123:$AZ123,0)+1)),Data_Background!AJ123)))</f>
        <v>3435.3306252684142</v>
      </c>
      <c r="AK123">
        <f ca="1">IF(Data_Background!AK123="","",(IF($B$3="On",IF(Data_Background!AK123=0,0,Data_Background!AK123-SMALL(Data_Background!$C123:$AZ123,COUNTIF(Data_Background!$C123:$AZ123,0)+1)),Data_Background!AK123)))</f>
        <v>3674.0850990594254</v>
      </c>
      <c r="AL123">
        <f ca="1">IF(Data_Background!AL123="","",(IF($B$3="On",IF(Data_Background!AL123=0,0,Data_Background!AL123-SMALL(Data_Background!$C123:$AZ123,COUNTIF(Data_Background!$C123:$AZ123,0)+1)),Data_Background!AL123)))</f>
        <v>3820.7059759438248</v>
      </c>
      <c r="AM123">
        <f ca="1">IF(Data_Background!AM123="","",(IF($B$3="On",IF(Data_Background!AM123=0,0,Data_Background!AM123-SMALL(Data_Background!$C123:$AZ123,COUNTIF(Data_Background!$C123:$AZ123,0)+1)),Data_Background!AM123)))</f>
        <v>3910.3358149793653</v>
      </c>
      <c r="AN123">
        <f ca="1">IF(Data_Background!AN123="","",(IF($B$3="On",IF(Data_Background!AN123=0,0,Data_Background!AN123-SMALL(Data_Background!$C123:$AZ123,COUNTIF(Data_Background!$C123:$AZ123,0)+1)),Data_Background!AN123)))</f>
        <v>3969.4615056325947</v>
      </c>
      <c r="AO123">
        <f ca="1">IF(Data_Background!AO123="","",(IF($B$3="On",IF(Data_Background!AO123=0,0,Data_Background!AO123-SMALL(Data_Background!$C123:$AZ123,COUNTIF(Data_Background!$C123:$AZ123,0)+1)),Data_Background!AO123)))</f>
        <v>4005.6622262481314</v>
      </c>
      <c r="AP123">
        <f ca="1">IF(Data_Background!AP123="","",(IF($B$3="On",IF(Data_Background!AP123=0,0,Data_Background!AP123-SMALL(Data_Background!$C123:$AZ123,COUNTIF(Data_Background!$C123:$AZ123,0)+1)),Data_Background!AP123)))</f>
        <v>4021.0484417521234</v>
      </c>
      <c r="AQ123" t="str">
        <f>IF(Data_Background!AQ123="","",(IF($B$3="On",IF(Data_Background!AQ123=0,0,Data_Background!AQ123-SMALL(Data_Background!$C123:$AZ123,COUNTIF(Data_Background!$C123:$AZ123,0)+1)),Data_Background!AQ123)))</f>
        <v/>
      </c>
      <c r="AR123" t="str">
        <f>IF(Data_Background!AR123="","",(IF($B$3="On",IF(Data_Background!AR123=0,0,Data_Background!AR123-SMALL(Data_Background!$C123:$AZ123,COUNTIF(Data_Background!$C123:$AZ123,0)+1)),Data_Background!AR123)))</f>
        <v/>
      </c>
      <c r="AS123" t="str">
        <f>IF(Data_Background!AS123="","",(IF($B$3="On",IF(Data_Background!AS123=0,0,Data_Background!AS123-SMALL(Data_Background!$C123:$AZ123,COUNTIF(Data_Background!$C123:$AZ123,0)+1)),Data_Background!AS123)))</f>
        <v/>
      </c>
      <c r="AT123" t="str">
        <f>IF(Data_Background!AT123="","",(IF($B$3="On",IF(Data_Background!AT123=0,0,Data_Background!AT123-SMALL(Data_Background!$C123:$AZ123,COUNTIF(Data_Background!$C123:$AZ123,0)+1)),Data_Background!AT123)))</f>
        <v/>
      </c>
      <c r="AU123" t="str">
        <f>IF(Data_Background!AU123="","",(IF($B$3="On",IF(Data_Background!AU123=0,0,Data_Background!AU123-SMALL(Data_Background!$C123:$AZ123,COUNTIF(Data_Background!$C123:$AZ123,0)+1)),Data_Background!AU123)))</f>
        <v/>
      </c>
      <c r="AV123" t="str">
        <f>IF(Data_Background!AV123="","",(IF($B$3="On",IF(Data_Background!AV123=0,0,Data_Background!AV123-SMALL(Data_Background!$C123:$AZ123,COUNTIF(Data_Background!$C123:$AZ123,0)+1)),Data_Background!AV123)))</f>
        <v/>
      </c>
      <c r="AW123" t="str">
        <f>IF(Data_Background!AW123="","",(IF($B$3="On",IF(Data_Background!AW123=0,0,Data_Background!AW123-SMALL(Data_Background!$C123:$AZ123,COUNTIF(Data_Background!$C123:$AZ123,0)+1)),Data_Background!AW123)))</f>
        <v/>
      </c>
      <c r="AX123" t="str">
        <f>IF(Data_Background!AX123="","",(IF($B$3="On",IF(Data_Background!AX123=0,0,Data_Background!AX123-SMALL(Data_Background!$C123:$AZ123,COUNTIF(Data_Background!$C123:$AZ123,0)+1)),Data_Background!AX123)))</f>
        <v/>
      </c>
      <c r="AY123" t="str">
        <f>IF(Data_Background!AY123="","",(IF($B$3="On",IF(Data_Background!AY123=0,0,Data_Background!AY123-SMALL(Data_Background!$C123:$AZ123,COUNTIF(Data_Background!$C123:$AZ123,0)+1)),Data_Background!AY123)))</f>
        <v/>
      </c>
      <c r="AZ123" t="str">
        <f>IF(Data_Background!AZ123="","",(IF($B$3="On",IF(Data_Background!AZ123=0,0,Data_Background!AZ123-SMALL(Data_Background!$C123:$AZ123,COUNTIF(Data_Background!$C123:$AZ123,0)+1)),Data_Background!AZ123)))</f>
        <v/>
      </c>
    </row>
    <row r="124" spans="1:52" x14ac:dyDescent="0.25">
      <c r="A124" s="79">
        <f ca="1">Data_Initial!A124</f>
        <v>2</v>
      </c>
      <c r="B124" s="79" t="str">
        <f ca="1">Data_Initial!B124</f>
        <v>A7</v>
      </c>
      <c r="C124">
        <f ca="1">IF(Data_Background!C124="","",(IF($B$3="On",IF(Data_Background!C124=0,0,Data_Background!C124-SMALL(Data_Background!$C124:$AZ124,COUNTIF(Data_Background!$C124:$AZ124,0)+1)),Data_Background!C124)))</f>
        <v>0.87436952688229264</v>
      </c>
      <c r="D124">
        <f ca="1">IF(Data_Background!D124="","",(IF($B$3="On",IF(Data_Background!D124=0,0,Data_Background!D124-SMALL(Data_Background!$C124:$AZ124,COUNTIF(Data_Background!$C124:$AZ124,0)+1)),Data_Background!D124)))</f>
        <v>2.1866016064436691</v>
      </c>
      <c r="E124">
        <f ca="1">IF(Data_Background!E124="","",(IF($B$3="On",IF(Data_Background!E124=0,0,Data_Background!E124-SMALL(Data_Background!$C124:$AZ124,COUNTIF(Data_Background!$C124:$AZ124,0)+1)),Data_Background!E124)))</f>
        <v>3.3202395843172754</v>
      </c>
      <c r="F124">
        <f ca="1">IF(Data_Background!F124="","",(IF($B$3="On",IF(Data_Background!F124=0,0,Data_Background!F124-SMALL(Data_Background!$C124:$AZ124,COUNTIF(Data_Background!$C124:$AZ124,0)+1)),Data_Background!F124)))</f>
        <v>0.70402564326953332</v>
      </c>
      <c r="G124">
        <f ca="1">IF(Data_Background!G124="","",(IF($B$3="On",IF(Data_Background!G124=0,0,Data_Background!G124-SMALL(Data_Background!$C124:$AZ124,COUNTIF(Data_Background!$C124:$AZ124,0)+1)),Data_Background!G124)))</f>
        <v>0.14403091222796682</v>
      </c>
      <c r="H124">
        <f ca="1">IF(Data_Background!H124="","",(IF($B$3="On",IF(Data_Background!H124=0,0,Data_Background!H124-SMALL(Data_Background!$C124:$AZ124,COUNTIF(Data_Background!$C124:$AZ124,0)+1)),Data_Background!H124)))</f>
        <v>0</v>
      </c>
      <c r="I124">
        <f ca="1">IF(Data_Background!I124="","",(IF($B$3="On",IF(Data_Background!I124=0,0,Data_Background!I124-SMALL(Data_Background!$C124:$AZ124,COUNTIF(Data_Background!$C124:$AZ124,0)+1)),Data_Background!I124)))</f>
        <v>1.0784299106971953</v>
      </c>
      <c r="J124">
        <f ca="1">IF(Data_Background!J124="","",(IF($B$3="On",IF(Data_Background!J124=0,0,Data_Background!J124-SMALL(Data_Background!$C124:$AZ124,COUNTIF(Data_Background!$C124:$AZ124,0)+1)),Data_Background!J124)))</f>
        <v>0</v>
      </c>
      <c r="K124">
        <f ca="1">IF(Data_Background!K124="","",(IF($B$3="On",IF(Data_Background!K124=0,0,Data_Background!K124-SMALL(Data_Background!$C124:$AZ124,COUNTIF(Data_Background!$C124:$AZ124,0)+1)),Data_Background!K124)))</f>
        <v>0</v>
      </c>
      <c r="L124">
        <f ca="1">IF(Data_Background!L124="","",(IF($B$3="On",IF(Data_Background!L124=0,0,Data_Background!L124-SMALL(Data_Background!$C124:$AZ124,COUNTIF(Data_Background!$C124:$AZ124,0)+1)),Data_Background!L124)))</f>
        <v>0</v>
      </c>
      <c r="M124">
        <f ca="1">IF(Data_Background!M124="","",(IF($B$3="On",IF(Data_Background!M124=0,0,Data_Background!M124-SMALL(Data_Background!$C124:$AZ124,COUNTIF(Data_Background!$C124:$AZ124,0)+1)),Data_Background!M124)))</f>
        <v>0</v>
      </c>
      <c r="N124">
        <f ca="1">IF(Data_Background!N124="","",(IF($B$3="On",IF(Data_Background!N124=0,0,Data_Background!N124-SMALL(Data_Background!$C124:$AZ124,COUNTIF(Data_Background!$C124:$AZ124,0)+1)),Data_Background!N124)))</f>
        <v>0</v>
      </c>
      <c r="O124">
        <f ca="1">IF(Data_Background!O124="","",(IF($B$3="On",IF(Data_Background!O124=0,0,Data_Background!O124-SMALL(Data_Background!$C124:$AZ124,COUNTIF(Data_Background!$C124:$AZ124,0)+1)),Data_Background!O124)))</f>
        <v>0</v>
      </c>
      <c r="P124">
        <f ca="1">IF(Data_Background!P124="","",(IF($B$3="On",IF(Data_Background!P124=0,0,Data_Background!P124-SMALL(Data_Background!$C124:$AZ124,COUNTIF(Data_Background!$C124:$AZ124,0)+1)),Data_Background!P124)))</f>
        <v>0</v>
      </c>
      <c r="Q124">
        <f ca="1">IF(Data_Background!Q124="","",(IF($B$3="On",IF(Data_Background!Q124=0,0,Data_Background!Q124-SMALL(Data_Background!$C124:$AZ124,COUNTIF(Data_Background!$C124:$AZ124,0)+1)),Data_Background!Q124)))</f>
        <v>0</v>
      </c>
      <c r="R124">
        <f ca="1">IF(Data_Background!R124="","",(IF($B$3="On",IF(Data_Background!R124=0,0,Data_Background!R124-SMALL(Data_Background!$C124:$AZ124,COUNTIF(Data_Background!$C124:$AZ124,0)+1)),Data_Background!R124)))</f>
        <v>0</v>
      </c>
      <c r="S124">
        <f ca="1">IF(Data_Background!S124="","",(IF($B$3="On",IF(Data_Background!S124=0,0,Data_Background!S124-SMALL(Data_Background!$C124:$AZ124,COUNTIF(Data_Background!$C124:$AZ124,0)+1)),Data_Background!S124)))</f>
        <v>0</v>
      </c>
      <c r="T124">
        <f ca="1">IF(Data_Background!T124="","",(IF($B$3="On",IF(Data_Background!T124=0,0,Data_Background!T124-SMALL(Data_Background!$C124:$AZ124,COUNTIF(Data_Background!$C124:$AZ124,0)+1)),Data_Background!T124)))</f>
        <v>0</v>
      </c>
      <c r="U124">
        <f ca="1">IF(Data_Background!U124="","",(IF($B$3="On",IF(Data_Background!U124=0,0,Data_Background!U124-SMALL(Data_Background!$C124:$AZ124,COUNTIF(Data_Background!$C124:$AZ124,0)+1)),Data_Background!U124)))</f>
        <v>0</v>
      </c>
      <c r="V124">
        <f ca="1">IF(Data_Background!V124="","",(IF($B$3="On",IF(Data_Background!V124=0,0,Data_Background!V124-SMALL(Data_Background!$C124:$AZ124,COUNTIF(Data_Background!$C124:$AZ124,0)+1)),Data_Background!V124)))</f>
        <v>0</v>
      </c>
      <c r="W124">
        <f ca="1">IF(Data_Background!W124="","",(IF($B$3="On",IF(Data_Background!W124=0,0,Data_Background!W124-SMALL(Data_Background!$C124:$AZ124,COUNTIF(Data_Background!$C124:$AZ124,0)+1)),Data_Background!W124)))</f>
        <v>0</v>
      </c>
      <c r="X124">
        <f ca="1">IF(Data_Background!X124="","",(IF($B$3="On",IF(Data_Background!X124=0,0,Data_Background!X124-SMALL(Data_Background!$C124:$AZ124,COUNTIF(Data_Background!$C124:$AZ124,0)+1)),Data_Background!X124)))</f>
        <v>0</v>
      </c>
      <c r="Y124">
        <f ca="1">IF(Data_Background!Y124="","",(IF($B$3="On",IF(Data_Background!Y124=0,0,Data_Background!Y124-SMALL(Data_Background!$C124:$AZ124,COUNTIF(Data_Background!$C124:$AZ124,0)+1)),Data_Background!Y124)))</f>
        <v>0</v>
      </c>
      <c r="Z124">
        <f ca="1">IF(Data_Background!Z124="","",(IF($B$3="On",IF(Data_Background!Z124=0,0,Data_Background!Z124-SMALL(Data_Background!$C124:$AZ124,COUNTIF(Data_Background!$C124:$AZ124,0)+1)),Data_Background!Z124)))</f>
        <v>0</v>
      </c>
      <c r="AA124">
        <f ca="1">IF(Data_Background!AA124="","",(IF($B$3="On",IF(Data_Background!AA124=0,0,Data_Background!AA124-SMALL(Data_Background!$C124:$AZ124,COUNTIF(Data_Background!$C124:$AZ124,0)+1)),Data_Background!AA124)))</f>
        <v>10.744755673370786</v>
      </c>
      <c r="AB124">
        <f ca="1">IF(Data_Background!AB124="","",(IF($B$3="On",IF(Data_Background!AB124=0,0,Data_Background!AB124-SMALL(Data_Background!$C124:$AZ124,COUNTIF(Data_Background!$C124:$AZ124,0)+1)),Data_Background!AB124)))</f>
        <v>33.660265765025386</v>
      </c>
      <c r="AC124">
        <f ca="1">IF(Data_Background!AC124="","",(IF($B$3="On",IF(Data_Background!AC124=0,0,Data_Background!AC124-SMALL(Data_Background!$C124:$AZ124,COUNTIF(Data_Background!$C124:$AZ124,0)+1)),Data_Background!AC124)))</f>
        <v>79.908422728910722</v>
      </c>
      <c r="AD124">
        <f ca="1">IF(Data_Background!AD124="","",(IF($B$3="On",IF(Data_Background!AD124=0,0,Data_Background!AD124-SMALL(Data_Background!$C124:$AZ124,COUNTIF(Data_Background!$C124:$AZ124,0)+1)),Data_Background!AD124)))</f>
        <v>164.93514790824608</v>
      </c>
      <c r="AE124">
        <f ca="1">IF(Data_Background!AE124="","",(IF($B$3="On",IF(Data_Background!AE124=0,0,Data_Background!AE124-SMALL(Data_Background!$C124:$AZ124,COUNTIF(Data_Background!$C124:$AZ124,0)+1)),Data_Background!AE124)))</f>
        <v>313.42151777712081</v>
      </c>
      <c r="AF124">
        <f ca="1">IF(Data_Background!AF124="","",(IF($B$3="On",IF(Data_Background!AF124=0,0,Data_Background!AF124-SMALL(Data_Background!$C124:$AZ124,COUNTIF(Data_Background!$C124:$AZ124,0)+1)),Data_Background!AF124)))</f>
        <v>564.67596145009645</v>
      </c>
      <c r="AG124">
        <f ca="1">IF(Data_Background!AG124="","",(IF($B$3="On",IF(Data_Background!AG124=0,0,Data_Background!AG124-SMALL(Data_Background!$C124:$AZ124,COUNTIF(Data_Background!$C124:$AZ124,0)+1)),Data_Background!AG124)))</f>
        <v>948.54718435150812</v>
      </c>
      <c r="AH124">
        <f ca="1">IF(Data_Background!AH124="","",(IF($B$3="On",IF(Data_Background!AH124=0,0,Data_Background!AH124-SMALL(Data_Background!$C124:$AZ124,COUNTIF(Data_Background!$C124:$AZ124,0)+1)),Data_Background!AH124)))</f>
        <v>1456.0102688922427</v>
      </c>
      <c r="AI124">
        <f ca="1">IF(Data_Background!AI124="","",(IF($B$3="On",IF(Data_Background!AI124=0,0,Data_Background!AI124-SMALL(Data_Background!$C124:$AZ124,COUNTIF(Data_Background!$C124:$AZ124,0)+1)),Data_Background!AI124)))</f>
        <v>2010.0217939485842</v>
      </c>
      <c r="AJ124">
        <f ca="1">IF(Data_Background!AJ124="","",(IF($B$3="On",IF(Data_Background!AJ124=0,0,Data_Background!AJ124-SMALL(Data_Background!$C124:$AZ124,COUNTIF(Data_Background!$C124:$AZ124,0)+1)),Data_Background!AJ124)))</f>
        <v>2515.2114993391874</v>
      </c>
      <c r="AK124">
        <f ca="1">IF(Data_Background!AK124="","",(IF($B$3="On",IF(Data_Background!AK124=0,0,Data_Background!AK124-SMALL(Data_Background!$C124:$AZ124,COUNTIF(Data_Background!$C124:$AZ124,0)+1)),Data_Background!AK124)))</f>
        <v>2897.8474986091405</v>
      </c>
      <c r="AL124">
        <f ca="1">IF(Data_Background!AL124="","",(IF($B$3="On",IF(Data_Background!AL124=0,0,Data_Background!AL124-SMALL(Data_Background!$C124:$AZ124,COUNTIF(Data_Background!$C124:$AZ124,0)+1)),Data_Background!AL124)))</f>
        <v>3146.8099985055837</v>
      </c>
      <c r="AM124">
        <f ca="1">IF(Data_Background!AM124="","",(IF($B$3="On",IF(Data_Background!AM124=0,0,Data_Background!AM124-SMALL(Data_Background!$C124:$AZ124,COUNTIF(Data_Background!$C124:$AZ124,0)+1)),Data_Background!AM124)))</f>
        <v>3289.8697942701406</v>
      </c>
      <c r="AN124">
        <f ca="1">IF(Data_Background!AN124="","",(IF($B$3="On",IF(Data_Background!AN124=0,0,Data_Background!AN124-SMALL(Data_Background!$C124:$AZ124,COUNTIF(Data_Background!$C124:$AZ124,0)+1)),Data_Background!AN124)))</f>
        <v>3375.4339366805739</v>
      </c>
      <c r="AO124">
        <f ca="1">IF(Data_Background!AO124="","",(IF($B$3="On",IF(Data_Background!AO124=0,0,Data_Background!AO124-SMALL(Data_Background!$C124:$AZ124,COUNTIF(Data_Background!$C124:$AZ124,0)+1)),Data_Background!AO124)))</f>
        <v>3437.8579448325272</v>
      </c>
      <c r="AP124">
        <f ca="1">IF(Data_Background!AP124="","",(IF($B$3="On",IF(Data_Background!AP124=0,0,Data_Background!AP124-SMALL(Data_Background!$C124:$AZ124,COUNTIF(Data_Background!$C124:$AZ124,0)+1)),Data_Background!AP124)))</f>
        <v>3467.4024756757572</v>
      </c>
      <c r="AQ124" t="str">
        <f>IF(Data_Background!AQ124="","",(IF($B$3="On",IF(Data_Background!AQ124=0,0,Data_Background!AQ124-SMALL(Data_Background!$C124:$AZ124,COUNTIF(Data_Background!$C124:$AZ124,0)+1)),Data_Background!AQ124)))</f>
        <v/>
      </c>
      <c r="AR124" t="str">
        <f>IF(Data_Background!AR124="","",(IF($B$3="On",IF(Data_Background!AR124=0,0,Data_Background!AR124-SMALL(Data_Background!$C124:$AZ124,COUNTIF(Data_Background!$C124:$AZ124,0)+1)),Data_Background!AR124)))</f>
        <v/>
      </c>
      <c r="AS124" t="str">
        <f>IF(Data_Background!AS124="","",(IF($B$3="On",IF(Data_Background!AS124=0,0,Data_Background!AS124-SMALL(Data_Background!$C124:$AZ124,COUNTIF(Data_Background!$C124:$AZ124,0)+1)),Data_Background!AS124)))</f>
        <v/>
      </c>
      <c r="AT124" t="str">
        <f>IF(Data_Background!AT124="","",(IF($B$3="On",IF(Data_Background!AT124=0,0,Data_Background!AT124-SMALL(Data_Background!$C124:$AZ124,COUNTIF(Data_Background!$C124:$AZ124,0)+1)),Data_Background!AT124)))</f>
        <v/>
      </c>
      <c r="AU124" t="str">
        <f>IF(Data_Background!AU124="","",(IF($B$3="On",IF(Data_Background!AU124=0,0,Data_Background!AU124-SMALL(Data_Background!$C124:$AZ124,COUNTIF(Data_Background!$C124:$AZ124,0)+1)),Data_Background!AU124)))</f>
        <v/>
      </c>
      <c r="AV124" t="str">
        <f>IF(Data_Background!AV124="","",(IF($B$3="On",IF(Data_Background!AV124=0,0,Data_Background!AV124-SMALL(Data_Background!$C124:$AZ124,COUNTIF(Data_Background!$C124:$AZ124,0)+1)),Data_Background!AV124)))</f>
        <v/>
      </c>
      <c r="AW124" t="str">
        <f>IF(Data_Background!AW124="","",(IF($B$3="On",IF(Data_Background!AW124=0,0,Data_Background!AW124-SMALL(Data_Background!$C124:$AZ124,COUNTIF(Data_Background!$C124:$AZ124,0)+1)),Data_Background!AW124)))</f>
        <v/>
      </c>
      <c r="AX124" t="str">
        <f>IF(Data_Background!AX124="","",(IF($B$3="On",IF(Data_Background!AX124=0,0,Data_Background!AX124-SMALL(Data_Background!$C124:$AZ124,COUNTIF(Data_Background!$C124:$AZ124,0)+1)),Data_Background!AX124)))</f>
        <v/>
      </c>
      <c r="AY124" t="str">
        <f>IF(Data_Background!AY124="","",(IF($B$3="On",IF(Data_Background!AY124=0,0,Data_Background!AY124-SMALL(Data_Background!$C124:$AZ124,COUNTIF(Data_Background!$C124:$AZ124,0)+1)),Data_Background!AY124)))</f>
        <v/>
      </c>
      <c r="AZ124" t="str">
        <f>IF(Data_Background!AZ124="","",(IF($B$3="On",IF(Data_Background!AZ124=0,0,Data_Background!AZ124-SMALL(Data_Background!$C124:$AZ124,COUNTIF(Data_Background!$C124:$AZ124,0)+1)),Data_Background!AZ124)))</f>
        <v/>
      </c>
    </row>
    <row r="125" spans="1:52" x14ac:dyDescent="0.25">
      <c r="A125" s="79">
        <f ca="1">Data_Initial!A125</f>
        <v>2</v>
      </c>
      <c r="B125" s="79" t="str">
        <f ca="1">Data_Initial!B125</f>
        <v>B7</v>
      </c>
      <c r="C125">
        <f ca="1">IF(Data_Background!C125="","",(IF($B$3="On",IF(Data_Background!C125=0,0,Data_Background!C125-SMALL(Data_Background!$C125:$AZ125,COUNTIF(Data_Background!$C125:$AZ125,0)+1)),Data_Background!C125)))</f>
        <v>0</v>
      </c>
      <c r="D125">
        <f ca="1">IF(Data_Background!D125="","",(IF($B$3="On",IF(Data_Background!D125=0,0,Data_Background!D125-SMALL(Data_Background!$C125:$AZ125,COUNTIF(Data_Background!$C125:$AZ125,0)+1)),Data_Background!D125)))</f>
        <v>0.33383980859101392</v>
      </c>
      <c r="E125">
        <f ca="1">IF(Data_Background!E125="","",(IF($B$3="On",IF(Data_Background!E125=0,0,Data_Background!E125-SMALL(Data_Background!$C125:$AZ125,COUNTIF(Data_Background!$C125:$AZ125,0)+1)),Data_Background!E125)))</f>
        <v>1.4312936662402844</v>
      </c>
      <c r="F125">
        <f ca="1">IF(Data_Background!F125="","",(IF($B$3="On",IF(Data_Background!F125=0,0,Data_Background!F125-SMALL(Data_Background!$C125:$AZ125,COUNTIF(Data_Background!$C125:$AZ125,0)+1)),Data_Background!F125)))</f>
        <v>2.0419583319468679</v>
      </c>
      <c r="G125">
        <f ca="1">IF(Data_Background!G125="","",(IF($B$3="On",IF(Data_Background!G125=0,0,Data_Background!G125-SMALL(Data_Background!$C125:$AZ125,COUNTIF(Data_Background!$C125:$AZ125,0)+1)),Data_Background!G125)))</f>
        <v>0</v>
      </c>
      <c r="H125">
        <f ca="1">IF(Data_Background!H125="","",(IF($B$3="On",IF(Data_Background!H125=0,0,Data_Background!H125-SMALL(Data_Background!$C125:$AZ125,COUNTIF(Data_Background!$C125:$AZ125,0)+1)),Data_Background!H125)))</f>
        <v>0.83604669755580618</v>
      </c>
      <c r="I125">
        <f ca="1">IF(Data_Background!I125="","",(IF($B$3="On",IF(Data_Background!I125=0,0,Data_Background!I125-SMALL(Data_Background!$C125:$AZ125,COUNTIF(Data_Background!$C125:$AZ125,0)+1)),Data_Background!I125)))</f>
        <v>0.57377553476908238</v>
      </c>
      <c r="J125">
        <f ca="1">IF(Data_Background!J125="","",(IF($B$3="On",IF(Data_Background!J125=0,0,Data_Background!J125-SMALL(Data_Background!$C125:$AZ125,COUNTIF(Data_Background!$C125:$AZ125,0)+1)),Data_Background!J125)))</f>
        <v>0</v>
      </c>
      <c r="K125">
        <f ca="1">IF(Data_Background!K125="","",(IF($B$3="On",IF(Data_Background!K125=0,0,Data_Background!K125-SMALL(Data_Background!$C125:$AZ125,COUNTIF(Data_Background!$C125:$AZ125,0)+1)),Data_Background!K125)))</f>
        <v>0</v>
      </c>
      <c r="L125">
        <f ca="1">IF(Data_Background!L125="","",(IF($B$3="On",IF(Data_Background!L125=0,0,Data_Background!L125-SMALL(Data_Background!$C125:$AZ125,COUNTIF(Data_Background!$C125:$AZ125,0)+1)),Data_Background!L125)))</f>
        <v>0</v>
      </c>
      <c r="M125">
        <f ca="1">IF(Data_Background!M125="","",(IF($B$3="On",IF(Data_Background!M125=0,0,Data_Background!M125-SMALL(Data_Background!$C125:$AZ125,COUNTIF(Data_Background!$C125:$AZ125,0)+1)),Data_Background!M125)))</f>
        <v>0</v>
      </c>
      <c r="N125">
        <f ca="1">IF(Data_Background!N125="","",(IF($B$3="On",IF(Data_Background!N125=0,0,Data_Background!N125-SMALL(Data_Background!$C125:$AZ125,COUNTIF(Data_Background!$C125:$AZ125,0)+1)),Data_Background!N125)))</f>
        <v>0</v>
      </c>
      <c r="O125">
        <f ca="1">IF(Data_Background!O125="","",(IF($B$3="On",IF(Data_Background!O125=0,0,Data_Background!O125-SMALL(Data_Background!$C125:$AZ125,COUNTIF(Data_Background!$C125:$AZ125,0)+1)),Data_Background!O125)))</f>
        <v>0</v>
      </c>
      <c r="P125">
        <f ca="1">IF(Data_Background!P125="","",(IF($B$3="On",IF(Data_Background!P125=0,0,Data_Background!P125-SMALL(Data_Background!$C125:$AZ125,COUNTIF(Data_Background!$C125:$AZ125,0)+1)),Data_Background!P125)))</f>
        <v>0</v>
      </c>
      <c r="Q125">
        <f ca="1">IF(Data_Background!Q125="","",(IF($B$3="On",IF(Data_Background!Q125=0,0,Data_Background!Q125-SMALL(Data_Background!$C125:$AZ125,COUNTIF(Data_Background!$C125:$AZ125,0)+1)),Data_Background!Q125)))</f>
        <v>0</v>
      </c>
      <c r="R125">
        <f ca="1">IF(Data_Background!R125="","",(IF($B$3="On",IF(Data_Background!R125=0,0,Data_Background!R125-SMALL(Data_Background!$C125:$AZ125,COUNTIF(Data_Background!$C125:$AZ125,0)+1)),Data_Background!R125)))</f>
        <v>0</v>
      </c>
      <c r="S125">
        <f ca="1">IF(Data_Background!S125="","",(IF($B$3="On",IF(Data_Background!S125=0,0,Data_Background!S125-SMALL(Data_Background!$C125:$AZ125,COUNTIF(Data_Background!$C125:$AZ125,0)+1)),Data_Background!S125)))</f>
        <v>0</v>
      </c>
      <c r="T125">
        <f ca="1">IF(Data_Background!T125="","",(IF($B$3="On",IF(Data_Background!T125=0,0,Data_Background!T125-SMALL(Data_Background!$C125:$AZ125,COUNTIF(Data_Background!$C125:$AZ125,0)+1)),Data_Background!T125)))</f>
        <v>0</v>
      </c>
      <c r="U125">
        <f ca="1">IF(Data_Background!U125="","",(IF($B$3="On",IF(Data_Background!U125=0,0,Data_Background!U125-SMALL(Data_Background!$C125:$AZ125,COUNTIF(Data_Background!$C125:$AZ125,0)+1)),Data_Background!U125)))</f>
        <v>0</v>
      </c>
      <c r="V125">
        <f ca="1">IF(Data_Background!V125="","",(IF($B$3="On",IF(Data_Background!V125=0,0,Data_Background!V125-SMALL(Data_Background!$C125:$AZ125,COUNTIF(Data_Background!$C125:$AZ125,0)+1)),Data_Background!V125)))</f>
        <v>0</v>
      </c>
      <c r="W125">
        <f ca="1">IF(Data_Background!W125="","",(IF($B$3="On",IF(Data_Background!W125=0,0,Data_Background!W125-SMALL(Data_Background!$C125:$AZ125,COUNTIF(Data_Background!$C125:$AZ125,0)+1)),Data_Background!W125)))</f>
        <v>0</v>
      </c>
      <c r="X125">
        <f ca="1">IF(Data_Background!X125="","",(IF($B$3="On",IF(Data_Background!X125=0,0,Data_Background!X125-SMALL(Data_Background!$C125:$AZ125,COUNTIF(Data_Background!$C125:$AZ125,0)+1)),Data_Background!X125)))</f>
        <v>0</v>
      </c>
      <c r="Y125">
        <f ca="1">IF(Data_Background!Y125="","",(IF($B$3="On",IF(Data_Background!Y125=0,0,Data_Background!Y125-SMALL(Data_Background!$C125:$AZ125,COUNTIF(Data_Background!$C125:$AZ125,0)+1)),Data_Background!Y125)))</f>
        <v>0</v>
      </c>
      <c r="Z125">
        <f ca="1">IF(Data_Background!Z125="","",(IF($B$3="On",IF(Data_Background!Z125=0,0,Data_Background!Z125-SMALL(Data_Background!$C125:$AZ125,COUNTIF(Data_Background!$C125:$AZ125,0)+1)),Data_Background!Z125)))</f>
        <v>6.7479989722435825</v>
      </c>
      <c r="AA125">
        <f ca="1">IF(Data_Background!AA125="","",(IF($B$3="On",IF(Data_Background!AA125=0,0,Data_Background!AA125-SMALL(Data_Background!$C125:$AZ125,COUNTIF(Data_Background!$C125:$AZ125,0)+1)),Data_Background!AA125)))</f>
        <v>21.217004218659419</v>
      </c>
      <c r="AB125">
        <f ca="1">IF(Data_Background!AB125="","",(IF($B$3="On",IF(Data_Background!AB125=0,0,Data_Background!AB125-SMALL(Data_Background!$C125:$AZ125,COUNTIF(Data_Background!$C125:$AZ125,0)+1)),Data_Background!AB125)))</f>
        <v>47.20768967357192</v>
      </c>
      <c r="AC125">
        <f ca="1">IF(Data_Background!AC125="","",(IF($B$3="On",IF(Data_Background!AC125=0,0,Data_Background!AC125-SMALL(Data_Background!$C125:$AZ125,COUNTIF(Data_Background!$C125:$AZ125,0)+1)),Data_Background!AC125)))</f>
        <v>96.088110761925265</v>
      </c>
      <c r="AD125">
        <f ca="1">IF(Data_Background!AD125="","",(IF($B$3="On",IF(Data_Background!AD125=0,0,Data_Background!AD125-SMALL(Data_Background!$C125:$AZ125,COUNTIF(Data_Background!$C125:$AZ125,0)+1)),Data_Background!AD125)))</f>
        <v>184.38873787896577</v>
      </c>
      <c r="AE125">
        <f ca="1">IF(Data_Background!AE125="","",(IF($B$3="On",IF(Data_Background!AE125=0,0,Data_Background!AE125-SMALL(Data_Background!$C125:$AZ125,COUNTIF(Data_Background!$C125:$AZ125,0)+1)),Data_Background!AE125)))</f>
        <v>340.08968077537827</v>
      </c>
      <c r="AF125">
        <f ca="1">IF(Data_Background!AF125="","",(IF($B$3="On",IF(Data_Background!AF125=0,0,Data_Background!AF125-SMALL(Data_Background!$C125:$AZ125,COUNTIF(Data_Background!$C125:$AZ125,0)+1)),Data_Background!AF125)))</f>
        <v>603.21865086949856</v>
      </c>
      <c r="AG125">
        <f ca="1">IF(Data_Background!AG125="","",(IF($B$3="On",IF(Data_Background!AG125=0,0,Data_Background!AG125-SMALL(Data_Background!$C125:$AZ125,COUNTIF(Data_Background!$C125:$AZ125,0)+1)),Data_Background!AG125)))</f>
        <v>1009.8782547678098</v>
      </c>
      <c r="AH125">
        <f ca="1">IF(Data_Background!AH125="","",(IF($B$3="On",IF(Data_Background!AH125=0,0,Data_Background!AH125-SMALL(Data_Background!$C125:$AZ125,COUNTIF(Data_Background!$C125:$AZ125,0)+1)),Data_Background!AH125)))</f>
        <v>1544.0028500148724</v>
      </c>
      <c r="AI125">
        <f ca="1">IF(Data_Background!AI125="","",(IF($B$3="On",IF(Data_Background!AI125=0,0,Data_Background!AI125-SMALL(Data_Background!$C125:$AZ125,COUNTIF(Data_Background!$C125:$AZ125,0)+1)),Data_Background!AI125)))</f>
        <v>2128.2970969469588</v>
      </c>
      <c r="AJ125">
        <f ca="1">IF(Data_Background!AJ125="","",(IF($B$3="On",IF(Data_Background!AJ125=0,0,Data_Background!AJ125-SMALL(Data_Background!$C125:$AZ125,COUNTIF(Data_Background!$C125:$AZ125,0)+1)),Data_Background!AJ125)))</f>
        <v>2658.0980285551987</v>
      </c>
      <c r="AK125">
        <f ca="1">IF(Data_Background!AK125="","",(IF($B$3="On",IF(Data_Background!AK125=0,0,Data_Background!AK125-SMALL(Data_Background!$C125:$AZ125,COUNTIF(Data_Background!$C125:$AZ125,0)+1)),Data_Background!AK125)))</f>
        <v>3062.645869656315</v>
      </c>
      <c r="AL125">
        <f ca="1">IF(Data_Background!AL125="","",(IF($B$3="On",IF(Data_Background!AL125=0,0,Data_Background!AL125-SMALL(Data_Background!$C125:$AZ125,COUNTIF(Data_Background!$C125:$AZ125,0)+1)),Data_Background!AL125)))</f>
        <v>3327.8473502114416</v>
      </c>
      <c r="AM125">
        <f ca="1">IF(Data_Background!AM125="","",(IF($B$3="On",IF(Data_Background!AM125=0,0,Data_Background!AM125-SMALL(Data_Background!$C125:$AZ125,COUNTIF(Data_Background!$C125:$AZ125,0)+1)),Data_Background!AM125)))</f>
        <v>3483.3732560271287</v>
      </c>
      <c r="AN125">
        <f ca="1">IF(Data_Background!AN125="","",(IF($B$3="On",IF(Data_Background!AN125=0,0,Data_Background!AN125-SMALL(Data_Background!$C125:$AZ125,COUNTIF(Data_Background!$C125:$AZ125,0)+1)),Data_Background!AN125)))</f>
        <v>3573.5235037522584</v>
      </c>
      <c r="AO125">
        <f ca="1">IF(Data_Background!AO125="","",(IF($B$3="On",IF(Data_Background!AO125=0,0,Data_Background!AO125-SMALL(Data_Background!$C125:$AZ125,COUNTIF(Data_Background!$C125:$AZ125,0)+1)),Data_Background!AO125)))</f>
        <v>3636.3458204885414</v>
      </c>
      <c r="AP125">
        <f ca="1">IF(Data_Background!AP125="","",(IF($B$3="On",IF(Data_Background!AP125=0,0,Data_Background!AP125-SMALL(Data_Background!$C125:$AZ125,COUNTIF(Data_Background!$C125:$AZ125,0)+1)),Data_Background!AP125)))</f>
        <v>3663.7705195695771</v>
      </c>
      <c r="AQ125" t="str">
        <f>IF(Data_Background!AQ125="","",(IF($B$3="On",IF(Data_Background!AQ125=0,0,Data_Background!AQ125-SMALL(Data_Background!$C125:$AZ125,COUNTIF(Data_Background!$C125:$AZ125,0)+1)),Data_Background!AQ125)))</f>
        <v/>
      </c>
      <c r="AR125" t="str">
        <f>IF(Data_Background!AR125="","",(IF($B$3="On",IF(Data_Background!AR125=0,0,Data_Background!AR125-SMALL(Data_Background!$C125:$AZ125,COUNTIF(Data_Background!$C125:$AZ125,0)+1)),Data_Background!AR125)))</f>
        <v/>
      </c>
      <c r="AS125" t="str">
        <f>IF(Data_Background!AS125="","",(IF($B$3="On",IF(Data_Background!AS125=0,0,Data_Background!AS125-SMALL(Data_Background!$C125:$AZ125,COUNTIF(Data_Background!$C125:$AZ125,0)+1)),Data_Background!AS125)))</f>
        <v/>
      </c>
      <c r="AT125" t="str">
        <f>IF(Data_Background!AT125="","",(IF($B$3="On",IF(Data_Background!AT125=0,0,Data_Background!AT125-SMALL(Data_Background!$C125:$AZ125,COUNTIF(Data_Background!$C125:$AZ125,0)+1)),Data_Background!AT125)))</f>
        <v/>
      </c>
      <c r="AU125" t="str">
        <f>IF(Data_Background!AU125="","",(IF($B$3="On",IF(Data_Background!AU125=0,0,Data_Background!AU125-SMALL(Data_Background!$C125:$AZ125,COUNTIF(Data_Background!$C125:$AZ125,0)+1)),Data_Background!AU125)))</f>
        <v/>
      </c>
      <c r="AV125" t="str">
        <f>IF(Data_Background!AV125="","",(IF($B$3="On",IF(Data_Background!AV125=0,0,Data_Background!AV125-SMALL(Data_Background!$C125:$AZ125,COUNTIF(Data_Background!$C125:$AZ125,0)+1)),Data_Background!AV125)))</f>
        <v/>
      </c>
      <c r="AW125" t="str">
        <f>IF(Data_Background!AW125="","",(IF($B$3="On",IF(Data_Background!AW125=0,0,Data_Background!AW125-SMALL(Data_Background!$C125:$AZ125,COUNTIF(Data_Background!$C125:$AZ125,0)+1)),Data_Background!AW125)))</f>
        <v/>
      </c>
      <c r="AX125" t="str">
        <f>IF(Data_Background!AX125="","",(IF($B$3="On",IF(Data_Background!AX125=0,0,Data_Background!AX125-SMALL(Data_Background!$C125:$AZ125,COUNTIF(Data_Background!$C125:$AZ125,0)+1)),Data_Background!AX125)))</f>
        <v/>
      </c>
      <c r="AY125" t="str">
        <f>IF(Data_Background!AY125="","",(IF($B$3="On",IF(Data_Background!AY125=0,0,Data_Background!AY125-SMALL(Data_Background!$C125:$AZ125,COUNTIF(Data_Background!$C125:$AZ125,0)+1)),Data_Background!AY125)))</f>
        <v/>
      </c>
      <c r="AZ125" t="str">
        <f>IF(Data_Background!AZ125="","",(IF($B$3="On",IF(Data_Background!AZ125=0,0,Data_Background!AZ125-SMALL(Data_Background!$C125:$AZ125,COUNTIF(Data_Background!$C125:$AZ125,0)+1)),Data_Background!AZ125)))</f>
        <v/>
      </c>
    </row>
    <row r="126" spans="1:52" x14ac:dyDescent="0.25">
      <c r="A126" s="79">
        <f ca="1">Data_Initial!A126</f>
        <v>2</v>
      </c>
      <c r="B126" s="79" t="str">
        <f ca="1">Data_Initial!B126</f>
        <v>C7</v>
      </c>
      <c r="C126">
        <f ca="1">IF(Data_Background!C126="","",(IF($B$3="On",IF(Data_Background!C126=0,0,Data_Background!C126-SMALL(Data_Background!$C126:$AZ126,COUNTIF(Data_Background!$C126:$AZ126,0)+1)),Data_Background!C126)))</f>
        <v>0</v>
      </c>
      <c r="D126">
        <f ca="1">IF(Data_Background!D126="","",(IF($B$3="On",IF(Data_Background!D126=0,0,Data_Background!D126-SMALL(Data_Background!$C126:$AZ126,COUNTIF(Data_Background!$C126:$AZ126,0)+1)),Data_Background!D126)))</f>
        <v>0</v>
      </c>
      <c r="E126">
        <f ca="1">IF(Data_Background!E126="","",(IF($B$3="On",IF(Data_Background!E126=0,0,Data_Background!E126-SMALL(Data_Background!$C126:$AZ126,COUNTIF(Data_Background!$C126:$AZ126,0)+1)),Data_Background!E126)))</f>
        <v>0</v>
      </c>
      <c r="F126">
        <f ca="1">IF(Data_Background!F126="","",(IF($B$3="On",IF(Data_Background!F126=0,0,Data_Background!F126-SMALL(Data_Background!$C126:$AZ126,COUNTIF(Data_Background!$C126:$AZ126,0)+1)),Data_Background!F126)))</f>
        <v>0</v>
      </c>
      <c r="G126">
        <f ca="1">IF(Data_Background!G126="","",(IF($B$3="On",IF(Data_Background!G126=0,0,Data_Background!G126-SMALL(Data_Background!$C126:$AZ126,COUNTIF(Data_Background!$C126:$AZ126,0)+1)),Data_Background!G126)))</f>
        <v>0</v>
      </c>
      <c r="H126">
        <f ca="1">IF(Data_Background!H126="","",(IF($B$3="On",IF(Data_Background!H126=0,0,Data_Background!H126-SMALL(Data_Background!$C126:$AZ126,COUNTIF(Data_Background!$C126:$AZ126,0)+1)),Data_Background!H126)))</f>
        <v>1.196522242853463</v>
      </c>
      <c r="I126">
        <f ca="1">IF(Data_Background!I126="","",(IF($B$3="On",IF(Data_Background!I126=0,0,Data_Background!I126-SMALL(Data_Background!$C126:$AZ126,COUNTIF(Data_Background!$C126:$AZ126,0)+1)),Data_Background!I126)))</f>
        <v>1.9019861347859064</v>
      </c>
      <c r="J126">
        <f ca="1">IF(Data_Background!J126="","",(IF($B$3="On",IF(Data_Background!J126=0,0,Data_Background!J126-SMALL(Data_Background!$C126:$AZ126,COUNTIF(Data_Background!$C126:$AZ126,0)+1)),Data_Background!J126)))</f>
        <v>3.3705092467033255</v>
      </c>
      <c r="K126">
        <f ca="1">IF(Data_Background!K126="","",(IF($B$3="On",IF(Data_Background!K126=0,0,Data_Background!K126-SMALL(Data_Background!$C126:$AZ126,COUNTIF(Data_Background!$C126:$AZ126,0)+1)),Data_Background!K126)))</f>
        <v>3.7875914172389757</v>
      </c>
      <c r="L126">
        <f ca="1">IF(Data_Background!L126="","",(IF($B$3="On",IF(Data_Background!L126=0,0,Data_Background!L126-SMALL(Data_Background!$C126:$AZ126,COUNTIF(Data_Background!$C126:$AZ126,0)+1)),Data_Background!L126)))</f>
        <v>5.1401262105484111</v>
      </c>
      <c r="M126">
        <f ca="1">IF(Data_Background!M126="","",(IF($B$3="On",IF(Data_Background!M126=0,0,Data_Background!M126-SMALL(Data_Background!$C126:$AZ126,COUNTIF(Data_Background!$C126:$AZ126,0)+1)),Data_Background!M126)))</f>
        <v>4.7024992069467189</v>
      </c>
      <c r="N126">
        <f ca="1">IF(Data_Background!N126="","",(IF($B$3="On",IF(Data_Background!N126=0,0,Data_Background!N126-SMALL(Data_Background!$C126:$AZ126,COUNTIF(Data_Background!$C126:$AZ126,0)+1)),Data_Background!N126)))</f>
        <v>5.0812047843963555</v>
      </c>
      <c r="O126">
        <f ca="1">IF(Data_Background!O126="","",(IF($B$3="On",IF(Data_Background!O126=0,0,Data_Background!O126-SMALL(Data_Background!$C126:$AZ126,COUNTIF(Data_Background!$C126:$AZ126,0)+1)),Data_Background!O126)))</f>
        <v>3.4032297536720484</v>
      </c>
      <c r="P126">
        <f ca="1">IF(Data_Background!P126="","",(IF($B$3="On",IF(Data_Background!P126=0,0,Data_Background!P126-SMALL(Data_Background!$C126:$AZ126,COUNTIF(Data_Background!$C126:$AZ126,0)+1)),Data_Background!P126)))</f>
        <v>2.5156285683766955</v>
      </c>
      <c r="Q126">
        <f ca="1">IF(Data_Background!Q126="","",(IF($B$3="On",IF(Data_Background!Q126=0,0,Data_Background!Q126-SMALL(Data_Background!$C126:$AZ126,COUNTIF(Data_Background!$C126:$AZ126,0)+1)),Data_Background!Q126)))</f>
        <v>1.3621415362517861</v>
      </c>
      <c r="R126">
        <f ca="1">IF(Data_Background!R126="","",(IF($B$3="On",IF(Data_Background!R126=0,0,Data_Background!R126-SMALL(Data_Background!$C126:$AZ126,COUNTIF(Data_Background!$C126:$AZ126,0)+1)),Data_Background!R126)))</f>
        <v>0.50917806762693951</v>
      </c>
      <c r="S126">
        <f ca="1">IF(Data_Background!S126="","",(IF($B$3="On",IF(Data_Background!S126=0,0,Data_Background!S126-SMALL(Data_Background!$C126:$AZ126,COUNTIF(Data_Background!$C126:$AZ126,0)+1)),Data_Background!S126)))</f>
        <v>0</v>
      </c>
      <c r="T126">
        <f ca="1">IF(Data_Background!T126="","",(IF($B$3="On",IF(Data_Background!T126=0,0,Data_Background!T126-SMALL(Data_Background!$C126:$AZ126,COUNTIF(Data_Background!$C126:$AZ126,0)+1)),Data_Background!T126)))</f>
        <v>0</v>
      </c>
      <c r="U126">
        <f ca="1">IF(Data_Background!U126="","",(IF($B$3="On",IF(Data_Background!U126=0,0,Data_Background!U126-SMALL(Data_Background!$C126:$AZ126,COUNTIF(Data_Background!$C126:$AZ126,0)+1)),Data_Background!U126)))</f>
        <v>0</v>
      </c>
      <c r="V126">
        <f ca="1">IF(Data_Background!V126="","",(IF($B$3="On",IF(Data_Background!V126=0,0,Data_Background!V126-SMALL(Data_Background!$C126:$AZ126,COUNTIF(Data_Background!$C126:$AZ126,0)+1)),Data_Background!V126)))</f>
        <v>0</v>
      </c>
      <c r="W126">
        <f ca="1">IF(Data_Background!W126="","",(IF($B$3="On",IF(Data_Background!W126=0,0,Data_Background!W126-SMALL(Data_Background!$C126:$AZ126,COUNTIF(Data_Background!$C126:$AZ126,0)+1)),Data_Background!W126)))</f>
        <v>0</v>
      </c>
      <c r="X126">
        <f ca="1">IF(Data_Background!X126="","",(IF($B$3="On",IF(Data_Background!X126=0,0,Data_Background!X126-SMALL(Data_Background!$C126:$AZ126,COUNTIF(Data_Background!$C126:$AZ126,0)+1)),Data_Background!X126)))</f>
        <v>0</v>
      </c>
      <c r="Y126">
        <f ca="1">IF(Data_Background!Y126="","",(IF($B$3="On",IF(Data_Background!Y126=0,0,Data_Background!Y126-SMALL(Data_Background!$C126:$AZ126,COUNTIF(Data_Background!$C126:$AZ126,0)+1)),Data_Background!Y126)))</f>
        <v>0</v>
      </c>
      <c r="Z126">
        <f ca="1">IF(Data_Background!Z126="","",(IF($B$3="On",IF(Data_Background!Z126=0,0,Data_Background!Z126-SMALL(Data_Background!$C126:$AZ126,COUNTIF(Data_Background!$C126:$AZ126,0)+1)),Data_Background!Z126)))</f>
        <v>0</v>
      </c>
      <c r="AA126">
        <f ca="1">IF(Data_Background!AA126="","",(IF($B$3="On",IF(Data_Background!AA126=0,0,Data_Background!AA126-SMALL(Data_Background!$C126:$AZ126,COUNTIF(Data_Background!$C126:$AZ126,0)+1)),Data_Background!AA126)))</f>
        <v>5.8551745727228663</v>
      </c>
      <c r="AB126">
        <f ca="1">IF(Data_Background!AB126="","",(IF($B$3="On",IF(Data_Background!AB126=0,0,Data_Background!AB126-SMALL(Data_Background!$C126:$AZ126,COUNTIF(Data_Background!$C126:$AZ126,0)+1)),Data_Background!AB126)))</f>
        <v>18.892320356498491</v>
      </c>
      <c r="AC126">
        <f ca="1">IF(Data_Background!AC126="","",(IF($B$3="On",IF(Data_Background!AC126=0,0,Data_Background!AC126-SMALL(Data_Background!$C126:$AZ126,COUNTIF(Data_Background!$C126:$AZ126,0)+1)),Data_Background!AC126)))</f>
        <v>44.871503432067271</v>
      </c>
      <c r="AD126">
        <f ca="1">IF(Data_Background!AD126="","",(IF($B$3="On",IF(Data_Background!AD126=0,0,Data_Background!AD126-SMALL(Data_Background!$C126:$AZ126,COUNTIF(Data_Background!$C126:$AZ126,0)+1)),Data_Background!AD126)))</f>
        <v>93.857282524816867</v>
      </c>
      <c r="AE126">
        <f ca="1">IF(Data_Background!AE126="","",(IF($B$3="On",IF(Data_Background!AE126=0,0,Data_Background!AE126-SMALL(Data_Background!$C126:$AZ126,COUNTIF(Data_Background!$C126:$AZ126,0)+1)),Data_Background!AE126)))</f>
        <v>187.49245439998609</v>
      </c>
      <c r="AF126">
        <f ca="1">IF(Data_Background!AF126="","",(IF($B$3="On",IF(Data_Background!AF126=0,0,Data_Background!AF126-SMALL(Data_Background!$C126:$AZ126,COUNTIF(Data_Background!$C126:$AZ126,0)+1)),Data_Background!AF126)))</f>
        <v>360.28936554269791</v>
      </c>
      <c r="AG126">
        <f ca="1">IF(Data_Background!AG126="","",(IF($B$3="On",IF(Data_Background!AG126=0,0,Data_Background!AG126-SMALL(Data_Background!$C126:$AZ126,COUNTIF(Data_Background!$C126:$AZ126,0)+1)),Data_Background!AG126)))</f>
        <v>661.86114721290267</v>
      </c>
      <c r="AH126">
        <f ca="1">IF(Data_Background!AH126="","",(IF($B$3="On",IF(Data_Background!AH126=0,0,Data_Background!AH126-SMALL(Data_Background!$C126:$AZ126,COUNTIF(Data_Background!$C126:$AZ126,0)+1)),Data_Background!AH126)))</f>
        <v>1128.7980701493659</v>
      </c>
      <c r="AI126">
        <f ca="1">IF(Data_Background!AI126="","",(IF($B$3="On",IF(Data_Background!AI126=0,0,Data_Background!AI126-SMALL(Data_Background!$C126:$AZ126,COUNTIF(Data_Background!$C126:$AZ126,0)+1)),Data_Background!AI126)))</f>
        <v>1727.6583262700824</v>
      </c>
      <c r="AJ126">
        <f ca="1">IF(Data_Background!AJ126="","",(IF($B$3="On",IF(Data_Background!AJ126=0,0,Data_Background!AJ126-SMALL(Data_Background!$C126:$AZ126,COUNTIF(Data_Background!$C126:$AZ126,0)+1)),Data_Background!AJ126)))</f>
        <v>2358.6737117686257</v>
      </c>
      <c r="AK126">
        <f ca="1">IF(Data_Background!AK126="","",(IF($B$3="On",IF(Data_Background!AK126=0,0,Data_Background!AK126-SMALL(Data_Background!$C126:$AZ126,COUNTIF(Data_Background!$C126:$AZ126,0)+1)),Data_Background!AK126)))</f>
        <v>2903.8307687188658</v>
      </c>
      <c r="AL126">
        <f ca="1">IF(Data_Background!AL126="","",(IF($B$3="On",IF(Data_Background!AL126=0,0,Data_Background!AL126-SMALL(Data_Background!$C126:$AZ126,COUNTIF(Data_Background!$C126:$AZ126,0)+1)),Data_Background!AL126)))</f>
        <v>3305.8335735958658</v>
      </c>
      <c r="AM126">
        <f ca="1">IF(Data_Background!AM126="","",(IF($B$3="On",IF(Data_Background!AM126=0,0,Data_Background!AM126-SMALL(Data_Background!$C126:$AZ126,COUNTIF(Data_Background!$C126:$AZ126,0)+1)),Data_Background!AM126)))</f>
        <v>3565.4162714942026</v>
      </c>
      <c r="AN126">
        <f ca="1">IF(Data_Background!AN126="","",(IF($B$3="On",IF(Data_Background!AN126=0,0,Data_Background!AN126-SMALL(Data_Background!$C126:$AZ126,COUNTIF(Data_Background!$C126:$AZ126,0)+1)),Data_Background!AN126)))</f>
        <v>3718.2213517934629</v>
      </c>
      <c r="AO126">
        <f ca="1">IF(Data_Background!AO126="","",(IF($B$3="On",IF(Data_Background!AO126=0,0,Data_Background!AO126-SMALL(Data_Background!$C126:$AZ126,COUNTIF(Data_Background!$C126:$AZ126,0)+1)),Data_Background!AO126)))</f>
        <v>3805.9755441465895</v>
      </c>
      <c r="AP126">
        <f ca="1">IF(Data_Background!AP126="","",(IF($B$3="On",IF(Data_Background!AP126=0,0,Data_Background!AP126-SMALL(Data_Background!$C126:$AZ126,COUNTIF(Data_Background!$C126:$AZ126,0)+1)),Data_Background!AP126)))</f>
        <v>3839.8321989106075</v>
      </c>
      <c r="AQ126" t="str">
        <f>IF(Data_Background!AQ126="","",(IF($B$3="On",IF(Data_Background!AQ126=0,0,Data_Background!AQ126-SMALL(Data_Background!$C126:$AZ126,COUNTIF(Data_Background!$C126:$AZ126,0)+1)),Data_Background!AQ126)))</f>
        <v/>
      </c>
      <c r="AR126" t="str">
        <f>IF(Data_Background!AR126="","",(IF($B$3="On",IF(Data_Background!AR126=0,0,Data_Background!AR126-SMALL(Data_Background!$C126:$AZ126,COUNTIF(Data_Background!$C126:$AZ126,0)+1)),Data_Background!AR126)))</f>
        <v/>
      </c>
      <c r="AS126" t="str">
        <f>IF(Data_Background!AS126="","",(IF($B$3="On",IF(Data_Background!AS126=0,0,Data_Background!AS126-SMALL(Data_Background!$C126:$AZ126,COUNTIF(Data_Background!$C126:$AZ126,0)+1)),Data_Background!AS126)))</f>
        <v/>
      </c>
      <c r="AT126" t="str">
        <f>IF(Data_Background!AT126="","",(IF($B$3="On",IF(Data_Background!AT126=0,0,Data_Background!AT126-SMALL(Data_Background!$C126:$AZ126,COUNTIF(Data_Background!$C126:$AZ126,0)+1)),Data_Background!AT126)))</f>
        <v/>
      </c>
      <c r="AU126" t="str">
        <f>IF(Data_Background!AU126="","",(IF($B$3="On",IF(Data_Background!AU126=0,0,Data_Background!AU126-SMALL(Data_Background!$C126:$AZ126,COUNTIF(Data_Background!$C126:$AZ126,0)+1)),Data_Background!AU126)))</f>
        <v/>
      </c>
      <c r="AV126" t="str">
        <f>IF(Data_Background!AV126="","",(IF($B$3="On",IF(Data_Background!AV126=0,0,Data_Background!AV126-SMALL(Data_Background!$C126:$AZ126,COUNTIF(Data_Background!$C126:$AZ126,0)+1)),Data_Background!AV126)))</f>
        <v/>
      </c>
      <c r="AW126" t="str">
        <f>IF(Data_Background!AW126="","",(IF($B$3="On",IF(Data_Background!AW126=0,0,Data_Background!AW126-SMALL(Data_Background!$C126:$AZ126,COUNTIF(Data_Background!$C126:$AZ126,0)+1)),Data_Background!AW126)))</f>
        <v/>
      </c>
      <c r="AX126" t="str">
        <f>IF(Data_Background!AX126="","",(IF($B$3="On",IF(Data_Background!AX126=0,0,Data_Background!AX126-SMALL(Data_Background!$C126:$AZ126,COUNTIF(Data_Background!$C126:$AZ126,0)+1)),Data_Background!AX126)))</f>
        <v/>
      </c>
      <c r="AY126" t="str">
        <f>IF(Data_Background!AY126="","",(IF($B$3="On",IF(Data_Background!AY126=0,0,Data_Background!AY126-SMALL(Data_Background!$C126:$AZ126,COUNTIF(Data_Background!$C126:$AZ126,0)+1)),Data_Background!AY126)))</f>
        <v/>
      </c>
      <c r="AZ126" t="str">
        <f>IF(Data_Background!AZ126="","",(IF($B$3="On",IF(Data_Background!AZ126=0,0,Data_Background!AZ126-SMALL(Data_Background!$C126:$AZ126,COUNTIF(Data_Background!$C126:$AZ126,0)+1)),Data_Background!AZ126)))</f>
        <v/>
      </c>
    </row>
    <row r="127" spans="1:52" x14ac:dyDescent="0.25">
      <c r="A127" s="79">
        <f ca="1">Data_Initial!A127</f>
        <v>2</v>
      </c>
      <c r="B127" s="79" t="str">
        <f ca="1">Data_Initial!B127</f>
        <v>D7</v>
      </c>
      <c r="C127">
        <f ca="1">IF(Data_Background!C127="","",(IF($B$3="On",IF(Data_Background!C127=0,0,Data_Background!C127-SMALL(Data_Background!$C127:$AZ127,COUNTIF(Data_Background!$C127:$AZ127,0)+1)),Data_Background!C127)))</f>
        <v>0</v>
      </c>
      <c r="D127">
        <f ca="1">IF(Data_Background!D127="","",(IF($B$3="On",IF(Data_Background!D127=0,0,Data_Background!D127-SMALL(Data_Background!$C127:$AZ127,COUNTIF(Data_Background!$C127:$AZ127,0)+1)),Data_Background!D127)))</f>
        <v>0.89790195165051179</v>
      </c>
      <c r="E127">
        <f ca="1">IF(Data_Background!E127="","",(IF($B$3="On",IF(Data_Background!E127=0,0,Data_Background!E127-SMALL(Data_Background!$C127:$AZ127,COUNTIF(Data_Background!$C127:$AZ127,0)+1)),Data_Background!E127)))</f>
        <v>1.9534930120506344</v>
      </c>
      <c r="F127">
        <f ca="1">IF(Data_Background!F127="","",(IF($B$3="On",IF(Data_Background!F127=0,0,Data_Background!F127-SMALL(Data_Background!$C127:$AZ127,COUNTIF(Data_Background!$C127:$AZ127,0)+1)),Data_Background!F127)))</f>
        <v>2.6247597693524485</v>
      </c>
      <c r="G127">
        <f ca="1">IF(Data_Background!G127="","",(IF($B$3="On",IF(Data_Background!G127=0,0,Data_Background!G127-SMALL(Data_Background!$C127:$AZ127,COUNTIF(Data_Background!$C127:$AZ127,0)+1)),Data_Background!G127)))</f>
        <v>1.7286068009931719</v>
      </c>
      <c r="H127">
        <f ca="1">IF(Data_Background!H127="","",(IF($B$3="On",IF(Data_Background!H127=0,0,Data_Background!H127-SMALL(Data_Background!$C127:$AZ127,COUNTIF(Data_Background!$C127:$AZ127,0)+1)),Data_Background!H127)))</f>
        <v>1.6508441343115319</v>
      </c>
      <c r="I127">
        <f ca="1">IF(Data_Background!I127="","",(IF($B$3="On",IF(Data_Background!I127=0,0,Data_Background!I127-SMALL(Data_Background!$C127:$AZ127,COUNTIF(Data_Background!$C127:$AZ127,0)+1)),Data_Background!I127)))</f>
        <v>0.59116139210861163</v>
      </c>
      <c r="J127">
        <f ca="1">IF(Data_Background!J127="","",(IF($B$3="On",IF(Data_Background!J127=0,0,Data_Background!J127-SMALL(Data_Background!$C127:$AZ127,COUNTIF(Data_Background!$C127:$AZ127,0)+1)),Data_Background!J127)))</f>
        <v>0.17648642996755348</v>
      </c>
      <c r="K127">
        <f ca="1">IF(Data_Background!K127="","",(IF($B$3="On",IF(Data_Background!K127=0,0,Data_Background!K127-SMALL(Data_Background!$C127:$AZ127,COUNTIF(Data_Background!$C127:$AZ127,0)+1)),Data_Background!K127)))</f>
        <v>0</v>
      </c>
      <c r="L127">
        <f ca="1">IF(Data_Background!L127="","",(IF($B$3="On",IF(Data_Background!L127=0,0,Data_Background!L127-SMALL(Data_Background!$C127:$AZ127,COUNTIF(Data_Background!$C127:$AZ127,0)+1)),Data_Background!L127)))</f>
        <v>0</v>
      </c>
      <c r="M127">
        <f ca="1">IF(Data_Background!M127="","",(IF($B$3="On",IF(Data_Background!M127=0,0,Data_Background!M127-SMALL(Data_Background!$C127:$AZ127,COUNTIF(Data_Background!$C127:$AZ127,0)+1)),Data_Background!M127)))</f>
        <v>0</v>
      </c>
      <c r="N127">
        <f ca="1">IF(Data_Background!N127="","",(IF($B$3="On",IF(Data_Background!N127=0,0,Data_Background!N127-SMALL(Data_Background!$C127:$AZ127,COUNTIF(Data_Background!$C127:$AZ127,0)+1)),Data_Background!N127)))</f>
        <v>0</v>
      </c>
      <c r="O127">
        <f ca="1">IF(Data_Background!O127="","",(IF($B$3="On",IF(Data_Background!O127=0,0,Data_Background!O127-SMALL(Data_Background!$C127:$AZ127,COUNTIF(Data_Background!$C127:$AZ127,0)+1)),Data_Background!O127)))</f>
        <v>0</v>
      </c>
      <c r="P127">
        <f ca="1">IF(Data_Background!P127="","",(IF($B$3="On",IF(Data_Background!P127=0,0,Data_Background!P127-SMALL(Data_Background!$C127:$AZ127,COUNTIF(Data_Background!$C127:$AZ127,0)+1)),Data_Background!P127)))</f>
        <v>0</v>
      </c>
      <c r="Q127">
        <f ca="1">IF(Data_Background!Q127="","",(IF($B$3="On",IF(Data_Background!Q127=0,0,Data_Background!Q127-SMALL(Data_Background!$C127:$AZ127,COUNTIF(Data_Background!$C127:$AZ127,0)+1)),Data_Background!Q127)))</f>
        <v>0</v>
      </c>
      <c r="R127">
        <f ca="1">IF(Data_Background!R127="","",(IF($B$3="On",IF(Data_Background!R127=0,0,Data_Background!R127-SMALL(Data_Background!$C127:$AZ127,COUNTIF(Data_Background!$C127:$AZ127,0)+1)),Data_Background!R127)))</f>
        <v>0</v>
      </c>
      <c r="S127">
        <f ca="1">IF(Data_Background!S127="","",(IF($B$3="On",IF(Data_Background!S127=0,0,Data_Background!S127-SMALL(Data_Background!$C127:$AZ127,COUNTIF(Data_Background!$C127:$AZ127,0)+1)),Data_Background!S127)))</f>
        <v>0</v>
      </c>
      <c r="T127">
        <f ca="1">IF(Data_Background!T127="","",(IF($B$3="On",IF(Data_Background!T127=0,0,Data_Background!T127-SMALL(Data_Background!$C127:$AZ127,COUNTIF(Data_Background!$C127:$AZ127,0)+1)),Data_Background!T127)))</f>
        <v>0</v>
      </c>
      <c r="U127">
        <f ca="1">IF(Data_Background!U127="","",(IF($B$3="On",IF(Data_Background!U127=0,0,Data_Background!U127-SMALL(Data_Background!$C127:$AZ127,COUNTIF(Data_Background!$C127:$AZ127,0)+1)),Data_Background!U127)))</f>
        <v>0</v>
      </c>
      <c r="V127">
        <f ca="1">IF(Data_Background!V127="","",(IF($B$3="On",IF(Data_Background!V127=0,0,Data_Background!V127-SMALL(Data_Background!$C127:$AZ127,COUNTIF(Data_Background!$C127:$AZ127,0)+1)),Data_Background!V127)))</f>
        <v>0</v>
      </c>
      <c r="W127">
        <f ca="1">IF(Data_Background!W127="","",(IF($B$3="On",IF(Data_Background!W127=0,0,Data_Background!W127-SMALL(Data_Background!$C127:$AZ127,COUNTIF(Data_Background!$C127:$AZ127,0)+1)),Data_Background!W127)))</f>
        <v>0</v>
      </c>
      <c r="X127">
        <f ca="1">IF(Data_Background!X127="","",(IF($B$3="On",IF(Data_Background!X127=0,0,Data_Background!X127-SMALL(Data_Background!$C127:$AZ127,COUNTIF(Data_Background!$C127:$AZ127,0)+1)),Data_Background!X127)))</f>
        <v>0</v>
      </c>
      <c r="Y127">
        <f ca="1">IF(Data_Background!Y127="","",(IF($B$3="On",IF(Data_Background!Y127=0,0,Data_Background!Y127-SMALL(Data_Background!$C127:$AZ127,COUNTIF(Data_Background!$C127:$AZ127,0)+1)),Data_Background!Y127)))</f>
        <v>0</v>
      </c>
      <c r="Z127">
        <f ca="1">IF(Data_Background!Z127="","",(IF($B$3="On",IF(Data_Background!Z127=0,0,Data_Background!Z127-SMALL(Data_Background!$C127:$AZ127,COUNTIF(Data_Background!$C127:$AZ127,0)+1)),Data_Background!Z127)))</f>
        <v>0</v>
      </c>
      <c r="AA127">
        <f ca="1">IF(Data_Background!AA127="","",(IF($B$3="On",IF(Data_Background!AA127=0,0,Data_Background!AA127-SMALL(Data_Background!$C127:$AZ127,COUNTIF(Data_Background!$C127:$AZ127,0)+1)),Data_Background!AA127)))</f>
        <v>8.9698433968930189</v>
      </c>
      <c r="AB127">
        <f ca="1">IF(Data_Background!AB127="","",(IF($B$3="On",IF(Data_Background!AB127=0,0,Data_Background!AB127-SMALL(Data_Background!$C127:$AZ127,COUNTIF(Data_Background!$C127:$AZ127,0)+1)),Data_Background!AB127)))</f>
        <v>28.0649799324319</v>
      </c>
      <c r="AC127">
        <f ca="1">IF(Data_Background!AC127="","",(IF($B$3="On",IF(Data_Background!AC127=0,0,Data_Background!AC127-SMALL(Data_Background!$C127:$AZ127,COUNTIF(Data_Background!$C127:$AZ127,0)+1)),Data_Background!AC127)))</f>
        <v>65.658817718503329</v>
      </c>
      <c r="AD127">
        <f ca="1">IF(Data_Background!AD127="","",(IF($B$3="On",IF(Data_Background!AD127=0,0,Data_Background!AD127-SMALL(Data_Background!$C127:$AZ127,COUNTIF(Data_Background!$C127:$AZ127,0)+1)),Data_Background!AD127)))</f>
        <v>138.61012778347165</v>
      </c>
      <c r="AE127">
        <f ca="1">IF(Data_Background!AE127="","",(IF($B$3="On",IF(Data_Background!AE127=0,0,Data_Background!AE127-SMALL(Data_Background!$C127:$AZ127,COUNTIF(Data_Background!$C127:$AZ127,0)+1)),Data_Background!AE127)))</f>
        <v>277.66460929436113</v>
      </c>
      <c r="AF127">
        <f ca="1">IF(Data_Background!AF127="","",(IF($B$3="On",IF(Data_Background!AF127=0,0,Data_Background!AF127-SMALL(Data_Background!$C127:$AZ127,COUNTIF(Data_Background!$C127:$AZ127,0)+1)),Data_Background!AF127)))</f>
        <v>524.37550693713945</v>
      </c>
      <c r="AG127">
        <f ca="1">IF(Data_Background!AG127="","",(IF($B$3="On",IF(Data_Background!AG127=0,0,Data_Background!AG127-SMALL(Data_Background!$C127:$AZ127,COUNTIF(Data_Background!$C127:$AZ127,0)+1)),Data_Background!AG127)))</f>
        <v>932.26483551614467</v>
      </c>
      <c r="AH127">
        <f ca="1">IF(Data_Background!AH127="","",(IF($B$3="On",IF(Data_Background!AH127=0,0,Data_Background!AH127-SMALL(Data_Background!$C127:$AZ127,COUNTIF(Data_Background!$C127:$AZ127,0)+1)),Data_Background!AH127)))</f>
        <v>1512.0533216302608</v>
      </c>
      <c r="AI127">
        <f ca="1">IF(Data_Background!AI127="","",(IF($B$3="On",IF(Data_Background!AI127=0,0,Data_Background!AI127-SMALL(Data_Background!$C127:$AZ127,COUNTIF(Data_Background!$C127:$AZ127,0)+1)),Data_Background!AI127)))</f>
        <v>2185.5950439894395</v>
      </c>
      <c r="AJ127">
        <f ca="1">IF(Data_Background!AJ127="","",(IF($B$3="On",IF(Data_Background!AJ127=0,0,Data_Background!AJ127-SMALL(Data_Background!$C127:$AZ127,COUNTIF(Data_Background!$C127:$AZ127,0)+1)),Data_Background!AJ127)))</f>
        <v>2831.9624346273727</v>
      </c>
      <c r="AK127">
        <f ca="1">IF(Data_Background!AK127="","",(IF($B$3="On",IF(Data_Background!AK127=0,0,Data_Background!AK127-SMALL(Data_Background!$C127:$AZ127,COUNTIF(Data_Background!$C127:$AZ127,0)+1)),Data_Background!AK127)))</f>
        <v>3341.8632593541934</v>
      </c>
      <c r="AL127">
        <f ca="1">IF(Data_Background!AL127="","",(IF($B$3="On",IF(Data_Background!AL127=0,0,Data_Background!AL127-SMALL(Data_Background!$C127:$AZ127,COUNTIF(Data_Background!$C127:$AZ127,0)+1)),Data_Background!AL127)))</f>
        <v>3693.3443672291728</v>
      </c>
      <c r="AM127">
        <f ca="1">IF(Data_Background!AM127="","",(IF($B$3="On",IF(Data_Background!AM127=0,0,Data_Background!AM127-SMALL(Data_Background!$C127:$AZ127,COUNTIF(Data_Background!$C127:$AZ127,0)+1)),Data_Background!AM127)))</f>
        <v>3907.0981256086093</v>
      </c>
      <c r="AN127">
        <f ca="1">IF(Data_Background!AN127="","",(IF($B$3="On",IF(Data_Background!AN127=0,0,Data_Background!AN127-SMALL(Data_Background!$C127:$AZ127,COUNTIF(Data_Background!$C127:$AZ127,0)+1)),Data_Background!AN127)))</f>
        <v>4030.8081170816758</v>
      </c>
      <c r="AO127">
        <f ca="1">IF(Data_Background!AO127="","",(IF($B$3="On",IF(Data_Background!AO127=0,0,Data_Background!AO127-SMALL(Data_Background!$C127:$AZ127,COUNTIF(Data_Background!$C127:$AZ127,0)+1)),Data_Background!AO127)))</f>
        <v>4105.9968049196232</v>
      </c>
      <c r="AP127">
        <f ca="1">IF(Data_Background!AP127="","",(IF($B$3="On",IF(Data_Background!AP127=0,0,Data_Background!AP127-SMALL(Data_Background!$C127:$AZ127,COUNTIF(Data_Background!$C127:$AZ127,0)+1)),Data_Background!AP127)))</f>
        <v>4136.7277416611205</v>
      </c>
      <c r="AQ127" t="str">
        <f>IF(Data_Background!AQ127="","",(IF($B$3="On",IF(Data_Background!AQ127=0,0,Data_Background!AQ127-SMALL(Data_Background!$C127:$AZ127,COUNTIF(Data_Background!$C127:$AZ127,0)+1)),Data_Background!AQ127)))</f>
        <v/>
      </c>
      <c r="AR127" t="str">
        <f>IF(Data_Background!AR127="","",(IF($B$3="On",IF(Data_Background!AR127=0,0,Data_Background!AR127-SMALL(Data_Background!$C127:$AZ127,COUNTIF(Data_Background!$C127:$AZ127,0)+1)),Data_Background!AR127)))</f>
        <v/>
      </c>
      <c r="AS127" t="str">
        <f>IF(Data_Background!AS127="","",(IF($B$3="On",IF(Data_Background!AS127=0,0,Data_Background!AS127-SMALL(Data_Background!$C127:$AZ127,COUNTIF(Data_Background!$C127:$AZ127,0)+1)),Data_Background!AS127)))</f>
        <v/>
      </c>
      <c r="AT127" t="str">
        <f>IF(Data_Background!AT127="","",(IF($B$3="On",IF(Data_Background!AT127=0,0,Data_Background!AT127-SMALL(Data_Background!$C127:$AZ127,COUNTIF(Data_Background!$C127:$AZ127,0)+1)),Data_Background!AT127)))</f>
        <v/>
      </c>
      <c r="AU127" t="str">
        <f>IF(Data_Background!AU127="","",(IF($B$3="On",IF(Data_Background!AU127=0,0,Data_Background!AU127-SMALL(Data_Background!$C127:$AZ127,COUNTIF(Data_Background!$C127:$AZ127,0)+1)),Data_Background!AU127)))</f>
        <v/>
      </c>
      <c r="AV127" t="str">
        <f>IF(Data_Background!AV127="","",(IF($B$3="On",IF(Data_Background!AV127=0,0,Data_Background!AV127-SMALL(Data_Background!$C127:$AZ127,COUNTIF(Data_Background!$C127:$AZ127,0)+1)),Data_Background!AV127)))</f>
        <v/>
      </c>
      <c r="AW127" t="str">
        <f>IF(Data_Background!AW127="","",(IF($B$3="On",IF(Data_Background!AW127=0,0,Data_Background!AW127-SMALL(Data_Background!$C127:$AZ127,COUNTIF(Data_Background!$C127:$AZ127,0)+1)),Data_Background!AW127)))</f>
        <v/>
      </c>
      <c r="AX127" t="str">
        <f>IF(Data_Background!AX127="","",(IF($B$3="On",IF(Data_Background!AX127=0,0,Data_Background!AX127-SMALL(Data_Background!$C127:$AZ127,COUNTIF(Data_Background!$C127:$AZ127,0)+1)),Data_Background!AX127)))</f>
        <v/>
      </c>
      <c r="AY127" t="str">
        <f>IF(Data_Background!AY127="","",(IF($B$3="On",IF(Data_Background!AY127=0,0,Data_Background!AY127-SMALL(Data_Background!$C127:$AZ127,COUNTIF(Data_Background!$C127:$AZ127,0)+1)),Data_Background!AY127)))</f>
        <v/>
      </c>
      <c r="AZ127" t="str">
        <f>IF(Data_Background!AZ127="","",(IF($B$3="On",IF(Data_Background!AZ127=0,0,Data_Background!AZ127-SMALL(Data_Background!$C127:$AZ127,COUNTIF(Data_Background!$C127:$AZ127,0)+1)),Data_Background!AZ127)))</f>
        <v/>
      </c>
    </row>
    <row r="128" spans="1:52" x14ac:dyDescent="0.25">
      <c r="A128" s="79">
        <f ca="1">Data_Initial!A128</f>
        <v>2</v>
      </c>
      <c r="B128" s="79" t="str">
        <f ca="1">Data_Initial!B128</f>
        <v>E7</v>
      </c>
      <c r="C128">
        <f ca="1">IF(Data_Background!C128="","",(IF($B$3="On",IF(Data_Background!C128=0,0,Data_Background!C128-SMALL(Data_Background!$C128:$AZ128,COUNTIF(Data_Background!$C128:$AZ128,0)+1)),Data_Background!C128)))</f>
        <v>18.589940766489903</v>
      </c>
      <c r="D128">
        <f ca="1">IF(Data_Background!D128="","",(IF($B$3="On",IF(Data_Background!D128=0,0,Data_Background!D128-SMALL(Data_Background!$C128:$AZ128,COUNTIF(Data_Background!$C128:$AZ128,0)+1)),Data_Background!D128)))</f>
        <v>13.448663684981346</v>
      </c>
      <c r="E128">
        <f ca="1">IF(Data_Background!E128="","",(IF($B$3="On",IF(Data_Background!E128=0,0,Data_Background!E128-SMALL(Data_Background!$C128:$AZ128,COUNTIF(Data_Background!$C128:$AZ128,0)+1)),Data_Background!E128)))</f>
        <v>8.8036086832130476</v>
      </c>
      <c r="F128">
        <f ca="1">IF(Data_Background!F128="","",(IF($B$3="On",IF(Data_Background!F128=0,0,Data_Background!F128-SMALL(Data_Background!$C128:$AZ128,COUNTIF(Data_Background!$C128:$AZ128,0)+1)),Data_Background!F128)))</f>
        <v>2.7011735302276074</v>
      </c>
      <c r="G128">
        <f ca="1">IF(Data_Background!G128="","",(IF($B$3="On",IF(Data_Background!G128=0,0,Data_Background!G128-SMALL(Data_Background!$C128:$AZ128,COUNTIF(Data_Background!$C128:$AZ128,0)+1)),Data_Background!G128)))</f>
        <v>0</v>
      </c>
      <c r="H128">
        <f ca="1">IF(Data_Background!H128="","",(IF($B$3="On",IF(Data_Background!H128=0,0,Data_Background!H128-SMALL(Data_Background!$C128:$AZ128,COUNTIF(Data_Background!$C128:$AZ128,0)+1)),Data_Background!H128)))</f>
        <v>0</v>
      </c>
      <c r="I128">
        <f ca="1">IF(Data_Background!I128="","",(IF($B$3="On",IF(Data_Background!I128=0,0,Data_Background!I128-SMALL(Data_Background!$C128:$AZ128,COUNTIF(Data_Background!$C128:$AZ128,0)+1)),Data_Background!I128)))</f>
        <v>0</v>
      </c>
      <c r="J128">
        <f ca="1">IF(Data_Background!J128="","",(IF($B$3="On",IF(Data_Background!J128=0,0,Data_Background!J128-SMALL(Data_Background!$C128:$AZ128,COUNTIF(Data_Background!$C128:$AZ128,0)+1)),Data_Background!J128)))</f>
        <v>0</v>
      </c>
      <c r="K128">
        <f ca="1">IF(Data_Background!K128="","",(IF($B$3="On",IF(Data_Background!K128=0,0,Data_Background!K128-SMALL(Data_Background!$C128:$AZ128,COUNTIF(Data_Background!$C128:$AZ128,0)+1)),Data_Background!K128)))</f>
        <v>0</v>
      </c>
      <c r="L128">
        <f ca="1">IF(Data_Background!L128="","",(IF($B$3="On",IF(Data_Background!L128=0,0,Data_Background!L128-SMALL(Data_Background!$C128:$AZ128,COUNTIF(Data_Background!$C128:$AZ128,0)+1)),Data_Background!L128)))</f>
        <v>0</v>
      </c>
      <c r="M128">
        <f ca="1">IF(Data_Background!M128="","",(IF($B$3="On",IF(Data_Background!M128=0,0,Data_Background!M128-SMALL(Data_Background!$C128:$AZ128,COUNTIF(Data_Background!$C128:$AZ128,0)+1)),Data_Background!M128)))</f>
        <v>0</v>
      </c>
      <c r="N128">
        <f ca="1">IF(Data_Background!N128="","",(IF($B$3="On",IF(Data_Background!N128=0,0,Data_Background!N128-SMALL(Data_Background!$C128:$AZ128,COUNTIF(Data_Background!$C128:$AZ128,0)+1)),Data_Background!N128)))</f>
        <v>0</v>
      </c>
      <c r="O128">
        <f ca="1">IF(Data_Background!O128="","",(IF($B$3="On",IF(Data_Background!O128=0,0,Data_Background!O128-SMALL(Data_Background!$C128:$AZ128,COUNTIF(Data_Background!$C128:$AZ128,0)+1)),Data_Background!O128)))</f>
        <v>0</v>
      </c>
      <c r="P128">
        <f ca="1">IF(Data_Background!P128="","",(IF($B$3="On",IF(Data_Background!P128=0,0,Data_Background!P128-SMALL(Data_Background!$C128:$AZ128,COUNTIF(Data_Background!$C128:$AZ128,0)+1)),Data_Background!P128)))</f>
        <v>0</v>
      </c>
      <c r="Q128">
        <f ca="1">IF(Data_Background!Q128="","",(IF($B$3="On",IF(Data_Background!Q128=0,0,Data_Background!Q128-SMALL(Data_Background!$C128:$AZ128,COUNTIF(Data_Background!$C128:$AZ128,0)+1)),Data_Background!Q128)))</f>
        <v>0</v>
      </c>
      <c r="R128">
        <f ca="1">IF(Data_Background!R128="","",(IF($B$3="On",IF(Data_Background!R128=0,0,Data_Background!R128-SMALL(Data_Background!$C128:$AZ128,COUNTIF(Data_Background!$C128:$AZ128,0)+1)),Data_Background!R128)))</f>
        <v>0</v>
      </c>
      <c r="S128">
        <f ca="1">IF(Data_Background!S128="","",(IF($B$3="On",IF(Data_Background!S128=0,0,Data_Background!S128-SMALL(Data_Background!$C128:$AZ128,COUNTIF(Data_Background!$C128:$AZ128,0)+1)),Data_Background!S128)))</f>
        <v>0</v>
      </c>
      <c r="T128">
        <f ca="1">IF(Data_Background!T128="","",(IF($B$3="On",IF(Data_Background!T128=0,0,Data_Background!T128-SMALL(Data_Background!$C128:$AZ128,COUNTIF(Data_Background!$C128:$AZ128,0)+1)),Data_Background!T128)))</f>
        <v>0</v>
      </c>
      <c r="U128">
        <f ca="1">IF(Data_Background!U128="","",(IF($B$3="On",IF(Data_Background!U128=0,0,Data_Background!U128-SMALL(Data_Background!$C128:$AZ128,COUNTIF(Data_Background!$C128:$AZ128,0)+1)),Data_Background!U128)))</f>
        <v>0</v>
      </c>
      <c r="V128">
        <f ca="1">IF(Data_Background!V128="","",(IF($B$3="On",IF(Data_Background!V128=0,0,Data_Background!V128-SMALL(Data_Background!$C128:$AZ128,COUNTIF(Data_Background!$C128:$AZ128,0)+1)),Data_Background!V128)))</f>
        <v>0</v>
      </c>
      <c r="W128">
        <f ca="1">IF(Data_Background!W128="","",(IF($B$3="On",IF(Data_Background!W128=0,0,Data_Background!W128-SMALL(Data_Background!$C128:$AZ128,COUNTIF(Data_Background!$C128:$AZ128,0)+1)),Data_Background!W128)))</f>
        <v>0</v>
      </c>
      <c r="X128">
        <f ca="1">IF(Data_Background!X128="","",(IF($B$3="On",IF(Data_Background!X128=0,0,Data_Background!X128-SMALL(Data_Background!$C128:$AZ128,COUNTIF(Data_Background!$C128:$AZ128,0)+1)),Data_Background!X128)))</f>
        <v>0</v>
      </c>
      <c r="Y128">
        <f ca="1">IF(Data_Background!Y128="","",(IF($B$3="On",IF(Data_Background!Y128=0,0,Data_Background!Y128-SMALL(Data_Background!$C128:$AZ128,COUNTIF(Data_Background!$C128:$AZ128,0)+1)),Data_Background!Y128)))</f>
        <v>0</v>
      </c>
      <c r="Z128">
        <f ca="1">IF(Data_Background!Z128="","",(IF($B$3="On",IF(Data_Background!Z128=0,0,Data_Background!Z128-SMALL(Data_Background!$C128:$AZ128,COUNTIF(Data_Background!$C128:$AZ128,0)+1)),Data_Background!Z128)))</f>
        <v>0</v>
      </c>
      <c r="AA128">
        <f ca="1">IF(Data_Background!AA128="","",(IF($B$3="On",IF(Data_Background!AA128=0,0,Data_Background!AA128-SMALL(Data_Background!$C128:$AZ128,COUNTIF(Data_Background!$C128:$AZ128,0)+1)),Data_Background!AA128)))</f>
        <v>0</v>
      </c>
      <c r="AB128">
        <f ca="1">IF(Data_Background!AB128="","",(IF($B$3="On",IF(Data_Background!AB128=0,0,Data_Background!AB128-SMALL(Data_Background!$C128:$AZ128,COUNTIF(Data_Background!$C128:$AZ128,0)+1)),Data_Background!AB128)))</f>
        <v>7.1730514107810821</v>
      </c>
      <c r="AC128">
        <f ca="1">IF(Data_Background!AC128="","",(IF($B$3="On",IF(Data_Background!AC128=0,0,Data_Background!AC128-SMALL(Data_Background!$C128:$AZ128,COUNTIF(Data_Background!$C128:$AZ128,0)+1)),Data_Background!AC128)))</f>
        <v>25.510185954037446</v>
      </c>
      <c r="AD128">
        <f ca="1">IF(Data_Background!AD128="","",(IF($B$3="On",IF(Data_Background!AD128=0,0,Data_Background!AD128-SMALL(Data_Background!$C128:$AZ128,COUNTIF(Data_Background!$C128:$AZ128,0)+1)),Data_Background!AD128)))</f>
        <v>61.609043330913288</v>
      </c>
      <c r="AE128">
        <f ca="1">IF(Data_Background!AE128="","",(IF($B$3="On",IF(Data_Background!AE128=0,0,Data_Background!AE128-SMALL(Data_Background!$C128:$AZ128,COUNTIF(Data_Background!$C128:$AZ128,0)+1)),Data_Background!AE128)))</f>
        <v>127.05632307928475</v>
      </c>
      <c r="AF128">
        <f ca="1">IF(Data_Background!AF128="","",(IF($B$3="On",IF(Data_Background!AF128=0,0,Data_Background!AF128-SMALL(Data_Background!$C128:$AZ128,COUNTIF(Data_Background!$C128:$AZ128,0)+1)),Data_Background!AF128)))</f>
        <v>247.98991882965649</v>
      </c>
      <c r="AG128">
        <f ca="1">IF(Data_Background!AG128="","",(IF($B$3="On",IF(Data_Background!AG128=0,0,Data_Background!AG128-SMALL(Data_Background!$C128:$AZ128,COUNTIF(Data_Background!$C128:$AZ128,0)+1)),Data_Background!AG128)))</f>
        <v>460.70934036704449</v>
      </c>
      <c r="AH128">
        <f ca="1">IF(Data_Background!AH128="","",(IF($B$3="On",IF(Data_Background!AH128=0,0,Data_Background!AH128-SMALL(Data_Background!$C128:$AZ128,COUNTIF(Data_Background!$C128:$AZ128,0)+1)),Data_Background!AH128)))</f>
        <v>802.84036234545817</v>
      </c>
      <c r="AI128">
        <f ca="1">IF(Data_Background!AI128="","",(IF($B$3="On",IF(Data_Background!AI128=0,0,Data_Background!AI128-SMALL(Data_Background!$C128:$AZ128,COUNTIF(Data_Background!$C128:$AZ128,0)+1)),Data_Background!AI128)))</f>
        <v>1271.6659800599969</v>
      </c>
      <c r="AJ128">
        <f ca="1">IF(Data_Background!AJ128="","",(IF($B$3="On",IF(Data_Background!AJ128=0,0,Data_Background!AJ128-SMALL(Data_Background!$C128:$AZ128,COUNTIF(Data_Background!$C128:$AZ128,0)+1)),Data_Background!AJ128)))</f>
        <v>1780.1113148350335</v>
      </c>
      <c r="AK128">
        <f ca="1">IF(Data_Background!AK128="","",(IF($B$3="On",IF(Data_Background!AK128=0,0,Data_Background!AK128-SMALL(Data_Background!$C128:$AZ128,COUNTIF(Data_Background!$C128:$AZ128,0)+1)),Data_Background!AK128)))</f>
        <v>2243.2251481139469</v>
      </c>
      <c r="AL128">
        <f ca="1">IF(Data_Background!AL128="","",(IF($B$3="On",IF(Data_Background!AL128=0,0,Data_Background!AL128-SMALL(Data_Background!$C128:$AZ128,COUNTIF(Data_Background!$C128:$AZ128,0)+1)),Data_Background!AL128)))</f>
        <v>2588.4187218681368</v>
      </c>
      <c r="AM128">
        <f ca="1">IF(Data_Background!AM128="","",(IF($B$3="On",IF(Data_Background!AM128=0,0,Data_Background!AM128-SMALL(Data_Background!$C128:$AZ128,COUNTIF(Data_Background!$C128:$AZ128,0)+1)),Data_Background!AM128)))</f>
        <v>2827.4757796274735</v>
      </c>
      <c r="AN128">
        <f ca="1">IF(Data_Background!AN128="","",(IF($B$3="On",IF(Data_Background!AN128=0,0,Data_Background!AN128-SMALL(Data_Background!$C128:$AZ128,COUNTIF(Data_Background!$C128:$AZ128,0)+1)),Data_Background!AN128)))</f>
        <v>2974.832799080707</v>
      </c>
      <c r="AO128">
        <f ca="1">IF(Data_Background!AO128="","",(IF($B$3="On",IF(Data_Background!AO128=0,0,Data_Background!AO128-SMALL(Data_Background!$C128:$AZ128,COUNTIF(Data_Background!$C128:$AZ128,0)+1)),Data_Background!AO128)))</f>
        <v>3066.3199430344935</v>
      </c>
      <c r="AP128">
        <f ca="1">IF(Data_Background!AP128="","",(IF($B$3="On",IF(Data_Background!AP128=0,0,Data_Background!AP128-SMALL(Data_Background!$C128:$AZ128,COUNTIF(Data_Background!$C128:$AZ128,0)+1)),Data_Background!AP128)))</f>
        <v>3102.8805869503949</v>
      </c>
      <c r="AQ128" t="str">
        <f>IF(Data_Background!AQ128="","",(IF($B$3="On",IF(Data_Background!AQ128=0,0,Data_Background!AQ128-SMALL(Data_Background!$C128:$AZ128,COUNTIF(Data_Background!$C128:$AZ128,0)+1)),Data_Background!AQ128)))</f>
        <v/>
      </c>
      <c r="AR128" t="str">
        <f>IF(Data_Background!AR128="","",(IF($B$3="On",IF(Data_Background!AR128=0,0,Data_Background!AR128-SMALL(Data_Background!$C128:$AZ128,COUNTIF(Data_Background!$C128:$AZ128,0)+1)),Data_Background!AR128)))</f>
        <v/>
      </c>
      <c r="AS128" t="str">
        <f>IF(Data_Background!AS128="","",(IF($B$3="On",IF(Data_Background!AS128=0,0,Data_Background!AS128-SMALL(Data_Background!$C128:$AZ128,COUNTIF(Data_Background!$C128:$AZ128,0)+1)),Data_Background!AS128)))</f>
        <v/>
      </c>
      <c r="AT128" t="str">
        <f>IF(Data_Background!AT128="","",(IF($B$3="On",IF(Data_Background!AT128=0,0,Data_Background!AT128-SMALL(Data_Background!$C128:$AZ128,COUNTIF(Data_Background!$C128:$AZ128,0)+1)),Data_Background!AT128)))</f>
        <v/>
      </c>
      <c r="AU128" t="str">
        <f>IF(Data_Background!AU128="","",(IF($B$3="On",IF(Data_Background!AU128=0,0,Data_Background!AU128-SMALL(Data_Background!$C128:$AZ128,COUNTIF(Data_Background!$C128:$AZ128,0)+1)),Data_Background!AU128)))</f>
        <v/>
      </c>
      <c r="AV128" t="str">
        <f>IF(Data_Background!AV128="","",(IF($B$3="On",IF(Data_Background!AV128=0,0,Data_Background!AV128-SMALL(Data_Background!$C128:$AZ128,COUNTIF(Data_Background!$C128:$AZ128,0)+1)),Data_Background!AV128)))</f>
        <v/>
      </c>
      <c r="AW128" t="str">
        <f>IF(Data_Background!AW128="","",(IF($B$3="On",IF(Data_Background!AW128=0,0,Data_Background!AW128-SMALL(Data_Background!$C128:$AZ128,COUNTIF(Data_Background!$C128:$AZ128,0)+1)),Data_Background!AW128)))</f>
        <v/>
      </c>
      <c r="AX128" t="str">
        <f>IF(Data_Background!AX128="","",(IF($B$3="On",IF(Data_Background!AX128=0,0,Data_Background!AX128-SMALL(Data_Background!$C128:$AZ128,COUNTIF(Data_Background!$C128:$AZ128,0)+1)),Data_Background!AX128)))</f>
        <v/>
      </c>
      <c r="AY128" t="str">
        <f>IF(Data_Background!AY128="","",(IF($B$3="On",IF(Data_Background!AY128=0,0,Data_Background!AY128-SMALL(Data_Background!$C128:$AZ128,COUNTIF(Data_Background!$C128:$AZ128,0)+1)),Data_Background!AY128)))</f>
        <v/>
      </c>
      <c r="AZ128" t="str">
        <f>IF(Data_Background!AZ128="","",(IF($B$3="On",IF(Data_Background!AZ128=0,0,Data_Background!AZ128-SMALL(Data_Background!$C128:$AZ128,COUNTIF(Data_Background!$C128:$AZ128,0)+1)),Data_Background!AZ128)))</f>
        <v/>
      </c>
    </row>
    <row r="129" spans="1:52" x14ac:dyDescent="0.25">
      <c r="A129" s="79">
        <f ca="1">Data_Initial!A129</f>
        <v>2</v>
      </c>
      <c r="B129" s="79" t="str">
        <f ca="1">Data_Initial!B129</f>
        <v>F7</v>
      </c>
      <c r="C129">
        <f ca="1">IF(Data_Background!C129="","",(IF($B$3="On",IF(Data_Background!C129=0,0,Data_Background!C129-SMALL(Data_Background!$C129:$AZ129,COUNTIF(Data_Background!$C129:$AZ129,0)+1)),Data_Background!C129)))</f>
        <v>19.729562532705582</v>
      </c>
      <c r="D129">
        <f ca="1">IF(Data_Background!D129="","",(IF($B$3="On",IF(Data_Background!D129=0,0,Data_Background!D129-SMALL(Data_Background!$C129:$AZ129,COUNTIF(Data_Background!$C129:$AZ129,0)+1)),Data_Background!D129)))</f>
        <v>13.809411903022159</v>
      </c>
      <c r="E129">
        <f ca="1">IF(Data_Background!E129="","",(IF($B$3="On",IF(Data_Background!E129=0,0,Data_Background!E129-SMALL(Data_Background!$C129:$AZ129,COUNTIF(Data_Background!$C129:$AZ129,0)+1)),Data_Background!E129)))</f>
        <v>7.2919552497720828</v>
      </c>
      <c r="F129">
        <f ca="1">IF(Data_Background!F129="","",(IF($B$3="On",IF(Data_Background!F129=0,0,Data_Background!F129-SMALL(Data_Background!$C129:$AZ129,COUNTIF(Data_Background!$C129:$AZ129,0)+1)),Data_Background!F129)))</f>
        <v>1.4606278434284841</v>
      </c>
      <c r="G129">
        <f ca="1">IF(Data_Background!G129="","",(IF($B$3="On",IF(Data_Background!G129=0,0,Data_Background!G129-SMALL(Data_Background!$C129:$AZ129,COUNTIF(Data_Background!$C129:$AZ129,0)+1)),Data_Background!G129)))</f>
        <v>1.019712664704306</v>
      </c>
      <c r="H129">
        <f ca="1">IF(Data_Background!H129="","",(IF($B$3="On",IF(Data_Background!H129=0,0,Data_Background!H129-SMALL(Data_Background!$C129:$AZ129,COUNTIF(Data_Background!$C129:$AZ129,0)+1)),Data_Background!H129)))</f>
        <v>0</v>
      </c>
      <c r="I129">
        <f ca="1">IF(Data_Background!I129="","",(IF($B$3="On",IF(Data_Background!I129=0,0,Data_Background!I129-SMALL(Data_Background!$C129:$AZ129,COUNTIF(Data_Background!$C129:$AZ129,0)+1)),Data_Background!I129)))</f>
        <v>0</v>
      </c>
      <c r="J129">
        <f ca="1">IF(Data_Background!J129="","",(IF($B$3="On",IF(Data_Background!J129=0,0,Data_Background!J129-SMALL(Data_Background!$C129:$AZ129,COUNTIF(Data_Background!$C129:$AZ129,0)+1)),Data_Background!J129)))</f>
        <v>0</v>
      </c>
      <c r="K129">
        <f ca="1">IF(Data_Background!K129="","",(IF($B$3="On",IF(Data_Background!K129=0,0,Data_Background!K129-SMALL(Data_Background!$C129:$AZ129,COUNTIF(Data_Background!$C129:$AZ129,0)+1)),Data_Background!K129)))</f>
        <v>0</v>
      </c>
      <c r="L129">
        <f ca="1">IF(Data_Background!L129="","",(IF($B$3="On",IF(Data_Background!L129=0,0,Data_Background!L129-SMALL(Data_Background!$C129:$AZ129,COUNTIF(Data_Background!$C129:$AZ129,0)+1)),Data_Background!L129)))</f>
        <v>0</v>
      </c>
      <c r="M129">
        <f ca="1">IF(Data_Background!M129="","",(IF($B$3="On",IF(Data_Background!M129=0,0,Data_Background!M129-SMALL(Data_Background!$C129:$AZ129,COUNTIF(Data_Background!$C129:$AZ129,0)+1)),Data_Background!M129)))</f>
        <v>0</v>
      </c>
      <c r="N129">
        <f ca="1">IF(Data_Background!N129="","",(IF($B$3="On",IF(Data_Background!N129=0,0,Data_Background!N129-SMALL(Data_Background!$C129:$AZ129,COUNTIF(Data_Background!$C129:$AZ129,0)+1)),Data_Background!N129)))</f>
        <v>0</v>
      </c>
      <c r="O129">
        <f ca="1">IF(Data_Background!O129="","",(IF($B$3="On",IF(Data_Background!O129=0,0,Data_Background!O129-SMALL(Data_Background!$C129:$AZ129,COUNTIF(Data_Background!$C129:$AZ129,0)+1)),Data_Background!O129)))</f>
        <v>0</v>
      </c>
      <c r="P129">
        <f ca="1">IF(Data_Background!P129="","",(IF($B$3="On",IF(Data_Background!P129=0,0,Data_Background!P129-SMALL(Data_Background!$C129:$AZ129,COUNTIF(Data_Background!$C129:$AZ129,0)+1)),Data_Background!P129)))</f>
        <v>0</v>
      </c>
      <c r="Q129">
        <f ca="1">IF(Data_Background!Q129="","",(IF($B$3="On",IF(Data_Background!Q129=0,0,Data_Background!Q129-SMALL(Data_Background!$C129:$AZ129,COUNTIF(Data_Background!$C129:$AZ129,0)+1)),Data_Background!Q129)))</f>
        <v>0</v>
      </c>
      <c r="R129">
        <f ca="1">IF(Data_Background!R129="","",(IF($B$3="On",IF(Data_Background!R129=0,0,Data_Background!R129-SMALL(Data_Background!$C129:$AZ129,COUNTIF(Data_Background!$C129:$AZ129,0)+1)),Data_Background!R129)))</f>
        <v>0</v>
      </c>
      <c r="S129">
        <f ca="1">IF(Data_Background!S129="","",(IF($B$3="On",IF(Data_Background!S129=0,0,Data_Background!S129-SMALL(Data_Background!$C129:$AZ129,COUNTIF(Data_Background!$C129:$AZ129,0)+1)),Data_Background!S129)))</f>
        <v>0</v>
      </c>
      <c r="T129">
        <f ca="1">IF(Data_Background!T129="","",(IF($B$3="On",IF(Data_Background!T129=0,0,Data_Background!T129-SMALL(Data_Background!$C129:$AZ129,COUNTIF(Data_Background!$C129:$AZ129,0)+1)),Data_Background!T129)))</f>
        <v>0</v>
      </c>
      <c r="U129">
        <f ca="1">IF(Data_Background!U129="","",(IF($B$3="On",IF(Data_Background!U129=0,0,Data_Background!U129-SMALL(Data_Background!$C129:$AZ129,COUNTIF(Data_Background!$C129:$AZ129,0)+1)),Data_Background!U129)))</f>
        <v>0</v>
      </c>
      <c r="V129">
        <f ca="1">IF(Data_Background!V129="","",(IF($B$3="On",IF(Data_Background!V129=0,0,Data_Background!V129-SMALL(Data_Background!$C129:$AZ129,COUNTIF(Data_Background!$C129:$AZ129,0)+1)),Data_Background!V129)))</f>
        <v>0</v>
      </c>
      <c r="W129">
        <f ca="1">IF(Data_Background!W129="","",(IF($B$3="On",IF(Data_Background!W129=0,0,Data_Background!W129-SMALL(Data_Background!$C129:$AZ129,COUNTIF(Data_Background!$C129:$AZ129,0)+1)),Data_Background!W129)))</f>
        <v>0</v>
      </c>
      <c r="X129">
        <f ca="1">IF(Data_Background!X129="","",(IF($B$3="On",IF(Data_Background!X129=0,0,Data_Background!X129-SMALL(Data_Background!$C129:$AZ129,COUNTIF(Data_Background!$C129:$AZ129,0)+1)),Data_Background!X129)))</f>
        <v>0</v>
      </c>
      <c r="Y129">
        <f ca="1">IF(Data_Background!Y129="","",(IF($B$3="On",IF(Data_Background!Y129=0,0,Data_Background!Y129-SMALL(Data_Background!$C129:$AZ129,COUNTIF(Data_Background!$C129:$AZ129,0)+1)),Data_Background!Y129)))</f>
        <v>0</v>
      </c>
      <c r="Z129">
        <f ca="1">IF(Data_Background!Z129="","",(IF($B$3="On",IF(Data_Background!Z129=0,0,Data_Background!Z129-SMALL(Data_Background!$C129:$AZ129,COUNTIF(Data_Background!$C129:$AZ129,0)+1)),Data_Background!Z129)))</f>
        <v>0</v>
      </c>
      <c r="AA129">
        <f ca="1">IF(Data_Background!AA129="","",(IF($B$3="On",IF(Data_Background!AA129=0,0,Data_Background!AA129-SMALL(Data_Background!$C129:$AZ129,COUNTIF(Data_Background!$C129:$AZ129,0)+1)),Data_Background!AA129)))</f>
        <v>0</v>
      </c>
      <c r="AB129">
        <f ca="1">IF(Data_Background!AB129="","",(IF($B$3="On",IF(Data_Background!AB129=0,0,Data_Background!AB129-SMALL(Data_Background!$C129:$AZ129,COUNTIF(Data_Background!$C129:$AZ129,0)+1)),Data_Background!AB129)))</f>
        <v>7.1402434778078634</v>
      </c>
      <c r="AC129">
        <f ca="1">IF(Data_Background!AC129="","",(IF($B$3="On",IF(Data_Background!AC129=0,0,Data_Background!AC129-SMALL(Data_Background!$C129:$AZ129,COUNTIF(Data_Background!$C129:$AZ129,0)+1)),Data_Background!AC129)))</f>
        <v>21.105091373172986</v>
      </c>
      <c r="AD129">
        <f ca="1">IF(Data_Background!AD129="","",(IF($B$3="On",IF(Data_Background!AD129=0,0,Data_Background!AD129-SMALL(Data_Background!$C129:$AZ129,COUNTIF(Data_Background!$C129:$AZ129,0)+1)),Data_Background!AD129)))</f>
        <v>48.355267262142654</v>
      </c>
      <c r="AE129">
        <f ca="1">IF(Data_Background!AE129="","",(IF($B$3="On",IF(Data_Background!AE129=0,0,Data_Background!AE129-SMALL(Data_Background!$C129:$AZ129,COUNTIF(Data_Background!$C129:$AZ129,0)+1)),Data_Background!AE129)))</f>
        <v>99.430814241433609</v>
      </c>
      <c r="AF129">
        <f ca="1">IF(Data_Background!AF129="","",(IF($B$3="On",IF(Data_Background!AF129=0,0,Data_Background!AF129-SMALL(Data_Background!$C129:$AZ129,COUNTIF(Data_Background!$C129:$AZ129,0)+1)),Data_Background!AF129)))</f>
        <v>192.39841692197987</v>
      </c>
      <c r="AG129">
        <f ca="1">IF(Data_Background!AG129="","",(IF($B$3="On",IF(Data_Background!AG129=0,0,Data_Background!AG129-SMALL(Data_Background!$C129:$AZ129,COUNTIF(Data_Background!$C129:$AZ129,0)+1)),Data_Background!AG129)))</f>
        <v>358.39672131841127</v>
      </c>
      <c r="AH129">
        <f ca="1">IF(Data_Background!AH129="","",(IF($B$3="On",IF(Data_Background!AH129=0,0,Data_Background!AH129-SMALL(Data_Background!$C129:$AZ129,COUNTIF(Data_Background!$C129:$AZ129,0)+1)),Data_Background!AH129)))</f>
        <v>617.04453916965269</v>
      </c>
      <c r="AI129">
        <f ca="1">IF(Data_Background!AI129="","",(IF($B$3="On",IF(Data_Background!AI129=0,0,Data_Background!AI129-SMALL(Data_Background!$C129:$AZ129,COUNTIF(Data_Background!$C129:$AZ129,0)+1)),Data_Background!AI129)))</f>
        <v>959.21791156862764</v>
      </c>
      <c r="AJ129">
        <f ca="1">IF(Data_Background!AJ129="","",(IF($B$3="On",IF(Data_Background!AJ129=0,0,Data_Background!AJ129-SMALL(Data_Background!$C129:$AZ129,COUNTIF(Data_Background!$C129:$AZ129,0)+1)),Data_Background!AJ129)))</f>
        <v>1317.0305915068604</v>
      </c>
      <c r="AK129">
        <f ca="1">IF(Data_Background!AK129="","",(IF($B$3="On",IF(Data_Background!AK129=0,0,Data_Background!AK129-SMALL(Data_Background!$C129:$AZ129,COUNTIF(Data_Background!$C129:$AZ129,0)+1)),Data_Background!AK129)))</f>
        <v>1633.449112298026</v>
      </c>
      <c r="AL129">
        <f ca="1">IF(Data_Background!AL129="","",(IF($B$3="On",IF(Data_Background!AL129=0,0,Data_Background!AL129-SMALL(Data_Background!$C129:$AZ129,COUNTIF(Data_Background!$C129:$AZ129,0)+1)),Data_Background!AL129)))</f>
        <v>1865.3483040596427</v>
      </c>
      <c r="AM129">
        <f ca="1">IF(Data_Background!AM129="","",(IF($B$3="On",IF(Data_Background!AM129=0,0,Data_Background!AM129-SMALL(Data_Background!$C129:$AZ129,COUNTIF(Data_Background!$C129:$AZ129,0)+1)),Data_Background!AM129)))</f>
        <v>2026.220657654316</v>
      </c>
      <c r="AN129">
        <f ca="1">IF(Data_Background!AN129="","",(IF($B$3="On",IF(Data_Background!AN129=0,0,Data_Background!AN129-SMALL(Data_Background!$C129:$AZ129,COUNTIF(Data_Background!$C129:$AZ129,0)+1)),Data_Background!AN129)))</f>
        <v>2127.1896247194527</v>
      </c>
      <c r="AO129">
        <f ca="1">IF(Data_Background!AO129="","",(IF($B$3="On",IF(Data_Background!AO129=0,0,Data_Background!AO129-SMALL(Data_Background!$C129:$AZ129,COUNTIF(Data_Background!$C129:$AZ129,0)+1)),Data_Background!AO129)))</f>
        <v>2190.5568261607496</v>
      </c>
      <c r="AP129">
        <f ca="1">IF(Data_Background!AP129="","",(IF($B$3="On",IF(Data_Background!AP129=0,0,Data_Background!AP129-SMALL(Data_Background!$C129:$AZ129,COUNTIF(Data_Background!$C129:$AZ129,0)+1)),Data_Background!AP129)))</f>
        <v>2216.3470091998429</v>
      </c>
      <c r="AQ129" t="str">
        <f>IF(Data_Background!AQ129="","",(IF($B$3="On",IF(Data_Background!AQ129=0,0,Data_Background!AQ129-SMALL(Data_Background!$C129:$AZ129,COUNTIF(Data_Background!$C129:$AZ129,0)+1)),Data_Background!AQ129)))</f>
        <v/>
      </c>
      <c r="AR129" t="str">
        <f>IF(Data_Background!AR129="","",(IF($B$3="On",IF(Data_Background!AR129=0,0,Data_Background!AR129-SMALL(Data_Background!$C129:$AZ129,COUNTIF(Data_Background!$C129:$AZ129,0)+1)),Data_Background!AR129)))</f>
        <v/>
      </c>
      <c r="AS129" t="str">
        <f>IF(Data_Background!AS129="","",(IF($B$3="On",IF(Data_Background!AS129=0,0,Data_Background!AS129-SMALL(Data_Background!$C129:$AZ129,COUNTIF(Data_Background!$C129:$AZ129,0)+1)),Data_Background!AS129)))</f>
        <v/>
      </c>
      <c r="AT129" t="str">
        <f>IF(Data_Background!AT129="","",(IF($B$3="On",IF(Data_Background!AT129=0,0,Data_Background!AT129-SMALL(Data_Background!$C129:$AZ129,COUNTIF(Data_Background!$C129:$AZ129,0)+1)),Data_Background!AT129)))</f>
        <v/>
      </c>
      <c r="AU129" t="str">
        <f>IF(Data_Background!AU129="","",(IF($B$3="On",IF(Data_Background!AU129=0,0,Data_Background!AU129-SMALL(Data_Background!$C129:$AZ129,COUNTIF(Data_Background!$C129:$AZ129,0)+1)),Data_Background!AU129)))</f>
        <v/>
      </c>
      <c r="AV129" t="str">
        <f>IF(Data_Background!AV129="","",(IF($B$3="On",IF(Data_Background!AV129=0,0,Data_Background!AV129-SMALL(Data_Background!$C129:$AZ129,COUNTIF(Data_Background!$C129:$AZ129,0)+1)),Data_Background!AV129)))</f>
        <v/>
      </c>
      <c r="AW129" t="str">
        <f>IF(Data_Background!AW129="","",(IF($B$3="On",IF(Data_Background!AW129=0,0,Data_Background!AW129-SMALL(Data_Background!$C129:$AZ129,COUNTIF(Data_Background!$C129:$AZ129,0)+1)),Data_Background!AW129)))</f>
        <v/>
      </c>
      <c r="AX129" t="str">
        <f>IF(Data_Background!AX129="","",(IF($B$3="On",IF(Data_Background!AX129=0,0,Data_Background!AX129-SMALL(Data_Background!$C129:$AZ129,COUNTIF(Data_Background!$C129:$AZ129,0)+1)),Data_Background!AX129)))</f>
        <v/>
      </c>
      <c r="AY129" t="str">
        <f>IF(Data_Background!AY129="","",(IF($B$3="On",IF(Data_Background!AY129=0,0,Data_Background!AY129-SMALL(Data_Background!$C129:$AZ129,COUNTIF(Data_Background!$C129:$AZ129,0)+1)),Data_Background!AY129)))</f>
        <v/>
      </c>
      <c r="AZ129" t="str">
        <f>IF(Data_Background!AZ129="","",(IF($B$3="On",IF(Data_Background!AZ129=0,0,Data_Background!AZ129-SMALL(Data_Background!$C129:$AZ129,COUNTIF(Data_Background!$C129:$AZ129,0)+1)),Data_Background!AZ129)))</f>
        <v/>
      </c>
    </row>
    <row r="130" spans="1:52" x14ac:dyDescent="0.25">
      <c r="A130" s="79">
        <f ca="1">Data_Initial!A130</f>
        <v>2</v>
      </c>
      <c r="B130" s="79" t="str">
        <f ca="1">Data_Initial!B130</f>
        <v>G7</v>
      </c>
      <c r="C130">
        <f ca="1">IF(Data_Background!C130="","",(IF($B$3="On",IF(Data_Background!C130=0,0,Data_Background!C130-SMALL(Data_Background!$C130:$AZ130,COUNTIF(Data_Background!$C130:$AZ130,0)+1)),Data_Background!C130)))</f>
        <v>2.8870848407393752</v>
      </c>
      <c r="D130">
        <f ca="1">IF(Data_Background!D130="","",(IF($B$3="On",IF(Data_Background!D130=0,0,Data_Background!D130-SMALL(Data_Background!$C130:$AZ130,COUNTIF(Data_Background!$C130:$AZ130,0)+1)),Data_Background!D130)))</f>
        <v>2.9843680128337975</v>
      </c>
      <c r="E130">
        <f ca="1">IF(Data_Background!E130="","",(IF($B$3="On",IF(Data_Background!E130=0,0,Data_Background!E130-SMALL(Data_Background!$C130:$AZ130,COUNTIF(Data_Background!$C130:$AZ130,0)+1)),Data_Background!E130)))</f>
        <v>3.4440551402461534</v>
      </c>
      <c r="F130">
        <f ca="1">IF(Data_Background!F130="","",(IF($B$3="On",IF(Data_Background!F130=0,0,Data_Background!F130-SMALL(Data_Background!$C130:$AZ130,COUNTIF(Data_Background!$C130:$AZ130,0)+1)),Data_Background!F130)))</f>
        <v>4.4872049358252042</v>
      </c>
      <c r="G130">
        <f ca="1">IF(Data_Background!G130="","",(IF($B$3="On",IF(Data_Background!G130=0,0,Data_Background!G130-SMALL(Data_Background!$C130:$AZ130,COUNTIF(Data_Background!$C130:$AZ130,0)+1)),Data_Background!G130)))</f>
        <v>1.8679967668993736</v>
      </c>
      <c r="H130">
        <f ca="1">IF(Data_Background!H130="","",(IF($B$3="On",IF(Data_Background!H130=0,0,Data_Background!H130-SMALL(Data_Background!$C130:$AZ130,COUNTIF(Data_Background!$C130:$AZ130,0)+1)),Data_Background!H130)))</f>
        <v>0</v>
      </c>
      <c r="I130">
        <f ca="1">IF(Data_Background!I130="","",(IF($B$3="On",IF(Data_Background!I130=0,0,Data_Background!I130-SMALL(Data_Background!$C130:$AZ130,COUNTIF(Data_Background!$C130:$AZ130,0)+1)),Data_Background!I130)))</f>
        <v>0</v>
      </c>
      <c r="J130">
        <f ca="1">IF(Data_Background!J130="","",(IF($B$3="On",IF(Data_Background!J130=0,0,Data_Background!J130-SMALL(Data_Background!$C130:$AZ130,COUNTIF(Data_Background!$C130:$AZ130,0)+1)),Data_Background!J130)))</f>
        <v>0</v>
      </c>
      <c r="K130">
        <f ca="1">IF(Data_Background!K130="","",(IF($B$3="On",IF(Data_Background!K130=0,0,Data_Background!K130-SMALL(Data_Background!$C130:$AZ130,COUNTIF(Data_Background!$C130:$AZ130,0)+1)),Data_Background!K130)))</f>
        <v>0</v>
      </c>
      <c r="L130">
        <f ca="1">IF(Data_Background!L130="","",(IF($B$3="On",IF(Data_Background!L130=0,0,Data_Background!L130-SMALL(Data_Background!$C130:$AZ130,COUNTIF(Data_Background!$C130:$AZ130,0)+1)),Data_Background!L130)))</f>
        <v>0</v>
      </c>
      <c r="M130">
        <f ca="1">IF(Data_Background!M130="","",(IF($B$3="On",IF(Data_Background!M130=0,0,Data_Background!M130-SMALL(Data_Background!$C130:$AZ130,COUNTIF(Data_Background!$C130:$AZ130,0)+1)),Data_Background!M130)))</f>
        <v>0</v>
      </c>
      <c r="N130">
        <f ca="1">IF(Data_Background!N130="","",(IF($B$3="On",IF(Data_Background!N130=0,0,Data_Background!N130-SMALL(Data_Background!$C130:$AZ130,COUNTIF(Data_Background!$C130:$AZ130,0)+1)),Data_Background!N130)))</f>
        <v>0</v>
      </c>
      <c r="O130">
        <f ca="1">IF(Data_Background!O130="","",(IF($B$3="On",IF(Data_Background!O130=0,0,Data_Background!O130-SMALL(Data_Background!$C130:$AZ130,COUNTIF(Data_Background!$C130:$AZ130,0)+1)),Data_Background!O130)))</f>
        <v>0</v>
      </c>
      <c r="P130">
        <f ca="1">IF(Data_Background!P130="","",(IF($B$3="On",IF(Data_Background!P130=0,0,Data_Background!P130-SMALL(Data_Background!$C130:$AZ130,COUNTIF(Data_Background!$C130:$AZ130,0)+1)),Data_Background!P130)))</f>
        <v>0</v>
      </c>
      <c r="Q130">
        <f ca="1">IF(Data_Background!Q130="","",(IF($B$3="On",IF(Data_Background!Q130=0,0,Data_Background!Q130-SMALL(Data_Background!$C130:$AZ130,COUNTIF(Data_Background!$C130:$AZ130,0)+1)),Data_Background!Q130)))</f>
        <v>0</v>
      </c>
      <c r="R130">
        <f ca="1">IF(Data_Background!R130="","",(IF($B$3="On",IF(Data_Background!R130=0,0,Data_Background!R130-SMALL(Data_Background!$C130:$AZ130,COUNTIF(Data_Background!$C130:$AZ130,0)+1)),Data_Background!R130)))</f>
        <v>0</v>
      </c>
      <c r="S130">
        <f ca="1">IF(Data_Background!S130="","",(IF($B$3="On",IF(Data_Background!S130=0,0,Data_Background!S130-SMALL(Data_Background!$C130:$AZ130,COUNTIF(Data_Background!$C130:$AZ130,0)+1)),Data_Background!S130)))</f>
        <v>0</v>
      </c>
      <c r="T130">
        <f ca="1">IF(Data_Background!T130="","",(IF($B$3="On",IF(Data_Background!T130=0,0,Data_Background!T130-SMALL(Data_Background!$C130:$AZ130,COUNTIF(Data_Background!$C130:$AZ130,0)+1)),Data_Background!T130)))</f>
        <v>0</v>
      </c>
      <c r="U130">
        <f ca="1">IF(Data_Background!U130="","",(IF($B$3="On",IF(Data_Background!U130=0,0,Data_Background!U130-SMALL(Data_Background!$C130:$AZ130,COUNTIF(Data_Background!$C130:$AZ130,0)+1)),Data_Background!U130)))</f>
        <v>0</v>
      </c>
      <c r="V130">
        <f ca="1">IF(Data_Background!V130="","",(IF($B$3="On",IF(Data_Background!V130=0,0,Data_Background!V130-SMALL(Data_Background!$C130:$AZ130,COUNTIF(Data_Background!$C130:$AZ130,0)+1)),Data_Background!V130)))</f>
        <v>0</v>
      </c>
      <c r="W130">
        <f ca="1">IF(Data_Background!W130="","",(IF($B$3="On",IF(Data_Background!W130=0,0,Data_Background!W130-SMALL(Data_Background!$C130:$AZ130,COUNTIF(Data_Background!$C130:$AZ130,0)+1)),Data_Background!W130)))</f>
        <v>0</v>
      </c>
      <c r="X130">
        <f ca="1">IF(Data_Background!X130="","",(IF($B$3="On",IF(Data_Background!X130=0,0,Data_Background!X130-SMALL(Data_Background!$C130:$AZ130,COUNTIF(Data_Background!$C130:$AZ130,0)+1)),Data_Background!X130)))</f>
        <v>0</v>
      </c>
      <c r="Y130">
        <f ca="1">IF(Data_Background!Y130="","",(IF($B$3="On",IF(Data_Background!Y130=0,0,Data_Background!Y130-SMALL(Data_Background!$C130:$AZ130,COUNTIF(Data_Background!$C130:$AZ130,0)+1)),Data_Background!Y130)))</f>
        <v>5.0171107814714677E-2</v>
      </c>
      <c r="Z130">
        <f ca="1">IF(Data_Background!Z130="","",(IF($B$3="On",IF(Data_Background!Z130=0,0,Data_Background!Z130-SMALL(Data_Background!$C130:$AZ130,COUNTIF(Data_Background!$C130:$AZ130,0)+1)),Data_Background!Z130)))</f>
        <v>8.7830634002916863</v>
      </c>
      <c r="AA130">
        <f ca="1">IF(Data_Background!AA130="","",(IF($B$3="On",IF(Data_Background!AA130=0,0,Data_Background!AA130-SMALL(Data_Background!$C130:$AZ130,COUNTIF(Data_Background!$C130:$AZ130,0)+1)),Data_Background!AA130)))</f>
        <v>27.434630109832021</v>
      </c>
      <c r="AB130">
        <f ca="1">IF(Data_Background!AB130="","",(IF($B$3="On",IF(Data_Background!AB130=0,0,Data_Background!AB130-SMALL(Data_Background!$C130:$AZ130,COUNTIF(Data_Background!$C130:$AZ130,0)+1)),Data_Background!AB130)))</f>
        <v>61.150367114627663</v>
      </c>
      <c r="AC130">
        <f ca="1">IF(Data_Background!AC130="","",(IF($B$3="On",IF(Data_Background!AC130=0,0,Data_Background!AC130-SMALL(Data_Background!$C130:$AZ130,COUNTIF(Data_Background!$C130:$AZ130,0)+1)),Data_Background!AC130)))</f>
        <v>124.06171716783776</v>
      </c>
      <c r="AD130">
        <f ca="1">IF(Data_Background!AD130="","",(IF($B$3="On",IF(Data_Background!AD130=0,0,Data_Background!AD130-SMALL(Data_Background!$C130:$AZ130,COUNTIF(Data_Background!$C130:$AZ130,0)+1)),Data_Background!AD130)))</f>
        <v>239.96116138929446</v>
      </c>
      <c r="AE130">
        <f ca="1">IF(Data_Background!AE130="","",(IF($B$3="On",IF(Data_Background!AE130=0,0,Data_Background!AE130-SMALL(Data_Background!$C130:$AZ130,COUNTIF(Data_Background!$C130:$AZ130,0)+1)),Data_Background!AE130)))</f>
        <v>446.97927352924944</v>
      </c>
      <c r="AF130">
        <f ca="1">IF(Data_Background!AF130="","",(IF($B$3="On",IF(Data_Background!AF130=0,0,Data_Background!AF130-SMALL(Data_Background!$C130:$AZ130,COUNTIF(Data_Background!$C130:$AZ130,0)+1)),Data_Background!AF130)))</f>
        <v>794.4308004601553</v>
      </c>
      <c r="AG130">
        <f ca="1">IF(Data_Background!AG130="","",(IF($B$3="On",IF(Data_Background!AG130=0,0,Data_Background!AG130-SMALL(Data_Background!$C130:$AZ130,COUNTIF(Data_Background!$C130:$AZ130,0)+1)),Data_Background!AG130)))</f>
        <v>1314.3381631139255</v>
      </c>
      <c r="AH130">
        <f ca="1">IF(Data_Background!AH130="","",(IF($B$3="On",IF(Data_Background!AH130=0,0,Data_Background!AH130-SMALL(Data_Background!$C130:$AZ130,COUNTIF(Data_Background!$C130:$AZ130,0)+1)),Data_Background!AH130)))</f>
        <v>1965.8614070453359</v>
      </c>
      <c r="AI130">
        <f ca="1">IF(Data_Background!AI130="","",(IF($B$3="On",IF(Data_Background!AI130=0,0,Data_Background!AI130-SMALL(Data_Background!$C130:$AZ130,COUNTIF(Data_Background!$C130:$AZ130,0)+1)),Data_Background!AI130)))</f>
        <v>2645.7706862567752</v>
      </c>
      <c r="AJ130">
        <f ca="1">IF(Data_Background!AJ130="","",(IF($B$3="On",IF(Data_Background!AJ130=0,0,Data_Background!AJ130-SMALL(Data_Background!$C130:$AZ130,COUNTIF(Data_Background!$C130:$AZ130,0)+1)),Data_Background!AJ130)))</f>
        <v>3237.2883774169291</v>
      </c>
      <c r="AK130">
        <f ca="1">IF(Data_Background!AK130="","",(IF($B$3="On",IF(Data_Background!AK130=0,0,Data_Background!AK130-SMALL(Data_Background!$C130:$AZ130,COUNTIF(Data_Background!$C130:$AZ130,0)+1)),Data_Background!AK130)))</f>
        <v>3679.6284246982591</v>
      </c>
      <c r="AL130">
        <f ca="1">IF(Data_Background!AL130="","",(IF($B$3="On",IF(Data_Background!AL130=0,0,Data_Background!AL130-SMALL(Data_Background!$C130:$AZ130,COUNTIF(Data_Background!$C130:$AZ130,0)+1)),Data_Background!AL130)))</f>
        <v>3974.0486693093285</v>
      </c>
      <c r="AM130">
        <f ca="1">IF(Data_Background!AM130="","",(IF($B$3="On",IF(Data_Background!AM130=0,0,Data_Background!AM130-SMALL(Data_Background!$C130:$AZ130,COUNTIF(Data_Background!$C130:$AZ130,0)+1)),Data_Background!AM130)))</f>
        <v>4154.720191205929</v>
      </c>
      <c r="AN130">
        <f ca="1">IF(Data_Background!AN130="","",(IF($B$3="On",IF(Data_Background!AN130=0,0,Data_Background!AN130-SMALL(Data_Background!$C130:$AZ130,COUNTIF(Data_Background!$C130:$AZ130,0)+1)),Data_Background!AN130)))</f>
        <v>4264.7113519931318</v>
      </c>
      <c r="AO130">
        <f ca="1">IF(Data_Background!AO130="","",(IF($B$3="On",IF(Data_Background!AO130=0,0,Data_Background!AO130-SMALL(Data_Background!$C130:$AZ130,COUNTIF(Data_Background!$C130:$AZ130,0)+1)),Data_Background!AO130)))</f>
        <v>4336.8318213649818</v>
      </c>
      <c r="AP130">
        <f ca="1">IF(Data_Background!AP130="","",(IF($B$3="On",IF(Data_Background!AP130=0,0,Data_Background!AP130-SMALL(Data_Background!$C130:$AZ130,COUNTIF(Data_Background!$C130:$AZ130,0)+1)),Data_Background!AP130)))</f>
        <v>4367.247684541624</v>
      </c>
      <c r="AQ130" t="str">
        <f>IF(Data_Background!AQ130="","",(IF($B$3="On",IF(Data_Background!AQ130=0,0,Data_Background!AQ130-SMALL(Data_Background!$C130:$AZ130,COUNTIF(Data_Background!$C130:$AZ130,0)+1)),Data_Background!AQ130)))</f>
        <v/>
      </c>
      <c r="AR130" t="str">
        <f>IF(Data_Background!AR130="","",(IF($B$3="On",IF(Data_Background!AR130=0,0,Data_Background!AR130-SMALL(Data_Background!$C130:$AZ130,COUNTIF(Data_Background!$C130:$AZ130,0)+1)),Data_Background!AR130)))</f>
        <v/>
      </c>
      <c r="AS130" t="str">
        <f>IF(Data_Background!AS130="","",(IF($B$3="On",IF(Data_Background!AS130=0,0,Data_Background!AS130-SMALL(Data_Background!$C130:$AZ130,COUNTIF(Data_Background!$C130:$AZ130,0)+1)),Data_Background!AS130)))</f>
        <v/>
      </c>
      <c r="AT130" t="str">
        <f>IF(Data_Background!AT130="","",(IF($B$3="On",IF(Data_Background!AT130=0,0,Data_Background!AT130-SMALL(Data_Background!$C130:$AZ130,COUNTIF(Data_Background!$C130:$AZ130,0)+1)),Data_Background!AT130)))</f>
        <v/>
      </c>
      <c r="AU130" t="str">
        <f>IF(Data_Background!AU130="","",(IF($B$3="On",IF(Data_Background!AU130=0,0,Data_Background!AU130-SMALL(Data_Background!$C130:$AZ130,COUNTIF(Data_Background!$C130:$AZ130,0)+1)),Data_Background!AU130)))</f>
        <v/>
      </c>
      <c r="AV130" t="str">
        <f>IF(Data_Background!AV130="","",(IF($B$3="On",IF(Data_Background!AV130=0,0,Data_Background!AV130-SMALL(Data_Background!$C130:$AZ130,COUNTIF(Data_Background!$C130:$AZ130,0)+1)),Data_Background!AV130)))</f>
        <v/>
      </c>
      <c r="AW130" t="str">
        <f>IF(Data_Background!AW130="","",(IF($B$3="On",IF(Data_Background!AW130=0,0,Data_Background!AW130-SMALL(Data_Background!$C130:$AZ130,COUNTIF(Data_Background!$C130:$AZ130,0)+1)),Data_Background!AW130)))</f>
        <v/>
      </c>
      <c r="AX130" t="str">
        <f>IF(Data_Background!AX130="","",(IF($B$3="On",IF(Data_Background!AX130=0,0,Data_Background!AX130-SMALL(Data_Background!$C130:$AZ130,COUNTIF(Data_Background!$C130:$AZ130,0)+1)),Data_Background!AX130)))</f>
        <v/>
      </c>
      <c r="AY130" t="str">
        <f>IF(Data_Background!AY130="","",(IF($B$3="On",IF(Data_Background!AY130=0,0,Data_Background!AY130-SMALL(Data_Background!$C130:$AZ130,COUNTIF(Data_Background!$C130:$AZ130,0)+1)),Data_Background!AY130)))</f>
        <v/>
      </c>
      <c r="AZ130" t="str">
        <f>IF(Data_Background!AZ130="","",(IF($B$3="On",IF(Data_Background!AZ130=0,0,Data_Background!AZ130-SMALL(Data_Background!$C130:$AZ130,COUNTIF(Data_Background!$C130:$AZ130,0)+1)),Data_Background!AZ130)))</f>
        <v/>
      </c>
    </row>
    <row r="131" spans="1:52" x14ac:dyDescent="0.25">
      <c r="A131" s="79">
        <f ca="1">Data_Initial!A131</f>
        <v>2</v>
      </c>
      <c r="B131" s="79" t="str">
        <f ca="1">Data_Initial!B131</f>
        <v>H7</v>
      </c>
      <c r="C131">
        <f ca="1">IF(Data_Background!C131="","",(IF($B$3="On",IF(Data_Background!C131=0,0,Data_Background!C131-SMALL(Data_Background!$C131:$AZ131,COUNTIF(Data_Background!$C131:$AZ131,0)+1)),Data_Background!C131)))</f>
        <v>18.731695750951303</v>
      </c>
      <c r="D131">
        <f ca="1">IF(Data_Background!D131="","",(IF($B$3="On",IF(Data_Background!D131=0,0,Data_Background!D131-SMALL(Data_Background!$C131:$AZ131,COUNTIF(Data_Background!$C131:$AZ131,0)+1)),Data_Background!D131)))</f>
        <v>13.613085152735653</v>
      </c>
      <c r="E131">
        <f ca="1">IF(Data_Background!E131="","",(IF($B$3="On",IF(Data_Background!E131=0,0,Data_Background!E131-SMALL(Data_Background!$C131:$AZ131,COUNTIF(Data_Background!$C131:$AZ131,0)+1)),Data_Background!E131)))</f>
        <v>7.1563624383100723</v>
      </c>
      <c r="F131">
        <f ca="1">IF(Data_Background!F131="","",(IF($B$3="On",IF(Data_Background!F131=0,0,Data_Background!F131-SMALL(Data_Background!$C131:$AZ131,COUNTIF(Data_Background!$C131:$AZ131,0)+1)),Data_Background!F131)))</f>
        <v>0</v>
      </c>
      <c r="G131">
        <f ca="1">IF(Data_Background!G131="","",(IF($B$3="On",IF(Data_Background!G131=0,0,Data_Background!G131-SMALL(Data_Background!$C131:$AZ131,COUNTIF(Data_Background!$C131:$AZ131,0)+1)),Data_Background!G131)))</f>
        <v>0</v>
      </c>
      <c r="H131">
        <f ca="1">IF(Data_Background!H131="","",(IF($B$3="On",IF(Data_Background!H131=0,0,Data_Background!H131-SMALL(Data_Background!$C131:$AZ131,COUNTIF(Data_Background!$C131:$AZ131,0)+1)),Data_Background!H131)))</f>
        <v>0</v>
      </c>
      <c r="I131">
        <f ca="1">IF(Data_Background!I131="","",(IF($B$3="On",IF(Data_Background!I131=0,0,Data_Background!I131-SMALL(Data_Background!$C131:$AZ131,COUNTIF(Data_Background!$C131:$AZ131,0)+1)),Data_Background!I131)))</f>
        <v>0</v>
      </c>
      <c r="J131">
        <f ca="1">IF(Data_Background!J131="","",(IF($B$3="On",IF(Data_Background!J131=0,0,Data_Background!J131-SMALL(Data_Background!$C131:$AZ131,COUNTIF(Data_Background!$C131:$AZ131,0)+1)),Data_Background!J131)))</f>
        <v>0</v>
      </c>
      <c r="K131">
        <f ca="1">IF(Data_Background!K131="","",(IF($B$3="On",IF(Data_Background!K131=0,0,Data_Background!K131-SMALL(Data_Background!$C131:$AZ131,COUNTIF(Data_Background!$C131:$AZ131,0)+1)),Data_Background!K131)))</f>
        <v>0</v>
      </c>
      <c r="L131">
        <f ca="1">IF(Data_Background!L131="","",(IF($B$3="On",IF(Data_Background!L131=0,0,Data_Background!L131-SMALL(Data_Background!$C131:$AZ131,COUNTIF(Data_Background!$C131:$AZ131,0)+1)),Data_Background!L131)))</f>
        <v>0</v>
      </c>
      <c r="M131">
        <f ca="1">IF(Data_Background!M131="","",(IF($B$3="On",IF(Data_Background!M131=0,0,Data_Background!M131-SMALL(Data_Background!$C131:$AZ131,COUNTIF(Data_Background!$C131:$AZ131,0)+1)),Data_Background!M131)))</f>
        <v>0</v>
      </c>
      <c r="N131">
        <f ca="1">IF(Data_Background!N131="","",(IF($B$3="On",IF(Data_Background!N131=0,0,Data_Background!N131-SMALL(Data_Background!$C131:$AZ131,COUNTIF(Data_Background!$C131:$AZ131,0)+1)),Data_Background!N131)))</f>
        <v>0</v>
      </c>
      <c r="O131">
        <f ca="1">IF(Data_Background!O131="","",(IF($B$3="On",IF(Data_Background!O131=0,0,Data_Background!O131-SMALL(Data_Background!$C131:$AZ131,COUNTIF(Data_Background!$C131:$AZ131,0)+1)),Data_Background!O131)))</f>
        <v>0</v>
      </c>
      <c r="P131">
        <f ca="1">IF(Data_Background!P131="","",(IF($B$3="On",IF(Data_Background!P131=0,0,Data_Background!P131-SMALL(Data_Background!$C131:$AZ131,COUNTIF(Data_Background!$C131:$AZ131,0)+1)),Data_Background!P131)))</f>
        <v>0</v>
      </c>
      <c r="Q131">
        <f ca="1">IF(Data_Background!Q131="","",(IF($B$3="On",IF(Data_Background!Q131=0,0,Data_Background!Q131-SMALL(Data_Background!$C131:$AZ131,COUNTIF(Data_Background!$C131:$AZ131,0)+1)),Data_Background!Q131)))</f>
        <v>0</v>
      </c>
      <c r="R131">
        <f ca="1">IF(Data_Background!R131="","",(IF($B$3="On",IF(Data_Background!R131=0,0,Data_Background!R131-SMALL(Data_Background!$C131:$AZ131,COUNTIF(Data_Background!$C131:$AZ131,0)+1)),Data_Background!R131)))</f>
        <v>0</v>
      </c>
      <c r="S131">
        <f ca="1">IF(Data_Background!S131="","",(IF($B$3="On",IF(Data_Background!S131=0,0,Data_Background!S131-SMALL(Data_Background!$C131:$AZ131,COUNTIF(Data_Background!$C131:$AZ131,0)+1)),Data_Background!S131)))</f>
        <v>0</v>
      </c>
      <c r="T131">
        <f ca="1">IF(Data_Background!T131="","",(IF($B$3="On",IF(Data_Background!T131=0,0,Data_Background!T131-SMALL(Data_Background!$C131:$AZ131,COUNTIF(Data_Background!$C131:$AZ131,0)+1)),Data_Background!T131)))</f>
        <v>0</v>
      </c>
      <c r="U131">
        <f ca="1">IF(Data_Background!U131="","",(IF($B$3="On",IF(Data_Background!U131=0,0,Data_Background!U131-SMALL(Data_Background!$C131:$AZ131,COUNTIF(Data_Background!$C131:$AZ131,0)+1)),Data_Background!U131)))</f>
        <v>0</v>
      </c>
      <c r="V131">
        <f ca="1">IF(Data_Background!V131="","",(IF($B$3="On",IF(Data_Background!V131=0,0,Data_Background!V131-SMALL(Data_Background!$C131:$AZ131,COUNTIF(Data_Background!$C131:$AZ131,0)+1)),Data_Background!V131)))</f>
        <v>0</v>
      </c>
      <c r="W131">
        <f ca="1">IF(Data_Background!W131="","",(IF($B$3="On",IF(Data_Background!W131=0,0,Data_Background!W131-SMALL(Data_Background!$C131:$AZ131,COUNTIF(Data_Background!$C131:$AZ131,0)+1)),Data_Background!W131)))</f>
        <v>0</v>
      </c>
      <c r="X131">
        <f ca="1">IF(Data_Background!X131="","",(IF($B$3="On",IF(Data_Background!X131=0,0,Data_Background!X131-SMALL(Data_Background!$C131:$AZ131,COUNTIF(Data_Background!$C131:$AZ131,0)+1)),Data_Background!X131)))</f>
        <v>0</v>
      </c>
      <c r="Y131">
        <f ca="1">IF(Data_Background!Y131="","",(IF($B$3="On",IF(Data_Background!Y131=0,0,Data_Background!Y131-SMALL(Data_Background!$C131:$AZ131,COUNTIF(Data_Background!$C131:$AZ131,0)+1)),Data_Background!Y131)))</f>
        <v>0</v>
      </c>
      <c r="Z131">
        <f ca="1">IF(Data_Background!Z131="","",(IF($B$3="On",IF(Data_Background!Z131=0,0,Data_Background!Z131-SMALL(Data_Background!$C131:$AZ131,COUNTIF(Data_Background!$C131:$AZ131,0)+1)),Data_Background!Z131)))</f>
        <v>0</v>
      </c>
      <c r="AA131">
        <f ca="1">IF(Data_Background!AA131="","",(IF($B$3="On",IF(Data_Background!AA131=0,0,Data_Background!AA131-SMALL(Data_Background!$C131:$AZ131,COUNTIF(Data_Background!$C131:$AZ131,0)+1)),Data_Background!AA131)))</f>
        <v>11.936645740877644</v>
      </c>
      <c r="AB131">
        <f ca="1">IF(Data_Background!AB131="","",(IF($B$3="On",IF(Data_Background!AB131=0,0,Data_Background!AB131-SMALL(Data_Background!$C131:$AZ131,COUNTIF(Data_Background!$C131:$AZ131,0)+1)),Data_Background!AB131)))</f>
        <v>36.384328222341694</v>
      </c>
      <c r="AC131">
        <f ca="1">IF(Data_Background!AC131="","",(IF($B$3="On",IF(Data_Background!AC131=0,0,Data_Background!AC131-SMALL(Data_Background!$C131:$AZ131,COUNTIF(Data_Background!$C131:$AZ131,0)+1)),Data_Background!AC131)))</f>
        <v>84.30764152635615</v>
      </c>
      <c r="AD131">
        <f ca="1">IF(Data_Background!AD131="","",(IF($B$3="On",IF(Data_Background!AD131=0,0,Data_Background!AD131-SMALL(Data_Background!$C131:$AZ131,COUNTIF(Data_Background!$C131:$AZ131,0)+1)),Data_Background!AD131)))</f>
        <v>170.49648452878327</v>
      </c>
      <c r="AE131">
        <f ca="1">IF(Data_Background!AE131="","",(IF($B$3="On",IF(Data_Background!AE131=0,0,Data_Background!AE131-SMALL(Data_Background!$C131:$AZ131,COUNTIF(Data_Background!$C131:$AZ131,0)+1)),Data_Background!AE131)))</f>
        <v>327.28575101393318</v>
      </c>
      <c r="AF131">
        <f ca="1">IF(Data_Background!AF131="","",(IF($B$3="On",IF(Data_Background!AF131=0,0,Data_Background!AF131-SMALL(Data_Background!$C131:$AZ131,COUNTIF(Data_Background!$C131:$AZ131,0)+1)),Data_Background!AF131)))</f>
        <v>597.2755964502802</v>
      </c>
      <c r="AG131">
        <f ca="1">IF(Data_Background!AG131="","",(IF($B$3="On",IF(Data_Background!AG131=0,0,Data_Background!AG131-SMALL(Data_Background!$C131:$AZ131,COUNTIF(Data_Background!$C131:$AZ131,0)+1)),Data_Background!AG131)))</f>
        <v>1016.5999436706273</v>
      </c>
      <c r="AH131">
        <f ca="1">IF(Data_Background!AH131="","",(IF($B$3="On",IF(Data_Background!AH131=0,0,Data_Background!AH131-SMALL(Data_Background!$C131:$AZ131,COUNTIF(Data_Background!$C131:$AZ131,0)+1)),Data_Background!AH131)))</f>
        <v>1570.5231522709037</v>
      </c>
      <c r="AI131">
        <f ca="1">IF(Data_Background!AI131="","",(IF($B$3="On",IF(Data_Background!AI131=0,0,Data_Background!AI131-SMALL(Data_Background!$C131:$AZ131,COUNTIF(Data_Background!$C131:$AZ131,0)+1)),Data_Background!AI131)))</f>
        <v>2179.4180214543917</v>
      </c>
      <c r="AJ131">
        <f ca="1">IF(Data_Background!AJ131="","",(IF($B$3="On",IF(Data_Background!AJ131=0,0,Data_Background!AJ131-SMALL(Data_Background!$C131:$AZ131,COUNTIF(Data_Background!$C131:$AZ131,0)+1)),Data_Background!AJ131)))</f>
        <v>2739.6501264288286</v>
      </c>
      <c r="AK131">
        <f ca="1">IF(Data_Background!AK131="","",(IF($B$3="On",IF(Data_Background!AK131=0,0,Data_Background!AK131-SMALL(Data_Background!$C131:$AZ131,COUNTIF(Data_Background!$C131:$AZ131,0)+1)),Data_Background!AK131)))</f>
        <v>3179.3618891293686</v>
      </c>
      <c r="AL131">
        <f ca="1">IF(Data_Background!AL131="","",(IF($B$3="On",IF(Data_Background!AL131=0,0,Data_Background!AL131-SMALL(Data_Background!$C131:$AZ131,COUNTIF(Data_Background!$C131:$AZ131,0)+1)),Data_Background!AL131)))</f>
        <v>3482.8185917046153</v>
      </c>
      <c r="AM131">
        <f ca="1">IF(Data_Background!AM131="","",(IF($B$3="On",IF(Data_Background!AM131=0,0,Data_Background!AM131-SMALL(Data_Background!$C131:$AZ131,COUNTIF(Data_Background!$C131:$AZ131,0)+1)),Data_Background!AM131)))</f>
        <v>3673.0173598050519</v>
      </c>
      <c r="AN131">
        <f ca="1">IF(Data_Background!AN131="","",(IF($B$3="On",IF(Data_Background!AN131=0,0,Data_Background!AN131-SMALL(Data_Background!$C131:$AZ131,COUNTIF(Data_Background!$C131:$AZ131,0)+1)),Data_Background!AN131)))</f>
        <v>3784.3876491346887</v>
      </c>
      <c r="AO131">
        <f ca="1">IF(Data_Background!AO131="","",(IF($B$3="On",IF(Data_Background!AO131=0,0,Data_Background!AO131-SMALL(Data_Background!$C131:$AZ131,COUNTIF(Data_Background!$C131:$AZ131,0)+1)),Data_Background!AO131)))</f>
        <v>3852.9543454364389</v>
      </c>
      <c r="AP131">
        <f ca="1">IF(Data_Background!AP131="","",(IF($B$3="On",IF(Data_Background!AP131=0,0,Data_Background!AP131-SMALL(Data_Background!$C131:$AZ131,COUNTIF(Data_Background!$C131:$AZ131,0)+1)),Data_Background!AP131)))</f>
        <v>3879.9466082003119</v>
      </c>
      <c r="AQ131" t="str">
        <f>IF(Data_Background!AQ131="","",(IF($B$3="On",IF(Data_Background!AQ131=0,0,Data_Background!AQ131-SMALL(Data_Background!$C131:$AZ131,COUNTIF(Data_Background!$C131:$AZ131,0)+1)),Data_Background!AQ131)))</f>
        <v/>
      </c>
      <c r="AR131" t="str">
        <f>IF(Data_Background!AR131="","",(IF($B$3="On",IF(Data_Background!AR131=0,0,Data_Background!AR131-SMALL(Data_Background!$C131:$AZ131,COUNTIF(Data_Background!$C131:$AZ131,0)+1)),Data_Background!AR131)))</f>
        <v/>
      </c>
      <c r="AS131" t="str">
        <f>IF(Data_Background!AS131="","",(IF($B$3="On",IF(Data_Background!AS131=0,0,Data_Background!AS131-SMALL(Data_Background!$C131:$AZ131,COUNTIF(Data_Background!$C131:$AZ131,0)+1)),Data_Background!AS131)))</f>
        <v/>
      </c>
      <c r="AT131" t="str">
        <f>IF(Data_Background!AT131="","",(IF($B$3="On",IF(Data_Background!AT131=0,0,Data_Background!AT131-SMALL(Data_Background!$C131:$AZ131,COUNTIF(Data_Background!$C131:$AZ131,0)+1)),Data_Background!AT131)))</f>
        <v/>
      </c>
      <c r="AU131" t="str">
        <f>IF(Data_Background!AU131="","",(IF($B$3="On",IF(Data_Background!AU131=0,0,Data_Background!AU131-SMALL(Data_Background!$C131:$AZ131,COUNTIF(Data_Background!$C131:$AZ131,0)+1)),Data_Background!AU131)))</f>
        <v/>
      </c>
      <c r="AV131" t="str">
        <f>IF(Data_Background!AV131="","",(IF($B$3="On",IF(Data_Background!AV131=0,0,Data_Background!AV131-SMALL(Data_Background!$C131:$AZ131,COUNTIF(Data_Background!$C131:$AZ131,0)+1)),Data_Background!AV131)))</f>
        <v/>
      </c>
      <c r="AW131" t="str">
        <f>IF(Data_Background!AW131="","",(IF($B$3="On",IF(Data_Background!AW131=0,0,Data_Background!AW131-SMALL(Data_Background!$C131:$AZ131,COUNTIF(Data_Background!$C131:$AZ131,0)+1)),Data_Background!AW131)))</f>
        <v/>
      </c>
      <c r="AX131" t="str">
        <f>IF(Data_Background!AX131="","",(IF($B$3="On",IF(Data_Background!AX131=0,0,Data_Background!AX131-SMALL(Data_Background!$C131:$AZ131,COUNTIF(Data_Background!$C131:$AZ131,0)+1)),Data_Background!AX131)))</f>
        <v/>
      </c>
      <c r="AY131" t="str">
        <f>IF(Data_Background!AY131="","",(IF($B$3="On",IF(Data_Background!AY131=0,0,Data_Background!AY131-SMALL(Data_Background!$C131:$AZ131,COUNTIF(Data_Background!$C131:$AZ131,0)+1)),Data_Background!AY131)))</f>
        <v/>
      </c>
      <c r="AZ131" t="str">
        <f>IF(Data_Background!AZ131="","",(IF($B$3="On",IF(Data_Background!AZ131=0,0,Data_Background!AZ131-SMALL(Data_Background!$C131:$AZ131,COUNTIF(Data_Background!$C131:$AZ131,0)+1)),Data_Background!AZ131)))</f>
        <v/>
      </c>
    </row>
    <row r="132" spans="1:52" x14ac:dyDescent="0.25">
      <c r="A132" s="79">
        <f ca="1">Data_Initial!A132</f>
        <v>2</v>
      </c>
      <c r="B132" s="79" t="str">
        <f ca="1">Data_Initial!B132</f>
        <v>A8</v>
      </c>
      <c r="C132">
        <f ca="1">IF(Data_Background!C132="","",(IF($B$3="On",IF(Data_Background!C132=0,0,Data_Background!C132-SMALL(Data_Background!$C132:$AZ132,COUNTIF(Data_Background!$C132:$AZ132,0)+1)),Data_Background!C132)))</f>
        <v>7.5741054949654885</v>
      </c>
      <c r="D132">
        <f ca="1">IF(Data_Background!D132="","",(IF($B$3="On",IF(Data_Background!D132=0,0,Data_Background!D132-SMALL(Data_Background!$C132:$AZ132,COUNTIF(Data_Background!$C132:$AZ132,0)+1)),Data_Background!D132)))</f>
        <v>5.7623542395964753</v>
      </c>
      <c r="E132">
        <f ca="1">IF(Data_Background!E132="","",(IF($B$3="On",IF(Data_Background!E132=0,0,Data_Background!E132-SMALL(Data_Background!$C132:$AZ132,COUNTIF(Data_Background!$C132:$AZ132,0)+1)),Data_Background!E132)))</f>
        <v>3.0504052004243798</v>
      </c>
      <c r="F132">
        <f ca="1">IF(Data_Background!F132="","",(IF($B$3="On",IF(Data_Background!F132=0,0,Data_Background!F132-SMALL(Data_Background!$C132:$AZ132,COUNTIF(Data_Background!$C132:$AZ132,0)+1)),Data_Background!F132)))</f>
        <v>1.1510552567735139</v>
      </c>
      <c r="G132">
        <f ca="1">IF(Data_Background!G132="","",(IF($B$3="On",IF(Data_Background!G132=0,0,Data_Background!G132-SMALL(Data_Background!$C132:$AZ132,COUNTIF(Data_Background!$C132:$AZ132,0)+1)),Data_Background!G132)))</f>
        <v>0</v>
      </c>
      <c r="H132">
        <f ca="1">IF(Data_Background!H132="","",(IF($B$3="On",IF(Data_Background!H132=0,0,Data_Background!H132-SMALL(Data_Background!$C132:$AZ132,COUNTIF(Data_Background!$C132:$AZ132,0)+1)),Data_Background!H132)))</f>
        <v>8.412513902931007E-2</v>
      </c>
      <c r="I132">
        <f ca="1">IF(Data_Background!I132="","",(IF($B$3="On",IF(Data_Background!I132=0,0,Data_Background!I132-SMALL(Data_Background!$C132:$AZ132,COUNTIF(Data_Background!$C132:$AZ132,0)+1)),Data_Background!I132)))</f>
        <v>0</v>
      </c>
      <c r="J132">
        <f ca="1">IF(Data_Background!J132="","",(IF($B$3="On",IF(Data_Background!J132=0,0,Data_Background!J132-SMALL(Data_Background!$C132:$AZ132,COUNTIF(Data_Background!$C132:$AZ132,0)+1)),Data_Background!J132)))</f>
        <v>0</v>
      </c>
      <c r="K132">
        <f ca="1">IF(Data_Background!K132="","",(IF($B$3="On",IF(Data_Background!K132=0,0,Data_Background!K132-SMALL(Data_Background!$C132:$AZ132,COUNTIF(Data_Background!$C132:$AZ132,0)+1)),Data_Background!K132)))</f>
        <v>0</v>
      </c>
      <c r="L132">
        <f ca="1">IF(Data_Background!L132="","",(IF($B$3="On",IF(Data_Background!L132=0,0,Data_Background!L132-SMALL(Data_Background!$C132:$AZ132,COUNTIF(Data_Background!$C132:$AZ132,0)+1)),Data_Background!L132)))</f>
        <v>0</v>
      </c>
      <c r="M132">
        <f ca="1">IF(Data_Background!M132="","",(IF($B$3="On",IF(Data_Background!M132=0,0,Data_Background!M132-SMALL(Data_Background!$C132:$AZ132,COUNTIF(Data_Background!$C132:$AZ132,0)+1)),Data_Background!M132)))</f>
        <v>0</v>
      </c>
      <c r="N132">
        <f ca="1">IF(Data_Background!N132="","",(IF($B$3="On",IF(Data_Background!N132=0,0,Data_Background!N132-SMALL(Data_Background!$C132:$AZ132,COUNTIF(Data_Background!$C132:$AZ132,0)+1)),Data_Background!N132)))</f>
        <v>0</v>
      </c>
      <c r="O132">
        <f ca="1">IF(Data_Background!O132="","",(IF($B$3="On",IF(Data_Background!O132=0,0,Data_Background!O132-SMALL(Data_Background!$C132:$AZ132,COUNTIF(Data_Background!$C132:$AZ132,0)+1)),Data_Background!O132)))</f>
        <v>0</v>
      </c>
      <c r="P132">
        <f ca="1">IF(Data_Background!P132="","",(IF($B$3="On",IF(Data_Background!P132=0,0,Data_Background!P132-SMALL(Data_Background!$C132:$AZ132,COUNTIF(Data_Background!$C132:$AZ132,0)+1)),Data_Background!P132)))</f>
        <v>0</v>
      </c>
      <c r="Q132">
        <f ca="1">IF(Data_Background!Q132="","",(IF($B$3="On",IF(Data_Background!Q132=0,0,Data_Background!Q132-SMALL(Data_Background!$C132:$AZ132,COUNTIF(Data_Background!$C132:$AZ132,0)+1)),Data_Background!Q132)))</f>
        <v>0</v>
      </c>
      <c r="R132">
        <f ca="1">IF(Data_Background!R132="","",(IF($B$3="On",IF(Data_Background!R132=0,0,Data_Background!R132-SMALL(Data_Background!$C132:$AZ132,COUNTIF(Data_Background!$C132:$AZ132,0)+1)),Data_Background!R132)))</f>
        <v>0</v>
      </c>
      <c r="S132">
        <f ca="1">IF(Data_Background!S132="","",(IF($B$3="On",IF(Data_Background!S132=0,0,Data_Background!S132-SMALL(Data_Background!$C132:$AZ132,COUNTIF(Data_Background!$C132:$AZ132,0)+1)),Data_Background!S132)))</f>
        <v>0</v>
      </c>
      <c r="T132">
        <f ca="1">IF(Data_Background!T132="","",(IF($B$3="On",IF(Data_Background!T132=0,0,Data_Background!T132-SMALL(Data_Background!$C132:$AZ132,COUNTIF(Data_Background!$C132:$AZ132,0)+1)),Data_Background!T132)))</f>
        <v>0</v>
      </c>
      <c r="U132">
        <f ca="1">IF(Data_Background!U132="","",(IF($B$3="On",IF(Data_Background!U132=0,0,Data_Background!U132-SMALL(Data_Background!$C132:$AZ132,COUNTIF(Data_Background!$C132:$AZ132,0)+1)),Data_Background!U132)))</f>
        <v>0</v>
      </c>
      <c r="V132">
        <f ca="1">IF(Data_Background!V132="","",(IF($B$3="On",IF(Data_Background!V132=0,0,Data_Background!V132-SMALL(Data_Background!$C132:$AZ132,COUNTIF(Data_Background!$C132:$AZ132,0)+1)),Data_Background!V132)))</f>
        <v>0</v>
      </c>
      <c r="W132">
        <f ca="1">IF(Data_Background!W132="","",(IF($B$3="On",IF(Data_Background!W132=0,0,Data_Background!W132-SMALL(Data_Background!$C132:$AZ132,COUNTIF(Data_Background!$C132:$AZ132,0)+1)),Data_Background!W132)))</f>
        <v>0</v>
      </c>
      <c r="X132">
        <f ca="1">IF(Data_Background!X132="","",(IF($B$3="On",IF(Data_Background!X132=0,0,Data_Background!X132-SMALL(Data_Background!$C132:$AZ132,COUNTIF(Data_Background!$C132:$AZ132,0)+1)),Data_Background!X132)))</f>
        <v>0</v>
      </c>
      <c r="Y132">
        <f ca="1">IF(Data_Background!Y132="","",(IF($B$3="On",IF(Data_Background!Y132=0,0,Data_Background!Y132-SMALL(Data_Background!$C132:$AZ132,COUNTIF(Data_Background!$C132:$AZ132,0)+1)),Data_Background!Y132)))</f>
        <v>0</v>
      </c>
      <c r="Z132">
        <f ca="1">IF(Data_Background!Z132="","",(IF($B$3="On",IF(Data_Background!Z132=0,0,Data_Background!Z132-SMALL(Data_Background!$C132:$AZ132,COUNTIF(Data_Background!$C132:$AZ132,0)+1)),Data_Background!Z132)))</f>
        <v>7.4386961437330488</v>
      </c>
      <c r="AA132">
        <f ca="1">IF(Data_Background!AA132="","",(IF($B$3="On",IF(Data_Background!AA132=0,0,Data_Background!AA132-SMALL(Data_Background!$C132:$AZ132,COUNTIF(Data_Background!$C132:$AZ132,0)+1)),Data_Background!AA132)))</f>
        <v>27.364813044007072</v>
      </c>
      <c r="AB132">
        <f ca="1">IF(Data_Background!AB132="","",(IF($B$3="On",IF(Data_Background!AB132=0,0,Data_Background!AB132-SMALL(Data_Background!$C132:$AZ132,COUNTIF(Data_Background!$C132:$AZ132,0)+1)),Data_Background!AB132)))</f>
        <v>63.1106268649295</v>
      </c>
      <c r="AC132">
        <f ca="1">IF(Data_Background!AC132="","",(IF($B$3="On",IF(Data_Background!AC132=0,0,Data_Background!AC132-SMALL(Data_Background!$C132:$AZ132,COUNTIF(Data_Background!$C132:$AZ132,0)+1)),Data_Background!AC132)))</f>
        <v>130.82580211498612</v>
      </c>
      <c r="AD132">
        <f ca="1">IF(Data_Background!AD132="","",(IF($B$3="On",IF(Data_Background!AD132=0,0,Data_Background!AD132-SMALL(Data_Background!$C132:$AZ132,COUNTIF(Data_Background!$C132:$AZ132,0)+1)),Data_Background!AD132)))</f>
        <v>247.59132790704331</v>
      </c>
      <c r="AE132">
        <f ca="1">IF(Data_Background!AE132="","",(IF($B$3="On",IF(Data_Background!AE132=0,0,Data_Background!AE132-SMALL(Data_Background!$C132:$AZ132,COUNTIF(Data_Background!$C132:$AZ132,0)+1)),Data_Background!AE132)))</f>
        <v>450.02382316346302</v>
      </c>
      <c r="AF132">
        <f ca="1">IF(Data_Background!AF132="","",(IF($B$3="On",IF(Data_Background!AF132=0,0,Data_Background!AF132-SMALL(Data_Background!$C132:$AZ132,COUNTIF(Data_Background!$C132:$AZ132,0)+1)),Data_Background!AF132)))</f>
        <v>771.39527871449536</v>
      </c>
      <c r="AG132">
        <f ca="1">IF(Data_Background!AG132="","",(IF($B$3="On",IF(Data_Background!AG132=0,0,Data_Background!AG132-SMALL(Data_Background!$C132:$AZ132,COUNTIF(Data_Background!$C132:$AZ132,0)+1)),Data_Background!AG132)))</f>
        <v>1223.3457696686128</v>
      </c>
      <c r="AH132">
        <f ca="1">IF(Data_Background!AH132="","",(IF($B$3="On",IF(Data_Background!AH132=0,0,Data_Background!AH132-SMALL(Data_Background!$C132:$AZ132,COUNTIF(Data_Background!$C132:$AZ132,0)+1)),Data_Background!AH132)))</f>
        <v>1738.4927886991591</v>
      </c>
      <c r="AI132">
        <f ca="1">IF(Data_Background!AI132="","",(IF($B$3="On",IF(Data_Background!AI132=0,0,Data_Background!AI132-SMALL(Data_Background!$C132:$AZ132,COUNTIF(Data_Background!$C132:$AZ132,0)+1)),Data_Background!AI132)))</f>
        <v>2232.4159534816959</v>
      </c>
      <c r="AJ132">
        <f ca="1">IF(Data_Background!AJ132="","",(IF($B$3="On",IF(Data_Background!AJ132=0,0,Data_Background!AJ132-SMALL(Data_Background!$C132:$AZ132,COUNTIF(Data_Background!$C132:$AZ132,0)+1)),Data_Background!AJ132)))</f>
        <v>2621.4387118226455</v>
      </c>
      <c r="AK132">
        <f ca="1">IF(Data_Background!AK132="","",(IF($B$3="On",IF(Data_Background!AK132=0,0,Data_Background!AK132-SMALL(Data_Background!$C132:$AZ132,COUNTIF(Data_Background!$C132:$AZ132,0)+1)),Data_Background!AK132)))</f>
        <v>2891.6578347365457</v>
      </c>
      <c r="AL132">
        <f ca="1">IF(Data_Background!AL132="","",(IF($B$3="On",IF(Data_Background!AL132=0,0,Data_Background!AL132-SMALL(Data_Background!$C132:$AZ132,COUNTIF(Data_Background!$C132:$AZ132,0)+1)),Data_Background!AL132)))</f>
        <v>3054.7757769251862</v>
      </c>
      <c r="AM132">
        <f ca="1">IF(Data_Background!AM132="","",(IF($B$3="On",IF(Data_Background!AM132=0,0,Data_Background!AM132-SMALL(Data_Background!$C132:$AZ132,COUNTIF(Data_Background!$C132:$AZ132,0)+1)),Data_Background!AM132)))</f>
        <v>3150.950060023019</v>
      </c>
      <c r="AN132">
        <f ca="1">IF(Data_Background!AN132="","",(IF($B$3="On",IF(Data_Background!AN132=0,0,Data_Background!AN132-SMALL(Data_Background!$C132:$AZ132,COUNTIF(Data_Background!$C132:$AZ132,0)+1)),Data_Background!AN132)))</f>
        <v>3210.3493238926721</v>
      </c>
      <c r="AO132">
        <f ca="1">IF(Data_Background!AO132="","",(IF($B$3="On",IF(Data_Background!AO132=0,0,Data_Background!AO132-SMALL(Data_Background!$C132:$AZ132,COUNTIF(Data_Background!$C132:$AZ132,0)+1)),Data_Background!AO132)))</f>
        <v>3251.9298905479127</v>
      </c>
      <c r="AP132">
        <f ca="1">IF(Data_Background!AP132="","",(IF($B$3="On",IF(Data_Background!AP132=0,0,Data_Background!AP132-SMALL(Data_Background!$C132:$AZ132,COUNTIF(Data_Background!$C132:$AZ132,0)+1)),Data_Background!AP132)))</f>
        <v>3269.1242596325628</v>
      </c>
      <c r="AQ132" t="str">
        <f>IF(Data_Background!AQ132="","",(IF($B$3="On",IF(Data_Background!AQ132=0,0,Data_Background!AQ132-SMALL(Data_Background!$C132:$AZ132,COUNTIF(Data_Background!$C132:$AZ132,0)+1)),Data_Background!AQ132)))</f>
        <v/>
      </c>
      <c r="AR132" t="str">
        <f>IF(Data_Background!AR132="","",(IF($B$3="On",IF(Data_Background!AR132=0,0,Data_Background!AR132-SMALL(Data_Background!$C132:$AZ132,COUNTIF(Data_Background!$C132:$AZ132,0)+1)),Data_Background!AR132)))</f>
        <v/>
      </c>
      <c r="AS132" t="str">
        <f>IF(Data_Background!AS132="","",(IF($B$3="On",IF(Data_Background!AS132=0,0,Data_Background!AS132-SMALL(Data_Background!$C132:$AZ132,COUNTIF(Data_Background!$C132:$AZ132,0)+1)),Data_Background!AS132)))</f>
        <v/>
      </c>
      <c r="AT132" t="str">
        <f>IF(Data_Background!AT132="","",(IF($B$3="On",IF(Data_Background!AT132=0,0,Data_Background!AT132-SMALL(Data_Background!$C132:$AZ132,COUNTIF(Data_Background!$C132:$AZ132,0)+1)),Data_Background!AT132)))</f>
        <v/>
      </c>
      <c r="AU132" t="str">
        <f>IF(Data_Background!AU132="","",(IF($B$3="On",IF(Data_Background!AU132=0,0,Data_Background!AU132-SMALL(Data_Background!$C132:$AZ132,COUNTIF(Data_Background!$C132:$AZ132,0)+1)),Data_Background!AU132)))</f>
        <v/>
      </c>
      <c r="AV132" t="str">
        <f>IF(Data_Background!AV132="","",(IF($B$3="On",IF(Data_Background!AV132=0,0,Data_Background!AV132-SMALL(Data_Background!$C132:$AZ132,COUNTIF(Data_Background!$C132:$AZ132,0)+1)),Data_Background!AV132)))</f>
        <v/>
      </c>
      <c r="AW132" t="str">
        <f>IF(Data_Background!AW132="","",(IF($B$3="On",IF(Data_Background!AW132=0,0,Data_Background!AW132-SMALL(Data_Background!$C132:$AZ132,COUNTIF(Data_Background!$C132:$AZ132,0)+1)),Data_Background!AW132)))</f>
        <v/>
      </c>
      <c r="AX132" t="str">
        <f>IF(Data_Background!AX132="","",(IF($B$3="On",IF(Data_Background!AX132=0,0,Data_Background!AX132-SMALL(Data_Background!$C132:$AZ132,COUNTIF(Data_Background!$C132:$AZ132,0)+1)),Data_Background!AX132)))</f>
        <v/>
      </c>
      <c r="AY132" t="str">
        <f>IF(Data_Background!AY132="","",(IF($B$3="On",IF(Data_Background!AY132=0,0,Data_Background!AY132-SMALL(Data_Background!$C132:$AZ132,COUNTIF(Data_Background!$C132:$AZ132,0)+1)),Data_Background!AY132)))</f>
        <v/>
      </c>
      <c r="AZ132" t="str">
        <f>IF(Data_Background!AZ132="","",(IF($B$3="On",IF(Data_Background!AZ132=0,0,Data_Background!AZ132-SMALL(Data_Background!$C132:$AZ132,COUNTIF(Data_Background!$C132:$AZ132,0)+1)),Data_Background!AZ132)))</f>
        <v/>
      </c>
    </row>
    <row r="133" spans="1:52" x14ac:dyDescent="0.25">
      <c r="A133" s="79">
        <f ca="1">Data_Initial!A133</f>
        <v>2</v>
      </c>
      <c r="B133" s="79" t="str">
        <f ca="1">Data_Initial!B133</f>
        <v>B8</v>
      </c>
      <c r="C133">
        <f ca="1">IF(Data_Background!C133="","",(IF($B$3="On",IF(Data_Background!C133=0,0,Data_Background!C133-SMALL(Data_Background!$C133:$AZ133,COUNTIF(Data_Background!$C133:$AZ133,0)+1)),Data_Background!C133)))</f>
        <v>0</v>
      </c>
      <c r="D133">
        <f ca="1">IF(Data_Background!D133="","",(IF($B$3="On",IF(Data_Background!D133=0,0,Data_Background!D133-SMALL(Data_Background!$C133:$AZ133,COUNTIF(Data_Background!$C133:$AZ133,0)+1)),Data_Background!D133)))</f>
        <v>1.4299427079308769</v>
      </c>
      <c r="E133">
        <f ca="1">IF(Data_Background!E133="","",(IF($B$3="On",IF(Data_Background!E133=0,0,Data_Background!E133-SMALL(Data_Background!$C133:$AZ133,COUNTIF(Data_Background!$C133:$AZ133,0)+1)),Data_Background!E133)))</f>
        <v>3.8621304845813329</v>
      </c>
      <c r="F133">
        <f ca="1">IF(Data_Background!F133="","",(IF($B$3="On",IF(Data_Background!F133=0,0,Data_Background!F133-SMALL(Data_Background!$C133:$AZ133,COUNTIF(Data_Background!$C133:$AZ133,0)+1)),Data_Background!F133)))</f>
        <v>3.5282954820728865</v>
      </c>
      <c r="G133">
        <f ca="1">IF(Data_Background!G133="","",(IF($B$3="On",IF(Data_Background!G133=0,0,Data_Background!G133-SMALL(Data_Background!$C133:$AZ133,COUNTIF(Data_Background!$C133:$AZ133,0)+1)),Data_Background!G133)))</f>
        <v>2.0470735012860732</v>
      </c>
      <c r="H133">
        <f ca="1">IF(Data_Background!H133="","",(IF($B$3="On",IF(Data_Background!H133=0,0,Data_Background!H133-SMALL(Data_Background!$C133:$AZ133,COUNTIF(Data_Background!$C133:$AZ133,0)+1)),Data_Background!H133)))</f>
        <v>0.81432691744854657</v>
      </c>
      <c r="I133">
        <f ca="1">IF(Data_Background!I133="","",(IF($B$3="On",IF(Data_Background!I133=0,0,Data_Background!I133-SMALL(Data_Background!$C133:$AZ133,COUNTIF(Data_Background!$C133:$AZ133,0)+1)),Data_Background!I133)))</f>
        <v>0</v>
      </c>
      <c r="J133">
        <f ca="1">IF(Data_Background!J133="","",(IF($B$3="On",IF(Data_Background!J133=0,0,Data_Background!J133-SMALL(Data_Background!$C133:$AZ133,COUNTIF(Data_Background!$C133:$AZ133,0)+1)),Data_Background!J133)))</f>
        <v>0</v>
      </c>
      <c r="K133">
        <f ca="1">IF(Data_Background!K133="","",(IF($B$3="On",IF(Data_Background!K133=0,0,Data_Background!K133-SMALL(Data_Background!$C133:$AZ133,COUNTIF(Data_Background!$C133:$AZ133,0)+1)),Data_Background!K133)))</f>
        <v>0</v>
      </c>
      <c r="L133">
        <f ca="1">IF(Data_Background!L133="","",(IF($B$3="On",IF(Data_Background!L133=0,0,Data_Background!L133-SMALL(Data_Background!$C133:$AZ133,COUNTIF(Data_Background!$C133:$AZ133,0)+1)),Data_Background!L133)))</f>
        <v>0</v>
      </c>
      <c r="M133">
        <f ca="1">IF(Data_Background!M133="","",(IF($B$3="On",IF(Data_Background!M133=0,0,Data_Background!M133-SMALL(Data_Background!$C133:$AZ133,COUNTIF(Data_Background!$C133:$AZ133,0)+1)),Data_Background!M133)))</f>
        <v>0</v>
      </c>
      <c r="N133">
        <f ca="1">IF(Data_Background!N133="","",(IF($B$3="On",IF(Data_Background!N133=0,0,Data_Background!N133-SMALL(Data_Background!$C133:$AZ133,COUNTIF(Data_Background!$C133:$AZ133,0)+1)),Data_Background!N133)))</f>
        <v>0</v>
      </c>
      <c r="O133">
        <f ca="1">IF(Data_Background!O133="","",(IF($B$3="On",IF(Data_Background!O133=0,0,Data_Background!O133-SMALL(Data_Background!$C133:$AZ133,COUNTIF(Data_Background!$C133:$AZ133,0)+1)),Data_Background!O133)))</f>
        <v>0</v>
      </c>
      <c r="P133">
        <f ca="1">IF(Data_Background!P133="","",(IF($B$3="On",IF(Data_Background!P133=0,0,Data_Background!P133-SMALL(Data_Background!$C133:$AZ133,COUNTIF(Data_Background!$C133:$AZ133,0)+1)),Data_Background!P133)))</f>
        <v>0</v>
      </c>
      <c r="Q133">
        <f ca="1">IF(Data_Background!Q133="","",(IF($B$3="On",IF(Data_Background!Q133=0,0,Data_Background!Q133-SMALL(Data_Background!$C133:$AZ133,COUNTIF(Data_Background!$C133:$AZ133,0)+1)),Data_Background!Q133)))</f>
        <v>0</v>
      </c>
      <c r="R133">
        <f ca="1">IF(Data_Background!R133="","",(IF($B$3="On",IF(Data_Background!R133=0,0,Data_Background!R133-SMALL(Data_Background!$C133:$AZ133,COUNTIF(Data_Background!$C133:$AZ133,0)+1)),Data_Background!R133)))</f>
        <v>0</v>
      </c>
      <c r="S133">
        <f ca="1">IF(Data_Background!S133="","",(IF($B$3="On",IF(Data_Background!S133=0,0,Data_Background!S133-SMALL(Data_Background!$C133:$AZ133,COUNTIF(Data_Background!$C133:$AZ133,0)+1)),Data_Background!S133)))</f>
        <v>0</v>
      </c>
      <c r="T133">
        <f ca="1">IF(Data_Background!T133="","",(IF($B$3="On",IF(Data_Background!T133=0,0,Data_Background!T133-SMALL(Data_Background!$C133:$AZ133,COUNTIF(Data_Background!$C133:$AZ133,0)+1)),Data_Background!T133)))</f>
        <v>0</v>
      </c>
      <c r="U133">
        <f ca="1">IF(Data_Background!U133="","",(IF($B$3="On",IF(Data_Background!U133=0,0,Data_Background!U133-SMALL(Data_Background!$C133:$AZ133,COUNTIF(Data_Background!$C133:$AZ133,0)+1)),Data_Background!U133)))</f>
        <v>0</v>
      </c>
      <c r="V133">
        <f ca="1">IF(Data_Background!V133="","",(IF($B$3="On",IF(Data_Background!V133=0,0,Data_Background!V133-SMALL(Data_Background!$C133:$AZ133,COUNTIF(Data_Background!$C133:$AZ133,0)+1)),Data_Background!V133)))</f>
        <v>0</v>
      </c>
      <c r="W133">
        <f ca="1">IF(Data_Background!W133="","",(IF($B$3="On",IF(Data_Background!W133=0,0,Data_Background!W133-SMALL(Data_Background!$C133:$AZ133,COUNTIF(Data_Background!$C133:$AZ133,0)+1)),Data_Background!W133)))</f>
        <v>0</v>
      </c>
      <c r="X133">
        <f ca="1">IF(Data_Background!X133="","",(IF($B$3="On",IF(Data_Background!X133=0,0,Data_Background!X133-SMALL(Data_Background!$C133:$AZ133,COUNTIF(Data_Background!$C133:$AZ133,0)+1)),Data_Background!X133)))</f>
        <v>0</v>
      </c>
      <c r="Y133">
        <f ca="1">IF(Data_Background!Y133="","",(IF($B$3="On",IF(Data_Background!Y133=0,0,Data_Background!Y133-SMALL(Data_Background!$C133:$AZ133,COUNTIF(Data_Background!$C133:$AZ133,0)+1)),Data_Background!Y133)))</f>
        <v>0</v>
      </c>
      <c r="Z133">
        <f ca="1">IF(Data_Background!Z133="","",(IF($B$3="On",IF(Data_Background!Z133=0,0,Data_Background!Z133-SMALL(Data_Background!$C133:$AZ133,COUNTIF(Data_Background!$C133:$AZ133,0)+1)),Data_Background!Z133)))</f>
        <v>9.7267262693765755</v>
      </c>
      <c r="AA133">
        <f ca="1">IF(Data_Background!AA133="","",(IF($B$3="On",IF(Data_Background!AA133=0,0,Data_Background!AA133-SMALL(Data_Background!$C133:$AZ133,COUNTIF(Data_Background!$C133:$AZ133,0)+1)),Data_Background!AA133)))</f>
        <v>30.90482621557187</v>
      </c>
      <c r="AB133">
        <f ca="1">IF(Data_Background!AB133="","",(IF($B$3="On",IF(Data_Background!AB133=0,0,Data_Background!AB133-SMALL(Data_Background!$C133:$AZ133,COUNTIF(Data_Background!$C133:$AZ133,0)+1)),Data_Background!AB133)))</f>
        <v>69.534884282004796</v>
      </c>
      <c r="AC133">
        <f ca="1">IF(Data_Background!AC133="","",(IF($B$3="On",IF(Data_Background!AC133=0,0,Data_Background!AC133-SMALL(Data_Background!$C133:$AZ133,COUNTIF(Data_Background!$C133:$AZ133,0)+1)),Data_Background!AC133)))</f>
        <v>141.23304162953539</v>
      </c>
      <c r="AD133">
        <f ca="1">IF(Data_Background!AD133="","",(IF($B$3="On",IF(Data_Background!AD133=0,0,Data_Background!AD133-SMALL(Data_Background!$C133:$AZ133,COUNTIF(Data_Background!$C133:$AZ133,0)+1)),Data_Background!AD133)))</f>
        <v>272.10151593035533</v>
      </c>
      <c r="AE133">
        <f ca="1">IF(Data_Background!AE133="","",(IF($B$3="On",IF(Data_Background!AE133=0,0,Data_Background!AE133-SMALL(Data_Background!$C133:$AZ133,COUNTIF(Data_Background!$C133:$AZ133,0)+1)),Data_Background!AE133)))</f>
        <v>495.09619457561632</v>
      </c>
      <c r="AF133">
        <f ca="1">IF(Data_Background!AF133="","",(IF($B$3="On",IF(Data_Background!AF133=0,0,Data_Background!AF133-SMALL(Data_Background!$C133:$AZ133,COUNTIF(Data_Background!$C133:$AZ133,0)+1)),Data_Background!AF133)))</f>
        <v>851.9927016125107</v>
      </c>
      <c r="AG133">
        <f ca="1">IF(Data_Background!AG133="","",(IF($B$3="On",IF(Data_Background!AG133=0,0,Data_Background!AG133-SMALL(Data_Background!$C133:$AZ133,COUNTIF(Data_Background!$C133:$AZ133,0)+1)),Data_Background!AG133)))</f>
        <v>1354.0414490758103</v>
      </c>
      <c r="AH133">
        <f ca="1">IF(Data_Background!AH133="","",(IF($B$3="On",IF(Data_Background!AH133=0,0,Data_Background!AH133-SMALL(Data_Background!$C133:$AZ133,COUNTIF(Data_Background!$C133:$AZ133,0)+1)),Data_Background!AH133)))</f>
        <v>1936.9108109147774</v>
      </c>
      <c r="AI133">
        <f ca="1">IF(Data_Background!AI133="","",(IF($B$3="On",IF(Data_Background!AI133=0,0,Data_Background!AI133-SMALL(Data_Background!$C133:$AZ133,COUNTIF(Data_Background!$C133:$AZ133,0)+1)),Data_Background!AI133)))</f>
        <v>2502.8850444702402</v>
      </c>
      <c r="AJ133">
        <f ca="1">IF(Data_Background!AJ133="","",(IF($B$3="On",IF(Data_Background!AJ133=0,0,Data_Background!AJ133-SMALL(Data_Background!$C133:$AZ133,COUNTIF(Data_Background!$C133:$AZ133,0)+1)),Data_Background!AJ133)))</f>
        <v>2955.1987098574473</v>
      </c>
      <c r="AK133">
        <f ca="1">IF(Data_Background!AK133="","",(IF($B$3="On",IF(Data_Background!AK133=0,0,Data_Background!AK133-SMALL(Data_Background!$C133:$AZ133,COUNTIF(Data_Background!$C133:$AZ133,0)+1)),Data_Background!AK133)))</f>
        <v>3268.4186138914874</v>
      </c>
      <c r="AL133">
        <f ca="1">IF(Data_Background!AL133="","",(IF($B$3="On",IF(Data_Background!AL133=0,0,Data_Background!AL133-SMALL(Data_Background!$C133:$AZ133,COUNTIF(Data_Background!$C133:$AZ133,0)+1)),Data_Background!AL133)))</f>
        <v>3454.7493987244634</v>
      </c>
      <c r="AM133">
        <f ca="1">IF(Data_Background!AM133="","",(IF($B$3="On",IF(Data_Background!AM133=0,0,Data_Background!AM133-SMALL(Data_Background!$C133:$AZ133,COUNTIF(Data_Background!$C133:$AZ133,0)+1)),Data_Background!AM133)))</f>
        <v>3559.4243694744705</v>
      </c>
      <c r="AN133">
        <f ca="1">IF(Data_Background!AN133="","",(IF($B$3="On",IF(Data_Background!AN133=0,0,Data_Background!AN133-SMALL(Data_Background!$C133:$AZ133,COUNTIF(Data_Background!$C133:$AZ133,0)+1)),Data_Background!AN133)))</f>
        <v>3624.9392743022936</v>
      </c>
      <c r="AO133">
        <f ca="1">IF(Data_Background!AO133="","",(IF($B$3="On",IF(Data_Background!AO133=0,0,Data_Background!AO133-SMALL(Data_Background!$C133:$AZ133,COUNTIF(Data_Background!$C133:$AZ133,0)+1)),Data_Background!AO133)))</f>
        <v>3675.5832673128471</v>
      </c>
      <c r="AP133">
        <f ca="1">IF(Data_Background!AP133="","",(IF($B$3="On",IF(Data_Background!AP133=0,0,Data_Background!AP133-SMALL(Data_Background!$C133:$AZ133,COUNTIF(Data_Background!$C133:$AZ133,0)+1)),Data_Background!AP133)))</f>
        <v>3698.8786192044968</v>
      </c>
      <c r="AQ133" t="str">
        <f>IF(Data_Background!AQ133="","",(IF($B$3="On",IF(Data_Background!AQ133=0,0,Data_Background!AQ133-SMALL(Data_Background!$C133:$AZ133,COUNTIF(Data_Background!$C133:$AZ133,0)+1)),Data_Background!AQ133)))</f>
        <v/>
      </c>
      <c r="AR133" t="str">
        <f>IF(Data_Background!AR133="","",(IF($B$3="On",IF(Data_Background!AR133=0,0,Data_Background!AR133-SMALL(Data_Background!$C133:$AZ133,COUNTIF(Data_Background!$C133:$AZ133,0)+1)),Data_Background!AR133)))</f>
        <v/>
      </c>
      <c r="AS133" t="str">
        <f>IF(Data_Background!AS133="","",(IF($B$3="On",IF(Data_Background!AS133=0,0,Data_Background!AS133-SMALL(Data_Background!$C133:$AZ133,COUNTIF(Data_Background!$C133:$AZ133,0)+1)),Data_Background!AS133)))</f>
        <v/>
      </c>
      <c r="AT133" t="str">
        <f>IF(Data_Background!AT133="","",(IF($B$3="On",IF(Data_Background!AT133=0,0,Data_Background!AT133-SMALL(Data_Background!$C133:$AZ133,COUNTIF(Data_Background!$C133:$AZ133,0)+1)),Data_Background!AT133)))</f>
        <v/>
      </c>
      <c r="AU133" t="str">
        <f>IF(Data_Background!AU133="","",(IF($B$3="On",IF(Data_Background!AU133=0,0,Data_Background!AU133-SMALL(Data_Background!$C133:$AZ133,COUNTIF(Data_Background!$C133:$AZ133,0)+1)),Data_Background!AU133)))</f>
        <v/>
      </c>
      <c r="AV133" t="str">
        <f>IF(Data_Background!AV133="","",(IF($B$3="On",IF(Data_Background!AV133=0,0,Data_Background!AV133-SMALL(Data_Background!$C133:$AZ133,COUNTIF(Data_Background!$C133:$AZ133,0)+1)),Data_Background!AV133)))</f>
        <v/>
      </c>
      <c r="AW133" t="str">
        <f>IF(Data_Background!AW133="","",(IF($B$3="On",IF(Data_Background!AW133=0,0,Data_Background!AW133-SMALL(Data_Background!$C133:$AZ133,COUNTIF(Data_Background!$C133:$AZ133,0)+1)),Data_Background!AW133)))</f>
        <v/>
      </c>
      <c r="AX133" t="str">
        <f>IF(Data_Background!AX133="","",(IF($B$3="On",IF(Data_Background!AX133=0,0,Data_Background!AX133-SMALL(Data_Background!$C133:$AZ133,COUNTIF(Data_Background!$C133:$AZ133,0)+1)),Data_Background!AX133)))</f>
        <v/>
      </c>
      <c r="AY133" t="str">
        <f>IF(Data_Background!AY133="","",(IF($B$3="On",IF(Data_Background!AY133=0,0,Data_Background!AY133-SMALL(Data_Background!$C133:$AZ133,COUNTIF(Data_Background!$C133:$AZ133,0)+1)),Data_Background!AY133)))</f>
        <v/>
      </c>
      <c r="AZ133" t="str">
        <f>IF(Data_Background!AZ133="","",(IF($B$3="On",IF(Data_Background!AZ133=0,0,Data_Background!AZ133-SMALL(Data_Background!$C133:$AZ133,COUNTIF(Data_Background!$C133:$AZ133,0)+1)),Data_Background!AZ133)))</f>
        <v/>
      </c>
    </row>
    <row r="134" spans="1:52" x14ac:dyDescent="0.25">
      <c r="A134" s="79">
        <f ca="1">Data_Initial!A134</f>
        <v>2</v>
      </c>
      <c r="B134" s="79" t="str">
        <f ca="1">Data_Initial!B134</f>
        <v>C8</v>
      </c>
      <c r="C134">
        <f ca="1">IF(Data_Background!C134="","",(IF($B$3="On",IF(Data_Background!C134=0,0,Data_Background!C134-SMALL(Data_Background!$C134:$AZ134,COUNTIF(Data_Background!$C134:$AZ134,0)+1)),Data_Background!C134)))</f>
        <v>7.5154673765321878</v>
      </c>
      <c r="D134">
        <f ca="1">IF(Data_Background!D134="","",(IF($B$3="On",IF(Data_Background!D134=0,0,Data_Background!D134-SMALL(Data_Background!$C134:$AZ134,COUNTIF(Data_Background!$C134:$AZ134,0)+1)),Data_Background!D134)))</f>
        <v>5.4447061640776138</v>
      </c>
      <c r="E134">
        <f ca="1">IF(Data_Background!E134="","",(IF($B$3="On",IF(Data_Background!E134=0,0,Data_Background!E134-SMALL(Data_Background!$C134:$AZ134,COUNTIF(Data_Background!$C134:$AZ134,0)+1)),Data_Background!E134)))</f>
        <v>4.0532535857337262</v>
      </c>
      <c r="F134">
        <f ca="1">IF(Data_Background!F134="","",(IF($B$3="On",IF(Data_Background!F134=0,0,Data_Background!F134-SMALL(Data_Background!$C134:$AZ134,COUNTIF(Data_Background!$C134:$AZ134,0)+1)),Data_Background!F134)))</f>
        <v>0</v>
      </c>
      <c r="G134">
        <f ca="1">IF(Data_Background!G134="","",(IF($B$3="On",IF(Data_Background!G134=0,0,Data_Background!G134-SMALL(Data_Background!$C134:$AZ134,COUNTIF(Data_Background!$C134:$AZ134,0)+1)),Data_Background!G134)))</f>
        <v>0</v>
      </c>
      <c r="H134">
        <f ca="1">IF(Data_Background!H134="","",(IF($B$3="On",IF(Data_Background!H134=0,0,Data_Background!H134-SMALL(Data_Background!$C134:$AZ134,COUNTIF(Data_Background!$C134:$AZ134,0)+1)),Data_Background!H134)))</f>
        <v>0</v>
      </c>
      <c r="I134">
        <f ca="1">IF(Data_Background!I134="","",(IF($B$3="On",IF(Data_Background!I134=0,0,Data_Background!I134-SMALL(Data_Background!$C134:$AZ134,COUNTIF(Data_Background!$C134:$AZ134,0)+1)),Data_Background!I134)))</f>
        <v>0</v>
      </c>
      <c r="J134">
        <f ca="1">IF(Data_Background!J134="","",(IF($B$3="On",IF(Data_Background!J134=0,0,Data_Background!J134-SMALL(Data_Background!$C134:$AZ134,COUNTIF(Data_Background!$C134:$AZ134,0)+1)),Data_Background!J134)))</f>
        <v>0</v>
      </c>
      <c r="K134">
        <f ca="1">IF(Data_Background!K134="","",(IF($B$3="On",IF(Data_Background!K134=0,0,Data_Background!K134-SMALL(Data_Background!$C134:$AZ134,COUNTIF(Data_Background!$C134:$AZ134,0)+1)),Data_Background!K134)))</f>
        <v>0</v>
      </c>
      <c r="L134">
        <f ca="1">IF(Data_Background!L134="","",(IF($B$3="On",IF(Data_Background!L134=0,0,Data_Background!L134-SMALL(Data_Background!$C134:$AZ134,COUNTIF(Data_Background!$C134:$AZ134,0)+1)),Data_Background!L134)))</f>
        <v>0</v>
      </c>
      <c r="M134">
        <f ca="1">IF(Data_Background!M134="","",(IF($B$3="On",IF(Data_Background!M134=0,0,Data_Background!M134-SMALL(Data_Background!$C134:$AZ134,COUNTIF(Data_Background!$C134:$AZ134,0)+1)),Data_Background!M134)))</f>
        <v>0</v>
      </c>
      <c r="N134">
        <f ca="1">IF(Data_Background!N134="","",(IF($B$3="On",IF(Data_Background!N134=0,0,Data_Background!N134-SMALL(Data_Background!$C134:$AZ134,COUNTIF(Data_Background!$C134:$AZ134,0)+1)),Data_Background!N134)))</f>
        <v>0</v>
      </c>
      <c r="O134">
        <f ca="1">IF(Data_Background!O134="","",(IF($B$3="On",IF(Data_Background!O134=0,0,Data_Background!O134-SMALL(Data_Background!$C134:$AZ134,COUNTIF(Data_Background!$C134:$AZ134,0)+1)),Data_Background!O134)))</f>
        <v>0</v>
      </c>
      <c r="P134">
        <f ca="1">IF(Data_Background!P134="","",(IF($B$3="On",IF(Data_Background!P134=0,0,Data_Background!P134-SMALL(Data_Background!$C134:$AZ134,COUNTIF(Data_Background!$C134:$AZ134,0)+1)),Data_Background!P134)))</f>
        <v>0</v>
      </c>
      <c r="Q134">
        <f ca="1">IF(Data_Background!Q134="","",(IF($B$3="On",IF(Data_Background!Q134=0,0,Data_Background!Q134-SMALL(Data_Background!$C134:$AZ134,COUNTIF(Data_Background!$C134:$AZ134,0)+1)),Data_Background!Q134)))</f>
        <v>0</v>
      </c>
      <c r="R134">
        <f ca="1">IF(Data_Background!R134="","",(IF($B$3="On",IF(Data_Background!R134=0,0,Data_Background!R134-SMALL(Data_Background!$C134:$AZ134,COUNTIF(Data_Background!$C134:$AZ134,0)+1)),Data_Background!R134)))</f>
        <v>0</v>
      </c>
      <c r="S134">
        <f ca="1">IF(Data_Background!S134="","",(IF($B$3="On",IF(Data_Background!S134=0,0,Data_Background!S134-SMALL(Data_Background!$C134:$AZ134,COUNTIF(Data_Background!$C134:$AZ134,0)+1)),Data_Background!S134)))</f>
        <v>0</v>
      </c>
      <c r="T134">
        <f ca="1">IF(Data_Background!T134="","",(IF($B$3="On",IF(Data_Background!T134=0,0,Data_Background!T134-SMALL(Data_Background!$C134:$AZ134,COUNTIF(Data_Background!$C134:$AZ134,0)+1)),Data_Background!T134)))</f>
        <v>0</v>
      </c>
      <c r="U134">
        <f ca="1">IF(Data_Background!U134="","",(IF($B$3="On",IF(Data_Background!U134=0,0,Data_Background!U134-SMALL(Data_Background!$C134:$AZ134,COUNTIF(Data_Background!$C134:$AZ134,0)+1)),Data_Background!U134)))</f>
        <v>0</v>
      </c>
      <c r="V134">
        <f ca="1">IF(Data_Background!V134="","",(IF($B$3="On",IF(Data_Background!V134=0,0,Data_Background!V134-SMALL(Data_Background!$C134:$AZ134,COUNTIF(Data_Background!$C134:$AZ134,0)+1)),Data_Background!V134)))</f>
        <v>0</v>
      </c>
      <c r="W134">
        <f ca="1">IF(Data_Background!W134="","",(IF($B$3="On",IF(Data_Background!W134=0,0,Data_Background!W134-SMALL(Data_Background!$C134:$AZ134,COUNTIF(Data_Background!$C134:$AZ134,0)+1)),Data_Background!W134)))</f>
        <v>0</v>
      </c>
      <c r="X134">
        <f ca="1">IF(Data_Background!X134="","",(IF($B$3="On",IF(Data_Background!X134=0,0,Data_Background!X134-SMALL(Data_Background!$C134:$AZ134,COUNTIF(Data_Background!$C134:$AZ134,0)+1)),Data_Background!X134)))</f>
        <v>0</v>
      </c>
      <c r="Y134">
        <f ca="1">IF(Data_Background!Y134="","",(IF($B$3="On",IF(Data_Background!Y134=0,0,Data_Background!Y134-SMALL(Data_Background!$C134:$AZ134,COUNTIF(Data_Background!$C134:$AZ134,0)+1)),Data_Background!Y134)))</f>
        <v>0</v>
      </c>
      <c r="Z134">
        <f ca="1">IF(Data_Background!Z134="","",(IF($B$3="On",IF(Data_Background!Z134=0,0,Data_Background!Z134-SMALL(Data_Background!$C134:$AZ134,COUNTIF(Data_Background!$C134:$AZ134,0)+1)),Data_Background!Z134)))</f>
        <v>4.5634186156654959</v>
      </c>
      <c r="AA134">
        <f ca="1">IF(Data_Background!AA134="","",(IF($B$3="On",IF(Data_Background!AA134=0,0,Data_Background!AA134-SMALL(Data_Background!$C134:$AZ134,COUNTIF(Data_Background!$C134:$AZ134,0)+1)),Data_Background!AA134)))</f>
        <v>22.624672653509759</v>
      </c>
      <c r="AB134">
        <f ca="1">IF(Data_Background!AB134="","",(IF($B$3="On",IF(Data_Background!AB134=0,0,Data_Background!AB134-SMALL(Data_Background!$C134:$AZ134,COUNTIF(Data_Background!$C134:$AZ134,0)+1)),Data_Background!AB134)))</f>
        <v>55.505693337209415</v>
      </c>
      <c r="AC134">
        <f ca="1">IF(Data_Background!AC134="","",(IF($B$3="On",IF(Data_Background!AC134=0,0,Data_Background!AC134-SMALL(Data_Background!$C134:$AZ134,COUNTIF(Data_Background!$C134:$AZ134,0)+1)),Data_Background!AC134)))</f>
        <v>117.68702970179305</v>
      </c>
      <c r="AD134">
        <f ca="1">IF(Data_Background!AD134="","",(IF($B$3="On",IF(Data_Background!AD134=0,0,Data_Background!AD134-SMALL(Data_Background!$C134:$AZ134,COUNTIF(Data_Background!$C134:$AZ134,0)+1)),Data_Background!AD134)))</f>
        <v>234.70252837036031</v>
      </c>
      <c r="AE134">
        <f ca="1">IF(Data_Background!AE134="","",(IF($B$3="On",IF(Data_Background!AE134=0,0,Data_Background!AE134-SMALL(Data_Background!$C134:$AZ134,COUNTIF(Data_Background!$C134:$AZ134,0)+1)),Data_Background!AE134)))</f>
        <v>447.4173984412667</v>
      </c>
      <c r="AF134">
        <f ca="1">IF(Data_Background!AF134="","",(IF($B$3="On",IF(Data_Background!AF134=0,0,Data_Background!AF134-SMALL(Data_Background!$C134:$AZ134,COUNTIF(Data_Background!$C134:$AZ134,0)+1)),Data_Background!AF134)))</f>
        <v>803.66665554935025</v>
      </c>
      <c r="AG134">
        <f ca="1">IF(Data_Background!AG134="","",(IF($B$3="On",IF(Data_Background!AG134=0,0,Data_Background!AG134-SMALL(Data_Background!$C134:$AZ134,COUNTIF(Data_Background!$C134:$AZ134,0)+1)),Data_Background!AG134)))</f>
        <v>1321.4399153868769</v>
      </c>
      <c r="AH134">
        <f ca="1">IF(Data_Background!AH134="","",(IF($B$3="On",IF(Data_Background!AH134=0,0,Data_Background!AH134-SMALL(Data_Background!$C134:$AZ134,COUNTIF(Data_Background!$C134:$AZ134,0)+1)),Data_Background!AH134)))</f>
        <v>1928.180994408078</v>
      </c>
      <c r="AI134">
        <f ca="1">IF(Data_Background!AI134="","",(IF($B$3="On",IF(Data_Background!AI134=0,0,Data_Background!AI134-SMALL(Data_Background!$C134:$AZ134,COUNTIF(Data_Background!$C134:$AZ134,0)+1)),Data_Background!AI134)))</f>
        <v>2516.6579193066182</v>
      </c>
      <c r="AJ134">
        <f ca="1">IF(Data_Background!AJ134="","",(IF($B$3="On",IF(Data_Background!AJ134=0,0,Data_Background!AJ134-SMALL(Data_Background!$C134:$AZ134,COUNTIF(Data_Background!$C134:$AZ134,0)+1)),Data_Background!AJ134)))</f>
        <v>2982.8202846994718</v>
      </c>
      <c r="AK134">
        <f ca="1">IF(Data_Background!AK134="","",(IF($B$3="On",IF(Data_Background!AK134=0,0,Data_Background!AK134-SMALL(Data_Background!$C134:$AZ134,COUNTIF(Data_Background!$C134:$AZ134,0)+1)),Data_Background!AK134)))</f>
        <v>3308.3537291464386</v>
      </c>
      <c r="AL134">
        <f ca="1">IF(Data_Background!AL134="","",(IF($B$3="On",IF(Data_Background!AL134=0,0,Data_Background!AL134-SMALL(Data_Background!$C134:$AZ134,COUNTIF(Data_Background!$C134:$AZ134,0)+1)),Data_Background!AL134)))</f>
        <v>3509.4390863599683</v>
      </c>
      <c r="AM134">
        <f ca="1">IF(Data_Background!AM134="","",(IF($B$3="On",IF(Data_Background!AM134=0,0,Data_Background!AM134-SMALL(Data_Background!$C134:$AZ134,COUNTIF(Data_Background!$C134:$AZ134,0)+1)),Data_Background!AM134)))</f>
        <v>3626.9814139792516</v>
      </c>
      <c r="AN134">
        <f ca="1">IF(Data_Background!AN134="","",(IF($B$3="On",IF(Data_Background!AN134=0,0,Data_Background!AN134-SMALL(Data_Background!$C134:$AZ134,COUNTIF(Data_Background!$C134:$AZ134,0)+1)),Data_Background!AN134)))</f>
        <v>3698.4093506381114</v>
      </c>
      <c r="AO134">
        <f ca="1">IF(Data_Background!AO134="","",(IF($B$3="On",IF(Data_Background!AO134=0,0,Data_Background!AO134-SMALL(Data_Background!$C134:$AZ134,COUNTIF(Data_Background!$C134:$AZ134,0)+1)),Data_Background!AO134)))</f>
        <v>3745.4803527294052</v>
      </c>
      <c r="AP134">
        <f ca="1">IF(Data_Background!AP134="","",(IF($B$3="On",IF(Data_Background!AP134=0,0,Data_Background!AP134-SMALL(Data_Background!$C134:$AZ134,COUNTIF(Data_Background!$C134:$AZ134,0)+1)),Data_Background!AP134)))</f>
        <v>3765.5948093549869</v>
      </c>
      <c r="AQ134" t="str">
        <f>IF(Data_Background!AQ134="","",(IF($B$3="On",IF(Data_Background!AQ134=0,0,Data_Background!AQ134-SMALL(Data_Background!$C134:$AZ134,COUNTIF(Data_Background!$C134:$AZ134,0)+1)),Data_Background!AQ134)))</f>
        <v/>
      </c>
      <c r="AR134" t="str">
        <f>IF(Data_Background!AR134="","",(IF($B$3="On",IF(Data_Background!AR134=0,0,Data_Background!AR134-SMALL(Data_Background!$C134:$AZ134,COUNTIF(Data_Background!$C134:$AZ134,0)+1)),Data_Background!AR134)))</f>
        <v/>
      </c>
      <c r="AS134" t="str">
        <f>IF(Data_Background!AS134="","",(IF($B$3="On",IF(Data_Background!AS134=0,0,Data_Background!AS134-SMALL(Data_Background!$C134:$AZ134,COUNTIF(Data_Background!$C134:$AZ134,0)+1)),Data_Background!AS134)))</f>
        <v/>
      </c>
      <c r="AT134" t="str">
        <f>IF(Data_Background!AT134="","",(IF($B$3="On",IF(Data_Background!AT134=0,0,Data_Background!AT134-SMALL(Data_Background!$C134:$AZ134,COUNTIF(Data_Background!$C134:$AZ134,0)+1)),Data_Background!AT134)))</f>
        <v/>
      </c>
      <c r="AU134" t="str">
        <f>IF(Data_Background!AU134="","",(IF($B$3="On",IF(Data_Background!AU134=0,0,Data_Background!AU134-SMALL(Data_Background!$C134:$AZ134,COUNTIF(Data_Background!$C134:$AZ134,0)+1)),Data_Background!AU134)))</f>
        <v/>
      </c>
      <c r="AV134" t="str">
        <f>IF(Data_Background!AV134="","",(IF($B$3="On",IF(Data_Background!AV134=0,0,Data_Background!AV134-SMALL(Data_Background!$C134:$AZ134,COUNTIF(Data_Background!$C134:$AZ134,0)+1)),Data_Background!AV134)))</f>
        <v/>
      </c>
      <c r="AW134" t="str">
        <f>IF(Data_Background!AW134="","",(IF($B$3="On",IF(Data_Background!AW134=0,0,Data_Background!AW134-SMALL(Data_Background!$C134:$AZ134,COUNTIF(Data_Background!$C134:$AZ134,0)+1)),Data_Background!AW134)))</f>
        <v/>
      </c>
      <c r="AX134" t="str">
        <f>IF(Data_Background!AX134="","",(IF($B$3="On",IF(Data_Background!AX134=0,0,Data_Background!AX134-SMALL(Data_Background!$C134:$AZ134,COUNTIF(Data_Background!$C134:$AZ134,0)+1)),Data_Background!AX134)))</f>
        <v/>
      </c>
      <c r="AY134" t="str">
        <f>IF(Data_Background!AY134="","",(IF($B$3="On",IF(Data_Background!AY134=0,0,Data_Background!AY134-SMALL(Data_Background!$C134:$AZ134,COUNTIF(Data_Background!$C134:$AZ134,0)+1)),Data_Background!AY134)))</f>
        <v/>
      </c>
      <c r="AZ134" t="str">
        <f>IF(Data_Background!AZ134="","",(IF($B$3="On",IF(Data_Background!AZ134=0,0,Data_Background!AZ134-SMALL(Data_Background!$C134:$AZ134,COUNTIF(Data_Background!$C134:$AZ134,0)+1)),Data_Background!AZ134)))</f>
        <v/>
      </c>
    </row>
    <row r="135" spans="1:52" x14ac:dyDescent="0.25">
      <c r="A135" s="79">
        <f ca="1">Data_Initial!A135</f>
        <v>2</v>
      </c>
      <c r="B135" s="79" t="str">
        <f ca="1">Data_Initial!B135</f>
        <v>D8</v>
      </c>
      <c r="C135">
        <f ca="1">IF(Data_Background!C135="","",(IF($B$3="On",IF(Data_Background!C135=0,0,Data_Background!C135-SMALL(Data_Background!$C135:$AZ135,COUNTIF(Data_Background!$C135:$AZ135,0)+1)),Data_Background!C135)))</f>
        <v>0</v>
      </c>
      <c r="D135">
        <f ca="1">IF(Data_Background!D135="","",(IF($B$3="On",IF(Data_Background!D135=0,0,Data_Background!D135-SMALL(Data_Background!$C135:$AZ135,COUNTIF(Data_Background!$C135:$AZ135,0)+1)),Data_Background!D135)))</f>
        <v>0</v>
      </c>
      <c r="E135">
        <f ca="1">IF(Data_Background!E135="","",(IF($B$3="On",IF(Data_Background!E135=0,0,Data_Background!E135-SMALL(Data_Background!$C135:$AZ135,COUNTIF(Data_Background!$C135:$AZ135,0)+1)),Data_Background!E135)))</f>
        <v>1.0190517525878349</v>
      </c>
      <c r="F135">
        <f ca="1">IF(Data_Background!F135="","",(IF($B$3="On",IF(Data_Background!F135=0,0,Data_Background!F135-SMALL(Data_Background!$C135:$AZ135,COUNTIF(Data_Background!$C135:$AZ135,0)+1)),Data_Background!F135)))</f>
        <v>2.2197190574850865</v>
      </c>
      <c r="G135">
        <f ca="1">IF(Data_Background!G135="","",(IF($B$3="On",IF(Data_Background!G135=0,0,Data_Background!G135-SMALL(Data_Background!$C135:$AZ135,COUNTIF(Data_Background!$C135:$AZ135,0)+1)),Data_Background!G135)))</f>
        <v>2.82350041789035</v>
      </c>
      <c r="H135">
        <f ca="1">IF(Data_Background!H135="","",(IF($B$3="On",IF(Data_Background!H135=0,0,Data_Background!H135-SMALL(Data_Background!$C135:$AZ135,COUNTIF(Data_Background!$C135:$AZ135,0)+1)),Data_Background!H135)))</f>
        <v>0</v>
      </c>
      <c r="I135">
        <f ca="1">IF(Data_Background!I135="","",(IF($B$3="On",IF(Data_Background!I135=0,0,Data_Background!I135-SMALL(Data_Background!$C135:$AZ135,COUNTIF(Data_Background!$C135:$AZ135,0)+1)),Data_Background!I135)))</f>
        <v>0</v>
      </c>
      <c r="J135">
        <f ca="1">IF(Data_Background!J135="","",(IF($B$3="On",IF(Data_Background!J135=0,0,Data_Background!J135-SMALL(Data_Background!$C135:$AZ135,COUNTIF(Data_Background!$C135:$AZ135,0)+1)),Data_Background!J135)))</f>
        <v>0</v>
      </c>
      <c r="K135">
        <f ca="1">IF(Data_Background!K135="","",(IF($B$3="On",IF(Data_Background!K135=0,0,Data_Background!K135-SMALL(Data_Background!$C135:$AZ135,COUNTIF(Data_Background!$C135:$AZ135,0)+1)),Data_Background!K135)))</f>
        <v>0</v>
      </c>
      <c r="L135">
        <f ca="1">IF(Data_Background!L135="","",(IF($B$3="On",IF(Data_Background!L135=0,0,Data_Background!L135-SMALL(Data_Background!$C135:$AZ135,COUNTIF(Data_Background!$C135:$AZ135,0)+1)),Data_Background!L135)))</f>
        <v>2.8034455041203721E-2</v>
      </c>
      <c r="M135">
        <f ca="1">IF(Data_Background!M135="","",(IF($B$3="On",IF(Data_Background!M135=0,0,Data_Background!M135-SMALL(Data_Background!$C135:$AZ135,COUNTIF(Data_Background!$C135:$AZ135,0)+1)),Data_Background!M135)))</f>
        <v>0</v>
      </c>
      <c r="N135">
        <f ca="1">IF(Data_Background!N135="","",(IF($B$3="On",IF(Data_Background!N135=0,0,Data_Background!N135-SMALL(Data_Background!$C135:$AZ135,COUNTIF(Data_Background!$C135:$AZ135,0)+1)),Data_Background!N135)))</f>
        <v>0</v>
      </c>
      <c r="O135">
        <f ca="1">IF(Data_Background!O135="","",(IF($B$3="On",IF(Data_Background!O135=0,0,Data_Background!O135-SMALL(Data_Background!$C135:$AZ135,COUNTIF(Data_Background!$C135:$AZ135,0)+1)),Data_Background!O135)))</f>
        <v>0</v>
      </c>
      <c r="P135">
        <f ca="1">IF(Data_Background!P135="","",(IF($B$3="On",IF(Data_Background!P135=0,0,Data_Background!P135-SMALL(Data_Background!$C135:$AZ135,COUNTIF(Data_Background!$C135:$AZ135,0)+1)),Data_Background!P135)))</f>
        <v>0</v>
      </c>
      <c r="Q135">
        <f ca="1">IF(Data_Background!Q135="","",(IF($B$3="On",IF(Data_Background!Q135=0,0,Data_Background!Q135-SMALL(Data_Background!$C135:$AZ135,COUNTIF(Data_Background!$C135:$AZ135,0)+1)),Data_Background!Q135)))</f>
        <v>0</v>
      </c>
      <c r="R135">
        <f ca="1">IF(Data_Background!R135="","",(IF($B$3="On",IF(Data_Background!R135=0,0,Data_Background!R135-SMALL(Data_Background!$C135:$AZ135,COUNTIF(Data_Background!$C135:$AZ135,0)+1)),Data_Background!R135)))</f>
        <v>0</v>
      </c>
      <c r="S135">
        <f ca="1">IF(Data_Background!S135="","",(IF($B$3="On",IF(Data_Background!S135=0,0,Data_Background!S135-SMALL(Data_Background!$C135:$AZ135,COUNTIF(Data_Background!$C135:$AZ135,0)+1)),Data_Background!S135)))</f>
        <v>0</v>
      </c>
      <c r="T135">
        <f ca="1">IF(Data_Background!T135="","",(IF($B$3="On",IF(Data_Background!T135=0,0,Data_Background!T135-SMALL(Data_Background!$C135:$AZ135,COUNTIF(Data_Background!$C135:$AZ135,0)+1)),Data_Background!T135)))</f>
        <v>0</v>
      </c>
      <c r="U135">
        <f ca="1">IF(Data_Background!U135="","",(IF($B$3="On",IF(Data_Background!U135=0,0,Data_Background!U135-SMALL(Data_Background!$C135:$AZ135,COUNTIF(Data_Background!$C135:$AZ135,0)+1)),Data_Background!U135)))</f>
        <v>0</v>
      </c>
      <c r="V135">
        <f ca="1">IF(Data_Background!V135="","",(IF($B$3="On",IF(Data_Background!V135=0,0,Data_Background!V135-SMALL(Data_Background!$C135:$AZ135,COUNTIF(Data_Background!$C135:$AZ135,0)+1)),Data_Background!V135)))</f>
        <v>0</v>
      </c>
      <c r="W135">
        <f ca="1">IF(Data_Background!W135="","",(IF($B$3="On",IF(Data_Background!W135=0,0,Data_Background!W135-SMALL(Data_Background!$C135:$AZ135,COUNTIF(Data_Background!$C135:$AZ135,0)+1)),Data_Background!W135)))</f>
        <v>0</v>
      </c>
      <c r="X135">
        <f ca="1">IF(Data_Background!X135="","",(IF($B$3="On",IF(Data_Background!X135=0,0,Data_Background!X135-SMALL(Data_Background!$C135:$AZ135,COUNTIF(Data_Background!$C135:$AZ135,0)+1)),Data_Background!X135)))</f>
        <v>0</v>
      </c>
      <c r="Y135">
        <f ca="1">IF(Data_Background!Y135="","",(IF($B$3="On",IF(Data_Background!Y135=0,0,Data_Background!Y135-SMALL(Data_Background!$C135:$AZ135,COUNTIF(Data_Background!$C135:$AZ135,0)+1)),Data_Background!Y135)))</f>
        <v>0</v>
      </c>
      <c r="Z135">
        <f ca="1">IF(Data_Background!Z135="","",(IF($B$3="On",IF(Data_Background!Z135=0,0,Data_Background!Z135-SMALL(Data_Background!$C135:$AZ135,COUNTIF(Data_Background!$C135:$AZ135,0)+1)),Data_Background!Z135)))</f>
        <v>8.8640953030136718</v>
      </c>
      <c r="AA135">
        <f ca="1">IF(Data_Background!AA135="","",(IF($B$3="On",IF(Data_Background!AA135=0,0,Data_Background!AA135-SMALL(Data_Background!$C135:$AZ135,COUNTIF(Data_Background!$C135:$AZ135,0)+1)),Data_Background!AA135)))</f>
        <v>25.18920067427505</v>
      </c>
      <c r="AB135">
        <f ca="1">IF(Data_Background!AB135="","",(IF($B$3="On",IF(Data_Background!AB135=0,0,Data_Background!AB135-SMALL(Data_Background!$C135:$AZ135,COUNTIF(Data_Background!$C135:$AZ135,0)+1)),Data_Background!AB135)))</f>
        <v>58.229277047497</v>
      </c>
      <c r="AC135">
        <f ca="1">IF(Data_Background!AC135="","",(IF($B$3="On",IF(Data_Background!AC135=0,0,Data_Background!AC135-SMALL(Data_Background!$C135:$AZ135,COUNTIF(Data_Background!$C135:$AZ135,0)+1)),Data_Background!AC135)))</f>
        <v>123.29152559076822</v>
      </c>
      <c r="AD135">
        <f ca="1">IF(Data_Background!AD135="","",(IF($B$3="On",IF(Data_Background!AD135=0,0,Data_Background!AD135-SMALL(Data_Background!$C135:$AZ135,COUNTIF(Data_Background!$C135:$AZ135,0)+1)),Data_Background!AD135)))</f>
        <v>247.53152574356261</v>
      </c>
      <c r="AE135">
        <f ca="1">IF(Data_Background!AE135="","",(IF($B$3="On",IF(Data_Background!AE135=0,0,Data_Background!AE135-SMALL(Data_Background!$C135:$AZ135,COUNTIF(Data_Background!$C135:$AZ135,0)+1)),Data_Background!AE135)))</f>
        <v>471.97266665672203</v>
      </c>
      <c r="AF135">
        <f ca="1">IF(Data_Background!AF135="","",(IF($B$3="On",IF(Data_Background!AF135=0,0,Data_Background!AF135-SMALL(Data_Background!$C135:$AZ135,COUNTIF(Data_Background!$C135:$AZ135,0)+1)),Data_Background!AF135)))</f>
        <v>844.88095000248165</v>
      </c>
      <c r="AG135">
        <f ca="1">IF(Data_Background!AG135="","",(IF($B$3="On",IF(Data_Background!AG135=0,0,Data_Background!AG135-SMALL(Data_Background!$C135:$AZ135,COUNTIF(Data_Background!$C135:$AZ135,0)+1)),Data_Background!AG135)))</f>
        <v>1392.9580379909821</v>
      </c>
      <c r="AH135">
        <f ca="1">IF(Data_Background!AH135="","",(IF($B$3="On",IF(Data_Background!AH135=0,0,Data_Background!AH135-SMALL(Data_Background!$C135:$AZ135,COUNTIF(Data_Background!$C135:$AZ135,0)+1)),Data_Background!AH135)))</f>
        <v>2038.4833779381697</v>
      </c>
      <c r="AI135">
        <f ca="1">IF(Data_Background!AI135="","",(IF($B$3="On",IF(Data_Background!AI135=0,0,Data_Background!AI135-SMALL(Data_Background!$C135:$AZ135,COUNTIF(Data_Background!$C135:$AZ135,0)+1)),Data_Background!AI135)))</f>
        <v>2671.4609874010093</v>
      </c>
      <c r="AJ135">
        <f ca="1">IF(Data_Background!AJ135="","",(IF($B$3="On",IF(Data_Background!AJ135=0,0,Data_Background!AJ135-SMALL(Data_Background!$C135:$AZ135,COUNTIF(Data_Background!$C135:$AZ135,0)+1)),Data_Background!AJ135)))</f>
        <v>3177.6070041504499</v>
      </c>
      <c r="AK135">
        <f ca="1">IF(Data_Background!AK135="","",(IF($B$3="On",IF(Data_Background!AK135=0,0,Data_Background!AK135-SMALL(Data_Background!$C135:$AZ135,COUNTIF(Data_Background!$C135:$AZ135,0)+1)),Data_Background!AK135)))</f>
        <v>3533.9831869781797</v>
      </c>
      <c r="AL135">
        <f ca="1">IF(Data_Background!AL135="","",(IF($B$3="On",IF(Data_Background!AL135=0,0,Data_Background!AL135-SMALL(Data_Background!$C135:$AZ135,COUNTIF(Data_Background!$C135:$AZ135,0)+1)),Data_Background!AL135)))</f>
        <v>3753.9065891336359</v>
      </c>
      <c r="AM135">
        <f ca="1">IF(Data_Background!AM135="","",(IF($B$3="On",IF(Data_Background!AM135=0,0,Data_Background!AM135-SMALL(Data_Background!$C135:$AZ135,COUNTIF(Data_Background!$C135:$AZ135,0)+1)),Data_Background!AM135)))</f>
        <v>3879.9454968021296</v>
      </c>
      <c r="AN135">
        <f ca="1">IF(Data_Background!AN135="","",(IF($B$3="On",IF(Data_Background!AN135=0,0,Data_Background!AN135-SMALL(Data_Background!$C135:$AZ135,COUNTIF(Data_Background!$C135:$AZ135,0)+1)),Data_Background!AN135)))</f>
        <v>3954.0420336173693</v>
      </c>
      <c r="AO135">
        <f ca="1">IF(Data_Background!AO135="","",(IF($B$3="On",IF(Data_Background!AO135=0,0,Data_Background!AO135-SMALL(Data_Background!$C135:$AZ135,COUNTIF(Data_Background!$C135:$AZ135,0)+1)),Data_Background!AO135)))</f>
        <v>4001.0079567687994</v>
      </c>
      <c r="AP135">
        <f ca="1">IF(Data_Background!AP135="","",(IF($B$3="On",IF(Data_Background!AP135=0,0,Data_Background!AP135-SMALL(Data_Background!$C135:$AZ135,COUNTIF(Data_Background!$C135:$AZ135,0)+1)),Data_Background!AP135)))</f>
        <v>4021.0139400663261</v>
      </c>
      <c r="AQ135" t="str">
        <f>IF(Data_Background!AQ135="","",(IF($B$3="On",IF(Data_Background!AQ135=0,0,Data_Background!AQ135-SMALL(Data_Background!$C135:$AZ135,COUNTIF(Data_Background!$C135:$AZ135,0)+1)),Data_Background!AQ135)))</f>
        <v/>
      </c>
      <c r="AR135" t="str">
        <f>IF(Data_Background!AR135="","",(IF($B$3="On",IF(Data_Background!AR135=0,0,Data_Background!AR135-SMALL(Data_Background!$C135:$AZ135,COUNTIF(Data_Background!$C135:$AZ135,0)+1)),Data_Background!AR135)))</f>
        <v/>
      </c>
      <c r="AS135" t="str">
        <f>IF(Data_Background!AS135="","",(IF($B$3="On",IF(Data_Background!AS135=0,0,Data_Background!AS135-SMALL(Data_Background!$C135:$AZ135,COUNTIF(Data_Background!$C135:$AZ135,0)+1)),Data_Background!AS135)))</f>
        <v/>
      </c>
      <c r="AT135" t="str">
        <f>IF(Data_Background!AT135="","",(IF($B$3="On",IF(Data_Background!AT135=0,0,Data_Background!AT135-SMALL(Data_Background!$C135:$AZ135,COUNTIF(Data_Background!$C135:$AZ135,0)+1)),Data_Background!AT135)))</f>
        <v/>
      </c>
      <c r="AU135" t="str">
        <f>IF(Data_Background!AU135="","",(IF($B$3="On",IF(Data_Background!AU135=0,0,Data_Background!AU135-SMALL(Data_Background!$C135:$AZ135,COUNTIF(Data_Background!$C135:$AZ135,0)+1)),Data_Background!AU135)))</f>
        <v/>
      </c>
      <c r="AV135" t="str">
        <f>IF(Data_Background!AV135="","",(IF($B$3="On",IF(Data_Background!AV135=0,0,Data_Background!AV135-SMALL(Data_Background!$C135:$AZ135,COUNTIF(Data_Background!$C135:$AZ135,0)+1)),Data_Background!AV135)))</f>
        <v/>
      </c>
      <c r="AW135" t="str">
        <f>IF(Data_Background!AW135="","",(IF($B$3="On",IF(Data_Background!AW135=0,0,Data_Background!AW135-SMALL(Data_Background!$C135:$AZ135,COUNTIF(Data_Background!$C135:$AZ135,0)+1)),Data_Background!AW135)))</f>
        <v/>
      </c>
      <c r="AX135" t="str">
        <f>IF(Data_Background!AX135="","",(IF($B$3="On",IF(Data_Background!AX135=0,0,Data_Background!AX135-SMALL(Data_Background!$C135:$AZ135,COUNTIF(Data_Background!$C135:$AZ135,0)+1)),Data_Background!AX135)))</f>
        <v/>
      </c>
      <c r="AY135" t="str">
        <f>IF(Data_Background!AY135="","",(IF($B$3="On",IF(Data_Background!AY135=0,0,Data_Background!AY135-SMALL(Data_Background!$C135:$AZ135,COUNTIF(Data_Background!$C135:$AZ135,0)+1)),Data_Background!AY135)))</f>
        <v/>
      </c>
      <c r="AZ135" t="str">
        <f>IF(Data_Background!AZ135="","",(IF($B$3="On",IF(Data_Background!AZ135=0,0,Data_Background!AZ135-SMALL(Data_Background!$C135:$AZ135,COUNTIF(Data_Background!$C135:$AZ135,0)+1)),Data_Background!AZ135)))</f>
        <v/>
      </c>
    </row>
    <row r="136" spans="1:52" x14ac:dyDescent="0.25">
      <c r="A136" s="79">
        <f ca="1">Data_Initial!A136</f>
        <v>2</v>
      </c>
      <c r="B136" s="79" t="str">
        <f ca="1">Data_Initial!B136</f>
        <v>E8</v>
      </c>
      <c r="C136">
        <f ca="1">IF(Data_Background!C136="","",(IF($B$3="On",IF(Data_Background!C136=0,0,Data_Background!C136-SMALL(Data_Background!$C136:$AZ136,COUNTIF(Data_Background!$C136:$AZ136,0)+1)),Data_Background!C136)))</f>
        <v>11.226802510091384</v>
      </c>
      <c r="D136">
        <f ca="1">IF(Data_Background!D136="","",(IF($B$3="On",IF(Data_Background!D136=0,0,Data_Background!D136-SMALL(Data_Background!$C136:$AZ136,COUNTIF(Data_Background!$C136:$AZ136,0)+1)),Data_Background!D136)))</f>
        <v>10.447352619567502</v>
      </c>
      <c r="E136">
        <f ca="1">IF(Data_Background!E136="","",(IF($B$3="On",IF(Data_Background!E136=0,0,Data_Background!E136-SMALL(Data_Background!$C136:$AZ136,COUNTIF(Data_Background!$C136:$AZ136,0)+1)),Data_Background!E136)))</f>
        <v>9.6642535127007374</v>
      </c>
      <c r="F136">
        <f ca="1">IF(Data_Background!F136="","",(IF($B$3="On",IF(Data_Background!F136=0,0,Data_Background!F136-SMALL(Data_Background!$C136:$AZ136,COUNTIF(Data_Background!$C136:$AZ136,0)+1)),Data_Background!F136)))</f>
        <v>6.2142703773415766</v>
      </c>
      <c r="G136">
        <f ca="1">IF(Data_Background!G136="","",(IF($B$3="On",IF(Data_Background!G136=0,0,Data_Background!G136-SMALL(Data_Background!$C136:$AZ136,COUNTIF(Data_Background!$C136:$AZ136,0)+1)),Data_Background!G136)))</f>
        <v>2.0452815648280511</v>
      </c>
      <c r="H136">
        <f ca="1">IF(Data_Background!H136="","",(IF($B$3="On",IF(Data_Background!H136=0,0,Data_Background!H136-SMALL(Data_Background!$C136:$AZ136,COUNTIF(Data_Background!$C136:$AZ136,0)+1)),Data_Background!H136)))</f>
        <v>0</v>
      </c>
      <c r="I136">
        <f ca="1">IF(Data_Background!I136="","",(IF($B$3="On",IF(Data_Background!I136=0,0,Data_Background!I136-SMALL(Data_Background!$C136:$AZ136,COUNTIF(Data_Background!$C136:$AZ136,0)+1)),Data_Background!I136)))</f>
        <v>0</v>
      </c>
      <c r="J136">
        <f ca="1">IF(Data_Background!J136="","",(IF($B$3="On",IF(Data_Background!J136=0,0,Data_Background!J136-SMALL(Data_Background!$C136:$AZ136,COUNTIF(Data_Background!$C136:$AZ136,0)+1)),Data_Background!J136)))</f>
        <v>0</v>
      </c>
      <c r="K136">
        <f ca="1">IF(Data_Background!K136="","",(IF($B$3="On",IF(Data_Background!K136=0,0,Data_Background!K136-SMALL(Data_Background!$C136:$AZ136,COUNTIF(Data_Background!$C136:$AZ136,0)+1)),Data_Background!K136)))</f>
        <v>0</v>
      </c>
      <c r="L136">
        <f ca="1">IF(Data_Background!L136="","",(IF($B$3="On",IF(Data_Background!L136=0,0,Data_Background!L136-SMALL(Data_Background!$C136:$AZ136,COUNTIF(Data_Background!$C136:$AZ136,0)+1)),Data_Background!L136)))</f>
        <v>0</v>
      </c>
      <c r="M136">
        <f ca="1">IF(Data_Background!M136="","",(IF($B$3="On",IF(Data_Background!M136=0,0,Data_Background!M136-SMALL(Data_Background!$C136:$AZ136,COUNTIF(Data_Background!$C136:$AZ136,0)+1)),Data_Background!M136)))</f>
        <v>0</v>
      </c>
      <c r="N136">
        <f ca="1">IF(Data_Background!N136="","",(IF($B$3="On",IF(Data_Background!N136=0,0,Data_Background!N136-SMALL(Data_Background!$C136:$AZ136,COUNTIF(Data_Background!$C136:$AZ136,0)+1)),Data_Background!N136)))</f>
        <v>0</v>
      </c>
      <c r="O136">
        <f ca="1">IF(Data_Background!O136="","",(IF($B$3="On",IF(Data_Background!O136=0,0,Data_Background!O136-SMALL(Data_Background!$C136:$AZ136,COUNTIF(Data_Background!$C136:$AZ136,0)+1)),Data_Background!O136)))</f>
        <v>0</v>
      </c>
      <c r="P136">
        <f ca="1">IF(Data_Background!P136="","",(IF($B$3="On",IF(Data_Background!P136=0,0,Data_Background!P136-SMALL(Data_Background!$C136:$AZ136,COUNTIF(Data_Background!$C136:$AZ136,0)+1)),Data_Background!P136)))</f>
        <v>0</v>
      </c>
      <c r="Q136">
        <f ca="1">IF(Data_Background!Q136="","",(IF($B$3="On",IF(Data_Background!Q136=0,0,Data_Background!Q136-SMALL(Data_Background!$C136:$AZ136,COUNTIF(Data_Background!$C136:$AZ136,0)+1)),Data_Background!Q136)))</f>
        <v>0</v>
      </c>
      <c r="R136">
        <f ca="1">IF(Data_Background!R136="","",(IF($B$3="On",IF(Data_Background!R136=0,0,Data_Background!R136-SMALL(Data_Background!$C136:$AZ136,COUNTIF(Data_Background!$C136:$AZ136,0)+1)),Data_Background!R136)))</f>
        <v>0</v>
      </c>
      <c r="S136">
        <f ca="1">IF(Data_Background!S136="","",(IF($B$3="On",IF(Data_Background!S136=0,0,Data_Background!S136-SMALL(Data_Background!$C136:$AZ136,COUNTIF(Data_Background!$C136:$AZ136,0)+1)),Data_Background!S136)))</f>
        <v>0</v>
      </c>
      <c r="T136">
        <f ca="1">IF(Data_Background!T136="","",(IF($B$3="On",IF(Data_Background!T136=0,0,Data_Background!T136-SMALL(Data_Background!$C136:$AZ136,COUNTIF(Data_Background!$C136:$AZ136,0)+1)),Data_Background!T136)))</f>
        <v>0</v>
      </c>
      <c r="U136">
        <f ca="1">IF(Data_Background!U136="","",(IF($B$3="On",IF(Data_Background!U136=0,0,Data_Background!U136-SMALL(Data_Background!$C136:$AZ136,COUNTIF(Data_Background!$C136:$AZ136,0)+1)),Data_Background!U136)))</f>
        <v>0</v>
      </c>
      <c r="V136">
        <f ca="1">IF(Data_Background!V136="","",(IF($B$3="On",IF(Data_Background!V136=0,0,Data_Background!V136-SMALL(Data_Background!$C136:$AZ136,COUNTIF(Data_Background!$C136:$AZ136,0)+1)),Data_Background!V136)))</f>
        <v>0</v>
      </c>
      <c r="W136">
        <f ca="1">IF(Data_Background!W136="","",(IF($B$3="On",IF(Data_Background!W136=0,0,Data_Background!W136-SMALL(Data_Background!$C136:$AZ136,COUNTIF(Data_Background!$C136:$AZ136,0)+1)),Data_Background!W136)))</f>
        <v>0</v>
      </c>
      <c r="X136">
        <f ca="1">IF(Data_Background!X136="","",(IF($B$3="On",IF(Data_Background!X136=0,0,Data_Background!X136-SMALL(Data_Background!$C136:$AZ136,COUNTIF(Data_Background!$C136:$AZ136,0)+1)),Data_Background!X136)))</f>
        <v>0</v>
      </c>
      <c r="Y136">
        <f ca="1">IF(Data_Background!Y136="","",(IF($B$3="On",IF(Data_Background!Y136=0,0,Data_Background!Y136-SMALL(Data_Background!$C136:$AZ136,COUNTIF(Data_Background!$C136:$AZ136,0)+1)),Data_Background!Y136)))</f>
        <v>0</v>
      </c>
      <c r="Z136">
        <f ca="1">IF(Data_Background!Z136="","",(IF($B$3="On",IF(Data_Background!Z136=0,0,Data_Background!Z136-SMALL(Data_Background!$C136:$AZ136,COUNTIF(Data_Background!$C136:$AZ136,0)+1)),Data_Background!Z136)))</f>
        <v>0</v>
      </c>
      <c r="AA136">
        <f ca="1">IF(Data_Background!AA136="","",(IF($B$3="On",IF(Data_Background!AA136=0,0,Data_Background!AA136-SMALL(Data_Background!$C136:$AZ136,COUNTIF(Data_Background!$C136:$AZ136,0)+1)),Data_Background!AA136)))</f>
        <v>14.304975374132949</v>
      </c>
      <c r="AB136">
        <f ca="1">IF(Data_Background!AB136="","",(IF($B$3="On",IF(Data_Background!AB136=0,0,Data_Background!AB136-SMALL(Data_Background!$C136:$AZ136,COUNTIF(Data_Background!$C136:$AZ136,0)+1)),Data_Background!AB136)))</f>
        <v>47.214079061070613</v>
      </c>
      <c r="AC136">
        <f ca="1">IF(Data_Background!AC136="","",(IF($B$3="On",IF(Data_Background!AC136=0,0,Data_Background!AC136-SMALL(Data_Background!$C136:$AZ136,COUNTIF(Data_Background!$C136:$AZ136,0)+1)),Data_Background!AC136)))</f>
        <v>105.8028637556481</v>
      </c>
      <c r="AD136">
        <f ca="1">IF(Data_Background!AD136="","",(IF($B$3="On",IF(Data_Background!AD136=0,0,Data_Background!AD136-SMALL(Data_Background!$C136:$AZ136,COUNTIF(Data_Background!$C136:$AZ136,0)+1)),Data_Background!AD136)))</f>
        <v>211.55580562637465</v>
      </c>
      <c r="AE136">
        <f ca="1">IF(Data_Background!AE136="","",(IF($B$3="On",IF(Data_Background!AE136=0,0,Data_Background!AE136-SMALL(Data_Background!$C136:$AZ136,COUNTIF(Data_Background!$C136:$AZ136,0)+1)),Data_Background!AE136)))</f>
        <v>405.46822745863756</v>
      </c>
      <c r="AF136">
        <f ca="1">IF(Data_Background!AF136="","",(IF($B$3="On",IF(Data_Background!AF136=0,0,Data_Background!AF136-SMALL(Data_Background!$C136:$AZ136,COUNTIF(Data_Background!$C136:$AZ136,0)+1)),Data_Background!AF136)))</f>
        <v>742.7161744966952</v>
      </c>
      <c r="AG136">
        <f ca="1">IF(Data_Background!AG136="","",(IF($B$3="On",IF(Data_Background!AG136=0,0,Data_Background!AG136-SMALL(Data_Background!$C136:$AZ136,COUNTIF(Data_Background!$C136:$AZ136,0)+1)),Data_Background!AG136)))</f>
        <v>1256.8947492886869</v>
      </c>
      <c r="AH136">
        <f ca="1">IF(Data_Background!AH136="","",(IF($B$3="On",IF(Data_Background!AH136=0,0,Data_Background!AH136-SMALL(Data_Background!$C136:$AZ136,COUNTIF(Data_Background!$C136:$AZ136,0)+1)),Data_Background!AH136)))</f>
        <v>1899.1263440142814</v>
      </c>
      <c r="AI136">
        <f ca="1">IF(Data_Background!AI136="","",(IF($B$3="On",IF(Data_Background!AI136=0,0,Data_Background!AI136-SMALL(Data_Background!$C136:$AZ136,COUNTIF(Data_Background!$C136:$AZ136,0)+1)),Data_Background!AI136)))</f>
        <v>2563.0292310021682</v>
      </c>
      <c r="AJ136">
        <f ca="1">IF(Data_Background!AJ136="","",(IF($B$3="On",IF(Data_Background!AJ136=0,0,Data_Background!AJ136-SMALL(Data_Background!$C136:$AZ136,COUNTIF(Data_Background!$C136:$AZ136,0)+1)),Data_Background!AJ136)))</f>
        <v>3127.4651148570115</v>
      </c>
      <c r="AK136">
        <f ca="1">IF(Data_Background!AK136="","",(IF($B$3="On",IF(Data_Background!AK136=0,0,Data_Background!AK136-SMALL(Data_Background!$C136:$AZ136,COUNTIF(Data_Background!$C136:$AZ136,0)+1)),Data_Background!AK136)))</f>
        <v>3541.8264245629516</v>
      </c>
      <c r="AL136">
        <f ca="1">IF(Data_Background!AL136="","",(IF($B$3="On",IF(Data_Background!AL136=0,0,Data_Background!AL136-SMALL(Data_Background!$C136:$AZ136,COUNTIF(Data_Background!$C136:$AZ136,0)+1)),Data_Background!AL136)))</f>
        <v>3811.7364400966649</v>
      </c>
      <c r="AM136">
        <f ca="1">IF(Data_Background!AM136="","",(IF($B$3="On",IF(Data_Background!AM136=0,0,Data_Background!AM136-SMALL(Data_Background!$C136:$AZ136,COUNTIF(Data_Background!$C136:$AZ136,0)+1)),Data_Background!AM136)))</f>
        <v>3972.9749519067718</v>
      </c>
      <c r="AN136">
        <f ca="1">IF(Data_Background!AN136="","",(IF($B$3="On",IF(Data_Background!AN136=0,0,Data_Background!AN136-SMALL(Data_Background!$C136:$AZ136,COUNTIF(Data_Background!$C136:$AZ136,0)+1)),Data_Background!AN136)))</f>
        <v>4068.3644666758514</v>
      </c>
      <c r="AO136">
        <f ca="1">IF(Data_Background!AO136="","",(IF($B$3="On",IF(Data_Background!AO136=0,0,Data_Background!AO136-SMALL(Data_Background!$C136:$AZ136,COUNTIF(Data_Background!$C136:$AZ136,0)+1)),Data_Background!AO136)))</f>
        <v>4127.1210414295056</v>
      </c>
      <c r="AP136">
        <f ca="1">IF(Data_Background!AP136="","",(IF($B$3="On",IF(Data_Background!AP136=0,0,Data_Background!AP136-SMALL(Data_Background!$C136:$AZ136,COUNTIF(Data_Background!$C136:$AZ136,0)+1)),Data_Background!AP136)))</f>
        <v>4150.9560573922736</v>
      </c>
      <c r="AQ136" t="str">
        <f>IF(Data_Background!AQ136="","",(IF($B$3="On",IF(Data_Background!AQ136=0,0,Data_Background!AQ136-SMALL(Data_Background!$C136:$AZ136,COUNTIF(Data_Background!$C136:$AZ136,0)+1)),Data_Background!AQ136)))</f>
        <v/>
      </c>
      <c r="AR136" t="str">
        <f>IF(Data_Background!AR136="","",(IF($B$3="On",IF(Data_Background!AR136=0,0,Data_Background!AR136-SMALL(Data_Background!$C136:$AZ136,COUNTIF(Data_Background!$C136:$AZ136,0)+1)),Data_Background!AR136)))</f>
        <v/>
      </c>
      <c r="AS136" t="str">
        <f>IF(Data_Background!AS136="","",(IF($B$3="On",IF(Data_Background!AS136=0,0,Data_Background!AS136-SMALL(Data_Background!$C136:$AZ136,COUNTIF(Data_Background!$C136:$AZ136,0)+1)),Data_Background!AS136)))</f>
        <v/>
      </c>
      <c r="AT136" t="str">
        <f>IF(Data_Background!AT136="","",(IF($B$3="On",IF(Data_Background!AT136=0,0,Data_Background!AT136-SMALL(Data_Background!$C136:$AZ136,COUNTIF(Data_Background!$C136:$AZ136,0)+1)),Data_Background!AT136)))</f>
        <v/>
      </c>
      <c r="AU136" t="str">
        <f>IF(Data_Background!AU136="","",(IF($B$3="On",IF(Data_Background!AU136=0,0,Data_Background!AU136-SMALL(Data_Background!$C136:$AZ136,COUNTIF(Data_Background!$C136:$AZ136,0)+1)),Data_Background!AU136)))</f>
        <v/>
      </c>
      <c r="AV136" t="str">
        <f>IF(Data_Background!AV136="","",(IF($B$3="On",IF(Data_Background!AV136=0,0,Data_Background!AV136-SMALL(Data_Background!$C136:$AZ136,COUNTIF(Data_Background!$C136:$AZ136,0)+1)),Data_Background!AV136)))</f>
        <v/>
      </c>
      <c r="AW136" t="str">
        <f>IF(Data_Background!AW136="","",(IF($B$3="On",IF(Data_Background!AW136=0,0,Data_Background!AW136-SMALL(Data_Background!$C136:$AZ136,COUNTIF(Data_Background!$C136:$AZ136,0)+1)),Data_Background!AW136)))</f>
        <v/>
      </c>
      <c r="AX136" t="str">
        <f>IF(Data_Background!AX136="","",(IF($B$3="On",IF(Data_Background!AX136=0,0,Data_Background!AX136-SMALL(Data_Background!$C136:$AZ136,COUNTIF(Data_Background!$C136:$AZ136,0)+1)),Data_Background!AX136)))</f>
        <v/>
      </c>
      <c r="AY136" t="str">
        <f>IF(Data_Background!AY136="","",(IF($B$3="On",IF(Data_Background!AY136=0,0,Data_Background!AY136-SMALL(Data_Background!$C136:$AZ136,COUNTIF(Data_Background!$C136:$AZ136,0)+1)),Data_Background!AY136)))</f>
        <v/>
      </c>
      <c r="AZ136" t="str">
        <f>IF(Data_Background!AZ136="","",(IF($B$3="On",IF(Data_Background!AZ136=0,0,Data_Background!AZ136-SMALL(Data_Background!$C136:$AZ136,COUNTIF(Data_Background!$C136:$AZ136,0)+1)),Data_Background!AZ136)))</f>
        <v/>
      </c>
    </row>
    <row r="137" spans="1:52" x14ac:dyDescent="0.25">
      <c r="A137" s="79">
        <f ca="1">Data_Initial!A137</f>
        <v>2</v>
      </c>
      <c r="B137" s="79" t="str">
        <f ca="1">Data_Initial!B137</f>
        <v>F8</v>
      </c>
      <c r="C137">
        <f ca="1">IF(Data_Background!C137="","",(IF($B$3="On",IF(Data_Background!C137=0,0,Data_Background!C137-SMALL(Data_Background!$C137:$AZ137,COUNTIF(Data_Background!$C137:$AZ137,0)+1)),Data_Background!C137)))</f>
        <v>1.2827992414101206</v>
      </c>
      <c r="D137">
        <f ca="1">IF(Data_Background!D137="","",(IF($B$3="On",IF(Data_Background!D137=0,0,Data_Background!D137-SMALL(Data_Background!$C137:$AZ137,COUNTIF(Data_Background!$C137:$AZ137,0)+1)),Data_Background!D137)))</f>
        <v>2.4206588874582473</v>
      </c>
      <c r="E137">
        <f ca="1">IF(Data_Background!E137="","",(IF($B$3="On",IF(Data_Background!E137=0,0,Data_Background!E137-SMALL(Data_Background!$C137:$AZ137,COUNTIF(Data_Background!$C137:$AZ137,0)+1)),Data_Background!E137)))</f>
        <v>5.0302331857619667</v>
      </c>
      <c r="F137">
        <f ca="1">IF(Data_Background!F137="","",(IF($B$3="On",IF(Data_Background!F137=0,0,Data_Background!F137-SMALL(Data_Background!$C137:$AZ137,COUNTIF(Data_Background!$C137:$AZ137,0)+1)),Data_Background!F137)))</f>
        <v>3.4223936003418154</v>
      </c>
      <c r="G137">
        <f ca="1">IF(Data_Background!G137="","",(IF($B$3="On",IF(Data_Background!G137=0,0,Data_Background!G137-SMALL(Data_Background!$C137:$AZ137,COUNTIF(Data_Background!$C137:$AZ137,0)+1)),Data_Background!G137)))</f>
        <v>2.459658949412789</v>
      </c>
      <c r="H137">
        <f ca="1">IF(Data_Background!H137="","",(IF($B$3="On",IF(Data_Background!H137=0,0,Data_Background!H137-SMALL(Data_Background!$C137:$AZ137,COUNTIF(Data_Background!$C137:$AZ137,0)+1)),Data_Background!H137)))</f>
        <v>0.67112225040712303</v>
      </c>
      <c r="I137">
        <f ca="1">IF(Data_Background!I137="","",(IF($B$3="On",IF(Data_Background!I137=0,0,Data_Background!I137-SMALL(Data_Background!$C137:$AZ137,COUNTIF(Data_Background!$C137:$AZ137,0)+1)),Data_Background!I137)))</f>
        <v>0.21037386570135652</v>
      </c>
      <c r="J137">
        <f ca="1">IF(Data_Background!J137="","",(IF($B$3="On",IF(Data_Background!J137=0,0,Data_Background!J137-SMALL(Data_Background!$C137:$AZ137,COUNTIF(Data_Background!$C137:$AZ137,0)+1)),Data_Background!J137)))</f>
        <v>0</v>
      </c>
      <c r="K137">
        <f ca="1">IF(Data_Background!K137="","",(IF($B$3="On",IF(Data_Background!K137=0,0,Data_Background!K137-SMALL(Data_Background!$C137:$AZ137,COUNTIF(Data_Background!$C137:$AZ137,0)+1)),Data_Background!K137)))</f>
        <v>0</v>
      </c>
      <c r="L137">
        <f ca="1">IF(Data_Background!L137="","",(IF($B$3="On",IF(Data_Background!L137=0,0,Data_Background!L137-SMALL(Data_Background!$C137:$AZ137,COUNTIF(Data_Background!$C137:$AZ137,0)+1)),Data_Background!L137)))</f>
        <v>0</v>
      </c>
      <c r="M137">
        <f ca="1">IF(Data_Background!M137="","",(IF($B$3="On",IF(Data_Background!M137=0,0,Data_Background!M137-SMALL(Data_Background!$C137:$AZ137,COUNTIF(Data_Background!$C137:$AZ137,0)+1)),Data_Background!M137)))</f>
        <v>0</v>
      </c>
      <c r="N137">
        <f ca="1">IF(Data_Background!N137="","",(IF($B$3="On",IF(Data_Background!N137=0,0,Data_Background!N137-SMALL(Data_Background!$C137:$AZ137,COUNTIF(Data_Background!$C137:$AZ137,0)+1)),Data_Background!N137)))</f>
        <v>0</v>
      </c>
      <c r="O137">
        <f ca="1">IF(Data_Background!O137="","",(IF($B$3="On",IF(Data_Background!O137=0,0,Data_Background!O137-SMALL(Data_Background!$C137:$AZ137,COUNTIF(Data_Background!$C137:$AZ137,0)+1)),Data_Background!O137)))</f>
        <v>0</v>
      </c>
      <c r="P137">
        <f ca="1">IF(Data_Background!P137="","",(IF($B$3="On",IF(Data_Background!P137=0,0,Data_Background!P137-SMALL(Data_Background!$C137:$AZ137,COUNTIF(Data_Background!$C137:$AZ137,0)+1)),Data_Background!P137)))</f>
        <v>0</v>
      </c>
      <c r="Q137">
        <f ca="1">IF(Data_Background!Q137="","",(IF($B$3="On",IF(Data_Background!Q137=0,0,Data_Background!Q137-SMALL(Data_Background!$C137:$AZ137,COUNTIF(Data_Background!$C137:$AZ137,0)+1)),Data_Background!Q137)))</f>
        <v>0</v>
      </c>
      <c r="R137">
        <f ca="1">IF(Data_Background!R137="","",(IF($B$3="On",IF(Data_Background!R137=0,0,Data_Background!R137-SMALL(Data_Background!$C137:$AZ137,COUNTIF(Data_Background!$C137:$AZ137,0)+1)),Data_Background!R137)))</f>
        <v>0</v>
      </c>
      <c r="S137">
        <f ca="1">IF(Data_Background!S137="","",(IF($B$3="On",IF(Data_Background!S137=0,0,Data_Background!S137-SMALL(Data_Background!$C137:$AZ137,COUNTIF(Data_Background!$C137:$AZ137,0)+1)),Data_Background!S137)))</f>
        <v>0</v>
      </c>
      <c r="T137">
        <f ca="1">IF(Data_Background!T137="","",(IF($B$3="On",IF(Data_Background!T137=0,0,Data_Background!T137-SMALL(Data_Background!$C137:$AZ137,COUNTIF(Data_Background!$C137:$AZ137,0)+1)),Data_Background!T137)))</f>
        <v>0</v>
      </c>
      <c r="U137">
        <f ca="1">IF(Data_Background!U137="","",(IF($B$3="On",IF(Data_Background!U137=0,0,Data_Background!U137-SMALL(Data_Background!$C137:$AZ137,COUNTIF(Data_Background!$C137:$AZ137,0)+1)),Data_Background!U137)))</f>
        <v>0</v>
      </c>
      <c r="V137">
        <f ca="1">IF(Data_Background!V137="","",(IF($B$3="On",IF(Data_Background!V137=0,0,Data_Background!V137-SMALL(Data_Background!$C137:$AZ137,COUNTIF(Data_Background!$C137:$AZ137,0)+1)),Data_Background!V137)))</f>
        <v>0</v>
      </c>
      <c r="W137">
        <f ca="1">IF(Data_Background!W137="","",(IF($B$3="On",IF(Data_Background!W137=0,0,Data_Background!W137-SMALL(Data_Background!$C137:$AZ137,COUNTIF(Data_Background!$C137:$AZ137,0)+1)),Data_Background!W137)))</f>
        <v>0</v>
      </c>
      <c r="X137">
        <f ca="1">IF(Data_Background!X137="","",(IF($B$3="On",IF(Data_Background!X137=0,0,Data_Background!X137-SMALL(Data_Background!$C137:$AZ137,COUNTIF(Data_Background!$C137:$AZ137,0)+1)),Data_Background!X137)))</f>
        <v>0</v>
      </c>
      <c r="Y137">
        <f ca="1">IF(Data_Background!Y137="","",(IF($B$3="On",IF(Data_Background!Y137=0,0,Data_Background!Y137-SMALL(Data_Background!$C137:$AZ137,COUNTIF(Data_Background!$C137:$AZ137,0)+1)),Data_Background!Y137)))</f>
        <v>0</v>
      </c>
      <c r="Z137">
        <f ca="1">IF(Data_Background!Z137="","",(IF($B$3="On",IF(Data_Background!Z137=0,0,Data_Background!Z137-SMALL(Data_Background!$C137:$AZ137,COUNTIF(Data_Background!$C137:$AZ137,0)+1)),Data_Background!Z137)))</f>
        <v>0</v>
      </c>
      <c r="AA137">
        <f ca="1">IF(Data_Background!AA137="","",(IF($B$3="On",IF(Data_Background!AA137=0,0,Data_Background!AA137-SMALL(Data_Background!$C137:$AZ137,COUNTIF(Data_Background!$C137:$AZ137,0)+1)),Data_Background!AA137)))</f>
        <v>13.414713671092013</v>
      </c>
      <c r="AB137">
        <f ca="1">IF(Data_Background!AB137="","",(IF($B$3="On",IF(Data_Background!AB137=0,0,Data_Background!AB137-SMALL(Data_Background!$C137:$AZ137,COUNTIF(Data_Background!$C137:$AZ137,0)+1)),Data_Background!AB137)))</f>
        <v>45.505506298616503</v>
      </c>
      <c r="AC137">
        <f ca="1">IF(Data_Background!AC137="","",(IF($B$3="On",IF(Data_Background!AC137=0,0,Data_Background!AC137-SMALL(Data_Background!$C137:$AZ137,COUNTIF(Data_Background!$C137:$AZ137,0)+1)),Data_Background!AC137)))</f>
        <v>105.18145296965834</v>
      </c>
      <c r="AD137">
        <f ca="1">IF(Data_Background!AD137="","",(IF($B$3="On",IF(Data_Background!AD137=0,0,Data_Background!AD137-SMALL(Data_Background!$C137:$AZ137,COUNTIF(Data_Background!$C137:$AZ137,0)+1)),Data_Background!AD137)))</f>
        <v>219.28811990048865</v>
      </c>
      <c r="AE137">
        <f ca="1">IF(Data_Background!AE137="","",(IF($B$3="On",IF(Data_Background!AE137=0,0,Data_Background!AE137-SMALL(Data_Background!$C137:$AZ137,COUNTIF(Data_Background!$C137:$AZ137,0)+1)),Data_Background!AE137)))</f>
        <v>423.03468014818509</v>
      </c>
      <c r="AF137">
        <f ca="1">IF(Data_Background!AF137="","",(IF($B$3="On",IF(Data_Background!AF137=0,0,Data_Background!AF137-SMALL(Data_Background!$C137:$AZ137,COUNTIF(Data_Background!$C137:$AZ137,0)+1)),Data_Background!AF137)))</f>
        <v>768.11013326846182</v>
      </c>
      <c r="AG137">
        <f ca="1">IF(Data_Background!AG137="","",(IF($B$3="On",IF(Data_Background!AG137=0,0,Data_Background!AG137-SMALL(Data_Background!$C137:$AZ137,COUNTIF(Data_Background!$C137:$AZ137,0)+1)),Data_Background!AG137)))</f>
        <v>1292.8488227530258</v>
      </c>
      <c r="AH137">
        <f ca="1">IF(Data_Background!AH137="","",(IF($B$3="On",IF(Data_Background!AH137=0,0,Data_Background!AH137-SMALL(Data_Background!$C137:$AZ137,COUNTIF(Data_Background!$C137:$AZ137,0)+1)),Data_Background!AH137)))</f>
        <v>1942.8206012958631</v>
      </c>
      <c r="AI137">
        <f ca="1">IF(Data_Background!AI137="","",(IF($B$3="On",IF(Data_Background!AI137=0,0,Data_Background!AI137-SMALL(Data_Background!$C137:$AZ137,COUNTIF(Data_Background!$C137:$AZ137,0)+1)),Data_Background!AI137)))</f>
        <v>2612.2384720545228</v>
      </c>
      <c r="AJ137">
        <f ca="1">IF(Data_Background!AJ137="","",(IF($B$3="On",IF(Data_Background!AJ137=0,0,Data_Background!AJ137-SMALL(Data_Background!$C137:$AZ137,COUNTIF(Data_Background!$C137:$AZ137,0)+1)),Data_Background!AJ137)))</f>
        <v>3175.5552112366458</v>
      </c>
      <c r="AK137">
        <f ca="1">IF(Data_Background!AK137="","",(IF($B$3="On",IF(Data_Background!AK137=0,0,Data_Background!AK137-SMALL(Data_Background!$C137:$AZ137,COUNTIF(Data_Background!$C137:$AZ137,0)+1)),Data_Background!AK137)))</f>
        <v>3588.3122167553429</v>
      </c>
      <c r="AL137">
        <f ca="1">IF(Data_Background!AL137="","",(IF($B$3="On",IF(Data_Background!AL137=0,0,Data_Background!AL137-SMALL(Data_Background!$C137:$AZ137,COUNTIF(Data_Background!$C137:$AZ137,0)+1)),Data_Background!AL137)))</f>
        <v>3857.125588753373</v>
      </c>
      <c r="AM137">
        <f ca="1">IF(Data_Background!AM137="","",(IF($B$3="On",IF(Data_Background!AM137=0,0,Data_Background!AM137-SMALL(Data_Background!$C137:$AZ137,COUNTIF(Data_Background!$C137:$AZ137,0)+1)),Data_Background!AM137)))</f>
        <v>4018.3281795355028</v>
      </c>
      <c r="AN137">
        <f ca="1">IF(Data_Background!AN137="","",(IF($B$3="On",IF(Data_Background!AN137=0,0,Data_Background!AN137-SMALL(Data_Background!$C137:$AZ137,COUNTIF(Data_Background!$C137:$AZ137,0)+1)),Data_Background!AN137)))</f>
        <v>4114.9177389360839</v>
      </c>
      <c r="AO137">
        <f ca="1">IF(Data_Background!AO137="","",(IF($B$3="On",IF(Data_Background!AO137=0,0,Data_Background!AO137-SMALL(Data_Background!$C137:$AZ137,COUNTIF(Data_Background!$C137:$AZ137,0)+1)),Data_Background!AO137)))</f>
        <v>4173.9775159473502</v>
      </c>
      <c r="AP137">
        <f ca="1">IF(Data_Background!AP137="","",(IF($B$3="On",IF(Data_Background!AP137=0,0,Data_Background!AP137-SMALL(Data_Background!$C137:$AZ137,COUNTIF(Data_Background!$C137:$AZ137,0)+1)),Data_Background!AP137)))</f>
        <v>4198.3095649506149</v>
      </c>
      <c r="AQ137" t="str">
        <f>IF(Data_Background!AQ137="","",(IF($B$3="On",IF(Data_Background!AQ137=0,0,Data_Background!AQ137-SMALL(Data_Background!$C137:$AZ137,COUNTIF(Data_Background!$C137:$AZ137,0)+1)),Data_Background!AQ137)))</f>
        <v/>
      </c>
      <c r="AR137" t="str">
        <f>IF(Data_Background!AR137="","",(IF($B$3="On",IF(Data_Background!AR137=0,0,Data_Background!AR137-SMALL(Data_Background!$C137:$AZ137,COUNTIF(Data_Background!$C137:$AZ137,0)+1)),Data_Background!AR137)))</f>
        <v/>
      </c>
      <c r="AS137" t="str">
        <f>IF(Data_Background!AS137="","",(IF($B$3="On",IF(Data_Background!AS137=0,0,Data_Background!AS137-SMALL(Data_Background!$C137:$AZ137,COUNTIF(Data_Background!$C137:$AZ137,0)+1)),Data_Background!AS137)))</f>
        <v/>
      </c>
      <c r="AT137" t="str">
        <f>IF(Data_Background!AT137="","",(IF($B$3="On",IF(Data_Background!AT137=0,0,Data_Background!AT137-SMALL(Data_Background!$C137:$AZ137,COUNTIF(Data_Background!$C137:$AZ137,0)+1)),Data_Background!AT137)))</f>
        <v/>
      </c>
      <c r="AU137" t="str">
        <f>IF(Data_Background!AU137="","",(IF($B$3="On",IF(Data_Background!AU137=0,0,Data_Background!AU137-SMALL(Data_Background!$C137:$AZ137,COUNTIF(Data_Background!$C137:$AZ137,0)+1)),Data_Background!AU137)))</f>
        <v/>
      </c>
      <c r="AV137" t="str">
        <f>IF(Data_Background!AV137="","",(IF($B$3="On",IF(Data_Background!AV137=0,0,Data_Background!AV137-SMALL(Data_Background!$C137:$AZ137,COUNTIF(Data_Background!$C137:$AZ137,0)+1)),Data_Background!AV137)))</f>
        <v/>
      </c>
      <c r="AW137" t="str">
        <f>IF(Data_Background!AW137="","",(IF($B$3="On",IF(Data_Background!AW137=0,0,Data_Background!AW137-SMALL(Data_Background!$C137:$AZ137,COUNTIF(Data_Background!$C137:$AZ137,0)+1)),Data_Background!AW137)))</f>
        <v/>
      </c>
      <c r="AX137" t="str">
        <f>IF(Data_Background!AX137="","",(IF($B$3="On",IF(Data_Background!AX137=0,0,Data_Background!AX137-SMALL(Data_Background!$C137:$AZ137,COUNTIF(Data_Background!$C137:$AZ137,0)+1)),Data_Background!AX137)))</f>
        <v/>
      </c>
      <c r="AY137" t="str">
        <f>IF(Data_Background!AY137="","",(IF($B$3="On",IF(Data_Background!AY137=0,0,Data_Background!AY137-SMALL(Data_Background!$C137:$AZ137,COUNTIF(Data_Background!$C137:$AZ137,0)+1)),Data_Background!AY137)))</f>
        <v/>
      </c>
      <c r="AZ137" t="str">
        <f>IF(Data_Background!AZ137="","",(IF($B$3="On",IF(Data_Background!AZ137=0,0,Data_Background!AZ137-SMALL(Data_Background!$C137:$AZ137,COUNTIF(Data_Background!$C137:$AZ137,0)+1)),Data_Background!AZ137)))</f>
        <v/>
      </c>
    </row>
    <row r="138" spans="1:52" x14ac:dyDescent="0.25">
      <c r="A138" s="79">
        <f ca="1">Data_Initial!A138</f>
        <v>2</v>
      </c>
      <c r="B138" s="79" t="str">
        <f ca="1">Data_Initial!B138</f>
        <v>G8</v>
      </c>
      <c r="C138">
        <f ca="1">IF(Data_Background!C138="","",(IF($B$3="On",IF(Data_Background!C138=0,0,Data_Background!C138-SMALL(Data_Background!$C138:$AZ138,COUNTIF(Data_Background!$C138:$AZ138,0)+1)),Data_Background!C138)))</f>
        <v>6.6452522319110034</v>
      </c>
      <c r="D138">
        <f ca="1">IF(Data_Background!D138="","",(IF($B$3="On",IF(Data_Background!D138=0,0,Data_Background!D138-SMALL(Data_Background!$C138:$AZ138,COUNTIF(Data_Background!$C138:$AZ138,0)+1)),Data_Background!D138)))</f>
        <v>5.2706912531672554</v>
      </c>
      <c r="E138">
        <f ca="1">IF(Data_Background!E138="","",(IF($B$3="On",IF(Data_Background!E138=0,0,Data_Background!E138-SMALL(Data_Background!$C138:$AZ138,COUNTIF(Data_Background!$C138:$AZ138,0)+1)),Data_Background!E138)))</f>
        <v>4.4236391134166482</v>
      </c>
      <c r="F138">
        <f ca="1">IF(Data_Background!F138="","",(IF($B$3="On",IF(Data_Background!F138=0,0,Data_Background!F138-SMALL(Data_Background!$C138:$AZ138,COUNTIF(Data_Background!$C138:$AZ138,0)+1)),Data_Background!F138)))</f>
        <v>2.2071265717974411</v>
      </c>
      <c r="G138">
        <f ca="1">IF(Data_Background!G138="","",(IF($B$3="On",IF(Data_Background!G138=0,0,Data_Background!G138-SMALL(Data_Background!$C138:$AZ138,COUNTIF(Data_Background!$C138:$AZ138,0)+1)),Data_Background!G138)))</f>
        <v>0.15402677238595697</v>
      </c>
      <c r="H138">
        <f ca="1">IF(Data_Background!H138="","",(IF($B$3="On",IF(Data_Background!H138=0,0,Data_Background!H138-SMALL(Data_Background!$C138:$AZ138,COUNTIF(Data_Background!$C138:$AZ138,0)+1)),Data_Background!H138)))</f>
        <v>0</v>
      </c>
      <c r="I138">
        <f ca="1">IF(Data_Background!I138="","",(IF($B$3="On",IF(Data_Background!I138=0,0,Data_Background!I138-SMALL(Data_Background!$C138:$AZ138,COUNTIF(Data_Background!$C138:$AZ138,0)+1)),Data_Background!I138)))</f>
        <v>0</v>
      </c>
      <c r="J138">
        <f ca="1">IF(Data_Background!J138="","",(IF($B$3="On",IF(Data_Background!J138=0,0,Data_Background!J138-SMALL(Data_Background!$C138:$AZ138,COUNTIF(Data_Background!$C138:$AZ138,0)+1)),Data_Background!J138)))</f>
        <v>0</v>
      </c>
      <c r="K138">
        <f ca="1">IF(Data_Background!K138="","",(IF($B$3="On",IF(Data_Background!K138=0,0,Data_Background!K138-SMALL(Data_Background!$C138:$AZ138,COUNTIF(Data_Background!$C138:$AZ138,0)+1)),Data_Background!K138)))</f>
        <v>0</v>
      </c>
      <c r="L138">
        <f ca="1">IF(Data_Background!L138="","",(IF($B$3="On",IF(Data_Background!L138=0,0,Data_Background!L138-SMALL(Data_Background!$C138:$AZ138,COUNTIF(Data_Background!$C138:$AZ138,0)+1)),Data_Background!L138)))</f>
        <v>0</v>
      </c>
      <c r="M138">
        <f ca="1">IF(Data_Background!M138="","",(IF($B$3="On",IF(Data_Background!M138=0,0,Data_Background!M138-SMALL(Data_Background!$C138:$AZ138,COUNTIF(Data_Background!$C138:$AZ138,0)+1)),Data_Background!M138)))</f>
        <v>0</v>
      </c>
      <c r="N138">
        <f ca="1">IF(Data_Background!N138="","",(IF($B$3="On",IF(Data_Background!N138=0,0,Data_Background!N138-SMALL(Data_Background!$C138:$AZ138,COUNTIF(Data_Background!$C138:$AZ138,0)+1)),Data_Background!N138)))</f>
        <v>0</v>
      </c>
      <c r="O138">
        <f ca="1">IF(Data_Background!O138="","",(IF($B$3="On",IF(Data_Background!O138=0,0,Data_Background!O138-SMALL(Data_Background!$C138:$AZ138,COUNTIF(Data_Background!$C138:$AZ138,0)+1)),Data_Background!O138)))</f>
        <v>0</v>
      </c>
      <c r="P138">
        <f ca="1">IF(Data_Background!P138="","",(IF($B$3="On",IF(Data_Background!P138=0,0,Data_Background!P138-SMALL(Data_Background!$C138:$AZ138,COUNTIF(Data_Background!$C138:$AZ138,0)+1)),Data_Background!P138)))</f>
        <v>0</v>
      </c>
      <c r="Q138">
        <f ca="1">IF(Data_Background!Q138="","",(IF($B$3="On",IF(Data_Background!Q138=0,0,Data_Background!Q138-SMALL(Data_Background!$C138:$AZ138,COUNTIF(Data_Background!$C138:$AZ138,0)+1)),Data_Background!Q138)))</f>
        <v>0</v>
      </c>
      <c r="R138">
        <f ca="1">IF(Data_Background!R138="","",(IF($B$3="On",IF(Data_Background!R138=0,0,Data_Background!R138-SMALL(Data_Background!$C138:$AZ138,COUNTIF(Data_Background!$C138:$AZ138,0)+1)),Data_Background!R138)))</f>
        <v>0</v>
      </c>
      <c r="S138">
        <f ca="1">IF(Data_Background!S138="","",(IF($B$3="On",IF(Data_Background!S138=0,0,Data_Background!S138-SMALL(Data_Background!$C138:$AZ138,COUNTIF(Data_Background!$C138:$AZ138,0)+1)),Data_Background!S138)))</f>
        <v>0</v>
      </c>
      <c r="T138">
        <f ca="1">IF(Data_Background!T138="","",(IF($B$3="On",IF(Data_Background!T138=0,0,Data_Background!T138-SMALL(Data_Background!$C138:$AZ138,COUNTIF(Data_Background!$C138:$AZ138,0)+1)),Data_Background!T138)))</f>
        <v>0</v>
      </c>
      <c r="U138">
        <f ca="1">IF(Data_Background!U138="","",(IF($B$3="On",IF(Data_Background!U138=0,0,Data_Background!U138-SMALL(Data_Background!$C138:$AZ138,COUNTIF(Data_Background!$C138:$AZ138,0)+1)),Data_Background!U138)))</f>
        <v>0</v>
      </c>
      <c r="V138">
        <f ca="1">IF(Data_Background!V138="","",(IF($B$3="On",IF(Data_Background!V138=0,0,Data_Background!V138-SMALL(Data_Background!$C138:$AZ138,COUNTIF(Data_Background!$C138:$AZ138,0)+1)),Data_Background!V138)))</f>
        <v>0</v>
      </c>
      <c r="W138">
        <f ca="1">IF(Data_Background!W138="","",(IF($B$3="On",IF(Data_Background!W138=0,0,Data_Background!W138-SMALL(Data_Background!$C138:$AZ138,COUNTIF(Data_Background!$C138:$AZ138,0)+1)),Data_Background!W138)))</f>
        <v>0</v>
      </c>
      <c r="X138">
        <f ca="1">IF(Data_Background!X138="","",(IF($B$3="On",IF(Data_Background!X138=0,0,Data_Background!X138-SMALL(Data_Background!$C138:$AZ138,COUNTIF(Data_Background!$C138:$AZ138,0)+1)),Data_Background!X138)))</f>
        <v>0</v>
      </c>
      <c r="Y138">
        <f ca="1">IF(Data_Background!Y138="","",(IF($B$3="On",IF(Data_Background!Y138=0,0,Data_Background!Y138-SMALL(Data_Background!$C138:$AZ138,COUNTIF(Data_Background!$C138:$AZ138,0)+1)),Data_Background!Y138)))</f>
        <v>11.410985448767235</v>
      </c>
      <c r="Z138">
        <f ca="1">IF(Data_Background!Z138="","",(IF($B$3="On",IF(Data_Background!Z138=0,0,Data_Background!Z138-SMALL(Data_Background!$C138:$AZ138,COUNTIF(Data_Background!$C138:$AZ138,0)+1)),Data_Background!Z138)))</f>
        <v>38.69277617802949</v>
      </c>
      <c r="AA138">
        <f ca="1">IF(Data_Background!AA138="","",(IF($B$3="On",IF(Data_Background!AA138=0,0,Data_Background!AA138-SMALL(Data_Background!$C138:$AZ138,COUNTIF(Data_Background!$C138:$AZ138,0)+1)),Data_Background!AA138)))</f>
        <v>87.400822862845871</v>
      </c>
      <c r="AB138">
        <f ca="1">IF(Data_Background!AB138="","",(IF($B$3="On",IF(Data_Background!AB138=0,0,Data_Background!AB138-SMALL(Data_Background!$C138:$AZ138,COUNTIF(Data_Background!$C138:$AZ138,0)+1)),Data_Background!AB138)))</f>
        <v>182.45889184497113</v>
      </c>
      <c r="AC138">
        <f ca="1">IF(Data_Background!AC138="","",(IF($B$3="On",IF(Data_Background!AC138=0,0,Data_Background!AC138-SMALL(Data_Background!$C138:$AZ138,COUNTIF(Data_Background!$C138:$AZ138,0)+1)),Data_Background!AC138)))</f>
        <v>353.03359369557739</v>
      </c>
      <c r="AD138">
        <f ca="1">IF(Data_Background!AD138="","",(IF($B$3="On",IF(Data_Background!AD138=0,0,Data_Background!AD138-SMALL(Data_Background!$C138:$AZ138,COUNTIF(Data_Background!$C138:$AZ138,0)+1)),Data_Background!AD138)))</f>
        <v>648.29922858786745</v>
      </c>
      <c r="AE138">
        <f ca="1">IF(Data_Background!AE138="","",(IF($B$3="On",IF(Data_Background!AE138=0,0,Data_Background!AE138-SMALL(Data_Background!$C138:$AZ138,COUNTIF(Data_Background!$C138:$AZ138,0)+1)),Data_Background!AE138)))</f>
        <v>1106.233744280971</v>
      </c>
      <c r="AF138">
        <f ca="1">IF(Data_Background!AF138="","",(IF($B$3="On",IF(Data_Background!AF138=0,0,Data_Background!AF138-SMALL(Data_Background!$C138:$AZ138,COUNTIF(Data_Background!$C138:$AZ138,0)+1)),Data_Background!AF138)))</f>
        <v>1717.7474492155584</v>
      </c>
      <c r="AG138">
        <f ca="1">IF(Data_Background!AG138="","",(IF($B$3="On",IF(Data_Background!AG138=0,0,Data_Background!AG138-SMALL(Data_Background!$C138:$AZ138,COUNTIF(Data_Background!$C138:$AZ138,0)+1)),Data_Background!AG138)))</f>
        <v>2393.7173187915787</v>
      </c>
      <c r="AH138">
        <f ca="1">IF(Data_Background!AH138="","",(IF($B$3="On",IF(Data_Background!AH138=0,0,Data_Background!AH138-SMALL(Data_Background!$C138:$AZ138,COUNTIF(Data_Background!$C138:$AZ138,0)+1)),Data_Background!AH138)))</f>
        <v>3016.6995054314284</v>
      </c>
      <c r="AI138">
        <f ca="1">IF(Data_Background!AI138="","",(IF($B$3="On",IF(Data_Background!AI138=0,0,Data_Background!AI138-SMALL(Data_Background!$C138:$AZ138,COUNTIF(Data_Background!$C138:$AZ138,0)+1)),Data_Background!AI138)))</f>
        <v>3502.1580774218519</v>
      </c>
      <c r="AJ138">
        <f ca="1">IF(Data_Background!AJ138="","",(IF($B$3="On",IF(Data_Background!AJ138=0,0,Data_Background!AJ138-SMALL(Data_Background!$C138:$AZ138,COUNTIF(Data_Background!$C138:$AZ138,0)+1)),Data_Background!AJ138)))</f>
        <v>3835.7305515901317</v>
      </c>
      <c r="AK138">
        <f ca="1">IF(Data_Background!AK138="","",(IF($B$3="On",IF(Data_Background!AK138=0,0,Data_Background!AK138-SMALL(Data_Background!$C138:$AZ138,COUNTIF(Data_Background!$C138:$AZ138,0)+1)),Data_Background!AK138)))</f>
        <v>4046.4017886137926</v>
      </c>
      <c r="AL138">
        <f ca="1">IF(Data_Background!AL138="","",(IF($B$3="On",IF(Data_Background!AL138=0,0,Data_Background!AL138-SMALL(Data_Background!$C138:$AZ138,COUNTIF(Data_Background!$C138:$AZ138,0)+1)),Data_Background!AL138)))</f>
        <v>4170.7776407328483</v>
      </c>
      <c r="AM138">
        <f ca="1">IF(Data_Background!AM138="","",(IF($B$3="On",IF(Data_Background!AM138=0,0,Data_Background!AM138-SMALL(Data_Background!$C138:$AZ138,COUNTIF(Data_Background!$C138:$AZ138,0)+1)),Data_Background!AM138)))</f>
        <v>4246.842623838982</v>
      </c>
      <c r="AN138">
        <f ca="1">IF(Data_Background!AN138="","",(IF($B$3="On",IF(Data_Background!AN138=0,0,Data_Background!AN138-SMALL(Data_Background!$C138:$AZ138,COUNTIF(Data_Background!$C138:$AZ138,0)+1)),Data_Background!AN138)))</f>
        <v>4294.4421741762353</v>
      </c>
      <c r="AO138">
        <f ca="1">IF(Data_Background!AO138="","",(IF($B$3="On",IF(Data_Background!AO138=0,0,Data_Background!AO138-SMALL(Data_Background!$C138:$AZ138,COUNTIF(Data_Background!$C138:$AZ138,0)+1)),Data_Background!AO138)))</f>
        <v>4330.4264984678775</v>
      </c>
      <c r="AP138">
        <f ca="1">IF(Data_Background!AP138="","",(IF($B$3="On",IF(Data_Background!AP138=0,0,Data_Background!AP138-SMALL(Data_Background!$C138:$AZ138,COUNTIF(Data_Background!$C138:$AZ138,0)+1)),Data_Background!AP138)))</f>
        <v>4346.2215627129526</v>
      </c>
      <c r="AQ138" t="str">
        <f>IF(Data_Background!AQ138="","",(IF($B$3="On",IF(Data_Background!AQ138=0,0,Data_Background!AQ138-SMALL(Data_Background!$C138:$AZ138,COUNTIF(Data_Background!$C138:$AZ138,0)+1)),Data_Background!AQ138)))</f>
        <v/>
      </c>
      <c r="AR138" t="str">
        <f>IF(Data_Background!AR138="","",(IF($B$3="On",IF(Data_Background!AR138=0,0,Data_Background!AR138-SMALL(Data_Background!$C138:$AZ138,COUNTIF(Data_Background!$C138:$AZ138,0)+1)),Data_Background!AR138)))</f>
        <v/>
      </c>
      <c r="AS138" t="str">
        <f>IF(Data_Background!AS138="","",(IF($B$3="On",IF(Data_Background!AS138=0,0,Data_Background!AS138-SMALL(Data_Background!$C138:$AZ138,COUNTIF(Data_Background!$C138:$AZ138,0)+1)),Data_Background!AS138)))</f>
        <v/>
      </c>
      <c r="AT138" t="str">
        <f>IF(Data_Background!AT138="","",(IF($B$3="On",IF(Data_Background!AT138=0,0,Data_Background!AT138-SMALL(Data_Background!$C138:$AZ138,COUNTIF(Data_Background!$C138:$AZ138,0)+1)),Data_Background!AT138)))</f>
        <v/>
      </c>
      <c r="AU138" t="str">
        <f>IF(Data_Background!AU138="","",(IF($B$3="On",IF(Data_Background!AU138=0,0,Data_Background!AU138-SMALL(Data_Background!$C138:$AZ138,COUNTIF(Data_Background!$C138:$AZ138,0)+1)),Data_Background!AU138)))</f>
        <v/>
      </c>
      <c r="AV138" t="str">
        <f>IF(Data_Background!AV138="","",(IF($B$3="On",IF(Data_Background!AV138=0,0,Data_Background!AV138-SMALL(Data_Background!$C138:$AZ138,COUNTIF(Data_Background!$C138:$AZ138,0)+1)),Data_Background!AV138)))</f>
        <v/>
      </c>
      <c r="AW138" t="str">
        <f>IF(Data_Background!AW138="","",(IF($B$3="On",IF(Data_Background!AW138=0,0,Data_Background!AW138-SMALL(Data_Background!$C138:$AZ138,COUNTIF(Data_Background!$C138:$AZ138,0)+1)),Data_Background!AW138)))</f>
        <v/>
      </c>
      <c r="AX138" t="str">
        <f>IF(Data_Background!AX138="","",(IF($B$3="On",IF(Data_Background!AX138=0,0,Data_Background!AX138-SMALL(Data_Background!$C138:$AZ138,COUNTIF(Data_Background!$C138:$AZ138,0)+1)),Data_Background!AX138)))</f>
        <v/>
      </c>
      <c r="AY138" t="str">
        <f>IF(Data_Background!AY138="","",(IF($B$3="On",IF(Data_Background!AY138=0,0,Data_Background!AY138-SMALL(Data_Background!$C138:$AZ138,COUNTIF(Data_Background!$C138:$AZ138,0)+1)),Data_Background!AY138)))</f>
        <v/>
      </c>
      <c r="AZ138" t="str">
        <f>IF(Data_Background!AZ138="","",(IF($B$3="On",IF(Data_Background!AZ138=0,0,Data_Background!AZ138-SMALL(Data_Background!$C138:$AZ138,COUNTIF(Data_Background!$C138:$AZ138,0)+1)),Data_Background!AZ138)))</f>
        <v/>
      </c>
    </row>
    <row r="139" spans="1:52" x14ac:dyDescent="0.25">
      <c r="A139" s="79">
        <f ca="1">Data_Initial!A139</f>
        <v>2</v>
      </c>
      <c r="B139" s="79" t="str">
        <f ca="1">Data_Initial!B139</f>
        <v>H8</v>
      </c>
      <c r="C139">
        <f ca="1">IF(Data_Background!C139="","",(IF($B$3="On",IF(Data_Background!C139=0,0,Data_Background!C139-SMALL(Data_Background!$C139:$AZ139,COUNTIF(Data_Background!$C139:$AZ139,0)+1)),Data_Background!C139)))</f>
        <v>17.585686605072773</v>
      </c>
      <c r="D139">
        <f ca="1">IF(Data_Background!D139="","",(IF($B$3="On",IF(Data_Background!D139=0,0,Data_Background!D139-SMALL(Data_Background!$C139:$AZ139,COUNTIF(Data_Background!$C139:$AZ139,0)+1)),Data_Background!D139)))</f>
        <v>14.274254186850605</v>
      </c>
      <c r="E139">
        <f ca="1">IF(Data_Background!E139="","",(IF($B$3="On",IF(Data_Background!E139=0,0,Data_Background!E139-SMALL(Data_Background!$C139:$AZ139,COUNTIF(Data_Background!$C139:$AZ139,0)+1)),Data_Background!E139)))</f>
        <v>9.5985323075224009</v>
      </c>
      <c r="F139">
        <f ca="1">IF(Data_Background!F139="","",(IF($B$3="On",IF(Data_Background!F139=0,0,Data_Background!F139-SMALL(Data_Background!$C139:$AZ139,COUNTIF(Data_Background!$C139:$AZ139,0)+1)),Data_Background!F139)))</f>
        <v>3.8500362841638527</v>
      </c>
      <c r="G139">
        <f ca="1">IF(Data_Background!G139="","",(IF($B$3="On",IF(Data_Background!G139=0,0,Data_Background!G139-SMALL(Data_Background!$C139:$AZ139,COUNTIF(Data_Background!$C139:$AZ139,0)+1)),Data_Background!G139)))</f>
        <v>0</v>
      </c>
      <c r="H139">
        <f ca="1">IF(Data_Background!H139="","",(IF($B$3="On",IF(Data_Background!H139=0,0,Data_Background!H139-SMALL(Data_Background!$C139:$AZ139,COUNTIF(Data_Background!$C139:$AZ139,0)+1)),Data_Background!H139)))</f>
        <v>0</v>
      </c>
      <c r="I139">
        <f ca="1">IF(Data_Background!I139="","",(IF($B$3="On",IF(Data_Background!I139=0,0,Data_Background!I139-SMALL(Data_Background!$C139:$AZ139,COUNTIF(Data_Background!$C139:$AZ139,0)+1)),Data_Background!I139)))</f>
        <v>0</v>
      </c>
      <c r="J139">
        <f ca="1">IF(Data_Background!J139="","",(IF($B$3="On",IF(Data_Background!J139=0,0,Data_Background!J139-SMALL(Data_Background!$C139:$AZ139,COUNTIF(Data_Background!$C139:$AZ139,0)+1)),Data_Background!J139)))</f>
        <v>0</v>
      </c>
      <c r="K139">
        <f ca="1">IF(Data_Background!K139="","",(IF($B$3="On",IF(Data_Background!K139=0,0,Data_Background!K139-SMALL(Data_Background!$C139:$AZ139,COUNTIF(Data_Background!$C139:$AZ139,0)+1)),Data_Background!K139)))</f>
        <v>0</v>
      </c>
      <c r="L139">
        <f ca="1">IF(Data_Background!L139="","",(IF($B$3="On",IF(Data_Background!L139=0,0,Data_Background!L139-SMALL(Data_Background!$C139:$AZ139,COUNTIF(Data_Background!$C139:$AZ139,0)+1)),Data_Background!L139)))</f>
        <v>0</v>
      </c>
      <c r="M139">
        <f ca="1">IF(Data_Background!M139="","",(IF($B$3="On",IF(Data_Background!M139=0,0,Data_Background!M139-SMALL(Data_Background!$C139:$AZ139,COUNTIF(Data_Background!$C139:$AZ139,0)+1)),Data_Background!M139)))</f>
        <v>0</v>
      </c>
      <c r="N139">
        <f ca="1">IF(Data_Background!N139="","",(IF($B$3="On",IF(Data_Background!N139=0,0,Data_Background!N139-SMALL(Data_Background!$C139:$AZ139,COUNTIF(Data_Background!$C139:$AZ139,0)+1)),Data_Background!N139)))</f>
        <v>0</v>
      </c>
      <c r="O139">
        <f ca="1">IF(Data_Background!O139="","",(IF($B$3="On",IF(Data_Background!O139=0,0,Data_Background!O139-SMALL(Data_Background!$C139:$AZ139,COUNTIF(Data_Background!$C139:$AZ139,0)+1)),Data_Background!O139)))</f>
        <v>0</v>
      </c>
      <c r="P139">
        <f ca="1">IF(Data_Background!P139="","",(IF($B$3="On",IF(Data_Background!P139=0,0,Data_Background!P139-SMALL(Data_Background!$C139:$AZ139,COUNTIF(Data_Background!$C139:$AZ139,0)+1)),Data_Background!P139)))</f>
        <v>0</v>
      </c>
      <c r="Q139">
        <f ca="1">IF(Data_Background!Q139="","",(IF($B$3="On",IF(Data_Background!Q139=0,0,Data_Background!Q139-SMALL(Data_Background!$C139:$AZ139,COUNTIF(Data_Background!$C139:$AZ139,0)+1)),Data_Background!Q139)))</f>
        <v>0</v>
      </c>
      <c r="R139">
        <f ca="1">IF(Data_Background!R139="","",(IF($B$3="On",IF(Data_Background!R139=0,0,Data_Background!R139-SMALL(Data_Background!$C139:$AZ139,COUNTIF(Data_Background!$C139:$AZ139,0)+1)),Data_Background!R139)))</f>
        <v>0</v>
      </c>
      <c r="S139">
        <f ca="1">IF(Data_Background!S139="","",(IF($B$3="On",IF(Data_Background!S139=0,0,Data_Background!S139-SMALL(Data_Background!$C139:$AZ139,COUNTIF(Data_Background!$C139:$AZ139,0)+1)),Data_Background!S139)))</f>
        <v>0</v>
      </c>
      <c r="T139">
        <f ca="1">IF(Data_Background!T139="","",(IF($B$3="On",IF(Data_Background!T139=0,0,Data_Background!T139-SMALL(Data_Background!$C139:$AZ139,COUNTIF(Data_Background!$C139:$AZ139,0)+1)),Data_Background!T139)))</f>
        <v>0</v>
      </c>
      <c r="U139">
        <f ca="1">IF(Data_Background!U139="","",(IF($B$3="On",IF(Data_Background!U139=0,0,Data_Background!U139-SMALL(Data_Background!$C139:$AZ139,COUNTIF(Data_Background!$C139:$AZ139,0)+1)),Data_Background!U139)))</f>
        <v>0</v>
      </c>
      <c r="V139">
        <f ca="1">IF(Data_Background!V139="","",(IF($B$3="On",IF(Data_Background!V139=0,0,Data_Background!V139-SMALL(Data_Background!$C139:$AZ139,COUNTIF(Data_Background!$C139:$AZ139,0)+1)),Data_Background!V139)))</f>
        <v>0</v>
      </c>
      <c r="W139">
        <f ca="1">IF(Data_Background!W139="","",(IF($B$3="On",IF(Data_Background!W139=0,0,Data_Background!W139-SMALL(Data_Background!$C139:$AZ139,COUNTIF(Data_Background!$C139:$AZ139,0)+1)),Data_Background!W139)))</f>
        <v>0</v>
      </c>
      <c r="X139">
        <f ca="1">IF(Data_Background!X139="","",(IF($B$3="On",IF(Data_Background!X139=0,0,Data_Background!X139-SMALL(Data_Background!$C139:$AZ139,COUNTIF(Data_Background!$C139:$AZ139,0)+1)),Data_Background!X139)))</f>
        <v>0</v>
      </c>
      <c r="Y139">
        <f ca="1">IF(Data_Background!Y139="","",(IF($B$3="On",IF(Data_Background!Y139=0,0,Data_Background!Y139-SMALL(Data_Background!$C139:$AZ139,COUNTIF(Data_Background!$C139:$AZ139,0)+1)),Data_Background!Y139)))</f>
        <v>9.9479243958915795</v>
      </c>
      <c r="Z139">
        <f ca="1">IF(Data_Background!Z139="","",(IF($B$3="On",IF(Data_Background!Z139=0,0,Data_Background!Z139-SMALL(Data_Background!$C139:$AZ139,COUNTIF(Data_Background!$C139:$AZ139,0)+1)),Data_Background!Z139)))</f>
        <v>32.31906752135442</v>
      </c>
      <c r="AA139">
        <f ca="1">IF(Data_Background!AA139="","",(IF($B$3="On",IF(Data_Background!AA139=0,0,Data_Background!AA139-SMALL(Data_Background!$C139:$AZ139,COUNTIF(Data_Background!$C139:$AZ139,0)+1)),Data_Background!AA139)))</f>
        <v>77.113392211570144</v>
      </c>
      <c r="AB139">
        <f ca="1">IF(Data_Background!AB139="","",(IF($B$3="On",IF(Data_Background!AB139=0,0,Data_Background!AB139-SMALL(Data_Background!$C139:$AZ139,COUNTIF(Data_Background!$C139:$AZ139,0)+1)),Data_Background!AB139)))</f>
        <v>158.31997221879681</v>
      </c>
      <c r="AC139">
        <f ca="1">IF(Data_Background!AC139="","",(IF($B$3="On",IF(Data_Background!AC139=0,0,Data_Background!AC139-SMALL(Data_Background!$C139:$AZ139,COUNTIF(Data_Background!$C139:$AZ139,0)+1)),Data_Background!AC139)))</f>
        <v>309.06076096912176</v>
      </c>
      <c r="AD139">
        <f ca="1">IF(Data_Background!AD139="","",(IF($B$3="On",IF(Data_Background!AD139=0,0,Data_Background!AD139-SMALL(Data_Background!$C139:$AZ139,COUNTIF(Data_Background!$C139:$AZ139,0)+1)),Data_Background!AD139)))</f>
        <v>563.54513551804871</v>
      </c>
      <c r="AE139">
        <f ca="1">IF(Data_Background!AE139="","",(IF($B$3="On",IF(Data_Background!AE139=0,0,Data_Background!AE139-SMALL(Data_Background!$C139:$AZ139,COUNTIF(Data_Background!$C139:$AZ139,0)+1)),Data_Background!AE139)))</f>
        <v>971.56660198779809</v>
      </c>
      <c r="AF139">
        <f ca="1">IF(Data_Background!AF139="","",(IF($B$3="On",IF(Data_Background!AF139=0,0,Data_Background!AF139-SMALL(Data_Background!$C139:$AZ139,COUNTIF(Data_Background!$C139:$AZ139,0)+1)),Data_Background!AF139)))</f>
        <v>1526.8573691340132</v>
      </c>
      <c r="AG139">
        <f ca="1">IF(Data_Background!AG139="","",(IF($B$3="On",IF(Data_Background!AG139=0,0,Data_Background!AG139-SMALL(Data_Background!$C139:$AZ139,COUNTIF(Data_Background!$C139:$AZ139,0)+1)),Data_Background!AG139)))</f>
        <v>2158.2094922088172</v>
      </c>
      <c r="AH139">
        <f ca="1">IF(Data_Background!AH139="","",(IF($B$3="On",IF(Data_Background!AH139=0,0,Data_Background!AH139-SMALL(Data_Background!$C139:$AZ139,COUNTIF(Data_Background!$C139:$AZ139,0)+1)),Data_Background!AH139)))</f>
        <v>2751.0268764349935</v>
      </c>
      <c r="AI139">
        <f ca="1">IF(Data_Background!AI139="","",(IF($B$3="On",IF(Data_Background!AI139=0,0,Data_Background!AI139-SMALL(Data_Background!$C139:$AZ139,COUNTIF(Data_Background!$C139:$AZ139,0)+1)),Data_Background!AI139)))</f>
        <v>3223.5560749388806</v>
      </c>
      <c r="AJ139">
        <f ca="1">IF(Data_Background!AJ139="","",(IF($B$3="On",IF(Data_Background!AJ139=0,0,Data_Background!AJ139-SMALL(Data_Background!$C139:$AZ139,COUNTIF(Data_Background!$C139:$AZ139,0)+1)),Data_Background!AJ139)))</f>
        <v>3554.8853278379738</v>
      </c>
      <c r="AK139">
        <f ca="1">IF(Data_Background!AK139="","",(IF($B$3="On",IF(Data_Background!AK139=0,0,Data_Background!AK139-SMALL(Data_Background!$C139:$AZ139,COUNTIF(Data_Background!$C139:$AZ139,0)+1)),Data_Background!AK139)))</f>
        <v>3763.96493522119</v>
      </c>
      <c r="AL139">
        <f ca="1">IF(Data_Background!AL139="","",(IF($B$3="On",IF(Data_Background!AL139=0,0,Data_Background!AL139-SMALL(Data_Background!$C139:$AZ139,COUNTIF(Data_Background!$C139:$AZ139,0)+1)),Data_Background!AL139)))</f>
        <v>3888.4819212461266</v>
      </c>
      <c r="AM139">
        <f ca="1">IF(Data_Background!AM139="","",(IF($B$3="On",IF(Data_Background!AM139=0,0,Data_Background!AM139-SMALL(Data_Background!$C139:$AZ139,COUNTIF(Data_Background!$C139:$AZ139,0)+1)),Data_Background!AM139)))</f>
        <v>3964.8494944348736</v>
      </c>
      <c r="AN139">
        <f ca="1">IF(Data_Background!AN139="","",(IF($B$3="On",IF(Data_Background!AN139=0,0,Data_Background!AN139-SMALL(Data_Background!$C139:$AZ139,COUNTIF(Data_Background!$C139:$AZ139,0)+1)),Data_Background!AN139)))</f>
        <v>4014.1508038761804</v>
      </c>
      <c r="AO139">
        <f ca="1">IF(Data_Background!AO139="","",(IF($B$3="On",IF(Data_Background!AO139=0,0,Data_Background!AO139-SMALL(Data_Background!$C139:$AZ139,COUNTIF(Data_Background!$C139:$AZ139,0)+1)),Data_Background!AO139)))</f>
        <v>4046.5901324205934</v>
      </c>
      <c r="AP139">
        <f ca="1">IF(Data_Background!AP139="","",(IF($B$3="On",IF(Data_Background!AP139=0,0,Data_Background!AP139-SMALL(Data_Background!$C139:$AZ139,COUNTIF(Data_Background!$C139:$AZ139,0)+1)),Data_Background!AP139)))</f>
        <v>4060.2830069386569</v>
      </c>
      <c r="AQ139" t="str">
        <f>IF(Data_Background!AQ139="","",(IF($B$3="On",IF(Data_Background!AQ139=0,0,Data_Background!AQ139-SMALL(Data_Background!$C139:$AZ139,COUNTIF(Data_Background!$C139:$AZ139,0)+1)),Data_Background!AQ139)))</f>
        <v/>
      </c>
      <c r="AR139" t="str">
        <f>IF(Data_Background!AR139="","",(IF($B$3="On",IF(Data_Background!AR139=0,0,Data_Background!AR139-SMALL(Data_Background!$C139:$AZ139,COUNTIF(Data_Background!$C139:$AZ139,0)+1)),Data_Background!AR139)))</f>
        <v/>
      </c>
      <c r="AS139" t="str">
        <f>IF(Data_Background!AS139="","",(IF($B$3="On",IF(Data_Background!AS139=0,0,Data_Background!AS139-SMALL(Data_Background!$C139:$AZ139,COUNTIF(Data_Background!$C139:$AZ139,0)+1)),Data_Background!AS139)))</f>
        <v/>
      </c>
      <c r="AT139" t="str">
        <f>IF(Data_Background!AT139="","",(IF($B$3="On",IF(Data_Background!AT139=0,0,Data_Background!AT139-SMALL(Data_Background!$C139:$AZ139,COUNTIF(Data_Background!$C139:$AZ139,0)+1)),Data_Background!AT139)))</f>
        <v/>
      </c>
      <c r="AU139" t="str">
        <f>IF(Data_Background!AU139="","",(IF($B$3="On",IF(Data_Background!AU139=0,0,Data_Background!AU139-SMALL(Data_Background!$C139:$AZ139,COUNTIF(Data_Background!$C139:$AZ139,0)+1)),Data_Background!AU139)))</f>
        <v/>
      </c>
      <c r="AV139" t="str">
        <f>IF(Data_Background!AV139="","",(IF($B$3="On",IF(Data_Background!AV139=0,0,Data_Background!AV139-SMALL(Data_Background!$C139:$AZ139,COUNTIF(Data_Background!$C139:$AZ139,0)+1)),Data_Background!AV139)))</f>
        <v/>
      </c>
      <c r="AW139" t="str">
        <f>IF(Data_Background!AW139="","",(IF($B$3="On",IF(Data_Background!AW139=0,0,Data_Background!AW139-SMALL(Data_Background!$C139:$AZ139,COUNTIF(Data_Background!$C139:$AZ139,0)+1)),Data_Background!AW139)))</f>
        <v/>
      </c>
      <c r="AX139" t="str">
        <f>IF(Data_Background!AX139="","",(IF($B$3="On",IF(Data_Background!AX139=0,0,Data_Background!AX139-SMALL(Data_Background!$C139:$AZ139,COUNTIF(Data_Background!$C139:$AZ139,0)+1)),Data_Background!AX139)))</f>
        <v/>
      </c>
      <c r="AY139" t="str">
        <f>IF(Data_Background!AY139="","",(IF($B$3="On",IF(Data_Background!AY139=0,0,Data_Background!AY139-SMALL(Data_Background!$C139:$AZ139,COUNTIF(Data_Background!$C139:$AZ139,0)+1)),Data_Background!AY139)))</f>
        <v/>
      </c>
      <c r="AZ139" t="str">
        <f>IF(Data_Background!AZ139="","",(IF($B$3="On",IF(Data_Background!AZ139=0,0,Data_Background!AZ139-SMALL(Data_Background!$C139:$AZ139,COUNTIF(Data_Background!$C139:$AZ139,0)+1)),Data_Background!AZ139)))</f>
        <v/>
      </c>
    </row>
    <row r="140" spans="1:52" x14ac:dyDescent="0.25">
      <c r="A140" s="79">
        <f ca="1">Data_Initial!A140</f>
        <v>2</v>
      </c>
      <c r="B140" s="79" t="str">
        <f ca="1">Data_Initial!B140</f>
        <v>A9</v>
      </c>
      <c r="C140">
        <f ca="1">IF(Data_Background!C140="","",(IF($B$3="On",IF(Data_Background!C140=0,0,Data_Background!C140-SMALL(Data_Background!$C140:$AZ140,COUNTIF(Data_Background!$C140:$AZ140,0)+1)),Data_Background!C140)))</f>
        <v>0</v>
      </c>
      <c r="D140">
        <f ca="1">IF(Data_Background!D140="","",(IF($B$3="On",IF(Data_Background!D140=0,0,Data_Background!D140-SMALL(Data_Background!$C140:$AZ140,COUNTIF(Data_Background!$C140:$AZ140,0)+1)),Data_Background!D140)))</f>
        <v>0</v>
      </c>
      <c r="E140">
        <f ca="1">IF(Data_Background!E140="","",(IF($B$3="On",IF(Data_Background!E140=0,0,Data_Background!E140-SMALL(Data_Background!$C140:$AZ140,COUNTIF(Data_Background!$C140:$AZ140,0)+1)),Data_Background!E140)))</f>
        <v>0</v>
      </c>
      <c r="F140">
        <f ca="1">IF(Data_Background!F140="","",(IF($B$3="On",IF(Data_Background!F140=0,0,Data_Background!F140-SMALL(Data_Background!$C140:$AZ140,COUNTIF(Data_Background!$C140:$AZ140,0)+1)),Data_Background!F140)))</f>
        <v>0</v>
      </c>
      <c r="G140">
        <f ca="1">IF(Data_Background!G140="","",(IF($B$3="On",IF(Data_Background!G140=0,0,Data_Background!G140-SMALL(Data_Background!$C140:$AZ140,COUNTIF(Data_Background!$C140:$AZ140,0)+1)),Data_Background!G140)))</f>
        <v>0</v>
      </c>
      <c r="H140">
        <f ca="1">IF(Data_Background!H140="","",(IF($B$3="On",IF(Data_Background!H140=0,0,Data_Background!H140-SMALL(Data_Background!$C140:$AZ140,COUNTIF(Data_Background!$C140:$AZ140,0)+1)),Data_Background!H140)))</f>
        <v>0</v>
      </c>
      <c r="I140">
        <f ca="1">IF(Data_Background!I140="","",(IF($B$3="On",IF(Data_Background!I140=0,0,Data_Background!I140-SMALL(Data_Background!$C140:$AZ140,COUNTIF(Data_Background!$C140:$AZ140,0)+1)),Data_Background!I140)))</f>
        <v>0.37856162483376576</v>
      </c>
      <c r="J140">
        <f ca="1">IF(Data_Background!J140="","",(IF($B$3="On",IF(Data_Background!J140=0,0,Data_Background!J140-SMALL(Data_Background!$C140:$AZ140,COUNTIF(Data_Background!$C140:$AZ140,0)+1)),Data_Background!J140)))</f>
        <v>6.6847729259891242E-3</v>
      </c>
      <c r="K140">
        <f ca="1">IF(Data_Background!K140="","",(IF($B$3="On",IF(Data_Background!K140=0,0,Data_Background!K140-SMALL(Data_Background!$C140:$AZ140,COUNTIF(Data_Background!$C140:$AZ140,0)+1)),Data_Background!K140)))</f>
        <v>0</v>
      </c>
      <c r="L140">
        <f ca="1">IF(Data_Background!L140="","",(IF($B$3="On",IF(Data_Background!L140=0,0,Data_Background!L140-SMALL(Data_Background!$C140:$AZ140,COUNTIF(Data_Background!$C140:$AZ140,0)+1)),Data_Background!L140)))</f>
        <v>0</v>
      </c>
      <c r="M140">
        <f ca="1">IF(Data_Background!M140="","",(IF($B$3="On",IF(Data_Background!M140=0,0,Data_Background!M140-SMALL(Data_Background!$C140:$AZ140,COUNTIF(Data_Background!$C140:$AZ140,0)+1)),Data_Background!M140)))</f>
        <v>0</v>
      </c>
      <c r="N140">
        <f ca="1">IF(Data_Background!N140="","",(IF($B$3="On",IF(Data_Background!N140=0,0,Data_Background!N140-SMALL(Data_Background!$C140:$AZ140,COUNTIF(Data_Background!$C140:$AZ140,0)+1)),Data_Background!N140)))</f>
        <v>2.0204738208893422</v>
      </c>
      <c r="O140">
        <f ca="1">IF(Data_Background!O140="","",(IF($B$3="On",IF(Data_Background!O140=0,0,Data_Background!O140-SMALL(Data_Background!$C140:$AZ140,COUNTIF(Data_Background!$C140:$AZ140,0)+1)),Data_Background!O140)))</f>
        <v>2.1021521034830002</v>
      </c>
      <c r="P140">
        <f ca="1">IF(Data_Background!P140="","",(IF($B$3="On",IF(Data_Background!P140=0,0,Data_Background!P140-SMALL(Data_Background!$C140:$AZ140,COUNTIF(Data_Background!$C140:$AZ140,0)+1)),Data_Background!P140)))</f>
        <v>0.40114597271061736</v>
      </c>
      <c r="Q140">
        <f ca="1">IF(Data_Background!Q140="","",(IF($B$3="On",IF(Data_Background!Q140=0,0,Data_Background!Q140-SMALL(Data_Background!$C140:$AZ140,COUNTIF(Data_Background!$C140:$AZ140,0)+1)),Data_Background!Q140)))</f>
        <v>0.29912282508379417</v>
      </c>
      <c r="R140">
        <f ca="1">IF(Data_Background!R140="","",(IF($B$3="On",IF(Data_Background!R140=0,0,Data_Background!R140-SMALL(Data_Background!$C140:$AZ140,COUNTIF(Data_Background!$C140:$AZ140,0)+1)),Data_Background!R140)))</f>
        <v>1.427131924449444</v>
      </c>
      <c r="S140">
        <f ca="1">IF(Data_Background!S140="","",(IF($B$3="On",IF(Data_Background!S140=0,0,Data_Background!S140-SMALL(Data_Background!$C140:$AZ140,COUNTIF(Data_Background!$C140:$AZ140,0)+1)),Data_Background!S140)))</f>
        <v>2.4085697999412341</v>
      </c>
      <c r="T140">
        <f ca="1">IF(Data_Background!T140="","",(IF($B$3="On",IF(Data_Background!T140=0,0,Data_Background!T140-SMALL(Data_Background!$C140:$AZ140,COUNTIF(Data_Background!$C140:$AZ140,0)+1)),Data_Background!T140)))</f>
        <v>0.75776407300797111</v>
      </c>
      <c r="U140">
        <f ca="1">IF(Data_Background!U140="","",(IF($B$3="On",IF(Data_Background!U140=0,0,Data_Background!U140-SMALL(Data_Background!$C140:$AZ140,COUNTIF(Data_Background!$C140:$AZ140,0)+1)),Data_Background!U140)))</f>
        <v>1.0738348232428809</v>
      </c>
      <c r="V140">
        <f ca="1">IF(Data_Background!V140="","",(IF($B$3="On",IF(Data_Background!V140=0,0,Data_Background!V140-SMALL(Data_Background!$C140:$AZ140,COUNTIF(Data_Background!$C140:$AZ140,0)+1)),Data_Background!V140)))</f>
        <v>1.5916632172613097</v>
      </c>
      <c r="W140">
        <f ca="1">IF(Data_Background!W140="","",(IF($B$3="On",IF(Data_Background!W140=0,0,Data_Background!W140-SMALL(Data_Background!$C140:$AZ140,COUNTIF(Data_Background!$C140:$AZ140,0)+1)),Data_Background!W140)))</f>
        <v>2.2513265304049419</v>
      </c>
      <c r="X140">
        <f ca="1">IF(Data_Background!X140="","",(IF($B$3="On",IF(Data_Background!X140=0,0,Data_Background!X140-SMALL(Data_Background!$C140:$AZ140,COUNTIF(Data_Background!$C140:$AZ140,0)+1)),Data_Background!X140)))</f>
        <v>0.86200117067270576</v>
      </c>
      <c r="Y140">
        <f ca="1">IF(Data_Background!Y140="","",(IF($B$3="On",IF(Data_Background!Y140=0,0,Data_Background!Y140-SMALL(Data_Background!$C140:$AZ140,COUNTIF(Data_Background!$C140:$AZ140,0)+1)),Data_Background!Y140)))</f>
        <v>0</v>
      </c>
      <c r="Z140">
        <f ca="1">IF(Data_Background!Z140="","",(IF($B$3="On",IF(Data_Background!Z140=0,0,Data_Background!Z140-SMALL(Data_Background!$C140:$AZ140,COUNTIF(Data_Background!$C140:$AZ140,0)+1)),Data_Background!Z140)))</f>
        <v>0</v>
      </c>
      <c r="AA140">
        <f ca="1">IF(Data_Background!AA140="","",(IF($B$3="On",IF(Data_Background!AA140=0,0,Data_Background!AA140-SMALL(Data_Background!$C140:$AZ140,COUNTIF(Data_Background!$C140:$AZ140,0)+1)),Data_Background!AA140)))</f>
        <v>0</v>
      </c>
      <c r="AB140">
        <f ca="1">IF(Data_Background!AB140="","",(IF($B$3="On",IF(Data_Background!AB140=0,0,Data_Background!AB140-SMALL(Data_Background!$C140:$AZ140,COUNTIF(Data_Background!$C140:$AZ140,0)+1)),Data_Background!AB140)))</f>
        <v>0</v>
      </c>
      <c r="AC140">
        <f ca="1">IF(Data_Background!AC140="","",(IF($B$3="On",IF(Data_Background!AC140=0,0,Data_Background!AC140-SMALL(Data_Background!$C140:$AZ140,COUNTIF(Data_Background!$C140:$AZ140,0)+1)),Data_Background!AC140)))</f>
        <v>0</v>
      </c>
      <c r="AD140">
        <f ca="1">IF(Data_Background!AD140="","",(IF($B$3="On",IF(Data_Background!AD140=0,0,Data_Background!AD140-SMALL(Data_Background!$C140:$AZ140,COUNTIF(Data_Background!$C140:$AZ140,0)+1)),Data_Background!AD140)))</f>
        <v>0</v>
      </c>
      <c r="AE140">
        <f ca="1">IF(Data_Background!AE140="","",(IF($B$3="On",IF(Data_Background!AE140=0,0,Data_Background!AE140-SMALL(Data_Background!$C140:$AZ140,COUNTIF(Data_Background!$C140:$AZ140,0)+1)),Data_Background!AE140)))</f>
        <v>0</v>
      </c>
      <c r="AF140">
        <f ca="1">IF(Data_Background!AF140="","",(IF($B$3="On",IF(Data_Background!AF140=0,0,Data_Background!AF140-SMALL(Data_Background!$C140:$AZ140,COUNTIF(Data_Background!$C140:$AZ140,0)+1)),Data_Background!AF140)))</f>
        <v>0</v>
      </c>
      <c r="AG140">
        <f ca="1">IF(Data_Background!AG140="","",(IF($B$3="On",IF(Data_Background!AG140=0,0,Data_Background!AG140-SMALL(Data_Background!$C140:$AZ140,COUNTIF(Data_Background!$C140:$AZ140,0)+1)),Data_Background!AG140)))</f>
        <v>0</v>
      </c>
      <c r="AH140">
        <f ca="1">IF(Data_Background!AH140="","",(IF($B$3="On",IF(Data_Background!AH140=0,0,Data_Background!AH140-SMALL(Data_Background!$C140:$AZ140,COUNTIF(Data_Background!$C140:$AZ140,0)+1)),Data_Background!AH140)))</f>
        <v>0</v>
      </c>
      <c r="AI140">
        <f ca="1">IF(Data_Background!AI140="","",(IF($B$3="On",IF(Data_Background!AI140=0,0,Data_Background!AI140-SMALL(Data_Background!$C140:$AZ140,COUNTIF(Data_Background!$C140:$AZ140,0)+1)),Data_Background!AI140)))</f>
        <v>0</v>
      </c>
      <c r="AJ140">
        <f ca="1">IF(Data_Background!AJ140="","",(IF($B$3="On",IF(Data_Background!AJ140=0,0,Data_Background!AJ140-SMALL(Data_Background!$C140:$AZ140,COUNTIF(Data_Background!$C140:$AZ140,0)+1)),Data_Background!AJ140)))</f>
        <v>8.2594469999853426E-2</v>
      </c>
      <c r="AK140">
        <f ca="1">IF(Data_Background!AK140="","",(IF($B$3="On",IF(Data_Background!AK140=0,0,Data_Background!AK140-SMALL(Data_Background!$C140:$AZ140,COUNTIF(Data_Background!$C140:$AZ140,0)+1)),Data_Background!AK140)))</f>
        <v>0</v>
      </c>
      <c r="AL140">
        <f ca="1">IF(Data_Background!AL140="","",(IF($B$3="On",IF(Data_Background!AL140=0,0,Data_Background!AL140-SMALL(Data_Background!$C140:$AZ140,COUNTIF(Data_Background!$C140:$AZ140,0)+1)),Data_Background!AL140)))</f>
        <v>0</v>
      </c>
      <c r="AM140">
        <f ca="1">IF(Data_Background!AM140="","",(IF($B$3="On",IF(Data_Background!AM140=0,0,Data_Background!AM140-SMALL(Data_Background!$C140:$AZ140,COUNTIF(Data_Background!$C140:$AZ140,0)+1)),Data_Background!AM140)))</f>
        <v>0</v>
      </c>
      <c r="AN140">
        <f ca="1">IF(Data_Background!AN140="","",(IF($B$3="On",IF(Data_Background!AN140=0,0,Data_Background!AN140-SMALL(Data_Background!$C140:$AZ140,COUNTIF(Data_Background!$C140:$AZ140,0)+1)),Data_Background!AN140)))</f>
        <v>0.89800879917720744</v>
      </c>
      <c r="AO140">
        <f ca="1">IF(Data_Background!AO140="","",(IF($B$3="On",IF(Data_Background!AO140=0,0,Data_Background!AO140-SMALL(Data_Background!$C140:$AZ140,COUNTIF(Data_Background!$C140:$AZ140,0)+1)),Data_Background!AO140)))</f>
        <v>2.3110144882601507</v>
      </c>
      <c r="AP140">
        <f ca="1">IF(Data_Background!AP140="","",(IF($B$3="On",IF(Data_Background!AP140=0,0,Data_Background!AP140-SMALL(Data_Background!$C140:$AZ140,COUNTIF(Data_Background!$C140:$AZ140,0)+1)),Data_Background!AP140)))</f>
        <v>1.8750210002325922</v>
      </c>
      <c r="AQ140" t="str">
        <f>IF(Data_Background!AQ140="","",(IF($B$3="On",IF(Data_Background!AQ140=0,0,Data_Background!AQ140-SMALL(Data_Background!$C140:$AZ140,COUNTIF(Data_Background!$C140:$AZ140,0)+1)),Data_Background!AQ140)))</f>
        <v/>
      </c>
      <c r="AR140" t="str">
        <f>IF(Data_Background!AR140="","",(IF($B$3="On",IF(Data_Background!AR140=0,0,Data_Background!AR140-SMALL(Data_Background!$C140:$AZ140,COUNTIF(Data_Background!$C140:$AZ140,0)+1)),Data_Background!AR140)))</f>
        <v/>
      </c>
      <c r="AS140" t="str">
        <f>IF(Data_Background!AS140="","",(IF($B$3="On",IF(Data_Background!AS140=0,0,Data_Background!AS140-SMALL(Data_Background!$C140:$AZ140,COUNTIF(Data_Background!$C140:$AZ140,0)+1)),Data_Background!AS140)))</f>
        <v/>
      </c>
      <c r="AT140" t="str">
        <f>IF(Data_Background!AT140="","",(IF($B$3="On",IF(Data_Background!AT140=0,0,Data_Background!AT140-SMALL(Data_Background!$C140:$AZ140,COUNTIF(Data_Background!$C140:$AZ140,0)+1)),Data_Background!AT140)))</f>
        <v/>
      </c>
      <c r="AU140" t="str">
        <f>IF(Data_Background!AU140="","",(IF($B$3="On",IF(Data_Background!AU140=0,0,Data_Background!AU140-SMALL(Data_Background!$C140:$AZ140,COUNTIF(Data_Background!$C140:$AZ140,0)+1)),Data_Background!AU140)))</f>
        <v/>
      </c>
      <c r="AV140" t="str">
        <f>IF(Data_Background!AV140="","",(IF($B$3="On",IF(Data_Background!AV140=0,0,Data_Background!AV140-SMALL(Data_Background!$C140:$AZ140,COUNTIF(Data_Background!$C140:$AZ140,0)+1)),Data_Background!AV140)))</f>
        <v/>
      </c>
      <c r="AW140" t="str">
        <f>IF(Data_Background!AW140="","",(IF($B$3="On",IF(Data_Background!AW140=0,0,Data_Background!AW140-SMALL(Data_Background!$C140:$AZ140,COUNTIF(Data_Background!$C140:$AZ140,0)+1)),Data_Background!AW140)))</f>
        <v/>
      </c>
      <c r="AX140" t="str">
        <f>IF(Data_Background!AX140="","",(IF($B$3="On",IF(Data_Background!AX140=0,0,Data_Background!AX140-SMALL(Data_Background!$C140:$AZ140,COUNTIF(Data_Background!$C140:$AZ140,0)+1)),Data_Background!AX140)))</f>
        <v/>
      </c>
      <c r="AY140" t="str">
        <f>IF(Data_Background!AY140="","",(IF($B$3="On",IF(Data_Background!AY140=0,0,Data_Background!AY140-SMALL(Data_Background!$C140:$AZ140,COUNTIF(Data_Background!$C140:$AZ140,0)+1)),Data_Background!AY140)))</f>
        <v/>
      </c>
      <c r="AZ140" t="str">
        <f>IF(Data_Background!AZ140="","",(IF($B$3="On",IF(Data_Background!AZ140=0,0,Data_Background!AZ140-SMALL(Data_Background!$C140:$AZ140,COUNTIF(Data_Background!$C140:$AZ140,0)+1)),Data_Background!AZ140)))</f>
        <v/>
      </c>
    </row>
    <row r="141" spans="1:52" x14ac:dyDescent="0.25">
      <c r="A141" s="79">
        <f ca="1">Data_Initial!A141</f>
        <v>2</v>
      </c>
      <c r="B141" s="79" t="str">
        <f ca="1">Data_Initial!B141</f>
        <v>B9</v>
      </c>
      <c r="C141">
        <f ca="1">IF(Data_Background!C141="","",(IF($B$3="On",IF(Data_Background!C141=0,0,Data_Background!C141-SMALL(Data_Background!$C141:$AZ141,COUNTIF(Data_Background!$C141:$AZ141,0)+1)),Data_Background!C141)))</f>
        <v>0</v>
      </c>
      <c r="D141">
        <f ca="1">IF(Data_Background!D141="","",(IF($B$3="On",IF(Data_Background!D141=0,0,Data_Background!D141-SMALL(Data_Background!$C141:$AZ141,COUNTIF(Data_Background!$C141:$AZ141,0)+1)),Data_Background!D141)))</f>
        <v>0</v>
      </c>
      <c r="E141">
        <f ca="1">IF(Data_Background!E141="","",(IF($B$3="On",IF(Data_Background!E141=0,0,Data_Background!E141-SMALL(Data_Background!$C141:$AZ141,COUNTIF(Data_Background!$C141:$AZ141,0)+1)),Data_Background!E141)))</f>
        <v>0</v>
      </c>
      <c r="F141">
        <f ca="1">IF(Data_Background!F141="","",(IF($B$3="On",IF(Data_Background!F141=0,0,Data_Background!F141-SMALL(Data_Background!$C141:$AZ141,COUNTIF(Data_Background!$C141:$AZ141,0)+1)),Data_Background!F141)))</f>
        <v>0</v>
      </c>
      <c r="G141">
        <f ca="1">IF(Data_Background!G141="","",(IF($B$3="On",IF(Data_Background!G141=0,0,Data_Background!G141-SMALL(Data_Background!$C141:$AZ141,COUNTIF(Data_Background!$C141:$AZ141,0)+1)),Data_Background!G141)))</f>
        <v>0</v>
      </c>
      <c r="H141">
        <f ca="1">IF(Data_Background!H141="","",(IF($B$3="On",IF(Data_Background!H141=0,0,Data_Background!H141-SMALL(Data_Background!$C141:$AZ141,COUNTIF(Data_Background!$C141:$AZ141,0)+1)),Data_Background!H141)))</f>
        <v>0</v>
      </c>
      <c r="I141">
        <f ca="1">IF(Data_Background!I141="","",(IF($B$3="On",IF(Data_Background!I141=0,0,Data_Background!I141-SMALL(Data_Background!$C141:$AZ141,COUNTIF(Data_Background!$C141:$AZ141,0)+1)),Data_Background!I141)))</f>
        <v>0</v>
      </c>
      <c r="J141">
        <f ca="1">IF(Data_Background!J141="","",(IF($B$3="On",IF(Data_Background!J141=0,0,Data_Background!J141-SMALL(Data_Background!$C141:$AZ141,COUNTIF(Data_Background!$C141:$AZ141,0)+1)),Data_Background!J141)))</f>
        <v>0</v>
      </c>
      <c r="K141">
        <f ca="1">IF(Data_Background!K141="","",(IF($B$3="On",IF(Data_Background!K141=0,0,Data_Background!K141-SMALL(Data_Background!$C141:$AZ141,COUNTIF(Data_Background!$C141:$AZ141,0)+1)),Data_Background!K141)))</f>
        <v>1.2433965778680753</v>
      </c>
      <c r="L141">
        <f ca="1">IF(Data_Background!L141="","",(IF($B$3="On",IF(Data_Background!L141=0,0,Data_Background!L141-SMALL(Data_Background!$C141:$AZ141,COUNTIF(Data_Background!$C141:$AZ141,0)+1)),Data_Background!L141)))</f>
        <v>0.13183372443912544</v>
      </c>
      <c r="M141">
        <f ca="1">IF(Data_Background!M141="","",(IF($B$3="On",IF(Data_Background!M141=0,0,Data_Background!M141-SMALL(Data_Background!$C141:$AZ141,COUNTIF(Data_Background!$C141:$AZ141,0)+1)),Data_Background!M141)))</f>
        <v>5.532549288182409E-2</v>
      </c>
      <c r="N141">
        <f ca="1">IF(Data_Background!N141="","",(IF($B$3="On",IF(Data_Background!N141=0,0,Data_Background!N141-SMALL(Data_Background!$C141:$AZ141,COUNTIF(Data_Background!$C141:$AZ141,0)+1)),Data_Background!N141)))</f>
        <v>0</v>
      </c>
      <c r="O141">
        <f ca="1">IF(Data_Background!O141="","",(IF($B$3="On",IF(Data_Background!O141=0,0,Data_Background!O141-SMALL(Data_Background!$C141:$AZ141,COUNTIF(Data_Background!$C141:$AZ141,0)+1)),Data_Background!O141)))</f>
        <v>0</v>
      </c>
      <c r="P141">
        <f ca="1">IF(Data_Background!P141="","",(IF($B$3="On",IF(Data_Background!P141=0,0,Data_Background!P141-SMALL(Data_Background!$C141:$AZ141,COUNTIF(Data_Background!$C141:$AZ141,0)+1)),Data_Background!P141)))</f>
        <v>1.4298877352469712</v>
      </c>
      <c r="Q141">
        <f ca="1">IF(Data_Background!Q141="","",(IF($B$3="On",IF(Data_Background!Q141=0,0,Data_Background!Q141-SMALL(Data_Background!$C141:$AZ141,COUNTIF(Data_Background!$C141:$AZ141,0)+1)),Data_Background!Q141)))</f>
        <v>0.67833385469566787</v>
      </c>
      <c r="R141">
        <f ca="1">IF(Data_Background!R141="","",(IF($B$3="On",IF(Data_Background!R141=0,0,Data_Background!R141-SMALL(Data_Background!$C141:$AZ141,COUNTIF(Data_Background!$C141:$AZ141,0)+1)),Data_Background!R141)))</f>
        <v>1.9217739483350083</v>
      </c>
      <c r="S141">
        <f ca="1">IF(Data_Background!S141="","",(IF($B$3="On",IF(Data_Background!S141=0,0,Data_Background!S141-SMALL(Data_Background!$C141:$AZ141,COUNTIF(Data_Background!$C141:$AZ141,0)+1)),Data_Background!S141)))</f>
        <v>0.54144709558810744</v>
      </c>
      <c r="T141">
        <f ca="1">IF(Data_Background!T141="","",(IF($B$3="On",IF(Data_Background!T141=0,0,Data_Background!T141-SMALL(Data_Background!$C141:$AZ141,COUNTIF(Data_Background!$C141:$AZ141,0)+1)),Data_Background!T141)))</f>
        <v>0.14970160624716433</v>
      </c>
      <c r="U141">
        <f ca="1">IF(Data_Background!U141="","",(IF($B$3="On",IF(Data_Background!U141=0,0,Data_Background!U141-SMALL(Data_Background!$C141:$AZ141,COUNTIF(Data_Background!$C141:$AZ141,0)+1)),Data_Background!U141)))</f>
        <v>0</v>
      </c>
      <c r="V141">
        <f ca="1">IF(Data_Background!V141="","",(IF($B$3="On",IF(Data_Background!V141=0,0,Data_Background!V141-SMALL(Data_Background!$C141:$AZ141,COUNTIF(Data_Background!$C141:$AZ141,0)+1)),Data_Background!V141)))</f>
        <v>0</v>
      </c>
      <c r="W141">
        <f ca="1">IF(Data_Background!W141="","",(IF($B$3="On",IF(Data_Background!W141=0,0,Data_Background!W141-SMALL(Data_Background!$C141:$AZ141,COUNTIF(Data_Background!$C141:$AZ141,0)+1)),Data_Background!W141)))</f>
        <v>1.2321487255670349</v>
      </c>
      <c r="X141">
        <f ca="1">IF(Data_Background!X141="","",(IF($B$3="On",IF(Data_Background!X141=0,0,Data_Background!X141-SMALL(Data_Background!$C141:$AZ141,COUNTIF(Data_Background!$C141:$AZ141,0)+1)),Data_Background!X141)))</f>
        <v>0</v>
      </c>
      <c r="Y141">
        <f ca="1">IF(Data_Background!Y141="","",(IF($B$3="On",IF(Data_Background!Y141=0,0,Data_Background!Y141-SMALL(Data_Background!$C141:$AZ141,COUNTIF(Data_Background!$C141:$AZ141,0)+1)),Data_Background!Y141)))</f>
        <v>0.94037888565177763</v>
      </c>
      <c r="Z141">
        <f ca="1">IF(Data_Background!Z141="","",(IF($B$3="On",IF(Data_Background!Z141=0,0,Data_Background!Z141-SMALL(Data_Background!$C141:$AZ141,COUNTIF(Data_Background!$C141:$AZ141,0)+1)),Data_Background!Z141)))</f>
        <v>0.47980485196391731</v>
      </c>
      <c r="AA141">
        <f ca="1">IF(Data_Background!AA141="","",(IF($B$3="On",IF(Data_Background!AA141=0,0,Data_Background!AA141-SMALL(Data_Background!$C141:$AZ141,COUNTIF(Data_Background!$C141:$AZ141,0)+1)),Data_Background!AA141)))</f>
        <v>1.6298278497339842</v>
      </c>
      <c r="AB141">
        <f ca="1">IF(Data_Background!AB141="","",(IF($B$3="On",IF(Data_Background!AB141=0,0,Data_Background!AB141-SMALL(Data_Background!$C141:$AZ141,COUNTIF(Data_Background!$C141:$AZ141,0)+1)),Data_Background!AB141)))</f>
        <v>2.331444699316918</v>
      </c>
      <c r="AC141">
        <f ca="1">IF(Data_Background!AC141="","",(IF($B$3="On",IF(Data_Background!AC141=0,0,Data_Background!AC141-SMALL(Data_Background!$C141:$AZ141,COUNTIF(Data_Background!$C141:$AZ141,0)+1)),Data_Background!AC141)))</f>
        <v>0.4591460978249442</v>
      </c>
      <c r="AD141">
        <f ca="1">IF(Data_Background!AD141="","",(IF($B$3="On",IF(Data_Background!AD141=0,0,Data_Background!AD141-SMALL(Data_Background!$C141:$AZ141,COUNTIF(Data_Background!$C141:$AZ141,0)+1)),Data_Background!AD141)))</f>
        <v>0</v>
      </c>
      <c r="AE141">
        <f ca="1">IF(Data_Background!AE141="","",(IF($B$3="On",IF(Data_Background!AE141=0,0,Data_Background!AE141-SMALL(Data_Background!$C141:$AZ141,COUNTIF(Data_Background!$C141:$AZ141,0)+1)),Data_Background!AE141)))</f>
        <v>0</v>
      </c>
      <c r="AF141">
        <f ca="1">IF(Data_Background!AF141="","",(IF($B$3="On",IF(Data_Background!AF141=0,0,Data_Background!AF141-SMALL(Data_Background!$C141:$AZ141,COUNTIF(Data_Background!$C141:$AZ141,0)+1)),Data_Background!AF141)))</f>
        <v>0</v>
      </c>
      <c r="AG141">
        <f ca="1">IF(Data_Background!AG141="","",(IF($B$3="On",IF(Data_Background!AG141=0,0,Data_Background!AG141-SMALL(Data_Background!$C141:$AZ141,COUNTIF(Data_Background!$C141:$AZ141,0)+1)),Data_Background!AG141)))</f>
        <v>0</v>
      </c>
      <c r="AH141">
        <f ca="1">IF(Data_Background!AH141="","",(IF($B$3="On",IF(Data_Background!AH141=0,0,Data_Background!AH141-SMALL(Data_Background!$C141:$AZ141,COUNTIF(Data_Background!$C141:$AZ141,0)+1)),Data_Background!AH141)))</f>
        <v>0</v>
      </c>
      <c r="AI141">
        <f ca="1">IF(Data_Background!AI141="","",(IF($B$3="On",IF(Data_Background!AI141=0,0,Data_Background!AI141-SMALL(Data_Background!$C141:$AZ141,COUNTIF(Data_Background!$C141:$AZ141,0)+1)),Data_Background!AI141)))</f>
        <v>2.4194604982467411</v>
      </c>
      <c r="AJ141">
        <f ca="1">IF(Data_Background!AJ141="","",(IF($B$3="On",IF(Data_Background!AJ141=0,0,Data_Background!AJ141-SMALL(Data_Background!$C141:$AZ141,COUNTIF(Data_Background!$C141:$AZ141,0)+1)),Data_Background!AJ141)))</f>
        <v>4.0235048453775306</v>
      </c>
      <c r="AK141">
        <f ca="1">IF(Data_Background!AK141="","",(IF($B$3="On",IF(Data_Background!AK141=0,0,Data_Background!AK141-SMALL(Data_Background!$C141:$AZ141,COUNTIF(Data_Background!$C141:$AZ141,0)+1)),Data_Background!AK141)))</f>
        <v>1.2406708608308112</v>
      </c>
      <c r="AL141">
        <f ca="1">IF(Data_Background!AL141="","",(IF($B$3="On",IF(Data_Background!AL141=0,0,Data_Background!AL141-SMALL(Data_Background!$C141:$AZ141,COUNTIF(Data_Background!$C141:$AZ141,0)+1)),Data_Background!AL141)))</f>
        <v>0</v>
      </c>
      <c r="AM141">
        <f ca="1">IF(Data_Background!AM141="","",(IF($B$3="On",IF(Data_Background!AM141=0,0,Data_Background!AM141-SMALL(Data_Background!$C141:$AZ141,COUNTIF(Data_Background!$C141:$AZ141,0)+1)),Data_Background!AM141)))</f>
        <v>0</v>
      </c>
      <c r="AN141">
        <f ca="1">IF(Data_Background!AN141="","",(IF($B$3="On",IF(Data_Background!AN141=0,0,Data_Background!AN141-SMALL(Data_Background!$C141:$AZ141,COUNTIF(Data_Background!$C141:$AZ141,0)+1)),Data_Background!AN141)))</f>
        <v>0</v>
      </c>
      <c r="AO141">
        <f ca="1">IF(Data_Background!AO141="","",(IF($B$3="On",IF(Data_Background!AO141=0,0,Data_Background!AO141-SMALL(Data_Background!$C141:$AZ141,COUNTIF(Data_Background!$C141:$AZ141,0)+1)),Data_Background!AO141)))</f>
        <v>0</v>
      </c>
      <c r="AP141">
        <f ca="1">IF(Data_Background!AP141="","",(IF($B$3="On",IF(Data_Background!AP141=0,0,Data_Background!AP141-SMALL(Data_Background!$C141:$AZ141,COUNTIF(Data_Background!$C141:$AZ141,0)+1)),Data_Background!AP141)))</f>
        <v>0</v>
      </c>
      <c r="AQ141" t="str">
        <f>IF(Data_Background!AQ141="","",(IF($B$3="On",IF(Data_Background!AQ141=0,0,Data_Background!AQ141-SMALL(Data_Background!$C141:$AZ141,COUNTIF(Data_Background!$C141:$AZ141,0)+1)),Data_Background!AQ141)))</f>
        <v/>
      </c>
      <c r="AR141" t="str">
        <f>IF(Data_Background!AR141="","",(IF($B$3="On",IF(Data_Background!AR141=0,0,Data_Background!AR141-SMALL(Data_Background!$C141:$AZ141,COUNTIF(Data_Background!$C141:$AZ141,0)+1)),Data_Background!AR141)))</f>
        <v/>
      </c>
      <c r="AS141" t="str">
        <f>IF(Data_Background!AS141="","",(IF($B$3="On",IF(Data_Background!AS141=0,0,Data_Background!AS141-SMALL(Data_Background!$C141:$AZ141,COUNTIF(Data_Background!$C141:$AZ141,0)+1)),Data_Background!AS141)))</f>
        <v/>
      </c>
      <c r="AT141" t="str">
        <f>IF(Data_Background!AT141="","",(IF($B$3="On",IF(Data_Background!AT141=0,0,Data_Background!AT141-SMALL(Data_Background!$C141:$AZ141,COUNTIF(Data_Background!$C141:$AZ141,0)+1)),Data_Background!AT141)))</f>
        <v/>
      </c>
      <c r="AU141" t="str">
        <f>IF(Data_Background!AU141="","",(IF($B$3="On",IF(Data_Background!AU141=0,0,Data_Background!AU141-SMALL(Data_Background!$C141:$AZ141,COUNTIF(Data_Background!$C141:$AZ141,0)+1)),Data_Background!AU141)))</f>
        <v/>
      </c>
      <c r="AV141" t="str">
        <f>IF(Data_Background!AV141="","",(IF($B$3="On",IF(Data_Background!AV141=0,0,Data_Background!AV141-SMALL(Data_Background!$C141:$AZ141,COUNTIF(Data_Background!$C141:$AZ141,0)+1)),Data_Background!AV141)))</f>
        <v/>
      </c>
      <c r="AW141" t="str">
        <f>IF(Data_Background!AW141="","",(IF($B$3="On",IF(Data_Background!AW141=0,0,Data_Background!AW141-SMALL(Data_Background!$C141:$AZ141,COUNTIF(Data_Background!$C141:$AZ141,0)+1)),Data_Background!AW141)))</f>
        <v/>
      </c>
      <c r="AX141" t="str">
        <f>IF(Data_Background!AX141="","",(IF($B$3="On",IF(Data_Background!AX141=0,0,Data_Background!AX141-SMALL(Data_Background!$C141:$AZ141,COUNTIF(Data_Background!$C141:$AZ141,0)+1)),Data_Background!AX141)))</f>
        <v/>
      </c>
      <c r="AY141" t="str">
        <f>IF(Data_Background!AY141="","",(IF($B$3="On",IF(Data_Background!AY141=0,0,Data_Background!AY141-SMALL(Data_Background!$C141:$AZ141,COUNTIF(Data_Background!$C141:$AZ141,0)+1)),Data_Background!AY141)))</f>
        <v/>
      </c>
      <c r="AZ141" t="str">
        <f>IF(Data_Background!AZ141="","",(IF($B$3="On",IF(Data_Background!AZ141=0,0,Data_Background!AZ141-SMALL(Data_Background!$C141:$AZ141,COUNTIF(Data_Background!$C141:$AZ141,0)+1)),Data_Background!AZ141)))</f>
        <v/>
      </c>
    </row>
    <row r="142" spans="1:52" x14ac:dyDescent="0.25">
      <c r="A142" s="79">
        <f ca="1">Data_Initial!A142</f>
        <v>2</v>
      </c>
      <c r="B142" s="79" t="str">
        <f ca="1">Data_Initial!B142</f>
        <v>C9</v>
      </c>
      <c r="C142">
        <f ca="1">IF(Data_Background!C142="","",(IF($B$3="On",IF(Data_Background!C142=0,0,Data_Background!C142-SMALL(Data_Background!$C142:$AZ142,COUNTIF(Data_Background!$C142:$AZ142,0)+1)),Data_Background!C142)))</f>
        <v>0.99507145488556858</v>
      </c>
      <c r="D142">
        <f ca="1">IF(Data_Background!D142="","",(IF($B$3="On",IF(Data_Background!D142=0,0,Data_Background!D142-SMALL(Data_Background!$C142:$AZ142,COUNTIF(Data_Background!$C142:$AZ142,0)+1)),Data_Background!D142)))</f>
        <v>0.94686948096538481</v>
      </c>
      <c r="E142">
        <f ca="1">IF(Data_Background!E142="","",(IF($B$3="On",IF(Data_Background!E142=0,0,Data_Background!E142-SMALL(Data_Background!$C142:$AZ142,COUNTIF(Data_Background!$C142:$AZ142,0)+1)),Data_Background!E142)))</f>
        <v>0.34123788788641324</v>
      </c>
      <c r="F142">
        <f ca="1">IF(Data_Background!F142="","",(IF($B$3="On",IF(Data_Background!F142=0,0,Data_Background!F142-SMALL(Data_Background!$C142:$AZ142,COUNTIF(Data_Background!$C142:$AZ142,0)+1)),Data_Background!F142)))</f>
        <v>0</v>
      </c>
      <c r="G142">
        <f ca="1">IF(Data_Background!G142="","",(IF($B$3="On",IF(Data_Background!G142=0,0,Data_Background!G142-SMALL(Data_Background!$C142:$AZ142,COUNTIF(Data_Background!$C142:$AZ142,0)+1)),Data_Background!G142)))</f>
        <v>0</v>
      </c>
      <c r="H142">
        <f ca="1">IF(Data_Background!H142="","",(IF($B$3="On",IF(Data_Background!H142=0,0,Data_Background!H142-SMALL(Data_Background!$C142:$AZ142,COUNTIF(Data_Background!$C142:$AZ142,0)+1)),Data_Background!H142)))</f>
        <v>0</v>
      </c>
      <c r="I142">
        <f ca="1">IF(Data_Background!I142="","",(IF($B$3="On",IF(Data_Background!I142=0,0,Data_Background!I142-SMALL(Data_Background!$C142:$AZ142,COUNTIF(Data_Background!$C142:$AZ142,0)+1)),Data_Background!I142)))</f>
        <v>0.83829829345374085</v>
      </c>
      <c r="J142">
        <f ca="1">IF(Data_Background!J142="","",(IF($B$3="On",IF(Data_Background!J142=0,0,Data_Background!J142-SMALL(Data_Background!$C142:$AZ142,COUNTIF(Data_Background!$C142:$AZ142,0)+1)),Data_Background!J142)))</f>
        <v>0.24033040713387327</v>
      </c>
      <c r="K142">
        <f ca="1">IF(Data_Background!K142="","",(IF($B$3="On",IF(Data_Background!K142=0,0,Data_Background!K142-SMALL(Data_Background!$C142:$AZ142,COUNTIF(Data_Background!$C142:$AZ142,0)+1)),Data_Background!K142)))</f>
        <v>0.60763100682061344</v>
      </c>
      <c r="L142">
        <f ca="1">IF(Data_Background!L142="","",(IF($B$3="On",IF(Data_Background!L142=0,0,Data_Background!L142-SMALL(Data_Background!$C142:$AZ142,COUNTIF(Data_Background!$C142:$AZ142,0)+1)),Data_Background!L142)))</f>
        <v>0.77094208262406183</v>
      </c>
      <c r="M142">
        <f ca="1">IF(Data_Background!M142="","",(IF($B$3="On",IF(Data_Background!M142=0,0,Data_Background!M142-SMALL(Data_Background!$C142:$AZ142,COUNTIF(Data_Background!$C142:$AZ142,0)+1)),Data_Background!M142)))</f>
        <v>0.97217291956303598</v>
      </c>
      <c r="N142">
        <f ca="1">IF(Data_Background!N142="","",(IF($B$3="On",IF(Data_Background!N142=0,0,Data_Background!N142-SMALL(Data_Background!$C142:$AZ142,COUNTIF(Data_Background!$C142:$AZ142,0)+1)),Data_Background!N142)))</f>
        <v>0</v>
      </c>
      <c r="O142">
        <f ca="1">IF(Data_Background!O142="","",(IF($B$3="On",IF(Data_Background!O142=0,0,Data_Background!O142-SMALL(Data_Background!$C142:$AZ142,COUNTIF(Data_Background!$C142:$AZ142,0)+1)),Data_Background!O142)))</f>
        <v>0</v>
      </c>
      <c r="P142">
        <f ca="1">IF(Data_Background!P142="","",(IF($B$3="On",IF(Data_Background!P142=0,0,Data_Background!P142-SMALL(Data_Background!$C142:$AZ142,COUNTIF(Data_Background!$C142:$AZ142,0)+1)),Data_Background!P142)))</f>
        <v>0.40715362181026499</v>
      </c>
      <c r="Q142">
        <f ca="1">IF(Data_Background!Q142="","",(IF($B$3="On",IF(Data_Background!Q142=0,0,Data_Background!Q142-SMALL(Data_Background!$C142:$AZ142,COUNTIF(Data_Background!$C142:$AZ142,0)+1)),Data_Background!Q142)))</f>
        <v>1.0605953776421275</v>
      </c>
      <c r="R142">
        <f ca="1">IF(Data_Background!R142="","",(IF($B$3="On",IF(Data_Background!R142=0,0,Data_Background!R142-SMALL(Data_Background!$C142:$AZ142,COUNTIF(Data_Background!$C142:$AZ142,0)+1)),Data_Background!R142)))</f>
        <v>0.68749223536618009</v>
      </c>
      <c r="S142">
        <f ca="1">IF(Data_Background!S142="","",(IF($B$3="On",IF(Data_Background!S142=0,0,Data_Background!S142-SMALL(Data_Background!$C142:$AZ142,COUNTIF(Data_Background!$C142:$AZ142,0)+1)),Data_Background!S142)))</f>
        <v>0</v>
      </c>
      <c r="T142">
        <f ca="1">IF(Data_Background!T142="","",(IF($B$3="On",IF(Data_Background!T142=0,0,Data_Background!T142-SMALL(Data_Background!$C142:$AZ142,COUNTIF(Data_Background!$C142:$AZ142,0)+1)),Data_Background!T142)))</f>
        <v>0</v>
      </c>
      <c r="U142">
        <f ca="1">IF(Data_Background!U142="","",(IF($B$3="On",IF(Data_Background!U142=0,0,Data_Background!U142-SMALL(Data_Background!$C142:$AZ142,COUNTIF(Data_Background!$C142:$AZ142,0)+1)),Data_Background!U142)))</f>
        <v>0</v>
      </c>
      <c r="V142">
        <f ca="1">IF(Data_Background!V142="","",(IF($B$3="On",IF(Data_Background!V142=0,0,Data_Background!V142-SMALL(Data_Background!$C142:$AZ142,COUNTIF(Data_Background!$C142:$AZ142,0)+1)),Data_Background!V142)))</f>
        <v>0</v>
      </c>
      <c r="W142">
        <f ca="1">IF(Data_Background!W142="","",(IF($B$3="On",IF(Data_Background!W142=0,0,Data_Background!W142-SMALL(Data_Background!$C142:$AZ142,COUNTIF(Data_Background!$C142:$AZ142,0)+1)),Data_Background!W142)))</f>
        <v>0</v>
      </c>
      <c r="X142">
        <f ca="1">IF(Data_Background!X142="","",(IF($B$3="On",IF(Data_Background!X142=0,0,Data_Background!X142-SMALL(Data_Background!$C142:$AZ142,COUNTIF(Data_Background!$C142:$AZ142,0)+1)),Data_Background!X142)))</f>
        <v>0</v>
      </c>
      <c r="Y142">
        <f ca="1">IF(Data_Background!Y142="","",(IF($B$3="On",IF(Data_Background!Y142=0,0,Data_Background!Y142-SMALL(Data_Background!$C142:$AZ142,COUNTIF(Data_Background!$C142:$AZ142,0)+1)),Data_Background!Y142)))</f>
        <v>0</v>
      </c>
      <c r="Z142">
        <f ca="1">IF(Data_Background!Z142="","",(IF($B$3="On",IF(Data_Background!Z142=0,0,Data_Background!Z142-SMALL(Data_Background!$C142:$AZ142,COUNTIF(Data_Background!$C142:$AZ142,0)+1)),Data_Background!Z142)))</f>
        <v>0</v>
      </c>
      <c r="AA142">
        <f ca="1">IF(Data_Background!AA142="","",(IF($B$3="On",IF(Data_Background!AA142=0,0,Data_Background!AA142-SMALL(Data_Background!$C142:$AZ142,COUNTIF(Data_Background!$C142:$AZ142,0)+1)),Data_Background!AA142)))</f>
        <v>0</v>
      </c>
      <c r="AB142">
        <f ca="1">IF(Data_Background!AB142="","",(IF($B$3="On",IF(Data_Background!AB142=0,0,Data_Background!AB142-SMALL(Data_Background!$C142:$AZ142,COUNTIF(Data_Background!$C142:$AZ142,0)+1)),Data_Background!AB142)))</f>
        <v>0</v>
      </c>
      <c r="AC142">
        <f ca="1">IF(Data_Background!AC142="","",(IF($B$3="On",IF(Data_Background!AC142=0,0,Data_Background!AC142-SMALL(Data_Background!$C142:$AZ142,COUNTIF(Data_Background!$C142:$AZ142,0)+1)),Data_Background!AC142)))</f>
        <v>0</v>
      </c>
      <c r="AD142">
        <f ca="1">IF(Data_Background!AD142="","",(IF($B$3="On",IF(Data_Background!AD142=0,0,Data_Background!AD142-SMALL(Data_Background!$C142:$AZ142,COUNTIF(Data_Background!$C142:$AZ142,0)+1)),Data_Background!AD142)))</f>
        <v>0</v>
      </c>
      <c r="AE142">
        <f ca="1">IF(Data_Background!AE142="","",(IF($B$3="On",IF(Data_Background!AE142=0,0,Data_Background!AE142-SMALL(Data_Background!$C142:$AZ142,COUNTIF(Data_Background!$C142:$AZ142,0)+1)),Data_Background!AE142)))</f>
        <v>0</v>
      </c>
      <c r="AF142">
        <f ca="1">IF(Data_Background!AF142="","",(IF($B$3="On",IF(Data_Background!AF142=0,0,Data_Background!AF142-SMALL(Data_Background!$C142:$AZ142,COUNTIF(Data_Background!$C142:$AZ142,0)+1)),Data_Background!AF142)))</f>
        <v>0</v>
      </c>
      <c r="AG142">
        <f ca="1">IF(Data_Background!AG142="","",(IF($B$3="On",IF(Data_Background!AG142=0,0,Data_Background!AG142-SMALL(Data_Background!$C142:$AZ142,COUNTIF(Data_Background!$C142:$AZ142,0)+1)),Data_Background!AG142)))</f>
        <v>1.9350248759877384</v>
      </c>
      <c r="AH142">
        <f ca="1">IF(Data_Background!AH142="","",(IF($B$3="On",IF(Data_Background!AH142=0,0,Data_Background!AH142-SMALL(Data_Background!$C142:$AZ142,COUNTIF(Data_Background!$C142:$AZ142,0)+1)),Data_Background!AH142)))</f>
        <v>1.2691795534606161</v>
      </c>
      <c r="AI142">
        <f ca="1">IF(Data_Background!AI142="","",(IF($B$3="On",IF(Data_Background!AI142=0,0,Data_Background!AI142-SMALL(Data_Background!$C142:$AZ142,COUNTIF(Data_Background!$C142:$AZ142,0)+1)),Data_Background!AI142)))</f>
        <v>7.6010447862244479E-2</v>
      </c>
      <c r="AJ142">
        <f ca="1">IF(Data_Background!AJ142="","",(IF($B$3="On",IF(Data_Background!AJ142=0,0,Data_Background!AJ142-SMALL(Data_Background!$C142:$AZ142,COUNTIF(Data_Background!$C142:$AZ142,0)+1)),Data_Background!AJ142)))</f>
        <v>0</v>
      </c>
      <c r="AK142">
        <f ca="1">IF(Data_Background!AK142="","",(IF($B$3="On",IF(Data_Background!AK142=0,0,Data_Background!AK142-SMALL(Data_Background!$C142:$AZ142,COUNTIF(Data_Background!$C142:$AZ142,0)+1)),Data_Background!AK142)))</f>
        <v>0</v>
      </c>
      <c r="AL142">
        <f ca="1">IF(Data_Background!AL142="","",(IF($B$3="On",IF(Data_Background!AL142=0,0,Data_Background!AL142-SMALL(Data_Background!$C142:$AZ142,COUNTIF(Data_Background!$C142:$AZ142,0)+1)),Data_Background!AL142)))</f>
        <v>1.4029468850220235</v>
      </c>
      <c r="AM142">
        <f ca="1">IF(Data_Background!AM142="","",(IF($B$3="On",IF(Data_Background!AM142=0,0,Data_Background!AM142-SMALL(Data_Background!$C142:$AZ142,COUNTIF(Data_Background!$C142:$AZ142,0)+1)),Data_Background!AM142)))</f>
        <v>0</v>
      </c>
      <c r="AN142">
        <f ca="1">IF(Data_Background!AN142="","",(IF($B$3="On",IF(Data_Background!AN142=0,0,Data_Background!AN142-SMALL(Data_Background!$C142:$AZ142,COUNTIF(Data_Background!$C142:$AZ142,0)+1)),Data_Background!AN142)))</f>
        <v>0</v>
      </c>
      <c r="AO142">
        <f ca="1">IF(Data_Background!AO142="","",(IF($B$3="On",IF(Data_Background!AO142=0,0,Data_Background!AO142-SMALL(Data_Background!$C142:$AZ142,COUNTIF(Data_Background!$C142:$AZ142,0)+1)),Data_Background!AO142)))</f>
        <v>0</v>
      </c>
      <c r="AP142">
        <f ca="1">IF(Data_Background!AP142="","",(IF($B$3="On",IF(Data_Background!AP142=0,0,Data_Background!AP142-SMALL(Data_Background!$C142:$AZ142,COUNTIF(Data_Background!$C142:$AZ142,0)+1)),Data_Background!AP142)))</f>
        <v>0.61658951057726652</v>
      </c>
      <c r="AQ142" t="str">
        <f>IF(Data_Background!AQ142="","",(IF($B$3="On",IF(Data_Background!AQ142=0,0,Data_Background!AQ142-SMALL(Data_Background!$C142:$AZ142,COUNTIF(Data_Background!$C142:$AZ142,0)+1)),Data_Background!AQ142)))</f>
        <v/>
      </c>
      <c r="AR142" t="str">
        <f>IF(Data_Background!AR142="","",(IF($B$3="On",IF(Data_Background!AR142=0,0,Data_Background!AR142-SMALL(Data_Background!$C142:$AZ142,COUNTIF(Data_Background!$C142:$AZ142,0)+1)),Data_Background!AR142)))</f>
        <v/>
      </c>
      <c r="AS142" t="str">
        <f>IF(Data_Background!AS142="","",(IF($B$3="On",IF(Data_Background!AS142=0,0,Data_Background!AS142-SMALL(Data_Background!$C142:$AZ142,COUNTIF(Data_Background!$C142:$AZ142,0)+1)),Data_Background!AS142)))</f>
        <v/>
      </c>
      <c r="AT142" t="str">
        <f>IF(Data_Background!AT142="","",(IF($B$3="On",IF(Data_Background!AT142=0,0,Data_Background!AT142-SMALL(Data_Background!$C142:$AZ142,COUNTIF(Data_Background!$C142:$AZ142,0)+1)),Data_Background!AT142)))</f>
        <v/>
      </c>
      <c r="AU142" t="str">
        <f>IF(Data_Background!AU142="","",(IF($B$3="On",IF(Data_Background!AU142=0,0,Data_Background!AU142-SMALL(Data_Background!$C142:$AZ142,COUNTIF(Data_Background!$C142:$AZ142,0)+1)),Data_Background!AU142)))</f>
        <v/>
      </c>
      <c r="AV142" t="str">
        <f>IF(Data_Background!AV142="","",(IF($B$3="On",IF(Data_Background!AV142=0,0,Data_Background!AV142-SMALL(Data_Background!$C142:$AZ142,COUNTIF(Data_Background!$C142:$AZ142,0)+1)),Data_Background!AV142)))</f>
        <v/>
      </c>
      <c r="AW142" t="str">
        <f>IF(Data_Background!AW142="","",(IF($B$3="On",IF(Data_Background!AW142=0,0,Data_Background!AW142-SMALL(Data_Background!$C142:$AZ142,COUNTIF(Data_Background!$C142:$AZ142,0)+1)),Data_Background!AW142)))</f>
        <v/>
      </c>
      <c r="AX142" t="str">
        <f>IF(Data_Background!AX142="","",(IF($B$3="On",IF(Data_Background!AX142=0,0,Data_Background!AX142-SMALL(Data_Background!$C142:$AZ142,COUNTIF(Data_Background!$C142:$AZ142,0)+1)),Data_Background!AX142)))</f>
        <v/>
      </c>
      <c r="AY142" t="str">
        <f>IF(Data_Background!AY142="","",(IF($B$3="On",IF(Data_Background!AY142=0,0,Data_Background!AY142-SMALL(Data_Background!$C142:$AZ142,COUNTIF(Data_Background!$C142:$AZ142,0)+1)),Data_Background!AY142)))</f>
        <v/>
      </c>
      <c r="AZ142" t="str">
        <f>IF(Data_Background!AZ142="","",(IF($B$3="On",IF(Data_Background!AZ142=0,0,Data_Background!AZ142-SMALL(Data_Background!$C142:$AZ142,COUNTIF(Data_Background!$C142:$AZ142,0)+1)),Data_Background!AZ142)))</f>
        <v/>
      </c>
    </row>
    <row r="143" spans="1:52" x14ac:dyDescent="0.25">
      <c r="A143" s="79">
        <f ca="1">Data_Initial!A143</f>
        <v>2</v>
      </c>
      <c r="B143" s="79" t="str">
        <f ca="1">Data_Initial!B143</f>
        <v>D9</v>
      </c>
      <c r="C143">
        <f ca="1">IF(Data_Background!C143="","",(IF($B$3="On",IF(Data_Background!C143=0,0,Data_Background!C143-SMALL(Data_Background!$C143:$AZ143,COUNTIF(Data_Background!$C143:$AZ143,0)+1)),Data_Background!C143)))</f>
        <v>10.465024344530431</v>
      </c>
      <c r="D143">
        <f ca="1">IF(Data_Background!D143="","",(IF($B$3="On",IF(Data_Background!D143=0,0,Data_Background!D143-SMALL(Data_Background!$C143:$AZ143,COUNTIF(Data_Background!$C143:$AZ143,0)+1)),Data_Background!D143)))</f>
        <v>7.5778872021177079</v>
      </c>
      <c r="E143">
        <f ca="1">IF(Data_Background!E143="","",(IF($B$3="On",IF(Data_Background!E143=0,0,Data_Background!E143-SMALL(Data_Background!$C143:$AZ143,COUNTIF(Data_Background!$C143:$AZ143,0)+1)),Data_Background!E143)))</f>
        <v>1.6860585942611954</v>
      </c>
      <c r="F143">
        <f ca="1">IF(Data_Background!F143="","",(IF($B$3="On",IF(Data_Background!F143=0,0,Data_Background!F143-SMALL(Data_Background!$C143:$AZ143,COUNTIF(Data_Background!$C143:$AZ143,0)+1)),Data_Background!F143)))</f>
        <v>0</v>
      </c>
      <c r="G143">
        <f ca="1">IF(Data_Background!G143="","",(IF($B$3="On",IF(Data_Background!G143=0,0,Data_Background!G143-SMALL(Data_Background!$C143:$AZ143,COUNTIF(Data_Background!$C143:$AZ143,0)+1)),Data_Background!G143)))</f>
        <v>0</v>
      </c>
      <c r="H143">
        <f ca="1">IF(Data_Background!H143="","",(IF($B$3="On",IF(Data_Background!H143=0,0,Data_Background!H143-SMALL(Data_Background!$C143:$AZ143,COUNTIF(Data_Background!$C143:$AZ143,0)+1)),Data_Background!H143)))</f>
        <v>0</v>
      </c>
      <c r="I143">
        <f ca="1">IF(Data_Background!I143="","",(IF($B$3="On",IF(Data_Background!I143=0,0,Data_Background!I143-SMALL(Data_Background!$C143:$AZ143,COUNTIF(Data_Background!$C143:$AZ143,0)+1)),Data_Background!I143)))</f>
        <v>0</v>
      </c>
      <c r="J143">
        <f ca="1">IF(Data_Background!J143="","",(IF($B$3="On",IF(Data_Background!J143=0,0,Data_Background!J143-SMALL(Data_Background!$C143:$AZ143,COUNTIF(Data_Background!$C143:$AZ143,0)+1)),Data_Background!J143)))</f>
        <v>0</v>
      </c>
      <c r="K143">
        <f ca="1">IF(Data_Background!K143="","",(IF($B$3="On",IF(Data_Background!K143=0,0,Data_Background!K143-SMALL(Data_Background!$C143:$AZ143,COUNTIF(Data_Background!$C143:$AZ143,0)+1)),Data_Background!K143)))</f>
        <v>0</v>
      </c>
      <c r="L143">
        <f ca="1">IF(Data_Background!L143="","",(IF($B$3="On",IF(Data_Background!L143=0,0,Data_Background!L143-SMALL(Data_Background!$C143:$AZ143,COUNTIF(Data_Background!$C143:$AZ143,0)+1)),Data_Background!L143)))</f>
        <v>0</v>
      </c>
      <c r="M143">
        <f ca="1">IF(Data_Background!M143="","",(IF($B$3="On",IF(Data_Background!M143=0,0,Data_Background!M143-SMALL(Data_Background!$C143:$AZ143,COUNTIF(Data_Background!$C143:$AZ143,0)+1)),Data_Background!M143)))</f>
        <v>0.12609962433892363</v>
      </c>
      <c r="N143">
        <f ca="1">IF(Data_Background!N143="","",(IF($B$3="On",IF(Data_Background!N143=0,0,Data_Background!N143-SMALL(Data_Background!$C143:$AZ143,COUNTIF(Data_Background!$C143:$AZ143,0)+1)),Data_Background!N143)))</f>
        <v>0</v>
      </c>
      <c r="O143">
        <f ca="1">IF(Data_Background!O143="","",(IF($B$3="On",IF(Data_Background!O143=0,0,Data_Background!O143-SMALL(Data_Background!$C143:$AZ143,COUNTIF(Data_Background!$C143:$AZ143,0)+1)),Data_Background!O143)))</f>
        <v>0</v>
      </c>
      <c r="P143">
        <f ca="1">IF(Data_Background!P143="","",(IF($B$3="On",IF(Data_Background!P143=0,0,Data_Background!P143-SMALL(Data_Background!$C143:$AZ143,COUNTIF(Data_Background!$C143:$AZ143,0)+1)),Data_Background!P143)))</f>
        <v>0</v>
      </c>
      <c r="Q143">
        <f ca="1">IF(Data_Background!Q143="","",(IF($B$3="On",IF(Data_Background!Q143=0,0,Data_Background!Q143-SMALL(Data_Background!$C143:$AZ143,COUNTIF(Data_Background!$C143:$AZ143,0)+1)),Data_Background!Q143)))</f>
        <v>0</v>
      </c>
      <c r="R143">
        <f ca="1">IF(Data_Background!R143="","",(IF($B$3="On",IF(Data_Background!R143=0,0,Data_Background!R143-SMALL(Data_Background!$C143:$AZ143,COUNTIF(Data_Background!$C143:$AZ143,0)+1)),Data_Background!R143)))</f>
        <v>0</v>
      </c>
      <c r="S143">
        <f ca="1">IF(Data_Background!S143="","",(IF($B$3="On",IF(Data_Background!S143=0,0,Data_Background!S143-SMALL(Data_Background!$C143:$AZ143,COUNTIF(Data_Background!$C143:$AZ143,0)+1)),Data_Background!S143)))</f>
        <v>0</v>
      </c>
      <c r="T143">
        <f ca="1">IF(Data_Background!T143="","",(IF($B$3="On",IF(Data_Background!T143=0,0,Data_Background!T143-SMALL(Data_Background!$C143:$AZ143,COUNTIF(Data_Background!$C143:$AZ143,0)+1)),Data_Background!T143)))</f>
        <v>0</v>
      </c>
      <c r="U143">
        <f ca="1">IF(Data_Background!U143="","",(IF($B$3="On",IF(Data_Background!U143=0,0,Data_Background!U143-SMALL(Data_Background!$C143:$AZ143,COUNTIF(Data_Background!$C143:$AZ143,0)+1)),Data_Background!U143)))</f>
        <v>0</v>
      </c>
      <c r="V143">
        <f ca="1">IF(Data_Background!V143="","",(IF($B$3="On",IF(Data_Background!V143=0,0,Data_Background!V143-SMALL(Data_Background!$C143:$AZ143,COUNTIF(Data_Background!$C143:$AZ143,0)+1)),Data_Background!V143)))</f>
        <v>0</v>
      </c>
      <c r="W143">
        <f ca="1">IF(Data_Background!W143="","",(IF($B$3="On",IF(Data_Background!W143=0,0,Data_Background!W143-SMALL(Data_Background!$C143:$AZ143,COUNTIF(Data_Background!$C143:$AZ143,0)+1)),Data_Background!W143)))</f>
        <v>0</v>
      </c>
      <c r="X143">
        <f ca="1">IF(Data_Background!X143="","",(IF($B$3="On",IF(Data_Background!X143=0,0,Data_Background!X143-SMALL(Data_Background!$C143:$AZ143,COUNTIF(Data_Background!$C143:$AZ143,0)+1)),Data_Background!X143)))</f>
        <v>0</v>
      </c>
      <c r="Y143">
        <f ca="1">IF(Data_Background!Y143="","",(IF($B$3="On",IF(Data_Background!Y143=0,0,Data_Background!Y143-SMALL(Data_Background!$C143:$AZ143,COUNTIF(Data_Background!$C143:$AZ143,0)+1)),Data_Background!Y143)))</f>
        <v>0</v>
      </c>
      <c r="Z143">
        <f ca="1">IF(Data_Background!Z143="","",(IF($B$3="On",IF(Data_Background!Z143=0,0,Data_Background!Z143-SMALL(Data_Background!$C143:$AZ143,COUNTIF(Data_Background!$C143:$AZ143,0)+1)),Data_Background!Z143)))</f>
        <v>0</v>
      </c>
      <c r="AA143">
        <f ca="1">IF(Data_Background!AA143="","",(IF($B$3="On",IF(Data_Background!AA143=0,0,Data_Background!AA143-SMALL(Data_Background!$C143:$AZ143,COUNTIF(Data_Background!$C143:$AZ143,0)+1)),Data_Background!AA143)))</f>
        <v>0</v>
      </c>
      <c r="AB143">
        <f ca="1">IF(Data_Background!AB143="","",(IF($B$3="On",IF(Data_Background!AB143=0,0,Data_Background!AB143-SMALL(Data_Background!$C143:$AZ143,COUNTIF(Data_Background!$C143:$AZ143,0)+1)),Data_Background!AB143)))</f>
        <v>0</v>
      </c>
      <c r="AC143">
        <f ca="1">IF(Data_Background!AC143="","",(IF($B$3="On",IF(Data_Background!AC143=0,0,Data_Background!AC143-SMALL(Data_Background!$C143:$AZ143,COUNTIF(Data_Background!$C143:$AZ143,0)+1)),Data_Background!AC143)))</f>
        <v>0</v>
      </c>
      <c r="AD143">
        <f ca="1">IF(Data_Background!AD143="","",(IF($B$3="On",IF(Data_Background!AD143=0,0,Data_Background!AD143-SMALL(Data_Background!$C143:$AZ143,COUNTIF(Data_Background!$C143:$AZ143,0)+1)),Data_Background!AD143)))</f>
        <v>0</v>
      </c>
      <c r="AE143">
        <f ca="1">IF(Data_Background!AE143="","",(IF($B$3="On",IF(Data_Background!AE143=0,0,Data_Background!AE143-SMALL(Data_Background!$C143:$AZ143,COUNTIF(Data_Background!$C143:$AZ143,0)+1)),Data_Background!AE143)))</f>
        <v>0</v>
      </c>
      <c r="AF143">
        <f ca="1">IF(Data_Background!AF143="","",(IF($B$3="On",IF(Data_Background!AF143=0,0,Data_Background!AF143-SMALL(Data_Background!$C143:$AZ143,COUNTIF(Data_Background!$C143:$AZ143,0)+1)),Data_Background!AF143)))</f>
        <v>0</v>
      </c>
      <c r="AG143">
        <f ca="1">IF(Data_Background!AG143="","",(IF($B$3="On",IF(Data_Background!AG143=0,0,Data_Background!AG143-SMALL(Data_Background!$C143:$AZ143,COUNTIF(Data_Background!$C143:$AZ143,0)+1)),Data_Background!AG143)))</f>
        <v>0</v>
      </c>
      <c r="AH143">
        <f ca="1">IF(Data_Background!AH143="","",(IF($B$3="On",IF(Data_Background!AH143=0,0,Data_Background!AH143-SMALL(Data_Background!$C143:$AZ143,COUNTIF(Data_Background!$C143:$AZ143,0)+1)),Data_Background!AH143)))</f>
        <v>0</v>
      </c>
      <c r="AI143">
        <f ca="1">IF(Data_Background!AI143="","",(IF($B$3="On",IF(Data_Background!AI143=0,0,Data_Background!AI143-SMALL(Data_Background!$C143:$AZ143,COUNTIF(Data_Background!$C143:$AZ143,0)+1)),Data_Background!AI143)))</f>
        <v>0</v>
      </c>
      <c r="AJ143">
        <f ca="1">IF(Data_Background!AJ143="","",(IF($B$3="On",IF(Data_Background!AJ143=0,0,Data_Background!AJ143-SMALL(Data_Background!$C143:$AZ143,COUNTIF(Data_Background!$C143:$AZ143,0)+1)),Data_Background!AJ143)))</f>
        <v>0</v>
      </c>
      <c r="AK143">
        <f ca="1">IF(Data_Background!AK143="","",(IF($B$3="On",IF(Data_Background!AK143=0,0,Data_Background!AK143-SMALL(Data_Background!$C143:$AZ143,COUNTIF(Data_Background!$C143:$AZ143,0)+1)),Data_Background!AK143)))</f>
        <v>0</v>
      </c>
      <c r="AL143">
        <f ca="1">IF(Data_Background!AL143="","",(IF($B$3="On",IF(Data_Background!AL143=0,0,Data_Background!AL143-SMALL(Data_Background!$C143:$AZ143,COUNTIF(Data_Background!$C143:$AZ143,0)+1)),Data_Background!AL143)))</f>
        <v>0</v>
      </c>
      <c r="AM143">
        <f ca="1">IF(Data_Background!AM143="","",(IF($B$3="On",IF(Data_Background!AM143=0,0,Data_Background!AM143-SMALL(Data_Background!$C143:$AZ143,COUNTIF(Data_Background!$C143:$AZ143,0)+1)),Data_Background!AM143)))</f>
        <v>0</v>
      </c>
      <c r="AN143">
        <f ca="1">IF(Data_Background!AN143="","",(IF($B$3="On",IF(Data_Background!AN143=0,0,Data_Background!AN143-SMALL(Data_Background!$C143:$AZ143,COUNTIF(Data_Background!$C143:$AZ143,0)+1)),Data_Background!AN143)))</f>
        <v>0</v>
      </c>
      <c r="AO143">
        <f ca="1">IF(Data_Background!AO143="","",(IF($B$3="On",IF(Data_Background!AO143=0,0,Data_Background!AO143-SMALL(Data_Background!$C143:$AZ143,COUNTIF(Data_Background!$C143:$AZ143,0)+1)),Data_Background!AO143)))</f>
        <v>0</v>
      </c>
      <c r="AP143">
        <f ca="1">IF(Data_Background!AP143="","",(IF($B$3="On",IF(Data_Background!AP143=0,0,Data_Background!AP143-SMALL(Data_Background!$C143:$AZ143,COUNTIF(Data_Background!$C143:$AZ143,0)+1)),Data_Background!AP143)))</f>
        <v>0</v>
      </c>
      <c r="AQ143" t="str">
        <f>IF(Data_Background!AQ143="","",(IF($B$3="On",IF(Data_Background!AQ143=0,0,Data_Background!AQ143-SMALL(Data_Background!$C143:$AZ143,COUNTIF(Data_Background!$C143:$AZ143,0)+1)),Data_Background!AQ143)))</f>
        <v/>
      </c>
      <c r="AR143" t="str">
        <f>IF(Data_Background!AR143="","",(IF($B$3="On",IF(Data_Background!AR143=0,0,Data_Background!AR143-SMALL(Data_Background!$C143:$AZ143,COUNTIF(Data_Background!$C143:$AZ143,0)+1)),Data_Background!AR143)))</f>
        <v/>
      </c>
      <c r="AS143" t="str">
        <f>IF(Data_Background!AS143="","",(IF($B$3="On",IF(Data_Background!AS143=0,0,Data_Background!AS143-SMALL(Data_Background!$C143:$AZ143,COUNTIF(Data_Background!$C143:$AZ143,0)+1)),Data_Background!AS143)))</f>
        <v/>
      </c>
      <c r="AT143" t="str">
        <f>IF(Data_Background!AT143="","",(IF($B$3="On",IF(Data_Background!AT143=0,0,Data_Background!AT143-SMALL(Data_Background!$C143:$AZ143,COUNTIF(Data_Background!$C143:$AZ143,0)+1)),Data_Background!AT143)))</f>
        <v/>
      </c>
      <c r="AU143" t="str">
        <f>IF(Data_Background!AU143="","",(IF($B$3="On",IF(Data_Background!AU143=0,0,Data_Background!AU143-SMALL(Data_Background!$C143:$AZ143,COUNTIF(Data_Background!$C143:$AZ143,0)+1)),Data_Background!AU143)))</f>
        <v/>
      </c>
      <c r="AV143" t="str">
        <f>IF(Data_Background!AV143="","",(IF($B$3="On",IF(Data_Background!AV143=0,0,Data_Background!AV143-SMALL(Data_Background!$C143:$AZ143,COUNTIF(Data_Background!$C143:$AZ143,0)+1)),Data_Background!AV143)))</f>
        <v/>
      </c>
      <c r="AW143" t="str">
        <f>IF(Data_Background!AW143="","",(IF($B$3="On",IF(Data_Background!AW143=0,0,Data_Background!AW143-SMALL(Data_Background!$C143:$AZ143,COUNTIF(Data_Background!$C143:$AZ143,0)+1)),Data_Background!AW143)))</f>
        <v/>
      </c>
      <c r="AX143" t="str">
        <f>IF(Data_Background!AX143="","",(IF($B$3="On",IF(Data_Background!AX143=0,0,Data_Background!AX143-SMALL(Data_Background!$C143:$AZ143,COUNTIF(Data_Background!$C143:$AZ143,0)+1)),Data_Background!AX143)))</f>
        <v/>
      </c>
      <c r="AY143" t="str">
        <f>IF(Data_Background!AY143="","",(IF($B$3="On",IF(Data_Background!AY143=0,0,Data_Background!AY143-SMALL(Data_Background!$C143:$AZ143,COUNTIF(Data_Background!$C143:$AZ143,0)+1)),Data_Background!AY143)))</f>
        <v/>
      </c>
      <c r="AZ143" t="str">
        <f>IF(Data_Background!AZ143="","",(IF($B$3="On",IF(Data_Background!AZ143=0,0,Data_Background!AZ143-SMALL(Data_Background!$C143:$AZ143,COUNTIF(Data_Background!$C143:$AZ143,0)+1)),Data_Background!AZ143)))</f>
        <v/>
      </c>
    </row>
    <row r="144" spans="1:52" x14ac:dyDescent="0.25">
      <c r="A144" s="79">
        <f ca="1">Data_Initial!A144</f>
        <v>2</v>
      </c>
      <c r="B144" s="79" t="str">
        <f ca="1">Data_Initial!B144</f>
        <v>E9</v>
      </c>
      <c r="C144">
        <f ca="1">IF(Data_Background!C144="","",(IF($B$3="On",IF(Data_Background!C144=0,0,Data_Background!C144-SMALL(Data_Background!$C144:$AZ144,COUNTIF(Data_Background!$C144:$AZ144,0)+1)),Data_Background!C144)))</f>
        <v>0</v>
      </c>
      <c r="D144">
        <f ca="1">IF(Data_Background!D144="","",(IF($B$3="On",IF(Data_Background!D144=0,0,Data_Background!D144-SMALL(Data_Background!$C144:$AZ144,COUNTIF(Data_Background!$C144:$AZ144,0)+1)),Data_Background!D144)))</f>
        <v>0</v>
      </c>
      <c r="E144">
        <f ca="1">IF(Data_Background!E144="","",(IF($B$3="On",IF(Data_Background!E144=0,0,Data_Background!E144-SMALL(Data_Background!$C144:$AZ144,COUNTIF(Data_Background!$C144:$AZ144,0)+1)),Data_Background!E144)))</f>
        <v>3.5442397126642682</v>
      </c>
      <c r="F144">
        <f ca="1">IF(Data_Background!F144="","",(IF($B$3="On",IF(Data_Background!F144=0,0,Data_Background!F144-SMALL(Data_Background!$C144:$AZ144,COUNTIF(Data_Background!$C144:$AZ144,0)+1)),Data_Background!F144)))</f>
        <v>2.5491383073793563</v>
      </c>
      <c r="G144">
        <f ca="1">IF(Data_Background!G144="","",(IF($B$3="On",IF(Data_Background!G144=0,0,Data_Background!G144-SMALL(Data_Background!$C144:$AZ144,COUNTIF(Data_Background!$C144:$AZ144,0)+1)),Data_Background!G144)))</f>
        <v>0.50625201750532667</v>
      </c>
      <c r="H144">
        <f ca="1">IF(Data_Background!H144="","",(IF($B$3="On",IF(Data_Background!H144=0,0,Data_Background!H144-SMALL(Data_Background!$C144:$AZ144,COUNTIF(Data_Background!$C144:$AZ144,0)+1)),Data_Background!H144)))</f>
        <v>0</v>
      </c>
      <c r="I144">
        <f ca="1">IF(Data_Background!I144="","",(IF($B$3="On",IF(Data_Background!I144=0,0,Data_Background!I144-SMALL(Data_Background!$C144:$AZ144,COUNTIF(Data_Background!$C144:$AZ144,0)+1)),Data_Background!I144)))</f>
        <v>0</v>
      </c>
      <c r="J144">
        <f ca="1">IF(Data_Background!J144="","",(IF($B$3="On",IF(Data_Background!J144=0,0,Data_Background!J144-SMALL(Data_Background!$C144:$AZ144,COUNTIF(Data_Background!$C144:$AZ144,0)+1)),Data_Background!J144)))</f>
        <v>1.2010102429017029</v>
      </c>
      <c r="K144">
        <f ca="1">IF(Data_Background!K144="","",(IF($B$3="On",IF(Data_Background!K144=0,0,Data_Background!K144-SMALL(Data_Background!$C144:$AZ144,COUNTIF(Data_Background!$C144:$AZ144,0)+1)),Data_Background!K144)))</f>
        <v>0.68671000329413967</v>
      </c>
      <c r="L144">
        <f ca="1">IF(Data_Background!L144="","",(IF($B$3="On",IF(Data_Background!L144=0,0,Data_Background!L144-SMALL(Data_Background!$C144:$AZ144,COUNTIF(Data_Background!$C144:$AZ144,0)+1)),Data_Background!L144)))</f>
        <v>0.97205611006241599</v>
      </c>
      <c r="M144">
        <f ca="1">IF(Data_Background!M144="","",(IF($B$3="On",IF(Data_Background!M144=0,0,Data_Background!M144-SMALL(Data_Background!$C144:$AZ144,COUNTIF(Data_Background!$C144:$AZ144,0)+1)),Data_Background!M144)))</f>
        <v>0.3527263913282096</v>
      </c>
      <c r="N144">
        <f ca="1">IF(Data_Background!N144="","",(IF($B$3="On",IF(Data_Background!N144=0,0,Data_Background!N144-SMALL(Data_Background!$C144:$AZ144,COUNTIF(Data_Background!$C144:$AZ144,0)+1)),Data_Background!N144)))</f>
        <v>0</v>
      </c>
      <c r="O144">
        <f ca="1">IF(Data_Background!O144="","",(IF($B$3="On",IF(Data_Background!O144=0,0,Data_Background!O144-SMALL(Data_Background!$C144:$AZ144,COUNTIF(Data_Background!$C144:$AZ144,0)+1)),Data_Background!O144)))</f>
        <v>0</v>
      </c>
      <c r="P144">
        <f ca="1">IF(Data_Background!P144="","",(IF($B$3="On",IF(Data_Background!P144=0,0,Data_Background!P144-SMALL(Data_Background!$C144:$AZ144,COUNTIF(Data_Background!$C144:$AZ144,0)+1)),Data_Background!P144)))</f>
        <v>0</v>
      </c>
      <c r="Q144">
        <f ca="1">IF(Data_Background!Q144="","",(IF($B$3="On",IF(Data_Background!Q144=0,0,Data_Background!Q144-SMALL(Data_Background!$C144:$AZ144,COUNTIF(Data_Background!$C144:$AZ144,0)+1)),Data_Background!Q144)))</f>
        <v>0</v>
      </c>
      <c r="R144">
        <f ca="1">IF(Data_Background!R144="","",(IF($B$3="On",IF(Data_Background!R144=0,0,Data_Background!R144-SMALL(Data_Background!$C144:$AZ144,COUNTIF(Data_Background!$C144:$AZ144,0)+1)),Data_Background!R144)))</f>
        <v>0</v>
      </c>
      <c r="S144">
        <f ca="1">IF(Data_Background!S144="","",(IF($B$3="On",IF(Data_Background!S144=0,0,Data_Background!S144-SMALL(Data_Background!$C144:$AZ144,COUNTIF(Data_Background!$C144:$AZ144,0)+1)),Data_Background!S144)))</f>
        <v>0</v>
      </c>
      <c r="T144">
        <f ca="1">IF(Data_Background!T144="","",(IF($B$3="On",IF(Data_Background!T144=0,0,Data_Background!T144-SMALL(Data_Background!$C144:$AZ144,COUNTIF(Data_Background!$C144:$AZ144,0)+1)),Data_Background!T144)))</f>
        <v>0</v>
      </c>
      <c r="U144">
        <f ca="1">IF(Data_Background!U144="","",(IF($B$3="On",IF(Data_Background!U144=0,0,Data_Background!U144-SMALL(Data_Background!$C144:$AZ144,COUNTIF(Data_Background!$C144:$AZ144,0)+1)),Data_Background!U144)))</f>
        <v>0</v>
      </c>
      <c r="V144">
        <f ca="1">IF(Data_Background!V144="","",(IF($B$3="On",IF(Data_Background!V144=0,0,Data_Background!V144-SMALL(Data_Background!$C144:$AZ144,COUNTIF(Data_Background!$C144:$AZ144,0)+1)),Data_Background!V144)))</f>
        <v>0</v>
      </c>
      <c r="W144">
        <f ca="1">IF(Data_Background!W144="","",(IF($B$3="On",IF(Data_Background!W144=0,0,Data_Background!W144-SMALL(Data_Background!$C144:$AZ144,COUNTIF(Data_Background!$C144:$AZ144,0)+1)),Data_Background!W144)))</f>
        <v>0</v>
      </c>
      <c r="X144">
        <f ca="1">IF(Data_Background!X144="","",(IF($B$3="On",IF(Data_Background!X144=0,0,Data_Background!X144-SMALL(Data_Background!$C144:$AZ144,COUNTIF(Data_Background!$C144:$AZ144,0)+1)),Data_Background!X144)))</f>
        <v>0</v>
      </c>
      <c r="Y144">
        <f ca="1">IF(Data_Background!Y144="","",(IF($B$3="On",IF(Data_Background!Y144=0,0,Data_Background!Y144-SMALL(Data_Background!$C144:$AZ144,COUNTIF(Data_Background!$C144:$AZ144,0)+1)),Data_Background!Y144)))</f>
        <v>0</v>
      </c>
      <c r="Z144">
        <f ca="1">IF(Data_Background!Z144="","",(IF($B$3="On",IF(Data_Background!Z144=0,0,Data_Background!Z144-SMALL(Data_Background!$C144:$AZ144,COUNTIF(Data_Background!$C144:$AZ144,0)+1)),Data_Background!Z144)))</f>
        <v>0</v>
      </c>
      <c r="AA144">
        <f ca="1">IF(Data_Background!AA144="","",(IF($B$3="On",IF(Data_Background!AA144=0,0,Data_Background!AA144-SMALL(Data_Background!$C144:$AZ144,COUNTIF(Data_Background!$C144:$AZ144,0)+1)),Data_Background!AA144)))</f>
        <v>0</v>
      </c>
      <c r="AB144">
        <f ca="1">IF(Data_Background!AB144="","",(IF($B$3="On",IF(Data_Background!AB144=0,0,Data_Background!AB144-SMALL(Data_Background!$C144:$AZ144,COUNTIF(Data_Background!$C144:$AZ144,0)+1)),Data_Background!AB144)))</f>
        <v>1.1897037043687884</v>
      </c>
      <c r="AC144">
        <f ca="1">IF(Data_Background!AC144="","",(IF($B$3="On",IF(Data_Background!AC144=0,0,Data_Background!AC144-SMALL(Data_Background!$C144:$AZ144,COUNTIF(Data_Background!$C144:$AZ144,0)+1)),Data_Background!AC144)))</f>
        <v>7.943966023572993</v>
      </c>
      <c r="AD144">
        <f ca="1">IF(Data_Background!AD144="","",(IF($B$3="On",IF(Data_Background!AD144=0,0,Data_Background!AD144-SMALL(Data_Background!$C144:$AZ144,COUNTIF(Data_Background!$C144:$AZ144,0)+1)),Data_Background!AD144)))</f>
        <v>24.176020004115191</v>
      </c>
      <c r="AE144">
        <f ca="1">IF(Data_Background!AE144="","",(IF($B$3="On",IF(Data_Background!AE144=0,0,Data_Background!AE144-SMALL(Data_Background!$C144:$AZ144,COUNTIF(Data_Background!$C144:$AZ144,0)+1)),Data_Background!AE144)))</f>
        <v>53.548945881250049</v>
      </c>
      <c r="AF144">
        <f ca="1">IF(Data_Background!AF144="","",(IF($B$3="On",IF(Data_Background!AF144=0,0,Data_Background!AF144-SMALL(Data_Background!$C144:$AZ144,COUNTIF(Data_Background!$C144:$AZ144,0)+1)),Data_Background!AF144)))</f>
        <v>109.28558326568285</v>
      </c>
      <c r="AG144">
        <f ca="1">IF(Data_Background!AG144="","",(IF($B$3="On",IF(Data_Background!AG144=0,0,Data_Background!AG144-SMALL(Data_Background!$C144:$AZ144,COUNTIF(Data_Background!$C144:$AZ144,0)+1)),Data_Background!AG144)))</f>
        <v>209.76574313035985</v>
      </c>
      <c r="AH144">
        <f ca="1">IF(Data_Background!AH144="","",(IF($B$3="On",IF(Data_Background!AH144=0,0,Data_Background!AH144-SMALL(Data_Background!$C144:$AZ144,COUNTIF(Data_Background!$C144:$AZ144,0)+1)),Data_Background!AH144)))</f>
        <v>384.72119525531105</v>
      </c>
      <c r="AI144">
        <f ca="1">IF(Data_Background!AI144="","",(IF($B$3="On",IF(Data_Background!AI144=0,0,Data_Background!AI144-SMALL(Data_Background!$C144:$AZ144,COUNTIF(Data_Background!$C144:$AZ144,0)+1)),Data_Background!AI144)))</f>
        <v>666.28183915860438</v>
      </c>
      <c r="AJ144">
        <f ca="1">IF(Data_Background!AJ144="","",(IF($B$3="On",IF(Data_Background!AJ144=0,0,Data_Background!AJ144-SMALL(Data_Background!$C144:$AZ144,COUNTIF(Data_Background!$C144:$AZ144,0)+1)),Data_Background!AJ144)))</f>
        <v>1055.3714659514758</v>
      </c>
      <c r="AK144">
        <f ca="1">IF(Data_Background!AK144="","",(IF($B$3="On",IF(Data_Background!AK144=0,0,Data_Background!AK144-SMALL(Data_Background!$C144:$AZ144,COUNTIF(Data_Background!$C144:$AZ144,0)+1)),Data_Background!AK144)))</f>
        <v>1489.1024707447493</v>
      </c>
      <c r="AL144">
        <f ca="1">IF(Data_Background!AL144="","",(IF($B$3="On",IF(Data_Background!AL144=0,0,Data_Background!AL144-SMALL(Data_Background!$C144:$AZ144,COUNTIF(Data_Background!$C144:$AZ144,0)+1)),Data_Background!AL144)))</f>
        <v>1894.9812720640562</v>
      </c>
      <c r="AM144">
        <f ca="1">IF(Data_Background!AM144="","",(IF($B$3="On",IF(Data_Background!AM144=0,0,Data_Background!AM144-SMALL(Data_Background!$C144:$AZ144,COUNTIF(Data_Background!$C144:$AZ144,0)+1)),Data_Background!AM144)))</f>
        <v>2218.4466397736292</v>
      </c>
      <c r="AN144">
        <f ca="1">IF(Data_Background!AN144="","",(IF($B$3="On",IF(Data_Background!AN144=0,0,Data_Background!AN144-SMALL(Data_Background!$C144:$AZ144,COUNTIF(Data_Background!$C144:$AZ144,0)+1)),Data_Background!AN144)))</f>
        <v>2462.1664707682226</v>
      </c>
      <c r="AO144">
        <f ca="1">IF(Data_Background!AO144="","",(IF($B$3="On",IF(Data_Background!AO144=0,0,Data_Background!AO144-SMALL(Data_Background!$C144:$AZ144,COUNTIF(Data_Background!$C144:$AZ144,0)+1)),Data_Background!AO144)))</f>
        <v>2638.8334452496692</v>
      </c>
      <c r="AP144">
        <f ca="1">IF(Data_Background!AP144="","",(IF($B$3="On",IF(Data_Background!AP144=0,0,Data_Background!AP144-SMALL(Data_Background!$C144:$AZ144,COUNTIF(Data_Background!$C144:$AZ144,0)+1)),Data_Background!AP144)))</f>
        <v>2714.5206125525506</v>
      </c>
      <c r="AQ144" t="str">
        <f>IF(Data_Background!AQ144="","",(IF($B$3="On",IF(Data_Background!AQ144=0,0,Data_Background!AQ144-SMALL(Data_Background!$C144:$AZ144,COUNTIF(Data_Background!$C144:$AZ144,0)+1)),Data_Background!AQ144)))</f>
        <v/>
      </c>
      <c r="AR144" t="str">
        <f>IF(Data_Background!AR144="","",(IF($B$3="On",IF(Data_Background!AR144=0,0,Data_Background!AR144-SMALL(Data_Background!$C144:$AZ144,COUNTIF(Data_Background!$C144:$AZ144,0)+1)),Data_Background!AR144)))</f>
        <v/>
      </c>
      <c r="AS144" t="str">
        <f>IF(Data_Background!AS144="","",(IF($B$3="On",IF(Data_Background!AS144=0,0,Data_Background!AS144-SMALL(Data_Background!$C144:$AZ144,COUNTIF(Data_Background!$C144:$AZ144,0)+1)),Data_Background!AS144)))</f>
        <v/>
      </c>
      <c r="AT144" t="str">
        <f>IF(Data_Background!AT144="","",(IF($B$3="On",IF(Data_Background!AT144=0,0,Data_Background!AT144-SMALL(Data_Background!$C144:$AZ144,COUNTIF(Data_Background!$C144:$AZ144,0)+1)),Data_Background!AT144)))</f>
        <v/>
      </c>
      <c r="AU144" t="str">
        <f>IF(Data_Background!AU144="","",(IF($B$3="On",IF(Data_Background!AU144=0,0,Data_Background!AU144-SMALL(Data_Background!$C144:$AZ144,COUNTIF(Data_Background!$C144:$AZ144,0)+1)),Data_Background!AU144)))</f>
        <v/>
      </c>
      <c r="AV144" t="str">
        <f>IF(Data_Background!AV144="","",(IF($B$3="On",IF(Data_Background!AV144=0,0,Data_Background!AV144-SMALL(Data_Background!$C144:$AZ144,COUNTIF(Data_Background!$C144:$AZ144,0)+1)),Data_Background!AV144)))</f>
        <v/>
      </c>
      <c r="AW144" t="str">
        <f>IF(Data_Background!AW144="","",(IF($B$3="On",IF(Data_Background!AW144=0,0,Data_Background!AW144-SMALL(Data_Background!$C144:$AZ144,COUNTIF(Data_Background!$C144:$AZ144,0)+1)),Data_Background!AW144)))</f>
        <v/>
      </c>
      <c r="AX144" t="str">
        <f>IF(Data_Background!AX144="","",(IF($B$3="On",IF(Data_Background!AX144=0,0,Data_Background!AX144-SMALL(Data_Background!$C144:$AZ144,COUNTIF(Data_Background!$C144:$AZ144,0)+1)),Data_Background!AX144)))</f>
        <v/>
      </c>
      <c r="AY144" t="str">
        <f>IF(Data_Background!AY144="","",(IF($B$3="On",IF(Data_Background!AY144=0,0,Data_Background!AY144-SMALL(Data_Background!$C144:$AZ144,COUNTIF(Data_Background!$C144:$AZ144,0)+1)),Data_Background!AY144)))</f>
        <v/>
      </c>
      <c r="AZ144" t="str">
        <f>IF(Data_Background!AZ144="","",(IF($B$3="On",IF(Data_Background!AZ144=0,0,Data_Background!AZ144-SMALL(Data_Background!$C144:$AZ144,COUNTIF(Data_Background!$C144:$AZ144,0)+1)),Data_Background!AZ144)))</f>
        <v/>
      </c>
    </row>
    <row r="145" spans="1:52" x14ac:dyDescent="0.25">
      <c r="A145" s="79">
        <f ca="1">Data_Initial!A145</f>
        <v>2</v>
      </c>
      <c r="B145" s="79" t="str">
        <f ca="1">Data_Initial!B145</f>
        <v>F9</v>
      </c>
      <c r="C145">
        <f ca="1">IF(Data_Background!C145="","",(IF($B$3="On",IF(Data_Background!C145=0,0,Data_Background!C145-SMALL(Data_Background!$C145:$AZ145,COUNTIF(Data_Background!$C145:$AZ145,0)+1)),Data_Background!C145)))</f>
        <v>15.815829208354446</v>
      </c>
      <c r="D145">
        <f ca="1">IF(Data_Background!D145="","",(IF($B$3="On",IF(Data_Background!D145=0,0,Data_Background!D145-SMALL(Data_Background!$C145:$AZ145,COUNTIF(Data_Background!$C145:$AZ145,0)+1)),Data_Background!D145)))</f>
        <v>16.278733996634262</v>
      </c>
      <c r="E145">
        <f ca="1">IF(Data_Background!E145="","",(IF($B$3="On",IF(Data_Background!E145=0,0,Data_Background!E145-SMALL(Data_Background!$C145:$AZ145,COUNTIF(Data_Background!$C145:$AZ145,0)+1)),Data_Background!E145)))</f>
        <v>12.055797541666106</v>
      </c>
      <c r="F145">
        <f ca="1">IF(Data_Background!F145="","",(IF($B$3="On",IF(Data_Background!F145=0,0,Data_Background!F145-SMALL(Data_Background!$C145:$AZ145,COUNTIF(Data_Background!$C145:$AZ145,0)+1)),Data_Background!F145)))</f>
        <v>7.5370377797602002</v>
      </c>
      <c r="G145">
        <f ca="1">IF(Data_Background!G145="","",(IF($B$3="On",IF(Data_Background!G145=0,0,Data_Background!G145-SMALL(Data_Background!$C145:$AZ145,COUNTIF(Data_Background!$C145:$AZ145,0)+1)),Data_Background!G145)))</f>
        <v>0</v>
      </c>
      <c r="H145">
        <f ca="1">IF(Data_Background!H145="","",(IF($B$3="On",IF(Data_Background!H145=0,0,Data_Background!H145-SMALL(Data_Background!$C145:$AZ145,COUNTIF(Data_Background!$C145:$AZ145,0)+1)),Data_Background!H145)))</f>
        <v>0</v>
      </c>
      <c r="I145">
        <f ca="1">IF(Data_Background!I145="","",(IF($B$3="On",IF(Data_Background!I145=0,0,Data_Background!I145-SMALL(Data_Background!$C145:$AZ145,COUNTIF(Data_Background!$C145:$AZ145,0)+1)),Data_Background!I145)))</f>
        <v>0</v>
      </c>
      <c r="J145">
        <f ca="1">IF(Data_Background!J145="","",(IF($B$3="On",IF(Data_Background!J145=0,0,Data_Background!J145-SMALL(Data_Background!$C145:$AZ145,COUNTIF(Data_Background!$C145:$AZ145,0)+1)),Data_Background!J145)))</f>
        <v>0</v>
      </c>
      <c r="K145">
        <f ca="1">IF(Data_Background!K145="","",(IF($B$3="On",IF(Data_Background!K145=0,0,Data_Background!K145-SMALL(Data_Background!$C145:$AZ145,COUNTIF(Data_Background!$C145:$AZ145,0)+1)),Data_Background!K145)))</f>
        <v>0</v>
      </c>
      <c r="L145">
        <f ca="1">IF(Data_Background!L145="","",(IF($B$3="On",IF(Data_Background!L145=0,0,Data_Background!L145-SMALL(Data_Background!$C145:$AZ145,COUNTIF(Data_Background!$C145:$AZ145,0)+1)),Data_Background!L145)))</f>
        <v>0</v>
      </c>
      <c r="M145">
        <f ca="1">IF(Data_Background!M145="","",(IF($B$3="On",IF(Data_Background!M145=0,0,Data_Background!M145-SMALL(Data_Background!$C145:$AZ145,COUNTIF(Data_Background!$C145:$AZ145,0)+1)),Data_Background!M145)))</f>
        <v>0</v>
      </c>
      <c r="N145">
        <f ca="1">IF(Data_Background!N145="","",(IF($B$3="On",IF(Data_Background!N145=0,0,Data_Background!N145-SMALL(Data_Background!$C145:$AZ145,COUNTIF(Data_Background!$C145:$AZ145,0)+1)),Data_Background!N145)))</f>
        <v>0</v>
      </c>
      <c r="O145">
        <f ca="1">IF(Data_Background!O145="","",(IF($B$3="On",IF(Data_Background!O145=0,0,Data_Background!O145-SMALL(Data_Background!$C145:$AZ145,COUNTIF(Data_Background!$C145:$AZ145,0)+1)),Data_Background!O145)))</f>
        <v>7.9291186247070629</v>
      </c>
      <c r="P145">
        <f ca="1">IF(Data_Background!P145="","",(IF($B$3="On",IF(Data_Background!P145=0,0,Data_Background!P145-SMALL(Data_Background!$C145:$AZ145,COUNTIF(Data_Background!$C145:$AZ145,0)+1)),Data_Background!P145)))</f>
        <v>41.5826704830815</v>
      </c>
      <c r="Q145">
        <f ca="1">IF(Data_Background!Q145="","",(IF($B$3="On",IF(Data_Background!Q145=0,0,Data_Background!Q145-SMALL(Data_Background!$C145:$AZ145,COUNTIF(Data_Background!$C145:$AZ145,0)+1)),Data_Background!Q145)))</f>
        <v>109.3684073249575</v>
      </c>
      <c r="R145">
        <f ca="1">IF(Data_Background!R145="","",(IF($B$3="On",IF(Data_Background!R145=0,0,Data_Background!R145-SMALL(Data_Background!$C145:$AZ145,COUNTIF(Data_Background!$C145:$AZ145,0)+1)),Data_Background!R145)))</f>
        <v>235.52504454418747</v>
      </c>
      <c r="S145">
        <f ca="1">IF(Data_Background!S145="","",(IF($B$3="On",IF(Data_Background!S145=0,0,Data_Background!S145-SMALL(Data_Background!$C145:$AZ145,COUNTIF(Data_Background!$C145:$AZ145,0)+1)),Data_Background!S145)))</f>
        <v>462.95041506369705</v>
      </c>
      <c r="T145">
        <f ca="1">IF(Data_Background!T145="","",(IF($B$3="On",IF(Data_Background!T145=0,0,Data_Background!T145-SMALL(Data_Background!$C145:$AZ145,COUNTIF(Data_Background!$C145:$AZ145,0)+1)),Data_Background!T145)))</f>
        <v>846.24164266313699</v>
      </c>
      <c r="U145">
        <f ca="1">IF(Data_Background!U145="","",(IF($B$3="On",IF(Data_Background!U145=0,0,Data_Background!U145-SMALL(Data_Background!$C145:$AZ145,COUNTIF(Data_Background!$C145:$AZ145,0)+1)),Data_Background!U145)))</f>
        <v>1409.4346354516115</v>
      </c>
      <c r="V145">
        <f ca="1">IF(Data_Background!V145="","",(IF($B$3="On",IF(Data_Background!V145=0,0,Data_Background!V145-SMALL(Data_Background!$C145:$AZ145,COUNTIF(Data_Background!$C145:$AZ145,0)+1)),Data_Background!V145)))</f>
        <v>2081.3570570875549</v>
      </c>
      <c r="W145">
        <f ca="1">IF(Data_Background!W145="","",(IF($B$3="On",IF(Data_Background!W145=0,0,Data_Background!W145-SMALL(Data_Background!$C145:$AZ145,COUNTIF(Data_Background!$C145:$AZ145,0)+1)),Data_Background!W145)))</f>
        <v>2747.0387147348547</v>
      </c>
      <c r="X145">
        <f ca="1">IF(Data_Background!X145="","",(IF($B$3="On",IF(Data_Background!X145=0,0,Data_Background!X145-SMALL(Data_Background!$C145:$AZ145,COUNTIF(Data_Background!$C145:$AZ145,0)+1)),Data_Background!X145)))</f>
        <v>3291.3632471231285</v>
      </c>
      <c r="Y145">
        <f ca="1">IF(Data_Background!Y145="","",(IF($B$3="On",IF(Data_Background!Y145=0,0,Data_Background!Y145-SMALL(Data_Background!$C145:$AZ145,COUNTIF(Data_Background!$C145:$AZ145,0)+1)),Data_Background!Y145)))</f>
        <v>3684.2753128401218</v>
      </c>
      <c r="Z145">
        <f ca="1">IF(Data_Background!Z145="","",(IF($B$3="On",IF(Data_Background!Z145=0,0,Data_Background!Z145-SMALL(Data_Background!$C145:$AZ145,COUNTIF(Data_Background!$C145:$AZ145,0)+1)),Data_Background!Z145)))</f>
        <v>3935.4285173422886</v>
      </c>
      <c r="AA145">
        <f ca="1">IF(Data_Background!AA145="","",(IF($B$3="On",IF(Data_Background!AA145=0,0,Data_Background!AA145-SMALL(Data_Background!$C145:$AZ145,COUNTIF(Data_Background!$C145:$AZ145,0)+1)),Data_Background!AA145)))</f>
        <v>4088.319550088725</v>
      </c>
      <c r="AB145">
        <f ca="1">IF(Data_Background!AB145="","",(IF($B$3="On",IF(Data_Background!AB145=0,0,Data_Background!AB145-SMALL(Data_Background!$C145:$AZ145,COUNTIF(Data_Background!$C145:$AZ145,0)+1)),Data_Background!AB145)))</f>
        <v>4178.4372004355819</v>
      </c>
      <c r="AC145">
        <f ca="1">IF(Data_Background!AC145="","",(IF($B$3="On",IF(Data_Background!AC145=0,0,Data_Background!AC145-SMALL(Data_Background!$C145:$AZ145,COUNTIF(Data_Background!$C145:$AZ145,0)+1)),Data_Background!AC145)))</f>
        <v>4235.8391834041013</v>
      </c>
      <c r="AD145">
        <f ca="1">IF(Data_Background!AD145="","",(IF($B$3="On",IF(Data_Background!AD145=0,0,Data_Background!AD145-SMALL(Data_Background!$C145:$AZ145,COUNTIF(Data_Background!$C145:$AZ145,0)+1)),Data_Background!AD145)))</f>
        <v>4270.9250664138553</v>
      </c>
      <c r="AE145">
        <f ca="1">IF(Data_Background!AE145="","",(IF($B$3="On",IF(Data_Background!AE145=0,0,Data_Background!AE145-SMALL(Data_Background!$C145:$AZ145,COUNTIF(Data_Background!$C145:$AZ145,0)+1)),Data_Background!AE145)))</f>
        <v>4297.8690085604449</v>
      </c>
      <c r="AF145">
        <f ca="1">IF(Data_Background!AF145="","",(IF($B$3="On",IF(Data_Background!AF145=0,0,Data_Background!AF145-SMALL(Data_Background!$C145:$AZ145,COUNTIF(Data_Background!$C145:$AZ145,0)+1)),Data_Background!AF145)))</f>
        <v>4315.4743674132706</v>
      </c>
      <c r="AG145">
        <f ca="1">IF(Data_Background!AG145="","",(IF($B$3="On",IF(Data_Background!AG145=0,0,Data_Background!AG145-SMALL(Data_Background!$C145:$AZ145,COUNTIF(Data_Background!$C145:$AZ145,0)+1)),Data_Background!AG145)))</f>
        <v>4329.2787367422907</v>
      </c>
      <c r="AH145">
        <f ca="1">IF(Data_Background!AH145="","",(IF($B$3="On",IF(Data_Background!AH145=0,0,Data_Background!AH145-SMALL(Data_Background!$C145:$AZ145,COUNTIF(Data_Background!$C145:$AZ145,0)+1)),Data_Background!AH145)))</f>
        <v>4336.707338162465</v>
      </c>
      <c r="AI145">
        <f ca="1">IF(Data_Background!AI145="","",(IF($B$3="On",IF(Data_Background!AI145=0,0,Data_Background!AI145-SMALL(Data_Background!$C145:$AZ145,COUNTIF(Data_Background!$C145:$AZ145,0)+1)),Data_Background!AI145)))</f>
        <v>4340.8067160431447</v>
      </c>
      <c r="AJ145">
        <f ca="1">IF(Data_Background!AJ145="","",(IF($B$3="On",IF(Data_Background!AJ145=0,0,Data_Background!AJ145-SMALL(Data_Background!$C145:$AZ145,COUNTIF(Data_Background!$C145:$AZ145,0)+1)),Data_Background!AJ145)))</f>
        <v>4341.6573560712577</v>
      </c>
      <c r="AK145">
        <f ca="1">IF(Data_Background!AK145="","",(IF($B$3="On",IF(Data_Background!AK145=0,0,Data_Background!AK145-SMALL(Data_Background!$C145:$AZ145,COUNTIF(Data_Background!$C145:$AZ145,0)+1)),Data_Background!AK145)))</f>
        <v>4341.2297461630305</v>
      </c>
      <c r="AL145">
        <f ca="1">IF(Data_Background!AL145="","",(IF($B$3="On",IF(Data_Background!AL145=0,0,Data_Background!AL145-SMALL(Data_Background!$C145:$AZ145,COUNTIF(Data_Background!$C145:$AZ145,0)+1)),Data_Background!AL145)))</f>
        <v>4341.8094114417681</v>
      </c>
      <c r="AM145">
        <f ca="1">IF(Data_Background!AM145="","",(IF($B$3="On",IF(Data_Background!AM145=0,0,Data_Background!AM145-SMALL(Data_Background!$C145:$AZ145,COUNTIF(Data_Background!$C145:$AZ145,0)+1)),Data_Background!AM145)))</f>
        <v>4342.9572353130507</v>
      </c>
      <c r="AN145">
        <f ca="1">IF(Data_Background!AN145="","",(IF($B$3="On",IF(Data_Background!AN145=0,0,Data_Background!AN145-SMALL(Data_Background!$C145:$AZ145,COUNTIF(Data_Background!$C145:$AZ145,0)+1)),Data_Background!AN145)))</f>
        <v>4342.5515205041547</v>
      </c>
      <c r="AO145">
        <f ca="1">IF(Data_Background!AO145="","",(IF($B$3="On",IF(Data_Background!AO145=0,0,Data_Background!AO145-SMALL(Data_Background!$C145:$AZ145,COUNTIF(Data_Background!$C145:$AZ145,0)+1)),Data_Background!AO145)))</f>
        <v>4337.3494844171082</v>
      </c>
      <c r="AP145">
        <f ca="1">IF(Data_Background!AP145="","",(IF($B$3="On",IF(Data_Background!AP145=0,0,Data_Background!AP145-SMALL(Data_Background!$C145:$AZ145,COUNTIF(Data_Background!$C145:$AZ145,0)+1)),Data_Background!AP145)))</f>
        <v>4333.7537003011148</v>
      </c>
      <c r="AQ145" t="str">
        <f>IF(Data_Background!AQ145="","",(IF($B$3="On",IF(Data_Background!AQ145=0,0,Data_Background!AQ145-SMALL(Data_Background!$C145:$AZ145,COUNTIF(Data_Background!$C145:$AZ145,0)+1)),Data_Background!AQ145)))</f>
        <v/>
      </c>
      <c r="AR145" t="str">
        <f>IF(Data_Background!AR145="","",(IF($B$3="On",IF(Data_Background!AR145=0,0,Data_Background!AR145-SMALL(Data_Background!$C145:$AZ145,COUNTIF(Data_Background!$C145:$AZ145,0)+1)),Data_Background!AR145)))</f>
        <v/>
      </c>
      <c r="AS145" t="str">
        <f>IF(Data_Background!AS145="","",(IF($B$3="On",IF(Data_Background!AS145=0,0,Data_Background!AS145-SMALL(Data_Background!$C145:$AZ145,COUNTIF(Data_Background!$C145:$AZ145,0)+1)),Data_Background!AS145)))</f>
        <v/>
      </c>
      <c r="AT145" t="str">
        <f>IF(Data_Background!AT145="","",(IF($B$3="On",IF(Data_Background!AT145=0,0,Data_Background!AT145-SMALL(Data_Background!$C145:$AZ145,COUNTIF(Data_Background!$C145:$AZ145,0)+1)),Data_Background!AT145)))</f>
        <v/>
      </c>
      <c r="AU145" t="str">
        <f>IF(Data_Background!AU145="","",(IF($B$3="On",IF(Data_Background!AU145=0,0,Data_Background!AU145-SMALL(Data_Background!$C145:$AZ145,COUNTIF(Data_Background!$C145:$AZ145,0)+1)),Data_Background!AU145)))</f>
        <v/>
      </c>
      <c r="AV145" t="str">
        <f>IF(Data_Background!AV145="","",(IF($B$3="On",IF(Data_Background!AV145=0,0,Data_Background!AV145-SMALL(Data_Background!$C145:$AZ145,COUNTIF(Data_Background!$C145:$AZ145,0)+1)),Data_Background!AV145)))</f>
        <v/>
      </c>
      <c r="AW145" t="str">
        <f>IF(Data_Background!AW145="","",(IF($B$3="On",IF(Data_Background!AW145=0,0,Data_Background!AW145-SMALL(Data_Background!$C145:$AZ145,COUNTIF(Data_Background!$C145:$AZ145,0)+1)),Data_Background!AW145)))</f>
        <v/>
      </c>
      <c r="AX145" t="str">
        <f>IF(Data_Background!AX145="","",(IF($B$3="On",IF(Data_Background!AX145=0,0,Data_Background!AX145-SMALL(Data_Background!$C145:$AZ145,COUNTIF(Data_Background!$C145:$AZ145,0)+1)),Data_Background!AX145)))</f>
        <v/>
      </c>
      <c r="AY145" t="str">
        <f>IF(Data_Background!AY145="","",(IF($B$3="On",IF(Data_Background!AY145=0,0,Data_Background!AY145-SMALL(Data_Background!$C145:$AZ145,COUNTIF(Data_Background!$C145:$AZ145,0)+1)),Data_Background!AY145)))</f>
        <v/>
      </c>
      <c r="AZ145" t="str">
        <f>IF(Data_Background!AZ145="","",(IF($B$3="On",IF(Data_Background!AZ145=0,0,Data_Background!AZ145-SMALL(Data_Background!$C145:$AZ145,COUNTIF(Data_Background!$C145:$AZ145,0)+1)),Data_Background!AZ145)))</f>
        <v/>
      </c>
    </row>
    <row r="146" spans="1:52" x14ac:dyDescent="0.25">
      <c r="A146" s="79">
        <f ca="1">Data_Initial!A146</f>
        <v>2</v>
      </c>
      <c r="B146" s="79" t="str">
        <f ca="1">Data_Initial!B146</f>
        <v>G9</v>
      </c>
      <c r="C146">
        <f ca="1">IF(Data_Background!C146="","",(IF($B$3="On",IF(Data_Background!C146=0,0,Data_Background!C146-SMALL(Data_Background!$C146:$AZ146,COUNTIF(Data_Background!$C146:$AZ146,0)+1)),Data_Background!C146)))</f>
        <v>1.9223764533924927</v>
      </c>
      <c r="D146">
        <f ca="1">IF(Data_Background!D146="","",(IF($B$3="On",IF(Data_Background!D146=0,0,Data_Background!D146-SMALL(Data_Background!$C146:$AZ146,COUNTIF(Data_Background!$C146:$AZ146,0)+1)),Data_Background!D146)))</f>
        <v>1.6447642857448648</v>
      </c>
      <c r="E146">
        <f ca="1">IF(Data_Background!E146="","",(IF($B$3="On",IF(Data_Background!E146=0,0,Data_Background!E146-SMALL(Data_Background!$C146:$AZ146,COUNTIF(Data_Background!$C146:$AZ146,0)+1)),Data_Background!E146)))</f>
        <v>3.2539914681830546</v>
      </c>
      <c r="F146">
        <f ca="1">IF(Data_Background!F146="","",(IF($B$3="On",IF(Data_Background!F146=0,0,Data_Background!F146-SMALL(Data_Background!$C146:$AZ146,COUNTIF(Data_Background!$C146:$AZ146,0)+1)),Data_Background!F146)))</f>
        <v>0</v>
      </c>
      <c r="G146">
        <f ca="1">IF(Data_Background!G146="","",(IF($B$3="On",IF(Data_Background!G146=0,0,Data_Background!G146-SMALL(Data_Background!$C146:$AZ146,COUNTIF(Data_Background!$C146:$AZ146,0)+1)),Data_Background!G146)))</f>
        <v>0</v>
      </c>
      <c r="H146">
        <f ca="1">IF(Data_Background!H146="","",(IF($B$3="On",IF(Data_Background!H146=0,0,Data_Background!H146-SMALL(Data_Background!$C146:$AZ146,COUNTIF(Data_Background!$C146:$AZ146,0)+1)),Data_Background!H146)))</f>
        <v>0</v>
      </c>
      <c r="I146">
        <f ca="1">IF(Data_Background!I146="","",(IF($B$3="On",IF(Data_Background!I146=0,0,Data_Background!I146-SMALL(Data_Background!$C146:$AZ146,COUNTIF(Data_Background!$C146:$AZ146,0)+1)),Data_Background!I146)))</f>
        <v>0.41216111539112688</v>
      </c>
      <c r="J146">
        <f ca="1">IF(Data_Background!J146="","",(IF($B$3="On",IF(Data_Background!J146=0,0,Data_Background!J146-SMALL(Data_Background!$C146:$AZ146,COUNTIF(Data_Background!$C146:$AZ146,0)+1)),Data_Background!J146)))</f>
        <v>0.16149813868545371</v>
      </c>
      <c r="K146">
        <f ca="1">IF(Data_Background!K146="","",(IF($B$3="On",IF(Data_Background!K146=0,0,Data_Background!K146-SMALL(Data_Background!$C146:$AZ146,COUNTIF(Data_Background!$C146:$AZ146,0)+1)),Data_Background!K146)))</f>
        <v>0</v>
      </c>
      <c r="L146">
        <f ca="1">IF(Data_Background!L146="","",(IF($B$3="On",IF(Data_Background!L146=0,0,Data_Background!L146-SMALL(Data_Background!$C146:$AZ146,COUNTIF(Data_Background!$C146:$AZ146,0)+1)),Data_Background!L146)))</f>
        <v>0</v>
      </c>
      <c r="M146">
        <f ca="1">IF(Data_Background!M146="","",(IF($B$3="On",IF(Data_Background!M146=0,0,Data_Background!M146-SMALL(Data_Background!$C146:$AZ146,COUNTIF(Data_Background!$C146:$AZ146,0)+1)),Data_Background!M146)))</f>
        <v>0</v>
      </c>
      <c r="N146">
        <f ca="1">IF(Data_Background!N146="","",(IF($B$3="On",IF(Data_Background!N146=0,0,Data_Background!N146-SMALL(Data_Background!$C146:$AZ146,COUNTIF(Data_Background!$C146:$AZ146,0)+1)),Data_Background!N146)))</f>
        <v>0</v>
      </c>
      <c r="O146">
        <f ca="1">IF(Data_Background!O146="","",(IF($B$3="On",IF(Data_Background!O146=0,0,Data_Background!O146-SMALL(Data_Background!$C146:$AZ146,COUNTIF(Data_Background!$C146:$AZ146,0)+1)),Data_Background!O146)))</f>
        <v>0</v>
      </c>
      <c r="P146">
        <f ca="1">IF(Data_Background!P146="","",(IF($B$3="On",IF(Data_Background!P146=0,0,Data_Background!P146-SMALL(Data_Background!$C146:$AZ146,COUNTIF(Data_Background!$C146:$AZ146,0)+1)),Data_Background!P146)))</f>
        <v>0</v>
      </c>
      <c r="Q146">
        <f ca="1">IF(Data_Background!Q146="","",(IF($B$3="On",IF(Data_Background!Q146=0,0,Data_Background!Q146-SMALL(Data_Background!$C146:$AZ146,COUNTIF(Data_Background!$C146:$AZ146,0)+1)),Data_Background!Q146)))</f>
        <v>0</v>
      </c>
      <c r="R146">
        <f ca="1">IF(Data_Background!R146="","",(IF($B$3="On",IF(Data_Background!R146=0,0,Data_Background!R146-SMALL(Data_Background!$C146:$AZ146,COUNTIF(Data_Background!$C146:$AZ146,0)+1)),Data_Background!R146)))</f>
        <v>0</v>
      </c>
      <c r="S146">
        <f ca="1">IF(Data_Background!S146="","",(IF($B$3="On",IF(Data_Background!S146=0,0,Data_Background!S146-SMALL(Data_Background!$C146:$AZ146,COUNTIF(Data_Background!$C146:$AZ146,0)+1)),Data_Background!S146)))</f>
        <v>0</v>
      </c>
      <c r="T146">
        <f ca="1">IF(Data_Background!T146="","",(IF($B$3="On",IF(Data_Background!T146=0,0,Data_Background!T146-SMALL(Data_Background!$C146:$AZ146,COUNTIF(Data_Background!$C146:$AZ146,0)+1)),Data_Background!T146)))</f>
        <v>0</v>
      </c>
      <c r="U146">
        <f ca="1">IF(Data_Background!U146="","",(IF($B$3="On",IF(Data_Background!U146=0,0,Data_Background!U146-SMALL(Data_Background!$C146:$AZ146,COUNTIF(Data_Background!$C146:$AZ146,0)+1)),Data_Background!U146)))</f>
        <v>0</v>
      </c>
      <c r="V146">
        <f ca="1">IF(Data_Background!V146="","",(IF($B$3="On",IF(Data_Background!V146=0,0,Data_Background!V146-SMALL(Data_Background!$C146:$AZ146,COUNTIF(Data_Background!$C146:$AZ146,0)+1)),Data_Background!V146)))</f>
        <v>0</v>
      </c>
      <c r="W146">
        <f ca="1">IF(Data_Background!W146="","",(IF($B$3="On",IF(Data_Background!W146=0,0,Data_Background!W146-SMALL(Data_Background!$C146:$AZ146,COUNTIF(Data_Background!$C146:$AZ146,0)+1)),Data_Background!W146)))</f>
        <v>0</v>
      </c>
      <c r="X146">
        <f ca="1">IF(Data_Background!X146="","",(IF($B$3="On",IF(Data_Background!X146=0,0,Data_Background!X146-SMALL(Data_Background!$C146:$AZ146,COUNTIF(Data_Background!$C146:$AZ146,0)+1)),Data_Background!X146)))</f>
        <v>0</v>
      </c>
      <c r="Y146">
        <f ca="1">IF(Data_Background!Y146="","",(IF($B$3="On",IF(Data_Background!Y146=0,0,Data_Background!Y146-SMALL(Data_Background!$C146:$AZ146,COUNTIF(Data_Background!$C146:$AZ146,0)+1)),Data_Background!Y146)))</f>
        <v>0</v>
      </c>
      <c r="Z146">
        <f ca="1">IF(Data_Background!Z146="","",(IF($B$3="On",IF(Data_Background!Z146=0,0,Data_Background!Z146-SMALL(Data_Background!$C146:$AZ146,COUNTIF(Data_Background!$C146:$AZ146,0)+1)),Data_Background!Z146)))</f>
        <v>0</v>
      </c>
      <c r="AA146">
        <f ca="1">IF(Data_Background!AA146="","",(IF($B$3="On",IF(Data_Background!AA146=0,0,Data_Background!AA146-SMALL(Data_Background!$C146:$AZ146,COUNTIF(Data_Background!$C146:$AZ146,0)+1)),Data_Background!AA146)))</f>
        <v>0</v>
      </c>
      <c r="AB146">
        <f ca="1">IF(Data_Background!AB146="","",(IF($B$3="On",IF(Data_Background!AB146=0,0,Data_Background!AB146-SMALL(Data_Background!$C146:$AZ146,COUNTIF(Data_Background!$C146:$AZ146,0)+1)),Data_Background!AB146)))</f>
        <v>0</v>
      </c>
      <c r="AC146">
        <f ca="1">IF(Data_Background!AC146="","",(IF($B$3="On",IF(Data_Background!AC146=0,0,Data_Background!AC146-SMALL(Data_Background!$C146:$AZ146,COUNTIF(Data_Background!$C146:$AZ146,0)+1)),Data_Background!AC146)))</f>
        <v>0</v>
      </c>
      <c r="AD146">
        <f ca="1">IF(Data_Background!AD146="","",(IF($B$3="On",IF(Data_Background!AD146=0,0,Data_Background!AD146-SMALL(Data_Background!$C146:$AZ146,COUNTIF(Data_Background!$C146:$AZ146,0)+1)),Data_Background!AD146)))</f>
        <v>0</v>
      </c>
      <c r="AE146">
        <f ca="1">IF(Data_Background!AE146="","",(IF($B$3="On",IF(Data_Background!AE146=0,0,Data_Background!AE146-SMALL(Data_Background!$C146:$AZ146,COUNTIF(Data_Background!$C146:$AZ146,0)+1)),Data_Background!AE146)))</f>
        <v>0</v>
      </c>
      <c r="AF146">
        <f ca="1">IF(Data_Background!AF146="","",(IF($B$3="On",IF(Data_Background!AF146=0,0,Data_Background!AF146-SMALL(Data_Background!$C146:$AZ146,COUNTIF(Data_Background!$C146:$AZ146,0)+1)),Data_Background!AF146)))</f>
        <v>0</v>
      </c>
      <c r="AG146">
        <f ca="1">IF(Data_Background!AG146="","",(IF($B$3="On",IF(Data_Background!AG146=0,0,Data_Background!AG146-SMALL(Data_Background!$C146:$AZ146,COUNTIF(Data_Background!$C146:$AZ146,0)+1)),Data_Background!AG146)))</f>
        <v>0</v>
      </c>
      <c r="AH146">
        <f ca="1">IF(Data_Background!AH146="","",(IF($B$3="On",IF(Data_Background!AH146=0,0,Data_Background!AH146-SMALL(Data_Background!$C146:$AZ146,COUNTIF(Data_Background!$C146:$AZ146,0)+1)),Data_Background!AH146)))</f>
        <v>0</v>
      </c>
      <c r="AI146">
        <f ca="1">IF(Data_Background!AI146="","",(IF($B$3="On",IF(Data_Background!AI146=0,0,Data_Background!AI146-SMALL(Data_Background!$C146:$AZ146,COUNTIF(Data_Background!$C146:$AZ146,0)+1)),Data_Background!AI146)))</f>
        <v>0</v>
      </c>
      <c r="AJ146">
        <f ca="1">IF(Data_Background!AJ146="","",(IF($B$3="On",IF(Data_Background!AJ146=0,0,Data_Background!AJ146-SMALL(Data_Background!$C146:$AZ146,COUNTIF(Data_Background!$C146:$AZ146,0)+1)),Data_Background!AJ146)))</f>
        <v>0</v>
      </c>
      <c r="AK146">
        <f ca="1">IF(Data_Background!AK146="","",(IF($B$3="On",IF(Data_Background!AK146=0,0,Data_Background!AK146-SMALL(Data_Background!$C146:$AZ146,COUNTIF(Data_Background!$C146:$AZ146,0)+1)),Data_Background!AK146)))</f>
        <v>0</v>
      </c>
      <c r="AL146">
        <f ca="1">IF(Data_Background!AL146="","",(IF($B$3="On",IF(Data_Background!AL146=0,0,Data_Background!AL146-SMALL(Data_Background!$C146:$AZ146,COUNTIF(Data_Background!$C146:$AZ146,0)+1)),Data_Background!AL146)))</f>
        <v>1.0797843735692088</v>
      </c>
      <c r="AM146">
        <f ca="1">IF(Data_Background!AM146="","",(IF($B$3="On",IF(Data_Background!AM146=0,0,Data_Background!AM146-SMALL(Data_Background!$C146:$AZ146,COUNTIF(Data_Background!$C146:$AZ146,0)+1)),Data_Background!AM146)))</f>
        <v>1.5529678667823374</v>
      </c>
      <c r="AN146">
        <f ca="1">IF(Data_Background!AN146="","",(IF($B$3="On",IF(Data_Background!AN146=0,0,Data_Background!AN146-SMALL(Data_Background!$C146:$AZ146,COUNTIF(Data_Background!$C146:$AZ146,0)+1)),Data_Background!AN146)))</f>
        <v>1.2313391514990182</v>
      </c>
      <c r="AO146">
        <f ca="1">IF(Data_Background!AO146="","",(IF($B$3="On",IF(Data_Background!AO146=0,0,Data_Background!AO146-SMALL(Data_Background!$C146:$AZ146,COUNTIF(Data_Background!$C146:$AZ146,0)+1)),Data_Background!AO146)))</f>
        <v>0</v>
      </c>
      <c r="AP146">
        <f ca="1">IF(Data_Background!AP146="","",(IF($B$3="On",IF(Data_Background!AP146=0,0,Data_Background!AP146-SMALL(Data_Background!$C146:$AZ146,COUNTIF(Data_Background!$C146:$AZ146,0)+1)),Data_Background!AP146)))</f>
        <v>0</v>
      </c>
      <c r="AQ146" t="str">
        <f>IF(Data_Background!AQ146="","",(IF($B$3="On",IF(Data_Background!AQ146=0,0,Data_Background!AQ146-SMALL(Data_Background!$C146:$AZ146,COUNTIF(Data_Background!$C146:$AZ146,0)+1)),Data_Background!AQ146)))</f>
        <v/>
      </c>
      <c r="AR146" t="str">
        <f>IF(Data_Background!AR146="","",(IF($B$3="On",IF(Data_Background!AR146=0,0,Data_Background!AR146-SMALL(Data_Background!$C146:$AZ146,COUNTIF(Data_Background!$C146:$AZ146,0)+1)),Data_Background!AR146)))</f>
        <v/>
      </c>
      <c r="AS146" t="str">
        <f>IF(Data_Background!AS146="","",(IF($B$3="On",IF(Data_Background!AS146=0,0,Data_Background!AS146-SMALL(Data_Background!$C146:$AZ146,COUNTIF(Data_Background!$C146:$AZ146,0)+1)),Data_Background!AS146)))</f>
        <v/>
      </c>
      <c r="AT146" t="str">
        <f>IF(Data_Background!AT146="","",(IF($B$3="On",IF(Data_Background!AT146=0,0,Data_Background!AT146-SMALL(Data_Background!$C146:$AZ146,COUNTIF(Data_Background!$C146:$AZ146,0)+1)),Data_Background!AT146)))</f>
        <v/>
      </c>
      <c r="AU146" t="str">
        <f>IF(Data_Background!AU146="","",(IF($B$3="On",IF(Data_Background!AU146=0,0,Data_Background!AU146-SMALL(Data_Background!$C146:$AZ146,COUNTIF(Data_Background!$C146:$AZ146,0)+1)),Data_Background!AU146)))</f>
        <v/>
      </c>
      <c r="AV146" t="str">
        <f>IF(Data_Background!AV146="","",(IF($B$3="On",IF(Data_Background!AV146=0,0,Data_Background!AV146-SMALL(Data_Background!$C146:$AZ146,COUNTIF(Data_Background!$C146:$AZ146,0)+1)),Data_Background!AV146)))</f>
        <v/>
      </c>
      <c r="AW146" t="str">
        <f>IF(Data_Background!AW146="","",(IF($B$3="On",IF(Data_Background!AW146=0,0,Data_Background!AW146-SMALL(Data_Background!$C146:$AZ146,COUNTIF(Data_Background!$C146:$AZ146,0)+1)),Data_Background!AW146)))</f>
        <v/>
      </c>
      <c r="AX146" t="str">
        <f>IF(Data_Background!AX146="","",(IF($B$3="On",IF(Data_Background!AX146=0,0,Data_Background!AX146-SMALL(Data_Background!$C146:$AZ146,COUNTIF(Data_Background!$C146:$AZ146,0)+1)),Data_Background!AX146)))</f>
        <v/>
      </c>
      <c r="AY146" t="str">
        <f>IF(Data_Background!AY146="","",(IF($B$3="On",IF(Data_Background!AY146=0,0,Data_Background!AY146-SMALL(Data_Background!$C146:$AZ146,COUNTIF(Data_Background!$C146:$AZ146,0)+1)),Data_Background!AY146)))</f>
        <v/>
      </c>
      <c r="AZ146" t="str">
        <f>IF(Data_Background!AZ146="","",(IF($B$3="On",IF(Data_Background!AZ146=0,0,Data_Background!AZ146-SMALL(Data_Background!$C146:$AZ146,COUNTIF(Data_Background!$C146:$AZ146,0)+1)),Data_Background!AZ146)))</f>
        <v/>
      </c>
    </row>
    <row r="147" spans="1:52" x14ac:dyDescent="0.25">
      <c r="A147" s="79">
        <f ca="1">Data_Initial!A147</f>
        <v>2</v>
      </c>
      <c r="B147" s="79" t="str">
        <f ca="1">Data_Initial!B147</f>
        <v>H9</v>
      </c>
      <c r="C147">
        <f ca="1">IF(Data_Background!C147="","",(IF($B$3="On",IF(Data_Background!C147=0,0,Data_Background!C147-SMALL(Data_Background!$C147:$AZ147,COUNTIF(Data_Background!$C147:$AZ147,0)+1)),Data_Background!C147)))</f>
        <v>22.566195182359085</v>
      </c>
      <c r="D147">
        <f ca="1">IF(Data_Background!D147="","",(IF($B$3="On",IF(Data_Background!D147=0,0,Data_Background!D147-SMALL(Data_Background!$C147:$AZ147,COUNTIF(Data_Background!$C147:$AZ147,0)+1)),Data_Background!D147)))</f>
        <v>17.615229835500319</v>
      </c>
      <c r="E147">
        <f ca="1">IF(Data_Background!E147="","",(IF($B$3="On",IF(Data_Background!E147=0,0,Data_Background!E147-SMALL(Data_Background!$C147:$AZ147,COUNTIF(Data_Background!$C147:$AZ147,0)+1)),Data_Background!E147)))</f>
        <v>10.244913556312291</v>
      </c>
      <c r="F147">
        <f ca="1">IF(Data_Background!F147="","",(IF($B$3="On",IF(Data_Background!F147=0,0,Data_Background!F147-SMALL(Data_Background!$C147:$AZ147,COUNTIF(Data_Background!$C147:$AZ147,0)+1)),Data_Background!F147)))</f>
        <v>0</v>
      </c>
      <c r="G147">
        <f ca="1">IF(Data_Background!G147="","",(IF($B$3="On",IF(Data_Background!G147=0,0,Data_Background!G147-SMALL(Data_Background!$C147:$AZ147,COUNTIF(Data_Background!$C147:$AZ147,0)+1)),Data_Background!G147)))</f>
        <v>0</v>
      </c>
      <c r="H147">
        <f ca="1">IF(Data_Background!H147="","",(IF($B$3="On",IF(Data_Background!H147=0,0,Data_Background!H147-SMALL(Data_Background!$C147:$AZ147,COUNTIF(Data_Background!$C147:$AZ147,0)+1)),Data_Background!H147)))</f>
        <v>0</v>
      </c>
      <c r="I147">
        <f ca="1">IF(Data_Background!I147="","",(IF($B$3="On",IF(Data_Background!I147=0,0,Data_Background!I147-SMALL(Data_Background!$C147:$AZ147,COUNTIF(Data_Background!$C147:$AZ147,0)+1)),Data_Background!I147)))</f>
        <v>0</v>
      </c>
      <c r="J147">
        <f ca="1">IF(Data_Background!J147="","",(IF($B$3="On",IF(Data_Background!J147=0,0,Data_Background!J147-SMALL(Data_Background!$C147:$AZ147,COUNTIF(Data_Background!$C147:$AZ147,0)+1)),Data_Background!J147)))</f>
        <v>0</v>
      </c>
      <c r="K147">
        <f ca="1">IF(Data_Background!K147="","",(IF($B$3="On",IF(Data_Background!K147=0,0,Data_Background!K147-SMALL(Data_Background!$C147:$AZ147,COUNTIF(Data_Background!$C147:$AZ147,0)+1)),Data_Background!K147)))</f>
        <v>0</v>
      </c>
      <c r="L147">
        <f ca="1">IF(Data_Background!L147="","",(IF($B$3="On",IF(Data_Background!L147=0,0,Data_Background!L147-SMALL(Data_Background!$C147:$AZ147,COUNTIF(Data_Background!$C147:$AZ147,0)+1)),Data_Background!L147)))</f>
        <v>0</v>
      </c>
      <c r="M147">
        <f ca="1">IF(Data_Background!M147="","",(IF($B$3="On",IF(Data_Background!M147=0,0,Data_Background!M147-SMALL(Data_Background!$C147:$AZ147,COUNTIF(Data_Background!$C147:$AZ147,0)+1)),Data_Background!M147)))</f>
        <v>0</v>
      </c>
      <c r="N147">
        <f ca="1">IF(Data_Background!N147="","",(IF($B$3="On",IF(Data_Background!N147=0,0,Data_Background!N147-SMALL(Data_Background!$C147:$AZ147,COUNTIF(Data_Background!$C147:$AZ147,0)+1)),Data_Background!N147)))</f>
        <v>0</v>
      </c>
      <c r="O147">
        <f ca="1">IF(Data_Background!O147="","",(IF($B$3="On",IF(Data_Background!O147=0,0,Data_Background!O147-SMALL(Data_Background!$C147:$AZ147,COUNTIF(Data_Background!$C147:$AZ147,0)+1)),Data_Background!O147)))</f>
        <v>3.0556620406284205</v>
      </c>
      <c r="P147">
        <f ca="1">IF(Data_Background!P147="","",(IF($B$3="On",IF(Data_Background!P147=0,0,Data_Background!P147-SMALL(Data_Background!$C147:$AZ147,COUNTIF(Data_Background!$C147:$AZ147,0)+1)),Data_Background!P147)))</f>
        <v>30.487214183794276</v>
      </c>
      <c r="Q147">
        <f ca="1">IF(Data_Background!Q147="","",(IF($B$3="On",IF(Data_Background!Q147=0,0,Data_Background!Q147-SMALL(Data_Background!$C147:$AZ147,COUNTIF(Data_Background!$C147:$AZ147,0)+1)),Data_Background!Q147)))</f>
        <v>84.674058406060198</v>
      </c>
      <c r="R147">
        <f ca="1">IF(Data_Background!R147="","",(IF($B$3="On",IF(Data_Background!R147=0,0,Data_Background!R147-SMALL(Data_Background!$C147:$AZ147,COUNTIF(Data_Background!$C147:$AZ147,0)+1)),Data_Background!R147)))</f>
        <v>187.83340999816136</v>
      </c>
      <c r="S147">
        <f ca="1">IF(Data_Background!S147="","",(IF($B$3="On",IF(Data_Background!S147=0,0,Data_Background!S147-SMALL(Data_Background!$C147:$AZ147,COUNTIF(Data_Background!$C147:$AZ147,0)+1)),Data_Background!S147)))</f>
        <v>369.7053019501646</v>
      </c>
      <c r="T147">
        <f ca="1">IF(Data_Background!T147="","",(IF($B$3="On",IF(Data_Background!T147=0,0,Data_Background!T147-SMALL(Data_Background!$C147:$AZ147,COUNTIF(Data_Background!$C147:$AZ147,0)+1)),Data_Background!T147)))</f>
        <v>674.17175465550861</v>
      </c>
      <c r="U147">
        <f ca="1">IF(Data_Background!U147="","",(IF($B$3="On",IF(Data_Background!U147=0,0,Data_Background!U147-SMALL(Data_Background!$C147:$AZ147,COUNTIF(Data_Background!$C147:$AZ147,0)+1)),Data_Background!U147)))</f>
        <v>1133.40304890025</v>
      </c>
      <c r="V147">
        <f ca="1">IF(Data_Background!V147="","",(IF($B$3="On",IF(Data_Background!V147=0,0,Data_Background!V147-SMALL(Data_Background!$C147:$AZ147,COUNTIF(Data_Background!$C147:$AZ147,0)+1)),Data_Background!V147)))</f>
        <v>1707.0678452021966</v>
      </c>
      <c r="W147">
        <f ca="1">IF(Data_Background!W147="","",(IF($B$3="On",IF(Data_Background!W147=0,0,Data_Background!W147-SMALL(Data_Background!$C147:$AZ147,COUNTIF(Data_Background!$C147:$AZ147,0)+1)),Data_Background!W147)))</f>
        <v>2305.7672750638867</v>
      </c>
      <c r="X147">
        <f ca="1">IF(Data_Background!X147="","",(IF($B$3="On",IF(Data_Background!X147=0,0,Data_Background!X147-SMALL(Data_Background!$C147:$AZ147,COUNTIF(Data_Background!$C147:$AZ147,0)+1)),Data_Background!X147)))</f>
        <v>2827.4465068638833</v>
      </c>
      <c r="Y147">
        <f ca="1">IF(Data_Background!Y147="","",(IF($B$3="On",IF(Data_Background!Y147=0,0,Data_Background!Y147-SMALL(Data_Background!$C147:$AZ147,COUNTIF(Data_Background!$C147:$AZ147,0)+1)),Data_Background!Y147)))</f>
        <v>3221.8601616787364</v>
      </c>
      <c r="Z147">
        <f ca="1">IF(Data_Background!Z147="","",(IF($B$3="On",IF(Data_Background!Z147=0,0,Data_Background!Z147-SMALL(Data_Background!$C147:$AZ147,COUNTIF(Data_Background!$C147:$AZ147,0)+1)),Data_Background!Z147)))</f>
        <v>3490.8442290628</v>
      </c>
      <c r="AA147">
        <f ca="1">IF(Data_Background!AA147="","",(IF($B$3="On",IF(Data_Background!AA147=0,0,Data_Background!AA147-SMALL(Data_Background!$C147:$AZ147,COUNTIF(Data_Background!$C147:$AZ147,0)+1)),Data_Background!AA147)))</f>
        <v>3658.4925607682771</v>
      </c>
      <c r="AB147">
        <f ca="1">IF(Data_Background!AB147="","",(IF($B$3="On",IF(Data_Background!AB147=0,0,Data_Background!AB147-SMALL(Data_Background!$C147:$AZ147,COUNTIF(Data_Background!$C147:$AZ147,0)+1)),Data_Background!AB147)))</f>
        <v>3760.0245166058971</v>
      </c>
      <c r="AC147">
        <f ca="1">IF(Data_Background!AC147="","",(IF($B$3="On",IF(Data_Background!AC147=0,0,Data_Background!AC147-SMALL(Data_Background!$C147:$AZ147,COUNTIF(Data_Background!$C147:$AZ147,0)+1)),Data_Background!AC147)))</f>
        <v>3821.5788262400165</v>
      </c>
      <c r="AD147">
        <f ca="1">IF(Data_Background!AD147="","",(IF($B$3="On",IF(Data_Background!AD147=0,0,Data_Background!AD147-SMALL(Data_Background!$C147:$AZ147,COUNTIF(Data_Background!$C147:$AZ147,0)+1)),Data_Background!AD147)))</f>
        <v>3863.2291539395665</v>
      </c>
      <c r="AE147">
        <f ca="1">IF(Data_Background!AE147="","",(IF($B$3="On",IF(Data_Background!AE147=0,0,Data_Background!AE147-SMALL(Data_Background!$C147:$AZ147,COUNTIF(Data_Background!$C147:$AZ147,0)+1)),Data_Background!AE147)))</f>
        <v>3892.2465228791471</v>
      </c>
      <c r="AF147">
        <f ca="1">IF(Data_Background!AF147="","",(IF($B$3="On",IF(Data_Background!AF147=0,0,Data_Background!AF147-SMALL(Data_Background!$C147:$AZ147,COUNTIF(Data_Background!$C147:$AZ147,0)+1)),Data_Background!AF147)))</f>
        <v>3909.5208023842733</v>
      </c>
      <c r="AG147">
        <f ca="1">IF(Data_Background!AG147="","",(IF($B$3="On",IF(Data_Background!AG147=0,0,Data_Background!AG147-SMALL(Data_Background!$C147:$AZ147,COUNTIF(Data_Background!$C147:$AZ147,0)+1)),Data_Background!AG147)))</f>
        <v>3917.0460997598129</v>
      </c>
      <c r="AH147">
        <f ca="1">IF(Data_Background!AH147="","",(IF($B$3="On",IF(Data_Background!AH147=0,0,Data_Background!AH147-SMALL(Data_Background!$C147:$AZ147,COUNTIF(Data_Background!$C147:$AZ147,0)+1)),Data_Background!AH147)))</f>
        <v>3920.8848661415368</v>
      </c>
      <c r="AI147">
        <f ca="1">IF(Data_Background!AI147="","",(IF($B$3="On",IF(Data_Background!AI147=0,0,Data_Background!AI147-SMALL(Data_Background!$C147:$AZ147,COUNTIF(Data_Background!$C147:$AZ147,0)+1)),Data_Background!AI147)))</f>
        <v>3924.19565241071</v>
      </c>
      <c r="AJ147">
        <f ca="1">IF(Data_Background!AJ147="","",(IF($B$3="On",IF(Data_Background!AJ147=0,0,Data_Background!AJ147-SMALL(Data_Background!$C147:$AZ147,COUNTIF(Data_Background!$C147:$AZ147,0)+1)),Data_Background!AJ147)))</f>
        <v>3927.9684831988102</v>
      </c>
      <c r="AK147">
        <f ca="1">IF(Data_Background!AK147="","",(IF($B$3="On",IF(Data_Background!AK147=0,0,Data_Background!AK147-SMALL(Data_Background!$C147:$AZ147,COUNTIF(Data_Background!$C147:$AZ147,0)+1)),Data_Background!AK147)))</f>
        <v>3929.7904071329699</v>
      </c>
      <c r="AL147">
        <f ca="1">IF(Data_Background!AL147="","",(IF($B$3="On",IF(Data_Background!AL147=0,0,Data_Background!AL147-SMALL(Data_Background!$C147:$AZ147,COUNTIF(Data_Background!$C147:$AZ147,0)+1)),Data_Background!AL147)))</f>
        <v>3930.7142452280095</v>
      </c>
      <c r="AM147">
        <f ca="1">IF(Data_Background!AM147="","",(IF($B$3="On",IF(Data_Background!AM147=0,0,Data_Background!AM147-SMALL(Data_Background!$C147:$AZ147,COUNTIF(Data_Background!$C147:$AZ147,0)+1)),Data_Background!AM147)))</f>
        <v>3930.2174072886301</v>
      </c>
      <c r="AN147">
        <f ca="1">IF(Data_Background!AN147="","",(IF($B$3="On",IF(Data_Background!AN147=0,0,Data_Background!AN147-SMALL(Data_Background!$C147:$AZ147,COUNTIF(Data_Background!$C147:$AZ147,0)+1)),Data_Background!AN147)))</f>
        <v>3928.8894585297367</v>
      </c>
      <c r="AO147">
        <f ca="1">IF(Data_Background!AO147="","",(IF($B$3="On",IF(Data_Background!AO147=0,0,Data_Background!AO147-SMALL(Data_Background!$C147:$AZ147,COUNTIF(Data_Background!$C147:$AZ147,0)+1)),Data_Background!AO147)))</f>
        <v>3924.2625997783739</v>
      </c>
      <c r="AP147">
        <f ca="1">IF(Data_Background!AP147="","",(IF($B$3="On",IF(Data_Background!AP147=0,0,Data_Background!AP147-SMALL(Data_Background!$C147:$AZ147,COUNTIF(Data_Background!$C147:$AZ147,0)+1)),Data_Background!AP147)))</f>
        <v>3921.6767516257601</v>
      </c>
      <c r="AQ147" t="str">
        <f>IF(Data_Background!AQ147="","",(IF($B$3="On",IF(Data_Background!AQ147=0,0,Data_Background!AQ147-SMALL(Data_Background!$C147:$AZ147,COUNTIF(Data_Background!$C147:$AZ147,0)+1)),Data_Background!AQ147)))</f>
        <v/>
      </c>
      <c r="AR147" t="str">
        <f>IF(Data_Background!AR147="","",(IF($B$3="On",IF(Data_Background!AR147=0,0,Data_Background!AR147-SMALL(Data_Background!$C147:$AZ147,COUNTIF(Data_Background!$C147:$AZ147,0)+1)),Data_Background!AR147)))</f>
        <v/>
      </c>
      <c r="AS147" t="str">
        <f>IF(Data_Background!AS147="","",(IF($B$3="On",IF(Data_Background!AS147=0,0,Data_Background!AS147-SMALL(Data_Background!$C147:$AZ147,COUNTIF(Data_Background!$C147:$AZ147,0)+1)),Data_Background!AS147)))</f>
        <v/>
      </c>
      <c r="AT147" t="str">
        <f>IF(Data_Background!AT147="","",(IF($B$3="On",IF(Data_Background!AT147=0,0,Data_Background!AT147-SMALL(Data_Background!$C147:$AZ147,COUNTIF(Data_Background!$C147:$AZ147,0)+1)),Data_Background!AT147)))</f>
        <v/>
      </c>
      <c r="AU147" t="str">
        <f>IF(Data_Background!AU147="","",(IF($B$3="On",IF(Data_Background!AU147=0,0,Data_Background!AU147-SMALL(Data_Background!$C147:$AZ147,COUNTIF(Data_Background!$C147:$AZ147,0)+1)),Data_Background!AU147)))</f>
        <v/>
      </c>
      <c r="AV147" t="str">
        <f>IF(Data_Background!AV147="","",(IF($B$3="On",IF(Data_Background!AV147=0,0,Data_Background!AV147-SMALL(Data_Background!$C147:$AZ147,COUNTIF(Data_Background!$C147:$AZ147,0)+1)),Data_Background!AV147)))</f>
        <v/>
      </c>
      <c r="AW147" t="str">
        <f>IF(Data_Background!AW147="","",(IF($B$3="On",IF(Data_Background!AW147=0,0,Data_Background!AW147-SMALL(Data_Background!$C147:$AZ147,COUNTIF(Data_Background!$C147:$AZ147,0)+1)),Data_Background!AW147)))</f>
        <v/>
      </c>
      <c r="AX147" t="str">
        <f>IF(Data_Background!AX147="","",(IF($B$3="On",IF(Data_Background!AX147=0,0,Data_Background!AX147-SMALL(Data_Background!$C147:$AZ147,COUNTIF(Data_Background!$C147:$AZ147,0)+1)),Data_Background!AX147)))</f>
        <v/>
      </c>
      <c r="AY147" t="str">
        <f>IF(Data_Background!AY147="","",(IF($B$3="On",IF(Data_Background!AY147=0,0,Data_Background!AY147-SMALL(Data_Background!$C147:$AZ147,COUNTIF(Data_Background!$C147:$AZ147,0)+1)),Data_Background!AY147)))</f>
        <v/>
      </c>
      <c r="AZ147" t="str">
        <f>IF(Data_Background!AZ147="","",(IF($B$3="On",IF(Data_Background!AZ147=0,0,Data_Background!AZ147-SMALL(Data_Background!$C147:$AZ147,COUNTIF(Data_Background!$C147:$AZ147,0)+1)),Data_Background!AZ147)))</f>
        <v/>
      </c>
    </row>
    <row r="148" spans="1:52" x14ac:dyDescent="0.25">
      <c r="A148" s="79"/>
      <c r="B148" s="79"/>
    </row>
    <row r="149" spans="1:52" x14ac:dyDescent="0.25">
      <c r="A149" s="79"/>
      <c r="B149" s="79"/>
    </row>
    <row r="150" spans="1:52" x14ac:dyDescent="0.25">
      <c r="A150" s="79"/>
      <c r="B150" s="79"/>
    </row>
    <row r="151" spans="1:52" x14ac:dyDescent="0.25">
      <c r="A151" s="79"/>
      <c r="B151" s="79"/>
    </row>
    <row r="152" spans="1:52" x14ac:dyDescent="0.25">
      <c r="A152" s="79"/>
      <c r="B152" s="79"/>
    </row>
    <row r="153" spans="1:52" x14ac:dyDescent="0.25">
      <c r="A153" s="79"/>
      <c r="B153" s="79"/>
    </row>
    <row r="154" spans="1:52" x14ac:dyDescent="0.25">
      <c r="A154" s="79"/>
      <c r="B154" s="79"/>
    </row>
    <row r="155" spans="1:52" x14ac:dyDescent="0.25">
      <c r="A155" s="79"/>
      <c r="B155" s="79"/>
    </row>
    <row r="156" spans="1:52" x14ac:dyDescent="0.25">
      <c r="A156" s="79"/>
      <c r="B156" s="79"/>
    </row>
    <row r="157" spans="1:52" x14ac:dyDescent="0.25">
      <c r="A157" s="79"/>
      <c r="B157" s="79"/>
    </row>
    <row r="158" spans="1:52" x14ac:dyDescent="0.25">
      <c r="A158" s="79"/>
      <c r="B158" s="79"/>
    </row>
    <row r="159" spans="1:52" x14ac:dyDescent="0.25">
      <c r="A159" s="79"/>
      <c r="B159" s="79"/>
    </row>
    <row r="160" spans="1:52" x14ac:dyDescent="0.25">
      <c r="A160" s="79"/>
      <c r="B160" s="79"/>
    </row>
    <row r="161" spans="1:2" x14ac:dyDescent="0.25">
      <c r="A161" s="79"/>
      <c r="B161" s="79"/>
    </row>
    <row r="162" spans="1:2" x14ac:dyDescent="0.25">
      <c r="A162" s="79"/>
      <c r="B162" s="79"/>
    </row>
    <row r="163" spans="1:2" x14ac:dyDescent="0.25">
      <c r="A163" s="79"/>
      <c r="B163" s="79"/>
    </row>
    <row r="164" spans="1:2" x14ac:dyDescent="0.25">
      <c r="A164" s="79"/>
      <c r="B164" s="79"/>
    </row>
    <row r="165" spans="1:2" x14ac:dyDescent="0.25">
      <c r="A165" s="79"/>
      <c r="B165" s="79"/>
    </row>
    <row r="166" spans="1:2" x14ac:dyDescent="0.25">
      <c r="A166" s="79"/>
      <c r="B166" s="79"/>
    </row>
    <row r="167" spans="1:2" x14ac:dyDescent="0.25">
      <c r="A167" s="79"/>
      <c r="B167" s="79"/>
    </row>
    <row r="168" spans="1:2" x14ac:dyDescent="0.25">
      <c r="A168" s="79"/>
      <c r="B168" s="79"/>
    </row>
    <row r="169" spans="1:2" x14ac:dyDescent="0.25">
      <c r="A169" s="79"/>
      <c r="B169" s="79"/>
    </row>
    <row r="170" spans="1:2" x14ac:dyDescent="0.25">
      <c r="A170" s="79"/>
      <c r="B170" s="79"/>
    </row>
    <row r="171" spans="1:2" x14ac:dyDescent="0.25">
      <c r="A171" s="79"/>
      <c r="B171" s="79"/>
    </row>
    <row r="172" spans="1:2" x14ac:dyDescent="0.25">
      <c r="A172" s="79"/>
      <c r="B172" s="79"/>
    </row>
    <row r="173" spans="1:2" x14ac:dyDescent="0.25">
      <c r="A173" s="79"/>
      <c r="B173" s="79"/>
    </row>
    <row r="174" spans="1:2" x14ac:dyDescent="0.25">
      <c r="A174" s="79"/>
      <c r="B174" s="79"/>
    </row>
    <row r="175" spans="1:2" x14ac:dyDescent="0.25">
      <c r="A175" s="79"/>
      <c r="B175" s="79"/>
    </row>
    <row r="176" spans="1:2" x14ac:dyDescent="0.25">
      <c r="A176" s="79"/>
      <c r="B176" s="79"/>
    </row>
    <row r="177" spans="1:2" x14ac:dyDescent="0.25">
      <c r="A177" s="79"/>
      <c r="B177" s="79"/>
    </row>
    <row r="178" spans="1:2" x14ac:dyDescent="0.25">
      <c r="A178" s="79"/>
      <c r="B178" s="79"/>
    </row>
    <row r="179" spans="1:2" x14ac:dyDescent="0.25">
      <c r="A179" s="79"/>
      <c r="B179" s="79"/>
    </row>
    <row r="180" spans="1:2" x14ac:dyDescent="0.25">
      <c r="A180" s="79"/>
      <c r="B180" s="79"/>
    </row>
    <row r="181" spans="1:2" x14ac:dyDescent="0.25">
      <c r="A181" s="79"/>
      <c r="B181" s="79"/>
    </row>
    <row r="182" spans="1:2" x14ac:dyDescent="0.25">
      <c r="A182" s="79"/>
      <c r="B182" s="79"/>
    </row>
    <row r="183" spans="1:2" x14ac:dyDescent="0.25">
      <c r="A183" s="79"/>
      <c r="B183" s="79"/>
    </row>
    <row r="184" spans="1:2" x14ac:dyDescent="0.25">
      <c r="A184" s="79"/>
      <c r="B184" s="79"/>
    </row>
    <row r="185" spans="1:2" x14ac:dyDescent="0.25">
      <c r="A185" s="79"/>
      <c r="B185" s="79"/>
    </row>
    <row r="186" spans="1:2" x14ac:dyDescent="0.25">
      <c r="A186" s="79"/>
      <c r="B186" s="79"/>
    </row>
    <row r="187" spans="1:2" x14ac:dyDescent="0.25">
      <c r="A187" s="79"/>
      <c r="B187" s="79"/>
    </row>
    <row r="188" spans="1:2" x14ac:dyDescent="0.25">
      <c r="A188" s="79"/>
      <c r="B188" s="79"/>
    </row>
    <row r="189" spans="1:2" x14ac:dyDescent="0.25">
      <c r="A189" s="79"/>
      <c r="B189" s="79"/>
    </row>
    <row r="190" spans="1:2" x14ac:dyDescent="0.25">
      <c r="A190" s="79"/>
      <c r="B190" s="79"/>
    </row>
    <row r="191" spans="1:2" x14ac:dyDescent="0.25">
      <c r="A191" s="79"/>
      <c r="B191" s="79"/>
    </row>
    <row r="192" spans="1:2" x14ac:dyDescent="0.25">
      <c r="A192" s="79"/>
      <c r="B192" s="79"/>
    </row>
    <row r="193" spans="1:2" x14ac:dyDescent="0.25">
      <c r="A193" s="79"/>
      <c r="B193" s="79"/>
    </row>
    <row r="194" spans="1:2" x14ac:dyDescent="0.25">
      <c r="A194" s="79"/>
      <c r="B194" s="79"/>
    </row>
    <row r="195" spans="1:2" x14ac:dyDescent="0.25">
      <c r="A195" s="79"/>
      <c r="B195" s="79"/>
    </row>
    <row r="196" spans="1:2" x14ac:dyDescent="0.25">
      <c r="A196" s="79"/>
      <c r="B196" s="79"/>
    </row>
    <row r="197" spans="1:2" x14ac:dyDescent="0.25">
      <c r="A197" s="79"/>
      <c r="B197" s="79"/>
    </row>
    <row r="198" spans="1:2" x14ac:dyDescent="0.25">
      <c r="A198" s="79"/>
      <c r="B198" s="79"/>
    </row>
    <row r="199" spans="1:2" x14ac:dyDescent="0.25">
      <c r="A199" s="79"/>
      <c r="B199" s="79"/>
    </row>
    <row r="200" spans="1:2" x14ac:dyDescent="0.25">
      <c r="A200" s="79"/>
      <c r="B200" s="79"/>
    </row>
    <row r="201" spans="1:2" x14ac:dyDescent="0.25">
      <c r="A201" s="79"/>
      <c r="B201" s="79"/>
    </row>
    <row r="202" spans="1:2" x14ac:dyDescent="0.25">
      <c r="A202" s="79"/>
      <c r="B202" s="79"/>
    </row>
    <row r="203" spans="1:2" x14ac:dyDescent="0.25">
      <c r="A203" s="79"/>
      <c r="B203" s="79"/>
    </row>
    <row r="204" spans="1:2" x14ac:dyDescent="0.25">
      <c r="A204" s="79"/>
      <c r="B204" s="79"/>
    </row>
    <row r="205" spans="1:2" x14ac:dyDescent="0.25">
      <c r="A205" s="79"/>
      <c r="B205" s="79"/>
    </row>
    <row r="206" spans="1:2" x14ac:dyDescent="0.25">
      <c r="A206" s="79"/>
      <c r="B206" s="79"/>
    </row>
    <row r="207" spans="1:2" x14ac:dyDescent="0.25">
      <c r="A207" s="79"/>
      <c r="B207" s="79"/>
    </row>
    <row r="208" spans="1:2" x14ac:dyDescent="0.25">
      <c r="A208" s="79"/>
      <c r="B208" s="79"/>
    </row>
    <row r="209" spans="1:2" x14ac:dyDescent="0.25">
      <c r="A209" s="79"/>
      <c r="B209" s="79"/>
    </row>
    <row r="210" spans="1:2" x14ac:dyDescent="0.25">
      <c r="A210" s="79"/>
      <c r="B210" s="79"/>
    </row>
    <row r="211" spans="1:2" x14ac:dyDescent="0.25">
      <c r="A211" s="79"/>
      <c r="B211" s="79"/>
    </row>
    <row r="212" spans="1:2" x14ac:dyDescent="0.25">
      <c r="A212" s="79"/>
      <c r="B212" s="79"/>
    </row>
    <row r="213" spans="1:2" x14ac:dyDescent="0.25">
      <c r="A213" s="79"/>
      <c r="B213" s="79"/>
    </row>
    <row r="214" spans="1:2" x14ac:dyDescent="0.25">
      <c r="A214" s="79"/>
      <c r="B214" s="79"/>
    </row>
    <row r="215" spans="1:2" x14ac:dyDescent="0.25">
      <c r="A215" s="79"/>
      <c r="B215" s="79"/>
    </row>
    <row r="216" spans="1:2" x14ac:dyDescent="0.25">
      <c r="A216" s="79"/>
      <c r="B216" s="79"/>
    </row>
    <row r="217" spans="1:2" x14ac:dyDescent="0.25">
      <c r="A217" s="79"/>
      <c r="B217" s="79"/>
    </row>
    <row r="218" spans="1:2" x14ac:dyDescent="0.25">
      <c r="A218" s="79"/>
      <c r="B218" s="79"/>
    </row>
    <row r="219" spans="1:2" x14ac:dyDescent="0.25">
      <c r="A219" s="79"/>
      <c r="B219" s="79"/>
    </row>
    <row r="220" spans="1:2" x14ac:dyDescent="0.25">
      <c r="A220" s="79"/>
      <c r="B220" s="79"/>
    </row>
    <row r="221" spans="1:2" x14ac:dyDescent="0.25">
      <c r="A221" s="79"/>
      <c r="B221" s="79"/>
    </row>
    <row r="222" spans="1:2" x14ac:dyDescent="0.25">
      <c r="A222" s="79"/>
      <c r="B222" s="79"/>
    </row>
    <row r="223" spans="1:2" x14ac:dyDescent="0.25">
      <c r="A223" s="79"/>
      <c r="B223" s="79"/>
    </row>
    <row r="224" spans="1:2" x14ac:dyDescent="0.25">
      <c r="A224" s="79"/>
      <c r="B224" s="79"/>
    </row>
    <row r="225" spans="1:2" x14ac:dyDescent="0.25">
      <c r="A225" s="79"/>
      <c r="B225" s="79"/>
    </row>
    <row r="226" spans="1:2" x14ac:dyDescent="0.25">
      <c r="A226" s="79"/>
      <c r="B226" s="79"/>
    </row>
    <row r="227" spans="1:2" x14ac:dyDescent="0.25">
      <c r="A227" s="79"/>
      <c r="B227" s="79"/>
    </row>
    <row r="228" spans="1:2" x14ac:dyDescent="0.25">
      <c r="A228" s="79"/>
      <c r="B228" s="79"/>
    </row>
    <row r="229" spans="1:2" x14ac:dyDescent="0.25">
      <c r="A229" s="79"/>
      <c r="B229" s="79"/>
    </row>
    <row r="230" spans="1:2" x14ac:dyDescent="0.25">
      <c r="A230" s="79"/>
      <c r="B230" s="79"/>
    </row>
    <row r="231" spans="1:2" x14ac:dyDescent="0.25">
      <c r="A231" s="79"/>
      <c r="B231" s="79"/>
    </row>
    <row r="232" spans="1:2" x14ac:dyDescent="0.25">
      <c r="A232" s="79"/>
      <c r="B232" s="79"/>
    </row>
    <row r="233" spans="1:2" x14ac:dyDescent="0.25">
      <c r="A233" s="79"/>
      <c r="B233" s="79"/>
    </row>
    <row r="234" spans="1:2" x14ac:dyDescent="0.25">
      <c r="A234" s="79"/>
      <c r="B234" s="79"/>
    </row>
    <row r="235" spans="1:2" x14ac:dyDescent="0.25">
      <c r="A235" s="79"/>
      <c r="B235" s="79"/>
    </row>
    <row r="236" spans="1:2" x14ac:dyDescent="0.25">
      <c r="A236" s="79"/>
      <c r="B236" s="79"/>
    </row>
    <row r="237" spans="1:2" x14ac:dyDescent="0.25">
      <c r="A237" s="79"/>
      <c r="B237" s="79"/>
    </row>
    <row r="238" spans="1:2" x14ac:dyDescent="0.25">
      <c r="A238" s="79"/>
      <c r="B238" s="79"/>
    </row>
    <row r="239" spans="1:2" x14ac:dyDescent="0.25">
      <c r="A239" s="79"/>
      <c r="B239" s="79"/>
    </row>
    <row r="240" spans="1:2" x14ac:dyDescent="0.25">
      <c r="A240" s="79"/>
      <c r="B240" s="79"/>
    </row>
    <row r="241" spans="1:2" x14ac:dyDescent="0.25">
      <c r="A241" s="79"/>
      <c r="B241" s="79"/>
    </row>
    <row r="242" spans="1:2" x14ac:dyDescent="0.25">
      <c r="A242" s="79"/>
      <c r="B242" s="79"/>
    </row>
    <row r="243" spans="1:2" x14ac:dyDescent="0.25">
      <c r="A243" s="79"/>
      <c r="B243" s="79"/>
    </row>
    <row r="244" spans="1:2" x14ac:dyDescent="0.25">
      <c r="A244" s="79"/>
      <c r="B244" s="79"/>
    </row>
    <row r="245" spans="1:2" x14ac:dyDescent="0.25">
      <c r="A245" s="79"/>
      <c r="B245" s="79"/>
    </row>
    <row r="246" spans="1:2" x14ac:dyDescent="0.25">
      <c r="A246" s="79"/>
      <c r="B246" s="79"/>
    </row>
    <row r="247" spans="1:2" x14ac:dyDescent="0.25">
      <c r="A247" s="79"/>
      <c r="B247" s="79"/>
    </row>
    <row r="248" spans="1:2" x14ac:dyDescent="0.25">
      <c r="A248" s="79"/>
      <c r="B248" s="79"/>
    </row>
    <row r="249" spans="1:2" x14ac:dyDescent="0.25">
      <c r="A249" s="79"/>
      <c r="B249" s="79"/>
    </row>
    <row r="250" spans="1:2" x14ac:dyDescent="0.25">
      <c r="A250" s="79"/>
      <c r="B250" s="79"/>
    </row>
    <row r="251" spans="1:2" x14ac:dyDescent="0.25">
      <c r="A251" s="79"/>
      <c r="B251" s="79"/>
    </row>
    <row r="252" spans="1:2" x14ac:dyDescent="0.25">
      <c r="A252" s="79"/>
      <c r="B252" s="79"/>
    </row>
    <row r="253" spans="1:2" x14ac:dyDescent="0.25">
      <c r="A253" s="79"/>
      <c r="B253" s="79"/>
    </row>
    <row r="254" spans="1:2" x14ac:dyDescent="0.25">
      <c r="A254" s="79"/>
      <c r="B254" s="79"/>
    </row>
    <row r="255" spans="1:2" x14ac:dyDescent="0.25">
      <c r="A255" s="79"/>
      <c r="B255" s="79"/>
    </row>
    <row r="256" spans="1:2" x14ac:dyDescent="0.25">
      <c r="A256" s="79"/>
      <c r="B256" s="79"/>
    </row>
    <row r="257" spans="1:2" x14ac:dyDescent="0.25">
      <c r="A257" s="79"/>
      <c r="B257" s="79"/>
    </row>
    <row r="258" spans="1:2" x14ac:dyDescent="0.25">
      <c r="A258" s="79"/>
      <c r="B258" s="79"/>
    </row>
    <row r="259" spans="1:2" x14ac:dyDescent="0.25">
      <c r="A259" s="79"/>
      <c r="B259" s="79"/>
    </row>
    <row r="260" spans="1:2" x14ac:dyDescent="0.25">
      <c r="A260" s="79"/>
      <c r="B260" s="79"/>
    </row>
    <row r="261" spans="1:2" x14ac:dyDescent="0.25">
      <c r="A261" s="79"/>
      <c r="B261" s="79"/>
    </row>
    <row r="262" spans="1:2" x14ac:dyDescent="0.25">
      <c r="A262" s="79"/>
      <c r="B262" s="79"/>
    </row>
    <row r="263" spans="1:2" x14ac:dyDescent="0.25">
      <c r="A263" s="79"/>
      <c r="B263" s="79"/>
    </row>
    <row r="264" spans="1:2" x14ac:dyDescent="0.25">
      <c r="A264" s="79"/>
      <c r="B264" s="79"/>
    </row>
    <row r="265" spans="1:2" x14ac:dyDescent="0.25">
      <c r="A265" s="79"/>
      <c r="B265" s="79"/>
    </row>
    <row r="266" spans="1:2" x14ac:dyDescent="0.25">
      <c r="A266" s="79"/>
      <c r="B266" s="79"/>
    </row>
    <row r="267" spans="1:2" x14ac:dyDescent="0.25">
      <c r="A267" s="79"/>
      <c r="B267" s="79"/>
    </row>
    <row r="268" spans="1:2" x14ac:dyDescent="0.25">
      <c r="A268" s="79"/>
      <c r="B268" s="79"/>
    </row>
    <row r="269" spans="1:2" x14ac:dyDescent="0.25">
      <c r="A269" s="79"/>
      <c r="B269" s="79"/>
    </row>
    <row r="270" spans="1:2" x14ac:dyDescent="0.25">
      <c r="A270" s="79"/>
      <c r="B270" s="79"/>
    </row>
    <row r="271" spans="1:2" x14ac:dyDescent="0.25">
      <c r="A271" s="79"/>
      <c r="B271" s="79"/>
    </row>
    <row r="272" spans="1:2" x14ac:dyDescent="0.25">
      <c r="A272" s="79"/>
      <c r="B272" s="79"/>
    </row>
    <row r="273" spans="1:2" x14ac:dyDescent="0.25">
      <c r="A273" s="79"/>
      <c r="B273" s="79"/>
    </row>
    <row r="274" spans="1:2" x14ac:dyDescent="0.25">
      <c r="A274" s="79"/>
      <c r="B274" s="79"/>
    </row>
    <row r="275" spans="1:2" x14ac:dyDescent="0.25">
      <c r="A275" s="79"/>
      <c r="B275" s="79"/>
    </row>
    <row r="276" spans="1:2" x14ac:dyDescent="0.25">
      <c r="A276" s="79"/>
      <c r="B276" s="79"/>
    </row>
    <row r="277" spans="1:2" x14ac:dyDescent="0.25">
      <c r="A277" s="79"/>
      <c r="B277" s="79"/>
    </row>
    <row r="278" spans="1:2" x14ac:dyDescent="0.25">
      <c r="A278" s="79"/>
      <c r="B278" s="79"/>
    </row>
    <row r="279" spans="1:2" x14ac:dyDescent="0.25">
      <c r="A279" s="79"/>
      <c r="B279" s="79"/>
    </row>
    <row r="280" spans="1:2" x14ac:dyDescent="0.25">
      <c r="A280" s="79"/>
      <c r="B280" s="79"/>
    </row>
    <row r="281" spans="1:2" x14ac:dyDescent="0.25">
      <c r="A281" s="79"/>
      <c r="B281" s="79"/>
    </row>
    <row r="282" spans="1:2" x14ac:dyDescent="0.25">
      <c r="A282" s="79"/>
      <c r="B282" s="79"/>
    </row>
    <row r="283" spans="1:2" x14ac:dyDescent="0.25">
      <c r="A283" s="79"/>
      <c r="B283" s="79"/>
    </row>
    <row r="284" spans="1:2" x14ac:dyDescent="0.25">
      <c r="A284" s="79"/>
      <c r="B284" s="79"/>
    </row>
    <row r="285" spans="1:2" x14ac:dyDescent="0.25">
      <c r="A285" s="79"/>
      <c r="B285" s="79"/>
    </row>
    <row r="286" spans="1:2" x14ac:dyDescent="0.25">
      <c r="A286" s="79"/>
      <c r="B286" s="79"/>
    </row>
    <row r="287" spans="1:2" x14ac:dyDescent="0.25">
      <c r="A287" s="79"/>
      <c r="B287" s="79"/>
    </row>
    <row r="288" spans="1:2" x14ac:dyDescent="0.25">
      <c r="A288" s="79"/>
      <c r="B288" s="79"/>
    </row>
    <row r="289" spans="1:2" x14ac:dyDescent="0.25">
      <c r="A289" s="79"/>
      <c r="B289" s="79"/>
    </row>
    <row r="290" spans="1:2" x14ac:dyDescent="0.25">
      <c r="A290" s="79"/>
      <c r="B290" s="79"/>
    </row>
    <row r="291" spans="1:2" x14ac:dyDescent="0.25">
      <c r="A291" s="79"/>
      <c r="B291" s="79"/>
    </row>
    <row r="292" spans="1:2" x14ac:dyDescent="0.25">
      <c r="A292" s="79"/>
      <c r="B292" s="79"/>
    </row>
    <row r="293" spans="1:2" x14ac:dyDescent="0.25">
      <c r="A293" s="79"/>
      <c r="B293" s="79"/>
    </row>
    <row r="294" spans="1:2" x14ac:dyDescent="0.25">
      <c r="A294" s="79"/>
      <c r="B294" s="79"/>
    </row>
    <row r="295" spans="1:2" x14ac:dyDescent="0.25">
      <c r="A295" s="79"/>
      <c r="B295" s="79"/>
    </row>
    <row r="296" spans="1:2" x14ac:dyDescent="0.25">
      <c r="A296" s="79"/>
      <c r="B296" s="79"/>
    </row>
    <row r="297" spans="1:2" x14ac:dyDescent="0.25">
      <c r="A297" s="79"/>
      <c r="B297" s="79"/>
    </row>
    <row r="298" spans="1:2" x14ac:dyDescent="0.25">
      <c r="A298" s="79"/>
      <c r="B298" s="79"/>
    </row>
    <row r="299" spans="1:2" x14ac:dyDescent="0.25">
      <c r="A299" s="79"/>
      <c r="B299" s="79"/>
    </row>
    <row r="300" spans="1:2" x14ac:dyDescent="0.25">
      <c r="A300" s="79"/>
      <c r="B300" s="79"/>
    </row>
    <row r="301" spans="1:2" x14ac:dyDescent="0.25">
      <c r="A301" s="79"/>
      <c r="B301" s="79"/>
    </row>
    <row r="302" spans="1:2" x14ac:dyDescent="0.25">
      <c r="A302" s="79"/>
      <c r="B302" s="79"/>
    </row>
    <row r="303" spans="1:2" x14ac:dyDescent="0.25">
      <c r="A303" s="79"/>
      <c r="B303" s="79"/>
    </row>
    <row r="304" spans="1:2" x14ac:dyDescent="0.25">
      <c r="A304" s="79"/>
      <c r="B304" s="79"/>
    </row>
    <row r="305" spans="1:2" x14ac:dyDescent="0.25">
      <c r="A305" s="79"/>
      <c r="B305" s="79"/>
    </row>
    <row r="306" spans="1:2" x14ac:dyDescent="0.25">
      <c r="A306" s="79"/>
      <c r="B306" s="79"/>
    </row>
    <row r="307" spans="1:2" x14ac:dyDescent="0.25">
      <c r="A307" s="79"/>
      <c r="B307" s="79"/>
    </row>
    <row r="308" spans="1:2" x14ac:dyDescent="0.25">
      <c r="A308" s="79"/>
      <c r="B308" s="79"/>
    </row>
    <row r="309" spans="1:2" x14ac:dyDescent="0.25">
      <c r="A309" s="79"/>
      <c r="B309" s="79"/>
    </row>
    <row r="310" spans="1:2" x14ac:dyDescent="0.25">
      <c r="A310" s="79"/>
      <c r="B310" s="79"/>
    </row>
    <row r="311" spans="1:2" x14ac:dyDescent="0.25">
      <c r="A311" s="79"/>
      <c r="B311" s="79"/>
    </row>
    <row r="312" spans="1:2" x14ac:dyDescent="0.25">
      <c r="A312" s="79"/>
      <c r="B312" s="79"/>
    </row>
    <row r="313" spans="1:2" x14ac:dyDescent="0.25">
      <c r="A313" s="79"/>
      <c r="B313" s="79"/>
    </row>
    <row r="314" spans="1:2" x14ac:dyDescent="0.25">
      <c r="A314" s="79"/>
      <c r="B314" s="79"/>
    </row>
    <row r="315" spans="1:2" x14ac:dyDescent="0.25">
      <c r="A315" s="79"/>
      <c r="B315" s="79"/>
    </row>
    <row r="316" spans="1:2" x14ac:dyDescent="0.25">
      <c r="A316" s="79"/>
      <c r="B316" s="79"/>
    </row>
    <row r="317" spans="1:2" x14ac:dyDescent="0.25">
      <c r="A317" s="79"/>
      <c r="B317" s="79"/>
    </row>
    <row r="318" spans="1:2" x14ac:dyDescent="0.25">
      <c r="A318" s="79"/>
      <c r="B318" s="79"/>
    </row>
    <row r="319" spans="1:2" x14ac:dyDescent="0.25">
      <c r="A319" s="79"/>
      <c r="B319" s="79"/>
    </row>
    <row r="320" spans="1:2" x14ac:dyDescent="0.25">
      <c r="A320" s="79"/>
      <c r="B320" s="79"/>
    </row>
    <row r="321" spans="1:2" x14ac:dyDescent="0.25">
      <c r="A321" s="79"/>
      <c r="B321" s="79"/>
    </row>
    <row r="322" spans="1:2" x14ac:dyDescent="0.25">
      <c r="A322" s="79"/>
      <c r="B322" s="79"/>
    </row>
    <row r="323" spans="1:2" x14ac:dyDescent="0.25">
      <c r="A323" s="79"/>
      <c r="B323" s="79"/>
    </row>
    <row r="324" spans="1:2" x14ac:dyDescent="0.25">
      <c r="A324" s="79"/>
      <c r="B324" s="79"/>
    </row>
    <row r="325" spans="1:2" x14ac:dyDescent="0.25">
      <c r="A325" s="79"/>
      <c r="B325" s="79"/>
    </row>
    <row r="326" spans="1:2" x14ac:dyDescent="0.25">
      <c r="A326" s="79"/>
      <c r="B326" s="79"/>
    </row>
    <row r="327" spans="1:2" x14ac:dyDescent="0.25">
      <c r="A327" s="79"/>
      <c r="B327" s="79"/>
    </row>
    <row r="328" spans="1:2" x14ac:dyDescent="0.25">
      <c r="A328" s="79"/>
      <c r="B328" s="79"/>
    </row>
    <row r="329" spans="1:2" x14ac:dyDescent="0.25">
      <c r="A329" s="79"/>
      <c r="B329" s="79"/>
    </row>
    <row r="330" spans="1:2" x14ac:dyDescent="0.25">
      <c r="A330" s="79"/>
      <c r="B330" s="79"/>
    </row>
    <row r="331" spans="1:2" x14ac:dyDescent="0.25">
      <c r="A331" s="79"/>
      <c r="B331" s="79"/>
    </row>
    <row r="332" spans="1:2" x14ac:dyDescent="0.25">
      <c r="A332" s="79"/>
      <c r="B332" s="79"/>
    </row>
    <row r="333" spans="1:2" x14ac:dyDescent="0.25">
      <c r="A333" s="79"/>
      <c r="B333" s="79"/>
    </row>
    <row r="334" spans="1:2" x14ac:dyDescent="0.25">
      <c r="A334" s="79"/>
      <c r="B334" s="79"/>
    </row>
    <row r="335" spans="1:2" x14ac:dyDescent="0.25">
      <c r="A335" s="79"/>
      <c r="B335" s="79"/>
    </row>
    <row r="336" spans="1:2" x14ac:dyDescent="0.25">
      <c r="A336" s="79"/>
      <c r="B336" s="79"/>
    </row>
    <row r="337" spans="1:2" x14ac:dyDescent="0.25">
      <c r="A337" s="79"/>
      <c r="B337" s="79"/>
    </row>
    <row r="338" spans="1:2" x14ac:dyDescent="0.25">
      <c r="A338" s="79"/>
      <c r="B338" s="79"/>
    </row>
    <row r="339" spans="1:2" x14ac:dyDescent="0.25">
      <c r="A339" s="79"/>
      <c r="B339" s="79"/>
    </row>
    <row r="340" spans="1:2" x14ac:dyDescent="0.25">
      <c r="A340" s="79"/>
      <c r="B340" s="79"/>
    </row>
    <row r="341" spans="1:2" x14ac:dyDescent="0.25">
      <c r="A341" s="79"/>
      <c r="B341" s="79"/>
    </row>
    <row r="342" spans="1:2" x14ac:dyDescent="0.25">
      <c r="A342" s="79"/>
      <c r="B342" s="79"/>
    </row>
    <row r="343" spans="1:2" x14ac:dyDescent="0.25">
      <c r="A343" s="79"/>
      <c r="B343" s="79"/>
    </row>
    <row r="344" spans="1:2" x14ac:dyDescent="0.25">
      <c r="A344" s="79"/>
      <c r="B344" s="79"/>
    </row>
    <row r="345" spans="1:2" x14ac:dyDescent="0.25">
      <c r="A345" s="79"/>
      <c r="B345" s="79"/>
    </row>
    <row r="346" spans="1:2" x14ac:dyDescent="0.25">
      <c r="A346" s="79"/>
      <c r="B346" s="79"/>
    </row>
    <row r="347" spans="1:2" x14ac:dyDescent="0.25">
      <c r="A347" s="79"/>
      <c r="B347" s="79"/>
    </row>
    <row r="348" spans="1:2" x14ac:dyDescent="0.25">
      <c r="A348" s="79"/>
      <c r="B348" s="79"/>
    </row>
    <row r="349" spans="1:2" x14ac:dyDescent="0.25">
      <c r="A349" s="79"/>
      <c r="B349" s="79"/>
    </row>
    <row r="350" spans="1:2" x14ac:dyDescent="0.25">
      <c r="A350" s="79"/>
      <c r="B350" s="79"/>
    </row>
    <row r="351" spans="1:2" x14ac:dyDescent="0.25">
      <c r="A351" s="79"/>
      <c r="B351" s="79"/>
    </row>
    <row r="352" spans="1:2" x14ac:dyDescent="0.25">
      <c r="A352" s="79"/>
      <c r="B352" s="79"/>
    </row>
    <row r="353" spans="1:2" x14ac:dyDescent="0.25">
      <c r="A353" s="79"/>
      <c r="B353" s="79"/>
    </row>
    <row r="354" spans="1:2" x14ac:dyDescent="0.25">
      <c r="A354" s="79"/>
      <c r="B354" s="79"/>
    </row>
    <row r="355" spans="1:2" x14ac:dyDescent="0.25">
      <c r="A355" s="79"/>
      <c r="B355" s="79"/>
    </row>
    <row r="356" spans="1:2" x14ac:dyDescent="0.25">
      <c r="A356" s="79"/>
      <c r="B356" s="79"/>
    </row>
    <row r="357" spans="1:2" x14ac:dyDescent="0.25">
      <c r="A357" s="79"/>
      <c r="B357" s="79"/>
    </row>
    <row r="358" spans="1:2" x14ac:dyDescent="0.25">
      <c r="A358" s="79"/>
      <c r="B358" s="79"/>
    </row>
    <row r="359" spans="1:2" x14ac:dyDescent="0.25">
      <c r="A359" s="79"/>
      <c r="B359" s="79"/>
    </row>
    <row r="1156" spans="1:52" x14ac:dyDescent="0.25">
      <c r="A1156" t="s">
        <v>508</v>
      </c>
    </row>
    <row r="1157" spans="1:52" x14ac:dyDescent="0.25">
      <c r="A1157" s="79">
        <f ca="1">Data_Initial!A1157</f>
        <v>1</v>
      </c>
      <c r="B1157" s="79" t="str">
        <f ca="1">Data_Initial!B1157</f>
        <v>A1</v>
      </c>
      <c r="C1157">
        <f ca="1">IF(Data_Background!C1157="","",(IF($B$3="On",IF(Data_Background!C1157=0,0,Data_Background!C1157-SMALL(Data_Background!$C1157:$AZ1157,COUNTIF(Data_Background!$C1157:$AZ1157,0)+1)),Data_Background!C1157)))</f>
        <v>19.331882742661101</v>
      </c>
      <c r="D1157">
        <f ca="1">IF(Data_Background!D1157="","",(IF($B$3="On",IF(Data_Background!D1157=0,0,Data_Background!D1157-SMALL(Data_Background!$C1157:$AZ1157,COUNTIF(Data_Background!$C1157:$AZ1157,0)+1)),Data_Background!D1157)))</f>
        <v>14.946779397138004</v>
      </c>
      <c r="E1157">
        <f ca="1">IF(Data_Background!E1157="","",(IF($B$3="On",IF(Data_Background!E1157=0,0,Data_Background!E1157-SMALL(Data_Background!$C1157:$AZ1157,COUNTIF(Data_Background!$C1157:$AZ1157,0)+1)),Data_Background!E1157)))</f>
        <v>8.0950756518276084</v>
      </c>
      <c r="F1157">
        <f ca="1">IF(Data_Background!F1157="","",(IF($B$3="On",IF(Data_Background!F1157=0,0,Data_Background!F1157-SMALL(Data_Background!$C1157:$AZ1157,COUNTIF(Data_Background!$C1157:$AZ1157,0)+1)),Data_Background!F1157)))</f>
        <v>2.0833406273450166</v>
      </c>
      <c r="G1157">
        <f ca="1">IF(Data_Background!G1157="","",(IF($B$3="On",IF(Data_Background!G1157=0,0,Data_Background!G1157-SMALL(Data_Background!$C1157:$AZ1157,COUNTIF(Data_Background!$C1157:$AZ1157,0)+1)),Data_Background!G1157)))</f>
        <v>0</v>
      </c>
      <c r="H1157">
        <f ca="1">IF(Data_Background!H1157="","",(IF($B$3="On",IF(Data_Background!H1157=0,0,Data_Background!H1157-SMALL(Data_Background!$C1157:$AZ1157,COUNTIF(Data_Background!$C1157:$AZ1157,0)+1)),Data_Background!H1157)))</f>
        <v>0</v>
      </c>
      <c r="I1157">
        <f ca="1">IF(Data_Background!I1157="","",(IF($B$3="On",IF(Data_Background!I1157=0,0,Data_Background!I1157-SMALL(Data_Background!$C1157:$AZ1157,COUNTIF(Data_Background!$C1157:$AZ1157,0)+1)),Data_Background!I1157)))</f>
        <v>0</v>
      </c>
      <c r="J1157">
        <f ca="1">IF(Data_Background!J1157="","",(IF($B$3="On",IF(Data_Background!J1157=0,0,Data_Background!J1157-SMALL(Data_Background!$C1157:$AZ1157,COUNTIF(Data_Background!$C1157:$AZ1157,0)+1)),Data_Background!J1157)))</f>
        <v>0</v>
      </c>
      <c r="K1157">
        <f ca="1">IF(Data_Background!K1157="","",(IF($B$3="On",IF(Data_Background!K1157=0,0,Data_Background!K1157-SMALL(Data_Background!$C1157:$AZ1157,COUNTIF(Data_Background!$C1157:$AZ1157,0)+1)),Data_Background!K1157)))</f>
        <v>0</v>
      </c>
      <c r="L1157">
        <f ca="1">IF(Data_Background!L1157="","",(IF($B$3="On",IF(Data_Background!L1157=0,0,Data_Background!L1157-SMALL(Data_Background!$C1157:$AZ1157,COUNTIF(Data_Background!$C1157:$AZ1157,0)+1)),Data_Background!L1157)))</f>
        <v>0</v>
      </c>
      <c r="M1157">
        <f ca="1">IF(Data_Background!M1157="","",(IF($B$3="On",IF(Data_Background!M1157=0,0,Data_Background!M1157-SMALL(Data_Background!$C1157:$AZ1157,COUNTIF(Data_Background!$C1157:$AZ1157,0)+1)),Data_Background!M1157)))</f>
        <v>0</v>
      </c>
      <c r="N1157">
        <f ca="1">IF(Data_Background!N1157="","",(IF($B$3="On",IF(Data_Background!N1157=0,0,Data_Background!N1157-SMALL(Data_Background!$C1157:$AZ1157,COUNTIF(Data_Background!$C1157:$AZ1157,0)+1)),Data_Background!N1157)))</f>
        <v>0</v>
      </c>
      <c r="O1157">
        <f ca="1">IF(Data_Background!O1157="","",(IF($B$3="On",IF(Data_Background!O1157=0,0,Data_Background!O1157-SMALL(Data_Background!$C1157:$AZ1157,COUNTIF(Data_Background!$C1157:$AZ1157,0)+1)),Data_Background!O1157)))</f>
        <v>0</v>
      </c>
      <c r="P1157">
        <f ca="1">IF(Data_Background!P1157="","",(IF($B$3="On",IF(Data_Background!P1157=0,0,Data_Background!P1157-SMALL(Data_Background!$C1157:$AZ1157,COUNTIF(Data_Background!$C1157:$AZ1157,0)+1)),Data_Background!P1157)))</f>
        <v>0</v>
      </c>
      <c r="Q1157">
        <f ca="1">IF(Data_Background!Q1157="","",(IF($B$3="On",IF(Data_Background!Q1157=0,0,Data_Background!Q1157-SMALL(Data_Background!$C1157:$AZ1157,COUNTIF(Data_Background!$C1157:$AZ1157,0)+1)),Data_Background!Q1157)))</f>
        <v>0</v>
      </c>
      <c r="R1157">
        <f ca="1">IF(Data_Background!R1157="","",(IF($B$3="On",IF(Data_Background!R1157=0,0,Data_Background!R1157-SMALL(Data_Background!$C1157:$AZ1157,COUNTIF(Data_Background!$C1157:$AZ1157,0)+1)),Data_Background!R1157)))</f>
        <v>0</v>
      </c>
      <c r="S1157">
        <f ca="1">IF(Data_Background!S1157="","",(IF($B$3="On",IF(Data_Background!S1157=0,0,Data_Background!S1157-SMALL(Data_Background!$C1157:$AZ1157,COUNTIF(Data_Background!$C1157:$AZ1157,0)+1)),Data_Background!S1157)))</f>
        <v>0</v>
      </c>
      <c r="T1157">
        <f ca="1">IF(Data_Background!T1157="","",(IF($B$3="On",IF(Data_Background!T1157=0,0,Data_Background!T1157-SMALL(Data_Background!$C1157:$AZ1157,COUNTIF(Data_Background!$C1157:$AZ1157,0)+1)),Data_Background!T1157)))</f>
        <v>0</v>
      </c>
      <c r="U1157">
        <f ca="1">IF(Data_Background!U1157="","",(IF($B$3="On",IF(Data_Background!U1157=0,0,Data_Background!U1157-SMALL(Data_Background!$C1157:$AZ1157,COUNTIF(Data_Background!$C1157:$AZ1157,0)+1)),Data_Background!U1157)))</f>
        <v>0</v>
      </c>
      <c r="V1157">
        <f ca="1">IF(Data_Background!V1157="","",(IF($B$3="On",IF(Data_Background!V1157=0,0,Data_Background!V1157-SMALL(Data_Background!$C1157:$AZ1157,COUNTIF(Data_Background!$C1157:$AZ1157,0)+1)),Data_Background!V1157)))</f>
        <v>7.1385967776042509</v>
      </c>
      <c r="W1157">
        <f ca="1">IF(Data_Background!W1157="","",(IF($B$3="On",IF(Data_Background!W1157=0,0,Data_Background!W1157-SMALL(Data_Background!$C1157:$AZ1157,COUNTIF(Data_Background!$C1157:$AZ1157,0)+1)),Data_Background!W1157)))</f>
        <v>24.259726922074606</v>
      </c>
      <c r="X1157">
        <f ca="1">IF(Data_Background!X1157="","",(IF($B$3="On",IF(Data_Background!X1157=0,0,Data_Background!X1157-SMALL(Data_Background!$C1157:$AZ1157,COUNTIF(Data_Background!$C1157:$AZ1157,0)+1)),Data_Background!X1157)))</f>
        <v>53.887818514237409</v>
      </c>
      <c r="Y1157">
        <f ca="1">IF(Data_Background!Y1157="","",(IF($B$3="On",IF(Data_Background!Y1157=0,0,Data_Background!Y1157-SMALL(Data_Background!$C1157:$AZ1157,COUNTIF(Data_Background!$C1157:$AZ1157,0)+1)),Data_Background!Y1157)))</f>
        <v>106.39670902165608</v>
      </c>
      <c r="Z1157">
        <f ca="1">IF(Data_Background!Z1157="","",(IF($B$3="On",IF(Data_Background!Z1157=0,0,Data_Background!Z1157-SMALL(Data_Background!$C1157:$AZ1157,COUNTIF(Data_Background!$C1157:$AZ1157,0)+1)),Data_Background!Z1157)))</f>
        <v>192.09272641424758</v>
      </c>
      <c r="AA1157">
        <f ca="1">IF(Data_Background!AA1157="","",(IF($B$3="On",IF(Data_Background!AA1157=0,0,Data_Background!AA1157-SMALL(Data_Background!$C1157:$AZ1157,COUNTIF(Data_Background!$C1157:$AZ1157,0)+1)),Data_Background!AA1157)))</f>
        <v>328.74298482263714</v>
      </c>
      <c r="AB1157">
        <f ca="1">IF(Data_Background!AB1157="","",(IF($B$3="On",IF(Data_Background!AB1157=0,0,Data_Background!AB1157-SMALL(Data_Background!$C1157:$AZ1157,COUNTIF(Data_Background!$C1157:$AZ1157,0)+1)),Data_Background!AB1157)))</f>
        <v>534.64638370454452</v>
      </c>
      <c r="AC1157">
        <f ca="1">IF(Data_Background!AC1157="","",(IF($B$3="On",IF(Data_Background!AC1157=0,0,Data_Background!AC1157-SMALL(Data_Background!$C1157:$AZ1157,COUNTIF(Data_Background!$C1157:$AZ1157,0)+1)),Data_Background!AC1157)))</f>
        <v>818.4522550868403</v>
      </c>
      <c r="AD1157">
        <f ca="1">IF(Data_Background!AD1157="","",(IF($B$3="On",IF(Data_Background!AD1157=0,0,Data_Background!AD1157-SMALL(Data_Background!$C1157:$AZ1157,COUNTIF(Data_Background!$C1157:$AZ1157,0)+1)),Data_Background!AD1157)))</f>
        <v>1161.0686084255626</v>
      </c>
      <c r="AE1157">
        <f ca="1">IF(Data_Background!AE1157="","",(IF($B$3="On",IF(Data_Background!AE1157=0,0,Data_Background!AE1157-SMALL(Data_Background!$C1157:$AZ1157,COUNTIF(Data_Background!$C1157:$AZ1157,0)+1)),Data_Background!AE1157)))</f>
        <v>1512.7652559895369</v>
      </c>
      <c r="AF1157">
        <f ca="1">IF(Data_Background!AF1157="","",(IF($B$3="On",IF(Data_Background!AF1157=0,0,Data_Background!AF1157-SMALL(Data_Background!$C1157:$AZ1157,COUNTIF(Data_Background!$C1157:$AZ1157,0)+1)),Data_Background!AF1157)))</f>
        <v>1824.117176640757</v>
      </c>
      <c r="AG1157">
        <f ca="1">IF(Data_Background!AG1157="","",(IF($B$3="On",IF(Data_Background!AG1157=0,0,Data_Background!AG1157-SMALL(Data_Background!$C1157:$AZ1157,COUNTIF(Data_Background!$C1157:$AZ1157,0)+1)),Data_Background!AG1157)))</f>
        <v>2060.0629519535469</v>
      </c>
      <c r="AH1157">
        <f ca="1">IF(Data_Background!AH1157="","",(IF($B$3="On",IF(Data_Background!AH1157=0,0,Data_Background!AH1157-SMALL(Data_Background!$C1157:$AZ1157,COUNTIF(Data_Background!$C1157:$AZ1157,0)+1)),Data_Background!AH1157)))</f>
        <v>2223.7472525707972</v>
      </c>
      <c r="AI1157">
        <f ca="1">IF(Data_Background!AI1157="","",(IF($B$3="On",IF(Data_Background!AI1157=0,0,Data_Background!AI1157-SMALL(Data_Background!$C1157:$AZ1157,COUNTIF(Data_Background!$C1157:$AZ1157,0)+1)),Data_Background!AI1157)))</f>
        <v>2335.9382876056006</v>
      </c>
      <c r="AJ1157">
        <f ca="1">IF(Data_Background!AJ1157="","",(IF($B$3="On",IF(Data_Background!AJ1157=0,0,Data_Background!AJ1157-SMALL(Data_Background!$C1157:$AZ1157,COUNTIF(Data_Background!$C1157:$AZ1157,0)+1)),Data_Background!AJ1157)))</f>
        <v>2423.1345869771367</v>
      </c>
      <c r="AK1157">
        <f ca="1">IF(Data_Background!AK1157="","",(IF($B$3="On",IF(Data_Background!AK1157=0,0,Data_Background!AK1157-SMALL(Data_Background!$C1157:$AZ1157,COUNTIF(Data_Background!$C1157:$AZ1157,0)+1)),Data_Background!AK1157)))</f>
        <v>2494.9110556854766</v>
      </c>
      <c r="AL1157">
        <f ca="1">IF(Data_Background!AL1157="","",(IF($B$3="On",IF(Data_Background!AL1157=0,0,Data_Background!AL1157-SMALL(Data_Background!$C1157:$AZ1157,COUNTIF(Data_Background!$C1157:$AZ1157,0)+1)),Data_Background!AL1157)))</f>
        <v>2554.4468965894603</v>
      </c>
      <c r="AM1157">
        <f ca="1">IF(Data_Background!AM1157="","",(IF($B$3="On",IF(Data_Background!AM1157=0,0,Data_Background!AM1157-SMALL(Data_Background!$C1157:$AZ1157,COUNTIF(Data_Background!$C1157:$AZ1157,0)+1)),Data_Background!AM1157)))</f>
        <v>2601.6920258397136</v>
      </c>
      <c r="AN1157">
        <f ca="1">IF(Data_Background!AN1157="","",(IF($B$3="On",IF(Data_Background!AN1157=0,0,Data_Background!AN1157-SMALL(Data_Background!$C1157:$AZ1157,COUNTIF(Data_Background!$C1157:$AZ1157,0)+1)),Data_Background!AN1157)))</f>
        <v>2640.016327198427</v>
      </c>
      <c r="AO1157">
        <f ca="1">IF(Data_Background!AO1157="","",(IF($B$3="On",IF(Data_Background!AO1157=0,0,Data_Background!AO1157-SMALL(Data_Background!$C1157:$AZ1157,COUNTIF(Data_Background!$C1157:$AZ1157,0)+1)),Data_Background!AO1157)))</f>
        <v>2670.8901398054431</v>
      </c>
      <c r="AP1157">
        <f ca="1">IF(Data_Background!AP1157="","",(IF($B$3="On",IF(Data_Background!AP1157=0,0,Data_Background!AP1157-SMALL(Data_Background!$C1157:$AZ1157,COUNTIF(Data_Background!$C1157:$AZ1157,0)+1)),Data_Background!AP1157)))</f>
        <v>2685.2207331453233</v>
      </c>
      <c r="AQ1157" t="str">
        <f>IF(Data_Background!AQ1157="","",(IF($B$3="On",IF(Data_Background!AQ1157=0,0,Data_Background!AQ1157-SMALL(Data_Background!$C1157:$AZ1157,COUNTIF(Data_Background!$C1157:$AZ1157,0)+1)),Data_Background!AQ1157)))</f>
        <v/>
      </c>
      <c r="AR1157" t="str">
        <f>IF(Data_Background!AR1157="","",(IF($B$3="On",IF(Data_Background!AR1157=0,0,Data_Background!AR1157-SMALL(Data_Background!$C1157:$AZ1157,COUNTIF(Data_Background!$C1157:$AZ1157,0)+1)),Data_Background!AR1157)))</f>
        <v/>
      </c>
      <c r="AS1157" t="str">
        <f>IF(Data_Background!AS1157="","",(IF($B$3="On",IF(Data_Background!AS1157=0,0,Data_Background!AS1157-SMALL(Data_Background!$C1157:$AZ1157,COUNTIF(Data_Background!$C1157:$AZ1157,0)+1)),Data_Background!AS1157)))</f>
        <v/>
      </c>
      <c r="AT1157" t="str">
        <f>IF(Data_Background!AT1157="","",(IF($B$3="On",IF(Data_Background!AT1157=0,0,Data_Background!AT1157-SMALL(Data_Background!$C1157:$AZ1157,COUNTIF(Data_Background!$C1157:$AZ1157,0)+1)),Data_Background!AT1157)))</f>
        <v/>
      </c>
      <c r="AU1157" t="str">
        <f>IF(Data_Background!AU1157="","",(IF($B$3="On",IF(Data_Background!AU1157=0,0,Data_Background!AU1157-SMALL(Data_Background!$C1157:$AZ1157,COUNTIF(Data_Background!$C1157:$AZ1157,0)+1)),Data_Background!AU1157)))</f>
        <v/>
      </c>
      <c r="AV1157" t="str">
        <f>IF(Data_Background!AV1157="","",(IF($B$3="On",IF(Data_Background!AV1157=0,0,Data_Background!AV1157-SMALL(Data_Background!$C1157:$AZ1157,COUNTIF(Data_Background!$C1157:$AZ1157,0)+1)),Data_Background!AV1157)))</f>
        <v/>
      </c>
      <c r="AW1157" t="str">
        <f>IF(Data_Background!AW1157="","",(IF($B$3="On",IF(Data_Background!AW1157=0,0,Data_Background!AW1157-SMALL(Data_Background!$C1157:$AZ1157,COUNTIF(Data_Background!$C1157:$AZ1157,0)+1)),Data_Background!AW1157)))</f>
        <v/>
      </c>
      <c r="AX1157" t="str">
        <f>IF(Data_Background!AX1157="","",(IF($B$3="On",IF(Data_Background!AX1157=0,0,Data_Background!AX1157-SMALL(Data_Background!$C1157:$AZ1157,COUNTIF(Data_Background!$C1157:$AZ1157,0)+1)),Data_Background!AX1157)))</f>
        <v/>
      </c>
      <c r="AY1157" t="str">
        <f>IF(Data_Background!AY1157="","",(IF($B$3="On",IF(Data_Background!AY1157=0,0,Data_Background!AY1157-SMALL(Data_Background!$C1157:$AZ1157,COUNTIF(Data_Background!$C1157:$AZ1157,0)+1)),Data_Background!AY1157)))</f>
        <v/>
      </c>
      <c r="AZ1157" t="str">
        <f>IF(Data_Background!AZ1157="","",(IF($B$3="On",IF(Data_Background!AZ1157=0,0,Data_Background!AZ1157-SMALL(Data_Background!$C1157:$AZ1157,COUNTIF(Data_Background!$C1157:$AZ1157,0)+1)),Data_Background!AZ1157)))</f>
        <v/>
      </c>
    </row>
    <row r="1159" spans="1:52" x14ac:dyDescent="0.25">
      <c r="B1159" t="e">
        <f>Data_Initial!B1159</f>
        <v>#N/A</v>
      </c>
      <c r="C1159" t="str">
        <f>IF(Data_Background!C1159="","",(IF($B$3="On",IF(Data_Background!C1159=0,0,Data_Background!C1159-SMALL(Data_Background!$C1159:$AZ1159,COUNTIF(Data_Background!$C1159:$AZ1159,0)+1)),Data_Background!C1159)))</f>
        <v/>
      </c>
      <c r="D1159" t="str">
        <f>IF(Data_Background!D1159="","",(IF($B$3="On",IF(Data_Background!D1159=0,0,Data_Background!D1159-SMALL(Data_Background!$C1159:$AZ1159,COUNTIF(Data_Background!$C1159:$AZ1159,0)+1)),Data_Background!D1159)))</f>
        <v/>
      </c>
      <c r="E1159" t="str">
        <f>IF(Data_Background!E1159="","",(IF($B$3="On",IF(Data_Background!E1159=0,0,Data_Background!E1159-SMALL(Data_Background!$C1159:$AZ1159,COUNTIF(Data_Background!$C1159:$AZ1159,0)+1)),Data_Background!E1159)))</f>
        <v/>
      </c>
      <c r="F1159" t="str">
        <f>IF(Data_Background!F1159="","",(IF($B$3="On",IF(Data_Background!F1159=0,0,Data_Background!F1159-SMALL(Data_Background!$C1159:$AZ1159,COUNTIF(Data_Background!$C1159:$AZ1159,0)+1)),Data_Background!F1159)))</f>
        <v/>
      </c>
      <c r="G1159" t="str">
        <f>IF(Data_Background!G1159="","",(IF($B$3="On",IF(Data_Background!G1159=0,0,Data_Background!G1159-SMALL(Data_Background!$C1159:$AZ1159,COUNTIF(Data_Background!$C1159:$AZ1159,0)+1)),Data_Background!G1159)))</f>
        <v/>
      </c>
      <c r="H1159" t="str">
        <f>IF(Data_Background!H1159="","",(IF($B$3="On",IF(Data_Background!H1159=0,0,Data_Background!H1159-SMALL(Data_Background!$C1159:$AZ1159,COUNTIF(Data_Background!$C1159:$AZ1159,0)+1)),Data_Background!H1159)))</f>
        <v/>
      </c>
      <c r="I1159" t="str">
        <f>IF(Data_Background!I1159="","",(IF($B$3="On",IF(Data_Background!I1159=0,0,Data_Background!I1159-SMALL(Data_Background!$C1159:$AZ1159,COUNTIF(Data_Background!$C1159:$AZ1159,0)+1)),Data_Background!I1159)))</f>
        <v/>
      </c>
      <c r="J1159" t="str">
        <f>IF(Data_Background!J1159="","",(IF($B$3="On",IF(Data_Background!J1159=0,0,Data_Background!J1159-SMALL(Data_Background!$C1159:$AZ1159,COUNTIF(Data_Background!$C1159:$AZ1159,0)+1)),Data_Background!J1159)))</f>
        <v/>
      </c>
      <c r="K1159" t="str">
        <f>IF(Data_Background!K1159="","",(IF($B$3="On",IF(Data_Background!K1159=0,0,Data_Background!K1159-SMALL(Data_Background!$C1159:$AZ1159,COUNTIF(Data_Background!$C1159:$AZ1159,0)+1)),Data_Background!K1159)))</f>
        <v/>
      </c>
      <c r="L1159" t="str">
        <f>IF(Data_Background!L1159="","",(IF($B$3="On",IF(Data_Background!L1159=0,0,Data_Background!L1159-SMALL(Data_Background!$C1159:$AZ1159,COUNTIF(Data_Background!$C1159:$AZ1159,0)+1)),Data_Background!L1159)))</f>
        <v/>
      </c>
      <c r="M1159" t="str">
        <f>IF(Data_Background!M1159="","",(IF($B$3="On",IF(Data_Background!M1159=0,0,Data_Background!M1159-SMALL(Data_Background!$C1159:$AZ1159,COUNTIF(Data_Background!$C1159:$AZ1159,0)+1)),Data_Background!M1159)))</f>
        <v/>
      </c>
      <c r="N1159" t="str">
        <f>IF(Data_Background!N1159="","",(IF($B$3="On",IF(Data_Background!N1159=0,0,Data_Background!N1159-SMALL(Data_Background!$C1159:$AZ1159,COUNTIF(Data_Background!$C1159:$AZ1159,0)+1)),Data_Background!N1159)))</f>
        <v/>
      </c>
      <c r="O1159" t="str">
        <f>IF(Data_Background!O1159="","",(IF($B$3="On",IF(Data_Background!O1159=0,0,Data_Background!O1159-SMALL(Data_Background!$C1159:$AZ1159,COUNTIF(Data_Background!$C1159:$AZ1159,0)+1)),Data_Background!O1159)))</f>
        <v/>
      </c>
      <c r="P1159" t="str">
        <f>IF(Data_Background!P1159="","",(IF($B$3="On",IF(Data_Background!P1159=0,0,Data_Background!P1159-SMALL(Data_Background!$C1159:$AZ1159,COUNTIF(Data_Background!$C1159:$AZ1159,0)+1)),Data_Background!P1159)))</f>
        <v/>
      </c>
      <c r="Q1159" t="str">
        <f>IF(Data_Background!Q1159="","",(IF($B$3="On",IF(Data_Background!Q1159=0,0,Data_Background!Q1159-SMALL(Data_Background!$C1159:$AZ1159,COUNTIF(Data_Background!$C1159:$AZ1159,0)+1)),Data_Background!Q1159)))</f>
        <v/>
      </c>
      <c r="R1159" t="str">
        <f>IF(Data_Background!R1159="","",(IF($B$3="On",IF(Data_Background!R1159=0,0,Data_Background!R1159-SMALL(Data_Background!$C1159:$AZ1159,COUNTIF(Data_Background!$C1159:$AZ1159,0)+1)),Data_Background!R1159)))</f>
        <v/>
      </c>
      <c r="S1159" t="str">
        <f>IF(Data_Background!S1159="","",(IF($B$3="On",IF(Data_Background!S1159=0,0,Data_Background!S1159-SMALL(Data_Background!$C1159:$AZ1159,COUNTIF(Data_Background!$C1159:$AZ1159,0)+1)),Data_Background!S1159)))</f>
        <v/>
      </c>
      <c r="T1159" t="str">
        <f>IF(Data_Background!T1159="","",(IF($B$3="On",IF(Data_Background!T1159=0,0,Data_Background!T1159-SMALL(Data_Background!$C1159:$AZ1159,COUNTIF(Data_Background!$C1159:$AZ1159,0)+1)),Data_Background!T1159)))</f>
        <v/>
      </c>
      <c r="U1159" t="str">
        <f>IF(Data_Background!U1159="","",(IF($B$3="On",IF(Data_Background!U1159=0,0,Data_Background!U1159-SMALL(Data_Background!$C1159:$AZ1159,COUNTIF(Data_Background!$C1159:$AZ1159,0)+1)),Data_Background!U1159)))</f>
        <v/>
      </c>
      <c r="V1159" t="str">
        <f>IF(Data_Background!V1159="","",(IF($B$3="On",IF(Data_Background!V1159=0,0,Data_Background!V1159-SMALL(Data_Background!$C1159:$AZ1159,COUNTIF(Data_Background!$C1159:$AZ1159,0)+1)),Data_Background!V1159)))</f>
        <v/>
      </c>
      <c r="W1159" t="str">
        <f>IF(Data_Background!W1159="","",(IF($B$3="On",IF(Data_Background!W1159=0,0,Data_Background!W1159-SMALL(Data_Background!$C1159:$AZ1159,COUNTIF(Data_Background!$C1159:$AZ1159,0)+1)),Data_Background!W1159)))</f>
        <v/>
      </c>
      <c r="X1159" t="str">
        <f>IF(Data_Background!X1159="","",(IF($B$3="On",IF(Data_Background!X1159=0,0,Data_Background!X1159-SMALL(Data_Background!$C1159:$AZ1159,COUNTIF(Data_Background!$C1159:$AZ1159,0)+1)),Data_Background!X1159)))</f>
        <v/>
      </c>
      <c r="Y1159" t="str">
        <f>IF(Data_Background!Y1159="","",(IF($B$3="On",IF(Data_Background!Y1159=0,0,Data_Background!Y1159-SMALL(Data_Background!$C1159:$AZ1159,COUNTIF(Data_Background!$C1159:$AZ1159,0)+1)),Data_Background!Y1159)))</f>
        <v/>
      </c>
      <c r="Z1159" t="str">
        <f>IF(Data_Background!Z1159="","",(IF($B$3="On",IF(Data_Background!Z1159=0,0,Data_Background!Z1159-SMALL(Data_Background!$C1159:$AZ1159,COUNTIF(Data_Background!$C1159:$AZ1159,0)+1)),Data_Background!Z1159)))</f>
        <v/>
      </c>
      <c r="AA1159" t="str">
        <f>IF(Data_Background!AA1159="","",(IF($B$3="On",IF(Data_Background!AA1159=0,0,Data_Background!AA1159-SMALL(Data_Background!$C1159:$AZ1159,COUNTIF(Data_Background!$C1159:$AZ1159,0)+1)),Data_Background!AA1159)))</f>
        <v/>
      </c>
      <c r="AB1159" t="str">
        <f>IF(Data_Background!AB1159="","",(IF($B$3="On",IF(Data_Background!AB1159=0,0,Data_Background!AB1159-SMALL(Data_Background!$C1159:$AZ1159,COUNTIF(Data_Background!$C1159:$AZ1159,0)+1)),Data_Background!AB1159)))</f>
        <v/>
      </c>
      <c r="AC1159" t="str">
        <f>IF(Data_Background!AC1159="","",(IF($B$3="On",IF(Data_Background!AC1159=0,0,Data_Background!AC1159-SMALL(Data_Background!$C1159:$AZ1159,COUNTIF(Data_Background!$C1159:$AZ1159,0)+1)),Data_Background!AC1159)))</f>
        <v/>
      </c>
      <c r="AD1159" t="str">
        <f>IF(Data_Background!AD1159="","",(IF($B$3="On",IF(Data_Background!AD1159=0,0,Data_Background!AD1159-SMALL(Data_Background!$C1159:$AZ1159,COUNTIF(Data_Background!$C1159:$AZ1159,0)+1)),Data_Background!AD1159)))</f>
        <v/>
      </c>
      <c r="AE1159" t="str">
        <f>IF(Data_Background!AE1159="","",(IF($B$3="On",IF(Data_Background!AE1159=0,0,Data_Background!AE1159-SMALL(Data_Background!$C1159:$AZ1159,COUNTIF(Data_Background!$C1159:$AZ1159,0)+1)),Data_Background!AE1159)))</f>
        <v/>
      </c>
      <c r="AF1159" t="str">
        <f>IF(Data_Background!AF1159="","",(IF($B$3="On",IF(Data_Background!AF1159=0,0,Data_Background!AF1159-SMALL(Data_Background!$C1159:$AZ1159,COUNTIF(Data_Background!$C1159:$AZ1159,0)+1)),Data_Background!AF1159)))</f>
        <v/>
      </c>
      <c r="AG1159" t="str">
        <f>IF(Data_Background!AG1159="","",(IF($B$3="On",IF(Data_Background!AG1159=0,0,Data_Background!AG1159-SMALL(Data_Background!$C1159:$AZ1159,COUNTIF(Data_Background!$C1159:$AZ1159,0)+1)),Data_Background!AG1159)))</f>
        <v/>
      </c>
      <c r="AH1159" t="str">
        <f>IF(Data_Background!AH1159="","",(IF($B$3="On",IF(Data_Background!AH1159=0,0,Data_Background!AH1159-SMALL(Data_Background!$C1159:$AZ1159,COUNTIF(Data_Background!$C1159:$AZ1159,0)+1)),Data_Background!AH1159)))</f>
        <v/>
      </c>
      <c r="AI1159" t="str">
        <f>IF(Data_Background!AI1159="","",(IF($B$3="On",IF(Data_Background!AI1159=0,0,Data_Background!AI1159-SMALL(Data_Background!$C1159:$AZ1159,COUNTIF(Data_Background!$C1159:$AZ1159,0)+1)),Data_Background!AI1159)))</f>
        <v/>
      </c>
      <c r="AJ1159" t="str">
        <f>IF(Data_Background!AJ1159="","",(IF($B$3="On",IF(Data_Background!AJ1159=0,0,Data_Background!AJ1159-SMALL(Data_Background!$C1159:$AZ1159,COUNTIF(Data_Background!$C1159:$AZ1159,0)+1)),Data_Background!AJ1159)))</f>
        <v/>
      </c>
      <c r="AK1159" t="str">
        <f>IF(Data_Background!AK1159="","",(IF($B$3="On",IF(Data_Background!AK1159=0,0,Data_Background!AK1159-SMALL(Data_Background!$C1159:$AZ1159,COUNTIF(Data_Background!$C1159:$AZ1159,0)+1)),Data_Background!AK1159)))</f>
        <v/>
      </c>
      <c r="AL1159" t="str">
        <f>IF(Data_Background!AL1159="","",(IF($B$3="On",IF(Data_Background!AL1159=0,0,Data_Background!AL1159-SMALL(Data_Background!$C1159:$AZ1159,COUNTIF(Data_Background!$C1159:$AZ1159,0)+1)),Data_Background!AL1159)))</f>
        <v/>
      </c>
      <c r="AM1159" t="str">
        <f>IF(Data_Background!AM1159="","",(IF($B$3="On",IF(Data_Background!AM1159=0,0,Data_Background!AM1159-SMALL(Data_Background!$C1159:$AZ1159,COUNTIF(Data_Background!$C1159:$AZ1159,0)+1)),Data_Background!AM1159)))</f>
        <v/>
      </c>
      <c r="AN1159" t="str">
        <f>IF(Data_Background!AN1159="","",(IF($B$3="On",IF(Data_Background!AN1159=0,0,Data_Background!AN1159-SMALL(Data_Background!$C1159:$AZ1159,COUNTIF(Data_Background!$C1159:$AZ1159,0)+1)),Data_Background!AN1159)))</f>
        <v/>
      </c>
      <c r="AO1159" t="str">
        <f>IF(Data_Background!AO1159="","",(IF($B$3="On",IF(Data_Background!AO1159=0,0,Data_Background!AO1159-SMALL(Data_Background!$C1159:$AZ1159,COUNTIF(Data_Background!$C1159:$AZ1159,0)+1)),Data_Background!AO1159)))</f>
        <v/>
      </c>
      <c r="AP1159" t="str">
        <f>IF(Data_Background!AP1159="","",(IF($B$3="On",IF(Data_Background!AP1159=0,0,Data_Background!AP1159-SMALL(Data_Background!$C1159:$AZ1159,COUNTIF(Data_Background!$C1159:$AZ1159,0)+1)),Data_Background!AP1159)))</f>
        <v/>
      </c>
      <c r="AQ1159" t="str">
        <f>IF(Data_Background!AQ1159="","",(IF($B$3="On",IF(Data_Background!AQ1159=0,0,Data_Background!AQ1159-SMALL(Data_Background!$C1159:$AZ1159,COUNTIF(Data_Background!$C1159:$AZ1159,0)+1)),Data_Background!AQ1159)))</f>
        <v/>
      </c>
      <c r="AR1159" t="str">
        <f>IF(Data_Background!AR1159="","",(IF($B$3="On",IF(Data_Background!AR1159=0,0,Data_Background!AR1159-SMALL(Data_Background!$C1159:$AZ1159,COUNTIF(Data_Background!$C1159:$AZ1159,0)+1)),Data_Background!AR1159)))</f>
        <v/>
      </c>
      <c r="AS1159" t="str">
        <f>IF(Data_Background!AS1159="","",(IF($B$3="On",IF(Data_Background!AS1159=0,0,Data_Background!AS1159-SMALL(Data_Background!$C1159:$AZ1159,COUNTIF(Data_Background!$C1159:$AZ1159,0)+1)),Data_Background!AS1159)))</f>
        <v/>
      </c>
      <c r="AT1159" t="str">
        <f>IF(Data_Background!AT1159="","",(IF($B$3="On",IF(Data_Background!AT1159=0,0,Data_Background!AT1159-SMALL(Data_Background!$C1159:$AZ1159,COUNTIF(Data_Background!$C1159:$AZ1159,0)+1)),Data_Background!AT1159)))</f>
        <v/>
      </c>
      <c r="AU1159" t="str">
        <f>IF(Data_Background!AU1159="","",(IF($B$3="On",IF(Data_Background!AU1159=0,0,Data_Background!AU1159-SMALL(Data_Background!$C1159:$AZ1159,COUNTIF(Data_Background!$C1159:$AZ1159,0)+1)),Data_Background!AU1159)))</f>
        <v/>
      </c>
      <c r="AV1159" t="str">
        <f>IF(Data_Background!AV1159="","",(IF($B$3="On",IF(Data_Background!AV1159=0,0,Data_Background!AV1159-SMALL(Data_Background!$C1159:$AZ1159,COUNTIF(Data_Background!$C1159:$AZ1159,0)+1)),Data_Background!AV1159)))</f>
        <v/>
      </c>
      <c r="AW1159" t="str">
        <f>IF(Data_Background!AW1159="","",(IF($B$3="On",IF(Data_Background!AW1159=0,0,Data_Background!AW1159-SMALL(Data_Background!$C1159:$AZ1159,COUNTIF(Data_Background!$C1159:$AZ1159,0)+1)),Data_Background!AW1159)))</f>
        <v/>
      </c>
      <c r="AX1159" t="str">
        <f>IF(Data_Background!AX1159="","",(IF($B$3="On",IF(Data_Background!AX1159=0,0,Data_Background!AX1159-SMALL(Data_Background!$C1159:$AZ1159,COUNTIF(Data_Background!$C1159:$AZ1159,0)+1)),Data_Background!AX1159)))</f>
        <v/>
      </c>
      <c r="AY1159" t="str">
        <f>IF(Data_Background!AY1159="","",(IF($B$3="On",IF(Data_Background!AY1159=0,0,Data_Background!AY1159-SMALL(Data_Background!$C1159:$AZ1159,COUNTIF(Data_Background!$C1159:$AZ1159,0)+1)),Data_Background!AY1159)))</f>
        <v/>
      </c>
      <c r="AZ1159" t="str">
        <f>IF(Data_Background!AZ1159="","",(IF($B$3="On",IF(Data_Background!AZ1159=0,0,Data_Background!AZ1159-SMALL(Data_Background!$C1159:$AZ1159,COUNTIF(Data_Background!$C1159:$AZ1159,0)+1)),Data_Background!AZ1159)))</f>
        <v/>
      </c>
    </row>
  </sheetData>
  <sheetProtection password="C75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Z1159"/>
  <sheetViews>
    <sheetView topLeftCell="A1138" workbookViewId="0">
      <selection activeCell="A4" sqref="A4:BZ147"/>
    </sheetView>
  </sheetViews>
  <sheetFormatPr defaultRowHeight="15" x14ac:dyDescent="0.25"/>
  <cols>
    <col min="4" max="4" width="12" bestFit="1" customWidth="1"/>
    <col min="55" max="55" width="27.42578125" bestFit="1" customWidth="1"/>
    <col min="61" max="61" width="12" bestFit="1" customWidth="1"/>
  </cols>
  <sheetData>
    <row r="1" spans="1:78" x14ac:dyDescent="0.25">
      <c r="A1" t="s">
        <v>537</v>
      </c>
      <c r="C1" t="s">
        <v>538</v>
      </c>
    </row>
    <row r="2" spans="1:78" x14ac:dyDescent="0.25">
      <c r="A2" t="s">
        <v>562</v>
      </c>
      <c r="B2">
        <f>Data_Background!B2</f>
        <v>13</v>
      </c>
      <c r="BI2">
        <f ca="1">MAX(BI4:BI1155)</f>
        <v>0.19152560304953387</v>
      </c>
    </row>
    <row r="3" spans="1:78" x14ac:dyDescent="0.25">
      <c r="A3" t="s">
        <v>24</v>
      </c>
      <c r="B3" t="s">
        <v>514</v>
      </c>
      <c r="C3" t="str">
        <f>Results!G5</f>
        <v>On</v>
      </c>
      <c r="D3">
        <f>Data!C3</f>
        <v>1</v>
      </c>
      <c r="E3">
        <f>Data!D3</f>
        <v>2</v>
      </c>
      <c r="F3">
        <f>Data!E3</f>
        <v>3</v>
      </c>
      <c r="G3">
        <f>Data!F3</f>
        <v>4</v>
      </c>
      <c r="H3">
        <f>Data!G3</f>
        <v>5</v>
      </c>
      <c r="I3">
        <f>Data!H3</f>
        <v>6</v>
      </c>
      <c r="J3">
        <f>Data!I3</f>
        <v>7</v>
      </c>
      <c r="K3">
        <f>Data!J3</f>
        <v>8</v>
      </c>
      <c r="L3">
        <f>Data!K3</f>
        <v>9</v>
      </c>
      <c r="M3">
        <f>Data!L3</f>
        <v>10</v>
      </c>
      <c r="N3">
        <f>Data!M3</f>
        <v>11</v>
      </c>
      <c r="O3">
        <f>Data!N3</f>
        <v>12</v>
      </c>
      <c r="P3">
        <f>Data!O3</f>
        <v>13</v>
      </c>
      <c r="Q3">
        <f>Data!P3</f>
        <v>14</v>
      </c>
      <c r="R3">
        <f>Data!Q3</f>
        <v>15</v>
      </c>
      <c r="S3">
        <f>Data!R3</f>
        <v>16</v>
      </c>
      <c r="T3">
        <f>Data!S3</f>
        <v>17</v>
      </c>
      <c r="U3">
        <f>Data!T3</f>
        <v>18</v>
      </c>
      <c r="V3">
        <f>Data!U3</f>
        <v>19</v>
      </c>
      <c r="W3">
        <f>Data!V3</f>
        <v>20</v>
      </c>
      <c r="X3">
        <f>Data!W3</f>
        <v>21</v>
      </c>
      <c r="Y3">
        <f>Data!X3</f>
        <v>22</v>
      </c>
      <c r="Z3">
        <f>Data!Y3</f>
        <v>23</v>
      </c>
      <c r="AA3">
        <f>Data!Z3</f>
        <v>24</v>
      </c>
      <c r="AB3">
        <f>Data!AA3</f>
        <v>25</v>
      </c>
      <c r="AC3">
        <f>Data!AB3</f>
        <v>26</v>
      </c>
      <c r="AD3">
        <f>Data!AC3</f>
        <v>27</v>
      </c>
      <c r="AE3">
        <f>Data!AD3</f>
        <v>28</v>
      </c>
      <c r="AF3">
        <f>Data!AE3</f>
        <v>29</v>
      </c>
      <c r="AG3">
        <f>Data!AF3</f>
        <v>30</v>
      </c>
      <c r="AH3">
        <f>Data!AG3</f>
        <v>31</v>
      </c>
      <c r="AI3">
        <f>Data!AH3</f>
        <v>32</v>
      </c>
      <c r="AJ3">
        <f>Data!AI3</f>
        <v>33</v>
      </c>
      <c r="AK3">
        <f>Data!AJ3</f>
        <v>34</v>
      </c>
      <c r="AL3">
        <f>Data!AK3</f>
        <v>35</v>
      </c>
      <c r="AM3">
        <f>Data!AL3</f>
        <v>36</v>
      </c>
      <c r="AN3">
        <f>Data!AM3</f>
        <v>37</v>
      </c>
      <c r="AO3">
        <f>Data!AN3</f>
        <v>38</v>
      </c>
      <c r="AP3">
        <f>Data!AO3</f>
        <v>39</v>
      </c>
      <c r="AQ3">
        <f>Data!AP3</f>
        <v>40</v>
      </c>
      <c r="AR3" t="str">
        <f>Data!AQ3</f>
        <v/>
      </c>
      <c r="AS3" t="str">
        <f>Data!AR3</f>
        <v/>
      </c>
      <c r="AT3" t="str">
        <f>Data!AS3</f>
        <v/>
      </c>
      <c r="AU3" t="str">
        <f>Data!AT3</f>
        <v/>
      </c>
      <c r="AV3" t="str">
        <f>Data!AU3</f>
        <v/>
      </c>
      <c r="AW3" t="str">
        <f>Data!AV3</f>
        <v/>
      </c>
      <c r="AX3" t="str">
        <f>Data!AW3</f>
        <v/>
      </c>
      <c r="AY3" t="str">
        <f>Data!AX3</f>
        <v/>
      </c>
      <c r="AZ3" t="str">
        <f>Data!AY3</f>
        <v/>
      </c>
      <c r="BA3" t="str">
        <f>Data!AZ3</f>
        <v/>
      </c>
      <c r="BB3" t="s">
        <v>8</v>
      </c>
      <c r="BC3" s="2" t="s">
        <v>128</v>
      </c>
      <c r="BD3" t="s">
        <v>509</v>
      </c>
      <c r="BE3" t="s">
        <v>510</v>
      </c>
      <c r="BF3" t="s">
        <v>515</v>
      </c>
      <c r="BG3" t="s">
        <v>516</v>
      </c>
      <c r="BH3" t="s">
        <v>170</v>
      </c>
      <c r="BI3" t="s">
        <v>539</v>
      </c>
      <c r="BJ3" t="s">
        <v>877</v>
      </c>
    </row>
    <row r="4" spans="1:78" x14ac:dyDescent="0.25">
      <c r="A4" s="79">
        <f ca="1">IF(BH4="N","N"&amp;BJ4,IF(BB4=0,"",MAX($A$3:A3)+1))</f>
        <v>1</v>
      </c>
      <c r="B4" s="79" t="str">
        <f ca="1">Data_Initial!A4&amp;C4</f>
        <v>1A1</v>
      </c>
      <c r="C4" s="79" t="str">
        <f ca="1">Data_Initial!B4</f>
        <v>A1</v>
      </c>
      <c r="D4" s="79">
        <f ca="1">IFERROR(IF(Data_Baseline!C4="","",IF($C$3="On",IF(D$3&lt;=$B$2,SMALL(Data_Baseline!$C4:$AZ4,COUNTIF(Data_Baseline!$C4:$AZ4,0)+1)/MAX(Data_Baseline!$C4:$AZ4),IF(Data_Baseline!C4=0,SMALL(Data_Baseline!$C4:$AZ4,COUNTIF(Data_Baseline!$C4:$AZ4,0)+1)/MAX(Data_Baseline!$C4:$AZ4),Data_Baseline!C4/MAX(Data_Baseline!$C4:$AZ4))),IF(D$3&lt;=$B$2,SMALL(Data_Baseline!$C4:$AZ4,COUNTIF(Data_Baseline!$C4:$AZ4,0)+1),IF(Data_Baseline!C4=0,SMALL(Data_Baseline!$C4:$AZ4,COUNTIF(Data_Baseline!$C4:$AZ4,0)+1),Data_Baseline!C4)))),"")</f>
        <v>7.758545141667751E-4</v>
      </c>
      <c r="E4" s="79">
        <f ca="1">IFERROR(IF(Data_Baseline!D4="","",IF($C$3="On",IF(E$3&lt;=$B$2,SMALL(Data_Baseline!$C4:$AZ4,COUNTIF(Data_Baseline!$C4:$AZ4,0)+1)/MAX(Data_Baseline!$C4:$AZ4),IF(Data_Baseline!D4=0,SMALL(Data_Baseline!$C4:$AZ4,COUNTIF(Data_Baseline!$C4:$AZ4,0)+1)/MAX(Data_Baseline!$C4:$AZ4),Data_Baseline!D4/MAX(Data_Baseline!$C4:$AZ4))),IF(E$3&lt;=$B$2,SMALL(Data_Baseline!$C4:$AZ4,COUNTIF(Data_Baseline!$C4:$AZ4,0)+1),IF(Data_Baseline!D4=0,SMALL(Data_Baseline!$C4:$AZ4,COUNTIF(Data_Baseline!$C4:$AZ4,0)+1),Data_Baseline!D4)))),"")</f>
        <v>7.758545141667751E-4</v>
      </c>
      <c r="F4" s="79">
        <f ca="1">IFERROR(IF(Data_Baseline!E4="","",IF($C$3="On",IF(F$3&lt;=$B$2,SMALL(Data_Baseline!$C4:$AZ4,COUNTIF(Data_Baseline!$C4:$AZ4,0)+1)/MAX(Data_Baseline!$C4:$AZ4),IF(Data_Baseline!E4=0,SMALL(Data_Baseline!$C4:$AZ4,COUNTIF(Data_Baseline!$C4:$AZ4,0)+1)/MAX(Data_Baseline!$C4:$AZ4),Data_Baseline!E4/MAX(Data_Baseline!$C4:$AZ4))),IF(F$3&lt;=$B$2,SMALL(Data_Baseline!$C4:$AZ4,COUNTIF(Data_Baseline!$C4:$AZ4,0)+1),IF(Data_Baseline!E4=0,SMALL(Data_Baseline!$C4:$AZ4,COUNTIF(Data_Baseline!$C4:$AZ4,0)+1),Data_Baseline!E4)))),"")</f>
        <v>7.758545141667751E-4</v>
      </c>
      <c r="G4" s="79">
        <f ca="1">IFERROR(IF(Data_Baseline!F4="","",IF($C$3="On",IF(G$3&lt;=$B$2,SMALL(Data_Baseline!$C4:$AZ4,COUNTIF(Data_Baseline!$C4:$AZ4,0)+1)/MAX(Data_Baseline!$C4:$AZ4),IF(Data_Baseline!F4=0,SMALL(Data_Baseline!$C4:$AZ4,COUNTIF(Data_Baseline!$C4:$AZ4,0)+1)/MAX(Data_Baseline!$C4:$AZ4),Data_Baseline!F4/MAX(Data_Baseline!$C4:$AZ4))),IF(G$3&lt;=$B$2,SMALL(Data_Baseline!$C4:$AZ4,COUNTIF(Data_Baseline!$C4:$AZ4,0)+1),IF(Data_Baseline!F4=0,SMALL(Data_Baseline!$C4:$AZ4,COUNTIF(Data_Baseline!$C4:$AZ4,0)+1),Data_Baseline!F4)))),"")</f>
        <v>7.758545141667751E-4</v>
      </c>
      <c r="H4" s="79">
        <f ca="1">IFERROR(IF(Data_Baseline!G4="","",IF($C$3="On",IF(H$3&lt;=$B$2,SMALL(Data_Baseline!$C4:$AZ4,COUNTIF(Data_Baseline!$C4:$AZ4,0)+1)/MAX(Data_Baseline!$C4:$AZ4),IF(Data_Baseline!G4=0,SMALL(Data_Baseline!$C4:$AZ4,COUNTIF(Data_Baseline!$C4:$AZ4,0)+1)/MAX(Data_Baseline!$C4:$AZ4),Data_Baseline!G4/MAX(Data_Baseline!$C4:$AZ4))),IF(H$3&lt;=$B$2,SMALL(Data_Baseline!$C4:$AZ4,COUNTIF(Data_Baseline!$C4:$AZ4,0)+1),IF(Data_Baseline!G4=0,SMALL(Data_Baseline!$C4:$AZ4,COUNTIF(Data_Baseline!$C4:$AZ4,0)+1),Data_Baseline!G4)))),"")</f>
        <v>7.758545141667751E-4</v>
      </c>
      <c r="I4" s="79">
        <f ca="1">IFERROR(IF(Data_Baseline!H4="","",IF($C$3="On",IF(I$3&lt;=$B$2,SMALL(Data_Baseline!$C4:$AZ4,COUNTIF(Data_Baseline!$C4:$AZ4,0)+1)/MAX(Data_Baseline!$C4:$AZ4),IF(Data_Baseline!H4=0,SMALL(Data_Baseline!$C4:$AZ4,COUNTIF(Data_Baseline!$C4:$AZ4,0)+1)/MAX(Data_Baseline!$C4:$AZ4),Data_Baseline!H4/MAX(Data_Baseline!$C4:$AZ4))),IF(I$3&lt;=$B$2,SMALL(Data_Baseline!$C4:$AZ4,COUNTIF(Data_Baseline!$C4:$AZ4,0)+1),IF(Data_Baseline!H4=0,SMALL(Data_Baseline!$C4:$AZ4,COUNTIF(Data_Baseline!$C4:$AZ4,0)+1),Data_Baseline!H4)))),"")</f>
        <v>7.758545141667751E-4</v>
      </c>
      <c r="J4" s="79">
        <f ca="1">IFERROR(IF(Data_Baseline!I4="","",IF($C$3="On",IF(J$3&lt;=$B$2,SMALL(Data_Baseline!$C4:$AZ4,COUNTIF(Data_Baseline!$C4:$AZ4,0)+1)/MAX(Data_Baseline!$C4:$AZ4),IF(Data_Baseline!I4=0,SMALL(Data_Baseline!$C4:$AZ4,COUNTIF(Data_Baseline!$C4:$AZ4,0)+1)/MAX(Data_Baseline!$C4:$AZ4),Data_Baseline!I4/MAX(Data_Baseline!$C4:$AZ4))),IF(J$3&lt;=$B$2,SMALL(Data_Baseline!$C4:$AZ4,COUNTIF(Data_Baseline!$C4:$AZ4,0)+1),IF(Data_Baseline!I4=0,SMALL(Data_Baseline!$C4:$AZ4,COUNTIF(Data_Baseline!$C4:$AZ4,0)+1),Data_Baseline!I4)))),"")</f>
        <v>7.758545141667751E-4</v>
      </c>
      <c r="K4" s="79">
        <f ca="1">IFERROR(IF(Data_Baseline!J4="","",IF($C$3="On",IF(K$3&lt;=$B$2,SMALL(Data_Baseline!$C4:$AZ4,COUNTIF(Data_Baseline!$C4:$AZ4,0)+1)/MAX(Data_Baseline!$C4:$AZ4),IF(Data_Baseline!J4=0,SMALL(Data_Baseline!$C4:$AZ4,COUNTIF(Data_Baseline!$C4:$AZ4,0)+1)/MAX(Data_Baseline!$C4:$AZ4),Data_Baseline!J4/MAX(Data_Baseline!$C4:$AZ4))),IF(K$3&lt;=$B$2,SMALL(Data_Baseline!$C4:$AZ4,COUNTIF(Data_Baseline!$C4:$AZ4,0)+1),IF(Data_Baseline!J4=0,SMALL(Data_Baseline!$C4:$AZ4,COUNTIF(Data_Baseline!$C4:$AZ4,0)+1),Data_Baseline!J4)))),"")</f>
        <v>7.758545141667751E-4</v>
      </c>
      <c r="L4" s="79">
        <f ca="1">IFERROR(IF(Data_Baseline!K4="","",IF($C$3="On",IF(L$3&lt;=$B$2,SMALL(Data_Baseline!$C4:$AZ4,COUNTIF(Data_Baseline!$C4:$AZ4,0)+1)/MAX(Data_Baseline!$C4:$AZ4),IF(Data_Baseline!K4=0,SMALL(Data_Baseline!$C4:$AZ4,COUNTIF(Data_Baseline!$C4:$AZ4,0)+1)/MAX(Data_Baseline!$C4:$AZ4),Data_Baseline!K4/MAX(Data_Baseline!$C4:$AZ4))),IF(L$3&lt;=$B$2,SMALL(Data_Baseline!$C4:$AZ4,COUNTIF(Data_Baseline!$C4:$AZ4,0)+1),IF(Data_Baseline!K4=0,SMALL(Data_Baseline!$C4:$AZ4,COUNTIF(Data_Baseline!$C4:$AZ4,0)+1),Data_Baseline!K4)))),"")</f>
        <v>7.758545141667751E-4</v>
      </c>
      <c r="M4" s="79">
        <f ca="1">IFERROR(IF(Data_Baseline!L4="","",IF($C$3="On",IF(M$3&lt;=$B$2,SMALL(Data_Baseline!$C4:$AZ4,COUNTIF(Data_Baseline!$C4:$AZ4,0)+1)/MAX(Data_Baseline!$C4:$AZ4),IF(Data_Baseline!L4=0,SMALL(Data_Baseline!$C4:$AZ4,COUNTIF(Data_Baseline!$C4:$AZ4,0)+1)/MAX(Data_Baseline!$C4:$AZ4),Data_Baseline!L4/MAX(Data_Baseline!$C4:$AZ4))),IF(M$3&lt;=$B$2,SMALL(Data_Baseline!$C4:$AZ4,COUNTIF(Data_Baseline!$C4:$AZ4,0)+1),IF(Data_Baseline!L4=0,SMALL(Data_Baseline!$C4:$AZ4,COUNTIF(Data_Baseline!$C4:$AZ4,0)+1),Data_Baseline!L4)))),"")</f>
        <v>7.758545141667751E-4</v>
      </c>
      <c r="N4" s="79">
        <f ca="1">IFERROR(IF(Data_Baseline!M4="","",IF($C$3="On",IF(N$3&lt;=$B$2,SMALL(Data_Baseline!$C4:$AZ4,COUNTIF(Data_Baseline!$C4:$AZ4,0)+1)/MAX(Data_Baseline!$C4:$AZ4),IF(Data_Baseline!M4=0,SMALL(Data_Baseline!$C4:$AZ4,COUNTIF(Data_Baseline!$C4:$AZ4,0)+1)/MAX(Data_Baseline!$C4:$AZ4),Data_Baseline!M4/MAX(Data_Baseline!$C4:$AZ4))),IF(N$3&lt;=$B$2,SMALL(Data_Baseline!$C4:$AZ4,COUNTIF(Data_Baseline!$C4:$AZ4,0)+1),IF(Data_Baseline!M4=0,SMALL(Data_Baseline!$C4:$AZ4,COUNTIF(Data_Baseline!$C4:$AZ4,0)+1),Data_Baseline!M4)))),"")</f>
        <v>7.758545141667751E-4</v>
      </c>
      <c r="O4" s="79">
        <f ca="1">IFERROR(IF(Data_Baseline!N4="","",IF($C$3="On",IF(O$3&lt;=$B$2,SMALL(Data_Baseline!$C4:$AZ4,COUNTIF(Data_Baseline!$C4:$AZ4,0)+1)/MAX(Data_Baseline!$C4:$AZ4),IF(Data_Baseline!N4=0,SMALL(Data_Baseline!$C4:$AZ4,COUNTIF(Data_Baseline!$C4:$AZ4,0)+1)/MAX(Data_Baseline!$C4:$AZ4),Data_Baseline!N4/MAX(Data_Baseline!$C4:$AZ4))),IF(O$3&lt;=$B$2,SMALL(Data_Baseline!$C4:$AZ4,COUNTIF(Data_Baseline!$C4:$AZ4,0)+1),IF(Data_Baseline!N4=0,SMALL(Data_Baseline!$C4:$AZ4,COUNTIF(Data_Baseline!$C4:$AZ4,0)+1),Data_Baseline!N4)))),"")</f>
        <v>7.758545141667751E-4</v>
      </c>
      <c r="P4" s="79">
        <f ca="1">IFERROR(IF(Data_Baseline!O4="","",IF($C$3="On",IF(P$3&lt;=$B$2,SMALL(Data_Baseline!$C4:$AZ4,COUNTIF(Data_Baseline!$C4:$AZ4,0)+1)/MAX(Data_Baseline!$C4:$AZ4),IF(Data_Baseline!O4=0,SMALL(Data_Baseline!$C4:$AZ4,COUNTIF(Data_Baseline!$C4:$AZ4,0)+1)/MAX(Data_Baseline!$C4:$AZ4),Data_Baseline!O4/MAX(Data_Baseline!$C4:$AZ4))),IF(P$3&lt;=$B$2,SMALL(Data_Baseline!$C4:$AZ4,COUNTIF(Data_Baseline!$C4:$AZ4,0)+1),IF(Data_Baseline!O4=0,SMALL(Data_Baseline!$C4:$AZ4,COUNTIF(Data_Baseline!$C4:$AZ4,0)+1),Data_Baseline!O4)))),"")</f>
        <v>7.758545141667751E-4</v>
      </c>
      <c r="Q4" s="79">
        <f ca="1">IFERROR(IF(Data_Baseline!P4="","",IF($C$3="On",IF(Q$3&lt;=$B$2,SMALL(Data_Baseline!$C4:$AZ4,COUNTIF(Data_Baseline!$C4:$AZ4,0)+1)/MAX(Data_Baseline!$C4:$AZ4),IF(Data_Baseline!P4=0,SMALL(Data_Baseline!$C4:$AZ4,COUNTIF(Data_Baseline!$C4:$AZ4,0)+1)/MAX(Data_Baseline!$C4:$AZ4),Data_Baseline!P4/MAX(Data_Baseline!$C4:$AZ4))),IF(Q$3&lt;=$B$2,SMALL(Data_Baseline!$C4:$AZ4,COUNTIF(Data_Baseline!$C4:$AZ4,0)+1),IF(Data_Baseline!P4=0,SMALL(Data_Baseline!$C4:$AZ4,COUNTIF(Data_Baseline!$C4:$AZ4,0)+1),Data_Baseline!P4)))),"")</f>
        <v>7.758545141667751E-4</v>
      </c>
      <c r="R4" s="79">
        <f ca="1">IFERROR(IF(Data_Baseline!Q4="","",IF($C$3="On",IF(R$3&lt;=$B$2,SMALL(Data_Baseline!$C4:$AZ4,COUNTIF(Data_Baseline!$C4:$AZ4,0)+1)/MAX(Data_Baseline!$C4:$AZ4),IF(Data_Baseline!Q4=0,SMALL(Data_Baseline!$C4:$AZ4,COUNTIF(Data_Baseline!$C4:$AZ4,0)+1)/MAX(Data_Baseline!$C4:$AZ4),Data_Baseline!Q4/MAX(Data_Baseline!$C4:$AZ4))),IF(R$3&lt;=$B$2,SMALL(Data_Baseline!$C4:$AZ4,COUNTIF(Data_Baseline!$C4:$AZ4,0)+1),IF(Data_Baseline!Q4=0,SMALL(Data_Baseline!$C4:$AZ4,COUNTIF(Data_Baseline!$C4:$AZ4,0)+1),Data_Baseline!Q4)))),"")</f>
        <v>7.758545141667751E-4</v>
      </c>
      <c r="S4" s="79">
        <f ca="1">IFERROR(IF(Data_Baseline!R4="","",IF($C$3="On",IF(S$3&lt;=$B$2,SMALL(Data_Baseline!$C4:$AZ4,COUNTIF(Data_Baseline!$C4:$AZ4,0)+1)/MAX(Data_Baseline!$C4:$AZ4),IF(Data_Baseline!R4=0,SMALL(Data_Baseline!$C4:$AZ4,COUNTIF(Data_Baseline!$C4:$AZ4,0)+1)/MAX(Data_Baseline!$C4:$AZ4),Data_Baseline!R4/MAX(Data_Baseline!$C4:$AZ4))),IF(S$3&lt;=$B$2,SMALL(Data_Baseline!$C4:$AZ4,COUNTIF(Data_Baseline!$C4:$AZ4,0)+1),IF(Data_Baseline!R4=0,SMALL(Data_Baseline!$C4:$AZ4,COUNTIF(Data_Baseline!$C4:$AZ4,0)+1),Data_Baseline!R4)))),"")</f>
        <v>7.758545141667751E-4</v>
      </c>
      <c r="T4" s="79">
        <f ca="1">IFERROR(IF(Data_Baseline!S4="","",IF($C$3="On",IF(T$3&lt;=$B$2,SMALL(Data_Baseline!$C4:$AZ4,COUNTIF(Data_Baseline!$C4:$AZ4,0)+1)/MAX(Data_Baseline!$C4:$AZ4),IF(Data_Baseline!S4=0,SMALL(Data_Baseline!$C4:$AZ4,COUNTIF(Data_Baseline!$C4:$AZ4,0)+1)/MAX(Data_Baseline!$C4:$AZ4),Data_Baseline!S4/MAX(Data_Baseline!$C4:$AZ4))),IF(T$3&lt;=$B$2,SMALL(Data_Baseline!$C4:$AZ4,COUNTIF(Data_Baseline!$C4:$AZ4,0)+1),IF(Data_Baseline!S4=0,SMALL(Data_Baseline!$C4:$AZ4,COUNTIF(Data_Baseline!$C4:$AZ4,0)+1),Data_Baseline!S4)))),"")</f>
        <v>7.758545141667751E-4</v>
      </c>
      <c r="U4" s="79">
        <f ca="1">IFERROR(IF(Data_Baseline!T4="","",IF($C$3="On",IF(U$3&lt;=$B$2,SMALL(Data_Baseline!$C4:$AZ4,COUNTIF(Data_Baseline!$C4:$AZ4,0)+1)/MAX(Data_Baseline!$C4:$AZ4),IF(Data_Baseline!T4=0,SMALL(Data_Baseline!$C4:$AZ4,COUNTIF(Data_Baseline!$C4:$AZ4,0)+1)/MAX(Data_Baseline!$C4:$AZ4),Data_Baseline!T4/MAX(Data_Baseline!$C4:$AZ4))),IF(U$3&lt;=$B$2,SMALL(Data_Baseline!$C4:$AZ4,COUNTIF(Data_Baseline!$C4:$AZ4,0)+1),IF(Data_Baseline!T4=0,SMALL(Data_Baseline!$C4:$AZ4,COUNTIF(Data_Baseline!$C4:$AZ4,0)+1),Data_Baseline!T4)))),"")</f>
        <v>7.758545141667751E-4</v>
      </c>
      <c r="V4" s="79">
        <f ca="1">IFERROR(IF(Data_Baseline!U4="","",IF($C$3="On",IF(V$3&lt;=$B$2,SMALL(Data_Baseline!$C4:$AZ4,COUNTIF(Data_Baseline!$C4:$AZ4,0)+1)/MAX(Data_Baseline!$C4:$AZ4),IF(Data_Baseline!U4=0,SMALL(Data_Baseline!$C4:$AZ4,COUNTIF(Data_Baseline!$C4:$AZ4,0)+1)/MAX(Data_Baseline!$C4:$AZ4),Data_Baseline!U4/MAX(Data_Baseline!$C4:$AZ4))),IF(V$3&lt;=$B$2,SMALL(Data_Baseline!$C4:$AZ4,COUNTIF(Data_Baseline!$C4:$AZ4,0)+1),IF(Data_Baseline!U4=0,SMALL(Data_Baseline!$C4:$AZ4,COUNTIF(Data_Baseline!$C4:$AZ4,0)+1),Data_Baseline!U4)))),"")</f>
        <v>7.758545141667751E-4</v>
      </c>
      <c r="W4" s="79">
        <f ca="1">IFERROR(IF(Data_Baseline!V4="","",IF($C$3="On",IF(W$3&lt;=$B$2,SMALL(Data_Baseline!$C4:$AZ4,COUNTIF(Data_Baseline!$C4:$AZ4,0)+1)/MAX(Data_Baseline!$C4:$AZ4),IF(Data_Baseline!V4=0,SMALL(Data_Baseline!$C4:$AZ4,COUNTIF(Data_Baseline!$C4:$AZ4,0)+1)/MAX(Data_Baseline!$C4:$AZ4),Data_Baseline!V4/MAX(Data_Baseline!$C4:$AZ4))),IF(W$3&lt;=$B$2,SMALL(Data_Baseline!$C4:$AZ4,COUNTIF(Data_Baseline!$C4:$AZ4,0)+1),IF(Data_Baseline!V4=0,SMALL(Data_Baseline!$C4:$AZ4,COUNTIF(Data_Baseline!$C4:$AZ4,0)+1),Data_Baseline!V4)))),"")</f>
        <v>2.6584767090050291E-3</v>
      </c>
      <c r="X4" s="79">
        <f ca="1">IFERROR(IF(Data_Baseline!W4="","",IF($C$3="On",IF(X$3&lt;=$B$2,SMALL(Data_Baseline!$C4:$AZ4,COUNTIF(Data_Baseline!$C4:$AZ4,0)+1)/MAX(Data_Baseline!$C4:$AZ4),IF(Data_Baseline!W4=0,SMALL(Data_Baseline!$C4:$AZ4,COUNTIF(Data_Baseline!$C4:$AZ4,0)+1)/MAX(Data_Baseline!$C4:$AZ4),Data_Baseline!W4/MAX(Data_Baseline!$C4:$AZ4))),IF(X$3&lt;=$B$2,SMALL(Data_Baseline!$C4:$AZ4,COUNTIF(Data_Baseline!$C4:$AZ4,0)+1),IF(Data_Baseline!W4=0,SMALL(Data_Baseline!$C4:$AZ4,COUNTIF(Data_Baseline!$C4:$AZ4,0)+1),Data_Baseline!W4)))),"")</f>
        <v>9.0345373185235552E-3</v>
      </c>
      <c r="Y4" s="79">
        <f ca="1">IFERROR(IF(Data_Baseline!X4="","",IF($C$3="On",IF(Y$3&lt;=$B$2,SMALL(Data_Baseline!$C4:$AZ4,COUNTIF(Data_Baseline!$C4:$AZ4,0)+1)/MAX(Data_Baseline!$C4:$AZ4),IF(Data_Baseline!X4=0,SMALL(Data_Baseline!$C4:$AZ4,COUNTIF(Data_Baseline!$C4:$AZ4,0)+1)/MAX(Data_Baseline!$C4:$AZ4),Data_Baseline!X4/MAX(Data_Baseline!$C4:$AZ4))),IF(Y$3&lt;=$B$2,SMALL(Data_Baseline!$C4:$AZ4,COUNTIF(Data_Baseline!$C4:$AZ4,0)+1),IF(Data_Baseline!X4=0,SMALL(Data_Baseline!$C4:$AZ4,COUNTIF(Data_Baseline!$C4:$AZ4,0)+1),Data_Baseline!X4)))),"")</f>
        <v>2.0068301219734779E-2</v>
      </c>
      <c r="Z4" s="79">
        <f ca="1">IFERROR(IF(Data_Baseline!Y4="","",IF($C$3="On",IF(Z$3&lt;=$B$2,SMALL(Data_Baseline!$C4:$AZ4,COUNTIF(Data_Baseline!$C4:$AZ4,0)+1)/MAX(Data_Baseline!$C4:$AZ4),IF(Data_Baseline!Y4=0,SMALL(Data_Baseline!$C4:$AZ4,COUNTIF(Data_Baseline!$C4:$AZ4,0)+1)/MAX(Data_Baseline!$C4:$AZ4),Data_Baseline!Y4/MAX(Data_Baseline!$C4:$AZ4))),IF(Z$3&lt;=$B$2,SMALL(Data_Baseline!$C4:$AZ4,COUNTIF(Data_Baseline!$C4:$AZ4,0)+1),IF(Data_Baseline!Y4=0,SMALL(Data_Baseline!$C4:$AZ4,COUNTIF(Data_Baseline!$C4:$AZ4,0)+1),Data_Baseline!Y4)))),"")</f>
        <v>3.9623077428360493E-2</v>
      </c>
      <c r="AA4" s="79">
        <f ca="1">IFERROR(IF(Data_Baseline!Z4="","",IF($C$3="On",IF(AA$3&lt;=$B$2,SMALL(Data_Baseline!$C4:$AZ4,COUNTIF(Data_Baseline!$C4:$AZ4,0)+1)/MAX(Data_Baseline!$C4:$AZ4),IF(Data_Baseline!Z4=0,SMALL(Data_Baseline!$C4:$AZ4,COUNTIF(Data_Baseline!$C4:$AZ4,0)+1)/MAX(Data_Baseline!$C4:$AZ4),Data_Baseline!Z4/MAX(Data_Baseline!$C4:$AZ4))),IF(AA$3&lt;=$B$2,SMALL(Data_Baseline!$C4:$AZ4,COUNTIF(Data_Baseline!$C4:$AZ4,0)+1),IF(Data_Baseline!Z4=0,SMALL(Data_Baseline!$C4:$AZ4,COUNTIF(Data_Baseline!$C4:$AZ4,0)+1),Data_Baseline!Z4)))),"")</f>
        <v>7.1537033824865662E-2</v>
      </c>
      <c r="AB4" s="79">
        <f ca="1">IFERROR(IF(Data_Baseline!AA4="","",IF($C$3="On",IF(AB$3&lt;=$B$2,SMALL(Data_Baseline!$C4:$AZ4,COUNTIF(Data_Baseline!$C4:$AZ4,0)+1)/MAX(Data_Baseline!$C4:$AZ4),IF(Data_Baseline!AA4=0,SMALL(Data_Baseline!$C4:$AZ4,COUNTIF(Data_Baseline!$C4:$AZ4,0)+1)/MAX(Data_Baseline!$C4:$AZ4),Data_Baseline!AA4/MAX(Data_Baseline!$C4:$AZ4))),IF(AB$3&lt;=$B$2,SMALL(Data_Baseline!$C4:$AZ4,COUNTIF(Data_Baseline!$C4:$AZ4,0)+1),IF(Data_Baseline!AA4=0,SMALL(Data_Baseline!$C4:$AZ4,COUNTIF(Data_Baseline!$C4:$AZ4,0)+1),Data_Baseline!AA4)))),"")</f>
        <v>0.12242680118053657</v>
      </c>
      <c r="AC4" s="79">
        <f ca="1">IFERROR(IF(Data_Baseline!AB4="","",IF($C$3="On",IF(AC$3&lt;=$B$2,SMALL(Data_Baseline!$C4:$AZ4,COUNTIF(Data_Baseline!$C4:$AZ4,0)+1)/MAX(Data_Baseline!$C4:$AZ4),IF(Data_Baseline!AB4=0,SMALL(Data_Baseline!$C4:$AZ4,COUNTIF(Data_Baseline!$C4:$AZ4,0)+1)/MAX(Data_Baseline!$C4:$AZ4),Data_Baseline!AB4/MAX(Data_Baseline!$C4:$AZ4))),IF(AC$3&lt;=$B$2,SMALL(Data_Baseline!$C4:$AZ4,COUNTIF(Data_Baseline!$C4:$AZ4,0)+1),IF(Data_Baseline!AB4=0,SMALL(Data_Baseline!$C4:$AZ4,COUNTIF(Data_Baseline!$C4:$AZ4,0)+1),Data_Baseline!AB4)))),"")</f>
        <v>0.19910705183565616</v>
      </c>
      <c r="AD4" s="79">
        <f ca="1">IFERROR(IF(Data_Baseline!AC4="","",IF($C$3="On",IF(AD$3&lt;=$B$2,SMALL(Data_Baseline!$C4:$AZ4,COUNTIF(Data_Baseline!$C4:$AZ4,0)+1)/MAX(Data_Baseline!$C4:$AZ4),IF(Data_Baseline!AC4=0,SMALL(Data_Baseline!$C4:$AZ4,COUNTIF(Data_Baseline!$C4:$AZ4,0)+1)/MAX(Data_Baseline!$C4:$AZ4),Data_Baseline!AC4/MAX(Data_Baseline!$C4:$AZ4))),IF(AD$3&lt;=$B$2,SMALL(Data_Baseline!$C4:$AZ4,COUNTIF(Data_Baseline!$C4:$AZ4,0)+1),IF(Data_Baseline!AC4=0,SMALL(Data_Baseline!$C4:$AZ4,COUNTIF(Data_Baseline!$C4:$AZ4,0)+1),Data_Baseline!AC4)))),"")</f>
        <v>0.30479887369562697</v>
      </c>
      <c r="AE4" s="79">
        <f ca="1">IFERROR(IF(Data_Baseline!AD4="","",IF($C$3="On",IF(AE$3&lt;=$B$2,SMALL(Data_Baseline!$C4:$AZ4,COUNTIF(Data_Baseline!$C4:$AZ4,0)+1)/MAX(Data_Baseline!$C4:$AZ4),IF(Data_Baseline!AD4=0,SMALL(Data_Baseline!$C4:$AZ4,COUNTIF(Data_Baseline!$C4:$AZ4,0)+1)/MAX(Data_Baseline!$C4:$AZ4),Data_Baseline!AD4/MAX(Data_Baseline!$C4:$AZ4))),IF(AE$3&lt;=$B$2,SMALL(Data_Baseline!$C4:$AZ4,COUNTIF(Data_Baseline!$C4:$AZ4,0)+1),IF(Data_Baseline!AD4=0,SMALL(Data_Baseline!$C4:$AZ4,COUNTIF(Data_Baseline!$C4:$AZ4,0)+1),Data_Baseline!AD4)))),"")</f>
        <v>0.43239224027052303</v>
      </c>
      <c r="AF4" s="79">
        <f ca="1">IFERROR(IF(Data_Baseline!AE4="","",IF($C$3="On",IF(AF$3&lt;=$B$2,SMALL(Data_Baseline!$C4:$AZ4,COUNTIF(Data_Baseline!$C4:$AZ4,0)+1)/MAX(Data_Baseline!$C4:$AZ4),IF(Data_Baseline!AE4=0,SMALL(Data_Baseline!$C4:$AZ4,COUNTIF(Data_Baseline!$C4:$AZ4,0)+1)/MAX(Data_Baseline!$C4:$AZ4),Data_Baseline!AE4/MAX(Data_Baseline!$C4:$AZ4))),IF(AF$3&lt;=$B$2,SMALL(Data_Baseline!$C4:$AZ4,COUNTIF(Data_Baseline!$C4:$AZ4,0)+1),IF(Data_Baseline!AE4=0,SMALL(Data_Baseline!$C4:$AZ4,COUNTIF(Data_Baseline!$C4:$AZ4,0)+1),Data_Baseline!AE4)))),"")</f>
        <v>0.56336718889309523</v>
      </c>
      <c r="AG4" s="79">
        <f ca="1">IFERROR(IF(Data_Baseline!AF4="","",IF($C$3="On",IF(AG$3&lt;=$B$2,SMALL(Data_Baseline!$C4:$AZ4,COUNTIF(Data_Baseline!$C4:$AZ4,0)+1)/MAX(Data_Baseline!$C4:$AZ4),IF(Data_Baseline!AF4=0,SMALL(Data_Baseline!$C4:$AZ4,COUNTIF(Data_Baseline!$C4:$AZ4,0)+1)/MAX(Data_Baseline!$C4:$AZ4),Data_Baseline!AF4/MAX(Data_Baseline!$C4:$AZ4))),IF(AG$3&lt;=$B$2,SMALL(Data_Baseline!$C4:$AZ4,COUNTIF(Data_Baseline!$C4:$AZ4,0)+1),IF(Data_Baseline!AF4=0,SMALL(Data_Baseline!$C4:$AZ4,COUNTIF(Data_Baseline!$C4:$AZ4,0)+1),Data_Baseline!AF4)))),"")</f>
        <v>0.67931740364006654</v>
      </c>
      <c r="AH4" s="79">
        <f ca="1">IFERROR(IF(Data_Baseline!AG4="","",IF($C$3="On",IF(AH$3&lt;=$B$2,SMALL(Data_Baseline!$C4:$AZ4,COUNTIF(Data_Baseline!$C4:$AZ4,0)+1)/MAX(Data_Baseline!$C4:$AZ4),IF(Data_Baseline!AG4=0,SMALL(Data_Baseline!$C4:$AZ4,COUNTIF(Data_Baseline!$C4:$AZ4,0)+1)/MAX(Data_Baseline!$C4:$AZ4),Data_Baseline!AG4/MAX(Data_Baseline!$C4:$AZ4))),IF(AH$3&lt;=$B$2,SMALL(Data_Baseline!$C4:$AZ4,COUNTIF(Data_Baseline!$C4:$AZ4,0)+1),IF(Data_Baseline!AG4=0,SMALL(Data_Baseline!$C4:$AZ4,COUNTIF(Data_Baseline!$C4:$AZ4,0)+1),Data_Baseline!AG4)))),"")</f>
        <v>0.76718570154212229</v>
      </c>
      <c r="AI4" s="79">
        <f ca="1">IFERROR(IF(Data_Baseline!AH4="","",IF($C$3="On",IF(AI$3&lt;=$B$2,SMALL(Data_Baseline!$C4:$AZ4,COUNTIF(Data_Baseline!$C4:$AZ4,0)+1)/MAX(Data_Baseline!$C4:$AZ4),IF(Data_Baseline!AH4=0,SMALL(Data_Baseline!$C4:$AZ4,COUNTIF(Data_Baseline!$C4:$AZ4,0)+1)/MAX(Data_Baseline!$C4:$AZ4),Data_Baseline!AH4/MAX(Data_Baseline!$C4:$AZ4))),IF(AI$3&lt;=$B$2,SMALL(Data_Baseline!$C4:$AZ4,COUNTIF(Data_Baseline!$C4:$AZ4,0)+1),IF(Data_Baseline!AH4=0,SMALL(Data_Baseline!$C4:$AZ4,COUNTIF(Data_Baseline!$C4:$AZ4,0)+1),Data_Baseline!AH4)))),"")</f>
        <v>0.82814318581773316</v>
      </c>
      <c r="AJ4" s="79">
        <f ca="1">IFERROR(IF(Data_Baseline!AI4="","",IF($C$3="On",IF(AJ$3&lt;=$B$2,SMALL(Data_Baseline!$C4:$AZ4,COUNTIF(Data_Baseline!$C4:$AZ4,0)+1)/MAX(Data_Baseline!$C4:$AZ4),IF(Data_Baseline!AI4=0,SMALL(Data_Baseline!$C4:$AZ4,COUNTIF(Data_Baseline!$C4:$AZ4,0)+1)/MAX(Data_Baseline!$C4:$AZ4),Data_Baseline!AI4/MAX(Data_Baseline!$C4:$AZ4))),IF(AJ$3&lt;=$B$2,SMALL(Data_Baseline!$C4:$AZ4,COUNTIF(Data_Baseline!$C4:$AZ4,0)+1),IF(Data_Baseline!AI4=0,SMALL(Data_Baseline!$C4:$AZ4,COUNTIF(Data_Baseline!$C4:$AZ4,0)+1),Data_Baseline!AI4)))),"")</f>
        <v>0.86992412160821064</v>
      </c>
      <c r="AK4" s="79">
        <f ca="1">IFERROR(IF(Data_Baseline!AJ4="","",IF($C$3="On",IF(AK$3&lt;=$B$2,SMALL(Data_Baseline!$C4:$AZ4,COUNTIF(Data_Baseline!$C4:$AZ4,0)+1)/MAX(Data_Baseline!$C4:$AZ4),IF(Data_Baseline!AJ4=0,SMALL(Data_Baseline!$C4:$AZ4,COUNTIF(Data_Baseline!$C4:$AZ4,0)+1)/MAX(Data_Baseline!$C4:$AZ4),Data_Baseline!AJ4/MAX(Data_Baseline!$C4:$AZ4))),IF(AK$3&lt;=$B$2,SMALL(Data_Baseline!$C4:$AZ4,COUNTIF(Data_Baseline!$C4:$AZ4,0)+1),IF(Data_Baseline!AJ4=0,SMALL(Data_Baseline!$C4:$AZ4,COUNTIF(Data_Baseline!$C4:$AZ4,0)+1),Data_Baseline!AJ4)))),"")</f>
        <v>0.90239679631059866</v>
      </c>
      <c r="AL4" s="79">
        <f ca="1">IFERROR(IF(Data_Baseline!AK4="","",IF($C$3="On",IF(AL$3&lt;=$B$2,SMALL(Data_Baseline!$C4:$AZ4,COUNTIF(Data_Baseline!$C4:$AZ4,0)+1)/MAX(Data_Baseline!$C4:$AZ4),IF(Data_Baseline!AK4=0,SMALL(Data_Baseline!$C4:$AZ4,COUNTIF(Data_Baseline!$C4:$AZ4,0)+1)/MAX(Data_Baseline!$C4:$AZ4),Data_Baseline!AK4/MAX(Data_Baseline!$C4:$AZ4))),IF(AL$3&lt;=$B$2,SMALL(Data_Baseline!$C4:$AZ4,COUNTIF(Data_Baseline!$C4:$AZ4,0)+1),IF(Data_Baseline!AK4=0,SMALL(Data_Baseline!$C4:$AZ4,COUNTIF(Data_Baseline!$C4:$AZ4,0)+1),Data_Baseline!AK4)))),"")</f>
        <v>0.92912698940882665</v>
      </c>
      <c r="AM4" s="79">
        <f ca="1">IFERROR(IF(Data_Baseline!AL4="","",IF($C$3="On",IF(AM$3&lt;=$B$2,SMALL(Data_Baseline!$C4:$AZ4,COUNTIF(Data_Baseline!$C4:$AZ4,0)+1)/MAX(Data_Baseline!$C4:$AZ4),IF(Data_Baseline!AL4=0,SMALL(Data_Baseline!$C4:$AZ4,COUNTIF(Data_Baseline!$C4:$AZ4,0)+1)/MAX(Data_Baseline!$C4:$AZ4),Data_Baseline!AL4/MAX(Data_Baseline!$C4:$AZ4))),IF(AM$3&lt;=$B$2,SMALL(Data_Baseline!$C4:$AZ4,COUNTIF(Data_Baseline!$C4:$AZ4,0)+1),IF(Data_Baseline!AL4=0,SMALL(Data_Baseline!$C4:$AZ4,COUNTIF(Data_Baseline!$C4:$AZ4,0)+1),Data_Baseline!AL4)))),"")</f>
        <v>0.95129866422464215</v>
      </c>
      <c r="AN4" s="79">
        <f ca="1">IFERROR(IF(Data_Baseline!AM4="","",IF($C$3="On",IF(AN$3&lt;=$B$2,SMALL(Data_Baseline!$C4:$AZ4,COUNTIF(Data_Baseline!$C4:$AZ4,0)+1)/MAX(Data_Baseline!$C4:$AZ4),IF(Data_Baseline!AM4=0,SMALL(Data_Baseline!$C4:$AZ4,COUNTIF(Data_Baseline!$C4:$AZ4,0)+1)/MAX(Data_Baseline!$C4:$AZ4),Data_Baseline!AM4/MAX(Data_Baseline!$C4:$AZ4))),IF(AN$3&lt;=$B$2,SMALL(Data_Baseline!$C4:$AZ4,COUNTIF(Data_Baseline!$C4:$AZ4,0)+1),IF(Data_Baseline!AM4=0,SMALL(Data_Baseline!$C4:$AZ4,COUNTIF(Data_Baseline!$C4:$AZ4,0)+1),Data_Baseline!AM4)))),"")</f>
        <v>0.96889316908864742</v>
      </c>
      <c r="AO4" s="79">
        <f ca="1">IFERROR(IF(Data_Baseline!AN4="","",IF($C$3="On",IF(AO$3&lt;=$B$2,SMALL(Data_Baseline!$C4:$AZ4,COUNTIF(Data_Baseline!$C4:$AZ4,0)+1)/MAX(Data_Baseline!$C4:$AZ4),IF(Data_Baseline!AN4=0,SMALL(Data_Baseline!$C4:$AZ4,COUNTIF(Data_Baseline!$C4:$AZ4,0)+1)/MAX(Data_Baseline!$C4:$AZ4),Data_Baseline!AN4/MAX(Data_Baseline!$C4:$AZ4))),IF(AO$3&lt;=$B$2,SMALL(Data_Baseline!$C4:$AZ4,COUNTIF(Data_Baseline!$C4:$AZ4,0)+1),IF(Data_Baseline!AN4=0,SMALL(Data_Baseline!$C4:$AZ4,COUNTIF(Data_Baseline!$C4:$AZ4,0)+1),Data_Baseline!AN4)))),"")</f>
        <v>0.98316547858099312</v>
      </c>
      <c r="AP4" s="79">
        <f ca="1">IFERROR(IF(Data_Baseline!AO4="","",IF($C$3="On",IF(AP$3&lt;=$B$2,SMALL(Data_Baseline!$C4:$AZ4,COUNTIF(Data_Baseline!$C4:$AZ4,0)+1)/MAX(Data_Baseline!$C4:$AZ4),IF(Data_Baseline!AO4=0,SMALL(Data_Baseline!$C4:$AZ4,COUNTIF(Data_Baseline!$C4:$AZ4,0)+1)/MAX(Data_Baseline!$C4:$AZ4),Data_Baseline!AO4/MAX(Data_Baseline!$C4:$AZ4))),IF(AP$3&lt;=$B$2,SMALL(Data_Baseline!$C4:$AZ4,COUNTIF(Data_Baseline!$C4:$AZ4,0)+1),IF(Data_Baseline!AO4=0,SMALL(Data_Baseline!$C4:$AZ4,COUNTIF(Data_Baseline!$C4:$AZ4,0)+1),Data_Baseline!AO4)))),"")</f>
        <v>0.99466316002889865</v>
      </c>
      <c r="AQ4" s="79">
        <f ca="1">IFERROR(IF(Data_Baseline!AP4="","",IF($C$3="On",IF(AQ$3&lt;=$B$2,SMALL(Data_Baseline!$C4:$AZ4,COUNTIF(Data_Baseline!$C4:$AZ4,0)+1)/MAX(Data_Baseline!$C4:$AZ4),IF(Data_Baseline!AP4=0,SMALL(Data_Baseline!$C4:$AZ4,COUNTIF(Data_Baseline!$C4:$AZ4,0)+1)/MAX(Data_Baseline!$C4:$AZ4),Data_Baseline!AP4/MAX(Data_Baseline!$C4:$AZ4))),IF(AQ$3&lt;=$B$2,SMALL(Data_Baseline!$C4:$AZ4,COUNTIF(Data_Baseline!$C4:$AZ4,0)+1),IF(Data_Baseline!AP4=0,SMALL(Data_Baseline!$C4:$AZ4,COUNTIF(Data_Baseline!$C4:$AZ4,0)+1),Data_Baseline!AP4)))),"")</f>
        <v>1</v>
      </c>
      <c r="AR4" s="79" t="str">
        <f>IFERROR(IF(Data_Baseline!AQ4="","",IF($C$3="On",IF(AR$3&lt;=$B$2,SMALL(Data_Baseline!$C4:$AZ4,COUNTIF(Data_Baseline!$C4:$AZ4,0)+1)/MAX(Data_Baseline!$C4:$AZ4),IF(Data_Baseline!AQ4=0,SMALL(Data_Baseline!$C4:$AZ4,COUNTIF(Data_Baseline!$C4:$AZ4,0)+1)/MAX(Data_Baseline!$C4:$AZ4),Data_Baseline!AQ4/MAX(Data_Baseline!$C4:$AZ4))),IF(AR$3&lt;=$B$2,SMALL(Data_Baseline!$C4:$AZ4,COUNTIF(Data_Baseline!$C4:$AZ4,0)+1),IF(Data_Baseline!AQ4=0,SMALL(Data_Baseline!$C4:$AZ4,COUNTIF(Data_Baseline!$C4:$AZ4,0)+1),Data_Baseline!AQ4)))),"")</f>
        <v/>
      </c>
      <c r="AS4" s="79" t="str">
        <f>IFERROR(IF(Data_Baseline!AR4="","",IF($C$3="On",IF(AS$3&lt;=$B$2,SMALL(Data_Baseline!$C4:$AZ4,COUNTIF(Data_Baseline!$C4:$AZ4,0)+1)/MAX(Data_Baseline!$C4:$AZ4),IF(Data_Baseline!AR4=0,SMALL(Data_Baseline!$C4:$AZ4,COUNTIF(Data_Baseline!$C4:$AZ4,0)+1)/MAX(Data_Baseline!$C4:$AZ4),Data_Baseline!AR4/MAX(Data_Baseline!$C4:$AZ4))),IF(AS$3&lt;=$B$2,SMALL(Data_Baseline!$C4:$AZ4,COUNTIF(Data_Baseline!$C4:$AZ4,0)+1),IF(Data_Baseline!AR4=0,SMALL(Data_Baseline!$C4:$AZ4,COUNTIF(Data_Baseline!$C4:$AZ4,0)+1),Data_Baseline!AR4)))),"")</f>
        <v/>
      </c>
      <c r="AT4" s="79" t="str">
        <f>IFERROR(IF(Data_Baseline!AS4="","",IF($C$3="On",IF(AT$3&lt;=$B$2,SMALL(Data_Baseline!$C4:$AZ4,COUNTIF(Data_Baseline!$C4:$AZ4,0)+1)/MAX(Data_Baseline!$C4:$AZ4),IF(Data_Baseline!AS4=0,SMALL(Data_Baseline!$C4:$AZ4,COUNTIF(Data_Baseline!$C4:$AZ4,0)+1)/MAX(Data_Baseline!$C4:$AZ4),Data_Baseline!AS4/MAX(Data_Baseline!$C4:$AZ4))),IF(AT$3&lt;=$B$2,SMALL(Data_Baseline!$C4:$AZ4,COUNTIF(Data_Baseline!$C4:$AZ4,0)+1),IF(Data_Baseline!AS4=0,SMALL(Data_Baseline!$C4:$AZ4,COUNTIF(Data_Baseline!$C4:$AZ4,0)+1),Data_Baseline!AS4)))),"")</f>
        <v/>
      </c>
      <c r="AU4" s="79" t="str">
        <f>IFERROR(IF(Data_Baseline!AT4="","",IF($C$3="On",IF(AU$3&lt;=$B$2,SMALL(Data_Baseline!$C4:$AZ4,COUNTIF(Data_Baseline!$C4:$AZ4,0)+1)/MAX(Data_Baseline!$C4:$AZ4),IF(Data_Baseline!AT4=0,SMALL(Data_Baseline!$C4:$AZ4,COUNTIF(Data_Baseline!$C4:$AZ4,0)+1)/MAX(Data_Baseline!$C4:$AZ4),Data_Baseline!AT4/MAX(Data_Baseline!$C4:$AZ4))),IF(AU$3&lt;=$B$2,SMALL(Data_Baseline!$C4:$AZ4,COUNTIF(Data_Baseline!$C4:$AZ4,0)+1),IF(Data_Baseline!AT4=0,SMALL(Data_Baseline!$C4:$AZ4,COUNTIF(Data_Baseline!$C4:$AZ4,0)+1),Data_Baseline!AT4)))),"")</f>
        <v/>
      </c>
      <c r="AV4" s="79" t="str">
        <f>IFERROR(IF(Data_Baseline!AU4="","",IF($C$3="On",IF(AV$3&lt;=$B$2,SMALL(Data_Baseline!$C4:$AZ4,COUNTIF(Data_Baseline!$C4:$AZ4,0)+1)/MAX(Data_Baseline!$C4:$AZ4),IF(Data_Baseline!AU4=0,SMALL(Data_Baseline!$C4:$AZ4,COUNTIF(Data_Baseline!$C4:$AZ4,0)+1)/MAX(Data_Baseline!$C4:$AZ4),Data_Baseline!AU4/MAX(Data_Baseline!$C4:$AZ4))),IF(AV$3&lt;=$B$2,SMALL(Data_Baseline!$C4:$AZ4,COUNTIF(Data_Baseline!$C4:$AZ4,0)+1),IF(Data_Baseline!AU4=0,SMALL(Data_Baseline!$C4:$AZ4,COUNTIF(Data_Baseline!$C4:$AZ4,0)+1),Data_Baseline!AU4)))),"")</f>
        <v/>
      </c>
      <c r="AW4" s="79" t="str">
        <f>IFERROR(IF(Data_Baseline!AV4="","",IF($C$3="On",IF(AW$3&lt;=$B$2,SMALL(Data_Baseline!$C4:$AZ4,COUNTIF(Data_Baseline!$C4:$AZ4,0)+1)/MAX(Data_Baseline!$C4:$AZ4),IF(Data_Baseline!AV4=0,SMALL(Data_Baseline!$C4:$AZ4,COUNTIF(Data_Baseline!$C4:$AZ4,0)+1)/MAX(Data_Baseline!$C4:$AZ4),Data_Baseline!AV4/MAX(Data_Baseline!$C4:$AZ4))),IF(AW$3&lt;=$B$2,SMALL(Data_Baseline!$C4:$AZ4,COUNTIF(Data_Baseline!$C4:$AZ4,0)+1),IF(Data_Baseline!AV4=0,SMALL(Data_Baseline!$C4:$AZ4,COUNTIF(Data_Baseline!$C4:$AZ4,0)+1),Data_Baseline!AV4)))),"")</f>
        <v/>
      </c>
      <c r="AX4" s="79" t="str">
        <f>IFERROR(IF(Data_Baseline!AW4="","",IF($C$3="On",IF(AX$3&lt;=$B$2,SMALL(Data_Baseline!$C4:$AZ4,COUNTIF(Data_Baseline!$C4:$AZ4,0)+1)/MAX(Data_Baseline!$C4:$AZ4),IF(Data_Baseline!AW4=0,SMALL(Data_Baseline!$C4:$AZ4,COUNTIF(Data_Baseline!$C4:$AZ4,0)+1)/MAX(Data_Baseline!$C4:$AZ4),Data_Baseline!AW4/MAX(Data_Baseline!$C4:$AZ4))),IF(AX$3&lt;=$B$2,SMALL(Data_Baseline!$C4:$AZ4,COUNTIF(Data_Baseline!$C4:$AZ4,0)+1),IF(Data_Baseline!AW4=0,SMALL(Data_Baseline!$C4:$AZ4,COUNTIF(Data_Baseline!$C4:$AZ4,0)+1),Data_Baseline!AW4)))),"")</f>
        <v/>
      </c>
      <c r="AY4" s="79" t="str">
        <f>IFERROR(IF(Data_Baseline!AX4="","",IF($C$3="On",IF(AY$3&lt;=$B$2,SMALL(Data_Baseline!$C4:$AZ4,COUNTIF(Data_Baseline!$C4:$AZ4,0)+1)/MAX(Data_Baseline!$C4:$AZ4),IF(Data_Baseline!AX4=0,SMALL(Data_Baseline!$C4:$AZ4,COUNTIF(Data_Baseline!$C4:$AZ4,0)+1)/MAX(Data_Baseline!$C4:$AZ4),Data_Baseline!AX4/MAX(Data_Baseline!$C4:$AZ4))),IF(AY$3&lt;=$B$2,SMALL(Data_Baseline!$C4:$AZ4,COUNTIF(Data_Baseline!$C4:$AZ4,0)+1),IF(Data_Baseline!AX4=0,SMALL(Data_Baseline!$C4:$AZ4,COUNTIF(Data_Baseline!$C4:$AZ4,0)+1),Data_Baseline!AX4)))),"")</f>
        <v/>
      </c>
      <c r="AZ4" s="79" t="str">
        <f>IFERROR(IF(Data_Baseline!AY4="","",IF($C$3="On",IF(AZ$3&lt;=$B$2,SMALL(Data_Baseline!$C4:$AZ4,COUNTIF(Data_Baseline!$C4:$AZ4,0)+1)/MAX(Data_Baseline!$C4:$AZ4),IF(Data_Baseline!AY4=0,SMALL(Data_Baseline!$C4:$AZ4,COUNTIF(Data_Baseline!$C4:$AZ4,0)+1)/MAX(Data_Baseline!$C4:$AZ4),Data_Baseline!AY4/MAX(Data_Baseline!$C4:$AZ4))),IF(AZ$3&lt;=$B$2,SMALL(Data_Baseline!$C4:$AZ4,COUNTIF(Data_Baseline!$C4:$AZ4,0)+1),IF(Data_Baseline!AY4=0,SMALL(Data_Baseline!$C4:$AZ4,COUNTIF(Data_Baseline!$C4:$AZ4,0)+1),Data_Baseline!AY4)))),"")</f>
        <v/>
      </c>
      <c r="BA4" s="79" t="str">
        <f>IFERROR(IF(Data_Baseline!AZ4="","",IF($C$3="On",IF(BA$3&lt;=$B$2,SMALL(Data_Baseline!$C4:$AZ4,COUNTIF(Data_Baseline!$C4:$AZ4,0)+1)/MAX(Data_Baseline!$C4:$AZ4),IF(Data_Baseline!AZ4=0,SMALL(Data_Baseline!$C4:$AZ4,COUNTIF(Data_Baseline!$C4:$AZ4,0)+1)/MAX(Data_Baseline!$C4:$AZ4),Data_Baseline!AZ4/MAX(Data_Baseline!$C4:$AZ4))),IF(BA$3&lt;=$B$2,SMALL(Data_Baseline!$C4:$AZ4,COUNTIF(Data_Baseline!$C4:$AZ4,0)+1),IF(Data_Baseline!AZ4=0,SMALL(Data_Baseline!$C4:$AZ4,COUNTIF(Data_Baseline!$C4:$AZ4,0)+1),Data_Baseline!AZ4)))),"")</f>
        <v/>
      </c>
      <c r="BB4" s="79">
        <f ca="1">IF(Data_Initial!BA4="",1,0)</f>
        <v>1</v>
      </c>
      <c r="BC4" s="2" t="str">
        <f t="shared" ref="BC4:BC67" ca="1" si="0">IF(BD4="","",BD4&amp;"_"&amp;BE4)</f>
        <v>3G_SodA</v>
      </c>
      <c r="BD4" s="79" t="str">
        <f t="shared" ref="BD4:BD35" ca="1" si="1">IFERROR(INDEX(Samples_Names,LEFT(BF4,LEN(BF4)-2)),BF4)</f>
        <v>3G</v>
      </c>
      <c r="BE4" s="79" t="str">
        <f ca="1">Data_Initial!BC4</f>
        <v>SodA</v>
      </c>
      <c r="BF4" s="79" t="str">
        <f ca="1">Data_Initial!BB4</f>
        <v>1_1</v>
      </c>
      <c r="BG4" s="79">
        <f ca="1">IFERROR((INDIRECT("Plate"&amp;Data!A4&amp;"_C!"&amp;CHAR(RIGHT(Data!B4,LEN(Data!B4)-1)+65)&amp;CODE(LEFT(Data!B4,1))-58)),"")</f>
        <v>0</v>
      </c>
      <c r="BH4" s="79" t="str">
        <f ca="1">Data_Initial!BA4</f>
        <v/>
      </c>
      <c r="BI4" s="79">
        <f t="shared" ref="BI4:BI67" ca="1" si="2">MIN(D4:BA4)</f>
        <v>7.758545141667751E-4</v>
      </c>
      <c r="BJ4" s="79" t="str">
        <f ca="1">IF(BH4="N",1+MAX($BJ$3:BJ3),"")</f>
        <v/>
      </c>
      <c r="BK4" s="79"/>
      <c r="BL4" s="79"/>
      <c r="BM4" s="79"/>
      <c r="BN4" s="79"/>
      <c r="BO4" s="79"/>
      <c r="BP4" s="79"/>
      <c r="BQ4" s="79"/>
      <c r="BR4" s="79"/>
      <c r="BS4" s="79"/>
      <c r="BT4" s="79"/>
      <c r="BU4" s="79"/>
      <c r="BV4" s="79"/>
      <c r="BW4" s="79"/>
      <c r="BX4" s="79"/>
      <c r="BY4" s="79"/>
      <c r="BZ4" s="79"/>
    </row>
    <row r="5" spans="1:78" x14ac:dyDescent="0.25">
      <c r="A5" s="79">
        <f ca="1">IF(BH5="N","N"&amp;BJ5,IF(BB5=0,"",MAX($A$3:A4)+1))</f>
        <v>2</v>
      </c>
      <c r="B5" s="79" t="str">
        <f ca="1">Data_Initial!A5&amp;C5</f>
        <v>1B1</v>
      </c>
      <c r="C5" s="79" t="str">
        <f ca="1">Data_Initial!B5</f>
        <v>B1</v>
      </c>
      <c r="D5" s="79">
        <f ca="1">IFERROR(IF(Data_Baseline!C5="","",IF($C$3="On",IF(D$3&lt;=$B$2,SMALL(Data_Baseline!$C5:$AZ5,COUNTIF(Data_Baseline!$C5:$AZ5,0)+1)/MAX(Data_Baseline!$C5:$AZ5),IF(Data_Baseline!C5=0,SMALL(Data_Baseline!$C5:$AZ5,COUNTIF(Data_Baseline!$C5:$AZ5,0)+1)/MAX(Data_Baseline!$C5:$AZ5),Data_Baseline!C5/MAX(Data_Baseline!$C5:$AZ5))),IF(D$3&lt;=$B$2,SMALL(Data_Baseline!$C5:$AZ5,COUNTIF(Data_Baseline!$C5:$AZ5,0)+1),IF(Data_Baseline!C5=0,SMALL(Data_Baseline!$C5:$AZ5,COUNTIF(Data_Baseline!$C5:$AZ5,0)+1),Data_Baseline!C5)))),"")</f>
        <v>4.8586133193859654E-4</v>
      </c>
      <c r="E5" s="79">
        <f ca="1">IFERROR(IF(Data_Baseline!D5="","",IF($C$3="On",IF(E$3&lt;=$B$2,SMALL(Data_Baseline!$C5:$AZ5,COUNTIF(Data_Baseline!$C5:$AZ5,0)+1)/MAX(Data_Baseline!$C5:$AZ5),IF(Data_Baseline!D5=0,SMALL(Data_Baseline!$C5:$AZ5,COUNTIF(Data_Baseline!$C5:$AZ5,0)+1)/MAX(Data_Baseline!$C5:$AZ5),Data_Baseline!D5/MAX(Data_Baseline!$C5:$AZ5))),IF(E$3&lt;=$B$2,SMALL(Data_Baseline!$C5:$AZ5,COUNTIF(Data_Baseline!$C5:$AZ5,0)+1),IF(Data_Baseline!D5=0,SMALL(Data_Baseline!$C5:$AZ5,COUNTIF(Data_Baseline!$C5:$AZ5,0)+1),Data_Baseline!D5)))),"")</f>
        <v>4.8586133193859654E-4</v>
      </c>
      <c r="F5" s="79">
        <f ca="1">IFERROR(IF(Data_Baseline!E5="","",IF($C$3="On",IF(F$3&lt;=$B$2,SMALL(Data_Baseline!$C5:$AZ5,COUNTIF(Data_Baseline!$C5:$AZ5,0)+1)/MAX(Data_Baseline!$C5:$AZ5),IF(Data_Baseline!E5=0,SMALL(Data_Baseline!$C5:$AZ5,COUNTIF(Data_Baseline!$C5:$AZ5,0)+1)/MAX(Data_Baseline!$C5:$AZ5),Data_Baseline!E5/MAX(Data_Baseline!$C5:$AZ5))),IF(F$3&lt;=$B$2,SMALL(Data_Baseline!$C5:$AZ5,COUNTIF(Data_Baseline!$C5:$AZ5,0)+1),IF(Data_Baseline!E5=0,SMALL(Data_Baseline!$C5:$AZ5,COUNTIF(Data_Baseline!$C5:$AZ5,0)+1),Data_Baseline!E5)))),"")</f>
        <v>4.8586133193859654E-4</v>
      </c>
      <c r="G5" s="79">
        <f ca="1">IFERROR(IF(Data_Baseline!F5="","",IF($C$3="On",IF(G$3&lt;=$B$2,SMALL(Data_Baseline!$C5:$AZ5,COUNTIF(Data_Baseline!$C5:$AZ5,0)+1)/MAX(Data_Baseline!$C5:$AZ5),IF(Data_Baseline!F5=0,SMALL(Data_Baseline!$C5:$AZ5,COUNTIF(Data_Baseline!$C5:$AZ5,0)+1)/MAX(Data_Baseline!$C5:$AZ5),Data_Baseline!F5/MAX(Data_Baseline!$C5:$AZ5))),IF(G$3&lt;=$B$2,SMALL(Data_Baseline!$C5:$AZ5,COUNTIF(Data_Baseline!$C5:$AZ5,0)+1),IF(Data_Baseline!F5=0,SMALL(Data_Baseline!$C5:$AZ5,COUNTIF(Data_Baseline!$C5:$AZ5,0)+1),Data_Baseline!F5)))),"")</f>
        <v>4.8586133193859654E-4</v>
      </c>
      <c r="H5" s="79">
        <f ca="1">IFERROR(IF(Data_Baseline!G5="","",IF($C$3="On",IF(H$3&lt;=$B$2,SMALL(Data_Baseline!$C5:$AZ5,COUNTIF(Data_Baseline!$C5:$AZ5,0)+1)/MAX(Data_Baseline!$C5:$AZ5),IF(Data_Baseline!G5=0,SMALL(Data_Baseline!$C5:$AZ5,COUNTIF(Data_Baseline!$C5:$AZ5,0)+1)/MAX(Data_Baseline!$C5:$AZ5),Data_Baseline!G5/MAX(Data_Baseline!$C5:$AZ5))),IF(H$3&lt;=$B$2,SMALL(Data_Baseline!$C5:$AZ5,COUNTIF(Data_Baseline!$C5:$AZ5,0)+1),IF(Data_Baseline!G5=0,SMALL(Data_Baseline!$C5:$AZ5,COUNTIF(Data_Baseline!$C5:$AZ5,0)+1),Data_Baseline!G5)))),"")</f>
        <v>4.8586133193859654E-4</v>
      </c>
      <c r="I5" s="79">
        <f ca="1">IFERROR(IF(Data_Baseline!H5="","",IF($C$3="On",IF(I$3&lt;=$B$2,SMALL(Data_Baseline!$C5:$AZ5,COUNTIF(Data_Baseline!$C5:$AZ5,0)+1)/MAX(Data_Baseline!$C5:$AZ5),IF(Data_Baseline!H5=0,SMALL(Data_Baseline!$C5:$AZ5,COUNTIF(Data_Baseline!$C5:$AZ5,0)+1)/MAX(Data_Baseline!$C5:$AZ5),Data_Baseline!H5/MAX(Data_Baseline!$C5:$AZ5))),IF(I$3&lt;=$B$2,SMALL(Data_Baseline!$C5:$AZ5,COUNTIF(Data_Baseline!$C5:$AZ5,0)+1),IF(Data_Baseline!H5=0,SMALL(Data_Baseline!$C5:$AZ5,COUNTIF(Data_Baseline!$C5:$AZ5,0)+1),Data_Baseline!H5)))),"")</f>
        <v>4.8586133193859654E-4</v>
      </c>
      <c r="J5" s="79">
        <f ca="1">IFERROR(IF(Data_Baseline!I5="","",IF($C$3="On",IF(J$3&lt;=$B$2,SMALL(Data_Baseline!$C5:$AZ5,COUNTIF(Data_Baseline!$C5:$AZ5,0)+1)/MAX(Data_Baseline!$C5:$AZ5),IF(Data_Baseline!I5=0,SMALL(Data_Baseline!$C5:$AZ5,COUNTIF(Data_Baseline!$C5:$AZ5,0)+1)/MAX(Data_Baseline!$C5:$AZ5),Data_Baseline!I5/MAX(Data_Baseline!$C5:$AZ5))),IF(J$3&lt;=$B$2,SMALL(Data_Baseline!$C5:$AZ5,COUNTIF(Data_Baseline!$C5:$AZ5,0)+1),IF(Data_Baseline!I5=0,SMALL(Data_Baseline!$C5:$AZ5,COUNTIF(Data_Baseline!$C5:$AZ5,0)+1),Data_Baseline!I5)))),"")</f>
        <v>4.8586133193859654E-4</v>
      </c>
      <c r="K5" s="79">
        <f ca="1">IFERROR(IF(Data_Baseline!J5="","",IF($C$3="On",IF(K$3&lt;=$B$2,SMALL(Data_Baseline!$C5:$AZ5,COUNTIF(Data_Baseline!$C5:$AZ5,0)+1)/MAX(Data_Baseline!$C5:$AZ5),IF(Data_Baseline!J5=0,SMALL(Data_Baseline!$C5:$AZ5,COUNTIF(Data_Baseline!$C5:$AZ5,0)+1)/MAX(Data_Baseline!$C5:$AZ5),Data_Baseline!J5/MAX(Data_Baseline!$C5:$AZ5))),IF(K$3&lt;=$B$2,SMALL(Data_Baseline!$C5:$AZ5,COUNTIF(Data_Baseline!$C5:$AZ5,0)+1),IF(Data_Baseline!J5=0,SMALL(Data_Baseline!$C5:$AZ5,COUNTIF(Data_Baseline!$C5:$AZ5,0)+1),Data_Baseline!J5)))),"")</f>
        <v>4.8586133193859654E-4</v>
      </c>
      <c r="L5" s="79">
        <f ca="1">IFERROR(IF(Data_Baseline!K5="","",IF($C$3="On",IF(L$3&lt;=$B$2,SMALL(Data_Baseline!$C5:$AZ5,COUNTIF(Data_Baseline!$C5:$AZ5,0)+1)/MAX(Data_Baseline!$C5:$AZ5),IF(Data_Baseline!K5=0,SMALL(Data_Baseline!$C5:$AZ5,COUNTIF(Data_Baseline!$C5:$AZ5,0)+1)/MAX(Data_Baseline!$C5:$AZ5),Data_Baseline!K5/MAX(Data_Baseline!$C5:$AZ5))),IF(L$3&lt;=$B$2,SMALL(Data_Baseline!$C5:$AZ5,COUNTIF(Data_Baseline!$C5:$AZ5,0)+1),IF(Data_Baseline!K5=0,SMALL(Data_Baseline!$C5:$AZ5,COUNTIF(Data_Baseline!$C5:$AZ5,0)+1),Data_Baseline!K5)))),"")</f>
        <v>4.8586133193859654E-4</v>
      </c>
      <c r="M5" s="79">
        <f ca="1">IFERROR(IF(Data_Baseline!L5="","",IF($C$3="On",IF(M$3&lt;=$B$2,SMALL(Data_Baseline!$C5:$AZ5,COUNTIF(Data_Baseline!$C5:$AZ5,0)+1)/MAX(Data_Baseline!$C5:$AZ5),IF(Data_Baseline!L5=0,SMALL(Data_Baseline!$C5:$AZ5,COUNTIF(Data_Baseline!$C5:$AZ5,0)+1)/MAX(Data_Baseline!$C5:$AZ5),Data_Baseline!L5/MAX(Data_Baseline!$C5:$AZ5))),IF(M$3&lt;=$B$2,SMALL(Data_Baseline!$C5:$AZ5,COUNTIF(Data_Baseline!$C5:$AZ5,0)+1),IF(Data_Baseline!L5=0,SMALL(Data_Baseline!$C5:$AZ5,COUNTIF(Data_Baseline!$C5:$AZ5,0)+1),Data_Baseline!L5)))),"")</f>
        <v>4.8586133193859654E-4</v>
      </c>
      <c r="N5" s="79">
        <f ca="1">IFERROR(IF(Data_Baseline!M5="","",IF($C$3="On",IF(N$3&lt;=$B$2,SMALL(Data_Baseline!$C5:$AZ5,COUNTIF(Data_Baseline!$C5:$AZ5,0)+1)/MAX(Data_Baseline!$C5:$AZ5),IF(Data_Baseline!M5=0,SMALL(Data_Baseline!$C5:$AZ5,COUNTIF(Data_Baseline!$C5:$AZ5,0)+1)/MAX(Data_Baseline!$C5:$AZ5),Data_Baseline!M5/MAX(Data_Baseline!$C5:$AZ5))),IF(N$3&lt;=$B$2,SMALL(Data_Baseline!$C5:$AZ5,COUNTIF(Data_Baseline!$C5:$AZ5,0)+1),IF(Data_Baseline!M5=0,SMALL(Data_Baseline!$C5:$AZ5,COUNTIF(Data_Baseline!$C5:$AZ5,0)+1),Data_Baseline!M5)))),"")</f>
        <v>4.8586133193859654E-4</v>
      </c>
      <c r="O5" s="79">
        <f ca="1">IFERROR(IF(Data_Baseline!N5="","",IF($C$3="On",IF(O$3&lt;=$B$2,SMALL(Data_Baseline!$C5:$AZ5,COUNTIF(Data_Baseline!$C5:$AZ5,0)+1)/MAX(Data_Baseline!$C5:$AZ5),IF(Data_Baseline!N5=0,SMALL(Data_Baseline!$C5:$AZ5,COUNTIF(Data_Baseline!$C5:$AZ5,0)+1)/MAX(Data_Baseline!$C5:$AZ5),Data_Baseline!N5/MAX(Data_Baseline!$C5:$AZ5))),IF(O$3&lt;=$B$2,SMALL(Data_Baseline!$C5:$AZ5,COUNTIF(Data_Baseline!$C5:$AZ5,0)+1),IF(Data_Baseline!N5=0,SMALL(Data_Baseline!$C5:$AZ5,COUNTIF(Data_Baseline!$C5:$AZ5,0)+1),Data_Baseline!N5)))),"")</f>
        <v>4.8586133193859654E-4</v>
      </c>
      <c r="P5" s="79">
        <f ca="1">IFERROR(IF(Data_Baseline!O5="","",IF($C$3="On",IF(P$3&lt;=$B$2,SMALL(Data_Baseline!$C5:$AZ5,COUNTIF(Data_Baseline!$C5:$AZ5,0)+1)/MAX(Data_Baseline!$C5:$AZ5),IF(Data_Baseline!O5=0,SMALL(Data_Baseline!$C5:$AZ5,COUNTIF(Data_Baseline!$C5:$AZ5,0)+1)/MAX(Data_Baseline!$C5:$AZ5),Data_Baseline!O5/MAX(Data_Baseline!$C5:$AZ5))),IF(P$3&lt;=$B$2,SMALL(Data_Baseline!$C5:$AZ5,COUNTIF(Data_Baseline!$C5:$AZ5,0)+1),IF(Data_Baseline!O5=0,SMALL(Data_Baseline!$C5:$AZ5,COUNTIF(Data_Baseline!$C5:$AZ5,0)+1),Data_Baseline!O5)))),"")</f>
        <v>4.8586133193859654E-4</v>
      </c>
      <c r="Q5" s="79">
        <f ca="1">IFERROR(IF(Data_Baseline!P5="","",IF($C$3="On",IF(Q$3&lt;=$B$2,SMALL(Data_Baseline!$C5:$AZ5,COUNTIF(Data_Baseline!$C5:$AZ5,0)+1)/MAX(Data_Baseline!$C5:$AZ5),IF(Data_Baseline!P5=0,SMALL(Data_Baseline!$C5:$AZ5,COUNTIF(Data_Baseline!$C5:$AZ5,0)+1)/MAX(Data_Baseline!$C5:$AZ5),Data_Baseline!P5/MAX(Data_Baseline!$C5:$AZ5))),IF(Q$3&lt;=$B$2,SMALL(Data_Baseline!$C5:$AZ5,COUNTIF(Data_Baseline!$C5:$AZ5,0)+1),IF(Data_Baseline!P5=0,SMALL(Data_Baseline!$C5:$AZ5,COUNTIF(Data_Baseline!$C5:$AZ5,0)+1),Data_Baseline!P5)))),"")</f>
        <v>4.8586133193859654E-4</v>
      </c>
      <c r="R5" s="79">
        <f ca="1">IFERROR(IF(Data_Baseline!Q5="","",IF($C$3="On",IF(R$3&lt;=$B$2,SMALL(Data_Baseline!$C5:$AZ5,COUNTIF(Data_Baseline!$C5:$AZ5,0)+1)/MAX(Data_Baseline!$C5:$AZ5),IF(Data_Baseline!Q5=0,SMALL(Data_Baseline!$C5:$AZ5,COUNTIF(Data_Baseline!$C5:$AZ5,0)+1)/MAX(Data_Baseline!$C5:$AZ5),Data_Baseline!Q5/MAX(Data_Baseline!$C5:$AZ5))),IF(R$3&lt;=$B$2,SMALL(Data_Baseline!$C5:$AZ5,COUNTIF(Data_Baseline!$C5:$AZ5,0)+1),IF(Data_Baseline!Q5=0,SMALL(Data_Baseline!$C5:$AZ5,COUNTIF(Data_Baseline!$C5:$AZ5,0)+1),Data_Baseline!Q5)))),"")</f>
        <v>4.8586133193859654E-4</v>
      </c>
      <c r="S5" s="79">
        <f ca="1">IFERROR(IF(Data_Baseline!R5="","",IF($C$3="On",IF(S$3&lt;=$B$2,SMALL(Data_Baseline!$C5:$AZ5,COUNTIF(Data_Baseline!$C5:$AZ5,0)+1)/MAX(Data_Baseline!$C5:$AZ5),IF(Data_Baseline!R5=0,SMALL(Data_Baseline!$C5:$AZ5,COUNTIF(Data_Baseline!$C5:$AZ5,0)+1)/MAX(Data_Baseline!$C5:$AZ5),Data_Baseline!R5/MAX(Data_Baseline!$C5:$AZ5))),IF(S$3&lt;=$B$2,SMALL(Data_Baseline!$C5:$AZ5,COUNTIF(Data_Baseline!$C5:$AZ5,0)+1),IF(Data_Baseline!R5=0,SMALL(Data_Baseline!$C5:$AZ5,COUNTIF(Data_Baseline!$C5:$AZ5,0)+1),Data_Baseline!R5)))),"")</f>
        <v>4.8586133193859654E-4</v>
      </c>
      <c r="T5" s="79">
        <f ca="1">IFERROR(IF(Data_Baseline!S5="","",IF($C$3="On",IF(T$3&lt;=$B$2,SMALL(Data_Baseline!$C5:$AZ5,COUNTIF(Data_Baseline!$C5:$AZ5,0)+1)/MAX(Data_Baseline!$C5:$AZ5),IF(Data_Baseline!S5=0,SMALL(Data_Baseline!$C5:$AZ5,COUNTIF(Data_Baseline!$C5:$AZ5,0)+1)/MAX(Data_Baseline!$C5:$AZ5),Data_Baseline!S5/MAX(Data_Baseline!$C5:$AZ5))),IF(T$3&lt;=$B$2,SMALL(Data_Baseline!$C5:$AZ5,COUNTIF(Data_Baseline!$C5:$AZ5,0)+1),IF(Data_Baseline!S5=0,SMALL(Data_Baseline!$C5:$AZ5,COUNTIF(Data_Baseline!$C5:$AZ5,0)+1),Data_Baseline!S5)))),"")</f>
        <v>4.8586133193859654E-4</v>
      </c>
      <c r="U5" s="79">
        <f ca="1">IFERROR(IF(Data_Baseline!T5="","",IF($C$3="On",IF(U$3&lt;=$B$2,SMALL(Data_Baseline!$C5:$AZ5,COUNTIF(Data_Baseline!$C5:$AZ5,0)+1)/MAX(Data_Baseline!$C5:$AZ5),IF(Data_Baseline!T5=0,SMALL(Data_Baseline!$C5:$AZ5,COUNTIF(Data_Baseline!$C5:$AZ5,0)+1)/MAX(Data_Baseline!$C5:$AZ5),Data_Baseline!T5/MAX(Data_Baseline!$C5:$AZ5))),IF(U$3&lt;=$B$2,SMALL(Data_Baseline!$C5:$AZ5,COUNTIF(Data_Baseline!$C5:$AZ5,0)+1),IF(Data_Baseline!T5=0,SMALL(Data_Baseline!$C5:$AZ5,COUNTIF(Data_Baseline!$C5:$AZ5,0)+1),Data_Baseline!T5)))),"")</f>
        <v>4.8586133193859654E-4</v>
      </c>
      <c r="V5" s="79">
        <f ca="1">IFERROR(IF(Data_Baseline!U5="","",IF($C$3="On",IF(V$3&lt;=$B$2,SMALL(Data_Baseline!$C5:$AZ5,COUNTIF(Data_Baseline!$C5:$AZ5,0)+1)/MAX(Data_Baseline!$C5:$AZ5),IF(Data_Baseline!U5=0,SMALL(Data_Baseline!$C5:$AZ5,COUNTIF(Data_Baseline!$C5:$AZ5,0)+1)/MAX(Data_Baseline!$C5:$AZ5),Data_Baseline!U5/MAX(Data_Baseline!$C5:$AZ5))),IF(V$3&lt;=$B$2,SMALL(Data_Baseline!$C5:$AZ5,COUNTIF(Data_Baseline!$C5:$AZ5,0)+1),IF(Data_Baseline!U5=0,SMALL(Data_Baseline!$C5:$AZ5,COUNTIF(Data_Baseline!$C5:$AZ5,0)+1),Data_Baseline!U5)))),"")</f>
        <v>4.8586133193859654E-4</v>
      </c>
      <c r="W5" s="79">
        <f ca="1">IFERROR(IF(Data_Baseline!V5="","",IF($C$3="On",IF(W$3&lt;=$B$2,SMALL(Data_Baseline!$C5:$AZ5,COUNTIF(Data_Baseline!$C5:$AZ5,0)+1)/MAX(Data_Baseline!$C5:$AZ5),IF(Data_Baseline!V5=0,SMALL(Data_Baseline!$C5:$AZ5,COUNTIF(Data_Baseline!$C5:$AZ5,0)+1)/MAX(Data_Baseline!$C5:$AZ5),Data_Baseline!V5/MAX(Data_Baseline!$C5:$AZ5))),IF(W$3&lt;=$B$2,SMALL(Data_Baseline!$C5:$AZ5,COUNTIF(Data_Baseline!$C5:$AZ5,0)+1),IF(Data_Baseline!V5=0,SMALL(Data_Baseline!$C5:$AZ5,COUNTIF(Data_Baseline!$C5:$AZ5,0)+1),Data_Baseline!V5)))),"")</f>
        <v>2.3177112895482218E-3</v>
      </c>
      <c r="X5" s="79">
        <f ca="1">IFERROR(IF(Data_Baseline!W5="","",IF($C$3="On",IF(X$3&lt;=$B$2,SMALL(Data_Baseline!$C5:$AZ5,COUNTIF(Data_Baseline!$C5:$AZ5,0)+1)/MAX(Data_Baseline!$C5:$AZ5),IF(Data_Baseline!W5=0,SMALL(Data_Baseline!$C5:$AZ5,COUNTIF(Data_Baseline!$C5:$AZ5,0)+1)/MAX(Data_Baseline!$C5:$AZ5),Data_Baseline!W5/MAX(Data_Baseline!$C5:$AZ5))),IF(X$3&lt;=$B$2,SMALL(Data_Baseline!$C5:$AZ5,COUNTIF(Data_Baseline!$C5:$AZ5,0)+1),IF(Data_Baseline!W5=0,SMALL(Data_Baseline!$C5:$AZ5,COUNTIF(Data_Baseline!$C5:$AZ5,0)+1),Data_Baseline!W5)))),"")</f>
        <v>7.8178036803296398E-3</v>
      </c>
      <c r="Y5" s="79">
        <f ca="1">IFERROR(IF(Data_Baseline!X5="","",IF($C$3="On",IF(Y$3&lt;=$B$2,SMALL(Data_Baseline!$C5:$AZ5,COUNTIF(Data_Baseline!$C5:$AZ5,0)+1)/MAX(Data_Baseline!$C5:$AZ5),IF(Data_Baseline!X5=0,SMALL(Data_Baseline!$C5:$AZ5,COUNTIF(Data_Baseline!$C5:$AZ5,0)+1)/MAX(Data_Baseline!$C5:$AZ5),Data_Baseline!X5/MAX(Data_Baseline!$C5:$AZ5))),IF(Y$3&lt;=$B$2,SMALL(Data_Baseline!$C5:$AZ5,COUNTIF(Data_Baseline!$C5:$AZ5,0)+1),IF(Data_Baseline!X5=0,SMALL(Data_Baseline!$C5:$AZ5,COUNTIF(Data_Baseline!$C5:$AZ5,0)+1),Data_Baseline!X5)))),"")</f>
        <v>1.8994663814384083E-2</v>
      </c>
      <c r="Z5" s="79">
        <f ca="1">IFERROR(IF(Data_Baseline!Y5="","",IF($C$3="On",IF(Z$3&lt;=$B$2,SMALL(Data_Baseline!$C5:$AZ5,COUNTIF(Data_Baseline!$C5:$AZ5,0)+1)/MAX(Data_Baseline!$C5:$AZ5),IF(Data_Baseline!Y5=0,SMALL(Data_Baseline!$C5:$AZ5,COUNTIF(Data_Baseline!$C5:$AZ5,0)+1)/MAX(Data_Baseline!$C5:$AZ5),Data_Baseline!Y5/MAX(Data_Baseline!$C5:$AZ5))),IF(Z$3&lt;=$B$2,SMALL(Data_Baseline!$C5:$AZ5,COUNTIF(Data_Baseline!$C5:$AZ5,0)+1),IF(Data_Baseline!Y5=0,SMALL(Data_Baseline!$C5:$AZ5,COUNTIF(Data_Baseline!$C5:$AZ5,0)+1),Data_Baseline!Y5)))),"")</f>
        <v>3.6422642292133676E-2</v>
      </c>
      <c r="AA5" s="79">
        <f ca="1">IFERROR(IF(Data_Baseline!Z5="","",IF($C$3="On",IF(AA$3&lt;=$B$2,SMALL(Data_Baseline!$C5:$AZ5,COUNTIF(Data_Baseline!$C5:$AZ5,0)+1)/MAX(Data_Baseline!$C5:$AZ5),IF(Data_Baseline!Z5=0,SMALL(Data_Baseline!$C5:$AZ5,COUNTIF(Data_Baseline!$C5:$AZ5,0)+1)/MAX(Data_Baseline!$C5:$AZ5),Data_Baseline!Z5/MAX(Data_Baseline!$C5:$AZ5))),IF(AA$3&lt;=$B$2,SMALL(Data_Baseline!$C5:$AZ5,COUNTIF(Data_Baseline!$C5:$AZ5,0)+1),IF(Data_Baseline!Z5=0,SMALL(Data_Baseline!$C5:$AZ5,COUNTIF(Data_Baseline!$C5:$AZ5,0)+1),Data_Baseline!Z5)))),"")</f>
        <v>6.657504157764331E-2</v>
      </c>
      <c r="AB5" s="79">
        <f ca="1">IFERROR(IF(Data_Baseline!AA5="","",IF($C$3="On",IF(AB$3&lt;=$B$2,SMALL(Data_Baseline!$C5:$AZ5,COUNTIF(Data_Baseline!$C5:$AZ5,0)+1)/MAX(Data_Baseline!$C5:$AZ5),IF(Data_Baseline!AA5=0,SMALL(Data_Baseline!$C5:$AZ5,COUNTIF(Data_Baseline!$C5:$AZ5,0)+1)/MAX(Data_Baseline!$C5:$AZ5),Data_Baseline!AA5/MAX(Data_Baseline!$C5:$AZ5))),IF(AB$3&lt;=$B$2,SMALL(Data_Baseline!$C5:$AZ5,COUNTIF(Data_Baseline!$C5:$AZ5,0)+1),IF(Data_Baseline!AA5=0,SMALL(Data_Baseline!$C5:$AZ5,COUNTIF(Data_Baseline!$C5:$AZ5,0)+1),Data_Baseline!AA5)))),"")</f>
        <v>0.11437703773184854</v>
      </c>
      <c r="AC5" s="79">
        <f ca="1">IFERROR(IF(Data_Baseline!AB5="","",IF($C$3="On",IF(AC$3&lt;=$B$2,SMALL(Data_Baseline!$C5:$AZ5,COUNTIF(Data_Baseline!$C5:$AZ5,0)+1)/MAX(Data_Baseline!$C5:$AZ5),IF(Data_Baseline!AB5=0,SMALL(Data_Baseline!$C5:$AZ5,COUNTIF(Data_Baseline!$C5:$AZ5,0)+1)/MAX(Data_Baseline!$C5:$AZ5),Data_Baseline!AB5/MAX(Data_Baseline!$C5:$AZ5))),IF(AC$3&lt;=$B$2,SMALL(Data_Baseline!$C5:$AZ5,COUNTIF(Data_Baseline!$C5:$AZ5,0)+1),IF(Data_Baseline!AB5=0,SMALL(Data_Baseline!$C5:$AZ5,COUNTIF(Data_Baseline!$C5:$AZ5,0)+1),Data_Baseline!AB5)))),"")</f>
        <v>0.18754986955597072</v>
      </c>
      <c r="AD5" s="79">
        <f ca="1">IFERROR(IF(Data_Baseline!AC5="","",IF($C$3="On",IF(AD$3&lt;=$B$2,SMALL(Data_Baseline!$C5:$AZ5,COUNTIF(Data_Baseline!$C5:$AZ5,0)+1)/MAX(Data_Baseline!$C5:$AZ5),IF(Data_Baseline!AC5=0,SMALL(Data_Baseline!$C5:$AZ5,COUNTIF(Data_Baseline!$C5:$AZ5,0)+1)/MAX(Data_Baseline!$C5:$AZ5),Data_Baseline!AC5/MAX(Data_Baseline!$C5:$AZ5))),IF(AD$3&lt;=$B$2,SMALL(Data_Baseline!$C5:$AZ5,COUNTIF(Data_Baseline!$C5:$AZ5,0)+1),IF(Data_Baseline!AC5=0,SMALL(Data_Baseline!$C5:$AZ5,COUNTIF(Data_Baseline!$C5:$AZ5,0)+1),Data_Baseline!AC5)))),"")</f>
        <v>0.2890403936023993</v>
      </c>
      <c r="AE5" s="79">
        <f ca="1">IFERROR(IF(Data_Baseline!AD5="","",IF($C$3="On",IF(AE$3&lt;=$B$2,SMALL(Data_Baseline!$C5:$AZ5,COUNTIF(Data_Baseline!$C5:$AZ5,0)+1)/MAX(Data_Baseline!$C5:$AZ5),IF(Data_Baseline!AD5=0,SMALL(Data_Baseline!$C5:$AZ5,COUNTIF(Data_Baseline!$C5:$AZ5,0)+1)/MAX(Data_Baseline!$C5:$AZ5),Data_Baseline!AD5/MAX(Data_Baseline!$C5:$AZ5))),IF(AE$3&lt;=$B$2,SMALL(Data_Baseline!$C5:$AZ5,COUNTIF(Data_Baseline!$C5:$AZ5,0)+1),IF(Data_Baseline!AD5=0,SMALL(Data_Baseline!$C5:$AZ5,COUNTIF(Data_Baseline!$C5:$AZ5,0)+1),Data_Baseline!AD5)))),"")</f>
        <v>0.41440137394540044</v>
      </c>
      <c r="AF5" s="79">
        <f ca="1">IFERROR(IF(Data_Baseline!AE5="","",IF($C$3="On",IF(AF$3&lt;=$B$2,SMALL(Data_Baseline!$C5:$AZ5,COUNTIF(Data_Baseline!$C5:$AZ5,0)+1)/MAX(Data_Baseline!$C5:$AZ5),IF(Data_Baseline!AE5=0,SMALL(Data_Baseline!$C5:$AZ5,COUNTIF(Data_Baseline!$C5:$AZ5,0)+1)/MAX(Data_Baseline!$C5:$AZ5),Data_Baseline!AE5/MAX(Data_Baseline!$C5:$AZ5))),IF(AF$3&lt;=$B$2,SMALL(Data_Baseline!$C5:$AZ5,COUNTIF(Data_Baseline!$C5:$AZ5,0)+1),IF(Data_Baseline!AE5=0,SMALL(Data_Baseline!$C5:$AZ5,COUNTIF(Data_Baseline!$C5:$AZ5,0)+1),Data_Baseline!AE5)))),"")</f>
        <v>0.54689910993778179</v>
      </c>
      <c r="AG5" s="79">
        <f ca="1">IFERROR(IF(Data_Baseline!AF5="","",IF($C$3="On",IF(AG$3&lt;=$B$2,SMALL(Data_Baseline!$C5:$AZ5,COUNTIF(Data_Baseline!$C5:$AZ5,0)+1)/MAX(Data_Baseline!$C5:$AZ5),IF(Data_Baseline!AF5=0,SMALL(Data_Baseline!$C5:$AZ5,COUNTIF(Data_Baseline!$C5:$AZ5,0)+1)/MAX(Data_Baseline!$C5:$AZ5),Data_Baseline!AF5/MAX(Data_Baseline!$C5:$AZ5))),IF(AG$3&lt;=$B$2,SMALL(Data_Baseline!$C5:$AZ5,COUNTIF(Data_Baseline!$C5:$AZ5,0)+1),IF(Data_Baseline!AF5=0,SMALL(Data_Baseline!$C5:$AZ5,COUNTIF(Data_Baseline!$C5:$AZ5,0)+1),Data_Baseline!AF5)))),"")</f>
        <v>0.666566262269497</v>
      </c>
      <c r="AH5" s="79">
        <f ca="1">IFERROR(IF(Data_Baseline!AG5="","",IF($C$3="On",IF(AH$3&lt;=$B$2,SMALL(Data_Baseline!$C5:$AZ5,COUNTIF(Data_Baseline!$C5:$AZ5,0)+1)/MAX(Data_Baseline!$C5:$AZ5),IF(Data_Baseline!AG5=0,SMALL(Data_Baseline!$C5:$AZ5,COUNTIF(Data_Baseline!$C5:$AZ5,0)+1)/MAX(Data_Baseline!$C5:$AZ5),Data_Baseline!AG5/MAX(Data_Baseline!$C5:$AZ5))),IF(AH$3&lt;=$B$2,SMALL(Data_Baseline!$C5:$AZ5,COUNTIF(Data_Baseline!$C5:$AZ5,0)+1),IF(Data_Baseline!AG5=0,SMALL(Data_Baseline!$C5:$AZ5,COUNTIF(Data_Baseline!$C5:$AZ5,0)+1),Data_Baseline!AG5)))),"")</f>
        <v>0.75963244959161325</v>
      </c>
      <c r="AI5" s="79">
        <f ca="1">IFERROR(IF(Data_Baseline!AH5="","",IF($C$3="On",IF(AI$3&lt;=$B$2,SMALL(Data_Baseline!$C5:$AZ5,COUNTIF(Data_Baseline!$C5:$AZ5,0)+1)/MAX(Data_Baseline!$C5:$AZ5),IF(Data_Baseline!AH5=0,SMALL(Data_Baseline!$C5:$AZ5,COUNTIF(Data_Baseline!$C5:$AZ5,0)+1)/MAX(Data_Baseline!$C5:$AZ5),Data_Baseline!AH5/MAX(Data_Baseline!$C5:$AZ5))),IF(AI$3&lt;=$B$2,SMALL(Data_Baseline!$C5:$AZ5,COUNTIF(Data_Baseline!$C5:$AZ5,0)+1),IF(Data_Baseline!AH5=0,SMALL(Data_Baseline!$C5:$AZ5,COUNTIF(Data_Baseline!$C5:$AZ5,0)+1),Data_Baseline!AH5)))),"")</f>
        <v>0.82433667053377269</v>
      </c>
      <c r="AJ5" s="79">
        <f ca="1">IFERROR(IF(Data_Baseline!AI5="","",IF($C$3="On",IF(AJ$3&lt;=$B$2,SMALL(Data_Baseline!$C5:$AZ5,COUNTIF(Data_Baseline!$C5:$AZ5,0)+1)/MAX(Data_Baseline!$C5:$AZ5),IF(Data_Baseline!AI5=0,SMALL(Data_Baseline!$C5:$AZ5,COUNTIF(Data_Baseline!$C5:$AZ5,0)+1)/MAX(Data_Baseline!$C5:$AZ5),Data_Baseline!AI5/MAX(Data_Baseline!$C5:$AZ5))),IF(AJ$3&lt;=$B$2,SMALL(Data_Baseline!$C5:$AZ5,COUNTIF(Data_Baseline!$C5:$AZ5,0)+1),IF(Data_Baseline!AI5=0,SMALL(Data_Baseline!$C5:$AZ5,COUNTIF(Data_Baseline!$C5:$AZ5,0)+1),Data_Baseline!AI5)))),"")</f>
        <v>0.86903797431661056</v>
      </c>
      <c r="AK5" s="79">
        <f ca="1">IFERROR(IF(Data_Baseline!AJ5="","",IF($C$3="On",IF(AK$3&lt;=$B$2,SMALL(Data_Baseline!$C5:$AZ5,COUNTIF(Data_Baseline!$C5:$AZ5,0)+1)/MAX(Data_Baseline!$C5:$AZ5),IF(Data_Baseline!AJ5=0,SMALL(Data_Baseline!$C5:$AZ5,COUNTIF(Data_Baseline!$C5:$AZ5,0)+1)/MAX(Data_Baseline!$C5:$AZ5),Data_Baseline!AJ5/MAX(Data_Baseline!$C5:$AZ5))),IF(AK$3&lt;=$B$2,SMALL(Data_Baseline!$C5:$AZ5,COUNTIF(Data_Baseline!$C5:$AZ5,0)+1),IF(Data_Baseline!AJ5=0,SMALL(Data_Baseline!$C5:$AZ5,COUNTIF(Data_Baseline!$C5:$AZ5,0)+1),Data_Baseline!AJ5)))),"")</f>
        <v>0.90280321752154258</v>
      </c>
      <c r="AL5" s="79">
        <f ca="1">IFERROR(IF(Data_Baseline!AK5="","",IF($C$3="On",IF(AL$3&lt;=$B$2,SMALL(Data_Baseline!$C5:$AZ5,COUNTIF(Data_Baseline!$C5:$AZ5,0)+1)/MAX(Data_Baseline!$C5:$AZ5),IF(Data_Baseline!AK5=0,SMALL(Data_Baseline!$C5:$AZ5,COUNTIF(Data_Baseline!$C5:$AZ5,0)+1)/MAX(Data_Baseline!$C5:$AZ5),Data_Baseline!AK5/MAX(Data_Baseline!$C5:$AZ5))),IF(AL$3&lt;=$B$2,SMALL(Data_Baseline!$C5:$AZ5,COUNTIF(Data_Baseline!$C5:$AZ5,0)+1),IF(Data_Baseline!AK5=0,SMALL(Data_Baseline!$C5:$AZ5,COUNTIF(Data_Baseline!$C5:$AZ5,0)+1),Data_Baseline!AK5)))),"")</f>
        <v>0.93093477626242926</v>
      </c>
      <c r="AM5" s="79">
        <f ca="1">IFERROR(IF(Data_Baseline!AL5="","",IF($C$3="On",IF(AM$3&lt;=$B$2,SMALL(Data_Baseline!$C5:$AZ5,COUNTIF(Data_Baseline!$C5:$AZ5,0)+1)/MAX(Data_Baseline!$C5:$AZ5),IF(Data_Baseline!AL5=0,SMALL(Data_Baseline!$C5:$AZ5,COUNTIF(Data_Baseline!$C5:$AZ5,0)+1)/MAX(Data_Baseline!$C5:$AZ5),Data_Baseline!AL5/MAX(Data_Baseline!$C5:$AZ5))),IF(AM$3&lt;=$B$2,SMALL(Data_Baseline!$C5:$AZ5,COUNTIF(Data_Baseline!$C5:$AZ5,0)+1),IF(Data_Baseline!AL5=0,SMALL(Data_Baseline!$C5:$AZ5,COUNTIF(Data_Baseline!$C5:$AZ5,0)+1),Data_Baseline!AL5)))),"")</f>
        <v>0.95365264281580497</v>
      </c>
      <c r="AN5" s="79">
        <f ca="1">IFERROR(IF(Data_Baseline!AM5="","",IF($C$3="On",IF(AN$3&lt;=$B$2,SMALL(Data_Baseline!$C5:$AZ5,COUNTIF(Data_Baseline!$C5:$AZ5,0)+1)/MAX(Data_Baseline!$C5:$AZ5),IF(Data_Baseline!AM5=0,SMALL(Data_Baseline!$C5:$AZ5,COUNTIF(Data_Baseline!$C5:$AZ5,0)+1)/MAX(Data_Baseline!$C5:$AZ5),Data_Baseline!AM5/MAX(Data_Baseline!$C5:$AZ5))),IF(AN$3&lt;=$B$2,SMALL(Data_Baseline!$C5:$AZ5,COUNTIF(Data_Baseline!$C5:$AZ5,0)+1),IF(Data_Baseline!AM5=0,SMALL(Data_Baseline!$C5:$AZ5,COUNTIF(Data_Baseline!$C5:$AZ5,0)+1),Data_Baseline!AM5)))),"")</f>
        <v>0.97163460083898245</v>
      </c>
      <c r="AO5" s="79">
        <f ca="1">IFERROR(IF(Data_Baseline!AN5="","",IF($C$3="On",IF(AO$3&lt;=$B$2,SMALL(Data_Baseline!$C5:$AZ5,COUNTIF(Data_Baseline!$C5:$AZ5,0)+1)/MAX(Data_Baseline!$C5:$AZ5),IF(Data_Baseline!AN5=0,SMALL(Data_Baseline!$C5:$AZ5,COUNTIF(Data_Baseline!$C5:$AZ5,0)+1)/MAX(Data_Baseline!$C5:$AZ5),Data_Baseline!AN5/MAX(Data_Baseline!$C5:$AZ5))),IF(AO$3&lt;=$B$2,SMALL(Data_Baseline!$C5:$AZ5,COUNTIF(Data_Baseline!$C5:$AZ5,0)+1),IF(Data_Baseline!AN5=0,SMALL(Data_Baseline!$C5:$AZ5,COUNTIF(Data_Baseline!$C5:$AZ5,0)+1),Data_Baseline!AN5)))),"")</f>
        <v>0.98546880021418448</v>
      </c>
      <c r="AP5" s="79">
        <f ca="1">IFERROR(IF(Data_Baseline!AO5="","",IF($C$3="On",IF(AP$3&lt;=$B$2,SMALL(Data_Baseline!$C5:$AZ5,COUNTIF(Data_Baseline!$C5:$AZ5,0)+1)/MAX(Data_Baseline!$C5:$AZ5),IF(Data_Baseline!AO5=0,SMALL(Data_Baseline!$C5:$AZ5,COUNTIF(Data_Baseline!$C5:$AZ5,0)+1)/MAX(Data_Baseline!$C5:$AZ5),Data_Baseline!AO5/MAX(Data_Baseline!$C5:$AZ5))),IF(AP$3&lt;=$B$2,SMALL(Data_Baseline!$C5:$AZ5,COUNTIF(Data_Baseline!$C5:$AZ5,0)+1),IF(Data_Baseline!AO5=0,SMALL(Data_Baseline!$C5:$AZ5,COUNTIF(Data_Baseline!$C5:$AZ5,0)+1),Data_Baseline!AO5)))),"")</f>
        <v>0.99561647655048102</v>
      </c>
      <c r="AQ5" s="79">
        <f ca="1">IFERROR(IF(Data_Baseline!AP5="","",IF($C$3="On",IF(AQ$3&lt;=$B$2,SMALL(Data_Baseline!$C5:$AZ5,COUNTIF(Data_Baseline!$C5:$AZ5,0)+1)/MAX(Data_Baseline!$C5:$AZ5),IF(Data_Baseline!AP5=0,SMALL(Data_Baseline!$C5:$AZ5,COUNTIF(Data_Baseline!$C5:$AZ5,0)+1)/MAX(Data_Baseline!$C5:$AZ5),Data_Baseline!AP5/MAX(Data_Baseline!$C5:$AZ5))),IF(AQ$3&lt;=$B$2,SMALL(Data_Baseline!$C5:$AZ5,COUNTIF(Data_Baseline!$C5:$AZ5,0)+1),IF(Data_Baseline!AP5=0,SMALL(Data_Baseline!$C5:$AZ5,COUNTIF(Data_Baseline!$C5:$AZ5,0)+1),Data_Baseline!AP5)))),"")</f>
        <v>1</v>
      </c>
      <c r="AR5" s="79" t="str">
        <f>IFERROR(IF(Data_Baseline!AQ5="","",IF($C$3="On",IF(AR$3&lt;=$B$2,SMALL(Data_Baseline!$C5:$AZ5,COUNTIF(Data_Baseline!$C5:$AZ5,0)+1)/MAX(Data_Baseline!$C5:$AZ5),IF(Data_Baseline!AQ5=0,SMALL(Data_Baseline!$C5:$AZ5,COUNTIF(Data_Baseline!$C5:$AZ5,0)+1)/MAX(Data_Baseline!$C5:$AZ5),Data_Baseline!AQ5/MAX(Data_Baseline!$C5:$AZ5))),IF(AR$3&lt;=$B$2,SMALL(Data_Baseline!$C5:$AZ5,COUNTIF(Data_Baseline!$C5:$AZ5,0)+1),IF(Data_Baseline!AQ5=0,SMALL(Data_Baseline!$C5:$AZ5,COUNTIF(Data_Baseline!$C5:$AZ5,0)+1),Data_Baseline!AQ5)))),"")</f>
        <v/>
      </c>
      <c r="AS5" s="79" t="str">
        <f>IFERROR(IF(Data_Baseline!AR5="","",IF($C$3="On",IF(AS$3&lt;=$B$2,SMALL(Data_Baseline!$C5:$AZ5,COUNTIF(Data_Baseline!$C5:$AZ5,0)+1)/MAX(Data_Baseline!$C5:$AZ5),IF(Data_Baseline!AR5=0,SMALL(Data_Baseline!$C5:$AZ5,COUNTIF(Data_Baseline!$C5:$AZ5,0)+1)/MAX(Data_Baseline!$C5:$AZ5),Data_Baseline!AR5/MAX(Data_Baseline!$C5:$AZ5))),IF(AS$3&lt;=$B$2,SMALL(Data_Baseline!$C5:$AZ5,COUNTIF(Data_Baseline!$C5:$AZ5,0)+1),IF(Data_Baseline!AR5=0,SMALL(Data_Baseline!$C5:$AZ5,COUNTIF(Data_Baseline!$C5:$AZ5,0)+1),Data_Baseline!AR5)))),"")</f>
        <v/>
      </c>
      <c r="AT5" s="79" t="str">
        <f>IFERROR(IF(Data_Baseline!AS5="","",IF($C$3="On",IF(AT$3&lt;=$B$2,SMALL(Data_Baseline!$C5:$AZ5,COUNTIF(Data_Baseline!$C5:$AZ5,0)+1)/MAX(Data_Baseline!$C5:$AZ5),IF(Data_Baseline!AS5=0,SMALL(Data_Baseline!$C5:$AZ5,COUNTIF(Data_Baseline!$C5:$AZ5,0)+1)/MAX(Data_Baseline!$C5:$AZ5),Data_Baseline!AS5/MAX(Data_Baseline!$C5:$AZ5))),IF(AT$3&lt;=$B$2,SMALL(Data_Baseline!$C5:$AZ5,COUNTIF(Data_Baseline!$C5:$AZ5,0)+1),IF(Data_Baseline!AS5=0,SMALL(Data_Baseline!$C5:$AZ5,COUNTIF(Data_Baseline!$C5:$AZ5,0)+1),Data_Baseline!AS5)))),"")</f>
        <v/>
      </c>
      <c r="AU5" s="79" t="str">
        <f>IFERROR(IF(Data_Baseline!AT5="","",IF($C$3="On",IF(AU$3&lt;=$B$2,SMALL(Data_Baseline!$C5:$AZ5,COUNTIF(Data_Baseline!$C5:$AZ5,0)+1)/MAX(Data_Baseline!$C5:$AZ5),IF(Data_Baseline!AT5=0,SMALL(Data_Baseline!$C5:$AZ5,COUNTIF(Data_Baseline!$C5:$AZ5,0)+1)/MAX(Data_Baseline!$C5:$AZ5),Data_Baseline!AT5/MAX(Data_Baseline!$C5:$AZ5))),IF(AU$3&lt;=$B$2,SMALL(Data_Baseline!$C5:$AZ5,COUNTIF(Data_Baseline!$C5:$AZ5,0)+1),IF(Data_Baseline!AT5=0,SMALL(Data_Baseline!$C5:$AZ5,COUNTIF(Data_Baseline!$C5:$AZ5,0)+1),Data_Baseline!AT5)))),"")</f>
        <v/>
      </c>
      <c r="AV5" s="79" t="str">
        <f>IFERROR(IF(Data_Baseline!AU5="","",IF($C$3="On",IF(AV$3&lt;=$B$2,SMALL(Data_Baseline!$C5:$AZ5,COUNTIF(Data_Baseline!$C5:$AZ5,0)+1)/MAX(Data_Baseline!$C5:$AZ5),IF(Data_Baseline!AU5=0,SMALL(Data_Baseline!$C5:$AZ5,COUNTIF(Data_Baseline!$C5:$AZ5,0)+1)/MAX(Data_Baseline!$C5:$AZ5),Data_Baseline!AU5/MAX(Data_Baseline!$C5:$AZ5))),IF(AV$3&lt;=$B$2,SMALL(Data_Baseline!$C5:$AZ5,COUNTIF(Data_Baseline!$C5:$AZ5,0)+1),IF(Data_Baseline!AU5=0,SMALL(Data_Baseline!$C5:$AZ5,COUNTIF(Data_Baseline!$C5:$AZ5,0)+1),Data_Baseline!AU5)))),"")</f>
        <v/>
      </c>
      <c r="AW5" s="79" t="str">
        <f>IFERROR(IF(Data_Baseline!AV5="","",IF($C$3="On",IF(AW$3&lt;=$B$2,SMALL(Data_Baseline!$C5:$AZ5,COUNTIF(Data_Baseline!$C5:$AZ5,0)+1)/MAX(Data_Baseline!$C5:$AZ5),IF(Data_Baseline!AV5=0,SMALL(Data_Baseline!$C5:$AZ5,COUNTIF(Data_Baseline!$C5:$AZ5,0)+1)/MAX(Data_Baseline!$C5:$AZ5),Data_Baseline!AV5/MAX(Data_Baseline!$C5:$AZ5))),IF(AW$3&lt;=$B$2,SMALL(Data_Baseline!$C5:$AZ5,COUNTIF(Data_Baseline!$C5:$AZ5,0)+1),IF(Data_Baseline!AV5=0,SMALL(Data_Baseline!$C5:$AZ5,COUNTIF(Data_Baseline!$C5:$AZ5,0)+1),Data_Baseline!AV5)))),"")</f>
        <v/>
      </c>
      <c r="AX5" s="79" t="str">
        <f>IFERROR(IF(Data_Baseline!AW5="","",IF($C$3="On",IF(AX$3&lt;=$B$2,SMALL(Data_Baseline!$C5:$AZ5,COUNTIF(Data_Baseline!$C5:$AZ5,0)+1)/MAX(Data_Baseline!$C5:$AZ5),IF(Data_Baseline!AW5=0,SMALL(Data_Baseline!$C5:$AZ5,COUNTIF(Data_Baseline!$C5:$AZ5,0)+1)/MAX(Data_Baseline!$C5:$AZ5),Data_Baseline!AW5/MAX(Data_Baseline!$C5:$AZ5))),IF(AX$3&lt;=$B$2,SMALL(Data_Baseline!$C5:$AZ5,COUNTIF(Data_Baseline!$C5:$AZ5,0)+1),IF(Data_Baseline!AW5=0,SMALL(Data_Baseline!$C5:$AZ5,COUNTIF(Data_Baseline!$C5:$AZ5,0)+1),Data_Baseline!AW5)))),"")</f>
        <v/>
      </c>
      <c r="AY5" s="79" t="str">
        <f>IFERROR(IF(Data_Baseline!AX5="","",IF($C$3="On",IF(AY$3&lt;=$B$2,SMALL(Data_Baseline!$C5:$AZ5,COUNTIF(Data_Baseline!$C5:$AZ5,0)+1)/MAX(Data_Baseline!$C5:$AZ5),IF(Data_Baseline!AX5=0,SMALL(Data_Baseline!$C5:$AZ5,COUNTIF(Data_Baseline!$C5:$AZ5,0)+1)/MAX(Data_Baseline!$C5:$AZ5),Data_Baseline!AX5/MAX(Data_Baseline!$C5:$AZ5))),IF(AY$3&lt;=$B$2,SMALL(Data_Baseline!$C5:$AZ5,COUNTIF(Data_Baseline!$C5:$AZ5,0)+1),IF(Data_Baseline!AX5=0,SMALL(Data_Baseline!$C5:$AZ5,COUNTIF(Data_Baseline!$C5:$AZ5,0)+1),Data_Baseline!AX5)))),"")</f>
        <v/>
      </c>
      <c r="AZ5" s="79" t="str">
        <f>IFERROR(IF(Data_Baseline!AY5="","",IF($C$3="On",IF(AZ$3&lt;=$B$2,SMALL(Data_Baseline!$C5:$AZ5,COUNTIF(Data_Baseline!$C5:$AZ5,0)+1)/MAX(Data_Baseline!$C5:$AZ5),IF(Data_Baseline!AY5=0,SMALL(Data_Baseline!$C5:$AZ5,COUNTIF(Data_Baseline!$C5:$AZ5,0)+1)/MAX(Data_Baseline!$C5:$AZ5),Data_Baseline!AY5/MAX(Data_Baseline!$C5:$AZ5))),IF(AZ$3&lt;=$B$2,SMALL(Data_Baseline!$C5:$AZ5,COUNTIF(Data_Baseline!$C5:$AZ5,0)+1),IF(Data_Baseline!AY5=0,SMALL(Data_Baseline!$C5:$AZ5,COUNTIF(Data_Baseline!$C5:$AZ5,0)+1),Data_Baseline!AY5)))),"")</f>
        <v/>
      </c>
      <c r="BA5" s="79" t="str">
        <f>IFERROR(IF(Data_Baseline!AZ5="","",IF($C$3="On",IF(BA$3&lt;=$B$2,SMALL(Data_Baseline!$C5:$AZ5,COUNTIF(Data_Baseline!$C5:$AZ5,0)+1)/MAX(Data_Baseline!$C5:$AZ5),IF(Data_Baseline!AZ5=0,SMALL(Data_Baseline!$C5:$AZ5,COUNTIF(Data_Baseline!$C5:$AZ5,0)+1)/MAX(Data_Baseline!$C5:$AZ5),Data_Baseline!AZ5/MAX(Data_Baseline!$C5:$AZ5))),IF(BA$3&lt;=$B$2,SMALL(Data_Baseline!$C5:$AZ5,COUNTIF(Data_Baseline!$C5:$AZ5,0)+1),IF(Data_Baseline!AZ5=0,SMALL(Data_Baseline!$C5:$AZ5,COUNTIF(Data_Baseline!$C5:$AZ5,0)+1),Data_Baseline!AZ5)))),"")</f>
        <v/>
      </c>
      <c r="BB5" s="79">
        <f ca="1">IF(Data_Initial!BA5="",1,0)</f>
        <v>1</v>
      </c>
      <c r="BC5" s="2" t="str">
        <f t="shared" ca="1" si="0"/>
        <v>3G_SodA</v>
      </c>
      <c r="BD5" s="79" t="str">
        <f t="shared" ca="1" si="1"/>
        <v>3G</v>
      </c>
      <c r="BE5" s="79" t="str">
        <f ca="1">Data_Initial!BC5</f>
        <v>SodA</v>
      </c>
      <c r="BF5" s="79" t="str">
        <f ca="1">Data_Initial!BB5</f>
        <v>1_1</v>
      </c>
      <c r="BG5" s="79">
        <f ca="1">IFERROR((INDIRECT("Plate"&amp;Data!A5&amp;"_C!"&amp;CHAR(RIGHT(Data!B5,LEN(Data!B5)-1)+65)&amp;CODE(LEFT(Data!B5,1))-58)),"")</f>
        <v>0</v>
      </c>
      <c r="BH5" s="79" t="str">
        <f ca="1">Data_Initial!BA5</f>
        <v/>
      </c>
      <c r="BI5" s="79">
        <f t="shared" ca="1" si="2"/>
        <v>4.8586133193859654E-4</v>
      </c>
      <c r="BJ5" s="79" t="str">
        <f ca="1">IF(BH5="N",1+MAX($BJ$3:BJ4),"")</f>
        <v/>
      </c>
      <c r="BK5" s="79"/>
      <c r="BL5" s="79"/>
      <c r="BM5" s="79"/>
      <c r="BN5" s="79"/>
      <c r="BO5" s="79"/>
      <c r="BP5" s="79"/>
      <c r="BQ5" s="79"/>
      <c r="BR5" s="79"/>
      <c r="BS5" s="79"/>
      <c r="BT5" s="79"/>
      <c r="BU5" s="79"/>
      <c r="BV5" s="79"/>
      <c r="BW5" s="79"/>
      <c r="BX5" s="79"/>
      <c r="BY5" s="79"/>
      <c r="BZ5" s="79"/>
    </row>
    <row r="6" spans="1:78" x14ac:dyDescent="0.25">
      <c r="A6" s="79">
        <f ca="1">IF(BH6="N","N"&amp;BJ6,IF(BB6=0,"",MAX($A$3:A5)+1))</f>
        <v>3</v>
      </c>
      <c r="B6" s="79" t="str">
        <f ca="1">Data_Initial!A6&amp;C6</f>
        <v>1C1</v>
      </c>
      <c r="C6" s="79" t="str">
        <f ca="1">Data_Initial!B6</f>
        <v>C1</v>
      </c>
      <c r="D6" s="79">
        <f ca="1">IFERROR(IF(Data_Baseline!C6="","",IF($C$3="On",IF(D$3&lt;=$B$2,SMALL(Data_Baseline!$C6:$AZ6,COUNTIF(Data_Baseline!$C6:$AZ6,0)+1)/MAX(Data_Baseline!$C6:$AZ6),IF(Data_Baseline!C6=0,SMALL(Data_Baseline!$C6:$AZ6,COUNTIF(Data_Baseline!$C6:$AZ6,0)+1)/MAX(Data_Baseline!$C6:$AZ6),Data_Baseline!C6/MAX(Data_Baseline!$C6:$AZ6))),IF(D$3&lt;=$B$2,SMALL(Data_Baseline!$C6:$AZ6,COUNTIF(Data_Baseline!$C6:$AZ6,0)+1),IF(Data_Baseline!C6=0,SMALL(Data_Baseline!$C6:$AZ6,COUNTIF(Data_Baseline!$C6:$AZ6,0)+1),Data_Baseline!C6)))),"")</f>
        <v>2.0609885293275398E-4</v>
      </c>
      <c r="E6" s="79">
        <f ca="1">IFERROR(IF(Data_Baseline!D6="","",IF($C$3="On",IF(E$3&lt;=$B$2,SMALL(Data_Baseline!$C6:$AZ6,COUNTIF(Data_Baseline!$C6:$AZ6,0)+1)/MAX(Data_Baseline!$C6:$AZ6),IF(Data_Baseline!D6=0,SMALL(Data_Baseline!$C6:$AZ6,COUNTIF(Data_Baseline!$C6:$AZ6,0)+1)/MAX(Data_Baseline!$C6:$AZ6),Data_Baseline!D6/MAX(Data_Baseline!$C6:$AZ6))),IF(E$3&lt;=$B$2,SMALL(Data_Baseline!$C6:$AZ6,COUNTIF(Data_Baseline!$C6:$AZ6,0)+1),IF(Data_Baseline!D6=0,SMALL(Data_Baseline!$C6:$AZ6,COUNTIF(Data_Baseline!$C6:$AZ6,0)+1),Data_Baseline!D6)))),"")</f>
        <v>2.0609885293275398E-4</v>
      </c>
      <c r="F6" s="79">
        <f ca="1">IFERROR(IF(Data_Baseline!E6="","",IF($C$3="On",IF(F$3&lt;=$B$2,SMALL(Data_Baseline!$C6:$AZ6,COUNTIF(Data_Baseline!$C6:$AZ6,0)+1)/MAX(Data_Baseline!$C6:$AZ6),IF(Data_Baseline!E6=0,SMALL(Data_Baseline!$C6:$AZ6,COUNTIF(Data_Baseline!$C6:$AZ6,0)+1)/MAX(Data_Baseline!$C6:$AZ6),Data_Baseline!E6/MAX(Data_Baseline!$C6:$AZ6))),IF(F$3&lt;=$B$2,SMALL(Data_Baseline!$C6:$AZ6,COUNTIF(Data_Baseline!$C6:$AZ6,0)+1),IF(Data_Baseline!E6=0,SMALL(Data_Baseline!$C6:$AZ6,COUNTIF(Data_Baseline!$C6:$AZ6,0)+1),Data_Baseline!E6)))),"")</f>
        <v>2.0609885293275398E-4</v>
      </c>
      <c r="G6" s="79">
        <f ca="1">IFERROR(IF(Data_Baseline!F6="","",IF($C$3="On",IF(G$3&lt;=$B$2,SMALL(Data_Baseline!$C6:$AZ6,COUNTIF(Data_Baseline!$C6:$AZ6,0)+1)/MAX(Data_Baseline!$C6:$AZ6),IF(Data_Baseline!F6=0,SMALL(Data_Baseline!$C6:$AZ6,COUNTIF(Data_Baseline!$C6:$AZ6,0)+1)/MAX(Data_Baseline!$C6:$AZ6),Data_Baseline!F6/MAX(Data_Baseline!$C6:$AZ6))),IF(G$3&lt;=$B$2,SMALL(Data_Baseline!$C6:$AZ6,COUNTIF(Data_Baseline!$C6:$AZ6,0)+1),IF(Data_Baseline!F6=0,SMALL(Data_Baseline!$C6:$AZ6,COUNTIF(Data_Baseline!$C6:$AZ6,0)+1),Data_Baseline!F6)))),"")</f>
        <v>2.0609885293275398E-4</v>
      </c>
      <c r="H6" s="79">
        <f ca="1">IFERROR(IF(Data_Baseline!G6="","",IF($C$3="On",IF(H$3&lt;=$B$2,SMALL(Data_Baseline!$C6:$AZ6,COUNTIF(Data_Baseline!$C6:$AZ6,0)+1)/MAX(Data_Baseline!$C6:$AZ6),IF(Data_Baseline!G6=0,SMALL(Data_Baseline!$C6:$AZ6,COUNTIF(Data_Baseline!$C6:$AZ6,0)+1)/MAX(Data_Baseline!$C6:$AZ6),Data_Baseline!G6/MAX(Data_Baseline!$C6:$AZ6))),IF(H$3&lt;=$B$2,SMALL(Data_Baseline!$C6:$AZ6,COUNTIF(Data_Baseline!$C6:$AZ6,0)+1),IF(Data_Baseline!G6=0,SMALL(Data_Baseline!$C6:$AZ6,COUNTIF(Data_Baseline!$C6:$AZ6,0)+1),Data_Baseline!G6)))),"")</f>
        <v>2.0609885293275398E-4</v>
      </c>
      <c r="I6" s="79">
        <f ca="1">IFERROR(IF(Data_Baseline!H6="","",IF($C$3="On",IF(I$3&lt;=$B$2,SMALL(Data_Baseline!$C6:$AZ6,COUNTIF(Data_Baseline!$C6:$AZ6,0)+1)/MAX(Data_Baseline!$C6:$AZ6),IF(Data_Baseline!H6=0,SMALL(Data_Baseline!$C6:$AZ6,COUNTIF(Data_Baseline!$C6:$AZ6,0)+1)/MAX(Data_Baseline!$C6:$AZ6),Data_Baseline!H6/MAX(Data_Baseline!$C6:$AZ6))),IF(I$3&lt;=$B$2,SMALL(Data_Baseline!$C6:$AZ6,COUNTIF(Data_Baseline!$C6:$AZ6,0)+1),IF(Data_Baseline!H6=0,SMALL(Data_Baseline!$C6:$AZ6,COUNTIF(Data_Baseline!$C6:$AZ6,0)+1),Data_Baseline!H6)))),"")</f>
        <v>2.0609885293275398E-4</v>
      </c>
      <c r="J6" s="79">
        <f ca="1">IFERROR(IF(Data_Baseline!I6="","",IF($C$3="On",IF(J$3&lt;=$B$2,SMALL(Data_Baseline!$C6:$AZ6,COUNTIF(Data_Baseline!$C6:$AZ6,0)+1)/MAX(Data_Baseline!$C6:$AZ6),IF(Data_Baseline!I6=0,SMALL(Data_Baseline!$C6:$AZ6,COUNTIF(Data_Baseline!$C6:$AZ6,0)+1)/MAX(Data_Baseline!$C6:$AZ6),Data_Baseline!I6/MAX(Data_Baseline!$C6:$AZ6))),IF(J$3&lt;=$B$2,SMALL(Data_Baseline!$C6:$AZ6,COUNTIF(Data_Baseline!$C6:$AZ6,0)+1),IF(Data_Baseline!I6=0,SMALL(Data_Baseline!$C6:$AZ6,COUNTIF(Data_Baseline!$C6:$AZ6,0)+1),Data_Baseline!I6)))),"")</f>
        <v>2.0609885293275398E-4</v>
      </c>
      <c r="K6" s="79">
        <f ca="1">IFERROR(IF(Data_Baseline!J6="","",IF($C$3="On",IF(K$3&lt;=$B$2,SMALL(Data_Baseline!$C6:$AZ6,COUNTIF(Data_Baseline!$C6:$AZ6,0)+1)/MAX(Data_Baseline!$C6:$AZ6),IF(Data_Baseline!J6=0,SMALL(Data_Baseline!$C6:$AZ6,COUNTIF(Data_Baseline!$C6:$AZ6,0)+1)/MAX(Data_Baseline!$C6:$AZ6),Data_Baseline!J6/MAX(Data_Baseline!$C6:$AZ6))),IF(K$3&lt;=$B$2,SMALL(Data_Baseline!$C6:$AZ6,COUNTIF(Data_Baseline!$C6:$AZ6,0)+1),IF(Data_Baseline!J6=0,SMALL(Data_Baseline!$C6:$AZ6,COUNTIF(Data_Baseline!$C6:$AZ6,0)+1),Data_Baseline!J6)))),"")</f>
        <v>2.0609885293275398E-4</v>
      </c>
      <c r="L6" s="79">
        <f ca="1">IFERROR(IF(Data_Baseline!K6="","",IF($C$3="On",IF(L$3&lt;=$B$2,SMALL(Data_Baseline!$C6:$AZ6,COUNTIF(Data_Baseline!$C6:$AZ6,0)+1)/MAX(Data_Baseline!$C6:$AZ6),IF(Data_Baseline!K6=0,SMALL(Data_Baseline!$C6:$AZ6,COUNTIF(Data_Baseline!$C6:$AZ6,0)+1)/MAX(Data_Baseline!$C6:$AZ6),Data_Baseline!K6/MAX(Data_Baseline!$C6:$AZ6))),IF(L$3&lt;=$B$2,SMALL(Data_Baseline!$C6:$AZ6,COUNTIF(Data_Baseline!$C6:$AZ6,0)+1),IF(Data_Baseline!K6=0,SMALL(Data_Baseline!$C6:$AZ6,COUNTIF(Data_Baseline!$C6:$AZ6,0)+1),Data_Baseline!K6)))),"")</f>
        <v>2.0609885293275398E-4</v>
      </c>
      <c r="M6" s="79">
        <f ca="1">IFERROR(IF(Data_Baseline!L6="","",IF($C$3="On",IF(M$3&lt;=$B$2,SMALL(Data_Baseline!$C6:$AZ6,COUNTIF(Data_Baseline!$C6:$AZ6,0)+1)/MAX(Data_Baseline!$C6:$AZ6),IF(Data_Baseline!L6=0,SMALL(Data_Baseline!$C6:$AZ6,COUNTIF(Data_Baseline!$C6:$AZ6,0)+1)/MAX(Data_Baseline!$C6:$AZ6),Data_Baseline!L6/MAX(Data_Baseline!$C6:$AZ6))),IF(M$3&lt;=$B$2,SMALL(Data_Baseline!$C6:$AZ6,COUNTIF(Data_Baseline!$C6:$AZ6,0)+1),IF(Data_Baseline!L6=0,SMALL(Data_Baseline!$C6:$AZ6,COUNTIF(Data_Baseline!$C6:$AZ6,0)+1),Data_Baseline!L6)))),"")</f>
        <v>2.0609885293275398E-4</v>
      </c>
      <c r="N6" s="79">
        <f ca="1">IFERROR(IF(Data_Baseline!M6="","",IF($C$3="On",IF(N$3&lt;=$B$2,SMALL(Data_Baseline!$C6:$AZ6,COUNTIF(Data_Baseline!$C6:$AZ6,0)+1)/MAX(Data_Baseline!$C6:$AZ6),IF(Data_Baseline!M6=0,SMALL(Data_Baseline!$C6:$AZ6,COUNTIF(Data_Baseline!$C6:$AZ6,0)+1)/MAX(Data_Baseline!$C6:$AZ6),Data_Baseline!M6/MAX(Data_Baseline!$C6:$AZ6))),IF(N$3&lt;=$B$2,SMALL(Data_Baseline!$C6:$AZ6,COUNTIF(Data_Baseline!$C6:$AZ6,0)+1),IF(Data_Baseline!M6=0,SMALL(Data_Baseline!$C6:$AZ6,COUNTIF(Data_Baseline!$C6:$AZ6,0)+1),Data_Baseline!M6)))),"")</f>
        <v>2.0609885293275398E-4</v>
      </c>
      <c r="O6" s="79">
        <f ca="1">IFERROR(IF(Data_Baseline!N6="","",IF($C$3="On",IF(O$3&lt;=$B$2,SMALL(Data_Baseline!$C6:$AZ6,COUNTIF(Data_Baseline!$C6:$AZ6,0)+1)/MAX(Data_Baseline!$C6:$AZ6),IF(Data_Baseline!N6=0,SMALL(Data_Baseline!$C6:$AZ6,COUNTIF(Data_Baseline!$C6:$AZ6,0)+1)/MAX(Data_Baseline!$C6:$AZ6),Data_Baseline!N6/MAX(Data_Baseline!$C6:$AZ6))),IF(O$3&lt;=$B$2,SMALL(Data_Baseline!$C6:$AZ6,COUNTIF(Data_Baseline!$C6:$AZ6,0)+1),IF(Data_Baseline!N6=0,SMALL(Data_Baseline!$C6:$AZ6,COUNTIF(Data_Baseline!$C6:$AZ6,0)+1),Data_Baseline!N6)))),"")</f>
        <v>2.0609885293275398E-4</v>
      </c>
      <c r="P6" s="79">
        <f ca="1">IFERROR(IF(Data_Baseline!O6="","",IF($C$3="On",IF(P$3&lt;=$B$2,SMALL(Data_Baseline!$C6:$AZ6,COUNTIF(Data_Baseline!$C6:$AZ6,0)+1)/MAX(Data_Baseline!$C6:$AZ6),IF(Data_Baseline!O6=0,SMALL(Data_Baseline!$C6:$AZ6,COUNTIF(Data_Baseline!$C6:$AZ6,0)+1)/MAX(Data_Baseline!$C6:$AZ6),Data_Baseline!O6/MAX(Data_Baseline!$C6:$AZ6))),IF(P$3&lt;=$B$2,SMALL(Data_Baseline!$C6:$AZ6,COUNTIF(Data_Baseline!$C6:$AZ6,0)+1),IF(Data_Baseline!O6=0,SMALL(Data_Baseline!$C6:$AZ6,COUNTIF(Data_Baseline!$C6:$AZ6,0)+1),Data_Baseline!O6)))),"")</f>
        <v>2.0609885293275398E-4</v>
      </c>
      <c r="Q6" s="79">
        <f ca="1">IFERROR(IF(Data_Baseline!P6="","",IF($C$3="On",IF(Q$3&lt;=$B$2,SMALL(Data_Baseline!$C6:$AZ6,COUNTIF(Data_Baseline!$C6:$AZ6,0)+1)/MAX(Data_Baseline!$C6:$AZ6),IF(Data_Baseline!P6=0,SMALL(Data_Baseline!$C6:$AZ6,COUNTIF(Data_Baseline!$C6:$AZ6,0)+1)/MAX(Data_Baseline!$C6:$AZ6),Data_Baseline!P6/MAX(Data_Baseline!$C6:$AZ6))),IF(Q$3&lt;=$B$2,SMALL(Data_Baseline!$C6:$AZ6,COUNTIF(Data_Baseline!$C6:$AZ6,0)+1),IF(Data_Baseline!P6=0,SMALL(Data_Baseline!$C6:$AZ6,COUNTIF(Data_Baseline!$C6:$AZ6,0)+1),Data_Baseline!P6)))),"")</f>
        <v>2.0609885293275398E-4</v>
      </c>
      <c r="R6" s="79">
        <f ca="1">IFERROR(IF(Data_Baseline!Q6="","",IF($C$3="On",IF(R$3&lt;=$B$2,SMALL(Data_Baseline!$C6:$AZ6,COUNTIF(Data_Baseline!$C6:$AZ6,0)+1)/MAX(Data_Baseline!$C6:$AZ6),IF(Data_Baseline!Q6=0,SMALL(Data_Baseline!$C6:$AZ6,COUNTIF(Data_Baseline!$C6:$AZ6,0)+1)/MAX(Data_Baseline!$C6:$AZ6),Data_Baseline!Q6/MAX(Data_Baseline!$C6:$AZ6))),IF(R$3&lt;=$B$2,SMALL(Data_Baseline!$C6:$AZ6,COUNTIF(Data_Baseline!$C6:$AZ6,0)+1),IF(Data_Baseline!Q6=0,SMALL(Data_Baseline!$C6:$AZ6,COUNTIF(Data_Baseline!$C6:$AZ6,0)+1),Data_Baseline!Q6)))),"")</f>
        <v>2.0609885293275398E-4</v>
      </c>
      <c r="S6" s="79">
        <f ca="1">IFERROR(IF(Data_Baseline!R6="","",IF($C$3="On",IF(S$3&lt;=$B$2,SMALL(Data_Baseline!$C6:$AZ6,COUNTIF(Data_Baseline!$C6:$AZ6,0)+1)/MAX(Data_Baseline!$C6:$AZ6),IF(Data_Baseline!R6=0,SMALL(Data_Baseline!$C6:$AZ6,COUNTIF(Data_Baseline!$C6:$AZ6,0)+1)/MAX(Data_Baseline!$C6:$AZ6),Data_Baseline!R6/MAX(Data_Baseline!$C6:$AZ6))),IF(S$3&lt;=$B$2,SMALL(Data_Baseline!$C6:$AZ6,COUNTIF(Data_Baseline!$C6:$AZ6,0)+1),IF(Data_Baseline!R6=0,SMALL(Data_Baseline!$C6:$AZ6,COUNTIF(Data_Baseline!$C6:$AZ6,0)+1),Data_Baseline!R6)))),"")</f>
        <v>2.0609885293275398E-4</v>
      </c>
      <c r="T6" s="79">
        <f ca="1">IFERROR(IF(Data_Baseline!S6="","",IF($C$3="On",IF(T$3&lt;=$B$2,SMALL(Data_Baseline!$C6:$AZ6,COUNTIF(Data_Baseline!$C6:$AZ6,0)+1)/MAX(Data_Baseline!$C6:$AZ6),IF(Data_Baseline!S6=0,SMALL(Data_Baseline!$C6:$AZ6,COUNTIF(Data_Baseline!$C6:$AZ6,0)+1)/MAX(Data_Baseline!$C6:$AZ6),Data_Baseline!S6/MAX(Data_Baseline!$C6:$AZ6))),IF(T$3&lt;=$B$2,SMALL(Data_Baseline!$C6:$AZ6,COUNTIF(Data_Baseline!$C6:$AZ6,0)+1),IF(Data_Baseline!S6=0,SMALL(Data_Baseline!$C6:$AZ6,COUNTIF(Data_Baseline!$C6:$AZ6,0)+1),Data_Baseline!S6)))),"")</f>
        <v>2.0609885293275398E-4</v>
      </c>
      <c r="U6" s="79">
        <f ca="1">IFERROR(IF(Data_Baseline!T6="","",IF($C$3="On",IF(U$3&lt;=$B$2,SMALL(Data_Baseline!$C6:$AZ6,COUNTIF(Data_Baseline!$C6:$AZ6,0)+1)/MAX(Data_Baseline!$C6:$AZ6),IF(Data_Baseline!T6=0,SMALL(Data_Baseline!$C6:$AZ6,COUNTIF(Data_Baseline!$C6:$AZ6,0)+1)/MAX(Data_Baseline!$C6:$AZ6),Data_Baseline!T6/MAX(Data_Baseline!$C6:$AZ6))),IF(U$3&lt;=$B$2,SMALL(Data_Baseline!$C6:$AZ6,COUNTIF(Data_Baseline!$C6:$AZ6,0)+1),IF(Data_Baseline!T6=0,SMALL(Data_Baseline!$C6:$AZ6,COUNTIF(Data_Baseline!$C6:$AZ6,0)+1),Data_Baseline!T6)))),"")</f>
        <v>2.0609885293275398E-4</v>
      </c>
      <c r="V6" s="79">
        <f ca="1">IFERROR(IF(Data_Baseline!U6="","",IF($C$3="On",IF(V$3&lt;=$B$2,SMALL(Data_Baseline!$C6:$AZ6,COUNTIF(Data_Baseline!$C6:$AZ6,0)+1)/MAX(Data_Baseline!$C6:$AZ6),IF(Data_Baseline!U6=0,SMALL(Data_Baseline!$C6:$AZ6,COUNTIF(Data_Baseline!$C6:$AZ6,0)+1)/MAX(Data_Baseline!$C6:$AZ6),Data_Baseline!U6/MAX(Data_Baseline!$C6:$AZ6))),IF(V$3&lt;=$B$2,SMALL(Data_Baseline!$C6:$AZ6,COUNTIF(Data_Baseline!$C6:$AZ6,0)+1),IF(Data_Baseline!U6=0,SMALL(Data_Baseline!$C6:$AZ6,COUNTIF(Data_Baseline!$C6:$AZ6,0)+1),Data_Baseline!U6)))),"")</f>
        <v>2.0609885293275398E-4</v>
      </c>
      <c r="W6" s="79">
        <f ca="1">IFERROR(IF(Data_Baseline!V6="","",IF($C$3="On",IF(W$3&lt;=$B$2,SMALL(Data_Baseline!$C6:$AZ6,COUNTIF(Data_Baseline!$C6:$AZ6,0)+1)/MAX(Data_Baseline!$C6:$AZ6),IF(Data_Baseline!V6=0,SMALL(Data_Baseline!$C6:$AZ6,COUNTIF(Data_Baseline!$C6:$AZ6,0)+1)/MAX(Data_Baseline!$C6:$AZ6),Data_Baseline!V6/MAX(Data_Baseline!$C6:$AZ6))),IF(W$3&lt;=$B$2,SMALL(Data_Baseline!$C6:$AZ6,COUNTIF(Data_Baseline!$C6:$AZ6,0)+1),IF(Data_Baseline!V6=0,SMALL(Data_Baseline!$C6:$AZ6,COUNTIF(Data_Baseline!$C6:$AZ6,0)+1),Data_Baseline!V6)))),"")</f>
        <v>2.0609885293275398E-4</v>
      </c>
      <c r="X6" s="79">
        <f ca="1">IFERROR(IF(Data_Baseline!W6="","",IF($C$3="On",IF(X$3&lt;=$B$2,SMALL(Data_Baseline!$C6:$AZ6,COUNTIF(Data_Baseline!$C6:$AZ6,0)+1)/MAX(Data_Baseline!$C6:$AZ6),IF(Data_Baseline!W6=0,SMALL(Data_Baseline!$C6:$AZ6,COUNTIF(Data_Baseline!$C6:$AZ6,0)+1)/MAX(Data_Baseline!$C6:$AZ6),Data_Baseline!W6/MAX(Data_Baseline!$C6:$AZ6))),IF(X$3&lt;=$B$2,SMALL(Data_Baseline!$C6:$AZ6,COUNTIF(Data_Baseline!$C6:$AZ6,0)+1),IF(Data_Baseline!W6=0,SMALL(Data_Baseline!$C6:$AZ6,COUNTIF(Data_Baseline!$C6:$AZ6,0)+1),Data_Baseline!W6)))),"")</f>
        <v>2.0609885293275398E-4</v>
      </c>
      <c r="Y6" s="79">
        <f ca="1">IFERROR(IF(Data_Baseline!X6="","",IF($C$3="On",IF(Y$3&lt;=$B$2,SMALL(Data_Baseline!$C6:$AZ6,COUNTIF(Data_Baseline!$C6:$AZ6,0)+1)/MAX(Data_Baseline!$C6:$AZ6),IF(Data_Baseline!X6=0,SMALL(Data_Baseline!$C6:$AZ6,COUNTIF(Data_Baseline!$C6:$AZ6,0)+1)/MAX(Data_Baseline!$C6:$AZ6),Data_Baseline!X6/MAX(Data_Baseline!$C6:$AZ6))),IF(Y$3&lt;=$B$2,SMALL(Data_Baseline!$C6:$AZ6,COUNTIF(Data_Baseline!$C6:$AZ6,0)+1),IF(Data_Baseline!X6=0,SMALL(Data_Baseline!$C6:$AZ6,COUNTIF(Data_Baseline!$C6:$AZ6,0)+1),Data_Baseline!X6)))),"")</f>
        <v>2.0609885293275398E-4</v>
      </c>
      <c r="Z6" s="79">
        <f ca="1">IFERROR(IF(Data_Baseline!Y6="","",IF($C$3="On",IF(Z$3&lt;=$B$2,SMALL(Data_Baseline!$C6:$AZ6,COUNTIF(Data_Baseline!$C6:$AZ6,0)+1)/MAX(Data_Baseline!$C6:$AZ6),IF(Data_Baseline!Y6=0,SMALL(Data_Baseline!$C6:$AZ6,COUNTIF(Data_Baseline!$C6:$AZ6,0)+1)/MAX(Data_Baseline!$C6:$AZ6),Data_Baseline!Y6/MAX(Data_Baseline!$C6:$AZ6))),IF(Z$3&lt;=$B$2,SMALL(Data_Baseline!$C6:$AZ6,COUNTIF(Data_Baseline!$C6:$AZ6,0)+1),IF(Data_Baseline!Y6=0,SMALL(Data_Baseline!$C6:$AZ6,COUNTIF(Data_Baseline!$C6:$AZ6,0)+1),Data_Baseline!Y6)))),"")</f>
        <v>2.5530605195316332E-3</v>
      </c>
      <c r="AA6" s="79">
        <f ca="1">IFERROR(IF(Data_Baseline!Z6="","",IF($C$3="On",IF(AA$3&lt;=$B$2,SMALL(Data_Baseline!$C6:$AZ6,COUNTIF(Data_Baseline!$C6:$AZ6,0)+1)/MAX(Data_Baseline!$C6:$AZ6),IF(Data_Baseline!Z6=0,SMALL(Data_Baseline!$C6:$AZ6,COUNTIF(Data_Baseline!$C6:$AZ6,0)+1)/MAX(Data_Baseline!$C6:$AZ6),Data_Baseline!Z6/MAX(Data_Baseline!$C6:$AZ6))),IF(AA$3&lt;=$B$2,SMALL(Data_Baseline!$C6:$AZ6,COUNTIF(Data_Baseline!$C6:$AZ6,0)+1),IF(Data_Baseline!Z6=0,SMALL(Data_Baseline!$C6:$AZ6,COUNTIF(Data_Baseline!$C6:$AZ6,0)+1),Data_Baseline!Z6)))),"")</f>
        <v>8.1371425127454346E-3</v>
      </c>
      <c r="AB6" s="79">
        <f ca="1">IFERROR(IF(Data_Baseline!AA6="","",IF($C$3="On",IF(AB$3&lt;=$B$2,SMALL(Data_Baseline!$C6:$AZ6,COUNTIF(Data_Baseline!$C6:$AZ6,0)+1)/MAX(Data_Baseline!$C6:$AZ6),IF(Data_Baseline!AA6=0,SMALL(Data_Baseline!$C6:$AZ6,COUNTIF(Data_Baseline!$C6:$AZ6,0)+1)/MAX(Data_Baseline!$C6:$AZ6),Data_Baseline!AA6/MAX(Data_Baseline!$C6:$AZ6))),IF(AB$3&lt;=$B$2,SMALL(Data_Baseline!$C6:$AZ6,COUNTIF(Data_Baseline!$C6:$AZ6,0)+1),IF(Data_Baseline!AA6=0,SMALL(Data_Baseline!$C6:$AZ6,COUNTIF(Data_Baseline!$C6:$AZ6,0)+1),Data_Baseline!AA6)))),"")</f>
        <v>1.9804915354303624E-2</v>
      </c>
      <c r="AC6" s="79">
        <f ca="1">IFERROR(IF(Data_Baseline!AB6="","",IF($C$3="On",IF(AC$3&lt;=$B$2,SMALL(Data_Baseline!$C6:$AZ6,COUNTIF(Data_Baseline!$C6:$AZ6,0)+1)/MAX(Data_Baseline!$C6:$AZ6),IF(Data_Baseline!AB6=0,SMALL(Data_Baseline!$C6:$AZ6,COUNTIF(Data_Baseline!$C6:$AZ6,0)+1)/MAX(Data_Baseline!$C6:$AZ6),Data_Baseline!AB6/MAX(Data_Baseline!$C6:$AZ6))),IF(AC$3&lt;=$B$2,SMALL(Data_Baseline!$C6:$AZ6,COUNTIF(Data_Baseline!$C6:$AZ6,0)+1),IF(Data_Baseline!AB6=0,SMALL(Data_Baseline!$C6:$AZ6,COUNTIF(Data_Baseline!$C6:$AZ6,0)+1),Data_Baseline!AB6)))),"")</f>
        <v>4.0979470987805168E-2</v>
      </c>
      <c r="AD6" s="79">
        <f ca="1">IFERROR(IF(Data_Baseline!AC6="","",IF($C$3="On",IF(AD$3&lt;=$B$2,SMALL(Data_Baseline!$C6:$AZ6,COUNTIF(Data_Baseline!$C6:$AZ6,0)+1)/MAX(Data_Baseline!$C6:$AZ6),IF(Data_Baseline!AC6=0,SMALL(Data_Baseline!$C6:$AZ6,COUNTIF(Data_Baseline!$C6:$AZ6,0)+1)/MAX(Data_Baseline!$C6:$AZ6),Data_Baseline!AC6/MAX(Data_Baseline!$C6:$AZ6))),IF(AD$3&lt;=$B$2,SMALL(Data_Baseline!$C6:$AZ6,COUNTIF(Data_Baseline!$C6:$AZ6,0)+1),IF(Data_Baseline!AC6=0,SMALL(Data_Baseline!$C6:$AZ6,COUNTIF(Data_Baseline!$C6:$AZ6,0)+1),Data_Baseline!AC6)))),"")</f>
        <v>8.1721075456613487E-2</v>
      </c>
      <c r="AE6" s="79">
        <f ca="1">IFERROR(IF(Data_Baseline!AD6="","",IF($C$3="On",IF(AE$3&lt;=$B$2,SMALL(Data_Baseline!$C6:$AZ6,COUNTIF(Data_Baseline!$C6:$AZ6,0)+1)/MAX(Data_Baseline!$C6:$AZ6),IF(Data_Baseline!AD6=0,SMALL(Data_Baseline!$C6:$AZ6,COUNTIF(Data_Baseline!$C6:$AZ6,0)+1)/MAX(Data_Baseline!$C6:$AZ6),Data_Baseline!AD6/MAX(Data_Baseline!$C6:$AZ6))),IF(AE$3&lt;=$B$2,SMALL(Data_Baseline!$C6:$AZ6,COUNTIF(Data_Baseline!$C6:$AZ6,0)+1),IF(Data_Baseline!AD6=0,SMALL(Data_Baseline!$C6:$AZ6,COUNTIF(Data_Baseline!$C6:$AZ6,0)+1),Data_Baseline!AD6)))),"")</f>
        <v>0.15234093649783995</v>
      </c>
      <c r="AF6" s="79">
        <f ca="1">IFERROR(IF(Data_Baseline!AE6="","",IF($C$3="On",IF(AF$3&lt;=$B$2,SMALL(Data_Baseline!$C6:$AZ6,COUNTIF(Data_Baseline!$C6:$AZ6,0)+1)/MAX(Data_Baseline!$C6:$AZ6),IF(Data_Baseline!AE6=0,SMALL(Data_Baseline!$C6:$AZ6,COUNTIF(Data_Baseline!$C6:$AZ6,0)+1)/MAX(Data_Baseline!$C6:$AZ6),Data_Baseline!AE6/MAX(Data_Baseline!$C6:$AZ6))),IF(AF$3&lt;=$B$2,SMALL(Data_Baseline!$C6:$AZ6,COUNTIF(Data_Baseline!$C6:$AZ6,0)+1),IF(Data_Baseline!AE6=0,SMALL(Data_Baseline!$C6:$AZ6,COUNTIF(Data_Baseline!$C6:$AZ6,0)+1),Data_Baseline!AE6)))),"")</f>
        <v>0.2660323252085624</v>
      </c>
      <c r="AG6" s="79">
        <f ca="1">IFERROR(IF(Data_Baseline!AF6="","",IF($C$3="On",IF(AG$3&lt;=$B$2,SMALL(Data_Baseline!$C6:$AZ6,COUNTIF(Data_Baseline!$C6:$AZ6,0)+1)/MAX(Data_Baseline!$C6:$AZ6),IF(Data_Baseline!AF6=0,SMALL(Data_Baseline!$C6:$AZ6,COUNTIF(Data_Baseline!$C6:$AZ6,0)+1)/MAX(Data_Baseline!$C6:$AZ6),Data_Baseline!AF6/MAX(Data_Baseline!$C6:$AZ6))),IF(AG$3&lt;=$B$2,SMALL(Data_Baseline!$C6:$AZ6,COUNTIF(Data_Baseline!$C6:$AZ6,0)+1),IF(Data_Baseline!AF6=0,SMALL(Data_Baseline!$C6:$AZ6,COUNTIF(Data_Baseline!$C6:$AZ6,0)+1),Data_Baseline!AF6)))),"")</f>
        <v>0.41522831527863191</v>
      </c>
      <c r="AH6" s="79">
        <f ca="1">IFERROR(IF(Data_Baseline!AG6="","",IF($C$3="On",IF(AH$3&lt;=$B$2,SMALL(Data_Baseline!$C6:$AZ6,COUNTIF(Data_Baseline!$C6:$AZ6,0)+1)/MAX(Data_Baseline!$C6:$AZ6),IF(Data_Baseline!AG6=0,SMALL(Data_Baseline!$C6:$AZ6,COUNTIF(Data_Baseline!$C6:$AZ6,0)+1)/MAX(Data_Baseline!$C6:$AZ6),Data_Baseline!AG6/MAX(Data_Baseline!$C6:$AZ6))),IF(AH$3&lt;=$B$2,SMALL(Data_Baseline!$C6:$AZ6,COUNTIF(Data_Baseline!$C6:$AZ6,0)+1),IF(Data_Baseline!AG6=0,SMALL(Data_Baseline!$C6:$AZ6,COUNTIF(Data_Baseline!$C6:$AZ6,0)+1),Data_Baseline!AG6)))),"")</f>
        <v>0.57759877366050272</v>
      </c>
      <c r="AI6" s="79">
        <f ca="1">IFERROR(IF(Data_Baseline!AH6="","",IF($C$3="On",IF(AI$3&lt;=$B$2,SMALL(Data_Baseline!$C6:$AZ6,COUNTIF(Data_Baseline!$C6:$AZ6,0)+1)/MAX(Data_Baseline!$C6:$AZ6),IF(Data_Baseline!AH6=0,SMALL(Data_Baseline!$C6:$AZ6,COUNTIF(Data_Baseline!$C6:$AZ6,0)+1)/MAX(Data_Baseline!$C6:$AZ6),Data_Baseline!AH6/MAX(Data_Baseline!$C6:$AZ6))),IF(AI$3&lt;=$B$2,SMALL(Data_Baseline!$C6:$AZ6,COUNTIF(Data_Baseline!$C6:$AZ6,0)+1),IF(Data_Baseline!AH6=0,SMALL(Data_Baseline!$C6:$AZ6,COUNTIF(Data_Baseline!$C6:$AZ6,0)+1),Data_Baseline!AH6)))),"")</f>
        <v>0.72043511228984936</v>
      </c>
      <c r="AJ6" s="79">
        <f ca="1">IFERROR(IF(Data_Baseline!AI6="","",IF($C$3="On",IF(AJ$3&lt;=$B$2,SMALL(Data_Baseline!$C6:$AZ6,COUNTIF(Data_Baseline!$C6:$AZ6,0)+1)/MAX(Data_Baseline!$C6:$AZ6),IF(Data_Baseline!AI6=0,SMALL(Data_Baseline!$C6:$AZ6,COUNTIF(Data_Baseline!$C6:$AZ6,0)+1)/MAX(Data_Baseline!$C6:$AZ6),Data_Baseline!AI6/MAX(Data_Baseline!$C6:$AZ6))),IF(AJ$3&lt;=$B$2,SMALL(Data_Baseline!$C6:$AZ6,COUNTIF(Data_Baseline!$C6:$AZ6,0)+1),IF(Data_Baseline!AI6=0,SMALL(Data_Baseline!$C6:$AZ6,COUNTIF(Data_Baseline!$C6:$AZ6,0)+1),Data_Baseline!AI6)))),"")</f>
        <v>0.82617154387837088</v>
      </c>
      <c r="AK6" s="79">
        <f ca="1">IFERROR(IF(Data_Baseline!AJ6="","",IF($C$3="On",IF(AK$3&lt;=$B$2,SMALL(Data_Baseline!$C6:$AZ6,COUNTIF(Data_Baseline!$C6:$AZ6,0)+1)/MAX(Data_Baseline!$C6:$AZ6),IF(Data_Baseline!AJ6=0,SMALL(Data_Baseline!$C6:$AZ6,COUNTIF(Data_Baseline!$C6:$AZ6,0)+1)/MAX(Data_Baseline!$C6:$AZ6),Data_Baseline!AJ6/MAX(Data_Baseline!$C6:$AZ6))),IF(AK$3&lt;=$B$2,SMALL(Data_Baseline!$C6:$AZ6,COUNTIF(Data_Baseline!$C6:$AZ6,0)+1),IF(Data_Baseline!AJ6=0,SMALL(Data_Baseline!$C6:$AZ6,COUNTIF(Data_Baseline!$C6:$AZ6,0)+1),Data_Baseline!AJ6)))),"")</f>
        <v>0.89397362883500076</v>
      </c>
      <c r="AL6" s="79">
        <f ca="1">IFERROR(IF(Data_Baseline!AK6="","",IF($C$3="On",IF(AL$3&lt;=$B$2,SMALL(Data_Baseline!$C6:$AZ6,COUNTIF(Data_Baseline!$C6:$AZ6,0)+1)/MAX(Data_Baseline!$C6:$AZ6),IF(Data_Baseline!AK6=0,SMALL(Data_Baseline!$C6:$AZ6,COUNTIF(Data_Baseline!$C6:$AZ6,0)+1)/MAX(Data_Baseline!$C6:$AZ6),Data_Baseline!AK6/MAX(Data_Baseline!$C6:$AZ6))),IF(AL$3&lt;=$B$2,SMALL(Data_Baseline!$C6:$AZ6,COUNTIF(Data_Baseline!$C6:$AZ6,0)+1),IF(Data_Baseline!AK6=0,SMALL(Data_Baseline!$C6:$AZ6,COUNTIF(Data_Baseline!$C6:$AZ6,0)+1),Data_Baseline!AK6)))),"")</f>
        <v>0.93348180118194546</v>
      </c>
      <c r="AM6" s="79">
        <f ca="1">IFERROR(IF(Data_Baseline!AL6="","",IF($C$3="On",IF(AM$3&lt;=$B$2,SMALL(Data_Baseline!$C6:$AZ6,COUNTIF(Data_Baseline!$C6:$AZ6,0)+1)/MAX(Data_Baseline!$C6:$AZ6),IF(Data_Baseline!AL6=0,SMALL(Data_Baseline!$C6:$AZ6,COUNTIF(Data_Baseline!$C6:$AZ6,0)+1)/MAX(Data_Baseline!$C6:$AZ6),Data_Baseline!AL6/MAX(Data_Baseline!$C6:$AZ6))),IF(AM$3&lt;=$B$2,SMALL(Data_Baseline!$C6:$AZ6,COUNTIF(Data_Baseline!$C6:$AZ6,0)+1),IF(Data_Baseline!AL6=0,SMALL(Data_Baseline!$C6:$AZ6,COUNTIF(Data_Baseline!$C6:$AZ6,0)+1),Data_Baseline!AL6)))),"")</f>
        <v>0.95730358447670538</v>
      </c>
      <c r="AN6" s="79">
        <f ca="1">IFERROR(IF(Data_Baseline!AM6="","",IF($C$3="On",IF(AN$3&lt;=$B$2,SMALL(Data_Baseline!$C6:$AZ6,COUNTIF(Data_Baseline!$C6:$AZ6,0)+1)/MAX(Data_Baseline!$C6:$AZ6),IF(Data_Baseline!AM6=0,SMALL(Data_Baseline!$C6:$AZ6,COUNTIF(Data_Baseline!$C6:$AZ6,0)+1)/MAX(Data_Baseline!$C6:$AZ6),Data_Baseline!AM6/MAX(Data_Baseline!$C6:$AZ6))),IF(AN$3&lt;=$B$2,SMALL(Data_Baseline!$C6:$AZ6,COUNTIF(Data_Baseline!$C6:$AZ6,0)+1),IF(Data_Baseline!AM6=0,SMALL(Data_Baseline!$C6:$AZ6,COUNTIF(Data_Baseline!$C6:$AZ6,0)+1),Data_Baseline!AM6)))),"")</f>
        <v>0.97375748177789756</v>
      </c>
      <c r="AO6" s="79">
        <f ca="1">IFERROR(IF(Data_Baseline!AN6="","",IF($C$3="On",IF(AO$3&lt;=$B$2,SMALL(Data_Baseline!$C6:$AZ6,COUNTIF(Data_Baseline!$C6:$AZ6,0)+1)/MAX(Data_Baseline!$C6:$AZ6),IF(Data_Baseline!AN6=0,SMALL(Data_Baseline!$C6:$AZ6,COUNTIF(Data_Baseline!$C6:$AZ6,0)+1)/MAX(Data_Baseline!$C6:$AZ6),Data_Baseline!AN6/MAX(Data_Baseline!$C6:$AZ6))),IF(AO$3&lt;=$B$2,SMALL(Data_Baseline!$C6:$AZ6,COUNTIF(Data_Baseline!$C6:$AZ6,0)+1),IF(Data_Baseline!AN6=0,SMALL(Data_Baseline!$C6:$AZ6,COUNTIF(Data_Baseline!$C6:$AZ6,0)+1),Data_Baseline!AN6)))),"")</f>
        <v>0.98644701187789052</v>
      </c>
      <c r="AP6" s="79">
        <f ca="1">IFERROR(IF(Data_Baseline!AO6="","",IF($C$3="On",IF(AP$3&lt;=$B$2,SMALL(Data_Baseline!$C6:$AZ6,COUNTIF(Data_Baseline!$C6:$AZ6,0)+1)/MAX(Data_Baseline!$C6:$AZ6),IF(Data_Baseline!AO6=0,SMALL(Data_Baseline!$C6:$AZ6,COUNTIF(Data_Baseline!$C6:$AZ6,0)+1)/MAX(Data_Baseline!$C6:$AZ6),Data_Baseline!AO6/MAX(Data_Baseline!$C6:$AZ6))),IF(AP$3&lt;=$B$2,SMALL(Data_Baseline!$C6:$AZ6,COUNTIF(Data_Baseline!$C6:$AZ6,0)+1),IF(Data_Baseline!AO6=0,SMALL(Data_Baseline!$C6:$AZ6,COUNTIF(Data_Baseline!$C6:$AZ6,0)+1),Data_Baseline!AO6)))),"")</f>
        <v>0.99580781811211105</v>
      </c>
      <c r="AQ6" s="79">
        <f ca="1">IFERROR(IF(Data_Baseline!AP6="","",IF($C$3="On",IF(AQ$3&lt;=$B$2,SMALL(Data_Baseline!$C6:$AZ6,COUNTIF(Data_Baseline!$C6:$AZ6,0)+1)/MAX(Data_Baseline!$C6:$AZ6),IF(Data_Baseline!AP6=0,SMALL(Data_Baseline!$C6:$AZ6,COUNTIF(Data_Baseline!$C6:$AZ6,0)+1)/MAX(Data_Baseline!$C6:$AZ6),Data_Baseline!AP6/MAX(Data_Baseline!$C6:$AZ6))),IF(AQ$3&lt;=$B$2,SMALL(Data_Baseline!$C6:$AZ6,COUNTIF(Data_Baseline!$C6:$AZ6,0)+1),IF(Data_Baseline!AP6=0,SMALL(Data_Baseline!$C6:$AZ6,COUNTIF(Data_Baseline!$C6:$AZ6,0)+1),Data_Baseline!AP6)))),"")</f>
        <v>1</v>
      </c>
      <c r="AR6" s="79" t="str">
        <f>IFERROR(IF(Data_Baseline!AQ6="","",IF($C$3="On",IF(AR$3&lt;=$B$2,SMALL(Data_Baseline!$C6:$AZ6,COUNTIF(Data_Baseline!$C6:$AZ6,0)+1)/MAX(Data_Baseline!$C6:$AZ6),IF(Data_Baseline!AQ6=0,SMALL(Data_Baseline!$C6:$AZ6,COUNTIF(Data_Baseline!$C6:$AZ6,0)+1)/MAX(Data_Baseline!$C6:$AZ6),Data_Baseline!AQ6/MAX(Data_Baseline!$C6:$AZ6))),IF(AR$3&lt;=$B$2,SMALL(Data_Baseline!$C6:$AZ6,COUNTIF(Data_Baseline!$C6:$AZ6,0)+1),IF(Data_Baseline!AQ6=0,SMALL(Data_Baseline!$C6:$AZ6,COUNTIF(Data_Baseline!$C6:$AZ6,0)+1),Data_Baseline!AQ6)))),"")</f>
        <v/>
      </c>
      <c r="AS6" s="79" t="str">
        <f>IFERROR(IF(Data_Baseline!AR6="","",IF($C$3="On",IF(AS$3&lt;=$B$2,SMALL(Data_Baseline!$C6:$AZ6,COUNTIF(Data_Baseline!$C6:$AZ6,0)+1)/MAX(Data_Baseline!$C6:$AZ6),IF(Data_Baseline!AR6=0,SMALL(Data_Baseline!$C6:$AZ6,COUNTIF(Data_Baseline!$C6:$AZ6,0)+1)/MAX(Data_Baseline!$C6:$AZ6),Data_Baseline!AR6/MAX(Data_Baseline!$C6:$AZ6))),IF(AS$3&lt;=$B$2,SMALL(Data_Baseline!$C6:$AZ6,COUNTIF(Data_Baseline!$C6:$AZ6,0)+1),IF(Data_Baseline!AR6=0,SMALL(Data_Baseline!$C6:$AZ6,COUNTIF(Data_Baseline!$C6:$AZ6,0)+1),Data_Baseline!AR6)))),"")</f>
        <v/>
      </c>
      <c r="AT6" s="79" t="str">
        <f>IFERROR(IF(Data_Baseline!AS6="","",IF($C$3="On",IF(AT$3&lt;=$B$2,SMALL(Data_Baseline!$C6:$AZ6,COUNTIF(Data_Baseline!$C6:$AZ6,0)+1)/MAX(Data_Baseline!$C6:$AZ6),IF(Data_Baseline!AS6=0,SMALL(Data_Baseline!$C6:$AZ6,COUNTIF(Data_Baseline!$C6:$AZ6,0)+1)/MAX(Data_Baseline!$C6:$AZ6),Data_Baseline!AS6/MAX(Data_Baseline!$C6:$AZ6))),IF(AT$3&lt;=$B$2,SMALL(Data_Baseline!$C6:$AZ6,COUNTIF(Data_Baseline!$C6:$AZ6,0)+1),IF(Data_Baseline!AS6=0,SMALL(Data_Baseline!$C6:$AZ6,COUNTIF(Data_Baseline!$C6:$AZ6,0)+1),Data_Baseline!AS6)))),"")</f>
        <v/>
      </c>
      <c r="AU6" s="79" t="str">
        <f>IFERROR(IF(Data_Baseline!AT6="","",IF($C$3="On",IF(AU$3&lt;=$B$2,SMALL(Data_Baseline!$C6:$AZ6,COUNTIF(Data_Baseline!$C6:$AZ6,0)+1)/MAX(Data_Baseline!$C6:$AZ6),IF(Data_Baseline!AT6=0,SMALL(Data_Baseline!$C6:$AZ6,COUNTIF(Data_Baseline!$C6:$AZ6,0)+1)/MAX(Data_Baseline!$C6:$AZ6),Data_Baseline!AT6/MAX(Data_Baseline!$C6:$AZ6))),IF(AU$3&lt;=$B$2,SMALL(Data_Baseline!$C6:$AZ6,COUNTIF(Data_Baseline!$C6:$AZ6,0)+1),IF(Data_Baseline!AT6=0,SMALL(Data_Baseline!$C6:$AZ6,COUNTIF(Data_Baseline!$C6:$AZ6,0)+1),Data_Baseline!AT6)))),"")</f>
        <v/>
      </c>
      <c r="AV6" s="79" t="str">
        <f>IFERROR(IF(Data_Baseline!AU6="","",IF($C$3="On",IF(AV$3&lt;=$B$2,SMALL(Data_Baseline!$C6:$AZ6,COUNTIF(Data_Baseline!$C6:$AZ6,0)+1)/MAX(Data_Baseline!$C6:$AZ6),IF(Data_Baseline!AU6=0,SMALL(Data_Baseline!$C6:$AZ6,COUNTIF(Data_Baseline!$C6:$AZ6,0)+1)/MAX(Data_Baseline!$C6:$AZ6),Data_Baseline!AU6/MAX(Data_Baseline!$C6:$AZ6))),IF(AV$3&lt;=$B$2,SMALL(Data_Baseline!$C6:$AZ6,COUNTIF(Data_Baseline!$C6:$AZ6,0)+1),IF(Data_Baseline!AU6=0,SMALL(Data_Baseline!$C6:$AZ6,COUNTIF(Data_Baseline!$C6:$AZ6,0)+1),Data_Baseline!AU6)))),"")</f>
        <v/>
      </c>
      <c r="AW6" s="79" t="str">
        <f>IFERROR(IF(Data_Baseline!AV6="","",IF($C$3="On",IF(AW$3&lt;=$B$2,SMALL(Data_Baseline!$C6:$AZ6,COUNTIF(Data_Baseline!$C6:$AZ6,0)+1)/MAX(Data_Baseline!$C6:$AZ6),IF(Data_Baseline!AV6=0,SMALL(Data_Baseline!$C6:$AZ6,COUNTIF(Data_Baseline!$C6:$AZ6,0)+1)/MAX(Data_Baseline!$C6:$AZ6),Data_Baseline!AV6/MAX(Data_Baseline!$C6:$AZ6))),IF(AW$3&lt;=$B$2,SMALL(Data_Baseline!$C6:$AZ6,COUNTIF(Data_Baseline!$C6:$AZ6,0)+1),IF(Data_Baseline!AV6=0,SMALL(Data_Baseline!$C6:$AZ6,COUNTIF(Data_Baseline!$C6:$AZ6,0)+1),Data_Baseline!AV6)))),"")</f>
        <v/>
      </c>
      <c r="AX6" s="79" t="str">
        <f>IFERROR(IF(Data_Baseline!AW6="","",IF($C$3="On",IF(AX$3&lt;=$B$2,SMALL(Data_Baseline!$C6:$AZ6,COUNTIF(Data_Baseline!$C6:$AZ6,0)+1)/MAX(Data_Baseline!$C6:$AZ6),IF(Data_Baseline!AW6=0,SMALL(Data_Baseline!$C6:$AZ6,COUNTIF(Data_Baseline!$C6:$AZ6,0)+1)/MAX(Data_Baseline!$C6:$AZ6),Data_Baseline!AW6/MAX(Data_Baseline!$C6:$AZ6))),IF(AX$3&lt;=$B$2,SMALL(Data_Baseline!$C6:$AZ6,COUNTIF(Data_Baseline!$C6:$AZ6,0)+1),IF(Data_Baseline!AW6=0,SMALL(Data_Baseline!$C6:$AZ6,COUNTIF(Data_Baseline!$C6:$AZ6,0)+1),Data_Baseline!AW6)))),"")</f>
        <v/>
      </c>
      <c r="AY6" s="79" t="str">
        <f>IFERROR(IF(Data_Baseline!AX6="","",IF($C$3="On",IF(AY$3&lt;=$B$2,SMALL(Data_Baseline!$C6:$AZ6,COUNTIF(Data_Baseline!$C6:$AZ6,0)+1)/MAX(Data_Baseline!$C6:$AZ6),IF(Data_Baseline!AX6=0,SMALL(Data_Baseline!$C6:$AZ6,COUNTIF(Data_Baseline!$C6:$AZ6,0)+1)/MAX(Data_Baseline!$C6:$AZ6),Data_Baseline!AX6/MAX(Data_Baseline!$C6:$AZ6))),IF(AY$3&lt;=$B$2,SMALL(Data_Baseline!$C6:$AZ6,COUNTIF(Data_Baseline!$C6:$AZ6,0)+1),IF(Data_Baseline!AX6=0,SMALL(Data_Baseline!$C6:$AZ6,COUNTIF(Data_Baseline!$C6:$AZ6,0)+1),Data_Baseline!AX6)))),"")</f>
        <v/>
      </c>
      <c r="AZ6" s="79" t="str">
        <f>IFERROR(IF(Data_Baseline!AY6="","",IF($C$3="On",IF(AZ$3&lt;=$B$2,SMALL(Data_Baseline!$C6:$AZ6,COUNTIF(Data_Baseline!$C6:$AZ6,0)+1)/MAX(Data_Baseline!$C6:$AZ6),IF(Data_Baseline!AY6=0,SMALL(Data_Baseline!$C6:$AZ6,COUNTIF(Data_Baseline!$C6:$AZ6,0)+1)/MAX(Data_Baseline!$C6:$AZ6),Data_Baseline!AY6/MAX(Data_Baseline!$C6:$AZ6))),IF(AZ$3&lt;=$B$2,SMALL(Data_Baseline!$C6:$AZ6,COUNTIF(Data_Baseline!$C6:$AZ6,0)+1),IF(Data_Baseline!AY6=0,SMALL(Data_Baseline!$C6:$AZ6,COUNTIF(Data_Baseline!$C6:$AZ6,0)+1),Data_Baseline!AY6)))),"")</f>
        <v/>
      </c>
      <c r="BA6" s="79" t="str">
        <f>IFERROR(IF(Data_Baseline!AZ6="","",IF($C$3="On",IF(BA$3&lt;=$B$2,SMALL(Data_Baseline!$C6:$AZ6,COUNTIF(Data_Baseline!$C6:$AZ6,0)+1)/MAX(Data_Baseline!$C6:$AZ6),IF(Data_Baseline!AZ6=0,SMALL(Data_Baseline!$C6:$AZ6,COUNTIF(Data_Baseline!$C6:$AZ6,0)+1)/MAX(Data_Baseline!$C6:$AZ6),Data_Baseline!AZ6/MAX(Data_Baseline!$C6:$AZ6))),IF(BA$3&lt;=$B$2,SMALL(Data_Baseline!$C6:$AZ6,COUNTIF(Data_Baseline!$C6:$AZ6,0)+1),IF(Data_Baseline!AZ6=0,SMALL(Data_Baseline!$C6:$AZ6,COUNTIF(Data_Baseline!$C6:$AZ6,0)+1),Data_Baseline!AZ6)))),"")</f>
        <v/>
      </c>
      <c r="BB6" s="79">
        <f ca="1">IF(Data_Initial!BA6="",1,0)</f>
        <v>1</v>
      </c>
      <c r="BC6" s="2" t="str">
        <f t="shared" ca="1" si="0"/>
        <v>3G_OtsA</v>
      </c>
      <c r="BD6" s="79" t="str">
        <f t="shared" ca="1" si="1"/>
        <v>3G</v>
      </c>
      <c r="BE6" s="79" t="str">
        <f ca="1">Data_Initial!BC6</f>
        <v>OtsA</v>
      </c>
      <c r="BF6" s="79" t="str">
        <f ca="1">Data_Initial!BB6</f>
        <v>1_1</v>
      </c>
      <c r="BG6" s="79">
        <f ca="1">IFERROR((INDIRECT("Plate"&amp;Data!A6&amp;"_C!"&amp;CHAR(RIGHT(Data!B6,LEN(Data!B6)-1)+65)&amp;CODE(LEFT(Data!B6,1))-58)),"")</f>
        <v>0</v>
      </c>
      <c r="BH6" s="79" t="str">
        <f ca="1">Data_Initial!BA6</f>
        <v/>
      </c>
      <c r="BI6" s="79">
        <f t="shared" ca="1" si="2"/>
        <v>2.0609885293275398E-4</v>
      </c>
      <c r="BJ6" s="79" t="str">
        <f ca="1">IF(BH6="N",1+MAX($BJ$3:BJ5),"")</f>
        <v/>
      </c>
      <c r="BK6" s="79"/>
      <c r="BL6" s="79"/>
      <c r="BM6" s="79"/>
      <c r="BN6" s="79"/>
      <c r="BO6" s="79"/>
      <c r="BP6" s="79"/>
      <c r="BQ6" s="79"/>
      <c r="BR6" s="79"/>
      <c r="BS6" s="79"/>
      <c r="BT6" s="79"/>
      <c r="BU6" s="79"/>
      <c r="BV6" s="79"/>
      <c r="BW6" s="79"/>
      <c r="BX6" s="79"/>
      <c r="BY6" s="79"/>
      <c r="BZ6" s="79"/>
    </row>
    <row r="7" spans="1:78" x14ac:dyDescent="0.25">
      <c r="A7" s="79">
        <f ca="1">IF(BH7="N","N"&amp;BJ7,IF(BB7=0,"",MAX($A$3:A6)+1))</f>
        <v>4</v>
      </c>
      <c r="B7" s="79" t="str">
        <f ca="1">Data_Initial!A7&amp;C7</f>
        <v>1D1</v>
      </c>
      <c r="C7" s="79" t="str">
        <f ca="1">Data_Initial!B7</f>
        <v>D1</v>
      </c>
      <c r="D7" s="79">
        <f ca="1">IFERROR(IF(Data_Baseline!C7="","",IF($C$3="On",IF(D$3&lt;=$B$2,SMALL(Data_Baseline!$C7:$AZ7,COUNTIF(Data_Baseline!$C7:$AZ7,0)+1)/MAX(Data_Baseline!$C7:$AZ7),IF(Data_Baseline!C7=0,SMALL(Data_Baseline!$C7:$AZ7,COUNTIF(Data_Baseline!$C7:$AZ7,0)+1)/MAX(Data_Baseline!$C7:$AZ7),Data_Baseline!C7/MAX(Data_Baseline!$C7:$AZ7))),IF(D$3&lt;=$B$2,SMALL(Data_Baseline!$C7:$AZ7,COUNTIF(Data_Baseline!$C7:$AZ7,0)+1),IF(Data_Baseline!C7=0,SMALL(Data_Baseline!$C7:$AZ7,COUNTIF(Data_Baseline!$C7:$AZ7,0)+1),Data_Baseline!C7)))),"")</f>
        <v>2.7896766536864796E-4</v>
      </c>
      <c r="E7" s="79">
        <f ca="1">IFERROR(IF(Data_Baseline!D7="","",IF($C$3="On",IF(E$3&lt;=$B$2,SMALL(Data_Baseline!$C7:$AZ7,COUNTIF(Data_Baseline!$C7:$AZ7,0)+1)/MAX(Data_Baseline!$C7:$AZ7),IF(Data_Baseline!D7=0,SMALL(Data_Baseline!$C7:$AZ7,COUNTIF(Data_Baseline!$C7:$AZ7,0)+1)/MAX(Data_Baseline!$C7:$AZ7),Data_Baseline!D7/MAX(Data_Baseline!$C7:$AZ7))),IF(E$3&lt;=$B$2,SMALL(Data_Baseline!$C7:$AZ7,COUNTIF(Data_Baseline!$C7:$AZ7,0)+1),IF(Data_Baseline!D7=0,SMALL(Data_Baseline!$C7:$AZ7,COUNTIF(Data_Baseline!$C7:$AZ7,0)+1),Data_Baseline!D7)))),"")</f>
        <v>2.7896766536864796E-4</v>
      </c>
      <c r="F7" s="79">
        <f ca="1">IFERROR(IF(Data_Baseline!E7="","",IF($C$3="On",IF(F$3&lt;=$B$2,SMALL(Data_Baseline!$C7:$AZ7,COUNTIF(Data_Baseline!$C7:$AZ7,0)+1)/MAX(Data_Baseline!$C7:$AZ7),IF(Data_Baseline!E7=0,SMALL(Data_Baseline!$C7:$AZ7,COUNTIF(Data_Baseline!$C7:$AZ7,0)+1)/MAX(Data_Baseline!$C7:$AZ7),Data_Baseline!E7/MAX(Data_Baseline!$C7:$AZ7))),IF(F$3&lt;=$B$2,SMALL(Data_Baseline!$C7:$AZ7,COUNTIF(Data_Baseline!$C7:$AZ7,0)+1),IF(Data_Baseline!E7=0,SMALL(Data_Baseline!$C7:$AZ7,COUNTIF(Data_Baseline!$C7:$AZ7,0)+1),Data_Baseline!E7)))),"")</f>
        <v>2.7896766536864796E-4</v>
      </c>
      <c r="G7" s="79">
        <f ca="1">IFERROR(IF(Data_Baseline!F7="","",IF($C$3="On",IF(G$3&lt;=$B$2,SMALL(Data_Baseline!$C7:$AZ7,COUNTIF(Data_Baseline!$C7:$AZ7,0)+1)/MAX(Data_Baseline!$C7:$AZ7),IF(Data_Baseline!F7=0,SMALL(Data_Baseline!$C7:$AZ7,COUNTIF(Data_Baseline!$C7:$AZ7,0)+1)/MAX(Data_Baseline!$C7:$AZ7),Data_Baseline!F7/MAX(Data_Baseline!$C7:$AZ7))),IF(G$3&lt;=$B$2,SMALL(Data_Baseline!$C7:$AZ7,COUNTIF(Data_Baseline!$C7:$AZ7,0)+1),IF(Data_Baseline!F7=0,SMALL(Data_Baseline!$C7:$AZ7,COUNTIF(Data_Baseline!$C7:$AZ7,0)+1),Data_Baseline!F7)))),"")</f>
        <v>2.7896766536864796E-4</v>
      </c>
      <c r="H7" s="79">
        <f ca="1">IFERROR(IF(Data_Baseline!G7="","",IF($C$3="On",IF(H$3&lt;=$B$2,SMALL(Data_Baseline!$C7:$AZ7,COUNTIF(Data_Baseline!$C7:$AZ7,0)+1)/MAX(Data_Baseline!$C7:$AZ7),IF(Data_Baseline!G7=0,SMALL(Data_Baseline!$C7:$AZ7,COUNTIF(Data_Baseline!$C7:$AZ7,0)+1)/MAX(Data_Baseline!$C7:$AZ7),Data_Baseline!G7/MAX(Data_Baseline!$C7:$AZ7))),IF(H$3&lt;=$B$2,SMALL(Data_Baseline!$C7:$AZ7,COUNTIF(Data_Baseline!$C7:$AZ7,0)+1),IF(Data_Baseline!G7=0,SMALL(Data_Baseline!$C7:$AZ7,COUNTIF(Data_Baseline!$C7:$AZ7,0)+1),Data_Baseline!G7)))),"")</f>
        <v>2.7896766536864796E-4</v>
      </c>
      <c r="I7" s="79">
        <f ca="1">IFERROR(IF(Data_Baseline!H7="","",IF($C$3="On",IF(I$3&lt;=$B$2,SMALL(Data_Baseline!$C7:$AZ7,COUNTIF(Data_Baseline!$C7:$AZ7,0)+1)/MAX(Data_Baseline!$C7:$AZ7),IF(Data_Baseline!H7=0,SMALL(Data_Baseline!$C7:$AZ7,COUNTIF(Data_Baseline!$C7:$AZ7,0)+1)/MAX(Data_Baseline!$C7:$AZ7),Data_Baseline!H7/MAX(Data_Baseline!$C7:$AZ7))),IF(I$3&lt;=$B$2,SMALL(Data_Baseline!$C7:$AZ7,COUNTIF(Data_Baseline!$C7:$AZ7,0)+1),IF(Data_Baseline!H7=0,SMALL(Data_Baseline!$C7:$AZ7,COUNTIF(Data_Baseline!$C7:$AZ7,0)+1),Data_Baseline!H7)))),"")</f>
        <v>2.7896766536864796E-4</v>
      </c>
      <c r="J7" s="79">
        <f ca="1">IFERROR(IF(Data_Baseline!I7="","",IF($C$3="On",IF(J$3&lt;=$B$2,SMALL(Data_Baseline!$C7:$AZ7,COUNTIF(Data_Baseline!$C7:$AZ7,0)+1)/MAX(Data_Baseline!$C7:$AZ7),IF(Data_Baseline!I7=0,SMALL(Data_Baseline!$C7:$AZ7,COUNTIF(Data_Baseline!$C7:$AZ7,0)+1)/MAX(Data_Baseline!$C7:$AZ7),Data_Baseline!I7/MAX(Data_Baseline!$C7:$AZ7))),IF(J$3&lt;=$B$2,SMALL(Data_Baseline!$C7:$AZ7,COUNTIF(Data_Baseline!$C7:$AZ7,0)+1),IF(Data_Baseline!I7=0,SMALL(Data_Baseline!$C7:$AZ7,COUNTIF(Data_Baseline!$C7:$AZ7,0)+1),Data_Baseline!I7)))),"")</f>
        <v>2.7896766536864796E-4</v>
      </c>
      <c r="K7" s="79">
        <f ca="1">IFERROR(IF(Data_Baseline!J7="","",IF($C$3="On",IF(K$3&lt;=$B$2,SMALL(Data_Baseline!$C7:$AZ7,COUNTIF(Data_Baseline!$C7:$AZ7,0)+1)/MAX(Data_Baseline!$C7:$AZ7),IF(Data_Baseline!J7=0,SMALL(Data_Baseline!$C7:$AZ7,COUNTIF(Data_Baseline!$C7:$AZ7,0)+1)/MAX(Data_Baseline!$C7:$AZ7),Data_Baseline!J7/MAX(Data_Baseline!$C7:$AZ7))),IF(K$3&lt;=$B$2,SMALL(Data_Baseline!$C7:$AZ7,COUNTIF(Data_Baseline!$C7:$AZ7,0)+1),IF(Data_Baseline!J7=0,SMALL(Data_Baseline!$C7:$AZ7,COUNTIF(Data_Baseline!$C7:$AZ7,0)+1),Data_Baseline!J7)))),"")</f>
        <v>2.7896766536864796E-4</v>
      </c>
      <c r="L7" s="79">
        <f ca="1">IFERROR(IF(Data_Baseline!K7="","",IF($C$3="On",IF(L$3&lt;=$B$2,SMALL(Data_Baseline!$C7:$AZ7,COUNTIF(Data_Baseline!$C7:$AZ7,0)+1)/MAX(Data_Baseline!$C7:$AZ7),IF(Data_Baseline!K7=0,SMALL(Data_Baseline!$C7:$AZ7,COUNTIF(Data_Baseline!$C7:$AZ7,0)+1)/MAX(Data_Baseline!$C7:$AZ7),Data_Baseline!K7/MAX(Data_Baseline!$C7:$AZ7))),IF(L$3&lt;=$B$2,SMALL(Data_Baseline!$C7:$AZ7,COUNTIF(Data_Baseline!$C7:$AZ7,0)+1),IF(Data_Baseline!K7=0,SMALL(Data_Baseline!$C7:$AZ7,COUNTIF(Data_Baseline!$C7:$AZ7,0)+1),Data_Baseline!K7)))),"")</f>
        <v>2.7896766536864796E-4</v>
      </c>
      <c r="M7" s="79">
        <f ca="1">IFERROR(IF(Data_Baseline!L7="","",IF($C$3="On",IF(M$3&lt;=$B$2,SMALL(Data_Baseline!$C7:$AZ7,COUNTIF(Data_Baseline!$C7:$AZ7,0)+1)/MAX(Data_Baseline!$C7:$AZ7),IF(Data_Baseline!L7=0,SMALL(Data_Baseline!$C7:$AZ7,COUNTIF(Data_Baseline!$C7:$AZ7,0)+1)/MAX(Data_Baseline!$C7:$AZ7),Data_Baseline!L7/MAX(Data_Baseline!$C7:$AZ7))),IF(M$3&lt;=$B$2,SMALL(Data_Baseline!$C7:$AZ7,COUNTIF(Data_Baseline!$C7:$AZ7,0)+1),IF(Data_Baseline!L7=0,SMALL(Data_Baseline!$C7:$AZ7,COUNTIF(Data_Baseline!$C7:$AZ7,0)+1),Data_Baseline!L7)))),"")</f>
        <v>2.7896766536864796E-4</v>
      </c>
      <c r="N7" s="79">
        <f ca="1">IFERROR(IF(Data_Baseline!M7="","",IF($C$3="On",IF(N$3&lt;=$B$2,SMALL(Data_Baseline!$C7:$AZ7,COUNTIF(Data_Baseline!$C7:$AZ7,0)+1)/MAX(Data_Baseline!$C7:$AZ7),IF(Data_Baseline!M7=0,SMALL(Data_Baseline!$C7:$AZ7,COUNTIF(Data_Baseline!$C7:$AZ7,0)+1)/MAX(Data_Baseline!$C7:$AZ7),Data_Baseline!M7/MAX(Data_Baseline!$C7:$AZ7))),IF(N$3&lt;=$B$2,SMALL(Data_Baseline!$C7:$AZ7,COUNTIF(Data_Baseline!$C7:$AZ7,0)+1),IF(Data_Baseline!M7=0,SMALL(Data_Baseline!$C7:$AZ7,COUNTIF(Data_Baseline!$C7:$AZ7,0)+1),Data_Baseline!M7)))),"")</f>
        <v>2.7896766536864796E-4</v>
      </c>
      <c r="O7" s="79">
        <f ca="1">IFERROR(IF(Data_Baseline!N7="","",IF($C$3="On",IF(O$3&lt;=$B$2,SMALL(Data_Baseline!$C7:$AZ7,COUNTIF(Data_Baseline!$C7:$AZ7,0)+1)/MAX(Data_Baseline!$C7:$AZ7),IF(Data_Baseline!N7=0,SMALL(Data_Baseline!$C7:$AZ7,COUNTIF(Data_Baseline!$C7:$AZ7,0)+1)/MAX(Data_Baseline!$C7:$AZ7),Data_Baseline!N7/MAX(Data_Baseline!$C7:$AZ7))),IF(O$3&lt;=$B$2,SMALL(Data_Baseline!$C7:$AZ7,COUNTIF(Data_Baseline!$C7:$AZ7,0)+1),IF(Data_Baseline!N7=0,SMALL(Data_Baseline!$C7:$AZ7,COUNTIF(Data_Baseline!$C7:$AZ7,0)+1),Data_Baseline!N7)))),"")</f>
        <v>2.7896766536864796E-4</v>
      </c>
      <c r="P7" s="79">
        <f ca="1">IFERROR(IF(Data_Baseline!O7="","",IF($C$3="On",IF(P$3&lt;=$B$2,SMALL(Data_Baseline!$C7:$AZ7,COUNTIF(Data_Baseline!$C7:$AZ7,0)+1)/MAX(Data_Baseline!$C7:$AZ7),IF(Data_Baseline!O7=0,SMALL(Data_Baseline!$C7:$AZ7,COUNTIF(Data_Baseline!$C7:$AZ7,0)+1)/MAX(Data_Baseline!$C7:$AZ7),Data_Baseline!O7/MAX(Data_Baseline!$C7:$AZ7))),IF(P$3&lt;=$B$2,SMALL(Data_Baseline!$C7:$AZ7,COUNTIF(Data_Baseline!$C7:$AZ7,0)+1),IF(Data_Baseline!O7=0,SMALL(Data_Baseline!$C7:$AZ7,COUNTIF(Data_Baseline!$C7:$AZ7,0)+1),Data_Baseline!O7)))),"")</f>
        <v>2.7896766536864796E-4</v>
      </c>
      <c r="Q7" s="79">
        <f ca="1">IFERROR(IF(Data_Baseline!P7="","",IF($C$3="On",IF(Q$3&lt;=$B$2,SMALL(Data_Baseline!$C7:$AZ7,COUNTIF(Data_Baseline!$C7:$AZ7,0)+1)/MAX(Data_Baseline!$C7:$AZ7),IF(Data_Baseline!P7=0,SMALL(Data_Baseline!$C7:$AZ7,COUNTIF(Data_Baseline!$C7:$AZ7,0)+1)/MAX(Data_Baseline!$C7:$AZ7),Data_Baseline!P7/MAX(Data_Baseline!$C7:$AZ7))),IF(Q$3&lt;=$B$2,SMALL(Data_Baseline!$C7:$AZ7,COUNTIF(Data_Baseline!$C7:$AZ7,0)+1),IF(Data_Baseline!P7=0,SMALL(Data_Baseline!$C7:$AZ7,COUNTIF(Data_Baseline!$C7:$AZ7,0)+1),Data_Baseline!P7)))),"")</f>
        <v>2.7896766536864796E-4</v>
      </c>
      <c r="R7" s="79">
        <f ca="1">IFERROR(IF(Data_Baseline!Q7="","",IF($C$3="On",IF(R$3&lt;=$B$2,SMALL(Data_Baseline!$C7:$AZ7,COUNTIF(Data_Baseline!$C7:$AZ7,0)+1)/MAX(Data_Baseline!$C7:$AZ7),IF(Data_Baseline!Q7=0,SMALL(Data_Baseline!$C7:$AZ7,COUNTIF(Data_Baseline!$C7:$AZ7,0)+1)/MAX(Data_Baseline!$C7:$AZ7),Data_Baseline!Q7/MAX(Data_Baseline!$C7:$AZ7))),IF(R$3&lt;=$B$2,SMALL(Data_Baseline!$C7:$AZ7,COUNTIF(Data_Baseline!$C7:$AZ7,0)+1),IF(Data_Baseline!Q7=0,SMALL(Data_Baseline!$C7:$AZ7,COUNTIF(Data_Baseline!$C7:$AZ7,0)+1),Data_Baseline!Q7)))),"")</f>
        <v>2.7896766536864796E-4</v>
      </c>
      <c r="S7" s="79">
        <f ca="1">IFERROR(IF(Data_Baseline!R7="","",IF($C$3="On",IF(S$3&lt;=$B$2,SMALL(Data_Baseline!$C7:$AZ7,COUNTIF(Data_Baseline!$C7:$AZ7,0)+1)/MAX(Data_Baseline!$C7:$AZ7),IF(Data_Baseline!R7=0,SMALL(Data_Baseline!$C7:$AZ7,COUNTIF(Data_Baseline!$C7:$AZ7,0)+1)/MAX(Data_Baseline!$C7:$AZ7),Data_Baseline!R7/MAX(Data_Baseline!$C7:$AZ7))),IF(S$3&lt;=$B$2,SMALL(Data_Baseline!$C7:$AZ7,COUNTIF(Data_Baseline!$C7:$AZ7,0)+1),IF(Data_Baseline!R7=0,SMALL(Data_Baseline!$C7:$AZ7,COUNTIF(Data_Baseline!$C7:$AZ7,0)+1),Data_Baseline!R7)))),"")</f>
        <v>2.7896766536864796E-4</v>
      </c>
      <c r="T7" s="79">
        <f ca="1">IFERROR(IF(Data_Baseline!S7="","",IF($C$3="On",IF(T$3&lt;=$B$2,SMALL(Data_Baseline!$C7:$AZ7,COUNTIF(Data_Baseline!$C7:$AZ7,0)+1)/MAX(Data_Baseline!$C7:$AZ7),IF(Data_Baseline!S7=0,SMALL(Data_Baseline!$C7:$AZ7,COUNTIF(Data_Baseline!$C7:$AZ7,0)+1)/MAX(Data_Baseline!$C7:$AZ7),Data_Baseline!S7/MAX(Data_Baseline!$C7:$AZ7))),IF(T$3&lt;=$B$2,SMALL(Data_Baseline!$C7:$AZ7,COUNTIF(Data_Baseline!$C7:$AZ7,0)+1),IF(Data_Baseline!S7=0,SMALL(Data_Baseline!$C7:$AZ7,COUNTIF(Data_Baseline!$C7:$AZ7,0)+1),Data_Baseline!S7)))),"")</f>
        <v>2.7896766536864796E-4</v>
      </c>
      <c r="U7" s="79">
        <f ca="1">IFERROR(IF(Data_Baseline!T7="","",IF($C$3="On",IF(U$3&lt;=$B$2,SMALL(Data_Baseline!$C7:$AZ7,COUNTIF(Data_Baseline!$C7:$AZ7,0)+1)/MAX(Data_Baseline!$C7:$AZ7),IF(Data_Baseline!T7=0,SMALL(Data_Baseline!$C7:$AZ7,COUNTIF(Data_Baseline!$C7:$AZ7,0)+1)/MAX(Data_Baseline!$C7:$AZ7),Data_Baseline!T7/MAX(Data_Baseline!$C7:$AZ7))),IF(U$3&lt;=$B$2,SMALL(Data_Baseline!$C7:$AZ7,COUNTIF(Data_Baseline!$C7:$AZ7,0)+1),IF(Data_Baseline!T7=0,SMALL(Data_Baseline!$C7:$AZ7,COUNTIF(Data_Baseline!$C7:$AZ7,0)+1),Data_Baseline!T7)))),"")</f>
        <v>2.7896766536864796E-4</v>
      </c>
      <c r="V7" s="79">
        <f ca="1">IFERROR(IF(Data_Baseline!U7="","",IF($C$3="On",IF(V$3&lt;=$B$2,SMALL(Data_Baseline!$C7:$AZ7,COUNTIF(Data_Baseline!$C7:$AZ7,0)+1)/MAX(Data_Baseline!$C7:$AZ7),IF(Data_Baseline!U7=0,SMALL(Data_Baseline!$C7:$AZ7,COUNTIF(Data_Baseline!$C7:$AZ7,0)+1)/MAX(Data_Baseline!$C7:$AZ7),Data_Baseline!U7/MAX(Data_Baseline!$C7:$AZ7))),IF(V$3&lt;=$B$2,SMALL(Data_Baseline!$C7:$AZ7,COUNTIF(Data_Baseline!$C7:$AZ7,0)+1),IF(Data_Baseline!U7=0,SMALL(Data_Baseline!$C7:$AZ7,COUNTIF(Data_Baseline!$C7:$AZ7,0)+1),Data_Baseline!U7)))),"")</f>
        <v>2.7896766536864796E-4</v>
      </c>
      <c r="W7" s="79">
        <f ca="1">IFERROR(IF(Data_Baseline!V7="","",IF($C$3="On",IF(W$3&lt;=$B$2,SMALL(Data_Baseline!$C7:$AZ7,COUNTIF(Data_Baseline!$C7:$AZ7,0)+1)/MAX(Data_Baseline!$C7:$AZ7),IF(Data_Baseline!V7=0,SMALL(Data_Baseline!$C7:$AZ7,COUNTIF(Data_Baseline!$C7:$AZ7,0)+1)/MAX(Data_Baseline!$C7:$AZ7),Data_Baseline!V7/MAX(Data_Baseline!$C7:$AZ7))),IF(W$3&lt;=$B$2,SMALL(Data_Baseline!$C7:$AZ7,COUNTIF(Data_Baseline!$C7:$AZ7,0)+1),IF(Data_Baseline!V7=0,SMALL(Data_Baseline!$C7:$AZ7,COUNTIF(Data_Baseline!$C7:$AZ7,0)+1),Data_Baseline!V7)))),"")</f>
        <v>2.7896766536864796E-4</v>
      </c>
      <c r="X7" s="79">
        <f ca="1">IFERROR(IF(Data_Baseline!W7="","",IF($C$3="On",IF(X$3&lt;=$B$2,SMALL(Data_Baseline!$C7:$AZ7,COUNTIF(Data_Baseline!$C7:$AZ7,0)+1)/MAX(Data_Baseline!$C7:$AZ7),IF(Data_Baseline!W7=0,SMALL(Data_Baseline!$C7:$AZ7,COUNTIF(Data_Baseline!$C7:$AZ7,0)+1)/MAX(Data_Baseline!$C7:$AZ7),Data_Baseline!W7/MAX(Data_Baseline!$C7:$AZ7))),IF(X$3&lt;=$B$2,SMALL(Data_Baseline!$C7:$AZ7,COUNTIF(Data_Baseline!$C7:$AZ7,0)+1),IF(Data_Baseline!W7=0,SMALL(Data_Baseline!$C7:$AZ7,COUNTIF(Data_Baseline!$C7:$AZ7,0)+1),Data_Baseline!W7)))),"")</f>
        <v>2.7896766536864796E-4</v>
      </c>
      <c r="Y7" s="79">
        <f ca="1">IFERROR(IF(Data_Baseline!X7="","",IF($C$3="On",IF(Y$3&lt;=$B$2,SMALL(Data_Baseline!$C7:$AZ7,COUNTIF(Data_Baseline!$C7:$AZ7,0)+1)/MAX(Data_Baseline!$C7:$AZ7),IF(Data_Baseline!X7=0,SMALL(Data_Baseline!$C7:$AZ7,COUNTIF(Data_Baseline!$C7:$AZ7,0)+1)/MAX(Data_Baseline!$C7:$AZ7),Data_Baseline!X7/MAX(Data_Baseline!$C7:$AZ7))),IF(Y$3&lt;=$B$2,SMALL(Data_Baseline!$C7:$AZ7,COUNTIF(Data_Baseline!$C7:$AZ7,0)+1),IF(Data_Baseline!X7=0,SMALL(Data_Baseline!$C7:$AZ7,COUNTIF(Data_Baseline!$C7:$AZ7,0)+1),Data_Baseline!X7)))),"")</f>
        <v>1.0524575408059397E-3</v>
      </c>
      <c r="Z7" s="79">
        <f ca="1">IFERROR(IF(Data_Baseline!Y7="","",IF($C$3="On",IF(Z$3&lt;=$B$2,SMALL(Data_Baseline!$C7:$AZ7,COUNTIF(Data_Baseline!$C7:$AZ7,0)+1)/MAX(Data_Baseline!$C7:$AZ7),IF(Data_Baseline!Y7=0,SMALL(Data_Baseline!$C7:$AZ7,COUNTIF(Data_Baseline!$C7:$AZ7,0)+1)/MAX(Data_Baseline!$C7:$AZ7),Data_Baseline!Y7/MAX(Data_Baseline!$C7:$AZ7))),IF(Z$3&lt;=$B$2,SMALL(Data_Baseline!$C7:$AZ7,COUNTIF(Data_Baseline!$C7:$AZ7,0)+1),IF(Data_Baseline!Y7=0,SMALL(Data_Baseline!$C7:$AZ7,COUNTIF(Data_Baseline!$C7:$AZ7,0)+1),Data_Baseline!Y7)))),"")</f>
        <v>4.8020710301820398E-3</v>
      </c>
      <c r="AA7" s="79">
        <f ca="1">IFERROR(IF(Data_Baseline!Z7="","",IF($C$3="On",IF(AA$3&lt;=$B$2,SMALL(Data_Baseline!$C7:$AZ7,COUNTIF(Data_Baseline!$C7:$AZ7,0)+1)/MAX(Data_Baseline!$C7:$AZ7),IF(Data_Baseline!Z7=0,SMALL(Data_Baseline!$C7:$AZ7,COUNTIF(Data_Baseline!$C7:$AZ7,0)+1)/MAX(Data_Baseline!$C7:$AZ7),Data_Baseline!Z7/MAX(Data_Baseline!$C7:$AZ7))),IF(AA$3&lt;=$B$2,SMALL(Data_Baseline!$C7:$AZ7,COUNTIF(Data_Baseline!$C7:$AZ7,0)+1),IF(Data_Baseline!Z7=0,SMALL(Data_Baseline!$C7:$AZ7,COUNTIF(Data_Baseline!$C7:$AZ7,0)+1),Data_Baseline!Z7)))),"")</f>
        <v>1.1259761628952706E-2</v>
      </c>
      <c r="AB7" s="79">
        <f ca="1">IFERROR(IF(Data_Baseline!AA7="","",IF($C$3="On",IF(AB$3&lt;=$B$2,SMALL(Data_Baseline!$C7:$AZ7,COUNTIF(Data_Baseline!$C7:$AZ7,0)+1)/MAX(Data_Baseline!$C7:$AZ7),IF(Data_Baseline!AA7=0,SMALL(Data_Baseline!$C7:$AZ7,COUNTIF(Data_Baseline!$C7:$AZ7,0)+1)/MAX(Data_Baseline!$C7:$AZ7),Data_Baseline!AA7/MAX(Data_Baseline!$C7:$AZ7))),IF(AB$3&lt;=$B$2,SMALL(Data_Baseline!$C7:$AZ7,COUNTIF(Data_Baseline!$C7:$AZ7,0)+1),IF(Data_Baseline!AA7=0,SMALL(Data_Baseline!$C7:$AZ7,COUNTIF(Data_Baseline!$C7:$AZ7,0)+1),Data_Baseline!AA7)))),"")</f>
        <v>2.3922122788573624E-2</v>
      </c>
      <c r="AC7" s="79">
        <f ca="1">IFERROR(IF(Data_Baseline!AB7="","",IF($C$3="On",IF(AC$3&lt;=$B$2,SMALL(Data_Baseline!$C7:$AZ7,COUNTIF(Data_Baseline!$C7:$AZ7,0)+1)/MAX(Data_Baseline!$C7:$AZ7),IF(Data_Baseline!AB7=0,SMALL(Data_Baseline!$C7:$AZ7,COUNTIF(Data_Baseline!$C7:$AZ7,0)+1)/MAX(Data_Baseline!$C7:$AZ7),Data_Baseline!AB7/MAX(Data_Baseline!$C7:$AZ7))),IF(AC$3&lt;=$B$2,SMALL(Data_Baseline!$C7:$AZ7,COUNTIF(Data_Baseline!$C7:$AZ7,0)+1),IF(Data_Baseline!AB7=0,SMALL(Data_Baseline!$C7:$AZ7,COUNTIF(Data_Baseline!$C7:$AZ7,0)+1),Data_Baseline!AB7)))),"")</f>
        <v>4.8593077020165493E-2</v>
      </c>
      <c r="AD7" s="79">
        <f ca="1">IFERROR(IF(Data_Baseline!AC7="","",IF($C$3="On",IF(AD$3&lt;=$B$2,SMALL(Data_Baseline!$C7:$AZ7,COUNTIF(Data_Baseline!$C7:$AZ7,0)+1)/MAX(Data_Baseline!$C7:$AZ7),IF(Data_Baseline!AC7=0,SMALL(Data_Baseline!$C7:$AZ7,COUNTIF(Data_Baseline!$C7:$AZ7,0)+1)/MAX(Data_Baseline!$C7:$AZ7),Data_Baseline!AC7/MAX(Data_Baseline!$C7:$AZ7))),IF(AD$3&lt;=$B$2,SMALL(Data_Baseline!$C7:$AZ7,COUNTIF(Data_Baseline!$C7:$AZ7,0)+1),IF(Data_Baseline!AC7=0,SMALL(Data_Baseline!$C7:$AZ7,COUNTIF(Data_Baseline!$C7:$AZ7,0)+1),Data_Baseline!AC7)))),"")</f>
        <v>9.4107260595672843E-2</v>
      </c>
      <c r="AE7" s="79">
        <f ca="1">IFERROR(IF(Data_Baseline!AD7="","",IF($C$3="On",IF(AE$3&lt;=$B$2,SMALL(Data_Baseline!$C7:$AZ7,COUNTIF(Data_Baseline!$C7:$AZ7,0)+1)/MAX(Data_Baseline!$C7:$AZ7),IF(Data_Baseline!AD7=0,SMALL(Data_Baseline!$C7:$AZ7,COUNTIF(Data_Baseline!$C7:$AZ7,0)+1)/MAX(Data_Baseline!$C7:$AZ7),Data_Baseline!AD7/MAX(Data_Baseline!$C7:$AZ7))),IF(AE$3&lt;=$B$2,SMALL(Data_Baseline!$C7:$AZ7,COUNTIF(Data_Baseline!$C7:$AZ7,0)+1),IF(Data_Baseline!AD7=0,SMALL(Data_Baseline!$C7:$AZ7,COUNTIF(Data_Baseline!$C7:$AZ7,0)+1),Data_Baseline!AD7)))),"")</f>
        <v>0.17262861280233593</v>
      </c>
      <c r="AF7" s="79">
        <f ca="1">IFERROR(IF(Data_Baseline!AE7="","",IF($C$3="On",IF(AF$3&lt;=$B$2,SMALL(Data_Baseline!$C7:$AZ7,COUNTIF(Data_Baseline!$C7:$AZ7,0)+1)/MAX(Data_Baseline!$C7:$AZ7),IF(Data_Baseline!AE7=0,SMALL(Data_Baseline!$C7:$AZ7,COUNTIF(Data_Baseline!$C7:$AZ7,0)+1)/MAX(Data_Baseline!$C7:$AZ7),Data_Baseline!AE7/MAX(Data_Baseline!$C7:$AZ7))),IF(AF$3&lt;=$B$2,SMALL(Data_Baseline!$C7:$AZ7,COUNTIF(Data_Baseline!$C7:$AZ7,0)+1),IF(Data_Baseline!AE7=0,SMALL(Data_Baseline!$C7:$AZ7,COUNTIF(Data_Baseline!$C7:$AZ7,0)+1),Data_Baseline!AE7)))),"")</f>
        <v>0.29464421310385286</v>
      </c>
      <c r="AG7" s="79">
        <f ca="1">IFERROR(IF(Data_Baseline!AF7="","",IF($C$3="On",IF(AG$3&lt;=$B$2,SMALL(Data_Baseline!$C7:$AZ7,COUNTIF(Data_Baseline!$C7:$AZ7,0)+1)/MAX(Data_Baseline!$C7:$AZ7),IF(Data_Baseline!AF7=0,SMALL(Data_Baseline!$C7:$AZ7,COUNTIF(Data_Baseline!$C7:$AZ7,0)+1)/MAX(Data_Baseline!$C7:$AZ7),Data_Baseline!AF7/MAX(Data_Baseline!$C7:$AZ7))),IF(AG$3&lt;=$B$2,SMALL(Data_Baseline!$C7:$AZ7,COUNTIF(Data_Baseline!$C7:$AZ7,0)+1),IF(Data_Baseline!AF7=0,SMALL(Data_Baseline!$C7:$AZ7,COUNTIF(Data_Baseline!$C7:$AZ7,0)+1),Data_Baseline!AF7)))),"")</f>
        <v>0.44981411291412177</v>
      </c>
      <c r="AH7" s="79">
        <f ca="1">IFERROR(IF(Data_Baseline!AG7="","",IF($C$3="On",IF(AH$3&lt;=$B$2,SMALL(Data_Baseline!$C7:$AZ7,COUNTIF(Data_Baseline!$C7:$AZ7,0)+1)/MAX(Data_Baseline!$C7:$AZ7),IF(Data_Baseline!AG7=0,SMALL(Data_Baseline!$C7:$AZ7,COUNTIF(Data_Baseline!$C7:$AZ7,0)+1)/MAX(Data_Baseline!$C7:$AZ7),Data_Baseline!AG7/MAX(Data_Baseline!$C7:$AZ7))),IF(AH$3&lt;=$B$2,SMALL(Data_Baseline!$C7:$AZ7,COUNTIF(Data_Baseline!$C7:$AZ7,0)+1),IF(Data_Baseline!AG7=0,SMALL(Data_Baseline!$C7:$AZ7,COUNTIF(Data_Baseline!$C7:$AZ7,0)+1),Data_Baseline!AG7)))),"")</f>
        <v>0.61180239285948668</v>
      </c>
      <c r="AI7" s="79">
        <f ca="1">IFERROR(IF(Data_Baseline!AH7="","",IF($C$3="On",IF(AI$3&lt;=$B$2,SMALL(Data_Baseline!$C7:$AZ7,COUNTIF(Data_Baseline!$C7:$AZ7,0)+1)/MAX(Data_Baseline!$C7:$AZ7),IF(Data_Baseline!AH7=0,SMALL(Data_Baseline!$C7:$AZ7,COUNTIF(Data_Baseline!$C7:$AZ7,0)+1)/MAX(Data_Baseline!$C7:$AZ7),Data_Baseline!AH7/MAX(Data_Baseline!$C7:$AZ7))),IF(AI$3&lt;=$B$2,SMALL(Data_Baseline!$C7:$AZ7,COUNTIF(Data_Baseline!$C7:$AZ7,0)+1),IF(Data_Baseline!AH7=0,SMALL(Data_Baseline!$C7:$AZ7,COUNTIF(Data_Baseline!$C7:$AZ7,0)+1),Data_Baseline!AH7)))),"")</f>
        <v>0.74826928131977044</v>
      </c>
      <c r="AJ7" s="79">
        <f ca="1">IFERROR(IF(Data_Baseline!AI7="","",IF($C$3="On",IF(AJ$3&lt;=$B$2,SMALL(Data_Baseline!$C7:$AZ7,COUNTIF(Data_Baseline!$C7:$AZ7,0)+1)/MAX(Data_Baseline!$C7:$AZ7),IF(Data_Baseline!AI7=0,SMALL(Data_Baseline!$C7:$AZ7,COUNTIF(Data_Baseline!$C7:$AZ7,0)+1)/MAX(Data_Baseline!$C7:$AZ7),Data_Baseline!AI7/MAX(Data_Baseline!$C7:$AZ7))),IF(AJ$3&lt;=$B$2,SMALL(Data_Baseline!$C7:$AZ7,COUNTIF(Data_Baseline!$C7:$AZ7,0)+1),IF(Data_Baseline!AI7=0,SMALL(Data_Baseline!$C7:$AZ7,COUNTIF(Data_Baseline!$C7:$AZ7,0)+1),Data_Baseline!AI7)))),"")</f>
        <v>0.84534756831774527</v>
      </c>
      <c r="AK7" s="79">
        <f ca="1">IFERROR(IF(Data_Baseline!AJ7="","",IF($C$3="On",IF(AK$3&lt;=$B$2,SMALL(Data_Baseline!$C7:$AZ7,COUNTIF(Data_Baseline!$C7:$AZ7,0)+1)/MAX(Data_Baseline!$C7:$AZ7),IF(Data_Baseline!AJ7=0,SMALL(Data_Baseline!$C7:$AZ7,COUNTIF(Data_Baseline!$C7:$AZ7,0)+1)/MAX(Data_Baseline!$C7:$AZ7),Data_Baseline!AJ7/MAX(Data_Baseline!$C7:$AZ7))),IF(AK$3&lt;=$B$2,SMALL(Data_Baseline!$C7:$AZ7,COUNTIF(Data_Baseline!$C7:$AZ7,0)+1),IF(Data_Baseline!AJ7=0,SMALL(Data_Baseline!$C7:$AZ7,COUNTIF(Data_Baseline!$C7:$AZ7,0)+1),Data_Baseline!AJ7)))),"")</f>
        <v>0.90508176491098236</v>
      </c>
      <c r="AL7" s="79">
        <f ca="1">IFERROR(IF(Data_Baseline!AK7="","",IF($C$3="On",IF(AL$3&lt;=$B$2,SMALL(Data_Baseline!$C7:$AZ7,COUNTIF(Data_Baseline!$C7:$AZ7,0)+1)/MAX(Data_Baseline!$C7:$AZ7),IF(Data_Baseline!AK7=0,SMALL(Data_Baseline!$C7:$AZ7,COUNTIF(Data_Baseline!$C7:$AZ7,0)+1)/MAX(Data_Baseline!$C7:$AZ7),Data_Baseline!AK7/MAX(Data_Baseline!$C7:$AZ7))),IF(AL$3&lt;=$B$2,SMALL(Data_Baseline!$C7:$AZ7,COUNTIF(Data_Baseline!$C7:$AZ7,0)+1),IF(Data_Baseline!AK7=0,SMALL(Data_Baseline!$C7:$AZ7,COUNTIF(Data_Baseline!$C7:$AZ7,0)+1),Data_Baseline!AK7)))),"")</f>
        <v>0.93886083540238763</v>
      </c>
      <c r="AM7" s="79">
        <f ca="1">IFERROR(IF(Data_Baseline!AL7="","",IF($C$3="On",IF(AM$3&lt;=$B$2,SMALL(Data_Baseline!$C7:$AZ7,COUNTIF(Data_Baseline!$C7:$AZ7,0)+1)/MAX(Data_Baseline!$C7:$AZ7),IF(Data_Baseline!AL7=0,SMALL(Data_Baseline!$C7:$AZ7,COUNTIF(Data_Baseline!$C7:$AZ7,0)+1)/MAX(Data_Baseline!$C7:$AZ7),Data_Baseline!AL7/MAX(Data_Baseline!$C7:$AZ7))),IF(AM$3&lt;=$B$2,SMALL(Data_Baseline!$C7:$AZ7,COUNTIF(Data_Baseline!$C7:$AZ7,0)+1),IF(Data_Baseline!AL7=0,SMALL(Data_Baseline!$C7:$AZ7,COUNTIF(Data_Baseline!$C7:$AZ7,0)+1),Data_Baseline!AL7)))),"")</f>
        <v>0.95975821859966493</v>
      </c>
      <c r="AN7" s="79">
        <f ca="1">IFERROR(IF(Data_Baseline!AM7="","",IF($C$3="On",IF(AN$3&lt;=$B$2,SMALL(Data_Baseline!$C7:$AZ7,COUNTIF(Data_Baseline!$C7:$AZ7,0)+1)/MAX(Data_Baseline!$C7:$AZ7),IF(Data_Baseline!AM7=0,SMALL(Data_Baseline!$C7:$AZ7,COUNTIF(Data_Baseline!$C7:$AZ7,0)+1)/MAX(Data_Baseline!$C7:$AZ7),Data_Baseline!AM7/MAX(Data_Baseline!$C7:$AZ7))),IF(AN$3&lt;=$B$2,SMALL(Data_Baseline!$C7:$AZ7,COUNTIF(Data_Baseline!$C7:$AZ7,0)+1),IF(Data_Baseline!AM7=0,SMALL(Data_Baseline!$C7:$AZ7,COUNTIF(Data_Baseline!$C7:$AZ7,0)+1),Data_Baseline!AM7)))),"")</f>
        <v>0.97448288539218519</v>
      </c>
      <c r="AO7" s="79">
        <f ca="1">IFERROR(IF(Data_Baseline!AN7="","",IF($C$3="On",IF(AO$3&lt;=$B$2,SMALL(Data_Baseline!$C7:$AZ7,COUNTIF(Data_Baseline!$C7:$AZ7,0)+1)/MAX(Data_Baseline!$C7:$AZ7),IF(Data_Baseline!AN7=0,SMALL(Data_Baseline!$C7:$AZ7,COUNTIF(Data_Baseline!$C7:$AZ7,0)+1)/MAX(Data_Baseline!$C7:$AZ7),Data_Baseline!AN7/MAX(Data_Baseline!$C7:$AZ7))),IF(AO$3&lt;=$B$2,SMALL(Data_Baseline!$C7:$AZ7,COUNTIF(Data_Baseline!$C7:$AZ7,0)+1),IF(Data_Baseline!AN7=0,SMALL(Data_Baseline!$C7:$AZ7,COUNTIF(Data_Baseline!$C7:$AZ7,0)+1),Data_Baseline!AN7)))),"")</f>
        <v>0.98627573662251955</v>
      </c>
      <c r="AP7" s="79">
        <f ca="1">IFERROR(IF(Data_Baseline!AO7="","",IF($C$3="On",IF(AP$3&lt;=$B$2,SMALL(Data_Baseline!$C7:$AZ7,COUNTIF(Data_Baseline!$C7:$AZ7,0)+1)/MAX(Data_Baseline!$C7:$AZ7),IF(Data_Baseline!AO7=0,SMALL(Data_Baseline!$C7:$AZ7,COUNTIF(Data_Baseline!$C7:$AZ7,0)+1)/MAX(Data_Baseline!$C7:$AZ7),Data_Baseline!AO7/MAX(Data_Baseline!$C7:$AZ7))),IF(AP$3&lt;=$B$2,SMALL(Data_Baseline!$C7:$AZ7,COUNTIF(Data_Baseline!$C7:$AZ7,0)+1),IF(Data_Baseline!AO7=0,SMALL(Data_Baseline!$C7:$AZ7,COUNTIF(Data_Baseline!$C7:$AZ7,0)+1),Data_Baseline!AO7)))),"")</f>
        <v>0.9956198904725122</v>
      </c>
      <c r="AQ7" s="79">
        <f ca="1">IFERROR(IF(Data_Baseline!AP7="","",IF($C$3="On",IF(AQ$3&lt;=$B$2,SMALL(Data_Baseline!$C7:$AZ7,COUNTIF(Data_Baseline!$C7:$AZ7,0)+1)/MAX(Data_Baseline!$C7:$AZ7),IF(Data_Baseline!AP7=0,SMALL(Data_Baseline!$C7:$AZ7,COUNTIF(Data_Baseline!$C7:$AZ7,0)+1)/MAX(Data_Baseline!$C7:$AZ7),Data_Baseline!AP7/MAX(Data_Baseline!$C7:$AZ7))),IF(AQ$3&lt;=$B$2,SMALL(Data_Baseline!$C7:$AZ7,COUNTIF(Data_Baseline!$C7:$AZ7,0)+1),IF(Data_Baseline!AP7=0,SMALL(Data_Baseline!$C7:$AZ7,COUNTIF(Data_Baseline!$C7:$AZ7,0)+1),Data_Baseline!AP7)))),"")</f>
        <v>1</v>
      </c>
      <c r="AR7" s="79" t="str">
        <f>IFERROR(IF(Data_Baseline!AQ7="","",IF($C$3="On",IF(AR$3&lt;=$B$2,SMALL(Data_Baseline!$C7:$AZ7,COUNTIF(Data_Baseline!$C7:$AZ7,0)+1)/MAX(Data_Baseline!$C7:$AZ7),IF(Data_Baseline!AQ7=0,SMALL(Data_Baseline!$C7:$AZ7,COUNTIF(Data_Baseline!$C7:$AZ7,0)+1)/MAX(Data_Baseline!$C7:$AZ7),Data_Baseline!AQ7/MAX(Data_Baseline!$C7:$AZ7))),IF(AR$3&lt;=$B$2,SMALL(Data_Baseline!$C7:$AZ7,COUNTIF(Data_Baseline!$C7:$AZ7,0)+1),IF(Data_Baseline!AQ7=0,SMALL(Data_Baseline!$C7:$AZ7,COUNTIF(Data_Baseline!$C7:$AZ7,0)+1),Data_Baseline!AQ7)))),"")</f>
        <v/>
      </c>
      <c r="AS7" s="79" t="str">
        <f>IFERROR(IF(Data_Baseline!AR7="","",IF($C$3="On",IF(AS$3&lt;=$B$2,SMALL(Data_Baseline!$C7:$AZ7,COUNTIF(Data_Baseline!$C7:$AZ7,0)+1)/MAX(Data_Baseline!$C7:$AZ7),IF(Data_Baseline!AR7=0,SMALL(Data_Baseline!$C7:$AZ7,COUNTIF(Data_Baseline!$C7:$AZ7,0)+1)/MAX(Data_Baseline!$C7:$AZ7),Data_Baseline!AR7/MAX(Data_Baseline!$C7:$AZ7))),IF(AS$3&lt;=$B$2,SMALL(Data_Baseline!$C7:$AZ7,COUNTIF(Data_Baseline!$C7:$AZ7,0)+1),IF(Data_Baseline!AR7=0,SMALL(Data_Baseline!$C7:$AZ7,COUNTIF(Data_Baseline!$C7:$AZ7,0)+1),Data_Baseline!AR7)))),"")</f>
        <v/>
      </c>
      <c r="AT7" s="79" t="str">
        <f>IFERROR(IF(Data_Baseline!AS7="","",IF($C$3="On",IF(AT$3&lt;=$B$2,SMALL(Data_Baseline!$C7:$AZ7,COUNTIF(Data_Baseline!$C7:$AZ7,0)+1)/MAX(Data_Baseline!$C7:$AZ7),IF(Data_Baseline!AS7=0,SMALL(Data_Baseline!$C7:$AZ7,COUNTIF(Data_Baseline!$C7:$AZ7,0)+1)/MAX(Data_Baseline!$C7:$AZ7),Data_Baseline!AS7/MAX(Data_Baseline!$C7:$AZ7))),IF(AT$3&lt;=$B$2,SMALL(Data_Baseline!$C7:$AZ7,COUNTIF(Data_Baseline!$C7:$AZ7,0)+1),IF(Data_Baseline!AS7=0,SMALL(Data_Baseline!$C7:$AZ7,COUNTIF(Data_Baseline!$C7:$AZ7,0)+1),Data_Baseline!AS7)))),"")</f>
        <v/>
      </c>
      <c r="AU7" s="79" t="str">
        <f>IFERROR(IF(Data_Baseline!AT7="","",IF($C$3="On",IF(AU$3&lt;=$B$2,SMALL(Data_Baseline!$C7:$AZ7,COUNTIF(Data_Baseline!$C7:$AZ7,0)+1)/MAX(Data_Baseline!$C7:$AZ7),IF(Data_Baseline!AT7=0,SMALL(Data_Baseline!$C7:$AZ7,COUNTIF(Data_Baseline!$C7:$AZ7,0)+1)/MAX(Data_Baseline!$C7:$AZ7),Data_Baseline!AT7/MAX(Data_Baseline!$C7:$AZ7))),IF(AU$3&lt;=$B$2,SMALL(Data_Baseline!$C7:$AZ7,COUNTIF(Data_Baseline!$C7:$AZ7,0)+1),IF(Data_Baseline!AT7=0,SMALL(Data_Baseline!$C7:$AZ7,COUNTIF(Data_Baseline!$C7:$AZ7,0)+1),Data_Baseline!AT7)))),"")</f>
        <v/>
      </c>
      <c r="AV7" s="79" t="str">
        <f>IFERROR(IF(Data_Baseline!AU7="","",IF($C$3="On",IF(AV$3&lt;=$B$2,SMALL(Data_Baseline!$C7:$AZ7,COUNTIF(Data_Baseline!$C7:$AZ7,0)+1)/MAX(Data_Baseline!$C7:$AZ7),IF(Data_Baseline!AU7=0,SMALL(Data_Baseline!$C7:$AZ7,COUNTIF(Data_Baseline!$C7:$AZ7,0)+1)/MAX(Data_Baseline!$C7:$AZ7),Data_Baseline!AU7/MAX(Data_Baseline!$C7:$AZ7))),IF(AV$3&lt;=$B$2,SMALL(Data_Baseline!$C7:$AZ7,COUNTIF(Data_Baseline!$C7:$AZ7,0)+1),IF(Data_Baseline!AU7=0,SMALL(Data_Baseline!$C7:$AZ7,COUNTIF(Data_Baseline!$C7:$AZ7,0)+1),Data_Baseline!AU7)))),"")</f>
        <v/>
      </c>
      <c r="AW7" s="79" t="str">
        <f>IFERROR(IF(Data_Baseline!AV7="","",IF($C$3="On",IF(AW$3&lt;=$B$2,SMALL(Data_Baseline!$C7:$AZ7,COUNTIF(Data_Baseline!$C7:$AZ7,0)+1)/MAX(Data_Baseline!$C7:$AZ7),IF(Data_Baseline!AV7=0,SMALL(Data_Baseline!$C7:$AZ7,COUNTIF(Data_Baseline!$C7:$AZ7,0)+1)/MAX(Data_Baseline!$C7:$AZ7),Data_Baseline!AV7/MAX(Data_Baseline!$C7:$AZ7))),IF(AW$3&lt;=$B$2,SMALL(Data_Baseline!$C7:$AZ7,COUNTIF(Data_Baseline!$C7:$AZ7,0)+1),IF(Data_Baseline!AV7=0,SMALL(Data_Baseline!$C7:$AZ7,COUNTIF(Data_Baseline!$C7:$AZ7,0)+1),Data_Baseline!AV7)))),"")</f>
        <v/>
      </c>
      <c r="AX7" s="79" t="str">
        <f>IFERROR(IF(Data_Baseline!AW7="","",IF($C$3="On",IF(AX$3&lt;=$B$2,SMALL(Data_Baseline!$C7:$AZ7,COUNTIF(Data_Baseline!$C7:$AZ7,0)+1)/MAX(Data_Baseline!$C7:$AZ7),IF(Data_Baseline!AW7=0,SMALL(Data_Baseline!$C7:$AZ7,COUNTIF(Data_Baseline!$C7:$AZ7,0)+1)/MAX(Data_Baseline!$C7:$AZ7),Data_Baseline!AW7/MAX(Data_Baseline!$C7:$AZ7))),IF(AX$3&lt;=$B$2,SMALL(Data_Baseline!$C7:$AZ7,COUNTIF(Data_Baseline!$C7:$AZ7,0)+1),IF(Data_Baseline!AW7=0,SMALL(Data_Baseline!$C7:$AZ7,COUNTIF(Data_Baseline!$C7:$AZ7,0)+1),Data_Baseline!AW7)))),"")</f>
        <v/>
      </c>
      <c r="AY7" s="79" t="str">
        <f>IFERROR(IF(Data_Baseline!AX7="","",IF($C$3="On",IF(AY$3&lt;=$B$2,SMALL(Data_Baseline!$C7:$AZ7,COUNTIF(Data_Baseline!$C7:$AZ7,0)+1)/MAX(Data_Baseline!$C7:$AZ7),IF(Data_Baseline!AX7=0,SMALL(Data_Baseline!$C7:$AZ7,COUNTIF(Data_Baseline!$C7:$AZ7,0)+1)/MAX(Data_Baseline!$C7:$AZ7),Data_Baseline!AX7/MAX(Data_Baseline!$C7:$AZ7))),IF(AY$3&lt;=$B$2,SMALL(Data_Baseline!$C7:$AZ7,COUNTIF(Data_Baseline!$C7:$AZ7,0)+1),IF(Data_Baseline!AX7=0,SMALL(Data_Baseline!$C7:$AZ7,COUNTIF(Data_Baseline!$C7:$AZ7,0)+1),Data_Baseline!AX7)))),"")</f>
        <v/>
      </c>
      <c r="AZ7" s="79" t="str">
        <f>IFERROR(IF(Data_Baseline!AY7="","",IF($C$3="On",IF(AZ$3&lt;=$B$2,SMALL(Data_Baseline!$C7:$AZ7,COUNTIF(Data_Baseline!$C7:$AZ7,0)+1)/MAX(Data_Baseline!$C7:$AZ7),IF(Data_Baseline!AY7=0,SMALL(Data_Baseline!$C7:$AZ7,COUNTIF(Data_Baseline!$C7:$AZ7,0)+1)/MAX(Data_Baseline!$C7:$AZ7),Data_Baseline!AY7/MAX(Data_Baseline!$C7:$AZ7))),IF(AZ$3&lt;=$B$2,SMALL(Data_Baseline!$C7:$AZ7,COUNTIF(Data_Baseline!$C7:$AZ7,0)+1),IF(Data_Baseline!AY7=0,SMALL(Data_Baseline!$C7:$AZ7,COUNTIF(Data_Baseline!$C7:$AZ7,0)+1),Data_Baseline!AY7)))),"")</f>
        <v/>
      </c>
      <c r="BA7" s="79" t="str">
        <f>IFERROR(IF(Data_Baseline!AZ7="","",IF($C$3="On",IF(BA$3&lt;=$B$2,SMALL(Data_Baseline!$C7:$AZ7,COUNTIF(Data_Baseline!$C7:$AZ7,0)+1)/MAX(Data_Baseline!$C7:$AZ7),IF(Data_Baseline!AZ7=0,SMALL(Data_Baseline!$C7:$AZ7,COUNTIF(Data_Baseline!$C7:$AZ7,0)+1)/MAX(Data_Baseline!$C7:$AZ7),Data_Baseline!AZ7/MAX(Data_Baseline!$C7:$AZ7))),IF(BA$3&lt;=$B$2,SMALL(Data_Baseline!$C7:$AZ7,COUNTIF(Data_Baseline!$C7:$AZ7,0)+1),IF(Data_Baseline!AZ7=0,SMALL(Data_Baseline!$C7:$AZ7,COUNTIF(Data_Baseline!$C7:$AZ7,0)+1),Data_Baseline!AZ7)))),"")</f>
        <v/>
      </c>
      <c r="BB7" s="79">
        <f ca="1">IF(Data_Initial!BA7="",1,0)</f>
        <v>1</v>
      </c>
      <c r="BC7" s="2" t="str">
        <f t="shared" ca="1" si="0"/>
        <v>3G_OtsA</v>
      </c>
      <c r="BD7" s="79" t="str">
        <f t="shared" ca="1" si="1"/>
        <v>3G</v>
      </c>
      <c r="BE7" s="79" t="str">
        <f ca="1">Data_Initial!BC7</f>
        <v>OtsA</v>
      </c>
      <c r="BF7" s="79" t="str">
        <f ca="1">Data_Initial!BB7</f>
        <v>1_1</v>
      </c>
      <c r="BG7" s="79">
        <f ca="1">IFERROR((INDIRECT("Plate"&amp;Data!A7&amp;"_C!"&amp;CHAR(RIGHT(Data!B7,LEN(Data!B7)-1)+65)&amp;CODE(LEFT(Data!B7,1))-58)),"")</f>
        <v>0</v>
      </c>
      <c r="BH7" s="79" t="str">
        <f ca="1">Data_Initial!BA7</f>
        <v/>
      </c>
      <c r="BI7" s="79">
        <f t="shared" ca="1" si="2"/>
        <v>2.7896766536864796E-4</v>
      </c>
      <c r="BJ7" s="79" t="str">
        <f ca="1">IF(BH7="N",1+MAX($BJ$3:BJ6),"")</f>
        <v/>
      </c>
      <c r="BK7" s="79"/>
      <c r="BL7" s="79"/>
      <c r="BM7" s="79"/>
      <c r="BN7" s="79"/>
      <c r="BO7" s="79"/>
      <c r="BP7" s="79"/>
      <c r="BQ7" s="79"/>
      <c r="BR7" s="79"/>
      <c r="BS7" s="79"/>
      <c r="BT7" s="79"/>
      <c r="BU7" s="79"/>
      <c r="BV7" s="79"/>
      <c r="BW7" s="79"/>
      <c r="BX7" s="79"/>
      <c r="BY7" s="79"/>
      <c r="BZ7" s="79"/>
    </row>
    <row r="8" spans="1:78" x14ac:dyDescent="0.25">
      <c r="A8" s="79">
        <f ca="1">IF(BH8="N","N"&amp;BJ8,IF(BB8=0,"",MAX($A$3:A7)+1))</f>
        <v>5</v>
      </c>
      <c r="B8" s="79" t="str">
        <f ca="1">Data_Initial!A8&amp;C8</f>
        <v>1E1</v>
      </c>
      <c r="C8" s="79" t="str">
        <f ca="1">Data_Initial!B8</f>
        <v>E1</v>
      </c>
      <c r="D8" s="79">
        <f ca="1">IFERROR(IF(Data_Baseline!C8="","",IF($C$3="On",IF(D$3&lt;=$B$2,SMALL(Data_Baseline!$C8:$AZ8,COUNTIF(Data_Baseline!$C8:$AZ8,0)+1)/MAX(Data_Baseline!$C8:$AZ8),IF(Data_Baseline!C8=0,SMALL(Data_Baseline!$C8:$AZ8,COUNTIF(Data_Baseline!$C8:$AZ8,0)+1)/MAX(Data_Baseline!$C8:$AZ8),Data_Baseline!C8/MAX(Data_Baseline!$C8:$AZ8))),IF(D$3&lt;=$B$2,SMALL(Data_Baseline!$C8:$AZ8,COUNTIF(Data_Baseline!$C8:$AZ8,0)+1),IF(Data_Baseline!C8=0,SMALL(Data_Baseline!$C8:$AZ8,COUNTIF(Data_Baseline!$C8:$AZ8,0)+1),Data_Baseline!C8)))),"")</f>
        <v>1.8823619272649215E-3</v>
      </c>
      <c r="E8" s="79">
        <f ca="1">IFERROR(IF(Data_Baseline!D8="","",IF($C$3="On",IF(E$3&lt;=$B$2,SMALL(Data_Baseline!$C8:$AZ8,COUNTIF(Data_Baseline!$C8:$AZ8,0)+1)/MAX(Data_Baseline!$C8:$AZ8),IF(Data_Baseline!D8=0,SMALL(Data_Baseline!$C8:$AZ8,COUNTIF(Data_Baseline!$C8:$AZ8,0)+1)/MAX(Data_Baseline!$C8:$AZ8),Data_Baseline!D8/MAX(Data_Baseline!$C8:$AZ8))),IF(E$3&lt;=$B$2,SMALL(Data_Baseline!$C8:$AZ8,COUNTIF(Data_Baseline!$C8:$AZ8,0)+1),IF(Data_Baseline!D8=0,SMALL(Data_Baseline!$C8:$AZ8,COUNTIF(Data_Baseline!$C8:$AZ8,0)+1),Data_Baseline!D8)))),"")</f>
        <v>1.8823619272649215E-3</v>
      </c>
      <c r="F8" s="79">
        <f ca="1">IFERROR(IF(Data_Baseline!E8="","",IF($C$3="On",IF(F$3&lt;=$B$2,SMALL(Data_Baseline!$C8:$AZ8,COUNTIF(Data_Baseline!$C8:$AZ8,0)+1)/MAX(Data_Baseline!$C8:$AZ8),IF(Data_Baseline!E8=0,SMALL(Data_Baseline!$C8:$AZ8,COUNTIF(Data_Baseline!$C8:$AZ8,0)+1)/MAX(Data_Baseline!$C8:$AZ8),Data_Baseline!E8/MAX(Data_Baseline!$C8:$AZ8))),IF(F$3&lt;=$B$2,SMALL(Data_Baseline!$C8:$AZ8,COUNTIF(Data_Baseline!$C8:$AZ8,0)+1),IF(Data_Baseline!E8=0,SMALL(Data_Baseline!$C8:$AZ8,COUNTIF(Data_Baseline!$C8:$AZ8,0)+1),Data_Baseline!E8)))),"")</f>
        <v>1.8823619272649215E-3</v>
      </c>
      <c r="G8" s="79">
        <f ca="1">IFERROR(IF(Data_Baseline!F8="","",IF($C$3="On",IF(G$3&lt;=$B$2,SMALL(Data_Baseline!$C8:$AZ8,COUNTIF(Data_Baseline!$C8:$AZ8,0)+1)/MAX(Data_Baseline!$C8:$AZ8),IF(Data_Baseline!F8=0,SMALL(Data_Baseline!$C8:$AZ8,COUNTIF(Data_Baseline!$C8:$AZ8,0)+1)/MAX(Data_Baseline!$C8:$AZ8),Data_Baseline!F8/MAX(Data_Baseline!$C8:$AZ8))),IF(G$3&lt;=$B$2,SMALL(Data_Baseline!$C8:$AZ8,COUNTIF(Data_Baseline!$C8:$AZ8,0)+1),IF(Data_Baseline!F8=0,SMALL(Data_Baseline!$C8:$AZ8,COUNTIF(Data_Baseline!$C8:$AZ8,0)+1),Data_Baseline!F8)))),"")</f>
        <v>1.8823619272649215E-3</v>
      </c>
      <c r="H8" s="79">
        <f ca="1">IFERROR(IF(Data_Baseline!G8="","",IF($C$3="On",IF(H$3&lt;=$B$2,SMALL(Data_Baseline!$C8:$AZ8,COUNTIF(Data_Baseline!$C8:$AZ8,0)+1)/MAX(Data_Baseline!$C8:$AZ8),IF(Data_Baseline!G8=0,SMALL(Data_Baseline!$C8:$AZ8,COUNTIF(Data_Baseline!$C8:$AZ8,0)+1)/MAX(Data_Baseline!$C8:$AZ8),Data_Baseline!G8/MAX(Data_Baseline!$C8:$AZ8))),IF(H$3&lt;=$B$2,SMALL(Data_Baseline!$C8:$AZ8,COUNTIF(Data_Baseline!$C8:$AZ8,0)+1),IF(Data_Baseline!G8=0,SMALL(Data_Baseline!$C8:$AZ8,COUNTIF(Data_Baseline!$C8:$AZ8,0)+1),Data_Baseline!G8)))),"")</f>
        <v>1.8823619272649215E-3</v>
      </c>
      <c r="I8" s="79">
        <f ca="1">IFERROR(IF(Data_Baseline!H8="","",IF($C$3="On",IF(I$3&lt;=$B$2,SMALL(Data_Baseline!$C8:$AZ8,COUNTIF(Data_Baseline!$C8:$AZ8,0)+1)/MAX(Data_Baseline!$C8:$AZ8),IF(Data_Baseline!H8=0,SMALL(Data_Baseline!$C8:$AZ8,COUNTIF(Data_Baseline!$C8:$AZ8,0)+1)/MAX(Data_Baseline!$C8:$AZ8),Data_Baseline!H8/MAX(Data_Baseline!$C8:$AZ8))),IF(I$3&lt;=$B$2,SMALL(Data_Baseline!$C8:$AZ8,COUNTIF(Data_Baseline!$C8:$AZ8,0)+1),IF(Data_Baseline!H8=0,SMALL(Data_Baseline!$C8:$AZ8,COUNTIF(Data_Baseline!$C8:$AZ8,0)+1),Data_Baseline!H8)))),"")</f>
        <v>1.8823619272649215E-3</v>
      </c>
      <c r="J8" s="79">
        <f ca="1">IFERROR(IF(Data_Baseline!I8="","",IF($C$3="On",IF(J$3&lt;=$B$2,SMALL(Data_Baseline!$C8:$AZ8,COUNTIF(Data_Baseline!$C8:$AZ8,0)+1)/MAX(Data_Baseline!$C8:$AZ8),IF(Data_Baseline!I8=0,SMALL(Data_Baseline!$C8:$AZ8,COUNTIF(Data_Baseline!$C8:$AZ8,0)+1)/MAX(Data_Baseline!$C8:$AZ8),Data_Baseline!I8/MAX(Data_Baseline!$C8:$AZ8))),IF(J$3&lt;=$B$2,SMALL(Data_Baseline!$C8:$AZ8,COUNTIF(Data_Baseline!$C8:$AZ8,0)+1),IF(Data_Baseline!I8=0,SMALL(Data_Baseline!$C8:$AZ8,COUNTIF(Data_Baseline!$C8:$AZ8,0)+1),Data_Baseline!I8)))),"")</f>
        <v>1.8823619272649215E-3</v>
      </c>
      <c r="K8" s="79">
        <f ca="1">IFERROR(IF(Data_Baseline!J8="","",IF($C$3="On",IF(K$3&lt;=$B$2,SMALL(Data_Baseline!$C8:$AZ8,COUNTIF(Data_Baseline!$C8:$AZ8,0)+1)/MAX(Data_Baseline!$C8:$AZ8),IF(Data_Baseline!J8=0,SMALL(Data_Baseline!$C8:$AZ8,COUNTIF(Data_Baseline!$C8:$AZ8,0)+1)/MAX(Data_Baseline!$C8:$AZ8),Data_Baseline!J8/MAX(Data_Baseline!$C8:$AZ8))),IF(K$3&lt;=$B$2,SMALL(Data_Baseline!$C8:$AZ8,COUNTIF(Data_Baseline!$C8:$AZ8,0)+1),IF(Data_Baseline!J8=0,SMALL(Data_Baseline!$C8:$AZ8,COUNTIF(Data_Baseline!$C8:$AZ8,0)+1),Data_Baseline!J8)))),"")</f>
        <v>1.8823619272649215E-3</v>
      </c>
      <c r="L8" s="79">
        <f ca="1">IFERROR(IF(Data_Baseline!K8="","",IF($C$3="On",IF(L$3&lt;=$B$2,SMALL(Data_Baseline!$C8:$AZ8,COUNTIF(Data_Baseline!$C8:$AZ8,0)+1)/MAX(Data_Baseline!$C8:$AZ8),IF(Data_Baseline!K8=0,SMALL(Data_Baseline!$C8:$AZ8,COUNTIF(Data_Baseline!$C8:$AZ8,0)+1)/MAX(Data_Baseline!$C8:$AZ8),Data_Baseline!K8/MAX(Data_Baseline!$C8:$AZ8))),IF(L$3&lt;=$B$2,SMALL(Data_Baseline!$C8:$AZ8,COUNTIF(Data_Baseline!$C8:$AZ8,0)+1),IF(Data_Baseline!K8=0,SMALL(Data_Baseline!$C8:$AZ8,COUNTIF(Data_Baseline!$C8:$AZ8,0)+1),Data_Baseline!K8)))),"")</f>
        <v>1.8823619272649215E-3</v>
      </c>
      <c r="M8" s="79">
        <f ca="1">IFERROR(IF(Data_Baseline!L8="","",IF($C$3="On",IF(M$3&lt;=$B$2,SMALL(Data_Baseline!$C8:$AZ8,COUNTIF(Data_Baseline!$C8:$AZ8,0)+1)/MAX(Data_Baseline!$C8:$AZ8),IF(Data_Baseline!L8=0,SMALL(Data_Baseline!$C8:$AZ8,COUNTIF(Data_Baseline!$C8:$AZ8,0)+1)/MAX(Data_Baseline!$C8:$AZ8),Data_Baseline!L8/MAX(Data_Baseline!$C8:$AZ8))),IF(M$3&lt;=$B$2,SMALL(Data_Baseline!$C8:$AZ8,COUNTIF(Data_Baseline!$C8:$AZ8,0)+1),IF(Data_Baseline!L8=0,SMALL(Data_Baseline!$C8:$AZ8,COUNTIF(Data_Baseline!$C8:$AZ8,0)+1),Data_Baseline!L8)))),"")</f>
        <v>1.8823619272649215E-3</v>
      </c>
      <c r="N8" s="79">
        <f ca="1">IFERROR(IF(Data_Baseline!M8="","",IF($C$3="On",IF(N$3&lt;=$B$2,SMALL(Data_Baseline!$C8:$AZ8,COUNTIF(Data_Baseline!$C8:$AZ8,0)+1)/MAX(Data_Baseline!$C8:$AZ8),IF(Data_Baseline!M8=0,SMALL(Data_Baseline!$C8:$AZ8,COUNTIF(Data_Baseline!$C8:$AZ8,0)+1)/MAX(Data_Baseline!$C8:$AZ8),Data_Baseline!M8/MAX(Data_Baseline!$C8:$AZ8))),IF(N$3&lt;=$B$2,SMALL(Data_Baseline!$C8:$AZ8,COUNTIF(Data_Baseline!$C8:$AZ8,0)+1),IF(Data_Baseline!M8=0,SMALL(Data_Baseline!$C8:$AZ8,COUNTIF(Data_Baseline!$C8:$AZ8,0)+1),Data_Baseline!M8)))),"")</f>
        <v>1.8823619272649215E-3</v>
      </c>
      <c r="O8" s="79">
        <f ca="1">IFERROR(IF(Data_Baseline!N8="","",IF($C$3="On",IF(O$3&lt;=$B$2,SMALL(Data_Baseline!$C8:$AZ8,COUNTIF(Data_Baseline!$C8:$AZ8,0)+1)/MAX(Data_Baseline!$C8:$AZ8),IF(Data_Baseline!N8=0,SMALL(Data_Baseline!$C8:$AZ8,COUNTIF(Data_Baseline!$C8:$AZ8,0)+1)/MAX(Data_Baseline!$C8:$AZ8),Data_Baseline!N8/MAX(Data_Baseline!$C8:$AZ8))),IF(O$3&lt;=$B$2,SMALL(Data_Baseline!$C8:$AZ8,COUNTIF(Data_Baseline!$C8:$AZ8,0)+1),IF(Data_Baseline!N8=0,SMALL(Data_Baseline!$C8:$AZ8,COUNTIF(Data_Baseline!$C8:$AZ8,0)+1),Data_Baseline!N8)))),"")</f>
        <v>1.8823619272649215E-3</v>
      </c>
      <c r="P8" s="79">
        <f ca="1">IFERROR(IF(Data_Baseline!O8="","",IF($C$3="On",IF(P$3&lt;=$B$2,SMALL(Data_Baseline!$C8:$AZ8,COUNTIF(Data_Baseline!$C8:$AZ8,0)+1)/MAX(Data_Baseline!$C8:$AZ8),IF(Data_Baseline!O8=0,SMALL(Data_Baseline!$C8:$AZ8,COUNTIF(Data_Baseline!$C8:$AZ8,0)+1)/MAX(Data_Baseline!$C8:$AZ8),Data_Baseline!O8/MAX(Data_Baseline!$C8:$AZ8))),IF(P$3&lt;=$B$2,SMALL(Data_Baseline!$C8:$AZ8,COUNTIF(Data_Baseline!$C8:$AZ8,0)+1),IF(Data_Baseline!O8=0,SMALL(Data_Baseline!$C8:$AZ8,COUNTIF(Data_Baseline!$C8:$AZ8,0)+1),Data_Baseline!O8)))),"")</f>
        <v>1.8823619272649215E-3</v>
      </c>
      <c r="Q8" s="79">
        <f ca="1">IFERROR(IF(Data_Baseline!P8="","",IF($C$3="On",IF(Q$3&lt;=$B$2,SMALL(Data_Baseline!$C8:$AZ8,COUNTIF(Data_Baseline!$C8:$AZ8,0)+1)/MAX(Data_Baseline!$C8:$AZ8),IF(Data_Baseline!P8=0,SMALL(Data_Baseline!$C8:$AZ8,COUNTIF(Data_Baseline!$C8:$AZ8,0)+1)/MAX(Data_Baseline!$C8:$AZ8),Data_Baseline!P8/MAX(Data_Baseline!$C8:$AZ8))),IF(Q$3&lt;=$B$2,SMALL(Data_Baseline!$C8:$AZ8,COUNTIF(Data_Baseline!$C8:$AZ8,0)+1),IF(Data_Baseline!P8=0,SMALL(Data_Baseline!$C8:$AZ8,COUNTIF(Data_Baseline!$C8:$AZ8,0)+1),Data_Baseline!P8)))),"")</f>
        <v>1.8823619272649215E-3</v>
      </c>
      <c r="R8" s="79">
        <f ca="1">IFERROR(IF(Data_Baseline!Q8="","",IF($C$3="On",IF(R$3&lt;=$B$2,SMALL(Data_Baseline!$C8:$AZ8,COUNTIF(Data_Baseline!$C8:$AZ8,0)+1)/MAX(Data_Baseline!$C8:$AZ8),IF(Data_Baseline!Q8=0,SMALL(Data_Baseline!$C8:$AZ8,COUNTIF(Data_Baseline!$C8:$AZ8,0)+1)/MAX(Data_Baseline!$C8:$AZ8),Data_Baseline!Q8/MAX(Data_Baseline!$C8:$AZ8))),IF(R$3&lt;=$B$2,SMALL(Data_Baseline!$C8:$AZ8,COUNTIF(Data_Baseline!$C8:$AZ8,0)+1),IF(Data_Baseline!Q8=0,SMALL(Data_Baseline!$C8:$AZ8,COUNTIF(Data_Baseline!$C8:$AZ8,0)+1),Data_Baseline!Q8)))),"")</f>
        <v>1.8823619272649215E-3</v>
      </c>
      <c r="S8" s="79">
        <f ca="1">IFERROR(IF(Data_Baseline!R8="","",IF($C$3="On",IF(S$3&lt;=$B$2,SMALL(Data_Baseline!$C8:$AZ8,COUNTIF(Data_Baseline!$C8:$AZ8,0)+1)/MAX(Data_Baseline!$C8:$AZ8),IF(Data_Baseline!R8=0,SMALL(Data_Baseline!$C8:$AZ8,COUNTIF(Data_Baseline!$C8:$AZ8,0)+1)/MAX(Data_Baseline!$C8:$AZ8),Data_Baseline!R8/MAX(Data_Baseline!$C8:$AZ8))),IF(S$3&lt;=$B$2,SMALL(Data_Baseline!$C8:$AZ8,COUNTIF(Data_Baseline!$C8:$AZ8,0)+1),IF(Data_Baseline!R8=0,SMALL(Data_Baseline!$C8:$AZ8,COUNTIF(Data_Baseline!$C8:$AZ8,0)+1),Data_Baseline!R8)))),"")</f>
        <v>1.8823619272649215E-3</v>
      </c>
      <c r="T8" s="79">
        <f ca="1">IFERROR(IF(Data_Baseline!S8="","",IF($C$3="On",IF(T$3&lt;=$B$2,SMALL(Data_Baseline!$C8:$AZ8,COUNTIF(Data_Baseline!$C8:$AZ8,0)+1)/MAX(Data_Baseline!$C8:$AZ8),IF(Data_Baseline!S8=0,SMALL(Data_Baseline!$C8:$AZ8,COUNTIF(Data_Baseline!$C8:$AZ8,0)+1)/MAX(Data_Baseline!$C8:$AZ8),Data_Baseline!S8/MAX(Data_Baseline!$C8:$AZ8))),IF(T$3&lt;=$B$2,SMALL(Data_Baseline!$C8:$AZ8,COUNTIF(Data_Baseline!$C8:$AZ8,0)+1),IF(Data_Baseline!S8=0,SMALL(Data_Baseline!$C8:$AZ8,COUNTIF(Data_Baseline!$C8:$AZ8,0)+1),Data_Baseline!S8)))),"")</f>
        <v>1.8823619272649215E-3</v>
      </c>
      <c r="U8" s="79">
        <f ca="1">IFERROR(IF(Data_Baseline!T8="","",IF($C$3="On",IF(U$3&lt;=$B$2,SMALL(Data_Baseline!$C8:$AZ8,COUNTIF(Data_Baseline!$C8:$AZ8,0)+1)/MAX(Data_Baseline!$C8:$AZ8),IF(Data_Baseline!T8=0,SMALL(Data_Baseline!$C8:$AZ8,COUNTIF(Data_Baseline!$C8:$AZ8,0)+1)/MAX(Data_Baseline!$C8:$AZ8),Data_Baseline!T8/MAX(Data_Baseline!$C8:$AZ8))),IF(U$3&lt;=$B$2,SMALL(Data_Baseline!$C8:$AZ8,COUNTIF(Data_Baseline!$C8:$AZ8,0)+1),IF(Data_Baseline!T8=0,SMALL(Data_Baseline!$C8:$AZ8,COUNTIF(Data_Baseline!$C8:$AZ8,0)+1),Data_Baseline!T8)))),"")</f>
        <v>1.8823619272649215E-3</v>
      </c>
      <c r="V8" s="79">
        <f ca="1">IFERROR(IF(Data_Baseline!U8="","",IF($C$3="On",IF(V$3&lt;=$B$2,SMALL(Data_Baseline!$C8:$AZ8,COUNTIF(Data_Baseline!$C8:$AZ8,0)+1)/MAX(Data_Baseline!$C8:$AZ8),IF(Data_Baseline!U8=0,SMALL(Data_Baseline!$C8:$AZ8,COUNTIF(Data_Baseline!$C8:$AZ8,0)+1)/MAX(Data_Baseline!$C8:$AZ8),Data_Baseline!U8/MAX(Data_Baseline!$C8:$AZ8))),IF(V$3&lt;=$B$2,SMALL(Data_Baseline!$C8:$AZ8,COUNTIF(Data_Baseline!$C8:$AZ8,0)+1),IF(Data_Baseline!U8=0,SMALL(Data_Baseline!$C8:$AZ8,COUNTIF(Data_Baseline!$C8:$AZ8,0)+1),Data_Baseline!U8)))),"")</f>
        <v>1.8823619272649215E-3</v>
      </c>
      <c r="W8" s="79">
        <f ca="1">IFERROR(IF(Data_Baseline!V8="","",IF($C$3="On",IF(W$3&lt;=$B$2,SMALL(Data_Baseline!$C8:$AZ8,COUNTIF(Data_Baseline!$C8:$AZ8,0)+1)/MAX(Data_Baseline!$C8:$AZ8),IF(Data_Baseline!V8=0,SMALL(Data_Baseline!$C8:$AZ8,COUNTIF(Data_Baseline!$C8:$AZ8,0)+1)/MAX(Data_Baseline!$C8:$AZ8),Data_Baseline!V8/MAX(Data_Baseline!$C8:$AZ8))),IF(W$3&lt;=$B$2,SMALL(Data_Baseline!$C8:$AZ8,COUNTIF(Data_Baseline!$C8:$AZ8,0)+1),IF(Data_Baseline!V8=0,SMALL(Data_Baseline!$C8:$AZ8,COUNTIF(Data_Baseline!$C8:$AZ8,0)+1),Data_Baseline!V8)))),"")</f>
        <v>1.8823619272649215E-3</v>
      </c>
      <c r="X8" s="79">
        <f ca="1">IFERROR(IF(Data_Baseline!W8="","",IF($C$3="On",IF(X$3&lt;=$B$2,SMALL(Data_Baseline!$C8:$AZ8,COUNTIF(Data_Baseline!$C8:$AZ8,0)+1)/MAX(Data_Baseline!$C8:$AZ8),IF(Data_Baseline!W8=0,SMALL(Data_Baseline!$C8:$AZ8,COUNTIF(Data_Baseline!$C8:$AZ8,0)+1)/MAX(Data_Baseline!$C8:$AZ8),Data_Baseline!W8/MAX(Data_Baseline!$C8:$AZ8))),IF(X$3&lt;=$B$2,SMALL(Data_Baseline!$C8:$AZ8,COUNTIF(Data_Baseline!$C8:$AZ8,0)+1),IF(Data_Baseline!W8=0,SMALL(Data_Baseline!$C8:$AZ8,COUNTIF(Data_Baseline!$C8:$AZ8,0)+1),Data_Baseline!W8)))),"")</f>
        <v>1.8823619272649215E-3</v>
      </c>
      <c r="Y8" s="79">
        <f ca="1">IFERROR(IF(Data_Baseline!X8="","",IF($C$3="On",IF(Y$3&lt;=$B$2,SMALL(Data_Baseline!$C8:$AZ8,COUNTIF(Data_Baseline!$C8:$AZ8,0)+1)/MAX(Data_Baseline!$C8:$AZ8),IF(Data_Baseline!X8=0,SMALL(Data_Baseline!$C8:$AZ8,COUNTIF(Data_Baseline!$C8:$AZ8,0)+1)/MAX(Data_Baseline!$C8:$AZ8),Data_Baseline!X8/MAX(Data_Baseline!$C8:$AZ8))),IF(Y$3&lt;=$B$2,SMALL(Data_Baseline!$C8:$AZ8,COUNTIF(Data_Baseline!$C8:$AZ8,0)+1),IF(Data_Baseline!X8=0,SMALL(Data_Baseline!$C8:$AZ8,COUNTIF(Data_Baseline!$C8:$AZ8,0)+1),Data_Baseline!X8)))),"")</f>
        <v>1.8823619272649215E-3</v>
      </c>
      <c r="Z8" s="79">
        <f ca="1">IFERROR(IF(Data_Baseline!Y8="","",IF($C$3="On",IF(Z$3&lt;=$B$2,SMALL(Data_Baseline!$C8:$AZ8,COUNTIF(Data_Baseline!$C8:$AZ8,0)+1)/MAX(Data_Baseline!$C8:$AZ8),IF(Data_Baseline!Y8=0,SMALL(Data_Baseline!$C8:$AZ8,COUNTIF(Data_Baseline!$C8:$AZ8,0)+1)/MAX(Data_Baseline!$C8:$AZ8),Data_Baseline!Y8/MAX(Data_Baseline!$C8:$AZ8))),IF(Z$3&lt;=$B$2,SMALL(Data_Baseline!$C8:$AZ8,COUNTIF(Data_Baseline!$C8:$AZ8,0)+1),IF(Data_Baseline!Y8=0,SMALL(Data_Baseline!$C8:$AZ8,COUNTIF(Data_Baseline!$C8:$AZ8,0)+1),Data_Baseline!Y8)))),"")</f>
        <v>1.8823619272649215E-3</v>
      </c>
      <c r="AA8" s="79">
        <f ca="1">IFERROR(IF(Data_Baseline!Z8="","",IF($C$3="On",IF(AA$3&lt;=$B$2,SMALL(Data_Baseline!$C8:$AZ8,COUNTIF(Data_Baseline!$C8:$AZ8,0)+1)/MAX(Data_Baseline!$C8:$AZ8),IF(Data_Baseline!Z8=0,SMALL(Data_Baseline!$C8:$AZ8,COUNTIF(Data_Baseline!$C8:$AZ8,0)+1)/MAX(Data_Baseline!$C8:$AZ8),Data_Baseline!Z8/MAX(Data_Baseline!$C8:$AZ8))),IF(AA$3&lt;=$B$2,SMALL(Data_Baseline!$C8:$AZ8,COUNTIF(Data_Baseline!$C8:$AZ8,0)+1),IF(Data_Baseline!Z8=0,SMALL(Data_Baseline!$C8:$AZ8,COUNTIF(Data_Baseline!$C8:$AZ8,0)+1),Data_Baseline!Z8)))),"")</f>
        <v>9.2338837825360724E-3</v>
      </c>
      <c r="AB8" s="79">
        <f ca="1">IFERROR(IF(Data_Baseline!AA8="","",IF($C$3="On",IF(AB$3&lt;=$B$2,SMALL(Data_Baseline!$C8:$AZ8,COUNTIF(Data_Baseline!$C8:$AZ8,0)+1)/MAX(Data_Baseline!$C8:$AZ8),IF(Data_Baseline!AA8=0,SMALL(Data_Baseline!$C8:$AZ8,COUNTIF(Data_Baseline!$C8:$AZ8,0)+1)/MAX(Data_Baseline!$C8:$AZ8),Data_Baseline!AA8/MAX(Data_Baseline!$C8:$AZ8))),IF(AB$3&lt;=$B$2,SMALL(Data_Baseline!$C8:$AZ8,COUNTIF(Data_Baseline!$C8:$AZ8,0)+1),IF(Data_Baseline!AA8=0,SMALL(Data_Baseline!$C8:$AZ8,COUNTIF(Data_Baseline!$C8:$AZ8,0)+1),Data_Baseline!AA8)))),"")</f>
        <v>2.443448453446867E-2</v>
      </c>
      <c r="AC8" s="79">
        <f ca="1">IFERROR(IF(Data_Baseline!AB8="","",IF($C$3="On",IF(AC$3&lt;=$B$2,SMALL(Data_Baseline!$C8:$AZ8,COUNTIF(Data_Baseline!$C8:$AZ8,0)+1)/MAX(Data_Baseline!$C8:$AZ8),IF(Data_Baseline!AB8=0,SMALL(Data_Baseline!$C8:$AZ8,COUNTIF(Data_Baseline!$C8:$AZ8,0)+1)/MAX(Data_Baseline!$C8:$AZ8),Data_Baseline!AB8/MAX(Data_Baseline!$C8:$AZ8))),IF(AC$3&lt;=$B$2,SMALL(Data_Baseline!$C8:$AZ8,COUNTIF(Data_Baseline!$C8:$AZ8,0)+1),IF(Data_Baseline!AB8=0,SMALL(Data_Baseline!$C8:$AZ8,COUNTIF(Data_Baseline!$C8:$AZ8,0)+1),Data_Baseline!AB8)))),"")</f>
        <v>5.2478753844621459E-2</v>
      </c>
      <c r="AD8" s="79">
        <f ca="1">IFERROR(IF(Data_Baseline!AC8="","",IF($C$3="On",IF(AD$3&lt;=$B$2,SMALL(Data_Baseline!$C8:$AZ8,COUNTIF(Data_Baseline!$C8:$AZ8,0)+1)/MAX(Data_Baseline!$C8:$AZ8),IF(Data_Baseline!AC8=0,SMALL(Data_Baseline!$C8:$AZ8,COUNTIF(Data_Baseline!$C8:$AZ8,0)+1)/MAX(Data_Baseline!$C8:$AZ8),Data_Baseline!AC8/MAX(Data_Baseline!$C8:$AZ8))),IF(AD$3&lt;=$B$2,SMALL(Data_Baseline!$C8:$AZ8,COUNTIF(Data_Baseline!$C8:$AZ8,0)+1),IF(Data_Baseline!AC8=0,SMALL(Data_Baseline!$C8:$AZ8,COUNTIF(Data_Baseline!$C8:$AZ8,0)+1),Data_Baseline!AC8)))),"")</f>
        <v>0.10300217988034724</v>
      </c>
      <c r="AE8" s="79">
        <f ca="1">IFERROR(IF(Data_Baseline!AD8="","",IF($C$3="On",IF(AE$3&lt;=$B$2,SMALL(Data_Baseline!$C8:$AZ8,COUNTIF(Data_Baseline!$C8:$AZ8,0)+1)/MAX(Data_Baseline!$C8:$AZ8),IF(Data_Baseline!AD8=0,SMALL(Data_Baseline!$C8:$AZ8,COUNTIF(Data_Baseline!$C8:$AZ8,0)+1)/MAX(Data_Baseline!$C8:$AZ8),Data_Baseline!AD8/MAX(Data_Baseline!$C8:$AZ8))),IF(AE$3&lt;=$B$2,SMALL(Data_Baseline!$C8:$AZ8,COUNTIF(Data_Baseline!$C8:$AZ8,0)+1),IF(Data_Baseline!AD8=0,SMALL(Data_Baseline!$C8:$AZ8,COUNTIF(Data_Baseline!$C8:$AZ8,0)+1),Data_Baseline!AD8)))),"")</f>
        <v>0.18617606252943902</v>
      </c>
      <c r="AF8" s="79">
        <f ca="1">IFERROR(IF(Data_Baseline!AE8="","",IF($C$3="On",IF(AF$3&lt;=$B$2,SMALL(Data_Baseline!$C8:$AZ8,COUNTIF(Data_Baseline!$C8:$AZ8,0)+1)/MAX(Data_Baseline!$C8:$AZ8),IF(Data_Baseline!AE8=0,SMALL(Data_Baseline!$C8:$AZ8,COUNTIF(Data_Baseline!$C8:$AZ8,0)+1)/MAX(Data_Baseline!$C8:$AZ8),Data_Baseline!AE8/MAX(Data_Baseline!$C8:$AZ8))),IF(AF$3&lt;=$B$2,SMALL(Data_Baseline!$C8:$AZ8,COUNTIF(Data_Baseline!$C8:$AZ8,0)+1),IF(Data_Baseline!AE8=0,SMALL(Data_Baseline!$C8:$AZ8,COUNTIF(Data_Baseline!$C8:$AZ8,0)+1),Data_Baseline!AE8)))),"")</f>
        <v>0.31070083671327869</v>
      </c>
      <c r="AG8" s="79">
        <f ca="1">IFERROR(IF(Data_Baseline!AF8="","",IF($C$3="On",IF(AG$3&lt;=$B$2,SMALL(Data_Baseline!$C8:$AZ8,COUNTIF(Data_Baseline!$C8:$AZ8,0)+1)/MAX(Data_Baseline!$C8:$AZ8),IF(Data_Baseline!AF8=0,SMALL(Data_Baseline!$C8:$AZ8,COUNTIF(Data_Baseline!$C8:$AZ8,0)+1)/MAX(Data_Baseline!$C8:$AZ8),Data_Baseline!AF8/MAX(Data_Baseline!$C8:$AZ8))),IF(AG$3&lt;=$B$2,SMALL(Data_Baseline!$C8:$AZ8,COUNTIF(Data_Baseline!$C8:$AZ8,0)+1),IF(Data_Baseline!AF8=0,SMALL(Data_Baseline!$C8:$AZ8,COUNTIF(Data_Baseline!$C8:$AZ8,0)+1),Data_Baseline!AF8)))),"")</f>
        <v>0.46143819061761154</v>
      </c>
      <c r="AH8" s="79">
        <f ca="1">IFERROR(IF(Data_Baseline!AG8="","",IF($C$3="On",IF(AH$3&lt;=$B$2,SMALL(Data_Baseline!$C8:$AZ8,COUNTIF(Data_Baseline!$C8:$AZ8,0)+1)/MAX(Data_Baseline!$C8:$AZ8),IF(Data_Baseline!AG8=0,SMALL(Data_Baseline!$C8:$AZ8,COUNTIF(Data_Baseline!$C8:$AZ8,0)+1)/MAX(Data_Baseline!$C8:$AZ8),Data_Baseline!AG8/MAX(Data_Baseline!$C8:$AZ8))),IF(AH$3&lt;=$B$2,SMALL(Data_Baseline!$C8:$AZ8,COUNTIF(Data_Baseline!$C8:$AZ8,0)+1),IF(Data_Baseline!AG8=0,SMALL(Data_Baseline!$C8:$AZ8,COUNTIF(Data_Baseline!$C8:$AZ8,0)+1),Data_Baseline!AG8)))),"")</f>
        <v>0.61448155672496352</v>
      </c>
      <c r="AI8" s="79">
        <f ca="1">IFERROR(IF(Data_Baseline!AH8="","",IF($C$3="On",IF(AI$3&lt;=$B$2,SMALL(Data_Baseline!$C8:$AZ8,COUNTIF(Data_Baseline!$C8:$AZ8,0)+1)/MAX(Data_Baseline!$C8:$AZ8),IF(Data_Baseline!AH8=0,SMALL(Data_Baseline!$C8:$AZ8,COUNTIF(Data_Baseline!$C8:$AZ8,0)+1)/MAX(Data_Baseline!$C8:$AZ8),Data_Baseline!AH8/MAX(Data_Baseline!$C8:$AZ8))),IF(AI$3&lt;=$B$2,SMALL(Data_Baseline!$C8:$AZ8,COUNTIF(Data_Baseline!$C8:$AZ8,0)+1),IF(Data_Baseline!AH8=0,SMALL(Data_Baseline!$C8:$AZ8,COUNTIF(Data_Baseline!$C8:$AZ8,0)+1),Data_Baseline!AH8)))),"")</f>
        <v>0.7423255786261167</v>
      </c>
      <c r="AJ8" s="79">
        <f ca="1">IFERROR(IF(Data_Baseline!AI8="","",IF($C$3="On",IF(AJ$3&lt;=$B$2,SMALL(Data_Baseline!$C8:$AZ8,COUNTIF(Data_Baseline!$C8:$AZ8,0)+1)/MAX(Data_Baseline!$C8:$AZ8),IF(Data_Baseline!AI8=0,SMALL(Data_Baseline!$C8:$AZ8,COUNTIF(Data_Baseline!$C8:$AZ8,0)+1)/MAX(Data_Baseline!$C8:$AZ8),Data_Baseline!AI8/MAX(Data_Baseline!$C8:$AZ8))),IF(AJ$3&lt;=$B$2,SMALL(Data_Baseline!$C8:$AZ8,COUNTIF(Data_Baseline!$C8:$AZ8,0)+1),IF(Data_Baseline!AI8=0,SMALL(Data_Baseline!$C8:$AZ8,COUNTIF(Data_Baseline!$C8:$AZ8,0)+1),Data_Baseline!AI8)))),"")</f>
        <v>0.83689863719194579</v>
      </c>
      <c r="AK8" s="79">
        <f ca="1">IFERROR(IF(Data_Baseline!AJ8="","",IF($C$3="On",IF(AK$3&lt;=$B$2,SMALL(Data_Baseline!$C8:$AZ8,COUNTIF(Data_Baseline!$C8:$AZ8,0)+1)/MAX(Data_Baseline!$C8:$AZ8),IF(Data_Baseline!AJ8=0,SMALL(Data_Baseline!$C8:$AZ8,COUNTIF(Data_Baseline!$C8:$AZ8,0)+1)/MAX(Data_Baseline!$C8:$AZ8),Data_Baseline!AJ8/MAX(Data_Baseline!$C8:$AZ8))),IF(AK$3&lt;=$B$2,SMALL(Data_Baseline!$C8:$AZ8,COUNTIF(Data_Baseline!$C8:$AZ8,0)+1),IF(Data_Baseline!AJ8=0,SMALL(Data_Baseline!$C8:$AZ8,COUNTIF(Data_Baseline!$C8:$AZ8,0)+1),Data_Baseline!AJ8)))),"")</f>
        <v>0.89972814574634707</v>
      </c>
      <c r="AL8" s="79">
        <f ca="1">IFERROR(IF(Data_Baseline!AK8="","",IF($C$3="On",IF(AL$3&lt;=$B$2,SMALL(Data_Baseline!$C8:$AZ8,COUNTIF(Data_Baseline!$C8:$AZ8,0)+1)/MAX(Data_Baseline!$C8:$AZ8),IF(Data_Baseline!AK8=0,SMALL(Data_Baseline!$C8:$AZ8,COUNTIF(Data_Baseline!$C8:$AZ8,0)+1)/MAX(Data_Baseline!$C8:$AZ8),Data_Baseline!AK8/MAX(Data_Baseline!$C8:$AZ8))),IF(AL$3&lt;=$B$2,SMALL(Data_Baseline!$C8:$AZ8,COUNTIF(Data_Baseline!$C8:$AZ8,0)+1),IF(Data_Baseline!AK8=0,SMALL(Data_Baseline!$C8:$AZ8,COUNTIF(Data_Baseline!$C8:$AZ8,0)+1),Data_Baseline!AK8)))),"")</f>
        <v>0.9386937057359116</v>
      </c>
      <c r="AM8" s="79">
        <f ca="1">IFERROR(IF(Data_Baseline!AL8="","",IF($C$3="On",IF(AM$3&lt;=$B$2,SMALL(Data_Baseline!$C8:$AZ8,COUNTIF(Data_Baseline!$C8:$AZ8,0)+1)/MAX(Data_Baseline!$C8:$AZ8),IF(Data_Baseline!AL8=0,SMALL(Data_Baseline!$C8:$AZ8,COUNTIF(Data_Baseline!$C8:$AZ8,0)+1)/MAX(Data_Baseline!$C8:$AZ8),Data_Baseline!AL8/MAX(Data_Baseline!$C8:$AZ8))),IF(AM$3&lt;=$B$2,SMALL(Data_Baseline!$C8:$AZ8,COUNTIF(Data_Baseline!$C8:$AZ8,0)+1),IF(Data_Baseline!AL8=0,SMALL(Data_Baseline!$C8:$AZ8,COUNTIF(Data_Baseline!$C8:$AZ8,0)+1),Data_Baseline!AL8)))),"")</f>
        <v>0.96287996689250999</v>
      </c>
      <c r="AN8" s="79">
        <f ca="1">IFERROR(IF(Data_Baseline!AM8="","",IF($C$3="On",IF(AN$3&lt;=$B$2,SMALL(Data_Baseline!$C8:$AZ8,COUNTIF(Data_Baseline!$C8:$AZ8,0)+1)/MAX(Data_Baseline!$C8:$AZ8),IF(Data_Baseline!AM8=0,SMALL(Data_Baseline!$C8:$AZ8,COUNTIF(Data_Baseline!$C8:$AZ8,0)+1)/MAX(Data_Baseline!$C8:$AZ8),Data_Baseline!AM8/MAX(Data_Baseline!$C8:$AZ8))),IF(AN$3&lt;=$B$2,SMALL(Data_Baseline!$C8:$AZ8,COUNTIF(Data_Baseline!$C8:$AZ8,0)+1),IF(Data_Baseline!AM8=0,SMALL(Data_Baseline!$C8:$AZ8,COUNTIF(Data_Baseline!$C8:$AZ8,0)+1),Data_Baseline!AM8)))),"")</f>
        <v>0.97849696603751657</v>
      </c>
      <c r="AO8" s="79">
        <f ca="1">IFERROR(IF(Data_Baseline!AN8="","",IF($C$3="On",IF(AO$3&lt;=$B$2,SMALL(Data_Baseline!$C8:$AZ8,COUNTIF(Data_Baseline!$C8:$AZ8,0)+1)/MAX(Data_Baseline!$C8:$AZ8),IF(Data_Baseline!AN8=0,SMALL(Data_Baseline!$C8:$AZ8,COUNTIF(Data_Baseline!$C8:$AZ8,0)+1)/MAX(Data_Baseline!$C8:$AZ8),Data_Baseline!AN8/MAX(Data_Baseline!$C8:$AZ8))),IF(AO$3&lt;=$B$2,SMALL(Data_Baseline!$C8:$AZ8,COUNTIF(Data_Baseline!$C8:$AZ8,0)+1),IF(Data_Baseline!AN8=0,SMALL(Data_Baseline!$C8:$AZ8,COUNTIF(Data_Baseline!$C8:$AZ8,0)+1),Data_Baseline!AN8)))),"")</f>
        <v>0.9891038711886625</v>
      </c>
      <c r="AP8" s="79">
        <f ca="1">IFERROR(IF(Data_Baseline!AO8="","",IF($C$3="On",IF(AP$3&lt;=$B$2,SMALL(Data_Baseline!$C8:$AZ8,COUNTIF(Data_Baseline!$C8:$AZ8,0)+1)/MAX(Data_Baseline!$C8:$AZ8),IF(Data_Baseline!AO8=0,SMALL(Data_Baseline!$C8:$AZ8,COUNTIF(Data_Baseline!$C8:$AZ8,0)+1)/MAX(Data_Baseline!$C8:$AZ8),Data_Baseline!AO8/MAX(Data_Baseline!$C8:$AZ8))),IF(AP$3&lt;=$B$2,SMALL(Data_Baseline!$C8:$AZ8,COUNTIF(Data_Baseline!$C8:$AZ8,0)+1),IF(Data_Baseline!AO8=0,SMALL(Data_Baseline!$C8:$AZ8,COUNTIF(Data_Baseline!$C8:$AZ8,0)+1),Data_Baseline!AO8)))),"")</f>
        <v>0.99674327389765049</v>
      </c>
      <c r="AQ8" s="79">
        <f ca="1">IFERROR(IF(Data_Baseline!AP8="","",IF($C$3="On",IF(AQ$3&lt;=$B$2,SMALL(Data_Baseline!$C8:$AZ8,COUNTIF(Data_Baseline!$C8:$AZ8,0)+1)/MAX(Data_Baseline!$C8:$AZ8),IF(Data_Baseline!AP8=0,SMALL(Data_Baseline!$C8:$AZ8,COUNTIF(Data_Baseline!$C8:$AZ8,0)+1)/MAX(Data_Baseline!$C8:$AZ8),Data_Baseline!AP8/MAX(Data_Baseline!$C8:$AZ8))),IF(AQ$3&lt;=$B$2,SMALL(Data_Baseline!$C8:$AZ8,COUNTIF(Data_Baseline!$C8:$AZ8,0)+1),IF(Data_Baseline!AP8=0,SMALL(Data_Baseline!$C8:$AZ8,COUNTIF(Data_Baseline!$C8:$AZ8,0)+1),Data_Baseline!AP8)))),"")</f>
        <v>1</v>
      </c>
      <c r="AR8" s="79" t="str">
        <f>IFERROR(IF(Data_Baseline!AQ8="","",IF($C$3="On",IF(AR$3&lt;=$B$2,SMALL(Data_Baseline!$C8:$AZ8,COUNTIF(Data_Baseline!$C8:$AZ8,0)+1)/MAX(Data_Baseline!$C8:$AZ8),IF(Data_Baseline!AQ8=0,SMALL(Data_Baseline!$C8:$AZ8,COUNTIF(Data_Baseline!$C8:$AZ8,0)+1)/MAX(Data_Baseline!$C8:$AZ8),Data_Baseline!AQ8/MAX(Data_Baseline!$C8:$AZ8))),IF(AR$3&lt;=$B$2,SMALL(Data_Baseline!$C8:$AZ8,COUNTIF(Data_Baseline!$C8:$AZ8,0)+1),IF(Data_Baseline!AQ8=0,SMALL(Data_Baseline!$C8:$AZ8,COUNTIF(Data_Baseline!$C8:$AZ8,0)+1),Data_Baseline!AQ8)))),"")</f>
        <v/>
      </c>
      <c r="AS8" s="79" t="str">
        <f>IFERROR(IF(Data_Baseline!AR8="","",IF($C$3="On",IF(AS$3&lt;=$B$2,SMALL(Data_Baseline!$C8:$AZ8,COUNTIF(Data_Baseline!$C8:$AZ8,0)+1)/MAX(Data_Baseline!$C8:$AZ8),IF(Data_Baseline!AR8=0,SMALL(Data_Baseline!$C8:$AZ8,COUNTIF(Data_Baseline!$C8:$AZ8,0)+1)/MAX(Data_Baseline!$C8:$AZ8),Data_Baseline!AR8/MAX(Data_Baseline!$C8:$AZ8))),IF(AS$3&lt;=$B$2,SMALL(Data_Baseline!$C8:$AZ8,COUNTIF(Data_Baseline!$C8:$AZ8,0)+1),IF(Data_Baseline!AR8=0,SMALL(Data_Baseline!$C8:$AZ8,COUNTIF(Data_Baseline!$C8:$AZ8,0)+1),Data_Baseline!AR8)))),"")</f>
        <v/>
      </c>
      <c r="AT8" s="79" t="str">
        <f>IFERROR(IF(Data_Baseline!AS8="","",IF($C$3="On",IF(AT$3&lt;=$B$2,SMALL(Data_Baseline!$C8:$AZ8,COUNTIF(Data_Baseline!$C8:$AZ8,0)+1)/MAX(Data_Baseline!$C8:$AZ8),IF(Data_Baseline!AS8=0,SMALL(Data_Baseline!$C8:$AZ8,COUNTIF(Data_Baseline!$C8:$AZ8,0)+1)/MAX(Data_Baseline!$C8:$AZ8),Data_Baseline!AS8/MAX(Data_Baseline!$C8:$AZ8))),IF(AT$3&lt;=$B$2,SMALL(Data_Baseline!$C8:$AZ8,COUNTIF(Data_Baseline!$C8:$AZ8,0)+1),IF(Data_Baseline!AS8=0,SMALL(Data_Baseline!$C8:$AZ8,COUNTIF(Data_Baseline!$C8:$AZ8,0)+1),Data_Baseline!AS8)))),"")</f>
        <v/>
      </c>
      <c r="AU8" s="79" t="str">
        <f>IFERROR(IF(Data_Baseline!AT8="","",IF($C$3="On",IF(AU$3&lt;=$B$2,SMALL(Data_Baseline!$C8:$AZ8,COUNTIF(Data_Baseline!$C8:$AZ8,0)+1)/MAX(Data_Baseline!$C8:$AZ8),IF(Data_Baseline!AT8=0,SMALL(Data_Baseline!$C8:$AZ8,COUNTIF(Data_Baseline!$C8:$AZ8,0)+1)/MAX(Data_Baseline!$C8:$AZ8),Data_Baseline!AT8/MAX(Data_Baseline!$C8:$AZ8))),IF(AU$3&lt;=$B$2,SMALL(Data_Baseline!$C8:$AZ8,COUNTIF(Data_Baseline!$C8:$AZ8,0)+1),IF(Data_Baseline!AT8=0,SMALL(Data_Baseline!$C8:$AZ8,COUNTIF(Data_Baseline!$C8:$AZ8,0)+1),Data_Baseline!AT8)))),"")</f>
        <v/>
      </c>
      <c r="AV8" s="79" t="str">
        <f>IFERROR(IF(Data_Baseline!AU8="","",IF($C$3="On",IF(AV$3&lt;=$B$2,SMALL(Data_Baseline!$C8:$AZ8,COUNTIF(Data_Baseline!$C8:$AZ8,0)+1)/MAX(Data_Baseline!$C8:$AZ8),IF(Data_Baseline!AU8=0,SMALL(Data_Baseline!$C8:$AZ8,COUNTIF(Data_Baseline!$C8:$AZ8,0)+1)/MAX(Data_Baseline!$C8:$AZ8),Data_Baseline!AU8/MAX(Data_Baseline!$C8:$AZ8))),IF(AV$3&lt;=$B$2,SMALL(Data_Baseline!$C8:$AZ8,COUNTIF(Data_Baseline!$C8:$AZ8,0)+1),IF(Data_Baseline!AU8=0,SMALL(Data_Baseline!$C8:$AZ8,COUNTIF(Data_Baseline!$C8:$AZ8,0)+1),Data_Baseline!AU8)))),"")</f>
        <v/>
      </c>
      <c r="AW8" s="79" t="str">
        <f>IFERROR(IF(Data_Baseline!AV8="","",IF($C$3="On",IF(AW$3&lt;=$B$2,SMALL(Data_Baseline!$C8:$AZ8,COUNTIF(Data_Baseline!$C8:$AZ8,0)+1)/MAX(Data_Baseline!$C8:$AZ8),IF(Data_Baseline!AV8=0,SMALL(Data_Baseline!$C8:$AZ8,COUNTIF(Data_Baseline!$C8:$AZ8,0)+1)/MAX(Data_Baseline!$C8:$AZ8),Data_Baseline!AV8/MAX(Data_Baseline!$C8:$AZ8))),IF(AW$3&lt;=$B$2,SMALL(Data_Baseline!$C8:$AZ8,COUNTIF(Data_Baseline!$C8:$AZ8,0)+1),IF(Data_Baseline!AV8=0,SMALL(Data_Baseline!$C8:$AZ8,COUNTIF(Data_Baseline!$C8:$AZ8,0)+1),Data_Baseline!AV8)))),"")</f>
        <v/>
      </c>
      <c r="AX8" s="79" t="str">
        <f>IFERROR(IF(Data_Baseline!AW8="","",IF($C$3="On",IF(AX$3&lt;=$B$2,SMALL(Data_Baseline!$C8:$AZ8,COUNTIF(Data_Baseline!$C8:$AZ8,0)+1)/MAX(Data_Baseline!$C8:$AZ8),IF(Data_Baseline!AW8=0,SMALL(Data_Baseline!$C8:$AZ8,COUNTIF(Data_Baseline!$C8:$AZ8,0)+1)/MAX(Data_Baseline!$C8:$AZ8),Data_Baseline!AW8/MAX(Data_Baseline!$C8:$AZ8))),IF(AX$3&lt;=$B$2,SMALL(Data_Baseline!$C8:$AZ8,COUNTIF(Data_Baseline!$C8:$AZ8,0)+1),IF(Data_Baseline!AW8=0,SMALL(Data_Baseline!$C8:$AZ8,COUNTIF(Data_Baseline!$C8:$AZ8,0)+1),Data_Baseline!AW8)))),"")</f>
        <v/>
      </c>
      <c r="AY8" s="79" t="str">
        <f>IFERROR(IF(Data_Baseline!AX8="","",IF($C$3="On",IF(AY$3&lt;=$B$2,SMALL(Data_Baseline!$C8:$AZ8,COUNTIF(Data_Baseline!$C8:$AZ8,0)+1)/MAX(Data_Baseline!$C8:$AZ8),IF(Data_Baseline!AX8=0,SMALL(Data_Baseline!$C8:$AZ8,COUNTIF(Data_Baseline!$C8:$AZ8,0)+1)/MAX(Data_Baseline!$C8:$AZ8),Data_Baseline!AX8/MAX(Data_Baseline!$C8:$AZ8))),IF(AY$3&lt;=$B$2,SMALL(Data_Baseline!$C8:$AZ8,COUNTIF(Data_Baseline!$C8:$AZ8,0)+1),IF(Data_Baseline!AX8=0,SMALL(Data_Baseline!$C8:$AZ8,COUNTIF(Data_Baseline!$C8:$AZ8,0)+1),Data_Baseline!AX8)))),"")</f>
        <v/>
      </c>
      <c r="AZ8" s="79" t="str">
        <f>IFERROR(IF(Data_Baseline!AY8="","",IF($C$3="On",IF(AZ$3&lt;=$B$2,SMALL(Data_Baseline!$C8:$AZ8,COUNTIF(Data_Baseline!$C8:$AZ8,0)+1)/MAX(Data_Baseline!$C8:$AZ8),IF(Data_Baseline!AY8=0,SMALL(Data_Baseline!$C8:$AZ8,COUNTIF(Data_Baseline!$C8:$AZ8,0)+1)/MAX(Data_Baseline!$C8:$AZ8),Data_Baseline!AY8/MAX(Data_Baseline!$C8:$AZ8))),IF(AZ$3&lt;=$B$2,SMALL(Data_Baseline!$C8:$AZ8,COUNTIF(Data_Baseline!$C8:$AZ8,0)+1),IF(Data_Baseline!AY8=0,SMALL(Data_Baseline!$C8:$AZ8,COUNTIF(Data_Baseline!$C8:$AZ8,0)+1),Data_Baseline!AY8)))),"")</f>
        <v/>
      </c>
      <c r="BA8" s="79" t="str">
        <f>IFERROR(IF(Data_Baseline!AZ8="","",IF($C$3="On",IF(BA$3&lt;=$B$2,SMALL(Data_Baseline!$C8:$AZ8,COUNTIF(Data_Baseline!$C8:$AZ8,0)+1)/MAX(Data_Baseline!$C8:$AZ8),IF(Data_Baseline!AZ8=0,SMALL(Data_Baseline!$C8:$AZ8,COUNTIF(Data_Baseline!$C8:$AZ8,0)+1)/MAX(Data_Baseline!$C8:$AZ8),Data_Baseline!AZ8/MAX(Data_Baseline!$C8:$AZ8))),IF(BA$3&lt;=$B$2,SMALL(Data_Baseline!$C8:$AZ8,COUNTIF(Data_Baseline!$C8:$AZ8,0)+1),IF(Data_Baseline!AZ8=0,SMALL(Data_Baseline!$C8:$AZ8,COUNTIF(Data_Baseline!$C8:$AZ8,0)+1),Data_Baseline!AZ8)))),"")</f>
        <v/>
      </c>
      <c r="BB8" s="79">
        <f ca="1">IF(Data_Initial!BA8="",1,0)</f>
        <v>1</v>
      </c>
      <c r="BC8" s="2" t="str">
        <f t="shared" ca="1" si="0"/>
        <v>3G_Rpon2</v>
      </c>
      <c r="BD8" s="79" t="str">
        <f t="shared" ca="1" si="1"/>
        <v>3G</v>
      </c>
      <c r="BE8" s="79" t="str">
        <f ca="1">Data_Initial!BC8</f>
        <v>Rpon2</v>
      </c>
      <c r="BF8" s="79" t="str">
        <f ca="1">Data_Initial!BB8</f>
        <v>1_1</v>
      </c>
      <c r="BG8" s="79">
        <f ca="1">IFERROR((INDIRECT("Plate"&amp;Data!A8&amp;"_C!"&amp;CHAR(RIGHT(Data!B8,LEN(Data!B8)-1)+65)&amp;CODE(LEFT(Data!B8,1))-58)),"")</f>
        <v>0</v>
      </c>
      <c r="BH8" s="79" t="str">
        <f ca="1">Data_Initial!BA8</f>
        <v/>
      </c>
      <c r="BI8" s="79">
        <f t="shared" ca="1" si="2"/>
        <v>1.8823619272649215E-3</v>
      </c>
      <c r="BJ8" s="79" t="str">
        <f ca="1">IF(BH8="N",1+MAX($BJ$3:BJ7),"")</f>
        <v/>
      </c>
      <c r="BK8" s="79"/>
      <c r="BL8" s="79"/>
      <c r="BM8" s="79"/>
      <c r="BN8" s="79"/>
      <c r="BO8" s="79"/>
      <c r="BP8" s="79"/>
      <c r="BQ8" s="79"/>
      <c r="BR8" s="79"/>
      <c r="BS8" s="79"/>
      <c r="BT8" s="79"/>
      <c r="BU8" s="79"/>
      <c r="BV8" s="79"/>
      <c r="BW8" s="79"/>
      <c r="BX8" s="79"/>
      <c r="BY8" s="79"/>
      <c r="BZ8" s="79"/>
    </row>
    <row r="9" spans="1:78" x14ac:dyDescent="0.25">
      <c r="A9" s="79">
        <f ca="1">IF(BH9="N","N"&amp;BJ9,IF(BB9=0,"",MAX($A$3:A8)+1))</f>
        <v>6</v>
      </c>
      <c r="B9" s="79" t="str">
        <f ca="1">Data_Initial!A9&amp;C9</f>
        <v>1F1</v>
      </c>
      <c r="C9" s="79" t="str">
        <f ca="1">Data_Initial!B9</f>
        <v>F1</v>
      </c>
      <c r="D9" s="79">
        <f ca="1">IFERROR(IF(Data_Baseline!C9="","",IF($C$3="On",IF(D$3&lt;=$B$2,SMALL(Data_Baseline!$C9:$AZ9,COUNTIF(Data_Baseline!$C9:$AZ9,0)+1)/MAX(Data_Baseline!$C9:$AZ9),IF(Data_Baseline!C9=0,SMALL(Data_Baseline!$C9:$AZ9,COUNTIF(Data_Baseline!$C9:$AZ9,0)+1)/MAX(Data_Baseline!$C9:$AZ9),Data_Baseline!C9/MAX(Data_Baseline!$C9:$AZ9))),IF(D$3&lt;=$B$2,SMALL(Data_Baseline!$C9:$AZ9,COUNTIF(Data_Baseline!$C9:$AZ9,0)+1),IF(Data_Baseline!C9=0,SMALL(Data_Baseline!$C9:$AZ9,COUNTIF(Data_Baseline!$C9:$AZ9,0)+1),Data_Baseline!C9)))),"")</f>
        <v>1.7902942321913512E-3</v>
      </c>
      <c r="E9" s="79">
        <f ca="1">IFERROR(IF(Data_Baseline!D9="","",IF($C$3="On",IF(E$3&lt;=$B$2,SMALL(Data_Baseline!$C9:$AZ9,COUNTIF(Data_Baseline!$C9:$AZ9,0)+1)/MAX(Data_Baseline!$C9:$AZ9),IF(Data_Baseline!D9=0,SMALL(Data_Baseline!$C9:$AZ9,COUNTIF(Data_Baseline!$C9:$AZ9,0)+1)/MAX(Data_Baseline!$C9:$AZ9),Data_Baseline!D9/MAX(Data_Baseline!$C9:$AZ9))),IF(E$3&lt;=$B$2,SMALL(Data_Baseline!$C9:$AZ9,COUNTIF(Data_Baseline!$C9:$AZ9,0)+1),IF(Data_Baseline!D9=0,SMALL(Data_Baseline!$C9:$AZ9,COUNTIF(Data_Baseline!$C9:$AZ9,0)+1),Data_Baseline!D9)))),"")</f>
        <v>1.7902942321913512E-3</v>
      </c>
      <c r="F9" s="79">
        <f ca="1">IFERROR(IF(Data_Baseline!E9="","",IF($C$3="On",IF(F$3&lt;=$B$2,SMALL(Data_Baseline!$C9:$AZ9,COUNTIF(Data_Baseline!$C9:$AZ9,0)+1)/MAX(Data_Baseline!$C9:$AZ9),IF(Data_Baseline!E9=0,SMALL(Data_Baseline!$C9:$AZ9,COUNTIF(Data_Baseline!$C9:$AZ9,0)+1)/MAX(Data_Baseline!$C9:$AZ9),Data_Baseline!E9/MAX(Data_Baseline!$C9:$AZ9))),IF(F$3&lt;=$B$2,SMALL(Data_Baseline!$C9:$AZ9,COUNTIF(Data_Baseline!$C9:$AZ9,0)+1),IF(Data_Baseline!E9=0,SMALL(Data_Baseline!$C9:$AZ9,COUNTIF(Data_Baseline!$C9:$AZ9,0)+1),Data_Baseline!E9)))),"")</f>
        <v>1.7902942321913512E-3</v>
      </c>
      <c r="G9" s="79">
        <f ca="1">IFERROR(IF(Data_Baseline!F9="","",IF($C$3="On",IF(G$3&lt;=$B$2,SMALL(Data_Baseline!$C9:$AZ9,COUNTIF(Data_Baseline!$C9:$AZ9,0)+1)/MAX(Data_Baseline!$C9:$AZ9),IF(Data_Baseline!F9=0,SMALL(Data_Baseline!$C9:$AZ9,COUNTIF(Data_Baseline!$C9:$AZ9,0)+1)/MAX(Data_Baseline!$C9:$AZ9),Data_Baseline!F9/MAX(Data_Baseline!$C9:$AZ9))),IF(G$3&lt;=$B$2,SMALL(Data_Baseline!$C9:$AZ9,COUNTIF(Data_Baseline!$C9:$AZ9,0)+1),IF(Data_Baseline!F9=0,SMALL(Data_Baseline!$C9:$AZ9,COUNTIF(Data_Baseline!$C9:$AZ9,0)+1),Data_Baseline!F9)))),"")</f>
        <v>1.7902942321913512E-3</v>
      </c>
      <c r="H9" s="79">
        <f ca="1">IFERROR(IF(Data_Baseline!G9="","",IF($C$3="On",IF(H$3&lt;=$B$2,SMALL(Data_Baseline!$C9:$AZ9,COUNTIF(Data_Baseline!$C9:$AZ9,0)+1)/MAX(Data_Baseline!$C9:$AZ9),IF(Data_Baseline!G9=0,SMALL(Data_Baseline!$C9:$AZ9,COUNTIF(Data_Baseline!$C9:$AZ9,0)+1)/MAX(Data_Baseline!$C9:$AZ9),Data_Baseline!G9/MAX(Data_Baseline!$C9:$AZ9))),IF(H$3&lt;=$B$2,SMALL(Data_Baseline!$C9:$AZ9,COUNTIF(Data_Baseline!$C9:$AZ9,0)+1),IF(Data_Baseline!G9=0,SMALL(Data_Baseline!$C9:$AZ9,COUNTIF(Data_Baseline!$C9:$AZ9,0)+1),Data_Baseline!G9)))),"")</f>
        <v>1.7902942321913512E-3</v>
      </c>
      <c r="I9" s="79">
        <f ca="1">IFERROR(IF(Data_Baseline!H9="","",IF($C$3="On",IF(I$3&lt;=$B$2,SMALL(Data_Baseline!$C9:$AZ9,COUNTIF(Data_Baseline!$C9:$AZ9,0)+1)/MAX(Data_Baseline!$C9:$AZ9),IF(Data_Baseline!H9=0,SMALL(Data_Baseline!$C9:$AZ9,COUNTIF(Data_Baseline!$C9:$AZ9,0)+1)/MAX(Data_Baseline!$C9:$AZ9),Data_Baseline!H9/MAX(Data_Baseline!$C9:$AZ9))),IF(I$3&lt;=$B$2,SMALL(Data_Baseline!$C9:$AZ9,COUNTIF(Data_Baseline!$C9:$AZ9,0)+1),IF(Data_Baseline!H9=0,SMALL(Data_Baseline!$C9:$AZ9,COUNTIF(Data_Baseline!$C9:$AZ9,0)+1),Data_Baseline!H9)))),"")</f>
        <v>1.7902942321913512E-3</v>
      </c>
      <c r="J9" s="79">
        <f ca="1">IFERROR(IF(Data_Baseline!I9="","",IF($C$3="On",IF(J$3&lt;=$B$2,SMALL(Data_Baseline!$C9:$AZ9,COUNTIF(Data_Baseline!$C9:$AZ9,0)+1)/MAX(Data_Baseline!$C9:$AZ9),IF(Data_Baseline!I9=0,SMALL(Data_Baseline!$C9:$AZ9,COUNTIF(Data_Baseline!$C9:$AZ9,0)+1)/MAX(Data_Baseline!$C9:$AZ9),Data_Baseline!I9/MAX(Data_Baseline!$C9:$AZ9))),IF(J$3&lt;=$B$2,SMALL(Data_Baseline!$C9:$AZ9,COUNTIF(Data_Baseline!$C9:$AZ9,0)+1),IF(Data_Baseline!I9=0,SMALL(Data_Baseline!$C9:$AZ9,COUNTIF(Data_Baseline!$C9:$AZ9,0)+1),Data_Baseline!I9)))),"")</f>
        <v>1.7902942321913512E-3</v>
      </c>
      <c r="K9" s="79">
        <f ca="1">IFERROR(IF(Data_Baseline!J9="","",IF($C$3="On",IF(K$3&lt;=$B$2,SMALL(Data_Baseline!$C9:$AZ9,COUNTIF(Data_Baseline!$C9:$AZ9,0)+1)/MAX(Data_Baseline!$C9:$AZ9),IF(Data_Baseline!J9=0,SMALL(Data_Baseline!$C9:$AZ9,COUNTIF(Data_Baseline!$C9:$AZ9,0)+1)/MAX(Data_Baseline!$C9:$AZ9),Data_Baseline!J9/MAX(Data_Baseline!$C9:$AZ9))),IF(K$3&lt;=$B$2,SMALL(Data_Baseline!$C9:$AZ9,COUNTIF(Data_Baseline!$C9:$AZ9,0)+1),IF(Data_Baseline!J9=0,SMALL(Data_Baseline!$C9:$AZ9,COUNTIF(Data_Baseline!$C9:$AZ9,0)+1),Data_Baseline!J9)))),"")</f>
        <v>1.7902942321913512E-3</v>
      </c>
      <c r="L9" s="79">
        <f ca="1">IFERROR(IF(Data_Baseline!K9="","",IF($C$3="On",IF(L$3&lt;=$B$2,SMALL(Data_Baseline!$C9:$AZ9,COUNTIF(Data_Baseline!$C9:$AZ9,0)+1)/MAX(Data_Baseline!$C9:$AZ9),IF(Data_Baseline!K9=0,SMALL(Data_Baseline!$C9:$AZ9,COUNTIF(Data_Baseline!$C9:$AZ9,0)+1)/MAX(Data_Baseline!$C9:$AZ9),Data_Baseline!K9/MAX(Data_Baseline!$C9:$AZ9))),IF(L$3&lt;=$B$2,SMALL(Data_Baseline!$C9:$AZ9,COUNTIF(Data_Baseline!$C9:$AZ9,0)+1),IF(Data_Baseline!K9=0,SMALL(Data_Baseline!$C9:$AZ9,COUNTIF(Data_Baseline!$C9:$AZ9,0)+1),Data_Baseline!K9)))),"")</f>
        <v>1.7902942321913512E-3</v>
      </c>
      <c r="M9" s="79">
        <f ca="1">IFERROR(IF(Data_Baseline!L9="","",IF($C$3="On",IF(M$3&lt;=$B$2,SMALL(Data_Baseline!$C9:$AZ9,COUNTIF(Data_Baseline!$C9:$AZ9,0)+1)/MAX(Data_Baseline!$C9:$AZ9),IF(Data_Baseline!L9=0,SMALL(Data_Baseline!$C9:$AZ9,COUNTIF(Data_Baseline!$C9:$AZ9,0)+1)/MAX(Data_Baseline!$C9:$AZ9),Data_Baseline!L9/MAX(Data_Baseline!$C9:$AZ9))),IF(M$3&lt;=$B$2,SMALL(Data_Baseline!$C9:$AZ9,COUNTIF(Data_Baseline!$C9:$AZ9,0)+1),IF(Data_Baseline!L9=0,SMALL(Data_Baseline!$C9:$AZ9,COUNTIF(Data_Baseline!$C9:$AZ9,0)+1),Data_Baseline!L9)))),"")</f>
        <v>1.7902942321913512E-3</v>
      </c>
      <c r="N9" s="79">
        <f ca="1">IFERROR(IF(Data_Baseline!M9="","",IF($C$3="On",IF(N$3&lt;=$B$2,SMALL(Data_Baseline!$C9:$AZ9,COUNTIF(Data_Baseline!$C9:$AZ9,0)+1)/MAX(Data_Baseline!$C9:$AZ9),IF(Data_Baseline!M9=0,SMALL(Data_Baseline!$C9:$AZ9,COUNTIF(Data_Baseline!$C9:$AZ9,0)+1)/MAX(Data_Baseline!$C9:$AZ9),Data_Baseline!M9/MAX(Data_Baseline!$C9:$AZ9))),IF(N$3&lt;=$B$2,SMALL(Data_Baseline!$C9:$AZ9,COUNTIF(Data_Baseline!$C9:$AZ9,0)+1),IF(Data_Baseline!M9=0,SMALL(Data_Baseline!$C9:$AZ9,COUNTIF(Data_Baseline!$C9:$AZ9,0)+1),Data_Baseline!M9)))),"")</f>
        <v>1.7902942321913512E-3</v>
      </c>
      <c r="O9" s="79">
        <f ca="1">IFERROR(IF(Data_Baseline!N9="","",IF($C$3="On",IF(O$3&lt;=$B$2,SMALL(Data_Baseline!$C9:$AZ9,COUNTIF(Data_Baseline!$C9:$AZ9,0)+1)/MAX(Data_Baseline!$C9:$AZ9),IF(Data_Baseline!N9=0,SMALL(Data_Baseline!$C9:$AZ9,COUNTIF(Data_Baseline!$C9:$AZ9,0)+1)/MAX(Data_Baseline!$C9:$AZ9),Data_Baseline!N9/MAX(Data_Baseline!$C9:$AZ9))),IF(O$3&lt;=$B$2,SMALL(Data_Baseline!$C9:$AZ9,COUNTIF(Data_Baseline!$C9:$AZ9,0)+1),IF(Data_Baseline!N9=0,SMALL(Data_Baseline!$C9:$AZ9,COUNTIF(Data_Baseline!$C9:$AZ9,0)+1),Data_Baseline!N9)))),"")</f>
        <v>1.7902942321913512E-3</v>
      </c>
      <c r="P9" s="79">
        <f ca="1">IFERROR(IF(Data_Baseline!O9="","",IF($C$3="On",IF(P$3&lt;=$B$2,SMALL(Data_Baseline!$C9:$AZ9,COUNTIF(Data_Baseline!$C9:$AZ9,0)+1)/MAX(Data_Baseline!$C9:$AZ9),IF(Data_Baseline!O9=0,SMALL(Data_Baseline!$C9:$AZ9,COUNTIF(Data_Baseline!$C9:$AZ9,0)+1)/MAX(Data_Baseline!$C9:$AZ9),Data_Baseline!O9/MAX(Data_Baseline!$C9:$AZ9))),IF(P$3&lt;=$B$2,SMALL(Data_Baseline!$C9:$AZ9,COUNTIF(Data_Baseline!$C9:$AZ9,0)+1),IF(Data_Baseline!O9=0,SMALL(Data_Baseline!$C9:$AZ9,COUNTIF(Data_Baseline!$C9:$AZ9,0)+1),Data_Baseline!O9)))),"")</f>
        <v>1.7902942321913512E-3</v>
      </c>
      <c r="Q9" s="79">
        <f ca="1">IFERROR(IF(Data_Baseline!P9="","",IF($C$3="On",IF(Q$3&lt;=$B$2,SMALL(Data_Baseline!$C9:$AZ9,COUNTIF(Data_Baseline!$C9:$AZ9,0)+1)/MAX(Data_Baseline!$C9:$AZ9),IF(Data_Baseline!P9=0,SMALL(Data_Baseline!$C9:$AZ9,COUNTIF(Data_Baseline!$C9:$AZ9,0)+1)/MAX(Data_Baseline!$C9:$AZ9),Data_Baseline!P9/MAX(Data_Baseline!$C9:$AZ9))),IF(Q$3&lt;=$B$2,SMALL(Data_Baseline!$C9:$AZ9,COUNTIF(Data_Baseline!$C9:$AZ9,0)+1),IF(Data_Baseline!P9=0,SMALL(Data_Baseline!$C9:$AZ9,COUNTIF(Data_Baseline!$C9:$AZ9,0)+1),Data_Baseline!P9)))),"")</f>
        <v>1.7902942321913512E-3</v>
      </c>
      <c r="R9" s="79">
        <f ca="1">IFERROR(IF(Data_Baseline!Q9="","",IF($C$3="On",IF(R$3&lt;=$B$2,SMALL(Data_Baseline!$C9:$AZ9,COUNTIF(Data_Baseline!$C9:$AZ9,0)+1)/MAX(Data_Baseline!$C9:$AZ9),IF(Data_Baseline!Q9=0,SMALL(Data_Baseline!$C9:$AZ9,COUNTIF(Data_Baseline!$C9:$AZ9,0)+1)/MAX(Data_Baseline!$C9:$AZ9),Data_Baseline!Q9/MAX(Data_Baseline!$C9:$AZ9))),IF(R$3&lt;=$B$2,SMALL(Data_Baseline!$C9:$AZ9,COUNTIF(Data_Baseline!$C9:$AZ9,0)+1),IF(Data_Baseline!Q9=0,SMALL(Data_Baseline!$C9:$AZ9,COUNTIF(Data_Baseline!$C9:$AZ9,0)+1),Data_Baseline!Q9)))),"")</f>
        <v>1.7902942321913512E-3</v>
      </c>
      <c r="S9" s="79">
        <f ca="1">IFERROR(IF(Data_Baseline!R9="","",IF($C$3="On",IF(S$3&lt;=$B$2,SMALL(Data_Baseline!$C9:$AZ9,COUNTIF(Data_Baseline!$C9:$AZ9,0)+1)/MAX(Data_Baseline!$C9:$AZ9),IF(Data_Baseline!R9=0,SMALL(Data_Baseline!$C9:$AZ9,COUNTIF(Data_Baseline!$C9:$AZ9,0)+1)/MAX(Data_Baseline!$C9:$AZ9),Data_Baseline!R9/MAX(Data_Baseline!$C9:$AZ9))),IF(S$3&lt;=$B$2,SMALL(Data_Baseline!$C9:$AZ9,COUNTIF(Data_Baseline!$C9:$AZ9,0)+1),IF(Data_Baseline!R9=0,SMALL(Data_Baseline!$C9:$AZ9,COUNTIF(Data_Baseline!$C9:$AZ9,0)+1),Data_Baseline!R9)))),"")</f>
        <v>1.7902942321913512E-3</v>
      </c>
      <c r="T9" s="79">
        <f ca="1">IFERROR(IF(Data_Baseline!S9="","",IF($C$3="On",IF(T$3&lt;=$B$2,SMALL(Data_Baseline!$C9:$AZ9,COUNTIF(Data_Baseline!$C9:$AZ9,0)+1)/MAX(Data_Baseline!$C9:$AZ9),IF(Data_Baseline!S9=0,SMALL(Data_Baseline!$C9:$AZ9,COUNTIF(Data_Baseline!$C9:$AZ9,0)+1)/MAX(Data_Baseline!$C9:$AZ9),Data_Baseline!S9/MAX(Data_Baseline!$C9:$AZ9))),IF(T$3&lt;=$B$2,SMALL(Data_Baseline!$C9:$AZ9,COUNTIF(Data_Baseline!$C9:$AZ9,0)+1),IF(Data_Baseline!S9=0,SMALL(Data_Baseline!$C9:$AZ9,COUNTIF(Data_Baseline!$C9:$AZ9,0)+1),Data_Baseline!S9)))),"")</f>
        <v>1.7902942321913512E-3</v>
      </c>
      <c r="U9" s="79">
        <f ca="1">IFERROR(IF(Data_Baseline!T9="","",IF($C$3="On",IF(U$3&lt;=$B$2,SMALL(Data_Baseline!$C9:$AZ9,COUNTIF(Data_Baseline!$C9:$AZ9,0)+1)/MAX(Data_Baseline!$C9:$AZ9),IF(Data_Baseline!T9=0,SMALL(Data_Baseline!$C9:$AZ9,COUNTIF(Data_Baseline!$C9:$AZ9,0)+1)/MAX(Data_Baseline!$C9:$AZ9),Data_Baseline!T9/MAX(Data_Baseline!$C9:$AZ9))),IF(U$3&lt;=$B$2,SMALL(Data_Baseline!$C9:$AZ9,COUNTIF(Data_Baseline!$C9:$AZ9,0)+1),IF(Data_Baseline!T9=0,SMALL(Data_Baseline!$C9:$AZ9,COUNTIF(Data_Baseline!$C9:$AZ9,0)+1),Data_Baseline!T9)))),"")</f>
        <v>1.7902942321913512E-3</v>
      </c>
      <c r="V9" s="79">
        <f ca="1">IFERROR(IF(Data_Baseline!U9="","",IF($C$3="On",IF(V$3&lt;=$B$2,SMALL(Data_Baseline!$C9:$AZ9,COUNTIF(Data_Baseline!$C9:$AZ9,0)+1)/MAX(Data_Baseline!$C9:$AZ9),IF(Data_Baseline!U9=0,SMALL(Data_Baseline!$C9:$AZ9,COUNTIF(Data_Baseline!$C9:$AZ9,0)+1)/MAX(Data_Baseline!$C9:$AZ9),Data_Baseline!U9/MAX(Data_Baseline!$C9:$AZ9))),IF(V$3&lt;=$B$2,SMALL(Data_Baseline!$C9:$AZ9,COUNTIF(Data_Baseline!$C9:$AZ9,0)+1),IF(Data_Baseline!U9=0,SMALL(Data_Baseline!$C9:$AZ9,COUNTIF(Data_Baseline!$C9:$AZ9,0)+1),Data_Baseline!U9)))),"")</f>
        <v>1.7902942321913512E-3</v>
      </c>
      <c r="W9" s="79">
        <f ca="1">IFERROR(IF(Data_Baseline!V9="","",IF($C$3="On",IF(W$3&lt;=$B$2,SMALL(Data_Baseline!$C9:$AZ9,COUNTIF(Data_Baseline!$C9:$AZ9,0)+1)/MAX(Data_Baseline!$C9:$AZ9),IF(Data_Baseline!V9=0,SMALL(Data_Baseline!$C9:$AZ9,COUNTIF(Data_Baseline!$C9:$AZ9,0)+1)/MAX(Data_Baseline!$C9:$AZ9),Data_Baseline!V9/MAX(Data_Baseline!$C9:$AZ9))),IF(W$3&lt;=$B$2,SMALL(Data_Baseline!$C9:$AZ9,COUNTIF(Data_Baseline!$C9:$AZ9,0)+1),IF(Data_Baseline!V9=0,SMALL(Data_Baseline!$C9:$AZ9,COUNTIF(Data_Baseline!$C9:$AZ9,0)+1),Data_Baseline!V9)))),"")</f>
        <v>1.7902942321913512E-3</v>
      </c>
      <c r="X9" s="79">
        <f ca="1">IFERROR(IF(Data_Baseline!W9="","",IF($C$3="On",IF(X$3&lt;=$B$2,SMALL(Data_Baseline!$C9:$AZ9,COUNTIF(Data_Baseline!$C9:$AZ9,0)+1)/MAX(Data_Baseline!$C9:$AZ9),IF(Data_Baseline!W9=0,SMALL(Data_Baseline!$C9:$AZ9,COUNTIF(Data_Baseline!$C9:$AZ9,0)+1)/MAX(Data_Baseline!$C9:$AZ9),Data_Baseline!W9/MAX(Data_Baseline!$C9:$AZ9))),IF(X$3&lt;=$B$2,SMALL(Data_Baseline!$C9:$AZ9,COUNTIF(Data_Baseline!$C9:$AZ9,0)+1),IF(Data_Baseline!W9=0,SMALL(Data_Baseline!$C9:$AZ9,COUNTIF(Data_Baseline!$C9:$AZ9,0)+1),Data_Baseline!W9)))),"")</f>
        <v>1.7902942321913512E-3</v>
      </c>
      <c r="Y9" s="79">
        <f ca="1">IFERROR(IF(Data_Baseline!X9="","",IF($C$3="On",IF(Y$3&lt;=$B$2,SMALL(Data_Baseline!$C9:$AZ9,COUNTIF(Data_Baseline!$C9:$AZ9,0)+1)/MAX(Data_Baseline!$C9:$AZ9),IF(Data_Baseline!X9=0,SMALL(Data_Baseline!$C9:$AZ9,COUNTIF(Data_Baseline!$C9:$AZ9,0)+1)/MAX(Data_Baseline!$C9:$AZ9),Data_Baseline!X9/MAX(Data_Baseline!$C9:$AZ9))),IF(Y$3&lt;=$B$2,SMALL(Data_Baseline!$C9:$AZ9,COUNTIF(Data_Baseline!$C9:$AZ9,0)+1),IF(Data_Baseline!X9=0,SMALL(Data_Baseline!$C9:$AZ9,COUNTIF(Data_Baseline!$C9:$AZ9,0)+1),Data_Baseline!X9)))),"")</f>
        <v>1.7902942321913512E-3</v>
      </c>
      <c r="Z9" s="79">
        <f ca="1">IFERROR(IF(Data_Baseline!Y9="","",IF($C$3="On",IF(Z$3&lt;=$B$2,SMALL(Data_Baseline!$C9:$AZ9,COUNTIF(Data_Baseline!$C9:$AZ9,0)+1)/MAX(Data_Baseline!$C9:$AZ9),IF(Data_Baseline!Y9=0,SMALL(Data_Baseline!$C9:$AZ9,COUNTIF(Data_Baseline!$C9:$AZ9,0)+1)/MAX(Data_Baseline!$C9:$AZ9),Data_Baseline!Y9/MAX(Data_Baseline!$C9:$AZ9))),IF(Z$3&lt;=$B$2,SMALL(Data_Baseline!$C9:$AZ9,COUNTIF(Data_Baseline!$C9:$AZ9,0)+1),IF(Data_Baseline!Y9=0,SMALL(Data_Baseline!$C9:$AZ9,COUNTIF(Data_Baseline!$C9:$AZ9,0)+1),Data_Baseline!Y9)))),"")</f>
        <v>3.6626469034403888E-3</v>
      </c>
      <c r="AA9" s="79">
        <f ca="1">IFERROR(IF(Data_Baseline!Z9="","",IF($C$3="On",IF(AA$3&lt;=$B$2,SMALL(Data_Baseline!$C9:$AZ9,COUNTIF(Data_Baseline!$C9:$AZ9,0)+1)/MAX(Data_Baseline!$C9:$AZ9),IF(Data_Baseline!Z9=0,SMALL(Data_Baseline!$C9:$AZ9,COUNTIF(Data_Baseline!$C9:$AZ9,0)+1)/MAX(Data_Baseline!$C9:$AZ9),Data_Baseline!Z9/MAX(Data_Baseline!$C9:$AZ9))),IF(AA$3&lt;=$B$2,SMALL(Data_Baseline!$C9:$AZ9,COUNTIF(Data_Baseline!$C9:$AZ9,0)+1),IF(Data_Baseline!Z9=0,SMALL(Data_Baseline!$C9:$AZ9,COUNTIF(Data_Baseline!$C9:$AZ9,0)+1),Data_Baseline!Z9)))),"")</f>
        <v>1.1556389692836707E-2</v>
      </c>
      <c r="AB9" s="79">
        <f ca="1">IFERROR(IF(Data_Baseline!AA9="","",IF($C$3="On",IF(AB$3&lt;=$B$2,SMALL(Data_Baseline!$C9:$AZ9,COUNTIF(Data_Baseline!$C9:$AZ9,0)+1)/MAX(Data_Baseline!$C9:$AZ9),IF(Data_Baseline!AA9=0,SMALL(Data_Baseline!$C9:$AZ9,COUNTIF(Data_Baseline!$C9:$AZ9,0)+1)/MAX(Data_Baseline!$C9:$AZ9),Data_Baseline!AA9/MAX(Data_Baseline!$C9:$AZ9))),IF(AB$3&lt;=$B$2,SMALL(Data_Baseline!$C9:$AZ9,COUNTIF(Data_Baseline!$C9:$AZ9,0)+1),IF(Data_Baseline!AA9=0,SMALL(Data_Baseline!$C9:$AZ9,COUNTIF(Data_Baseline!$C9:$AZ9,0)+1),Data_Baseline!AA9)))),"")</f>
        <v>2.5804303341262443E-2</v>
      </c>
      <c r="AC9" s="79">
        <f ca="1">IFERROR(IF(Data_Baseline!AB9="","",IF($C$3="On",IF(AC$3&lt;=$B$2,SMALL(Data_Baseline!$C9:$AZ9,COUNTIF(Data_Baseline!$C9:$AZ9,0)+1)/MAX(Data_Baseline!$C9:$AZ9),IF(Data_Baseline!AB9=0,SMALL(Data_Baseline!$C9:$AZ9,COUNTIF(Data_Baseline!$C9:$AZ9,0)+1)/MAX(Data_Baseline!$C9:$AZ9),Data_Baseline!AB9/MAX(Data_Baseline!$C9:$AZ9))),IF(AC$3&lt;=$B$2,SMALL(Data_Baseline!$C9:$AZ9,COUNTIF(Data_Baseline!$C9:$AZ9,0)+1),IF(Data_Baseline!AB9=0,SMALL(Data_Baseline!$C9:$AZ9,COUNTIF(Data_Baseline!$C9:$AZ9,0)+1),Data_Baseline!AB9)))),"")</f>
        <v>5.178585910757813E-2</v>
      </c>
      <c r="AD9" s="79">
        <f ca="1">IFERROR(IF(Data_Baseline!AC9="","",IF($C$3="On",IF(AD$3&lt;=$B$2,SMALL(Data_Baseline!$C9:$AZ9,COUNTIF(Data_Baseline!$C9:$AZ9,0)+1)/MAX(Data_Baseline!$C9:$AZ9),IF(Data_Baseline!AC9=0,SMALL(Data_Baseline!$C9:$AZ9,COUNTIF(Data_Baseline!$C9:$AZ9,0)+1)/MAX(Data_Baseline!$C9:$AZ9),Data_Baseline!AC9/MAX(Data_Baseline!$C9:$AZ9))),IF(AD$3&lt;=$B$2,SMALL(Data_Baseline!$C9:$AZ9,COUNTIF(Data_Baseline!$C9:$AZ9,0)+1),IF(Data_Baseline!AC9=0,SMALL(Data_Baseline!$C9:$AZ9,COUNTIF(Data_Baseline!$C9:$AZ9,0)+1),Data_Baseline!AC9)))),"")</f>
        <v>9.9170025274978688E-2</v>
      </c>
      <c r="AE9" s="79">
        <f ca="1">IFERROR(IF(Data_Baseline!AD9="","",IF($C$3="On",IF(AE$3&lt;=$B$2,SMALL(Data_Baseline!$C9:$AZ9,COUNTIF(Data_Baseline!$C9:$AZ9,0)+1)/MAX(Data_Baseline!$C9:$AZ9),IF(Data_Baseline!AD9=0,SMALL(Data_Baseline!$C9:$AZ9,COUNTIF(Data_Baseline!$C9:$AZ9,0)+1)/MAX(Data_Baseline!$C9:$AZ9),Data_Baseline!AD9/MAX(Data_Baseline!$C9:$AZ9))),IF(AE$3&lt;=$B$2,SMALL(Data_Baseline!$C9:$AZ9,COUNTIF(Data_Baseline!$C9:$AZ9,0)+1),IF(Data_Baseline!AD9=0,SMALL(Data_Baseline!$C9:$AZ9,COUNTIF(Data_Baseline!$C9:$AZ9,0)+1),Data_Baseline!AD9)))),"")</f>
        <v>0.17922649639519</v>
      </c>
      <c r="AF9" s="79">
        <f ca="1">IFERROR(IF(Data_Baseline!AE9="","",IF($C$3="On",IF(AF$3&lt;=$B$2,SMALL(Data_Baseline!$C9:$AZ9,COUNTIF(Data_Baseline!$C9:$AZ9,0)+1)/MAX(Data_Baseline!$C9:$AZ9),IF(Data_Baseline!AE9=0,SMALL(Data_Baseline!$C9:$AZ9,COUNTIF(Data_Baseline!$C9:$AZ9,0)+1)/MAX(Data_Baseline!$C9:$AZ9),Data_Baseline!AE9/MAX(Data_Baseline!$C9:$AZ9))),IF(AF$3&lt;=$B$2,SMALL(Data_Baseline!$C9:$AZ9,COUNTIF(Data_Baseline!$C9:$AZ9,0)+1),IF(Data_Baseline!AE9=0,SMALL(Data_Baseline!$C9:$AZ9,COUNTIF(Data_Baseline!$C9:$AZ9,0)+1),Data_Baseline!AE9)))),"")</f>
        <v>0.29946512379915696</v>
      </c>
      <c r="AG9" s="79">
        <f ca="1">IFERROR(IF(Data_Baseline!AF9="","",IF($C$3="On",IF(AG$3&lt;=$B$2,SMALL(Data_Baseline!$C9:$AZ9,COUNTIF(Data_Baseline!$C9:$AZ9,0)+1)/MAX(Data_Baseline!$C9:$AZ9),IF(Data_Baseline!AF9=0,SMALL(Data_Baseline!$C9:$AZ9,COUNTIF(Data_Baseline!$C9:$AZ9,0)+1)/MAX(Data_Baseline!$C9:$AZ9),Data_Baseline!AF9/MAX(Data_Baseline!$C9:$AZ9))),IF(AG$3&lt;=$B$2,SMALL(Data_Baseline!$C9:$AZ9,COUNTIF(Data_Baseline!$C9:$AZ9,0)+1),IF(Data_Baseline!AF9=0,SMALL(Data_Baseline!$C9:$AZ9,COUNTIF(Data_Baseline!$C9:$AZ9,0)+1),Data_Baseline!AF9)))),"")</f>
        <v>0.44702124463869236</v>
      </c>
      <c r="AH9" s="79">
        <f ca="1">IFERROR(IF(Data_Baseline!AG9="","",IF($C$3="On",IF(AH$3&lt;=$B$2,SMALL(Data_Baseline!$C9:$AZ9,COUNTIF(Data_Baseline!$C9:$AZ9,0)+1)/MAX(Data_Baseline!$C9:$AZ9),IF(Data_Baseline!AG9=0,SMALL(Data_Baseline!$C9:$AZ9,COUNTIF(Data_Baseline!$C9:$AZ9,0)+1)/MAX(Data_Baseline!$C9:$AZ9),Data_Baseline!AG9/MAX(Data_Baseline!$C9:$AZ9))),IF(AH$3&lt;=$B$2,SMALL(Data_Baseline!$C9:$AZ9,COUNTIF(Data_Baseline!$C9:$AZ9,0)+1),IF(Data_Baseline!AG9=0,SMALL(Data_Baseline!$C9:$AZ9,COUNTIF(Data_Baseline!$C9:$AZ9,0)+1),Data_Baseline!AG9)))),"")</f>
        <v>0.59942156403983471</v>
      </c>
      <c r="AI9" s="79">
        <f ca="1">IFERROR(IF(Data_Baseline!AH9="","",IF($C$3="On",IF(AI$3&lt;=$B$2,SMALL(Data_Baseline!$C9:$AZ9,COUNTIF(Data_Baseline!$C9:$AZ9,0)+1)/MAX(Data_Baseline!$C9:$AZ9),IF(Data_Baseline!AH9=0,SMALL(Data_Baseline!$C9:$AZ9,COUNTIF(Data_Baseline!$C9:$AZ9,0)+1)/MAX(Data_Baseline!$C9:$AZ9),Data_Baseline!AH9/MAX(Data_Baseline!$C9:$AZ9))),IF(AI$3&lt;=$B$2,SMALL(Data_Baseline!$C9:$AZ9,COUNTIF(Data_Baseline!$C9:$AZ9,0)+1),IF(Data_Baseline!AH9=0,SMALL(Data_Baseline!$C9:$AZ9,COUNTIF(Data_Baseline!$C9:$AZ9,0)+1),Data_Baseline!AH9)))),"")</f>
        <v>0.73000508416248411</v>
      </c>
      <c r="AJ9" s="79">
        <f ca="1">IFERROR(IF(Data_Baseline!AI9="","",IF($C$3="On",IF(AJ$3&lt;=$B$2,SMALL(Data_Baseline!$C9:$AZ9,COUNTIF(Data_Baseline!$C9:$AZ9,0)+1)/MAX(Data_Baseline!$C9:$AZ9),IF(Data_Baseline!AI9=0,SMALL(Data_Baseline!$C9:$AZ9,COUNTIF(Data_Baseline!$C9:$AZ9,0)+1)/MAX(Data_Baseline!$C9:$AZ9),Data_Baseline!AI9/MAX(Data_Baseline!$C9:$AZ9))),IF(AJ$3&lt;=$B$2,SMALL(Data_Baseline!$C9:$AZ9,COUNTIF(Data_Baseline!$C9:$AZ9,0)+1),IF(Data_Baseline!AI9=0,SMALL(Data_Baseline!$C9:$AZ9,COUNTIF(Data_Baseline!$C9:$AZ9,0)+1),Data_Baseline!AI9)))),"")</f>
        <v>0.82786317675208432</v>
      </c>
      <c r="AK9" s="79">
        <f ca="1">IFERROR(IF(Data_Baseline!AJ9="","",IF($C$3="On",IF(AK$3&lt;=$B$2,SMALL(Data_Baseline!$C9:$AZ9,COUNTIF(Data_Baseline!$C9:$AZ9,0)+1)/MAX(Data_Baseline!$C9:$AZ9),IF(Data_Baseline!AJ9=0,SMALL(Data_Baseline!$C9:$AZ9,COUNTIF(Data_Baseline!$C9:$AZ9,0)+1)/MAX(Data_Baseline!$C9:$AZ9),Data_Baseline!AJ9/MAX(Data_Baseline!$C9:$AZ9))),IF(AK$3&lt;=$B$2,SMALL(Data_Baseline!$C9:$AZ9,COUNTIF(Data_Baseline!$C9:$AZ9,0)+1),IF(Data_Baseline!AJ9=0,SMALL(Data_Baseline!$C9:$AZ9,COUNTIF(Data_Baseline!$C9:$AZ9,0)+1),Data_Baseline!AJ9)))),"")</f>
        <v>0.89316297115628451</v>
      </c>
      <c r="AL9" s="79">
        <f ca="1">IFERROR(IF(Data_Baseline!AK9="","",IF($C$3="On",IF(AL$3&lt;=$B$2,SMALL(Data_Baseline!$C9:$AZ9,COUNTIF(Data_Baseline!$C9:$AZ9,0)+1)/MAX(Data_Baseline!$C9:$AZ9),IF(Data_Baseline!AK9=0,SMALL(Data_Baseline!$C9:$AZ9,COUNTIF(Data_Baseline!$C9:$AZ9,0)+1)/MAX(Data_Baseline!$C9:$AZ9),Data_Baseline!AK9/MAX(Data_Baseline!$C9:$AZ9))),IF(AL$3&lt;=$B$2,SMALL(Data_Baseline!$C9:$AZ9,COUNTIF(Data_Baseline!$C9:$AZ9,0)+1),IF(Data_Baseline!AK9=0,SMALL(Data_Baseline!$C9:$AZ9,COUNTIF(Data_Baseline!$C9:$AZ9,0)+1),Data_Baseline!AK9)))),"")</f>
        <v>0.93396191693800656</v>
      </c>
      <c r="AM9" s="79">
        <f ca="1">IFERROR(IF(Data_Baseline!AL9="","",IF($C$3="On",IF(AM$3&lt;=$B$2,SMALL(Data_Baseline!$C9:$AZ9,COUNTIF(Data_Baseline!$C9:$AZ9,0)+1)/MAX(Data_Baseline!$C9:$AZ9),IF(Data_Baseline!AL9=0,SMALL(Data_Baseline!$C9:$AZ9,COUNTIF(Data_Baseline!$C9:$AZ9,0)+1)/MAX(Data_Baseline!$C9:$AZ9),Data_Baseline!AL9/MAX(Data_Baseline!$C9:$AZ9))),IF(AM$3&lt;=$B$2,SMALL(Data_Baseline!$C9:$AZ9,COUNTIF(Data_Baseline!$C9:$AZ9,0)+1),IF(Data_Baseline!AL9=0,SMALL(Data_Baseline!$C9:$AZ9,COUNTIF(Data_Baseline!$C9:$AZ9,0)+1),Data_Baseline!AL9)))),"")</f>
        <v>0.95958139707987944</v>
      </c>
      <c r="AN9" s="79">
        <f ca="1">IFERROR(IF(Data_Baseline!AM9="","",IF($C$3="On",IF(AN$3&lt;=$B$2,SMALL(Data_Baseline!$C9:$AZ9,COUNTIF(Data_Baseline!$C9:$AZ9,0)+1)/MAX(Data_Baseline!$C9:$AZ9),IF(Data_Baseline!AM9=0,SMALL(Data_Baseline!$C9:$AZ9,COUNTIF(Data_Baseline!$C9:$AZ9,0)+1)/MAX(Data_Baseline!$C9:$AZ9),Data_Baseline!AM9/MAX(Data_Baseline!$C9:$AZ9))),IF(AN$3&lt;=$B$2,SMALL(Data_Baseline!$C9:$AZ9,COUNTIF(Data_Baseline!$C9:$AZ9,0)+1),IF(Data_Baseline!AM9=0,SMALL(Data_Baseline!$C9:$AZ9,COUNTIF(Data_Baseline!$C9:$AZ9,0)+1),Data_Baseline!AM9)))),"")</f>
        <v>0.97652503646115552</v>
      </c>
      <c r="AO9" s="79">
        <f ca="1">IFERROR(IF(Data_Baseline!AN9="","",IF($C$3="On",IF(AO$3&lt;=$B$2,SMALL(Data_Baseline!$C9:$AZ9,COUNTIF(Data_Baseline!$C9:$AZ9,0)+1)/MAX(Data_Baseline!$C9:$AZ9),IF(Data_Baseline!AN9=0,SMALL(Data_Baseline!$C9:$AZ9,COUNTIF(Data_Baseline!$C9:$AZ9,0)+1)/MAX(Data_Baseline!$C9:$AZ9),Data_Baseline!AN9/MAX(Data_Baseline!$C9:$AZ9))),IF(AO$3&lt;=$B$2,SMALL(Data_Baseline!$C9:$AZ9,COUNTIF(Data_Baseline!$C9:$AZ9,0)+1),IF(Data_Baseline!AN9=0,SMALL(Data_Baseline!$C9:$AZ9,COUNTIF(Data_Baseline!$C9:$AZ9,0)+1),Data_Baseline!AN9)))),"")</f>
        <v>0.98828756408500917</v>
      </c>
      <c r="AP9" s="79">
        <f ca="1">IFERROR(IF(Data_Baseline!AO9="","",IF($C$3="On",IF(AP$3&lt;=$B$2,SMALL(Data_Baseline!$C9:$AZ9,COUNTIF(Data_Baseline!$C9:$AZ9,0)+1)/MAX(Data_Baseline!$C9:$AZ9),IF(Data_Baseline!AO9=0,SMALL(Data_Baseline!$C9:$AZ9,COUNTIF(Data_Baseline!$C9:$AZ9,0)+1)/MAX(Data_Baseline!$C9:$AZ9),Data_Baseline!AO9/MAX(Data_Baseline!$C9:$AZ9))),IF(AP$3&lt;=$B$2,SMALL(Data_Baseline!$C9:$AZ9,COUNTIF(Data_Baseline!$C9:$AZ9,0)+1),IF(Data_Baseline!AO9=0,SMALL(Data_Baseline!$C9:$AZ9,COUNTIF(Data_Baseline!$C9:$AZ9,0)+1),Data_Baseline!AO9)))),"")</f>
        <v>0.99647204700188308</v>
      </c>
      <c r="AQ9" s="79">
        <f ca="1">IFERROR(IF(Data_Baseline!AP9="","",IF($C$3="On",IF(AQ$3&lt;=$B$2,SMALL(Data_Baseline!$C9:$AZ9,COUNTIF(Data_Baseline!$C9:$AZ9,0)+1)/MAX(Data_Baseline!$C9:$AZ9),IF(Data_Baseline!AP9=0,SMALL(Data_Baseline!$C9:$AZ9,COUNTIF(Data_Baseline!$C9:$AZ9,0)+1)/MAX(Data_Baseline!$C9:$AZ9),Data_Baseline!AP9/MAX(Data_Baseline!$C9:$AZ9))),IF(AQ$3&lt;=$B$2,SMALL(Data_Baseline!$C9:$AZ9,COUNTIF(Data_Baseline!$C9:$AZ9,0)+1),IF(Data_Baseline!AP9=0,SMALL(Data_Baseline!$C9:$AZ9,COUNTIF(Data_Baseline!$C9:$AZ9,0)+1),Data_Baseline!AP9)))),"")</f>
        <v>1</v>
      </c>
      <c r="AR9" s="79" t="str">
        <f>IFERROR(IF(Data_Baseline!AQ9="","",IF($C$3="On",IF(AR$3&lt;=$B$2,SMALL(Data_Baseline!$C9:$AZ9,COUNTIF(Data_Baseline!$C9:$AZ9,0)+1)/MAX(Data_Baseline!$C9:$AZ9),IF(Data_Baseline!AQ9=0,SMALL(Data_Baseline!$C9:$AZ9,COUNTIF(Data_Baseline!$C9:$AZ9,0)+1)/MAX(Data_Baseline!$C9:$AZ9),Data_Baseline!AQ9/MAX(Data_Baseline!$C9:$AZ9))),IF(AR$3&lt;=$B$2,SMALL(Data_Baseline!$C9:$AZ9,COUNTIF(Data_Baseline!$C9:$AZ9,0)+1),IF(Data_Baseline!AQ9=0,SMALL(Data_Baseline!$C9:$AZ9,COUNTIF(Data_Baseline!$C9:$AZ9,0)+1),Data_Baseline!AQ9)))),"")</f>
        <v/>
      </c>
      <c r="AS9" s="79" t="str">
        <f>IFERROR(IF(Data_Baseline!AR9="","",IF($C$3="On",IF(AS$3&lt;=$B$2,SMALL(Data_Baseline!$C9:$AZ9,COUNTIF(Data_Baseline!$C9:$AZ9,0)+1)/MAX(Data_Baseline!$C9:$AZ9),IF(Data_Baseline!AR9=0,SMALL(Data_Baseline!$C9:$AZ9,COUNTIF(Data_Baseline!$C9:$AZ9,0)+1)/MAX(Data_Baseline!$C9:$AZ9),Data_Baseline!AR9/MAX(Data_Baseline!$C9:$AZ9))),IF(AS$3&lt;=$B$2,SMALL(Data_Baseline!$C9:$AZ9,COUNTIF(Data_Baseline!$C9:$AZ9,0)+1),IF(Data_Baseline!AR9=0,SMALL(Data_Baseline!$C9:$AZ9,COUNTIF(Data_Baseline!$C9:$AZ9,0)+1),Data_Baseline!AR9)))),"")</f>
        <v/>
      </c>
      <c r="AT9" s="79" t="str">
        <f>IFERROR(IF(Data_Baseline!AS9="","",IF($C$3="On",IF(AT$3&lt;=$B$2,SMALL(Data_Baseline!$C9:$AZ9,COUNTIF(Data_Baseline!$C9:$AZ9,0)+1)/MAX(Data_Baseline!$C9:$AZ9),IF(Data_Baseline!AS9=0,SMALL(Data_Baseline!$C9:$AZ9,COUNTIF(Data_Baseline!$C9:$AZ9,0)+1)/MAX(Data_Baseline!$C9:$AZ9),Data_Baseline!AS9/MAX(Data_Baseline!$C9:$AZ9))),IF(AT$3&lt;=$B$2,SMALL(Data_Baseline!$C9:$AZ9,COUNTIF(Data_Baseline!$C9:$AZ9,0)+1),IF(Data_Baseline!AS9=0,SMALL(Data_Baseline!$C9:$AZ9,COUNTIF(Data_Baseline!$C9:$AZ9,0)+1),Data_Baseline!AS9)))),"")</f>
        <v/>
      </c>
      <c r="AU9" s="79" t="str">
        <f>IFERROR(IF(Data_Baseline!AT9="","",IF($C$3="On",IF(AU$3&lt;=$B$2,SMALL(Data_Baseline!$C9:$AZ9,COUNTIF(Data_Baseline!$C9:$AZ9,0)+1)/MAX(Data_Baseline!$C9:$AZ9),IF(Data_Baseline!AT9=0,SMALL(Data_Baseline!$C9:$AZ9,COUNTIF(Data_Baseline!$C9:$AZ9,0)+1)/MAX(Data_Baseline!$C9:$AZ9),Data_Baseline!AT9/MAX(Data_Baseline!$C9:$AZ9))),IF(AU$3&lt;=$B$2,SMALL(Data_Baseline!$C9:$AZ9,COUNTIF(Data_Baseline!$C9:$AZ9,0)+1),IF(Data_Baseline!AT9=0,SMALL(Data_Baseline!$C9:$AZ9,COUNTIF(Data_Baseline!$C9:$AZ9,0)+1),Data_Baseline!AT9)))),"")</f>
        <v/>
      </c>
      <c r="AV9" s="79" t="str">
        <f>IFERROR(IF(Data_Baseline!AU9="","",IF($C$3="On",IF(AV$3&lt;=$B$2,SMALL(Data_Baseline!$C9:$AZ9,COUNTIF(Data_Baseline!$C9:$AZ9,0)+1)/MAX(Data_Baseline!$C9:$AZ9),IF(Data_Baseline!AU9=0,SMALL(Data_Baseline!$C9:$AZ9,COUNTIF(Data_Baseline!$C9:$AZ9,0)+1)/MAX(Data_Baseline!$C9:$AZ9),Data_Baseline!AU9/MAX(Data_Baseline!$C9:$AZ9))),IF(AV$3&lt;=$B$2,SMALL(Data_Baseline!$C9:$AZ9,COUNTIF(Data_Baseline!$C9:$AZ9,0)+1),IF(Data_Baseline!AU9=0,SMALL(Data_Baseline!$C9:$AZ9,COUNTIF(Data_Baseline!$C9:$AZ9,0)+1),Data_Baseline!AU9)))),"")</f>
        <v/>
      </c>
      <c r="AW9" s="79" t="str">
        <f>IFERROR(IF(Data_Baseline!AV9="","",IF($C$3="On",IF(AW$3&lt;=$B$2,SMALL(Data_Baseline!$C9:$AZ9,COUNTIF(Data_Baseline!$C9:$AZ9,0)+1)/MAX(Data_Baseline!$C9:$AZ9),IF(Data_Baseline!AV9=0,SMALL(Data_Baseline!$C9:$AZ9,COUNTIF(Data_Baseline!$C9:$AZ9,0)+1)/MAX(Data_Baseline!$C9:$AZ9),Data_Baseline!AV9/MAX(Data_Baseline!$C9:$AZ9))),IF(AW$3&lt;=$B$2,SMALL(Data_Baseline!$C9:$AZ9,COUNTIF(Data_Baseline!$C9:$AZ9,0)+1),IF(Data_Baseline!AV9=0,SMALL(Data_Baseline!$C9:$AZ9,COUNTIF(Data_Baseline!$C9:$AZ9,0)+1),Data_Baseline!AV9)))),"")</f>
        <v/>
      </c>
      <c r="AX9" s="79" t="str">
        <f>IFERROR(IF(Data_Baseline!AW9="","",IF($C$3="On",IF(AX$3&lt;=$B$2,SMALL(Data_Baseline!$C9:$AZ9,COUNTIF(Data_Baseline!$C9:$AZ9,0)+1)/MAX(Data_Baseline!$C9:$AZ9),IF(Data_Baseline!AW9=0,SMALL(Data_Baseline!$C9:$AZ9,COUNTIF(Data_Baseline!$C9:$AZ9,0)+1)/MAX(Data_Baseline!$C9:$AZ9),Data_Baseline!AW9/MAX(Data_Baseline!$C9:$AZ9))),IF(AX$3&lt;=$B$2,SMALL(Data_Baseline!$C9:$AZ9,COUNTIF(Data_Baseline!$C9:$AZ9,0)+1),IF(Data_Baseline!AW9=0,SMALL(Data_Baseline!$C9:$AZ9,COUNTIF(Data_Baseline!$C9:$AZ9,0)+1),Data_Baseline!AW9)))),"")</f>
        <v/>
      </c>
      <c r="AY9" s="79" t="str">
        <f>IFERROR(IF(Data_Baseline!AX9="","",IF($C$3="On",IF(AY$3&lt;=$B$2,SMALL(Data_Baseline!$C9:$AZ9,COUNTIF(Data_Baseline!$C9:$AZ9,0)+1)/MAX(Data_Baseline!$C9:$AZ9),IF(Data_Baseline!AX9=0,SMALL(Data_Baseline!$C9:$AZ9,COUNTIF(Data_Baseline!$C9:$AZ9,0)+1)/MAX(Data_Baseline!$C9:$AZ9),Data_Baseline!AX9/MAX(Data_Baseline!$C9:$AZ9))),IF(AY$3&lt;=$B$2,SMALL(Data_Baseline!$C9:$AZ9,COUNTIF(Data_Baseline!$C9:$AZ9,0)+1),IF(Data_Baseline!AX9=0,SMALL(Data_Baseline!$C9:$AZ9,COUNTIF(Data_Baseline!$C9:$AZ9,0)+1),Data_Baseline!AX9)))),"")</f>
        <v/>
      </c>
      <c r="AZ9" s="79" t="str">
        <f>IFERROR(IF(Data_Baseline!AY9="","",IF($C$3="On",IF(AZ$3&lt;=$B$2,SMALL(Data_Baseline!$C9:$AZ9,COUNTIF(Data_Baseline!$C9:$AZ9,0)+1)/MAX(Data_Baseline!$C9:$AZ9),IF(Data_Baseline!AY9=0,SMALL(Data_Baseline!$C9:$AZ9,COUNTIF(Data_Baseline!$C9:$AZ9,0)+1)/MAX(Data_Baseline!$C9:$AZ9),Data_Baseline!AY9/MAX(Data_Baseline!$C9:$AZ9))),IF(AZ$3&lt;=$B$2,SMALL(Data_Baseline!$C9:$AZ9,COUNTIF(Data_Baseline!$C9:$AZ9,0)+1),IF(Data_Baseline!AY9=0,SMALL(Data_Baseline!$C9:$AZ9,COUNTIF(Data_Baseline!$C9:$AZ9,0)+1),Data_Baseline!AY9)))),"")</f>
        <v/>
      </c>
      <c r="BA9" s="79" t="str">
        <f>IFERROR(IF(Data_Baseline!AZ9="","",IF($C$3="On",IF(BA$3&lt;=$B$2,SMALL(Data_Baseline!$C9:$AZ9,COUNTIF(Data_Baseline!$C9:$AZ9,0)+1)/MAX(Data_Baseline!$C9:$AZ9),IF(Data_Baseline!AZ9=0,SMALL(Data_Baseline!$C9:$AZ9,COUNTIF(Data_Baseline!$C9:$AZ9,0)+1)/MAX(Data_Baseline!$C9:$AZ9),Data_Baseline!AZ9/MAX(Data_Baseline!$C9:$AZ9))),IF(BA$3&lt;=$B$2,SMALL(Data_Baseline!$C9:$AZ9,COUNTIF(Data_Baseline!$C9:$AZ9,0)+1),IF(Data_Baseline!AZ9=0,SMALL(Data_Baseline!$C9:$AZ9,COUNTIF(Data_Baseline!$C9:$AZ9,0)+1),Data_Baseline!AZ9)))),"")</f>
        <v/>
      </c>
      <c r="BB9" s="79">
        <f ca="1">IF(Data_Initial!BA9="",1,0)</f>
        <v>1</v>
      </c>
      <c r="BC9" s="2" t="str">
        <f t="shared" ca="1" si="0"/>
        <v>3G_Rpon2</v>
      </c>
      <c r="BD9" s="79" t="str">
        <f t="shared" ca="1" si="1"/>
        <v>3G</v>
      </c>
      <c r="BE9" s="79" t="str">
        <f ca="1">Data_Initial!BC9</f>
        <v>Rpon2</v>
      </c>
      <c r="BF9" s="79" t="str">
        <f ca="1">Data_Initial!BB9</f>
        <v>1_1</v>
      </c>
      <c r="BG9" s="79">
        <f ca="1">IFERROR((INDIRECT("Plate"&amp;Data!A9&amp;"_C!"&amp;CHAR(RIGHT(Data!B9,LEN(Data!B9)-1)+65)&amp;CODE(LEFT(Data!B9,1))-58)),"")</f>
        <v>0</v>
      </c>
      <c r="BH9" s="79" t="str">
        <f ca="1">Data_Initial!BA9</f>
        <v/>
      </c>
      <c r="BI9" s="79">
        <f t="shared" ca="1" si="2"/>
        <v>1.7902942321913512E-3</v>
      </c>
      <c r="BJ9" s="79" t="str">
        <f ca="1">IF(BH9="N",1+MAX($BJ$3:BJ8),"")</f>
        <v/>
      </c>
      <c r="BK9" s="79"/>
      <c r="BL9" s="79"/>
      <c r="BM9" s="79"/>
      <c r="BN9" s="79"/>
      <c r="BO9" s="79"/>
      <c r="BP9" s="79"/>
      <c r="BQ9" s="79"/>
      <c r="BR9" s="79"/>
      <c r="BS9" s="79"/>
      <c r="BT9" s="79"/>
      <c r="BU9" s="79"/>
      <c r="BV9" s="79"/>
      <c r="BW9" s="79"/>
      <c r="BX9" s="79"/>
      <c r="BY9" s="79"/>
      <c r="BZ9" s="79"/>
    </row>
    <row r="10" spans="1:78" x14ac:dyDescent="0.25">
      <c r="A10" s="79">
        <f ca="1">IF(BH10="N","N"&amp;BJ10,IF(BB10=0,"",MAX($A$3:A9)+1))</f>
        <v>7</v>
      </c>
      <c r="B10" s="79" t="str">
        <f ca="1">Data_Initial!A10&amp;C10</f>
        <v>1G1</v>
      </c>
      <c r="C10" s="79" t="str">
        <f ca="1">Data_Initial!B10</f>
        <v>G1</v>
      </c>
      <c r="D10" s="79">
        <f ca="1">IFERROR(IF(Data_Baseline!C10="","",IF($C$3="On",IF(D$3&lt;=$B$2,SMALL(Data_Baseline!$C10:$AZ10,COUNTIF(Data_Baseline!$C10:$AZ10,0)+1)/MAX(Data_Baseline!$C10:$AZ10),IF(Data_Baseline!C10=0,SMALL(Data_Baseline!$C10:$AZ10,COUNTIF(Data_Baseline!$C10:$AZ10,0)+1)/MAX(Data_Baseline!$C10:$AZ10),Data_Baseline!C10/MAX(Data_Baseline!$C10:$AZ10))),IF(D$3&lt;=$B$2,SMALL(Data_Baseline!$C10:$AZ10,COUNTIF(Data_Baseline!$C10:$AZ10,0)+1),IF(Data_Baseline!C10=0,SMALL(Data_Baseline!$C10:$AZ10,COUNTIF(Data_Baseline!$C10:$AZ10,0)+1),Data_Baseline!C10)))),"")</f>
        <v>1.4539283414008698E-3</v>
      </c>
      <c r="E10" s="79">
        <f ca="1">IFERROR(IF(Data_Baseline!D10="","",IF($C$3="On",IF(E$3&lt;=$B$2,SMALL(Data_Baseline!$C10:$AZ10,COUNTIF(Data_Baseline!$C10:$AZ10,0)+1)/MAX(Data_Baseline!$C10:$AZ10),IF(Data_Baseline!D10=0,SMALL(Data_Baseline!$C10:$AZ10,COUNTIF(Data_Baseline!$C10:$AZ10,0)+1)/MAX(Data_Baseline!$C10:$AZ10),Data_Baseline!D10/MAX(Data_Baseline!$C10:$AZ10))),IF(E$3&lt;=$B$2,SMALL(Data_Baseline!$C10:$AZ10,COUNTIF(Data_Baseline!$C10:$AZ10,0)+1),IF(Data_Baseline!D10=0,SMALL(Data_Baseline!$C10:$AZ10,COUNTIF(Data_Baseline!$C10:$AZ10,0)+1),Data_Baseline!D10)))),"")</f>
        <v>1.4539283414008698E-3</v>
      </c>
      <c r="F10" s="79">
        <f ca="1">IFERROR(IF(Data_Baseline!E10="","",IF($C$3="On",IF(F$3&lt;=$B$2,SMALL(Data_Baseline!$C10:$AZ10,COUNTIF(Data_Baseline!$C10:$AZ10,0)+1)/MAX(Data_Baseline!$C10:$AZ10),IF(Data_Baseline!E10=0,SMALL(Data_Baseline!$C10:$AZ10,COUNTIF(Data_Baseline!$C10:$AZ10,0)+1)/MAX(Data_Baseline!$C10:$AZ10),Data_Baseline!E10/MAX(Data_Baseline!$C10:$AZ10))),IF(F$3&lt;=$B$2,SMALL(Data_Baseline!$C10:$AZ10,COUNTIF(Data_Baseline!$C10:$AZ10,0)+1),IF(Data_Baseline!E10=0,SMALL(Data_Baseline!$C10:$AZ10,COUNTIF(Data_Baseline!$C10:$AZ10,0)+1),Data_Baseline!E10)))),"")</f>
        <v>1.4539283414008698E-3</v>
      </c>
      <c r="G10" s="79">
        <f ca="1">IFERROR(IF(Data_Baseline!F10="","",IF($C$3="On",IF(G$3&lt;=$B$2,SMALL(Data_Baseline!$C10:$AZ10,COUNTIF(Data_Baseline!$C10:$AZ10,0)+1)/MAX(Data_Baseline!$C10:$AZ10),IF(Data_Baseline!F10=0,SMALL(Data_Baseline!$C10:$AZ10,COUNTIF(Data_Baseline!$C10:$AZ10,0)+1)/MAX(Data_Baseline!$C10:$AZ10),Data_Baseline!F10/MAX(Data_Baseline!$C10:$AZ10))),IF(G$3&lt;=$B$2,SMALL(Data_Baseline!$C10:$AZ10,COUNTIF(Data_Baseline!$C10:$AZ10,0)+1),IF(Data_Baseline!F10=0,SMALL(Data_Baseline!$C10:$AZ10,COUNTIF(Data_Baseline!$C10:$AZ10,0)+1),Data_Baseline!F10)))),"")</f>
        <v>1.4539283414008698E-3</v>
      </c>
      <c r="H10" s="79">
        <f ca="1">IFERROR(IF(Data_Baseline!G10="","",IF($C$3="On",IF(H$3&lt;=$B$2,SMALL(Data_Baseline!$C10:$AZ10,COUNTIF(Data_Baseline!$C10:$AZ10,0)+1)/MAX(Data_Baseline!$C10:$AZ10),IF(Data_Baseline!G10=0,SMALL(Data_Baseline!$C10:$AZ10,COUNTIF(Data_Baseline!$C10:$AZ10,0)+1)/MAX(Data_Baseline!$C10:$AZ10),Data_Baseline!G10/MAX(Data_Baseline!$C10:$AZ10))),IF(H$3&lt;=$B$2,SMALL(Data_Baseline!$C10:$AZ10,COUNTIF(Data_Baseline!$C10:$AZ10,0)+1),IF(Data_Baseline!G10=0,SMALL(Data_Baseline!$C10:$AZ10,COUNTIF(Data_Baseline!$C10:$AZ10,0)+1),Data_Baseline!G10)))),"")</f>
        <v>1.4539283414008698E-3</v>
      </c>
      <c r="I10" s="79">
        <f ca="1">IFERROR(IF(Data_Baseline!H10="","",IF($C$3="On",IF(I$3&lt;=$B$2,SMALL(Data_Baseline!$C10:$AZ10,COUNTIF(Data_Baseline!$C10:$AZ10,0)+1)/MAX(Data_Baseline!$C10:$AZ10),IF(Data_Baseline!H10=0,SMALL(Data_Baseline!$C10:$AZ10,COUNTIF(Data_Baseline!$C10:$AZ10,0)+1)/MAX(Data_Baseline!$C10:$AZ10),Data_Baseline!H10/MAX(Data_Baseline!$C10:$AZ10))),IF(I$3&lt;=$B$2,SMALL(Data_Baseline!$C10:$AZ10,COUNTIF(Data_Baseline!$C10:$AZ10,0)+1),IF(Data_Baseline!H10=0,SMALL(Data_Baseline!$C10:$AZ10,COUNTIF(Data_Baseline!$C10:$AZ10,0)+1),Data_Baseline!H10)))),"")</f>
        <v>1.4539283414008698E-3</v>
      </c>
      <c r="J10" s="79">
        <f ca="1">IFERROR(IF(Data_Baseline!I10="","",IF($C$3="On",IF(J$3&lt;=$B$2,SMALL(Data_Baseline!$C10:$AZ10,COUNTIF(Data_Baseline!$C10:$AZ10,0)+1)/MAX(Data_Baseline!$C10:$AZ10),IF(Data_Baseline!I10=0,SMALL(Data_Baseline!$C10:$AZ10,COUNTIF(Data_Baseline!$C10:$AZ10,0)+1)/MAX(Data_Baseline!$C10:$AZ10),Data_Baseline!I10/MAX(Data_Baseline!$C10:$AZ10))),IF(J$3&lt;=$B$2,SMALL(Data_Baseline!$C10:$AZ10,COUNTIF(Data_Baseline!$C10:$AZ10,0)+1),IF(Data_Baseline!I10=0,SMALL(Data_Baseline!$C10:$AZ10,COUNTIF(Data_Baseline!$C10:$AZ10,0)+1),Data_Baseline!I10)))),"")</f>
        <v>1.4539283414008698E-3</v>
      </c>
      <c r="K10" s="79">
        <f ca="1">IFERROR(IF(Data_Baseline!J10="","",IF($C$3="On",IF(K$3&lt;=$B$2,SMALL(Data_Baseline!$C10:$AZ10,COUNTIF(Data_Baseline!$C10:$AZ10,0)+1)/MAX(Data_Baseline!$C10:$AZ10),IF(Data_Baseline!J10=0,SMALL(Data_Baseline!$C10:$AZ10,COUNTIF(Data_Baseline!$C10:$AZ10,0)+1)/MAX(Data_Baseline!$C10:$AZ10),Data_Baseline!J10/MAX(Data_Baseline!$C10:$AZ10))),IF(K$3&lt;=$B$2,SMALL(Data_Baseline!$C10:$AZ10,COUNTIF(Data_Baseline!$C10:$AZ10,0)+1),IF(Data_Baseline!J10=0,SMALL(Data_Baseline!$C10:$AZ10,COUNTIF(Data_Baseline!$C10:$AZ10,0)+1),Data_Baseline!J10)))),"")</f>
        <v>1.4539283414008698E-3</v>
      </c>
      <c r="L10" s="79">
        <f ca="1">IFERROR(IF(Data_Baseline!K10="","",IF($C$3="On",IF(L$3&lt;=$B$2,SMALL(Data_Baseline!$C10:$AZ10,COUNTIF(Data_Baseline!$C10:$AZ10,0)+1)/MAX(Data_Baseline!$C10:$AZ10),IF(Data_Baseline!K10=0,SMALL(Data_Baseline!$C10:$AZ10,COUNTIF(Data_Baseline!$C10:$AZ10,0)+1)/MAX(Data_Baseline!$C10:$AZ10),Data_Baseline!K10/MAX(Data_Baseline!$C10:$AZ10))),IF(L$3&lt;=$B$2,SMALL(Data_Baseline!$C10:$AZ10,COUNTIF(Data_Baseline!$C10:$AZ10,0)+1),IF(Data_Baseline!K10=0,SMALL(Data_Baseline!$C10:$AZ10,COUNTIF(Data_Baseline!$C10:$AZ10,0)+1),Data_Baseline!K10)))),"")</f>
        <v>1.4539283414008698E-3</v>
      </c>
      <c r="M10" s="79">
        <f ca="1">IFERROR(IF(Data_Baseline!L10="","",IF($C$3="On",IF(M$3&lt;=$B$2,SMALL(Data_Baseline!$C10:$AZ10,COUNTIF(Data_Baseline!$C10:$AZ10,0)+1)/MAX(Data_Baseline!$C10:$AZ10),IF(Data_Baseline!L10=0,SMALL(Data_Baseline!$C10:$AZ10,COUNTIF(Data_Baseline!$C10:$AZ10,0)+1)/MAX(Data_Baseline!$C10:$AZ10),Data_Baseline!L10/MAX(Data_Baseline!$C10:$AZ10))),IF(M$3&lt;=$B$2,SMALL(Data_Baseline!$C10:$AZ10,COUNTIF(Data_Baseline!$C10:$AZ10,0)+1),IF(Data_Baseline!L10=0,SMALL(Data_Baseline!$C10:$AZ10,COUNTIF(Data_Baseline!$C10:$AZ10,0)+1),Data_Baseline!L10)))),"")</f>
        <v>1.4539283414008698E-3</v>
      </c>
      <c r="N10" s="79">
        <f ca="1">IFERROR(IF(Data_Baseline!M10="","",IF($C$3="On",IF(N$3&lt;=$B$2,SMALL(Data_Baseline!$C10:$AZ10,COUNTIF(Data_Baseline!$C10:$AZ10,0)+1)/MAX(Data_Baseline!$C10:$AZ10),IF(Data_Baseline!M10=0,SMALL(Data_Baseline!$C10:$AZ10,COUNTIF(Data_Baseline!$C10:$AZ10,0)+1)/MAX(Data_Baseline!$C10:$AZ10),Data_Baseline!M10/MAX(Data_Baseline!$C10:$AZ10))),IF(N$3&lt;=$B$2,SMALL(Data_Baseline!$C10:$AZ10,COUNTIF(Data_Baseline!$C10:$AZ10,0)+1),IF(Data_Baseline!M10=0,SMALL(Data_Baseline!$C10:$AZ10,COUNTIF(Data_Baseline!$C10:$AZ10,0)+1),Data_Baseline!M10)))),"")</f>
        <v>1.4539283414008698E-3</v>
      </c>
      <c r="O10" s="79">
        <f ca="1">IFERROR(IF(Data_Baseline!N10="","",IF($C$3="On",IF(O$3&lt;=$B$2,SMALL(Data_Baseline!$C10:$AZ10,COUNTIF(Data_Baseline!$C10:$AZ10,0)+1)/MAX(Data_Baseline!$C10:$AZ10),IF(Data_Baseline!N10=0,SMALL(Data_Baseline!$C10:$AZ10,COUNTIF(Data_Baseline!$C10:$AZ10,0)+1)/MAX(Data_Baseline!$C10:$AZ10),Data_Baseline!N10/MAX(Data_Baseline!$C10:$AZ10))),IF(O$3&lt;=$B$2,SMALL(Data_Baseline!$C10:$AZ10,COUNTIF(Data_Baseline!$C10:$AZ10,0)+1),IF(Data_Baseline!N10=0,SMALL(Data_Baseline!$C10:$AZ10,COUNTIF(Data_Baseline!$C10:$AZ10,0)+1),Data_Baseline!N10)))),"")</f>
        <v>1.4539283414008698E-3</v>
      </c>
      <c r="P10" s="79">
        <f ca="1">IFERROR(IF(Data_Baseline!O10="","",IF($C$3="On",IF(P$3&lt;=$B$2,SMALL(Data_Baseline!$C10:$AZ10,COUNTIF(Data_Baseline!$C10:$AZ10,0)+1)/MAX(Data_Baseline!$C10:$AZ10),IF(Data_Baseline!O10=0,SMALL(Data_Baseline!$C10:$AZ10,COUNTIF(Data_Baseline!$C10:$AZ10,0)+1)/MAX(Data_Baseline!$C10:$AZ10),Data_Baseline!O10/MAX(Data_Baseline!$C10:$AZ10))),IF(P$3&lt;=$B$2,SMALL(Data_Baseline!$C10:$AZ10,COUNTIF(Data_Baseline!$C10:$AZ10,0)+1),IF(Data_Baseline!O10=0,SMALL(Data_Baseline!$C10:$AZ10,COUNTIF(Data_Baseline!$C10:$AZ10,0)+1),Data_Baseline!O10)))),"")</f>
        <v>1.4539283414008698E-3</v>
      </c>
      <c r="Q10" s="79">
        <f ca="1">IFERROR(IF(Data_Baseline!P10="","",IF($C$3="On",IF(Q$3&lt;=$B$2,SMALL(Data_Baseline!$C10:$AZ10,COUNTIF(Data_Baseline!$C10:$AZ10,0)+1)/MAX(Data_Baseline!$C10:$AZ10),IF(Data_Baseline!P10=0,SMALL(Data_Baseline!$C10:$AZ10,COUNTIF(Data_Baseline!$C10:$AZ10,0)+1)/MAX(Data_Baseline!$C10:$AZ10),Data_Baseline!P10/MAX(Data_Baseline!$C10:$AZ10))),IF(Q$3&lt;=$B$2,SMALL(Data_Baseline!$C10:$AZ10,COUNTIF(Data_Baseline!$C10:$AZ10,0)+1),IF(Data_Baseline!P10=0,SMALL(Data_Baseline!$C10:$AZ10,COUNTIF(Data_Baseline!$C10:$AZ10,0)+1),Data_Baseline!P10)))),"")</f>
        <v>1.4539283414008698E-3</v>
      </c>
      <c r="R10" s="79">
        <f ca="1">IFERROR(IF(Data_Baseline!Q10="","",IF($C$3="On",IF(R$3&lt;=$B$2,SMALL(Data_Baseline!$C10:$AZ10,COUNTIF(Data_Baseline!$C10:$AZ10,0)+1)/MAX(Data_Baseline!$C10:$AZ10),IF(Data_Baseline!Q10=0,SMALL(Data_Baseline!$C10:$AZ10,COUNTIF(Data_Baseline!$C10:$AZ10,0)+1)/MAX(Data_Baseline!$C10:$AZ10),Data_Baseline!Q10/MAX(Data_Baseline!$C10:$AZ10))),IF(R$3&lt;=$B$2,SMALL(Data_Baseline!$C10:$AZ10,COUNTIF(Data_Baseline!$C10:$AZ10,0)+1),IF(Data_Baseline!Q10=0,SMALL(Data_Baseline!$C10:$AZ10,COUNTIF(Data_Baseline!$C10:$AZ10,0)+1),Data_Baseline!Q10)))),"")</f>
        <v>1.4539283414008698E-3</v>
      </c>
      <c r="S10" s="79">
        <f ca="1">IFERROR(IF(Data_Baseline!R10="","",IF($C$3="On",IF(S$3&lt;=$B$2,SMALL(Data_Baseline!$C10:$AZ10,COUNTIF(Data_Baseline!$C10:$AZ10,0)+1)/MAX(Data_Baseline!$C10:$AZ10),IF(Data_Baseline!R10=0,SMALL(Data_Baseline!$C10:$AZ10,COUNTIF(Data_Baseline!$C10:$AZ10,0)+1)/MAX(Data_Baseline!$C10:$AZ10),Data_Baseline!R10/MAX(Data_Baseline!$C10:$AZ10))),IF(S$3&lt;=$B$2,SMALL(Data_Baseline!$C10:$AZ10,COUNTIF(Data_Baseline!$C10:$AZ10,0)+1),IF(Data_Baseline!R10=0,SMALL(Data_Baseline!$C10:$AZ10,COUNTIF(Data_Baseline!$C10:$AZ10,0)+1),Data_Baseline!R10)))),"")</f>
        <v>1.4539283414008698E-3</v>
      </c>
      <c r="T10" s="79">
        <f ca="1">IFERROR(IF(Data_Baseline!S10="","",IF($C$3="On",IF(T$3&lt;=$B$2,SMALL(Data_Baseline!$C10:$AZ10,COUNTIF(Data_Baseline!$C10:$AZ10,0)+1)/MAX(Data_Baseline!$C10:$AZ10),IF(Data_Baseline!S10=0,SMALL(Data_Baseline!$C10:$AZ10,COUNTIF(Data_Baseline!$C10:$AZ10,0)+1)/MAX(Data_Baseline!$C10:$AZ10),Data_Baseline!S10/MAX(Data_Baseline!$C10:$AZ10))),IF(T$3&lt;=$B$2,SMALL(Data_Baseline!$C10:$AZ10,COUNTIF(Data_Baseline!$C10:$AZ10,0)+1),IF(Data_Baseline!S10=0,SMALL(Data_Baseline!$C10:$AZ10,COUNTIF(Data_Baseline!$C10:$AZ10,0)+1),Data_Baseline!S10)))),"")</f>
        <v>1.4539283414008698E-3</v>
      </c>
      <c r="U10" s="79">
        <f ca="1">IFERROR(IF(Data_Baseline!T10="","",IF($C$3="On",IF(U$3&lt;=$B$2,SMALL(Data_Baseline!$C10:$AZ10,COUNTIF(Data_Baseline!$C10:$AZ10,0)+1)/MAX(Data_Baseline!$C10:$AZ10),IF(Data_Baseline!T10=0,SMALL(Data_Baseline!$C10:$AZ10,COUNTIF(Data_Baseline!$C10:$AZ10,0)+1)/MAX(Data_Baseline!$C10:$AZ10),Data_Baseline!T10/MAX(Data_Baseline!$C10:$AZ10))),IF(U$3&lt;=$B$2,SMALL(Data_Baseline!$C10:$AZ10,COUNTIF(Data_Baseline!$C10:$AZ10,0)+1),IF(Data_Baseline!T10=0,SMALL(Data_Baseline!$C10:$AZ10,COUNTIF(Data_Baseline!$C10:$AZ10,0)+1),Data_Baseline!T10)))),"")</f>
        <v>1.4539283414008698E-3</v>
      </c>
      <c r="V10" s="79">
        <f ca="1">IFERROR(IF(Data_Baseline!U10="","",IF($C$3="On",IF(V$3&lt;=$B$2,SMALL(Data_Baseline!$C10:$AZ10,COUNTIF(Data_Baseline!$C10:$AZ10,0)+1)/MAX(Data_Baseline!$C10:$AZ10),IF(Data_Baseline!U10=0,SMALL(Data_Baseline!$C10:$AZ10,COUNTIF(Data_Baseline!$C10:$AZ10,0)+1)/MAX(Data_Baseline!$C10:$AZ10),Data_Baseline!U10/MAX(Data_Baseline!$C10:$AZ10))),IF(V$3&lt;=$B$2,SMALL(Data_Baseline!$C10:$AZ10,COUNTIF(Data_Baseline!$C10:$AZ10,0)+1),IF(Data_Baseline!U10=0,SMALL(Data_Baseline!$C10:$AZ10,COUNTIF(Data_Baseline!$C10:$AZ10,0)+1),Data_Baseline!U10)))),"")</f>
        <v>1.4539283414008698E-3</v>
      </c>
      <c r="W10" s="79">
        <f ca="1">IFERROR(IF(Data_Baseline!V10="","",IF($C$3="On",IF(W$3&lt;=$B$2,SMALL(Data_Baseline!$C10:$AZ10,COUNTIF(Data_Baseline!$C10:$AZ10,0)+1)/MAX(Data_Baseline!$C10:$AZ10),IF(Data_Baseline!V10=0,SMALL(Data_Baseline!$C10:$AZ10,COUNTIF(Data_Baseline!$C10:$AZ10,0)+1)/MAX(Data_Baseline!$C10:$AZ10),Data_Baseline!V10/MAX(Data_Baseline!$C10:$AZ10))),IF(W$3&lt;=$B$2,SMALL(Data_Baseline!$C10:$AZ10,COUNTIF(Data_Baseline!$C10:$AZ10,0)+1),IF(Data_Baseline!V10=0,SMALL(Data_Baseline!$C10:$AZ10,COUNTIF(Data_Baseline!$C10:$AZ10,0)+1),Data_Baseline!V10)))),"")</f>
        <v>1.4539283414008698E-3</v>
      </c>
      <c r="X10" s="79">
        <f ca="1">IFERROR(IF(Data_Baseline!W10="","",IF($C$3="On",IF(X$3&lt;=$B$2,SMALL(Data_Baseline!$C10:$AZ10,COUNTIF(Data_Baseline!$C10:$AZ10,0)+1)/MAX(Data_Baseline!$C10:$AZ10),IF(Data_Baseline!W10=0,SMALL(Data_Baseline!$C10:$AZ10,COUNTIF(Data_Baseline!$C10:$AZ10,0)+1)/MAX(Data_Baseline!$C10:$AZ10),Data_Baseline!W10/MAX(Data_Baseline!$C10:$AZ10))),IF(X$3&lt;=$B$2,SMALL(Data_Baseline!$C10:$AZ10,COUNTIF(Data_Baseline!$C10:$AZ10,0)+1),IF(Data_Baseline!W10=0,SMALL(Data_Baseline!$C10:$AZ10,COUNTIF(Data_Baseline!$C10:$AZ10,0)+1),Data_Baseline!W10)))),"")</f>
        <v>1.4539283414008698E-3</v>
      </c>
      <c r="Y10" s="79">
        <f ca="1">IFERROR(IF(Data_Baseline!X10="","",IF($C$3="On",IF(Y$3&lt;=$B$2,SMALL(Data_Baseline!$C10:$AZ10,COUNTIF(Data_Baseline!$C10:$AZ10,0)+1)/MAX(Data_Baseline!$C10:$AZ10),IF(Data_Baseline!X10=0,SMALL(Data_Baseline!$C10:$AZ10,COUNTIF(Data_Baseline!$C10:$AZ10,0)+1)/MAX(Data_Baseline!$C10:$AZ10),Data_Baseline!X10/MAX(Data_Baseline!$C10:$AZ10))),IF(Y$3&lt;=$B$2,SMALL(Data_Baseline!$C10:$AZ10,COUNTIF(Data_Baseline!$C10:$AZ10,0)+1),IF(Data_Baseline!X10=0,SMALL(Data_Baseline!$C10:$AZ10,COUNTIF(Data_Baseline!$C10:$AZ10,0)+1),Data_Baseline!X10)))),"")</f>
        <v>5.4332893589414642E-3</v>
      </c>
      <c r="Z10" s="79">
        <f ca="1">IFERROR(IF(Data_Baseline!Y10="","",IF($C$3="On",IF(Z$3&lt;=$B$2,SMALL(Data_Baseline!$C10:$AZ10,COUNTIF(Data_Baseline!$C10:$AZ10,0)+1)/MAX(Data_Baseline!$C10:$AZ10),IF(Data_Baseline!Y10=0,SMALL(Data_Baseline!$C10:$AZ10,COUNTIF(Data_Baseline!$C10:$AZ10,0)+1)/MAX(Data_Baseline!$C10:$AZ10),Data_Baseline!Y10/MAX(Data_Baseline!$C10:$AZ10))),IF(Z$3&lt;=$B$2,SMALL(Data_Baseline!$C10:$AZ10,COUNTIF(Data_Baseline!$C10:$AZ10,0)+1),IF(Data_Baseline!Y10=0,SMALL(Data_Baseline!$C10:$AZ10,COUNTIF(Data_Baseline!$C10:$AZ10,0)+1),Data_Baseline!Y10)))),"")</f>
        <v>1.3705128532120298E-2</v>
      </c>
      <c r="AA10" s="79">
        <f ca="1">IFERROR(IF(Data_Baseline!Z10="","",IF($C$3="On",IF(AA$3&lt;=$B$2,SMALL(Data_Baseline!$C10:$AZ10,COUNTIF(Data_Baseline!$C10:$AZ10,0)+1)/MAX(Data_Baseline!$C10:$AZ10),IF(Data_Baseline!Z10=0,SMALL(Data_Baseline!$C10:$AZ10,COUNTIF(Data_Baseline!$C10:$AZ10,0)+1)/MAX(Data_Baseline!$C10:$AZ10),Data_Baseline!Z10/MAX(Data_Baseline!$C10:$AZ10))),IF(AA$3&lt;=$B$2,SMALL(Data_Baseline!$C10:$AZ10,COUNTIF(Data_Baseline!$C10:$AZ10,0)+1),IF(Data_Baseline!Z10=0,SMALL(Data_Baseline!$C10:$AZ10,COUNTIF(Data_Baseline!$C10:$AZ10,0)+1),Data_Baseline!Z10)))),"")</f>
        <v>2.8704437519557219E-2</v>
      </c>
      <c r="AB10" s="79">
        <f ca="1">IFERROR(IF(Data_Baseline!AA10="","",IF($C$3="On",IF(AB$3&lt;=$B$2,SMALL(Data_Baseline!$C10:$AZ10,COUNTIF(Data_Baseline!$C10:$AZ10,0)+1)/MAX(Data_Baseline!$C10:$AZ10),IF(Data_Baseline!AA10=0,SMALL(Data_Baseline!$C10:$AZ10,COUNTIF(Data_Baseline!$C10:$AZ10,0)+1)/MAX(Data_Baseline!$C10:$AZ10),Data_Baseline!AA10/MAX(Data_Baseline!$C10:$AZ10))),IF(AB$3&lt;=$B$2,SMALL(Data_Baseline!$C10:$AZ10,COUNTIF(Data_Baseline!$C10:$AZ10,0)+1),IF(Data_Baseline!AA10=0,SMALL(Data_Baseline!$C10:$AZ10,COUNTIF(Data_Baseline!$C10:$AZ10,0)+1),Data_Baseline!AA10)))),"")</f>
        <v>5.6515444068785621E-2</v>
      </c>
      <c r="AC10" s="79">
        <f ca="1">IFERROR(IF(Data_Baseline!AB10="","",IF($C$3="On",IF(AC$3&lt;=$B$2,SMALL(Data_Baseline!$C10:$AZ10,COUNTIF(Data_Baseline!$C10:$AZ10,0)+1)/MAX(Data_Baseline!$C10:$AZ10),IF(Data_Baseline!AB10=0,SMALL(Data_Baseline!$C10:$AZ10,COUNTIF(Data_Baseline!$C10:$AZ10,0)+1)/MAX(Data_Baseline!$C10:$AZ10),Data_Baseline!AB10/MAX(Data_Baseline!$C10:$AZ10))),IF(AC$3&lt;=$B$2,SMALL(Data_Baseline!$C10:$AZ10,COUNTIF(Data_Baseline!$C10:$AZ10,0)+1),IF(Data_Baseline!AB10=0,SMALL(Data_Baseline!$C10:$AZ10,COUNTIF(Data_Baseline!$C10:$AZ10,0)+1),Data_Baseline!AB10)))),"")</f>
        <v>0.10491588172524176</v>
      </c>
      <c r="AD10" s="79">
        <f ca="1">IFERROR(IF(Data_Baseline!AC10="","",IF($C$3="On",IF(AD$3&lt;=$B$2,SMALL(Data_Baseline!$C10:$AZ10,COUNTIF(Data_Baseline!$C10:$AZ10,0)+1)/MAX(Data_Baseline!$C10:$AZ10),IF(Data_Baseline!AC10=0,SMALL(Data_Baseline!$C10:$AZ10,COUNTIF(Data_Baseline!$C10:$AZ10,0)+1)/MAX(Data_Baseline!$C10:$AZ10),Data_Baseline!AC10/MAX(Data_Baseline!$C10:$AZ10))),IF(AD$3&lt;=$B$2,SMALL(Data_Baseline!$C10:$AZ10,COUNTIF(Data_Baseline!$C10:$AZ10,0)+1),IF(Data_Baseline!AC10=0,SMALL(Data_Baseline!$C10:$AZ10,COUNTIF(Data_Baseline!$C10:$AZ10,0)+1),Data_Baseline!AC10)))),"")</f>
        <v>0.18481337921280189</v>
      </c>
      <c r="AE10" s="79">
        <f ca="1">IFERROR(IF(Data_Baseline!AD10="","",IF($C$3="On",IF(AE$3&lt;=$B$2,SMALL(Data_Baseline!$C10:$AZ10,COUNTIF(Data_Baseline!$C10:$AZ10,0)+1)/MAX(Data_Baseline!$C10:$AZ10),IF(Data_Baseline!AD10=0,SMALL(Data_Baseline!$C10:$AZ10,COUNTIF(Data_Baseline!$C10:$AZ10,0)+1)/MAX(Data_Baseline!$C10:$AZ10),Data_Baseline!AD10/MAX(Data_Baseline!$C10:$AZ10))),IF(AE$3&lt;=$B$2,SMALL(Data_Baseline!$C10:$AZ10,COUNTIF(Data_Baseline!$C10:$AZ10,0)+1),IF(Data_Baseline!AD10=0,SMALL(Data_Baseline!$C10:$AZ10,COUNTIF(Data_Baseline!$C10:$AZ10,0)+1),Data_Baseline!AD10)))),"")</f>
        <v>0.30378000056070964</v>
      </c>
      <c r="AF10" s="79">
        <f ca="1">IFERROR(IF(Data_Baseline!AE10="","",IF($C$3="On",IF(AF$3&lt;=$B$2,SMALL(Data_Baseline!$C10:$AZ10,COUNTIF(Data_Baseline!$C10:$AZ10,0)+1)/MAX(Data_Baseline!$C10:$AZ10),IF(Data_Baseline!AE10=0,SMALL(Data_Baseline!$C10:$AZ10,COUNTIF(Data_Baseline!$C10:$AZ10,0)+1)/MAX(Data_Baseline!$C10:$AZ10),Data_Baseline!AE10/MAX(Data_Baseline!$C10:$AZ10))),IF(AF$3&lt;=$B$2,SMALL(Data_Baseline!$C10:$AZ10,COUNTIF(Data_Baseline!$C10:$AZ10,0)+1),IF(Data_Baseline!AE10=0,SMALL(Data_Baseline!$C10:$AZ10,COUNTIF(Data_Baseline!$C10:$AZ10,0)+1),Data_Baseline!AE10)))),"")</f>
        <v>0.45111853738607688</v>
      </c>
      <c r="AG10" s="79">
        <f ca="1">IFERROR(IF(Data_Baseline!AF10="","",IF($C$3="On",IF(AG$3&lt;=$B$2,SMALL(Data_Baseline!$C10:$AZ10,COUNTIF(Data_Baseline!$C10:$AZ10,0)+1)/MAX(Data_Baseline!$C10:$AZ10),IF(Data_Baseline!AF10=0,SMALL(Data_Baseline!$C10:$AZ10,COUNTIF(Data_Baseline!$C10:$AZ10,0)+1)/MAX(Data_Baseline!$C10:$AZ10),Data_Baseline!AF10/MAX(Data_Baseline!$C10:$AZ10))),IF(AG$3&lt;=$B$2,SMALL(Data_Baseline!$C10:$AZ10,COUNTIF(Data_Baseline!$C10:$AZ10,0)+1),IF(Data_Baseline!AF10=0,SMALL(Data_Baseline!$C10:$AZ10,COUNTIF(Data_Baseline!$C10:$AZ10,0)+1),Data_Baseline!AF10)))),"")</f>
        <v>0.60384622135658605</v>
      </c>
      <c r="AH10" s="79">
        <f ca="1">IFERROR(IF(Data_Baseline!AG10="","",IF($C$3="On",IF(AH$3&lt;=$B$2,SMALL(Data_Baseline!$C10:$AZ10,COUNTIF(Data_Baseline!$C10:$AZ10,0)+1)/MAX(Data_Baseline!$C10:$AZ10),IF(Data_Baseline!AG10=0,SMALL(Data_Baseline!$C10:$AZ10,COUNTIF(Data_Baseline!$C10:$AZ10,0)+1)/MAX(Data_Baseline!$C10:$AZ10),Data_Baseline!AG10/MAX(Data_Baseline!$C10:$AZ10))),IF(AH$3&lt;=$B$2,SMALL(Data_Baseline!$C10:$AZ10,COUNTIF(Data_Baseline!$C10:$AZ10,0)+1),IF(Data_Baseline!AG10=0,SMALL(Data_Baseline!$C10:$AZ10,COUNTIF(Data_Baseline!$C10:$AZ10,0)+1),Data_Baseline!AG10)))),"")</f>
        <v>0.73519849859423736</v>
      </c>
      <c r="AI10" s="79">
        <f ca="1">IFERROR(IF(Data_Baseline!AH10="","",IF($C$3="On",IF(AI$3&lt;=$B$2,SMALL(Data_Baseline!$C10:$AZ10,COUNTIF(Data_Baseline!$C10:$AZ10,0)+1)/MAX(Data_Baseline!$C10:$AZ10),IF(Data_Baseline!AH10=0,SMALL(Data_Baseline!$C10:$AZ10,COUNTIF(Data_Baseline!$C10:$AZ10,0)+1)/MAX(Data_Baseline!$C10:$AZ10),Data_Baseline!AH10/MAX(Data_Baseline!$C10:$AZ10))),IF(AI$3&lt;=$B$2,SMALL(Data_Baseline!$C10:$AZ10,COUNTIF(Data_Baseline!$C10:$AZ10,0)+1),IF(Data_Baseline!AH10=0,SMALL(Data_Baseline!$C10:$AZ10,COUNTIF(Data_Baseline!$C10:$AZ10,0)+1),Data_Baseline!AH10)))),"")</f>
        <v>0.83357832973389601</v>
      </c>
      <c r="AJ10" s="79">
        <f ca="1">IFERROR(IF(Data_Baseline!AI10="","",IF($C$3="On",IF(AJ$3&lt;=$B$2,SMALL(Data_Baseline!$C10:$AZ10,COUNTIF(Data_Baseline!$C10:$AZ10,0)+1)/MAX(Data_Baseline!$C10:$AZ10),IF(Data_Baseline!AI10=0,SMALL(Data_Baseline!$C10:$AZ10,COUNTIF(Data_Baseline!$C10:$AZ10,0)+1)/MAX(Data_Baseline!$C10:$AZ10),Data_Baseline!AI10/MAX(Data_Baseline!$C10:$AZ10))),IF(AJ$3&lt;=$B$2,SMALL(Data_Baseline!$C10:$AZ10,COUNTIF(Data_Baseline!$C10:$AZ10,0)+1),IF(Data_Baseline!AI10=0,SMALL(Data_Baseline!$C10:$AZ10,COUNTIF(Data_Baseline!$C10:$AZ10,0)+1),Data_Baseline!AI10)))),"")</f>
        <v>0.89885860229073533</v>
      </c>
      <c r="AK10" s="79">
        <f ca="1">IFERROR(IF(Data_Baseline!AJ10="","",IF($C$3="On",IF(AK$3&lt;=$B$2,SMALL(Data_Baseline!$C10:$AZ10,COUNTIF(Data_Baseline!$C10:$AZ10,0)+1)/MAX(Data_Baseline!$C10:$AZ10),IF(Data_Baseline!AJ10=0,SMALL(Data_Baseline!$C10:$AZ10,COUNTIF(Data_Baseline!$C10:$AZ10,0)+1)/MAX(Data_Baseline!$C10:$AZ10),Data_Baseline!AJ10/MAX(Data_Baseline!$C10:$AZ10))),IF(AK$3&lt;=$B$2,SMALL(Data_Baseline!$C10:$AZ10,COUNTIF(Data_Baseline!$C10:$AZ10,0)+1),IF(Data_Baseline!AJ10=0,SMALL(Data_Baseline!$C10:$AZ10,COUNTIF(Data_Baseline!$C10:$AZ10,0)+1),Data_Baseline!AJ10)))),"")</f>
        <v>0.93869525189553293</v>
      </c>
      <c r="AL10" s="79">
        <f ca="1">IFERROR(IF(Data_Baseline!AK10="","",IF($C$3="On",IF(AL$3&lt;=$B$2,SMALL(Data_Baseline!$C10:$AZ10,COUNTIF(Data_Baseline!$C10:$AZ10,0)+1)/MAX(Data_Baseline!$C10:$AZ10),IF(Data_Baseline!AK10=0,SMALL(Data_Baseline!$C10:$AZ10,COUNTIF(Data_Baseline!$C10:$AZ10,0)+1)/MAX(Data_Baseline!$C10:$AZ10),Data_Baseline!AK10/MAX(Data_Baseline!$C10:$AZ10))),IF(AL$3&lt;=$B$2,SMALL(Data_Baseline!$C10:$AZ10,COUNTIF(Data_Baseline!$C10:$AZ10,0)+1),IF(Data_Baseline!AK10=0,SMALL(Data_Baseline!$C10:$AZ10,COUNTIF(Data_Baseline!$C10:$AZ10,0)+1),Data_Baseline!AK10)))),"")</f>
        <v>0.96271448321510111</v>
      </c>
      <c r="AM10" s="79">
        <f ca="1">IFERROR(IF(Data_Baseline!AL10="","",IF($C$3="On",IF(AM$3&lt;=$B$2,SMALL(Data_Baseline!$C10:$AZ10,COUNTIF(Data_Baseline!$C10:$AZ10,0)+1)/MAX(Data_Baseline!$C10:$AZ10),IF(Data_Baseline!AL10=0,SMALL(Data_Baseline!$C10:$AZ10,COUNTIF(Data_Baseline!$C10:$AZ10,0)+1)/MAX(Data_Baseline!$C10:$AZ10),Data_Baseline!AL10/MAX(Data_Baseline!$C10:$AZ10))),IF(AM$3&lt;=$B$2,SMALL(Data_Baseline!$C10:$AZ10,COUNTIF(Data_Baseline!$C10:$AZ10,0)+1),IF(Data_Baseline!AL10=0,SMALL(Data_Baseline!$C10:$AZ10,COUNTIF(Data_Baseline!$C10:$AZ10,0)+1),Data_Baseline!AL10)))),"")</f>
        <v>0.97736477972560232</v>
      </c>
      <c r="AN10" s="79">
        <f ca="1">IFERROR(IF(Data_Baseline!AM10="","",IF($C$3="On",IF(AN$3&lt;=$B$2,SMALL(Data_Baseline!$C10:$AZ10,COUNTIF(Data_Baseline!$C10:$AZ10,0)+1)/MAX(Data_Baseline!$C10:$AZ10),IF(Data_Baseline!AM10=0,SMALL(Data_Baseline!$C10:$AZ10,COUNTIF(Data_Baseline!$C10:$AZ10,0)+1)/MAX(Data_Baseline!$C10:$AZ10),Data_Baseline!AM10/MAX(Data_Baseline!$C10:$AZ10))),IF(AN$3&lt;=$B$2,SMALL(Data_Baseline!$C10:$AZ10,COUNTIF(Data_Baseline!$C10:$AZ10,0)+1),IF(Data_Baseline!AM10=0,SMALL(Data_Baseline!$C10:$AZ10,COUNTIF(Data_Baseline!$C10:$AZ10,0)+1),Data_Baseline!AM10)))),"")</f>
        <v>0.98698738713397149</v>
      </c>
      <c r="AO10" s="79">
        <f ca="1">IFERROR(IF(Data_Baseline!AN10="","",IF($C$3="On",IF(AO$3&lt;=$B$2,SMALL(Data_Baseline!$C10:$AZ10,COUNTIF(Data_Baseline!$C10:$AZ10,0)+1)/MAX(Data_Baseline!$C10:$AZ10),IF(Data_Baseline!AN10=0,SMALL(Data_Baseline!$C10:$AZ10,COUNTIF(Data_Baseline!$C10:$AZ10,0)+1)/MAX(Data_Baseline!$C10:$AZ10),Data_Baseline!AN10/MAX(Data_Baseline!$C10:$AZ10))),IF(AO$3&lt;=$B$2,SMALL(Data_Baseline!$C10:$AZ10,COUNTIF(Data_Baseline!$C10:$AZ10,0)+1),IF(Data_Baseline!AN10=0,SMALL(Data_Baseline!$C10:$AZ10,COUNTIF(Data_Baseline!$C10:$AZ10,0)+1),Data_Baseline!AN10)))),"")</f>
        <v>0.99322621309163928</v>
      </c>
      <c r="AP10" s="79">
        <f ca="1">IFERROR(IF(Data_Baseline!AO10="","",IF($C$3="On",IF(AP$3&lt;=$B$2,SMALL(Data_Baseline!$C10:$AZ10,COUNTIF(Data_Baseline!$C10:$AZ10,0)+1)/MAX(Data_Baseline!$C10:$AZ10),IF(Data_Baseline!AO10=0,SMALL(Data_Baseline!$C10:$AZ10,COUNTIF(Data_Baseline!$C10:$AZ10,0)+1)/MAX(Data_Baseline!$C10:$AZ10),Data_Baseline!AO10/MAX(Data_Baseline!$C10:$AZ10))),IF(AP$3&lt;=$B$2,SMALL(Data_Baseline!$C10:$AZ10,COUNTIF(Data_Baseline!$C10:$AZ10,0)+1),IF(Data_Baseline!AO10=0,SMALL(Data_Baseline!$C10:$AZ10,COUNTIF(Data_Baseline!$C10:$AZ10,0)+1),Data_Baseline!AO10)))),"")</f>
        <v>0.99804139368316236</v>
      </c>
      <c r="AQ10" s="79">
        <f ca="1">IFERROR(IF(Data_Baseline!AP10="","",IF($C$3="On",IF(AQ$3&lt;=$B$2,SMALL(Data_Baseline!$C10:$AZ10,COUNTIF(Data_Baseline!$C10:$AZ10,0)+1)/MAX(Data_Baseline!$C10:$AZ10),IF(Data_Baseline!AP10=0,SMALL(Data_Baseline!$C10:$AZ10,COUNTIF(Data_Baseline!$C10:$AZ10,0)+1)/MAX(Data_Baseline!$C10:$AZ10),Data_Baseline!AP10/MAX(Data_Baseline!$C10:$AZ10))),IF(AQ$3&lt;=$B$2,SMALL(Data_Baseline!$C10:$AZ10,COUNTIF(Data_Baseline!$C10:$AZ10,0)+1),IF(Data_Baseline!AP10=0,SMALL(Data_Baseline!$C10:$AZ10,COUNTIF(Data_Baseline!$C10:$AZ10,0)+1),Data_Baseline!AP10)))),"")</f>
        <v>1</v>
      </c>
      <c r="AR10" s="79" t="str">
        <f>IFERROR(IF(Data_Baseline!AQ10="","",IF($C$3="On",IF(AR$3&lt;=$B$2,SMALL(Data_Baseline!$C10:$AZ10,COUNTIF(Data_Baseline!$C10:$AZ10,0)+1)/MAX(Data_Baseline!$C10:$AZ10),IF(Data_Baseline!AQ10=0,SMALL(Data_Baseline!$C10:$AZ10,COUNTIF(Data_Baseline!$C10:$AZ10,0)+1)/MAX(Data_Baseline!$C10:$AZ10),Data_Baseline!AQ10/MAX(Data_Baseline!$C10:$AZ10))),IF(AR$3&lt;=$B$2,SMALL(Data_Baseline!$C10:$AZ10,COUNTIF(Data_Baseline!$C10:$AZ10,0)+1),IF(Data_Baseline!AQ10=0,SMALL(Data_Baseline!$C10:$AZ10,COUNTIF(Data_Baseline!$C10:$AZ10,0)+1),Data_Baseline!AQ10)))),"")</f>
        <v/>
      </c>
      <c r="AS10" s="79" t="str">
        <f>IFERROR(IF(Data_Baseline!AR10="","",IF($C$3="On",IF(AS$3&lt;=$B$2,SMALL(Data_Baseline!$C10:$AZ10,COUNTIF(Data_Baseline!$C10:$AZ10,0)+1)/MAX(Data_Baseline!$C10:$AZ10),IF(Data_Baseline!AR10=0,SMALL(Data_Baseline!$C10:$AZ10,COUNTIF(Data_Baseline!$C10:$AZ10,0)+1)/MAX(Data_Baseline!$C10:$AZ10),Data_Baseline!AR10/MAX(Data_Baseline!$C10:$AZ10))),IF(AS$3&lt;=$B$2,SMALL(Data_Baseline!$C10:$AZ10,COUNTIF(Data_Baseline!$C10:$AZ10,0)+1),IF(Data_Baseline!AR10=0,SMALL(Data_Baseline!$C10:$AZ10,COUNTIF(Data_Baseline!$C10:$AZ10,0)+1),Data_Baseline!AR10)))),"")</f>
        <v/>
      </c>
      <c r="AT10" s="79" t="str">
        <f>IFERROR(IF(Data_Baseline!AS10="","",IF($C$3="On",IF(AT$3&lt;=$B$2,SMALL(Data_Baseline!$C10:$AZ10,COUNTIF(Data_Baseline!$C10:$AZ10,0)+1)/MAX(Data_Baseline!$C10:$AZ10),IF(Data_Baseline!AS10=0,SMALL(Data_Baseline!$C10:$AZ10,COUNTIF(Data_Baseline!$C10:$AZ10,0)+1)/MAX(Data_Baseline!$C10:$AZ10),Data_Baseline!AS10/MAX(Data_Baseline!$C10:$AZ10))),IF(AT$3&lt;=$B$2,SMALL(Data_Baseline!$C10:$AZ10,COUNTIF(Data_Baseline!$C10:$AZ10,0)+1),IF(Data_Baseline!AS10=0,SMALL(Data_Baseline!$C10:$AZ10,COUNTIF(Data_Baseline!$C10:$AZ10,0)+1),Data_Baseline!AS10)))),"")</f>
        <v/>
      </c>
      <c r="AU10" s="79" t="str">
        <f>IFERROR(IF(Data_Baseline!AT10="","",IF($C$3="On",IF(AU$3&lt;=$B$2,SMALL(Data_Baseline!$C10:$AZ10,COUNTIF(Data_Baseline!$C10:$AZ10,0)+1)/MAX(Data_Baseline!$C10:$AZ10),IF(Data_Baseline!AT10=0,SMALL(Data_Baseline!$C10:$AZ10,COUNTIF(Data_Baseline!$C10:$AZ10,0)+1)/MAX(Data_Baseline!$C10:$AZ10),Data_Baseline!AT10/MAX(Data_Baseline!$C10:$AZ10))),IF(AU$3&lt;=$B$2,SMALL(Data_Baseline!$C10:$AZ10,COUNTIF(Data_Baseline!$C10:$AZ10,0)+1),IF(Data_Baseline!AT10=0,SMALL(Data_Baseline!$C10:$AZ10,COUNTIF(Data_Baseline!$C10:$AZ10,0)+1),Data_Baseline!AT10)))),"")</f>
        <v/>
      </c>
      <c r="AV10" s="79" t="str">
        <f>IFERROR(IF(Data_Baseline!AU10="","",IF($C$3="On",IF(AV$3&lt;=$B$2,SMALL(Data_Baseline!$C10:$AZ10,COUNTIF(Data_Baseline!$C10:$AZ10,0)+1)/MAX(Data_Baseline!$C10:$AZ10),IF(Data_Baseline!AU10=0,SMALL(Data_Baseline!$C10:$AZ10,COUNTIF(Data_Baseline!$C10:$AZ10,0)+1)/MAX(Data_Baseline!$C10:$AZ10),Data_Baseline!AU10/MAX(Data_Baseline!$C10:$AZ10))),IF(AV$3&lt;=$B$2,SMALL(Data_Baseline!$C10:$AZ10,COUNTIF(Data_Baseline!$C10:$AZ10,0)+1),IF(Data_Baseline!AU10=0,SMALL(Data_Baseline!$C10:$AZ10,COUNTIF(Data_Baseline!$C10:$AZ10,0)+1),Data_Baseline!AU10)))),"")</f>
        <v/>
      </c>
      <c r="AW10" s="79" t="str">
        <f>IFERROR(IF(Data_Baseline!AV10="","",IF($C$3="On",IF(AW$3&lt;=$B$2,SMALL(Data_Baseline!$C10:$AZ10,COUNTIF(Data_Baseline!$C10:$AZ10,0)+1)/MAX(Data_Baseline!$C10:$AZ10),IF(Data_Baseline!AV10=0,SMALL(Data_Baseline!$C10:$AZ10,COUNTIF(Data_Baseline!$C10:$AZ10,0)+1)/MAX(Data_Baseline!$C10:$AZ10),Data_Baseline!AV10/MAX(Data_Baseline!$C10:$AZ10))),IF(AW$3&lt;=$B$2,SMALL(Data_Baseline!$C10:$AZ10,COUNTIF(Data_Baseline!$C10:$AZ10,0)+1),IF(Data_Baseline!AV10=0,SMALL(Data_Baseline!$C10:$AZ10,COUNTIF(Data_Baseline!$C10:$AZ10,0)+1),Data_Baseline!AV10)))),"")</f>
        <v/>
      </c>
      <c r="AX10" s="79" t="str">
        <f>IFERROR(IF(Data_Baseline!AW10="","",IF($C$3="On",IF(AX$3&lt;=$B$2,SMALL(Data_Baseline!$C10:$AZ10,COUNTIF(Data_Baseline!$C10:$AZ10,0)+1)/MAX(Data_Baseline!$C10:$AZ10),IF(Data_Baseline!AW10=0,SMALL(Data_Baseline!$C10:$AZ10,COUNTIF(Data_Baseline!$C10:$AZ10,0)+1)/MAX(Data_Baseline!$C10:$AZ10),Data_Baseline!AW10/MAX(Data_Baseline!$C10:$AZ10))),IF(AX$3&lt;=$B$2,SMALL(Data_Baseline!$C10:$AZ10,COUNTIF(Data_Baseline!$C10:$AZ10,0)+1),IF(Data_Baseline!AW10=0,SMALL(Data_Baseline!$C10:$AZ10,COUNTIF(Data_Baseline!$C10:$AZ10,0)+1),Data_Baseline!AW10)))),"")</f>
        <v/>
      </c>
      <c r="AY10" s="79" t="str">
        <f>IFERROR(IF(Data_Baseline!AX10="","",IF($C$3="On",IF(AY$3&lt;=$B$2,SMALL(Data_Baseline!$C10:$AZ10,COUNTIF(Data_Baseline!$C10:$AZ10,0)+1)/MAX(Data_Baseline!$C10:$AZ10),IF(Data_Baseline!AX10=0,SMALL(Data_Baseline!$C10:$AZ10,COUNTIF(Data_Baseline!$C10:$AZ10,0)+1)/MAX(Data_Baseline!$C10:$AZ10),Data_Baseline!AX10/MAX(Data_Baseline!$C10:$AZ10))),IF(AY$3&lt;=$B$2,SMALL(Data_Baseline!$C10:$AZ10,COUNTIF(Data_Baseline!$C10:$AZ10,0)+1),IF(Data_Baseline!AX10=0,SMALL(Data_Baseline!$C10:$AZ10,COUNTIF(Data_Baseline!$C10:$AZ10,0)+1),Data_Baseline!AX10)))),"")</f>
        <v/>
      </c>
      <c r="AZ10" s="79" t="str">
        <f>IFERROR(IF(Data_Baseline!AY10="","",IF($C$3="On",IF(AZ$3&lt;=$B$2,SMALL(Data_Baseline!$C10:$AZ10,COUNTIF(Data_Baseline!$C10:$AZ10,0)+1)/MAX(Data_Baseline!$C10:$AZ10),IF(Data_Baseline!AY10=0,SMALL(Data_Baseline!$C10:$AZ10,COUNTIF(Data_Baseline!$C10:$AZ10,0)+1)/MAX(Data_Baseline!$C10:$AZ10),Data_Baseline!AY10/MAX(Data_Baseline!$C10:$AZ10))),IF(AZ$3&lt;=$B$2,SMALL(Data_Baseline!$C10:$AZ10,COUNTIF(Data_Baseline!$C10:$AZ10,0)+1),IF(Data_Baseline!AY10=0,SMALL(Data_Baseline!$C10:$AZ10,COUNTIF(Data_Baseline!$C10:$AZ10,0)+1),Data_Baseline!AY10)))),"")</f>
        <v/>
      </c>
      <c r="BA10" s="79" t="str">
        <f>IFERROR(IF(Data_Baseline!AZ10="","",IF($C$3="On",IF(BA$3&lt;=$B$2,SMALL(Data_Baseline!$C10:$AZ10,COUNTIF(Data_Baseline!$C10:$AZ10,0)+1)/MAX(Data_Baseline!$C10:$AZ10),IF(Data_Baseline!AZ10=0,SMALL(Data_Baseline!$C10:$AZ10,COUNTIF(Data_Baseline!$C10:$AZ10,0)+1)/MAX(Data_Baseline!$C10:$AZ10),Data_Baseline!AZ10/MAX(Data_Baseline!$C10:$AZ10))),IF(BA$3&lt;=$B$2,SMALL(Data_Baseline!$C10:$AZ10,COUNTIF(Data_Baseline!$C10:$AZ10,0)+1),IF(Data_Baseline!AZ10=0,SMALL(Data_Baseline!$C10:$AZ10,COUNTIF(Data_Baseline!$C10:$AZ10,0)+1),Data_Baseline!AZ10)))),"")</f>
        <v/>
      </c>
      <c r="BB10" s="79">
        <f ca="1">IF(Data_Initial!BA10="",1,0)</f>
        <v>1</v>
      </c>
      <c r="BC10" s="2" t="str">
        <f t="shared" ca="1" si="0"/>
        <v>3G_ParA</v>
      </c>
      <c r="BD10" s="79" t="str">
        <f t="shared" ca="1" si="1"/>
        <v>3G</v>
      </c>
      <c r="BE10" s="79" t="str">
        <f ca="1">Data_Initial!BC10</f>
        <v>ParA</v>
      </c>
      <c r="BF10" s="79" t="str">
        <f ca="1">Data_Initial!BB10</f>
        <v>1_1</v>
      </c>
      <c r="BG10" s="79">
        <f ca="1">IFERROR((INDIRECT("Plate"&amp;Data!A10&amp;"_C!"&amp;CHAR(RIGHT(Data!B10,LEN(Data!B10)-1)+65)&amp;CODE(LEFT(Data!B10,1))-58)),"")</f>
        <v>0</v>
      </c>
      <c r="BH10" s="79" t="str">
        <f ca="1">Data_Initial!BA10</f>
        <v/>
      </c>
      <c r="BI10" s="79">
        <f t="shared" ca="1" si="2"/>
        <v>1.4539283414008698E-3</v>
      </c>
      <c r="BJ10" s="79" t="str">
        <f ca="1">IF(BH10="N",1+MAX($BJ$3:BJ9),"")</f>
        <v/>
      </c>
      <c r="BK10" s="79"/>
      <c r="BL10" s="79"/>
      <c r="BM10" s="79"/>
      <c r="BN10" s="79"/>
      <c r="BO10" s="79"/>
      <c r="BP10" s="79"/>
      <c r="BQ10" s="79"/>
      <c r="BR10" s="79"/>
      <c r="BS10" s="79"/>
      <c r="BT10" s="79"/>
      <c r="BU10" s="79"/>
      <c r="BV10" s="79"/>
      <c r="BW10" s="79"/>
      <c r="BX10" s="79"/>
      <c r="BY10" s="79"/>
      <c r="BZ10" s="79"/>
    </row>
    <row r="11" spans="1:78" x14ac:dyDescent="0.25">
      <c r="A11" s="79">
        <f ca="1">IF(BH11="N","N"&amp;BJ11,IF(BB11=0,"",MAX($A$3:A10)+1))</f>
        <v>8</v>
      </c>
      <c r="B11" s="79" t="str">
        <f ca="1">Data_Initial!A11&amp;C11</f>
        <v>1H1</v>
      </c>
      <c r="C11" s="79" t="str">
        <f ca="1">Data_Initial!B11</f>
        <v>H1</v>
      </c>
      <c r="D11" s="79">
        <f ca="1">IFERROR(IF(Data_Baseline!C11="","",IF($C$3="On",IF(D$3&lt;=$B$2,SMALL(Data_Baseline!$C11:$AZ11,COUNTIF(Data_Baseline!$C11:$AZ11,0)+1)/MAX(Data_Baseline!$C11:$AZ11),IF(Data_Baseline!C11=0,SMALL(Data_Baseline!$C11:$AZ11,COUNTIF(Data_Baseline!$C11:$AZ11,0)+1)/MAX(Data_Baseline!$C11:$AZ11),Data_Baseline!C11/MAX(Data_Baseline!$C11:$AZ11))),IF(D$3&lt;=$B$2,SMALL(Data_Baseline!$C11:$AZ11,COUNTIF(Data_Baseline!$C11:$AZ11,0)+1),IF(Data_Baseline!C11=0,SMALL(Data_Baseline!$C11:$AZ11,COUNTIF(Data_Baseline!$C11:$AZ11,0)+1),Data_Baseline!C11)))),"")</f>
        <v>7.4730229890385439E-4</v>
      </c>
      <c r="E11" s="79">
        <f ca="1">IFERROR(IF(Data_Baseline!D11="","",IF($C$3="On",IF(E$3&lt;=$B$2,SMALL(Data_Baseline!$C11:$AZ11,COUNTIF(Data_Baseline!$C11:$AZ11,0)+1)/MAX(Data_Baseline!$C11:$AZ11),IF(Data_Baseline!D11=0,SMALL(Data_Baseline!$C11:$AZ11,COUNTIF(Data_Baseline!$C11:$AZ11,0)+1)/MAX(Data_Baseline!$C11:$AZ11),Data_Baseline!D11/MAX(Data_Baseline!$C11:$AZ11))),IF(E$3&lt;=$B$2,SMALL(Data_Baseline!$C11:$AZ11,COUNTIF(Data_Baseline!$C11:$AZ11,0)+1),IF(Data_Baseline!D11=0,SMALL(Data_Baseline!$C11:$AZ11,COUNTIF(Data_Baseline!$C11:$AZ11,0)+1),Data_Baseline!D11)))),"")</f>
        <v>7.4730229890385439E-4</v>
      </c>
      <c r="F11" s="79">
        <f ca="1">IFERROR(IF(Data_Baseline!E11="","",IF($C$3="On",IF(F$3&lt;=$B$2,SMALL(Data_Baseline!$C11:$AZ11,COUNTIF(Data_Baseline!$C11:$AZ11,0)+1)/MAX(Data_Baseline!$C11:$AZ11),IF(Data_Baseline!E11=0,SMALL(Data_Baseline!$C11:$AZ11,COUNTIF(Data_Baseline!$C11:$AZ11,0)+1)/MAX(Data_Baseline!$C11:$AZ11),Data_Baseline!E11/MAX(Data_Baseline!$C11:$AZ11))),IF(F$3&lt;=$B$2,SMALL(Data_Baseline!$C11:$AZ11,COUNTIF(Data_Baseline!$C11:$AZ11,0)+1),IF(Data_Baseline!E11=0,SMALL(Data_Baseline!$C11:$AZ11,COUNTIF(Data_Baseline!$C11:$AZ11,0)+1),Data_Baseline!E11)))),"")</f>
        <v>7.4730229890385439E-4</v>
      </c>
      <c r="G11" s="79">
        <f ca="1">IFERROR(IF(Data_Baseline!F11="","",IF($C$3="On",IF(G$3&lt;=$B$2,SMALL(Data_Baseline!$C11:$AZ11,COUNTIF(Data_Baseline!$C11:$AZ11,0)+1)/MAX(Data_Baseline!$C11:$AZ11),IF(Data_Baseline!F11=0,SMALL(Data_Baseline!$C11:$AZ11,COUNTIF(Data_Baseline!$C11:$AZ11,0)+1)/MAX(Data_Baseline!$C11:$AZ11),Data_Baseline!F11/MAX(Data_Baseline!$C11:$AZ11))),IF(G$3&lt;=$B$2,SMALL(Data_Baseline!$C11:$AZ11,COUNTIF(Data_Baseline!$C11:$AZ11,0)+1),IF(Data_Baseline!F11=0,SMALL(Data_Baseline!$C11:$AZ11,COUNTIF(Data_Baseline!$C11:$AZ11,0)+1),Data_Baseline!F11)))),"")</f>
        <v>7.4730229890385439E-4</v>
      </c>
      <c r="H11" s="79">
        <f ca="1">IFERROR(IF(Data_Baseline!G11="","",IF($C$3="On",IF(H$3&lt;=$B$2,SMALL(Data_Baseline!$C11:$AZ11,COUNTIF(Data_Baseline!$C11:$AZ11,0)+1)/MAX(Data_Baseline!$C11:$AZ11),IF(Data_Baseline!G11=0,SMALL(Data_Baseline!$C11:$AZ11,COUNTIF(Data_Baseline!$C11:$AZ11,0)+1)/MAX(Data_Baseline!$C11:$AZ11),Data_Baseline!G11/MAX(Data_Baseline!$C11:$AZ11))),IF(H$3&lt;=$B$2,SMALL(Data_Baseline!$C11:$AZ11,COUNTIF(Data_Baseline!$C11:$AZ11,0)+1),IF(Data_Baseline!G11=0,SMALL(Data_Baseline!$C11:$AZ11,COUNTIF(Data_Baseline!$C11:$AZ11,0)+1),Data_Baseline!G11)))),"")</f>
        <v>7.4730229890385439E-4</v>
      </c>
      <c r="I11" s="79">
        <f ca="1">IFERROR(IF(Data_Baseline!H11="","",IF($C$3="On",IF(I$3&lt;=$B$2,SMALL(Data_Baseline!$C11:$AZ11,COUNTIF(Data_Baseline!$C11:$AZ11,0)+1)/MAX(Data_Baseline!$C11:$AZ11),IF(Data_Baseline!H11=0,SMALL(Data_Baseline!$C11:$AZ11,COUNTIF(Data_Baseline!$C11:$AZ11,0)+1)/MAX(Data_Baseline!$C11:$AZ11),Data_Baseline!H11/MAX(Data_Baseline!$C11:$AZ11))),IF(I$3&lt;=$B$2,SMALL(Data_Baseline!$C11:$AZ11,COUNTIF(Data_Baseline!$C11:$AZ11,0)+1),IF(Data_Baseline!H11=0,SMALL(Data_Baseline!$C11:$AZ11,COUNTIF(Data_Baseline!$C11:$AZ11,0)+1),Data_Baseline!H11)))),"")</f>
        <v>7.4730229890385439E-4</v>
      </c>
      <c r="J11" s="79">
        <f ca="1">IFERROR(IF(Data_Baseline!I11="","",IF($C$3="On",IF(J$3&lt;=$B$2,SMALL(Data_Baseline!$C11:$AZ11,COUNTIF(Data_Baseline!$C11:$AZ11,0)+1)/MAX(Data_Baseline!$C11:$AZ11),IF(Data_Baseline!I11=0,SMALL(Data_Baseline!$C11:$AZ11,COUNTIF(Data_Baseline!$C11:$AZ11,0)+1)/MAX(Data_Baseline!$C11:$AZ11),Data_Baseline!I11/MAX(Data_Baseline!$C11:$AZ11))),IF(J$3&lt;=$B$2,SMALL(Data_Baseline!$C11:$AZ11,COUNTIF(Data_Baseline!$C11:$AZ11,0)+1),IF(Data_Baseline!I11=0,SMALL(Data_Baseline!$C11:$AZ11,COUNTIF(Data_Baseline!$C11:$AZ11,0)+1),Data_Baseline!I11)))),"")</f>
        <v>7.4730229890385439E-4</v>
      </c>
      <c r="K11" s="79">
        <f ca="1">IFERROR(IF(Data_Baseline!J11="","",IF($C$3="On",IF(K$3&lt;=$B$2,SMALL(Data_Baseline!$C11:$AZ11,COUNTIF(Data_Baseline!$C11:$AZ11,0)+1)/MAX(Data_Baseline!$C11:$AZ11),IF(Data_Baseline!J11=0,SMALL(Data_Baseline!$C11:$AZ11,COUNTIF(Data_Baseline!$C11:$AZ11,0)+1)/MAX(Data_Baseline!$C11:$AZ11),Data_Baseline!J11/MAX(Data_Baseline!$C11:$AZ11))),IF(K$3&lt;=$B$2,SMALL(Data_Baseline!$C11:$AZ11,COUNTIF(Data_Baseline!$C11:$AZ11,0)+1),IF(Data_Baseline!J11=0,SMALL(Data_Baseline!$C11:$AZ11,COUNTIF(Data_Baseline!$C11:$AZ11,0)+1),Data_Baseline!J11)))),"")</f>
        <v>7.4730229890385439E-4</v>
      </c>
      <c r="L11" s="79">
        <f ca="1">IFERROR(IF(Data_Baseline!K11="","",IF($C$3="On",IF(L$3&lt;=$B$2,SMALL(Data_Baseline!$C11:$AZ11,COUNTIF(Data_Baseline!$C11:$AZ11,0)+1)/MAX(Data_Baseline!$C11:$AZ11),IF(Data_Baseline!K11=0,SMALL(Data_Baseline!$C11:$AZ11,COUNTIF(Data_Baseline!$C11:$AZ11,0)+1)/MAX(Data_Baseline!$C11:$AZ11),Data_Baseline!K11/MAX(Data_Baseline!$C11:$AZ11))),IF(L$3&lt;=$B$2,SMALL(Data_Baseline!$C11:$AZ11,COUNTIF(Data_Baseline!$C11:$AZ11,0)+1),IF(Data_Baseline!K11=0,SMALL(Data_Baseline!$C11:$AZ11,COUNTIF(Data_Baseline!$C11:$AZ11,0)+1),Data_Baseline!K11)))),"")</f>
        <v>7.4730229890385439E-4</v>
      </c>
      <c r="M11" s="79">
        <f ca="1">IFERROR(IF(Data_Baseline!L11="","",IF($C$3="On",IF(M$3&lt;=$B$2,SMALL(Data_Baseline!$C11:$AZ11,COUNTIF(Data_Baseline!$C11:$AZ11,0)+1)/MAX(Data_Baseline!$C11:$AZ11),IF(Data_Baseline!L11=0,SMALL(Data_Baseline!$C11:$AZ11,COUNTIF(Data_Baseline!$C11:$AZ11,0)+1)/MAX(Data_Baseline!$C11:$AZ11),Data_Baseline!L11/MAX(Data_Baseline!$C11:$AZ11))),IF(M$3&lt;=$B$2,SMALL(Data_Baseline!$C11:$AZ11,COUNTIF(Data_Baseline!$C11:$AZ11,0)+1),IF(Data_Baseline!L11=0,SMALL(Data_Baseline!$C11:$AZ11,COUNTIF(Data_Baseline!$C11:$AZ11,0)+1),Data_Baseline!L11)))),"")</f>
        <v>7.4730229890385439E-4</v>
      </c>
      <c r="N11" s="79">
        <f ca="1">IFERROR(IF(Data_Baseline!M11="","",IF($C$3="On",IF(N$3&lt;=$B$2,SMALL(Data_Baseline!$C11:$AZ11,COUNTIF(Data_Baseline!$C11:$AZ11,0)+1)/MAX(Data_Baseline!$C11:$AZ11),IF(Data_Baseline!M11=0,SMALL(Data_Baseline!$C11:$AZ11,COUNTIF(Data_Baseline!$C11:$AZ11,0)+1)/MAX(Data_Baseline!$C11:$AZ11),Data_Baseline!M11/MAX(Data_Baseline!$C11:$AZ11))),IF(N$3&lt;=$B$2,SMALL(Data_Baseline!$C11:$AZ11,COUNTIF(Data_Baseline!$C11:$AZ11,0)+1),IF(Data_Baseline!M11=0,SMALL(Data_Baseline!$C11:$AZ11,COUNTIF(Data_Baseline!$C11:$AZ11,0)+1),Data_Baseline!M11)))),"")</f>
        <v>7.4730229890385439E-4</v>
      </c>
      <c r="O11" s="79">
        <f ca="1">IFERROR(IF(Data_Baseline!N11="","",IF($C$3="On",IF(O$3&lt;=$B$2,SMALL(Data_Baseline!$C11:$AZ11,COUNTIF(Data_Baseline!$C11:$AZ11,0)+1)/MAX(Data_Baseline!$C11:$AZ11),IF(Data_Baseline!N11=0,SMALL(Data_Baseline!$C11:$AZ11,COUNTIF(Data_Baseline!$C11:$AZ11,0)+1)/MAX(Data_Baseline!$C11:$AZ11),Data_Baseline!N11/MAX(Data_Baseline!$C11:$AZ11))),IF(O$3&lt;=$B$2,SMALL(Data_Baseline!$C11:$AZ11,COUNTIF(Data_Baseline!$C11:$AZ11,0)+1),IF(Data_Baseline!N11=0,SMALL(Data_Baseline!$C11:$AZ11,COUNTIF(Data_Baseline!$C11:$AZ11,0)+1),Data_Baseline!N11)))),"")</f>
        <v>7.4730229890385439E-4</v>
      </c>
      <c r="P11" s="79">
        <f ca="1">IFERROR(IF(Data_Baseline!O11="","",IF($C$3="On",IF(P$3&lt;=$B$2,SMALL(Data_Baseline!$C11:$AZ11,COUNTIF(Data_Baseline!$C11:$AZ11,0)+1)/MAX(Data_Baseline!$C11:$AZ11),IF(Data_Baseline!O11=0,SMALL(Data_Baseline!$C11:$AZ11,COUNTIF(Data_Baseline!$C11:$AZ11,0)+1)/MAX(Data_Baseline!$C11:$AZ11),Data_Baseline!O11/MAX(Data_Baseline!$C11:$AZ11))),IF(P$3&lt;=$B$2,SMALL(Data_Baseline!$C11:$AZ11,COUNTIF(Data_Baseline!$C11:$AZ11,0)+1),IF(Data_Baseline!O11=0,SMALL(Data_Baseline!$C11:$AZ11,COUNTIF(Data_Baseline!$C11:$AZ11,0)+1),Data_Baseline!O11)))),"")</f>
        <v>7.4730229890385439E-4</v>
      </c>
      <c r="Q11" s="79">
        <f ca="1">IFERROR(IF(Data_Baseline!P11="","",IF($C$3="On",IF(Q$3&lt;=$B$2,SMALL(Data_Baseline!$C11:$AZ11,COUNTIF(Data_Baseline!$C11:$AZ11,0)+1)/MAX(Data_Baseline!$C11:$AZ11),IF(Data_Baseline!P11=0,SMALL(Data_Baseline!$C11:$AZ11,COUNTIF(Data_Baseline!$C11:$AZ11,0)+1)/MAX(Data_Baseline!$C11:$AZ11),Data_Baseline!P11/MAX(Data_Baseline!$C11:$AZ11))),IF(Q$3&lt;=$B$2,SMALL(Data_Baseline!$C11:$AZ11,COUNTIF(Data_Baseline!$C11:$AZ11,0)+1),IF(Data_Baseline!P11=0,SMALL(Data_Baseline!$C11:$AZ11,COUNTIF(Data_Baseline!$C11:$AZ11,0)+1),Data_Baseline!P11)))),"")</f>
        <v>7.4730229890385439E-4</v>
      </c>
      <c r="R11" s="79">
        <f ca="1">IFERROR(IF(Data_Baseline!Q11="","",IF($C$3="On",IF(R$3&lt;=$B$2,SMALL(Data_Baseline!$C11:$AZ11,COUNTIF(Data_Baseline!$C11:$AZ11,0)+1)/MAX(Data_Baseline!$C11:$AZ11),IF(Data_Baseline!Q11=0,SMALL(Data_Baseline!$C11:$AZ11,COUNTIF(Data_Baseline!$C11:$AZ11,0)+1)/MAX(Data_Baseline!$C11:$AZ11),Data_Baseline!Q11/MAX(Data_Baseline!$C11:$AZ11))),IF(R$3&lt;=$B$2,SMALL(Data_Baseline!$C11:$AZ11,COUNTIF(Data_Baseline!$C11:$AZ11,0)+1),IF(Data_Baseline!Q11=0,SMALL(Data_Baseline!$C11:$AZ11,COUNTIF(Data_Baseline!$C11:$AZ11,0)+1),Data_Baseline!Q11)))),"")</f>
        <v>7.4730229890385439E-4</v>
      </c>
      <c r="S11" s="79">
        <f ca="1">IFERROR(IF(Data_Baseline!R11="","",IF($C$3="On",IF(S$3&lt;=$B$2,SMALL(Data_Baseline!$C11:$AZ11,COUNTIF(Data_Baseline!$C11:$AZ11,0)+1)/MAX(Data_Baseline!$C11:$AZ11),IF(Data_Baseline!R11=0,SMALL(Data_Baseline!$C11:$AZ11,COUNTIF(Data_Baseline!$C11:$AZ11,0)+1)/MAX(Data_Baseline!$C11:$AZ11),Data_Baseline!R11/MAX(Data_Baseline!$C11:$AZ11))),IF(S$3&lt;=$B$2,SMALL(Data_Baseline!$C11:$AZ11,COUNTIF(Data_Baseline!$C11:$AZ11,0)+1),IF(Data_Baseline!R11=0,SMALL(Data_Baseline!$C11:$AZ11,COUNTIF(Data_Baseline!$C11:$AZ11,0)+1),Data_Baseline!R11)))),"")</f>
        <v>7.4730229890385439E-4</v>
      </c>
      <c r="T11" s="79">
        <f ca="1">IFERROR(IF(Data_Baseline!S11="","",IF($C$3="On",IF(T$3&lt;=$B$2,SMALL(Data_Baseline!$C11:$AZ11,COUNTIF(Data_Baseline!$C11:$AZ11,0)+1)/MAX(Data_Baseline!$C11:$AZ11),IF(Data_Baseline!S11=0,SMALL(Data_Baseline!$C11:$AZ11,COUNTIF(Data_Baseline!$C11:$AZ11,0)+1)/MAX(Data_Baseline!$C11:$AZ11),Data_Baseline!S11/MAX(Data_Baseline!$C11:$AZ11))),IF(T$3&lt;=$B$2,SMALL(Data_Baseline!$C11:$AZ11,COUNTIF(Data_Baseline!$C11:$AZ11,0)+1),IF(Data_Baseline!S11=0,SMALL(Data_Baseline!$C11:$AZ11,COUNTIF(Data_Baseline!$C11:$AZ11,0)+1),Data_Baseline!S11)))),"")</f>
        <v>7.4730229890385439E-4</v>
      </c>
      <c r="U11" s="79">
        <f ca="1">IFERROR(IF(Data_Baseline!T11="","",IF($C$3="On",IF(U$3&lt;=$B$2,SMALL(Data_Baseline!$C11:$AZ11,COUNTIF(Data_Baseline!$C11:$AZ11,0)+1)/MAX(Data_Baseline!$C11:$AZ11),IF(Data_Baseline!T11=0,SMALL(Data_Baseline!$C11:$AZ11,COUNTIF(Data_Baseline!$C11:$AZ11,0)+1)/MAX(Data_Baseline!$C11:$AZ11),Data_Baseline!T11/MAX(Data_Baseline!$C11:$AZ11))),IF(U$3&lt;=$B$2,SMALL(Data_Baseline!$C11:$AZ11,COUNTIF(Data_Baseline!$C11:$AZ11,0)+1),IF(Data_Baseline!T11=0,SMALL(Data_Baseline!$C11:$AZ11,COUNTIF(Data_Baseline!$C11:$AZ11,0)+1),Data_Baseline!T11)))),"")</f>
        <v>7.4730229890385439E-4</v>
      </c>
      <c r="V11" s="79">
        <f ca="1">IFERROR(IF(Data_Baseline!U11="","",IF($C$3="On",IF(V$3&lt;=$B$2,SMALL(Data_Baseline!$C11:$AZ11,COUNTIF(Data_Baseline!$C11:$AZ11,0)+1)/MAX(Data_Baseline!$C11:$AZ11),IF(Data_Baseline!U11=0,SMALL(Data_Baseline!$C11:$AZ11,COUNTIF(Data_Baseline!$C11:$AZ11,0)+1)/MAX(Data_Baseline!$C11:$AZ11),Data_Baseline!U11/MAX(Data_Baseline!$C11:$AZ11))),IF(V$3&lt;=$B$2,SMALL(Data_Baseline!$C11:$AZ11,COUNTIF(Data_Baseline!$C11:$AZ11,0)+1),IF(Data_Baseline!U11=0,SMALL(Data_Baseline!$C11:$AZ11,COUNTIF(Data_Baseline!$C11:$AZ11,0)+1),Data_Baseline!U11)))),"")</f>
        <v>7.4730229890385439E-4</v>
      </c>
      <c r="W11" s="79">
        <f ca="1">IFERROR(IF(Data_Baseline!V11="","",IF($C$3="On",IF(W$3&lt;=$B$2,SMALL(Data_Baseline!$C11:$AZ11,COUNTIF(Data_Baseline!$C11:$AZ11,0)+1)/MAX(Data_Baseline!$C11:$AZ11),IF(Data_Baseline!V11=0,SMALL(Data_Baseline!$C11:$AZ11,COUNTIF(Data_Baseline!$C11:$AZ11,0)+1)/MAX(Data_Baseline!$C11:$AZ11),Data_Baseline!V11/MAX(Data_Baseline!$C11:$AZ11))),IF(W$3&lt;=$B$2,SMALL(Data_Baseline!$C11:$AZ11,COUNTIF(Data_Baseline!$C11:$AZ11,0)+1),IF(Data_Baseline!V11=0,SMALL(Data_Baseline!$C11:$AZ11,COUNTIF(Data_Baseline!$C11:$AZ11,0)+1),Data_Baseline!V11)))),"")</f>
        <v>7.4730229890385439E-4</v>
      </c>
      <c r="X11" s="79">
        <f ca="1">IFERROR(IF(Data_Baseline!W11="","",IF($C$3="On",IF(X$3&lt;=$B$2,SMALL(Data_Baseline!$C11:$AZ11,COUNTIF(Data_Baseline!$C11:$AZ11,0)+1)/MAX(Data_Baseline!$C11:$AZ11),IF(Data_Baseline!W11=0,SMALL(Data_Baseline!$C11:$AZ11,COUNTIF(Data_Baseline!$C11:$AZ11,0)+1)/MAX(Data_Baseline!$C11:$AZ11),Data_Baseline!W11/MAX(Data_Baseline!$C11:$AZ11))),IF(X$3&lt;=$B$2,SMALL(Data_Baseline!$C11:$AZ11,COUNTIF(Data_Baseline!$C11:$AZ11,0)+1),IF(Data_Baseline!W11=0,SMALL(Data_Baseline!$C11:$AZ11,COUNTIF(Data_Baseline!$C11:$AZ11,0)+1),Data_Baseline!W11)))),"")</f>
        <v>1.6337557425159736E-3</v>
      </c>
      <c r="Y11" s="79">
        <f ca="1">IFERROR(IF(Data_Baseline!X11="","",IF($C$3="On",IF(Y$3&lt;=$B$2,SMALL(Data_Baseline!$C11:$AZ11,COUNTIF(Data_Baseline!$C11:$AZ11,0)+1)/MAX(Data_Baseline!$C11:$AZ11),IF(Data_Baseline!X11=0,SMALL(Data_Baseline!$C11:$AZ11,COUNTIF(Data_Baseline!$C11:$AZ11,0)+1)/MAX(Data_Baseline!$C11:$AZ11),Data_Baseline!X11/MAX(Data_Baseline!$C11:$AZ11))),IF(Y$3&lt;=$B$2,SMALL(Data_Baseline!$C11:$AZ11,COUNTIF(Data_Baseline!$C11:$AZ11,0)+1),IF(Data_Baseline!X11=0,SMALL(Data_Baseline!$C11:$AZ11,COUNTIF(Data_Baseline!$C11:$AZ11,0)+1),Data_Baseline!X11)))),"")</f>
        <v>5.6044711676926781E-3</v>
      </c>
      <c r="Z11" s="79">
        <f ca="1">IFERROR(IF(Data_Baseline!Y11="","",IF($C$3="On",IF(Z$3&lt;=$B$2,SMALL(Data_Baseline!$C11:$AZ11,COUNTIF(Data_Baseline!$C11:$AZ11,0)+1)/MAX(Data_Baseline!$C11:$AZ11),IF(Data_Baseline!Y11=0,SMALL(Data_Baseline!$C11:$AZ11,COUNTIF(Data_Baseline!$C11:$AZ11,0)+1)/MAX(Data_Baseline!$C11:$AZ11),Data_Baseline!Y11/MAX(Data_Baseline!$C11:$AZ11))),IF(Z$3&lt;=$B$2,SMALL(Data_Baseline!$C11:$AZ11,COUNTIF(Data_Baseline!$C11:$AZ11,0)+1),IF(Data_Baseline!Y11=0,SMALL(Data_Baseline!$C11:$AZ11,COUNTIF(Data_Baseline!$C11:$AZ11,0)+1),Data_Baseline!Y11)))),"")</f>
        <v>1.2688003122916422E-2</v>
      </c>
      <c r="AA11" s="79">
        <f ca="1">IFERROR(IF(Data_Baseline!Z11="","",IF($C$3="On",IF(AA$3&lt;=$B$2,SMALL(Data_Baseline!$C11:$AZ11,COUNTIF(Data_Baseline!$C11:$AZ11,0)+1)/MAX(Data_Baseline!$C11:$AZ11),IF(Data_Baseline!Z11=0,SMALL(Data_Baseline!$C11:$AZ11,COUNTIF(Data_Baseline!$C11:$AZ11,0)+1)/MAX(Data_Baseline!$C11:$AZ11),Data_Baseline!Z11/MAX(Data_Baseline!$C11:$AZ11))),IF(AA$3&lt;=$B$2,SMALL(Data_Baseline!$C11:$AZ11,COUNTIF(Data_Baseline!$C11:$AZ11,0)+1),IF(Data_Baseline!Z11=0,SMALL(Data_Baseline!$C11:$AZ11,COUNTIF(Data_Baseline!$C11:$AZ11,0)+1),Data_Baseline!Z11)))),"")</f>
        <v>2.7293217554204149E-2</v>
      </c>
      <c r="AB11" s="79">
        <f ca="1">IFERROR(IF(Data_Baseline!AA11="","",IF($C$3="On",IF(AB$3&lt;=$B$2,SMALL(Data_Baseline!$C11:$AZ11,COUNTIF(Data_Baseline!$C11:$AZ11,0)+1)/MAX(Data_Baseline!$C11:$AZ11),IF(Data_Baseline!AA11=0,SMALL(Data_Baseline!$C11:$AZ11,COUNTIF(Data_Baseline!$C11:$AZ11,0)+1)/MAX(Data_Baseline!$C11:$AZ11),Data_Baseline!AA11/MAX(Data_Baseline!$C11:$AZ11))),IF(AB$3&lt;=$B$2,SMALL(Data_Baseline!$C11:$AZ11,COUNTIF(Data_Baseline!$C11:$AZ11,0)+1),IF(Data_Baseline!AA11=0,SMALL(Data_Baseline!$C11:$AZ11,COUNTIF(Data_Baseline!$C11:$AZ11,0)+1),Data_Baseline!AA11)))),"")</f>
        <v>5.4304989790734462E-2</v>
      </c>
      <c r="AC11" s="79">
        <f ca="1">IFERROR(IF(Data_Baseline!AB11="","",IF($C$3="On",IF(AC$3&lt;=$B$2,SMALL(Data_Baseline!$C11:$AZ11,COUNTIF(Data_Baseline!$C11:$AZ11,0)+1)/MAX(Data_Baseline!$C11:$AZ11),IF(Data_Baseline!AB11=0,SMALL(Data_Baseline!$C11:$AZ11,COUNTIF(Data_Baseline!$C11:$AZ11,0)+1)/MAX(Data_Baseline!$C11:$AZ11),Data_Baseline!AB11/MAX(Data_Baseline!$C11:$AZ11))),IF(AC$3&lt;=$B$2,SMALL(Data_Baseline!$C11:$AZ11,COUNTIF(Data_Baseline!$C11:$AZ11,0)+1),IF(Data_Baseline!AB11=0,SMALL(Data_Baseline!$C11:$AZ11,COUNTIF(Data_Baseline!$C11:$AZ11,0)+1),Data_Baseline!AB11)))),"")</f>
        <v>0.10256643220269615</v>
      </c>
      <c r="AD11" s="79">
        <f ca="1">IFERROR(IF(Data_Baseline!AC11="","",IF($C$3="On",IF(AD$3&lt;=$B$2,SMALL(Data_Baseline!$C11:$AZ11,COUNTIF(Data_Baseline!$C11:$AZ11,0)+1)/MAX(Data_Baseline!$C11:$AZ11),IF(Data_Baseline!AC11=0,SMALL(Data_Baseline!$C11:$AZ11,COUNTIF(Data_Baseline!$C11:$AZ11,0)+1)/MAX(Data_Baseline!$C11:$AZ11),Data_Baseline!AC11/MAX(Data_Baseline!$C11:$AZ11))),IF(AD$3&lt;=$B$2,SMALL(Data_Baseline!$C11:$AZ11,COUNTIF(Data_Baseline!$C11:$AZ11,0)+1),IF(Data_Baseline!AC11=0,SMALL(Data_Baseline!$C11:$AZ11,COUNTIF(Data_Baseline!$C11:$AZ11,0)+1),Data_Baseline!AC11)))),"")</f>
        <v>0.18215556049673093</v>
      </c>
      <c r="AE11" s="79">
        <f ca="1">IFERROR(IF(Data_Baseline!AD11="","",IF($C$3="On",IF(AE$3&lt;=$B$2,SMALL(Data_Baseline!$C11:$AZ11,COUNTIF(Data_Baseline!$C11:$AZ11,0)+1)/MAX(Data_Baseline!$C11:$AZ11),IF(Data_Baseline!AD11=0,SMALL(Data_Baseline!$C11:$AZ11,COUNTIF(Data_Baseline!$C11:$AZ11,0)+1)/MAX(Data_Baseline!$C11:$AZ11),Data_Baseline!AD11/MAX(Data_Baseline!$C11:$AZ11))),IF(AE$3&lt;=$B$2,SMALL(Data_Baseline!$C11:$AZ11,COUNTIF(Data_Baseline!$C11:$AZ11,0)+1),IF(Data_Baseline!AD11=0,SMALL(Data_Baseline!$C11:$AZ11,COUNTIF(Data_Baseline!$C11:$AZ11,0)+1),Data_Baseline!AD11)))),"")</f>
        <v>0.30065992456706059</v>
      </c>
      <c r="AF11" s="79">
        <f ca="1">IFERROR(IF(Data_Baseline!AE11="","",IF($C$3="On",IF(AF$3&lt;=$B$2,SMALL(Data_Baseline!$C11:$AZ11,COUNTIF(Data_Baseline!$C11:$AZ11,0)+1)/MAX(Data_Baseline!$C11:$AZ11),IF(Data_Baseline!AE11=0,SMALL(Data_Baseline!$C11:$AZ11,COUNTIF(Data_Baseline!$C11:$AZ11,0)+1)/MAX(Data_Baseline!$C11:$AZ11),Data_Baseline!AE11/MAX(Data_Baseline!$C11:$AZ11))),IF(AF$3&lt;=$B$2,SMALL(Data_Baseline!$C11:$AZ11,COUNTIF(Data_Baseline!$C11:$AZ11,0)+1),IF(Data_Baseline!AE11=0,SMALL(Data_Baseline!$C11:$AZ11,COUNTIF(Data_Baseline!$C11:$AZ11,0)+1),Data_Baseline!AE11)))),"")</f>
        <v>0.44831909632060107</v>
      </c>
      <c r="AG11" s="79">
        <f ca="1">IFERROR(IF(Data_Baseline!AF11="","",IF($C$3="On",IF(AG$3&lt;=$B$2,SMALL(Data_Baseline!$C11:$AZ11,COUNTIF(Data_Baseline!$C11:$AZ11,0)+1)/MAX(Data_Baseline!$C11:$AZ11),IF(Data_Baseline!AF11=0,SMALL(Data_Baseline!$C11:$AZ11,COUNTIF(Data_Baseline!$C11:$AZ11,0)+1)/MAX(Data_Baseline!$C11:$AZ11),Data_Baseline!AF11/MAX(Data_Baseline!$C11:$AZ11))),IF(AG$3&lt;=$B$2,SMALL(Data_Baseline!$C11:$AZ11,COUNTIF(Data_Baseline!$C11:$AZ11,0)+1),IF(Data_Baseline!AF11=0,SMALL(Data_Baseline!$C11:$AZ11,COUNTIF(Data_Baseline!$C11:$AZ11,0)+1),Data_Baseline!AF11)))),"")</f>
        <v>0.60133666493123106</v>
      </c>
      <c r="AH11" s="79">
        <f ca="1">IFERROR(IF(Data_Baseline!AG11="","",IF($C$3="On",IF(AH$3&lt;=$B$2,SMALL(Data_Baseline!$C11:$AZ11,COUNTIF(Data_Baseline!$C11:$AZ11,0)+1)/MAX(Data_Baseline!$C11:$AZ11),IF(Data_Baseline!AG11=0,SMALL(Data_Baseline!$C11:$AZ11,COUNTIF(Data_Baseline!$C11:$AZ11,0)+1)/MAX(Data_Baseline!$C11:$AZ11),Data_Baseline!AG11/MAX(Data_Baseline!$C11:$AZ11))),IF(AH$3&lt;=$B$2,SMALL(Data_Baseline!$C11:$AZ11,COUNTIF(Data_Baseline!$C11:$AZ11,0)+1),IF(Data_Baseline!AG11=0,SMALL(Data_Baseline!$C11:$AZ11,COUNTIF(Data_Baseline!$C11:$AZ11,0)+1),Data_Baseline!AG11)))),"")</f>
        <v>0.73422563211954384</v>
      </c>
      <c r="AI11" s="79">
        <f ca="1">IFERROR(IF(Data_Baseline!AH11="","",IF($C$3="On",IF(AI$3&lt;=$B$2,SMALL(Data_Baseline!$C11:$AZ11,COUNTIF(Data_Baseline!$C11:$AZ11,0)+1)/MAX(Data_Baseline!$C11:$AZ11),IF(Data_Baseline!AH11=0,SMALL(Data_Baseline!$C11:$AZ11,COUNTIF(Data_Baseline!$C11:$AZ11,0)+1)/MAX(Data_Baseline!$C11:$AZ11),Data_Baseline!AH11/MAX(Data_Baseline!$C11:$AZ11))),IF(AI$3&lt;=$B$2,SMALL(Data_Baseline!$C11:$AZ11,COUNTIF(Data_Baseline!$C11:$AZ11,0)+1),IF(Data_Baseline!AH11=0,SMALL(Data_Baseline!$C11:$AZ11,COUNTIF(Data_Baseline!$C11:$AZ11,0)+1),Data_Baseline!AH11)))),"")</f>
        <v>0.83375238692790987</v>
      </c>
      <c r="AJ11" s="79">
        <f ca="1">IFERROR(IF(Data_Baseline!AI11="","",IF($C$3="On",IF(AJ$3&lt;=$B$2,SMALL(Data_Baseline!$C11:$AZ11,COUNTIF(Data_Baseline!$C11:$AZ11,0)+1)/MAX(Data_Baseline!$C11:$AZ11),IF(Data_Baseline!AI11=0,SMALL(Data_Baseline!$C11:$AZ11,COUNTIF(Data_Baseline!$C11:$AZ11,0)+1)/MAX(Data_Baseline!$C11:$AZ11),Data_Baseline!AI11/MAX(Data_Baseline!$C11:$AZ11))),IF(AJ$3&lt;=$B$2,SMALL(Data_Baseline!$C11:$AZ11,COUNTIF(Data_Baseline!$C11:$AZ11,0)+1),IF(Data_Baseline!AI11=0,SMALL(Data_Baseline!$C11:$AZ11,COUNTIF(Data_Baseline!$C11:$AZ11,0)+1),Data_Baseline!AI11)))),"")</f>
        <v>0.90010642074837055</v>
      </c>
      <c r="AK11" s="79">
        <f ca="1">IFERROR(IF(Data_Baseline!AJ11="","",IF($C$3="On",IF(AK$3&lt;=$B$2,SMALL(Data_Baseline!$C11:$AZ11,COUNTIF(Data_Baseline!$C11:$AZ11,0)+1)/MAX(Data_Baseline!$C11:$AZ11),IF(Data_Baseline!AJ11=0,SMALL(Data_Baseline!$C11:$AZ11,COUNTIF(Data_Baseline!$C11:$AZ11,0)+1)/MAX(Data_Baseline!$C11:$AZ11),Data_Baseline!AJ11/MAX(Data_Baseline!$C11:$AZ11))),IF(AK$3&lt;=$B$2,SMALL(Data_Baseline!$C11:$AZ11,COUNTIF(Data_Baseline!$C11:$AZ11,0)+1),IF(Data_Baseline!AJ11=0,SMALL(Data_Baseline!$C11:$AZ11,COUNTIF(Data_Baseline!$C11:$AZ11,0)+1),Data_Baseline!AJ11)))),"")</f>
        <v>0.940190966254287</v>
      </c>
      <c r="AL11" s="79">
        <f ca="1">IFERROR(IF(Data_Baseline!AK11="","",IF($C$3="On",IF(AL$3&lt;=$B$2,SMALL(Data_Baseline!$C11:$AZ11,COUNTIF(Data_Baseline!$C11:$AZ11,0)+1)/MAX(Data_Baseline!$C11:$AZ11),IF(Data_Baseline!AK11=0,SMALL(Data_Baseline!$C11:$AZ11,COUNTIF(Data_Baseline!$C11:$AZ11,0)+1)/MAX(Data_Baseline!$C11:$AZ11),Data_Baseline!AK11/MAX(Data_Baseline!$C11:$AZ11))),IF(AL$3&lt;=$B$2,SMALL(Data_Baseline!$C11:$AZ11,COUNTIF(Data_Baseline!$C11:$AZ11,0)+1),IF(Data_Baseline!AK11=0,SMALL(Data_Baseline!$C11:$AZ11,COUNTIF(Data_Baseline!$C11:$AZ11,0)+1),Data_Baseline!AK11)))),"")</f>
        <v>0.96363812772256963</v>
      </c>
      <c r="AM11" s="79">
        <f ca="1">IFERROR(IF(Data_Baseline!AL11="","",IF($C$3="On",IF(AM$3&lt;=$B$2,SMALL(Data_Baseline!$C11:$AZ11,COUNTIF(Data_Baseline!$C11:$AZ11,0)+1)/MAX(Data_Baseline!$C11:$AZ11),IF(Data_Baseline!AL11=0,SMALL(Data_Baseline!$C11:$AZ11,COUNTIF(Data_Baseline!$C11:$AZ11,0)+1)/MAX(Data_Baseline!$C11:$AZ11),Data_Baseline!AL11/MAX(Data_Baseline!$C11:$AZ11))),IF(AM$3&lt;=$B$2,SMALL(Data_Baseline!$C11:$AZ11,COUNTIF(Data_Baseline!$C11:$AZ11,0)+1),IF(Data_Baseline!AL11=0,SMALL(Data_Baseline!$C11:$AZ11,COUNTIF(Data_Baseline!$C11:$AZ11,0)+1),Data_Baseline!AL11)))),"")</f>
        <v>0.97798970587015921</v>
      </c>
      <c r="AN11" s="79">
        <f ca="1">IFERROR(IF(Data_Baseline!AM11="","",IF($C$3="On",IF(AN$3&lt;=$B$2,SMALL(Data_Baseline!$C11:$AZ11,COUNTIF(Data_Baseline!$C11:$AZ11,0)+1)/MAX(Data_Baseline!$C11:$AZ11),IF(Data_Baseline!AM11=0,SMALL(Data_Baseline!$C11:$AZ11,COUNTIF(Data_Baseline!$C11:$AZ11,0)+1)/MAX(Data_Baseline!$C11:$AZ11),Data_Baseline!AM11/MAX(Data_Baseline!$C11:$AZ11))),IF(AN$3&lt;=$B$2,SMALL(Data_Baseline!$C11:$AZ11,COUNTIF(Data_Baseline!$C11:$AZ11,0)+1),IF(Data_Baseline!AM11=0,SMALL(Data_Baseline!$C11:$AZ11,COUNTIF(Data_Baseline!$C11:$AZ11,0)+1),Data_Baseline!AM11)))),"")</f>
        <v>0.987803531829198</v>
      </c>
      <c r="AO11" s="79">
        <f ca="1">IFERROR(IF(Data_Baseline!AN11="","",IF($C$3="On",IF(AO$3&lt;=$B$2,SMALL(Data_Baseline!$C11:$AZ11,COUNTIF(Data_Baseline!$C11:$AZ11,0)+1)/MAX(Data_Baseline!$C11:$AZ11),IF(Data_Baseline!AN11=0,SMALL(Data_Baseline!$C11:$AZ11,COUNTIF(Data_Baseline!$C11:$AZ11,0)+1)/MAX(Data_Baseline!$C11:$AZ11),Data_Baseline!AN11/MAX(Data_Baseline!$C11:$AZ11))),IF(AO$3&lt;=$B$2,SMALL(Data_Baseline!$C11:$AZ11,COUNTIF(Data_Baseline!$C11:$AZ11,0)+1),IF(Data_Baseline!AN11=0,SMALL(Data_Baseline!$C11:$AZ11,COUNTIF(Data_Baseline!$C11:$AZ11,0)+1),Data_Baseline!AN11)))),"")</f>
        <v>0.99461056597088215</v>
      </c>
      <c r="AP11" s="79">
        <f ca="1">IFERROR(IF(Data_Baseline!AO11="","",IF($C$3="On",IF(AP$3&lt;=$B$2,SMALL(Data_Baseline!$C11:$AZ11,COUNTIF(Data_Baseline!$C11:$AZ11,0)+1)/MAX(Data_Baseline!$C11:$AZ11),IF(Data_Baseline!AO11=0,SMALL(Data_Baseline!$C11:$AZ11,COUNTIF(Data_Baseline!$C11:$AZ11,0)+1)/MAX(Data_Baseline!$C11:$AZ11),Data_Baseline!AO11/MAX(Data_Baseline!$C11:$AZ11))),IF(AP$3&lt;=$B$2,SMALL(Data_Baseline!$C11:$AZ11,COUNTIF(Data_Baseline!$C11:$AZ11,0)+1),IF(Data_Baseline!AO11=0,SMALL(Data_Baseline!$C11:$AZ11,COUNTIF(Data_Baseline!$C11:$AZ11,0)+1),Data_Baseline!AO11)))),"")</f>
        <v>0.99859556045699838</v>
      </c>
      <c r="AQ11" s="79">
        <f ca="1">IFERROR(IF(Data_Baseline!AP11="","",IF($C$3="On",IF(AQ$3&lt;=$B$2,SMALL(Data_Baseline!$C11:$AZ11,COUNTIF(Data_Baseline!$C11:$AZ11,0)+1)/MAX(Data_Baseline!$C11:$AZ11),IF(Data_Baseline!AP11=0,SMALL(Data_Baseline!$C11:$AZ11,COUNTIF(Data_Baseline!$C11:$AZ11,0)+1)/MAX(Data_Baseline!$C11:$AZ11),Data_Baseline!AP11/MAX(Data_Baseline!$C11:$AZ11))),IF(AQ$3&lt;=$B$2,SMALL(Data_Baseline!$C11:$AZ11,COUNTIF(Data_Baseline!$C11:$AZ11,0)+1),IF(Data_Baseline!AP11=0,SMALL(Data_Baseline!$C11:$AZ11,COUNTIF(Data_Baseline!$C11:$AZ11,0)+1),Data_Baseline!AP11)))),"")</f>
        <v>1</v>
      </c>
      <c r="AR11" s="79" t="str">
        <f>IFERROR(IF(Data_Baseline!AQ11="","",IF($C$3="On",IF(AR$3&lt;=$B$2,SMALL(Data_Baseline!$C11:$AZ11,COUNTIF(Data_Baseline!$C11:$AZ11,0)+1)/MAX(Data_Baseline!$C11:$AZ11),IF(Data_Baseline!AQ11=0,SMALL(Data_Baseline!$C11:$AZ11,COUNTIF(Data_Baseline!$C11:$AZ11,0)+1)/MAX(Data_Baseline!$C11:$AZ11),Data_Baseline!AQ11/MAX(Data_Baseline!$C11:$AZ11))),IF(AR$3&lt;=$B$2,SMALL(Data_Baseline!$C11:$AZ11,COUNTIF(Data_Baseline!$C11:$AZ11,0)+1),IF(Data_Baseline!AQ11=0,SMALL(Data_Baseline!$C11:$AZ11,COUNTIF(Data_Baseline!$C11:$AZ11,0)+1),Data_Baseline!AQ11)))),"")</f>
        <v/>
      </c>
      <c r="AS11" s="79" t="str">
        <f>IFERROR(IF(Data_Baseline!AR11="","",IF($C$3="On",IF(AS$3&lt;=$B$2,SMALL(Data_Baseline!$C11:$AZ11,COUNTIF(Data_Baseline!$C11:$AZ11,0)+1)/MAX(Data_Baseline!$C11:$AZ11),IF(Data_Baseline!AR11=0,SMALL(Data_Baseline!$C11:$AZ11,COUNTIF(Data_Baseline!$C11:$AZ11,0)+1)/MAX(Data_Baseline!$C11:$AZ11),Data_Baseline!AR11/MAX(Data_Baseline!$C11:$AZ11))),IF(AS$3&lt;=$B$2,SMALL(Data_Baseline!$C11:$AZ11,COUNTIF(Data_Baseline!$C11:$AZ11,0)+1),IF(Data_Baseline!AR11=0,SMALL(Data_Baseline!$C11:$AZ11,COUNTIF(Data_Baseline!$C11:$AZ11,0)+1),Data_Baseline!AR11)))),"")</f>
        <v/>
      </c>
      <c r="AT11" s="79" t="str">
        <f>IFERROR(IF(Data_Baseline!AS11="","",IF($C$3="On",IF(AT$3&lt;=$B$2,SMALL(Data_Baseline!$C11:$AZ11,COUNTIF(Data_Baseline!$C11:$AZ11,0)+1)/MAX(Data_Baseline!$C11:$AZ11),IF(Data_Baseline!AS11=0,SMALL(Data_Baseline!$C11:$AZ11,COUNTIF(Data_Baseline!$C11:$AZ11,0)+1)/MAX(Data_Baseline!$C11:$AZ11),Data_Baseline!AS11/MAX(Data_Baseline!$C11:$AZ11))),IF(AT$3&lt;=$B$2,SMALL(Data_Baseline!$C11:$AZ11,COUNTIF(Data_Baseline!$C11:$AZ11,0)+1),IF(Data_Baseline!AS11=0,SMALL(Data_Baseline!$C11:$AZ11,COUNTIF(Data_Baseline!$C11:$AZ11,0)+1),Data_Baseline!AS11)))),"")</f>
        <v/>
      </c>
      <c r="AU11" s="79" t="str">
        <f>IFERROR(IF(Data_Baseline!AT11="","",IF($C$3="On",IF(AU$3&lt;=$B$2,SMALL(Data_Baseline!$C11:$AZ11,COUNTIF(Data_Baseline!$C11:$AZ11,0)+1)/MAX(Data_Baseline!$C11:$AZ11),IF(Data_Baseline!AT11=0,SMALL(Data_Baseline!$C11:$AZ11,COUNTIF(Data_Baseline!$C11:$AZ11,0)+1)/MAX(Data_Baseline!$C11:$AZ11),Data_Baseline!AT11/MAX(Data_Baseline!$C11:$AZ11))),IF(AU$3&lt;=$B$2,SMALL(Data_Baseline!$C11:$AZ11,COUNTIF(Data_Baseline!$C11:$AZ11,0)+1),IF(Data_Baseline!AT11=0,SMALL(Data_Baseline!$C11:$AZ11,COUNTIF(Data_Baseline!$C11:$AZ11,0)+1),Data_Baseline!AT11)))),"")</f>
        <v/>
      </c>
      <c r="AV11" s="79" t="str">
        <f>IFERROR(IF(Data_Baseline!AU11="","",IF($C$3="On",IF(AV$3&lt;=$B$2,SMALL(Data_Baseline!$C11:$AZ11,COUNTIF(Data_Baseline!$C11:$AZ11,0)+1)/MAX(Data_Baseline!$C11:$AZ11),IF(Data_Baseline!AU11=0,SMALL(Data_Baseline!$C11:$AZ11,COUNTIF(Data_Baseline!$C11:$AZ11,0)+1)/MAX(Data_Baseline!$C11:$AZ11),Data_Baseline!AU11/MAX(Data_Baseline!$C11:$AZ11))),IF(AV$3&lt;=$B$2,SMALL(Data_Baseline!$C11:$AZ11,COUNTIF(Data_Baseline!$C11:$AZ11,0)+1),IF(Data_Baseline!AU11=0,SMALL(Data_Baseline!$C11:$AZ11,COUNTIF(Data_Baseline!$C11:$AZ11,0)+1),Data_Baseline!AU11)))),"")</f>
        <v/>
      </c>
      <c r="AW11" s="79" t="str">
        <f>IFERROR(IF(Data_Baseline!AV11="","",IF($C$3="On",IF(AW$3&lt;=$B$2,SMALL(Data_Baseline!$C11:$AZ11,COUNTIF(Data_Baseline!$C11:$AZ11,0)+1)/MAX(Data_Baseline!$C11:$AZ11),IF(Data_Baseline!AV11=0,SMALL(Data_Baseline!$C11:$AZ11,COUNTIF(Data_Baseline!$C11:$AZ11,0)+1)/MAX(Data_Baseline!$C11:$AZ11),Data_Baseline!AV11/MAX(Data_Baseline!$C11:$AZ11))),IF(AW$3&lt;=$B$2,SMALL(Data_Baseline!$C11:$AZ11,COUNTIF(Data_Baseline!$C11:$AZ11,0)+1),IF(Data_Baseline!AV11=0,SMALL(Data_Baseline!$C11:$AZ11,COUNTIF(Data_Baseline!$C11:$AZ11,0)+1),Data_Baseline!AV11)))),"")</f>
        <v/>
      </c>
      <c r="AX11" s="79" t="str">
        <f>IFERROR(IF(Data_Baseline!AW11="","",IF($C$3="On",IF(AX$3&lt;=$B$2,SMALL(Data_Baseline!$C11:$AZ11,COUNTIF(Data_Baseline!$C11:$AZ11,0)+1)/MAX(Data_Baseline!$C11:$AZ11),IF(Data_Baseline!AW11=0,SMALL(Data_Baseline!$C11:$AZ11,COUNTIF(Data_Baseline!$C11:$AZ11,0)+1)/MAX(Data_Baseline!$C11:$AZ11),Data_Baseline!AW11/MAX(Data_Baseline!$C11:$AZ11))),IF(AX$3&lt;=$B$2,SMALL(Data_Baseline!$C11:$AZ11,COUNTIF(Data_Baseline!$C11:$AZ11,0)+1),IF(Data_Baseline!AW11=0,SMALL(Data_Baseline!$C11:$AZ11,COUNTIF(Data_Baseline!$C11:$AZ11,0)+1),Data_Baseline!AW11)))),"")</f>
        <v/>
      </c>
      <c r="AY11" s="79" t="str">
        <f>IFERROR(IF(Data_Baseline!AX11="","",IF($C$3="On",IF(AY$3&lt;=$B$2,SMALL(Data_Baseline!$C11:$AZ11,COUNTIF(Data_Baseline!$C11:$AZ11,0)+1)/MAX(Data_Baseline!$C11:$AZ11),IF(Data_Baseline!AX11=0,SMALL(Data_Baseline!$C11:$AZ11,COUNTIF(Data_Baseline!$C11:$AZ11,0)+1)/MAX(Data_Baseline!$C11:$AZ11),Data_Baseline!AX11/MAX(Data_Baseline!$C11:$AZ11))),IF(AY$3&lt;=$B$2,SMALL(Data_Baseline!$C11:$AZ11,COUNTIF(Data_Baseline!$C11:$AZ11,0)+1),IF(Data_Baseline!AX11=0,SMALL(Data_Baseline!$C11:$AZ11,COUNTIF(Data_Baseline!$C11:$AZ11,0)+1),Data_Baseline!AX11)))),"")</f>
        <v/>
      </c>
      <c r="AZ11" s="79" t="str">
        <f>IFERROR(IF(Data_Baseline!AY11="","",IF($C$3="On",IF(AZ$3&lt;=$B$2,SMALL(Data_Baseline!$C11:$AZ11,COUNTIF(Data_Baseline!$C11:$AZ11,0)+1)/MAX(Data_Baseline!$C11:$AZ11),IF(Data_Baseline!AY11=0,SMALL(Data_Baseline!$C11:$AZ11,COUNTIF(Data_Baseline!$C11:$AZ11,0)+1)/MAX(Data_Baseline!$C11:$AZ11),Data_Baseline!AY11/MAX(Data_Baseline!$C11:$AZ11))),IF(AZ$3&lt;=$B$2,SMALL(Data_Baseline!$C11:$AZ11,COUNTIF(Data_Baseline!$C11:$AZ11,0)+1),IF(Data_Baseline!AY11=0,SMALL(Data_Baseline!$C11:$AZ11,COUNTIF(Data_Baseline!$C11:$AZ11,0)+1),Data_Baseline!AY11)))),"")</f>
        <v/>
      </c>
      <c r="BA11" s="79" t="str">
        <f>IFERROR(IF(Data_Baseline!AZ11="","",IF($C$3="On",IF(BA$3&lt;=$B$2,SMALL(Data_Baseline!$C11:$AZ11,COUNTIF(Data_Baseline!$C11:$AZ11,0)+1)/MAX(Data_Baseline!$C11:$AZ11),IF(Data_Baseline!AZ11=0,SMALL(Data_Baseline!$C11:$AZ11,COUNTIF(Data_Baseline!$C11:$AZ11,0)+1)/MAX(Data_Baseline!$C11:$AZ11),Data_Baseline!AZ11/MAX(Data_Baseline!$C11:$AZ11))),IF(BA$3&lt;=$B$2,SMALL(Data_Baseline!$C11:$AZ11,COUNTIF(Data_Baseline!$C11:$AZ11,0)+1),IF(Data_Baseline!AZ11=0,SMALL(Data_Baseline!$C11:$AZ11,COUNTIF(Data_Baseline!$C11:$AZ11,0)+1),Data_Baseline!AZ11)))),"")</f>
        <v/>
      </c>
      <c r="BB11" s="79">
        <f ca="1">IF(Data_Initial!BA11="",1,0)</f>
        <v>1</v>
      </c>
      <c r="BC11" s="2" t="str">
        <f t="shared" ca="1" si="0"/>
        <v>3G_ParA</v>
      </c>
      <c r="BD11" s="79" t="str">
        <f t="shared" ca="1" si="1"/>
        <v>3G</v>
      </c>
      <c r="BE11" s="79" t="str">
        <f ca="1">Data_Initial!BC11</f>
        <v>ParA</v>
      </c>
      <c r="BF11" s="79" t="str">
        <f ca="1">Data_Initial!BB11</f>
        <v>1_1</v>
      </c>
      <c r="BG11" s="79">
        <f ca="1">IFERROR((INDIRECT("Plate"&amp;Data!A11&amp;"_C!"&amp;CHAR(RIGHT(Data!B11,LEN(Data!B11)-1)+65)&amp;CODE(LEFT(Data!B11,1))-58)),"")</f>
        <v>0</v>
      </c>
      <c r="BH11" s="79" t="str">
        <f ca="1">Data_Initial!BA11</f>
        <v/>
      </c>
      <c r="BI11" s="79">
        <f t="shared" ca="1" si="2"/>
        <v>7.4730229890385439E-4</v>
      </c>
      <c r="BJ11" s="79" t="str">
        <f ca="1">IF(BH11="N",1+MAX($BJ$3:BJ10),"")</f>
        <v/>
      </c>
      <c r="BK11" s="79"/>
      <c r="BL11" s="79"/>
      <c r="BM11" s="79"/>
      <c r="BN11" s="79"/>
      <c r="BO11" s="79"/>
      <c r="BP11" s="79"/>
      <c r="BQ11" s="79"/>
      <c r="BR11" s="79"/>
      <c r="BS11" s="79"/>
      <c r="BT11" s="79"/>
      <c r="BU11" s="79"/>
      <c r="BV11" s="79"/>
      <c r="BW11" s="79"/>
      <c r="BX11" s="79"/>
      <c r="BY11" s="79"/>
      <c r="BZ11" s="79"/>
    </row>
    <row r="12" spans="1:78" x14ac:dyDescent="0.25">
      <c r="A12" s="79">
        <f ca="1">IF(BH12="N","N"&amp;BJ12,IF(BB12=0,"",MAX($A$3:A11)+1))</f>
        <v>9</v>
      </c>
      <c r="B12" s="79" t="str">
        <f ca="1">Data_Initial!A12&amp;C12</f>
        <v>1A2</v>
      </c>
      <c r="C12" s="79" t="str">
        <f ca="1">Data_Initial!B12</f>
        <v>A2</v>
      </c>
      <c r="D12" s="79">
        <f ca="1">IFERROR(IF(Data_Baseline!C12="","",IF($C$3="On",IF(D$3&lt;=$B$2,SMALL(Data_Baseline!$C12:$AZ12,COUNTIF(Data_Baseline!$C12:$AZ12,0)+1)/MAX(Data_Baseline!$C12:$AZ12),IF(Data_Baseline!C12=0,SMALL(Data_Baseline!$C12:$AZ12,COUNTIF(Data_Baseline!$C12:$AZ12,0)+1)/MAX(Data_Baseline!$C12:$AZ12),Data_Baseline!C12/MAX(Data_Baseline!$C12:$AZ12))),IF(D$3&lt;=$B$2,SMALL(Data_Baseline!$C12:$AZ12,COUNTIF(Data_Baseline!$C12:$AZ12,0)+1),IF(Data_Baseline!C12=0,SMALL(Data_Baseline!$C12:$AZ12,COUNTIF(Data_Baseline!$C12:$AZ12,0)+1),Data_Baseline!C12)))),"")</f>
        <v>2.2528567218805147E-3</v>
      </c>
      <c r="E12" s="79">
        <f ca="1">IFERROR(IF(Data_Baseline!D12="","",IF($C$3="On",IF(E$3&lt;=$B$2,SMALL(Data_Baseline!$C12:$AZ12,COUNTIF(Data_Baseline!$C12:$AZ12,0)+1)/MAX(Data_Baseline!$C12:$AZ12),IF(Data_Baseline!D12=0,SMALL(Data_Baseline!$C12:$AZ12,COUNTIF(Data_Baseline!$C12:$AZ12,0)+1)/MAX(Data_Baseline!$C12:$AZ12),Data_Baseline!D12/MAX(Data_Baseline!$C12:$AZ12))),IF(E$3&lt;=$B$2,SMALL(Data_Baseline!$C12:$AZ12,COUNTIF(Data_Baseline!$C12:$AZ12,0)+1),IF(Data_Baseline!D12=0,SMALL(Data_Baseline!$C12:$AZ12,COUNTIF(Data_Baseline!$C12:$AZ12,0)+1),Data_Baseline!D12)))),"")</f>
        <v>2.2528567218805147E-3</v>
      </c>
      <c r="F12" s="79">
        <f ca="1">IFERROR(IF(Data_Baseline!E12="","",IF($C$3="On",IF(F$3&lt;=$B$2,SMALL(Data_Baseline!$C12:$AZ12,COUNTIF(Data_Baseline!$C12:$AZ12,0)+1)/MAX(Data_Baseline!$C12:$AZ12),IF(Data_Baseline!E12=0,SMALL(Data_Baseline!$C12:$AZ12,COUNTIF(Data_Baseline!$C12:$AZ12,0)+1)/MAX(Data_Baseline!$C12:$AZ12),Data_Baseline!E12/MAX(Data_Baseline!$C12:$AZ12))),IF(F$3&lt;=$B$2,SMALL(Data_Baseline!$C12:$AZ12,COUNTIF(Data_Baseline!$C12:$AZ12,0)+1),IF(Data_Baseline!E12=0,SMALL(Data_Baseline!$C12:$AZ12,COUNTIF(Data_Baseline!$C12:$AZ12,0)+1),Data_Baseline!E12)))),"")</f>
        <v>2.2528567218805147E-3</v>
      </c>
      <c r="G12" s="79">
        <f ca="1">IFERROR(IF(Data_Baseline!F12="","",IF($C$3="On",IF(G$3&lt;=$B$2,SMALL(Data_Baseline!$C12:$AZ12,COUNTIF(Data_Baseline!$C12:$AZ12,0)+1)/MAX(Data_Baseline!$C12:$AZ12),IF(Data_Baseline!F12=0,SMALL(Data_Baseline!$C12:$AZ12,COUNTIF(Data_Baseline!$C12:$AZ12,0)+1)/MAX(Data_Baseline!$C12:$AZ12),Data_Baseline!F12/MAX(Data_Baseline!$C12:$AZ12))),IF(G$3&lt;=$B$2,SMALL(Data_Baseline!$C12:$AZ12,COUNTIF(Data_Baseline!$C12:$AZ12,0)+1),IF(Data_Baseline!F12=0,SMALL(Data_Baseline!$C12:$AZ12,COUNTIF(Data_Baseline!$C12:$AZ12,0)+1),Data_Baseline!F12)))),"")</f>
        <v>2.2528567218805147E-3</v>
      </c>
      <c r="H12" s="79">
        <f ca="1">IFERROR(IF(Data_Baseline!G12="","",IF($C$3="On",IF(H$3&lt;=$B$2,SMALL(Data_Baseline!$C12:$AZ12,COUNTIF(Data_Baseline!$C12:$AZ12,0)+1)/MAX(Data_Baseline!$C12:$AZ12),IF(Data_Baseline!G12=0,SMALL(Data_Baseline!$C12:$AZ12,COUNTIF(Data_Baseline!$C12:$AZ12,0)+1)/MAX(Data_Baseline!$C12:$AZ12),Data_Baseline!G12/MAX(Data_Baseline!$C12:$AZ12))),IF(H$3&lt;=$B$2,SMALL(Data_Baseline!$C12:$AZ12,COUNTIF(Data_Baseline!$C12:$AZ12,0)+1),IF(Data_Baseline!G12=0,SMALL(Data_Baseline!$C12:$AZ12,COUNTIF(Data_Baseline!$C12:$AZ12,0)+1),Data_Baseline!G12)))),"")</f>
        <v>2.2528567218805147E-3</v>
      </c>
      <c r="I12" s="79">
        <f ca="1">IFERROR(IF(Data_Baseline!H12="","",IF($C$3="On",IF(I$3&lt;=$B$2,SMALL(Data_Baseline!$C12:$AZ12,COUNTIF(Data_Baseline!$C12:$AZ12,0)+1)/MAX(Data_Baseline!$C12:$AZ12),IF(Data_Baseline!H12=0,SMALL(Data_Baseline!$C12:$AZ12,COUNTIF(Data_Baseline!$C12:$AZ12,0)+1)/MAX(Data_Baseline!$C12:$AZ12),Data_Baseline!H12/MAX(Data_Baseline!$C12:$AZ12))),IF(I$3&lt;=$B$2,SMALL(Data_Baseline!$C12:$AZ12,COUNTIF(Data_Baseline!$C12:$AZ12,0)+1),IF(Data_Baseline!H12=0,SMALL(Data_Baseline!$C12:$AZ12,COUNTIF(Data_Baseline!$C12:$AZ12,0)+1),Data_Baseline!H12)))),"")</f>
        <v>2.2528567218805147E-3</v>
      </c>
      <c r="J12" s="79">
        <f ca="1">IFERROR(IF(Data_Baseline!I12="","",IF($C$3="On",IF(J$3&lt;=$B$2,SMALL(Data_Baseline!$C12:$AZ12,COUNTIF(Data_Baseline!$C12:$AZ12,0)+1)/MAX(Data_Baseline!$C12:$AZ12),IF(Data_Baseline!I12=0,SMALL(Data_Baseline!$C12:$AZ12,COUNTIF(Data_Baseline!$C12:$AZ12,0)+1)/MAX(Data_Baseline!$C12:$AZ12),Data_Baseline!I12/MAX(Data_Baseline!$C12:$AZ12))),IF(J$3&lt;=$B$2,SMALL(Data_Baseline!$C12:$AZ12,COUNTIF(Data_Baseline!$C12:$AZ12,0)+1),IF(Data_Baseline!I12=0,SMALL(Data_Baseline!$C12:$AZ12,COUNTIF(Data_Baseline!$C12:$AZ12,0)+1),Data_Baseline!I12)))),"")</f>
        <v>2.2528567218805147E-3</v>
      </c>
      <c r="K12" s="79">
        <f ca="1">IFERROR(IF(Data_Baseline!J12="","",IF($C$3="On",IF(K$3&lt;=$B$2,SMALL(Data_Baseline!$C12:$AZ12,COUNTIF(Data_Baseline!$C12:$AZ12,0)+1)/MAX(Data_Baseline!$C12:$AZ12),IF(Data_Baseline!J12=0,SMALL(Data_Baseline!$C12:$AZ12,COUNTIF(Data_Baseline!$C12:$AZ12,0)+1)/MAX(Data_Baseline!$C12:$AZ12),Data_Baseline!J12/MAX(Data_Baseline!$C12:$AZ12))),IF(K$3&lt;=$B$2,SMALL(Data_Baseline!$C12:$AZ12,COUNTIF(Data_Baseline!$C12:$AZ12,0)+1),IF(Data_Baseline!J12=0,SMALL(Data_Baseline!$C12:$AZ12,COUNTIF(Data_Baseline!$C12:$AZ12,0)+1),Data_Baseline!J12)))),"")</f>
        <v>2.2528567218805147E-3</v>
      </c>
      <c r="L12" s="79">
        <f ca="1">IFERROR(IF(Data_Baseline!K12="","",IF($C$3="On",IF(L$3&lt;=$B$2,SMALL(Data_Baseline!$C12:$AZ12,COUNTIF(Data_Baseline!$C12:$AZ12,0)+1)/MAX(Data_Baseline!$C12:$AZ12),IF(Data_Baseline!K12=0,SMALL(Data_Baseline!$C12:$AZ12,COUNTIF(Data_Baseline!$C12:$AZ12,0)+1)/MAX(Data_Baseline!$C12:$AZ12),Data_Baseline!K12/MAX(Data_Baseline!$C12:$AZ12))),IF(L$3&lt;=$B$2,SMALL(Data_Baseline!$C12:$AZ12,COUNTIF(Data_Baseline!$C12:$AZ12,0)+1),IF(Data_Baseline!K12=0,SMALL(Data_Baseline!$C12:$AZ12,COUNTIF(Data_Baseline!$C12:$AZ12,0)+1),Data_Baseline!K12)))),"")</f>
        <v>2.2528567218805147E-3</v>
      </c>
      <c r="M12" s="79">
        <f ca="1">IFERROR(IF(Data_Baseline!L12="","",IF($C$3="On",IF(M$3&lt;=$B$2,SMALL(Data_Baseline!$C12:$AZ12,COUNTIF(Data_Baseline!$C12:$AZ12,0)+1)/MAX(Data_Baseline!$C12:$AZ12),IF(Data_Baseline!L12=0,SMALL(Data_Baseline!$C12:$AZ12,COUNTIF(Data_Baseline!$C12:$AZ12,0)+1)/MAX(Data_Baseline!$C12:$AZ12),Data_Baseline!L12/MAX(Data_Baseline!$C12:$AZ12))),IF(M$3&lt;=$B$2,SMALL(Data_Baseline!$C12:$AZ12,COUNTIF(Data_Baseline!$C12:$AZ12,0)+1),IF(Data_Baseline!L12=0,SMALL(Data_Baseline!$C12:$AZ12,COUNTIF(Data_Baseline!$C12:$AZ12,0)+1),Data_Baseline!L12)))),"")</f>
        <v>2.2528567218805147E-3</v>
      </c>
      <c r="N12" s="79">
        <f ca="1">IFERROR(IF(Data_Baseline!M12="","",IF($C$3="On",IF(N$3&lt;=$B$2,SMALL(Data_Baseline!$C12:$AZ12,COUNTIF(Data_Baseline!$C12:$AZ12,0)+1)/MAX(Data_Baseline!$C12:$AZ12),IF(Data_Baseline!M12=0,SMALL(Data_Baseline!$C12:$AZ12,COUNTIF(Data_Baseline!$C12:$AZ12,0)+1)/MAX(Data_Baseline!$C12:$AZ12),Data_Baseline!M12/MAX(Data_Baseline!$C12:$AZ12))),IF(N$3&lt;=$B$2,SMALL(Data_Baseline!$C12:$AZ12,COUNTIF(Data_Baseline!$C12:$AZ12,0)+1),IF(Data_Baseline!M12=0,SMALL(Data_Baseline!$C12:$AZ12,COUNTIF(Data_Baseline!$C12:$AZ12,0)+1),Data_Baseline!M12)))),"")</f>
        <v>2.2528567218805147E-3</v>
      </c>
      <c r="O12" s="79">
        <f ca="1">IFERROR(IF(Data_Baseline!N12="","",IF($C$3="On",IF(O$3&lt;=$B$2,SMALL(Data_Baseline!$C12:$AZ12,COUNTIF(Data_Baseline!$C12:$AZ12,0)+1)/MAX(Data_Baseline!$C12:$AZ12),IF(Data_Baseline!N12=0,SMALL(Data_Baseline!$C12:$AZ12,COUNTIF(Data_Baseline!$C12:$AZ12,0)+1)/MAX(Data_Baseline!$C12:$AZ12),Data_Baseline!N12/MAX(Data_Baseline!$C12:$AZ12))),IF(O$3&lt;=$B$2,SMALL(Data_Baseline!$C12:$AZ12,COUNTIF(Data_Baseline!$C12:$AZ12,0)+1),IF(Data_Baseline!N12=0,SMALL(Data_Baseline!$C12:$AZ12,COUNTIF(Data_Baseline!$C12:$AZ12,0)+1),Data_Baseline!N12)))),"")</f>
        <v>2.2528567218805147E-3</v>
      </c>
      <c r="P12" s="79">
        <f ca="1">IFERROR(IF(Data_Baseline!O12="","",IF($C$3="On",IF(P$3&lt;=$B$2,SMALL(Data_Baseline!$C12:$AZ12,COUNTIF(Data_Baseline!$C12:$AZ12,0)+1)/MAX(Data_Baseline!$C12:$AZ12),IF(Data_Baseline!O12=0,SMALL(Data_Baseline!$C12:$AZ12,COUNTIF(Data_Baseline!$C12:$AZ12,0)+1)/MAX(Data_Baseline!$C12:$AZ12),Data_Baseline!O12/MAX(Data_Baseline!$C12:$AZ12))),IF(P$3&lt;=$B$2,SMALL(Data_Baseline!$C12:$AZ12,COUNTIF(Data_Baseline!$C12:$AZ12,0)+1),IF(Data_Baseline!O12=0,SMALL(Data_Baseline!$C12:$AZ12,COUNTIF(Data_Baseline!$C12:$AZ12,0)+1),Data_Baseline!O12)))),"")</f>
        <v>2.2528567218805147E-3</v>
      </c>
      <c r="Q12" s="79">
        <f ca="1">IFERROR(IF(Data_Baseline!P12="","",IF($C$3="On",IF(Q$3&lt;=$B$2,SMALL(Data_Baseline!$C12:$AZ12,COUNTIF(Data_Baseline!$C12:$AZ12,0)+1)/MAX(Data_Baseline!$C12:$AZ12),IF(Data_Baseline!P12=0,SMALL(Data_Baseline!$C12:$AZ12,COUNTIF(Data_Baseline!$C12:$AZ12,0)+1)/MAX(Data_Baseline!$C12:$AZ12),Data_Baseline!P12/MAX(Data_Baseline!$C12:$AZ12))),IF(Q$3&lt;=$B$2,SMALL(Data_Baseline!$C12:$AZ12,COUNTIF(Data_Baseline!$C12:$AZ12,0)+1),IF(Data_Baseline!P12=0,SMALL(Data_Baseline!$C12:$AZ12,COUNTIF(Data_Baseline!$C12:$AZ12,0)+1),Data_Baseline!P12)))),"")</f>
        <v>2.2528567218805147E-3</v>
      </c>
      <c r="R12" s="79">
        <f ca="1">IFERROR(IF(Data_Baseline!Q12="","",IF($C$3="On",IF(R$3&lt;=$B$2,SMALL(Data_Baseline!$C12:$AZ12,COUNTIF(Data_Baseline!$C12:$AZ12,0)+1)/MAX(Data_Baseline!$C12:$AZ12),IF(Data_Baseline!Q12=0,SMALL(Data_Baseline!$C12:$AZ12,COUNTIF(Data_Baseline!$C12:$AZ12,0)+1)/MAX(Data_Baseline!$C12:$AZ12),Data_Baseline!Q12/MAX(Data_Baseline!$C12:$AZ12))),IF(R$3&lt;=$B$2,SMALL(Data_Baseline!$C12:$AZ12,COUNTIF(Data_Baseline!$C12:$AZ12,0)+1),IF(Data_Baseline!Q12=0,SMALL(Data_Baseline!$C12:$AZ12,COUNTIF(Data_Baseline!$C12:$AZ12,0)+1),Data_Baseline!Q12)))),"")</f>
        <v>2.2528567218805147E-3</v>
      </c>
      <c r="S12" s="79">
        <f ca="1">IFERROR(IF(Data_Baseline!R12="","",IF($C$3="On",IF(S$3&lt;=$B$2,SMALL(Data_Baseline!$C12:$AZ12,COUNTIF(Data_Baseline!$C12:$AZ12,0)+1)/MAX(Data_Baseline!$C12:$AZ12),IF(Data_Baseline!R12=0,SMALL(Data_Baseline!$C12:$AZ12,COUNTIF(Data_Baseline!$C12:$AZ12,0)+1)/MAX(Data_Baseline!$C12:$AZ12),Data_Baseline!R12/MAX(Data_Baseline!$C12:$AZ12))),IF(S$3&lt;=$B$2,SMALL(Data_Baseline!$C12:$AZ12,COUNTIF(Data_Baseline!$C12:$AZ12,0)+1),IF(Data_Baseline!R12=0,SMALL(Data_Baseline!$C12:$AZ12,COUNTIF(Data_Baseline!$C12:$AZ12,0)+1),Data_Baseline!R12)))),"")</f>
        <v>2.2528567218805147E-3</v>
      </c>
      <c r="T12" s="79">
        <f ca="1">IFERROR(IF(Data_Baseline!S12="","",IF($C$3="On",IF(T$3&lt;=$B$2,SMALL(Data_Baseline!$C12:$AZ12,COUNTIF(Data_Baseline!$C12:$AZ12,0)+1)/MAX(Data_Baseline!$C12:$AZ12),IF(Data_Baseline!S12=0,SMALL(Data_Baseline!$C12:$AZ12,COUNTIF(Data_Baseline!$C12:$AZ12,0)+1)/MAX(Data_Baseline!$C12:$AZ12),Data_Baseline!S12/MAX(Data_Baseline!$C12:$AZ12))),IF(T$3&lt;=$B$2,SMALL(Data_Baseline!$C12:$AZ12,COUNTIF(Data_Baseline!$C12:$AZ12,0)+1),IF(Data_Baseline!S12=0,SMALL(Data_Baseline!$C12:$AZ12,COUNTIF(Data_Baseline!$C12:$AZ12,0)+1),Data_Baseline!S12)))),"")</f>
        <v>2.2528567218805147E-3</v>
      </c>
      <c r="U12" s="79">
        <f ca="1">IFERROR(IF(Data_Baseline!T12="","",IF($C$3="On",IF(U$3&lt;=$B$2,SMALL(Data_Baseline!$C12:$AZ12,COUNTIF(Data_Baseline!$C12:$AZ12,0)+1)/MAX(Data_Baseline!$C12:$AZ12),IF(Data_Baseline!T12=0,SMALL(Data_Baseline!$C12:$AZ12,COUNTIF(Data_Baseline!$C12:$AZ12,0)+1)/MAX(Data_Baseline!$C12:$AZ12),Data_Baseline!T12/MAX(Data_Baseline!$C12:$AZ12))),IF(U$3&lt;=$B$2,SMALL(Data_Baseline!$C12:$AZ12,COUNTIF(Data_Baseline!$C12:$AZ12,0)+1),IF(Data_Baseline!T12=0,SMALL(Data_Baseline!$C12:$AZ12,COUNTIF(Data_Baseline!$C12:$AZ12,0)+1),Data_Baseline!T12)))),"")</f>
        <v>2.2528567218805147E-3</v>
      </c>
      <c r="V12" s="79">
        <f ca="1">IFERROR(IF(Data_Baseline!U12="","",IF($C$3="On",IF(V$3&lt;=$B$2,SMALL(Data_Baseline!$C12:$AZ12,COUNTIF(Data_Baseline!$C12:$AZ12,0)+1)/MAX(Data_Baseline!$C12:$AZ12),IF(Data_Baseline!U12=0,SMALL(Data_Baseline!$C12:$AZ12,COUNTIF(Data_Baseline!$C12:$AZ12,0)+1)/MAX(Data_Baseline!$C12:$AZ12),Data_Baseline!U12/MAX(Data_Baseline!$C12:$AZ12))),IF(V$3&lt;=$B$2,SMALL(Data_Baseline!$C12:$AZ12,COUNTIF(Data_Baseline!$C12:$AZ12,0)+1),IF(Data_Baseline!U12=0,SMALL(Data_Baseline!$C12:$AZ12,COUNTIF(Data_Baseline!$C12:$AZ12,0)+1),Data_Baseline!U12)))),"")</f>
        <v>2.2528567218805147E-3</v>
      </c>
      <c r="W12" s="79">
        <f ca="1">IFERROR(IF(Data_Baseline!V12="","",IF($C$3="On",IF(W$3&lt;=$B$2,SMALL(Data_Baseline!$C12:$AZ12,COUNTIF(Data_Baseline!$C12:$AZ12,0)+1)/MAX(Data_Baseline!$C12:$AZ12),IF(Data_Baseline!V12=0,SMALL(Data_Baseline!$C12:$AZ12,COUNTIF(Data_Baseline!$C12:$AZ12,0)+1)/MAX(Data_Baseline!$C12:$AZ12),Data_Baseline!V12/MAX(Data_Baseline!$C12:$AZ12))),IF(W$3&lt;=$B$2,SMALL(Data_Baseline!$C12:$AZ12,COUNTIF(Data_Baseline!$C12:$AZ12,0)+1),IF(Data_Baseline!V12=0,SMALL(Data_Baseline!$C12:$AZ12,COUNTIF(Data_Baseline!$C12:$AZ12,0)+1),Data_Baseline!V12)))),"")</f>
        <v>2.2528567218805147E-3</v>
      </c>
      <c r="X12" s="79">
        <f ca="1">IFERROR(IF(Data_Baseline!W12="","",IF($C$3="On",IF(X$3&lt;=$B$2,SMALL(Data_Baseline!$C12:$AZ12,COUNTIF(Data_Baseline!$C12:$AZ12,0)+1)/MAX(Data_Baseline!$C12:$AZ12),IF(Data_Baseline!W12=0,SMALL(Data_Baseline!$C12:$AZ12,COUNTIF(Data_Baseline!$C12:$AZ12,0)+1)/MAX(Data_Baseline!$C12:$AZ12),Data_Baseline!W12/MAX(Data_Baseline!$C12:$AZ12))),IF(X$3&lt;=$B$2,SMALL(Data_Baseline!$C12:$AZ12,COUNTIF(Data_Baseline!$C12:$AZ12,0)+1),IF(Data_Baseline!W12=0,SMALL(Data_Baseline!$C12:$AZ12,COUNTIF(Data_Baseline!$C12:$AZ12,0)+1),Data_Baseline!W12)))),"")</f>
        <v>6.4418503244453255E-3</v>
      </c>
      <c r="Y12" s="79">
        <f ca="1">IFERROR(IF(Data_Baseline!X12="","",IF($C$3="On",IF(Y$3&lt;=$B$2,SMALL(Data_Baseline!$C12:$AZ12,COUNTIF(Data_Baseline!$C12:$AZ12,0)+1)/MAX(Data_Baseline!$C12:$AZ12),IF(Data_Baseline!X12=0,SMALL(Data_Baseline!$C12:$AZ12,COUNTIF(Data_Baseline!$C12:$AZ12,0)+1)/MAX(Data_Baseline!$C12:$AZ12),Data_Baseline!X12/MAX(Data_Baseline!$C12:$AZ12))),IF(Y$3&lt;=$B$2,SMALL(Data_Baseline!$C12:$AZ12,COUNTIF(Data_Baseline!$C12:$AZ12,0)+1),IF(Data_Baseline!X12=0,SMALL(Data_Baseline!$C12:$AZ12,COUNTIF(Data_Baseline!$C12:$AZ12,0)+1),Data_Baseline!X12)))),"")</f>
        <v>1.8950008909925518E-2</v>
      </c>
      <c r="Z12" s="79">
        <f ca="1">IFERROR(IF(Data_Baseline!Y12="","",IF($C$3="On",IF(Z$3&lt;=$B$2,SMALL(Data_Baseline!$C12:$AZ12,COUNTIF(Data_Baseline!$C12:$AZ12,0)+1)/MAX(Data_Baseline!$C12:$AZ12),IF(Data_Baseline!Y12=0,SMALL(Data_Baseline!$C12:$AZ12,COUNTIF(Data_Baseline!$C12:$AZ12,0)+1)/MAX(Data_Baseline!$C12:$AZ12),Data_Baseline!Y12/MAX(Data_Baseline!$C12:$AZ12))),IF(Z$3&lt;=$B$2,SMALL(Data_Baseline!$C12:$AZ12,COUNTIF(Data_Baseline!$C12:$AZ12,0)+1),IF(Data_Baseline!Y12=0,SMALL(Data_Baseline!$C12:$AZ12,COUNTIF(Data_Baseline!$C12:$AZ12,0)+1),Data_Baseline!Y12)))),"")</f>
        <v>4.1745110193556034E-2</v>
      </c>
      <c r="AA12" s="79">
        <f ca="1">IFERROR(IF(Data_Baseline!Z12="","",IF($C$3="On",IF(AA$3&lt;=$B$2,SMALL(Data_Baseline!$C12:$AZ12,COUNTIF(Data_Baseline!$C12:$AZ12,0)+1)/MAX(Data_Baseline!$C12:$AZ12),IF(Data_Baseline!Z12=0,SMALL(Data_Baseline!$C12:$AZ12,COUNTIF(Data_Baseline!$C12:$AZ12,0)+1)/MAX(Data_Baseline!$C12:$AZ12),Data_Baseline!Z12/MAX(Data_Baseline!$C12:$AZ12))),IF(AA$3&lt;=$B$2,SMALL(Data_Baseline!$C12:$AZ12,COUNTIF(Data_Baseline!$C12:$AZ12,0)+1),IF(Data_Baseline!Z12=0,SMALL(Data_Baseline!$C12:$AZ12,COUNTIF(Data_Baseline!$C12:$AZ12,0)+1),Data_Baseline!Z12)))),"")</f>
        <v>7.8790302810372345E-2</v>
      </c>
      <c r="AB12" s="79">
        <f ca="1">IFERROR(IF(Data_Baseline!AA12="","",IF($C$3="On",IF(AB$3&lt;=$B$2,SMALL(Data_Baseline!$C12:$AZ12,COUNTIF(Data_Baseline!$C12:$AZ12,0)+1)/MAX(Data_Baseline!$C12:$AZ12),IF(Data_Baseline!AA12=0,SMALL(Data_Baseline!$C12:$AZ12,COUNTIF(Data_Baseline!$C12:$AZ12,0)+1)/MAX(Data_Baseline!$C12:$AZ12),Data_Baseline!AA12/MAX(Data_Baseline!$C12:$AZ12))),IF(AB$3&lt;=$B$2,SMALL(Data_Baseline!$C12:$AZ12,COUNTIF(Data_Baseline!$C12:$AZ12,0)+1),IF(Data_Baseline!AA12=0,SMALL(Data_Baseline!$C12:$AZ12,COUNTIF(Data_Baseline!$C12:$AZ12,0)+1),Data_Baseline!AA12)))),"")</f>
        <v>0.13656112235342865</v>
      </c>
      <c r="AC12" s="79">
        <f ca="1">IFERROR(IF(Data_Baseline!AB12="","",IF($C$3="On",IF(AC$3&lt;=$B$2,SMALL(Data_Baseline!$C12:$AZ12,COUNTIF(Data_Baseline!$C12:$AZ12,0)+1)/MAX(Data_Baseline!$C12:$AZ12),IF(Data_Baseline!AB12=0,SMALL(Data_Baseline!$C12:$AZ12,COUNTIF(Data_Baseline!$C12:$AZ12,0)+1)/MAX(Data_Baseline!$C12:$AZ12),Data_Baseline!AB12/MAX(Data_Baseline!$C12:$AZ12))),IF(AC$3&lt;=$B$2,SMALL(Data_Baseline!$C12:$AZ12,COUNTIF(Data_Baseline!$C12:$AZ12,0)+1),IF(Data_Baseline!AB12=0,SMALL(Data_Baseline!$C12:$AZ12,COUNTIF(Data_Baseline!$C12:$AZ12,0)+1),Data_Baseline!AB12)))),"")</f>
        <v>0.22279994318437524</v>
      </c>
      <c r="AD12" s="79">
        <f ca="1">IFERROR(IF(Data_Baseline!AC12="","",IF($C$3="On",IF(AD$3&lt;=$B$2,SMALL(Data_Baseline!$C12:$AZ12,COUNTIF(Data_Baseline!$C12:$AZ12,0)+1)/MAX(Data_Baseline!$C12:$AZ12),IF(Data_Baseline!AC12=0,SMALL(Data_Baseline!$C12:$AZ12,COUNTIF(Data_Baseline!$C12:$AZ12,0)+1)/MAX(Data_Baseline!$C12:$AZ12),Data_Baseline!AC12/MAX(Data_Baseline!$C12:$AZ12))),IF(AD$3&lt;=$B$2,SMALL(Data_Baseline!$C12:$AZ12,COUNTIF(Data_Baseline!$C12:$AZ12,0)+1),IF(Data_Baseline!AC12=0,SMALL(Data_Baseline!$C12:$AZ12,COUNTIF(Data_Baseline!$C12:$AZ12,0)+1),Data_Baseline!AC12)))),"")</f>
        <v>0.33652946676148288</v>
      </c>
      <c r="AE12" s="79">
        <f ca="1">IFERROR(IF(Data_Baseline!AD12="","",IF($C$3="On",IF(AE$3&lt;=$B$2,SMALL(Data_Baseline!$C12:$AZ12,COUNTIF(Data_Baseline!$C12:$AZ12,0)+1)/MAX(Data_Baseline!$C12:$AZ12),IF(Data_Baseline!AD12=0,SMALL(Data_Baseline!$C12:$AZ12,COUNTIF(Data_Baseline!$C12:$AZ12,0)+1)/MAX(Data_Baseline!$C12:$AZ12),Data_Baseline!AD12/MAX(Data_Baseline!$C12:$AZ12))),IF(AE$3&lt;=$B$2,SMALL(Data_Baseline!$C12:$AZ12,COUNTIF(Data_Baseline!$C12:$AZ12,0)+1),IF(Data_Baseline!AD12=0,SMALL(Data_Baseline!$C12:$AZ12,COUNTIF(Data_Baseline!$C12:$AZ12,0)+1),Data_Baseline!AD12)))),"")</f>
        <v>0.46560554921626907</v>
      </c>
      <c r="AF12" s="79">
        <f ca="1">IFERROR(IF(Data_Baseline!AE12="","",IF($C$3="On",IF(AF$3&lt;=$B$2,SMALL(Data_Baseline!$C12:$AZ12,COUNTIF(Data_Baseline!$C12:$AZ12,0)+1)/MAX(Data_Baseline!$C12:$AZ12),IF(Data_Baseline!AE12=0,SMALL(Data_Baseline!$C12:$AZ12,COUNTIF(Data_Baseline!$C12:$AZ12,0)+1)/MAX(Data_Baseline!$C12:$AZ12),Data_Baseline!AE12/MAX(Data_Baseline!$C12:$AZ12))),IF(AF$3&lt;=$B$2,SMALL(Data_Baseline!$C12:$AZ12,COUNTIF(Data_Baseline!$C12:$AZ12,0)+1),IF(Data_Baseline!AE12=0,SMALL(Data_Baseline!$C12:$AZ12,COUNTIF(Data_Baseline!$C12:$AZ12,0)+1),Data_Baseline!AE12)))),"")</f>
        <v>0.58957394690303178</v>
      </c>
      <c r="AG12" s="79">
        <f ca="1">IFERROR(IF(Data_Baseline!AF12="","",IF($C$3="On",IF(AG$3&lt;=$B$2,SMALL(Data_Baseline!$C12:$AZ12,COUNTIF(Data_Baseline!$C12:$AZ12,0)+1)/MAX(Data_Baseline!$C12:$AZ12),IF(Data_Baseline!AF12=0,SMALL(Data_Baseline!$C12:$AZ12,COUNTIF(Data_Baseline!$C12:$AZ12,0)+1)/MAX(Data_Baseline!$C12:$AZ12),Data_Baseline!AF12/MAX(Data_Baseline!$C12:$AZ12))),IF(AG$3&lt;=$B$2,SMALL(Data_Baseline!$C12:$AZ12,COUNTIF(Data_Baseline!$C12:$AZ12,0)+1),IF(Data_Baseline!AF12=0,SMALL(Data_Baseline!$C12:$AZ12,COUNTIF(Data_Baseline!$C12:$AZ12,0)+1),Data_Baseline!AF12)))),"")</f>
        <v>0.69221100339763342</v>
      </c>
      <c r="AH12" s="79">
        <f ca="1">IFERROR(IF(Data_Baseline!AG12="","",IF($C$3="On",IF(AH$3&lt;=$B$2,SMALL(Data_Baseline!$C12:$AZ12,COUNTIF(Data_Baseline!$C12:$AZ12,0)+1)/MAX(Data_Baseline!$C12:$AZ12),IF(Data_Baseline!AG12=0,SMALL(Data_Baseline!$C12:$AZ12,COUNTIF(Data_Baseline!$C12:$AZ12,0)+1)/MAX(Data_Baseline!$C12:$AZ12),Data_Baseline!AG12/MAX(Data_Baseline!$C12:$AZ12))),IF(AH$3&lt;=$B$2,SMALL(Data_Baseline!$C12:$AZ12,COUNTIF(Data_Baseline!$C12:$AZ12,0)+1),IF(Data_Baseline!AG12=0,SMALL(Data_Baseline!$C12:$AZ12,COUNTIF(Data_Baseline!$C12:$AZ12,0)+1),Data_Baseline!AG12)))),"")</f>
        <v>0.76821719309994696</v>
      </c>
      <c r="AI12" s="79">
        <f ca="1">IFERROR(IF(Data_Baseline!AH12="","",IF($C$3="On",IF(AI$3&lt;=$B$2,SMALL(Data_Baseline!$C12:$AZ12,COUNTIF(Data_Baseline!$C12:$AZ12,0)+1)/MAX(Data_Baseline!$C12:$AZ12),IF(Data_Baseline!AH12=0,SMALL(Data_Baseline!$C12:$AZ12,COUNTIF(Data_Baseline!$C12:$AZ12,0)+1)/MAX(Data_Baseline!$C12:$AZ12),Data_Baseline!AH12/MAX(Data_Baseline!$C12:$AZ12))),IF(AI$3&lt;=$B$2,SMALL(Data_Baseline!$C12:$AZ12,COUNTIF(Data_Baseline!$C12:$AZ12,0)+1),IF(Data_Baseline!AH12=0,SMALL(Data_Baseline!$C12:$AZ12,COUNTIF(Data_Baseline!$C12:$AZ12,0)+1),Data_Baseline!AH12)))),"")</f>
        <v>0.8221765175117981</v>
      </c>
      <c r="AJ12" s="79">
        <f ca="1">IFERROR(IF(Data_Baseline!AI12="","",IF($C$3="On",IF(AJ$3&lt;=$B$2,SMALL(Data_Baseline!$C12:$AZ12,COUNTIF(Data_Baseline!$C12:$AZ12,0)+1)/MAX(Data_Baseline!$C12:$AZ12),IF(Data_Baseline!AI12=0,SMALL(Data_Baseline!$C12:$AZ12,COUNTIF(Data_Baseline!$C12:$AZ12,0)+1)/MAX(Data_Baseline!$C12:$AZ12),Data_Baseline!AI12/MAX(Data_Baseline!$C12:$AZ12))),IF(AJ$3&lt;=$B$2,SMALL(Data_Baseline!$C12:$AZ12,COUNTIF(Data_Baseline!$C12:$AZ12,0)+1),IF(Data_Baseline!AI12=0,SMALL(Data_Baseline!$C12:$AZ12,COUNTIF(Data_Baseline!$C12:$AZ12,0)+1),Data_Baseline!AI12)))),"")</f>
        <v>0.86267038654797723</v>
      </c>
      <c r="AK12" s="79">
        <f ca="1">IFERROR(IF(Data_Baseline!AJ12="","",IF($C$3="On",IF(AK$3&lt;=$B$2,SMALL(Data_Baseline!$C12:$AZ12,COUNTIF(Data_Baseline!$C12:$AZ12,0)+1)/MAX(Data_Baseline!$C12:$AZ12),IF(Data_Baseline!AJ12=0,SMALL(Data_Baseline!$C12:$AZ12,COUNTIF(Data_Baseline!$C12:$AZ12,0)+1)/MAX(Data_Baseline!$C12:$AZ12),Data_Baseline!AJ12/MAX(Data_Baseline!$C12:$AZ12))),IF(AK$3&lt;=$B$2,SMALL(Data_Baseline!$C12:$AZ12,COUNTIF(Data_Baseline!$C12:$AZ12,0)+1),IF(Data_Baseline!AJ12=0,SMALL(Data_Baseline!$C12:$AZ12,COUNTIF(Data_Baseline!$C12:$AZ12,0)+1),Data_Baseline!AJ12)))),"")</f>
        <v>0.89706719694189485</v>
      </c>
      <c r="AL12" s="79">
        <f ca="1">IFERROR(IF(Data_Baseline!AK12="","",IF($C$3="On",IF(AL$3&lt;=$B$2,SMALL(Data_Baseline!$C12:$AZ12,COUNTIF(Data_Baseline!$C12:$AZ12,0)+1)/MAX(Data_Baseline!$C12:$AZ12),IF(Data_Baseline!AK12=0,SMALL(Data_Baseline!$C12:$AZ12,COUNTIF(Data_Baseline!$C12:$AZ12,0)+1)/MAX(Data_Baseline!$C12:$AZ12),Data_Baseline!AK12/MAX(Data_Baseline!$C12:$AZ12))),IF(AL$3&lt;=$B$2,SMALL(Data_Baseline!$C12:$AZ12,COUNTIF(Data_Baseline!$C12:$AZ12,0)+1),IF(Data_Baseline!AK12=0,SMALL(Data_Baseline!$C12:$AZ12,COUNTIF(Data_Baseline!$C12:$AZ12,0)+1),Data_Baseline!AK12)))),"")</f>
        <v>0.92598330050998112</v>
      </c>
      <c r="AM12" s="79">
        <f ca="1">IFERROR(IF(Data_Baseline!AL12="","",IF($C$3="On",IF(AM$3&lt;=$B$2,SMALL(Data_Baseline!$C12:$AZ12,COUNTIF(Data_Baseline!$C12:$AZ12,0)+1)/MAX(Data_Baseline!$C12:$AZ12),IF(Data_Baseline!AL12=0,SMALL(Data_Baseline!$C12:$AZ12,COUNTIF(Data_Baseline!$C12:$AZ12,0)+1)/MAX(Data_Baseline!$C12:$AZ12),Data_Baseline!AL12/MAX(Data_Baseline!$C12:$AZ12))),IF(AM$3&lt;=$B$2,SMALL(Data_Baseline!$C12:$AZ12,COUNTIF(Data_Baseline!$C12:$AZ12,0)+1),IF(Data_Baseline!AL12=0,SMALL(Data_Baseline!$C12:$AZ12,COUNTIF(Data_Baseline!$C12:$AZ12,0)+1),Data_Baseline!AL12)))),"")</f>
        <v>0.94978235949392853</v>
      </c>
      <c r="AN12" s="79">
        <f ca="1">IFERROR(IF(Data_Baseline!AM12="","",IF($C$3="On",IF(AN$3&lt;=$B$2,SMALL(Data_Baseline!$C12:$AZ12,COUNTIF(Data_Baseline!$C12:$AZ12,0)+1)/MAX(Data_Baseline!$C12:$AZ12),IF(Data_Baseline!AM12=0,SMALL(Data_Baseline!$C12:$AZ12,COUNTIF(Data_Baseline!$C12:$AZ12,0)+1)/MAX(Data_Baseline!$C12:$AZ12),Data_Baseline!AM12/MAX(Data_Baseline!$C12:$AZ12))),IF(AN$3&lt;=$B$2,SMALL(Data_Baseline!$C12:$AZ12,COUNTIF(Data_Baseline!$C12:$AZ12,0)+1),IF(Data_Baseline!AM12=0,SMALL(Data_Baseline!$C12:$AZ12,COUNTIF(Data_Baseline!$C12:$AZ12,0)+1),Data_Baseline!AM12)))),"")</f>
        <v>0.96773795993914624</v>
      </c>
      <c r="AO12" s="79">
        <f ca="1">IFERROR(IF(Data_Baseline!AN12="","",IF($C$3="On",IF(AO$3&lt;=$B$2,SMALL(Data_Baseline!$C12:$AZ12,COUNTIF(Data_Baseline!$C12:$AZ12,0)+1)/MAX(Data_Baseline!$C12:$AZ12),IF(Data_Baseline!AN12=0,SMALL(Data_Baseline!$C12:$AZ12,COUNTIF(Data_Baseline!$C12:$AZ12,0)+1)/MAX(Data_Baseline!$C12:$AZ12),Data_Baseline!AN12/MAX(Data_Baseline!$C12:$AZ12))),IF(AO$3&lt;=$B$2,SMALL(Data_Baseline!$C12:$AZ12,COUNTIF(Data_Baseline!$C12:$AZ12,0)+1),IF(Data_Baseline!AN12=0,SMALL(Data_Baseline!$C12:$AZ12,COUNTIF(Data_Baseline!$C12:$AZ12,0)+1),Data_Baseline!AN12)))),"")</f>
        <v>0.98216881336682227</v>
      </c>
      <c r="AP12" s="79">
        <f ca="1">IFERROR(IF(Data_Baseline!AO12="","",IF($C$3="On",IF(AP$3&lt;=$B$2,SMALL(Data_Baseline!$C12:$AZ12,COUNTIF(Data_Baseline!$C12:$AZ12,0)+1)/MAX(Data_Baseline!$C12:$AZ12),IF(Data_Baseline!AO12=0,SMALL(Data_Baseline!$C12:$AZ12,COUNTIF(Data_Baseline!$C12:$AZ12,0)+1)/MAX(Data_Baseline!$C12:$AZ12),Data_Baseline!AO12/MAX(Data_Baseline!$C12:$AZ12))),IF(AP$3&lt;=$B$2,SMALL(Data_Baseline!$C12:$AZ12,COUNTIF(Data_Baseline!$C12:$AZ12,0)+1),IF(Data_Baseline!AO12=0,SMALL(Data_Baseline!$C12:$AZ12,COUNTIF(Data_Baseline!$C12:$AZ12,0)+1),Data_Baseline!AO12)))),"")</f>
        <v>0.99413985322828102</v>
      </c>
      <c r="AQ12" s="79">
        <f ca="1">IFERROR(IF(Data_Baseline!AP12="","",IF($C$3="On",IF(AQ$3&lt;=$B$2,SMALL(Data_Baseline!$C12:$AZ12,COUNTIF(Data_Baseline!$C12:$AZ12,0)+1)/MAX(Data_Baseline!$C12:$AZ12),IF(Data_Baseline!AP12=0,SMALL(Data_Baseline!$C12:$AZ12,COUNTIF(Data_Baseline!$C12:$AZ12,0)+1)/MAX(Data_Baseline!$C12:$AZ12),Data_Baseline!AP12/MAX(Data_Baseline!$C12:$AZ12))),IF(AQ$3&lt;=$B$2,SMALL(Data_Baseline!$C12:$AZ12,COUNTIF(Data_Baseline!$C12:$AZ12,0)+1),IF(Data_Baseline!AP12=0,SMALL(Data_Baseline!$C12:$AZ12,COUNTIF(Data_Baseline!$C12:$AZ12,0)+1),Data_Baseline!AP12)))),"")</f>
        <v>1</v>
      </c>
      <c r="AR12" s="79" t="str">
        <f>IFERROR(IF(Data_Baseline!AQ12="","",IF($C$3="On",IF(AR$3&lt;=$B$2,SMALL(Data_Baseline!$C12:$AZ12,COUNTIF(Data_Baseline!$C12:$AZ12,0)+1)/MAX(Data_Baseline!$C12:$AZ12),IF(Data_Baseline!AQ12=0,SMALL(Data_Baseline!$C12:$AZ12,COUNTIF(Data_Baseline!$C12:$AZ12,0)+1)/MAX(Data_Baseline!$C12:$AZ12),Data_Baseline!AQ12/MAX(Data_Baseline!$C12:$AZ12))),IF(AR$3&lt;=$B$2,SMALL(Data_Baseline!$C12:$AZ12,COUNTIF(Data_Baseline!$C12:$AZ12,0)+1),IF(Data_Baseline!AQ12=0,SMALL(Data_Baseline!$C12:$AZ12,COUNTIF(Data_Baseline!$C12:$AZ12,0)+1),Data_Baseline!AQ12)))),"")</f>
        <v/>
      </c>
      <c r="AS12" s="79" t="str">
        <f>IFERROR(IF(Data_Baseline!AR12="","",IF($C$3="On",IF(AS$3&lt;=$B$2,SMALL(Data_Baseline!$C12:$AZ12,COUNTIF(Data_Baseline!$C12:$AZ12,0)+1)/MAX(Data_Baseline!$C12:$AZ12),IF(Data_Baseline!AR12=0,SMALL(Data_Baseline!$C12:$AZ12,COUNTIF(Data_Baseline!$C12:$AZ12,0)+1)/MAX(Data_Baseline!$C12:$AZ12),Data_Baseline!AR12/MAX(Data_Baseline!$C12:$AZ12))),IF(AS$3&lt;=$B$2,SMALL(Data_Baseline!$C12:$AZ12,COUNTIF(Data_Baseline!$C12:$AZ12,0)+1),IF(Data_Baseline!AR12=0,SMALL(Data_Baseline!$C12:$AZ12,COUNTIF(Data_Baseline!$C12:$AZ12,0)+1),Data_Baseline!AR12)))),"")</f>
        <v/>
      </c>
      <c r="AT12" s="79" t="str">
        <f>IFERROR(IF(Data_Baseline!AS12="","",IF($C$3="On",IF(AT$3&lt;=$B$2,SMALL(Data_Baseline!$C12:$AZ12,COUNTIF(Data_Baseline!$C12:$AZ12,0)+1)/MAX(Data_Baseline!$C12:$AZ12),IF(Data_Baseline!AS12=0,SMALL(Data_Baseline!$C12:$AZ12,COUNTIF(Data_Baseline!$C12:$AZ12,0)+1)/MAX(Data_Baseline!$C12:$AZ12),Data_Baseline!AS12/MAX(Data_Baseline!$C12:$AZ12))),IF(AT$3&lt;=$B$2,SMALL(Data_Baseline!$C12:$AZ12,COUNTIF(Data_Baseline!$C12:$AZ12,0)+1),IF(Data_Baseline!AS12=0,SMALL(Data_Baseline!$C12:$AZ12,COUNTIF(Data_Baseline!$C12:$AZ12,0)+1),Data_Baseline!AS12)))),"")</f>
        <v/>
      </c>
      <c r="AU12" s="79" t="str">
        <f>IFERROR(IF(Data_Baseline!AT12="","",IF($C$3="On",IF(AU$3&lt;=$B$2,SMALL(Data_Baseline!$C12:$AZ12,COUNTIF(Data_Baseline!$C12:$AZ12,0)+1)/MAX(Data_Baseline!$C12:$AZ12),IF(Data_Baseline!AT12=0,SMALL(Data_Baseline!$C12:$AZ12,COUNTIF(Data_Baseline!$C12:$AZ12,0)+1)/MAX(Data_Baseline!$C12:$AZ12),Data_Baseline!AT12/MAX(Data_Baseline!$C12:$AZ12))),IF(AU$3&lt;=$B$2,SMALL(Data_Baseline!$C12:$AZ12,COUNTIF(Data_Baseline!$C12:$AZ12,0)+1),IF(Data_Baseline!AT12=0,SMALL(Data_Baseline!$C12:$AZ12,COUNTIF(Data_Baseline!$C12:$AZ12,0)+1),Data_Baseline!AT12)))),"")</f>
        <v/>
      </c>
      <c r="AV12" s="79" t="str">
        <f>IFERROR(IF(Data_Baseline!AU12="","",IF($C$3="On",IF(AV$3&lt;=$B$2,SMALL(Data_Baseline!$C12:$AZ12,COUNTIF(Data_Baseline!$C12:$AZ12,0)+1)/MAX(Data_Baseline!$C12:$AZ12),IF(Data_Baseline!AU12=0,SMALL(Data_Baseline!$C12:$AZ12,COUNTIF(Data_Baseline!$C12:$AZ12,0)+1)/MAX(Data_Baseline!$C12:$AZ12),Data_Baseline!AU12/MAX(Data_Baseline!$C12:$AZ12))),IF(AV$3&lt;=$B$2,SMALL(Data_Baseline!$C12:$AZ12,COUNTIF(Data_Baseline!$C12:$AZ12,0)+1),IF(Data_Baseline!AU12=0,SMALL(Data_Baseline!$C12:$AZ12,COUNTIF(Data_Baseline!$C12:$AZ12,0)+1),Data_Baseline!AU12)))),"")</f>
        <v/>
      </c>
      <c r="AW12" s="79" t="str">
        <f>IFERROR(IF(Data_Baseline!AV12="","",IF($C$3="On",IF(AW$3&lt;=$B$2,SMALL(Data_Baseline!$C12:$AZ12,COUNTIF(Data_Baseline!$C12:$AZ12,0)+1)/MAX(Data_Baseline!$C12:$AZ12),IF(Data_Baseline!AV12=0,SMALL(Data_Baseline!$C12:$AZ12,COUNTIF(Data_Baseline!$C12:$AZ12,0)+1)/MAX(Data_Baseline!$C12:$AZ12),Data_Baseline!AV12/MAX(Data_Baseline!$C12:$AZ12))),IF(AW$3&lt;=$B$2,SMALL(Data_Baseline!$C12:$AZ12,COUNTIF(Data_Baseline!$C12:$AZ12,0)+1),IF(Data_Baseline!AV12=0,SMALL(Data_Baseline!$C12:$AZ12,COUNTIF(Data_Baseline!$C12:$AZ12,0)+1),Data_Baseline!AV12)))),"")</f>
        <v/>
      </c>
      <c r="AX12" s="79" t="str">
        <f>IFERROR(IF(Data_Baseline!AW12="","",IF($C$3="On",IF(AX$3&lt;=$B$2,SMALL(Data_Baseline!$C12:$AZ12,COUNTIF(Data_Baseline!$C12:$AZ12,0)+1)/MAX(Data_Baseline!$C12:$AZ12),IF(Data_Baseline!AW12=0,SMALL(Data_Baseline!$C12:$AZ12,COUNTIF(Data_Baseline!$C12:$AZ12,0)+1)/MAX(Data_Baseline!$C12:$AZ12),Data_Baseline!AW12/MAX(Data_Baseline!$C12:$AZ12))),IF(AX$3&lt;=$B$2,SMALL(Data_Baseline!$C12:$AZ12,COUNTIF(Data_Baseline!$C12:$AZ12,0)+1),IF(Data_Baseline!AW12=0,SMALL(Data_Baseline!$C12:$AZ12,COUNTIF(Data_Baseline!$C12:$AZ12,0)+1),Data_Baseline!AW12)))),"")</f>
        <v/>
      </c>
      <c r="AY12" s="79" t="str">
        <f>IFERROR(IF(Data_Baseline!AX12="","",IF($C$3="On",IF(AY$3&lt;=$B$2,SMALL(Data_Baseline!$C12:$AZ12,COUNTIF(Data_Baseline!$C12:$AZ12,0)+1)/MAX(Data_Baseline!$C12:$AZ12),IF(Data_Baseline!AX12=0,SMALL(Data_Baseline!$C12:$AZ12,COUNTIF(Data_Baseline!$C12:$AZ12,0)+1)/MAX(Data_Baseline!$C12:$AZ12),Data_Baseline!AX12/MAX(Data_Baseline!$C12:$AZ12))),IF(AY$3&lt;=$B$2,SMALL(Data_Baseline!$C12:$AZ12,COUNTIF(Data_Baseline!$C12:$AZ12,0)+1),IF(Data_Baseline!AX12=0,SMALL(Data_Baseline!$C12:$AZ12,COUNTIF(Data_Baseline!$C12:$AZ12,0)+1),Data_Baseline!AX12)))),"")</f>
        <v/>
      </c>
      <c r="AZ12" s="79" t="str">
        <f>IFERROR(IF(Data_Baseline!AY12="","",IF($C$3="On",IF(AZ$3&lt;=$B$2,SMALL(Data_Baseline!$C12:$AZ12,COUNTIF(Data_Baseline!$C12:$AZ12,0)+1)/MAX(Data_Baseline!$C12:$AZ12),IF(Data_Baseline!AY12=0,SMALL(Data_Baseline!$C12:$AZ12,COUNTIF(Data_Baseline!$C12:$AZ12,0)+1)/MAX(Data_Baseline!$C12:$AZ12),Data_Baseline!AY12/MAX(Data_Baseline!$C12:$AZ12))),IF(AZ$3&lt;=$B$2,SMALL(Data_Baseline!$C12:$AZ12,COUNTIF(Data_Baseline!$C12:$AZ12,0)+1),IF(Data_Baseline!AY12=0,SMALL(Data_Baseline!$C12:$AZ12,COUNTIF(Data_Baseline!$C12:$AZ12,0)+1),Data_Baseline!AY12)))),"")</f>
        <v/>
      </c>
      <c r="BA12" s="79" t="str">
        <f>IFERROR(IF(Data_Baseline!AZ12="","",IF($C$3="On",IF(BA$3&lt;=$B$2,SMALL(Data_Baseline!$C12:$AZ12,COUNTIF(Data_Baseline!$C12:$AZ12,0)+1)/MAX(Data_Baseline!$C12:$AZ12),IF(Data_Baseline!AZ12=0,SMALL(Data_Baseline!$C12:$AZ12,COUNTIF(Data_Baseline!$C12:$AZ12,0)+1)/MAX(Data_Baseline!$C12:$AZ12),Data_Baseline!AZ12/MAX(Data_Baseline!$C12:$AZ12))),IF(BA$3&lt;=$B$2,SMALL(Data_Baseline!$C12:$AZ12,COUNTIF(Data_Baseline!$C12:$AZ12,0)+1),IF(Data_Baseline!AZ12=0,SMALL(Data_Baseline!$C12:$AZ12,COUNTIF(Data_Baseline!$C12:$AZ12,0)+1),Data_Baseline!AZ12)))),"")</f>
        <v/>
      </c>
      <c r="BB12" s="79">
        <f ca="1">IF(Data_Initial!BA12="",1,0)</f>
        <v>1</v>
      </c>
      <c r="BC12" s="2" t="str">
        <f t="shared" ca="1" si="0"/>
        <v>3G_SodA</v>
      </c>
      <c r="BD12" s="79" t="str">
        <f t="shared" ca="1" si="1"/>
        <v>3G</v>
      </c>
      <c r="BE12" s="79" t="str">
        <f ca="1">Data_Initial!BC12</f>
        <v>SodA</v>
      </c>
      <c r="BF12" s="79" t="str">
        <f ca="1">Data_Initial!BB12</f>
        <v>1_2</v>
      </c>
      <c r="BG12" s="79">
        <f ca="1">IFERROR((INDIRECT("Plate"&amp;Data!A12&amp;"_C!"&amp;CHAR(RIGHT(Data!B12,LEN(Data!B12)-1)+65)&amp;CODE(LEFT(Data!B12,1))-58)),"")</f>
        <v>0</v>
      </c>
      <c r="BH12" s="79" t="str">
        <f ca="1">Data_Initial!BA12</f>
        <v/>
      </c>
      <c r="BI12" s="79">
        <f t="shared" ca="1" si="2"/>
        <v>2.2528567218805147E-3</v>
      </c>
      <c r="BJ12" s="79" t="str">
        <f ca="1">IF(BH12="N",1+MAX($BJ$3:BJ11),"")</f>
        <v/>
      </c>
      <c r="BK12" s="79"/>
      <c r="BL12" s="79"/>
      <c r="BM12" s="79"/>
      <c r="BN12" s="79"/>
      <c r="BO12" s="79"/>
      <c r="BP12" s="79"/>
      <c r="BQ12" s="79"/>
      <c r="BR12" s="79"/>
      <c r="BS12" s="79"/>
      <c r="BT12" s="79"/>
      <c r="BU12" s="79"/>
      <c r="BV12" s="79"/>
      <c r="BW12" s="79"/>
      <c r="BX12" s="79"/>
      <c r="BY12" s="79"/>
      <c r="BZ12" s="79"/>
    </row>
    <row r="13" spans="1:78" x14ac:dyDescent="0.25">
      <c r="A13" s="79">
        <f ca="1">IF(BH13="N","N"&amp;BJ13,IF(BB13=0,"",MAX($A$3:A12)+1))</f>
        <v>10</v>
      </c>
      <c r="B13" s="79" t="str">
        <f ca="1">Data_Initial!A13&amp;C13</f>
        <v>1B2</v>
      </c>
      <c r="C13" s="79" t="str">
        <f ca="1">Data_Initial!B13</f>
        <v>B2</v>
      </c>
      <c r="D13" s="79">
        <f ca="1">IFERROR(IF(Data_Baseline!C13="","",IF($C$3="On",IF(D$3&lt;=$B$2,SMALL(Data_Baseline!$C13:$AZ13,COUNTIF(Data_Baseline!$C13:$AZ13,0)+1)/MAX(Data_Baseline!$C13:$AZ13),IF(Data_Baseline!C13=0,SMALL(Data_Baseline!$C13:$AZ13,COUNTIF(Data_Baseline!$C13:$AZ13,0)+1)/MAX(Data_Baseline!$C13:$AZ13),Data_Baseline!C13/MAX(Data_Baseline!$C13:$AZ13))),IF(D$3&lt;=$B$2,SMALL(Data_Baseline!$C13:$AZ13,COUNTIF(Data_Baseline!$C13:$AZ13,0)+1),IF(Data_Baseline!C13=0,SMALL(Data_Baseline!$C13:$AZ13,COUNTIF(Data_Baseline!$C13:$AZ13,0)+1),Data_Baseline!C13)))),"")</f>
        <v>2.452320924036415E-4</v>
      </c>
      <c r="E13" s="79">
        <f ca="1">IFERROR(IF(Data_Baseline!D13="","",IF($C$3="On",IF(E$3&lt;=$B$2,SMALL(Data_Baseline!$C13:$AZ13,COUNTIF(Data_Baseline!$C13:$AZ13,0)+1)/MAX(Data_Baseline!$C13:$AZ13),IF(Data_Baseline!D13=0,SMALL(Data_Baseline!$C13:$AZ13,COUNTIF(Data_Baseline!$C13:$AZ13,0)+1)/MAX(Data_Baseline!$C13:$AZ13),Data_Baseline!D13/MAX(Data_Baseline!$C13:$AZ13))),IF(E$3&lt;=$B$2,SMALL(Data_Baseline!$C13:$AZ13,COUNTIF(Data_Baseline!$C13:$AZ13,0)+1),IF(Data_Baseline!D13=0,SMALL(Data_Baseline!$C13:$AZ13,COUNTIF(Data_Baseline!$C13:$AZ13,0)+1),Data_Baseline!D13)))),"")</f>
        <v>2.452320924036415E-4</v>
      </c>
      <c r="F13" s="79">
        <f ca="1">IFERROR(IF(Data_Baseline!E13="","",IF($C$3="On",IF(F$3&lt;=$B$2,SMALL(Data_Baseline!$C13:$AZ13,COUNTIF(Data_Baseline!$C13:$AZ13,0)+1)/MAX(Data_Baseline!$C13:$AZ13),IF(Data_Baseline!E13=0,SMALL(Data_Baseline!$C13:$AZ13,COUNTIF(Data_Baseline!$C13:$AZ13,0)+1)/MAX(Data_Baseline!$C13:$AZ13),Data_Baseline!E13/MAX(Data_Baseline!$C13:$AZ13))),IF(F$3&lt;=$B$2,SMALL(Data_Baseline!$C13:$AZ13,COUNTIF(Data_Baseline!$C13:$AZ13,0)+1),IF(Data_Baseline!E13=0,SMALL(Data_Baseline!$C13:$AZ13,COUNTIF(Data_Baseline!$C13:$AZ13,0)+1),Data_Baseline!E13)))),"")</f>
        <v>2.452320924036415E-4</v>
      </c>
      <c r="G13" s="79">
        <f ca="1">IFERROR(IF(Data_Baseline!F13="","",IF($C$3="On",IF(G$3&lt;=$B$2,SMALL(Data_Baseline!$C13:$AZ13,COUNTIF(Data_Baseline!$C13:$AZ13,0)+1)/MAX(Data_Baseline!$C13:$AZ13),IF(Data_Baseline!F13=0,SMALL(Data_Baseline!$C13:$AZ13,COUNTIF(Data_Baseline!$C13:$AZ13,0)+1)/MAX(Data_Baseline!$C13:$AZ13),Data_Baseline!F13/MAX(Data_Baseline!$C13:$AZ13))),IF(G$3&lt;=$B$2,SMALL(Data_Baseline!$C13:$AZ13,COUNTIF(Data_Baseline!$C13:$AZ13,0)+1),IF(Data_Baseline!F13=0,SMALL(Data_Baseline!$C13:$AZ13,COUNTIF(Data_Baseline!$C13:$AZ13,0)+1),Data_Baseline!F13)))),"")</f>
        <v>2.452320924036415E-4</v>
      </c>
      <c r="H13" s="79">
        <f ca="1">IFERROR(IF(Data_Baseline!G13="","",IF($C$3="On",IF(H$3&lt;=$B$2,SMALL(Data_Baseline!$C13:$AZ13,COUNTIF(Data_Baseline!$C13:$AZ13,0)+1)/MAX(Data_Baseline!$C13:$AZ13),IF(Data_Baseline!G13=0,SMALL(Data_Baseline!$C13:$AZ13,COUNTIF(Data_Baseline!$C13:$AZ13,0)+1)/MAX(Data_Baseline!$C13:$AZ13),Data_Baseline!G13/MAX(Data_Baseline!$C13:$AZ13))),IF(H$3&lt;=$B$2,SMALL(Data_Baseline!$C13:$AZ13,COUNTIF(Data_Baseline!$C13:$AZ13,0)+1),IF(Data_Baseline!G13=0,SMALL(Data_Baseline!$C13:$AZ13,COUNTIF(Data_Baseline!$C13:$AZ13,0)+1),Data_Baseline!G13)))),"")</f>
        <v>2.452320924036415E-4</v>
      </c>
      <c r="I13" s="79">
        <f ca="1">IFERROR(IF(Data_Baseline!H13="","",IF($C$3="On",IF(I$3&lt;=$B$2,SMALL(Data_Baseline!$C13:$AZ13,COUNTIF(Data_Baseline!$C13:$AZ13,0)+1)/MAX(Data_Baseline!$C13:$AZ13),IF(Data_Baseline!H13=0,SMALL(Data_Baseline!$C13:$AZ13,COUNTIF(Data_Baseline!$C13:$AZ13,0)+1)/MAX(Data_Baseline!$C13:$AZ13),Data_Baseline!H13/MAX(Data_Baseline!$C13:$AZ13))),IF(I$3&lt;=$B$2,SMALL(Data_Baseline!$C13:$AZ13,COUNTIF(Data_Baseline!$C13:$AZ13,0)+1),IF(Data_Baseline!H13=0,SMALL(Data_Baseline!$C13:$AZ13,COUNTIF(Data_Baseline!$C13:$AZ13,0)+1),Data_Baseline!H13)))),"")</f>
        <v>2.452320924036415E-4</v>
      </c>
      <c r="J13" s="79">
        <f ca="1">IFERROR(IF(Data_Baseline!I13="","",IF($C$3="On",IF(J$3&lt;=$B$2,SMALL(Data_Baseline!$C13:$AZ13,COUNTIF(Data_Baseline!$C13:$AZ13,0)+1)/MAX(Data_Baseline!$C13:$AZ13),IF(Data_Baseline!I13=0,SMALL(Data_Baseline!$C13:$AZ13,COUNTIF(Data_Baseline!$C13:$AZ13,0)+1)/MAX(Data_Baseline!$C13:$AZ13),Data_Baseline!I13/MAX(Data_Baseline!$C13:$AZ13))),IF(J$3&lt;=$B$2,SMALL(Data_Baseline!$C13:$AZ13,COUNTIF(Data_Baseline!$C13:$AZ13,0)+1),IF(Data_Baseline!I13=0,SMALL(Data_Baseline!$C13:$AZ13,COUNTIF(Data_Baseline!$C13:$AZ13,0)+1),Data_Baseline!I13)))),"")</f>
        <v>2.452320924036415E-4</v>
      </c>
      <c r="K13" s="79">
        <f ca="1">IFERROR(IF(Data_Baseline!J13="","",IF($C$3="On",IF(K$3&lt;=$B$2,SMALL(Data_Baseline!$C13:$AZ13,COUNTIF(Data_Baseline!$C13:$AZ13,0)+1)/MAX(Data_Baseline!$C13:$AZ13),IF(Data_Baseline!J13=0,SMALL(Data_Baseline!$C13:$AZ13,COUNTIF(Data_Baseline!$C13:$AZ13,0)+1)/MAX(Data_Baseline!$C13:$AZ13),Data_Baseline!J13/MAX(Data_Baseline!$C13:$AZ13))),IF(K$3&lt;=$B$2,SMALL(Data_Baseline!$C13:$AZ13,COUNTIF(Data_Baseline!$C13:$AZ13,0)+1),IF(Data_Baseline!J13=0,SMALL(Data_Baseline!$C13:$AZ13,COUNTIF(Data_Baseline!$C13:$AZ13,0)+1),Data_Baseline!J13)))),"")</f>
        <v>2.452320924036415E-4</v>
      </c>
      <c r="L13" s="79">
        <f ca="1">IFERROR(IF(Data_Baseline!K13="","",IF($C$3="On",IF(L$3&lt;=$B$2,SMALL(Data_Baseline!$C13:$AZ13,COUNTIF(Data_Baseline!$C13:$AZ13,0)+1)/MAX(Data_Baseline!$C13:$AZ13),IF(Data_Baseline!K13=0,SMALL(Data_Baseline!$C13:$AZ13,COUNTIF(Data_Baseline!$C13:$AZ13,0)+1)/MAX(Data_Baseline!$C13:$AZ13),Data_Baseline!K13/MAX(Data_Baseline!$C13:$AZ13))),IF(L$3&lt;=$B$2,SMALL(Data_Baseline!$C13:$AZ13,COUNTIF(Data_Baseline!$C13:$AZ13,0)+1),IF(Data_Baseline!K13=0,SMALL(Data_Baseline!$C13:$AZ13,COUNTIF(Data_Baseline!$C13:$AZ13,0)+1),Data_Baseline!K13)))),"")</f>
        <v>2.452320924036415E-4</v>
      </c>
      <c r="M13" s="79">
        <f ca="1">IFERROR(IF(Data_Baseline!L13="","",IF($C$3="On",IF(M$3&lt;=$B$2,SMALL(Data_Baseline!$C13:$AZ13,COUNTIF(Data_Baseline!$C13:$AZ13,0)+1)/MAX(Data_Baseline!$C13:$AZ13),IF(Data_Baseline!L13=0,SMALL(Data_Baseline!$C13:$AZ13,COUNTIF(Data_Baseline!$C13:$AZ13,0)+1)/MAX(Data_Baseline!$C13:$AZ13),Data_Baseline!L13/MAX(Data_Baseline!$C13:$AZ13))),IF(M$3&lt;=$B$2,SMALL(Data_Baseline!$C13:$AZ13,COUNTIF(Data_Baseline!$C13:$AZ13,0)+1),IF(Data_Baseline!L13=0,SMALL(Data_Baseline!$C13:$AZ13,COUNTIF(Data_Baseline!$C13:$AZ13,0)+1),Data_Baseline!L13)))),"")</f>
        <v>2.452320924036415E-4</v>
      </c>
      <c r="N13" s="79">
        <f ca="1">IFERROR(IF(Data_Baseline!M13="","",IF($C$3="On",IF(N$3&lt;=$B$2,SMALL(Data_Baseline!$C13:$AZ13,COUNTIF(Data_Baseline!$C13:$AZ13,0)+1)/MAX(Data_Baseline!$C13:$AZ13),IF(Data_Baseline!M13=0,SMALL(Data_Baseline!$C13:$AZ13,COUNTIF(Data_Baseline!$C13:$AZ13,0)+1)/MAX(Data_Baseline!$C13:$AZ13),Data_Baseline!M13/MAX(Data_Baseline!$C13:$AZ13))),IF(N$3&lt;=$B$2,SMALL(Data_Baseline!$C13:$AZ13,COUNTIF(Data_Baseline!$C13:$AZ13,0)+1),IF(Data_Baseline!M13=0,SMALL(Data_Baseline!$C13:$AZ13,COUNTIF(Data_Baseline!$C13:$AZ13,0)+1),Data_Baseline!M13)))),"")</f>
        <v>2.452320924036415E-4</v>
      </c>
      <c r="O13" s="79">
        <f ca="1">IFERROR(IF(Data_Baseline!N13="","",IF($C$3="On",IF(O$3&lt;=$B$2,SMALL(Data_Baseline!$C13:$AZ13,COUNTIF(Data_Baseline!$C13:$AZ13,0)+1)/MAX(Data_Baseline!$C13:$AZ13),IF(Data_Baseline!N13=0,SMALL(Data_Baseline!$C13:$AZ13,COUNTIF(Data_Baseline!$C13:$AZ13,0)+1)/MAX(Data_Baseline!$C13:$AZ13),Data_Baseline!N13/MAX(Data_Baseline!$C13:$AZ13))),IF(O$3&lt;=$B$2,SMALL(Data_Baseline!$C13:$AZ13,COUNTIF(Data_Baseline!$C13:$AZ13,0)+1),IF(Data_Baseline!N13=0,SMALL(Data_Baseline!$C13:$AZ13,COUNTIF(Data_Baseline!$C13:$AZ13,0)+1),Data_Baseline!N13)))),"")</f>
        <v>2.452320924036415E-4</v>
      </c>
      <c r="P13" s="79">
        <f ca="1">IFERROR(IF(Data_Baseline!O13="","",IF($C$3="On",IF(P$3&lt;=$B$2,SMALL(Data_Baseline!$C13:$AZ13,COUNTIF(Data_Baseline!$C13:$AZ13,0)+1)/MAX(Data_Baseline!$C13:$AZ13),IF(Data_Baseline!O13=0,SMALL(Data_Baseline!$C13:$AZ13,COUNTIF(Data_Baseline!$C13:$AZ13,0)+1)/MAX(Data_Baseline!$C13:$AZ13),Data_Baseline!O13/MAX(Data_Baseline!$C13:$AZ13))),IF(P$3&lt;=$B$2,SMALL(Data_Baseline!$C13:$AZ13,COUNTIF(Data_Baseline!$C13:$AZ13,0)+1),IF(Data_Baseline!O13=0,SMALL(Data_Baseline!$C13:$AZ13,COUNTIF(Data_Baseline!$C13:$AZ13,0)+1),Data_Baseline!O13)))),"")</f>
        <v>2.452320924036415E-4</v>
      </c>
      <c r="Q13" s="79">
        <f ca="1">IFERROR(IF(Data_Baseline!P13="","",IF($C$3="On",IF(Q$3&lt;=$B$2,SMALL(Data_Baseline!$C13:$AZ13,COUNTIF(Data_Baseline!$C13:$AZ13,0)+1)/MAX(Data_Baseline!$C13:$AZ13),IF(Data_Baseline!P13=0,SMALL(Data_Baseline!$C13:$AZ13,COUNTIF(Data_Baseline!$C13:$AZ13,0)+1)/MAX(Data_Baseline!$C13:$AZ13),Data_Baseline!P13/MAX(Data_Baseline!$C13:$AZ13))),IF(Q$3&lt;=$B$2,SMALL(Data_Baseline!$C13:$AZ13,COUNTIF(Data_Baseline!$C13:$AZ13,0)+1),IF(Data_Baseline!P13=0,SMALL(Data_Baseline!$C13:$AZ13,COUNTIF(Data_Baseline!$C13:$AZ13,0)+1),Data_Baseline!P13)))),"")</f>
        <v>2.452320924036415E-4</v>
      </c>
      <c r="R13" s="79">
        <f ca="1">IFERROR(IF(Data_Baseline!Q13="","",IF($C$3="On",IF(R$3&lt;=$B$2,SMALL(Data_Baseline!$C13:$AZ13,COUNTIF(Data_Baseline!$C13:$AZ13,0)+1)/MAX(Data_Baseline!$C13:$AZ13),IF(Data_Baseline!Q13=0,SMALL(Data_Baseline!$C13:$AZ13,COUNTIF(Data_Baseline!$C13:$AZ13,0)+1)/MAX(Data_Baseline!$C13:$AZ13),Data_Baseline!Q13/MAX(Data_Baseline!$C13:$AZ13))),IF(R$3&lt;=$B$2,SMALL(Data_Baseline!$C13:$AZ13,COUNTIF(Data_Baseline!$C13:$AZ13,0)+1),IF(Data_Baseline!Q13=0,SMALL(Data_Baseline!$C13:$AZ13,COUNTIF(Data_Baseline!$C13:$AZ13,0)+1),Data_Baseline!Q13)))),"")</f>
        <v>2.452320924036415E-4</v>
      </c>
      <c r="S13" s="79">
        <f ca="1">IFERROR(IF(Data_Baseline!R13="","",IF($C$3="On",IF(S$3&lt;=$B$2,SMALL(Data_Baseline!$C13:$AZ13,COUNTIF(Data_Baseline!$C13:$AZ13,0)+1)/MAX(Data_Baseline!$C13:$AZ13),IF(Data_Baseline!R13=0,SMALL(Data_Baseline!$C13:$AZ13,COUNTIF(Data_Baseline!$C13:$AZ13,0)+1)/MAX(Data_Baseline!$C13:$AZ13),Data_Baseline!R13/MAX(Data_Baseline!$C13:$AZ13))),IF(S$3&lt;=$B$2,SMALL(Data_Baseline!$C13:$AZ13,COUNTIF(Data_Baseline!$C13:$AZ13,0)+1),IF(Data_Baseline!R13=0,SMALL(Data_Baseline!$C13:$AZ13,COUNTIF(Data_Baseline!$C13:$AZ13,0)+1),Data_Baseline!R13)))),"")</f>
        <v>2.452320924036415E-4</v>
      </c>
      <c r="T13" s="79">
        <f ca="1">IFERROR(IF(Data_Baseline!S13="","",IF($C$3="On",IF(T$3&lt;=$B$2,SMALL(Data_Baseline!$C13:$AZ13,COUNTIF(Data_Baseline!$C13:$AZ13,0)+1)/MAX(Data_Baseline!$C13:$AZ13),IF(Data_Baseline!S13=0,SMALL(Data_Baseline!$C13:$AZ13,COUNTIF(Data_Baseline!$C13:$AZ13,0)+1)/MAX(Data_Baseline!$C13:$AZ13),Data_Baseline!S13/MAX(Data_Baseline!$C13:$AZ13))),IF(T$3&lt;=$B$2,SMALL(Data_Baseline!$C13:$AZ13,COUNTIF(Data_Baseline!$C13:$AZ13,0)+1),IF(Data_Baseline!S13=0,SMALL(Data_Baseline!$C13:$AZ13,COUNTIF(Data_Baseline!$C13:$AZ13,0)+1),Data_Baseline!S13)))),"")</f>
        <v>2.452320924036415E-4</v>
      </c>
      <c r="U13" s="79">
        <f ca="1">IFERROR(IF(Data_Baseline!T13="","",IF($C$3="On",IF(U$3&lt;=$B$2,SMALL(Data_Baseline!$C13:$AZ13,COUNTIF(Data_Baseline!$C13:$AZ13,0)+1)/MAX(Data_Baseline!$C13:$AZ13),IF(Data_Baseline!T13=0,SMALL(Data_Baseline!$C13:$AZ13,COUNTIF(Data_Baseline!$C13:$AZ13,0)+1)/MAX(Data_Baseline!$C13:$AZ13),Data_Baseline!T13/MAX(Data_Baseline!$C13:$AZ13))),IF(U$3&lt;=$B$2,SMALL(Data_Baseline!$C13:$AZ13,COUNTIF(Data_Baseline!$C13:$AZ13,0)+1),IF(Data_Baseline!T13=0,SMALL(Data_Baseline!$C13:$AZ13,COUNTIF(Data_Baseline!$C13:$AZ13,0)+1),Data_Baseline!T13)))),"")</f>
        <v>2.452320924036415E-4</v>
      </c>
      <c r="V13" s="79">
        <f ca="1">IFERROR(IF(Data_Baseline!U13="","",IF($C$3="On",IF(V$3&lt;=$B$2,SMALL(Data_Baseline!$C13:$AZ13,COUNTIF(Data_Baseline!$C13:$AZ13,0)+1)/MAX(Data_Baseline!$C13:$AZ13),IF(Data_Baseline!U13=0,SMALL(Data_Baseline!$C13:$AZ13,COUNTIF(Data_Baseline!$C13:$AZ13,0)+1)/MAX(Data_Baseline!$C13:$AZ13),Data_Baseline!U13/MAX(Data_Baseline!$C13:$AZ13))),IF(V$3&lt;=$B$2,SMALL(Data_Baseline!$C13:$AZ13,COUNTIF(Data_Baseline!$C13:$AZ13,0)+1),IF(Data_Baseline!U13=0,SMALL(Data_Baseline!$C13:$AZ13,COUNTIF(Data_Baseline!$C13:$AZ13,0)+1),Data_Baseline!U13)))),"")</f>
        <v>2.452320924036415E-4</v>
      </c>
      <c r="W13" s="79">
        <f ca="1">IFERROR(IF(Data_Baseline!V13="","",IF($C$3="On",IF(W$3&lt;=$B$2,SMALL(Data_Baseline!$C13:$AZ13,COUNTIF(Data_Baseline!$C13:$AZ13,0)+1)/MAX(Data_Baseline!$C13:$AZ13),IF(Data_Baseline!V13=0,SMALL(Data_Baseline!$C13:$AZ13,COUNTIF(Data_Baseline!$C13:$AZ13,0)+1)/MAX(Data_Baseline!$C13:$AZ13),Data_Baseline!V13/MAX(Data_Baseline!$C13:$AZ13))),IF(W$3&lt;=$B$2,SMALL(Data_Baseline!$C13:$AZ13,COUNTIF(Data_Baseline!$C13:$AZ13,0)+1),IF(Data_Baseline!V13=0,SMALL(Data_Baseline!$C13:$AZ13,COUNTIF(Data_Baseline!$C13:$AZ13,0)+1),Data_Baseline!V13)))),"")</f>
        <v>4.8967807620045774E-3</v>
      </c>
      <c r="X13" s="79">
        <f ca="1">IFERROR(IF(Data_Baseline!W13="","",IF($C$3="On",IF(X$3&lt;=$B$2,SMALL(Data_Baseline!$C13:$AZ13,COUNTIF(Data_Baseline!$C13:$AZ13,0)+1)/MAX(Data_Baseline!$C13:$AZ13),IF(Data_Baseline!W13=0,SMALL(Data_Baseline!$C13:$AZ13,COUNTIF(Data_Baseline!$C13:$AZ13,0)+1)/MAX(Data_Baseline!$C13:$AZ13),Data_Baseline!W13/MAX(Data_Baseline!$C13:$AZ13))),IF(X$3&lt;=$B$2,SMALL(Data_Baseline!$C13:$AZ13,COUNTIF(Data_Baseline!$C13:$AZ13,0)+1),IF(Data_Baseline!W13=0,SMALL(Data_Baseline!$C13:$AZ13,COUNTIF(Data_Baseline!$C13:$AZ13,0)+1),Data_Baseline!W13)))),"")</f>
        <v>1.2006899926969584E-2</v>
      </c>
      <c r="Y13" s="79">
        <f ca="1">IFERROR(IF(Data_Baseline!X13="","",IF($C$3="On",IF(Y$3&lt;=$B$2,SMALL(Data_Baseline!$C13:$AZ13,COUNTIF(Data_Baseline!$C13:$AZ13,0)+1)/MAX(Data_Baseline!$C13:$AZ13),IF(Data_Baseline!X13=0,SMALL(Data_Baseline!$C13:$AZ13,COUNTIF(Data_Baseline!$C13:$AZ13,0)+1)/MAX(Data_Baseline!$C13:$AZ13),Data_Baseline!X13/MAX(Data_Baseline!$C13:$AZ13))),IF(Y$3&lt;=$B$2,SMALL(Data_Baseline!$C13:$AZ13,COUNTIF(Data_Baseline!$C13:$AZ13,0)+1),IF(Data_Baseline!X13=0,SMALL(Data_Baseline!$C13:$AZ13,COUNTIF(Data_Baseline!$C13:$AZ13,0)+1),Data_Baseline!X13)))),"")</f>
        <v>2.362396820106295E-2</v>
      </c>
      <c r="Z13" s="79">
        <f ca="1">IFERROR(IF(Data_Baseline!Y13="","",IF($C$3="On",IF(Z$3&lt;=$B$2,SMALL(Data_Baseline!$C13:$AZ13,COUNTIF(Data_Baseline!$C13:$AZ13,0)+1)/MAX(Data_Baseline!$C13:$AZ13),IF(Data_Baseline!Y13=0,SMALL(Data_Baseline!$C13:$AZ13,COUNTIF(Data_Baseline!$C13:$AZ13,0)+1)/MAX(Data_Baseline!$C13:$AZ13),Data_Baseline!Y13/MAX(Data_Baseline!$C13:$AZ13))),IF(Z$3&lt;=$B$2,SMALL(Data_Baseline!$C13:$AZ13,COUNTIF(Data_Baseline!$C13:$AZ13,0)+1),IF(Data_Baseline!Y13=0,SMALL(Data_Baseline!$C13:$AZ13,COUNTIF(Data_Baseline!$C13:$AZ13,0)+1),Data_Baseline!Y13)))),"")</f>
        <v>4.3830749293688777E-2</v>
      </c>
      <c r="AA13" s="79">
        <f ca="1">IFERROR(IF(Data_Baseline!Z13="","",IF($C$3="On",IF(AA$3&lt;=$B$2,SMALL(Data_Baseline!$C13:$AZ13,COUNTIF(Data_Baseline!$C13:$AZ13,0)+1)/MAX(Data_Baseline!$C13:$AZ13),IF(Data_Baseline!Z13=0,SMALL(Data_Baseline!$C13:$AZ13,COUNTIF(Data_Baseline!$C13:$AZ13,0)+1)/MAX(Data_Baseline!$C13:$AZ13),Data_Baseline!Z13/MAX(Data_Baseline!$C13:$AZ13))),IF(AA$3&lt;=$B$2,SMALL(Data_Baseline!$C13:$AZ13,COUNTIF(Data_Baseline!$C13:$AZ13,0)+1),IF(Data_Baseline!Z13=0,SMALL(Data_Baseline!$C13:$AZ13,COUNTIF(Data_Baseline!$C13:$AZ13,0)+1),Data_Baseline!Z13)))),"")</f>
        <v>7.8108114375052745E-2</v>
      </c>
      <c r="AB13" s="79">
        <f ca="1">IFERROR(IF(Data_Baseline!AA13="","",IF($C$3="On",IF(AB$3&lt;=$B$2,SMALL(Data_Baseline!$C13:$AZ13,COUNTIF(Data_Baseline!$C13:$AZ13,0)+1)/MAX(Data_Baseline!$C13:$AZ13),IF(Data_Baseline!AA13=0,SMALL(Data_Baseline!$C13:$AZ13,COUNTIF(Data_Baseline!$C13:$AZ13,0)+1)/MAX(Data_Baseline!$C13:$AZ13),Data_Baseline!AA13/MAX(Data_Baseline!$C13:$AZ13))),IF(AB$3&lt;=$B$2,SMALL(Data_Baseline!$C13:$AZ13,COUNTIF(Data_Baseline!$C13:$AZ13,0)+1),IF(Data_Baseline!AA13=0,SMALL(Data_Baseline!$C13:$AZ13,COUNTIF(Data_Baseline!$C13:$AZ13,0)+1),Data_Baseline!AA13)))),"")</f>
        <v>0.13209447380547135</v>
      </c>
      <c r="AC13" s="79">
        <f ca="1">IFERROR(IF(Data_Baseline!AB13="","",IF($C$3="On",IF(AC$3&lt;=$B$2,SMALL(Data_Baseline!$C13:$AZ13,COUNTIF(Data_Baseline!$C13:$AZ13,0)+1)/MAX(Data_Baseline!$C13:$AZ13),IF(Data_Baseline!AB13=0,SMALL(Data_Baseline!$C13:$AZ13,COUNTIF(Data_Baseline!$C13:$AZ13,0)+1)/MAX(Data_Baseline!$C13:$AZ13),Data_Baseline!AB13/MAX(Data_Baseline!$C13:$AZ13))),IF(AC$3&lt;=$B$2,SMALL(Data_Baseline!$C13:$AZ13,COUNTIF(Data_Baseline!$C13:$AZ13,0)+1),IF(Data_Baseline!AB13=0,SMALL(Data_Baseline!$C13:$AZ13,COUNTIF(Data_Baseline!$C13:$AZ13,0)+1),Data_Baseline!AB13)))),"")</f>
        <v>0.21114918074476829</v>
      </c>
      <c r="AD13" s="79">
        <f ca="1">IFERROR(IF(Data_Baseline!AC13="","",IF($C$3="On",IF(AD$3&lt;=$B$2,SMALL(Data_Baseline!$C13:$AZ13,COUNTIF(Data_Baseline!$C13:$AZ13,0)+1)/MAX(Data_Baseline!$C13:$AZ13),IF(Data_Baseline!AC13=0,SMALL(Data_Baseline!$C13:$AZ13,COUNTIF(Data_Baseline!$C13:$AZ13,0)+1)/MAX(Data_Baseline!$C13:$AZ13),Data_Baseline!AC13/MAX(Data_Baseline!$C13:$AZ13))),IF(AD$3&lt;=$B$2,SMALL(Data_Baseline!$C13:$AZ13,COUNTIF(Data_Baseline!$C13:$AZ13,0)+1),IF(Data_Baseline!AC13=0,SMALL(Data_Baseline!$C13:$AZ13,COUNTIF(Data_Baseline!$C13:$AZ13,0)+1),Data_Baseline!AC13)))),"")</f>
        <v>0.31874826420849101</v>
      </c>
      <c r="AE13" s="79">
        <f ca="1">IFERROR(IF(Data_Baseline!AD13="","",IF($C$3="On",IF(AE$3&lt;=$B$2,SMALL(Data_Baseline!$C13:$AZ13,COUNTIF(Data_Baseline!$C13:$AZ13,0)+1)/MAX(Data_Baseline!$C13:$AZ13),IF(Data_Baseline!AD13=0,SMALL(Data_Baseline!$C13:$AZ13,COUNTIF(Data_Baseline!$C13:$AZ13,0)+1)/MAX(Data_Baseline!$C13:$AZ13),Data_Baseline!AD13/MAX(Data_Baseline!$C13:$AZ13))),IF(AE$3&lt;=$B$2,SMALL(Data_Baseline!$C13:$AZ13,COUNTIF(Data_Baseline!$C13:$AZ13,0)+1),IF(Data_Baseline!AD13=0,SMALL(Data_Baseline!$C13:$AZ13,COUNTIF(Data_Baseline!$C13:$AZ13,0)+1),Data_Baseline!AD13)))),"")</f>
        <v>0.44567635972154351</v>
      </c>
      <c r="AF13" s="79">
        <f ca="1">IFERROR(IF(Data_Baseline!AE13="","",IF($C$3="On",IF(AF$3&lt;=$B$2,SMALL(Data_Baseline!$C13:$AZ13,COUNTIF(Data_Baseline!$C13:$AZ13,0)+1)/MAX(Data_Baseline!$C13:$AZ13),IF(Data_Baseline!AE13=0,SMALL(Data_Baseline!$C13:$AZ13,COUNTIF(Data_Baseline!$C13:$AZ13,0)+1)/MAX(Data_Baseline!$C13:$AZ13),Data_Baseline!AE13/MAX(Data_Baseline!$C13:$AZ13))),IF(AF$3&lt;=$B$2,SMALL(Data_Baseline!$C13:$AZ13,COUNTIF(Data_Baseline!$C13:$AZ13,0)+1),IF(Data_Baseline!AE13=0,SMALL(Data_Baseline!$C13:$AZ13,COUNTIF(Data_Baseline!$C13:$AZ13,0)+1),Data_Baseline!AE13)))),"")</f>
        <v>0.57526685740404182</v>
      </c>
      <c r="AG13" s="79">
        <f ca="1">IFERROR(IF(Data_Baseline!AF13="","",IF($C$3="On",IF(AG$3&lt;=$B$2,SMALL(Data_Baseline!$C13:$AZ13,COUNTIF(Data_Baseline!$C13:$AZ13,0)+1)/MAX(Data_Baseline!$C13:$AZ13),IF(Data_Baseline!AF13=0,SMALL(Data_Baseline!$C13:$AZ13,COUNTIF(Data_Baseline!$C13:$AZ13,0)+1)/MAX(Data_Baseline!$C13:$AZ13),Data_Baseline!AF13/MAX(Data_Baseline!$C13:$AZ13))),IF(AG$3&lt;=$B$2,SMALL(Data_Baseline!$C13:$AZ13,COUNTIF(Data_Baseline!$C13:$AZ13,0)+1),IF(Data_Baseline!AF13=0,SMALL(Data_Baseline!$C13:$AZ13,COUNTIF(Data_Baseline!$C13:$AZ13,0)+1),Data_Baseline!AF13)))),"")</f>
        <v>0.68729742571987229</v>
      </c>
      <c r="AH13" s="79">
        <f ca="1">IFERROR(IF(Data_Baseline!AG13="","",IF($C$3="On",IF(AH$3&lt;=$B$2,SMALL(Data_Baseline!$C13:$AZ13,COUNTIF(Data_Baseline!$C13:$AZ13,0)+1)/MAX(Data_Baseline!$C13:$AZ13),IF(Data_Baseline!AG13=0,SMALL(Data_Baseline!$C13:$AZ13,COUNTIF(Data_Baseline!$C13:$AZ13,0)+1)/MAX(Data_Baseline!$C13:$AZ13),Data_Baseline!AG13/MAX(Data_Baseline!$C13:$AZ13))),IF(AH$3&lt;=$B$2,SMALL(Data_Baseline!$C13:$AZ13,COUNTIF(Data_Baseline!$C13:$AZ13,0)+1),IF(Data_Baseline!AG13=0,SMALL(Data_Baseline!$C13:$AZ13,COUNTIF(Data_Baseline!$C13:$AZ13,0)+1),Data_Baseline!AG13)))),"")</f>
        <v>0.77134146480465993</v>
      </c>
      <c r="AI13" s="79">
        <f ca="1">IFERROR(IF(Data_Baseline!AH13="","",IF($C$3="On",IF(AI$3&lt;=$B$2,SMALL(Data_Baseline!$C13:$AZ13,COUNTIF(Data_Baseline!$C13:$AZ13,0)+1)/MAX(Data_Baseline!$C13:$AZ13),IF(Data_Baseline!AH13=0,SMALL(Data_Baseline!$C13:$AZ13,COUNTIF(Data_Baseline!$C13:$AZ13,0)+1)/MAX(Data_Baseline!$C13:$AZ13),Data_Baseline!AH13/MAX(Data_Baseline!$C13:$AZ13))),IF(AI$3&lt;=$B$2,SMALL(Data_Baseline!$C13:$AZ13,COUNTIF(Data_Baseline!$C13:$AZ13,0)+1),IF(Data_Baseline!AH13=0,SMALL(Data_Baseline!$C13:$AZ13,COUNTIF(Data_Baseline!$C13:$AZ13,0)+1),Data_Baseline!AH13)))),"")</f>
        <v>0.82950350482497215</v>
      </c>
      <c r="AJ13" s="79">
        <f ca="1">IFERROR(IF(Data_Baseline!AI13="","",IF($C$3="On",IF(AJ$3&lt;=$B$2,SMALL(Data_Baseline!$C13:$AZ13,COUNTIF(Data_Baseline!$C13:$AZ13,0)+1)/MAX(Data_Baseline!$C13:$AZ13),IF(Data_Baseline!AI13=0,SMALL(Data_Baseline!$C13:$AZ13,COUNTIF(Data_Baseline!$C13:$AZ13,0)+1)/MAX(Data_Baseline!$C13:$AZ13),Data_Baseline!AI13/MAX(Data_Baseline!$C13:$AZ13))),IF(AJ$3&lt;=$B$2,SMALL(Data_Baseline!$C13:$AZ13,COUNTIF(Data_Baseline!$C13:$AZ13,0)+1),IF(Data_Baseline!AI13=0,SMALL(Data_Baseline!$C13:$AZ13,COUNTIF(Data_Baseline!$C13:$AZ13,0)+1),Data_Baseline!AI13)))),"")</f>
        <v>0.86990030958890108</v>
      </c>
      <c r="AK13" s="79">
        <f ca="1">IFERROR(IF(Data_Baseline!AJ13="","",IF($C$3="On",IF(AK$3&lt;=$B$2,SMALL(Data_Baseline!$C13:$AZ13,COUNTIF(Data_Baseline!$C13:$AZ13,0)+1)/MAX(Data_Baseline!$C13:$AZ13),IF(Data_Baseline!AJ13=0,SMALL(Data_Baseline!$C13:$AZ13,COUNTIF(Data_Baseline!$C13:$AZ13,0)+1)/MAX(Data_Baseline!$C13:$AZ13),Data_Baseline!AJ13/MAX(Data_Baseline!$C13:$AZ13))),IF(AK$3&lt;=$B$2,SMALL(Data_Baseline!$C13:$AZ13,COUNTIF(Data_Baseline!$C13:$AZ13,0)+1),IF(Data_Baseline!AJ13=0,SMALL(Data_Baseline!$C13:$AZ13,COUNTIF(Data_Baseline!$C13:$AZ13,0)+1),Data_Baseline!AJ13)))),"")</f>
        <v>0.90248111373050788</v>
      </c>
      <c r="AL13" s="79">
        <f ca="1">IFERROR(IF(Data_Baseline!AK13="","",IF($C$3="On",IF(AL$3&lt;=$B$2,SMALL(Data_Baseline!$C13:$AZ13,COUNTIF(Data_Baseline!$C13:$AZ13,0)+1)/MAX(Data_Baseline!$C13:$AZ13),IF(Data_Baseline!AK13=0,SMALL(Data_Baseline!$C13:$AZ13,COUNTIF(Data_Baseline!$C13:$AZ13,0)+1)/MAX(Data_Baseline!$C13:$AZ13),Data_Baseline!AK13/MAX(Data_Baseline!$C13:$AZ13))),IF(AL$3&lt;=$B$2,SMALL(Data_Baseline!$C13:$AZ13,COUNTIF(Data_Baseline!$C13:$AZ13,0)+1),IF(Data_Baseline!AK13=0,SMALL(Data_Baseline!$C13:$AZ13,COUNTIF(Data_Baseline!$C13:$AZ13,0)+1),Data_Baseline!AK13)))),"")</f>
        <v>0.92970635468543317</v>
      </c>
      <c r="AM13" s="79">
        <f ca="1">IFERROR(IF(Data_Baseline!AL13="","",IF($C$3="On",IF(AM$3&lt;=$B$2,SMALL(Data_Baseline!$C13:$AZ13,COUNTIF(Data_Baseline!$C13:$AZ13,0)+1)/MAX(Data_Baseline!$C13:$AZ13),IF(Data_Baseline!AL13=0,SMALL(Data_Baseline!$C13:$AZ13,COUNTIF(Data_Baseline!$C13:$AZ13,0)+1)/MAX(Data_Baseline!$C13:$AZ13),Data_Baseline!AL13/MAX(Data_Baseline!$C13:$AZ13))),IF(AM$3&lt;=$B$2,SMALL(Data_Baseline!$C13:$AZ13,COUNTIF(Data_Baseline!$C13:$AZ13,0)+1),IF(Data_Baseline!AL13=0,SMALL(Data_Baseline!$C13:$AZ13,COUNTIF(Data_Baseline!$C13:$AZ13,0)+1),Data_Baseline!AL13)))),"")</f>
        <v>0.95233110237803875</v>
      </c>
      <c r="AN13" s="79">
        <f ca="1">IFERROR(IF(Data_Baseline!AM13="","",IF($C$3="On",IF(AN$3&lt;=$B$2,SMALL(Data_Baseline!$C13:$AZ13,COUNTIF(Data_Baseline!$C13:$AZ13,0)+1)/MAX(Data_Baseline!$C13:$AZ13),IF(Data_Baseline!AM13=0,SMALL(Data_Baseline!$C13:$AZ13,COUNTIF(Data_Baseline!$C13:$AZ13,0)+1)/MAX(Data_Baseline!$C13:$AZ13),Data_Baseline!AM13/MAX(Data_Baseline!$C13:$AZ13))),IF(AN$3&lt;=$B$2,SMALL(Data_Baseline!$C13:$AZ13,COUNTIF(Data_Baseline!$C13:$AZ13,0)+1),IF(Data_Baseline!AM13=0,SMALL(Data_Baseline!$C13:$AZ13,COUNTIF(Data_Baseline!$C13:$AZ13,0)+1),Data_Baseline!AM13)))),"")</f>
        <v>0.96976862373596839</v>
      </c>
      <c r="AO13" s="79">
        <f ca="1">IFERROR(IF(Data_Baseline!AN13="","",IF($C$3="On",IF(AO$3&lt;=$B$2,SMALL(Data_Baseline!$C13:$AZ13,COUNTIF(Data_Baseline!$C13:$AZ13,0)+1)/MAX(Data_Baseline!$C13:$AZ13),IF(Data_Baseline!AN13=0,SMALL(Data_Baseline!$C13:$AZ13,COUNTIF(Data_Baseline!$C13:$AZ13,0)+1)/MAX(Data_Baseline!$C13:$AZ13),Data_Baseline!AN13/MAX(Data_Baseline!$C13:$AZ13))),IF(AO$3&lt;=$B$2,SMALL(Data_Baseline!$C13:$AZ13,COUNTIF(Data_Baseline!$C13:$AZ13,0)+1),IF(Data_Baseline!AN13=0,SMALL(Data_Baseline!$C13:$AZ13,COUNTIF(Data_Baseline!$C13:$AZ13,0)+1),Data_Baseline!AN13)))),"")</f>
        <v>0.98365030983046586</v>
      </c>
      <c r="AP13" s="79">
        <f ca="1">IFERROR(IF(Data_Baseline!AO13="","",IF($C$3="On",IF(AP$3&lt;=$B$2,SMALL(Data_Baseline!$C13:$AZ13,COUNTIF(Data_Baseline!$C13:$AZ13,0)+1)/MAX(Data_Baseline!$C13:$AZ13),IF(Data_Baseline!AO13=0,SMALL(Data_Baseline!$C13:$AZ13,COUNTIF(Data_Baseline!$C13:$AZ13,0)+1)/MAX(Data_Baseline!$C13:$AZ13),Data_Baseline!AO13/MAX(Data_Baseline!$C13:$AZ13))),IF(AP$3&lt;=$B$2,SMALL(Data_Baseline!$C13:$AZ13,COUNTIF(Data_Baseline!$C13:$AZ13,0)+1),IF(Data_Baseline!AO13=0,SMALL(Data_Baseline!$C13:$AZ13,COUNTIF(Data_Baseline!$C13:$AZ13,0)+1),Data_Baseline!AO13)))),"")</f>
        <v>0.99478211642162317</v>
      </c>
      <c r="AQ13" s="79">
        <f ca="1">IFERROR(IF(Data_Baseline!AP13="","",IF($C$3="On",IF(AQ$3&lt;=$B$2,SMALL(Data_Baseline!$C13:$AZ13,COUNTIF(Data_Baseline!$C13:$AZ13,0)+1)/MAX(Data_Baseline!$C13:$AZ13),IF(Data_Baseline!AP13=0,SMALL(Data_Baseline!$C13:$AZ13,COUNTIF(Data_Baseline!$C13:$AZ13,0)+1)/MAX(Data_Baseline!$C13:$AZ13),Data_Baseline!AP13/MAX(Data_Baseline!$C13:$AZ13))),IF(AQ$3&lt;=$B$2,SMALL(Data_Baseline!$C13:$AZ13,COUNTIF(Data_Baseline!$C13:$AZ13,0)+1),IF(Data_Baseline!AP13=0,SMALL(Data_Baseline!$C13:$AZ13,COUNTIF(Data_Baseline!$C13:$AZ13,0)+1),Data_Baseline!AP13)))),"")</f>
        <v>1</v>
      </c>
      <c r="AR13" s="79" t="str">
        <f>IFERROR(IF(Data_Baseline!AQ13="","",IF($C$3="On",IF(AR$3&lt;=$B$2,SMALL(Data_Baseline!$C13:$AZ13,COUNTIF(Data_Baseline!$C13:$AZ13,0)+1)/MAX(Data_Baseline!$C13:$AZ13),IF(Data_Baseline!AQ13=0,SMALL(Data_Baseline!$C13:$AZ13,COUNTIF(Data_Baseline!$C13:$AZ13,0)+1)/MAX(Data_Baseline!$C13:$AZ13),Data_Baseline!AQ13/MAX(Data_Baseline!$C13:$AZ13))),IF(AR$3&lt;=$B$2,SMALL(Data_Baseline!$C13:$AZ13,COUNTIF(Data_Baseline!$C13:$AZ13,0)+1),IF(Data_Baseline!AQ13=0,SMALL(Data_Baseline!$C13:$AZ13,COUNTIF(Data_Baseline!$C13:$AZ13,0)+1),Data_Baseline!AQ13)))),"")</f>
        <v/>
      </c>
      <c r="AS13" s="79" t="str">
        <f>IFERROR(IF(Data_Baseline!AR13="","",IF($C$3="On",IF(AS$3&lt;=$B$2,SMALL(Data_Baseline!$C13:$AZ13,COUNTIF(Data_Baseline!$C13:$AZ13,0)+1)/MAX(Data_Baseline!$C13:$AZ13),IF(Data_Baseline!AR13=0,SMALL(Data_Baseline!$C13:$AZ13,COUNTIF(Data_Baseline!$C13:$AZ13,0)+1)/MAX(Data_Baseline!$C13:$AZ13),Data_Baseline!AR13/MAX(Data_Baseline!$C13:$AZ13))),IF(AS$3&lt;=$B$2,SMALL(Data_Baseline!$C13:$AZ13,COUNTIF(Data_Baseline!$C13:$AZ13,0)+1),IF(Data_Baseline!AR13=0,SMALL(Data_Baseline!$C13:$AZ13,COUNTIF(Data_Baseline!$C13:$AZ13,0)+1),Data_Baseline!AR13)))),"")</f>
        <v/>
      </c>
      <c r="AT13" s="79" t="str">
        <f>IFERROR(IF(Data_Baseline!AS13="","",IF($C$3="On",IF(AT$3&lt;=$B$2,SMALL(Data_Baseline!$C13:$AZ13,COUNTIF(Data_Baseline!$C13:$AZ13,0)+1)/MAX(Data_Baseline!$C13:$AZ13),IF(Data_Baseline!AS13=0,SMALL(Data_Baseline!$C13:$AZ13,COUNTIF(Data_Baseline!$C13:$AZ13,0)+1)/MAX(Data_Baseline!$C13:$AZ13),Data_Baseline!AS13/MAX(Data_Baseline!$C13:$AZ13))),IF(AT$3&lt;=$B$2,SMALL(Data_Baseline!$C13:$AZ13,COUNTIF(Data_Baseline!$C13:$AZ13,0)+1),IF(Data_Baseline!AS13=0,SMALL(Data_Baseline!$C13:$AZ13,COUNTIF(Data_Baseline!$C13:$AZ13,0)+1),Data_Baseline!AS13)))),"")</f>
        <v/>
      </c>
      <c r="AU13" s="79" t="str">
        <f>IFERROR(IF(Data_Baseline!AT13="","",IF($C$3="On",IF(AU$3&lt;=$B$2,SMALL(Data_Baseline!$C13:$AZ13,COUNTIF(Data_Baseline!$C13:$AZ13,0)+1)/MAX(Data_Baseline!$C13:$AZ13),IF(Data_Baseline!AT13=0,SMALL(Data_Baseline!$C13:$AZ13,COUNTIF(Data_Baseline!$C13:$AZ13,0)+1)/MAX(Data_Baseline!$C13:$AZ13),Data_Baseline!AT13/MAX(Data_Baseline!$C13:$AZ13))),IF(AU$3&lt;=$B$2,SMALL(Data_Baseline!$C13:$AZ13,COUNTIF(Data_Baseline!$C13:$AZ13,0)+1),IF(Data_Baseline!AT13=0,SMALL(Data_Baseline!$C13:$AZ13,COUNTIF(Data_Baseline!$C13:$AZ13,0)+1),Data_Baseline!AT13)))),"")</f>
        <v/>
      </c>
      <c r="AV13" s="79" t="str">
        <f>IFERROR(IF(Data_Baseline!AU13="","",IF($C$3="On",IF(AV$3&lt;=$B$2,SMALL(Data_Baseline!$C13:$AZ13,COUNTIF(Data_Baseline!$C13:$AZ13,0)+1)/MAX(Data_Baseline!$C13:$AZ13),IF(Data_Baseline!AU13=0,SMALL(Data_Baseline!$C13:$AZ13,COUNTIF(Data_Baseline!$C13:$AZ13,0)+1)/MAX(Data_Baseline!$C13:$AZ13),Data_Baseline!AU13/MAX(Data_Baseline!$C13:$AZ13))),IF(AV$3&lt;=$B$2,SMALL(Data_Baseline!$C13:$AZ13,COUNTIF(Data_Baseline!$C13:$AZ13,0)+1),IF(Data_Baseline!AU13=0,SMALL(Data_Baseline!$C13:$AZ13,COUNTIF(Data_Baseline!$C13:$AZ13,0)+1),Data_Baseline!AU13)))),"")</f>
        <v/>
      </c>
      <c r="AW13" s="79" t="str">
        <f>IFERROR(IF(Data_Baseline!AV13="","",IF($C$3="On",IF(AW$3&lt;=$B$2,SMALL(Data_Baseline!$C13:$AZ13,COUNTIF(Data_Baseline!$C13:$AZ13,0)+1)/MAX(Data_Baseline!$C13:$AZ13),IF(Data_Baseline!AV13=0,SMALL(Data_Baseline!$C13:$AZ13,COUNTIF(Data_Baseline!$C13:$AZ13,0)+1)/MAX(Data_Baseline!$C13:$AZ13),Data_Baseline!AV13/MAX(Data_Baseline!$C13:$AZ13))),IF(AW$3&lt;=$B$2,SMALL(Data_Baseline!$C13:$AZ13,COUNTIF(Data_Baseline!$C13:$AZ13,0)+1),IF(Data_Baseline!AV13=0,SMALL(Data_Baseline!$C13:$AZ13,COUNTIF(Data_Baseline!$C13:$AZ13,0)+1),Data_Baseline!AV13)))),"")</f>
        <v/>
      </c>
      <c r="AX13" s="79" t="str">
        <f>IFERROR(IF(Data_Baseline!AW13="","",IF($C$3="On",IF(AX$3&lt;=$B$2,SMALL(Data_Baseline!$C13:$AZ13,COUNTIF(Data_Baseline!$C13:$AZ13,0)+1)/MAX(Data_Baseline!$C13:$AZ13),IF(Data_Baseline!AW13=0,SMALL(Data_Baseline!$C13:$AZ13,COUNTIF(Data_Baseline!$C13:$AZ13,0)+1)/MAX(Data_Baseline!$C13:$AZ13),Data_Baseline!AW13/MAX(Data_Baseline!$C13:$AZ13))),IF(AX$3&lt;=$B$2,SMALL(Data_Baseline!$C13:$AZ13,COUNTIF(Data_Baseline!$C13:$AZ13,0)+1),IF(Data_Baseline!AW13=0,SMALL(Data_Baseline!$C13:$AZ13,COUNTIF(Data_Baseline!$C13:$AZ13,0)+1),Data_Baseline!AW13)))),"")</f>
        <v/>
      </c>
      <c r="AY13" s="79" t="str">
        <f>IFERROR(IF(Data_Baseline!AX13="","",IF($C$3="On",IF(AY$3&lt;=$B$2,SMALL(Data_Baseline!$C13:$AZ13,COUNTIF(Data_Baseline!$C13:$AZ13,0)+1)/MAX(Data_Baseline!$C13:$AZ13),IF(Data_Baseline!AX13=0,SMALL(Data_Baseline!$C13:$AZ13,COUNTIF(Data_Baseline!$C13:$AZ13,0)+1)/MAX(Data_Baseline!$C13:$AZ13),Data_Baseline!AX13/MAX(Data_Baseline!$C13:$AZ13))),IF(AY$3&lt;=$B$2,SMALL(Data_Baseline!$C13:$AZ13,COUNTIF(Data_Baseline!$C13:$AZ13,0)+1),IF(Data_Baseline!AX13=0,SMALL(Data_Baseline!$C13:$AZ13,COUNTIF(Data_Baseline!$C13:$AZ13,0)+1),Data_Baseline!AX13)))),"")</f>
        <v/>
      </c>
      <c r="AZ13" s="79" t="str">
        <f>IFERROR(IF(Data_Baseline!AY13="","",IF($C$3="On",IF(AZ$3&lt;=$B$2,SMALL(Data_Baseline!$C13:$AZ13,COUNTIF(Data_Baseline!$C13:$AZ13,0)+1)/MAX(Data_Baseline!$C13:$AZ13),IF(Data_Baseline!AY13=0,SMALL(Data_Baseline!$C13:$AZ13,COUNTIF(Data_Baseline!$C13:$AZ13,0)+1)/MAX(Data_Baseline!$C13:$AZ13),Data_Baseline!AY13/MAX(Data_Baseline!$C13:$AZ13))),IF(AZ$3&lt;=$B$2,SMALL(Data_Baseline!$C13:$AZ13,COUNTIF(Data_Baseline!$C13:$AZ13,0)+1),IF(Data_Baseline!AY13=0,SMALL(Data_Baseline!$C13:$AZ13,COUNTIF(Data_Baseline!$C13:$AZ13,0)+1),Data_Baseline!AY13)))),"")</f>
        <v/>
      </c>
      <c r="BA13" s="79" t="str">
        <f>IFERROR(IF(Data_Baseline!AZ13="","",IF($C$3="On",IF(BA$3&lt;=$B$2,SMALL(Data_Baseline!$C13:$AZ13,COUNTIF(Data_Baseline!$C13:$AZ13,0)+1)/MAX(Data_Baseline!$C13:$AZ13),IF(Data_Baseline!AZ13=0,SMALL(Data_Baseline!$C13:$AZ13,COUNTIF(Data_Baseline!$C13:$AZ13,0)+1)/MAX(Data_Baseline!$C13:$AZ13),Data_Baseline!AZ13/MAX(Data_Baseline!$C13:$AZ13))),IF(BA$3&lt;=$B$2,SMALL(Data_Baseline!$C13:$AZ13,COUNTIF(Data_Baseline!$C13:$AZ13,0)+1),IF(Data_Baseline!AZ13=0,SMALL(Data_Baseline!$C13:$AZ13,COUNTIF(Data_Baseline!$C13:$AZ13,0)+1),Data_Baseline!AZ13)))),"")</f>
        <v/>
      </c>
      <c r="BB13" s="79">
        <f ca="1">IF(Data_Initial!BA13="",1,0)</f>
        <v>1</v>
      </c>
      <c r="BC13" s="2" t="str">
        <f t="shared" ca="1" si="0"/>
        <v>3G_SodA</v>
      </c>
      <c r="BD13" s="79" t="str">
        <f t="shared" ca="1" si="1"/>
        <v>3G</v>
      </c>
      <c r="BE13" s="79" t="str">
        <f ca="1">Data_Initial!BC13</f>
        <v>SodA</v>
      </c>
      <c r="BF13" s="79" t="str">
        <f ca="1">Data_Initial!BB13</f>
        <v>1_2</v>
      </c>
      <c r="BG13" s="79">
        <f ca="1">IFERROR((INDIRECT("Plate"&amp;Data!A13&amp;"_C!"&amp;CHAR(RIGHT(Data!B13,LEN(Data!B13)-1)+65)&amp;CODE(LEFT(Data!B13,1))-58)),"")</f>
        <v>0</v>
      </c>
      <c r="BH13" s="79" t="str">
        <f ca="1">Data_Initial!BA13</f>
        <v/>
      </c>
      <c r="BI13" s="79">
        <f t="shared" ca="1" si="2"/>
        <v>2.452320924036415E-4</v>
      </c>
      <c r="BJ13" s="79" t="str">
        <f ca="1">IF(BH13="N",1+MAX($BJ$3:BJ12),"")</f>
        <v/>
      </c>
      <c r="BK13" s="79"/>
      <c r="BL13" s="79"/>
      <c r="BM13" s="79"/>
      <c r="BN13" s="79"/>
      <c r="BO13" s="79"/>
      <c r="BP13" s="79"/>
      <c r="BQ13" s="79"/>
      <c r="BR13" s="79"/>
      <c r="BS13" s="79"/>
      <c r="BT13" s="79"/>
      <c r="BU13" s="79"/>
      <c r="BV13" s="79"/>
      <c r="BW13" s="79"/>
      <c r="BX13" s="79"/>
      <c r="BY13" s="79"/>
      <c r="BZ13" s="79"/>
    </row>
    <row r="14" spans="1:78" x14ac:dyDescent="0.25">
      <c r="A14" s="79">
        <f ca="1">IF(BH14="N","N"&amp;BJ14,IF(BB14=0,"",MAX($A$3:A13)+1))</f>
        <v>11</v>
      </c>
      <c r="B14" s="79" t="str">
        <f ca="1">Data_Initial!A14&amp;C14</f>
        <v>1C2</v>
      </c>
      <c r="C14" s="79" t="str">
        <f ca="1">Data_Initial!B14</f>
        <v>C2</v>
      </c>
      <c r="D14" s="79">
        <f ca="1">IFERROR(IF(Data_Baseline!C14="","",IF($C$3="On",IF(D$3&lt;=$B$2,SMALL(Data_Baseline!$C14:$AZ14,COUNTIF(Data_Baseline!$C14:$AZ14,0)+1)/MAX(Data_Baseline!$C14:$AZ14),IF(Data_Baseline!C14=0,SMALL(Data_Baseline!$C14:$AZ14,COUNTIF(Data_Baseline!$C14:$AZ14,0)+1)/MAX(Data_Baseline!$C14:$AZ14),Data_Baseline!C14/MAX(Data_Baseline!$C14:$AZ14))),IF(D$3&lt;=$B$2,SMALL(Data_Baseline!$C14:$AZ14,COUNTIF(Data_Baseline!$C14:$AZ14,0)+1),IF(Data_Baseline!C14=0,SMALL(Data_Baseline!$C14:$AZ14,COUNTIF(Data_Baseline!$C14:$AZ14,0)+1),Data_Baseline!C14)))),"")</f>
        <v>5.175683393131436E-4</v>
      </c>
      <c r="E14" s="79">
        <f ca="1">IFERROR(IF(Data_Baseline!D14="","",IF($C$3="On",IF(E$3&lt;=$B$2,SMALL(Data_Baseline!$C14:$AZ14,COUNTIF(Data_Baseline!$C14:$AZ14,0)+1)/MAX(Data_Baseline!$C14:$AZ14),IF(Data_Baseline!D14=0,SMALL(Data_Baseline!$C14:$AZ14,COUNTIF(Data_Baseline!$C14:$AZ14,0)+1)/MAX(Data_Baseline!$C14:$AZ14),Data_Baseline!D14/MAX(Data_Baseline!$C14:$AZ14))),IF(E$3&lt;=$B$2,SMALL(Data_Baseline!$C14:$AZ14,COUNTIF(Data_Baseline!$C14:$AZ14,0)+1),IF(Data_Baseline!D14=0,SMALL(Data_Baseline!$C14:$AZ14,COUNTIF(Data_Baseline!$C14:$AZ14,0)+1),Data_Baseline!D14)))),"")</f>
        <v>5.175683393131436E-4</v>
      </c>
      <c r="F14" s="79">
        <f ca="1">IFERROR(IF(Data_Baseline!E14="","",IF($C$3="On",IF(F$3&lt;=$B$2,SMALL(Data_Baseline!$C14:$AZ14,COUNTIF(Data_Baseline!$C14:$AZ14,0)+1)/MAX(Data_Baseline!$C14:$AZ14),IF(Data_Baseline!E14=0,SMALL(Data_Baseline!$C14:$AZ14,COUNTIF(Data_Baseline!$C14:$AZ14,0)+1)/MAX(Data_Baseline!$C14:$AZ14),Data_Baseline!E14/MAX(Data_Baseline!$C14:$AZ14))),IF(F$3&lt;=$B$2,SMALL(Data_Baseline!$C14:$AZ14,COUNTIF(Data_Baseline!$C14:$AZ14,0)+1),IF(Data_Baseline!E14=0,SMALL(Data_Baseline!$C14:$AZ14,COUNTIF(Data_Baseline!$C14:$AZ14,0)+1),Data_Baseline!E14)))),"")</f>
        <v>5.175683393131436E-4</v>
      </c>
      <c r="G14" s="79">
        <f ca="1">IFERROR(IF(Data_Baseline!F14="","",IF($C$3="On",IF(G$3&lt;=$B$2,SMALL(Data_Baseline!$C14:$AZ14,COUNTIF(Data_Baseline!$C14:$AZ14,0)+1)/MAX(Data_Baseline!$C14:$AZ14),IF(Data_Baseline!F14=0,SMALL(Data_Baseline!$C14:$AZ14,COUNTIF(Data_Baseline!$C14:$AZ14,0)+1)/MAX(Data_Baseline!$C14:$AZ14),Data_Baseline!F14/MAX(Data_Baseline!$C14:$AZ14))),IF(G$3&lt;=$B$2,SMALL(Data_Baseline!$C14:$AZ14,COUNTIF(Data_Baseline!$C14:$AZ14,0)+1),IF(Data_Baseline!F14=0,SMALL(Data_Baseline!$C14:$AZ14,COUNTIF(Data_Baseline!$C14:$AZ14,0)+1),Data_Baseline!F14)))),"")</f>
        <v>5.175683393131436E-4</v>
      </c>
      <c r="H14" s="79">
        <f ca="1">IFERROR(IF(Data_Baseline!G14="","",IF($C$3="On",IF(H$3&lt;=$B$2,SMALL(Data_Baseline!$C14:$AZ14,COUNTIF(Data_Baseline!$C14:$AZ14,0)+1)/MAX(Data_Baseline!$C14:$AZ14),IF(Data_Baseline!G14=0,SMALL(Data_Baseline!$C14:$AZ14,COUNTIF(Data_Baseline!$C14:$AZ14,0)+1)/MAX(Data_Baseline!$C14:$AZ14),Data_Baseline!G14/MAX(Data_Baseline!$C14:$AZ14))),IF(H$3&lt;=$B$2,SMALL(Data_Baseline!$C14:$AZ14,COUNTIF(Data_Baseline!$C14:$AZ14,0)+1),IF(Data_Baseline!G14=0,SMALL(Data_Baseline!$C14:$AZ14,COUNTIF(Data_Baseline!$C14:$AZ14,0)+1),Data_Baseline!G14)))),"")</f>
        <v>5.175683393131436E-4</v>
      </c>
      <c r="I14" s="79">
        <f ca="1">IFERROR(IF(Data_Baseline!H14="","",IF($C$3="On",IF(I$3&lt;=$B$2,SMALL(Data_Baseline!$C14:$AZ14,COUNTIF(Data_Baseline!$C14:$AZ14,0)+1)/MAX(Data_Baseline!$C14:$AZ14),IF(Data_Baseline!H14=0,SMALL(Data_Baseline!$C14:$AZ14,COUNTIF(Data_Baseline!$C14:$AZ14,0)+1)/MAX(Data_Baseline!$C14:$AZ14),Data_Baseline!H14/MAX(Data_Baseline!$C14:$AZ14))),IF(I$3&lt;=$B$2,SMALL(Data_Baseline!$C14:$AZ14,COUNTIF(Data_Baseline!$C14:$AZ14,0)+1),IF(Data_Baseline!H14=0,SMALL(Data_Baseline!$C14:$AZ14,COUNTIF(Data_Baseline!$C14:$AZ14,0)+1),Data_Baseline!H14)))),"")</f>
        <v>5.175683393131436E-4</v>
      </c>
      <c r="J14" s="79">
        <f ca="1">IFERROR(IF(Data_Baseline!I14="","",IF($C$3="On",IF(J$3&lt;=$B$2,SMALL(Data_Baseline!$C14:$AZ14,COUNTIF(Data_Baseline!$C14:$AZ14,0)+1)/MAX(Data_Baseline!$C14:$AZ14),IF(Data_Baseline!I14=0,SMALL(Data_Baseline!$C14:$AZ14,COUNTIF(Data_Baseline!$C14:$AZ14,0)+1)/MAX(Data_Baseline!$C14:$AZ14),Data_Baseline!I14/MAX(Data_Baseline!$C14:$AZ14))),IF(J$3&lt;=$B$2,SMALL(Data_Baseline!$C14:$AZ14,COUNTIF(Data_Baseline!$C14:$AZ14,0)+1),IF(Data_Baseline!I14=0,SMALL(Data_Baseline!$C14:$AZ14,COUNTIF(Data_Baseline!$C14:$AZ14,0)+1),Data_Baseline!I14)))),"")</f>
        <v>5.175683393131436E-4</v>
      </c>
      <c r="K14" s="79">
        <f ca="1">IFERROR(IF(Data_Baseline!J14="","",IF($C$3="On",IF(K$3&lt;=$B$2,SMALL(Data_Baseline!$C14:$AZ14,COUNTIF(Data_Baseline!$C14:$AZ14,0)+1)/MAX(Data_Baseline!$C14:$AZ14),IF(Data_Baseline!J14=0,SMALL(Data_Baseline!$C14:$AZ14,COUNTIF(Data_Baseline!$C14:$AZ14,0)+1)/MAX(Data_Baseline!$C14:$AZ14),Data_Baseline!J14/MAX(Data_Baseline!$C14:$AZ14))),IF(K$3&lt;=$B$2,SMALL(Data_Baseline!$C14:$AZ14,COUNTIF(Data_Baseline!$C14:$AZ14,0)+1),IF(Data_Baseline!J14=0,SMALL(Data_Baseline!$C14:$AZ14,COUNTIF(Data_Baseline!$C14:$AZ14,0)+1),Data_Baseline!J14)))),"")</f>
        <v>5.175683393131436E-4</v>
      </c>
      <c r="L14" s="79">
        <f ca="1">IFERROR(IF(Data_Baseline!K14="","",IF($C$3="On",IF(L$3&lt;=$B$2,SMALL(Data_Baseline!$C14:$AZ14,COUNTIF(Data_Baseline!$C14:$AZ14,0)+1)/MAX(Data_Baseline!$C14:$AZ14),IF(Data_Baseline!K14=0,SMALL(Data_Baseline!$C14:$AZ14,COUNTIF(Data_Baseline!$C14:$AZ14,0)+1)/MAX(Data_Baseline!$C14:$AZ14),Data_Baseline!K14/MAX(Data_Baseline!$C14:$AZ14))),IF(L$3&lt;=$B$2,SMALL(Data_Baseline!$C14:$AZ14,COUNTIF(Data_Baseline!$C14:$AZ14,0)+1),IF(Data_Baseline!K14=0,SMALL(Data_Baseline!$C14:$AZ14,COUNTIF(Data_Baseline!$C14:$AZ14,0)+1),Data_Baseline!K14)))),"")</f>
        <v>5.175683393131436E-4</v>
      </c>
      <c r="M14" s="79">
        <f ca="1">IFERROR(IF(Data_Baseline!L14="","",IF($C$3="On",IF(M$3&lt;=$B$2,SMALL(Data_Baseline!$C14:$AZ14,COUNTIF(Data_Baseline!$C14:$AZ14,0)+1)/MAX(Data_Baseline!$C14:$AZ14),IF(Data_Baseline!L14=0,SMALL(Data_Baseline!$C14:$AZ14,COUNTIF(Data_Baseline!$C14:$AZ14,0)+1)/MAX(Data_Baseline!$C14:$AZ14),Data_Baseline!L14/MAX(Data_Baseline!$C14:$AZ14))),IF(M$3&lt;=$B$2,SMALL(Data_Baseline!$C14:$AZ14,COUNTIF(Data_Baseline!$C14:$AZ14,0)+1),IF(Data_Baseline!L14=0,SMALL(Data_Baseline!$C14:$AZ14,COUNTIF(Data_Baseline!$C14:$AZ14,0)+1),Data_Baseline!L14)))),"")</f>
        <v>5.175683393131436E-4</v>
      </c>
      <c r="N14" s="79">
        <f ca="1">IFERROR(IF(Data_Baseline!M14="","",IF($C$3="On",IF(N$3&lt;=$B$2,SMALL(Data_Baseline!$C14:$AZ14,COUNTIF(Data_Baseline!$C14:$AZ14,0)+1)/MAX(Data_Baseline!$C14:$AZ14),IF(Data_Baseline!M14=0,SMALL(Data_Baseline!$C14:$AZ14,COUNTIF(Data_Baseline!$C14:$AZ14,0)+1)/MAX(Data_Baseline!$C14:$AZ14),Data_Baseline!M14/MAX(Data_Baseline!$C14:$AZ14))),IF(N$3&lt;=$B$2,SMALL(Data_Baseline!$C14:$AZ14,COUNTIF(Data_Baseline!$C14:$AZ14,0)+1),IF(Data_Baseline!M14=0,SMALL(Data_Baseline!$C14:$AZ14,COUNTIF(Data_Baseline!$C14:$AZ14,0)+1),Data_Baseline!M14)))),"")</f>
        <v>5.175683393131436E-4</v>
      </c>
      <c r="O14" s="79">
        <f ca="1">IFERROR(IF(Data_Baseline!N14="","",IF($C$3="On",IF(O$3&lt;=$B$2,SMALL(Data_Baseline!$C14:$AZ14,COUNTIF(Data_Baseline!$C14:$AZ14,0)+1)/MAX(Data_Baseline!$C14:$AZ14),IF(Data_Baseline!N14=0,SMALL(Data_Baseline!$C14:$AZ14,COUNTIF(Data_Baseline!$C14:$AZ14,0)+1)/MAX(Data_Baseline!$C14:$AZ14),Data_Baseline!N14/MAX(Data_Baseline!$C14:$AZ14))),IF(O$3&lt;=$B$2,SMALL(Data_Baseline!$C14:$AZ14,COUNTIF(Data_Baseline!$C14:$AZ14,0)+1),IF(Data_Baseline!N14=0,SMALL(Data_Baseline!$C14:$AZ14,COUNTIF(Data_Baseline!$C14:$AZ14,0)+1),Data_Baseline!N14)))),"")</f>
        <v>5.175683393131436E-4</v>
      </c>
      <c r="P14" s="79">
        <f ca="1">IFERROR(IF(Data_Baseline!O14="","",IF($C$3="On",IF(P$3&lt;=$B$2,SMALL(Data_Baseline!$C14:$AZ14,COUNTIF(Data_Baseline!$C14:$AZ14,0)+1)/MAX(Data_Baseline!$C14:$AZ14),IF(Data_Baseline!O14=0,SMALL(Data_Baseline!$C14:$AZ14,COUNTIF(Data_Baseline!$C14:$AZ14,0)+1)/MAX(Data_Baseline!$C14:$AZ14),Data_Baseline!O14/MAX(Data_Baseline!$C14:$AZ14))),IF(P$3&lt;=$B$2,SMALL(Data_Baseline!$C14:$AZ14,COUNTIF(Data_Baseline!$C14:$AZ14,0)+1),IF(Data_Baseline!O14=0,SMALL(Data_Baseline!$C14:$AZ14,COUNTIF(Data_Baseline!$C14:$AZ14,0)+1),Data_Baseline!O14)))),"")</f>
        <v>5.175683393131436E-4</v>
      </c>
      <c r="Q14" s="79">
        <f ca="1">IFERROR(IF(Data_Baseline!P14="","",IF($C$3="On",IF(Q$3&lt;=$B$2,SMALL(Data_Baseline!$C14:$AZ14,COUNTIF(Data_Baseline!$C14:$AZ14,0)+1)/MAX(Data_Baseline!$C14:$AZ14),IF(Data_Baseline!P14=0,SMALL(Data_Baseline!$C14:$AZ14,COUNTIF(Data_Baseline!$C14:$AZ14,0)+1)/MAX(Data_Baseline!$C14:$AZ14),Data_Baseline!P14/MAX(Data_Baseline!$C14:$AZ14))),IF(Q$3&lt;=$B$2,SMALL(Data_Baseline!$C14:$AZ14,COUNTIF(Data_Baseline!$C14:$AZ14,0)+1),IF(Data_Baseline!P14=0,SMALL(Data_Baseline!$C14:$AZ14,COUNTIF(Data_Baseline!$C14:$AZ14,0)+1),Data_Baseline!P14)))),"")</f>
        <v>5.175683393131436E-4</v>
      </c>
      <c r="R14" s="79">
        <f ca="1">IFERROR(IF(Data_Baseline!Q14="","",IF($C$3="On",IF(R$3&lt;=$B$2,SMALL(Data_Baseline!$C14:$AZ14,COUNTIF(Data_Baseline!$C14:$AZ14,0)+1)/MAX(Data_Baseline!$C14:$AZ14),IF(Data_Baseline!Q14=0,SMALL(Data_Baseline!$C14:$AZ14,COUNTIF(Data_Baseline!$C14:$AZ14,0)+1)/MAX(Data_Baseline!$C14:$AZ14),Data_Baseline!Q14/MAX(Data_Baseline!$C14:$AZ14))),IF(R$3&lt;=$B$2,SMALL(Data_Baseline!$C14:$AZ14,COUNTIF(Data_Baseline!$C14:$AZ14,0)+1),IF(Data_Baseline!Q14=0,SMALL(Data_Baseline!$C14:$AZ14,COUNTIF(Data_Baseline!$C14:$AZ14,0)+1),Data_Baseline!Q14)))),"")</f>
        <v>5.175683393131436E-4</v>
      </c>
      <c r="S14" s="79">
        <f ca="1">IFERROR(IF(Data_Baseline!R14="","",IF($C$3="On",IF(S$3&lt;=$B$2,SMALL(Data_Baseline!$C14:$AZ14,COUNTIF(Data_Baseline!$C14:$AZ14,0)+1)/MAX(Data_Baseline!$C14:$AZ14),IF(Data_Baseline!R14=0,SMALL(Data_Baseline!$C14:$AZ14,COUNTIF(Data_Baseline!$C14:$AZ14,0)+1)/MAX(Data_Baseline!$C14:$AZ14),Data_Baseline!R14/MAX(Data_Baseline!$C14:$AZ14))),IF(S$3&lt;=$B$2,SMALL(Data_Baseline!$C14:$AZ14,COUNTIF(Data_Baseline!$C14:$AZ14,0)+1),IF(Data_Baseline!R14=0,SMALL(Data_Baseline!$C14:$AZ14,COUNTIF(Data_Baseline!$C14:$AZ14,0)+1),Data_Baseline!R14)))),"")</f>
        <v>5.175683393131436E-4</v>
      </c>
      <c r="T14" s="79">
        <f ca="1">IFERROR(IF(Data_Baseline!S14="","",IF($C$3="On",IF(T$3&lt;=$B$2,SMALL(Data_Baseline!$C14:$AZ14,COUNTIF(Data_Baseline!$C14:$AZ14,0)+1)/MAX(Data_Baseline!$C14:$AZ14),IF(Data_Baseline!S14=0,SMALL(Data_Baseline!$C14:$AZ14,COUNTIF(Data_Baseline!$C14:$AZ14,0)+1)/MAX(Data_Baseline!$C14:$AZ14),Data_Baseline!S14/MAX(Data_Baseline!$C14:$AZ14))),IF(T$3&lt;=$B$2,SMALL(Data_Baseline!$C14:$AZ14,COUNTIF(Data_Baseline!$C14:$AZ14,0)+1),IF(Data_Baseline!S14=0,SMALL(Data_Baseline!$C14:$AZ14,COUNTIF(Data_Baseline!$C14:$AZ14,0)+1),Data_Baseline!S14)))),"")</f>
        <v>5.175683393131436E-4</v>
      </c>
      <c r="U14" s="79">
        <f ca="1">IFERROR(IF(Data_Baseline!T14="","",IF($C$3="On",IF(U$3&lt;=$B$2,SMALL(Data_Baseline!$C14:$AZ14,COUNTIF(Data_Baseline!$C14:$AZ14,0)+1)/MAX(Data_Baseline!$C14:$AZ14),IF(Data_Baseline!T14=0,SMALL(Data_Baseline!$C14:$AZ14,COUNTIF(Data_Baseline!$C14:$AZ14,0)+1)/MAX(Data_Baseline!$C14:$AZ14),Data_Baseline!T14/MAX(Data_Baseline!$C14:$AZ14))),IF(U$3&lt;=$B$2,SMALL(Data_Baseline!$C14:$AZ14,COUNTIF(Data_Baseline!$C14:$AZ14,0)+1),IF(Data_Baseline!T14=0,SMALL(Data_Baseline!$C14:$AZ14,COUNTIF(Data_Baseline!$C14:$AZ14,0)+1),Data_Baseline!T14)))),"")</f>
        <v>5.175683393131436E-4</v>
      </c>
      <c r="V14" s="79">
        <f ca="1">IFERROR(IF(Data_Baseline!U14="","",IF($C$3="On",IF(V$3&lt;=$B$2,SMALL(Data_Baseline!$C14:$AZ14,COUNTIF(Data_Baseline!$C14:$AZ14,0)+1)/MAX(Data_Baseline!$C14:$AZ14),IF(Data_Baseline!U14=0,SMALL(Data_Baseline!$C14:$AZ14,COUNTIF(Data_Baseline!$C14:$AZ14,0)+1)/MAX(Data_Baseline!$C14:$AZ14),Data_Baseline!U14/MAX(Data_Baseline!$C14:$AZ14))),IF(V$3&lt;=$B$2,SMALL(Data_Baseline!$C14:$AZ14,COUNTIF(Data_Baseline!$C14:$AZ14,0)+1),IF(Data_Baseline!U14=0,SMALL(Data_Baseline!$C14:$AZ14,COUNTIF(Data_Baseline!$C14:$AZ14,0)+1),Data_Baseline!U14)))),"")</f>
        <v>5.175683393131436E-4</v>
      </c>
      <c r="W14" s="79">
        <f ca="1">IFERROR(IF(Data_Baseline!V14="","",IF($C$3="On",IF(W$3&lt;=$B$2,SMALL(Data_Baseline!$C14:$AZ14,COUNTIF(Data_Baseline!$C14:$AZ14,0)+1)/MAX(Data_Baseline!$C14:$AZ14),IF(Data_Baseline!V14=0,SMALL(Data_Baseline!$C14:$AZ14,COUNTIF(Data_Baseline!$C14:$AZ14,0)+1)/MAX(Data_Baseline!$C14:$AZ14),Data_Baseline!V14/MAX(Data_Baseline!$C14:$AZ14))),IF(W$3&lt;=$B$2,SMALL(Data_Baseline!$C14:$AZ14,COUNTIF(Data_Baseline!$C14:$AZ14,0)+1),IF(Data_Baseline!V14=0,SMALL(Data_Baseline!$C14:$AZ14,COUNTIF(Data_Baseline!$C14:$AZ14,0)+1),Data_Baseline!V14)))),"")</f>
        <v>5.175683393131436E-4</v>
      </c>
      <c r="X14" s="79">
        <f ca="1">IFERROR(IF(Data_Baseline!W14="","",IF($C$3="On",IF(X$3&lt;=$B$2,SMALL(Data_Baseline!$C14:$AZ14,COUNTIF(Data_Baseline!$C14:$AZ14,0)+1)/MAX(Data_Baseline!$C14:$AZ14),IF(Data_Baseline!W14=0,SMALL(Data_Baseline!$C14:$AZ14,COUNTIF(Data_Baseline!$C14:$AZ14,0)+1)/MAX(Data_Baseline!$C14:$AZ14),Data_Baseline!W14/MAX(Data_Baseline!$C14:$AZ14))),IF(X$3&lt;=$B$2,SMALL(Data_Baseline!$C14:$AZ14,COUNTIF(Data_Baseline!$C14:$AZ14,0)+1),IF(Data_Baseline!W14=0,SMALL(Data_Baseline!$C14:$AZ14,COUNTIF(Data_Baseline!$C14:$AZ14,0)+1),Data_Baseline!W14)))),"")</f>
        <v>5.175683393131436E-4</v>
      </c>
      <c r="Y14" s="79">
        <f ca="1">IFERROR(IF(Data_Baseline!X14="","",IF($C$3="On",IF(Y$3&lt;=$B$2,SMALL(Data_Baseline!$C14:$AZ14,COUNTIF(Data_Baseline!$C14:$AZ14,0)+1)/MAX(Data_Baseline!$C14:$AZ14),IF(Data_Baseline!X14=0,SMALL(Data_Baseline!$C14:$AZ14,COUNTIF(Data_Baseline!$C14:$AZ14,0)+1)/MAX(Data_Baseline!$C14:$AZ14),Data_Baseline!X14/MAX(Data_Baseline!$C14:$AZ14))),IF(Y$3&lt;=$B$2,SMALL(Data_Baseline!$C14:$AZ14,COUNTIF(Data_Baseline!$C14:$AZ14,0)+1),IF(Data_Baseline!X14=0,SMALL(Data_Baseline!$C14:$AZ14,COUNTIF(Data_Baseline!$C14:$AZ14,0)+1),Data_Baseline!X14)))),"")</f>
        <v>5.175683393131436E-4</v>
      </c>
      <c r="Z14" s="79">
        <f ca="1">IFERROR(IF(Data_Baseline!Y14="","",IF($C$3="On",IF(Z$3&lt;=$B$2,SMALL(Data_Baseline!$C14:$AZ14,COUNTIF(Data_Baseline!$C14:$AZ14,0)+1)/MAX(Data_Baseline!$C14:$AZ14),IF(Data_Baseline!Y14=0,SMALL(Data_Baseline!$C14:$AZ14,COUNTIF(Data_Baseline!$C14:$AZ14,0)+1)/MAX(Data_Baseline!$C14:$AZ14),Data_Baseline!Y14/MAX(Data_Baseline!$C14:$AZ14))),IF(Z$3&lt;=$B$2,SMALL(Data_Baseline!$C14:$AZ14,COUNTIF(Data_Baseline!$C14:$AZ14,0)+1),IF(Data_Baseline!Y14=0,SMALL(Data_Baseline!$C14:$AZ14,COUNTIF(Data_Baseline!$C14:$AZ14,0)+1),Data_Baseline!Y14)))),"")</f>
        <v>1.5421770394258394E-3</v>
      </c>
      <c r="AA14" s="79">
        <f ca="1">IFERROR(IF(Data_Baseline!Z14="","",IF($C$3="On",IF(AA$3&lt;=$B$2,SMALL(Data_Baseline!$C14:$AZ14,COUNTIF(Data_Baseline!$C14:$AZ14,0)+1)/MAX(Data_Baseline!$C14:$AZ14),IF(Data_Baseline!Z14=0,SMALL(Data_Baseline!$C14:$AZ14,COUNTIF(Data_Baseline!$C14:$AZ14,0)+1)/MAX(Data_Baseline!$C14:$AZ14),Data_Baseline!Z14/MAX(Data_Baseline!$C14:$AZ14))),IF(AA$3&lt;=$B$2,SMALL(Data_Baseline!$C14:$AZ14,COUNTIF(Data_Baseline!$C14:$AZ14,0)+1),IF(Data_Baseline!Z14=0,SMALL(Data_Baseline!$C14:$AZ14,COUNTIF(Data_Baseline!$C14:$AZ14,0)+1),Data_Baseline!Z14)))),"")</f>
        <v>6.0381421024800009E-3</v>
      </c>
      <c r="AB14" s="79">
        <f ca="1">IFERROR(IF(Data_Baseline!AA14="","",IF($C$3="On",IF(AB$3&lt;=$B$2,SMALL(Data_Baseline!$C14:$AZ14,COUNTIF(Data_Baseline!$C14:$AZ14,0)+1)/MAX(Data_Baseline!$C14:$AZ14),IF(Data_Baseline!AA14=0,SMALL(Data_Baseline!$C14:$AZ14,COUNTIF(Data_Baseline!$C14:$AZ14,0)+1)/MAX(Data_Baseline!$C14:$AZ14),Data_Baseline!AA14/MAX(Data_Baseline!$C14:$AZ14))),IF(AB$3&lt;=$B$2,SMALL(Data_Baseline!$C14:$AZ14,COUNTIF(Data_Baseline!$C14:$AZ14,0)+1),IF(Data_Baseline!AA14=0,SMALL(Data_Baseline!$C14:$AZ14,COUNTIF(Data_Baseline!$C14:$AZ14,0)+1),Data_Baseline!AA14)))),"")</f>
        <v>1.5454192889574368E-2</v>
      </c>
      <c r="AC14" s="79">
        <f ca="1">IFERROR(IF(Data_Baseline!AB14="","",IF($C$3="On",IF(AC$3&lt;=$B$2,SMALL(Data_Baseline!$C14:$AZ14,COUNTIF(Data_Baseline!$C14:$AZ14,0)+1)/MAX(Data_Baseline!$C14:$AZ14),IF(Data_Baseline!AB14=0,SMALL(Data_Baseline!$C14:$AZ14,COUNTIF(Data_Baseline!$C14:$AZ14,0)+1)/MAX(Data_Baseline!$C14:$AZ14),Data_Baseline!AB14/MAX(Data_Baseline!$C14:$AZ14))),IF(AC$3&lt;=$B$2,SMALL(Data_Baseline!$C14:$AZ14,COUNTIF(Data_Baseline!$C14:$AZ14,0)+1),IF(Data_Baseline!AB14=0,SMALL(Data_Baseline!$C14:$AZ14,COUNTIF(Data_Baseline!$C14:$AZ14,0)+1),Data_Baseline!AB14)))),"")</f>
        <v>3.2858588420466441E-2</v>
      </c>
      <c r="AD14" s="79">
        <f ca="1">IFERROR(IF(Data_Baseline!AC14="","",IF($C$3="On",IF(AD$3&lt;=$B$2,SMALL(Data_Baseline!$C14:$AZ14,COUNTIF(Data_Baseline!$C14:$AZ14,0)+1)/MAX(Data_Baseline!$C14:$AZ14),IF(Data_Baseline!AC14=0,SMALL(Data_Baseline!$C14:$AZ14,COUNTIF(Data_Baseline!$C14:$AZ14,0)+1)/MAX(Data_Baseline!$C14:$AZ14),Data_Baseline!AC14/MAX(Data_Baseline!$C14:$AZ14))),IF(AD$3&lt;=$B$2,SMALL(Data_Baseline!$C14:$AZ14,COUNTIF(Data_Baseline!$C14:$AZ14,0)+1),IF(Data_Baseline!AC14=0,SMALL(Data_Baseline!$C14:$AZ14,COUNTIF(Data_Baseline!$C14:$AZ14,0)+1),Data_Baseline!AC14)))),"")</f>
        <v>6.651183311122072E-2</v>
      </c>
      <c r="AE14" s="79">
        <f ca="1">IFERROR(IF(Data_Baseline!AD14="","",IF($C$3="On",IF(AE$3&lt;=$B$2,SMALL(Data_Baseline!$C14:$AZ14,COUNTIF(Data_Baseline!$C14:$AZ14,0)+1)/MAX(Data_Baseline!$C14:$AZ14),IF(Data_Baseline!AD14=0,SMALL(Data_Baseline!$C14:$AZ14,COUNTIF(Data_Baseline!$C14:$AZ14,0)+1)/MAX(Data_Baseline!$C14:$AZ14),Data_Baseline!AD14/MAX(Data_Baseline!$C14:$AZ14))),IF(AE$3&lt;=$B$2,SMALL(Data_Baseline!$C14:$AZ14,COUNTIF(Data_Baseline!$C14:$AZ14,0)+1),IF(Data_Baseline!AD14=0,SMALL(Data_Baseline!$C14:$AZ14,COUNTIF(Data_Baseline!$C14:$AZ14,0)+1),Data_Baseline!AD14)))),"")</f>
        <v>0.12669159145009901</v>
      </c>
      <c r="AF14" s="79">
        <f ca="1">IFERROR(IF(Data_Baseline!AE14="","",IF($C$3="On",IF(AF$3&lt;=$B$2,SMALL(Data_Baseline!$C14:$AZ14,COUNTIF(Data_Baseline!$C14:$AZ14,0)+1)/MAX(Data_Baseline!$C14:$AZ14),IF(Data_Baseline!AE14=0,SMALL(Data_Baseline!$C14:$AZ14,COUNTIF(Data_Baseline!$C14:$AZ14,0)+1)/MAX(Data_Baseline!$C14:$AZ14),Data_Baseline!AE14/MAX(Data_Baseline!$C14:$AZ14))),IF(AF$3&lt;=$B$2,SMALL(Data_Baseline!$C14:$AZ14,COUNTIF(Data_Baseline!$C14:$AZ14,0)+1),IF(Data_Baseline!AE14=0,SMALL(Data_Baseline!$C14:$AZ14,COUNTIF(Data_Baseline!$C14:$AZ14,0)+1),Data_Baseline!AE14)))),"")</f>
        <v>0.2262573716022328</v>
      </c>
      <c r="AG14" s="79">
        <f ca="1">IFERROR(IF(Data_Baseline!AF14="","",IF($C$3="On",IF(AG$3&lt;=$B$2,SMALL(Data_Baseline!$C14:$AZ14,COUNTIF(Data_Baseline!$C14:$AZ14,0)+1)/MAX(Data_Baseline!$C14:$AZ14),IF(Data_Baseline!AF14=0,SMALL(Data_Baseline!$C14:$AZ14,COUNTIF(Data_Baseline!$C14:$AZ14,0)+1)/MAX(Data_Baseline!$C14:$AZ14),Data_Baseline!AF14/MAX(Data_Baseline!$C14:$AZ14))),IF(AG$3&lt;=$B$2,SMALL(Data_Baseline!$C14:$AZ14,COUNTIF(Data_Baseline!$C14:$AZ14,0)+1),IF(Data_Baseline!AF14=0,SMALL(Data_Baseline!$C14:$AZ14,COUNTIF(Data_Baseline!$C14:$AZ14,0)+1),Data_Baseline!AF14)))),"")</f>
        <v>0.36753268571948605</v>
      </c>
      <c r="AH14" s="79">
        <f ca="1">IFERROR(IF(Data_Baseline!AG14="","",IF($C$3="On",IF(AH$3&lt;=$B$2,SMALL(Data_Baseline!$C14:$AZ14,COUNTIF(Data_Baseline!$C14:$AZ14,0)+1)/MAX(Data_Baseline!$C14:$AZ14),IF(Data_Baseline!AG14=0,SMALL(Data_Baseline!$C14:$AZ14,COUNTIF(Data_Baseline!$C14:$AZ14,0)+1)/MAX(Data_Baseline!$C14:$AZ14),Data_Baseline!AG14/MAX(Data_Baseline!$C14:$AZ14))),IF(AH$3&lt;=$B$2,SMALL(Data_Baseline!$C14:$AZ14,COUNTIF(Data_Baseline!$C14:$AZ14,0)+1),IF(Data_Baseline!AG14=0,SMALL(Data_Baseline!$C14:$AZ14,COUNTIF(Data_Baseline!$C14:$AZ14,0)+1),Data_Baseline!AG14)))),"")</f>
        <v>0.52972226897775176</v>
      </c>
      <c r="AI14" s="79">
        <f ca="1">IFERROR(IF(Data_Baseline!AH14="","",IF($C$3="On",IF(AI$3&lt;=$B$2,SMALL(Data_Baseline!$C14:$AZ14,COUNTIF(Data_Baseline!$C14:$AZ14,0)+1)/MAX(Data_Baseline!$C14:$AZ14),IF(Data_Baseline!AH14=0,SMALL(Data_Baseline!$C14:$AZ14,COUNTIF(Data_Baseline!$C14:$AZ14,0)+1)/MAX(Data_Baseline!$C14:$AZ14),Data_Baseline!AH14/MAX(Data_Baseline!$C14:$AZ14))),IF(AI$3&lt;=$B$2,SMALL(Data_Baseline!$C14:$AZ14,COUNTIF(Data_Baseline!$C14:$AZ14,0)+1),IF(Data_Baseline!AH14=0,SMALL(Data_Baseline!$C14:$AZ14,COUNTIF(Data_Baseline!$C14:$AZ14,0)+1),Data_Baseline!AH14)))),"")</f>
        <v>0.68336022678240216</v>
      </c>
      <c r="AJ14" s="79">
        <f ca="1">IFERROR(IF(Data_Baseline!AI14="","",IF($C$3="On",IF(AJ$3&lt;=$B$2,SMALL(Data_Baseline!$C14:$AZ14,COUNTIF(Data_Baseline!$C14:$AZ14,0)+1)/MAX(Data_Baseline!$C14:$AZ14),IF(Data_Baseline!AI14=0,SMALL(Data_Baseline!$C14:$AZ14,COUNTIF(Data_Baseline!$C14:$AZ14,0)+1)/MAX(Data_Baseline!$C14:$AZ14),Data_Baseline!AI14/MAX(Data_Baseline!$C14:$AZ14))),IF(AJ$3&lt;=$B$2,SMALL(Data_Baseline!$C14:$AZ14,COUNTIF(Data_Baseline!$C14:$AZ14,0)+1),IF(Data_Baseline!AI14=0,SMALL(Data_Baseline!$C14:$AZ14,COUNTIF(Data_Baseline!$C14:$AZ14,0)+1),Data_Baseline!AI14)))),"")</f>
        <v>0.80151723555452736</v>
      </c>
      <c r="AK14" s="79">
        <f ca="1">IFERROR(IF(Data_Baseline!AJ14="","",IF($C$3="On",IF(AK$3&lt;=$B$2,SMALL(Data_Baseline!$C14:$AZ14,COUNTIF(Data_Baseline!$C14:$AZ14,0)+1)/MAX(Data_Baseline!$C14:$AZ14),IF(Data_Baseline!AJ14=0,SMALL(Data_Baseline!$C14:$AZ14,COUNTIF(Data_Baseline!$C14:$AZ14,0)+1)/MAX(Data_Baseline!$C14:$AZ14),Data_Baseline!AJ14/MAX(Data_Baseline!$C14:$AZ14))),IF(AK$3&lt;=$B$2,SMALL(Data_Baseline!$C14:$AZ14,COUNTIF(Data_Baseline!$C14:$AZ14,0)+1),IF(Data_Baseline!AJ14=0,SMALL(Data_Baseline!$C14:$AZ14,COUNTIF(Data_Baseline!$C14:$AZ14,0)+1),Data_Baseline!AJ14)))),"")</f>
        <v>0.88052505670025127</v>
      </c>
      <c r="AL14" s="79">
        <f ca="1">IFERROR(IF(Data_Baseline!AK14="","",IF($C$3="On",IF(AL$3&lt;=$B$2,SMALL(Data_Baseline!$C14:$AZ14,COUNTIF(Data_Baseline!$C14:$AZ14,0)+1)/MAX(Data_Baseline!$C14:$AZ14),IF(Data_Baseline!AK14=0,SMALL(Data_Baseline!$C14:$AZ14,COUNTIF(Data_Baseline!$C14:$AZ14,0)+1)/MAX(Data_Baseline!$C14:$AZ14),Data_Baseline!AK14/MAX(Data_Baseline!$C14:$AZ14))),IF(AL$3&lt;=$B$2,SMALL(Data_Baseline!$C14:$AZ14,COUNTIF(Data_Baseline!$C14:$AZ14,0)+1),IF(Data_Baseline!AK14=0,SMALL(Data_Baseline!$C14:$AZ14,COUNTIF(Data_Baseline!$C14:$AZ14,0)+1),Data_Baseline!AK14)))),"")</f>
        <v>0.92651835440952057</v>
      </c>
      <c r="AM14" s="79">
        <f ca="1">IFERROR(IF(Data_Baseline!AL14="","",IF($C$3="On",IF(AM$3&lt;=$B$2,SMALL(Data_Baseline!$C14:$AZ14,COUNTIF(Data_Baseline!$C14:$AZ14,0)+1)/MAX(Data_Baseline!$C14:$AZ14),IF(Data_Baseline!AL14=0,SMALL(Data_Baseline!$C14:$AZ14,COUNTIF(Data_Baseline!$C14:$AZ14,0)+1)/MAX(Data_Baseline!$C14:$AZ14),Data_Baseline!AL14/MAX(Data_Baseline!$C14:$AZ14))),IF(AM$3&lt;=$B$2,SMALL(Data_Baseline!$C14:$AZ14,COUNTIF(Data_Baseline!$C14:$AZ14,0)+1),IF(Data_Baseline!AL14=0,SMALL(Data_Baseline!$C14:$AZ14,COUNTIF(Data_Baseline!$C14:$AZ14,0)+1),Data_Baseline!AL14)))),"")</f>
        <v>0.95347854567035362</v>
      </c>
      <c r="AN14" s="79">
        <f ca="1">IFERROR(IF(Data_Baseline!AM14="","",IF($C$3="On",IF(AN$3&lt;=$B$2,SMALL(Data_Baseline!$C14:$AZ14,COUNTIF(Data_Baseline!$C14:$AZ14,0)+1)/MAX(Data_Baseline!$C14:$AZ14),IF(Data_Baseline!AM14=0,SMALL(Data_Baseline!$C14:$AZ14,COUNTIF(Data_Baseline!$C14:$AZ14,0)+1)/MAX(Data_Baseline!$C14:$AZ14),Data_Baseline!AM14/MAX(Data_Baseline!$C14:$AZ14))),IF(AN$3&lt;=$B$2,SMALL(Data_Baseline!$C14:$AZ14,COUNTIF(Data_Baseline!$C14:$AZ14,0)+1),IF(Data_Baseline!AM14=0,SMALL(Data_Baseline!$C14:$AZ14,COUNTIF(Data_Baseline!$C14:$AZ14,0)+1),Data_Baseline!AM14)))),"")</f>
        <v>0.9713199590319993</v>
      </c>
      <c r="AO14" s="79">
        <f ca="1">IFERROR(IF(Data_Baseline!AN14="","",IF($C$3="On",IF(AO$3&lt;=$B$2,SMALL(Data_Baseline!$C14:$AZ14,COUNTIF(Data_Baseline!$C14:$AZ14,0)+1)/MAX(Data_Baseline!$C14:$AZ14),IF(Data_Baseline!AN14=0,SMALL(Data_Baseline!$C14:$AZ14,COUNTIF(Data_Baseline!$C14:$AZ14,0)+1)/MAX(Data_Baseline!$C14:$AZ14),Data_Baseline!AN14/MAX(Data_Baseline!$C14:$AZ14))),IF(AO$3&lt;=$B$2,SMALL(Data_Baseline!$C14:$AZ14,COUNTIF(Data_Baseline!$C14:$AZ14,0)+1),IF(Data_Baseline!AN14=0,SMALL(Data_Baseline!$C14:$AZ14,COUNTIF(Data_Baseline!$C14:$AZ14,0)+1),Data_Baseline!AN14)))),"")</f>
        <v>0.98477686895384542</v>
      </c>
      <c r="AP14" s="79">
        <f ca="1">IFERROR(IF(Data_Baseline!AO14="","",IF($C$3="On",IF(AP$3&lt;=$B$2,SMALL(Data_Baseline!$C14:$AZ14,COUNTIF(Data_Baseline!$C14:$AZ14,0)+1)/MAX(Data_Baseline!$C14:$AZ14),IF(Data_Baseline!AO14=0,SMALL(Data_Baseline!$C14:$AZ14,COUNTIF(Data_Baseline!$C14:$AZ14,0)+1)/MAX(Data_Baseline!$C14:$AZ14),Data_Baseline!AO14/MAX(Data_Baseline!$C14:$AZ14))),IF(AP$3&lt;=$B$2,SMALL(Data_Baseline!$C14:$AZ14,COUNTIF(Data_Baseline!$C14:$AZ14,0)+1),IF(Data_Baseline!AO14=0,SMALL(Data_Baseline!$C14:$AZ14,COUNTIF(Data_Baseline!$C14:$AZ14,0)+1),Data_Baseline!AO14)))),"")</f>
        <v>0.99529010977211618</v>
      </c>
      <c r="AQ14" s="79">
        <f ca="1">IFERROR(IF(Data_Baseline!AP14="","",IF($C$3="On",IF(AQ$3&lt;=$B$2,SMALL(Data_Baseline!$C14:$AZ14,COUNTIF(Data_Baseline!$C14:$AZ14,0)+1)/MAX(Data_Baseline!$C14:$AZ14),IF(Data_Baseline!AP14=0,SMALL(Data_Baseline!$C14:$AZ14,COUNTIF(Data_Baseline!$C14:$AZ14,0)+1)/MAX(Data_Baseline!$C14:$AZ14),Data_Baseline!AP14/MAX(Data_Baseline!$C14:$AZ14))),IF(AQ$3&lt;=$B$2,SMALL(Data_Baseline!$C14:$AZ14,COUNTIF(Data_Baseline!$C14:$AZ14,0)+1),IF(Data_Baseline!AP14=0,SMALL(Data_Baseline!$C14:$AZ14,COUNTIF(Data_Baseline!$C14:$AZ14,0)+1),Data_Baseline!AP14)))),"")</f>
        <v>1</v>
      </c>
      <c r="AR14" s="79" t="str">
        <f>IFERROR(IF(Data_Baseline!AQ14="","",IF($C$3="On",IF(AR$3&lt;=$B$2,SMALL(Data_Baseline!$C14:$AZ14,COUNTIF(Data_Baseline!$C14:$AZ14,0)+1)/MAX(Data_Baseline!$C14:$AZ14),IF(Data_Baseline!AQ14=0,SMALL(Data_Baseline!$C14:$AZ14,COUNTIF(Data_Baseline!$C14:$AZ14,0)+1)/MAX(Data_Baseline!$C14:$AZ14),Data_Baseline!AQ14/MAX(Data_Baseline!$C14:$AZ14))),IF(AR$3&lt;=$B$2,SMALL(Data_Baseline!$C14:$AZ14,COUNTIF(Data_Baseline!$C14:$AZ14,0)+1),IF(Data_Baseline!AQ14=0,SMALL(Data_Baseline!$C14:$AZ14,COUNTIF(Data_Baseline!$C14:$AZ14,0)+1),Data_Baseline!AQ14)))),"")</f>
        <v/>
      </c>
      <c r="AS14" s="79" t="str">
        <f>IFERROR(IF(Data_Baseline!AR14="","",IF($C$3="On",IF(AS$3&lt;=$B$2,SMALL(Data_Baseline!$C14:$AZ14,COUNTIF(Data_Baseline!$C14:$AZ14,0)+1)/MAX(Data_Baseline!$C14:$AZ14),IF(Data_Baseline!AR14=0,SMALL(Data_Baseline!$C14:$AZ14,COUNTIF(Data_Baseline!$C14:$AZ14,0)+1)/MAX(Data_Baseline!$C14:$AZ14),Data_Baseline!AR14/MAX(Data_Baseline!$C14:$AZ14))),IF(AS$3&lt;=$B$2,SMALL(Data_Baseline!$C14:$AZ14,COUNTIF(Data_Baseline!$C14:$AZ14,0)+1),IF(Data_Baseline!AR14=0,SMALL(Data_Baseline!$C14:$AZ14,COUNTIF(Data_Baseline!$C14:$AZ14,0)+1),Data_Baseline!AR14)))),"")</f>
        <v/>
      </c>
      <c r="AT14" s="79" t="str">
        <f>IFERROR(IF(Data_Baseline!AS14="","",IF($C$3="On",IF(AT$3&lt;=$B$2,SMALL(Data_Baseline!$C14:$AZ14,COUNTIF(Data_Baseline!$C14:$AZ14,0)+1)/MAX(Data_Baseline!$C14:$AZ14),IF(Data_Baseline!AS14=0,SMALL(Data_Baseline!$C14:$AZ14,COUNTIF(Data_Baseline!$C14:$AZ14,0)+1)/MAX(Data_Baseline!$C14:$AZ14),Data_Baseline!AS14/MAX(Data_Baseline!$C14:$AZ14))),IF(AT$3&lt;=$B$2,SMALL(Data_Baseline!$C14:$AZ14,COUNTIF(Data_Baseline!$C14:$AZ14,0)+1),IF(Data_Baseline!AS14=0,SMALL(Data_Baseline!$C14:$AZ14,COUNTIF(Data_Baseline!$C14:$AZ14,0)+1),Data_Baseline!AS14)))),"")</f>
        <v/>
      </c>
      <c r="AU14" s="79" t="str">
        <f>IFERROR(IF(Data_Baseline!AT14="","",IF($C$3="On",IF(AU$3&lt;=$B$2,SMALL(Data_Baseline!$C14:$AZ14,COUNTIF(Data_Baseline!$C14:$AZ14,0)+1)/MAX(Data_Baseline!$C14:$AZ14),IF(Data_Baseline!AT14=0,SMALL(Data_Baseline!$C14:$AZ14,COUNTIF(Data_Baseline!$C14:$AZ14,0)+1)/MAX(Data_Baseline!$C14:$AZ14),Data_Baseline!AT14/MAX(Data_Baseline!$C14:$AZ14))),IF(AU$3&lt;=$B$2,SMALL(Data_Baseline!$C14:$AZ14,COUNTIF(Data_Baseline!$C14:$AZ14,0)+1),IF(Data_Baseline!AT14=0,SMALL(Data_Baseline!$C14:$AZ14,COUNTIF(Data_Baseline!$C14:$AZ14,0)+1),Data_Baseline!AT14)))),"")</f>
        <v/>
      </c>
      <c r="AV14" s="79" t="str">
        <f>IFERROR(IF(Data_Baseline!AU14="","",IF($C$3="On",IF(AV$3&lt;=$B$2,SMALL(Data_Baseline!$C14:$AZ14,COUNTIF(Data_Baseline!$C14:$AZ14,0)+1)/MAX(Data_Baseline!$C14:$AZ14),IF(Data_Baseline!AU14=0,SMALL(Data_Baseline!$C14:$AZ14,COUNTIF(Data_Baseline!$C14:$AZ14,0)+1)/MAX(Data_Baseline!$C14:$AZ14),Data_Baseline!AU14/MAX(Data_Baseline!$C14:$AZ14))),IF(AV$3&lt;=$B$2,SMALL(Data_Baseline!$C14:$AZ14,COUNTIF(Data_Baseline!$C14:$AZ14,0)+1),IF(Data_Baseline!AU14=0,SMALL(Data_Baseline!$C14:$AZ14,COUNTIF(Data_Baseline!$C14:$AZ14,0)+1),Data_Baseline!AU14)))),"")</f>
        <v/>
      </c>
      <c r="AW14" s="79" t="str">
        <f>IFERROR(IF(Data_Baseline!AV14="","",IF($C$3="On",IF(AW$3&lt;=$B$2,SMALL(Data_Baseline!$C14:$AZ14,COUNTIF(Data_Baseline!$C14:$AZ14,0)+1)/MAX(Data_Baseline!$C14:$AZ14),IF(Data_Baseline!AV14=0,SMALL(Data_Baseline!$C14:$AZ14,COUNTIF(Data_Baseline!$C14:$AZ14,0)+1)/MAX(Data_Baseline!$C14:$AZ14),Data_Baseline!AV14/MAX(Data_Baseline!$C14:$AZ14))),IF(AW$3&lt;=$B$2,SMALL(Data_Baseline!$C14:$AZ14,COUNTIF(Data_Baseline!$C14:$AZ14,0)+1),IF(Data_Baseline!AV14=0,SMALL(Data_Baseline!$C14:$AZ14,COUNTIF(Data_Baseline!$C14:$AZ14,0)+1),Data_Baseline!AV14)))),"")</f>
        <v/>
      </c>
      <c r="AX14" s="79" t="str">
        <f>IFERROR(IF(Data_Baseline!AW14="","",IF($C$3="On",IF(AX$3&lt;=$B$2,SMALL(Data_Baseline!$C14:$AZ14,COUNTIF(Data_Baseline!$C14:$AZ14,0)+1)/MAX(Data_Baseline!$C14:$AZ14),IF(Data_Baseline!AW14=0,SMALL(Data_Baseline!$C14:$AZ14,COUNTIF(Data_Baseline!$C14:$AZ14,0)+1)/MAX(Data_Baseline!$C14:$AZ14),Data_Baseline!AW14/MAX(Data_Baseline!$C14:$AZ14))),IF(AX$3&lt;=$B$2,SMALL(Data_Baseline!$C14:$AZ14,COUNTIF(Data_Baseline!$C14:$AZ14,0)+1),IF(Data_Baseline!AW14=0,SMALL(Data_Baseline!$C14:$AZ14,COUNTIF(Data_Baseline!$C14:$AZ14,0)+1),Data_Baseline!AW14)))),"")</f>
        <v/>
      </c>
      <c r="AY14" s="79" t="str">
        <f>IFERROR(IF(Data_Baseline!AX14="","",IF($C$3="On",IF(AY$3&lt;=$B$2,SMALL(Data_Baseline!$C14:$AZ14,COUNTIF(Data_Baseline!$C14:$AZ14,0)+1)/MAX(Data_Baseline!$C14:$AZ14),IF(Data_Baseline!AX14=0,SMALL(Data_Baseline!$C14:$AZ14,COUNTIF(Data_Baseline!$C14:$AZ14,0)+1)/MAX(Data_Baseline!$C14:$AZ14),Data_Baseline!AX14/MAX(Data_Baseline!$C14:$AZ14))),IF(AY$3&lt;=$B$2,SMALL(Data_Baseline!$C14:$AZ14,COUNTIF(Data_Baseline!$C14:$AZ14,0)+1),IF(Data_Baseline!AX14=0,SMALL(Data_Baseline!$C14:$AZ14,COUNTIF(Data_Baseline!$C14:$AZ14,0)+1),Data_Baseline!AX14)))),"")</f>
        <v/>
      </c>
      <c r="AZ14" s="79" t="str">
        <f>IFERROR(IF(Data_Baseline!AY14="","",IF($C$3="On",IF(AZ$3&lt;=$B$2,SMALL(Data_Baseline!$C14:$AZ14,COUNTIF(Data_Baseline!$C14:$AZ14,0)+1)/MAX(Data_Baseline!$C14:$AZ14),IF(Data_Baseline!AY14=0,SMALL(Data_Baseline!$C14:$AZ14,COUNTIF(Data_Baseline!$C14:$AZ14,0)+1)/MAX(Data_Baseline!$C14:$AZ14),Data_Baseline!AY14/MAX(Data_Baseline!$C14:$AZ14))),IF(AZ$3&lt;=$B$2,SMALL(Data_Baseline!$C14:$AZ14,COUNTIF(Data_Baseline!$C14:$AZ14,0)+1),IF(Data_Baseline!AY14=0,SMALL(Data_Baseline!$C14:$AZ14,COUNTIF(Data_Baseline!$C14:$AZ14,0)+1),Data_Baseline!AY14)))),"")</f>
        <v/>
      </c>
      <c r="BA14" s="79" t="str">
        <f>IFERROR(IF(Data_Baseline!AZ14="","",IF($C$3="On",IF(BA$3&lt;=$B$2,SMALL(Data_Baseline!$C14:$AZ14,COUNTIF(Data_Baseline!$C14:$AZ14,0)+1)/MAX(Data_Baseline!$C14:$AZ14),IF(Data_Baseline!AZ14=0,SMALL(Data_Baseline!$C14:$AZ14,COUNTIF(Data_Baseline!$C14:$AZ14,0)+1)/MAX(Data_Baseline!$C14:$AZ14),Data_Baseline!AZ14/MAX(Data_Baseline!$C14:$AZ14))),IF(BA$3&lt;=$B$2,SMALL(Data_Baseline!$C14:$AZ14,COUNTIF(Data_Baseline!$C14:$AZ14,0)+1),IF(Data_Baseline!AZ14=0,SMALL(Data_Baseline!$C14:$AZ14,COUNTIF(Data_Baseline!$C14:$AZ14,0)+1),Data_Baseline!AZ14)))),"")</f>
        <v/>
      </c>
      <c r="BB14" s="79">
        <f ca="1">IF(Data_Initial!BA14="",1,0)</f>
        <v>1</v>
      </c>
      <c r="BC14" s="2" t="str">
        <f t="shared" ca="1" si="0"/>
        <v>3G_OtsA</v>
      </c>
      <c r="BD14" s="79" t="str">
        <f t="shared" ca="1" si="1"/>
        <v>3G</v>
      </c>
      <c r="BE14" s="79" t="str">
        <f ca="1">Data_Initial!BC14</f>
        <v>OtsA</v>
      </c>
      <c r="BF14" s="79" t="str">
        <f ca="1">Data_Initial!BB14</f>
        <v>1_2</v>
      </c>
      <c r="BG14" s="79">
        <f ca="1">IFERROR((INDIRECT("Plate"&amp;Data!A14&amp;"_C!"&amp;CHAR(RIGHT(Data!B14,LEN(Data!B14)-1)+65)&amp;CODE(LEFT(Data!B14,1))-58)),"")</f>
        <v>0</v>
      </c>
      <c r="BH14" s="79" t="str">
        <f ca="1">Data_Initial!BA14</f>
        <v/>
      </c>
      <c r="BI14" s="79">
        <f t="shared" ca="1" si="2"/>
        <v>5.175683393131436E-4</v>
      </c>
      <c r="BJ14" s="79" t="str">
        <f ca="1">IF(BH14="N",1+MAX($BJ$3:BJ13),"")</f>
        <v/>
      </c>
      <c r="BK14" s="79"/>
      <c r="BL14" s="79"/>
      <c r="BM14" s="79"/>
      <c r="BN14" s="79"/>
      <c r="BO14" s="79"/>
      <c r="BP14" s="79"/>
      <c r="BQ14" s="79"/>
      <c r="BR14" s="79"/>
      <c r="BS14" s="79"/>
      <c r="BT14" s="79"/>
      <c r="BU14" s="79"/>
      <c r="BV14" s="79"/>
      <c r="BW14" s="79"/>
      <c r="BX14" s="79"/>
      <c r="BY14" s="79"/>
      <c r="BZ14" s="79"/>
    </row>
    <row r="15" spans="1:78" x14ac:dyDescent="0.25">
      <c r="A15" s="79">
        <f ca="1">IF(BH15="N","N"&amp;BJ15,IF(BB15=0,"",MAX($A$3:A14)+1))</f>
        <v>12</v>
      </c>
      <c r="B15" s="79" t="str">
        <f ca="1">Data_Initial!A15&amp;C15</f>
        <v>1D2</v>
      </c>
      <c r="C15" s="79" t="str">
        <f ca="1">Data_Initial!B15</f>
        <v>D2</v>
      </c>
      <c r="D15" s="79">
        <f ca="1">IFERROR(IF(Data_Baseline!C15="","",IF($C$3="On",IF(D$3&lt;=$B$2,SMALL(Data_Baseline!$C15:$AZ15,COUNTIF(Data_Baseline!$C15:$AZ15,0)+1)/MAX(Data_Baseline!$C15:$AZ15),IF(Data_Baseline!C15=0,SMALL(Data_Baseline!$C15:$AZ15,COUNTIF(Data_Baseline!$C15:$AZ15,0)+1)/MAX(Data_Baseline!$C15:$AZ15),Data_Baseline!C15/MAX(Data_Baseline!$C15:$AZ15))),IF(D$3&lt;=$B$2,SMALL(Data_Baseline!$C15:$AZ15,COUNTIF(Data_Baseline!$C15:$AZ15,0)+1),IF(Data_Baseline!C15=0,SMALL(Data_Baseline!$C15:$AZ15,COUNTIF(Data_Baseline!$C15:$AZ15,0)+1),Data_Baseline!C15)))),"")</f>
        <v>8.2503561903164615E-5</v>
      </c>
      <c r="E15" s="79">
        <f ca="1">IFERROR(IF(Data_Baseline!D15="","",IF($C$3="On",IF(E$3&lt;=$B$2,SMALL(Data_Baseline!$C15:$AZ15,COUNTIF(Data_Baseline!$C15:$AZ15,0)+1)/MAX(Data_Baseline!$C15:$AZ15),IF(Data_Baseline!D15=0,SMALL(Data_Baseline!$C15:$AZ15,COUNTIF(Data_Baseline!$C15:$AZ15,0)+1)/MAX(Data_Baseline!$C15:$AZ15),Data_Baseline!D15/MAX(Data_Baseline!$C15:$AZ15))),IF(E$3&lt;=$B$2,SMALL(Data_Baseline!$C15:$AZ15,COUNTIF(Data_Baseline!$C15:$AZ15,0)+1),IF(Data_Baseline!D15=0,SMALL(Data_Baseline!$C15:$AZ15,COUNTIF(Data_Baseline!$C15:$AZ15,0)+1),Data_Baseline!D15)))),"")</f>
        <v>8.2503561903164615E-5</v>
      </c>
      <c r="F15" s="79">
        <f ca="1">IFERROR(IF(Data_Baseline!E15="","",IF($C$3="On",IF(F$3&lt;=$B$2,SMALL(Data_Baseline!$C15:$AZ15,COUNTIF(Data_Baseline!$C15:$AZ15,0)+1)/MAX(Data_Baseline!$C15:$AZ15),IF(Data_Baseline!E15=0,SMALL(Data_Baseline!$C15:$AZ15,COUNTIF(Data_Baseline!$C15:$AZ15,0)+1)/MAX(Data_Baseline!$C15:$AZ15),Data_Baseline!E15/MAX(Data_Baseline!$C15:$AZ15))),IF(F$3&lt;=$B$2,SMALL(Data_Baseline!$C15:$AZ15,COUNTIF(Data_Baseline!$C15:$AZ15,0)+1),IF(Data_Baseline!E15=0,SMALL(Data_Baseline!$C15:$AZ15,COUNTIF(Data_Baseline!$C15:$AZ15,0)+1),Data_Baseline!E15)))),"")</f>
        <v>8.2503561903164615E-5</v>
      </c>
      <c r="G15" s="79">
        <f ca="1">IFERROR(IF(Data_Baseline!F15="","",IF($C$3="On",IF(G$3&lt;=$B$2,SMALL(Data_Baseline!$C15:$AZ15,COUNTIF(Data_Baseline!$C15:$AZ15,0)+1)/MAX(Data_Baseline!$C15:$AZ15),IF(Data_Baseline!F15=0,SMALL(Data_Baseline!$C15:$AZ15,COUNTIF(Data_Baseline!$C15:$AZ15,0)+1)/MAX(Data_Baseline!$C15:$AZ15),Data_Baseline!F15/MAX(Data_Baseline!$C15:$AZ15))),IF(G$3&lt;=$B$2,SMALL(Data_Baseline!$C15:$AZ15,COUNTIF(Data_Baseline!$C15:$AZ15,0)+1),IF(Data_Baseline!F15=0,SMALL(Data_Baseline!$C15:$AZ15,COUNTIF(Data_Baseline!$C15:$AZ15,0)+1),Data_Baseline!F15)))),"")</f>
        <v>8.2503561903164615E-5</v>
      </c>
      <c r="H15" s="79">
        <f ca="1">IFERROR(IF(Data_Baseline!G15="","",IF($C$3="On",IF(H$3&lt;=$B$2,SMALL(Data_Baseline!$C15:$AZ15,COUNTIF(Data_Baseline!$C15:$AZ15,0)+1)/MAX(Data_Baseline!$C15:$AZ15),IF(Data_Baseline!G15=0,SMALL(Data_Baseline!$C15:$AZ15,COUNTIF(Data_Baseline!$C15:$AZ15,0)+1)/MAX(Data_Baseline!$C15:$AZ15),Data_Baseline!G15/MAX(Data_Baseline!$C15:$AZ15))),IF(H$3&lt;=$B$2,SMALL(Data_Baseline!$C15:$AZ15,COUNTIF(Data_Baseline!$C15:$AZ15,0)+1),IF(Data_Baseline!G15=0,SMALL(Data_Baseline!$C15:$AZ15,COUNTIF(Data_Baseline!$C15:$AZ15,0)+1),Data_Baseline!G15)))),"")</f>
        <v>8.2503561903164615E-5</v>
      </c>
      <c r="I15" s="79">
        <f ca="1">IFERROR(IF(Data_Baseline!H15="","",IF($C$3="On",IF(I$3&lt;=$B$2,SMALL(Data_Baseline!$C15:$AZ15,COUNTIF(Data_Baseline!$C15:$AZ15,0)+1)/MAX(Data_Baseline!$C15:$AZ15),IF(Data_Baseline!H15=0,SMALL(Data_Baseline!$C15:$AZ15,COUNTIF(Data_Baseline!$C15:$AZ15,0)+1)/MAX(Data_Baseline!$C15:$AZ15),Data_Baseline!H15/MAX(Data_Baseline!$C15:$AZ15))),IF(I$3&lt;=$B$2,SMALL(Data_Baseline!$C15:$AZ15,COUNTIF(Data_Baseline!$C15:$AZ15,0)+1),IF(Data_Baseline!H15=0,SMALL(Data_Baseline!$C15:$AZ15,COUNTIF(Data_Baseline!$C15:$AZ15,0)+1),Data_Baseline!H15)))),"")</f>
        <v>8.2503561903164615E-5</v>
      </c>
      <c r="J15" s="79">
        <f ca="1">IFERROR(IF(Data_Baseline!I15="","",IF($C$3="On",IF(J$3&lt;=$B$2,SMALL(Data_Baseline!$C15:$AZ15,COUNTIF(Data_Baseline!$C15:$AZ15,0)+1)/MAX(Data_Baseline!$C15:$AZ15),IF(Data_Baseline!I15=0,SMALL(Data_Baseline!$C15:$AZ15,COUNTIF(Data_Baseline!$C15:$AZ15,0)+1)/MAX(Data_Baseline!$C15:$AZ15),Data_Baseline!I15/MAX(Data_Baseline!$C15:$AZ15))),IF(J$3&lt;=$B$2,SMALL(Data_Baseline!$C15:$AZ15,COUNTIF(Data_Baseline!$C15:$AZ15,0)+1),IF(Data_Baseline!I15=0,SMALL(Data_Baseline!$C15:$AZ15,COUNTIF(Data_Baseline!$C15:$AZ15,0)+1),Data_Baseline!I15)))),"")</f>
        <v>8.2503561903164615E-5</v>
      </c>
      <c r="K15" s="79">
        <f ca="1">IFERROR(IF(Data_Baseline!J15="","",IF($C$3="On",IF(K$3&lt;=$B$2,SMALL(Data_Baseline!$C15:$AZ15,COUNTIF(Data_Baseline!$C15:$AZ15,0)+1)/MAX(Data_Baseline!$C15:$AZ15),IF(Data_Baseline!J15=0,SMALL(Data_Baseline!$C15:$AZ15,COUNTIF(Data_Baseline!$C15:$AZ15,0)+1)/MAX(Data_Baseline!$C15:$AZ15),Data_Baseline!J15/MAX(Data_Baseline!$C15:$AZ15))),IF(K$3&lt;=$B$2,SMALL(Data_Baseline!$C15:$AZ15,COUNTIF(Data_Baseline!$C15:$AZ15,0)+1),IF(Data_Baseline!J15=0,SMALL(Data_Baseline!$C15:$AZ15,COUNTIF(Data_Baseline!$C15:$AZ15,0)+1),Data_Baseline!J15)))),"")</f>
        <v>8.2503561903164615E-5</v>
      </c>
      <c r="L15" s="79">
        <f ca="1">IFERROR(IF(Data_Baseline!K15="","",IF($C$3="On",IF(L$3&lt;=$B$2,SMALL(Data_Baseline!$C15:$AZ15,COUNTIF(Data_Baseline!$C15:$AZ15,0)+1)/MAX(Data_Baseline!$C15:$AZ15),IF(Data_Baseline!K15=0,SMALL(Data_Baseline!$C15:$AZ15,COUNTIF(Data_Baseline!$C15:$AZ15,0)+1)/MAX(Data_Baseline!$C15:$AZ15),Data_Baseline!K15/MAX(Data_Baseline!$C15:$AZ15))),IF(L$3&lt;=$B$2,SMALL(Data_Baseline!$C15:$AZ15,COUNTIF(Data_Baseline!$C15:$AZ15,0)+1),IF(Data_Baseline!K15=0,SMALL(Data_Baseline!$C15:$AZ15,COUNTIF(Data_Baseline!$C15:$AZ15,0)+1),Data_Baseline!K15)))),"")</f>
        <v>8.2503561903164615E-5</v>
      </c>
      <c r="M15" s="79">
        <f ca="1">IFERROR(IF(Data_Baseline!L15="","",IF($C$3="On",IF(M$3&lt;=$B$2,SMALL(Data_Baseline!$C15:$AZ15,COUNTIF(Data_Baseline!$C15:$AZ15,0)+1)/MAX(Data_Baseline!$C15:$AZ15),IF(Data_Baseline!L15=0,SMALL(Data_Baseline!$C15:$AZ15,COUNTIF(Data_Baseline!$C15:$AZ15,0)+1)/MAX(Data_Baseline!$C15:$AZ15),Data_Baseline!L15/MAX(Data_Baseline!$C15:$AZ15))),IF(M$3&lt;=$B$2,SMALL(Data_Baseline!$C15:$AZ15,COUNTIF(Data_Baseline!$C15:$AZ15,0)+1),IF(Data_Baseline!L15=0,SMALL(Data_Baseline!$C15:$AZ15,COUNTIF(Data_Baseline!$C15:$AZ15,0)+1),Data_Baseline!L15)))),"")</f>
        <v>8.2503561903164615E-5</v>
      </c>
      <c r="N15" s="79">
        <f ca="1">IFERROR(IF(Data_Baseline!M15="","",IF($C$3="On",IF(N$3&lt;=$B$2,SMALL(Data_Baseline!$C15:$AZ15,COUNTIF(Data_Baseline!$C15:$AZ15,0)+1)/MAX(Data_Baseline!$C15:$AZ15),IF(Data_Baseline!M15=0,SMALL(Data_Baseline!$C15:$AZ15,COUNTIF(Data_Baseline!$C15:$AZ15,0)+1)/MAX(Data_Baseline!$C15:$AZ15),Data_Baseline!M15/MAX(Data_Baseline!$C15:$AZ15))),IF(N$3&lt;=$B$2,SMALL(Data_Baseline!$C15:$AZ15,COUNTIF(Data_Baseline!$C15:$AZ15,0)+1),IF(Data_Baseline!M15=0,SMALL(Data_Baseline!$C15:$AZ15,COUNTIF(Data_Baseline!$C15:$AZ15,0)+1),Data_Baseline!M15)))),"")</f>
        <v>8.2503561903164615E-5</v>
      </c>
      <c r="O15" s="79">
        <f ca="1">IFERROR(IF(Data_Baseline!N15="","",IF($C$3="On",IF(O$3&lt;=$B$2,SMALL(Data_Baseline!$C15:$AZ15,COUNTIF(Data_Baseline!$C15:$AZ15,0)+1)/MAX(Data_Baseline!$C15:$AZ15),IF(Data_Baseline!N15=0,SMALL(Data_Baseline!$C15:$AZ15,COUNTIF(Data_Baseline!$C15:$AZ15,0)+1)/MAX(Data_Baseline!$C15:$AZ15),Data_Baseline!N15/MAX(Data_Baseline!$C15:$AZ15))),IF(O$3&lt;=$B$2,SMALL(Data_Baseline!$C15:$AZ15,COUNTIF(Data_Baseline!$C15:$AZ15,0)+1),IF(Data_Baseline!N15=0,SMALL(Data_Baseline!$C15:$AZ15,COUNTIF(Data_Baseline!$C15:$AZ15,0)+1),Data_Baseline!N15)))),"")</f>
        <v>8.2503561903164615E-5</v>
      </c>
      <c r="P15" s="79">
        <f ca="1">IFERROR(IF(Data_Baseline!O15="","",IF($C$3="On",IF(P$3&lt;=$B$2,SMALL(Data_Baseline!$C15:$AZ15,COUNTIF(Data_Baseline!$C15:$AZ15,0)+1)/MAX(Data_Baseline!$C15:$AZ15),IF(Data_Baseline!O15=0,SMALL(Data_Baseline!$C15:$AZ15,COUNTIF(Data_Baseline!$C15:$AZ15,0)+1)/MAX(Data_Baseline!$C15:$AZ15),Data_Baseline!O15/MAX(Data_Baseline!$C15:$AZ15))),IF(P$3&lt;=$B$2,SMALL(Data_Baseline!$C15:$AZ15,COUNTIF(Data_Baseline!$C15:$AZ15,0)+1),IF(Data_Baseline!O15=0,SMALL(Data_Baseline!$C15:$AZ15,COUNTIF(Data_Baseline!$C15:$AZ15,0)+1),Data_Baseline!O15)))),"")</f>
        <v>8.2503561903164615E-5</v>
      </c>
      <c r="Q15" s="79">
        <f ca="1">IFERROR(IF(Data_Baseline!P15="","",IF($C$3="On",IF(Q$3&lt;=$B$2,SMALL(Data_Baseline!$C15:$AZ15,COUNTIF(Data_Baseline!$C15:$AZ15,0)+1)/MAX(Data_Baseline!$C15:$AZ15),IF(Data_Baseline!P15=0,SMALL(Data_Baseline!$C15:$AZ15,COUNTIF(Data_Baseline!$C15:$AZ15,0)+1)/MAX(Data_Baseline!$C15:$AZ15),Data_Baseline!P15/MAX(Data_Baseline!$C15:$AZ15))),IF(Q$3&lt;=$B$2,SMALL(Data_Baseline!$C15:$AZ15,COUNTIF(Data_Baseline!$C15:$AZ15,0)+1),IF(Data_Baseline!P15=0,SMALL(Data_Baseline!$C15:$AZ15,COUNTIF(Data_Baseline!$C15:$AZ15,0)+1),Data_Baseline!P15)))),"")</f>
        <v>8.2503561903164615E-5</v>
      </c>
      <c r="R15" s="79">
        <f ca="1">IFERROR(IF(Data_Baseline!Q15="","",IF($C$3="On",IF(R$3&lt;=$B$2,SMALL(Data_Baseline!$C15:$AZ15,COUNTIF(Data_Baseline!$C15:$AZ15,0)+1)/MAX(Data_Baseline!$C15:$AZ15),IF(Data_Baseline!Q15=0,SMALL(Data_Baseline!$C15:$AZ15,COUNTIF(Data_Baseline!$C15:$AZ15,0)+1)/MAX(Data_Baseline!$C15:$AZ15),Data_Baseline!Q15/MAX(Data_Baseline!$C15:$AZ15))),IF(R$3&lt;=$B$2,SMALL(Data_Baseline!$C15:$AZ15,COUNTIF(Data_Baseline!$C15:$AZ15,0)+1),IF(Data_Baseline!Q15=0,SMALL(Data_Baseline!$C15:$AZ15,COUNTIF(Data_Baseline!$C15:$AZ15,0)+1),Data_Baseline!Q15)))),"")</f>
        <v>8.2503561903164615E-5</v>
      </c>
      <c r="S15" s="79">
        <f ca="1">IFERROR(IF(Data_Baseline!R15="","",IF($C$3="On",IF(S$3&lt;=$B$2,SMALL(Data_Baseline!$C15:$AZ15,COUNTIF(Data_Baseline!$C15:$AZ15,0)+1)/MAX(Data_Baseline!$C15:$AZ15),IF(Data_Baseline!R15=0,SMALL(Data_Baseline!$C15:$AZ15,COUNTIF(Data_Baseline!$C15:$AZ15,0)+1)/MAX(Data_Baseline!$C15:$AZ15),Data_Baseline!R15/MAX(Data_Baseline!$C15:$AZ15))),IF(S$3&lt;=$B$2,SMALL(Data_Baseline!$C15:$AZ15,COUNTIF(Data_Baseline!$C15:$AZ15,0)+1),IF(Data_Baseline!R15=0,SMALL(Data_Baseline!$C15:$AZ15,COUNTIF(Data_Baseline!$C15:$AZ15,0)+1),Data_Baseline!R15)))),"")</f>
        <v>8.2503561903164615E-5</v>
      </c>
      <c r="T15" s="79">
        <f ca="1">IFERROR(IF(Data_Baseline!S15="","",IF($C$3="On",IF(T$3&lt;=$B$2,SMALL(Data_Baseline!$C15:$AZ15,COUNTIF(Data_Baseline!$C15:$AZ15,0)+1)/MAX(Data_Baseline!$C15:$AZ15),IF(Data_Baseline!S15=0,SMALL(Data_Baseline!$C15:$AZ15,COUNTIF(Data_Baseline!$C15:$AZ15,0)+1)/MAX(Data_Baseline!$C15:$AZ15),Data_Baseline!S15/MAX(Data_Baseline!$C15:$AZ15))),IF(T$3&lt;=$B$2,SMALL(Data_Baseline!$C15:$AZ15,COUNTIF(Data_Baseline!$C15:$AZ15,0)+1),IF(Data_Baseline!S15=0,SMALL(Data_Baseline!$C15:$AZ15,COUNTIF(Data_Baseline!$C15:$AZ15,0)+1),Data_Baseline!S15)))),"")</f>
        <v>8.2503561903164615E-5</v>
      </c>
      <c r="U15" s="79">
        <f ca="1">IFERROR(IF(Data_Baseline!T15="","",IF($C$3="On",IF(U$3&lt;=$B$2,SMALL(Data_Baseline!$C15:$AZ15,COUNTIF(Data_Baseline!$C15:$AZ15,0)+1)/MAX(Data_Baseline!$C15:$AZ15),IF(Data_Baseline!T15=0,SMALL(Data_Baseline!$C15:$AZ15,COUNTIF(Data_Baseline!$C15:$AZ15,0)+1)/MAX(Data_Baseline!$C15:$AZ15),Data_Baseline!T15/MAX(Data_Baseline!$C15:$AZ15))),IF(U$3&lt;=$B$2,SMALL(Data_Baseline!$C15:$AZ15,COUNTIF(Data_Baseline!$C15:$AZ15,0)+1),IF(Data_Baseline!T15=0,SMALL(Data_Baseline!$C15:$AZ15,COUNTIF(Data_Baseline!$C15:$AZ15,0)+1),Data_Baseline!T15)))),"")</f>
        <v>8.2503561903164615E-5</v>
      </c>
      <c r="V15" s="79">
        <f ca="1">IFERROR(IF(Data_Baseline!U15="","",IF($C$3="On",IF(V$3&lt;=$B$2,SMALL(Data_Baseline!$C15:$AZ15,COUNTIF(Data_Baseline!$C15:$AZ15,0)+1)/MAX(Data_Baseline!$C15:$AZ15),IF(Data_Baseline!U15=0,SMALL(Data_Baseline!$C15:$AZ15,COUNTIF(Data_Baseline!$C15:$AZ15,0)+1)/MAX(Data_Baseline!$C15:$AZ15),Data_Baseline!U15/MAX(Data_Baseline!$C15:$AZ15))),IF(V$3&lt;=$B$2,SMALL(Data_Baseline!$C15:$AZ15,COUNTIF(Data_Baseline!$C15:$AZ15,0)+1),IF(Data_Baseline!U15=0,SMALL(Data_Baseline!$C15:$AZ15,COUNTIF(Data_Baseline!$C15:$AZ15,0)+1),Data_Baseline!U15)))),"")</f>
        <v>8.2503561903164615E-5</v>
      </c>
      <c r="W15" s="79">
        <f ca="1">IFERROR(IF(Data_Baseline!V15="","",IF($C$3="On",IF(W$3&lt;=$B$2,SMALL(Data_Baseline!$C15:$AZ15,COUNTIF(Data_Baseline!$C15:$AZ15,0)+1)/MAX(Data_Baseline!$C15:$AZ15),IF(Data_Baseline!V15=0,SMALL(Data_Baseline!$C15:$AZ15,COUNTIF(Data_Baseline!$C15:$AZ15,0)+1)/MAX(Data_Baseline!$C15:$AZ15),Data_Baseline!V15/MAX(Data_Baseline!$C15:$AZ15))),IF(W$3&lt;=$B$2,SMALL(Data_Baseline!$C15:$AZ15,COUNTIF(Data_Baseline!$C15:$AZ15,0)+1),IF(Data_Baseline!V15=0,SMALL(Data_Baseline!$C15:$AZ15,COUNTIF(Data_Baseline!$C15:$AZ15,0)+1),Data_Baseline!V15)))),"")</f>
        <v>8.2503561903164615E-5</v>
      </c>
      <c r="X15" s="79">
        <f ca="1">IFERROR(IF(Data_Baseline!W15="","",IF($C$3="On",IF(X$3&lt;=$B$2,SMALL(Data_Baseline!$C15:$AZ15,COUNTIF(Data_Baseline!$C15:$AZ15,0)+1)/MAX(Data_Baseline!$C15:$AZ15),IF(Data_Baseline!W15=0,SMALL(Data_Baseline!$C15:$AZ15,COUNTIF(Data_Baseline!$C15:$AZ15,0)+1)/MAX(Data_Baseline!$C15:$AZ15),Data_Baseline!W15/MAX(Data_Baseline!$C15:$AZ15))),IF(X$3&lt;=$B$2,SMALL(Data_Baseline!$C15:$AZ15,COUNTIF(Data_Baseline!$C15:$AZ15,0)+1),IF(Data_Baseline!W15=0,SMALL(Data_Baseline!$C15:$AZ15,COUNTIF(Data_Baseline!$C15:$AZ15,0)+1),Data_Baseline!W15)))),"")</f>
        <v>8.2503561903164615E-5</v>
      </c>
      <c r="Y15" s="79">
        <f ca="1">IFERROR(IF(Data_Baseline!X15="","",IF($C$3="On",IF(Y$3&lt;=$B$2,SMALL(Data_Baseline!$C15:$AZ15,COUNTIF(Data_Baseline!$C15:$AZ15,0)+1)/MAX(Data_Baseline!$C15:$AZ15),IF(Data_Baseline!X15=0,SMALL(Data_Baseline!$C15:$AZ15,COUNTIF(Data_Baseline!$C15:$AZ15,0)+1)/MAX(Data_Baseline!$C15:$AZ15),Data_Baseline!X15/MAX(Data_Baseline!$C15:$AZ15))),IF(Y$3&lt;=$B$2,SMALL(Data_Baseline!$C15:$AZ15,COUNTIF(Data_Baseline!$C15:$AZ15,0)+1),IF(Data_Baseline!X15=0,SMALL(Data_Baseline!$C15:$AZ15,COUNTIF(Data_Baseline!$C15:$AZ15,0)+1),Data_Baseline!X15)))),"")</f>
        <v>8.2503561903164615E-5</v>
      </c>
      <c r="Z15" s="79">
        <f ca="1">IFERROR(IF(Data_Baseline!Y15="","",IF($C$3="On",IF(Z$3&lt;=$B$2,SMALL(Data_Baseline!$C15:$AZ15,COUNTIF(Data_Baseline!$C15:$AZ15,0)+1)/MAX(Data_Baseline!$C15:$AZ15),IF(Data_Baseline!Y15=0,SMALL(Data_Baseline!$C15:$AZ15,COUNTIF(Data_Baseline!$C15:$AZ15,0)+1)/MAX(Data_Baseline!$C15:$AZ15),Data_Baseline!Y15/MAX(Data_Baseline!$C15:$AZ15))),IF(Z$3&lt;=$B$2,SMALL(Data_Baseline!$C15:$AZ15,COUNTIF(Data_Baseline!$C15:$AZ15,0)+1),IF(Data_Baseline!Y15=0,SMALL(Data_Baseline!$C15:$AZ15,COUNTIF(Data_Baseline!$C15:$AZ15,0)+1),Data_Baseline!Y15)))),"")</f>
        <v>2.0487025316711575E-3</v>
      </c>
      <c r="AA15" s="79">
        <f ca="1">IFERROR(IF(Data_Baseline!Z15="","",IF($C$3="On",IF(AA$3&lt;=$B$2,SMALL(Data_Baseline!$C15:$AZ15,COUNTIF(Data_Baseline!$C15:$AZ15,0)+1)/MAX(Data_Baseline!$C15:$AZ15),IF(Data_Baseline!Z15=0,SMALL(Data_Baseline!$C15:$AZ15,COUNTIF(Data_Baseline!$C15:$AZ15,0)+1)/MAX(Data_Baseline!$C15:$AZ15),Data_Baseline!Z15/MAX(Data_Baseline!$C15:$AZ15))),IF(AA$3&lt;=$B$2,SMALL(Data_Baseline!$C15:$AZ15,COUNTIF(Data_Baseline!$C15:$AZ15,0)+1),IF(Data_Baseline!Z15=0,SMALL(Data_Baseline!$C15:$AZ15,COUNTIF(Data_Baseline!$C15:$AZ15,0)+1),Data_Baseline!Z15)))),"")</f>
        <v>7.4473573047107574E-3</v>
      </c>
      <c r="AB15" s="79">
        <f ca="1">IFERROR(IF(Data_Baseline!AA15="","",IF($C$3="On",IF(AB$3&lt;=$B$2,SMALL(Data_Baseline!$C15:$AZ15,COUNTIF(Data_Baseline!$C15:$AZ15,0)+1)/MAX(Data_Baseline!$C15:$AZ15),IF(Data_Baseline!AA15=0,SMALL(Data_Baseline!$C15:$AZ15,COUNTIF(Data_Baseline!$C15:$AZ15,0)+1)/MAX(Data_Baseline!$C15:$AZ15),Data_Baseline!AA15/MAX(Data_Baseline!$C15:$AZ15))),IF(AB$3&lt;=$B$2,SMALL(Data_Baseline!$C15:$AZ15,COUNTIF(Data_Baseline!$C15:$AZ15,0)+1),IF(Data_Baseline!AA15=0,SMALL(Data_Baseline!$C15:$AZ15,COUNTIF(Data_Baseline!$C15:$AZ15,0)+1),Data_Baseline!AA15)))),"")</f>
        <v>1.7388388873958424E-2</v>
      </c>
      <c r="AC15" s="79">
        <f ca="1">IFERROR(IF(Data_Baseline!AB15="","",IF($C$3="On",IF(AC$3&lt;=$B$2,SMALL(Data_Baseline!$C15:$AZ15,COUNTIF(Data_Baseline!$C15:$AZ15,0)+1)/MAX(Data_Baseline!$C15:$AZ15),IF(Data_Baseline!AB15=0,SMALL(Data_Baseline!$C15:$AZ15,COUNTIF(Data_Baseline!$C15:$AZ15,0)+1)/MAX(Data_Baseline!$C15:$AZ15),Data_Baseline!AB15/MAX(Data_Baseline!$C15:$AZ15))),IF(AC$3&lt;=$B$2,SMALL(Data_Baseline!$C15:$AZ15,COUNTIF(Data_Baseline!$C15:$AZ15,0)+1),IF(Data_Baseline!AB15=0,SMALL(Data_Baseline!$C15:$AZ15,COUNTIF(Data_Baseline!$C15:$AZ15,0)+1),Data_Baseline!AB15)))),"")</f>
        <v>3.7373564221491774E-2</v>
      </c>
      <c r="AD15" s="79">
        <f ca="1">IFERROR(IF(Data_Baseline!AC15="","",IF($C$3="On",IF(AD$3&lt;=$B$2,SMALL(Data_Baseline!$C15:$AZ15,COUNTIF(Data_Baseline!$C15:$AZ15,0)+1)/MAX(Data_Baseline!$C15:$AZ15),IF(Data_Baseline!AC15=0,SMALL(Data_Baseline!$C15:$AZ15,COUNTIF(Data_Baseline!$C15:$AZ15,0)+1)/MAX(Data_Baseline!$C15:$AZ15),Data_Baseline!AC15/MAX(Data_Baseline!$C15:$AZ15))),IF(AD$3&lt;=$B$2,SMALL(Data_Baseline!$C15:$AZ15,COUNTIF(Data_Baseline!$C15:$AZ15,0)+1),IF(Data_Baseline!AC15=0,SMALL(Data_Baseline!$C15:$AZ15,COUNTIF(Data_Baseline!$C15:$AZ15,0)+1),Data_Baseline!AC15)))),"")</f>
        <v>7.3916536613489778E-2</v>
      </c>
      <c r="AE15" s="79">
        <f ca="1">IFERROR(IF(Data_Baseline!AD15="","",IF($C$3="On",IF(AE$3&lt;=$B$2,SMALL(Data_Baseline!$C15:$AZ15,COUNTIF(Data_Baseline!$C15:$AZ15,0)+1)/MAX(Data_Baseline!$C15:$AZ15),IF(Data_Baseline!AD15=0,SMALL(Data_Baseline!$C15:$AZ15,COUNTIF(Data_Baseline!$C15:$AZ15,0)+1)/MAX(Data_Baseline!$C15:$AZ15),Data_Baseline!AD15/MAX(Data_Baseline!$C15:$AZ15))),IF(AE$3&lt;=$B$2,SMALL(Data_Baseline!$C15:$AZ15,COUNTIF(Data_Baseline!$C15:$AZ15,0)+1),IF(Data_Baseline!AD15=0,SMALL(Data_Baseline!$C15:$AZ15,COUNTIF(Data_Baseline!$C15:$AZ15,0)+1),Data_Baseline!AD15)))),"")</f>
        <v>0.1390783032210002</v>
      </c>
      <c r="AF15" s="79">
        <f ca="1">IFERROR(IF(Data_Baseline!AE15="","",IF($C$3="On",IF(AF$3&lt;=$B$2,SMALL(Data_Baseline!$C15:$AZ15,COUNTIF(Data_Baseline!$C15:$AZ15,0)+1)/MAX(Data_Baseline!$C15:$AZ15),IF(Data_Baseline!AE15=0,SMALL(Data_Baseline!$C15:$AZ15,COUNTIF(Data_Baseline!$C15:$AZ15,0)+1)/MAX(Data_Baseline!$C15:$AZ15),Data_Baseline!AE15/MAX(Data_Baseline!$C15:$AZ15))),IF(AF$3&lt;=$B$2,SMALL(Data_Baseline!$C15:$AZ15,COUNTIF(Data_Baseline!$C15:$AZ15,0)+1),IF(Data_Baseline!AE15=0,SMALL(Data_Baseline!$C15:$AZ15,COUNTIF(Data_Baseline!$C15:$AZ15,0)+1),Data_Baseline!AE15)))),"")</f>
        <v>0.2453450170548587</v>
      </c>
      <c r="AG15" s="79">
        <f ca="1">IFERROR(IF(Data_Baseline!AF15="","",IF($C$3="On",IF(AG$3&lt;=$B$2,SMALL(Data_Baseline!$C15:$AZ15,COUNTIF(Data_Baseline!$C15:$AZ15,0)+1)/MAX(Data_Baseline!$C15:$AZ15),IF(Data_Baseline!AF15=0,SMALL(Data_Baseline!$C15:$AZ15,COUNTIF(Data_Baseline!$C15:$AZ15,0)+1)/MAX(Data_Baseline!$C15:$AZ15),Data_Baseline!AF15/MAX(Data_Baseline!$C15:$AZ15))),IF(AG$3&lt;=$B$2,SMALL(Data_Baseline!$C15:$AZ15,COUNTIF(Data_Baseline!$C15:$AZ15,0)+1),IF(Data_Baseline!AF15=0,SMALL(Data_Baseline!$C15:$AZ15,COUNTIF(Data_Baseline!$C15:$AZ15,0)+1),Data_Baseline!AF15)))),"")</f>
        <v>0.39197213799980801</v>
      </c>
      <c r="AH15" s="79">
        <f ca="1">IFERROR(IF(Data_Baseline!AG15="","",IF($C$3="On",IF(AH$3&lt;=$B$2,SMALL(Data_Baseline!$C15:$AZ15,COUNTIF(Data_Baseline!$C15:$AZ15,0)+1)/MAX(Data_Baseline!$C15:$AZ15),IF(Data_Baseline!AG15=0,SMALL(Data_Baseline!$C15:$AZ15,COUNTIF(Data_Baseline!$C15:$AZ15,0)+1)/MAX(Data_Baseline!$C15:$AZ15),Data_Baseline!AG15/MAX(Data_Baseline!$C15:$AZ15))),IF(AH$3&lt;=$B$2,SMALL(Data_Baseline!$C15:$AZ15,COUNTIF(Data_Baseline!$C15:$AZ15,0)+1),IF(Data_Baseline!AG15=0,SMALL(Data_Baseline!$C15:$AZ15,COUNTIF(Data_Baseline!$C15:$AZ15,0)+1),Data_Baseline!AG15)))),"")</f>
        <v>0.55596332969990858</v>
      </c>
      <c r="AI15" s="79">
        <f ca="1">IFERROR(IF(Data_Baseline!AH15="","",IF($C$3="On",IF(AI$3&lt;=$B$2,SMALL(Data_Baseline!$C15:$AZ15,COUNTIF(Data_Baseline!$C15:$AZ15,0)+1)/MAX(Data_Baseline!$C15:$AZ15),IF(Data_Baseline!AH15=0,SMALL(Data_Baseline!$C15:$AZ15,COUNTIF(Data_Baseline!$C15:$AZ15,0)+1)/MAX(Data_Baseline!$C15:$AZ15),Data_Baseline!AH15/MAX(Data_Baseline!$C15:$AZ15))),IF(AI$3&lt;=$B$2,SMALL(Data_Baseline!$C15:$AZ15,COUNTIF(Data_Baseline!$C15:$AZ15,0)+1),IF(Data_Baseline!AH15=0,SMALL(Data_Baseline!$C15:$AZ15,COUNTIF(Data_Baseline!$C15:$AZ15,0)+1),Data_Baseline!AH15)))),"")</f>
        <v>0.70526686621671231</v>
      </c>
      <c r="AJ15" s="79">
        <f ca="1">IFERROR(IF(Data_Baseline!AI15="","",IF($C$3="On",IF(AJ$3&lt;=$B$2,SMALL(Data_Baseline!$C15:$AZ15,COUNTIF(Data_Baseline!$C15:$AZ15,0)+1)/MAX(Data_Baseline!$C15:$AZ15),IF(Data_Baseline!AI15=0,SMALL(Data_Baseline!$C15:$AZ15,COUNTIF(Data_Baseline!$C15:$AZ15,0)+1)/MAX(Data_Baseline!$C15:$AZ15),Data_Baseline!AI15/MAX(Data_Baseline!$C15:$AZ15))),IF(AJ$3&lt;=$B$2,SMALL(Data_Baseline!$C15:$AZ15,COUNTIF(Data_Baseline!$C15:$AZ15,0)+1),IF(Data_Baseline!AI15=0,SMALL(Data_Baseline!$C15:$AZ15,COUNTIF(Data_Baseline!$C15:$AZ15,0)+1),Data_Baseline!AI15)))),"")</f>
        <v>0.81702435119741446</v>
      </c>
      <c r="AK15" s="79">
        <f ca="1">IFERROR(IF(Data_Baseline!AJ15="","",IF($C$3="On",IF(AK$3&lt;=$B$2,SMALL(Data_Baseline!$C15:$AZ15,COUNTIF(Data_Baseline!$C15:$AZ15,0)+1)/MAX(Data_Baseline!$C15:$AZ15),IF(Data_Baseline!AJ15=0,SMALL(Data_Baseline!$C15:$AZ15,COUNTIF(Data_Baseline!$C15:$AZ15,0)+1)/MAX(Data_Baseline!$C15:$AZ15),Data_Baseline!AJ15/MAX(Data_Baseline!$C15:$AZ15))),IF(AK$3&lt;=$B$2,SMALL(Data_Baseline!$C15:$AZ15,COUNTIF(Data_Baseline!$C15:$AZ15,0)+1),IF(Data_Baseline!AJ15=0,SMALL(Data_Baseline!$C15:$AZ15,COUNTIF(Data_Baseline!$C15:$AZ15,0)+1),Data_Baseline!AJ15)))),"")</f>
        <v>0.88966129852076792</v>
      </c>
      <c r="AL15" s="79">
        <f ca="1">IFERROR(IF(Data_Baseline!AK15="","",IF($C$3="On",IF(AL$3&lt;=$B$2,SMALL(Data_Baseline!$C15:$AZ15,COUNTIF(Data_Baseline!$C15:$AZ15,0)+1)/MAX(Data_Baseline!$C15:$AZ15),IF(Data_Baseline!AK15=0,SMALL(Data_Baseline!$C15:$AZ15,COUNTIF(Data_Baseline!$C15:$AZ15,0)+1)/MAX(Data_Baseline!$C15:$AZ15),Data_Baseline!AK15/MAX(Data_Baseline!$C15:$AZ15))),IF(AL$3&lt;=$B$2,SMALL(Data_Baseline!$C15:$AZ15,COUNTIF(Data_Baseline!$C15:$AZ15,0)+1),IF(Data_Baseline!AK15=0,SMALL(Data_Baseline!$C15:$AZ15,COUNTIF(Data_Baseline!$C15:$AZ15,0)+1),Data_Baseline!AK15)))),"")</f>
        <v>0.93223105280813112</v>
      </c>
      <c r="AM15" s="79">
        <f ca="1">IFERROR(IF(Data_Baseline!AL15="","",IF($C$3="On",IF(AM$3&lt;=$B$2,SMALL(Data_Baseline!$C15:$AZ15,COUNTIF(Data_Baseline!$C15:$AZ15,0)+1)/MAX(Data_Baseline!$C15:$AZ15),IF(Data_Baseline!AL15=0,SMALL(Data_Baseline!$C15:$AZ15,COUNTIF(Data_Baseline!$C15:$AZ15,0)+1)/MAX(Data_Baseline!$C15:$AZ15),Data_Baseline!AL15/MAX(Data_Baseline!$C15:$AZ15))),IF(AM$3&lt;=$B$2,SMALL(Data_Baseline!$C15:$AZ15,COUNTIF(Data_Baseline!$C15:$AZ15,0)+1),IF(Data_Baseline!AL15=0,SMALL(Data_Baseline!$C15:$AZ15,COUNTIF(Data_Baseline!$C15:$AZ15,0)+1),Data_Baseline!AL15)))),"")</f>
        <v>0.95696445213421333</v>
      </c>
      <c r="AN15" s="79">
        <f ca="1">IFERROR(IF(Data_Baseline!AM15="","",IF($C$3="On",IF(AN$3&lt;=$B$2,SMALL(Data_Baseline!$C15:$AZ15,COUNTIF(Data_Baseline!$C15:$AZ15,0)+1)/MAX(Data_Baseline!$C15:$AZ15),IF(Data_Baseline!AM15=0,SMALL(Data_Baseline!$C15:$AZ15,COUNTIF(Data_Baseline!$C15:$AZ15,0)+1)/MAX(Data_Baseline!$C15:$AZ15),Data_Baseline!AM15/MAX(Data_Baseline!$C15:$AZ15))),IF(AN$3&lt;=$B$2,SMALL(Data_Baseline!$C15:$AZ15,COUNTIF(Data_Baseline!$C15:$AZ15,0)+1),IF(Data_Baseline!AM15=0,SMALL(Data_Baseline!$C15:$AZ15,COUNTIF(Data_Baseline!$C15:$AZ15,0)+1),Data_Baseline!AM15)))),"")</f>
        <v>0.97308052436428671</v>
      </c>
      <c r="AO15" s="79">
        <f ca="1">IFERROR(IF(Data_Baseline!AN15="","",IF($C$3="On",IF(AO$3&lt;=$B$2,SMALL(Data_Baseline!$C15:$AZ15,COUNTIF(Data_Baseline!$C15:$AZ15,0)+1)/MAX(Data_Baseline!$C15:$AZ15),IF(Data_Baseline!AN15=0,SMALL(Data_Baseline!$C15:$AZ15,COUNTIF(Data_Baseline!$C15:$AZ15,0)+1)/MAX(Data_Baseline!$C15:$AZ15),Data_Baseline!AN15/MAX(Data_Baseline!$C15:$AZ15))),IF(AO$3&lt;=$B$2,SMALL(Data_Baseline!$C15:$AZ15,COUNTIF(Data_Baseline!$C15:$AZ15,0)+1),IF(Data_Baseline!AN15=0,SMALL(Data_Baseline!$C15:$AZ15,COUNTIF(Data_Baseline!$C15:$AZ15,0)+1),Data_Baseline!AN15)))),"")</f>
        <v>0.98507633696228303</v>
      </c>
      <c r="AP15" s="79">
        <f ca="1">IFERROR(IF(Data_Baseline!AO15="","",IF($C$3="On",IF(AP$3&lt;=$B$2,SMALL(Data_Baseline!$C15:$AZ15,COUNTIF(Data_Baseline!$C15:$AZ15,0)+1)/MAX(Data_Baseline!$C15:$AZ15),IF(Data_Baseline!AO15=0,SMALL(Data_Baseline!$C15:$AZ15,COUNTIF(Data_Baseline!$C15:$AZ15,0)+1)/MAX(Data_Baseline!$C15:$AZ15),Data_Baseline!AO15/MAX(Data_Baseline!$C15:$AZ15))),IF(AP$3&lt;=$B$2,SMALL(Data_Baseline!$C15:$AZ15,COUNTIF(Data_Baseline!$C15:$AZ15,0)+1),IF(Data_Baseline!AO15=0,SMALL(Data_Baseline!$C15:$AZ15,COUNTIF(Data_Baseline!$C15:$AZ15,0)+1),Data_Baseline!AO15)))),"")</f>
        <v>0.99523119792392778</v>
      </c>
      <c r="AQ15" s="79">
        <f ca="1">IFERROR(IF(Data_Baseline!AP15="","",IF($C$3="On",IF(AQ$3&lt;=$B$2,SMALL(Data_Baseline!$C15:$AZ15,COUNTIF(Data_Baseline!$C15:$AZ15,0)+1)/MAX(Data_Baseline!$C15:$AZ15),IF(Data_Baseline!AP15=0,SMALL(Data_Baseline!$C15:$AZ15,COUNTIF(Data_Baseline!$C15:$AZ15,0)+1)/MAX(Data_Baseline!$C15:$AZ15),Data_Baseline!AP15/MAX(Data_Baseline!$C15:$AZ15))),IF(AQ$3&lt;=$B$2,SMALL(Data_Baseline!$C15:$AZ15,COUNTIF(Data_Baseline!$C15:$AZ15,0)+1),IF(Data_Baseline!AP15=0,SMALL(Data_Baseline!$C15:$AZ15,COUNTIF(Data_Baseline!$C15:$AZ15,0)+1),Data_Baseline!AP15)))),"")</f>
        <v>1</v>
      </c>
      <c r="AR15" s="79" t="str">
        <f>IFERROR(IF(Data_Baseline!AQ15="","",IF($C$3="On",IF(AR$3&lt;=$B$2,SMALL(Data_Baseline!$C15:$AZ15,COUNTIF(Data_Baseline!$C15:$AZ15,0)+1)/MAX(Data_Baseline!$C15:$AZ15),IF(Data_Baseline!AQ15=0,SMALL(Data_Baseline!$C15:$AZ15,COUNTIF(Data_Baseline!$C15:$AZ15,0)+1)/MAX(Data_Baseline!$C15:$AZ15),Data_Baseline!AQ15/MAX(Data_Baseline!$C15:$AZ15))),IF(AR$3&lt;=$B$2,SMALL(Data_Baseline!$C15:$AZ15,COUNTIF(Data_Baseline!$C15:$AZ15,0)+1),IF(Data_Baseline!AQ15=0,SMALL(Data_Baseline!$C15:$AZ15,COUNTIF(Data_Baseline!$C15:$AZ15,0)+1),Data_Baseline!AQ15)))),"")</f>
        <v/>
      </c>
      <c r="AS15" s="79" t="str">
        <f>IFERROR(IF(Data_Baseline!AR15="","",IF($C$3="On",IF(AS$3&lt;=$B$2,SMALL(Data_Baseline!$C15:$AZ15,COUNTIF(Data_Baseline!$C15:$AZ15,0)+1)/MAX(Data_Baseline!$C15:$AZ15),IF(Data_Baseline!AR15=0,SMALL(Data_Baseline!$C15:$AZ15,COUNTIF(Data_Baseline!$C15:$AZ15,0)+1)/MAX(Data_Baseline!$C15:$AZ15),Data_Baseline!AR15/MAX(Data_Baseline!$C15:$AZ15))),IF(AS$3&lt;=$B$2,SMALL(Data_Baseline!$C15:$AZ15,COUNTIF(Data_Baseline!$C15:$AZ15,0)+1),IF(Data_Baseline!AR15=0,SMALL(Data_Baseline!$C15:$AZ15,COUNTIF(Data_Baseline!$C15:$AZ15,0)+1),Data_Baseline!AR15)))),"")</f>
        <v/>
      </c>
      <c r="AT15" s="79" t="str">
        <f>IFERROR(IF(Data_Baseline!AS15="","",IF($C$3="On",IF(AT$3&lt;=$B$2,SMALL(Data_Baseline!$C15:$AZ15,COUNTIF(Data_Baseline!$C15:$AZ15,0)+1)/MAX(Data_Baseline!$C15:$AZ15),IF(Data_Baseline!AS15=0,SMALL(Data_Baseline!$C15:$AZ15,COUNTIF(Data_Baseline!$C15:$AZ15,0)+1)/MAX(Data_Baseline!$C15:$AZ15),Data_Baseline!AS15/MAX(Data_Baseline!$C15:$AZ15))),IF(AT$3&lt;=$B$2,SMALL(Data_Baseline!$C15:$AZ15,COUNTIF(Data_Baseline!$C15:$AZ15,0)+1),IF(Data_Baseline!AS15=0,SMALL(Data_Baseline!$C15:$AZ15,COUNTIF(Data_Baseline!$C15:$AZ15,0)+1),Data_Baseline!AS15)))),"")</f>
        <v/>
      </c>
      <c r="AU15" s="79" t="str">
        <f>IFERROR(IF(Data_Baseline!AT15="","",IF($C$3="On",IF(AU$3&lt;=$B$2,SMALL(Data_Baseline!$C15:$AZ15,COUNTIF(Data_Baseline!$C15:$AZ15,0)+1)/MAX(Data_Baseline!$C15:$AZ15),IF(Data_Baseline!AT15=0,SMALL(Data_Baseline!$C15:$AZ15,COUNTIF(Data_Baseline!$C15:$AZ15,0)+1)/MAX(Data_Baseline!$C15:$AZ15),Data_Baseline!AT15/MAX(Data_Baseline!$C15:$AZ15))),IF(AU$3&lt;=$B$2,SMALL(Data_Baseline!$C15:$AZ15,COUNTIF(Data_Baseline!$C15:$AZ15,0)+1),IF(Data_Baseline!AT15=0,SMALL(Data_Baseline!$C15:$AZ15,COUNTIF(Data_Baseline!$C15:$AZ15,0)+1),Data_Baseline!AT15)))),"")</f>
        <v/>
      </c>
      <c r="AV15" s="79" t="str">
        <f>IFERROR(IF(Data_Baseline!AU15="","",IF($C$3="On",IF(AV$3&lt;=$B$2,SMALL(Data_Baseline!$C15:$AZ15,COUNTIF(Data_Baseline!$C15:$AZ15,0)+1)/MAX(Data_Baseline!$C15:$AZ15),IF(Data_Baseline!AU15=0,SMALL(Data_Baseline!$C15:$AZ15,COUNTIF(Data_Baseline!$C15:$AZ15,0)+1)/MAX(Data_Baseline!$C15:$AZ15),Data_Baseline!AU15/MAX(Data_Baseline!$C15:$AZ15))),IF(AV$3&lt;=$B$2,SMALL(Data_Baseline!$C15:$AZ15,COUNTIF(Data_Baseline!$C15:$AZ15,0)+1),IF(Data_Baseline!AU15=0,SMALL(Data_Baseline!$C15:$AZ15,COUNTIF(Data_Baseline!$C15:$AZ15,0)+1),Data_Baseline!AU15)))),"")</f>
        <v/>
      </c>
      <c r="AW15" s="79" t="str">
        <f>IFERROR(IF(Data_Baseline!AV15="","",IF($C$3="On",IF(AW$3&lt;=$B$2,SMALL(Data_Baseline!$C15:$AZ15,COUNTIF(Data_Baseline!$C15:$AZ15,0)+1)/MAX(Data_Baseline!$C15:$AZ15),IF(Data_Baseline!AV15=0,SMALL(Data_Baseline!$C15:$AZ15,COUNTIF(Data_Baseline!$C15:$AZ15,0)+1)/MAX(Data_Baseline!$C15:$AZ15),Data_Baseline!AV15/MAX(Data_Baseline!$C15:$AZ15))),IF(AW$3&lt;=$B$2,SMALL(Data_Baseline!$C15:$AZ15,COUNTIF(Data_Baseline!$C15:$AZ15,0)+1),IF(Data_Baseline!AV15=0,SMALL(Data_Baseline!$C15:$AZ15,COUNTIF(Data_Baseline!$C15:$AZ15,0)+1),Data_Baseline!AV15)))),"")</f>
        <v/>
      </c>
      <c r="AX15" s="79" t="str">
        <f>IFERROR(IF(Data_Baseline!AW15="","",IF($C$3="On",IF(AX$3&lt;=$B$2,SMALL(Data_Baseline!$C15:$AZ15,COUNTIF(Data_Baseline!$C15:$AZ15,0)+1)/MAX(Data_Baseline!$C15:$AZ15),IF(Data_Baseline!AW15=0,SMALL(Data_Baseline!$C15:$AZ15,COUNTIF(Data_Baseline!$C15:$AZ15,0)+1)/MAX(Data_Baseline!$C15:$AZ15),Data_Baseline!AW15/MAX(Data_Baseline!$C15:$AZ15))),IF(AX$3&lt;=$B$2,SMALL(Data_Baseline!$C15:$AZ15,COUNTIF(Data_Baseline!$C15:$AZ15,0)+1),IF(Data_Baseline!AW15=0,SMALL(Data_Baseline!$C15:$AZ15,COUNTIF(Data_Baseline!$C15:$AZ15,0)+1),Data_Baseline!AW15)))),"")</f>
        <v/>
      </c>
      <c r="AY15" s="79" t="str">
        <f>IFERROR(IF(Data_Baseline!AX15="","",IF($C$3="On",IF(AY$3&lt;=$B$2,SMALL(Data_Baseline!$C15:$AZ15,COUNTIF(Data_Baseline!$C15:$AZ15,0)+1)/MAX(Data_Baseline!$C15:$AZ15),IF(Data_Baseline!AX15=0,SMALL(Data_Baseline!$C15:$AZ15,COUNTIF(Data_Baseline!$C15:$AZ15,0)+1)/MAX(Data_Baseline!$C15:$AZ15),Data_Baseline!AX15/MAX(Data_Baseline!$C15:$AZ15))),IF(AY$3&lt;=$B$2,SMALL(Data_Baseline!$C15:$AZ15,COUNTIF(Data_Baseline!$C15:$AZ15,0)+1),IF(Data_Baseline!AX15=0,SMALL(Data_Baseline!$C15:$AZ15,COUNTIF(Data_Baseline!$C15:$AZ15,0)+1),Data_Baseline!AX15)))),"")</f>
        <v/>
      </c>
      <c r="AZ15" s="79" t="str">
        <f>IFERROR(IF(Data_Baseline!AY15="","",IF($C$3="On",IF(AZ$3&lt;=$B$2,SMALL(Data_Baseline!$C15:$AZ15,COUNTIF(Data_Baseline!$C15:$AZ15,0)+1)/MAX(Data_Baseline!$C15:$AZ15),IF(Data_Baseline!AY15=0,SMALL(Data_Baseline!$C15:$AZ15,COUNTIF(Data_Baseline!$C15:$AZ15,0)+1)/MAX(Data_Baseline!$C15:$AZ15),Data_Baseline!AY15/MAX(Data_Baseline!$C15:$AZ15))),IF(AZ$3&lt;=$B$2,SMALL(Data_Baseline!$C15:$AZ15,COUNTIF(Data_Baseline!$C15:$AZ15,0)+1),IF(Data_Baseline!AY15=0,SMALL(Data_Baseline!$C15:$AZ15,COUNTIF(Data_Baseline!$C15:$AZ15,0)+1),Data_Baseline!AY15)))),"")</f>
        <v/>
      </c>
      <c r="BA15" s="79" t="str">
        <f>IFERROR(IF(Data_Baseline!AZ15="","",IF($C$3="On",IF(BA$3&lt;=$B$2,SMALL(Data_Baseline!$C15:$AZ15,COUNTIF(Data_Baseline!$C15:$AZ15,0)+1)/MAX(Data_Baseline!$C15:$AZ15),IF(Data_Baseline!AZ15=0,SMALL(Data_Baseline!$C15:$AZ15,COUNTIF(Data_Baseline!$C15:$AZ15,0)+1)/MAX(Data_Baseline!$C15:$AZ15),Data_Baseline!AZ15/MAX(Data_Baseline!$C15:$AZ15))),IF(BA$3&lt;=$B$2,SMALL(Data_Baseline!$C15:$AZ15,COUNTIF(Data_Baseline!$C15:$AZ15,0)+1),IF(Data_Baseline!AZ15=0,SMALL(Data_Baseline!$C15:$AZ15,COUNTIF(Data_Baseline!$C15:$AZ15,0)+1),Data_Baseline!AZ15)))),"")</f>
        <v/>
      </c>
      <c r="BB15" s="79">
        <f ca="1">IF(Data_Initial!BA15="",1,0)</f>
        <v>1</v>
      </c>
      <c r="BC15" s="2" t="str">
        <f t="shared" ca="1" si="0"/>
        <v>3G_OtsA</v>
      </c>
      <c r="BD15" s="79" t="str">
        <f t="shared" ca="1" si="1"/>
        <v>3G</v>
      </c>
      <c r="BE15" s="79" t="str">
        <f ca="1">Data_Initial!BC15</f>
        <v>OtsA</v>
      </c>
      <c r="BF15" s="79" t="str">
        <f ca="1">Data_Initial!BB15</f>
        <v>1_2</v>
      </c>
      <c r="BG15" s="79">
        <f ca="1">IFERROR((INDIRECT("Plate"&amp;Data!A15&amp;"_C!"&amp;CHAR(RIGHT(Data!B15,LEN(Data!B15)-1)+65)&amp;CODE(LEFT(Data!B15,1))-58)),"")</f>
        <v>0</v>
      </c>
      <c r="BH15" s="79" t="str">
        <f ca="1">Data_Initial!BA15</f>
        <v/>
      </c>
      <c r="BI15" s="79">
        <f t="shared" ca="1" si="2"/>
        <v>8.2503561903164615E-5</v>
      </c>
      <c r="BJ15" s="79" t="str">
        <f ca="1">IF(BH15="N",1+MAX($BJ$3:BJ14),"")</f>
        <v/>
      </c>
      <c r="BK15" s="79"/>
      <c r="BL15" s="79"/>
      <c r="BM15" s="79"/>
      <c r="BN15" s="79"/>
      <c r="BO15" s="79"/>
      <c r="BP15" s="79"/>
      <c r="BQ15" s="79"/>
      <c r="BR15" s="79"/>
      <c r="BS15" s="79"/>
      <c r="BT15" s="79"/>
      <c r="BU15" s="79"/>
      <c r="BV15" s="79"/>
      <c r="BW15" s="79"/>
      <c r="BX15" s="79"/>
      <c r="BY15" s="79"/>
      <c r="BZ15" s="79"/>
    </row>
    <row r="16" spans="1:78" x14ac:dyDescent="0.25">
      <c r="A16" s="79">
        <f ca="1">IF(BH16="N","N"&amp;BJ16,IF(BB16=0,"",MAX($A$3:A15)+1))</f>
        <v>13</v>
      </c>
      <c r="B16" s="79" t="str">
        <f ca="1">Data_Initial!A16&amp;C16</f>
        <v>1E2</v>
      </c>
      <c r="C16" s="79" t="str">
        <f ca="1">Data_Initial!B16</f>
        <v>E2</v>
      </c>
      <c r="D16" s="79">
        <f ca="1">IFERROR(IF(Data_Baseline!C16="","",IF($C$3="On",IF(D$3&lt;=$B$2,SMALL(Data_Baseline!$C16:$AZ16,COUNTIF(Data_Baseline!$C16:$AZ16,0)+1)/MAX(Data_Baseline!$C16:$AZ16),IF(Data_Baseline!C16=0,SMALL(Data_Baseline!$C16:$AZ16,COUNTIF(Data_Baseline!$C16:$AZ16,0)+1)/MAX(Data_Baseline!$C16:$AZ16),Data_Baseline!C16/MAX(Data_Baseline!$C16:$AZ16))),IF(D$3&lt;=$B$2,SMALL(Data_Baseline!$C16:$AZ16,COUNTIF(Data_Baseline!$C16:$AZ16,0)+1),IF(Data_Baseline!C16=0,SMALL(Data_Baseline!$C16:$AZ16,COUNTIF(Data_Baseline!$C16:$AZ16,0)+1),Data_Baseline!C16)))),"")</f>
        <v>1.0631787715083825E-3</v>
      </c>
      <c r="E16" s="79">
        <f ca="1">IFERROR(IF(Data_Baseline!D16="","",IF($C$3="On",IF(E$3&lt;=$B$2,SMALL(Data_Baseline!$C16:$AZ16,COUNTIF(Data_Baseline!$C16:$AZ16,0)+1)/MAX(Data_Baseline!$C16:$AZ16),IF(Data_Baseline!D16=0,SMALL(Data_Baseline!$C16:$AZ16,COUNTIF(Data_Baseline!$C16:$AZ16,0)+1)/MAX(Data_Baseline!$C16:$AZ16),Data_Baseline!D16/MAX(Data_Baseline!$C16:$AZ16))),IF(E$3&lt;=$B$2,SMALL(Data_Baseline!$C16:$AZ16,COUNTIF(Data_Baseline!$C16:$AZ16,0)+1),IF(Data_Baseline!D16=0,SMALL(Data_Baseline!$C16:$AZ16,COUNTIF(Data_Baseline!$C16:$AZ16,0)+1),Data_Baseline!D16)))),"")</f>
        <v>1.0631787715083825E-3</v>
      </c>
      <c r="F16" s="79">
        <f ca="1">IFERROR(IF(Data_Baseline!E16="","",IF($C$3="On",IF(F$3&lt;=$B$2,SMALL(Data_Baseline!$C16:$AZ16,COUNTIF(Data_Baseline!$C16:$AZ16,0)+1)/MAX(Data_Baseline!$C16:$AZ16),IF(Data_Baseline!E16=0,SMALL(Data_Baseline!$C16:$AZ16,COUNTIF(Data_Baseline!$C16:$AZ16,0)+1)/MAX(Data_Baseline!$C16:$AZ16),Data_Baseline!E16/MAX(Data_Baseline!$C16:$AZ16))),IF(F$3&lt;=$B$2,SMALL(Data_Baseline!$C16:$AZ16,COUNTIF(Data_Baseline!$C16:$AZ16,0)+1),IF(Data_Baseline!E16=0,SMALL(Data_Baseline!$C16:$AZ16,COUNTIF(Data_Baseline!$C16:$AZ16,0)+1),Data_Baseline!E16)))),"")</f>
        <v>1.0631787715083825E-3</v>
      </c>
      <c r="G16" s="79">
        <f ca="1">IFERROR(IF(Data_Baseline!F16="","",IF($C$3="On",IF(G$3&lt;=$B$2,SMALL(Data_Baseline!$C16:$AZ16,COUNTIF(Data_Baseline!$C16:$AZ16,0)+1)/MAX(Data_Baseline!$C16:$AZ16),IF(Data_Baseline!F16=0,SMALL(Data_Baseline!$C16:$AZ16,COUNTIF(Data_Baseline!$C16:$AZ16,0)+1)/MAX(Data_Baseline!$C16:$AZ16),Data_Baseline!F16/MAX(Data_Baseline!$C16:$AZ16))),IF(G$3&lt;=$B$2,SMALL(Data_Baseline!$C16:$AZ16,COUNTIF(Data_Baseline!$C16:$AZ16,0)+1),IF(Data_Baseline!F16=0,SMALL(Data_Baseline!$C16:$AZ16,COUNTIF(Data_Baseline!$C16:$AZ16,0)+1),Data_Baseline!F16)))),"")</f>
        <v>1.0631787715083825E-3</v>
      </c>
      <c r="H16" s="79">
        <f ca="1">IFERROR(IF(Data_Baseline!G16="","",IF($C$3="On",IF(H$3&lt;=$B$2,SMALL(Data_Baseline!$C16:$AZ16,COUNTIF(Data_Baseline!$C16:$AZ16,0)+1)/MAX(Data_Baseline!$C16:$AZ16),IF(Data_Baseline!G16=0,SMALL(Data_Baseline!$C16:$AZ16,COUNTIF(Data_Baseline!$C16:$AZ16,0)+1)/MAX(Data_Baseline!$C16:$AZ16),Data_Baseline!G16/MAX(Data_Baseline!$C16:$AZ16))),IF(H$3&lt;=$B$2,SMALL(Data_Baseline!$C16:$AZ16,COUNTIF(Data_Baseline!$C16:$AZ16,0)+1),IF(Data_Baseline!G16=0,SMALL(Data_Baseline!$C16:$AZ16,COUNTIF(Data_Baseline!$C16:$AZ16,0)+1),Data_Baseline!G16)))),"")</f>
        <v>1.0631787715083825E-3</v>
      </c>
      <c r="I16" s="79">
        <f ca="1">IFERROR(IF(Data_Baseline!H16="","",IF($C$3="On",IF(I$3&lt;=$B$2,SMALL(Data_Baseline!$C16:$AZ16,COUNTIF(Data_Baseline!$C16:$AZ16,0)+1)/MAX(Data_Baseline!$C16:$AZ16),IF(Data_Baseline!H16=0,SMALL(Data_Baseline!$C16:$AZ16,COUNTIF(Data_Baseline!$C16:$AZ16,0)+1)/MAX(Data_Baseline!$C16:$AZ16),Data_Baseline!H16/MAX(Data_Baseline!$C16:$AZ16))),IF(I$3&lt;=$B$2,SMALL(Data_Baseline!$C16:$AZ16,COUNTIF(Data_Baseline!$C16:$AZ16,0)+1),IF(Data_Baseline!H16=0,SMALL(Data_Baseline!$C16:$AZ16,COUNTIF(Data_Baseline!$C16:$AZ16,0)+1),Data_Baseline!H16)))),"")</f>
        <v>1.0631787715083825E-3</v>
      </c>
      <c r="J16" s="79">
        <f ca="1">IFERROR(IF(Data_Baseline!I16="","",IF($C$3="On",IF(J$3&lt;=$B$2,SMALL(Data_Baseline!$C16:$AZ16,COUNTIF(Data_Baseline!$C16:$AZ16,0)+1)/MAX(Data_Baseline!$C16:$AZ16),IF(Data_Baseline!I16=0,SMALL(Data_Baseline!$C16:$AZ16,COUNTIF(Data_Baseline!$C16:$AZ16,0)+1)/MAX(Data_Baseline!$C16:$AZ16),Data_Baseline!I16/MAX(Data_Baseline!$C16:$AZ16))),IF(J$3&lt;=$B$2,SMALL(Data_Baseline!$C16:$AZ16,COUNTIF(Data_Baseline!$C16:$AZ16,0)+1),IF(Data_Baseline!I16=0,SMALL(Data_Baseline!$C16:$AZ16,COUNTIF(Data_Baseline!$C16:$AZ16,0)+1),Data_Baseline!I16)))),"")</f>
        <v>1.0631787715083825E-3</v>
      </c>
      <c r="K16" s="79">
        <f ca="1">IFERROR(IF(Data_Baseline!J16="","",IF($C$3="On",IF(K$3&lt;=$B$2,SMALL(Data_Baseline!$C16:$AZ16,COUNTIF(Data_Baseline!$C16:$AZ16,0)+1)/MAX(Data_Baseline!$C16:$AZ16),IF(Data_Baseline!J16=0,SMALL(Data_Baseline!$C16:$AZ16,COUNTIF(Data_Baseline!$C16:$AZ16,0)+1)/MAX(Data_Baseline!$C16:$AZ16),Data_Baseline!J16/MAX(Data_Baseline!$C16:$AZ16))),IF(K$3&lt;=$B$2,SMALL(Data_Baseline!$C16:$AZ16,COUNTIF(Data_Baseline!$C16:$AZ16,0)+1),IF(Data_Baseline!J16=0,SMALL(Data_Baseline!$C16:$AZ16,COUNTIF(Data_Baseline!$C16:$AZ16,0)+1),Data_Baseline!J16)))),"")</f>
        <v>1.0631787715083825E-3</v>
      </c>
      <c r="L16" s="79">
        <f ca="1">IFERROR(IF(Data_Baseline!K16="","",IF($C$3="On",IF(L$3&lt;=$B$2,SMALL(Data_Baseline!$C16:$AZ16,COUNTIF(Data_Baseline!$C16:$AZ16,0)+1)/MAX(Data_Baseline!$C16:$AZ16),IF(Data_Baseline!K16=0,SMALL(Data_Baseline!$C16:$AZ16,COUNTIF(Data_Baseline!$C16:$AZ16,0)+1)/MAX(Data_Baseline!$C16:$AZ16),Data_Baseline!K16/MAX(Data_Baseline!$C16:$AZ16))),IF(L$3&lt;=$B$2,SMALL(Data_Baseline!$C16:$AZ16,COUNTIF(Data_Baseline!$C16:$AZ16,0)+1),IF(Data_Baseline!K16=0,SMALL(Data_Baseline!$C16:$AZ16,COUNTIF(Data_Baseline!$C16:$AZ16,0)+1),Data_Baseline!K16)))),"")</f>
        <v>1.0631787715083825E-3</v>
      </c>
      <c r="M16" s="79">
        <f ca="1">IFERROR(IF(Data_Baseline!L16="","",IF($C$3="On",IF(M$3&lt;=$B$2,SMALL(Data_Baseline!$C16:$AZ16,COUNTIF(Data_Baseline!$C16:$AZ16,0)+1)/MAX(Data_Baseline!$C16:$AZ16),IF(Data_Baseline!L16=0,SMALL(Data_Baseline!$C16:$AZ16,COUNTIF(Data_Baseline!$C16:$AZ16,0)+1)/MAX(Data_Baseline!$C16:$AZ16),Data_Baseline!L16/MAX(Data_Baseline!$C16:$AZ16))),IF(M$3&lt;=$B$2,SMALL(Data_Baseline!$C16:$AZ16,COUNTIF(Data_Baseline!$C16:$AZ16,0)+1),IF(Data_Baseline!L16=0,SMALL(Data_Baseline!$C16:$AZ16,COUNTIF(Data_Baseline!$C16:$AZ16,0)+1),Data_Baseline!L16)))),"")</f>
        <v>1.0631787715083825E-3</v>
      </c>
      <c r="N16" s="79">
        <f ca="1">IFERROR(IF(Data_Baseline!M16="","",IF($C$3="On",IF(N$3&lt;=$B$2,SMALL(Data_Baseline!$C16:$AZ16,COUNTIF(Data_Baseline!$C16:$AZ16,0)+1)/MAX(Data_Baseline!$C16:$AZ16),IF(Data_Baseline!M16=0,SMALL(Data_Baseline!$C16:$AZ16,COUNTIF(Data_Baseline!$C16:$AZ16,0)+1)/MAX(Data_Baseline!$C16:$AZ16),Data_Baseline!M16/MAX(Data_Baseline!$C16:$AZ16))),IF(N$3&lt;=$B$2,SMALL(Data_Baseline!$C16:$AZ16,COUNTIF(Data_Baseline!$C16:$AZ16,0)+1),IF(Data_Baseline!M16=0,SMALL(Data_Baseline!$C16:$AZ16,COUNTIF(Data_Baseline!$C16:$AZ16,0)+1),Data_Baseline!M16)))),"")</f>
        <v>1.0631787715083825E-3</v>
      </c>
      <c r="O16" s="79">
        <f ca="1">IFERROR(IF(Data_Baseline!N16="","",IF($C$3="On",IF(O$3&lt;=$B$2,SMALL(Data_Baseline!$C16:$AZ16,COUNTIF(Data_Baseline!$C16:$AZ16,0)+1)/MAX(Data_Baseline!$C16:$AZ16),IF(Data_Baseline!N16=0,SMALL(Data_Baseline!$C16:$AZ16,COUNTIF(Data_Baseline!$C16:$AZ16,0)+1)/MAX(Data_Baseline!$C16:$AZ16),Data_Baseline!N16/MAX(Data_Baseline!$C16:$AZ16))),IF(O$3&lt;=$B$2,SMALL(Data_Baseline!$C16:$AZ16,COUNTIF(Data_Baseline!$C16:$AZ16,0)+1),IF(Data_Baseline!N16=0,SMALL(Data_Baseline!$C16:$AZ16,COUNTIF(Data_Baseline!$C16:$AZ16,0)+1),Data_Baseline!N16)))),"")</f>
        <v>1.0631787715083825E-3</v>
      </c>
      <c r="P16" s="79">
        <f ca="1">IFERROR(IF(Data_Baseline!O16="","",IF($C$3="On",IF(P$3&lt;=$B$2,SMALL(Data_Baseline!$C16:$AZ16,COUNTIF(Data_Baseline!$C16:$AZ16,0)+1)/MAX(Data_Baseline!$C16:$AZ16),IF(Data_Baseline!O16=0,SMALL(Data_Baseline!$C16:$AZ16,COUNTIF(Data_Baseline!$C16:$AZ16,0)+1)/MAX(Data_Baseline!$C16:$AZ16),Data_Baseline!O16/MAX(Data_Baseline!$C16:$AZ16))),IF(P$3&lt;=$B$2,SMALL(Data_Baseline!$C16:$AZ16,COUNTIF(Data_Baseline!$C16:$AZ16,0)+1),IF(Data_Baseline!O16=0,SMALL(Data_Baseline!$C16:$AZ16,COUNTIF(Data_Baseline!$C16:$AZ16,0)+1),Data_Baseline!O16)))),"")</f>
        <v>1.0631787715083825E-3</v>
      </c>
      <c r="Q16" s="79">
        <f ca="1">IFERROR(IF(Data_Baseline!P16="","",IF($C$3="On",IF(Q$3&lt;=$B$2,SMALL(Data_Baseline!$C16:$AZ16,COUNTIF(Data_Baseline!$C16:$AZ16,0)+1)/MAX(Data_Baseline!$C16:$AZ16),IF(Data_Baseline!P16=0,SMALL(Data_Baseline!$C16:$AZ16,COUNTIF(Data_Baseline!$C16:$AZ16,0)+1)/MAX(Data_Baseline!$C16:$AZ16),Data_Baseline!P16/MAX(Data_Baseline!$C16:$AZ16))),IF(Q$3&lt;=$B$2,SMALL(Data_Baseline!$C16:$AZ16,COUNTIF(Data_Baseline!$C16:$AZ16,0)+1),IF(Data_Baseline!P16=0,SMALL(Data_Baseline!$C16:$AZ16,COUNTIF(Data_Baseline!$C16:$AZ16,0)+1),Data_Baseline!P16)))),"")</f>
        <v>1.0631787715083825E-3</v>
      </c>
      <c r="R16" s="79">
        <f ca="1">IFERROR(IF(Data_Baseline!Q16="","",IF($C$3="On",IF(R$3&lt;=$B$2,SMALL(Data_Baseline!$C16:$AZ16,COUNTIF(Data_Baseline!$C16:$AZ16,0)+1)/MAX(Data_Baseline!$C16:$AZ16),IF(Data_Baseline!Q16=0,SMALL(Data_Baseline!$C16:$AZ16,COUNTIF(Data_Baseline!$C16:$AZ16,0)+1)/MAX(Data_Baseline!$C16:$AZ16),Data_Baseline!Q16/MAX(Data_Baseline!$C16:$AZ16))),IF(R$3&lt;=$B$2,SMALL(Data_Baseline!$C16:$AZ16,COUNTIF(Data_Baseline!$C16:$AZ16,0)+1),IF(Data_Baseline!Q16=0,SMALL(Data_Baseline!$C16:$AZ16,COUNTIF(Data_Baseline!$C16:$AZ16,0)+1),Data_Baseline!Q16)))),"")</f>
        <v>1.0631787715083825E-3</v>
      </c>
      <c r="S16" s="79">
        <f ca="1">IFERROR(IF(Data_Baseline!R16="","",IF($C$3="On",IF(S$3&lt;=$B$2,SMALL(Data_Baseline!$C16:$AZ16,COUNTIF(Data_Baseline!$C16:$AZ16,0)+1)/MAX(Data_Baseline!$C16:$AZ16),IF(Data_Baseline!R16=0,SMALL(Data_Baseline!$C16:$AZ16,COUNTIF(Data_Baseline!$C16:$AZ16,0)+1)/MAX(Data_Baseline!$C16:$AZ16),Data_Baseline!R16/MAX(Data_Baseline!$C16:$AZ16))),IF(S$3&lt;=$B$2,SMALL(Data_Baseline!$C16:$AZ16,COUNTIF(Data_Baseline!$C16:$AZ16,0)+1),IF(Data_Baseline!R16=0,SMALL(Data_Baseline!$C16:$AZ16,COUNTIF(Data_Baseline!$C16:$AZ16,0)+1),Data_Baseline!R16)))),"")</f>
        <v>1.0631787715083825E-3</v>
      </c>
      <c r="T16" s="79">
        <f ca="1">IFERROR(IF(Data_Baseline!S16="","",IF($C$3="On",IF(T$3&lt;=$B$2,SMALL(Data_Baseline!$C16:$AZ16,COUNTIF(Data_Baseline!$C16:$AZ16,0)+1)/MAX(Data_Baseline!$C16:$AZ16),IF(Data_Baseline!S16=0,SMALL(Data_Baseline!$C16:$AZ16,COUNTIF(Data_Baseline!$C16:$AZ16,0)+1)/MAX(Data_Baseline!$C16:$AZ16),Data_Baseline!S16/MAX(Data_Baseline!$C16:$AZ16))),IF(T$3&lt;=$B$2,SMALL(Data_Baseline!$C16:$AZ16,COUNTIF(Data_Baseline!$C16:$AZ16,0)+1),IF(Data_Baseline!S16=0,SMALL(Data_Baseline!$C16:$AZ16,COUNTIF(Data_Baseline!$C16:$AZ16,0)+1),Data_Baseline!S16)))),"")</f>
        <v>1.0631787715083825E-3</v>
      </c>
      <c r="U16" s="79">
        <f ca="1">IFERROR(IF(Data_Baseline!T16="","",IF($C$3="On",IF(U$3&lt;=$B$2,SMALL(Data_Baseline!$C16:$AZ16,COUNTIF(Data_Baseline!$C16:$AZ16,0)+1)/MAX(Data_Baseline!$C16:$AZ16),IF(Data_Baseline!T16=0,SMALL(Data_Baseline!$C16:$AZ16,COUNTIF(Data_Baseline!$C16:$AZ16,0)+1)/MAX(Data_Baseline!$C16:$AZ16),Data_Baseline!T16/MAX(Data_Baseline!$C16:$AZ16))),IF(U$3&lt;=$B$2,SMALL(Data_Baseline!$C16:$AZ16,COUNTIF(Data_Baseline!$C16:$AZ16,0)+1),IF(Data_Baseline!T16=0,SMALL(Data_Baseline!$C16:$AZ16,COUNTIF(Data_Baseline!$C16:$AZ16,0)+1),Data_Baseline!T16)))),"")</f>
        <v>1.0631787715083825E-3</v>
      </c>
      <c r="V16" s="79">
        <f ca="1">IFERROR(IF(Data_Baseline!U16="","",IF($C$3="On",IF(V$3&lt;=$B$2,SMALL(Data_Baseline!$C16:$AZ16,COUNTIF(Data_Baseline!$C16:$AZ16,0)+1)/MAX(Data_Baseline!$C16:$AZ16),IF(Data_Baseline!U16=0,SMALL(Data_Baseline!$C16:$AZ16,COUNTIF(Data_Baseline!$C16:$AZ16,0)+1)/MAX(Data_Baseline!$C16:$AZ16),Data_Baseline!U16/MAX(Data_Baseline!$C16:$AZ16))),IF(V$3&lt;=$B$2,SMALL(Data_Baseline!$C16:$AZ16,COUNTIF(Data_Baseline!$C16:$AZ16,0)+1),IF(Data_Baseline!U16=0,SMALL(Data_Baseline!$C16:$AZ16,COUNTIF(Data_Baseline!$C16:$AZ16,0)+1),Data_Baseline!U16)))),"")</f>
        <v>1.0631787715083825E-3</v>
      </c>
      <c r="W16" s="79">
        <f ca="1">IFERROR(IF(Data_Baseline!V16="","",IF($C$3="On",IF(W$3&lt;=$B$2,SMALL(Data_Baseline!$C16:$AZ16,COUNTIF(Data_Baseline!$C16:$AZ16,0)+1)/MAX(Data_Baseline!$C16:$AZ16),IF(Data_Baseline!V16=0,SMALL(Data_Baseline!$C16:$AZ16,COUNTIF(Data_Baseline!$C16:$AZ16,0)+1)/MAX(Data_Baseline!$C16:$AZ16),Data_Baseline!V16/MAX(Data_Baseline!$C16:$AZ16))),IF(W$3&lt;=$B$2,SMALL(Data_Baseline!$C16:$AZ16,COUNTIF(Data_Baseline!$C16:$AZ16,0)+1),IF(Data_Baseline!V16=0,SMALL(Data_Baseline!$C16:$AZ16,COUNTIF(Data_Baseline!$C16:$AZ16,0)+1),Data_Baseline!V16)))),"")</f>
        <v>1.0631787715083825E-3</v>
      </c>
      <c r="X16" s="79">
        <f ca="1">IFERROR(IF(Data_Baseline!W16="","",IF($C$3="On",IF(X$3&lt;=$B$2,SMALL(Data_Baseline!$C16:$AZ16,COUNTIF(Data_Baseline!$C16:$AZ16,0)+1)/MAX(Data_Baseline!$C16:$AZ16),IF(Data_Baseline!W16=0,SMALL(Data_Baseline!$C16:$AZ16,COUNTIF(Data_Baseline!$C16:$AZ16,0)+1)/MAX(Data_Baseline!$C16:$AZ16),Data_Baseline!W16/MAX(Data_Baseline!$C16:$AZ16))),IF(X$3&lt;=$B$2,SMALL(Data_Baseline!$C16:$AZ16,COUNTIF(Data_Baseline!$C16:$AZ16,0)+1),IF(Data_Baseline!W16=0,SMALL(Data_Baseline!$C16:$AZ16,COUNTIF(Data_Baseline!$C16:$AZ16,0)+1),Data_Baseline!W16)))),"")</f>
        <v>1.0631787715083825E-3</v>
      </c>
      <c r="Y16" s="79">
        <f ca="1">IFERROR(IF(Data_Baseline!X16="","",IF($C$3="On",IF(Y$3&lt;=$B$2,SMALL(Data_Baseline!$C16:$AZ16,COUNTIF(Data_Baseline!$C16:$AZ16,0)+1)/MAX(Data_Baseline!$C16:$AZ16),IF(Data_Baseline!X16=0,SMALL(Data_Baseline!$C16:$AZ16,COUNTIF(Data_Baseline!$C16:$AZ16,0)+1)/MAX(Data_Baseline!$C16:$AZ16),Data_Baseline!X16/MAX(Data_Baseline!$C16:$AZ16))),IF(Y$3&lt;=$B$2,SMALL(Data_Baseline!$C16:$AZ16,COUNTIF(Data_Baseline!$C16:$AZ16,0)+1),IF(Data_Baseline!X16=0,SMALL(Data_Baseline!$C16:$AZ16,COUNTIF(Data_Baseline!$C16:$AZ16,0)+1),Data_Baseline!X16)))),"")</f>
        <v>1.0631787715083825E-3</v>
      </c>
      <c r="Z16" s="79">
        <f ca="1">IFERROR(IF(Data_Baseline!Y16="","",IF($C$3="On",IF(Z$3&lt;=$B$2,SMALL(Data_Baseline!$C16:$AZ16,COUNTIF(Data_Baseline!$C16:$AZ16,0)+1)/MAX(Data_Baseline!$C16:$AZ16),IF(Data_Baseline!Y16=0,SMALL(Data_Baseline!$C16:$AZ16,COUNTIF(Data_Baseline!$C16:$AZ16,0)+1)/MAX(Data_Baseline!$C16:$AZ16),Data_Baseline!Y16/MAX(Data_Baseline!$C16:$AZ16))),IF(Z$3&lt;=$B$2,SMALL(Data_Baseline!$C16:$AZ16,COUNTIF(Data_Baseline!$C16:$AZ16,0)+1),IF(Data_Baseline!Y16=0,SMALL(Data_Baseline!$C16:$AZ16,COUNTIF(Data_Baseline!$C16:$AZ16,0)+1),Data_Baseline!Y16)))),"")</f>
        <v>1.0631787715083825E-3</v>
      </c>
      <c r="AA16" s="79">
        <f ca="1">IFERROR(IF(Data_Baseline!Z16="","",IF($C$3="On",IF(AA$3&lt;=$B$2,SMALL(Data_Baseline!$C16:$AZ16,COUNTIF(Data_Baseline!$C16:$AZ16,0)+1)/MAX(Data_Baseline!$C16:$AZ16),IF(Data_Baseline!Z16=0,SMALL(Data_Baseline!$C16:$AZ16,COUNTIF(Data_Baseline!$C16:$AZ16,0)+1)/MAX(Data_Baseline!$C16:$AZ16),Data_Baseline!Z16/MAX(Data_Baseline!$C16:$AZ16))),IF(AA$3&lt;=$B$2,SMALL(Data_Baseline!$C16:$AZ16,COUNTIF(Data_Baseline!$C16:$AZ16,0)+1),IF(Data_Baseline!Z16=0,SMALL(Data_Baseline!$C16:$AZ16,COUNTIF(Data_Baseline!$C16:$AZ16,0)+1),Data_Baseline!Z16)))),"")</f>
        <v>1.0631787715083825E-3</v>
      </c>
      <c r="AB16" s="79">
        <f ca="1">IFERROR(IF(Data_Baseline!AA16="","",IF($C$3="On",IF(AB$3&lt;=$B$2,SMALL(Data_Baseline!$C16:$AZ16,COUNTIF(Data_Baseline!$C16:$AZ16,0)+1)/MAX(Data_Baseline!$C16:$AZ16),IF(Data_Baseline!AA16=0,SMALL(Data_Baseline!$C16:$AZ16,COUNTIF(Data_Baseline!$C16:$AZ16,0)+1)/MAX(Data_Baseline!$C16:$AZ16),Data_Baseline!AA16/MAX(Data_Baseline!$C16:$AZ16))),IF(AB$3&lt;=$B$2,SMALL(Data_Baseline!$C16:$AZ16,COUNTIF(Data_Baseline!$C16:$AZ16,0)+1),IF(Data_Baseline!AA16=0,SMALL(Data_Baseline!$C16:$AZ16,COUNTIF(Data_Baseline!$C16:$AZ16,0)+1),Data_Baseline!AA16)))),"")</f>
        <v>5.1962325998747309E-3</v>
      </c>
      <c r="AC16" s="79">
        <f ca="1">IFERROR(IF(Data_Baseline!AB16="","",IF($C$3="On",IF(AC$3&lt;=$B$2,SMALL(Data_Baseline!$C16:$AZ16,COUNTIF(Data_Baseline!$C16:$AZ16,0)+1)/MAX(Data_Baseline!$C16:$AZ16),IF(Data_Baseline!AB16=0,SMALL(Data_Baseline!$C16:$AZ16,COUNTIF(Data_Baseline!$C16:$AZ16,0)+1)/MAX(Data_Baseline!$C16:$AZ16),Data_Baseline!AB16/MAX(Data_Baseline!$C16:$AZ16))),IF(AC$3&lt;=$B$2,SMALL(Data_Baseline!$C16:$AZ16,COUNTIF(Data_Baseline!$C16:$AZ16,0)+1),IF(Data_Baseline!AB16=0,SMALL(Data_Baseline!$C16:$AZ16,COUNTIF(Data_Baseline!$C16:$AZ16,0)+1),Data_Baseline!AB16)))),"")</f>
        <v>1.9605733975262291E-2</v>
      </c>
      <c r="AD16" s="79">
        <f ca="1">IFERROR(IF(Data_Baseline!AC16="","",IF($C$3="On",IF(AD$3&lt;=$B$2,SMALL(Data_Baseline!$C16:$AZ16,COUNTIF(Data_Baseline!$C16:$AZ16,0)+1)/MAX(Data_Baseline!$C16:$AZ16),IF(Data_Baseline!AC16=0,SMALL(Data_Baseline!$C16:$AZ16,COUNTIF(Data_Baseline!$C16:$AZ16,0)+1)/MAX(Data_Baseline!$C16:$AZ16),Data_Baseline!AC16/MAX(Data_Baseline!$C16:$AZ16))),IF(AD$3&lt;=$B$2,SMALL(Data_Baseline!$C16:$AZ16,COUNTIF(Data_Baseline!$C16:$AZ16,0)+1),IF(Data_Baseline!AC16=0,SMALL(Data_Baseline!$C16:$AZ16,COUNTIF(Data_Baseline!$C16:$AZ16,0)+1),Data_Baseline!AC16)))),"")</f>
        <v>4.5598062482818252E-2</v>
      </c>
      <c r="AE16" s="79">
        <f ca="1">IFERROR(IF(Data_Baseline!AD16="","",IF($C$3="On",IF(AE$3&lt;=$B$2,SMALL(Data_Baseline!$C16:$AZ16,COUNTIF(Data_Baseline!$C16:$AZ16,0)+1)/MAX(Data_Baseline!$C16:$AZ16),IF(Data_Baseline!AD16=0,SMALL(Data_Baseline!$C16:$AZ16,COUNTIF(Data_Baseline!$C16:$AZ16,0)+1)/MAX(Data_Baseline!$C16:$AZ16),Data_Baseline!AD16/MAX(Data_Baseline!$C16:$AZ16))),IF(AE$3&lt;=$B$2,SMALL(Data_Baseline!$C16:$AZ16,COUNTIF(Data_Baseline!$C16:$AZ16,0)+1),IF(Data_Baseline!AD16=0,SMALL(Data_Baseline!$C16:$AZ16,COUNTIF(Data_Baseline!$C16:$AZ16,0)+1),Data_Baseline!AD16)))),"")</f>
        <v>9.2552250250823503E-2</v>
      </c>
      <c r="AF16" s="79">
        <f ca="1">IFERROR(IF(Data_Baseline!AE16="","",IF($C$3="On",IF(AF$3&lt;=$B$2,SMALL(Data_Baseline!$C16:$AZ16,COUNTIF(Data_Baseline!$C16:$AZ16,0)+1)/MAX(Data_Baseline!$C16:$AZ16),IF(Data_Baseline!AE16=0,SMALL(Data_Baseline!$C16:$AZ16,COUNTIF(Data_Baseline!$C16:$AZ16,0)+1)/MAX(Data_Baseline!$C16:$AZ16),Data_Baseline!AE16/MAX(Data_Baseline!$C16:$AZ16))),IF(AF$3&lt;=$B$2,SMALL(Data_Baseline!$C16:$AZ16,COUNTIF(Data_Baseline!$C16:$AZ16,0)+1),IF(Data_Baseline!AE16=0,SMALL(Data_Baseline!$C16:$AZ16,COUNTIF(Data_Baseline!$C16:$AZ16,0)+1),Data_Baseline!AE16)))),"")</f>
        <v>0.1717260309497286</v>
      </c>
      <c r="AG16" s="79">
        <f ca="1">IFERROR(IF(Data_Baseline!AF16="","",IF($C$3="On",IF(AG$3&lt;=$B$2,SMALL(Data_Baseline!$C16:$AZ16,COUNTIF(Data_Baseline!$C16:$AZ16,0)+1)/MAX(Data_Baseline!$C16:$AZ16),IF(Data_Baseline!AF16=0,SMALL(Data_Baseline!$C16:$AZ16,COUNTIF(Data_Baseline!$C16:$AZ16,0)+1)/MAX(Data_Baseline!$C16:$AZ16),Data_Baseline!AF16/MAX(Data_Baseline!$C16:$AZ16))),IF(AG$3&lt;=$B$2,SMALL(Data_Baseline!$C16:$AZ16,COUNTIF(Data_Baseline!$C16:$AZ16,0)+1),IF(Data_Baseline!AF16=0,SMALL(Data_Baseline!$C16:$AZ16,COUNTIF(Data_Baseline!$C16:$AZ16,0)+1),Data_Baseline!AF16)))),"")</f>
        <v>0.29248306645713396</v>
      </c>
      <c r="AH16" s="79">
        <f ca="1">IFERROR(IF(Data_Baseline!AG16="","",IF($C$3="On",IF(AH$3&lt;=$B$2,SMALL(Data_Baseline!$C16:$AZ16,COUNTIF(Data_Baseline!$C16:$AZ16,0)+1)/MAX(Data_Baseline!$C16:$AZ16),IF(Data_Baseline!AG16=0,SMALL(Data_Baseline!$C16:$AZ16,COUNTIF(Data_Baseline!$C16:$AZ16,0)+1)/MAX(Data_Baseline!$C16:$AZ16),Data_Baseline!AG16/MAX(Data_Baseline!$C16:$AZ16))),IF(AH$3&lt;=$B$2,SMALL(Data_Baseline!$C16:$AZ16,COUNTIF(Data_Baseline!$C16:$AZ16,0)+1),IF(Data_Baseline!AG16=0,SMALL(Data_Baseline!$C16:$AZ16,COUNTIF(Data_Baseline!$C16:$AZ16,0)+1),Data_Baseline!AG16)))),"")</f>
        <v>0.44713208108325214</v>
      </c>
      <c r="AI16" s="79">
        <f ca="1">IFERROR(IF(Data_Baseline!AH16="","",IF($C$3="On",IF(AI$3&lt;=$B$2,SMALL(Data_Baseline!$C16:$AZ16,COUNTIF(Data_Baseline!$C16:$AZ16,0)+1)/MAX(Data_Baseline!$C16:$AZ16),IF(Data_Baseline!AH16=0,SMALL(Data_Baseline!$C16:$AZ16,COUNTIF(Data_Baseline!$C16:$AZ16,0)+1)/MAX(Data_Baseline!$C16:$AZ16),Data_Baseline!AH16/MAX(Data_Baseline!$C16:$AZ16))),IF(AI$3&lt;=$B$2,SMALL(Data_Baseline!$C16:$AZ16,COUNTIF(Data_Baseline!$C16:$AZ16,0)+1),IF(Data_Baseline!AH16=0,SMALL(Data_Baseline!$C16:$AZ16,COUNTIF(Data_Baseline!$C16:$AZ16,0)+1),Data_Baseline!AH16)))),"")</f>
        <v>0.60415897645816052</v>
      </c>
      <c r="AJ16" s="79">
        <f ca="1">IFERROR(IF(Data_Baseline!AI16="","",IF($C$3="On",IF(AJ$3&lt;=$B$2,SMALL(Data_Baseline!$C16:$AZ16,COUNTIF(Data_Baseline!$C16:$AZ16,0)+1)/MAX(Data_Baseline!$C16:$AZ16),IF(Data_Baseline!AI16=0,SMALL(Data_Baseline!$C16:$AZ16,COUNTIF(Data_Baseline!$C16:$AZ16,0)+1)/MAX(Data_Baseline!$C16:$AZ16),Data_Baseline!AI16/MAX(Data_Baseline!$C16:$AZ16))),IF(AJ$3&lt;=$B$2,SMALL(Data_Baseline!$C16:$AZ16,COUNTIF(Data_Baseline!$C16:$AZ16,0)+1),IF(Data_Baseline!AI16=0,SMALL(Data_Baseline!$C16:$AZ16,COUNTIF(Data_Baseline!$C16:$AZ16,0)+1),Data_Baseline!AI16)))),"")</f>
        <v>0.73904805626234593</v>
      </c>
      <c r="AK16" s="79">
        <f ca="1">IFERROR(IF(Data_Baseline!AJ16="","",IF($C$3="On",IF(AK$3&lt;=$B$2,SMALL(Data_Baseline!$C16:$AZ16,COUNTIF(Data_Baseline!$C16:$AZ16,0)+1)/MAX(Data_Baseline!$C16:$AZ16),IF(Data_Baseline!AJ16=0,SMALL(Data_Baseline!$C16:$AZ16,COUNTIF(Data_Baseline!$C16:$AZ16,0)+1)/MAX(Data_Baseline!$C16:$AZ16),Data_Baseline!AJ16/MAX(Data_Baseline!$C16:$AZ16))),IF(AK$3&lt;=$B$2,SMALL(Data_Baseline!$C16:$AZ16,COUNTIF(Data_Baseline!$C16:$AZ16,0)+1),IF(Data_Baseline!AJ16=0,SMALL(Data_Baseline!$C16:$AZ16,COUNTIF(Data_Baseline!$C16:$AZ16,0)+1),Data_Baseline!AJ16)))),"")</f>
        <v>0.83553891678940306</v>
      </c>
      <c r="AL16" s="79">
        <f ca="1">IFERROR(IF(Data_Baseline!AK16="","",IF($C$3="On",IF(AL$3&lt;=$B$2,SMALL(Data_Baseline!$C16:$AZ16,COUNTIF(Data_Baseline!$C16:$AZ16,0)+1)/MAX(Data_Baseline!$C16:$AZ16),IF(Data_Baseline!AK16=0,SMALL(Data_Baseline!$C16:$AZ16,COUNTIF(Data_Baseline!$C16:$AZ16,0)+1)/MAX(Data_Baseline!$C16:$AZ16),Data_Baseline!AK16/MAX(Data_Baseline!$C16:$AZ16))),IF(AL$3&lt;=$B$2,SMALL(Data_Baseline!$C16:$AZ16,COUNTIF(Data_Baseline!$C16:$AZ16,0)+1),IF(Data_Baseline!AK16=0,SMALL(Data_Baseline!$C16:$AZ16,COUNTIF(Data_Baseline!$C16:$AZ16,0)+1),Data_Baseline!AK16)))),"")</f>
        <v>0.90198666497750823</v>
      </c>
      <c r="AM16" s="79">
        <f ca="1">IFERROR(IF(Data_Baseline!AL16="","",IF($C$3="On",IF(AM$3&lt;=$B$2,SMALL(Data_Baseline!$C16:$AZ16,COUNTIF(Data_Baseline!$C16:$AZ16,0)+1)/MAX(Data_Baseline!$C16:$AZ16),IF(Data_Baseline!AL16=0,SMALL(Data_Baseline!$C16:$AZ16,COUNTIF(Data_Baseline!$C16:$AZ16,0)+1)/MAX(Data_Baseline!$C16:$AZ16),Data_Baseline!AL16/MAX(Data_Baseline!$C16:$AZ16))),IF(AM$3&lt;=$B$2,SMALL(Data_Baseline!$C16:$AZ16,COUNTIF(Data_Baseline!$C16:$AZ16,0)+1),IF(Data_Baseline!AL16=0,SMALL(Data_Baseline!$C16:$AZ16,COUNTIF(Data_Baseline!$C16:$AZ16,0)+1),Data_Baseline!AL16)))),"")</f>
        <v>0.94282164387161915</v>
      </c>
      <c r="AN16" s="79">
        <f ca="1">IFERROR(IF(Data_Baseline!AM16="","",IF($C$3="On",IF(AN$3&lt;=$B$2,SMALL(Data_Baseline!$C16:$AZ16,COUNTIF(Data_Baseline!$C16:$AZ16,0)+1)/MAX(Data_Baseline!$C16:$AZ16),IF(Data_Baseline!AM16=0,SMALL(Data_Baseline!$C16:$AZ16,COUNTIF(Data_Baseline!$C16:$AZ16,0)+1)/MAX(Data_Baseline!$C16:$AZ16),Data_Baseline!AM16/MAX(Data_Baseline!$C16:$AZ16))),IF(AN$3&lt;=$B$2,SMALL(Data_Baseline!$C16:$AZ16,COUNTIF(Data_Baseline!$C16:$AZ16,0)+1),IF(Data_Baseline!AM16=0,SMALL(Data_Baseline!$C16:$AZ16,COUNTIF(Data_Baseline!$C16:$AZ16,0)+1),Data_Baseline!AM16)))),"")</f>
        <v>0.96842645379542125</v>
      </c>
      <c r="AO16" s="79">
        <f ca="1">IFERROR(IF(Data_Baseline!AN16="","",IF($C$3="On",IF(AO$3&lt;=$B$2,SMALL(Data_Baseline!$C16:$AZ16,COUNTIF(Data_Baseline!$C16:$AZ16,0)+1)/MAX(Data_Baseline!$C16:$AZ16),IF(Data_Baseline!AN16=0,SMALL(Data_Baseline!$C16:$AZ16,COUNTIF(Data_Baseline!$C16:$AZ16,0)+1)/MAX(Data_Baseline!$C16:$AZ16),Data_Baseline!AN16/MAX(Data_Baseline!$C16:$AZ16))),IF(AO$3&lt;=$B$2,SMALL(Data_Baseline!$C16:$AZ16,COUNTIF(Data_Baseline!$C16:$AZ16,0)+1),IF(Data_Baseline!AN16=0,SMALL(Data_Baseline!$C16:$AZ16,COUNTIF(Data_Baseline!$C16:$AZ16,0)+1),Data_Baseline!AN16)))),"")</f>
        <v>0.98473981336505467</v>
      </c>
      <c r="AP16" s="79">
        <f ca="1">IFERROR(IF(Data_Baseline!AO16="","",IF($C$3="On",IF(AP$3&lt;=$B$2,SMALL(Data_Baseline!$C16:$AZ16,COUNTIF(Data_Baseline!$C16:$AZ16,0)+1)/MAX(Data_Baseline!$C16:$AZ16),IF(Data_Baseline!AO16=0,SMALL(Data_Baseline!$C16:$AZ16,COUNTIF(Data_Baseline!$C16:$AZ16,0)+1)/MAX(Data_Baseline!$C16:$AZ16),Data_Baseline!AO16/MAX(Data_Baseline!$C16:$AZ16))),IF(AP$3&lt;=$B$2,SMALL(Data_Baseline!$C16:$AZ16,COUNTIF(Data_Baseline!$C16:$AZ16,0)+1),IF(Data_Baseline!AO16=0,SMALL(Data_Baseline!$C16:$AZ16,COUNTIF(Data_Baseline!$C16:$AZ16,0)+1),Data_Baseline!AO16)))),"")</f>
        <v>0.99561095175322478</v>
      </c>
      <c r="AQ16" s="79">
        <f ca="1">IFERROR(IF(Data_Baseline!AP16="","",IF($C$3="On",IF(AQ$3&lt;=$B$2,SMALL(Data_Baseline!$C16:$AZ16,COUNTIF(Data_Baseline!$C16:$AZ16,0)+1)/MAX(Data_Baseline!$C16:$AZ16),IF(Data_Baseline!AP16=0,SMALL(Data_Baseline!$C16:$AZ16,COUNTIF(Data_Baseline!$C16:$AZ16,0)+1)/MAX(Data_Baseline!$C16:$AZ16),Data_Baseline!AP16/MAX(Data_Baseline!$C16:$AZ16))),IF(AQ$3&lt;=$B$2,SMALL(Data_Baseline!$C16:$AZ16,COUNTIF(Data_Baseline!$C16:$AZ16,0)+1),IF(Data_Baseline!AP16=0,SMALL(Data_Baseline!$C16:$AZ16,COUNTIF(Data_Baseline!$C16:$AZ16,0)+1),Data_Baseline!AP16)))),"")</f>
        <v>1</v>
      </c>
      <c r="AR16" s="79" t="str">
        <f>IFERROR(IF(Data_Baseline!AQ16="","",IF($C$3="On",IF(AR$3&lt;=$B$2,SMALL(Data_Baseline!$C16:$AZ16,COUNTIF(Data_Baseline!$C16:$AZ16,0)+1)/MAX(Data_Baseline!$C16:$AZ16),IF(Data_Baseline!AQ16=0,SMALL(Data_Baseline!$C16:$AZ16,COUNTIF(Data_Baseline!$C16:$AZ16,0)+1)/MAX(Data_Baseline!$C16:$AZ16),Data_Baseline!AQ16/MAX(Data_Baseline!$C16:$AZ16))),IF(AR$3&lt;=$B$2,SMALL(Data_Baseline!$C16:$AZ16,COUNTIF(Data_Baseline!$C16:$AZ16,0)+1),IF(Data_Baseline!AQ16=0,SMALL(Data_Baseline!$C16:$AZ16,COUNTIF(Data_Baseline!$C16:$AZ16,0)+1),Data_Baseline!AQ16)))),"")</f>
        <v/>
      </c>
      <c r="AS16" s="79" t="str">
        <f>IFERROR(IF(Data_Baseline!AR16="","",IF($C$3="On",IF(AS$3&lt;=$B$2,SMALL(Data_Baseline!$C16:$AZ16,COUNTIF(Data_Baseline!$C16:$AZ16,0)+1)/MAX(Data_Baseline!$C16:$AZ16),IF(Data_Baseline!AR16=0,SMALL(Data_Baseline!$C16:$AZ16,COUNTIF(Data_Baseline!$C16:$AZ16,0)+1)/MAX(Data_Baseline!$C16:$AZ16),Data_Baseline!AR16/MAX(Data_Baseline!$C16:$AZ16))),IF(AS$3&lt;=$B$2,SMALL(Data_Baseline!$C16:$AZ16,COUNTIF(Data_Baseline!$C16:$AZ16,0)+1),IF(Data_Baseline!AR16=0,SMALL(Data_Baseline!$C16:$AZ16,COUNTIF(Data_Baseline!$C16:$AZ16,0)+1),Data_Baseline!AR16)))),"")</f>
        <v/>
      </c>
      <c r="AT16" s="79" t="str">
        <f>IFERROR(IF(Data_Baseline!AS16="","",IF($C$3="On",IF(AT$3&lt;=$B$2,SMALL(Data_Baseline!$C16:$AZ16,COUNTIF(Data_Baseline!$C16:$AZ16,0)+1)/MAX(Data_Baseline!$C16:$AZ16),IF(Data_Baseline!AS16=0,SMALL(Data_Baseline!$C16:$AZ16,COUNTIF(Data_Baseline!$C16:$AZ16,0)+1)/MAX(Data_Baseline!$C16:$AZ16),Data_Baseline!AS16/MAX(Data_Baseline!$C16:$AZ16))),IF(AT$3&lt;=$B$2,SMALL(Data_Baseline!$C16:$AZ16,COUNTIF(Data_Baseline!$C16:$AZ16,0)+1),IF(Data_Baseline!AS16=0,SMALL(Data_Baseline!$C16:$AZ16,COUNTIF(Data_Baseline!$C16:$AZ16,0)+1),Data_Baseline!AS16)))),"")</f>
        <v/>
      </c>
      <c r="AU16" s="79" t="str">
        <f>IFERROR(IF(Data_Baseline!AT16="","",IF($C$3="On",IF(AU$3&lt;=$B$2,SMALL(Data_Baseline!$C16:$AZ16,COUNTIF(Data_Baseline!$C16:$AZ16,0)+1)/MAX(Data_Baseline!$C16:$AZ16),IF(Data_Baseline!AT16=0,SMALL(Data_Baseline!$C16:$AZ16,COUNTIF(Data_Baseline!$C16:$AZ16,0)+1)/MAX(Data_Baseline!$C16:$AZ16),Data_Baseline!AT16/MAX(Data_Baseline!$C16:$AZ16))),IF(AU$3&lt;=$B$2,SMALL(Data_Baseline!$C16:$AZ16,COUNTIF(Data_Baseline!$C16:$AZ16,0)+1),IF(Data_Baseline!AT16=0,SMALL(Data_Baseline!$C16:$AZ16,COUNTIF(Data_Baseline!$C16:$AZ16,0)+1),Data_Baseline!AT16)))),"")</f>
        <v/>
      </c>
      <c r="AV16" s="79" t="str">
        <f>IFERROR(IF(Data_Baseline!AU16="","",IF($C$3="On",IF(AV$3&lt;=$B$2,SMALL(Data_Baseline!$C16:$AZ16,COUNTIF(Data_Baseline!$C16:$AZ16,0)+1)/MAX(Data_Baseline!$C16:$AZ16),IF(Data_Baseline!AU16=0,SMALL(Data_Baseline!$C16:$AZ16,COUNTIF(Data_Baseline!$C16:$AZ16,0)+1)/MAX(Data_Baseline!$C16:$AZ16),Data_Baseline!AU16/MAX(Data_Baseline!$C16:$AZ16))),IF(AV$3&lt;=$B$2,SMALL(Data_Baseline!$C16:$AZ16,COUNTIF(Data_Baseline!$C16:$AZ16,0)+1),IF(Data_Baseline!AU16=0,SMALL(Data_Baseline!$C16:$AZ16,COUNTIF(Data_Baseline!$C16:$AZ16,0)+1),Data_Baseline!AU16)))),"")</f>
        <v/>
      </c>
      <c r="AW16" s="79" t="str">
        <f>IFERROR(IF(Data_Baseline!AV16="","",IF($C$3="On",IF(AW$3&lt;=$B$2,SMALL(Data_Baseline!$C16:$AZ16,COUNTIF(Data_Baseline!$C16:$AZ16,0)+1)/MAX(Data_Baseline!$C16:$AZ16),IF(Data_Baseline!AV16=0,SMALL(Data_Baseline!$C16:$AZ16,COUNTIF(Data_Baseline!$C16:$AZ16,0)+1)/MAX(Data_Baseline!$C16:$AZ16),Data_Baseline!AV16/MAX(Data_Baseline!$C16:$AZ16))),IF(AW$3&lt;=$B$2,SMALL(Data_Baseline!$C16:$AZ16,COUNTIF(Data_Baseline!$C16:$AZ16,0)+1),IF(Data_Baseline!AV16=0,SMALL(Data_Baseline!$C16:$AZ16,COUNTIF(Data_Baseline!$C16:$AZ16,0)+1),Data_Baseline!AV16)))),"")</f>
        <v/>
      </c>
      <c r="AX16" s="79" t="str">
        <f>IFERROR(IF(Data_Baseline!AW16="","",IF($C$3="On",IF(AX$3&lt;=$B$2,SMALL(Data_Baseline!$C16:$AZ16,COUNTIF(Data_Baseline!$C16:$AZ16,0)+1)/MAX(Data_Baseline!$C16:$AZ16),IF(Data_Baseline!AW16=0,SMALL(Data_Baseline!$C16:$AZ16,COUNTIF(Data_Baseline!$C16:$AZ16,0)+1)/MAX(Data_Baseline!$C16:$AZ16),Data_Baseline!AW16/MAX(Data_Baseline!$C16:$AZ16))),IF(AX$3&lt;=$B$2,SMALL(Data_Baseline!$C16:$AZ16,COUNTIF(Data_Baseline!$C16:$AZ16,0)+1),IF(Data_Baseline!AW16=0,SMALL(Data_Baseline!$C16:$AZ16,COUNTIF(Data_Baseline!$C16:$AZ16,0)+1),Data_Baseline!AW16)))),"")</f>
        <v/>
      </c>
      <c r="AY16" s="79" t="str">
        <f>IFERROR(IF(Data_Baseline!AX16="","",IF($C$3="On",IF(AY$3&lt;=$B$2,SMALL(Data_Baseline!$C16:$AZ16,COUNTIF(Data_Baseline!$C16:$AZ16,0)+1)/MAX(Data_Baseline!$C16:$AZ16),IF(Data_Baseline!AX16=0,SMALL(Data_Baseline!$C16:$AZ16,COUNTIF(Data_Baseline!$C16:$AZ16,0)+1)/MAX(Data_Baseline!$C16:$AZ16),Data_Baseline!AX16/MAX(Data_Baseline!$C16:$AZ16))),IF(AY$3&lt;=$B$2,SMALL(Data_Baseline!$C16:$AZ16,COUNTIF(Data_Baseline!$C16:$AZ16,0)+1),IF(Data_Baseline!AX16=0,SMALL(Data_Baseline!$C16:$AZ16,COUNTIF(Data_Baseline!$C16:$AZ16,0)+1),Data_Baseline!AX16)))),"")</f>
        <v/>
      </c>
      <c r="AZ16" s="79" t="str">
        <f>IFERROR(IF(Data_Baseline!AY16="","",IF($C$3="On",IF(AZ$3&lt;=$B$2,SMALL(Data_Baseline!$C16:$AZ16,COUNTIF(Data_Baseline!$C16:$AZ16,0)+1)/MAX(Data_Baseline!$C16:$AZ16),IF(Data_Baseline!AY16=0,SMALL(Data_Baseline!$C16:$AZ16,COUNTIF(Data_Baseline!$C16:$AZ16,0)+1)/MAX(Data_Baseline!$C16:$AZ16),Data_Baseline!AY16/MAX(Data_Baseline!$C16:$AZ16))),IF(AZ$3&lt;=$B$2,SMALL(Data_Baseline!$C16:$AZ16,COUNTIF(Data_Baseline!$C16:$AZ16,0)+1),IF(Data_Baseline!AY16=0,SMALL(Data_Baseline!$C16:$AZ16,COUNTIF(Data_Baseline!$C16:$AZ16,0)+1),Data_Baseline!AY16)))),"")</f>
        <v/>
      </c>
      <c r="BA16" s="79" t="str">
        <f>IFERROR(IF(Data_Baseline!AZ16="","",IF($C$3="On",IF(BA$3&lt;=$B$2,SMALL(Data_Baseline!$C16:$AZ16,COUNTIF(Data_Baseline!$C16:$AZ16,0)+1)/MAX(Data_Baseline!$C16:$AZ16),IF(Data_Baseline!AZ16=0,SMALL(Data_Baseline!$C16:$AZ16,COUNTIF(Data_Baseline!$C16:$AZ16,0)+1)/MAX(Data_Baseline!$C16:$AZ16),Data_Baseline!AZ16/MAX(Data_Baseline!$C16:$AZ16))),IF(BA$3&lt;=$B$2,SMALL(Data_Baseline!$C16:$AZ16,COUNTIF(Data_Baseline!$C16:$AZ16,0)+1),IF(Data_Baseline!AZ16=0,SMALL(Data_Baseline!$C16:$AZ16,COUNTIF(Data_Baseline!$C16:$AZ16,0)+1),Data_Baseline!AZ16)))),"")</f>
        <v/>
      </c>
      <c r="BB16" s="79">
        <f ca="1">IF(Data_Initial!BA16="",1,0)</f>
        <v>1</v>
      </c>
      <c r="BC16" s="2" t="str">
        <f t="shared" ca="1" si="0"/>
        <v>3G_Rpon2</v>
      </c>
      <c r="BD16" s="79" t="str">
        <f t="shared" ca="1" si="1"/>
        <v>3G</v>
      </c>
      <c r="BE16" s="79" t="str">
        <f ca="1">Data_Initial!BC16</f>
        <v>Rpon2</v>
      </c>
      <c r="BF16" s="79" t="str">
        <f ca="1">Data_Initial!BB16</f>
        <v>1_2</v>
      </c>
      <c r="BG16" s="79">
        <f ca="1">IFERROR((INDIRECT("Plate"&amp;Data!A16&amp;"_C!"&amp;CHAR(RIGHT(Data!B16,LEN(Data!B16)-1)+65)&amp;CODE(LEFT(Data!B16,1))-58)),"")</f>
        <v>0</v>
      </c>
      <c r="BH16" s="79" t="str">
        <f ca="1">Data_Initial!BA16</f>
        <v/>
      </c>
      <c r="BI16" s="79">
        <f t="shared" ca="1" si="2"/>
        <v>1.0631787715083825E-3</v>
      </c>
      <c r="BJ16" s="79" t="str">
        <f ca="1">IF(BH16="N",1+MAX($BJ$3:BJ15),"")</f>
        <v/>
      </c>
      <c r="BK16" s="79"/>
      <c r="BL16" s="79"/>
      <c r="BM16" s="79"/>
      <c r="BN16" s="79"/>
      <c r="BO16" s="79"/>
      <c r="BP16" s="79"/>
      <c r="BQ16" s="79"/>
      <c r="BR16" s="79"/>
      <c r="BS16" s="79"/>
      <c r="BT16" s="79"/>
      <c r="BU16" s="79"/>
      <c r="BV16" s="79"/>
      <c r="BW16" s="79"/>
      <c r="BX16" s="79"/>
      <c r="BY16" s="79"/>
      <c r="BZ16" s="79"/>
    </row>
    <row r="17" spans="1:78" x14ac:dyDescent="0.25">
      <c r="A17" s="79">
        <f ca="1">IF(BH17="N","N"&amp;BJ17,IF(BB17=0,"",MAX($A$3:A16)+1))</f>
        <v>14</v>
      </c>
      <c r="B17" s="79" t="str">
        <f ca="1">Data_Initial!A17&amp;C17</f>
        <v>1F2</v>
      </c>
      <c r="C17" s="79" t="str">
        <f ca="1">Data_Initial!B17</f>
        <v>F2</v>
      </c>
      <c r="D17" s="79">
        <f ca="1">IFERROR(IF(Data_Baseline!C17="","",IF($C$3="On",IF(D$3&lt;=$B$2,SMALL(Data_Baseline!$C17:$AZ17,COUNTIF(Data_Baseline!$C17:$AZ17,0)+1)/MAX(Data_Baseline!$C17:$AZ17),IF(Data_Baseline!C17=0,SMALL(Data_Baseline!$C17:$AZ17,COUNTIF(Data_Baseline!$C17:$AZ17,0)+1)/MAX(Data_Baseline!$C17:$AZ17),Data_Baseline!C17/MAX(Data_Baseline!$C17:$AZ17))),IF(D$3&lt;=$B$2,SMALL(Data_Baseline!$C17:$AZ17,COUNTIF(Data_Baseline!$C17:$AZ17,0)+1),IF(Data_Baseline!C17=0,SMALL(Data_Baseline!$C17:$AZ17,COUNTIF(Data_Baseline!$C17:$AZ17,0)+1),Data_Baseline!C17)))),"")</f>
        <v>1.9975078416798373E-3</v>
      </c>
      <c r="E17" s="79">
        <f ca="1">IFERROR(IF(Data_Baseline!D17="","",IF($C$3="On",IF(E$3&lt;=$B$2,SMALL(Data_Baseline!$C17:$AZ17,COUNTIF(Data_Baseline!$C17:$AZ17,0)+1)/MAX(Data_Baseline!$C17:$AZ17),IF(Data_Baseline!D17=0,SMALL(Data_Baseline!$C17:$AZ17,COUNTIF(Data_Baseline!$C17:$AZ17,0)+1)/MAX(Data_Baseline!$C17:$AZ17),Data_Baseline!D17/MAX(Data_Baseline!$C17:$AZ17))),IF(E$3&lt;=$B$2,SMALL(Data_Baseline!$C17:$AZ17,COUNTIF(Data_Baseline!$C17:$AZ17,0)+1),IF(Data_Baseline!D17=0,SMALL(Data_Baseline!$C17:$AZ17,COUNTIF(Data_Baseline!$C17:$AZ17,0)+1),Data_Baseline!D17)))),"")</f>
        <v>1.9975078416798373E-3</v>
      </c>
      <c r="F17" s="79">
        <f ca="1">IFERROR(IF(Data_Baseline!E17="","",IF($C$3="On",IF(F$3&lt;=$B$2,SMALL(Data_Baseline!$C17:$AZ17,COUNTIF(Data_Baseline!$C17:$AZ17,0)+1)/MAX(Data_Baseline!$C17:$AZ17),IF(Data_Baseline!E17=0,SMALL(Data_Baseline!$C17:$AZ17,COUNTIF(Data_Baseline!$C17:$AZ17,0)+1)/MAX(Data_Baseline!$C17:$AZ17),Data_Baseline!E17/MAX(Data_Baseline!$C17:$AZ17))),IF(F$3&lt;=$B$2,SMALL(Data_Baseline!$C17:$AZ17,COUNTIF(Data_Baseline!$C17:$AZ17,0)+1),IF(Data_Baseline!E17=0,SMALL(Data_Baseline!$C17:$AZ17,COUNTIF(Data_Baseline!$C17:$AZ17,0)+1),Data_Baseline!E17)))),"")</f>
        <v>1.9975078416798373E-3</v>
      </c>
      <c r="G17" s="79">
        <f ca="1">IFERROR(IF(Data_Baseline!F17="","",IF($C$3="On",IF(G$3&lt;=$B$2,SMALL(Data_Baseline!$C17:$AZ17,COUNTIF(Data_Baseline!$C17:$AZ17,0)+1)/MAX(Data_Baseline!$C17:$AZ17),IF(Data_Baseline!F17=0,SMALL(Data_Baseline!$C17:$AZ17,COUNTIF(Data_Baseline!$C17:$AZ17,0)+1)/MAX(Data_Baseline!$C17:$AZ17),Data_Baseline!F17/MAX(Data_Baseline!$C17:$AZ17))),IF(G$3&lt;=$B$2,SMALL(Data_Baseline!$C17:$AZ17,COUNTIF(Data_Baseline!$C17:$AZ17,0)+1),IF(Data_Baseline!F17=0,SMALL(Data_Baseline!$C17:$AZ17,COUNTIF(Data_Baseline!$C17:$AZ17,0)+1),Data_Baseline!F17)))),"")</f>
        <v>1.9975078416798373E-3</v>
      </c>
      <c r="H17" s="79">
        <f ca="1">IFERROR(IF(Data_Baseline!G17="","",IF($C$3="On",IF(H$3&lt;=$B$2,SMALL(Data_Baseline!$C17:$AZ17,COUNTIF(Data_Baseline!$C17:$AZ17,0)+1)/MAX(Data_Baseline!$C17:$AZ17),IF(Data_Baseline!G17=0,SMALL(Data_Baseline!$C17:$AZ17,COUNTIF(Data_Baseline!$C17:$AZ17,0)+1)/MAX(Data_Baseline!$C17:$AZ17),Data_Baseline!G17/MAX(Data_Baseline!$C17:$AZ17))),IF(H$3&lt;=$B$2,SMALL(Data_Baseline!$C17:$AZ17,COUNTIF(Data_Baseline!$C17:$AZ17,0)+1),IF(Data_Baseline!G17=0,SMALL(Data_Baseline!$C17:$AZ17,COUNTIF(Data_Baseline!$C17:$AZ17,0)+1),Data_Baseline!G17)))),"")</f>
        <v>1.9975078416798373E-3</v>
      </c>
      <c r="I17" s="79">
        <f ca="1">IFERROR(IF(Data_Baseline!H17="","",IF($C$3="On",IF(I$3&lt;=$B$2,SMALL(Data_Baseline!$C17:$AZ17,COUNTIF(Data_Baseline!$C17:$AZ17,0)+1)/MAX(Data_Baseline!$C17:$AZ17),IF(Data_Baseline!H17=0,SMALL(Data_Baseline!$C17:$AZ17,COUNTIF(Data_Baseline!$C17:$AZ17,0)+1)/MAX(Data_Baseline!$C17:$AZ17),Data_Baseline!H17/MAX(Data_Baseline!$C17:$AZ17))),IF(I$3&lt;=$B$2,SMALL(Data_Baseline!$C17:$AZ17,COUNTIF(Data_Baseline!$C17:$AZ17,0)+1),IF(Data_Baseline!H17=0,SMALL(Data_Baseline!$C17:$AZ17,COUNTIF(Data_Baseline!$C17:$AZ17,0)+1),Data_Baseline!H17)))),"")</f>
        <v>1.9975078416798373E-3</v>
      </c>
      <c r="J17" s="79">
        <f ca="1">IFERROR(IF(Data_Baseline!I17="","",IF($C$3="On",IF(J$3&lt;=$B$2,SMALL(Data_Baseline!$C17:$AZ17,COUNTIF(Data_Baseline!$C17:$AZ17,0)+1)/MAX(Data_Baseline!$C17:$AZ17),IF(Data_Baseline!I17=0,SMALL(Data_Baseline!$C17:$AZ17,COUNTIF(Data_Baseline!$C17:$AZ17,0)+1)/MAX(Data_Baseline!$C17:$AZ17),Data_Baseline!I17/MAX(Data_Baseline!$C17:$AZ17))),IF(J$3&lt;=$B$2,SMALL(Data_Baseline!$C17:$AZ17,COUNTIF(Data_Baseline!$C17:$AZ17,0)+1),IF(Data_Baseline!I17=0,SMALL(Data_Baseline!$C17:$AZ17,COUNTIF(Data_Baseline!$C17:$AZ17,0)+1),Data_Baseline!I17)))),"")</f>
        <v>1.9975078416798373E-3</v>
      </c>
      <c r="K17" s="79">
        <f ca="1">IFERROR(IF(Data_Baseline!J17="","",IF($C$3="On",IF(K$3&lt;=$B$2,SMALL(Data_Baseline!$C17:$AZ17,COUNTIF(Data_Baseline!$C17:$AZ17,0)+1)/MAX(Data_Baseline!$C17:$AZ17),IF(Data_Baseline!J17=0,SMALL(Data_Baseline!$C17:$AZ17,COUNTIF(Data_Baseline!$C17:$AZ17,0)+1)/MAX(Data_Baseline!$C17:$AZ17),Data_Baseline!J17/MAX(Data_Baseline!$C17:$AZ17))),IF(K$3&lt;=$B$2,SMALL(Data_Baseline!$C17:$AZ17,COUNTIF(Data_Baseline!$C17:$AZ17,0)+1),IF(Data_Baseline!J17=0,SMALL(Data_Baseline!$C17:$AZ17,COUNTIF(Data_Baseline!$C17:$AZ17,0)+1),Data_Baseline!J17)))),"")</f>
        <v>1.9975078416798373E-3</v>
      </c>
      <c r="L17" s="79">
        <f ca="1">IFERROR(IF(Data_Baseline!K17="","",IF($C$3="On",IF(L$3&lt;=$B$2,SMALL(Data_Baseline!$C17:$AZ17,COUNTIF(Data_Baseline!$C17:$AZ17,0)+1)/MAX(Data_Baseline!$C17:$AZ17),IF(Data_Baseline!K17=0,SMALL(Data_Baseline!$C17:$AZ17,COUNTIF(Data_Baseline!$C17:$AZ17,0)+1)/MAX(Data_Baseline!$C17:$AZ17),Data_Baseline!K17/MAX(Data_Baseline!$C17:$AZ17))),IF(L$3&lt;=$B$2,SMALL(Data_Baseline!$C17:$AZ17,COUNTIF(Data_Baseline!$C17:$AZ17,0)+1),IF(Data_Baseline!K17=0,SMALL(Data_Baseline!$C17:$AZ17,COUNTIF(Data_Baseline!$C17:$AZ17,0)+1),Data_Baseline!K17)))),"")</f>
        <v>1.9975078416798373E-3</v>
      </c>
      <c r="M17" s="79">
        <f ca="1">IFERROR(IF(Data_Baseline!L17="","",IF($C$3="On",IF(M$3&lt;=$B$2,SMALL(Data_Baseline!$C17:$AZ17,COUNTIF(Data_Baseline!$C17:$AZ17,0)+1)/MAX(Data_Baseline!$C17:$AZ17),IF(Data_Baseline!L17=0,SMALL(Data_Baseline!$C17:$AZ17,COUNTIF(Data_Baseline!$C17:$AZ17,0)+1)/MAX(Data_Baseline!$C17:$AZ17),Data_Baseline!L17/MAX(Data_Baseline!$C17:$AZ17))),IF(M$3&lt;=$B$2,SMALL(Data_Baseline!$C17:$AZ17,COUNTIF(Data_Baseline!$C17:$AZ17,0)+1),IF(Data_Baseline!L17=0,SMALL(Data_Baseline!$C17:$AZ17,COUNTIF(Data_Baseline!$C17:$AZ17,0)+1),Data_Baseline!L17)))),"")</f>
        <v>1.9975078416798373E-3</v>
      </c>
      <c r="N17" s="79">
        <f ca="1">IFERROR(IF(Data_Baseline!M17="","",IF($C$3="On",IF(N$3&lt;=$B$2,SMALL(Data_Baseline!$C17:$AZ17,COUNTIF(Data_Baseline!$C17:$AZ17,0)+1)/MAX(Data_Baseline!$C17:$AZ17),IF(Data_Baseline!M17=0,SMALL(Data_Baseline!$C17:$AZ17,COUNTIF(Data_Baseline!$C17:$AZ17,0)+1)/MAX(Data_Baseline!$C17:$AZ17),Data_Baseline!M17/MAX(Data_Baseline!$C17:$AZ17))),IF(N$3&lt;=$B$2,SMALL(Data_Baseline!$C17:$AZ17,COUNTIF(Data_Baseline!$C17:$AZ17,0)+1),IF(Data_Baseline!M17=0,SMALL(Data_Baseline!$C17:$AZ17,COUNTIF(Data_Baseline!$C17:$AZ17,0)+1),Data_Baseline!M17)))),"")</f>
        <v>1.9975078416798373E-3</v>
      </c>
      <c r="O17" s="79">
        <f ca="1">IFERROR(IF(Data_Baseline!N17="","",IF($C$3="On",IF(O$3&lt;=$B$2,SMALL(Data_Baseline!$C17:$AZ17,COUNTIF(Data_Baseline!$C17:$AZ17,0)+1)/MAX(Data_Baseline!$C17:$AZ17),IF(Data_Baseline!N17=0,SMALL(Data_Baseline!$C17:$AZ17,COUNTIF(Data_Baseline!$C17:$AZ17,0)+1)/MAX(Data_Baseline!$C17:$AZ17),Data_Baseline!N17/MAX(Data_Baseline!$C17:$AZ17))),IF(O$3&lt;=$B$2,SMALL(Data_Baseline!$C17:$AZ17,COUNTIF(Data_Baseline!$C17:$AZ17,0)+1),IF(Data_Baseline!N17=0,SMALL(Data_Baseline!$C17:$AZ17,COUNTIF(Data_Baseline!$C17:$AZ17,0)+1),Data_Baseline!N17)))),"")</f>
        <v>1.9975078416798373E-3</v>
      </c>
      <c r="P17" s="79">
        <f ca="1">IFERROR(IF(Data_Baseline!O17="","",IF($C$3="On",IF(P$3&lt;=$B$2,SMALL(Data_Baseline!$C17:$AZ17,COUNTIF(Data_Baseline!$C17:$AZ17,0)+1)/MAX(Data_Baseline!$C17:$AZ17),IF(Data_Baseline!O17=0,SMALL(Data_Baseline!$C17:$AZ17,COUNTIF(Data_Baseline!$C17:$AZ17,0)+1)/MAX(Data_Baseline!$C17:$AZ17),Data_Baseline!O17/MAX(Data_Baseline!$C17:$AZ17))),IF(P$3&lt;=$B$2,SMALL(Data_Baseline!$C17:$AZ17,COUNTIF(Data_Baseline!$C17:$AZ17,0)+1),IF(Data_Baseline!O17=0,SMALL(Data_Baseline!$C17:$AZ17,COUNTIF(Data_Baseline!$C17:$AZ17,0)+1),Data_Baseline!O17)))),"")</f>
        <v>1.9975078416798373E-3</v>
      </c>
      <c r="Q17" s="79">
        <f ca="1">IFERROR(IF(Data_Baseline!P17="","",IF($C$3="On",IF(Q$3&lt;=$B$2,SMALL(Data_Baseline!$C17:$AZ17,COUNTIF(Data_Baseline!$C17:$AZ17,0)+1)/MAX(Data_Baseline!$C17:$AZ17),IF(Data_Baseline!P17=0,SMALL(Data_Baseline!$C17:$AZ17,COUNTIF(Data_Baseline!$C17:$AZ17,0)+1)/MAX(Data_Baseline!$C17:$AZ17),Data_Baseline!P17/MAX(Data_Baseline!$C17:$AZ17))),IF(Q$3&lt;=$B$2,SMALL(Data_Baseline!$C17:$AZ17,COUNTIF(Data_Baseline!$C17:$AZ17,0)+1),IF(Data_Baseline!P17=0,SMALL(Data_Baseline!$C17:$AZ17,COUNTIF(Data_Baseline!$C17:$AZ17,0)+1),Data_Baseline!P17)))),"")</f>
        <v>1.9975078416798373E-3</v>
      </c>
      <c r="R17" s="79">
        <f ca="1">IFERROR(IF(Data_Baseline!Q17="","",IF($C$3="On",IF(R$3&lt;=$B$2,SMALL(Data_Baseline!$C17:$AZ17,COUNTIF(Data_Baseline!$C17:$AZ17,0)+1)/MAX(Data_Baseline!$C17:$AZ17),IF(Data_Baseline!Q17=0,SMALL(Data_Baseline!$C17:$AZ17,COUNTIF(Data_Baseline!$C17:$AZ17,0)+1)/MAX(Data_Baseline!$C17:$AZ17),Data_Baseline!Q17/MAX(Data_Baseline!$C17:$AZ17))),IF(R$3&lt;=$B$2,SMALL(Data_Baseline!$C17:$AZ17,COUNTIF(Data_Baseline!$C17:$AZ17,0)+1),IF(Data_Baseline!Q17=0,SMALL(Data_Baseline!$C17:$AZ17,COUNTIF(Data_Baseline!$C17:$AZ17,0)+1),Data_Baseline!Q17)))),"")</f>
        <v>1.9975078416798373E-3</v>
      </c>
      <c r="S17" s="79">
        <f ca="1">IFERROR(IF(Data_Baseline!R17="","",IF($C$3="On",IF(S$3&lt;=$B$2,SMALL(Data_Baseline!$C17:$AZ17,COUNTIF(Data_Baseline!$C17:$AZ17,0)+1)/MAX(Data_Baseline!$C17:$AZ17),IF(Data_Baseline!R17=0,SMALL(Data_Baseline!$C17:$AZ17,COUNTIF(Data_Baseline!$C17:$AZ17,0)+1)/MAX(Data_Baseline!$C17:$AZ17),Data_Baseline!R17/MAX(Data_Baseline!$C17:$AZ17))),IF(S$3&lt;=$B$2,SMALL(Data_Baseline!$C17:$AZ17,COUNTIF(Data_Baseline!$C17:$AZ17,0)+1),IF(Data_Baseline!R17=0,SMALL(Data_Baseline!$C17:$AZ17,COUNTIF(Data_Baseline!$C17:$AZ17,0)+1),Data_Baseline!R17)))),"")</f>
        <v>1.9975078416798373E-3</v>
      </c>
      <c r="T17" s="79">
        <f ca="1">IFERROR(IF(Data_Baseline!S17="","",IF($C$3="On",IF(T$3&lt;=$B$2,SMALL(Data_Baseline!$C17:$AZ17,COUNTIF(Data_Baseline!$C17:$AZ17,0)+1)/MAX(Data_Baseline!$C17:$AZ17),IF(Data_Baseline!S17=0,SMALL(Data_Baseline!$C17:$AZ17,COUNTIF(Data_Baseline!$C17:$AZ17,0)+1)/MAX(Data_Baseline!$C17:$AZ17),Data_Baseline!S17/MAX(Data_Baseline!$C17:$AZ17))),IF(T$3&lt;=$B$2,SMALL(Data_Baseline!$C17:$AZ17,COUNTIF(Data_Baseline!$C17:$AZ17,0)+1),IF(Data_Baseline!S17=0,SMALL(Data_Baseline!$C17:$AZ17,COUNTIF(Data_Baseline!$C17:$AZ17,0)+1),Data_Baseline!S17)))),"")</f>
        <v>1.9975078416798373E-3</v>
      </c>
      <c r="U17" s="79">
        <f ca="1">IFERROR(IF(Data_Baseline!T17="","",IF($C$3="On",IF(U$3&lt;=$B$2,SMALL(Data_Baseline!$C17:$AZ17,COUNTIF(Data_Baseline!$C17:$AZ17,0)+1)/MAX(Data_Baseline!$C17:$AZ17),IF(Data_Baseline!T17=0,SMALL(Data_Baseline!$C17:$AZ17,COUNTIF(Data_Baseline!$C17:$AZ17,0)+1)/MAX(Data_Baseline!$C17:$AZ17),Data_Baseline!T17/MAX(Data_Baseline!$C17:$AZ17))),IF(U$3&lt;=$B$2,SMALL(Data_Baseline!$C17:$AZ17,COUNTIF(Data_Baseline!$C17:$AZ17,0)+1),IF(Data_Baseline!T17=0,SMALL(Data_Baseline!$C17:$AZ17,COUNTIF(Data_Baseline!$C17:$AZ17,0)+1),Data_Baseline!T17)))),"")</f>
        <v>1.9975078416798373E-3</v>
      </c>
      <c r="V17" s="79">
        <f ca="1">IFERROR(IF(Data_Baseline!U17="","",IF($C$3="On",IF(V$3&lt;=$B$2,SMALL(Data_Baseline!$C17:$AZ17,COUNTIF(Data_Baseline!$C17:$AZ17,0)+1)/MAX(Data_Baseline!$C17:$AZ17),IF(Data_Baseline!U17=0,SMALL(Data_Baseline!$C17:$AZ17,COUNTIF(Data_Baseline!$C17:$AZ17,0)+1)/MAX(Data_Baseline!$C17:$AZ17),Data_Baseline!U17/MAX(Data_Baseline!$C17:$AZ17))),IF(V$3&lt;=$B$2,SMALL(Data_Baseline!$C17:$AZ17,COUNTIF(Data_Baseline!$C17:$AZ17,0)+1),IF(Data_Baseline!U17=0,SMALL(Data_Baseline!$C17:$AZ17,COUNTIF(Data_Baseline!$C17:$AZ17,0)+1),Data_Baseline!U17)))),"")</f>
        <v>1.9975078416798373E-3</v>
      </c>
      <c r="W17" s="79">
        <f ca="1">IFERROR(IF(Data_Baseline!V17="","",IF($C$3="On",IF(W$3&lt;=$B$2,SMALL(Data_Baseline!$C17:$AZ17,COUNTIF(Data_Baseline!$C17:$AZ17,0)+1)/MAX(Data_Baseline!$C17:$AZ17),IF(Data_Baseline!V17=0,SMALL(Data_Baseline!$C17:$AZ17,COUNTIF(Data_Baseline!$C17:$AZ17,0)+1)/MAX(Data_Baseline!$C17:$AZ17),Data_Baseline!V17/MAX(Data_Baseline!$C17:$AZ17))),IF(W$3&lt;=$B$2,SMALL(Data_Baseline!$C17:$AZ17,COUNTIF(Data_Baseline!$C17:$AZ17,0)+1),IF(Data_Baseline!V17=0,SMALL(Data_Baseline!$C17:$AZ17,COUNTIF(Data_Baseline!$C17:$AZ17,0)+1),Data_Baseline!V17)))),"")</f>
        <v>1.9975078416798373E-3</v>
      </c>
      <c r="X17" s="79">
        <f ca="1">IFERROR(IF(Data_Baseline!W17="","",IF($C$3="On",IF(X$3&lt;=$B$2,SMALL(Data_Baseline!$C17:$AZ17,COUNTIF(Data_Baseline!$C17:$AZ17,0)+1)/MAX(Data_Baseline!$C17:$AZ17),IF(Data_Baseline!W17=0,SMALL(Data_Baseline!$C17:$AZ17,COUNTIF(Data_Baseline!$C17:$AZ17,0)+1)/MAX(Data_Baseline!$C17:$AZ17),Data_Baseline!W17/MAX(Data_Baseline!$C17:$AZ17))),IF(X$3&lt;=$B$2,SMALL(Data_Baseline!$C17:$AZ17,COUNTIF(Data_Baseline!$C17:$AZ17,0)+1),IF(Data_Baseline!W17=0,SMALL(Data_Baseline!$C17:$AZ17,COUNTIF(Data_Baseline!$C17:$AZ17,0)+1),Data_Baseline!W17)))),"")</f>
        <v>1.9975078416798373E-3</v>
      </c>
      <c r="Y17" s="79">
        <f ca="1">IFERROR(IF(Data_Baseline!X17="","",IF($C$3="On",IF(Y$3&lt;=$B$2,SMALL(Data_Baseline!$C17:$AZ17,COUNTIF(Data_Baseline!$C17:$AZ17,0)+1)/MAX(Data_Baseline!$C17:$AZ17),IF(Data_Baseline!X17=0,SMALL(Data_Baseline!$C17:$AZ17,COUNTIF(Data_Baseline!$C17:$AZ17,0)+1)/MAX(Data_Baseline!$C17:$AZ17),Data_Baseline!X17/MAX(Data_Baseline!$C17:$AZ17))),IF(Y$3&lt;=$B$2,SMALL(Data_Baseline!$C17:$AZ17,COUNTIF(Data_Baseline!$C17:$AZ17,0)+1),IF(Data_Baseline!X17=0,SMALL(Data_Baseline!$C17:$AZ17,COUNTIF(Data_Baseline!$C17:$AZ17,0)+1),Data_Baseline!X17)))),"")</f>
        <v>1.9975078416798373E-3</v>
      </c>
      <c r="Z17" s="79">
        <f ca="1">IFERROR(IF(Data_Baseline!Y17="","",IF($C$3="On",IF(Z$3&lt;=$B$2,SMALL(Data_Baseline!$C17:$AZ17,COUNTIF(Data_Baseline!$C17:$AZ17,0)+1)/MAX(Data_Baseline!$C17:$AZ17),IF(Data_Baseline!Y17=0,SMALL(Data_Baseline!$C17:$AZ17,COUNTIF(Data_Baseline!$C17:$AZ17,0)+1)/MAX(Data_Baseline!$C17:$AZ17),Data_Baseline!Y17/MAX(Data_Baseline!$C17:$AZ17))),IF(Z$3&lt;=$B$2,SMALL(Data_Baseline!$C17:$AZ17,COUNTIF(Data_Baseline!$C17:$AZ17,0)+1),IF(Data_Baseline!Y17=0,SMALL(Data_Baseline!$C17:$AZ17,COUNTIF(Data_Baseline!$C17:$AZ17,0)+1),Data_Baseline!Y17)))),"")</f>
        <v>1.9975078416798373E-3</v>
      </c>
      <c r="AA17" s="79">
        <f ca="1">IFERROR(IF(Data_Baseline!Z17="","",IF($C$3="On",IF(AA$3&lt;=$B$2,SMALL(Data_Baseline!$C17:$AZ17,COUNTIF(Data_Baseline!$C17:$AZ17,0)+1)/MAX(Data_Baseline!$C17:$AZ17),IF(Data_Baseline!Z17=0,SMALL(Data_Baseline!$C17:$AZ17,COUNTIF(Data_Baseline!$C17:$AZ17,0)+1)/MAX(Data_Baseline!$C17:$AZ17),Data_Baseline!Z17/MAX(Data_Baseline!$C17:$AZ17))),IF(AA$3&lt;=$B$2,SMALL(Data_Baseline!$C17:$AZ17,COUNTIF(Data_Baseline!$C17:$AZ17,0)+1),IF(Data_Baseline!Z17=0,SMALL(Data_Baseline!$C17:$AZ17,COUNTIF(Data_Baseline!$C17:$AZ17,0)+1),Data_Baseline!Z17)))),"")</f>
        <v>1.9975078416798373E-3</v>
      </c>
      <c r="AB17" s="79">
        <f ca="1">IFERROR(IF(Data_Baseline!AA17="","",IF($C$3="On",IF(AB$3&lt;=$B$2,SMALL(Data_Baseline!$C17:$AZ17,COUNTIF(Data_Baseline!$C17:$AZ17,0)+1)/MAX(Data_Baseline!$C17:$AZ17),IF(Data_Baseline!AA17=0,SMALL(Data_Baseline!$C17:$AZ17,COUNTIF(Data_Baseline!$C17:$AZ17,0)+1)/MAX(Data_Baseline!$C17:$AZ17),Data_Baseline!AA17/MAX(Data_Baseline!$C17:$AZ17))),IF(AB$3&lt;=$B$2,SMALL(Data_Baseline!$C17:$AZ17,COUNTIF(Data_Baseline!$C17:$AZ17,0)+1),IF(Data_Baseline!AA17=0,SMALL(Data_Baseline!$C17:$AZ17,COUNTIF(Data_Baseline!$C17:$AZ17,0)+1),Data_Baseline!AA17)))),"")</f>
        <v>5.4557260145112838E-3</v>
      </c>
      <c r="AC17" s="79">
        <f ca="1">IFERROR(IF(Data_Baseline!AB17="","",IF($C$3="On",IF(AC$3&lt;=$B$2,SMALL(Data_Baseline!$C17:$AZ17,COUNTIF(Data_Baseline!$C17:$AZ17,0)+1)/MAX(Data_Baseline!$C17:$AZ17),IF(Data_Baseline!AB17=0,SMALL(Data_Baseline!$C17:$AZ17,COUNTIF(Data_Baseline!$C17:$AZ17,0)+1)/MAX(Data_Baseline!$C17:$AZ17),Data_Baseline!AB17/MAX(Data_Baseline!$C17:$AZ17))),IF(AC$3&lt;=$B$2,SMALL(Data_Baseline!$C17:$AZ17,COUNTIF(Data_Baseline!$C17:$AZ17,0)+1),IF(Data_Baseline!AB17=0,SMALL(Data_Baseline!$C17:$AZ17,COUNTIF(Data_Baseline!$C17:$AZ17,0)+1),Data_Baseline!AB17)))),"")</f>
        <v>1.9807027053560661E-2</v>
      </c>
      <c r="AD17" s="79">
        <f ca="1">IFERROR(IF(Data_Baseline!AC17="","",IF($C$3="On",IF(AD$3&lt;=$B$2,SMALL(Data_Baseline!$C17:$AZ17,COUNTIF(Data_Baseline!$C17:$AZ17,0)+1)/MAX(Data_Baseline!$C17:$AZ17),IF(Data_Baseline!AC17=0,SMALL(Data_Baseline!$C17:$AZ17,COUNTIF(Data_Baseline!$C17:$AZ17,0)+1)/MAX(Data_Baseline!$C17:$AZ17),Data_Baseline!AC17/MAX(Data_Baseline!$C17:$AZ17))),IF(AD$3&lt;=$B$2,SMALL(Data_Baseline!$C17:$AZ17,COUNTIF(Data_Baseline!$C17:$AZ17,0)+1),IF(Data_Baseline!AC17=0,SMALL(Data_Baseline!$C17:$AZ17,COUNTIF(Data_Baseline!$C17:$AZ17,0)+1),Data_Baseline!AC17)))),"")</f>
        <v>4.5925347213183032E-2</v>
      </c>
      <c r="AE17" s="79">
        <f ca="1">IFERROR(IF(Data_Baseline!AD17="","",IF($C$3="On",IF(AE$3&lt;=$B$2,SMALL(Data_Baseline!$C17:$AZ17,COUNTIF(Data_Baseline!$C17:$AZ17,0)+1)/MAX(Data_Baseline!$C17:$AZ17),IF(Data_Baseline!AD17=0,SMALL(Data_Baseline!$C17:$AZ17,COUNTIF(Data_Baseline!$C17:$AZ17,0)+1)/MAX(Data_Baseline!$C17:$AZ17),Data_Baseline!AD17/MAX(Data_Baseline!$C17:$AZ17))),IF(AE$3&lt;=$B$2,SMALL(Data_Baseline!$C17:$AZ17,COUNTIF(Data_Baseline!$C17:$AZ17,0)+1),IF(Data_Baseline!AD17=0,SMALL(Data_Baseline!$C17:$AZ17,COUNTIF(Data_Baseline!$C17:$AZ17,0)+1),Data_Baseline!AD17)))),"")</f>
        <v>9.3249108496590238E-2</v>
      </c>
      <c r="AF17" s="79">
        <f ca="1">IFERROR(IF(Data_Baseline!AE17="","",IF($C$3="On",IF(AF$3&lt;=$B$2,SMALL(Data_Baseline!$C17:$AZ17,COUNTIF(Data_Baseline!$C17:$AZ17,0)+1)/MAX(Data_Baseline!$C17:$AZ17),IF(Data_Baseline!AE17=0,SMALL(Data_Baseline!$C17:$AZ17,COUNTIF(Data_Baseline!$C17:$AZ17,0)+1)/MAX(Data_Baseline!$C17:$AZ17),Data_Baseline!AE17/MAX(Data_Baseline!$C17:$AZ17))),IF(AF$3&lt;=$B$2,SMALL(Data_Baseline!$C17:$AZ17,COUNTIF(Data_Baseline!$C17:$AZ17,0)+1),IF(Data_Baseline!AE17=0,SMALL(Data_Baseline!$C17:$AZ17,COUNTIF(Data_Baseline!$C17:$AZ17,0)+1),Data_Baseline!AE17)))),"")</f>
        <v>0.17249345095632462</v>
      </c>
      <c r="AG17" s="79">
        <f ca="1">IFERROR(IF(Data_Baseline!AF17="","",IF($C$3="On",IF(AG$3&lt;=$B$2,SMALL(Data_Baseline!$C17:$AZ17,COUNTIF(Data_Baseline!$C17:$AZ17,0)+1)/MAX(Data_Baseline!$C17:$AZ17),IF(Data_Baseline!AF17=0,SMALL(Data_Baseline!$C17:$AZ17,COUNTIF(Data_Baseline!$C17:$AZ17,0)+1)/MAX(Data_Baseline!$C17:$AZ17),Data_Baseline!AF17/MAX(Data_Baseline!$C17:$AZ17))),IF(AG$3&lt;=$B$2,SMALL(Data_Baseline!$C17:$AZ17,COUNTIF(Data_Baseline!$C17:$AZ17,0)+1),IF(Data_Baseline!AF17=0,SMALL(Data_Baseline!$C17:$AZ17,COUNTIF(Data_Baseline!$C17:$AZ17,0)+1),Data_Baseline!AF17)))),"")</f>
        <v>0.29177003008664032</v>
      </c>
      <c r="AH17" s="79">
        <f ca="1">IFERROR(IF(Data_Baseline!AG17="","",IF($C$3="On",IF(AH$3&lt;=$B$2,SMALL(Data_Baseline!$C17:$AZ17,COUNTIF(Data_Baseline!$C17:$AZ17,0)+1)/MAX(Data_Baseline!$C17:$AZ17),IF(Data_Baseline!AG17=0,SMALL(Data_Baseline!$C17:$AZ17,COUNTIF(Data_Baseline!$C17:$AZ17,0)+1)/MAX(Data_Baseline!$C17:$AZ17),Data_Baseline!AG17/MAX(Data_Baseline!$C17:$AZ17))),IF(AH$3&lt;=$B$2,SMALL(Data_Baseline!$C17:$AZ17,COUNTIF(Data_Baseline!$C17:$AZ17,0)+1),IF(Data_Baseline!AG17=0,SMALL(Data_Baseline!$C17:$AZ17,COUNTIF(Data_Baseline!$C17:$AZ17,0)+1),Data_Baseline!AG17)))),"")</f>
        <v>0.44143206340025143</v>
      </c>
      <c r="AI17" s="79">
        <f ca="1">IFERROR(IF(Data_Baseline!AH17="","",IF($C$3="On",IF(AI$3&lt;=$B$2,SMALL(Data_Baseline!$C17:$AZ17,COUNTIF(Data_Baseline!$C17:$AZ17,0)+1)/MAX(Data_Baseline!$C17:$AZ17),IF(Data_Baseline!AH17=0,SMALL(Data_Baseline!$C17:$AZ17,COUNTIF(Data_Baseline!$C17:$AZ17,0)+1)/MAX(Data_Baseline!$C17:$AZ17),Data_Baseline!AH17/MAX(Data_Baseline!$C17:$AZ17))),IF(AI$3&lt;=$B$2,SMALL(Data_Baseline!$C17:$AZ17,COUNTIF(Data_Baseline!$C17:$AZ17,0)+1),IF(Data_Baseline!AH17=0,SMALL(Data_Baseline!$C17:$AZ17,COUNTIF(Data_Baseline!$C17:$AZ17,0)+1),Data_Baseline!AH17)))),"")</f>
        <v>0.59658257485185884</v>
      </c>
      <c r="AJ17" s="79">
        <f ca="1">IFERROR(IF(Data_Baseline!AI17="","",IF($C$3="On",IF(AJ$3&lt;=$B$2,SMALL(Data_Baseline!$C17:$AZ17,COUNTIF(Data_Baseline!$C17:$AZ17,0)+1)/MAX(Data_Baseline!$C17:$AZ17),IF(Data_Baseline!AI17=0,SMALL(Data_Baseline!$C17:$AZ17,COUNTIF(Data_Baseline!$C17:$AZ17,0)+1)/MAX(Data_Baseline!$C17:$AZ17),Data_Baseline!AI17/MAX(Data_Baseline!$C17:$AZ17))),IF(AJ$3&lt;=$B$2,SMALL(Data_Baseline!$C17:$AZ17,COUNTIF(Data_Baseline!$C17:$AZ17,0)+1),IF(Data_Baseline!AI17=0,SMALL(Data_Baseline!$C17:$AZ17,COUNTIF(Data_Baseline!$C17:$AZ17,0)+1),Data_Baseline!AI17)))),"")</f>
        <v>0.73038969643945972</v>
      </c>
      <c r="AK17" s="79">
        <f ca="1">IFERROR(IF(Data_Baseline!AJ17="","",IF($C$3="On",IF(AK$3&lt;=$B$2,SMALL(Data_Baseline!$C17:$AZ17,COUNTIF(Data_Baseline!$C17:$AZ17,0)+1)/MAX(Data_Baseline!$C17:$AZ17),IF(Data_Baseline!AJ17=0,SMALL(Data_Baseline!$C17:$AZ17,COUNTIF(Data_Baseline!$C17:$AZ17,0)+1)/MAX(Data_Baseline!$C17:$AZ17),Data_Baseline!AJ17/MAX(Data_Baseline!$C17:$AZ17))),IF(AK$3&lt;=$B$2,SMALL(Data_Baseline!$C17:$AZ17,COUNTIF(Data_Baseline!$C17:$AZ17,0)+1),IF(Data_Baseline!AJ17=0,SMALL(Data_Baseline!$C17:$AZ17,COUNTIF(Data_Baseline!$C17:$AZ17,0)+1),Data_Baseline!AJ17)))),"")</f>
        <v>0.82990555783432518</v>
      </c>
      <c r="AL17" s="79">
        <f ca="1">IFERROR(IF(Data_Baseline!AK17="","",IF($C$3="On",IF(AL$3&lt;=$B$2,SMALL(Data_Baseline!$C17:$AZ17,COUNTIF(Data_Baseline!$C17:$AZ17,0)+1)/MAX(Data_Baseline!$C17:$AZ17),IF(Data_Baseline!AK17=0,SMALL(Data_Baseline!$C17:$AZ17,COUNTIF(Data_Baseline!$C17:$AZ17,0)+1)/MAX(Data_Baseline!$C17:$AZ17),Data_Baseline!AK17/MAX(Data_Baseline!$C17:$AZ17))),IF(AL$3&lt;=$B$2,SMALL(Data_Baseline!$C17:$AZ17,COUNTIF(Data_Baseline!$C17:$AZ17,0)+1),IF(Data_Baseline!AK17=0,SMALL(Data_Baseline!$C17:$AZ17,COUNTIF(Data_Baseline!$C17:$AZ17,0)+1),Data_Baseline!AK17)))),"")</f>
        <v>0.89644661815792293</v>
      </c>
      <c r="AM17" s="79">
        <f ca="1">IFERROR(IF(Data_Baseline!AL17="","",IF($C$3="On",IF(AM$3&lt;=$B$2,SMALL(Data_Baseline!$C17:$AZ17,COUNTIF(Data_Baseline!$C17:$AZ17,0)+1)/MAX(Data_Baseline!$C17:$AZ17),IF(Data_Baseline!AL17=0,SMALL(Data_Baseline!$C17:$AZ17,COUNTIF(Data_Baseline!$C17:$AZ17,0)+1)/MAX(Data_Baseline!$C17:$AZ17),Data_Baseline!AL17/MAX(Data_Baseline!$C17:$AZ17))),IF(AM$3&lt;=$B$2,SMALL(Data_Baseline!$C17:$AZ17,COUNTIF(Data_Baseline!$C17:$AZ17,0)+1),IF(Data_Baseline!AL17=0,SMALL(Data_Baseline!$C17:$AZ17,COUNTIF(Data_Baseline!$C17:$AZ17,0)+1),Data_Baseline!AL17)))),"")</f>
        <v>0.93806945312669199</v>
      </c>
      <c r="AN17" s="79">
        <f ca="1">IFERROR(IF(Data_Baseline!AM17="","",IF($C$3="On",IF(AN$3&lt;=$B$2,SMALL(Data_Baseline!$C17:$AZ17,COUNTIF(Data_Baseline!$C17:$AZ17,0)+1)/MAX(Data_Baseline!$C17:$AZ17),IF(Data_Baseline!AM17=0,SMALL(Data_Baseline!$C17:$AZ17,COUNTIF(Data_Baseline!$C17:$AZ17,0)+1)/MAX(Data_Baseline!$C17:$AZ17),Data_Baseline!AM17/MAX(Data_Baseline!$C17:$AZ17))),IF(AN$3&lt;=$B$2,SMALL(Data_Baseline!$C17:$AZ17,COUNTIF(Data_Baseline!$C17:$AZ17,0)+1),IF(Data_Baseline!AM17=0,SMALL(Data_Baseline!$C17:$AZ17,COUNTIF(Data_Baseline!$C17:$AZ17,0)+1),Data_Baseline!AM17)))),"")</f>
        <v>0.9642878353657518</v>
      </c>
      <c r="AO17" s="79">
        <f ca="1">IFERROR(IF(Data_Baseline!AN17="","",IF($C$3="On",IF(AO$3&lt;=$B$2,SMALL(Data_Baseline!$C17:$AZ17,COUNTIF(Data_Baseline!$C17:$AZ17,0)+1)/MAX(Data_Baseline!$C17:$AZ17),IF(Data_Baseline!AN17=0,SMALL(Data_Baseline!$C17:$AZ17,COUNTIF(Data_Baseline!$C17:$AZ17,0)+1)/MAX(Data_Baseline!$C17:$AZ17),Data_Baseline!AN17/MAX(Data_Baseline!$C17:$AZ17))),IF(AO$3&lt;=$B$2,SMALL(Data_Baseline!$C17:$AZ17,COUNTIF(Data_Baseline!$C17:$AZ17,0)+1),IF(Data_Baseline!AN17=0,SMALL(Data_Baseline!$C17:$AZ17,COUNTIF(Data_Baseline!$C17:$AZ17,0)+1),Data_Baseline!AN17)))),"")</f>
        <v>0.98165325409858872</v>
      </c>
      <c r="AP17" s="79">
        <f ca="1">IFERROR(IF(Data_Baseline!AO17="","",IF($C$3="On",IF(AP$3&lt;=$B$2,SMALL(Data_Baseline!$C17:$AZ17,COUNTIF(Data_Baseline!$C17:$AZ17,0)+1)/MAX(Data_Baseline!$C17:$AZ17),IF(Data_Baseline!AO17=0,SMALL(Data_Baseline!$C17:$AZ17,COUNTIF(Data_Baseline!$C17:$AZ17,0)+1)/MAX(Data_Baseline!$C17:$AZ17),Data_Baseline!AO17/MAX(Data_Baseline!$C17:$AZ17))),IF(AP$3&lt;=$B$2,SMALL(Data_Baseline!$C17:$AZ17,COUNTIF(Data_Baseline!$C17:$AZ17,0)+1),IF(Data_Baseline!AO17=0,SMALL(Data_Baseline!$C17:$AZ17,COUNTIF(Data_Baseline!$C17:$AZ17,0)+1),Data_Baseline!AO17)))),"")</f>
        <v>0.99432332480731866</v>
      </c>
      <c r="AQ17" s="79">
        <f ca="1">IFERROR(IF(Data_Baseline!AP17="","",IF($C$3="On",IF(AQ$3&lt;=$B$2,SMALL(Data_Baseline!$C17:$AZ17,COUNTIF(Data_Baseline!$C17:$AZ17,0)+1)/MAX(Data_Baseline!$C17:$AZ17),IF(Data_Baseline!AP17=0,SMALL(Data_Baseline!$C17:$AZ17,COUNTIF(Data_Baseline!$C17:$AZ17,0)+1)/MAX(Data_Baseline!$C17:$AZ17),Data_Baseline!AP17/MAX(Data_Baseline!$C17:$AZ17))),IF(AQ$3&lt;=$B$2,SMALL(Data_Baseline!$C17:$AZ17,COUNTIF(Data_Baseline!$C17:$AZ17,0)+1),IF(Data_Baseline!AP17=0,SMALL(Data_Baseline!$C17:$AZ17,COUNTIF(Data_Baseline!$C17:$AZ17,0)+1),Data_Baseline!AP17)))),"")</f>
        <v>1</v>
      </c>
      <c r="AR17" s="79" t="str">
        <f>IFERROR(IF(Data_Baseline!AQ17="","",IF($C$3="On",IF(AR$3&lt;=$B$2,SMALL(Data_Baseline!$C17:$AZ17,COUNTIF(Data_Baseline!$C17:$AZ17,0)+1)/MAX(Data_Baseline!$C17:$AZ17),IF(Data_Baseline!AQ17=0,SMALL(Data_Baseline!$C17:$AZ17,COUNTIF(Data_Baseline!$C17:$AZ17,0)+1)/MAX(Data_Baseline!$C17:$AZ17),Data_Baseline!AQ17/MAX(Data_Baseline!$C17:$AZ17))),IF(AR$3&lt;=$B$2,SMALL(Data_Baseline!$C17:$AZ17,COUNTIF(Data_Baseline!$C17:$AZ17,0)+1),IF(Data_Baseline!AQ17=0,SMALL(Data_Baseline!$C17:$AZ17,COUNTIF(Data_Baseline!$C17:$AZ17,0)+1),Data_Baseline!AQ17)))),"")</f>
        <v/>
      </c>
      <c r="AS17" s="79" t="str">
        <f>IFERROR(IF(Data_Baseline!AR17="","",IF($C$3="On",IF(AS$3&lt;=$B$2,SMALL(Data_Baseline!$C17:$AZ17,COUNTIF(Data_Baseline!$C17:$AZ17,0)+1)/MAX(Data_Baseline!$C17:$AZ17),IF(Data_Baseline!AR17=0,SMALL(Data_Baseline!$C17:$AZ17,COUNTIF(Data_Baseline!$C17:$AZ17,0)+1)/MAX(Data_Baseline!$C17:$AZ17),Data_Baseline!AR17/MAX(Data_Baseline!$C17:$AZ17))),IF(AS$3&lt;=$B$2,SMALL(Data_Baseline!$C17:$AZ17,COUNTIF(Data_Baseline!$C17:$AZ17,0)+1),IF(Data_Baseline!AR17=0,SMALL(Data_Baseline!$C17:$AZ17,COUNTIF(Data_Baseline!$C17:$AZ17,0)+1),Data_Baseline!AR17)))),"")</f>
        <v/>
      </c>
      <c r="AT17" s="79" t="str">
        <f>IFERROR(IF(Data_Baseline!AS17="","",IF($C$3="On",IF(AT$3&lt;=$B$2,SMALL(Data_Baseline!$C17:$AZ17,COUNTIF(Data_Baseline!$C17:$AZ17,0)+1)/MAX(Data_Baseline!$C17:$AZ17),IF(Data_Baseline!AS17=0,SMALL(Data_Baseline!$C17:$AZ17,COUNTIF(Data_Baseline!$C17:$AZ17,0)+1)/MAX(Data_Baseline!$C17:$AZ17),Data_Baseline!AS17/MAX(Data_Baseline!$C17:$AZ17))),IF(AT$3&lt;=$B$2,SMALL(Data_Baseline!$C17:$AZ17,COUNTIF(Data_Baseline!$C17:$AZ17,0)+1),IF(Data_Baseline!AS17=0,SMALL(Data_Baseline!$C17:$AZ17,COUNTIF(Data_Baseline!$C17:$AZ17,0)+1),Data_Baseline!AS17)))),"")</f>
        <v/>
      </c>
      <c r="AU17" s="79" t="str">
        <f>IFERROR(IF(Data_Baseline!AT17="","",IF($C$3="On",IF(AU$3&lt;=$B$2,SMALL(Data_Baseline!$C17:$AZ17,COUNTIF(Data_Baseline!$C17:$AZ17,0)+1)/MAX(Data_Baseline!$C17:$AZ17),IF(Data_Baseline!AT17=0,SMALL(Data_Baseline!$C17:$AZ17,COUNTIF(Data_Baseline!$C17:$AZ17,0)+1)/MAX(Data_Baseline!$C17:$AZ17),Data_Baseline!AT17/MAX(Data_Baseline!$C17:$AZ17))),IF(AU$3&lt;=$B$2,SMALL(Data_Baseline!$C17:$AZ17,COUNTIF(Data_Baseline!$C17:$AZ17,0)+1),IF(Data_Baseline!AT17=0,SMALL(Data_Baseline!$C17:$AZ17,COUNTIF(Data_Baseline!$C17:$AZ17,0)+1),Data_Baseline!AT17)))),"")</f>
        <v/>
      </c>
      <c r="AV17" s="79" t="str">
        <f>IFERROR(IF(Data_Baseline!AU17="","",IF($C$3="On",IF(AV$3&lt;=$B$2,SMALL(Data_Baseline!$C17:$AZ17,COUNTIF(Data_Baseline!$C17:$AZ17,0)+1)/MAX(Data_Baseline!$C17:$AZ17),IF(Data_Baseline!AU17=0,SMALL(Data_Baseline!$C17:$AZ17,COUNTIF(Data_Baseline!$C17:$AZ17,0)+1)/MAX(Data_Baseline!$C17:$AZ17),Data_Baseline!AU17/MAX(Data_Baseline!$C17:$AZ17))),IF(AV$3&lt;=$B$2,SMALL(Data_Baseline!$C17:$AZ17,COUNTIF(Data_Baseline!$C17:$AZ17,0)+1),IF(Data_Baseline!AU17=0,SMALL(Data_Baseline!$C17:$AZ17,COUNTIF(Data_Baseline!$C17:$AZ17,0)+1),Data_Baseline!AU17)))),"")</f>
        <v/>
      </c>
      <c r="AW17" s="79" t="str">
        <f>IFERROR(IF(Data_Baseline!AV17="","",IF($C$3="On",IF(AW$3&lt;=$B$2,SMALL(Data_Baseline!$C17:$AZ17,COUNTIF(Data_Baseline!$C17:$AZ17,0)+1)/MAX(Data_Baseline!$C17:$AZ17),IF(Data_Baseline!AV17=0,SMALL(Data_Baseline!$C17:$AZ17,COUNTIF(Data_Baseline!$C17:$AZ17,0)+1)/MAX(Data_Baseline!$C17:$AZ17),Data_Baseline!AV17/MAX(Data_Baseline!$C17:$AZ17))),IF(AW$3&lt;=$B$2,SMALL(Data_Baseline!$C17:$AZ17,COUNTIF(Data_Baseline!$C17:$AZ17,0)+1),IF(Data_Baseline!AV17=0,SMALL(Data_Baseline!$C17:$AZ17,COUNTIF(Data_Baseline!$C17:$AZ17,0)+1),Data_Baseline!AV17)))),"")</f>
        <v/>
      </c>
      <c r="AX17" s="79" t="str">
        <f>IFERROR(IF(Data_Baseline!AW17="","",IF($C$3="On",IF(AX$3&lt;=$B$2,SMALL(Data_Baseline!$C17:$AZ17,COUNTIF(Data_Baseline!$C17:$AZ17,0)+1)/MAX(Data_Baseline!$C17:$AZ17),IF(Data_Baseline!AW17=0,SMALL(Data_Baseline!$C17:$AZ17,COUNTIF(Data_Baseline!$C17:$AZ17,0)+1)/MAX(Data_Baseline!$C17:$AZ17),Data_Baseline!AW17/MAX(Data_Baseline!$C17:$AZ17))),IF(AX$3&lt;=$B$2,SMALL(Data_Baseline!$C17:$AZ17,COUNTIF(Data_Baseline!$C17:$AZ17,0)+1),IF(Data_Baseline!AW17=0,SMALL(Data_Baseline!$C17:$AZ17,COUNTIF(Data_Baseline!$C17:$AZ17,0)+1),Data_Baseline!AW17)))),"")</f>
        <v/>
      </c>
      <c r="AY17" s="79" t="str">
        <f>IFERROR(IF(Data_Baseline!AX17="","",IF($C$3="On",IF(AY$3&lt;=$B$2,SMALL(Data_Baseline!$C17:$AZ17,COUNTIF(Data_Baseline!$C17:$AZ17,0)+1)/MAX(Data_Baseline!$C17:$AZ17),IF(Data_Baseline!AX17=0,SMALL(Data_Baseline!$C17:$AZ17,COUNTIF(Data_Baseline!$C17:$AZ17,0)+1)/MAX(Data_Baseline!$C17:$AZ17),Data_Baseline!AX17/MAX(Data_Baseline!$C17:$AZ17))),IF(AY$3&lt;=$B$2,SMALL(Data_Baseline!$C17:$AZ17,COUNTIF(Data_Baseline!$C17:$AZ17,0)+1),IF(Data_Baseline!AX17=0,SMALL(Data_Baseline!$C17:$AZ17,COUNTIF(Data_Baseline!$C17:$AZ17,0)+1),Data_Baseline!AX17)))),"")</f>
        <v/>
      </c>
      <c r="AZ17" s="79" t="str">
        <f>IFERROR(IF(Data_Baseline!AY17="","",IF($C$3="On",IF(AZ$3&lt;=$B$2,SMALL(Data_Baseline!$C17:$AZ17,COUNTIF(Data_Baseline!$C17:$AZ17,0)+1)/MAX(Data_Baseline!$C17:$AZ17),IF(Data_Baseline!AY17=0,SMALL(Data_Baseline!$C17:$AZ17,COUNTIF(Data_Baseline!$C17:$AZ17,0)+1)/MAX(Data_Baseline!$C17:$AZ17),Data_Baseline!AY17/MAX(Data_Baseline!$C17:$AZ17))),IF(AZ$3&lt;=$B$2,SMALL(Data_Baseline!$C17:$AZ17,COUNTIF(Data_Baseline!$C17:$AZ17,0)+1),IF(Data_Baseline!AY17=0,SMALL(Data_Baseline!$C17:$AZ17,COUNTIF(Data_Baseline!$C17:$AZ17,0)+1),Data_Baseline!AY17)))),"")</f>
        <v/>
      </c>
      <c r="BA17" s="79" t="str">
        <f>IFERROR(IF(Data_Baseline!AZ17="","",IF($C$3="On",IF(BA$3&lt;=$B$2,SMALL(Data_Baseline!$C17:$AZ17,COUNTIF(Data_Baseline!$C17:$AZ17,0)+1)/MAX(Data_Baseline!$C17:$AZ17),IF(Data_Baseline!AZ17=0,SMALL(Data_Baseline!$C17:$AZ17,COUNTIF(Data_Baseline!$C17:$AZ17,0)+1)/MAX(Data_Baseline!$C17:$AZ17),Data_Baseline!AZ17/MAX(Data_Baseline!$C17:$AZ17))),IF(BA$3&lt;=$B$2,SMALL(Data_Baseline!$C17:$AZ17,COUNTIF(Data_Baseline!$C17:$AZ17,0)+1),IF(Data_Baseline!AZ17=0,SMALL(Data_Baseline!$C17:$AZ17,COUNTIF(Data_Baseline!$C17:$AZ17,0)+1),Data_Baseline!AZ17)))),"")</f>
        <v/>
      </c>
      <c r="BB17" s="79">
        <f ca="1">IF(Data_Initial!BA17="",1,0)</f>
        <v>1</v>
      </c>
      <c r="BC17" s="2" t="str">
        <f t="shared" ca="1" si="0"/>
        <v>3G_Rpon2</v>
      </c>
      <c r="BD17" s="79" t="str">
        <f t="shared" ca="1" si="1"/>
        <v>3G</v>
      </c>
      <c r="BE17" s="79" t="str">
        <f ca="1">Data_Initial!BC17</f>
        <v>Rpon2</v>
      </c>
      <c r="BF17" s="79" t="str">
        <f ca="1">Data_Initial!BB17</f>
        <v>1_2</v>
      </c>
      <c r="BG17" s="79">
        <f ca="1">IFERROR((INDIRECT("Plate"&amp;Data!A17&amp;"_C!"&amp;CHAR(RIGHT(Data!B17,LEN(Data!B17)-1)+65)&amp;CODE(LEFT(Data!B17,1))-58)),"")</f>
        <v>0</v>
      </c>
      <c r="BH17" s="79" t="str">
        <f ca="1">Data_Initial!BA17</f>
        <v/>
      </c>
      <c r="BI17" s="79">
        <f t="shared" ca="1" si="2"/>
        <v>1.9975078416798373E-3</v>
      </c>
      <c r="BJ17" s="79" t="str">
        <f ca="1">IF(BH17="N",1+MAX($BJ$3:BJ16),"")</f>
        <v/>
      </c>
      <c r="BK17" s="79"/>
      <c r="BL17" s="79"/>
      <c r="BM17" s="79"/>
      <c r="BN17" s="79"/>
      <c r="BO17" s="79"/>
      <c r="BP17" s="79"/>
      <c r="BQ17" s="79"/>
      <c r="BR17" s="79"/>
      <c r="BS17" s="79"/>
      <c r="BT17" s="79"/>
      <c r="BU17" s="79"/>
      <c r="BV17" s="79"/>
      <c r="BW17" s="79"/>
      <c r="BX17" s="79"/>
      <c r="BY17" s="79"/>
      <c r="BZ17" s="79"/>
    </row>
    <row r="18" spans="1:78" x14ac:dyDescent="0.25">
      <c r="A18" s="79">
        <f ca="1">IF(BH18="N","N"&amp;BJ18,IF(BB18=0,"",MAX($A$3:A17)+1))</f>
        <v>15</v>
      </c>
      <c r="B18" s="79" t="str">
        <f ca="1">Data_Initial!A18&amp;C18</f>
        <v>1G2</v>
      </c>
      <c r="C18" s="79" t="str">
        <f ca="1">Data_Initial!B18</f>
        <v>G2</v>
      </c>
      <c r="D18" s="79">
        <f ca="1">IFERROR(IF(Data_Baseline!C18="","",IF($C$3="On",IF(D$3&lt;=$B$2,SMALL(Data_Baseline!$C18:$AZ18,COUNTIF(Data_Baseline!$C18:$AZ18,0)+1)/MAX(Data_Baseline!$C18:$AZ18),IF(Data_Baseline!C18=0,SMALL(Data_Baseline!$C18:$AZ18,COUNTIF(Data_Baseline!$C18:$AZ18,0)+1)/MAX(Data_Baseline!$C18:$AZ18),Data_Baseline!C18/MAX(Data_Baseline!$C18:$AZ18))),IF(D$3&lt;=$B$2,SMALL(Data_Baseline!$C18:$AZ18,COUNTIF(Data_Baseline!$C18:$AZ18,0)+1),IF(Data_Baseline!C18=0,SMALL(Data_Baseline!$C18:$AZ18,COUNTIF(Data_Baseline!$C18:$AZ18,0)+1),Data_Baseline!C18)))),"")</f>
        <v>8.135006379316837E-4</v>
      </c>
      <c r="E18" s="79">
        <f ca="1">IFERROR(IF(Data_Baseline!D18="","",IF($C$3="On",IF(E$3&lt;=$B$2,SMALL(Data_Baseline!$C18:$AZ18,COUNTIF(Data_Baseline!$C18:$AZ18,0)+1)/MAX(Data_Baseline!$C18:$AZ18),IF(Data_Baseline!D18=0,SMALL(Data_Baseline!$C18:$AZ18,COUNTIF(Data_Baseline!$C18:$AZ18,0)+1)/MAX(Data_Baseline!$C18:$AZ18),Data_Baseline!D18/MAX(Data_Baseline!$C18:$AZ18))),IF(E$3&lt;=$B$2,SMALL(Data_Baseline!$C18:$AZ18,COUNTIF(Data_Baseline!$C18:$AZ18,0)+1),IF(Data_Baseline!D18=0,SMALL(Data_Baseline!$C18:$AZ18,COUNTIF(Data_Baseline!$C18:$AZ18,0)+1),Data_Baseline!D18)))),"")</f>
        <v>8.135006379316837E-4</v>
      </c>
      <c r="F18" s="79">
        <f ca="1">IFERROR(IF(Data_Baseline!E18="","",IF($C$3="On",IF(F$3&lt;=$B$2,SMALL(Data_Baseline!$C18:$AZ18,COUNTIF(Data_Baseline!$C18:$AZ18,0)+1)/MAX(Data_Baseline!$C18:$AZ18),IF(Data_Baseline!E18=0,SMALL(Data_Baseline!$C18:$AZ18,COUNTIF(Data_Baseline!$C18:$AZ18,0)+1)/MAX(Data_Baseline!$C18:$AZ18),Data_Baseline!E18/MAX(Data_Baseline!$C18:$AZ18))),IF(F$3&lt;=$B$2,SMALL(Data_Baseline!$C18:$AZ18,COUNTIF(Data_Baseline!$C18:$AZ18,0)+1),IF(Data_Baseline!E18=0,SMALL(Data_Baseline!$C18:$AZ18,COUNTIF(Data_Baseline!$C18:$AZ18,0)+1),Data_Baseline!E18)))),"")</f>
        <v>8.135006379316837E-4</v>
      </c>
      <c r="G18" s="79">
        <f ca="1">IFERROR(IF(Data_Baseline!F18="","",IF($C$3="On",IF(G$3&lt;=$B$2,SMALL(Data_Baseline!$C18:$AZ18,COUNTIF(Data_Baseline!$C18:$AZ18,0)+1)/MAX(Data_Baseline!$C18:$AZ18),IF(Data_Baseline!F18=0,SMALL(Data_Baseline!$C18:$AZ18,COUNTIF(Data_Baseline!$C18:$AZ18,0)+1)/MAX(Data_Baseline!$C18:$AZ18),Data_Baseline!F18/MAX(Data_Baseline!$C18:$AZ18))),IF(G$3&lt;=$B$2,SMALL(Data_Baseline!$C18:$AZ18,COUNTIF(Data_Baseline!$C18:$AZ18,0)+1),IF(Data_Baseline!F18=0,SMALL(Data_Baseline!$C18:$AZ18,COUNTIF(Data_Baseline!$C18:$AZ18,0)+1),Data_Baseline!F18)))),"")</f>
        <v>8.135006379316837E-4</v>
      </c>
      <c r="H18" s="79">
        <f ca="1">IFERROR(IF(Data_Baseline!G18="","",IF($C$3="On",IF(H$3&lt;=$B$2,SMALL(Data_Baseline!$C18:$AZ18,COUNTIF(Data_Baseline!$C18:$AZ18,0)+1)/MAX(Data_Baseline!$C18:$AZ18),IF(Data_Baseline!G18=0,SMALL(Data_Baseline!$C18:$AZ18,COUNTIF(Data_Baseline!$C18:$AZ18,0)+1)/MAX(Data_Baseline!$C18:$AZ18),Data_Baseline!G18/MAX(Data_Baseline!$C18:$AZ18))),IF(H$3&lt;=$B$2,SMALL(Data_Baseline!$C18:$AZ18,COUNTIF(Data_Baseline!$C18:$AZ18,0)+1),IF(Data_Baseline!G18=0,SMALL(Data_Baseline!$C18:$AZ18,COUNTIF(Data_Baseline!$C18:$AZ18,0)+1),Data_Baseline!G18)))),"")</f>
        <v>8.135006379316837E-4</v>
      </c>
      <c r="I18" s="79">
        <f ca="1">IFERROR(IF(Data_Baseline!H18="","",IF($C$3="On",IF(I$3&lt;=$B$2,SMALL(Data_Baseline!$C18:$AZ18,COUNTIF(Data_Baseline!$C18:$AZ18,0)+1)/MAX(Data_Baseline!$C18:$AZ18),IF(Data_Baseline!H18=0,SMALL(Data_Baseline!$C18:$AZ18,COUNTIF(Data_Baseline!$C18:$AZ18,0)+1)/MAX(Data_Baseline!$C18:$AZ18),Data_Baseline!H18/MAX(Data_Baseline!$C18:$AZ18))),IF(I$3&lt;=$B$2,SMALL(Data_Baseline!$C18:$AZ18,COUNTIF(Data_Baseline!$C18:$AZ18,0)+1),IF(Data_Baseline!H18=0,SMALL(Data_Baseline!$C18:$AZ18,COUNTIF(Data_Baseline!$C18:$AZ18,0)+1),Data_Baseline!H18)))),"")</f>
        <v>8.135006379316837E-4</v>
      </c>
      <c r="J18" s="79">
        <f ca="1">IFERROR(IF(Data_Baseline!I18="","",IF($C$3="On",IF(J$3&lt;=$B$2,SMALL(Data_Baseline!$C18:$AZ18,COUNTIF(Data_Baseline!$C18:$AZ18,0)+1)/MAX(Data_Baseline!$C18:$AZ18),IF(Data_Baseline!I18=0,SMALL(Data_Baseline!$C18:$AZ18,COUNTIF(Data_Baseline!$C18:$AZ18,0)+1)/MAX(Data_Baseline!$C18:$AZ18),Data_Baseline!I18/MAX(Data_Baseline!$C18:$AZ18))),IF(J$3&lt;=$B$2,SMALL(Data_Baseline!$C18:$AZ18,COUNTIF(Data_Baseline!$C18:$AZ18,0)+1),IF(Data_Baseline!I18=0,SMALL(Data_Baseline!$C18:$AZ18,COUNTIF(Data_Baseline!$C18:$AZ18,0)+1),Data_Baseline!I18)))),"")</f>
        <v>8.135006379316837E-4</v>
      </c>
      <c r="K18" s="79">
        <f ca="1">IFERROR(IF(Data_Baseline!J18="","",IF($C$3="On",IF(K$3&lt;=$B$2,SMALL(Data_Baseline!$C18:$AZ18,COUNTIF(Data_Baseline!$C18:$AZ18,0)+1)/MAX(Data_Baseline!$C18:$AZ18),IF(Data_Baseline!J18=0,SMALL(Data_Baseline!$C18:$AZ18,COUNTIF(Data_Baseline!$C18:$AZ18,0)+1)/MAX(Data_Baseline!$C18:$AZ18),Data_Baseline!J18/MAX(Data_Baseline!$C18:$AZ18))),IF(K$3&lt;=$B$2,SMALL(Data_Baseline!$C18:$AZ18,COUNTIF(Data_Baseline!$C18:$AZ18,0)+1),IF(Data_Baseline!J18=0,SMALL(Data_Baseline!$C18:$AZ18,COUNTIF(Data_Baseline!$C18:$AZ18,0)+1),Data_Baseline!J18)))),"")</f>
        <v>8.135006379316837E-4</v>
      </c>
      <c r="L18" s="79">
        <f ca="1">IFERROR(IF(Data_Baseline!K18="","",IF($C$3="On",IF(L$3&lt;=$B$2,SMALL(Data_Baseline!$C18:$AZ18,COUNTIF(Data_Baseline!$C18:$AZ18,0)+1)/MAX(Data_Baseline!$C18:$AZ18),IF(Data_Baseline!K18=0,SMALL(Data_Baseline!$C18:$AZ18,COUNTIF(Data_Baseline!$C18:$AZ18,0)+1)/MAX(Data_Baseline!$C18:$AZ18),Data_Baseline!K18/MAX(Data_Baseline!$C18:$AZ18))),IF(L$3&lt;=$B$2,SMALL(Data_Baseline!$C18:$AZ18,COUNTIF(Data_Baseline!$C18:$AZ18,0)+1),IF(Data_Baseline!K18=0,SMALL(Data_Baseline!$C18:$AZ18,COUNTIF(Data_Baseline!$C18:$AZ18,0)+1),Data_Baseline!K18)))),"")</f>
        <v>8.135006379316837E-4</v>
      </c>
      <c r="M18" s="79">
        <f ca="1">IFERROR(IF(Data_Baseline!L18="","",IF($C$3="On",IF(M$3&lt;=$B$2,SMALL(Data_Baseline!$C18:$AZ18,COUNTIF(Data_Baseline!$C18:$AZ18,0)+1)/MAX(Data_Baseline!$C18:$AZ18),IF(Data_Baseline!L18=0,SMALL(Data_Baseline!$C18:$AZ18,COUNTIF(Data_Baseline!$C18:$AZ18,0)+1)/MAX(Data_Baseline!$C18:$AZ18),Data_Baseline!L18/MAX(Data_Baseline!$C18:$AZ18))),IF(M$3&lt;=$B$2,SMALL(Data_Baseline!$C18:$AZ18,COUNTIF(Data_Baseline!$C18:$AZ18,0)+1),IF(Data_Baseline!L18=0,SMALL(Data_Baseline!$C18:$AZ18,COUNTIF(Data_Baseline!$C18:$AZ18,0)+1),Data_Baseline!L18)))),"")</f>
        <v>8.135006379316837E-4</v>
      </c>
      <c r="N18" s="79">
        <f ca="1">IFERROR(IF(Data_Baseline!M18="","",IF($C$3="On",IF(N$3&lt;=$B$2,SMALL(Data_Baseline!$C18:$AZ18,COUNTIF(Data_Baseline!$C18:$AZ18,0)+1)/MAX(Data_Baseline!$C18:$AZ18),IF(Data_Baseline!M18=0,SMALL(Data_Baseline!$C18:$AZ18,COUNTIF(Data_Baseline!$C18:$AZ18,0)+1)/MAX(Data_Baseline!$C18:$AZ18),Data_Baseline!M18/MAX(Data_Baseline!$C18:$AZ18))),IF(N$3&lt;=$B$2,SMALL(Data_Baseline!$C18:$AZ18,COUNTIF(Data_Baseline!$C18:$AZ18,0)+1),IF(Data_Baseline!M18=0,SMALL(Data_Baseline!$C18:$AZ18,COUNTIF(Data_Baseline!$C18:$AZ18,0)+1),Data_Baseline!M18)))),"")</f>
        <v>8.135006379316837E-4</v>
      </c>
      <c r="O18" s="79">
        <f ca="1">IFERROR(IF(Data_Baseline!N18="","",IF($C$3="On",IF(O$3&lt;=$B$2,SMALL(Data_Baseline!$C18:$AZ18,COUNTIF(Data_Baseline!$C18:$AZ18,0)+1)/MAX(Data_Baseline!$C18:$AZ18),IF(Data_Baseline!N18=0,SMALL(Data_Baseline!$C18:$AZ18,COUNTIF(Data_Baseline!$C18:$AZ18,0)+1)/MAX(Data_Baseline!$C18:$AZ18),Data_Baseline!N18/MAX(Data_Baseline!$C18:$AZ18))),IF(O$3&lt;=$B$2,SMALL(Data_Baseline!$C18:$AZ18,COUNTIF(Data_Baseline!$C18:$AZ18,0)+1),IF(Data_Baseline!N18=0,SMALL(Data_Baseline!$C18:$AZ18,COUNTIF(Data_Baseline!$C18:$AZ18,0)+1),Data_Baseline!N18)))),"")</f>
        <v>8.135006379316837E-4</v>
      </c>
      <c r="P18" s="79">
        <f ca="1">IFERROR(IF(Data_Baseline!O18="","",IF($C$3="On",IF(P$3&lt;=$B$2,SMALL(Data_Baseline!$C18:$AZ18,COUNTIF(Data_Baseline!$C18:$AZ18,0)+1)/MAX(Data_Baseline!$C18:$AZ18),IF(Data_Baseline!O18=0,SMALL(Data_Baseline!$C18:$AZ18,COUNTIF(Data_Baseline!$C18:$AZ18,0)+1)/MAX(Data_Baseline!$C18:$AZ18),Data_Baseline!O18/MAX(Data_Baseline!$C18:$AZ18))),IF(P$3&lt;=$B$2,SMALL(Data_Baseline!$C18:$AZ18,COUNTIF(Data_Baseline!$C18:$AZ18,0)+1),IF(Data_Baseline!O18=0,SMALL(Data_Baseline!$C18:$AZ18,COUNTIF(Data_Baseline!$C18:$AZ18,0)+1),Data_Baseline!O18)))),"")</f>
        <v>8.135006379316837E-4</v>
      </c>
      <c r="Q18" s="79">
        <f ca="1">IFERROR(IF(Data_Baseline!P18="","",IF($C$3="On",IF(Q$3&lt;=$B$2,SMALL(Data_Baseline!$C18:$AZ18,COUNTIF(Data_Baseline!$C18:$AZ18,0)+1)/MAX(Data_Baseline!$C18:$AZ18),IF(Data_Baseline!P18=0,SMALL(Data_Baseline!$C18:$AZ18,COUNTIF(Data_Baseline!$C18:$AZ18,0)+1)/MAX(Data_Baseline!$C18:$AZ18),Data_Baseline!P18/MAX(Data_Baseline!$C18:$AZ18))),IF(Q$3&lt;=$B$2,SMALL(Data_Baseline!$C18:$AZ18,COUNTIF(Data_Baseline!$C18:$AZ18,0)+1),IF(Data_Baseline!P18=0,SMALL(Data_Baseline!$C18:$AZ18,COUNTIF(Data_Baseline!$C18:$AZ18,0)+1),Data_Baseline!P18)))),"")</f>
        <v>8.135006379316837E-4</v>
      </c>
      <c r="R18" s="79">
        <f ca="1">IFERROR(IF(Data_Baseline!Q18="","",IF($C$3="On",IF(R$3&lt;=$B$2,SMALL(Data_Baseline!$C18:$AZ18,COUNTIF(Data_Baseline!$C18:$AZ18,0)+1)/MAX(Data_Baseline!$C18:$AZ18),IF(Data_Baseline!Q18=0,SMALL(Data_Baseline!$C18:$AZ18,COUNTIF(Data_Baseline!$C18:$AZ18,0)+1)/MAX(Data_Baseline!$C18:$AZ18),Data_Baseline!Q18/MAX(Data_Baseline!$C18:$AZ18))),IF(R$3&lt;=$B$2,SMALL(Data_Baseline!$C18:$AZ18,COUNTIF(Data_Baseline!$C18:$AZ18,0)+1),IF(Data_Baseline!Q18=0,SMALL(Data_Baseline!$C18:$AZ18,COUNTIF(Data_Baseline!$C18:$AZ18,0)+1),Data_Baseline!Q18)))),"")</f>
        <v>8.135006379316837E-4</v>
      </c>
      <c r="S18" s="79">
        <f ca="1">IFERROR(IF(Data_Baseline!R18="","",IF($C$3="On",IF(S$3&lt;=$B$2,SMALL(Data_Baseline!$C18:$AZ18,COUNTIF(Data_Baseline!$C18:$AZ18,0)+1)/MAX(Data_Baseline!$C18:$AZ18),IF(Data_Baseline!R18=0,SMALL(Data_Baseline!$C18:$AZ18,COUNTIF(Data_Baseline!$C18:$AZ18,0)+1)/MAX(Data_Baseline!$C18:$AZ18),Data_Baseline!R18/MAX(Data_Baseline!$C18:$AZ18))),IF(S$3&lt;=$B$2,SMALL(Data_Baseline!$C18:$AZ18,COUNTIF(Data_Baseline!$C18:$AZ18,0)+1),IF(Data_Baseline!R18=0,SMALL(Data_Baseline!$C18:$AZ18,COUNTIF(Data_Baseline!$C18:$AZ18,0)+1),Data_Baseline!R18)))),"")</f>
        <v>8.135006379316837E-4</v>
      </c>
      <c r="T18" s="79">
        <f ca="1">IFERROR(IF(Data_Baseline!S18="","",IF($C$3="On",IF(T$3&lt;=$B$2,SMALL(Data_Baseline!$C18:$AZ18,COUNTIF(Data_Baseline!$C18:$AZ18,0)+1)/MAX(Data_Baseline!$C18:$AZ18),IF(Data_Baseline!S18=0,SMALL(Data_Baseline!$C18:$AZ18,COUNTIF(Data_Baseline!$C18:$AZ18,0)+1)/MAX(Data_Baseline!$C18:$AZ18),Data_Baseline!S18/MAX(Data_Baseline!$C18:$AZ18))),IF(T$3&lt;=$B$2,SMALL(Data_Baseline!$C18:$AZ18,COUNTIF(Data_Baseline!$C18:$AZ18,0)+1),IF(Data_Baseline!S18=0,SMALL(Data_Baseline!$C18:$AZ18,COUNTIF(Data_Baseline!$C18:$AZ18,0)+1),Data_Baseline!S18)))),"")</f>
        <v>8.135006379316837E-4</v>
      </c>
      <c r="U18" s="79">
        <f ca="1">IFERROR(IF(Data_Baseline!T18="","",IF($C$3="On",IF(U$3&lt;=$B$2,SMALL(Data_Baseline!$C18:$AZ18,COUNTIF(Data_Baseline!$C18:$AZ18,0)+1)/MAX(Data_Baseline!$C18:$AZ18),IF(Data_Baseline!T18=0,SMALL(Data_Baseline!$C18:$AZ18,COUNTIF(Data_Baseline!$C18:$AZ18,0)+1)/MAX(Data_Baseline!$C18:$AZ18),Data_Baseline!T18/MAX(Data_Baseline!$C18:$AZ18))),IF(U$3&lt;=$B$2,SMALL(Data_Baseline!$C18:$AZ18,COUNTIF(Data_Baseline!$C18:$AZ18,0)+1),IF(Data_Baseline!T18=0,SMALL(Data_Baseline!$C18:$AZ18,COUNTIF(Data_Baseline!$C18:$AZ18,0)+1),Data_Baseline!T18)))),"")</f>
        <v>8.135006379316837E-4</v>
      </c>
      <c r="V18" s="79">
        <f ca="1">IFERROR(IF(Data_Baseline!U18="","",IF($C$3="On",IF(V$3&lt;=$B$2,SMALL(Data_Baseline!$C18:$AZ18,COUNTIF(Data_Baseline!$C18:$AZ18,0)+1)/MAX(Data_Baseline!$C18:$AZ18),IF(Data_Baseline!U18=0,SMALL(Data_Baseline!$C18:$AZ18,COUNTIF(Data_Baseline!$C18:$AZ18,0)+1)/MAX(Data_Baseline!$C18:$AZ18),Data_Baseline!U18/MAX(Data_Baseline!$C18:$AZ18))),IF(V$3&lt;=$B$2,SMALL(Data_Baseline!$C18:$AZ18,COUNTIF(Data_Baseline!$C18:$AZ18,0)+1),IF(Data_Baseline!U18=0,SMALL(Data_Baseline!$C18:$AZ18,COUNTIF(Data_Baseline!$C18:$AZ18,0)+1),Data_Baseline!U18)))),"")</f>
        <v>8.135006379316837E-4</v>
      </c>
      <c r="W18" s="79">
        <f ca="1">IFERROR(IF(Data_Baseline!V18="","",IF($C$3="On",IF(W$3&lt;=$B$2,SMALL(Data_Baseline!$C18:$AZ18,COUNTIF(Data_Baseline!$C18:$AZ18,0)+1)/MAX(Data_Baseline!$C18:$AZ18),IF(Data_Baseline!V18=0,SMALL(Data_Baseline!$C18:$AZ18,COUNTIF(Data_Baseline!$C18:$AZ18,0)+1)/MAX(Data_Baseline!$C18:$AZ18),Data_Baseline!V18/MAX(Data_Baseline!$C18:$AZ18))),IF(W$3&lt;=$B$2,SMALL(Data_Baseline!$C18:$AZ18,COUNTIF(Data_Baseline!$C18:$AZ18,0)+1),IF(Data_Baseline!V18=0,SMALL(Data_Baseline!$C18:$AZ18,COUNTIF(Data_Baseline!$C18:$AZ18,0)+1),Data_Baseline!V18)))),"")</f>
        <v>8.135006379316837E-4</v>
      </c>
      <c r="X18" s="79">
        <f ca="1">IFERROR(IF(Data_Baseline!W18="","",IF($C$3="On",IF(X$3&lt;=$B$2,SMALL(Data_Baseline!$C18:$AZ18,COUNTIF(Data_Baseline!$C18:$AZ18,0)+1)/MAX(Data_Baseline!$C18:$AZ18),IF(Data_Baseline!W18=0,SMALL(Data_Baseline!$C18:$AZ18,COUNTIF(Data_Baseline!$C18:$AZ18,0)+1)/MAX(Data_Baseline!$C18:$AZ18),Data_Baseline!W18/MAX(Data_Baseline!$C18:$AZ18))),IF(X$3&lt;=$B$2,SMALL(Data_Baseline!$C18:$AZ18,COUNTIF(Data_Baseline!$C18:$AZ18,0)+1),IF(Data_Baseline!W18=0,SMALL(Data_Baseline!$C18:$AZ18,COUNTIF(Data_Baseline!$C18:$AZ18,0)+1),Data_Baseline!W18)))),"")</f>
        <v>8.135006379316837E-4</v>
      </c>
      <c r="Y18" s="79">
        <f ca="1">IFERROR(IF(Data_Baseline!X18="","",IF($C$3="On",IF(Y$3&lt;=$B$2,SMALL(Data_Baseline!$C18:$AZ18,COUNTIF(Data_Baseline!$C18:$AZ18,0)+1)/MAX(Data_Baseline!$C18:$AZ18),IF(Data_Baseline!X18=0,SMALL(Data_Baseline!$C18:$AZ18,COUNTIF(Data_Baseline!$C18:$AZ18,0)+1)/MAX(Data_Baseline!$C18:$AZ18),Data_Baseline!X18/MAX(Data_Baseline!$C18:$AZ18))),IF(Y$3&lt;=$B$2,SMALL(Data_Baseline!$C18:$AZ18,COUNTIF(Data_Baseline!$C18:$AZ18,0)+1),IF(Data_Baseline!X18=0,SMALL(Data_Baseline!$C18:$AZ18,COUNTIF(Data_Baseline!$C18:$AZ18,0)+1),Data_Baseline!X18)))),"")</f>
        <v>8.135006379316837E-4</v>
      </c>
      <c r="Z18" s="79">
        <f ca="1">IFERROR(IF(Data_Baseline!Y18="","",IF($C$3="On",IF(Z$3&lt;=$B$2,SMALL(Data_Baseline!$C18:$AZ18,COUNTIF(Data_Baseline!$C18:$AZ18,0)+1)/MAX(Data_Baseline!$C18:$AZ18),IF(Data_Baseline!Y18=0,SMALL(Data_Baseline!$C18:$AZ18,COUNTIF(Data_Baseline!$C18:$AZ18,0)+1)/MAX(Data_Baseline!$C18:$AZ18),Data_Baseline!Y18/MAX(Data_Baseline!$C18:$AZ18))),IF(Z$3&lt;=$B$2,SMALL(Data_Baseline!$C18:$AZ18,COUNTIF(Data_Baseline!$C18:$AZ18,0)+1),IF(Data_Baseline!Y18=0,SMALL(Data_Baseline!$C18:$AZ18,COUNTIF(Data_Baseline!$C18:$AZ18,0)+1),Data_Baseline!Y18)))),"")</f>
        <v>7.197487051844283E-3</v>
      </c>
      <c r="AA18" s="79">
        <f ca="1">IFERROR(IF(Data_Baseline!Z18="","",IF($C$3="On",IF(AA$3&lt;=$B$2,SMALL(Data_Baseline!$C18:$AZ18,COUNTIF(Data_Baseline!$C18:$AZ18,0)+1)/MAX(Data_Baseline!$C18:$AZ18),IF(Data_Baseline!Z18=0,SMALL(Data_Baseline!$C18:$AZ18,COUNTIF(Data_Baseline!$C18:$AZ18,0)+1)/MAX(Data_Baseline!$C18:$AZ18),Data_Baseline!Z18/MAX(Data_Baseline!$C18:$AZ18))),IF(AA$3&lt;=$B$2,SMALL(Data_Baseline!$C18:$AZ18,COUNTIF(Data_Baseline!$C18:$AZ18,0)+1),IF(Data_Baseline!Z18=0,SMALL(Data_Baseline!$C18:$AZ18,COUNTIF(Data_Baseline!$C18:$AZ18,0)+1),Data_Baseline!Z18)))),"")</f>
        <v>1.9099350863748241E-2</v>
      </c>
      <c r="AB18" s="79">
        <f ca="1">IFERROR(IF(Data_Baseline!AA18="","",IF($C$3="On",IF(AB$3&lt;=$B$2,SMALL(Data_Baseline!$C18:$AZ18,COUNTIF(Data_Baseline!$C18:$AZ18,0)+1)/MAX(Data_Baseline!$C18:$AZ18),IF(Data_Baseline!AA18=0,SMALL(Data_Baseline!$C18:$AZ18,COUNTIF(Data_Baseline!$C18:$AZ18,0)+1)/MAX(Data_Baseline!$C18:$AZ18),Data_Baseline!AA18/MAX(Data_Baseline!$C18:$AZ18))),IF(AB$3&lt;=$B$2,SMALL(Data_Baseline!$C18:$AZ18,COUNTIF(Data_Baseline!$C18:$AZ18,0)+1),IF(Data_Baseline!AA18=0,SMALL(Data_Baseline!$C18:$AZ18,COUNTIF(Data_Baseline!$C18:$AZ18,0)+1),Data_Baseline!AA18)))),"")</f>
        <v>4.1011874112920753E-2</v>
      </c>
      <c r="AC18" s="79">
        <f ca="1">IFERROR(IF(Data_Baseline!AB18="","",IF($C$3="On",IF(AC$3&lt;=$B$2,SMALL(Data_Baseline!$C18:$AZ18,COUNTIF(Data_Baseline!$C18:$AZ18,0)+1)/MAX(Data_Baseline!$C18:$AZ18),IF(Data_Baseline!AB18=0,SMALL(Data_Baseline!$C18:$AZ18,COUNTIF(Data_Baseline!$C18:$AZ18,0)+1)/MAX(Data_Baseline!$C18:$AZ18),Data_Baseline!AB18/MAX(Data_Baseline!$C18:$AZ18))),IF(AC$3&lt;=$B$2,SMALL(Data_Baseline!$C18:$AZ18,COUNTIF(Data_Baseline!$C18:$AZ18,0)+1),IF(Data_Baseline!AB18=0,SMALL(Data_Baseline!$C18:$AZ18,COUNTIF(Data_Baseline!$C18:$AZ18,0)+1),Data_Baseline!AB18)))),"")</f>
        <v>8.0912352425564701E-2</v>
      </c>
      <c r="AD18" s="79">
        <f ca="1">IFERROR(IF(Data_Baseline!AC18="","",IF($C$3="On",IF(AD$3&lt;=$B$2,SMALL(Data_Baseline!$C18:$AZ18,COUNTIF(Data_Baseline!$C18:$AZ18,0)+1)/MAX(Data_Baseline!$C18:$AZ18),IF(Data_Baseline!AC18=0,SMALL(Data_Baseline!$C18:$AZ18,COUNTIF(Data_Baseline!$C18:$AZ18,0)+1)/MAX(Data_Baseline!$C18:$AZ18),Data_Baseline!AC18/MAX(Data_Baseline!$C18:$AZ18))),IF(AD$3&lt;=$B$2,SMALL(Data_Baseline!$C18:$AZ18,COUNTIF(Data_Baseline!$C18:$AZ18,0)+1),IF(Data_Baseline!AC18=0,SMALL(Data_Baseline!$C18:$AZ18,COUNTIF(Data_Baseline!$C18:$AZ18,0)+1),Data_Baseline!AC18)))),"")</f>
        <v>0.14805585418655995</v>
      </c>
      <c r="AE18" s="79">
        <f ca="1">IFERROR(IF(Data_Baseline!AD18="","",IF($C$3="On",IF(AE$3&lt;=$B$2,SMALL(Data_Baseline!$C18:$AZ18,COUNTIF(Data_Baseline!$C18:$AZ18,0)+1)/MAX(Data_Baseline!$C18:$AZ18),IF(Data_Baseline!AD18=0,SMALL(Data_Baseline!$C18:$AZ18,COUNTIF(Data_Baseline!$C18:$AZ18,0)+1)/MAX(Data_Baseline!$C18:$AZ18),Data_Baseline!AD18/MAX(Data_Baseline!$C18:$AZ18))),IF(AE$3&lt;=$B$2,SMALL(Data_Baseline!$C18:$AZ18,COUNTIF(Data_Baseline!$C18:$AZ18,0)+1),IF(Data_Baseline!AD18=0,SMALL(Data_Baseline!$C18:$AZ18,COUNTIF(Data_Baseline!$C18:$AZ18,0)+1),Data_Baseline!AD18)))),"")</f>
        <v>0.25323527815377667</v>
      </c>
      <c r="AF18" s="79">
        <f ca="1">IFERROR(IF(Data_Baseline!AE18="","",IF($C$3="On",IF(AF$3&lt;=$B$2,SMALL(Data_Baseline!$C18:$AZ18,COUNTIF(Data_Baseline!$C18:$AZ18,0)+1)/MAX(Data_Baseline!$C18:$AZ18),IF(Data_Baseline!AE18=0,SMALL(Data_Baseline!$C18:$AZ18,COUNTIF(Data_Baseline!$C18:$AZ18,0)+1)/MAX(Data_Baseline!$C18:$AZ18),Data_Baseline!AE18/MAX(Data_Baseline!$C18:$AZ18))),IF(AF$3&lt;=$B$2,SMALL(Data_Baseline!$C18:$AZ18,COUNTIF(Data_Baseline!$C18:$AZ18,0)+1),IF(Data_Baseline!AE18=0,SMALL(Data_Baseline!$C18:$AZ18,COUNTIF(Data_Baseline!$C18:$AZ18,0)+1),Data_Baseline!AE18)))),"")</f>
        <v>0.39219631642326502</v>
      </c>
      <c r="AG18" s="79">
        <f ca="1">IFERROR(IF(Data_Baseline!AF18="","",IF($C$3="On",IF(AG$3&lt;=$B$2,SMALL(Data_Baseline!$C18:$AZ18,COUNTIF(Data_Baseline!$C18:$AZ18,0)+1)/MAX(Data_Baseline!$C18:$AZ18),IF(Data_Baseline!AF18=0,SMALL(Data_Baseline!$C18:$AZ18,COUNTIF(Data_Baseline!$C18:$AZ18,0)+1)/MAX(Data_Baseline!$C18:$AZ18),Data_Baseline!AF18/MAX(Data_Baseline!$C18:$AZ18))),IF(AG$3&lt;=$B$2,SMALL(Data_Baseline!$C18:$AZ18,COUNTIF(Data_Baseline!$C18:$AZ18,0)+1),IF(Data_Baseline!AF18=0,SMALL(Data_Baseline!$C18:$AZ18,COUNTIF(Data_Baseline!$C18:$AZ18,0)+1),Data_Baseline!AF18)))),"")</f>
        <v>0.54579662631257597</v>
      </c>
      <c r="AH18" s="79">
        <f ca="1">IFERROR(IF(Data_Baseline!AG18="","",IF($C$3="On",IF(AH$3&lt;=$B$2,SMALL(Data_Baseline!$C18:$AZ18,COUNTIF(Data_Baseline!$C18:$AZ18,0)+1)/MAX(Data_Baseline!$C18:$AZ18),IF(Data_Baseline!AG18=0,SMALL(Data_Baseline!$C18:$AZ18,COUNTIF(Data_Baseline!$C18:$AZ18,0)+1)/MAX(Data_Baseline!$C18:$AZ18),Data_Baseline!AG18/MAX(Data_Baseline!$C18:$AZ18))),IF(AH$3&lt;=$B$2,SMALL(Data_Baseline!$C18:$AZ18,COUNTIF(Data_Baseline!$C18:$AZ18,0)+1),IF(Data_Baseline!AG18=0,SMALL(Data_Baseline!$C18:$AZ18,COUNTIF(Data_Baseline!$C18:$AZ18,0)+1),Data_Baseline!AG18)))),"")</f>
        <v>0.6872925028512249</v>
      </c>
      <c r="AI18" s="79">
        <f ca="1">IFERROR(IF(Data_Baseline!AH18="","",IF($C$3="On",IF(AI$3&lt;=$B$2,SMALL(Data_Baseline!$C18:$AZ18,COUNTIF(Data_Baseline!$C18:$AZ18,0)+1)/MAX(Data_Baseline!$C18:$AZ18),IF(Data_Baseline!AH18=0,SMALL(Data_Baseline!$C18:$AZ18,COUNTIF(Data_Baseline!$C18:$AZ18,0)+1)/MAX(Data_Baseline!$C18:$AZ18),Data_Baseline!AH18/MAX(Data_Baseline!$C18:$AZ18))),IF(AI$3&lt;=$B$2,SMALL(Data_Baseline!$C18:$AZ18,COUNTIF(Data_Baseline!$C18:$AZ18,0)+1),IF(Data_Baseline!AH18=0,SMALL(Data_Baseline!$C18:$AZ18,COUNTIF(Data_Baseline!$C18:$AZ18,0)+1),Data_Baseline!AH18)))),"")</f>
        <v>0.79764059235306117</v>
      </c>
      <c r="AJ18" s="79">
        <f ca="1">IFERROR(IF(Data_Baseline!AI18="","",IF($C$3="On",IF(AJ$3&lt;=$B$2,SMALL(Data_Baseline!$C18:$AZ18,COUNTIF(Data_Baseline!$C18:$AZ18,0)+1)/MAX(Data_Baseline!$C18:$AZ18),IF(Data_Baseline!AI18=0,SMALL(Data_Baseline!$C18:$AZ18,COUNTIF(Data_Baseline!$C18:$AZ18,0)+1)/MAX(Data_Baseline!$C18:$AZ18),Data_Baseline!AI18/MAX(Data_Baseline!$C18:$AZ18))),IF(AJ$3&lt;=$B$2,SMALL(Data_Baseline!$C18:$AZ18,COUNTIF(Data_Baseline!$C18:$AZ18,0)+1),IF(Data_Baseline!AI18=0,SMALL(Data_Baseline!$C18:$AZ18,COUNTIF(Data_Baseline!$C18:$AZ18,0)+1),Data_Baseline!AI18)))),"")</f>
        <v>0.87439643574164583</v>
      </c>
      <c r="AK18" s="79">
        <f ca="1">IFERROR(IF(Data_Baseline!AJ18="","",IF($C$3="On",IF(AK$3&lt;=$B$2,SMALL(Data_Baseline!$C18:$AZ18,COUNTIF(Data_Baseline!$C18:$AZ18,0)+1)/MAX(Data_Baseline!$C18:$AZ18),IF(Data_Baseline!AJ18=0,SMALL(Data_Baseline!$C18:$AZ18,COUNTIF(Data_Baseline!$C18:$AZ18,0)+1)/MAX(Data_Baseline!$C18:$AZ18),Data_Baseline!AJ18/MAX(Data_Baseline!$C18:$AZ18))),IF(AK$3&lt;=$B$2,SMALL(Data_Baseline!$C18:$AZ18,COUNTIF(Data_Baseline!$C18:$AZ18,0)+1),IF(Data_Baseline!AJ18=0,SMALL(Data_Baseline!$C18:$AZ18,COUNTIF(Data_Baseline!$C18:$AZ18,0)+1),Data_Baseline!AJ18)))),"")</f>
        <v>0.92289110818832187</v>
      </c>
      <c r="AL18" s="79">
        <f ca="1">IFERROR(IF(Data_Baseline!AK18="","",IF($C$3="On",IF(AL$3&lt;=$B$2,SMALL(Data_Baseline!$C18:$AZ18,COUNTIF(Data_Baseline!$C18:$AZ18,0)+1)/MAX(Data_Baseline!$C18:$AZ18),IF(Data_Baseline!AK18=0,SMALL(Data_Baseline!$C18:$AZ18,COUNTIF(Data_Baseline!$C18:$AZ18,0)+1)/MAX(Data_Baseline!$C18:$AZ18),Data_Baseline!AK18/MAX(Data_Baseline!$C18:$AZ18))),IF(AL$3&lt;=$B$2,SMALL(Data_Baseline!$C18:$AZ18,COUNTIF(Data_Baseline!$C18:$AZ18,0)+1),IF(Data_Baseline!AK18=0,SMALL(Data_Baseline!$C18:$AZ18,COUNTIF(Data_Baseline!$C18:$AZ18,0)+1),Data_Baseline!AK18)))),"")</f>
        <v>0.95296529919211725</v>
      </c>
      <c r="AM18" s="79">
        <f ca="1">IFERROR(IF(Data_Baseline!AL18="","",IF($C$3="On",IF(AM$3&lt;=$B$2,SMALL(Data_Baseline!$C18:$AZ18,COUNTIF(Data_Baseline!$C18:$AZ18,0)+1)/MAX(Data_Baseline!$C18:$AZ18),IF(Data_Baseline!AL18=0,SMALL(Data_Baseline!$C18:$AZ18,COUNTIF(Data_Baseline!$C18:$AZ18,0)+1)/MAX(Data_Baseline!$C18:$AZ18),Data_Baseline!AL18/MAX(Data_Baseline!$C18:$AZ18))),IF(AM$3&lt;=$B$2,SMALL(Data_Baseline!$C18:$AZ18,COUNTIF(Data_Baseline!$C18:$AZ18,0)+1),IF(Data_Baseline!AL18=0,SMALL(Data_Baseline!$C18:$AZ18,COUNTIF(Data_Baseline!$C18:$AZ18,0)+1),Data_Baseline!AL18)))),"")</f>
        <v>0.97186770091655061</v>
      </c>
      <c r="AN18" s="79">
        <f ca="1">IFERROR(IF(Data_Baseline!AM18="","",IF($C$3="On",IF(AN$3&lt;=$B$2,SMALL(Data_Baseline!$C18:$AZ18,COUNTIF(Data_Baseline!$C18:$AZ18,0)+1)/MAX(Data_Baseline!$C18:$AZ18),IF(Data_Baseline!AM18=0,SMALL(Data_Baseline!$C18:$AZ18,COUNTIF(Data_Baseline!$C18:$AZ18,0)+1)/MAX(Data_Baseline!$C18:$AZ18),Data_Baseline!AM18/MAX(Data_Baseline!$C18:$AZ18))),IF(AN$3&lt;=$B$2,SMALL(Data_Baseline!$C18:$AZ18,COUNTIF(Data_Baseline!$C18:$AZ18,0)+1),IF(Data_Baseline!AM18=0,SMALL(Data_Baseline!$C18:$AZ18,COUNTIF(Data_Baseline!$C18:$AZ18,0)+1),Data_Baseline!AM18)))),"")</f>
        <v>0.98366207472695621</v>
      </c>
      <c r="AO18" s="79">
        <f ca="1">IFERROR(IF(Data_Baseline!AN18="","",IF($C$3="On",IF(AO$3&lt;=$B$2,SMALL(Data_Baseline!$C18:$AZ18,COUNTIF(Data_Baseline!$C18:$AZ18,0)+1)/MAX(Data_Baseline!$C18:$AZ18),IF(Data_Baseline!AN18=0,SMALL(Data_Baseline!$C18:$AZ18,COUNTIF(Data_Baseline!$C18:$AZ18,0)+1)/MAX(Data_Baseline!$C18:$AZ18),Data_Baseline!AN18/MAX(Data_Baseline!$C18:$AZ18))),IF(AO$3&lt;=$B$2,SMALL(Data_Baseline!$C18:$AZ18,COUNTIF(Data_Baseline!$C18:$AZ18,0)+1),IF(Data_Baseline!AN18=0,SMALL(Data_Baseline!$C18:$AZ18,COUNTIF(Data_Baseline!$C18:$AZ18,0)+1),Data_Baseline!AN18)))),"")</f>
        <v>0.99171656648259066</v>
      </c>
      <c r="AP18" s="79">
        <f ca="1">IFERROR(IF(Data_Baseline!AO18="","",IF($C$3="On",IF(AP$3&lt;=$B$2,SMALL(Data_Baseline!$C18:$AZ18,COUNTIF(Data_Baseline!$C18:$AZ18,0)+1)/MAX(Data_Baseline!$C18:$AZ18),IF(Data_Baseline!AO18=0,SMALL(Data_Baseline!$C18:$AZ18,COUNTIF(Data_Baseline!$C18:$AZ18,0)+1)/MAX(Data_Baseline!$C18:$AZ18),Data_Baseline!AO18/MAX(Data_Baseline!$C18:$AZ18))),IF(AP$3&lt;=$B$2,SMALL(Data_Baseline!$C18:$AZ18,COUNTIF(Data_Baseline!$C18:$AZ18,0)+1),IF(Data_Baseline!AO18=0,SMALL(Data_Baseline!$C18:$AZ18,COUNTIF(Data_Baseline!$C18:$AZ18,0)+1),Data_Baseline!AO18)))),"")</f>
        <v>0.99726478315841605</v>
      </c>
      <c r="AQ18" s="79">
        <f ca="1">IFERROR(IF(Data_Baseline!AP18="","",IF($C$3="On",IF(AQ$3&lt;=$B$2,SMALL(Data_Baseline!$C18:$AZ18,COUNTIF(Data_Baseline!$C18:$AZ18,0)+1)/MAX(Data_Baseline!$C18:$AZ18),IF(Data_Baseline!AP18=0,SMALL(Data_Baseline!$C18:$AZ18,COUNTIF(Data_Baseline!$C18:$AZ18,0)+1)/MAX(Data_Baseline!$C18:$AZ18),Data_Baseline!AP18/MAX(Data_Baseline!$C18:$AZ18))),IF(AQ$3&lt;=$B$2,SMALL(Data_Baseline!$C18:$AZ18,COUNTIF(Data_Baseline!$C18:$AZ18,0)+1),IF(Data_Baseline!AP18=0,SMALL(Data_Baseline!$C18:$AZ18,COUNTIF(Data_Baseline!$C18:$AZ18,0)+1),Data_Baseline!AP18)))),"")</f>
        <v>1</v>
      </c>
      <c r="AR18" s="79" t="str">
        <f>IFERROR(IF(Data_Baseline!AQ18="","",IF($C$3="On",IF(AR$3&lt;=$B$2,SMALL(Data_Baseline!$C18:$AZ18,COUNTIF(Data_Baseline!$C18:$AZ18,0)+1)/MAX(Data_Baseline!$C18:$AZ18),IF(Data_Baseline!AQ18=0,SMALL(Data_Baseline!$C18:$AZ18,COUNTIF(Data_Baseline!$C18:$AZ18,0)+1)/MAX(Data_Baseline!$C18:$AZ18),Data_Baseline!AQ18/MAX(Data_Baseline!$C18:$AZ18))),IF(AR$3&lt;=$B$2,SMALL(Data_Baseline!$C18:$AZ18,COUNTIF(Data_Baseline!$C18:$AZ18,0)+1),IF(Data_Baseline!AQ18=0,SMALL(Data_Baseline!$C18:$AZ18,COUNTIF(Data_Baseline!$C18:$AZ18,0)+1),Data_Baseline!AQ18)))),"")</f>
        <v/>
      </c>
      <c r="AS18" s="79" t="str">
        <f>IFERROR(IF(Data_Baseline!AR18="","",IF($C$3="On",IF(AS$3&lt;=$B$2,SMALL(Data_Baseline!$C18:$AZ18,COUNTIF(Data_Baseline!$C18:$AZ18,0)+1)/MAX(Data_Baseline!$C18:$AZ18),IF(Data_Baseline!AR18=0,SMALL(Data_Baseline!$C18:$AZ18,COUNTIF(Data_Baseline!$C18:$AZ18,0)+1)/MAX(Data_Baseline!$C18:$AZ18),Data_Baseline!AR18/MAX(Data_Baseline!$C18:$AZ18))),IF(AS$3&lt;=$B$2,SMALL(Data_Baseline!$C18:$AZ18,COUNTIF(Data_Baseline!$C18:$AZ18,0)+1),IF(Data_Baseline!AR18=0,SMALL(Data_Baseline!$C18:$AZ18,COUNTIF(Data_Baseline!$C18:$AZ18,0)+1),Data_Baseline!AR18)))),"")</f>
        <v/>
      </c>
      <c r="AT18" s="79" t="str">
        <f>IFERROR(IF(Data_Baseline!AS18="","",IF($C$3="On",IF(AT$3&lt;=$B$2,SMALL(Data_Baseline!$C18:$AZ18,COUNTIF(Data_Baseline!$C18:$AZ18,0)+1)/MAX(Data_Baseline!$C18:$AZ18),IF(Data_Baseline!AS18=0,SMALL(Data_Baseline!$C18:$AZ18,COUNTIF(Data_Baseline!$C18:$AZ18,0)+1)/MAX(Data_Baseline!$C18:$AZ18),Data_Baseline!AS18/MAX(Data_Baseline!$C18:$AZ18))),IF(AT$3&lt;=$B$2,SMALL(Data_Baseline!$C18:$AZ18,COUNTIF(Data_Baseline!$C18:$AZ18,0)+1),IF(Data_Baseline!AS18=0,SMALL(Data_Baseline!$C18:$AZ18,COUNTIF(Data_Baseline!$C18:$AZ18,0)+1),Data_Baseline!AS18)))),"")</f>
        <v/>
      </c>
      <c r="AU18" s="79" t="str">
        <f>IFERROR(IF(Data_Baseline!AT18="","",IF($C$3="On",IF(AU$3&lt;=$B$2,SMALL(Data_Baseline!$C18:$AZ18,COUNTIF(Data_Baseline!$C18:$AZ18,0)+1)/MAX(Data_Baseline!$C18:$AZ18),IF(Data_Baseline!AT18=0,SMALL(Data_Baseline!$C18:$AZ18,COUNTIF(Data_Baseline!$C18:$AZ18,0)+1)/MAX(Data_Baseline!$C18:$AZ18),Data_Baseline!AT18/MAX(Data_Baseline!$C18:$AZ18))),IF(AU$3&lt;=$B$2,SMALL(Data_Baseline!$C18:$AZ18,COUNTIF(Data_Baseline!$C18:$AZ18,0)+1),IF(Data_Baseline!AT18=0,SMALL(Data_Baseline!$C18:$AZ18,COUNTIF(Data_Baseline!$C18:$AZ18,0)+1),Data_Baseline!AT18)))),"")</f>
        <v/>
      </c>
      <c r="AV18" s="79" t="str">
        <f>IFERROR(IF(Data_Baseline!AU18="","",IF($C$3="On",IF(AV$3&lt;=$B$2,SMALL(Data_Baseline!$C18:$AZ18,COUNTIF(Data_Baseline!$C18:$AZ18,0)+1)/MAX(Data_Baseline!$C18:$AZ18),IF(Data_Baseline!AU18=0,SMALL(Data_Baseline!$C18:$AZ18,COUNTIF(Data_Baseline!$C18:$AZ18,0)+1)/MAX(Data_Baseline!$C18:$AZ18),Data_Baseline!AU18/MAX(Data_Baseline!$C18:$AZ18))),IF(AV$3&lt;=$B$2,SMALL(Data_Baseline!$C18:$AZ18,COUNTIF(Data_Baseline!$C18:$AZ18,0)+1),IF(Data_Baseline!AU18=0,SMALL(Data_Baseline!$C18:$AZ18,COUNTIF(Data_Baseline!$C18:$AZ18,0)+1),Data_Baseline!AU18)))),"")</f>
        <v/>
      </c>
      <c r="AW18" s="79" t="str">
        <f>IFERROR(IF(Data_Baseline!AV18="","",IF($C$3="On",IF(AW$3&lt;=$B$2,SMALL(Data_Baseline!$C18:$AZ18,COUNTIF(Data_Baseline!$C18:$AZ18,0)+1)/MAX(Data_Baseline!$C18:$AZ18),IF(Data_Baseline!AV18=0,SMALL(Data_Baseline!$C18:$AZ18,COUNTIF(Data_Baseline!$C18:$AZ18,0)+1)/MAX(Data_Baseline!$C18:$AZ18),Data_Baseline!AV18/MAX(Data_Baseline!$C18:$AZ18))),IF(AW$3&lt;=$B$2,SMALL(Data_Baseline!$C18:$AZ18,COUNTIF(Data_Baseline!$C18:$AZ18,0)+1),IF(Data_Baseline!AV18=0,SMALL(Data_Baseline!$C18:$AZ18,COUNTIF(Data_Baseline!$C18:$AZ18,0)+1),Data_Baseline!AV18)))),"")</f>
        <v/>
      </c>
      <c r="AX18" s="79" t="str">
        <f>IFERROR(IF(Data_Baseline!AW18="","",IF($C$3="On",IF(AX$3&lt;=$B$2,SMALL(Data_Baseline!$C18:$AZ18,COUNTIF(Data_Baseline!$C18:$AZ18,0)+1)/MAX(Data_Baseline!$C18:$AZ18),IF(Data_Baseline!AW18=0,SMALL(Data_Baseline!$C18:$AZ18,COUNTIF(Data_Baseline!$C18:$AZ18,0)+1)/MAX(Data_Baseline!$C18:$AZ18),Data_Baseline!AW18/MAX(Data_Baseline!$C18:$AZ18))),IF(AX$3&lt;=$B$2,SMALL(Data_Baseline!$C18:$AZ18,COUNTIF(Data_Baseline!$C18:$AZ18,0)+1),IF(Data_Baseline!AW18=0,SMALL(Data_Baseline!$C18:$AZ18,COUNTIF(Data_Baseline!$C18:$AZ18,0)+1),Data_Baseline!AW18)))),"")</f>
        <v/>
      </c>
      <c r="AY18" s="79" t="str">
        <f>IFERROR(IF(Data_Baseline!AX18="","",IF($C$3="On",IF(AY$3&lt;=$B$2,SMALL(Data_Baseline!$C18:$AZ18,COUNTIF(Data_Baseline!$C18:$AZ18,0)+1)/MAX(Data_Baseline!$C18:$AZ18),IF(Data_Baseline!AX18=0,SMALL(Data_Baseline!$C18:$AZ18,COUNTIF(Data_Baseline!$C18:$AZ18,0)+1)/MAX(Data_Baseline!$C18:$AZ18),Data_Baseline!AX18/MAX(Data_Baseline!$C18:$AZ18))),IF(AY$3&lt;=$B$2,SMALL(Data_Baseline!$C18:$AZ18,COUNTIF(Data_Baseline!$C18:$AZ18,0)+1),IF(Data_Baseline!AX18=0,SMALL(Data_Baseline!$C18:$AZ18,COUNTIF(Data_Baseline!$C18:$AZ18,0)+1),Data_Baseline!AX18)))),"")</f>
        <v/>
      </c>
      <c r="AZ18" s="79" t="str">
        <f>IFERROR(IF(Data_Baseline!AY18="","",IF($C$3="On",IF(AZ$3&lt;=$B$2,SMALL(Data_Baseline!$C18:$AZ18,COUNTIF(Data_Baseline!$C18:$AZ18,0)+1)/MAX(Data_Baseline!$C18:$AZ18),IF(Data_Baseline!AY18=0,SMALL(Data_Baseline!$C18:$AZ18,COUNTIF(Data_Baseline!$C18:$AZ18,0)+1)/MAX(Data_Baseline!$C18:$AZ18),Data_Baseline!AY18/MAX(Data_Baseline!$C18:$AZ18))),IF(AZ$3&lt;=$B$2,SMALL(Data_Baseline!$C18:$AZ18,COUNTIF(Data_Baseline!$C18:$AZ18,0)+1),IF(Data_Baseline!AY18=0,SMALL(Data_Baseline!$C18:$AZ18,COUNTIF(Data_Baseline!$C18:$AZ18,0)+1),Data_Baseline!AY18)))),"")</f>
        <v/>
      </c>
      <c r="BA18" s="79" t="str">
        <f>IFERROR(IF(Data_Baseline!AZ18="","",IF($C$3="On",IF(BA$3&lt;=$B$2,SMALL(Data_Baseline!$C18:$AZ18,COUNTIF(Data_Baseline!$C18:$AZ18,0)+1)/MAX(Data_Baseline!$C18:$AZ18),IF(Data_Baseline!AZ18=0,SMALL(Data_Baseline!$C18:$AZ18,COUNTIF(Data_Baseline!$C18:$AZ18,0)+1)/MAX(Data_Baseline!$C18:$AZ18),Data_Baseline!AZ18/MAX(Data_Baseline!$C18:$AZ18))),IF(BA$3&lt;=$B$2,SMALL(Data_Baseline!$C18:$AZ18,COUNTIF(Data_Baseline!$C18:$AZ18,0)+1),IF(Data_Baseline!AZ18=0,SMALL(Data_Baseline!$C18:$AZ18,COUNTIF(Data_Baseline!$C18:$AZ18,0)+1),Data_Baseline!AZ18)))),"")</f>
        <v/>
      </c>
      <c r="BB18" s="79">
        <f ca="1">IF(Data_Initial!BA18="",1,0)</f>
        <v>1</v>
      </c>
      <c r="BC18" s="2" t="str">
        <f t="shared" ca="1" si="0"/>
        <v>3G_ParA</v>
      </c>
      <c r="BD18" s="79" t="str">
        <f t="shared" ca="1" si="1"/>
        <v>3G</v>
      </c>
      <c r="BE18" s="79" t="str">
        <f ca="1">Data_Initial!BC18</f>
        <v>ParA</v>
      </c>
      <c r="BF18" s="79" t="str">
        <f ca="1">Data_Initial!BB18</f>
        <v>1_2</v>
      </c>
      <c r="BG18" s="79">
        <f ca="1">IFERROR((INDIRECT("Plate"&amp;Data!A18&amp;"_C!"&amp;CHAR(RIGHT(Data!B18,LEN(Data!B18)-1)+65)&amp;CODE(LEFT(Data!B18,1))-58)),"")</f>
        <v>0</v>
      </c>
      <c r="BH18" s="79" t="str">
        <f ca="1">Data_Initial!BA18</f>
        <v/>
      </c>
      <c r="BI18" s="79">
        <f t="shared" ca="1" si="2"/>
        <v>8.135006379316837E-4</v>
      </c>
      <c r="BJ18" s="79" t="str">
        <f ca="1">IF(BH18="N",1+MAX($BJ$3:BJ17),"")</f>
        <v/>
      </c>
      <c r="BK18" s="79"/>
      <c r="BL18" s="79"/>
      <c r="BM18" s="79"/>
      <c r="BN18" s="79"/>
      <c r="BO18" s="79"/>
      <c r="BP18" s="79"/>
      <c r="BQ18" s="79"/>
      <c r="BR18" s="79"/>
      <c r="BS18" s="79"/>
      <c r="BT18" s="79"/>
      <c r="BU18" s="79"/>
      <c r="BV18" s="79"/>
      <c r="BW18" s="79"/>
      <c r="BX18" s="79"/>
      <c r="BY18" s="79"/>
      <c r="BZ18" s="79"/>
    </row>
    <row r="19" spans="1:78" x14ac:dyDescent="0.25">
      <c r="A19" s="79">
        <f ca="1">IF(BH19="N","N"&amp;BJ19,IF(BB19=0,"",MAX($A$3:A18)+1))</f>
        <v>16</v>
      </c>
      <c r="B19" s="79" t="str">
        <f ca="1">Data_Initial!A19&amp;C19</f>
        <v>1H2</v>
      </c>
      <c r="C19" s="79" t="str">
        <f ca="1">Data_Initial!B19</f>
        <v>H2</v>
      </c>
      <c r="D19" s="79">
        <f ca="1">IFERROR(IF(Data_Baseline!C19="","",IF($C$3="On",IF(D$3&lt;=$B$2,SMALL(Data_Baseline!$C19:$AZ19,COUNTIF(Data_Baseline!$C19:$AZ19,0)+1)/MAX(Data_Baseline!$C19:$AZ19),IF(Data_Baseline!C19=0,SMALL(Data_Baseline!$C19:$AZ19,COUNTIF(Data_Baseline!$C19:$AZ19,0)+1)/MAX(Data_Baseline!$C19:$AZ19),Data_Baseline!C19/MAX(Data_Baseline!$C19:$AZ19))),IF(D$3&lt;=$B$2,SMALL(Data_Baseline!$C19:$AZ19,COUNTIF(Data_Baseline!$C19:$AZ19,0)+1),IF(Data_Baseline!C19=0,SMALL(Data_Baseline!$C19:$AZ19,COUNTIF(Data_Baseline!$C19:$AZ19,0)+1),Data_Baseline!C19)))),"")</f>
        <v>1.6061236760188857E-3</v>
      </c>
      <c r="E19" s="79">
        <f ca="1">IFERROR(IF(Data_Baseline!D19="","",IF($C$3="On",IF(E$3&lt;=$B$2,SMALL(Data_Baseline!$C19:$AZ19,COUNTIF(Data_Baseline!$C19:$AZ19,0)+1)/MAX(Data_Baseline!$C19:$AZ19),IF(Data_Baseline!D19=0,SMALL(Data_Baseline!$C19:$AZ19,COUNTIF(Data_Baseline!$C19:$AZ19,0)+1)/MAX(Data_Baseline!$C19:$AZ19),Data_Baseline!D19/MAX(Data_Baseline!$C19:$AZ19))),IF(E$3&lt;=$B$2,SMALL(Data_Baseline!$C19:$AZ19,COUNTIF(Data_Baseline!$C19:$AZ19,0)+1),IF(Data_Baseline!D19=0,SMALL(Data_Baseline!$C19:$AZ19,COUNTIF(Data_Baseline!$C19:$AZ19,0)+1),Data_Baseline!D19)))),"")</f>
        <v>1.6061236760188857E-3</v>
      </c>
      <c r="F19" s="79">
        <f ca="1">IFERROR(IF(Data_Baseline!E19="","",IF($C$3="On",IF(F$3&lt;=$B$2,SMALL(Data_Baseline!$C19:$AZ19,COUNTIF(Data_Baseline!$C19:$AZ19,0)+1)/MAX(Data_Baseline!$C19:$AZ19),IF(Data_Baseline!E19=0,SMALL(Data_Baseline!$C19:$AZ19,COUNTIF(Data_Baseline!$C19:$AZ19,0)+1)/MAX(Data_Baseline!$C19:$AZ19),Data_Baseline!E19/MAX(Data_Baseline!$C19:$AZ19))),IF(F$3&lt;=$B$2,SMALL(Data_Baseline!$C19:$AZ19,COUNTIF(Data_Baseline!$C19:$AZ19,0)+1),IF(Data_Baseline!E19=0,SMALL(Data_Baseline!$C19:$AZ19,COUNTIF(Data_Baseline!$C19:$AZ19,0)+1),Data_Baseline!E19)))),"")</f>
        <v>1.6061236760188857E-3</v>
      </c>
      <c r="G19" s="79">
        <f ca="1">IFERROR(IF(Data_Baseline!F19="","",IF($C$3="On",IF(G$3&lt;=$B$2,SMALL(Data_Baseline!$C19:$AZ19,COUNTIF(Data_Baseline!$C19:$AZ19,0)+1)/MAX(Data_Baseline!$C19:$AZ19),IF(Data_Baseline!F19=0,SMALL(Data_Baseline!$C19:$AZ19,COUNTIF(Data_Baseline!$C19:$AZ19,0)+1)/MAX(Data_Baseline!$C19:$AZ19),Data_Baseline!F19/MAX(Data_Baseline!$C19:$AZ19))),IF(G$3&lt;=$B$2,SMALL(Data_Baseline!$C19:$AZ19,COUNTIF(Data_Baseline!$C19:$AZ19,0)+1),IF(Data_Baseline!F19=0,SMALL(Data_Baseline!$C19:$AZ19,COUNTIF(Data_Baseline!$C19:$AZ19,0)+1),Data_Baseline!F19)))),"")</f>
        <v>1.6061236760188857E-3</v>
      </c>
      <c r="H19" s="79">
        <f ca="1">IFERROR(IF(Data_Baseline!G19="","",IF($C$3="On",IF(H$3&lt;=$B$2,SMALL(Data_Baseline!$C19:$AZ19,COUNTIF(Data_Baseline!$C19:$AZ19,0)+1)/MAX(Data_Baseline!$C19:$AZ19),IF(Data_Baseline!G19=0,SMALL(Data_Baseline!$C19:$AZ19,COUNTIF(Data_Baseline!$C19:$AZ19,0)+1)/MAX(Data_Baseline!$C19:$AZ19),Data_Baseline!G19/MAX(Data_Baseline!$C19:$AZ19))),IF(H$3&lt;=$B$2,SMALL(Data_Baseline!$C19:$AZ19,COUNTIF(Data_Baseline!$C19:$AZ19,0)+1),IF(Data_Baseline!G19=0,SMALL(Data_Baseline!$C19:$AZ19,COUNTIF(Data_Baseline!$C19:$AZ19,0)+1),Data_Baseline!G19)))),"")</f>
        <v>1.6061236760188857E-3</v>
      </c>
      <c r="I19" s="79">
        <f ca="1">IFERROR(IF(Data_Baseline!H19="","",IF($C$3="On",IF(I$3&lt;=$B$2,SMALL(Data_Baseline!$C19:$AZ19,COUNTIF(Data_Baseline!$C19:$AZ19,0)+1)/MAX(Data_Baseline!$C19:$AZ19),IF(Data_Baseline!H19=0,SMALL(Data_Baseline!$C19:$AZ19,COUNTIF(Data_Baseline!$C19:$AZ19,0)+1)/MAX(Data_Baseline!$C19:$AZ19),Data_Baseline!H19/MAX(Data_Baseline!$C19:$AZ19))),IF(I$3&lt;=$B$2,SMALL(Data_Baseline!$C19:$AZ19,COUNTIF(Data_Baseline!$C19:$AZ19,0)+1),IF(Data_Baseline!H19=0,SMALL(Data_Baseline!$C19:$AZ19,COUNTIF(Data_Baseline!$C19:$AZ19,0)+1),Data_Baseline!H19)))),"")</f>
        <v>1.6061236760188857E-3</v>
      </c>
      <c r="J19" s="79">
        <f ca="1">IFERROR(IF(Data_Baseline!I19="","",IF($C$3="On",IF(J$3&lt;=$B$2,SMALL(Data_Baseline!$C19:$AZ19,COUNTIF(Data_Baseline!$C19:$AZ19,0)+1)/MAX(Data_Baseline!$C19:$AZ19),IF(Data_Baseline!I19=0,SMALL(Data_Baseline!$C19:$AZ19,COUNTIF(Data_Baseline!$C19:$AZ19,0)+1)/MAX(Data_Baseline!$C19:$AZ19),Data_Baseline!I19/MAX(Data_Baseline!$C19:$AZ19))),IF(J$3&lt;=$B$2,SMALL(Data_Baseline!$C19:$AZ19,COUNTIF(Data_Baseline!$C19:$AZ19,0)+1),IF(Data_Baseline!I19=0,SMALL(Data_Baseline!$C19:$AZ19,COUNTIF(Data_Baseline!$C19:$AZ19,0)+1),Data_Baseline!I19)))),"")</f>
        <v>1.6061236760188857E-3</v>
      </c>
      <c r="K19" s="79">
        <f ca="1">IFERROR(IF(Data_Baseline!J19="","",IF($C$3="On",IF(K$3&lt;=$B$2,SMALL(Data_Baseline!$C19:$AZ19,COUNTIF(Data_Baseline!$C19:$AZ19,0)+1)/MAX(Data_Baseline!$C19:$AZ19),IF(Data_Baseline!J19=0,SMALL(Data_Baseline!$C19:$AZ19,COUNTIF(Data_Baseline!$C19:$AZ19,0)+1)/MAX(Data_Baseline!$C19:$AZ19),Data_Baseline!J19/MAX(Data_Baseline!$C19:$AZ19))),IF(K$3&lt;=$B$2,SMALL(Data_Baseline!$C19:$AZ19,COUNTIF(Data_Baseline!$C19:$AZ19,0)+1),IF(Data_Baseline!J19=0,SMALL(Data_Baseline!$C19:$AZ19,COUNTIF(Data_Baseline!$C19:$AZ19,0)+1),Data_Baseline!J19)))),"")</f>
        <v>1.6061236760188857E-3</v>
      </c>
      <c r="L19" s="79">
        <f ca="1">IFERROR(IF(Data_Baseline!K19="","",IF($C$3="On",IF(L$3&lt;=$B$2,SMALL(Data_Baseline!$C19:$AZ19,COUNTIF(Data_Baseline!$C19:$AZ19,0)+1)/MAX(Data_Baseline!$C19:$AZ19),IF(Data_Baseline!K19=0,SMALL(Data_Baseline!$C19:$AZ19,COUNTIF(Data_Baseline!$C19:$AZ19,0)+1)/MAX(Data_Baseline!$C19:$AZ19),Data_Baseline!K19/MAX(Data_Baseline!$C19:$AZ19))),IF(L$3&lt;=$B$2,SMALL(Data_Baseline!$C19:$AZ19,COUNTIF(Data_Baseline!$C19:$AZ19,0)+1),IF(Data_Baseline!K19=0,SMALL(Data_Baseline!$C19:$AZ19,COUNTIF(Data_Baseline!$C19:$AZ19,0)+1),Data_Baseline!K19)))),"")</f>
        <v>1.6061236760188857E-3</v>
      </c>
      <c r="M19" s="79">
        <f ca="1">IFERROR(IF(Data_Baseline!L19="","",IF($C$3="On",IF(M$3&lt;=$B$2,SMALL(Data_Baseline!$C19:$AZ19,COUNTIF(Data_Baseline!$C19:$AZ19,0)+1)/MAX(Data_Baseline!$C19:$AZ19),IF(Data_Baseline!L19=0,SMALL(Data_Baseline!$C19:$AZ19,COUNTIF(Data_Baseline!$C19:$AZ19,0)+1)/MAX(Data_Baseline!$C19:$AZ19),Data_Baseline!L19/MAX(Data_Baseline!$C19:$AZ19))),IF(M$3&lt;=$B$2,SMALL(Data_Baseline!$C19:$AZ19,COUNTIF(Data_Baseline!$C19:$AZ19,0)+1),IF(Data_Baseline!L19=0,SMALL(Data_Baseline!$C19:$AZ19,COUNTIF(Data_Baseline!$C19:$AZ19,0)+1),Data_Baseline!L19)))),"")</f>
        <v>1.6061236760188857E-3</v>
      </c>
      <c r="N19" s="79">
        <f ca="1">IFERROR(IF(Data_Baseline!M19="","",IF($C$3="On",IF(N$3&lt;=$B$2,SMALL(Data_Baseline!$C19:$AZ19,COUNTIF(Data_Baseline!$C19:$AZ19,0)+1)/MAX(Data_Baseline!$C19:$AZ19),IF(Data_Baseline!M19=0,SMALL(Data_Baseline!$C19:$AZ19,COUNTIF(Data_Baseline!$C19:$AZ19,0)+1)/MAX(Data_Baseline!$C19:$AZ19),Data_Baseline!M19/MAX(Data_Baseline!$C19:$AZ19))),IF(N$3&lt;=$B$2,SMALL(Data_Baseline!$C19:$AZ19,COUNTIF(Data_Baseline!$C19:$AZ19,0)+1),IF(Data_Baseline!M19=0,SMALL(Data_Baseline!$C19:$AZ19,COUNTIF(Data_Baseline!$C19:$AZ19,0)+1),Data_Baseline!M19)))),"")</f>
        <v>1.6061236760188857E-3</v>
      </c>
      <c r="O19" s="79">
        <f ca="1">IFERROR(IF(Data_Baseline!N19="","",IF($C$3="On",IF(O$3&lt;=$B$2,SMALL(Data_Baseline!$C19:$AZ19,COUNTIF(Data_Baseline!$C19:$AZ19,0)+1)/MAX(Data_Baseline!$C19:$AZ19),IF(Data_Baseline!N19=0,SMALL(Data_Baseline!$C19:$AZ19,COUNTIF(Data_Baseline!$C19:$AZ19,0)+1)/MAX(Data_Baseline!$C19:$AZ19),Data_Baseline!N19/MAX(Data_Baseline!$C19:$AZ19))),IF(O$3&lt;=$B$2,SMALL(Data_Baseline!$C19:$AZ19,COUNTIF(Data_Baseline!$C19:$AZ19,0)+1),IF(Data_Baseline!N19=0,SMALL(Data_Baseline!$C19:$AZ19,COUNTIF(Data_Baseline!$C19:$AZ19,0)+1),Data_Baseline!N19)))),"")</f>
        <v>1.6061236760188857E-3</v>
      </c>
      <c r="P19" s="79">
        <f ca="1">IFERROR(IF(Data_Baseline!O19="","",IF($C$3="On",IF(P$3&lt;=$B$2,SMALL(Data_Baseline!$C19:$AZ19,COUNTIF(Data_Baseline!$C19:$AZ19,0)+1)/MAX(Data_Baseline!$C19:$AZ19),IF(Data_Baseline!O19=0,SMALL(Data_Baseline!$C19:$AZ19,COUNTIF(Data_Baseline!$C19:$AZ19,0)+1)/MAX(Data_Baseline!$C19:$AZ19),Data_Baseline!O19/MAX(Data_Baseline!$C19:$AZ19))),IF(P$3&lt;=$B$2,SMALL(Data_Baseline!$C19:$AZ19,COUNTIF(Data_Baseline!$C19:$AZ19,0)+1),IF(Data_Baseline!O19=0,SMALL(Data_Baseline!$C19:$AZ19,COUNTIF(Data_Baseline!$C19:$AZ19,0)+1),Data_Baseline!O19)))),"")</f>
        <v>1.6061236760188857E-3</v>
      </c>
      <c r="Q19" s="79">
        <f ca="1">IFERROR(IF(Data_Baseline!P19="","",IF($C$3="On",IF(Q$3&lt;=$B$2,SMALL(Data_Baseline!$C19:$AZ19,COUNTIF(Data_Baseline!$C19:$AZ19,0)+1)/MAX(Data_Baseline!$C19:$AZ19),IF(Data_Baseline!P19=0,SMALL(Data_Baseline!$C19:$AZ19,COUNTIF(Data_Baseline!$C19:$AZ19,0)+1)/MAX(Data_Baseline!$C19:$AZ19),Data_Baseline!P19/MAX(Data_Baseline!$C19:$AZ19))),IF(Q$3&lt;=$B$2,SMALL(Data_Baseline!$C19:$AZ19,COUNTIF(Data_Baseline!$C19:$AZ19,0)+1),IF(Data_Baseline!P19=0,SMALL(Data_Baseline!$C19:$AZ19,COUNTIF(Data_Baseline!$C19:$AZ19,0)+1),Data_Baseline!P19)))),"")</f>
        <v>1.6061236760188857E-3</v>
      </c>
      <c r="R19" s="79">
        <f ca="1">IFERROR(IF(Data_Baseline!Q19="","",IF($C$3="On",IF(R$3&lt;=$B$2,SMALL(Data_Baseline!$C19:$AZ19,COUNTIF(Data_Baseline!$C19:$AZ19,0)+1)/MAX(Data_Baseline!$C19:$AZ19),IF(Data_Baseline!Q19=0,SMALL(Data_Baseline!$C19:$AZ19,COUNTIF(Data_Baseline!$C19:$AZ19,0)+1)/MAX(Data_Baseline!$C19:$AZ19),Data_Baseline!Q19/MAX(Data_Baseline!$C19:$AZ19))),IF(R$3&lt;=$B$2,SMALL(Data_Baseline!$C19:$AZ19,COUNTIF(Data_Baseline!$C19:$AZ19,0)+1),IF(Data_Baseline!Q19=0,SMALL(Data_Baseline!$C19:$AZ19,COUNTIF(Data_Baseline!$C19:$AZ19,0)+1),Data_Baseline!Q19)))),"")</f>
        <v>1.6061236760188857E-3</v>
      </c>
      <c r="S19" s="79">
        <f ca="1">IFERROR(IF(Data_Baseline!R19="","",IF($C$3="On",IF(S$3&lt;=$B$2,SMALL(Data_Baseline!$C19:$AZ19,COUNTIF(Data_Baseline!$C19:$AZ19,0)+1)/MAX(Data_Baseline!$C19:$AZ19),IF(Data_Baseline!R19=0,SMALL(Data_Baseline!$C19:$AZ19,COUNTIF(Data_Baseline!$C19:$AZ19,0)+1)/MAX(Data_Baseline!$C19:$AZ19),Data_Baseline!R19/MAX(Data_Baseline!$C19:$AZ19))),IF(S$3&lt;=$B$2,SMALL(Data_Baseline!$C19:$AZ19,COUNTIF(Data_Baseline!$C19:$AZ19,0)+1),IF(Data_Baseline!R19=0,SMALL(Data_Baseline!$C19:$AZ19,COUNTIF(Data_Baseline!$C19:$AZ19,0)+1),Data_Baseline!R19)))),"")</f>
        <v>1.6061236760188857E-3</v>
      </c>
      <c r="T19" s="79">
        <f ca="1">IFERROR(IF(Data_Baseline!S19="","",IF($C$3="On",IF(T$3&lt;=$B$2,SMALL(Data_Baseline!$C19:$AZ19,COUNTIF(Data_Baseline!$C19:$AZ19,0)+1)/MAX(Data_Baseline!$C19:$AZ19),IF(Data_Baseline!S19=0,SMALL(Data_Baseline!$C19:$AZ19,COUNTIF(Data_Baseline!$C19:$AZ19,0)+1)/MAX(Data_Baseline!$C19:$AZ19),Data_Baseline!S19/MAX(Data_Baseline!$C19:$AZ19))),IF(T$3&lt;=$B$2,SMALL(Data_Baseline!$C19:$AZ19,COUNTIF(Data_Baseline!$C19:$AZ19,0)+1),IF(Data_Baseline!S19=0,SMALL(Data_Baseline!$C19:$AZ19,COUNTIF(Data_Baseline!$C19:$AZ19,0)+1),Data_Baseline!S19)))),"")</f>
        <v>1.6061236760188857E-3</v>
      </c>
      <c r="U19" s="79">
        <f ca="1">IFERROR(IF(Data_Baseline!T19="","",IF($C$3="On",IF(U$3&lt;=$B$2,SMALL(Data_Baseline!$C19:$AZ19,COUNTIF(Data_Baseline!$C19:$AZ19,0)+1)/MAX(Data_Baseline!$C19:$AZ19),IF(Data_Baseline!T19=0,SMALL(Data_Baseline!$C19:$AZ19,COUNTIF(Data_Baseline!$C19:$AZ19,0)+1)/MAX(Data_Baseline!$C19:$AZ19),Data_Baseline!T19/MAX(Data_Baseline!$C19:$AZ19))),IF(U$3&lt;=$B$2,SMALL(Data_Baseline!$C19:$AZ19,COUNTIF(Data_Baseline!$C19:$AZ19,0)+1),IF(Data_Baseline!T19=0,SMALL(Data_Baseline!$C19:$AZ19,COUNTIF(Data_Baseline!$C19:$AZ19,0)+1),Data_Baseline!T19)))),"")</f>
        <v>1.6061236760188857E-3</v>
      </c>
      <c r="V19" s="79">
        <f ca="1">IFERROR(IF(Data_Baseline!U19="","",IF($C$3="On",IF(V$3&lt;=$B$2,SMALL(Data_Baseline!$C19:$AZ19,COUNTIF(Data_Baseline!$C19:$AZ19,0)+1)/MAX(Data_Baseline!$C19:$AZ19),IF(Data_Baseline!U19=0,SMALL(Data_Baseline!$C19:$AZ19,COUNTIF(Data_Baseline!$C19:$AZ19,0)+1)/MAX(Data_Baseline!$C19:$AZ19),Data_Baseline!U19/MAX(Data_Baseline!$C19:$AZ19))),IF(V$3&lt;=$B$2,SMALL(Data_Baseline!$C19:$AZ19,COUNTIF(Data_Baseline!$C19:$AZ19,0)+1),IF(Data_Baseline!U19=0,SMALL(Data_Baseline!$C19:$AZ19,COUNTIF(Data_Baseline!$C19:$AZ19,0)+1),Data_Baseline!U19)))),"")</f>
        <v>1.6061236760188857E-3</v>
      </c>
      <c r="W19" s="79">
        <f ca="1">IFERROR(IF(Data_Baseline!V19="","",IF($C$3="On",IF(W$3&lt;=$B$2,SMALL(Data_Baseline!$C19:$AZ19,COUNTIF(Data_Baseline!$C19:$AZ19,0)+1)/MAX(Data_Baseline!$C19:$AZ19),IF(Data_Baseline!V19=0,SMALL(Data_Baseline!$C19:$AZ19,COUNTIF(Data_Baseline!$C19:$AZ19,0)+1)/MAX(Data_Baseline!$C19:$AZ19),Data_Baseline!V19/MAX(Data_Baseline!$C19:$AZ19))),IF(W$3&lt;=$B$2,SMALL(Data_Baseline!$C19:$AZ19,COUNTIF(Data_Baseline!$C19:$AZ19,0)+1),IF(Data_Baseline!V19=0,SMALL(Data_Baseline!$C19:$AZ19,COUNTIF(Data_Baseline!$C19:$AZ19,0)+1),Data_Baseline!V19)))),"")</f>
        <v>1.6061236760188857E-3</v>
      </c>
      <c r="X19" s="79">
        <f ca="1">IFERROR(IF(Data_Baseline!W19="","",IF($C$3="On",IF(X$3&lt;=$B$2,SMALL(Data_Baseline!$C19:$AZ19,COUNTIF(Data_Baseline!$C19:$AZ19,0)+1)/MAX(Data_Baseline!$C19:$AZ19),IF(Data_Baseline!W19=0,SMALL(Data_Baseline!$C19:$AZ19,COUNTIF(Data_Baseline!$C19:$AZ19,0)+1)/MAX(Data_Baseline!$C19:$AZ19),Data_Baseline!W19/MAX(Data_Baseline!$C19:$AZ19))),IF(X$3&lt;=$B$2,SMALL(Data_Baseline!$C19:$AZ19,COUNTIF(Data_Baseline!$C19:$AZ19,0)+1),IF(Data_Baseline!W19=0,SMALL(Data_Baseline!$C19:$AZ19,COUNTIF(Data_Baseline!$C19:$AZ19,0)+1),Data_Baseline!W19)))),"")</f>
        <v>1.6061236760188857E-3</v>
      </c>
      <c r="Y19" s="79">
        <f ca="1">IFERROR(IF(Data_Baseline!X19="","",IF($C$3="On",IF(Y$3&lt;=$B$2,SMALL(Data_Baseline!$C19:$AZ19,COUNTIF(Data_Baseline!$C19:$AZ19,0)+1)/MAX(Data_Baseline!$C19:$AZ19),IF(Data_Baseline!X19=0,SMALL(Data_Baseline!$C19:$AZ19,COUNTIF(Data_Baseline!$C19:$AZ19,0)+1)/MAX(Data_Baseline!$C19:$AZ19),Data_Baseline!X19/MAX(Data_Baseline!$C19:$AZ19))),IF(Y$3&lt;=$B$2,SMALL(Data_Baseline!$C19:$AZ19,COUNTIF(Data_Baseline!$C19:$AZ19,0)+1),IF(Data_Baseline!X19=0,SMALL(Data_Baseline!$C19:$AZ19,COUNTIF(Data_Baseline!$C19:$AZ19,0)+1),Data_Baseline!X19)))),"")</f>
        <v>1.6061236760188857E-3</v>
      </c>
      <c r="Z19" s="79">
        <f ca="1">IFERROR(IF(Data_Baseline!Y19="","",IF($C$3="On",IF(Z$3&lt;=$B$2,SMALL(Data_Baseline!$C19:$AZ19,COUNTIF(Data_Baseline!$C19:$AZ19,0)+1)/MAX(Data_Baseline!$C19:$AZ19),IF(Data_Baseline!Y19=0,SMALL(Data_Baseline!$C19:$AZ19,COUNTIF(Data_Baseline!$C19:$AZ19,0)+1)/MAX(Data_Baseline!$C19:$AZ19),Data_Baseline!Y19/MAX(Data_Baseline!$C19:$AZ19))),IF(Z$3&lt;=$B$2,SMALL(Data_Baseline!$C19:$AZ19,COUNTIF(Data_Baseline!$C19:$AZ19,0)+1),IF(Data_Baseline!Y19=0,SMALL(Data_Baseline!$C19:$AZ19,COUNTIF(Data_Baseline!$C19:$AZ19,0)+1),Data_Baseline!Y19)))),"")</f>
        <v>6.7974966260289987E-3</v>
      </c>
      <c r="AA19" s="79">
        <f ca="1">IFERROR(IF(Data_Baseline!Z19="","",IF($C$3="On",IF(AA$3&lt;=$B$2,SMALL(Data_Baseline!$C19:$AZ19,COUNTIF(Data_Baseline!$C19:$AZ19,0)+1)/MAX(Data_Baseline!$C19:$AZ19),IF(Data_Baseline!Z19=0,SMALL(Data_Baseline!$C19:$AZ19,COUNTIF(Data_Baseline!$C19:$AZ19,0)+1)/MAX(Data_Baseline!$C19:$AZ19),Data_Baseline!Z19/MAX(Data_Baseline!$C19:$AZ19))),IF(AA$3&lt;=$B$2,SMALL(Data_Baseline!$C19:$AZ19,COUNTIF(Data_Baseline!$C19:$AZ19,0)+1),IF(Data_Baseline!Z19=0,SMALL(Data_Baseline!$C19:$AZ19,COUNTIF(Data_Baseline!$C19:$AZ19,0)+1),Data_Baseline!Z19)))),"")</f>
        <v>1.750863642007346E-2</v>
      </c>
      <c r="AB19" s="79">
        <f ca="1">IFERROR(IF(Data_Baseline!AA19="","",IF($C$3="On",IF(AB$3&lt;=$B$2,SMALL(Data_Baseline!$C19:$AZ19,COUNTIF(Data_Baseline!$C19:$AZ19,0)+1)/MAX(Data_Baseline!$C19:$AZ19),IF(Data_Baseline!AA19=0,SMALL(Data_Baseline!$C19:$AZ19,COUNTIF(Data_Baseline!$C19:$AZ19,0)+1)/MAX(Data_Baseline!$C19:$AZ19),Data_Baseline!AA19/MAX(Data_Baseline!$C19:$AZ19))),IF(AB$3&lt;=$B$2,SMALL(Data_Baseline!$C19:$AZ19,COUNTIF(Data_Baseline!$C19:$AZ19,0)+1),IF(Data_Baseline!AA19=0,SMALL(Data_Baseline!$C19:$AZ19,COUNTIF(Data_Baseline!$C19:$AZ19,0)+1),Data_Baseline!AA19)))),"")</f>
        <v>3.6820323960291258E-2</v>
      </c>
      <c r="AC19" s="79">
        <f ca="1">IFERROR(IF(Data_Baseline!AB19="","",IF($C$3="On",IF(AC$3&lt;=$B$2,SMALL(Data_Baseline!$C19:$AZ19,COUNTIF(Data_Baseline!$C19:$AZ19,0)+1)/MAX(Data_Baseline!$C19:$AZ19),IF(Data_Baseline!AB19=0,SMALL(Data_Baseline!$C19:$AZ19,COUNTIF(Data_Baseline!$C19:$AZ19,0)+1)/MAX(Data_Baseline!$C19:$AZ19),Data_Baseline!AB19/MAX(Data_Baseline!$C19:$AZ19))),IF(AC$3&lt;=$B$2,SMALL(Data_Baseline!$C19:$AZ19,COUNTIF(Data_Baseline!$C19:$AZ19,0)+1),IF(Data_Baseline!AB19=0,SMALL(Data_Baseline!$C19:$AZ19,COUNTIF(Data_Baseline!$C19:$AZ19,0)+1),Data_Baseline!AB19)))),"")</f>
        <v>7.1619633671521438E-2</v>
      </c>
      <c r="AD19" s="79">
        <f ca="1">IFERROR(IF(Data_Baseline!AC19="","",IF($C$3="On",IF(AD$3&lt;=$B$2,SMALL(Data_Baseline!$C19:$AZ19,COUNTIF(Data_Baseline!$C19:$AZ19,0)+1)/MAX(Data_Baseline!$C19:$AZ19),IF(Data_Baseline!AC19=0,SMALL(Data_Baseline!$C19:$AZ19,COUNTIF(Data_Baseline!$C19:$AZ19,0)+1)/MAX(Data_Baseline!$C19:$AZ19),Data_Baseline!AC19/MAX(Data_Baseline!$C19:$AZ19))),IF(AD$3&lt;=$B$2,SMALL(Data_Baseline!$C19:$AZ19,COUNTIF(Data_Baseline!$C19:$AZ19,0)+1),IF(Data_Baseline!AC19=0,SMALL(Data_Baseline!$C19:$AZ19,COUNTIF(Data_Baseline!$C19:$AZ19,0)+1),Data_Baseline!AC19)))),"")</f>
        <v>0.13103758737992799</v>
      </c>
      <c r="AE19" s="79">
        <f ca="1">IFERROR(IF(Data_Baseline!AD19="","",IF($C$3="On",IF(AE$3&lt;=$B$2,SMALL(Data_Baseline!$C19:$AZ19,COUNTIF(Data_Baseline!$C19:$AZ19,0)+1)/MAX(Data_Baseline!$C19:$AZ19),IF(Data_Baseline!AD19=0,SMALL(Data_Baseline!$C19:$AZ19,COUNTIF(Data_Baseline!$C19:$AZ19,0)+1)/MAX(Data_Baseline!$C19:$AZ19),Data_Baseline!AD19/MAX(Data_Baseline!$C19:$AZ19))),IF(AE$3&lt;=$B$2,SMALL(Data_Baseline!$C19:$AZ19,COUNTIF(Data_Baseline!$C19:$AZ19,0)+1),IF(Data_Baseline!AD19=0,SMALL(Data_Baseline!$C19:$AZ19,COUNTIF(Data_Baseline!$C19:$AZ19,0)+1),Data_Baseline!AD19)))),"")</f>
        <v>0.22703331587616599</v>
      </c>
      <c r="AF19" s="79">
        <f ca="1">IFERROR(IF(Data_Baseline!AE19="","",IF($C$3="On",IF(AF$3&lt;=$B$2,SMALL(Data_Baseline!$C19:$AZ19,COUNTIF(Data_Baseline!$C19:$AZ19,0)+1)/MAX(Data_Baseline!$C19:$AZ19),IF(Data_Baseline!AE19=0,SMALL(Data_Baseline!$C19:$AZ19,COUNTIF(Data_Baseline!$C19:$AZ19,0)+1)/MAX(Data_Baseline!$C19:$AZ19),Data_Baseline!AE19/MAX(Data_Baseline!$C19:$AZ19))),IF(AF$3&lt;=$B$2,SMALL(Data_Baseline!$C19:$AZ19,COUNTIF(Data_Baseline!$C19:$AZ19,0)+1),IF(Data_Baseline!AE19=0,SMALL(Data_Baseline!$C19:$AZ19,COUNTIF(Data_Baseline!$C19:$AZ19,0)+1),Data_Baseline!AE19)))),"")</f>
        <v>0.3600780603904043</v>
      </c>
      <c r="AG19" s="79">
        <f ca="1">IFERROR(IF(Data_Baseline!AF19="","",IF($C$3="On",IF(AG$3&lt;=$B$2,SMALL(Data_Baseline!$C19:$AZ19,COUNTIF(Data_Baseline!$C19:$AZ19,0)+1)/MAX(Data_Baseline!$C19:$AZ19),IF(Data_Baseline!AF19=0,SMALL(Data_Baseline!$C19:$AZ19,COUNTIF(Data_Baseline!$C19:$AZ19,0)+1)/MAX(Data_Baseline!$C19:$AZ19),Data_Baseline!AF19/MAX(Data_Baseline!$C19:$AZ19))),IF(AG$3&lt;=$B$2,SMALL(Data_Baseline!$C19:$AZ19,COUNTIF(Data_Baseline!$C19:$AZ19,0)+1),IF(Data_Baseline!AF19=0,SMALL(Data_Baseline!$C19:$AZ19,COUNTIF(Data_Baseline!$C19:$AZ19,0)+1),Data_Baseline!AF19)))),"")</f>
        <v>0.51267739331053297</v>
      </c>
      <c r="AH19" s="79">
        <f ca="1">IFERROR(IF(Data_Baseline!AG19="","",IF($C$3="On",IF(AH$3&lt;=$B$2,SMALL(Data_Baseline!$C19:$AZ19,COUNTIF(Data_Baseline!$C19:$AZ19,0)+1)/MAX(Data_Baseline!$C19:$AZ19),IF(Data_Baseline!AG19=0,SMALL(Data_Baseline!$C19:$AZ19,COUNTIF(Data_Baseline!$C19:$AZ19,0)+1)/MAX(Data_Baseline!$C19:$AZ19),Data_Baseline!AG19/MAX(Data_Baseline!$C19:$AZ19))),IF(AH$3&lt;=$B$2,SMALL(Data_Baseline!$C19:$AZ19,COUNTIF(Data_Baseline!$C19:$AZ19,0)+1),IF(Data_Baseline!AG19=0,SMALL(Data_Baseline!$C19:$AZ19,COUNTIF(Data_Baseline!$C19:$AZ19,0)+1),Data_Baseline!AG19)))),"")</f>
        <v>0.65974023001967141</v>
      </c>
      <c r="AI19" s="79">
        <f ca="1">IFERROR(IF(Data_Baseline!AH19="","",IF($C$3="On",IF(AI$3&lt;=$B$2,SMALL(Data_Baseline!$C19:$AZ19,COUNTIF(Data_Baseline!$C19:$AZ19,0)+1)/MAX(Data_Baseline!$C19:$AZ19),IF(Data_Baseline!AH19=0,SMALL(Data_Baseline!$C19:$AZ19,COUNTIF(Data_Baseline!$C19:$AZ19,0)+1)/MAX(Data_Baseline!$C19:$AZ19),Data_Baseline!AH19/MAX(Data_Baseline!$C19:$AZ19))),IF(AI$3&lt;=$B$2,SMALL(Data_Baseline!$C19:$AZ19,COUNTIF(Data_Baseline!$C19:$AZ19,0)+1),IF(Data_Baseline!AH19=0,SMALL(Data_Baseline!$C19:$AZ19,COUNTIF(Data_Baseline!$C19:$AZ19,0)+1),Data_Baseline!AH19)))),"")</f>
        <v>0.77847773682091181</v>
      </c>
      <c r="AJ19" s="79">
        <f ca="1">IFERROR(IF(Data_Baseline!AI19="","",IF($C$3="On",IF(AJ$3&lt;=$B$2,SMALL(Data_Baseline!$C19:$AZ19,COUNTIF(Data_Baseline!$C19:$AZ19,0)+1)/MAX(Data_Baseline!$C19:$AZ19),IF(Data_Baseline!AI19=0,SMALL(Data_Baseline!$C19:$AZ19,COUNTIF(Data_Baseline!$C19:$AZ19,0)+1)/MAX(Data_Baseline!$C19:$AZ19),Data_Baseline!AI19/MAX(Data_Baseline!$C19:$AZ19))),IF(AJ$3&lt;=$B$2,SMALL(Data_Baseline!$C19:$AZ19,COUNTIF(Data_Baseline!$C19:$AZ19,0)+1),IF(Data_Baseline!AI19=0,SMALL(Data_Baseline!$C19:$AZ19,COUNTIF(Data_Baseline!$C19:$AZ19,0)+1),Data_Baseline!AI19)))),"")</f>
        <v>0.86331330050950728</v>
      </c>
      <c r="AK19" s="79">
        <f ca="1">IFERROR(IF(Data_Baseline!AJ19="","",IF($C$3="On",IF(AK$3&lt;=$B$2,SMALL(Data_Baseline!$C19:$AZ19,COUNTIF(Data_Baseline!$C19:$AZ19,0)+1)/MAX(Data_Baseline!$C19:$AZ19),IF(Data_Baseline!AJ19=0,SMALL(Data_Baseline!$C19:$AZ19,COUNTIF(Data_Baseline!$C19:$AZ19,0)+1)/MAX(Data_Baseline!$C19:$AZ19),Data_Baseline!AJ19/MAX(Data_Baseline!$C19:$AZ19))),IF(AK$3&lt;=$B$2,SMALL(Data_Baseline!$C19:$AZ19,COUNTIF(Data_Baseline!$C19:$AZ19,0)+1),IF(Data_Baseline!AJ19=0,SMALL(Data_Baseline!$C19:$AZ19,COUNTIF(Data_Baseline!$C19:$AZ19,0)+1),Data_Baseline!AJ19)))),"")</f>
        <v>0.91735829907994393</v>
      </c>
      <c r="AL19" s="79">
        <f ca="1">IFERROR(IF(Data_Baseline!AK19="","",IF($C$3="On",IF(AL$3&lt;=$B$2,SMALL(Data_Baseline!$C19:$AZ19,COUNTIF(Data_Baseline!$C19:$AZ19,0)+1)/MAX(Data_Baseline!$C19:$AZ19),IF(Data_Baseline!AK19=0,SMALL(Data_Baseline!$C19:$AZ19,COUNTIF(Data_Baseline!$C19:$AZ19,0)+1)/MAX(Data_Baseline!$C19:$AZ19),Data_Baseline!AK19/MAX(Data_Baseline!$C19:$AZ19))),IF(AL$3&lt;=$B$2,SMALL(Data_Baseline!$C19:$AZ19,COUNTIF(Data_Baseline!$C19:$AZ19,0)+1),IF(Data_Baseline!AK19=0,SMALL(Data_Baseline!$C19:$AZ19,COUNTIF(Data_Baseline!$C19:$AZ19,0)+1),Data_Baseline!AK19)))),"")</f>
        <v>0.94992117697761291</v>
      </c>
      <c r="AM19" s="79">
        <f ca="1">IFERROR(IF(Data_Baseline!AL19="","",IF($C$3="On",IF(AM$3&lt;=$B$2,SMALL(Data_Baseline!$C19:$AZ19,COUNTIF(Data_Baseline!$C19:$AZ19,0)+1)/MAX(Data_Baseline!$C19:$AZ19),IF(Data_Baseline!AL19=0,SMALL(Data_Baseline!$C19:$AZ19,COUNTIF(Data_Baseline!$C19:$AZ19,0)+1)/MAX(Data_Baseline!$C19:$AZ19),Data_Baseline!AL19/MAX(Data_Baseline!$C19:$AZ19))),IF(AM$3&lt;=$B$2,SMALL(Data_Baseline!$C19:$AZ19,COUNTIF(Data_Baseline!$C19:$AZ19,0)+1),IF(Data_Baseline!AL19=0,SMALL(Data_Baseline!$C19:$AZ19,COUNTIF(Data_Baseline!$C19:$AZ19,0)+1),Data_Baseline!AL19)))),"")</f>
        <v>0.97006529572406441</v>
      </c>
      <c r="AN19" s="79">
        <f ca="1">IFERROR(IF(Data_Baseline!AM19="","",IF($C$3="On",IF(AN$3&lt;=$B$2,SMALL(Data_Baseline!$C19:$AZ19,COUNTIF(Data_Baseline!$C19:$AZ19,0)+1)/MAX(Data_Baseline!$C19:$AZ19),IF(Data_Baseline!AM19=0,SMALL(Data_Baseline!$C19:$AZ19,COUNTIF(Data_Baseline!$C19:$AZ19,0)+1)/MAX(Data_Baseline!$C19:$AZ19),Data_Baseline!AM19/MAX(Data_Baseline!$C19:$AZ19))),IF(AN$3&lt;=$B$2,SMALL(Data_Baseline!$C19:$AZ19,COUNTIF(Data_Baseline!$C19:$AZ19,0)+1),IF(Data_Baseline!AM19=0,SMALL(Data_Baseline!$C19:$AZ19,COUNTIF(Data_Baseline!$C19:$AZ19,0)+1),Data_Baseline!AM19)))),"")</f>
        <v>0.98268981321175297</v>
      </c>
      <c r="AO19" s="79">
        <f ca="1">IFERROR(IF(Data_Baseline!AN19="","",IF($C$3="On",IF(AO$3&lt;=$B$2,SMALL(Data_Baseline!$C19:$AZ19,COUNTIF(Data_Baseline!$C19:$AZ19,0)+1)/MAX(Data_Baseline!$C19:$AZ19),IF(Data_Baseline!AN19=0,SMALL(Data_Baseline!$C19:$AZ19,COUNTIF(Data_Baseline!$C19:$AZ19,0)+1)/MAX(Data_Baseline!$C19:$AZ19),Data_Baseline!AN19/MAX(Data_Baseline!$C19:$AZ19))),IF(AO$3&lt;=$B$2,SMALL(Data_Baseline!$C19:$AZ19,COUNTIF(Data_Baseline!$C19:$AZ19,0)+1),IF(Data_Baseline!AN19=0,SMALL(Data_Baseline!$C19:$AZ19,COUNTIF(Data_Baseline!$C19:$AZ19,0)+1),Data_Baseline!AN19)))),"")</f>
        <v>0.99128633221067963</v>
      </c>
      <c r="AP19" s="79">
        <f ca="1">IFERROR(IF(Data_Baseline!AO19="","",IF($C$3="On",IF(AP$3&lt;=$B$2,SMALL(Data_Baseline!$C19:$AZ19,COUNTIF(Data_Baseline!$C19:$AZ19,0)+1)/MAX(Data_Baseline!$C19:$AZ19),IF(Data_Baseline!AO19=0,SMALL(Data_Baseline!$C19:$AZ19,COUNTIF(Data_Baseline!$C19:$AZ19,0)+1)/MAX(Data_Baseline!$C19:$AZ19),Data_Baseline!AO19/MAX(Data_Baseline!$C19:$AZ19))),IF(AP$3&lt;=$B$2,SMALL(Data_Baseline!$C19:$AZ19,COUNTIF(Data_Baseline!$C19:$AZ19,0)+1),IF(Data_Baseline!AO19=0,SMALL(Data_Baseline!$C19:$AZ19,COUNTIF(Data_Baseline!$C19:$AZ19,0)+1),Data_Baseline!AO19)))),"")</f>
        <v>0.99727410133402772</v>
      </c>
      <c r="AQ19" s="79">
        <f ca="1">IFERROR(IF(Data_Baseline!AP19="","",IF($C$3="On",IF(AQ$3&lt;=$B$2,SMALL(Data_Baseline!$C19:$AZ19,COUNTIF(Data_Baseline!$C19:$AZ19,0)+1)/MAX(Data_Baseline!$C19:$AZ19),IF(Data_Baseline!AP19=0,SMALL(Data_Baseline!$C19:$AZ19,COUNTIF(Data_Baseline!$C19:$AZ19,0)+1)/MAX(Data_Baseline!$C19:$AZ19),Data_Baseline!AP19/MAX(Data_Baseline!$C19:$AZ19))),IF(AQ$3&lt;=$B$2,SMALL(Data_Baseline!$C19:$AZ19,COUNTIF(Data_Baseline!$C19:$AZ19,0)+1),IF(Data_Baseline!AP19=0,SMALL(Data_Baseline!$C19:$AZ19,COUNTIF(Data_Baseline!$C19:$AZ19,0)+1),Data_Baseline!AP19)))),"")</f>
        <v>1</v>
      </c>
      <c r="AR19" s="79" t="str">
        <f>IFERROR(IF(Data_Baseline!AQ19="","",IF($C$3="On",IF(AR$3&lt;=$B$2,SMALL(Data_Baseline!$C19:$AZ19,COUNTIF(Data_Baseline!$C19:$AZ19,0)+1)/MAX(Data_Baseline!$C19:$AZ19),IF(Data_Baseline!AQ19=0,SMALL(Data_Baseline!$C19:$AZ19,COUNTIF(Data_Baseline!$C19:$AZ19,0)+1)/MAX(Data_Baseline!$C19:$AZ19),Data_Baseline!AQ19/MAX(Data_Baseline!$C19:$AZ19))),IF(AR$3&lt;=$B$2,SMALL(Data_Baseline!$C19:$AZ19,COUNTIF(Data_Baseline!$C19:$AZ19,0)+1),IF(Data_Baseline!AQ19=0,SMALL(Data_Baseline!$C19:$AZ19,COUNTIF(Data_Baseline!$C19:$AZ19,0)+1),Data_Baseline!AQ19)))),"")</f>
        <v/>
      </c>
      <c r="AS19" s="79" t="str">
        <f>IFERROR(IF(Data_Baseline!AR19="","",IF($C$3="On",IF(AS$3&lt;=$B$2,SMALL(Data_Baseline!$C19:$AZ19,COUNTIF(Data_Baseline!$C19:$AZ19,0)+1)/MAX(Data_Baseline!$C19:$AZ19),IF(Data_Baseline!AR19=0,SMALL(Data_Baseline!$C19:$AZ19,COUNTIF(Data_Baseline!$C19:$AZ19,0)+1)/MAX(Data_Baseline!$C19:$AZ19),Data_Baseline!AR19/MAX(Data_Baseline!$C19:$AZ19))),IF(AS$3&lt;=$B$2,SMALL(Data_Baseline!$C19:$AZ19,COUNTIF(Data_Baseline!$C19:$AZ19,0)+1),IF(Data_Baseline!AR19=0,SMALL(Data_Baseline!$C19:$AZ19,COUNTIF(Data_Baseline!$C19:$AZ19,0)+1),Data_Baseline!AR19)))),"")</f>
        <v/>
      </c>
      <c r="AT19" s="79" t="str">
        <f>IFERROR(IF(Data_Baseline!AS19="","",IF($C$3="On",IF(AT$3&lt;=$B$2,SMALL(Data_Baseline!$C19:$AZ19,COUNTIF(Data_Baseline!$C19:$AZ19,0)+1)/MAX(Data_Baseline!$C19:$AZ19),IF(Data_Baseline!AS19=0,SMALL(Data_Baseline!$C19:$AZ19,COUNTIF(Data_Baseline!$C19:$AZ19,0)+1)/MAX(Data_Baseline!$C19:$AZ19),Data_Baseline!AS19/MAX(Data_Baseline!$C19:$AZ19))),IF(AT$3&lt;=$B$2,SMALL(Data_Baseline!$C19:$AZ19,COUNTIF(Data_Baseline!$C19:$AZ19,0)+1),IF(Data_Baseline!AS19=0,SMALL(Data_Baseline!$C19:$AZ19,COUNTIF(Data_Baseline!$C19:$AZ19,0)+1),Data_Baseline!AS19)))),"")</f>
        <v/>
      </c>
      <c r="AU19" s="79" t="str">
        <f>IFERROR(IF(Data_Baseline!AT19="","",IF($C$3="On",IF(AU$3&lt;=$B$2,SMALL(Data_Baseline!$C19:$AZ19,COUNTIF(Data_Baseline!$C19:$AZ19,0)+1)/MAX(Data_Baseline!$C19:$AZ19),IF(Data_Baseline!AT19=0,SMALL(Data_Baseline!$C19:$AZ19,COUNTIF(Data_Baseline!$C19:$AZ19,0)+1)/MAX(Data_Baseline!$C19:$AZ19),Data_Baseline!AT19/MAX(Data_Baseline!$C19:$AZ19))),IF(AU$3&lt;=$B$2,SMALL(Data_Baseline!$C19:$AZ19,COUNTIF(Data_Baseline!$C19:$AZ19,0)+1),IF(Data_Baseline!AT19=0,SMALL(Data_Baseline!$C19:$AZ19,COUNTIF(Data_Baseline!$C19:$AZ19,0)+1),Data_Baseline!AT19)))),"")</f>
        <v/>
      </c>
      <c r="AV19" s="79" t="str">
        <f>IFERROR(IF(Data_Baseline!AU19="","",IF($C$3="On",IF(AV$3&lt;=$B$2,SMALL(Data_Baseline!$C19:$AZ19,COUNTIF(Data_Baseline!$C19:$AZ19,0)+1)/MAX(Data_Baseline!$C19:$AZ19),IF(Data_Baseline!AU19=0,SMALL(Data_Baseline!$C19:$AZ19,COUNTIF(Data_Baseline!$C19:$AZ19,0)+1)/MAX(Data_Baseline!$C19:$AZ19),Data_Baseline!AU19/MAX(Data_Baseline!$C19:$AZ19))),IF(AV$3&lt;=$B$2,SMALL(Data_Baseline!$C19:$AZ19,COUNTIF(Data_Baseline!$C19:$AZ19,0)+1),IF(Data_Baseline!AU19=0,SMALL(Data_Baseline!$C19:$AZ19,COUNTIF(Data_Baseline!$C19:$AZ19,0)+1),Data_Baseline!AU19)))),"")</f>
        <v/>
      </c>
      <c r="AW19" s="79" t="str">
        <f>IFERROR(IF(Data_Baseline!AV19="","",IF($C$3="On",IF(AW$3&lt;=$B$2,SMALL(Data_Baseline!$C19:$AZ19,COUNTIF(Data_Baseline!$C19:$AZ19,0)+1)/MAX(Data_Baseline!$C19:$AZ19),IF(Data_Baseline!AV19=0,SMALL(Data_Baseline!$C19:$AZ19,COUNTIF(Data_Baseline!$C19:$AZ19,0)+1)/MAX(Data_Baseline!$C19:$AZ19),Data_Baseline!AV19/MAX(Data_Baseline!$C19:$AZ19))),IF(AW$3&lt;=$B$2,SMALL(Data_Baseline!$C19:$AZ19,COUNTIF(Data_Baseline!$C19:$AZ19,0)+1),IF(Data_Baseline!AV19=0,SMALL(Data_Baseline!$C19:$AZ19,COUNTIF(Data_Baseline!$C19:$AZ19,0)+1),Data_Baseline!AV19)))),"")</f>
        <v/>
      </c>
      <c r="AX19" s="79" t="str">
        <f>IFERROR(IF(Data_Baseline!AW19="","",IF($C$3="On",IF(AX$3&lt;=$B$2,SMALL(Data_Baseline!$C19:$AZ19,COUNTIF(Data_Baseline!$C19:$AZ19,0)+1)/MAX(Data_Baseline!$C19:$AZ19),IF(Data_Baseline!AW19=0,SMALL(Data_Baseline!$C19:$AZ19,COUNTIF(Data_Baseline!$C19:$AZ19,0)+1)/MAX(Data_Baseline!$C19:$AZ19),Data_Baseline!AW19/MAX(Data_Baseline!$C19:$AZ19))),IF(AX$3&lt;=$B$2,SMALL(Data_Baseline!$C19:$AZ19,COUNTIF(Data_Baseline!$C19:$AZ19,0)+1),IF(Data_Baseline!AW19=0,SMALL(Data_Baseline!$C19:$AZ19,COUNTIF(Data_Baseline!$C19:$AZ19,0)+1),Data_Baseline!AW19)))),"")</f>
        <v/>
      </c>
      <c r="AY19" s="79" t="str">
        <f>IFERROR(IF(Data_Baseline!AX19="","",IF($C$3="On",IF(AY$3&lt;=$B$2,SMALL(Data_Baseline!$C19:$AZ19,COUNTIF(Data_Baseline!$C19:$AZ19,0)+1)/MAX(Data_Baseline!$C19:$AZ19),IF(Data_Baseline!AX19=0,SMALL(Data_Baseline!$C19:$AZ19,COUNTIF(Data_Baseline!$C19:$AZ19,0)+1)/MAX(Data_Baseline!$C19:$AZ19),Data_Baseline!AX19/MAX(Data_Baseline!$C19:$AZ19))),IF(AY$3&lt;=$B$2,SMALL(Data_Baseline!$C19:$AZ19,COUNTIF(Data_Baseline!$C19:$AZ19,0)+1),IF(Data_Baseline!AX19=0,SMALL(Data_Baseline!$C19:$AZ19,COUNTIF(Data_Baseline!$C19:$AZ19,0)+1),Data_Baseline!AX19)))),"")</f>
        <v/>
      </c>
      <c r="AZ19" s="79" t="str">
        <f>IFERROR(IF(Data_Baseline!AY19="","",IF($C$3="On",IF(AZ$3&lt;=$B$2,SMALL(Data_Baseline!$C19:$AZ19,COUNTIF(Data_Baseline!$C19:$AZ19,0)+1)/MAX(Data_Baseline!$C19:$AZ19),IF(Data_Baseline!AY19=0,SMALL(Data_Baseline!$C19:$AZ19,COUNTIF(Data_Baseline!$C19:$AZ19,0)+1)/MAX(Data_Baseline!$C19:$AZ19),Data_Baseline!AY19/MAX(Data_Baseline!$C19:$AZ19))),IF(AZ$3&lt;=$B$2,SMALL(Data_Baseline!$C19:$AZ19,COUNTIF(Data_Baseline!$C19:$AZ19,0)+1),IF(Data_Baseline!AY19=0,SMALL(Data_Baseline!$C19:$AZ19,COUNTIF(Data_Baseline!$C19:$AZ19,0)+1),Data_Baseline!AY19)))),"")</f>
        <v/>
      </c>
      <c r="BA19" s="79" t="str">
        <f>IFERROR(IF(Data_Baseline!AZ19="","",IF($C$3="On",IF(BA$3&lt;=$B$2,SMALL(Data_Baseline!$C19:$AZ19,COUNTIF(Data_Baseline!$C19:$AZ19,0)+1)/MAX(Data_Baseline!$C19:$AZ19),IF(Data_Baseline!AZ19=0,SMALL(Data_Baseline!$C19:$AZ19,COUNTIF(Data_Baseline!$C19:$AZ19,0)+1)/MAX(Data_Baseline!$C19:$AZ19),Data_Baseline!AZ19/MAX(Data_Baseline!$C19:$AZ19))),IF(BA$3&lt;=$B$2,SMALL(Data_Baseline!$C19:$AZ19,COUNTIF(Data_Baseline!$C19:$AZ19,0)+1),IF(Data_Baseline!AZ19=0,SMALL(Data_Baseline!$C19:$AZ19,COUNTIF(Data_Baseline!$C19:$AZ19,0)+1),Data_Baseline!AZ19)))),"")</f>
        <v/>
      </c>
      <c r="BB19" s="79">
        <f ca="1">IF(Data_Initial!BA19="",1,0)</f>
        <v>1</v>
      </c>
      <c r="BC19" s="2" t="str">
        <f t="shared" ca="1" si="0"/>
        <v>3G_ParA</v>
      </c>
      <c r="BD19" s="79" t="str">
        <f t="shared" ca="1" si="1"/>
        <v>3G</v>
      </c>
      <c r="BE19" s="79" t="str">
        <f ca="1">Data_Initial!BC19</f>
        <v>ParA</v>
      </c>
      <c r="BF19" s="79" t="str">
        <f ca="1">Data_Initial!BB19</f>
        <v>1_2</v>
      </c>
      <c r="BG19" s="79">
        <f ca="1">IFERROR((INDIRECT("Plate"&amp;Data!A19&amp;"_C!"&amp;CHAR(RIGHT(Data!B19,LEN(Data!B19)-1)+65)&amp;CODE(LEFT(Data!B19,1))-58)),"")</f>
        <v>0</v>
      </c>
      <c r="BH19" s="79" t="str">
        <f ca="1">Data_Initial!BA19</f>
        <v/>
      </c>
      <c r="BI19" s="79">
        <f t="shared" ca="1" si="2"/>
        <v>1.6061236760188857E-3</v>
      </c>
      <c r="BJ19" s="79" t="str">
        <f ca="1">IF(BH19="N",1+MAX($BJ$3:BJ18),"")</f>
        <v/>
      </c>
      <c r="BK19" s="79"/>
      <c r="BL19" s="79"/>
      <c r="BM19" s="79"/>
      <c r="BN19" s="79"/>
      <c r="BO19" s="79"/>
      <c r="BP19" s="79"/>
      <c r="BQ19" s="79"/>
      <c r="BR19" s="79"/>
      <c r="BS19" s="79"/>
      <c r="BT19" s="79"/>
      <c r="BU19" s="79"/>
      <c r="BV19" s="79"/>
      <c r="BW19" s="79"/>
      <c r="BX19" s="79"/>
      <c r="BY19" s="79"/>
      <c r="BZ19" s="79"/>
    </row>
    <row r="20" spans="1:78" x14ac:dyDescent="0.25">
      <c r="A20" s="79">
        <f ca="1">IF(BH20="N","N"&amp;BJ20,IF(BB20=0,"",MAX($A$3:A19)+1))</f>
        <v>17</v>
      </c>
      <c r="B20" s="79" t="str">
        <f ca="1">Data_Initial!A20&amp;C20</f>
        <v>1A3</v>
      </c>
      <c r="C20" s="79" t="str">
        <f ca="1">Data_Initial!B20</f>
        <v>A3</v>
      </c>
      <c r="D20" s="79">
        <f ca="1">IFERROR(IF(Data_Baseline!C20="","",IF($C$3="On",IF(D$3&lt;=$B$2,SMALL(Data_Baseline!$C20:$AZ20,COUNTIF(Data_Baseline!$C20:$AZ20,0)+1)/MAX(Data_Baseline!$C20:$AZ20),IF(Data_Baseline!C20=0,SMALL(Data_Baseline!$C20:$AZ20,COUNTIF(Data_Baseline!$C20:$AZ20,0)+1)/MAX(Data_Baseline!$C20:$AZ20),Data_Baseline!C20/MAX(Data_Baseline!$C20:$AZ20))),IF(D$3&lt;=$B$2,SMALL(Data_Baseline!$C20:$AZ20,COUNTIF(Data_Baseline!$C20:$AZ20,0)+1),IF(Data_Baseline!C20=0,SMALL(Data_Baseline!$C20:$AZ20,COUNTIF(Data_Baseline!$C20:$AZ20,0)+1),Data_Baseline!C20)))),"")</f>
        <v>8.2122681841761015E-4</v>
      </c>
      <c r="E20" s="79">
        <f ca="1">IFERROR(IF(Data_Baseline!D20="","",IF($C$3="On",IF(E$3&lt;=$B$2,SMALL(Data_Baseline!$C20:$AZ20,COUNTIF(Data_Baseline!$C20:$AZ20,0)+1)/MAX(Data_Baseline!$C20:$AZ20),IF(Data_Baseline!D20=0,SMALL(Data_Baseline!$C20:$AZ20,COUNTIF(Data_Baseline!$C20:$AZ20,0)+1)/MAX(Data_Baseline!$C20:$AZ20),Data_Baseline!D20/MAX(Data_Baseline!$C20:$AZ20))),IF(E$3&lt;=$B$2,SMALL(Data_Baseline!$C20:$AZ20,COUNTIF(Data_Baseline!$C20:$AZ20,0)+1),IF(Data_Baseline!D20=0,SMALL(Data_Baseline!$C20:$AZ20,COUNTIF(Data_Baseline!$C20:$AZ20,0)+1),Data_Baseline!D20)))),"")</f>
        <v>8.2122681841761015E-4</v>
      </c>
      <c r="F20" s="79">
        <f ca="1">IFERROR(IF(Data_Baseline!E20="","",IF($C$3="On",IF(F$3&lt;=$B$2,SMALL(Data_Baseline!$C20:$AZ20,COUNTIF(Data_Baseline!$C20:$AZ20,0)+1)/MAX(Data_Baseline!$C20:$AZ20),IF(Data_Baseline!E20=0,SMALL(Data_Baseline!$C20:$AZ20,COUNTIF(Data_Baseline!$C20:$AZ20,0)+1)/MAX(Data_Baseline!$C20:$AZ20),Data_Baseline!E20/MAX(Data_Baseline!$C20:$AZ20))),IF(F$3&lt;=$B$2,SMALL(Data_Baseline!$C20:$AZ20,COUNTIF(Data_Baseline!$C20:$AZ20,0)+1),IF(Data_Baseline!E20=0,SMALL(Data_Baseline!$C20:$AZ20,COUNTIF(Data_Baseline!$C20:$AZ20,0)+1),Data_Baseline!E20)))),"")</f>
        <v>8.2122681841761015E-4</v>
      </c>
      <c r="G20" s="79">
        <f ca="1">IFERROR(IF(Data_Baseline!F20="","",IF($C$3="On",IF(G$3&lt;=$B$2,SMALL(Data_Baseline!$C20:$AZ20,COUNTIF(Data_Baseline!$C20:$AZ20,0)+1)/MAX(Data_Baseline!$C20:$AZ20),IF(Data_Baseline!F20=0,SMALL(Data_Baseline!$C20:$AZ20,COUNTIF(Data_Baseline!$C20:$AZ20,0)+1)/MAX(Data_Baseline!$C20:$AZ20),Data_Baseline!F20/MAX(Data_Baseline!$C20:$AZ20))),IF(G$3&lt;=$B$2,SMALL(Data_Baseline!$C20:$AZ20,COUNTIF(Data_Baseline!$C20:$AZ20,0)+1),IF(Data_Baseline!F20=0,SMALL(Data_Baseline!$C20:$AZ20,COUNTIF(Data_Baseline!$C20:$AZ20,0)+1),Data_Baseline!F20)))),"")</f>
        <v>8.2122681841761015E-4</v>
      </c>
      <c r="H20" s="79">
        <f ca="1">IFERROR(IF(Data_Baseline!G20="","",IF($C$3="On",IF(H$3&lt;=$B$2,SMALL(Data_Baseline!$C20:$AZ20,COUNTIF(Data_Baseline!$C20:$AZ20,0)+1)/MAX(Data_Baseline!$C20:$AZ20),IF(Data_Baseline!G20=0,SMALL(Data_Baseline!$C20:$AZ20,COUNTIF(Data_Baseline!$C20:$AZ20,0)+1)/MAX(Data_Baseline!$C20:$AZ20),Data_Baseline!G20/MAX(Data_Baseline!$C20:$AZ20))),IF(H$3&lt;=$B$2,SMALL(Data_Baseline!$C20:$AZ20,COUNTIF(Data_Baseline!$C20:$AZ20,0)+1),IF(Data_Baseline!G20=0,SMALL(Data_Baseline!$C20:$AZ20,COUNTIF(Data_Baseline!$C20:$AZ20,0)+1),Data_Baseline!G20)))),"")</f>
        <v>8.2122681841761015E-4</v>
      </c>
      <c r="I20" s="79">
        <f ca="1">IFERROR(IF(Data_Baseline!H20="","",IF($C$3="On",IF(I$3&lt;=$B$2,SMALL(Data_Baseline!$C20:$AZ20,COUNTIF(Data_Baseline!$C20:$AZ20,0)+1)/MAX(Data_Baseline!$C20:$AZ20),IF(Data_Baseline!H20=0,SMALL(Data_Baseline!$C20:$AZ20,COUNTIF(Data_Baseline!$C20:$AZ20,0)+1)/MAX(Data_Baseline!$C20:$AZ20),Data_Baseline!H20/MAX(Data_Baseline!$C20:$AZ20))),IF(I$3&lt;=$B$2,SMALL(Data_Baseline!$C20:$AZ20,COUNTIF(Data_Baseline!$C20:$AZ20,0)+1),IF(Data_Baseline!H20=0,SMALL(Data_Baseline!$C20:$AZ20,COUNTIF(Data_Baseline!$C20:$AZ20,0)+1),Data_Baseline!H20)))),"")</f>
        <v>8.2122681841761015E-4</v>
      </c>
      <c r="J20" s="79">
        <f ca="1">IFERROR(IF(Data_Baseline!I20="","",IF($C$3="On",IF(J$3&lt;=$B$2,SMALL(Data_Baseline!$C20:$AZ20,COUNTIF(Data_Baseline!$C20:$AZ20,0)+1)/MAX(Data_Baseline!$C20:$AZ20),IF(Data_Baseline!I20=0,SMALL(Data_Baseline!$C20:$AZ20,COUNTIF(Data_Baseline!$C20:$AZ20,0)+1)/MAX(Data_Baseline!$C20:$AZ20),Data_Baseline!I20/MAX(Data_Baseline!$C20:$AZ20))),IF(J$3&lt;=$B$2,SMALL(Data_Baseline!$C20:$AZ20,COUNTIF(Data_Baseline!$C20:$AZ20,0)+1),IF(Data_Baseline!I20=0,SMALL(Data_Baseline!$C20:$AZ20,COUNTIF(Data_Baseline!$C20:$AZ20,0)+1),Data_Baseline!I20)))),"")</f>
        <v>8.2122681841761015E-4</v>
      </c>
      <c r="K20" s="79">
        <f ca="1">IFERROR(IF(Data_Baseline!J20="","",IF($C$3="On",IF(K$3&lt;=$B$2,SMALL(Data_Baseline!$C20:$AZ20,COUNTIF(Data_Baseline!$C20:$AZ20,0)+1)/MAX(Data_Baseline!$C20:$AZ20),IF(Data_Baseline!J20=0,SMALL(Data_Baseline!$C20:$AZ20,COUNTIF(Data_Baseline!$C20:$AZ20,0)+1)/MAX(Data_Baseline!$C20:$AZ20),Data_Baseline!J20/MAX(Data_Baseline!$C20:$AZ20))),IF(K$3&lt;=$B$2,SMALL(Data_Baseline!$C20:$AZ20,COUNTIF(Data_Baseline!$C20:$AZ20,0)+1),IF(Data_Baseline!J20=0,SMALL(Data_Baseline!$C20:$AZ20,COUNTIF(Data_Baseline!$C20:$AZ20,0)+1),Data_Baseline!J20)))),"")</f>
        <v>8.2122681841761015E-4</v>
      </c>
      <c r="L20" s="79">
        <f ca="1">IFERROR(IF(Data_Baseline!K20="","",IF($C$3="On",IF(L$3&lt;=$B$2,SMALL(Data_Baseline!$C20:$AZ20,COUNTIF(Data_Baseline!$C20:$AZ20,0)+1)/MAX(Data_Baseline!$C20:$AZ20),IF(Data_Baseline!K20=0,SMALL(Data_Baseline!$C20:$AZ20,COUNTIF(Data_Baseline!$C20:$AZ20,0)+1)/MAX(Data_Baseline!$C20:$AZ20),Data_Baseline!K20/MAX(Data_Baseline!$C20:$AZ20))),IF(L$3&lt;=$B$2,SMALL(Data_Baseline!$C20:$AZ20,COUNTIF(Data_Baseline!$C20:$AZ20,0)+1),IF(Data_Baseline!K20=0,SMALL(Data_Baseline!$C20:$AZ20,COUNTIF(Data_Baseline!$C20:$AZ20,0)+1),Data_Baseline!K20)))),"")</f>
        <v>8.2122681841761015E-4</v>
      </c>
      <c r="M20" s="79">
        <f ca="1">IFERROR(IF(Data_Baseline!L20="","",IF($C$3="On",IF(M$3&lt;=$B$2,SMALL(Data_Baseline!$C20:$AZ20,COUNTIF(Data_Baseline!$C20:$AZ20,0)+1)/MAX(Data_Baseline!$C20:$AZ20),IF(Data_Baseline!L20=0,SMALL(Data_Baseline!$C20:$AZ20,COUNTIF(Data_Baseline!$C20:$AZ20,0)+1)/MAX(Data_Baseline!$C20:$AZ20),Data_Baseline!L20/MAX(Data_Baseline!$C20:$AZ20))),IF(M$3&lt;=$B$2,SMALL(Data_Baseline!$C20:$AZ20,COUNTIF(Data_Baseline!$C20:$AZ20,0)+1),IF(Data_Baseline!L20=0,SMALL(Data_Baseline!$C20:$AZ20,COUNTIF(Data_Baseline!$C20:$AZ20,0)+1),Data_Baseline!L20)))),"")</f>
        <v>8.2122681841761015E-4</v>
      </c>
      <c r="N20" s="79">
        <f ca="1">IFERROR(IF(Data_Baseline!M20="","",IF($C$3="On",IF(N$3&lt;=$B$2,SMALL(Data_Baseline!$C20:$AZ20,COUNTIF(Data_Baseline!$C20:$AZ20,0)+1)/MAX(Data_Baseline!$C20:$AZ20),IF(Data_Baseline!M20=0,SMALL(Data_Baseline!$C20:$AZ20,COUNTIF(Data_Baseline!$C20:$AZ20,0)+1)/MAX(Data_Baseline!$C20:$AZ20),Data_Baseline!M20/MAX(Data_Baseline!$C20:$AZ20))),IF(N$3&lt;=$B$2,SMALL(Data_Baseline!$C20:$AZ20,COUNTIF(Data_Baseline!$C20:$AZ20,0)+1),IF(Data_Baseline!M20=0,SMALL(Data_Baseline!$C20:$AZ20,COUNTIF(Data_Baseline!$C20:$AZ20,0)+1),Data_Baseline!M20)))),"")</f>
        <v>8.2122681841761015E-4</v>
      </c>
      <c r="O20" s="79">
        <f ca="1">IFERROR(IF(Data_Baseline!N20="","",IF($C$3="On",IF(O$3&lt;=$B$2,SMALL(Data_Baseline!$C20:$AZ20,COUNTIF(Data_Baseline!$C20:$AZ20,0)+1)/MAX(Data_Baseline!$C20:$AZ20),IF(Data_Baseline!N20=0,SMALL(Data_Baseline!$C20:$AZ20,COUNTIF(Data_Baseline!$C20:$AZ20,0)+1)/MAX(Data_Baseline!$C20:$AZ20),Data_Baseline!N20/MAX(Data_Baseline!$C20:$AZ20))),IF(O$3&lt;=$B$2,SMALL(Data_Baseline!$C20:$AZ20,COUNTIF(Data_Baseline!$C20:$AZ20,0)+1),IF(Data_Baseline!N20=0,SMALL(Data_Baseline!$C20:$AZ20,COUNTIF(Data_Baseline!$C20:$AZ20,0)+1),Data_Baseline!N20)))),"")</f>
        <v>8.2122681841761015E-4</v>
      </c>
      <c r="P20" s="79">
        <f ca="1">IFERROR(IF(Data_Baseline!O20="","",IF($C$3="On",IF(P$3&lt;=$B$2,SMALL(Data_Baseline!$C20:$AZ20,COUNTIF(Data_Baseline!$C20:$AZ20,0)+1)/MAX(Data_Baseline!$C20:$AZ20),IF(Data_Baseline!O20=0,SMALL(Data_Baseline!$C20:$AZ20,COUNTIF(Data_Baseline!$C20:$AZ20,0)+1)/MAX(Data_Baseline!$C20:$AZ20),Data_Baseline!O20/MAX(Data_Baseline!$C20:$AZ20))),IF(P$3&lt;=$B$2,SMALL(Data_Baseline!$C20:$AZ20,COUNTIF(Data_Baseline!$C20:$AZ20,0)+1),IF(Data_Baseline!O20=0,SMALL(Data_Baseline!$C20:$AZ20,COUNTIF(Data_Baseline!$C20:$AZ20,0)+1),Data_Baseline!O20)))),"")</f>
        <v>8.2122681841761015E-4</v>
      </c>
      <c r="Q20" s="79">
        <f ca="1">IFERROR(IF(Data_Baseline!P20="","",IF($C$3="On",IF(Q$3&lt;=$B$2,SMALL(Data_Baseline!$C20:$AZ20,COUNTIF(Data_Baseline!$C20:$AZ20,0)+1)/MAX(Data_Baseline!$C20:$AZ20),IF(Data_Baseline!P20=0,SMALL(Data_Baseline!$C20:$AZ20,COUNTIF(Data_Baseline!$C20:$AZ20,0)+1)/MAX(Data_Baseline!$C20:$AZ20),Data_Baseline!P20/MAX(Data_Baseline!$C20:$AZ20))),IF(Q$3&lt;=$B$2,SMALL(Data_Baseline!$C20:$AZ20,COUNTIF(Data_Baseline!$C20:$AZ20,0)+1),IF(Data_Baseline!P20=0,SMALL(Data_Baseline!$C20:$AZ20,COUNTIF(Data_Baseline!$C20:$AZ20,0)+1),Data_Baseline!P20)))),"")</f>
        <v>8.2122681841761015E-4</v>
      </c>
      <c r="R20" s="79">
        <f ca="1">IFERROR(IF(Data_Baseline!Q20="","",IF($C$3="On",IF(R$3&lt;=$B$2,SMALL(Data_Baseline!$C20:$AZ20,COUNTIF(Data_Baseline!$C20:$AZ20,0)+1)/MAX(Data_Baseline!$C20:$AZ20),IF(Data_Baseline!Q20=0,SMALL(Data_Baseline!$C20:$AZ20,COUNTIF(Data_Baseline!$C20:$AZ20,0)+1)/MAX(Data_Baseline!$C20:$AZ20),Data_Baseline!Q20/MAX(Data_Baseline!$C20:$AZ20))),IF(R$3&lt;=$B$2,SMALL(Data_Baseline!$C20:$AZ20,COUNTIF(Data_Baseline!$C20:$AZ20,0)+1),IF(Data_Baseline!Q20=0,SMALL(Data_Baseline!$C20:$AZ20,COUNTIF(Data_Baseline!$C20:$AZ20,0)+1),Data_Baseline!Q20)))),"")</f>
        <v>8.2122681841761015E-4</v>
      </c>
      <c r="S20" s="79">
        <f ca="1">IFERROR(IF(Data_Baseline!R20="","",IF($C$3="On",IF(S$3&lt;=$B$2,SMALL(Data_Baseline!$C20:$AZ20,COUNTIF(Data_Baseline!$C20:$AZ20,0)+1)/MAX(Data_Baseline!$C20:$AZ20),IF(Data_Baseline!R20=0,SMALL(Data_Baseline!$C20:$AZ20,COUNTIF(Data_Baseline!$C20:$AZ20,0)+1)/MAX(Data_Baseline!$C20:$AZ20),Data_Baseline!R20/MAX(Data_Baseline!$C20:$AZ20))),IF(S$3&lt;=$B$2,SMALL(Data_Baseline!$C20:$AZ20,COUNTIF(Data_Baseline!$C20:$AZ20,0)+1),IF(Data_Baseline!R20=0,SMALL(Data_Baseline!$C20:$AZ20,COUNTIF(Data_Baseline!$C20:$AZ20,0)+1),Data_Baseline!R20)))),"")</f>
        <v>8.2122681841761015E-4</v>
      </c>
      <c r="T20" s="79">
        <f ca="1">IFERROR(IF(Data_Baseline!S20="","",IF($C$3="On",IF(T$3&lt;=$B$2,SMALL(Data_Baseline!$C20:$AZ20,COUNTIF(Data_Baseline!$C20:$AZ20,0)+1)/MAX(Data_Baseline!$C20:$AZ20),IF(Data_Baseline!S20=0,SMALL(Data_Baseline!$C20:$AZ20,COUNTIF(Data_Baseline!$C20:$AZ20,0)+1)/MAX(Data_Baseline!$C20:$AZ20),Data_Baseline!S20/MAX(Data_Baseline!$C20:$AZ20))),IF(T$3&lt;=$B$2,SMALL(Data_Baseline!$C20:$AZ20,COUNTIF(Data_Baseline!$C20:$AZ20,0)+1),IF(Data_Baseline!S20=0,SMALL(Data_Baseline!$C20:$AZ20,COUNTIF(Data_Baseline!$C20:$AZ20,0)+1),Data_Baseline!S20)))),"")</f>
        <v>8.2122681841761015E-4</v>
      </c>
      <c r="U20" s="79">
        <f ca="1">IFERROR(IF(Data_Baseline!T20="","",IF($C$3="On",IF(U$3&lt;=$B$2,SMALL(Data_Baseline!$C20:$AZ20,COUNTIF(Data_Baseline!$C20:$AZ20,0)+1)/MAX(Data_Baseline!$C20:$AZ20),IF(Data_Baseline!T20=0,SMALL(Data_Baseline!$C20:$AZ20,COUNTIF(Data_Baseline!$C20:$AZ20,0)+1)/MAX(Data_Baseline!$C20:$AZ20),Data_Baseline!T20/MAX(Data_Baseline!$C20:$AZ20))),IF(U$3&lt;=$B$2,SMALL(Data_Baseline!$C20:$AZ20,COUNTIF(Data_Baseline!$C20:$AZ20,0)+1),IF(Data_Baseline!T20=0,SMALL(Data_Baseline!$C20:$AZ20,COUNTIF(Data_Baseline!$C20:$AZ20,0)+1),Data_Baseline!T20)))),"")</f>
        <v>8.2122681841761015E-4</v>
      </c>
      <c r="V20" s="79">
        <f ca="1">IFERROR(IF(Data_Baseline!U20="","",IF($C$3="On",IF(V$3&lt;=$B$2,SMALL(Data_Baseline!$C20:$AZ20,COUNTIF(Data_Baseline!$C20:$AZ20,0)+1)/MAX(Data_Baseline!$C20:$AZ20),IF(Data_Baseline!U20=0,SMALL(Data_Baseline!$C20:$AZ20,COUNTIF(Data_Baseline!$C20:$AZ20,0)+1)/MAX(Data_Baseline!$C20:$AZ20),Data_Baseline!U20/MAX(Data_Baseline!$C20:$AZ20))),IF(V$3&lt;=$B$2,SMALL(Data_Baseline!$C20:$AZ20,COUNTIF(Data_Baseline!$C20:$AZ20,0)+1),IF(Data_Baseline!U20=0,SMALL(Data_Baseline!$C20:$AZ20,COUNTIF(Data_Baseline!$C20:$AZ20,0)+1),Data_Baseline!U20)))),"")</f>
        <v>8.2122681841761015E-4</v>
      </c>
      <c r="W20" s="79">
        <f ca="1">IFERROR(IF(Data_Baseline!V20="","",IF($C$3="On",IF(W$3&lt;=$B$2,SMALL(Data_Baseline!$C20:$AZ20,COUNTIF(Data_Baseline!$C20:$AZ20,0)+1)/MAX(Data_Baseline!$C20:$AZ20),IF(Data_Baseline!V20=0,SMALL(Data_Baseline!$C20:$AZ20,COUNTIF(Data_Baseline!$C20:$AZ20,0)+1)/MAX(Data_Baseline!$C20:$AZ20),Data_Baseline!V20/MAX(Data_Baseline!$C20:$AZ20))),IF(W$3&lt;=$B$2,SMALL(Data_Baseline!$C20:$AZ20,COUNTIF(Data_Baseline!$C20:$AZ20,0)+1),IF(Data_Baseline!V20=0,SMALL(Data_Baseline!$C20:$AZ20,COUNTIF(Data_Baseline!$C20:$AZ20,0)+1),Data_Baseline!V20)))),"")</f>
        <v>8.2122681841761015E-4</v>
      </c>
      <c r="X20" s="79">
        <f ca="1">IFERROR(IF(Data_Baseline!W20="","",IF($C$3="On",IF(X$3&lt;=$B$2,SMALL(Data_Baseline!$C20:$AZ20,COUNTIF(Data_Baseline!$C20:$AZ20,0)+1)/MAX(Data_Baseline!$C20:$AZ20),IF(Data_Baseline!W20=0,SMALL(Data_Baseline!$C20:$AZ20,COUNTIF(Data_Baseline!$C20:$AZ20,0)+1)/MAX(Data_Baseline!$C20:$AZ20),Data_Baseline!W20/MAX(Data_Baseline!$C20:$AZ20))),IF(X$3&lt;=$B$2,SMALL(Data_Baseline!$C20:$AZ20,COUNTIF(Data_Baseline!$C20:$AZ20,0)+1),IF(Data_Baseline!W20=0,SMALL(Data_Baseline!$C20:$AZ20,COUNTIF(Data_Baseline!$C20:$AZ20,0)+1),Data_Baseline!W20)))),"")</f>
        <v>3.2195997578231134E-3</v>
      </c>
      <c r="Y20" s="79">
        <f ca="1">IFERROR(IF(Data_Baseline!X20="","",IF($C$3="On",IF(Y$3&lt;=$B$2,SMALL(Data_Baseline!$C20:$AZ20,COUNTIF(Data_Baseline!$C20:$AZ20,0)+1)/MAX(Data_Baseline!$C20:$AZ20),IF(Data_Baseline!X20=0,SMALL(Data_Baseline!$C20:$AZ20,COUNTIF(Data_Baseline!$C20:$AZ20,0)+1)/MAX(Data_Baseline!$C20:$AZ20),Data_Baseline!X20/MAX(Data_Baseline!$C20:$AZ20))),IF(Y$3&lt;=$B$2,SMALL(Data_Baseline!$C20:$AZ20,COUNTIF(Data_Baseline!$C20:$AZ20,0)+1),IF(Data_Baseline!X20=0,SMALL(Data_Baseline!$C20:$AZ20,COUNTIF(Data_Baseline!$C20:$AZ20,0)+1),Data_Baseline!X20)))),"")</f>
        <v>1.00729587918168E-2</v>
      </c>
      <c r="Z20" s="79">
        <f ca="1">IFERROR(IF(Data_Baseline!Y20="","",IF($C$3="On",IF(Z$3&lt;=$B$2,SMALL(Data_Baseline!$C20:$AZ20,COUNTIF(Data_Baseline!$C20:$AZ20,0)+1)/MAX(Data_Baseline!$C20:$AZ20),IF(Data_Baseline!Y20=0,SMALL(Data_Baseline!$C20:$AZ20,COUNTIF(Data_Baseline!$C20:$AZ20,0)+1)/MAX(Data_Baseline!$C20:$AZ20),Data_Baseline!Y20/MAX(Data_Baseline!$C20:$AZ20))),IF(Z$3&lt;=$B$2,SMALL(Data_Baseline!$C20:$AZ20,COUNTIF(Data_Baseline!$C20:$AZ20,0)+1),IF(Data_Baseline!Y20=0,SMALL(Data_Baseline!$C20:$AZ20,COUNTIF(Data_Baseline!$C20:$AZ20,0)+1),Data_Baseline!Y20)))),"")</f>
        <v>2.2676100256691849E-2</v>
      </c>
      <c r="AA20" s="79">
        <f ca="1">IFERROR(IF(Data_Baseline!Z20="","",IF($C$3="On",IF(AA$3&lt;=$B$2,SMALL(Data_Baseline!$C20:$AZ20,COUNTIF(Data_Baseline!$C20:$AZ20,0)+1)/MAX(Data_Baseline!$C20:$AZ20),IF(Data_Baseline!Z20=0,SMALL(Data_Baseline!$C20:$AZ20,COUNTIF(Data_Baseline!$C20:$AZ20,0)+1)/MAX(Data_Baseline!$C20:$AZ20),Data_Baseline!Z20/MAX(Data_Baseline!$C20:$AZ20))),IF(AA$3&lt;=$B$2,SMALL(Data_Baseline!$C20:$AZ20,COUNTIF(Data_Baseline!$C20:$AZ20,0)+1),IF(Data_Baseline!Z20=0,SMALL(Data_Baseline!$C20:$AZ20,COUNTIF(Data_Baseline!$C20:$AZ20,0)+1),Data_Baseline!Z20)))),"")</f>
        <v>4.3657721924783031E-2</v>
      </c>
      <c r="AB20" s="79">
        <f ca="1">IFERROR(IF(Data_Baseline!AA20="","",IF($C$3="On",IF(AB$3&lt;=$B$2,SMALL(Data_Baseline!$C20:$AZ20,COUNTIF(Data_Baseline!$C20:$AZ20,0)+1)/MAX(Data_Baseline!$C20:$AZ20),IF(Data_Baseline!AA20=0,SMALL(Data_Baseline!$C20:$AZ20,COUNTIF(Data_Baseline!$C20:$AZ20,0)+1)/MAX(Data_Baseline!$C20:$AZ20),Data_Baseline!AA20/MAX(Data_Baseline!$C20:$AZ20))),IF(AB$3&lt;=$B$2,SMALL(Data_Baseline!$C20:$AZ20,COUNTIF(Data_Baseline!$C20:$AZ20,0)+1),IF(Data_Baseline!AA20=0,SMALL(Data_Baseline!$C20:$AZ20,COUNTIF(Data_Baseline!$C20:$AZ20,0)+1),Data_Baseline!AA20)))),"")</f>
        <v>7.9289562531070543E-2</v>
      </c>
      <c r="AC20" s="79">
        <f ca="1">IFERROR(IF(Data_Baseline!AB20="","",IF($C$3="On",IF(AC$3&lt;=$B$2,SMALL(Data_Baseline!$C20:$AZ20,COUNTIF(Data_Baseline!$C20:$AZ20,0)+1)/MAX(Data_Baseline!$C20:$AZ20),IF(Data_Baseline!AB20=0,SMALL(Data_Baseline!$C20:$AZ20,COUNTIF(Data_Baseline!$C20:$AZ20,0)+1)/MAX(Data_Baseline!$C20:$AZ20),Data_Baseline!AB20/MAX(Data_Baseline!$C20:$AZ20))),IF(AC$3&lt;=$B$2,SMALL(Data_Baseline!$C20:$AZ20,COUNTIF(Data_Baseline!$C20:$AZ20,0)+1),IF(Data_Baseline!AB20=0,SMALL(Data_Baseline!$C20:$AZ20,COUNTIF(Data_Baseline!$C20:$AZ20,0)+1),Data_Baseline!AB20)))),"")</f>
        <v>0.13367041427024559</v>
      </c>
      <c r="AD20" s="79">
        <f ca="1">IFERROR(IF(Data_Baseline!AC20="","",IF($C$3="On",IF(AD$3&lt;=$B$2,SMALL(Data_Baseline!$C20:$AZ20,COUNTIF(Data_Baseline!$C20:$AZ20,0)+1)/MAX(Data_Baseline!$C20:$AZ20),IF(Data_Baseline!AC20=0,SMALL(Data_Baseline!$C20:$AZ20,COUNTIF(Data_Baseline!$C20:$AZ20,0)+1)/MAX(Data_Baseline!$C20:$AZ20),Data_Baseline!AC20/MAX(Data_Baseline!$C20:$AZ20))),IF(AD$3&lt;=$B$2,SMALL(Data_Baseline!$C20:$AZ20,COUNTIF(Data_Baseline!$C20:$AZ20,0)+1),IF(Data_Baseline!AC20=0,SMALL(Data_Baseline!$C20:$AZ20,COUNTIF(Data_Baseline!$C20:$AZ20,0)+1),Data_Baseline!AC20)))),"")</f>
        <v>0.21652062959282756</v>
      </c>
      <c r="AE20" s="79">
        <f ca="1">IFERROR(IF(Data_Baseline!AD20="","",IF($C$3="On",IF(AE$3&lt;=$B$2,SMALL(Data_Baseline!$C20:$AZ20,COUNTIF(Data_Baseline!$C20:$AZ20,0)+1)/MAX(Data_Baseline!$C20:$AZ20),IF(Data_Baseline!AD20=0,SMALL(Data_Baseline!$C20:$AZ20,COUNTIF(Data_Baseline!$C20:$AZ20,0)+1)/MAX(Data_Baseline!$C20:$AZ20),Data_Baseline!AD20/MAX(Data_Baseline!$C20:$AZ20))),IF(AE$3&lt;=$B$2,SMALL(Data_Baseline!$C20:$AZ20,COUNTIF(Data_Baseline!$C20:$AZ20,0)+1),IF(Data_Baseline!AD20=0,SMALL(Data_Baseline!$C20:$AZ20,COUNTIF(Data_Baseline!$C20:$AZ20,0)+1),Data_Baseline!AD20)))),"")</f>
        <v>0.32730022698380173</v>
      </c>
      <c r="AF20" s="79">
        <f ca="1">IFERROR(IF(Data_Baseline!AE20="","",IF($C$3="On",IF(AF$3&lt;=$B$2,SMALL(Data_Baseline!$C20:$AZ20,COUNTIF(Data_Baseline!$C20:$AZ20,0)+1)/MAX(Data_Baseline!$C20:$AZ20),IF(Data_Baseline!AE20=0,SMALL(Data_Baseline!$C20:$AZ20,COUNTIF(Data_Baseline!$C20:$AZ20,0)+1)/MAX(Data_Baseline!$C20:$AZ20),Data_Baseline!AE20/MAX(Data_Baseline!$C20:$AZ20))),IF(AF$3&lt;=$B$2,SMALL(Data_Baseline!$C20:$AZ20,COUNTIF(Data_Baseline!$C20:$AZ20,0)+1),IF(Data_Baseline!AE20=0,SMALL(Data_Baseline!$C20:$AZ20,COUNTIF(Data_Baseline!$C20:$AZ20,0)+1),Data_Baseline!AE20)))),"")</f>
        <v>0.45740772609950486</v>
      </c>
      <c r="AG20" s="79">
        <f ca="1">IFERROR(IF(Data_Baseline!AF20="","",IF($C$3="On",IF(AG$3&lt;=$B$2,SMALL(Data_Baseline!$C20:$AZ20,COUNTIF(Data_Baseline!$C20:$AZ20,0)+1)/MAX(Data_Baseline!$C20:$AZ20),IF(Data_Baseline!AF20=0,SMALL(Data_Baseline!$C20:$AZ20,COUNTIF(Data_Baseline!$C20:$AZ20,0)+1)/MAX(Data_Baseline!$C20:$AZ20),Data_Baseline!AF20/MAX(Data_Baseline!$C20:$AZ20))),IF(AG$3&lt;=$B$2,SMALL(Data_Baseline!$C20:$AZ20,COUNTIF(Data_Baseline!$C20:$AZ20,0)+1),IF(Data_Baseline!AF20=0,SMALL(Data_Baseline!$C20:$AZ20,COUNTIF(Data_Baseline!$C20:$AZ20,0)+1),Data_Baseline!AF20)))),"")</f>
        <v>0.587987437358794</v>
      </c>
      <c r="AH20" s="79">
        <f ca="1">IFERROR(IF(Data_Baseline!AG20="","",IF($C$3="On",IF(AH$3&lt;=$B$2,SMALL(Data_Baseline!$C20:$AZ20,COUNTIF(Data_Baseline!$C20:$AZ20,0)+1)/MAX(Data_Baseline!$C20:$AZ20),IF(Data_Baseline!AG20=0,SMALL(Data_Baseline!$C20:$AZ20,COUNTIF(Data_Baseline!$C20:$AZ20,0)+1)/MAX(Data_Baseline!$C20:$AZ20),Data_Baseline!AG20/MAX(Data_Baseline!$C20:$AZ20))),IF(AH$3&lt;=$B$2,SMALL(Data_Baseline!$C20:$AZ20,COUNTIF(Data_Baseline!$C20:$AZ20,0)+1),IF(Data_Baseline!AG20=0,SMALL(Data_Baseline!$C20:$AZ20,COUNTIF(Data_Baseline!$C20:$AZ20,0)+1),Data_Baseline!AG20)))),"")</f>
        <v>0.69909954851665412</v>
      </c>
      <c r="AI20" s="79">
        <f ca="1">IFERROR(IF(Data_Baseline!AH20="","",IF($C$3="On",IF(AI$3&lt;=$B$2,SMALL(Data_Baseline!$C20:$AZ20,COUNTIF(Data_Baseline!$C20:$AZ20,0)+1)/MAX(Data_Baseline!$C20:$AZ20),IF(Data_Baseline!AH20=0,SMALL(Data_Baseline!$C20:$AZ20,COUNTIF(Data_Baseline!$C20:$AZ20,0)+1)/MAX(Data_Baseline!$C20:$AZ20),Data_Baseline!AH20/MAX(Data_Baseline!$C20:$AZ20))),IF(AI$3&lt;=$B$2,SMALL(Data_Baseline!$C20:$AZ20,COUNTIF(Data_Baseline!$C20:$AZ20,0)+1),IF(Data_Baseline!AH20=0,SMALL(Data_Baseline!$C20:$AZ20,COUNTIF(Data_Baseline!$C20:$AZ20,0)+1),Data_Baseline!AH20)))),"")</f>
        <v>0.78289997343418394</v>
      </c>
      <c r="AJ20" s="79">
        <f ca="1">IFERROR(IF(Data_Baseline!AI20="","",IF($C$3="On",IF(AJ$3&lt;=$B$2,SMALL(Data_Baseline!$C20:$AZ20,COUNTIF(Data_Baseline!$C20:$AZ20,0)+1)/MAX(Data_Baseline!$C20:$AZ20),IF(Data_Baseline!AI20=0,SMALL(Data_Baseline!$C20:$AZ20,COUNTIF(Data_Baseline!$C20:$AZ20,0)+1)/MAX(Data_Baseline!$C20:$AZ20),Data_Baseline!AI20/MAX(Data_Baseline!$C20:$AZ20))),IF(AJ$3&lt;=$B$2,SMALL(Data_Baseline!$C20:$AZ20,COUNTIF(Data_Baseline!$C20:$AZ20,0)+1),IF(Data_Baseline!AI20=0,SMALL(Data_Baseline!$C20:$AZ20,COUNTIF(Data_Baseline!$C20:$AZ20,0)+1),Data_Baseline!AI20)))),"")</f>
        <v>0.84012554437399622</v>
      </c>
      <c r="AK20" s="79">
        <f ca="1">IFERROR(IF(Data_Baseline!AJ20="","",IF($C$3="On",IF(AK$3&lt;=$B$2,SMALL(Data_Baseline!$C20:$AZ20,COUNTIF(Data_Baseline!$C20:$AZ20,0)+1)/MAX(Data_Baseline!$C20:$AZ20),IF(Data_Baseline!AJ20=0,SMALL(Data_Baseline!$C20:$AZ20,COUNTIF(Data_Baseline!$C20:$AZ20,0)+1)/MAX(Data_Baseline!$C20:$AZ20),Data_Baseline!AJ20/MAX(Data_Baseline!$C20:$AZ20))),IF(AK$3&lt;=$B$2,SMALL(Data_Baseline!$C20:$AZ20,COUNTIF(Data_Baseline!$C20:$AZ20,0)+1),IF(Data_Baseline!AJ20=0,SMALL(Data_Baseline!$C20:$AZ20,COUNTIF(Data_Baseline!$C20:$AZ20,0)+1),Data_Baseline!AJ20)))),"")</f>
        <v>0.881691763766421</v>
      </c>
      <c r="AL20" s="79">
        <f ca="1">IFERROR(IF(Data_Baseline!AK20="","",IF($C$3="On",IF(AL$3&lt;=$B$2,SMALL(Data_Baseline!$C20:$AZ20,COUNTIF(Data_Baseline!$C20:$AZ20,0)+1)/MAX(Data_Baseline!$C20:$AZ20),IF(Data_Baseline!AK20=0,SMALL(Data_Baseline!$C20:$AZ20,COUNTIF(Data_Baseline!$C20:$AZ20,0)+1)/MAX(Data_Baseline!$C20:$AZ20),Data_Baseline!AK20/MAX(Data_Baseline!$C20:$AZ20))),IF(AL$3&lt;=$B$2,SMALL(Data_Baseline!$C20:$AZ20,COUNTIF(Data_Baseline!$C20:$AZ20,0)+1),IF(Data_Baseline!AK20=0,SMALL(Data_Baseline!$C20:$AZ20,COUNTIF(Data_Baseline!$C20:$AZ20,0)+1),Data_Baseline!AK20)))),"")</f>
        <v>0.91374976221090398</v>
      </c>
      <c r="AM20" s="79">
        <f ca="1">IFERROR(IF(Data_Baseline!AL20="","",IF($C$3="On",IF(AM$3&lt;=$B$2,SMALL(Data_Baseline!$C20:$AZ20,COUNTIF(Data_Baseline!$C20:$AZ20,0)+1)/MAX(Data_Baseline!$C20:$AZ20),IF(Data_Baseline!AL20=0,SMALL(Data_Baseline!$C20:$AZ20,COUNTIF(Data_Baseline!$C20:$AZ20,0)+1)/MAX(Data_Baseline!$C20:$AZ20),Data_Baseline!AL20/MAX(Data_Baseline!$C20:$AZ20))),IF(AM$3&lt;=$B$2,SMALL(Data_Baseline!$C20:$AZ20,COUNTIF(Data_Baseline!$C20:$AZ20,0)+1),IF(Data_Baseline!AL20=0,SMALL(Data_Baseline!$C20:$AZ20,COUNTIF(Data_Baseline!$C20:$AZ20,0)+1),Data_Baseline!AL20)))),"")</f>
        <v>0.94028837904694529</v>
      </c>
      <c r="AN20" s="79">
        <f ca="1">IFERROR(IF(Data_Baseline!AM20="","",IF($C$3="On",IF(AN$3&lt;=$B$2,SMALL(Data_Baseline!$C20:$AZ20,COUNTIF(Data_Baseline!$C20:$AZ20,0)+1)/MAX(Data_Baseline!$C20:$AZ20),IF(Data_Baseline!AM20=0,SMALL(Data_Baseline!$C20:$AZ20,COUNTIF(Data_Baseline!$C20:$AZ20,0)+1)/MAX(Data_Baseline!$C20:$AZ20),Data_Baseline!AM20/MAX(Data_Baseline!$C20:$AZ20))),IF(AN$3&lt;=$B$2,SMALL(Data_Baseline!$C20:$AZ20,COUNTIF(Data_Baseline!$C20:$AZ20,0)+1),IF(Data_Baseline!AM20=0,SMALL(Data_Baseline!$C20:$AZ20,COUNTIF(Data_Baseline!$C20:$AZ20,0)+1),Data_Baseline!AM20)))),"")</f>
        <v>0.96098331944605697</v>
      </c>
      <c r="AO20" s="79">
        <f ca="1">IFERROR(IF(Data_Baseline!AN20="","",IF($C$3="On",IF(AO$3&lt;=$B$2,SMALL(Data_Baseline!$C20:$AZ20,COUNTIF(Data_Baseline!$C20:$AZ20,0)+1)/MAX(Data_Baseline!$C20:$AZ20),IF(Data_Baseline!AN20=0,SMALL(Data_Baseline!$C20:$AZ20,COUNTIF(Data_Baseline!$C20:$AZ20,0)+1)/MAX(Data_Baseline!$C20:$AZ20),Data_Baseline!AN20/MAX(Data_Baseline!$C20:$AZ20))),IF(AO$3&lt;=$B$2,SMALL(Data_Baseline!$C20:$AZ20,COUNTIF(Data_Baseline!$C20:$AZ20,0)+1),IF(Data_Baseline!AN20=0,SMALL(Data_Baseline!$C20:$AZ20,COUNTIF(Data_Baseline!$C20:$AZ20,0)+1),Data_Baseline!AN20)))),"")</f>
        <v>0.97790148422606882</v>
      </c>
      <c r="AP20" s="79">
        <f ca="1">IFERROR(IF(Data_Baseline!AO20="","",IF($C$3="On",IF(AP$3&lt;=$B$2,SMALL(Data_Baseline!$C20:$AZ20,COUNTIF(Data_Baseline!$C20:$AZ20,0)+1)/MAX(Data_Baseline!$C20:$AZ20),IF(Data_Baseline!AO20=0,SMALL(Data_Baseline!$C20:$AZ20,COUNTIF(Data_Baseline!$C20:$AZ20,0)+1)/MAX(Data_Baseline!$C20:$AZ20),Data_Baseline!AO20/MAX(Data_Baseline!$C20:$AZ20))),IF(AP$3&lt;=$B$2,SMALL(Data_Baseline!$C20:$AZ20,COUNTIF(Data_Baseline!$C20:$AZ20,0)+1),IF(Data_Baseline!AO20=0,SMALL(Data_Baseline!$C20:$AZ20,COUNTIF(Data_Baseline!$C20:$AZ20,0)+1),Data_Baseline!AO20)))),"")</f>
        <v>0.99276393983191025</v>
      </c>
      <c r="AQ20" s="79">
        <f ca="1">IFERROR(IF(Data_Baseline!AP20="","",IF($C$3="On",IF(AQ$3&lt;=$B$2,SMALL(Data_Baseline!$C20:$AZ20,COUNTIF(Data_Baseline!$C20:$AZ20,0)+1)/MAX(Data_Baseline!$C20:$AZ20),IF(Data_Baseline!AP20=0,SMALL(Data_Baseline!$C20:$AZ20,COUNTIF(Data_Baseline!$C20:$AZ20,0)+1)/MAX(Data_Baseline!$C20:$AZ20),Data_Baseline!AP20/MAX(Data_Baseline!$C20:$AZ20))),IF(AQ$3&lt;=$B$2,SMALL(Data_Baseline!$C20:$AZ20,COUNTIF(Data_Baseline!$C20:$AZ20,0)+1),IF(Data_Baseline!AP20=0,SMALL(Data_Baseline!$C20:$AZ20,COUNTIF(Data_Baseline!$C20:$AZ20,0)+1),Data_Baseline!AP20)))),"")</f>
        <v>1</v>
      </c>
      <c r="AR20" s="79" t="str">
        <f>IFERROR(IF(Data_Baseline!AQ20="","",IF($C$3="On",IF(AR$3&lt;=$B$2,SMALL(Data_Baseline!$C20:$AZ20,COUNTIF(Data_Baseline!$C20:$AZ20,0)+1)/MAX(Data_Baseline!$C20:$AZ20),IF(Data_Baseline!AQ20=0,SMALL(Data_Baseline!$C20:$AZ20,COUNTIF(Data_Baseline!$C20:$AZ20,0)+1)/MAX(Data_Baseline!$C20:$AZ20),Data_Baseline!AQ20/MAX(Data_Baseline!$C20:$AZ20))),IF(AR$3&lt;=$B$2,SMALL(Data_Baseline!$C20:$AZ20,COUNTIF(Data_Baseline!$C20:$AZ20,0)+1),IF(Data_Baseline!AQ20=0,SMALL(Data_Baseline!$C20:$AZ20,COUNTIF(Data_Baseline!$C20:$AZ20,0)+1),Data_Baseline!AQ20)))),"")</f>
        <v/>
      </c>
      <c r="AS20" s="79" t="str">
        <f>IFERROR(IF(Data_Baseline!AR20="","",IF($C$3="On",IF(AS$3&lt;=$B$2,SMALL(Data_Baseline!$C20:$AZ20,COUNTIF(Data_Baseline!$C20:$AZ20,0)+1)/MAX(Data_Baseline!$C20:$AZ20),IF(Data_Baseline!AR20=0,SMALL(Data_Baseline!$C20:$AZ20,COUNTIF(Data_Baseline!$C20:$AZ20,0)+1)/MAX(Data_Baseline!$C20:$AZ20),Data_Baseline!AR20/MAX(Data_Baseline!$C20:$AZ20))),IF(AS$3&lt;=$B$2,SMALL(Data_Baseline!$C20:$AZ20,COUNTIF(Data_Baseline!$C20:$AZ20,0)+1),IF(Data_Baseline!AR20=0,SMALL(Data_Baseline!$C20:$AZ20,COUNTIF(Data_Baseline!$C20:$AZ20,0)+1),Data_Baseline!AR20)))),"")</f>
        <v/>
      </c>
      <c r="AT20" s="79" t="str">
        <f>IFERROR(IF(Data_Baseline!AS20="","",IF($C$3="On",IF(AT$3&lt;=$B$2,SMALL(Data_Baseline!$C20:$AZ20,COUNTIF(Data_Baseline!$C20:$AZ20,0)+1)/MAX(Data_Baseline!$C20:$AZ20),IF(Data_Baseline!AS20=0,SMALL(Data_Baseline!$C20:$AZ20,COUNTIF(Data_Baseline!$C20:$AZ20,0)+1)/MAX(Data_Baseline!$C20:$AZ20),Data_Baseline!AS20/MAX(Data_Baseline!$C20:$AZ20))),IF(AT$3&lt;=$B$2,SMALL(Data_Baseline!$C20:$AZ20,COUNTIF(Data_Baseline!$C20:$AZ20,0)+1),IF(Data_Baseline!AS20=0,SMALL(Data_Baseline!$C20:$AZ20,COUNTIF(Data_Baseline!$C20:$AZ20,0)+1),Data_Baseline!AS20)))),"")</f>
        <v/>
      </c>
      <c r="AU20" s="79" t="str">
        <f>IFERROR(IF(Data_Baseline!AT20="","",IF($C$3="On",IF(AU$3&lt;=$B$2,SMALL(Data_Baseline!$C20:$AZ20,COUNTIF(Data_Baseline!$C20:$AZ20,0)+1)/MAX(Data_Baseline!$C20:$AZ20),IF(Data_Baseline!AT20=0,SMALL(Data_Baseline!$C20:$AZ20,COUNTIF(Data_Baseline!$C20:$AZ20,0)+1)/MAX(Data_Baseline!$C20:$AZ20),Data_Baseline!AT20/MAX(Data_Baseline!$C20:$AZ20))),IF(AU$3&lt;=$B$2,SMALL(Data_Baseline!$C20:$AZ20,COUNTIF(Data_Baseline!$C20:$AZ20,0)+1),IF(Data_Baseline!AT20=0,SMALL(Data_Baseline!$C20:$AZ20,COUNTIF(Data_Baseline!$C20:$AZ20,0)+1),Data_Baseline!AT20)))),"")</f>
        <v/>
      </c>
      <c r="AV20" s="79" t="str">
        <f>IFERROR(IF(Data_Baseline!AU20="","",IF($C$3="On",IF(AV$3&lt;=$B$2,SMALL(Data_Baseline!$C20:$AZ20,COUNTIF(Data_Baseline!$C20:$AZ20,0)+1)/MAX(Data_Baseline!$C20:$AZ20),IF(Data_Baseline!AU20=0,SMALL(Data_Baseline!$C20:$AZ20,COUNTIF(Data_Baseline!$C20:$AZ20,0)+1)/MAX(Data_Baseline!$C20:$AZ20),Data_Baseline!AU20/MAX(Data_Baseline!$C20:$AZ20))),IF(AV$3&lt;=$B$2,SMALL(Data_Baseline!$C20:$AZ20,COUNTIF(Data_Baseline!$C20:$AZ20,0)+1),IF(Data_Baseline!AU20=0,SMALL(Data_Baseline!$C20:$AZ20,COUNTIF(Data_Baseline!$C20:$AZ20,0)+1),Data_Baseline!AU20)))),"")</f>
        <v/>
      </c>
      <c r="AW20" s="79" t="str">
        <f>IFERROR(IF(Data_Baseline!AV20="","",IF($C$3="On",IF(AW$3&lt;=$B$2,SMALL(Data_Baseline!$C20:$AZ20,COUNTIF(Data_Baseline!$C20:$AZ20,0)+1)/MAX(Data_Baseline!$C20:$AZ20),IF(Data_Baseline!AV20=0,SMALL(Data_Baseline!$C20:$AZ20,COUNTIF(Data_Baseline!$C20:$AZ20,0)+1)/MAX(Data_Baseline!$C20:$AZ20),Data_Baseline!AV20/MAX(Data_Baseline!$C20:$AZ20))),IF(AW$3&lt;=$B$2,SMALL(Data_Baseline!$C20:$AZ20,COUNTIF(Data_Baseline!$C20:$AZ20,0)+1),IF(Data_Baseline!AV20=0,SMALL(Data_Baseline!$C20:$AZ20,COUNTIF(Data_Baseline!$C20:$AZ20,0)+1),Data_Baseline!AV20)))),"")</f>
        <v/>
      </c>
      <c r="AX20" s="79" t="str">
        <f>IFERROR(IF(Data_Baseline!AW20="","",IF($C$3="On",IF(AX$3&lt;=$B$2,SMALL(Data_Baseline!$C20:$AZ20,COUNTIF(Data_Baseline!$C20:$AZ20,0)+1)/MAX(Data_Baseline!$C20:$AZ20),IF(Data_Baseline!AW20=0,SMALL(Data_Baseline!$C20:$AZ20,COUNTIF(Data_Baseline!$C20:$AZ20,0)+1)/MAX(Data_Baseline!$C20:$AZ20),Data_Baseline!AW20/MAX(Data_Baseline!$C20:$AZ20))),IF(AX$3&lt;=$B$2,SMALL(Data_Baseline!$C20:$AZ20,COUNTIF(Data_Baseline!$C20:$AZ20,0)+1),IF(Data_Baseline!AW20=0,SMALL(Data_Baseline!$C20:$AZ20,COUNTIF(Data_Baseline!$C20:$AZ20,0)+1),Data_Baseline!AW20)))),"")</f>
        <v/>
      </c>
      <c r="AY20" s="79" t="str">
        <f>IFERROR(IF(Data_Baseline!AX20="","",IF($C$3="On",IF(AY$3&lt;=$B$2,SMALL(Data_Baseline!$C20:$AZ20,COUNTIF(Data_Baseline!$C20:$AZ20,0)+1)/MAX(Data_Baseline!$C20:$AZ20),IF(Data_Baseline!AX20=0,SMALL(Data_Baseline!$C20:$AZ20,COUNTIF(Data_Baseline!$C20:$AZ20,0)+1)/MAX(Data_Baseline!$C20:$AZ20),Data_Baseline!AX20/MAX(Data_Baseline!$C20:$AZ20))),IF(AY$3&lt;=$B$2,SMALL(Data_Baseline!$C20:$AZ20,COUNTIF(Data_Baseline!$C20:$AZ20,0)+1),IF(Data_Baseline!AX20=0,SMALL(Data_Baseline!$C20:$AZ20,COUNTIF(Data_Baseline!$C20:$AZ20,0)+1),Data_Baseline!AX20)))),"")</f>
        <v/>
      </c>
      <c r="AZ20" s="79" t="str">
        <f>IFERROR(IF(Data_Baseline!AY20="","",IF($C$3="On",IF(AZ$3&lt;=$B$2,SMALL(Data_Baseline!$C20:$AZ20,COUNTIF(Data_Baseline!$C20:$AZ20,0)+1)/MAX(Data_Baseline!$C20:$AZ20),IF(Data_Baseline!AY20=0,SMALL(Data_Baseline!$C20:$AZ20,COUNTIF(Data_Baseline!$C20:$AZ20,0)+1)/MAX(Data_Baseline!$C20:$AZ20),Data_Baseline!AY20/MAX(Data_Baseline!$C20:$AZ20))),IF(AZ$3&lt;=$B$2,SMALL(Data_Baseline!$C20:$AZ20,COUNTIF(Data_Baseline!$C20:$AZ20,0)+1),IF(Data_Baseline!AY20=0,SMALL(Data_Baseline!$C20:$AZ20,COUNTIF(Data_Baseline!$C20:$AZ20,0)+1),Data_Baseline!AY20)))),"")</f>
        <v/>
      </c>
      <c r="BA20" s="79" t="str">
        <f>IFERROR(IF(Data_Baseline!AZ20="","",IF($C$3="On",IF(BA$3&lt;=$B$2,SMALL(Data_Baseline!$C20:$AZ20,COUNTIF(Data_Baseline!$C20:$AZ20,0)+1)/MAX(Data_Baseline!$C20:$AZ20),IF(Data_Baseline!AZ20=0,SMALL(Data_Baseline!$C20:$AZ20,COUNTIF(Data_Baseline!$C20:$AZ20,0)+1)/MAX(Data_Baseline!$C20:$AZ20),Data_Baseline!AZ20/MAX(Data_Baseline!$C20:$AZ20))),IF(BA$3&lt;=$B$2,SMALL(Data_Baseline!$C20:$AZ20,COUNTIF(Data_Baseline!$C20:$AZ20,0)+1),IF(Data_Baseline!AZ20=0,SMALL(Data_Baseline!$C20:$AZ20,COUNTIF(Data_Baseline!$C20:$AZ20,0)+1),Data_Baseline!AZ20)))),"")</f>
        <v/>
      </c>
      <c r="BB20" s="79">
        <f ca="1">IF(Data_Initial!BA20="",1,0)</f>
        <v>1</v>
      </c>
      <c r="BC20" s="2" t="str">
        <f t="shared" ca="1" si="0"/>
        <v>3G_SodA</v>
      </c>
      <c r="BD20" s="79" t="str">
        <f t="shared" ca="1" si="1"/>
        <v>3G</v>
      </c>
      <c r="BE20" s="79" t="str">
        <f ca="1">Data_Initial!BC20</f>
        <v>SodA</v>
      </c>
      <c r="BF20" s="79" t="str">
        <f ca="1">Data_Initial!BB20</f>
        <v>1_3</v>
      </c>
      <c r="BG20" s="79">
        <f ca="1">IFERROR((INDIRECT("Plate"&amp;Data!A20&amp;"_C!"&amp;CHAR(RIGHT(Data!B20,LEN(Data!B20)-1)+65)&amp;CODE(LEFT(Data!B20,1))-58)),"")</f>
        <v>0</v>
      </c>
      <c r="BH20" s="79" t="str">
        <f ca="1">Data_Initial!BA20</f>
        <v/>
      </c>
      <c r="BI20" s="79">
        <f t="shared" ca="1" si="2"/>
        <v>8.2122681841761015E-4</v>
      </c>
      <c r="BJ20" s="79" t="str">
        <f ca="1">IF(BH20="N",1+MAX($BJ$3:BJ19),"")</f>
        <v/>
      </c>
      <c r="BK20" s="79"/>
      <c r="BL20" s="79"/>
      <c r="BM20" s="79"/>
      <c r="BN20" s="79"/>
      <c r="BO20" s="79"/>
      <c r="BP20" s="79"/>
      <c r="BQ20" s="79"/>
      <c r="BR20" s="79"/>
      <c r="BS20" s="79"/>
      <c r="BT20" s="79"/>
      <c r="BU20" s="79"/>
      <c r="BV20" s="79"/>
      <c r="BW20" s="79"/>
      <c r="BX20" s="79"/>
      <c r="BY20" s="79"/>
      <c r="BZ20" s="79"/>
    </row>
    <row r="21" spans="1:78" x14ac:dyDescent="0.25">
      <c r="A21" s="79">
        <f ca="1">IF(BH21="N","N"&amp;BJ21,IF(BB21=0,"",MAX($A$3:A20)+1))</f>
        <v>18</v>
      </c>
      <c r="B21" s="79" t="str">
        <f ca="1">Data_Initial!A21&amp;C21</f>
        <v>1B3</v>
      </c>
      <c r="C21" s="79" t="str">
        <f ca="1">Data_Initial!B21</f>
        <v>B3</v>
      </c>
      <c r="D21" s="79">
        <f ca="1">IFERROR(IF(Data_Baseline!C21="","",IF($C$3="On",IF(D$3&lt;=$B$2,SMALL(Data_Baseline!$C21:$AZ21,COUNTIF(Data_Baseline!$C21:$AZ21,0)+1)/MAX(Data_Baseline!$C21:$AZ21),IF(Data_Baseline!C21=0,SMALL(Data_Baseline!$C21:$AZ21,COUNTIF(Data_Baseline!$C21:$AZ21,0)+1)/MAX(Data_Baseline!$C21:$AZ21),Data_Baseline!C21/MAX(Data_Baseline!$C21:$AZ21))),IF(D$3&lt;=$B$2,SMALL(Data_Baseline!$C21:$AZ21,COUNTIF(Data_Baseline!$C21:$AZ21,0)+1),IF(Data_Baseline!C21=0,SMALL(Data_Baseline!$C21:$AZ21,COUNTIF(Data_Baseline!$C21:$AZ21,0)+1),Data_Baseline!C21)))),"")</f>
        <v>3.1228376738343751E-4</v>
      </c>
      <c r="E21" s="79">
        <f ca="1">IFERROR(IF(Data_Baseline!D21="","",IF($C$3="On",IF(E$3&lt;=$B$2,SMALL(Data_Baseline!$C21:$AZ21,COUNTIF(Data_Baseline!$C21:$AZ21,0)+1)/MAX(Data_Baseline!$C21:$AZ21),IF(Data_Baseline!D21=0,SMALL(Data_Baseline!$C21:$AZ21,COUNTIF(Data_Baseline!$C21:$AZ21,0)+1)/MAX(Data_Baseline!$C21:$AZ21),Data_Baseline!D21/MAX(Data_Baseline!$C21:$AZ21))),IF(E$3&lt;=$B$2,SMALL(Data_Baseline!$C21:$AZ21,COUNTIF(Data_Baseline!$C21:$AZ21,0)+1),IF(Data_Baseline!D21=0,SMALL(Data_Baseline!$C21:$AZ21,COUNTIF(Data_Baseline!$C21:$AZ21,0)+1),Data_Baseline!D21)))),"")</f>
        <v>3.1228376738343751E-4</v>
      </c>
      <c r="F21" s="79">
        <f ca="1">IFERROR(IF(Data_Baseline!E21="","",IF($C$3="On",IF(F$3&lt;=$B$2,SMALL(Data_Baseline!$C21:$AZ21,COUNTIF(Data_Baseline!$C21:$AZ21,0)+1)/MAX(Data_Baseline!$C21:$AZ21),IF(Data_Baseline!E21=0,SMALL(Data_Baseline!$C21:$AZ21,COUNTIF(Data_Baseline!$C21:$AZ21,0)+1)/MAX(Data_Baseline!$C21:$AZ21),Data_Baseline!E21/MAX(Data_Baseline!$C21:$AZ21))),IF(F$3&lt;=$B$2,SMALL(Data_Baseline!$C21:$AZ21,COUNTIF(Data_Baseline!$C21:$AZ21,0)+1),IF(Data_Baseline!E21=0,SMALL(Data_Baseline!$C21:$AZ21,COUNTIF(Data_Baseline!$C21:$AZ21,0)+1),Data_Baseline!E21)))),"")</f>
        <v>3.1228376738343751E-4</v>
      </c>
      <c r="G21" s="79">
        <f ca="1">IFERROR(IF(Data_Baseline!F21="","",IF($C$3="On",IF(G$3&lt;=$B$2,SMALL(Data_Baseline!$C21:$AZ21,COUNTIF(Data_Baseline!$C21:$AZ21,0)+1)/MAX(Data_Baseline!$C21:$AZ21),IF(Data_Baseline!F21=0,SMALL(Data_Baseline!$C21:$AZ21,COUNTIF(Data_Baseline!$C21:$AZ21,0)+1)/MAX(Data_Baseline!$C21:$AZ21),Data_Baseline!F21/MAX(Data_Baseline!$C21:$AZ21))),IF(G$3&lt;=$B$2,SMALL(Data_Baseline!$C21:$AZ21,COUNTIF(Data_Baseline!$C21:$AZ21,0)+1),IF(Data_Baseline!F21=0,SMALL(Data_Baseline!$C21:$AZ21,COUNTIF(Data_Baseline!$C21:$AZ21,0)+1),Data_Baseline!F21)))),"")</f>
        <v>3.1228376738343751E-4</v>
      </c>
      <c r="H21" s="79">
        <f ca="1">IFERROR(IF(Data_Baseline!G21="","",IF($C$3="On",IF(H$3&lt;=$B$2,SMALL(Data_Baseline!$C21:$AZ21,COUNTIF(Data_Baseline!$C21:$AZ21,0)+1)/MAX(Data_Baseline!$C21:$AZ21),IF(Data_Baseline!G21=0,SMALL(Data_Baseline!$C21:$AZ21,COUNTIF(Data_Baseline!$C21:$AZ21,0)+1)/MAX(Data_Baseline!$C21:$AZ21),Data_Baseline!G21/MAX(Data_Baseline!$C21:$AZ21))),IF(H$3&lt;=$B$2,SMALL(Data_Baseline!$C21:$AZ21,COUNTIF(Data_Baseline!$C21:$AZ21,0)+1),IF(Data_Baseline!G21=0,SMALL(Data_Baseline!$C21:$AZ21,COUNTIF(Data_Baseline!$C21:$AZ21,0)+1),Data_Baseline!G21)))),"")</f>
        <v>3.1228376738343751E-4</v>
      </c>
      <c r="I21" s="79">
        <f ca="1">IFERROR(IF(Data_Baseline!H21="","",IF($C$3="On",IF(I$3&lt;=$B$2,SMALL(Data_Baseline!$C21:$AZ21,COUNTIF(Data_Baseline!$C21:$AZ21,0)+1)/MAX(Data_Baseline!$C21:$AZ21),IF(Data_Baseline!H21=0,SMALL(Data_Baseline!$C21:$AZ21,COUNTIF(Data_Baseline!$C21:$AZ21,0)+1)/MAX(Data_Baseline!$C21:$AZ21),Data_Baseline!H21/MAX(Data_Baseline!$C21:$AZ21))),IF(I$3&lt;=$B$2,SMALL(Data_Baseline!$C21:$AZ21,COUNTIF(Data_Baseline!$C21:$AZ21,0)+1),IF(Data_Baseline!H21=0,SMALL(Data_Baseline!$C21:$AZ21,COUNTIF(Data_Baseline!$C21:$AZ21,0)+1),Data_Baseline!H21)))),"")</f>
        <v>3.1228376738343751E-4</v>
      </c>
      <c r="J21" s="79">
        <f ca="1">IFERROR(IF(Data_Baseline!I21="","",IF($C$3="On",IF(J$3&lt;=$B$2,SMALL(Data_Baseline!$C21:$AZ21,COUNTIF(Data_Baseline!$C21:$AZ21,0)+1)/MAX(Data_Baseline!$C21:$AZ21),IF(Data_Baseline!I21=0,SMALL(Data_Baseline!$C21:$AZ21,COUNTIF(Data_Baseline!$C21:$AZ21,0)+1)/MAX(Data_Baseline!$C21:$AZ21),Data_Baseline!I21/MAX(Data_Baseline!$C21:$AZ21))),IF(J$3&lt;=$B$2,SMALL(Data_Baseline!$C21:$AZ21,COUNTIF(Data_Baseline!$C21:$AZ21,0)+1),IF(Data_Baseline!I21=0,SMALL(Data_Baseline!$C21:$AZ21,COUNTIF(Data_Baseline!$C21:$AZ21,0)+1),Data_Baseline!I21)))),"")</f>
        <v>3.1228376738343751E-4</v>
      </c>
      <c r="K21" s="79">
        <f ca="1">IFERROR(IF(Data_Baseline!J21="","",IF($C$3="On",IF(K$3&lt;=$B$2,SMALL(Data_Baseline!$C21:$AZ21,COUNTIF(Data_Baseline!$C21:$AZ21,0)+1)/MAX(Data_Baseline!$C21:$AZ21),IF(Data_Baseline!J21=0,SMALL(Data_Baseline!$C21:$AZ21,COUNTIF(Data_Baseline!$C21:$AZ21,0)+1)/MAX(Data_Baseline!$C21:$AZ21),Data_Baseline!J21/MAX(Data_Baseline!$C21:$AZ21))),IF(K$3&lt;=$B$2,SMALL(Data_Baseline!$C21:$AZ21,COUNTIF(Data_Baseline!$C21:$AZ21,0)+1),IF(Data_Baseline!J21=0,SMALL(Data_Baseline!$C21:$AZ21,COUNTIF(Data_Baseline!$C21:$AZ21,0)+1),Data_Baseline!J21)))),"")</f>
        <v>3.1228376738343751E-4</v>
      </c>
      <c r="L21" s="79">
        <f ca="1">IFERROR(IF(Data_Baseline!K21="","",IF($C$3="On",IF(L$3&lt;=$B$2,SMALL(Data_Baseline!$C21:$AZ21,COUNTIF(Data_Baseline!$C21:$AZ21,0)+1)/MAX(Data_Baseline!$C21:$AZ21),IF(Data_Baseline!K21=0,SMALL(Data_Baseline!$C21:$AZ21,COUNTIF(Data_Baseline!$C21:$AZ21,0)+1)/MAX(Data_Baseline!$C21:$AZ21),Data_Baseline!K21/MAX(Data_Baseline!$C21:$AZ21))),IF(L$3&lt;=$B$2,SMALL(Data_Baseline!$C21:$AZ21,COUNTIF(Data_Baseline!$C21:$AZ21,0)+1),IF(Data_Baseline!K21=0,SMALL(Data_Baseline!$C21:$AZ21,COUNTIF(Data_Baseline!$C21:$AZ21,0)+1),Data_Baseline!K21)))),"")</f>
        <v>3.1228376738343751E-4</v>
      </c>
      <c r="M21" s="79">
        <f ca="1">IFERROR(IF(Data_Baseline!L21="","",IF($C$3="On",IF(M$3&lt;=$B$2,SMALL(Data_Baseline!$C21:$AZ21,COUNTIF(Data_Baseline!$C21:$AZ21,0)+1)/MAX(Data_Baseline!$C21:$AZ21),IF(Data_Baseline!L21=0,SMALL(Data_Baseline!$C21:$AZ21,COUNTIF(Data_Baseline!$C21:$AZ21,0)+1)/MAX(Data_Baseline!$C21:$AZ21),Data_Baseline!L21/MAX(Data_Baseline!$C21:$AZ21))),IF(M$3&lt;=$B$2,SMALL(Data_Baseline!$C21:$AZ21,COUNTIF(Data_Baseline!$C21:$AZ21,0)+1),IF(Data_Baseline!L21=0,SMALL(Data_Baseline!$C21:$AZ21,COUNTIF(Data_Baseline!$C21:$AZ21,0)+1),Data_Baseline!L21)))),"")</f>
        <v>3.1228376738343751E-4</v>
      </c>
      <c r="N21" s="79">
        <f ca="1">IFERROR(IF(Data_Baseline!M21="","",IF($C$3="On",IF(N$3&lt;=$B$2,SMALL(Data_Baseline!$C21:$AZ21,COUNTIF(Data_Baseline!$C21:$AZ21,0)+1)/MAX(Data_Baseline!$C21:$AZ21),IF(Data_Baseline!M21=0,SMALL(Data_Baseline!$C21:$AZ21,COUNTIF(Data_Baseline!$C21:$AZ21,0)+1)/MAX(Data_Baseline!$C21:$AZ21),Data_Baseline!M21/MAX(Data_Baseline!$C21:$AZ21))),IF(N$3&lt;=$B$2,SMALL(Data_Baseline!$C21:$AZ21,COUNTIF(Data_Baseline!$C21:$AZ21,0)+1),IF(Data_Baseline!M21=0,SMALL(Data_Baseline!$C21:$AZ21,COUNTIF(Data_Baseline!$C21:$AZ21,0)+1),Data_Baseline!M21)))),"")</f>
        <v>3.1228376738343751E-4</v>
      </c>
      <c r="O21" s="79">
        <f ca="1">IFERROR(IF(Data_Baseline!N21="","",IF($C$3="On",IF(O$3&lt;=$B$2,SMALL(Data_Baseline!$C21:$AZ21,COUNTIF(Data_Baseline!$C21:$AZ21,0)+1)/MAX(Data_Baseline!$C21:$AZ21),IF(Data_Baseline!N21=0,SMALL(Data_Baseline!$C21:$AZ21,COUNTIF(Data_Baseline!$C21:$AZ21,0)+1)/MAX(Data_Baseline!$C21:$AZ21),Data_Baseline!N21/MAX(Data_Baseline!$C21:$AZ21))),IF(O$3&lt;=$B$2,SMALL(Data_Baseline!$C21:$AZ21,COUNTIF(Data_Baseline!$C21:$AZ21,0)+1),IF(Data_Baseline!N21=0,SMALL(Data_Baseline!$C21:$AZ21,COUNTIF(Data_Baseline!$C21:$AZ21,0)+1),Data_Baseline!N21)))),"")</f>
        <v>3.1228376738343751E-4</v>
      </c>
      <c r="P21" s="79">
        <f ca="1">IFERROR(IF(Data_Baseline!O21="","",IF($C$3="On",IF(P$3&lt;=$B$2,SMALL(Data_Baseline!$C21:$AZ21,COUNTIF(Data_Baseline!$C21:$AZ21,0)+1)/MAX(Data_Baseline!$C21:$AZ21),IF(Data_Baseline!O21=0,SMALL(Data_Baseline!$C21:$AZ21,COUNTIF(Data_Baseline!$C21:$AZ21,0)+1)/MAX(Data_Baseline!$C21:$AZ21),Data_Baseline!O21/MAX(Data_Baseline!$C21:$AZ21))),IF(P$3&lt;=$B$2,SMALL(Data_Baseline!$C21:$AZ21,COUNTIF(Data_Baseline!$C21:$AZ21,0)+1),IF(Data_Baseline!O21=0,SMALL(Data_Baseline!$C21:$AZ21,COUNTIF(Data_Baseline!$C21:$AZ21,0)+1),Data_Baseline!O21)))),"")</f>
        <v>3.1228376738343751E-4</v>
      </c>
      <c r="Q21" s="79">
        <f ca="1">IFERROR(IF(Data_Baseline!P21="","",IF($C$3="On",IF(Q$3&lt;=$B$2,SMALL(Data_Baseline!$C21:$AZ21,COUNTIF(Data_Baseline!$C21:$AZ21,0)+1)/MAX(Data_Baseline!$C21:$AZ21),IF(Data_Baseline!P21=0,SMALL(Data_Baseline!$C21:$AZ21,COUNTIF(Data_Baseline!$C21:$AZ21,0)+1)/MAX(Data_Baseline!$C21:$AZ21),Data_Baseline!P21/MAX(Data_Baseline!$C21:$AZ21))),IF(Q$3&lt;=$B$2,SMALL(Data_Baseline!$C21:$AZ21,COUNTIF(Data_Baseline!$C21:$AZ21,0)+1),IF(Data_Baseline!P21=0,SMALL(Data_Baseline!$C21:$AZ21,COUNTIF(Data_Baseline!$C21:$AZ21,0)+1),Data_Baseline!P21)))),"")</f>
        <v>3.1228376738343751E-4</v>
      </c>
      <c r="R21" s="79">
        <f ca="1">IFERROR(IF(Data_Baseline!Q21="","",IF($C$3="On",IF(R$3&lt;=$B$2,SMALL(Data_Baseline!$C21:$AZ21,COUNTIF(Data_Baseline!$C21:$AZ21,0)+1)/MAX(Data_Baseline!$C21:$AZ21),IF(Data_Baseline!Q21=0,SMALL(Data_Baseline!$C21:$AZ21,COUNTIF(Data_Baseline!$C21:$AZ21,0)+1)/MAX(Data_Baseline!$C21:$AZ21),Data_Baseline!Q21/MAX(Data_Baseline!$C21:$AZ21))),IF(R$3&lt;=$B$2,SMALL(Data_Baseline!$C21:$AZ21,COUNTIF(Data_Baseline!$C21:$AZ21,0)+1),IF(Data_Baseline!Q21=0,SMALL(Data_Baseline!$C21:$AZ21,COUNTIF(Data_Baseline!$C21:$AZ21,0)+1),Data_Baseline!Q21)))),"")</f>
        <v>3.1228376738343751E-4</v>
      </c>
      <c r="S21" s="79">
        <f ca="1">IFERROR(IF(Data_Baseline!R21="","",IF($C$3="On",IF(S$3&lt;=$B$2,SMALL(Data_Baseline!$C21:$AZ21,COUNTIF(Data_Baseline!$C21:$AZ21,0)+1)/MAX(Data_Baseline!$C21:$AZ21),IF(Data_Baseline!R21=0,SMALL(Data_Baseline!$C21:$AZ21,COUNTIF(Data_Baseline!$C21:$AZ21,0)+1)/MAX(Data_Baseline!$C21:$AZ21),Data_Baseline!R21/MAX(Data_Baseline!$C21:$AZ21))),IF(S$3&lt;=$B$2,SMALL(Data_Baseline!$C21:$AZ21,COUNTIF(Data_Baseline!$C21:$AZ21,0)+1),IF(Data_Baseline!R21=0,SMALL(Data_Baseline!$C21:$AZ21,COUNTIF(Data_Baseline!$C21:$AZ21,0)+1),Data_Baseline!R21)))),"")</f>
        <v>3.1228376738343751E-4</v>
      </c>
      <c r="T21" s="79">
        <f ca="1">IFERROR(IF(Data_Baseline!S21="","",IF($C$3="On",IF(T$3&lt;=$B$2,SMALL(Data_Baseline!$C21:$AZ21,COUNTIF(Data_Baseline!$C21:$AZ21,0)+1)/MAX(Data_Baseline!$C21:$AZ21),IF(Data_Baseline!S21=0,SMALL(Data_Baseline!$C21:$AZ21,COUNTIF(Data_Baseline!$C21:$AZ21,0)+1)/MAX(Data_Baseline!$C21:$AZ21),Data_Baseline!S21/MAX(Data_Baseline!$C21:$AZ21))),IF(T$3&lt;=$B$2,SMALL(Data_Baseline!$C21:$AZ21,COUNTIF(Data_Baseline!$C21:$AZ21,0)+1),IF(Data_Baseline!S21=0,SMALL(Data_Baseline!$C21:$AZ21,COUNTIF(Data_Baseline!$C21:$AZ21,0)+1),Data_Baseline!S21)))),"")</f>
        <v>3.1228376738343751E-4</v>
      </c>
      <c r="U21" s="79">
        <f ca="1">IFERROR(IF(Data_Baseline!T21="","",IF($C$3="On",IF(U$3&lt;=$B$2,SMALL(Data_Baseline!$C21:$AZ21,COUNTIF(Data_Baseline!$C21:$AZ21,0)+1)/MAX(Data_Baseline!$C21:$AZ21),IF(Data_Baseline!T21=0,SMALL(Data_Baseline!$C21:$AZ21,COUNTIF(Data_Baseline!$C21:$AZ21,0)+1)/MAX(Data_Baseline!$C21:$AZ21),Data_Baseline!T21/MAX(Data_Baseline!$C21:$AZ21))),IF(U$3&lt;=$B$2,SMALL(Data_Baseline!$C21:$AZ21,COUNTIF(Data_Baseline!$C21:$AZ21,0)+1),IF(Data_Baseline!T21=0,SMALL(Data_Baseline!$C21:$AZ21,COUNTIF(Data_Baseline!$C21:$AZ21,0)+1),Data_Baseline!T21)))),"")</f>
        <v>3.1228376738343751E-4</v>
      </c>
      <c r="V21" s="79">
        <f ca="1">IFERROR(IF(Data_Baseline!U21="","",IF($C$3="On",IF(V$3&lt;=$B$2,SMALL(Data_Baseline!$C21:$AZ21,COUNTIF(Data_Baseline!$C21:$AZ21,0)+1)/MAX(Data_Baseline!$C21:$AZ21),IF(Data_Baseline!U21=0,SMALL(Data_Baseline!$C21:$AZ21,COUNTIF(Data_Baseline!$C21:$AZ21,0)+1)/MAX(Data_Baseline!$C21:$AZ21),Data_Baseline!U21/MAX(Data_Baseline!$C21:$AZ21))),IF(V$3&lt;=$B$2,SMALL(Data_Baseline!$C21:$AZ21,COUNTIF(Data_Baseline!$C21:$AZ21,0)+1),IF(Data_Baseline!U21=0,SMALL(Data_Baseline!$C21:$AZ21,COUNTIF(Data_Baseline!$C21:$AZ21,0)+1),Data_Baseline!U21)))),"")</f>
        <v>3.1228376738343751E-4</v>
      </c>
      <c r="W21" s="79">
        <f ca="1">IFERROR(IF(Data_Baseline!V21="","",IF($C$3="On",IF(W$3&lt;=$B$2,SMALL(Data_Baseline!$C21:$AZ21,COUNTIF(Data_Baseline!$C21:$AZ21,0)+1)/MAX(Data_Baseline!$C21:$AZ21),IF(Data_Baseline!V21=0,SMALL(Data_Baseline!$C21:$AZ21,COUNTIF(Data_Baseline!$C21:$AZ21,0)+1)/MAX(Data_Baseline!$C21:$AZ21),Data_Baseline!V21/MAX(Data_Baseline!$C21:$AZ21))),IF(W$3&lt;=$B$2,SMALL(Data_Baseline!$C21:$AZ21,COUNTIF(Data_Baseline!$C21:$AZ21,0)+1),IF(Data_Baseline!V21=0,SMALL(Data_Baseline!$C21:$AZ21,COUNTIF(Data_Baseline!$C21:$AZ21,0)+1),Data_Baseline!V21)))),"")</f>
        <v>3.1228376738343751E-4</v>
      </c>
      <c r="X21" s="79">
        <f ca="1">IFERROR(IF(Data_Baseline!W21="","",IF($C$3="On",IF(X$3&lt;=$B$2,SMALL(Data_Baseline!$C21:$AZ21,COUNTIF(Data_Baseline!$C21:$AZ21,0)+1)/MAX(Data_Baseline!$C21:$AZ21),IF(Data_Baseline!W21=0,SMALL(Data_Baseline!$C21:$AZ21,COUNTIF(Data_Baseline!$C21:$AZ21,0)+1)/MAX(Data_Baseline!$C21:$AZ21),Data_Baseline!W21/MAX(Data_Baseline!$C21:$AZ21))),IF(X$3&lt;=$B$2,SMALL(Data_Baseline!$C21:$AZ21,COUNTIF(Data_Baseline!$C21:$AZ21,0)+1),IF(Data_Baseline!W21=0,SMALL(Data_Baseline!$C21:$AZ21,COUNTIF(Data_Baseline!$C21:$AZ21,0)+1),Data_Baseline!W21)))),"")</f>
        <v>3.6929095188257249E-3</v>
      </c>
      <c r="Y21" s="79">
        <f ca="1">IFERROR(IF(Data_Baseline!X21="","",IF($C$3="On",IF(Y$3&lt;=$B$2,SMALL(Data_Baseline!$C21:$AZ21,COUNTIF(Data_Baseline!$C21:$AZ21,0)+1)/MAX(Data_Baseline!$C21:$AZ21),IF(Data_Baseline!X21=0,SMALL(Data_Baseline!$C21:$AZ21,COUNTIF(Data_Baseline!$C21:$AZ21,0)+1)/MAX(Data_Baseline!$C21:$AZ21),Data_Baseline!X21/MAX(Data_Baseline!$C21:$AZ21))),IF(Y$3&lt;=$B$2,SMALL(Data_Baseline!$C21:$AZ21,COUNTIF(Data_Baseline!$C21:$AZ21,0)+1),IF(Data_Baseline!X21=0,SMALL(Data_Baseline!$C21:$AZ21,COUNTIF(Data_Baseline!$C21:$AZ21,0)+1),Data_Baseline!X21)))),"")</f>
        <v>1.1029611435131724E-2</v>
      </c>
      <c r="Z21" s="79">
        <f ca="1">IFERROR(IF(Data_Baseline!Y21="","",IF($C$3="On",IF(Z$3&lt;=$B$2,SMALL(Data_Baseline!$C21:$AZ21,COUNTIF(Data_Baseline!$C21:$AZ21,0)+1)/MAX(Data_Baseline!$C21:$AZ21),IF(Data_Baseline!Y21=0,SMALL(Data_Baseline!$C21:$AZ21,COUNTIF(Data_Baseline!$C21:$AZ21,0)+1)/MAX(Data_Baseline!$C21:$AZ21),Data_Baseline!Y21/MAX(Data_Baseline!$C21:$AZ21))),IF(Z$3&lt;=$B$2,SMALL(Data_Baseline!$C21:$AZ21,COUNTIF(Data_Baseline!$C21:$AZ21,0)+1),IF(Data_Baseline!Y21=0,SMALL(Data_Baseline!$C21:$AZ21,COUNTIF(Data_Baseline!$C21:$AZ21,0)+1),Data_Baseline!Y21)))),"")</f>
        <v>2.3674710955972938E-2</v>
      </c>
      <c r="AA21" s="79">
        <f ca="1">IFERROR(IF(Data_Baseline!Z21="","",IF($C$3="On",IF(AA$3&lt;=$B$2,SMALL(Data_Baseline!$C21:$AZ21,COUNTIF(Data_Baseline!$C21:$AZ21,0)+1)/MAX(Data_Baseline!$C21:$AZ21),IF(Data_Baseline!Z21=0,SMALL(Data_Baseline!$C21:$AZ21,COUNTIF(Data_Baseline!$C21:$AZ21,0)+1)/MAX(Data_Baseline!$C21:$AZ21),Data_Baseline!Z21/MAX(Data_Baseline!$C21:$AZ21))),IF(AA$3&lt;=$B$2,SMALL(Data_Baseline!$C21:$AZ21,COUNTIF(Data_Baseline!$C21:$AZ21,0)+1),IF(Data_Baseline!Z21=0,SMALL(Data_Baseline!$C21:$AZ21,COUNTIF(Data_Baseline!$C21:$AZ21,0)+1),Data_Baseline!Z21)))),"")</f>
        <v>4.4795619586346737E-2</v>
      </c>
      <c r="AB21" s="79">
        <f ca="1">IFERROR(IF(Data_Baseline!AA21="","",IF($C$3="On",IF(AB$3&lt;=$B$2,SMALL(Data_Baseline!$C21:$AZ21,COUNTIF(Data_Baseline!$C21:$AZ21,0)+1)/MAX(Data_Baseline!$C21:$AZ21),IF(Data_Baseline!AA21=0,SMALL(Data_Baseline!$C21:$AZ21,COUNTIF(Data_Baseline!$C21:$AZ21,0)+1)/MAX(Data_Baseline!$C21:$AZ21),Data_Baseline!AA21/MAX(Data_Baseline!$C21:$AZ21))),IF(AB$3&lt;=$B$2,SMALL(Data_Baseline!$C21:$AZ21,COUNTIF(Data_Baseline!$C21:$AZ21,0)+1),IF(Data_Baseline!AA21=0,SMALL(Data_Baseline!$C21:$AZ21,COUNTIF(Data_Baseline!$C21:$AZ21,0)+1),Data_Baseline!AA21)))),"")</f>
        <v>7.8171207917017482E-2</v>
      </c>
      <c r="AC21" s="79">
        <f ca="1">IFERROR(IF(Data_Baseline!AB21="","",IF($C$3="On",IF(AC$3&lt;=$B$2,SMALL(Data_Baseline!$C21:$AZ21,COUNTIF(Data_Baseline!$C21:$AZ21,0)+1)/MAX(Data_Baseline!$C21:$AZ21),IF(Data_Baseline!AB21=0,SMALL(Data_Baseline!$C21:$AZ21,COUNTIF(Data_Baseline!$C21:$AZ21,0)+1)/MAX(Data_Baseline!$C21:$AZ21),Data_Baseline!AB21/MAX(Data_Baseline!$C21:$AZ21))),IF(AC$3&lt;=$B$2,SMALL(Data_Baseline!$C21:$AZ21,COUNTIF(Data_Baseline!$C21:$AZ21,0)+1),IF(Data_Baseline!AB21=0,SMALL(Data_Baseline!$C21:$AZ21,COUNTIF(Data_Baseline!$C21:$AZ21,0)+1),Data_Baseline!AB21)))),"")</f>
        <v>0.13056498092288418</v>
      </c>
      <c r="AD21" s="79">
        <f ca="1">IFERROR(IF(Data_Baseline!AC21="","",IF($C$3="On",IF(AD$3&lt;=$B$2,SMALL(Data_Baseline!$C21:$AZ21,COUNTIF(Data_Baseline!$C21:$AZ21,0)+1)/MAX(Data_Baseline!$C21:$AZ21),IF(Data_Baseline!AC21=0,SMALL(Data_Baseline!$C21:$AZ21,COUNTIF(Data_Baseline!$C21:$AZ21,0)+1)/MAX(Data_Baseline!$C21:$AZ21),Data_Baseline!AC21/MAX(Data_Baseline!$C21:$AZ21))),IF(AD$3&lt;=$B$2,SMALL(Data_Baseline!$C21:$AZ21,COUNTIF(Data_Baseline!$C21:$AZ21,0)+1),IF(Data_Baseline!AC21=0,SMALL(Data_Baseline!$C21:$AZ21,COUNTIF(Data_Baseline!$C21:$AZ21,0)+1),Data_Baseline!AC21)))),"")</f>
        <v>0.20918877238982078</v>
      </c>
      <c r="AE21" s="79">
        <f ca="1">IFERROR(IF(Data_Baseline!AD21="","",IF($C$3="On",IF(AE$3&lt;=$B$2,SMALL(Data_Baseline!$C21:$AZ21,COUNTIF(Data_Baseline!$C21:$AZ21,0)+1)/MAX(Data_Baseline!$C21:$AZ21),IF(Data_Baseline!AD21=0,SMALL(Data_Baseline!$C21:$AZ21,COUNTIF(Data_Baseline!$C21:$AZ21,0)+1)/MAX(Data_Baseline!$C21:$AZ21),Data_Baseline!AD21/MAX(Data_Baseline!$C21:$AZ21))),IF(AE$3&lt;=$B$2,SMALL(Data_Baseline!$C21:$AZ21,COUNTIF(Data_Baseline!$C21:$AZ21,0)+1),IF(Data_Baseline!AD21=0,SMALL(Data_Baseline!$C21:$AZ21,COUNTIF(Data_Baseline!$C21:$AZ21,0)+1),Data_Baseline!AD21)))),"")</f>
        <v>0.3167525661738757</v>
      </c>
      <c r="AF21" s="79">
        <f ca="1">IFERROR(IF(Data_Baseline!AE21="","",IF($C$3="On",IF(AF$3&lt;=$B$2,SMALL(Data_Baseline!$C21:$AZ21,COUNTIF(Data_Baseline!$C21:$AZ21,0)+1)/MAX(Data_Baseline!$C21:$AZ21),IF(Data_Baseline!AE21=0,SMALL(Data_Baseline!$C21:$AZ21,COUNTIF(Data_Baseline!$C21:$AZ21,0)+1)/MAX(Data_Baseline!$C21:$AZ21),Data_Baseline!AE21/MAX(Data_Baseline!$C21:$AZ21))),IF(AF$3&lt;=$B$2,SMALL(Data_Baseline!$C21:$AZ21,COUNTIF(Data_Baseline!$C21:$AZ21,0)+1),IF(Data_Baseline!AE21=0,SMALL(Data_Baseline!$C21:$AZ21,COUNTIF(Data_Baseline!$C21:$AZ21,0)+1),Data_Baseline!AE21)))),"")</f>
        <v>0.44567969247963873</v>
      </c>
      <c r="AG21" s="79">
        <f ca="1">IFERROR(IF(Data_Baseline!AF21="","",IF($C$3="On",IF(AG$3&lt;=$B$2,SMALL(Data_Baseline!$C21:$AZ21,COUNTIF(Data_Baseline!$C21:$AZ21,0)+1)/MAX(Data_Baseline!$C21:$AZ21),IF(Data_Baseline!AF21=0,SMALL(Data_Baseline!$C21:$AZ21,COUNTIF(Data_Baseline!$C21:$AZ21,0)+1)/MAX(Data_Baseline!$C21:$AZ21),Data_Baseline!AF21/MAX(Data_Baseline!$C21:$AZ21))),IF(AG$3&lt;=$B$2,SMALL(Data_Baseline!$C21:$AZ21,COUNTIF(Data_Baseline!$C21:$AZ21,0)+1),IF(Data_Baseline!AF21=0,SMALL(Data_Baseline!$C21:$AZ21,COUNTIF(Data_Baseline!$C21:$AZ21,0)+1),Data_Baseline!AF21)))),"")</f>
        <v>0.57767128878876539</v>
      </c>
      <c r="AH21" s="79">
        <f ca="1">IFERROR(IF(Data_Baseline!AG21="","",IF($C$3="On",IF(AH$3&lt;=$B$2,SMALL(Data_Baseline!$C21:$AZ21,COUNTIF(Data_Baseline!$C21:$AZ21,0)+1)/MAX(Data_Baseline!$C21:$AZ21),IF(Data_Baseline!AG21=0,SMALL(Data_Baseline!$C21:$AZ21,COUNTIF(Data_Baseline!$C21:$AZ21,0)+1)/MAX(Data_Baseline!$C21:$AZ21),Data_Baseline!AG21/MAX(Data_Baseline!$C21:$AZ21))),IF(AH$3&lt;=$B$2,SMALL(Data_Baseline!$C21:$AZ21,COUNTIF(Data_Baseline!$C21:$AZ21,0)+1),IF(Data_Baseline!AG21=0,SMALL(Data_Baseline!$C21:$AZ21,COUNTIF(Data_Baseline!$C21:$AZ21,0)+1),Data_Baseline!AG21)))),"")</f>
        <v>0.69227820868933676</v>
      </c>
      <c r="AI21" s="79">
        <f ca="1">IFERROR(IF(Data_Baseline!AH21="","",IF($C$3="On",IF(AI$3&lt;=$B$2,SMALL(Data_Baseline!$C21:$AZ21,COUNTIF(Data_Baseline!$C21:$AZ21,0)+1)/MAX(Data_Baseline!$C21:$AZ21),IF(Data_Baseline!AH21=0,SMALL(Data_Baseline!$C21:$AZ21,COUNTIF(Data_Baseline!$C21:$AZ21,0)+1)/MAX(Data_Baseline!$C21:$AZ21),Data_Baseline!AH21/MAX(Data_Baseline!$C21:$AZ21))),IF(AI$3&lt;=$B$2,SMALL(Data_Baseline!$C21:$AZ21,COUNTIF(Data_Baseline!$C21:$AZ21,0)+1),IF(Data_Baseline!AH21=0,SMALL(Data_Baseline!$C21:$AZ21,COUNTIF(Data_Baseline!$C21:$AZ21,0)+1),Data_Baseline!AH21)))),"")</f>
        <v>0.77839840950391659</v>
      </c>
      <c r="AJ21" s="79">
        <f ca="1">IFERROR(IF(Data_Baseline!AI21="","",IF($C$3="On",IF(AJ$3&lt;=$B$2,SMALL(Data_Baseline!$C21:$AZ21,COUNTIF(Data_Baseline!$C21:$AZ21,0)+1)/MAX(Data_Baseline!$C21:$AZ21),IF(Data_Baseline!AI21=0,SMALL(Data_Baseline!$C21:$AZ21,COUNTIF(Data_Baseline!$C21:$AZ21,0)+1)/MAX(Data_Baseline!$C21:$AZ21),Data_Baseline!AI21/MAX(Data_Baseline!$C21:$AZ21))),IF(AJ$3&lt;=$B$2,SMALL(Data_Baseline!$C21:$AZ21,COUNTIF(Data_Baseline!$C21:$AZ21,0)+1),IF(Data_Baseline!AI21=0,SMALL(Data_Baseline!$C21:$AZ21,COUNTIF(Data_Baseline!$C21:$AZ21,0)+1),Data_Baseline!AI21)))),"")</f>
        <v>0.83729725562063939</v>
      </c>
      <c r="AK21" s="79">
        <f ca="1">IFERROR(IF(Data_Baseline!AJ21="","",IF($C$3="On",IF(AK$3&lt;=$B$2,SMALL(Data_Baseline!$C21:$AZ21,COUNTIF(Data_Baseline!$C21:$AZ21,0)+1)/MAX(Data_Baseline!$C21:$AZ21),IF(Data_Baseline!AJ21=0,SMALL(Data_Baseline!$C21:$AZ21,COUNTIF(Data_Baseline!$C21:$AZ21,0)+1)/MAX(Data_Baseline!$C21:$AZ21),Data_Baseline!AJ21/MAX(Data_Baseline!$C21:$AZ21))),IF(AK$3&lt;=$B$2,SMALL(Data_Baseline!$C21:$AZ21,COUNTIF(Data_Baseline!$C21:$AZ21,0)+1),IF(Data_Baseline!AJ21=0,SMALL(Data_Baseline!$C21:$AZ21,COUNTIF(Data_Baseline!$C21:$AZ21,0)+1),Data_Baseline!AJ21)))),"")</f>
        <v>0.87824464985124551</v>
      </c>
      <c r="AL21" s="79">
        <f ca="1">IFERROR(IF(Data_Baseline!AK21="","",IF($C$3="On",IF(AL$3&lt;=$B$2,SMALL(Data_Baseline!$C21:$AZ21,COUNTIF(Data_Baseline!$C21:$AZ21,0)+1)/MAX(Data_Baseline!$C21:$AZ21),IF(Data_Baseline!AK21=0,SMALL(Data_Baseline!$C21:$AZ21,COUNTIF(Data_Baseline!$C21:$AZ21,0)+1)/MAX(Data_Baseline!$C21:$AZ21),Data_Baseline!AK21/MAX(Data_Baseline!$C21:$AZ21))),IF(AL$3&lt;=$B$2,SMALL(Data_Baseline!$C21:$AZ21,COUNTIF(Data_Baseline!$C21:$AZ21,0)+1),IF(Data_Baseline!AK21=0,SMALL(Data_Baseline!$C21:$AZ21,COUNTIF(Data_Baseline!$C21:$AZ21,0)+1),Data_Baseline!AK21)))),"")</f>
        <v>0.90984526366081975</v>
      </c>
      <c r="AM21" s="79">
        <f ca="1">IFERROR(IF(Data_Baseline!AL21="","",IF($C$3="On",IF(AM$3&lt;=$B$2,SMALL(Data_Baseline!$C21:$AZ21,COUNTIF(Data_Baseline!$C21:$AZ21,0)+1)/MAX(Data_Baseline!$C21:$AZ21),IF(Data_Baseline!AL21=0,SMALL(Data_Baseline!$C21:$AZ21,COUNTIF(Data_Baseline!$C21:$AZ21,0)+1)/MAX(Data_Baseline!$C21:$AZ21),Data_Baseline!AL21/MAX(Data_Baseline!$C21:$AZ21))),IF(AM$3&lt;=$B$2,SMALL(Data_Baseline!$C21:$AZ21,COUNTIF(Data_Baseline!$C21:$AZ21,0)+1),IF(Data_Baseline!AL21=0,SMALL(Data_Baseline!$C21:$AZ21,COUNTIF(Data_Baseline!$C21:$AZ21,0)+1),Data_Baseline!AL21)))),"")</f>
        <v>0.9367769181503669</v>
      </c>
      <c r="AN21" s="79">
        <f ca="1">IFERROR(IF(Data_Baseline!AM21="","",IF($C$3="On",IF(AN$3&lt;=$B$2,SMALL(Data_Baseline!$C21:$AZ21,COUNTIF(Data_Baseline!$C21:$AZ21,0)+1)/MAX(Data_Baseline!$C21:$AZ21),IF(Data_Baseline!AM21=0,SMALL(Data_Baseline!$C21:$AZ21,COUNTIF(Data_Baseline!$C21:$AZ21,0)+1)/MAX(Data_Baseline!$C21:$AZ21),Data_Baseline!AM21/MAX(Data_Baseline!$C21:$AZ21))),IF(AN$3&lt;=$B$2,SMALL(Data_Baseline!$C21:$AZ21,COUNTIF(Data_Baseline!$C21:$AZ21,0)+1),IF(Data_Baseline!AM21=0,SMALL(Data_Baseline!$C21:$AZ21,COUNTIF(Data_Baseline!$C21:$AZ21,0)+1),Data_Baseline!AM21)))),"")</f>
        <v>0.95897956788107641</v>
      </c>
      <c r="AO21" s="79">
        <f ca="1">IFERROR(IF(Data_Baseline!AN21="","",IF($C$3="On",IF(AO$3&lt;=$B$2,SMALL(Data_Baseline!$C21:$AZ21,COUNTIF(Data_Baseline!$C21:$AZ21,0)+1)/MAX(Data_Baseline!$C21:$AZ21),IF(Data_Baseline!AN21=0,SMALL(Data_Baseline!$C21:$AZ21,COUNTIF(Data_Baseline!$C21:$AZ21,0)+1)/MAX(Data_Baseline!$C21:$AZ21),Data_Baseline!AN21/MAX(Data_Baseline!$C21:$AZ21))),IF(AO$3&lt;=$B$2,SMALL(Data_Baseline!$C21:$AZ21,COUNTIF(Data_Baseline!$C21:$AZ21,0)+1),IF(Data_Baseline!AN21=0,SMALL(Data_Baseline!$C21:$AZ21,COUNTIF(Data_Baseline!$C21:$AZ21,0)+1),Data_Baseline!AN21)))),"")</f>
        <v>0.97754018711577162</v>
      </c>
      <c r="AP21" s="79">
        <f ca="1">IFERROR(IF(Data_Baseline!AO21="","",IF($C$3="On",IF(AP$3&lt;=$B$2,SMALL(Data_Baseline!$C21:$AZ21,COUNTIF(Data_Baseline!$C21:$AZ21,0)+1)/MAX(Data_Baseline!$C21:$AZ21),IF(Data_Baseline!AO21=0,SMALL(Data_Baseline!$C21:$AZ21,COUNTIF(Data_Baseline!$C21:$AZ21,0)+1)/MAX(Data_Baseline!$C21:$AZ21),Data_Baseline!AO21/MAX(Data_Baseline!$C21:$AZ21))),IF(AP$3&lt;=$B$2,SMALL(Data_Baseline!$C21:$AZ21,COUNTIF(Data_Baseline!$C21:$AZ21,0)+1),IF(Data_Baseline!AO21=0,SMALL(Data_Baseline!$C21:$AZ21,COUNTIF(Data_Baseline!$C21:$AZ21,0)+1),Data_Baseline!AO21)))),"")</f>
        <v>0.99273463117232907</v>
      </c>
      <c r="AQ21" s="79">
        <f ca="1">IFERROR(IF(Data_Baseline!AP21="","",IF($C$3="On",IF(AQ$3&lt;=$B$2,SMALL(Data_Baseline!$C21:$AZ21,COUNTIF(Data_Baseline!$C21:$AZ21,0)+1)/MAX(Data_Baseline!$C21:$AZ21),IF(Data_Baseline!AP21=0,SMALL(Data_Baseline!$C21:$AZ21,COUNTIF(Data_Baseline!$C21:$AZ21,0)+1)/MAX(Data_Baseline!$C21:$AZ21),Data_Baseline!AP21/MAX(Data_Baseline!$C21:$AZ21))),IF(AQ$3&lt;=$B$2,SMALL(Data_Baseline!$C21:$AZ21,COUNTIF(Data_Baseline!$C21:$AZ21,0)+1),IF(Data_Baseline!AP21=0,SMALL(Data_Baseline!$C21:$AZ21,COUNTIF(Data_Baseline!$C21:$AZ21,0)+1),Data_Baseline!AP21)))),"")</f>
        <v>1</v>
      </c>
      <c r="AR21" s="79" t="str">
        <f>IFERROR(IF(Data_Baseline!AQ21="","",IF($C$3="On",IF(AR$3&lt;=$B$2,SMALL(Data_Baseline!$C21:$AZ21,COUNTIF(Data_Baseline!$C21:$AZ21,0)+1)/MAX(Data_Baseline!$C21:$AZ21),IF(Data_Baseline!AQ21=0,SMALL(Data_Baseline!$C21:$AZ21,COUNTIF(Data_Baseline!$C21:$AZ21,0)+1)/MAX(Data_Baseline!$C21:$AZ21),Data_Baseline!AQ21/MAX(Data_Baseline!$C21:$AZ21))),IF(AR$3&lt;=$B$2,SMALL(Data_Baseline!$C21:$AZ21,COUNTIF(Data_Baseline!$C21:$AZ21,0)+1),IF(Data_Baseline!AQ21=0,SMALL(Data_Baseline!$C21:$AZ21,COUNTIF(Data_Baseline!$C21:$AZ21,0)+1),Data_Baseline!AQ21)))),"")</f>
        <v/>
      </c>
      <c r="AS21" s="79" t="str">
        <f>IFERROR(IF(Data_Baseline!AR21="","",IF($C$3="On",IF(AS$3&lt;=$B$2,SMALL(Data_Baseline!$C21:$AZ21,COUNTIF(Data_Baseline!$C21:$AZ21,0)+1)/MAX(Data_Baseline!$C21:$AZ21),IF(Data_Baseline!AR21=0,SMALL(Data_Baseline!$C21:$AZ21,COUNTIF(Data_Baseline!$C21:$AZ21,0)+1)/MAX(Data_Baseline!$C21:$AZ21),Data_Baseline!AR21/MAX(Data_Baseline!$C21:$AZ21))),IF(AS$3&lt;=$B$2,SMALL(Data_Baseline!$C21:$AZ21,COUNTIF(Data_Baseline!$C21:$AZ21,0)+1),IF(Data_Baseline!AR21=0,SMALL(Data_Baseline!$C21:$AZ21,COUNTIF(Data_Baseline!$C21:$AZ21,0)+1),Data_Baseline!AR21)))),"")</f>
        <v/>
      </c>
      <c r="AT21" s="79" t="str">
        <f>IFERROR(IF(Data_Baseline!AS21="","",IF($C$3="On",IF(AT$3&lt;=$B$2,SMALL(Data_Baseline!$C21:$AZ21,COUNTIF(Data_Baseline!$C21:$AZ21,0)+1)/MAX(Data_Baseline!$C21:$AZ21),IF(Data_Baseline!AS21=0,SMALL(Data_Baseline!$C21:$AZ21,COUNTIF(Data_Baseline!$C21:$AZ21,0)+1)/MAX(Data_Baseline!$C21:$AZ21),Data_Baseline!AS21/MAX(Data_Baseline!$C21:$AZ21))),IF(AT$3&lt;=$B$2,SMALL(Data_Baseline!$C21:$AZ21,COUNTIF(Data_Baseline!$C21:$AZ21,0)+1),IF(Data_Baseline!AS21=0,SMALL(Data_Baseline!$C21:$AZ21,COUNTIF(Data_Baseline!$C21:$AZ21,0)+1),Data_Baseline!AS21)))),"")</f>
        <v/>
      </c>
      <c r="AU21" s="79" t="str">
        <f>IFERROR(IF(Data_Baseline!AT21="","",IF($C$3="On",IF(AU$3&lt;=$B$2,SMALL(Data_Baseline!$C21:$AZ21,COUNTIF(Data_Baseline!$C21:$AZ21,0)+1)/MAX(Data_Baseline!$C21:$AZ21),IF(Data_Baseline!AT21=0,SMALL(Data_Baseline!$C21:$AZ21,COUNTIF(Data_Baseline!$C21:$AZ21,0)+1)/MAX(Data_Baseline!$C21:$AZ21),Data_Baseline!AT21/MAX(Data_Baseline!$C21:$AZ21))),IF(AU$3&lt;=$B$2,SMALL(Data_Baseline!$C21:$AZ21,COUNTIF(Data_Baseline!$C21:$AZ21,0)+1),IF(Data_Baseline!AT21=0,SMALL(Data_Baseline!$C21:$AZ21,COUNTIF(Data_Baseline!$C21:$AZ21,0)+1),Data_Baseline!AT21)))),"")</f>
        <v/>
      </c>
      <c r="AV21" s="79" t="str">
        <f>IFERROR(IF(Data_Baseline!AU21="","",IF($C$3="On",IF(AV$3&lt;=$B$2,SMALL(Data_Baseline!$C21:$AZ21,COUNTIF(Data_Baseline!$C21:$AZ21,0)+1)/MAX(Data_Baseline!$C21:$AZ21),IF(Data_Baseline!AU21=0,SMALL(Data_Baseline!$C21:$AZ21,COUNTIF(Data_Baseline!$C21:$AZ21,0)+1)/MAX(Data_Baseline!$C21:$AZ21),Data_Baseline!AU21/MAX(Data_Baseline!$C21:$AZ21))),IF(AV$3&lt;=$B$2,SMALL(Data_Baseline!$C21:$AZ21,COUNTIF(Data_Baseline!$C21:$AZ21,0)+1),IF(Data_Baseline!AU21=0,SMALL(Data_Baseline!$C21:$AZ21,COUNTIF(Data_Baseline!$C21:$AZ21,0)+1),Data_Baseline!AU21)))),"")</f>
        <v/>
      </c>
      <c r="AW21" s="79" t="str">
        <f>IFERROR(IF(Data_Baseline!AV21="","",IF($C$3="On",IF(AW$3&lt;=$B$2,SMALL(Data_Baseline!$C21:$AZ21,COUNTIF(Data_Baseline!$C21:$AZ21,0)+1)/MAX(Data_Baseline!$C21:$AZ21),IF(Data_Baseline!AV21=0,SMALL(Data_Baseline!$C21:$AZ21,COUNTIF(Data_Baseline!$C21:$AZ21,0)+1)/MAX(Data_Baseline!$C21:$AZ21),Data_Baseline!AV21/MAX(Data_Baseline!$C21:$AZ21))),IF(AW$3&lt;=$B$2,SMALL(Data_Baseline!$C21:$AZ21,COUNTIF(Data_Baseline!$C21:$AZ21,0)+1),IF(Data_Baseline!AV21=0,SMALL(Data_Baseline!$C21:$AZ21,COUNTIF(Data_Baseline!$C21:$AZ21,0)+1),Data_Baseline!AV21)))),"")</f>
        <v/>
      </c>
      <c r="AX21" s="79" t="str">
        <f>IFERROR(IF(Data_Baseline!AW21="","",IF($C$3="On",IF(AX$3&lt;=$B$2,SMALL(Data_Baseline!$C21:$AZ21,COUNTIF(Data_Baseline!$C21:$AZ21,0)+1)/MAX(Data_Baseline!$C21:$AZ21),IF(Data_Baseline!AW21=0,SMALL(Data_Baseline!$C21:$AZ21,COUNTIF(Data_Baseline!$C21:$AZ21,0)+1)/MAX(Data_Baseline!$C21:$AZ21),Data_Baseline!AW21/MAX(Data_Baseline!$C21:$AZ21))),IF(AX$3&lt;=$B$2,SMALL(Data_Baseline!$C21:$AZ21,COUNTIF(Data_Baseline!$C21:$AZ21,0)+1),IF(Data_Baseline!AW21=0,SMALL(Data_Baseline!$C21:$AZ21,COUNTIF(Data_Baseline!$C21:$AZ21,0)+1),Data_Baseline!AW21)))),"")</f>
        <v/>
      </c>
      <c r="AY21" s="79" t="str">
        <f>IFERROR(IF(Data_Baseline!AX21="","",IF($C$3="On",IF(AY$3&lt;=$B$2,SMALL(Data_Baseline!$C21:$AZ21,COUNTIF(Data_Baseline!$C21:$AZ21,0)+1)/MAX(Data_Baseline!$C21:$AZ21),IF(Data_Baseline!AX21=0,SMALL(Data_Baseline!$C21:$AZ21,COUNTIF(Data_Baseline!$C21:$AZ21,0)+1)/MAX(Data_Baseline!$C21:$AZ21),Data_Baseline!AX21/MAX(Data_Baseline!$C21:$AZ21))),IF(AY$3&lt;=$B$2,SMALL(Data_Baseline!$C21:$AZ21,COUNTIF(Data_Baseline!$C21:$AZ21,0)+1),IF(Data_Baseline!AX21=0,SMALL(Data_Baseline!$C21:$AZ21,COUNTIF(Data_Baseline!$C21:$AZ21,0)+1),Data_Baseline!AX21)))),"")</f>
        <v/>
      </c>
      <c r="AZ21" s="79" t="str">
        <f>IFERROR(IF(Data_Baseline!AY21="","",IF($C$3="On",IF(AZ$3&lt;=$B$2,SMALL(Data_Baseline!$C21:$AZ21,COUNTIF(Data_Baseline!$C21:$AZ21,0)+1)/MAX(Data_Baseline!$C21:$AZ21),IF(Data_Baseline!AY21=0,SMALL(Data_Baseline!$C21:$AZ21,COUNTIF(Data_Baseline!$C21:$AZ21,0)+1)/MAX(Data_Baseline!$C21:$AZ21),Data_Baseline!AY21/MAX(Data_Baseline!$C21:$AZ21))),IF(AZ$3&lt;=$B$2,SMALL(Data_Baseline!$C21:$AZ21,COUNTIF(Data_Baseline!$C21:$AZ21,0)+1),IF(Data_Baseline!AY21=0,SMALL(Data_Baseline!$C21:$AZ21,COUNTIF(Data_Baseline!$C21:$AZ21,0)+1),Data_Baseline!AY21)))),"")</f>
        <v/>
      </c>
      <c r="BA21" s="79" t="str">
        <f>IFERROR(IF(Data_Baseline!AZ21="","",IF($C$3="On",IF(BA$3&lt;=$B$2,SMALL(Data_Baseline!$C21:$AZ21,COUNTIF(Data_Baseline!$C21:$AZ21,0)+1)/MAX(Data_Baseline!$C21:$AZ21),IF(Data_Baseline!AZ21=0,SMALL(Data_Baseline!$C21:$AZ21,COUNTIF(Data_Baseline!$C21:$AZ21,0)+1)/MAX(Data_Baseline!$C21:$AZ21),Data_Baseline!AZ21/MAX(Data_Baseline!$C21:$AZ21))),IF(BA$3&lt;=$B$2,SMALL(Data_Baseline!$C21:$AZ21,COUNTIF(Data_Baseline!$C21:$AZ21,0)+1),IF(Data_Baseline!AZ21=0,SMALL(Data_Baseline!$C21:$AZ21,COUNTIF(Data_Baseline!$C21:$AZ21,0)+1),Data_Baseline!AZ21)))),"")</f>
        <v/>
      </c>
      <c r="BB21" s="79">
        <f ca="1">IF(Data_Initial!BA21="",1,0)</f>
        <v>1</v>
      </c>
      <c r="BC21" s="2" t="str">
        <f t="shared" ca="1" si="0"/>
        <v>3G_SodA</v>
      </c>
      <c r="BD21" s="79" t="str">
        <f t="shared" ca="1" si="1"/>
        <v>3G</v>
      </c>
      <c r="BE21" s="79" t="str">
        <f ca="1">Data_Initial!BC21</f>
        <v>SodA</v>
      </c>
      <c r="BF21" s="79" t="str">
        <f ca="1">Data_Initial!BB21</f>
        <v>1_3</v>
      </c>
      <c r="BG21" s="79">
        <f ca="1">IFERROR((INDIRECT("Plate"&amp;Data!A21&amp;"_C!"&amp;CHAR(RIGHT(Data!B21,LEN(Data!B21)-1)+65)&amp;CODE(LEFT(Data!B21,1))-58)),"")</f>
        <v>0</v>
      </c>
      <c r="BH21" s="79" t="str">
        <f ca="1">Data_Initial!BA21</f>
        <v/>
      </c>
      <c r="BI21" s="79">
        <f t="shared" ca="1" si="2"/>
        <v>3.1228376738343751E-4</v>
      </c>
      <c r="BJ21" s="79" t="str">
        <f ca="1">IF(BH21="N",1+MAX($BJ$3:BJ20),"")</f>
        <v/>
      </c>
      <c r="BK21" s="79"/>
      <c r="BL21" s="79"/>
      <c r="BM21" s="79"/>
      <c r="BN21" s="79"/>
      <c r="BO21" s="79"/>
      <c r="BP21" s="79"/>
      <c r="BQ21" s="79"/>
      <c r="BR21" s="79"/>
      <c r="BS21" s="79"/>
      <c r="BT21" s="79"/>
      <c r="BU21" s="79"/>
      <c r="BV21" s="79"/>
      <c r="BW21" s="79"/>
      <c r="BX21" s="79"/>
      <c r="BY21" s="79"/>
      <c r="BZ21" s="79"/>
    </row>
    <row r="22" spans="1:78" x14ac:dyDescent="0.25">
      <c r="A22" s="79">
        <f ca="1">IF(BH22="N","N"&amp;BJ22,IF(BB22=0,"",MAX($A$3:A21)+1))</f>
        <v>19</v>
      </c>
      <c r="B22" s="79" t="str">
        <f ca="1">Data_Initial!A22&amp;C22</f>
        <v>1C3</v>
      </c>
      <c r="C22" s="79" t="str">
        <f ca="1">Data_Initial!B22</f>
        <v>C3</v>
      </c>
      <c r="D22" s="79">
        <f ca="1">IFERROR(IF(Data_Baseline!C22="","",IF($C$3="On",IF(D$3&lt;=$B$2,SMALL(Data_Baseline!$C22:$AZ22,COUNTIF(Data_Baseline!$C22:$AZ22,0)+1)/MAX(Data_Baseline!$C22:$AZ22),IF(Data_Baseline!C22=0,SMALL(Data_Baseline!$C22:$AZ22,COUNTIF(Data_Baseline!$C22:$AZ22,0)+1)/MAX(Data_Baseline!$C22:$AZ22),Data_Baseline!C22/MAX(Data_Baseline!$C22:$AZ22))),IF(D$3&lt;=$B$2,SMALL(Data_Baseline!$C22:$AZ22,COUNTIF(Data_Baseline!$C22:$AZ22,0)+1),IF(Data_Baseline!C22=0,SMALL(Data_Baseline!$C22:$AZ22,COUNTIF(Data_Baseline!$C22:$AZ22,0)+1),Data_Baseline!C22)))),"")</f>
        <v>3.3656669067106646E-4</v>
      </c>
      <c r="E22" s="79">
        <f ca="1">IFERROR(IF(Data_Baseline!D22="","",IF($C$3="On",IF(E$3&lt;=$B$2,SMALL(Data_Baseline!$C22:$AZ22,COUNTIF(Data_Baseline!$C22:$AZ22,0)+1)/MAX(Data_Baseline!$C22:$AZ22),IF(Data_Baseline!D22=0,SMALL(Data_Baseline!$C22:$AZ22,COUNTIF(Data_Baseline!$C22:$AZ22,0)+1)/MAX(Data_Baseline!$C22:$AZ22),Data_Baseline!D22/MAX(Data_Baseline!$C22:$AZ22))),IF(E$3&lt;=$B$2,SMALL(Data_Baseline!$C22:$AZ22,COUNTIF(Data_Baseline!$C22:$AZ22,0)+1),IF(Data_Baseline!D22=0,SMALL(Data_Baseline!$C22:$AZ22,COUNTIF(Data_Baseline!$C22:$AZ22,0)+1),Data_Baseline!D22)))),"")</f>
        <v>3.3656669067106646E-4</v>
      </c>
      <c r="F22" s="79">
        <f ca="1">IFERROR(IF(Data_Baseline!E22="","",IF($C$3="On",IF(F$3&lt;=$B$2,SMALL(Data_Baseline!$C22:$AZ22,COUNTIF(Data_Baseline!$C22:$AZ22,0)+1)/MAX(Data_Baseline!$C22:$AZ22),IF(Data_Baseline!E22=0,SMALL(Data_Baseline!$C22:$AZ22,COUNTIF(Data_Baseline!$C22:$AZ22,0)+1)/MAX(Data_Baseline!$C22:$AZ22),Data_Baseline!E22/MAX(Data_Baseline!$C22:$AZ22))),IF(F$3&lt;=$B$2,SMALL(Data_Baseline!$C22:$AZ22,COUNTIF(Data_Baseline!$C22:$AZ22,0)+1),IF(Data_Baseline!E22=0,SMALL(Data_Baseline!$C22:$AZ22,COUNTIF(Data_Baseline!$C22:$AZ22,0)+1),Data_Baseline!E22)))),"")</f>
        <v>3.3656669067106646E-4</v>
      </c>
      <c r="G22" s="79">
        <f ca="1">IFERROR(IF(Data_Baseline!F22="","",IF($C$3="On",IF(G$3&lt;=$B$2,SMALL(Data_Baseline!$C22:$AZ22,COUNTIF(Data_Baseline!$C22:$AZ22,0)+1)/MAX(Data_Baseline!$C22:$AZ22),IF(Data_Baseline!F22=0,SMALL(Data_Baseline!$C22:$AZ22,COUNTIF(Data_Baseline!$C22:$AZ22,0)+1)/MAX(Data_Baseline!$C22:$AZ22),Data_Baseline!F22/MAX(Data_Baseline!$C22:$AZ22))),IF(G$3&lt;=$B$2,SMALL(Data_Baseline!$C22:$AZ22,COUNTIF(Data_Baseline!$C22:$AZ22,0)+1),IF(Data_Baseline!F22=0,SMALL(Data_Baseline!$C22:$AZ22,COUNTIF(Data_Baseline!$C22:$AZ22,0)+1),Data_Baseline!F22)))),"")</f>
        <v>3.3656669067106646E-4</v>
      </c>
      <c r="H22" s="79">
        <f ca="1">IFERROR(IF(Data_Baseline!G22="","",IF($C$3="On",IF(H$3&lt;=$B$2,SMALL(Data_Baseline!$C22:$AZ22,COUNTIF(Data_Baseline!$C22:$AZ22,0)+1)/MAX(Data_Baseline!$C22:$AZ22),IF(Data_Baseline!G22=0,SMALL(Data_Baseline!$C22:$AZ22,COUNTIF(Data_Baseline!$C22:$AZ22,0)+1)/MAX(Data_Baseline!$C22:$AZ22),Data_Baseline!G22/MAX(Data_Baseline!$C22:$AZ22))),IF(H$3&lt;=$B$2,SMALL(Data_Baseline!$C22:$AZ22,COUNTIF(Data_Baseline!$C22:$AZ22,0)+1),IF(Data_Baseline!G22=0,SMALL(Data_Baseline!$C22:$AZ22,COUNTIF(Data_Baseline!$C22:$AZ22,0)+1),Data_Baseline!G22)))),"")</f>
        <v>3.3656669067106646E-4</v>
      </c>
      <c r="I22" s="79">
        <f ca="1">IFERROR(IF(Data_Baseline!H22="","",IF($C$3="On",IF(I$3&lt;=$B$2,SMALL(Data_Baseline!$C22:$AZ22,COUNTIF(Data_Baseline!$C22:$AZ22,0)+1)/MAX(Data_Baseline!$C22:$AZ22),IF(Data_Baseline!H22=0,SMALL(Data_Baseline!$C22:$AZ22,COUNTIF(Data_Baseline!$C22:$AZ22,0)+1)/MAX(Data_Baseline!$C22:$AZ22),Data_Baseline!H22/MAX(Data_Baseline!$C22:$AZ22))),IF(I$3&lt;=$B$2,SMALL(Data_Baseline!$C22:$AZ22,COUNTIF(Data_Baseline!$C22:$AZ22,0)+1),IF(Data_Baseline!H22=0,SMALL(Data_Baseline!$C22:$AZ22,COUNTIF(Data_Baseline!$C22:$AZ22,0)+1),Data_Baseline!H22)))),"")</f>
        <v>3.3656669067106646E-4</v>
      </c>
      <c r="J22" s="79">
        <f ca="1">IFERROR(IF(Data_Baseline!I22="","",IF($C$3="On",IF(J$3&lt;=$B$2,SMALL(Data_Baseline!$C22:$AZ22,COUNTIF(Data_Baseline!$C22:$AZ22,0)+1)/MAX(Data_Baseline!$C22:$AZ22),IF(Data_Baseline!I22=0,SMALL(Data_Baseline!$C22:$AZ22,COUNTIF(Data_Baseline!$C22:$AZ22,0)+1)/MAX(Data_Baseline!$C22:$AZ22),Data_Baseline!I22/MAX(Data_Baseline!$C22:$AZ22))),IF(J$3&lt;=$B$2,SMALL(Data_Baseline!$C22:$AZ22,COUNTIF(Data_Baseline!$C22:$AZ22,0)+1),IF(Data_Baseline!I22=0,SMALL(Data_Baseline!$C22:$AZ22,COUNTIF(Data_Baseline!$C22:$AZ22,0)+1),Data_Baseline!I22)))),"")</f>
        <v>3.3656669067106646E-4</v>
      </c>
      <c r="K22" s="79">
        <f ca="1">IFERROR(IF(Data_Baseline!J22="","",IF($C$3="On",IF(K$3&lt;=$B$2,SMALL(Data_Baseline!$C22:$AZ22,COUNTIF(Data_Baseline!$C22:$AZ22,0)+1)/MAX(Data_Baseline!$C22:$AZ22),IF(Data_Baseline!J22=0,SMALL(Data_Baseline!$C22:$AZ22,COUNTIF(Data_Baseline!$C22:$AZ22,0)+1)/MAX(Data_Baseline!$C22:$AZ22),Data_Baseline!J22/MAX(Data_Baseline!$C22:$AZ22))),IF(K$3&lt;=$B$2,SMALL(Data_Baseline!$C22:$AZ22,COUNTIF(Data_Baseline!$C22:$AZ22,0)+1),IF(Data_Baseline!J22=0,SMALL(Data_Baseline!$C22:$AZ22,COUNTIF(Data_Baseline!$C22:$AZ22,0)+1),Data_Baseline!J22)))),"")</f>
        <v>3.3656669067106646E-4</v>
      </c>
      <c r="L22" s="79">
        <f ca="1">IFERROR(IF(Data_Baseline!K22="","",IF($C$3="On",IF(L$3&lt;=$B$2,SMALL(Data_Baseline!$C22:$AZ22,COUNTIF(Data_Baseline!$C22:$AZ22,0)+1)/MAX(Data_Baseline!$C22:$AZ22),IF(Data_Baseline!K22=0,SMALL(Data_Baseline!$C22:$AZ22,COUNTIF(Data_Baseline!$C22:$AZ22,0)+1)/MAX(Data_Baseline!$C22:$AZ22),Data_Baseline!K22/MAX(Data_Baseline!$C22:$AZ22))),IF(L$3&lt;=$B$2,SMALL(Data_Baseline!$C22:$AZ22,COUNTIF(Data_Baseline!$C22:$AZ22,0)+1),IF(Data_Baseline!K22=0,SMALL(Data_Baseline!$C22:$AZ22,COUNTIF(Data_Baseline!$C22:$AZ22,0)+1),Data_Baseline!K22)))),"")</f>
        <v>3.3656669067106646E-4</v>
      </c>
      <c r="M22" s="79">
        <f ca="1">IFERROR(IF(Data_Baseline!L22="","",IF($C$3="On",IF(M$3&lt;=$B$2,SMALL(Data_Baseline!$C22:$AZ22,COUNTIF(Data_Baseline!$C22:$AZ22,0)+1)/MAX(Data_Baseline!$C22:$AZ22),IF(Data_Baseline!L22=0,SMALL(Data_Baseline!$C22:$AZ22,COUNTIF(Data_Baseline!$C22:$AZ22,0)+1)/MAX(Data_Baseline!$C22:$AZ22),Data_Baseline!L22/MAX(Data_Baseline!$C22:$AZ22))),IF(M$3&lt;=$B$2,SMALL(Data_Baseline!$C22:$AZ22,COUNTIF(Data_Baseline!$C22:$AZ22,0)+1),IF(Data_Baseline!L22=0,SMALL(Data_Baseline!$C22:$AZ22,COUNTIF(Data_Baseline!$C22:$AZ22,0)+1),Data_Baseline!L22)))),"")</f>
        <v>3.3656669067106646E-4</v>
      </c>
      <c r="N22" s="79">
        <f ca="1">IFERROR(IF(Data_Baseline!M22="","",IF($C$3="On",IF(N$3&lt;=$B$2,SMALL(Data_Baseline!$C22:$AZ22,COUNTIF(Data_Baseline!$C22:$AZ22,0)+1)/MAX(Data_Baseline!$C22:$AZ22),IF(Data_Baseline!M22=0,SMALL(Data_Baseline!$C22:$AZ22,COUNTIF(Data_Baseline!$C22:$AZ22,0)+1)/MAX(Data_Baseline!$C22:$AZ22),Data_Baseline!M22/MAX(Data_Baseline!$C22:$AZ22))),IF(N$3&lt;=$B$2,SMALL(Data_Baseline!$C22:$AZ22,COUNTIF(Data_Baseline!$C22:$AZ22,0)+1),IF(Data_Baseline!M22=0,SMALL(Data_Baseline!$C22:$AZ22,COUNTIF(Data_Baseline!$C22:$AZ22,0)+1),Data_Baseline!M22)))),"")</f>
        <v>3.3656669067106646E-4</v>
      </c>
      <c r="O22" s="79">
        <f ca="1">IFERROR(IF(Data_Baseline!N22="","",IF($C$3="On",IF(O$3&lt;=$B$2,SMALL(Data_Baseline!$C22:$AZ22,COUNTIF(Data_Baseline!$C22:$AZ22,0)+1)/MAX(Data_Baseline!$C22:$AZ22),IF(Data_Baseline!N22=0,SMALL(Data_Baseline!$C22:$AZ22,COUNTIF(Data_Baseline!$C22:$AZ22,0)+1)/MAX(Data_Baseline!$C22:$AZ22),Data_Baseline!N22/MAX(Data_Baseline!$C22:$AZ22))),IF(O$3&lt;=$B$2,SMALL(Data_Baseline!$C22:$AZ22,COUNTIF(Data_Baseline!$C22:$AZ22,0)+1),IF(Data_Baseline!N22=0,SMALL(Data_Baseline!$C22:$AZ22,COUNTIF(Data_Baseline!$C22:$AZ22,0)+1),Data_Baseline!N22)))),"")</f>
        <v>3.3656669067106646E-4</v>
      </c>
      <c r="P22" s="79">
        <f ca="1">IFERROR(IF(Data_Baseline!O22="","",IF($C$3="On",IF(P$3&lt;=$B$2,SMALL(Data_Baseline!$C22:$AZ22,COUNTIF(Data_Baseline!$C22:$AZ22,0)+1)/MAX(Data_Baseline!$C22:$AZ22),IF(Data_Baseline!O22=0,SMALL(Data_Baseline!$C22:$AZ22,COUNTIF(Data_Baseline!$C22:$AZ22,0)+1)/MAX(Data_Baseline!$C22:$AZ22),Data_Baseline!O22/MAX(Data_Baseline!$C22:$AZ22))),IF(P$3&lt;=$B$2,SMALL(Data_Baseline!$C22:$AZ22,COUNTIF(Data_Baseline!$C22:$AZ22,0)+1),IF(Data_Baseline!O22=0,SMALL(Data_Baseline!$C22:$AZ22,COUNTIF(Data_Baseline!$C22:$AZ22,0)+1),Data_Baseline!O22)))),"")</f>
        <v>3.3656669067106646E-4</v>
      </c>
      <c r="Q22" s="79">
        <f ca="1">IFERROR(IF(Data_Baseline!P22="","",IF($C$3="On",IF(Q$3&lt;=$B$2,SMALL(Data_Baseline!$C22:$AZ22,COUNTIF(Data_Baseline!$C22:$AZ22,0)+1)/MAX(Data_Baseline!$C22:$AZ22),IF(Data_Baseline!P22=0,SMALL(Data_Baseline!$C22:$AZ22,COUNTIF(Data_Baseline!$C22:$AZ22,0)+1)/MAX(Data_Baseline!$C22:$AZ22),Data_Baseline!P22/MAX(Data_Baseline!$C22:$AZ22))),IF(Q$3&lt;=$B$2,SMALL(Data_Baseline!$C22:$AZ22,COUNTIF(Data_Baseline!$C22:$AZ22,0)+1),IF(Data_Baseline!P22=0,SMALL(Data_Baseline!$C22:$AZ22,COUNTIF(Data_Baseline!$C22:$AZ22,0)+1),Data_Baseline!P22)))),"")</f>
        <v>3.3656669067106646E-4</v>
      </c>
      <c r="R22" s="79">
        <f ca="1">IFERROR(IF(Data_Baseline!Q22="","",IF($C$3="On",IF(R$3&lt;=$B$2,SMALL(Data_Baseline!$C22:$AZ22,COUNTIF(Data_Baseline!$C22:$AZ22,0)+1)/MAX(Data_Baseline!$C22:$AZ22),IF(Data_Baseline!Q22=0,SMALL(Data_Baseline!$C22:$AZ22,COUNTIF(Data_Baseline!$C22:$AZ22,0)+1)/MAX(Data_Baseline!$C22:$AZ22),Data_Baseline!Q22/MAX(Data_Baseline!$C22:$AZ22))),IF(R$3&lt;=$B$2,SMALL(Data_Baseline!$C22:$AZ22,COUNTIF(Data_Baseline!$C22:$AZ22,0)+1),IF(Data_Baseline!Q22=0,SMALL(Data_Baseline!$C22:$AZ22,COUNTIF(Data_Baseline!$C22:$AZ22,0)+1),Data_Baseline!Q22)))),"")</f>
        <v>3.3656669067106646E-4</v>
      </c>
      <c r="S22" s="79">
        <f ca="1">IFERROR(IF(Data_Baseline!R22="","",IF($C$3="On",IF(S$3&lt;=$B$2,SMALL(Data_Baseline!$C22:$AZ22,COUNTIF(Data_Baseline!$C22:$AZ22,0)+1)/MAX(Data_Baseline!$C22:$AZ22),IF(Data_Baseline!R22=0,SMALL(Data_Baseline!$C22:$AZ22,COUNTIF(Data_Baseline!$C22:$AZ22,0)+1)/MAX(Data_Baseline!$C22:$AZ22),Data_Baseline!R22/MAX(Data_Baseline!$C22:$AZ22))),IF(S$3&lt;=$B$2,SMALL(Data_Baseline!$C22:$AZ22,COUNTIF(Data_Baseline!$C22:$AZ22,0)+1),IF(Data_Baseline!R22=0,SMALL(Data_Baseline!$C22:$AZ22,COUNTIF(Data_Baseline!$C22:$AZ22,0)+1),Data_Baseline!R22)))),"")</f>
        <v>3.3656669067106646E-4</v>
      </c>
      <c r="T22" s="79">
        <f ca="1">IFERROR(IF(Data_Baseline!S22="","",IF($C$3="On",IF(T$3&lt;=$B$2,SMALL(Data_Baseline!$C22:$AZ22,COUNTIF(Data_Baseline!$C22:$AZ22,0)+1)/MAX(Data_Baseline!$C22:$AZ22),IF(Data_Baseline!S22=0,SMALL(Data_Baseline!$C22:$AZ22,COUNTIF(Data_Baseline!$C22:$AZ22,0)+1)/MAX(Data_Baseline!$C22:$AZ22),Data_Baseline!S22/MAX(Data_Baseline!$C22:$AZ22))),IF(T$3&lt;=$B$2,SMALL(Data_Baseline!$C22:$AZ22,COUNTIF(Data_Baseline!$C22:$AZ22,0)+1),IF(Data_Baseline!S22=0,SMALL(Data_Baseline!$C22:$AZ22,COUNTIF(Data_Baseline!$C22:$AZ22,0)+1),Data_Baseline!S22)))),"")</f>
        <v>3.3656669067106646E-4</v>
      </c>
      <c r="U22" s="79">
        <f ca="1">IFERROR(IF(Data_Baseline!T22="","",IF($C$3="On",IF(U$3&lt;=$B$2,SMALL(Data_Baseline!$C22:$AZ22,COUNTIF(Data_Baseline!$C22:$AZ22,0)+1)/MAX(Data_Baseline!$C22:$AZ22),IF(Data_Baseline!T22=0,SMALL(Data_Baseline!$C22:$AZ22,COUNTIF(Data_Baseline!$C22:$AZ22,0)+1)/MAX(Data_Baseline!$C22:$AZ22),Data_Baseline!T22/MAX(Data_Baseline!$C22:$AZ22))),IF(U$3&lt;=$B$2,SMALL(Data_Baseline!$C22:$AZ22,COUNTIF(Data_Baseline!$C22:$AZ22,0)+1),IF(Data_Baseline!T22=0,SMALL(Data_Baseline!$C22:$AZ22,COUNTIF(Data_Baseline!$C22:$AZ22,0)+1),Data_Baseline!T22)))),"")</f>
        <v>3.3656669067106646E-4</v>
      </c>
      <c r="V22" s="79">
        <f ca="1">IFERROR(IF(Data_Baseline!U22="","",IF($C$3="On",IF(V$3&lt;=$B$2,SMALL(Data_Baseline!$C22:$AZ22,COUNTIF(Data_Baseline!$C22:$AZ22,0)+1)/MAX(Data_Baseline!$C22:$AZ22),IF(Data_Baseline!U22=0,SMALL(Data_Baseline!$C22:$AZ22,COUNTIF(Data_Baseline!$C22:$AZ22,0)+1)/MAX(Data_Baseline!$C22:$AZ22),Data_Baseline!U22/MAX(Data_Baseline!$C22:$AZ22))),IF(V$3&lt;=$B$2,SMALL(Data_Baseline!$C22:$AZ22,COUNTIF(Data_Baseline!$C22:$AZ22,0)+1),IF(Data_Baseline!U22=0,SMALL(Data_Baseline!$C22:$AZ22,COUNTIF(Data_Baseline!$C22:$AZ22,0)+1),Data_Baseline!U22)))),"")</f>
        <v>3.3656669067106646E-4</v>
      </c>
      <c r="W22" s="79">
        <f ca="1">IFERROR(IF(Data_Baseline!V22="","",IF($C$3="On",IF(W$3&lt;=$B$2,SMALL(Data_Baseline!$C22:$AZ22,COUNTIF(Data_Baseline!$C22:$AZ22,0)+1)/MAX(Data_Baseline!$C22:$AZ22),IF(Data_Baseline!V22=0,SMALL(Data_Baseline!$C22:$AZ22,COUNTIF(Data_Baseline!$C22:$AZ22,0)+1)/MAX(Data_Baseline!$C22:$AZ22),Data_Baseline!V22/MAX(Data_Baseline!$C22:$AZ22))),IF(W$3&lt;=$B$2,SMALL(Data_Baseline!$C22:$AZ22,COUNTIF(Data_Baseline!$C22:$AZ22,0)+1),IF(Data_Baseline!V22=0,SMALL(Data_Baseline!$C22:$AZ22,COUNTIF(Data_Baseline!$C22:$AZ22,0)+1),Data_Baseline!V22)))),"")</f>
        <v>3.3656669067106646E-4</v>
      </c>
      <c r="X22" s="79">
        <f ca="1">IFERROR(IF(Data_Baseline!W22="","",IF($C$3="On",IF(X$3&lt;=$B$2,SMALL(Data_Baseline!$C22:$AZ22,COUNTIF(Data_Baseline!$C22:$AZ22,0)+1)/MAX(Data_Baseline!$C22:$AZ22),IF(Data_Baseline!W22=0,SMALL(Data_Baseline!$C22:$AZ22,COUNTIF(Data_Baseline!$C22:$AZ22,0)+1)/MAX(Data_Baseline!$C22:$AZ22),Data_Baseline!W22/MAX(Data_Baseline!$C22:$AZ22))),IF(X$3&lt;=$B$2,SMALL(Data_Baseline!$C22:$AZ22,COUNTIF(Data_Baseline!$C22:$AZ22,0)+1),IF(Data_Baseline!W22=0,SMALL(Data_Baseline!$C22:$AZ22,COUNTIF(Data_Baseline!$C22:$AZ22,0)+1),Data_Baseline!W22)))),"")</f>
        <v>3.3656669067106646E-4</v>
      </c>
      <c r="Y22" s="79">
        <f ca="1">IFERROR(IF(Data_Baseline!X22="","",IF($C$3="On",IF(Y$3&lt;=$B$2,SMALL(Data_Baseline!$C22:$AZ22,COUNTIF(Data_Baseline!$C22:$AZ22,0)+1)/MAX(Data_Baseline!$C22:$AZ22),IF(Data_Baseline!X22=0,SMALL(Data_Baseline!$C22:$AZ22,COUNTIF(Data_Baseline!$C22:$AZ22,0)+1)/MAX(Data_Baseline!$C22:$AZ22),Data_Baseline!X22/MAX(Data_Baseline!$C22:$AZ22))),IF(Y$3&lt;=$B$2,SMALL(Data_Baseline!$C22:$AZ22,COUNTIF(Data_Baseline!$C22:$AZ22,0)+1),IF(Data_Baseline!X22=0,SMALL(Data_Baseline!$C22:$AZ22,COUNTIF(Data_Baseline!$C22:$AZ22,0)+1),Data_Baseline!X22)))),"")</f>
        <v>3.3656669067106646E-4</v>
      </c>
      <c r="Z22" s="79">
        <f ca="1">IFERROR(IF(Data_Baseline!Y22="","",IF($C$3="On",IF(Z$3&lt;=$B$2,SMALL(Data_Baseline!$C22:$AZ22,COUNTIF(Data_Baseline!$C22:$AZ22,0)+1)/MAX(Data_Baseline!$C22:$AZ22),IF(Data_Baseline!Y22=0,SMALL(Data_Baseline!$C22:$AZ22,COUNTIF(Data_Baseline!$C22:$AZ22,0)+1)/MAX(Data_Baseline!$C22:$AZ22),Data_Baseline!Y22/MAX(Data_Baseline!$C22:$AZ22))),IF(Z$3&lt;=$B$2,SMALL(Data_Baseline!$C22:$AZ22,COUNTIF(Data_Baseline!$C22:$AZ22,0)+1),IF(Data_Baseline!Y22=0,SMALL(Data_Baseline!$C22:$AZ22,COUNTIF(Data_Baseline!$C22:$AZ22,0)+1),Data_Baseline!Y22)))),"")</f>
        <v>3.3656669067106646E-4</v>
      </c>
      <c r="AA22" s="79">
        <f ca="1">IFERROR(IF(Data_Baseline!Z22="","",IF($C$3="On",IF(AA$3&lt;=$B$2,SMALL(Data_Baseline!$C22:$AZ22,COUNTIF(Data_Baseline!$C22:$AZ22,0)+1)/MAX(Data_Baseline!$C22:$AZ22),IF(Data_Baseline!Z22=0,SMALL(Data_Baseline!$C22:$AZ22,COUNTIF(Data_Baseline!$C22:$AZ22,0)+1)/MAX(Data_Baseline!$C22:$AZ22),Data_Baseline!Z22/MAX(Data_Baseline!$C22:$AZ22))),IF(AA$3&lt;=$B$2,SMALL(Data_Baseline!$C22:$AZ22,COUNTIF(Data_Baseline!$C22:$AZ22,0)+1),IF(Data_Baseline!Z22=0,SMALL(Data_Baseline!$C22:$AZ22,COUNTIF(Data_Baseline!$C22:$AZ22,0)+1),Data_Baseline!Z22)))),"")</f>
        <v>1.9730839464977535E-3</v>
      </c>
      <c r="AB22" s="79">
        <f ca="1">IFERROR(IF(Data_Baseline!AA22="","",IF($C$3="On",IF(AB$3&lt;=$B$2,SMALL(Data_Baseline!$C22:$AZ22,COUNTIF(Data_Baseline!$C22:$AZ22,0)+1)/MAX(Data_Baseline!$C22:$AZ22),IF(Data_Baseline!AA22=0,SMALL(Data_Baseline!$C22:$AZ22,COUNTIF(Data_Baseline!$C22:$AZ22,0)+1)/MAX(Data_Baseline!$C22:$AZ22),Data_Baseline!AA22/MAX(Data_Baseline!$C22:$AZ22))),IF(AB$3&lt;=$B$2,SMALL(Data_Baseline!$C22:$AZ22,COUNTIF(Data_Baseline!$C22:$AZ22,0)+1),IF(Data_Baseline!AA22=0,SMALL(Data_Baseline!$C22:$AZ22,COUNTIF(Data_Baseline!$C22:$AZ22,0)+1),Data_Baseline!AA22)))),"")</f>
        <v>6.3329151934585041E-3</v>
      </c>
      <c r="AC22" s="79">
        <f ca="1">IFERROR(IF(Data_Baseline!AB22="","",IF($C$3="On",IF(AC$3&lt;=$B$2,SMALL(Data_Baseline!$C22:$AZ22,COUNTIF(Data_Baseline!$C22:$AZ22,0)+1)/MAX(Data_Baseline!$C22:$AZ22),IF(Data_Baseline!AB22=0,SMALL(Data_Baseline!$C22:$AZ22,COUNTIF(Data_Baseline!$C22:$AZ22,0)+1)/MAX(Data_Baseline!$C22:$AZ22),Data_Baseline!AB22/MAX(Data_Baseline!$C22:$AZ22))),IF(AC$3&lt;=$B$2,SMALL(Data_Baseline!$C22:$AZ22,COUNTIF(Data_Baseline!$C22:$AZ22,0)+1),IF(Data_Baseline!AB22=0,SMALL(Data_Baseline!$C22:$AZ22,COUNTIF(Data_Baseline!$C22:$AZ22,0)+1),Data_Baseline!AB22)))),"")</f>
        <v>1.4624943887865376E-2</v>
      </c>
      <c r="AD22" s="79">
        <f ca="1">IFERROR(IF(Data_Baseline!AC22="","",IF($C$3="On",IF(AD$3&lt;=$B$2,SMALL(Data_Baseline!$C22:$AZ22,COUNTIF(Data_Baseline!$C22:$AZ22,0)+1)/MAX(Data_Baseline!$C22:$AZ22),IF(Data_Baseline!AC22=0,SMALL(Data_Baseline!$C22:$AZ22,COUNTIF(Data_Baseline!$C22:$AZ22,0)+1)/MAX(Data_Baseline!$C22:$AZ22),Data_Baseline!AC22/MAX(Data_Baseline!$C22:$AZ22))),IF(AD$3&lt;=$B$2,SMALL(Data_Baseline!$C22:$AZ22,COUNTIF(Data_Baseline!$C22:$AZ22,0)+1),IF(Data_Baseline!AC22=0,SMALL(Data_Baseline!$C22:$AZ22,COUNTIF(Data_Baseline!$C22:$AZ22,0)+1),Data_Baseline!AC22)))),"")</f>
        <v>3.1093038112371289E-2</v>
      </c>
      <c r="AE22" s="79">
        <f ca="1">IFERROR(IF(Data_Baseline!AD22="","",IF($C$3="On",IF(AE$3&lt;=$B$2,SMALL(Data_Baseline!$C22:$AZ22,COUNTIF(Data_Baseline!$C22:$AZ22,0)+1)/MAX(Data_Baseline!$C22:$AZ22),IF(Data_Baseline!AD22=0,SMALL(Data_Baseline!$C22:$AZ22,COUNTIF(Data_Baseline!$C22:$AZ22,0)+1)/MAX(Data_Baseline!$C22:$AZ22),Data_Baseline!AD22/MAX(Data_Baseline!$C22:$AZ22))),IF(AE$3&lt;=$B$2,SMALL(Data_Baseline!$C22:$AZ22,COUNTIF(Data_Baseline!$C22:$AZ22,0)+1),IF(Data_Baseline!AD22=0,SMALL(Data_Baseline!$C22:$AZ22,COUNTIF(Data_Baseline!$C22:$AZ22,0)+1),Data_Baseline!AD22)))),"")</f>
        <v>6.1230097731156855E-2</v>
      </c>
      <c r="AF22" s="79">
        <f ca="1">IFERROR(IF(Data_Baseline!AE22="","",IF($C$3="On",IF(AF$3&lt;=$B$2,SMALL(Data_Baseline!$C22:$AZ22,COUNTIF(Data_Baseline!$C22:$AZ22,0)+1)/MAX(Data_Baseline!$C22:$AZ22),IF(Data_Baseline!AE22=0,SMALL(Data_Baseline!$C22:$AZ22,COUNTIF(Data_Baseline!$C22:$AZ22,0)+1)/MAX(Data_Baseline!$C22:$AZ22),Data_Baseline!AE22/MAX(Data_Baseline!$C22:$AZ22))),IF(AF$3&lt;=$B$2,SMALL(Data_Baseline!$C22:$AZ22,COUNTIF(Data_Baseline!$C22:$AZ22,0)+1),IF(Data_Baseline!AE22=0,SMALL(Data_Baseline!$C22:$AZ22,COUNTIF(Data_Baseline!$C22:$AZ22,0)+1),Data_Baseline!AE22)))),"")</f>
        <v>0.11735862051446205</v>
      </c>
      <c r="AG22" s="79">
        <f ca="1">IFERROR(IF(Data_Baseline!AF22="","",IF($C$3="On",IF(AG$3&lt;=$B$2,SMALL(Data_Baseline!$C22:$AZ22,COUNTIF(Data_Baseline!$C22:$AZ22,0)+1)/MAX(Data_Baseline!$C22:$AZ22),IF(Data_Baseline!AF22=0,SMALL(Data_Baseline!$C22:$AZ22,COUNTIF(Data_Baseline!$C22:$AZ22,0)+1)/MAX(Data_Baseline!$C22:$AZ22),Data_Baseline!AF22/MAX(Data_Baseline!$C22:$AZ22))),IF(AG$3&lt;=$B$2,SMALL(Data_Baseline!$C22:$AZ22,COUNTIF(Data_Baseline!$C22:$AZ22,0)+1),IF(Data_Baseline!AF22=0,SMALL(Data_Baseline!$C22:$AZ22,COUNTIF(Data_Baseline!$C22:$AZ22,0)+1),Data_Baseline!AF22)))),"")</f>
        <v>0.21127798083620561</v>
      </c>
      <c r="AH22" s="79">
        <f ca="1">IFERROR(IF(Data_Baseline!AG22="","",IF($C$3="On",IF(AH$3&lt;=$B$2,SMALL(Data_Baseline!$C22:$AZ22,COUNTIF(Data_Baseline!$C22:$AZ22,0)+1)/MAX(Data_Baseline!$C22:$AZ22),IF(Data_Baseline!AG22=0,SMALL(Data_Baseline!$C22:$AZ22,COUNTIF(Data_Baseline!$C22:$AZ22,0)+1)/MAX(Data_Baseline!$C22:$AZ22),Data_Baseline!AG22/MAX(Data_Baseline!$C22:$AZ22))),IF(AH$3&lt;=$B$2,SMALL(Data_Baseline!$C22:$AZ22,COUNTIF(Data_Baseline!$C22:$AZ22,0)+1),IF(Data_Baseline!AG22=0,SMALL(Data_Baseline!$C22:$AZ22,COUNTIF(Data_Baseline!$C22:$AZ22,0)+1),Data_Baseline!AG22)))),"")</f>
        <v>0.34957968923107735</v>
      </c>
      <c r="AI22" s="79">
        <f ca="1">IFERROR(IF(Data_Baseline!AH22="","",IF($C$3="On",IF(AI$3&lt;=$B$2,SMALL(Data_Baseline!$C22:$AZ22,COUNTIF(Data_Baseline!$C22:$AZ22,0)+1)/MAX(Data_Baseline!$C22:$AZ22),IF(Data_Baseline!AH22=0,SMALL(Data_Baseline!$C22:$AZ22,COUNTIF(Data_Baseline!$C22:$AZ22,0)+1)/MAX(Data_Baseline!$C22:$AZ22),Data_Baseline!AH22/MAX(Data_Baseline!$C22:$AZ22))),IF(AI$3&lt;=$B$2,SMALL(Data_Baseline!$C22:$AZ22,COUNTIF(Data_Baseline!$C22:$AZ22,0)+1),IF(Data_Baseline!AH22=0,SMALL(Data_Baseline!$C22:$AZ22,COUNTIF(Data_Baseline!$C22:$AZ22,0)+1),Data_Baseline!AH22)))),"")</f>
        <v>0.51295108147554935</v>
      </c>
      <c r="AJ22" s="79">
        <f ca="1">IFERROR(IF(Data_Baseline!AI22="","",IF($C$3="On",IF(AJ$3&lt;=$B$2,SMALL(Data_Baseline!$C22:$AZ22,COUNTIF(Data_Baseline!$C22:$AZ22,0)+1)/MAX(Data_Baseline!$C22:$AZ22),IF(Data_Baseline!AI22=0,SMALL(Data_Baseline!$C22:$AZ22,COUNTIF(Data_Baseline!$C22:$AZ22,0)+1)/MAX(Data_Baseline!$C22:$AZ22),Data_Baseline!AI22/MAX(Data_Baseline!$C22:$AZ22))),IF(AJ$3&lt;=$B$2,SMALL(Data_Baseline!$C22:$AZ22,COUNTIF(Data_Baseline!$C22:$AZ22,0)+1),IF(Data_Baseline!AI22=0,SMALL(Data_Baseline!$C22:$AZ22,COUNTIF(Data_Baseline!$C22:$AZ22,0)+1),Data_Baseline!AI22)))),"")</f>
        <v>0.6724725529424902</v>
      </c>
      <c r="AK22" s="79">
        <f ca="1">IFERROR(IF(Data_Baseline!AJ22="","",IF($C$3="On",IF(AK$3&lt;=$B$2,SMALL(Data_Baseline!$C22:$AZ22,COUNTIF(Data_Baseline!$C22:$AZ22,0)+1)/MAX(Data_Baseline!$C22:$AZ22),IF(Data_Baseline!AJ22=0,SMALL(Data_Baseline!$C22:$AZ22,COUNTIF(Data_Baseline!$C22:$AZ22,0)+1)/MAX(Data_Baseline!$C22:$AZ22),Data_Baseline!AJ22/MAX(Data_Baseline!$C22:$AZ22))),IF(AK$3&lt;=$B$2,SMALL(Data_Baseline!$C22:$AZ22,COUNTIF(Data_Baseline!$C22:$AZ22,0)+1),IF(Data_Baseline!AJ22=0,SMALL(Data_Baseline!$C22:$AZ22,COUNTIF(Data_Baseline!$C22:$AZ22,0)+1),Data_Baseline!AJ22)))),"")</f>
        <v>0.79817219084319146</v>
      </c>
      <c r="AL22" s="79">
        <f ca="1">IFERROR(IF(Data_Baseline!AK22="","",IF($C$3="On",IF(AL$3&lt;=$B$2,SMALL(Data_Baseline!$C22:$AZ22,COUNTIF(Data_Baseline!$C22:$AZ22,0)+1)/MAX(Data_Baseline!$C22:$AZ22),IF(Data_Baseline!AK22=0,SMALL(Data_Baseline!$C22:$AZ22,COUNTIF(Data_Baseline!$C22:$AZ22,0)+1)/MAX(Data_Baseline!$C22:$AZ22),Data_Baseline!AK22/MAX(Data_Baseline!$C22:$AZ22))),IF(AL$3&lt;=$B$2,SMALL(Data_Baseline!$C22:$AZ22,COUNTIF(Data_Baseline!$C22:$AZ22,0)+1),IF(Data_Baseline!AK22=0,SMALL(Data_Baseline!$C22:$AZ22,COUNTIF(Data_Baseline!$C22:$AZ22,0)+1),Data_Baseline!AK22)))),"")</f>
        <v>0.88320005739439722</v>
      </c>
      <c r="AM22" s="79">
        <f ca="1">IFERROR(IF(Data_Baseline!AL22="","",IF($C$3="On",IF(AM$3&lt;=$B$2,SMALL(Data_Baseline!$C22:$AZ22,COUNTIF(Data_Baseline!$C22:$AZ22,0)+1)/MAX(Data_Baseline!$C22:$AZ22),IF(Data_Baseline!AL22=0,SMALL(Data_Baseline!$C22:$AZ22,COUNTIF(Data_Baseline!$C22:$AZ22,0)+1)/MAX(Data_Baseline!$C22:$AZ22),Data_Baseline!AL22/MAX(Data_Baseline!$C22:$AZ22))),IF(AM$3&lt;=$B$2,SMALL(Data_Baseline!$C22:$AZ22,COUNTIF(Data_Baseline!$C22:$AZ22,0)+1),IF(Data_Baseline!AL22=0,SMALL(Data_Baseline!$C22:$AZ22,COUNTIF(Data_Baseline!$C22:$AZ22,0)+1),Data_Baseline!AL22)))),"")</f>
        <v>0.93270543134647044</v>
      </c>
      <c r="AN22" s="79">
        <f ca="1">IFERROR(IF(Data_Baseline!AM22="","",IF($C$3="On",IF(AN$3&lt;=$B$2,SMALL(Data_Baseline!$C22:$AZ22,COUNTIF(Data_Baseline!$C22:$AZ22,0)+1)/MAX(Data_Baseline!$C22:$AZ22),IF(Data_Baseline!AM22=0,SMALL(Data_Baseline!$C22:$AZ22,COUNTIF(Data_Baseline!$C22:$AZ22,0)+1)/MAX(Data_Baseline!$C22:$AZ22),Data_Baseline!AM22/MAX(Data_Baseline!$C22:$AZ22))),IF(AN$3&lt;=$B$2,SMALL(Data_Baseline!$C22:$AZ22,COUNTIF(Data_Baseline!$C22:$AZ22,0)+1),IF(Data_Baseline!AM22=0,SMALL(Data_Baseline!$C22:$AZ22,COUNTIF(Data_Baseline!$C22:$AZ22,0)+1),Data_Baseline!AM22)))),"")</f>
        <v>0.96115461136923841</v>
      </c>
      <c r="AO22" s="79">
        <f ca="1">IFERROR(IF(Data_Baseline!AN22="","",IF($C$3="On",IF(AO$3&lt;=$B$2,SMALL(Data_Baseline!$C22:$AZ22,COUNTIF(Data_Baseline!$C22:$AZ22,0)+1)/MAX(Data_Baseline!$C22:$AZ22),IF(Data_Baseline!AN22=0,SMALL(Data_Baseline!$C22:$AZ22,COUNTIF(Data_Baseline!$C22:$AZ22,0)+1)/MAX(Data_Baseline!$C22:$AZ22),Data_Baseline!AN22/MAX(Data_Baseline!$C22:$AZ22))),IF(AO$3&lt;=$B$2,SMALL(Data_Baseline!$C22:$AZ22,COUNTIF(Data_Baseline!$C22:$AZ22,0)+1),IF(Data_Baseline!AN22=0,SMALL(Data_Baseline!$C22:$AZ22,COUNTIF(Data_Baseline!$C22:$AZ22,0)+1),Data_Baseline!AN22)))),"")</f>
        <v>0.97946948398287303</v>
      </c>
      <c r="AP22" s="79">
        <f ca="1">IFERROR(IF(Data_Baseline!AO22="","",IF($C$3="On",IF(AP$3&lt;=$B$2,SMALL(Data_Baseline!$C22:$AZ22,COUNTIF(Data_Baseline!$C22:$AZ22,0)+1)/MAX(Data_Baseline!$C22:$AZ22),IF(Data_Baseline!AO22=0,SMALL(Data_Baseline!$C22:$AZ22,COUNTIF(Data_Baseline!$C22:$AZ22,0)+1)/MAX(Data_Baseline!$C22:$AZ22),Data_Baseline!AO22/MAX(Data_Baseline!$C22:$AZ22))),IF(AP$3&lt;=$B$2,SMALL(Data_Baseline!$C22:$AZ22,COUNTIF(Data_Baseline!$C22:$AZ22,0)+1),IF(Data_Baseline!AO22=0,SMALL(Data_Baseline!$C22:$AZ22,COUNTIF(Data_Baseline!$C22:$AZ22,0)+1),Data_Baseline!AO22)))),"")</f>
        <v>0.99366041042108955</v>
      </c>
      <c r="AQ22" s="79">
        <f ca="1">IFERROR(IF(Data_Baseline!AP22="","",IF($C$3="On",IF(AQ$3&lt;=$B$2,SMALL(Data_Baseline!$C22:$AZ22,COUNTIF(Data_Baseline!$C22:$AZ22,0)+1)/MAX(Data_Baseline!$C22:$AZ22),IF(Data_Baseline!AP22=0,SMALL(Data_Baseline!$C22:$AZ22,COUNTIF(Data_Baseline!$C22:$AZ22,0)+1)/MAX(Data_Baseline!$C22:$AZ22),Data_Baseline!AP22/MAX(Data_Baseline!$C22:$AZ22))),IF(AQ$3&lt;=$B$2,SMALL(Data_Baseline!$C22:$AZ22,COUNTIF(Data_Baseline!$C22:$AZ22,0)+1),IF(Data_Baseline!AP22=0,SMALL(Data_Baseline!$C22:$AZ22,COUNTIF(Data_Baseline!$C22:$AZ22,0)+1),Data_Baseline!AP22)))),"")</f>
        <v>1</v>
      </c>
      <c r="AR22" s="79" t="str">
        <f>IFERROR(IF(Data_Baseline!AQ22="","",IF($C$3="On",IF(AR$3&lt;=$B$2,SMALL(Data_Baseline!$C22:$AZ22,COUNTIF(Data_Baseline!$C22:$AZ22,0)+1)/MAX(Data_Baseline!$C22:$AZ22),IF(Data_Baseline!AQ22=0,SMALL(Data_Baseline!$C22:$AZ22,COUNTIF(Data_Baseline!$C22:$AZ22,0)+1)/MAX(Data_Baseline!$C22:$AZ22),Data_Baseline!AQ22/MAX(Data_Baseline!$C22:$AZ22))),IF(AR$3&lt;=$B$2,SMALL(Data_Baseline!$C22:$AZ22,COUNTIF(Data_Baseline!$C22:$AZ22,0)+1),IF(Data_Baseline!AQ22=0,SMALL(Data_Baseline!$C22:$AZ22,COUNTIF(Data_Baseline!$C22:$AZ22,0)+1),Data_Baseline!AQ22)))),"")</f>
        <v/>
      </c>
      <c r="AS22" s="79" t="str">
        <f>IFERROR(IF(Data_Baseline!AR22="","",IF($C$3="On",IF(AS$3&lt;=$B$2,SMALL(Data_Baseline!$C22:$AZ22,COUNTIF(Data_Baseline!$C22:$AZ22,0)+1)/MAX(Data_Baseline!$C22:$AZ22),IF(Data_Baseline!AR22=0,SMALL(Data_Baseline!$C22:$AZ22,COUNTIF(Data_Baseline!$C22:$AZ22,0)+1)/MAX(Data_Baseline!$C22:$AZ22),Data_Baseline!AR22/MAX(Data_Baseline!$C22:$AZ22))),IF(AS$3&lt;=$B$2,SMALL(Data_Baseline!$C22:$AZ22,COUNTIF(Data_Baseline!$C22:$AZ22,0)+1),IF(Data_Baseline!AR22=0,SMALL(Data_Baseline!$C22:$AZ22,COUNTIF(Data_Baseline!$C22:$AZ22,0)+1),Data_Baseline!AR22)))),"")</f>
        <v/>
      </c>
      <c r="AT22" s="79" t="str">
        <f>IFERROR(IF(Data_Baseline!AS22="","",IF($C$3="On",IF(AT$3&lt;=$B$2,SMALL(Data_Baseline!$C22:$AZ22,COUNTIF(Data_Baseline!$C22:$AZ22,0)+1)/MAX(Data_Baseline!$C22:$AZ22),IF(Data_Baseline!AS22=0,SMALL(Data_Baseline!$C22:$AZ22,COUNTIF(Data_Baseline!$C22:$AZ22,0)+1)/MAX(Data_Baseline!$C22:$AZ22),Data_Baseline!AS22/MAX(Data_Baseline!$C22:$AZ22))),IF(AT$3&lt;=$B$2,SMALL(Data_Baseline!$C22:$AZ22,COUNTIF(Data_Baseline!$C22:$AZ22,0)+1),IF(Data_Baseline!AS22=0,SMALL(Data_Baseline!$C22:$AZ22,COUNTIF(Data_Baseline!$C22:$AZ22,0)+1),Data_Baseline!AS22)))),"")</f>
        <v/>
      </c>
      <c r="AU22" s="79" t="str">
        <f>IFERROR(IF(Data_Baseline!AT22="","",IF($C$3="On",IF(AU$3&lt;=$B$2,SMALL(Data_Baseline!$C22:$AZ22,COUNTIF(Data_Baseline!$C22:$AZ22,0)+1)/MAX(Data_Baseline!$C22:$AZ22),IF(Data_Baseline!AT22=0,SMALL(Data_Baseline!$C22:$AZ22,COUNTIF(Data_Baseline!$C22:$AZ22,0)+1)/MAX(Data_Baseline!$C22:$AZ22),Data_Baseline!AT22/MAX(Data_Baseline!$C22:$AZ22))),IF(AU$3&lt;=$B$2,SMALL(Data_Baseline!$C22:$AZ22,COUNTIF(Data_Baseline!$C22:$AZ22,0)+1),IF(Data_Baseline!AT22=0,SMALL(Data_Baseline!$C22:$AZ22,COUNTIF(Data_Baseline!$C22:$AZ22,0)+1),Data_Baseline!AT22)))),"")</f>
        <v/>
      </c>
      <c r="AV22" s="79" t="str">
        <f>IFERROR(IF(Data_Baseline!AU22="","",IF($C$3="On",IF(AV$3&lt;=$B$2,SMALL(Data_Baseline!$C22:$AZ22,COUNTIF(Data_Baseline!$C22:$AZ22,0)+1)/MAX(Data_Baseline!$C22:$AZ22),IF(Data_Baseline!AU22=0,SMALL(Data_Baseline!$C22:$AZ22,COUNTIF(Data_Baseline!$C22:$AZ22,0)+1)/MAX(Data_Baseline!$C22:$AZ22),Data_Baseline!AU22/MAX(Data_Baseline!$C22:$AZ22))),IF(AV$3&lt;=$B$2,SMALL(Data_Baseline!$C22:$AZ22,COUNTIF(Data_Baseline!$C22:$AZ22,0)+1),IF(Data_Baseline!AU22=0,SMALL(Data_Baseline!$C22:$AZ22,COUNTIF(Data_Baseline!$C22:$AZ22,0)+1),Data_Baseline!AU22)))),"")</f>
        <v/>
      </c>
      <c r="AW22" s="79" t="str">
        <f>IFERROR(IF(Data_Baseline!AV22="","",IF($C$3="On",IF(AW$3&lt;=$B$2,SMALL(Data_Baseline!$C22:$AZ22,COUNTIF(Data_Baseline!$C22:$AZ22,0)+1)/MAX(Data_Baseline!$C22:$AZ22),IF(Data_Baseline!AV22=0,SMALL(Data_Baseline!$C22:$AZ22,COUNTIF(Data_Baseline!$C22:$AZ22,0)+1)/MAX(Data_Baseline!$C22:$AZ22),Data_Baseline!AV22/MAX(Data_Baseline!$C22:$AZ22))),IF(AW$3&lt;=$B$2,SMALL(Data_Baseline!$C22:$AZ22,COUNTIF(Data_Baseline!$C22:$AZ22,0)+1),IF(Data_Baseline!AV22=0,SMALL(Data_Baseline!$C22:$AZ22,COUNTIF(Data_Baseline!$C22:$AZ22,0)+1),Data_Baseline!AV22)))),"")</f>
        <v/>
      </c>
      <c r="AX22" s="79" t="str">
        <f>IFERROR(IF(Data_Baseline!AW22="","",IF($C$3="On",IF(AX$3&lt;=$B$2,SMALL(Data_Baseline!$C22:$AZ22,COUNTIF(Data_Baseline!$C22:$AZ22,0)+1)/MAX(Data_Baseline!$C22:$AZ22),IF(Data_Baseline!AW22=0,SMALL(Data_Baseline!$C22:$AZ22,COUNTIF(Data_Baseline!$C22:$AZ22,0)+1)/MAX(Data_Baseline!$C22:$AZ22),Data_Baseline!AW22/MAX(Data_Baseline!$C22:$AZ22))),IF(AX$3&lt;=$B$2,SMALL(Data_Baseline!$C22:$AZ22,COUNTIF(Data_Baseline!$C22:$AZ22,0)+1),IF(Data_Baseline!AW22=0,SMALL(Data_Baseline!$C22:$AZ22,COUNTIF(Data_Baseline!$C22:$AZ22,0)+1),Data_Baseline!AW22)))),"")</f>
        <v/>
      </c>
      <c r="AY22" s="79" t="str">
        <f>IFERROR(IF(Data_Baseline!AX22="","",IF($C$3="On",IF(AY$3&lt;=$B$2,SMALL(Data_Baseline!$C22:$AZ22,COUNTIF(Data_Baseline!$C22:$AZ22,0)+1)/MAX(Data_Baseline!$C22:$AZ22),IF(Data_Baseline!AX22=0,SMALL(Data_Baseline!$C22:$AZ22,COUNTIF(Data_Baseline!$C22:$AZ22,0)+1)/MAX(Data_Baseline!$C22:$AZ22),Data_Baseline!AX22/MAX(Data_Baseline!$C22:$AZ22))),IF(AY$3&lt;=$B$2,SMALL(Data_Baseline!$C22:$AZ22,COUNTIF(Data_Baseline!$C22:$AZ22,0)+1),IF(Data_Baseline!AX22=0,SMALL(Data_Baseline!$C22:$AZ22,COUNTIF(Data_Baseline!$C22:$AZ22,0)+1),Data_Baseline!AX22)))),"")</f>
        <v/>
      </c>
      <c r="AZ22" s="79" t="str">
        <f>IFERROR(IF(Data_Baseline!AY22="","",IF($C$3="On",IF(AZ$3&lt;=$B$2,SMALL(Data_Baseline!$C22:$AZ22,COUNTIF(Data_Baseline!$C22:$AZ22,0)+1)/MAX(Data_Baseline!$C22:$AZ22),IF(Data_Baseline!AY22=0,SMALL(Data_Baseline!$C22:$AZ22,COUNTIF(Data_Baseline!$C22:$AZ22,0)+1)/MAX(Data_Baseline!$C22:$AZ22),Data_Baseline!AY22/MAX(Data_Baseline!$C22:$AZ22))),IF(AZ$3&lt;=$B$2,SMALL(Data_Baseline!$C22:$AZ22,COUNTIF(Data_Baseline!$C22:$AZ22,0)+1),IF(Data_Baseline!AY22=0,SMALL(Data_Baseline!$C22:$AZ22,COUNTIF(Data_Baseline!$C22:$AZ22,0)+1),Data_Baseline!AY22)))),"")</f>
        <v/>
      </c>
      <c r="BA22" s="79" t="str">
        <f>IFERROR(IF(Data_Baseline!AZ22="","",IF($C$3="On",IF(BA$3&lt;=$B$2,SMALL(Data_Baseline!$C22:$AZ22,COUNTIF(Data_Baseline!$C22:$AZ22,0)+1)/MAX(Data_Baseline!$C22:$AZ22),IF(Data_Baseline!AZ22=0,SMALL(Data_Baseline!$C22:$AZ22,COUNTIF(Data_Baseline!$C22:$AZ22,0)+1)/MAX(Data_Baseline!$C22:$AZ22),Data_Baseline!AZ22/MAX(Data_Baseline!$C22:$AZ22))),IF(BA$3&lt;=$B$2,SMALL(Data_Baseline!$C22:$AZ22,COUNTIF(Data_Baseline!$C22:$AZ22,0)+1),IF(Data_Baseline!AZ22=0,SMALL(Data_Baseline!$C22:$AZ22,COUNTIF(Data_Baseline!$C22:$AZ22,0)+1),Data_Baseline!AZ22)))),"")</f>
        <v/>
      </c>
      <c r="BB22" s="79">
        <f ca="1">IF(Data_Initial!BA22="",1,0)</f>
        <v>1</v>
      </c>
      <c r="BC22" s="2" t="str">
        <f t="shared" ca="1" si="0"/>
        <v>3G_OtsA</v>
      </c>
      <c r="BD22" s="79" t="str">
        <f t="shared" ca="1" si="1"/>
        <v>3G</v>
      </c>
      <c r="BE22" s="79" t="str">
        <f ca="1">Data_Initial!BC22</f>
        <v>OtsA</v>
      </c>
      <c r="BF22" s="79" t="str">
        <f ca="1">Data_Initial!BB22</f>
        <v>1_3</v>
      </c>
      <c r="BG22" s="79">
        <f ca="1">IFERROR((INDIRECT("Plate"&amp;Data!A22&amp;"_C!"&amp;CHAR(RIGHT(Data!B22,LEN(Data!B22)-1)+65)&amp;CODE(LEFT(Data!B22,1))-58)),"")</f>
        <v>0</v>
      </c>
      <c r="BH22" s="79" t="str">
        <f ca="1">Data_Initial!BA22</f>
        <v/>
      </c>
      <c r="BI22" s="79">
        <f t="shared" ca="1" si="2"/>
        <v>3.3656669067106646E-4</v>
      </c>
      <c r="BJ22" s="79" t="str">
        <f ca="1">IF(BH22="N",1+MAX($BJ$3:BJ21),"")</f>
        <v/>
      </c>
      <c r="BK22" s="79"/>
      <c r="BL22" s="79"/>
      <c r="BM22" s="79"/>
      <c r="BN22" s="79"/>
      <c r="BO22" s="79"/>
      <c r="BP22" s="79"/>
      <c r="BQ22" s="79"/>
      <c r="BR22" s="79"/>
      <c r="BS22" s="79"/>
      <c r="BT22" s="79"/>
      <c r="BU22" s="79"/>
      <c r="BV22" s="79"/>
      <c r="BW22" s="79"/>
      <c r="BX22" s="79"/>
      <c r="BY22" s="79"/>
      <c r="BZ22" s="79"/>
    </row>
    <row r="23" spans="1:78" x14ac:dyDescent="0.25">
      <c r="A23" s="79">
        <f ca="1">IF(BH23="N","N"&amp;BJ23,IF(BB23=0,"",MAX($A$3:A22)+1))</f>
        <v>20</v>
      </c>
      <c r="B23" s="79" t="str">
        <f ca="1">Data_Initial!A23&amp;C23</f>
        <v>1D3</v>
      </c>
      <c r="C23" s="79" t="str">
        <f ca="1">Data_Initial!B23</f>
        <v>D3</v>
      </c>
      <c r="D23" s="79">
        <f ca="1">IFERROR(IF(Data_Baseline!C23="","",IF($C$3="On",IF(D$3&lt;=$B$2,SMALL(Data_Baseline!$C23:$AZ23,COUNTIF(Data_Baseline!$C23:$AZ23,0)+1)/MAX(Data_Baseline!$C23:$AZ23),IF(Data_Baseline!C23=0,SMALL(Data_Baseline!$C23:$AZ23,COUNTIF(Data_Baseline!$C23:$AZ23,0)+1)/MAX(Data_Baseline!$C23:$AZ23),Data_Baseline!C23/MAX(Data_Baseline!$C23:$AZ23))),IF(D$3&lt;=$B$2,SMALL(Data_Baseline!$C23:$AZ23,COUNTIF(Data_Baseline!$C23:$AZ23,0)+1),IF(Data_Baseline!C23=0,SMALL(Data_Baseline!$C23:$AZ23,COUNTIF(Data_Baseline!$C23:$AZ23,0)+1),Data_Baseline!C23)))),"")</f>
        <v>7.5642914567188512E-4</v>
      </c>
      <c r="E23" s="79">
        <f ca="1">IFERROR(IF(Data_Baseline!D23="","",IF($C$3="On",IF(E$3&lt;=$B$2,SMALL(Data_Baseline!$C23:$AZ23,COUNTIF(Data_Baseline!$C23:$AZ23,0)+1)/MAX(Data_Baseline!$C23:$AZ23),IF(Data_Baseline!D23=0,SMALL(Data_Baseline!$C23:$AZ23,COUNTIF(Data_Baseline!$C23:$AZ23,0)+1)/MAX(Data_Baseline!$C23:$AZ23),Data_Baseline!D23/MAX(Data_Baseline!$C23:$AZ23))),IF(E$3&lt;=$B$2,SMALL(Data_Baseline!$C23:$AZ23,COUNTIF(Data_Baseline!$C23:$AZ23,0)+1),IF(Data_Baseline!D23=0,SMALL(Data_Baseline!$C23:$AZ23,COUNTIF(Data_Baseline!$C23:$AZ23,0)+1),Data_Baseline!D23)))),"")</f>
        <v>7.5642914567188512E-4</v>
      </c>
      <c r="F23" s="79">
        <f ca="1">IFERROR(IF(Data_Baseline!E23="","",IF($C$3="On",IF(F$3&lt;=$B$2,SMALL(Data_Baseline!$C23:$AZ23,COUNTIF(Data_Baseline!$C23:$AZ23,0)+1)/MAX(Data_Baseline!$C23:$AZ23),IF(Data_Baseline!E23=0,SMALL(Data_Baseline!$C23:$AZ23,COUNTIF(Data_Baseline!$C23:$AZ23,0)+1)/MAX(Data_Baseline!$C23:$AZ23),Data_Baseline!E23/MAX(Data_Baseline!$C23:$AZ23))),IF(F$3&lt;=$B$2,SMALL(Data_Baseline!$C23:$AZ23,COUNTIF(Data_Baseline!$C23:$AZ23,0)+1),IF(Data_Baseline!E23=0,SMALL(Data_Baseline!$C23:$AZ23,COUNTIF(Data_Baseline!$C23:$AZ23,0)+1),Data_Baseline!E23)))),"")</f>
        <v>7.5642914567188512E-4</v>
      </c>
      <c r="G23" s="79">
        <f ca="1">IFERROR(IF(Data_Baseline!F23="","",IF($C$3="On",IF(G$3&lt;=$B$2,SMALL(Data_Baseline!$C23:$AZ23,COUNTIF(Data_Baseline!$C23:$AZ23,0)+1)/MAX(Data_Baseline!$C23:$AZ23),IF(Data_Baseline!F23=0,SMALL(Data_Baseline!$C23:$AZ23,COUNTIF(Data_Baseline!$C23:$AZ23,0)+1)/MAX(Data_Baseline!$C23:$AZ23),Data_Baseline!F23/MAX(Data_Baseline!$C23:$AZ23))),IF(G$3&lt;=$B$2,SMALL(Data_Baseline!$C23:$AZ23,COUNTIF(Data_Baseline!$C23:$AZ23,0)+1),IF(Data_Baseline!F23=0,SMALL(Data_Baseline!$C23:$AZ23,COUNTIF(Data_Baseline!$C23:$AZ23,0)+1),Data_Baseline!F23)))),"")</f>
        <v>7.5642914567188512E-4</v>
      </c>
      <c r="H23" s="79">
        <f ca="1">IFERROR(IF(Data_Baseline!G23="","",IF($C$3="On",IF(H$3&lt;=$B$2,SMALL(Data_Baseline!$C23:$AZ23,COUNTIF(Data_Baseline!$C23:$AZ23,0)+1)/MAX(Data_Baseline!$C23:$AZ23),IF(Data_Baseline!G23=0,SMALL(Data_Baseline!$C23:$AZ23,COUNTIF(Data_Baseline!$C23:$AZ23,0)+1)/MAX(Data_Baseline!$C23:$AZ23),Data_Baseline!G23/MAX(Data_Baseline!$C23:$AZ23))),IF(H$3&lt;=$B$2,SMALL(Data_Baseline!$C23:$AZ23,COUNTIF(Data_Baseline!$C23:$AZ23,0)+1),IF(Data_Baseline!G23=0,SMALL(Data_Baseline!$C23:$AZ23,COUNTIF(Data_Baseline!$C23:$AZ23,0)+1),Data_Baseline!G23)))),"")</f>
        <v>7.5642914567188512E-4</v>
      </c>
      <c r="I23" s="79">
        <f ca="1">IFERROR(IF(Data_Baseline!H23="","",IF($C$3="On",IF(I$3&lt;=$B$2,SMALL(Data_Baseline!$C23:$AZ23,COUNTIF(Data_Baseline!$C23:$AZ23,0)+1)/MAX(Data_Baseline!$C23:$AZ23),IF(Data_Baseline!H23=0,SMALL(Data_Baseline!$C23:$AZ23,COUNTIF(Data_Baseline!$C23:$AZ23,0)+1)/MAX(Data_Baseline!$C23:$AZ23),Data_Baseline!H23/MAX(Data_Baseline!$C23:$AZ23))),IF(I$3&lt;=$B$2,SMALL(Data_Baseline!$C23:$AZ23,COUNTIF(Data_Baseline!$C23:$AZ23,0)+1),IF(Data_Baseline!H23=0,SMALL(Data_Baseline!$C23:$AZ23,COUNTIF(Data_Baseline!$C23:$AZ23,0)+1),Data_Baseline!H23)))),"")</f>
        <v>7.5642914567188512E-4</v>
      </c>
      <c r="J23" s="79">
        <f ca="1">IFERROR(IF(Data_Baseline!I23="","",IF($C$3="On",IF(J$3&lt;=$B$2,SMALL(Data_Baseline!$C23:$AZ23,COUNTIF(Data_Baseline!$C23:$AZ23,0)+1)/MAX(Data_Baseline!$C23:$AZ23),IF(Data_Baseline!I23=0,SMALL(Data_Baseline!$C23:$AZ23,COUNTIF(Data_Baseline!$C23:$AZ23,0)+1)/MAX(Data_Baseline!$C23:$AZ23),Data_Baseline!I23/MAX(Data_Baseline!$C23:$AZ23))),IF(J$3&lt;=$B$2,SMALL(Data_Baseline!$C23:$AZ23,COUNTIF(Data_Baseline!$C23:$AZ23,0)+1),IF(Data_Baseline!I23=0,SMALL(Data_Baseline!$C23:$AZ23,COUNTIF(Data_Baseline!$C23:$AZ23,0)+1),Data_Baseline!I23)))),"")</f>
        <v>7.5642914567188512E-4</v>
      </c>
      <c r="K23" s="79">
        <f ca="1">IFERROR(IF(Data_Baseline!J23="","",IF($C$3="On",IF(K$3&lt;=$B$2,SMALL(Data_Baseline!$C23:$AZ23,COUNTIF(Data_Baseline!$C23:$AZ23,0)+1)/MAX(Data_Baseline!$C23:$AZ23),IF(Data_Baseline!J23=0,SMALL(Data_Baseline!$C23:$AZ23,COUNTIF(Data_Baseline!$C23:$AZ23,0)+1)/MAX(Data_Baseline!$C23:$AZ23),Data_Baseline!J23/MAX(Data_Baseline!$C23:$AZ23))),IF(K$3&lt;=$B$2,SMALL(Data_Baseline!$C23:$AZ23,COUNTIF(Data_Baseline!$C23:$AZ23,0)+1),IF(Data_Baseline!J23=0,SMALL(Data_Baseline!$C23:$AZ23,COUNTIF(Data_Baseline!$C23:$AZ23,0)+1),Data_Baseline!J23)))),"")</f>
        <v>7.5642914567188512E-4</v>
      </c>
      <c r="L23" s="79">
        <f ca="1">IFERROR(IF(Data_Baseline!K23="","",IF($C$3="On",IF(L$3&lt;=$B$2,SMALL(Data_Baseline!$C23:$AZ23,COUNTIF(Data_Baseline!$C23:$AZ23,0)+1)/MAX(Data_Baseline!$C23:$AZ23),IF(Data_Baseline!K23=0,SMALL(Data_Baseline!$C23:$AZ23,COUNTIF(Data_Baseline!$C23:$AZ23,0)+1)/MAX(Data_Baseline!$C23:$AZ23),Data_Baseline!K23/MAX(Data_Baseline!$C23:$AZ23))),IF(L$3&lt;=$B$2,SMALL(Data_Baseline!$C23:$AZ23,COUNTIF(Data_Baseline!$C23:$AZ23,0)+1),IF(Data_Baseline!K23=0,SMALL(Data_Baseline!$C23:$AZ23,COUNTIF(Data_Baseline!$C23:$AZ23,0)+1),Data_Baseline!K23)))),"")</f>
        <v>7.5642914567188512E-4</v>
      </c>
      <c r="M23" s="79">
        <f ca="1">IFERROR(IF(Data_Baseline!L23="","",IF($C$3="On",IF(M$3&lt;=$B$2,SMALL(Data_Baseline!$C23:$AZ23,COUNTIF(Data_Baseline!$C23:$AZ23,0)+1)/MAX(Data_Baseline!$C23:$AZ23),IF(Data_Baseline!L23=0,SMALL(Data_Baseline!$C23:$AZ23,COUNTIF(Data_Baseline!$C23:$AZ23,0)+1)/MAX(Data_Baseline!$C23:$AZ23),Data_Baseline!L23/MAX(Data_Baseline!$C23:$AZ23))),IF(M$3&lt;=$B$2,SMALL(Data_Baseline!$C23:$AZ23,COUNTIF(Data_Baseline!$C23:$AZ23,0)+1),IF(Data_Baseline!L23=0,SMALL(Data_Baseline!$C23:$AZ23,COUNTIF(Data_Baseline!$C23:$AZ23,0)+1),Data_Baseline!L23)))),"")</f>
        <v>7.5642914567188512E-4</v>
      </c>
      <c r="N23" s="79">
        <f ca="1">IFERROR(IF(Data_Baseline!M23="","",IF($C$3="On",IF(N$3&lt;=$B$2,SMALL(Data_Baseline!$C23:$AZ23,COUNTIF(Data_Baseline!$C23:$AZ23,0)+1)/MAX(Data_Baseline!$C23:$AZ23),IF(Data_Baseline!M23=0,SMALL(Data_Baseline!$C23:$AZ23,COUNTIF(Data_Baseline!$C23:$AZ23,0)+1)/MAX(Data_Baseline!$C23:$AZ23),Data_Baseline!M23/MAX(Data_Baseline!$C23:$AZ23))),IF(N$3&lt;=$B$2,SMALL(Data_Baseline!$C23:$AZ23,COUNTIF(Data_Baseline!$C23:$AZ23,0)+1),IF(Data_Baseline!M23=0,SMALL(Data_Baseline!$C23:$AZ23,COUNTIF(Data_Baseline!$C23:$AZ23,0)+1),Data_Baseline!M23)))),"")</f>
        <v>7.5642914567188512E-4</v>
      </c>
      <c r="O23" s="79">
        <f ca="1">IFERROR(IF(Data_Baseline!N23="","",IF($C$3="On",IF(O$3&lt;=$B$2,SMALL(Data_Baseline!$C23:$AZ23,COUNTIF(Data_Baseline!$C23:$AZ23,0)+1)/MAX(Data_Baseline!$C23:$AZ23),IF(Data_Baseline!N23=0,SMALL(Data_Baseline!$C23:$AZ23,COUNTIF(Data_Baseline!$C23:$AZ23,0)+1)/MAX(Data_Baseline!$C23:$AZ23),Data_Baseline!N23/MAX(Data_Baseline!$C23:$AZ23))),IF(O$3&lt;=$B$2,SMALL(Data_Baseline!$C23:$AZ23,COUNTIF(Data_Baseline!$C23:$AZ23,0)+1),IF(Data_Baseline!N23=0,SMALL(Data_Baseline!$C23:$AZ23,COUNTIF(Data_Baseline!$C23:$AZ23,0)+1),Data_Baseline!N23)))),"")</f>
        <v>7.5642914567188512E-4</v>
      </c>
      <c r="P23" s="79">
        <f ca="1">IFERROR(IF(Data_Baseline!O23="","",IF($C$3="On",IF(P$3&lt;=$B$2,SMALL(Data_Baseline!$C23:$AZ23,COUNTIF(Data_Baseline!$C23:$AZ23,0)+1)/MAX(Data_Baseline!$C23:$AZ23),IF(Data_Baseline!O23=0,SMALL(Data_Baseline!$C23:$AZ23,COUNTIF(Data_Baseline!$C23:$AZ23,0)+1)/MAX(Data_Baseline!$C23:$AZ23),Data_Baseline!O23/MAX(Data_Baseline!$C23:$AZ23))),IF(P$3&lt;=$B$2,SMALL(Data_Baseline!$C23:$AZ23,COUNTIF(Data_Baseline!$C23:$AZ23,0)+1),IF(Data_Baseline!O23=0,SMALL(Data_Baseline!$C23:$AZ23,COUNTIF(Data_Baseline!$C23:$AZ23,0)+1),Data_Baseline!O23)))),"")</f>
        <v>7.5642914567188512E-4</v>
      </c>
      <c r="Q23" s="79">
        <f ca="1">IFERROR(IF(Data_Baseline!P23="","",IF($C$3="On",IF(Q$3&lt;=$B$2,SMALL(Data_Baseline!$C23:$AZ23,COUNTIF(Data_Baseline!$C23:$AZ23,0)+1)/MAX(Data_Baseline!$C23:$AZ23),IF(Data_Baseline!P23=0,SMALL(Data_Baseline!$C23:$AZ23,COUNTIF(Data_Baseline!$C23:$AZ23,0)+1)/MAX(Data_Baseline!$C23:$AZ23),Data_Baseline!P23/MAX(Data_Baseline!$C23:$AZ23))),IF(Q$3&lt;=$B$2,SMALL(Data_Baseline!$C23:$AZ23,COUNTIF(Data_Baseline!$C23:$AZ23,0)+1),IF(Data_Baseline!P23=0,SMALL(Data_Baseline!$C23:$AZ23,COUNTIF(Data_Baseline!$C23:$AZ23,0)+1),Data_Baseline!P23)))),"")</f>
        <v>7.5642914567188512E-4</v>
      </c>
      <c r="R23" s="79">
        <f ca="1">IFERROR(IF(Data_Baseline!Q23="","",IF($C$3="On",IF(R$3&lt;=$B$2,SMALL(Data_Baseline!$C23:$AZ23,COUNTIF(Data_Baseline!$C23:$AZ23,0)+1)/MAX(Data_Baseline!$C23:$AZ23),IF(Data_Baseline!Q23=0,SMALL(Data_Baseline!$C23:$AZ23,COUNTIF(Data_Baseline!$C23:$AZ23,0)+1)/MAX(Data_Baseline!$C23:$AZ23),Data_Baseline!Q23/MAX(Data_Baseline!$C23:$AZ23))),IF(R$3&lt;=$B$2,SMALL(Data_Baseline!$C23:$AZ23,COUNTIF(Data_Baseline!$C23:$AZ23,0)+1),IF(Data_Baseline!Q23=0,SMALL(Data_Baseline!$C23:$AZ23,COUNTIF(Data_Baseline!$C23:$AZ23,0)+1),Data_Baseline!Q23)))),"")</f>
        <v>7.5642914567188512E-4</v>
      </c>
      <c r="S23" s="79">
        <f ca="1">IFERROR(IF(Data_Baseline!R23="","",IF($C$3="On",IF(S$3&lt;=$B$2,SMALL(Data_Baseline!$C23:$AZ23,COUNTIF(Data_Baseline!$C23:$AZ23,0)+1)/MAX(Data_Baseline!$C23:$AZ23),IF(Data_Baseline!R23=0,SMALL(Data_Baseline!$C23:$AZ23,COUNTIF(Data_Baseline!$C23:$AZ23,0)+1)/MAX(Data_Baseline!$C23:$AZ23),Data_Baseline!R23/MAX(Data_Baseline!$C23:$AZ23))),IF(S$3&lt;=$B$2,SMALL(Data_Baseline!$C23:$AZ23,COUNTIF(Data_Baseline!$C23:$AZ23,0)+1),IF(Data_Baseline!R23=0,SMALL(Data_Baseline!$C23:$AZ23,COUNTIF(Data_Baseline!$C23:$AZ23,0)+1),Data_Baseline!R23)))),"")</f>
        <v>7.5642914567188512E-4</v>
      </c>
      <c r="T23" s="79">
        <f ca="1">IFERROR(IF(Data_Baseline!S23="","",IF($C$3="On",IF(T$3&lt;=$B$2,SMALL(Data_Baseline!$C23:$AZ23,COUNTIF(Data_Baseline!$C23:$AZ23,0)+1)/MAX(Data_Baseline!$C23:$AZ23),IF(Data_Baseline!S23=0,SMALL(Data_Baseline!$C23:$AZ23,COUNTIF(Data_Baseline!$C23:$AZ23,0)+1)/MAX(Data_Baseline!$C23:$AZ23),Data_Baseline!S23/MAX(Data_Baseline!$C23:$AZ23))),IF(T$3&lt;=$B$2,SMALL(Data_Baseline!$C23:$AZ23,COUNTIF(Data_Baseline!$C23:$AZ23,0)+1),IF(Data_Baseline!S23=0,SMALL(Data_Baseline!$C23:$AZ23,COUNTIF(Data_Baseline!$C23:$AZ23,0)+1),Data_Baseline!S23)))),"")</f>
        <v>7.5642914567188512E-4</v>
      </c>
      <c r="U23" s="79">
        <f ca="1">IFERROR(IF(Data_Baseline!T23="","",IF($C$3="On",IF(U$3&lt;=$B$2,SMALL(Data_Baseline!$C23:$AZ23,COUNTIF(Data_Baseline!$C23:$AZ23,0)+1)/MAX(Data_Baseline!$C23:$AZ23),IF(Data_Baseline!T23=0,SMALL(Data_Baseline!$C23:$AZ23,COUNTIF(Data_Baseline!$C23:$AZ23,0)+1)/MAX(Data_Baseline!$C23:$AZ23),Data_Baseline!T23/MAX(Data_Baseline!$C23:$AZ23))),IF(U$3&lt;=$B$2,SMALL(Data_Baseline!$C23:$AZ23,COUNTIF(Data_Baseline!$C23:$AZ23,0)+1),IF(Data_Baseline!T23=0,SMALL(Data_Baseline!$C23:$AZ23,COUNTIF(Data_Baseline!$C23:$AZ23,0)+1),Data_Baseline!T23)))),"")</f>
        <v>7.5642914567188512E-4</v>
      </c>
      <c r="V23" s="79">
        <f ca="1">IFERROR(IF(Data_Baseline!U23="","",IF($C$3="On",IF(V$3&lt;=$B$2,SMALL(Data_Baseline!$C23:$AZ23,COUNTIF(Data_Baseline!$C23:$AZ23,0)+1)/MAX(Data_Baseline!$C23:$AZ23),IF(Data_Baseline!U23=0,SMALL(Data_Baseline!$C23:$AZ23,COUNTIF(Data_Baseline!$C23:$AZ23,0)+1)/MAX(Data_Baseline!$C23:$AZ23),Data_Baseline!U23/MAX(Data_Baseline!$C23:$AZ23))),IF(V$3&lt;=$B$2,SMALL(Data_Baseline!$C23:$AZ23,COUNTIF(Data_Baseline!$C23:$AZ23,0)+1),IF(Data_Baseline!U23=0,SMALL(Data_Baseline!$C23:$AZ23,COUNTIF(Data_Baseline!$C23:$AZ23,0)+1),Data_Baseline!U23)))),"")</f>
        <v>7.5642914567188512E-4</v>
      </c>
      <c r="W23" s="79">
        <f ca="1">IFERROR(IF(Data_Baseline!V23="","",IF($C$3="On",IF(W$3&lt;=$B$2,SMALL(Data_Baseline!$C23:$AZ23,COUNTIF(Data_Baseline!$C23:$AZ23,0)+1)/MAX(Data_Baseline!$C23:$AZ23),IF(Data_Baseline!V23=0,SMALL(Data_Baseline!$C23:$AZ23,COUNTIF(Data_Baseline!$C23:$AZ23,0)+1)/MAX(Data_Baseline!$C23:$AZ23),Data_Baseline!V23/MAX(Data_Baseline!$C23:$AZ23))),IF(W$3&lt;=$B$2,SMALL(Data_Baseline!$C23:$AZ23,COUNTIF(Data_Baseline!$C23:$AZ23,0)+1),IF(Data_Baseline!V23=0,SMALL(Data_Baseline!$C23:$AZ23,COUNTIF(Data_Baseline!$C23:$AZ23,0)+1),Data_Baseline!V23)))),"")</f>
        <v>7.5642914567188512E-4</v>
      </c>
      <c r="X23" s="79">
        <f ca="1">IFERROR(IF(Data_Baseline!W23="","",IF($C$3="On",IF(X$3&lt;=$B$2,SMALL(Data_Baseline!$C23:$AZ23,COUNTIF(Data_Baseline!$C23:$AZ23,0)+1)/MAX(Data_Baseline!$C23:$AZ23),IF(Data_Baseline!W23=0,SMALL(Data_Baseline!$C23:$AZ23,COUNTIF(Data_Baseline!$C23:$AZ23,0)+1)/MAX(Data_Baseline!$C23:$AZ23),Data_Baseline!W23/MAX(Data_Baseline!$C23:$AZ23))),IF(X$3&lt;=$B$2,SMALL(Data_Baseline!$C23:$AZ23,COUNTIF(Data_Baseline!$C23:$AZ23,0)+1),IF(Data_Baseline!W23=0,SMALL(Data_Baseline!$C23:$AZ23,COUNTIF(Data_Baseline!$C23:$AZ23,0)+1),Data_Baseline!W23)))),"")</f>
        <v>7.5642914567188512E-4</v>
      </c>
      <c r="Y23" s="79">
        <f ca="1">IFERROR(IF(Data_Baseline!X23="","",IF($C$3="On",IF(Y$3&lt;=$B$2,SMALL(Data_Baseline!$C23:$AZ23,COUNTIF(Data_Baseline!$C23:$AZ23,0)+1)/MAX(Data_Baseline!$C23:$AZ23),IF(Data_Baseline!X23=0,SMALL(Data_Baseline!$C23:$AZ23,COUNTIF(Data_Baseline!$C23:$AZ23,0)+1)/MAX(Data_Baseline!$C23:$AZ23),Data_Baseline!X23/MAX(Data_Baseline!$C23:$AZ23))),IF(Y$3&lt;=$B$2,SMALL(Data_Baseline!$C23:$AZ23,COUNTIF(Data_Baseline!$C23:$AZ23,0)+1),IF(Data_Baseline!X23=0,SMALL(Data_Baseline!$C23:$AZ23,COUNTIF(Data_Baseline!$C23:$AZ23,0)+1),Data_Baseline!X23)))),"")</f>
        <v>7.5642914567188512E-4</v>
      </c>
      <c r="Z23" s="79">
        <f ca="1">IFERROR(IF(Data_Baseline!Y23="","",IF($C$3="On",IF(Z$3&lt;=$B$2,SMALL(Data_Baseline!$C23:$AZ23,COUNTIF(Data_Baseline!$C23:$AZ23,0)+1)/MAX(Data_Baseline!$C23:$AZ23),IF(Data_Baseline!Y23=0,SMALL(Data_Baseline!$C23:$AZ23,COUNTIF(Data_Baseline!$C23:$AZ23,0)+1)/MAX(Data_Baseline!$C23:$AZ23),Data_Baseline!Y23/MAX(Data_Baseline!$C23:$AZ23))),IF(Z$3&lt;=$B$2,SMALL(Data_Baseline!$C23:$AZ23,COUNTIF(Data_Baseline!$C23:$AZ23,0)+1),IF(Data_Baseline!Y23=0,SMALL(Data_Baseline!$C23:$AZ23,COUNTIF(Data_Baseline!$C23:$AZ23,0)+1),Data_Baseline!Y23)))),"")</f>
        <v>7.5642914567188512E-4</v>
      </c>
      <c r="AA23" s="79">
        <f ca="1">IFERROR(IF(Data_Baseline!Z23="","",IF($C$3="On",IF(AA$3&lt;=$B$2,SMALL(Data_Baseline!$C23:$AZ23,COUNTIF(Data_Baseline!$C23:$AZ23,0)+1)/MAX(Data_Baseline!$C23:$AZ23),IF(Data_Baseline!Z23=0,SMALL(Data_Baseline!$C23:$AZ23,COUNTIF(Data_Baseline!$C23:$AZ23,0)+1)/MAX(Data_Baseline!$C23:$AZ23),Data_Baseline!Z23/MAX(Data_Baseline!$C23:$AZ23))),IF(AA$3&lt;=$B$2,SMALL(Data_Baseline!$C23:$AZ23,COUNTIF(Data_Baseline!$C23:$AZ23,0)+1),IF(Data_Baseline!Z23=0,SMALL(Data_Baseline!$C23:$AZ23,COUNTIF(Data_Baseline!$C23:$AZ23,0)+1),Data_Baseline!Z23)))),"")</f>
        <v>1.8649996426412846E-3</v>
      </c>
      <c r="AB23" s="79">
        <f ca="1">IFERROR(IF(Data_Baseline!AA23="","",IF($C$3="On",IF(AB$3&lt;=$B$2,SMALL(Data_Baseline!$C23:$AZ23,COUNTIF(Data_Baseline!$C23:$AZ23,0)+1)/MAX(Data_Baseline!$C23:$AZ23),IF(Data_Baseline!AA23=0,SMALL(Data_Baseline!$C23:$AZ23,COUNTIF(Data_Baseline!$C23:$AZ23,0)+1)/MAX(Data_Baseline!$C23:$AZ23),Data_Baseline!AA23/MAX(Data_Baseline!$C23:$AZ23))),IF(AB$3&lt;=$B$2,SMALL(Data_Baseline!$C23:$AZ23,COUNTIF(Data_Baseline!$C23:$AZ23,0)+1),IF(Data_Baseline!AA23=0,SMALL(Data_Baseline!$C23:$AZ23,COUNTIF(Data_Baseline!$C23:$AZ23,0)+1),Data_Baseline!AA23)))),"")</f>
        <v>6.6095959228612729E-3</v>
      </c>
      <c r="AC23" s="79">
        <f ca="1">IFERROR(IF(Data_Baseline!AB23="","",IF($C$3="On",IF(AC$3&lt;=$B$2,SMALL(Data_Baseline!$C23:$AZ23,COUNTIF(Data_Baseline!$C23:$AZ23,0)+1)/MAX(Data_Baseline!$C23:$AZ23),IF(Data_Baseline!AB23=0,SMALL(Data_Baseline!$C23:$AZ23,COUNTIF(Data_Baseline!$C23:$AZ23,0)+1)/MAX(Data_Baseline!$C23:$AZ23),Data_Baseline!AB23/MAX(Data_Baseline!$C23:$AZ23))),IF(AC$3&lt;=$B$2,SMALL(Data_Baseline!$C23:$AZ23,COUNTIF(Data_Baseline!$C23:$AZ23,0)+1),IF(Data_Baseline!AB23=0,SMALL(Data_Baseline!$C23:$AZ23,COUNTIF(Data_Baseline!$C23:$AZ23,0)+1),Data_Baseline!AB23)))),"")</f>
        <v>1.710475585581258E-2</v>
      </c>
      <c r="AD23" s="79">
        <f ca="1">IFERROR(IF(Data_Baseline!AC23="","",IF($C$3="On",IF(AD$3&lt;=$B$2,SMALL(Data_Baseline!$C23:$AZ23,COUNTIF(Data_Baseline!$C23:$AZ23,0)+1)/MAX(Data_Baseline!$C23:$AZ23),IF(Data_Baseline!AC23=0,SMALL(Data_Baseline!$C23:$AZ23,COUNTIF(Data_Baseline!$C23:$AZ23,0)+1)/MAX(Data_Baseline!$C23:$AZ23),Data_Baseline!AC23/MAX(Data_Baseline!$C23:$AZ23))),IF(AD$3&lt;=$B$2,SMALL(Data_Baseline!$C23:$AZ23,COUNTIF(Data_Baseline!$C23:$AZ23,0)+1),IF(Data_Baseline!AC23=0,SMALL(Data_Baseline!$C23:$AZ23,COUNTIF(Data_Baseline!$C23:$AZ23,0)+1),Data_Baseline!AC23)))),"")</f>
        <v>3.7917661266387126E-2</v>
      </c>
      <c r="AE23" s="79">
        <f ca="1">IFERROR(IF(Data_Baseline!AD23="","",IF($C$3="On",IF(AE$3&lt;=$B$2,SMALL(Data_Baseline!$C23:$AZ23,COUNTIF(Data_Baseline!$C23:$AZ23,0)+1)/MAX(Data_Baseline!$C23:$AZ23),IF(Data_Baseline!AD23=0,SMALL(Data_Baseline!$C23:$AZ23,COUNTIF(Data_Baseline!$C23:$AZ23,0)+1)/MAX(Data_Baseline!$C23:$AZ23),Data_Baseline!AD23/MAX(Data_Baseline!$C23:$AZ23))),IF(AE$3&lt;=$B$2,SMALL(Data_Baseline!$C23:$AZ23,COUNTIF(Data_Baseline!$C23:$AZ23,0)+1),IF(Data_Baseline!AD23=0,SMALL(Data_Baseline!$C23:$AZ23,COUNTIF(Data_Baseline!$C23:$AZ23,0)+1),Data_Baseline!AD23)))),"")</f>
        <v>7.6300542054753895E-2</v>
      </c>
      <c r="AF23" s="79">
        <f ca="1">IFERROR(IF(Data_Baseline!AE23="","",IF($C$3="On",IF(AF$3&lt;=$B$2,SMALL(Data_Baseline!$C23:$AZ23,COUNTIF(Data_Baseline!$C23:$AZ23,0)+1)/MAX(Data_Baseline!$C23:$AZ23),IF(Data_Baseline!AE23=0,SMALL(Data_Baseline!$C23:$AZ23,COUNTIF(Data_Baseline!$C23:$AZ23,0)+1)/MAX(Data_Baseline!$C23:$AZ23),Data_Baseline!AE23/MAX(Data_Baseline!$C23:$AZ23))),IF(AF$3&lt;=$B$2,SMALL(Data_Baseline!$C23:$AZ23,COUNTIF(Data_Baseline!$C23:$AZ23,0)+1),IF(Data_Baseline!AE23=0,SMALL(Data_Baseline!$C23:$AZ23,COUNTIF(Data_Baseline!$C23:$AZ23,0)+1),Data_Baseline!AE23)))),"")</f>
        <v>0.14394769024372939</v>
      </c>
      <c r="AG23" s="79">
        <f ca="1">IFERROR(IF(Data_Baseline!AF23="","",IF($C$3="On",IF(AG$3&lt;=$B$2,SMALL(Data_Baseline!$C23:$AZ23,COUNTIF(Data_Baseline!$C23:$AZ23,0)+1)/MAX(Data_Baseline!$C23:$AZ23),IF(Data_Baseline!AF23=0,SMALL(Data_Baseline!$C23:$AZ23,COUNTIF(Data_Baseline!$C23:$AZ23,0)+1)/MAX(Data_Baseline!$C23:$AZ23),Data_Baseline!AF23/MAX(Data_Baseline!$C23:$AZ23))),IF(AG$3&lt;=$B$2,SMALL(Data_Baseline!$C23:$AZ23,COUNTIF(Data_Baseline!$C23:$AZ23,0)+1),IF(Data_Baseline!AF23=0,SMALL(Data_Baseline!$C23:$AZ23,COUNTIF(Data_Baseline!$C23:$AZ23,0)+1),Data_Baseline!AF23)))),"")</f>
        <v>0.25336786405290501</v>
      </c>
      <c r="AH23" s="79">
        <f ca="1">IFERROR(IF(Data_Baseline!AG23="","",IF($C$3="On",IF(AH$3&lt;=$B$2,SMALL(Data_Baseline!$C23:$AZ23,COUNTIF(Data_Baseline!$C23:$AZ23,0)+1)/MAX(Data_Baseline!$C23:$AZ23),IF(Data_Baseline!AG23=0,SMALL(Data_Baseline!$C23:$AZ23,COUNTIF(Data_Baseline!$C23:$AZ23,0)+1)/MAX(Data_Baseline!$C23:$AZ23),Data_Baseline!AG23/MAX(Data_Baseline!$C23:$AZ23))),IF(AH$3&lt;=$B$2,SMALL(Data_Baseline!$C23:$AZ23,COUNTIF(Data_Baseline!$C23:$AZ23,0)+1),IF(Data_Baseline!AG23=0,SMALL(Data_Baseline!$C23:$AZ23,COUNTIF(Data_Baseline!$C23:$AZ23,0)+1),Data_Baseline!AG23)))),"")</f>
        <v>0.40321410770780702</v>
      </c>
      <c r="AI23" s="79">
        <f ca="1">IFERROR(IF(Data_Baseline!AH23="","",IF($C$3="On",IF(AI$3&lt;=$B$2,SMALL(Data_Baseline!$C23:$AZ23,COUNTIF(Data_Baseline!$C23:$AZ23,0)+1)/MAX(Data_Baseline!$C23:$AZ23),IF(Data_Baseline!AH23=0,SMALL(Data_Baseline!$C23:$AZ23,COUNTIF(Data_Baseline!$C23:$AZ23,0)+1)/MAX(Data_Baseline!$C23:$AZ23),Data_Baseline!AH23/MAX(Data_Baseline!$C23:$AZ23))),IF(AI$3&lt;=$B$2,SMALL(Data_Baseline!$C23:$AZ23,COUNTIF(Data_Baseline!$C23:$AZ23,0)+1),IF(Data_Baseline!AH23=0,SMALL(Data_Baseline!$C23:$AZ23,COUNTIF(Data_Baseline!$C23:$AZ23,0)+1),Data_Baseline!AH23)))),"")</f>
        <v>0.56974683266269566</v>
      </c>
      <c r="AJ23" s="79">
        <f ca="1">IFERROR(IF(Data_Baseline!AI23="","",IF($C$3="On",IF(AJ$3&lt;=$B$2,SMALL(Data_Baseline!$C23:$AZ23,COUNTIF(Data_Baseline!$C23:$AZ23,0)+1)/MAX(Data_Baseline!$C23:$AZ23),IF(Data_Baseline!AI23=0,SMALL(Data_Baseline!$C23:$AZ23,COUNTIF(Data_Baseline!$C23:$AZ23,0)+1)/MAX(Data_Baseline!$C23:$AZ23),Data_Baseline!AI23/MAX(Data_Baseline!$C23:$AZ23))),IF(AJ$3&lt;=$B$2,SMALL(Data_Baseline!$C23:$AZ23,COUNTIF(Data_Baseline!$C23:$AZ23,0)+1),IF(Data_Baseline!AI23=0,SMALL(Data_Baseline!$C23:$AZ23,COUNTIF(Data_Baseline!$C23:$AZ23,0)+1),Data_Baseline!AI23)))),"")</f>
        <v>0.72007211015175576</v>
      </c>
      <c r="AK23" s="79">
        <f ca="1">IFERROR(IF(Data_Baseline!AJ23="","",IF($C$3="On",IF(AK$3&lt;=$B$2,SMALL(Data_Baseline!$C23:$AZ23,COUNTIF(Data_Baseline!$C23:$AZ23,0)+1)/MAX(Data_Baseline!$C23:$AZ23),IF(Data_Baseline!AJ23=0,SMALL(Data_Baseline!$C23:$AZ23,COUNTIF(Data_Baseline!$C23:$AZ23,0)+1)/MAX(Data_Baseline!$C23:$AZ23),Data_Baseline!AJ23/MAX(Data_Baseline!$C23:$AZ23))),IF(AK$3&lt;=$B$2,SMALL(Data_Baseline!$C23:$AZ23,COUNTIF(Data_Baseline!$C23:$AZ23,0)+1),IF(Data_Baseline!AJ23=0,SMALL(Data_Baseline!$C23:$AZ23,COUNTIF(Data_Baseline!$C23:$AZ23,0)+1),Data_Baseline!AJ23)))),"")</f>
        <v>0.83130858159211096</v>
      </c>
      <c r="AL23" s="79">
        <f ca="1">IFERROR(IF(Data_Baseline!AK23="","",IF($C$3="On",IF(AL$3&lt;=$B$2,SMALL(Data_Baseline!$C23:$AZ23,COUNTIF(Data_Baseline!$C23:$AZ23,0)+1)/MAX(Data_Baseline!$C23:$AZ23),IF(Data_Baseline!AK23=0,SMALL(Data_Baseline!$C23:$AZ23,COUNTIF(Data_Baseline!$C23:$AZ23,0)+1)/MAX(Data_Baseline!$C23:$AZ23),Data_Baseline!AK23/MAX(Data_Baseline!$C23:$AZ23))),IF(AL$3&lt;=$B$2,SMALL(Data_Baseline!$C23:$AZ23,COUNTIF(Data_Baseline!$C23:$AZ23,0)+1),IF(Data_Baseline!AK23=0,SMALL(Data_Baseline!$C23:$AZ23,COUNTIF(Data_Baseline!$C23:$AZ23,0)+1),Data_Baseline!AK23)))),"")</f>
        <v>0.90194141540823713</v>
      </c>
      <c r="AM23" s="79">
        <f ca="1">IFERROR(IF(Data_Baseline!AL23="","",IF($C$3="On",IF(AM$3&lt;=$B$2,SMALL(Data_Baseline!$C23:$AZ23,COUNTIF(Data_Baseline!$C23:$AZ23,0)+1)/MAX(Data_Baseline!$C23:$AZ23),IF(Data_Baseline!AL23=0,SMALL(Data_Baseline!$C23:$AZ23,COUNTIF(Data_Baseline!$C23:$AZ23,0)+1)/MAX(Data_Baseline!$C23:$AZ23),Data_Baseline!AL23/MAX(Data_Baseline!$C23:$AZ23))),IF(AM$3&lt;=$B$2,SMALL(Data_Baseline!$C23:$AZ23,COUNTIF(Data_Baseline!$C23:$AZ23,0)+1),IF(Data_Baseline!AL23=0,SMALL(Data_Baseline!$C23:$AZ23,COUNTIF(Data_Baseline!$C23:$AZ23,0)+1),Data_Baseline!AL23)))),"")</f>
        <v>0.942520229035819</v>
      </c>
      <c r="AN23" s="79">
        <f ca="1">IFERROR(IF(Data_Baseline!AM23="","",IF($C$3="On",IF(AN$3&lt;=$B$2,SMALL(Data_Baseline!$C23:$AZ23,COUNTIF(Data_Baseline!$C23:$AZ23,0)+1)/MAX(Data_Baseline!$C23:$AZ23),IF(Data_Baseline!AM23=0,SMALL(Data_Baseline!$C23:$AZ23,COUNTIF(Data_Baseline!$C23:$AZ23,0)+1)/MAX(Data_Baseline!$C23:$AZ23),Data_Baseline!AM23/MAX(Data_Baseline!$C23:$AZ23))),IF(AN$3&lt;=$B$2,SMALL(Data_Baseline!$C23:$AZ23,COUNTIF(Data_Baseline!$C23:$AZ23,0)+1),IF(Data_Baseline!AM23=0,SMALL(Data_Baseline!$C23:$AZ23,COUNTIF(Data_Baseline!$C23:$AZ23,0)+1),Data_Baseline!AM23)))),"")</f>
        <v>0.96627171891337027</v>
      </c>
      <c r="AO23" s="79">
        <f ca="1">IFERROR(IF(Data_Baseline!AN23="","",IF($C$3="On",IF(AO$3&lt;=$B$2,SMALL(Data_Baseline!$C23:$AZ23,COUNTIF(Data_Baseline!$C23:$AZ23,0)+1)/MAX(Data_Baseline!$C23:$AZ23),IF(Data_Baseline!AN23=0,SMALL(Data_Baseline!$C23:$AZ23,COUNTIF(Data_Baseline!$C23:$AZ23,0)+1)/MAX(Data_Baseline!$C23:$AZ23),Data_Baseline!AN23/MAX(Data_Baseline!$C23:$AZ23))),IF(AO$3&lt;=$B$2,SMALL(Data_Baseline!$C23:$AZ23,COUNTIF(Data_Baseline!$C23:$AZ23,0)+1),IF(Data_Baseline!AN23=0,SMALL(Data_Baseline!$C23:$AZ23,COUNTIF(Data_Baseline!$C23:$AZ23,0)+1),Data_Baseline!AN23)))),"")</f>
        <v>0.98230664247552457</v>
      </c>
      <c r="AP23" s="79">
        <f ca="1">IFERROR(IF(Data_Baseline!AO23="","",IF($C$3="On",IF(AP$3&lt;=$B$2,SMALL(Data_Baseline!$C23:$AZ23,COUNTIF(Data_Baseline!$C23:$AZ23,0)+1)/MAX(Data_Baseline!$C23:$AZ23),IF(Data_Baseline!AO23=0,SMALL(Data_Baseline!$C23:$AZ23,COUNTIF(Data_Baseline!$C23:$AZ23,0)+1)/MAX(Data_Baseline!$C23:$AZ23),Data_Baseline!AO23/MAX(Data_Baseline!$C23:$AZ23))),IF(AP$3&lt;=$B$2,SMALL(Data_Baseline!$C23:$AZ23,COUNTIF(Data_Baseline!$C23:$AZ23,0)+1),IF(Data_Baseline!AO23=0,SMALL(Data_Baseline!$C23:$AZ23,COUNTIF(Data_Baseline!$C23:$AZ23,0)+1),Data_Baseline!AO23)))),"")</f>
        <v>0.99444104411959389</v>
      </c>
      <c r="AQ23" s="79">
        <f ca="1">IFERROR(IF(Data_Baseline!AP23="","",IF($C$3="On",IF(AQ$3&lt;=$B$2,SMALL(Data_Baseline!$C23:$AZ23,COUNTIF(Data_Baseline!$C23:$AZ23,0)+1)/MAX(Data_Baseline!$C23:$AZ23),IF(Data_Baseline!AP23=0,SMALL(Data_Baseline!$C23:$AZ23,COUNTIF(Data_Baseline!$C23:$AZ23,0)+1)/MAX(Data_Baseline!$C23:$AZ23),Data_Baseline!AP23/MAX(Data_Baseline!$C23:$AZ23))),IF(AQ$3&lt;=$B$2,SMALL(Data_Baseline!$C23:$AZ23,COUNTIF(Data_Baseline!$C23:$AZ23,0)+1),IF(Data_Baseline!AP23=0,SMALL(Data_Baseline!$C23:$AZ23,COUNTIF(Data_Baseline!$C23:$AZ23,0)+1),Data_Baseline!AP23)))),"")</f>
        <v>1</v>
      </c>
      <c r="AR23" s="79" t="str">
        <f>IFERROR(IF(Data_Baseline!AQ23="","",IF($C$3="On",IF(AR$3&lt;=$B$2,SMALL(Data_Baseline!$C23:$AZ23,COUNTIF(Data_Baseline!$C23:$AZ23,0)+1)/MAX(Data_Baseline!$C23:$AZ23),IF(Data_Baseline!AQ23=0,SMALL(Data_Baseline!$C23:$AZ23,COUNTIF(Data_Baseline!$C23:$AZ23,0)+1)/MAX(Data_Baseline!$C23:$AZ23),Data_Baseline!AQ23/MAX(Data_Baseline!$C23:$AZ23))),IF(AR$3&lt;=$B$2,SMALL(Data_Baseline!$C23:$AZ23,COUNTIF(Data_Baseline!$C23:$AZ23,0)+1),IF(Data_Baseline!AQ23=0,SMALL(Data_Baseline!$C23:$AZ23,COUNTIF(Data_Baseline!$C23:$AZ23,0)+1),Data_Baseline!AQ23)))),"")</f>
        <v/>
      </c>
      <c r="AS23" s="79" t="str">
        <f>IFERROR(IF(Data_Baseline!AR23="","",IF($C$3="On",IF(AS$3&lt;=$B$2,SMALL(Data_Baseline!$C23:$AZ23,COUNTIF(Data_Baseline!$C23:$AZ23,0)+1)/MAX(Data_Baseline!$C23:$AZ23),IF(Data_Baseline!AR23=0,SMALL(Data_Baseline!$C23:$AZ23,COUNTIF(Data_Baseline!$C23:$AZ23,0)+1)/MAX(Data_Baseline!$C23:$AZ23),Data_Baseline!AR23/MAX(Data_Baseline!$C23:$AZ23))),IF(AS$3&lt;=$B$2,SMALL(Data_Baseline!$C23:$AZ23,COUNTIF(Data_Baseline!$C23:$AZ23,0)+1),IF(Data_Baseline!AR23=0,SMALL(Data_Baseline!$C23:$AZ23,COUNTIF(Data_Baseline!$C23:$AZ23,0)+1),Data_Baseline!AR23)))),"")</f>
        <v/>
      </c>
      <c r="AT23" s="79" t="str">
        <f>IFERROR(IF(Data_Baseline!AS23="","",IF($C$3="On",IF(AT$3&lt;=$B$2,SMALL(Data_Baseline!$C23:$AZ23,COUNTIF(Data_Baseline!$C23:$AZ23,0)+1)/MAX(Data_Baseline!$C23:$AZ23),IF(Data_Baseline!AS23=0,SMALL(Data_Baseline!$C23:$AZ23,COUNTIF(Data_Baseline!$C23:$AZ23,0)+1)/MAX(Data_Baseline!$C23:$AZ23),Data_Baseline!AS23/MAX(Data_Baseline!$C23:$AZ23))),IF(AT$3&lt;=$B$2,SMALL(Data_Baseline!$C23:$AZ23,COUNTIF(Data_Baseline!$C23:$AZ23,0)+1),IF(Data_Baseline!AS23=0,SMALL(Data_Baseline!$C23:$AZ23,COUNTIF(Data_Baseline!$C23:$AZ23,0)+1),Data_Baseline!AS23)))),"")</f>
        <v/>
      </c>
      <c r="AU23" s="79" t="str">
        <f>IFERROR(IF(Data_Baseline!AT23="","",IF($C$3="On",IF(AU$3&lt;=$B$2,SMALL(Data_Baseline!$C23:$AZ23,COUNTIF(Data_Baseline!$C23:$AZ23,0)+1)/MAX(Data_Baseline!$C23:$AZ23),IF(Data_Baseline!AT23=0,SMALL(Data_Baseline!$C23:$AZ23,COUNTIF(Data_Baseline!$C23:$AZ23,0)+1)/MAX(Data_Baseline!$C23:$AZ23),Data_Baseline!AT23/MAX(Data_Baseline!$C23:$AZ23))),IF(AU$3&lt;=$B$2,SMALL(Data_Baseline!$C23:$AZ23,COUNTIF(Data_Baseline!$C23:$AZ23,0)+1),IF(Data_Baseline!AT23=0,SMALL(Data_Baseline!$C23:$AZ23,COUNTIF(Data_Baseline!$C23:$AZ23,0)+1),Data_Baseline!AT23)))),"")</f>
        <v/>
      </c>
      <c r="AV23" s="79" t="str">
        <f>IFERROR(IF(Data_Baseline!AU23="","",IF($C$3="On",IF(AV$3&lt;=$B$2,SMALL(Data_Baseline!$C23:$AZ23,COUNTIF(Data_Baseline!$C23:$AZ23,0)+1)/MAX(Data_Baseline!$C23:$AZ23),IF(Data_Baseline!AU23=0,SMALL(Data_Baseline!$C23:$AZ23,COUNTIF(Data_Baseline!$C23:$AZ23,0)+1)/MAX(Data_Baseline!$C23:$AZ23),Data_Baseline!AU23/MAX(Data_Baseline!$C23:$AZ23))),IF(AV$3&lt;=$B$2,SMALL(Data_Baseline!$C23:$AZ23,COUNTIF(Data_Baseline!$C23:$AZ23,0)+1),IF(Data_Baseline!AU23=0,SMALL(Data_Baseline!$C23:$AZ23,COUNTIF(Data_Baseline!$C23:$AZ23,0)+1),Data_Baseline!AU23)))),"")</f>
        <v/>
      </c>
      <c r="AW23" s="79" t="str">
        <f>IFERROR(IF(Data_Baseline!AV23="","",IF($C$3="On",IF(AW$3&lt;=$B$2,SMALL(Data_Baseline!$C23:$AZ23,COUNTIF(Data_Baseline!$C23:$AZ23,0)+1)/MAX(Data_Baseline!$C23:$AZ23),IF(Data_Baseline!AV23=0,SMALL(Data_Baseline!$C23:$AZ23,COUNTIF(Data_Baseline!$C23:$AZ23,0)+1)/MAX(Data_Baseline!$C23:$AZ23),Data_Baseline!AV23/MAX(Data_Baseline!$C23:$AZ23))),IF(AW$3&lt;=$B$2,SMALL(Data_Baseline!$C23:$AZ23,COUNTIF(Data_Baseline!$C23:$AZ23,0)+1),IF(Data_Baseline!AV23=0,SMALL(Data_Baseline!$C23:$AZ23,COUNTIF(Data_Baseline!$C23:$AZ23,0)+1),Data_Baseline!AV23)))),"")</f>
        <v/>
      </c>
      <c r="AX23" s="79" t="str">
        <f>IFERROR(IF(Data_Baseline!AW23="","",IF($C$3="On",IF(AX$3&lt;=$B$2,SMALL(Data_Baseline!$C23:$AZ23,COUNTIF(Data_Baseline!$C23:$AZ23,0)+1)/MAX(Data_Baseline!$C23:$AZ23),IF(Data_Baseline!AW23=0,SMALL(Data_Baseline!$C23:$AZ23,COUNTIF(Data_Baseline!$C23:$AZ23,0)+1)/MAX(Data_Baseline!$C23:$AZ23),Data_Baseline!AW23/MAX(Data_Baseline!$C23:$AZ23))),IF(AX$3&lt;=$B$2,SMALL(Data_Baseline!$C23:$AZ23,COUNTIF(Data_Baseline!$C23:$AZ23,0)+1),IF(Data_Baseline!AW23=0,SMALL(Data_Baseline!$C23:$AZ23,COUNTIF(Data_Baseline!$C23:$AZ23,0)+1),Data_Baseline!AW23)))),"")</f>
        <v/>
      </c>
      <c r="AY23" s="79" t="str">
        <f>IFERROR(IF(Data_Baseline!AX23="","",IF($C$3="On",IF(AY$3&lt;=$B$2,SMALL(Data_Baseline!$C23:$AZ23,COUNTIF(Data_Baseline!$C23:$AZ23,0)+1)/MAX(Data_Baseline!$C23:$AZ23),IF(Data_Baseline!AX23=0,SMALL(Data_Baseline!$C23:$AZ23,COUNTIF(Data_Baseline!$C23:$AZ23,0)+1)/MAX(Data_Baseline!$C23:$AZ23),Data_Baseline!AX23/MAX(Data_Baseline!$C23:$AZ23))),IF(AY$3&lt;=$B$2,SMALL(Data_Baseline!$C23:$AZ23,COUNTIF(Data_Baseline!$C23:$AZ23,0)+1),IF(Data_Baseline!AX23=0,SMALL(Data_Baseline!$C23:$AZ23,COUNTIF(Data_Baseline!$C23:$AZ23,0)+1),Data_Baseline!AX23)))),"")</f>
        <v/>
      </c>
      <c r="AZ23" s="79" t="str">
        <f>IFERROR(IF(Data_Baseline!AY23="","",IF($C$3="On",IF(AZ$3&lt;=$B$2,SMALL(Data_Baseline!$C23:$AZ23,COUNTIF(Data_Baseline!$C23:$AZ23,0)+1)/MAX(Data_Baseline!$C23:$AZ23),IF(Data_Baseline!AY23=0,SMALL(Data_Baseline!$C23:$AZ23,COUNTIF(Data_Baseline!$C23:$AZ23,0)+1)/MAX(Data_Baseline!$C23:$AZ23),Data_Baseline!AY23/MAX(Data_Baseline!$C23:$AZ23))),IF(AZ$3&lt;=$B$2,SMALL(Data_Baseline!$C23:$AZ23,COUNTIF(Data_Baseline!$C23:$AZ23,0)+1),IF(Data_Baseline!AY23=0,SMALL(Data_Baseline!$C23:$AZ23,COUNTIF(Data_Baseline!$C23:$AZ23,0)+1),Data_Baseline!AY23)))),"")</f>
        <v/>
      </c>
      <c r="BA23" s="79" t="str">
        <f>IFERROR(IF(Data_Baseline!AZ23="","",IF($C$3="On",IF(BA$3&lt;=$B$2,SMALL(Data_Baseline!$C23:$AZ23,COUNTIF(Data_Baseline!$C23:$AZ23,0)+1)/MAX(Data_Baseline!$C23:$AZ23),IF(Data_Baseline!AZ23=0,SMALL(Data_Baseline!$C23:$AZ23,COUNTIF(Data_Baseline!$C23:$AZ23,0)+1)/MAX(Data_Baseline!$C23:$AZ23),Data_Baseline!AZ23/MAX(Data_Baseline!$C23:$AZ23))),IF(BA$3&lt;=$B$2,SMALL(Data_Baseline!$C23:$AZ23,COUNTIF(Data_Baseline!$C23:$AZ23,0)+1),IF(Data_Baseline!AZ23=0,SMALL(Data_Baseline!$C23:$AZ23,COUNTIF(Data_Baseline!$C23:$AZ23,0)+1),Data_Baseline!AZ23)))),"")</f>
        <v/>
      </c>
      <c r="BB23" s="79">
        <f ca="1">IF(Data_Initial!BA23="",1,0)</f>
        <v>1</v>
      </c>
      <c r="BC23" s="2" t="str">
        <f t="shared" ca="1" si="0"/>
        <v>3G_OtsA</v>
      </c>
      <c r="BD23" s="79" t="str">
        <f t="shared" ca="1" si="1"/>
        <v>3G</v>
      </c>
      <c r="BE23" s="79" t="str">
        <f ca="1">Data_Initial!BC23</f>
        <v>OtsA</v>
      </c>
      <c r="BF23" s="79" t="str">
        <f ca="1">Data_Initial!BB23</f>
        <v>1_3</v>
      </c>
      <c r="BG23" s="79">
        <f ca="1">IFERROR((INDIRECT("Plate"&amp;Data!A23&amp;"_C!"&amp;CHAR(RIGHT(Data!B23,LEN(Data!B23)-1)+65)&amp;CODE(LEFT(Data!B23,1))-58)),"")</f>
        <v>0</v>
      </c>
      <c r="BH23" s="79" t="str">
        <f ca="1">Data_Initial!BA23</f>
        <v/>
      </c>
      <c r="BI23" s="79">
        <f t="shared" ca="1" si="2"/>
        <v>7.5642914567188512E-4</v>
      </c>
      <c r="BJ23" s="79" t="str">
        <f ca="1">IF(BH23="N",1+MAX($BJ$3:BJ22),"")</f>
        <v/>
      </c>
      <c r="BK23" s="79"/>
      <c r="BL23" s="79"/>
      <c r="BM23" s="79"/>
      <c r="BN23" s="79"/>
      <c r="BO23" s="79"/>
      <c r="BP23" s="79"/>
      <c r="BQ23" s="79"/>
      <c r="BR23" s="79"/>
      <c r="BS23" s="79"/>
      <c r="BT23" s="79"/>
      <c r="BU23" s="79"/>
      <c r="BV23" s="79"/>
      <c r="BW23" s="79"/>
      <c r="BX23" s="79"/>
      <c r="BY23" s="79"/>
      <c r="BZ23" s="79"/>
    </row>
    <row r="24" spans="1:78" x14ac:dyDescent="0.25">
      <c r="A24" s="79">
        <f ca="1">IF(BH24="N","N"&amp;BJ24,IF(BB24=0,"",MAX($A$3:A23)+1))</f>
        <v>21</v>
      </c>
      <c r="B24" s="79" t="str">
        <f ca="1">Data_Initial!A24&amp;C24</f>
        <v>1E3</v>
      </c>
      <c r="C24" s="79" t="str">
        <f ca="1">Data_Initial!B24</f>
        <v>E3</v>
      </c>
      <c r="D24" s="79">
        <f ca="1">IFERROR(IF(Data_Baseline!C24="","",IF($C$3="On",IF(D$3&lt;=$B$2,SMALL(Data_Baseline!$C24:$AZ24,COUNTIF(Data_Baseline!$C24:$AZ24,0)+1)/MAX(Data_Baseline!$C24:$AZ24),IF(Data_Baseline!C24=0,SMALL(Data_Baseline!$C24:$AZ24,COUNTIF(Data_Baseline!$C24:$AZ24,0)+1)/MAX(Data_Baseline!$C24:$AZ24),Data_Baseline!C24/MAX(Data_Baseline!$C24:$AZ24))),IF(D$3&lt;=$B$2,SMALL(Data_Baseline!$C24:$AZ24,COUNTIF(Data_Baseline!$C24:$AZ24,0)+1),IF(Data_Baseline!C24=0,SMALL(Data_Baseline!$C24:$AZ24,COUNTIF(Data_Baseline!$C24:$AZ24,0)+1),Data_Baseline!C24)))),"")</f>
        <v>1.2823715547418833E-3</v>
      </c>
      <c r="E24" s="79">
        <f ca="1">IFERROR(IF(Data_Baseline!D24="","",IF($C$3="On",IF(E$3&lt;=$B$2,SMALL(Data_Baseline!$C24:$AZ24,COUNTIF(Data_Baseline!$C24:$AZ24,0)+1)/MAX(Data_Baseline!$C24:$AZ24),IF(Data_Baseline!D24=0,SMALL(Data_Baseline!$C24:$AZ24,COUNTIF(Data_Baseline!$C24:$AZ24,0)+1)/MAX(Data_Baseline!$C24:$AZ24),Data_Baseline!D24/MAX(Data_Baseline!$C24:$AZ24))),IF(E$3&lt;=$B$2,SMALL(Data_Baseline!$C24:$AZ24,COUNTIF(Data_Baseline!$C24:$AZ24,0)+1),IF(Data_Baseline!D24=0,SMALL(Data_Baseline!$C24:$AZ24,COUNTIF(Data_Baseline!$C24:$AZ24,0)+1),Data_Baseline!D24)))),"")</f>
        <v>1.2823715547418833E-3</v>
      </c>
      <c r="F24" s="79">
        <f ca="1">IFERROR(IF(Data_Baseline!E24="","",IF($C$3="On",IF(F$3&lt;=$B$2,SMALL(Data_Baseline!$C24:$AZ24,COUNTIF(Data_Baseline!$C24:$AZ24,0)+1)/MAX(Data_Baseline!$C24:$AZ24),IF(Data_Baseline!E24=0,SMALL(Data_Baseline!$C24:$AZ24,COUNTIF(Data_Baseline!$C24:$AZ24,0)+1)/MAX(Data_Baseline!$C24:$AZ24),Data_Baseline!E24/MAX(Data_Baseline!$C24:$AZ24))),IF(F$3&lt;=$B$2,SMALL(Data_Baseline!$C24:$AZ24,COUNTIF(Data_Baseline!$C24:$AZ24,0)+1),IF(Data_Baseline!E24=0,SMALL(Data_Baseline!$C24:$AZ24,COUNTIF(Data_Baseline!$C24:$AZ24,0)+1),Data_Baseline!E24)))),"")</f>
        <v>1.2823715547418833E-3</v>
      </c>
      <c r="G24" s="79">
        <f ca="1">IFERROR(IF(Data_Baseline!F24="","",IF($C$3="On",IF(G$3&lt;=$B$2,SMALL(Data_Baseline!$C24:$AZ24,COUNTIF(Data_Baseline!$C24:$AZ24,0)+1)/MAX(Data_Baseline!$C24:$AZ24),IF(Data_Baseline!F24=0,SMALL(Data_Baseline!$C24:$AZ24,COUNTIF(Data_Baseline!$C24:$AZ24,0)+1)/MAX(Data_Baseline!$C24:$AZ24),Data_Baseline!F24/MAX(Data_Baseline!$C24:$AZ24))),IF(G$3&lt;=$B$2,SMALL(Data_Baseline!$C24:$AZ24,COUNTIF(Data_Baseline!$C24:$AZ24,0)+1),IF(Data_Baseline!F24=0,SMALL(Data_Baseline!$C24:$AZ24,COUNTIF(Data_Baseline!$C24:$AZ24,0)+1),Data_Baseline!F24)))),"")</f>
        <v>1.2823715547418833E-3</v>
      </c>
      <c r="H24" s="79">
        <f ca="1">IFERROR(IF(Data_Baseline!G24="","",IF($C$3="On",IF(H$3&lt;=$B$2,SMALL(Data_Baseline!$C24:$AZ24,COUNTIF(Data_Baseline!$C24:$AZ24,0)+1)/MAX(Data_Baseline!$C24:$AZ24),IF(Data_Baseline!G24=0,SMALL(Data_Baseline!$C24:$AZ24,COUNTIF(Data_Baseline!$C24:$AZ24,0)+1)/MAX(Data_Baseline!$C24:$AZ24),Data_Baseline!G24/MAX(Data_Baseline!$C24:$AZ24))),IF(H$3&lt;=$B$2,SMALL(Data_Baseline!$C24:$AZ24,COUNTIF(Data_Baseline!$C24:$AZ24,0)+1),IF(Data_Baseline!G24=0,SMALL(Data_Baseline!$C24:$AZ24,COUNTIF(Data_Baseline!$C24:$AZ24,0)+1),Data_Baseline!G24)))),"")</f>
        <v>1.2823715547418833E-3</v>
      </c>
      <c r="I24" s="79">
        <f ca="1">IFERROR(IF(Data_Baseline!H24="","",IF($C$3="On",IF(I$3&lt;=$B$2,SMALL(Data_Baseline!$C24:$AZ24,COUNTIF(Data_Baseline!$C24:$AZ24,0)+1)/MAX(Data_Baseline!$C24:$AZ24),IF(Data_Baseline!H24=0,SMALL(Data_Baseline!$C24:$AZ24,COUNTIF(Data_Baseline!$C24:$AZ24,0)+1)/MAX(Data_Baseline!$C24:$AZ24),Data_Baseline!H24/MAX(Data_Baseline!$C24:$AZ24))),IF(I$3&lt;=$B$2,SMALL(Data_Baseline!$C24:$AZ24,COUNTIF(Data_Baseline!$C24:$AZ24,0)+1),IF(Data_Baseline!H24=0,SMALL(Data_Baseline!$C24:$AZ24,COUNTIF(Data_Baseline!$C24:$AZ24,0)+1),Data_Baseline!H24)))),"")</f>
        <v>1.2823715547418833E-3</v>
      </c>
      <c r="J24" s="79">
        <f ca="1">IFERROR(IF(Data_Baseline!I24="","",IF($C$3="On",IF(J$3&lt;=$B$2,SMALL(Data_Baseline!$C24:$AZ24,COUNTIF(Data_Baseline!$C24:$AZ24,0)+1)/MAX(Data_Baseline!$C24:$AZ24),IF(Data_Baseline!I24=0,SMALL(Data_Baseline!$C24:$AZ24,COUNTIF(Data_Baseline!$C24:$AZ24,0)+1)/MAX(Data_Baseline!$C24:$AZ24),Data_Baseline!I24/MAX(Data_Baseline!$C24:$AZ24))),IF(J$3&lt;=$B$2,SMALL(Data_Baseline!$C24:$AZ24,COUNTIF(Data_Baseline!$C24:$AZ24,0)+1),IF(Data_Baseline!I24=0,SMALL(Data_Baseline!$C24:$AZ24,COUNTIF(Data_Baseline!$C24:$AZ24,0)+1),Data_Baseline!I24)))),"")</f>
        <v>1.2823715547418833E-3</v>
      </c>
      <c r="K24" s="79">
        <f ca="1">IFERROR(IF(Data_Baseline!J24="","",IF($C$3="On",IF(K$3&lt;=$B$2,SMALL(Data_Baseline!$C24:$AZ24,COUNTIF(Data_Baseline!$C24:$AZ24,0)+1)/MAX(Data_Baseline!$C24:$AZ24),IF(Data_Baseline!J24=0,SMALL(Data_Baseline!$C24:$AZ24,COUNTIF(Data_Baseline!$C24:$AZ24,0)+1)/MAX(Data_Baseline!$C24:$AZ24),Data_Baseline!J24/MAX(Data_Baseline!$C24:$AZ24))),IF(K$3&lt;=$B$2,SMALL(Data_Baseline!$C24:$AZ24,COUNTIF(Data_Baseline!$C24:$AZ24,0)+1),IF(Data_Baseline!J24=0,SMALL(Data_Baseline!$C24:$AZ24,COUNTIF(Data_Baseline!$C24:$AZ24,0)+1),Data_Baseline!J24)))),"")</f>
        <v>1.2823715547418833E-3</v>
      </c>
      <c r="L24" s="79">
        <f ca="1">IFERROR(IF(Data_Baseline!K24="","",IF($C$3="On",IF(L$3&lt;=$B$2,SMALL(Data_Baseline!$C24:$AZ24,COUNTIF(Data_Baseline!$C24:$AZ24,0)+1)/MAX(Data_Baseline!$C24:$AZ24),IF(Data_Baseline!K24=0,SMALL(Data_Baseline!$C24:$AZ24,COUNTIF(Data_Baseline!$C24:$AZ24,0)+1)/MAX(Data_Baseline!$C24:$AZ24),Data_Baseline!K24/MAX(Data_Baseline!$C24:$AZ24))),IF(L$3&lt;=$B$2,SMALL(Data_Baseline!$C24:$AZ24,COUNTIF(Data_Baseline!$C24:$AZ24,0)+1),IF(Data_Baseline!K24=0,SMALL(Data_Baseline!$C24:$AZ24,COUNTIF(Data_Baseline!$C24:$AZ24,0)+1),Data_Baseline!K24)))),"")</f>
        <v>1.2823715547418833E-3</v>
      </c>
      <c r="M24" s="79">
        <f ca="1">IFERROR(IF(Data_Baseline!L24="","",IF($C$3="On",IF(M$3&lt;=$B$2,SMALL(Data_Baseline!$C24:$AZ24,COUNTIF(Data_Baseline!$C24:$AZ24,0)+1)/MAX(Data_Baseline!$C24:$AZ24),IF(Data_Baseline!L24=0,SMALL(Data_Baseline!$C24:$AZ24,COUNTIF(Data_Baseline!$C24:$AZ24,0)+1)/MAX(Data_Baseline!$C24:$AZ24),Data_Baseline!L24/MAX(Data_Baseline!$C24:$AZ24))),IF(M$3&lt;=$B$2,SMALL(Data_Baseline!$C24:$AZ24,COUNTIF(Data_Baseline!$C24:$AZ24,0)+1),IF(Data_Baseline!L24=0,SMALL(Data_Baseline!$C24:$AZ24,COUNTIF(Data_Baseline!$C24:$AZ24,0)+1),Data_Baseline!L24)))),"")</f>
        <v>1.2823715547418833E-3</v>
      </c>
      <c r="N24" s="79">
        <f ca="1">IFERROR(IF(Data_Baseline!M24="","",IF($C$3="On",IF(N$3&lt;=$B$2,SMALL(Data_Baseline!$C24:$AZ24,COUNTIF(Data_Baseline!$C24:$AZ24,0)+1)/MAX(Data_Baseline!$C24:$AZ24),IF(Data_Baseline!M24=0,SMALL(Data_Baseline!$C24:$AZ24,COUNTIF(Data_Baseline!$C24:$AZ24,0)+1)/MAX(Data_Baseline!$C24:$AZ24),Data_Baseline!M24/MAX(Data_Baseline!$C24:$AZ24))),IF(N$3&lt;=$B$2,SMALL(Data_Baseline!$C24:$AZ24,COUNTIF(Data_Baseline!$C24:$AZ24,0)+1),IF(Data_Baseline!M24=0,SMALL(Data_Baseline!$C24:$AZ24,COUNTIF(Data_Baseline!$C24:$AZ24,0)+1),Data_Baseline!M24)))),"")</f>
        <v>1.2823715547418833E-3</v>
      </c>
      <c r="O24" s="79">
        <f ca="1">IFERROR(IF(Data_Baseline!N24="","",IF($C$3="On",IF(O$3&lt;=$B$2,SMALL(Data_Baseline!$C24:$AZ24,COUNTIF(Data_Baseline!$C24:$AZ24,0)+1)/MAX(Data_Baseline!$C24:$AZ24),IF(Data_Baseline!N24=0,SMALL(Data_Baseline!$C24:$AZ24,COUNTIF(Data_Baseline!$C24:$AZ24,0)+1)/MAX(Data_Baseline!$C24:$AZ24),Data_Baseline!N24/MAX(Data_Baseline!$C24:$AZ24))),IF(O$3&lt;=$B$2,SMALL(Data_Baseline!$C24:$AZ24,COUNTIF(Data_Baseline!$C24:$AZ24,0)+1),IF(Data_Baseline!N24=0,SMALL(Data_Baseline!$C24:$AZ24,COUNTIF(Data_Baseline!$C24:$AZ24,0)+1),Data_Baseline!N24)))),"")</f>
        <v>1.2823715547418833E-3</v>
      </c>
      <c r="P24" s="79">
        <f ca="1">IFERROR(IF(Data_Baseline!O24="","",IF($C$3="On",IF(P$3&lt;=$B$2,SMALL(Data_Baseline!$C24:$AZ24,COUNTIF(Data_Baseline!$C24:$AZ24,0)+1)/MAX(Data_Baseline!$C24:$AZ24),IF(Data_Baseline!O24=0,SMALL(Data_Baseline!$C24:$AZ24,COUNTIF(Data_Baseline!$C24:$AZ24,0)+1)/MAX(Data_Baseline!$C24:$AZ24),Data_Baseline!O24/MAX(Data_Baseline!$C24:$AZ24))),IF(P$3&lt;=$B$2,SMALL(Data_Baseline!$C24:$AZ24,COUNTIF(Data_Baseline!$C24:$AZ24,0)+1),IF(Data_Baseline!O24=0,SMALL(Data_Baseline!$C24:$AZ24,COUNTIF(Data_Baseline!$C24:$AZ24,0)+1),Data_Baseline!O24)))),"")</f>
        <v>1.2823715547418833E-3</v>
      </c>
      <c r="Q24" s="79">
        <f ca="1">IFERROR(IF(Data_Baseline!P24="","",IF($C$3="On",IF(Q$3&lt;=$B$2,SMALL(Data_Baseline!$C24:$AZ24,COUNTIF(Data_Baseline!$C24:$AZ24,0)+1)/MAX(Data_Baseline!$C24:$AZ24),IF(Data_Baseline!P24=0,SMALL(Data_Baseline!$C24:$AZ24,COUNTIF(Data_Baseline!$C24:$AZ24,0)+1)/MAX(Data_Baseline!$C24:$AZ24),Data_Baseline!P24/MAX(Data_Baseline!$C24:$AZ24))),IF(Q$3&lt;=$B$2,SMALL(Data_Baseline!$C24:$AZ24,COUNTIF(Data_Baseline!$C24:$AZ24,0)+1),IF(Data_Baseline!P24=0,SMALL(Data_Baseline!$C24:$AZ24,COUNTIF(Data_Baseline!$C24:$AZ24,0)+1),Data_Baseline!P24)))),"")</f>
        <v>1.2823715547418833E-3</v>
      </c>
      <c r="R24" s="79">
        <f ca="1">IFERROR(IF(Data_Baseline!Q24="","",IF($C$3="On",IF(R$3&lt;=$B$2,SMALL(Data_Baseline!$C24:$AZ24,COUNTIF(Data_Baseline!$C24:$AZ24,0)+1)/MAX(Data_Baseline!$C24:$AZ24),IF(Data_Baseline!Q24=0,SMALL(Data_Baseline!$C24:$AZ24,COUNTIF(Data_Baseline!$C24:$AZ24,0)+1)/MAX(Data_Baseline!$C24:$AZ24),Data_Baseline!Q24/MAX(Data_Baseline!$C24:$AZ24))),IF(R$3&lt;=$B$2,SMALL(Data_Baseline!$C24:$AZ24,COUNTIF(Data_Baseline!$C24:$AZ24,0)+1),IF(Data_Baseline!Q24=0,SMALL(Data_Baseline!$C24:$AZ24,COUNTIF(Data_Baseline!$C24:$AZ24,0)+1),Data_Baseline!Q24)))),"")</f>
        <v>1.2823715547418833E-3</v>
      </c>
      <c r="S24" s="79">
        <f ca="1">IFERROR(IF(Data_Baseline!R24="","",IF($C$3="On",IF(S$3&lt;=$B$2,SMALL(Data_Baseline!$C24:$AZ24,COUNTIF(Data_Baseline!$C24:$AZ24,0)+1)/MAX(Data_Baseline!$C24:$AZ24),IF(Data_Baseline!R24=0,SMALL(Data_Baseline!$C24:$AZ24,COUNTIF(Data_Baseline!$C24:$AZ24,0)+1)/MAX(Data_Baseline!$C24:$AZ24),Data_Baseline!R24/MAX(Data_Baseline!$C24:$AZ24))),IF(S$3&lt;=$B$2,SMALL(Data_Baseline!$C24:$AZ24,COUNTIF(Data_Baseline!$C24:$AZ24,0)+1),IF(Data_Baseline!R24=0,SMALL(Data_Baseline!$C24:$AZ24,COUNTIF(Data_Baseline!$C24:$AZ24,0)+1),Data_Baseline!R24)))),"")</f>
        <v>1.2823715547418833E-3</v>
      </c>
      <c r="T24" s="79">
        <f ca="1">IFERROR(IF(Data_Baseline!S24="","",IF($C$3="On",IF(T$3&lt;=$B$2,SMALL(Data_Baseline!$C24:$AZ24,COUNTIF(Data_Baseline!$C24:$AZ24,0)+1)/MAX(Data_Baseline!$C24:$AZ24),IF(Data_Baseline!S24=0,SMALL(Data_Baseline!$C24:$AZ24,COUNTIF(Data_Baseline!$C24:$AZ24,0)+1)/MAX(Data_Baseline!$C24:$AZ24),Data_Baseline!S24/MAX(Data_Baseline!$C24:$AZ24))),IF(T$3&lt;=$B$2,SMALL(Data_Baseline!$C24:$AZ24,COUNTIF(Data_Baseline!$C24:$AZ24,0)+1),IF(Data_Baseline!S24=0,SMALL(Data_Baseline!$C24:$AZ24,COUNTIF(Data_Baseline!$C24:$AZ24,0)+1),Data_Baseline!S24)))),"")</f>
        <v>1.2823715547418833E-3</v>
      </c>
      <c r="U24" s="79">
        <f ca="1">IFERROR(IF(Data_Baseline!T24="","",IF($C$3="On",IF(U$3&lt;=$B$2,SMALL(Data_Baseline!$C24:$AZ24,COUNTIF(Data_Baseline!$C24:$AZ24,0)+1)/MAX(Data_Baseline!$C24:$AZ24),IF(Data_Baseline!T24=0,SMALL(Data_Baseline!$C24:$AZ24,COUNTIF(Data_Baseline!$C24:$AZ24,0)+1)/MAX(Data_Baseline!$C24:$AZ24),Data_Baseline!T24/MAX(Data_Baseline!$C24:$AZ24))),IF(U$3&lt;=$B$2,SMALL(Data_Baseline!$C24:$AZ24,COUNTIF(Data_Baseline!$C24:$AZ24,0)+1),IF(Data_Baseline!T24=0,SMALL(Data_Baseline!$C24:$AZ24,COUNTIF(Data_Baseline!$C24:$AZ24,0)+1),Data_Baseline!T24)))),"")</f>
        <v>1.2823715547418833E-3</v>
      </c>
      <c r="V24" s="79">
        <f ca="1">IFERROR(IF(Data_Baseline!U24="","",IF($C$3="On",IF(V$3&lt;=$B$2,SMALL(Data_Baseline!$C24:$AZ24,COUNTIF(Data_Baseline!$C24:$AZ24,0)+1)/MAX(Data_Baseline!$C24:$AZ24),IF(Data_Baseline!U24=0,SMALL(Data_Baseline!$C24:$AZ24,COUNTIF(Data_Baseline!$C24:$AZ24,0)+1)/MAX(Data_Baseline!$C24:$AZ24),Data_Baseline!U24/MAX(Data_Baseline!$C24:$AZ24))),IF(V$3&lt;=$B$2,SMALL(Data_Baseline!$C24:$AZ24,COUNTIF(Data_Baseline!$C24:$AZ24,0)+1),IF(Data_Baseline!U24=0,SMALL(Data_Baseline!$C24:$AZ24,COUNTIF(Data_Baseline!$C24:$AZ24,0)+1),Data_Baseline!U24)))),"")</f>
        <v>1.2823715547418833E-3</v>
      </c>
      <c r="W24" s="79">
        <f ca="1">IFERROR(IF(Data_Baseline!V24="","",IF($C$3="On",IF(W$3&lt;=$B$2,SMALL(Data_Baseline!$C24:$AZ24,COUNTIF(Data_Baseline!$C24:$AZ24,0)+1)/MAX(Data_Baseline!$C24:$AZ24),IF(Data_Baseline!V24=0,SMALL(Data_Baseline!$C24:$AZ24,COUNTIF(Data_Baseline!$C24:$AZ24,0)+1)/MAX(Data_Baseline!$C24:$AZ24),Data_Baseline!V24/MAX(Data_Baseline!$C24:$AZ24))),IF(W$3&lt;=$B$2,SMALL(Data_Baseline!$C24:$AZ24,COUNTIF(Data_Baseline!$C24:$AZ24,0)+1),IF(Data_Baseline!V24=0,SMALL(Data_Baseline!$C24:$AZ24,COUNTIF(Data_Baseline!$C24:$AZ24,0)+1),Data_Baseline!V24)))),"")</f>
        <v>1.2823715547418833E-3</v>
      </c>
      <c r="X24" s="79">
        <f ca="1">IFERROR(IF(Data_Baseline!W24="","",IF($C$3="On",IF(X$3&lt;=$B$2,SMALL(Data_Baseline!$C24:$AZ24,COUNTIF(Data_Baseline!$C24:$AZ24,0)+1)/MAX(Data_Baseline!$C24:$AZ24),IF(Data_Baseline!W24=0,SMALL(Data_Baseline!$C24:$AZ24,COUNTIF(Data_Baseline!$C24:$AZ24,0)+1)/MAX(Data_Baseline!$C24:$AZ24),Data_Baseline!W24/MAX(Data_Baseline!$C24:$AZ24))),IF(X$3&lt;=$B$2,SMALL(Data_Baseline!$C24:$AZ24,COUNTIF(Data_Baseline!$C24:$AZ24,0)+1),IF(Data_Baseline!W24=0,SMALL(Data_Baseline!$C24:$AZ24,COUNTIF(Data_Baseline!$C24:$AZ24,0)+1),Data_Baseline!W24)))),"")</f>
        <v>1.2823715547418833E-3</v>
      </c>
      <c r="Y24" s="79">
        <f ca="1">IFERROR(IF(Data_Baseline!X24="","",IF($C$3="On",IF(Y$3&lt;=$B$2,SMALL(Data_Baseline!$C24:$AZ24,COUNTIF(Data_Baseline!$C24:$AZ24,0)+1)/MAX(Data_Baseline!$C24:$AZ24),IF(Data_Baseline!X24=0,SMALL(Data_Baseline!$C24:$AZ24,COUNTIF(Data_Baseline!$C24:$AZ24,0)+1)/MAX(Data_Baseline!$C24:$AZ24),Data_Baseline!X24/MAX(Data_Baseline!$C24:$AZ24))),IF(Y$3&lt;=$B$2,SMALL(Data_Baseline!$C24:$AZ24,COUNTIF(Data_Baseline!$C24:$AZ24,0)+1),IF(Data_Baseline!X24=0,SMALL(Data_Baseline!$C24:$AZ24,COUNTIF(Data_Baseline!$C24:$AZ24,0)+1),Data_Baseline!X24)))),"")</f>
        <v>1.2823715547418833E-3</v>
      </c>
      <c r="Z24" s="79">
        <f ca="1">IFERROR(IF(Data_Baseline!Y24="","",IF($C$3="On",IF(Z$3&lt;=$B$2,SMALL(Data_Baseline!$C24:$AZ24,COUNTIF(Data_Baseline!$C24:$AZ24,0)+1)/MAX(Data_Baseline!$C24:$AZ24),IF(Data_Baseline!Y24=0,SMALL(Data_Baseline!$C24:$AZ24,COUNTIF(Data_Baseline!$C24:$AZ24,0)+1)/MAX(Data_Baseline!$C24:$AZ24),Data_Baseline!Y24/MAX(Data_Baseline!$C24:$AZ24))),IF(Z$3&lt;=$B$2,SMALL(Data_Baseline!$C24:$AZ24,COUNTIF(Data_Baseline!$C24:$AZ24,0)+1),IF(Data_Baseline!Y24=0,SMALL(Data_Baseline!$C24:$AZ24,COUNTIF(Data_Baseline!$C24:$AZ24,0)+1),Data_Baseline!Y24)))),"")</f>
        <v>1.2823715547418833E-3</v>
      </c>
      <c r="AA24" s="79">
        <f ca="1">IFERROR(IF(Data_Baseline!Z24="","",IF($C$3="On",IF(AA$3&lt;=$B$2,SMALL(Data_Baseline!$C24:$AZ24,COUNTIF(Data_Baseline!$C24:$AZ24,0)+1)/MAX(Data_Baseline!$C24:$AZ24),IF(Data_Baseline!Z24=0,SMALL(Data_Baseline!$C24:$AZ24,COUNTIF(Data_Baseline!$C24:$AZ24,0)+1)/MAX(Data_Baseline!$C24:$AZ24),Data_Baseline!Z24/MAX(Data_Baseline!$C24:$AZ24))),IF(AA$3&lt;=$B$2,SMALL(Data_Baseline!$C24:$AZ24,COUNTIF(Data_Baseline!$C24:$AZ24,0)+1),IF(Data_Baseline!Z24=0,SMALL(Data_Baseline!$C24:$AZ24,COUNTIF(Data_Baseline!$C24:$AZ24,0)+1),Data_Baseline!Z24)))),"")</f>
        <v>3.0656817312838128E-3</v>
      </c>
      <c r="AB24" s="79">
        <f ca="1">IFERROR(IF(Data_Baseline!AA24="","",IF($C$3="On",IF(AB$3&lt;=$B$2,SMALL(Data_Baseline!$C24:$AZ24,COUNTIF(Data_Baseline!$C24:$AZ24,0)+1)/MAX(Data_Baseline!$C24:$AZ24),IF(Data_Baseline!AA24=0,SMALL(Data_Baseline!$C24:$AZ24,COUNTIF(Data_Baseline!$C24:$AZ24,0)+1)/MAX(Data_Baseline!$C24:$AZ24),Data_Baseline!AA24/MAX(Data_Baseline!$C24:$AZ24))),IF(AB$3&lt;=$B$2,SMALL(Data_Baseline!$C24:$AZ24,COUNTIF(Data_Baseline!$C24:$AZ24,0)+1),IF(Data_Baseline!AA24=0,SMALL(Data_Baseline!$C24:$AZ24,COUNTIF(Data_Baseline!$C24:$AZ24,0)+1),Data_Baseline!AA24)))),"")</f>
        <v>1.112548369427529E-2</v>
      </c>
      <c r="AC24" s="79">
        <f ca="1">IFERROR(IF(Data_Baseline!AB24="","",IF($C$3="On",IF(AC$3&lt;=$B$2,SMALL(Data_Baseline!$C24:$AZ24,COUNTIF(Data_Baseline!$C24:$AZ24,0)+1)/MAX(Data_Baseline!$C24:$AZ24),IF(Data_Baseline!AB24=0,SMALL(Data_Baseline!$C24:$AZ24,COUNTIF(Data_Baseline!$C24:$AZ24,0)+1)/MAX(Data_Baseline!$C24:$AZ24),Data_Baseline!AB24/MAX(Data_Baseline!$C24:$AZ24))),IF(AC$3&lt;=$B$2,SMALL(Data_Baseline!$C24:$AZ24,COUNTIF(Data_Baseline!$C24:$AZ24,0)+1),IF(Data_Baseline!AB24=0,SMALL(Data_Baseline!$C24:$AZ24,COUNTIF(Data_Baseline!$C24:$AZ24,0)+1),Data_Baseline!AB24)))),"")</f>
        <v>2.6378946773151963E-2</v>
      </c>
      <c r="AD24" s="79">
        <f ca="1">IFERROR(IF(Data_Baseline!AC24="","",IF($C$3="On",IF(AD$3&lt;=$B$2,SMALL(Data_Baseline!$C24:$AZ24,COUNTIF(Data_Baseline!$C24:$AZ24,0)+1)/MAX(Data_Baseline!$C24:$AZ24),IF(Data_Baseline!AC24=0,SMALL(Data_Baseline!$C24:$AZ24,COUNTIF(Data_Baseline!$C24:$AZ24,0)+1)/MAX(Data_Baseline!$C24:$AZ24),Data_Baseline!AC24/MAX(Data_Baseline!$C24:$AZ24))),IF(AD$3&lt;=$B$2,SMALL(Data_Baseline!$C24:$AZ24,COUNTIF(Data_Baseline!$C24:$AZ24,0)+1),IF(Data_Baseline!AC24=0,SMALL(Data_Baseline!$C24:$AZ24,COUNTIF(Data_Baseline!$C24:$AZ24,0)+1),Data_Baseline!AC24)))),"")</f>
        <v>5.4771140707732743E-2</v>
      </c>
      <c r="AE24" s="79">
        <f ca="1">IFERROR(IF(Data_Baseline!AD24="","",IF($C$3="On",IF(AE$3&lt;=$B$2,SMALL(Data_Baseline!$C24:$AZ24,COUNTIF(Data_Baseline!$C24:$AZ24,0)+1)/MAX(Data_Baseline!$C24:$AZ24),IF(Data_Baseline!AD24=0,SMALL(Data_Baseline!$C24:$AZ24,COUNTIF(Data_Baseline!$C24:$AZ24,0)+1)/MAX(Data_Baseline!$C24:$AZ24),Data_Baseline!AD24/MAX(Data_Baseline!$C24:$AZ24))),IF(AE$3&lt;=$B$2,SMALL(Data_Baseline!$C24:$AZ24,COUNTIF(Data_Baseline!$C24:$AZ24,0)+1),IF(Data_Baseline!AD24=0,SMALL(Data_Baseline!$C24:$AZ24,COUNTIF(Data_Baseline!$C24:$AZ24,0)+1),Data_Baseline!AD24)))),"")</f>
        <v>0.10578014865140437</v>
      </c>
      <c r="AF24" s="79">
        <f ca="1">IFERROR(IF(Data_Baseline!AE24="","",IF($C$3="On",IF(AF$3&lt;=$B$2,SMALL(Data_Baseline!$C24:$AZ24,COUNTIF(Data_Baseline!$C24:$AZ24,0)+1)/MAX(Data_Baseline!$C24:$AZ24),IF(Data_Baseline!AE24=0,SMALL(Data_Baseline!$C24:$AZ24,COUNTIF(Data_Baseline!$C24:$AZ24,0)+1)/MAX(Data_Baseline!$C24:$AZ24),Data_Baseline!AE24/MAX(Data_Baseline!$C24:$AZ24))),IF(AF$3&lt;=$B$2,SMALL(Data_Baseline!$C24:$AZ24,COUNTIF(Data_Baseline!$C24:$AZ24,0)+1),IF(Data_Baseline!AE24=0,SMALL(Data_Baseline!$C24:$AZ24,COUNTIF(Data_Baseline!$C24:$AZ24,0)+1),Data_Baseline!AE24)))),"")</f>
        <v>0.1923371651100283</v>
      </c>
      <c r="AG24" s="79">
        <f ca="1">IFERROR(IF(Data_Baseline!AF24="","",IF($C$3="On",IF(AG$3&lt;=$B$2,SMALL(Data_Baseline!$C24:$AZ24,COUNTIF(Data_Baseline!$C24:$AZ24,0)+1)/MAX(Data_Baseline!$C24:$AZ24),IF(Data_Baseline!AF24=0,SMALL(Data_Baseline!$C24:$AZ24,COUNTIF(Data_Baseline!$C24:$AZ24,0)+1)/MAX(Data_Baseline!$C24:$AZ24),Data_Baseline!AF24/MAX(Data_Baseline!$C24:$AZ24))),IF(AG$3&lt;=$B$2,SMALL(Data_Baseline!$C24:$AZ24,COUNTIF(Data_Baseline!$C24:$AZ24,0)+1),IF(Data_Baseline!AF24=0,SMALL(Data_Baseline!$C24:$AZ24,COUNTIF(Data_Baseline!$C24:$AZ24,0)+1),Data_Baseline!AF24)))),"")</f>
        <v>0.31904250008220381</v>
      </c>
      <c r="AH24" s="79">
        <f ca="1">IFERROR(IF(Data_Baseline!AG24="","",IF($C$3="On",IF(AH$3&lt;=$B$2,SMALL(Data_Baseline!$C24:$AZ24,COUNTIF(Data_Baseline!$C24:$AZ24,0)+1)/MAX(Data_Baseline!$C24:$AZ24),IF(Data_Baseline!AG24=0,SMALL(Data_Baseline!$C24:$AZ24,COUNTIF(Data_Baseline!$C24:$AZ24,0)+1)/MAX(Data_Baseline!$C24:$AZ24),Data_Baseline!AG24/MAX(Data_Baseline!$C24:$AZ24))),IF(AH$3&lt;=$B$2,SMALL(Data_Baseline!$C24:$AZ24,COUNTIF(Data_Baseline!$C24:$AZ24,0)+1),IF(Data_Baseline!AG24=0,SMALL(Data_Baseline!$C24:$AZ24,COUNTIF(Data_Baseline!$C24:$AZ24,0)+1),Data_Baseline!AG24)))),"")</f>
        <v>0.47153789140782704</v>
      </c>
      <c r="AI24" s="79">
        <f ca="1">IFERROR(IF(Data_Baseline!AH24="","",IF($C$3="On",IF(AI$3&lt;=$B$2,SMALL(Data_Baseline!$C24:$AZ24,COUNTIF(Data_Baseline!$C24:$AZ24,0)+1)/MAX(Data_Baseline!$C24:$AZ24),IF(Data_Baseline!AH24=0,SMALL(Data_Baseline!$C24:$AZ24,COUNTIF(Data_Baseline!$C24:$AZ24,0)+1)/MAX(Data_Baseline!$C24:$AZ24),Data_Baseline!AH24/MAX(Data_Baseline!$C24:$AZ24))),IF(AI$3&lt;=$B$2,SMALL(Data_Baseline!$C24:$AZ24,COUNTIF(Data_Baseline!$C24:$AZ24,0)+1),IF(Data_Baseline!AH24=0,SMALL(Data_Baseline!$C24:$AZ24,COUNTIF(Data_Baseline!$C24:$AZ24,0)+1),Data_Baseline!AH24)))),"")</f>
        <v>0.62403151906911081</v>
      </c>
      <c r="AJ24" s="79">
        <f ca="1">IFERROR(IF(Data_Baseline!AI24="","",IF($C$3="On",IF(AJ$3&lt;=$B$2,SMALL(Data_Baseline!$C24:$AZ24,COUNTIF(Data_Baseline!$C24:$AZ24,0)+1)/MAX(Data_Baseline!$C24:$AZ24),IF(Data_Baseline!AI24=0,SMALL(Data_Baseline!$C24:$AZ24,COUNTIF(Data_Baseline!$C24:$AZ24,0)+1)/MAX(Data_Baseline!$C24:$AZ24),Data_Baseline!AI24/MAX(Data_Baseline!$C24:$AZ24))),IF(AJ$3&lt;=$B$2,SMALL(Data_Baseline!$C24:$AZ24,COUNTIF(Data_Baseline!$C24:$AZ24,0)+1),IF(Data_Baseline!AI24=0,SMALL(Data_Baseline!$C24:$AZ24,COUNTIF(Data_Baseline!$C24:$AZ24,0)+1),Data_Baseline!AI24)))),"")</f>
        <v>0.75146056923715354</v>
      </c>
      <c r="AK24" s="79">
        <f ca="1">IFERROR(IF(Data_Baseline!AJ24="","",IF($C$3="On",IF(AK$3&lt;=$B$2,SMALL(Data_Baseline!$C24:$AZ24,COUNTIF(Data_Baseline!$C24:$AZ24,0)+1)/MAX(Data_Baseline!$C24:$AZ24),IF(Data_Baseline!AJ24=0,SMALL(Data_Baseline!$C24:$AZ24,COUNTIF(Data_Baseline!$C24:$AZ24,0)+1)/MAX(Data_Baseline!$C24:$AZ24),Data_Baseline!AJ24/MAX(Data_Baseline!$C24:$AZ24))),IF(AK$3&lt;=$B$2,SMALL(Data_Baseline!$C24:$AZ24,COUNTIF(Data_Baseline!$C24:$AZ24,0)+1),IF(Data_Baseline!AJ24=0,SMALL(Data_Baseline!$C24:$AZ24,COUNTIF(Data_Baseline!$C24:$AZ24,0)+1),Data_Baseline!AJ24)))),"")</f>
        <v>0.84501270510536042</v>
      </c>
      <c r="AL24" s="79">
        <f ca="1">IFERROR(IF(Data_Baseline!AK24="","",IF($C$3="On",IF(AL$3&lt;=$B$2,SMALL(Data_Baseline!$C24:$AZ24,COUNTIF(Data_Baseline!$C24:$AZ24,0)+1)/MAX(Data_Baseline!$C24:$AZ24),IF(Data_Baseline!AK24=0,SMALL(Data_Baseline!$C24:$AZ24,COUNTIF(Data_Baseline!$C24:$AZ24,0)+1)/MAX(Data_Baseline!$C24:$AZ24),Data_Baseline!AK24/MAX(Data_Baseline!$C24:$AZ24))),IF(AL$3&lt;=$B$2,SMALL(Data_Baseline!$C24:$AZ24,COUNTIF(Data_Baseline!$C24:$AZ24,0)+1),IF(Data_Baseline!AK24=0,SMALL(Data_Baseline!$C24:$AZ24,COUNTIF(Data_Baseline!$C24:$AZ24,0)+1),Data_Baseline!AK24)))),"")</f>
        <v>0.90644189107521245</v>
      </c>
      <c r="AM24" s="79">
        <f ca="1">IFERROR(IF(Data_Baseline!AL24="","",IF($C$3="On",IF(AM$3&lt;=$B$2,SMALL(Data_Baseline!$C24:$AZ24,COUNTIF(Data_Baseline!$C24:$AZ24,0)+1)/MAX(Data_Baseline!$C24:$AZ24),IF(Data_Baseline!AL24=0,SMALL(Data_Baseline!$C24:$AZ24,COUNTIF(Data_Baseline!$C24:$AZ24,0)+1)/MAX(Data_Baseline!$C24:$AZ24),Data_Baseline!AL24/MAX(Data_Baseline!$C24:$AZ24))),IF(AM$3&lt;=$B$2,SMALL(Data_Baseline!$C24:$AZ24,COUNTIF(Data_Baseline!$C24:$AZ24,0)+1),IF(Data_Baseline!AL24=0,SMALL(Data_Baseline!$C24:$AZ24,COUNTIF(Data_Baseline!$C24:$AZ24,0)+1),Data_Baseline!AL24)))),"")</f>
        <v>0.94454300474995634</v>
      </c>
      <c r="AN24" s="79">
        <f ca="1">IFERROR(IF(Data_Baseline!AM24="","",IF($C$3="On",IF(AN$3&lt;=$B$2,SMALL(Data_Baseline!$C24:$AZ24,COUNTIF(Data_Baseline!$C24:$AZ24,0)+1)/MAX(Data_Baseline!$C24:$AZ24),IF(Data_Baseline!AM24=0,SMALL(Data_Baseline!$C24:$AZ24,COUNTIF(Data_Baseline!$C24:$AZ24,0)+1)/MAX(Data_Baseline!$C24:$AZ24),Data_Baseline!AM24/MAX(Data_Baseline!$C24:$AZ24))),IF(AN$3&lt;=$B$2,SMALL(Data_Baseline!$C24:$AZ24,COUNTIF(Data_Baseline!$C24:$AZ24,0)+1),IF(Data_Baseline!AM24=0,SMALL(Data_Baseline!$C24:$AZ24,COUNTIF(Data_Baseline!$C24:$AZ24,0)+1),Data_Baseline!AM24)))),"")</f>
        <v>0.96842516891495189</v>
      </c>
      <c r="AO24" s="79">
        <f ca="1">IFERROR(IF(Data_Baseline!AN24="","",IF($C$3="On",IF(AO$3&lt;=$B$2,SMALL(Data_Baseline!$C24:$AZ24,COUNTIF(Data_Baseline!$C24:$AZ24,0)+1)/MAX(Data_Baseline!$C24:$AZ24),IF(Data_Baseline!AN24=0,SMALL(Data_Baseline!$C24:$AZ24,COUNTIF(Data_Baseline!$C24:$AZ24,0)+1)/MAX(Data_Baseline!$C24:$AZ24),Data_Baseline!AN24/MAX(Data_Baseline!$C24:$AZ24))),IF(AO$3&lt;=$B$2,SMALL(Data_Baseline!$C24:$AZ24,COUNTIF(Data_Baseline!$C24:$AZ24,0)+1),IF(Data_Baseline!AN24=0,SMALL(Data_Baseline!$C24:$AZ24,COUNTIF(Data_Baseline!$C24:$AZ24,0)+1),Data_Baseline!AN24)))),"")</f>
        <v>0.98413973507091024</v>
      </c>
      <c r="AP24" s="79">
        <f ca="1">IFERROR(IF(Data_Baseline!AO24="","",IF($C$3="On",IF(AP$3&lt;=$B$2,SMALL(Data_Baseline!$C24:$AZ24,COUNTIF(Data_Baseline!$C24:$AZ24,0)+1)/MAX(Data_Baseline!$C24:$AZ24),IF(Data_Baseline!AO24=0,SMALL(Data_Baseline!$C24:$AZ24,COUNTIF(Data_Baseline!$C24:$AZ24,0)+1)/MAX(Data_Baseline!$C24:$AZ24),Data_Baseline!AO24/MAX(Data_Baseline!$C24:$AZ24))),IF(AP$3&lt;=$B$2,SMALL(Data_Baseline!$C24:$AZ24,COUNTIF(Data_Baseline!$C24:$AZ24,0)+1),IF(Data_Baseline!AO24=0,SMALL(Data_Baseline!$C24:$AZ24,COUNTIF(Data_Baseline!$C24:$AZ24,0)+1),Data_Baseline!AO24)))),"")</f>
        <v>0.9951511879254723</v>
      </c>
      <c r="AQ24" s="79">
        <f ca="1">IFERROR(IF(Data_Baseline!AP24="","",IF($C$3="On",IF(AQ$3&lt;=$B$2,SMALL(Data_Baseline!$C24:$AZ24,COUNTIF(Data_Baseline!$C24:$AZ24,0)+1)/MAX(Data_Baseline!$C24:$AZ24),IF(Data_Baseline!AP24=0,SMALL(Data_Baseline!$C24:$AZ24,COUNTIF(Data_Baseline!$C24:$AZ24,0)+1)/MAX(Data_Baseline!$C24:$AZ24),Data_Baseline!AP24/MAX(Data_Baseline!$C24:$AZ24))),IF(AQ$3&lt;=$B$2,SMALL(Data_Baseline!$C24:$AZ24,COUNTIF(Data_Baseline!$C24:$AZ24,0)+1),IF(Data_Baseline!AP24=0,SMALL(Data_Baseline!$C24:$AZ24,COUNTIF(Data_Baseline!$C24:$AZ24,0)+1),Data_Baseline!AP24)))),"")</f>
        <v>1</v>
      </c>
      <c r="AR24" s="79" t="str">
        <f>IFERROR(IF(Data_Baseline!AQ24="","",IF($C$3="On",IF(AR$3&lt;=$B$2,SMALL(Data_Baseline!$C24:$AZ24,COUNTIF(Data_Baseline!$C24:$AZ24,0)+1)/MAX(Data_Baseline!$C24:$AZ24),IF(Data_Baseline!AQ24=0,SMALL(Data_Baseline!$C24:$AZ24,COUNTIF(Data_Baseline!$C24:$AZ24,0)+1)/MAX(Data_Baseline!$C24:$AZ24),Data_Baseline!AQ24/MAX(Data_Baseline!$C24:$AZ24))),IF(AR$3&lt;=$B$2,SMALL(Data_Baseline!$C24:$AZ24,COUNTIF(Data_Baseline!$C24:$AZ24,0)+1),IF(Data_Baseline!AQ24=0,SMALL(Data_Baseline!$C24:$AZ24,COUNTIF(Data_Baseline!$C24:$AZ24,0)+1),Data_Baseline!AQ24)))),"")</f>
        <v/>
      </c>
      <c r="AS24" s="79" t="str">
        <f>IFERROR(IF(Data_Baseline!AR24="","",IF($C$3="On",IF(AS$3&lt;=$B$2,SMALL(Data_Baseline!$C24:$AZ24,COUNTIF(Data_Baseline!$C24:$AZ24,0)+1)/MAX(Data_Baseline!$C24:$AZ24),IF(Data_Baseline!AR24=0,SMALL(Data_Baseline!$C24:$AZ24,COUNTIF(Data_Baseline!$C24:$AZ24,0)+1)/MAX(Data_Baseline!$C24:$AZ24),Data_Baseline!AR24/MAX(Data_Baseline!$C24:$AZ24))),IF(AS$3&lt;=$B$2,SMALL(Data_Baseline!$C24:$AZ24,COUNTIF(Data_Baseline!$C24:$AZ24,0)+1),IF(Data_Baseline!AR24=0,SMALL(Data_Baseline!$C24:$AZ24,COUNTIF(Data_Baseline!$C24:$AZ24,0)+1),Data_Baseline!AR24)))),"")</f>
        <v/>
      </c>
      <c r="AT24" s="79" t="str">
        <f>IFERROR(IF(Data_Baseline!AS24="","",IF($C$3="On",IF(AT$3&lt;=$B$2,SMALL(Data_Baseline!$C24:$AZ24,COUNTIF(Data_Baseline!$C24:$AZ24,0)+1)/MAX(Data_Baseline!$C24:$AZ24),IF(Data_Baseline!AS24=0,SMALL(Data_Baseline!$C24:$AZ24,COUNTIF(Data_Baseline!$C24:$AZ24,0)+1)/MAX(Data_Baseline!$C24:$AZ24),Data_Baseline!AS24/MAX(Data_Baseline!$C24:$AZ24))),IF(AT$3&lt;=$B$2,SMALL(Data_Baseline!$C24:$AZ24,COUNTIF(Data_Baseline!$C24:$AZ24,0)+1),IF(Data_Baseline!AS24=0,SMALL(Data_Baseline!$C24:$AZ24,COUNTIF(Data_Baseline!$C24:$AZ24,0)+1),Data_Baseline!AS24)))),"")</f>
        <v/>
      </c>
      <c r="AU24" s="79" t="str">
        <f>IFERROR(IF(Data_Baseline!AT24="","",IF($C$3="On",IF(AU$3&lt;=$B$2,SMALL(Data_Baseline!$C24:$AZ24,COUNTIF(Data_Baseline!$C24:$AZ24,0)+1)/MAX(Data_Baseline!$C24:$AZ24),IF(Data_Baseline!AT24=0,SMALL(Data_Baseline!$C24:$AZ24,COUNTIF(Data_Baseline!$C24:$AZ24,0)+1)/MAX(Data_Baseline!$C24:$AZ24),Data_Baseline!AT24/MAX(Data_Baseline!$C24:$AZ24))),IF(AU$3&lt;=$B$2,SMALL(Data_Baseline!$C24:$AZ24,COUNTIF(Data_Baseline!$C24:$AZ24,0)+1),IF(Data_Baseline!AT24=0,SMALL(Data_Baseline!$C24:$AZ24,COUNTIF(Data_Baseline!$C24:$AZ24,0)+1),Data_Baseline!AT24)))),"")</f>
        <v/>
      </c>
      <c r="AV24" s="79" t="str">
        <f>IFERROR(IF(Data_Baseline!AU24="","",IF($C$3="On",IF(AV$3&lt;=$B$2,SMALL(Data_Baseline!$C24:$AZ24,COUNTIF(Data_Baseline!$C24:$AZ24,0)+1)/MAX(Data_Baseline!$C24:$AZ24),IF(Data_Baseline!AU24=0,SMALL(Data_Baseline!$C24:$AZ24,COUNTIF(Data_Baseline!$C24:$AZ24,0)+1)/MAX(Data_Baseline!$C24:$AZ24),Data_Baseline!AU24/MAX(Data_Baseline!$C24:$AZ24))),IF(AV$3&lt;=$B$2,SMALL(Data_Baseline!$C24:$AZ24,COUNTIF(Data_Baseline!$C24:$AZ24,0)+1),IF(Data_Baseline!AU24=0,SMALL(Data_Baseline!$C24:$AZ24,COUNTIF(Data_Baseline!$C24:$AZ24,0)+1),Data_Baseline!AU24)))),"")</f>
        <v/>
      </c>
      <c r="AW24" s="79" t="str">
        <f>IFERROR(IF(Data_Baseline!AV24="","",IF($C$3="On",IF(AW$3&lt;=$B$2,SMALL(Data_Baseline!$C24:$AZ24,COUNTIF(Data_Baseline!$C24:$AZ24,0)+1)/MAX(Data_Baseline!$C24:$AZ24),IF(Data_Baseline!AV24=0,SMALL(Data_Baseline!$C24:$AZ24,COUNTIF(Data_Baseline!$C24:$AZ24,0)+1)/MAX(Data_Baseline!$C24:$AZ24),Data_Baseline!AV24/MAX(Data_Baseline!$C24:$AZ24))),IF(AW$3&lt;=$B$2,SMALL(Data_Baseline!$C24:$AZ24,COUNTIF(Data_Baseline!$C24:$AZ24,0)+1),IF(Data_Baseline!AV24=0,SMALL(Data_Baseline!$C24:$AZ24,COUNTIF(Data_Baseline!$C24:$AZ24,0)+1),Data_Baseline!AV24)))),"")</f>
        <v/>
      </c>
      <c r="AX24" s="79" t="str">
        <f>IFERROR(IF(Data_Baseline!AW24="","",IF($C$3="On",IF(AX$3&lt;=$B$2,SMALL(Data_Baseline!$C24:$AZ24,COUNTIF(Data_Baseline!$C24:$AZ24,0)+1)/MAX(Data_Baseline!$C24:$AZ24),IF(Data_Baseline!AW24=0,SMALL(Data_Baseline!$C24:$AZ24,COUNTIF(Data_Baseline!$C24:$AZ24,0)+1)/MAX(Data_Baseline!$C24:$AZ24),Data_Baseline!AW24/MAX(Data_Baseline!$C24:$AZ24))),IF(AX$3&lt;=$B$2,SMALL(Data_Baseline!$C24:$AZ24,COUNTIF(Data_Baseline!$C24:$AZ24,0)+1),IF(Data_Baseline!AW24=0,SMALL(Data_Baseline!$C24:$AZ24,COUNTIF(Data_Baseline!$C24:$AZ24,0)+1),Data_Baseline!AW24)))),"")</f>
        <v/>
      </c>
      <c r="AY24" s="79" t="str">
        <f>IFERROR(IF(Data_Baseline!AX24="","",IF($C$3="On",IF(AY$3&lt;=$B$2,SMALL(Data_Baseline!$C24:$AZ24,COUNTIF(Data_Baseline!$C24:$AZ24,0)+1)/MAX(Data_Baseline!$C24:$AZ24),IF(Data_Baseline!AX24=0,SMALL(Data_Baseline!$C24:$AZ24,COUNTIF(Data_Baseline!$C24:$AZ24,0)+1)/MAX(Data_Baseline!$C24:$AZ24),Data_Baseline!AX24/MAX(Data_Baseline!$C24:$AZ24))),IF(AY$3&lt;=$B$2,SMALL(Data_Baseline!$C24:$AZ24,COUNTIF(Data_Baseline!$C24:$AZ24,0)+1),IF(Data_Baseline!AX24=0,SMALL(Data_Baseline!$C24:$AZ24,COUNTIF(Data_Baseline!$C24:$AZ24,0)+1),Data_Baseline!AX24)))),"")</f>
        <v/>
      </c>
      <c r="AZ24" s="79" t="str">
        <f>IFERROR(IF(Data_Baseline!AY24="","",IF($C$3="On",IF(AZ$3&lt;=$B$2,SMALL(Data_Baseline!$C24:$AZ24,COUNTIF(Data_Baseline!$C24:$AZ24,0)+1)/MAX(Data_Baseline!$C24:$AZ24),IF(Data_Baseline!AY24=0,SMALL(Data_Baseline!$C24:$AZ24,COUNTIF(Data_Baseline!$C24:$AZ24,0)+1)/MAX(Data_Baseline!$C24:$AZ24),Data_Baseline!AY24/MAX(Data_Baseline!$C24:$AZ24))),IF(AZ$3&lt;=$B$2,SMALL(Data_Baseline!$C24:$AZ24,COUNTIF(Data_Baseline!$C24:$AZ24,0)+1),IF(Data_Baseline!AY24=0,SMALL(Data_Baseline!$C24:$AZ24,COUNTIF(Data_Baseline!$C24:$AZ24,0)+1),Data_Baseline!AY24)))),"")</f>
        <v/>
      </c>
      <c r="BA24" s="79" t="str">
        <f>IFERROR(IF(Data_Baseline!AZ24="","",IF($C$3="On",IF(BA$3&lt;=$B$2,SMALL(Data_Baseline!$C24:$AZ24,COUNTIF(Data_Baseline!$C24:$AZ24,0)+1)/MAX(Data_Baseline!$C24:$AZ24),IF(Data_Baseline!AZ24=0,SMALL(Data_Baseline!$C24:$AZ24,COUNTIF(Data_Baseline!$C24:$AZ24,0)+1)/MAX(Data_Baseline!$C24:$AZ24),Data_Baseline!AZ24/MAX(Data_Baseline!$C24:$AZ24))),IF(BA$3&lt;=$B$2,SMALL(Data_Baseline!$C24:$AZ24,COUNTIF(Data_Baseline!$C24:$AZ24,0)+1),IF(Data_Baseline!AZ24=0,SMALL(Data_Baseline!$C24:$AZ24,COUNTIF(Data_Baseline!$C24:$AZ24,0)+1),Data_Baseline!AZ24)))),"")</f>
        <v/>
      </c>
      <c r="BB24" s="79">
        <f ca="1">IF(Data_Initial!BA24="",1,0)</f>
        <v>1</v>
      </c>
      <c r="BC24" s="2" t="str">
        <f t="shared" ca="1" si="0"/>
        <v>3G_Rpon2</v>
      </c>
      <c r="BD24" s="79" t="str">
        <f t="shared" ca="1" si="1"/>
        <v>3G</v>
      </c>
      <c r="BE24" s="79" t="str">
        <f ca="1">Data_Initial!BC24</f>
        <v>Rpon2</v>
      </c>
      <c r="BF24" s="79" t="str">
        <f ca="1">Data_Initial!BB24</f>
        <v>1_3</v>
      </c>
      <c r="BG24" s="79">
        <f ca="1">IFERROR((INDIRECT("Plate"&amp;Data!A24&amp;"_C!"&amp;CHAR(RIGHT(Data!B24,LEN(Data!B24)-1)+65)&amp;CODE(LEFT(Data!B24,1))-58)),"")</f>
        <v>0</v>
      </c>
      <c r="BH24" s="79" t="str">
        <f ca="1">Data_Initial!BA24</f>
        <v/>
      </c>
      <c r="BI24" s="79">
        <f t="shared" ca="1" si="2"/>
        <v>1.2823715547418833E-3</v>
      </c>
      <c r="BJ24" s="79" t="str">
        <f ca="1">IF(BH24="N",1+MAX($BJ$3:BJ23),"")</f>
        <v/>
      </c>
      <c r="BK24" s="79"/>
      <c r="BL24" s="79"/>
      <c r="BM24" s="79"/>
      <c r="BN24" s="79"/>
      <c r="BO24" s="79"/>
      <c r="BP24" s="79"/>
      <c r="BQ24" s="79"/>
      <c r="BR24" s="79"/>
      <c r="BS24" s="79"/>
      <c r="BT24" s="79"/>
      <c r="BU24" s="79"/>
      <c r="BV24" s="79"/>
      <c r="BW24" s="79"/>
      <c r="BX24" s="79"/>
      <c r="BY24" s="79"/>
      <c r="BZ24" s="79"/>
    </row>
    <row r="25" spans="1:78" x14ac:dyDescent="0.25">
      <c r="A25" s="79">
        <f ca="1">IF(BH25="N","N"&amp;BJ25,IF(BB25=0,"",MAX($A$3:A24)+1))</f>
        <v>22</v>
      </c>
      <c r="B25" s="79" t="str">
        <f ca="1">Data_Initial!A25&amp;C25</f>
        <v>1F3</v>
      </c>
      <c r="C25" s="79" t="str">
        <f ca="1">Data_Initial!B25</f>
        <v>F3</v>
      </c>
      <c r="D25" s="79">
        <f ca="1">IFERROR(IF(Data_Baseline!C25="","",IF($C$3="On",IF(D$3&lt;=$B$2,SMALL(Data_Baseline!$C25:$AZ25,COUNTIF(Data_Baseline!$C25:$AZ25,0)+1)/MAX(Data_Baseline!$C25:$AZ25),IF(Data_Baseline!C25=0,SMALL(Data_Baseline!$C25:$AZ25,COUNTIF(Data_Baseline!$C25:$AZ25,0)+1)/MAX(Data_Baseline!$C25:$AZ25),Data_Baseline!C25/MAX(Data_Baseline!$C25:$AZ25))),IF(D$3&lt;=$B$2,SMALL(Data_Baseline!$C25:$AZ25,COUNTIF(Data_Baseline!$C25:$AZ25,0)+1),IF(Data_Baseline!C25=0,SMALL(Data_Baseline!$C25:$AZ25,COUNTIF(Data_Baseline!$C25:$AZ25,0)+1),Data_Baseline!C25)))),"")</f>
        <v>3.7768996081331663E-5</v>
      </c>
      <c r="E25" s="79">
        <f ca="1">IFERROR(IF(Data_Baseline!D25="","",IF($C$3="On",IF(E$3&lt;=$B$2,SMALL(Data_Baseline!$C25:$AZ25,COUNTIF(Data_Baseline!$C25:$AZ25,0)+1)/MAX(Data_Baseline!$C25:$AZ25),IF(Data_Baseline!D25=0,SMALL(Data_Baseline!$C25:$AZ25,COUNTIF(Data_Baseline!$C25:$AZ25,0)+1)/MAX(Data_Baseline!$C25:$AZ25),Data_Baseline!D25/MAX(Data_Baseline!$C25:$AZ25))),IF(E$3&lt;=$B$2,SMALL(Data_Baseline!$C25:$AZ25,COUNTIF(Data_Baseline!$C25:$AZ25,0)+1),IF(Data_Baseline!D25=0,SMALL(Data_Baseline!$C25:$AZ25,COUNTIF(Data_Baseline!$C25:$AZ25,0)+1),Data_Baseline!D25)))),"")</f>
        <v>3.7768996081331663E-5</v>
      </c>
      <c r="F25" s="79">
        <f ca="1">IFERROR(IF(Data_Baseline!E25="","",IF($C$3="On",IF(F$3&lt;=$B$2,SMALL(Data_Baseline!$C25:$AZ25,COUNTIF(Data_Baseline!$C25:$AZ25,0)+1)/MAX(Data_Baseline!$C25:$AZ25),IF(Data_Baseline!E25=0,SMALL(Data_Baseline!$C25:$AZ25,COUNTIF(Data_Baseline!$C25:$AZ25,0)+1)/MAX(Data_Baseline!$C25:$AZ25),Data_Baseline!E25/MAX(Data_Baseline!$C25:$AZ25))),IF(F$3&lt;=$B$2,SMALL(Data_Baseline!$C25:$AZ25,COUNTIF(Data_Baseline!$C25:$AZ25,0)+1),IF(Data_Baseline!E25=0,SMALL(Data_Baseline!$C25:$AZ25,COUNTIF(Data_Baseline!$C25:$AZ25,0)+1),Data_Baseline!E25)))),"")</f>
        <v>3.7768996081331663E-5</v>
      </c>
      <c r="G25" s="79">
        <f ca="1">IFERROR(IF(Data_Baseline!F25="","",IF($C$3="On",IF(G$3&lt;=$B$2,SMALL(Data_Baseline!$C25:$AZ25,COUNTIF(Data_Baseline!$C25:$AZ25,0)+1)/MAX(Data_Baseline!$C25:$AZ25),IF(Data_Baseline!F25=0,SMALL(Data_Baseline!$C25:$AZ25,COUNTIF(Data_Baseline!$C25:$AZ25,0)+1)/MAX(Data_Baseline!$C25:$AZ25),Data_Baseline!F25/MAX(Data_Baseline!$C25:$AZ25))),IF(G$3&lt;=$B$2,SMALL(Data_Baseline!$C25:$AZ25,COUNTIF(Data_Baseline!$C25:$AZ25,0)+1),IF(Data_Baseline!F25=0,SMALL(Data_Baseline!$C25:$AZ25,COUNTIF(Data_Baseline!$C25:$AZ25,0)+1),Data_Baseline!F25)))),"")</f>
        <v>3.7768996081331663E-5</v>
      </c>
      <c r="H25" s="79">
        <f ca="1">IFERROR(IF(Data_Baseline!G25="","",IF($C$3="On",IF(H$3&lt;=$B$2,SMALL(Data_Baseline!$C25:$AZ25,COUNTIF(Data_Baseline!$C25:$AZ25,0)+1)/MAX(Data_Baseline!$C25:$AZ25),IF(Data_Baseline!G25=0,SMALL(Data_Baseline!$C25:$AZ25,COUNTIF(Data_Baseline!$C25:$AZ25,0)+1)/MAX(Data_Baseline!$C25:$AZ25),Data_Baseline!G25/MAX(Data_Baseline!$C25:$AZ25))),IF(H$3&lt;=$B$2,SMALL(Data_Baseline!$C25:$AZ25,COUNTIF(Data_Baseline!$C25:$AZ25,0)+1),IF(Data_Baseline!G25=0,SMALL(Data_Baseline!$C25:$AZ25,COUNTIF(Data_Baseline!$C25:$AZ25,0)+1),Data_Baseline!G25)))),"")</f>
        <v>3.7768996081331663E-5</v>
      </c>
      <c r="I25" s="79">
        <f ca="1">IFERROR(IF(Data_Baseline!H25="","",IF($C$3="On",IF(I$3&lt;=$B$2,SMALL(Data_Baseline!$C25:$AZ25,COUNTIF(Data_Baseline!$C25:$AZ25,0)+1)/MAX(Data_Baseline!$C25:$AZ25),IF(Data_Baseline!H25=0,SMALL(Data_Baseline!$C25:$AZ25,COUNTIF(Data_Baseline!$C25:$AZ25,0)+1)/MAX(Data_Baseline!$C25:$AZ25),Data_Baseline!H25/MAX(Data_Baseline!$C25:$AZ25))),IF(I$3&lt;=$B$2,SMALL(Data_Baseline!$C25:$AZ25,COUNTIF(Data_Baseline!$C25:$AZ25,0)+1),IF(Data_Baseline!H25=0,SMALL(Data_Baseline!$C25:$AZ25,COUNTIF(Data_Baseline!$C25:$AZ25,0)+1),Data_Baseline!H25)))),"")</f>
        <v>3.7768996081331663E-5</v>
      </c>
      <c r="J25" s="79">
        <f ca="1">IFERROR(IF(Data_Baseline!I25="","",IF($C$3="On",IF(J$3&lt;=$B$2,SMALL(Data_Baseline!$C25:$AZ25,COUNTIF(Data_Baseline!$C25:$AZ25,0)+1)/MAX(Data_Baseline!$C25:$AZ25),IF(Data_Baseline!I25=0,SMALL(Data_Baseline!$C25:$AZ25,COUNTIF(Data_Baseline!$C25:$AZ25,0)+1)/MAX(Data_Baseline!$C25:$AZ25),Data_Baseline!I25/MAX(Data_Baseline!$C25:$AZ25))),IF(J$3&lt;=$B$2,SMALL(Data_Baseline!$C25:$AZ25,COUNTIF(Data_Baseline!$C25:$AZ25,0)+1),IF(Data_Baseline!I25=0,SMALL(Data_Baseline!$C25:$AZ25,COUNTIF(Data_Baseline!$C25:$AZ25,0)+1),Data_Baseline!I25)))),"")</f>
        <v>3.7768996081331663E-5</v>
      </c>
      <c r="K25" s="79">
        <f ca="1">IFERROR(IF(Data_Baseline!J25="","",IF($C$3="On",IF(K$3&lt;=$B$2,SMALL(Data_Baseline!$C25:$AZ25,COUNTIF(Data_Baseline!$C25:$AZ25,0)+1)/MAX(Data_Baseline!$C25:$AZ25),IF(Data_Baseline!J25=0,SMALL(Data_Baseline!$C25:$AZ25,COUNTIF(Data_Baseline!$C25:$AZ25,0)+1)/MAX(Data_Baseline!$C25:$AZ25),Data_Baseline!J25/MAX(Data_Baseline!$C25:$AZ25))),IF(K$3&lt;=$B$2,SMALL(Data_Baseline!$C25:$AZ25,COUNTIF(Data_Baseline!$C25:$AZ25,0)+1),IF(Data_Baseline!J25=0,SMALL(Data_Baseline!$C25:$AZ25,COUNTIF(Data_Baseline!$C25:$AZ25,0)+1),Data_Baseline!J25)))),"")</f>
        <v>3.7768996081331663E-5</v>
      </c>
      <c r="L25" s="79">
        <f ca="1">IFERROR(IF(Data_Baseline!K25="","",IF($C$3="On",IF(L$3&lt;=$B$2,SMALL(Data_Baseline!$C25:$AZ25,COUNTIF(Data_Baseline!$C25:$AZ25,0)+1)/MAX(Data_Baseline!$C25:$AZ25),IF(Data_Baseline!K25=0,SMALL(Data_Baseline!$C25:$AZ25,COUNTIF(Data_Baseline!$C25:$AZ25,0)+1)/MAX(Data_Baseline!$C25:$AZ25),Data_Baseline!K25/MAX(Data_Baseline!$C25:$AZ25))),IF(L$3&lt;=$B$2,SMALL(Data_Baseline!$C25:$AZ25,COUNTIF(Data_Baseline!$C25:$AZ25,0)+1),IF(Data_Baseline!K25=0,SMALL(Data_Baseline!$C25:$AZ25,COUNTIF(Data_Baseline!$C25:$AZ25,0)+1),Data_Baseline!K25)))),"")</f>
        <v>3.7768996081331663E-5</v>
      </c>
      <c r="M25" s="79">
        <f ca="1">IFERROR(IF(Data_Baseline!L25="","",IF($C$3="On",IF(M$3&lt;=$B$2,SMALL(Data_Baseline!$C25:$AZ25,COUNTIF(Data_Baseline!$C25:$AZ25,0)+1)/MAX(Data_Baseline!$C25:$AZ25),IF(Data_Baseline!L25=0,SMALL(Data_Baseline!$C25:$AZ25,COUNTIF(Data_Baseline!$C25:$AZ25,0)+1)/MAX(Data_Baseline!$C25:$AZ25),Data_Baseline!L25/MAX(Data_Baseline!$C25:$AZ25))),IF(M$3&lt;=$B$2,SMALL(Data_Baseline!$C25:$AZ25,COUNTIF(Data_Baseline!$C25:$AZ25,0)+1),IF(Data_Baseline!L25=0,SMALL(Data_Baseline!$C25:$AZ25,COUNTIF(Data_Baseline!$C25:$AZ25,0)+1),Data_Baseline!L25)))),"")</f>
        <v>3.7768996081331663E-5</v>
      </c>
      <c r="N25" s="79">
        <f ca="1">IFERROR(IF(Data_Baseline!M25="","",IF($C$3="On",IF(N$3&lt;=$B$2,SMALL(Data_Baseline!$C25:$AZ25,COUNTIF(Data_Baseline!$C25:$AZ25,0)+1)/MAX(Data_Baseline!$C25:$AZ25),IF(Data_Baseline!M25=0,SMALL(Data_Baseline!$C25:$AZ25,COUNTIF(Data_Baseline!$C25:$AZ25,0)+1)/MAX(Data_Baseline!$C25:$AZ25),Data_Baseline!M25/MAX(Data_Baseline!$C25:$AZ25))),IF(N$3&lt;=$B$2,SMALL(Data_Baseline!$C25:$AZ25,COUNTIF(Data_Baseline!$C25:$AZ25,0)+1),IF(Data_Baseline!M25=0,SMALL(Data_Baseline!$C25:$AZ25,COUNTIF(Data_Baseline!$C25:$AZ25,0)+1),Data_Baseline!M25)))),"")</f>
        <v>3.7768996081331663E-5</v>
      </c>
      <c r="O25" s="79">
        <f ca="1">IFERROR(IF(Data_Baseline!N25="","",IF($C$3="On",IF(O$3&lt;=$B$2,SMALL(Data_Baseline!$C25:$AZ25,COUNTIF(Data_Baseline!$C25:$AZ25,0)+1)/MAX(Data_Baseline!$C25:$AZ25),IF(Data_Baseline!N25=0,SMALL(Data_Baseline!$C25:$AZ25,COUNTIF(Data_Baseline!$C25:$AZ25,0)+1)/MAX(Data_Baseline!$C25:$AZ25),Data_Baseline!N25/MAX(Data_Baseline!$C25:$AZ25))),IF(O$3&lt;=$B$2,SMALL(Data_Baseline!$C25:$AZ25,COUNTIF(Data_Baseline!$C25:$AZ25,0)+1),IF(Data_Baseline!N25=0,SMALL(Data_Baseline!$C25:$AZ25,COUNTIF(Data_Baseline!$C25:$AZ25,0)+1),Data_Baseline!N25)))),"")</f>
        <v>3.7768996081331663E-5</v>
      </c>
      <c r="P25" s="79">
        <f ca="1">IFERROR(IF(Data_Baseline!O25="","",IF($C$3="On",IF(P$3&lt;=$B$2,SMALL(Data_Baseline!$C25:$AZ25,COUNTIF(Data_Baseline!$C25:$AZ25,0)+1)/MAX(Data_Baseline!$C25:$AZ25),IF(Data_Baseline!O25=0,SMALL(Data_Baseline!$C25:$AZ25,COUNTIF(Data_Baseline!$C25:$AZ25,0)+1)/MAX(Data_Baseline!$C25:$AZ25),Data_Baseline!O25/MAX(Data_Baseline!$C25:$AZ25))),IF(P$3&lt;=$B$2,SMALL(Data_Baseline!$C25:$AZ25,COUNTIF(Data_Baseline!$C25:$AZ25,0)+1),IF(Data_Baseline!O25=0,SMALL(Data_Baseline!$C25:$AZ25,COUNTIF(Data_Baseline!$C25:$AZ25,0)+1),Data_Baseline!O25)))),"")</f>
        <v>3.7768996081331663E-5</v>
      </c>
      <c r="Q25" s="79">
        <f ca="1">IFERROR(IF(Data_Baseline!P25="","",IF($C$3="On",IF(Q$3&lt;=$B$2,SMALL(Data_Baseline!$C25:$AZ25,COUNTIF(Data_Baseline!$C25:$AZ25,0)+1)/MAX(Data_Baseline!$C25:$AZ25),IF(Data_Baseline!P25=0,SMALL(Data_Baseline!$C25:$AZ25,COUNTIF(Data_Baseline!$C25:$AZ25,0)+1)/MAX(Data_Baseline!$C25:$AZ25),Data_Baseline!P25/MAX(Data_Baseline!$C25:$AZ25))),IF(Q$3&lt;=$B$2,SMALL(Data_Baseline!$C25:$AZ25,COUNTIF(Data_Baseline!$C25:$AZ25,0)+1),IF(Data_Baseline!P25=0,SMALL(Data_Baseline!$C25:$AZ25,COUNTIF(Data_Baseline!$C25:$AZ25,0)+1),Data_Baseline!P25)))),"")</f>
        <v>3.7768996081331663E-5</v>
      </c>
      <c r="R25" s="79">
        <f ca="1">IFERROR(IF(Data_Baseline!Q25="","",IF($C$3="On",IF(R$3&lt;=$B$2,SMALL(Data_Baseline!$C25:$AZ25,COUNTIF(Data_Baseline!$C25:$AZ25,0)+1)/MAX(Data_Baseline!$C25:$AZ25),IF(Data_Baseline!Q25=0,SMALL(Data_Baseline!$C25:$AZ25,COUNTIF(Data_Baseline!$C25:$AZ25,0)+1)/MAX(Data_Baseline!$C25:$AZ25),Data_Baseline!Q25/MAX(Data_Baseline!$C25:$AZ25))),IF(R$3&lt;=$B$2,SMALL(Data_Baseline!$C25:$AZ25,COUNTIF(Data_Baseline!$C25:$AZ25,0)+1),IF(Data_Baseline!Q25=0,SMALL(Data_Baseline!$C25:$AZ25,COUNTIF(Data_Baseline!$C25:$AZ25,0)+1),Data_Baseline!Q25)))),"")</f>
        <v>3.7768996081331663E-5</v>
      </c>
      <c r="S25" s="79">
        <f ca="1">IFERROR(IF(Data_Baseline!R25="","",IF($C$3="On",IF(S$3&lt;=$B$2,SMALL(Data_Baseline!$C25:$AZ25,COUNTIF(Data_Baseline!$C25:$AZ25,0)+1)/MAX(Data_Baseline!$C25:$AZ25),IF(Data_Baseline!R25=0,SMALL(Data_Baseline!$C25:$AZ25,COUNTIF(Data_Baseline!$C25:$AZ25,0)+1)/MAX(Data_Baseline!$C25:$AZ25),Data_Baseline!R25/MAX(Data_Baseline!$C25:$AZ25))),IF(S$3&lt;=$B$2,SMALL(Data_Baseline!$C25:$AZ25,COUNTIF(Data_Baseline!$C25:$AZ25,0)+1),IF(Data_Baseline!R25=0,SMALL(Data_Baseline!$C25:$AZ25,COUNTIF(Data_Baseline!$C25:$AZ25,0)+1),Data_Baseline!R25)))),"")</f>
        <v>3.7768996081331663E-5</v>
      </c>
      <c r="T25" s="79">
        <f ca="1">IFERROR(IF(Data_Baseline!S25="","",IF($C$3="On",IF(T$3&lt;=$B$2,SMALL(Data_Baseline!$C25:$AZ25,COUNTIF(Data_Baseline!$C25:$AZ25,0)+1)/MAX(Data_Baseline!$C25:$AZ25),IF(Data_Baseline!S25=0,SMALL(Data_Baseline!$C25:$AZ25,COUNTIF(Data_Baseline!$C25:$AZ25,0)+1)/MAX(Data_Baseline!$C25:$AZ25),Data_Baseline!S25/MAX(Data_Baseline!$C25:$AZ25))),IF(T$3&lt;=$B$2,SMALL(Data_Baseline!$C25:$AZ25,COUNTIF(Data_Baseline!$C25:$AZ25,0)+1),IF(Data_Baseline!S25=0,SMALL(Data_Baseline!$C25:$AZ25,COUNTIF(Data_Baseline!$C25:$AZ25,0)+1),Data_Baseline!S25)))),"")</f>
        <v>3.7768996081331663E-5</v>
      </c>
      <c r="U25" s="79">
        <f ca="1">IFERROR(IF(Data_Baseline!T25="","",IF($C$3="On",IF(U$3&lt;=$B$2,SMALL(Data_Baseline!$C25:$AZ25,COUNTIF(Data_Baseline!$C25:$AZ25,0)+1)/MAX(Data_Baseline!$C25:$AZ25),IF(Data_Baseline!T25=0,SMALL(Data_Baseline!$C25:$AZ25,COUNTIF(Data_Baseline!$C25:$AZ25,0)+1)/MAX(Data_Baseline!$C25:$AZ25),Data_Baseline!T25/MAX(Data_Baseline!$C25:$AZ25))),IF(U$3&lt;=$B$2,SMALL(Data_Baseline!$C25:$AZ25,COUNTIF(Data_Baseline!$C25:$AZ25,0)+1),IF(Data_Baseline!T25=0,SMALL(Data_Baseline!$C25:$AZ25,COUNTIF(Data_Baseline!$C25:$AZ25,0)+1),Data_Baseline!T25)))),"")</f>
        <v>3.7768996081331663E-5</v>
      </c>
      <c r="V25" s="79">
        <f ca="1">IFERROR(IF(Data_Baseline!U25="","",IF($C$3="On",IF(V$3&lt;=$B$2,SMALL(Data_Baseline!$C25:$AZ25,COUNTIF(Data_Baseline!$C25:$AZ25,0)+1)/MAX(Data_Baseline!$C25:$AZ25),IF(Data_Baseline!U25=0,SMALL(Data_Baseline!$C25:$AZ25,COUNTIF(Data_Baseline!$C25:$AZ25,0)+1)/MAX(Data_Baseline!$C25:$AZ25),Data_Baseline!U25/MAX(Data_Baseline!$C25:$AZ25))),IF(V$3&lt;=$B$2,SMALL(Data_Baseline!$C25:$AZ25,COUNTIF(Data_Baseline!$C25:$AZ25,0)+1),IF(Data_Baseline!U25=0,SMALL(Data_Baseline!$C25:$AZ25,COUNTIF(Data_Baseline!$C25:$AZ25,0)+1),Data_Baseline!U25)))),"")</f>
        <v>3.7768996081331663E-5</v>
      </c>
      <c r="W25" s="79">
        <f ca="1">IFERROR(IF(Data_Baseline!V25="","",IF($C$3="On",IF(W$3&lt;=$B$2,SMALL(Data_Baseline!$C25:$AZ25,COUNTIF(Data_Baseline!$C25:$AZ25,0)+1)/MAX(Data_Baseline!$C25:$AZ25),IF(Data_Baseline!V25=0,SMALL(Data_Baseline!$C25:$AZ25,COUNTIF(Data_Baseline!$C25:$AZ25,0)+1)/MAX(Data_Baseline!$C25:$AZ25),Data_Baseline!V25/MAX(Data_Baseline!$C25:$AZ25))),IF(W$3&lt;=$B$2,SMALL(Data_Baseline!$C25:$AZ25,COUNTIF(Data_Baseline!$C25:$AZ25,0)+1),IF(Data_Baseline!V25=0,SMALL(Data_Baseline!$C25:$AZ25,COUNTIF(Data_Baseline!$C25:$AZ25,0)+1),Data_Baseline!V25)))),"")</f>
        <v>3.7768996081331663E-5</v>
      </c>
      <c r="X25" s="79">
        <f ca="1">IFERROR(IF(Data_Baseline!W25="","",IF($C$3="On",IF(X$3&lt;=$B$2,SMALL(Data_Baseline!$C25:$AZ25,COUNTIF(Data_Baseline!$C25:$AZ25,0)+1)/MAX(Data_Baseline!$C25:$AZ25),IF(Data_Baseline!W25=0,SMALL(Data_Baseline!$C25:$AZ25,COUNTIF(Data_Baseline!$C25:$AZ25,0)+1)/MAX(Data_Baseline!$C25:$AZ25),Data_Baseline!W25/MAX(Data_Baseline!$C25:$AZ25))),IF(X$3&lt;=$B$2,SMALL(Data_Baseline!$C25:$AZ25,COUNTIF(Data_Baseline!$C25:$AZ25,0)+1),IF(Data_Baseline!W25=0,SMALL(Data_Baseline!$C25:$AZ25,COUNTIF(Data_Baseline!$C25:$AZ25,0)+1),Data_Baseline!W25)))),"")</f>
        <v>3.7768996081331663E-5</v>
      </c>
      <c r="Y25" s="79">
        <f ca="1">IFERROR(IF(Data_Baseline!X25="","",IF($C$3="On",IF(Y$3&lt;=$B$2,SMALL(Data_Baseline!$C25:$AZ25,COUNTIF(Data_Baseline!$C25:$AZ25,0)+1)/MAX(Data_Baseline!$C25:$AZ25),IF(Data_Baseline!X25=0,SMALL(Data_Baseline!$C25:$AZ25,COUNTIF(Data_Baseline!$C25:$AZ25,0)+1)/MAX(Data_Baseline!$C25:$AZ25),Data_Baseline!X25/MAX(Data_Baseline!$C25:$AZ25))),IF(Y$3&lt;=$B$2,SMALL(Data_Baseline!$C25:$AZ25,COUNTIF(Data_Baseline!$C25:$AZ25,0)+1),IF(Data_Baseline!X25=0,SMALL(Data_Baseline!$C25:$AZ25,COUNTIF(Data_Baseline!$C25:$AZ25,0)+1),Data_Baseline!X25)))),"")</f>
        <v>3.7768996081331663E-5</v>
      </c>
      <c r="Z25" s="79">
        <f ca="1">IFERROR(IF(Data_Baseline!Y25="","",IF($C$3="On",IF(Z$3&lt;=$B$2,SMALL(Data_Baseline!$C25:$AZ25,COUNTIF(Data_Baseline!$C25:$AZ25,0)+1)/MAX(Data_Baseline!$C25:$AZ25),IF(Data_Baseline!Y25=0,SMALL(Data_Baseline!$C25:$AZ25,COUNTIF(Data_Baseline!$C25:$AZ25,0)+1)/MAX(Data_Baseline!$C25:$AZ25),Data_Baseline!Y25/MAX(Data_Baseline!$C25:$AZ25))),IF(Z$3&lt;=$B$2,SMALL(Data_Baseline!$C25:$AZ25,COUNTIF(Data_Baseline!$C25:$AZ25,0)+1),IF(Data_Baseline!Y25=0,SMALL(Data_Baseline!$C25:$AZ25,COUNTIF(Data_Baseline!$C25:$AZ25,0)+1),Data_Baseline!Y25)))),"")</f>
        <v>3.7768996081331663E-5</v>
      </c>
      <c r="AA25" s="79">
        <f ca="1">IFERROR(IF(Data_Baseline!Z25="","",IF($C$3="On",IF(AA$3&lt;=$B$2,SMALL(Data_Baseline!$C25:$AZ25,COUNTIF(Data_Baseline!$C25:$AZ25,0)+1)/MAX(Data_Baseline!$C25:$AZ25),IF(Data_Baseline!Z25=0,SMALL(Data_Baseline!$C25:$AZ25,COUNTIF(Data_Baseline!$C25:$AZ25,0)+1)/MAX(Data_Baseline!$C25:$AZ25),Data_Baseline!Z25/MAX(Data_Baseline!$C25:$AZ25))),IF(AA$3&lt;=$B$2,SMALL(Data_Baseline!$C25:$AZ25,COUNTIF(Data_Baseline!$C25:$AZ25,0)+1),IF(Data_Baseline!Z25=0,SMALL(Data_Baseline!$C25:$AZ25,COUNTIF(Data_Baseline!$C25:$AZ25,0)+1),Data_Baseline!Z25)))),"")</f>
        <v>3.7278832431970662E-3</v>
      </c>
      <c r="AB25" s="79">
        <f ca="1">IFERROR(IF(Data_Baseline!AA25="","",IF($C$3="On",IF(AB$3&lt;=$B$2,SMALL(Data_Baseline!$C25:$AZ25,COUNTIF(Data_Baseline!$C25:$AZ25,0)+1)/MAX(Data_Baseline!$C25:$AZ25),IF(Data_Baseline!AA25=0,SMALL(Data_Baseline!$C25:$AZ25,COUNTIF(Data_Baseline!$C25:$AZ25,0)+1)/MAX(Data_Baseline!$C25:$AZ25),Data_Baseline!AA25/MAX(Data_Baseline!$C25:$AZ25))),IF(AB$3&lt;=$B$2,SMALL(Data_Baseline!$C25:$AZ25,COUNTIF(Data_Baseline!$C25:$AZ25,0)+1),IF(Data_Baseline!AA25=0,SMALL(Data_Baseline!$C25:$AZ25,COUNTIF(Data_Baseline!$C25:$AZ25,0)+1),Data_Baseline!AA25)))),"")</f>
        <v>1.1889636308537241E-2</v>
      </c>
      <c r="AC25" s="79">
        <f ca="1">IFERROR(IF(Data_Baseline!AB25="","",IF($C$3="On",IF(AC$3&lt;=$B$2,SMALL(Data_Baseline!$C25:$AZ25,COUNTIF(Data_Baseline!$C25:$AZ25,0)+1)/MAX(Data_Baseline!$C25:$AZ25),IF(Data_Baseline!AB25=0,SMALL(Data_Baseline!$C25:$AZ25,COUNTIF(Data_Baseline!$C25:$AZ25,0)+1)/MAX(Data_Baseline!$C25:$AZ25),Data_Baseline!AB25/MAX(Data_Baseline!$C25:$AZ25))),IF(AC$3&lt;=$B$2,SMALL(Data_Baseline!$C25:$AZ25,COUNTIF(Data_Baseline!$C25:$AZ25,0)+1),IF(Data_Baseline!AB25=0,SMALL(Data_Baseline!$C25:$AZ25,COUNTIF(Data_Baseline!$C25:$AZ25,0)+1),Data_Baseline!AB25)))),"")</f>
        <v>2.6727805399402612E-2</v>
      </c>
      <c r="AD25" s="79">
        <f ca="1">IFERROR(IF(Data_Baseline!AC25="","",IF($C$3="On",IF(AD$3&lt;=$B$2,SMALL(Data_Baseline!$C25:$AZ25,COUNTIF(Data_Baseline!$C25:$AZ25,0)+1)/MAX(Data_Baseline!$C25:$AZ25),IF(Data_Baseline!AC25=0,SMALL(Data_Baseline!$C25:$AZ25,COUNTIF(Data_Baseline!$C25:$AZ25,0)+1)/MAX(Data_Baseline!$C25:$AZ25),Data_Baseline!AC25/MAX(Data_Baseline!$C25:$AZ25))),IF(AD$3&lt;=$B$2,SMALL(Data_Baseline!$C25:$AZ25,COUNTIF(Data_Baseline!$C25:$AZ25,0)+1),IF(Data_Baseline!AC25=0,SMALL(Data_Baseline!$C25:$AZ25,COUNTIF(Data_Baseline!$C25:$AZ25,0)+1),Data_Baseline!AC25)))),"")</f>
        <v>5.6827400473563078E-2</v>
      </c>
      <c r="AE25" s="79">
        <f ca="1">IFERROR(IF(Data_Baseline!AD25="","",IF($C$3="On",IF(AE$3&lt;=$B$2,SMALL(Data_Baseline!$C25:$AZ25,COUNTIF(Data_Baseline!$C25:$AZ25,0)+1)/MAX(Data_Baseline!$C25:$AZ25),IF(Data_Baseline!AD25=0,SMALL(Data_Baseline!$C25:$AZ25,COUNTIF(Data_Baseline!$C25:$AZ25,0)+1)/MAX(Data_Baseline!$C25:$AZ25),Data_Baseline!AD25/MAX(Data_Baseline!$C25:$AZ25))),IF(AE$3&lt;=$B$2,SMALL(Data_Baseline!$C25:$AZ25,COUNTIF(Data_Baseline!$C25:$AZ25,0)+1),IF(Data_Baseline!AD25=0,SMALL(Data_Baseline!$C25:$AZ25,COUNTIF(Data_Baseline!$C25:$AZ25,0)+1),Data_Baseline!AD25)))),"")</f>
        <v>0.10997311668688108</v>
      </c>
      <c r="AF25" s="79">
        <f ca="1">IFERROR(IF(Data_Baseline!AE25="","",IF($C$3="On",IF(AF$3&lt;=$B$2,SMALL(Data_Baseline!$C25:$AZ25,COUNTIF(Data_Baseline!$C25:$AZ25,0)+1)/MAX(Data_Baseline!$C25:$AZ25),IF(Data_Baseline!AE25=0,SMALL(Data_Baseline!$C25:$AZ25,COUNTIF(Data_Baseline!$C25:$AZ25,0)+1)/MAX(Data_Baseline!$C25:$AZ25),Data_Baseline!AE25/MAX(Data_Baseline!$C25:$AZ25))),IF(AF$3&lt;=$B$2,SMALL(Data_Baseline!$C25:$AZ25,COUNTIF(Data_Baseline!$C25:$AZ25,0)+1),IF(Data_Baseline!AE25=0,SMALL(Data_Baseline!$C25:$AZ25,COUNTIF(Data_Baseline!$C25:$AZ25,0)+1),Data_Baseline!AE25)))),"")</f>
        <v>0.19829097127372608</v>
      </c>
      <c r="AG25" s="79">
        <f ca="1">IFERROR(IF(Data_Baseline!AF25="","",IF($C$3="On",IF(AG$3&lt;=$B$2,SMALL(Data_Baseline!$C25:$AZ25,COUNTIF(Data_Baseline!$C25:$AZ25,0)+1)/MAX(Data_Baseline!$C25:$AZ25),IF(Data_Baseline!AF25=0,SMALL(Data_Baseline!$C25:$AZ25,COUNTIF(Data_Baseline!$C25:$AZ25,0)+1)/MAX(Data_Baseline!$C25:$AZ25),Data_Baseline!AF25/MAX(Data_Baseline!$C25:$AZ25))),IF(AG$3&lt;=$B$2,SMALL(Data_Baseline!$C25:$AZ25,COUNTIF(Data_Baseline!$C25:$AZ25,0)+1),IF(Data_Baseline!AF25=0,SMALL(Data_Baseline!$C25:$AZ25,COUNTIF(Data_Baseline!$C25:$AZ25,0)+1),Data_Baseline!AF25)))),"")</f>
        <v>0.32737560979208719</v>
      </c>
      <c r="AH25" s="79">
        <f ca="1">IFERROR(IF(Data_Baseline!AG25="","",IF($C$3="On",IF(AH$3&lt;=$B$2,SMALL(Data_Baseline!$C25:$AZ25,COUNTIF(Data_Baseline!$C25:$AZ25,0)+1)/MAX(Data_Baseline!$C25:$AZ25),IF(Data_Baseline!AG25=0,SMALL(Data_Baseline!$C25:$AZ25,COUNTIF(Data_Baseline!$C25:$AZ25,0)+1)/MAX(Data_Baseline!$C25:$AZ25),Data_Baseline!AG25/MAX(Data_Baseline!$C25:$AZ25))),IF(AH$3&lt;=$B$2,SMALL(Data_Baseline!$C25:$AZ25,COUNTIF(Data_Baseline!$C25:$AZ25,0)+1),IF(Data_Baseline!AG25=0,SMALL(Data_Baseline!$C25:$AZ25,COUNTIF(Data_Baseline!$C25:$AZ25,0)+1),Data_Baseline!AG25)))),"")</f>
        <v>0.48145217177888794</v>
      </c>
      <c r="AI25" s="79">
        <f ca="1">IFERROR(IF(Data_Baseline!AH25="","",IF($C$3="On",IF(AI$3&lt;=$B$2,SMALL(Data_Baseline!$C25:$AZ25,COUNTIF(Data_Baseline!$C25:$AZ25,0)+1)/MAX(Data_Baseline!$C25:$AZ25),IF(Data_Baseline!AH25=0,SMALL(Data_Baseline!$C25:$AZ25,COUNTIF(Data_Baseline!$C25:$AZ25,0)+1)/MAX(Data_Baseline!$C25:$AZ25),Data_Baseline!AH25/MAX(Data_Baseline!$C25:$AZ25))),IF(AI$3&lt;=$B$2,SMALL(Data_Baseline!$C25:$AZ25,COUNTIF(Data_Baseline!$C25:$AZ25,0)+1),IF(Data_Baseline!AH25=0,SMALL(Data_Baseline!$C25:$AZ25,COUNTIF(Data_Baseline!$C25:$AZ25,0)+1),Data_Baseline!AH25)))),"")</f>
        <v>0.63524447160114439</v>
      </c>
      <c r="AJ25" s="79">
        <f ca="1">IFERROR(IF(Data_Baseline!AI25="","",IF($C$3="On",IF(AJ$3&lt;=$B$2,SMALL(Data_Baseline!$C25:$AZ25,COUNTIF(Data_Baseline!$C25:$AZ25,0)+1)/MAX(Data_Baseline!$C25:$AZ25),IF(Data_Baseline!AI25=0,SMALL(Data_Baseline!$C25:$AZ25,COUNTIF(Data_Baseline!$C25:$AZ25,0)+1)/MAX(Data_Baseline!$C25:$AZ25),Data_Baseline!AI25/MAX(Data_Baseline!$C25:$AZ25))),IF(AJ$3&lt;=$B$2,SMALL(Data_Baseline!$C25:$AZ25,COUNTIF(Data_Baseline!$C25:$AZ25,0)+1),IF(Data_Baseline!AI25=0,SMALL(Data_Baseline!$C25:$AZ25,COUNTIF(Data_Baseline!$C25:$AZ25,0)+1),Data_Baseline!AI25)))),"")</f>
        <v>0.76119078717902833</v>
      </c>
      <c r="AK25" s="79">
        <f ca="1">IFERROR(IF(Data_Baseline!AJ25="","",IF($C$3="On",IF(AK$3&lt;=$B$2,SMALL(Data_Baseline!$C25:$AZ25,COUNTIF(Data_Baseline!$C25:$AZ25,0)+1)/MAX(Data_Baseline!$C25:$AZ25),IF(Data_Baseline!AJ25=0,SMALL(Data_Baseline!$C25:$AZ25,COUNTIF(Data_Baseline!$C25:$AZ25,0)+1)/MAX(Data_Baseline!$C25:$AZ25),Data_Baseline!AJ25/MAX(Data_Baseline!$C25:$AZ25))),IF(AK$3&lt;=$B$2,SMALL(Data_Baseline!$C25:$AZ25,COUNTIF(Data_Baseline!$C25:$AZ25,0)+1),IF(Data_Baseline!AJ25=0,SMALL(Data_Baseline!$C25:$AZ25,COUNTIF(Data_Baseline!$C25:$AZ25,0)+1),Data_Baseline!AJ25)))),"")</f>
        <v>0.85328816883971226</v>
      </c>
      <c r="AL25" s="79">
        <f ca="1">IFERROR(IF(Data_Baseline!AK25="","",IF($C$3="On",IF(AL$3&lt;=$B$2,SMALL(Data_Baseline!$C25:$AZ25,COUNTIF(Data_Baseline!$C25:$AZ25,0)+1)/MAX(Data_Baseline!$C25:$AZ25),IF(Data_Baseline!AK25=0,SMALL(Data_Baseline!$C25:$AZ25,COUNTIF(Data_Baseline!$C25:$AZ25,0)+1)/MAX(Data_Baseline!$C25:$AZ25),Data_Baseline!AK25/MAX(Data_Baseline!$C25:$AZ25))),IF(AL$3&lt;=$B$2,SMALL(Data_Baseline!$C25:$AZ25,COUNTIF(Data_Baseline!$C25:$AZ25,0)+1),IF(Data_Baseline!AK25=0,SMALL(Data_Baseline!$C25:$AZ25,COUNTIF(Data_Baseline!$C25:$AZ25,0)+1),Data_Baseline!AK25)))),"")</f>
        <v>0.91323796059598583</v>
      </c>
      <c r="AM25" s="79">
        <f ca="1">IFERROR(IF(Data_Baseline!AL25="","",IF($C$3="On",IF(AM$3&lt;=$B$2,SMALL(Data_Baseline!$C25:$AZ25,COUNTIF(Data_Baseline!$C25:$AZ25,0)+1)/MAX(Data_Baseline!$C25:$AZ25),IF(Data_Baseline!AL25=0,SMALL(Data_Baseline!$C25:$AZ25,COUNTIF(Data_Baseline!$C25:$AZ25,0)+1)/MAX(Data_Baseline!$C25:$AZ25),Data_Baseline!AL25/MAX(Data_Baseline!$C25:$AZ25))),IF(AM$3&lt;=$B$2,SMALL(Data_Baseline!$C25:$AZ25,COUNTIF(Data_Baseline!$C25:$AZ25,0)+1),IF(Data_Baseline!AL25=0,SMALL(Data_Baseline!$C25:$AZ25,COUNTIF(Data_Baseline!$C25:$AZ25,0)+1),Data_Baseline!AL25)))),"")</f>
        <v>0.94998368310349857</v>
      </c>
      <c r="AN25" s="79">
        <f ca="1">IFERROR(IF(Data_Baseline!AM25="","",IF($C$3="On",IF(AN$3&lt;=$B$2,SMALL(Data_Baseline!$C25:$AZ25,COUNTIF(Data_Baseline!$C25:$AZ25,0)+1)/MAX(Data_Baseline!$C25:$AZ25),IF(Data_Baseline!AM25=0,SMALL(Data_Baseline!$C25:$AZ25,COUNTIF(Data_Baseline!$C25:$AZ25,0)+1)/MAX(Data_Baseline!$C25:$AZ25),Data_Baseline!AM25/MAX(Data_Baseline!$C25:$AZ25))),IF(AN$3&lt;=$B$2,SMALL(Data_Baseline!$C25:$AZ25,COUNTIF(Data_Baseline!$C25:$AZ25,0)+1),IF(Data_Baseline!AM25=0,SMALL(Data_Baseline!$C25:$AZ25,COUNTIF(Data_Baseline!$C25:$AZ25,0)+1),Data_Baseline!AM25)))),"")</f>
        <v>0.97186568981042532</v>
      </c>
      <c r="AO25" s="79">
        <f ca="1">IFERROR(IF(Data_Baseline!AN25="","",IF($C$3="On",IF(AO$3&lt;=$B$2,SMALL(Data_Baseline!$C25:$AZ25,COUNTIF(Data_Baseline!$C25:$AZ25,0)+1)/MAX(Data_Baseline!$C25:$AZ25),IF(Data_Baseline!AN25=0,SMALL(Data_Baseline!$C25:$AZ25,COUNTIF(Data_Baseline!$C25:$AZ25,0)+1)/MAX(Data_Baseline!$C25:$AZ25),Data_Baseline!AN25/MAX(Data_Baseline!$C25:$AZ25))),IF(AO$3&lt;=$B$2,SMALL(Data_Baseline!$C25:$AZ25,COUNTIF(Data_Baseline!$C25:$AZ25,0)+1),IF(Data_Baseline!AN25=0,SMALL(Data_Baseline!$C25:$AZ25,COUNTIF(Data_Baseline!$C25:$AZ25,0)+1),Data_Baseline!AN25)))),"")</f>
        <v>0.98595491070815688</v>
      </c>
      <c r="AP25" s="79">
        <f ca="1">IFERROR(IF(Data_Baseline!AO25="","",IF($C$3="On",IF(AP$3&lt;=$B$2,SMALL(Data_Baseline!$C25:$AZ25,COUNTIF(Data_Baseline!$C25:$AZ25,0)+1)/MAX(Data_Baseline!$C25:$AZ25),IF(Data_Baseline!AO25=0,SMALL(Data_Baseline!$C25:$AZ25,COUNTIF(Data_Baseline!$C25:$AZ25,0)+1)/MAX(Data_Baseline!$C25:$AZ25),Data_Baseline!AO25/MAX(Data_Baseline!$C25:$AZ25))),IF(AP$3&lt;=$B$2,SMALL(Data_Baseline!$C25:$AZ25,COUNTIF(Data_Baseline!$C25:$AZ25,0)+1),IF(Data_Baseline!AO25=0,SMALL(Data_Baseline!$C25:$AZ25,COUNTIF(Data_Baseline!$C25:$AZ25,0)+1),Data_Baseline!AO25)))),"")</f>
        <v>0.99557000691884978</v>
      </c>
      <c r="AQ25" s="79">
        <f ca="1">IFERROR(IF(Data_Baseline!AP25="","",IF($C$3="On",IF(AQ$3&lt;=$B$2,SMALL(Data_Baseline!$C25:$AZ25,COUNTIF(Data_Baseline!$C25:$AZ25,0)+1)/MAX(Data_Baseline!$C25:$AZ25),IF(Data_Baseline!AP25=0,SMALL(Data_Baseline!$C25:$AZ25,COUNTIF(Data_Baseline!$C25:$AZ25,0)+1)/MAX(Data_Baseline!$C25:$AZ25),Data_Baseline!AP25/MAX(Data_Baseline!$C25:$AZ25))),IF(AQ$3&lt;=$B$2,SMALL(Data_Baseline!$C25:$AZ25,COUNTIF(Data_Baseline!$C25:$AZ25,0)+1),IF(Data_Baseline!AP25=0,SMALL(Data_Baseline!$C25:$AZ25,COUNTIF(Data_Baseline!$C25:$AZ25,0)+1),Data_Baseline!AP25)))),"")</f>
        <v>1</v>
      </c>
      <c r="AR25" s="79" t="str">
        <f>IFERROR(IF(Data_Baseline!AQ25="","",IF($C$3="On",IF(AR$3&lt;=$B$2,SMALL(Data_Baseline!$C25:$AZ25,COUNTIF(Data_Baseline!$C25:$AZ25,0)+1)/MAX(Data_Baseline!$C25:$AZ25),IF(Data_Baseline!AQ25=0,SMALL(Data_Baseline!$C25:$AZ25,COUNTIF(Data_Baseline!$C25:$AZ25,0)+1)/MAX(Data_Baseline!$C25:$AZ25),Data_Baseline!AQ25/MAX(Data_Baseline!$C25:$AZ25))),IF(AR$3&lt;=$B$2,SMALL(Data_Baseline!$C25:$AZ25,COUNTIF(Data_Baseline!$C25:$AZ25,0)+1),IF(Data_Baseline!AQ25=0,SMALL(Data_Baseline!$C25:$AZ25,COUNTIF(Data_Baseline!$C25:$AZ25,0)+1),Data_Baseline!AQ25)))),"")</f>
        <v/>
      </c>
      <c r="AS25" s="79" t="str">
        <f>IFERROR(IF(Data_Baseline!AR25="","",IF($C$3="On",IF(AS$3&lt;=$B$2,SMALL(Data_Baseline!$C25:$AZ25,COUNTIF(Data_Baseline!$C25:$AZ25,0)+1)/MAX(Data_Baseline!$C25:$AZ25),IF(Data_Baseline!AR25=0,SMALL(Data_Baseline!$C25:$AZ25,COUNTIF(Data_Baseline!$C25:$AZ25,0)+1)/MAX(Data_Baseline!$C25:$AZ25),Data_Baseline!AR25/MAX(Data_Baseline!$C25:$AZ25))),IF(AS$3&lt;=$B$2,SMALL(Data_Baseline!$C25:$AZ25,COUNTIF(Data_Baseline!$C25:$AZ25,0)+1),IF(Data_Baseline!AR25=0,SMALL(Data_Baseline!$C25:$AZ25,COUNTIF(Data_Baseline!$C25:$AZ25,0)+1),Data_Baseline!AR25)))),"")</f>
        <v/>
      </c>
      <c r="AT25" s="79" t="str">
        <f>IFERROR(IF(Data_Baseline!AS25="","",IF($C$3="On",IF(AT$3&lt;=$B$2,SMALL(Data_Baseline!$C25:$AZ25,COUNTIF(Data_Baseline!$C25:$AZ25,0)+1)/MAX(Data_Baseline!$C25:$AZ25),IF(Data_Baseline!AS25=0,SMALL(Data_Baseline!$C25:$AZ25,COUNTIF(Data_Baseline!$C25:$AZ25,0)+1)/MAX(Data_Baseline!$C25:$AZ25),Data_Baseline!AS25/MAX(Data_Baseline!$C25:$AZ25))),IF(AT$3&lt;=$B$2,SMALL(Data_Baseline!$C25:$AZ25,COUNTIF(Data_Baseline!$C25:$AZ25,0)+1),IF(Data_Baseline!AS25=0,SMALL(Data_Baseline!$C25:$AZ25,COUNTIF(Data_Baseline!$C25:$AZ25,0)+1),Data_Baseline!AS25)))),"")</f>
        <v/>
      </c>
      <c r="AU25" s="79" t="str">
        <f>IFERROR(IF(Data_Baseline!AT25="","",IF($C$3="On",IF(AU$3&lt;=$B$2,SMALL(Data_Baseline!$C25:$AZ25,COUNTIF(Data_Baseline!$C25:$AZ25,0)+1)/MAX(Data_Baseline!$C25:$AZ25),IF(Data_Baseline!AT25=0,SMALL(Data_Baseline!$C25:$AZ25,COUNTIF(Data_Baseline!$C25:$AZ25,0)+1)/MAX(Data_Baseline!$C25:$AZ25),Data_Baseline!AT25/MAX(Data_Baseline!$C25:$AZ25))),IF(AU$3&lt;=$B$2,SMALL(Data_Baseline!$C25:$AZ25,COUNTIF(Data_Baseline!$C25:$AZ25,0)+1),IF(Data_Baseline!AT25=0,SMALL(Data_Baseline!$C25:$AZ25,COUNTIF(Data_Baseline!$C25:$AZ25,0)+1),Data_Baseline!AT25)))),"")</f>
        <v/>
      </c>
      <c r="AV25" s="79" t="str">
        <f>IFERROR(IF(Data_Baseline!AU25="","",IF($C$3="On",IF(AV$3&lt;=$B$2,SMALL(Data_Baseline!$C25:$AZ25,COUNTIF(Data_Baseline!$C25:$AZ25,0)+1)/MAX(Data_Baseline!$C25:$AZ25),IF(Data_Baseline!AU25=0,SMALL(Data_Baseline!$C25:$AZ25,COUNTIF(Data_Baseline!$C25:$AZ25,0)+1)/MAX(Data_Baseline!$C25:$AZ25),Data_Baseline!AU25/MAX(Data_Baseline!$C25:$AZ25))),IF(AV$3&lt;=$B$2,SMALL(Data_Baseline!$C25:$AZ25,COUNTIF(Data_Baseline!$C25:$AZ25,0)+1),IF(Data_Baseline!AU25=0,SMALL(Data_Baseline!$C25:$AZ25,COUNTIF(Data_Baseline!$C25:$AZ25,0)+1),Data_Baseline!AU25)))),"")</f>
        <v/>
      </c>
      <c r="AW25" s="79" t="str">
        <f>IFERROR(IF(Data_Baseline!AV25="","",IF($C$3="On",IF(AW$3&lt;=$B$2,SMALL(Data_Baseline!$C25:$AZ25,COUNTIF(Data_Baseline!$C25:$AZ25,0)+1)/MAX(Data_Baseline!$C25:$AZ25),IF(Data_Baseline!AV25=0,SMALL(Data_Baseline!$C25:$AZ25,COUNTIF(Data_Baseline!$C25:$AZ25,0)+1)/MAX(Data_Baseline!$C25:$AZ25),Data_Baseline!AV25/MAX(Data_Baseline!$C25:$AZ25))),IF(AW$3&lt;=$B$2,SMALL(Data_Baseline!$C25:$AZ25,COUNTIF(Data_Baseline!$C25:$AZ25,0)+1),IF(Data_Baseline!AV25=0,SMALL(Data_Baseline!$C25:$AZ25,COUNTIF(Data_Baseline!$C25:$AZ25,0)+1),Data_Baseline!AV25)))),"")</f>
        <v/>
      </c>
      <c r="AX25" s="79" t="str">
        <f>IFERROR(IF(Data_Baseline!AW25="","",IF($C$3="On",IF(AX$3&lt;=$B$2,SMALL(Data_Baseline!$C25:$AZ25,COUNTIF(Data_Baseline!$C25:$AZ25,0)+1)/MAX(Data_Baseline!$C25:$AZ25),IF(Data_Baseline!AW25=0,SMALL(Data_Baseline!$C25:$AZ25,COUNTIF(Data_Baseline!$C25:$AZ25,0)+1)/MAX(Data_Baseline!$C25:$AZ25),Data_Baseline!AW25/MAX(Data_Baseline!$C25:$AZ25))),IF(AX$3&lt;=$B$2,SMALL(Data_Baseline!$C25:$AZ25,COUNTIF(Data_Baseline!$C25:$AZ25,0)+1),IF(Data_Baseline!AW25=0,SMALL(Data_Baseline!$C25:$AZ25,COUNTIF(Data_Baseline!$C25:$AZ25,0)+1),Data_Baseline!AW25)))),"")</f>
        <v/>
      </c>
      <c r="AY25" s="79" t="str">
        <f>IFERROR(IF(Data_Baseline!AX25="","",IF($C$3="On",IF(AY$3&lt;=$B$2,SMALL(Data_Baseline!$C25:$AZ25,COUNTIF(Data_Baseline!$C25:$AZ25,0)+1)/MAX(Data_Baseline!$C25:$AZ25),IF(Data_Baseline!AX25=0,SMALL(Data_Baseline!$C25:$AZ25,COUNTIF(Data_Baseline!$C25:$AZ25,0)+1)/MAX(Data_Baseline!$C25:$AZ25),Data_Baseline!AX25/MAX(Data_Baseline!$C25:$AZ25))),IF(AY$3&lt;=$B$2,SMALL(Data_Baseline!$C25:$AZ25,COUNTIF(Data_Baseline!$C25:$AZ25,0)+1),IF(Data_Baseline!AX25=0,SMALL(Data_Baseline!$C25:$AZ25,COUNTIF(Data_Baseline!$C25:$AZ25,0)+1),Data_Baseline!AX25)))),"")</f>
        <v/>
      </c>
      <c r="AZ25" s="79" t="str">
        <f>IFERROR(IF(Data_Baseline!AY25="","",IF($C$3="On",IF(AZ$3&lt;=$B$2,SMALL(Data_Baseline!$C25:$AZ25,COUNTIF(Data_Baseline!$C25:$AZ25,0)+1)/MAX(Data_Baseline!$C25:$AZ25),IF(Data_Baseline!AY25=0,SMALL(Data_Baseline!$C25:$AZ25,COUNTIF(Data_Baseline!$C25:$AZ25,0)+1)/MAX(Data_Baseline!$C25:$AZ25),Data_Baseline!AY25/MAX(Data_Baseline!$C25:$AZ25))),IF(AZ$3&lt;=$B$2,SMALL(Data_Baseline!$C25:$AZ25,COUNTIF(Data_Baseline!$C25:$AZ25,0)+1),IF(Data_Baseline!AY25=0,SMALL(Data_Baseline!$C25:$AZ25,COUNTIF(Data_Baseline!$C25:$AZ25,0)+1),Data_Baseline!AY25)))),"")</f>
        <v/>
      </c>
      <c r="BA25" s="79" t="str">
        <f>IFERROR(IF(Data_Baseline!AZ25="","",IF($C$3="On",IF(BA$3&lt;=$B$2,SMALL(Data_Baseline!$C25:$AZ25,COUNTIF(Data_Baseline!$C25:$AZ25,0)+1)/MAX(Data_Baseline!$C25:$AZ25),IF(Data_Baseline!AZ25=0,SMALL(Data_Baseline!$C25:$AZ25,COUNTIF(Data_Baseline!$C25:$AZ25,0)+1)/MAX(Data_Baseline!$C25:$AZ25),Data_Baseline!AZ25/MAX(Data_Baseline!$C25:$AZ25))),IF(BA$3&lt;=$B$2,SMALL(Data_Baseline!$C25:$AZ25,COUNTIF(Data_Baseline!$C25:$AZ25,0)+1),IF(Data_Baseline!AZ25=0,SMALL(Data_Baseline!$C25:$AZ25,COUNTIF(Data_Baseline!$C25:$AZ25,0)+1),Data_Baseline!AZ25)))),"")</f>
        <v/>
      </c>
      <c r="BB25" s="79">
        <f ca="1">IF(Data_Initial!BA25="",1,0)</f>
        <v>1</v>
      </c>
      <c r="BC25" s="2" t="str">
        <f t="shared" ca="1" si="0"/>
        <v>3G_Rpon2</v>
      </c>
      <c r="BD25" s="79" t="str">
        <f t="shared" ca="1" si="1"/>
        <v>3G</v>
      </c>
      <c r="BE25" s="79" t="str">
        <f ca="1">Data_Initial!BC25</f>
        <v>Rpon2</v>
      </c>
      <c r="BF25" s="79" t="str">
        <f ca="1">Data_Initial!BB25</f>
        <v>1_3</v>
      </c>
      <c r="BG25" s="79">
        <f ca="1">IFERROR((INDIRECT("Plate"&amp;Data!A25&amp;"_C!"&amp;CHAR(RIGHT(Data!B25,LEN(Data!B25)-1)+65)&amp;CODE(LEFT(Data!B25,1))-58)),"")</f>
        <v>0</v>
      </c>
      <c r="BH25" s="79" t="str">
        <f ca="1">Data_Initial!BA25</f>
        <v/>
      </c>
      <c r="BI25" s="79">
        <f t="shared" ca="1" si="2"/>
        <v>3.7768996081331663E-5</v>
      </c>
      <c r="BJ25" s="79" t="str">
        <f ca="1">IF(BH25="N",1+MAX($BJ$3:BJ24),"")</f>
        <v/>
      </c>
      <c r="BK25" s="79"/>
      <c r="BL25" s="79"/>
      <c r="BM25" s="79"/>
      <c r="BN25" s="79"/>
      <c r="BO25" s="79"/>
      <c r="BP25" s="79"/>
      <c r="BQ25" s="79"/>
      <c r="BR25" s="79"/>
      <c r="BS25" s="79"/>
      <c r="BT25" s="79"/>
      <c r="BU25" s="79"/>
      <c r="BV25" s="79"/>
      <c r="BW25" s="79"/>
      <c r="BX25" s="79"/>
      <c r="BY25" s="79"/>
      <c r="BZ25" s="79"/>
    </row>
    <row r="26" spans="1:78" x14ac:dyDescent="0.25">
      <c r="A26" s="79">
        <f ca="1">IF(BH26="N","N"&amp;BJ26,IF(BB26=0,"",MAX($A$3:A25)+1))</f>
        <v>23</v>
      </c>
      <c r="B26" s="79" t="str">
        <f ca="1">Data_Initial!A26&amp;C26</f>
        <v>1G3</v>
      </c>
      <c r="C26" s="79" t="str">
        <f ca="1">Data_Initial!B26</f>
        <v>G3</v>
      </c>
      <c r="D26" s="79">
        <f ca="1">IFERROR(IF(Data_Baseline!C26="","",IF($C$3="On",IF(D$3&lt;=$B$2,SMALL(Data_Baseline!$C26:$AZ26,COUNTIF(Data_Baseline!$C26:$AZ26,0)+1)/MAX(Data_Baseline!$C26:$AZ26),IF(Data_Baseline!C26=0,SMALL(Data_Baseline!$C26:$AZ26,COUNTIF(Data_Baseline!$C26:$AZ26,0)+1)/MAX(Data_Baseline!$C26:$AZ26),Data_Baseline!C26/MAX(Data_Baseline!$C26:$AZ26))),IF(D$3&lt;=$B$2,SMALL(Data_Baseline!$C26:$AZ26,COUNTIF(Data_Baseline!$C26:$AZ26,0)+1),IF(Data_Baseline!C26=0,SMALL(Data_Baseline!$C26:$AZ26,COUNTIF(Data_Baseline!$C26:$AZ26,0)+1),Data_Baseline!C26)))),"")</f>
        <v>1.6020979117748102E-3</v>
      </c>
      <c r="E26" s="79">
        <f ca="1">IFERROR(IF(Data_Baseline!D26="","",IF($C$3="On",IF(E$3&lt;=$B$2,SMALL(Data_Baseline!$C26:$AZ26,COUNTIF(Data_Baseline!$C26:$AZ26,0)+1)/MAX(Data_Baseline!$C26:$AZ26),IF(Data_Baseline!D26=0,SMALL(Data_Baseline!$C26:$AZ26,COUNTIF(Data_Baseline!$C26:$AZ26,0)+1)/MAX(Data_Baseline!$C26:$AZ26),Data_Baseline!D26/MAX(Data_Baseline!$C26:$AZ26))),IF(E$3&lt;=$B$2,SMALL(Data_Baseline!$C26:$AZ26,COUNTIF(Data_Baseline!$C26:$AZ26,0)+1),IF(Data_Baseline!D26=0,SMALL(Data_Baseline!$C26:$AZ26,COUNTIF(Data_Baseline!$C26:$AZ26,0)+1),Data_Baseline!D26)))),"")</f>
        <v>1.6020979117748102E-3</v>
      </c>
      <c r="F26" s="79">
        <f ca="1">IFERROR(IF(Data_Baseline!E26="","",IF($C$3="On",IF(F$3&lt;=$B$2,SMALL(Data_Baseline!$C26:$AZ26,COUNTIF(Data_Baseline!$C26:$AZ26,0)+1)/MAX(Data_Baseline!$C26:$AZ26),IF(Data_Baseline!E26=0,SMALL(Data_Baseline!$C26:$AZ26,COUNTIF(Data_Baseline!$C26:$AZ26,0)+1)/MAX(Data_Baseline!$C26:$AZ26),Data_Baseline!E26/MAX(Data_Baseline!$C26:$AZ26))),IF(F$3&lt;=$B$2,SMALL(Data_Baseline!$C26:$AZ26,COUNTIF(Data_Baseline!$C26:$AZ26,0)+1),IF(Data_Baseline!E26=0,SMALL(Data_Baseline!$C26:$AZ26,COUNTIF(Data_Baseline!$C26:$AZ26,0)+1),Data_Baseline!E26)))),"")</f>
        <v>1.6020979117748102E-3</v>
      </c>
      <c r="G26" s="79">
        <f ca="1">IFERROR(IF(Data_Baseline!F26="","",IF($C$3="On",IF(G$3&lt;=$B$2,SMALL(Data_Baseline!$C26:$AZ26,COUNTIF(Data_Baseline!$C26:$AZ26,0)+1)/MAX(Data_Baseline!$C26:$AZ26),IF(Data_Baseline!F26=0,SMALL(Data_Baseline!$C26:$AZ26,COUNTIF(Data_Baseline!$C26:$AZ26,0)+1)/MAX(Data_Baseline!$C26:$AZ26),Data_Baseline!F26/MAX(Data_Baseline!$C26:$AZ26))),IF(G$3&lt;=$B$2,SMALL(Data_Baseline!$C26:$AZ26,COUNTIF(Data_Baseline!$C26:$AZ26,0)+1),IF(Data_Baseline!F26=0,SMALL(Data_Baseline!$C26:$AZ26,COUNTIF(Data_Baseline!$C26:$AZ26,0)+1),Data_Baseline!F26)))),"")</f>
        <v>1.6020979117748102E-3</v>
      </c>
      <c r="H26" s="79">
        <f ca="1">IFERROR(IF(Data_Baseline!G26="","",IF($C$3="On",IF(H$3&lt;=$B$2,SMALL(Data_Baseline!$C26:$AZ26,COUNTIF(Data_Baseline!$C26:$AZ26,0)+1)/MAX(Data_Baseline!$C26:$AZ26),IF(Data_Baseline!G26=0,SMALL(Data_Baseline!$C26:$AZ26,COUNTIF(Data_Baseline!$C26:$AZ26,0)+1)/MAX(Data_Baseline!$C26:$AZ26),Data_Baseline!G26/MAX(Data_Baseline!$C26:$AZ26))),IF(H$3&lt;=$B$2,SMALL(Data_Baseline!$C26:$AZ26,COUNTIF(Data_Baseline!$C26:$AZ26,0)+1),IF(Data_Baseline!G26=0,SMALL(Data_Baseline!$C26:$AZ26,COUNTIF(Data_Baseline!$C26:$AZ26,0)+1),Data_Baseline!G26)))),"")</f>
        <v>1.6020979117748102E-3</v>
      </c>
      <c r="I26" s="79">
        <f ca="1">IFERROR(IF(Data_Baseline!H26="","",IF($C$3="On",IF(I$3&lt;=$B$2,SMALL(Data_Baseline!$C26:$AZ26,COUNTIF(Data_Baseline!$C26:$AZ26,0)+1)/MAX(Data_Baseline!$C26:$AZ26),IF(Data_Baseline!H26=0,SMALL(Data_Baseline!$C26:$AZ26,COUNTIF(Data_Baseline!$C26:$AZ26,0)+1)/MAX(Data_Baseline!$C26:$AZ26),Data_Baseline!H26/MAX(Data_Baseline!$C26:$AZ26))),IF(I$3&lt;=$B$2,SMALL(Data_Baseline!$C26:$AZ26,COUNTIF(Data_Baseline!$C26:$AZ26,0)+1),IF(Data_Baseline!H26=0,SMALL(Data_Baseline!$C26:$AZ26,COUNTIF(Data_Baseline!$C26:$AZ26,0)+1),Data_Baseline!H26)))),"")</f>
        <v>1.6020979117748102E-3</v>
      </c>
      <c r="J26" s="79">
        <f ca="1">IFERROR(IF(Data_Baseline!I26="","",IF($C$3="On",IF(J$3&lt;=$B$2,SMALL(Data_Baseline!$C26:$AZ26,COUNTIF(Data_Baseline!$C26:$AZ26,0)+1)/MAX(Data_Baseline!$C26:$AZ26),IF(Data_Baseline!I26=0,SMALL(Data_Baseline!$C26:$AZ26,COUNTIF(Data_Baseline!$C26:$AZ26,0)+1)/MAX(Data_Baseline!$C26:$AZ26),Data_Baseline!I26/MAX(Data_Baseline!$C26:$AZ26))),IF(J$3&lt;=$B$2,SMALL(Data_Baseline!$C26:$AZ26,COUNTIF(Data_Baseline!$C26:$AZ26,0)+1),IF(Data_Baseline!I26=0,SMALL(Data_Baseline!$C26:$AZ26,COUNTIF(Data_Baseline!$C26:$AZ26,0)+1),Data_Baseline!I26)))),"")</f>
        <v>1.6020979117748102E-3</v>
      </c>
      <c r="K26" s="79">
        <f ca="1">IFERROR(IF(Data_Baseline!J26="","",IF($C$3="On",IF(K$3&lt;=$B$2,SMALL(Data_Baseline!$C26:$AZ26,COUNTIF(Data_Baseline!$C26:$AZ26,0)+1)/MAX(Data_Baseline!$C26:$AZ26),IF(Data_Baseline!J26=0,SMALL(Data_Baseline!$C26:$AZ26,COUNTIF(Data_Baseline!$C26:$AZ26,0)+1)/MAX(Data_Baseline!$C26:$AZ26),Data_Baseline!J26/MAX(Data_Baseline!$C26:$AZ26))),IF(K$3&lt;=$B$2,SMALL(Data_Baseline!$C26:$AZ26,COUNTIF(Data_Baseline!$C26:$AZ26,0)+1),IF(Data_Baseline!J26=0,SMALL(Data_Baseline!$C26:$AZ26,COUNTIF(Data_Baseline!$C26:$AZ26,0)+1),Data_Baseline!J26)))),"")</f>
        <v>1.6020979117748102E-3</v>
      </c>
      <c r="L26" s="79">
        <f ca="1">IFERROR(IF(Data_Baseline!K26="","",IF($C$3="On",IF(L$3&lt;=$B$2,SMALL(Data_Baseline!$C26:$AZ26,COUNTIF(Data_Baseline!$C26:$AZ26,0)+1)/MAX(Data_Baseline!$C26:$AZ26),IF(Data_Baseline!K26=0,SMALL(Data_Baseline!$C26:$AZ26,COUNTIF(Data_Baseline!$C26:$AZ26,0)+1)/MAX(Data_Baseline!$C26:$AZ26),Data_Baseline!K26/MAX(Data_Baseline!$C26:$AZ26))),IF(L$3&lt;=$B$2,SMALL(Data_Baseline!$C26:$AZ26,COUNTIF(Data_Baseline!$C26:$AZ26,0)+1),IF(Data_Baseline!K26=0,SMALL(Data_Baseline!$C26:$AZ26,COUNTIF(Data_Baseline!$C26:$AZ26,0)+1),Data_Baseline!K26)))),"")</f>
        <v>1.6020979117748102E-3</v>
      </c>
      <c r="M26" s="79">
        <f ca="1">IFERROR(IF(Data_Baseline!L26="","",IF($C$3="On",IF(M$3&lt;=$B$2,SMALL(Data_Baseline!$C26:$AZ26,COUNTIF(Data_Baseline!$C26:$AZ26,0)+1)/MAX(Data_Baseline!$C26:$AZ26),IF(Data_Baseline!L26=0,SMALL(Data_Baseline!$C26:$AZ26,COUNTIF(Data_Baseline!$C26:$AZ26,0)+1)/MAX(Data_Baseline!$C26:$AZ26),Data_Baseline!L26/MAX(Data_Baseline!$C26:$AZ26))),IF(M$3&lt;=$B$2,SMALL(Data_Baseline!$C26:$AZ26,COUNTIF(Data_Baseline!$C26:$AZ26,0)+1),IF(Data_Baseline!L26=0,SMALL(Data_Baseline!$C26:$AZ26,COUNTIF(Data_Baseline!$C26:$AZ26,0)+1),Data_Baseline!L26)))),"")</f>
        <v>1.6020979117748102E-3</v>
      </c>
      <c r="N26" s="79">
        <f ca="1">IFERROR(IF(Data_Baseline!M26="","",IF($C$3="On",IF(N$3&lt;=$B$2,SMALL(Data_Baseline!$C26:$AZ26,COUNTIF(Data_Baseline!$C26:$AZ26,0)+1)/MAX(Data_Baseline!$C26:$AZ26),IF(Data_Baseline!M26=0,SMALL(Data_Baseline!$C26:$AZ26,COUNTIF(Data_Baseline!$C26:$AZ26,0)+1)/MAX(Data_Baseline!$C26:$AZ26),Data_Baseline!M26/MAX(Data_Baseline!$C26:$AZ26))),IF(N$3&lt;=$B$2,SMALL(Data_Baseline!$C26:$AZ26,COUNTIF(Data_Baseline!$C26:$AZ26,0)+1),IF(Data_Baseline!M26=0,SMALL(Data_Baseline!$C26:$AZ26,COUNTIF(Data_Baseline!$C26:$AZ26,0)+1),Data_Baseline!M26)))),"")</f>
        <v>1.6020979117748102E-3</v>
      </c>
      <c r="O26" s="79">
        <f ca="1">IFERROR(IF(Data_Baseline!N26="","",IF($C$3="On",IF(O$3&lt;=$B$2,SMALL(Data_Baseline!$C26:$AZ26,COUNTIF(Data_Baseline!$C26:$AZ26,0)+1)/MAX(Data_Baseline!$C26:$AZ26),IF(Data_Baseline!N26=0,SMALL(Data_Baseline!$C26:$AZ26,COUNTIF(Data_Baseline!$C26:$AZ26,0)+1)/MAX(Data_Baseline!$C26:$AZ26),Data_Baseline!N26/MAX(Data_Baseline!$C26:$AZ26))),IF(O$3&lt;=$B$2,SMALL(Data_Baseline!$C26:$AZ26,COUNTIF(Data_Baseline!$C26:$AZ26,0)+1),IF(Data_Baseline!N26=0,SMALL(Data_Baseline!$C26:$AZ26,COUNTIF(Data_Baseline!$C26:$AZ26,0)+1),Data_Baseline!N26)))),"")</f>
        <v>1.6020979117748102E-3</v>
      </c>
      <c r="P26" s="79">
        <f ca="1">IFERROR(IF(Data_Baseline!O26="","",IF($C$3="On",IF(P$3&lt;=$B$2,SMALL(Data_Baseline!$C26:$AZ26,COUNTIF(Data_Baseline!$C26:$AZ26,0)+1)/MAX(Data_Baseline!$C26:$AZ26),IF(Data_Baseline!O26=0,SMALL(Data_Baseline!$C26:$AZ26,COUNTIF(Data_Baseline!$C26:$AZ26,0)+1)/MAX(Data_Baseline!$C26:$AZ26),Data_Baseline!O26/MAX(Data_Baseline!$C26:$AZ26))),IF(P$3&lt;=$B$2,SMALL(Data_Baseline!$C26:$AZ26,COUNTIF(Data_Baseline!$C26:$AZ26,0)+1),IF(Data_Baseline!O26=0,SMALL(Data_Baseline!$C26:$AZ26,COUNTIF(Data_Baseline!$C26:$AZ26,0)+1),Data_Baseline!O26)))),"")</f>
        <v>1.6020979117748102E-3</v>
      </c>
      <c r="Q26" s="79">
        <f ca="1">IFERROR(IF(Data_Baseline!P26="","",IF($C$3="On",IF(Q$3&lt;=$B$2,SMALL(Data_Baseline!$C26:$AZ26,COUNTIF(Data_Baseline!$C26:$AZ26,0)+1)/MAX(Data_Baseline!$C26:$AZ26),IF(Data_Baseline!P26=0,SMALL(Data_Baseline!$C26:$AZ26,COUNTIF(Data_Baseline!$C26:$AZ26,0)+1)/MAX(Data_Baseline!$C26:$AZ26),Data_Baseline!P26/MAX(Data_Baseline!$C26:$AZ26))),IF(Q$3&lt;=$B$2,SMALL(Data_Baseline!$C26:$AZ26,COUNTIF(Data_Baseline!$C26:$AZ26,0)+1),IF(Data_Baseline!P26=0,SMALL(Data_Baseline!$C26:$AZ26,COUNTIF(Data_Baseline!$C26:$AZ26,0)+1),Data_Baseline!P26)))),"")</f>
        <v>1.6020979117748102E-3</v>
      </c>
      <c r="R26" s="79">
        <f ca="1">IFERROR(IF(Data_Baseline!Q26="","",IF($C$3="On",IF(R$3&lt;=$B$2,SMALL(Data_Baseline!$C26:$AZ26,COUNTIF(Data_Baseline!$C26:$AZ26,0)+1)/MAX(Data_Baseline!$C26:$AZ26),IF(Data_Baseline!Q26=0,SMALL(Data_Baseline!$C26:$AZ26,COUNTIF(Data_Baseline!$C26:$AZ26,0)+1)/MAX(Data_Baseline!$C26:$AZ26),Data_Baseline!Q26/MAX(Data_Baseline!$C26:$AZ26))),IF(R$3&lt;=$B$2,SMALL(Data_Baseline!$C26:$AZ26,COUNTIF(Data_Baseline!$C26:$AZ26,0)+1),IF(Data_Baseline!Q26=0,SMALL(Data_Baseline!$C26:$AZ26,COUNTIF(Data_Baseline!$C26:$AZ26,0)+1),Data_Baseline!Q26)))),"")</f>
        <v>1.6020979117748102E-3</v>
      </c>
      <c r="S26" s="79">
        <f ca="1">IFERROR(IF(Data_Baseline!R26="","",IF($C$3="On",IF(S$3&lt;=$B$2,SMALL(Data_Baseline!$C26:$AZ26,COUNTIF(Data_Baseline!$C26:$AZ26,0)+1)/MAX(Data_Baseline!$C26:$AZ26),IF(Data_Baseline!R26=0,SMALL(Data_Baseline!$C26:$AZ26,COUNTIF(Data_Baseline!$C26:$AZ26,0)+1)/MAX(Data_Baseline!$C26:$AZ26),Data_Baseline!R26/MAX(Data_Baseline!$C26:$AZ26))),IF(S$3&lt;=$B$2,SMALL(Data_Baseline!$C26:$AZ26,COUNTIF(Data_Baseline!$C26:$AZ26,0)+1),IF(Data_Baseline!R26=0,SMALL(Data_Baseline!$C26:$AZ26,COUNTIF(Data_Baseline!$C26:$AZ26,0)+1),Data_Baseline!R26)))),"")</f>
        <v>1.6020979117748102E-3</v>
      </c>
      <c r="T26" s="79">
        <f ca="1">IFERROR(IF(Data_Baseline!S26="","",IF($C$3="On",IF(T$3&lt;=$B$2,SMALL(Data_Baseline!$C26:$AZ26,COUNTIF(Data_Baseline!$C26:$AZ26,0)+1)/MAX(Data_Baseline!$C26:$AZ26),IF(Data_Baseline!S26=0,SMALL(Data_Baseline!$C26:$AZ26,COUNTIF(Data_Baseline!$C26:$AZ26,0)+1)/MAX(Data_Baseline!$C26:$AZ26),Data_Baseline!S26/MAX(Data_Baseline!$C26:$AZ26))),IF(T$3&lt;=$B$2,SMALL(Data_Baseline!$C26:$AZ26,COUNTIF(Data_Baseline!$C26:$AZ26,0)+1),IF(Data_Baseline!S26=0,SMALL(Data_Baseline!$C26:$AZ26,COUNTIF(Data_Baseline!$C26:$AZ26,0)+1),Data_Baseline!S26)))),"")</f>
        <v>1.6020979117748102E-3</v>
      </c>
      <c r="U26" s="79">
        <f ca="1">IFERROR(IF(Data_Baseline!T26="","",IF($C$3="On",IF(U$3&lt;=$B$2,SMALL(Data_Baseline!$C26:$AZ26,COUNTIF(Data_Baseline!$C26:$AZ26,0)+1)/MAX(Data_Baseline!$C26:$AZ26),IF(Data_Baseline!T26=0,SMALL(Data_Baseline!$C26:$AZ26,COUNTIF(Data_Baseline!$C26:$AZ26,0)+1)/MAX(Data_Baseline!$C26:$AZ26),Data_Baseline!T26/MAX(Data_Baseline!$C26:$AZ26))),IF(U$3&lt;=$B$2,SMALL(Data_Baseline!$C26:$AZ26,COUNTIF(Data_Baseline!$C26:$AZ26,0)+1),IF(Data_Baseline!T26=0,SMALL(Data_Baseline!$C26:$AZ26,COUNTIF(Data_Baseline!$C26:$AZ26,0)+1),Data_Baseline!T26)))),"")</f>
        <v>1.6020979117748102E-3</v>
      </c>
      <c r="V26" s="79">
        <f ca="1">IFERROR(IF(Data_Baseline!U26="","",IF($C$3="On",IF(V$3&lt;=$B$2,SMALL(Data_Baseline!$C26:$AZ26,COUNTIF(Data_Baseline!$C26:$AZ26,0)+1)/MAX(Data_Baseline!$C26:$AZ26),IF(Data_Baseline!U26=0,SMALL(Data_Baseline!$C26:$AZ26,COUNTIF(Data_Baseline!$C26:$AZ26,0)+1)/MAX(Data_Baseline!$C26:$AZ26),Data_Baseline!U26/MAX(Data_Baseline!$C26:$AZ26))),IF(V$3&lt;=$B$2,SMALL(Data_Baseline!$C26:$AZ26,COUNTIF(Data_Baseline!$C26:$AZ26,0)+1),IF(Data_Baseline!U26=0,SMALL(Data_Baseline!$C26:$AZ26,COUNTIF(Data_Baseline!$C26:$AZ26,0)+1),Data_Baseline!U26)))),"")</f>
        <v>1.6020979117748102E-3</v>
      </c>
      <c r="W26" s="79">
        <f ca="1">IFERROR(IF(Data_Baseline!V26="","",IF($C$3="On",IF(W$3&lt;=$B$2,SMALL(Data_Baseline!$C26:$AZ26,COUNTIF(Data_Baseline!$C26:$AZ26,0)+1)/MAX(Data_Baseline!$C26:$AZ26),IF(Data_Baseline!V26=0,SMALL(Data_Baseline!$C26:$AZ26,COUNTIF(Data_Baseline!$C26:$AZ26,0)+1)/MAX(Data_Baseline!$C26:$AZ26),Data_Baseline!V26/MAX(Data_Baseline!$C26:$AZ26))),IF(W$3&lt;=$B$2,SMALL(Data_Baseline!$C26:$AZ26,COUNTIF(Data_Baseline!$C26:$AZ26,0)+1),IF(Data_Baseline!V26=0,SMALL(Data_Baseline!$C26:$AZ26,COUNTIF(Data_Baseline!$C26:$AZ26,0)+1),Data_Baseline!V26)))),"")</f>
        <v>1.6020979117748102E-3</v>
      </c>
      <c r="X26" s="79">
        <f ca="1">IFERROR(IF(Data_Baseline!W26="","",IF($C$3="On",IF(X$3&lt;=$B$2,SMALL(Data_Baseline!$C26:$AZ26,COUNTIF(Data_Baseline!$C26:$AZ26,0)+1)/MAX(Data_Baseline!$C26:$AZ26),IF(Data_Baseline!W26=0,SMALL(Data_Baseline!$C26:$AZ26,COUNTIF(Data_Baseline!$C26:$AZ26,0)+1)/MAX(Data_Baseline!$C26:$AZ26),Data_Baseline!W26/MAX(Data_Baseline!$C26:$AZ26))),IF(X$3&lt;=$B$2,SMALL(Data_Baseline!$C26:$AZ26,COUNTIF(Data_Baseline!$C26:$AZ26,0)+1),IF(Data_Baseline!W26=0,SMALL(Data_Baseline!$C26:$AZ26,COUNTIF(Data_Baseline!$C26:$AZ26,0)+1),Data_Baseline!W26)))),"")</f>
        <v>1.6020979117748102E-3</v>
      </c>
      <c r="Y26" s="79">
        <f ca="1">IFERROR(IF(Data_Baseline!X26="","",IF($C$3="On",IF(Y$3&lt;=$B$2,SMALL(Data_Baseline!$C26:$AZ26,COUNTIF(Data_Baseline!$C26:$AZ26,0)+1)/MAX(Data_Baseline!$C26:$AZ26),IF(Data_Baseline!X26=0,SMALL(Data_Baseline!$C26:$AZ26,COUNTIF(Data_Baseline!$C26:$AZ26,0)+1)/MAX(Data_Baseline!$C26:$AZ26),Data_Baseline!X26/MAX(Data_Baseline!$C26:$AZ26))),IF(Y$3&lt;=$B$2,SMALL(Data_Baseline!$C26:$AZ26,COUNTIF(Data_Baseline!$C26:$AZ26,0)+1),IF(Data_Baseline!X26=0,SMALL(Data_Baseline!$C26:$AZ26,COUNTIF(Data_Baseline!$C26:$AZ26,0)+1),Data_Baseline!X26)))),"")</f>
        <v>1.6020979117748102E-3</v>
      </c>
      <c r="Z26" s="79">
        <f ca="1">IFERROR(IF(Data_Baseline!Y26="","",IF($C$3="On",IF(Z$3&lt;=$B$2,SMALL(Data_Baseline!$C26:$AZ26,COUNTIF(Data_Baseline!$C26:$AZ26,0)+1)/MAX(Data_Baseline!$C26:$AZ26),IF(Data_Baseline!Y26=0,SMALL(Data_Baseline!$C26:$AZ26,COUNTIF(Data_Baseline!$C26:$AZ26,0)+1)/MAX(Data_Baseline!$C26:$AZ26),Data_Baseline!Y26/MAX(Data_Baseline!$C26:$AZ26))),IF(Z$3&lt;=$B$2,SMALL(Data_Baseline!$C26:$AZ26,COUNTIF(Data_Baseline!$C26:$AZ26,0)+1),IF(Data_Baseline!Y26=0,SMALL(Data_Baseline!$C26:$AZ26,COUNTIF(Data_Baseline!$C26:$AZ26,0)+1),Data_Baseline!Y26)))),"")</f>
        <v>1.7065263953432285E-3</v>
      </c>
      <c r="AA26" s="79">
        <f ca="1">IFERROR(IF(Data_Baseline!Z26="","",IF($C$3="On",IF(AA$3&lt;=$B$2,SMALL(Data_Baseline!$C26:$AZ26,COUNTIF(Data_Baseline!$C26:$AZ26,0)+1)/MAX(Data_Baseline!$C26:$AZ26),IF(Data_Baseline!Z26=0,SMALL(Data_Baseline!$C26:$AZ26,COUNTIF(Data_Baseline!$C26:$AZ26,0)+1)/MAX(Data_Baseline!$C26:$AZ26),Data_Baseline!Z26/MAX(Data_Baseline!$C26:$AZ26))),IF(AA$3&lt;=$B$2,SMALL(Data_Baseline!$C26:$AZ26,COUNTIF(Data_Baseline!$C26:$AZ26,0)+1),IF(Data_Baseline!Z26=0,SMALL(Data_Baseline!$C26:$AZ26,COUNTIF(Data_Baseline!$C26:$AZ26,0)+1),Data_Baseline!Z26)))),"")</f>
        <v>6.4630231446134393E-3</v>
      </c>
      <c r="AB26" s="79">
        <f ca="1">IFERROR(IF(Data_Baseline!AA26="","",IF($C$3="On",IF(AB$3&lt;=$B$2,SMALL(Data_Baseline!$C26:$AZ26,COUNTIF(Data_Baseline!$C26:$AZ26,0)+1)/MAX(Data_Baseline!$C26:$AZ26),IF(Data_Baseline!AA26=0,SMALL(Data_Baseline!$C26:$AZ26,COUNTIF(Data_Baseline!$C26:$AZ26,0)+1)/MAX(Data_Baseline!$C26:$AZ26),Data_Baseline!AA26/MAX(Data_Baseline!$C26:$AZ26))),IF(AB$3&lt;=$B$2,SMALL(Data_Baseline!$C26:$AZ26,COUNTIF(Data_Baseline!$C26:$AZ26,0)+1),IF(Data_Baseline!AA26=0,SMALL(Data_Baseline!$C26:$AZ26,COUNTIF(Data_Baseline!$C26:$AZ26,0)+1),Data_Baseline!AA26)))),"")</f>
        <v>1.58005833285534E-2</v>
      </c>
      <c r="AC26" s="79">
        <f ca="1">IFERROR(IF(Data_Baseline!AB26="","",IF($C$3="On",IF(AC$3&lt;=$B$2,SMALL(Data_Baseline!$C26:$AZ26,COUNTIF(Data_Baseline!$C26:$AZ26,0)+1)/MAX(Data_Baseline!$C26:$AZ26),IF(Data_Baseline!AB26=0,SMALL(Data_Baseline!$C26:$AZ26,COUNTIF(Data_Baseline!$C26:$AZ26,0)+1)/MAX(Data_Baseline!$C26:$AZ26),Data_Baseline!AB26/MAX(Data_Baseline!$C26:$AZ26))),IF(AC$3&lt;=$B$2,SMALL(Data_Baseline!$C26:$AZ26,COUNTIF(Data_Baseline!$C26:$AZ26,0)+1),IF(Data_Baseline!AB26=0,SMALL(Data_Baseline!$C26:$AZ26,COUNTIF(Data_Baseline!$C26:$AZ26,0)+1),Data_Baseline!AB26)))),"")</f>
        <v>3.2954658328339222E-2</v>
      </c>
      <c r="AD26" s="79">
        <f ca="1">IFERROR(IF(Data_Baseline!AC26="","",IF($C$3="On",IF(AD$3&lt;=$B$2,SMALL(Data_Baseline!$C26:$AZ26,COUNTIF(Data_Baseline!$C26:$AZ26,0)+1)/MAX(Data_Baseline!$C26:$AZ26),IF(Data_Baseline!AC26=0,SMALL(Data_Baseline!$C26:$AZ26,COUNTIF(Data_Baseline!$C26:$AZ26,0)+1)/MAX(Data_Baseline!$C26:$AZ26),Data_Baseline!AC26/MAX(Data_Baseline!$C26:$AZ26))),IF(AD$3&lt;=$B$2,SMALL(Data_Baseline!$C26:$AZ26,COUNTIF(Data_Baseline!$C26:$AZ26,0)+1),IF(Data_Baseline!AC26=0,SMALL(Data_Baseline!$C26:$AZ26,COUNTIF(Data_Baseline!$C26:$AZ26,0)+1),Data_Baseline!AC26)))),"")</f>
        <v>6.442557118779707E-2</v>
      </c>
      <c r="AE26" s="79">
        <f ca="1">IFERROR(IF(Data_Baseline!AD26="","",IF($C$3="On",IF(AE$3&lt;=$B$2,SMALL(Data_Baseline!$C26:$AZ26,COUNTIF(Data_Baseline!$C26:$AZ26,0)+1)/MAX(Data_Baseline!$C26:$AZ26),IF(Data_Baseline!AD26=0,SMALL(Data_Baseline!$C26:$AZ26,COUNTIF(Data_Baseline!$C26:$AZ26,0)+1)/MAX(Data_Baseline!$C26:$AZ26),Data_Baseline!AD26/MAX(Data_Baseline!$C26:$AZ26))),IF(AE$3&lt;=$B$2,SMALL(Data_Baseline!$C26:$AZ26,COUNTIF(Data_Baseline!$C26:$AZ26,0)+1),IF(Data_Baseline!AD26=0,SMALL(Data_Baseline!$C26:$AZ26,COUNTIF(Data_Baseline!$C26:$AZ26,0)+1),Data_Baseline!AD26)))),"")</f>
        <v>0.11984118336454597</v>
      </c>
      <c r="AF26" s="79">
        <f ca="1">IFERROR(IF(Data_Baseline!AE26="","",IF($C$3="On",IF(AF$3&lt;=$B$2,SMALL(Data_Baseline!$C26:$AZ26,COUNTIF(Data_Baseline!$C26:$AZ26,0)+1)/MAX(Data_Baseline!$C26:$AZ26),IF(Data_Baseline!AE26=0,SMALL(Data_Baseline!$C26:$AZ26,COUNTIF(Data_Baseline!$C26:$AZ26,0)+1)/MAX(Data_Baseline!$C26:$AZ26),Data_Baseline!AE26/MAX(Data_Baseline!$C26:$AZ26))),IF(AF$3&lt;=$B$2,SMALL(Data_Baseline!$C26:$AZ26,COUNTIF(Data_Baseline!$C26:$AZ26,0)+1),IF(Data_Baseline!AE26=0,SMALL(Data_Baseline!$C26:$AZ26,COUNTIF(Data_Baseline!$C26:$AZ26,0)+1),Data_Baseline!AE26)))),"")</f>
        <v>0.20937170472149622</v>
      </c>
      <c r="AG26" s="79">
        <f ca="1">IFERROR(IF(Data_Baseline!AF26="","",IF($C$3="On",IF(AG$3&lt;=$B$2,SMALL(Data_Baseline!$C26:$AZ26,COUNTIF(Data_Baseline!$C26:$AZ26,0)+1)/MAX(Data_Baseline!$C26:$AZ26),IF(Data_Baseline!AF26=0,SMALL(Data_Baseline!$C26:$AZ26,COUNTIF(Data_Baseline!$C26:$AZ26,0)+1)/MAX(Data_Baseline!$C26:$AZ26),Data_Baseline!AF26/MAX(Data_Baseline!$C26:$AZ26))),IF(AG$3&lt;=$B$2,SMALL(Data_Baseline!$C26:$AZ26,COUNTIF(Data_Baseline!$C26:$AZ26,0)+1),IF(Data_Baseline!AF26=0,SMALL(Data_Baseline!$C26:$AZ26,COUNTIF(Data_Baseline!$C26:$AZ26,0)+1),Data_Baseline!AF26)))),"")</f>
        <v>0.33848387587860856</v>
      </c>
      <c r="AH26" s="79">
        <f ca="1">IFERROR(IF(Data_Baseline!AG26="","",IF($C$3="On",IF(AH$3&lt;=$B$2,SMALL(Data_Baseline!$C26:$AZ26,COUNTIF(Data_Baseline!$C26:$AZ26,0)+1)/MAX(Data_Baseline!$C26:$AZ26),IF(Data_Baseline!AG26=0,SMALL(Data_Baseline!$C26:$AZ26,COUNTIF(Data_Baseline!$C26:$AZ26,0)+1)/MAX(Data_Baseline!$C26:$AZ26),Data_Baseline!AG26/MAX(Data_Baseline!$C26:$AZ26))),IF(AH$3&lt;=$B$2,SMALL(Data_Baseline!$C26:$AZ26,COUNTIF(Data_Baseline!$C26:$AZ26,0)+1),IF(Data_Baseline!AG26=0,SMALL(Data_Baseline!$C26:$AZ26,COUNTIF(Data_Baseline!$C26:$AZ26,0)+1),Data_Baseline!AG26)))),"")</f>
        <v>0.48990746746076164</v>
      </c>
      <c r="AI26" s="79">
        <f ca="1">IFERROR(IF(Data_Baseline!AH26="","",IF($C$3="On",IF(AI$3&lt;=$B$2,SMALL(Data_Baseline!$C26:$AZ26,COUNTIF(Data_Baseline!$C26:$AZ26,0)+1)/MAX(Data_Baseline!$C26:$AZ26),IF(Data_Baseline!AH26=0,SMALL(Data_Baseline!$C26:$AZ26,COUNTIF(Data_Baseline!$C26:$AZ26,0)+1)/MAX(Data_Baseline!$C26:$AZ26),Data_Baseline!AH26/MAX(Data_Baseline!$C26:$AZ26))),IF(AI$3&lt;=$B$2,SMALL(Data_Baseline!$C26:$AZ26,COUNTIF(Data_Baseline!$C26:$AZ26,0)+1),IF(Data_Baseline!AH26=0,SMALL(Data_Baseline!$C26:$AZ26,COUNTIF(Data_Baseline!$C26:$AZ26,0)+1),Data_Baseline!AH26)))),"")</f>
        <v>0.64093962350323541</v>
      </c>
      <c r="AJ26" s="79">
        <f ca="1">IFERROR(IF(Data_Baseline!AI26="","",IF($C$3="On",IF(AJ$3&lt;=$B$2,SMALL(Data_Baseline!$C26:$AZ26,COUNTIF(Data_Baseline!$C26:$AZ26,0)+1)/MAX(Data_Baseline!$C26:$AZ26),IF(Data_Baseline!AI26=0,SMALL(Data_Baseline!$C26:$AZ26,COUNTIF(Data_Baseline!$C26:$AZ26,0)+1)/MAX(Data_Baseline!$C26:$AZ26),Data_Baseline!AI26/MAX(Data_Baseline!$C26:$AZ26))),IF(AJ$3&lt;=$B$2,SMALL(Data_Baseline!$C26:$AZ26,COUNTIF(Data_Baseline!$C26:$AZ26,0)+1),IF(Data_Baseline!AI26=0,SMALL(Data_Baseline!$C26:$AZ26,COUNTIF(Data_Baseline!$C26:$AZ26,0)+1),Data_Baseline!AI26)))),"")</f>
        <v>0.76513034465714791</v>
      </c>
      <c r="AK26" s="79">
        <f ca="1">IFERROR(IF(Data_Baseline!AJ26="","",IF($C$3="On",IF(AK$3&lt;=$B$2,SMALL(Data_Baseline!$C26:$AZ26,COUNTIF(Data_Baseline!$C26:$AZ26,0)+1)/MAX(Data_Baseline!$C26:$AZ26),IF(Data_Baseline!AJ26=0,SMALL(Data_Baseline!$C26:$AZ26,COUNTIF(Data_Baseline!$C26:$AZ26,0)+1)/MAX(Data_Baseline!$C26:$AZ26),Data_Baseline!AJ26/MAX(Data_Baseline!$C26:$AZ26))),IF(AK$3&lt;=$B$2,SMALL(Data_Baseline!$C26:$AZ26,COUNTIF(Data_Baseline!$C26:$AZ26,0)+1),IF(Data_Baseline!AJ26=0,SMALL(Data_Baseline!$C26:$AZ26,COUNTIF(Data_Baseline!$C26:$AZ26,0)+1),Data_Baseline!AJ26)))),"")</f>
        <v>0.85638768468421322</v>
      </c>
      <c r="AL26" s="79">
        <f ca="1">IFERROR(IF(Data_Baseline!AK26="","",IF($C$3="On",IF(AL$3&lt;=$B$2,SMALL(Data_Baseline!$C26:$AZ26,COUNTIF(Data_Baseline!$C26:$AZ26,0)+1)/MAX(Data_Baseline!$C26:$AZ26),IF(Data_Baseline!AK26=0,SMALL(Data_Baseline!$C26:$AZ26,COUNTIF(Data_Baseline!$C26:$AZ26,0)+1)/MAX(Data_Baseline!$C26:$AZ26),Data_Baseline!AK26/MAX(Data_Baseline!$C26:$AZ26))),IF(AL$3&lt;=$B$2,SMALL(Data_Baseline!$C26:$AZ26,COUNTIF(Data_Baseline!$C26:$AZ26,0)+1),IF(Data_Baseline!AK26=0,SMALL(Data_Baseline!$C26:$AZ26,COUNTIF(Data_Baseline!$C26:$AZ26,0)+1),Data_Baseline!AK26)))),"")</f>
        <v>0.91559533294540829</v>
      </c>
      <c r="AM26" s="79">
        <f ca="1">IFERROR(IF(Data_Baseline!AL26="","",IF($C$3="On",IF(AM$3&lt;=$B$2,SMALL(Data_Baseline!$C26:$AZ26,COUNTIF(Data_Baseline!$C26:$AZ26,0)+1)/MAX(Data_Baseline!$C26:$AZ26),IF(Data_Baseline!AL26=0,SMALL(Data_Baseline!$C26:$AZ26,COUNTIF(Data_Baseline!$C26:$AZ26,0)+1)/MAX(Data_Baseline!$C26:$AZ26),Data_Baseline!AL26/MAX(Data_Baseline!$C26:$AZ26))),IF(AM$3&lt;=$B$2,SMALL(Data_Baseline!$C26:$AZ26,COUNTIF(Data_Baseline!$C26:$AZ26,0)+1),IF(Data_Baseline!AL26=0,SMALL(Data_Baseline!$C26:$AZ26,COUNTIF(Data_Baseline!$C26:$AZ26,0)+1),Data_Baseline!AL26)))),"")</f>
        <v>0.95196775835441927</v>
      </c>
      <c r="AN26" s="79">
        <f ca="1">IFERROR(IF(Data_Baseline!AM26="","",IF($C$3="On",IF(AN$3&lt;=$B$2,SMALL(Data_Baseline!$C26:$AZ26,COUNTIF(Data_Baseline!$C26:$AZ26,0)+1)/MAX(Data_Baseline!$C26:$AZ26),IF(Data_Baseline!AM26=0,SMALL(Data_Baseline!$C26:$AZ26,COUNTIF(Data_Baseline!$C26:$AZ26,0)+1)/MAX(Data_Baseline!$C26:$AZ26),Data_Baseline!AM26/MAX(Data_Baseline!$C26:$AZ26))),IF(AN$3&lt;=$B$2,SMALL(Data_Baseline!$C26:$AZ26,COUNTIF(Data_Baseline!$C26:$AZ26,0)+1),IF(Data_Baseline!AM26=0,SMALL(Data_Baseline!$C26:$AZ26,COUNTIF(Data_Baseline!$C26:$AZ26,0)+1),Data_Baseline!AM26)))),"")</f>
        <v>0.97383316696314948</v>
      </c>
      <c r="AO26" s="79">
        <f ca="1">IFERROR(IF(Data_Baseline!AN26="","",IF($C$3="On",IF(AO$3&lt;=$B$2,SMALL(Data_Baseline!$C26:$AZ26,COUNTIF(Data_Baseline!$C26:$AZ26,0)+1)/MAX(Data_Baseline!$C26:$AZ26),IF(Data_Baseline!AN26=0,SMALL(Data_Baseline!$C26:$AZ26,COUNTIF(Data_Baseline!$C26:$AZ26,0)+1)/MAX(Data_Baseline!$C26:$AZ26),Data_Baseline!AN26/MAX(Data_Baseline!$C26:$AZ26))),IF(AO$3&lt;=$B$2,SMALL(Data_Baseline!$C26:$AZ26,COUNTIF(Data_Baseline!$C26:$AZ26,0)+1),IF(Data_Baseline!AN26=0,SMALL(Data_Baseline!$C26:$AZ26,COUNTIF(Data_Baseline!$C26:$AZ26,0)+1),Data_Baseline!AN26)))),"")</f>
        <v>0.98747364430165485</v>
      </c>
      <c r="AP26" s="79">
        <f ca="1">IFERROR(IF(Data_Baseline!AO26="","",IF($C$3="On",IF(AP$3&lt;=$B$2,SMALL(Data_Baseline!$C26:$AZ26,COUNTIF(Data_Baseline!$C26:$AZ26,0)+1)/MAX(Data_Baseline!$C26:$AZ26),IF(Data_Baseline!AO26=0,SMALL(Data_Baseline!$C26:$AZ26,COUNTIF(Data_Baseline!$C26:$AZ26,0)+1)/MAX(Data_Baseline!$C26:$AZ26),Data_Baseline!AO26/MAX(Data_Baseline!$C26:$AZ26))),IF(AP$3&lt;=$B$2,SMALL(Data_Baseline!$C26:$AZ26,COUNTIF(Data_Baseline!$C26:$AZ26,0)+1),IF(Data_Baseline!AO26=0,SMALL(Data_Baseline!$C26:$AZ26,COUNTIF(Data_Baseline!$C26:$AZ26,0)+1),Data_Baseline!AO26)))),"")</f>
        <v>0.99632340623050397</v>
      </c>
      <c r="AQ26" s="79">
        <f ca="1">IFERROR(IF(Data_Baseline!AP26="","",IF($C$3="On",IF(AQ$3&lt;=$B$2,SMALL(Data_Baseline!$C26:$AZ26,COUNTIF(Data_Baseline!$C26:$AZ26,0)+1)/MAX(Data_Baseline!$C26:$AZ26),IF(Data_Baseline!AP26=0,SMALL(Data_Baseline!$C26:$AZ26,COUNTIF(Data_Baseline!$C26:$AZ26,0)+1)/MAX(Data_Baseline!$C26:$AZ26),Data_Baseline!AP26/MAX(Data_Baseline!$C26:$AZ26))),IF(AQ$3&lt;=$B$2,SMALL(Data_Baseline!$C26:$AZ26,COUNTIF(Data_Baseline!$C26:$AZ26,0)+1),IF(Data_Baseline!AP26=0,SMALL(Data_Baseline!$C26:$AZ26,COUNTIF(Data_Baseline!$C26:$AZ26,0)+1),Data_Baseline!AP26)))),"")</f>
        <v>1</v>
      </c>
      <c r="AR26" s="79" t="str">
        <f>IFERROR(IF(Data_Baseline!AQ26="","",IF($C$3="On",IF(AR$3&lt;=$B$2,SMALL(Data_Baseline!$C26:$AZ26,COUNTIF(Data_Baseline!$C26:$AZ26,0)+1)/MAX(Data_Baseline!$C26:$AZ26),IF(Data_Baseline!AQ26=0,SMALL(Data_Baseline!$C26:$AZ26,COUNTIF(Data_Baseline!$C26:$AZ26,0)+1)/MAX(Data_Baseline!$C26:$AZ26),Data_Baseline!AQ26/MAX(Data_Baseline!$C26:$AZ26))),IF(AR$3&lt;=$B$2,SMALL(Data_Baseline!$C26:$AZ26,COUNTIF(Data_Baseline!$C26:$AZ26,0)+1),IF(Data_Baseline!AQ26=0,SMALL(Data_Baseline!$C26:$AZ26,COUNTIF(Data_Baseline!$C26:$AZ26,0)+1),Data_Baseline!AQ26)))),"")</f>
        <v/>
      </c>
      <c r="AS26" s="79" t="str">
        <f>IFERROR(IF(Data_Baseline!AR26="","",IF($C$3="On",IF(AS$3&lt;=$B$2,SMALL(Data_Baseline!$C26:$AZ26,COUNTIF(Data_Baseline!$C26:$AZ26,0)+1)/MAX(Data_Baseline!$C26:$AZ26),IF(Data_Baseline!AR26=0,SMALL(Data_Baseline!$C26:$AZ26,COUNTIF(Data_Baseline!$C26:$AZ26,0)+1)/MAX(Data_Baseline!$C26:$AZ26),Data_Baseline!AR26/MAX(Data_Baseline!$C26:$AZ26))),IF(AS$3&lt;=$B$2,SMALL(Data_Baseline!$C26:$AZ26,COUNTIF(Data_Baseline!$C26:$AZ26,0)+1),IF(Data_Baseline!AR26=0,SMALL(Data_Baseline!$C26:$AZ26,COUNTIF(Data_Baseline!$C26:$AZ26,0)+1),Data_Baseline!AR26)))),"")</f>
        <v/>
      </c>
      <c r="AT26" s="79" t="str">
        <f>IFERROR(IF(Data_Baseline!AS26="","",IF($C$3="On",IF(AT$3&lt;=$B$2,SMALL(Data_Baseline!$C26:$AZ26,COUNTIF(Data_Baseline!$C26:$AZ26,0)+1)/MAX(Data_Baseline!$C26:$AZ26),IF(Data_Baseline!AS26=0,SMALL(Data_Baseline!$C26:$AZ26,COUNTIF(Data_Baseline!$C26:$AZ26,0)+1)/MAX(Data_Baseline!$C26:$AZ26),Data_Baseline!AS26/MAX(Data_Baseline!$C26:$AZ26))),IF(AT$3&lt;=$B$2,SMALL(Data_Baseline!$C26:$AZ26,COUNTIF(Data_Baseline!$C26:$AZ26,0)+1),IF(Data_Baseline!AS26=0,SMALL(Data_Baseline!$C26:$AZ26,COUNTIF(Data_Baseline!$C26:$AZ26,0)+1),Data_Baseline!AS26)))),"")</f>
        <v/>
      </c>
      <c r="AU26" s="79" t="str">
        <f>IFERROR(IF(Data_Baseline!AT26="","",IF($C$3="On",IF(AU$3&lt;=$B$2,SMALL(Data_Baseline!$C26:$AZ26,COUNTIF(Data_Baseline!$C26:$AZ26,0)+1)/MAX(Data_Baseline!$C26:$AZ26),IF(Data_Baseline!AT26=0,SMALL(Data_Baseline!$C26:$AZ26,COUNTIF(Data_Baseline!$C26:$AZ26,0)+1)/MAX(Data_Baseline!$C26:$AZ26),Data_Baseline!AT26/MAX(Data_Baseline!$C26:$AZ26))),IF(AU$3&lt;=$B$2,SMALL(Data_Baseline!$C26:$AZ26,COUNTIF(Data_Baseline!$C26:$AZ26,0)+1),IF(Data_Baseline!AT26=0,SMALL(Data_Baseline!$C26:$AZ26,COUNTIF(Data_Baseline!$C26:$AZ26,0)+1),Data_Baseline!AT26)))),"")</f>
        <v/>
      </c>
      <c r="AV26" s="79" t="str">
        <f>IFERROR(IF(Data_Baseline!AU26="","",IF($C$3="On",IF(AV$3&lt;=$B$2,SMALL(Data_Baseline!$C26:$AZ26,COUNTIF(Data_Baseline!$C26:$AZ26,0)+1)/MAX(Data_Baseline!$C26:$AZ26),IF(Data_Baseline!AU26=0,SMALL(Data_Baseline!$C26:$AZ26,COUNTIF(Data_Baseline!$C26:$AZ26,0)+1)/MAX(Data_Baseline!$C26:$AZ26),Data_Baseline!AU26/MAX(Data_Baseline!$C26:$AZ26))),IF(AV$3&lt;=$B$2,SMALL(Data_Baseline!$C26:$AZ26,COUNTIF(Data_Baseline!$C26:$AZ26,0)+1),IF(Data_Baseline!AU26=0,SMALL(Data_Baseline!$C26:$AZ26,COUNTIF(Data_Baseline!$C26:$AZ26,0)+1),Data_Baseline!AU26)))),"")</f>
        <v/>
      </c>
      <c r="AW26" s="79" t="str">
        <f>IFERROR(IF(Data_Baseline!AV26="","",IF($C$3="On",IF(AW$3&lt;=$B$2,SMALL(Data_Baseline!$C26:$AZ26,COUNTIF(Data_Baseline!$C26:$AZ26,0)+1)/MAX(Data_Baseline!$C26:$AZ26),IF(Data_Baseline!AV26=0,SMALL(Data_Baseline!$C26:$AZ26,COUNTIF(Data_Baseline!$C26:$AZ26,0)+1)/MAX(Data_Baseline!$C26:$AZ26),Data_Baseline!AV26/MAX(Data_Baseline!$C26:$AZ26))),IF(AW$3&lt;=$B$2,SMALL(Data_Baseline!$C26:$AZ26,COUNTIF(Data_Baseline!$C26:$AZ26,0)+1),IF(Data_Baseline!AV26=0,SMALL(Data_Baseline!$C26:$AZ26,COUNTIF(Data_Baseline!$C26:$AZ26,0)+1),Data_Baseline!AV26)))),"")</f>
        <v/>
      </c>
      <c r="AX26" s="79" t="str">
        <f>IFERROR(IF(Data_Baseline!AW26="","",IF($C$3="On",IF(AX$3&lt;=$B$2,SMALL(Data_Baseline!$C26:$AZ26,COUNTIF(Data_Baseline!$C26:$AZ26,0)+1)/MAX(Data_Baseline!$C26:$AZ26),IF(Data_Baseline!AW26=0,SMALL(Data_Baseline!$C26:$AZ26,COUNTIF(Data_Baseline!$C26:$AZ26,0)+1)/MAX(Data_Baseline!$C26:$AZ26),Data_Baseline!AW26/MAX(Data_Baseline!$C26:$AZ26))),IF(AX$3&lt;=$B$2,SMALL(Data_Baseline!$C26:$AZ26,COUNTIF(Data_Baseline!$C26:$AZ26,0)+1),IF(Data_Baseline!AW26=0,SMALL(Data_Baseline!$C26:$AZ26,COUNTIF(Data_Baseline!$C26:$AZ26,0)+1),Data_Baseline!AW26)))),"")</f>
        <v/>
      </c>
      <c r="AY26" s="79" t="str">
        <f>IFERROR(IF(Data_Baseline!AX26="","",IF($C$3="On",IF(AY$3&lt;=$B$2,SMALL(Data_Baseline!$C26:$AZ26,COUNTIF(Data_Baseline!$C26:$AZ26,0)+1)/MAX(Data_Baseline!$C26:$AZ26),IF(Data_Baseline!AX26=0,SMALL(Data_Baseline!$C26:$AZ26,COUNTIF(Data_Baseline!$C26:$AZ26,0)+1)/MAX(Data_Baseline!$C26:$AZ26),Data_Baseline!AX26/MAX(Data_Baseline!$C26:$AZ26))),IF(AY$3&lt;=$B$2,SMALL(Data_Baseline!$C26:$AZ26,COUNTIF(Data_Baseline!$C26:$AZ26,0)+1),IF(Data_Baseline!AX26=0,SMALL(Data_Baseline!$C26:$AZ26,COUNTIF(Data_Baseline!$C26:$AZ26,0)+1),Data_Baseline!AX26)))),"")</f>
        <v/>
      </c>
      <c r="AZ26" s="79" t="str">
        <f>IFERROR(IF(Data_Baseline!AY26="","",IF($C$3="On",IF(AZ$3&lt;=$B$2,SMALL(Data_Baseline!$C26:$AZ26,COUNTIF(Data_Baseline!$C26:$AZ26,0)+1)/MAX(Data_Baseline!$C26:$AZ26),IF(Data_Baseline!AY26=0,SMALL(Data_Baseline!$C26:$AZ26,COUNTIF(Data_Baseline!$C26:$AZ26,0)+1)/MAX(Data_Baseline!$C26:$AZ26),Data_Baseline!AY26/MAX(Data_Baseline!$C26:$AZ26))),IF(AZ$3&lt;=$B$2,SMALL(Data_Baseline!$C26:$AZ26,COUNTIF(Data_Baseline!$C26:$AZ26,0)+1),IF(Data_Baseline!AY26=0,SMALL(Data_Baseline!$C26:$AZ26,COUNTIF(Data_Baseline!$C26:$AZ26,0)+1),Data_Baseline!AY26)))),"")</f>
        <v/>
      </c>
      <c r="BA26" s="79" t="str">
        <f>IFERROR(IF(Data_Baseline!AZ26="","",IF($C$3="On",IF(BA$3&lt;=$B$2,SMALL(Data_Baseline!$C26:$AZ26,COUNTIF(Data_Baseline!$C26:$AZ26,0)+1)/MAX(Data_Baseline!$C26:$AZ26),IF(Data_Baseline!AZ26=0,SMALL(Data_Baseline!$C26:$AZ26,COUNTIF(Data_Baseline!$C26:$AZ26,0)+1)/MAX(Data_Baseline!$C26:$AZ26),Data_Baseline!AZ26/MAX(Data_Baseline!$C26:$AZ26))),IF(BA$3&lt;=$B$2,SMALL(Data_Baseline!$C26:$AZ26,COUNTIF(Data_Baseline!$C26:$AZ26,0)+1),IF(Data_Baseline!AZ26=0,SMALL(Data_Baseline!$C26:$AZ26,COUNTIF(Data_Baseline!$C26:$AZ26,0)+1),Data_Baseline!AZ26)))),"")</f>
        <v/>
      </c>
      <c r="BB26" s="79">
        <f ca="1">IF(Data_Initial!BA26="",1,0)</f>
        <v>1</v>
      </c>
      <c r="BC26" s="2" t="str">
        <f t="shared" ca="1" si="0"/>
        <v>3G_ParA</v>
      </c>
      <c r="BD26" s="79" t="str">
        <f t="shared" ca="1" si="1"/>
        <v>3G</v>
      </c>
      <c r="BE26" s="79" t="str">
        <f ca="1">Data_Initial!BC26</f>
        <v>ParA</v>
      </c>
      <c r="BF26" s="79" t="str">
        <f ca="1">Data_Initial!BB26</f>
        <v>1_3</v>
      </c>
      <c r="BG26" s="79">
        <f ca="1">IFERROR((INDIRECT("Plate"&amp;Data!A26&amp;"_C!"&amp;CHAR(RIGHT(Data!B26,LEN(Data!B26)-1)+65)&amp;CODE(LEFT(Data!B26,1))-58)),"")</f>
        <v>0</v>
      </c>
      <c r="BH26" s="79" t="str">
        <f ca="1">Data_Initial!BA26</f>
        <v/>
      </c>
      <c r="BI26" s="79">
        <f t="shared" ca="1" si="2"/>
        <v>1.6020979117748102E-3</v>
      </c>
      <c r="BJ26" s="79" t="str">
        <f ca="1">IF(BH26="N",1+MAX($BJ$3:BJ25),"")</f>
        <v/>
      </c>
      <c r="BK26" s="79"/>
      <c r="BL26" s="79"/>
      <c r="BM26" s="79"/>
      <c r="BN26" s="79"/>
      <c r="BO26" s="79"/>
      <c r="BP26" s="79"/>
      <c r="BQ26" s="79"/>
      <c r="BR26" s="79"/>
      <c r="BS26" s="79"/>
      <c r="BT26" s="79"/>
      <c r="BU26" s="79"/>
      <c r="BV26" s="79"/>
      <c r="BW26" s="79"/>
      <c r="BX26" s="79"/>
      <c r="BY26" s="79"/>
      <c r="BZ26" s="79"/>
    </row>
    <row r="27" spans="1:78" x14ac:dyDescent="0.25">
      <c r="A27" s="79">
        <f ca="1">IF(BH27="N","N"&amp;BJ27,IF(BB27=0,"",MAX($A$3:A26)+1))</f>
        <v>24</v>
      </c>
      <c r="B27" s="79" t="str">
        <f ca="1">Data_Initial!A27&amp;C27</f>
        <v>1H3</v>
      </c>
      <c r="C27" s="79" t="str">
        <f ca="1">Data_Initial!B27</f>
        <v>H3</v>
      </c>
      <c r="D27" s="79">
        <f ca="1">IFERROR(IF(Data_Baseline!C27="","",IF($C$3="On",IF(D$3&lt;=$B$2,SMALL(Data_Baseline!$C27:$AZ27,COUNTIF(Data_Baseline!$C27:$AZ27,0)+1)/MAX(Data_Baseline!$C27:$AZ27),IF(Data_Baseline!C27=0,SMALL(Data_Baseline!$C27:$AZ27,COUNTIF(Data_Baseline!$C27:$AZ27,0)+1)/MAX(Data_Baseline!$C27:$AZ27),Data_Baseline!C27/MAX(Data_Baseline!$C27:$AZ27))),IF(D$3&lt;=$B$2,SMALL(Data_Baseline!$C27:$AZ27,COUNTIF(Data_Baseline!$C27:$AZ27,0)+1),IF(Data_Baseline!C27=0,SMALL(Data_Baseline!$C27:$AZ27,COUNTIF(Data_Baseline!$C27:$AZ27,0)+1),Data_Baseline!C27)))),"")</f>
        <v>6.862821518029222E-4</v>
      </c>
      <c r="E27" s="79">
        <f ca="1">IFERROR(IF(Data_Baseline!D27="","",IF($C$3="On",IF(E$3&lt;=$B$2,SMALL(Data_Baseline!$C27:$AZ27,COUNTIF(Data_Baseline!$C27:$AZ27,0)+1)/MAX(Data_Baseline!$C27:$AZ27),IF(Data_Baseline!D27=0,SMALL(Data_Baseline!$C27:$AZ27,COUNTIF(Data_Baseline!$C27:$AZ27,0)+1)/MAX(Data_Baseline!$C27:$AZ27),Data_Baseline!D27/MAX(Data_Baseline!$C27:$AZ27))),IF(E$3&lt;=$B$2,SMALL(Data_Baseline!$C27:$AZ27,COUNTIF(Data_Baseline!$C27:$AZ27,0)+1),IF(Data_Baseline!D27=0,SMALL(Data_Baseline!$C27:$AZ27,COUNTIF(Data_Baseline!$C27:$AZ27,0)+1),Data_Baseline!D27)))),"")</f>
        <v>6.862821518029222E-4</v>
      </c>
      <c r="F27" s="79">
        <f ca="1">IFERROR(IF(Data_Baseline!E27="","",IF($C$3="On",IF(F$3&lt;=$B$2,SMALL(Data_Baseline!$C27:$AZ27,COUNTIF(Data_Baseline!$C27:$AZ27,0)+1)/MAX(Data_Baseline!$C27:$AZ27),IF(Data_Baseline!E27=0,SMALL(Data_Baseline!$C27:$AZ27,COUNTIF(Data_Baseline!$C27:$AZ27,0)+1)/MAX(Data_Baseline!$C27:$AZ27),Data_Baseline!E27/MAX(Data_Baseline!$C27:$AZ27))),IF(F$3&lt;=$B$2,SMALL(Data_Baseline!$C27:$AZ27,COUNTIF(Data_Baseline!$C27:$AZ27,0)+1),IF(Data_Baseline!E27=0,SMALL(Data_Baseline!$C27:$AZ27,COUNTIF(Data_Baseline!$C27:$AZ27,0)+1),Data_Baseline!E27)))),"")</f>
        <v>6.862821518029222E-4</v>
      </c>
      <c r="G27" s="79">
        <f ca="1">IFERROR(IF(Data_Baseline!F27="","",IF($C$3="On",IF(G$3&lt;=$B$2,SMALL(Data_Baseline!$C27:$AZ27,COUNTIF(Data_Baseline!$C27:$AZ27,0)+1)/MAX(Data_Baseline!$C27:$AZ27),IF(Data_Baseline!F27=0,SMALL(Data_Baseline!$C27:$AZ27,COUNTIF(Data_Baseline!$C27:$AZ27,0)+1)/MAX(Data_Baseline!$C27:$AZ27),Data_Baseline!F27/MAX(Data_Baseline!$C27:$AZ27))),IF(G$3&lt;=$B$2,SMALL(Data_Baseline!$C27:$AZ27,COUNTIF(Data_Baseline!$C27:$AZ27,0)+1),IF(Data_Baseline!F27=0,SMALL(Data_Baseline!$C27:$AZ27,COUNTIF(Data_Baseline!$C27:$AZ27,0)+1),Data_Baseline!F27)))),"")</f>
        <v>6.862821518029222E-4</v>
      </c>
      <c r="H27" s="79">
        <f ca="1">IFERROR(IF(Data_Baseline!G27="","",IF($C$3="On",IF(H$3&lt;=$B$2,SMALL(Data_Baseline!$C27:$AZ27,COUNTIF(Data_Baseline!$C27:$AZ27,0)+1)/MAX(Data_Baseline!$C27:$AZ27),IF(Data_Baseline!G27=0,SMALL(Data_Baseline!$C27:$AZ27,COUNTIF(Data_Baseline!$C27:$AZ27,0)+1)/MAX(Data_Baseline!$C27:$AZ27),Data_Baseline!G27/MAX(Data_Baseline!$C27:$AZ27))),IF(H$3&lt;=$B$2,SMALL(Data_Baseline!$C27:$AZ27,COUNTIF(Data_Baseline!$C27:$AZ27,0)+1),IF(Data_Baseline!G27=0,SMALL(Data_Baseline!$C27:$AZ27,COUNTIF(Data_Baseline!$C27:$AZ27,0)+1),Data_Baseline!G27)))),"")</f>
        <v>6.862821518029222E-4</v>
      </c>
      <c r="I27" s="79">
        <f ca="1">IFERROR(IF(Data_Baseline!H27="","",IF($C$3="On",IF(I$3&lt;=$B$2,SMALL(Data_Baseline!$C27:$AZ27,COUNTIF(Data_Baseline!$C27:$AZ27,0)+1)/MAX(Data_Baseline!$C27:$AZ27),IF(Data_Baseline!H27=0,SMALL(Data_Baseline!$C27:$AZ27,COUNTIF(Data_Baseline!$C27:$AZ27,0)+1)/MAX(Data_Baseline!$C27:$AZ27),Data_Baseline!H27/MAX(Data_Baseline!$C27:$AZ27))),IF(I$3&lt;=$B$2,SMALL(Data_Baseline!$C27:$AZ27,COUNTIF(Data_Baseline!$C27:$AZ27,0)+1),IF(Data_Baseline!H27=0,SMALL(Data_Baseline!$C27:$AZ27,COUNTIF(Data_Baseline!$C27:$AZ27,0)+1),Data_Baseline!H27)))),"")</f>
        <v>6.862821518029222E-4</v>
      </c>
      <c r="J27" s="79">
        <f ca="1">IFERROR(IF(Data_Baseline!I27="","",IF($C$3="On",IF(J$3&lt;=$B$2,SMALL(Data_Baseline!$C27:$AZ27,COUNTIF(Data_Baseline!$C27:$AZ27,0)+1)/MAX(Data_Baseline!$C27:$AZ27),IF(Data_Baseline!I27=0,SMALL(Data_Baseline!$C27:$AZ27,COUNTIF(Data_Baseline!$C27:$AZ27,0)+1)/MAX(Data_Baseline!$C27:$AZ27),Data_Baseline!I27/MAX(Data_Baseline!$C27:$AZ27))),IF(J$3&lt;=$B$2,SMALL(Data_Baseline!$C27:$AZ27,COUNTIF(Data_Baseline!$C27:$AZ27,0)+1),IF(Data_Baseline!I27=0,SMALL(Data_Baseline!$C27:$AZ27,COUNTIF(Data_Baseline!$C27:$AZ27,0)+1),Data_Baseline!I27)))),"")</f>
        <v>6.862821518029222E-4</v>
      </c>
      <c r="K27" s="79">
        <f ca="1">IFERROR(IF(Data_Baseline!J27="","",IF($C$3="On",IF(K$3&lt;=$B$2,SMALL(Data_Baseline!$C27:$AZ27,COUNTIF(Data_Baseline!$C27:$AZ27,0)+1)/MAX(Data_Baseline!$C27:$AZ27),IF(Data_Baseline!J27=0,SMALL(Data_Baseline!$C27:$AZ27,COUNTIF(Data_Baseline!$C27:$AZ27,0)+1)/MAX(Data_Baseline!$C27:$AZ27),Data_Baseline!J27/MAX(Data_Baseline!$C27:$AZ27))),IF(K$3&lt;=$B$2,SMALL(Data_Baseline!$C27:$AZ27,COUNTIF(Data_Baseline!$C27:$AZ27,0)+1),IF(Data_Baseline!J27=0,SMALL(Data_Baseline!$C27:$AZ27,COUNTIF(Data_Baseline!$C27:$AZ27,0)+1),Data_Baseline!J27)))),"")</f>
        <v>6.862821518029222E-4</v>
      </c>
      <c r="L27" s="79">
        <f ca="1">IFERROR(IF(Data_Baseline!K27="","",IF($C$3="On",IF(L$3&lt;=$B$2,SMALL(Data_Baseline!$C27:$AZ27,COUNTIF(Data_Baseline!$C27:$AZ27,0)+1)/MAX(Data_Baseline!$C27:$AZ27),IF(Data_Baseline!K27=0,SMALL(Data_Baseline!$C27:$AZ27,COUNTIF(Data_Baseline!$C27:$AZ27,0)+1)/MAX(Data_Baseline!$C27:$AZ27),Data_Baseline!K27/MAX(Data_Baseline!$C27:$AZ27))),IF(L$3&lt;=$B$2,SMALL(Data_Baseline!$C27:$AZ27,COUNTIF(Data_Baseline!$C27:$AZ27,0)+1),IF(Data_Baseline!K27=0,SMALL(Data_Baseline!$C27:$AZ27,COUNTIF(Data_Baseline!$C27:$AZ27,0)+1),Data_Baseline!K27)))),"")</f>
        <v>6.862821518029222E-4</v>
      </c>
      <c r="M27" s="79">
        <f ca="1">IFERROR(IF(Data_Baseline!L27="","",IF($C$3="On",IF(M$3&lt;=$B$2,SMALL(Data_Baseline!$C27:$AZ27,COUNTIF(Data_Baseline!$C27:$AZ27,0)+1)/MAX(Data_Baseline!$C27:$AZ27),IF(Data_Baseline!L27=0,SMALL(Data_Baseline!$C27:$AZ27,COUNTIF(Data_Baseline!$C27:$AZ27,0)+1)/MAX(Data_Baseline!$C27:$AZ27),Data_Baseline!L27/MAX(Data_Baseline!$C27:$AZ27))),IF(M$3&lt;=$B$2,SMALL(Data_Baseline!$C27:$AZ27,COUNTIF(Data_Baseline!$C27:$AZ27,0)+1),IF(Data_Baseline!L27=0,SMALL(Data_Baseline!$C27:$AZ27,COUNTIF(Data_Baseline!$C27:$AZ27,0)+1),Data_Baseline!L27)))),"")</f>
        <v>6.862821518029222E-4</v>
      </c>
      <c r="N27" s="79">
        <f ca="1">IFERROR(IF(Data_Baseline!M27="","",IF($C$3="On",IF(N$3&lt;=$B$2,SMALL(Data_Baseline!$C27:$AZ27,COUNTIF(Data_Baseline!$C27:$AZ27,0)+1)/MAX(Data_Baseline!$C27:$AZ27),IF(Data_Baseline!M27=0,SMALL(Data_Baseline!$C27:$AZ27,COUNTIF(Data_Baseline!$C27:$AZ27,0)+1)/MAX(Data_Baseline!$C27:$AZ27),Data_Baseline!M27/MAX(Data_Baseline!$C27:$AZ27))),IF(N$3&lt;=$B$2,SMALL(Data_Baseline!$C27:$AZ27,COUNTIF(Data_Baseline!$C27:$AZ27,0)+1),IF(Data_Baseline!M27=0,SMALL(Data_Baseline!$C27:$AZ27,COUNTIF(Data_Baseline!$C27:$AZ27,0)+1),Data_Baseline!M27)))),"")</f>
        <v>6.862821518029222E-4</v>
      </c>
      <c r="O27" s="79">
        <f ca="1">IFERROR(IF(Data_Baseline!N27="","",IF($C$3="On",IF(O$3&lt;=$B$2,SMALL(Data_Baseline!$C27:$AZ27,COUNTIF(Data_Baseline!$C27:$AZ27,0)+1)/MAX(Data_Baseline!$C27:$AZ27),IF(Data_Baseline!N27=0,SMALL(Data_Baseline!$C27:$AZ27,COUNTIF(Data_Baseline!$C27:$AZ27,0)+1)/MAX(Data_Baseline!$C27:$AZ27),Data_Baseline!N27/MAX(Data_Baseline!$C27:$AZ27))),IF(O$3&lt;=$B$2,SMALL(Data_Baseline!$C27:$AZ27,COUNTIF(Data_Baseline!$C27:$AZ27,0)+1),IF(Data_Baseline!N27=0,SMALL(Data_Baseline!$C27:$AZ27,COUNTIF(Data_Baseline!$C27:$AZ27,0)+1),Data_Baseline!N27)))),"")</f>
        <v>6.862821518029222E-4</v>
      </c>
      <c r="P27" s="79">
        <f ca="1">IFERROR(IF(Data_Baseline!O27="","",IF($C$3="On",IF(P$3&lt;=$B$2,SMALL(Data_Baseline!$C27:$AZ27,COUNTIF(Data_Baseline!$C27:$AZ27,0)+1)/MAX(Data_Baseline!$C27:$AZ27),IF(Data_Baseline!O27=0,SMALL(Data_Baseline!$C27:$AZ27,COUNTIF(Data_Baseline!$C27:$AZ27,0)+1)/MAX(Data_Baseline!$C27:$AZ27),Data_Baseline!O27/MAX(Data_Baseline!$C27:$AZ27))),IF(P$3&lt;=$B$2,SMALL(Data_Baseline!$C27:$AZ27,COUNTIF(Data_Baseline!$C27:$AZ27,0)+1),IF(Data_Baseline!O27=0,SMALL(Data_Baseline!$C27:$AZ27,COUNTIF(Data_Baseline!$C27:$AZ27,0)+1),Data_Baseline!O27)))),"")</f>
        <v>6.862821518029222E-4</v>
      </c>
      <c r="Q27" s="79">
        <f ca="1">IFERROR(IF(Data_Baseline!P27="","",IF($C$3="On",IF(Q$3&lt;=$B$2,SMALL(Data_Baseline!$C27:$AZ27,COUNTIF(Data_Baseline!$C27:$AZ27,0)+1)/MAX(Data_Baseline!$C27:$AZ27),IF(Data_Baseline!P27=0,SMALL(Data_Baseline!$C27:$AZ27,COUNTIF(Data_Baseline!$C27:$AZ27,0)+1)/MAX(Data_Baseline!$C27:$AZ27),Data_Baseline!P27/MAX(Data_Baseline!$C27:$AZ27))),IF(Q$3&lt;=$B$2,SMALL(Data_Baseline!$C27:$AZ27,COUNTIF(Data_Baseline!$C27:$AZ27,0)+1),IF(Data_Baseline!P27=0,SMALL(Data_Baseline!$C27:$AZ27,COUNTIF(Data_Baseline!$C27:$AZ27,0)+1),Data_Baseline!P27)))),"")</f>
        <v>6.862821518029222E-4</v>
      </c>
      <c r="R27" s="79">
        <f ca="1">IFERROR(IF(Data_Baseline!Q27="","",IF($C$3="On",IF(R$3&lt;=$B$2,SMALL(Data_Baseline!$C27:$AZ27,COUNTIF(Data_Baseline!$C27:$AZ27,0)+1)/MAX(Data_Baseline!$C27:$AZ27),IF(Data_Baseline!Q27=0,SMALL(Data_Baseline!$C27:$AZ27,COUNTIF(Data_Baseline!$C27:$AZ27,0)+1)/MAX(Data_Baseline!$C27:$AZ27),Data_Baseline!Q27/MAX(Data_Baseline!$C27:$AZ27))),IF(R$3&lt;=$B$2,SMALL(Data_Baseline!$C27:$AZ27,COUNTIF(Data_Baseline!$C27:$AZ27,0)+1),IF(Data_Baseline!Q27=0,SMALL(Data_Baseline!$C27:$AZ27,COUNTIF(Data_Baseline!$C27:$AZ27,0)+1),Data_Baseline!Q27)))),"")</f>
        <v>6.862821518029222E-4</v>
      </c>
      <c r="S27" s="79">
        <f ca="1">IFERROR(IF(Data_Baseline!R27="","",IF($C$3="On",IF(S$3&lt;=$B$2,SMALL(Data_Baseline!$C27:$AZ27,COUNTIF(Data_Baseline!$C27:$AZ27,0)+1)/MAX(Data_Baseline!$C27:$AZ27),IF(Data_Baseline!R27=0,SMALL(Data_Baseline!$C27:$AZ27,COUNTIF(Data_Baseline!$C27:$AZ27,0)+1)/MAX(Data_Baseline!$C27:$AZ27),Data_Baseline!R27/MAX(Data_Baseline!$C27:$AZ27))),IF(S$3&lt;=$B$2,SMALL(Data_Baseline!$C27:$AZ27,COUNTIF(Data_Baseline!$C27:$AZ27,0)+1),IF(Data_Baseline!R27=0,SMALL(Data_Baseline!$C27:$AZ27,COUNTIF(Data_Baseline!$C27:$AZ27,0)+1),Data_Baseline!R27)))),"")</f>
        <v>6.862821518029222E-4</v>
      </c>
      <c r="T27" s="79">
        <f ca="1">IFERROR(IF(Data_Baseline!S27="","",IF($C$3="On",IF(T$3&lt;=$B$2,SMALL(Data_Baseline!$C27:$AZ27,COUNTIF(Data_Baseline!$C27:$AZ27,0)+1)/MAX(Data_Baseline!$C27:$AZ27),IF(Data_Baseline!S27=0,SMALL(Data_Baseline!$C27:$AZ27,COUNTIF(Data_Baseline!$C27:$AZ27,0)+1)/MAX(Data_Baseline!$C27:$AZ27),Data_Baseline!S27/MAX(Data_Baseline!$C27:$AZ27))),IF(T$3&lt;=$B$2,SMALL(Data_Baseline!$C27:$AZ27,COUNTIF(Data_Baseline!$C27:$AZ27,0)+1),IF(Data_Baseline!S27=0,SMALL(Data_Baseline!$C27:$AZ27,COUNTIF(Data_Baseline!$C27:$AZ27,0)+1),Data_Baseline!S27)))),"")</f>
        <v>6.862821518029222E-4</v>
      </c>
      <c r="U27" s="79">
        <f ca="1">IFERROR(IF(Data_Baseline!T27="","",IF($C$3="On",IF(U$3&lt;=$B$2,SMALL(Data_Baseline!$C27:$AZ27,COUNTIF(Data_Baseline!$C27:$AZ27,0)+1)/MAX(Data_Baseline!$C27:$AZ27),IF(Data_Baseline!T27=0,SMALL(Data_Baseline!$C27:$AZ27,COUNTIF(Data_Baseline!$C27:$AZ27,0)+1)/MAX(Data_Baseline!$C27:$AZ27),Data_Baseline!T27/MAX(Data_Baseline!$C27:$AZ27))),IF(U$3&lt;=$B$2,SMALL(Data_Baseline!$C27:$AZ27,COUNTIF(Data_Baseline!$C27:$AZ27,0)+1),IF(Data_Baseline!T27=0,SMALL(Data_Baseline!$C27:$AZ27,COUNTIF(Data_Baseline!$C27:$AZ27,0)+1),Data_Baseline!T27)))),"")</f>
        <v>6.862821518029222E-4</v>
      </c>
      <c r="V27" s="79">
        <f ca="1">IFERROR(IF(Data_Baseline!U27="","",IF($C$3="On",IF(V$3&lt;=$B$2,SMALL(Data_Baseline!$C27:$AZ27,COUNTIF(Data_Baseline!$C27:$AZ27,0)+1)/MAX(Data_Baseline!$C27:$AZ27),IF(Data_Baseline!U27=0,SMALL(Data_Baseline!$C27:$AZ27,COUNTIF(Data_Baseline!$C27:$AZ27,0)+1)/MAX(Data_Baseline!$C27:$AZ27),Data_Baseline!U27/MAX(Data_Baseline!$C27:$AZ27))),IF(V$3&lt;=$B$2,SMALL(Data_Baseline!$C27:$AZ27,COUNTIF(Data_Baseline!$C27:$AZ27,0)+1),IF(Data_Baseline!U27=0,SMALL(Data_Baseline!$C27:$AZ27,COUNTIF(Data_Baseline!$C27:$AZ27,0)+1),Data_Baseline!U27)))),"")</f>
        <v>6.862821518029222E-4</v>
      </c>
      <c r="W27" s="79">
        <f ca="1">IFERROR(IF(Data_Baseline!V27="","",IF($C$3="On",IF(W$3&lt;=$B$2,SMALL(Data_Baseline!$C27:$AZ27,COUNTIF(Data_Baseline!$C27:$AZ27,0)+1)/MAX(Data_Baseline!$C27:$AZ27),IF(Data_Baseline!V27=0,SMALL(Data_Baseline!$C27:$AZ27,COUNTIF(Data_Baseline!$C27:$AZ27,0)+1)/MAX(Data_Baseline!$C27:$AZ27),Data_Baseline!V27/MAX(Data_Baseline!$C27:$AZ27))),IF(W$3&lt;=$B$2,SMALL(Data_Baseline!$C27:$AZ27,COUNTIF(Data_Baseline!$C27:$AZ27,0)+1),IF(Data_Baseline!V27=0,SMALL(Data_Baseline!$C27:$AZ27,COUNTIF(Data_Baseline!$C27:$AZ27,0)+1),Data_Baseline!V27)))),"")</f>
        <v>6.862821518029222E-4</v>
      </c>
      <c r="X27" s="79">
        <f ca="1">IFERROR(IF(Data_Baseline!W27="","",IF($C$3="On",IF(X$3&lt;=$B$2,SMALL(Data_Baseline!$C27:$AZ27,COUNTIF(Data_Baseline!$C27:$AZ27,0)+1)/MAX(Data_Baseline!$C27:$AZ27),IF(Data_Baseline!W27=0,SMALL(Data_Baseline!$C27:$AZ27,COUNTIF(Data_Baseline!$C27:$AZ27,0)+1)/MAX(Data_Baseline!$C27:$AZ27),Data_Baseline!W27/MAX(Data_Baseline!$C27:$AZ27))),IF(X$3&lt;=$B$2,SMALL(Data_Baseline!$C27:$AZ27,COUNTIF(Data_Baseline!$C27:$AZ27,0)+1),IF(Data_Baseline!W27=0,SMALL(Data_Baseline!$C27:$AZ27,COUNTIF(Data_Baseline!$C27:$AZ27,0)+1),Data_Baseline!W27)))),"")</f>
        <v>6.862821518029222E-4</v>
      </c>
      <c r="Y27" s="79">
        <f ca="1">IFERROR(IF(Data_Baseline!X27="","",IF($C$3="On",IF(Y$3&lt;=$B$2,SMALL(Data_Baseline!$C27:$AZ27,COUNTIF(Data_Baseline!$C27:$AZ27,0)+1)/MAX(Data_Baseline!$C27:$AZ27),IF(Data_Baseline!X27=0,SMALL(Data_Baseline!$C27:$AZ27,COUNTIF(Data_Baseline!$C27:$AZ27,0)+1)/MAX(Data_Baseline!$C27:$AZ27),Data_Baseline!X27/MAX(Data_Baseline!$C27:$AZ27))),IF(Y$3&lt;=$B$2,SMALL(Data_Baseline!$C27:$AZ27,COUNTIF(Data_Baseline!$C27:$AZ27,0)+1),IF(Data_Baseline!X27=0,SMALL(Data_Baseline!$C27:$AZ27,COUNTIF(Data_Baseline!$C27:$AZ27,0)+1),Data_Baseline!X27)))),"")</f>
        <v>6.862821518029222E-4</v>
      </c>
      <c r="Z27" s="79">
        <f ca="1">IFERROR(IF(Data_Baseline!Y27="","",IF($C$3="On",IF(Z$3&lt;=$B$2,SMALL(Data_Baseline!$C27:$AZ27,COUNTIF(Data_Baseline!$C27:$AZ27,0)+1)/MAX(Data_Baseline!$C27:$AZ27),IF(Data_Baseline!Y27=0,SMALL(Data_Baseline!$C27:$AZ27,COUNTIF(Data_Baseline!$C27:$AZ27,0)+1)/MAX(Data_Baseline!$C27:$AZ27),Data_Baseline!Y27/MAX(Data_Baseline!$C27:$AZ27))),IF(Z$3&lt;=$B$2,SMALL(Data_Baseline!$C27:$AZ27,COUNTIF(Data_Baseline!$C27:$AZ27,0)+1),IF(Data_Baseline!Y27=0,SMALL(Data_Baseline!$C27:$AZ27,COUNTIF(Data_Baseline!$C27:$AZ27,0)+1),Data_Baseline!Y27)))),"")</f>
        <v>2.5131355825346968E-3</v>
      </c>
      <c r="AA27" s="79">
        <f ca="1">IFERROR(IF(Data_Baseline!Z27="","",IF($C$3="On",IF(AA$3&lt;=$B$2,SMALL(Data_Baseline!$C27:$AZ27,COUNTIF(Data_Baseline!$C27:$AZ27,0)+1)/MAX(Data_Baseline!$C27:$AZ27),IF(Data_Baseline!Z27=0,SMALL(Data_Baseline!$C27:$AZ27,COUNTIF(Data_Baseline!$C27:$AZ27,0)+1)/MAX(Data_Baseline!$C27:$AZ27),Data_Baseline!Z27/MAX(Data_Baseline!$C27:$AZ27))),IF(AA$3&lt;=$B$2,SMALL(Data_Baseline!$C27:$AZ27,COUNTIF(Data_Baseline!$C27:$AZ27,0)+1),IF(Data_Baseline!Z27=0,SMALL(Data_Baseline!$C27:$AZ27,COUNTIF(Data_Baseline!$C27:$AZ27,0)+1),Data_Baseline!Z27)))),"")</f>
        <v>6.5353416450015635E-3</v>
      </c>
      <c r="AB27" s="79">
        <f ca="1">IFERROR(IF(Data_Baseline!AA27="","",IF($C$3="On",IF(AB$3&lt;=$B$2,SMALL(Data_Baseline!$C27:$AZ27,COUNTIF(Data_Baseline!$C27:$AZ27,0)+1)/MAX(Data_Baseline!$C27:$AZ27),IF(Data_Baseline!AA27=0,SMALL(Data_Baseline!$C27:$AZ27,COUNTIF(Data_Baseline!$C27:$AZ27,0)+1)/MAX(Data_Baseline!$C27:$AZ27),Data_Baseline!AA27/MAX(Data_Baseline!$C27:$AZ27))),IF(AB$3&lt;=$B$2,SMALL(Data_Baseline!$C27:$AZ27,COUNTIF(Data_Baseline!$C27:$AZ27,0)+1),IF(Data_Baseline!AA27=0,SMALL(Data_Baseline!$C27:$AZ27,COUNTIF(Data_Baseline!$C27:$AZ27,0)+1),Data_Baseline!AA27)))),"")</f>
        <v>1.5113089554146263E-2</v>
      </c>
      <c r="AC27" s="79">
        <f ca="1">IFERROR(IF(Data_Baseline!AB27="","",IF($C$3="On",IF(AC$3&lt;=$B$2,SMALL(Data_Baseline!$C27:$AZ27,COUNTIF(Data_Baseline!$C27:$AZ27,0)+1)/MAX(Data_Baseline!$C27:$AZ27),IF(Data_Baseline!AB27=0,SMALL(Data_Baseline!$C27:$AZ27,COUNTIF(Data_Baseline!$C27:$AZ27,0)+1)/MAX(Data_Baseline!$C27:$AZ27),Data_Baseline!AB27/MAX(Data_Baseline!$C27:$AZ27))),IF(AC$3&lt;=$B$2,SMALL(Data_Baseline!$C27:$AZ27,COUNTIF(Data_Baseline!$C27:$AZ27,0)+1),IF(Data_Baseline!AB27=0,SMALL(Data_Baseline!$C27:$AZ27,COUNTIF(Data_Baseline!$C27:$AZ27,0)+1),Data_Baseline!AB27)))),"")</f>
        <v>3.1108461896031211E-2</v>
      </c>
      <c r="AD27" s="79">
        <f ca="1">IFERROR(IF(Data_Baseline!AC27="","",IF($C$3="On",IF(AD$3&lt;=$B$2,SMALL(Data_Baseline!$C27:$AZ27,COUNTIF(Data_Baseline!$C27:$AZ27,0)+1)/MAX(Data_Baseline!$C27:$AZ27),IF(Data_Baseline!AC27=0,SMALL(Data_Baseline!$C27:$AZ27,COUNTIF(Data_Baseline!$C27:$AZ27,0)+1)/MAX(Data_Baseline!$C27:$AZ27),Data_Baseline!AC27/MAX(Data_Baseline!$C27:$AZ27))),IF(AD$3&lt;=$B$2,SMALL(Data_Baseline!$C27:$AZ27,COUNTIF(Data_Baseline!$C27:$AZ27,0)+1),IF(Data_Baseline!AC27=0,SMALL(Data_Baseline!$C27:$AZ27,COUNTIF(Data_Baseline!$C27:$AZ27,0)+1),Data_Baseline!AC27)))),"")</f>
        <v>5.9971785215607504E-2</v>
      </c>
      <c r="AE27" s="79">
        <f ca="1">IFERROR(IF(Data_Baseline!AD27="","",IF($C$3="On",IF(AE$3&lt;=$B$2,SMALL(Data_Baseline!$C27:$AZ27,COUNTIF(Data_Baseline!$C27:$AZ27,0)+1)/MAX(Data_Baseline!$C27:$AZ27),IF(Data_Baseline!AD27=0,SMALL(Data_Baseline!$C27:$AZ27,COUNTIF(Data_Baseline!$C27:$AZ27,0)+1)/MAX(Data_Baseline!$C27:$AZ27),Data_Baseline!AD27/MAX(Data_Baseline!$C27:$AZ27))),IF(AE$3&lt;=$B$2,SMALL(Data_Baseline!$C27:$AZ27,COUNTIF(Data_Baseline!$C27:$AZ27,0)+1),IF(Data_Baseline!AD27=0,SMALL(Data_Baseline!$C27:$AZ27,COUNTIF(Data_Baseline!$C27:$AZ27,0)+1),Data_Baseline!AD27)))),"")</f>
        <v>0.1092810354155086</v>
      </c>
      <c r="AF27" s="79">
        <f ca="1">IFERROR(IF(Data_Baseline!AE27="","",IF($C$3="On",IF(AF$3&lt;=$B$2,SMALL(Data_Baseline!$C27:$AZ27,COUNTIF(Data_Baseline!$C27:$AZ27,0)+1)/MAX(Data_Baseline!$C27:$AZ27),IF(Data_Baseline!AE27=0,SMALL(Data_Baseline!$C27:$AZ27,COUNTIF(Data_Baseline!$C27:$AZ27,0)+1)/MAX(Data_Baseline!$C27:$AZ27),Data_Baseline!AE27/MAX(Data_Baseline!$C27:$AZ27))),IF(AF$3&lt;=$B$2,SMALL(Data_Baseline!$C27:$AZ27,COUNTIF(Data_Baseline!$C27:$AZ27,0)+1),IF(Data_Baseline!AE27=0,SMALL(Data_Baseline!$C27:$AZ27,COUNTIF(Data_Baseline!$C27:$AZ27,0)+1),Data_Baseline!AE27)))),"")</f>
        <v>0.19199231817062337</v>
      </c>
      <c r="AG27" s="79">
        <f ca="1">IFERROR(IF(Data_Baseline!AF27="","",IF($C$3="On",IF(AG$3&lt;=$B$2,SMALL(Data_Baseline!$C27:$AZ27,COUNTIF(Data_Baseline!$C27:$AZ27,0)+1)/MAX(Data_Baseline!$C27:$AZ27),IF(Data_Baseline!AF27=0,SMALL(Data_Baseline!$C27:$AZ27,COUNTIF(Data_Baseline!$C27:$AZ27,0)+1)/MAX(Data_Baseline!$C27:$AZ27),Data_Baseline!AF27/MAX(Data_Baseline!$C27:$AZ27))),IF(AG$3&lt;=$B$2,SMALL(Data_Baseline!$C27:$AZ27,COUNTIF(Data_Baseline!$C27:$AZ27,0)+1),IF(Data_Baseline!AF27=0,SMALL(Data_Baseline!$C27:$AZ27,COUNTIF(Data_Baseline!$C27:$AZ27,0)+1),Data_Baseline!AF27)))),"")</f>
        <v>0.3130530632633875</v>
      </c>
      <c r="AH27" s="79">
        <f ca="1">IFERROR(IF(Data_Baseline!AG27="","",IF($C$3="On",IF(AH$3&lt;=$B$2,SMALL(Data_Baseline!$C27:$AZ27,COUNTIF(Data_Baseline!$C27:$AZ27,0)+1)/MAX(Data_Baseline!$C27:$AZ27),IF(Data_Baseline!AG27=0,SMALL(Data_Baseline!$C27:$AZ27,COUNTIF(Data_Baseline!$C27:$AZ27,0)+1)/MAX(Data_Baseline!$C27:$AZ27),Data_Baseline!AG27/MAX(Data_Baseline!$C27:$AZ27))),IF(AH$3&lt;=$B$2,SMALL(Data_Baseline!$C27:$AZ27,COUNTIF(Data_Baseline!$C27:$AZ27,0)+1),IF(Data_Baseline!AG27=0,SMALL(Data_Baseline!$C27:$AZ27,COUNTIF(Data_Baseline!$C27:$AZ27,0)+1),Data_Baseline!AG27)))),"")</f>
        <v>0.46187507736767508</v>
      </c>
      <c r="AI27" s="79">
        <f ca="1">IFERROR(IF(Data_Baseline!AH27="","",IF($C$3="On",IF(AI$3&lt;=$B$2,SMALL(Data_Baseline!$C27:$AZ27,COUNTIF(Data_Baseline!$C27:$AZ27,0)+1)/MAX(Data_Baseline!$C27:$AZ27),IF(Data_Baseline!AH27=0,SMALL(Data_Baseline!$C27:$AZ27,COUNTIF(Data_Baseline!$C27:$AZ27,0)+1)/MAX(Data_Baseline!$C27:$AZ27),Data_Baseline!AH27/MAX(Data_Baseline!$C27:$AZ27))),IF(AI$3&lt;=$B$2,SMALL(Data_Baseline!$C27:$AZ27,COUNTIF(Data_Baseline!$C27:$AZ27,0)+1),IF(Data_Baseline!AH27=0,SMALL(Data_Baseline!$C27:$AZ27,COUNTIF(Data_Baseline!$C27:$AZ27,0)+1),Data_Baseline!AH27)))),"")</f>
        <v>0.61431018208879729</v>
      </c>
      <c r="AJ27" s="79">
        <f ca="1">IFERROR(IF(Data_Baseline!AI27="","",IF($C$3="On",IF(AJ$3&lt;=$B$2,SMALL(Data_Baseline!$C27:$AZ27,COUNTIF(Data_Baseline!$C27:$AZ27,0)+1)/MAX(Data_Baseline!$C27:$AZ27),IF(Data_Baseline!AI27=0,SMALL(Data_Baseline!$C27:$AZ27,COUNTIF(Data_Baseline!$C27:$AZ27,0)+1)/MAX(Data_Baseline!$C27:$AZ27),Data_Baseline!AI27/MAX(Data_Baseline!$C27:$AZ27))),IF(AJ$3&lt;=$B$2,SMALL(Data_Baseline!$C27:$AZ27,COUNTIF(Data_Baseline!$C27:$AZ27,0)+1),IF(Data_Baseline!AI27=0,SMALL(Data_Baseline!$C27:$AZ27,COUNTIF(Data_Baseline!$C27:$AZ27,0)+1),Data_Baseline!AI27)))),"")</f>
        <v>0.74588912308915456</v>
      </c>
      <c r="AK27" s="79">
        <f ca="1">IFERROR(IF(Data_Baseline!AJ27="","",IF($C$3="On",IF(AK$3&lt;=$B$2,SMALL(Data_Baseline!$C27:$AZ27,COUNTIF(Data_Baseline!$C27:$AZ27,0)+1)/MAX(Data_Baseline!$C27:$AZ27),IF(Data_Baseline!AJ27=0,SMALL(Data_Baseline!$C27:$AZ27,COUNTIF(Data_Baseline!$C27:$AZ27,0)+1)/MAX(Data_Baseline!$C27:$AZ27),Data_Baseline!AJ27/MAX(Data_Baseline!$C27:$AZ27))),IF(AK$3&lt;=$B$2,SMALL(Data_Baseline!$C27:$AZ27,COUNTIF(Data_Baseline!$C27:$AZ27,0)+1),IF(Data_Baseline!AJ27=0,SMALL(Data_Baseline!$C27:$AZ27,COUNTIF(Data_Baseline!$C27:$AZ27,0)+1),Data_Baseline!AJ27)))),"")</f>
        <v>0.84441184930908653</v>
      </c>
      <c r="AL27" s="79">
        <f ca="1">IFERROR(IF(Data_Baseline!AK27="","",IF($C$3="On",IF(AL$3&lt;=$B$2,SMALL(Data_Baseline!$C27:$AZ27,COUNTIF(Data_Baseline!$C27:$AZ27,0)+1)/MAX(Data_Baseline!$C27:$AZ27),IF(Data_Baseline!AK27=0,SMALL(Data_Baseline!$C27:$AZ27,COUNTIF(Data_Baseline!$C27:$AZ27,0)+1)/MAX(Data_Baseline!$C27:$AZ27),Data_Baseline!AK27/MAX(Data_Baseline!$C27:$AZ27))),IF(AL$3&lt;=$B$2,SMALL(Data_Baseline!$C27:$AZ27,COUNTIF(Data_Baseline!$C27:$AZ27,0)+1),IF(Data_Baseline!AK27=0,SMALL(Data_Baseline!$C27:$AZ27,COUNTIF(Data_Baseline!$C27:$AZ27,0)+1),Data_Baseline!AK27)))),"")</f>
        <v>0.91013211974653763</v>
      </c>
      <c r="AM27" s="79">
        <f ca="1">IFERROR(IF(Data_Baseline!AL27="","",IF($C$3="On",IF(AM$3&lt;=$B$2,SMALL(Data_Baseline!$C27:$AZ27,COUNTIF(Data_Baseline!$C27:$AZ27,0)+1)/MAX(Data_Baseline!$C27:$AZ27),IF(Data_Baseline!AL27=0,SMALL(Data_Baseline!$C27:$AZ27,COUNTIF(Data_Baseline!$C27:$AZ27,0)+1)/MAX(Data_Baseline!$C27:$AZ27),Data_Baseline!AL27/MAX(Data_Baseline!$C27:$AZ27))),IF(AM$3&lt;=$B$2,SMALL(Data_Baseline!$C27:$AZ27,COUNTIF(Data_Baseline!$C27:$AZ27,0)+1),IF(Data_Baseline!AL27=0,SMALL(Data_Baseline!$C27:$AZ27,COUNTIF(Data_Baseline!$C27:$AZ27,0)+1),Data_Baseline!AL27)))),"")</f>
        <v>0.950563461225162</v>
      </c>
      <c r="AN27" s="79">
        <f ca="1">IFERROR(IF(Data_Baseline!AM27="","",IF($C$3="On",IF(AN$3&lt;=$B$2,SMALL(Data_Baseline!$C27:$AZ27,COUNTIF(Data_Baseline!$C27:$AZ27,0)+1)/MAX(Data_Baseline!$C27:$AZ27),IF(Data_Baseline!AM27=0,SMALL(Data_Baseline!$C27:$AZ27,COUNTIF(Data_Baseline!$C27:$AZ27,0)+1)/MAX(Data_Baseline!$C27:$AZ27),Data_Baseline!AM27/MAX(Data_Baseline!$C27:$AZ27))),IF(AN$3&lt;=$B$2,SMALL(Data_Baseline!$C27:$AZ27,COUNTIF(Data_Baseline!$C27:$AZ27,0)+1),IF(Data_Baseline!AM27=0,SMALL(Data_Baseline!$C27:$AZ27,COUNTIF(Data_Baseline!$C27:$AZ27,0)+1),Data_Baseline!AM27)))),"")</f>
        <v>0.97457844636335977</v>
      </c>
      <c r="AO27" s="79">
        <f ca="1">IFERROR(IF(Data_Baseline!AN27="","",IF($C$3="On",IF(AO$3&lt;=$B$2,SMALL(Data_Baseline!$C27:$AZ27,COUNTIF(Data_Baseline!$C27:$AZ27,0)+1)/MAX(Data_Baseline!$C27:$AZ27),IF(Data_Baseline!AN27=0,SMALL(Data_Baseline!$C27:$AZ27,COUNTIF(Data_Baseline!$C27:$AZ27,0)+1)/MAX(Data_Baseline!$C27:$AZ27),Data_Baseline!AN27/MAX(Data_Baseline!$C27:$AZ27))),IF(AO$3&lt;=$B$2,SMALL(Data_Baseline!$C27:$AZ27,COUNTIF(Data_Baseline!$C27:$AZ27,0)+1),IF(Data_Baseline!AN27=0,SMALL(Data_Baseline!$C27:$AZ27,COUNTIF(Data_Baseline!$C27:$AZ27,0)+1),Data_Baseline!AN27)))),"")</f>
        <v>0.9883373483834148</v>
      </c>
      <c r="AP27" s="79">
        <f ca="1">IFERROR(IF(Data_Baseline!AO27="","",IF($C$3="On",IF(AP$3&lt;=$B$2,SMALL(Data_Baseline!$C27:$AZ27,COUNTIF(Data_Baseline!$C27:$AZ27,0)+1)/MAX(Data_Baseline!$C27:$AZ27),IF(Data_Baseline!AO27=0,SMALL(Data_Baseline!$C27:$AZ27,COUNTIF(Data_Baseline!$C27:$AZ27,0)+1)/MAX(Data_Baseline!$C27:$AZ27),Data_Baseline!AO27/MAX(Data_Baseline!$C27:$AZ27))),IF(AP$3&lt;=$B$2,SMALL(Data_Baseline!$C27:$AZ27,COUNTIF(Data_Baseline!$C27:$AZ27,0)+1),IF(Data_Baseline!AO27=0,SMALL(Data_Baseline!$C27:$AZ27,COUNTIF(Data_Baseline!$C27:$AZ27,0)+1),Data_Baseline!AO27)))),"")</f>
        <v>0.99676357895057932</v>
      </c>
      <c r="AQ27" s="79">
        <f ca="1">IFERROR(IF(Data_Baseline!AP27="","",IF($C$3="On",IF(AQ$3&lt;=$B$2,SMALL(Data_Baseline!$C27:$AZ27,COUNTIF(Data_Baseline!$C27:$AZ27,0)+1)/MAX(Data_Baseline!$C27:$AZ27),IF(Data_Baseline!AP27=0,SMALL(Data_Baseline!$C27:$AZ27,COUNTIF(Data_Baseline!$C27:$AZ27,0)+1)/MAX(Data_Baseline!$C27:$AZ27),Data_Baseline!AP27/MAX(Data_Baseline!$C27:$AZ27))),IF(AQ$3&lt;=$B$2,SMALL(Data_Baseline!$C27:$AZ27,COUNTIF(Data_Baseline!$C27:$AZ27,0)+1),IF(Data_Baseline!AP27=0,SMALL(Data_Baseline!$C27:$AZ27,COUNTIF(Data_Baseline!$C27:$AZ27,0)+1),Data_Baseline!AP27)))),"")</f>
        <v>1</v>
      </c>
      <c r="AR27" s="79" t="str">
        <f>IFERROR(IF(Data_Baseline!AQ27="","",IF($C$3="On",IF(AR$3&lt;=$B$2,SMALL(Data_Baseline!$C27:$AZ27,COUNTIF(Data_Baseline!$C27:$AZ27,0)+1)/MAX(Data_Baseline!$C27:$AZ27),IF(Data_Baseline!AQ27=0,SMALL(Data_Baseline!$C27:$AZ27,COUNTIF(Data_Baseline!$C27:$AZ27,0)+1)/MAX(Data_Baseline!$C27:$AZ27),Data_Baseline!AQ27/MAX(Data_Baseline!$C27:$AZ27))),IF(AR$3&lt;=$B$2,SMALL(Data_Baseline!$C27:$AZ27,COUNTIF(Data_Baseline!$C27:$AZ27,0)+1),IF(Data_Baseline!AQ27=0,SMALL(Data_Baseline!$C27:$AZ27,COUNTIF(Data_Baseline!$C27:$AZ27,0)+1),Data_Baseline!AQ27)))),"")</f>
        <v/>
      </c>
      <c r="AS27" s="79" t="str">
        <f>IFERROR(IF(Data_Baseline!AR27="","",IF($C$3="On",IF(AS$3&lt;=$B$2,SMALL(Data_Baseline!$C27:$AZ27,COUNTIF(Data_Baseline!$C27:$AZ27,0)+1)/MAX(Data_Baseline!$C27:$AZ27),IF(Data_Baseline!AR27=0,SMALL(Data_Baseline!$C27:$AZ27,COUNTIF(Data_Baseline!$C27:$AZ27,0)+1)/MAX(Data_Baseline!$C27:$AZ27),Data_Baseline!AR27/MAX(Data_Baseline!$C27:$AZ27))),IF(AS$3&lt;=$B$2,SMALL(Data_Baseline!$C27:$AZ27,COUNTIF(Data_Baseline!$C27:$AZ27,0)+1),IF(Data_Baseline!AR27=0,SMALL(Data_Baseline!$C27:$AZ27,COUNTIF(Data_Baseline!$C27:$AZ27,0)+1),Data_Baseline!AR27)))),"")</f>
        <v/>
      </c>
      <c r="AT27" s="79" t="str">
        <f>IFERROR(IF(Data_Baseline!AS27="","",IF($C$3="On",IF(AT$3&lt;=$B$2,SMALL(Data_Baseline!$C27:$AZ27,COUNTIF(Data_Baseline!$C27:$AZ27,0)+1)/MAX(Data_Baseline!$C27:$AZ27),IF(Data_Baseline!AS27=0,SMALL(Data_Baseline!$C27:$AZ27,COUNTIF(Data_Baseline!$C27:$AZ27,0)+1)/MAX(Data_Baseline!$C27:$AZ27),Data_Baseline!AS27/MAX(Data_Baseline!$C27:$AZ27))),IF(AT$3&lt;=$B$2,SMALL(Data_Baseline!$C27:$AZ27,COUNTIF(Data_Baseline!$C27:$AZ27,0)+1),IF(Data_Baseline!AS27=0,SMALL(Data_Baseline!$C27:$AZ27,COUNTIF(Data_Baseline!$C27:$AZ27,0)+1),Data_Baseline!AS27)))),"")</f>
        <v/>
      </c>
      <c r="AU27" s="79" t="str">
        <f>IFERROR(IF(Data_Baseline!AT27="","",IF($C$3="On",IF(AU$3&lt;=$B$2,SMALL(Data_Baseline!$C27:$AZ27,COUNTIF(Data_Baseline!$C27:$AZ27,0)+1)/MAX(Data_Baseline!$C27:$AZ27),IF(Data_Baseline!AT27=0,SMALL(Data_Baseline!$C27:$AZ27,COUNTIF(Data_Baseline!$C27:$AZ27,0)+1)/MAX(Data_Baseline!$C27:$AZ27),Data_Baseline!AT27/MAX(Data_Baseline!$C27:$AZ27))),IF(AU$3&lt;=$B$2,SMALL(Data_Baseline!$C27:$AZ27,COUNTIF(Data_Baseline!$C27:$AZ27,0)+1),IF(Data_Baseline!AT27=0,SMALL(Data_Baseline!$C27:$AZ27,COUNTIF(Data_Baseline!$C27:$AZ27,0)+1),Data_Baseline!AT27)))),"")</f>
        <v/>
      </c>
      <c r="AV27" s="79" t="str">
        <f>IFERROR(IF(Data_Baseline!AU27="","",IF($C$3="On",IF(AV$3&lt;=$B$2,SMALL(Data_Baseline!$C27:$AZ27,COUNTIF(Data_Baseline!$C27:$AZ27,0)+1)/MAX(Data_Baseline!$C27:$AZ27),IF(Data_Baseline!AU27=0,SMALL(Data_Baseline!$C27:$AZ27,COUNTIF(Data_Baseline!$C27:$AZ27,0)+1)/MAX(Data_Baseline!$C27:$AZ27),Data_Baseline!AU27/MAX(Data_Baseline!$C27:$AZ27))),IF(AV$3&lt;=$B$2,SMALL(Data_Baseline!$C27:$AZ27,COUNTIF(Data_Baseline!$C27:$AZ27,0)+1),IF(Data_Baseline!AU27=0,SMALL(Data_Baseline!$C27:$AZ27,COUNTIF(Data_Baseline!$C27:$AZ27,0)+1),Data_Baseline!AU27)))),"")</f>
        <v/>
      </c>
      <c r="AW27" s="79" t="str">
        <f>IFERROR(IF(Data_Baseline!AV27="","",IF($C$3="On",IF(AW$3&lt;=$B$2,SMALL(Data_Baseline!$C27:$AZ27,COUNTIF(Data_Baseline!$C27:$AZ27,0)+1)/MAX(Data_Baseline!$C27:$AZ27),IF(Data_Baseline!AV27=0,SMALL(Data_Baseline!$C27:$AZ27,COUNTIF(Data_Baseline!$C27:$AZ27,0)+1)/MAX(Data_Baseline!$C27:$AZ27),Data_Baseline!AV27/MAX(Data_Baseline!$C27:$AZ27))),IF(AW$3&lt;=$B$2,SMALL(Data_Baseline!$C27:$AZ27,COUNTIF(Data_Baseline!$C27:$AZ27,0)+1),IF(Data_Baseline!AV27=0,SMALL(Data_Baseline!$C27:$AZ27,COUNTIF(Data_Baseline!$C27:$AZ27,0)+1),Data_Baseline!AV27)))),"")</f>
        <v/>
      </c>
      <c r="AX27" s="79" t="str">
        <f>IFERROR(IF(Data_Baseline!AW27="","",IF($C$3="On",IF(AX$3&lt;=$B$2,SMALL(Data_Baseline!$C27:$AZ27,COUNTIF(Data_Baseline!$C27:$AZ27,0)+1)/MAX(Data_Baseline!$C27:$AZ27),IF(Data_Baseline!AW27=0,SMALL(Data_Baseline!$C27:$AZ27,COUNTIF(Data_Baseline!$C27:$AZ27,0)+1)/MAX(Data_Baseline!$C27:$AZ27),Data_Baseline!AW27/MAX(Data_Baseline!$C27:$AZ27))),IF(AX$3&lt;=$B$2,SMALL(Data_Baseline!$C27:$AZ27,COUNTIF(Data_Baseline!$C27:$AZ27,0)+1),IF(Data_Baseline!AW27=0,SMALL(Data_Baseline!$C27:$AZ27,COUNTIF(Data_Baseline!$C27:$AZ27,0)+1),Data_Baseline!AW27)))),"")</f>
        <v/>
      </c>
      <c r="AY27" s="79" t="str">
        <f>IFERROR(IF(Data_Baseline!AX27="","",IF($C$3="On",IF(AY$3&lt;=$B$2,SMALL(Data_Baseline!$C27:$AZ27,COUNTIF(Data_Baseline!$C27:$AZ27,0)+1)/MAX(Data_Baseline!$C27:$AZ27),IF(Data_Baseline!AX27=0,SMALL(Data_Baseline!$C27:$AZ27,COUNTIF(Data_Baseline!$C27:$AZ27,0)+1)/MAX(Data_Baseline!$C27:$AZ27),Data_Baseline!AX27/MAX(Data_Baseline!$C27:$AZ27))),IF(AY$3&lt;=$B$2,SMALL(Data_Baseline!$C27:$AZ27,COUNTIF(Data_Baseline!$C27:$AZ27,0)+1),IF(Data_Baseline!AX27=0,SMALL(Data_Baseline!$C27:$AZ27,COUNTIF(Data_Baseline!$C27:$AZ27,0)+1),Data_Baseline!AX27)))),"")</f>
        <v/>
      </c>
      <c r="AZ27" s="79" t="str">
        <f>IFERROR(IF(Data_Baseline!AY27="","",IF($C$3="On",IF(AZ$3&lt;=$B$2,SMALL(Data_Baseline!$C27:$AZ27,COUNTIF(Data_Baseline!$C27:$AZ27,0)+1)/MAX(Data_Baseline!$C27:$AZ27),IF(Data_Baseline!AY27=0,SMALL(Data_Baseline!$C27:$AZ27,COUNTIF(Data_Baseline!$C27:$AZ27,0)+1)/MAX(Data_Baseline!$C27:$AZ27),Data_Baseline!AY27/MAX(Data_Baseline!$C27:$AZ27))),IF(AZ$3&lt;=$B$2,SMALL(Data_Baseline!$C27:$AZ27,COUNTIF(Data_Baseline!$C27:$AZ27,0)+1),IF(Data_Baseline!AY27=0,SMALL(Data_Baseline!$C27:$AZ27,COUNTIF(Data_Baseline!$C27:$AZ27,0)+1),Data_Baseline!AY27)))),"")</f>
        <v/>
      </c>
      <c r="BA27" s="79" t="str">
        <f>IFERROR(IF(Data_Baseline!AZ27="","",IF($C$3="On",IF(BA$3&lt;=$B$2,SMALL(Data_Baseline!$C27:$AZ27,COUNTIF(Data_Baseline!$C27:$AZ27,0)+1)/MAX(Data_Baseline!$C27:$AZ27),IF(Data_Baseline!AZ27=0,SMALL(Data_Baseline!$C27:$AZ27,COUNTIF(Data_Baseline!$C27:$AZ27,0)+1)/MAX(Data_Baseline!$C27:$AZ27),Data_Baseline!AZ27/MAX(Data_Baseline!$C27:$AZ27))),IF(BA$3&lt;=$B$2,SMALL(Data_Baseline!$C27:$AZ27,COUNTIF(Data_Baseline!$C27:$AZ27,0)+1),IF(Data_Baseline!AZ27=0,SMALL(Data_Baseline!$C27:$AZ27,COUNTIF(Data_Baseline!$C27:$AZ27,0)+1),Data_Baseline!AZ27)))),"")</f>
        <v/>
      </c>
      <c r="BB27" s="79">
        <f ca="1">IF(Data_Initial!BA27="",1,0)</f>
        <v>1</v>
      </c>
      <c r="BC27" s="2" t="str">
        <f t="shared" ca="1" si="0"/>
        <v>3G_ParA</v>
      </c>
      <c r="BD27" s="79" t="str">
        <f t="shared" ca="1" si="1"/>
        <v>3G</v>
      </c>
      <c r="BE27" s="79" t="str">
        <f ca="1">Data_Initial!BC27</f>
        <v>ParA</v>
      </c>
      <c r="BF27" s="79" t="str">
        <f ca="1">Data_Initial!BB27</f>
        <v>1_3</v>
      </c>
      <c r="BG27" s="79">
        <f ca="1">IFERROR((INDIRECT("Plate"&amp;Data!A27&amp;"_C!"&amp;CHAR(RIGHT(Data!B27,LEN(Data!B27)-1)+65)&amp;CODE(LEFT(Data!B27,1))-58)),"")</f>
        <v>0</v>
      </c>
      <c r="BH27" s="79" t="str">
        <f ca="1">Data_Initial!BA27</f>
        <v/>
      </c>
      <c r="BI27" s="79">
        <f t="shared" ca="1" si="2"/>
        <v>6.862821518029222E-4</v>
      </c>
      <c r="BJ27" s="79" t="str">
        <f ca="1">IF(BH27="N",1+MAX($BJ$3:BJ26),"")</f>
        <v/>
      </c>
      <c r="BK27" s="79"/>
      <c r="BL27" s="79"/>
      <c r="BM27" s="79"/>
      <c r="BN27" s="79"/>
      <c r="BO27" s="79"/>
      <c r="BP27" s="79"/>
      <c r="BQ27" s="79"/>
      <c r="BR27" s="79"/>
      <c r="BS27" s="79"/>
      <c r="BT27" s="79"/>
      <c r="BU27" s="79"/>
      <c r="BV27" s="79"/>
      <c r="BW27" s="79"/>
      <c r="BX27" s="79"/>
      <c r="BY27" s="79"/>
      <c r="BZ27" s="79"/>
    </row>
    <row r="28" spans="1:78" x14ac:dyDescent="0.25">
      <c r="A28" s="79">
        <f ca="1">IF(BH28="N","N"&amp;BJ28,IF(BB28=0,"",MAX($A$3:A27)+1))</f>
        <v>25</v>
      </c>
      <c r="B28" s="79" t="str">
        <f ca="1">Data_Initial!A28&amp;C28</f>
        <v>1A4</v>
      </c>
      <c r="C28" s="79" t="str">
        <f ca="1">Data_Initial!B28</f>
        <v>A4</v>
      </c>
      <c r="D28" s="79">
        <f ca="1">IFERROR(IF(Data_Baseline!C28="","",IF($C$3="On",IF(D$3&lt;=$B$2,SMALL(Data_Baseline!$C28:$AZ28,COUNTIF(Data_Baseline!$C28:$AZ28,0)+1)/MAX(Data_Baseline!$C28:$AZ28),IF(Data_Baseline!C28=0,SMALL(Data_Baseline!$C28:$AZ28,COUNTIF(Data_Baseline!$C28:$AZ28,0)+1)/MAX(Data_Baseline!$C28:$AZ28),Data_Baseline!C28/MAX(Data_Baseline!$C28:$AZ28))),IF(D$3&lt;=$B$2,SMALL(Data_Baseline!$C28:$AZ28,COUNTIF(Data_Baseline!$C28:$AZ28,0)+1),IF(Data_Baseline!C28=0,SMALL(Data_Baseline!$C28:$AZ28,COUNTIF(Data_Baseline!$C28:$AZ28,0)+1),Data_Baseline!C28)))),"")</f>
        <v>1.1229892382567407E-3</v>
      </c>
      <c r="E28" s="79">
        <f ca="1">IFERROR(IF(Data_Baseline!D28="","",IF($C$3="On",IF(E$3&lt;=$B$2,SMALL(Data_Baseline!$C28:$AZ28,COUNTIF(Data_Baseline!$C28:$AZ28,0)+1)/MAX(Data_Baseline!$C28:$AZ28),IF(Data_Baseline!D28=0,SMALL(Data_Baseline!$C28:$AZ28,COUNTIF(Data_Baseline!$C28:$AZ28,0)+1)/MAX(Data_Baseline!$C28:$AZ28),Data_Baseline!D28/MAX(Data_Baseline!$C28:$AZ28))),IF(E$3&lt;=$B$2,SMALL(Data_Baseline!$C28:$AZ28,COUNTIF(Data_Baseline!$C28:$AZ28,0)+1),IF(Data_Baseline!D28=0,SMALL(Data_Baseline!$C28:$AZ28,COUNTIF(Data_Baseline!$C28:$AZ28,0)+1),Data_Baseline!D28)))),"")</f>
        <v>1.1229892382567407E-3</v>
      </c>
      <c r="F28" s="79">
        <f ca="1">IFERROR(IF(Data_Baseline!E28="","",IF($C$3="On",IF(F$3&lt;=$B$2,SMALL(Data_Baseline!$C28:$AZ28,COUNTIF(Data_Baseline!$C28:$AZ28,0)+1)/MAX(Data_Baseline!$C28:$AZ28),IF(Data_Baseline!E28=0,SMALL(Data_Baseline!$C28:$AZ28,COUNTIF(Data_Baseline!$C28:$AZ28,0)+1)/MAX(Data_Baseline!$C28:$AZ28),Data_Baseline!E28/MAX(Data_Baseline!$C28:$AZ28))),IF(F$3&lt;=$B$2,SMALL(Data_Baseline!$C28:$AZ28,COUNTIF(Data_Baseline!$C28:$AZ28,0)+1),IF(Data_Baseline!E28=0,SMALL(Data_Baseline!$C28:$AZ28,COUNTIF(Data_Baseline!$C28:$AZ28,0)+1),Data_Baseline!E28)))),"")</f>
        <v>1.1229892382567407E-3</v>
      </c>
      <c r="G28" s="79">
        <f ca="1">IFERROR(IF(Data_Baseline!F28="","",IF($C$3="On",IF(G$3&lt;=$B$2,SMALL(Data_Baseline!$C28:$AZ28,COUNTIF(Data_Baseline!$C28:$AZ28,0)+1)/MAX(Data_Baseline!$C28:$AZ28),IF(Data_Baseline!F28=0,SMALL(Data_Baseline!$C28:$AZ28,COUNTIF(Data_Baseline!$C28:$AZ28,0)+1)/MAX(Data_Baseline!$C28:$AZ28),Data_Baseline!F28/MAX(Data_Baseline!$C28:$AZ28))),IF(G$3&lt;=$B$2,SMALL(Data_Baseline!$C28:$AZ28,COUNTIF(Data_Baseline!$C28:$AZ28,0)+1),IF(Data_Baseline!F28=0,SMALL(Data_Baseline!$C28:$AZ28,COUNTIF(Data_Baseline!$C28:$AZ28,0)+1),Data_Baseline!F28)))),"")</f>
        <v>1.1229892382567407E-3</v>
      </c>
      <c r="H28" s="79">
        <f ca="1">IFERROR(IF(Data_Baseline!G28="","",IF($C$3="On",IF(H$3&lt;=$B$2,SMALL(Data_Baseline!$C28:$AZ28,COUNTIF(Data_Baseline!$C28:$AZ28,0)+1)/MAX(Data_Baseline!$C28:$AZ28),IF(Data_Baseline!G28=0,SMALL(Data_Baseline!$C28:$AZ28,COUNTIF(Data_Baseline!$C28:$AZ28,0)+1)/MAX(Data_Baseline!$C28:$AZ28),Data_Baseline!G28/MAX(Data_Baseline!$C28:$AZ28))),IF(H$3&lt;=$B$2,SMALL(Data_Baseline!$C28:$AZ28,COUNTIF(Data_Baseline!$C28:$AZ28,0)+1),IF(Data_Baseline!G28=0,SMALL(Data_Baseline!$C28:$AZ28,COUNTIF(Data_Baseline!$C28:$AZ28,0)+1),Data_Baseline!G28)))),"")</f>
        <v>1.1229892382567407E-3</v>
      </c>
      <c r="I28" s="79">
        <f ca="1">IFERROR(IF(Data_Baseline!H28="","",IF($C$3="On",IF(I$3&lt;=$B$2,SMALL(Data_Baseline!$C28:$AZ28,COUNTIF(Data_Baseline!$C28:$AZ28,0)+1)/MAX(Data_Baseline!$C28:$AZ28),IF(Data_Baseline!H28=0,SMALL(Data_Baseline!$C28:$AZ28,COUNTIF(Data_Baseline!$C28:$AZ28,0)+1)/MAX(Data_Baseline!$C28:$AZ28),Data_Baseline!H28/MAX(Data_Baseline!$C28:$AZ28))),IF(I$3&lt;=$B$2,SMALL(Data_Baseline!$C28:$AZ28,COUNTIF(Data_Baseline!$C28:$AZ28,0)+1),IF(Data_Baseline!H28=0,SMALL(Data_Baseline!$C28:$AZ28,COUNTIF(Data_Baseline!$C28:$AZ28,0)+1),Data_Baseline!H28)))),"")</f>
        <v>1.1229892382567407E-3</v>
      </c>
      <c r="J28" s="79">
        <f ca="1">IFERROR(IF(Data_Baseline!I28="","",IF($C$3="On",IF(J$3&lt;=$B$2,SMALL(Data_Baseline!$C28:$AZ28,COUNTIF(Data_Baseline!$C28:$AZ28,0)+1)/MAX(Data_Baseline!$C28:$AZ28),IF(Data_Baseline!I28=0,SMALL(Data_Baseline!$C28:$AZ28,COUNTIF(Data_Baseline!$C28:$AZ28,0)+1)/MAX(Data_Baseline!$C28:$AZ28),Data_Baseline!I28/MAX(Data_Baseline!$C28:$AZ28))),IF(J$3&lt;=$B$2,SMALL(Data_Baseline!$C28:$AZ28,COUNTIF(Data_Baseline!$C28:$AZ28,0)+1),IF(Data_Baseline!I28=0,SMALL(Data_Baseline!$C28:$AZ28,COUNTIF(Data_Baseline!$C28:$AZ28,0)+1),Data_Baseline!I28)))),"")</f>
        <v>1.1229892382567407E-3</v>
      </c>
      <c r="K28" s="79">
        <f ca="1">IFERROR(IF(Data_Baseline!J28="","",IF($C$3="On",IF(K$3&lt;=$B$2,SMALL(Data_Baseline!$C28:$AZ28,COUNTIF(Data_Baseline!$C28:$AZ28,0)+1)/MAX(Data_Baseline!$C28:$AZ28),IF(Data_Baseline!J28=0,SMALL(Data_Baseline!$C28:$AZ28,COUNTIF(Data_Baseline!$C28:$AZ28,0)+1)/MAX(Data_Baseline!$C28:$AZ28),Data_Baseline!J28/MAX(Data_Baseline!$C28:$AZ28))),IF(K$3&lt;=$B$2,SMALL(Data_Baseline!$C28:$AZ28,COUNTIF(Data_Baseline!$C28:$AZ28,0)+1),IF(Data_Baseline!J28=0,SMALL(Data_Baseline!$C28:$AZ28,COUNTIF(Data_Baseline!$C28:$AZ28,0)+1),Data_Baseline!J28)))),"")</f>
        <v>1.1229892382567407E-3</v>
      </c>
      <c r="L28" s="79">
        <f ca="1">IFERROR(IF(Data_Baseline!K28="","",IF($C$3="On",IF(L$3&lt;=$B$2,SMALL(Data_Baseline!$C28:$AZ28,COUNTIF(Data_Baseline!$C28:$AZ28,0)+1)/MAX(Data_Baseline!$C28:$AZ28),IF(Data_Baseline!K28=0,SMALL(Data_Baseline!$C28:$AZ28,COUNTIF(Data_Baseline!$C28:$AZ28,0)+1)/MAX(Data_Baseline!$C28:$AZ28),Data_Baseline!K28/MAX(Data_Baseline!$C28:$AZ28))),IF(L$3&lt;=$B$2,SMALL(Data_Baseline!$C28:$AZ28,COUNTIF(Data_Baseline!$C28:$AZ28,0)+1),IF(Data_Baseline!K28=0,SMALL(Data_Baseline!$C28:$AZ28,COUNTIF(Data_Baseline!$C28:$AZ28,0)+1),Data_Baseline!K28)))),"")</f>
        <v>1.1229892382567407E-3</v>
      </c>
      <c r="M28" s="79">
        <f ca="1">IFERROR(IF(Data_Baseline!L28="","",IF($C$3="On",IF(M$3&lt;=$B$2,SMALL(Data_Baseline!$C28:$AZ28,COUNTIF(Data_Baseline!$C28:$AZ28,0)+1)/MAX(Data_Baseline!$C28:$AZ28),IF(Data_Baseline!L28=0,SMALL(Data_Baseline!$C28:$AZ28,COUNTIF(Data_Baseline!$C28:$AZ28,0)+1)/MAX(Data_Baseline!$C28:$AZ28),Data_Baseline!L28/MAX(Data_Baseline!$C28:$AZ28))),IF(M$3&lt;=$B$2,SMALL(Data_Baseline!$C28:$AZ28,COUNTIF(Data_Baseline!$C28:$AZ28,0)+1),IF(Data_Baseline!L28=0,SMALL(Data_Baseline!$C28:$AZ28,COUNTIF(Data_Baseline!$C28:$AZ28,0)+1),Data_Baseline!L28)))),"")</f>
        <v>1.1229892382567407E-3</v>
      </c>
      <c r="N28" s="79">
        <f ca="1">IFERROR(IF(Data_Baseline!M28="","",IF($C$3="On",IF(N$3&lt;=$B$2,SMALL(Data_Baseline!$C28:$AZ28,COUNTIF(Data_Baseline!$C28:$AZ28,0)+1)/MAX(Data_Baseline!$C28:$AZ28),IF(Data_Baseline!M28=0,SMALL(Data_Baseline!$C28:$AZ28,COUNTIF(Data_Baseline!$C28:$AZ28,0)+1)/MAX(Data_Baseline!$C28:$AZ28),Data_Baseline!M28/MAX(Data_Baseline!$C28:$AZ28))),IF(N$3&lt;=$B$2,SMALL(Data_Baseline!$C28:$AZ28,COUNTIF(Data_Baseline!$C28:$AZ28,0)+1),IF(Data_Baseline!M28=0,SMALL(Data_Baseline!$C28:$AZ28,COUNTIF(Data_Baseline!$C28:$AZ28,0)+1),Data_Baseline!M28)))),"")</f>
        <v>1.1229892382567407E-3</v>
      </c>
      <c r="O28" s="79">
        <f ca="1">IFERROR(IF(Data_Baseline!N28="","",IF($C$3="On",IF(O$3&lt;=$B$2,SMALL(Data_Baseline!$C28:$AZ28,COUNTIF(Data_Baseline!$C28:$AZ28,0)+1)/MAX(Data_Baseline!$C28:$AZ28),IF(Data_Baseline!N28=0,SMALL(Data_Baseline!$C28:$AZ28,COUNTIF(Data_Baseline!$C28:$AZ28,0)+1)/MAX(Data_Baseline!$C28:$AZ28),Data_Baseline!N28/MAX(Data_Baseline!$C28:$AZ28))),IF(O$3&lt;=$B$2,SMALL(Data_Baseline!$C28:$AZ28,COUNTIF(Data_Baseline!$C28:$AZ28,0)+1),IF(Data_Baseline!N28=0,SMALL(Data_Baseline!$C28:$AZ28,COUNTIF(Data_Baseline!$C28:$AZ28,0)+1),Data_Baseline!N28)))),"")</f>
        <v>1.1229892382567407E-3</v>
      </c>
      <c r="P28" s="79">
        <f ca="1">IFERROR(IF(Data_Baseline!O28="","",IF($C$3="On",IF(P$3&lt;=$B$2,SMALL(Data_Baseline!$C28:$AZ28,COUNTIF(Data_Baseline!$C28:$AZ28,0)+1)/MAX(Data_Baseline!$C28:$AZ28),IF(Data_Baseline!O28=0,SMALL(Data_Baseline!$C28:$AZ28,COUNTIF(Data_Baseline!$C28:$AZ28,0)+1)/MAX(Data_Baseline!$C28:$AZ28),Data_Baseline!O28/MAX(Data_Baseline!$C28:$AZ28))),IF(P$3&lt;=$B$2,SMALL(Data_Baseline!$C28:$AZ28,COUNTIF(Data_Baseline!$C28:$AZ28,0)+1),IF(Data_Baseline!O28=0,SMALL(Data_Baseline!$C28:$AZ28,COUNTIF(Data_Baseline!$C28:$AZ28,0)+1),Data_Baseline!O28)))),"")</f>
        <v>1.1229892382567407E-3</v>
      </c>
      <c r="Q28" s="79">
        <f ca="1">IFERROR(IF(Data_Baseline!P28="","",IF($C$3="On",IF(Q$3&lt;=$B$2,SMALL(Data_Baseline!$C28:$AZ28,COUNTIF(Data_Baseline!$C28:$AZ28,0)+1)/MAX(Data_Baseline!$C28:$AZ28),IF(Data_Baseline!P28=0,SMALL(Data_Baseline!$C28:$AZ28,COUNTIF(Data_Baseline!$C28:$AZ28,0)+1)/MAX(Data_Baseline!$C28:$AZ28),Data_Baseline!P28/MAX(Data_Baseline!$C28:$AZ28))),IF(Q$3&lt;=$B$2,SMALL(Data_Baseline!$C28:$AZ28,COUNTIF(Data_Baseline!$C28:$AZ28,0)+1),IF(Data_Baseline!P28=0,SMALL(Data_Baseline!$C28:$AZ28,COUNTIF(Data_Baseline!$C28:$AZ28,0)+1),Data_Baseline!P28)))),"")</f>
        <v>1.1229892382567407E-3</v>
      </c>
      <c r="R28" s="79">
        <f ca="1">IFERROR(IF(Data_Baseline!Q28="","",IF($C$3="On",IF(R$3&lt;=$B$2,SMALL(Data_Baseline!$C28:$AZ28,COUNTIF(Data_Baseline!$C28:$AZ28,0)+1)/MAX(Data_Baseline!$C28:$AZ28),IF(Data_Baseline!Q28=0,SMALL(Data_Baseline!$C28:$AZ28,COUNTIF(Data_Baseline!$C28:$AZ28,0)+1)/MAX(Data_Baseline!$C28:$AZ28),Data_Baseline!Q28/MAX(Data_Baseline!$C28:$AZ28))),IF(R$3&lt;=$B$2,SMALL(Data_Baseline!$C28:$AZ28,COUNTIF(Data_Baseline!$C28:$AZ28,0)+1),IF(Data_Baseline!Q28=0,SMALL(Data_Baseline!$C28:$AZ28,COUNTIF(Data_Baseline!$C28:$AZ28,0)+1),Data_Baseline!Q28)))),"")</f>
        <v>1.1229892382567407E-3</v>
      </c>
      <c r="S28" s="79">
        <f ca="1">IFERROR(IF(Data_Baseline!R28="","",IF($C$3="On",IF(S$3&lt;=$B$2,SMALL(Data_Baseline!$C28:$AZ28,COUNTIF(Data_Baseline!$C28:$AZ28,0)+1)/MAX(Data_Baseline!$C28:$AZ28),IF(Data_Baseline!R28=0,SMALL(Data_Baseline!$C28:$AZ28,COUNTIF(Data_Baseline!$C28:$AZ28,0)+1)/MAX(Data_Baseline!$C28:$AZ28),Data_Baseline!R28/MAX(Data_Baseline!$C28:$AZ28))),IF(S$3&lt;=$B$2,SMALL(Data_Baseline!$C28:$AZ28,COUNTIF(Data_Baseline!$C28:$AZ28,0)+1),IF(Data_Baseline!R28=0,SMALL(Data_Baseline!$C28:$AZ28,COUNTIF(Data_Baseline!$C28:$AZ28,0)+1),Data_Baseline!R28)))),"")</f>
        <v>1.1229892382567407E-3</v>
      </c>
      <c r="T28" s="79">
        <f ca="1">IFERROR(IF(Data_Baseline!S28="","",IF($C$3="On",IF(T$3&lt;=$B$2,SMALL(Data_Baseline!$C28:$AZ28,COUNTIF(Data_Baseline!$C28:$AZ28,0)+1)/MAX(Data_Baseline!$C28:$AZ28),IF(Data_Baseline!S28=0,SMALL(Data_Baseline!$C28:$AZ28,COUNTIF(Data_Baseline!$C28:$AZ28,0)+1)/MAX(Data_Baseline!$C28:$AZ28),Data_Baseline!S28/MAX(Data_Baseline!$C28:$AZ28))),IF(T$3&lt;=$B$2,SMALL(Data_Baseline!$C28:$AZ28,COUNTIF(Data_Baseline!$C28:$AZ28,0)+1),IF(Data_Baseline!S28=0,SMALL(Data_Baseline!$C28:$AZ28,COUNTIF(Data_Baseline!$C28:$AZ28,0)+1),Data_Baseline!S28)))),"")</f>
        <v>1.1229892382567407E-3</v>
      </c>
      <c r="U28" s="79">
        <f ca="1">IFERROR(IF(Data_Baseline!T28="","",IF($C$3="On",IF(U$3&lt;=$B$2,SMALL(Data_Baseline!$C28:$AZ28,COUNTIF(Data_Baseline!$C28:$AZ28,0)+1)/MAX(Data_Baseline!$C28:$AZ28),IF(Data_Baseline!T28=0,SMALL(Data_Baseline!$C28:$AZ28,COUNTIF(Data_Baseline!$C28:$AZ28,0)+1)/MAX(Data_Baseline!$C28:$AZ28),Data_Baseline!T28/MAX(Data_Baseline!$C28:$AZ28))),IF(U$3&lt;=$B$2,SMALL(Data_Baseline!$C28:$AZ28,COUNTIF(Data_Baseline!$C28:$AZ28,0)+1),IF(Data_Baseline!T28=0,SMALL(Data_Baseline!$C28:$AZ28,COUNTIF(Data_Baseline!$C28:$AZ28,0)+1),Data_Baseline!T28)))),"")</f>
        <v>1.1229892382567407E-3</v>
      </c>
      <c r="V28" s="79">
        <f ca="1">IFERROR(IF(Data_Baseline!U28="","",IF($C$3="On",IF(V$3&lt;=$B$2,SMALL(Data_Baseline!$C28:$AZ28,COUNTIF(Data_Baseline!$C28:$AZ28,0)+1)/MAX(Data_Baseline!$C28:$AZ28),IF(Data_Baseline!U28=0,SMALL(Data_Baseline!$C28:$AZ28,COUNTIF(Data_Baseline!$C28:$AZ28,0)+1)/MAX(Data_Baseline!$C28:$AZ28),Data_Baseline!U28/MAX(Data_Baseline!$C28:$AZ28))),IF(V$3&lt;=$B$2,SMALL(Data_Baseline!$C28:$AZ28,COUNTIF(Data_Baseline!$C28:$AZ28,0)+1),IF(Data_Baseline!U28=0,SMALL(Data_Baseline!$C28:$AZ28,COUNTIF(Data_Baseline!$C28:$AZ28,0)+1),Data_Baseline!U28)))),"")</f>
        <v>1.1229892382567407E-3</v>
      </c>
      <c r="W28" s="79">
        <f ca="1">IFERROR(IF(Data_Baseline!V28="","",IF($C$3="On",IF(W$3&lt;=$B$2,SMALL(Data_Baseline!$C28:$AZ28,COUNTIF(Data_Baseline!$C28:$AZ28,0)+1)/MAX(Data_Baseline!$C28:$AZ28),IF(Data_Baseline!V28=0,SMALL(Data_Baseline!$C28:$AZ28,COUNTIF(Data_Baseline!$C28:$AZ28,0)+1)/MAX(Data_Baseline!$C28:$AZ28),Data_Baseline!V28/MAX(Data_Baseline!$C28:$AZ28))),IF(W$3&lt;=$B$2,SMALL(Data_Baseline!$C28:$AZ28,COUNTIF(Data_Baseline!$C28:$AZ28,0)+1),IF(Data_Baseline!V28=0,SMALL(Data_Baseline!$C28:$AZ28,COUNTIF(Data_Baseline!$C28:$AZ28,0)+1),Data_Baseline!V28)))),"")</f>
        <v>1.1229892382567407E-3</v>
      </c>
      <c r="X28" s="79">
        <f ca="1">IFERROR(IF(Data_Baseline!W28="","",IF($C$3="On",IF(X$3&lt;=$B$2,SMALL(Data_Baseline!$C28:$AZ28,COUNTIF(Data_Baseline!$C28:$AZ28,0)+1)/MAX(Data_Baseline!$C28:$AZ28),IF(Data_Baseline!W28=0,SMALL(Data_Baseline!$C28:$AZ28,COUNTIF(Data_Baseline!$C28:$AZ28,0)+1)/MAX(Data_Baseline!$C28:$AZ28),Data_Baseline!W28/MAX(Data_Baseline!$C28:$AZ28))),IF(X$3&lt;=$B$2,SMALL(Data_Baseline!$C28:$AZ28,COUNTIF(Data_Baseline!$C28:$AZ28,0)+1),IF(Data_Baseline!W28=0,SMALL(Data_Baseline!$C28:$AZ28,COUNTIF(Data_Baseline!$C28:$AZ28,0)+1),Data_Baseline!W28)))),"")</f>
        <v>3.4163427451097731E-3</v>
      </c>
      <c r="Y28" s="79">
        <f ca="1">IFERROR(IF(Data_Baseline!X28="","",IF($C$3="On",IF(Y$3&lt;=$B$2,SMALL(Data_Baseline!$C28:$AZ28,COUNTIF(Data_Baseline!$C28:$AZ28,0)+1)/MAX(Data_Baseline!$C28:$AZ28),IF(Data_Baseline!X28=0,SMALL(Data_Baseline!$C28:$AZ28,COUNTIF(Data_Baseline!$C28:$AZ28,0)+1)/MAX(Data_Baseline!$C28:$AZ28),Data_Baseline!X28/MAX(Data_Baseline!$C28:$AZ28))),IF(Y$3&lt;=$B$2,SMALL(Data_Baseline!$C28:$AZ28,COUNTIF(Data_Baseline!$C28:$AZ28,0)+1),IF(Data_Baseline!X28=0,SMALL(Data_Baseline!$C28:$AZ28,COUNTIF(Data_Baseline!$C28:$AZ28,0)+1),Data_Baseline!X28)))),"")</f>
        <v>1.1832042914902998E-2</v>
      </c>
      <c r="Z28" s="79">
        <f ca="1">IFERROR(IF(Data_Baseline!Y28="","",IF($C$3="On",IF(Z$3&lt;=$B$2,SMALL(Data_Baseline!$C28:$AZ28,COUNTIF(Data_Baseline!$C28:$AZ28,0)+1)/MAX(Data_Baseline!$C28:$AZ28),IF(Data_Baseline!Y28=0,SMALL(Data_Baseline!$C28:$AZ28,COUNTIF(Data_Baseline!$C28:$AZ28,0)+1)/MAX(Data_Baseline!$C28:$AZ28),Data_Baseline!Y28/MAX(Data_Baseline!$C28:$AZ28))),IF(Z$3&lt;=$B$2,SMALL(Data_Baseline!$C28:$AZ28,COUNTIF(Data_Baseline!$C28:$AZ28,0)+1),IF(Data_Baseline!Y28=0,SMALL(Data_Baseline!$C28:$AZ28,COUNTIF(Data_Baseline!$C28:$AZ28,0)+1),Data_Baseline!Y28)))),"")</f>
        <v>2.6828200009112482E-2</v>
      </c>
      <c r="AA28" s="79">
        <f ca="1">IFERROR(IF(Data_Baseline!Z28="","",IF($C$3="On",IF(AA$3&lt;=$B$2,SMALL(Data_Baseline!$C28:$AZ28,COUNTIF(Data_Baseline!$C28:$AZ28,0)+1)/MAX(Data_Baseline!$C28:$AZ28),IF(Data_Baseline!Z28=0,SMALL(Data_Baseline!$C28:$AZ28,COUNTIF(Data_Baseline!$C28:$AZ28,0)+1)/MAX(Data_Baseline!$C28:$AZ28),Data_Baseline!Z28/MAX(Data_Baseline!$C28:$AZ28))),IF(AA$3&lt;=$B$2,SMALL(Data_Baseline!$C28:$AZ28,COUNTIF(Data_Baseline!$C28:$AZ28,0)+1),IF(Data_Baseline!Z28=0,SMALL(Data_Baseline!$C28:$AZ28,COUNTIF(Data_Baseline!$C28:$AZ28,0)+1),Data_Baseline!Z28)))),"")</f>
        <v>5.0453649290957574E-2</v>
      </c>
      <c r="AB28" s="79">
        <f ca="1">IFERROR(IF(Data_Baseline!AA28="","",IF($C$3="On",IF(AB$3&lt;=$B$2,SMALL(Data_Baseline!$C28:$AZ28,COUNTIF(Data_Baseline!$C28:$AZ28,0)+1)/MAX(Data_Baseline!$C28:$AZ28),IF(Data_Baseline!AA28=0,SMALL(Data_Baseline!$C28:$AZ28,COUNTIF(Data_Baseline!$C28:$AZ28,0)+1)/MAX(Data_Baseline!$C28:$AZ28),Data_Baseline!AA28/MAX(Data_Baseline!$C28:$AZ28))),IF(AB$3&lt;=$B$2,SMALL(Data_Baseline!$C28:$AZ28,COUNTIF(Data_Baseline!$C28:$AZ28,0)+1),IF(Data_Baseline!AA28=0,SMALL(Data_Baseline!$C28:$AZ28,COUNTIF(Data_Baseline!$C28:$AZ28,0)+1),Data_Baseline!AA28)))),"")</f>
        <v>8.9769353032134694E-2</v>
      </c>
      <c r="AC28" s="79">
        <f ca="1">IFERROR(IF(Data_Baseline!AB28="","",IF($C$3="On",IF(AC$3&lt;=$B$2,SMALL(Data_Baseline!$C28:$AZ28,COUNTIF(Data_Baseline!$C28:$AZ28,0)+1)/MAX(Data_Baseline!$C28:$AZ28),IF(Data_Baseline!AB28=0,SMALL(Data_Baseline!$C28:$AZ28,COUNTIF(Data_Baseline!$C28:$AZ28,0)+1)/MAX(Data_Baseline!$C28:$AZ28),Data_Baseline!AB28/MAX(Data_Baseline!$C28:$AZ28))),IF(AC$3&lt;=$B$2,SMALL(Data_Baseline!$C28:$AZ28,COUNTIF(Data_Baseline!$C28:$AZ28,0)+1),IF(Data_Baseline!AB28=0,SMALL(Data_Baseline!$C28:$AZ28,COUNTIF(Data_Baseline!$C28:$AZ28,0)+1),Data_Baseline!AB28)))),"")</f>
        <v>0.15005837880797357</v>
      </c>
      <c r="AD28" s="79">
        <f ca="1">IFERROR(IF(Data_Baseline!AC28="","",IF($C$3="On",IF(AD$3&lt;=$B$2,SMALL(Data_Baseline!$C28:$AZ28,COUNTIF(Data_Baseline!$C28:$AZ28,0)+1)/MAX(Data_Baseline!$C28:$AZ28),IF(Data_Baseline!AC28=0,SMALL(Data_Baseline!$C28:$AZ28,COUNTIF(Data_Baseline!$C28:$AZ28,0)+1)/MAX(Data_Baseline!$C28:$AZ28),Data_Baseline!AC28/MAX(Data_Baseline!$C28:$AZ28))),IF(AD$3&lt;=$B$2,SMALL(Data_Baseline!$C28:$AZ28,COUNTIF(Data_Baseline!$C28:$AZ28,0)+1),IF(Data_Baseline!AC28=0,SMALL(Data_Baseline!$C28:$AZ28,COUNTIF(Data_Baseline!$C28:$AZ28,0)+1),Data_Baseline!AC28)))),"")</f>
        <v>0.23853485910804761</v>
      </c>
      <c r="AE28" s="79">
        <f ca="1">IFERROR(IF(Data_Baseline!AD28="","",IF($C$3="On",IF(AE$3&lt;=$B$2,SMALL(Data_Baseline!$C28:$AZ28,COUNTIF(Data_Baseline!$C28:$AZ28,0)+1)/MAX(Data_Baseline!$C28:$AZ28),IF(Data_Baseline!AD28=0,SMALL(Data_Baseline!$C28:$AZ28,COUNTIF(Data_Baseline!$C28:$AZ28,0)+1)/MAX(Data_Baseline!$C28:$AZ28),Data_Baseline!AD28/MAX(Data_Baseline!$C28:$AZ28))),IF(AE$3&lt;=$B$2,SMALL(Data_Baseline!$C28:$AZ28,COUNTIF(Data_Baseline!$C28:$AZ28,0)+1),IF(Data_Baseline!AD28=0,SMALL(Data_Baseline!$C28:$AZ28,COUNTIF(Data_Baseline!$C28:$AZ28,0)+1),Data_Baseline!AD28)))),"")</f>
        <v>0.35539565264650397</v>
      </c>
      <c r="AF28" s="79">
        <f ca="1">IFERROR(IF(Data_Baseline!AE28="","",IF($C$3="On",IF(AF$3&lt;=$B$2,SMALL(Data_Baseline!$C28:$AZ28,COUNTIF(Data_Baseline!$C28:$AZ28,0)+1)/MAX(Data_Baseline!$C28:$AZ28),IF(Data_Baseline!AE28=0,SMALL(Data_Baseline!$C28:$AZ28,COUNTIF(Data_Baseline!$C28:$AZ28,0)+1)/MAX(Data_Baseline!$C28:$AZ28),Data_Baseline!AE28/MAX(Data_Baseline!$C28:$AZ28))),IF(AF$3&lt;=$B$2,SMALL(Data_Baseline!$C28:$AZ28,COUNTIF(Data_Baseline!$C28:$AZ28,0)+1),IF(Data_Baseline!AE28=0,SMALL(Data_Baseline!$C28:$AZ28,COUNTIF(Data_Baseline!$C28:$AZ28,0)+1),Data_Baseline!AE28)))),"")</f>
        <v>0.48756845554374562</v>
      </c>
      <c r="AG28" s="79">
        <f ca="1">IFERROR(IF(Data_Baseline!AF28="","",IF($C$3="On",IF(AG$3&lt;=$B$2,SMALL(Data_Baseline!$C28:$AZ28,COUNTIF(Data_Baseline!$C28:$AZ28,0)+1)/MAX(Data_Baseline!$C28:$AZ28),IF(Data_Baseline!AF28=0,SMALL(Data_Baseline!$C28:$AZ28,COUNTIF(Data_Baseline!$C28:$AZ28,0)+1)/MAX(Data_Baseline!$C28:$AZ28),Data_Baseline!AF28/MAX(Data_Baseline!$C28:$AZ28))),IF(AG$3&lt;=$B$2,SMALL(Data_Baseline!$C28:$AZ28,COUNTIF(Data_Baseline!$C28:$AZ28,0)+1),IF(Data_Baseline!AF28=0,SMALL(Data_Baseline!$C28:$AZ28,COUNTIF(Data_Baseline!$C28:$AZ28,0)+1),Data_Baseline!AF28)))),"")</f>
        <v>0.61619145424895605</v>
      </c>
      <c r="AH28" s="79">
        <f ca="1">IFERROR(IF(Data_Baseline!AG28="","",IF($C$3="On",IF(AH$3&lt;=$B$2,SMALL(Data_Baseline!$C28:$AZ28,COUNTIF(Data_Baseline!$C28:$AZ28,0)+1)/MAX(Data_Baseline!$C28:$AZ28),IF(Data_Baseline!AG28=0,SMALL(Data_Baseline!$C28:$AZ28,COUNTIF(Data_Baseline!$C28:$AZ28,0)+1)/MAX(Data_Baseline!$C28:$AZ28),Data_Baseline!AG28/MAX(Data_Baseline!$C28:$AZ28))),IF(AH$3&lt;=$B$2,SMALL(Data_Baseline!$C28:$AZ28,COUNTIF(Data_Baseline!$C28:$AZ28,0)+1),IF(Data_Baseline!AG28=0,SMALL(Data_Baseline!$C28:$AZ28,COUNTIF(Data_Baseline!$C28:$AZ28,0)+1),Data_Baseline!AG28)))),"")</f>
        <v>0.72114981233249953</v>
      </c>
      <c r="AI28" s="79">
        <f ca="1">IFERROR(IF(Data_Baseline!AH28="","",IF($C$3="On",IF(AI$3&lt;=$B$2,SMALL(Data_Baseline!$C28:$AZ28,COUNTIF(Data_Baseline!$C28:$AZ28,0)+1)/MAX(Data_Baseline!$C28:$AZ28),IF(Data_Baseline!AH28=0,SMALL(Data_Baseline!$C28:$AZ28,COUNTIF(Data_Baseline!$C28:$AZ28,0)+1)/MAX(Data_Baseline!$C28:$AZ28),Data_Baseline!AH28/MAX(Data_Baseline!$C28:$AZ28))),IF(AI$3&lt;=$B$2,SMALL(Data_Baseline!$C28:$AZ28,COUNTIF(Data_Baseline!$C28:$AZ28,0)+1),IF(Data_Baseline!AH28=0,SMALL(Data_Baseline!$C28:$AZ28,COUNTIF(Data_Baseline!$C28:$AZ28,0)+1),Data_Baseline!AH28)))),"")</f>
        <v>0.79742397300612056</v>
      </c>
      <c r="AJ28" s="79">
        <f ca="1">IFERROR(IF(Data_Baseline!AI28="","",IF($C$3="On",IF(AJ$3&lt;=$B$2,SMALL(Data_Baseline!$C28:$AZ28,COUNTIF(Data_Baseline!$C28:$AZ28,0)+1)/MAX(Data_Baseline!$C28:$AZ28),IF(Data_Baseline!AI28=0,SMALL(Data_Baseline!$C28:$AZ28,COUNTIF(Data_Baseline!$C28:$AZ28,0)+1)/MAX(Data_Baseline!$C28:$AZ28),Data_Baseline!AI28/MAX(Data_Baseline!$C28:$AZ28))),IF(AJ$3&lt;=$B$2,SMALL(Data_Baseline!$C28:$AZ28,COUNTIF(Data_Baseline!$C28:$AZ28,0)+1),IF(Data_Baseline!AI28=0,SMALL(Data_Baseline!$C28:$AZ28,COUNTIF(Data_Baseline!$C28:$AZ28,0)+1),Data_Baseline!AI28)))),"")</f>
        <v>0.84952222551113776</v>
      </c>
      <c r="AK28" s="79">
        <f ca="1">IFERROR(IF(Data_Baseline!AJ28="","",IF($C$3="On",IF(AK$3&lt;=$B$2,SMALL(Data_Baseline!$C28:$AZ28,COUNTIF(Data_Baseline!$C28:$AZ28,0)+1)/MAX(Data_Baseline!$C28:$AZ28),IF(Data_Baseline!AJ28=0,SMALL(Data_Baseline!$C28:$AZ28,COUNTIF(Data_Baseline!$C28:$AZ28,0)+1)/MAX(Data_Baseline!$C28:$AZ28),Data_Baseline!AJ28/MAX(Data_Baseline!$C28:$AZ28))),IF(AK$3&lt;=$B$2,SMALL(Data_Baseline!$C28:$AZ28,COUNTIF(Data_Baseline!$C28:$AZ28,0)+1),IF(Data_Baseline!AJ28=0,SMALL(Data_Baseline!$C28:$AZ28,COUNTIF(Data_Baseline!$C28:$AZ28,0)+1),Data_Baseline!AJ28)))),"")</f>
        <v>0.88733579765334936</v>
      </c>
      <c r="AL28" s="79">
        <f ca="1">IFERROR(IF(Data_Baseline!AK28="","",IF($C$3="On",IF(AL$3&lt;=$B$2,SMALL(Data_Baseline!$C28:$AZ28,COUNTIF(Data_Baseline!$C28:$AZ28,0)+1)/MAX(Data_Baseline!$C28:$AZ28),IF(Data_Baseline!AK28=0,SMALL(Data_Baseline!$C28:$AZ28,COUNTIF(Data_Baseline!$C28:$AZ28,0)+1)/MAX(Data_Baseline!$C28:$AZ28),Data_Baseline!AK28/MAX(Data_Baseline!$C28:$AZ28))),IF(AL$3&lt;=$B$2,SMALL(Data_Baseline!$C28:$AZ28,COUNTIF(Data_Baseline!$C28:$AZ28,0)+1),IF(Data_Baseline!AK28=0,SMALL(Data_Baseline!$C28:$AZ28,COUNTIF(Data_Baseline!$C28:$AZ28,0)+1),Data_Baseline!AK28)))),"")</f>
        <v>0.91880992686724805</v>
      </c>
      <c r="AM28" s="79">
        <f ca="1">IFERROR(IF(Data_Baseline!AL28="","",IF($C$3="On",IF(AM$3&lt;=$B$2,SMALL(Data_Baseline!$C28:$AZ28,COUNTIF(Data_Baseline!$C28:$AZ28,0)+1)/MAX(Data_Baseline!$C28:$AZ28),IF(Data_Baseline!AL28=0,SMALL(Data_Baseline!$C28:$AZ28,COUNTIF(Data_Baseline!$C28:$AZ28,0)+1)/MAX(Data_Baseline!$C28:$AZ28),Data_Baseline!AL28/MAX(Data_Baseline!$C28:$AZ28))),IF(AM$3&lt;=$B$2,SMALL(Data_Baseline!$C28:$AZ28,COUNTIF(Data_Baseline!$C28:$AZ28,0)+1),IF(Data_Baseline!AL28=0,SMALL(Data_Baseline!$C28:$AZ28,COUNTIF(Data_Baseline!$C28:$AZ28,0)+1),Data_Baseline!AL28)))),"")</f>
        <v>0.94533824294123059</v>
      </c>
      <c r="AN28" s="79">
        <f ca="1">IFERROR(IF(Data_Baseline!AM28="","",IF($C$3="On",IF(AN$3&lt;=$B$2,SMALL(Data_Baseline!$C28:$AZ28,COUNTIF(Data_Baseline!$C28:$AZ28,0)+1)/MAX(Data_Baseline!$C28:$AZ28),IF(Data_Baseline!AM28=0,SMALL(Data_Baseline!$C28:$AZ28,COUNTIF(Data_Baseline!$C28:$AZ28,0)+1)/MAX(Data_Baseline!$C28:$AZ28),Data_Baseline!AM28/MAX(Data_Baseline!$C28:$AZ28))),IF(AN$3&lt;=$B$2,SMALL(Data_Baseline!$C28:$AZ28,COUNTIF(Data_Baseline!$C28:$AZ28,0)+1),IF(Data_Baseline!AM28=0,SMALL(Data_Baseline!$C28:$AZ28,COUNTIF(Data_Baseline!$C28:$AZ28,0)+1),Data_Baseline!AM28)))),"")</f>
        <v>0.96675801169661291</v>
      </c>
      <c r="AO28" s="79">
        <f ca="1">IFERROR(IF(Data_Baseline!AN28="","",IF($C$3="On",IF(AO$3&lt;=$B$2,SMALL(Data_Baseline!$C28:$AZ28,COUNTIF(Data_Baseline!$C28:$AZ28,0)+1)/MAX(Data_Baseline!$C28:$AZ28),IF(Data_Baseline!AN28=0,SMALL(Data_Baseline!$C28:$AZ28,COUNTIF(Data_Baseline!$C28:$AZ28,0)+1)/MAX(Data_Baseline!$C28:$AZ28),Data_Baseline!AN28/MAX(Data_Baseline!$C28:$AZ28))),IF(AO$3&lt;=$B$2,SMALL(Data_Baseline!$C28:$AZ28,COUNTIF(Data_Baseline!$C28:$AZ28,0)+1),IF(Data_Baseline!AN28=0,SMALL(Data_Baseline!$C28:$AZ28,COUNTIF(Data_Baseline!$C28:$AZ28,0)+1),Data_Baseline!AN28)))),"")</f>
        <v>0.98230134444461903</v>
      </c>
      <c r="AP28" s="79">
        <f ca="1">IFERROR(IF(Data_Baseline!AO28="","",IF($C$3="On",IF(AP$3&lt;=$B$2,SMALL(Data_Baseline!$C28:$AZ28,COUNTIF(Data_Baseline!$C28:$AZ28,0)+1)/MAX(Data_Baseline!$C28:$AZ28),IF(Data_Baseline!AO28=0,SMALL(Data_Baseline!$C28:$AZ28,COUNTIF(Data_Baseline!$C28:$AZ28,0)+1)/MAX(Data_Baseline!$C28:$AZ28),Data_Baseline!AO28/MAX(Data_Baseline!$C28:$AZ28))),IF(AP$3&lt;=$B$2,SMALL(Data_Baseline!$C28:$AZ28,COUNTIF(Data_Baseline!$C28:$AZ28,0)+1),IF(Data_Baseline!AO28=0,SMALL(Data_Baseline!$C28:$AZ28,COUNTIF(Data_Baseline!$C28:$AZ28,0)+1),Data_Baseline!AO28)))),"")</f>
        <v>0.9946390035821614</v>
      </c>
      <c r="AQ28" s="79">
        <f ca="1">IFERROR(IF(Data_Baseline!AP28="","",IF($C$3="On",IF(AQ$3&lt;=$B$2,SMALL(Data_Baseline!$C28:$AZ28,COUNTIF(Data_Baseline!$C28:$AZ28,0)+1)/MAX(Data_Baseline!$C28:$AZ28),IF(Data_Baseline!AP28=0,SMALL(Data_Baseline!$C28:$AZ28,COUNTIF(Data_Baseline!$C28:$AZ28,0)+1)/MAX(Data_Baseline!$C28:$AZ28),Data_Baseline!AP28/MAX(Data_Baseline!$C28:$AZ28))),IF(AQ$3&lt;=$B$2,SMALL(Data_Baseline!$C28:$AZ28,COUNTIF(Data_Baseline!$C28:$AZ28,0)+1),IF(Data_Baseline!AP28=0,SMALL(Data_Baseline!$C28:$AZ28,COUNTIF(Data_Baseline!$C28:$AZ28,0)+1),Data_Baseline!AP28)))),"")</f>
        <v>1</v>
      </c>
      <c r="AR28" s="79" t="str">
        <f>IFERROR(IF(Data_Baseline!AQ28="","",IF($C$3="On",IF(AR$3&lt;=$B$2,SMALL(Data_Baseline!$C28:$AZ28,COUNTIF(Data_Baseline!$C28:$AZ28,0)+1)/MAX(Data_Baseline!$C28:$AZ28),IF(Data_Baseline!AQ28=0,SMALL(Data_Baseline!$C28:$AZ28,COUNTIF(Data_Baseline!$C28:$AZ28,0)+1)/MAX(Data_Baseline!$C28:$AZ28),Data_Baseline!AQ28/MAX(Data_Baseline!$C28:$AZ28))),IF(AR$3&lt;=$B$2,SMALL(Data_Baseline!$C28:$AZ28,COUNTIF(Data_Baseline!$C28:$AZ28,0)+1),IF(Data_Baseline!AQ28=0,SMALL(Data_Baseline!$C28:$AZ28,COUNTIF(Data_Baseline!$C28:$AZ28,0)+1),Data_Baseline!AQ28)))),"")</f>
        <v/>
      </c>
      <c r="AS28" s="79" t="str">
        <f>IFERROR(IF(Data_Baseline!AR28="","",IF($C$3="On",IF(AS$3&lt;=$B$2,SMALL(Data_Baseline!$C28:$AZ28,COUNTIF(Data_Baseline!$C28:$AZ28,0)+1)/MAX(Data_Baseline!$C28:$AZ28),IF(Data_Baseline!AR28=0,SMALL(Data_Baseline!$C28:$AZ28,COUNTIF(Data_Baseline!$C28:$AZ28,0)+1)/MAX(Data_Baseline!$C28:$AZ28),Data_Baseline!AR28/MAX(Data_Baseline!$C28:$AZ28))),IF(AS$3&lt;=$B$2,SMALL(Data_Baseline!$C28:$AZ28,COUNTIF(Data_Baseline!$C28:$AZ28,0)+1),IF(Data_Baseline!AR28=0,SMALL(Data_Baseline!$C28:$AZ28,COUNTIF(Data_Baseline!$C28:$AZ28,0)+1),Data_Baseline!AR28)))),"")</f>
        <v/>
      </c>
      <c r="AT28" s="79" t="str">
        <f>IFERROR(IF(Data_Baseline!AS28="","",IF($C$3="On",IF(AT$3&lt;=$B$2,SMALL(Data_Baseline!$C28:$AZ28,COUNTIF(Data_Baseline!$C28:$AZ28,0)+1)/MAX(Data_Baseline!$C28:$AZ28),IF(Data_Baseline!AS28=0,SMALL(Data_Baseline!$C28:$AZ28,COUNTIF(Data_Baseline!$C28:$AZ28,0)+1)/MAX(Data_Baseline!$C28:$AZ28),Data_Baseline!AS28/MAX(Data_Baseline!$C28:$AZ28))),IF(AT$3&lt;=$B$2,SMALL(Data_Baseline!$C28:$AZ28,COUNTIF(Data_Baseline!$C28:$AZ28,0)+1),IF(Data_Baseline!AS28=0,SMALL(Data_Baseline!$C28:$AZ28,COUNTIF(Data_Baseline!$C28:$AZ28,0)+1),Data_Baseline!AS28)))),"")</f>
        <v/>
      </c>
      <c r="AU28" s="79" t="str">
        <f>IFERROR(IF(Data_Baseline!AT28="","",IF($C$3="On",IF(AU$3&lt;=$B$2,SMALL(Data_Baseline!$C28:$AZ28,COUNTIF(Data_Baseline!$C28:$AZ28,0)+1)/MAX(Data_Baseline!$C28:$AZ28),IF(Data_Baseline!AT28=0,SMALL(Data_Baseline!$C28:$AZ28,COUNTIF(Data_Baseline!$C28:$AZ28,0)+1)/MAX(Data_Baseline!$C28:$AZ28),Data_Baseline!AT28/MAX(Data_Baseline!$C28:$AZ28))),IF(AU$3&lt;=$B$2,SMALL(Data_Baseline!$C28:$AZ28,COUNTIF(Data_Baseline!$C28:$AZ28,0)+1),IF(Data_Baseline!AT28=0,SMALL(Data_Baseline!$C28:$AZ28,COUNTIF(Data_Baseline!$C28:$AZ28,0)+1),Data_Baseline!AT28)))),"")</f>
        <v/>
      </c>
      <c r="AV28" s="79" t="str">
        <f>IFERROR(IF(Data_Baseline!AU28="","",IF($C$3="On",IF(AV$3&lt;=$B$2,SMALL(Data_Baseline!$C28:$AZ28,COUNTIF(Data_Baseline!$C28:$AZ28,0)+1)/MAX(Data_Baseline!$C28:$AZ28),IF(Data_Baseline!AU28=0,SMALL(Data_Baseline!$C28:$AZ28,COUNTIF(Data_Baseline!$C28:$AZ28,0)+1)/MAX(Data_Baseline!$C28:$AZ28),Data_Baseline!AU28/MAX(Data_Baseline!$C28:$AZ28))),IF(AV$3&lt;=$B$2,SMALL(Data_Baseline!$C28:$AZ28,COUNTIF(Data_Baseline!$C28:$AZ28,0)+1),IF(Data_Baseline!AU28=0,SMALL(Data_Baseline!$C28:$AZ28,COUNTIF(Data_Baseline!$C28:$AZ28,0)+1),Data_Baseline!AU28)))),"")</f>
        <v/>
      </c>
      <c r="AW28" s="79" t="str">
        <f>IFERROR(IF(Data_Baseline!AV28="","",IF($C$3="On",IF(AW$3&lt;=$B$2,SMALL(Data_Baseline!$C28:$AZ28,COUNTIF(Data_Baseline!$C28:$AZ28,0)+1)/MAX(Data_Baseline!$C28:$AZ28),IF(Data_Baseline!AV28=0,SMALL(Data_Baseline!$C28:$AZ28,COUNTIF(Data_Baseline!$C28:$AZ28,0)+1)/MAX(Data_Baseline!$C28:$AZ28),Data_Baseline!AV28/MAX(Data_Baseline!$C28:$AZ28))),IF(AW$3&lt;=$B$2,SMALL(Data_Baseline!$C28:$AZ28,COUNTIF(Data_Baseline!$C28:$AZ28,0)+1),IF(Data_Baseline!AV28=0,SMALL(Data_Baseline!$C28:$AZ28,COUNTIF(Data_Baseline!$C28:$AZ28,0)+1),Data_Baseline!AV28)))),"")</f>
        <v/>
      </c>
      <c r="AX28" s="79" t="str">
        <f>IFERROR(IF(Data_Baseline!AW28="","",IF($C$3="On",IF(AX$3&lt;=$B$2,SMALL(Data_Baseline!$C28:$AZ28,COUNTIF(Data_Baseline!$C28:$AZ28,0)+1)/MAX(Data_Baseline!$C28:$AZ28),IF(Data_Baseline!AW28=0,SMALL(Data_Baseline!$C28:$AZ28,COUNTIF(Data_Baseline!$C28:$AZ28,0)+1)/MAX(Data_Baseline!$C28:$AZ28),Data_Baseline!AW28/MAX(Data_Baseline!$C28:$AZ28))),IF(AX$3&lt;=$B$2,SMALL(Data_Baseline!$C28:$AZ28,COUNTIF(Data_Baseline!$C28:$AZ28,0)+1),IF(Data_Baseline!AW28=0,SMALL(Data_Baseline!$C28:$AZ28,COUNTIF(Data_Baseline!$C28:$AZ28,0)+1),Data_Baseline!AW28)))),"")</f>
        <v/>
      </c>
      <c r="AY28" s="79" t="str">
        <f>IFERROR(IF(Data_Baseline!AX28="","",IF($C$3="On",IF(AY$3&lt;=$B$2,SMALL(Data_Baseline!$C28:$AZ28,COUNTIF(Data_Baseline!$C28:$AZ28,0)+1)/MAX(Data_Baseline!$C28:$AZ28),IF(Data_Baseline!AX28=0,SMALL(Data_Baseline!$C28:$AZ28,COUNTIF(Data_Baseline!$C28:$AZ28,0)+1)/MAX(Data_Baseline!$C28:$AZ28),Data_Baseline!AX28/MAX(Data_Baseline!$C28:$AZ28))),IF(AY$3&lt;=$B$2,SMALL(Data_Baseline!$C28:$AZ28,COUNTIF(Data_Baseline!$C28:$AZ28,0)+1),IF(Data_Baseline!AX28=0,SMALL(Data_Baseline!$C28:$AZ28,COUNTIF(Data_Baseline!$C28:$AZ28,0)+1),Data_Baseline!AX28)))),"")</f>
        <v/>
      </c>
      <c r="AZ28" s="79" t="str">
        <f>IFERROR(IF(Data_Baseline!AY28="","",IF($C$3="On",IF(AZ$3&lt;=$B$2,SMALL(Data_Baseline!$C28:$AZ28,COUNTIF(Data_Baseline!$C28:$AZ28,0)+1)/MAX(Data_Baseline!$C28:$AZ28),IF(Data_Baseline!AY28=0,SMALL(Data_Baseline!$C28:$AZ28,COUNTIF(Data_Baseline!$C28:$AZ28,0)+1)/MAX(Data_Baseline!$C28:$AZ28),Data_Baseline!AY28/MAX(Data_Baseline!$C28:$AZ28))),IF(AZ$3&lt;=$B$2,SMALL(Data_Baseline!$C28:$AZ28,COUNTIF(Data_Baseline!$C28:$AZ28,0)+1),IF(Data_Baseline!AY28=0,SMALL(Data_Baseline!$C28:$AZ28,COUNTIF(Data_Baseline!$C28:$AZ28,0)+1),Data_Baseline!AY28)))),"")</f>
        <v/>
      </c>
      <c r="BA28" s="79" t="str">
        <f>IFERROR(IF(Data_Baseline!AZ28="","",IF($C$3="On",IF(BA$3&lt;=$B$2,SMALL(Data_Baseline!$C28:$AZ28,COUNTIF(Data_Baseline!$C28:$AZ28,0)+1)/MAX(Data_Baseline!$C28:$AZ28),IF(Data_Baseline!AZ28=0,SMALL(Data_Baseline!$C28:$AZ28,COUNTIF(Data_Baseline!$C28:$AZ28,0)+1)/MAX(Data_Baseline!$C28:$AZ28),Data_Baseline!AZ28/MAX(Data_Baseline!$C28:$AZ28))),IF(BA$3&lt;=$B$2,SMALL(Data_Baseline!$C28:$AZ28,COUNTIF(Data_Baseline!$C28:$AZ28,0)+1),IF(Data_Baseline!AZ28=0,SMALL(Data_Baseline!$C28:$AZ28,COUNTIF(Data_Baseline!$C28:$AZ28,0)+1),Data_Baseline!AZ28)))),"")</f>
        <v/>
      </c>
      <c r="BB28" s="79">
        <f ca="1">IF(Data_Initial!BA28="",1,0)</f>
        <v>1</v>
      </c>
      <c r="BC28" s="2" t="str">
        <f t="shared" ca="1" si="0"/>
        <v>3N_SodA</v>
      </c>
      <c r="BD28" s="79" t="str">
        <f t="shared" ca="1" si="1"/>
        <v>3N</v>
      </c>
      <c r="BE28" s="79" t="str">
        <f ca="1">Data_Initial!BC28</f>
        <v>SodA</v>
      </c>
      <c r="BF28" s="79" t="str">
        <f ca="1">Data_Initial!BB28</f>
        <v>2_1</v>
      </c>
      <c r="BG28" s="79">
        <f ca="1">IFERROR((INDIRECT("Plate"&amp;Data!A28&amp;"_C!"&amp;CHAR(RIGHT(Data!B28,LEN(Data!B28)-1)+65)&amp;CODE(LEFT(Data!B28,1))-58)),"")</f>
        <v>0</v>
      </c>
      <c r="BH28" s="79" t="str">
        <f ca="1">Data_Initial!BA28</f>
        <v/>
      </c>
      <c r="BI28" s="79">
        <f t="shared" ca="1" si="2"/>
        <v>1.1229892382567407E-3</v>
      </c>
      <c r="BJ28" s="79" t="str">
        <f ca="1">IF(BH28="N",1+MAX($BJ$3:BJ27),"")</f>
        <v/>
      </c>
      <c r="BK28" s="79"/>
      <c r="BL28" s="79"/>
      <c r="BM28" s="79"/>
      <c r="BN28" s="79"/>
      <c r="BO28" s="79"/>
      <c r="BP28" s="79"/>
      <c r="BQ28" s="79"/>
      <c r="BR28" s="79"/>
      <c r="BS28" s="79"/>
      <c r="BT28" s="79"/>
      <c r="BU28" s="79"/>
      <c r="BV28" s="79"/>
      <c r="BW28" s="79"/>
      <c r="BX28" s="79"/>
      <c r="BY28" s="79"/>
      <c r="BZ28" s="79"/>
    </row>
    <row r="29" spans="1:78" x14ac:dyDescent="0.25">
      <c r="A29" s="79">
        <f ca="1">IF(BH29="N","N"&amp;BJ29,IF(BB29=0,"",MAX($A$3:A28)+1))</f>
        <v>26</v>
      </c>
      <c r="B29" s="79" t="str">
        <f ca="1">Data_Initial!A29&amp;C29</f>
        <v>1B4</v>
      </c>
      <c r="C29" s="79" t="str">
        <f ca="1">Data_Initial!B29</f>
        <v>B4</v>
      </c>
      <c r="D29" s="79">
        <f ca="1">IFERROR(IF(Data_Baseline!C29="","",IF($C$3="On",IF(D$3&lt;=$B$2,SMALL(Data_Baseline!$C29:$AZ29,COUNTIF(Data_Baseline!$C29:$AZ29,0)+1)/MAX(Data_Baseline!$C29:$AZ29),IF(Data_Baseline!C29=0,SMALL(Data_Baseline!$C29:$AZ29,COUNTIF(Data_Baseline!$C29:$AZ29,0)+1)/MAX(Data_Baseline!$C29:$AZ29),Data_Baseline!C29/MAX(Data_Baseline!$C29:$AZ29))),IF(D$3&lt;=$B$2,SMALL(Data_Baseline!$C29:$AZ29,COUNTIF(Data_Baseline!$C29:$AZ29,0)+1),IF(Data_Baseline!C29=0,SMALL(Data_Baseline!$C29:$AZ29,COUNTIF(Data_Baseline!$C29:$AZ29,0)+1),Data_Baseline!C29)))),"")</f>
        <v>2.2507141013607804E-4</v>
      </c>
      <c r="E29" s="79">
        <f ca="1">IFERROR(IF(Data_Baseline!D29="","",IF($C$3="On",IF(E$3&lt;=$B$2,SMALL(Data_Baseline!$C29:$AZ29,COUNTIF(Data_Baseline!$C29:$AZ29,0)+1)/MAX(Data_Baseline!$C29:$AZ29),IF(Data_Baseline!D29=0,SMALL(Data_Baseline!$C29:$AZ29,COUNTIF(Data_Baseline!$C29:$AZ29,0)+1)/MAX(Data_Baseline!$C29:$AZ29),Data_Baseline!D29/MAX(Data_Baseline!$C29:$AZ29))),IF(E$3&lt;=$B$2,SMALL(Data_Baseline!$C29:$AZ29,COUNTIF(Data_Baseline!$C29:$AZ29,0)+1),IF(Data_Baseline!D29=0,SMALL(Data_Baseline!$C29:$AZ29,COUNTIF(Data_Baseline!$C29:$AZ29,0)+1),Data_Baseline!D29)))),"")</f>
        <v>2.2507141013607804E-4</v>
      </c>
      <c r="F29" s="79">
        <f ca="1">IFERROR(IF(Data_Baseline!E29="","",IF($C$3="On",IF(F$3&lt;=$B$2,SMALL(Data_Baseline!$C29:$AZ29,COUNTIF(Data_Baseline!$C29:$AZ29,0)+1)/MAX(Data_Baseline!$C29:$AZ29),IF(Data_Baseline!E29=0,SMALL(Data_Baseline!$C29:$AZ29,COUNTIF(Data_Baseline!$C29:$AZ29,0)+1)/MAX(Data_Baseline!$C29:$AZ29),Data_Baseline!E29/MAX(Data_Baseline!$C29:$AZ29))),IF(F$3&lt;=$B$2,SMALL(Data_Baseline!$C29:$AZ29,COUNTIF(Data_Baseline!$C29:$AZ29,0)+1),IF(Data_Baseline!E29=0,SMALL(Data_Baseline!$C29:$AZ29,COUNTIF(Data_Baseline!$C29:$AZ29,0)+1),Data_Baseline!E29)))),"")</f>
        <v>2.2507141013607804E-4</v>
      </c>
      <c r="G29" s="79">
        <f ca="1">IFERROR(IF(Data_Baseline!F29="","",IF($C$3="On",IF(G$3&lt;=$B$2,SMALL(Data_Baseline!$C29:$AZ29,COUNTIF(Data_Baseline!$C29:$AZ29,0)+1)/MAX(Data_Baseline!$C29:$AZ29),IF(Data_Baseline!F29=0,SMALL(Data_Baseline!$C29:$AZ29,COUNTIF(Data_Baseline!$C29:$AZ29,0)+1)/MAX(Data_Baseline!$C29:$AZ29),Data_Baseline!F29/MAX(Data_Baseline!$C29:$AZ29))),IF(G$3&lt;=$B$2,SMALL(Data_Baseline!$C29:$AZ29,COUNTIF(Data_Baseline!$C29:$AZ29,0)+1),IF(Data_Baseline!F29=0,SMALL(Data_Baseline!$C29:$AZ29,COUNTIF(Data_Baseline!$C29:$AZ29,0)+1),Data_Baseline!F29)))),"")</f>
        <v>2.2507141013607804E-4</v>
      </c>
      <c r="H29" s="79">
        <f ca="1">IFERROR(IF(Data_Baseline!G29="","",IF($C$3="On",IF(H$3&lt;=$B$2,SMALL(Data_Baseline!$C29:$AZ29,COUNTIF(Data_Baseline!$C29:$AZ29,0)+1)/MAX(Data_Baseline!$C29:$AZ29),IF(Data_Baseline!G29=0,SMALL(Data_Baseline!$C29:$AZ29,COUNTIF(Data_Baseline!$C29:$AZ29,0)+1)/MAX(Data_Baseline!$C29:$AZ29),Data_Baseline!G29/MAX(Data_Baseline!$C29:$AZ29))),IF(H$3&lt;=$B$2,SMALL(Data_Baseline!$C29:$AZ29,COUNTIF(Data_Baseline!$C29:$AZ29,0)+1),IF(Data_Baseline!G29=0,SMALL(Data_Baseline!$C29:$AZ29,COUNTIF(Data_Baseline!$C29:$AZ29,0)+1),Data_Baseline!G29)))),"")</f>
        <v>2.2507141013607804E-4</v>
      </c>
      <c r="I29" s="79">
        <f ca="1">IFERROR(IF(Data_Baseline!H29="","",IF($C$3="On",IF(I$3&lt;=$B$2,SMALL(Data_Baseline!$C29:$AZ29,COUNTIF(Data_Baseline!$C29:$AZ29,0)+1)/MAX(Data_Baseline!$C29:$AZ29),IF(Data_Baseline!H29=0,SMALL(Data_Baseline!$C29:$AZ29,COUNTIF(Data_Baseline!$C29:$AZ29,0)+1)/MAX(Data_Baseline!$C29:$AZ29),Data_Baseline!H29/MAX(Data_Baseline!$C29:$AZ29))),IF(I$3&lt;=$B$2,SMALL(Data_Baseline!$C29:$AZ29,COUNTIF(Data_Baseline!$C29:$AZ29,0)+1),IF(Data_Baseline!H29=0,SMALL(Data_Baseline!$C29:$AZ29,COUNTIF(Data_Baseline!$C29:$AZ29,0)+1),Data_Baseline!H29)))),"")</f>
        <v>2.2507141013607804E-4</v>
      </c>
      <c r="J29" s="79">
        <f ca="1">IFERROR(IF(Data_Baseline!I29="","",IF($C$3="On",IF(J$3&lt;=$B$2,SMALL(Data_Baseline!$C29:$AZ29,COUNTIF(Data_Baseline!$C29:$AZ29,0)+1)/MAX(Data_Baseline!$C29:$AZ29),IF(Data_Baseline!I29=0,SMALL(Data_Baseline!$C29:$AZ29,COUNTIF(Data_Baseline!$C29:$AZ29,0)+1)/MAX(Data_Baseline!$C29:$AZ29),Data_Baseline!I29/MAX(Data_Baseline!$C29:$AZ29))),IF(J$3&lt;=$B$2,SMALL(Data_Baseline!$C29:$AZ29,COUNTIF(Data_Baseline!$C29:$AZ29,0)+1),IF(Data_Baseline!I29=0,SMALL(Data_Baseline!$C29:$AZ29,COUNTIF(Data_Baseline!$C29:$AZ29,0)+1),Data_Baseline!I29)))),"")</f>
        <v>2.2507141013607804E-4</v>
      </c>
      <c r="K29" s="79">
        <f ca="1">IFERROR(IF(Data_Baseline!J29="","",IF($C$3="On",IF(K$3&lt;=$B$2,SMALL(Data_Baseline!$C29:$AZ29,COUNTIF(Data_Baseline!$C29:$AZ29,0)+1)/MAX(Data_Baseline!$C29:$AZ29),IF(Data_Baseline!J29=0,SMALL(Data_Baseline!$C29:$AZ29,COUNTIF(Data_Baseline!$C29:$AZ29,0)+1)/MAX(Data_Baseline!$C29:$AZ29),Data_Baseline!J29/MAX(Data_Baseline!$C29:$AZ29))),IF(K$3&lt;=$B$2,SMALL(Data_Baseline!$C29:$AZ29,COUNTIF(Data_Baseline!$C29:$AZ29,0)+1),IF(Data_Baseline!J29=0,SMALL(Data_Baseline!$C29:$AZ29,COUNTIF(Data_Baseline!$C29:$AZ29,0)+1),Data_Baseline!J29)))),"")</f>
        <v>2.2507141013607804E-4</v>
      </c>
      <c r="L29" s="79">
        <f ca="1">IFERROR(IF(Data_Baseline!K29="","",IF($C$3="On",IF(L$3&lt;=$B$2,SMALL(Data_Baseline!$C29:$AZ29,COUNTIF(Data_Baseline!$C29:$AZ29,0)+1)/MAX(Data_Baseline!$C29:$AZ29),IF(Data_Baseline!K29=0,SMALL(Data_Baseline!$C29:$AZ29,COUNTIF(Data_Baseline!$C29:$AZ29,0)+1)/MAX(Data_Baseline!$C29:$AZ29),Data_Baseline!K29/MAX(Data_Baseline!$C29:$AZ29))),IF(L$3&lt;=$B$2,SMALL(Data_Baseline!$C29:$AZ29,COUNTIF(Data_Baseline!$C29:$AZ29,0)+1),IF(Data_Baseline!K29=0,SMALL(Data_Baseline!$C29:$AZ29,COUNTIF(Data_Baseline!$C29:$AZ29,0)+1),Data_Baseline!K29)))),"")</f>
        <v>2.2507141013607804E-4</v>
      </c>
      <c r="M29" s="79">
        <f ca="1">IFERROR(IF(Data_Baseline!L29="","",IF($C$3="On",IF(M$3&lt;=$B$2,SMALL(Data_Baseline!$C29:$AZ29,COUNTIF(Data_Baseline!$C29:$AZ29,0)+1)/MAX(Data_Baseline!$C29:$AZ29),IF(Data_Baseline!L29=0,SMALL(Data_Baseline!$C29:$AZ29,COUNTIF(Data_Baseline!$C29:$AZ29,0)+1)/MAX(Data_Baseline!$C29:$AZ29),Data_Baseline!L29/MAX(Data_Baseline!$C29:$AZ29))),IF(M$3&lt;=$B$2,SMALL(Data_Baseline!$C29:$AZ29,COUNTIF(Data_Baseline!$C29:$AZ29,0)+1),IF(Data_Baseline!L29=0,SMALL(Data_Baseline!$C29:$AZ29,COUNTIF(Data_Baseline!$C29:$AZ29,0)+1),Data_Baseline!L29)))),"")</f>
        <v>2.2507141013607804E-4</v>
      </c>
      <c r="N29" s="79">
        <f ca="1">IFERROR(IF(Data_Baseline!M29="","",IF($C$3="On",IF(N$3&lt;=$B$2,SMALL(Data_Baseline!$C29:$AZ29,COUNTIF(Data_Baseline!$C29:$AZ29,0)+1)/MAX(Data_Baseline!$C29:$AZ29),IF(Data_Baseline!M29=0,SMALL(Data_Baseline!$C29:$AZ29,COUNTIF(Data_Baseline!$C29:$AZ29,0)+1)/MAX(Data_Baseline!$C29:$AZ29),Data_Baseline!M29/MAX(Data_Baseline!$C29:$AZ29))),IF(N$3&lt;=$B$2,SMALL(Data_Baseline!$C29:$AZ29,COUNTIF(Data_Baseline!$C29:$AZ29,0)+1),IF(Data_Baseline!M29=0,SMALL(Data_Baseline!$C29:$AZ29,COUNTIF(Data_Baseline!$C29:$AZ29,0)+1),Data_Baseline!M29)))),"")</f>
        <v>2.2507141013607804E-4</v>
      </c>
      <c r="O29" s="79">
        <f ca="1">IFERROR(IF(Data_Baseline!N29="","",IF($C$3="On",IF(O$3&lt;=$B$2,SMALL(Data_Baseline!$C29:$AZ29,COUNTIF(Data_Baseline!$C29:$AZ29,0)+1)/MAX(Data_Baseline!$C29:$AZ29),IF(Data_Baseline!N29=0,SMALL(Data_Baseline!$C29:$AZ29,COUNTIF(Data_Baseline!$C29:$AZ29,0)+1)/MAX(Data_Baseline!$C29:$AZ29),Data_Baseline!N29/MAX(Data_Baseline!$C29:$AZ29))),IF(O$3&lt;=$B$2,SMALL(Data_Baseline!$C29:$AZ29,COUNTIF(Data_Baseline!$C29:$AZ29,0)+1),IF(Data_Baseline!N29=0,SMALL(Data_Baseline!$C29:$AZ29,COUNTIF(Data_Baseline!$C29:$AZ29,0)+1),Data_Baseline!N29)))),"")</f>
        <v>2.2507141013607804E-4</v>
      </c>
      <c r="P29" s="79">
        <f ca="1">IFERROR(IF(Data_Baseline!O29="","",IF($C$3="On",IF(P$3&lt;=$B$2,SMALL(Data_Baseline!$C29:$AZ29,COUNTIF(Data_Baseline!$C29:$AZ29,0)+1)/MAX(Data_Baseline!$C29:$AZ29),IF(Data_Baseline!O29=0,SMALL(Data_Baseline!$C29:$AZ29,COUNTIF(Data_Baseline!$C29:$AZ29,0)+1)/MAX(Data_Baseline!$C29:$AZ29),Data_Baseline!O29/MAX(Data_Baseline!$C29:$AZ29))),IF(P$3&lt;=$B$2,SMALL(Data_Baseline!$C29:$AZ29,COUNTIF(Data_Baseline!$C29:$AZ29,0)+1),IF(Data_Baseline!O29=0,SMALL(Data_Baseline!$C29:$AZ29,COUNTIF(Data_Baseline!$C29:$AZ29,0)+1),Data_Baseline!O29)))),"")</f>
        <v>2.2507141013607804E-4</v>
      </c>
      <c r="Q29" s="79">
        <f ca="1">IFERROR(IF(Data_Baseline!P29="","",IF($C$3="On",IF(Q$3&lt;=$B$2,SMALL(Data_Baseline!$C29:$AZ29,COUNTIF(Data_Baseline!$C29:$AZ29,0)+1)/MAX(Data_Baseline!$C29:$AZ29),IF(Data_Baseline!P29=0,SMALL(Data_Baseline!$C29:$AZ29,COUNTIF(Data_Baseline!$C29:$AZ29,0)+1)/MAX(Data_Baseline!$C29:$AZ29),Data_Baseline!P29/MAX(Data_Baseline!$C29:$AZ29))),IF(Q$3&lt;=$B$2,SMALL(Data_Baseline!$C29:$AZ29,COUNTIF(Data_Baseline!$C29:$AZ29,0)+1),IF(Data_Baseline!P29=0,SMALL(Data_Baseline!$C29:$AZ29,COUNTIF(Data_Baseline!$C29:$AZ29,0)+1),Data_Baseline!P29)))),"")</f>
        <v>2.2507141013607804E-4</v>
      </c>
      <c r="R29" s="79">
        <f ca="1">IFERROR(IF(Data_Baseline!Q29="","",IF($C$3="On",IF(R$3&lt;=$B$2,SMALL(Data_Baseline!$C29:$AZ29,COUNTIF(Data_Baseline!$C29:$AZ29,0)+1)/MAX(Data_Baseline!$C29:$AZ29),IF(Data_Baseline!Q29=0,SMALL(Data_Baseline!$C29:$AZ29,COUNTIF(Data_Baseline!$C29:$AZ29,0)+1)/MAX(Data_Baseline!$C29:$AZ29),Data_Baseline!Q29/MAX(Data_Baseline!$C29:$AZ29))),IF(R$3&lt;=$B$2,SMALL(Data_Baseline!$C29:$AZ29,COUNTIF(Data_Baseline!$C29:$AZ29,0)+1),IF(Data_Baseline!Q29=0,SMALL(Data_Baseline!$C29:$AZ29,COUNTIF(Data_Baseline!$C29:$AZ29,0)+1),Data_Baseline!Q29)))),"")</f>
        <v>2.2507141013607804E-4</v>
      </c>
      <c r="S29" s="79">
        <f ca="1">IFERROR(IF(Data_Baseline!R29="","",IF($C$3="On",IF(S$3&lt;=$B$2,SMALL(Data_Baseline!$C29:$AZ29,COUNTIF(Data_Baseline!$C29:$AZ29,0)+1)/MAX(Data_Baseline!$C29:$AZ29),IF(Data_Baseline!R29=0,SMALL(Data_Baseline!$C29:$AZ29,COUNTIF(Data_Baseline!$C29:$AZ29,0)+1)/MAX(Data_Baseline!$C29:$AZ29),Data_Baseline!R29/MAX(Data_Baseline!$C29:$AZ29))),IF(S$3&lt;=$B$2,SMALL(Data_Baseline!$C29:$AZ29,COUNTIF(Data_Baseline!$C29:$AZ29,0)+1),IF(Data_Baseline!R29=0,SMALL(Data_Baseline!$C29:$AZ29,COUNTIF(Data_Baseline!$C29:$AZ29,0)+1),Data_Baseline!R29)))),"")</f>
        <v>2.2507141013607804E-4</v>
      </c>
      <c r="T29" s="79">
        <f ca="1">IFERROR(IF(Data_Baseline!S29="","",IF($C$3="On",IF(T$3&lt;=$B$2,SMALL(Data_Baseline!$C29:$AZ29,COUNTIF(Data_Baseline!$C29:$AZ29,0)+1)/MAX(Data_Baseline!$C29:$AZ29),IF(Data_Baseline!S29=0,SMALL(Data_Baseline!$C29:$AZ29,COUNTIF(Data_Baseline!$C29:$AZ29,0)+1)/MAX(Data_Baseline!$C29:$AZ29),Data_Baseline!S29/MAX(Data_Baseline!$C29:$AZ29))),IF(T$3&lt;=$B$2,SMALL(Data_Baseline!$C29:$AZ29,COUNTIF(Data_Baseline!$C29:$AZ29,0)+1),IF(Data_Baseline!S29=0,SMALL(Data_Baseline!$C29:$AZ29,COUNTIF(Data_Baseline!$C29:$AZ29,0)+1),Data_Baseline!S29)))),"")</f>
        <v>2.2507141013607804E-4</v>
      </c>
      <c r="U29" s="79">
        <f ca="1">IFERROR(IF(Data_Baseline!T29="","",IF($C$3="On",IF(U$3&lt;=$B$2,SMALL(Data_Baseline!$C29:$AZ29,COUNTIF(Data_Baseline!$C29:$AZ29,0)+1)/MAX(Data_Baseline!$C29:$AZ29),IF(Data_Baseline!T29=0,SMALL(Data_Baseline!$C29:$AZ29,COUNTIF(Data_Baseline!$C29:$AZ29,0)+1)/MAX(Data_Baseline!$C29:$AZ29),Data_Baseline!T29/MAX(Data_Baseline!$C29:$AZ29))),IF(U$3&lt;=$B$2,SMALL(Data_Baseline!$C29:$AZ29,COUNTIF(Data_Baseline!$C29:$AZ29,0)+1),IF(Data_Baseline!T29=0,SMALL(Data_Baseline!$C29:$AZ29,COUNTIF(Data_Baseline!$C29:$AZ29,0)+1),Data_Baseline!T29)))),"")</f>
        <v>2.2507141013607804E-4</v>
      </c>
      <c r="V29" s="79">
        <f ca="1">IFERROR(IF(Data_Baseline!U29="","",IF($C$3="On",IF(V$3&lt;=$B$2,SMALL(Data_Baseline!$C29:$AZ29,COUNTIF(Data_Baseline!$C29:$AZ29,0)+1)/MAX(Data_Baseline!$C29:$AZ29),IF(Data_Baseline!U29=0,SMALL(Data_Baseline!$C29:$AZ29,COUNTIF(Data_Baseline!$C29:$AZ29,0)+1)/MAX(Data_Baseline!$C29:$AZ29),Data_Baseline!U29/MAX(Data_Baseline!$C29:$AZ29))),IF(V$3&lt;=$B$2,SMALL(Data_Baseline!$C29:$AZ29,COUNTIF(Data_Baseline!$C29:$AZ29,0)+1),IF(Data_Baseline!U29=0,SMALL(Data_Baseline!$C29:$AZ29,COUNTIF(Data_Baseline!$C29:$AZ29,0)+1),Data_Baseline!U29)))),"")</f>
        <v>2.2507141013607804E-4</v>
      </c>
      <c r="W29" s="79">
        <f ca="1">IFERROR(IF(Data_Baseline!V29="","",IF($C$3="On",IF(W$3&lt;=$B$2,SMALL(Data_Baseline!$C29:$AZ29,COUNTIF(Data_Baseline!$C29:$AZ29,0)+1)/MAX(Data_Baseline!$C29:$AZ29),IF(Data_Baseline!V29=0,SMALL(Data_Baseline!$C29:$AZ29,COUNTIF(Data_Baseline!$C29:$AZ29,0)+1)/MAX(Data_Baseline!$C29:$AZ29),Data_Baseline!V29/MAX(Data_Baseline!$C29:$AZ29))),IF(W$3&lt;=$B$2,SMALL(Data_Baseline!$C29:$AZ29,COUNTIF(Data_Baseline!$C29:$AZ29,0)+1),IF(Data_Baseline!V29=0,SMALL(Data_Baseline!$C29:$AZ29,COUNTIF(Data_Baseline!$C29:$AZ29,0)+1),Data_Baseline!V29)))),"")</f>
        <v>2.2507141013607804E-4</v>
      </c>
      <c r="X29" s="79">
        <f ca="1">IFERROR(IF(Data_Baseline!W29="","",IF($C$3="On",IF(X$3&lt;=$B$2,SMALL(Data_Baseline!$C29:$AZ29,COUNTIF(Data_Baseline!$C29:$AZ29,0)+1)/MAX(Data_Baseline!$C29:$AZ29),IF(Data_Baseline!W29=0,SMALL(Data_Baseline!$C29:$AZ29,COUNTIF(Data_Baseline!$C29:$AZ29,0)+1)/MAX(Data_Baseline!$C29:$AZ29),Data_Baseline!W29/MAX(Data_Baseline!$C29:$AZ29))),IF(X$3&lt;=$B$2,SMALL(Data_Baseline!$C29:$AZ29,COUNTIF(Data_Baseline!$C29:$AZ29,0)+1),IF(Data_Baseline!W29=0,SMALL(Data_Baseline!$C29:$AZ29,COUNTIF(Data_Baseline!$C29:$AZ29,0)+1),Data_Baseline!W29)))),"")</f>
        <v>4.9593357406598265E-3</v>
      </c>
      <c r="Y29" s="79">
        <f ca="1">IFERROR(IF(Data_Baseline!X29="","",IF($C$3="On",IF(Y$3&lt;=$B$2,SMALL(Data_Baseline!$C29:$AZ29,COUNTIF(Data_Baseline!$C29:$AZ29,0)+1)/MAX(Data_Baseline!$C29:$AZ29),IF(Data_Baseline!X29=0,SMALL(Data_Baseline!$C29:$AZ29,COUNTIF(Data_Baseline!$C29:$AZ29,0)+1)/MAX(Data_Baseline!$C29:$AZ29),Data_Baseline!X29/MAX(Data_Baseline!$C29:$AZ29))),IF(Y$3&lt;=$B$2,SMALL(Data_Baseline!$C29:$AZ29,COUNTIF(Data_Baseline!$C29:$AZ29,0)+1),IF(Data_Baseline!X29=0,SMALL(Data_Baseline!$C29:$AZ29,COUNTIF(Data_Baseline!$C29:$AZ29,0)+1),Data_Baseline!X29)))),"")</f>
        <v>1.4119317318532816E-2</v>
      </c>
      <c r="Z29" s="79">
        <f ca="1">IFERROR(IF(Data_Baseline!Y29="","",IF($C$3="On",IF(Z$3&lt;=$B$2,SMALL(Data_Baseline!$C29:$AZ29,COUNTIF(Data_Baseline!$C29:$AZ29,0)+1)/MAX(Data_Baseline!$C29:$AZ29),IF(Data_Baseline!Y29=0,SMALL(Data_Baseline!$C29:$AZ29,COUNTIF(Data_Baseline!$C29:$AZ29,0)+1)/MAX(Data_Baseline!$C29:$AZ29),Data_Baseline!Y29/MAX(Data_Baseline!$C29:$AZ29))),IF(Z$3&lt;=$B$2,SMALL(Data_Baseline!$C29:$AZ29,COUNTIF(Data_Baseline!$C29:$AZ29,0)+1),IF(Data_Baseline!Y29=0,SMALL(Data_Baseline!$C29:$AZ29,COUNTIF(Data_Baseline!$C29:$AZ29,0)+1),Data_Baseline!Y29)))),"")</f>
        <v>2.8764600268302999E-2</v>
      </c>
      <c r="AA29" s="79">
        <f ca="1">IFERROR(IF(Data_Baseline!Z29="","",IF($C$3="On",IF(AA$3&lt;=$B$2,SMALL(Data_Baseline!$C29:$AZ29,COUNTIF(Data_Baseline!$C29:$AZ29,0)+1)/MAX(Data_Baseline!$C29:$AZ29),IF(Data_Baseline!Z29=0,SMALL(Data_Baseline!$C29:$AZ29,COUNTIF(Data_Baseline!$C29:$AZ29,0)+1)/MAX(Data_Baseline!$C29:$AZ29),Data_Baseline!Z29/MAX(Data_Baseline!$C29:$AZ29))),IF(AA$3&lt;=$B$2,SMALL(Data_Baseline!$C29:$AZ29,COUNTIF(Data_Baseline!$C29:$AZ29,0)+1),IF(Data_Baseline!Z29=0,SMALL(Data_Baseline!$C29:$AZ29,COUNTIF(Data_Baseline!$C29:$AZ29,0)+1),Data_Baseline!Z29)))),"")</f>
        <v>5.4975130865318307E-2</v>
      </c>
      <c r="AB29" s="79">
        <f ca="1">IFERROR(IF(Data_Baseline!AA29="","",IF($C$3="On",IF(AB$3&lt;=$B$2,SMALL(Data_Baseline!$C29:$AZ29,COUNTIF(Data_Baseline!$C29:$AZ29,0)+1)/MAX(Data_Baseline!$C29:$AZ29),IF(Data_Baseline!AA29=0,SMALL(Data_Baseline!$C29:$AZ29,COUNTIF(Data_Baseline!$C29:$AZ29,0)+1)/MAX(Data_Baseline!$C29:$AZ29),Data_Baseline!AA29/MAX(Data_Baseline!$C29:$AZ29))),IF(AB$3&lt;=$B$2,SMALL(Data_Baseline!$C29:$AZ29,COUNTIF(Data_Baseline!$C29:$AZ29,0)+1),IF(Data_Baseline!AA29=0,SMALL(Data_Baseline!$C29:$AZ29,COUNTIF(Data_Baseline!$C29:$AZ29,0)+1),Data_Baseline!AA29)))),"")</f>
        <v>9.5411519900393676E-2</v>
      </c>
      <c r="AC29" s="79">
        <f ca="1">IFERROR(IF(Data_Baseline!AB29="","",IF($C$3="On",IF(AC$3&lt;=$B$2,SMALL(Data_Baseline!$C29:$AZ29,COUNTIF(Data_Baseline!$C29:$AZ29,0)+1)/MAX(Data_Baseline!$C29:$AZ29),IF(Data_Baseline!AB29=0,SMALL(Data_Baseline!$C29:$AZ29,COUNTIF(Data_Baseline!$C29:$AZ29,0)+1)/MAX(Data_Baseline!$C29:$AZ29),Data_Baseline!AB29/MAX(Data_Baseline!$C29:$AZ29))),IF(AC$3&lt;=$B$2,SMALL(Data_Baseline!$C29:$AZ29,COUNTIF(Data_Baseline!$C29:$AZ29,0)+1),IF(Data_Baseline!AB29=0,SMALL(Data_Baseline!$C29:$AZ29,COUNTIF(Data_Baseline!$C29:$AZ29,0)+1),Data_Baseline!AB29)))),"")</f>
        <v>0.15851581942346421</v>
      </c>
      <c r="AD29" s="79">
        <f ca="1">IFERROR(IF(Data_Baseline!AC29="","",IF($C$3="On",IF(AD$3&lt;=$B$2,SMALL(Data_Baseline!$C29:$AZ29,COUNTIF(Data_Baseline!$C29:$AZ29,0)+1)/MAX(Data_Baseline!$C29:$AZ29),IF(Data_Baseline!AC29=0,SMALL(Data_Baseline!$C29:$AZ29,COUNTIF(Data_Baseline!$C29:$AZ29,0)+1)/MAX(Data_Baseline!$C29:$AZ29),Data_Baseline!AC29/MAX(Data_Baseline!$C29:$AZ29))),IF(AD$3&lt;=$B$2,SMALL(Data_Baseline!$C29:$AZ29,COUNTIF(Data_Baseline!$C29:$AZ29,0)+1),IF(Data_Baseline!AC29=0,SMALL(Data_Baseline!$C29:$AZ29,COUNTIF(Data_Baseline!$C29:$AZ29,0)+1),Data_Baseline!AC29)))),"")</f>
        <v>0.24873358254815567</v>
      </c>
      <c r="AE29" s="79">
        <f ca="1">IFERROR(IF(Data_Baseline!AD29="","",IF($C$3="On",IF(AE$3&lt;=$B$2,SMALL(Data_Baseline!$C29:$AZ29,COUNTIF(Data_Baseline!$C29:$AZ29,0)+1)/MAX(Data_Baseline!$C29:$AZ29),IF(Data_Baseline!AD29=0,SMALL(Data_Baseline!$C29:$AZ29,COUNTIF(Data_Baseline!$C29:$AZ29,0)+1)/MAX(Data_Baseline!$C29:$AZ29),Data_Baseline!AD29/MAX(Data_Baseline!$C29:$AZ29))),IF(AE$3&lt;=$B$2,SMALL(Data_Baseline!$C29:$AZ29,COUNTIF(Data_Baseline!$C29:$AZ29,0)+1),IF(Data_Baseline!AD29=0,SMALL(Data_Baseline!$C29:$AZ29,COUNTIF(Data_Baseline!$C29:$AZ29,0)+1),Data_Baseline!AD29)))),"")</f>
        <v>0.36699088438416899</v>
      </c>
      <c r="AF29" s="79">
        <f ca="1">IFERROR(IF(Data_Baseline!AE29="","",IF($C$3="On",IF(AF$3&lt;=$B$2,SMALL(Data_Baseline!$C29:$AZ29,COUNTIF(Data_Baseline!$C29:$AZ29,0)+1)/MAX(Data_Baseline!$C29:$AZ29),IF(Data_Baseline!AE29=0,SMALL(Data_Baseline!$C29:$AZ29,COUNTIF(Data_Baseline!$C29:$AZ29,0)+1)/MAX(Data_Baseline!$C29:$AZ29),Data_Baseline!AE29/MAX(Data_Baseline!$C29:$AZ29))),IF(AF$3&lt;=$B$2,SMALL(Data_Baseline!$C29:$AZ29,COUNTIF(Data_Baseline!$C29:$AZ29,0)+1),IF(Data_Baseline!AE29=0,SMALL(Data_Baseline!$C29:$AZ29,COUNTIF(Data_Baseline!$C29:$AZ29,0)+1),Data_Baseline!AE29)))),"")</f>
        <v>0.49973403522687909</v>
      </c>
      <c r="AG29" s="79">
        <f ca="1">IFERROR(IF(Data_Baseline!AF29="","",IF($C$3="On",IF(AG$3&lt;=$B$2,SMALL(Data_Baseline!$C29:$AZ29,COUNTIF(Data_Baseline!$C29:$AZ29,0)+1)/MAX(Data_Baseline!$C29:$AZ29),IF(Data_Baseline!AF29=0,SMALL(Data_Baseline!$C29:$AZ29,COUNTIF(Data_Baseline!$C29:$AZ29,0)+1)/MAX(Data_Baseline!$C29:$AZ29),Data_Baseline!AF29/MAX(Data_Baseline!$C29:$AZ29))),IF(AG$3&lt;=$B$2,SMALL(Data_Baseline!$C29:$AZ29,COUNTIF(Data_Baseline!$C29:$AZ29,0)+1),IF(Data_Baseline!AF29=0,SMALL(Data_Baseline!$C29:$AZ29,COUNTIF(Data_Baseline!$C29:$AZ29,0)+1),Data_Baseline!AF29)))),"")</f>
        <v>0.62733374801978792</v>
      </c>
      <c r="AH29" s="79">
        <f ca="1">IFERROR(IF(Data_Baseline!AG29="","",IF($C$3="On",IF(AH$3&lt;=$B$2,SMALL(Data_Baseline!$C29:$AZ29,COUNTIF(Data_Baseline!$C29:$AZ29,0)+1)/MAX(Data_Baseline!$C29:$AZ29),IF(Data_Baseline!AG29=0,SMALL(Data_Baseline!$C29:$AZ29,COUNTIF(Data_Baseline!$C29:$AZ29,0)+1)/MAX(Data_Baseline!$C29:$AZ29),Data_Baseline!AG29/MAX(Data_Baseline!$C29:$AZ29))),IF(AH$3&lt;=$B$2,SMALL(Data_Baseline!$C29:$AZ29,COUNTIF(Data_Baseline!$C29:$AZ29,0)+1),IF(Data_Baseline!AG29=0,SMALL(Data_Baseline!$C29:$AZ29,COUNTIF(Data_Baseline!$C29:$AZ29,0)+1),Data_Baseline!AG29)))),"")</f>
        <v>0.73086085696603875</v>
      </c>
      <c r="AI29" s="79">
        <f ca="1">IFERROR(IF(Data_Baseline!AH29="","",IF($C$3="On",IF(AI$3&lt;=$B$2,SMALL(Data_Baseline!$C29:$AZ29,COUNTIF(Data_Baseline!$C29:$AZ29,0)+1)/MAX(Data_Baseline!$C29:$AZ29),IF(Data_Baseline!AH29=0,SMALL(Data_Baseline!$C29:$AZ29,COUNTIF(Data_Baseline!$C29:$AZ29,0)+1)/MAX(Data_Baseline!$C29:$AZ29),Data_Baseline!AH29/MAX(Data_Baseline!$C29:$AZ29))),IF(AI$3&lt;=$B$2,SMALL(Data_Baseline!$C29:$AZ29,COUNTIF(Data_Baseline!$C29:$AZ29,0)+1),IF(Data_Baseline!AH29=0,SMALL(Data_Baseline!$C29:$AZ29,COUNTIF(Data_Baseline!$C29:$AZ29,0)+1),Data_Baseline!AH29)))),"")</f>
        <v>0.8057188069305673</v>
      </c>
      <c r="AJ29" s="79">
        <f ca="1">IFERROR(IF(Data_Baseline!AI29="","",IF($C$3="On",IF(AJ$3&lt;=$B$2,SMALL(Data_Baseline!$C29:$AZ29,COUNTIF(Data_Baseline!$C29:$AZ29,0)+1)/MAX(Data_Baseline!$C29:$AZ29),IF(Data_Baseline!AI29=0,SMALL(Data_Baseline!$C29:$AZ29,COUNTIF(Data_Baseline!$C29:$AZ29,0)+1)/MAX(Data_Baseline!$C29:$AZ29),Data_Baseline!AI29/MAX(Data_Baseline!$C29:$AZ29))),IF(AJ$3&lt;=$B$2,SMALL(Data_Baseline!$C29:$AZ29,COUNTIF(Data_Baseline!$C29:$AZ29,0)+1),IF(Data_Baseline!AI29=0,SMALL(Data_Baseline!$C29:$AZ29,COUNTIF(Data_Baseline!$C29:$AZ29,0)+1),Data_Baseline!AI29)))),"")</f>
        <v>0.85533084352998856</v>
      </c>
      <c r="AK29" s="79">
        <f ca="1">IFERROR(IF(Data_Baseline!AJ29="","",IF($C$3="On",IF(AK$3&lt;=$B$2,SMALL(Data_Baseline!$C29:$AZ29,COUNTIF(Data_Baseline!$C29:$AZ29,0)+1)/MAX(Data_Baseline!$C29:$AZ29),IF(Data_Baseline!AJ29=0,SMALL(Data_Baseline!$C29:$AZ29,COUNTIF(Data_Baseline!$C29:$AZ29,0)+1)/MAX(Data_Baseline!$C29:$AZ29),Data_Baseline!AJ29/MAX(Data_Baseline!$C29:$AZ29))),IF(AK$3&lt;=$B$2,SMALL(Data_Baseline!$C29:$AZ29,COUNTIF(Data_Baseline!$C29:$AZ29,0)+1),IF(Data_Baseline!AJ29=0,SMALL(Data_Baseline!$C29:$AZ29,COUNTIF(Data_Baseline!$C29:$AZ29,0)+1),Data_Baseline!AJ29)))),"")</f>
        <v>0.89135753143137431</v>
      </c>
      <c r="AL29" s="79">
        <f ca="1">IFERROR(IF(Data_Baseline!AK29="","",IF($C$3="On",IF(AL$3&lt;=$B$2,SMALL(Data_Baseline!$C29:$AZ29,COUNTIF(Data_Baseline!$C29:$AZ29,0)+1)/MAX(Data_Baseline!$C29:$AZ29),IF(Data_Baseline!AK29=0,SMALL(Data_Baseline!$C29:$AZ29,COUNTIF(Data_Baseline!$C29:$AZ29,0)+1)/MAX(Data_Baseline!$C29:$AZ29),Data_Baseline!AK29/MAX(Data_Baseline!$C29:$AZ29))),IF(AL$3&lt;=$B$2,SMALL(Data_Baseline!$C29:$AZ29,COUNTIF(Data_Baseline!$C29:$AZ29,0)+1),IF(Data_Baseline!AK29=0,SMALL(Data_Baseline!$C29:$AZ29,COUNTIF(Data_Baseline!$C29:$AZ29,0)+1),Data_Baseline!AK29)))),"")</f>
        <v>0.91986498707855313</v>
      </c>
      <c r="AM29" s="79">
        <f ca="1">IFERROR(IF(Data_Baseline!AL29="","",IF($C$3="On",IF(AM$3&lt;=$B$2,SMALL(Data_Baseline!$C29:$AZ29,COUNTIF(Data_Baseline!$C29:$AZ29,0)+1)/MAX(Data_Baseline!$C29:$AZ29),IF(Data_Baseline!AL29=0,SMALL(Data_Baseline!$C29:$AZ29,COUNTIF(Data_Baseline!$C29:$AZ29,0)+1)/MAX(Data_Baseline!$C29:$AZ29),Data_Baseline!AL29/MAX(Data_Baseline!$C29:$AZ29))),IF(AM$3&lt;=$B$2,SMALL(Data_Baseline!$C29:$AZ29,COUNTIF(Data_Baseline!$C29:$AZ29,0)+1),IF(Data_Baseline!AL29=0,SMALL(Data_Baseline!$C29:$AZ29,COUNTIF(Data_Baseline!$C29:$AZ29,0)+1),Data_Baseline!AL29)))),"")</f>
        <v>0.94487505584257081</v>
      </c>
      <c r="AN29" s="79">
        <f ca="1">IFERROR(IF(Data_Baseline!AM29="","",IF($C$3="On",IF(AN$3&lt;=$B$2,SMALL(Data_Baseline!$C29:$AZ29,COUNTIF(Data_Baseline!$C29:$AZ29,0)+1)/MAX(Data_Baseline!$C29:$AZ29),IF(Data_Baseline!AM29=0,SMALL(Data_Baseline!$C29:$AZ29,COUNTIF(Data_Baseline!$C29:$AZ29,0)+1)/MAX(Data_Baseline!$C29:$AZ29),Data_Baseline!AM29/MAX(Data_Baseline!$C29:$AZ29))),IF(AN$3&lt;=$B$2,SMALL(Data_Baseline!$C29:$AZ29,COUNTIF(Data_Baseline!$C29:$AZ29,0)+1),IF(Data_Baseline!AM29=0,SMALL(Data_Baseline!$C29:$AZ29,COUNTIF(Data_Baseline!$C29:$AZ29,0)+1),Data_Baseline!AM29)))),"")</f>
        <v>0.96516211683440167</v>
      </c>
      <c r="AO29" s="79">
        <f ca="1">IFERROR(IF(Data_Baseline!AN29="","",IF($C$3="On",IF(AO$3&lt;=$B$2,SMALL(Data_Baseline!$C29:$AZ29,COUNTIF(Data_Baseline!$C29:$AZ29,0)+1)/MAX(Data_Baseline!$C29:$AZ29),IF(Data_Baseline!AN29=0,SMALL(Data_Baseline!$C29:$AZ29,COUNTIF(Data_Baseline!$C29:$AZ29,0)+1)/MAX(Data_Baseline!$C29:$AZ29),Data_Baseline!AN29/MAX(Data_Baseline!$C29:$AZ29))),IF(AO$3&lt;=$B$2,SMALL(Data_Baseline!$C29:$AZ29,COUNTIF(Data_Baseline!$C29:$AZ29,0)+1),IF(Data_Baseline!AN29=0,SMALL(Data_Baseline!$C29:$AZ29,COUNTIF(Data_Baseline!$C29:$AZ29,0)+1),Data_Baseline!AN29)))),"")</f>
        <v>0.98172905484225426</v>
      </c>
      <c r="AP29" s="79">
        <f ca="1">IFERROR(IF(Data_Baseline!AO29="","",IF($C$3="On",IF(AP$3&lt;=$B$2,SMALL(Data_Baseline!$C29:$AZ29,COUNTIF(Data_Baseline!$C29:$AZ29,0)+1)/MAX(Data_Baseline!$C29:$AZ29),IF(Data_Baseline!AO29=0,SMALL(Data_Baseline!$C29:$AZ29,COUNTIF(Data_Baseline!$C29:$AZ29,0)+1)/MAX(Data_Baseline!$C29:$AZ29),Data_Baseline!AO29/MAX(Data_Baseline!$C29:$AZ29))),IF(AP$3&lt;=$B$2,SMALL(Data_Baseline!$C29:$AZ29,COUNTIF(Data_Baseline!$C29:$AZ29,0)+1),IF(Data_Baseline!AO29=0,SMALL(Data_Baseline!$C29:$AZ29,COUNTIF(Data_Baseline!$C29:$AZ29,0)+1),Data_Baseline!AO29)))),"")</f>
        <v>0.99426966380879378</v>
      </c>
      <c r="AQ29" s="79">
        <f ca="1">IFERROR(IF(Data_Baseline!AP29="","",IF($C$3="On",IF(AQ$3&lt;=$B$2,SMALL(Data_Baseline!$C29:$AZ29,COUNTIF(Data_Baseline!$C29:$AZ29,0)+1)/MAX(Data_Baseline!$C29:$AZ29),IF(Data_Baseline!AP29=0,SMALL(Data_Baseline!$C29:$AZ29,COUNTIF(Data_Baseline!$C29:$AZ29,0)+1)/MAX(Data_Baseline!$C29:$AZ29),Data_Baseline!AP29/MAX(Data_Baseline!$C29:$AZ29))),IF(AQ$3&lt;=$B$2,SMALL(Data_Baseline!$C29:$AZ29,COUNTIF(Data_Baseline!$C29:$AZ29,0)+1),IF(Data_Baseline!AP29=0,SMALL(Data_Baseline!$C29:$AZ29,COUNTIF(Data_Baseline!$C29:$AZ29,0)+1),Data_Baseline!AP29)))),"")</f>
        <v>1</v>
      </c>
      <c r="AR29" s="79" t="str">
        <f>IFERROR(IF(Data_Baseline!AQ29="","",IF($C$3="On",IF(AR$3&lt;=$B$2,SMALL(Data_Baseline!$C29:$AZ29,COUNTIF(Data_Baseline!$C29:$AZ29,0)+1)/MAX(Data_Baseline!$C29:$AZ29),IF(Data_Baseline!AQ29=0,SMALL(Data_Baseline!$C29:$AZ29,COUNTIF(Data_Baseline!$C29:$AZ29,0)+1)/MAX(Data_Baseline!$C29:$AZ29),Data_Baseline!AQ29/MAX(Data_Baseline!$C29:$AZ29))),IF(AR$3&lt;=$B$2,SMALL(Data_Baseline!$C29:$AZ29,COUNTIF(Data_Baseline!$C29:$AZ29,0)+1),IF(Data_Baseline!AQ29=0,SMALL(Data_Baseline!$C29:$AZ29,COUNTIF(Data_Baseline!$C29:$AZ29,0)+1),Data_Baseline!AQ29)))),"")</f>
        <v/>
      </c>
      <c r="AS29" s="79" t="str">
        <f>IFERROR(IF(Data_Baseline!AR29="","",IF($C$3="On",IF(AS$3&lt;=$B$2,SMALL(Data_Baseline!$C29:$AZ29,COUNTIF(Data_Baseline!$C29:$AZ29,0)+1)/MAX(Data_Baseline!$C29:$AZ29),IF(Data_Baseline!AR29=0,SMALL(Data_Baseline!$C29:$AZ29,COUNTIF(Data_Baseline!$C29:$AZ29,0)+1)/MAX(Data_Baseline!$C29:$AZ29),Data_Baseline!AR29/MAX(Data_Baseline!$C29:$AZ29))),IF(AS$3&lt;=$B$2,SMALL(Data_Baseline!$C29:$AZ29,COUNTIF(Data_Baseline!$C29:$AZ29,0)+1),IF(Data_Baseline!AR29=0,SMALL(Data_Baseline!$C29:$AZ29,COUNTIF(Data_Baseline!$C29:$AZ29,0)+1),Data_Baseline!AR29)))),"")</f>
        <v/>
      </c>
      <c r="AT29" s="79" t="str">
        <f>IFERROR(IF(Data_Baseline!AS29="","",IF($C$3="On",IF(AT$3&lt;=$B$2,SMALL(Data_Baseline!$C29:$AZ29,COUNTIF(Data_Baseline!$C29:$AZ29,0)+1)/MAX(Data_Baseline!$C29:$AZ29),IF(Data_Baseline!AS29=0,SMALL(Data_Baseline!$C29:$AZ29,COUNTIF(Data_Baseline!$C29:$AZ29,0)+1)/MAX(Data_Baseline!$C29:$AZ29),Data_Baseline!AS29/MAX(Data_Baseline!$C29:$AZ29))),IF(AT$3&lt;=$B$2,SMALL(Data_Baseline!$C29:$AZ29,COUNTIF(Data_Baseline!$C29:$AZ29,0)+1),IF(Data_Baseline!AS29=0,SMALL(Data_Baseline!$C29:$AZ29,COUNTIF(Data_Baseline!$C29:$AZ29,0)+1),Data_Baseline!AS29)))),"")</f>
        <v/>
      </c>
      <c r="AU29" s="79" t="str">
        <f>IFERROR(IF(Data_Baseline!AT29="","",IF($C$3="On",IF(AU$3&lt;=$B$2,SMALL(Data_Baseline!$C29:$AZ29,COUNTIF(Data_Baseline!$C29:$AZ29,0)+1)/MAX(Data_Baseline!$C29:$AZ29),IF(Data_Baseline!AT29=0,SMALL(Data_Baseline!$C29:$AZ29,COUNTIF(Data_Baseline!$C29:$AZ29,0)+1)/MAX(Data_Baseline!$C29:$AZ29),Data_Baseline!AT29/MAX(Data_Baseline!$C29:$AZ29))),IF(AU$3&lt;=$B$2,SMALL(Data_Baseline!$C29:$AZ29,COUNTIF(Data_Baseline!$C29:$AZ29,0)+1),IF(Data_Baseline!AT29=0,SMALL(Data_Baseline!$C29:$AZ29,COUNTIF(Data_Baseline!$C29:$AZ29,0)+1),Data_Baseline!AT29)))),"")</f>
        <v/>
      </c>
      <c r="AV29" s="79" t="str">
        <f>IFERROR(IF(Data_Baseline!AU29="","",IF($C$3="On",IF(AV$3&lt;=$B$2,SMALL(Data_Baseline!$C29:$AZ29,COUNTIF(Data_Baseline!$C29:$AZ29,0)+1)/MAX(Data_Baseline!$C29:$AZ29),IF(Data_Baseline!AU29=0,SMALL(Data_Baseline!$C29:$AZ29,COUNTIF(Data_Baseline!$C29:$AZ29,0)+1)/MAX(Data_Baseline!$C29:$AZ29),Data_Baseline!AU29/MAX(Data_Baseline!$C29:$AZ29))),IF(AV$3&lt;=$B$2,SMALL(Data_Baseline!$C29:$AZ29,COUNTIF(Data_Baseline!$C29:$AZ29,0)+1),IF(Data_Baseline!AU29=0,SMALL(Data_Baseline!$C29:$AZ29,COUNTIF(Data_Baseline!$C29:$AZ29,0)+1),Data_Baseline!AU29)))),"")</f>
        <v/>
      </c>
      <c r="AW29" s="79" t="str">
        <f>IFERROR(IF(Data_Baseline!AV29="","",IF($C$3="On",IF(AW$3&lt;=$B$2,SMALL(Data_Baseline!$C29:$AZ29,COUNTIF(Data_Baseline!$C29:$AZ29,0)+1)/MAX(Data_Baseline!$C29:$AZ29),IF(Data_Baseline!AV29=0,SMALL(Data_Baseline!$C29:$AZ29,COUNTIF(Data_Baseline!$C29:$AZ29,0)+1)/MAX(Data_Baseline!$C29:$AZ29),Data_Baseline!AV29/MAX(Data_Baseline!$C29:$AZ29))),IF(AW$3&lt;=$B$2,SMALL(Data_Baseline!$C29:$AZ29,COUNTIF(Data_Baseline!$C29:$AZ29,0)+1),IF(Data_Baseline!AV29=0,SMALL(Data_Baseline!$C29:$AZ29,COUNTIF(Data_Baseline!$C29:$AZ29,0)+1),Data_Baseline!AV29)))),"")</f>
        <v/>
      </c>
      <c r="AX29" s="79" t="str">
        <f>IFERROR(IF(Data_Baseline!AW29="","",IF($C$3="On",IF(AX$3&lt;=$B$2,SMALL(Data_Baseline!$C29:$AZ29,COUNTIF(Data_Baseline!$C29:$AZ29,0)+1)/MAX(Data_Baseline!$C29:$AZ29),IF(Data_Baseline!AW29=0,SMALL(Data_Baseline!$C29:$AZ29,COUNTIF(Data_Baseline!$C29:$AZ29,0)+1)/MAX(Data_Baseline!$C29:$AZ29),Data_Baseline!AW29/MAX(Data_Baseline!$C29:$AZ29))),IF(AX$3&lt;=$B$2,SMALL(Data_Baseline!$C29:$AZ29,COUNTIF(Data_Baseline!$C29:$AZ29,0)+1),IF(Data_Baseline!AW29=0,SMALL(Data_Baseline!$C29:$AZ29,COUNTIF(Data_Baseline!$C29:$AZ29,0)+1),Data_Baseline!AW29)))),"")</f>
        <v/>
      </c>
      <c r="AY29" s="79" t="str">
        <f>IFERROR(IF(Data_Baseline!AX29="","",IF($C$3="On",IF(AY$3&lt;=$B$2,SMALL(Data_Baseline!$C29:$AZ29,COUNTIF(Data_Baseline!$C29:$AZ29,0)+1)/MAX(Data_Baseline!$C29:$AZ29),IF(Data_Baseline!AX29=0,SMALL(Data_Baseline!$C29:$AZ29,COUNTIF(Data_Baseline!$C29:$AZ29,0)+1)/MAX(Data_Baseline!$C29:$AZ29),Data_Baseline!AX29/MAX(Data_Baseline!$C29:$AZ29))),IF(AY$3&lt;=$B$2,SMALL(Data_Baseline!$C29:$AZ29,COUNTIF(Data_Baseline!$C29:$AZ29,0)+1),IF(Data_Baseline!AX29=0,SMALL(Data_Baseline!$C29:$AZ29,COUNTIF(Data_Baseline!$C29:$AZ29,0)+1),Data_Baseline!AX29)))),"")</f>
        <v/>
      </c>
      <c r="AZ29" s="79" t="str">
        <f>IFERROR(IF(Data_Baseline!AY29="","",IF($C$3="On",IF(AZ$3&lt;=$B$2,SMALL(Data_Baseline!$C29:$AZ29,COUNTIF(Data_Baseline!$C29:$AZ29,0)+1)/MAX(Data_Baseline!$C29:$AZ29),IF(Data_Baseline!AY29=0,SMALL(Data_Baseline!$C29:$AZ29,COUNTIF(Data_Baseline!$C29:$AZ29,0)+1)/MAX(Data_Baseline!$C29:$AZ29),Data_Baseline!AY29/MAX(Data_Baseline!$C29:$AZ29))),IF(AZ$3&lt;=$B$2,SMALL(Data_Baseline!$C29:$AZ29,COUNTIF(Data_Baseline!$C29:$AZ29,0)+1),IF(Data_Baseline!AY29=0,SMALL(Data_Baseline!$C29:$AZ29,COUNTIF(Data_Baseline!$C29:$AZ29,0)+1),Data_Baseline!AY29)))),"")</f>
        <v/>
      </c>
      <c r="BA29" s="79" t="str">
        <f>IFERROR(IF(Data_Baseline!AZ29="","",IF($C$3="On",IF(BA$3&lt;=$B$2,SMALL(Data_Baseline!$C29:$AZ29,COUNTIF(Data_Baseline!$C29:$AZ29,0)+1)/MAX(Data_Baseline!$C29:$AZ29),IF(Data_Baseline!AZ29=0,SMALL(Data_Baseline!$C29:$AZ29,COUNTIF(Data_Baseline!$C29:$AZ29,0)+1)/MAX(Data_Baseline!$C29:$AZ29),Data_Baseline!AZ29/MAX(Data_Baseline!$C29:$AZ29))),IF(BA$3&lt;=$B$2,SMALL(Data_Baseline!$C29:$AZ29,COUNTIF(Data_Baseline!$C29:$AZ29,0)+1),IF(Data_Baseline!AZ29=0,SMALL(Data_Baseline!$C29:$AZ29,COUNTIF(Data_Baseline!$C29:$AZ29,0)+1),Data_Baseline!AZ29)))),"")</f>
        <v/>
      </c>
      <c r="BB29" s="79">
        <f ca="1">IF(Data_Initial!BA29="",1,0)</f>
        <v>1</v>
      </c>
      <c r="BC29" s="2" t="str">
        <f t="shared" ca="1" si="0"/>
        <v>3N_SodA</v>
      </c>
      <c r="BD29" s="79" t="str">
        <f t="shared" ca="1" si="1"/>
        <v>3N</v>
      </c>
      <c r="BE29" s="79" t="str">
        <f ca="1">Data_Initial!BC29</f>
        <v>SodA</v>
      </c>
      <c r="BF29" s="79" t="str">
        <f ca="1">Data_Initial!BB29</f>
        <v>2_1</v>
      </c>
      <c r="BG29" s="79">
        <f ca="1">IFERROR((INDIRECT("Plate"&amp;Data!A29&amp;"_C!"&amp;CHAR(RIGHT(Data!B29,LEN(Data!B29)-1)+65)&amp;CODE(LEFT(Data!B29,1))-58)),"")</f>
        <v>0</v>
      </c>
      <c r="BH29" s="79" t="str">
        <f ca="1">Data_Initial!BA29</f>
        <v/>
      </c>
      <c r="BI29" s="79">
        <f t="shared" ca="1" si="2"/>
        <v>2.2507141013607804E-4</v>
      </c>
      <c r="BJ29" s="79" t="str">
        <f ca="1">IF(BH29="N",1+MAX($BJ$3:BJ28),"")</f>
        <v/>
      </c>
      <c r="BK29" s="79"/>
      <c r="BL29" s="79"/>
      <c r="BM29" s="79"/>
      <c r="BN29" s="79"/>
      <c r="BO29" s="79"/>
      <c r="BP29" s="79"/>
      <c r="BQ29" s="79"/>
      <c r="BR29" s="79"/>
      <c r="BS29" s="79"/>
      <c r="BT29" s="79"/>
      <c r="BU29" s="79"/>
      <c r="BV29" s="79"/>
      <c r="BW29" s="79"/>
      <c r="BX29" s="79"/>
      <c r="BY29" s="79"/>
      <c r="BZ29" s="79"/>
    </row>
    <row r="30" spans="1:78" x14ac:dyDescent="0.25">
      <c r="A30" s="79">
        <f ca="1">IF(BH30="N","N"&amp;BJ30,IF(BB30=0,"",MAX($A$3:A29)+1))</f>
        <v>27</v>
      </c>
      <c r="B30" s="79" t="str">
        <f ca="1">Data_Initial!A30&amp;C30</f>
        <v>1C4</v>
      </c>
      <c r="C30" s="79" t="str">
        <f ca="1">Data_Initial!B30</f>
        <v>C4</v>
      </c>
      <c r="D30" s="79">
        <f ca="1">IFERROR(IF(Data_Baseline!C30="","",IF($C$3="On",IF(D$3&lt;=$B$2,SMALL(Data_Baseline!$C30:$AZ30,COUNTIF(Data_Baseline!$C30:$AZ30,0)+1)/MAX(Data_Baseline!$C30:$AZ30),IF(Data_Baseline!C30=0,SMALL(Data_Baseline!$C30:$AZ30,COUNTIF(Data_Baseline!$C30:$AZ30,0)+1)/MAX(Data_Baseline!$C30:$AZ30),Data_Baseline!C30/MAX(Data_Baseline!$C30:$AZ30))),IF(D$3&lt;=$B$2,SMALL(Data_Baseline!$C30:$AZ30,COUNTIF(Data_Baseline!$C30:$AZ30,0)+1),IF(Data_Baseline!C30=0,SMALL(Data_Baseline!$C30:$AZ30,COUNTIF(Data_Baseline!$C30:$AZ30,0)+1),Data_Baseline!C30)))),"")</f>
        <v>6.9707355711866458E-5</v>
      </c>
      <c r="E30" s="79">
        <f ca="1">IFERROR(IF(Data_Baseline!D30="","",IF($C$3="On",IF(E$3&lt;=$B$2,SMALL(Data_Baseline!$C30:$AZ30,COUNTIF(Data_Baseline!$C30:$AZ30,0)+1)/MAX(Data_Baseline!$C30:$AZ30),IF(Data_Baseline!D30=0,SMALL(Data_Baseline!$C30:$AZ30,COUNTIF(Data_Baseline!$C30:$AZ30,0)+1)/MAX(Data_Baseline!$C30:$AZ30),Data_Baseline!D30/MAX(Data_Baseline!$C30:$AZ30))),IF(E$3&lt;=$B$2,SMALL(Data_Baseline!$C30:$AZ30,COUNTIF(Data_Baseline!$C30:$AZ30,0)+1),IF(Data_Baseline!D30=0,SMALL(Data_Baseline!$C30:$AZ30,COUNTIF(Data_Baseline!$C30:$AZ30,0)+1),Data_Baseline!D30)))),"")</f>
        <v>6.9707355711866458E-5</v>
      </c>
      <c r="F30" s="79">
        <f ca="1">IFERROR(IF(Data_Baseline!E30="","",IF($C$3="On",IF(F$3&lt;=$B$2,SMALL(Data_Baseline!$C30:$AZ30,COUNTIF(Data_Baseline!$C30:$AZ30,0)+1)/MAX(Data_Baseline!$C30:$AZ30),IF(Data_Baseline!E30=0,SMALL(Data_Baseline!$C30:$AZ30,COUNTIF(Data_Baseline!$C30:$AZ30,0)+1)/MAX(Data_Baseline!$C30:$AZ30),Data_Baseline!E30/MAX(Data_Baseline!$C30:$AZ30))),IF(F$3&lt;=$B$2,SMALL(Data_Baseline!$C30:$AZ30,COUNTIF(Data_Baseline!$C30:$AZ30,0)+1),IF(Data_Baseline!E30=0,SMALL(Data_Baseline!$C30:$AZ30,COUNTIF(Data_Baseline!$C30:$AZ30,0)+1),Data_Baseline!E30)))),"")</f>
        <v>6.9707355711866458E-5</v>
      </c>
      <c r="G30" s="79">
        <f ca="1">IFERROR(IF(Data_Baseline!F30="","",IF($C$3="On",IF(G$3&lt;=$B$2,SMALL(Data_Baseline!$C30:$AZ30,COUNTIF(Data_Baseline!$C30:$AZ30,0)+1)/MAX(Data_Baseline!$C30:$AZ30),IF(Data_Baseline!F30=0,SMALL(Data_Baseline!$C30:$AZ30,COUNTIF(Data_Baseline!$C30:$AZ30,0)+1)/MAX(Data_Baseline!$C30:$AZ30),Data_Baseline!F30/MAX(Data_Baseline!$C30:$AZ30))),IF(G$3&lt;=$B$2,SMALL(Data_Baseline!$C30:$AZ30,COUNTIF(Data_Baseline!$C30:$AZ30,0)+1),IF(Data_Baseline!F30=0,SMALL(Data_Baseline!$C30:$AZ30,COUNTIF(Data_Baseline!$C30:$AZ30,0)+1),Data_Baseline!F30)))),"")</f>
        <v>6.9707355711866458E-5</v>
      </c>
      <c r="H30" s="79">
        <f ca="1">IFERROR(IF(Data_Baseline!G30="","",IF($C$3="On",IF(H$3&lt;=$B$2,SMALL(Data_Baseline!$C30:$AZ30,COUNTIF(Data_Baseline!$C30:$AZ30,0)+1)/MAX(Data_Baseline!$C30:$AZ30),IF(Data_Baseline!G30=0,SMALL(Data_Baseline!$C30:$AZ30,COUNTIF(Data_Baseline!$C30:$AZ30,0)+1)/MAX(Data_Baseline!$C30:$AZ30),Data_Baseline!G30/MAX(Data_Baseline!$C30:$AZ30))),IF(H$3&lt;=$B$2,SMALL(Data_Baseline!$C30:$AZ30,COUNTIF(Data_Baseline!$C30:$AZ30,0)+1),IF(Data_Baseline!G30=0,SMALL(Data_Baseline!$C30:$AZ30,COUNTIF(Data_Baseline!$C30:$AZ30,0)+1),Data_Baseline!G30)))),"")</f>
        <v>6.9707355711866458E-5</v>
      </c>
      <c r="I30" s="79">
        <f ca="1">IFERROR(IF(Data_Baseline!H30="","",IF($C$3="On",IF(I$3&lt;=$B$2,SMALL(Data_Baseline!$C30:$AZ30,COUNTIF(Data_Baseline!$C30:$AZ30,0)+1)/MAX(Data_Baseline!$C30:$AZ30),IF(Data_Baseline!H30=0,SMALL(Data_Baseline!$C30:$AZ30,COUNTIF(Data_Baseline!$C30:$AZ30,0)+1)/MAX(Data_Baseline!$C30:$AZ30),Data_Baseline!H30/MAX(Data_Baseline!$C30:$AZ30))),IF(I$3&lt;=$B$2,SMALL(Data_Baseline!$C30:$AZ30,COUNTIF(Data_Baseline!$C30:$AZ30,0)+1),IF(Data_Baseline!H30=0,SMALL(Data_Baseline!$C30:$AZ30,COUNTIF(Data_Baseline!$C30:$AZ30,0)+1),Data_Baseline!H30)))),"")</f>
        <v>6.9707355711866458E-5</v>
      </c>
      <c r="J30" s="79">
        <f ca="1">IFERROR(IF(Data_Baseline!I30="","",IF($C$3="On",IF(J$3&lt;=$B$2,SMALL(Data_Baseline!$C30:$AZ30,COUNTIF(Data_Baseline!$C30:$AZ30,0)+1)/MAX(Data_Baseline!$C30:$AZ30),IF(Data_Baseline!I30=0,SMALL(Data_Baseline!$C30:$AZ30,COUNTIF(Data_Baseline!$C30:$AZ30,0)+1)/MAX(Data_Baseline!$C30:$AZ30),Data_Baseline!I30/MAX(Data_Baseline!$C30:$AZ30))),IF(J$3&lt;=$B$2,SMALL(Data_Baseline!$C30:$AZ30,COUNTIF(Data_Baseline!$C30:$AZ30,0)+1),IF(Data_Baseline!I30=0,SMALL(Data_Baseline!$C30:$AZ30,COUNTIF(Data_Baseline!$C30:$AZ30,0)+1),Data_Baseline!I30)))),"")</f>
        <v>6.9707355711866458E-5</v>
      </c>
      <c r="K30" s="79">
        <f ca="1">IFERROR(IF(Data_Baseline!J30="","",IF($C$3="On",IF(K$3&lt;=$B$2,SMALL(Data_Baseline!$C30:$AZ30,COUNTIF(Data_Baseline!$C30:$AZ30,0)+1)/MAX(Data_Baseline!$C30:$AZ30),IF(Data_Baseline!J30=0,SMALL(Data_Baseline!$C30:$AZ30,COUNTIF(Data_Baseline!$C30:$AZ30,0)+1)/MAX(Data_Baseline!$C30:$AZ30),Data_Baseline!J30/MAX(Data_Baseline!$C30:$AZ30))),IF(K$3&lt;=$B$2,SMALL(Data_Baseline!$C30:$AZ30,COUNTIF(Data_Baseline!$C30:$AZ30,0)+1),IF(Data_Baseline!J30=0,SMALL(Data_Baseline!$C30:$AZ30,COUNTIF(Data_Baseline!$C30:$AZ30,0)+1),Data_Baseline!J30)))),"")</f>
        <v>6.9707355711866458E-5</v>
      </c>
      <c r="L30" s="79">
        <f ca="1">IFERROR(IF(Data_Baseline!K30="","",IF($C$3="On",IF(L$3&lt;=$B$2,SMALL(Data_Baseline!$C30:$AZ30,COUNTIF(Data_Baseline!$C30:$AZ30,0)+1)/MAX(Data_Baseline!$C30:$AZ30),IF(Data_Baseline!K30=0,SMALL(Data_Baseline!$C30:$AZ30,COUNTIF(Data_Baseline!$C30:$AZ30,0)+1)/MAX(Data_Baseline!$C30:$AZ30),Data_Baseline!K30/MAX(Data_Baseline!$C30:$AZ30))),IF(L$3&lt;=$B$2,SMALL(Data_Baseline!$C30:$AZ30,COUNTIF(Data_Baseline!$C30:$AZ30,0)+1),IF(Data_Baseline!K30=0,SMALL(Data_Baseline!$C30:$AZ30,COUNTIF(Data_Baseline!$C30:$AZ30,0)+1),Data_Baseline!K30)))),"")</f>
        <v>6.9707355711866458E-5</v>
      </c>
      <c r="M30" s="79">
        <f ca="1">IFERROR(IF(Data_Baseline!L30="","",IF($C$3="On",IF(M$3&lt;=$B$2,SMALL(Data_Baseline!$C30:$AZ30,COUNTIF(Data_Baseline!$C30:$AZ30,0)+1)/MAX(Data_Baseline!$C30:$AZ30),IF(Data_Baseline!L30=0,SMALL(Data_Baseline!$C30:$AZ30,COUNTIF(Data_Baseline!$C30:$AZ30,0)+1)/MAX(Data_Baseline!$C30:$AZ30),Data_Baseline!L30/MAX(Data_Baseline!$C30:$AZ30))),IF(M$3&lt;=$B$2,SMALL(Data_Baseline!$C30:$AZ30,COUNTIF(Data_Baseline!$C30:$AZ30,0)+1),IF(Data_Baseline!L30=0,SMALL(Data_Baseline!$C30:$AZ30,COUNTIF(Data_Baseline!$C30:$AZ30,0)+1),Data_Baseline!L30)))),"")</f>
        <v>6.9707355711866458E-5</v>
      </c>
      <c r="N30" s="79">
        <f ca="1">IFERROR(IF(Data_Baseline!M30="","",IF($C$3="On",IF(N$3&lt;=$B$2,SMALL(Data_Baseline!$C30:$AZ30,COUNTIF(Data_Baseline!$C30:$AZ30,0)+1)/MAX(Data_Baseline!$C30:$AZ30),IF(Data_Baseline!M30=0,SMALL(Data_Baseline!$C30:$AZ30,COUNTIF(Data_Baseline!$C30:$AZ30,0)+1)/MAX(Data_Baseline!$C30:$AZ30),Data_Baseline!M30/MAX(Data_Baseline!$C30:$AZ30))),IF(N$3&lt;=$B$2,SMALL(Data_Baseline!$C30:$AZ30,COUNTIF(Data_Baseline!$C30:$AZ30,0)+1),IF(Data_Baseline!M30=0,SMALL(Data_Baseline!$C30:$AZ30,COUNTIF(Data_Baseline!$C30:$AZ30,0)+1),Data_Baseline!M30)))),"")</f>
        <v>6.9707355711866458E-5</v>
      </c>
      <c r="O30" s="79">
        <f ca="1">IFERROR(IF(Data_Baseline!N30="","",IF($C$3="On",IF(O$3&lt;=$B$2,SMALL(Data_Baseline!$C30:$AZ30,COUNTIF(Data_Baseline!$C30:$AZ30,0)+1)/MAX(Data_Baseline!$C30:$AZ30),IF(Data_Baseline!N30=0,SMALL(Data_Baseline!$C30:$AZ30,COUNTIF(Data_Baseline!$C30:$AZ30,0)+1)/MAX(Data_Baseline!$C30:$AZ30),Data_Baseline!N30/MAX(Data_Baseline!$C30:$AZ30))),IF(O$3&lt;=$B$2,SMALL(Data_Baseline!$C30:$AZ30,COUNTIF(Data_Baseline!$C30:$AZ30,0)+1),IF(Data_Baseline!N30=0,SMALL(Data_Baseline!$C30:$AZ30,COUNTIF(Data_Baseline!$C30:$AZ30,0)+1),Data_Baseline!N30)))),"")</f>
        <v>6.9707355711866458E-5</v>
      </c>
      <c r="P30" s="79">
        <f ca="1">IFERROR(IF(Data_Baseline!O30="","",IF($C$3="On",IF(P$3&lt;=$B$2,SMALL(Data_Baseline!$C30:$AZ30,COUNTIF(Data_Baseline!$C30:$AZ30,0)+1)/MAX(Data_Baseline!$C30:$AZ30),IF(Data_Baseline!O30=0,SMALL(Data_Baseline!$C30:$AZ30,COUNTIF(Data_Baseline!$C30:$AZ30,0)+1)/MAX(Data_Baseline!$C30:$AZ30),Data_Baseline!O30/MAX(Data_Baseline!$C30:$AZ30))),IF(P$3&lt;=$B$2,SMALL(Data_Baseline!$C30:$AZ30,COUNTIF(Data_Baseline!$C30:$AZ30,0)+1),IF(Data_Baseline!O30=0,SMALL(Data_Baseline!$C30:$AZ30,COUNTIF(Data_Baseline!$C30:$AZ30,0)+1),Data_Baseline!O30)))),"")</f>
        <v>6.9707355711866458E-5</v>
      </c>
      <c r="Q30" s="79">
        <f ca="1">IFERROR(IF(Data_Baseline!P30="","",IF($C$3="On",IF(Q$3&lt;=$B$2,SMALL(Data_Baseline!$C30:$AZ30,COUNTIF(Data_Baseline!$C30:$AZ30,0)+1)/MAX(Data_Baseline!$C30:$AZ30),IF(Data_Baseline!P30=0,SMALL(Data_Baseline!$C30:$AZ30,COUNTIF(Data_Baseline!$C30:$AZ30,0)+1)/MAX(Data_Baseline!$C30:$AZ30),Data_Baseline!P30/MAX(Data_Baseline!$C30:$AZ30))),IF(Q$3&lt;=$B$2,SMALL(Data_Baseline!$C30:$AZ30,COUNTIF(Data_Baseline!$C30:$AZ30,0)+1),IF(Data_Baseline!P30=0,SMALL(Data_Baseline!$C30:$AZ30,COUNTIF(Data_Baseline!$C30:$AZ30,0)+1),Data_Baseline!P30)))),"")</f>
        <v>6.9707355711866458E-5</v>
      </c>
      <c r="R30" s="79">
        <f ca="1">IFERROR(IF(Data_Baseline!Q30="","",IF($C$3="On",IF(R$3&lt;=$B$2,SMALL(Data_Baseline!$C30:$AZ30,COUNTIF(Data_Baseline!$C30:$AZ30,0)+1)/MAX(Data_Baseline!$C30:$AZ30),IF(Data_Baseline!Q30=0,SMALL(Data_Baseline!$C30:$AZ30,COUNTIF(Data_Baseline!$C30:$AZ30,0)+1)/MAX(Data_Baseline!$C30:$AZ30),Data_Baseline!Q30/MAX(Data_Baseline!$C30:$AZ30))),IF(R$3&lt;=$B$2,SMALL(Data_Baseline!$C30:$AZ30,COUNTIF(Data_Baseline!$C30:$AZ30,0)+1),IF(Data_Baseline!Q30=0,SMALL(Data_Baseline!$C30:$AZ30,COUNTIF(Data_Baseline!$C30:$AZ30,0)+1),Data_Baseline!Q30)))),"")</f>
        <v>6.9707355711866458E-5</v>
      </c>
      <c r="S30" s="79">
        <f ca="1">IFERROR(IF(Data_Baseline!R30="","",IF($C$3="On",IF(S$3&lt;=$B$2,SMALL(Data_Baseline!$C30:$AZ30,COUNTIF(Data_Baseline!$C30:$AZ30,0)+1)/MAX(Data_Baseline!$C30:$AZ30),IF(Data_Baseline!R30=0,SMALL(Data_Baseline!$C30:$AZ30,COUNTIF(Data_Baseline!$C30:$AZ30,0)+1)/MAX(Data_Baseline!$C30:$AZ30),Data_Baseline!R30/MAX(Data_Baseline!$C30:$AZ30))),IF(S$3&lt;=$B$2,SMALL(Data_Baseline!$C30:$AZ30,COUNTIF(Data_Baseline!$C30:$AZ30,0)+1),IF(Data_Baseline!R30=0,SMALL(Data_Baseline!$C30:$AZ30,COUNTIF(Data_Baseline!$C30:$AZ30,0)+1),Data_Baseline!R30)))),"")</f>
        <v>6.9707355711866458E-5</v>
      </c>
      <c r="T30" s="79">
        <f ca="1">IFERROR(IF(Data_Baseline!S30="","",IF($C$3="On",IF(T$3&lt;=$B$2,SMALL(Data_Baseline!$C30:$AZ30,COUNTIF(Data_Baseline!$C30:$AZ30,0)+1)/MAX(Data_Baseline!$C30:$AZ30),IF(Data_Baseline!S30=0,SMALL(Data_Baseline!$C30:$AZ30,COUNTIF(Data_Baseline!$C30:$AZ30,0)+1)/MAX(Data_Baseline!$C30:$AZ30),Data_Baseline!S30/MAX(Data_Baseline!$C30:$AZ30))),IF(T$3&lt;=$B$2,SMALL(Data_Baseline!$C30:$AZ30,COUNTIF(Data_Baseline!$C30:$AZ30,0)+1),IF(Data_Baseline!S30=0,SMALL(Data_Baseline!$C30:$AZ30,COUNTIF(Data_Baseline!$C30:$AZ30,0)+1),Data_Baseline!S30)))),"")</f>
        <v>6.9707355711866458E-5</v>
      </c>
      <c r="U30" s="79">
        <f ca="1">IFERROR(IF(Data_Baseline!T30="","",IF($C$3="On",IF(U$3&lt;=$B$2,SMALL(Data_Baseline!$C30:$AZ30,COUNTIF(Data_Baseline!$C30:$AZ30,0)+1)/MAX(Data_Baseline!$C30:$AZ30),IF(Data_Baseline!T30=0,SMALL(Data_Baseline!$C30:$AZ30,COUNTIF(Data_Baseline!$C30:$AZ30,0)+1)/MAX(Data_Baseline!$C30:$AZ30),Data_Baseline!T30/MAX(Data_Baseline!$C30:$AZ30))),IF(U$3&lt;=$B$2,SMALL(Data_Baseline!$C30:$AZ30,COUNTIF(Data_Baseline!$C30:$AZ30,0)+1),IF(Data_Baseline!T30=0,SMALL(Data_Baseline!$C30:$AZ30,COUNTIF(Data_Baseline!$C30:$AZ30,0)+1),Data_Baseline!T30)))),"")</f>
        <v>6.9707355711866458E-5</v>
      </c>
      <c r="V30" s="79">
        <f ca="1">IFERROR(IF(Data_Baseline!U30="","",IF($C$3="On",IF(V$3&lt;=$B$2,SMALL(Data_Baseline!$C30:$AZ30,COUNTIF(Data_Baseline!$C30:$AZ30,0)+1)/MAX(Data_Baseline!$C30:$AZ30),IF(Data_Baseline!U30=0,SMALL(Data_Baseline!$C30:$AZ30,COUNTIF(Data_Baseline!$C30:$AZ30,0)+1)/MAX(Data_Baseline!$C30:$AZ30),Data_Baseline!U30/MAX(Data_Baseline!$C30:$AZ30))),IF(V$3&lt;=$B$2,SMALL(Data_Baseline!$C30:$AZ30,COUNTIF(Data_Baseline!$C30:$AZ30,0)+1),IF(Data_Baseline!U30=0,SMALL(Data_Baseline!$C30:$AZ30,COUNTIF(Data_Baseline!$C30:$AZ30,0)+1),Data_Baseline!U30)))),"")</f>
        <v>6.9707355711866458E-5</v>
      </c>
      <c r="W30" s="79">
        <f ca="1">IFERROR(IF(Data_Baseline!V30="","",IF($C$3="On",IF(W$3&lt;=$B$2,SMALL(Data_Baseline!$C30:$AZ30,COUNTIF(Data_Baseline!$C30:$AZ30,0)+1)/MAX(Data_Baseline!$C30:$AZ30),IF(Data_Baseline!V30=0,SMALL(Data_Baseline!$C30:$AZ30,COUNTIF(Data_Baseline!$C30:$AZ30,0)+1)/MAX(Data_Baseline!$C30:$AZ30),Data_Baseline!V30/MAX(Data_Baseline!$C30:$AZ30))),IF(W$3&lt;=$B$2,SMALL(Data_Baseline!$C30:$AZ30,COUNTIF(Data_Baseline!$C30:$AZ30,0)+1),IF(Data_Baseline!V30=0,SMALL(Data_Baseline!$C30:$AZ30,COUNTIF(Data_Baseline!$C30:$AZ30,0)+1),Data_Baseline!V30)))),"")</f>
        <v>6.9707355711866458E-5</v>
      </c>
      <c r="X30" s="79">
        <f ca="1">IFERROR(IF(Data_Baseline!W30="","",IF($C$3="On",IF(X$3&lt;=$B$2,SMALL(Data_Baseline!$C30:$AZ30,COUNTIF(Data_Baseline!$C30:$AZ30,0)+1)/MAX(Data_Baseline!$C30:$AZ30),IF(Data_Baseline!W30=0,SMALL(Data_Baseline!$C30:$AZ30,COUNTIF(Data_Baseline!$C30:$AZ30,0)+1)/MAX(Data_Baseline!$C30:$AZ30),Data_Baseline!W30/MAX(Data_Baseline!$C30:$AZ30))),IF(X$3&lt;=$B$2,SMALL(Data_Baseline!$C30:$AZ30,COUNTIF(Data_Baseline!$C30:$AZ30,0)+1),IF(Data_Baseline!W30=0,SMALL(Data_Baseline!$C30:$AZ30,COUNTIF(Data_Baseline!$C30:$AZ30,0)+1),Data_Baseline!W30)))),"")</f>
        <v>6.9707355711866458E-5</v>
      </c>
      <c r="Y30" s="79">
        <f ca="1">IFERROR(IF(Data_Baseline!X30="","",IF($C$3="On",IF(Y$3&lt;=$B$2,SMALL(Data_Baseline!$C30:$AZ30,COUNTIF(Data_Baseline!$C30:$AZ30,0)+1)/MAX(Data_Baseline!$C30:$AZ30),IF(Data_Baseline!X30=0,SMALL(Data_Baseline!$C30:$AZ30,COUNTIF(Data_Baseline!$C30:$AZ30,0)+1)/MAX(Data_Baseline!$C30:$AZ30),Data_Baseline!X30/MAX(Data_Baseline!$C30:$AZ30))),IF(Y$3&lt;=$B$2,SMALL(Data_Baseline!$C30:$AZ30,COUNTIF(Data_Baseline!$C30:$AZ30,0)+1),IF(Data_Baseline!X30=0,SMALL(Data_Baseline!$C30:$AZ30,COUNTIF(Data_Baseline!$C30:$AZ30,0)+1),Data_Baseline!X30)))),"")</f>
        <v>6.9707355711866458E-5</v>
      </c>
      <c r="Z30" s="79">
        <f ca="1">IFERROR(IF(Data_Baseline!Y30="","",IF($C$3="On",IF(Z$3&lt;=$B$2,SMALL(Data_Baseline!$C30:$AZ30,COUNTIF(Data_Baseline!$C30:$AZ30,0)+1)/MAX(Data_Baseline!$C30:$AZ30),IF(Data_Baseline!Y30=0,SMALL(Data_Baseline!$C30:$AZ30,COUNTIF(Data_Baseline!$C30:$AZ30,0)+1)/MAX(Data_Baseline!$C30:$AZ30),Data_Baseline!Y30/MAX(Data_Baseline!$C30:$AZ30))),IF(Z$3&lt;=$B$2,SMALL(Data_Baseline!$C30:$AZ30,COUNTIF(Data_Baseline!$C30:$AZ30,0)+1),IF(Data_Baseline!Y30=0,SMALL(Data_Baseline!$C30:$AZ30,COUNTIF(Data_Baseline!$C30:$AZ30,0)+1),Data_Baseline!Y30)))),"")</f>
        <v>6.9707355711866458E-5</v>
      </c>
      <c r="AA30" s="79">
        <f ca="1">IFERROR(IF(Data_Baseline!Z30="","",IF($C$3="On",IF(AA$3&lt;=$B$2,SMALL(Data_Baseline!$C30:$AZ30,COUNTIF(Data_Baseline!$C30:$AZ30,0)+1)/MAX(Data_Baseline!$C30:$AZ30),IF(Data_Baseline!Z30=0,SMALL(Data_Baseline!$C30:$AZ30,COUNTIF(Data_Baseline!$C30:$AZ30,0)+1)/MAX(Data_Baseline!$C30:$AZ30),Data_Baseline!Z30/MAX(Data_Baseline!$C30:$AZ30))),IF(AA$3&lt;=$B$2,SMALL(Data_Baseline!$C30:$AZ30,COUNTIF(Data_Baseline!$C30:$AZ30,0)+1),IF(Data_Baseline!Z30=0,SMALL(Data_Baseline!$C30:$AZ30,COUNTIF(Data_Baseline!$C30:$AZ30,0)+1),Data_Baseline!Z30)))),"")</f>
        <v>3.2407069113849787E-3</v>
      </c>
      <c r="AB30" s="79">
        <f ca="1">IFERROR(IF(Data_Baseline!AA30="","",IF($C$3="On",IF(AB$3&lt;=$B$2,SMALL(Data_Baseline!$C30:$AZ30,COUNTIF(Data_Baseline!$C30:$AZ30,0)+1)/MAX(Data_Baseline!$C30:$AZ30),IF(Data_Baseline!AA30=0,SMALL(Data_Baseline!$C30:$AZ30,COUNTIF(Data_Baseline!$C30:$AZ30,0)+1)/MAX(Data_Baseline!$C30:$AZ30),Data_Baseline!AA30/MAX(Data_Baseline!$C30:$AZ30))),IF(AB$3&lt;=$B$2,SMALL(Data_Baseline!$C30:$AZ30,COUNTIF(Data_Baseline!$C30:$AZ30,0)+1),IF(Data_Baseline!AA30=0,SMALL(Data_Baseline!$C30:$AZ30,COUNTIF(Data_Baseline!$C30:$AZ30,0)+1),Data_Baseline!AA30)))),"")</f>
        <v>9.9113676270263951E-3</v>
      </c>
      <c r="AC30" s="79">
        <f ca="1">IFERROR(IF(Data_Baseline!AB30="","",IF($C$3="On",IF(AC$3&lt;=$B$2,SMALL(Data_Baseline!$C30:$AZ30,COUNTIF(Data_Baseline!$C30:$AZ30,0)+1)/MAX(Data_Baseline!$C30:$AZ30),IF(Data_Baseline!AB30=0,SMALL(Data_Baseline!$C30:$AZ30,COUNTIF(Data_Baseline!$C30:$AZ30,0)+1)/MAX(Data_Baseline!$C30:$AZ30),Data_Baseline!AB30/MAX(Data_Baseline!$C30:$AZ30))),IF(AC$3&lt;=$B$2,SMALL(Data_Baseline!$C30:$AZ30,COUNTIF(Data_Baseline!$C30:$AZ30,0)+1),IF(Data_Baseline!AB30=0,SMALL(Data_Baseline!$C30:$AZ30,COUNTIF(Data_Baseline!$C30:$AZ30,0)+1),Data_Baseline!AB30)))),"")</f>
        <v>2.3346616782284793E-2</v>
      </c>
      <c r="AD30" s="79">
        <f ca="1">IFERROR(IF(Data_Baseline!AC30="","",IF($C$3="On",IF(AD$3&lt;=$B$2,SMALL(Data_Baseline!$C30:$AZ30,COUNTIF(Data_Baseline!$C30:$AZ30,0)+1)/MAX(Data_Baseline!$C30:$AZ30),IF(Data_Baseline!AC30=0,SMALL(Data_Baseline!$C30:$AZ30,COUNTIF(Data_Baseline!$C30:$AZ30,0)+1)/MAX(Data_Baseline!$C30:$AZ30),Data_Baseline!AC30/MAX(Data_Baseline!$C30:$AZ30))),IF(AD$3&lt;=$B$2,SMALL(Data_Baseline!$C30:$AZ30,COUNTIF(Data_Baseline!$C30:$AZ30,0)+1),IF(Data_Baseline!AC30=0,SMALL(Data_Baseline!$C30:$AZ30,COUNTIF(Data_Baseline!$C30:$AZ30,0)+1),Data_Baseline!AC30)))),"")</f>
        <v>4.8089559695379078E-2</v>
      </c>
      <c r="AE30" s="79">
        <f ca="1">IFERROR(IF(Data_Baseline!AD30="","",IF($C$3="On",IF(AE$3&lt;=$B$2,SMALL(Data_Baseline!$C30:$AZ30,COUNTIF(Data_Baseline!$C30:$AZ30,0)+1)/MAX(Data_Baseline!$C30:$AZ30),IF(Data_Baseline!AD30=0,SMALL(Data_Baseline!$C30:$AZ30,COUNTIF(Data_Baseline!$C30:$AZ30,0)+1)/MAX(Data_Baseline!$C30:$AZ30),Data_Baseline!AD30/MAX(Data_Baseline!$C30:$AZ30))),IF(AE$3&lt;=$B$2,SMALL(Data_Baseline!$C30:$AZ30,COUNTIF(Data_Baseline!$C30:$AZ30,0)+1),IF(Data_Baseline!AD30=0,SMALL(Data_Baseline!$C30:$AZ30,COUNTIF(Data_Baseline!$C30:$AZ30,0)+1),Data_Baseline!AD30)))),"")</f>
        <v>9.4012842277611072E-2</v>
      </c>
      <c r="AF30" s="79">
        <f ca="1">IFERROR(IF(Data_Baseline!AE30="","",IF($C$3="On",IF(AF$3&lt;=$B$2,SMALL(Data_Baseline!$C30:$AZ30,COUNTIF(Data_Baseline!$C30:$AZ30,0)+1)/MAX(Data_Baseline!$C30:$AZ30),IF(Data_Baseline!AE30=0,SMALL(Data_Baseline!$C30:$AZ30,COUNTIF(Data_Baseline!$C30:$AZ30,0)+1)/MAX(Data_Baseline!$C30:$AZ30),Data_Baseline!AE30/MAX(Data_Baseline!$C30:$AZ30))),IF(AF$3&lt;=$B$2,SMALL(Data_Baseline!$C30:$AZ30,COUNTIF(Data_Baseline!$C30:$AZ30,0)+1),IF(Data_Baseline!AE30=0,SMALL(Data_Baseline!$C30:$AZ30,COUNTIF(Data_Baseline!$C30:$AZ30,0)+1),Data_Baseline!AE30)))),"")</f>
        <v>0.17308735601846933</v>
      </c>
      <c r="AG30" s="79">
        <f ca="1">IFERROR(IF(Data_Baseline!AF30="","",IF($C$3="On",IF(AG$3&lt;=$B$2,SMALL(Data_Baseline!$C30:$AZ30,COUNTIF(Data_Baseline!$C30:$AZ30,0)+1)/MAX(Data_Baseline!$C30:$AZ30),IF(Data_Baseline!AF30=0,SMALL(Data_Baseline!$C30:$AZ30,COUNTIF(Data_Baseline!$C30:$AZ30,0)+1)/MAX(Data_Baseline!$C30:$AZ30),Data_Baseline!AF30/MAX(Data_Baseline!$C30:$AZ30))),IF(AG$3&lt;=$B$2,SMALL(Data_Baseline!$C30:$AZ30,COUNTIF(Data_Baseline!$C30:$AZ30,0)+1),IF(Data_Baseline!AF30=0,SMALL(Data_Baseline!$C30:$AZ30,COUNTIF(Data_Baseline!$C30:$AZ30,0)+1),Data_Baseline!AF30)))),"")</f>
        <v>0.29634308557009703</v>
      </c>
      <c r="AH30" s="79">
        <f ca="1">IFERROR(IF(Data_Baseline!AG30="","",IF($C$3="On",IF(AH$3&lt;=$B$2,SMALL(Data_Baseline!$C30:$AZ30,COUNTIF(Data_Baseline!$C30:$AZ30,0)+1)/MAX(Data_Baseline!$C30:$AZ30),IF(Data_Baseline!AG30=0,SMALL(Data_Baseline!$C30:$AZ30,COUNTIF(Data_Baseline!$C30:$AZ30,0)+1)/MAX(Data_Baseline!$C30:$AZ30),Data_Baseline!AG30/MAX(Data_Baseline!$C30:$AZ30))),IF(AH$3&lt;=$B$2,SMALL(Data_Baseline!$C30:$AZ30,COUNTIF(Data_Baseline!$C30:$AZ30,0)+1),IF(Data_Baseline!AG30=0,SMALL(Data_Baseline!$C30:$AZ30,COUNTIF(Data_Baseline!$C30:$AZ30,0)+1),Data_Baseline!AG30)))),"")</f>
        <v>0.45347043066683496</v>
      </c>
      <c r="AI30" s="79">
        <f ca="1">IFERROR(IF(Data_Baseline!AH30="","",IF($C$3="On",IF(AI$3&lt;=$B$2,SMALL(Data_Baseline!$C30:$AZ30,COUNTIF(Data_Baseline!$C30:$AZ30,0)+1)/MAX(Data_Baseline!$C30:$AZ30),IF(Data_Baseline!AH30=0,SMALL(Data_Baseline!$C30:$AZ30,COUNTIF(Data_Baseline!$C30:$AZ30,0)+1)/MAX(Data_Baseline!$C30:$AZ30),Data_Baseline!AH30/MAX(Data_Baseline!$C30:$AZ30))),IF(AI$3&lt;=$B$2,SMALL(Data_Baseline!$C30:$AZ30,COUNTIF(Data_Baseline!$C30:$AZ30,0)+1),IF(Data_Baseline!AH30=0,SMALL(Data_Baseline!$C30:$AZ30,COUNTIF(Data_Baseline!$C30:$AZ30,0)+1),Data_Baseline!AH30)))),"")</f>
        <v>0.61776672675451838</v>
      </c>
      <c r="AJ30" s="79">
        <f ca="1">IFERROR(IF(Data_Baseline!AI30="","",IF($C$3="On",IF(AJ$3&lt;=$B$2,SMALL(Data_Baseline!$C30:$AZ30,COUNTIF(Data_Baseline!$C30:$AZ30,0)+1)/MAX(Data_Baseline!$C30:$AZ30),IF(Data_Baseline!AI30=0,SMALL(Data_Baseline!$C30:$AZ30,COUNTIF(Data_Baseline!$C30:$AZ30,0)+1)/MAX(Data_Baseline!$C30:$AZ30),Data_Baseline!AI30/MAX(Data_Baseline!$C30:$AZ30))),IF(AJ$3&lt;=$B$2,SMALL(Data_Baseline!$C30:$AZ30,COUNTIF(Data_Baseline!$C30:$AZ30,0)+1),IF(Data_Baseline!AI30=0,SMALL(Data_Baseline!$C30:$AZ30,COUNTIF(Data_Baseline!$C30:$AZ30,0)+1),Data_Baseline!AI30)))),"")</f>
        <v>0.75654554883286018</v>
      </c>
      <c r="AK30" s="79">
        <f ca="1">IFERROR(IF(Data_Baseline!AJ30="","",IF($C$3="On",IF(AK$3&lt;=$B$2,SMALL(Data_Baseline!$C30:$AZ30,COUNTIF(Data_Baseline!$C30:$AZ30,0)+1)/MAX(Data_Baseline!$C30:$AZ30),IF(Data_Baseline!AJ30=0,SMALL(Data_Baseline!$C30:$AZ30,COUNTIF(Data_Baseline!$C30:$AZ30,0)+1)/MAX(Data_Baseline!$C30:$AZ30),Data_Baseline!AJ30/MAX(Data_Baseline!$C30:$AZ30))),IF(AK$3&lt;=$B$2,SMALL(Data_Baseline!$C30:$AZ30,COUNTIF(Data_Baseline!$C30:$AZ30,0)+1),IF(Data_Baseline!AJ30=0,SMALL(Data_Baseline!$C30:$AZ30,COUNTIF(Data_Baseline!$C30:$AZ30,0)+1),Data_Baseline!AJ30)))),"")</f>
        <v>0.85456068849923594</v>
      </c>
      <c r="AL30" s="79">
        <f ca="1">IFERROR(IF(Data_Baseline!AK30="","",IF($C$3="On",IF(AL$3&lt;=$B$2,SMALL(Data_Baseline!$C30:$AZ30,COUNTIF(Data_Baseline!$C30:$AZ30,0)+1)/MAX(Data_Baseline!$C30:$AZ30),IF(Data_Baseline!AK30=0,SMALL(Data_Baseline!$C30:$AZ30,COUNTIF(Data_Baseline!$C30:$AZ30,0)+1)/MAX(Data_Baseline!$C30:$AZ30),Data_Baseline!AK30/MAX(Data_Baseline!$C30:$AZ30))),IF(AL$3&lt;=$B$2,SMALL(Data_Baseline!$C30:$AZ30,COUNTIF(Data_Baseline!$C30:$AZ30,0)+1),IF(Data_Baseline!AK30=0,SMALL(Data_Baseline!$C30:$AZ30,COUNTIF(Data_Baseline!$C30:$AZ30,0)+1),Data_Baseline!AK30)))),"")</f>
        <v>0.91418649755973069</v>
      </c>
      <c r="AM30" s="79">
        <f ca="1">IFERROR(IF(Data_Baseline!AL30="","",IF($C$3="On",IF(AM$3&lt;=$B$2,SMALL(Data_Baseline!$C30:$AZ30,COUNTIF(Data_Baseline!$C30:$AZ30,0)+1)/MAX(Data_Baseline!$C30:$AZ30),IF(Data_Baseline!AL30=0,SMALL(Data_Baseline!$C30:$AZ30,COUNTIF(Data_Baseline!$C30:$AZ30,0)+1)/MAX(Data_Baseline!$C30:$AZ30),Data_Baseline!AL30/MAX(Data_Baseline!$C30:$AZ30))),IF(AM$3&lt;=$B$2,SMALL(Data_Baseline!$C30:$AZ30,COUNTIF(Data_Baseline!$C30:$AZ30,0)+1),IF(Data_Baseline!AL30=0,SMALL(Data_Baseline!$C30:$AZ30,COUNTIF(Data_Baseline!$C30:$AZ30,0)+1),Data_Baseline!AL30)))),"")</f>
        <v>0.94885785252461396</v>
      </c>
      <c r="AN30" s="79">
        <f ca="1">IFERROR(IF(Data_Baseline!AM30="","",IF($C$3="On",IF(AN$3&lt;=$B$2,SMALL(Data_Baseline!$C30:$AZ30,COUNTIF(Data_Baseline!$C30:$AZ30,0)+1)/MAX(Data_Baseline!$C30:$AZ30),IF(Data_Baseline!AM30=0,SMALL(Data_Baseline!$C30:$AZ30,COUNTIF(Data_Baseline!$C30:$AZ30,0)+1)/MAX(Data_Baseline!$C30:$AZ30),Data_Baseline!AM30/MAX(Data_Baseline!$C30:$AZ30))),IF(AN$3&lt;=$B$2,SMALL(Data_Baseline!$C30:$AZ30,COUNTIF(Data_Baseline!$C30:$AZ30,0)+1),IF(Data_Baseline!AM30=0,SMALL(Data_Baseline!$C30:$AZ30,COUNTIF(Data_Baseline!$C30:$AZ30,0)+1),Data_Baseline!AM30)))),"")</f>
        <v>0.97015465934846956</v>
      </c>
      <c r="AO30" s="79">
        <f ca="1">IFERROR(IF(Data_Baseline!AN30="","",IF($C$3="On",IF(AO$3&lt;=$B$2,SMALL(Data_Baseline!$C30:$AZ30,COUNTIF(Data_Baseline!$C30:$AZ30,0)+1)/MAX(Data_Baseline!$C30:$AZ30),IF(Data_Baseline!AN30=0,SMALL(Data_Baseline!$C30:$AZ30,COUNTIF(Data_Baseline!$C30:$AZ30,0)+1)/MAX(Data_Baseline!$C30:$AZ30),Data_Baseline!AN30/MAX(Data_Baseline!$C30:$AZ30))),IF(AO$3&lt;=$B$2,SMALL(Data_Baseline!$C30:$AZ30,COUNTIF(Data_Baseline!$C30:$AZ30,0)+1),IF(Data_Baseline!AN30=0,SMALL(Data_Baseline!$C30:$AZ30,COUNTIF(Data_Baseline!$C30:$AZ30,0)+1),Data_Baseline!AN30)))),"")</f>
        <v>0.98522165947192575</v>
      </c>
      <c r="AP30" s="79">
        <f ca="1">IFERROR(IF(Data_Baseline!AO30="","",IF($C$3="On",IF(AP$3&lt;=$B$2,SMALL(Data_Baseline!$C30:$AZ30,COUNTIF(Data_Baseline!$C30:$AZ30,0)+1)/MAX(Data_Baseline!$C30:$AZ30),IF(Data_Baseline!AO30=0,SMALL(Data_Baseline!$C30:$AZ30,COUNTIF(Data_Baseline!$C30:$AZ30,0)+1)/MAX(Data_Baseline!$C30:$AZ30),Data_Baseline!AO30/MAX(Data_Baseline!$C30:$AZ30))),IF(AP$3&lt;=$B$2,SMALL(Data_Baseline!$C30:$AZ30,COUNTIF(Data_Baseline!$C30:$AZ30,0)+1),IF(Data_Baseline!AO30=0,SMALL(Data_Baseline!$C30:$AZ30,COUNTIF(Data_Baseline!$C30:$AZ30,0)+1),Data_Baseline!AO30)))),"")</f>
        <v>0.99549202193021613</v>
      </c>
      <c r="AQ30" s="79">
        <f ca="1">IFERROR(IF(Data_Baseline!AP30="","",IF($C$3="On",IF(AQ$3&lt;=$B$2,SMALL(Data_Baseline!$C30:$AZ30,COUNTIF(Data_Baseline!$C30:$AZ30,0)+1)/MAX(Data_Baseline!$C30:$AZ30),IF(Data_Baseline!AP30=0,SMALL(Data_Baseline!$C30:$AZ30,COUNTIF(Data_Baseline!$C30:$AZ30,0)+1)/MAX(Data_Baseline!$C30:$AZ30),Data_Baseline!AP30/MAX(Data_Baseline!$C30:$AZ30))),IF(AQ$3&lt;=$B$2,SMALL(Data_Baseline!$C30:$AZ30,COUNTIF(Data_Baseline!$C30:$AZ30,0)+1),IF(Data_Baseline!AP30=0,SMALL(Data_Baseline!$C30:$AZ30,COUNTIF(Data_Baseline!$C30:$AZ30,0)+1),Data_Baseline!AP30)))),"")</f>
        <v>1</v>
      </c>
      <c r="AR30" s="79" t="str">
        <f>IFERROR(IF(Data_Baseline!AQ30="","",IF($C$3="On",IF(AR$3&lt;=$B$2,SMALL(Data_Baseline!$C30:$AZ30,COUNTIF(Data_Baseline!$C30:$AZ30,0)+1)/MAX(Data_Baseline!$C30:$AZ30),IF(Data_Baseline!AQ30=0,SMALL(Data_Baseline!$C30:$AZ30,COUNTIF(Data_Baseline!$C30:$AZ30,0)+1)/MAX(Data_Baseline!$C30:$AZ30),Data_Baseline!AQ30/MAX(Data_Baseline!$C30:$AZ30))),IF(AR$3&lt;=$B$2,SMALL(Data_Baseline!$C30:$AZ30,COUNTIF(Data_Baseline!$C30:$AZ30,0)+1),IF(Data_Baseline!AQ30=0,SMALL(Data_Baseline!$C30:$AZ30,COUNTIF(Data_Baseline!$C30:$AZ30,0)+1),Data_Baseline!AQ30)))),"")</f>
        <v/>
      </c>
      <c r="AS30" s="79" t="str">
        <f>IFERROR(IF(Data_Baseline!AR30="","",IF($C$3="On",IF(AS$3&lt;=$B$2,SMALL(Data_Baseline!$C30:$AZ30,COUNTIF(Data_Baseline!$C30:$AZ30,0)+1)/MAX(Data_Baseline!$C30:$AZ30),IF(Data_Baseline!AR30=0,SMALL(Data_Baseline!$C30:$AZ30,COUNTIF(Data_Baseline!$C30:$AZ30,0)+1)/MAX(Data_Baseline!$C30:$AZ30),Data_Baseline!AR30/MAX(Data_Baseline!$C30:$AZ30))),IF(AS$3&lt;=$B$2,SMALL(Data_Baseline!$C30:$AZ30,COUNTIF(Data_Baseline!$C30:$AZ30,0)+1),IF(Data_Baseline!AR30=0,SMALL(Data_Baseline!$C30:$AZ30,COUNTIF(Data_Baseline!$C30:$AZ30,0)+1),Data_Baseline!AR30)))),"")</f>
        <v/>
      </c>
      <c r="AT30" s="79" t="str">
        <f>IFERROR(IF(Data_Baseline!AS30="","",IF($C$3="On",IF(AT$3&lt;=$B$2,SMALL(Data_Baseline!$C30:$AZ30,COUNTIF(Data_Baseline!$C30:$AZ30,0)+1)/MAX(Data_Baseline!$C30:$AZ30),IF(Data_Baseline!AS30=0,SMALL(Data_Baseline!$C30:$AZ30,COUNTIF(Data_Baseline!$C30:$AZ30,0)+1)/MAX(Data_Baseline!$C30:$AZ30),Data_Baseline!AS30/MAX(Data_Baseline!$C30:$AZ30))),IF(AT$3&lt;=$B$2,SMALL(Data_Baseline!$C30:$AZ30,COUNTIF(Data_Baseline!$C30:$AZ30,0)+1),IF(Data_Baseline!AS30=0,SMALL(Data_Baseline!$C30:$AZ30,COUNTIF(Data_Baseline!$C30:$AZ30,0)+1),Data_Baseline!AS30)))),"")</f>
        <v/>
      </c>
      <c r="AU30" s="79" t="str">
        <f>IFERROR(IF(Data_Baseline!AT30="","",IF($C$3="On",IF(AU$3&lt;=$B$2,SMALL(Data_Baseline!$C30:$AZ30,COUNTIF(Data_Baseline!$C30:$AZ30,0)+1)/MAX(Data_Baseline!$C30:$AZ30),IF(Data_Baseline!AT30=0,SMALL(Data_Baseline!$C30:$AZ30,COUNTIF(Data_Baseline!$C30:$AZ30,0)+1)/MAX(Data_Baseline!$C30:$AZ30),Data_Baseline!AT30/MAX(Data_Baseline!$C30:$AZ30))),IF(AU$3&lt;=$B$2,SMALL(Data_Baseline!$C30:$AZ30,COUNTIF(Data_Baseline!$C30:$AZ30,0)+1),IF(Data_Baseline!AT30=0,SMALL(Data_Baseline!$C30:$AZ30,COUNTIF(Data_Baseline!$C30:$AZ30,0)+1),Data_Baseline!AT30)))),"")</f>
        <v/>
      </c>
      <c r="AV30" s="79" t="str">
        <f>IFERROR(IF(Data_Baseline!AU30="","",IF($C$3="On",IF(AV$3&lt;=$B$2,SMALL(Data_Baseline!$C30:$AZ30,COUNTIF(Data_Baseline!$C30:$AZ30,0)+1)/MAX(Data_Baseline!$C30:$AZ30),IF(Data_Baseline!AU30=0,SMALL(Data_Baseline!$C30:$AZ30,COUNTIF(Data_Baseline!$C30:$AZ30,0)+1)/MAX(Data_Baseline!$C30:$AZ30),Data_Baseline!AU30/MAX(Data_Baseline!$C30:$AZ30))),IF(AV$3&lt;=$B$2,SMALL(Data_Baseline!$C30:$AZ30,COUNTIF(Data_Baseline!$C30:$AZ30,0)+1),IF(Data_Baseline!AU30=0,SMALL(Data_Baseline!$C30:$AZ30,COUNTIF(Data_Baseline!$C30:$AZ30,0)+1),Data_Baseline!AU30)))),"")</f>
        <v/>
      </c>
      <c r="AW30" s="79" t="str">
        <f>IFERROR(IF(Data_Baseline!AV30="","",IF($C$3="On",IF(AW$3&lt;=$B$2,SMALL(Data_Baseline!$C30:$AZ30,COUNTIF(Data_Baseline!$C30:$AZ30,0)+1)/MAX(Data_Baseline!$C30:$AZ30),IF(Data_Baseline!AV30=0,SMALL(Data_Baseline!$C30:$AZ30,COUNTIF(Data_Baseline!$C30:$AZ30,0)+1)/MAX(Data_Baseline!$C30:$AZ30),Data_Baseline!AV30/MAX(Data_Baseline!$C30:$AZ30))),IF(AW$3&lt;=$B$2,SMALL(Data_Baseline!$C30:$AZ30,COUNTIF(Data_Baseline!$C30:$AZ30,0)+1),IF(Data_Baseline!AV30=0,SMALL(Data_Baseline!$C30:$AZ30,COUNTIF(Data_Baseline!$C30:$AZ30,0)+1),Data_Baseline!AV30)))),"")</f>
        <v/>
      </c>
      <c r="AX30" s="79" t="str">
        <f>IFERROR(IF(Data_Baseline!AW30="","",IF($C$3="On",IF(AX$3&lt;=$B$2,SMALL(Data_Baseline!$C30:$AZ30,COUNTIF(Data_Baseline!$C30:$AZ30,0)+1)/MAX(Data_Baseline!$C30:$AZ30),IF(Data_Baseline!AW30=0,SMALL(Data_Baseline!$C30:$AZ30,COUNTIF(Data_Baseline!$C30:$AZ30,0)+1)/MAX(Data_Baseline!$C30:$AZ30),Data_Baseline!AW30/MAX(Data_Baseline!$C30:$AZ30))),IF(AX$3&lt;=$B$2,SMALL(Data_Baseline!$C30:$AZ30,COUNTIF(Data_Baseline!$C30:$AZ30,0)+1),IF(Data_Baseline!AW30=0,SMALL(Data_Baseline!$C30:$AZ30,COUNTIF(Data_Baseline!$C30:$AZ30,0)+1),Data_Baseline!AW30)))),"")</f>
        <v/>
      </c>
      <c r="AY30" s="79" t="str">
        <f>IFERROR(IF(Data_Baseline!AX30="","",IF($C$3="On",IF(AY$3&lt;=$B$2,SMALL(Data_Baseline!$C30:$AZ30,COUNTIF(Data_Baseline!$C30:$AZ30,0)+1)/MAX(Data_Baseline!$C30:$AZ30),IF(Data_Baseline!AX30=0,SMALL(Data_Baseline!$C30:$AZ30,COUNTIF(Data_Baseline!$C30:$AZ30,0)+1)/MAX(Data_Baseline!$C30:$AZ30),Data_Baseline!AX30/MAX(Data_Baseline!$C30:$AZ30))),IF(AY$3&lt;=$B$2,SMALL(Data_Baseline!$C30:$AZ30,COUNTIF(Data_Baseline!$C30:$AZ30,0)+1),IF(Data_Baseline!AX30=0,SMALL(Data_Baseline!$C30:$AZ30,COUNTIF(Data_Baseline!$C30:$AZ30,0)+1),Data_Baseline!AX30)))),"")</f>
        <v/>
      </c>
      <c r="AZ30" s="79" t="str">
        <f>IFERROR(IF(Data_Baseline!AY30="","",IF($C$3="On",IF(AZ$3&lt;=$B$2,SMALL(Data_Baseline!$C30:$AZ30,COUNTIF(Data_Baseline!$C30:$AZ30,0)+1)/MAX(Data_Baseline!$C30:$AZ30),IF(Data_Baseline!AY30=0,SMALL(Data_Baseline!$C30:$AZ30,COUNTIF(Data_Baseline!$C30:$AZ30,0)+1)/MAX(Data_Baseline!$C30:$AZ30),Data_Baseline!AY30/MAX(Data_Baseline!$C30:$AZ30))),IF(AZ$3&lt;=$B$2,SMALL(Data_Baseline!$C30:$AZ30,COUNTIF(Data_Baseline!$C30:$AZ30,0)+1),IF(Data_Baseline!AY30=0,SMALL(Data_Baseline!$C30:$AZ30,COUNTIF(Data_Baseline!$C30:$AZ30,0)+1),Data_Baseline!AY30)))),"")</f>
        <v/>
      </c>
      <c r="BA30" s="79" t="str">
        <f>IFERROR(IF(Data_Baseline!AZ30="","",IF($C$3="On",IF(BA$3&lt;=$B$2,SMALL(Data_Baseline!$C30:$AZ30,COUNTIF(Data_Baseline!$C30:$AZ30,0)+1)/MAX(Data_Baseline!$C30:$AZ30),IF(Data_Baseline!AZ30=0,SMALL(Data_Baseline!$C30:$AZ30,COUNTIF(Data_Baseline!$C30:$AZ30,0)+1)/MAX(Data_Baseline!$C30:$AZ30),Data_Baseline!AZ30/MAX(Data_Baseline!$C30:$AZ30))),IF(BA$3&lt;=$B$2,SMALL(Data_Baseline!$C30:$AZ30,COUNTIF(Data_Baseline!$C30:$AZ30,0)+1),IF(Data_Baseline!AZ30=0,SMALL(Data_Baseline!$C30:$AZ30,COUNTIF(Data_Baseline!$C30:$AZ30,0)+1),Data_Baseline!AZ30)))),"")</f>
        <v/>
      </c>
      <c r="BB30" s="79">
        <f ca="1">IF(Data_Initial!BA30="",1,0)</f>
        <v>1</v>
      </c>
      <c r="BC30" s="2" t="str">
        <f t="shared" ca="1" si="0"/>
        <v>3N_OtsA</v>
      </c>
      <c r="BD30" s="79" t="str">
        <f t="shared" ca="1" si="1"/>
        <v>3N</v>
      </c>
      <c r="BE30" s="79" t="str">
        <f ca="1">Data_Initial!BC30</f>
        <v>OtsA</v>
      </c>
      <c r="BF30" s="79" t="str">
        <f ca="1">Data_Initial!BB30</f>
        <v>2_1</v>
      </c>
      <c r="BG30" s="79">
        <f ca="1">IFERROR((INDIRECT("Plate"&amp;Data!A30&amp;"_C!"&amp;CHAR(RIGHT(Data!B30,LEN(Data!B30)-1)+65)&amp;CODE(LEFT(Data!B30,1))-58)),"")</f>
        <v>0</v>
      </c>
      <c r="BH30" s="79" t="str">
        <f ca="1">Data_Initial!BA30</f>
        <v/>
      </c>
      <c r="BI30" s="79">
        <f t="shared" ca="1" si="2"/>
        <v>6.9707355711866458E-5</v>
      </c>
      <c r="BJ30" s="79" t="str">
        <f ca="1">IF(BH30="N",1+MAX($BJ$3:BJ29),"")</f>
        <v/>
      </c>
      <c r="BK30" s="79"/>
      <c r="BL30" s="79"/>
      <c r="BM30" s="79"/>
      <c r="BN30" s="79"/>
      <c r="BO30" s="79"/>
      <c r="BP30" s="79"/>
      <c r="BQ30" s="79"/>
      <c r="BR30" s="79"/>
      <c r="BS30" s="79"/>
      <c r="BT30" s="79"/>
      <c r="BU30" s="79"/>
      <c r="BV30" s="79"/>
      <c r="BW30" s="79"/>
      <c r="BX30" s="79"/>
      <c r="BY30" s="79"/>
      <c r="BZ30" s="79"/>
    </row>
    <row r="31" spans="1:78" x14ac:dyDescent="0.25">
      <c r="A31" s="79">
        <f ca="1">IF(BH31="N","N"&amp;BJ31,IF(BB31=0,"",MAX($A$3:A30)+1))</f>
        <v>28</v>
      </c>
      <c r="B31" s="79" t="str">
        <f ca="1">Data_Initial!A31&amp;C31</f>
        <v>1D4</v>
      </c>
      <c r="C31" s="79" t="str">
        <f ca="1">Data_Initial!B31</f>
        <v>D4</v>
      </c>
      <c r="D31" s="79">
        <f ca="1">IFERROR(IF(Data_Baseline!C31="","",IF($C$3="On",IF(D$3&lt;=$B$2,SMALL(Data_Baseline!$C31:$AZ31,COUNTIF(Data_Baseline!$C31:$AZ31,0)+1)/MAX(Data_Baseline!$C31:$AZ31),IF(Data_Baseline!C31=0,SMALL(Data_Baseline!$C31:$AZ31,COUNTIF(Data_Baseline!$C31:$AZ31,0)+1)/MAX(Data_Baseline!$C31:$AZ31),Data_Baseline!C31/MAX(Data_Baseline!$C31:$AZ31))),IF(D$3&lt;=$B$2,SMALL(Data_Baseline!$C31:$AZ31,COUNTIF(Data_Baseline!$C31:$AZ31,0)+1),IF(Data_Baseline!C31=0,SMALL(Data_Baseline!$C31:$AZ31,COUNTIF(Data_Baseline!$C31:$AZ31,0)+1),Data_Baseline!C31)))),"")</f>
        <v>1.5331177091762658E-4</v>
      </c>
      <c r="E31" s="79">
        <f ca="1">IFERROR(IF(Data_Baseline!D31="","",IF($C$3="On",IF(E$3&lt;=$B$2,SMALL(Data_Baseline!$C31:$AZ31,COUNTIF(Data_Baseline!$C31:$AZ31,0)+1)/MAX(Data_Baseline!$C31:$AZ31),IF(Data_Baseline!D31=0,SMALL(Data_Baseline!$C31:$AZ31,COUNTIF(Data_Baseline!$C31:$AZ31,0)+1)/MAX(Data_Baseline!$C31:$AZ31),Data_Baseline!D31/MAX(Data_Baseline!$C31:$AZ31))),IF(E$3&lt;=$B$2,SMALL(Data_Baseline!$C31:$AZ31,COUNTIF(Data_Baseline!$C31:$AZ31,0)+1),IF(Data_Baseline!D31=0,SMALL(Data_Baseline!$C31:$AZ31,COUNTIF(Data_Baseline!$C31:$AZ31,0)+1),Data_Baseline!D31)))),"")</f>
        <v>1.5331177091762658E-4</v>
      </c>
      <c r="F31" s="79">
        <f ca="1">IFERROR(IF(Data_Baseline!E31="","",IF($C$3="On",IF(F$3&lt;=$B$2,SMALL(Data_Baseline!$C31:$AZ31,COUNTIF(Data_Baseline!$C31:$AZ31,0)+1)/MAX(Data_Baseline!$C31:$AZ31),IF(Data_Baseline!E31=0,SMALL(Data_Baseline!$C31:$AZ31,COUNTIF(Data_Baseline!$C31:$AZ31,0)+1)/MAX(Data_Baseline!$C31:$AZ31),Data_Baseline!E31/MAX(Data_Baseline!$C31:$AZ31))),IF(F$3&lt;=$B$2,SMALL(Data_Baseline!$C31:$AZ31,COUNTIF(Data_Baseline!$C31:$AZ31,0)+1),IF(Data_Baseline!E31=0,SMALL(Data_Baseline!$C31:$AZ31,COUNTIF(Data_Baseline!$C31:$AZ31,0)+1),Data_Baseline!E31)))),"")</f>
        <v>1.5331177091762658E-4</v>
      </c>
      <c r="G31" s="79">
        <f ca="1">IFERROR(IF(Data_Baseline!F31="","",IF($C$3="On",IF(G$3&lt;=$B$2,SMALL(Data_Baseline!$C31:$AZ31,COUNTIF(Data_Baseline!$C31:$AZ31,0)+1)/MAX(Data_Baseline!$C31:$AZ31),IF(Data_Baseline!F31=0,SMALL(Data_Baseline!$C31:$AZ31,COUNTIF(Data_Baseline!$C31:$AZ31,0)+1)/MAX(Data_Baseline!$C31:$AZ31),Data_Baseline!F31/MAX(Data_Baseline!$C31:$AZ31))),IF(G$3&lt;=$B$2,SMALL(Data_Baseline!$C31:$AZ31,COUNTIF(Data_Baseline!$C31:$AZ31,0)+1),IF(Data_Baseline!F31=0,SMALL(Data_Baseline!$C31:$AZ31,COUNTIF(Data_Baseline!$C31:$AZ31,0)+1),Data_Baseline!F31)))),"")</f>
        <v>1.5331177091762658E-4</v>
      </c>
      <c r="H31" s="79">
        <f ca="1">IFERROR(IF(Data_Baseline!G31="","",IF($C$3="On",IF(H$3&lt;=$B$2,SMALL(Data_Baseline!$C31:$AZ31,COUNTIF(Data_Baseline!$C31:$AZ31,0)+1)/MAX(Data_Baseline!$C31:$AZ31),IF(Data_Baseline!G31=0,SMALL(Data_Baseline!$C31:$AZ31,COUNTIF(Data_Baseline!$C31:$AZ31,0)+1)/MAX(Data_Baseline!$C31:$AZ31),Data_Baseline!G31/MAX(Data_Baseline!$C31:$AZ31))),IF(H$3&lt;=$B$2,SMALL(Data_Baseline!$C31:$AZ31,COUNTIF(Data_Baseline!$C31:$AZ31,0)+1),IF(Data_Baseline!G31=0,SMALL(Data_Baseline!$C31:$AZ31,COUNTIF(Data_Baseline!$C31:$AZ31,0)+1),Data_Baseline!G31)))),"")</f>
        <v>1.5331177091762658E-4</v>
      </c>
      <c r="I31" s="79">
        <f ca="1">IFERROR(IF(Data_Baseline!H31="","",IF($C$3="On",IF(I$3&lt;=$B$2,SMALL(Data_Baseline!$C31:$AZ31,COUNTIF(Data_Baseline!$C31:$AZ31,0)+1)/MAX(Data_Baseline!$C31:$AZ31),IF(Data_Baseline!H31=0,SMALL(Data_Baseline!$C31:$AZ31,COUNTIF(Data_Baseline!$C31:$AZ31,0)+1)/MAX(Data_Baseline!$C31:$AZ31),Data_Baseline!H31/MAX(Data_Baseline!$C31:$AZ31))),IF(I$3&lt;=$B$2,SMALL(Data_Baseline!$C31:$AZ31,COUNTIF(Data_Baseline!$C31:$AZ31,0)+1),IF(Data_Baseline!H31=0,SMALL(Data_Baseline!$C31:$AZ31,COUNTIF(Data_Baseline!$C31:$AZ31,0)+1),Data_Baseline!H31)))),"")</f>
        <v>1.5331177091762658E-4</v>
      </c>
      <c r="J31" s="79">
        <f ca="1">IFERROR(IF(Data_Baseline!I31="","",IF($C$3="On",IF(J$3&lt;=$B$2,SMALL(Data_Baseline!$C31:$AZ31,COUNTIF(Data_Baseline!$C31:$AZ31,0)+1)/MAX(Data_Baseline!$C31:$AZ31),IF(Data_Baseline!I31=0,SMALL(Data_Baseline!$C31:$AZ31,COUNTIF(Data_Baseline!$C31:$AZ31,0)+1)/MAX(Data_Baseline!$C31:$AZ31),Data_Baseline!I31/MAX(Data_Baseline!$C31:$AZ31))),IF(J$3&lt;=$B$2,SMALL(Data_Baseline!$C31:$AZ31,COUNTIF(Data_Baseline!$C31:$AZ31,0)+1),IF(Data_Baseline!I31=0,SMALL(Data_Baseline!$C31:$AZ31,COUNTIF(Data_Baseline!$C31:$AZ31,0)+1),Data_Baseline!I31)))),"")</f>
        <v>1.5331177091762658E-4</v>
      </c>
      <c r="K31" s="79">
        <f ca="1">IFERROR(IF(Data_Baseline!J31="","",IF($C$3="On",IF(K$3&lt;=$B$2,SMALL(Data_Baseline!$C31:$AZ31,COUNTIF(Data_Baseline!$C31:$AZ31,0)+1)/MAX(Data_Baseline!$C31:$AZ31),IF(Data_Baseline!J31=0,SMALL(Data_Baseline!$C31:$AZ31,COUNTIF(Data_Baseline!$C31:$AZ31,0)+1)/MAX(Data_Baseline!$C31:$AZ31),Data_Baseline!J31/MAX(Data_Baseline!$C31:$AZ31))),IF(K$3&lt;=$B$2,SMALL(Data_Baseline!$C31:$AZ31,COUNTIF(Data_Baseline!$C31:$AZ31,0)+1),IF(Data_Baseline!J31=0,SMALL(Data_Baseline!$C31:$AZ31,COUNTIF(Data_Baseline!$C31:$AZ31,0)+1),Data_Baseline!J31)))),"")</f>
        <v>1.5331177091762658E-4</v>
      </c>
      <c r="L31" s="79">
        <f ca="1">IFERROR(IF(Data_Baseline!K31="","",IF($C$3="On",IF(L$3&lt;=$B$2,SMALL(Data_Baseline!$C31:$AZ31,COUNTIF(Data_Baseline!$C31:$AZ31,0)+1)/MAX(Data_Baseline!$C31:$AZ31),IF(Data_Baseline!K31=0,SMALL(Data_Baseline!$C31:$AZ31,COUNTIF(Data_Baseline!$C31:$AZ31,0)+1)/MAX(Data_Baseline!$C31:$AZ31),Data_Baseline!K31/MAX(Data_Baseline!$C31:$AZ31))),IF(L$3&lt;=$B$2,SMALL(Data_Baseline!$C31:$AZ31,COUNTIF(Data_Baseline!$C31:$AZ31,0)+1),IF(Data_Baseline!K31=0,SMALL(Data_Baseline!$C31:$AZ31,COUNTIF(Data_Baseline!$C31:$AZ31,0)+1),Data_Baseline!K31)))),"")</f>
        <v>1.5331177091762658E-4</v>
      </c>
      <c r="M31" s="79">
        <f ca="1">IFERROR(IF(Data_Baseline!L31="","",IF($C$3="On",IF(M$3&lt;=$B$2,SMALL(Data_Baseline!$C31:$AZ31,COUNTIF(Data_Baseline!$C31:$AZ31,0)+1)/MAX(Data_Baseline!$C31:$AZ31),IF(Data_Baseline!L31=0,SMALL(Data_Baseline!$C31:$AZ31,COUNTIF(Data_Baseline!$C31:$AZ31,0)+1)/MAX(Data_Baseline!$C31:$AZ31),Data_Baseline!L31/MAX(Data_Baseline!$C31:$AZ31))),IF(M$3&lt;=$B$2,SMALL(Data_Baseline!$C31:$AZ31,COUNTIF(Data_Baseline!$C31:$AZ31,0)+1),IF(Data_Baseline!L31=0,SMALL(Data_Baseline!$C31:$AZ31,COUNTIF(Data_Baseline!$C31:$AZ31,0)+1),Data_Baseline!L31)))),"")</f>
        <v>1.5331177091762658E-4</v>
      </c>
      <c r="N31" s="79">
        <f ca="1">IFERROR(IF(Data_Baseline!M31="","",IF($C$3="On",IF(N$3&lt;=$B$2,SMALL(Data_Baseline!$C31:$AZ31,COUNTIF(Data_Baseline!$C31:$AZ31,0)+1)/MAX(Data_Baseline!$C31:$AZ31),IF(Data_Baseline!M31=0,SMALL(Data_Baseline!$C31:$AZ31,COUNTIF(Data_Baseline!$C31:$AZ31,0)+1)/MAX(Data_Baseline!$C31:$AZ31),Data_Baseline!M31/MAX(Data_Baseline!$C31:$AZ31))),IF(N$3&lt;=$B$2,SMALL(Data_Baseline!$C31:$AZ31,COUNTIF(Data_Baseline!$C31:$AZ31,0)+1),IF(Data_Baseline!M31=0,SMALL(Data_Baseline!$C31:$AZ31,COUNTIF(Data_Baseline!$C31:$AZ31,0)+1),Data_Baseline!M31)))),"")</f>
        <v>1.5331177091762658E-4</v>
      </c>
      <c r="O31" s="79">
        <f ca="1">IFERROR(IF(Data_Baseline!N31="","",IF($C$3="On",IF(O$3&lt;=$B$2,SMALL(Data_Baseline!$C31:$AZ31,COUNTIF(Data_Baseline!$C31:$AZ31,0)+1)/MAX(Data_Baseline!$C31:$AZ31),IF(Data_Baseline!N31=0,SMALL(Data_Baseline!$C31:$AZ31,COUNTIF(Data_Baseline!$C31:$AZ31,0)+1)/MAX(Data_Baseline!$C31:$AZ31),Data_Baseline!N31/MAX(Data_Baseline!$C31:$AZ31))),IF(O$3&lt;=$B$2,SMALL(Data_Baseline!$C31:$AZ31,COUNTIF(Data_Baseline!$C31:$AZ31,0)+1),IF(Data_Baseline!N31=0,SMALL(Data_Baseline!$C31:$AZ31,COUNTIF(Data_Baseline!$C31:$AZ31,0)+1),Data_Baseline!N31)))),"")</f>
        <v>1.5331177091762658E-4</v>
      </c>
      <c r="P31" s="79">
        <f ca="1">IFERROR(IF(Data_Baseline!O31="","",IF($C$3="On",IF(P$3&lt;=$B$2,SMALL(Data_Baseline!$C31:$AZ31,COUNTIF(Data_Baseline!$C31:$AZ31,0)+1)/MAX(Data_Baseline!$C31:$AZ31),IF(Data_Baseline!O31=0,SMALL(Data_Baseline!$C31:$AZ31,COUNTIF(Data_Baseline!$C31:$AZ31,0)+1)/MAX(Data_Baseline!$C31:$AZ31),Data_Baseline!O31/MAX(Data_Baseline!$C31:$AZ31))),IF(P$3&lt;=$B$2,SMALL(Data_Baseline!$C31:$AZ31,COUNTIF(Data_Baseline!$C31:$AZ31,0)+1),IF(Data_Baseline!O31=0,SMALL(Data_Baseline!$C31:$AZ31,COUNTIF(Data_Baseline!$C31:$AZ31,0)+1),Data_Baseline!O31)))),"")</f>
        <v>1.5331177091762658E-4</v>
      </c>
      <c r="Q31" s="79">
        <f ca="1">IFERROR(IF(Data_Baseline!P31="","",IF($C$3="On",IF(Q$3&lt;=$B$2,SMALL(Data_Baseline!$C31:$AZ31,COUNTIF(Data_Baseline!$C31:$AZ31,0)+1)/MAX(Data_Baseline!$C31:$AZ31),IF(Data_Baseline!P31=0,SMALL(Data_Baseline!$C31:$AZ31,COUNTIF(Data_Baseline!$C31:$AZ31,0)+1)/MAX(Data_Baseline!$C31:$AZ31),Data_Baseline!P31/MAX(Data_Baseline!$C31:$AZ31))),IF(Q$3&lt;=$B$2,SMALL(Data_Baseline!$C31:$AZ31,COUNTIF(Data_Baseline!$C31:$AZ31,0)+1),IF(Data_Baseline!P31=0,SMALL(Data_Baseline!$C31:$AZ31,COUNTIF(Data_Baseline!$C31:$AZ31,0)+1),Data_Baseline!P31)))),"")</f>
        <v>1.5331177091762658E-4</v>
      </c>
      <c r="R31" s="79">
        <f ca="1">IFERROR(IF(Data_Baseline!Q31="","",IF($C$3="On",IF(R$3&lt;=$B$2,SMALL(Data_Baseline!$C31:$AZ31,COUNTIF(Data_Baseline!$C31:$AZ31,0)+1)/MAX(Data_Baseline!$C31:$AZ31),IF(Data_Baseline!Q31=0,SMALL(Data_Baseline!$C31:$AZ31,COUNTIF(Data_Baseline!$C31:$AZ31,0)+1)/MAX(Data_Baseline!$C31:$AZ31),Data_Baseline!Q31/MAX(Data_Baseline!$C31:$AZ31))),IF(R$3&lt;=$B$2,SMALL(Data_Baseline!$C31:$AZ31,COUNTIF(Data_Baseline!$C31:$AZ31,0)+1),IF(Data_Baseline!Q31=0,SMALL(Data_Baseline!$C31:$AZ31,COUNTIF(Data_Baseline!$C31:$AZ31,0)+1),Data_Baseline!Q31)))),"")</f>
        <v>1.5331177091762658E-4</v>
      </c>
      <c r="S31" s="79">
        <f ca="1">IFERROR(IF(Data_Baseline!R31="","",IF($C$3="On",IF(S$3&lt;=$B$2,SMALL(Data_Baseline!$C31:$AZ31,COUNTIF(Data_Baseline!$C31:$AZ31,0)+1)/MAX(Data_Baseline!$C31:$AZ31),IF(Data_Baseline!R31=0,SMALL(Data_Baseline!$C31:$AZ31,COUNTIF(Data_Baseline!$C31:$AZ31,0)+1)/MAX(Data_Baseline!$C31:$AZ31),Data_Baseline!R31/MAX(Data_Baseline!$C31:$AZ31))),IF(S$3&lt;=$B$2,SMALL(Data_Baseline!$C31:$AZ31,COUNTIF(Data_Baseline!$C31:$AZ31,0)+1),IF(Data_Baseline!R31=0,SMALL(Data_Baseline!$C31:$AZ31,COUNTIF(Data_Baseline!$C31:$AZ31,0)+1),Data_Baseline!R31)))),"")</f>
        <v>1.5331177091762658E-4</v>
      </c>
      <c r="T31" s="79">
        <f ca="1">IFERROR(IF(Data_Baseline!S31="","",IF($C$3="On",IF(T$3&lt;=$B$2,SMALL(Data_Baseline!$C31:$AZ31,COUNTIF(Data_Baseline!$C31:$AZ31,0)+1)/MAX(Data_Baseline!$C31:$AZ31),IF(Data_Baseline!S31=0,SMALL(Data_Baseline!$C31:$AZ31,COUNTIF(Data_Baseline!$C31:$AZ31,0)+1)/MAX(Data_Baseline!$C31:$AZ31),Data_Baseline!S31/MAX(Data_Baseline!$C31:$AZ31))),IF(T$3&lt;=$B$2,SMALL(Data_Baseline!$C31:$AZ31,COUNTIF(Data_Baseline!$C31:$AZ31,0)+1),IF(Data_Baseline!S31=0,SMALL(Data_Baseline!$C31:$AZ31,COUNTIF(Data_Baseline!$C31:$AZ31,0)+1),Data_Baseline!S31)))),"")</f>
        <v>1.5331177091762658E-4</v>
      </c>
      <c r="U31" s="79">
        <f ca="1">IFERROR(IF(Data_Baseline!T31="","",IF($C$3="On",IF(U$3&lt;=$B$2,SMALL(Data_Baseline!$C31:$AZ31,COUNTIF(Data_Baseline!$C31:$AZ31,0)+1)/MAX(Data_Baseline!$C31:$AZ31),IF(Data_Baseline!T31=0,SMALL(Data_Baseline!$C31:$AZ31,COUNTIF(Data_Baseline!$C31:$AZ31,0)+1)/MAX(Data_Baseline!$C31:$AZ31),Data_Baseline!T31/MAX(Data_Baseline!$C31:$AZ31))),IF(U$3&lt;=$B$2,SMALL(Data_Baseline!$C31:$AZ31,COUNTIF(Data_Baseline!$C31:$AZ31,0)+1),IF(Data_Baseline!T31=0,SMALL(Data_Baseline!$C31:$AZ31,COUNTIF(Data_Baseline!$C31:$AZ31,0)+1),Data_Baseline!T31)))),"")</f>
        <v>1.5331177091762658E-4</v>
      </c>
      <c r="V31" s="79">
        <f ca="1">IFERROR(IF(Data_Baseline!U31="","",IF($C$3="On",IF(V$3&lt;=$B$2,SMALL(Data_Baseline!$C31:$AZ31,COUNTIF(Data_Baseline!$C31:$AZ31,0)+1)/MAX(Data_Baseline!$C31:$AZ31),IF(Data_Baseline!U31=0,SMALL(Data_Baseline!$C31:$AZ31,COUNTIF(Data_Baseline!$C31:$AZ31,0)+1)/MAX(Data_Baseline!$C31:$AZ31),Data_Baseline!U31/MAX(Data_Baseline!$C31:$AZ31))),IF(V$3&lt;=$B$2,SMALL(Data_Baseline!$C31:$AZ31,COUNTIF(Data_Baseline!$C31:$AZ31,0)+1),IF(Data_Baseline!U31=0,SMALL(Data_Baseline!$C31:$AZ31,COUNTIF(Data_Baseline!$C31:$AZ31,0)+1),Data_Baseline!U31)))),"")</f>
        <v>1.5331177091762658E-4</v>
      </c>
      <c r="W31" s="79">
        <f ca="1">IFERROR(IF(Data_Baseline!V31="","",IF($C$3="On",IF(W$3&lt;=$B$2,SMALL(Data_Baseline!$C31:$AZ31,COUNTIF(Data_Baseline!$C31:$AZ31,0)+1)/MAX(Data_Baseline!$C31:$AZ31),IF(Data_Baseline!V31=0,SMALL(Data_Baseline!$C31:$AZ31,COUNTIF(Data_Baseline!$C31:$AZ31,0)+1)/MAX(Data_Baseline!$C31:$AZ31),Data_Baseline!V31/MAX(Data_Baseline!$C31:$AZ31))),IF(W$3&lt;=$B$2,SMALL(Data_Baseline!$C31:$AZ31,COUNTIF(Data_Baseline!$C31:$AZ31,0)+1),IF(Data_Baseline!V31=0,SMALL(Data_Baseline!$C31:$AZ31,COUNTIF(Data_Baseline!$C31:$AZ31,0)+1),Data_Baseline!V31)))),"")</f>
        <v>1.5331177091762658E-4</v>
      </c>
      <c r="X31" s="79">
        <f ca="1">IFERROR(IF(Data_Baseline!W31="","",IF($C$3="On",IF(X$3&lt;=$B$2,SMALL(Data_Baseline!$C31:$AZ31,COUNTIF(Data_Baseline!$C31:$AZ31,0)+1)/MAX(Data_Baseline!$C31:$AZ31),IF(Data_Baseline!W31=0,SMALL(Data_Baseline!$C31:$AZ31,COUNTIF(Data_Baseline!$C31:$AZ31,0)+1)/MAX(Data_Baseline!$C31:$AZ31),Data_Baseline!W31/MAX(Data_Baseline!$C31:$AZ31))),IF(X$3&lt;=$B$2,SMALL(Data_Baseline!$C31:$AZ31,COUNTIF(Data_Baseline!$C31:$AZ31,0)+1),IF(Data_Baseline!W31=0,SMALL(Data_Baseline!$C31:$AZ31,COUNTIF(Data_Baseline!$C31:$AZ31,0)+1),Data_Baseline!W31)))),"")</f>
        <v>1.5331177091762658E-4</v>
      </c>
      <c r="Y31" s="79">
        <f ca="1">IFERROR(IF(Data_Baseline!X31="","",IF($C$3="On",IF(Y$3&lt;=$B$2,SMALL(Data_Baseline!$C31:$AZ31,COUNTIF(Data_Baseline!$C31:$AZ31,0)+1)/MAX(Data_Baseline!$C31:$AZ31),IF(Data_Baseline!X31=0,SMALL(Data_Baseline!$C31:$AZ31,COUNTIF(Data_Baseline!$C31:$AZ31,0)+1)/MAX(Data_Baseline!$C31:$AZ31),Data_Baseline!X31/MAX(Data_Baseline!$C31:$AZ31))),IF(Y$3&lt;=$B$2,SMALL(Data_Baseline!$C31:$AZ31,COUNTIF(Data_Baseline!$C31:$AZ31,0)+1),IF(Data_Baseline!X31=0,SMALL(Data_Baseline!$C31:$AZ31,COUNTIF(Data_Baseline!$C31:$AZ31,0)+1),Data_Baseline!X31)))),"")</f>
        <v>1.5331177091762658E-4</v>
      </c>
      <c r="Z31" s="79">
        <f ca="1">IFERROR(IF(Data_Baseline!Y31="","",IF($C$3="On",IF(Z$3&lt;=$B$2,SMALL(Data_Baseline!$C31:$AZ31,COUNTIF(Data_Baseline!$C31:$AZ31,0)+1)/MAX(Data_Baseline!$C31:$AZ31),IF(Data_Baseline!Y31=0,SMALL(Data_Baseline!$C31:$AZ31,COUNTIF(Data_Baseline!$C31:$AZ31,0)+1)/MAX(Data_Baseline!$C31:$AZ31),Data_Baseline!Y31/MAX(Data_Baseline!$C31:$AZ31))),IF(Z$3&lt;=$B$2,SMALL(Data_Baseline!$C31:$AZ31,COUNTIF(Data_Baseline!$C31:$AZ31,0)+1),IF(Data_Baseline!Y31=0,SMALL(Data_Baseline!$C31:$AZ31,COUNTIF(Data_Baseline!$C31:$AZ31,0)+1),Data_Baseline!Y31)))),"")</f>
        <v>1.5331177091762658E-4</v>
      </c>
      <c r="AA31" s="79">
        <f ca="1">IFERROR(IF(Data_Baseline!Z31="","",IF($C$3="On",IF(AA$3&lt;=$B$2,SMALL(Data_Baseline!$C31:$AZ31,COUNTIF(Data_Baseline!$C31:$AZ31,0)+1)/MAX(Data_Baseline!$C31:$AZ31),IF(Data_Baseline!Z31=0,SMALL(Data_Baseline!$C31:$AZ31,COUNTIF(Data_Baseline!$C31:$AZ31,0)+1)/MAX(Data_Baseline!$C31:$AZ31),Data_Baseline!Z31/MAX(Data_Baseline!$C31:$AZ31))),IF(AA$3&lt;=$B$2,SMALL(Data_Baseline!$C31:$AZ31,COUNTIF(Data_Baseline!$C31:$AZ31,0)+1),IF(Data_Baseline!Z31=0,SMALL(Data_Baseline!$C31:$AZ31,COUNTIF(Data_Baseline!$C31:$AZ31,0)+1),Data_Baseline!Z31)))),"")</f>
        <v>2.6773118139265298E-3</v>
      </c>
      <c r="AB31" s="79">
        <f ca="1">IFERROR(IF(Data_Baseline!AA31="","",IF($C$3="On",IF(AB$3&lt;=$B$2,SMALL(Data_Baseline!$C31:$AZ31,COUNTIF(Data_Baseline!$C31:$AZ31,0)+1)/MAX(Data_Baseline!$C31:$AZ31),IF(Data_Baseline!AA31=0,SMALL(Data_Baseline!$C31:$AZ31,COUNTIF(Data_Baseline!$C31:$AZ31,0)+1)/MAX(Data_Baseline!$C31:$AZ31),Data_Baseline!AA31/MAX(Data_Baseline!$C31:$AZ31))),IF(AB$3&lt;=$B$2,SMALL(Data_Baseline!$C31:$AZ31,COUNTIF(Data_Baseline!$C31:$AZ31,0)+1),IF(Data_Baseline!AA31=0,SMALL(Data_Baseline!$C31:$AZ31,COUNTIF(Data_Baseline!$C31:$AZ31,0)+1),Data_Baseline!AA31)))),"")</f>
        <v>8.7944490468370544E-3</v>
      </c>
      <c r="AC31" s="79">
        <f ca="1">IFERROR(IF(Data_Baseline!AB31="","",IF($C$3="On",IF(AC$3&lt;=$B$2,SMALL(Data_Baseline!$C31:$AZ31,COUNTIF(Data_Baseline!$C31:$AZ31,0)+1)/MAX(Data_Baseline!$C31:$AZ31),IF(Data_Baseline!AB31=0,SMALL(Data_Baseline!$C31:$AZ31,COUNTIF(Data_Baseline!$C31:$AZ31,0)+1)/MAX(Data_Baseline!$C31:$AZ31),Data_Baseline!AB31/MAX(Data_Baseline!$C31:$AZ31))),IF(AC$3&lt;=$B$2,SMALL(Data_Baseline!$C31:$AZ31,COUNTIF(Data_Baseline!$C31:$AZ31,0)+1),IF(Data_Baseline!AB31=0,SMALL(Data_Baseline!$C31:$AZ31,COUNTIF(Data_Baseline!$C31:$AZ31,0)+1),Data_Baseline!AB31)))),"")</f>
        <v>2.1138018870141922E-2</v>
      </c>
      <c r="AD31" s="79">
        <f ca="1">IFERROR(IF(Data_Baseline!AC31="","",IF($C$3="On",IF(AD$3&lt;=$B$2,SMALL(Data_Baseline!$C31:$AZ31,COUNTIF(Data_Baseline!$C31:$AZ31,0)+1)/MAX(Data_Baseline!$C31:$AZ31),IF(Data_Baseline!AC31=0,SMALL(Data_Baseline!$C31:$AZ31,COUNTIF(Data_Baseline!$C31:$AZ31,0)+1)/MAX(Data_Baseline!$C31:$AZ31),Data_Baseline!AC31/MAX(Data_Baseline!$C31:$AZ31))),IF(AD$3&lt;=$B$2,SMALL(Data_Baseline!$C31:$AZ31,COUNTIF(Data_Baseline!$C31:$AZ31,0)+1),IF(Data_Baseline!AC31=0,SMALL(Data_Baseline!$C31:$AZ31,COUNTIF(Data_Baseline!$C31:$AZ31,0)+1),Data_Baseline!AC31)))),"")</f>
        <v>4.4258080006776154E-2</v>
      </c>
      <c r="AE31" s="79">
        <f ca="1">IFERROR(IF(Data_Baseline!AD31="","",IF($C$3="On",IF(AE$3&lt;=$B$2,SMALL(Data_Baseline!$C31:$AZ31,COUNTIF(Data_Baseline!$C31:$AZ31,0)+1)/MAX(Data_Baseline!$C31:$AZ31),IF(Data_Baseline!AD31=0,SMALL(Data_Baseline!$C31:$AZ31,COUNTIF(Data_Baseline!$C31:$AZ31,0)+1)/MAX(Data_Baseline!$C31:$AZ31),Data_Baseline!AD31/MAX(Data_Baseline!$C31:$AZ31))),IF(AE$3&lt;=$B$2,SMALL(Data_Baseline!$C31:$AZ31,COUNTIF(Data_Baseline!$C31:$AZ31,0)+1),IF(Data_Baseline!AD31=0,SMALL(Data_Baseline!$C31:$AZ31,COUNTIF(Data_Baseline!$C31:$AZ31,0)+1),Data_Baseline!AD31)))),"")</f>
        <v>8.7383687305452401E-2</v>
      </c>
      <c r="AF31" s="79">
        <f ca="1">IFERROR(IF(Data_Baseline!AE31="","",IF($C$3="On",IF(AF$3&lt;=$B$2,SMALL(Data_Baseline!$C31:$AZ31,COUNTIF(Data_Baseline!$C31:$AZ31,0)+1)/MAX(Data_Baseline!$C31:$AZ31),IF(Data_Baseline!AE31=0,SMALL(Data_Baseline!$C31:$AZ31,COUNTIF(Data_Baseline!$C31:$AZ31,0)+1)/MAX(Data_Baseline!$C31:$AZ31),Data_Baseline!AE31/MAX(Data_Baseline!$C31:$AZ31))),IF(AF$3&lt;=$B$2,SMALL(Data_Baseline!$C31:$AZ31,COUNTIF(Data_Baseline!$C31:$AZ31,0)+1),IF(Data_Baseline!AE31=0,SMALL(Data_Baseline!$C31:$AZ31,COUNTIF(Data_Baseline!$C31:$AZ31,0)+1),Data_Baseline!AE31)))),"")</f>
        <v>0.16266811929324188</v>
      </c>
      <c r="AG31" s="79">
        <f ca="1">IFERROR(IF(Data_Baseline!AF31="","",IF($C$3="On",IF(AG$3&lt;=$B$2,SMALL(Data_Baseline!$C31:$AZ31,COUNTIF(Data_Baseline!$C31:$AZ31,0)+1)/MAX(Data_Baseline!$C31:$AZ31),IF(Data_Baseline!AF31=0,SMALL(Data_Baseline!$C31:$AZ31,COUNTIF(Data_Baseline!$C31:$AZ31,0)+1)/MAX(Data_Baseline!$C31:$AZ31),Data_Baseline!AF31/MAX(Data_Baseline!$C31:$AZ31))),IF(AG$3&lt;=$B$2,SMALL(Data_Baseline!$C31:$AZ31,COUNTIF(Data_Baseline!$C31:$AZ31,0)+1),IF(Data_Baseline!AF31=0,SMALL(Data_Baseline!$C31:$AZ31,COUNTIF(Data_Baseline!$C31:$AZ31,0)+1),Data_Baseline!AF31)))),"")</f>
        <v>0.28201543068394935</v>
      </c>
      <c r="AH31" s="79">
        <f ca="1">IFERROR(IF(Data_Baseline!AG31="","",IF($C$3="On",IF(AH$3&lt;=$B$2,SMALL(Data_Baseline!$C31:$AZ31,COUNTIF(Data_Baseline!$C31:$AZ31,0)+1)/MAX(Data_Baseline!$C31:$AZ31),IF(Data_Baseline!AG31=0,SMALL(Data_Baseline!$C31:$AZ31,COUNTIF(Data_Baseline!$C31:$AZ31,0)+1)/MAX(Data_Baseline!$C31:$AZ31),Data_Baseline!AG31/MAX(Data_Baseline!$C31:$AZ31))),IF(AH$3&lt;=$B$2,SMALL(Data_Baseline!$C31:$AZ31,COUNTIF(Data_Baseline!$C31:$AZ31,0)+1),IF(Data_Baseline!AG31=0,SMALL(Data_Baseline!$C31:$AZ31,COUNTIF(Data_Baseline!$C31:$AZ31,0)+1),Data_Baseline!AG31)))),"")</f>
        <v>0.43803485470906572</v>
      </c>
      <c r="AI31" s="79">
        <f ca="1">IFERROR(IF(Data_Baseline!AH31="","",IF($C$3="On",IF(AI$3&lt;=$B$2,SMALL(Data_Baseline!$C31:$AZ31,COUNTIF(Data_Baseline!$C31:$AZ31,0)+1)/MAX(Data_Baseline!$C31:$AZ31),IF(Data_Baseline!AH31=0,SMALL(Data_Baseline!$C31:$AZ31,COUNTIF(Data_Baseline!$C31:$AZ31,0)+1)/MAX(Data_Baseline!$C31:$AZ31),Data_Baseline!AH31/MAX(Data_Baseline!$C31:$AZ31))),IF(AI$3&lt;=$B$2,SMALL(Data_Baseline!$C31:$AZ31,COUNTIF(Data_Baseline!$C31:$AZ31,0)+1),IF(Data_Baseline!AH31=0,SMALL(Data_Baseline!$C31:$AZ31,COUNTIF(Data_Baseline!$C31:$AZ31,0)+1),Data_Baseline!AH31)))),"")</f>
        <v>0.60395023551850735</v>
      </c>
      <c r="AJ31" s="79">
        <f ca="1">IFERROR(IF(Data_Baseline!AI31="","",IF($C$3="On",IF(AJ$3&lt;=$B$2,SMALL(Data_Baseline!$C31:$AZ31,COUNTIF(Data_Baseline!$C31:$AZ31,0)+1)/MAX(Data_Baseline!$C31:$AZ31),IF(Data_Baseline!AI31=0,SMALL(Data_Baseline!$C31:$AZ31,COUNTIF(Data_Baseline!$C31:$AZ31,0)+1)/MAX(Data_Baseline!$C31:$AZ31),Data_Baseline!AI31/MAX(Data_Baseline!$C31:$AZ31))),IF(AJ$3&lt;=$B$2,SMALL(Data_Baseline!$C31:$AZ31,COUNTIF(Data_Baseline!$C31:$AZ31,0)+1),IF(Data_Baseline!AI31=0,SMALL(Data_Baseline!$C31:$AZ31,COUNTIF(Data_Baseline!$C31:$AZ31,0)+1),Data_Baseline!AI31)))),"")</f>
        <v>0.74672429175000288</v>
      </c>
      <c r="AK31" s="79">
        <f ca="1">IFERROR(IF(Data_Baseline!AJ31="","",IF($C$3="On",IF(AK$3&lt;=$B$2,SMALL(Data_Baseline!$C31:$AZ31,COUNTIF(Data_Baseline!$C31:$AZ31,0)+1)/MAX(Data_Baseline!$C31:$AZ31),IF(Data_Baseline!AJ31=0,SMALL(Data_Baseline!$C31:$AZ31,COUNTIF(Data_Baseline!$C31:$AZ31,0)+1)/MAX(Data_Baseline!$C31:$AZ31),Data_Baseline!AJ31/MAX(Data_Baseline!$C31:$AZ31))),IF(AK$3&lt;=$B$2,SMALL(Data_Baseline!$C31:$AZ31,COUNTIF(Data_Baseline!$C31:$AZ31,0)+1),IF(Data_Baseline!AJ31=0,SMALL(Data_Baseline!$C31:$AZ31,COUNTIF(Data_Baseline!$C31:$AZ31,0)+1),Data_Baseline!AJ31)))),"")</f>
        <v>0.84840906911350844</v>
      </c>
      <c r="AL31" s="79">
        <f ca="1">IFERROR(IF(Data_Baseline!AK31="","",IF($C$3="On",IF(AL$3&lt;=$B$2,SMALL(Data_Baseline!$C31:$AZ31,COUNTIF(Data_Baseline!$C31:$AZ31,0)+1)/MAX(Data_Baseline!$C31:$AZ31),IF(Data_Baseline!AK31=0,SMALL(Data_Baseline!$C31:$AZ31,COUNTIF(Data_Baseline!$C31:$AZ31,0)+1)/MAX(Data_Baseline!$C31:$AZ31),Data_Baseline!AK31/MAX(Data_Baseline!$C31:$AZ31))),IF(AL$3&lt;=$B$2,SMALL(Data_Baseline!$C31:$AZ31,COUNTIF(Data_Baseline!$C31:$AZ31,0)+1),IF(Data_Baseline!AK31=0,SMALL(Data_Baseline!$C31:$AZ31,COUNTIF(Data_Baseline!$C31:$AZ31,0)+1),Data_Baseline!AK31)))),"")</f>
        <v>0.91132243509230182</v>
      </c>
      <c r="AM31" s="79">
        <f ca="1">IFERROR(IF(Data_Baseline!AL31="","",IF($C$3="On",IF(AM$3&lt;=$B$2,SMALL(Data_Baseline!$C31:$AZ31,COUNTIF(Data_Baseline!$C31:$AZ31,0)+1)/MAX(Data_Baseline!$C31:$AZ31),IF(Data_Baseline!AL31=0,SMALL(Data_Baseline!$C31:$AZ31,COUNTIF(Data_Baseline!$C31:$AZ31,0)+1)/MAX(Data_Baseline!$C31:$AZ31),Data_Baseline!AL31/MAX(Data_Baseline!$C31:$AZ31))),IF(AM$3&lt;=$B$2,SMALL(Data_Baseline!$C31:$AZ31,COUNTIF(Data_Baseline!$C31:$AZ31,0)+1),IF(Data_Baseline!AL31=0,SMALL(Data_Baseline!$C31:$AZ31,COUNTIF(Data_Baseline!$C31:$AZ31,0)+1),Data_Baseline!AL31)))),"")</f>
        <v>0.94707562501400122</v>
      </c>
      <c r="AN31" s="79">
        <f ca="1">IFERROR(IF(Data_Baseline!AM31="","",IF($C$3="On",IF(AN$3&lt;=$B$2,SMALL(Data_Baseline!$C31:$AZ31,COUNTIF(Data_Baseline!$C31:$AZ31,0)+1)/MAX(Data_Baseline!$C31:$AZ31),IF(Data_Baseline!AM31=0,SMALL(Data_Baseline!$C31:$AZ31,COUNTIF(Data_Baseline!$C31:$AZ31,0)+1)/MAX(Data_Baseline!$C31:$AZ31),Data_Baseline!AM31/MAX(Data_Baseline!$C31:$AZ31))),IF(AN$3&lt;=$B$2,SMALL(Data_Baseline!$C31:$AZ31,COUNTIF(Data_Baseline!$C31:$AZ31,0)+1),IF(Data_Baseline!AM31=0,SMALL(Data_Baseline!$C31:$AZ31,COUNTIF(Data_Baseline!$C31:$AZ31,0)+1),Data_Baseline!AM31)))),"")</f>
        <v>0.96846562759868715</v>
      </c>
      <c r="AO31" s="79">
        <f ca="1">IFERROR(IF(Data_Baseline!AN31="","",IF($C$3="On",IF(AO$3&lt;=$B$2,SMALL(Data_Baseline!$C31:$AZ31,COUNTIF(Data_Baseline!$C31:$AZ31,0)+1)/MAX(Data_Baseline!$C31:$AZ31),IF(Data_Baseline!AN31=0,SMALL(Data_Baseline!$C31:$AZ31,COUNTIF(Data_Baseline!$C31:$AZ31,0)+1)/MAX(Data_Baseline!$C31:$AZ31),Data_Baseline!AN31/MAX(Data_Baseline!$C31:$AZ31))),IF(AO$3&lt;=$B$2,SMALL(Data_Baseline!$C31:$AZ31,COUNTIF(Data_Baseline!$C31:$AZ31,0)+1),IF(Data_Baseline!AN31=0,SMALL(Data_Baseline!$C31:$AZ31,COUNTIF(Data_Baseline!$C31:$AZ31,0)+1),Data_Baseline!AN31)))),"")</f>
        <v>0.98325233427832182</v>
      </c>
      <c r="AP31" s="79">
        <f ca="1">IFERROR(IF(Data_Baseline!AO31="","",IF($C$3="On",IF(AP$3&lt;=$B$2,SMALL(Data_Baseline!$C31:$AZ31,COUNTIF(Data_Baseline!$C31:$AZ31,0)+1)/MAX(Data_Baseline!$C31:$AZ31),IF(Data_Baseline!AO31=0,SMALL(Data_Baseline!$C31:$AZ31,COUNTIF(Data_Baseline!$C31:$AZ31,0)+1)/MAX(Data_Baseline!$C31:$AZ31),Data_Baseline!AO31/MAX(Data_Baseline!$C31:$AZ31))),IF(AP$3&lt;=$B$2,SMALL(Data_Baseline!$C31:$AZ31,COUNTIF(Data_Baseline!$C31:$AZ31,0)+1),IF(Data_Baseline!AO31=0,SMALL(Data_Baseline!$C31:$AZ31,COUNTIF(Data_Baseline!$C31:$AZ31,0)+1),Data_Baseline!AO31)))),"")</f>
        <v>0.99468721174094277</v>
      </c>
      <c r="AQ31" s="79">
        <f ca="1">IFERROR(IF(Data_Baseline!AP31="","",IF($C$3="On",IF(AQ$3&lt;=$B$2,SMALL(Data_Baseline!$C31:$AZ31,COUNTIF(Data_Baseline!$C31:$AZ31,0)+1)/MAX(Data_Baseline!$C31:$AZ31),IF(Data_Baseline!AP31=0,SMALL(Data_Baseline!$C31:$AZ31,COUNTIF(Data_Baseline!$C31:$AZ31,0)+1)/MAX(Data_Baseline!$C31:$AZ31),Data_Baseline!AP31/MAX(Data_Baseline!$C31:$AZ31))),IF(AQ$3&lt;=$B$2,SMALL(Data_Baseline!$C31:$AZ31,COUNTIF(Data_Baseline!$C31:$AZ31,0)+1),IF(Data_Baseline!AP31=0,SMALL(Data_Baseline!$C31:$AZ31,COUNTIF(Data_Baseline!$C31:$AZ31,0)+1),Data_Baseline!AP31)))),"")</f>
        <v>1</v>
      </c>
      <c r="AR31" s="79" t="str">
        <f>IFERROR(IF(Data_Baseline!AQ31="","",IF($C$3="On",IF(AR$3&lt;=$B$2,SMALL(Data_Baseline!$C31:$AZ31,COUNTIF(Data_Baseline!$C31:$AZ31,0)+1)/MAX(Data_Baseline!$C31:$AZ31),IF(Data_Baseline!AQ31=0,SMALL(Data_Baseline!$C31:$AZ31,COUNTIF(Data_Baseline!$C31:$AZ31,0)+1)/MAX(Data_Baseline!$C31:$AZ31),Data_Baseline!AQ31/MAX(Data_Baseline!$C31:$AZ31))),IF(AR$3&lt;=$B$2,SMALL(Data_Baseline!$C31:$AZ31,COUNTIF(Data_Baseline!$C31:$AZ31,0)+1),IF(Data_Baseline!AQ31=0,SMALL(Data_Baseline!$C31:$AZ31,COUNTIF(Data_Baseline!$C31:$AZ31,0)+1),Data_Baseline!AQ31)))),"")</f>
        <v/>
      </c>
      <c r="AS31" s="79" t="str">
        <f>IFERROR(IF(Data_Baseline!AR31="","",IF($C$3="On",IF(AS$3&lt;=$B$2,SMALL(Data_Baseline!$C31:$AZ31,COUNTIF(Data_Baseline!$C31:$AZ31,0)+1)/MAX(Data_Baseline!$C31:$AZ31),IF(Data_Baseline!AR31=0,SMALL(Data_Baseline!$C31:$AZ31,COUNTIF(Data_Baseline!$C31:$AZ31,0)+1)/MAX(Data_Baseline!$C31:$AZ31),Data_Baseline!AR31/MAX(Data_Baseline!$C31:$AZ31))),IF(AS$3&lt;=$B$2,SMALL(Data_Baseline!$C31:$AZ31,COUNTIF(Data_Baseline!$C31:$AZ31,0)+1),IF(Data_Baseline!AR31=0,SMALL(Data_Baseline!$C31:$AZ31,COUNTIF(Data_Baseline!$C31:$AZ31,0)+1),Data_Baseline!AR31)))),"")</f>
        <v/>
      </c>
      <c r="AT31" s="79" t="str">
        <f>IFERROR(IF(Data_Baseline!AS31="","",IF($C$3="On",IF(AT$3&lt;=$B$2,SMALL(Data_Baseline!$C31:$AZ31,COUNTIF(Data_Baseline!$C31:$AZ31,0)+1)/MAX(Data_Baseline!$C31:$AZ31),IF(Data_Baseline!AS31=0,SMALL(Data_Baseline!$C31:$AZ31,COUNTIF(Data_Baseline!$C31:$AZ31,0)+1)/MAX(Data_Baseline!$C31:$AZ31),Data_Baseline!AS31/MAX(Data_Baseline!$C31:$AZ31))),IF(AT$3&lt;=$B$2,SMALL(Data_Baseline!$C31:$AZ31,COUNTIF(Data_Baseline!$C31:$AZ31,0)+1),IF(Data_Baseline!AS31=0,SMALL(Data_Baseline!$C31:$AZ31,COUNTIF(Data_Baseline!$C31:$AZ31,0)+1),Data_Baseline!AS31)))),"")</f>
        <v/>
      </c>
      <c r="AU31" s="79" t="str">
        <f>IFERROR(IF(Data_Baseline!AT31="","",IF($C$3="On",IF(AU$3&lt;=$B$2,SMALL(Data_Baseline!$C31:$AZ31,COUNTIF(Data_Baseline!$C31:$AZ31,0)+1)/MAX(Data_Baseline!$C31:$AZ31),IF(Data_Baseline!AT31=0,SMALL(Data_Baseline!$C31:$AZ31,COUNTIF(Data_Baseline!$C31:$AZ31,0)+1)/MAX(Data_Baseline!$C31:$AZ31),Data_Baseline!AT31/MAX(Data_Baseline!$C31:$AZ31))),IF(AU$3&lt;=$B$2,SMALL(Data_Baseline!$C31:$AZ31,COUNTIF(Data_Baseline!$C31:$AZ31,0)+1),IF(Data_Baseline!AT31=0,SMALL(Data_Baseline!$C31:$AZ31,COUNTIF(Data_Baseline!$C31:$AZ31,0)+1),Data_Baseline!AT31)))),"")</f>
        <v/>
      </c>
      <c r="AV31" s="79" t="str">
        <f>IFERROR(IF(Data_Baseline!AU31="","",IF($C$3="On",IF(AV$3&lt;=$B$2,SMALL(Data_Baseline!$C31:$AZ31,COUNTIF(Data_Baseline!$C31:$AZ31,0)+1)/MAX(Data_Baseline!$C31:$AZ31),IF(Data_Baseline!AU31=0,SMALL(Data_Baseline!$C31:$AZ31,COUNTIF(Data_Baseline!$C31:$AZ31,0)+1)/MAX(Data_Baseline!$C31:$AZ31),Data_Baseline!AU31/MAX(Data_Baseline!$C31:$AZ31))),IF(AV$3&lt;=$B$2,SMALL(Data_Baseline!$C31:$AZ31,COUNTIF(Data_Baseline!$C31:$AZ31,0)+1),IF(Data_Baseline!AU31=0,SMALL(Data_Baseline!$C31:$AZ31,COUNTIF(Data_Baseline!$C31:$AZ31,0)+1),Data_Baseline!AU31)))),"")</f>
        <v/>
      </c>
      <c r="AW31" s="79" t="str">
        <f>IFERROR(IF(Data_Baseline!AV31="","",IF($C$3="On",IF(AW$3&lt;=$B$2,SMALL(Data_Baseline!$C31:$AZ31,COUNTIF(Data_Baseline!$C31:$AZ31,0)+1)/MAX(Data_Baseline!$C31:$AZ31),IF(Data_Baseline!AV31=0,SMALL(Data_Baseline!$C31:$AZ31,COUNTIF(Data_Baseline!$C31:$AZ31,0)+1)/MAX(Data_Baseline!$C31:$AZ31),Data_Baseline!AV31/MAX(Data_Baseline!$C31:$AZ31))),IF(AW$3&lt;=$B$2,SMALL(Data_Baseline!$C31:$AZ31,COUNTIF(Data_Baseline!$C31:$AZ31,0)+1),IF(Data_Baseline!AV31=0,SMALL(Data_Baseline!$C31:$AZ31,COUNTIF(Data_Baseline!$C31:$AZ31,0)+1),Data_Baseline!AV31)))),"")</f>
        <v/>
      </c>
      <c r="AX31" s="79" t="str">
        <f>IFERROR(IF(Data_Baseline!AW31="","",IF($C$3="On",IF(AX$3&lt;=$B$2,SMALL(Data_Baseline!$C31:$AZ31,COUNTIF(Data_Baseline!$C31:$AZ31,0)+1)/MAX(Data_Baseline!$C31:$AZ31),IF(Data_Baseline!AW31=0,SMALL(Data_Baseline!$C31:$AZ31,COUNTIF(Data_Baseline!$C31:$AZ31,0)+1)/MAX(Data_Baseline!$C31:$AZ31),Data_Baseline!AW31/MAX(Data_Baseline!$C31:$AZ31))),IF(AX$3&lt;=$B$2,SMALL(Data_Baseline!$C31:$AZ31,COUNTIF(Data_Baseline!$C31:$AZ31,0)+1),IF(Data_Baseline!AW31=0,SMALL(Data_Baseline!$C31:$AZ31,COUNTIF(Data_Baseline!$C31:$AZ31,0)+1),Data_Baseline!AW31)))),"")</f>
        <v/>
      </c>
      <c r="AY31" s="79" t="str">
        <f>IFERROR(IF(Data_Baseline!AX31="","",IF($C$3="On",IF(AY$3&lt;=$B$2,SMALL(Data_Baseline!$C31:$AZ31,COUNTIF(Data_Baseline!$C31:$AZ31,0)+1)/MAX(Data_Baseline!$C31:$AZ31),IF(Data_Baseline!AX31=0,SMALL(Data_Baseline!$C31:$AZ31,COUNTIF(Data_Baseline!$C31:$AZ31,0)+1)/MAX(Data_Baseline!$C31:$AZ31),Data_Baseline!AX31/MAX(Data_Baseline!$C31:$AZ31))),IF(AY$3&lt;=$B$2,SMALL(Data_Baseline!$C31:$AZ31,COUNTIF(Data_Baseline!$C31:$AZ31,0)+1),IF(Data_Baseline!AX31=0,SMALL(Data_Baseline!$C31:$AZ31,COUNTIF(Data_Baseline!$C31:$AZ31,0)+1),Data_Baseline!AX31)))),"")</f>
        <v/>
      </c>
      <c r="AZ31" s="79" t="str">
        <f>IFERROR(IF(Data_Baseline!AY31="","",IF($C$3="On",IF(AZ$3&lt;=$B$2,SMALL(Data_Baseline!$C31:$AZ31,COUNTIF(Data_Baseline!$C31:$AZ31,0)+1)/MAX(Data_Baseline!$C31:$AZ31),IF(Data_Baseline!AY31=0,SMALL(Data_Baseline!$C31:$AZ31,COUNTIF(Data_Baseline!$C31:$AZ31,0)+1)/MAX(Data_Baseline!$C31:$AZ31),Data_Baseline!AY31/MAX(Data_Baseline!$C31:$AZ31))),IF(AZ$3&lt;=$B$2,SMALL(Data_Baseline!$C31:$AZ31,COUNTIF(Data_Baseline!$C31:$AZ31,0)+1),IF(Data_Baseline!AY31=0,SMALL(Data_Baseline!$C31:$AZ31,COUNTIF(Data_Baseline!$C31:$AZ31,0)+1),Data_Baseline!AY31)))),"")</f>
        <v/>
      </c>
      <c r="BA31" s="79" t="str">
        <f>IFERROR(IF(Data_Baseline!AZ31="","",IF($C$3="On",IF(BA$3&lt;=$B$2,SMALL(Data_Baseline!$C31:$AZ31,COUNTIF(Data_Baseline!$C31:$AZ31,0)+1)/MAX(Data_Baseline!$C31:$AZ31),IF(Data_Baseline!AZ31=0,SMALL(Data_Baseline!$C31:$AZ31,COUNTIF(Data_Baseline!$C31:$AZ31,0)+1)/MAX(Data_Baseline!$C31:$AZ31),Data_Baseline!AZ31/MAX(Data_Baseline!$C31:$AZ31))),IF(BA$3&lt;=$B$2,SMALL(Data_Baseline!$C31:$AZ31,COUNTIF(Data_Baseline!$C31:$AZ31,0)+1),IF(Data_Baseline!AZ31=0,SMALL(Data_Baseline!$C31:$AZ31,COUNTIF(Data_Baseline!$C31:$AZ31,0)+1),Data_Baseline!AZ31)))),"")</f>
        <v/>
      </c>
      <c r="BB31" s="79">
        <f ca="1">IF(Data_Initial!BA31="",1,0)</f>
        <v>1</v>
      </c>
      <c r="BC31" s="2" t="str">
        <f t="shared" ca="1" si="0"/>
        <v>3N_OtsA</v>
      </c>
      <c r="BD31" s="79" t="str">
        <f t="shared" ca="1" si="1"/>
        <v>3N</v>
      </c>
      <c r="BE31" s="79" t="str">
        <f ca="1">Data_Initial!BC31</f>
        <v>OtsA</v>
      </c>
      <c r="BF31" s="79" t="str">
        <f ca="1">Data_Initial!BB31</f>
        <v>2_1</v>
      </c>
      <c r="BG31" s="79">
        <f ca="1">IFERROR((INDIRECT("Plate"&amp;Data!A31&amp;"_C!"&amp;CHAR(RIGHT(Data!B31,LEN(Data!B31)-1)+65)&amp;CODE(LEFT(Data!B31,1))-58)),"")</f>
        <v>0</v>
      </c>
      <c r="BH31" s="79" t="str">
        <f ca="1">Data_Initial!BA31</f>
        <v/>
      </c>
      <c r="BI31" s="79">
        <f t="shared" ca="1" si="2"/>
        <v>1.5331177091762658E-4</v>
      </c>
      <c r="BJ31" s="79" t="str">
        <f ca="1">IF(BH31="N",1+MAX($BJ$3:BJ30),"")</f>
        <v/>
      </c>
      <c r="BK31" s="79"/>
      <c r="BL31" s="79"/>
      <c r="BM31" s="79"/>
      <c r="BN31" s="79"/>
      <c r="BO31" s="79"/>
      <c r="BP31" s="79"/>
      <c r="BQ31" s="79"/>
      <c r="BR31" s="79"/>
      <c r="BS31" s="79"/>
      <c r="BT31" s="79"/>
      <c r="BU31" s="79"/>
      <c r="BV31" s="79"/>
      <c r="BW31" s="79"/>
      <c r="BX31" s="79"/>
      <c r="BY31" s="79"/>
      <c r="BZ31" s="79"/>
    </row>
    <row r="32" spans="1:78" x14ac:dyDescent="0.25">
      <c r="A32" s="79">
        <f ca="1">IF(BH32="N","N"&amp;BJ32,IF(BB32=0,"",MAX($A$3:A31)+1))</f>
        <v>29</v>
      </c>
      <c r="B32" s="79" t="str">
        <f ca="1">Data_Initial!A32&amp;C32</f>
        <v>1E4</v>
      </c>
      <c r="C32" s="79" t="str">
        <f ca="1">Data_Initial!B32</f>
        <v>E4</v>
      </c>
      <c r="D32" s="79">
        <f ca="1">IFERROR(IF(Data_Baseline!C32="","",IF($C$3="On",IF(D$3&lt;=$B$2,SMALL(Data_Baseline!$C32:$AZ32,COUNTIF(Data_Baseline!$C32:$AZ32,0)+1)/MAX(Data_Baseline!$C32:$AZ32),IF(Data_Baseline!C32=0,SMALL(Data_Baseline!$C32:$AZ32,COUNTIF(Data_Baseline!$C32:$AZ32,0)+1)/MAX(Data_Baseline!$C32:$AZ32),Data_Baseline!C32/MAX(Data_Baseline!$C32:$AZ32))),IF(D$3&lt;=$B$2,SMALL(Data_Baseline!$C32:$AZ32,COUNTIF(Data_Baseline!$C32:$AZ32,0)+1),IF(Data_Baseline!C32=0,SMALL(Data_Baseline!$C32:$AZ32,COUNTIF(Data_Baseline!$C32:$AZ32,0)+1),Data_Baseline!C32)))),"")</f>
        <v>1.1710289617181776E-4</v>
      </c>
      <c r="E32" s="79">
        <f ca="1">IFERROR(IF(Data_Baseline!D32="","",IF($C$3="On",IF(E$3&lt;=$B$2,SMALL(Data_Baseline!$C32:$AZ32,COUNTIF(Data_Baseline!$C32:$AZ32,0)+1)/MAX(Data_Baseline!$C32:$AZ32),IF(Data_Baseline!D32=0,SMALL(Data_Baseline!$C32:$AZ32,COUNTIF(Data_Baseline!$C32:$AZ32,0)+1)/MAX(Data_Baseline!$C32:$AZ32),Data_Baseline!D32/MAX(Data_Baseline!$C32:$AZ32))),IF(E$3&lt;=$B$2,SMALL(Data_Baseline!$C32:$AZ32,COUNTIF(Data_Baseline!$C32:$AZ32,0)+1),IF(Data_Baseline!D32=0,SMALL(Data_Baseline!$C32:$AZ32,COUNTIF(Data_Baseline!$C32:$AZ32,0)+1),Data_Baseline!D32)))),"")</f>
        <v>1.1710289617181776E-4</v>
      </c>
      <c r="F32" s="79">
        <f ca="1">IFERROR(IF(Data_Baseline!E32="","",IF($C$3="On",IF(F$3&lt;=$B$2,SMALL(Data_Baseline!$C32:$AZ32,COUNTIF(Data_Baseline!$C32:$AZ32,0)+1)/MAX(Data_Baseline!$C32:$AZ32),IF(Data_Baseline!E32=0,SMALL(Data_Baseline!$C32:$AZ32,COUNTIF(Data_Baseline!$C32:$AZ32,0)+1)/MAX(Data_Baseline!$C32:$AZ32),Data_Baseline!E32/MAX(Data_Baseline!$C32:$AZ32))),IF(F$3&lt;=$B$2,SMALL(Data_Baseline!$C32:$AZ32,COUNTIF(Data_Baseline!$C32:$AZ32,0)+1),IF(Data_Baseline!E32=0,SMALL(Data_Baseline!$C32:$AZ32,COUNTIF(Data_Baseline!$C32:$AZ32,0)+1),Data_Baseline!E32)))),"")</f>
        <v>1.1710289617181776E-4</v>
      </c>
      <c r="G32" s="79">
        <f ca="1">IFERROR(IF(Data_Baseline!F32="","",IF($C$3="On",IF(G$3&lt;=$B$2,SMALL(Data_Baseline!$C32:$AZ32,COUNTIF(Data_Baseline!$C32:$AZ32,0)+1)/MAX(Data_Baseline!$C32:$AZ32),IF(Data_Baseline!F32=0,SMALL(Data_Baseline!$C32:$AZ32,COUNTIF(Data_Baseline!$C32:$AZ32,0)+1)/MAX(Data_Baseline!$C32:$AZ32),Data_Baseline!F32/MAX(Data_Baseline!$C32:$AZ32))),IF(G$3&lt;=$B$2,SMALL(Data_Baseline!$C32:$AZ32,COUNTIF(Data_Baseline!$C32:$AZ32,0)+1),IF(Data_Baseline!F32=0,SMALL(Data_Baseline!$C32:$AZ32,COUNTIF(Data_Baseline!$C32:$AZ32,0)+1),Data_Baseline!F32)))),"")</f>
        <v>1.1710289617181776E-4</v>
      </c>
      <c r="H32" s="79">
        <f ca="1">IFERROR(IF(Data_Baseline!G32="","",IF($C$3="On",IF(H$3&lt;=$B$2,SMALL(Data_Baseline!$C32:$AZ32,COUNTIF(Data_Baseline!$C32:$AZ32,0)+1)/MAX(Data_Baseline!$C32:$AZ32),IF(Data_Baseline!G32=0,SMALL(Data_Baseline!$C32:$AZ32,COUNTIF(Data_Baseline!$C32:$AZ32,0)+1)/MAX(Data_Baseline!$C32:$AZ32),Data_Baseline!G32/MAX(Data_Baseline!$C32:$AZ32))),IF(H$3&lt;=$B$2,SMALL(Data_Baseline!$C32:$AZ32,COUNTIF(Data_Baseline!$C32:$AZ32,0)+1),IF(Data_Baseline!G32=0,SMALL(Data_Baseline!$C32:$AZ32,COUNTIF(Data_Baseline!$C32:$AZ32,0)+1),Data_Baseline!G32)))),"")</f>
        <v>1.1710289617181776E-4</v>
      </c>
      <c r="I32" s="79">
        <f ca="1">IFERROR(IF(Data_Baseline!H32="","",IF($C$3="On",IF(I$3&lt;=$B$2,SMALL(Data_Baseline!$C32:$AZ32,COUNTIF(Data_Baseline!$C32:$AZ32,0)+1)/MAX(Data_Baseline!$C32:$AZ32),IF(Data_Baseline!H32=0,SMALL(Data_Baseline!$C32:$AZ32,COUNTIF(Data_Baseline!$C32:$AZ32,0)+1)/MAX(Data_Baseline!$C32:$AZ32),Data_Baseline!H32/MAX(Data_Baseline!$C32:$AZ32))),IF(I$3&lt;=$B$2,SMALL(Data_Baseline!$C32:$AZ32,COUNTIF(Data_Baseline!$C32:$AZ32,0)+1),IF(Data_Baseline!H32=0,SMALL(Data_Baseline!$C32:$AZ32,COUNTIF(Data_Baseline!$C32:$AZ32,0)+1),Data_Baseline!H32)))),"")</f>
        <v>1.1710289617181776E-4</v>
      </c>
      <c r="J32" s="79">
        <f ca="1">IFERROR(IF(Data_Baseline!I32="","",IF($C$3="On",IF(J$3&lt;=$B$2,SMALL(Data_Baseline!$C32:$AZ32,COUNTIF(Data_Baseline!$C32:$AZ32,0)+1)/MAX(Data_Baseline!$C32:$AZ32),IF(Data_Baseline!I32=0,SMALL(Data_Baseline!$C32:$AZ32,COUNTIF(Data_Baseline!$C32:$AZ32,0)+1)/MAX(Data_Baseline!$C32:$AZ32),Data_Baseline!I32/MAX(Data_Baseline!$C32:$AZ32))),IF(J$3&lt;=$B$2,SMALL(Data_Baseline!$C32:$AZ32,COUNTIF(Data_Baseline!$C32:$AZ32,0)+1),IF(Data_Baseline!I32=0,SMALL(Data_Baseline!$C32:$AZ32,COUNTIF(Data_Baseline!$C32:$AZ32,0)+1),Data_Baseline!I32)))),"")</f>
        <v>1.1710289617181776E-4</v>
      </c>
      <c r="K32" s="79">
        <f ca="1">IFERROR(IF(Data_Baseline!J32="","",IF($C$3="On",IF(K$3&lt;=$B$2,SMALL(Data_Baseline!$C32:$AZ32,COUNTIF(Data_Baseline!$C32:$AZ32,0)+1)/MAX(Data_Baseline!$C32:$AZ32),IF(Data_Baseline!J32=0,SMALL(Data_Baseline!$C32:$AZ32,COUNTIF(Data_Baseline!$C32:$AZ32,0)+1)/MAX(Data_Baseline!$C32:$AZ32),Data_Baseline!J32/MAX(Data_Baseline!$C32:$AZ32))),IF(K$3&lt;=$B$2,SMALL(Data_Baseline!$C32:$AZ32,COUNTIF(Data_Baseline!$C32:$AZ32,0)+1),IF(Data_Baseline!J32=0,SMALL(Data_Baseline!$C32:$AZ32,COUNTIF(Data_Baseline!$C32:$AZ32,0)+1),Data_Baseline!J32)))),"")</f>
        <v>1.1710289617181776E-4</v>
      </c>
      <c r="L32" s="79">
        <f ca="1">IFERROR(IF(Data_Baseline!K32="","",IF($C$3="On",IF(L$3&lt;=$B$2,SMALL(Data_Baseline!$C32:$AZ32,COUNTIF(Data_Baseline!$C32:$AZ32,0)+1)/MAX(Data_Baseline!$C32:$AZ32),IF(Data_Baseline!K32=0,SMALL(Data_Baseline!$C32:$AZ32,COUNTIF(Data_Baseline!$C32:$AZ32,0)+1)/MAX(Data_Baseline!$C32:$AZ32),Data_Baseline!K32/MAX(Data_Baseline!$C32:$AZ32))),IF(L$3&lt;=$B$2,SMALL(Data_Baseline!$C32:$AZ32,COUNTIF(Data_Baseline!$C32:$AZ32,0)+1),IF(Data_Baseline!K32=0,SMALL(Data_Baseline!$C32:$AZ32,COUNTIF(Data_Baseline!$C32:$AZ32,0)+1),Data_Baseline!K32)))),"")</f>
        <v>1.1710289617181776E-4</v>
      </c>
      <c r="M32" s="79">
        <f ca="1">IFERROR(IF(Data_Baseline!L32="","",IF($C$3="On",IF(M$3&lt;=$B$2,SMALL(Data_Baseline!$C32:$AZ32,COUNTIF(Data_Baseline!$C32:$AZ32,0)+1)/MAX(Data_Baseline!$C32:$AZ32),IF(Data_Baseline!L32=0,SMALL(Data_Baseline!$C32:$AZ32,COUNTIF(Data_Baseline!$C32:$AZ32,0)+1)/MAX(Data_Baseline!$C32:$AZ32),Data_Baseline!L32/MAX(Data_Baseline!$C32:$AZ32))),IF(M$3&lt;=$B$2,SMALL(Data_Baseline!$C32:$AZ32,COUNTIF(Data_Baseline!$C32:$AZ32,0)+1),IF(Data_Baseline!L32=0,SMALL(Data_Baseline!$C32:$AZ32,COUNTIF(Data_Baseline!$C32:$AZ32,0)+1),Data_Baseline!L32)))),"")</f>
        <v>1.1710289617181776E-4</v>
      </c>
      <c r="N32" s="79">
        <f ca="1">IFERROR(IF(Data_Baseline!M32="","",IF($C$3="On",IF(N$3&lt;=$B$2,SMALL(Data_Baseline!$C32:$AZ32,COUNTIF(Data_Baseline!$C32:$AZ32,0)+1)/MAX(Data_Baseline!$C32:$AZ32),IF(Data_Baseline!M32=0,SMALL(Data_Baseline!$C32:$AZ32,COUNTIF(Data_Baseline!$C32:$AZ32,0)+1)/MAX(Data_Baseline!$C32:$AZ32),Data_Baseline!M32/MAX(Data_Baseline!$C32:$AZ32))),IF(N$3&lt;=$B$2,SMALL(Data_Baseline!$C32:$AZ32,COUNTIF(Data_Baseline!$C32:$AZ32,0)+1),IF(Data_Baseline!M32=0,SMALL(Data_Baseline!$C32:$AZ32,COUNTIF(Data_Baseline!$C32:$AZ32,0)+1),Data_Baseline!M32)))),"")</f>
        <v>1.1710289617181776E-4</v>
      </c>
      <c r="O32" s="79">
        <f ca="1">IFERROR(IF(Data_Baseline!N32="","",IF($C$3="On",IF(O$3&lt;=$B$2,SMALL(Data_Baseline!$C32:$AZ32,COUNTIF(Data_Baseline!$C32:$AZ32,0)+1)/MAX(Data_Baseline!$C32:$AZ32),IF(Data_Baseline!N32=0,SMALL(Data_Baseline!$C32:$AZ32,COUNTIF(Data_Baseline!$C32:$AZ32,0)+1)/MAX(Data_Baseline!$C32:$AZ32),Data_Baseline!N32/MAX(Data_Baseline!$C32:$AZ32))),IF(O$3&lt;=$B$2,SMALL(Data_Baseline!$C32:$AZ32,COUNTIF(Data_Baseline!$C32:$AZ32,0)+1),IF(Data_Baseline!N32=0,SMALL(Data_Baseline!$C32:$AZ32,COUNTIF(Data_Baseline!$C32:$AZ32,0)+1),Data_Baseline!N32)))),"")</f>
        <v>1.1710289617181776E-4</v>
      </c>
      <c r="P32" s="79">
        <f ca="1">IFERROR(IF(Data_Baseline!O32="","",IF($C$3="On",IF(P$3&lt;=$B$2,SMALL(Data_Baseline!$C32:$AZ32,COUNTIF(Data_Baseline!$C32:$AZ32,0)+1)/MAX(Data_Baseline!$C32:$AZ32),IF(Data_Baseline!O32=0,SMALL(Data_Baseline!$C32:$AZ32,COUNTIF(Data_Baseline!$C32:$AZ32,0)+1)/MAX(Data_Baseline!$C32:$AZ32),Data_Baseline!O32/MAX(Data_Baseline!$C32:$AZ32))),IF(P$3&lt;=$B$2,SMALL(Data_Baseline!$C32:$AZ32,COUNTIF(Data_Baseline!$C32:$AZ32,0)+1),IF(Data_Baseline!O32=0,SMALL(Data_Baseline!$C32:$AZ32,COUNTIF(Data_Baseline!$C32:$AZ32,0)+1),Data_Baseline!O32)))),"")</f>
        <v>1.1710289617181776E-4</v>
      </c>
      <c r="Q32" s="79">
        <f ca="1">IFERROR(IF(Data_Baseline!P32="","",IF($C$3="On",IF(Q$3&lt;=$B$2,SMALL(Data_Baseline!$C32:$AZ32,COUNTIF(Data_Baseline!$C32:$AZ32,0)+1)/MAX(Data_Baseline!$C32:$AZ32),IF(Data_Baseline!P32=0,SMALL(Data_Baseline!$C32:$AZ32,COUNTIF(Data_Baseline!$C32:$AZ32,0)+1)/MAX(Data_Baseline!$C32:$AZ32),Data_Baseline!P32/MAX(Data_Baseline!$C32:$AZ32))),IF(Q$3&lt;=$B$2,SMALL(Data_Baseline!$C32:$AZ32,COUNTIF(Data_Baseline!$C32:$AZ32,0)+1),IF(Data_Baseline!P32=0,SMALL(Data_Baseline!$C32:$AZ32,COUNTIF(Data_Baseline!$C32:$AZ32,0)+1),Data_Baseline!P32)))),"")</f>
        <v>1.1710289617181776E-4</v>
      </c>
      <c r="R32" s="79">
        <f ca="1">IFERROR(IF(Data_Baseline!Q32="","",IF($C$3="On",IF(R$3&lt;=$B$2,SMALL(Data_Baseline!$C32:$AZ32,COUNTIF(Data_Baseline!$C32:$AZ32,0)+1)/MAX(Data_Baseline!$C32:$AZ32),IF(Data_Baseline!Q32=0,SMALL(Data_Baseline!$C32:$AZ32,COUNTIF(Data_Baseline!$C32:$AZ32,0)+1)/MAX(Data_Baseline!$C32:$AZ32),Data_Baseline!Q32/MAX(Data_Baseline!$C32:$AZ32))),IF(R$3&lt;=$B$2,SMALL(Data_Baseline!$C32:$AZ32,COUNTIF(Data_Baseline!$C32:$AZ32,0)+1),IF(Data_Baseline!Q32=0,SMALL(Data_Baseline!$C32:$AZ32,COUNTIF(Data_Baseline!$C32:$AZ32,0)+1),Data_Baseline!Q32)))),"")</f>
        <v>1.1710289617181776E-4</v>
      </c>
      <c r="S32" s="79">
        <f ca="1">IFERROR(IF(Data_Baseline!R32="","",IF($C$3="On",IF(S$3&lt;=$B$2,SMALL(Data_Baseline!$C32:$AZ32,COUNTIF(Data_Baseline!$C32:$AZ32,0)+1)/MAX(Data_Baseline!$C32:$AZ32),IF(Data_Baseline!R32=0,SMALL(Data_Baseline!$C32:$AZ32,COUNTIF(Data_Baseline!$C32:$AZ32,0)+1)/MAX(Data_Baseline!$C32:$AZ32),Data_Baseline!R32/MAX(Data_Baseline!$C32:$AZ32))),IF(S$3&lt;=$B$2,SMALL(Data_Baseline!$C32:$AZ32,COUNTIF(Data_Baseline!$C32:$AZ32,0)+1),IF(Data_Baseline!R32=0,SMALL(Data_Baseline!$C32:$AZ32,COUNTIF(Data_Baseline!$C32:$AZ32,0)+1),Data_Baseline!R32)))),"")</f>
        <v>1.1710289617181776E-4</v>
      </c>
      <c r="T32" s="79">
        <f ca="1">IFERROR(IF(Data_Baseline!S32="","",IF($C$3="On",IF(T$3&lt;=$B$2,SMALL(Data_Baseline!$C32:$AZ32,COUNTIF(Data_Baseline!$C32:$AZ32,0)+1)/MAX(Data_Baseline!$C32:$AZ32),IF(Data_Baseline!S32=0,SMALL(Data_Baseline!$C32:$AZ32,COUNTIF(Data_Baseline!$C32:$AZ32,0)+1)/MAX(Data_Baseline!$C32:$AZ32),Data_Baseline!S32/MAX(Data_Baseline!$C32:$AZ32))),IF(T$3&lt;=$B$2,SMALL(Data_Baseline!$C32:$AZ32,COUNTIF(Data_Baseline!$C32:$AZ32,0)+1),IF(Data_Baseline!S32=0,SMALL(Data_Baseline!$C32:$AZ32,COUNTIF(Data_Baseline!$C32:$AZ32,0)+1),Data_Baseline!S32)))),"")</f>
        <v>1.1710289617181776E-4</v>
      </c>
      <c r="U32" s="79">
        <f ca="1">IFERROR(IF(Data_Baseline!T32="","",IF($C$3="On",IF(U$3&lt;=$B$2,SMALL(Data_Baseline!$C32:$AZ32,COUNTIF(Data_Baseline!$C32:$AZ32,0)+1)/MAX(Data_Baseline!$C32:$AZ32),IF(Data_Baseline!T32=0,SMALL(Data_Baseline!$C32:$AZ32,COUNTIF(Data_Baseline!$C32:$AZ32,0)+1)/MAX(Data_Baseline!$C32:$AZ32),Data_Baseline!T32/MAX(Data_Baseline!$C32:$AZ32))),IF(U$3&lt;=$B$2,SMALL(Data_Baseline!$C32:$AZ32,COUNTIF(Data_Baseline!$C32:$AZ32,0)+1),IF(Data_Baseline!T32=0,SMALL(Data_Baseline!$C32:$AZ32,COUNTIF(Data_Baseline!$C32:$AZ32,0)+1),Data_Baseline!T32)))),"")</f>
        <v>1.1710289617181776E-4</v>
      </c>
      <c r="V32" s="79">
        <f ca="1">IFERROR(IF(Data_Baseline!U32="","",IF($C$3="On",IF(V$3&lt;=$B$2,SMALL(Data_Baseline!$C32:$AZ32,COUNTIF(Data_Baseline!$C32:$AZ32,0)+1)/MAX(Data_Baseline!$C32:$AZ32),IF(Data_Baseline!U32=0,SMALL(Data_Baseline!$C32:$AZ32,COUNTIF(Data_Baseline!$C32:$AZ32,0)+1)/MAX(Data_Baseline!$C32:$AZ32),Data_Baseline!U32/MAX(Data_Baseline!$C32:$AZ32))),IF(V$3&lt;=$B$2,SMALL(Data_Baseline!$C32:$AZ32,COUNTIF(Data_Baseline!$C32:$AZ32,0)+1),IF(Data_Baseline!U32=0,SMALL(Data_Baseline!$C32:$AZ32,COUNTIF(Data_Baseline!$C32:$AZ32,0)+1),Data_Baseline!U32)))),"")</f>
        <v>1.1710289617181776E-4</v>
      </c>
      <c r="W32" s="79">
        <f ca="1">IFERROR(IF(Data_Baseline!V32="","",IF($C$3="On",IF(W$3&lt;=$B$2,SMALL(Data_Baseline!$C32:$AZ32,COUNTIF(Data_Baseline!$C32:$AZ32,0)+1)/MAX(Data_Baseline!$C32:$AZ32),IF(Data_Baseline!V32=0,SMALL(Data_Baseline!$C32:$AZ32,COUNTIF(Data_Baseline!$C32:$AZ32,0)+1)/MAX(Data_Baseline!$C32:$AZ32),Data_Baseline!V32/MAX(Data_Baseline!$C32:$AZ32))),IF(W$3&lt;=$B$2,SMALL(Data_Baseline!$C32:$AZ32,COUNTIF(Data_Baseline!$C32:$AZ32,0)+1),IF(Data_Baseline!V32=0,SMALL(Data_Baseline!$C32:$AZ32,COUNTIF(Data_Baseline!$C32:$AZ32,0)+1),Data_Baseline!V32)))),"")</f>
        <v>1.1710289617181776E-4</v>
      </c>
      <c r="X32" s="79">
        <f ca="1">IFERROR(IF(Data_Baseline!W32="","",IF($C$3="On",IF(X$3&lt;=$B$2,SMALL(Data_Baseline!$C32:$AZ32,COUNTIF(Data_Baseline!$C32:$AZ32,0)+1)/MAX(Data_Baseline!$C32:$AZ32),IF(Data_Baseline!W32=0,SMALL(Data_Baseline!$C32:$AZ32,COUNTIF(Data_Baseline!$C32:$AZ32,0)+1)/MAX(Data_Baseline!$C32:$AZ32),Data_Baseline!W32/MAX(Data_Baseline!$C32:$AZ32))),IF(X$3&lt;=$B$2,SMALL(Data_Baseline!$C32:$AZ32,COUNTIF(Data_Baseline!$C32:$AZ32,0)+1),IF(Data_Baseline!W32=0,SMALL(Data_Baseline!$C32:$AZ32,COUNTIF(Data_Baseline!$C32:$AZ32,0)+1),Data_Baseline!W32)))),"")</f>
        <v>1.1710289617181776E-4</v>
      </c>
      <c r="Y32" s="79">
        <f ca="1">IFERROR(IF(Data_Baseline!X32="","",IF($C$3="On",IF(Y$3&lt;=$B$2,SMALL(Data_Baseline!$C32:$AZ32,COUNTIF(Data_Baseline!$C32:$AZ32,0)+1)/MAX(Data_Baseline!$C32:$AZ32),IF(Data_Baseline!X32=0,SMALL(Data_Baseline!$C32:$AZ32,COUNTIF(Data_Baseline!$C32:$AZ32,0)+1)/MAX(Data_Baseline!$C32:$AZ32),Data_Baseline!X32/MAX(Data_Baseline!$C32:$AZ32))),IF(Y$3&lt;=$B$2,SMALL(Data_Baseline!$C32:$AZ32,COUNTIF(Data_Baseline!$C32:$AZ32,0)+1),IF(Data_Baseline!X32=0,SMALL(Data_Baseline!$C32:$AZ32,COUNTIF(Data_Baseline!$C32:$AZ32,0)+1),Data_Baseline!X32)))),"")</f>
        <v>1.1710289617181776E-4</v>
      </c>
      <c r="Z32" s="79">
        <f ca="1">IFERROR(IF(Data_Baseline!Y32="","",IF($C$3="On",IF(Z$3&lt;=$B$2,SMALL(Data_Baseline!$C32:$AZ32,COUNTIF(Data_Baseline!$C32:$AZ32,0)+1)/MAX(Data_Baseline!$C32:$AZ32),IF(Data_Baseline!Y32=0,SMALL(Data_Baseline!$C32:$AZ32,COUNTIF(Data_Baseline!$C32:$AZ32,0)+1)/MAX(Data_Baseline!$C32:$AZ32),Data_Baseline!Y32/MAX(Data_Baseline!$C32:$AZ32))),IF(Z$3&lt;=$B$2,SMALL(Data_Baseline!$C32:$AZ32,COUNTIF(Data_Baseline!$C32:$AZ32,0)+1),IF(Data_Baseline!Y32=0,SMALL(Data_Baseline!$C32:$AZ32,COUNTIF(Data_Baseline!$C32:$AZ32,0)+1),Data_Baseline!Y32)))),"")</f>
        <v>1.1710289617181776E-4</v>
      </c>
      <c r="AA32" s="79">
        <f ca="1">IFERROR(IF(Data_Baseline!Z32="","",IF($C$3="On",IF(AA$3&lt;=$B$2,SMALL(Data_Baseline!$C32:$AZ32,COUNTIF(Data_Baseline!$C32:$AZ32,0)+1)/MAX(Data_Baseline!$C32:$AZ32),IF(Data_Baseline!Z32=0,SMALL(Data_Baseline!$C32:$AZ32,COUNTIF(Data_Baseline!$C32:$AZ32,0)+1)/MAX(Data_Baseline!$C32:$AZ32),Data_Baseline!Z32/MAX(Data_Baseline!$C32:$AZ32))),IF(AA$3&lt;=$B$2,SMALL(Data_Baseline!$C32:$AZ32,COUNTIF(Data_Baseline!$C32:$AZ32,0)+1),IF(Data_Baseline!Z32=0,SMALL(Data_Baseline!$C32:$AZ32,COUNTIF(Data_Baseline!$C32:$AZ32,0)+1),Data_Baseline!Z32)))),"")</f>
        <v>1.1710289617181776E-4</v>
      </c>
      <c r="AB32" s="79">
        <f ca="1">IFERROR(IF(Data_Baseline!AA32="","",IF($C$3="On",IF(AB$3&lt;=$B$2,SMALL(Data_Baseline!$C32:$AZ32,COUNTIF(Data_Baseline!$C32:$AZ32,0)+1)/MAX(Data_Baseline!$C32:$AZ32),IF(Data_Baseline!AA32=0,SMALL(Data_Baseline!$C32:$AZ32,COUNTIF(Data_Baseline!$C32:$AZ32,0)+1)/MAX(Data_Baseline!$C32:$AZ32),Data_Baseline!AA32/MAX(Data_Baseline!$C32:$AZ32))),IF(AB$3&lt;=$B$2,SMALL(Data_Baseline!$C32:$AZ32,COUNTIF(Data_Baseline!$C32:$AZ32,0)+1),IF(Data_Baseline!AA32=0,SMALL(Data_Baseline!$C32:$AZ32,COUNTIF(Data_Baseline!$C32:$AZ32,0)+1),Data_Baseline!AA32)))),"")</f>
        <v>3.6812013077833785E-3</v>
      </c>
      <c r="AC32" s="79">
        <f ca="1">IFERROR(IF(Data_Baseline!AB32="","",IF($C$3="On",IF(AC$3&lt;=$B$2,SMALL(Data_Baseline!$C32:$AZ32,COUNTIF(Data_Baseline!$C32:$AZ32,0)+1)/MAX(Data_Baseline!$C32:$AZ32),IF(Data_Baseline!AB32=0,SMALL(Data_Baseline!$C32:$AZ32,COUNTIF(Data_Baseline!$C32:$AZ32,0)+1)/MAX(Data_Baseline!$C32:$AZ32),Data_Baseline!AB32/MAX(Data_Baseline!$C32:$AZ32))),IF(AC$3&lt;=$B$2,SMALL(Data_Baseline!$C32:$AZ32,COUNTIF(Data_Baseline!$C32:$AZ32,0)+1),IF(Data_Baseline!AB32=0,SMALL(Data_Baseline!$C32:$AZ32,COUNTIF(Data_Baseline!$C32:$AZ32,0)+1),Data_Baseline!AB32)))),"")</f>
        <v>1.0420381367333441E-2</v>
      </c>
      <c r="AD32" s="79">
        <f ca="1">IFERROR(IF(Data_Baseline!AC32="","",IF($C$3="On",IF(AD$3&lt;=$B$2,SMALL(Data_Baseline!$C32:$AZ32,COUNTIF(Data_Baseline!$C32:$AZ32,0)+1)/MAX(Data_Baseline!$C32:$AZ32),IF(Data_Baseline!AC32=0,SMALL(Data_Baseline!$C32:$AZ32,COUNTIF(Data_Baseline!$C32:$AZ32,0)+1)/MAX(Data_Baseline!$C32:$AZ32),Data_Baseline!AC32/MAX(Data_Baseline!$C32:$AZ32))),IF(AD$3&lt;=$B$2,SMALL(Data_Baseline!$C32:$AZ32,COUNTIF(Data_Baseline!$C32:$AZ32,0)+1),IF(Data_Baseline!AC32=0,SMALL(Data_Baseline!$C32:$AZ32,COUNTIF(Data_Baseline!$C32:$AZ32,0)+1),Data_Baseline!AC32)))),"")</f>
        <v>2.4363594406314932E-2</v>
      </c>
      <c r="AE32" s="79">
        <f ca="1">IFERROR(IF(Data_Baseline!AD32="","",IF($C$3="On",IF(AE$3&lt;=$B$2,SMALL(Data_Baseline!$C32:$AZ32,COUNTIF(Data_Baseline!$C32:$AZ32,0)+1)/MAX(Data_Baseline!$C32:$AZ32),IF(Data_Baseline!AD32=0,SMALL(Data_Baseline!$C32:$AZ32,COUNTIF(Data_Baseline!$C32:$AZ32,0)+1)/MAX(Data_Baseline!$C32:$AZ32),Data_Baseline!AD32/MAX(Data_Baseline!$C32:$AZ32))),IF(AE$3&lt;=$B$2,SMALL(Data_Baseline!$C32:$AZ32,COUNTIF(Data_Baseline!$C32:$AZ32,0)+1),IF(Data_Baseline!AD32=0,SMALL(Data_Baseline!$C32:$AZ32,COUNTIF(Data_Baseline!$C32:$AZ32,0)+1),Data_Baseline!AD32)))),"")</f>
        <v>5.0486974990202035E-2</v>
      </c>
      <c r="AF32" s="79">
        <f ca="1">IFERROR(IF(Data_Baseline!AE32="","",IF($C$3="On",IF(AF$3&lt;=$B$2,SMALL(Data_Baseline!$C32:$AZ32,COUNTIF(Data_Baseline!$C32:$AZ32,0)+1)/MAX(Data_Baseline!$C32:$AZ32),IF(Data_Baseline!AE32=0,SMALL(Data_Baseline!$C32:$AZ32,COUNTIF(Data_Baseline!$C32:$AZ32,0)+1)/MAX(Data_Baseline!$C32:$AZ32),Data_Baseline!AE32/MAX(Data_Baseline!$C32:$AZ32))),IF(AF$3&lt;=$B$2,SMALL(Data_Baseline!$C32:$AZ32,COUNTIF(Data_Baseline!$C32:$AZ32,0)+1),IF(Data_Baseline!AE32=0,SMALL(Data_Baseline!$C32:$AZ32,COUNTIF(Data_Baseline!$C32:$AZ32,0)+1),Data_Baseline!AE32)))),"")</f>
        <v>9.7769736542311025E-2</v>
      </c>
      <c r="AG32" s="79">
        <f ca="1">IFERROR(IF(Data_Baseline!AF32="","",IF($C$3="On",IF(AG$3&lt;=$B$2,SMALL(Data_Baseline!$C32:$AZ32,COUNTIF(Data_Baseline!$C32:$AZ32,0)+1)/MAX(Data_Baseline!$C32:$AZ32),IF(Data_Baseline!AF32=0,SMALL(Data_Baseline!$C32:$AZ32,COUNTIF(Data_Baseline!$C32:$AZ32,0)+1)/MAX(Data_Baseline!$C32:$AZ32),Data_Baseline!AF32/MAX(Data_Baseline!$C32:$AZ32))),IF(AG$3&lt;=$B$2,SMALL(Data_Baseline!$C32:$AZ32,COUNTIF(Data_Baseline!$C32:$AZ32,0)+1),IF(Data_Baseline!AF32=0,SMALL(Data_Baseline!$C32:$AZ32,COUNTIF(Data_Baseline!$C32:$AZ32,0)+1),Data_Baseline!AF32)))),"")</f>
        <v>0.17806872961189307</v>
      </c>
      <c r="AH32" s="79">
        <f ca="1">IFERROR(IF(Data_Baseline!AG32="","",IF($C$3="On",IF(AH$3&lt;=$B$2,SMALL(Data_Baseline!$C32:$AZ32,COUNTIF(Data_Baseline!$C32:$AZ32,0)+1)/MAX(Data_Baseline!$C32:$AZ32),IF(Data_Baseline!AG32=0,SMALL(Data_Baseline!$C32:$AZ32,COUNTIF(Data_Baseline!$C32:$AZ32,0)+1)/MAX(Data_Baseline!$C32:$AZ32),Data_Baseline!AG32/MAX(Data_Baseline!$C32:$AZ32))),IF(AH$3&lt;=$B$2,SMALL(Data_Baseline!$C32:$AZ32,COUNTIF(Data_Baseline!$C32:$AZ32,0)+1),IF(Data_Baseline!AG32=0,SMALL(Data_Baseline!$C32:$AZ32,COUNTIF(Data_Baseline!$C32:$AZ32,0)+1),Data_Baseline!AG32)))),"")</f>
        <v>0.29920252842337519</v>
      </c>
      <c r="AI32" s="79">
        <f ca="1">IFERROR(IF(Data_Baseline!AH32="","",IF($C$3="On",IF(AI$3&lt;=$B$2,SMALL(Data_Baseline!$C32:$AZ32,COUNTIF(Data_Baseline!$C32:$AZ32,0)+1)/MAX(Data_Baseline!$C32:$AZ32),IF(Data_Baseline!AH32=0,SMALL(Data_Baseline!$C32:$AZ32,COUNTIF(Data_Baseline!$C32:$AZ32,0)+1)/MAX(Data_Baseline!$C32:$AZ32),Data_Baseline!AH32/MAX(Data_Baseline!$C32:$AZ32))),IF(AI$3&lt;=$B$2,SMALL(Data_Baseline!$C32:$AZ32,COUNTIF(Data_Baseline!$C32:$AZ32,0)+1),IF(Data_Baseline!AH32=0,SMALL(Data_Baseline!$C32:$AZ32,COUNTIF(Data_Baseline!$C32:$AZ32,0)+1),Data_Baseline!AH32)))),"")</f>
        <v>0.45108700563019077</v>
      </c>
      <c r="AJ32" s="79">
        <f ca="1">IFERROR(IF(Data_Baseline!AI32="","",IF($C$3="On",IF(AJ$3&lt;=$B$2,SMALL(Data_Baseline!$C32:$AZ32,COUNTIF(Data_Baseline!$C32:$AZ32,0)+1)/MAX(Data_Baseline!$C32:$AZ32),IF(Data_Baseline!AI32=0,SMALL(Data_Baseline!$C32:$AZ32,COUNTIF(Data_Baseline!$C32:$AZ32,0)+1)/MAX(Data_Baseline!$C32:$AZ32),Data_Baseline!AI32/MAX(Data_Baseline!$C32:$AZ32))),IF(AJ$3&lt;=$B$2,SMALL(Data_Baseline!$C32:$AZ32,COUNTIF(Data_Baseline!$C32:$AZ32,0)+1),IF(Data_Baseline!AI32=0,SMALL(Data_Baseline!$C32:$AZ32,COUNTIF(Data_Baseline!$C32:$AZ32,0)+1),Data_Baseline!AI32)))),"")</f>
        <v>0.60827271397899207</v>
      </c>
      <c r="AK32" s="79">
        <f ca="1">IFERROR(IF(Data_Baseline!AJ32="","",IF($C$3="On",IF(AK$3&lt;=$B$2,SMALL(Data_Baseline!$C32:$AZ32,COUNTIF(Data_Baseline!$C32:$AZ32,0)+1)/MAX(Data_Baseline!$C32:$AZ32),IF(Data_Baseline!AJ32=0,SMALL(Data_Baseline!$C32:$AZ32,COUNTIF(Data_Baseline!$C32:$AZ32,0)+1)/MAX(Data_Baseline!$C32:$AZ32),Data_Baseline!AJ32/MAX(Data_Baseline!$C32:$AZ32))),IF(AK$3&lt;=$B$2,SMALL(Data_Baseline!$C32:$AZ32,COUNTIF(Data_Baseline!$C32:$AZ32,0)+1),IF(Data_Baseline!AJ32=0,SMALL(Data_Baseline!$C32:$AZ32,COUNTIF(Data_Baseline!$C32:$AZ32,0)+1),Data_Baseline!AJ32)))),"")</f>
        <v>0.74314561575357196</v>
      </c>
      <c r="AL32" s="79">
        <f ca="1">IFERROR(IF(Data_Baseline!AK32="","",IF($C$3="On",IF(AL$3&lt;=$B$2,SMALL(Data_Baseline!$C32:$AZ32,COUNTIF(Data_Baseline!$C32:$AZ32,0)+1)/MAX(Data_Baseline!$C32:$AZ32),IF(Data_Baseline!AK32=0,SMALL(Data_Baseline!$C32:$AZ32,COUNTIF(Data_Baseline!$C32:$AZ32,0)+1)/MAX(Data_Baseline!$C32:$AZ32),Data_Baseline!AK32/MAX(Data_Baseline!$C32:$AZ32))),IF(AL$3&lt;=$B$2,SMALL(Data_Baseline!$C32:$AZ32,COUNTIF(Data_Baseline!$C32:$AZ32,0)+1),IF(Data_Baseline!AK32=0,SMALL(Data_Baseline!$C32:$AZ32,COUNTIF(Data_Baseline!$C32:$AZ32,0)+1),Data_Baseline!AK32)))),"")</f>
        <v>0.843096223671705</v>
      </c>
      <c r="AM32" s="79">
        <f ca="1">IFERROR(IF(Data_Baseline!AL32="","",IF($C$3="On",IF(AM$3&lt;=$B$2,SMALL(Data_Baseline!$C32:$AZ32,COUNTIF(Data_Baseline!$C32:$AZ32,0)+1)/MAX(Data_Baseline!$C32:$AZ32),IF(Data_Baseline!AL32=0,SMALL(Data_Baseline!$C32:$AZ32,COUNTIF(Data_Baseline!$C32:$AZ32,0)+1)/MAX(Data_Baseline!$C32:$AZ32),Data_Baseline!AL32/MAX(Data_Baseline!$C32:$AZ32))),IF(AM$3&lt;=$B$2,SMALL(Data_Baseline!$C32:$AZ32,COUNTIF(Data_Baseline!$C32:$AZ32,0)+1),IF(Data_Baseline!AL32=0,SMALL(Data_Baseline!$C32:$AZ32,COUNTIF(Data_Baseline!$C32:$AZ32,0)+1),Data_Baseline!AL32)))),"")</f>
        <v>0.90921854180065054</v>
      </c>
      <c r="AN32" s="79">
        <f ca="1">IFERROR(IF(Data_Baseline!AM32="","",IF($C$3="On",IF(AN$3&lt;=$B$2,SMALL(Data_Baseline!$C32:$AZ32,COUNTIF(Data_Baseline!$C32:$AZ32,0)+1)/MAX(Data_Baseline!$C32:$AZ32),IF(Data_Baseline!AM32=0,SMALL(Data_Baseline!$C32:$AZ32,COUNTIF(Data_Baseline!$C32:$AZ32,0)+1)/MAX(Data_Baseline!$C32:$AZ32),Data_Baseline!AM32/MAX(Data_Baseline!$C32:$AZ32))),IF(AN$3&lt;=$B$2,SMALL(Data_Baseline!$C32:$AZ32,COUNTIF(Data_Baseline!$C32:$AZ32,0)+1),IF(Data_Baseline!AM32=0,SMALL(Data_Baseline!$C32:$AZ32,COUNTIF(Data_Baseline!$C32:$AZ32,0)+1),Data_Baseline!AM32)))),"")</f>
        <v>0.95053681835367798</v>
      </c>
      <c r="AO32" s="79">
        <f ca="1">IFERROR(IF(Data_Baseline!AN32="","",IF($C$3="On",IF(AO$3&lt;=$B$2,SMALL(Data_Baseline!$C32:$AZ32,COUNTIF(Data_Baseline!$C32:$AZ32,0)+1)/MAX(Data_Baseline!$C32:$AZ32),IF(Data_Baseline!AN32=0,SMALL(Data_Baseline!$C32:$AZ32,COUNTIF(Data_Baseline!$C32:$AZ32,0)+1)/MAX(Data_Baseline!$C32:$AZ32),Data_Baseline!AN32/MAX(Data_Baseline!$C32:$AZ32))),IF(AO$3&lt;=$B$2,SMALL(Data_Baseline!$C32:$AZ32,COUNTIF(Data_Baseline!$C32:$AZ32,0)+1),IF(Data_Baseline!AN32=0,SMALL(Data_Baseline!$C32:$AZ32,COUNTIF(Data_Baseline!$C32:$AZ32,0)+1),Data_Baseline!AN32)))),"")</f>
        <v>0.97628099105219757</v>
      </c>
      <c r="AP32" s="79">
        <f ca="1">IFERROR(IF(Data_Baseline!AO32="","",IF($C$3="On",IF(AP$3&lt;=$B$2,SMALL(Data_Baseline!$C32:$AZ32,COUNTIF(Data_Baseline!$C32:$AZ32,0)+1)/MAX(Data_Baseline!$C32:$AZ32),IF(Data_Baseline!AO32=0,SMALL(Data_Baseline!$C32:$AZ32,COUNTIF(Data_Baseline!$C32:$AZ32,0)+1)/MAX(Data_Baseline!$C32:$AZ32),Data_Baseline!AO32/MAX(Data_Baseline!$C32:$AZ32))),IF(AP$3&lt;=$B$2,SMALL(Data_Baseline!$C32:$AZ32,COUNTIF(Data_Baseline!$C32:$AZ32,0)+1),IF(Data_Baseline!AO32=0,SMALL(Data_Baseline!$C32:$AZ32,COUNTIF(Data_Baseline!$C32:$AZ32,0)+1),Data_Baseline!AO32)))),"")</f>
        <v>0.99297903008388733</v>
      </c>
      <c r="AQ32" s="79">
        <f ca="1">IFERROR(IF(Data_Baseline!AP32="","",IF($C$3="On",IF(AQ$3&lt;=$B$2,SMALL(Data_Baseline!$C32:$AZ32,COUNTIF(Data_Baseline!$C32:$AZ32,0)+1)/MAX(Data_Baseline!$C32:$AZ32),IF(Data_Baseline!AP32=0,SMALL(Data_Baseline!$C32:$AZ32,COUNTIF(Data_Baseline!$C32:$AZ32,0)+1)/MAX(Data_Baseline!$C32:$AZ32),Data_Baseline!AP32/MAX(Data_Baseline!$C32:$AZ32))),IF(AQ$3&lt;=$B$2,SMALL(Data_Baseline!$C32:$AZ32,COUNTIF(Data_Baseline!$C32:$AZ32,0)+1),IF(Data_Baseline!AP32=0,SMALL(Data_Baseline!$C32:$AZ32,COUNTIF(Data_Baseline!$C32:$AZ32,0)+1),Data_Baseline!AP32)))),"")</f>
        <v>1</v>
      </c>
      <c r="AR32" s="79" t="str">
        <f>IFERROR(IF(Data_Baseline!AQ32="","",IF($C$3="On",IF(AR$3&lt;=$B$2,SMALL(Data_Baseline!$C32:$AZ32,COUNTIF(Data_Baseline!$C32:$AZ32,0)+1)/MAX(Data_Baseline!$C32:$AZ32),IF(Data_Baseline!AQ32=0,SMALL(Data_Baseline!$C32:$AZ32,COUNTIF(Data_Baseline!$C32:$AZ32,0)+1)/MAX(Data_Baseline!$C32:$AZ32),Data_Baseline!AQ32/MAX(Data_Baseline!$C32:$AZ32))),IF(AR$3&lt;=$B$2,SMALL(Data_Baseline!$C32:$AZ32,COUNTIF(Data_Baseline!$C32:$AZ32,0)+1),IF(Data_Baseline!AQ32=0,SMALL(Data_Baseline!$C32:$AZ32,COUNTIF(Data_Baseline!$C32:$AZ32,0)+1),Data_Baseline!AQ32)))),"")</f>
        <v/>
      </c>
      <c r="AS32" s="79" t="str">
        <f>IFERROR(IF(Data_Baseline!AR32="","",IF($C$3="On",IF(AS$3&lt;=$B$2,SMALL(Data_Baseline!$C32:$AZ32,COUNTIF(Data_Baseline!$C32:$AZ32,0)+1)/MAX(Data_Baseline!$C32:$AZ32),IF(Data_Baseline!AR32=0,SMALL(Data_Baseline!$C32:$AZ32,COUNTIF(Data_Baseline!$C32:$AZ32,0)+1)/MAX(Data_Baseline!$C32:$AZ32),Data_Baseline!AR32/MAX(Data_Baseline!$C32:$AZ32))),IF(AS$3&lt;=$B$2,SMALL(Data_Baseline!$C32:$AZ32,COUNTIF(Data_Baseline!$C32:$AZ32,0)+1),IF(Data_Baseline!AR32=0,SMALL(Data_Baseline!$C32:$AZ32,COUNTIF(Data_Baseline!$C32:$AZ32,0)+1),Data_Baseline!AR32)))),"")</f>
        <v/>
      </c>
      <c r="AT32" s="79" t="str">
        <f>IFERROR(IF(Data_Baseline!AS32="","",IF($C$3="On",IF(AT$3&lt;=$B$2,SMALL(Data_Baseline!$C32:$AZ32,COUNTIF(Data_Baseline!$C32:$AZ32,0)+1)/MAX(Data_Baseline!$C32:$AZ32),IF(Data_Baseline!AS32=0,SMALL(Data_Baseline!$C32:$AZ32,COUNTIF(Data_Baseline!$C32:$AZ32,0)+1)/MAX(Data_Baseline!$C32:$AZ32),Data_Baseline!AS32/MAX(Data_Baseline!$C32:$AZ32))),IF(AT$3&lt;=$B$2,SMALL(Data_Baseline!$C32:$AZ32,COUNTIF(Data_Baseline!$C32:$AZ32,0)+1),IF(Data_Baseline!AS32=0,SMALL(Data_Baseline!$C32:$AZ32,COUNTIF(Data_Baseline!$C32:$AZ32,0)+1),Data_Baseline!AS32)))),"")</f>
        <v/>
      </c>
      <c r="AU32" s="79" t="str">
        <f>IFERROR(IF(Data_Baseline!AT32="","",IF($C$3="On",IF(AU$3&lt;=$B$2,SMALL(Data_Baseline!$C32:$AZ32,COUNTIF(Data_Baseline!$C32:$AZ32,0)+1)/MAX(Data_Baseline!$C32:$AZ32),IF(Data_Baseline!AT32=0,SMALL(Data_Baseline!$C32:$AZ32,COUNTIF(Data_Baseline!$C32:$AZ32,0)+1)/MAX(Data_Baseline!$C32:$AZ32),Data_Baseline!AT32/MAX(Data_Baseline!$C32:$AZ32))),IF(AU$3&lt;=$B$2,SMALL(Data_Baseline!$C32:$AZ32,COUNTIF(Data_Baseline!$C32:$AZ32,0)+1),IF(Data_Baseline!AT32=0,SMALL(Data_Baseline!$C32:$AZ32,COUNTIF(Data_Baseline!$C32:$AZ32,0)+1),Data_Baseline!AT32)))),"")</f>
        <v/>
      </c>
      <c r="AV32" s="79" t="str">
        <f>IFERROR(IF(Data_Baseline!AU32="","",IF($C$3="On",IF(AV$3&lt;=$B$2,SMALL(Data_Baseline!$C32:$AZ32,COUNTIF(Data_Baseline!$C32:$AZ32,0)+1)/MAX(Data_Baseline!$C32:$AZ32),IF(Data_Baseline!AU32=0,SMALL(Data_Baseline!$C32:$AZ32,COUNTIF(Data_Baseline!$C32:$AZ32,0)+1)/MAX(Data_Baseline!$C32:$AZ32),Data_Baseline!AU32/MAX(Data_Baseline!$C32:$AZ32))),IF(AV$3&lt;=$B$2,SMALL(Data_Baseline!$C32:$AZ32,COUNTIF(Data_Baseline!$C32:$AZ32,0)+1),IF(Data_Baseline!AU32=0,SMALL(Data_Baseline!$C32:$AZ32,COUNTIF(Data_Baseline!$C32:$AZ32,0)+1),Data_Baseline!AU32)))),"")</f>
        <v/>
      </c>
      <c r="AW32" s="79" t="str">
        <f>IFERROR(IF(Data_Baseline!AV32="","",IF($C$3="On",IF(AW$3&lt;=$B$2,SMALL(Data_Baseline!$C32:$AZ32,COUNTIF(Data_Baseline!$C32:$AZ32,0)+1)/MAX(Data_Baseline!$C32:$AZ32),IF(Data_Baseline!AV32=0,SMALL(Data_Baseline!$C32:$AZ32,COUNTIF(Data_Baseline!$C32:$AZ32,0)+1)/MAX(Data_Baseline!$C32:$AZ32),Data_Baseline!AV32/MAX(Data_Baseline!$C32:$AZ32))),IF(AW$3&lt;=$B$2,SMALL(Data_Baseline!$C32:$AZ32,COUNTIF(Data_Baseline!$C32:$AZ32,0)+1),IF(Data_Baseline!AV32=0,SMALL(Data_Baseline!$C32:$AZ32,COUNTIF(Data_Baseline!$C32:$AZ32,0)+1),Data_Baseline!AV32)))),"")</f>
        <v/>
      </c>
      <c r="AX32" s="79" t="str">
        <f>IFERROR(IF(Data_Baseline!AW32="","",IF($C$3="On",IF(AX$3&lt;=$B$2,SMALL(Data_Baseline!$C32:$AZ32,COUNTIF(Data_Baseline!$C32:$AZ32,0)+1)/MAX(Data_Baseline!$C32:$AZ32),IF(Data_Baseline!AW32=0,SMALL(Data_Baseline!$C32:$AZ32,COUNTIF(Data_Baseline!$C32:$AZ32,0)+1)/MAX(Data_Baseline!$C32:$AZ32),Data_Baseline!AW32/MAX(Data_Baseline!$C32:$AZ32))),IF(AX$3&lt;=$B$2,SMALL(Data_Baseline!$C32:$AZ32,COUNTIF(Data_Baseline!$C32:$AZ32,0)+1),IF(Data_Baseline!AW32=0,SMALL(Data_Baseline!$C32:$AZ32,COUNTIF(Data_Baseline!$C32:$AZ32,0)+1),Data_Baseline!AW32)))),"")</f>
        <v/>
      </c>
      <c r="AY32" s="79" t="str">
        <f>IFERROR(IF(Data_Baseline!AX32="","",IF($C$3="On",IF(AY$3&lt;=$B$2,SMALL(Data_Baseline!$C32:$AZ32,COUNTIF(Data_Baseline!$C32:$AZ32,0)+1)/MAX(Data_Baseline!$C32:$AZ32),IF(Data_Baseline!AX32=0,SMALL(Data_Baseline!$C32:$AZ32,COUNTIF(Data_Baseline!$C32:$AZ32,0)+1)/MAX(Data_Baseline!$C32:$AZ32),Data_Baseline!AX32/MAX(Data_Baseline!$C32:$AZ32))),IF(AY$3&lt;=$B$2,SMALL(Data_Baseline!$C32:$AZ32,COUNTIF(Data_Baseline!$C32:$AZ32,0)+1),IF(Data_Baseline!AX32=0,SMALL(Data_Baseline!$C32:$AZ32,COUNTIF(Data_Baseline!$C32:$AZ32,0)+1),Data_Baseline!AX32)))),"")</f>
        <v/>
      </c>
      <c r="AZ32" s="79" t="str">
        <f>IFERROR(IF(Data_Baseline!AY32="","",IF($C$3="On",IF(AZ$3&lt;=$B$2,SMALL(Data_Baseline!$C32:$AZ32,COUNTIF(Data_Baseline!$C32:$AZ32,0)+1)/MAX(Data_Baseline!$C32:$AZ32),IF(Data_Baseline!AY32=0,SMALL(Data_Baseline!$C32:$AZ32,COUNTIF(Data_Baseline!$C32:$AZ32,0)+1)/MAX(Data_Baseline!$C32:$AZ32),Data_Baseline!AY32/MAX(Data_Baseline!$C32:$AZ32))),IF(AZ$3&lt;=$B$2,SMALL(Data_Baseline!$C32:$AZ32,COUNTIF(Data_Baseline!$C32:$AZ32,0)+1),IF(Data_Baseline!AY32=0,SMALL(Data_Baseline!$C32:$AZ32,COUNTIF(Data_Baseline!$C32:$AZ32,0)+1),Data_Baseline!AY32)))),"")</f>
        <v/>
      </c>
      <c r="BA32" s="79" t="str">
        <f>IFERROR(IF(Data_Baseline!AZ32="","",IF($C$3="On",IF(BA$3&lt;=$B$2,SMALL(Data_Baseline!$C32:$AZ32,COUNTIF(Data_Baseline!$C32:$AZ32,0)+1)/MAX(Data_Baseline!$C32:$AZ32),IF(Data_Baseline!AZ32=0,SMALL(Data_Baseline!$C32:$AZ32,COUNTIF(Data_Baseline!$C32:$AZ32,0)+1)/MAX(Data_Baseline!$C32:$AZ32),Data_Baseline!AZ32/MAX(Data_Baseline!$C32:$AZ32))),IF(BA$3&lt;=$B$2,SMALL(Data_Baseline!$C32:$AZ32,COUNTIF(Data_Baseline!$C32:$AZ32,0)+1),IF(Data_Baseline!AZ32=0,SMALL(Data_Baseline!$C32:$AZ32,COUNTIF(Data_Baseline!$C32:$AZ32,0)+1),Data_Baseline!AZ32)))),"")</f>
        <v/>
      </c>
      <c r="BB32" s="79">
        <f ca="1">IF(Data_Initial!BA32="",1,0)</f>
        <v>1</v>
      </c>
      <c r="BC32" s="2" t="str">
        <f t="shared" ca="1" si="0"/>
        <v>3N_Rpon2</v>
      </c>
      <c r="BD32" s="79" t="str">
        <f t="shared" ca="1" si="1"/>
        <v>3N</v>
      </c>
      <c r="BE32" s="79" t="str">
        <f ca="1">Data_Initial!BC32</f>
        <v>Rpon2</v>
      </c>
      <c r="BF32" s="79" t="str">
        <f ca="1">Data_Initial!BB32</f>
        <v>2_1</v>
      </c>
      <c r="BG32" s="79">
        <f ca="1">IFERROR((INDIRECT("Plate"&amp;Data!A32&amp;"_C!"&amp;CHAR(RIGHT(Data!B32,LEN(Data!B32)-1)+65)&amp;CODE(LEFT(Data!B32,1))-58)),"")</f>
        <v>0</v>
      </c>
      <c r="BH32" s="79" t="str">
        <f ca="1">Data_Initial!BA32</f>
        <v/>
      </c>
      <c r="BI32" s="79">
        <f t="shared" ca="1" si="2"/>
        <v>1.1710289617181776E-4</v>
      </c>
      <c r="BJ32" s="79" t="str">
        <f ca="1">IF(BH32="N",1+MAX($BJ$3:BJ31),"")</f>
        <v/>
      </c>
      <c r="BK32" s="79"/>
      <c r="BL32" s="79"/>
      <c r="BM32" s="79"/>
      <c r="BN32" s="79"/>
      <c r="BO32" s="79"/>
      <c r="BP32" s="79"/>
      <c r="BQ32" s="79"/>
      <c r="BR32" s="79"/>
      <c r="BS32" s="79"/>
      <c r="BT32" s="79"/>
      <c r="BU32" s="79"/>
      <c r="BV32" s="79"/>
      <c r="BW32" s="79"/>
      <c r="BX32" s="79"/>
      <c r="BY32" s="79"/>
      <c r="BZ32" s="79"/>
    </row>
    <row r="33" spans="1:78" x14ac:dyDescent="0.25">
      <c r="A33" s="79">
        <f ca="1">IF(BH33="N","N"&amp;BJ33,IF(BB33=0,"",MAX($A$3:A32)+1))</f>
        <v>30</v>
      </c>
      <c r="B33" s="79" t="str">
        <f ca="1">Data_Initial!A33&amp;C33</f>
        <v>1F4</v>
      </c>
      <c r="C33" s="79" t="str">
        <f ca="1">Data_Initial!B33</f>
        <v>F4</v>
      </c>
      <c r="D33" s="79">
        <f ca="1">IFERROR(IF(Data_Baseline!C33="","",IF($C$3="On",IF(D$3&lt;=$B$2,SMALL(Data_Baseline!$C33:$AZ33,COUNTIF(Data_Baseline!$C33:$AZ33,0)+1)/MAX(Data_Baseline!$C33:$AZ33),IF(Data_Baseline!C33=0,SMALL(Data_Baseline!$C33:$AZ33,COUNTIF(Data_Baseline!$C33:$AZ33,0)+1)/MAX(Data_Baseline!$C33:$AZ33),Data_Baseline!C33/MAX(Data_Baseline!$C33:$AZ33))),IF(D$3&lt;=$B$2,SMALL(Data_Baseline!$C33:$AZ33,COUNTIF(Data_Baseline!$C33:$AZ33,0)+1),IF(Data_Baseline!C33=0,SMALL(Data_Baseline!$C33:$AZ33,COUNTIF(Data_Baseline!$C33:$AZ33,0)+1),Data_Baseline!C33)))),"")</f>
        <v>2.9260909998008307E-4</v>
      </c>
      <c r="E33" s="79">
        <f ca="1">IFERROR(IF(Data_Baseline!D33="","",IF($C$3="On",IF(E$3&lt;=$B$2,SMALL(Data_Baseline!$C33:$AZ33,COUNTIF(Data_Baseline!$C33:$AZ33,0)+1)/MAX(Data_Baseline!$C33:$AZ33),IF(Data_Baseline!D33=0,SMALL(Data_Baseline!$C33:$AZ33,COUNTIF(Data_Baseline!$C33:$AZ33,0)+1)/MAX(Data_Baseline!$C33:$AZ33),Data_Baseline!D33/MAX(Data_Baseline!$C33:$AZ33))),IF(E$3&lt;=$B$2,SMALL(Data_Baseline!$C33:$AZ33,COUNTIF(Data_Baseline!$C33:$AZ33,0)+1),IF(Data_Baseline!D33=0,SMALL(Data_Baseline!$C33:$AZ33,COUNTIF(Data_Baseline!$C33:$AZ33,0)+1),Data_Baseline!D33)))),"")</f>
        <v>2.9260909998008307E-4</v>
      </c>
      <c r="F33" s="79">
        <f ca="1">IFERROR(IF(Data_Baseline!E33="","",IF($C$3="On",IF(F$3&lt;=$B$2,SMALL(Data_Baseline!$C33:$AZ33,COUNTIF(Data_Baseline!$C33:$AZ33,0)+1)/MAX(Data_Baseline!$C33:$AZ33),IF(Data_Baseline!E33=0,SMALL(Data_Baseline!$C33:$AZ33,COUNTIF(Data_Baseline!$C33:$AZ33,0)+1)/MAX(Data_Baseline!$C33:$AZ33),Data_Baseline!E33/MAX(Data_Baseline!$C33:$AZ33))),IF(F$3&lt;=$B$2,SMALL(Data_Baseline!$C33:$AZ33,COUNTIF(Data_Baseline!$C33:$AZ33,0)+1),IF(Data_Baseline!E33=0,SMALL(Data_Baseline!$C33:$AZ33,COUNTIF(Data_Baseline!$C33:$AZ33,0)+1),Data_Baseline!E33)))),"")</f>
        <v>2.9260909998008307E-4</v>
      </c>
      <c r="G33" s="79">
        <f ca="1">IFERROR(IF(Data_Baseline!F33="","",IF($C$3="On",IF(G$3&lt;=$B$2,SMALL(Data_Baseline!$C33:$AZ33,COUNTIF(Data_Baseline!$C33:$AZ33,0)+1)/MAX(Data_Baseline!$C33:$AZ33),IF(Data_Baseline!F33=0,SMALL(Data_Baseline!$C33:$AZ33,COUNTIF(Data_Baseline!$C33:$AZ33,0)+1)/MAX(Data_Baseline!$C33:$AZ33),Data_Baseline!F33/MAX(Data_Baseline!$C33:$AZ33))),IF(G$3&lt;=$B$2,SMALL(Data_Baseline!$C33:$AZ33,COUNTIF(Data_Baseline!$C33:$AZ33,0)+1),IF(Data_Baseline!F33=0,SMALL(Data_Baseline!$C33:$AZ33,COUNTIF(Data_Baseline!$C33:$AZ33,0)+1),Data_Baseline!F33)))),"")</f>
        <v>2.9260909998008307E-4</v>
      </c>
      <c r="H33" s="79">
        <f ca="1">IFERROR(IF(Data_Baseline!G33="","",IF($C$3="On",IF(H$3&lt;=$B$2,SMALL(Data_Baseline!$C33:$AZ33,COUNTIF(Data_Baseline!$C33:$AZ33,0)+1)/MAX(Data_Baseline!$C33:$AZ33),IF(Data_Baseline!G33=0,SMALL(Data_Baseline!$C33:$AZ33,COUNTIF(Data_Baseline!$C33:$AZ33,0)+1)/MAX(Data_Baseline!$C33:$AZ33),Data_Baseline!G33/MAX(Data_Baseline!$C33:$AZ33))),IF(H$3&lt;=$B$2,SMALL(Data_Baseline!$C33:$AZ33,COUNTIF(Data_Baseline!$C33:$AZ33,0)+1),IF(Data_Baseline!G33=0,SMALL(Data_Baseline!$C33:$AZ33,COUNTIF(Data_Baseline!$C33:$AZ33,0)+1),Data_Baseline!G33)))),"")</f>
        <v>2.9260909998008307E-4</v>
      </c>
      <c r="I33" s="79">
        <f ca="1">IFERROR(IF(Data_Baseline!H33="","",IF($C$3="On",IF(I$3&lt;=$B$2,SMALL(Data_Baseline!$C33:$AZ33,COUNTIF(Data_Baseline!$C33:$AZ33,0)+1)/MAX(Data_Baseline!$C33:$AZ33),IF(Data_Baseline!H33=0,SMALL(Data_Baseline!$C33:$AZ33,COUNTIF(Data_Baseline!$C33:$AZ33,0)+1)/MAX(Data_Baseline!$C33:$AZ33),Data_Baseline!H33/MAX(Data_Baseline!$C33:$AZ33))),IF(I$3&lt;=$B$2,SMALL(Data_Baseline!$C33:$AZ33,COUNTIF(Data_Baseline!$C33:$AZ33,0)+1),IF(Data_Baseline!H33=0,SMALL(Data_Baseline!$C33:$AZ33,COUNTIF(Data_Baseline!$C33:$AZ33,0)+1),Data_Baseline!H33)))),"")</f>
        <v>2.9260909998008307E-4</v>
      </c>
      <c r="J33" s="79">
        <f ca="1">IFERROR(IF(Data_Baseline!I33="","",IF($C$3="On",IF(J$3&lt;=$B$2,SMALL(Data_Baseline!$C33:$AZ33,COUNTIF(Data_Baseline!$C33:$AZ33,0)+1)/MAX(Data_Baseline!$C33:$AZ33),IF(Data_Baseline!I33=0,SMALL(Data_Baseline!$C33:$AZ33,COUNTIF(Data_Baseline!$C33:$AZ33,0)+1)/MAX(Data_Baseline!$C33:$AZ33),Data_Baseline!I33/MAX(Data_Baseline!$C33:$AZ33))),IF(J$3&lt;=$B$2,SMALL(Data_Baseline!$C33:$AZ33,COUNTIF(Data_Baseline!$C33:$AZ33,0)+1),IF(Data_Baseline!I33=0,SMALL(Data_Baseline!$C33:$AZ33,COUNTIF(Data_Baseline!$C33:$AZ33,0)+1),Data_Baseline!I33)))),"")</f>
        <v>2.9260909998008307E-4</v>
      </c>
      <c r="K33" s="79">
        <f ca="1">IFERROR(IF(Data_Baseline!J33="","",IF($C$3="On",IF(K$3&lt;=$B$2,SMALL(Data_Baseline!$C33:$AZ33,COUNTIF(Data_Baseline!$C33:$AZ33,0)+1)/MAX(Data_Baseline!$C33:$AZ33),IF(Data_Baseline!J33=0,SMALL(Data_Baseline!$C33:$AZ33,COUNTIF(Data_Baseline!$C33:$AZ33,0)+1)/MAX(Data_Baseline!$C33:$AZ33),Data_Baseline!J33/MAX(Data_Baseline!$C33:$AZ33))),IF(K$3&lt;=$B$2,SMALL(Data_Baseline!$C33:$AZ33,COUNTIF(Data_Baseline!$C33:$AZ33,0)+1),IF(Data_Baseline!J33=0,SMALL(Data_Baseline!$C33:$AZ33,COUNTIF(Data_Baseline!$C33:$AZ33,0)+1),Data_Baseline!J33)))),"")</f>
        <v>2.9260909998008307E-4</v>
      </c>
      <c r="L33" s="79">
        <f ca="1">IFERROR(IF(Data_Baseline!K33="","",IF($C$3="On",IF(L$3&lt;=$B$2,SMALL(Data_Baseline!$C33:$AZ33,COUNTIF(Data_Baseline!$C33:$AZ33,0)+1)/MAX(Data_Baseline!$C33:$AZ33),IF(Data_Baseline!K33=0,SMALL(Data_Baseline!$C33:$AZ33,COUNTIF(Data_Baseline!$C33:$AZ33,0)+1)/MAX(Data_Baseline!$C33:$AZ33),Data_Baseline!K33/MAX(Data_Baseline!$C33:$AZ33))),IF(L$3&lt;=$B$2,SMALL(Data_Baseline!$C33:$AZ33,COUNTIF(Data_Baseline!$C33:$AZ33,0)+1),IF(Data_Baseline!K33=0,SMALL(Data_Baseline!$C33:$AZ33,COUNTIF(Data_Baseline!$C33:$AZ33,0)+1),Data_Baseline!K33)))),"")</f>
        <v>2.9260909998008307E-4</v>
      </c>
      <c r="M33" s="79">
        <f ca="1">IFERROR(IF(Data_Baseline!L33="","",IF($C$3="On",IF(M$3&lt;=$B$2,SMALL(Data_Baseline!$C33:$AZ33,COUNTIF(Data_Baseline!$C33:$AZ33,0)+1)/MAX(Data_Baseline!$C33:$AZ33),IF(Data_Baseline!L33=0,SMALL(Data_Baseline!$C33:$AZ33,COUNTIF(Data_Baseline!$C33:$AZ33,0)+1)/MAX(Data_Baseline!$C33:$AZ33),Data_Baseline!L33/MAX(Data_Baseline!$C33:$AZ33))),IF(M$3&lt;=$B$2,SMALL(Data_Baseline!$C33:$AZ33,COUNTIF(Data_Baseline!$C33:$AZ33,0)+1),IF(Data_Baseline!L33=0,SMALL(Data_Baseline!$C33:$AZ33,COUNTIF(Data_Baseline!$C33:$AZ33,0)+1),Data_Baseline!L33)))),"")</f>
        <v>2.9260909998008307E-4</v>
      </c>
      <c r="N33" s="79">
        <f ca="1">IFERROR(IF(Data_Baseline!M33="","",IF($C$3="On",IF(N$3&lt;=$B$2,SMALL(Data_Baseline!$C33:$AZ33,COUNTIF(Data_Baseline!$C33:$AZ33,0)+1)/MAX(Data_Baseline!$C33:$AZ33),IF(Data_Baseline!M33=0,SMALL(Data_Baseline!$C33:$AZ33,COUNTIF(Data_Baseline!$C33:$AZ33,0)+1)/MAX(Data_Baseline!$C33:$AZ33),Data_Baseline!M33/MAX(Data_Baseline!$C33:$AZ33))),IF(N$3&lt;=$B$2,SMALL(Data_Baseline!$C33:$AZ33,COUNTIF(Data_Baseline!$C33:$AZ33,0)+1),IF(Data_Baseline!M33=0,SMALL(Data_Baseline!$C33:$AZ33,COUNTIF(Data_Baseline!$C33:$AZ33,0)+1),Data_Baseline!M33)))),"")</f>
        <v>2.9260909998008307E-4</v>
      </c>
      <c r="O33" s="79">
        <f ca="1">IFERROR(IF(Data_Baseline!N33="","",IF($C$3="On",IF(O$3&lt;=$B$2,SMALL(Data_Baseline!$C33:$AZ33,COUNTIF(Data_Baseline!$C33:$AZ33,0)+1)/MAX(Data_Baseline!$C33:$AZ33),IF(Data_Baseline!N33=0,SMALL(Data_Baseline!$C33:$AZ33,COUNTIF(Data_Baseline!$C33:$AZ33,0)+1)/MAX(Data_Baseline!$C33:$AZ33),Data_Baseline!N33/MAX(Data_Baseline!$C33:$AZ33))),IF(O$3&lt;=$B$2,SMALL(Data_Baseline!$C33:$AZ33,COUNTIF(Data_Baseline!$C33:$AZ33,0)+1),IF(Data_Baseline!N33=0,SMALL(Data_Baseline!$C33:$AZ33,COUNTIF(Data_Baseline!$C33:$AZ33,0)+1),Data_Baseline!N33)))),"")</f>
        <v>2.9260909998008307E-4</v>
      </c>
      <c r="P33" s="79">
        <f ca="1">IFERROR(IF(Data_Baseline!O33="","",IF($C$3="On",IF(P$3&lt;=$B$2,SMALL(Data_Baseline!$C33:$AZ33,COUNTIF(Data_Baseline!$C33:$AZ33,0)+1)/MAX(Data_Baseline!$C33:$AZ33),IF(Data_Baseline!O33=0,SMALL(Data_Baseline!$C33:$AZ33,COUNTIF(Data_Baseline!$C33:$AZ33,0)+1)/MAX(Data_Baseline!$C33:$AZ33),Data_Baseline!O33/MAX(Data_Baseline!$C33:$AZ33))),IF(P$3&lt;=$B$2,SMALL(Data_Baseline!$C33:$AZ33,COUNTIF(Data_Baseline!$C33:$AZ33,0)+1),IF(Data_Baseline!O33=0,SMALL(Data_Baseline!$C33:$AZ33,COUNTIF(Data_Baseline!$C33:$AZ33,0)+1),Data_Baseline!O33)))),"")</f>
        <v>2.9260909998008307E-4</v>
      </c>
      <c r="Q33" s="79">
        <f ca="1">IFERROR(IF(Data_Baseline!P33="","",IF($C$3="On",IF(Q$3&lt;=$B$2,SMALL(Data_Baseline!$C33:$AZ33,COUNTIF(Data_Baseline!$C33:$AZ33,0)+1)/MAX(Data_Baseline!$C33:$AZ33),IF(Data_Baseline!P33=0,SMALL(Data_Baseline!$C33:$AZ33,COUNTIF(Data_Baseline!$C33:$AZ33,0)+1)/MAX(Data_Baseline!$C33:$AZ33),Data_Baseline!P33/MAX(Data_Baseline!$C33:$AZ33))),IF(Q$3&lt;=$B$2,SMALL(Data_Baseline!$C33:$AZ33,COUNTIF(Data_Baseline!$C33:$AZ33,0)+1),IF(Data_Baseline!P33=0,SMALL(Data_Baseline!$C33:$AZ33,COUNTIF(Data_Baseline!$C33:$AZ33,0)+1),Data_Baseline!P33)))),"")</f>
        <v>2.9260909998008307E-4</v>
      </c>
      <c r="R33" s="79">
        <f ca="1">IFERROR(IF(Data_Baseline!Q33="","",IF($C$3="On",IF(R$3&lt;=$B$2,SMALL(Data_Baseline!$C33:$AZ33,COUNTIF(Data_Baseline!$C33:$AZ33,0)+1)/MAX(Data_Baseline!$C33:$AZ33),IF(Data_Baseline!Q33=0,SMALL(Data_Baseline!$C33:$AZ33,COUNTIF(Data_Baseline!$C33:$AZ33,0)+1)/MAX(Data_Baseline!$C33:$AZ33),Data_Baseline!Q33/MAX(Data_Baseline!$C33:$AZ33))),IF(R$3&lt;=$B$2,SMALL(Data_Baseline!$C33:$AZ33,COUNTIF(Data_Baseline!$C33:$AZ33,0)+1),IF(Data_Baseline!Q33=0,SMALL(Data_Baseline!$C33:$AZ33,COUNTIF(Data_Baseline!$C33:$AZ33,0)+1),Data_Baseline!Q33)))),"")</f>
        <v>2.9260909998008307E-4</v>
      </c>
      <c r="S33" s="79">
        <f ca="1">IFERROR(IF(Data_Baseline!R33="","",IF($C$3="On",IF(S$3&lt;=$B$2,SMALL(Data_Baseline!$C33:$AZ33,COUNTIF(Data_Baseline!$C33:$AZ33,0)+1)/MAX(Data_Baseline!$C33:$AZ33),IF(Data_Baseline!R33=0,SMALL(Data_Baseline!$C33:$AZ33,COUNTIF(Data_Baseline!$C33:$AZ33,0)+1)/MAX(Data_Baseline!$C33:$AZ33),Data_Baseline!R33/MAX(Data_Baseline!$C33:$AZ33))),IF(S$3&lt;=$B$2,SMALL(Data_Baseline!$C33:$AZ33,COUNTIF(Data_Baseline!$C33:$AZ33,0)+1),IF(Data_Baseline!R33=0,SMALL(Data_Baseline!$C33:$AZ33,COUNTIF(Data_Baseline!$C33:$AZ33,0)+1),Data_Baseline!R33)))),"")</f>
        <v>2.9260909998008307E-4</v>
      </c>
      <c r="T33" s="79">
        <f ca="1">IFERROR(IF(Data_Baseline!S33="","",IF($C$3="On",IF(T$3&lt;=$B$2,SMALL(Data_Baseline!$C33:$AZ33,COUNTIF(Data_Baseline!$C33:$AZ33,0)+1)/MAX(Data_Baseline!$C33:$AZ33),IF(Data_Baseline!S33=0,SMALL(Data_Baseline!$C33:$AZ33,COUNTIF(Data_Baseline!$C33:$AZ33,0)+1)/MAX(Data_Baseline!$C33:$AZ33),Data_Baseline!S33/MAX(Data_Baseline!$C33:$AZ33))),IF(T$3&lt;=$B$2,SMALL(Data_Baseline!$C33:$AZ33,COUNTIF(Data_Baseline!$C33:$AZ33,0)+1),IF(Data_Baseline!S33=0,SMALL(Data_Baseline!$C33:$AZ33,COUNTIF(Data_Baseline!$C33:$AZ33,0)+1),Data_Baseline!S33)))),"")</f>
        <v>2.9260909998008307E-4</v>
      </c>
      <c r="U33" s="79">
        <f ca="1">IFERROR(IF(Data_Baseline!T33="","",IF($C$3="On",IF(U$3&lt;=$B$2,SMALL(Data_Baseline!$C33:$AZ33,COUNTIF(Data_Baseline!$C33:$AZ33,0)+1)/MAX(Data_Baseline!$C33:$AZ33),IF(Data_Baseline!T33=0,SMALL(Data_Baseline!$C33:$AZ33,COUNTIF(Data_Baseline!$C33:$AZ33,0)+1)/MAX(Data_Baseline!$C33:$AZ33),Data_Baseline!T33/MAX(Data_Baseline!$C33:$AZ33))),IF(U$3&lt;=$B$2,SMALL(Data_Baseline!$C33:$AZ33,COUNTIF(Data_Baseline!$C33:$AZ33,0)+1),IF(Data_Baseline!T33=0,SMALL(Data_Baseline!$C33:$AZ33,COUNTIF(Data_Baseline!$C33:$AZ33,0)+1),Data_Baseline!T33)))),"")</f>
        <v>2.9260909998008307E-4</v>
      </c>
      <c r="V33" s="79">
        <f ca="1">IFERROR(IF(Data_Baseline!U33="","",IF($C$3="On",IF(V$3&lt;=$B$2,SMALL(Data_Baseline!$C33:$AZ33,COUNTIF(Data_Baseline!$C33:$AZ33,0)+1)/MAX(Data_Baseline!$C33:$AZ33),IF(Data_Baseline!U33=0,SMALL(Data_Baseline!$C33:$AZ33,COUNTIF(Data_Baseline!$C33:$AZ33,0)+1)/MAX(Data_Baseline!$C33:$AZ33),Data_Baseline!U33/MAX(Data_Baseline!$C33:$AZ33))),IF(V$3&lt;=$B$2,SMALL(Data_Baseline!$C33:$AZ33,COUNTIF(Data_Baseline!$C33:$AZ33,0)+1),IF(Data_Baseline!U33=0,SMALL(Data_Baseline!$C33:$AZ33,COUNTIF(Data_Baseline!$C33:$AZ33,0)+1),Data_Baseline!U33)))),"")</f>
        <v>2.9260909998008307E-4</v>
      </c>
      <c r="W33" s="79">
        <f ca="1">IFERROR(IF(Data_Baseline!V33="","",IF($C$3="On",IF(W$3&lt;=$B$2,SMALL(Data_Baseline!$C33:$AZ33,COUNTIF(Data_Baseline!$C33:$AZ33,0)+1)/MAX(Data_Baseline!$C33:$AZ33),IF(Data_Baseline!V33=0,SMALL(Data_Baseline!$C33:$AZ33,COUNTIF(Data_Baseline!$C33:$AZ33,0)+1)/MAX(Data_Baseline!$C33:$AZ33),Data_Baseline!V33/MAX(Data_Baseline!$C33:$AZ33))),IF(W$3&lt;=$B$2,SMALL(Data_Baseline!$C33:$AZ33,COUNTIF(Data_Baseline!$C33:$AZ33,0)+1),IF(Data_Baseline!V33=0,SMALL(Data_Baseline!$C33:$AZ33,COUNTIF(Data_Baseline!$C33:$AZ33,0)+1),Data_Baseline!V33)))),"")</f>
        <v>2.9260909998008307E-4</v>
      </c>
      <c r="X33" s="79">
        <f ca="1">IFERROR(IF(Data_Baseline!W33="","",IF($C$3="On",IF(X$3&lt;=$B$2,SMALL(Data_Baseline!$C33:$AZ33,COUNTIF(Data_Baseline!$C33:$AZ33,0)+1)/MAX(Data_Baseline!$C33:$AZ33),IF(Data_Baseline!W33=0,SMALL(Data_Baseline!$C33:$AZ33,COUNTIF(Data_Baseline!$C33:$AZ33,0)+1)/MAX(Data_Baseline!$C33:$AZ33),Data_Baseline!W33/MAX(Data_Baseline!$C33:$AZ33))),IF(X$3&lt;=$B$2,SMALL(Data_Baseline!$C33:$AZ33,COUNTIF(Data_Baseline!$C33:$AZ33,0)+1),IF(Data_Baseline!W33=0,SMALL(Data_Baseline!$C33:$AZ33,COUNTIF(Data_Baseline!$C33:$AZ33,0)+1),Data_Baseline!W33)))),"")</f>
        <v>2.9260909998008307E-4</v>
      </c>
      <c r="Y33" s="79">
        <f ca="1">IFERROR(IF(Data_Baseline!X33="","",IF($C$3="On",IF(Y$3&lt;=$B$2,SMALL(Data_Baseline!$C33:$AZ33,COUNTIF(Data_Baseline!$C33:$AZ33,0)+1)/MAX(Data_Baseline!$C33:$AZ33),IF(Data_Baseline!X33=0,SMALL(Data_Baseline!$C33:$AZ33,COUNTIF(Data_Baseline!$C33:$AZ33,0)+1)/MAX(Data_Baseline!$C33:$AZ33),Data_Baseline!X33/MAX(Data_Baseline!$C33:$AZ33))),IF(Y$3&lt;=$B$2,SMALL(Data_Baseline!$C33:$AZ33,COUNTIF(Data_Baseline!$C33:$AZ33,0)+1),IF(Data_Baseline!X33=0,SMALL(Data_Baseline!$C33:$AZ33,COUNTIF(Data_Baseline!$C33:$AZ33,0)+1),Data_Baseline!X33)))),"")</f>
        <v>2.9260909998008307E-4</v>
      </c>
      <c r="Z33" s="79">
        <f ca="1">IFERROR(IF(Data_Baseline!Y33="","",IF($C$3="On",IF(Z$3&lt;=$B$2,SMALL(Data_Baseline!$C33:$AZ33,COUNTIF(Data_Baseline!$C33:$AZ33,0)+1)/MAX(Data_Baseline!$C33:$AZ33),IF(Data_Baseline!Y33=0,SMALL(Data_Baseline!$C33:$AZ33,COUNTIF(Data_Baseline!$C33:$AZ33,0)+1)/MAX(Data_Baseline!$C33:$AZ33),Data_Baseline!Y33/MAX(Data_Baseline!$C33:$AZ33))),IF(Z$3&lt;=$B$2,SMALL(Data_Baseline!$C33:$AZ33,COUNTIF(Data_Baseline!$C33:$AZ33,0)+1),IF(Data_Baseline!Y33=0,SMALL(Data_Baseline!$C33:$AZ33,COUNTIF(Data_Baseline!$C33:$AZ33,0)+1),Data_Baseline!Y33)))),"")</f>
        <v>2.9260909998008307E-4</v>
      </c>
      <c r="AA33" s="79">
        <f ca="1">IFERROR(IF(Data_Baseline!Z33="","",IF($C$3="On",IF(AA$3&lt;=$B$2,SMALL(Data_Baseline!$C33:$AZ33,COUNTIF(Data_Baseline!$C33:$AZ33,0)+1)/MAX(Data_Baseline!$C33:$AZ33),IF(Data_Baseline!Z33=0,SMALL(Data_Baseline!$C33:$AZ33,COUNTIF(Data_Baseline!$C33:$AZ33,0)+1)/MAX(Data_Baseline!$C33:$AZ33),Data_Baseline!Z33/MAX(Data_Baseline!$C33:$AZ33))),IF(AA$3&lt;=$B$2,SMALL(Data_Baseline!$C33:$AZ33,COUNTIF(Data_Baseline!$C33:$AZ33,0)+1),IF(Data_Baseline!Z33=0,SMALL(Data_Baseline!$C33:$AZ33,COUNTIF(Data_Baseline!$C33:$AZ33,0)+1),Data_Baseline!Z33)))),"")</f>
        <v>2.9260909998008307E-4</v>
      </c>
      <c r="AB33" s="79">
        <f ca="1">IFERROR(IF(Data_Baseline!AA33="","",IF($C$3="On",IF(AB$3&lt;=$B$2,SMALL(Data_Baseline!$C33:$AZ33,COUNTIF(Data_Baseline!$C33:$AZ33,0)+1)/MAX(Data_Baseline!$C33:$AZ33),IF(Data_Baseline!AA33=0,SMALL(Data_Baseline!$C33:$AZ33,COUNTIF(Data_Baseline!$C33:$AZ33,0)+1)/MAX(Data_Baseline!$C33:$AZ33),Data_Baseline!AA33/MAX(Data_Baseline!$C33:$AZ33))),IF(AB$3&lt;=$B$2,SMALL(Data_Baseline!$C33:$AZ33,COUNTIF(Data_Baseline!$C33:$AZ33,0)+1),IF(Data_Baseline!AA33=0,SMALL(Data_Baseline!$C33:$AZ33,COUNTIF(Data_Baseline!$C33:$AZ33,0)+1),Data_Baseline!AA33)))),"")</f>
        <v>4.6368776870158333E-3</v>
      </c>
      <c r="AC33" s="79">
        <f ca="1">IFERROR(IF(Data_Baseline!AB33="","",IF($C$3="On",IF(AC$3&lt;=$B$2,SMALL(Data_Baseline!$C33:$AZ33,COUNTIF(Data_Baseline!$C33:$AZ33,0)+1)/MAX(Data_Baseline!$C33:$AZ33),IF(Data_Baseline!AB33=0,SMALL(Data_Baseline!$C33:$AZ33,COUNTIF(Data_Baseline!$C33:$AZ33,0)+1)/MAX(Data_Baseline!$C33:$AZ33),Data_Baseline!AB33/MAX(Data_Baseline!$C33:$AZ33))),IF(AC$3&lt;=$B$2,SMALL(Data_Baseline!$C33:$AZ33,COUNTIF(Data_Baseline!$C33:$AZ33,0)+1),IF(Data_Baseline!AB33=0,SMALL(Data_Baseline!$C33:$AZ33,COUNTIF(Data_Baseline!$C33:$AZ33,0)+1),Data_Baseline!AB33)))),"")</f>
        <v>1.3304715177225705E-2</v>
      </c>
      <c r="AD33" s="79">
        <f ca="1">IFERROR(IF(Data_Baseline!AC33="","",IF($C$3="On",IF(AD$3&lt;=$B$2,SMALL(Data_Baseline!$C33:$AZ33,COUNTIF(Data_Baseline!$C33:$AZ33,0)+1)/MAX(Data_Baseline!$C33:$AZ33),IF(Data_Baseline!AC33=0,SMALL(Data_Baseline!$C33:$AZ33,COUNTIF(Data_Baseline!$C33:$AZ33,0)+1)/MAX(Data_Baseline!$C33:$AZ33),Data_Baseline!AC33/MAX(Data_Baseline!$C33:$AZ33))),IF(AD$3&lt;=$B$2,SMALL(Data_Baseline!$C33:$AZ33,COUNTIF(Data_Baseline!$C33:$AZ33,0)+1),IF(Data_Baseline!AC33=0,SMALL(Data_Baseline!$C33:$AZ33,COUNTIF(Data_Baseline!$C33:$AZ33,0)+1),Data_Baseline!AC33)))),"")</f>
        <v>2.9454714985208443E-2</v>
      </c>
      <c r="AE33" s="79">
        <f ca="1">IFERROR(IF(Data_Baseline!AD33="","",IF($C$3="On",IF(AE$3&lt;=$B$2,SMALL(Data_Baseline!$C33:$AZ33,COUNTIF(Data_Baseline!$C33:$AZ33,0)+1)/MAX(Data_Baseline!$C33:$AZ33),IF(Data_Baseline!AD33=0,SMALL(Data_Baseline!$C33:$AZ33,COUNTIF(Data_Baseline!$C33:$AZ33,0)+1)/MAX(Data_Baseline!$C33:$AZ33),Data_Baseline!AD33/MAX(Data_Baseline!$C33:$AZ33))),IF(AE$3&lt;=$B$2,SMALL(Data_Baseline!$C33:$AZ33,COUNTIF(Data_Baseline!$C33:$AZ33,0)+1),IF(Data_Baseline!AD33=0,SMALL(Data_Baseline!$C33:$AZ33,COUNTIF(Data_Baseline!$C33:$AZ33,0)+1),Data_Baseline!AD33)))),"")</f>
        <v>6.0210178615082932E-2</v>
      </c>
      <c r="AF33" s="79">
        <f ca="1">IFERROR(IF(Data_Baseline!AE33="","",IF($C$3="On",IF(AF$3&lt;=$B$2,SMALL(Data_Baseline!$C33:$AZ33,COUNTIF(Data_Baseline!$C33:$AZ33,0)+1)/MAX(Data_Baseline!$C33:$AZ33),IF(Data_Baseline!AE33=0,SMALL(Data_Baseline!$C33:$AZ33,COUNTIF(Data_Baseline!$C33:$AZ33,0)+1)/MAX(Data_Baseline!$C33:$AZ33),Data_Baseline!AE33/MAX(Data_Baseline!$C33:$AZ33))),IF(AF$3&lt;=$B$2,SMALL(Data_Baseline!$C33:$AZ33,COUNTIF(Data_Baseline!$C33:$AZ33,0)+1),IF(Data_Baseline!AE33=0,SMALL(Data_Baseline!$C33:$AZ33,COUNTIF(Data_Baseline!$C33:$AZ33,0)+1),Data_Baseline!AE33)))),"")</f>
        <v>0.1164999072615021</v>
      </c>
      <c r="AG33" s="79">
        <f ca="1">IFERROR(IF(Data_Baseline!AF33="","",IF($C$3="On",IF(AG$3&lt;=$B$2,SMALL(Data_Baseline!$C33:$AZ33,COUNTIF(Data_Baseline!$C33:$AZ33,0)+1)/MAX(Data_Baseline!$C33:$AZ33),IF(Data_Baseline!AF33=0,SMALL(Data_Baseline!$C33:$AZ33,COUNTIF(Data_Baseline!$C33:$AZ33,0)+1)/MAX(Data_Baseline!$C33:$AZ33),Data_Baseline!AF33/MAX(Data_Baseline!$C33:$AZ33))),IF(AG$3&lt;=$B$2,SMALL(Data_Baseline!$C33:$AZ33,COUNTIF(Data_Baseline!$C33:$AZ33,0)+1),IF(Data_Baseline!AF33=0,SMALL(Data_Baseline!$C33:$AZ33,COUNTIF(Data_Baseline!$C33:$AZ33,0)+1),Data_Baseline!AF33)))),"")</f>
        <v>0.20900659295748086</v>
      </c>
      <c r="AH33" s="79">
        <f ca="1">IFERROR(IF(Data_Baseline!AG33="","",IF($C$3="On",IF(AH$3&lt;=$B$2,SMALL(Data_Baseline!$C33:$AZ33,COUNTIF(Data_Baseline!$C33:$AZ33,0)+1)/MAX(Data_Baseline!$C33:$AZ33),IF(Data_Baseline!AG33=0,SMALL(Data_Baseline!$C33:$AZ33,COUNTIF(Data_Baseline!$C33:$AZ33,0)+1)/MAX(Data_Baseline!$C33:$AZ33),Data_Baseline!AG33/MAX(Data_Baseline!$C33:$AZ33))),IF(AH$3&lt;=$B$2,SMALL(Data_Baseline!$C33:$AZ33,COUNTIF(Data_Baseline!$C33:$AZ33,0)+1),IF(Data_Baseline!AG33=0,SMALL(Data_Baseline!$C33:$AZ33,COUNTIF(Data_Baseline!$C33:$AZ33,0)+1),Data_Baseline!AG33)))),"")</f>
        <v>0.3424009645270874</v>
      </c>
      <c r="AI33" s="79">
        <f ca="1">IFERROR(IF(Data_Baseline!AH33="","",IF($C$3="On",IF(AI$3&lt;=$B$2,SMALL(Data_Baseline!$C33:$AZ33,COUNTIF(Data_Baseline!$C33:$AZ33,0)+1)/MAX(Data_Baseline!$C33:$AZ33),IF(Data_Baseline!AH33=0,SMALL(Data_Baseline!$C33:$AZ33,COUNTIF(Data_Baseline!$C33:$AZ33,0)+1)/MAX(Data_Baseline!$C33:$AZ33),Data_Baseline!AH33/MAX(Data_Baseline!$C33:$AZ33))),IF(AI$3&lt;=$B$2,SMALL(Data_Baseline!$C33:$AZ33,COUNTIF(Data_Baseline!$C33:$AZ33,0)+1),IF(Data_Baseline!AH33=0,SMALL(Data_Baseline!$C33:$AZ33,COUNTIF(Data_Baseline!$C33:$AZ33,0)+1),Data_Baseline!AH33)))),"")</f>
        <v>0.49796983978821308</v>
      </c>
      <c r="AJ33" s="79">
        <f ca="1">IFERROR(IF(Data_Baseline!AI33="","",IF($C$3="On",IF(AJ$3&lt;=$B$2,SMALL(Data_Baseline!$C33:$AZ33,COUNTIF(Data_Baseline!$C33:$AZ33,0)+1)/MAX(Data_Baseline!$C33:$AZ33),IF(Data_Baseline!AI33=0,SMALL(Data_Baseline!$C33:$AZ33,COUNTIF(Data_Baseline!$C33:$AZ33,0)+1)/MAX(Data_Baseline!$C33:$AZ33),Data_Baseline!AI33/MAX(Data_Baseline!$C33:$AZ33))),IF(AJ$3&lt;=$B$2,SMALL(Data_Baseline!$C33:$AZ33,COUNTIF(Data_Baseline!$C33:$AZ33,0)+1),IF(Data_Baseline!AI33=0,SMALL(Data_Baseline!$C33:$AZ33,COUNTIF(Data_Baseline!$C33:$AZ33,0)+1),Data_Baseline!AI33)))),"")</f>
        <v>0.65091080282465152</v>
      </c>
      <c r="AK33" s="79">
        <f ca="1">IFERROR(IF(Data_Baseline!AJ33="","",IF($C$3="On",IF(AK$3&lt;=$B$2,SMALL(Data_Baseline!$C33:$AZ33,COUNTIF(Data_Baseline!$C33:$AZ33,0)+1)/MAX(Data_Baseline!$C33:$AZ33),IF(Data_Baseline!AJ33=0,SMALL(Data_Baseline!$C33:$AZ33,COUNTIF(Data_Baseline!$C33:$AZ33,0)+1)/MAX(Data_Baseline!$C33:$AZ33),Data_Baseline!AJ33/MAX(Data_Baseline!$C33:$AZ33))),IF(AK$3&lt;=$B$2,SMALL(Data_Baseline!$C33:$AZ33,COUNTIF(Data_Baseline!$C33:$AZ33,0)+1),IF(Data_Baseline!AJ33=0,SMALL(Data_Baseline!$C33:$AZ33,COUNTIF(Data_Baseline!$C33:$AZ33,0)+1),Data_Baseline!AJ33)))),"")</f>
        <v>0.77509281822868559</v>
      </c>
      <c r="AL33" s="79">
        <f ca="1">IFERROR(IF(Data_Baseline!AK33="","",IF($C$3="On",IF(AL$3&lt;=$B$2,SMALL(Data_Baseline!$C33:$AZ33,COUNTIF(Data_Baseline!$C33:$AZ33,0)+1)/MAX(Data_Baseline!$C33:$AZ33),IF(Data_Baseline!AK33=0,SMALL(Data_Baseline!$C33:$AZ33,COUNTIF(Data_Baseline!$C33:$AZ33,0)+1)/MAX(Data_Baseline!$C33:$AZ33),Data_Baseline!AK33/MAX(Data_Baseline!$C33:$AZ33))),IF(AL$3&lt;=$B$2,SMALL(Data_Baseline!$C33:$AZ33,COUNTIF(Data_Baseline!$C33:$AZ33,0)+1),IF(Data_Baseline!AK33=0,SMALL(Data_Baseline!$C33:$AZ33,COUNTIF(Data_Baseline!$C33:$AZ33,0)+1),Data_Baseline!AK33)))),"")</f>
        <v>0.86429869373359625</v>
      </c>
      <c r="AM33" s="79">
        <f ca="1">IFERROR(IF(Data_Baseline!AL33="","",IF($C$3="On",IF(AM$3&lt;=$B$2,SMALL(Data_Baseline!$C33:$AZ33,COUNTIF(Data_Baseline!$C33:$AZ33,0)+1)/MAX(Data_Baseline!$C33:$AZ33),IF(Data_Baseline!AL33=0,SMALL(Data_Baseline!$C33:$AZ33,COUNTIF(Data_Baseline!$C33:$AZ33,0)+1)/MAX(Data_Baseline!$C33:$AZ33),Data_Baseline!AL33/MAX(Data_Baseline!$C33:$AZ33))),IF(AM$3&lt;=$B$2,SMALL(Data_Baseline!$C33:$AZ33,COUNTIF(Data_Baseline!$C33:$AZ33,0)+1),IF(Data_Baseline!AL33=0,SMALL(Data_Baseline!$C33:$AZ33,COUNTIF(Data_Baseline!$C33:$AZ33,0)+1),Data_Baseline!AL33)))),"")</f>
        <v>0.9216338737423182</v>
      </c>
      <c r="AN33" s="79">
        <f ca="1">IFERROR(IF(Data_Baseline!AM33="","",IF($C$3="On",IF(AN$3&lt;=$B$2,SMALL(Data_Baseline!$C33:$AZ33,COUNTIF(Data_Baseline!$C33:$AZ33,0)+1)/MAX(Data_Baseline!$C33:$AZ33),IF(Data_Baseline!AM33=0,SMALL(Data_Baseline!$C33:$AZ33,COUNTIF(Data_Baseline!$C33:$AZ33,0)+1)/MAX(Data_Baseline!$C33:$AZ33),Data_Baseline!AM33/MAX(Data_Baseline!$C33:$AZ33))),IF(AN$3&lt;=$B$2,SMALL(Data_Baseline!$C33:$AZ33,COUNTIF(Data_Baseline!$C33:$AZ33,0)+1),IF(Data_Baseline!AM33=0,SMALL(Data_Baseline!$C33:$AZ33,COUNTIF(Data_Baseline!$C33:$AZ33,0)+1),Data_Baseline!AM33)))),"")</f>
        <v>0.95649220692698333</v>
      </c>
      <c r="AO33" s="79">
        <f ca="1">IFERROR(IF(Data_Baseline!AN33="","",IF($C$3="On",IF(AO$3&lt;=$B$2,SMALL(Data_Baseline!$C33:$AZ33,COUNTIF(Data_Baseline!$C33:$AZ33,0)+1)/MAX(Data_Baseline!$C33:$AZ33),IF(Data_Baseline!AN33=0,SMALL(Data_Baseline!$C33:$AZ33,COUNTIF(Data_Baseline!$C33:$AZ33,0)+1)/MAX(Data_Baseline!$C33:$AZ33),Data_Baseline!AN33/MAX(Data_Baseline!$C33:$AZ33))),IF(AO$3&lt;=$B$2,SMALL(Data_Baseline!$C33:$AZ33,COUNTIF(Data_Baseline!$C33:$AZ33,0)+1),IF(Data_Baseline!AN33=0,SMALL(Data_Baseline!$C33:$AZ33,COUNTIF(Data_Baseline!$C33:$AZ33,0)+1),Data_Baseline!AN33)))),"")</f>
        <v>0.97847943251729153</v>
      </c>
      <c r="AP33" s="79">
        <f ca="1">IFERROR(IF(Data_Baseline!AO33="","",IF($C$3="On",IF(AP$3&lt;=$B$2,SMALL(Data_Baseline!$C33:$AZ33,COUNTIF(Data_Baseline!$C33:$AZ33,0)+1)/MAX(Data_Baseline!$C33:$AZ33),IF(Data_Baseline!AO33=0,SMALL(Data_Baseline!$C33:$AZ33,COUNTIF(Data_Baseline!$C33:$AZ33,0)+1)/MAX(Data_Baseline!$C33:$AZ33),Data_Baseline!AO33/MAX(Data_Baseline!$C33:$AZ33))),IF(AP$3&lt;=$B$2,SMALL(Data_Baseline!$C33:$AZ33,COUNTIF(Data_Baseline!$C33:$AZ33,0)+1),IF(Data_Baseline!AO33=0,SMALL(Data_Baseline!$C33:$AZ33,COUNTIF(Data_Baseline!$C33:$AZ33,0)+1),Data_Baseline!AO33)))),"")</f>
        <v>0.9934417424574099</v>
      </c>
      <c r="AQ33" s="79">
        <f ca="1">IFERROR(IF(Data_Baseline!AP33="","",IF($C$3="On",IF(AQ$3&lt;=$B$2,SMALL(Data_Baseline!$C33:$AZ33,COUNTIF(Data_Baseline!$C33:$AZ33,0)+1)/MAX(Data_Baseline!$C33:$AZ33),IF(Data_Baseline!AP33=0,SMALL(Data_Baseline!$C33:$AZ33,COUNTIF(Data_Baseline!$C33:$AZ33,0)+1)/MAX(Data_Baseline!$C33:$AZ33),Data_Baseline!AP33/MAX(Data_Baseline!$C33:$AZ33))),IF(AQ$3&lt;=$B$2,SMALL(Data_Baseline!$C33:$AZ33,COUNTIF(Data_Baseline!$C33:$AZ33,0)+1),IF(Data_Baseline!AP33=0,SMALL(Data_Baseline!$C33:$AZ33,COUNTIF(Data_Baseline!$C33:$AZ33,0)+1),Data_Baseline!AP33)))),"")</f>
        <v>1</v>
      </c>
      <c r="AR33" s="79" t="str">
        <f>IFERROR(IF(Data_Baseline!AQ33="","",IF($C$3="On",IF(AR$3&lt;=$B$2,SMALL(Data_Baseline!$C33:$AZ33,COUNTIF(Data_Baseline!$C33:$AZ33,0)+1)/MAX(Data_Baseline!$C33:$AZ33),IF(Data_Baseline!AQ33=0,SMALL(Data_Baseline!$C33:$AZ33,COUNTIF(Data_Baseline!$C33:$AZ33,0)+1)/MAX(Data_Baseline!$C33:$AZ33),Data_Baseline!AQ33/MAX(Data_Baseline!$C33:$AZ33))),IF(AR$3&lt;=$B$2,SMALL(Data_Baseline!$C33:$AZ33,COUNTIF(Data_Baseline!$C33:$AZ33,0)+1),IF(Data_Baseline!AQ33=0,SMALL(Data_Baseline!$C33:$AZ33,COUNTIF(Data_Baseline!$C33:$AZ33,0)+1),Data_Baseline!AQ33)))),"")</f>
        <v/>
      </c>
      <c r="AS33" s="79" t="str">
        <f>IFERROR(IF(Data_Baseline!AR33="","",IF($C$3="On",IF(AS$3&lt;=$B$2,SMALL(Data_Baseline!$C33:$AZ33,COUNTIF(Data_Baseline!$C33:$AZ33,0)+1)/MAX(Data_Baseline!$C33:$AZ33),IF(Data_Baseline!AR33=0,SMALL(Data_Baseline!$C33:$AZ33,COUNTIF(Data_Baseline!$C33:$AZ33,0)+1)/MAX(Data_Baseline!$C33:$AZ33),Data_Baseline!AR33/MAX(Data_Baseline!$C33:$AZ33))),IF(AS$3&lt;=$B$2,SMALL(Data_Baseline!$C33:$AZ33,COUNTIF(Data_Baseline!$C33:$AZ33,0)+1),IF(Data_Baseline!AR33=0,SMALL(Data_Baseline!$C33:$AZ33,COUNTIF(Data_Baseline!$C33:$AZ33,0)+1),Data_Baseline!AR33)))),"")</f>
        <v/>
      </c>
      <c r="AT33" s="79" t="str">
        <f>IFERROR(IF(Data_Baseline!AS33="","",IF($C$3="On",IF(AT$3&lt;=$B$2,SMALL(Data_Baseline!$C33:$AZ33,COUNTIF(Data_Baseline!$C33:$AZ33,0)+1)/MAX(Data_Baseline!$C33:$AZ33),IF(Data_Baseline!AS33=0,SMALL(Data_Baseline!$C33:$AZ33,COUNTIF(Data_Baseline!$C33:$AZ33,0)+1)/MAX(Data_Baseline!$C33:$AZ33),Data_Baseline!AS33/MAX(Data_Baseline!$C33:$AZ33))),IF(AT$3&lt;=$B$2,SMALL(Data_Baseline!$C33:$AZ33,COUNTIF(Data_Baseline!$C33:$AZ33,0)+1),IF(Data_Baseline!AS33=0,SMALL(Data_Baseline!$C33:$AZ33,COUNTIF(Data_Baseline!$C33:$AZ33,0)+1),Data_Baseline!AS33)))),"")</f>
        <v/>
      </c>
      <c r="AU33" s="79" t="str">
        <f>IFERROR(IF(Data_Baseline!AT33="","",IF($C$3="On",IF(AU$3&lt;=$B$2,SMALL(Data_Baseline!$C33:$AZ33,COUNTIF(Data_Baseline!$C33:$AZ33,0)+1)/MAX(Data_Baseline!$C33:$AZ33),IF(Data_Baseline!AT33=0,SMALL(Data_Baseline!$C33:$AZ33,COUNTIF(Data_Baseline!$C33:$AZ33,0)+1)/MAX(Data_Baseline!$C33:$AZ33),Data_Baseline!AT33/MAX(Data_Baseline!$C33:$AZ33))),IF(AU$3&lt;=$B$2,SMALL(Data_Baseline!$C33:$AZ33,COUNTIF(Data_Baseline!$C33:$AZ33,0)+1),IF(Data_Baseline!AT33=0,SMALL(Data_Baseline!$C33:$AZ33,COUNTIF(Data_Baseline!$C33:$AZ33,0)+1),Data_Baseline!AT33)))),"")</f>
        <v/>
      </c>
      <c r="AV33" s="79" t="str">
        <f>IFERROR(IF(Data_Baseline!AU33="","",IF($C$3="On",IF(AV$3&lt;=$B$2,SMALL(Data_Baseline!$C33:$AZ33,COUNTIF(Data_Baseline!$C33:$AZ33,0)+1)/MAX(Data_Baseline!$C33:$AZ33),IF(Data_Baseline!AU33=0,SMALL(Data_Baseline!$C33:$AZ33,COUNTIF(Data_Baseline!$C33:$AZ33,0)+1)/MAX(Data_Baseline!$C33:$AZ33),Data_Baseline!AU33/MAX(Data_Baseline!$C33:$AZ33))),IF(AV$3&lt;=$B$2,SMALL(Data_Baseline!$C33:$AZ33,COUNTIF(Data_Baseline!$C33:$AZ33,0)+1),IF(Data_Baseline!AU33=0,SMALL(Data_Baseline!$C33:$AZ33,COUNTIF(Data_Baseline!$C33:$AZ33,0)+1),Data_Baseline!AU33)))),"")</f>
        <v/>
      </c>
      <c r="AW33" s="79" t="str">
        <f>IFERROR(IF(Data_Baseline!AV33="","",IF($C$3="On",IF(AW$3&lt;=$B$2,SMALL(Data_Baseline!$C33:$AZ33,COUNTIF(Data_Baseline!$C33:$AZ33,0)+1)/MAX(Data_Baseline!$C33:$AZ33),IF(Data_Baseline!AV33=0,SMALL(Data_Baseline!$C33:$AZ33,COUNTIF(Data_Baseline!$C33:$AZ33,0)+1)/MAX(Data_Baseline!$C33:$AZ33),Data_Baseline!AV33/MAX(Data_Baseline!$C33:$AZ33))),IF(AW$3&lt;=$B$2,SMALL(Data_Baseline!$C33:$AZ33,COUNTIF(Data_Baseline!$C33:$AZ33,0)+1),IF(Data_Baseline!AV33=0,SMALL(Data_Baseline!$C33:$AZ33,COUNTIF(Data_Baseline!$C33:$AZ33,0)+1),Data_Baseline!AV33)))),"")</f>
        <v/>
      </c>
      <c r="AX33" s="79" t="str">
        <f>IFERROR(IF(Data_Baseline!AW33="","",IF($C$3="On",IF(AX$3&lt;=$B$2,SMALL(Data_Baseline!$C33:$AZ33,COUNTIF(Data_Baseline!$C33:$AZ33,0)+1)/MAX(Data_Baseline!$C33:$AZ33),IF(Data_Baseline!AW33=0,SMALL(Data_Baseline!$C33:$AZ33,COUNTIF(Data_Baseline!$C33:$AZ33,0)+1)/MAX(Data_Baseline!$C33:$AZ33),Data_Baseline!AW33/MAX(Data_Baseline!$C33:$AZ33))),IF(AX$3&lt;=$B$2,SMALL(Data_Baseline!$C33:$AZ33,COUNTIF(Data_Baseline!$C33:$AZ33,0)+1),IF(Data_Baseline!AW33=0,SMALL(Data_Baseline!$C33:$AZ33,COUNTIF(Data_Baseline!$C33:$AZ33,0)+1),Data_Baseline!AW33)))),"")</f>
        <v/>
      </c>
      <c r="AY33" s="79" t="str">
        <f>IFERROR(IF(Data_Baseline!AX33="","",IF($C$3="On",IF(AY$3&lt;=$B$2,SMALL(Data_Baseline!$C33:$AZ33,COUNTIF(Data_Baseline!$C33:$AZ33,0)+1)/MAX(Data_Baseline!$C33:$AZ33),IF(Data_Baseline!AX33=0,SMALL(Data_Baseline!$C33:$AZ33,COUNTIF(Data_Baseline!$C33:$AZ33,0)+1)/MAX(Data_Baseline!$C33:$AZ33),Data_Baseline!AX33/MAX(Data_Baseline!$C33:$AZ33))),IF(AY$3&lt;=$B$2,SMALL(Data_Baseline!$C33:$AZ33,COUNTIF(Data_Baseline!$C33:$AZ33,0)+1),IF(Data_Baseline!AX33=0,SMALL(Data_Baseline!$C33:$AZ33,COUNTIF(Data_Baseline!$C33:$AZ33,0)+1),Data_Baseline!AX33)))),"")</f>
        <v/>
      </c>
      <c r="AZ33" s="79" t="str">
        <f>IFERROR(IF(Data_Baseline!AY33="","",IF($C$3="On",IF(AZ$3&lt;=$B$2,SMALL(Data_Baseline!$C33:$AZ33,COUNTIF(Data_Baseline!$C33:$AZ33,0)+1)/MAX(Data_Baseline!$C33:$AZ33),IF(Data_Baseline!AY33=0,SMALL(Data_Baseline!$C33:$AZ33,COUNTIF(Data_Baseline!$C33:$AZ33,0)+1)/MAX(Data_Baseline!$C33:$AZ33),Data_Baseline!AY33/MAX(Data_Baseline!$C33:$AZ33))),IF(AZ$3&lt;=$B$2,SMALL(Data_Baseline!$C33:$AZ33,COUNTIF(Data_Baseline!$C33:$AZ33,0)+1),IF(Data_Baseline!AY33=0,SMALL(Data_Baseline!$C33:$AZ33,COUNTIF(Data_Baseline!$C33:$AZ33,0)+1),Data_Baseline!AY33)))),"")</f>
        <v/>
      </c>
      <c r="BA33" s="79" t="str">
        <f>IFERROR(IF(Data_Baseline!AZ33="","",IF($C$3="On",IF(BA$3&lt;=$B$2,SMALL(Data_Baseline!$C33:$AZ33,COUNTIF(Data_Baseline!$C33:$AZ33,0)+1)/MAX(Data_Baseline!$C33:$AZ33),IF(Data_Baseline!AZ33=0,SMALL(Data_Baseline!$C33:$AZ33,COUNTIF(Data_Baseline!$C33:$AZ33,0)+1)/MAX(Data_Baseline!$C33:$AZ33),Data_Baseline!AZ33/MAX(Data_Baseline!$C33:$AZ33))),IF(BA$3&lt;=$B$2,SMALL(Data_Baseline!$C33:$AZ33,COUNTIF(Data_Baseline!$C33:$AZ33,0)+1),IF(Data_Baseline!AZ33=0,SMALL(Data_Baseline!$C33:$AZ33,COUNTIF(Data_Baseline!$C33:$AZ33,0)+1),Data_Baseline!AZ33)))),"")</f>
        <v/>
      </c>
      <c r="BB33" s="79">
        <f ca="1">IF(Data_Initial!BA33="",1,0)</f>
        <v>1</v>
      </c>
      <c r="BC33" s="2" t="str">
        <f t="shared" ca="1" si="0"/>
        <v>3N_Rpon2</v>
      </c>
      <c r="BD33" s="79" t="str">
        <f t="shared" ca="1" si="1"/>
        <v>3N</v>
      </c>
      <c r="BE33" s="79" t="str">
        <f ca="1">Data_Initial!BC33</f>
        <v>Rpon2</v>
      </c>
      <c r="BF33" s="79" t="str">
        <f ca="1">Data_Initial!BB33</f>
        <v>2_1</v>
      </c>
      <c r="BG33" s="79">
        <f ca="1">IFERROR((INDIRECT("Plate"&amp;Data!A33&amp;"_C!"&amp;CHAR(RIGHT(Data!B33,LEN(Data!B33)-1)+65)&amp;CODE(LEFT(Data!B33,1))-58)),"")</f>
        <v>0</v>
      </c>
      <c r="BH33" s="79" t="str">
        <f ca="1">Data_Initial!BA33</f>
        <v/>
      </c>
      <c r="BI33" s="79">
        <f t="shared" ca="1" si="2"/>
        <v>2.9260909998008307E-4</v>
      </c>
      <c r="BJ33" s="79" t="str">
        <f ca="1">IF(BH33="N",1+MAX($BJ$3:BJ32),"")</f>
        <v/>
      </c>
      <c r="BK33" s="79"/>
      <c r="BL33" s="79"/>
      <c r="BM33" s="79"/>
      <c r="BN33" s="79"/>
      <c r="BO33" s="79"/>
      <c r="BP33" s="79"/>
      <c r="BQ33" s="79"/>
      <c r="BR33" s="79"/>
      <c r="BS33" s="79"/>
      <c r="BT33" s="79"/>
      <c r="BU33" s="79"/>
      <c r="BV33" s="79"/>
      <c r="BW33" s="79"/>
      <c r="BX33" s="79"/>
      <c r="BY33" s="79"/>
      <c r="BZ33" s="79"/>
    </row>
    <row r="34" spans="1:78" x14ac:dyDescent="0.25">
      <c r="A34" s="79">
        <f ca="1">IF(BH34="N","N"&amp;BJ34,IF(BB34=0,"",MAX($A$3:A33)+1))</f>
        <v>31</v>
      </c>
      <c r="B34" s="79" t="str">
        <f ca="1">Data_Initial!A34&amp;C34</f>
        <v>1G4</v>
      </c>
      <c r="C34" s="79" t="str">
        <f ca="1">Data_Initial!B34</f>
        <v>G4</v>
      </c>
      <c r="D34" s="79">
        <f ca="1">IFERROR(IF(Data_Baseline!C34="","",IF($C$3="On",IF(D$3&lt;=$B$2,SMALL(Data_Baseline!$C34:$AZ34,COUNTIF(Data_Baseline!$C34:$AZ34,0)+1)/MAX(Data_Baseline!$C34:$AZ34),IF(Data_Baseline!C34=0,SMALL(Data_Baseline!$C34:$AZ34,COUNTIF(Data_Baseline!$C34:$AZ34,0)+1)/MAX(Data_Baseline!$C34:$AZ34),Data_Baseline!C34/MAX(Data_Baseline!$C34:$AZ34))),IF(D$3&lt;=$B$2,SMALL(Data_Baseline!$C34:$AZ34,COUNTIF(Data_Baseline!$C34:$AZ34,0)+1),IF(Data_Baseline!C34=0,SMALL(Data_Baseline!$C34:$AZ34,COUNTIF(Data_Baseline!$C34:$AZ34,0)+1),Data_Baseline!C34)))),"")</f>
        <v>8.2678611629432861E-5</v>
      </c>
      <c r="E34" s="79">
        <f ca="1">IFERROR(IF(Data_Baseline!D34="","",IF($C$3="On",IF(E$3&lt;=$B$2,SMALL(Data_Baseline!$C34:$AZ34,COUNTIF(Data_Baseline!$C34:$AZ34,0)+1)/MAX(Data_Baseline!$C34:$AZ34),IF(Data_Baseline!D34=0,SMALL(Data_Baseline!$C34:$AZ34,COUNTIF(Data_Baseline!$C34:$AZ34,0)+1)/MAX(Data_Baseline!$C34:$AZ34),Data_Baseline!D34/MAX(Data_Baseline!$C34:$AZ34))),IF(E$3&lt;=$B$2,SMALL(Data_Baseline!$C34:$AZ34,COUNTIF(Data_Baseline!$C34:$AZ34,0)+1),IF(Data_Baseline!D34=0,SMALL(Data_Baseline!$C34:$AZ34,COUNTIF(Data_Baseline!$C34:$AZ34,0)+1),Data_Baseline!D34)))),"")</f>
        <v>8.2678611629432861E-5</v>
      </c>
      <c r="F34" s="79">
        <f ca="1">IFERROR(IF(Data_Baseline!E34="","",IF($C$3="On",IF(F$3&lt;=$B$2,SMALL(Data_Baseline!$C34:$AZ34,COUNTIF(Data_Baseline!$C34:$AZ34,0)+1)/MAX(Data_Baseline!$C34:$AZ34),IF(Data_Baseline!E34=0,SMALL(Data_Baseline!$C34:$AZ34,COUNTIF(Data_Baseline!$C34:$AZ34,0)+1)/MAX(Data_Baseline!$C34:$AZ34),Data_Baseline!E34/MAX(Data_Baseline!$C34:$AZ34))),IF(F$3&lt;=$B$2,SMALL(Data_Baseline!$C34:$AZ34,COUNTIF(Data_Baseline!$C34:$AZ34,0)+1),IF(Data_Baseline!E34=0,SMALL(Data_Baseline!$C34:$AZ34,COUNTIF(Data_Baseline!$C34:$AZ34,0)+1),Data_Baseline!E34)))),"")</f>
        <v>8.2678611629432861E-5</v>
      </c>
      <c r="G34" s="79">
        <f ca="1">IFERROR(IF(Data_Baseline!F34="","",IF($C$3="On",IF(G$3&lt;=$B$2,SMALL(Data_Baseline!$C34:$AZ34,COUNTIF(Data_Baseline!$C34:$AZ34,0)+1)/MAX(Data_Baseline!$C34:$AZ34),IF(Data_Baseline!F34=0,SMALL(Data_Baseline!$C34:$AZ34,COUNTIF(Data_Baseline!$C34:$AZ34,0)+1)/MAX(Data_Baseline!$C34:$AZ34),Data_Baseline!F34/MAX(Data_Baseline!$C34:$AZ34))),IF(G$3&lt;=$B$2,SMALL(Data_Baseline!$C34:$AZ34,COUNTIF(Data_Baseline!$C34:$AZ34,0)+1),IF(Data_Baseline!F34=0,SMALL(Data_Baseline!$C34:$AZ34,COUNTIF(Data_Baseline!$C34:$AZ34,0)+1),Data_Baseline!F34)))),"")</f>
        <v>8.2678611629432861E-5</v>
      </c>
      <c r="H34" s="79">
        <f ca="1">IFERROR(IF(Data_Baseline!G34="","",IF($C$3="On",IF(H$3&lt;=$B$2,SMALL(Data_Baseline!$C34:$AZ34,COUNTIF(Data_Baseline!$C34:$AZ34,0)+1)/MAX(Data_Baseline!$C34:$AZ34),IF(Data_Baseline!G34=0,SMALL(Data_Baseline!$C34:$AZ34,COUNTIF(Data_Baseline!$C34:$AZ34,0)+1)/MAX(Data_Baseline!$C34:$AZ34),Data_Baseline!G34/MAX(Data_Baseline!$C34:$AZ34))),IF(H$3&lt;=$B$2,SMALL(Data_Baseline!$C34:$AZ34,COUNTIF(Data_Baseline!$C34:$AZ34,0)+1),IF(Data_Baseline!G34=0,SMALL(Data_Baseline!$C34:$AZ34,COUNTIF(Data_Baseline!$C34:$AZ34,0)+1),Data_Baseline!G34)))),"")</f>
        <v>8.2678611629432861E-5</v>
      </c>
      <c r="I34" s="79">
        <f ca="1">IFERROR(IF(Data_Baseline!H34="","",IF($C$3="On",IF(I$3&lt;=$B$2,SMALL(Data_Baseline!$C34:$AZ34,COUNTIF(Data_Baseline!$C34:$AZ34,0)+1)/MAX(Data_Baseline!$C34:$AZ34),IF(Data_Baseline!H34=0,SMALL(Data_Baseline!$C34:$AZ34,COUNTIF(Data_Baseline!$C34:$AZ34,0)+1)/MAX(Data_Baseline!$C34:$AZ34),Data_Baseline!H34/MAX(Data_Baseline!$C34:$AZ34))),IF(I$3&lt;=$B$2,SMALL(Data_Baseline!$C34:$AZ34,COUNTIF(Data_Baseline!$C34:$AZ34,0)+1),IF(Data_Baseline!H34=0,SMALL(Data_Baseline!$C34:$AZ34,COUNTIF(Data_Baseline!$C34:$AZ34,0)+1),Data_Baseline!H34)))),"")</f>
        <v>8.2678611629432861E-5</v>
      </c>
      <c r="J34" s="79">
        <f ca="1">IFERROR(IF(Data_Baseline!I34="","",IF($C$3="On",IF(J$3&lt;=$B$2,SMALL(Data_Baseline!$C34:$AZ34,COUNTIF(Data_Baseline!$C34:$AZ34,0)+1)/MAX(Data_Baseline!$C34:$AZ34),IF(Data_Baseline!I34=0,SMALL(Data_Baseline!$C34:$AZ34,COUNTIF(Data_Baseline!$C34:$AZ34,0)+1)/MAX(Data_Baseline!$C34:$AZ34),Data_Baseline!I34/MAX(Data_Baseline!$C34:$AZ34))),IF(J$3&lt;=$B$2,SMALL(Data_Baseline!$C34:$AZ34,COUNTIF(Data_Baseline!$C34:$AZ34,0)+1),IF(Data_Baseline!I34=0,SMALL(Data_Baseline!$C34:$AZ34,COUNTIF(Data_Baseline!$C34:$AZ34,0)+1),Data_Baseline!I34)))),"")</f>
        <v>8.2678611629432861E-5</v>
      </c>
      <c r="K34" s="79">
        <f ca="1">IFERROR(IF(Data_Baseline!J34="","",IF($C$3="On",IF(K$3&lt;=$B$2,SMALL(Data_Baseline!$C34:$AZ34,COUNTIF(Data_Baseline!$C34:$AZ34,0)+1)/MAX(Data_Baseline!$C34:$AZ34),IF(Data_Baseline!J34=0,SMALL(Data_Baseline!$C34:$AZ34,COUNTIF(Data_Baseline!$C34:$AZ34,0)+1)/MAX(Data_Baseline!$C34:$AZ34),Data_Baseline!J34/MAX(Data_Baseline!$C34:$AZ34))),IF(K$3&lt;=$B$2,SMALL(Data_Baseline!$C34:$AZ34,COUNTIF(Data_Baseline!$C34:$AZ34,0)+1),IF(Data_Baseline!J34=0,SMALL(Data_Baseline!$C34:$AZ34,COUNTIF(Data_Baseline!$C34:$AZ34,0)+1),Data_Baseline!J34)))),"")</f>
        <v>8.2678611629432861E-5</v>
      </c>
      <c r="L34" s="79">
        <f ca="1">IFERROR(IF(Data_Baseline!K34="","",IF($C$3="On",IF(L$3&lt;=$B$2,SMALL(Data_Baseline!$C34:$AZ34,COUNTIF(Data_Baseline!$C34:$AZ34,0)+1)/MAX(Data_Baseline!$C34:$AZ34),IF(Data_Baseline!K34=0,SMALL(Data_Baseline!$C34:$AZ34,COUNTIF(Data_Baseline!$C34:$AZ34,0)+1)/MAX(Data_Baseline!$C34:$AZ34),Data_Baseline!K34/MAX(Data_Baseline!$C34:$AZ34))),IF(L$3&lt;=$B$2,SMALL(Data_Baseline!$C34:$AZ34,COUNTIF(Data_Baseline!$C34:$AZ34,0)+1),IF(Data_Baseline!K34=0,SMALL(Data_Baseline!$C34:$AZ34,COUNTIF(Data_Baseline!$C34:$AZ34,0)+1),Data_Baseline!K34)))),"")</f>
        <v>8.2678611629432861E-5</v>
      </c>
      <c r="M34" s="79">
        <f ca="1">IFERROR(IF(Data_Baseline!L34="","",IF($C$3="On",IF(M$3&lt;=$B$2,SMALL(Data_Baseline!$C34:$AZ34,COUNTIF(Data_Baseline!$C34:$AZ34,0)+1)/MAX(Data_Baseline!$C34:$AZ34),IF(Data_Baseline!L34=0,SMALL(Data_Baseline!$C34:$AZ34,COUNTIF(Data_Baseline!$C34:$AZ34,0)+1)/MAX(Data_Baseline!$C34:$AZ34),Data_Baseline!L34/MAX(Data_Baseline!$C34:$AZ34))),IF(M$3&lt;=$B$2,SMALL(Data_Baseline!$C34:$AZ34,COUNTIF(Data_Baseline!$C34:$AZ34,0)+1),IF(Data_Baseline!L34=0,SMALL(Data_Baseline!$C34:$AZ34,COUNTIF(Data_Baseline!$C34:$AZ34,0)+1),Data_Baseline!L34)))),"")</f>
        <v>8.2678611629432861E-5</v>
      </c>
      <c r="N34" s="79">
        <f ca="1">IFERROR(IF(Data_Baseline!M34="","",IF($C$3="On",IF(N$3&lt;=$B$2,SMALL(Data_Baseline!$C34:$AZ34,COUNTIF(Data_Baseline!$C34:$AZ34,0)+1)/MAX(Data_Baseline!$C34:$AZ34),IF(Data_Baseline!M34=0,SMALL(Data_Baseline!$C34:$AZ34,COUNTIF(Data_Baseline!$C34:$AZ34,0)+1)/MAX(Data_Baseline!$C34:$AZ34),Data_Baseline!M34/MAX(Data_Baseline!$C34:$AZ34))),IF(N$3&lt;=$B$2,SMALL(Data_Baseline!$C34:$AZ34,COUNTIF(Data_Baseline!$C34:$AZ34,0)+1),IF(Data_Baseline!M34=0,SMALL(Data_Baseline!$C34:$AZ34,COUNTIF(Data_Baseline!$C34:$AZ34,0)+1),Data_Baseline!M34)))),"")</f>
        <v>8.2678611629432861E-5</v>
      </c>
      <c r="O34" s="79">
        <f ca="1">IFERROR(IF(Data_Baseline!N34="","",IF($C$3="On",IF(O$3&lt;=$B$2,SMALL(Data_Baseline!$C34:$AZ34,COUNTIF(Data_Baseline!$C34:$AZ34,0)+1)/MAX(Data_Baseline!$C34:$AZ34),IF(Data_Baseline!N34=0,SMALL(Data_Baseline!$C34:$AZ34,COUNTIF(Data_Baseline!$C34:$AZ34,0)+1)/MAX(Data_Baseline!$C34:$AZ34),Data_Baseline!N34/MAX(Data_Baseline!$C34:$AZ34))),IF(O$3&lt;=$B$2,SMALL(Data_Baseline!$C34:$AZ34,COUNTIF(Data_Baseline!$C34:$AZ34,0)+1),IF(Data_Baseline!N34=0,SMALL(Data_Baseline!$C34:$AZ34,COUNTIF(Data_Baseline!$C34:$AZ34,0)+1),Data_Baseline!N34)))),"")</f>
        <v>8.2678611629432861E-5</v>
      </c>
      <c r="P34" s="79">
        <f ca="1">IFERROR(IF(Data_Baseline!O34="","",IF($C$3="On",IF(P$3&lt;=$B$2,SMALL(Data_Baseline!$C34:$AZ34,COUNTIF(Data_Baseline!$C34:$AZ34,0)+1)/MAX(Data_Baseline!$C34:$AZ34),IF(Data_Baseline!O34=0,SMALL(Data_Baseline!$C34:$AZ34,COUNTIF(Data_Baseline!$C34:$AZ34,0)+1)/MAX(Data_Baseline!$C34:$AZ34),Data_Baseline!O34/MAX(Data_Baseline!$C34:$AZ34))),IF(P$3&lt;=$B$2,SMALL(Data_Baseline!$C34:$AZ34,COUNTIF(Data_Baseline!$C34:$AZ34,0)+1),IF(Data_Baseline!O34=0,SMALL(Data_Baseline!$C34:$AZ34,COUNTIF(Data_Baseline!$C34:$AZ34,0)+1),Data_Baseline!O34)))),"")</f>
        <v>8.2678611629432861E-5</v>
      </c>
      <c r="Q34" s="79">
        <f ca="1">IFERROR(IF(Data_Baseline!P34="","",IF($C$3="On",IF(Q$3&lt;=$B$2,SMALL(Data_Baseline!$C34:$AZ34,COUNTIF(Data_Baseline!$C34:$AZ34,0)+1)/MAX(Data_Baseline!$C34:$AZ34),IF(Data_Baseline!P34=0,SMALL(Data_Baseline!$C34:$AZ34,COUNTIF(Data_Baseline!$C34:$AZ34,0)+1)/MAX(Data_Baseline!$C34:$AZ34),Data_Baseline!P34/MAX(Data_Baseline!$C34:$AZ34))),IF(Q$3&lt;=$B$2,SMALL(Data_Baseline!$C34:$AZ34,COUNTIF(Data_Baseline!$C34:$AZ34,0)+1),IF(Data_Baseline!P34=0,SMALL(Data_Baseline!$C34:$AZ34,COUNTIF(Data_Baseline!$C34:$AZ34,0)+1),Data_Baseline!P34)))),"")</f>
        <v>8.2678611629432861E-5</v>
      </c>
      <c r="R34" s="79">
        <f ca="1">IFERROR(IF(Data_Baseline!Q34="","",IF($C$3="On",IF(R$3&lt;=$B$2,SMALL(Data_Baseline!$C34:$AZ34,COUNTIF(Data_Baseline!$C34:$AZ34,0)+1)/MAX(Data_Baseline!$C34:$AZ34),IF(Data_Baseline!Q34=0,SMALL(Data_Baseline!$C34:$AZ34,COUNTIF(Data_Baseline!$C34:$AZ34,0)+1)/MAX(Data_Baseline!$C34:$AZ34),Data_Baseline!Q34/MAX(Data_Baseline!$C34:$AZ34))),IF(R$3&lt;=$B$2,SMALL(Data_Baseline!$C34:$AZ34,COUNTIF(Data_Baseline!$C34:$AZ34,0)+1),IF(Data_Baseline!Q34=0,SMALL(Data_Baseline!$C34:$AZ34,COUNTIF(Data_Baseline!$C34:$AZ34,0)+1),Data_Baseline!Q34)))),"")</f>
        <v>8.2678611629432861E-5</v>
      </c>
      <c r="S34" s="79">
        <f ca="1">IFERROR(IF(Data_Baseline!R34="","",IF($C$3="On",IF(S$3&lt;=$B$2,SMALL(Data_Baseline!$C34:$AZ34,COUNTIF(Data_Baseline!$C34:$AZ34,0)+1)/MAX(Data_Baseline!$C34:$AZ34),IF(Data_Baseline!R34=0,SMALL(Data_Baseline!$C34:$AZ34,COUNTIF(Data_Baseline!$C34:$AZ34,0)+1)/MAX(Data_Baseline!$C34:$AZ34),Data_Baseline!R34/MAX(Data_Baseline!$C34:$AZ34))),IF(S$3&lt;=$B$2,SMALL(Data_Baseline!$C34:$AZ34,COUNTIF(Data_Baseline!$C34:$AZ34,0)+1),IF(Data_Baseline!R34=0,SMALL(Data_Baseline!$C34:$AZ34,COUNTIF(Data_Baseline!$C34:$AZ34,0)+1),Data_Baseline!R34)))),"")</f>
        <v>8.2678611629432861E-5</v>
      </c>
      <c r="T34" s="79">
        <f ca="1">IFERROR(IF(Data_Baseline!S34="","",IF($C$3="On",IF(T$3&lt;=$B$2,SMALL(Data_Baseline!$C34:$AZ34,COUNTIF(Data_Baseline!$C34:$AZ34,0)+1)/MAX(Data_Baseline!$C34:$AZ34),IF(Data_Baseline!S34=0,SMALL(Data_Baseline!$C34:$AZ34,COUNTIF(Data_Baseline!$C34:$AZ34,0)+1)/MAX(Data_Baseline!$C34:$AZ34),Data_Baseline!S34/MAX(Data_Baseline!$C34:$AZ34))),IF(T$3&lt;=$B$2,SMALL(Data_Baseline!$C34:$AZ34,COUNTIF(Data_Baseline!$C34:$AZ34,0)+1),IF(Data_Baseline!S34=0,SMALL(Data_Baseline!$C34:$AZ34,COUNTIF(Data_Baseline!$C34:$AZ34,0)+1),Data_Baseline!S34)))),"")</f>
        <v>8.2678611629432861E-5</v>
      </c>
      <c r="U34" s="79">
        <f ca="1">IFERROR(IF(Data_Baseline!T34="","",IF($C$3="On",IF(U$3&lt;=$B$2,SMALL(Data_Baseline!$C34:$AZ34,COUNTIF(Data_Baseline!$C34:$AZ34,0)+1)/MAX(Data_Baseline!$C34:$AZ34),IF(Data_Baseline!T34=0,SMALL(Data_Baseline!$C34:$AZ34,COUNTIF(Data_Baseline!$C34:$AZ34,0)+1)/MAX(Data_Baseline!$C34:$AZ34),Data_Baseline!T34/MAX(Data_Baseline!$C34:$AZ34))),IF(U$3&lt;=$B$2,SMALL(Data_Baseline!$C34:$AZ34,COUNTIF(Data_Baseline!$C34:$AZ34,0)+1),IF(Data_Baseline!T34=0,SMALL(Data_Baseline!$C34:$AZ34,COUNTIF(Data_Baseline!$C34:$AZ34,0)+1),Data_Baseline!T34)))),"")</f>
        <v>8.2678611629432861E-5</v>
      </c>
      <c r="V34" s="79">
        <f ca="1">IFERROR(IF(Data_Baseline!U34="","",IF($C$3="On",IF(V$3&lt;=$B$2,SMALL(Data_Baseline!$C34:$AZ34,COUNTIF(Data_Baseline!$C34:$AZ34,0)+1)/MAX(Data_Baseline!$C34:$AZ34),IF(Data_Baseline!U34=0,SMALL(Data_Baseline!$C34:$AZ34,COUNTIF(Data_Baseline!$C34:$AZ34,0)+1)/MAX(Data_Baseline!$C34:$AZ34),Data_Baseline!U34/MAX(Data_Baseline!$C34:$AZ34))),IF(V$3&lt;=$B$2,SMALL(Data_Baseline!$C34:$AZ34,COUNTIF(Data_Baseline!$C34:$AZ34,0)+1),IF(Data_Baseline!U34=0,SMALL(Data_Baseline!$C34:$AZ34,COUNTIF(Data_Baseline!$C34:$AZ34,0)+1),Data_Baseline!U34)))),"")</f>
        <v>8.2678611629432861E-5</v>
      </c>
      <c r="W34" s="79">
        <f ca="1">IFERROR(IF(Data_Baseline!V34="","",IF($C$3="On",IF(W$3&lt;=$B$2,SMALL(Data_Baseline!$C34:$AZ34,COUNTIF(Data_Baseline!$C34:$AZ34,0)+1)/MAX(Data_Baseline!$C34:$AZ34),IF(Data_Baseline!V34=0,SMALL(Data_Baseline!$C34:$AZ34,COUNTIF(Data_Baseline!$C34:$AZ34,0)+1)/MAX(Data_Baseline!$C34:$AZ34),Data_Baseline!V34/MAX(Data_Baseline!$C34:$AZ34))),IF(W$3&lt;=$B$2,SMALL(Data_Baseline!$C34:$AZ34,COUNTIF(Data_Baseline!$C34:$AZ34,0)+1),IF(Data_Baseline!V34=0,SMALL(Data_Baseline!$C34:$AZ34,COUNTIF(Data_Baseline!$C34:$AZ34,0)+1),Data_Baseline!V34)))),"")</f>
        <v>8.2678611629432861E-5</v>
      </c>
      <c r="X34" s="79">
        <f ca="1">IFERROR(IF(Data_Baseline!W34="","",IF($C$3="On",IF(X$3&lt;=$B$2,SMALL(Data_Baseline!$C34:$AZ34,COUNTIF(Data_Baseline!$C34:$AZ34,0)+1)/MAX(Data_Baseline!$C34:$AZ34),IF(Data_Baseline!W34=0,SMALL(Data_Baseline!$C34:$AZ34,COUNTIF(Data_Baseline!$C34:$AZ34,0)+1)/MAX(Data_Baseline!$C34:$AZ34),Data_Baseline!W34/MAX(Data_Baseline!$C34:$AZ34))),IF(X$3&lt;=$B$2,SMALL(Data_Baseline!$C34:$AZ34,COUNTIF(Data_Baseline!$C34:$AZ34,0)+1),IF(Data_Baseline!W34=0,SMALL(Data_Baseline!$C34:$AZ34,COUNTIF(Data_Baseline!$C34:$AZ34,0)+1),Data_Baseline!W34)))),"")</f>
        <v>8.2678611629432861E-5</v>
      </c>
      <c r="Y34" s="79">
        <f ca="1">IFERROR(IF(Data_Baseline!X34="","",IF($C$3="On",IF(Y$3&lt;=$B$2,SMALL(Data_Baseline!$C34:$AZ34,COUNTIF(Data_Baseline!$C34:$AZ34,0)+1)/MAX(Data_Baseline!$C34:$AZ34),IF(Data_Baseline!X34=0,SMALL(Data_Baseline!$C34:$AZ34,COUNTIF(Data_Baseline!$C34:$AZ34,0)+1)/MAX(Data_Baseline!$C34:$AZ34),Data_Baseline!X34/MAX(Data_Baseline!$C34:$AZ34))),IF(Y$3&lt;=$B$2,SMALL(Data_Baseline!$C34:$AZ34,COUNTIF(Data_Baseline!$C34:$AZ34,0)+1),IF(Data_Baseline!X34=0,SMALL(Data_Baseline!$C34:$AZ34,COUNTIF(Data_Baseline!$C34:$AZ34,0)+1),Data_Baseline!X34)))),"")</f>
        <v>8.2678611629432861E-5</v>
      </c>
      <c r="Z34" s="79">
        <f ca="1">IFERROR(IF(Data_Baseline!Y34="","",IF($C$3="On",IF(Z$3&lt;=$B$2,SMALL(Data_Baseline!$C34:$AZ34,COUNTIF(Data_Baseline!$C34:$AZ34,0)+1)/MAX(Data_Baseline!$C34:$AZ34),IF(Data_Baseline!Y34=0,SMALL(Data_Baseline!$C34:$AZ34,COUNTIF(Data_Baseline!$C34:$AZ34,0)+1)/MAX(Data_Baseline!$C34:$AZ34),Data_Baseline!Y34/MAX(Data_Baseline!$C34:$AZ34))),IF(Z$3&lt;=$B$2,SMALL(Data_Baseline!$C34:$AZ34,COUNTIF(Data_Baseline!$C34:$AZ34,0)+1),IF(Data_Baseline!Y34=0,SMALL(Data_Baseline!$C34:$AZ34,COUNTIF(Data_Baseline!$C34:$AZ34,0)+1),Data_Baseline!Y34)))),"")</f>
        <v>1.6264610445934299E-3</v>
      </c>
      <c r="AA34" s="79">
        <f ca="1">IFERROR(IF(Data_Baseline!Z34="","",IF($C$3="On",IF(AA$3&lt;=$B$2,SMALL(Data_Baseline!$C34:$AZ34,COUNTIF(Data_Baseline!$C34:$AZ34,0)+1)/MAX(Data_Baseline!$C34:$AZ34),IF(Data_Baseline!Z34=0,SMALL(Data_Baseline!$C34:$AZ34,COUNTIF(Data_Baseline!$C34:$AZ34,0)+1)/MAX(Data_Baseline!$C34:$AZ34),Data_Baseline!Z34/MAX(Data_Baseline!$C34:$AZ34))),IF(AA$3&lt;=$B$2,SMALL(Data_Baseline!$C34:$AZ34,COUNTIF(Data_Baseline!$C34:$AZ34,0)+1),IF(Data_Baseline!Z34=0,SMALL(Data_Baseline!$C34:$AZ34,COUNTIF(Data_Baseline!$C34:$AZ34,0)+1),Data_Baseline!Z34)))),"")</f>
        <v>5.0671965674400693E-3</v>
      </c>
      <c r="AB34" s="79">
        <f ca="1">IFERROR(IF(Data_Baseline!AA34="","",IF($C$3="On",IF(AB$3&lt;=$B$2,SMALL(Data_Baseline!$C34:$AZ34,COUNTIF(Data_Baseline!$C34:$AZ34,0)+1)/MAX(Data_Baseline!$C34:$AZ34),IF(Data_Baseline!AA34=0,SMALL(Data_Baseline!$C34:$AZ34,COUNTIF(Data_Baseline!$C34:$AZ34,0)+1)/MAX(Data_Baseline!$C34:$AZ34),Data_Baseline!AA34/MAX(Data_Baseline!$C34:$AZ34))),IF(AB$3&lt;=$B$2,SMALL(Data_Baseline!$C34:$AZ34,COUNTIF(Data_Baseline!$C34:$AZ34,0)+1),IF(Data_Baseline!AA34=0,SMALL(Data_Baseline!$C34:$AZ34,COUNTIF(Data_Baseline!$C34:$AZ34,0)+1),Data_Baseline!AA34)))),"")</f>
        <v>1.2216350729799798E-2</v>
      </c>
      <c r="AC34" s="79">
        <f ca="1">IFERROR(IF(Data_Baseline!AB34="","",IF($C$3="On",IF(AC$3&lt;=$B$2,SMALL(Data_Baseline!$C34:$AZ34,COUNTIF(Data_Baseline!$C34:$AZ34,0)+1)/MAX(Data_Baseline!$C34:$AZ34),IF(Data_Baseline!AB34=0,SMALL(Data_Baseline!$C34:$AZ34,COUNTIF(Data_Baseline!$C34:$AZ34,0)+1)/MAX(Data_Baseline!$C34:$AZ34),Data_Baseline!AB34/MAX(Data_Baseline!$C34:$AZ34))),IF(AC$3&lt;=$B$2,SMALL(Data_Baseline!$C34:$AZ34,COUNTIF(Data_Baseline!$C34:$AZ34,0)+1),IF(Data_Baseline!AB34=0,SMALL(Data_Baseline!$C34:$AZ34,COUNTIF(Data_Baseline!$C34:$AZ34,0)+1),Data_Baseline!AB34)))),"")</f>
        <v>2.4472404663490464E-2</v>
      </c>
      <c r="AD34" s="79">
        <f ca="1">IFERROR(IF(Data_Baseline!AC34="","",IF($C$3="On",IF(AD$3&lt;=$B$2,SMALL(Data_Baseline!$C34:$AZ34,COUNTIF(Data_Baseline!$C34:$AZ34,0)+1)/MAX(Data_Baseline!$C34:$AZ34),IF(Data_Baseline!AC34=0,SMALL(Data_Baseline!$C34:$AZ34,COUNTIF(Data_Baseline!$C34:$AZ34,0)+1)/MAX(Data_Baseline!$C34:$AZ34),Data_Baseline!AC34/MAX(Data_Baseline!$C34:$AZ34))),IF(AD$3&lt;=$B$2,SMALL(Data_Baseline!$C34:$AZ34,COUNTIF(Data_Baseline!$C34:$AZ34,0)+1),IF(Data_Baseline!AC34=0,SMALL(Data_Baseline!$C34:$AZ34,COUNTIF(Data_Baseline!$C34:$AZ34,0)+1),Data_Baseline!AC34)))),"")</f>
        <v>4.8340684482540877E-2</v>
      </c>
      <c r="AE34" s="79">
        <f ca="1">IFERROR(IF(Data_Baseline!AD34="","",IF($C$3="On",IF(AE$3&lt;=$B$2,SMALL(Data_Baseline!$C34:$AZ34,COUNTIF(Data_Baseline!$C34:$AZ34,0)+1)/MAX(Data_Baseline!$C34:$AZ34),IF(Data_Baseline!AD34=0,SMALL(Data_Baseline!$C34:$AZ34,COUNTIF(Data_Baseline!$C34:$AZ34,0)+1)/MAX(Data_Baseline!$C34:$AZ34),Data_Baseline!AD34/MAX(Data_Baseline!$C34:$AZ34))),IF(AE$3&lt;=$B$2,SMALL(Data_Baseline!$C34:$AZ34,COUNTIF(Data_Baseline!$C34:$AZ34,0)+1),IF(Data_Baseline!AD34=0,SMALL(Data_Baseline!$C34:$AZ34,COUNTIF(Data_Baseline!$C34:$AZ34,0)+1),Data_Baseline!AD34)))),"")</f>
        <v>9.0605001367219717E-2</v>
      </c>
      <c r="AF34" s="79">
        <f ca="1">IFERROR(IF(Data_Baseline!AE34="","",IF($C$3="On",IF(AF$3&lt;=$B$2,SMALL(Data_Baseline!$C34:$AZ34,COUNTIF(Data_Baseline!$C34:$AZ34,0)+1)/MAX(Data_Baseline!$C34:$AZ34),IF(Data_Baseline!AE34=0,SMALL(Data_Baseline!$C34:$AZ34,COUNTIF(Data_Baseline!$C34:$AZ34,0)+1)/MAX(Data_Baseline!$C34:$AZ34),Data_Baseline!AE34/MAX(Data_Baseline!$C34:$AZ34))),IF(AF$3&lt;=$B$2,SMALL(Data_Baseline!$C34:$AZ34,COUNTIF(Data_Baseline!$C34:$AZ34,0)+1),IF(Data_Baseline!AE34=0,SMALL(Data_Baseline!$C34:$AZ34,COUNTIF(Data_Baseline!$C34:$AZ34,0)+1),Data_Baseline!AE34)))),"")</f>
        <v>0.1623630273908383</v>
      </c>
      <c r="AG34" s="79">
        <f ca="1">IFERROR(IF(Data_Baseline!AF34="","",IF($C$3="On",IF(AG$3&lt;=$B$2,SMALL(Data_Baseline!$C34:$AZ34,COUNTIF(Data_Baseline!$C34:$AZ34,0)+1)/MAX(Data_Baseline!$C34:$AZ34),IF(Data_Baseline!AF34=0,SMALL(Data_Baseline!$C34:$AZ34,COUNTIF(Data_Baseline!$C34:$AZ34,0)+1)/MAX(Data_Baseline!$C34:$AZ34),Data_Baseline!AF34/MAX(Data_Baseline!$C34:$AZ34))),IF(AG$3&lt;=$B$2,SMALL(Data_Baseline!$C34:$AZ34,COUNTIF(Data_Baseline!$C34:$AZ34,0)+1),IF(Data_Baseline!AF34=0,SMALL(Data_Baseline!$C34:$AZ34,COUNTIF(Data_Baseline!$C34:$AZ34,0)+1),Data_Baseline!AF34)))),"")</f>
        <v>0.27161118425428532</v>
      </c>
      <c r="AH34" s="79">
        <f ca="1">IFERROR(IF(Data_Baseline!AG34="","",IF($C$3="On",IF(AH$3&lt;=$B$2,SMALL(Data_Baseline!$C34:$AZ34,COUNTIF(Data_Baseline!$C34:$AZ34,0)+1)/MAX(Data_Baseline!$C34:$AZ34),IF(Data_Baseline!AG34=0,SMALL(Data_Baseline!$C34:$AZ34,COUNTIF(Data_Baseline!$C34:$AZ34,0)+1)/MAX(Data_Baseline!$C34:$AZ34),Data_Baseline!AG34/MAX(Data_Baseline!$C34:$AZ34))),IF(AH$3&lt;=$B$2,SMALL(Data_Baseline!$C34:$AZ34,COUNTIF(Data_Baseline!$C34:$AZ34,0)+1),IF(Data_Baseline!AG34=0,SMALL(Data_Baseline!$C34:$AZ34,COUNTIF(Data_Baseline!$C34:$AZ34,0)+1),Data_Baseline!AG34)))),"")</f>
        <v>0.4152084704369543</v>
      </c>
      <c r="AI34" s="79">
        <f ca="1">IFERROR(IF(Data_Baseline!AH34="","",IF($C$3="On",IF(AI$3&lt;=$B$2,SMALL(Data_Baseline!$C34:$AZ34,COUNTIF(Data_Baseline!$C34:$AZ34,0)+1)/MAX(Data_Baseline!$C34:$AZ34),IF(Data_Baseline!AH34=0,SMALL(Data_Baseline!$C34:$AZ34,COUNTIF(Data_Baseline!$C34:$AZ34,0)+1)/MAX(Data_Baseline!$C34:$AZ34),Data_Baseline!AH34/MAX(Data_Baseline!$C34:$AZ34))),IF(AI$3&lt;=$B$2,SMALL(Data_Baseline!$C34:$AZ34,COUNTIF(Data_Baseline!$C34:$AZ34,0)+1),IF(Data_Baseline!AH34=0,SMALL(Data_Baseline!$C34:$AZ34,COUNTIF(Data_Baseline!$C34:$AZ34,0)+1),Data_Baseline!AH34)))),"")</f>
        <v>0.57138545160969312</v>
      </c>
      <c r="AJ34" s="79">
        <f ca="1">IFERROR(IF(Data_Baseline!AI34="","",IF($C$3="On",IF(AJ$3&lt;=$B$2,SMALL(Data_Baseline!$C34:$AZ34,COUNTIF(Data_Baseline!$C34:$AZ34,0)+1)/MAX(Data_Baseline!$C34:$AZ34),IF(Data_Baseline!AI34=0,SMALL(Data_Baseline!$C34:$AZ34,COUNTIF(Data_Baseline!$C34:$AZ34,0)+1)/MAX(Data_Baseline!$C34:$AZ34),Data_Baseline!AI34/MAX(Data_Baseline!$C34:$AZ34))),IF(AJ$3&lt;=$B$2,SMALL(Data_Baseline!$C34:$AZ34,COUNTIF(Data_Baseline!$C34:$AZ34,0)+1),IF(Data_Baseline!AI34=0,SMALL(Data_Baseline!$C34:$AZ34,COUNTIF(Data_Baseline!$C34:$AZ34,0)+1),Data_Baseline!AI34)))),"")</f>
        <v>0.71289180708988198</v>
      </c>
      <c r="AK34" s="79">
        <f ca="1">IFERROR(IF(Data_Baseline!AJ34="","",IF($C$3="On",IF(AK$3&lt;=$B$2,SMALL(Data_Baseline!$C34:$AZ34,COUNTIF(Data_Baseline!$C34:$AZ34,0)+1)/MAX(Data_Baseline!$C34:$AZ34),IF(Data_Baseline!AJ34=0,SMALL(Data_Baseline!$C34:$AZ34,COUNTIF(Data_Baseline!$C34:$AZ34,0)+1)/MAX(Data_Baseline!$C34:$AZ34),Data_Baseline!AJ34/MAX(Data_Baseline!$C34:$AZ34))),IF(AK$3&lt;=$B$2,SMALL(Data_Baseline!$C34:$AZ34,COUNTIF(Data_Baseline!$C34:$AZ34,0)+1),IF(Data_Baseline!AJ34=0,SMALL(Data_Baseline!$C34:$AZ34,COUNTIF(Data_Baseline!$C34:$AZ34,0)+1),Data_Baseline!AJ34)))),"")</f>
        <v>0.82119949137035952</v>
      </c>
      <c r="AL34" s="79">
        <f ca="1">IFERROR(IF(Data_Baseline!AK34="","",IF($C$3="On",IF(AL$3&lt;=$B$2,SMALL(Data_Baseline!$C34:$AZ34,COUNTIF(Data_Baseline!$C34:$AZ34,0)+1)/MAX(Data_Baseline!$C34:$AZ34),IF(Data_Baseline!AK34=0,SMALL(Data_Baseline!$C34:$AZ34,COUNTIF(Data_Baseline!$C34:$AZ34,0)+1)/MAX(Data_Baseline!$C34:$AZ34),Data_Baseline!AK34/MAX(Data_Baseline!$C34:$AZ34))),IF(AL$3&lt;=$B$2,SMALL(Data_Baseline!$C34:$AZ34,COUNTIF(Data_Baseline!$C34:$AZ34,0)+1),IF(Data_Baseline!AK34=0,SMALL(Data_Baseline!$C34:$AZ34,COUNTIF(Data_Baseline!$C34:$AZ34,0)+1),Data_Baseline!AK34)))),"")</f>
        <v>0.89472686901166498</v>
      </c>
      <c r="AM34" s="79">
        <f ca="1">IFERROR(IF(Data_Baseline!AL34="","",IF($C$3="On",IF(AM$3&lt;=$B$2,SMALL(Data_Baseline!$C34:$AZ34,COUNTIF(Data_Baseline!$C34:$AZ34,0)+1)/MAX(Data_Baseline!$C34:$AZ34),IF(Data_Baseline!AL34=0,SMALL(Data_Baseline!$C34:$AZ34,COUNTIF(Data_Baseline!$C34:$AZ34,0)+1)/MAX(Data_Baseline!$C34:$AZ34),Data_Baseline!AL34/MAX(Data_Baseline!$C34:$AZ34))),IF(AM$3&lt;=$B$2,SMALL(Data_Baseline!$C34:$AZ34,COUNTIF(Data_Baseline!$C34:$AZ34,0)+1),IF(Data_Baseline!AL34=0,SMALL(Data_Baseline!$C34:$AZ34,COUNTIF(Data_Baseline!$C34:$AZ34,0)+1),Data_Baseline!AL34)))),"")</f>
        <v>0.94046149980513982</v>
      </c>
      <c r="AN34" s="79">
        <f ca="1">IFERROR(IF(Data_Baseline!AM34="","",IF($C$3="On",IF(AN$3&lt;=$B$2,SMALL(Data_Baseline!$C34:$AZ34,COUNTIF(Data_Baseline!$C34:$AZ34,0)+1)/MAX(Data_Baseline!$C34:$AZ34),IF(Data_Baseline!AM34=0,SMALL(Data_Baseline!$C34:$AZ34,COUNTIF(Data_Baseline!$C34:$AZ34,0)+1)/MAX(Data_Baseline!$C34:$AZ34),Data_Baseline!AM34/MAX(Data_Baseline!$C34:$AZ34))),IF(AN$3&lt;=$B$2,SMALL(Data_Baseline!$C34:$AZ34,COUNTIF(Data_Baseline!$C34:$AZ34,0)+1),IF(Data_Baseline!AM34=0,SMALL(Data_Baseline!$C34:$AZ34,COUNTIF(Data_Baseline!$C34:$AZ34,0)+1),Data_Baseline!AM34)))),"")</f>
        <v>0.9678182068267619</v>
      </c>
      <c r="AO34" s="79">
        <f ca="1">IFERROR(IF(Data_Baseline!AN34="","",IF($C$3="On",IF(AO$3&lt;=$B$2,SMALL(Data_Baseline!$C34:$AZ34,COUNTIF(Data_Baseline!$C34:$AZ34,0)+1)/MAX(Data_Baseline!$C34:$AZ34),IF(Data_Baseline!AN34=0,SMALL(Data_Baseline!$C34:$AZ34,COUNTIF(Data_Baseline!$C34:$AZ34,0)+1)/MAX(Data_Baseline!$C34:$AZ34),Data_Baseline!AN34/MAX(Data_Baseline!$C34:$AZ34))),IF(AO$3&lt;=$B$2,SMALL(Data_Baseline!$C34:$AZ34,COUNTIF(Data_Baseline!$C34:$AZ34,0)+1),IF(Data_Baseline!AN34=0,SMALL(Data_Baseline!$C34:$AZ34,COUNTIF(Data_Baseline!$C34:$AZ34,0)+1),Data_Baseline!AN34)))),"")</f>
        <v>0.98441992835550163</v>
      </c>
      <c r="AP34" s="79">
        <f ca="1">IFERROR(IF(Data_Baseline!AO34="","",IF($C$3="On",IF(AP$3&lt;=$B$2,SMALL(Data_Baseline!$C34:$AZ34,COUNTIF(Data_Baseline!$C34:$AZ34,0)+1)/MAX(Data_Baseline!$C34:$AZ34),IF(Data_Baseline!AO34=0,SMALL(Data_Baseline!$C34:$AZ34,COUNTIF(Data_Baseline!$C34:$AZ34,0)+1)/MAX(Data_Baseline!$C34:$AZ34),Data_Baseline!AO34/MAX(Data_Baseline!$C34:$AZ34))),IF(AP$3&lt;=$B$2,SMALL(Data_Baseline!$C34:$AZ34,COUNTIF(Data_Baseline!$C34:$AZ34,0)+1),IF(Data_Baseline!AO34=0,SMALL(Data_Baseline!$C34:$AZ34,COUNTIF(Data_Baseline!$C34:$AZ34,0)+1),Data_Baseline!AO34)))),"")</f>
        <v>0.99541427668141624</v>
      </c>
      <c r="AQ34" s="79">
        <f ca="1">IFERROR(IF(Data_Baseline!AP34="","",IF($C$3="On",IF(AQ$3&lt;=$B$2,SMALL(Data_Baseline!$C34:$AZ34,COUNTIF(Data_Baseline!$C34:$AZ34,0)+1)/MAX(Data_Baseline!$C34:$AZ34),IF(Data_Baseline!AP34=0,SMALL(Data_Baseline!$C34:$AZ34,COUNTIF(Data_Baseline!$C34:$AZ34,0)+1)/MAX(Data_Baseline!$C34:$AZ34),Data_Baseline!AP34/MAX(Data_Baseline!$C34:$AZ34))),IF(AQ$3&lt;=$B$2,SMALL(Data_Baseline!$C34:$AZ34,COUNTIF(Data_Baseline!$C34:$AZ34,0)+1),IF(Data_Baseline!AP34=0,SMALL(Data_Baseline!$C34:$AZ34,COUNTIF(Data_Baseline!$C34:$AZ34,0)+1),Data_Baseline!AP34)))),"")</f>
        <v>1</v>
      </c>
      <c r="AR34" s="79" t="str">
        <f>IFERROR(IF(Data_Baseline!AQ34="","",IF($C$3="On",IF(AR$3&lt;=$B$2,SMALL(Data_Baseline!$C34:$AZ34,COUNTIF(Data_Baseline!$C34:$AZ34,0)+1)/MAX(Data_Baseline!$C34:$AZ34),IF(Data_Baseline!AQ34=0,SMALL(Data_Baseline!$C34:$AZ34,COUNTIF(Data_Baseline!$C34:$AZ34,0)+1)/MAX(Data_Baseline!$C34:$AZ34),Data_Baseline!AQ34/MAX(Data_Baseline!$C34:$AZ34))),IF(AR$3&lt;=$B$2,SMALL(Data_Baseline!$C34:$AZ34,COUNTIF(Data_Baseline!$C34:$AZ34,0)+1),IF(Data_Baseline!AQ34=0,SMALL(Data_Baseline!$C34:$AZ34,COUNTIF(Data_Baseline!$C34:$AZ34,0)+1),Data_Baseline!AQ34)))),"")</f>
        <v/>
      </c>
      <c r="AS34" s="79" t="str">
        <f>IFERROR(IF(Data_Baseline!AR34="","",IF($C$3="On",IF(AS$3&lt;=$B$2,SMALL(Data_Baseline!$C34:$AZ34,COUNTIF(Data_Baseline!$C34:$AZ34,0)+1)/MAX(Data_Baseline!$C34:$AZ34),IF(Data_Baseline!AR34=0,SMALL(Data_Baseline!$C34:$AZ34,COUNTIF(Data_Baseline!$C34:$AZ34,0)+1)/MAX(Data_Baseline!$C34:$AZ34),Data_Baseline!AR34/MAX(Data_Baseline!$C34:$AZ34))),IF(AS$3&lt;=$B$2,SMALL(Data_Baseline!$C34:$AZ34,COUNTIF(Data_Baseline!$C34:$AZ34,0)+1),IF(Data_Baseline!AR34=0,SMALL(Data_Baseline!$C34:$AZ34,COUNTIF(Data_Baseline!$C34:$AZ34,0)+1),Data_Baseline!AR34)))),"")</f>
        <v/>
      </c>
      <c r="AT34" s="79" t="str">
        <f>IFERROR(IF(Data_Baseline!AS34="","",IF($C$3="On",IF(AT$3&lt;=$B$2,SMALL(Data_Baseline!$C34:$AZ34,COUNTIF(Data_Baseline!$C34:$AZ34,0)+1)/MAX(Data_Baseline!$C34:$AZ34),IF(Data_Baseline!AS34=0,SMALL(Data_Baseline!$C34:$AZ34,COUNTIF(Data_Baseline!$C34:$AZ34,0)+1)/MAX(Data_Baseline!$C34:$AZ34),Data_Baseline!AS34/MAX(Data_Baseline!$C34:$AZ34))),IF(AT$3&lt;=$B$2,SMALL(Data_Baseline!$C34:$AZ34,COUNTIF(Data_Baseline!$C34:$AZ34,0)+1),IF(Data_Baseline!AS34=0,SMALL(Data_Baseline!$C34:$AZ34,COUNTIF(Data_Baseline!$C34:$AZ34,0)+1),Data_Baseline!AS34)))),"")</f>
        <v/>
      </c>
      <c r="AU34" s="79" t="str">
        <f>IFERROR(IF(Data_Baseline!AT34="","",IF($C$3="On",IF(AU$3&lt;=$B$2,SMALL(Data_Baseline!$C34:$AZ34,COUNTIF(Data_Baseline!$C34:$AZ34,0)+1)/MAX(Data_Baseline!$C34:$AZ34),IF(Data_Baseline!AT34=0,SMALL(Data_Baseline!$C34:$AZ34,COUNTIF(Data_Baseline!$C34:$AZ34,0)+1)/MAX(Data_Baseline!$C34:$AZ34),Data_Baseline!AT34/MAX(Data_Baseline!$C34:$AZ34))),IF(AU$3&lt;=$B$2,SMALL(Data_Baseline!$C34:$AZ34,COUNTIF(Data_Baseline!$C34:$AZ34,0)+1),IF(Data_Baseline!AT34=0,SMALL(Data_Baseline!$C34:$AZ34,COUNTIF(Data_Baseline!$C34:$AZ34,0)+1),Data_Baseline!AT34)))),"")</f>
        <v/>
      </c>
      <c r="AV34" s="79" t="str">
        <f>IFERROR(IF(Data_Baseline!AU34="","",IF($C$3="On",IF(AV$3&lt;=$B$2,SMALL(Data_Baseline!$C34:$AZ34,COUNTIF(Data_Baseline!$C34:$AZ34,0)+1)/MAX(Data_Baseline!$C34:$AZ34),IF(Data_Baseline!AU34=0,SMALL(Data_Baseline!$C34:$AZ34,COUNTIF(Data_Baseline!$C34:$AZ34,0)+1)/MAX(Data_Baseline!$C34:$AZ34),Data_Baseline!AU34/MAX(Data_Baseline!$C34:$AZ34))),IF(AV$3&lt;=$B$2,SMALL(Data_Baseline!$C34:$AZ34,COUNTIF(Data_Baseline!$C34:$AZ34,0)+1),IF(Data_Baseline!AU34=0,SMALL(Data_Baseline!$C34:$AZ34,COUNTIF(Data_Baseline!$C34:$AZ34,0)+1),Data_Baseline!AU34)))),"")</f>
        <v/>
      </c>
      <c r="AW34" s="79" t="str">
        <f>IFERROR(IF(Data_Baseline!AV34="","",IF($C$3="On",IF(AW$3&lt;=$B$2,SMALL(Data_Baseline!$C34:$AZ34,COUNTIF(Data_Baseline!$C34:$AZ34,0)+1)/MAX(Data_Baseline!$C34:$AZ34),IF(Data_Baseline!AV34=0,SMALL(Data_Baseline!$C34:$AZ34,COUNTIF(Data_Baseline!$C34:$AZ34,0)+1)/MAX(Data_Baseline!$C34:$AZ34),Data_Baseline!AV34/MAX(Data_Baseline!$C34:$AZ34))),IF(AW$3&lt;=$B$2,SMALL(Data_Baseline!$C34:$AZ34,COUNTIF(Data_Baseline!$C34:$AZ34,0)+1),IF(Data_Baseline!AV34=0,SMALL(Data_Baseline!$C34:$AZ34,COUNTIF(Data_Baseline!$C34:$AZ34,0)+1),Data_Baseline!AV34)))),"")</f>
        <v/>
      </c>
      <c r="AX34" s="79" t="str">
        <f>IFERROR(IF(Data_Baseline!AW34="","",IF($C$3="On",IF(AX$3&lt;=$B$2,SMALL(Data_Baseline!$C34:$AZ34,COUNTIF(Data_Baseline!$C34:$AZ34,0)+1)/MAX(Data_Baseline!$C34:$AZ34),IF(Data_Baseline!AW34=0,SMALL(Data_Baseline!$C34:$AZ34,COUNTIF(Data_Baseline!$C34:$AZ34,0)+1)/MAX(Data_Baseline!$C34:$AZ34),Data_Baseline!AW34/MAX(Data_Baseline!$C34:$AZ34))),IF(AX$3&lt;=$B$2,SMALL(Data_Baseline!$C34:$AZ34,COUNTIF(Data_Baseline!$C34:$AZ34,0)+1),IF(Data_Baseline!AW34=0,SMALL(Data_Baseline!$C34:$AZ34,COUNTIF(Data_Baseline!$C34:$AZ34,0)+1),Data_Baseline!AW34)))),"")</f>
        <v/>
      </c>
      <c r="AY34" s="79" t="str">
        <f>IFERROR(IF(Data_Baseline!AX34="","",IF($C$3="On",IF(AY$3&lt;=$B$2,SMALL(Data_Baseline!$C34:$AZ34,COUNTIF(Data_Baseline!$C34:$AZ34,0)+1)/MAX(Data_Baseline!$C34:$AZ34),IF(Data_Baseline!AX34=0,SMALL(Data_Baseline!$C34:$AZ34,COUNTIF(Data_Baseline!$C34:$AZ34,0)+1)/MAX(Data_Baseline!$C34:$AZ34),Data_Baseline!AX34/MAX(Data_Baseline!$C34:$AZ34))),IF(AY$3&lt;=$B$2,SMALL(Data_Baseline!$C34:$AZ34,COUNTIF(Data_Baseline!$C34:$AZ34,0)+1),IF(Data_Baseline!AX34=0,SMALL(Data_Baseline!$C34:$AZ34,COUNTIF(Data_Baseline!$C34:$AZ34,0)+1),Data_Baseline!AX34)))),"")</f>
        <v/>
      </c>
      <c r="AZ34" s="79" t="str">
        <f>IFERROR(IF(Data_Baseline!AY34="","",IF($C$3="On",IF(AZ$3&lt;=$B$2,SMALL(Data_Baseline!$C34:$AZ34,COUNTIF(Data_Baseline!$C34:$AZ34,0)+1)/MAX(Data_Baseline!$C34:$AZ34),IF(Data_Baseline!AY34=0,SMALL(Data_Baseline!$C34:$AZ34,COUNTIF(Data_Baseline!$C34:$AZ34,0)+1)/MAX(Data_Baseline!$C34:$AZ34),Data_Baseline!AY34/MAX(Data_Baseline!$C34:$AZ34))),IF(AZ$3&lt;=$B$2,SMALL(Data_Baseline!$C34:$AZ34,COUNTIF(Data_Baseline!$C34:$AZ34,0)+1),IF(Data_Baseline!AY34=0,SMALL(Data_Baseline!$C34:$AZ34,COUNTIF(Data_Baseline!$C34:$AZ34,0)+1),Data_Baseline!AY34)))),"")</f>
        <v/>
      </c>
      <c r="BA34" s="79" t="str">
        <f>IFERROR(IF(Data_Baseline!AZ34="","",IF($C$3="On",IF(BA$3&lt;=$B$2,SMALL(Data_Baseline!$C34:$AZ34,COUNTIF(Data_Baseline!$C34:$AZ34,0)+1)/MAX(Data_Baseline!$C34:$AZ34),IF(Data_Baseline!AZ34=0,SMALL(Data_Baseline!$C34:$AZ34,COUNTIF(Data_Baseline!$C34:$AZ34,0)+1)/MAX(Data_Baseline!$C34:$AZ34),Data_Baseline!AZ34/MAX(Data_Baseline!$C34:$AZ34))),IF(BA$3&lt;=$B$2,SMALL(Data_Baseline!$C34:$AZ34,COUNTIF(Data_Baseline!$C34:$AZ34,0)+1),IF(Data_Baseline!AZ34=0,SMALL(Data_Baseline!$C34:$AZ34,COUNTIF(Data_Baseline!$C34:$AZ34,0)+1),Data_Baseline!AZ34)))),"")</f>
        <v/>
      </c>
      <c r="BB34" s="79">
        <f ca="1">IF(Data_Initial!BA34="",1,0)</f>
        <v>1</v>
      </c>
      <c r="BC34" s="2" t="str">
        <f t="shared" ca="1" si="0"/>
        <v>3N_ParA</v>
      </c>
      <c r="BD34" s="79" t="str">
        <f t="shared" ca="1" si="1"/>
        <v>3N</v>
      </c>
      <c r="BE34" s="79" t="str">
        <f ca="1">Data_Initial!BC34</f>
        <v>ParA</v>
      </c>
      <c r="BF34" s="79" t="str">
        <f ca="1">Data_Initial!BB34</f>
        <v>2_1</v>
      </c>
      <c r="BG34" s="79">
        <f ca="1">IFERROR((INDIRECT("Plate"&amp;Data!A34&amp;"_C!"&amp;CHAR(RIGHT(Data!B34,LEN(Data!B34)-1)+65)&amp;CODE(LEFT(Data!B34,1))-58)),"")</f>
        <v>0</v>
      </c>
      <c r="BH34" s="79" t="str">
        <f ca="1">Data_Initial!BA34</f>
        <v/>
      </c>
      <c r="BI34" s="79">
        <f t="shared" ca="1" si="2"/>
        <v>8.2678611629432861E-5</v>
      </c>
      <c r="BJ34" s="79" t="str">
        <f ca="1">IF(BH34="N",1+MAX($BJ$3:BJ33),"")</f>
        <v/>
      </c>
      <c r="BK34" s="79"/>
      <c r="BL34" s="79"/>
      <c r="BM34" s="79"/>
      <c r="BN34" s="79"/>
      <c r="BO34" s="79"/>
      <c r="BP34" s="79"/>
      <c r="BQ34" s="79"/>
      <c r="BR34" s="79"/>
      <c r="BS34" s="79"/>
      <c r="BT34" s="79"/>
      <c r="BU34" s="79"/>
      <c r="BV34" s="79"/>
      <c r="BW34" s="79"/>
      <c r="BX34" s="79"/>
      <c r="BY34" s="79"/>
      <c r="BZ34" s="79"/>
    </row>
    <row r="35" spans="1:78" x14ac:dyDescent="0.25">
      <c r="A35" s="79">
        <f ca="1">IF(BH35="N","N"&amp;BJ35,IF(BB35=0,"",MAX($A$3:A34)+1))</f>
        <v>32</v>
      </c>
      <c r="B35" s="79" t="str">
        <f ca="1">Data_Initial!A35&amp;C35</f>
        <v>1H4</v>
      </c>
      <c r="C35" s="79" t="str">
        <f ca="1">Data_Initial!B35</f>
        <v>H4</v>
      </c>
      <c r="D35" s="79">
        <f ca="1">IFERROR(IF(Data_Baseline!C35="","",IF($C$3="On",IF(D$3&lt;=$B$2,SMALL(Data_Baseline!$C35:$AZ35,COUNTIF(Data_Baseline!$C35:$AZ35,0)+1)/MAX(Data_Baseline!$C35:$AZ35),IF(Data_Baseline!C35=0,SMALL(Data_Baseline!$C35:$AZ35,COUNTIF(Data_Baseline!$C35:$AZ35,0)+1)/MAX(Data_Baseline!$C35:$AZ35),Data_Baseline!C35/MAX(Data_Baseline!$C35:$AZ35))),IF(D$3&lt;=$B$2,SMALL(Data_Baseline!$C35:$AZ35,COUNTIF(Data_Baseline!$C35:$AZ35,0)+1),IF(Data_Baseline!C35=0,SMALL(Data_Baseline!$C35:$AZ35,COUNTIF(Data_Baseline!$C35:$AZ35,0)+1),Data_Baseline!C35)))),"")</f>
        <v>8.9373874709866921E-4</v>
      </c>
      <c r="E35" s="79">
        <f ca="1">IFERROR(IF(Data_Baseline!D35="","",IF($C$3="On",IF(E$3&lt;=$B$2,SMALL(Data_Baseline!$C35:$AZ35,COUNTIF(Data_Baseline!$C35:$AZ35,0)+1)/MAX(Data_Baseline!$C35:$AZ35),IF(Data_Baseline!D35=0,SMALL(Data_Baseline!$C35:$AZ35,COUNTIF(Data_Baseline!$C35:$AZ35,0)+1)/MAX(Data_Baseline!$C35:$AZ35),Data_Baseline!D35/MAX(Data_Baseline!$C35:$AZ35))),IF(E$3&lt;=$B$2,SMALL(Data_Baseline!$C35:$AZ35,COUNTIF(Data_Baseline!$C35:$AZ35,0)+1),IF(Data_Baseline!D35=0,SMALL(Data_Baseline!$C35:$AZ35,COUNTIF(Data_Baseline!$C35:$AZ35,0)+1),Data_Baseline!D35)))),"")</f>
        <v>8.9373874709866921E-4</v>
      </c>
      <c r="F35" s="79">
        <f ca="1">IFERROR(IF(Data_Baseline!E35="","",IF($C$3="On",IF(F$3&lt;=$B$2,SMALL(Data_Baseline!$C35:$AZ35,COUNTIF(Data_Baseline!$C35:$AZ35,0)+1)/MAX(Data_Baseline!$C35:$AZ35),IF(Data_Baseline!E35=0,SMALL(Data_Baseline!$C35:$AZ35,COUNTIF(Data_Baseline!$C35:$AZ35,0)+1)/MAX(Data_Baseline!$C35:$AZ35),Data_Baseline!E35/MAX(Data_Baseline!$C35:$AZ35))),IF(F$3&lt;=$B$2,SMALL(Data_Baseline!$C35:$AZ35,COUNTIF(Data_Baseline!$C35:$AZ35,0)+1),IF(Data_Baseline!E35=0,SMALL(Data_Baseline!$C35:$AZ35,COUNTIF(Data_Baseline!$C35:$AZ35,0)+1),Data_Baseline!E35)))),"")</f>
        <v>8.9373874709866921E-4</v>
      </c>
      <c r="G35" s="79">
        <f ca="1">IFERROR(IF(Data_Baseline!F35="","",IF($C$3="On",IF(G$3&lt;=$B$2,SMALL(Data_Baseline!$C35:$AZ35,COUNTIF(Data_Baseline!$C35:$AZ35,0)+1)/MAX(Data_Baseline!$C35:$AZ35),IF(Data_Baseline!F35=0,SMALL(Data_Baseline!$C35:$AZ35,COUNTIF(Data_Baseline!$C35:$AZ35,0)+1)/MAX(Data_Baseline!$C35:$AZ35),Data_Baseline!F35/MAX(Data_Baseline!$C35:$AZ35))),IF(G$3&lt;=$B$2,SMALL(Data_Baseline!$C35:$AZ35,COUNTIF(Data_Baseline!$C35:$AZ35,0)+1),IF(Data_Baseline!F35=0,SMALL(Data_Baseline!$C35:$AZ35,COUNTIF(Data_Baseline!$C35:$AZ35,0)+1),Data_Baseline!F35)))),"")</f>
        <v>8.9373874709866921E-4</v>
      </c>
      <c r="H35" s="79">
        <f ca="1">IFERROR(IF(Data_Baseline!G35="","",IF($C$3="On",IF(H$3&lt;=$B$2,SMALL(Data_Baseline!$C35:$AZ35,COUNTIF(Data_Baseline!$C35:$AZ35,0)+1)/MAX(Data_Baseline!$C35:$AZ35),IF(Data_Baseline!G35=0,SMALL(Data_Baseline!$C35:$AZ35,COUNTIF(Data_Baseline!$C35:$AZ35,0)+1)/MAX(Data_Baseline!$C35:$AZ35),Data_Baseline!G35/MAX(Data_Baseline!$C35:$AZ35))),IF(H$3&lt;=$B$2,SMALL(Data_Baseline!$C35:$AZ35,COUNTIF(Data_Baseline!$C35:$AZ35,0)+1),IF(Data_Baseline!G35=0,SMALL(Data_Baseline!$C35:$AZ35,COUNTIF(Data_Baseline!$C35:$AZ35,0)+1),Data_Baseline!G35)))),"")</f>
        <v>8.9373874709866921E-4</v>
      </c>
      <c r="I35" s="79">
        <f ca="1">IFERROR(IF(Data_Baseline!H35="","",IF($C$3="On",IF(I$3&lt;=$B$2,SMALL(Data_Baseline!$C35:$AZ35,COUNTIF(Data_Baseline!$C35:$AZ35,0)+1)/MAX(Data_Baseline!$C35:$AZ35),IF(Data_Baseline!H35=0,SMALL(Data_Baseline!$C35:$AZ35,COUNTIF(Data_Baseline!$C35:$AZ35,0)+1)/MAX(Data_Baseline!$C35:$AZ35),Data_Baseline!H35/MAX(Data_Baseline!$C35:$AZ35))),IF(I$3&lt;=$B$2,SMALL(Data_Baseline!$C35:$AZ35,COUNTIF(Data_Baseline!$C35:$AZ35,0)+1),IF(Data_Baseline!H35=0,SMALL(Data_Baseline!$C35:$AZ35,COUNTIF(Data_Baseline!$C35:$AZ35,0)+1),Data_Baseline!H35)))),"")</f>
        <v>8.9373874709866921E-4</v>
      </c>
      <c r="J35" s="79">
        <f ca="1">IFERROR(IF(Data_Baseline!I35="","",IF($C$3="On",IF(J$3&lt;=$B$2,SMALL(Data_Baseline!$C35:$AZ35,COUNTIF(Data_Baseline!$C35:$AZ35,0)+1)/MAX(Data_Baseline!$C35:$AZ35),IF(Data_Baseline!I35=0,SMALL(Data_Baseline!$C35:$AZ35,COUNTIF(Data_Baseline!$C35:$AZ35,0)+1)/MAX(Data_Baseline!$C35:$AZ35),Data_Baseline!I35/MAX(Data_Baseline!$C35:$AZ35))),IF(J$3&lt;=$B$2,SMALL(Data_Baseline!$C35:$AZ35,COUNTIF(Data_Baseline!$C35:$AZ35,0)+1),IF(Data_Baseline!I35=0,SMALL(Data_Baseline!$C35:$AZ35,COUNTIF(Data_Baseline!$C35:$AZ35,0)+1),Data_Baseline!I35)))),"")</f>
        <v>8.9373874709866921E-4</v>
      </c>
      <c r="K35" s="79">
        <f ca="1">IFERROR(IF(Data_Baseline!J35="","",IF($C$3="On",IF(K$3&lt;=$B$2,SMALL(Data_Baseline!$C35:$AZ35,COUNTIF(Data_Baseline!$C35:$AZ35,0)+1)/MAX(Data_Baseline!$C35:$AZ35),IF(Data_Baseline!J35=0,SMALL(Data_Baseline!$C35:$AZ35,COUNTIF(Data_Baseline!$C35:$AZ35,0)+1)/MAX(Data_Baseline!$C35:$AZ35),Data_Baseline!J35/MAX(Data_Baseline!$C35:$AZ35))),IF(K$3&lt;=$B$2,SMALL(Data_Baseline!$C35:$AZ35,COUNTIF(Data_Baseline!$C35:$AZ35,0)+1),IF(Data_Baseline!J35=0,SMALL(Data_Baseline!$C35:$AZ35,COUNTIF(Data_Baseline!$C35:$AZ35,0)+1),Data_Baseline!J35)))),"")</f>
        <v>8.9373874709866921E-4</v>
      </c>
      <c r="L35" s="79">
        <f ca="1">IFERROR(IF(Data_Baseline!K35="","",IF($C$3="On",IF(L$3&lt;=$B$2,SMALL(Data_Baseline!$C35:$AZ35,COUNTIF(Data_Baseline!$C35:$AZ35,0)+1)/MAX(Data_Baseline!$C35:$AZ35),IF(Data_Baseline!K35=0,SMALL(Data_Baseline!$C35:$AZ35,COUNTIF(Data_Baseline!$C35:$AZ35,0)+1)/MAX(Data_Baseline!$C35:$AZ35),Data_Baseline!K35/MAX(Data_Baseline!$C35:$AZ35))),IF(L$3&lt;=$B$2,SMALL(Data_Baseline!$C35:$AZ35,COUNTIF(Data_Baseline!$C35:$AZ35,0)+1),IF(Data_Baseline!K35=0,SMALL(Data_Baseline!$C35:$AZ35,COUNTIF(Data_Baseline!$C35:$AZ35,0)+1),Data_Baseline!K35)))),"")</f>
        <v>8.9373874709866921E-4</v>
      </c>
      <c r="M35" s="79">
        <f ca="1">IFERROR(IF(Data_Baseline!L35="","",IF($C$3="On",IF(M$3&lt;=$B$2,SMALL(Data_Baseline!$C35:$AZ35,COUNTIF(Data_Baseline!$C35:$AZ35,0)+1)/MAX(Data_Baseline!$C35:$AZ35),IF(Data_Baseline!L35=0,SMALL(Data_Baseline!$C35:$AZ35,COUNTIF(Data_Baseline!$C35:$AZ35,0)+1)/MAX(Data_Baseline!$C35:$AZ35),Data_Baseline!L35/MAX(Data_Baseline!$C35:$AZ35))),IF(M$3&lt;=$B$2,SMALL(Data_Baseline!$C35:$AZ35,COUNTIF(Data_Baseline!$C35:$AZ35,0)+1),IF(Data_Baseline!L35=0,SMALL(Data_Baseline!$C35:$AZ35,COUNTIF(Data_Baseline!$C35:$AZ35,0)+1),Data_Baseline!L35)))),"")</f>
        <v>8.9373874709866921E-4</v>
      </c>
      <c r="N35" s="79">
        <f ca="1">IFERROR(IF(Data_Baseline!M35="","",IF($C$3="On",IF(N$3&lt;=$B$2,SMALL(Data_Baseline!$C35:$AZ35,COUNTIF(Data_Baseline!$C35:$AZ35,0)+1)/MAX(Data_Baseline!$C35:$AZ35),IF(Data_Baseline!M35=0,SMALL(Data_Baseline!$C35:$AZ35,COUNTIF(Data_Baseline!$C35:$AZ35,0)+1)/MAX(Data_Baseline!$C35:$AZ35),Data_Baseline!M35/MAX(Data_Baseline!$C35:$AZ35))),IF(N$3&lt;=$B$2,SMALL(Data_Baseline!$C35:$AZ35,COUNTIF(Data_Baseline!$C35:$AZ35,0)+1),IF(Data_Baseline!M35=0,SMALL(Data_Baseline!$C35:$AZ35,COUNTIF(Data_Baseline!$C35:$AZ35,0)+1),Data_Baseline!M35)))),"")</f>
        <v>8.9373874709866921E-4</v>
      </c>
      <c r="O35" s="79">
        <f ca="1">IFERROR(IF(Data_Baseline!N35="","",IF($C$3="On",IF(O$3&lt;=$B$2,SMALL(Data_Baseline!$C35:$AZ35,COUNTIF(Data_Baseline!$C35:$AZ35,0)+1)/MAX(Data_Baseline!$C35:$AZ35),IF(Data_Baseline!N35=0,SMALL(Data_Baseline!$C35:$AZ35,COUNTIF(Data_Baseline!$C35:$AZ35,0)+1)/MAX(Data_Baseline!$C35:$AZ35),Data_Baseline!N35/MAX(Data_Baseline!$C35:$AZ35))),IF(O$3&lt;=$B$2,SMALL(Data_Baseline!$C35:$AZ35,COUNTIF(Data_Baseline!$C35:$AZ35,0)+1),IF(Data_Baseline!N35=0,SMALL(Data_Baseline!$C35:$AZ35,COUNTIF(Data_Baseline!$C35:$AZ35,0)+1),Data_Baseline!N35)))),"")</f>
        <v>8.9373874709866921E-4</v>
      </c>
      <c r="P35" s="79">
        <f ca="1">IFERROR(IF(Data_Baseline!O35="","",IF($C$3="On",IF(P$3&lt;=$B$2,SMALL(Data_Baseline!$C35:$AZ35,COUNTIF(Data_Baseline!$C35:$AZ35,0)+1)/MAX(Data_Baseline!$C35:$AZ35),IF(Data_Baseline!O35=0,SMALL(Data_Baseline!$C35:$AZ35,COUNTIF(Data_Baseline!$C35:$AZ35,0)+1)/MAX(Data_Baseline!$C35:$AZ35),Data_Baseline!O35/MAX(Data_Baseline!$C35:$AZ35))),IF(P$3&lt;=$B$2,SMALL(Data_Baseline!$C35:$AZ35,COUNTIF(Data_Baseline!$C35:$AZ35,0)+1),IF(Data_Baseline!O35=0,SMALL(Data_Baseline!$C35:$AZ35,COUNTIF(Data_Baseline!$C35:$AZ35,0)+1),Data_Baseline!O35)))),"")</f>
        <v>8.9373874709866921E-4</v>
      </c>
      <c r="Q35" s="79">
        <f ca="1">IFERROR(IF(Data_Baseline!P35="","",IF($C$3="On",IF(Q$3&lt;=$B$2,SMALL(Data_Baseline!$C35:$AZ35,COUNTIF(Data_Baseline!$C35:$AZ35,0)+1)/MAX(Data_Baseline!$C35:$AZ35),IF(Data_Baseline!P35=0,SMALL(Data_Baseline!$C35:$AZ35,COUNTIF(Data_Baseline!$C35:$AZ35,0)+1)/MAX(Data_Baseline!$C35:$AZ35),Data_Baseline!P35/MAX(Data_Baseline!$C35:$AZ35))),IF(Q$3&lt;=$B$2,SMALL(Data_Baseline!$C35:$AZ35,COUNTIF(Data_Baseline!$C35:$AZ35,0)+1),IF(Data_Baseline!P35=0,SMALL(Data_Baseline!$C35:$AZ35,COUNTIF(Data_Baseline!$C35:$AZ35,0)+1),Data_Baseline!P35)))),"")</f>
        <v>8.9373874709866921E-4</v>
      </c>
      <c r="R35" s="79">
        <f ca="1">IFERROR(IF(Data_Baseline!Q35="","",IF($C$3="On",IF(R$3&lt;=$B$2,SMALL(Data_Baseline!$C35:$AZ35,COUNTIF(Data_Baseline!$C35:$AZ35,0)+1)/MAX(Data_Baseline!$C35:$AZ35),IF(Data_Baseline!Q35=0,SMALL(Data_Baseline!$C35:$AZ35,COUNTIF(Data_Baseline!$C35:$AZ35,0)+1)/MAX(Data_Baseline!$C35:$AZ35),Data_Baseline!Q35/MAX(Data_Baseline!$C35:$AZ35))),IF(R$3&lt;=$B$2,SMALL(Data_Baseline!$C35:$AZ35,COUNTIF(Data_Baseline!$C35:$AZ35,0)+1),IF(Data_Baseline!Q35=0,SMALL(Data_Baseline!$C35:$AZ35,COUNTIF(Data_Baseline!$C35:$AZ35,0)+1),Data_Baseline!Q35)))),"")</f>
        <v>8.9373874709866921E-4</v>
      </c>
      <c r="S35" s="79">
        <f ca="1">IFERROR(IF(Data_Baseline!R35="","",IF($C$3="On",IF(S$3&lt;=$B$2,SMALL(Data_Baseline!$C35:$AZ35,COUNTIF(Data_Baseline!$C35:$AZ35,0)+1)/MAX(Data_Baseline!$C35:$AZ35),IF(Data_Baseline!R35=0,SMALL(Data_Baseline!$C35:$AZ35,COUNTIF(Data_Baseline!$C35:$AZ35,0)+1)/MAX(Data_Baseline!$C35:$AZ35),Data_Baseline!R35/MAX(Data_Baseline!$C35:$AZ35))),IF(S$3&lt;=$B$2,SMALL(Data_Baseline!$C35:$AZ35,COUNTIF(Data_Baseline!$C35:$AZ35,0)+1),IF(Data_Baseline!R35=0,SMALL(Data_Baseline!$C35:$AZ35,COUNTIF(Data_Baseline!$C35:$AZ35,0)+1),Data_Baseline!R35)))),"")</f>
        <v>8.9373874709866921E-4</v>
      </c>
      <c r="T35" s="79">
        <f ca="1">IFERROR(IF(Data_Baseline!S35="","",IF($C$3="On",IF(T$3&lt;=$B$2,SMALL(Data_Baseline!$C35:$AZ35,COUNTIF(Data_Baseline!$C35:$AZ35,0)+1)/MAX(Data_Baseline!$C35:$AZ35),IF(Data_Baseline!S35=0,SMALL(Data_Baseline!$C35:$AZ35,COUNTIF(Data_Baseline!$C35:$AZ35,0)+1)/MAX(Data_Baseline!$C35:$AZ35),Data_Baseline!S35/MAX(Data_Baseline!$C35:$AZ35))),IF(T$3&lt;=$B$2,SMALL(Data_Baseline!$C35:$AZ35,COUNTIF(Data_Baseline!$C35:$AZ35,0)+1),IF(Data_Baseline!S35=0,SMALL(Data_Baseline!$C35:$AZ35,COUNTIF(Data_Baseline!$C35:$AZ35,0)+1),Data_Baseline!S35)))),"")</f>
        <v>8.9373874709866921E-4</v>
      </c>
      <c r="U35" s="79">
        <f ca="1">IFERROR(IF(Data_Baseline!T35="","",IF($C$3="On",IF(U$3&lt;=$B$2,SMALL(Data_Baseline!$C35:$AZ35,COUNTIF(Data_Baseline!$C35:$AZ35,0)+1)/MAX(Data_Baseline!$C35:$AZ35),IF(Data_Baseline!T35=0,SMALL(Data_Baseline!$C35:$AZ35,COUNTIF(Data_Baseline!$C35:$AZ35,0)+1)/MAX(Data_Baseline!$C35:$AZ35),Data_Baseline!T35/MAX(Data_Baseline!$C35:$AZ35))),IF(U$3&lt;=$B$2,SMALL(Data_Baseline!$C35:$AZ35,COUNTIF(Data_Baseline!$C35:$AZ35,0)+1),IF(Data_Baseline!T35=0,SMALL(Data_Baseline!$C35:$AZ35,COUNTIF(Data_Baseline!$C35:$AZ35,0)+1),Data_Baseline!T35)))),"")</f>
        <v>8.9373874709866921E-4</v>
      </c>
      <c r="V35" s="79">
        <f ca="1">IFERROR(IF(Data_Baseline!U35="","",IF($C$3="On",IF(V$3&lt;=$B$2,SMALL(Data_Baseline!$C35:$AZ35,COUNTIF(Data_Baseline!$C35:$AZ35,0)+1)/MAX(Data_Baseline!$C35:$AZ35),IF(Data_Baseline!U35=0,SMALL(Data_Baseline!$C35:$AZ35,COUNTIF(Data_Baseline!$C35:$AZ35,0)+1)/MAX(Data_Baseline!$C35:$AZ35),Data_Baseline!U35/MAX(Data_Baseline!$C35:$AZ35))),IF(V$3&lt;=$B$2,SMALL(Data_Baseline!$C35:$AZ35,COUNTIF(Data_Baseline!$C35:$AZ35,0)+1),IF(Data_Baseline!U35=0,SMALL(Data_Baseline!$C35:$AZ35,COUNTIF(Data_Baseline!$C35:$AZ35,0)+1),Data_Baseline!U35)))),"")</f>
        <v>8.9373874709866921E-4</v>
      </c>
      <c r="W35" s="79">
        <f ca="1">IFERROR(IF(Data_Baseline!V35="","",IF($C$3="On",IF(W$3&lt;=$B$2,SMALL(Data_Baseline!$C35:$AZ35,COUNTIF(Data_Baseline!$C35:$AZ35,0)+1)/MAX(Data_Baseline!$C35:$AZ35),IF(Data_Baseline!V35=0,SMALL(Data_Baseline!$C35:$AZ35,COUNTIF(Data_Baseline!$C35:$AZ35,0)+1)/MAX(Data_Baseline!$C35:$AZ35),Data_Baseline!V35/MAX(Data_Baseline!$C35:$AZ35))),IF(W$3&lt;=$B$2,SMALL(Data_Baseline!$C35:$AZ35,COUNTIF(Data_Baseline!$C35:$AZ35,0)+1),IF(Data_Baseline!V35=0,SMALL(Data_Baseline!$C35:$AZ35,COUNTIF(Data_Baseline!$C35:$AZ35,0)+1),Data_Baseline!V35)))),"")</f>
        <v>8.9373874709866921E-4</v>
      </c>
      <c r="X35" s="79">
        <f ca="1">IFERROR(IF(Data_Baseline!W35="","",IF($C$3="On",IF(X$3&lt;=$B$2,SMALL(Data_Baseline!$C35:$AZ35,COUNTIF(Data_Baseline!$C35:$AZ35,0)+1)/MAX(Data_Baseline!$C35:$AZ35),IF(Data_Baseline!W35=0,SMALL(Data_Baseline!$C35:$AZ35,COUNTIF(Data_Baseline!$C35:$AZ35,0)+1)/MAX(Data_Baseline!$C35:$AZ35),Data_Baseline!W35/MAX(Data_Baseline!$C35:$AZ35))),IF(X$3&lt;=$B$2,SMALL(Data_Baseline!$C35:$AZ35,COUNTIF(Data_Baseline!$C35:$AZ35,0)+1),IF(Data_Baseline!W35=0,SMALL(Data_Baseline!$C35:$AZ35,COUNTIF(Data_Baseline!$C35:$AZ35,0)+1),Data_Baseline!W35)))),"")</f>
        <v>8.9373874709866921E-4</v>
      </c>
      <c r="Y35" s="79">
        <f ca="1">IFERROR(IF(Data_Baseline!X35="","",IF($C$3="On",IF(Y$3&lt;=$B$2,SMALL(Data_Baseline!$C35:$AZ35,COUNTIF(Data_Baseline!$C35:$AZ35,0)+1)/MAX(Data_Baseline!$C35:$AZ35),IF(Data_Baseline!X35=0,SMALL(Data_Baseline!$C35:$AZ35,COUNTIF(Data_Baseline!$C35:$AZ35,0)+1)/MAX(Data_Baseline!$C35:$AZ35),Data_Baseline!X35/MAX(Data_Baseline!$C35:$AZ35))),IF(Y$3&lt;=$B$2,SMALL(Data_Baseline!$C35:$AZ35,COUNTIF(Data_Baseline!$C35:$AZ35,0)+1),IF(Data_Baseline!X35=0,SMALL(Data_Baseline!$C35:$AZ35,COUNTIF(Data_Baseline!$C35:$AZ35,0)+1),Data_Baseline!X35)))),"")</f>
        <v>8.9373874709866921E-4</v>
      </c>
      <c r="Z35" s="79">
        <f ca="1">IFERROR(IF(Data_Baseline!Y35="","",IF($C$3="On",IF(Z$3&lt;=$B$2,SMALL(Data_Baseline!$C35:$AZ35,COUNTIF(Data_Baseline!$C35:$AZ35,0)+1)/MAX(Data_Baseline!$C35:$AZ35),IF(Data_Baseline!Y35=0,SMALL(Data_Baseline!$C35:$AZ35,COUNTIF(Data_Baseline!$C35:$AZ35,0)+1)/MAX(Data_Baseline!$C35:$AZ35),Data_Baseline!Y35/MAX(Data_Baseline!$C35:$AZ35))),IF(Z$3&lt;=$B$2,SMALL(Data_Baseline!$C35:$AZ35,COUNTIF(Data_Baseline!$C35:$AZ35,0)+1),IF(Data_Baseline!Y35=0,SMALL(Data_Baseline!$C35:$AZ35,COUNTIF(Data_Baseline!$C35:$AZ35,0)+1),Data_Baseline!Y35)))),"")</f>
        <v>8.9373874709866921E-4</v>
      </c>
      <c r="AA35" s="79">
        <f ca="1">IFERROR(IF(Data_Baseline!Z35="","",IF($C$3="On",IF(AA$3&lt;=$B$2,SMALL(Data_Baseline!$C35:$AZ35,COUNTIF(Data_Baseline!$C35:$AZ35,0)+1)/MAX(Data_Baseline!$C35:$AZ35),IF(Data_Baseline!Z35=0,SMALL(Data_Baseline!$C35:$AZ35,COUNTIF(Data_Baseline!$C35:$AZ35,0)+1)/MAX(Data_Baseline!$C35:$AZ35),Data_Baseline!Z35/MAX(Data_Baseline!$C35:$AZ35))),IF(AA$3&lt;=$B$2,SMALL(Data_Baseline!$C35:$AZ35,COUNTIF(Data_Baseline!$C35:$AZ35,0)+1),IF(Data_Baseline!Z35=0,SMALL(Data_Baseline!$C35:$AZ35,COUNTIF(Data_Baseline!$C35:$AZ35,0)+1),Data_Baseline!Z35)))),"")</f>
        <v>3.2112117077405821E-3</v>
      </c>
      <c r="AB35" s="79">
        <f ca="1">IFERROR(IF(Data_Baseline!AA35="","",IF($C$3="On",IF(AB$3&lt;=$B$2,SMALL(Data_Baseline!$C35:$AZ35,COUNTIF(Data_Baseline!$C35:$AZ35,0)+1)/MAX(Data_Baseline!$C35:$AZ35),IF(Data_Baseline!AA35=0,SMALL(Data_Baseline!$C35:$AZ35,COUNTIF(Data_Baseline!$C35:$AZ35,0)+1)/MAX(Data_Baseline!$C35:$AZ35),Data_Baseline!AA35/MAX(Data_Baseline!$C35:$AZ35))),IF(AB$3&lt;=$B$2,SMALL(Data_Baseline!$C35:$AZ35,COUNTIF(Data_Baseline!$C35:$AZ35,0)+1),IF(Data_Baseline!AA35=0,SMALL(Data_Baseline!$C35:$AZ35,COUNTIF(Data_Baseline!$C35:$AZ35,0)+1),Data_Baseline!AA35)))),"")</f>
        <v>9.1754047134160847E-3</v>
      </c>
      <c r="AC35" s="79">
        <f ca="1">IFERROR(IF(Data_Baseline!AB35="","",IF($C$3="On",IF(AC$3&lt;=$B$2,SMALL(Data_Baseline!$C35:$AZ35,COUNTIF(Data_Baseline!$C35:$AZ35,0)+1)/MAX(Data_Baseline!$C35:$AZ35),IF(Data_Baseline!AB35=0,SMALL(Data_Baseline!$C35:$AZ35,COUNTIF(Data_Baseline!$C35:$AZ35,0)+1)/MAX(Data_Baseline!$C35:$AZ35),Data_Baseline!AB35/MAX(Data_Baseline!$C35:$AZ35))),IF(AC$3&lt;=$B$2,SMALL(Data_Baseline!$C35:$AZ35,COUNTIF(Data_Baseline!$C35:$AZ35,0)+1),IF(Data_Baseline!AB35=0,SMALL(Data_Baseline!$C35:$AZ35,COUNTIF(Data_Baseline!$C35:$AZ35,0)+1),Data_Baseline!AB35)))),"")</f>
        <v>2.0377765099600084E-2</v>
      </c>
      <c r="AD35" s="79">
        <f ca="1">IFERROR(IF(Data_Baseline!AC35="","",IF($C$3="On",IF(AD$3&lt;=$B$2,SMALL(Data_Baseline!$C35:$AZ35,COUNTIF(Data_Baseline!$C35:$AZ35,0)+1)/MAX(Data_Baseline!$C35:$AZ35),IF(Data_Baseline!AC35=0,SMALL(Data_Baseline!$C35:$AZ35,COUNTIF(Data_Baseline!$C35:$AZ35,0)+1)/MAX(Data_Baseline!$C35:$AZ35),Data_Baseline!AC35/MAX(Data_Baseline!$C35:$AZ35))),IF(AD$3&lt;=$B$2,SMALL(Data_Baseline!$C35:$AZ35,COUNTIF(Data_Baseline!$C35:$AZ35,0)+1),IF(Data_Baseline!AC35=0,SMALL(Data_Baseline!$C35:$AZ35,COUNTIF(Data_Baseline!$C35:$AZ35,0)+1),Data_Baseline!AC35)))),"")</f>
        <v>4.2391340552916101E-2</v>
      </c>
      <c r="AE35" s="79">
        <f ca="1">IFERROR(IF(Data_Baseline!AD35="","",IF($C$3="On",IF(AE$3&lt;=$B$2,SMALL(Data_Baseline!$C35:$AZ35,COUNTIF(Data_Baseline!$C35:$AZ35,0)+1)/MAX(Data_Baseline!$C35:$AZ35),IF(Data_Baseline!AD35=0,SMALL(Data_Baseline!$C35:$AZ35,COUNTIF(Data_Baseline!$C35:$AZ35,0)+1)/MAX(Data_Baseline!$C35:$AZ35),Data_Baseline!AD35/MAX(Data_Baseline!$C35:$AZ35))),IF(AE$3&lt;=$B$2,SMALL(Data_Baseline!$C35:$AZ35,COUNTIF(Data_Baseline!$C35:$AZ35,0)+1),IF(Data_Baseline!AD35=0,SMALL(Data_Baseline!$C35:$AZ35,COUNTIF(Data_Baseline!$C35:$AZ35,0)+1),Data_Baseline!AD35)))),"")</f>
        <v>8.1819007219824227E-2</v>
      </c>
      <c r="AF35" s="79">
        <f ca="1">IFERROR(IF(Data_Baseline!AE35="","",IF($C$3="On",IF(AF$3&lt;=$B$2,SMALL(Data_Baseline!$C35:$AZ35,COUNTIF(Data_Baseline!$C35:$AZ35,0)+1)/MAX(Data_Baseline!$C35:$AZ35),IF(Data_Baseline!AE35=0,SMALL(Data_Baseline!$C35:$AZ35,COUNTIF(Data_Baseline!$C35:$AZ35,0)+1)/MAX(Data_Baseline!$C35:$AZ35),Data_Baseline!AE35/MAX(Data_Baseline!$C35:$AZ35))),IF(AF$3&lt;=$B$2,SMALL(Data_Baseline!$C35:$AZ35,COUNTIF(Data_Baseline!$C35:$AZ35,0)+1),IF(Data_Baseline!AE35=0,SMALL(Data_Baseline!$C35:$AZ35,COUNTIF(Data_Baseline!$C35:$AZ35,0)+1),Data_Baseline!AE35)))),"")</f>
        <v>0.14933921302875588</v>
      </c>
      <c r="AG35" s="79">
        <f ca="1">IFERROR(IF(Data_Baseline!AF35="","",IF($C$3="On",IF(AG$3&lt;=$B$2,SMALL(Data_Baseline!$C35:$AZ35,COUNTIF(Data_Baseline!$C35:$AZ35,0)+1)/MAX(Data_Baseline!$C35:$AZ35),IF(Data_Baseline!AF35=0,SMALL(Data_Baseline!$C35:$AZ35,COUNTIF(Data_Baseline!$C35:$AZ35,0)+1)/MAX(Data_Baseline!$C35:$AZ35),Data_Baseline!AF35/MAX(Data_Baseline!$C35:$AZ35))),IF(AG$3&lt;=$B$2,SMALL(Data_Baseline!$C35:$AZ35,COUNTIF(Data_Baseline!$C35:$AZ35,0)+1),IF(Data_Baseline!AF35=0,SMALL(Data_Baseline!$C35:$AZ35,COUNTIF(Data_Baseline!$C35:$AZ35,0)+1),Data_Baseline!AF35)))),"")</f>
        <v>0.25464579720824054</v>
      </c>
      <c r="AH35" s="79">
        <f ca="1">IFERROR(IF(Data_Baseline!AG35="","",IF($C$3="On",IF(AH$3&lt;=$B$2,SMALL(Data_Baseline!$C35:$AZ35,COUNTIF(Data_Baseline!$C35:$AZ35,0)+1)/MAX(Data_Baseline!$C35:$AZ35),IF(Data_Baseline!AG35=0,SMALL(Data_Baseline!$C35:$AZ35,COUNTIF(Data_Baseline!$C35:$AZ35,0)+1)/MAX(Data_Baseline!$C35:$AZ35),Data_Baseline!AG35/MAX(Data_Baseline!$C35:$AZ35))),IF(AH$3&lt;=$B$2,SMALL(Data_Baseline!$C35:$AZ35,COUNTIF(Data_Baseline!$C35:$AZ35,0)+1),IF(Data_Baseline!AG35=0,SMALL(Data_Baseline!$C35:$AZ35,COUNTIF(Data_Baseline!$C35:$AZ35,0)+1),Data_Baseline!AG35)))),"")</f>
        <v>0.39530263617565509</v>
      </c>
      <c r="AI35" s="79">
        <f ca="1">IFERROR(IF(Data_Baseline!AH35="","",IF($C$3="On",IF(AI$3&lt;=$B$2,SMALL(Data_Baseline!$C35:$AZ35,COUNTIF(Data_Baseline!$C35:$AZ35,0)+1)/MAX(Data_Baseline!$C35:$AZ35),IF(Data_Baseline!AH35=0,SMALL(Data_Baseline!$C35:$AZ35,COUNTIF(Data_Baseline!$C35:$AZ35,0)+1)/MAX(Data_Baseline!$C35:$AZ35),Data_Baseline!AH35/MAX(Data_Baseline!$C35:$AZ35))),IF(AI$3&lt;=$B$2,SMALL(Data_Baseline!$C35:$AZ35,COUNTIF(Data_Baseline!$C35:$AZ35,0)+1),IF(Data_Baseline!AH35=0,SMALL(Data_Baseline!$C35:$AZ35,COUNTIF(Data_Baseline!$C35:$AZ35,0)+1),Data_Baseline!AH35)))),"")</f>
        <v>0.55157794577644026</v>
      </c>
      <c r="AJ35" s="79">
        <f ca="1">IFERROR(IF(Data_Baseline!AI35="","",IF($C$3="On",IF(AJ$3&lt;=$B$2,SMALL(Data_Baseline!$C35:$AZ35,COUNTIF(Data_Baseline!$C35:$AZ35,0)+1)/MAX(Data_Baseline!$C35:$AZ35),IF(Data_Baseline!AI35=0,SMALL(Data_Baseline!$C35:$AZ35,COUNTIF(Data_Baseline!$C35:$AZ35,0)+1)/MAX(Data_Baseline!$C35:$AZ35),Data_Baseline!AI35/MAX(Data_Baseline!$C35:$AZ35))),IF(AJ$3&lt;=$B$2,SMALL(Data_Baseline!$C35:$AZ35,COUNTIF(Data_Baseline!$C35:$AZ35,0)+1),IF(Data_Baseline!AI35=0,SMALL(Data_Baseline!$C35:$AZ35,COUNTIF(Data_Baseline!$C35:$AZ35,0)+1),Data_Baseline!AI35)))),"")</f>
        <v>0.69613906167492534</v>
      </c>
      <c r="AK35" s="79">
        <f ca="1">IFERROR(IF(Data_Baseline!AJ35="","",IF($C$3="On",IF(AK$3&lt;=$B$2,SMALL(Data_Baseline!$C35:$AZ35,COUNTIF(Data_Baseline!$C35:$AZ35,0)+1)/MAX(Data_Baseline!$C35:$AZ35),IF(Data_Baseline!AJ35=0,SMALL(Data_Baseline!$C35:$AZ35,COUNTIF(Data_Baseline!$C35:$AZ35,0)+1)/MAX(Data_Baseline!$C35:$AZ35),Data_Baseline!AJ35/MAX(Data_Baseline!$C35:$AZ35))),IF(AK$3&lt;=$B$2,SMALL(Data_Baseline!$C35:$AZ35,COUNTIF(Data_Baseline!$C35:$AZ35,0)+1),IF(Data_Baseline!AJ35=0,SMALL(Data_Baseline!$C35:$AZ35,COUNTIF(Data_Baseline!$C35:$AZ35,0)+1),Data_Baseline!AJ35)))),"")</f>
        <v>0.80960938726287512</v>
      </c>
      <c r="AL35" s="79">
        <f ca="1">IFERROR(IF(Data_Baseline!AK35="","",IF($C$3="On",IF(AL$3&lt;=$B$2,SMALL(Data_Baseline!$C35:$AZ35,COUNTIF(Data_Baseline!$C35:$AZ35,0)+1)/MAX(Data_Baseline!$C35:$AZ35),IF(Data_Baseline!AK35=0,SMALL(Data_Baseline!$C35:$AZ35,COUNTIF(Data_Baseline!$C35:$AZ35,0)+1)/MAX(Data_Baseline!$C35:$AZ35),Data_Baseline!AK35/MAX(Data_Baseline!$C35:$AZ35))),IF(AL$3&lt;=$B$2,SMALL(Data_Baseline!$C35:$AZ35,COUNTIF(Data_Baseline!$C35:$AZ35,0)+1),IF(Data_Baseline!AK35=0,SMALL(Data_Baseline!$C35:$AZ35,COUNTIF(Data_Baseline!$C35:$AZ35,0)+1),Data_Baseline!AK35)))),"")</f>
        <v>0.88816681408045939</v>
      </c>
      <c r="AM35" s="79">
        <f ca="1">IFERROR(IF(Data_Baseline!AL35="","",IF($C$3="On",IF(AM$3&lt;=$B$2,SMALL(Data_Baseline!$C35:$AZ35,COUNTIF(Data_Baseline!$C35:$AZ35,0)+1)/MAX(Data_Baseline!$C35:$AZ35),IF(Data_Baseline!AL35=0,SMALL(Data_Baseline!$C35:$AZ35,COUNTIF(Data_Baseline!$C35:$AZ35,0)+1)/MAX(Data_Baseline!$C35:$AZ35),Data_Baseline!AL35/MAX(Data_Baseline!$C35:$AZ35))),IF(AM$3&lt;=$B$2,SMALL(Data_Baseline!$C35:$AZ35,COUNTIF(Data_Baseline!$C35:$AZ35,0)+1),IF(Data_Baseline!AL35=0,SMALL(Data_Baseline!$C35:$AZ35,COUNTIF(Data_Baseline!$C35:$AZ35,0)+1),Data_Baseline!AL35)))),"")</f>
        <v>0.93729340505526637</v>
      </c>
      <c r="AN35" s="79">
        <f ca="1">IFERROR(IF(Data_Baseline!AM35="","",IF($C$3="On",IF(AN$3&lt;=$B$2,SMALL(Data_Baseline!$C35:$AZ35,COUNTIF(Data_Baseline!$C35:$AZ35,0)+1)/MAX(Data_Baseline!$C35:$AZ35),IF(Data_Baseline!AM35=0,SMALL(Data_Baseline!$C35:$AZ35,COUNTIF(Data_Baseline!$C35:$AZ35,0)+1)/MAX(Data_Baseline!$C35:$AZ35),Data_Baseline!AM35/MAX(Data_Baseline!$C35:$AZ35))),IF(AN$3&lt;=$B$2,SMALL(Data_Baseline!$C35:$AZ35,COUNTIF(Data_Baseline!$C35:$AZ35,0)+1),IF(Data_Baseline!AM35=0,SMALL(Data_Baseline!$C35:$AZ35,COUNTIF(Data_Baseline!$C35:$AZ35,0)+1),Data_Baseline!AM35)))),"")</f>
        <v>0.96680965917041128</v>
      </c>
      <c r="AO35" s="79">
        <f ca="1">IFERROR(IF(Data_Baseline!AN35="","",IF($C$3="On",IF(AO$3&lt;=$B$2,SMALL(Data_Baseline!$C35:$AZ35,COUNTIF(Data_Baseline!$C35:$AZ35,0)+1)/MAX(Data_Baseline!$C35:$AZ35),IF(Data_Baseline!AN35=0,SMALL(Data_Baseline!$C35:$AZ35,COUNTIF(Data_Baseline!$C35:$AZ35,0)+1)/MAX(Data_Baseline!$C35:$AZ35),Data_Baseline!AN35/MAX(Data_Baseline!$C35:$AZ35))),IF(AO$3&lt;=$B$2,SMALL(Data_Baseline!$C35:$AZ35,COUNTIF(Data_Baseline!$C35:$AZ35,0)+1),IF(Data_Baseline!AN35=0,SMALL(Data_Baseline!$C35:$AZ35,COUNTIF(Data_Baseline!$C35:$AZ35,0)+1),Data_Baseline!AN35)))),"")</f>
        <v>0.98442709100743508</v>
      </c>
      <c r="AP35" s="79">
        <f ca="1">IFERROR(IF(Data_Baseline!AO35="","",IF($C$3="On",IF(AP$3&lt;=$B$2,SMALL(Data_Baseline!$C35:$AZ35,COUNTIF(Data_Baseline!$C35:$AZ35,0)+1)/MAX(Data_Baseline!$C35:$AZ35),IF(Data_Baseline!AO35=0,SMALL(Data_Baseline!$C35:$AZ35,COUNTIF(Data_Baseline!$C35:$AZ35,0)+1)/MAX(Data_Baseline!$C35:$AZ35),Data_Baseline!AO35/MAX(Data_Baseline!$C35:$AZ35))),IF(AP$3&lt;=$B$2,SMALL(Data_Baseline!$C35:$AZ35,COUNTIF(Data_Baseline!$C35:$AZ35,0)+1),IF(Data_Baseline!AO35=0,SMALL(Data_Baseline!$C35:$AZ35,COUNTIF(Data_Baseline!$C35:$AZ35,0)+1),Data_Baseline!AO35)))),"")</f>
        <v>0.99557464262150697</v>
      </c>
      <c r="AQ35" s="79">
        <f ca="1">IFERROR(IF(Data_Baseline!AP35="","",IF($C$3="On",IF(AQ$3&lt;=$B$2,SMALL(Data_Baseline!$C35:$AZ35,COUNTIF(Data_Baseline!$C35:$AZ35,0)+1)/MAX(Data_Baseline!$C35:$AZ35),IF(Data_Baseline!AP35=0,SMALL(Data_Baseline!$C35:$AZ35,COUNTIF(Data_Baseline!$C35:$AZ35,0)+1)/MAX(Data_Baseline!$C35:$AZ35),Data_Baseline!AP35/MAX(Data_Baseline!$C35:$AZ35))),IF(AQ$3&lt;=$B$2,SMALL(Data_Baseline!$C35:$AZ35,COUNTIF(Data_Baseline!$C35:$AZ35,0)+1),IF(Data_Baseline!AP35=0,SMALL(Data_Baseline!$C35:$AZ35,COUNTIF(Data_Baseline!$C35:$AZ35,0)+1),Data_Baseline!AP35)))),"")</f>
        <v>1</v>
      </c>
      <c r="AR35" s="79" t="str">
        <f>IFERROR(IF(Data_Baseline!AQ35="","",IF($C$3="On",IF(AR$3&lt;=$B$2,SMALL(Data_Baseline!$C35:$AZ35,COUNTIF(Data_Baseline!$C35:$AZ35,0)+1)/MAX(Data_Baseline!$C35:$AZ35),IF(Data_Baseline!AQ35=0,SMALL(Data_Baseline!$C35:$AZ35,COUNTIF(Data_Baseline!$C35:$AZ35,0)+1)/MAX(Data_Baseline!$C35:$AZ35),Data_Baseline!AQ35/MAX(Data_Baseline!$C35:$AZ35))),IF(AR$3&lt;=$B$2,SMALL(Data_Baseline!$C35:$AZ35,COUNTIF(Data_Baseline!$C35:$AZ35,0)+1),IF(Data_Baseline!AQ35=0,SMALL(Data_Baseline!$C35:$AZ35,COUNTIF(Data_Baseline!$C35:$AZ35,0)+1),Data_Baseline!AQ35)))),"")</f>
        <v/>
      </c>
      <c r="AS35" s="79" t="str">
        <f>IFERROR(IF(Data_Baseline!AR35="","",IF($C$3="On",IF(AS$3&lt;=$B$2,SMALL(Data_Baseline!$C35:$AZ35,COUNTIF(Data_Baseline!$C35:$AZ35,0)+1)/MAX(Data_Baseline!$C35:$AZ35),IF(Data_Baseline!AR35=0,SMALL(Data_Baseline!$C35:$AZ35,COUNTIF(Data_Baseline!$C35:$AZ35,0)+1)/MAX(Data_Baseline!$C35:$AZ35),Data_Baseline!AR35/MAX(Data_Baseline!$C35:$AZ35))),IF(AS$3&lt;=$B$2,SMALL(Data_Baseline!$C35:$AZ35,COUNTIF(Data_Baseline!$C35:$AZ35,0)+1),IF(Data_Baseline!AR35=0,SMALL(Data_Baseline!$C35:$AZ35,COUNTIF(Data_Baseline!$C35:$AZ35,0)+1),Data_Baseline!AR35)))),"")</f>
        <v/>
      </c>
      <c r="AT35" s="79" t="str">
        <f>IFERROR(IF(Data_Baseline!AS35="","",IF($C$3="On",IF(AT$3&lt;=$B$2,SMALL(Data_Baseline!$C35:$AZ35,COUNTIF(Data_Baseline!$C35:$AZ35,0)+1)/MAX(Data_Baseline!$C35:$AZ35),IF(Data_Baseline!AS35=0,SMALL(Data_Baseline!$C35:$AZ35,COUNTIF(Data_Baseline!$C35:$AZ35,0)+1)/MAX(Data_Baseline!$C35:$AZ35),Data_Baseline!AS35/MAX(Data_Baseline!$C35:$AZ35))),IF(AT$3&lt;=$B$2,SMALL(Data_Baseline!$C35:$AZ35,COUNTIF(Data_Baseline!$C35:$AZ35,0)+1),IF(Data_Baseline!AS35=0,SMALL(Data_Baseline!$C35:$AZ35,COUNTIF(Data_Baseline!$C35:$AZ35,0)+1),Data_Baseline!AS35)))),"")</f>
        <v/>
      </c>
      <c r="AU35" s="79" t="str">
        <f>IFERROR(IF(Data_Baseline!AT35="","",IF($C$3="On",IF(AU$3&lt;=$B$2,SMALL(Data_Baseline!$C35:$AZ35,COUNTIF(Data_Baseline!$C35:$AZ35,0)+1)/MAX(Data_Baseline!$C35:$AZ35),IF(Data_Baseline!AT35=0,SMALL(Data_Baseline!$C35:$AZ35,COUNTIF(Data_Baseline!$C35:$AZ35,0)+1)/MAX(Data_Baseline!$C35:$AZ35),Data_Baseline!AT35/MAX(Data_Baseline!$C35:$AZ35))),IF(AU$3&lt;=$B$2,SMALL(Data_Baseline!$C35:$AZ35,COUNTIF(Data_Baseline!$C35:$AZ35,0)+1),IF(Data_Baseline!AT35=0,SMALL(Data_Baseline!$C35:$AZ35,COUNTIF(Data_Baseline!$C35:$AZ35,0)+1),Data_Baseline!AT35)))),"")</f>
        <v/>
      </c>
      <c r="AV35" s="79" t="str">
        <f>IFERROR(IF(Data_Baseline!AU35="","",IF($C$3="On",IF(AV$3&lt;=$B$2,SMALL(Data_Baseline!$C35:$AZ35,COUNTIF(Data_Baseline!$C35:$AZ35,0)+1)/MAX(Data_Baseline!$C35:$AZ35),IF(Data_Baseline!AU35=0,SMALL(Data_Baseline!$C35:$AZ35,COUNTIF(Data_Baseline!$C35:$AZ35,0)+1)/MAX(Data_Baseline!$C35:$AZ35),Data_Baseline!AU35/MAX(Data_Baseline!$C35:$AZ35))),IF(AV$3&lt;=$B$2,SMALL(Data_Baseline!$C35:$AZ35,COUNTIF(Data_Baseline!$C35:$AZ35,0)+1),IF(Data_Baseline!AU35=0,SMALL(Data_Baseline!$C35:$AZ35,COUNTIF(Data_Baseline!$C35:$AZ35,0)+1),Data_Baseline!AU35)))),"")</f>
        <v/>
      </c>
      <c r="AW35" s="79" t="str">
        <f>IFERROR(IF(Data_Baseline!AV35="","",IF($C$3="On",IF(AW$3&lt;=$B$2,SMALL(Data_Baseline!$C35:$AZ35,COUNTIF(Data_Baseline!$C35:$AZ35,0)+1)/MAX(Data_Baseline!$C35:$AZ35),IF(Data_Baseline!AV35=0,SMALL(Data_Baseline!$C35:$AZ35,COUNTIF(Data_Baseline!$C35:$AZ35,0)+1)/MAX(Data_Baseline!$C35:$AZ35),Data_Baseline!AV35/MAX(Data_Baseline!$C35:$AZ35))),IF(AW$3&lt;=$B$2,SMALL(Data_Baseline!$C35:$AZ35,COUNTIF(Data_Baseline!$C35:$AZ35,0)+1),IF(Data_Baseline!AV35=0,SMALL(Data_Baseline!$C35:$AZ35,COUNTIF(Data_Baseline!$C35:$AZ35,0)+1),Data_Baseline!AV35)))),"")</f>
        <v/>
      </c>
      <c r="AX35" s="79" t="str">
        <f>IFERROR(IF(Data_Baseline!AW35="","",IF($C$3="On",IF(AX$3&lt;=$B$2,SMALL(Data_Baseline!$C35:$AZ35,COUNTIF(Data_Baseline!$C35:$AZ35,0)+1)/MAX(Data_Baseline!$C35:$AZ35),IF(Data_Baseline!AW35=0,SMALL(Data_Baseline!$C35:$AZ35,COUNTIF(Data_Baseline!$C35:$AZ35,0)+1)/MAX(Data_Baseline!$C35:$AZ35),Data_Baseline!AW35/MAX(Data_Baseline!$C35:$AZ35))),IF(AX$3&lt;=$B$2,SMALL(Data_Baseline!$C35:$AZ35,COUNTIF(Data_Baseline!$C35:$AZ35,0)+1),IF(Data_Baseline!AW35=0,SMALL(Data_Baseline!$C35:$AZ35,COUNTIF(Data_Baseline!$C35:$AZ35,0)+1),Data_Baseline!AW35)))),"")</f>
        <v/>
      </c>
      <c r="AY35" s="79" t="str">
        <f>IFERROR(IF(Data_Baseline!AX35="","",IF($C$3="On",IF(AY$3&lt;=$B$2,SMALL(Data_Baseline!$C35:$AZ35,COUNTIF(Data_Baseline!$C35:$AZ35,0)+1)/MAX(Data_Baseline!$C35:$AZ35),IF(Data_Baseline!AX35=0,SMALL(Data_Baseline!$C35:$AZ35,COUNTIF(Data_Baseline!$C35:$AZ35,0)+1)/MAX(Data_Baseline!$C35:$AZ35),Data_Baseline!AX35/MAX(Data_Baseline!$C35:$AZ35))),IF(AY$3&lt;=$B$2,SMALL(Data_Baseline!$C35:$AZ35,COUNTIF(Data_Baseline!$C35:$AZ35,0)+1),IF(Data_Baseline!AX35=0,SMALL(Data_Baseline!$C35:$AZ35,COUNTIF(Data_Baseline!$C35:$AZ35,0)+1),Data_Baseline!AX35)))),"")</f>
        <v/>
      </c>
      <c r="AZ35" s="79" t="str">
        <f>IFERROR(IF(Data_Baseline!AY35="","",IF($C$3="On",IF(AZ$3&lt;=$B$2,SMALL(Data_Baseline!$C35:$AZ35,COUNTIF(Data_Baseline!$C35:$AZ35,0)+1)/MAX(Data_Baseline!$C35:$AZ35),IF(Data_Baseline!AY35=0,SMALL(Data_Baseline!$C35:$AZ35,COUNTIF(Data_Baseline!$C35:$AZ35,0)+1)/MAX(Data_Baseline!$C35:$AZ35),Data_Baseline!AY35/MAX(Data_Baseline!$C35:$AZ35))),IF(AZ$3&lt;=$B$2,SMALL(Data_Baseline!$C35:$AZ35,COUNTIF(Data_Baseline!$C35:$AZ35,0)+1),IF(Data_Baseline!AY35=0,SMALL(Data_Baseline!$C35:$AZ35,COUNTIF(Data_Baseline!$C35:$AZ35,0)+1),Data_Baseline!AY35)))),"")</f>
        <v/>
      </c>
      <c r="BA35" s="79" t="str">
        <f>IFERROR(IF(Data_Baseline!AZ35="","",IF($C$3="On",IF(BA$3&lt;=$B$2,SMALL(Data_Baseline!$C35:$AZ35,COUNTIF(Data_Baseline!$C35:$AZ35,0)+1)/MAX(Data_Baseline!$C35:$AZ35),IF(Data_Baseline!AZ35=0,SMALL(Data_Baseline!$C35:$AZ35,COUNTIF(Data_Baseline!$C35:$AZ35,0)+1)/MAX(Data_Baseline!$C35:$AZ35),Data_Baseline!AZ35/MAX(Data_Baseline!$C35:$AZ35))),IF(BA$3&lt;=$B$2,SMALL(Data_Baseline!$C35:$AZ35,COUNTIF(Data_Baseline!$C35:$AZ35,0)+1),IF(Data_Baseline!AZ35=0,SMALL(Data_Baseline!$C35:$AZ35,COUNTIF(Data_Baseline!$C35:$AZ35,0)+1),Data_Baseline!AZ35)))),"")</f>
        <v/>
      </c>
      <c r="BB35" s="79">
        <f ca="1">IF(Data_Initial!BA35="",1,0)</f>
        <v>1</v>
      </c>
      <c r="BC35" s="2" t="str">
        <f t="shared" ca="1" si="0"/>
        <v>3N_ParA</v>
      </c>
      <c r="BD35" s="79" t="str">
        <f t="shared" ca="1" si="1"/>
        <v>3N</v>
      </c>
      <c r="BE35" s="79" t="str">
        <f ca="1">Data_Initial!BC35</f>
        <v>ParA</v>
      </c>
      <c r="BF35" s="79" t="str">
        <f ca="1">Data_Initial!BB35</f>
        <v>2_1</v>
      </c>
      <c r="BG35" s="79">
        <f ca="1">IFERROR((INDIRECT("Plate"&amp;Data!A35&amp;"_C!"&amp;CHAR(RIGHT(Data!B35,LEN(Data!B35)-1)+65)&amp;CODE(LEFT(Data!B35,1))-58)),"")</f>
        <v>0</v>
      </c>
      <c r="BH35" s="79" t="str">
        <f ca="1">Data_Initial!BA35</f>
        <v/>
      </c>
      <c r="BI35" s="79">
        <f t="shared" ca="1" si="2"/>
        <v>8.9373874709866921E-4</v>
      </c>
      <c r="BJ35" s="79" t="str">
        <f ca="1">IF(BH35="N",1+MAX($BJ$3:BJ34),"")</f>
        <v/>
      </c>
      <c r="BK35" s="79"/>
      <c r="BL35" s="79"/>
      <c r="BM35" s="79"/>
      <c r="BN35" s="79"/>
      <c r="BO35" s="79"/>
      <c r="BP35" s="79"/>
      <c r="BQ35" s="79"/>
      <c r="BR35" s="79"/>
      <c r="BS35" s="79"/>
      <c r="BT35" s="79"/>
      <c r="BU35" s="79"/>
      <c r="BV35" s="79"/>
      <c r="BW35" s="79"/>
      <c r="BX35" s="79"/>
      <c r="BY35" s="79"/>
      <c r="BZ35" s="79"/>
    </row>
    <row r="36" spans="1:78" x14ac:dyDescent="0.25">
      <c r="A36" s="79">
        <f ca="1">IF(BH36="N","N"&amp;BJ36,IF(BB36=0,"",MAX($A$3:A35)+1))</f>
        <v>33</v>
      </c>
      <c r="B36" s="79" t="str">
        <f ca="1">Data_Initial!A36&amp;C36</f>
        <v>1A5</v>
      </c>
      <c r="C36" s="79" t="str">
        <f ca="1">Data_Initial!B36</f>
        <v>A5</v>
      </c>
      <c r="D36" s="79">
        <f ca="1">IFERROR(IF(Data_Baseline!C36="","",IF($C$3="On",IF(D$3&lt;=$B$2,SMALL(Data_Baseline!$C36:$AZ36,COUNTIF(Data_Baseline!$C36:$AZ36,0)+1)/MAX(Data_Baseline!$C36:$AZ36),IF(Data_Baseline!C36=0,SMALL(Data_Baseline!$C36:$AZ36,COUNTIF(Data_Baseline!$C36:$AZ36,0)+1)/MAX(Data_Baseline!$C36:$AZ36),Data_Baseline!C36/MAX(Data_Baseline!$C36:$AZ36))),IF(D$3&lt;=$B$2,SMALL(Data_Baseline!$C36:$AZ36,COUNTIF(Data_Baseline!$C36:$AZ36,0)+1),IF(Data_Baseline!C36=0,SMALL(Data_Baseline!$C36:$AZ36,COUNTIF(Data_Baseline!$C36:$AZ36,0)+1),Data_Baseline!C36)))),"")</f>
        <v>2.4088945190082621E-3</v>
      </c>
      <c r="E36" s="79">
        <f ca="1">IFERROR(IF(Data_Baseline!D36="","",IF($C$3="On",IF(E$3&lt;=$B$2,SMALL(Data_Baseline!$C36:$AZ36,COUNTIF(Data_Baseline!$C36:$AZ36,0)+1)/MAX(Data_Baseline!$C36:$AZ36),IF(Data_Baseline!D36=0,SMALL(Data_Baseline!$C36:$AZ36,COUNTIF(Data_Baseline!$C36:$AZ36,0)+1)/MAX(Data_Baseline!$C36:$AZ36),Data_Baseline!D36/MAX(Data_Baseline!$C36:$AZ36))),IF(E$3&lt;=$B$2,SMALL(Data_Baseline!$C36:$AZ36,COUNTIF(Data_Baseline!$C36:$AZ36,0)+1),IF(Data_Baseline!D36=0,SMALL(Data_Baseline!$C36:$AZ36,COUNTIF(Data_Baseline!$C36:$AZ36,0)+1),Data_Baseline!D36)))),"")</f>
        <v>2.4088945190082621E-3</v>
      </c>
      <c r="F36" s="79">
        <f ca="1">IFERROR(IF(Data_Baseline!E36="","",IF($C$3="On",IF(F$3&lt;=$B$2,SMALL(Data_Baseline!$C36:$AZ36,COUNTIF(Data_Baseline!$C36:$AZ36,0)+1)/MAX(Data_Baseline!$C36:$AZ36),IF(Data_Baseline!E36=0,SMALL(Data_Baseline!$C36:$AZ36,COUNTIF(Data_Baseline!$C36:$AZ36,0)+1)/MAX(Data_Baseline!$C36:$AZ36),Data_Baseline!E36/MAX(Data_Baseline!$C36:$AZ36))),IF(F$3&lt;=$B$2,SMALL(Data_Baseline!$C36:$AZ36,COUNTIF(Data_Baseline!$C36:$AZ36,0)+1),IF(Data_Baseline!E36=0,SMALL(Data_Baseline!$C36:$AZ36,COUNTIF(Data_Baseline!$C36:$AZ36,0)+1),Data_Baseline!E36)))),"")</f>
        <v>2.4088945190082621E-3</v>
      </c>
      <c r="G36" s="79">
        <f ca="1">IFERROR(IF(Data_Baseline!F36="","",IF($C$3="On",IF(G$3&lt;=$B$2,SMALL(Data_Baseline!$C36:$AZ36,COUNTIF(Data_Baseline!$C36:$AZ36,0)+1)/MAX(Data_Baseline!$C36:$AZ36),IF(Data_Baseline!F36=0,SMALL(Data_Baseline!$C36:$AZ36,COUNTIF(Data_Baseline!$C36:$AZ36,0)+1)/MAX(Data_Baseline!$C36:$AZ36),Data_Baseline!F36/MAX(Data_Baseline!$C36:$AZ36))),IF(G$3&lt;=$B$2,SMALL(Data_Baseline!$C36:$AZ36,COUNTIF(Data_Baseline!$C36:$AZ36,0)+1),IF(Data_Baseline!F36=0,SMALL(Data_Baseline!$C36:$AZ36,COUNTIF(Data_Baseline!$C36:$AZ36,0)+1),Data_Baseline!F36)))),"")</f>
        <v>2.4088945190082621E-3</v>
      </c>
      <c r="H36" s="79">
        <f ca="1">IFERROR(IF(Data_Baseline!G36="","",IF($C$3="On",IF(H$3&lt;=$B$2,SMALL(Data_Baseline!$C36:$AZ36,COUNTIF(Data_Baseline!$C36:$AZ36,0)+1)/MAX(Data_Baseline!$C36:$AZ36),IF(Data_Baseline!G36=0,SMALL(Data_Baseline!$C36:$AZ36,COUNTIF(Data_Baseline!$C36:$AZ36,0)+1)/MAX(Data_Baseline!$C36:$AZ36),Data_Baseline!G36/MAX(Data_Baseline!$C36:$AZ36))),IF(H$3&lt;=$B$2,SMALL(Data_Baseline!$C36:$AZ36,COUNTIF(Data_Baseline!$C36:$AZ36,0)+1),IF(Data_Baseline!G36=0,SMALL(Data_Baseline!$C36:$AZ36,COUNTIF(Data_Baseline!$C36:$AZ36,0)+1),Data_Baseline!G36)))),"")</f>
        <v>2.4088945190082621E-3</v>
      </c>
      <c r="I36" s="79">
        <f ca="1">IFERROR(IF(Data_Baseline!H36="","",IF($C$3="On",IF(I$3&lt;=$B$2,SMALL(Data_Baseline!$C36:$AZ36,COUNTIF(Data_Baseline!$C36:$AZ36,0)+1)/MAX(Data_Baseline!$C36:$AZ36),IF(Data_Baseline!H36=0,SMALL(Data_Baseline!$C36:$AZ36,COUNTIF(Data_Baseline!$C36:$AZ36,0)+1)/MAX(Data_Baseline!$C36:$AZ36),Data_Baseline!H36/MAX(Data_Baseline!$C36:$AZ36))),IF(I$3&lt;=$B$2,SMALL(Data_Baseline!$C36:$AZ36,COUNTIF(Data_Baseline!$C36:$AZ36,0)+1),IF(Data_Baseline!H36=0,SMALL(Data_Baseline!$C36:$AZ36,COUNTIF(Data_Baseline!$C36:$AZ36,0)+1),Data_Baseline!H36)))),"")</f>
        <v>2.4088945190082621E-3</v>
      </c>
      <c r="J36" s="79">
        <f ca="1">IFERROR(IF(Data_Baseline!I36="","",IF($C$3="On",IF(J$3&lt;=$B$2,SMALL(Data_Baseline!$C36:$AZ36,COUNTIF(Data_Baseline!$C36:$AZ36,0)+1)/MAX(Data_Baseline!$C36:$AZ36),IF(Data_Baseline!I36=0,SMALL(Data_Baseline!$C36:$AZ36,COUNTIF(Data_Baseline!$C36:$AZ36,0)+1)/MAX(Data_Baseline!$C36:$AZ36),Data_Baseline!I36/MAX(Data_Baseline!$C36:$AZ36))),IF(J$3&lt;=$B$2,SMALL(Data_Baseline!$C36:$AZ36,COUNTIF(Data_Baseline!$C36:$AZ36,0)+1),IF(Data_Baseline!I36=0,SMALL(Data_Baseline!$C36:$AZ36,COUNTIF(Data_Baseline!$C36:$AZ36,0)+1),Data_Baseline!I36)))),"")</f>
        <v>2.4088945190082621E-3</v>
      </c>
      <c r="K36" s="79">
        <f ca="1">IFERROR(IF(Data_Baseline!J36="","",IF($C$3="On",IF(K$3&lt;=$B$2,SMALL(Data_Baseline!$C36:$AZ36,COUNTIF(Data_Baseline!$C36:$AZ36,0)+1)/MAX(Data_Baseline!$C36:$AZ36),IF(Data_Baseline!J36=0,SMALL(Data_Baseline!$C36:$AZ36,COUNTIF(Data_Baseline!$C36:$AZ36,0)+1)/MAX(Data_Baseline!$C36:$AZ36),Data_Baseline!J36/MAX(Data_Baseline!$C36:$AZ36))),IF(K$3&lt;=$B$2,SMALL(Data_Baseline!$C36:$AZ36,COUNTIF(Data_Baseline!$C36:$AZ36,0)+1),IF(Data_Baseline!J36=0,SMALL(Data_Baseline!$C36:$AZ36,COUNTIF(Data_Baseline!$C36:$AZ36,0)+1),Data_Baseline!J36)))),"")</f>
        <v>2.4088945190082621E-3</v>
      </c>
      <c r="L36" s="79">
        <f ca="1">IFERROR(IF(Data_Baseline!K36="","",IF($C$3="On",IF(L$3&lt;=$B$2,SMALL(Data_Baseline!$C36:$AZ36,COUNTIF(Data_Baseline!$C36:$AZ36,0)+1)/MAX(Data_Baseline!$C36:$AZ36),IF(Data_Baseline!K36=0,SMALL(Data_Baseline!$C36:$AZ36,COUNTIF(Data_Baseline!$C36:$AZ36,0)+1)/MAX(Data_Baseline!$C36:$AZ36),Data_Baseline!K36/MAX(Data_Baseline!$C36:$AZ36))),IF(L$3&lt;=$B$2,SMALL(Data_Baseline!$C36:$AZ36,COUNTIF(Data_Baseline!$C36:$AZ36,0)+1),IF(Data_Baseline!K36=0,SMALL(Data_Baseline!$C36:$AZ36,COUNTIF(Data_Baseline!$C36:$AZ36,0)+1),Data_Baseline!K36)))),"")</f>
        <v>2.4088945190082621E-3</v>
      </c>
      <c r="M36" s="79">
        <f ca="1">IFERROR(IF(Data_Baseline!L36="","",IF($C$3="On",IF(M$3&lt;=$B$2,SMALL(Data_Baseline!$C36:$AZ36,COUNTIF(Data_Baseline!$C36:$AZ36,0)+1)/MAX(Data_Baseline!$C36:$AZ36),IF(Data_Baseline!L36=0,SMALL(Data_Baseline!$C36:$AZ36,COUNTIF(Data_Baseline!$C36:$AZ36,0)+1)/MAX(Data_Baseline!$C36:$AZ36),Data_Baseline!L36/MAX(Data_Baseline!$C36:$AZ36))),IF(M$3&lt;=$B$2,SMALL(Data_Baseline!$C36:$AZ36,COUNTIF(Data_Baseline!$C36:$AZ36,0)+1),IF(Data_Baseline!L36=0,SMALL(Data_Baseline!$C36:$AZ36,COUNTIF(Data_Baseline!$C36:$AZ36,0)+1),Data_Baseline!L36)))),"")</f>
        <v>2.4088945190082621E-3</v>
      </c>
      <c r="N36" s="79">
        <f ca="1">IFERROR(IF(Data_Baseline!M36="","",IF($C$3="On",IF(N$3&lt;=$B$2,SMALL(Data_Baseline!$C36:$AZ36,COUNTIF(Data_Baseline!$C36:$AZ36,0)+1)/MAX(Data_Baseline!$C36:$AZ36),IF(Data_Baseline!M36=0,SMALL(Data_Baseline!$C36:$AZ36,COUNTIF(Data_Baseline!$C36:$AZ36,0)+1)/MAX(Data_Baseline!$C36:$AZ36),Data_Baseline!M36/MAX(Data_Baseline!$C36:$AZ36))),IF(N$3&lt;=$B$2,SMALL(Data_Baseline!$C36:$AZ36,COUNTIF(Data_Baseline!$C36:$AZ36,0)+1),IF(Data_Baseline!M36=0,SMALL(Data_Baseline!$C36:$AZ36,COUNTIF(Data_Baseline!$C36:$AZ36,0)+1),Data_Baseline!M36)))),"")</f>
        <v>2.4088945190082621E-3</v>
      </c>
      <c r="O36" s="79">
        <f ca="1">IFERROR(IF(Data_Baseline!N36="","",IF($C$3="On",IF(O$3&lt;=$B$2,SMALL(Data_Baseline!$C36:$AZ36,COUNTIF(Data_Baseline!$C36:$AZ36,0)+1)/MAX(Data_Baseline!$C36:$AZ36),IF(Data_Baseline!N36=0,SMALL(Data_Baseline!$C36:$AZ36,COUNTIF(Data_Baseline!$C36:$AZ36,0)+1)/MAX(Data_Baseline!$C36:$AZ36),Data_Baseline!N36/MAX(Data_Baseline!$C36:$AZ36))),IF(O$3&lt;=$B$2,SMALL(Data_Baseline!$C36:$AZ36,COUNTIF(Data_Baseline!$C36:$AZ36,0)+1),IF(Data_Baseline!N36=0,SMALL(Data_Baseline!$C36:$AZ36,COUNTIF(Data_Baseline!$C36:$AZ36,0)+1),Data_Baseline!N36)))),"")</f>
        <v>2.4088945190082621E-3</v>
      </c>
      <c r="P36" s="79">
        <f ca="1">IFERROR(IF(Data_Baseline!O36="","",IF($C$3="On",IF(P$3&lt;=$B$2,SMALL(Data_Baseline!$C36:$AZ36,COUNTIF(Data_Baseline!$C36:$AZ36,0)+1)/MAX(Data_Baseline!$C36:$AZ36),IF(Data_Baseline!O36=0,SMALL(Data_Baseline!$C36:$AZ36,COUNTIF(Data_Baseline!$C36:$AZ36,0)+1)/MAX(Data_Baseline!$C36:$AZ36),Data_Baseline!O36/MAX(Data_Baseline!$C36:$AZ36))),IF(P$3&lt;=$B$2,SMALL(Data_Baseline!$C36:$AZ36,COUNTIF(Data_Baseline!$C36:$AZ36,0)+1),IF(Data_Baseline!O36=0,SMALL(Data_Baseline!$C36:$AZ36,COUNTIF(Data_Baseline!$C36:$AZ36,0)+1),Data_Baseline!O36)))),"")</f>
        <v>2.4088945190082621E-3</v>
      </c>
      <c r="Q36" s="79">
        <f ca="1">IFERROR(IF(Data_Baseline!P36="","",IF($C$3="On",IF(Q$3&lt;=$B$2,SMALL(Data_Baseline!$C36:$AZ36,COUNTIF(Data_Baseline!$C36:$AZ36,0)+1)/MAX(Data_Baseline!$C36:$AZ36),IF(Data_Baseline!P36=0,SMALL(Data_Baseline!$C36:$AZ36,COUNTIF(Data_Baseline!$C36:$AZ36,0)+1)/MAX(Data_Baseline!$C36:$AZ36),Data_Baseline!P36/MAX(Data_Baseline!$C36:$AZ36))),IF(Q$3&lt;=$B$2,SMALL(Data_Baseline!$C36:$AZ36,COUNTIF(Data_Baseline!$C36:$AZ36,0)+1),IF(Data_Baseline!P36=0,SMALL(Data_Baseline!$C36:$AZ36,COUNTIF(Data_Baseline!$C36:$AZ36,0)+1),Data_Baseline!P36)))),"")</f>
        <v>2.4088945190082621E-3</v>
      </c>
      <c r="R36" s="79">
        <f ca="1">IFERROR(IF(Data_Baseline!Q36="","",IF($C$3="On",IF(R$3&lt;=$B$2,SMALL(Data_Baseline!$C36:$AZ36,COUNTIF(Data_Baseline!$C36:$AZ36,0)+1)/MAX(Data_Baseline!$C36:$AZ36),IF(Data_Baseline!Q36=0,SMALL(Data_Baseline!$C36:$AZ36,COUNTIF(Data_Baseline!$C36:$AZ36,0)+1)/MAX(Data_Baseline!$C36:$AZ36),Data_Baseline!Q36/MAX(Data_Baseline!$C36:$AZ36))),IF(R$3&lt;=$B$2,SMALL(Data_Baseline!$C36:$AZ36,COUNTIF(Data_Baseline!$C36:$AZ36,0)+1),IF(Data_Baseline!Q36=0,SMALL(Data_Baseline!$C36:$AZ36,COUNTIF(Data_Baseline!$C36:$AZ36,0)+1),Data_Baseline!Q36)))),"")</f>
        <v>2.4088945190082621E-3</v>
      </c>
      <c r="S36" s="79">
        <f ca="1">IFERROR(IF(Data_Baseline!R36="","",IF($C$3="On",IF(S$3&lt;=$B$2,SMALL(Data_Baseline!$C36:$AZ36,COUNTIF(Data_Baseline!$C36:$AZ36,0)+1)/MAX(Data_Baseline!$C36:$AZ36),IF(Data_Baseline!R36=0,SMALL(Data_Baseline!$C36:$AZ36,COUNTIF(Data_Baseline!$C36:$AZ36,0)+1)/MAX(Data_Baseline!$C36:$AZ36),Data_Baseline!R36/MAX(Data_Baseline!$C36:$AZ36))),IF(S$3&lt;=$B$2,SMALL(Data_Baseline!$C36:$AZ36,COUNTIF(Data_Baseline!$C36:$AZ36,0)+1),IF(Data_Baseline!R36=0,SMALL(Data_Baseline!$C36:$AZ36,COUNTIF(Data_Baseline!$C36:$AZ36,0)+1),Data_Baseline!R36)))),"")</f>
        <v>2.4088945190082621E-3</v>
      </c>
      <c r="T36" s="79">
        <f ca="1">IFERROR(IF(Data_Baseline!S36="","",IF($C$3="On",IF(T$3&lt;=$B$2,SMALL(Data_Baseline!$C36:$AZ36,COUNTIF(Data_Baseline!$C36:$AZ36,0)+1)/MAX(Data_Baseline!$C36:$AZ36),IF(Data_Baseline!S36=0,SMALL(Data_Baseline!$C36:$AZ36,COUNTIF(Data_Baseline!$C36:$AZ36,0)+1)/MAX(Data_Baseline!$C36:$AZ36),Data_Baseline!S36/MAX(Data_Baseline!$C36:$AZ36))),IF(T$3&lt;=$B$2,SMALL(Data_Baseline!$C36:$AZ36,COUNTIF(Data_Baseline!$C36:$AZ36,0)+1),IF(Data_Baseline!S36=0,SMALL(Data_Baseline!$C36:$AZ36,COUNTIF(Data_Baseline!$C36:$AZ36,0)+1),Data_Baseline!S36)))),"")</f>
        <v>2.4088945190082621E-3</v>
      </c>
      <c r="U36" s="79">
        <f ca="1">IFERROR(IF(Data_Baseline!T36="","",IF($C$3="On",IF(U$3&lt;=$B$2,SMALL(Data_Baseline!$C36:$AZ36,COUNTIF(Data_Baseline!$C36:$AZ36,0)+1)/MAX(Data_Baseline!$C36:$AZ36),IF(Data_Baseline!T36=0,SMALL(Data_Baseline!$C36:$AZ36,COUNTIF(Data_Baseline!$C36:$AZ36,0)+1)/MAX(Data_Baseline!$C36:$AZ36),Data_Baseline!T36/MAX(Data_Baseline!$C36:$AZ36))),IF(U$3&lt;=$B$2,SMALL(Data_Baseline!$C36:$AZ36,COUNTIF(Data_Baseline!$C36:$AZ36,0)+1),IF(Data_Baseline!T36=0,SMALL(Data_Baseline!$C36:$AZ36,COUNTIF(Data_Baseline!$C36:$AZ36,0)+1),Data_Baseline!T36)))),"")</f>
        <v>2.4088945190082621E-3</v>
      </c>
      <c r="V36" s="79">
        <f ca="1">IFERROR(IF(Data_Baseline!U36="","",IF($C$3="On",IF(V$3&lt;=$B$2,SMALL(Data_Baseline!$C36:$AZ36,COUNTIF(Data_Baseline!$C36:$AZ36,0)+1)/MAX(Data_Baseline!$C36:$AZ36),IF(Data_Baseline!U36=0,SMALL(Data_Baseline!$C36:$AZ36,COUNTIF(Data_Baseline!$C36:$AZ36,0)+1)/MAX(Data_Baseline!$C36:$AZ36),Data_Baseline!U36/MAX(Data_Baseline!$C36:$AZ36))),IF(V$3&lt;=$B$2,SMALL(Data_Baseline!$C36:$AZ36,COUNTIF(Data_Baseline!$C36:$AZ36,0)+1),IF(Data_Baseline!U36=0,SMALL(Data_Baseline!$C36:$AZ36,COUNTIF(Data_Baseline!$C36:$AZ36,0)+1),Data_Baseline!U36)))),"")</f>
        <v>2.4088945190082621E-3</v>
      </c>
      <c r="W36" s="79">
        <f ca="1">IFERROR(IF(Data_Baseline!V36="","",IF($C$3="On",IF(W$3&lt;=$B$2,SMALL(Data_Baseline!$C36:$AZ36,COUNTIF(Data_Baseline!$C36:$AZ36,0)+1)/MAX(Data_Baseline!$C36:$AZ36),IF(Data_Baseline!V36=0,SMALL(Data_Baseline!$C36:$AZ36,COUNTIF(Data_Baseline!$C36:$AZ36,0)+1)/MAX(Data_Baseline!$C36:$AZ36),Data_Baseline!V36/MAX(Data_Baseline!$C36:$AZ36))),IF(W$3&lt;=$B$2,SMALL(Data_Baseline!$C36:$AZ36,COUNTIF(Data_Baseline!$C36:$AZ36,0)+1),IF(Data_Baseline!V36=0,SMALL(Data_Baseline!$C36:$AZ36,COUNTIF(Data_Baseline!$C36:$AZ36,0)+1),Data_Baseline!V36)))),"")</f>
        <v>2.4088945190082621E-3</v>
      </c>
      <c r="X36" s="79">
        <f ca="1">IFERROR(IF(Data_Baseline!W36="","",IF($C$3="On",IF(X$3&lt;=$B$2,SMALL(Data_Baseline!$C36:$AZ36,COUNTIF(Data_Baseline!$C36:$AZ36,0)+1)/MAX(Data_Baseline!$C36:$AZ36),IF(Data_Baseline!W36=0,SMALL(Data_Baseline!$C36:$AZ36,COUNTIF(Data_Baseline!$C36:$AZ36,0)+1)/MAX(Data_Baseline!$C36:$AZ36),Data_Baseline!W36/MAX(Data_Baseline!$C36:$AZ36))),IF(X$3&lt;=$B$2,SMALL(Data_Baseline!$C36:$AZ36,COUNTIF(Data_Baseline!$C36:$AZ36,0)+1),IF(Data_Baseline!W36=0,SMALL(Data_Baseline!$C36:$AZ36,COUNTIF(Data_Baseline!$C36:$AZ36,0)+1),Data_Baseline!W36)))),"")</f>
        <v>2.5580555344202568E-3</v>
      </c>
      <c r="Y36" s="79">
        <f ca="1">IFERROR(IF(Data_Baseline!X36="","",IF($C$3="On",IF(Y$3&lt;=$B$2,SMALL(Data_Baseline!$C36:$AZ36,COUNTIF(Data_Baseline!$C36:$AZ36,0)+1)/MAX(Data_Baseline!$C36:$AZ36),IF(Data_Baseline!X36=0,SMALL(Data_Baseline!$C36:$AZ36,COUNTIF(Data_Baseline!$C36:$AZ36,0)+1)/MAX(Data_Baseline!$C36:$AZ36),Data_Baseline!X36/MAX(Data_Baseline!$C36:$AZ36))),IF(Y$3&lt;=$B$2,SMALL(Data_Baseline!$C36:$AZ36,COUNTIF(Data_Baseline!$C36:$AZ36,0)+1),IF(Data_Baseline!X36=0,SMALL(Data_Baseline!$C36:$AZ36,COUNTIF(Data_Baseline!$C36:$AZ36,0)+1),Data_Baseline!X36)))),"")</f>
        <v>9.6652647397631342E-3</v>
      </c>
      <c r="Z36" s="79">
        <f ca="1">IFERROR(IF(Data_Baseline!Y36="","",IF($C$3="On",IF(Z$3&lt;=$B$2,SMALL(Data_Baseline!$C36:$AZ36,COUNTIF(Data_Baseline!$C36:$AZ36,0)+1)/MAX(Data_Baseline!$C36:$AZ36),IF(Data_Baseline!Y36=0,SMALL(Data_Baseline!$C36:$AZ36,COUNTIF(Data_Baseline!$C36:$AZ36,0)+1)/MAX(Data_Baseline!$C36:$AZ36),Data_Baseline!Y36/MAX(Data_Baseline!$C36:$AZ36))),IF(Z$3&lt;=$B$2,SMALL(Data_Baseline!$C36:$AZ36,COUNTIF(Data_Baseline!$C36:$AZ36,0)+1),IF(Data_Baseline!Y36=0,SMALL(Data_Baseline!$C36:$AZ36,COUNTIF(Data_Baseline!$C36:$AZ36,0)+1),Data_Baseline!Y36)))),"")</f>
        <v>2.1712538205383897E-2</v>
      </c>
      <c r="AA36" s="79">
        <f ca="1">IFERROR(IF(Data_Baseline!Z36="","",IF($C$3="On",IF(AA$3&lt;=$B$2,SMALL(Data_Baseline!$C36:$AZ36,COUNTIF(Data_Baseline!$C36:$AZ36,0)+1)/MAX(Data_Baseline!$C36:$AZ36),IF(Data_Baseline!Z36=0,SMALL(Data_Baseline!$C36:$AZ36,COUNTIF(Data_Baseline!$C36:$AZ36,0)+1)/MAX(Data_Baseline!$C36:$AZ36),Data_Baseline!Z36/MAX(Data_Baseline!$C36:$AZ36))),IF(AA$3&lt;=$B$2,SMALL(Data_Baseline!$C36:$AZ36,COUNTIF(Data_Baseline!$C36:$AZ36,0)+1),IF(Data_Baseline!Z36=0,SMALL(Data_Baseline!$C36:$AZ36,COUNTIF(Data_Baseline!$C36:$AZ36,0)+1),Data_Baseline!Z36)))),"")</f>
        <v>4.24351450730358E-2</v>
      </c>
      <c r="AB36" s="79">
        <f ca="1">IFERROR(IF(Data_Baseline!AA36="","",IF($C$3="On",IF(AB$3&lt;=$B$2,SMALL(Data_Baseline!$C36:$AZ36,COUNTIF(Data_Baseline!$C36:$AZ36,0)+1)/MAX(Data_Baseline!$C36:$AZ36),IF(Data_Baseline!AA36=0,SMALL(Data_Baseline!$C36:$AZ36,COUNTIF(Data_Baseline!$C36:$AZ36,0)+1)/MAX(Data_Baseline!$C36:$AZ36),Data_Baseline!AA36/MAX(Data_Baseline!$C36:$AZ36))),IF(AB$3&lt;=$B$2,SMALL(Data_Baseline!$C36:$AZ36,COUNTIF(Data_Baseline!$C36:$AZ36,0)+1),IF(Data_Baseline!AA36=0,SMALL(Data_Baseline!$C36:$AZ36,COUNTIF(Data_Baseline!$C36:$AZ36,0)+1),Data_Baseline!AA36)))),"")</f>
        <v>7.5016369521299212E-2</v>
      </c>
      <c r="AC36" s="79">
        <f ca="1">IFERROR(IF(Data_Baseline!AB36="","",IF($C$3="On",IF(AC$3&lt;=$B$2,SMALL(Data_Baseline!$C36:$AZ36,COUNTIF(Data_Baseline!$C36:$AZ36,0)+1)/MAX(Data_Baseline!$C36:$AZ36),IF(Data_Baseline!AB36=0,SMALL(Data_Baseline!$C36:$AZ36,COUNTIF(Data_Baseline!$C36:$AZ36,0)+1)/MAX(Data_Baseline!$C36:$AZ36),Data_Baseline!AB36/MAX(Data_Baseline!$C36:$AZ36))),IF(AC$3&lt;=$B$2,SMALL(Data_Baseline!$C36:$AZ36,COUNTIF(Data_Baseline!$C36:$AZ36,0)+1),IF(Data_Baseline!AB36=0,SMALL(Data_Baseline!$C36:$AZ36,COUNTIF(Data_Baseline!$C36:$AZ36,0)+1),Data_Baseline!AB36)))),"")</f>
        <v>0.12780461119178527</v>
      </c>
      <c r="AD36" s="79">
        <f ca="1">IFERROR(IF(Data_Baseline!AC36="","",IF($C$3="On",IF(AD$3&lt;=$B$2,SMALL(Data_Baseline!$C36:$AZ36,COUNTIF(Data_Baseline!$C36:$AZ36,0)+1)/MAX(Data_Baseline!$C36:$AZ36),IF(Data_Baseline!AC36=0,SMALL(Data_Baseline!$C36:$AZ36,COUNTIF(Data_Baseline!$C36:$AZ36,0)+1)/MAX(Data_Baseline!$C36:$AZ36),Data_Baseline!AC36/MAX(Data_Baseline!$C36:$AZ36))),IF(AD$3&lt;=$B$2,SMALL(Data_Baseline!$C36:$AZ36,COUNTIF(Data_Baseline!$C36:$AZ36,0)+1),IF(Data_Baseline!AC36=0,SMALL(Data_Baseline!$C36:$AZ36,COUNTIF(Data_Baseline!$C36:$AZ36,0)+1),Data_Baseline!AC36)))),"")</f>
        <v>0.20677226491824233</v>
      </c>
      <c r="AE36" s="79">
        <f ca="1">IFERROR(IF(Data_Baseline!AD36="","",IF($C$3="On",IF(AE$3&lt;=$B$2,SMALL(Data_Baseline!$C36:$AZ36,COUNTIF(Data_Baseline!$C36:$AZ36,0)+1)/MAX(Data_Baseline!$C36:$AZ36),IF(Data_Baseline!AD36=0,SMALL(Data_Baseline!$C36:$AZ36,COUNTIF(Data_Baseline!$C36:$AZ36,0)+1)/MAX(Data_Baseline!$C36:$AZ36),Data_Baseline!AD36/MAX(Data_Baseline!$C36:$AZ36))),IF(AE$3&lt;=$B$2,SMALL(Data_Baseline!$C36:$AZ36,COUNTIF(Data_Baseline!$C36:$AZ36,0)+1),IF(Data_Baseline!AD36=0,SMALL(Data_Baseline!$C36:$AZ36,COUNTIF(Data_Baseline!$C36:$AZ36,0)+1),Data_Baseline!AD36)))),"")</f>
        <v>0.31530491935470822</v>
      </c>
      <c r="AF36" s="79">
        <f ca="1">IFERROR(IF(Data_Baseline!AE36="","",IF($C$3="On",IF(AF$3&lt;=$B$2,SMALL(Data_Baseline!$C36:$AZ36,COUNTIF(Data_Baseline!$C36:$AZ36,0)+1)/MAX(Data_Baseline!$C36:$AZ36),IF(Data_Baseline!AE36=0,SMALL(Data_Baseline!$C36:$AZ36,COUNTIF(Data_Baseline!$C36:$AZ36,0)+1)/MAX(Data_Baseline!$C36:$AZ36),Data_Baseline!AE36/MAX(Data_Baseline!$C36:$AZ36))),IF(AF$3&lt;=$B$2,SMALL(Data_Baseline!$C36:$AZ36,COUNTIF(Data_Baseline!$C36:$AZ36,0)+1),IF(Data_Baseline!AE36=0,SMALL(Data_Baseline!$C36:$AZ36,COUNTIF(Data_Baseline!$C36:$AZ36,0)+1),Data_Baseline!AE36)))),"")</f>
        <v>0.44476601961567702</v>
      </c>
      <c r="AG36" s="79">
        <f ca="1">IFERROR(IF(Data_Baseline!AF36="","",IF($C$3="On",IF(AG$3&lt;=$B$2,SMALL(Data_Baseline!$C36:$AZ36,COUNTIF(Data_Baseline!$C36:$AZ36,0)+1)/MAX(Data_Baseline!$C36:$AZ36),IF(Data_Baseline!AF36=0,SMALL(Data_Baseline!$C36:$AZ36,COUNTIF(Data_Baseline!$C36:$AZ36,0)+1)/MAX(Data_Baseline!$C36:$AZ36),Data_Baseline!AF36/MAX(Data_Baseline!$C36:$AZ36))),IF(AG$3&lt;=$B$2,SMALL(Data_Baseline!$C36:$AZ36,COUNTIF(Data_Baseline!$C36:$AZ36,0)+1),IF(Data_Baseline!AF36=0,SMALL(Data_Baseline!$C36:$AZ36,COUNTIF(Data_Baseline!$C36:$AZ36,0)+1),Data_Baseline!AF36)))),"")</f>
        <v>0.57739404275358064</v>
      </c>
      <c r="AH36" s="79">
        <f ca="1">IFERROR(IF(Data_Baseline!AG36="","",IF($C$3="On",IF(AH$3&lt;=$B$2,SMALL(Data_Baseline!$C36:$AZ36,COUNTIF(Data_Baseline!$C36:$AZ36,0)+1)/MAX(Data_Baseline!$C36:$AZ36),IF(Data_Baseline!AG36=0,SMALL(Data_Baseline!$C36:$AZ36,COUNTIF(Data_Baseline!$C36:$AZ36,0)+1)/MAX(Data_Baseline!$C36:$AZ36),Data_Baseline!AG36/MAX(Data_Baseline!$C36:$AZ36))),IF(AH$3&lt;=$B$2,SMALL(Data_Baseline!$C36:$AZ36,COUNTIF(Data_Baseline!$C36:$AZ36,0)+1),IF(Data_Baseline!AG36=0,SMALL(Data_Baseline!$C36:$AZ36,COUNTIF(Data_Baseline!$C36:$AZ36,0)+1),Data_Baseline!AG36)))),"")</f>
        <v>0.69371234909090096</v>
      </c>
      <c r="AI36" s="79">
        <f ca="1">IFERROR(IF(Data_Baseline!AH36="","",IF($C$3="On",IF(AI$3&lt;=$B$2,SMALL(Data_Baseline!$C36:$AZ36,COUNTIF(Data_Baseline!$C36:$AZ36,0)+1)/MAX(Data_Baseline!$C36:$AZ36),IF(Data_Baseline!AH36=0,SMALL(Data_Baseline!$C36:$AZ36,COUNTIF(Data_Baseline!$C36:$AZ36,0)+1)/MAX(Data_Baseline!$C36:$AZ36),Data_Baseline!AH36/MAX(Data_Baseline!$C36:$AZ36))),IF(AI$3&lt;=$B$2,SMALL(Data_Baseline!$C36:$AZ36,COUNTIF(Data_Baseline!$C36:$AZ36,0)+1),IF(Data_Baseline!AH36=0,SMALL(Data_Baseline!$C36:$AZ36,COUNTIF(Data_Baseline!$C36:$AZ36,0)+1),Data_Baseline!AH36)))),"")</f>
        <v>0.78147728604118805</v>
      </c>
      <c r="AJ36" s="79">
        <f ca="1">IFERROR(IF(Data_Baseline!AI36="","",IF($C$3="On",IF(AJ$3&lt;=$B$2,SMALL(Data_Baseline!$C36:$AZ36,COUNTIF(Data_Baseline!$C36:$AZ36,0)+1)/MAX(Data_Baseline!$C36:$AZ36),IF(Data_Baseline!AI36=0,SMALL(Data_Baseline!$C36:$AZ36,COUNTIF(Data_Baseline!$C36:$AZ36,0)+1)/MAX(Data_Baseline!$C36:$AZ36),Data_Baseline!AI36/MAX(Data_Baseline!$C36:$AZ36))),IF(AJ$3&lt;=$B$2,SMALL(Data_Baseline!$C36:$AZ36,COUNTIF(Data_Baseline!$C36:$AZ36,0)+1),IF(Data_Baseline!AI36=0,SMALL(Data_Baseline!$C36:$AZ36,COUNTIF(Data_Baseline!$C36:$AZ36,0)+1),Data_Baseline!AI36)))),"")</f>
        <v>0.84235667116451274</v>
      </c>
      <c r="AK36" s="79">
        <f ca="1">IFERROR(IF(Data_Baseline!AJ36="","",IF($C$3="On",IF(AK$3&lt;=$B$2,SMALL(Data_Baseline!$C36:$AZ36,COUNTIF(Data_Baseline!$C36:$AZ36,0)+1)/MAX(Data_Baseline!$C36:$AZ36),IF(Data_Baseline!AJ36=0,SMALL(Data_Baseline!$C36:$AZ36,COUNTIF(Data_Baseline!$C36:$AZ36,0)+1)/MAX(Data_Baseline!$C36:$AZ36),Data_Baseline!AJ36/MAX(Data_Baseline!$C36:$AZ36))),IF(AK$3&lt;=$B$2,SMALL(Data_Baseline!$C36:$AZ36,COUNTIF(Data_Baseline!$C36:$AZ36,0)+1),IF(Data_Baseline!AJ36=0,SMALL(Data_Baseline!$C36:$AZ36,COUNTIF(Data_Baseline!$C36:$AZ36,0)+1),Data_Baseline!AJ36)))),"")</f>
        <v>0.88430699067091356</v>
      </c>
      <c r="AL36" s="79">
        <f ca="1">IFERROR(IF(Data_Baseline!AK36="","",IF($C$3="On",IF(AL$3&lt;=$B$2,SMALL(Data_Baseline!$C36:$AZ36,COUNTIF(Data_Baseline!$C36:$AZ36,0)+1)/MAX(Data_Baseline!$C36:$AZ36),IF(Data_Baseline!AK36=0,SMALL(Data_Baseline!$C36:$AZ36,COUNTIF(Data_Baseline!$C36:$AZ36,0)+1)/MAX(Data_Baseline!$C36:$AZ36),Data_Baseline!AK36/MAX(Data_Baseline!$C36:$AZ36))),IF(AL$3&lt;=$B$2,SMALL(Data_Baseline!$C36:$AZ36,COUNTIF(Data_Baseline!$C36:$AZ36,0)+1),IF(Data_Baseline!AK36=0,SMALL(Data_Baseline!$C36:$AZ36,COUNTIF(Data_Baseline!$C36:$AZ36,0)+1),Data_Baseline!AK36)))),"")</f>
        <v>0.91694640613399669</v>
      </c>
      <c r="AM36" s="79">
        <f ca="1">IFERROR(IF(Data_Baseline!AL36="","",IF($C$3="On",IF(AM$3&lt;=$B$2,SMALL(Data_Baseline!$C36:$AZ36,COUNTIF(Data_Baseline!$C36:$AZ36,0)+1)/MAX(Data_Baseline!$C36:$AZ36),IF(Data_Baseline!AL36=0,SMALL(Data_Baseline!$C36:$AZ36,COUNTIF(Data_Baseline!$C36:$AZ36,0)+1)/MAX(Data_Baseline!$C36:$AZ36),Data_Baseline!AL36/MAX(Data_Baseline!$C36:$AZ36))),IF(AM$3&lt;=$B$2,SMALL(Data_Baseline!$C36:$AZ36,COUNTIF(Data_Baseline!$C36:$AZ36,0)+1),IF(Data_Baseline!AL36=0,SMALL(Data_Baseline!$C36:$AZ36,COUNTIF(Data_Baseline!$C36:$AZ36,0)+1),Data_Baseline!AL36)))),"")</f>
        <v>0.94336039877809297</v>
      </c>
      <c r="AN36" s="79">
        <f ca="1">IFERROR(IF(Data_Baseline!AM36="","",IF($C$3="On",IF(AN$3&lt;=$B$2,SMALL(Data_Baseline!$C36:$AZ36,COUNTIF(Data_Baseline!$C36:$AZ36,0)+1)/MAX(Data_Baseline!$C36:$AZ36),IF(Data_Baseline!AM36=0,SMALL(Data_Baseline!$C36:$AZ36,COUNTIF(Data_Baseline!$C36:$AZ36,0)+1)/MAX(Data_Baseline!$C36:$AZ36),Data_Baseline!AM36/MAX(Data_Baseline!$C36:$AZ36))),IF(AN$3&lt;=$B$2,SMALL(Data_Baseline!$C36:$AZ36,COUNTIF(Data_Baseline!$C36:$AZ36,0)+1),IF(Data_Baseline!AM36=0,SMALL(Data_Baseline!$C36:$AZ36,COUNTIF(Data_Baseline!$C36:$AZ36,0)+1),Data_Baseline!AM36)))),"")</f>
        <v>0.96527475948155084</v>
      </c>
      <c r="AO36" s="79">
        <f ca="1">IFERROR(IF(Data_Baseline!AN36="","",IF($C$3="On",IF(AO$3&lt;=$B$2,SMALL(Data_Baseline!$C36:$AZ36,COUNTIF(Data_Baseline!$C36:$AZ36,0)+1)/MAX(Data_Baseline!$C36:$AZ36),IF(Data_Baseline!AN36=0,SMALL(Data_Baseline!$C36:$AZ36,COUNTIF(Data_Baseline!$C36:$AZ36,0)+1)/MAX(Data_Baseline!$C36:$AZ36),Data_Baseline!AN36/MAX(Data_Baseline!$C36:$AZ36))),IF(AO$3&lt;=$B$2,SMALL(Data_Baseline!$C36:$AZ36,COUNTIF(Data_Baseline!$C36:$AZ36,0)+1),IF(Data_Baseline!AN36=0,SMALL(Data_Baseline!$C36:$AZ36,COUNTIF(Data_Baseline!$C36:$AZ36,0)+1),Data_Baseline!AN36)))),"")</f>
        <v>0.9818904347528854</v>
      </c>
      <c r="AP36" s="79">
        <f ca="1">IFERROR(IF(Data_Baseline!AO36="","",IF($C$3="On",IF(AP$3&lt;=$B$2,SMALL(Data_Baseline!$C36:$AZ36,COUNTIF(Data_Baseline!$C36:$AZ36,0)+1)/MAX(Data_Baseline!$C36:$AZ36),IF(Data_Baseline!AO36=0,SMALL(Data_Baseline!$C36:$AZ36,COUNTIF(Data_Baseline!$C36:$AZ36,0)+1)/MAX(Data_Baseline!$C36:$AZ36),Data_Baseline!AO36/MAX(Data_Baseline!$C36:$AZ36))),IF(AP$3&lt;=$B$2,SMALL(Data_Baseline!$C36:$AZ36,COUNTIF(Data_Baseline!$C36:$AZ36,0)+1),IF(Data_Baseline!AO36=0,SMALL(Data_Baseline!$C36:$AZ36,COUNTIF(Data_Baseline!$C36:$AZ36,0)+1),Data_Baseline!AO36)))),"")</f>
        <v>0.99457311187308128</v>
      </c>
      <c r="AQ36" s="79">
        <f ca="1">IFERROR(IF(Data_Baseline!AP36="","",IF($C$3="On",IF(AQ$3&lt;=$B$2,SMALL(Data_Baseline!$C36:$AZ36,COUNTIF(Data_Baseline!$C36:$AZ36,0)+1)/MAX(Data_Baseline!$C36:$AZ36),IF(Data_Baseline!AP36=0,SMALL(Data_Baseline!$C36:$AZ36,COUNTIF(Data_Baseline!$C36:$AZ36,0)+1)/MAX(Data_Baseline!$C36:$AZ36),Data_Baseline!AP36/MAX(Data_Baseline!$C36:$AZ36))),IF(AQ$3&lt;=$B$2,SMALL(Data_Baseline!$C36:$AZ36,COUNTIF(Data_Baseline!$C36:$AZ36,0)+1),IF(Data_Baseline!AP36=0,SMALL(Data_Baseline!$C36:$AZ36,COUNTIF(Data_Baseline!$C36:$AZ36,0)+1),Data_Baseline!AP36)))),"")</f>
        <v>1</v>
      </c>
      <c r="AR36" s="79" t="str">
        <f>IFERROR(IF(Data_Baseline!AQ36="","",IF($C$3="On",IF(AR$3&lt;=$B$2,SMALL(Data_Baseline!$C36:$AZ36,COUNTIF(Data_Baseline!$C36:$AZ36,0)+1)/MAX(Data_Baseline!$C36:$AZ36),IF(Data_Baseline!AQ36=0,SMALL(Data_Baseline!$C36:$AZ36,COUNTIF(Data_Baseline!$C36:$AZ36,0)+1)/MAX(Data_Baseline!$C36:$AZ36),Data_Baseline!AQ36/MAX(Data_Baseline!$C36:$AZ36))),IF(AR$3&lt;=$B$2,SMALL(Data_Baseline!$C36:$AZ36,COUNTIF(Data_Baseline!$C36:$AZ36,0)+1),IF(Data_Baseline!AQ36=0,SMALL(Data_Baseline!$C36:$AZ36,COUNTIF(Data_Baseline!$C36:$AZ36,0)+1),Data_Baseline!AQ36)))),"")</f>
        <v/>
      </c>
      <c r="AS36" s="79" t="str">
        <f>IFERROR(IF(Data_Baseline!AR36="","",IF($C$3="On",IF(AS$3&lt;=$B$2,SMALL(Data_Baseline!$C36:$AZ36,COUNTIF(Data_Baseline!$C36:$AZ36,0)+1)/MAX(Data_Baseline!$C36:$AZ36),IF(Data_Baseline!AR36=0,SMALL(Data_Baseline!$C36:$AZ36,COUNTIF(Data_Baseline!$C36:$AZ36,0)+1)/MAX(Data_Baseline!$C36:$AZ36),Data_Baseline!AR36/MAX(Data_Baseline!$C36:$AZ36))),IF(AS$3&lt;=$B$2,SMALL(Data_Baseline!$C36:$AZ36,COUNTIF(Data_Baseline!$C36:$AZ36,0)+1),IF(Data_Baseline!AR36=0,SMALL(Data_Baseline!$C36:$AZ36,COUNTIF(Data_Baseline!$C36:$AZ36,0)+1),Data_Baseline!AR36)))),"")</f>
        <v/>
      </c>
      <c r="AT36" s="79" t="str">
        <f>IFERROR(IF(Data_Baseline!AS36="","",IF($C$3="On",IF(AT$3&lt;=$B$2,SMALL(Data_Baseline!$C36:$AZ36,COUNTIF(Data_Baseline!$C36:$AZ36,0)+1)/MAX(Data_Baseline!$C36:$AZ36),IF(Data_Baseline!AS36=0,SMALL(Data_Baseline!$C36:$AZ36,COUNTIF(Data_Baseline!$C36:$AZ36,0)+1)/MAX(Data_Baseline!$C36:$AZ36),Data_Baseline!AS36/MAX(Data_Baseline!$C36:$AZ36))),IF(AT$3&lt;=$B$2,SMALL(Data_Baseline!$C36:$AZ36,COUNTIF(Data_Baseline!$C36:$AZ36,0)+1),IF(Data_Baseline!AS36=0,SMALL(Data_Baseline!$C36:$AZ36,COUNTIF(Data_Baseline!$C36:$AZ36,0)+1),Data_Baseline!AS36)))),"")</f>
        <v/>
      </c>
      <c r="AU36" s="79" t="str">
        <f>IFERROR(IF(Data_Baseline!AT36="","",IF($C$3="On",IF(AU$3&lt;=$B$2,SMALL(Data_Baseline!$C36:$AZ36,COUNTIF(Data_Baseline!$C36:$AZ36,0)+1)/MAX(Data_Baseline!$C36:$AZ36),IF(Data_Baseline!AT36=0,SMALL(Data_Baseline!$C36:$AZ36,COUNTIF(Data_Baseline!$C36:$AZ36,0)+1)/MAX(Data_Baseline!$C36:$AZ36),Data_Baseline!AT36/MAX(Data_Baseline!$C36:$AZ36))),IF(AU$3&lt;=$B$2,SMALL(Data_Baseline!$C36:$AZ36,COUNTIF(Data_Baseline!$C36:$AZ36,0)+1),IF(Data_Baseline!AT36=0,SMALL(Data_Baseline!$C36:$AZ36,COUNTIF(Data_Baseline!$C36:$AZ36,0)+1),Data_Baseline!AT36)))),"")</f>
        <v/>
      </c>
      <c r="AV36" s="79" t="str">
        <f>IFERROR(IF(Data_Baseline!AU36="","",IF($C$3="On",IF(AV$3&lt;=$B$2,SMALL(Data_Baseline!$C36:$AZ36,COUNTIF(Data_Baseline!$C36:$AZ36,0)+1)/MAX(Data_Baseline!$C36:$AZ36),IF(Data_Baseline!AU36=0,SMALL(Data_Baseline!$C36:$AZ36,COUNTIF(Data_Baseline!$C36:$AZ36,0)+1)/MAX(Data_Baseline!$C36:$AZ36),Data_Baseline!AU36/MAX(Data_Baseline!$C36:$AZ36))),IF(AV$3&lt;=$B$2,SMALL(Data_Baseline!$C36:$AZ36,COUNTIF(Data_Baseline!$C36:$AZ36,0)+1),IF(Data_Baseline!AU36=0,SMALL(Data_Baseline!$C36:$AZ36,COUNTIF(Data_Baseline!$C36:$AZ36,0)+1),Data_Baseline!AU36)))),"")</f>
        <v/>
      </c>
      <c r="AW36" s="79" t="str">
        <f>IFERROR(IF(Data_Baseline!AV36="","",IF($C$3="On",IF(AW$3&lt;=$B$2,SMALL(Data_Baseline!$C36:$AZ36,COUNTIF(Data_Baseline!$C36:$AZ36,0)+1)/MAX(Data_Baseline!$C36:$AZ36),IF(Data_Baseline!AV36=0,SMALL(Data_Baseline!$C36:$AZ36,COUNTIF(Data_Baseline!$C36:$AZ36,0)+1)/MAX(Data_Baseline!$C36:$AZ36),Data_Baseline!AV36/MAX(Data_Baseline!$C36:$AZ36))),IF(AW$3&lt;=$B$2,SMALL(Data_Baseline!$C36:$AZ36,COUNTIF(Data_Baseline!$C36:$AZ36,0)+1),IF(Data_Baseline!AV36=0,SMALL(Data_Baseline!$C36:$AZ36,COUNTIF(Data_Baseline!$C36:$AZ36,0)+1),Data_Baseline!AV36)))),"")</f>
        <v/>
      </c>
      <c r="AX36" s="79" t="str">
        <f>IFERROR(IF(Data_Baseline!AW36="","",IF($C$3="On",IF(AX$3&lt;=$B$2,SMALL(Data_Baseline!$C36:$AZ36,COUNTIF(Data_Baseline!$C36:$AZ36,0)+1)/MAX(Data_Baseline!$C36:$AZ36),IF(Data_Baseline!AW36=0,SMALL(Data_Baseline!$C36:$AZ36,COUNTIF(Data_Baseline!$C36:$AZ36,0)+1)/MAX(Data_Baseline!$C36:$AZ36),Data_Baseline!AW36/MAX(Data_Baseline!$C36:$AZ36))),IF(AX$3&lt;=$B$2,SMALL(Data_Baseline!$C36:$AZ36,COUNTIF(Data_Baseline!$C36:$AZ36,0)+1),IF(Data_Baseline!AW36=0,SMALL(Data_Baseline!$C36:$AZ36,COUNTIF(Data_Baseline!$C36:$AZ36,0)+1),Data_Baseline!AW36)))),"")</f>
        <v/>
      </c>
      <c r="AY36" s="79" t="str">
        <f>IFERROR(IF(Data_Baseline!AX36="","",IF($C$3="On",IF(AY$3&lt;=$B$2,SMALL(Data_Baseline!$C36:$AZ36,COUNTIF(Data_Baseline!$C36:$AZ36,0)+1)/MAX(Data_Baseline!$C36:$AZ36),IF(Data_Baseline!AX36=0,SMALL(Data_Baseline!$C36:$AZ36,COUNTIF(Data_Baseline!$C36:$AZ36,0)+1)/MAX(Data_Baseline!$C36:$AZ36),Data_Baseline!AX36/MAX(Data_Baseline!$C36:$AZ36))),IF(AY$3&lt;=$B$2,SMALL(Data_Baseline!$C36:$AZ36,COUNTIF(Data_Baseline!$C36:$AZ36,0)+1),IF(Data_Baseline!AX36=0,SMALL(Data_Baseline!$C36:$AZ36,COUNTIF(Data_Baseline!$C36:$AZ36,0)+1),Data_Baseline!AX36)))),"")</f>
        <v/>
      </c>
      <c r="AZ36" s="79" t="str">
        <f>IFERROR(IF(Data_Baseline!AY36="","",IF($C$3="On",IF(AZ$3&lt;=$B$2,SMALL(Data_Baseline!$C36:$AZ36,COUNTIF(Data_Baseline!$C36:$AZ36,0)+1)/MAX(Data_Baseline!$C36:$AZ36),IF(Data_Baseline!AY36=0,SMALL(Data_Baseline!$C36:$AZ36,COUNTIF(Data_Baseline!$C36:$AZ36,0)+1)/MAX(Data_Baseline!$C36:$AZ36),Data_Baseline!AY36/MAX(Data_Baseline!$C36:$AZ36))),IF(AZ$3&lt;=$B$2,SMALL(Data_Baseline!$C36:$AZ36,COUNTIF(Data_Baseline!$C36:$AZ36,0)+1),IF(Data_Baseline!AY36=0,SMALL(Data_Baseline!$C36:$AZ36,COUNTIF(Data_Baseline!$C36:$AZ36,0)+1),Data_Baseline!AY36)))),"")</f>
        <v/>
      </c>
      <c r="BA36" s="79" t="str">
        <f>IFERROR(IF(Data_Baseline!AZ36="","",IF($C$3="On",IF(BA$3&lt;=$B$2,SMALL(Data_Baseline!$C36:$AZ36,COUNTIF(Data_Baseline!$C36:$AZ36,0)+1)/MAX(Data_Baseline!$C36:$AZ36),IF(Data_Baseline!AZ36=0,SMALL(Data_Baseline!$C36:$AZ36,COUNTIF(Data_Baseline!$C36:$AZ36,0)+1)/MAX(Data_Baseline!$C36:$AZ36),Data_Baseline!AZ36/MAX(Data_Baseline!$C36:$AZ36))),IF(BA$3&lt;=$B$2,SMALL(Data_Baseline!$C36:$AZ36,COUNTIF(Data_Baseline!$C36:$AZ36,0)+1),IF(Data_Baseline!AZ36=0,SMALL(Data_Baseline!$C36:$AZ36,COUNTIF(Data_Baseline!$C36:$AZ36,0)+1),Data_Baseline!AZ36)))),"")</f>
        <v/>
      </c>
      <c r="BB36" s="79">
        <f ca="1">IF(Data_Initial!BA36="",1,0)</f>
        <v>1</v>
      </c>
      <c r="BC36" s="2" t="str">
        <f t="shared" ca="1" si="0"/>
        <v>3N_SodA</v>
      </c>
      <c r="BD36" s="79" t="str">
        <f t="shared" ref="BD36:BD67" ca="1" si="3">IFERROR(INDEX(Samples_Names,LEFT(BF36,LEN(BF36)-2)),BF36)</f>
        <v>3N</v>
      </c>
      <c r="BE36" s="79" t="str">
        <f ca="1">Data_Initial!BC36</f>
        <v>SodA</v>
      </c>
      <c r="BF36" s="79" t="str">
        <f ca="1">Data_Initial!BB36</f>
        <v>2_2</v>
      </c>
      <c r="BG36" s="79">
        <f ca="1">IFERROR((INDIRECT("Plate"&amp;Data!A36&amp;"_C!"&amp;CHAR(RIGHT(Data!B36,LEN(Data!B36)-1)+65)&amp;CODE(LEFT(Data!B36,1))-58)),"")</f>
        <v>0</v>
      </c>
      <c r="BH36" s="79" t="str">
        <f ca="1">Data_Initial!BA36</f>
        <v/>
      </c>
      <c r="BI36" s="79">
        <f t="shared" ca="1" si="2"/>
        <v>2.4088945190082621E-3</v>
      </c>
      <c r="BJ36" s="79" t="str">
        <f ca="1">IF(BH36="N",1+MAX($BJ$3:BJ35),"")</f>
        <v/>
      </c>
      <c r="BK36" s="79"/>
      <c r="BL36" s="79"/>
      <c r="BM36" s="79"/>
      <c r="BN36" s="79"/>
      <c r="BO36" s="79"/>
      <c r="BP36" s="79"/>
      <c r="BQ36" s="79"/>
      <c r="BR36" s="79"/>
      <c r="BS36" s="79"/>
      <c r="BT36" s="79"/>
      <c r="BU36" s="79"/>
      <c r="BV36" s="79"/>
      <c r="BW36" s="79"/>
      <c r="BX36" s="79"/>
      <c r="BY36" s="79"/>
      <c r="BZ36" s="79"/>
    </row>
    <row r="37" spans="1:78" x14ac:dyDescent="0.25">
      <c r="A37" s="79">
        <f ca="1">IF(BH37="N","N"&amp;BJ37,IF(BB37=0,"",MAX($A$3:A36)+1))</f>
        <v>34</v>
      </c>
      <c r="B37" s="79" t="str">
        <f ca="1">Data_Initial!A37&amp;C37</f>
        <v>1B5</v>
      </c>
      <c r="C37" s="79" t="str">
        <f ca="1">Data_Initial!B37</f>
        <v>B5</v>
      </c>
      <c r="D37" s="79">
        <f ca="1">IFERROR(IF(Data_Baseline!C37="","",IF($C$3="On",IF(D$3&lt;=$B$2,SMALL(Data_Baseline!$C37:$AZ37,COUNTIF(Data_Baseline!$C37:$AZ37,0)+1)/MAX(Data_Baseline!$C37:$AZ37),IF(Data_Baseline!C37=0,SMALL(Data_Baseline!$C37:$AZ37,COUNTIF(Data_Baseline!$C37:$AZ37,0)+1)/MAX(Data_Baseline!$C37:$AZ37),Data_Baseline!C37/MAX(Data_Baseline!$C37:$AZ37))),IF(D$3&lt;=$B$2,SMALL(Data_Baseline!$C37:$AZ37,COUNTIF(Data_Baseline!$C37:$AZ37,0)+1),IF(Data_Baseline!C37=0,SMALL(Data_Baseline!$C37:$AZ37,COUNTIF(Data_Baseline!$C37:$AZ37,0)+1),Data_Baseline!C37)))),"")</f>
        <v>2.2856435181327849E-4</v>
      </c>
      <c r="E37" s="79">
        <f ca="1">IFERROR(IF(Data_Baseline!D37="","",IF($C$3="On",IF(E$3&lt;=$B$2,SMALL(Data_Baseline!$C37:$AZ37,COUNTIF(Data_Baseline!$C37:$AZ37,0)+1)/MAX(Data_Baseline!$C37:$AZ37),IF(Data_Baseline!D37=0,SMALL(Data_Baseline!$C37:$AZ37,COUNTIF(Data_Baseline!$C37:$AZ37,0)+1)/MAX(Data_Baseline!$C37:$AZ37),Data_Baseline!D37/MAX(Data_Baseline!$C37:$AZ37))),IF(E$3&lt;=$B$2,SMALL(Data_Baseline!$C37:$AZ37,COUNTIF(Data_Baseline!$C37:$AZ37,0)+1),IF(Data_Baseline!D37=0,SMALL(Data_Baseline!$C37:$AZ37,COUNTIF(Data_Baseline!$C37:$AZ37,0)+1),Data_Baseline!D37)))),"")</f>
        <v>2.2856435181327849E-4</v>
      </c>
      <c r="F37" s="79">
        <f ca="1">IFERROR(IF(Data_Baseline!E37="","",IF($C$3="On",IF(F$3&lt;=$B$2,SMALL(Data_Baseline!$C37:$AZ37,COUNTIF(Data_Baseline!$C37:$AZ37,0)+1)/MAX(Data_Baseline!$C37:$AZ37),IF(Data_Baseline!E37=0,SMALL(Data_Baseline!$C37:$AZ37,COUNTIF(Data_Baseline!$C37:$AZ37,0)+1)/MAX(Data_Baseline!$C37:$AZ37),Data_Baseline!E37/MAX(Data_Baseline!$C37:$AZ37))),IF(F$3&lt;=$B$2,SMALL(Data_Baseline!$C37:$AZ37,COUNTIF(Data_Baseline!$C37:$AZ37,0)+1),IF(Data_Baseline!E37=0,SMALL(Data_Baseline!$C37:$AZ37,COUNTIF(Data_Baseline!$C37:$AZ37,0)+1),Data_Baseline!E37)))),"")</f>
        <v>2.2856435181327849E-4</v>
      </c>
      <c r="G37" s="79">
        <f ca="1">IFERROR(IF(Data_Baseline!F37="","",IF($C$3="On",IF(G$3&lt;=$B$2,SMALL(Data_Baseline!$C37:$AZ37,COUNTIF(Data_Baseline!$C37:$AZ37,0)+1)/MAX(Data_Baseline!$C37:$AZ37),IF(Data_Baseline!F37=0,SMALL(Data_Baseline!$C37:$AZ37,COUNTIF(Data_Baseline!$C37:$AZ37,0)+1)/MAX(Data_Baseline!$C37:$AZ37),Data_Baseline!F37/MAX(Data_Baseline!$C37:$AZ37))),IF(G$3&lt;=$B$2,SMALL(Data_Baseline!$C37:$AZ37,COUNTIF(Data_Baseline!$C37:$AZ37,0)+1),IF(Data_Baseline!F37=0,SMALL(Data_Baseline!$C37:$AZ37,COUNTIF(Data_Baseline!$C37:$AZ37,0)+1),Data_Baseline!F37)))),"")</f>
        <v>2.2856435181327849E-4</v>
      </c>
      <c r="H37" s="79">
        <f ca="1">IFERROR(IF(Data_Baseline!G37="","",IF($C$3="On",IF(H$3&lt;=$B$2,SMALL(Data_Baseline!$C37:$AZ37,COUNTIF(Data_Baseline!$C37:$AZ37,0)+1)/MAX(Data_Baseline!$C37:$AZ37),IF(Data_Baseline!G37=0,SMALL(Data_Baseline!$C37:$AZ37,COUNTIF(Data_Baseline!$C37:$AZ37,0)+1)/MAX(Data_Baseline!$C37:$AZ37),Data_Baseline!G37/MAX(Data_Baseline!$C37:$AZ37))),IF(H$3&lt;=$B$2,SMALL(Data_Baseline!$C37:$AZ37,COUNTIF(Data_Baseline!$C37:$AZ37,0)+1),IF(Data_Baseline!G37=0,SMALL(Data_Baseline!$C37:$AZ37,COUNTIF(Data_Baseline!$C37:$AZ37,0)+1),Data_Baseline!G37)))),"")</f>
        <v>2.2856435181327849E-4</v>
      </c>
      <c r="I37" s="79">
        <f ca="1">IFERROR(IF(Data_Baseline!H37="","",IF($C$3="On",IF(I$3&lt;=$B$2,SMALL(Data_Baseline!$C37:$AZ37,COUNTIF(Data_Baseline!$C37:$AZ37,0)+1)/MAX(Data_Baseline!$C37:$AZ37),IF(Data_Baseline!H37=0,SMALL(Data_Baseline!$C37:$AZ37,COUNTIF(Data_Baseline!$C37:$AZ37,0)+1)/MAX(Data_Baseline!$C37:$AZ37),Data_Baseline!H37/MAX(Data_Baseline!$C37:$AZ37))),IF(I$3&lt;=$B$2,SMALL(Data_Baseline!$C37:$AZ37,COUNTIF(Data_Baseline!$C37:$AZ37,0)+1),IF(Data_Baseline!H37=0,SMALL(Data_Baseline!$C37:$AZ37,COUNTIF(Data_Baseline!$C37:$AZ37,0)+1),Data_Baseline!H37)))),"")</f>
        <v>2.2856435181327849E-4</v>
      </c>
      <c r="J37" s="79">
        <f ca="1">IFERROR(IF(Data_Baseline!I37="","",IF($C$3="On",IF(J$3&lt;=$B$2,SMALL(Data_Baseline!$C37:$AZ37,COUNTIF(Data_Baseline!$C37:$AZ37,0)+1)/MAX(Data_Baseline!$C37:$AZ37),IF(Data_Baseline!I37=0,SMALL(Data_Baseline!$C37:$AZ37,COUNTIF(Data_Baseline!$C37:$AZ37,0)+1)/MAX(Data_Baseline!$C37:$AZ37),Data_Baseline!I37/MAX(Data_Baseline!$C37:$AZ37))),IF(J$3&lt;=$B$2,SMALL(Data_Baseline!$C37:$AZ37,COUNTIF(Data_Baseline!$C37:$AZ37,0)+1),IF(Data_Baseline!I37=0,SMALL(Data_Baseline!$C37:$AZ37,COUNTIF(Data_Baseline!$C37:$AZ37,0)+1),Data_Baseline!I37)))),"")</f>
        <v>2.2856435181327849E-4</v>
      </c>
      <c r="K37" s="79">
        <f ca="1">IFERROR(IF(Data_Baseline!J37="","",IF($C$3="On",IF(K$3&lt;=$B$2,SMALL(Data_Baseline!$C37:$AZ37,COUNTIF(Data_Baseline!$C37:$AZ37,0)+1)/MAX(Data_Baseline!$C37:$AZ37),IF(Data_Baseline!J37=0,SMALL(Data_Baseline!$C37:$AZ37,COUNTIF(Data_Baseline!$C37:$AZ37,0)+1)/MAX(Data_Baseline!$C37:$AZ37),Data_Baseline!J37/MAX(Data_Baseline!$C37:$AZ37))),IF(K$3&lt;=$B$2,SMALL(Data_Baseline!$C37:$AZ37,COUNTIF(Data_Baseline!$C37:$AZ37,0)+1),IF(Data_Baseline!J37=0,SMALL(Data_Baseline!$C37:$AZ37,COUNTIF(Data_Baseline!$C37:$AZ37,0)+1),Data_Baseline!J37)))),"")</f>
        <v>2.2856435181327849E-4</v>
      </c>
      <c r="L37" s="79">
        <f ca="1">IFERROR(IF(Data_Baseline!K37="","",IF($C$3="On",IF(L$3&lt;=$B$2,SMALL(Data_Baseline!$C37:$AZ37,COUNTIF(Data_Baseline!$C37:$AZ37,0)+1)/MAX(Data_Baseline!$C37:$AZ37),IF(Data_Baseline!K37=0,SMALL(Data_Baseline!$C37:$AZ37,COUNTIF(Data_Baseline!$C37:$AZ37,0)+1)/MAX(Data_Baseline!$C37:$AZ37),Data_Baseline!K37/MAX(Data_Baseline!$C37:$AZ37))),IF(L$3&lt;=$B$2,SMALL(Data_Baseline!$C37:$AZ37,COUNTIF(Data_Baseline!$C37:$AZ37,0)+1),IF(Data_Baseline!K37=0,SMALL(Data_Baseline!$C37:$AZ37,COUNTIF(Data_Baseline!$C37:$AZ37,0)+1),Data_Baseline!K37)))),"")</f>
        <v>2.2856435181327849E-4</v>
      </c>
      <c r="M37" s="79">
        <f ca="1">IFERROR(IF(Data_Baseline!L37="","",IF($C$3="On",IF(M$3&lt;=$B$2,SMALL(Data_Baseline!$C37:$AZ37,COUNTIF(Data_Baseline!$C37:$AZ37,0)+1)/MAX(Data_Baseline!$C37:$AZ37),IF(Data_Baseline!L37=0,SMALL(Data_Baseline!$C37:$AZ37,COUNTIF(Data_Baseline!$C37:$AZ37,0)+1)/MAX(Data_Baseline!$C37:$AZ37),Data_Baseline!L37/MAX(Data_Baseline!$C37:$AZ37))),IF(M$3&lt;=$B$2,SMALL(Data_Baseline!$C37:$AZ37,COUNTIF(Data_Baseline!$C37:$AZ37,0)+1),IF(Data_Baseline!L37=0,SMALL(Data_Baseline!$C37:$AZ37,COUNTIF(Data_Baseline!$C37:$AZ37,0)+1),Data_Baseline!L37)))),"")</f>
        <v>2.2856435181327849E-4</v>
      </c>
      <c r="N37" s="79">
        <f ca="1">IFERROR(IF(Data_Baseline!M37="","",IF($C$3="On",IF(N$3&lt;=$B$2,SMALL(Data_Baseline!$C37:$AZ37,COUNTIF(Data_Baseline!$C37:$AZ37,0)+1)/MAX(Data_Baseline!$C37:$AZ37),IF(Data_Baseline!M37=0,SMALL(Data_Baseline!$C37:$AZ37,COUNTIF(Data_Baseline!$C37:$AZ37,0)+1)/MAX(Data_Baseline!$C37:$AZ37),Data_Baseline!M37/MAX(Data_Baseline!$C37:$AZ37))),IF(N$3&lt;=$B$2,SMALL(Data_Baseline!$C37:$AZ37,COUNTIF(Data_Baseline!$C37:$AZ37,0)+1),IF(Data_Baseline!M37=0,SMALL(Data_Baseline!$C37:$AZ37,COUNTIF(Data_Baseline!$C37:$AZ37,0)+1),Data_Baseline!M37)))),"")</f>
        <v>2.2856435181327849E-4</v>
      </c>
      <c r="O37" s="79">
        <f ca="1">IFERROR(IF(Data_Baseline!N37="","",IF($C$3="On",IF(O$3&lt;=$B$2,SMALL(Data_Baseline!$C37:$AZ37,COUNTIF(Data_Baseline!$C37:$AZ37,0)+1)/MAX(Data_Baseline!$C37:$AZ37),IF(Data_Baseline!N37=0,SMALL(Data_Baseline!$C37:$AZ37,COUNTIF(Data_Baseline!$C37:$AZ37,0)+1)/MAX(Data_Baseline!$C37:$AZ37),Data_Baseline!N37/MAX(Data_Baseline!$C37:$AZ37))),IF(O$3&lt;=$B$2,SMALL(Data_Baseline!$C37:$AZ37,COUNTIF(Data_Baseline!$C37:$AZ37,0)+1),IF(Data_Baseline!N37=0,SMALL(Data_Baseline!$C37:$AZ37,COUNTIF(Data_Baseline!$C37:$AZ37,0)+1),Data_Baseline!N37)))),"")</f>
        <v>2.2856435181327849E-4</v>
      </c>
      <c r="P37" s="79">
        <f ca="1">IFERROR(IF(Data_Baseline!O37="","",IF($C$3="On",IF(P$3&lt;=$B$2,SMALL(Data_Baseline!$C37:$AZ37,COUNTIF(Data_Baseline!$C37:$AZ37,0)+1)/MAX(Data_Baseline!$C37:$AZ37),IF(Data_Baseline!O37=0,SMALL(Data_Baseline!$C37:$AZ37,COUNTIF(Data_Baseline!$C37:$AZ37,0)+1)/MAX(Data_Baseline!$C37:$AZ37),Data_Baseline!O37/MAX(Data_Baseline!$C37:$AZ37))),IF(P$3&lt;=$B$2,SMALL(Data_Baseline!$C37:$AZ37,COUNTIF(Data_Baseline!$C37:$AZ37,0)+1),IF(Data_Baseline!O37=0,SMALL(Data_Baseline!$C37:$AZ37,COUNTIF(Data_Baseline!$C37:$AZ37,0)+1),Data_Baseline!O37)))),"")</f>
        <v>2.2856435181327849E-4</v>
      </c>
      <c r="Q37" s="79">
        <f ca="1">IFERROR(IF(Data_Baseline!P37="","",IF($C$3="On",IF(Q$3&lt;=$B$2,SMALL(Data_Baseline!$C37:$AZ37,COUNTIF(Data_Baseline!$C37:$AZ37,0)+1)/MAX(Data_Baseline!$C37:$AZ37),IF(Data_Baseline!P37=0,SMALL(Data_Baseline!$C37:$AZ37,COUNTIF(Data_Baseline!$C37:$AZ37,0)+1)/MAX(Data_Baseline!$C37:$AZ37),Data_Baseline!P37/MAX(Data_Baseline!$C37:$AZ37))),IF(Q$3&lt;=$B$2,SMALL(Data_Baseline!$C37:$AZ37,COUNTIF(Data_Baseline!$C37:$AZ37,0)+1),IF(Data_Baseline!P37=0,SMALL(Data_Baseline!$C37:$AZ37,COUNTIF(Data_Baseline!$C37:$AZ37,0)+1),Data_Baseline!P37)))),"")</f>
        <v>2.2856435181327849E-4</v>
      </c>
      <c r="R37" s="79">
        <f ca="1">IFERROR(IF(Data_Baseline!Q37="","",IF($C$3="On",IF(R$3&lt;=$B$2,SMALL(Data_Baseline!$C37:$AZ37,COUNTIF(Data_Baseline!$C37:$AZ37,0)+1)/MAX(Data_Baseline!$C37:$AZ37),IF(Data_Baseline!Q37=0,SMALL(Data_Baseline!$C37:$AZ37,COUNTIF(Data_Baseline!$C37:$AZ37,0)+1)/MAX(Data_Baseline!$C37:$AZ37),Data_Baseline!Q37/MAX(Data_Baseline!$C37:$AZ37))),IF(R$3&lt;=$B$2,SMALL(Data_Baseline!$C37:$AZ37,COUNTIF(Data_Baseline!$C37:$AZ37,0)+1),IF(Data_Baseline!Q37=0,SMALL(Data_Baseline!$C37:$AZ37,COUNTIF(Data_Baseline!$C37:$AZ37,0)+1),Data_Baseline!Q37)))),"")</f>
        <v>2.2856435181327849E-4</v>
      </c>
      <c r="S37" s="79">
        <f ca="1">IFERROR(IF(Data_Baseline!R37="","",IF($C$3="On",IF(S$3&lt;=$B$2,SMALL(Data_Baseline!$C37:$AZ37,COUNTIF(Data_Baseline!$C37:$AZ37,0)+1)/MAX(Data_Baseline!$C37:$AZ37),IF(Data_Baseline!R37=0,SMALL(Data_Baseline!$C37:$AZ37,COUNTIF(Data_Baseline!$C37:$AZ37,0)+1)/MAX(Data_Baseline!$C37:$AZ37),Data_Baseline!R37/MAX(Data_Baseline!$C37:$AZ37))),IF(S$3&lt;=$B$2,SMALL(Data_Baseline!$C37:$AZ37,COUNTIF(Data_Baseline!$C37:$AZ37,0)+1),IF(Data_Baseline!R37=0,SMALL(Data_Baseline!$C37:$AZ37,COUNTIF(Data_Baseline!$C37:$AZ37,0)+1),Data_Baseline!R37)))),"")</f>
        <v>2.2856435181327849E-4</v>
      </c>
      <c r="T37" s="79">
        <f ca="1">IFERROR(IF(Data_Baseline!S37="","",IF($C$3="On",IF(T$3&lt;=$B$2,SMALL(Data_Baseline!$C37:$AZ37,COUNTIF(Data_Baseline!$C37:$AZ37,0)+1)/MAX(Data_Baseline!$C37:$AZ37),IF(Data_Baseline!S37=0,SMALL(Data_Baseline!$C37:$AZ37,COUNTIF(Data_Baseline!$C37:$AZ37,0)+1)/MAX(Data_Baseline!$C37:$AZ37),Data_Baseline!S37/MAX(Data_Baseline!$C37:$AZ37))),IF(T$3&lt;=$B$2,SMALL(Data_Baseline!$C37:$AZ37,COUNTIF(Data_Baseline!$C37:$AZ37,0)+1),IF(Data_Baseline!S37=0,SMALL(Data_Baseline!$C37:$AZ37,COUNTIF(Data_Baseline!$C37:$AZ37,0)+1),Data_Baseline!S37)))),"")</f>
        <v>2.2856435181327849E-4</v>
      </c>
      <c r="U37" s="79">
        <f ca="1">IFERROR(IF(Data_Baseline!T37="","",IF($C$3="On",IF(U$3&lt;=$B$2,SMALL(Data_Baseline!$C37:$AZ37,COUNTIF(Data_Baseline!$C37:$AZ37,0)+1)/MAX(Data_Baseline!$C37:$AZ37),IF(Data_Baseline!T37=0,SMALL(Data_Baseline!$C37:$AZ37,COUNTIF(Data_Baseline!$C37:$AZ37,0)+1)/MAX(Data_Baseline!$C37:$AZ37),Data_Baseline!T37/MAX(Data_Baseline!$C37:$AZ37))),IF(U$3&lt;=$B$2,SMALL(Data_Baseline!$C37:$AZ37,COUNTIF(Data_Baseline!$C37:$AZ37,0)+1),IF(Data_Baseline!T37=0,SMALL(Data_Baseline!$C37:$AZ37,COUNTIF(Data_Baseline!$C37:$AZ37,0)+1),Data_Baseline!T37)))),"")</f>
        <v>2.2856435181327849E-4</v>
      </c>
      <c r="V37" s="79">
        <f ca="1">IFERROR(IF(Data_Baseline!U37="","",IF($C$3="On",IF(V$3&lt;=$B$2,SMALL(Data_Baseline!$C37:$AZ37,COUNTIF(Data_Baseline!$C37:$AZ37,0)+1)/MAX(Data_Baseline!$C37:$AZ37),IF(Data_Baseline!U37=0,SMALL(Data_Baseline!$C37:$AZ37,COUNTIF(Data_Baseline!$C37:$AZ37,0)+1)/MAX(Data_Baseline!$C37:$AZ37),Data_Baseline!U37/MAX(Data_Baseline!$C37:$AZ37))),IF(V$3&lt;=$B$2,SMALL(Data_Baseline!$C37:$AZ37,COUNTIF(Data_Baseline!$C37:$AZ37,0)+1),IF(Data_Baseline!U37=0,SMALL(Data_Baseline!$C37:$AZ37,COUNTIF(Data_Baseline!$C37:$AZ37,0)+1),Data_Baseline!U37)))),"")</f>
        <v>2.2856435181327849E-4</v>
      </c>
      <c r="W37" s="79">
        <f ca="1">IFERROR(IF(Data_Baseline!V37="","",IF($C$3="On",IF(W$3&lt;=$B$2,SMALL(Data_Baseline!$C37:$AZ37,COUNTIF(Data_Baseline!$C37:$AZ37,0)+1)/MAX(Data_Baseline!$C37:$AZ37),IF(Data_Baseline!V37=0,SMALL(Data_Baseline!$C37:$AZ37,COUNTIF(Data_Baseline!$C37:$AZ37,0)+1)/MAX(Data_Baseline!$C37:$AZ37),Data_Baseline!V37/MAX(Data_Baseline!$C37:$AZ37))),IF(W$3&lt;=$B$2,SMALL(Data_Baseline!$C37:$AZ37,COUNTIF(Data_Baseline!$C37:$AZ37,0)+1),IF(Data_Baseline!V37=0,SMALL(Data_Baseline!$C37:$AZ37,COUNTIF(Data_Baseline!$C37:$AZ37,0)+1),Data_Baseline!V37)))),"")</f>
        <v>2.2856435181327849E-4</v>
      </c>
      <c r="X37" s="79">
        <f ca="1">IFERROR(IF(Data_Baseline!W37="","",IF($C$3="On",IF(X$3&lt;=$B$2,SMALL(Data_Baseline!$C37:$AZ37,COUNTIF(Data_Baseline!$C37:$AZ37,0)+1)/MAX(Data_Baseline!$C37:$AZ37),IF(Data_Baseline!W37=0,SMALL(Data_Baseline!$C37:$AZ37,COUNTIF(Data_Baseline!$C37:$AZ37,0)+1)/MAX(Data_Baseline!$C37:$AZ37),Data_Baseline!W37/MAX(Data_Baseline!$C37:$AZ37))),IF(X$3&lt;=$B$2,SMALL(Data_Baseline!$C37:$AZ37,COUNTIF(Data_Baseline!$C37:$AZ37,0)+1),IF(Data_Baseline!W37=0,SMALL(Data_Baseline!$C37:$AZ37,COUNTIF(Data_Baseline!$C37:$AZ37,0)+1),Data_Baseline!W37)))),"")</f>
        <v>3.2978227950853584E-3</v>
      </c>
      <c r="Y37" s="79">
        <f ca="1">IFERROR(IF(Data_Baseline!X37="","",IF($C$3="On",IF(Y$3&lt;=$B$2,SMALL(Data_Baseline!$C37:$AZ37,COUNTIF(Data_Baseline!$C37:$AZ37,0)+1)/MAX(Data_Baseline!$C37:$AZ37),IF(Data_Baseline!X37=0,SMALL(Data_Baseline!$C37:$AZ37,COUNTIF(Data_Baseline!$C37:$AZ37,0)+1)/MAX(Data_Baseline!$C37:$AZ37),Data_Baseline!X37/MAX(Data_Baseline!$C37:$AZ37))),IF(Y$3&lt;=$B$2,SMALL(Data_Baseline!$C37:$AZ37,COUNTIF(Data_Baseline!$C37:$AZ37,0)+1),IF(Data_Baseline!X37=0,SMALL(Data_Baseline!$C37:$AZ37,COUNTIF(Data_Baseline!$C37:$AZ37,0)+1),Data_Baseline!X37)))),"")</f>
        <v>1.03146547155468E-2</v>
      </c>
      <c r="Z37" s="79">
        <f ca="1">IFERROR(IF(Data_Baseline!Y37="","",IF($C$3="On",IF(Z$3&lt;=$B$2,SMALL(Data_Baseline!$C37:$AZ37,COUNTIF(Data_Baseline!$C37:$AZ37,0)+1)/MAX(Data_Baseline!$C37:$AZ37),IF(Data_Baseline!Y37=0,SMALL(Data_Baseline!$C37:$AZ37,COUNTIF(Data_Baseline!$C37:$AZ37,0)+1)/MAX(Data_Baseline!$C37:$AZ37),Data_Baseline!Y37/MAX(Data_Baseline!$C37:$AZ37))),IF(Z$3&lt;=$B$2,SMALL(Data_Baseline!$C37:$AZ37,COUNTIF(Data_Baseline!$C37:$AZ37,0)+1),IF(Data_Baseline!Y37=0,SMALL(Data_Baseline!$C37:$AZ37,COUNTIF(Data_Baseline!$C37:$AZ37,0)+1),Data_Baseline!Y37)))),"")</f>
        <v>2.1603859493708653E-2</v>
      </c>
      <c r="AA37" s="79">
        <f ca="1">IFERROR(IF(Data_Baseline!Z37="","",IF($C$3="On",IF(AA$3&lt;=$B$2,SMALL(Data_Baseline!$C37:$AZ37,COUNTIF(Data_Baseline!$C37:$AZ37,0)+1)/MAX(Data_Baseline!$C37:$AZ37),IF(Data_Baseline!Z37=0,SMALL(Data_Baseline!$C37:$AZ37,COUNTIF(Data_Baseline!$C37:$AZ37,0)+1)/MAX(Data_Baseline!$C37:$AZ37),Data_Baseline!Z37/MAX(Data_Baseline!$C37:$AZ37))),IF(AA$3&lt;=$B$2,SMALL(Data_Baseline!$C37:$AZ37,COUNTIF(Data_Baseline!$C37:$AZ37,0)+1),IF(Data_Baseline!Z37=0,SMALL(Data_Baseline!$C37:$AZ37,COUNTIF(Data_Baseline!$C37:$AZ37,0)+1),Data_Baseline!Z37)))),"")</f>
        <v>4.0861809758568637E-2</v>
      </c>
      <c r="AB37" s="79">
        <f ca="1">IFERROR(IF(Data_Baseline!AA37="","",IF($C$3="On",IF(AB$3&lt;=$B$2,SMALL(Data_Baseline!$C37:$AZ37,COUNTIF(Data_Baseline!$C37:$AZ37,0)+1)/MAX(Data_Baseline!$C37:$AZ37),IF(Data_Baseline!AA37=0,SMALL(Data_Baseline!$C37:$AZ37,COUNTIF(Data_Baseline!$C37:$AZ37,0)+1)/MAX(Data_Baseline!$C37:$AZ37),Data_Baseline!AA37/MAX(Data_Baseline!$C37:$AZ37))),IF(AB$3&lt;=$B$2,SMALL(Data_Baseline!$C37:$AZ37,COUNTIF(Data_Baseline!$C37:$AZ37,0)+1),IF(Data_Baseline!AA37=0,SMALL(Data_Baseline!$C37:$AZ37,COUNTIF(Data_Baseline!$C37:$AZ37,0)+1),Data_Baseline!AA37)))),"")</f>
        <v>7.3121194981839638E-2</v>
      </c>
      <c r="AC37" s="79">
        <f ca="1">IFERROR(IF(Data_Baseline!AB37="","",IF($C$3="On",IF(AC$3&lt;=$B$2,SMALL(Data_Baseline!$C37:$AZ37,COUNTIF(Data_Baseline!$C37:$AZ37,0)+1)/MAX(Data_Baseline!$C37:$AZ37),IF(Data_Baseline!AB37=0,SMALL(Data_Baseline!$C37:$AZ37,COUNTIF(Data_Baseline!$C37:$AZ37,0)+1)/MAX(Data_Baseline!$C37:$AZ37),Data_Baseline!AB37/MAX(Data_Baseline!$C37:$AZ37))),IF(AC$3&lt;=$B$2,SMALL(Data_Baseline!$C37:$AZ37,COUNTIF(Data_Baseline!$C37:$AZ37,0)+1),IF(Data_Baseline!AB37=0,SMALL(Data_Baseline!$C37:$AZ37,COUNTIF(Data_Baseline!$C37:$AZ37,0)+1),Data_Baseline!AB37)))),"")</f>
        <v>0.124318443147014</v>
      </c>
      <c r="AD37" s="79">
        <f ca="1">IFERROR(IF(Data_Baseline!AC37="","",IF($C$3="On",IF(AD$3&lt;=$B$2,SMALL(Data_Baseline!$C37:$AZ37,COUNTIF(Data_Baseline!$C37:$AZ37,0)+1)/MAX(Data_Baseline!$C37:$AZ37),IF(Data_Baseline!AC37=0,SMALL(Data_Baseline!$C37:$AZ37,COUNTIF(Data_Baseline!$C37:$AZ37,0)+1)/MAX(Data_Baseline!$C37:$AZ37),Data_Baseline!AC37/MAX(Data_Baseline!$C37:$AZ37))),IF(AD$3&lt;=$B$2,SMALL(Data_Baseline!$C37:$AZ37,COUNTIF(Data_Baseline!$C37:$AZ37,0)+1),IF(Data_Baseline!AC37=0,SMALL(Data_Baseline!$C37:$AZ37,COUNTIF(Data_Baseline!$C37:$AZ37,0)+1),Data_Baseline!AC37)))),"")</f>
        <v>0.20181138033673837</v>
      </c>
      <c r="AE37" s="79">
        <f ca="1">IFERROR(IF(Data_Baseline!AD37="","",IF($C$3="On",IF(AE$3&lt;=$B$2,SMALL(Data_Baseline!$C37:$AZ37,COUNTIF(Data_Baseline!$C37:$AZ37,0)+1)/MAX(Data_Baseline!$C37:$AZ37),IF(Data_Baseline!AD37=0,SMALL(Data_Baseline!$C37:$AZ37,COUNTIF(Data_Baseline!$C37:$AZ37,0)+1)/MAX(Data_Baseline!$C37:$AZ37),Data_Baseline!AD37/MAX(Data_Baseline!$C37:$AZ37))),IF(AE$3&lt;=$B$2,SMALL(Data_Baseline!$C37:$AZ37,COUNTIF(Data_Baseline!$C37:$AZ37,0)+1),IF(Data_Baseline!AD37=0,SMALL(Data_Baseline!$C37:$AZ37,COUNTIF(Data_Baseline!$C37:$AZ37,0)+1),Data_Baseline!AD37)))),"")</f>
        <v>0.30817182839729124</v>
      </c>
      <c r="AF37" s="79">
        <f ca="1">IFERROR(IF(Data_Baseline!AE37="","",IF($C$3="On",IF(AF$3&lt;=$B$2,SMALL(Data_Baseline!$C37:$AZ37,COUNTIF(Data_Baseline!$C37:$AZ37,0)+1)/MAX(Data_Baseline!$C37:$AZ37),IF(Data_Baseline!AE37=0,SMALL(Data_Baseline!$C37:$AZ37,COUNTIF(Data_Baseline!$C37:$AZ37,0)+1)/MAX(Data_Baseline!$C37:$AZ37),Data_Baseline!AE37/MAX(Data_Baseline!$C37:$AZ37))),IF(AF$3&lt;=$B$2,SMALL(Data_Baseline!$C37:$AZ37,COUNTIF(Data_Baseline!$C37:$AZ37,0)+1),IF(Data_Baseline!AE37=0,SMALL(Data_Baseline!$C37:$AZ37,COUNTIF(Data_Baseline!$C37:$AZ37,0)+1),Data_Baseline!AE37)))),"")</f>
        <v>0.43706791637407982</v>
      </c>
      <c r="AG37" s="79">
        <f ca="1">IFERROR(IF(Data_Baseline!AF37="","",IF($C$3="On",IF(AG$3&lt;=$B$2,SMALL(Data_Baseline!$C37:$AZ37,COUNTIF(Data_Baseline!$C37:$AZ37,0)+1)/MAX(Data_Baseline!$C37:$AZ37),IF(Data_Baseline!AF37=0,SMALL(Data_Baseline!$C37:$AZ37,COUNTIF(Data_Baseline!$C37:$AZ37,0)+1)/MAX(Data_Baseline!$C37:$AZ37),Data_Baseline!AF37/MAX(Data_Baseline!$C37:$AZ37))),IF(AG$3&lt;=$B$2,SMALL(Data_Baseline!$C37:$AZ37,COUNTIF(Data_Baseline!$C37:$AZ37,0)+1),IF(Data_Baseline!AF37=0,SMALL(Data_Baseline!$C37:$AZ37,COUNTIF(Data_Baseline!$C37:$AZ37,0)+1),Data_Baseline!AF37)))),"")</f>
        <v>0.57096379706443079</v>
      </c>
      <c r="AH37" s="79">
        <f ca="1">IFERROR(IF(Data_Baseline!AG37="","",IF($C$3="On",IF(AH$3&lt;=$B$2,SMALL(Data_Baseline!$C37:$AZ37,COUNTIF(Data_Baseline!$C37:$AZ37,0)+1)/MAX(Data_Baseline!$C37:$AZ37),IF(Data_Baseline!AG37=0,SMALL(Data_Baseline!$C37:$AZ37,COUNTIF(Data_Baseline!$C37:$AZ37,0)+1)/MAX(Data_Baseline!$C37:$AZ37),Data_Baseline!AG37/MAX(Data_Baseline!$C37:$AZ37))),IF(AH$3&lt;=$B$2,SMALL(Data_Baseline!$C37:$AZ37,COUNTIF(Data_Baseline!$C37:$AZ37,0)+1),IF(Data_Baseline!AG37=0,SMALL(Data_Baseline!$C37:$AZ37,COUNTIF(Data_Baseline!$C37:$AZ37,0)+1),Data_Baseline!AG37)))),"")</f>
        <v>0.68880270258486342</v>
      </c>
      <c r="AI37" s="79">
        <f ca="1">IFERROR(IF(Data_Baseline!AH37="","",IF($C$3="On",IF(AI$3&lt;=$B$2,SMALL(Data_Baseline!$C37:$AZ37,COUNTIF(Data_Baseline!$C37:$AZ37,0)+1)/MAX(Data_Baseline!$C37:$AZ37),IF(Data_Baseline!AH37=0,SMALL(Data_Baseline!$C37:$AZ37,COUNTIF(Data_Baseline!$C37:$AZ37,0)+1)/MAX(Data_Baseline!$C37:$AZ37),Data_Baseline!AH37/MAX(Data_Baseline!$C37:$AZ37))),IF(AI$3&lt;=$B$2,SMALL(Data_Baseline!$C37:$AZ37,COUNTIF(Data_Baseline!$C37:$AZ37,0)+1),IF(Data_Baseline!AH37=0,SMALL(Data_Baseline!$C37:$AZ37,COUNTIF(Data_Baseline!$C37:$AZ37,0)+1),Data_Baseline!AH37)))),"")</f>
        <v>0.77780920658395369</v>
      </c>
      <c r="AJ37" s="79">
        <f ca="1">IFERROR(IF(Data_Baseline!AI37="","",IF($C$3="On",IF(AJ$3&lt;=$B$2,SMALL(Data_Baseline!$C37:$AZ37,COUNTIF(Data_Baseline!$C37:$AZ37,0)+1)/MAX(Data_Baseline!$C37:$AZ37),IF(Data_Baseline!AI37=0,SMALL(Data_Baseline!$C37:$AZ37,COUNTIF(Data_Baseline!$C37:$AZ37,0)+1)/MAX(Data_Baseline!$C37:$AZ37),Data_Baseline!AI37/MAX(Data_Baseline!$C37:$AZ37))),IF(AJ$3&lt;=$B$2,SMALL(Data_Baseline!$C37:$AZ37,COUNTIF(Data_Baseline!$C37:$AZ37,0)+1),IF(Data_Baseline!AI37=0,SMALL(Data_Baseline!$C37:$AZ37,COUNTIF(Data_Baseline!$C37:$AZ37,0)+1),Data_Baseline!AI37)))),"")</f>
        <v>0.83851896670158499</v>
      </c>
      <c r="AK37" s="79">
        <f ca="1">IFERROR(IF(Data_Baseline!AJ37="","",IF($C$3="On",IF(AK$3&lt;=$B$2,SMALL(Data_Baseline!$C37:$AZ37,COUNTIF(Data_Baseline!$C37:$AZ37,0)+1)/MAX(Data_Baseline!$C37:$AZ37),IF(Data_Baseline!AJ37=0,SMALL(Data_Baseline!$C37:$AZ37,COUNTIF(Data_Baseline!$C37:$AZ37,0)+1)/MAX(Data_Baseline!$C37:$AZ37),Data_Baseline!AJ37/MAX(Data_Baseline!$C37:$AZ37))),IF(AK$3&lt;=$B$2,SMALL(Data_Baseline!$C37:$AZ37,COUNTIF(Data_Baseline!$C37:$AZ37,0)+1),IF(Data_Baseline!AJ37=0,SMALL(Data_Baseline!$C37:$AZ37,COUNTIF(Data_Baseline!$C37:$AZ37,0)+1),Data_Baseline!AJ37)))),"")</f>
        <v>0.88036726806361532</v>
      </c>
      <c r="AL37" s="79">
        <f ca="1">IFERROR(IF(Data_Baseline!AK37="","",IF($C$3="On",IF(AL$3&lt;=$B$2,SMALL(Data_Baseline!$C37:$AZ37,COUNTIF(Data_Baseline!$C37:$AZ37,0)+1)/MAX(Data_Baseline!$C37:$AZ37),IF(Data_Baseline!AK37=0,SMALL(Data_Baseline!$C37:$AZ37,COUNTIF(Data_Baseline!$C37:$AZ37,0)+1)/MAX(Data_Baseline!$C37:$AZ37),Data_Baseline!AK37/MAX(Data_Baseline!$C37:$AZ37))),IF(AL$3&lt;=$B$2,SMALL(Data_Baseline!$C37:$AZ37,COUNTIF(Data_Baseline!$C37:$AZ37,0)+1),IF(Data_Baseline!AK37=0,SMALL(Data_Baseline!$C37:$AZ37,COUNTIF(Data_Baseline!$C37:$AZ37,0)+1),Data_Baseline!AK37)))),"")</f>
        <v>0.91241585973573158</v>
      </c>
      <c r="AM37" s="79">
        <f ca="1">IFERROR(IF(Data_Baseline!AL37="","",IF($C$3="On",IF(AM$3&lt;=$B$2,SMALL(Data_Baseline!$C37:$AZ37,COUNTIF(Data_Baseline!$C37:$AZ37,0)+1)/MAX(Data_Baseline!$C37:$AZ37),IF(Data_Baseline!AL37=0,SMALL(Data_Baseline!$C37:$AZ37,COUNTIF(Data_Baseline!$C37:$AZ37,0)+1)/MAX(Data_Baseline!$C37:$AZ37),Data_Baseline!AL37/MAX(Data_Baseline!$C37:$AZ37))),IF(AM$3&lt;=$B$2,SMALL(Data_Baseline!$C37:$AZ37,COUNTIF(Data_Baseline!$C37:$AZ37,0)+1),IF(Data_Baseline!AL37=0,SMALL(Data_Baseline!$C37:$AZ37,COUNTIF(Data_Baseline!$C37:$AZ37,0)+1),Data_Baseline!AL37)))),"")</f>
        <v>0.9398278165558196</v>
      </c>
      <c r="AN37" s="79">
        <f ca="1">IFERROR(IF(Data_Baseline!AM37="","",IF($C$3="On",IF(AN$3&lt;=$B$2,SMALL(Data_Baseline!$C37:$AZ37,COUNTIF(Data_Baseline!$C37:$AZ37,0)+1)/MAX(Data_Baseline!$C37:$AZ37),IF(Data_Baseline!AM37=0,SMALL(Data_Baseline!$C37:$AZ37,COUNTIF(Data_Baseline!$C37:$AZ37,0)+1)/MAX(Data_Baseline!$C37:$AZ37),Data_Baseline!AM37/MAX(Data_Baseline!$C37:$AZ37))),IF(AN$3&lt;=$B$2,SMALL(Data_Baseline!$C37:$AZ37,COUNTIF(Data_Baseline!$C37:$AZ37,0)+1),IF(Data_Baseline!AM37=0,SMALL(Data_Baseline!$C37:$AZ37,COUNTIF(Data_Baseline!$C37:$AZ37,0)+1),Data_Baseline!AM37)))),"")</f>
        <v>0.96164686386353182</v>
      </c>
      <c r="AO37" s="79">
        <f ca="1">IFERROR(IF(Data_Baseline!AN37="","",IF($C$3="On",IF(AO$3&lt;=$B$2,SMALL(Data_Baseline!$C37:$AZ37,COUNTIF(Data_Baseline!$C37:$AZ37,0)+1)/MAX(Data_Baseline!$C37:$AZ37),IF(Data_Baseline!AN37=0,SMALL(Data_Baseline!$C37:$AZ37,COUNTIF(Data_Baseline!$C37:$AZ37,0)+1)/MAX(Data_Baseline!$C37:$AZ37),Data_Baseline!AN37/MAX(Data_Baseline!$C37:$AZ37))),IF(AO$3&lt;=$B$2,SMALL(Data_Baseline!$C37:$AZ37,COUNTIF(Data_Baseline!$C37:$AZ37,0)+1),IF(Data_Baseline!AN37=0,SMALL(Data_Baseline!$C37:$AZ37,COUNTIF(Data_Baseline!$C37:$AZ37,0)+1),Data_Baseline!AN37)))),"")</f>
        <v>0.97920066844371545</v>
      </c>
      <c r="AP37" s="79">
        <f ca="1">IFERROR(IF(Data_Baseline!AO37="","",IF($C$3="On",IF(AP$3&lt;=$B$2,SMALL(Data_Baseline!$C37:$AZ37,COUNTIF(Data_Baseline!$C37:$AZ37,0)+1)/MAX(Data_Baseline!$C37:$AZ37),IF(Data_Baseline!AO37=0,SMALL(Data_Baseline!$C37:$AZ37,COUNTIF(Data_Baseline!$C37:$AZ37,0)+1)/MAX(Data_Baseline!$C37:$AZ37),Data_Baseline!AO37/MAX(Data_Baseline!$C37:$AZ37))),IF(AP$3&lt;=$B$2,SMALL(Data_Baseline!$C37:$AZ37,COUNTIF(Data_Baseline!$C37:$AZ37,0)+1),IF(Data_Baseline!AO37=0,SMALL(Data_Baseline!$C37:$AZ37,COUNTIF(Data_Baseline!$C37:$AZ37,0)+1),Data_Baseline!AO37)))),"")</f>
        <v>0.99323726327448714</v>
      </c>
      <c r="AQ37" s="79">
        <f ca="1">IFERROR(IF(Data_Baseline!AP37="","",IF($C$3="On",IF(AQ$3&lt;=$B$2,SMALL(Data_Baseline!$C37:$AZ37,COUNTIF(Data_Baseline!$C37:$AZ37,0)+1)/MAX(Data_Baseline!$C37:$AZ37),IF(Data_Baseline!AP37=0,SMALL(Data_Baseline!$C37:$AZ37,COUNTIF(Data_Baseline!$C37:$AZ37,0)+1)/MAX(Data_Baseline!$C37:$AZ37),Data_Baseline!AP37/MAX(Data_Baseline!$C37:$AZ37))),IF(AQ$3&lt;=$B$2,SMALL(Data_Baseline!$C37:$AZ37,COUNTIF(Data_Baseline!$C37:$AZ37,0)+1),IF(Data_Baseline!AP37=0,SMALL(Data_Baseline!$C37:$AZ37,COUNTIF(Data_Baseline!$C37:$AZ37,0)+1),Data_Baseline!AP37)))),"")</f>
        <v>1</v>
      </c>
      <c r="AR37" s="79" t="str">
        <f>IFERROR(IF(Data_Baseline!AQ37="","",IF($C$3="On",IF(AR$3&lt;=$B$2,SMALL(Data_Baseline!$C37:$AZ37,COUNTIF(Data_Baseline!$C37:$AZ37,0)+1)/MAX(Data_Baseline!$C37:$AZ37),IF(Data_Baseline!AQ37=0,SMALL(Data_Baseline!$C37:$AZ37,COUNTIF(Data_Baseline!$C37:$AZ37,0)+1)/MAX(Data_Baseline!$C37:$AZ37),Data_Baseline!AQ37/MAX(Data_Baseline!$C37:$AZ37))),IF(AR$3&lt;=$B$2,SMALL(Data_Baseline!$C37:$AZ37,COUNTIF(Data_Baseline!$C37:$AZ37,0)+1),IF(Data_Baseline!AQ37=0,SMALL(Data_Baseline!$C37:$AZ37,COUNTIF(Data_Baseline!$C37:$AZ37,0)+1),Data_Baseline!AQ37)))),"")</f>
        <v/>
      </c>
      <c r="AS37" s="79" t="str">
        <f>IFERROR(IF(Data_Baseline!AR37="","",IF($C$3="On",IF(AS$3&lt;=$B$2,SMALL(Data_Baseline!$C37:$AZ37,COUNTIF(Data_Baseline!$C37:$AZ37,0)+1)/MAX(Data_Baseline!$C37:$AZ37),IF(Data_Baseline!AR37=0,SMALL(Data_Baseline!$C37:$AZ37,COUNTIF(Data_Baseline!$C37:$AZ37,0)+1)/MAX(Data_Baseline!$C37:$AZ37),Data_Baseline!AR37/MAX(Data_Baseline!$C37:$AZ37))),IF(AS$3&lt;=$B$2,SMALL(Data_Baseline!$C37:$AZ37,COUNTIF(Data_Baseline!$C37:$AZ37,0)+1),IF(Data_Baseline!AR37=0,SMALL(Data_Baseline!$C37:$AZ37,COUNTIF(Data_Baseline!$C37:$AZ37,0)+1),Data_Baseline!AR37)))),"")</f>
        <v/>
      </c>
      <c r="AT37" s="79" t="str">
        <f>IFERROR(IF(Data_Baseline!AS37="","",IF($C$3="On",IF(AT$3&lt;=$B$2,SMALL(Data_Baseline!$C37:$AZ37,COUNTIF(Data_Baseline!$C37:$AZ37,0)+1)/MAX(Data_Baseline!$C37:$AZ37),IF(Data_Baseline!AS37=0,SMALL(Data_Baseline!$C37:$AZ37,COUNTIF(Data_Baseline!$C37:$AZ37,0)+1)/MAX(Data_Baseline!$C37:$AZ37),Data_Baseline!AS37/MAX(Data_Baseline!$C37:$AZ37))),IF(AT$3&lt;=$B$2,SMALL(Data_Baseline!$C37:$AZ37,COUNTIF(Data_Baseline!$C37:$AZ37,0)+1),IF(Data_Baseline!AS37=0,SMALL(Data_Baseline!$C37:$AZ37,COUNTIF(Data_Baseline!$C37:$AZ37,0)+1),Data_Baseline!AS37)))),"")</f>
        <v/>
      </c>
      <c r="AU37" s="79" t="str">
        <f>IFERROR(IF(Data_Baseline!AT37="","",IF($C$3="On",IF(AU$3&lt;=$B$2,SMALL(Data_Baseline!$C37:$AZ37,COUNTIF(Data_Baseline!$C37:$AZ37,0)+1)/MAX(Data_Baseline!$C37:$AZ37),IF(Data_Baseline!AT37=0,SMALL(Data_Baseline!$C37:$AZ37,COUNTIF(Data_Baseline!$C37:$AZ37,0)+1)/MAX(Data_Baseline!$C37:$AZ37),Data_Baseline!AT37/MAX(Data_Baseline!$C37:$AZ37))),IF(AU$3&lt;=$B$2,SMALL(Data_Baseline!$C37:$AZ37,COUNTIF(Data_Baseline!$C37:$AZ37,0)+1),IF(Data_Baseline!AT37=0,SMALL(Data_Baseline!$C37:$AZ37,COUNTIF(Data_Baseline!$C37:$AZ37,0)+1),Data_Baseline!AT37)))),"")</f>
        <v/>
      </c>
      <c r="AV37" s="79" t="str">
        <f>IFERROR(IF(Data_Baseline!AU37="","",IF($C$3="On",IF(AV$3&lt;=$B$2,SMALL(Data_Baseline!$C37:$AZ37,COUNTIF(Data_Baseline!$C37:$AZ37,0)+1)/MAX(Data_Baseline!$C37:$AZ37),IF(Data_Baseline!AU37=0,SMALL(Data_Baseline!$C37:$AZ37,COUNTIF(Data_Baseline!$C37:$AZ37,0)+1)/MAX(Data_Baseline!$C37:$AZ37),Data_Baseline!AU37/MAX(Data_Baseline!$C37:$AZ37))),IF(AV$3&lt;=$B$2,SMALL(Data_Baseline!$C37:$AZ37,COUNTIF(Data_Baseline!$C37:$AZ37,0)+1),IF(Data_Baseline!AU37=0,SMALL(Data_Baseline!$C37:$AZ37,COUNTIF(Data_Baseline!$C37:$AZ37,0)+1),Data_Baseline!AU37)))),"")</f>
        <v/>
      </c>
      <c r="AW37" s="79" t="str">
        <f>IFERROR(IF(Data_Baseline!AV37="","",IF($C$3="On",IF(AW$3&lt;=$B$2,SMALL(Data_Baseline!$C37:$AZ37,COUNTIF(Data_Baseline!$C37:$AZ37,0)+1)/MAX(Data_Baseline!$C37:$AZ37),IF(Data_Baseline!AV37=0,SMALL(Data_Baseline!$C37:$AZ37,COUNTIF(Data_Baseline!$C37:$AZ37,0)+1)/MAX(Data_Baseline!$C37:$AZ37),Data_Baseline!AV37/MAX(Data_Baseline!$C37:$AZ37))),IF(AW$3&lt;=$B$2,SMALL(Data_Baseline!$C37:$AZ37,COUNTIF(Data_Baseline!$C37:$AZ37,0)+1),IF(Data_Baseline!AV37=0,SMALL(Data_Baseline!$C37:$AZ37,COUNTIF(Data_Baseline!$C37:$AZ37,0)+1),Data_Baseline!AV37)))),"")</f>
        <v/>
      </c>
      <c r="AX37" s="79" t="str">
        <f>IFERROR(IF(Data_Baseline!AW37="","",IF($C$3="On",IF(AX$3&lt;=$B$2,SMALL(Data_Baseline!$C37:$AZ37,COUNTIF(Data_Baseline!$C37:$AZ37,0)+1)/MAX(Data_Baseline!$C37:$AZ37),IF(Data_Baseline!AW37=0,SMALL(Data_Baseline!$C37:$AZ37,COUNTIF(Data_Baseline!$C37:$AZ37,0)+1)/MAX(Data_Baseline!$C37:$AZ37),Data_Baseline!AW37/MAX(Data_Baseline!$C37:$AZ37))),IF(AX$3&lt;=$B$2,SMALL(Data_Baseline!$C37:$AZ37,COUNTIF(Data_Baseline!$C37:$AZ37,0)+1),IF(Data_Baseline!AW37=0,SMALL(Data_Baseline!$C37:$AZ37,COUNTIF(Data_Baseline!$C37:$AZ37,0)+1),Data_Baseline!AW37)))),"")</f>
        <v/>
      </c>
      <c r="AY37" s="79" t="str">
        <f>IFERROR(IF(Data_Baseline!AX37="","",IF($C$3="On",IF(AY$3&lt;=$B$2,SMALL(Data_Baseline!$C37:$AZ37,COUNTIF(Data_Baseline!$C37:$AZ37,0)+1)/MAX(Data_Baseline!$C37:$AZ37),IF(Data_Baseline!AX37=0,SMALL(Data_Baseline!$C37:$AZ37,COUNTIF(Data_Baseline!$C37:$AZ37,0)+1)/MAX(Data_Baseline!$C37:$AZ37),Data_Baseline!AX37/MAX(Data_Baseline!$C37:$AZ37))),IF(AY$3&lt;=$B$2,SMALL(Data_Baseline!$C37:$AZ37,COUNTIF(Data_Baseline!$C37:$AZ37,0)+1),IF(Data_Baseline!AX37=0,SMALL(Data_Baseline!$C37:$AZ37,COUNTIF(Data_Baseline!$C37:$AZ37,0)+1),Data_Baseline!AX37)))),"")</f>
        <v/>
      </c>
      <c r="AZ37" s="79" t="str">
        <f>IFERROR(IF(Data_Baseline!AY37="","",IF($C$3="On",IF(AZ$3&lt;=$B$2,SMALL(Data_Baseline!$C37:$AZ37,COUNTIF(Data_Baseline!$C37:$AZ37,0)+1)/MAX(Data_Baseline!$C37:$AZ37),IF(Data_Baseline!AY37=0,SMALL(Data_Baseline!$C37:$AZ37,COUNTIF(Data_Baseline!$C37:$AZ37,0)+1)/MAX(Data_Baseline!$C37:$AZ37),Data_Baseline!AY37/MAX(Data_Baseline!$C37:$AZ37))),IF(AZ$3&lt;=$B$2,SMALL(Data_Baseline!$C37:$AZ37,COUNTIF(Data_Baseline!$C37:$AZ37,0)+1),IF(Data_Baseline!AY37=0,SMALL(Data_Baseline!$C37:$AZ37,COUNTIF(Data_Baseline!$C37:$AZ37,0)+1),Data_Baseline!AY37)))),"")</f>
        <v/>
      </c>
      <c r="BA37" s="79" t="str">
        <f>IFERROR(IF(Data_Baseline!AZ37="","",IF($C$3="On",IF(BA$3&lt;=$B$2,SMALL(Data_Baseline!$C37:$AZ37,COUNTIF(Data_Baseline!$C37:$AZ37,0)+1)/MAX(Data_Baseline!$C37:$AZ37),IF(Data_Baseline!AZ37=0,SMALL(Data_Baseline!$C37:$AZ37,COUNTIF(Data_Baseline!$C37:$AZ37,0)+1)/MAX(Data_Baseline!$C37:$AZ37),Data_Baseline!AZ37/MAX(Data_Baseline!$C37:$AZ37))),IF(BA$3&lt;=$B$2,SMALL(Data_Baseline!$C37:$AZ37,COUNTIF(Data_Baseline!$C37:$AZ37,0)+1),IF(Data_Baseline!AZ37=0,SMALL(Data_Baseline!$C37:$AZ37,COUNTIF(Data_Baseline!$C37:$AZ37,0)+1),Data_Baseline!AZ37)))),"")</f>
        <v/>
      </c>
      <c r="BB37" s="79">
        <f ca="1">IF(Data_Initial!BA37="",1,0)</f>
        <v>1</v>
      </c>
      <c r="BC37" s="2" t="str">
        <f t="shared" ca="1" si="0"/>
        <v>3N_SodA</v>
      </c>
      <c r="BD37" s="79" t="str">
        <f t="shared" ca="1" si="3"/>
        <v>3N</v>
      </c>
      <c r="BE37" s="79" t="str">
        <f ca="1">Data_Initial!BC37</f>
        <v>SodA</v>
      </c>
      <c r="BF37" s="79" t="str">
        <f ca="1">Data_Initial!BB37</f>
        <v>2_2</v>
      </c>
      <c r="BG37" s="79">
        <f ca="1">IFERROR((INDIRECT("Plate"&amp;Data!A37&amp;"_C!"&amp;CHAR(RIGHT(Data!B37,LEN(Data!B37)-1)+65)&amp;CODE(LEFT(Data!B37,1))-58)),"")</f>
        <v>0</v>
      </c>
      <c r="BH37" s="79" t="str">
        <f ca="1">Data_Initial!BA37</f>
        <v/>
      </c>
      <c r="BI37" s="79">
        <f t="shared" ca="1" si="2"/>
        <v>2.2856435181327849E-4</v>
      </c>
      <c r="BJ37" s="79" t="str">
        <f ca="1">IF(BH37="N",1+MAX($BJ$3:BJ36),"")</f>
        <v/>
      </c>
      <c r="BK37" s="79"/>
      <c r="BL37" s="79"/>
      <c r="BM37" s="79"/>
      <c r="BN37" s="79"/>
      <c r="BO37" s="79"/>
      <c r="BP37" s="79"/>
      <c r="BQ37" s="79"/>
      <c r="BR37" s="79"/>
      <c r="BS37" s="79"/>
      <c r="BT37" s="79"/>
      <c r="BU37" s="79"/>
      <c r="BV37" s="79"/>
      <c r="BW37" s="79"/>
      <c r="BX37" s="79"/>
      <c r="BY37" s="79"/>
      <c r="BZ37" s="79"/>
    </row>
    <row r="38" spans="1:78" x14ac:dyDescent="0.25">
      <c r="A38" s="79">
        <f ca="1">IF(BH38="N","N"&amp;BJ38,IF(BB38=0,"",MAX($A$3:A37)+1))</f>
        <v>35</v>
      </c>
      <c r="B38" s="79" t="str">
        <f ca="1">Data_Initial!A38&amp;C38</f>
        <v>1C5</v>
      </c>
      <c r="C38" s="79" t="str">
        <f ca="1">Data_Initial!B38</f>
        <v>C5</v>
      </c>
      <c r="D38" s="79">
        <f ca="1">IFERROR(IF(Data_Baseline!C38="","",IF($C$3="On",IF(D$3&lt;=$B$2,SMALL(Data_Baseline!$C38:$AZ38,COUNTIF(Data_Baseline!$C38:$AZ38,0)+1)/MAX(Data_Baseline!$C38:$AZ38),IF(Data_Baseline!C38=0,SMALL(Data_Baseline!$C38:$AZ38,COUNTIF(Data_Baseline!$C38:$AZ38,0)+1)/MAX(Data_Baseline!$C38:$AZ38),Data_Baseline!C38/MAX(Data_Baseline!$C38:$AZ38))),IF(D$3&lt;=$B$2,SMALL(Data_Baseline!$C38:$AZ38,COUNTIF(Data_Baseline!$C38:$AZ38,0)+1),IF(Data_Baseline!C38=0,SMALL(Data_Baseline!$C38:$AZ38,COUNTIF(Data_Baseline!$C38:$AZ38,0)+1),Data_Baseline!C38)))),"")</f>
        <v>1.0089401305809239E-3</v>
      </c>
      <c r="E38" s="79">
        <f ca="1">IFERROR(IF(Data_Baseline!D38="","",IF($C$3="On",IF(E$3&lt;=$B$2,SMALL(Data_Baseline!$C38:$AZ38,COUNTIF(Data_Baseline!$C38:$AZ38,0)+1)/MAX(Data_Baseline!$C38:$AZ38),IF(Data_Baseline!D38=0,SMALL(Data_Baseline!$C38:$AZ38,COUNTIF(Data_Baseline!$C38:$AZ38,0)+1)/MAX(Data_Baseline!$C38:$AZ38),Data_Baseline!D38/MAX(Data_Baseline!$C38:$AZ38))),IF(E$3&lt;=$B$2,SMALL(Data_Baseline!$C38:$AZ38,COUNTIF(Data_Baseline!$C38:$AZ38,0)+1),IF(Data_Baseline!D38=0,SMALL(Data_Baseline!$C38:$AZ38,COUNTIF(Data_Baseline!$C38:$AZ38,0)+1),Data_Baseline!D38)))),"")</f>
        <v>1.0089401305809239E-3</v>
      </c>
      <c r="F38" s="79">
        <f ca="1">IFERROR(IF(Data_Baseline!E38="","",IF($C$3="On",IF(F$3&lt;=$B$2,SMALL(Data_Baseline!$C38:$AZ38,COUNTIF(Data_Baseline!$C38:$AZ38,0)+1)/MAX(Data_Baseline!$C38:$AZ38),IF(Data_Baseline!E38=0,SMALL(Data_Baseline!$C38:$AZ38,COUNTIF(Data_Baseline!$C38:$AZ38,0)+1)/MAX(Data_Baseline!$C38:$AZ38),Data_Baseline!E38/MAX(Data_Baseline!$C38:$AZ38))),IF(F$3&lt;=$B$2,SMALL(Data_Baseline!$C38:$AZ38,COUNTIF(Data_Baseline!$C38:$AZ38,0)+1),IF(Data_Baseline!E38=0,SMALL(Data_Baseline!$C38:$AZ38,COUNTIF(Data_Baseline!$C38:$AZ38,0)+1),Data_Baseline!E38)))),"")</f>
        <v>1.0089401305809239E-3</v>
      </c>
      <c r="G38" s="79">
        <f ca="1">IFERROR(IF(Data_Baseline!F38="","",IF($C$3="On",IF(G$3&lt;=$B$2,SMALL(Data_Baseline!$C38:$AZ38,COUNTIF(Data_Baseline!$C38:$AZ38,0)+1)/MAX(Data_Baseline!$C38:$AZ38),IF(Data_Baseline!F38=0,SMALL(Data_Baseline!$C38:$AZ38,COUNTIF(Data_Baseline!$C38:$AZ38,0)+1)/MAX(Data_Baseline!$C38:$AZ38),Data_Baseline!F38/MAX(Data_Baseline!$C38:$AZ38))),IF(G$3&lt;=$B$2,SMALL(Data_Baseline!$C38:$AZ38,COUNTIF(Data_Baseline!$C38:$AZ38,0)+1),IF(Data_Baseline!F38=0,SMALL(Data_Baseline!$C38:$AZ38,COUNTIF(Data_Baseline!$C38:$AZ38,0)+1),Data_Baseline!F38)))),"")</f>
        <v>1.0089401305809239E-3</v>
      </c>
      <c r="H38" s="79">
        <f ca="1">IFERROR(IF(Data_Baseline!G38="","",IF($C$3="On",IF(H$3&lt;=$B$2,SMALL(Data_Baseline!$C38:$AZ38,COUNTIF(Data_Baseline!$C38:$AZ38,0)+1)/MAX(Data_Baseline!$C38:$AZ38),IF(Data_Baseline!G38=0,SMALL(Data_Baseline!$C38:$AZ38,COUNTIF(Data_Baseline!$C38:$AZ38,0)+1)/MAX(Data_Baseline!$C38:$AZ38),Data_Baseline!G38/MAX(Data_Baseline!$C38:$AZ38))),IF(H$3&lt;=$B$2,SMALL(Data_Baseline!$C38:$AZ38,COUNTIF(Data_Baseline!$C38:$AZ38,0)+1),IF(Data_Baseline!G38=0,SMALL(Data_Baseline!$C38:$AZ38,COUNTIF(Data_Baseline!$C38:$AZ38,0)+1),Data_Baseline!G38)))),"")</f>
        <v>1.0089401305809239E-3</v>
      </c>
      <c r="I38" s="79">
        <f ca="1">IFERROR(IF(Data_Baseline!H38="","",IF($C$3="On",IF(I$3&lt;=$B$2,SMALL(Data_Baseline!$C38:$AZ38,COUNTIF(Data_Baseline!$C38:$AZ38,0)+1)/MAX(Data_Baseline!$C38:$AZ38),IF(Data_Baseline!H38=0,SMALL(Data_Baseline!$C38:$AZ38,COUNTIF(Data_Baseline!$C38:$AZ38,0)+1)/MAX(Data_Baseline!$C38:$AZ38),Data_Baseline!H38/MAX(Data_Baseline!$C38:$AZ38))),IF(I$3&lt;=$B$2,SMALL(Data_Baseline!$C38:$AZ38,COUNTIF(Data_Baseline!$C38:$AZ38,0)+1),IF(Data_Baseline!H38=0,SMALL(Data_Baseline!$C38:$AZ38,COUNTIF(Data_Baseline!$C38:$AZ38,0)+1),Data_Baseline!H38)))),"")</f>
        <v>1.0089401305809239E-3</v>
      </c>
      <c r="J38" s="79">
        <f ca="1">IFERROR(IF(Data_Baseline!I38="","",IF($C$3="On",IF(J$3&lt;=$B$2,SMALL(Data_Baseline!$C38:$AZ38,COUNTIF(Data_Baseline!$C38:$AZ38,0)+1)/MAX(Data_Baseline!$C38:$AZ38),IF(Data_Baseline!I38=0,SMALL(Data_Baseline!$C38:$AZ38,COUNTIF(Data_Baseline!$C38:$AZ38,0)+1)/MAX(Data_Baseline!$C38:$AZ38),Data_Baseline!I38/MAX(Data_Baseline!$C38:$AZ38))),IF(J$3&lt;=$B$2,SMALL(Data_Baseline!$C38:$AZ38,COUNTIF(Data_Baseline!$C38:$AZ38,0)+1),IF(Data_Baseline!I38=0,SMALL(Data_Baseline!$C38:$AZ38,COUNTIF(Data_Baseline!$C38:$AZ38,0)+1),Data_Baseline!I38)))),"")</f>
        <v>1.0089401305809239E-3</v>
      </c>
      <c r="K38" s="79">
        <f ca="1">IFERROR(IF(Data_Baseline!J38="","",IF($C$3="On",IF(K$3&lt;=$B$2,SMALL(Data_Baseline!$C38:$AZ38,COUNTIF(Data_Baseline!$C38:$AZ38,0)+1)/MAX(Data_Baseline!$C38:$AZ38),IF(Data_Baseline!J38=0,SMALL(Data_Baseline!$C38:$AZ38,COUNTIF(Data_Baseline!$C38:$AZ38,0)+1)/MAX(Data_Baseline!$C38:$AZ38),Data_Baseline!J38/MAX(Data_Baseline!$C38:$AZ38))),IF(K$3&lt;=$B$2,SMALL(Data_Baseline!$C38:$AZ38,COUNTIF(Data_Baseline!$C38:$AZ38,0)+1),IF(Data_Baseline!J38=0,SMALL(Data_Baseline!$C38:$AZ38,COUNTIF(Data_Baseline!$C38:$AZ38,0)+1),Data_Baseline!J38)))),"")</f>
        <v>1.0089401305809239E-3</v>
      </c>
      <c r="L38" s="79">
        <f ca="1">IFERROR(IF(Data_Baseline!K38="","",IF($C$3="On",IF(L$3&lt;=$B$2,SMALL(Data_Baseline!$C38:$AZ38,COUNTIF(Data_Baseline!$C38:$AZ38,0)+1)/MAX(Data_Baseline!$C38:$AZ38),IF(Data_Baseline!K38=0,SMALL(Data_Baseline!$C38:$AZ38,COUNTIF(Data_Baseline!$C38:$AZ38,0)+1)/MAX(Data_Baseline!$C38:$AZ38),Data_Baseline!K38/MAX(Data_Baseline!$C38:$AZ38))),IF(L$3&lt;=$B$2,SMALL(Data_Baseline!$C38:$AZ38,COUNTIF(Data_Baseline!$C38:$AZ38,0)+1),IF(Data_Baseline!K38=0,SMALL(Data_Baseline!$C38:$AZ38,COUNTIF(Data_Baseline!$C38:$AZ38,0)+1),Data_Baseline!K38)))),"")</f>
        <v>1.0089401305809239E-3</v>
      </c>
      <c r="M38" s="79">
        <f ca="1">IFERROR(IF(Data_Baseline!L38="","",IF($C$3="On",IF(M$3&lt;=$B$2,SMALL(Data_Baseline!$C38:$AZ38,COUNTIF(Data_Baseline!$C38:$AZ38,0)+1)/MAX(Data_Baseline!$C38:$AZ38),IF(Data_Baseline!L38=0,SMALL(Data_Baseline!$C38:$AZ38,COUNTIF(Data_Baseline!$C38:$AZ38,0)+1)/MAX(Data_Baseline!$C38:$AZ38),Data_Baseline!L38/MAX(Data_Baseline!$C38:$AZ38))),IF(M$3&lt;=$B$2,SMALL(Data_Baseline!$C38:$AZ38,COUNTIF(Data_Baseline!$C38:$AZ38,0)+1),IF(Data_Baseline!L38=0,SMALL(Data_Baseline!$C38:$AZ38,COUNTIF(Data_Baseline!$C38:$AZ38,0)+1),Data_Baseline!L38)))),"")</f>
        <v>1.0089401305809239E-3</v>
      </c>
      <c r="N38" s="79">
        <f ca="1">IFERROR(IF(Data_Baseline!M38="","",IF($C$3="On",IF(N$3&lt;=$B$2,SMALL(Data_Baseline!$C38:$AZ38,COUNTIF(Data_Baseline!$C38:$AZ38,0)+1)/MAX(Data_Baseline!$C38:$AZ38),IF(Data_Baseline!M38=0,SMALL(Data_Baseline!$C38:$AZ38,COUNTIF(Data_Baseline!$C38:$AZ38,0)+1)/MAX(Data_Baseline!$C38:$AZ38),Data_Baseline!M38/MAX(Data_Baseline!$C38:$AZ38))),IF(N$3&lt;=$B$2,SMALL(Data_Baseline!$C38:$AZ38,COUNTIF(Data_Baseline!$C38:$AZ38,0)+1),IF(Data_Baseline!M38=0,SMALL(Data_Baseline!$C38:$AZ38,COUNTIF(Data_Baseline!$C38:$AZ38,0)+1),Data_Baseline!M38)))),"")</f>
        <v>1.0089401305809239E-3</v>
      </c>
      <c r="O38" s="79">
        <f ca="1">IFERROR(IF(Data_Baseline!N38="","",IF($C$3="On",IF(O$3&lt;=$B$2,SMALL(Data_Baseline!$C38:$AZ38,COUNTIF(Data_Baseline!$C38:$AZ38,0)+1)/MAX(Data_Baseline!$C38:$AZ38),IF(Data_Baseline!N38=0,SMALL(Data_Baseline!$C38:$AZ38,COUNTIF(Data_Baseline!$C38:$AZ38,0)+1)/MAX(Data_Baseline!$C38:$AZ38),Data_Baseline!N38/MAX(Data_Baseline!$C38:$AZ38))),IF(O$3&lt;=$B$2,SMALL(Data_Baseline!$C38:$AZ38,COUNTIF(Data_Baseline!$C38:$AZ38,0)+1),IF(Data_Baseline!N38=0,SMALL(Data_Baseline!$C38:$AZ38,COUNTIF(Data_Baseline!$C38:$AZ38,0)+1),Data_Baseline!N38)))),"")</f>
        <v>1.0089401305809239E-3</v>
      </c>
      <c r="P38" s="79">
        <f ca="1">IFERROR(IF(Data_Baseline!O38="","",IF($C$3="On",IF(P$3&lt;=$B$2,SMALL(Data_Baseline!$C38:$AZ38,COUNTIF(Data_Baseline!$C38:$AZ38,0)+1)/MAX(Data_Baseline!$C38:$AZ38),IF(Data_Baseline!O38=0,SMALL(Data_Baseline!$C38:$AZ38,COUNTIF(Data_Baseline!$C38:$AZ38,0)+1)/MAX(Data_Baseline!$C38:$AZ38),Data_Baseline!O38/MAX(Data_Baseline!$C38:$AZ38))),IF(P$3&lt;=$B$2,SMALL(Data_Baseline!$C38:$AZ38,COUNTIF(Data_Baseline!$C38:$AZ38,0)+1),IF(Data_Baseline!O38=0,SMALL(Data_Baseline!$C38:$AZ38,COUNTIF(Data_Baseline!$C38:$AZ38,0)+1),Data_Baseline!O38)))),"")</f>
        <v>1.0089401305809239E-3</v>
      </c>
      <c r="Q38" s="79">
        <f ca="1">IFERROR(IF(Data_Baseline!P38="","",IF($C$3="On",IF(Q$3&lt;=$B$2,SMALL(Data_Baseline!$C38:$AZ38,COUNTIF(Data_Baseline!$C38:$AZ38,0)+1)/MAX(Data_Baseline!$C38:$AZ38),IF(Data_Baseline!P38=0,SMALL(Data_Baseline!$C38:$AZ38,COUNTIF(Data_Baseline!$C38:$AZ38,0)+1)/MAX(Data_Baseline!$C38:$AZ38),Data_Baseline!P38/MAX(Data_Baseline!$C38:$AZ38))),IF(Q$3&lt;=$B$2,SMALL(Data_Baseline!$C38:$AZ38,COUNTIF(Data_Baseline!$C38:$AZ38,0)+1),IF(Data_Baseline!P38=0,SMALL(Data_Baseline!$C38:$AZ38,COUNTIF(Data_Baseline!$C38:$AZ38,0)+1),Data_Baseline!P38)))),"")</f>
        <v>1.0089401305809239E-3</v>
      </c>
      <c r="R38" s="79">
        <f ca="1">IFERROR(IF(Data_Baseline!Q38="","",IF($C$3="On",IF(R$3&lt;=$B$2,SMALL(Data_Baseline!$C38:$AZ38,COUNTIF(Data_Baseline!$C38:$AZ38,0)+1)/MAX(Data_Baseline!$C38:$AZ38),IF(Data_Baseline!Q38=0,SMALL(Data_Baseline!$C38:$AZ38,COUNTIF(Data_Baseline!$C38:$AZ38,0)+1)/MAX(Data_Baseline!$C38:$AZ38),Data_Baseline!Q38/MAX(Data_Baseline!$C38:$AZ38))),IF(R$3&lt;=$B$2,SMALL(Data_Baseline!$C38:$AZ38,COUNTIF(Data_Baseline!$C38:$AZ38,0)+1),IF(Data_Baseline!Q38=0,SMALL(Data_Baseline!$C38:$AZ38,COUNTIF(Data_Baseline!$C38:$AZ38,0)+1),Data_Baseline!Q38)))),"")</f>
        <v>1.0089401305809239E-3</v>
      </c>
      <c r="S38" s="79">
        <f ca="1">IFERROR(IF(Data_Baseline!R38="","",IF($C$3="On",IF(S$3&lt;=$B$2,SMALL(Data_Baseline!$C38:$AZ38,COUNTIF(Data_Baseline!$C38:$AZ38,0)+1)/MAX(Data_Baseline!$C38:$AZ38),IF(Data_Baseline!R38=0,SMALL(Data_Baseline!$C38:$AZ38,COUNTIF(Data_Baseline!$C38:$AZ38,0)+1)/MAX(Data_Baseline!$C38:$AZ38),Data_Baseline!R38/MAX(Data_Baseline!$C38:$AZ38))),IF(S$3&lt;=$B$2,SMALL(Data_Baseline!$C38:$AZ38,COUNTIF(Data_Baseline!$C38:$AZ38,0)+1),IF(Data_Baseline!R38=0,SMALL(Data_Baseline!$C38:$AZ38,COUNTIF(Data_Baseline!$C38:$AZ38,0)+1),Data_Baseline!R38)))),"")</f>
        <v>1.0089401305809239E-3</v>
      </c>
      <c r="T38" s="79">
        <f ca="1">IFERROR(IF(Data_Baseline!S38="","",IF($C$3="On",IF(T$3&lt;=$B$2,SMALL(Data_Baseline!$C38:$AZ38,COUNTIF(Data_Baseline!$C38:$AZ38,0)+1)/MAX(Data_Baseline!$C38:$AZ38),IF(Data_Baseline!S38=0,SMALL(Data_Baseline!$C38:$AZ38,COUNTIF(Data_Baseline!$C38:$AZ38,0)+1)/MAX(Data_Baseline!$C38:$AZ38),Data_Baseline!S38/MAX(Data_Baseline!$C38:$AZ38))),IF(T$3&lt;=$B$2,SMALL(Data_Baseline!$C38:$AZ38,COUNTIF(Data_Baseline!$C38:$AZ38,0)+1),IF(Data_Baseline!S38=0,SMALL(Data_Baseline!$C38:$AZ38,COUNTIF(Data_Baseline!$C38:$AZ38,0)+1),Data_Baseline!S38)))),"")</f>
        <v>1.0089401305809239E-3</v>
      </c>
      <c r="U38" s="79">
        <f ca="1">IFERROR(IF(Data_Baseline!T38="","",IF($C$3="On",IF(U$3&lt;=$B$2,SMALL(Data_Baseline!$C38:$AZ38,COUNTIF(Data_Baseline!$C38:$AZ38,0)+1)/MAX(Data_Baseline!$C38:$AZ38),IF(Data_Baseline!T38=0,SMALL(Data_Baseline!$C38:$AZ38,COUNTIF(Data_Baseline!$C38:$AZ38,0)+1)/MAX(Data_Baseline!$C38:$AZ38),Data_Baseline!T38/MAX(Data_Baseline!$C38:$AZ38))),IF(U$3&lt;=$B$2,SMALL(Data_Baseline!$C38:$AZ38,COUNTIF(Data_Baseline!$C38:$AZ38,0)+1),IF(Data_Baseline!T38=0,SMALL(Data_Baseline!$C38:$AZ38,COUNTIF(Data_Baseline!$C38:$AZ38,0)+1),Data_Baseline!T38)))),"")</f>
        <v>1.0089401305809239E-3</v>
      </c>
      <c r="V38" s="79">
        <f ca="1">IFERROR(IF(Data_Baseline!U38="","",IF($C$3="On",IF(V$3&lt;=$B$2,SMALL(Data_Baseline!$C38:$AZ38,COUNTIF(Data_Baseline!$C38:$AZ38,0)+1)/MAX(Data_Baseline!$C38:$AZ38),IF(Data_Baseline!U38=0,SMALL(Data_Baseline!$C38:$AZ38,COUNTIF(Data_Baseline!$C38:$AZ38,0)+1)/MAX(Data_Baseline!$C38:$AZ38),Data_Baseline!U38/MAX(Data_Baseline!$C38:$AZ38))),IF(V$3&lt;=$B$2,SMALL(Data_Baseline!$C38:$AZ38,COUNTIF(Data_Baseline!$C38:$AZ38,0)+1),IF(Data_Baseline!U38=0,SMALL(Data_Baseline!$C38:$AZ38,COUNTIF(Data_Baseline!$C38:$AZ38,0)+1),Data_Baseline!U38)))),"")</f>
        <v>1.0089401305809239E-3</v>
      </c>
      <c r="W38" s="79">
        <f ca="1">IFERROR(IF(Data_Baseline!V38="","",IF($C$3="On",IF(W$3&lt;=$B$2,SMALL(Data_Baseline!$C38:$AZ38,COUNTIF(Data_Baseline!$C38:$AZ38,0)+1)/MAX(Data_Baseline!$C38:$AZ38),IF(Data_Baseline!V38=0,SMALL(Data_Baseline!$C38:$AZ38,COUNTIF(Data_Baseline!$C38:$AZ38,0)+1)/MAX(Data_Baseline!$C38:$AZ38),Data_Baseline!V38/MAX(Data_Baseline!$C38:$AZ38))),IF(W$3&lt;=$B$2,SMALL(Data_Baseline!$C38:$AZ38,COUNTIF(Data_Baseline!$C38:$AZ38,0)+1),IF(Data_Baseline!V38=0,SMALL(Data_Baseline!$C38:$AZ38,COUNTIF(Data_Baseline!$C38:$AZ38,0)+1),Data_Baseline!V38)))),"")</f>
        <v>1.0089401305809239E-3</v>
      </c>
      <c r="X38" s="79">
        <f ca="1">IFERROR(IF(Data_Baseline!W38="","",IF($C$3="On",IF(X$3&lt;=$B$2,SMALL(Data_Baseline!$C38:$AZ38,COUNTIF(Data_Baseline!$C38:$AZ38,0)+1)/MAX(Data_Baseline!$C38:$AZ38),IF(Data_Baseline!W38=0,SMALL(Data_Baseline!$C38:$AZ38,COUNTIF(Data_Baseline!$C38:$AZ38,0)+1)/MAX(Data_Baseline!$C38:$AZ38),Data_Baseline!W38/MAX(Data_Baseline!$C38:$AZ38))),IF(X$3&lt;=$B$2,SMALL(Data_Baseline!$C38:$AZ38,COUNTIF(Data_Baseline!$C38:$AZ38,0)+1),IF(Data_Baseline!W38=0,SMALL(Data_Baseline!$C38:$AZ38,COUNTIF(Data_Baseline!$C38:$AZ38,0)+1),Data_Baseline!W38)))),"")</f>
        <v>1.0089401305809239E-3</v>
      </c>
      <c r="Y38" s="79">
        <f ca="1">IFERROR(IF(Data_Baseline!X38="","",IF($C$3="On",IF(Y$3&lt;=$B$2,SMALL(Data_Baseline!$C38:$AZ38,COUNTIF(Data_Baseline!$C38:$AZ38,0)+1)/MAX(Data_Baseline!$C38:$AZ38),IF(Data_Baseline!X38=0,SMALL(Data_Baseline!$C38:$AZ38,COUNTIF(Data_Baseline!$C38:$AZ38,0)+1)/MAX(Data_Baseline!$C38:$AZ38),Data_Baseline!X38/MAX(Data_Baseline!$C38:$AZ38))),IF(Y$3&lt;=$B$2,SMALL(Data_Baseline!$C38:$AZ38,COUNTIF(Data_Baseline!$C38:$AZ38,0)+1),IF(Data_Baseline!X38=0,SMALL(Data_Baseline!$C38:$AZ38,COUNTIF(Data_Baseline!$C38:$AZ38,0)+1),Data_Baseline!X38)))),"")</f>
        <v>1.0089401305809239E-3</v>
      </c>
      <c r="Z38" s="79">
        <f ca="1">IFERROR(IF(Data_Baseline!Y38="","",IF($C$3="On",IF(Z$3&lt;=$B$2,SMALL(Data_Baseline!$C38:$AZ38,COUNTIF(Data_Baseline!$C38:$AZ38,0)+1)/MAX(Data_Baseline!$C38:$AZ38),IF(Data_Baseline!Y38=0,SMALL(Data_Baseline!$C38:$AZ38,COUNTIF(Data_Baseline!$C38:$AZ38,0)+1)/MAX(Data_Baseline!$C38:$AZ38),Data_Baseline!Y38/MAX(Data_Baseline!$C38:$AZ38))),IF(Z$3&lt;=$B$2,SMALL(Data_Baseline!$C38:$AZ38,COUNTIF(Data_Baseline!$C38:$AZ38,0)+1),IF(Data_Baseline!Y38=0,SMALL(Data_Baseline!$C38:$AZ38,COUNTIF(Data_Baseline!$C38:$AZ38,0)+1),Data_Baseline!Y38)))),"")</f>
        <v>1.0089401305809239E-3</v>
      </c>
      <c r="AA38" s="79">
        <f ca="1">IFERROR(IF(Data_Baseline!Z38="","",IF($C$3="On",IF(AA$3&lt;=$B$2,SMALL(Data_Baseline!$C38:$AZ38,COUNTIF(Data_Baseline!$C38:$AZ38,0)+1)/MAX(Data_Baseline!$C38:$AZ38),IF(Data_Baseline!Z38=0,SMALL(Data_Baseline!$C38:$AZ38,COUNTIF(Data_Baseline!$C38:$AZ38,0)+1)/MAX(Data_Baseline!$C38:$AZ38),Data_Baseline!Z38/MAX(Data_Baseline!$C38:$AZ38))),IF(AA$3&lt;=$B$2,SMALL(Data_Baseline!$C38:$AZ38,COUNTIF(Data_Baseline!$C38:$AZ38,0)+1),IF(Data_Baseline!Z38=0,SMALL(Data_Baseline!$C38:$AZ38,COUNTIF(Data_Baseline!$C38:$AZ38,0)+1),Data_Baseline!Z38)))),"")</f>
        <v>2.257118402028308E-3</v>
      </c>
      <c r="AB38" s="79">
        <f ca="1">IFERROR(IF(Data_Baseline!AA38="","",IF($C$3="On",IF(AB$3&lt;=$B$2,SMALL(Data_Baseline!$C38:$AZ38,COUNTIF(Data_Baseline!$C38:$AZ38,0)+1)/MAX(Data_Baseline!$C38:$AZ38),IF(Data_Baseline!AA38=0,SMALL(Data_Baseline!$C38:$AZ38,COUNTIF(Data_Baseline!$C38:$AZ38,0)+1)/MAX(Data_Baseline!$C38:$AZ38),Data_Baseline!AA38/MAX(Data_Baseline!$C38:$AZ38))),IF(AB$3&lt;=$B$2,SMALL(Data_Baseline!$C38:$AZ38,COUNTIF(Data_Baseline!$C38:$AZ38,0)+1),IF(Data_Baseline!AA38=0,SMALL(Data_Baseline!$C38:$AZ38,COUNTIF(Data_Baseline!$C38:$AZ38,0)+1),Data_Baseline!AA38)))),"")</f>
        <v>8.7367572191474115E-3</v>
      </c>
      <c r="AC38" s="79">
        <f ca="1">IFERROR(IF(Data_Baseline!AB38="","",IF($C$3="On",IF(AC$3&lt;=$B$2,SMALL(Data_Baseline!$C38:$AZ38,COUNTIF(Data_Baseline!$C38:$AZ38,0)+1)/MAX(Data_Baseline!$C38:$AZ38),IF(Data_Baseline!AB38=0,SMALL(Data_Baseline!$C38:$AZ38,COUNTIF(Data_Baseline!$C38:$AZ38,0)+1)/MAX(Data_Baseline!$C38:$AZ38),Data_Baseline!AB38/MAX(Data_Baseline!$C38:$AZ38))),IF(AC$3&lt;=$B$2,SMALL(Data_Baseline!$C38:$AZ38,COUNTIF(Data_Baseline!$C38:$AZ38,0)+1),IF(Data_Baseline!AB38=0,SMALL(Data_Baseline!$C38:$AZ38,COUNTIF(Data_Baseline!$C38:$AZ38,0)+1),Data_Baseline!AB38)))),"")</f>
        <v>2.0417976561056438E-2</v>
      </c>
      <c r="AD38" s="79">
        <f ca="1">IFERROR(IF(Data_Baseline!AC38="","",IF($C$3="On",IF(AD$3&lt;=$B$2,SMALL(Data_Baseline!$C38:$AZ38,COUNTIF(Data_Baseline!$C38:$AZ38,0)+1)/MAX(Data_Baseline!$C38:$AZ38),IF(Data_Baseline!AC38=0,SMALL(Data_Baseline!$C38:$AZ38,COUNTIF(Data_Baseline!$C38:$AZ38,0)+1)/MAX(Data_Baseline!$C38:$AZ38),Data_Baseline!AC38/MAX(Data_Baseline!$C38:$AZ38))),IF(AD$3&lt;=$B$2,SMALL(Data_Baseline!$C38:$AZ38,COUNTIF(Data_Baseline!$C38:$AZ38,0)+1),IF(Data_Baseline!AC38=0,SMALL(Data_Baseline!$C38:$AZ38,COUNTIF(Data_Baseline!$C38:$AZ38,0)+1),Data_Baseline!AC38)))),"")</f>
        <v>4.3391035963335385E-2</v>
      </c>
      <c r="AE38" s="79">
        <f ca="1">IFERROR(IF(Data_Baseline!AD38="","",IF($C$3="On",IF(AE$3&lt;=$B$2,SMALL(Data_Baseline!$C38:$AZ38,COUNTIF(Data_Baseline!$C38:$AZ38,0)+1)/MAX(Data_Baseline!$C38:$AZ38),IF(Data_Baseline!AD38=0,SMALL(Data_Baseline!$C38:$AZ38,COUNTIF(Data_Baseline!$C38:$AZ38,0)+1)/MAX(Data_Baseline!$C38:$AZ38),Data_Baseline!AD38/MAX(Data_Baseline!$C38:$AZ38))),IF(AE$3&lt;=$B$2,SMALL(Data_Baseline!$C38:$AZ38,COUNTIF(Data_Baseline!$C38:$AZ38,0)+1),IF(Data_Baseline!AD38=0,SMALL(Data_Baseline!$C38:$AZ38,COUNTIF(Data_Baseline!$C38:$AZ38,0)+1),Data_Baseline!AD38)))),"")</f>
        <v>8.6206799047720037E-2</v>
      </c>
      <c r="AF38" s="79">
        <f ca="1">IFERROR(IF(Data_Baseline!AE38="","",IF($C$3="On",IF(AF$3&lt;=$B$2,SMALL(Data_Baseline!$C38:$AZ38,COUNTIF(Data_Baseline!$C38:$AZ38,0)+1)/MAX(Data_Baseline!$C38:$AZ38),IF(Data_Baseline!AE38=0,SMALL(Data_Baseline!$C38:$AZ38,COUNTIF(Data_Baseline!$C38:$AZ38,0)+1)/MAX(Data_Baseline!$C38:$AZ38),Data_Baseline!AE38/MAX(Data_Baseline!$C38:$AZ38))),IF(AF$3&lt;=$B$2,SMALL(Data_Baseline!$C38:$AZ38,COUNTIF(Data_Baseline!$C38:$AZ38,0)+1),IF(Data_Baseline!AE38=0,SMALL(Data_Baseline!$C38:$AZ38,COUNTIF(Data_Baseline!$C38:$AZ38,0)+1),Data_Baseline!AE38)))),"")</f>
        <v>0.16200689744540345</v>
      </c>
      <c r="AG38" s="79">
        <f ca="1">IFERROR(IF(Data_Baseline!AF38="","",IF($C$3="On",IF(AG$3&lt;=$B$2,SMALL(Data_Baseline!$C38:$AZ38,COUNTIF(Data_Baseline!$C38:$AZ38,0)+1)/MAX(Data_Baseline!$C38:$AZ38),IF(Data_Baseline!AF38=0,SMALL(Data_Baseline!$C38:$AZ38,COUNTIF(Data_Baseline!$C38:$AZ38,0)+1)/MAX(Data_Baseline!$C38:$AZ38),Data_Baseline!AF38/MAX(Data_Baseline!$C38:$AZ38))),IF(AG$3&lt;=$B$2,SMALL(Data_Baseline!$C38:$AZ38,COUNTIF(Data_Baseline!$C38:$AZ38,0)+1),IF(Data_Baseline!AF38=0,SMALL(Data_Baseline!$C38:$AZ38,COUNTIF(Data_Baseline!$C38:$AZ38,0)+1),Data_Baseline!AF38)))),"")</f>
        <v>0.28100721076274027</v>
      </c>
      <c r="AH38" s="79">
        <f ca="1">IFERROR(IF(Data_Baseline!AG38="","",IF($C$3="On",IF(AH$3&lt;=$B$2,SMALL(Data_Baseline!$C38:$AZ38,COUNTIF(Data_Baseline!$C38:$AZ38,0)+1)/MAX(Data_Baseline!$C38:$AZ38),IF(Data_Baseline!AG38=0,SMALL(Data_Baseline!$C38:$AZ38,COUNTIF(Data_Baseline!$C38:$AZ38,0)+1)/MAX(Data_Baseline!$C38:$AZ38),Data_Baseline!AG38/MAX(Data_Baseline!$C38:$AZ38))),IF(AH$3&lt;=$B$2,SMALL(Data_Baseline!$C38:$AZ38,COUNTIF(Data_Baseline!$C38:$AZ38,0)+1),IF(Data_Baseline!AG38=0,SMALL(Data_Baseline!$C38:$AZ38,COUNTIF(Data_Baseline!$C38:$AZ38,0)+1),Data_Baseline!AG38)))),"")</f>
        <v>0.43597969525421232</v>
      </c>
      <c r="AI38" s="79">
        <f ca="1">IFERROR(IF(Data_Baseline!AH38="","",IF($C$3="On",IF(AI$3&lt;=$B$2,SMALL(Data_Baseline!$C38:$AZ38,COUNTIF(Data_Baseline!$C38:$AZ38,0)+1)/MAX(Data_Baseline!$C38:$AZ38),IF(Data_Baseline!AH38=0,SMALL(Data_Baseline!$C38:$AZ38,COUNTIF(Data_Baseline!$C38:$AZ38,0)+1)/MAX(Data_Baseline!$C38:$AZ38),Data_Baseline!AH38/MAX(Data_Baseline!$C38:$AZ38))),IF(AI$3&lt;=$B$2,SMALL(Data_Baseline!$C38:$AZ38,COUNTIF(Data_Baseline!$C38:$AZ38,0)+1),IF(Data_Baseline!AH38=0,SMALL(Data_Baseline!$C38:$AZ38,COUNTIF(Data_Baseline!$C38:$AZ38,0)+1),Data_Baseline!AH38)))),"")</f>
        <v>0.60099914849734692</v>
      </c>
      <c r="AJ38" s="79">
        <f ca="1">IFERROR(IF(Data_Baseline!AI38="","",IF($C$3="On",IF(AJ$3&lt;=$B$2,SMALL(Data_Baseline!$C38:$AZ38,COUNTIF(Data_Baseline!$C38:$AZ38,0)+1)/MAX(Data_Baseline!$C38:$AZ38),IF(Data_Baseline!AI38=0,SMALL(Data_Baseline!$C38:$AZ38,COUNTIF(Data_Baseline!$C38:$AZ38,0)+1)/MAX(Data_Baseline!$C38:$AZ38),Data_Baseline!AI38/MAX(Data_Baseline!$C38:$AZ38))),IF(AJ$3&lt;=$B$2,SMALL(Data_Baseline!$C38:$AZ38,COUNTIF(Data_Baseline!$C38:$AZ38,0)+1),IF(Data_Baseline!AI38=0,SMALL(Data_Baseline!$C38:$AZ38,COUNTIF(Data_Baseline!$C38:$AZ38,0)+1),Data_Baseline!AI38)))),"")</f>
        <v>0.74369621190218027</v>
      </c>
      <c r="AK38" s="79">
        <f ca="1">IFERROR(IF(Data_Baseline!AJ38="","",IF($C$3="On",IF(AK$3&lt;=$B$2,SMALL(Data_Baseline!$C38:$AZ38,COUNTIF(Data_Baseline!$C38:$AZ38,0)+1)/MAX(Data_Baseline!$C38:$AZ38),IF(Data_Baseline!AJ38=0,SMALL(Data_Baseline!$C38:$AZ38,COUNTIF(Data_Baseline!$C38:$AZ38,0)+1)/MAX(Data_Baseline!$C38:$AZ38),Data_Baseline!AJ38/MAX(Data_Baseline!$C38:$AZ38))),IF(AK$3&lt;=$B$2,SMALL(Data_Baseline!$C38:$AZ38,COUNTIF(Data_Baseline!$C38:$AZ38,0)+1),IF(Data_Baseline!AJ38=0,SMALL(Data_Baseline!$C38:$AZ38,COUNTIF(Data_Baseline!$C38:$AZ38,0)+1),Data_Baseline!AJ38)))),"")</f>
        <v>0.846430588264241</v>
      </c>
      <c r="AL38" s="79">
        <f ca="1">IFERROR(IF(Data_Baseline!AK38="","",IF($C$3="On",IF(AL$3&lt;=$B$2,SMALL(Data_Baseline!$C38:$AZ38,COUNTIF(Data_Baseline!$C38:$AZ38,0)+1)/MAX(Data_Baseline!$C38:$AZ38),IF(Data_Baseline!AK38=0,SMALL(Data_Baseline!$C38:$AZ38,COUNTIF(Data_Baseline!$C38:$AZ38,0)+1)/MAX(Data_Baseline!$C38:$AZ38),Data_Baseline!AK38/MAX(Data_Baseline!$C38:$AZ38))),IF(AL$3&lt;=$B$2,SMALL(Data_Baseline!$C38:$AZ38,COUNTIF(Data_Baseline!$C38:$AZ38,0)+1),IF(Data_Baseline!AK38=0,SMALL(Data_Baseline!$C38:$AZ38,COUNTIF(Data_Baseline!$C38:$AZ38,0)+1),Data_Baseline!AK38)))),"")</f>
        <v>0.90951318521697544</v>
      </c>
      <c r="AM38" s="79">
        <f ca="1">IFERROR(IF(Data_Baseline!AL38="","",IF($C$3="On",IF(AM$3&lt;=$B$2,SMALL(Data_Baseline!$C38:$AZ38,COUNTIF(Data_Baseline!$C38:$AZ38,0)+1)/MAX(Data_Baseline!$C38:$AZ38),IF(Data_Baseline!AL38=0,SMALL(Data_Baseline!$C38:$AZ38,COUNTIF(Data_Baseline!$C38:$AZ38,0)+1)/MAX(Data_Baseline!$C38:$AZ38),Data_Baseline!AL38/MAX(Data_Baseline!$C38:$AZ38))),IF(AM$3&lt;=$B$2,SMALL(Data_Baseline!$C38:$AZ38,COUNTIF(Data_Baseline!$C38:$AZ38,0)+1),IF(Data_Baseline!AL38=0,SMALL(Data_Baseline!$C38:$AZ38,COUNTIF(Data_Baseline!$C38:$AZ38,0)+1),Data_Baseline!AL38)))),"")</f>
        <v>0.94521129771763157</v>
      </c>
      <c r="AN38" s="79">
        <f ca="1">IFERROR(IF(Data_Baseline!AM38="","",IF($C$3="On",IF(AN$3&lt;=$B$2,SMALL(Data_Baseline!$C38:$AZ38,COUNTIF(Data_Baseline!$C38:$AZ38,0)+1)/MAX(Data_Baseline!$C38:$AZ38),IF(Data_Baseline!AM38=0,SMALL(Data_Baseline!$C38:$AZ38,COUNTIF(Data_Baseline!$C38:$AZ38,0)+1)/MAX(Data_Baseline!$C38:$AZ38),Data_Baseline!AM38/MAX(Data_Baseline!$C38:$AZ38))),IF(AN$3&lt;=$B$2,SMALL(Data_Baseline!$C38:$AZ38,COUNTIF(Data_Baseline!$C38:$AZ38,0)+1),IF(Data_Baseline!AM38=0,SMALL(Data_Baseline!$C38:$AZ38,COUNTIF(Data_Baseline!$C38:$AZ38,0)+1),Data_Baseline!AM38)))),"")</f>
        <v>0.96641790986040255</v>
      </c>
      <c r="AO38" s="79">
        <f ca="1">IFERROR(IF(Data_Baseline!AN38="","",IF($C$3="On",IF(AO$3&lt;=$B$2,SMALL(Data_Baseline!$C38:$AZ38,COUNTIF(Data_Baseline!$C38:$AZ38,0)+1)/MAX(Data_Baseline!$C38:$AZ38),IF(Data_Baseline!AN38=0,SMALL(Data_Baseline!$C38:$AZ38,COUNTIF(Data_Baseline!$C38:$AZ38,0)+1)/MAX(Data_Baseline!$C38:$AZ38),Data_Baseline!AN38/MAX(Data_Baseline!$C38:$AZ38))),IF(AO$3&lt;=$B$2,SMALL(Data_Baseline!$C38:$AZ38,COUNTIF(Data_Baseline!$C38:$AZ38,0)+1),IF(Data_Baseline!AN38=0,SMALL(Data_Baseline!$C38:$AZ38,COUNTIF(Data_Baseline!$C38:$AZ38,0)+1),Data_Baseline!AN38)))),"")</f>
        <v>0.98213096767281416</v>
      </c>
      <c r="AP38" s="79">
        <f ca="1">IFERROR(IF(Data_Baseline!AO38="","",IF($C$3="On",IF(AP$3&lt;=$B$2,SMALL(Data_Baseline!$C38:$AZ38,COUNTIF(Data_Baseline!$C38:$AZ38,0)+1)/MAX(Data_Baseline!$C38:$AZ38),IF(Data_Baseline!AO38=0,SMALL(Data_Baseline!$C38:$AZ38,COUNTIF(Data_Baseline!$C38:$AZ38,0)+1)/MAX(Data_Baseline!$C38:$AZ38),Data_Baseline!AO38/MAX(Data_Baseline!$C38:$AZ38))),IF(AP$3&lt;=$B$2,SMALL(Data_Baseline!$C38:$AZ38,COUNTIF(Data_Baseline!$C38:$AZ38,0)+1),IF(Data_Baseline!AO38=0,SMALL(Data_Baseline!$C38:$AZ38,COUNTIF(Data_Baseline!$C38:$AZ38,0)+1),Data_Baseline!AO38)))),"")</f>
        <v>0.99423085108573017</v>
      </c>
      <c r="AQ38" s="79">
        <f ca="1">IFERROR(IF(Data_Baseline!AP38="","",IF($C$3="On",IF(AQ$3&lt;=$B$2,SMALL(Data_Baseline!$C38:$AZ38,COUNTIF(Data_Baseline!$C38:$AZ38,0)+1)/MAX(Data_Baseline!$C38:$AZ38),IF(Data_Baseline!AP38=0,SMALL(Data_Baseline!$C38:$AZ38,COUNTIF(Data_Baseline!$C38:$AZ38,0)+1)/MAX(Data_Baseline!$C38:$AZ38),Data_Baseline!AP38/MAX(Data_Baseline!$C38:$AZ38))),IF(AQ$3&lt;=$B$2,SMALL(Data_Baseline!$C38:$AZ38,COUNTIF(Data_Baseline!$C38:$AZ38,0)+1),IF(Data_Baseline!AP38=0,SMALL(Data_Baseline!$C38:$AZ38,COUNTIF(Data_Baseline!$C38:$AZ38,0)+1),Data_Baseline!AP38)))),"")</f>
        <v>1</v>
      </c>
      <c r="AR38" s="79" t="str">
        <f>IFERROR(IF(Data_Baseline!AQ38="","",IF($C$3="On",IF(AR$3&lt;=$B$2,SMALL(Data_Baseline!$C38:$AZ38,COUNTIF(Data_Baseline!$C38:$AZ38,0)+1)/MAX(Data_Baseline!$C38:$AZ38),IF(Data_Baseline!AQ38=0,SMALL(Data_Baseline!$C38:$AZ38,COUNTIF(Data_Baseline!$C38:$AZ38,0)+1)/MAX(Data_Baseline!$C38:$AZ38),Data_Baseline!AQ38/MAX(Data_Baseline!$C38:$AZ38))),IF(AR$3&lt;=$B$2,SMALL(Data_Baseline!$C38:$AZ38,COUNTIF(Data_Baseline!$C38:$AZ38,0)+1),IF(Data_Baseline!AQ38=0,SMALL(Data_Baseline!$C38:$AZ38,COUNTIF(Data_Baseline!$C38:$AZ38,0)+1),Data_Baseline!AQ38)))),"")</f>
        <v/>
      </c>
      <c r="AS38" s="79" t="str">
        <f>IFERROR(IF(Data_Baseline!AR38="","",IF($C$3="On",IF(AS$3&lt;=$B$2,SMALL(Data_Baseline!$C38:$AZ38,COUNTIF(Data_Baseline!$C38:$AZ38,0)+1)/MAX(Data_Baseline!$C38:$AZ38),IF(Data_Baseline!AR38=0,SMALL(Data_Baseline!$C38:$AZ38,COUNTIF(Data_Baseline!$C38:$AZ38,0)+1)/MAX(Data_Baseline!$C38:$AZ38),Data_Baseline!AR38/MAX(Data_Baseline!$C38:$AZ38))),IF(AS$3&lt;=$B$2,SMALL(Data_Baseline!$C38:$AZ38,COUNTIF(Data_Baseline!$C38:$AZ38,0)+1),IF(Data_Baseline!AR38=0,SMALL(Data_Baseline!$C38:$AZ38,COUNTIF(Data_Baseline!$C38:$AZ38,0)+1),Data_Baseline!AR38)))),"")</f>
        <v/>
      </c>
      <c r="AT38" s="79" t="str">
        <f>IFERROR(IF(Data_Baseline!AS38="","",IF($C$3="On",IF(AT$3&lt;=$B$2,SMALL(Data_Baseline!$C38:$AZ38,COUNTIF(Data_Baseline!$C38:$AZ38,0)+1)/MAX(Data_Baseline!$C38:$AZ38),IF(Data_Baseline!AS38=0,SMALL(Data_Baseline!$C38:$AZ38,COUNTIF(Data_Baseline!$C38:$AZ38,0)+1)/MAX(Data_Baseline!$C38:$AZ38),Data_Baseline!AS38/MAX(Data_Baseline!$C38:$AZ38))),IF(AT$3&lt;=$B$2,SMALL(Data_Baseline!$C38:$AZ38,COUNTIF(Data_Baseline!$C38:$AZ38,0)+1),IF(Data_Baseline!AS38=0,SMALL(Data_Baseline!$C38:$AZ38,COUNTIF(Data_Baseline!$C38:$AZ38,0)+1),Data_Baseline!AS38)))),"")</f>
        <v/>
      </c>
      <c r="AU38" s="79" t="str">
        <f>IFERROR(IF(Data_Baseline!AT38="","",IF($C$3="On",IF(AU$3&lt;=$B$2,SMALL(Data_Baseline!$C38:$AZ38,COUNTIF(Data_Baseline!$C38:$AZ38,0)+1)/MAX(Data_Baseline!$C38:$AZ38),IF(Data_Baseline!AT38=0,SMALL(Data_Baseline!$C38:$AZ38,COUNTIF(Data_Baseline!$C38:$AZ38,0)+1)/MAX(Data_Baseline!$C38:$AZ38),Data_Baseline!AT38/MAX(Data_Baseline!$C38:$AZ38))),IF(AU$3&lt;=$B$2,SMALL(Data_Baseline!$C38:$AZ38,COUNTIF(Data_Baseline!$C38:$AZ38,0)+1),IF(Data_Baseline!AT38=0,SMALL(Data_Baseline!$C38:$AZ38,COUNTIF(Data_Baseline!$C38:$AZ38,0)+1),Data_Baseline!AT38)))),"")</f>
        <v/>
      </c>
      <c r="AV38" s="79" t="str">
        <f>IFERROR(IF(Data_Baseline!AU38="","",IF($C$3="On",IF(AV$3&lt;=$B$2,SMALL(Data_Baseline!$C38:$AZ38,COUNTIF(Data_Baseline!$C38:$AZ38,0)+1)/MAX(Data_Baseline!$C38:$AZ38),IF(Data_Baseline!AU38=0,SMALL(Data_Baseline!$C38:$AZ38,COUNTIF(Data_Baseline!$C38:$AZ38,0)+1)/MAX(Data_Baseline!$C38:$AZ38),Data_Baseline!AU38/MAX(Data_Baseline!$C38:$AZ38))),IF(AV$3&lt;=$B$2,SMALL(Data_Baseline!$C38:$AZ38,COUNTIF(Data_Baseline!$C38:$AZ38,0)+1),IF(Data_Baseline!AU38=0,SMALL(Data_Baseline!$C38:$AZ38,COUNTIF(Data_Baseline!$C38:$AZ38,0)+1),Data_Baseline!AU38)))),"")</f>
        <v/>
      </c>
      <c r="AW38" s="79" t="str">
        <f>IFERROR(IF(Data_Baseline!AV38="","",IF($C$3="On",IF(AW$3&lt;=$B$2,SMALL(Data_Baseline!$C38:$AZ38,COUNTIF(Data_Baseline!$C38:$AZ38,0)+1)/MAX(Data_Baseline!$C38:$AZ38),IF(Data_Baseline!AV38=0,SMALL(Data_Baseline!$C38:$AZ38,COUNTIF(Data_Baseline!$C38:$AZ38,0)+1)/MAX(Data_Baseline!$C38:$AZ38),Data_Baseline!AV38/MAX(Data_Baseline!$C38:$AZ38))),IF(AW$3&lt;=$B$2,SMALL(Data_Baseline!$C38:$AZ38,COUNTIF(Data_Baseline!$C38:$AZ38,0)+1),IF(Data_Baseline!AV38=0,SMALL(Data_Baseline!$C38:$AZ38,COUNTIF(Data_Baseline!$C38:$AZ38,0)+1),Data_Baseline!AV38)))),"")</f>
        <v/>
      </c>
      <c r="AX38" s="79" t="str">
        <f>IFERROR(IF(Data_Baseline!AW38="","",IF($C$3="On",IF(AX$3&lt;=$B$2,SMALL(Data_Baseline!$C38:$AZ38,COUNTIF(Data_Baseline!$C38:$AZ38,0)+1)/MAX(Data_Baseline!$C38:$AZ38),IF(Data_Baseline!AW38=0,SMALL(Data_Baseline!$C38:$AZ38,COUNTIF(Data_Baseline!$C38:$AZ38,0)+1)/MAX(Data_Baseline!$C38:$AZ38),Data_Baseline!AW38/MAX(Data_Baseline!$C38:$AZ38))),IF(AX$3&lt;=$B$2,SMALL(Data_Baseline!$C38:$AZ38,COUNTIF(Data_Baseline!$C38:$AZ38,0)+1),IF(Data_Baseline!AW38=0,SMALL(Data_Baseline!$C38:$AZ38,COUNTIF(Data_Baseline!$C38:$AZ38,0)+1),Data_Baseline!AW38)))),"")</f>
        <v/>
      </c>
      <c r="AY38" s="79" t="str">
        <f>IFERROR(IF(Data_Baseline!AX38="","",IF($C$3="On",IF(AY$3&lt;=$B$2,SMALL(Data_Baseline!$C38:$AZ38,COUNTIF(Data_Baseline!$C38:$AZ38,0)+1)/MAX(Data_Baseline!$C38:$AZ38),IF(Data_Baseline!AX38=0,SMALL(Data_Baseline!$C38:$AZ38,COUNTIF(Data_Baseline!$C38:$AZ38,0)+1)/MAX(Data_Baseline!$C38:$AZ38),Data_Baseline!AX38/MAX(Data_Baseline!$C38:$AZ38))),IF(AY$3&lt;=$B$2,SMALL(Data_Baseline!$C38:$AZ38,COUNTIF(Data_Baseline!$C38:$AZ38,0)+1),IF(Data_Baseline!AX38=0,SMALL(Data_Baseline!$C38:$AZ38,COUNTIF(Data_Baseline!$C38:$AZ38,0)+1),Data_Baseline!AX38)))),"")</f>
        <v/>
      </c>
      <c r="AZ38" s="79" t="str">
        <f>IFERROR(IF(Data_Baseline!AY38="","",IF($C$3="On",IF(AZ$3&lt;=$B$2,SMALL(Data_Baseline!$C38:$AZ38,COUNTIF(Data_Baseline!$C38:$AZ38,0)+1)/MAX(Data_Baseline!$C38:$AZ38),IF(Data_Baseline!AY38=0,SMALL(Data_Baseline!$C38:$AZ38,COUNTIF(Data_Baseline!$C38:$AZ38,0)+1)/MAX(Data_Baseline!$C38:$AZ38),Data_Baseline!AY38/MAX(Data_Baseline!$C38:$AZ38))),IF(AZ$3&lt;=$B$2,SMALL(Data_Baseline!$C38:$AZ38,COUNTIF(Data_Baseline!$C38:$AZ38,0)+1),IF(Data_Baseline!AY38=0,SMALL(Data_Baseline!$C38:$AZ38,COUNTIF(Data_Baseline!$C38:$AZ38,0)+1),Data_Baseline!AY38)))),"")</f>
        <v/>
      </c>
      <c r="BA38" s="79" t="str">
        <f>IFERROR(IF(Data_Baseline!AZ38="","",IF($C$3="On",IF(BA$3&lt;=$B$2,SMALL(Data_Baseline!$C38:$AZ38,COUNTIF(Data_Baseline!$C38:$AZ38,0)+1)/MAX(Data_Baseline!$C38:$AZ38),IF(Data_Baseline!AZ38=0,SMALL(Data_Baseline!$C38:$AZ38,COUNTIF(Data_Baseline!$C38:$AZ38,0)+1)/MAX(Data_Baseline!$C38:$AZ38),Data_Baseline!AZ38/MAX(Data_Baseline!$C38:$AZ38))),IF(BA$3&lt;=$B$2,SMALL(Data_Baseline!$C38:$AZ38,COUNTIF(Data_Baseline!$C38:$AZ38,0)+1),IF(Data_Baseline!AZ38=0,SMALL(Data_Baseline!$C38:$AZ38,COUNTIF(Data_Baseline!$C38:$AZ38,0)+1),Data_Baseline!AZ38)))),"")</f>
        <v/>
      </c>
      <c r="BB38" s="79">
        <f ca="1">IF(Data_Initial!BA38="",1,0)</f>
        <v>1</v>
      </c>
      <c r="BC38" s="2" t="str">
        <f t="shared" ca="1" si="0"/>
        <v>3N_OtsA</v>
      </c>
      <c r="BD38" s="79" t="str">
        <f t="shared" ca="1" si="3"/>
        <v>3N</v>
      </c>
      <c r="BE38" s="79" t="str">
        <f ca="1">Data_Initial!BC38</f>
        <v>OtsA</v>
      </c>
      <c r="BF38" s="79" t="str">
        <f ca="1">Data_Initial!BB38</f>
        <v>2_2</v>
      </c>
      <c r="BG38" s="79">
        <f ca="1">IFERROR((INDIRECT("Plate"&amp;Data!A38&amp;"_C!"&amp;CHAR(RIGHT(Data!B38,LEN(Data!B38)-1)+65)&amp;CODE(LEFT(Data!B38,1))-58)),"")</f>
        <v>0</v>
      </c>
      <c r="BH38" s="79" t="str">
        <f ca="1">Data_Initial!BA38</f>
        <v/>
      </c>
      <c r="BI38" s="79">
        <f t="shared" ca="1" si="2"/>
        <v>1.0089401305809239E-3</v>
      </c>
      <c r="BJ38" s="79" t="str">
        <f ca="1">IF(BH38="N",1+MAX($BJ$3:BJ37),"")</f>
        <v/>
      </c>
      <c r="BK38" s="79"/>
      <c r="BL38" s="79"/>
      <c r="BM38" s="79"/>
      <c r="BN38" s="79"/>
      <c r="BO38" s="79"/>
      <c r="BP38" s="79"/>
      <c r="BQ38" s="79"/>
      <c r="BR38" s="79"/>
      <c r="BS38" s="79"/>
      <c r="BT38" s="79"/>
      <c r="BU38" s="79"/>
      <c r="BV38" s="79"/>
      <c r="BW38" s="79"/>
      <c r="BX38" s="79"/>
      <c r="BY38" s="79"/>
      <c r="BZ38" s="79"/>
    </row>
    <row r="39" spans="1:78" x14ac:dyDescent="0.25">
      <c r="A39" s="79">
        <f ca="1">IF(BH39="N","N"&amp;BJ39,IF(BB39=0,"",MAX($A$3:A38)+1))</f>
        <v>36</v>
      </c>
      <c r="B39" s="79" t="str">
        <f ca="1">Data_Initial!A39&amp;C39</f>
        <v>1D5</v>
      </c>
      <c r="C39" s="79" t="str">
        <f ca="1">Data_Initial!B39</f>
        <v>D5</v>
      </c>
      <c r="D39" s="79">
        <f ca="1">IFERROR(IF(Data_Baseline!C39="","",IF($C$3="On",IF(D$3&lt;=$B$2,SMALL(Data_Baseline!$C39:$AZ39,COUNTIF(Data_Baseline!$C39:$AZ39,0)+1)/MAX(Data_Baseline!$C39:$AZ39),IF(Data_Baseline!C39=0,SMALL(Data_Baseline!$C39:$AZ39,COUNTIF(Data_Baseline!$C39:$AZ39,0)+1)/MAX(Data_Baseline!$C39:$AZ39),Data_Baseline!C39/MAX(Data_Baseline!$C39:$AZ39))),IF(D$3&lt;=$B$2,SMALL(Data_Baseline!$C39:$AZ39,COUNTIF(Data_Baseline!$C39:$AZ39,0)+1),IF(Data_Baseline!C39=0,SMALL(Data_Baseline!$C39:$AZ39,COUNTIF(Data_Baseline!$C39:$AZ39,0)+1),Data_Baseline!C39)))),"")</f>
        <v>2.3755463020653795E-6</v>
      </c>
      <c r="E39" s="79">
        <f ca="1">IFERROR(IF(Data_Baseline!D39="","",IF($C$3="On",IF(E$3&lt;=$B$2,SMALL(Data_Baseline!$C39:$AZ39,COUNTIF(Data_Baseline!$C39:$AZ39,0)+1)/MAX(Data_Baseline!$C39:$AZ39),IF(Data_Baseline!D39=0,SMALL(Data_Baseline!$C39:$AZ39,COUNTIF(Data_Baseline!$C39:$AZ39,0)+1)/MAX(Data_Baseline!$C39:$AZ39),Data_Baseline!D39/MAX(Data_Baseline!$C39:$AZ39))),IF(E$3&lt;=$B$2,SMALL(Data_Baseline!$C39:$AZ39,COUNTIF(Data_Baseline!$C39:$AZ39,0)+1),IF(Data_Baseline!D39=0,SMALL(Data_Baseline!$C39:$AZ39,COUNTIF(Data_Baseline!$C39:$AZ39,0)+1),Data_Baseline!D39)))),"")</f>
        <v>2.3755463020653795E-6</v>
      </c>
      <c r="F39" s="79">
        <f ca="1">IFERROR(IF(Data_Baseline!E39="","",IF($C$3="On",IF(F$3&lt;=$B$2,SMALL(Data_Baseline!$C39:$AZ39,COUNTIF(Data_Baseline!$C39:$AZ39,0)+1)/MAX(Data_Baseline!$C39:$AZ39),IF(Data_Baseline!E39=0,SMALL(Data_Baseline!$C39:$AZ39,COUNTIF(Data_Baseline!$C39:$AZ39,0)+1)/MAX(Data_Baseline!$C39:$AZ39),Data_Baseline!E39/MAX(Data_Baseline!$C39:$AZ39))),IF(F$3&lt;=$B$2,SMALL(Data_Baseline!$C39:$AZ39,COUNTIF(Data_Baseline!$C39:$AZ39,0)+1),IF(Data_Baseline!E39=0,SMALL(Data_Baseline!$C39:$AZ39,COUNTIF(Data_Baseline!$C39:$AZ39,0)+1),Data_Baseline!E39)))),"")</f>
        <v>2.3755463020653795E-6</v>
      </c>
      <c r="G39" s="79">
        <f ca="1">IFERROR(IF(Data_Baseline!F39="","",IF($C$3="On",IF(G$3&lt;=$B$2,SMALL(Data_Baseline!$C39:$AZ39,COUNTIF(Data_Baseline!$C39:$AZ39,0)+1)/MAX(Data_Baseline!$C39:$AZ39),IF(Data_Baseline!F39=0,SMALL(Data_Baseline!$C39:$AZ39,COUNTIF(Data_Baseline!$C39:$AZ39,0)+1)/MAX(Data_Baseline!$C39:$AZ39),Data_Baseline!F39/MAX(Data_Baseline!$C39:$AZ39))),IF(G$3&lt;=$B$2,SMALL(Data_Baseline!$C39:$AZ39,COUNTIF(Data_Baseline!$C39:$AZ39,0)+1),IF(Data_Baseline!F39=0,SMALL(Data_Baseline!$C39:$AZ39,COUNTIF(Data_Baseline!$C39:$AZ39,0)+1),Data_Baseline!F39)))),"")</f>
        <v>2.3755463020653795E-6</v>
      </c>
      <c r="H39" s="79">
        <f ca="1">IFERROR(IF(Data_Baseline!G39="","",IF($C$3="On",IF(H$3&lt;=$B$2,SMALL(Data_Baseline!$C39:$AZ39,COUNTIF(Data_Baseline!$C39:$AZ39,0)+1)/MAX(Data_Baseline!$C39:$AZ39),IF(Data_Baseline!G39=0,SMALL(Data_Baseline!$C39:$AZ39,COUNTIF(Data_Baseline!$C39:$AZ39,0)+1)/MAX(Data_Baseline!$C39:$AZ39),Data_Baseline!G39/MAX(Data_Baseline!$C39:$AZ39))),IF(H$3&lt;=$B$2,SMALL(Data_Baseline!$C39:$AZ39,COUNTIF(Data_Baseline!$C39:$AZ39,0)+1),IF(Data_Baseline!G39=0,SMALL(Data_Baseline!$C39:$AZ39,COUNTIF(Data_Baseline!$C39:$AZ39,0)+1),Data_Baseline!G39)))),"")</f>
        <v>2.3755463020653795E-6</v>
      </c>
      <c r="I39" s="79">
        <f ca="1">IFERROR(IF(Data_Baseline!H39="","",IF($C$3="On",IF(I$3&lt;=$B$2,SMALL(Data_Baseline!$C39:$AZ39,COUNTIF(Data_Baseline!$C39:$AZ39,0)+1)/MAX(Data_Baseline!$C39:$AZ39),IF(Data_Baseline!H39=0,SMALL(Data_Baseline!$C39:$AZ39,COUNTIF(Data_Baseline!$C39:$AZ39,0)+1)/MAX(Data_Baseline!$C39:$AZ39),Data_Baseline!H39/MAX(Data_Baseline!$C39:$AZ39))),IF(I$3&lt;=$B$2,SMALL(Data_Baseline!$C39:$AZ39,COUNTIF(Data_Baseline!$C39:$AZ39,0)+1),IF(Data_Baseline!H39=0,SMALL(Data_Baseline!$C39:$AZ39,COUNTIF(Data_Baseline!$C39:$AZ39,0)+1),Data_Baseline!H39)))),"")</f>
        <v>2.3755463020653795E-6</v>
      </c>
      <c r="J39" s="79">
        <f ca="1">IFERROR(IF(Data_Baseline!I39="","",IF($C$3="On",IF(J$3&lt;=$B$2,SMALL(Data_Baseline!$C39:$AZ39,COUNTIF(Data_Baseline!$C39:$AZ39,0)+1)/MAX(Data_Baseline!$C39:$AZ39),IF(Data_Baseline!I39=0,SMALL(Data_Baseline!$C39:$AZ39,COUNTIF(Data_Baseline!$C39:$AZ39,0)+1)/MAX(Data_Baseline!$C39:$AZ39),Data_Baseline!I39/MAX(Data_Baseline!$C39:$AZ39))),IF(J$3&lt;=$B$2,SMALL(Data_Baseline!$C39:$AZ39,COUNTIF(Data_Baseline!$C39:$AZ39,0)+1),IF(Data_Baseline!I39=0,SMALL(Data_Baseline!$C39:$AZ39,COUNTIF(Data_Baseline!$C39:$AZ39,0)+1),Data_Baseline!I39)))),"")</f>
        <v>2.3755463020653795E-6</v>
      </c>
      <c r="K39" s="79">
        <f ca="1">IFERROR(IF(Data_Baseline!J39="","",IF($C$3="On",IF(K$3&lt;=$B$2,SMALL(Data_Baseline!$C39:$AZ39,COUNTIF(Data_Baseline!$C39:$AZ39,0)+1)/MAX(Data_Baseline!$C39:$AZ39),IF(Data_Baseline!J39=0,SMALL(Data_Baseline!$C39:$AZ39,COUNTIF(Data_Baseline!$C39:$AZ39,0)+1)/MAX(Data_Baseline!$C39:$AZ39),Data_Baseline!J39/MAX(Data_Baseline!$C39:$AZ39))),IF(K$3&lt;=$B$2,SMALL(Data_Baseline!$C39:$AZ39,COUNTIF(Data_Baseline!$C39:$AZ39,0)+1),IF(Data_Baseline!J39=0,SMALL(Data_Baseline!$C39:$AZ39,COUNTIF(Data_Baseline!$C39:$AZ39,0)+1),Data_Baseline!J39)))),"")</f>
        <v>2.3755463020653795E-6</v>
      </c>
      <c r="L39" s="79">
        <f ca="1">IFERROR(IF(Data_Baseline!K39="","",IF($C$3="On",IF(L$3&lt;=$B$2,SMALL(Data_Baseline!$C39:$AZ39,COUNTIF(Data_Baseline!$C39:$AZ39,0)+1)/MAX(Data_Baseline!$C39:$AZ39),IF(Data_Baseline!K39=0,SMALL(Data_Baseline!$C39:$AZ39,COUNTIF(Data_Baseline!$C39:$AZ39,0)+1)/MAX(Data_Baseline!$C39:$AZ39),Data_Baseline!K39/MAX(Data_Baseline!$C39:$AZ39))),IF(L$3&lt;=$B$2,SMALL(Data_Baseline!$C39:$AZ39,COUNTIF(Data_Baseline!$C39:$AZ39,0)+1),IF(Data_Baseline!K39=0,SMALL(Data_Baseline!$C39:$AZ39,COUNTIF(Data_Baseline!$C39:$AZ39,0)+1),Data_Baseline!K39)))),"")</f>
        <v>2.3755463020653795E-6</v>
      </c>
      <c r="M39" s="79">
        <f ca="1">IFERROR(IF(Data_Baseline!L39="","",IF($C$3="On",IF(M$3&lt;=$B$2,SMALL(Data_Baseline!$C39:$AZ39,COUNTIF(Data_Baseline!$C39:$AZ39,0)+1)/MAX(Data_Baseline!$C39:$AZ39),IF(Data_Baseline!L39=0,SMALL(Data_Baseline!$C39:$AZ39,COUNTIF(Data_Baseline!$C39:$AZ39,0)+1)/MAX(Data_Baseline!$C39:$AZ39),Data_Baseline!L39/MAX(Data_Baseline!$C39:$AZ39))),IF(M$3&lt;=$B$2,SMALL(Data_Baseline!$C39:$AZ39,COUNTIF(Data_Baseline!$C39:$AZ39,0)+1),IF(Data_Baseline!L39=0,SMALL(Data_Baseline!$C39:$AZ39,COUNTIF(Data_Baseline!$C39:$AZ39,0)+1),Data_Baseline!L39)))),"")</f>
        <v>2.3755463020653795E-6</v>
      </c>
      <c r="N39" s="79">
        <f ca="1">IFERROR(IF(Data_Baseline!M39="","",IF($C$3="On",IF(N$3&lt;=$B$2,SMALL(Data_Baseline!$C39:$AZ39,COUNTIF(Data_Baseline!$C39:$AZ39,0)+1)/MAX(Data_Baseline!$C39:$AZ39),IF(Data_Baseline!M39=0,SMALL(Data_Baseline!$C39:$AZ39,COUNTIF(Data_Baseline!$C39:$AZ39,0)+1)/MAX(Data_Baseline!$C39:$AZ39),Data_Baseline!M39/MAX(Data_Baseline!$C39:$AZ39))),IF(N$3&lt;=$B$2,SMALL(Data_Baseline!$C39:$AZ39,COUNTIF(Data_Baseline!$C39:$AZ39,0)+1),IF(Data_Baseline!M39=0,SMALL(Data_Baseline!$C39:$AZ39,COUNTIF(Data_Baseline!$C39:$AZ39,0)+1),Data_Baseline!M39)))),"")</f>
        <v>2.3755463020653795E-6</v>
      </c>
      <c r="O39" s="79">
        <f ca="1">IFERROR(IF(Data_Baseline!N39="","",IF($C$3="On",IF(O$3&lt;=$B$2,SMALL(Data_Baseline!$C39:$AZ39,COUNTIF(Data_Baseline!$C39:$AZ39,0)+1)/MAX(Data_Baseline!$C39:$AZ39),IF(Data_Baseline!N39=0,SMALL(Data_Baseline!$C39:$AZ39,COUNTIF(Data_Baseline!$C39:$AZ39,0)+1)/MAX(Data_Baseline!$C39:$AZ39),Data_Baseline!N39/MAX(Data_Baseline!$C39:$AZ39))),IF(O$3&lt;=$B$2,SMALL(Data_Baseline!$C39:$AZ39,COUNTIF(Data_Baseline!$C39:$AZ39,0)+1),IF(Data_Baseline!N39=0,SMALL(Data_Baseline!$C39:$AZ39,COUNTIF(Data_Baseline!$C39:$AZ39,0)+1),Data_Baseline!N39)))),"")</f>
        <v>2.3755463020653795E-6</v>
      </c>
      <c r="P39" s="79">
        <f ca="1">IFERROR(IF(Data_Baseline!O39="","",IF($C$3="On",IF(P$3&lt;=$B$2,SMALL(Data_Baseline!$C39:$AZ39,COUNTIF(Data_Baseline!$C39:$AZ39,0)+1)/MAX(Data_Baseline!$C39:$AZ39),IF(Data_Baseline!O39=0,SMALL(Data_Baseline!$C39:$AZ39,COUNTIF(Data_Baseline!$C39:$AZ39,0)+1)/MAX(Data_Baseline!$C39:$AZ39),Data_Baseline!O39/MAX(Data_Baseline!$C39:$AZ39))),IF(P$3&lt;=$B$2,SMALL(Data_Baseline!$C39:$AZ39,COUNTIF(Data_Baseline!$C39:$AZ39,0)+1),IF(Data_Baseline!O39=0,SMALL(Data_Baseline!$C39:$AZ39,COUNTIF(Data_Baseline!$C39:$AZ39,0)+1),Data_Baseline!O39)))),"")</f>
        <v>2.3755463020653795E-6</v>
      </c>
      <c r="Q39" s="79">
        <f ca="1">IFERROR(IF(Data_Baseline!P39="","",IF($C$3="On",IF(Q$3&lt;=$B$2,SMALL(Data_Baseline!$C39:$AZ39,COUNTIF(Data_Baseline!$C39:$AZ39,0)+1)/MAX(Data_Baseline!$C39:$AZ39),IF(Data_Baseline!P39=0,SMALL(Data_Baseline!$C39:$AZ39,COUNTIF(Data_Baseline!$C39:$AZ39,0)+1)/MAX(Data_Baseline!$C39:$AZ39),Data_Baseline!P39/MAX(Data_Baseline!$C39:$AZ39))),IF(Q$3&lt;=$B$2,SMALL(Data_Baseline!$C39:$AZ39,COUNTIF(Data_Baseline!$C39:$AZ39,0)+1),IF(Data_Baseline!P39=0,SMALL(Data_Baseline!$C39:$AZ39,COUNTIF(Data_Baseline!$C39:$AZ39,0)+1),Data_Baseline!P39)))),"")</f>
        <v>2.3755463020653795E-6</v>
      </c>
      <c r="R39" s="79">
        <f ca="1">IFERROR(IF(Data_Baseline!Q39="","",IF($C$3="On",IF(R$3&lt;=$B$2,SMALL(Data_Baseline!$C39:$AZ39,COUNTIF(Data_Baseline!$C39:$AZ39,0)+1)/MAX(Data_Baseline!$C39:$AZ39),IF(Data_Baseline!Q39=0,SMALL(Data_Baseline!$C39:$AZ39,COUNTIF(Data_Baseline!$C39:$AZ39,0)+1)/MAX(Data_Baseline!$C39:$AZ39),Data_Baseline!Q39/MAX(Data_Baseline!$C39:$AZ39))),IF(R$3&lt;=$B$2,SMALL(Data_Baseline!$C39:$AZ39,COUNTIF(Data_Baseline!$C39:$AZ39,0)+1),IF(Data_Baseline!Q39=0,SMALL(Data_Baseline!$C39:$AZ39,COUNTIF(Data_Baseline!$C39:$AZ39,0)+1),Data_Baseline!Q39)))),"")</f>
        <v>2.3755463020653795E-6</v>
      </c>
      <c r="S39" s="79">
        <f ca="1">IFERROR(IF(Data_Baseline!R39="","",IF($C$3="On",IF(S$3&lt;=$B$2,SMALL(Data_Baseline!$C39:$AZ39,COUNTIF(Data_Baseline!$C39:$AZ39,0)+1)/MAX(Data_Baseline!$C39:$AZ39),IF(Data_Baseline!R39=0,SMALL(Data_Baseline!$C39:$AZ39,COUNTIF(Data_Baseline!$C39:$AZ39,0)+1)/MAX(Data_Baseline!$C39:$AZ39),Data_Baseline!R39/MAX(Data_Baseline!$C39:$AZ39))),IF(S$3&lt;=$B$2,SMALL(Data_Baseline!$C39:$AZ39,COUNTIF(Data_Baseline!$C39:$AZ39,0)+1),IF(Data_Baseline!R39=0,SMALL(Data_Baseline!$C39:$AZ39,COUNTIF(Data_Baseline!$C39:$AZ39,0)+1),Data_Baseline!R39)))),"")</f>
        <v>2.3755463020653795E-6</v>
      </c>
      <c r="T39" s="79">
        <f ca="1">IFERROR(IF(Data_Baseline!S39="","",IF($C$3="On",IF(T$3&lt;=$B$2,SMALL(Data_Baseline!$C39:$AZ39,COUNTIF(Data_Baseline!$C39:$AZ39,0)+1)/MAX(Data_Baseline!$C39:$AZ39),IF(Data_Baseline!S39=0,SMALL(Data_Baseline!$C39:$AZ39,COUNTIF(Data_Baseline!$C39:$AZ39,0)+1)/MAX(Data_Baseline!$C39:$AZ39),Data_Baseline!S39/MAX(Data_Baseline!$C39:$AZ39))),IF(T$3&lt;=$B$2,SMALL(Data_Baseline!$C39:$AZ39,COUNTIF(Data_Baseline!$C39:$AZ39,0)+1),IF(Data_Baseline!S39=0,SMALL(Data_Baseline!$C39:$AZ39,COUNTIF(Data_Baseline!$C39:$AZ39,0)+1),Data_Baseline!S39)))),"")</f>
        <v>2.3755463020653795E-6</v>
      </c>
      <c r="U39" s="79">
        <f ca="1">IFERROR(IF(Data_Baseline!T39="","",IF($C$3="On",IF(U$3&lt;=$B$2,SMALL(Data_Baseline!$C39:$AZ39,COUNTIF(Data_Baseline!$C39:$AZ39,0)+1)/MAX(Data_Baseline!$C39:$AZ39),IF(Data_Baseline!T39=0,SMALL(Data_Baseline!$C39:$AZ39,COUNTIF(Data_Baseline!$C39:$AZ39,0)+1)/MAX(Data_Baseline!$C39:$AZ39),Data_Baseline!T39/MAX(Data_Baseline!$C39:$AZ39))),IF(U$3&lt;=$B$2,SMALL(Data_Baseline!$C39:$AZ39,COUNTIF(Data_Baseline!$C39:$AZ39,0)+1),IF(Data_Baseline!T39=0,SMALL(Data_Baseline!$C39:$AZ39,COUNTIF(Data_Baseline!$C39:$AZ39,0)+1),Data_Baseline!T39)))),"")</f>
        <v>2.3755463020653795E-6</v>
      </c>
      <c r="V39" s="79">
        <f ca="1">IFERROR(IF(Data_Baseline!U39="","",IF($C$3="On",IF(V$3&lt;=$B$2,SMALL(Data_Baseline!$C39:$AZ39,COUNTIF(Data_Baseline!$C39:$AZ39,0)+1)/MAX(Data_Baseline!$C39:$AZ39),IF(Data_Baseline!U39=0,SMALL(Data_Baseline!$C39:$AZ39,COUNTIF(Data_Baseline!$C39:$AZ39,0)+1)/MAX(Data_Baseline!$C39:$AZ39),Data_Baseline!U39/MAX(Data_Baseline!$C39:$AZ39))),IF(V$3&lt;=$B$2,SMALL(Data_Baseline!$C39:$AZ39,COUNTIF(Data_Baseline!$C39:$AZ39,0)+1),IF(Data_Baseline!U39=0,SMALL(Data_Baseline!$C39:$AZ39,COUNTIF(Data_Baseline!$C39:$AZ39,0)+1),Data_Baseline!U39)))),"")</f>
        <v>2.3755463020653795E-6</v>
      </c>
      <c r="W39" s="79">
        <f ca="1">IFERROR(IF(Data_Baseline!V39="","",IF($C$3="On",IF(W$3&lt;=$B$2,SMALL(Data_Baseline!$C39:$AZ39,COUNTIF(Data_Baseline!$C39:$AZ39,0)+1)/MAX(Data_Baseline!$C39:$AZ39),IF(Data_Baseline!V39=0,SMALL(Data_Baseline!$C39:$AZ39,COUNTIF(Data_Baseline!$C39:$AZ39,0)+1)/MAX(Data_Baseline!$C39:$AZ39),Data_Baseline!V39/MAX(Data_Baseline!$C39:$AZ39))),IF(W$3&lt;=$B$2,SMALL(Data_Baseline!$C39:$AZ39,COUNTIF(Data_Baseline!$C39:$AZ39,0)+1),IF(Data_Baseline!V39=0,SMALL(Data_Baseline!$C39:$AZ39,COUNTIF(Data_Baseline!$C39:$AZ39,0)+1),Data_Baseline!V39)))),"")</f>
        <v>2.3755463020653795E-6</v>
      </c>
      <c r="X39" s="79">
        <f ca="1">IFERROR(IF(Data_Baseline!W39="","",IF($C$3="On",IF(X$3&lt;=$B$2,SMALL(Data_Baseline!$C39:$AZ39,COUNTIF(Data_Baseline!$C39:$AZ39,0)+1)/MAX(Data_Baseline!$C39:$AZ39),IF(Data_Baseline!W39=0,SMALL(Data_Baseline!$C39:$AZ39,COUNTIF(Data_Baseline!$C39:$AZ39,0)+1)/MAX(Data_Baseline!$C39:$AZ39),Data_Baseline!W39/MAX(Data_Baseline!$C39:$AZ39))),IF(X$3&lt;=$B$2,SMALL(Data_Baseline!$C39:$AZ39,COUNTIF(Data_Baseline!$C39:$AZ39,0)+1),IF(Data_Baseline!W39=0,SMALL(Data_Baseline!$C39:$AZ39,COUNTIF(Data_Baseline!$C39:$AZ39,0)+1),Data_Baseline!W39)))),"")</f>
        <v>2.3755463020653795E-6</v>
      </c>
      <c r="Y39" s="79">
        <f ca="1">IFERROR(IF(Data_Baseline!X39="","",IF($C$3="On",IF(Y$3&lt;=$B$2,SMALL(Data_Baseline!$C39:$AZ39,COUNTIF(Data_Baseline!$C39:$AZ39,0)+1)/MAX(Data_Baseline!$C39:$AZ39),IF(Data_Baseline!X39=0,SMALL(Data_Baseline!$C39:$AZ39,COUNTIF(Data_Baseline!$C39:$AZ39,0)+1)/MAX(Data_Baseline!$C39:$AZ39),Data_Baseline!X39/MAX(Data_Baseline!$C39:$AZ39))),IF(Y$3&lt;=$B$2,SMALL(Data_Baseline!$C39:$AZ39,COUNTIF(Data_Baseline!$C39:$AZ39,0)+1),IF(Data_Baseline!X39=0,SMALL(Data_Baseline!$C39:$AZ39,COUNTIF(Data_Baseline!$C39:$AZ39,0)+1),Data_Baseline!X39)))),"")</f>
        <v>2.3755463020653795E-6</v>
      </c>
      <c r="Z39" s="79">
        <f ca="1">IFERROR(IF(Data_Baseline!Y39="","",IF($C$3="On",IF(Z$3&lt;=$B$2,SMALL(Data_Baseline!$C39:$AZ39,COUNTIF(Data_Baseline!$C39:$AZ39,0)+1)/MAX(Data_Baseline!$C39:$AZ39),IF(Data_Baseline!Y39=0,SMALL(Data_Baseline!$C39:$AZ39,COUNTIF(Data_Baseline!$C39:$AZ39,0)+1)/MAX(Data_Baseline!$C39:$AZ39),Data_Baseline!Y39/MAX(Data_Baseline!$C39:$AZ39))),IF(Z$3&lt;=$B$2,SMALL(Data_Baseline!$C39:$AZ39,COUNTIF(Data_Baseline!$C39:$AZ39,0)+1),IF(Data_Baseline!Y39=0,SMALL(Data_Baseline!$C39:$AZ39,COUNTIF(Data_Baseline!$C39:$AZ39,0)+1),Data_Baseline!Y39)))),"")</f>
        <v>1.1635458989243074E-3</v>
      </c>
      <c r="AA39" s="79">
        <f ca="1">IFERROR(IF(Data_Baseline!Z39="","",IF($C$3="On",IF(AA$3&lt;=$B$2,SMALL(Data_Baseline!$C39:$AZ39,COUNTIF(Data_Baseline!$C39:$AZ39,0)+1)/MAX(Data_Baseline!$C39:$AZ39),IF(Data_Baseline!Z39=0,SMALL(Data_Baseline!$C39:$AZ39,COUNTIF(Data_Baseline!$C39:$AZ39,0)+1)/MAX(Data_Baseline!$C39:$AZ39),Data_Baseline!Z39/MAX(Data_Baseline!$C39:$AZ39))),IF(AA$3&lt;=$B$2,SMALL(Data_Baseline!$C39:$AZ39,COUNTIF(Data_Baseline!$C39:$AZ39,0)+1),IF(Data_Baseline!Z39=0,SMALL(Data_Baseline!$C39:$AZ39,COUNTIF(Data_Baseline!$C39:$AZ39,0)+1),Data_Baseline!Z39)))),"")</f>
        <v>4.3803493537657254E-3</v>
      </c>
      <c r="AB39" s="79">
        <f ca="1">IFERROR(IF(Data_Baseline!AA39="","",IF($C$3="On",IF(AB$3&lt;=$B$2,SMALL(Data_Baseline!$C39:$AZ39,COUNTIF(Data_Baseline!$C39:$AZ39,0)+1)/MAX(Data_Baseline!$C39:$AZ39),IF(Data_Baseline!AA39=0,SMALL(Data_Baseline!$C39:$AZ39,COUNTIF(Data_Baseline!$C39:$AZ39,0)+1)/MAX(Data_Baseline!$C39:$AZ39),Data_Baseline!AA39/MAX(Data_Baseline!$C39:$AZ39))),IF(AB$3&lt;=$B$2,SMALL(Data_Baseline!$C39:$AZ39,COUNTIF(Data_Baseline!$C39:$AZ39,0)+1),IF(Data_Baseline!AA39=0,SMALL(Data_Baseline!$C39:$AZ39,COUNTIF(Data_Baseline!$C39:$AZ39,0)+1),Data_Baseline!AA39)))),"")</f>
        <v>1.0811390169729793E-2</v>
      </c>
      <c r="AC39" s="79">
        <f ca="1">IFERROR(IF(Data_Baseline!AB39="","",IF($C$3="On",IF(AC$3&lt;=$B$2,SMALL(Data_Baseline!$C39:$AZ39,COUNTIF(Data_Baseline!$C39:$AZ39,0)+1)/MAX(Data_Baseline!$C39:$AZ39),IF(Data_Baseline!AB39=0,SMALL(Data_Baseline!$C39:$AZ39,COUNTIF(Data_Baseline!$C39:$AZ39,0)+1)/MAX(Data_Baseline!$C39:$AZ39),Data_Baseline!AB39/MAX(Data_Baseline!$C39:$AZ39))),IF(AC$3&lt;=$B$2,SMALL(Data_Baseline!$C39:$AZ39,COUNTIF(Data_Baseline!$C39:$AZ39,0)+1),IF(Data_Baseline!AB39=0,SMALL(Data_Baseline!$C39:$AZ39,COUNTIF(Data_Baseline!$C39:$AZ39,0)+1),Data_Baseline!AB39)))),"")</f>
        <v>2.3009105596021324E-2</v>
      </c>
      <c r="AD39" s="79">
        <f ca="1">IFERROR(IF(Data_Baseline!AC39="","",IF($C$3="On",IF(AD$3&lt;=$B$2,SMALL(Data_Baseline!$C39:$AZ39,COUNTIF(Data_Baseline!$C39:$AZ39,0)+1)/MAX(Data_Baseline!$C39:$AZ39),IF(Data_Baseline!AC39=0,SMALL(Data_Baseline!$C39:$AZ39,COUNTIF(Data_Baseline!$C39:$AZ39,0)+1)/MAX(Data_Baseline!$C39:$AZ39),Data_Baseline!AC39/MAX(Data_Baseline!$C39:$AZ39))),IF(AD$3&lt;=$B$2,SMALL(Data_Baseline!$C39:$AZ39,COUNTIF(Data_Baseline!$C39:$AZ39,0)+1),IF(Data_Baseline!AC39=0,SMALL(Data_Baseline!$C39:$AZ39,COUNTIF(Data_Baseline!$C39:$AZ39,0)+1),Data_Baseline!AC39)))),"")</f>
        <v>4.5676587949283365E-2</v>
      </c>
      <c r="AE39" s="79">
        <f ca="1">IFERROR(IF(Data_Baseline!AD39="","",IF($C$3="On",IF(AE$3&lt;=$B$2,SMALL(Data_Baseline!$C39:$AZ39,COUNTIF(Data_Baseline!$C39:$AZ39,0)+1)/MAX(Data_Baseline!$C39:$AZ39),IF(Data_Baseline!AD39=0,SMALL(Data_Baseline!$C39:$AZ39,COUNTIF(Data_Baseline!$C39:$AZ39,0)+1)/MAX(Data_Baseline!$C39:$AZ39),Data_Baseline!AD39/MAX(Data_Baseline!$C39:$AZ39))),IF(AE$3&lt;=$B$2,SMALL(Data_Baseline!$C39:$AZ39,COUNTIF(Data_Baseline!$C39:$AZ39,0)+1),IF(Data_Baseline!AD39=0,SMALL(Data_Baseline!$C39:$AZ39,COUNTIF(Data_Baseline!$C39:$AZ39,0)+1),Data_Baseline!AD39)))),"")</f>
        <v>8.9089419948469417E-2</v>
      </c>
      <c r="AF39" s="79">
        <f ca="1">IFERROR(IF(Data_Baseline!AE39="","",IF($C$3="On",IF(AF$3&lt;=$B$2,SMALL(Data_Baseline!$C39:$AZ39,COUNTIF(Data_Baseline!$C39:$AZ39,0)+1)/MAX(Data_Baseline!$C39:$AZ39),IF(Data_Baseline!AE39=0,SMALL(Data_Baseline!$C39:$AZ39,COUNTIF(Data_Baseline!$C39:$AZ39,0)+1)/MAX(Data_Baseline!$C39:$AZ39),Data_Baseline!AE39/MAX(Data_Baseline!$C39:$AZ39))),IF(AF$3&lt;=$B$2,SMALL(Data_Baseline!$C39:$AZ39,COUNTIF(Data_Baseline!$C39:$AZ39,0)+1),IF(Data_Baseline!AE39=0,SMALL(Data_Baseline!$C39:$AZ39,COUNTIF(Data_Baseline!$C39:$AZ39,0)+1),Data_Baseline!AE39)))),"")</f>
        <v>0.16485393269033732</v>
      </c>
      <c r="AG39" s="79">
        <f ca="1">IFERROR(IF(Data_Baseline!AF39="","",IF($C$3="On",IF(AG$3&lt;=$B$2,SMALL(Data_Baseline!$C39:$AZ39,COUNTIF(Data_Baseline!$C39:$AZ39,0)+1)/MAX(Data_Baseline!$C39:$AZ39),IF(Data_Baseline!AF39=0,SMALL(Data_Baseline!$C39:$AZ39,COUNTIF(Data_Baseline!$C39:$AZ39,0)+1)/MAX(Data_Baseline!$C39:$AZ39),Data_Baseline!AF39/MAX(Data_Baseline!$C39:$AZ39))),IF(AG$3&lt;=$B$2,SMALL(Data_Baseline!$C39:$AZ39,COUNTIF(Data_Baseline!$C39:$AZ39,0)+1),IF(Data_Baseline!AF39=0,SMALL(Data_Baseline!$C39:$AZ39,COUNTIF(Data_Baseline!$C39:$AZ39,0)+1),Data_Baseline!AF39)))),"")</f>
        <v>0.28423660236307918</v>
      </c>
      <c r="AH39" s="79">
        <f ca="1">IFERROR(IF(Data_Baseline!AG39="","",IF($C$3="On",IF(AH$3&lt;=$B$2,SMALL(Data_Baseline!$C39:$AZ39,COUNTIF(Data_Baseline!$C39:$AZ39,0)+1)/MAX(Data_Baseline!$C39:$AZ39),IF(Data_Baseline!AG39=0,SMALL(Data_Baseline!$C39:$AZ39,COUNTIF(Data_Baseline!$C39:$AZ39,0)+1)/MAX(Data_Baseline!$C39:$AZ39),Data_Baseline!AG39/MAX(Data_Baseline!$C39:$AZ39))),IF(AH$3&lt;=$B$2,SMALL(Data_Baseline!$C39:$AZ39,COUNTIF(Data_Baseline!$C39:$AZ39,0)+1),IF(Data_Baseline!AG39=0,SMALL(Data_Baseline!$C39:$AZ39,COUNTIF(Data_Baseline!$C39:$AZ39,0)+1),Data_Baseline!AG39)))),"")</f>
        <v>0.43847762072661617</v>
      </c>
      <c r="AI39" s="79">
        <f ca="1">IFERROR(IF(Data_Baseline!AH39="","",IF($C$3="On",IF(AI$3&lt;=$B$2,SMALL(Data_Baseline!$C39:$AZ39,COUNTIF(Data_Baseline!$C39:$AZ39,0)+1)/MAX(Data_Baseline!$C39:$AZ39),IF(Data_Baseline!AH39=0,SMALL(Data_Baseline!$C39:$AZ39,COUNTIF(Data_Baseline!$C39:$AZ39,0)+1)/MAX(Data_Baseline!$C39:$AZ39),Data_Baseline!AH39/MAX(Data_Baseline!$C39:$AZ39))),IF(AI$3&lt;=$B$2,SMALL(Data_Baseline!$C39:$AZ39,COUNTIF(Data_Baseline!$C39:$AZ39,0)+1),IF(Data_Baseline!AH39=0,SMALL(Data_Baseline!$C39:$AZ39,COUNTIF(Data_Baseline!$C39:$AZ39,0)+1),Data_Baseline!AH39)))),"")</f>
        <v>0.60267068644982946</v>
      </c>
      <c r="AJ39" s="79">
        <f ca="1">IFERROR(IF(Data_Baseline!AI39="","",IF($C$3="On",IF(AJ$3&lt;=$B$2,SMALL(Data_Baseline!$C39:$AZ39,COUNTIF(Data_Baseline!$C39:$AZ39,0)+1)/MAX(Data_Baseline!$C39:$AZ39),IF(Data_Baseline!AI39=0,SMALL(Data_Baseline!$C39:$AZ39,COUNTIF(Data_Baseline!$C39:$AZ39,0)+1)/MAX(Data_Baseline!$C39:$AZ39),Data_Baseline!AI39/MAX(Data_Baseline!$C39:$AZ39))),IF(AJ$3&lt;=$B$2,SMALL(Data_Baseline!$C39:$AZ39,COUNTIF(Data_Baseline!$C39:$AZ39,0)+1),IF(Data_Baseline!AI39=0,SMALL(Data_Baseline!$C39:$AZ39,COUNTIF(Data_Baseline!$C39:$AZ39,0)+1),Data_Baseline!AI39)))),"")</f>
        <v>0.74449287370816464</v>
      </c>
      <c r="AK39" s="79">
        <f ca="1">IFERROR(IF(Data_Baseline!AJ39="","",IF($C$3="On",IF(AK$3&lt;=$B$2,SMALL(Data_Baseline!$C39:$AZ39,COUNTIF(Data_Baseline!$C39:$AZ39,0)+1)/MAX(Data_Baseline!$C39:$AZ39),IF(Data_Baseline!AJ39=0,SMALL(Data_Baseline!$C39:$AZ39,COUNTIF(Data_Baseline!$C39:$AZ39,0)+1)/MAX(Data_Baseline!$C39:$AZ39),Data_Baseline!AJ39/MAX(Data_Baseline!$C39:$AZ39))),IF(AK$3&lt;=$B$2,SMALL(Data_Baseline!$C39:$AZ39,COUNTIF(Data_Baseline!$C39:$AZ39,0)+1),IF(Data_Baseline!AJ39=0,SMALL(Data_Baseline!$C39:$AZ39,COUNTIF(Data_Baseline!$C39:$AZ39,0)+1),Data_Baseline!AJ39)))),"")</f>
        <v>0.84611787485815459</v>
      </c>
      <c r="AL39" s="79">
        <f ca="1">IFERROR(IF(Data_Baseline!AK39="","",IF($C$3="On",IF(AL$3&lt;=$B$2,SMALL(Data_Baseline!$C39:$AZ39,COUNTIF(Data_Baseline!$C39:$AZ39,0)+1)/MAX(Data_Baseline!$C39:$AZ39),IF(Data_Baseline!AK39=0,SMALL(Data_Baseline!$C39:$AZ39,COUNTIF(Data_Baseline!$C39:$AZ39,0)+1)/MAX(Data_Baseline!$C39:$AZ39),Data_Baseline!AK39/MAX(Data_Baseline!$C39:$AZ39))),IF(AL$3&lt;=$B$2,SMALL(Data_Baseline!$C39:$AZ39,COUNTIF(Data_Baseline!$C39:$AZ39,0)+1),IF(Data_Baseline!AK39=0,SMALL(Data_Baseline!$C39:$AZ39,COUNTIF(Data_Baseline!$C39:$AZ39,0)+1),Data_Baseline!AK39)))),"")</f>
        <v>0.90837877208527107</v>
      </c>
      <c r="AM39" s="79">
        <f ca="1">IFERROR(IF(Data_Baseline!AL39="","",IF($C$3="On",IF(AM$3&lt;=$B$2,SMALL(Data_Baseline!$C39:$AZ39,COUNTIF(Data_Baseline!$C39:$AZ39,0)+1)/MAX(Data_Baseline!$C39:$AZ39),IF(Data_Baseline!AL39=0,SMALL(Data_Baseline!$C39:$AZ39,COUNTIF(Data_Baseline!$C39:$AZ39,0)+1)/MAX(Data_Baseline!$C39:$AZ39),Data_Baseline!AL39/MAX(Data_Baseline!$C39:$AZ39))),IF(AM$3&lt;=$B$2,SMALL(Data_Baseline!$C39:$AZ39,COUNTIF(Data_Baseline!$C39:$AZ39,0)+1),IF(Data_Baseline!AL39=0,SMALL(Data_Baseline!$C39:$AZ39,COUNTIF(Data_Baseline!$C39:$AZ39,0)+1),Data_Baseline!AL39)))),"")</f>
        <v>0.94434365166654088</v>
      </c>
      <c r="AN39" s="79">
        <f ca="1">IFERROR(IF(Data_Baseline!AM39="","",IF($C$3="On",IF(AN$3&lt;=$B$2,SMALL(Data_Baseline!$C39:$AZ39,COUNTIF(Data_Baseline!$C39:$AZ39,0)+1)/MAX(Data_Baseline!$C39:$AZ39),IF(Data_Baseline!AM39=0,SMALL(Data_Baseline!$C39:$AZ39,COUNTIF(Data_Baseline!$C39:$AZ39,0)+1)/MAX(Data_Baseline!$C39:$AZ39),Data_Baseline!AM39/MAX(Data_Baseline!$C39:$AZ39))),IF(AN$3&lt;=$B$2,SMALL(Data_Baseline!$C39:$AZ39,COUNTIF(Data_Baseline!$C39:$AZ39,0)+1),IF(Data_Baseline!AM39=0,SMALL(Data_Baseline!$C39:$AZ39,COUNTIF(Data_Baseline!$C39:$AZ39,0)+1),Data_Baseline!AM39)))),"")</f>
        <v>0.96617325525969866</v>
      </c>
      <c r="AO39" s="79">
        <f ca="1">IFERROR(IF(Data_Baseline!AN39="","",IF($C$3="On",IF(AO$3&lt;=$B$2,SMALL(Data_Baseline!$C39:$AZ39,COUNTIF(Data_Baseline!$C39:$AZ39,0)+1)/MAX(Data_Baseline!$C39:$AZ39),IF(Data_Baseline!AN39=0,SMALL(Data_Baseline!$C39:$AZ39,COUNTIF(Data_Baseline!$C39:$AZ39,0)+1)/MAX(Data_Baseline!$C39:$AZ39),Data_Baseline!AN39/MAX(Data_Baseline!$C39:$AZ39))),IF(AO$3&lt;=$B$2,SMALL(Data_Baseline!$C39:$AZ39,COUNTIF(Data_Baseline!$C39:$AZ39,0)+1),IF(Data_Baseline!AN39=0,SMALL(Data_Baseline!$C39:$AZ39,COUNTIF(Data_Baseline!$C39:$AZ39,0)+1),Data_Baseline!AN39)))),"")</f>
        <v>0.98217436247184242</v>
      </c>
      <c r="AP39" s="79">
        <f ca="1">IFERROR(IF(Data_Baseline!AO39="","",IF($C$3="On",IF(AP$3&lt;=$B$2,SMALL(Data_Baseline!$C39:$AZ39,COUNTIF(Data_Baseline!$C39:$AZ39,0)+1)/MAX(Data_Baseline!$C39:$AZ39),IF(Data_Baseline!AO39=0,SMALL(Data_Baseline!$C39:$AZ39,COUNTIF(Data_Baseline!$C39:$AZ39,0)+1)/MAX(Data_Baseline!$C39:$AZ39),Data_Baseline!AO39/MAX(Data_Baseline!$C39:$AZ39))),IF(AP$3&lt;=$B$2,SMALL(Data_Baseline!$C39:$AZ39,COUNTIF(Data_Baseline!$C39:$AZ39,0)+1),IF(Data_Baseline!AO39=0,SMALL(Data_Baseline!$C39:$AZ39,COUNTIF(Data_Baseline!$C39:$AZ39,0)+1),Data_Baseline!AO39)))),"")</f>
        <v>0.99432049259738198</v>
      </c>
      <c r="AQ39" s="79">
        <f ca="1">IFERROR(IF(Data_Baseline!AP39="","",IF($C$3="On",IF(AQ$3&lt;=$B$2,SMALL(Data_Baseline!$C39:$AZ39,COUNTIF(Data_Baseline!$C39:$AZ39,0)+1)/MAX(Data_Baseline!$C39:$AZ39),IF(Data_Baseline!AP39=0,SMALL(Data_Baseline!$C39:$AZ39,COUNTIF(Data_Baseline!$C39:$AZ39,0)+1)/MAX(Data_Baseline!$C39:$AZ39),Data_Baseline!AP39/MAX(Data_Baseline!$C39:$AZ39))),IF(AQ$3&lt;=$B$2,SMALL(Data_Baseline!$C39:$AZ39,COUNTIF(Data_Baseline!$C39:$AZ39,0)+1),IF(Data_Baseline!AP39=0,SMALL(Data_Baseline!$C39:$AZ39,COUNTIF(Data_Baseline!$C39:$AZ39,0)+1),Data_Baseline!AP39)))),"")</f>
        <v>1</v>
      </c>
      <c r="AR39" s="79" t="str">
        <f>IFERROR(IF(Data_Baseline!AQ39="","",IF($C$3="On",IF(AR$3&lt;=$B$2,SMALL(Data_Baseline!$C39:$AZ39,COUNTIF(Data_Baseline!$C39:$AZ39,0)+1)/MAX(Data_Baseline!$C39:$AZ39),IF(Data_Baseline!AQ39=0,SMALL(Data_Baseline!$C39:$AZ39,COUNTIF(Data_Baseline!$C39:$AZ39,0)+1)/MAX(Data_Baseline!$C39:$AZ39),Data_Baseline!AQ39/MAX(Data_Baseline!$C39:$AZ39))),IF(AR$3&lt;=$B$2,SMALL(Data_Baseline!$C39:$AZ39,COUNTIF(Data_Baseline!$C39:$AZ39,0)+1),IF(Data_Baseline!AQ39=0,SMALL(Data_Baseline!$C39:$AZ39,COUNTIF(Data_Baseline!$C39:$AZ39,0)+1),Data_Baseline!AQ39)))),"")</f>
        <v/>
      </c>
      <c r="AS39" s="79" t="str">
        <f>IFERROR(IF(Data_Baseline!AR39="","",IF($C$3="On",IF(AS$3&lt;=$B$2,SMALL(Data_Baseline!$C39:$AZ39,COUNTIF(Data_Baseline!$C39:$AZ39,0)+1)/MAX(Data_Baseline!$C39:$AZ39),IF(Data_Baseline!AR39=0,SMALL(Data_Baseline!$C39:$AZ39,COUNTIF(Data_Baseline!$C39:$AZ39,0)+1)/MAX(Data_Baseline!$C39:$AZ39),Data_Baseline!AR39/MAX(Data_Baseline!$C39:$AZ39))),IF(AS$3&lt;=$B$2,SMALL(Data_Baseline!$C39:$AZ39,COUNTIF(Data_Baseline!$C39:$AZ39,0)+1),IF(Data_Baseline!AR39=0,SMALL(Data_Baseline!$C39:$AZ39,COUNTIF(Data_Baseline!$C39:$AZ39,0)+1),Data_Baseline!AR39)))),"")</f>
        <v/>
      </c>
      <c r="AT39" s="79" t="str">
        <f>IFERROR(IF(Data_Baseline!AS39="","",IF($C$3="On",IF(AT$3&lt;=$B$2,SMALL(Data_Baseline!$C39:$AZ39,COUNTIF(Data_Baseline!$C39:$AZ39,0)+1)/MAX(Data_Baseline!$C39:$AZ39),IF(Data_Baseline!AS39=0,SMALL(Data_Baseline!$C39:$AZ39,COUNTIF(Data_Baseline!$C39:$AZ39,0)+1)/MAX(Data_Baseline!$C39:$AZ39),Data_Baseline!AS39/MAX(Data_Baseline!$C39:$AZ39))),IF(AT$3&lt;=$B$2,SMALL(Data_Baseline!$C39:$AZ39,COUNTIF(Data_Baseline!$C39:$AZ39,0)+1),IF(Data_Baseline!AS39=0,SMALL(Data_Baseline!$C39:$AZ39,COUNTIF(Data_Baseline!$C39:$AZ39,0)+1),Data_Baseline!AS39)))),"")</f>
        <v/>
      </c>
      <c r="AU39" s="79" t="str">
        <f>IFERROR(IF(Data_Baseline!AT39="","",IF($C$3="On",IF(AU$3&lt;=$B$2,SMALL(Data_Baseline!$C39:$AZ39,COUNTIF(Data_Baseline!$C39:$AZ39,0)+1)/MAX(Data_Baseline!$C39:$AZ39),IF(Data_Baseline!AT39=0,SMALL(Data_Baseline!$C39:$AZ39,COUNTIF(Data_Baseline!$C39:$AZ39,0)+1)/MAX(Data_Baseline!$C39:$AZ39),Data_Baseline!AT39/MAX(Data_Baseline!$C39:$AZ39))),IF(AU$3&lt;=$B$2,SMALL(Data_Baseline!$C39:$AZ39,COUNTIF(Data_Baseline!$C39:$AZ39,0)+1),IF(Data_Baseline!AT39=0,SMALL(Data_Baseline!$C39:$AZ39,COUNTIF(Data_Baseline!$C39:$AZ39,0)+1),Data_Baseline!AT39)))),"")</f>
        <v/>
      </c>
      <c r="AV39" s="79" t="str">
        <f>IFERROR(IF(Data_Baseline!AU39="","",IF($C$3="On",IF(AV$3&lt;=$B$2,SMALL(Data_Baseline!$C39:$AZ39,COUNTIF(Data_Baseline!$C39:$AZ39,0)+1)/MAX(Data_Baseline!$C39:$AZ39),IF(Data_Baseline!AU39=0,SMALL(Data_Baseline!$C39:$AZ39,COUNTIF(Data_Baseline!$C39:$AZ39,0)+1)/MAX(Data_Baseline!$C39:$AZ39),Data_Baseline!AU39/MAX(Data_Baseline!$C39:$AZ39))),IF(AV$3&lt;=$B$2,SMALL(Data_Baseline!$C39:$AZ39,COUNTIF(Data_Baseline!$C39:$AZ39,0)+1),IF(Data_Baseline!AU39=0,SMALL(Data_Baseline!$C39:$AZ39,COUNTIF(Data_Baseline!$C39:$AZ39,0)+1),Data_Baseline!AU39)))),"")</f>
        <v/>
      </c>
      <c r="AW39" s="79" t="str">
        <f>IFERROR(IF(Data_Baseline!AV39="","",IF($C$3="On",IF(AW$3&lt;=$B$2,SMALL(Data_Baseline!$C39:$AZ39,COUNTIF(Data_Baseline!$C39:$AZ39,0)+1)/MAX(Data_Baseline!$C39:$AZ39),IF(Data_Baseline!AV39=0,SMALL(Data_Baseline!$C39:$AZ39,COUNTIF(Data_Baseline!$C39:$AZ39,0)+1)/MAX(Data_Baseline!$C39:$AZ39),Data_Baseline!AV39/MAX(Data_Baseline!$C39:$AZ39))),IF(AW$3&lt;=$B$2,SMALL(Data_Baseline!$C39:$AZ39,COUNTIF(Data_Baseline!$C39:$AZ39,0)+1),IF(Data_Baseline!AV39=0,SMALL(Data_Baseline!$C39:$AZ39,COUNTIF(Data_Baseline!$C39:$AZ39,0)+1),Data_Baseline!AV39)))),"")</f>
        <v/>
      </c>
      <c r="AX39" s="79" t="str">
        <f>IFERROR(IF(Data_Baseline!AW39="","",IF($C$3="On",IF(AX$3&lt;=$B$2,SMALL(Data_Baseline!$C39:$AZ39,COUNTIF(Data_Baseline!$C39:$AZ39,0)+1)/MAX(Data_Baseline!$C39:$AZ39),IF(Data_Baseline!AW39=0,SMALL(Data_Baseline!$C39:$AZ39,COUNTIF(Data_Baseline!$C39:$AZ39,0)+1)/MAX(Data_Baseline!$C39:$AZ39),Data_Baseline!AW39/MAX(Data_Baseline!$C39:$AZ39))),IF(AX$3&lt;=$B$2,SMALL(Data_Baseline!$C39:$AZ39,COUNTIF(Data_Baseline!$C39:$AZ39,0)+1),IF(Data_Baseline!AW39=0,SMALL(Data_Baseline!$C39:$AZ39,COUNTIF(Data_Baseline!$C39:$AZ39,0)+1),Data_Baseline!AW39)))),"")</f>
        <v/>
      </c>
      <c r="AY39" s="79" t="str">
        <f>IFERROR(IF(Data_Baseline!AX39="","",IF($C$3="On",IF(AY$3&lt;=$B$2,SMALL(Data_Baseline!$C39:$AZ39,COUNTIF(Data_Baseline!$C39:$AZ39,0)+1)/MAX(Data_Baseline!$C39:$AZ39),IF(Data_Baseline!AX39=0,SMALL(Data_Baseline!$C39:$AZ39,COUNTIF(Data_Baseline!$C39:$AZ39,0)+1)/MAX(Data_Baseline!$C39:$AZ39),Data_Baseline!AX39/MAX(Data_Baseline!$C39:$AZ39))),IF(AY$3&lt;=$B$2,SMALL(Data_Baseline!$C39:$AZ39,COUNTIF(Data_Baseline!$C39:$AZ39,0)+1),IF(Data_Baseline!AX39=0,SMALL(Data_Baseline!$C39:$AZ39,COUNTIF(Data_Baseline!$C39:$AZ39,0)+1),Data_Baseline!AX39)))),"")</f>
        <v/>
      </c>
      <c r="AZ39" s="79" t="str">
        <f>IFERROR(IF(Data_Baseline!AY39="","",IF($C$3="On",IF(AZ$3&lt;=$B$2,SMALL(Data_Baseline!$C39:$AZ39,COUNTIF(Data_Baseline!$C39:$AZ39,0)+1)/MAX(Data_Baseline!$C39:$AZ39),IF(Data_Baseline!AY39=0,SMALL(Data_Baseline!$C39:$AZ39,COUNTIF(Data_Baseline!$C39:$AZ39,0)+1)/MAX(Data_Baseline!$C39:$AZ39),Data_Baseline!AY39/MAX(Data_Baseline!$C39:$AZ39))),IF(AZ$3&lt;=$B$2,SMALL(Data_Baseline!$C39:$AZ39,COUNTIF(Data_Baseline!$C39:$AZ39,0)+1),IF(Data_Baseline!AY39=0,SMALL(Data_Baseline!$C39:$AZ39,COUNTIF(Data_Baseline!$C39:$AZ39,0)+1),Data_Baseline!AY39)))),"")</f>
        <v/>
      </c>
      <c r="BA39" s="79" t="str">
        <f>IFERROR(IF(Data_Baseline!AZ39="","",IF($C$3="On",IF(BA$3&lt;=$B$2,SMALL(Data_Baseline!$C39:$AZ39,COUNTIF(Data_Baseline!$C39:$AZ39,0)+1)/MAX(Data_Baseline!$C39:$AZ39),IF(Data_Baseline!AZ39=0,SMALL(Data_Baseline!$C39:$AZ39,COUNTIF(Data_Baseline!$C39:$AZ39,0)+1)/MAX(Data_Baseline!$C39:$AZ39),Data_Baseline!AZ39/MAX(Data_Baseline!$C39:$AZ39))),IF(BA$3&lt;=$B$2,SMALL(Data_Baseline!$C39:$AZ39,COUNTIF(Data_Baseline!$C39:$AZ39,0)+1),IF(Data_Baseline!AZ39=0,SMALL(Data_Baseline!$C39:$AZ39,COUNTIF(Data_Baseline!$C39:$AZ39,0)+1),Data_Baseline!AZ39)))),"")</f>
        <v/>
      </c>
      <c r="BB39" s="79">
        <f ca="1">IF(Data_Initial!BA39="",1,0)</f>
        <v>1</v>
      </c>
      <c r="BC39" s="2" t="str">
        <f t="shared" ca="1" si="0"/>
        <v>3N_OtsA</v>
      </c>
      <c r="BD39" s="79" t="str">
        <f t="shared" ca="1" si="3"/>
        <v>3N</v>
      </c>
      <c r="BE39" s="79" t="str">
        <f ca="1">Data_Initial!BC39</f>
        <v>OtsA</v>
      </c>
      <c r="BF39" s="79" t="str">
        <f ca="1">Data_Initial!BB39</f>
        <v>2_2</v>
      </c>
      <c r="BG39" s="79">
        <f ca="1">IFERROR((INDIRECT("Plate"&amp;Data!A39&amp;"_C!"&amp;CHAR(RIGHT(Data!B39,LEN(Data!B39)-1)+65)&amp;CODE(LEFT(Data!B39,1))-58)),"")</f>
        <v>0</v>
      </c>
      <c r="BH39" s="79" t="str">
        <f ca="1">Data_Initial!BA39</f>
        <v/>
      </c>
      <c r="BI39" s="79">
        <f t="shared" ca="1" si="2"/>
        <v>2.3755463020653795E-6</v>
      </c>
      <c r="BJ39" s="79" t="str">
        <f ca="1">IF(BH39="N",1+MAX($BJ$3:BJ38),"")</f>
        <v/>
      </c>
      <c r="BK39" s="79"/>
      <c r="BL39" s="79"/>
      <c r="BM39" s="79"/>
      <c r="BN39" s="79"/>
      <c r="BO39" s="79"/>
      <c r="BP39" s="79"/>
      <c r="BQ39" s="79"/>
      <c r="BR39" s="79"/>
      <c r="BS39" s="79"/>
      <c r="BT39" s="79"/>
      <c r="BU39" s="79"/>
      <c r="BV39" s="79"/>
      <c r="BW39" s="79"/>
      <c r="BX39" s="79"/>
      <c r="BY39" s="79"/>
      <c r="BZ39" s="79"/>
    </row>
    <row r="40" spans="1:78" x14ac:dyDescent="0.25">
      <c r="A40" s="79">
        <f ca="1">IF(BH40="N","N"&amp;BJ40,IF(BB40=0,"",MAX($A$3:A39)+1))</f>
        <v>37</v>
      </c>
      <c r="B40" s="79" t="str">
        <f ca="1">Data_Initial!A40&amp;C40</f>
        <v>1E5</v>
      </c>
      <c r="C40" s="79" t="str">
        <f ca="1">Data_Initial!B40</f>
        <v>E5</v>
      </c>
      <c r="D40" s="79">
        <f ca="1">IFERROR(IF(Data_Baseline!C40="","",IF($C$3="On",IF(D$3&lt;=$B$2,SMALL(Data_Baseline!$C40:$AZ40,COUNTIF(Data_Baseline!$C40:$AZ40,0)+1)/MAX(Data_Baseline!$C40:$AZ40),IF(Data_Baseline!C40=0,SMALL(Data_Baseline!$C40:$AZ40,COUNTIF(Data_Baseline!$C40:$AZ40,0)+1)/MAX(Data_Baseline!$C40:$AZ40),Data_Baseline!C40/MAX(Data_Baseline!$C40:$AZ40))),IF(D$3&lt;=$B$2,SMALL(Data_Baseline!$C40:$AZ40,COUNTIF(Data_Baseline!$C40:$AZ40,0)+1),IF(Data_Baseline!C40=0,SMALL(Data_Baseline!$C40:$AZ40,COUNTIF(Data_Baseline!$C40:$AZ40,0)+1),Data_Baseline!C40)))),"")</f>
        <v>1.0278119424972661E-4</v>
      </c>
      <c r="E40" s="79">
        <f ca="1">IFERROR(IF(Data_Baseline!D40="","",IF($C$3="On",IF(E$3&lt;=$B$2,SMALL(Data_Baseline!$C40:$AZ40,COUNTIF(Data_Baseline!$C40:$AZ40,0)+1)/MAX(Data_Baseline!$C40:$AZ40),IF(Data_Baseline!D40=0,SMALL(Data_Baseline!$C40:$AZ40,COUNTIF(Data_Baseline!$C40:$AZ40,0)+1)/MAX(Data_Baseline!$C40:$AZ40),Data_Baseline!D40/MAX(Data_Baseline!$C40:$AZ40))),IF(E$3&lt;=$B$2,SMALL(Data_Baseline!$C40:$AZ40,COUNTIF(Data_Baseline!$C40:$AZ40,0)+1),IF(Data_Baseline!D40=0,SMALL(Data_Baseline!$C40:$AZ40,COUNTIF(Data_Baseline!$C40:$AZ40,0)+1),Data_Baseline!D40)))),"")</f>
        <v>1.0278119424972661E-4</v>
      </c>
      <c r="F40" s="79">
        <f ca="1">IFERROR(IF(Data_Baseline!E40="","",IF($C$3="On",IF(F$3&lt;=$B$2,SMALL(Data_Baseline!$C40:$AZ40,COUNTIF(Data_Baseline!$C40:$AZ40,0)+1)/MAX(Data_Baseline!$C40:$AZ40),IF(Data_Baseline!E40=0,SMALL(Data_Baseline!$C40:$AZ40,COUNTIF(Data_Baseline!$C40:$AZ40,0)+1)/MAX(Data_Baseline!$C40:$AZ40),Data_Baseline!E40/MAX(Data_Baseline!$C40:$AZ40))),IF(F$3&lt;=$B$2,SMALL(Data_Baseline!$C40:$AZ40,COUNTIF(Data_Baseline!$C40:$AZ40,0)+1),IF(Data_Baseline!E40=0,SMALL(Data_Baseline!$C40:$AZ40,COUNTIF(Data_Baseline!$C40:$AZ40,0)+1),Data_Baseline!E40)))),"")</f>
        <v>1.0278119424972661E-4</v>
      </c>
      <c r="G40" s="79">
        <f ca="1">IFERROR(IF(Data_Baseline!F40="","",IF($C$3="On",IF(G$3&lt;=$B$2,SMALL(Data_Baseline!$C40:$AZ40,COUNTIF(Data_Baseline!$C40:$AZ40,0)+1)/MAX(Data_Baseline!$C40:$AZ40),IF(Data_Baseline!F40=0,SMALL(Data_Baseline!$C40:$AZ40,COUNTIF(Data_Baseline!$C40:$AZ40,0)+1)/MAX(Data_Baseline!$C40:$AZ40),Data_Baseline!F40/MAX(Data_Baseline!$C40:$AZ40))),IF(G$3&lt;=$B$2,SMALL(Data_Baseline!$C40:$AZ40,COUNTIF(Data_Baseline!$C40:$AZ40,0)+1),IF(Data_Baseline!F40=0,SMALL(Data_Baseline!$C40:$AZ40,COUNTIF(Data_Baseline!$C40:$AZ40,0)+1),Data_Baseline!F40)))),"")</f>
        <v>1.0278119424972661E-4</v>
      </c>
      <c r="H40" s="79">
        <f ca="1">IFERROR(IF(Data_Baseline!G40="","",IF($C$3="On",IF(H$3&lt;=$B$2,SMALL(Data_Baseline!$C40:$AZ40,COUNTIF(Data_Baseline!$C40:$AZ40,0)+1)/MAX(Data_Baseline!$C40:$AZ40),IF(Data_Baseline!G40=0,SMALL(Data_Baseline!$C40:$AZ40,COUNTIF(Data_Baseline!$C40:$AZ40,0)+1)/MAX(Data_Baseline!$C40:$AZ40),Data_Baseline!G40/MAX(Data_Baseline!$C40:$AZ40))),IF(H$3&lt;=$B$2,SMALL(Data_Baseline!$C40:$AZ40,COUNTIF(Data_Baseline!$C40:$AZ40,0)+1),IF(Data_Baseline!G40=0,SMALL(Data_Baseline!$C40:$AZ40,COUNTIF(Data_Baseline!$C40:$AZ40,0)+1),Data_Baseline!G40)))),"")</f>
        <v>1.0278119424972661E-4</v>
      </c>
      <c r="I40" s="79">
        <f ca="1">IFERROR(IF(Data_Baseline!H40="","",IF($C$3="On",IF(I$3&lt;=$B$2,SMALL(Data_Baseline!$C40:$AZ40,COUNTIF(Data_Baseline!$C40:$AZ40,0)+1)/MAX(Data_Baseline!$C40:$AZ40),IF(Data_Baseline!H40=0,SMALL(Data_Baseline!$C40:$AZ40,COUNTIF(Data_Baseline!$C40:$AZ40,0)+1)/MAX(Data_Baseline!$C40:$AZ40),Data_Baseline!H40/MAX(Data_Baseline!$C40:$AZ40))),IF(I$3&lt;=$B$2,SMALL(Data_Baseline!$C40:$AZ40,COUNTIF(Data_Baseline!$C40:$AZ40,0)+1),IF(Data_Baseline!H40=0,SMALL(Data_Baseline!$C40:$AZ40,COUNTIF(Data_Baseline!$C40:$AZ40,0)+1),Data_Baseline!H40)))),"")</f>
        <v>1.0278119424972661E-4</v>
      </c>
      <c r="J40" s="79">
        <f ca="1">IFERROR(IF(Data_Baseline!I40="","",IF($C$3="On",IF(J$3&lt;=$B$2,SMALL(Data_Baseline!$C40:$AZ40,COUNTIF(Data_Baseline!$C40:$AZ40,0)+1)/MAX(Data_Baseline!$C40:$AZ40),IF(Data_Baseline!I40=0,SMALL(Data_Baseline!$C40:$AZ40,COUNTIF(Data_Baseline!$C40:$AZ40,0)+1)/MAX(Data_Baseline!$C40:$AZ40),Data_Baseline!I40/MAX(Data_Baseline!$C40:$AZ40))),IF(J$3&lt;=$B$2,SMALL(Data_Baseline!$C40:$AZ40,COUNTIF(Data_Baseline!$C40:$AZ40,0)+1),IF(Data_Baseline!I40=0,SMALL(Data_Baseline!$C40:$AZ40,COUNTIF(Data_Baseline!$C40:$AZ40,0)+1),Data_Baseline!I40)))),"")</f>
        <v>1.0278119424972661E-4</v>
      </c>
      <c r="K40" s="79">
        <f ca="1">IFERROR(IF(Data_Baseline!J40="","",IF($C$3="On",IF(K$3&lt;=$B$2,SMALL(Data_Baseline!$C40:$AZ40,COUNTIF(Data_Baseline!$C40:$AZ40,0)+1)/MAX(Data_Baseline!$C40:$AZ40),IF(Data_Baseline!J40=0,SMALL(Data_Baseline!$C40:$AZ40,COUNTIF(Data_Baseline!$C40:$AZ40,0)+1)/MAX(Data_Baseline!$C40:$AZ40),Data_Baseline!J40/MAX(Data_Baseline!$C40:$AZ40))),IF(K$3&lt;=$B$2,SMALL(Data_Baseline!$C40:$AZ40,COUNTIF(Data_Baseline!$C40:$AZ40,0)+1),IF(Data_Baseline!J40=0,SMALL(Data_Baseline!$C40:$AZ40,COUNTIF(Data_Baseline!$C40:$AZ40,0)+1),Data_Baseline!J40)))),"")</f>
        <v>1.0278119424972661E-4</v>
      </c>
      <c r="L40" s="79">
        <f ca="1">IFERROR(IF(Data_Baseline!K40="","",IF($C$3="On",IF(L$3&lt;=$B$2,SMALL(Data_Baseline!$C40:$AZ40,COUNTIF(Data_Baseline!$C40:$AZ40,0)+1)/MAX(Data_Baseline!$C40:$AZ40),IF(Data_Baseline!K40=0,SMALL(Data_Baseline!$C40:$AZ40,COUNTIF(Data_Baseline!$C40:$AZ40,0)+1)/MAX(Data_Baseline!$C40:$AZ40),Data_Baseline!K40/MAX(Data_Baseline!$C40:$AZ40))),IF(L$3&lt;=$B$2,SMALL(Data_Baseline!$C40:$AZ40,COUNTIF(Data_Baseline!$C40:$AZ40,0)+1),IF(Data_Baseline!K40=0,SMALL(Data_Baseline!$C40:$AZ40,COUNTIF(Data_Baseline!$C40:$AZ40,0)+1),Data_Baseline!K40)))),"")</f>
        <v>1.0278119424972661E-4</v>
      </c>
      <c r="M40" s="79">
        <f ca="1">IFERROR(IF(Data_Baseline!L40="","",IF($C$3="On",IF(M$3&lt;=$B$2,SMALL(Data_Baseline!$C40:$AZ40,COUNTIF(Data_Baseline!$C40:$AZ40,0)+1)/MAX(Data_Baseline!$C40:$AZ40),IF(Data_Baseline!L40=0,SMALL(Data_Baseline!$C40:$AZ40,COUNTIF(Data_Baseline!$C40:$AZ40,0)+1)/MAX(Data_Baseline!$C40:$AZ40),Data_Baseline!L40/MAX(Data_Baseline!$C40:$AZ40))),IF(M$3&lt;=$B$2,SMALL(Data_Baseline!$C40:$AZ40,COUNTIF(Data_Baseline!$C40:$AZ40,0)+1),IF(Data_Baseline!L40=0,SMALL(Data_Baseline!$C40:$AZ40,COUNTIF(Data_Baseline!$C40:$AZ40,0)+1),Data_Baseline!L40)))),"")</f>
        <v>1.0278119424972661E-4</v>
      </c>
      <c r="N40" s="79">
        <f ca="1">IFERROR(IF(Data_Baseline!M40="","",IF($C$3="On",IF(N$3&lt;=$B$2,SMALL(Data_Baseline!$C40:$AZ40,COUNTIF(Data_Baseline!$C40:$AZ40,0)+1)/MAX(Data_Baseline!$C40:$AZ40),IF(Data_Baseline!M40=0,SMALL(Data_Baseline!$C40:$AZ40,COUNTIF(Data_Baseline!$C40:$AZ40,0)+1)/MAX(Data_Baseline!$C40:$AZ40),Data_Baseline!M40/MAX(Data_Baseline!$C40:$AZ40))),IF(N$3&lt;=$B$2,SMALL(Data_Baseline!$C40:$AZ40,COUNTIF(Data_Baseline!$C40:$AZ40,0)+1),IF(Data_Baseline!M40=0,SMALL(Data_Baseline!$C40:$AZ40,COUNTIF(Data_Baseline!$C40:$AZ40,0)+1),Data_Baseline!M40)))),"")</f>
        <v>1.0278119424972661E-4</v>
      </c>
      <c r="O40" s="79">
        <f ca="1">IFERROR(IF(Data_Baseline!N40="","",IF($C$3="On",IF(O$3&lt;=$B$2,SMALL(Data_Baseline!$C40:$AZ40,COUNTIF(Data_Baseline!$C40:$AZ40,0)+1)/MAX(Data_Baseline!$C40:$AZ40),IF(Data_Baseline!N40=0,SMALL(Data_Baseline!$C40:$AZ40,COUNTIF(Data_Baseline!$C40:$AZ40,0)+1)/MAX(Data_Baseline!$C40:$AZ40),Data_Baseline!N40/MAX(Data_Baseline!$C40:$AZ40))),IF(O$3&lt;=$B$2,SMALL(Data_Baseline!$C40:$AZ40,COUNTIF(Data_Baseline!$C40:$AZ40,0)+1),IF(Data_Baseline!N40=0,SMALL(Data_Baseline!$C40:$AZ40,COUNTIF(Data_Baseline!$C40:$AZ40,0)+1),Data_Baseline!N40)))),"")</f>
        <v>1.0278119424972661E-4</v>
      </c>
      <c r="P40" s="79">
        <f ca="1">IFERROR(IF(Data_Baseline!O40="","",IF($C$3="On",IF(P$3&lt;=$B$2,SMALL(Data_Baseline!$C40:$AZ40,COUNTIF(Data_Baseline!$C40:$AZ40,0)+1)/MAX(Data_Baseline!$C40:$AZ40),IF(Data_Baseline!O40=0,SMALL(Data_Baseline!$C40:$AZ40,COUNTIF(Data_Baseline!$C40:$AZ40,0)+1)/MAX(Data_Baseline!$C40:$AZ40),Data_Baseline!O40/MAX(Data_Baseline!$C40:$AZ40))),IF(P$3&lt;=$B$2,SMALL(Data_Baseline!$C40:$AZ40,COUNTIF(Data_Baseline!$C40:$AZ40,0)+1),IF(Data_Baseline!O40=0,SMALL(Data_Baseline!$C40:$AZ40,COUNTIF(Data_Baseline!$C40:$AZ40,0)+1),Data_Baseline!O40)))),"")</f>
        <v>1.0278119424972661E-4</v>
      </c>
      <c r="Q40" s="79">
        <f ca="1">IFERROR(IF(Data_Baseline!P40="","",IF($C$3="On",IF(Q$3&lt;=$B$2,SMALL(Data_Baseline!$C40:$AZ40,COUNTIF(Data_Baseline!$C40:$AZ40,0)+1)/MAX(Data_Baseline!$C40:$AZ40),IF(Data_Baseline!P40=0,SMALL(Data_Baseline!$C40:$AZ40,COUNTIF(Data_Baseline!$C40:$AZ40,0)+1)/MAX(Data_Baseline!$C40:$AZ40),Data_Baseline!P40/MAX(Data_Baseline!$C40:$AZ40))),IF(Q$3&lt;=$B$2,SMALL(Data_Baseline!$C40:$AZ40,COUNTIF(Data_Baseline!$C40:$AZ40,0)+1),IF(Data_Baseline!P40=0,SMALL(Data_Baseline!$C40:$AZ40,COUNTIF(Data_Baseline!$C40:$AZ40,0)+1),Data_Baseline!P40)))),"")</f>
        <v>1.0278119424972661E-4</v>
      </c>
      <c r="R40" s="79">
        <f ca="1">IFERROR(IF(Data_Baseline!Q40="","",IF($C$3="On",IF(R$3&lt;=$B$2,SMALL(Data_Baseline!$C40:$AZ40,COUNTIF(Data_Baseline!$C40:$AZ40,0)+1)/MAX(Data_Baseline!$C40:$AZ40),IF(Data_Baseline!Q40=0,SMALL(Data_Baseline!$C40:$AZ40,COUNTIF(Data_Baseline!$C40:$AZ40,0)+1)/MAX(Data_Baseline!$C40:$AZ40),Data_Baseline!Q40/MAX(Data_Baseline!$C40:$AZ40))),IF(R$3&lt;=$B$2,SMALL(Data_Baseline!$C40:$AZ40,COUNTIF(Data_Baseline!$C40:$AZ40,0)+1),IF(Data_Baseline!Q40=0,SMALL(Data_Baseline!$C40:$AZ40,COUNTIF(Data_Baseline!$C40:$AZ40,0)+1),Data_Baseline!Q40)))),"")</f>
        <v>1.0278119424972661E-4</v>
      </c>
      <c r="S40" s="79">
        <f ca="1">IFERROR(IF(Data_Baseline!R40="","",IF($C$3="On",IF(S$3&lt;=$B$2,SMALL(Data_Baseline!$C40:$AZ40,COUNTIF(Data_Baseline!$C40:$AZ40,0)+1)/MAX(Data_Baseline!$C40:$AZ40),IF(Data_Baseline!R40=0,SMALL(Data_Baseline!$C40:$AZ40,COUNTIF(Data_Baseline!$C40:$AZ40,0)+1)/MAX(Data_Baseline!$C40:$AZ40),Data_Baseline!R40/MAX(Data_Baseline!$C40:$AZ40))),IF(S$3&lt;=$B$2,SMALL(Data_Baseline!$C40:$AZ40,COUNTIF(Data_Baseline!$C40:$AZ40,0)+1),IF(Data_Baseline!R40=0,SMALL(Data_Baseline!$C40:$AZ40,COUNTIF(Data_Baseline!$C40:$AZ40,0)+1),Data_Baseline!R40)))),"")</f>
        <v>1.0278119424972661E-4</v>
      </c>
      <c r="T40" s="79">
        <f ca="1">IFERROR(IF(Data_Baseline!S40="","",IF($C$3="On",IF(T$3&lt;=$B$2,SMALL(Data_Baseline!$C40:$AZ40,COUNTIF(Data_Baseline!$C40:$AZ40,0)+1)/MAX(Data_Baseline!$C40:$AZ40),IF(Data_Baseline!S40=0,SMALL(Data_Baseline!$C40:$AZ40,COUNTIF(Data_Baseline!$C40:$AZ40,0)+1)/MAX(Data_Baseline!$C40:$AZ40),Data_Baseline!S40/MAX(Data_Baseline!$C40:$AZ40))),IF(T$3&lt;=$B$2,SMALL(Data_Baseline!$C40:$AZ40,COUNTIF(Data_Baseline!$C40:$AZ40,0)+1),IF(Data_Baseline!S40=0,SMALL(Data_Baseline!$C40:$AZ40,COUNTIF(Data_Baseline!$C40:$AZ40,0)+1),Data_Baseline!S40)))),"")</f>
        <v>1.0278119424972661E-4</v>
      </c>
      <c r="U40" s="79">
        <f ca="1">IFERROR(IF(Data_Baseline!T40="","",IF($C$3="On",IF(U$3&lt;=$B$2,SMALL(Data_Baseline!$C40:$AZ40,COUNTIF(Data_Baseline!$C40:$AZ40,0)+1)/MAX(Data_Baseline!$C40:$AZ40),IF(Data_Baseline!T40=0,SMALL(Data_Baseline!$C40:$AZ40,COUNTIF(Data_Baseline!$C40:$AZ40,0)+1)/MAX(Data_Baseline!$C40:$AZ40),Data_Baseline!T40/MAX(Data_Baseline!$C40:$AZ40))),IF(U$3&lt;=$B$2,SMALL(Data_Baseline!$C40:$AZ40,COUNTIF(Data_Baseline!$C40:$AZ40,0)+1),IF(Data_Baseline!T40=0,SMALL(Data_Baseline!$C40:$AZ40,COUNTIF(Data_Baseline!$C40:$AZ40,0)+1),Data_Baseline!T40)))),"")</f>
        <v>1.0278119424972661E-4</v>
      </c>
      <c r="V40" s="79">
        <f ca="1">IFERROR(IF(Data_Baseline!U40="","",IF($C$3="On",IF(V$3&lt;=$B$2,SMALL(Data_Baseline!$C40:$AZ40,COUNTIF(Data_Baseline!$C40:$AZ40,0)+1)/MAX(Data_Baseline!$C40:$AZ40),IF(Data_Baseline!U40=0,SMALL(Data_Baseline!$C40:$AZ40,COUNTIF(Data_Baseline!$C40:$AZ40,0)+1)/MAX(Data_Baseline!$C40:$AZ40),Data_Baseline!U40/MAX(Data_Baseline!$C40:$AZ40))),IF(V$3&lt;=$B$2,SMALL(Data_Baseline!$C40:$AZ40,COUNTIF(Data_Baseline!$C40:$AZ40,0)+1),IF(Data_Baseline!U40=0,SMALL(Data_Baseline!$C40:$AZ40,COUNTIF(Data_Baseline!$C40:$AZ40,0)+1),Data_Baseline!U40)))),"")</f>
        <v>1.0278119424972661E-4</v>
      </c>
      <c r="W40" s="79">
        <f ca="1">IFERROR(IF(Data_Baseline!V40="","",IF($C$3="On",IF(W$3&lt;=$B$2,SMALL(Data_Baseline!$C40:$AZ40,COUNTIF(Data_Baseline!$C40:$AZ40,0)+1)/MAX(Data_Baseline!$C40:$AZ40),IF(Data_Baseline!V40=0,SMALL(Data_Baseline!$C40:$AZ40,COUNTIF(Data_Baseline!$C40:$AZ40,0)+1)/MAX(Data_Baseline!$C40:$AZ40),Data_Baseline!V40/MAX(Data_Baseline!$C40:$AZ40))),IF(W$3&lt;=$B$2,SMALL(Data_Baseline!$C40:$AZ40,COUNTIF(Data_Baseline!$C40:$AZ40,0)+1),IF(Data_Baseline!V40=0,SMALL(Data_Baseline!$C40:$AZ40,COUNTIF(Data_Baseline!$C40:$AZ40,0)+1),Data_Baseline!V40)))),"")</f>
        <v>1.0278119424972661E-4</v>
      </c>
      <c r="X40" s="79">
        <f ca="1">IFERROR(IF(Data_Baseline!W40="","",IF($C$3="On",IF(X$3&lt;=$B$2,SMALL(Data_Baseline!$C40:$AZ40,COUNTIF(Data_Baseline!$C40:$AZ40,0)+1)/MAX(Data_Baseline!$C40:$AZ40),IF(Data_Baseline!W40=0,SMALL(Data_Baseline!$C40:$AZ40,COUNTIF(Data_Baseline!$C40:$AZ40,0)+1)/MAX(Data_Baseline!$C40:$AZ40),Data_Baseline!W40/MAX(Data_Baseline!$C40:$AZ40))),IF(X$3&lt;=$B$2,SMALL(Data_Baseline!$C40:$AZ40,COUNTIF(Data_Baseline!$C40:$AZ40,0)+1),IF(Data_Baseline!W40=0,SMALL(Data_Baseline!$C40:$AZ40,COUNTIF(Data_Baseline!$C40:$AZ40,0)+1),Data_Baseline!W40)))),"")</f>
        <v>1.0278119424972661E-4</v>
      </c>
      <c r="Y40" s="79">
        <f ca="1">IFERROR(IF(Data_Baseline!X40="","",IF($C$3="On",IF(Y$3&lt;=$B$2,SMALL(Data_Baseline!$C40:$AZ40,COUNTIF(Data_Baseline!$C40:$AZ40,0)+1)/MAX(Data_Baseline!$C40:$AZ40),IF(Data_Baseline!X40=0,SMALL(Data_Baseline!$C40:$AZ40,COUNTIF(Data_Baseline!$C40:$AZ40,0)+1)/MAX(Data_Baseline!$C40:$AZ40),Data_Baseline!X40/MAX(Data_Baseline!$C40:$AZ40))),IF(Y$3&lt;=$B$2,SMALL(Data_Baseline!$C40:$AZ40,COUNTIF(Data_Baseline!$C40:$AZ40,0)+1),IF(Data_Baseline!X40=0,SMALL(Data_Baseline!$C40:$AZ40,COUNTIF(Data_Baseline!$C40:$AZ40,0)+1),Data_Baseline!X40)))),"")</f>
        <v>1.0278119424972661E-4</v>
      </c>
      <c r="Z40" s="79">
        <f ca="1">IFERROR(IF(Data_Baseline!Y40="","",IF($C$3="On",IF(Z$3&lt;=$B$2,SMALL(Data_Baseline!$C40:$AZ40,COUNTIF(Data_Baseline!$C40:$AZ40,0)+1)/MAX(Data_Baseline!$C40:$AZ40),IF(Data_Baseline!Y40=0,SMALL(Data_Baseline!$C40:$AZ40,COUNTIF(Data_Baseline!$C40:$AZ40,0)+1)/MAX(Data_Baseline!$C40:$AZ40),Data_Baseline!Y40/MAX(Data_Baseline!$C40:$AZ40))),IF(Z$3&lt;=$B$2,SMALL(Data_Baseline!$C40:$AZ40,COUNTIF(Data_Baseline!$C40:$AZ40,0)+1),IF(Data_Baseline!Y40=0,SMALL(Data_Baseline!$C40:$AZ40,COUNTIF(Data_Baseline!$C40:$AZ40,0)+1),Data_Baseline!Y40)))),"")</f>
        <v>1.0278119424972661E-4</v>
      </c>
      <c r="AA40" s="79">
        <f ca="1">IFERROR(IF(Data_Baseline!Z40="","",IF($C$3="On",IF(AA$3&lt;=$B$2,SMALL(Data_Baseline!$C40:$AZ40,COUNTIF(Data_Baseline!$C40:$AZ40,0)+1)/MAX(Data_Baseline!$C40:$AZ40),IF(Data_Baseline!Z40=0,SMALL(Data_Baseline!$C40:$AZ40,COUNTIF(Data_Baseline!$C40:$AZ40,0)+1)/MAX(Data_Baseline!$C40:$AZ40),Data_Baseline!Z40/MAX(Data_Baseline!$C40:$AZ40))),IF(AA$3&lt;=$B$2,SMALL(Data_Baseline!$C40:$AZ40,COUNTIF(Data_Baseline!$C40:$AZ40,0)+1),IF(Data_Baseline!Z40=0,SMALL(Data_Baseline!$C40:$AZ40,COUNTIF(Data_Baseline!$C40:$AZ40,0)+1),Data_Baseline!Z40)))),"")</f>
        <v>1.0278119424972661E-4</v>
      </c>
      <c r="AB40" s="79">
        <f ca="1">IFERROR(IF(Data_Baseline!AA40="","",IF($C$3="On",IF(AB$3&lt;=$B$2,SMALL(Data_Baseline!$C40:$AZ40,COUNTIF(Data_Baseline!$C40:$AZ40,0)+1)/MAX(Data_Baseline!$C40:$AZ40),IF(Data_Baseline!AA40=0,SMALL(Data_Baseline!$C40:$AZ40,COUNTIF(Data_Baseline!$C40:$AZ40,0)+1)/MAX(Data_Baseline!$C40:$AZ40),Data_Baseline!AA40/MAX(Data_Baseline!$C40:$AZ40))),IF(AB$3&lt;=$B$2,SMALL(Data_Baseline!$C40:$AZ40,COUNTIF(Data_Baseline!$C40:$AZ40,0)+1),IF(Data_Baseline!AA40=0,SMALL(Data_Baseline!$C40:$AZ40,COUNTIF(Data_Baseline!$C40:$AZ40,0)+1),Data_Baseline!AA40)))),"")</f>
        <v>6.2460155462136418E-3</v>
      </c>
      <c r="AC40" s="79">
        <f ca="1">IFERROR(IF(Data_Baseline!AB40="","",IF($C$3="On",IF(AC$3&lt;=$B$2,SMALL(Data_Baseline!$C40:$AZ40,COUNTIF(Data_Baseline!$C40:$AZ40,0)+1)/MAX(Data_Baseline!$C40:$AZ40),IF(Data_Baseline!AB40=0,SMALL(Data_Baseline!$C40:$AZ40,COUNTIF(Data_Baseline!$C40:$AZ40,0)+1)/MAX(Data_Baseline!$C40:$AZ40),Data_Baseline!AB40/MAX(Data_Baseline!$C40:$AZ40))),IF(AC$3&lt;=$B$2,SMALL(Data_Baseline!$C40:$AZ40,COUNTIF(Data_Baseline!$C40:$AZ40,0)+1),IF(Data_Baseline!AB40=0,SMALL(Data_Baseline!$C40:$AZ40,COUNTIF(Data_Baseline!$C40:$AZ40,0)+1),Data_Baseline!AB40)))),"")</f>
        <v>1.7124058223050489E-2</v>
      </c>
      <c r="AD40" s="79">
        <f ca="1">IFERROR(IF(Data_Baseline!AC40="","",IF($C$3="On",IF(AD$3&lt;=$B$2,SMALL(Data_Baseline!$C40:$AZ40,COUNTIF(Data_Baseline!$C40:$AZ40,0)+1)/MAX(Data_Baseline!$C40:$AZ40),IF(Data_Baseline!AC40=0,SMALL(Data_Baseline!$C40:$AZ40,COUNTIF(Data_Baseline!$C40:$AZ40,0)+1)/MAX(Data_Baseline!$C40:$AZ40),Data_Baseline!AC40/MAX(Data_Baseline!$C40:$AZ40))),IF(AD$3&lt;=$B$2,SMALL(Data_Baseline!$C40:$AZ40,COUNTIF(Data_Baseline!$C40:$AZ40,0)+1),IF(Data_Baseline!AC40=0,SMALL(Data_Baseline!$C40:$AZ40,COUNTIF(Data_Baseline!$C40:$AZ40,0)+1),Data_Baseline!AC40)))),"")</f>
        <v>3.8723434620127284E-2</v>
      </c>
      <c r="AE40" s="79">
        <f ca="1">IFERROR(IF(Data_Baseline!AD40="","",IF($C$3="On",IF(AE$3&lt;=$B$2,SMALL(Data_Baseline!$C40:$AZ40,COUNTIF(Data_Baseline!$C40:$AZ40,0)+1)/MAX(Data_Baseline!$C40:$AZ40),IF(Data_Baseline!AD40=0,SMALL(Data_Baseline!$C40:$AZ40,COUNTIF(Data_Baseline!$C40:$AZ40,0)+1)/MAX(Data_Baseline!$C40:$AZ40),Data_Baseline!AD40/MAX(Data_Baseline!$C40:$AZ40))),IF(AE$3&lt;=$B$2,SMALL(Data_Baseline!$C40:$AZ40,COUNTIF(Data_Baseline!$C40:$AZ40,0)+1),IF(Data_Baseline!AD40=0,SMALL(Data_Baseline!$C40:$AZ40,COUNTIF(Data_Baseline!$C40:$AZ40,0)+1),Data_Baseline!AD40)))),"")</f>
        <v>7.8067058427262651E-2</v>
      </c>
      <c r="AF40" s="79">
        <f ca="1">IFERROR(IF(Data_Baseline!AE40="","",IF($C$3="On",IF(AF$3&lt;=$B$2,SMALL(Data_Baseline!$C40:$AZ40,COUNTIF(Data_Baseline!$C40:$AZ40,0)+1)/MAX(Data_Baseline!$C40:$AZ40),IF(Data_Baseline!AE40=0,SMALL(Data_Baseline!$C40:$AZ40,COUNTIF(Data_Baseline!$C40:$AZ40,0)+1)/MAX(Data_Baseline!$C40:$AZ40),Data_Baseline!AE40/MAX(Data_Baseline!$C40:$AZ40))),IF(AF$3&lt;=$B$2,SMALL(Data_Baseline!$C40:$AZ40,COUNTIF(Data_Baseline!$C40:$AZ40,0)+1),IF(Data_Baseline!AE40=0,SMALL(Data_Baseline!$C40:$AZ40,COUNTIF(Data_Baseline!$C40:$AZ40,0)+1),Data_Baseline!AE40)))),"")</f>
        <v>0.14668367901796645</v>
      </c>
      <c r="AG40" s="79">
        <f ca="1">IFERROR(IF(Data_Baseline!AF40="","",IF($C$3="On",IF(AG$3&lt;=$B$2,SMALL(Data_Baseline!$C40:$AZ40,COUNTIF(Data_Baseline!$C40:$AZ40,0)+1)/MAX(Data_Baseline!$C40:$AZ40),IF(Data_Baseline!AF40=0,SMALL(Data_Baseline!$C40:$AZ40,COUNTIF(Data_Baseline!$C40:$AZ40,0)+1)/MAX(Data_Baseline!$C40:$AZ40),Data_Baseline!AF40/MAX(Data_Baseline!$C40:$AZ40))),IF(AG$3&lt;=$B$2,SMALL(Data_Baseline!$C40:$AZ40,COUNTIF(Data_Baseline!$C40:$AZ40,0)+1),IF(Data_Baseline!AF40=0,SMALL(Data_Baseline!$C40:$AZ40,COUNTIF(Data_Baseline!$C40:$AZ40,0)+1),Data_Baseline!AF40)))),"")</f>
        <v>0.25353756955814188</v>
      </c>
      <c r="AH40" s="79">
        <f ca="1">IFERROR(IF(Data_Baseline!AG40="","",IF($C$3="On",IF(AH$3&lt;=$B$2,SMALL(Data_Baseline!$C40:$AZ40,COUNTIF(Data_Baseline!$C40:$AZ40,0)+1)/MAX(Data_Baseline!$C40:$AZ40),IF(Data_Baseline!AG40=0,SMALL(Data_Baseline!$C40:$AZ40,COUNTIF(Data_Baseline!$C40:$AZ40,0)+1)/MAX(Data_Baseline!$C40:$AZ40),Data_Baseline!AG40/MAX(Data_Baseline!$C40:$AZ40))),IF(AH$3&lt;=$B$2,SMALL(Data_Baseline!$C40:$AZ40,COUNTIF(Data_Baseline!$C40:$AZ40,0)+1),IF(Data_Baseline!AG40=0,SMALL(Data_Baseline!$C40:$AZ40,COUNTIF(Data_Baseline!$C40:$AZ40,0)+1),Data_Baseline!AG40)))),"")</f>
        <v>0.39566859838148277</v>
      </c>
      <c r="AI40" s="79">
        <f ca="1">IFERROR(IF(Data_Baseline!AH40="","",IF($C$3="On",IF(AI$3&lt;=$B$2,SMALL(Data_Baseline!$C40:$AZ40,COUNTIF(Data_Baseline!$C40:$AZ40,0)+1)/MAX(Data_Baseline!$C40:$AZ40),IF(Data_Baseline!AH40=0,SMALL(Data_Baseline!$C40:$AZ40,COUNTIF(Data_Baseline!$C40:$AZ40,0)+1)/MAX(Data_Baseline!$C40:$AZ40),Data_Baseline!AH40/MAX(Data_Baseline!$C40:$AZ40))),IF(AI$3&lt;=$B$2,SMALL(Data_Baseline!$C40:$AZ40,COUNTIF(Data_Baseline!$C40:$AZ40,0)+1),IF(Data_Baseline!AH40=0,SMALL(Data_Baseline!$C40:$AZ40,COUNTIF(Data_Baseline!$C40:$AZ40,0)+1),Data_Baseline!AH40)))),"")</f>
        <v>0.55122678331375452</v>
      </c>
      <c r="AJ40" s="79">
        <f ca="1">IFERROR(IF(Data_Baseline!AI40="","",IF($C$3="On",IF(AJ$3&lt;=$B$2,SMALL(Data_Baseline!$C40:$AZ40,COUNTIF(Data_Baseline!$C40:$AZ40,0)+1)/MAX(Data_Baseline!$C40:$AZ40),IF(Data_Baseline!AI40=0,SMALL(Data_Baseline!$C40:$AZ40,COUNTIF(Data_Baseline!$C40:$AZ40,0)+1)/MAX(Data_Baseline!$C40:$AZ40),Data_Baseline!AI40/MAX(Data_Baseline!$C40:$AZ40))),IF(AJ$3&lt;=$B$2,SMALL(Data_Baseline!$C40:$AZ40,COUNTIF(Data_Baseline!$C40:$AZ40,0)+1),IF(Data_Baseline!AI40=0,SMALL(Data_Baseline!$C40:$AZ40,COUNTIF(Data_Baseline!$C40:$AZ40,0)+1),Data_Baseline!AI40)))),"")</f>
        <v>0.69248672779198195</v>
      </c>
      <c r="AK40" s="79">
        <f ca="1">IFERROR(IF(Data_Baseline!AJ40="","",IF($C$3="On",IF(AK$3&lt;=$B$2,SMALL(Data_Baseline!$C40:$AZ40,COUNTIF(Data_Baseline!$C40:$AZ40,0)+1)/MAX(Data_Baseline!$C40:$AZ40),IF(Data_Baseline!AJ40=0,SMALL(Data_Baseline!$C40:$AZ40,COUNTIF(Data_Baseline!$C40:$AZ40,0)+1)/MAX(Data_Baseline!$C40:$AZ40),Data_Baseline!AJ40/MAX(Data_Baseline!$C40:$AZ40))),IF(AK$3&lt;=$B$2,SMALL(Data_Baseline!$C40:$AZ40,COUNTIF(Data_Baseline!$C40:$AZ40,0)+1),IF(Data_Baseline!AJ40=0,SMALL(Data_Baseline!$C40:$AZ40,COUNTIF(Data_Baseline!$C40:$AZ40,0)+1),Data_Baseline!AJ40)))),"")</f>
        <v>0.80159230135469928</v>
      </c>
      <c r="AL40" s="79">
        <f ca="1">IFERROR(IF(Data_Baseline!AK40="","",IF($C$3="On",IF(AL$3&lt;=$B$2,SMALL(Data_Baseline!$C40:$AZ40,COUNTIF(Data_Baseline!$C40:$AZ40,0)+1)/MAX(Data_Baseline!$C40:$AZ40),IF(Data_Baseline!AK40=0,SMALL(Data_Baseline!$C40:$AZ40,COUNTIF(Data_Baseline!$C40:$AZ40,0)+1)/MAX(Data_Baseline!$C40:$AZ40),Data_Baseline!AK40/MAX(Data_Baseline!$C40:$AZ40))),IF(AL$3&lt;=$B$2,SMALL(Data_Baseline!$C40:$AZ40,COUNTIF(Data_Baseline!$C40:$AZ40,0)+1),IF(Data_Baseline!AK40=0,SMALL(Data_Baseline!$C40:$AZ40,COUNTIF(Data_Baseline!$C40:$AZ40,0)+1),Data_Baseline!AK40)))),"")</f>
        <v>0.87749717413657269</v>
      </c>
      <c r="AM40" s="79">
        <f ca="1">IFERROR(IF(Data_Baseline!AL40="","",IF($C$3="On",IF(AM$3&lt;=$B$2,SMALL(Data_Baseline!$C40:$AZ40,COUNTIF(Data_Baseline!$C40:$AZ40,0)+1)/MAX(Data_Baseline!$C40:$AZ40),IF(Data_Baseline!AL40=0,SMALL(Data_Baseline!$C40:$AZ40,COUNTIF(Data_Baseline!$C40:$AZ40,0)+1)/MAX(Data_Baseline!$C40:$AZ40),Data_Baseline!AL40/MAX(Data_Baseline!$C40:$AZ40))),IF(AM$3&lt;=$B$2,SMALL(Data_Baseline!$C40:$AZ40,COUNTIF(Data_Baseline!$C40:$AZ40,0)+1),IF(Data_Baseline!AL40=0,SMALL(Data_Baseline!$C40:$AZ40,COUNTIF(Data_Baseline!$C40:$AZ40,0)+1),Data_Baseline!AL40)))),"")</f>
        <v>0.92691984311598907</v>
      </c>
      <c r="AN40" s="79">
        <f ca="1">IFERROR(IF(Data_Baseline!AM40="","",IF($C$3="On",IF(AN$3&lt;=$B$2,SMALL(Data_Baseline!$C40:$AZ40,COUNTIF(Data_Baseline!$C40:$AZ40,0)+1)/MAX(Data_Baseline!$C40:$AZ40),IF(Data_Baseline!AM40=0,SMALL(Data_Baseline!$C40:$AZ40,COUNTIF(Data_Baseline!$C40:$AZ40,0)+1)/MAX(Data_Baseline!$C40:$AZ40),Data_Baseline!AM40/MAX(Data_Baseline!$C40:$AZ40))),IF(AN$3&lt;=$B$2,SMALL(Data_Baseline!$C40:$AZ40,COUNTIF(Data_Baseline!$C40:$AZ40,0)+1),IF(Data_Baseline!AM40=0,SMALL(Data_Baseline!$C40:$AZ40,COUNTIF(Data_Baseline!$C40:$AZ40,0)+1),Data_Baseline!AM40)))),"")</f>
        <v>0.95849170081494528</v>
      </c>
      <c r="AO40" s="79">
        <f ca="1">IFERROR(IF(Data_Baseline!AN40="","",IF($C$3="On",IF(AO$3&lt;=$B$2,SMALL(Data_Baseline!$C40:$AZ40,COUNTIF(Data_Baseline!$C40:$AZ40,0)+1)/MAX(Data_Baseline!$C40:$AZ40),IF(Data_Baseline!AN40=0,SMALL(Data_Baseline!$C40:$AZ40,COUNTIF(Data_Baseline!$C40:$AZ40,0)+1)/MAX(Data_Baseline!$C40:$AZ40),Data_Baseline!AN40/MAX(Data_Baseline!$C40:$AZ40))),IF(AO$3&lt;=$B$2,SMALL(Data_Baseline!$C40:$AZ40,COUNTIF(Data_Baseline!$C40:$AZ40,0)+1),IF(Data_Baseline!AN40=0,SMALL(Data_Baseline!$C40:$AZ40,COUNTIF(Data_Baseline!$C40:$AZ40,0)+1),Data_Baseline!AN40)))),"")</f>
        <v>0.97928923790756806</v>
      </c>
      <c r="AP40" s="79">
        <f ca="1">IFERROR(IF(Data_Baseline!AO40="","",IF($C$3="On",IF(AP$3&lt;=$B$2,SMALL(Data_Baseline!$C40:$AZ40,COUNTIF(Data_Baseline!$C40:$AZ40,0)+1)/MAX(Data_Baseline!$C40:$AZ40),IF(Data_Baseline!AO40=0,SMALL(Data_Baseline!$C40:$AZ40,COUNTIF(Data_Baseline!$C40:$AZ40,0)+1)/MAX(Data_Baseline!$C40:$AZ40),Data_Baseline!AO40/MAX(Data_Baseline!$C40:$AZ40))),IF(AP$3&lt;=$B$2,SMALL(Data_Baseline!$C40:$AZ40,COUNTIF(Data_Baseline!$C40:$AZ40,0)+1),IF(Data_Baseline!AO40=0,SMALL(Data_Baseline!$C40:$AZ40,COUNTIF(Data_Baseline!$C40:$AZ40,0)+1),Data_Baseline!AO40)))),"")</f>
        <v>0.99368634038509374</v>
      </c>
      <c r="AQ40" s="79">
        <f ca="1">IFERROR(IF(Data_Baseline!AP40="","",IF($C$3="On",IF(AQ$3&lt;=$B$2,SMALL(Data_Baseline!$C40:$AZ40,COUNTIF(Data_Baseline!$C40:$AZ40,0)+1)/MAX(Data_Baseline!$C40:$AZ40),IF(Data_Baseline!AP40=0,SMALL(Data_Baseline!$C40:$AZ40,COUNTIF(Data_Baseline!$C40:$AZ40,0)+1)/MAX(Data_Baseline!$C40:$AZ40),Data_Baseline!AP40/MAX(Data_Baseline!$C40:$AZ40))),IF(AQ$3&lt;=$B$2,SMALL(Data_Baseline!$C40:$AZ40,COUNTIF(Data_Baseline!$C40:$AZ40,0)+1),IF(Data_Baseline!AP40=0,SMALL(Data_Baseline!$C40:$AZ40,COUNTIF(Data_Baseline!$C40:$AZ40,0)+1),Data_Baseline!AP40)))),"")</f>
        <v>1</v>
      </c>
      <c r="AR40" s="79" t="str">
        <f>IFERROR(IF(Data_Baseline!AQ40="","",IF($C$3="On",IF(AR$3&lt;=$B$2,SMALL(Data_Baseline!$C40:$AZ40,COUNTIF(Data_Baseline!$C40:$AZ40,0)+1)/MAX(Data_Baseline!$C40:$AZ40),IF(Data_Baseline!AQ40=0,SMALL(Data_Baseline!$C40:$AZ40,COUNTIF(Data_Baseline!$C40:$AZ40,0)+1)/MAX(Data_Baseline!$C40:$AZ40),Data_Baseline!AQ40/MAX(Data_Baseline!$C40:$AZ40))),IF(AR$3&lt;=$B$2,SMALL(Data_Baseline!$C40:$AZ40,COUNTIF(Data_Baseline!$C40:$AZ40,0)+1),IF(Data_Baseline!AQ40=0,SMALL(Data_Baseline!$C40:$AZ40,COUNTIF(Data_Baseline!$C40:$AZ40,0)+1),Data_Baseline!AQ40)))),"")</f>
        <v/>
      </c>
      <c r="AS40" s="79" t="str">
        <f>IFERROR(IF(Data_Baseline!AR40="","",IF($C$3="On",IF(AS$3&lt;=$B$2,SMALL(Data_Baseline!$C40:$AZ40,COUNTIF(Data_Baseline!$C40:$AZ40,0)+1)/MAX(Data_Baseline!$C40:$AZ40),IF(Data_Baseline!AR40=0,SMALL(Data_Baseline!$C40:$AZ40,COUNTIF(Data_Baseline!$C40:$AZ40,0)+1)/MAX(Data_Baseline!$C40:$AZ40),Data_Baseline!AR40/MAX(Data_Baseline!$C40:$AZ40))),IF(AS$3&lt;=$B$2,SMALL(Data_Baseline!$C40:$AZ40,COUNTIF(Data_Baseline!$C40:$AZ40,0)+1),IF(Data_Baseline!AR40=0,SMALL(Data_Baseline!$C40:$AZ40,COUNTIF(Data_Baseline!$C40:$AZ40,0)+1),Data_Baseline!AR40)))),"")</f>
        <v/>
      </c>
      <c r="AT40" s="79" t="str">
        <f>IFERROR(IF(Data_Baseline!AS40="","",IF($C$3="On",IF(AT$3&lt;=$B$2,SMALL(Data_Baseline!$C40:$AZ40,COUNTIF(Data_Baseline!$C40:$AZ40,0)+1)/MAX(Data_Baseline!$C40:$AZ40),IF(Data_Baseline!AS40=0,SMALL(Data_Baseline!$C40:$AZ40,COUNTIF(Data_Baseline!$C40:$AZ40,0)+1)/MAX(Data_Baseline!$C40:$AZ40),Data_Baseline!AS40/MAX(Data_Baseline!$C40:$AZ40))),IF(AT$3&lt;=$B$2,SMALL(Data_Baseline!$C40:$AZ40,COUNTIF(Data_Baseline!$C40:$AZ40,0)+1),IF(Data_Baseline!AS40=0,SMALL(Data_Baseline!$C40:$AZ40,COUNTIF(Data_Baseline!$C40:$AZ40,0)+1),Data_Baseline!AS40)))),"")</f>
        <v/>
      </c>
      <c r="AU40" s="79" t="str">
        <f>IFERROR(IF(Data_Baseline!AT40="","",IF($C$3="On",IF(AU$3&lt;=$B$2,SMALL(Data_Baseline!$C40:$AZ40,COUNTIF(Data_Baseline!$C40:$AZ40,0)+1)/MAX(Data_Baseline!$C40:$AZ40),IF(Data_Baseline!AT40=0,SMALL(Data_Baseline!$C40:$AZ40,COUNTIF(Data_Baseline!$C40:$AZ40,0)+1)/MAX(Data_Baseline!$C40:$AZ40),Data_Baseline!AT40/MAX(Data_Baseline!$C40:$AZ40))),IF(AU$3&lt;=$B$2,SMALL(Data_Baseline!$C40:$AZ40,COUNTIF(Data_Baseline!$C40:$AZ40,0)+1),IF(Data_Baseline!AT40=0,SMALL(Data_Baseline!$C40:$AZ40,COUNTIF(Data_Baseline!$C40:$AZ40,0)+1),Data_Baseline!AT40)))),"")</f>
        <v/>
      </c>
      <c r="AV40" s="79" t="str">
        <f>IFERROR(IF(Data_Baseline!AU40="","",IF($C$3="On",IF(AV$3&lt;=$B$2,SMALL(Data_Baseline!$C40:$AZ40,COUNTIF(Data_Baseline!$C40:$AZ40,0)+1)/MAX(Data_Baseline!$C40:$AZ40),IF(Data_Baseline!AU40=0,SMALL(Data_Baseline!$C40:$AZ40,COUNTIF(Data_Baseline!$C40:$AZ40,0)+1)/MAX(Data_Baseline!$C40:$AZ40),Data_Baseline!AU40/MAX(Data_Baseline!$C40:$AZ40))),IF(AV$3&lt;=$B$2,SMALL(Data_Baseline!$C40:$AZ40,COUNTIF(Data_Baseline!$C40:$AZ40,0)+1),IF(Data_Baseline!AU40=0,SMALL(Data_Baseline!$C40:$AZ40,COUNTIF(Data_Baseline!$C40:$AZ40,0)+1),Data_Baseline!AU40)))),"")</f>
        <v/>
      </c>
      <c r="AW40" s="79" t="str">
        <f>IFERROR(IF(Data_Baseline!AV40="","",IF($C$3="On",IF(AW$3&lt;=$B$2,SMALL(Data_Baseline!$C40:$AZ40,COUNTIF(Data_Baseline!$C40:$AZ40,0)+1)/MAX(Data_Baseline!$C40:$AZ40),IF(Data_Baseline!AV40=0,SMALL(Data_Baseline!$C40:$AZ40,COUNTIF(Data_Baseline!$C40:$AZ40,0)+1)/MAX(Data_Baseline!$C40:$AZ40),Data_Baseline!AV40/MAX(Data_Baseline!$C40:$AZ40))),IF(AW$3&lt;=$B$2,SMALL(Data_Baseline!$C40:$AZ40,COUNTIF(Data_Baseline!$C40:$AZ40,0)+1),IF(Data_Baseline!AV40=0,SMALL(Data_Baseline!$C40:$AZ40,COUNTIF(Data_Baseline!$C40:$AZ40,0)+1),Data_Baseline!AV40)))),"")</f>
        <v/>
      </c>
      <c r="AX40" s="79" t="str">
        <f>IFERROR(IF(Data_Baseline!AW40="","",IF($C$3="On",IF(AX$3&lt;=$B$2,SMALL(Data_Baseline!$C40:$AZ40,COUNTIF(Data_Baseline!$C40:$AZ40,0)+1)/MAX(Data_Baseline!$C40:$AZ40),IF(Data_Baseline!AW40=0,SMALL(Data_Baseline!$C40:$AZ40,COUNTIF(Data_Baseline!$C40:$AZ40,0)+1)/MAX(Data_Baseline!$C40:$AZ40),Data_Baseline!AW40/MAX(Data_Baseline!$C40:$AZ40))),IF(AX$3&lt;=$B$2,SMALL(Data_Baseline!$C40:$AZ40,COUNTIF(Data_Baseline!$C40:$AZ40,0)+1),IF(Data_Baseline!AW40=0,SMALL(Data_Baseline!$C40:$AZ40,COUNTIF(Data_Baseline!$C40:$AZ40,0)+1),Data_Baseline!AW40)))),"")</f>
        <v/>
      </c>
      <c r="AY40" s="79" t="str">
        <f>IFERROR(IF(Data_Baseline!AX40="","",IF($C$3="On",IF(AY$3&lt;=$B$2,SMALL(Data_Baseline!$C40:$AZ40,COUNTIF(Data_Baseline!$C40:$AZ40,0)+1)/MAX(Data_Baseline!$C40:$AZ40),IF(Data_Baseline!AX40=0,SMALL(Data_Baseline!$C40:$AZ40,COUNTIF(Data_Baseline!$C40:$AZ40,0)+1)/MAX(Data_Baseline!$C40:$AZ40),Data_Baseline!AX40/MAX(Data_Baseline!$C40:$AZ40))),IF(AY$3&lt;=$B$2,SMALL(Data_Baseline!$C40:$AZ40,COUNTIF(Data_Baseline!$C40:$AZ40,0)+1),IF(Data_Baseline!AX40=0,SMALL(Data_Baseline!$C40:$AZ40,COUNTIF(Data_Baseline!$C40:$AZ40,0)+1),Data_Baseline!AX40)))),"")</f>
        <v/>
      </c>
      <c r="AZ40" s="79" t="str">
        <f>IFERROR(IF(Data_Baseline!AY40="","",IF($C$3="On",IF(AZ$3&lt;=$B$2,SMALL(Data_Baseline!$C40:$AZ40,COUNTIF(Data_Baseline!$C40:$AZ40,0)+1)/MAX(Data_Baseline!$C40:$AZ40),IF(Data_Baseline!AY40=0,SMALL(Data_Baseline!$C40:$AZ40,COUNTIF(Data_Baseline!$C40:$AZ40,0)+1)/MAX(Data_Baseline!$C40:$AZ40),Data_Baseline!AY40/MAX(Data_Baseline!$C40:$AZ40))),IF(AZ$3&lt;=$B$2,SMALL(Data_Baseline!$C40:$AZ40,COUNTIF(Data_Baseline!$C40:$AZ40,0)+1),IF(Data_Baseline!AY40=0,SMALL(Data_Baseline!$C40:$AZ40,COUNTIF(Data_Baseline!$C40:$AZ40,0)+1),Data_Baseline!AY40)))),"")</f>
        <v/>
      </c>
      <c r="BA40" s="79" t="str">
        <f>IFERROR(IF(Data_Baseline!AZ40="","",IF($C$3="On",IF(BA$3&lt;=$B$2,SMALL(Data_Baseline!$C40:$AZ40,COUNTIF(Data_Baseline!$C40:$AZ40,0)+1)/MAX(Data_Baseline!$C40:$AZ40),IF(Data_Baseline!AZ40=0,SMALL(Data_Baseline!$C40:$AZ40,COUNTIF(Data_Baseline!$C40:$AZ40,0)+1)/MAX(Data_Baseline!$C40:$AZ40),Data_Baseline!AZ40/MAX(Data_Baseline!$C40:$AZ40))),IF(BA$3&lt;=$B$2,SMALL(Data_Baseline!$C40:$AZ40,COUNTIF(Data_Baseline!$C40:$AZ40,0)+1),IF(Data_Baseline!AZ40=0,SMALL(Data_Baseline!$C40:$AZ40,COUNTIF(Data_Baseline!$C40:$AZ40,0)+1),Data_Baseline!AZ40)))),"")</f>
        <v/>
      </c>
      <c r="BB40" s="79">
        <f ca="1">IF(Data_Initial!BA40="",1,0)</f>
        <v>1</v>
      </c>
      <c r="BC40" s="2" t="str">
        <f t="shared" ca="1" si="0"/>
        <v>3N_Rpon2</v>
      </c>
      <c r="BD40" s="79" t="str">
        <f t="shared" ca="1" si="3"/>
        <v>3N</v>
      </c>
      <c r="BE40" s="79" t="str">
        <f ca="1">Data_Initial!BC40</f>
        <v>Rpon2</v>
      </c>
      <c r="BF40" s="79" t="str">
        <f ca="1">Data_Initial!BB40</f>
        <v>2_2</v>
      </c>
      <c r="BG40" s="79">
        <f ca="1">IFERROR((INDIRECT("Plate"&amp;Data!A40&amp;"_C!"&amp;CHAR(RIGHT(Data!B40,LEN(Data!B40)-1)+65)&amp;CODE(LEFT(Data!B40,1))-58)),"")</f>
        <v>0</v>
      </c>
      <c r="BH40" s="79" t="str">
        <f ca="1">Data_Initial!BA40</f>
        <v/>
      </c>
      <c r="BI40" s="79">
        <f t="shared" ca="1" si="2"/>
        <v>1.0278119424972661E-4</v>
      </c>
      <c r="BJ40" s="79" t="str">
        <f ca="1">IF(BH40="N",1+MAX($BJ$3:BJ39),"")</f>
        <v/>
      </c>
      <c r="BK40" s="79"/>
      <c r="BL40" s="79"/>
      <c r="BM40" s="79"/>
      <c r="BN40" s="79"/>
      <c r="BO40" s="79"/>
      <c r="BP40" s="79"/>
      <c r="BQ40" s="79"/>
      <c r="BR40" s="79"/>
      <c r="BS40" s="79"/>
      <c r="BT40" s="79"/>
      <c r="BU40" s="79"/>
      <c r="BV40" s="79"/>
      <c r="BW40" s="79"/>
      <c r="BX40" s="79"/>
      <c r="BY40" s="79"/>
      <c r="BZ40" s="79"/>
    </row>
    <row r="41" spans="1:78" x14ac:dyDescent="0.25">
      <c r="A41" s="79">
        <f ca="1">IF(BH41="N","N"&amp;BJ41,IF(BB41=0,"",MAX($A$3:A40)+1))</f>
        <v>38</v>
      </c>
      <c r="B41" s="79" t="str">
        <f ca="1">Data_Initial!A41&amp;C41</f>
        <v>1F5</v>
      </c>
      <c r="C41" s="79" t="str">
        <f ca="1">Data_Initial!B41</f>
        <v>F5</v>
      </c>
      <c r="D41" s="79">
        <f ca="1">IFERROR(IF(Data_Baseline!C41="","",IF($C$3="On",IF(D$3&lt;=$B$2,SMALL(Data_Baseline!$C41:$AZ41,COUNTIF(Data_Baseline!$C41:$AZ41,0)+1)/MAX(Data_Baseline!$C41:$AZ41),IF(Data_Baseline!C41=0,SMALL(Data_Baseline!$C41:$AZ41,COUNTIF(Data_Baseline!$C41:$AZ41,0)+1)/MAX(Data_Baseline!$C41:$AZ41),Data_Baseline!C41/MAX(Data_Baseline!$C41:$AZ41))),IF(D$3&lt;=$B$2,SMALL(Data_Baseline!$C41:$AZ41,COUNTIF(Data_Baseline!$C41:$AZ41,0)+1),IF(Data_Baseline!C41=0,SMALL(Data_Baseline!$C41:$AZ41,COUNTIF(Data_Baseline!$C41:$AZ41,0)+1),Data_Baseline!C41)))),"")</f>
        <v>9.653995012572598E-4</v>
      </c>
      <c r="E41" s="79">
        <f ca="1">IFERROR(IF(Data_Baseline!D41="","",IF($C$3="On",IF(E$3&lt;=$B$2,SMALL(Data_Baseline!$C41:$AZ41,COUNTIF(Data_Baseline!$C41:$AZ41,0)+1)/MAX(Data_Baseline!$C41:$AZ41),IF(Data_Baseline!D41=0,SMALL(Data_Baseline!$C41:$AZ41,COUNTIF(Data_Baseline!$C41:$AZ41,0)+1)/MAX(Data_Baseline!$C41:$AZ41),Data_Baseline!D41/MAX(Data_Baseline!$C41:$AZ41))),IF(E$3&lt;=$B$2,SMALL(Data_Baseline!$C41:$AZ41,COUNTIF(Data_Baseline!$C41:$AZ41,0)+1),IF(Data_Baseline!D41=0,SMALL(Data_Baseline!$C41:$AZ41,COUNTIF(Data_Baseline!$C41:$AZ41,0)+1),Data_Baseline!D41)))),"")</f>
        <v>9.653995012572598E-4</v>
      </c>
      <c r="F41" s="79">
        <f ca="1">IFERROR(IF(Data_Baseline!E41="","",IF($C$3="On",IF(F$3&lt;=$B$2,SMALL(Data_Baseline!$C41:$AZ41,COUNTIF(Data_Baseline!$C41:$AZ41,0)+1)/MAX(Data_Baseline!$C41:$AZ41),IF(Data_Baseline!E41=0,SMALL(Data_Baseline!$C41:$AZ41,COUNTIF(Data_Baseline!$C41:$AZ41,0)+1)/MAX(Data_Baseline!$C41:$AZ41),Data_Baseline!E41/MAX(Data_Baseline!$C41:$AZ41))),IF(F$3&lt;=$B$2,SMALL(Data_Baseline!$C41:$AZ41,COUNTIF(Data_Baseline!$C41:$AZ41,0)+1),IF(Data_Baseline!E41=0,SMALL(Data_Baseline!$C41:$AZ41,COUNTIF(Data_Baseline!$C41:$AZ41,0)+1),Data_Baseline!E41)))),"")</f>
        <v>9.653995012572598E-4</v>
      </c>
      <c r="G41" s="79">
        <f ca="1">IFERROR(IF(Data_Baseline!F41="","",IF($C$3="On",IF(G$3&lt;=$B$2,SMALL(Data_Baseline!$C41:$AZ41,COUNTIF(Data_Baseline!$C41:$AZ41,0)+1)/MAX(Data_Baseline!$C41:$AZ41),IF(Data_Baseline!F41=0,SMALL(Data_Baseline!$C41:$AZ41,COUNTIF(Data_Baseline!$C41:$AZ41,0)+1)/MAX(Data_Baseline!$C41:$AZ41),Data_Baseline!F41/MAX(Data_Baseline!$C41:$AZ41))),IF(G$3&lt;=$B$2,SMALL(Data_Baseline!$C41:$AZ41,COUNTIF(Data_Baseline!$C41:$AZ41,0)+1),IF(Data_Baseline!F41=0,SMALL(Data_Baseline!$C41:$AZ41,COUNTIF(Data_Baseline!$C41:$AZ41,0)+1),Data_Baseline!F41)))),"")</f>
        <v>9.653995012572598E-4</v>
      </c>
      <c r="H41" s="79">
        <f ca="1">IFERROR(IF(Data_Baseline!G41="","",IF($C$3="On",IF(H$3&lt;=$B$2,SMALL(Data_Baseline!$C41:$AZ41,COUNTIF(Data_Baseline!$C41:$AZ41,0)+1)/MAX(Data_Baseline!$C41:$AZ41),IF(Data_Baseline!G41=0,SMALL(Data_Baseline!$C41:$AZ41,COUNTIF(Data_Baseline!$C41:$AZ41,0)+1)/MAX(Data_Baseline!$C41:$AZ41),Data_Baseline!G41/MAX(Data_Baseline!$C41:$AZ41))),IF(H$3&lt;=$B$2,SMALL(Data_Baseline!$C41:$AZ41,COUNTIF(Data_Baseline!$C41:$AZ41,0)+1),IF(Data_Baseline!G41=0,SMALL(Data_Baseline!$C41:$AZ41,COUNTIF(Data_Baseline!$C41:$AZ41,0)+1),Data_Baseline!G41)))),"")</f>
        <v>9.653995012572598E-4</v>
      </c>
      <c r="I41" s="79">
        <f ca="1">IFERROR(IF(Data_Baseline!H41="","",IF($C$3="On",IF(I$3&lt;=$B$2,SMALL(Data_Baseline!$C41:$AZ41,COUNTIF(Data_Baseline!$C41:$AZ41,0)+1)/MAX(Data_Baseline!$C41:$AZ41),IF(Data_Baseline!H41=0,SMALL(Data_Baseline!$C41:$AZ41,COUNTIF(Data_Baseline!$C41:$AZ41,0)+1)/MAX(Data_Baseline!$C41:$AZ41),Data_Baseline!H41/MAX(Data_Baseline!$C41:$AZ41))),IF(I$3&lt;=$B$2,SMALL(Data_Baseline!$C41:$AZ41,COUNTIF(Data_Baseline!$C41:$AZ41,0)+1),IF(Data_Baseline!H41=0,SMALL(Data_Baseline!$C41:$AZ41,COUNTIF(Data_Baseline!$C41:$AZ41,0)+1),Data_Baseline!H41)))),"")</f>
        <v>9.653995012572598E-4</v>
      </c>
      <c r="J41" s="79">
        <f ca="1">IFERROR(IF(Data_Baseline!I41="","",IF($C$3="On",IF(J$3&lt;=$B$2,SMALL(Data_Baseline!$C41:$AZ41,COUNTIF(Data_Baseline!$C41:$AZ41,0)+1)/MAX(Data_Baseline!$C41:$AZ41),IF(Data_Baseline!I41=0,SMALL(Data_Baseline!$C41:$AZ41,COUNTIF(Data_Baseline!$C41:$AZ41,0)+1)/MAX(Data_Baseline!$C41:$AZ41),Data_Baseline!I41/MAX(Data_Baseline!$C41:$AZ41))),IF(J$3&lt;=$B$2,SMALL(Data_Baseline!$C41:$AZ41,COUNTIF(Data_Baseline!$C41:$AZ41,0)+1),IF(Data_Baseline!I41=0,SMALL(Data_Baseline!$C41:$AZ41,COUNTIF(Data_Baseline!$C41:$AZ41,0)+1),Data_Baseline!I41)))),"")</f>
        <v>9.653995012572598E-4</v>
      </c>
      <c r="K41" s="79">
        <f ca="1">IFERROR(IF(Data_Baseline!J41="","",IF($C$3="On",IF(K$3&lt;=$B$2,SMALL(Data_Baseline!$C41:$AZ41,COUNTIF(Data_Baseline!$C41:$AZ41,0)+1)/MAX(Data_Baseline!$C41:$AZ41),IF(Data_Baseline!J41=0,SMALL(Data_Baseline!$C41:$AZ41,COUNTIF(Data_Baseline!$C41:$AZ41,0)+1)/MAX(Data_Baseline!$C41:$AZ41),Data_Baseline!J41/MAX(Data_Baseline!$C41:$AZ41))),IF(K$3&lt;=$B$2,SMALL(Data_Baseline!$C41:$AZ41,COUNTIF(Data_Baseline!$C41:$AZ41,0)+1),IF(Data_Baseline!J41=0,SMALL(Data_Baseline!$C41:$AZ41,COUNTIF(Data_Baseline!$C41:$AZ41,0)+1),Data_Baseline!J41)))),"")</f>
        <v>9.653995012572598E-4</v>
      </c>
      <c r="L41" s="79">
        <f ca="1">IFERROR(IF(Data_Baseline!K41="","",IF($C$3="On",IF(L$3&lt;=$B$2,SMALL(Data_Baseline!$C41:$AZ41,COUNTIF(Data_Baseline!$C41:$AZ41,0)+1)/MAX(Data_Baseline!$C41:$AZ41),IF(Data_Baseline!K41=0,SMALL(Data_Baseline!$C41:$AZ41,COUNTIF(Data_Baseline!$C41:$AZ41,0)+1)/MAX(Data_Baseline!$C41:$AZ41),Data_Baseline!K41/MAX(Data_Baseline!$C41:$AZ41))),IF(L$3&lt;=$B$2,SMALL(Data_Baseline!$C41:$AZ41,COUNTIF(Data_Baseline!$C41:$AZ41,0)+1),IF(Data_Baseline!K41=0,SMALL(Data_Baseline!$C41:$AZ41,COUNTIF(Data_Baseline!$C41:$AZ41,0)+1),Data_Baseline!K41)))),"")</f>
        <v>9.653995012572598E-4</v>
      </c>
      <c r="M41" s="79">
        <f ca="1">IFERROR(IF(Data_Baseline!L41="","",IF($C$3="On",IF(M$3&lt;=$B$2,SMALL(Data_Baseline!$C41:$AZ41,COUNTIF(Data_Baseline!$C41:$AZ41,0)+1)/MAX(Data_Baseline!$C41:$AZ41),IF(Data_Baseline!L41=0,SMALL(Data_Baseline!$C41:$AZ41,COUNTIF(Data_Baseline!$C41:$AZ41,0)+1)/MAX(Data_Baseline!$C41:$AZ41),Data_Baseline!L41/MAX(Data_Baseline!$C41:$AZ41))),IF(M$3&lt;=$B$2,SMALL(Data_Baseline!$C41:$AZ41,COUNTIF(Data_Baseline!$C41:$AZ41,0)+1),IF(Data_Baseline!L41=0,SMALL(Data_Baseline!$C41:$AZ41,COUNTIF(Data_Baseline!$C41:$AZ41,0)+1),Data_Baseline!L41)))),"")</f>
        <v>9.653995012572598E-4</v>
      </c>
      <c r="N41" s="79">
        <f ca="1">IFERROR(IF(Data_Baseline!M41="","",IF($C$3="On",IF(N$3&lt;=$B$2,SMALL(Data_Baseline!$C41:$AZ41,COUNTIF(Data_Baseline!$C41:$AZ41,0)+1)/MAX(Data_Baseline!$C41:$AZ41),IF(Data_Baseline!M41=0,SMALL(Data_Baseline!$C41:$AZ41,COUNTIF(Data_Baseline!$C41:$AZ41,0)+1)/MAX(Data_Baseline!$C41:$AZ41),Data_Baseline!M41/MAX(Data_Baseline!$C41:$AZ41))),IF(N$3&lt;=$B$2,SMALL(Data_Baseline!$C41:$AZ41,COUNTIF(Data_Baseline!$C41:$AZ41,0)+1),IF(Data_Baseline!M41=0,SMALL(Data_Baseline!$C41:$AZ41,COUNTIF(Data_Baseline!$C41:$AZ41,0)+1),Data_Baseline!M41)))),"")</f>
        <v>9.653995012572598E-4</v>
      </c>
      <c r="O41" s="79">
        <f ca="1">IFERROR(IF(Data_Baseline!N41="","",IF($C$3="On",IF(O$3&lt;=$B$2,SMALL(Data_Baseline!$C41:$AZ41,COUNTIF(Data_Baseline!$C41:$AZ41,0)+1)/MAX(Data_Baseline!$C41:$AZ41),IF(Data_Baseline!N41=0,SMALL(Data_Baseline!$C41:$AZ41,COUNTIF(Data_Baseline!$C41:$AZ41,0)+1)/MAX(Data_Baseline!$C41:$AZ41),Data_Baseline!N41/MAX(Data_Baseline!$C41:$AZ41))),IF(O$3&lt;=$B$2,SMALL(Data_Baseline!$C41:$AZ41,COUNTIF(Data_Baseline!$C41:$AZ41,0)+1),IF(Data_Baseline!N41=0,SMALL(Data_Baseline!$C41:$AZ41,COUNTIF(Data_Baseline!$C41:$AZ41,0)+1),Data_Baseline!N41)))),"")</f>
        <v>9.653995012572598E-4</v>
      </c>
      <c r="P41" s="79">
        <f ca="1">IFERROR(IF(Data_Baseline!O41="","",IF($C$3="On",IF(P$3&lt;=$B$2,SMALL(Data_Baseline!$C41:$AZ41,COUNTIF(Data_Baseline!$C41:$AZ41,0)+1)/MAX(Data_Baseline!$C41:$AZ41),IF(Data_Baseline!O41=0,SMALL(Data_Baseline!$C41:$AZ41,COUNTIF(Data_Baseline!$C41:$AZ41,0)+1)/MAX(Data_Baseline!$C41:$AZ41),Data_Baseline!O41/MAX(Data_Baseline!$C41:$AZ41))),IF(P$3&lt;=$B$2,SMALL(Data_Baseline!$C41:$AZ41,COUNTIF(Data_Baseline!$C41:$AZ41,0)+1),IF(Data_Baseline!O41=0,SMALL(Data_Baseline!$C41:$AZ41,COUNTIF(Data_Baseline!$C41:$AZ41,0)+1),Data_Baseline!O41)))),"")</f>
        <v>9.653995012572598E-4</v>
      </c>
      <c r="Q41" s="79">
        <f ca="1">IFERROR(IF(Data_Baseline!P41="","",IF($C$3="On",IF(Q$3&lt;=$B$2,SMALL(Data_Baseline!$C41:$AZ41,COUNTIF(Data_Baseline!$C41:$AZ41,0)+1)/MAX(Data_Baseline!$C41:$AZ41),IF(Data_Baseline!P41=0,SMALL(Data_Baseline!$C41:$AZ41,COUNTIF(Data_Baseline!$C41:$AZ41,0)+1)/MAX(Data_Baseline!$C41:$AZ41),Data_Baseline!P41/MAX(Data_Baseline!$C41:$AZ41))),IF(Q$3&lt;=$B$2,SMALL(Data_Baseline!$C41:$AZ41,COUNTIF(Data_Baseline!$C41:$AZ41,0)+1),IF(Data_Baseline!P41=0,SMALL(Data_Baseline!$C41:$AZ41,COUNTIF(Data_Baseline!$C41:$AZ41,0)+1),Data_Baseline!P41)))),"")</f>
        <v>9.653995012572598E-4</v>
      </c>
      <c r="R41" s="79">
        <f ca="1">IFERROR(IF(Data_Baseline!Q41="","",IF($C$3="On",IF(R$3&lt;=$B$2,SMALL(Data_Baseline!$C41:$AZ41,COUNTIF(Data_Baseline!$C41:$AZ41,0)+1)/MAX(Data_Baseline!$C41:$AZ41),IF(Data_Baseline!Q41=0,SMALL(Data_Baseline!$C41:$AZ41,COUNTIF(Data_Baseline!$C41:$AZ41,0)+1)/MAX(Data_Baseline!$C41:$AZ41),Data_Baseline!Q41/MAX(Data_Baseline!$C41:$AZ41))),IF(R$3&lt;=$B$2,SMALL(Data_Baseline!$C41:$AZ41,COUNTIF(Data_Baseline!$C41:$AZ41,0)+1),IF(Data_Baseline!Q41=0,SMALL(Data_Baseline!$C41:$AZ41,COUNTIF(Data_Baseline!$C41:$AZ41,0)+1),Data_Baseline!Q41)))),"")</f>
        <v>9.653995012572598E-4</v>
      </c>
      <c r="S41" s="79">
        <f ca="1">IFERROR(IF(Data_Baseline!R41="","",IF($C$3="On",IF(S$3&lt;=$B$2,SMALL(Data_Baseline!$C41:$AZ41,COUNTIF(Data_Baseline!$C41:$AZ41,0)+1)/MAX(Data_Baseline!$C41:$AZ41),IF(Data_Baseline!R41=0,SMALL(Data_Baseline!$C41:$AZ41,COUNTIF(Data_Baseline!$C41:$AZ41,0)+1)/MAX(Data_Baseline!$C41:$AZ41),Data_Baseline!R41/MAX(Data_Baseline!$C41:$AZ41))),IF(S$3&lt;=$B$2,SMALL(Data_Baseline!$C41:$AZ41,COUNTIF(Data_Baseline!$C41:$AZ41,0)+1),IF(Data_Baseline!R41=0,SMALL(Data_Baseline!$C41:$AZ41,COUNTIF(Data_Baseline!$C41:$AZ41,0)+1),Data_Baseline!R41)))),"")</f>
        <v>9.653995012572598E-4</v>
      </c>
      <c r="T41" s="79">
        <f ca="1">IFERROR(IF(Data_Baseline!S41="","",IF($C$3="On",IF(T$3&lt;=$B$2,SMALL(Data_Baseline!$C41:$AZ41,COUNTIF(Data_Baseline!$C41:$AZ41,0)+1)/MAX(Data_Baseline!$C41:$AZ41),IF(Data_Baseline!S41=0,SMALL(Data_Baseline!$C41:$AZ41,COUNTIF(Data_Baseline!$C41:$AZ41,0)+1)/MAX(Data_Baseline!$C41:$AZ41),Data_Baseline!S41/MAX(Data_Baseline!$C41:$AZ41))),IF(T$3&lt;=$B$2,SMALL(Data_Baseline!$C41:$AZ41,COUNTIF(Data_Baseline!$C41:$AZ41,0)+1),IF(Data_Baseline!S41=0,SMALL(Data_Baseline!$C41:$AZ41,COUNTIF(Data_Baseline!$C41:$AZ41,0)+1),Data_Baseline!S41)))),"")</f>
        <v>9.653995012572598E-4</v>
      </c>
      <c r="U41" s="79">
        <f ca="1">IFERROR(IF(Data_Baseline!T41="","",IF($C$3="On",IF(U$3&lt;=$B$2,SMALL(Data_Baseline!$C41:$AZ41,COUNTIF(Data_Baseline!$C41:$AZ41,0)+1)/MAX(Data_Baseline!$C41:$AZ41),IF(Data_Baseline!T41=0,SMALL(Data_Baseline!$C41:$AZ41,COUNTIF(Data_Baseline!$C41:$AZ41,0)+1)/MAX(Data_Baseline!$C41:$AZ41),Data_Baseline!T41/MAX(Data_Baseline!$C41:$AZ41))),IF(U$3&lt;=$B$2,SMALL(Data_Baseline!$C41:$AZ41,COUNTIF(Data_Baseline!$C41:$AZ41,0)+1),IF(Data_Baseline!T41=0,SMALL(Data_Baseline!$C41:$AZ41,COUNTIF(Data_Baseline!$C41:$AZ41,0)+1),Data_Baseline!T41)))),"")</f>
        <v>9.653995012572598E-4</v>
      </c>
      <c r="V41" s="79">
        <f ca="1">IFERROR(IF(Data_Baseline!U41="","",IF($C$3="On",IF(V$3&lt;=$B$2,SMALL(Data_Baseline!$C41:$AZ41,COUNTIF(Data_Baseline!$C41:$AZ41,0)+1)/MAX(Data_Baseline!$C41:$AZ41),IF(Data_Baseline!U41=0,SMALL(Data_Baseline!$C41:$AZ41,COUNTIF(Data_Baseline!$C41:$AZ41,0)+1)/MAX(Data_Baseline!$C41:$AZ41),Data_Baseline!U41/MAX(Data_Baseline!$C41:$AZ41))),IF(V$3&lt;=$B$2,SMALL(Data_Baseline!$C41:$AZ41,COUNTIF(Data_Baseline!$C41:$AZ41,0)+1),IF(Data_Baseline!U41=0,SMALL(Data_Baseline!$C41:$AZ41,COUNTIF(Data_Baseline!$C41:$AZ41,0)+1),Data_Baseline!U41)))),"")</f>
        <v>9.653995012572598E-4</v>
      </c>
      <c r="W41" s="79">
        <f ca="1">IFERROR(IF(Data_Baseline!V41="","",IF($C$3="On",IF(W$3&lt;=$B$2,SMALL(Data_Baseline!$C41:$AZ41,COUNTIF(Data_Baseline!$C41:$AZ41,0)+1)/MAX(Data_Baseline!$C41:$AZ41),IF(Data_Baseline!V41=0,SMALL(Data_Baseline!$C41:$AZ41,COUNTIF(Data_Baseline!$C41:$AZ41,0)+1)/MAX(Data_Baseline!$C41:$AZ41),Data_Baseline!V41/MAX(Data_Baseline!$C41:$AZ41))),IF(W$3&lt;=$B$2,SMALL(Data_Baseline!$C41:$AZ41,COUNTIF(Data_Baseline!$C41:$AZ41,0)+1),IF(Data_Baseline!V41=0,SMALL(Data_Baseline!$C41:$AZ41,COUNTIF(Data_Baseline!$C41:$AZ41,0)+1),Data_Baseline!V41)))),"")</f>
        <v>9.653995012572598E-4</v>
      </c>
      <c r="X41" s="79">
        <f ca="1">IFERROR(IF(Data_Baseline!W41="","",IF($C$3="On",IF(X$3&lt;=$B$2,SMALL(Data_Baseline!$C41:$AZ41,COUNTIF(Data_Baseline!$C41:$AZ41,0)+1)/MAX(Data_Baseline!$C41:$AZ41),IF(Data_Baseline!W41=0,SMALL(Data_Baseline!$C41:$AZ41,COUNTIF(Data_Baseline!$C41:$AZ41,0)+1)/MAX(Data_Baseline!$C41:$AZ41),Data_Baseline!W41/MAX(Data_Baseline!$C41:$AZ41))),IF(X$3&lt;=$B$2,SMALL(Data_Baseline!$C41:$AZ41,COUNTIF(Data_Baseline!$C41:$AZ41,0)+1),IF(Data_Baseline!W41=0,SMALL(Data_Baseline!$C41:$AZ41,COUNTIF(Data_Baseline!$C41:$AZ41,0)+1),Data_Baseline!W41)))),"")</f>
        <v>9.653995012572598E-4</v>
      </c>
      <c r="Y41" s="79">
        <f ca="1">IFERROR(IF(Data_Baseline!X41="","",IF($C$3="On",IF(Y$3&lt;=$B$2,SMALL(Data_Baseline!$C41:$AZ41,COUNTIF(Data_Baseline!$C41:$AZ41,0)+1)/MAX(Data_Baseline!$C41:$AZ41),IF(Data_Baseline!X41=0,SMALL(Data_Baseline!$C41:$AZ41,COUNTIF(Data_Baseline!$C41:$AZ41,0)+1)/MAX(Data_Baseline!$C41:$AZ41),Data_Baseline!X41/MAX(Data_Baseline!$C41:$AZ41))),IF(Y$3&lt;=$B$2,SMALL(Data_Baseline!$C41:$AZ41,COUNTIF(Data_Baseline!$C41:$AZ41,0)+1),IF(Data_Baseline!X41=0,SMALL(Data_Baseline!$C41:$AZ41,COUNTIF(Data_Baseline!$C41:$AZ41,0)+1),Data_Baseline!X41)))),"")</f>
        <v>9.653995012572598E-4</v>
      </c>
      <c r="Z41" s="79">
        <f ca="1">IFERROR(IF(Data_Baseline!Y41="","",IF($C$3="On",IF(Z$3&lt;=$B$2,SMALL(Data_Baseline!$C41:$AZ41,COUNTIF(Data_Baseline!$C41:$AZ41,0)+1)/MAX(Data_Baseline!$C41:$AZ41),IF(Data_Baseline!Y41=0,SMALL(Data_Baseline!$C41:$AZ41,COUNTIF(Data_Baseline!$C41:$AZ41,0)+1)/MAX(Data_Baseline!$C41:$AZ41),Data_Baseline!Y41/MAX(Data_Baseline!$C41:$AZ41))),IF(Z$3&lt;=$B$2,SMALL(Data_Baseline!$C41:$AZ41,COUNTIF(Data_Baseline!$C41:$AZ41,0)+1),IF(Data_Baseline!Y41=0,SMALL(Data_Baseline!$C41:$AZ41,COUNTIF(Data_Baseline!$C41:$AZ41,0)+1),Data_Baseline!Y41)))),"")</f>
        <v>9.653995012572598E-4</v>
      </c>
      <c r="AA41" s="79">
        <f ca="1">IFERROR(IF(Data_Baseline!Z41="","",IF($C$3="On",IF(AA$3&lt;=$B$2,SMALL(Data_Baseline!$C41:$AZ41,COUNTIF(Data_Baseline!$C41:$AZ41,0)+1)/MAX(Data_Baseline!$C41:$AZ41),IF(Data_Baseline!Z41=0,SMALL(Data_Baseline!$C41:$AZ41,COUNTIF(Data_Baseline!$C41:$AZ41,0)+1)/MAX(Data_Baseline!$C41:$AZ41),Data_Baseline!Z41/MAX(Data_Baseline!$C41:$AZ41))),IF(AA$3&lt;=$B$2,SMALL(Data_Baseline!$C41:$AZ41,COUNTIF(Data_Baseline!$C41:$AZ41,0)+1),IF(Data_Baseline!Z41=0,SMALL(Data_Baseline!$C41:$AZ41,COUNTIF(Data_Baseline!$C41:$AZ41,0)+1),Data_Baseline!Z41)))),"")</f>
        <v>9.653995012572598E-4</v>
      </c>
      <c r="AB41" s="79">
        <f ca="1">IFERROR(IF(Data_Baseline!AA41="","",IF($C$3="On",IF(AB$3&lt;=$B$2,SMALL(Data_Baseline!$C41:$AZ41,COUNTIF(Data_Baseline!$C41:$AZ41,0)+1)/MAX(Data_Baseline!$C41:$AZ41),IF(Data_Baseline!AA41=0,SMALL(Data_Baseline!$C41:$AZ41,COUNTIF(Data_Baseline!$C41:$AZ41,0)+1)/MAX(Data_Baseline!$C41:$AZ41),Data_Baseline!AA41/MAX(Data_Baseline!$C41:$AZ41))),IF(AB$3&lt;=$B$2,SMALL(Data_Baseline!$C41:$AZ41,COUNTIF(Data_Baseline!$C41:$AZ41,0)+1),IF(Data_Baseline!AA41=0,SMALL(Data_Baseline!$C41:$AZ41,COUNTIF(Data_Baseline!$C41:$AZ41,0)+1),Data_Baseline!AA41)))),"")</f>
        <v>4.720282048183368E-3</v>
      </c>
      <c r="AC41" s="79">
        <f ca="1">IFERROR(IF(Data_Baseline!AB41="","",IF($C$3="On",IF(AC$3&lt;=$B$2,SMALL(Data_Baseline!$C41:$AZ41,COUNTIF(Data_Baseline!$C41:$AZ41,0)+1)/MAX(Data_Baseline!$C41:$AZ41),IF(Data_Baseline!AB41=0,SMALL(Data_Baseline!$C41:$AZ41,COUNTIF(Data_Baseline!$C41:$AZ41,0)+1)/MAX(Data_Baseline!$C41:$AZ41),Data_Baseline!AB41/MAX(Data_Baseline!$C41:$AZ41))),IF(AC$3&lt;=$B$2,SMALL(Data_Baseline!$C41:$AZ41,COUNTIF(Data_Baseline!$C41:$AZ41,0)+1),IF(Data_Baseline!AB41=0,SMALL(Data_Baseline!$C41:$AZ41,COUNTIF(Data_Baseline!$C41:$AZ41,0)+1),Data_Baseline!AB41)))),"")</f>
        <v>1.6181243596773878E-2</v>
      </c>
      <c r="AD41" s="79">
        <f ca="1">IFERROR(IF(Data_Baseline!AC41="","",IF($C$3="On",IF(AD$3&lt;=$B$2,SMALL(Data_Baseline!$C41:$AZ41,COUNTIF(Data_Baseline!$C41:$AZ41,0)+1)/MAX(Data_Baseline!$C41:$AZ41),IF(Data_Baseline!AC41=0,SMALL(Data_Baseline!$C41:$AZ41,COUNTIF(Data_Baseline!$C41:$AZ41,0)+1)/MAX(Data_Baseline!$C41:$AZ41),Data_Baseline!AC41/MAX(Data_Baseline!$C41:$AZ41))),IF(AD$3&lt;=$B$2,SMALL(Data_Baseline!$C41:$AZ41,COUNTIF(Data_Baseline!$C41:$AZ41,0)+1),IF(Data_Baseline!AC41=0,SMALL(Data_Baseline!$C41:$AZ41,COUNTIF(Data_Baseline!$C41:$AZ41,0)+1),Data_Baseline!AC41)))),"")</f>
        <v>3.8101506818955119E-2</v>
      </c>
      <c r="AE41" s="79">
        <f ca="1">IFERROR(IF(Data_Baseline!AD41="","",IF($C$3="On",IF(AE$3&lt;=$B$2,SMALL(Data_Baseline!$C41:$AZ41,COUNTIF(Data_Baseline!$C41:$AZ41,0)+1)/MAX(Data_Baseline!$C41:$AZ41),IF(Data_Baseline!AD41=0,SMALL(Data_Baseline!$C41:$AZ41,COUNTIF(Data_Baseline!$C41:$AZ41,0)+1)/MAX(Data_Baseline!$C41:$AZ41),Data_Baseline!AD41/MAX(Data_Baseline!$C41:$AZ41))),IF(AE$3&lt;=$B$2,SMALL(Data_Baseline!$C41:$AZ41,COUNTIF(Data_Baseline!$C41:$AZ41,0)+1),IF(Data_Baseline!AD41=0,SMALL(Data_Baseline!$C41:$AZ41,COUNTIF(Data_Baseline!$C41:$AZ41,0)+1),Data_Baseline!AD41)))),"")</f>
        <v>7.9042684722067269E-2</v>
      </c>
      <c r="AF41" s="79">
        <f ca="1">IFERROR(IF(Data_Baseline!AE41="","",IF($C$3="On",IF(AF$3&lt;=$B$2,SMALL(Data_Baseline!$C41:$AZ41,COUNTIF(Data_Baseline!$C41:$AZ41,0)+1)/MAX(Data_Baseline!$C41:$AZ41),IF(Data_Baseline!AE41=0,SMALL(Data_Baseline!$C41:$AZ41,COUNTIF(Data_Baseline!$C41:$AZ41,0)+1)/MAX(Data_Baseline!$C41:$AZ41),Data_Baseline!AE41/MAX(Data_Baseline!$C41:$AZ41))),IF(AF$3&lt;=$B$2,SMALL(Data_Baseline!$C41:$AZ41,COUNTIF(Data_Baseline!$C41:$AZ41,0)+1),IF(Data_Baseline!AE41=0,SMALL(Data_Baseline!$C41:$AZ41,COUNTIF(Data_Baseline!$C41:$AZ41,0)+1),Data_Baseline!AE41)))),"")</f>
        <v>0.15054006706668649</v>
      </c>
      <c r="AG41" s="79">
        <f ca="1">IFERROR(IF(Data_Baseline!AF41="","",IF($C$3="On",IF(AG$3&lt;=$B$2,SMALL(Data_Baseline!$C41:$AZ41,COUNTIF(Data_Baseline!$C41:$AZ41,0)+1)/MAX(Data_Baseline!$C41:$AZ41),IF(Data_Baseline!AF41=0,SMALL(Data_Baseline!$C41:$AZ41,COUNTIF(Data_Baseline!$C41:$AZ41,0)+1)/MAX(Data_Baseline!$C41:$AZ41),Data_Baseline!AF41/MAX(Data_Baseline!$C41:$AZ41))),IF(AG$3&lt;=$B$2,SMALL(Data_Baseline!$C41:$AZ41,COUNTIF(Data_Baseline!$C41:$AZ41,0)+1),IF(Data_Baseline!AF41=0,SMALL(Data_Baseline!$C41:$AZ41,COUNTIF(Data_Baseline!$C41:$AZ41,0)+1),Data_Baseline!AF41)))),"")</f>
        <v>0.26236328703293982</v>
      </c>
      <c r="AH41" s="79">
        <f ca="1">IFERROR(IF(Data_Baseline!AG41="","",IF($C$3="On",IF(AH$3&lt;=$B$2,SMALL(Data_Baseline!$C41:$AZ41,COUNTIF(Data_Baseline!$C41:$AZ41,0)+1)/MAX(Data_Baseline!$C41:$AZ41),IF(Data_Baseline!AG41=0,SMALL(Data_Baseline!$C41:$AZ41,COUNTIF(Data_Baseline!$C41:$AZ41,0)+1)/MAX(Data_Baseline!$C41:$AZ41),Data_Baseline!AG41/MAX(Data_Baseline!$C41:$AZ41))),IF(AH$3&lt;=$B$2,SMALL(Data_Baseline!$C41:$AZ41,COUNTIF(Data_Baseline!$C41:$AZ41,0)+1),IF(Data_Baseline!AG41=0,SMALL(Data_Baseline!$C41:$AZ41,COUNTIF(Data_Baseline!$C41:$AZ41,0)+1),Data_Baseline!AG41)))),"")</f>
        <v>0.4081397232590776</v>
      </c>
      <c r="AI41" s="79">
        <f ca="1">IFERROR(IF(Data_Baseline!AH41="","",IF($C$3="On",IF(AI$3&lt;=$B$2,SMALL(Data_Baseline!$C41:$AZ41,COUNTIF(Data_Baseline!$C41:$AZ41,0)+1)/MAX(Data_Baseline!$C41:$AZ41),IF(Data_Baseline!AH41=0,SMALL(Data_Baseline!$C41:$AZ41,COUNTIF(Data_Baseline!$C41:$AZ41,0)+1)/MAX(Data_Baseline!$C41:$AZ41),Data_Baseline!AH41/MAX(Data_Baseline!$C41:$AZ41))),IF(AI$3&lt;=$B$2,SMALL(Data_Baseline!$C41:$AZ41,COUNTIF(Data_Baseline!$C41:$AZ41,0)+1),IF(Data_Baseline!AH41=0,SMALL(Data_Baseline!$C41:$AZ41,COUNTIF(Data_Baseline!$C41:$AZ41,0)+1),Data_Baseline!AH41)))),"")</f>
        <v>0.56610438688407894</v>
      </c>
      <c r="AJ41" s="79">
        <f ca="1">IFERROR(IF(Data_Baseline!AI41="","",IF($C$3="On",IF(AJ$3&lt;=$B$2,SMALL(Data_Baseline!$C41:$AZ41,COUNTIF(Data_Baseline!$C41:$AZ41,0)+1)/MAX(Data_Baseline!$C41:$AZ41),IF(Data_Baseline!AI41=0,SMALL(Data_Baseline!$C41:$AZ41,COUNTIF(Data_Baseline!$C41:$AZ41,0)+1)/MAX(Data_Baseline!$C41:$AZ41),Data_Baseline!AI41/MAX(Data_Baseline!$C41:$AZ41))),IF(AJ$3&lt;=$B$2,SMALL(Data_Baseline!$C41:$AZ41,COUNTIF(Data_Baseline!$C41:$AZ41,0)+1),IF(Data_Baseline!AI41=0,SMALL(Data_Baseline!$C41:$AZ41,COUNTIF(Data_Baseline!$C41:$AZ41,0)+1),Data_Baseline!AI41)))),"")</f>
        <v>0.70746163067721268</v>
      </c>
      <c r="AK41" s="79">
        <f ca="1">IFERROR(IF(Data_Baseline!AJ41="","",IF($C$3="On",IF(AK$3&lt;=$B$2,SMALL(Data_Baseline!$C41:$AZ41,COUNTIF(Data_Baseline!$C41:$AZ41,0)+1)/MAX(Data_Baseline!$C41:$AZ41),IF(Data_Baseline!AJ41=0,SMALL(Data_Baseline!$C41:$AZ41,COUNTIF(Data_Baseline!$C41:$AZ41,0)+1)/MAX(Data_Baseline!$C41:$AZ41),Data_Baseline!AJ41/MAX(Data_Baseline!$C41:$AZ41))),IF(AK$3&lt;=$B$2,SMALL(Data_Baseline!$C41:$AZ41,COUNTIF(Data_Baseline!$C41:$AZ41,0)+1),IF(Data_Baseline!AJ41=0,SMALL(Data_Baseline!$C41:$AZ41,COUNTIF(Data_Baseline!$C41:$AZ41,0)+1),Data_Baseline!AJ41)))),"")</f>
        <v>0.81621370998479847</v>
      </c>
      <c r="AL41" s="79">
        <f ca="1">IFERROR(IF(Data_Baseline!AK41="","",IF($C$3="On",IF(AL$3&lt;=$B$2,SMALL(Data_Baseline!$C41:$AZ41,COUNTIF(Data_Baseline!$C41:$AZ41,0)+1)/MAX(Data_Baseline!$C41:$AZ41),IF(Data_Baseline!AK41=0,SMALL(Data_Baseline!$C41:$AZ41,COUNTIF(Data_Baseline!$C41:$AZ41,0)+1)/MAX(Data_Baseline!$C41:$AZ41),Data_Baseline!AK41/MAX(Data_Baseline!$C41:$AZ41))),IF(AL$3&lt;=$B$2,SMALL(Data_Baseline!$C41:$AZ41,COUNTIF(Data_Baseline!$C41:$AZ41,0)+1),IF(Data_Baseline!AK41=0,SMALL(Data_Baseline!$C41:$AZ41,COUNTIF(Data_Baseline!$C41:$AZ41,0)+1),Data_Baseline!AK41)))),"")</f>
        <v>0.88997398410640616</v>
      </c>
      <c r="AM41" s="79">
        <f ca="1">IFERROR(IF(Data_Baseline!AL41="","",IF($C$3="On",IF(AM$3&lt;=$B$2,SMALL(Data_Baseline!$C41:$AZ41,COUNTIF(Data_Baseline!$C41:$AZ41,0)+1)/MAX(Data_Baseline!$C41:$AZ41),IF(Data_Baseline!AL41=0,SMALL(Data_Baseline!$C41:$AZ41,COUNTIF(Data_Baseline!$C41:$AZ41,0)+1)/MAX(Data_Baseline!$C41:$AZ41),Data_Baseline!AL41/MAX(Data_Baseline!$C41:$AZ41))),IF(AM$3&lt;=$B$2,SMALL(Data_Baseline!$C41:$AZ41,COUNTIF(Data_Baseline!$C41:$AZ41,0)+1),IF(Data_Baseline!AL41=0,SMALL(Data_Baseline!$C41:$AZ41,COUNTIF(Data_Baseline!$C41:$AZ41,0)+1),Data_Baseline!AL41)))),"")</f>
        <v>0.93684641851905748</v>
      </c>
      <c r="AN41" s="79">
        <f ca="1">IFERROR(IF(Data_Baseline!AM41="","",IF($C$3="On",IF(AN$3&lt;=$B$2,SMALL(Data_Baseline!$C41:$AZ41,COUNTIF(Data_Baseline!$C41:$AZ41,0)+1)/MAX(Data_Baseline!$C41:$AZ41),IF(Data_Baseline!AM41=0,SMALL(Data_Baseline!$C41:$AZ41,COUNTIF(Data_Baseline!$C41:$AZ41,0)+1)/MAX(Data_Baseline!$C41:$AZ41),Data_Baseline!AM41/MAX(Data_Baseline!$C41:$AZ41))),IF(AN$3&lt;=$B$2,SMALL(Data_Baseline!$C41:$AZ41,COUNTIF(Data_Baseline!$C41:$AZ41,0)+1),IF(Data_Baseline!AM41=0,SMALL(Data_Baseline!$C41:$AZ41,COUNTIF(Data_Baseline!$C41:$AZ41,0)+1),Data_Baseline!AM41)))),"")</f>
        <v>0.96493363546524724</v>
      </c>
      <c r="AO41" s="79">
        <f ca="1">IFERROR(IF(Data_Baseline!AN41="","",IF($C$3="On",IF(AO$3&lt;=$B$2,SMALL(Data_Baseline!$C41:$AZ41,COUNTIF(Data_Baseline!$C41:$AZ41,0)+1)/MAX(Data_Baseline!$C41:$AZ41),IF(Data_Baseline!AN41=0,SMALL(Data_Baseline!$C41:$AZ41,COUNTIF(Data_Baseline!$C41:$AZ41,0)+1)/MAX(Data_Baseline!$C41:$AZ41),Data_Baseline!AN41/MAX(Data_Baseline!$C41:$AZ41))),IF(AO$3&lt;=$B$2,SMALL(Data_Baseline!$C41:$AZ41,COUNTIF(Data_Baseline!$C41:$AZ41,0)+1),IF(Data_Baseline!AN41=0,SMALL(Data_Baseline!$C41:$AZ41,COUNTIF(Data_Baseline!$C41:$AZ41,0)+1),Data_Baseline!AN41)))),"")</f>
        <v>0.98306234562420947</v>
      </c>
      <c r="AP41" s="79">
        <f ca="1">IFERROR(IF(Data_Baseline!AO41="","",IF($C$3="On",IF(AP$3&lt;=$B$2,SMALL(Data_Baseline!$C41:$AZ41,COUNTIF(Data_Baseline!$C41:$AZ41,0)+1)/MAX(Data_Baseline!$C41:$AZ41),IF(Data_Baseline!AO41=0,SMALL(Data_Baseline!$C41:$AZ41,COUNTIF(Data_Baseline!$C41:$AZ41,0)+1)/MAX(Data_Baseline!$C41:$AZ41),Data_Baseline!AO41/MAX(Data_Baseline!$C41:$AZ41))),IF(AP$3&lt;=$B$2,SMALL(Data_Baseline!$C41:$AZ41,COUNTIF(Data_Baseline!$C41:$AZ41,0)+1),IF(Data_Baseline!AO41=0,SMALL(Data_Baseline!$C41:$AZ41,COUNTIF(Data_Baseline!$C41:$AZ41,0)+1),Data_Baseline!AO41)))),"")</f>
        <v>0.99475738254355472</v>
      </c>
      <c r="AQ41" s="79">
        <f ca="1">IFERROR(IF(Data_Baseline!AP41="","",IF($C$3="On",IF(AQ$3&lt;=$B$2,SMALL(Data_Baseline!$C41:$AZ41,COUNTIF(Data_Baseline!$C41:$AZ41,0)+1)/MAX(Data_Baseline!$C41:$AZ41),IF(Data_Baseline!AP41=0,SMALL(Data_Baseline!$C41:$AZ41,COUNTIF(Data_Baseline!$C41:$AZ41,0)+1)/MAX(Data_Baseline!$C41:$AZ41),Data_Baseline!AP41/MAX(Data_Baseline!$C41:$AZ41))),IF(AQ$3&lt;=$B$2,SMALL(Data_Baseline!$C41:$AZ41,COUNTIF(Data_Baseline!$C41:$AZ41,0)+1),IF(Data_Baseline!AP41=0,SMALL(Data_Baseline!$C41:$AZ41,COUNTIF(Data_Baseline!$C41:$AZ41,0)+1),Data_Baseline!AP41)))),"")</f>
        <v>1</v>
      </c>
      <c r="AR41" s="79" t="str">
        <f>IFERROR(IF(Data_Baseline!AQ41="","",IF($C$3="On",IF(AR$3&lt;=$B$2,SMALL(Data_Baseline!$C41:$AZ41,COUNTIF(Data_Baseline!$C41:$AZ41,0)+1)/MAX(Data_Baseline!$C41:$AZ41),IF(Data_Baseline!AQ41=0,SMALL(Data_Baseline!$C41:$AZ41,COUNTIF(Data_Baseline!$C41:$AZ41,0)+1)/MAX(Data_Baseline!$C41:$AZ41),Data_Baseline!AQ41/MAX(Data_Baseline!$C41:$AZ41))),IF(AR$3&lt;=$B$2,SMALL(Data_Baseline!$C41:$AZ41,COUNTIF(Data_Baseline!$C41:$AZ41,0)+1),IF(Data_Baseline!AQ41=0,SMALL(Data_Baseline!$C41:$AZ41,COUNTIF(Data_Baseline!$C41:$AZ41,0)+1),Data_Baseline!AQ41)))),"")</f>
        <v/>
      </c>
      <c r="AS41" s="79" t="str">
        <f>IFERROR(IF(Data_Baseline!AR41="","",IF($C$3="On",IF(AS$3&lt;=$B$2,SMALL(Data_Baseline!$C41:$AZ41,COUNTIF(Data_Baseline!$C41:$AZ41,0)+1)/MAX(Data_Baseline!$C41:$AZ41),IF(Data_Baseline!AR41=0,SMALL(Data_Baseline!$C41:$AZ41,COUNTIF(Data_Baseline!$C41:$AZ41,0)+1)/MAX(Data_Baseline!$C41:$AZ41),Data_Baseline!AR41/MAX(Data_Baseline!$C41:$AZ41))),IF(AS$3&lt;=$B$2,SMALL(Data_Baseline!$C41:$AZ41,COUNTIF(Data_Baseline!$C41:$AZ41,0)+1),IF(Data_Baseline!AR41=0,SMALL(Data_Baseline!$C41:$AZ41,COUNTIF(Data_Baseline!$C41:$AZ41,0)+1),Data_Baseline!AR41)))),"")</f>
        <v/>
      </c>
      <c r="AT41" s="79" t="str">
        <f>IFERROR(IF(Data_Baseline!AS41="","",IF($C$3="On",IF(AT$3&lt;=$B$2,SMALL(Data_Baseline!$C41:$AZ41,COUNTIF(Data_Baseline!$C41:$AZ41,0)+1)/MAX(Data_Baseline!$C41:$AZ41),IF(Data_Baseline!AS41=0,SMALL(Data_Baseline!$C41:$AZ41,COUNTIF(Data_Baseline!$C41:$AZ41,0)+1)/MAX(Data_Baseline!$C41:$AZ41),Data_Baseline!AS41/MAX(Data_Baseline!$C41:$AZ41))),IF(AT$3&lt;=$B$2,SMALL(Data_Baseline!$C41:$AZ41,COUNTIF(Data_Baseline!$C41:$AZ41,0)+1),IF(Data_Baseline!AS41=0,SMALL(Data_Baseline!$C41:$AZ41,COUNTIF(Data_Baseline!$C41:$AZ41,0)+1),Data_Baseline!AS41)))),"")</f>
        <v/>
      </c>
      <c r="AU41" s="79" t="str">
        <f>IFERROR(IF(Data_Baseline!AT41="","",IF($C$3="On",IF(AU$3&lt;=$B$2,SMALL(Data_Baseline!$C41:$AZ41,COUNTIF(Data_Baseline!$C41:$AZ41,0)+1)/MAX(Data_Baseline!$C41:$AZ41),IF(Data_Baseline!AT41=0,SMALL(Data_Baseline!$C41:$AZ41,COUNTIF(Data_Baseline!$C41:$AZ41,0)+1)/MAX(Data_Baseline!$C41:$AZ41),Data_Baseline!AT41/MAX(Data_Baseline!$C41:$AZ41))),IF(AU$3&lt;=$B$2,SMALL(Data_Baseline!$C41:$AZ41,COUNTIF(Data_Baseline!$C41:$AZ41,0)+1),IF(Data_Baseline!AT41=0,SMALL(Data_Baseline!$C41:$AZ41,COUNTIF(Data_Baseline!$C41:$AZ41,0)+1),Data_Baseline!AT41)))),"")</f>
        <v/>
      </c>
      <c r="AV41" s="79" t="str">
        <f>IFERROR(IF(Data_Baseline!AU41="","",IF($C$3="On",IF(AV$3&lt;=$B$2,SMALL(Data_Baseline!$C41:$AZ41,COUNTIF(Data_Baseline!$C41:$AZ41,0)+1)/MAX(Data_Baseline!$C41:$AZ41),IF(Data_Baseline!AU41=0,SMALL(Data_Baseline!$C41:$AZ41,COUNTIF(Data_Baseline!$C41:$AZ41,0)+1)/MAX(Data_Baseline!$C41:$AZ41),Data_Baseline!AU41/MAX(Data_Baseline!$C41:$AZ41))),IF(AV$3&lt;=$B$2,SMALL(Data_Baseline!$C41:$AZ41,COUNTIF(Data_Baseline!$C41:$AZ41,0)+1),IF(Data_Baseline!AU41=0,SMALL(Data_Baseline!$C41:$AZ41,COUNTIF(Data_Baseline!$C41:$AZ41,0)+1),Data_Baseline!AU41)))),"")</f>
        <v/>
      </c>
      <c r="AW41" s="79" t="str">
        <f>IFERROR(IF(Data_Baseline!AV41="","",IF($C$3="On",IF(AW$3&lt;=$B$2,SMALL(Data_Baseline!$C41:$AZ41,COUNTIF(Data_Baseline!$C41:$AZ41,0)+1)/MAX(Data_Baseline!$C41:$AZ41),IF(Data_Baseline!AV41=0,SMALL(Data_Baseline!$C41:$AZ41,COUNTIF(Data_Baseline!$C41:$AZ41,0)+1)/MAX(Data_Baseline!$C41:$AZ41),Data_Baseline!AV41/MAX(Data_Baseline!$C41:$AZ41))),IF(AW$3&lt;=$B$2,SMALL(Data_Baseline!$C41:$AZ41,COUNTIF(Data_Baseline!$C41:$AZ41,0)+1),IF(Data_Baseline!AV41=0,SMALL(Data_Baseline!$C41:$AZ41,COUNTIF(Data_Baseline!$C41:$AZ41,0)+1),Data_Baseline!AV41)))),"")</f>
        <v/>
      </c>
      <c r="AX41" s="79" t="str">
        <f>IFERROR(IF(Data_Baseline!AW41="","",IF($C$3="On",IF(AX$3&lt;=$B$2,SMALL(Data_Baseline!$C41:$AZ41,COUNTIF(Data_Baseline!$C41:$AZ41,0)+1)/MAX(Data_Baseline!$C41:$AZ41),IF(Data_Baseline!AW41=0,SMALL(Data_Baseline!$C41:$AZ41,COUNTIF(Data_Baseline!$C41:$AZ41,0)+1)/MAX(Data_Baseline!$C41:$AZ41),Data_Baseline!AW41/MAX(Data_Baseline!$C41:$AZ41))),IF(AX$3&lt;=$B$2,SMALL(Data_Baseline!$C41:$AZ41,COUNTIF(Data_Baseline!$C41:$AZ41,0)+1),IF(Data_Baseline!AW41=0,SMALL(Data_Baseline!$C41:$AZ41,COUNTIF(Data_Baseline!$C41:$AZ41,0)+1),Data_Baseline!AW41)))),"")</f>
        <v/>
      </c>
      <c r="AY41" s="79" t="str">
        <f>IFERROR(IF(Data_Baseline!AX41="","",IF($C$3="On",IF(AY$3&lt;=$B$2,SMALL(Data_Baseline!$C41:$AZ41,COUNTIF(Data_Baseline!$C41:$AZ41,0)+1)/MAX(Data_Baseline!$C41:$AZ41),IF(Data_Baseline!AX41=0,SMALL(Data_Baseline!$C41:$AZ41,COUNTIF(Data_Baseline!$C41:$AZ41,0)+1)/MAX(Data_Baseline!$C41:$AZ41),Data_Baseline!AX41/MAX(Data_Baseline!$C41:$AZ41))),IF(AY$3&lt;=$B$2,SMALL(Data_Baseline!$C41:$AZ41,COUNTIF(Data_Baseline!$C41:$AZ41,0)+1),IF(Data_Baseline!AX41=0,SMALL(Data_Baseline!$C41:$AZ41,COUNTIF(Data_Baseline!$C41:$AZ41,0)+1),Data_Baseline!AX41)))),"")</f>
        <v/>
      </c>
      <c r="AZ41" s="79" t="str">
        <f>IFERROR(IF(Data_Baseline!AY41="","",IF($C$3="On",IF(AZ$3&lt;=$B$2,SMALL(Data_Baseline!$C41:$AZ41,COUNTIF(Data_Baseline!$C41:$AZ41,0)+1)/MAX(Data_Baseline!$C41:$AZ41),IF(Data_Baseline!AY41=0,SMALL(Data_Baseline!$C41:$AZ41,COUNTIF(Data_Baseline!$C41:$AZ41,0)+1)/MAX(Data_Baseline!$C41:$AZ41),Data_Baseline!AY41/MAX(Data_Baseline!$C41:$AZ41))),IF(AZ$3&lt;=$B$2,SMALL(Data_Baseline!$C41:$AZ41,COUNTIF(Data_Baseline!$C41:$AZ41,0)+1),IF(Data_Baseline!AY41=0,SMALL(Data_Baseline!$C41:$AZ41,COUNTIF(Data_Baseline!$C41:$AZ41,0)+1),Data_Baseline!AY41)))),"")</f>
        <v/>
      </c>
      <c r="BA41" s="79" t="str">
        <f>IFERROR(IF(Data_Baseline!AZ41="","",IF($C$3="On",IF(BA$3&lt;=$B$2,SMALL(Data_Baseline!$C41:$AZ41,COUNTIF(Data_Baseline!$C41:$AZ41,0)+1)/MAX(Data_Baseline!$C41:$AZ41),IF(Data_Baseline!AZ41=0,SMALL(Data_Baseline!$C41:$AZ41,COUNTIF(Data_Baseline!$C41:$AZ41,0)+1)/MAX(Data_Baseline!$C41:$AZ41),Data_Baseline!AZ41/MAX(Data_Baseline!$C41:$AZ41))),IF(BA$3&lt;=$B$2,SMALL(Data_Baseline!$C41:$AZ41,COUNTIF(Data_Baseline!$C41:$AZ41,0)+1),IF(Data_Baseline!AZ41=0,SMALL(Data_Baseline!$C41:$AZ41,COUNTIF(Data_Baseline!$C41:$AZ41,0)+1),Data_Baseline!AZ41)))),"")</f>
        <v/>
      </c>
      <c r="BB41" s="79">
        <f ca="1">IF(Data_Initial!BA41="",1,0)</f>
        <v>1</v>
      </c>
      <c r="BC41" s="2" t="str">
        <f t="shared" ca="1" si="0"/>
        <v>3N_Rpon2</v>
      </c>
      <c r="BD41" s="79" t="str">
        <f t="shared" ca="1" si="3"/>
        <v>3N</v>
      </c>
      <c r="BE41" s="79" t="str">
        <f ca="1">Data_Initial!BC41</f>
        <v>Rpon2</v>
      </c>
      <c r="BF41" s="79" t="str">
        <f ca="1">Data_Initial!BB41</f>
        <v>2_2</v>
      </c>
      <c r="BG41" s="79">
        <f ca="1">IFERROR((INDIRECT("Plate"&amp;Data!A41&amp;"_C!"&amp;CHAR(RIGHT(Data!B41,LEN(Data!B41)-1)+65)&amp;CODE(LEFT(Data!B41,1))-58)),"")</f>
        <v>0</v>
      </c>
      <c r="BH41" s="79" t="str">
        <f ca="1">Data_Initial!BA41</f>
        <v/>
      </c>
      <c r="BI41" s="79">
        <f t="shared" ca="1" si="2"/>
        <v>9.653995012572598E-4</v>
      </c>
      <c r="BJ41" s="79" t="str">
        <f ca="1">IF(BH41="N",1+MAX($BJ$3:BJ40),"")</f>
        <v/>
      </c>
      <c r="BK41" s="79"/>
      <c r="BL41" s="79"/>
      <c r="BM41" s="79"/>
      <c r="BN41" s="79"/>
      <c r="BO41" s="79"/>
      <c r="BP41" s="79"/>
      <c r="BQ41" s="79"/>
      <c r="BR41" s="79"/>
      <c r="BS41" s="79"/>
      <c r="BT41" s="79"/>
      <c r="BU41" s="79"/>
      <c r="BV41" s="79"/>
      <c r="BW41" s="79"/>
      <c r="BX41" s="79"/>
      <c r="BY41" s="79"/>
      <c r="BZ41" s="79"/>
    </row>
    <row r="42" spans="1:78" x14ac:dyDescent="0.25">
      <c r="A42" s="79">
        <f ca="1">IF(BH42="N","N"&amp;BJ42,IF(BB42=0,"",MAX($A$3:A41)+1))</f>
        <v>39</v>
      </c>
      <c r="B42" s="79" t="str">
        <f ca="1">Data_Initial!A42&amp;C42</f>
        <v>1G5</v>
      </c>
      <c r="C42" s="79" t="str">
        <f ca="1">Data_Initial!B42</f>
        <v>G5</v>
      </c>
      <c r="D42" s="79">
        <f ca="1">IFERROR(IF(Data_Baseline!C42="","",IF($C$3="On",IF(D$3&lt;=$B$2,SMALL(Data_Baseline!$C42:$AZ42,COUNTIF(Data_Baseline!$C42:$AZ42,0)+1)/MAX(Data_Baseline!$C42:$AZ42),IF(Data_Baseline!C42=0,SMALL(Data_Baseline!$C42:$AZ42,COUNTIF(Data_Baseline!$C42:$AZ42,0)+1)/MAX(Data_Baseline!$C42:$AZ42),Data_Baseline!C42/MAX(Data_Baseline!$C42:$AZ42))),IF(D$3&lt;=$B$2,SMALL(Data_Baseline!$C42:$AZ42,COUNTIF(Data_Baseline!$C42:$AZ42,0)+1),IF(Data_Baseline!C42=0,SMALL(Data_Baseline!$C42:$AZ42,COUNTIF(Data_Baseline!$C42:$AZ42,0)+1),Data_Baseline!C42)))),"")</f>
        <v>2.2377976812257343E-4</v>
      </c>
      <c r="E42" s="79">
        <f ca="1">IFERROR(IF(Data_Baseline!D42="","",IF($C$3="On",IF(E$3&lt;=$B$2,SMALL(Data_Baseline!$C42:$AZ42,COUNTIF(Data_Baseline!$C42:$AZ42,0)+1)/MAX(Data_Baseline!$C42:$AZ42),IF(Data_Baseline!D42=0,SMALL(Data_Baseline!$C42:$AZ42,COUNTIF(Data_Baseline!$C42:$AZ42,0)+1)/MAX(Data_Baseline!$C42:$AZ42),Data_Baseline!D42/MAX(Data_Baseline!$C42:$AZ42))),IF(E$3&lt;=$B$2,SMALL(Data_Baseline!$C42:$AZ42,COUNTIF(Data_Baseline!$C42:$AZ42,0)+1),IF(Data_Baseline!D42=0,SMALL(Data_Baseline!$C42:$AZ42,COUNTIF(Data_Baseline!$C42:$AZ42,0)+1),Data_Baseline!D42)))),"")</f>
        <v>2.2377976812257343E-4</v>
      </c>
      <c r="F42" s="79">
        <f ca="1">IFERROR(IF(Data_Baseline!E42="","",IF($C$3="On",IF(F$3&lt;=$B$2,SMALL(Data_Baseline!$C42:$AZ42,COUNTIF(Data_Baseline!$C42:$AZ42,0)+1)/MAX(Data_Baseline!$C42:$AZ42),IF(Data_Baseline!E42=0,SMALL(Data_Baseline!$C42:$AZ42,COUNTIF(Data_Baseline!$C42:$AZ42,0)+1)/MAX(Data_Baseline!$C42:$AZ42),Data_Baseline!E42/MAX(Data_Baseline!$C42:$AZ42))),IF(F$3&lt;=$B$2,SMALL(Data_Baseline!$C42:$AZ42,COUNTIF(Data_Baseline!$C42:$AZ42,0)+1),IF(Data_Baseline!E42=0,SMALL(Data_Baseline!$C42:$AZ42,COUNTIF(Data_Baseline!$C42:$AZ42,0)+1),Data_Baseline!E42)))),"")</f>
        <v>2.2377976812257343E-4</v>
      </c>
      <c r="G42" s="79">
        <f ca="1">IFERROR(IF(Data_Baseline!F42="","",IF($C$3="On",IF(G$3&lt;=$B$2,SMALL(Data_Baseline!$C42:$AZ42,COUNTIF(Data_Baseline!$C42:$AZ42,0)+1)/MAX(Data_Baseline!$C42:$AZ42),IF(Data_Baseline!F42=0,SMALL(Data_Baseline!$C42:$AZ42,COUNTIF(Data_Baseline!$C42:$AZ42,0)+1)/MAX(Data_Baseline!$C42:$AZ42),Data_Baseline!F42/MAX(Data_Baseline!$C42:$AZ42))),IF(G$3&lt;=$B$2,SMALL(Data_Baseline!$C42:$AZ42,COUNTIF(Data_Baseline!$C42:$AZ42,0)+1),IF(Data_Baseline!F42=0,SMALL(Data_Baseline!$C42:$AZ42,COUNTIF(Data_Baseline!$C42:$AZ42,0)+1),Data_Baseline!F42)))),"")</f>
        <v>2.2377976812257343E-4</v>
      </c>
      <c r="H42" s="79">
        <f ca="1">IFERROR(IF(Data_Baseline!G42="","",IF($C$3="On",IF(H$3&lt;=$B$2,SMALL(Data_Baseline!$C42:$AZ42,COUNTIF(Data_Baseline!$C42:$AZ42,0)+1)/MAX(Data_Baseline!$C42:$AZ42),IF(Data_Baseline!G42=0,SMALL(Data_Baseline!$C42:$AZ42,COUNTIF(Data_Baseline!$C42:$AZ42,0)+1)/MAX(Data_Baseline!$C42:$AZ42),Data_Baseline!G42/MAX(Data_Baseline!$C42:$AZ42))),IF(H$3&lt;=$B$2,SMALL(Data_Baseline!$C42:$AZ42,COUNTIF(Data_Baseline!$C42:$AZ42,0)+1),IF(Data_Baseline!G42=0,SMALL(Data_Baseline!$C42:$AZ42,COUNTIF(Data_Baseline!$C42:$AZ42,0)+1),Data_Baseline!G42)))),"")</f>
        <v>2.2377976812257343E-4</v>
      </c>
      <c r="I42" s="79">
        <f ca="1">IFERROR(IF(Data_Baseline!H42="","",IF($C$3="On",IF(I$3&lt;=$B$2,SMALL(Data_Baseline!$C42:$AZ42,COUNTIF(Data_Baseline!$C42:$AZ42,0)+1)/MAX(Data_Baseline!$C42:$AZ42),IF(Data_Baseline!H42=0,SMALL(Data_Baseline!$C42:$AZ42,COUNTIF(Data_Baseline!$C42:$AZ42,0)+1)/MAX(Data_Baseline!$C42:$AZ42),Data_Baseline!H42/MAX(Data_Baseline!$C42:$AZ42))),IF(I$3&lt;=$B$2,SMALL(Data_Baseline!$C42:$AZ42,COUNTIF(Data_Baseline!$C42:$AZ42,0)+1),IF(Data_Baseline!H42=0,SMALL(Data_Baseline!$C42:$AZ42,COUNTIF(Data_Baseline!$C42:$AZ42,0)+1),Data_Baseline!H42)))),"")</f>
        <v>2.2377976812257343E-4</v>
      </c>
      <c r="J42" s="79">
        <f ca="1">IFERROR(IF(Data_Baseline!I42="","",IF($C$3="On",IF(J$3&lt;=$B$2,SMALL(Data_Baseline!$C42:$AZ42,COUNTIF(Data_Baseline!$C42:$AZ42,0)+1)/MAX(Data_Baseline!$C42:$AZ42),IF(Data_Baseline!I42=0,SMALL(Data_Baseline!$C42:$AZ42,COUNTIF(Data_Baseline!$C42:$AZ42,0)+1)/MAX(Data_Baseline!$C42:$AZ42),Data_Baseline!I42/MAX(Data_Baseline!$C42:$AZ42))),IF(J$3&lt;=$B$2,SMALL(Data_Baseline!$C42:$AZ42,COUNTIF(Data_Baseline!$C42:$AZ42,0)+1),IF(Data_Baseline!I42=0,SMALL(Data_Baseline!$C42:$AZ42,COUNTIF(Data_Baseline!$C42:$AZ42,0)+1),Data_Baseline!I42)))),"")</f>
        <v>2.2377976812257343E-4</v>
      </c>
      <c r="K42" s="79">
        <f ca="1">IFERROR(IF(Data_Baseline!J42="","",IF($C$3="On",IF(K$3&lt;=$B$2,SMALL(Data_Baseline!$C42:$AZ42,COUNTIF(Data_Baseline!$C42:$AZ42,0)+1)/MAX(Data_Baseline!$C42:$AZ42),IF(Data_Baseline!J42=0,SMALL(Data_Baseline!$C42:$AZ42,COUNTIF(Data_Baseline!$C42:$AZ42,0)+1)/MAX(Data_Baseline!$C42:$AZ42),Data_Baseline!J42/MAX(Data_Baseline!$C42:$AZ42))),IF(K$3&lt;=$B$2,SMALL(Data_Baseline!$C42:$AZ42,COUNTIF(Data_Baseline!$C42:$AZ42,0)+1),IF(Data_Baseline!J42=0,SMALL(Data_Baseline!$C42:$AZ42,COUNTIF(Data_Baseline!$C42:$AZ42,0)+1),Data_Baseline!J42)))),"")</f>
        <v>2.2377976812257343E-4</v>
      </c>
      <c r="L42" s="79">
        <f ca="1">IFERROR(IF(Data_Baseline!K42="","",IF($C$3="On",IF(L$3&lt;=$B$2,SMALL(Data_Baseline!$C42:$AZ42,COUNTIF(Data_Baseline!$C42:$AZ42,0)+1)/MAX(Data_Baseline!$C42:$AZ42),IF(Data_Baseline!K42=0,SMALL(Data_Baseline!$C42:$AZ42,COUNTIF(Data_Baseline!$C42:$AZ42,0)+1)/MAX(Data_Baseline!$C42:$AZ42),Data_Baseline!K42/MAX(Data_Baseline!$C42:$AZ42))),IF(L$3&lt;=$B$2,SMALL(Data_Baseline!$C42:$AZ42,COUNTIF(Data_Baseline!$C42:$AZ42,0)+1),IF(Data_Baseline!K42=0,SMALL(Data_Baseline!$C42:$AZ42,COUNTIF(Data_Baseline!$C42:$AZ42,0)+1),Data_Baseline!K42)))),"")</f>
        <v>2.2377976812257343E-4</v>
      </c>
      <c r="M42" s="79">
        <f ca="1">IFERROR(IF(Data_Baseline!L42="","",IF($C$3="On",IF(M$3&lt;=$B$2,SMALL(Data_Baseline!$C42:$AZ42,COUNTIF(Data_Baseline!$C42:$AZ42,0)+1)/MAX(Data_Baseline!$C42:$AZ42),IF(Data_Baseline!L42=0,SMALL(Data_Baseline!$C42:$AZ42,COUNTIF(Data_Baseline!$C42:$AZ42,0)+1)/MAX(Data_Baseline!$C42:$AZ42),Data_Baseline!L42/MAX(Data_Baseline!$C42:$AZ42))),IF(M$3&lt;=$B$2,SMALL(Data_Baseline!$C42:$AZ42,COUNTIF(Data_Baseline!$C42:$AZ42,0)+1),IF(Data_Baseline!L42=0,SMALL(Data_Baseline!$C42:$AZ42,COUNTIF(Data_Baseline!$C42:$AZ42,0)+1),Data_Baseline!L42)))),"")</f>
        <v>2.2377976812257343E-4</v>
      </c>
      <c r="N42" s="79">
        <f ca="1">IFERROR(IF(Data_Baseline!M42="","",IF($C$3="On",IF(N$3&lt;=$B$2,SMALL(Data_Baseline!$C42:$AZ42,COUNTIF(Data_Baseline!$C42:$AZ42,0)+1)/MAX(Data_Baseline!$C42:$AZ42),IF(Data_Baseline!M42=0,SMALL(Data_Baseline!$C42:$AZ42,COUNTIF(Data_Baseline!$C42:$AZ42,0)+1)/MAX(Data_Baseline!$C42:$AZ42),Data_Baseline!M42/MAX(Data_Baseline!$C42:$AZ42))),IF(N$3&lt;=$B$2,SMALL(Data_Baseline!$C42:$AZ42,COUNTIF(Data_Baseline!$C42:$AZ42,0)+1),IF(Data_Baseline!M42=0,SMALL(Data_Baseline!$C42:$AZ42,COUNTIF(Data_Baseline!$C42:$AZ42,0)+1),Data_Baseline!M42)))),"")</f>
        <v>2.2377976812257343E-4</v>
      </c>
      <c r="O42" s="79">
        <f ca="1">IFERROR(IF(Data_Baseline!N42="","",IF($C$3="On",IF(O$3&lt;=$B$2,SMALL(Data_Baseline!$C42:$AZ42,COUNTIF(Data_Baseline!$C42:$AZ42,0)+1)/MAX(Data_Baseline!$C42:$AZ42),IF(Data_Baseline!N42=0,SMALL(Data_Baseline!$C42:$AZ42,COUNTIF(Data_Baseline!$C42:$AZ42,0)+1)/MAX(Data_Baseline!$C42:$AZ42),Data_Baseline!N42/MAX(Data_Baseline!$C42:$AZ42))),IF(O$3&lt;=$B$2,SMALL(Data_Baseline!$C42:$AZ42,COUNTIF(Data_Baseline!$C42:$AZ42,0)+1),IF(Data_Baseline!N42=0,SMALL(Data_Baseline!$C42:$AZ42,COUNTIF(Data_Baseline!$C42:$AZ42,0)+1),Data_Baseline!N42)))),"")</f>
        <v>2.2377976812257343E-4</v>
      </c>
      <c r="P42" s="79">
        <f ca="1">IFERROR(IF(Data_Baseline!O42="","",IF($C$3="On",IF(P$3&lt;=$B$2,SMALL(Data_Baseline!$C42:$AZ42,COUNTIF(Data_Baseline!$C42:$AZ42,0)+1)/MAX(Data_Baseline!$C42:$AZ42),IF(Data_Baseline!O42=0,SMALL(Data_Baseline!$C42:$AZ42,COUNTIF(Data_Baseline!$C42:$AZ42,0)+1)/MAX(Data_Baseline!$C42:$AZ42),Data_Baseline!O42/MAX(Data_Baseline!$C42:$AZ42))),IF(P$3&lt;=$B$2,SMALL(Data_Baseline!$C42:$AZ42,COUNTIF(Data_Baseline!$C42:$AZ42,0)+1),IF(Data_Baseline!O42=0,SMALL(Data_Baseline!$C42:$AZ42,COUNTIF(Data_Baseline!$C42:$AZ42,0)+1),Data_Baseline!O42)))),"")</f>
        <v>2.2377976812257343E-4</v>
      </c>
      <c r="Q42" s="79">
        <f ca="1">IFERROR(IF(Data_Baseline!P42="","",IF($C$3="On",IF(Q$3&lt;=$B$2,SMALL(Data_Baseline!$C42:$AZ42,COUNTIF(Data_Baseline!$C42:$AZ42,0)+1)/MAX(Data_Baseline!$C42:$AZ42),IF(Data_Baseline!P42=0,SMALL(Data_Baseline!$C42:$AZ42,COUNTIF(Data_Baseline!$C42:$AZ42,0)+1)/MAX(Data_Baseline!$C42:$AZ42),Data_Baseline!P42/MAX(Data_Baseline!$C42:$AZ42))),IF(Q$3&lt;=$B$2,SMALL(Data_Baseline!$C42:$AZ42,COUNTIF(Data_Baseline!$C42:$AZ42,0)+1),IF(Data_Baseline!P42=0,SMALL(Data_Baseline!$C42:$AZ42,COUNTIF(Data_Baseline!$C42:$AZ42,0)+1),Data_Baseline!P42)))),"")</f>
        <v>2.2377976812257343E-4</v>
      </c>
      <c r="R42" s="79">
        <f ca="1">IFERROR(IF(Data_Baseline!Q42="","",IF($C$3="On",IF(R$3&lt;=$B$2,SMALL(Data_Baseline!$C42:$AZ42,COUNTIF(Data_Baseline!$C42:$AZ42,0)+1)/MAX(Data_Baseline!$C42:$AZ42),IF(Data_Baseline!Q42=0,SMALL(Data_Baseline!$C42:$AZ42,COUNTIF(Data_Baseline!$C42:$AZ42,0)+1)/MAX(Data_Baseline!$C42:$AZ42),Data_Baseline!Q42/MAX(Data_Baseline!$C42:$AZ42))),IF(R$3&lt;=$B$2,SMALL(Data_Baseline!$C42:$AZ42,COUNTIF(Data_Baseline!$C42:$AZ42,0)+1),IF(Data_Baseline!Q42=0,SMALL(Data_Baseline!$C42:$AZ42,COUNTIF(Data_Baseline!$C42:$AZ42,0)+1),Data_Baseline!Q42)))),"")</f>
        <v>2.2377976812257343E-4</v>
      </c>
      <c r="S42" s="79">
        <f ca="1">IFERROR(IF(Data_Baseline!R42="","",IF($C$3="On",IF(S$3&lt;=$B$2,SMALL(Data_Baseline!$C42:$AZ42,COUNTIF(Data_Baseline!$C42:$AZ42,0)+1)/MAX(Data_Baseline!$C42:$AZ42),IF(Data_Baseline!R42=0,SMALL(Data_Baseline!$C42:$AZ42,COUNTIF(Data_Baseline!$C42:$AZ42,0)+1)/MAX(Data_Baseline!$C42:$AZ42),Data_Baseline!R42/MAX(Data_Baseline!$C42:$AZ42))),IF(S$3&lt;=$B$2,SMALL(Data_Baseline!$C42:$AZ42,COUNTIF(Data_Baseline!$C42:$AZ42,0)+1),IF(Data_Baseline!R42=0,SMALL(Data_Baseline!$C42:$AZ42,COUNTIF(Data_Baseline!$C42:$AZ42,0)+1),Data_Baseline!R42)))),"")</f>
        <v>2.2377976812257343E-4</v>
      </c>
      <c r="T42" s="79">
        <f ca="1">IFERROR(IF(Data_Baseline!S42="","",IF($C$3="On",IF(T$3&lt;=$B$2,SMALL(Data_Baseline!$C42:$AZ42,COUNTIF(Data_Baseline!$C42:$AZ42,0)+1)/MAX(Data_Baseline!$C42:$AZ42),IF(Data_Baseline!S42=0,SMALL(Data_Baseline!$C42:$AZ42,COUNTIF(Data_Baseline!$C42:$AZ42,0)+1)/MAX(Data_Baseline!$C42:$AZ42),Data_Baseline!S42/MAX(Data_Baseline!$C42:$AZ42))),IF(T$3&lt;=$B$2,SMALL(Data_Baseline!$C42:$AZ42,COUNTIF(Data_Baseline!$C42:$AZ42,0)+1),IF(Data_Baseline!S42=0,SMALL(Data_Baseline!$C42:$AZ42,COUNTIF(Data_Baseline!$C42:$AZ42,0)+1),Data_Baseline!S42)))),"")</f>
        <v>2.2377976812257343E-4</v>
      </c>
      <c r="U42" s="79">
        <f ca="1">IFERROR(IF(Data_Baseline!T42="","",IF($C$3="On",IF(U$3&lt;=$B$2,SMALL(Data_Baseline!$C42:$AZ42,COUNTIF(Data_Baseline!$C42:$AZ42,0)+1)/MAX(Data_Baseline!$C42:$AZ42),IF(Data_Baseline!T42=0,SMALL(Data_Baseline!$C42:$AZ42,COUNTIF(Data_Baseline!$C42:$AZ42,0)+1)/MAX(Data_Baseline!$C42:$AZ42),Data_Baseline!T42/MAX(Data_Baseline!$C42:$AZ42))),IF(U$3&lt;=$B$2,SMALL(Data_Baseline!$C42:$AZ42,COUNTIF(Data_Baseline!$C42:$AZ42,0)+1),IF(Data_Baseline!T42=0,SMALL(Data_Baseline!$C42:$AZ42,COUNTIF(Data_Baseline!$C42:$AZ42,0)+1),Data_Baseline!T42)))),"")</f>
        <v>2.2377976812257343E-4</v>
      </c>
      <c r="V42" s="79">
        <f ca="1">IFERROR(IF(Data_Baseline!U42="","",IF($C$3="On",IF(V$3&lt;=$B$2,SMALL(Data_Baseline!$C42:$AZ42,COUNTIF(Data_Baseline!$C42:$AZ42,0)+1)/MAX(Data_Baseline!$C42:$AZ42),IF(Data_Baseline!U42=0,SMALL(Data_Baseline!$C42:$AZ42,COUNTIF(Data_Baseline!$C42:$AZ42,0)+1)/MAX(Data_Baseline!$C42:$AZ42),Data_Baseline!U42/MAX(Data_Baseline!$C42:$AZ42))),IF(V$3&lt;=$B$2,SMALL(Data_Baseline!$C42:$AZ42,COUNTIF(Data_Baseline!$C42:$AZ42,0)+1),IF(Data_Baseline!U42=0,SMALL(Data_Baseline!$C42:$AZ42,COUNTIF(Data_Baseline!$C42:$AZ42,0)+1),Data_Baseline!U42)))),"")</f>
        <v>2.2377976812257343E-4</v>
      </c>
      <c r="W42" s="79">
        <f ca="1">IFERROR(IF(Data_Baseline!V42="","",IF($C$3="On",IF(W$3&lt;=$B$2,SMALL(Data_Baseline!$C42:$AZ42,COUNTIF(Data_Baseline!$C42:$AZ42,0)+1)/MAX(Data_Baseline!$C42:$AZ42),IF(Data_Baseline!V42=0,SMALL(Data_Baseline!$C42:$AZ42,COUNTIF(Data_Baseline!$C42:$AZ42,0)+1)/MAX(Data_Baseline!$C42:$AZ42),Data_Baseline!V42/MAX(Data_Baseline!$C42:$AZ42))),IF(W$3&lt;=$B$2,SMALL(Data_Baseline!$C42:$AZ42,COUNTIF(Data_Baseline!$C42:$AZ42,0)+1),IF(Data_Baseline!V42=0,SMALL(Data_Baseline!$C42:$AZ42,COUNTIF(Data_Baseline!$C42:$AZ42,0)+1),Data_Baseline!V42)))),"")</f>
        <v>2.2377976812257343E-4</v>
      </c>
      <c r="X42" s="79">
        <f ca="1">IFERROR(IF(Data_Baseline!W42="","",IF($C$3="On",IF(X$3&lt;=$B$2,SMALL(Data_Baseline!$C42:$AZ42,COUNTIF(Data_Baseline!$C42:$AZ42,0)+1)/MAX(Data_Baseline!$C42:$AZ42),IF(Data_Baseline!W42=0,SMALL(Data_Baseline!$C42:$AZ42,COUNTIF(Data_Baseline!$C42:$AZ42,0)+1)/MAX(Data_Baseline!$C42:$AZ42),Data_Baseline!W42/MAX(Data_Baseline!$C42:$AZ42))),IF(X$3&lt;=$B$2,SMALL(Data_Baseline!$C42:$AZ42,COUNTIF(Data_Baseline!$C42:$AZ42,0)+1),IF(Data_Baseline!W42=0,SMALL(Data_Baseline!$C42:$AZ42,COUNTIF(Data_Baseline!$C42:$AZ42,0)+1),Data_Baseline!W42)))),"")</f>
        <v>2.2377976812257343E-4</v>
      </c>
      <c r="Y42" s="79">
        <f ca="1">IFERROR(IF(Data_Baseline!X42="","",IF($C$3="On",IF(Y$3&lt;=$B$2,SMALL(Data_Baseline!$C42:$AZ42,COUNTIF(Data_Baseline!$C42:$AZ42,0)+1)/MAX(Data_Baseline!$C42:$AZ42),IF(Data_Baseline!X42=0,SMALL(Data_Baseline!$C42:$AZ42,COUNTIF(Data_Baseline!$C42:$AZ42,0)+1)/MAX(Data_Baseline!$C42:$AZ42),Data_Baseline!X42/MAX(Data_Baseline!$C42:$AZ42))),IF(Y$3&lt;=$B$2,SMALL(Data_Baseline!$C42:$AZ42,COUNTIF(Data_Baseline!$C42:$AZ42,0)+1),IF(Data_Baseline!X42=0,SMALL(Data_Baseline!$C42:$AZ42,COUNTIF(Data_Baseline!$C42:$AZ42,0)+1),Data_Baseline!X42)))),"")</f>
        <v>2.2377976812257343E-4</v>
      </c>
      <c r="Z42" s="79">
        <f ca="1">IFERROR(IF(Data_Baseline!Y42="","",IF($C$3="On",IF(Z$3&lt;=$B$2,SMALL(Data_Baseline!$C42:$AZ42,COUNTIF(Data_Baseline!$C42:$AZ42,0)+1)/MAX(Data_Baseline!$C42:$AZ42),IF(Data_Baseline!Y42=0,SMALL(Data_Baseline!$C42:$AZ42,COUNTIF(Data_Baseline!$C42:$AZ42,0)+1)/MAX(Data_Baseline!$C42:$AZ42),Data_Baseline!Y42/MAX(Data_Baseline!$C42:$AZ42))),IF(Z$3&lt;=$B$2,SMALL(Data_Baseline!$C42:$AZ42,COUNTIF(Data_Baseline!$C42:$AZ42,0)+1),IF(Data_Baseline!Y42=0,SMALL(Data_Baseline!$C42:$AZ42,COUNTIF(Data_Baseline!$C42:$AZ42,0)+1),Data_Baseline!Y42)))),"")</f>
        <v>2.182295592068039E-3</v>
      </c>
      <c r="AA42" s="79">
        <f ca="1">IFERROR(IF(Data_Baseline!Z42="","",IF($C$3="On",IF(AA$3&lt;=$B$2,SMALL(Data_Baseline!$C42:$AZ42,COUNTIF(Data_Baseline!$C42:$AZ42,0)+1)/MAX(Data_Baseline!$C42:$AZ42),IF(Data_Baseline!Z42=0,SMALL(Data_Baseline!$C42:$AZ42,COUNTIF(Data_Baseline!$C42:$AZ42,0)+1)/MAX(Data_Baseline!$C42:$AZ42),Data_Baseline!Z42/MAX(Data_Baseline!$C42:$AZ42))),IF(AA$3&lt;=$B$2,SMALL(Data_Baseline!$C42:$AZ42,COUNTIF(Data_Baseline!$C42:$AZ42,0)+1),IF(Data_Baseline!Z42=0,SMALL(Data_Baseline!$C42:$AZ42,COUNTIF(Data_Baseline!$C42:$AZ42,0)+1),Data_Baseline!Z42)))),"")</f>
        <v>7.5754256628489652E-3</v>
      </c>
      <c r="AB42" s="79">
        <f ca="1">IFERROR(IF(Data_Baseline!AA42="","",IF($C$3="On",IF(AB$3&lt;=$B$2,SMALL(Data_Baseline!$C42:$AZ42,COUNTIF(Data_Baseline!$C42:$AZ42,0)+1)/MAX(Data_Baseline!$C42:$AZ42),IF(Data_Baseline!AA42=0,SMALL(Data_Baseline!$C42:$AZ42,COUNTIF(Data_Baseline!$C42:$AZ42,0)+1)/MAX(Data_Baseline!$C42:$AZ42),Data_Baseline!AA42/MAX(Data_Baseline!$C42:$AZ42))),IF(AB$3&lt;=$B$2,SMALL(Data_Baseline!$C42:$AZ42,COUNTIF(Data_Baseline!$C42:$AZ42,0)+1),IF(Data_Baseline!AA42=0,SMALL(Data_Baseline!$C42:$AZ42,COUNTIF(Data_Baseline!$C42:$AZ42,0)+1),Data_Baseline!AA42)))),"")</f>
        <v>1.6882249995029672E-2</v>
      </c>
      <c r="AC42" s="79">
        <f ca="1">IFERROR(IF(Data_Baseline!AB42="","",IF($C$3="On",IF(AC$3&lt;=$B$2,SMALL(Data_Baseline!$C42:$AZ42,COUNTIF(Data_Baseline!$C42:$AZ42,0)+1)/MAX(Data_Baseline!$C42:$AZ42),IF(Data_Baseline!AB42=0,SMALL(Data_Baseline!$C42:$AZ42,COUNTIF(Data_Baseline!$C42:$AZ42,0)+1)/MAX(Data_Baseline!$C42:$AZ42),Data_Baseline!AB42/MAX(Data_Baseline!$C42:$AZ42))),IF(AC$3&lt;=$B$2,SMALL(Data_Baseline!$C42:$AZ42,COUNTIF(Data_Baseline!$C42:$AZ42,0)+1),IF(Data_Baseline!AB42=0,SMALL(Data_Baseline!$C42:$AZ42,COUNTIF(Data_Baseline!$C42:$AZ42,0)+1),Data_Baseline!AB42)))),"")</f>
        <v>3.3508039416293094E-2</v>
      </c>
      <c r="AD42" s="79">
        <f ca="1">IFERROR(IF(Data_Baseline!AC42="","",IF($C$3="On",IF(AD$3&lt;=$B$2,SMALL(Data_Baseline!$C42:$AZ42,COUNTIF(Data_Baseline!$C42:$AZ42,0)+1)/MAX(Data_Baseline!$C42:$AZ42),IF(Data_Baseline!AC42=0,SMALL(Data_Baseline!$C42:$AZ42,COUNTIF(Data_Baseline!$C42:$AZ42,0)+1)/MAX(Data_Baseline!$C42:$AZ42),Data_Baseline!AC42/MAX(Data_Baseline!$C42:$AZ42))),IF(AD$3&lt;=$B$2,SMALL(Data_Baseline!$C42:$AZ42,COUNTIF(Data_Baseline!$C42:$AZ42,0)+1),IF(Data_Baseline!AC42=0,SMALL(Data_Baseline!$C42:$AZ42,COUNTIF(Data_Baseline!$C42:$AZ42,0)+1),Data_Baseline!AC42)))),"")</f>
        <v>6.4066857318263157E-2</v>
      </c>
      <c r="AE42" s="79">
        <f ca="1">IFERROR(IF(Data_Baseline!AD42="","",IF($C$3="On",IF(AE$3&lt;=$B$2,SMALL(Data_Baseline!$C42:$AZ42,COUNTIF(Data_Baseline!$C42:$AZ42,0)+1)/MAX(Data_Baseline!$C42:$AZ42),IF(Data_Baseline!AD42=0,SMALL(Data_Baseline!$C42:$AZ42,COUNTIF(Data_Baseline!$C42:$AZ42,0)+1)/MAX(Data_Baseline!$C42:$AZ42),Data_Baseline!AD42/MAX(Data_Baseline!$C42:$AZ42))),IF(AE$3&lt;=$B$2,SMALL(Data_Baseline!$C42:$AZ42,COUNTIF(Data_Baseline!$C42:$AZ42,0)+1),IF(Data_Baseline!AD42=0,SMALL(Data_Baseline!$C42:$AZ42,COUNTIF(Data_Baseline!$C42:$AZ42,0)+1),Data_Baseline!AD42)))),"")</f>
        <v>0.11892123863484037</v>
      </c>
      <c r="AF42" s="79">
        <f ca="1">IFERROR(IF(Data_Baseline!AE42="","",IF($C$3="On",IF(AF$3&lt;=$B$2,SMALL(Data_Baseline!$C42:$AZ42,COUNTIF(Data_Baseline!$C42:$AZ42,0)+1)/MAX(Data_Baseline!$C42:$AZ42),IF(Data_Baseline!AE42=0,SMALL(Data_Baseline!$C42:$AZ42,COUNTIF(Data_Baseline!$C42:$AZ42,0)+1)/MAX(Data_Baseline!$C42:$AZ42),Data_Baseline!AE42/MAX(Data_Baseline!$C42:$AZ42))),IF(AF$3&lt;=$B$2,SMALL(Data_Baseline!$C42:$AZ42,COUNTIF(Data_Baseline!$C42:$AZ42,0)+1),IF(Data_Baseline!AE42=0,SMALL(Data_Baseline!$C42:$AZ42,COUNTIF(Data_Baseline!$C42:$AZ42,0)+1),Data_Baseline!AE42)))),"")</f>
        <v>0.20855772308405543</v>
      </c>
      <c r="AG42" s="79">
        <f ca="1">IFERROR(IF(Data_Baseline!AF42="","",IF($C$3="On",IF(AG$3&lt;=$B$2,SMALL(Data_Baseline!$C42:$AZ42,COUNTIF(Data_Baseline!$C42:$AZ42,0)+1)/MAX(Data_Baseline!$C42:$AZ42),IF(Data_Baseline!AF42=0,SMALL(Data_Baseline!$C42:$AZ42,COUNTIF(Data_Baseline!$C42:$AZ42,0)+1)/MAX(Data_Baseline!$C42:$AZ42),Data_Baseline!AF42/MAX(Data_Baseline!$C42:$AZ42))),IF(AG$3&lt;=$B$2,SMALL(Data_Baseline!$C42:$AZ42,COUNTIF(Data_Baseline!$C42:$AZ42,0)+1),IF(Data_Baseline!AF42=0,SMALL(Data_Baseline!$C42:$AZ42,COUNTIF(Data_Baseline!$C42:$AZ42,0)+1),Data_Baseline!AF42)))),"")</f>
        <v>0.33747299428928673</v>
      </c>
      <c r="AH42" s="79">
        <f ca="1">IFERROR(IF(Data_Baseline!AG42="","",IF($C$3="On",IF(AH$3&lt;=$B$2,SMALL(Data_Baseline!$C42:$AZ42,COUNTIF(Data_Baseline!$C42:$AZ42,0)+1)/MAX(Data_Baseline!$C42:$AZ42),IF(Data_Baseline!AG42=0,SMALL(Data_Baseline!$C42:$AZ42,COUNTIF(Data_Baseline!$C42:$AZ42,0)+1)/MAX(Data_Baseline!$C42:$AZ42),Data_Baseline!AG42/MAX(Data_Baseline!$C42:$AZ42))),IF(AH$3&lt;=$B$2,SMALL(Data_Baseline!$C42:$AZ42,COUNTIF(Data_Baseline!$C42:$AZ42,0)+1),IF(Data_Baseline!AG42=0,SMALL(Data_Baseline!$C42:$AZ42,COUNTIF(Data_Baseline!$C42:$AZ42,0)+1),Data_Baseline!AG42)))),"")</f>
        <v>0.49001143239095019</v>
      </c>
      <c r="AI42" s="79">
        <f ca="1">IFERROR(IF(Data_Baseline!AH42="","",IF($C$3="On",IF(AI$3&lt;=$B$2,SMALL(Data_Baseline!$C42:$AZ42,COUNTIF(Data_Baseline!$C42:$AZ42,0)+1)/MAX(Data_Baseline!$C42:$AZ42),IF(Data_Baseline!AH42=0,SMALL(Data_Baseline!$C42:$AZ42,COUNTIF(Data_Baseline!$C42:$AZ42,0)+1)/MAX(Data_Baseline!$C42:$AZ42),Data_Baseline!AH42/MAX(Data_Baseline!$C42:$AZ42))),IF(AI$3&lt;=$B$2,SMALL(Data_Baseline!$C42:$AZ42,COUNTIF(Data_Baseline!$C42:$AZ42,0)+1),IF(Data_Baseline!AH42=0,SMALL(Data_Baseline!$C42:$AZ42,COUNTIF(Data_Baseline!$C42:$AZ42,0)+1),Data_Baseline!AH42)))),"")</f>
        <v>0.64202907594236969</v>
      </c>
      <c r="AJ42" s="79">
        <f ca="1">IFERROR(IF(Data_Baseline!AI42="","",IF($C$3="On",IF(AJ$3&lt;=$B$2,SMALL(Data_Baseline!$C42:$AZ42,COUNTIF(Data_Baseline!$C42:$AZ42,0)+1)/MAX(Data_Baseline!$C42:$AZ42),IF(Data_Baseline!AI42=0,SMALL(Data_Baseline!$C42:$AZ42,COUNTIF(Data_Baseline!$C42:$AZ42,0)+1)/MAX(Data_Baseline!$C42:$AZ42),Data_Baseline!AI42/MAX(Data_Baseline!$C42:$AZ42))),IF(AJ$3&lt;=$B$2,SMALL(Data_Baseline!$C42:$AZ42,COUNTIF(Data_Baseline!$C42:$AZ42,0)+1),IF(Data_Baseline!AI42=0,SMALL(Data_Baseline!$C42:$AZ42,COUNTIF(Data_Baseline!$C42:$AZ42,0)+1),Data_Baseline!AI42)))),"")</f>
        <v>0.7681208194435204</v>
      </c>
      <c r="AK42" s="79">
        <f ca="1">IFERROR(IF(Data_Baseline!AJ42="","",IF($C$3="On",IF(AK$3&lt;=$B$2,SMALL(Data_Baseline!$C42:$AZ42,COUNTIF(Data_Baseline!$C42:$AZ42,0)+1)/MAX(Data_Baseline!$C42:$AZ42),IF(Data_Baseline!AJ42=0,SMALL(Data_Baseline!$C42:$AZ42,COUNTIF(Data_Baseline!$C42:$AZ42,0)+1)/MAX(Data_Baseline!$C42:$AZ42),Data_Baseline!AJ42/MAX(Data_Baseline!$C42:$AZ42))),IF(AK$3&lt;=$B$2,SMALL(Data_Baseline!$C42:$AZ42,COUNTIF(Data_Baseline!$C42:$AZ42,0)+1),IF(Data_Baseline!AJ42=0,SMALL(Data_Baseline!$C42:$AZ42,COUNTIF(Data_Baseline!$C42:$AZ42,0)+1),Data_Baseline!AJ42)))),"")</f>
        <v>0.85986148855706435</v>
      </c>
      <c r="AL42" s="79">
        <f ca="1">IFERROR(IF(Data_Baseline!AK42="","",IF($C$3="On",IF(AL$3&lt;=$B$2,SMALL(Data_Baseline!$C42:$AZ42,COUNTIF(Data_Baseline!$C42:$AZ42,0)+1)/MAX(Data_Baseline!$C42:$AZ42),IF(Data_Baseline!AK42=0,SMALL(Data_Baseline!$C42:$AZ42,COUNTIF(Data_Baseline!$C42:$AZ42,0)+1)/MAX(Data_Baseline!$C42:$AZ42),Data_Baseline!AK42/MAX(Data_Baseline!$C42:$AZ42))),IF(AL$3&lt;=$B$2,SMALL(Data_Baseline!$C42:$AZ42,COUNTIF(Data_Baseline!$C42:$AZ42,0)+1),IF(Data_Baseline!AK42=0,SMALL(Data_Baseline!$C42:$AZ42,COUNTIF(Data_Baseline!$C42:$AZ42,0)+1),Data_Baseline!AK42)))),"")</f>
        <v>0.91892169474479379</v>
      </c>
      <c r="AM42" s="79">
        <f ca="1">IFERROR(IF(Data_Baseline!AL42="","",IF($C$3="On",IF(AM$3&lt;=$B$2,SMALL(Data_Baseline!$C42:$AZ42,COUNTIF(Data_Baseline!$C42:$AZ42,0)+1)/MAX(Data_Baseline!$C42:$AZ42),IF(Data_Baseline!AL42=0,SMALL(Data_Baseline!$C42:$AZ42,COUNTIF(Data_Baseline!$C42:$AZ42,0)+1)/MAX(Data_Baseline!$C42:$AZ42),Data_Baseline!AL42/MAX(Data_Baseline!$C42:$AZ42))),IF(AM$3&lt;=$B$2,SMALL(Data_Baseline!$C42:$AZ42,COUNTIF(Data_Baseline!$C42:$AZ42,0)+1),IF(Data_Baseline!AL42=0,SMALL(Data_Baseline!$C42:$AZ42,COUNTIF(Data_Baseline!$C42:$AZ42,0)+1),Data_Baseline!AL42)))),"")</f>
        <v>0.95412773911243576</v>
      </c>
      <c r="AN42" s="79">
        <f ca="1">IFERROR(IF(Data_Baseline!AM42="","",IF($C$3="On",IF(AN$3&lt;=$B$2,SMALL(Data_Baseline!$C42:$AZ42,COUNTIF(Data_Baseline!$C42:$AZ42,0)+1)/MAX(Data_Baseline!$C42:$AZ42),IF(Data_Baseline!AM42=0,SMALL(Data_Baseline!$C42:$AZ42,COUNTIF(Data_Baseline!$C42:$AZ42,0)+1)/MAX(Data_Baseline!$C42:$AZ42),Data_Baseline!AM42/MAX(Data_Baseline!$C42:$AZ42))),IF(AN$3&lt;=$B$2,SMALL(Data_Baseline!$C42:$AZ42,COUNTIF(Data_Baseline!$C42:$AZ42,0)+1),IF(Data_Baseline!AM42=0,SMALL(Data_Baseline!$C42:$AZ42,COUNTIF(Data_Baseline!$C42:$AZ42,0)+1),Data_Baseline!AM42)))),"")</f>
        <v>0.97496726158617175</v>
      </c>
      <c r="AO42" s="79">
        <f ca="1">IFERROR(IF(Data_Baseline!AN42="","",IF($C$3="On",IF(AO$3&lt;=$B$2,SMALL(Data_Baseline!$C42:$AZ42,COUNTIF(Data_Baseline!$C42:$AZ42,0)+1)/MAX(Data_Baseline!$C42:$AZ42),IF(Data_Baseline!AN42=0,SMALL(Data_Baseline!$C42:$AZ42,COUNTIF(Data_Baseline!$C42:$AZ42,0)+1)/MAX(Data_Baseline!$C42:$AZ42),Data_Baseline!AN42/MAX(Data_Baseline!$C42:$AZ42))),IF(AO$3&lt;=$B$2,SMALL(Data_Baseline!$C42:$AZ42,COUNTIF(Data_Baseline!$C42:$AZ42,0)+1),IF(Data_Baseline!AN42=0,SMALL(Data_Baseline!$C42:$AZ42,COUNTIF(Data_Baseline!$C42:$AZ42,0)+1),Data_Baseline!AN42)))),"")</f>
        <v>0.98777408274230183</v>
      </c>
      <c r="AP42" s="79">
        <f ca="1">IFERROR(IF(Data_Baseline!AO42="","",IF($C$3="On",IF(AP$3&lt;=$B$2,SMALL(Data_Baseline!$C42:$AZ42,COUNTIF(Data_Baseline!$C42:$AZ42,0)+1)/MAX(Data_Baseline!$C42:$AZ42),IF(Data_Baseline!AO42=0,SMALL(Data_Baseline!$C42:$AZ42,COUNTIF(Data_Baseline!$C42:$AZ42,0)+1)/MAX(Data_Baseline!$C42:$AZ42),Data_Baseline!AO42/MAX(Data_Baseline!$C42:$AZ42))),IF(AP$3&lt;=$B$2,SMALL(Data_Baseline!$C42:$AZ42,COUNTIF(Data_Baseline!$C42:$AZ42,0)+1),IF(Data_Baseline!AO42=0,SMALL(Data_Baseline!$C42:$AZ42,COUNTIF(Data_Baseline!$C42:$AZ42,0)+1),Data_Baseline!AO42)))),"")</f>
        <v>0.99639191715878295</v>
      </c>
      <c r="AQ42" s="79">
        <f ca="1">IFERROR(IF(Data_Baseline!AP42="","",IF($C$3="On",IF(AQ$3&lt;=$B$2,SMALL(Data_Baseline!$C42:$AZ42,COUNTIF(Data_Baseline!$C42:$AZ42,0)+1)/MAX(Data_Baseline!$C42:$AZ42),IF(Data_Baseline!AP42=0,SMALL(Data_Baseline!$C42:$AZ42,COUNTIF(Data_Baseline!$C42:$AZ42,0)+1)/MAX(Data_Baseline!$C42:$AZ42),Data_Baseline!AP42/MAX(Data_Baseline!$C42:$AZ42))),IF(AQ$3&lt;=$B$2,SMALL(Data_Baseline!$C42:$AZ42,COUNTIF(Data_Baseline!$C42:$AZ42,0)+1),IF(Data_Baseline!AP42=0,SMALL(Data_Baseline!$C42:$AZ42,COUNTIF(Data_Baseline!$C42:$AZ42,0)+1),Data_Baseline!AP42)))),"")</f>
        <v>1</v>
      </c>
      <c r="AR42" s="79" t="str">
        <f>IFERROR(IF(Data_Baseline!AQ42="","",IF($C$3="On",IF(AR$3&lt;=$B$2,SMALL(Data_Baseline!$C42:$AZ42,COUNTIF(Data_Baseline!$C42:$AZ42,0)+1)/MAX(Data_Baseline!$C42:$AZ42),IF(Data_Baseline!AQ42=0,SMALL(Data_Baseline!$C42:$AZ42,COUNTIF(Data_Baseline!$C42:$AZ42,0)+1)/MAX(Data_Baseline!$C42:$AZ42),Data_Baseline!AQ42/MAX(Data_Baseline!$C42:$AZ42))),IF(AR$3&lt;=$B$2,SMALL(Data_Baseline!$C42:$AZ42,COUNTIF(Data_Baseline!$C42:$AZ42,0)+1),IF(Data_Baseline!AQ42=0,SMALL(Data_Baseline!$C42:$AZ42,COUNTIF(Data_Baseline!$C42:$AZ42,0)+1),Data_Baseline!AQ42)))),"")</f>
        <v/>
      </c>
      <c r="AS42" s="79" t="str">
        <f>IFERROR(IF(Data_Baseline!AR42="","",IF($C$3="On",IF(AS$3&lt;=$B$2,SMALL(Data_Baseline!$C42:$AZ42,COUNTIF(Data_Baseline!$C42:$AZ42,0)+1)/MAX(Data_Baseline!$C42:$AZ42),IF(Data_Baseline!AR42=0,SMALL(Data_Baseline!$C42:$AZ42,COUNTIF(Data_Baseline!$C42:$AZ42,0)+1)/MAX(Data_Baseline!$C42:$AZ42),Data_Baseline!AR42/MAX(Data_Baseline!$C42:$AZ42))),IF(AS$3&lt;=$B$2,SMALL(Data_Baseline!$C42:$AZ42,COUNTIF(Data_Baseline!$C42:$AZ42,0)+1),IF(Data_Baseline!AR42=0,SMALL(Data_Baseline!$C42:$AZ42,COUNTIF(Data_Baseline!$C42:$AZ42,0)+1),Data_Baseline!AR42)))),"")</f>
        <v/>
      </c>
      <c r="AT42" s="79" t="str">
        <f>IFERROR(IF(Data_Baseline!AS42="","",IF($C$3="On",IF(AT$3&lt;=$B$2,SMALL(Data_Baseline!$C42:$AZ42,COUNTIF(Data_Baseline!$C42:$AZ42,0)+1)/MAX(Data_Baseline!$C42:$AZ42),IF(Data_Baseline!AS42=0,SMALL(Data_Baseline!$C42:$AZ42,COUNTIF(Data_Baseline!$C42:$AZ42,0)+1)/MAX(Data_Baseline!$C42:$AZ42),Data_Baseline!AS42/MAX(Data_Baseline!$C42:$AZ42))),IF(AT$3&lt;=$B$2,SMALL(Data_Baseline!$C42:$AZ42,COUNTIF(Data_Baseline!$C42:$AZ42,0)+1),IF(Data_Baseline!AS42=0,SMALL(Data_Baseline!$C42:$AZ42,COUNTIF(Data_Baseline!$C42:$AZ42,0)+1),Data_Baseline!AS42)))),"")</f>
        <v/>
      </c>
      <c r="AU42" s="79" t="str">
        <f>IFERROR(IF(Data_Baseline!AT42="","",IF($C$3="On",IF(AU$3&lt;=$B$2,SMALL(Data_Baseline!$C42:$AZ42,COUNTIF(Data_Baseline!$C42:$AZ42,0)+1)/MAX(Data_Baseline!$C42:$AZ42),IF(Data_Baseline!AT42=0,SMALL(Data_Baseline!$C42:$AZ42,COUNTIF(Data_Baseline!$C42:$AZ42,0)+1)/MAX(Data_Baseline!$C42:$AZ42),Data_Baseline!AT42/MAX(Data_Baseline!$C42:$AZ42))),IF(AU$3&lt;=$B$2,SMALL(Data_Baseline!$C42:$AZ42,COUNTIF(Data_Baseline!$C42:$AZ42,0)+1),IF(Data_Baseline!AT42=0,SMALL(Data_Baseline!$C42:$AZ42,COUNTIF(Data_Baseline!$C42:$AZ42,0)+1),Data_Baseline!AT42)))),"")</f>
        <v/>
      </c>
      <c r="AV42" s="79" t="str">
        <f>IFERROR(IF(Data_Baseline!AU42="","",IF($C$3="On",IF(AV$3&lt;=$B$2,SMALL(Data_Baseline!$C42:$AZ42,COUNTIF(Data_Baseline!$C42:$AZ42,0)+1)/MAX(Data_Baseline!$C42:$AZ42),IF(Data_Baseline!AU42=0,SMALL(Data_Baseline!$C42:$AZ42,COUNTIF(Data_Baseline!$C42:$AZ42,0)+1)/MAX(Data_Baseline!$C42:$AZ42),Data_Baseline!AU42/MAX(Data_Baseline!$C42:$AZ42))),IF(AV$3&lt;=$B$2,SMALL(Data_Baseline!$C42:$AZ42,COUNTIF(Data_Baseline!$C42:$AZ42,0)+1),IF(Data_Baseline!AU42=0,SMALL(Data_Baseline!$C42:$AZ42,COUNTIF(Data_Baseline!$C42:$AZ42,0)+1),Data_Baseline!AU42)))),"")</f>
        <v/>
      </c>
      <c r="AW42" s="79" t="str">
        <f>IFERROR(IF(Data_Baseline!AV42="","",IF($C$3="On",IF(AW$3&lt;=$B$2,SMALL(Data_Baseline!$C42:$AZ42,COUNTIF(Data_Baseline!$C42:$AZ42,0)+1)/MAX(Data_Baseline!$C42:$AZ42),IF(Data_Baseline!AV42=0,SMALL(Data_Baseline!$C42:$AZ42,COUNTIF(Data_Baseline!$C42:$AZ42,0)+1)/MAX(Data_Baseline!$C42:$AZ42),Data_Baseline!AV42/MAX(Data_Baseline!$C42:$AZ42))),IF(AW$3&lt;=$B$2,SMALL(Data_Baseline!$C42:$AZ42,COUNTIF(Data_Baseline!$C42:$AZ42,0)+1),IF(Data_Baseline!AV42=0,SMALL(Data_Baseline!$C42:$AZ42,COUNTIF(Data_Baseline!$C42:$AZ42,0)+1),Data_Baseline!AV42)))),"")</f>
        <v/>
      </c>
      <c r="AX42" s="79" t="str">
        <f>IFERROR(IF(Data_Baseline!AW42="","",IF($C$3="On",IF(AX$3&lt;=$B$2,SMALL(Data_Baseline!$C42:$AZ42,COUNTIF(Data_Baseline!$C42:$AZ42,0)+1)/MAX(Data_Baseline!$C42:$AZ42),IF(Data_Baseline!AW42=0,SMALL(Data_Baseline!$C42:$AZ42,COUNTIF(Data_Baseline!$C42:$AZ42,0)+1)/MAX(Data_Baseline!$C42:$AZ42),Data_Baseline!AW42/MAX(Data_Baseline!$C42:$AZ42))),IF(AX$3&lt;=$B$2,SMALL(Data_Baseline!$C42:$AZ42,COUNTIF(Data_Baseline!$C42:$AZ42,0)+1),IF(Data_Baseline!AW42=0,SMALL(Data_Baseline!$C42:$AZ42,COUNTIF(Data_Baseline!$C42:$AZ42,0)+1),Data_Baseline!AW42)))),"")</f>
        <v/>
      </c>
      <c r="AY42" s="79" t="str">
        <f>IFERROR(IF(Data_Baseline!AX42="","",IF($C$3="On",IF(AY$3&lt;=$B$2,SMALL(Data_Baseline!$C42:$AZ42,COUNTIF(Data_Baseline!$C42:$AZ42,0)+1)/MAX(Data_Baseline!$C42:$AZ42),IF(Data_Baseline!AX42=0,SMALL(Data_Baseline!$C42:$AZ42,COUNTIF(Data_Baseline!$C42:$AZ42,0)+1)/MAX(Data_Baseline!$C42:$AZ42),Data_Baseline!AX42/MAX(Data_Baseline!$C42:$AZ42))),IF(AY$3&lt;=$B$2,SMALL(Data_Baseline!$C42:$AZ42,COUNTIF(Data_Baseline!$C42:$AZ42,0)+1),IF(Data_Baseline!AX42=0,SMALL(Data_Baseline!$C42:$AZ42,COUNTIF(Data_Baseline!$C42:$AZ42,0)+1),Data_Baseline!AX42)))),"")</f>
        <v/>
      </c>
      <c r="AZ42" s="79" t="str">
        <f>IFERROR(IF(Data_Baseline!AY42="","",IF($C$3="On",IF(AZ$3&lt;=$B$2,SMALL(Data_Baseline!$C42:$AZ42,COUNTIF(Data_Baseline!$C42:$AZ42,0)+1)/MAX(Data_Baseline!$C42:$AZ42),IF(Data_Baseline!AY42=0,SMALL(Data_Baseline!$C42:$AZ42,COUNTIF(Data_Baseline!$C42:$AZ42,0)+1)/MAX(Data_Baseline!$C42:$AZ42),Data_Baseline!AY42/MAX(Data_Baseline!$C42:$AZ42))),IF(AZ$3&lt;=$B$2,SMALL(Data_Baseline!$C42:$AZ42,COUNTIF(Data_Baseline!$C42:$AZ42,0)+1),IF(Data_Baseline!AY42=0,SMALL(Data_Baseline!$C42:$AZ42,COUNTIF(Data_Baseline!$C42:$AZ42,0)+1),Data_Baseline!AY42)))),"")</f>
        <v/>
      </c>
      <c r="BA42" s="79" t="str">
        <f>IFERROR(IF(Data_Baseline!AZ42="","",IF($C$3="On",IF(BA$3&lt;=$B$2,SMALL(Data_Baseline!$C42:$AZ42,COUNTIF(Data_Baseline!$C42:$AZ42,0)+1)/MAX(Data_Baseline!$C42:$AZ42),IF(Data_Baseline!AZ42=0,SMALL(Data_Baseline!$C42:$AZ42,COUNTIF(Data_Baseline!$C42:$AZ42,0)+1)/MAX(Data_Baseline!$C42:$AZ42),Data_Baseline!AZ42/MAX(Data_Baseline!$C42:$AZ42))),IF(BA$3&lt;=$B$2,SMALL(Data_Baseline!$C42:$AZ42,COUNTIF(Data_Baseline!$C42:$AZ42,0)+1),IF(Data_Baseline!AZ42=0,SMALL(Data_Baseline!$C42:$AZ42,COUNTIF(Data_Baseline!$C42:$AZ42,0)+1),Data_Baseline!AZ42)))),"")</f>
        <v/>
      </c>
      <c r="BB42" s="79">
        <f ca="1">IF(Data_Initial!BA42="",1,0)</f>
        <v>1</v>
      </c>
      <c r="BC42" s="2" t="str">
        <f t="shared" ca="1" si="0"/>
        <v>3N_ParA</v>
      </c>
      <c r="BD42" s="79" t="str">
        <f t="shared" ca="1" si="3"/>
        <v>3N</v>
      </c>
      <c r="BE42" s="79" t="str">
        <f ca="1">Data_Initial!BC42</f>
        <v>ParA</v>
      </c>
      <c r="BF42" s="79" t="str">
        <f ca="1">Data_Initial!BB42</f>
        <v>2_2</v>
      </c>
      <c r="BG42" s="79">
        <f ca="1">IFERROR((INDIRECT("Plate"&amp;Data!A42&amp;"_C!"&amp;CHAR(RIGHT(Data!B42,LEN(Data!B42)-1)+65)&amp;CODE(LEFT(Data!B42,1))-58)),"")</f>
        <v>0</v>
      </c>
      <c r="BH42" s="79" t="str">
        <f ca="1">Data_Initial!BA42</f>
        <v/>
      </c>
      <c r="BI42" s="79">
        <f t="shared" ca="1" si="2"/>
        <v>2.2377976812257343E-4</v>
      </c>
      <c r="BJ42" s="79" t="str">
        <f ca="1">IF(BH42="N",1+MAX($BJ$3:BJ41),"")</f>
        <v/>
      </c>
      <c r="BK42" s="79"/>
      <c r="BL42" s="79"/>
      <c r="BM42" s="79"/>
      <c r="BN42" s="79"/>
      <c r="BO42" s="79"/>
      <c r="BP42" s="79"/>
      <c r="BQ42" s="79"/>
      <c r="BR42" s="79"/>
      <c r="BS42" s="79"/>
      <c r="BT42" s="79"/>
      <c r="BU42" s="79"/>
      <c r="BV42" s="79"/>
      <c r="BW42" s="79"/>
      <c r="BX42" s="79"/>
      <c r="BY42" s="79"/>
      <c r="BZ42" s="79"/>
    </row>
    <row r="43" spans="1:78" x14ac:dyDescent="0.25">
      <c r="A43" s="79">
        <f ca="1">IF(BH43="N","N"&amp;BJ43,IF(BB43=0,"",MAX($A$3:A42)+1))</f>
        <v>40</v>
      </c>
      <c r="B43" s="79" t="str">
        <f ca="1">Data_Initial!A43&amp;C43</f>
        <v>1H5</v>
      </c>
      <c r="C43" s="79" t="str">
        <f ca="1">Data_Initial!B43</f>
        <v>H5</v>
      </c>
      <c r="D43" s="79">
        <f ca="1">IFERROR(IF(Data_Baseline!C43="","",IF($C$3="On",IF(D$3&lt;=$B$2,SMALL(Data_Baseline!$C43:$AZ43,COUNTIF(Data_Baseline!$C43:$AZ43,0)+1)/MAX(Data_Baseline!$C43:$AZ43),IF(Data_Baseline!C43=0,SMALL(Data_Baseline!$C43:$AZ43,COUNTIF(Data_Baseline!$C43:$AZ43,0)+1)/MAX(Data_Baseline!$C43:$AZ43),Data_Baseline!C43/MAX(Data_Baseline!$C43:$AZ43))),IF(D$3&lt;=$B$2,SMALL(Data_Baseline!$C43:$AZ43,COUNTIF(Data_Baseline!$C43:$AZ43,0)+1),IF(Data_Baseline!C43=0,SMALL(Data_Baseline!$C43:$AZ43,COUNTIF(Data_Baseline!$C43:$AZ43,0)+1),Data_Baseline!C43)))),"")</f>
        <v>9.8661613970954976E-4</v>
      </c>
      <c r="E43" s="79">
        <f ca="1">IFERROR(IF(Data_Baseline!D43="","",IF($C$3="On",IF(E$3&lt;=$B$2,SMALL(Data_Baseline!$C43:$AZ43,COUNTIF(Data_Baseline!$C43:$AZ43,0)+1)/MAX(Data_Baseline!$C43:$AZ43),IF(Data_Baseline!D43=0,SMALL(Data_Baseline!$C43:$AZ43,COUNTIF(Data_Baseline!$C43:$AZ43,0)+1)/MAX(Data_Baseline!$C43:$AZ43),Data_Baseline!D43/MAX(Data_Baseline!$C43:$AZ43))),IF(E$3&lt;=$B$2,SMALL(Data_Baseline!$C43:$AZ43,COUNTIF(Data_Baseline!$C43:$AZ43,0)+1),IF(Data_Baseline!D43=0,SMALL(Data_Baseline!$C43:$AZ43,COUNTIF(Data_Baseline!$C43:$AZ43,0)+1),Data_Baseline!D43)))),"")</f>
        <v>9.8661613970954976E-4</v>
      </c>
      <c r="F43" s="79">
        <f ca="1">IFERROR(IF(Data_Baseline!E43="","",IF($C$3="On",IF(F$3&lt;=$B$2,SMALL(Data_Baseline!$C43:$AZ43,COUNTIF(Data_Baseline!$C43:$AZ43,0)+1)/MAX(Data_Baseline!$C43:$AZ43),IF(Data_Baseline!E43=0,SMALL(Data_Baseline!$C43:$AZ43,COUNTIF(Data_Baseline!$C43:$AZ43,0)+1)/MAX(Data_Baseline!$C43:$AZ43),Data_Baseline!E43/MAX(Data_Baseline!$C43:$AZ43))),IF(F$3&lt;=$B$2,SMALL(Data_Baseline!$C43:$AZ43,COUNTIF(Data_Baseline!$C43:$AZ43,0)+1),IF(Data_Baseline!E43=0,SMALL(Data_Baseline!$C43:$AZ43,COUNTIF(Data_Baseline!$C43:$AZ43,0)+1),Data_Baseline!E43)))),"")</f>
        <v>9.8661613970954976E-4</v>
      </c>
      <c r="G43" s="79">
        <f ca="1">IFERROR(IF(Data_Baseline!F43="","",IF($C$3="On",IF(G$3&lt;=$B$2,SMALL(Data_Baseline!$C43:$AZ43,COUNTIF(Data_Baseline!$C43:$AZ43,0)+1)/MAX(Data_Baseline!$C43:$AZ43),IF(Data_Baseline!F43=0,SMALL(Data_Baseline!$C43:$AZ43,COUNTIF(Data_Baseline!$C43:$AZ43,0)+1)/MAX(Data_Baseline!$C43:$AZ43),Data_Baseline!F43/MAX(Data_Baseline!$C43:$AZ43))),IF(G$3&lt;=$B$2,SMALL(Data_Baseline!$C43:$AZ43,COUNTIF(Data_Baseline!$C43:$AZ43,0)+1),IF(Data_Baseline!F43=0,SMALL(Data_Baseline!$C43:$AZ43,COUNTIF(Data_Baseline!$C43:$AZ43,0)+1),Data_Baseline!F43)))),"")</f>
        <v>9.8661613970954976E-4</v>
      </c>
      <c r="H43" s="79">
        <f ca="1">IFERROR(IF(Data_Baseline!G43="","",IF($C$3="On",IF(H$3&lt;=$B$2,SMALL(Data_Baseline!$C43:$AZ43,COUNTIF(Data_Baseline!$C43:$AZ43,0)+1)/MAX(Data_Baseline!$C43:$AZ43),IF(Data_Baseline!G43=0,SMALL(Data_Baseline!$C43:$AZ43,COUNTIF(Data_Baseline!$C43:$AZ43,0)+1)/MAX(Data_Baseline!$C43:$AZ43),Data_Baseline!G43/MAX(Data_Baseline!$C43:$AZ43))),IF(H$3&lt;=$B$2,SMALL(Data_Baseline!$C43:$AZ43,COUNTIF(Data_Baseline!$C43:$AZ43,0)+1),IF(Data_Baseline!G43=0,SMALL(Data_Baseline!$C43:$AZ43,COUNTIF(Data_Baseline!$C43:$AZ43,0)+1),Data_Baseline!G43)))),"")</f>
        <v>9.8661613970954976E-4</v>
      </c>
      <c r="I43" s="79">
        <f ca="1">IFERROR(IF(Data_Baseline!H43="","",IF($C$3="On",IF(I$3&lt;=$B$2,SMALL(Data_Baseline!$C43:$AZ43,COUNTIF(Data_Baseline!$C43:$AZ43,0)+1)/MAX(Data_Baseline!$C43:$AZ43),IF(Data_Baseline!H43=0,SMALL(Data_Baseline!$C43:$AZ43,COUNTIF(Data_Baseline!$C43:$AZ43,0)+1)/MAX(Data_Baseline!$C43:$AZ43),Data_Baseline!H43/MAX(Data_Baseline!$C43:$AZ43))),IF(I$3&lt;=$B$2,SMALL(Data_Baseline!$C43:$AZ43,COUNTIF(Data_Baseline!$C43:$AZ43,0)+1),IF(Data_Baseline!H43=0,SMALL(Data_Baseline!$C43:$AZ43,COUNTIF(Data_Baseline!$C43:$AZ43,0)+1),Data_Baseline!H43)))),"")</f>
        <v>9.8661613970954976E-4</v>
      </c>
      <c r="J43" s="79">
        <f ca="1">IFERROR(IF(Data_Baseline!I43="","",IF($C$3="On",IF(J$3&lt;=$B$2,SMALL(Data_Baseline!$C43:$AZ43,COUNTIF(Data_Baseline!$C43:$AZ43,0)+1)/MAX(Data_Baseline!$C43:$AZ43),IF(Data_Baseline!I43=0,SMALL(Data_Baseline!$C43:$AZ43,COUNTIF(Data_Baseline!$C43:$AZ43,0)+1)/MAX(Data_Baseline!$C43:$AZ43),Data_Baseline!I43/MAX(Data_Baseline!$C43:$AZ43))),IF(J$3&lt;=$B$2,SMALL(Data_Baseline!$C43:$AZ43,COUNTIF(Data_Baseline!$C43:$AZ43,0)+1),IF(Data_Baseline!I43=0,SMALL(Data_Baseline!$C43:$AZ43,COUNTIF(Data_Baseline!$C43:$AZ43,0)+1),Data_Baseline!I43)))),"")</f>
        <v>9.8661613970954976E-4</v>
      </c>
      <c r="K43" s="79">
        <f ca="1">IFERROR(IF(Data_Baseline!J43="","",IF($C$3="On",IF(K$3&lt;=$B$2,SMALL(Data_Baseline!$C43:$AZ43,COUNTIF(Data_Baseline!$C43:$AZ43,0)+1)/MAX(Data_Baseline!$C43:$AZ43),IF(Data_Baseline!J43=0,SMALL(Data_Baseline!$C43:$AZ43,COUNTIF(Data_Baseline!$C43:$AZ43,0)+1)/MAX(Data_Baseline!$C43:$AZ43),Data_Baseline!J43/MAX(Data_Baseline!$C43:$AZ43))),IF(K$3&lt;=$B$2,SMALL(Data_Baseline!$C43:$AZ43,COUNTIF(Data_Baseline!$C43:$AZ43,0)+1),IF(Data_Baseline!J43=0,SMALL(Data_Baseline!$C43:$AZ43,COUNTIF(Data_Baseline!$C43:$AZ43,0)+1),Data_Baseline!J43)))),"")</f>
        <v>9.8661613970954976E-4</v>
      </c>
      <c r="L43" s="79">
        <f ca="1">IFERROR(IF(Data_Baseline!K43="","",IF($C$3="On",IF(L$3&lt;=$B$2,SMALL(Data_Baseline!$C43:$AZ43,COUNTIF(Data_Baseline!$C43:$AZ43,0)+1)/MAX(Data_Baseline!$C43:$AZ43),IF(Data_Baseline!K43=0,SMALL(Data_Baseline!$C43:$AZ43,COUNTIF(Data_Baseline!$C43:$AZ43,0)+1)/MAX(Data_Baseline!$C43:$AZ43),Data_Baseline!K43/MAX(Data_Baseline!$C43:$AZ43))),IF(L$3&lt;=$B$2,SMALL(Data_Baseline!$C43:$AZ43,COUNTIF(Data_Baseline!$C43:$AZ43,0)+1),IF(Data_Baseline!K43=0,SMALL(Data_Baseline!$C43:$AZ43,COUNTIF(Data_Baseline!$C43:$AZ43,0)+1),Data_Baseline!K43)))),"")</f>
        <v>9.8661613970954976E-4</v>
      </c>
      <c r="M43" s="79">
        <f ca="1">IFERROR(IF(Data_Baseline!L43="","",IF($C$3="On",IF(M$3&lt;=$B$2,SMALL(Data_Baseline!$C43:$AZ43,COUNTIF(Data_Baseline!$C43:$AZ43,0)+1)/MAX(Data_Baseline!$C43:$AZ43),IF(Data_Baseline!L43=0,SMALL(Data_Baseline!$C43:$AZ43,COUNTIF(Data_Baseline!$C43:$AZ43,0)+1)/MAX(Data_Baseline!$C43:$AZ43),Data_Baseline!L43/MAX(Data_Baseline!$C43:$AZ43))),IF(M$3&lt;=$B$2,SMALL(Data_Baseline!$C43:$AZ43,COUNTIF(Data_Baseline!$C43:$AZ43,0)+1),IF(Data_Baseline!L43=0,SMALL(Data_Baseline!$C43:$AZ43,COUNTIF(Data_Baseline!$C43:$AZ43,0)+1),Data_Baseline!L43)))),"")</f>
        <v>9.8661613970954976E-4</v>
      </c>
      <c r="N43" s="79">
        <f ca="1">IFERROR(IF(Data_Baseline!M43="","",IF($C$3="On",IF(N$3&lt;=$B$2,SMALL(Data_Baseline!$C43:$AZ43,COUNTIF(Data_Baseline!$C43:$AZ43,0)+1)/MAX(Data_Baseline!$C43:$AZ43),IF(Data_Baseline!M43=0,SMALL(Data_Baseline!$C43:$AZ43,COUNTIF(Data_Baseline!$C43:$AZ43,0)+1)/MAX(Data_Baseline!$C43:$AZ43),Data_Baseline!M43/MAX(Data_Baseline!$C43:$AZ43))),IF(N$3&lt;=$B$2,SMALL(Data_Baseline!$C43:$AZ43,COUNTIF(Data_Baseline!$C43:$AZ43,0)+1),IF(Data_Baseline!M43=0,SMALL(Data_Baseline!$C43:$AZ43,COUNTIF(Data_Baseline!$C43:$AZ43,0)+1),Data_Baseline!M43)))),"")</f>
        <v>9.8661613970954976E-4</v>
      </c>
      <c r="O43" s="79">
        <f ca="1">IFERROR(IF(Data_Baseline!N43="","",IF($C$3="On",IF(O$3&lt;=$B$2,SMALL(Data_Baseline!$C43:$AZ43,COUNTIF(Data_Baseline!$C43:$AZ43,0)+1)/MAX(Data_Baseline!$C43:$AZ43),IF(Data_Baseline!N43=0,SMALL(Data_Baseline!$C43:$AZ43,COUNTIF(Data_Baseline!$C43:$AZ43,0)+1)/MAX(Data_Baseline!$C43:$AZ43),Data_Baseline!N43/MAX(Data_Baseline!$C43:$AZ43))),IF(O$3&lt;=$B$2,SMALL(Data_Baseline!$C43:$AZ43,COUNTIF(Data_Baseline!$C43:$AZ43,0)+1),IF(Data_Baseline!N43=0,SMALL(Data_Baseline!$C43:$AZ43,COUNTIF(Data_Baseline!$C43:$AZ43,0)+1),Data_Baseline!N43)))),"")</f>
        <v>9.8661613970954976E-4</v>
      </c>
      <c r="P43" s="79">
        <f ca="1">IFERROR(IF(Data_Baseline!O43="","",IF($C$3="On",IF(P$3&lt;=$B$2,SMALL(Data_Baseline!$C43:$AZ43,COUNTIF(Data_Baseline!$C43:$AZ43,0)+1)/MAX(Data_Baseline!$C43:$AZ43),IF(Data_Baseline!O43=0,SMALL(Data_Baseline!$C43:$AZ43,COUNTIF(Data_Baseline!$C43:$AZ43,0)+1)/MAX(Data_Baseline!$C43:$AZ43),Data_Baseline!O43/MAX(Data_Baseline!$C43:$AZ43))),IF(P$3&lt;=$B$2,SMALL(Data_Baseline!$C43:$AZ43,COUNTIF(Data_Baseline!$C43:$AZ43,0)+1),IF(Data_Baseline!O43=0,SMALL(Data_Baseline!$C43:$AZ43,COUNTIF(Data_Baseline!$C43:$AZ43,0)+1),Data_Baseline!O43)))),"")</f>
        <v>9.8661613970954976E-4</v>
      </c>
      <c r="Q43" s="79">
        <f ca="1">IFERROR(IF(Data_Baseline!P43="","",IF($C$3="On",IF(Q$3&lt;=$B$2,SMALL(Data_Baseline!$C43:$AZ43,COUNTIF(Data_Baseline!$C43:$AZ43,0)+1)/MAX(Data_Baseline!$C43:$AZ43),IF(Data_Baseline!P43=0,SMALL(Data_Baseline!$C43:$AZ43,COUNTIF(Data_Baseline!$C43:$AZ43,0)+1)/MAX(Data_Baseline!$C43:$AZ43),Data_Baseline!P43/MAX(Data_Baseline!$C43:$AZ43))),IF(Q$3&lt;=$B$2,SMALL(Data_Baseline!$C43:$AZ43,COUNTIF(Data_Baseline!$C43:$AZ43,0)+1),IF(Data_Baseline!P43=0,SMALL(Data_Baseline!$C43:$AZ43,COUNTIF(Data_Baseline!$C43:$AZ43,0)+1),Data_Baseline!P43)))),"")</f>
        <v>9.8661613970954976E-4</v>
      </c>
      <c r="R43" s="79">
        <f ca="1">IFERROR(IF(Data_Baseline!Q43="","",IF($C$3="On",IF(R$3&lt;=$B$2,SMALL(Data_Baseline!$C43:$AZ43,COUNTIF(Data_Baseline!$C43:$AZ43,0)+1)/MAX(Data_Baseline!$C43:$AZ43),IF(Data_Baseline!Q43=0,SMALL(Data_Baseline!$C43:$AZ43,COUNTIF(Data_Baseline!$C43:$AZ43,0)+1)/MAX(Data_Baseline!$C43:$AZ43),Data_Baseline!Q43/MAX(Data_Baseline!$C43:$AZ43))),IF(R$3&lt;=$B$2,SMALL(Data_Baseline!$C43:$AZ43,COUNTIF(Data_Baseline!$C43:$AZ43,0)+1),IF(Data_Baseline!Q43=0,SMALL(Data_Baseline!$C43:$AZ43,COUNTIF(Data_Baseline!$C43:$AZ43,0)+1),Data_Baseline!Q43)))),"")</f>
        <v>9.8661613970954976E-4</v>
      </c>
      <c r="S43" s="79">
        <f ca="1">IFERROR(IF(Data_Baseline!R43="","",IF($C$3="On",IF(S$3&lt;=$B$2,SMALL(Data_Baseline!$C43:$AZ43,COUNTIF(Data_Baseline!$C43:$AZ43,0)+1)/MAX(Data_Baseline!$C43:$AZ43),IF(Data_Baseline!R43=0,SMALL(Data_Baseline!$C43:$AZ43,COUNTIF(Data_Baseline!$C43:$AZ43,0)+1)/MAX(Data_Baseline!$C43:$AZ43),Data_Baseline!R43/MAX(Data_Baseline!$C43:$AZ43))),IF(S$3&lt;=$B$2,SMALL(Data_Baseline!$C43:$AZ43,COUNTIF(Data_Baseline!$C43:$AZ43,0)+1),IF(Data_Baseline!R43=0,SMALL(Data_Baseline!$C43:$AZ43,COUNTIF(Data_Baseline!$C43:$AZ43,0)+1),Data_Baseline!R43)))),"")</f>
        <v>9.8661613970954976E-4</v>
      </c>
      <c r="T43" s="79">
        <f ca="1">IFERROR(IF(Data_Baseline!S43="","",IF($C$3="On",IF(T$3&lt;=$B$2,SMALL(Data_Baseline!$C43:$AZ43,COUNTIF(Data_Baseline!$C43:$AZ43,0)+1)/MAX(Data_Baseline!$C43:$AZ43),IF(Data_Baseline!S43=0,SMALL(Data_Baseline!$C43:$AZ43,COUNTIF(Data_Baseline!$C43:$AZ43,0)+1)/MAX(Data_Baseline!$C43:$AZ43),Data_Baseline!S43/MAX(Data_Baseline!$C43:$AZ43))),IF(T$3&lt;=$B$2,SMALL(Data_Baseline!$C43:$AZ43,COUNTIF(Data_Baseline!$C43:$AZ43,0)+1),IF(Data_Baseline!S43=0,SMALL(Data_Baseline!$C43:$AZ43,COUNTIF(Data_Baseline!$C43:$AZ43,0)+1),Data_Baseline!S43)))),"")</f>
        <v>9.8661613970954976E-4</v>
      </c>
      <c r="U43" s="79">
        <f ca="1">IFERROR(IF(Data_Baseline!T43="","",IF($C$3="On",IF(U$3&lt;=$B$2,SMALL(Data_Baseline!$C43:$AZ43,COUNTIF(Data_Baseline!$C43:$AZ43,0)+1)/MAX(Data_Baseline!$C43:$AZ43),IF(Data_Baseline!T43=0,SMALL(Data_Baseline!$C43:$AZ43,COUNTIF(Data_Baseline!$C43:$AZ43,0)+1)/MAX(Data_Baseline!$C43:$AZ43),Data_Baseline!T43/MAX(Data_Baseline!$C43:$AZ43))),IF(U$3&lt;=$B$2,SMALL(Data_Baseline!$C43:$AZ43,COUNTIF(Data_Baseline!$C43:$AZ43,0)+1),IF(Data_Baseline!T43=0,SMALL(Data_Baseline!$C43:$AZ43,COUNTIF(Data_Baseline!$C43:$AZ43,0)+1),Data_Baseline!T43)))),"")</f>
        <v>9.8661613970954976E-4</v>
      </c>
      <c r="V43" s="79">
        <f ca="1">IFERROR(IF(Data_Baseline!U43="","",IF($C$3="On",IF(V$3&lt;=$B$2,SMALL(Data_Baseline!$C43:$AZ43,COUNTIF(Data_Baseline!$C43:$AZ43,0)+1)/MAX(Data_Baseline!$C43:$AZ43),IF(Data_Baseline!U43=0,SMALL(Data_Baseline!$C43:$AZ43,COUNTIF(Data_Baseline!$C43:$AZ43,0)+1)/MAX(Data_Baseline!$C43:$AZ43),Data_Baseline!U43/MAX(Data_Baseline!$C43:$AZ43))),IF(V$3&lt;=$B$2,SMALL(Data_Baseline!$C43:$AZ43,COUNTIF(Data_Baseline!$C43:$AZ43,0)+1),IF(Data_Baseline!U43=0,SMALL(Data_Baseline!$C43:$AZ43,COUNTIF(Data_Baseline!$C43:$AZ43,0)+1),Data_Baseline!U43)))),"")</f>
        <v>9.8661613970954976E-4</v>
      </c>
      <c r="W43" s="79">
        <f ca="1">IFERROR(IF(Data_Baseline!V43="","",IF($C$3="On",IF(W$3&lt;=$B$2,SMALL(Data_Baseline!$C43:$AZ43,COUNTIF(Data_Baseline!$C43:$AZ43,0)+1)/MAX(Data_Baseline!$C43:$AZ43),IF(Data_Baseline!V43=0,SMALL(Data_Baseline!$C43:$AZ43,COUNTIF(Data_Baseline!$C43:$AZ43,0)+1)/MAX(Data_Baseline!$C43:$AZ43),Data_Baseline!V43/MAX(Data_Baseline!$C43:$AZ43))),IF(W$3&lt;=$B$2,SMALL(Data_Baseline!$C43:$AZ43,COUNTIF(Data_Baseline!$C43:$AZ43,0)+1),IF(Data_Baseline!V43=0,SMALL(Data_Baseline!$C43:$AZ43,COUNTIF(Data_Baseline!$C43:$AZ43,0)+1),Data_Baseline!V43)))),"")</f>
        <v>9.8661613970954976E-4</v>
      </c>
      <c r="X43" s="79">
        <f ca="1">IFERROR(IF(Data_Baseline!W43="","",IF($C$3="On",IF(X$3&lt;=$B$2,SMALL(Data_Baseline!$C43:$AZ43,COUNTIF(Data_Baseline!$C43:$AZ43,0)+1)/MAX(Data_Baseline!$C43:$AZ43),IF(Data_Baseline!W43=0,SMALL(Data_Baseline!$C43:$AZ43,COUNTIF(Data_Baseline!$C43:$AZ43,0)+1)/MAX(Data_Baseline!$C43:$AZ43),Data_Baseline!W43/MAX(Data_Baseline!$C43:$AZ43))),IF(X$3&lt;=$B$2,SMALL(Data_Baseline!$C43:$AZ43,COUNTIF(Data_Baseline!$C43:$AZ43,0)+1),IF(Data_Baseline!W43=0,SMALL(Data_Baseline!$C43:$AZ43,COUNTIF(Data_Baseline!$C43:$AZ43,0)+1),Data_Baseline!W43)))),"")</f>
        <v>9.8661613970954976E-4</v>
      </c>
      <c r="Y43" s="79">
        <f ca="1">IFERROR(IF(Data_Baseline!X43="","",IF($C$3="On",IF(Y$3&lt;=$B$2,SMALL(Data_Baseline!$C43:$AZ43,COUNTIF(Data_Baseline!$C43:$AZ43,0)+1)/MAX(Data_Baseline!$C43:$AZ43),IF(Data_Baseline!X43=0,SMALL(Data_Baseline!$C43:$AZ43,COUNTIF(Data_Baseline!$C43:$AZ43,0)+1)/MAX(Data_Baseline!$C43:$AZ43),Data_Baseline!X43/MAX(Data_Baseline!$C43:$AZ43))),IF(Y$3&lt;=$B$2,SMALL(Data_Baseline!$C43:$AZ43,COUNTIF(Data_Baseline!$C43:$AZ43,0)+1),IF(Data_Baseline!X43=0,SMALL(Data_Baseline!$C43:$AZ43,COUNTIF(Data_Baseline!$C43:$AZ43,0)+1),Data_Baseline!X43)))),"")</f>
        <v>9.8661613970954976E-4</v>
      </c>
      <c r="Z43" s="79">
        <f ca="1">IFERROR(IF(Data_Baseline!Y43="","",IF($C$3="On",IF(Z$3&lt;=$B$2,SMALL(Data_Baseline!$C43:$AZ43,COUNTIF(Data_Baseline!$C43:$AZ43,0)+1)/MAX(Data_Baseline!$C43:$AZ43),IF(Data_Baseline!Y43=0,SMALL(Data_Baseline!$C43:$AZ43,COUNTIF(Data_Baseline!$C43:$AZ43,0)+1)/MAX(Data_Baseline!$C43:$AZ43),Data_Baseline!Y43/MAX(Data_Baseline!$C43:$AZ43))),IF(Z$3&lt;=$B$2,SMALL(Data_Baseline!$C43:$AZ43,COUNTIF(Data_Baseline!$C43:$AZ43,0)+1),IF(Data_Baseline!Y43=0,SMALL(Data_Baseline!$C43:$AZ43,COUNTIF(Data_Baseline!$C43:$AZ43,0)+1),Data_Baseline!Y43)))),"")</f>
        <v>9.8661613970954976E-4</v>
      </c>
      <c r="AA43" s="79">
        <f ca="1">IFERROR(IF(Data_Baseline!Z43="","",IF($C$3="On",IF(AA$3&lt;=$B$2,SMALL(Data_Baseline!$C43:$AZ43,COUNTIF(Data_Baseline!$C43:$AZ43,0)+1)/MAX(Data_Baseline!$C43:$AZ43),IF(Data_Baseline!Z43=0,SMALL(Data_Baseline!$C43:$AZ43,COUNTIF(Data_Baseline!$C43:$AZ43,0)+1)/MAX(Data_Baseline!$C43:$AZ43),Data_Baseline!Z43/MAX(Data_Baseline!$C43:$AZ43))),IF(AA$3&lt;=$B$2,SMALL(Data_Baseline!$C43:$AZ43,COUNTIF(Data_Baseline!$C43:$AZ43,0)+1),IF(Data_Baseline!Z43=0,SMALL(Data_Baseline!$C43:$AZ43,COUNTIF(Data_Baseline!$C43:$AZ43,0)+1),Data_Baseline!Z43)))),"")</f>
        <v>6.3290021517795518E-3</v>
      </c>
      <c r="AB43" s="79">
        <f ca="1">IFERROR(IF(Data_Baseline!AA43="","",IF($C$3="On",IF(AB$3&lt;=$B$2,SMALL(Data_Baseline!$C43:$AZ43,COUNTIF(Data_Baseline!$C43:$AZ43,0)+1)/MAX(Data_Baseline!$C43:$AZ43),IF(Data_Baseline!AA43=0,SMALL(Data_Baseline!$C43:$AZ43,COUNTIF(Data_Baseline!$C43:$AZ43,0)+1)/MAX(Data_Baseline!$C43:$AZ43),Data_Baseline!AA43/MAX(Data_Baseline!$C43:$AZ43))),IF(AB$3&lt;=$B$2,SMALL(Data_Baseline!$C43:$AZ43,COUNTIF(Data_Baseline!$C43:$AZ43,0)+1),IF(Data_Baseline!AA43=0,SMALL(Data_Baseline!$C43:$AZ43,COUNTIF(Data_Baseline!$C43:$AZ43,0)+1),Data_Baseline!AA43)))),"")</f>
        <v>1.4805685041749407E-2</v>
      </c>
      <c r="AC43" s="79">
        <f ca="1">IFERROR(IF(Data_Baseline!AB43="","",IF($C$3="On",IF(AC$3&lt;=$B$2,SMALL(Data_Baseline!$C43:$AZ43,COUNTIF(Data_Baseline!$C43:$AZ43,0)+1)/MAX(Data_Baseline!$C43:$AZ43),IF(Data_Baseline!AB43=0,SMALL(Data_Baseline!$C43:$AZ43,COUNTIF(Data_Baseline!$C43:$AZ43,0)+1)/MAX(Data_Baseline!$C43:$AZ43),Data_Baseline!AB43/MAX(Data_Baseline!$C43:$AZ43))),IF(AC$3&lt;=$B$2,SMALL(Data_Baseline!$C43:$AZ43,COUNTIF(Data_Baseline!$C43:$AZ43,0)+1),IF(Data_Baseline!AB43=0,SMALL(Data_Baseline!$C43:$AZ43,COUNTIF(Data_Baseline!$C43:$AZ43,0)+1),Data_Baseline!AB43)))),"")</f>
        <v>3.1301294022313748E-2</v>
      </c>
      <c r="AD43" s="79">
        <f ca="1">IFERROR(IF(Data_Baseline!AC43="","",IF($C$3="On",IF(AD$3&lt;=$B$2,SMALL(Data_Baseline!$C43:$AZ43,COUNTIF(Data_Baseline!$C43:$AZ43,0)+1)/MAX(Data_Baseline!$C43:$AZ43),IF(Data_Baseline!AC43=0,SMALL(Data_Baseline!$C43:$AZ43,COUNTIF(Data_Baseline!$C43:$AZ43,0)+1)/MAX(Data_Baseline!$C43:$AZ43),Data_Baseline!AC43/MAX(Data_Baseline!$C43:$AZ43))),IF(AD$3&lt;=$B$2,SMALL(Data_Baseline!$C43:$AZ43,COUNTIF(Data_Baseline!$C43:$AZ43,0)+1),IF(Data_Baseline!AC43=0,SMALL(Data_Baseline!$C43:$AZ43,COUNTIF(Data_Baseline!$C43:$AZ43,0)+1),Data_Baseline!AC43)))),"")</f>
        <v>6.1055888650741803E-2</v>
      </c>
      <c r="AE43" s="79">
        <f ca="1">IFERROR(IF(Data_Baseline!AD43="","",IF($C$3="On",IF(AE$3&lt;=$B$2,SMALL(Data_Baseline!$C43:$AZ43,COUNTIF(Data_Baseline!$C43:$AZ43,0)+1)/MAX(Data_Baseline!$C43:$AZ43),IF(Data_Baseline!AD43=0,SMALL(Data_Baseline!$C43:$AZ43,COUNTIF(Data_Baseline!$C43:$AZ43,0)+1)/MAX(Data_Baseline!$C43:$AZ43),Data_Baseline!AD43/MAX(Data_Baseline!$C43:$AZ43))),IF(AE$3&lt;=$B$2,SMALL(Data_Baseline!$C43:$AZ43,COUNTIF(Data_Baseline!$C43:$AZ43,0)+1),IF(Data_Baseline!AD43=0,SMALL(Data_Baseline!$C43:$AZ43,COUNTIF(Data_Baseline!$C43:$AZ43,0)+1),Data_Baseline!AD43)))),"")</f>
        <v>0.11428818087658812</v>
      </c>
      <c r="AF43" s="79">
        <f ca="1">IFERROR(IF(Data_Baseline!AE43="","",IF($C$3="On",IF(AF$3&lt;=$B$2,SMALL(Data_Baseline!$C43:$AZ43,COUNTIF(Data_Baseline!$C43:$AZ43,0)+1)/MAX(Data_Baseline!$C43:$AZ43),IF(Data_Baseline!AE43=0,SMALL(Data_Baseline!$C43:$AZ43,COUNTIF(Data_Baseline!$C43:$AZ43,0)+1)/MAX(Data_Baseline!$C43:$AZ43),Data_Baseline!AE43/MAX(Data_Baseline!$C43:$AZ43))),IF(AF$3&lt;=$B$2,SMALL(Data_Baseline!$C43:$AZ43,COUNTIF(Data_Baseline!$C43:$AZ43,0)+1),IF(Data_Baseline!AE43=0,SMALL(Data_Baseline!$C43:$AZ43,COUNTIF(Data_Baseline!$C43:$AZ43,0)+1),Data_Baseline!AE43)))),"")</f>
        <v>0.20049809722692286</v>
      </c>
      <c r="AG43" s="79">
        <f ca="1">IFERROR(IF(Data_Baseline!AF43="","",IF($C$3="On",IF(AG$3&lt;=$B$2,SMALL(Data_Baseline!$C43:$AZ43,COUNTIF(Data_Baseline!$C43:$AZ43,0)+1)/MAX(Data_Baseline!$C43:$AZ43),IF(Data_Baseline!AF43=0,SMALL(Data_Baseline!$C43:$AZ43,COUNTIF(Data_Baseline!$C43:$AZ43,0)+1)/MAX(Data_Baseline!$C43:$AZ43),Data_Baseline!AF43/MAX(Data_Baseline!$C43:$AZ43))),IF(AG$3&lt;=$B$2,SMALL(Data_Baseline!$C43:$AZ43,COUNTIF(Data_Baseline!$C43:$AZ43,0)+1),IF(Data_Baseline!AF43=0,SMALL(Data_Baseline!$C43:$AZ43,COUNTIF(Data_Baseline!$C43:$AZ43,0)+1),Data_Baseline!AF43)))),"")</f>
        <v>0.32658487965485639</v>
      </c>
      <c r="AH43" s="79">
        <f ca="1">IFERROR(IF(Data_Baseline!AG43="","",IF($C$3="On",IF(AH$3&lt;=$B$2,SMALL(Data_Baseline!$C43:$AZ43,COUNTIF(Data_Baseline!$C43:$AZ43,0)+1)/MAX(Data_Baseline!$C43:$AZ43),IF(Data_Baseline!AG43=0,SMALL(Data_Baseline!$C43:$AZ43,COUNTIF(Data_Baseline!$C43:$AZ43,0)+1)/MAX(Data_Baseline!$C43:$AZ43),Data_Baseline!AG43/MAX(Data_Baseline!$C43:$AZ43))),IF(AH$3&lt;=$B$2,SMALL(Data_Baseline!$C43:$AZ43,COUNTIF(Data_Baseline!$C43:$AZ43,0)+1),IF(Data_Baseline!AG43=0,SMALL(Data_Baseline!$C43:$AZ43,COUNTIF(Data_Baseline!$C43:$AZ43,0)+1),Data_Baseline!AG43)))),"")</f>
        <v>0.47780051440600996</v>
      </c>
      <c r="AI43" s="79">
        <f ca="1">IFERROR(IF(Data_Baseline!AH43="","",IF($C$3="On",IF(AI$3&lt;=$B$2,SMALL(Data_Baseline!$C43:$AZ43,COUNTIF(Data_Baseline!$C43:$AZ43,0)+1)/MAX(Data_Baseline!$C43:$AZ43),IF(Data_Baseline!AH43=0,SMALL(Data_Baseline!$C43:$AZ43,COUNTIF(Data_Baseline!$C43:$AZ43,0)+1)/MAX(Data_Baseline!$C43:$AZ43),Data_Baseline!AH43/MAX(Data_Baseline!$C43:$AZ43))),IF(AI$3&lt;=$B$2,SMALL(Data_Baseline!$C43:$AZ43,COUNTIF(Data_Baseline!$C43:$AZ43,0)+1),IF(Data_Baseline!AH43=0,SMALL(Data_Baseline!$C43:$AZ43,COUNTIF(Data_Baseline!$C43:$AZ43,0)+1),Data_Baseline!AH43)))),"")</f>
        <v>0.63026034784453266</v>
      </c>
      <c r="AJ43" s="79">
        <f ca="1">IFERROR(IF(Data_Baseline!AI43="","",IF($C$3="On",IF(AJ$3&lt;=$B$2,SMALL(Data_Baseline!$C43:$AZ43,COUNTIF(Data_Baseline!$C43:$AZ43,0)+1)/MAX(Data_Baseline!$C43:$AZ43),IF(Data_Baseline!AI43=0,SMALL(Data_Baseline!$C43:$AZ43,COUNTIF(Data_Baseline!$C43:$AZ43,0)+1)/MAX(Data_Baseline!$C43:$AZ43),Data_Baseline!AI43/MAX(Data_Baseline!$C43:$AZ43))),IF(AJ$3&lt;=$B$2,SMALL(Data_Baseline!$C43:$AZ43,COUNTIF(Data_Baseline!$C43:$AZ43,0)+1),IF(Data_Baseline!AI43=0,SMALL(Data_Baseline!$C43:$AZ43,COUNTIF(Data_Baseline!$C43:$AZ43,0)+1),Data_Baseline!AI43)))),"")</f>
        <v>0.75735069641716168</v>
      </c>
      <c r="AK43" s="79">
        <f ca="1">IFERROR(IF(Data_Baseline!AJ43="","",IF($C$3="On",IF(AK$3&lt;=$B$2,SMALL(Data_Baseline!$C43:$AZ43,COUNTIF(Data_Baseline!$C43:$AZ43,0)+1)/MAX(Data_Baseline!$C43:$AZ43),IF(Data_Baseline!AJ43=0,SMALL(Data_Baseline!$C43:$AZ43,COUNTIF(Data_Baseline!$C43:$AZ43,0)+1)/MAX(Data_Baseline!$C43:$AZ43),Data_Baseline!AJ43/MAX(Data_Baseline!$C43:$AZ43))),IF(AK$3&lt;=$B$2,SMALL(Data_Baseline!$C43:$AZ43,COUNTIF(Data_Baseline!$C43:$AZ43,0)+1),IF(Data_Baseline!AJ43=0,SMALL(Data_Baseline!$C43:$AZ43,COUNTIF(Data_Baseline!$C43:$AZ43,0)+1),Data_Baseline!AJ43)))),"")</f>
        <v>0.85025238451703966</v>
      </c>
      <c r="AL43" s="79">
        <f ca="1">IFERROR(IF(Data_Baseline!AK43="","",IF($C$3="On",IF(AL$3&lt;=$B$2,SMALL(Data_Baseline!$C43:$AZ43,COUNTIF(Data_Baseline!$C43:$AZ43,0)+1)/MAX(Data_Baseline!$C43:$AZ43),IF(Data_Baseline!AK43=0,SMALL(Data_Baseline!$C43:$AZ43,COUNTIF(Data_Baseline!$C43:$AZ43,0)+1)/MAX(Data_Baseline!$C43:$AZ43),Data_Baseline!AK43/MAX(Data_Baseline!$C43:$AZ43))),IF(AL$3&lt;=$B$2,SMALL(Data_Baseline!$C43:$AZ43,COUNTIF(Data_Baseline!$C43:$AZ43,0)+1),IF(Data_Baseline!AK43=0,SMALL(Data_Baseline!$C43:$AZ43,COUNTIF(Data_Baseline!$C43:$AZ43,0)+1),Data_Baseline!AK43)))),"")</f>
        <v>0.91110083157822763</v>
      </c>
      <c r="AM43" s="79">
        <f ca="1">IFERROR(IF(Data_Baseline!AL43="","",IF($C$3="On",IF(AM$3&lt;=$B$2,SMALL(Data_Baseline!$C43:$AZ43,COUNTIF(Data_Baseline!$C43:$AZ43,0)+1)/MAX(Data_Baseline!$C43:$AZ43),IF(Data_Baseline!AL43=0,SMALL(Data_Baseline!$C43:$AZ43,COUNTIF(Data_Baseline!$C43:$AZ43,0)+1)/MAX(Data_Baseline!$C43:$AZ43),Data_Baseline!AL43/MAX(Data_Baseline!$C43:$AZ43))),IF(AM$3&lt;=$B$2,SMALL(Data_Baseline!$C43:$AZ43,COUNTIF(Data_Baseline!$C43:$AZ43,0)+1),IF(Data_Baseline!AL43=0,SMALL(Data_Baseline!$C43:$AZ43,COUNTIF(Data_Baseline!$C43:$AZ43,0)+1),Data_Baseline!AL43)))),"")</f>
        <v>0.94852265816720838</v>
      </c>
      <c r="AN43" s="79">
        <f ca="1">IFERROR(IF(Data_Baseline!AM43="","",IF($C$3="On",IF(AN$3&lt;=$B$2,SMALL(Data_Baseline!$C43:$AZ43,COUNTIF(Data_Baseline!$C43:$AZ43,0)+1)/MAX(Data_Baseline!$C43:$AZ43),IF(Data_Baseline!AM43=0,SMALL(Data_Baseline!$C43:$AZ43,COUNTIF(Data_Baseline!$C43:$AZ43,0)+1)/MAX(Data_Baseline!$C43:$AZ43),Data_Baseline!AM43/MAX(Data_Baseline!$C43:$AZ43))),IF(AN$3&lt;=$B$2,SMALL(Data_Baseline!$C43:$AZ43,COUNTIF(Data_Baseline!$C43:$AZ43,0)+1),IF(Data_Baseline!AM43=0,SMALL(Data_Baseline!$C43:$AZ43,COUNTIF(Data_Baseline!$C43:$AZ43,0)+1),Data_Baseline!AM43)))),"")</f>
        <v>0.97194228387187875</v>
      </c>
      <c r="AO43" s="79">
        <f ca="1">IFERROR(IF(Data_Baseline!AN43="","",IF($C$3="On",IF(AO$3&lt;=$B$2,SMALL(Data_Baseline!$C43:$AZ43,COUNTIF(Data_Baseline!$C43:$AZ43,0)+1)/MAX(Data_Baseline!$C43:$AZ43),IF(Data_Baseline!AN43=0,SMALL(Data_Baseline!$C43:$AZ43,COUNTIF(Data_Baseline!$C43:$AZ43,0)+1)/MAX(Data_Baseline!$C43:$AZ43),Data_Baseline!AN43/MAX(Data_Baseline!$C43:$AZ43))),IF(AO$3&lt;=$B$2,SMALL(Data_Baseline!$C43:$AZ43,COUNTIF(Data_Baseline!$C43:$AZ43,0)+1),IF(Data_Baseline!AN43=0,SMALL(Data_Baseline!$C43:$AZ43,COUNTIF(Data_Baseline!$C43:$AZ43,0)+1),Data_Baseline!AN43)))),"")</f>
        <v>0.98674005930940734</v>
      </c>
      <c r="AP43" s="79">
        <f ca="1">IFERROR(IF(Data_Baseline!AO43="","",IF($C$3="On",IF(AP$3&lt;=$B$2,SMALL(Data_Baseline!$C43:$AZ43,COUNTIF(Data_Baseline!$C43:$AZ43,0)+1)/MAX(Data_Baseline!$C43:$AZ43),IF(Data_Baseline!AO43=0,SMALL(Data_Baseline!$C43:$AZ43,COUNTIF(Data_Baseline!$C43:$AZ43,0)+1)/MAX(Data_Baseline!$C43:$AZ43),Data_Baseline!AO43/MAX(Data_Baseline!$C43:$AZ43))),IF(AP$3&lt;=$B$2,SMALL(Data_Baseline!$C43:$AZ43,COUNTIF(Data_Baseline!$C43:$AZ43,0)+1),IF(Data_Baseline!AO43=0,SMALL(Data_Baseline!$C43:$AZ43,COUNTIF(Data_Baseline!$C43:$AZ43,0)+1),Data_Baseline!AO43)))),"")</f>
        <v>0.99618234602654343</v>
      </c>
      <c r="AQ43" s="79">
        <f ca="1">IFERROR(IF(Data_Baseline!AP43="","",IF($C$3="On",IF(AQ$3&lt;=$B$2,SMALL(Data_Baseline!$C43:$AZ43,COUNTIF(Data_Baseline!$C43:$AZ43,0)+1)/MAX(Data_Baseline!$C43:$AZ43),IF(Data_Baseline!AP43=0,SMALL(Data_Baseline!$C43:$AZ43,COUNTIF(Data_Baseline!$C43:$AZ43,0)+1)/MAX(Data_Baseline!$C43:$AZ43),Data_Baseline!AP43/MAX(Data_Baseline!$C43:$AZ43))),IF(AQ$3&lt;=$B$2,SMALL(Data_Baseline!$C43:$AZ43,COUNTIF(Data_Baseline!$C43:$AZ43,0)+1),IF(Data_Baseline!AP43=0,SMALL(Data_Baseline!$C43:$AZ43,COUNTIF(Data_Baseline!$C43:$AZ43,0)+1),Data_Baseline!AP43)))),"")</f>
        <v>1</v>
      </c>
      <c r="AR43" s="79" t="str">
        <f>IFERROR(IF(Data_Baseline!AQ43="","",IF($C$3="On",IF(AR$3&lt;=$B$2,SMALL(Data_Baseline!$C43:$AZ43,COUNTIF(Data_Baseline!$C43:$AZ43,0)+1)/MAX(Data_Baseline!$C43:$AZ43),IF(Data_Baseline!AQ43=0,SMALL(Data_Baseline!$C43:$AZ43,COUNTIF(Data_Baseline!$C43:$AZ43,0)+1)/MAX(Data_Baseline!$C43:$AZ43),Data_Baseline!AQ43/MAX(Data_Baseline!$C43:$AZ43))),IF(AR$3&lt;=$B$2,SMALL(Data_Baseline!$C43:$AZ43,COUNTIF(Data_Baseline!$C43:$AZ43,0)+1),IF(Data_Baseline!AQ43=0,SMALL(Data_Baseline!$C43:$AZ43,COUNTIF(Data_Baseline!$C43:$AZ43,0)+1),Data_Baseline!AQ43)))),"")</f>
        <v/>
      </c>
      <c r="AS43" s="79" t="str">
        <f>IFERROR(IF(Data_Baseline!AR43="","",IF($C$3="On",IF(AS$3&lt;=$B$2,SMALL(Data_Baseline!$C43:$AZ43,COUNTIF(Data_Baseline!$C43:$AZ43,0)+1)/MAX(Data_Baseline!$C43:$AZ43),IF(Data_Baseline!AR43=0,SMALL(Data_Baseline!$C43:$AZ43,COUNTIF(Data_Baseline!$C43:$AZ43,0)+1)/MAX(Data_Baseline!$C43:$AZ43),Data_Baseline!AR43/MAX(Data_Baseline!$C43:$AZ43))),IF(AS$3&lt;=$B$2,SMALL(Data_Baseline!$C43:$AZ43,COUNTIF(Data_Baseline!$C43:$AZ43,0)+1),IF(Data_Baseline!AR43=0,SMALL(Data_Baseline!$C43:$AZ43,COUNTIF(Data_Baseline!$C43:$AZ43,0)+1),Data_Baseline!AR43)))),"")</f>
        <v/>
      </c>
      <c r="AT43" s="79" t="str">
        <f>IFERROR(IF(Data_Baseline!AS43="","",IF($C$3="On",IF(AT$3&lt;=$B$2,SMALL(Data_Baseline!$C43:$AZ43,COUNTIF(Data_Baseline!$C43:$AZ43,0)+1)/MAX(Data_Baseline!$C43:$AZ43),IF(Data_Baseline!AS43=0,SMALL(Data_Baseline!$C43:$AZ43,COUNTIF(Data_Baseline!$C43:$AZ43,0)+1)/MAX(Data_Baseline!$C43:$AZ43),Data_Baseline!AS43/MAX(Data_Baseline!$C43:$AZ43))),IF(AT$3&lt;=$B$2,SMALL(Data_Baseline!$C43:$AZ43,COUNTIF(Data_Baseline!$C43:$AZ43,0)+1),IF(Data_Baseline!AS43=0,SMALL(Data_Baseline!$C43:$AZ43,COUNTIF(Data_Baseline!$C43:$AZ43,0)+1),Data_Baseline!AS43)))),"")</f>
        <v/>
      </c>
      <c r="AU43" s="79" t="str">
        <f>IFERROR(IF(Data_Baseline!AT43="","",IF($C$3="On",IF(AU$3&lt;=$B$2,SMALL(Data_Baseline!$C43:$AZ43,COUNTIF(Data_Baseline!$C43:$AZ43,0)+1)/MAX(Data_Baseline!$C43:$AZ43),IF(Data_Baseline!AT43=0,SMALL(Data_Baseline!$C43:$AZ43,COUNTIF(Data_Baseline!$C43:$AZ43,0)+1)/MAX(Data_Baseline!$C43:$AZ43),Data_Baseline!AT43/MAX(Data_Baseline!$C43:$AZ43))),IF(AU$3&lt;=$B$2,SMALL(Data_Baseline!$C43:$AZ43,COUNTIF(Data_Baseline!$C43:$AZ43,0)+1),IF(Data_Baseline!AT43=0,SMALL(Data_Baseline!$C43:$AZ43,COUNTIF(Data_Baseline!$C43:$AZ43,0)+1),Data_Baseline!AT43)))),"")</f>
        <v/>
      </c>
      <c r="AV43" s="79" t="str">
        <f>IFERROR(IF(Data_Baseline!AU43="","",IF($C$3="On",IF(AV$3&lt;=$B$2,SMALL(Data_Baseline!$C43:$AZ43,COUNTIF(Data_Baseline!$C43:$AZ43,0)+1)/MAX(Data_Baseline!$C43:$AZ43),IF(Data_Baseline!AU43=0,SMALL(Data_Baseline!$C43:$AZ43,COUNTIF(Data_Baseline!$C43:$AZ43,0)+1)/MAX(Data_Baseline!$C43:$AZ43),Data_Baseline!AU43/MAX(Data_Baseline!$C43:$AZ43))),IF(AV$3&lt;=$B$2,SMALL(Data_Baseline!$C43:$AZ43,COUNTIF(Data_Baseline!$C43:$AZ43,0)+1),IF(Data_Baseline!AU43=0,SMALL(Data_Baseline!$C43:$AZ43,COUNTIF(Data_Baseline!$C43:$AZ43,0)+1),Data_Baseline!AU43)))),"")</f>
        <v/>
      </c>
      <c r="AW43" s="79" t="str">
        <f>IFERROR(IF(Data_Baseline!AV43="","",IF($C$3="On",IF(AW$3&lt;=$B$2,SMALL(Data_Baseline!$C43:$AZ43,COUNTIF(Data_Baseline!$C43:$AZ43,0)+1)/MAX(Data_Baseline!$C43:$AZ43),IF(Data_Baseline!AV43=0,SMALL(Data_Baseline!$C43:$AZ43,COUNTIF(Data_Baseline!$C43:$AZ43,0)+1)/MAX(Data_Baseline!$C43:$AZ43),Data_Baseline!AV43/MAX(Data_Baseline!$C43:$AZ43))),IF(AW$3&lt;=$B$2,SMALL(Data_Baseline!$C43:$AZ43,COUNTIF(Data_Baseline!$C43:$AZ43,0)+1),IF(Data_Baseline!AV43=0,SMALL(Data_Baseline!$C43:$AZ43,COUNTIF(Data_Baseline!$C43:$AZ43,0)+1),Data_Baseline!AV43)))),"")</f>
        <v/>
      </c>
      <c r="AX43" s="79" t="str">
        <f>IFERROR(IF(Data_Baseline!AW43="","",IF($C$3="On",IF(AX$3&lt;=$B$2,SMALL(Data_Baseline!$C43:$AZ43,COUNTIF(Data_Baseline!$C43:$AZ43,0)+1)/MAX(Data_Baseline!$C43:$AZ43),IF(Data_Baseline!AW43=0,SMALL(Data_Baseline!$C43:$AZ43,COUNTIF(Data_Baseline!$C43:$AZ43,0)+1)/MAX(Data_Baseline!$C43:$AZ43),Data_Baseline!AW43/MAX(Data_Baseline!$C43:$AZ43))),IF(AX$3&lt;=$B$2,SMALL(Data_Baseline!$C43:$AZ43,COUNTIF(Data_Baseline!$C43:$AZ43,0)+1),IF(Data_Baseline!AW43=0,SMALL(Data_Baseline!$C43:$AZ43,COUNTIF(Data_Baseline!$C43:$AZ43,0)+1),Data_Baseline!AW43)))),"")</f>
        <v/>
      </c>
      <c r="AY43" s="79" t="str">
        <f>IFERROR(IF(Data_Baseline!AX43="","",IF($C$3="On",IF(AY$3&lt;=$B$2,SMALL(Data_Baseline!$C43:$AZ43,COUNTIF(Data_Baseline!$C43:$AZ43,0)+1)/MAX(Data_Baseline!$C43:$AZ43),IF(Data_Baseline!AX43=0,SMALL(Data_Baseline!$C43:$AZ43,COUNTIF(Data_Baseline!$C43:$AZ43,0)+1)/MAX(Data_Baseline!$C43:$AZ43),Data_Baseline!AX43/MAX(Data_Baseline!$C43:$AZ43))),IF(AY$3&lt;=$B$2,SMALL(Data_Baseline!$C43:$AZ43,COUNTIF(Data_Baseline!$C43:$AZ43,0)+1),IF(Data_Baseline!AX43=0,SMALL(Data_Baseline!$C43:$AZ43,COUNTIF(Data_Baseline!$C43:$AZ43,0)+1),Data_Baseline!AX43)))),"")</f>
        <v/>
      </c>
      <c r="AZ43" s="79" t="str">
        <f>IFERROR(IF(Data_Baseline!AY43="","",IF($C$3="On",IF(AZ$3&lt;=$B$2,SMALL(Data_Baseline!$C43:$AZ43,COUNTIF(Data_Baseline!$C43:$AZ43,0)+1)/MAX(Data_Baseline!$C43:$AZ43),IF(Data_Baseline!AY43=0,SMALL(Data_Baseline!$C43:$AZ43,COUNTIF(Data_Baseline!$C43:$AZ43,0)+1)/MAX(Data_Baseline!$C43:$AZ43),Data_Baseline!AY43/MAX(Data_Baseline!$C43:$AZ43))),IF(AZ$3&lt;=$B$2,SMALL(Data_Baseline!$C43:$AZ43,COUNTIF(Data_Baseline!$C43:$AZ43,0)+1),IF(Data_Baseline!AY43=0,SMALL(Data_Baseline!$C43:$AZ43,COUNTIF(Data_Baseline!$C43:$AZ43,0)+1),Data_Baseline!AY43)))),"")</f>
        <v/>
      </c>
      <c r="BA43" s="79" t="str">
        <f>IFERROR(IF(Data_Baseline!AZ43="","",IF($C$3="On",IF(BA$3&lt;=$B$2,SMALL(Data_Baseline!$C43:$AZ43,COUNTIF(Data_Baseline!$C43:$AZ43,0)+1)/MAX(Data_Baseline!$C43:$AZ43),IF(Data_Baseline!AZ43=0,SMALL(Data_Baseline!$C43:$AZ43,COUNTIF(Data_Baseline!$C43:$AZ43,0)+1)/MAX(Data_Baseline!$C43:$AZ43),Data_Baseline!AZ43/MAX(Data_Baseline!$C43:$AZ43))),IF(BA$3&lt;=$B$2,SMALL(Data_Baseline!$C43:$AZ43,COUNTIF(Data_Baseline!$C43:$AZ43,0)+1),IF(Data_Baseline!AZ43=0,SMALL(Data_Baseline!$C43:$AZ43,COUNTIF(Data_Baseline!$C43:$AZ43,0)+1),Data_Baseline!AZ43)))),"")</f>
        <v/>
      </c>
      <c r="BB43" s="79">
        <f ca="1">IF(Data_Initial!BA43="",1,0)</f>
        <v>1</v>
      </c>
      <c r="BC43" s="2" t="str">
        <f t="shared" ca="1" si="0"/>
        <v>3N_ParA</v>
      </c>
      <c r="BD43" s="79" t="str">
        <f t="shared" ca="1" si="3"/>
        <v>3N</v>
      </c>
      <c r="BE43" s="79" t="str">
        <f ca="1">Data_Initial!BC43</f>
        <v>ParA</v>
      </c>
      <c r="BF43" s="79" t="str">
        <f ca="1">Data_Initial!BB43</f>
        <v>2_2</v>
      </c>
      <c r="BG43" s="79">
        <f ca="1">IFERROR((INDIRECT("Plate"&amp;Data!A43&amp;"_C!"&amp;CHAR(RIGHT(Data!B43,LEN(Data!B43)-1)+65)&amp;CODE(LEFT(Data!B43,1))-58)),"")</f>
        <v>0</v>
      </c>
      <c r="BH43" s="79" t="str">
        <f ca="1">Data_Initial!BA43</f>
        <v/>
      </c>
      <c r="BI43" s="79">
        <f t="shared" ca="1" si="2"/>
        <v>9.8661613970954976E-4</v>
      </c>
      <c r="BJ43" s="79" t="str">
        <f ca="1">IF(BH43="N",1+MAX($BJ$3:BJ42),"")</f>
        <v/>
      </c>
      <c r="BK43" s="79"/>
      <c r="BL43" s="79"/>
      <c r="BM43" s="79"/>
      <c r="BN43" s="79"/>
      <c r="BO43" s="79"/>
      <c r="BP43" s="79"/>
      <c r="BQ43" s="79"/>
      <c r="BR43" s="79"/>
      <c r="BS43" s="79"/>
      <c r="BT43" s="79"/>
      <c r="BU43" s="79"/>
      <c r="BV43" s="79"/>
      <c r="BW43" s="79"/>
      <c r="BX43" s="79"/>
      <c r="BY43" s="79"/>
      <c r="BZ43" s="79"/>
    </row>
    <row r="44" spans="1:78" x14ac:dyDescent="0.25">
      <c r="A44" s="79">
        <f ca="1">IF(BH44="N","N"&amp;BJ44,IF(BB44=0,"",MAX($A$3:A43)+1))</f>
        <v>41</v>
      </c>
      <c r="B44" s="79" t="str">
        <f ca="1">Data_Initial!A44&amp;C44</f>
        <v>1A6</v>
      </c>
      <c r="C44" s="79" t="str">
        <f ca="1">Data_Initial!B44</f>
        <v>A6</v>
      </c>
      <c r="D44" s="79">
        <f ca="1">IFERROR(IF(Data_Baseline!C44="","",IF($C$3="On",IF(D$3&lt;=$B$2,SMALL(Data_Baseline!$C44:$AZ44,COUNTIF(Data_Baseline!$C44:$AZ44,0)+1)/MAX(Data_Baseline!$C44:$AZ44),IF(Data_Baseline!C44=0,SMALL(Data_Baseline!$C44:$AZ44,COUNTIF(Data_Baseline!$C44:$AZ44,0)+1)/MAX(Data_Baseline!$C44:$AZ44),Data_Baseline!C44/MAX(Data_Baseline!$C44:$AZ44))),IF(D$3&lt;=$B$2,SMALL(Data_Baseline!$C44:$AZ44,COUNTIF(Data_Baseline!$C44:$AZ44,0)+1),IF(Data_Baseline!C44=0,SMALL(Data_Baseline!$C44:$AZ44,COUNTIF(Data_Baseline!$C44:$AZ44,0)+1),Data_Baseline!C44)))),"")</f>
        <v>2.7935556862978444E-4</v>
      </c>
      <c r="E44" s="79">
        <f ca="1">IFERROR(IF(Data_Baseline!D44="","",IF($C$3="On",IF(E$3&lt;=$B$2,SMALL(Data_Baseline!$C44:$AZ44,COUNTIF(Data_Baseline!$C44:$AZ44,0)+1)/MAX(Data_Baseline!$C44:$AZ44),IF(Data_Baseline!D44=0,SMALL(Data_Baseline!$C44:$AZ44,COUNTIF(Data_Baseline!$C44:$AZ44,0)+1)/MAX(Data_Baseline!$C44:$AZ44),Data_Baseline!D44/MAX(Data_Baseline!$C44:$AZ44))),IF(E$3&lt;=$B$2,SMALL(Data_Baseline!$C44:$AZ44,COUNTIF(Data_Baseline!$C44:$AZ44,0)+1),IF(Data_Baseline!D44=0,SMALL(Data_Baseline!$C44:$AZ44,COUNTIF(Data_Baseline!$C44:$AZ44,0)+1),Data_Baseline!D44)))),"")</f>
        <v>2.7935556862978444E-4</v>
      </c>
      <c r="F44" s="79">
        <f ca="1">IFERROR(IF(Data_Baseline!E44="","",IF($C$3="On",IF(F$3&lt;=$B$2,SMALL(Data_Baseline!$C44:$AZ44,COUNTIF(Data_Baseline!$C44:$AZ44,0)+1)/MAX(Data_Baseline!$C44:$AZ44),IF(Data_Baseline!E44=0,SMALL(Data_Baseline!$C44:$AZ44,COUNTIF(Data_Baseline!$C44:$AZ44,0)+1)/MAX(Data_Baseline!$C44:$AZ44),Data_Baseline!E44/MAX(Data_Baseline!$C44:$AZ44))),IF(F$3&lt;=$B$2,SMALL(Data_Baseline!$C44:$AZ44,COUNTIF(Data_Baseline!$C44:$AZ44,0)+1),IF(Data_Baseline!E44=0,SMALL(Data_Baseline!$C44:$AZ44,COUNTIF(Data_Baseline!$C44:$AZ44,0)+1),Data_Baseline!E44)))),"")</f>
        <v>2.7935556862978444E-4</v>
      </c>
      <c r="G44" s="79">
        <f ca="1">IFERROR(IF(Data_Baseline!F44="","",IF($C$3="On",IF(G$3&lt;=$B$2,SMALL(Data_Baseline!$C44:$AZ44,COUNTIF(Data_Baseline!$C44:$AZ44,0)+1)/MAX(Data_Baseline!$C44:$AZ44),IF(Data_Baseline!F44=0,SMALL(Data_Baseline!$C44:$AZ44,COUNTIF(Data_Baseline!$C44:$AZ44,0)+1)/MAX(Data_Baseline!$C44:$AZ44),Data_Baseline!F44/MAX(Data_Baseline!$C44:$AZ44))),IF(G$3&lt;=$B$2,SMALL(Data_Baseline!$C44:$AZ44,COUNTIF(Data_Baseline!$C44:$AZ44,0)+1),IF(Data_Baseline!F44=0,SMALL(Data_Baseline!$C44:$AZ44,COUNTIF(Data_Baseline!$C44:$AZ44,0)+1),Data_Baseline!F44)))),"")</f>
        <v>2.7935556862978444E-4</v>
      </c>
      <c r="H44" s="79">
        <f ca="1">IFERROR(IF(Data_Baseline!G44="","",IF($C$3="On",IF(H$3&lt;=$B$2,SMALL(Data_Baseline!$C44:$AZ44,COUNTIF(Data_Baseline!$C44:$AZ44,0)+1)/MAX(Data_Baseline!$C44:$AZ44),IF(Data_Baseline!G44=0,SMALL(Data_Baseline!$C44:$AZ44,COUNTIF(Data_Baseline!$C44:$AZ44,0)+1)/MAX(Data_Baseline!$C44:$AZ44),Data_Baseline!G44/MAX(Data_Baseline!$C44:$AZ44))),IF(H$3&lt;=$B$2,SMALL(Data_Baseline!$C44:$AZ44,COUNTIF(Data_Baseline!$C44:$AZ44,0)+1),IF(Data_Baseline!G44=0,SMALL(Data_Baseline!$C44:$AZ44,COUNTIF(Data_Baseline!$C44:$AZ44,0)+1),Data_Baseline!G44)))),"")</f>
        <v>2.7935556862978444E-4</v>
      </c>
      <c r="I44" s="79">
        <f ca="1">IFERROR(IF(Data_Baseline!H44="","",IF($C$3="On",IF(I$3&lt;=$B$2,SMALL(Data_Baseline!$C44:$AZ44,COUNTIF(Data_Baseline!$C44:$AZ44,0)+1)/MAX(Data_Baseline!$C44:$AZ44),IF(Data_Baseline!H44=0,SMALL(Data_Baseline!$C44:$AZ44,COUNTIF(Data_Baseline!$C44:$AZ44,0)+1)/MAX(Data_Baseline!$C44:$AZ44),Data_Baseline!H44/MAX(Data_Baseline!$C44:$AZ44))),IF(I$3&lt;=$B$2,SMALL(Data_Baseline!$C44:$AZ44,COUNTIF(Data_Baseline!$C44:$AZ44,0)+1),IF(Data_Baseline!H44=0,SMALL(Data_Baseline!$C44:$AZ44,COUNTIF(Data_Baseline!$C44:$AZ44,0)+1),Data_Baseline!H44)))),"")</f>
        <v>2.7935556862978444E-4</v>
      </c>
      <c r="J44" s="79">
        <f ca="1">IFERROR(IF(Data_Baseline!I44="","",IF($C$3="On",IF(J$3&lt;=$B$2,SMALL(Data_Baseline!$C44:$AZ44,COUNTIF(Data_Baseline!$C44:$AZ44,0)+1)/MAX(Data_Baseline!$C44:$AZ44),IF(Data_Baseline!I44=0,SMALL(Data_Baseline!$C44:$AZ44,COUNTIF(Data_Baseline!$C44:$AZ44,0)+1)/MAX(Data_Baseline!$C44:$AZ44),Data_Baseline!I44/MAX(Data_Baseline!$C44:$AZ44))),IF(J$3&lt;=$B$2,SMALL(Data_Baseline!$C44:$AZ44,COUNTIF(Data_Baseline!$C44:$AZ44,0)+1),IF(Data_Baseline!I44=0,SMALL(Data_Baseline!$C44:$AZ44,COUNTIF(Data_Baseline!$C44:$AZ44,0)+1),Data_Baseline!I44)))),"")</f>
        <v>2.7935556862978444E-4</v>
      </c>
      <c r="K44" s="79">
        <f ca="1">IFERROR(IF(Data_Baseline!J44="","",IF($C$3="On",IF(K$3&lt;=$B$2,SMALL(Data_Baseline!$C44:$AZ44,COUNTIF(Data_Baseline!$C44:$AZ44,0)+1)/MAX(Data_Baseline!$C44:$AZ44),IF(Data_Baseline!J44=0,SMALL(Data_Baseline!$C44:$AZ44,COUNTIF(Data_Baseline!$C44:$AZ44,0)+1)/MAX(Data_Baseline!$C44:$AZ44),Data_Baseline!J44/MAX(Data_Baseline!$C44:$AZ44))),IF(K$3&lt;=$B$2,SMALL(Data_Baseline!$C44:$AZ44,COUNTIF(Data_Baseline!$C44:$AZ44,0)+1),IF(Data_Baseline!J44=0,SMALL(Data_Baseline!$C44:$AZ44,COUNTIF(Data_Baseline!$C44:$AZ44,0)+1),Data_Baseline!J44)))),"")</f>
        <v>2.7935556862978444E-4</v>
      </c>
      <c r="L44" s="79">
        <f ca="1">IFERROR(IF(Data_Baseline!K44="","",IF($C$3="On",IF(L$3&lt;=$B$2,SMALL(Data_Baseline!$C44:$AZ44,COUNTIF(Data_Baseline!$C44:$AZ44,0)+1)/MAX(Data_Baseline!$C44:$AZ44),IF(Data_Baseline!K44=0,SMALL(Data_Baseline!$C44:$AZ44,COUNTIF(Data_Baseline!$C44:$AZ44,0)+1)/MAX(Data_Baseline!$C44:$AZ44),Data_Baseline!K44/MAX(Data_Baseline!$C44:$AZ44))),IF(L$3&lt;=$B$2,SMALL(Data_Baseline!$C44:$AZ44,COUNTIF(Data_Baseline!$C44:$AZ44,0)+1),IF(Data_Baseline!K44=0,SMALL(Data_Baseline!$C44:$AZ44,COUNTIF(Data_Baseline!$C44:$AZ44,0)+1),Data_Baseline!K44)))),"")</f>
        <v>2.7935556862978444E-4</v>
      </c>
      <c r="M44" s="79">
        <f ca="1">IFERROR(IF(Data_Baseline!L44="","",IF($C$3="On",IF(M$3&lt;=$B$2,SMALL(Data_Baseline!$C44:$AZ44,COUNTIF(Data_Baseline!$C44:$AZ44,0)+1)/MAX(Data_Baseline!$C44:$AZ44),IF(Data_Baseline!L44=0,SMALL(Data_Baseline!$C44:$AZ44,COUNTIF(Data_Baseline!$C44:$AZ44,0)+1)/MAX(Data_Baseline!$C44:$AZ44),Data_Baseline!L44/MAX(Data_Baseline!$C44:$AZ44))),IF(M$3&lt;=$B$2,SMALL(Data_Baseline!$C44:$AZ44,COUNTIF(Data_Baseline!$C44:$AZ44,0)+1),IF(Data_Baseline!L44=0,SMALL(Data_Baseline!$C44:$AZ44,COUNTIF(Data_Baseline!$C44:$AZ44,0)+1),Data_Baseline!L44)))),"")</f>
        <v>2.7935556862978444E-4</v>
      </c>
      <c r="N44" s="79">
        <f ca="1">IFERROR(IF(Data_Baseline!M44="","",IF($C$3="On",IF(N$3&lt;=$B$2,SMALL(Data_Baseline!$C44:$AZ44,COUNTIF(Data_Baseline!$C44:$AZ44,0)+1)/MAX(Data_Baseline!$C44:$AZ44),IF(Data_Baseline!M44=0,SMALL(Data_Baseline!$C44:$AZ44,COUNTIF(Data_Baseline!$C44:$AZ44,0)+1)/MAX(Data_Baseline!$C44:$AZ44),Data_Baseline!M44/MAX(Data_Baseline!$C44:$AZ44))),IF(N$3&lt;=$B$2,SMALL(Data_Baseline!$C44:$AZ44,COUNTIF(Data_Baseline!$C44:$AZ44,0)+1),IF(Data_Baseline!M44=0,SMALL(Data_Baseline!$C44:$AZ44,COUNTIF(Data_Baseline!$C44:$AZ44,0)+1),Data_Baseline!M44)))),"")</f>
        <v>2.7935556862978444E-4</v>
      </c>
      <c r="O44" s="79">
        <f ca="1">IFERROR(IF(Data_Baseline!N44="","",IF($C$3="On",IF(O$3&lt;=$B$2,SMALL(Data_Baseline!$C44:$AZ44,COUNTIF(Data_Baseline!$C44:$AZ44,0)+1)/MAX(Data_Baseline!$C44:$AZ44),IF(Data_Baseline!N44=0,SMALL(Data_Baseline!$C44:$AZ44,COUNTIF(Data_Baseline!$C44:$AZ44,0)+1)/MAX(Data_Baseline!$C44:$AZ44),Data_Baseline!N44/MAX(Data_Baseline!$C44:$AZ44))),IF(O$3&lt;=$B$2,SMALL(Data_Baseline!$C44:$AZ44,COUNTIF(Data_Baseline!$C44:$AZ44,0)+1),IF(Data_Baseline!N44=0,SMALL(Data_Baseline!$C44:$AZ44,COUNTIF(Data_Baseline!$C44:$AZ44,0)+1),Data_Baseline!N44)))),"")</f>
        <v>2.7935556862978444E-4</v>
      </c>
      <c r="P44" s="79">
        <f ca="1">IFERROR(IF(Data_Baseline!O44="","",IF($C$3="On",IF(P$3&lt;=$B$2,SMALL(Data_Baseline!$C44:$AZ44,COUNTIF(Data_Baseline!$C44:$AZ44,0)+1)/MAX(Data_Baseline!$C44:$AZ44),IF(Data_Baseline!O44=0,SMALL(Data_Baseline!$C44:$AZ44,COUNTIF(Data_Baseline!$C44:$AZ44,0)+1)/MAX(Data_Baseline!$C44:$AZ44),Data_Baseline!O44/MAX(Data_Baseline!$C44:$AZ44))),IF(P$3&lt;=$B$2,SMALL(Data_Baseline!$C44:$AZ44,COUNTIF(Data_Baseline!$C44:$AZ44,0)+1),IF(Data_Baseline!O44=0,SMALL(Data_Baseline!$C44:$AZ44,COUNTIF(Data_Baseline!$C44:$AZ44,0)+1),Data_Baseline!O44)))),"")</f>
        <v>2.7935556862978444E-4</v>
      </c>
      <c r="Q44" s="79">
        <f ca="1">IFERROR(IF(Data_Baseline!P44="","",IF($C$3="On",IF(Q$3&lt;=$B$2,SMALL(Data_Baseline!$C44:$AZ44,COUNTIF(Data_Baseline!$C44:$AZ44,0)+1)/MAX(Data_Baseline!$C44:$AZ44),IF(Data_Baseline!P44=0,SMALL(Data_Baseline!$C44:$AZ44,COUNTIF(Data_Baseline!$C44:$AZ44,0)+1)/MAX(Data_Baseline!$C44:$AZ44),Data_Baseline!P44/MAX(Data_Baseline!$C44:$AZ44))),IF(Q$3&lt;=$B$2,SMALL(Data_Baseline!$C44:$AZ44,COUNTIF(Data_Baseline!$C44:$AZ44,0)+1),IF(Data_Baseline!P44=0,SMALL(Data_Baseline!$C44:$AZ44,COUNTIF(Data_Baseline!$C44:$AZ44,0)+1),Data_Baseline!P44)))),"")</f>
        <v>2.7935556862978444E-4</v>
      </c>
      <c r="R44" s="79">
        <f ca="1">IFERROR(IF(Data_Baseline!Q44="","",IF($C$3="On",IF(R$3&lt;=$B$2,SMALL(Data_Baseline!$C44:$AZ44,COUNTIF(Data_Baseline!$C44:$AZ44,0)+1)/MAX(Data_Baseline!$C44:$AZ44),IF(Data_Baseline!Q44=0,SMALL(Data_Baseline!$C44:$AZ44,COUNTIF(Data_Baseline!$C44:$AZ44,0)+1)/MAX(Data_Baseline!$C44:$AZ44),Data_Baseline!Q44/MAX(Data_Baseline!$C44:$AZ44))),IF(R$3&lt;=$B$2,SMALL(Data_Baseline!$C44:$AZ44,COUNTIF(Data_Baseline!$C44:$AZ44,0)+1),IF(Data_Baseline!Q44=0,SMALL(Data_Baseline!$C44:$AZ44,COUNTIF(Data_Baseline!$C44:$AZ44,0)+1),Data_Baseline!Q44)))),"")</f>
        <v>2.7935556862978444E-4</v>
      </c>
      <c r="S44" s="79">
        <f ca="1">IFERROR(IF(Data_Baseline!R44="","",IF($C$3="On",IF(S$3&lt;=$B$2,SMALL(Data_Baseline!$C44:$AZ44,COUNTIF(Data_Baseline!$C44:$AZ44,0)+1)/MAX(Data_Baseline!$C44:$AZ44),IF(Data_Baseline!R44=0,SMALL(Data_Baseline!$C44:$AZ44,COUNTIF(Data_Baseline!$C44:$AZ44,0)+1)/MAX(Data_Baseline!$C44:$AZ44),Data_Baseline!R44/MAX(Data_Baseline!$C44:$AZ44))),IF(S$3&lt;=$B$2,SMALL(Data_Baseline!$C44:$AZ44,COUNTIF(Data_Baseline!$C44:$AZ44,0)+1),IF(Data_Baseline!R44=0,SMALL(Data_Baseline!$C44:$AZ44,COUNTIF(Data_Baseline!$C44:$AZ44,0)+1),Data_Baseline!R44)))),"")</f>
        <v>2.7935556862978444E-4</v>
      </c>
      <c r="T44" s="79">
        <f ca="1">IFERROR(IF(Data_Baseline!S44="","",IF($C$3="On",IF(T$3&lt;=$B$2,SMALL(Data_Baseline!$C44:$AZ44,COUNTIF(Data_Baseline!$C44:$AZ44,0)+1)/MAX(Data_Baseline!$C44:$AZ44),IF(Data_Baseline!S44=0,SMALL(Data_Baseline!$C44:$AZ44,COUNTIF(Data_Baseline!$C44:$AZ44,0)+1)/MAX(Data_Baseline!$C44:$AZ44),Data_Baseline!S44/MAX(Data_Baseline!$C44:$AZ44))),IF(T$3&lt;=$B$2,SMALL(Data_Baseline!$C44:$AZ44,COUNTIF(Data_Baseline!$C44:$AZ44,0)+1),IF(Data_Baseline!S44=0,SMALL(Data_Baseline!$C44:$AZ44,COUNTIF(Data_Baseline!$C44:$AZ44,0)+1),Data_Baseline!S44)))),"")</f>
        <v>2.7935556862978444E-4</v>
      </c>
      <c r="U44" s="79">
        <f ca="1">IFERROR(IF(Data_Baseline!T44="","",IF($C$3="On",IF(U$3&lt;=$B$2,SMALL(Data_Baseline!$C44:$AZ44,COUNTIF(Data_Baseline!$C44:$AZ44,0)+1)/MAX(Data_Baseline!$C44:$AZ44),IF(Data_Baseline!T44=0,SMALL(Data_Baseline!$C44:$AZ44,COUNTIF(Data_Baseline!$C44:$AZ44,0)+1)/MAX(Data_Baseline!$C44:$AZ44),Data_Baseline!T44/MAX(Data_Baseline!$C44:$AZ44))),IF(U$3&lt;=$B$2,SMALL(Data_Baseline!$C44:$AZ44,COUNTIF(Data_Baseline!$C44:$AZ44,0)+1),IF(Data_Baseline!T44=0,SMALL(Data_Baseline!$C44:$AZ44,COUNTIF(Data_Baseline!$C44:$AZ44,0)+1),Data_Baseline!T44)))),"")</f>
        <v>2.7935556862978444E-4</v>
      </c>
      <c r="V44" s="79">
        <f ca="1">IFERROR(IF(Data_Baseline!U44="","",IF($C$3="On",IF(V$3&lt;=$B$2,SMALL(Data_Baseline!$C44:$AZ44,COUNTIF(Data_Baseline!$C44:$AZ44,0)+1)/MAX(Data_Baseline!$C44:$AZ44),IF(Data_Baseline!U44=0,SMALL(Data_Baseline!$C44:$AZ44,COUNTIF(Data_Baseline!$C44:$AZ44,0)+1)/MAX(Data_Baseline!$C44:$AZ44),Data_Baseline!U44/MAX(Data_Baseline!$C44:$AZ44))),IF(V$3&lt;=$B$2,SMALL(Data_Baseline!$C44:$AZ44,COUNTIF(Data_Baseline!$C44:$AZ44,0)+1),IF(Data_Baseline!U44=0,SMALL(Data_Baseline!$C44:$AZ44,COUNTIF(Data_Baseline!$C44:$AZ44,0)+1),Data_Baseline!U44)))),"")</f>
        <v>2.7935556862978444E-4</v>
      </c>
      <c r="W44" s="79">
        <f ca="1">IFERROR(IF(Data_Baseline!V44="","",IF($C$3="On",IF(W$3&lt;=$B$2,SMALL(Data_Baseline!$C44:$AZ44,COUNTIF(Data_Baseline!$C44:$AZ44,0)+1)/MAX(Data_Baseline!$C44:$AZ44),IF(Data_Baseline!V44=0,SMALL(Data_Baseline!$C44:$AZ44,COUNTIF(Data_Baseline!$C44:$AZ44,0)+1)/MAX(Data_Baseline!$C44:$AZ44),Data_Baseline!V44/MAX(Data_Baseline!$C44:$AZ44))),IF(W$3&lt;=$B$2,SMALL(Data_Baseline!$C44:$AZ44,COUNTIF(Data_Baseline!$C44:$AZ44,0)+1),IF(Data_Baseline!V44=0,SMALL(Data_Baseline!$C44:$AZ44,COUNTIF(Data_Baseline!$C44:$AZ44,0)+1),Data_Baseline!V44)))),"")</f>
        <v>2.7935556862978444E-4</v>
      </c>
      <c r="X44" s="79">
        <f ca="1">IFERROR(IF(Data_Baseline!W44="","",IF($C$3="On",IF(X$3&lt;=$B$2,SMALL(Data_Baseline!$C44:$AZ44,COUNTIF(Data_Baseline!$C44:$AZ44,0)+1)/MAX(Data_Baseline!$C44:$AZ44),IF(Data_Baseline!W44=0,SMALL(Data_Baseline!$C44:$AZ44,COUNTIF(Data_Baseline!$C44:$AZ44,0)+1)/MAX(Data_Baseline!$C44:$AZ44),Data_Baseline!W44/MAX(Data_Baseline!$C44:$AZ44))),IF(X$3&lt;=$B$2,SMALL(Data_Baseline!$C44:$AZ44,COUNTIF(Data_Baseline!$C44:$AZ44,0)+1),IF(Data_Baseline!W44=0,SMALL(Data_Baseline!$C44:$AZ44,COUNTIF(Data_Baseline!$C44:$AZ44,0)+1),Data_Baseline!W44)))),"")</f>
        <v>4.4855396979951202E-3</v>
      </c>
      <c r="Y44" s="79">
        <f ca="1">IFERROR(IF(Data_Baseline!X44="","",IF($C$3="On",IF(Y$3&lt;=$B$2,SMALL(Data_Baseline!$C44:$AZ44,COUNTIF(Data_Baseline!$C44:$AZ44,0)+1)/MAX(Data_Baseline!$C44:$AZ44),IF(Data_Baseline!X44=0,SMALL(Data_Baseline!$C44:$AZ44,COUNTIF(Data_Baseline!$C44:$AZ44,0)+1)/MAX(Data_Baseline!$C44:$AZ44),Data_Baseline!X44/MAX(Data_Baseline!$C44:$AZ44))),IF(Y$3&lt;=$B$2,SMALL(Data_Baseline!$C44:$AZ44,COUNTIF(Data_Baseline!$C44:$AZ44,0)+1),IF(Data_Baseline!X44=0,SMALL(Data_Baseline!$C44:$AZ44,COUNTIF(Data_Baseline!$C44:$AZ44,0)+1),Data_Baseline!X44)))),"")</f>
        <v>1.1525746211853333E-2</v>
      </c>
      <c r="Z44" s="79">
        <f ca="1">IFERROR(IF(Data_Baseline!Y44="","",IF($C$3="On",IF(Z$3&lt;=$B$2,SMALL(Data_Baseline!$C44:$AZ44,COUNTIF(Data_Baseline!$C44:$AZ44,0)+1)/MAX(Data_Baseline!$C44:$AZ44),IF(Data_Baseline!Y44=0,SMALL(Data_Baseline!$C44:$AZ44,COUNTIF(Data_Baseline!$C44:$AZ44,0)+1)/MAX(Data_Baseline!$C44:$AZ44),Data_Baseline!Y44/MAX(Data_Baseline!$C44:$AZ44))),IF(Z$3&lt;=$B$2,SMALL(Data_Baseline!$C44:$AZ44,COUNTIF(Data_Baseline!$C44:$AZ44,0)+1),IF(Data_Baseline!Y44=0,SMALL(Data_Baseline!$C44:$AZ44,COUNTIF(Data_Baseline!$C44:$AZ44,0)+1),Data_Baseline!Y44)))),"")</f>
        <v>2.3795564184255519E-2</v>
      </c>
      <c r="AA44" s="79">
        <f ca="1">IFERROR(IF(Data_Baseline!Z44="","",IF($C$3="On",IF(AA$3&lt;=$B$2,SMALL(Data_Baseline!$C44:$AZ44,COUNTIF(Data_Baseline!$C44:$AZ44,0)+1)/MAX(Data_Baseline!$C44:$AZ44),IF(Data_Baseline!Z44=0,SMALL(Data_Baseline!$C44:$AZ44,COUNTIF(Data_Baseline!$C44:$AZ44,0)+1)/MAX(Data_Baseline!$C44:$AZ44),Data_Baseline!Z44/MAX(Data_Baseline!$C44:$AZ44))),IF(AA$3&lt;=$B$2,SMALL(Data_Baseline!$C44:$AZ44,COUNTIF(Data_Baseline!$C44:$AZ44,0)+1),IF(Data_Baseline!Z44=0,SMALL(Data_Baseline!$C44:$AZ44,COUNTIF(Data_Baseline!$C44:$AZ44,0)+1),Data_Baseline!Z44)))),"")</f>
        <v>4.4470274106111943E-2</v>
      </c>
      <c r="AB44" s="79">
        <f ca="1">IFERROR(IF(Data_Baseline!AA44="","",IF($C$3="On",IF(AB$3&lt;=$B$2,SMALL(Data_Baseline!$C44:$AZ44,COUNTIF(Data_Baseline!$C44:$AZ44,0)+1)/MAX(Data_Baseline!$C44:$AZ44),IF(Data_Baseline!AA44=0,SMALL(Data_Baseline!$C44:$AZ44,COUNTIF(Data_Baseline!$C44:$AZ44,0)+1)/MAX(Data_Baseline!$C44:$AZ44),Data_Baseline!AA44/MAX(Data_Baseline!$C44:$AZ44))),IF(AB$3&lt;=$B$2,SMALL(Data_Baseline!$C44:$AZ44,COUNTIF(Data_Baseline!$C44:$AZ44,0)+1),IF(Data_Baseline!AA44=0,SMALL(Data_Baseline!$C44:$AZ44,COUNTIF(Data_Baseline!$C44:$AZ44,0)+1),Data_Baseline!AA44)))),"")</f>
        <v>7.8494667794207454E-2</v>
      </c>
      <c r="AC44" s="79">
        <f ca="1">IFERROR(IF(Data_Baseline!AB44="","",IF($C$3="On",IF(AC$3&lt;=$B$2,SMALL(Data_Baseline!$C44:$AZ44,COUNTIF(Data_Baseline!$C44:$AZ44,0)+1)/MAX(Data_Baseline!$C44:$AZ44),IF(Data_Baseline!AB44=0,SMALL(Data_Baseline!$C44:$AZ44,COUNTIF(Data_Baseline!$C44:$AZ44,0)+1)/MAX(Data_Baseline!$C44:$AZ44),Data_Baseline!AB44/MAX(Data_Baseline!$C44:$AZ44))),IF(AC$3&lt;=$B$2,SMALL(Data_Baseline!$C44:$AZ44,COUNTIF(Data_Baseline!$C44:$AZ44,0)+1),IF(Data_Baseline!AB44=0,SMALL(Data_Baseline!$C44:$AZ44,COUNTIF(Data_Baseline!$C44:$AZ44,0)+1),Data_Baseline!AB44)))),"")</f>
        <v>0.13237177866820249</v>
      </c>
      <c r="AD44" s="79">
        <f ca="1">IFERROR(IF(Data_Baseline!AC44="","",IF($C$3="On",IF(AD$3&lt;=$B$2,SMALL(Data_Baseline!$C44:$AZ44,COUNTIF(Data_Baseline!$C44:$AZ44,0)+1)/MAX(Data_Baseline!$C44:$AZ44),IF(Data_Baseline!AC44=0,SMALL(Data_Baseline!$C44:$AZ44,COUNTIF(Data_Baseline!$C44:$AZ44,0)+1)/MAX(Data_Baseline!$C44:$AZ44),Data_Baseline!AC44/MAX(Data_Baseline!$C44:$AZ44))),IF(AD$3&lt;=$B$2,SMALL(Data_Baseline!$C44:$AZ44,COUNTIF(Data_Baseline!$C44:$AZ44,0)+1),IF(Data_Baseline!AC44=0,SMALL(Data_Baseline!$C44:$AZ44,COUNTIF(Data_Baseline!$C44:$AZ44,0)+1),Data_Baseline!AC44)))),"")</f>
        <v>0.21242046526320973</v>
      </c>
      <c r="AE44" s="79">
        <f ca="1">IFERROR(IF(Data_Baseline!AD44="","",IF($C$3="On",IF(AE$3&lt;=$B$2,SMALL(Data_Baseline!$C44:$AZ44,COUNTIF(Data_Baseline!$C44:$AZ44,0)+1)/MAX(Data_Baseline!$C44:$AZ44),IF(Data_Baseline!AD44=0,SMALL(Data_Baseline!$C44:$AZ44,COUNTIF(Data_Baseline!$C44:$AZ44,0)+1)/MAX(Data_Baseline!$C44:$AZ44),Data_Baseline!AD44/MAX(Data_Baseline!$C44:$AZ44))),IF(AE$3&lt;=$B$2,SMALL(Data_Baseline!$C44:$AZ44,COUNTIF(Data_Baseline!$C44:$AZ44,0)+1),IF(Data_Baseline!AD44=0,SMALL(Data_Baseline!$C44:$AZ44,COUNTIF(Data_Baseline!$C44:$AZ44,0)+1),Data_Baseline!AD44)))),"")</f>
        <v>0.32102690241719306</v>
      </c>
      <c r="AF44" s="79">
        <f ca="1">IFERROR(IF(Data_Baseline!AE44="","",IF($C$3="On",IF(AF$3&lt;=$B$2,SMALL(Data_Baseline!$C44:$AZ44,COUNTIF(Data_Baseline!$C44:$AZ44,0)+1)/MAX(Data_Baseline!$C44:$AZ44),IF(Data_Baseline!AE44=0,SMALL(Data_Baseline!$C44:$AZ44,COUNTIF(Data_Baseline!$C44:$AZ44,0)+1)/MAX(Data_Baseline!$C44:$AZ44),Data_Baseline!AE44/MAX(Data_Baseline!$C44:$AZ44))),IF(AF$3&lt;=$B$2,SMALL(Data_Baseline!$C44:$AZ44,COUNTIF(Data_Baseline!$C44:$AZ44,0)+1),IF(Data_Baseline!AE44=0,SMALL(Data_Baseline!$C44:$AZ44,COUNTIF(Data_Baseline!$C44:$AZ44,0)+1),Data_Baseline!AE44)))),"")</f>
        <v>0.45007893605188676</v>
      </c>
      <c r="AG44" s="79">
        <f ca="1">IFERROR(IF(Data_Baseline!AF44="","",IF($C$3="On",IF(AG$3&lt;=$B$2,SMALL(Data_Baseline!$C44:$AZ44,COUNTIF(Data_Baseline!$C44:$AZ44,0)+1)/MAX(Data_Baseline!$C44:$AZ44),IF(Data_Baseline!AF44=0,SMALL(Data_Baseline!$C44:$AZ44,COUNTIF(Data_Baseline!$C44:$AZ44,0)+1)/MAX(Data_Baseline!$C44:$AZ44),Data_Baseline!AF44/MAX(Data_Baseline!$C44:$AZ44))),IF(AG$3&lt;=$B$2,SMALL(Data_Baseline!$C44:$AZ44,COUNTIF(Data_Baseline!$C44:$AZ44,0)+1),IF(Data_Baseline!AF44=0,SMALL(Data_Baseline!$C44:$AZ44,COUNTIF(Data_Baseline!$C44:$AZ44,0)+1),Data_Baseline!AF44)))),"")</f>
        <v>0.58218640040761094</v>
      </c>
      <c r="AH44" s="79">
        <f ca="1">IFERROR(IF(Data_Baseline!AG44="","",IF($C$3="On",IF(AH$3&lt;=$B$2,SMALL(Data_Baseline!$C44:$AZ44,COUNTIF(Data_Baseline!$C44:$AZ44,0)+1)/MAX(Data_Baseline!$C44:$AZ44),IF(Data_Baseline!AG44=0,SMALL(Data_Baseline!$C44:$AZ44,COUNTIF(Data_Baseline!$C44:$AZ44,0)+1)/MAX(Data_Baseline!$C44:$AZ44),Data_Baseline!AG44/MAX(Data_Baseline!$C44:$AZ44))),IF(AH$3&lt;=$B$2,SMALL(Data_Baseline!$C44:$AZ44,COUNTIF(Data_Baseline!$C44:$AZ44,0)+1),IF(Data_Baseline!AG44=0,SMALL(Data_Baseline!$C44:$AZ44,COUNTIF(Data_Baseline!$C44:$AZ44,0)+1),Data_Baseline!AG44)))),"")</f>
        <v>0.69706416003236715</v>
      </c>
      <c r="AI44" s="79">
        <f ca="1">IFERROR(IF(Data_Baseline!AH44="","",IF($C$3="On",IF(AI$3&lt;=$B$2,SMALL(Data_Baseline!$C44:$AZ44,COUNTIF(Data_Baseline!$C44:$AZ44,0)+1)/MAX(Data_Baseline!$C44:$AZ44),IF(Data_Baseline!AH44=0,SMALL(Data_Baseline!$C44:$AZ44,COUNTIF(Data_Baseline!$C44:$AZ44,0)+1)/MAX(Data_Baseline!$C44:$AZ44),Data_Baseline!AH44/MAX(Data_Baseline!$C44:$AZ44))),IF(AI$3&lt;=$B$2,SMALL(Data_Baseline!$C44:$AZ44,COUNTIF(Data_Baseline!$C44:$AZ44,0)+1),IF(Data_Baseline!AH44=0,SMALL(Data_Baseline!$C44:$AZ44,COUNTIF(Data_Baseline!$C44:$AZ44,0)+1),Data_Baseline!AH44)))),"")</f>
        <v>0.78333956933908022</v>
      </c>
      <c r="AJ44" s="79">
        <f ca="1">IFERROR(IF(Data_Baseline!AI44="","",IF($C$3="On",IF(AJ$3&lt;=$B$2,SMALL(Data_Baseline!$C44:$AZ44,COUNTIF(Data_Baseline!$C44:$AZ44,0)+1)/MAX(Data_Baseline!$C44:$AZ44),IF(Data_Baseline!AI44=0,SMALL(Data_Baseline!$C44:$AZ44,COUNTIF(Data_Baseline!$C44:$AZ44,0)+1)/MAX(Data_Baseline!$C44:$AZ44),Data_Baseline!AI44/MAX(Data_Baseline!$C44:$AZ44))),IF(AJ$3&lt;=$B$2,SMALL(Data_Baseline!$C44:$AZ44,COUNTIF(Data_Baseline!$C44:$AZ44,0)+1),IF(Data_Baseline!AI44=0,SMALL(Data_Baseline!$C44:$AZ44,COUNTIF(Data_Baseline!$C44:$AZ44,0)+1),Data_Baseline!AI44)))),"")</f>
        <v>0.84133684620951132</v>
      </c>
      <c r="AK44" s="79">
        <f ca="1">IFERROR(IF(Data_Baseline!AJ44="","",IF($C$3="On",IF(AK$3&lt;=$B$2,SMALL(Data_Baseline!$C44:$AZ44,COUNTIF(Data_Baseline!$C44:$AZ44,0)+1)/MAX(Data_Baseline!$C44:$AZ44),IF(Data_Baseline!AJ44=0,SMALL(Data_Baseline!$C44:$AZ44,COUNTIF(Data_Baseline!$C44:$AZ44,0)+1)/MAX(Data_Baseline!$C44:$AZ44),Data_Baseline!AJ44/MAX(Data_Baseline!$C44:$AZ44))),IF(AK$3&lt;=$B$2,SMALL(Data_Baseline!$C44:$AZ44,COUNTIF(Data_Baseline!$C44:$AZ44,0)+1),IF(Data_Baseline!AJ44=0,SMALL(Data_Baseline!$C44:$AZ44,COUNTIF(Data_Baseline!$C44:$AZ44,0)+1),Data_Baseline!AJ44)))),"")</f>
        <v>0.88170899488719612</v>
      </c>
      <c r="AL44" s="79">
        <f ca="1">IFERROR(IF(Data_Baseline!AK44="","",IF($C$3="On",IF(AL$3&lt;=$B$2,SMALL(Data_Baseline!$C44:$AZ44,COUNTIF(Data_Baseline!$C44:$AZ44,0)+1)/MAX(Data_Baseline!$C44:$AZ44),IF(Data_Baseline!AK44=0,SMALL(Data_Baseline!$C44:$AZ44,COUNTIF(Data_Baseline!$C44:$AZ44,0)+1)/MAX(Data_Baseline!$C44:$AZ44),Data_Baseline!AK44/MAX(Data_Baseline!$C44:$AZ44))),IF(AL$3&lt;=$B$2,SMALL(Data_Baseline!$C44:$AZ44,COUNTIF(Data_Baseline!$C44:$AZ44,0)+1),IF(Data_Baseline!AK44=0,SMALL(Data_Baseline!$C44:$AZ44,COUNTIF(Data_Baseline!$C44:$AZ44,0)+1),Data_Baseline!AK44)))),"")</f>
        <v>0.91311100396843159</v>
      </c>
      <c r="AM44" s="79">
        <f ca="1">IFERROR(IF(Data_Baseline!AL44="","",IF($C$3="On",IF(AM$3&lt;=$B$2,SMALL(Data_Baseline!$C44:$AZ44,COUNTIF(Data_Baseline!$C44:$AZ44,0)+1)/MAX(Data_Baseline!$C44:$AZ44),IF(Data_Baseline!AL44=0,SMALL(Data_Baseline!$C44:$AZ44,COUNTIF(Data_Baseline!$C44:$AZ44,0)+1)/MAX(Data_Baseline!$C44:$AZ44),Data_Baseline!AL44/MAX(Data_Baseline!$C44:$AZ44))),IF(AM$3&lt;=$B$2,SMALL(Data_Baseline!$C44:$AZ44,COUNTIF(Data_Baseline!$C44:$AZ44,0)+1),IF(Data_Baseline!AL44=0,SMALL(Data_Baseline!$C44:$AZ44,COUNTIF(Data_Baseline!$C44:$AZ44,0)+1),Data_Baseline!AL44)))),"")</f>
        <v>0.94036235991354411</v>
      </c>
      <c r="AN44" s="79">
        <f ca="1">IFERROR(IF(Data_Baseline!AM44="","",IF($C$3="On",IF(AN$3&lt;=$B$2,SMALL(Data_Baseline!$C44:$AZ44,COUNTIF(Data_Baseline!$C44:$AZ44,0)+1)/MAX(Data_Baseline!$C44:$AZ44),IF(Data_Baseline!AM44=0,SMALL(Data_Baseline!$C44:$AZ44,COUNTIF(Data_Baseline!$C44:$AZ44,0)+1)/MAX(Data_Baseline!$C44:$AZ44),Data_Baseline!AM44/MAX(Data_Baseline!$C44:$AZ44))),IF(AN$3&lt;=$B$2,SMALL(Data_Baseline!$C44:$AZ44,COUNTIF(Data_Baseline!$C44:$AZ44,0)+1),IF(Data_Baseline!AM44=0,SMALL(Data_Baseline!$C44:$AZ44,COUNTIF(Data_Baseline!$C44:$AZ44,0)+1),Data_Baseline!AM44)))),"")</f>
        <v>0.96253533694397575</v>
      </c>
      <c r="AO44" s="79">
        <f ca="1">IFERROR(IF(Data_Baseline!AN44="","",IF($C$3="On",IF(AO$3&lt;=$B$2,SMALL(Data_Baseline!$C44:$AZ44,COUNTIF(Data_Baseline!$C44:$AZ44,0)+1)/MAX(Data_Baseline!$C44:$AZ44),IF(Data_Baseline!AN44=0,SMALL(Data_Baseline!$C44:$AZ44,COUNTIF(Data_Baseline!$C44:$AZ44,0)+1)/MAX(Data_Baseline!$C44:$AZ44),Data_Baseline!AN44/MAX(Data_Baseline!$C44:$AZ44))),IF(AO$3&lt;=$B$2,SMALL(Data_Baseline!$C44:$AZ44,COUNTIF(Data_Baseline!$C44:$AZ44,0)+1),IF(Data_Baseline!AN44=0,SMALL(Data_Baseline!$C44:$AZ44,COUNTIF(Data_Baseline!$C44:$AZ44,0)+1),Data_Baseline!AN44)))),"")</f>
        <v>0.98003764372691515</v>
      </c>
      <c r="AP44" s="79">
        <f ca="1">IFERROR(IF(Data_Baseline!AO44="","",IF($C$3="On",IF(AP$3&lt;=$B$2,SMALL(Data_Baseline!$C44:$AZ44,COUNTIF(Data_Baseline!$C44:$AZ44,0)+1)/MAX(Data_Baseline!$C44:$AZ44),IF(Data_Baseline!AO44=0,SMALL(Data_Baseline!$C44:$AZ44,COUNTIF(Data_Baseline!$C44:$AZ44,0)+1)/MAX(Data_Baseline!$C44:$AZ44),Data_Baseline!AO44/MAX(Data_Baseline!$C44:$AZ44))),IF(AP$3&lt;=$B$2,SMALL(Data_Baseline!$C44:$AZ44,COUNTIF(Data_Baseline!$C44:$AZ44,0)+1),IF(Data_Baseline!AO44=0,SMALL(Data_Baseline!$C44:$AZ44,COUNTIF(Data_Baseline!$C44:$AZ44,0)+1),Data_Baseline!AO44)))),"")</f>
        <v>0.99368823756628755</v>
      </c>
      <c r="AQ44" s="79">
        <f ca="1">IFERROR(IF(Data_Baseline!AP44="","",IF($C$3="On",IF(AQ$3&lt;=$B$2,SMALL(Data_Baseline!$C44:$AZ44,COUNTIF(Data_Baseline!$C44:$AZ44,0)+1)/MAX(Data_Baseline!$C44:$AZ44),IF(Data_Baseline!AP44=0,SMALL(Data_Baseline!$C44:$AZ44,COUNTIF(Data_Baseline!$C44:$AZ44,0)+1)/MAX(Data_Baseline!$C44:$AZ44),Data_Baseline!AP44/MAX(Data_Baseline!$C44:$AZ44))),IF(AQ$3&lt;=$B$2,SMALL(Data_Baseline!$C44:$AZ44,COUNTIF(Data_Baseline!$C44:$AZ44,0)+1),IF(Data_Baseline!AP44=0,SMALL(Data_Baseline!$C44:$AZ44,COUNTIF(Data_Baseline!$C44:$AZ44,0)+1),Data_Baseline!AP44)))),"")</f>
        <v>1</v>
      </c>
      <c r="AR44" s="79" t="str">
        <f>IFERROR(IF(Data_Baseline!AQ44="","",IF($C$3="On",IF(AR$3&lt;=$B$2,SMALL(Data_Baseline!$C44:$AZ44,COUNTIF(Data_Baseline!$C44:$AZ44,0)+1)/MAX(Data_Baseline!$C44:$AZ44),IF(Data_Baseline!AQ44=0,SMALL(Data_Baseline!$C44:$AZ44,COUNTIF(Data_Baseline!$C44:$AZ44,0)+1)/MAX(Data_Baseline!$C44:$AZ44),Data_Baseline!AQ44/MAX(Data_Baseline!$C44:$AZ44))),IF(AR$3&lt;=$B$2,SMALL(Data_Baseline!$C44:$AZ44,COUNTIF(Data_Baseline!$C44:$AZ44,0)+1),IF(Data_Baseline!AQ44=0,SMALL(Data_Baseline!$C44:$AZ44,COUNTIF(Data_Baseline!$C44:$AZ44,0)+1),Data_Baseline!AQ44)))),"")</f>
        <v/>
      </c>
      <c r="AS44" s="79" t="str">
        <f>IFERROR(IF(Data_Baseline!AR44="","",IF($C$3="On",IF(AS$3&lt;=$B$2,SMALL(Data_Baseline!$C44:$AZ44,COUNTIF(Data_Baseline!$C44:$AZ44,0)+1)/MAX(Data_Baseline!$C44:$AZ44),IF(Data_Baseline!AR44=0,SMALL(Data_Baseline!$C44:$AZ44,COUNTIF(Data_Baseline!$C44:$AZ44,0)+1)/MAX(Data_Baseline!$C44:$AZ44),Data_Baseline!AR44/MAX(Data_Baseline!$C44:$AZ44))),IF(AS$3&lt;=$B$2,SMALL(Data_Baseline!$C44:$AZ44,COUNTIF(Data_Baseline!$C44:$AZ44,0)+1),IF(Data_Baseline!AR44=0,SMALL(Data_Baseline!$C44:$AZ44,COUNTIF(Data_Baseline!$C44:$AZ44,0)+1),Data_Baseline!AR44)))),"")</f>
        <v/>
      </c>
      <c r="AT44" s="79" t="str">
        <f>IFERROR(IF(Data_Baseline!AS44="","",IF($C$3="On",IF(AT$3&lt;=$B$2,SMALL(Data_Baseline!$C44:$AZ44,COUNTIF(Data_Baseline!$C44:$AZ44,0)+1)/MAX(Data_Baseline!$C44:$AZ44),IF(Data_Baseline!AS44=0,SMALL(Data_Baseline!$C44:$AZ44,COUNTIF(Data_Baseline!$C44:$AZ44,0)+1)/MAX(Data_Baseline!$C44:$AZ44),Data_Baseline!AS44/MAX(Data_Baseline!$C44:$AZ44))),IF(AT$3&lt;=$B$2,SMALL(Data_Baseline!$C44:$AZ44,COUNTIF(Data_Baseline!$C44:$AZ44,0)+1),IF(Data_Baseline!AS44=0,SMALL(Data_Baseline!$C44:$AZ44,COUNTIF(Data_Baseline!$C44:$AZ44,0)+1),Data_Baseline!AS44)))),"")</f>
        <v/>
      </c>
      <c r="AU44" s="79" t="str">
        <f>IFERROR(IF(Data_Baseline!AT44="","",IF($C$3="On",IF(AU$3&lt;=$B$2,SMALL(Data_Baseline!$C44:$AZ44,COUNTIF(Data_Baseline!$C44:$AZ44,0)+1)/MAX(Data_Baseline!$C44:$AZ44),IF(Data_Baseline!AT44=0,SMALL(Data_Baseline!$C44:$AZ44,COUNTIF(Data_Baseline!$C44:$AZ44,0)+1)/MAX(Data_Baseline!$C44:$AZ44),Data_Baseline!AT44/MAX(Data_Baseline!$C44:$AZ44))),IF(AU$3&lt;=$B$2,SMALL(Data_Baseline!$C44:$AZ44,COUNTIF(Data_Baseline!$C44:$AZ44,0)+1),IF(Data_Baseline!AT44=0,SMALL(Data_Baseline!$C44:$AZ44,COUNTIF(Data_Baseline!$C44:$AZ44,0)+1),Data_Baseline!AT44)))),"")</f>
        <v/>
      </c>
      <c r="AV44" s="79" t="str">
        <f>IFERROR(IF(Data_Baseline!AU44="","",IF($C$3="On",IF(AV$3&lt;=$B$2,SMALL(Data_Baseline!$C44:$AZ44,COUNTIF(Data_Baseline!$C44:$AZ44,0)+1)/MAX(Data_Baseline!$C44:$AZ44),IF(Data_Baseline!AU44=0,SMALL(Data_Baseline!$C44:$AZ44,COUNTIF(Data_Baseline!$C44:$AZ44,0)+1)/MAX(Data_Baseline!$C44:$AZ44),Data_Baseline!AU44/MAX(Data_Baseline!$C44:$AZ44))),IF(AV$3&lt;=$B$2,SMALL(Data_Baseline!$C44:$AZ44,COUNTIF(Data_Baseline!$C44:$AZ44,0)+1),IF(Data_Baseline!AU44=0,SMALL(Data_Baseline!$C44:$AZ44,COUNTIF(Data_Baseline!$C44:$AZ44,0)+1),Data_Baseline!AU44)))),"")</f>
        <v/>
      </c>
      <c r="AW44" s="79" t="str">
        <f>IFERROR(IF(Data_Baseline!AV44="","",IF($C$3="On",IF(AW$3&lt;=$B$2,SMALL(Data_Baseline!$C44:$AZ44,COUNTIF(Data_Baseline!$C44:$AZ44,0)+1)/MAX(Data_Baseline!$C44:$AZ44),IF(Data_Baseline!AV44=0,SMALL(Data_Baseline!$C44:$AZ44,COUNTIF(Data_Baseline!$C44:$AZ44,0)+1)/MAX(Data_Baseline!$C44:$AZ44),Data_Baseline!AV44/MAX(Data_Baseline!$C44:$AZ44))),IF(AW$3&lt;=$B$2,SMALL(Data_Baseline!$C44:$AZ44,COUNTIF(Data_Baseline!$C44:$AZ44,0)+1),IF(Data_Baseline!AV44=0,SMALL(Data_Baseline!$C44:$AZ44,COUNTIF(Data_Baseline!$C44:$AZ44,0)+1),Data_Baseline!AV44)))),"")</f>
        <v/>
      </c>
      <c r="AX44" s="79" t="str">
        <f>IFERROR(IF(Data_Baseline!AW44="","",IF($C$3="On",IF(AX$3&lt;=$B$2,SMALL(Data_Baseline!$C44:$AZ44,COUNTIF(Data_Baseline!$C44:$AZ44,0)+1)/MAX(Data_Baseline!$C44:$AZ44),IF(Data_Baseline!AW44=0,SMALL(Data_Baseline!$C44:$AZ44,COUNTIF(Data_Baseline!$C44:$AZ44,0)+1)/MAX(Data_Baseline!$C44:$AZ44),Data_Baseline!AW44/MAX(Data_Baseline!$C44:$AZ44))),IF(AX$3&lt;=$B$2,SMALL(Data_Baseline!$C44:$AZ44,COUNTIF(Data_Baseline!$C44:$AZ44,0)+1),IF(Data_Baseline!AW44=0,SMALL(Data_Baseline!$C44:$AZ44,COUNTIF(Data_Baseline!$C44:$AZ44,0)+1),Data_Baseline!AW44)))),"")</f>
        <v/>
      </c>
      <c r="AY44" s="79" t="str">
        <f>IFERROR(IF(Data_Baseline!AX44="","",IF($C$3="On",IF(AY$3&lt;=$B$2,SMALL(Data_Baseline!$C44:$AZ44,COUNTIF(Data_Baseline!$C44:$AZ44,0)+1)/MAX(Data_Baseline!$C44:$AZ44),IF(Data_Baseline!AX44=0,SMALL(Data_Baseline!$C44:$AZ44,COUNTIF(Data_Baseline!$C44:$AZ44,0)+1)/MAX(Data_Baseline!$C44:$AZ44),Data_Baseline!AX44/MAX(Data_Baseline!$C44:$AZ44))),IF(AY$3&lt;=$B$2,SMALL(Data_Baseline!$C44:$AZ44,COUNTIF(Data_Baseline!$C44:$AZ44,0)+1),IF(Data_Baseline!AX44=0,SMALL(Data_Baseline!$C44:$AZ44,COUNTIF(Data_Baseline!$C44:$AZ44,0)+1),Data_Baseline!AX44)))),"")</f>
        <v/>
      </c>
      <c r="AZ44" s="79" t="str">
        <f>IFERROR(IF(Data_Baseline!AY44="","",IF($C$3="On",IF(AZ$3&lt;=$B$2,SMALL(Data_Baseline!$C44:$AZ44,COUNTIF(Data_Baseline!$C44:$AZ44,0)+1)/MAX(Data_Baseline!$C44:$AZ44),IF(Data_Baseline!AY44=0,SMALL(Data_Baseline!$C44:$AZ44,COUNTIF(Data_Baseline!$C44:$AZ44,0)+1)/MAX(Data_Baseline!$C44:$AZ44),Data_Baseline!AY44/MAX(Data_Baseline!$C44:$AZ44))),IF(AZ$3&lt;=$B$2,SMALL(Data_Baseline!$C44:$AZ44,COUNTIF(Data_Baseline!$C44:$AZ44,0)+1),IF(Data_Baseline!AY44=0,SMALL(Data_Baseline!$C44:$AZ44,COUNTIF(Data_Baseline!$C44:$AZ44,0)+1),Data_Baseline!AY44)))),"")</f>
        <v/>
      </c>
      <c r="BA44" s="79" t="str">
        <f>IFERROR(IF(Data_Baseline!AZ44="","",IF($C$3="On",IF(BA$3&lt;=$B$2,SMALL(Data_Baseline!$C44:$AZ44,COUNTIF(Data_Baseline!$C44:$AZ44,0)+1)/MAX(Data_Baseline!$C44:$AZ44),IF(Data_Baseline!AZ44=0,SMALL(Data_Baseline!$C44:$AZ44,COUNTIF(Data_Baseline!$C44:$AZ44,0)+1)/MAX(Data_Baseline!$C44:$AZ44),Data_Baseline!AZ44/MAX(Data_Baseline!$C44:$AZ44))),IF(BA$3&lt;=$B$2,SMALL(Data_Baseline!$C44:$AZ44,COUNTIF(Data_Baseline!$C44:$AZ44,0)+1),IF(Data_Baseline!AZ44=0,SMALL(Data_Baseline!$C44:$AZ44,COUNTIF(Data_Baseline!$C44:$AZ44,0)+1),Data_Baseline!AZ44)))),"")</f>
        <v/>
      </c>
      <c r="BB44" s="79">
        <f ca="1">IF(Data_Initial!BA44="",1,0)</f>
        <v>1</v>
      </c>
      <c r="BC44" s="2" t="str">
        <f t="shared" ca="1" si="0"/>
        <v>3N_SodA</v>
      </c>
      <c r="BD44" s="79" t="str">
        <f t="shared" ca="1" si="3"/>
        <v>3N</v>
      </c>
      <c r="BE44" s="79" t="str">
        <f ca="1">Data_Initial!BC44</f>
        <v>SodA</v>
      </c>
      <c r="BF44" s="79" t="str">
        <f ca="1">Data_Initial!BB44</f>
        <v>2_3</v>
      </c>
      <c r="BG44" s="79">
        <f ca="1">IFERROR((INDIRECT("Plate"&amp;Data!A44&amp;"_C!"&amp;CHAR(RIGHT(Data!B44,LEN(Data!B44)-1)+65)&amp;CODE(LEFT(Data!B44,1))-58)),"")</f>
        <v>0</v>
      </c>
      <c r="BH44" s="79" t="str">
        <f ca="1">Data_Initial!BA44</f>
        <v/>
      </c>
      <c r="BI44" s="79">
        <f t="shared" ca="1" si="2"/>
        <v>2.7935556862978444E-4</v>
      </c>
      <c r="BJ44" s="79" t="str">
        <f ca="1">IF(BH44="N",1+MAX($BJ$3:BJ43),"")</f>
        <v/>
      </c>
      <c r="BK44" s="79"/>
      <c r="BL44" s="79"/>
      <c r="BM44" s="79"/>
      <c r="BN44" s="79"/>
      <c r="BO44" s="79"/>
      <c r="BP44" s="79"/>
      <c r="BQ44" s="79"/>
      <c r="BR44" s="79"/>
      <c r="BS44" s="79"/>
      <c r="BT44" s="79"/>
      <c r="BU44" s="79"/>
      <c r="BV44" s="79"/>
      <c r="BW44" s="79"/>
      <c r="BX44" s="79"/>
      <c r="BY44" s="79"/>
      <c r="BZ44" s="79"/>
    </row>
    <row r="45" spans="1:78" x14ac:dyDescent="0.25">
      <c r="A45" s="79">
        <f ca="1">IF(BH45="N","N"&amp;BJ45,IF(BB45=0,"",MAX($A$3:A44)+1))</f>
        <v>42</v>
      </c>
      <c r="B45" s="79" t="str">
        <f ca="1">Data_Initial!A45&amp;C45</f>
        <v>1B6</v>
      </c>
      <c r="C45" s="79" t="str">
        <f ca="1">Data_Initial!B45</f>
        <v>B6</v>
      </c>
      <c r="D45" s="79">
        <f ca="1">IFERROR(IF(Data_Baseline!C45="","",IF($C$3="On",IF(D$3&lt;=$B$2,SMALL(Data_Baseline!$C45:$AZ45,COUNTIF(Data_Baseline!$C45:$AZ45,0)+1)/MAX(Data_Baseline!$C45:$AZ45),IF(Data_Baseline!C45=0,SMALL(Data_Baseline!$C45:$AZ45,COUNTIF(Data_Baseline!$C45:$AZ45,0)+1)/MAX(Data_Baseline!$C45:$AZ45),Data_Baseline!C45/MAX(Data_Baseline!$C45:$AZ45))),IF(D$3&lt;=$B$2,SMALL(Data_Baseline!$C45:$AZ45,COUNTIF(Data_Baseline!$C45:$AZ45,0)+1),IF(Data_Baseline!C45=0,SMALL(Data_Baseline!$C45:$AZ45,COUNTIF(Data_Baseline!$C45:$AZ45,0)+1),Data_Baseline!C45)))),"")</f>
        <v>1.5020751964170601E-4</v>
      </c>
      <c r="E45" s="79">
        <f ca="1">IFERROR(IF(Data_Baseline!D45="","",IF($C$3="On",IF(E$3&lt;=$B$2,SMALL(Data_Baseline!$C45:$AZ45,COUNTIF(Data_Baseline!$C45:$AZ45,0)+1)/MAX(Data_Baseline!$C45:$AZ45),IF(Data_Baseline!D45=0,SMALL(Data_Baseline!$C45:$AZ45,COUNTIF(Data_Baseline!$C45:$AZ45,0)+1)/MAX(Data_Baseline!$C45:$AZ45),Data_Baseline!D45/MAX(Data_Baseline!$C45:$AZ45))),IF(E$3&lt;=$B$2,SMALL(Data_Baseline!$C45:$AZ45,COUNTIF(Data_Baseline!$C45:$AZ45,0)+1),IF(Data_Baseline!D45=0,SMALL(Data_Baseline!$C45:$AZ45,COUNTIF(Data_Baseline!$C45:$AZ45,0)+1),Data_Baseline!D45)))),"")</f>
        <v>1.5020751964170601E-4</v>
      </c>
      <c r="F45" s="79">
        <f ca="1">IFERROR(IF(Data_Baseline!E45="","",IF($C$3="On",IF(F$3&lt;=$B$2,SMALL(Data_Baseline!$C45:$AZ45,COUNTIF(Data_Baseline!$C45:$AZ45,0)+1)/MAX(Data_Baseline!$C45:$AZ45),IF(Data_Baseline!E45=0,SMALL(Data_Baseline!$C45:$AZ45,COUNTIF(Data_Baseline!$C45:$AZ45,0)+1)/MAX(Data_Baseline!$C45:$AZ45),Data_Baseline!E45/MAX(Data_Baseline!$C45:$AZ45))),IF(F$3&lt;=$B$2,SMALL(Data_Baseline!$C45:$AZ45,COUNTIF(Data_Baseline!$C45:$AZ45,0)+1),IF(Data_Baseline!E45=0,SMALL(Data_Baseline!$C45:$AZ45,COUNTIF(Data_Baseline!$C45:$AZ45,0)+1),Data_Baseline!E45)))),"")</f>
        <v>1.5020751964170601E-4</v>
      </c>
      <c r="G45" s="79">
        <f ca="1">IFERROR(IF(Data_Baseline!F45="","",IF($C$3="On",IF(G$3&lt;=$B$2,SMALL(Data_Baseline!$C45:$AZ45,COUNTIF(Data_Baseline!$C45:$AZ45,0)+1)/MAX(Data_Baseline!$C45:$AZ45),IF(Data_Baseline!F45=0,SMALL(Data_Baseline!$C45:$AZ45,COUNTIF(Data_Baseline!$C45:$AZ45,0)+1)/MAX(Data_Baseline!$C45:$AZ45),Data_Baseline!F45/MAX(Data_Baseline!$C45:$AZ45))),IF(G$3&lt;=$B$2,SMALL(Data_Baseline!$C45:$AZ45,COUNTIF(Data_Baseline!$C45:$AZ45,0)+1),IF(Data_Baseline!F45=0,SMALL(Data_Baseline!$C45:$AZ45,COUNTIF(Data_Baseline!$C45:$AZ45,0)+1),Data_Baseline!F45)))),"")</f>
        <v>1.5020751964170601E-4</v>
      </c>
      <c r="H45" s="79">
        <f ca="1">IFERROR(IF(Data_Baseline!G45="","",IF($C$3="On",IF(H$3&lt;=$B$2,SMALL(Data_Baseline!$C45:$AZ45,COUNTIF(Data_Baseline!$C45:$AZ45,0)+1)/MAX(Data_Baseline!$C45:$AZ45),IF(Data_Baseline!G45=0,SMALL(Data_Baseline!$C45:$AZ45,COUNTIF(Data_Baseline!$C45:$AZ45,0)+1)/MAX(Data_Baseline!$C45:$AZ45),Data_Baseline!G45/MAX(Data_Baseline!$C45:$AZ45))),IF(H$3&lt;=$B$2,SMALL(Data_Baseline!$C45:$AZ45,COUNTIF(Data_Baseline!$C45:$AZ45,0)+1),IF(Data_Baseline!G45=0,SMALL(Data_Baseline!$C45:$AZ45,COUNTIF(Data_Baseline!$C45:$AZ45,0)+1),Data_Baseline!G45)))),"")</f>
        <v>1.5020751964170601E-4</v>
      </c>
      <c r="I45" s="79">
        <f ca="1">IFERROR(IF(Data_Baseline!H45="","",IF($C$3="On",IF(I$3&lt;=$B$2,SMALL(Data_Baseline!$C45:$AZ45,COUNTIF(Data_Baseline!$C45:$AZ45,0)+1)/MAX(Data_Baseline!$C45:$AZ45),IF(Data_Baseline!H45=0,SMALL(Data_Baseline!$C45:$AZ45,COUNTIF(Data_Baseline!$C45:$AZ45,0)+1)/MAX(Data_Baseline!$C45:$AZ45),Data_Baseline!H45/MAX(Data_Baseline!$C45:$AZ45))),IF(I$3&lt;=$B$2,SMALL(Data_Baseline!$C45:$AZ45,COUNTIF(Data_Baseline!$C45:$AZ45,0)+1),IF(Data_Baseline!H45=0,SMALL(Data_Baseline!$C45:$AZ45,COUNTIF(Data_Baseline!$C45:$AZ45,0)+1),Data_Baseline!H45)))),"")</f>
        <v>1.5020751964170601E-4</v>
      </c>
      <c r="J45" s="79">
        <f ca="1">IFERROR(IF(Data_Baseline!I45="","",IF($C$3="On",IF(J$3&lt;=$B$2,SMALL(Data_Baseline!$C45:$AZ45,COUNTIF(Data_Baseline!$C45:$AZ45,0)+1)/MAX(Data_Baseline!$C45:$AZ45),IF(Data_Baseline!I45=0,SMALL(Data_Baseline!$C45:$AZ45,COUNTIF(Data_Baseline!$C45:$AZ45,0)+1)/MAX(Data_Baseline!$C45:$AZ45),Data_Baseline!I45/MAX(Data_Baseline!$C45:$AZ45))),IF(J$3&lt;=$B$2,SMALL(Data_Baseline!$C45:$AZ45,COUNTIF(Data_Baseline!$C45:$AZ45,0)+1),IF(Data_Baseline!I45=0,SMALL(Data_Baseline!$C45:$AZ45,COUNTIF(Data_Baseline!$C45:$AZ45,0)+1),Data_Baseline!I45)))),"")</f>
        <v>1.5020751964170601E-4</v>
      </c>
      <c r="K45" s="79">
        <f ca="1">IFERROR(IF(Data_Baseline!J45="","",IF($C$3="On",IF(K$3&lt;=$B$2,SMALL(Data_Baseline!$C45:$AZ45,COUNTIF(Data_Baseline!$C45:$AZ45,0)+1)/MAX(Data_Baseline!$C45:$AZ45),IF(Data_Baseline!J45=0,SMALL(Data_Baseline!$C45:$AZ45,COUNTIF(Data_Baseline!$C45:$AZ45,0)+1)/MAX(Data_Baseline!$C45:$AZ45),Data_Baseline!J45/MAX(Data_Baseline!$C45:$AZ45))),IF(K$3&lt;=$B$2,SMALL(Data_Baseline!$C45:$AZ45,COUNTIF(Data_Baseline!$C45:$AZ45,0)+1),IF(Data_Baseline!J45=0,SMALL(Data_Baseline!$C45:$AZ45,COUNTIF(Data_Baseline!$C45:$AZ45,0)+1),Data_Baseline!J45)))),"")</f>
        <v>1.5020751964170601E-4</v>
      </c>
      <c r="L45" s="79">
        <f ca="1">IFERROR(IF(Data_Baseline!K45="","",IF($C$3="On",IF(L$3&lt;=$B$2,SMALL(Data_Baseline!$C45:$AZ45,COUNTIF(Data_Baseline!$C45:$AZ45,0)+1)/MAX(Data_Baseline!$C45:$AZ45),IF(Data_Baseline!K45=0,SMALL(Data_Baseline!$C45:$AZ45,COUNTIF(Data_Baseline!$C45:$AZ45,0)+1)/MAX(Data_Baseline!$C45:$AZ45),Data_Baseline!K45/MAX(Data_Baseline!$C45:$AZ45))),IF(L$3&lt;=$B$2,SMALL(Data_Baseline!$C45:$AZ45,COUNTIF(Data_Baseline!$C45:$AZ45,0)+1),IF(Data_Baseline!K45=0,SMALL(Data_Baseline!$C45:$AZ45,COUNTIF(Data_Baseline!$C45:$AZ45,0)+1),Data_Baseline!K45)))),"")</f>
        <v>1.5020751964170601E-4</v>
      </c>
      <c r="M45" s="79">
        <f ca="1">IFERROR(IF(Data_Baseline!L45="","",IF($C$3="On",IF(M$3&lt;=$B$2,SMALL(Data_Baseline!$C45:$AZ45,COUNTIF(Data_Baseline!$C45:$AZ45,0)+1)/MAX(Data_Baseline!$C45:$AZ45),IF(Data_Baseline!L45=0,SMALL(Data_Baseline!$C45:$AZ45,COUNTIF(Data_Baseline!$C45:$AZ45,0)+1)/MAX(Data_Baseline!$C45:$AZ45),Data_Baseline!L45/MAX(Data_Baseline!$C45:$AZ45))),IF(M$3&lt;=$B$2,SMALL(Data_Baseline!$C45:$AZ45,COUNTIF(Data_Baseline!$C45:$AZ45,0)+1),IF(Data_Baseline!L45=0,SMALL(Data_Baseline!$C45:$AZ45,COUNTIF(Data_Baseline!$C45:$AZ45,0)+1),Data_Baseline!L45)))),"")</f>
        <v>1.5020751964170601E-4</v>
      </c>
      <c r="N45" s="79">
        <f ca="1">IFERROR(IF(Data_Baseline!M45="","",IF($C$3="On",IF(N$3&lt;=$B$2,SMALL(Data_Baseline!$C45:$AZ45,COUNTIF(Data_Baseline!$C45:$AZ45,0)+1)/MAX(Data_Baseline!$C45:$AZ45),IF(Data_Baseline!M45=0,SMALL(Data_Baseline!$C45:$AZ45,COUNTIF(Data_Baseline!$C45:$AZ45,0)+1)/MAX(Data_Baseline!$C45:$AZ45),Data_Baseline!M45/MAX(Data_Baseline!$C45:$AZ45))),IF(N$3&lt;=$B$2,SMALL(Data_Baseline!$C45:$AZ45,COUNTIF(Data_Baseline!$C45:$AZ45,0)+1),IF(Data_Baseline!M45=0,SMALL(Data_Baseline!$C45:$AZ45,COUNTIF(Data_Baseline!$C45:$AZ45,0)+1),Data_Baseline!M45)))),"")</f>
        <v>1.5020751964170601E-4</v>
      </c>
      <c r="O45" s="79">
        <f ca="1">IFERROR(IF(Data_Baseline!N45="","",IF($C$3="On",IF(O$3&lt;=$B$2,SMALL(Data_Baseline!$C45:$AZ45,COUNTIF(Data_Baseline!$C45:$AZ45,0)+1)/MAX(Data_Baseline!$C45:$AZ45),IF(Data_Baseline!N45=0,SMALL(Data_Baseline!$C45:$AZ45,COUNTIF(Data_Baseline!$C45:$AZ45,0)+1)/MAX(Data_Baseline!$C45:$AZ45),Data_Baseline!N45/MAX(Data_Baseline!$C45:$AZ45))),IF(O$3&lt;=$B$2,SMALL(Data_Baseline!$C45:$AZ45,COUNTIF(Data_Baseline!$C45:$AZ45,0)+1),IF(Data_Baseline!N45=0,SMALL(Data_Baseline!$C45:$AZ45,COUNTIF(Data_Baseline!$C45:$AZ45,0)+1),Data_Baseline!N45)))),"")</f>
        <v>1.5020751964170601E-4</v>
      </c>
      <c r="P45" s="79">
        <f ca="1">IFERROR(IF(Data_Baseline!O45="","",IF($C$3="On",IF(P$3&lt;=$B$2,SMALL(Data_Baseline!$C45:$AZ45,COUNTIF(Data_Baseline!$C45:$AZ45,0)+1)/MAX(Data_Baseline!$C45:$AZ45),IF(Data_Baseline!O45=0,SMALL(Data_Baseline!$C45:$AZ45,COUNTIF(Data_Baseline!$C45:$AZ45,0)+1)/MAX(Data_Baseline!$C45:$AZ45),Data_Baseline!O45/MAX(Data_Baseline!$C45:$AZ45))),IF(P$3&lt;=$B$2,SMALL(Data_Baseline!$C45:$AZ45,COUNTIF(Data_Baseline!$C45:$AZ45,0)+1),IF(Data_Baseline!O45=0,SMALL(Data_Baseline!$C45:$AZ45,COUNTIF(Data_Baseline!$C45:$AZ45,0)+1),Data_Baseline!O45)))),"")</f>
        <v>1.5020751964170601E-4</v>
      </c>
      <c r="Q45" s="79">
        <f ca="1">IFERROR(IF(Data_Baseline!P45="","",IF($C$3="On",IF(Q$3&lt;=$B$2,SMALL(Data_Baseline!$C45:$AZ45,COUNTIF(Data_Baseline!$C45:$AZ45,0)+1)/MAX(Data_Baseline!$C45:$AZ45),IF(Data_Baseline!P45=0,SMALL(Data_Baseline!$C45:$AZ45,COUNTIF(Data_Baseline!$C45:$AZ45,0)+1)/MAX(Data_Baseline!$C45:$AZ45),Data_Baseline!P45/MAX(Data_Baseline!$C45:$AZ45))),IF(Q$3&lt;=$B$2,SMALL(Data_Baseline!$C45:$AZ45,COUNTIF(Data_Baseline!$C45:$AZ45,0)+1),IF(Data_Baseline!P45=0,SMALL(Data_Baseline!$C45:$AZ45,COUNTIF(Data_Baseline!$C45:$AZ45,0)+1),Data_Baseline!P45)))),"")</f>
        <v>1.5020751964170601E-4</v>
      </c>
      <c r="R45" s="79">
        <f ca="1">IFERROR(IF(Data_Baseline!Q45="","",IF($C$3="On",IF(R$3&lt;=$B$2,SMALL(Data_Baseline!$C45:$AZ45,COUNTIF(Data_Baseline!$C45:$AZ45,0)+1)/MAX(Data_Baseline!$C45:$AZ45),IF(Data_Baseline!Q45=0,SMALL(Data_Baseline!$C45:$AZ45,COUNTIF(Data_Baseline!$C45:$AZ45,0)+1)/MAX(Data_Baseline!$C45:$AZ45),Data_Baseline!Q45/MAX(Data_Baseline!$C45:$AZ45))),IF(R$3&lt;=$B$2,SMALL(Data_Baseline!$C45:$AZ45,COUNTIF(Data_Baseline!$C45:$AZ45,0)+1),IF(Data_Baseline!Q45=0,SMALL(Data_Baseline!$C45:$AZ45,COUNTIF(Data_Baseline!$C45:$AZ45,0)+1),Data_Baseline!Q45)))),"")</f>
        <v>1.5020751964170601E-4</v>
      </c>
      <c r="S45" s="79">
        <f ca="1">IFERROR(IF(Data_Baseline!R45="","",IF($C$3="On",IF(S$3&lt;=$B$2,SMALL(Data_Baseline!$C45:$AZ45,COUNTIF(Data_Baseline!$C45:$AZ45,0)+1)/MAX(Data_Baseline!$C45:$AZ45),IF(Data_Baseline!R45=0,SMALL(Data_Baseline!$C45:$AZ45,COUNTIF(Data_Baseline!$C45:$AZ45,0)+1)/MAX(Data_Baseline!$C45:$AZ45),Data_Baseline!R45/MAX(Data_Baseline!$C45:$AZ45))),IF(S$3&lt;=$B$2,SMALL(Data_Baseline!$C45:$AZ45,COUNTIF(Data_Baseline!$C45:$AZ45,0)+1),IF(Data_Baseline!R45=0,SMALL(Data_Baseline!$C45:$AZ45,COUNTIF(Data_Baseline!$C45:$AZ45,0)+1),Data_Baseline!R45)))),"")</f>
        <v>1.5020751964170601E-4</v>
      </c>
      <c r="T45" s="79">
        <f ca="1">IFERROR(IF(Data_Baseline!S45="","",IF($C$3="On",IF(T$3&lt;=$B$2,SMALL(Data_Baseline!$C45:$AZ45,COUNTIF(Data_Baseline!$C45:$AZ45,0)+1)/MAX(Data_Baseline!$C45:$AZ45),IF(Data_Baseline!S45=0,SMALL(Data_Baseline!$C45:$AZ45,COUNTIF(Data_Baseline!$C45:$AZ45,0)+1)/MAX(Data_Baseline!$C45:$AZ45),Data_Baseline!S45/MAX(Data_Baseline!$C45:$AZ45))),IF(T$3&lt;=$B$2,SMALL(Data_Baseline!$C45:$AZ45,COUNTIF(Data_Baseline!$C45:$AZ45,0)+1),IF(Data_Baseline!S45=0,SMALL(Data_Baseline!$C45:$AZ45,COUNTIF(Data_Baseline!$C45:$AZ45,0)+1),Data_Baseline!S45)))),"")</f>
        <v>1.5020751964170601E-4</v>
      </c>
      <c r="U45" s="79">
        <f ca="1">IFERROR(IF(Data_Baseline!T45="","",IF($C$3="On",IF(U$3&lt;=$B$2,SMALL(Data_Baseline!$C45:$AZ45,COUNTIF(Data_Baseline!$C45:$AZ45,0)+1)/MAX(Data_Baseline!$C45:$AZ45),IF(Data_Baseline!T45=0,SMALL(Data_Baseline!$C45:$AZ45,COUNTIF(Data_Baseline!$C45:$AZ45,0)+1)/MAX(Data_Baseline!$C45:$AZ45),Data_Baseline!T45/MAX(Data_Baseline!$C45:$AZ45))),IF(U$3&lt;=$B$2,SMALL(Data_Baseline!$C45:$AZ45,COUNTIF(Data_Baseline!$C45:$AZ45,0)+1),IF(Data_Baseline!T45=0,SMALL(Data_Baseline!$C45:$AZ45,COUNTIF(Data_Baseline!$C45:$AZ45,0)+1),Data_Baseline!T45)))),"")</f>
        <v>1.5020751964170601E-4</v>
      </c>
      <c r="V45" s="79">
        <f ca="1">IFERROR(IF(Data_Baseline!U45="","",IF($C$3="On",IF(V$3&lt;=$B$2,SMALL(Data_Baseline!$C45:$AZ45,COUNTIF(Data_Baseline!$C45:$AZ45,0)+1)/MAX(Data_Baseline!$C45:$AZ45),IF(Data_Baseline!U45=0,SMALL(Data_Baseline!$C45:$AZ45,COUNTIF(Data_Baseline!$C45:$AZ45,0)+1)/MAX(Data_Baseline!$C45:$AZ45),Data_Baseline!U45/MAX(Data_Baseline!$C45:$AZ45))),IF(V$3&lt;=$B$2,SMALL(Data_Baseline!$C45:$AZ45,COUNTIF(Data_Baseline!$C45:$AZ45,0)+1),IF(Data_Baseline!U45=0,SMALL(Data_Baseline!$C45:$AZ45,COUNTIF(Data_Baseline!$C45:$AZ45,0)+1),Data_Baseline!U45)))),"")</f>
        <v>1.5020751964170601E-4</v>
      </c>
      <c r="W45" s="79">
        <f ca="1">IFERROR(IF(Data_Baseline!V45="","",IF($C$3="On",IF(W$3&lt;=$B$2,SMALL(Data_Baseline!$C45:$AZ45,COUNTIF(Data_Baseline!$C45:$AZ45,0)+1)/MAX(Data_Baseline!$C45:$AZ45),IF(Data_Baseline!V45=0,SMALL(Data_Baseline!$C45:$AZ45,COUNTIF(Data_Baseline!$C45:$AZ45,0)+1)/MAX(Data_Baseline!$C45:$AZ45),Data_Baseline!V45/MAX(Data_Baseline!$C45:$AZ45))),IF(W$3&lt;=$B$2,SMALL(Data_Baseline!$C45:$AZ45,COUNTIF(Data_Baseline!$C45:$AZ45,0)+1),IF(Data_Baseline!V45=0,SMALL(Data_Baseline!$C45:$AZ45,COUNTIF(Data_Baseline!$C45:$AZ45,0)+1),Data_Baseline!V45)))),"")</f>
        <v>1.5020751964170601E-4</v>
      </c>
      <c r="X45" s="79">
        <f ca="1">IFERROR(IF(Data_Baseline!W45="","",IF($C$3="On",IF(X$3&lt;=$B$2,SMALL(Data_Baseline!$C45:$AZ45,COUNTIF(Data_Baseline!$C45:$AZ45,0)+1)/MAX(Data_Baseline!$C45:$AZ45),IF(Data_Baseline!W45=0,SMALL(Data_Baseline!$C45:$AZ45,COUNTIF(Data_Baseline!$C45:$AZ45,0)+1)/MAX(Data_Baseline!$C45:$AZ45),Data_Baseline!W45/MAX(Data_Baseline!$C45:$AZ45))),IF(X$3&lt;=$B$2,SMALL(Data_Baseline!$C45:$AZ45,COUNTIF(Data_Baseline!$C45:$AZ45,0)+1),IF(Data_Baseline!W45=0,SMALL(Data_Baseline!$C45:$AZ45,COUNTIF(Data_Baseline!$C45:$AZ45,0)+1),Data_Baseline!W45)))),"")</f>
        <v>3.9530383534660514E-3</v>
      </c>
      <c r="Y45" s="79">
        <f ca="1">IFERROR(IF(Data_Baseline!X45="","",IF($C$3="On",IF(Y$3&lt;=$B$2,SMALL(Data_Baseline!$C45:$AZ45,COUNTIF(Data_Baseline!$C45:$AZ45,0)+1)/MAX(Data_Baseline!$C45:$AZ45),IF(Data_Baseline!X45=0,SMALL(Data_Baseline!$C45:$AZ45,COUNTIF(Data_Baseline!$C45:$AZ45,0)+1)/MAX(Data_Baseline!$C45:$AZ45),Data_Baseline!X45/MAX(Data_Baseline!$C45:$AZ45))),IF(Y$3&lt;=$B$2,SMALL(Data_Baseline!$C45:$AZ45,COUNTIF(Data_Baseline!$C45:$AZ45,0)+1),IF(Data_Baseline!X45=0,SMALL(Data_Baseline!$C45:$AZ45,COUNTIF(Data_Baseline!$C45:$AZ45,0)+1),Data_Baseline!X45)))),"")</f>
        <v>1.0759075699902639E-2</v>
      </c>
      <c r="Z45" s="79">
        <f ca="1">IFERROR(IF(Data_Baseline!Y45="","",IF($C$3="On",IF(Z$3&lt;=$B$2,SMALL(Data_Baseline!$C45:$AZ45,COUNTIF(Data_Baseline!$C45:$AZ45,0)+1)/MAX(Data_Baseline!$C45:$AZ45),IF(Data_Baseline!Y45=0,SMALL(Data_Baseline!$C45:$AZ45,COUNTIF(Data_Baseline!$C45:$AZ45,0)+1)/MAX(Data_Baseline!$C45:$AZ45),Data_Baseline!Y45/MAX(Data_Baseline!$C45:$AZ45))),IF(Z$3&lt;=$B$2,SMALL(Data_Baseline!$C45:$AZ45,COUNTIF(Data_Baseline!$C45:$AZ45,0)+1),IF(Data_Baseline!Y45=0,SMALL(Data_Baseline!$C45:$AZ45,COUNTIF(Data_Baseline!$C45:$AZ45,0)+1),Data_Baseline!Y45)))),"")</f>
        <v>2.2366312417852172E-2</v>
      </c>
      <c r="AA45" s="79">
        <f ca="1">IFERROR(IF(Data_Baseline!Z45="","",IF($C$3="On",IF(AA$3&lt;=$B$2,SMALL(Data_Baseline!$C45:$AZ45,COUNTIF(Data_Baseline!$C45:$AZ45,0)+1)/MAX(Data_Baseline!$C45:$AZ45),IF(Data_Baseline!Z45=0,SMALL(Data_Baseline!$C45:$AZ45,COUNTIF(Data_Baseline!$C45:$AZ45,0)+1)/MAX(Data_Baseline!$C45:$AZ45),Data_Baseline!Z45/MAX(Data_Baseline!$C45:$AZ45))),IF(AA$3&lt;=$B$2,SMALL(Data_Baseline!$C45:$AZ45,COUNTIF(Data_Baseline!$C45:$AZ45,0)+1),IF(Data_Baseline!Z45=0,SMALL(Data_Baseline!$C45:$AZ45,COUNTIF(Data_Baseline!$C45:$AZ45,0)+1),Data_Baseline!Z45)))),"")</f>
        <v>4.2367027863502688E-2</v>
      </c>
      <c r="AB45" s="79">
        <f ca="1">IFERROR(IF(Data_Baseline!AA45="","",IF($C$3="On",IF(AB$3&lt;=$B$2,SMALL(Data_Baseline!$C45:$AZ45,COUNTIF(Data_Baseline!$C45:$AZ45,0)+1)/MAX(Data_Baseline!$C45:$AZ45),IF(Data_Baseline!AA45=0,SMALL(Data_Baseline!$C45:$AZ45,COUNTIF(Data_Baseline!$C45:$AZ45,0)+1)/MAX(Data_Baseline!$C45:$AZ45),Data_Baseline!AA45/MAX(Data_Baseline!$C45:$AZ45))),IF(AB$3&lt;=$B$2,SMALL(Data_Baseline!$C45:$AZ45,COUNTIF(Data_Baseline!$C45:$AZ45,0)+1),IF(Data_Baseline!AA45=0,SMALL(Data_Baseline!$C45:$AZ45,COUNTIF(Data_Baseline!$C45:$AZ45,0)+1),Data_Baseline!AA45)))),"")</f>
        <v>7.4561884056696573E-2</v>
      </c>
      <c r="AC45" s="79">
        <f ca="1">IFERROR(IF(Data_Baseline!AB45="","",IF($C$3="On",IF(AC$3&lt;=$B$2,SMALL(Data_Baseline!$C45:$AZ45,COUNTIF(Data_Baseline!$C45:$AZ45,0)+1)/MAX(Data_Baseline!$C45:$AZ45),IF(Data_Baseline!AB45=0,SMALL(Data_Baseline!$C45:$AZ45,COUNTIF(Data_Baseline!$C45:$AZ45,0)+1)/MAX(Data_Baseline!$C45:$AZ45),Data_Baseline!AB45/MAX(Data_Baseline!$C45:$AZ45))),IF(AC$3&lt;=$B$2,SMALL(Data_Baseline!$C45:$AZ45,COUNTIF(Data_Baseline!$C45:$AZ45,0)+1),IF(Data_Baseline!AB45=0,SMALL(Data_Baseline!$C45:$AZ45,COUNTIF(Data_Baseline!$C45:$AZ45,0)+1),Data_Baseline!AB45)))),"")</f>
        <v>0.12584280539909537</v>
      </c>
      <c r="AD45" s="79">
        <f ca="1">IFERROR(IF(Data_Baseline!AC45="","",IF($C$3="On",IF(AD$3&lt;=$B$2,SMALL(Data_Baseline!$C45:$AZ45,COUNTIF(Data_Baseline!$C45:$AZ45,0)+1)/MAX(Data_Baseline!$C45:$AZ45),IF(Data_Baseline!AC45=0,SMALL(Data_Baseline!$C45:$AZ45,COUNTIF(Data_Baseline!$C45:$AZ45,0)+1)/MAX(Data_Baseline!$C45:$AZ45),Data_Baseline!AC45/MAX(Data_Baseline!$C45:$AZ45))),IF(AD$3&lt;=$B$2,SMALL(Data_Baseline!$C45:$AZ45,COUNTIF(Data_Baseline!$C45:$AZ45,0)+1),IF(Data_Baseline!AC45=0,SMALL(Data_Baseline!$C45:$AZ45,COUNTIF(Data_Baseline!$C45:$AZ45,0)+1),Data_Baseline!AC45)))),"")</f>
        <v>0.20246824939786237</v>
      </c>
      <c r="AE45" s="79">
        <f ca="1">IFERROR(IF(Data_Baseline!AD45="","",IF($C$3="On",IF(AE$3&lt;=$B$2,SMALL(Data_Baseline!$C45:$AZ45,COUNTIF(Data_Baseline!$C45:$AZ45,0)+1)/MAX(Data_Baseline!$C45:$AZ45),IF(Data_Baseline!AD45=0,SMALL(Data_Baseline!$C45:$AZ45,COUNTIF(Data_Baseline!$C45:$AZ45,0)+1)/MAX(Data_Baseline!$C45:$AZ45),Data_Baseline!AD45/MAX(Data_Baseline!$C45:$AZ45))),IF(AE$3&lt;=$B$2,SMALL(Data_Baseline!$C45:$AZ45,COUNTIF(Data_Baseline!$C45:$AZ45,0)+1),IF(Data_Baseline!AD45=0,SMALL(Data_Baseline!$C45:$AZ45,COUNTIF(Data_Baseline!$C45:$AZ45,0)+1),Data_Baseline!AD45)))),"")</f>
        <v>0.30842124662316334</v>
      </c>
      <c r="AF45" s="79">
        <f ca="1">IFERROR(IF(Data_Baseline!AE45="","",IF($C$3="On",IF(AF$3&lt;=$B$2,SMALL(Data_Baseline!$C45:$AZ45,COUNTIF(Data_Baseline!$C45:$AZ45,0)+1)/MAX(Data_Baseline!$C45:$AZ45),IF(Data_Baseline!AE45=0,SMALL(Data_Baseline!$C45:$AZ45,COUNTIF(Data_Baseline!$C45:$AZ45,0)+1)/MAX(Data_Baseline!$C45:$AZ45),Data_Baseline!AE45/MAX(Data_Baseline!$C45:$AZ45))),IF(AF$3&lt;=$B$2,SMALL(Data_Baseline!$C45:$AZ45,COUNTIF(Data_Baseline!$C45:$AZ45,0)+1),IF(Data_Baseline!AE45=0,SMALL(Data_Baseline!$C45:$AZ45,COUNTIF(Data_Baseline!$C45:$AZ45,0)+1),Data_Baseline!AE45)))),"")</f>
        <v>0.43616113293064718</v>
      </c>
      <c r="AG45" s="79">
        <f ca="1">IFERROR(IF(Data_Baseline!AF45="","",IF($C$3="On",IF(AG$3&lt;=$B$2,SMALL(Data_Baseline!$C45:$AZ45,COUNTIF(Data_Baseline!$C45:$AZ45,0)+1)/MAX(Data_Baseline!$C45:$AZ45),IF(Data_Baseline!AF45=0,SMALL(Data_Baseline!$C45:$AZ45,COUNTIF(Data_Baseline!$C45:$AZ45,0)+1)/MAX(Data_Baseline!$C45:$AZ45),Data_Baseline!AF45/MAX(Data_Baseline!$C45:$AZ45))),IF(AG$3&lt;=$B$2,SMALL(Data_Baseline!$C45:$AZ45,COUNTIF(Data_Baseline!$C45:$AZ45,0)+1),IF(Data_Baseline!AF45=0,SMALL(Data_Baseline!$C45:$AZ45,COUNTIF(Data_Baseline!$C45:$AZ45,0)+1),Data_Baseline!AF45)))),"")</f>
        <v>0.56894702798875174</v>
      </c>
      <c r="AH45" s="79">
        <f ca="1">IFERROR(IF(Data_Baseline!AG45="","",IF($C$3="On",IF(AH$3&lt;=$B$2,SMALL(Data_Baseline!$C45:$AZ45,COUNTIF(Data_Baseline!$C45:$AZ45,0)+1)/MAX(Data_Baseline!$C45:$AZ45),IF(Data_Baseline!AG45=0,SMALL(Data_Baseline!$C45:$AZ45,COUNTIF(Data_Baseline!$C45:$AZ45,0)+1)/MAX(Data_Baseline!$C45:$AZ45),Data_Baseline!AG45/MAX(Data_Baseline!$C45:$AZ45))),IF(AH$3&lt;=$B$2,SMALL(Data_Baseline!$C45:$AZ45,COUNTIF(Data_Baseline!$C45:$AZ45,0)+1),IF(Data_Baseline!AG45=0,SMALL(Data_Baseline!$C45:$AZ45,COUNTIF(Data_Baseline!$C45:$AZ45,0)+1),Data_Baseline!AG45)))),"")</f>
        <v>0.68577713897546255</v>
      </c>
      <c r="AI45" s="79">
        <f ca="1">IFERROR(IF(Data_Baseline!AH45="","",IF($C$3="On",IF(AI$3&lt;=$B$2,SMALL(Data_Baseline!$C45:$AZ45,COUNTIF(Data_Baseline!$C45:$AZ45,0)+1)/MAX(Data_Baseline!$C45:$AZ45),IF(Data_Baseline!AH45=0,SMALL(Data_Baseline!$C45:$AZ45,COUNTIF(Data_Baseline!$C45:$AZ45,0)+1)/MAX(Data_Baseline!$C45:$AZ45),Data_Baseline!AH45/MAX(Data_Baseline!$C45:$AZ45))),IF(AI$3&lt;=$B$2,SMALL(Data_Baseline!$C45:$AZ45,COUNTIF(Data_Baseline!$C45:$AZ45,0)+1),IF(Data_Baseline!AH45=0,SMALL(Data_Baseline!$C45:$AZ45,COUNTIF(Data_Baseline!$C45:$AZ45,0)+1),Data_Baseline!AH45)))),"")</f>
        <v>0.77458757229327058</v>
      </c>
      <c r="AJ45" s="79">
        <f ca="1">IFERROR(IF(Data_Baseline!AI45="","",IF($C$3="On",IF(AJ$3&lt;=$B$2,SMALL(Data_Baseline!$C45:$AZ45,COUNTIF(Data_Baseline!$C45:$AZ45,0)+1)/MAX(Data_Baseline!$C45:$AZ45),IF(Data_Baseline!AI45=0,SMALL(Data_Baseline!$C45:$AZ45,COUNTIF(Data_Baseline!$C45:$AZ45,0)+1)/MAX(Data_Baseline!$C45:$AZ45),Data_Baseline!AI45/MAX(Data_Baseline!$C45:$AZ45))),IF(AJ$3&lt;=$B$2,SMALL(Data_Baseline!$C45:$AZ45,COUNTIF(Data_Baseline!$C45:$AZ45,0)+1),IF(Data_Baseline!AI45=0,SMALL(Data_Baseline!$C45:$AZ45,COUNTIF(Data_Baseline!$C45:$AZ45,0)+1),Data_Baseline!AI45)))),"")</f>
        <v>0.83549193582681636</v>
      </c>
      <c r="AK45" s="79">
        <f ca="1">IFERROR(IF(Data_Baseline!AJ45="","",IF($C$3="On",IF(AK$3&lt;=$B$2,SMALL(Data_Baseline!$C45:$AZ45,COUNTIF(Data_Baseline!$C45:$AZ45,0)+1)/MAX(Data_Baseline!$C45:$AZ45),IF(Data_Baseline!AJ45=0,SMALL(Data_Baseline!$C45:$AZ45,COUNTIF(Data_Baseline!$C45:$AZ45,0)+1)/MAX(Data_Baseline!$C45:$AZ45),Data_Baseline!AJ45/MAX(Data_Baseline!$C45:$AZ45))),IF(AK$3&lt;=$B$2,SMALL(Data_Baseline!$C45:$AZ45,COUNTIF(Data_Baseline!$C45:$AZ45,0)+1),IF(Data_Baseline!AJ45=0,SMALL(Data_Baseline!$C45:$AZ45,COUNTIF(Data_Baseline!$C45:$AZ45,0)+1),Data_Baseline!AJ45)))),"")</f>
        <v>0.87792177954847717</v>
      </c>
      <c r="AL45" s="79">
        <f ca="1">IFERROR(IF(Data_Baseline!AK45="","",IF($C$3="On",IF(AL$3&lt;=$B$2,SMALL(Data_Baseline!$C45:$AZ45,COUNTIF(Data_Baseline!$C45:$AZ45,0)+1)/MAX(Data_Baseline!$C45:$AZ45),IF(Data_Baseline!AK45=0,SMALL(Data_Baseline!$C45:$AZ45,COUNTIF(Data_Baseline!$C45:$AZ45,0)+1)/MAX(Data_Baseline!$C45:$AZ45),Data_Baseline!AK45/MAX(Data_Baseline!$C45:$AZ45))),IF(AL$3&lt;=$B$2,SMALL(Data_Baseline!$C45:$AZ45,COUNTIF(Data_Baseline!$C45:$AZ45,0)+1),IF(Data_Baseline!AK45=0,SMALL(Data_Baseline!$C45:$AZ45,COUNTIF(Data_Baseline!$C45:$AZ45,0)+1),Data_Baseline!AK45)))),"")</f>
        <v>0.91062742313972755</v>
      </c>
      <c r="AM45" s="79">
        <f ca="1">IFERROR(IF(Data_Baseline!AL45="","",IF($C$3="On",IF(AM$3&lt;=$B$2,SMALL(Data_Baseline!$C45:$AZ45,COUNTIF(Data_Baseline!$C45:$AZ45,0)+1)/MAX(Data_Baseline!$C45:$AZ45),IF(Data_Baseline!AL45=0,SMALL(Data_Baseline!$C45:$AZ45,COUNTIF(Data_Baseline!$C45:$AZ45,0)+1)/MAX(Data_Baseline!$C45:$AZ45),Data_Baseline!AL45/MAX(Data_Baseline!$C45:$AZ45))),IF(AM$3&lt;=$B$2,SMALL(Data_Baseline!$C45:$AZ45,COUNTIF(Data_Baseline!$C45:$AZ45,0)+1),IF(Data_Baseline!AL45=0,SMALL(Data_Baseline!$C45:$AZ45,COUNTIF(Data_Baseline!$C45:$AZ45,0)+1),Data_Baseline!AL45)))),"")</f>
        <v>0.93804117619677096</v>
      </c>
      <c r="AN45" s="79">
        <f ca="1">IFERROR(IF(Data_Baseline!AM45="","",IF($C$3="On",IF(AN$3&lt;=$B$2,SMALL(Data_Baseline!$C45:$AZ45,COUNTIF(Data_Baseline!$C45:$AZ45,0)+1)/MAX(Data_Baseline!$C45:$AZ45),IF(Data_Baseline!AM45=0,SMALL(Data_Baseline!$C45:$AZ45,COUNTIF(Data_Baseline!$C45:$AZ45,0)+1)/MAX(Data_Baseline!$C45:$AZ45),Data_Baseline!AM45/MAX(Data_Baseline!$C45:$AZ45))),IF(AN$3&lt;=$B$2,SMALL(Data_Baseline!$C45:$AZ45,COUNTIF(Data_Baseline!$C45:$AZ45,0)+1),IF(Data_Baseline!AM45=0,SMALL(Data_Baseline!$C45:$AZ45,COUNTIF(Data_Baseline!$C45:$AZ45,0)+1),Data_Baseline!AM45)))),"")</f>
        <v>0.96022294884196491</v>
      </c>
      <c r="AO45" s="79">
        <f ca="1">IFERROR(IF(Data_Baseline!AN45="","",IF($C$3="On",IF(AO$3&lt;=$B$2,SMALL(Data_Baseline!$C45:$AZ45,COUNTIF(Data_Baseline!$C45:$AZ45,0)+1)/MAX(Data_Baseline!$C45:$AZ45),IF(Data_Baseline!AN45=0,SMALL(Data_Baseline!$C45:$AZ45,COUNTIF(Data_Baseline!$C45:$AZ45,0)+1)/MAX(Data_Baseline!$C45:$AZ45),Data_Baseline!AN45/MAX(Data_Baseline!$C45:$AZ45))),IF(AO$3&lt;=$B$2,SMALL(Data_Baseline!$C45:$AZ45,COUNTIF(Data_Baseline!$C45:$AZ45,0)+1),IF(Data_Baseline!AN45=0,SMALL(Data_Baseline!$C45:$AZ45,COUNTIF(Data_Baseline!$C45:$AZ45,0)+1),Data_Baseline!AN45)))),"")</f>
        <v>0.97827475327149338</v>
      </c>
      <c r="AP45" s="79">
        <f ca="1">IFERROR(IF(Data_Baseline!AO45="","",IF($C$3="On",IF(AP$3&lt;=$B$2,SMALL(Data_Baseline!$C45:$AZ45,COUNTIF(Data_Baseline!$C45:$AZ45,0)+1)/MAX(Data_Baseline!$C45:$AZ45),IF(Data_Baseline!AO45=0,SMALL(Data_Baseline!$C45:$AZ45,COUNTIF(Data_Baseline!$C45:$AZ45,0)+1)/MAX(Data_Baseline!$C45:$AZ45),Data_Baseline!AO45/MAX(Data_Baseline!$C45:$AZ45))),IF(AP$3&lt;=$B$2,SMALL(Data_Baseline!$C45:$AZ45,COUNTIF(Data_Baseline!$C45:$AZ45,0)+1),IF(Data_Baseline!AO45=0,SMALL(Data_Baseline!$C45:$AZ45,COUNTIF(Data_Baseline!$C45:$AZ45,0)+1),Data_Baseline!AO45)))),"")</f>
        <v>0.99298800469965331</v>
      </c>
      <c r="AQ45" s="79">
        <f ca="1">IFERROR(IF(Data_Baseline!AP45="","",IF($C$3="On",IF(AQ$3&lt;=$B$2,SMALL(Data_Baseline!$C45:$AZ45,COUNTIF(Data_Baseline!$C45:$AZ45,0)+1)/MAX(Data_Baseline!$C45:$AZ45),IF(Data_Baseline!AP45=0,SMALL(Data_Baseline!$C45:$AZ45,COUNTIF(Data_Baseline!$C45:$AZ45,0)+1)/MAX(Data_Baseline!$C45:$AZ45),Data_Baseline!AP45/MAX(Data_Baseline!$C45:$AZ45))),IF(AQ$3&lt;=$B$2,SMALL(Data_Baseline!$C45:$AZ45,COUNTIF(Data_Baseline!$C45:$AZ45,0)+1),IF(Data_Baseline!AP45=0,SMALL(Data_Baseline!$C45:$AZ45,COUNTIF(Data_Baseline!$C45:$AZ45,0)+1),Data_Baseline!AP45)))),"")</f>
        <v>1</v>
      </c>
      <c r="AR45" s="79" t="str">
        <f>IFERROR(IF(Data_Baseline!AQ45="","",IF($C$3="On",IF(AR$3&lt;=$B$2,SMALL(Data_Baseline!$C45:$AZ45,COUNTIF(Data_Baseline!$C45:$AZ45,0)+1)/MAX(Data_Baseline!$C45:$AZ45),IF(Data_Baseline!AQ45=0,SMALL(Data_Baseline!$C45:$AZ45,COUNTIF(Data_Baseline!$C45:$AZ45,0)+1)/MAX(Data_Baseline!$C45:$AZ45),Data_Baseline!AQ45/MAX(Data_Baseline!$C45:$AZ45))),IF(AR$3&lt;=$B$2,SMALL(Data_Baseline!$C45:$AZ45,COUNTIF(Data_Baseline!$C45:$AZ45,0)+1),IF(Data_Baseline!AQ45=0,SMALL(Data_Baseline!$C45:$AZ45,COUNTIF(Data_Baseline!$C45:$AZ45,0)+1),Data_Baseline!AQ45)))),"")</f>
        <v/>
      </c>
      <c r="AS45" s="79" t="str">
        <f>IFERROR(IF(Data_Baseline!AR45="","",IF($C$3="On",IF(AS$3&lt;=$B$2,SMALL(Data_Baseline!$C45:$AZ45,COUNTIF(Data_Baseline!$C45:$AZ45,0)+1)/MAX(Data_Baseline!$C45:$AZ45),IF(Data_Baseline!AR45=0,SMALL(Data_Baseline!$C45:$AZ45,COUNTIF(Data_Baseline!$C45:$AZ45,0)+1)/MAX(Data_Baseline!$C45:$AZ45),Data_Baseline!AR45/MAX(Data_Baseline!$C45:$AZ45))),IF(AS$3&lt;=$B$2,SMALL(Data_Baseline!$C45:$AZ45,COUNTIF(Data_Baseline!$C45:$AZ45,0)+1),IF(Data_Baseline!AR45=0,SMALL(Data_Baseline!$C45:$AZ45,COUNTIF(Data_Baseline!$C45:$AZ45,0)+1),Data_Baseline!AR45)))),"")</f>
        <v/>
      </c>
      <c r="AT45" s="79" t="str">
        <f>IFERROR(IF(Data_Baseline!AS45="","",IF($C$3="On",IF(AT$3&lt;=$B$2,SMALL(Data_Baseline!$C45:$AZ45,COUNTIF(Data_Baseline!$C45:$AZ45,0)+1)/MAX(Data_Baseline!$C45:$AZ45),IF(Data_Baseline!AS45=0,SMALL(Data_Baseline!$C45:$AZ45,COUNTIF(Data_Baseline!$C45:$AZ45,0)+1)/MAX(Data_Baseline!$C45:$AZ45),Data_Baseline!AS45/MAX(Data_Baseline!$C45:$AZ45))),IF(AT$3&lt;=$B$2,SMALL(Data_Baseline!$C45:$AZ45,COUNTIF(Data_Baseline!$C45:$AZ45,0)+1),IF(Data_Baseline!AS45=0,SMALL(Data_Baseline!$C45:$AZ45,COUNTIF(Data_Baseline!$C45:$AZ45,0)+1),Data_Baseline!AS45)))),"")</f>
        <v/>
      </c>
      <c r="AU45" s="79" t="str">
        <f>IFERROR(IF(Data_Baseline!AT45="","",IF($C$3="On",IF(AU$3&lt;=$B$2,SMALL(Data_Baseline!$C45:$AZ45,COUNTIF(Data_Baseline!$C45:$AZ45,0)+1)/MAX(Data_Baseline!$C45:$AZ45),IF(Data_Baseline!AT45=0,SMALL(Data_Baseline!$C45:$AZ45,COUNTIF(Data_Baseline!$C45:$AZ45,0)+1)/MAX(Data_Baseline!$C45:$AZ45),Data_Baseline!AT45/MAX(Data_Baseline!$C45:$AZ45))),IF(AU$3&lt;=$B$2,SMALL(Data_Baseline!$C45:$AZ45,COUNTIF(Data_Baseline!$C45:$AZ45,0)+1),IF(Data_Baseline!AT45=0,SMALL(Data_Baseline!$C45:$AZ45,COUNTIF(Data_Baseline!$C45:$AZ45,0)+1),Data_Baseline!AT45)))),"")</f>
        <v/>
      </c>
      <c r="AV45" s="79" t="str">
        <f>IFERROR(IF(Data_Baseline!AU45="","",IF($C$3="On",IF(AV$3&lt;=$B$2,SMALL(Data_Baseline!$C45:$AZ45,COUNTIF(Data_Baseline!$C45:$AZ45,0)+1)/MAX(Data_Baseline!$C45:$AZ45),IF(Data_Baseline!AU45=0,SMALL(Data_Baseline!$C45:$AZ45,COUNTIF(Data_Baseline!$C45:$AZ45,0)+1)/MAX(Data_Baseline!$C45:$AZ45),Data_Baseline!AU45/MAX(Data_Baseline!$C45:$AZ45))),IF(AV$3&lt;=$B$2,SMALL(Data_Baseline!$C45:$AZ45,COUNTIF(Data_Baseline!$C45:$AZ45,0)+1),IF(Data_Baseline!AU45=0,SMALL(Data_Baseline!$C45:$AZ45,COUNTIF(Data_Baseline!$C45:$AZ45,0)+1),Data_Baseline!AU45)))),"")</f>
        <v/>
      </c>
      <c r="AW45" s="79" t="str">
        <f>IFERROR(IF(Data_Baseline!AV45="","",IF($C$3="On",IF(AW$3&lt;=$B$2,SMALL(Data_Baseline!$C45:$AZ45,COUNTIF(Data_Baseline!$C45:$AZ45,0)+1)/MAX(Data_Baseline!$C45:$AZ45),IF(Data_Baseline!AV45=0,SMALL(Data_Baseline!$C45:$AZ45,COUNTIF(Data_Baseline!$C45:$AZ45,0)+1)/MAX(Data_Baseline!$C45:$AZ45),Data_Baseline!AV45/MAX(Data_Baseline!$C45:$AZ45))),IF(AW$3&lt;=$B$2,SMALL(Data_Baseline!$C45:$AZ45,COUNTIF(Data_Baseline!$C45:$AZ45,0)+1),IF(Data_Baseline!AV45=0,SMALL(Data_Baseline!$C45:$AZ45,COUNTIF(Data_Baseline!$C45:$AZ45,0)+1),Data_Baseline!AV45)))),"")</f>
        <v/>
      </c>
      <c r="AX45" s="79" t="str">
        <f>IFERROR(IF(Data_Baseline!AW45="","",IF($C$3="On",IF(AX$3&lt;=$B$2,SMALL(Data_Baseline!$C45:$AZ45,COUNTIF(Data_Baseline!$C45:$AZ45,0)+1)/MAX(Data_Baseline!$C45:$AZ45),IF(Data_Baseline!AW45=0,SMALL(Data_Baseline!$C45:$AZ45,COUNTIF(Data_Baseline!$C45:$AZ45,0)+1)/MAX(Data_Baseline!$C45:$AZ45),Data_Baseline!AW45/MAX(Data_Baseline!$C45:$AZ45))),IF(AX$3&lt;=$B$2,SMALL(Data_Baseline!$C45:$AZ45,COUNTIF(Data_Baseline!$C45:$AZ45,0)+1),IF(Data_Baseline!AW45=0,SMALL(Data_Baseline!$C45:$AZ45,COUNTIF(Data_Baseline!$C45:$AZ45,0)+1),Data_Baseline!AW45)))),"")</f>
        <v/>
      </c>
      <c r="AY45" s="79" t="str">
        <f>IFERROR(IF(Data_Baseline!AX45="","",IF($C$3="On",IF(AY$3&lt;=$B$2,SMALL(Data_Baseline!$C45:$AZ45,COUNTIF(Data_Baseline!$C45:$AZ45,0)+1)/MAX(Data_Baseline!$C45:$AZ45),IF(Data_Baseline!AX45=0,SMALL(Data_Baseline!$C45:$AZ45,COUNTIF(Data_Baseline!$C45:$AZ45,0)+1)/MAX(Data_Baseline!$C45:$AZ45),Data_Baseline!AX45/MAX(Data_Baseline!$C45:$AZ45))),IF(AY$3&lt;=$B$2,SMALL(Data_Baseline!$C45:$AZ45,COUNTIF(Data_Baseline!$C45:$AZ45,0)+1),IF(Data_Baseline!AX45=0,SMALL(Data_Baseline!$C45:$AZ45,COUNTIF(Data_Baseline!$C45:$AZ45,0)+1),Data_Baseline!AX45)))),"")</f>
        <v/>
      </c>
      <c r="AZ45" s="79" t="str">
        <f>IFERROR(IF(Data_Baseline!AY45="","",IF($C$3="On",IF(AZ$3&lt;=$B$2,SMALL(Data_Baseline!$C45:$AZ45,COUNTIF(Data_Baseline!$C45:$AZ45,0)+1)/MAX(Data_Baseline!$C45:$AZ45),IF(Data_Baseline!AY45=0,SMALL(Data_Baseline!$C45:$AZ45,COUNTIF(Data_Baseline!$C45:$AZ45,0)+1)/MAX(Data_Baseline!$C45:$AZ45),Data_Baseline!AY45/MAX(Data_Baseline!$C45:$AZ45))),IF(AZ$3&lt;=$B$2,SMALL(Data_Baseline!$C45:$AZ45,COUNTIF(Data_Baseline!$C45:$AZ45,0)+1),IF(Data_Baseline!AY45=0,SMALL(Data_Baseline!$C45:$AZ45,COUNTIF(Data_Baseline!$C45:$AZ45,0)+1),Data_Baseline!AY45)))),"")</f>
        <v/>
      </c>
      <c r="BA45" s="79" t="str">
        <f>IFERROR(IF(Data_Baseline!AZ45="","",IF($C$3="On",IF(BA$3&lt;=$B$2,SMALL(Data_Baseline!$C45:$AZ45,COUNTIF(Data_Baseline!$C45:$AZ45,0)+1)/MAX(Data_Baseline!$C45:$AZ45),IF(Data_Baseline!AZ45=0,SMALL(Data_Baseline!$C45:$AZ45,COUNTIF(Data_Baseline!$C45:$AZ45,0)+1)/MAX(Data_Baseline!$C45:$AZ45),Data_Baseline!AZ45/MAX(Data_Baseline!$C45:$AZ45))),IF(BA$3&lt;=$B$2,SMALL(Data_Baseline!$C45:$AZ45,COUNTIF(Data_Baseline!$C45:$AZ45,0)+1),IF(Data_Baseline!AZ45=0,SMALL(Data_Baseline!$C45:$AZ45,COUNTIF(Data_Baseline!$C45:$AZ45,0)+1),Data_Baseline!AZ45)))),"")</f>
        <v/>
      </c>
      <c r="BB45" s="79">
        <f ca="1">IF(Data_Initial!BA45="",1,0)</f>
        <v>1</v>
      </c>
      <c r="BC45" s="2" t="str">
        <f t="shared" ca="1" si="0"/>
        <v>3N_SodA</v>
      </c>
      <c r="BD45" s="79" t="str">
        <f t="shared" ca="1" si="3"/>
        <v>3N</v>
      </c>
      <c r="BE45" s="79" t="str">
        <f ca="1">Data_Initial!BC45</f>
        <v>SodA</v>
      </c>
      <c r="BF45" s="79" t="str">
        <f ca="1">Data_Initial!BB45</f>
        <v>2_3</v>
      </c>
      <c r="BG45" s="79">
        <f ca="1">IFERROR((INDIRECT("Plate"&amp;Data!A45&amp;"_C!"&amp;CHAR(RIGHT(Data!B45,LEN(Data!B45)-1)+65)&amp;CODE(LEFT(Data!B45,1))-58)),"")</f>
        <v>0</v>
      </c>
      <c r="BH45" s="79" t="str">
        <f ca="1">Data_Initial!BA45</f>
        <v/>
      </c>
      <c r="BI45" s="79">
        <f t="shared" ca="1" si="2"/>
        <v>1.5020751964170601E-4</v>
      </c>
      <c r="BJ45" s="79" t="str">
        <f ca="1">IF(BH45="N",1+MAX($BJ$3:BJ44),"")</f>
        <v/>
      </c>
      <c r="BK45" s="79"/>
      <c r="BL45" s="79"/>
      <c r="BM45" s="79"/>
      <c r="BN45" s="79"/>
      <c r="BO45" s="79"/>
      <c r="BP45" s="79"/>
      <c r="BQ45" s="79"/>
      <c r="BR45" s="79"/>
      <c r="BS45" s="79"/>
      <c r="BT45" s="79"/>
      <c r="BU45" s="79"/>
      <c r="BV45" s="79"/>
      <c r="BW45" s="79"/>
      <c r="BX45" s="79"/>
      <c r="BY45" s="79"/>
      <c r="BZ45" s="79"/>
    </row>
    <row r="46" spans="1:78" x14ac:dyDescent="0.25">
      <c r="A46" s="79">
        <f ca="1">IF(BH46="N","N"&amp;BJ46,IF(BB46=0,"",MAX($A$3:A45)+1))</f>
        <v>43</v>
      </c>
      <c r="B46" s="79" t="str">
        <f ca="1">Data_Initial!A46&amp;C46</f>
        <v>1C6</v>
      </c>
      <c r="C46" s="79" t="str">
        <f ca="1">Data_Initial!B46</f>
        <v>C6</v>
      </c>
      <c r="D46" s="79">
        <f ca="1">IFERROR(IF(Data_Baseline!C46="","",IF($C$3="On",IF(D$3&lt;=$B$2,SMALL(Data_Baseline!$C46:$AZ46,COUNTIF(Data_Baseline!$C46:$AZ46,0)+1)/MAX(Data_Baseline!$C46:$AZ46),IF(Data_Baseline!C46=0,SMALL(Data_Baseline!$C46:$AZ46,COUNTIF(Data_Baseline!$C46:$AZ46,0)+1)/MAX(Data_Baseline!$C46:$AZ46),Data_Baseline!C46/MAX(Data_Baseline!$C46:$AZ46))),IF(D$3&lt;=$B$2,SMALL(Data_Baseline!$C46:$AZ46,COUNTIF(Data_Baseline!$C46:$AZ46,0)+1),IF(Data_Baseline!C46=0,SMALL(Data_Baseline!$C46:$AZ46,COUNTIF(Data_Baseline!$C46:$AZ46,0)+1),Data_Baseline!C46)))),"")</f>
        <v>3.6678317834509122E-4</v>
      </c>
      <c r="E46" s="79">
        <f ca="1">IFERROR(IF(Data_Baseline!D46="","",IF($C$3="On",IF(E$3&lt;=$B$2,SMALL(Data_Baseline!$C46:$AZ46,COUNTIF(Data_Baseline!$C46:$AZ46,0)+1)/MAX(Data_Baseline!$C46:$AZ46),IF(Data_Baseline!D46=0,SMALL(Data_Baseline!$C46:$AZ46,COUNTIF(Data_Baseline!$C46:$AZ46,0)+1)/MAX(Data_Baseline!$C46:$AZ46),Data_Baseline!D46/MAX(Data_Baseline!$C46:$AZ46))),IF(E$3&lt;=$B$2,SMALL(Data_Baseline!$C46:$AZ46,COUNTIF(Data_Baseline!$C46:$AZ46,0)+1),IF(Data_Baseline!D46=0,SMALL(Data_Baseline!$C46:$AZ46,COUNTIF(Data_Baseline!$C46:$AZ46,0)+1),Data_Baseline!D46)))),"")</f>
        <v>3.6678317834509122E-4</v>
      </c>
      <c r="F46" s="79">
        <f ca="1">IFERROR(IF(Data_Baseline!E46="","",IF($C$3="On",IF(F$3&lt;=$B$2,SMALL(Data_Baseline!$C46:$AZ46,COUNTIF(Data_Baseline!$C46:$AZ46,0)+1)/MAX(Data_Baseline!$C46:$AZ46),IF(Data_Baseline!E46=0,SMALL(Data_Baseline!$C46:$AZ46,COUNTIF(Data_Baseline!$C46:$AZ46,0)+1)/MAX(Data_Baseline!$C46:$AZ46),Data_Baseline!E46/MAX(Data_Baseline!$C46:$AZ46))),IF(F$3&lt;=$B$2,SMALL(Data_Baseline!$C46:$AZ46,COUNTIF(Data_Baseline!$C46:$AZ46,0)+1),IF(Data_Baseline!E46=0,SMALL(Data_Baseline!$C46:$AZ46,COUNTIF(Data_Baseline!$C46:$AZ46,0)+1),Data_Baseline!E46)))),"")</f>
        <v>3.6678317834509122E-4</v>
      </c>
      <c r="G46" s="79">
        <f ca="1">IFERROR(IF(Data_Baseline!F46="","",IF($C$3="On",IF(G$3&lt;=$B$2,SMALL(Data_Baseline!$C46:$AZ46,COUNTIF(Data_Baseline!$C46:$AZ46,0)+1)/MAX(Data_Baseline!$C46:$AZ46),IF(Data_Baseline!F46=0,SMALL(Data_Baseline!$C46:$AZ46,COUNTIF(Data_Baseline!$C46:$AZ46,0)+1)/MAX(Data_Baseline!$C46:$AZ46),Data_Baseline!F46/MAX(Data_Baseline!$C46:$AZ46))),IF(G$3&lt;=$B$2,SMALL(Data_Baseline!$C46:$AZ46,COUNTIF(Data_Baseline!$C46:$AZ46,0)+1),IF(Data_Baseline!F46=0,SMALL(Data_Baseline!$C46:$AZ46,COUNTIF(Data_Baseline!$C46:$AZ46,0)+1),Data_Baseline!F46)))),"")</f>
        <v>3.6678317834509122E-4</v>
      </c>
      <c r="H46" s="79">
        <f ca="1">IFERROR(IF(Data_Baseline!G46="","",IF($C$3="On",IF(H$3&lt;=$B$2,SMALL(Data_Baseline!$C46:$AZ46,COUNTIF(Data_Baseline!$C46:$AZ46,0)+1)/MAX(Data_Baseline!$C46:$AZ46),IF(Data_Baseline!G46=0,SMALL(Data_Baseline!$C46:$AZ46,COUNTIF(Data_Baseline!$C46:$AZ46,0)+1)/MAX(Data_Baseline!$C46:$AZ46),Data_Baseline!G46/MAX(Data_Baseline!$C46:$AZ46))),IF(H$3&lt;=$B$2,SMALL(Data_Baseline!$C46:$AZ46,COUNTIF(Data_Baseline!$C46:$AZ46,0)+1),IF(Data_Baseline!G46=0,SMALL(Data_Baseline!$C46:$AZ46,COUNTIF(Data_Baseline!$C46:$AZ46,0)+1),Data_Baseline!G46)))),"")</f>
        <v>3.6678317834509122E-4</v>
      </c>
      <c r="I46" s="79">
        <f ca="1">IFERROR(IF(Data_Baseline!H46="","",IF($C$3="On",IF(I$3&lt;=$B$2,SMALL(Data_Baseline!$C46:$AZ46,COUNTIF(Data_Baseline!$C46:$AZ46,0)+1)/MAX(Data_Baseline!$C46:$AZ46),IF(Data_Baseline!H46=0,SMALL(Data_Baseline!$C46:$AZ46,COUNTIF(Data_Baseline!$C46:$AZ46,0)+1)/MAX(Data_Baseline!$C46:$AZ46),Data_Baseline!H46/MAX(Data_Baseline!$C46:$AZ46))),IF(I$3&lt;=$B$2,SMALL(Data_Baseline!$C46:$AZ46,COUNTIF(Data_Baseline!$C46:$AZ46,0)+1),IF(Data_Baseline!H46=0,SMALL(Data_Baseline!$C46:$AZ46,COUNTIF(Data_Baseline!$C46:$AZ46,0)+1),Data_Baseline!H46)))),"")</f>
        <v>3.6678317834509122E-4</v>
      </c>
      <c r="J46" s="79">
        <f ca="1">IFERROR(IF(Data_Baseline!I46="","",IF($C$3="On",IF(J$3&lt;=$B$2,SMALL(Data_Baseline!$C46:$AZ46,COUNTIF(Data_Baseline!$C46:$AZ46,0)+1)/MAX(Data_Baseline!$C46:$AZ46),IF(Data_Baseline!I46=0,SMALL(Data_Baseline!$C46:$AZ46,COUNTIF(Data_Baseline!$C46:$AZ46,0)+1)/MAX(Data_Baseline!$C46:$AZ46),Data_Baseline!I46/MAX(Data_Baseline!$C46:$AZ46))),IF(J$3&lt;=$B$2,SMALL(Data_Baseline!$C46:$AZ46,COUNTIF(Data_Baseline!$C46:$AZ46,0)+1),IF(Data_Baseline!I46=0,SMALL(Data_Baseline!$C46:$AZ46,COUNTIF(Data_Baseline!$C46:$AZ46,0)+1),Data_Baseline!I46)))),"")</f>
        <v>3.6678317834509122E-4</v>
      </c>
      <c r="K46" s="79">
        <f ca="1">IFERROR(IF(Data_Baseline!J46="","",IF($C$3="On",IF(K$3&lt;=$B$2,SMALL(Data_Baseline!$C46:$AZ46,COUNTIF(Data_Baseline!$C46:$AZ46,0)+1)/MAX(Data_Baseline!$C46:$AZ46),IF(Data_Baseline!J46=0,SMALL(Data_Baseline!$C46:$AZ46,COUNTIF(Data_Baseline!$C46:$AZ46,0)+1)/MAX(Data_Baseline!$C46:$AZ46),Data_Baseline!J46/MAX(Data_Baseline!$C46:$AZ46))),IF(K$3&lt;=$B$2,SMALL(Data_Baseline!$C46:$AZ46,COUNTIF(Data_Baseline!$C46:$AZ46,0)+1),IF(Data_Baseline!J46=0,SMALL(Data_Baseline!$C46:$AZ46,COUNTIF(Data_Baseline!$C46:$AZ46,0)+1),Data_Baseline!J46)))),"")</f>
        <v>3.6678317834509122E-4</v>
      </c>
      <c r="L46" s="79">
        <f ca="1">IFERROR(IF(Data_Baseline!K46="","",IF($C$3="On",IF(L$3&lt;=$B$2,SMALL(Data_Baseline!$C46:$AZ46,COUNTIF(Data_Baseline!$C46:$AZ46,0)+1)/MAX(Data_Baseline!$C46:$AZ46),IF(Data_Baseline!K46=0,SMALL(Data_Baseline!$C46:$AZ46,COUNTIF(Data_Baseline!$C46:$AZ46,0)+1)/MAX(Data_Baseline!$C46:$AZ46),Data_Baseline!K46/MAX(Data_Baseline!$C46:$AZ46))),IF(L$3&lt;=$B$2,SMALL(Data_Baseline!$C46:$AZ46,COUNTIF(Data_Baseline!$C46:$AZ46,0)+1),IF(Data_Baseline!K46=0,SMALL(Data_Baseline!$C46:$AZ46,COUNTIF(Data_Baseline!$C46:$AZ46,0)+1),Data_Baseline!K46)))),"")</f>
        <v>3.6678317834509122E-4</v>
      </c>
      <c r="M46" s="79">
        <f ca="1">IFERROR(IF(Data_Baseline!L46="","",IF($C$3="On",IF(M$3&lt;=$B$2,SMALL(Data_Baseline!$C46:$AZ46,COUNTIF(Data_Baseline!$C46:$AZ46,0)+1)/MAX(Data_Baseline!$C46:$AZ46),IF(Data_Baseline!L46=0,SMALL(Data_Baseline!$C46:$AZ46,COUNTIF(Data_Baseline!$C46:$AZ46,0)+1)/MAX(Data_Baseline!$C46:$AZ46),Data_Baseline!L46/MAX(Data_Baseline!$C46:$AZ46))),IF(M$3&lt;=$B$2,SMALL(Data_Baseline!$C46:$AZ46,COUNTIF(Data_Baseline!$C46:$AZ46,0)+1),IF(Data_Baseline!L46=0,SMALL(Data_Baseline!$C46:$AZ46,COUNTIF(Data_Baseline!$C46:$AZ46,0)+1),Data_Baseline!L46)))),"")</f>
        <v>3.6678317834509122E-4</v>
      </c>
      <c r="N46" s="79">
        <f ca="1">IFERROR(IF(Data_Baseline!M46="","",IF($C$3="On",IF(N$3&lt;=$B$2,SMALL(Data_Baseline!$C46:$AZ46,COUNTIF(Data_Baseline!$C46:$AZ46,0)+1)/MAX(Data_Baseline!$C46:$AZ46),IF(Data_Baseline!M46=0,SMALL(Data_Baseline!$C46:$AZ46,COUNTIF(Data_Baseline!$C46:$AZ46,0)+1)/MAX(Data_Baseline!$C46:$AZ46),Data_Baseline!M46/MAX(Data_Baseline!$C46:$AZ46))),IF(N$3&lt;=$B$2,SMALL(Data_Baseline!$C46:$AZ46,COUNTIF(Data_Baseline!$C46:$AZ46,0)+1),IF(Data_Baseline!M46=0,SMALL(Data_Baseline!$C46:$AZ46,COUNTIF(Data_Baseline!$C46:$AZ46,0)+1),Data_Baseline!M46)))),"")</f>
        <v>3.6678317834509122E-4</v>
      </c>
      <c r="O46" s="79">
        <f ca="1">IFERROR(IF(Data_Baseline!N46="","",IF($C$3="On",IF(O$3&lt;=$B$2,SMALL(Data_Baseline!$C46:$AZ46,COUNTIF(Data_Baseline!$C46:$AZ46,0)+1)/MAX(Data_Baseline!$C46:$AZ46),IF(Data_Baseline!N46=0,SMALL(Data_Baseline!$C46:$AZ46,COUNTIF(Data_Baseline!$C46:$AZ46,0)+1)/MAX(Data_Baseline!$C46:$AZ46),Data_Baseline!N46/MAX(Data_Baseline!$C46:$AZ46))),IF(O$3&lt;=$B$2,SMALL(Data_Baseline!$C46:$AZ46,COUNTIF(Data_Baseline!$C46:$AZ46,0)+1),IF(Data_Baseline!N46=0,SMALL(Data_Baseline!$C46:$AZ46,COUNTIF(Data_Baseline!$C46:$AZ46,0)+1),Data_Baseline!N46)))),"")</f>
        <v>3.6678317834509122E-4</v>
      </c>
      <c r="P46" s="79">
        <f ca="1">IFERROR(IF(Data_Baseline!O46="","",IF($C$3="On",IF(P$3&lt;=$B$2,SMALL(Data_Baseline!$C46:$AZ46,COUNTIF(Data_Baseline!$C46:$AZ46,0)+1)/MAX(Data_Baseline!$C46:$AZ46),IF(Data_Baseline!O46=0,SMALL(Data_Baseline!$C46:$AZ46,COUNTIF(Data_Baseline!$C46:$AZ46,0)+1)/MAX(Data_Baseline!$C46:$AZ46),Data_Baseline!O46/MAX(Data_Baseline!$C46:$AZ46))),IF(P$3&lt;=$B$2,SMALL(Data_Baseline!$C46:$AZ46,COUNTIF(Data_Baseline!$C46:$AZ46,0)+1),IF(Data_Baseline!O46=0,SMALL(Data_Baseline!$C46:$AZ46,COUNTIF(Data_Baseline!$C46:$AZ46,0)+1),Data_Baseline!O46)))),"")</f>
        <v>3.6678317834509122E-4</v>
      </c>
      <c r="Q46" s="79">
        <f ca="1">IFERROR(IF(Data_Baseline!P46="","",IF($C$3="On",IF(Q$3&lt;=$B$2,SMALL(Data_Baseline!$C46:$AZ46,COUNTIF(Data_Baseline!$C46:$AZ46,0)+1)/MAX(Data_Baseline!$C46:$AZ46),IF(Data_Baseline!P46=0,SMALL(Data_Baseline!$C46:$AZ46,COUNTIF(Data_Baseline!$C46:$AZ46,0)+1)/MAX(Data_Baseline!$C46:$AZ46),Data_Baseline!P46/MAX(Data_Baseline!$C46:$AZ46))),IF(Q$3&lt;=$B$2,SMALL(Data_Baseline!$C46:$AZ46,COUNTIF(Data_Baseline!$C46:$AZ46,0)+1),IF(Data_Baseline!P46=0,SMALL(Data_Baseline!$C46:$AZ46,COUNTIF(Data_Baseline!$C46:$AZ46,0)+1),Data_Baseline!P46)))),"")</f>
        <v>3.6678317834509122E-4</v>
      </c>
      <c r="R46" s="79">
        <f ca="1">IFERROR(IF(Data_Baseline!Q46="","",IF($C$3="On",IF(R$3&lt;=$B$2,SMALL(Data_Baseline!$C46:$AZ46,COUNTIF(Data_Baseline!$C46:$AZ46,0)+1)/MAX(Data_Baseline!$C46:$AZ46),IF(Data_Baseline!Q46=0,SMALL(Data_Baseline!$C46:$AZ46,COUNTIF(Data_Baseline!$C46:$AZ46,0)+1)/MAX(Data_Baseline!$C46:$AZ46),Data_Baseline!Q46/MAX(Data_Baseline!$C46:$AZ46))),IF(R$3&lt;=$B$2,SMALL(Data_Baseline!$C46:$AZ46,COUNTIF(Data_Baseline!$C46:$AZ46,0)+1),IF(Data_Baseline!Q46=0,SMALL(Data_Baseline!$C46:$AZ46,COUNTIF(Data_Baseline!$C46:$AZ46,0)+1),Data_Baseline!Q46)))),"")</f>
        <v>3.6678317834509122E-4</v>
      </c>
      <c r="S46" s="79">
        <f ca="1">IFERROR(IF(Data_Baseline!R46="","",IF($C$3="On",IF(S$3&lt;=$B$2,SMALL(Data_Baseline!$C46:$AZ46,COUNTIF(Data_Baseline!$C46:$AZ46,0)+1)/MAX(Data_Baseline!$C46:$AZ46),IF(Data_Baseline!R46=0,SMALL(Data_Baseline!$C46:$AZ46,COUNTIF(Data_Baseline!$C46:$AZ46,0)+1)/MAX(Data_Baseline!$C46:$AZ46),Data_Baseline!R46/MAX(Data_Baseline!$C46:$AZ46))),IF(S$3&lt;=$B$2,SMALL(Data_Baseline!$C46:$AZ46,COUNTIF(Data_Baseline!$C46:$AZ46,0)+1),IF(Data_Baseline!R46=0,SMALL(Data_Baseline!$C46:$AZ46,COUNTIF(Data_Baseline!$C46:$AZ46,0)+1),Data_Baseline!R46)))),"")</f>
        <v>3.6678317834509122E-4</v>
      </c>
      <c r="T46" s="79">
        <f ca="1">IFERROR(IF(Data_Baseline!S46="","",IF($C$3="On",IF(T$3&lt;=$B$2,SMALL(Data_Baseline!$C46:$AZ46,COUNTIF(Data_Baseline!$C46:$AZ46,0)+1)/MAX(Data_Baseline!$C46:$AZ46),IF(Data_Baseline!S46=0,SMALL(Data_Baseline!$C46:$AZ46,COUNTIF(Data_Baseline!$C46:$AZ46,0)+1)/MAX(Data_Baseline!$C46:$AZ46),Data_Baseline!S46/MAX(Data_Baseline!$C46:$AZ46))),IF(T$3&lt;=$B$2,SMALL(Data_Baseline!$C46:$AZ46,COUNTIF(Data_Baseline!$C46:$AZ46,0)+1),IF(Data_Baseline!S46=0,SMALL(Data_Baseline!$C46:$AZ46,COUNTIF(Data_Baseline!$C46:$AZ46,0)+1),Data_Baseline!S46)))),"")</f>
        <v>3.6678317834509122E-4</v>
      </c>
      <c r="U46" s="79">
        <f ca="1">IFERROR(IF(Data_Baseline!T46="","",IF($C$3="On",IF(U$3&lt;=$B$2,SMALL(Data_Baseline!$C46:$AZ46,COUNTIF(Data_Baseline!$C46:$AZ46,0)+1)/MAX(Data_Baseline!$C46:$AZ46),IF(Data_Baseline!T46=0,SMALL(Data_Baseline!$C46:$AZ46,COUNTIF(Data_Baseline!$C46:$AZ46,0)+1)/MAX(Data_Baseline!$C46:$AZ46),Data_Baseline!T46/MAX(Data_Baseline!$C46:$AZ46))),IF(U$3&lt;=$B$2,SMALL(Data_Baseline!$C46:$AZ46,COUNTIF(Data_Baseline!$C46:$AZ46,0)+1),IF(Data_Baseline!T46=0,SMALL(Data_Baseline!$C46:$AZ46,COUNTIF(Data_Baseline!$C46:$AZ46,0)+1),Data_Baseline!T46)))),"")</f>
        <v>3.6678317834509122E-4</v>
      </c>
      <c r="V46" s="79">
        <f ca="1">IFERROR(IF(Data_Baseline!U46="","",IF($C$3="On",IF(V$3&lt;=$B$2,SMALL(Data_Baseline!$C46:$AZ46,COUNTIF(Data_Baseline!$C46:$AZ46,0)+1)/MAX(Data_Baseline!$C46:$AZ46),IF(Data_Baseline!U46=0,SMALL(Data_Baseline!$C46:$AZ46,COUNTIF(Data_Baseline!$C46:$AZ46,0)+1)/MAX(Data_Baseline!$C46:$AZ46),Data_Baseline!U46/MAX(Data_Baseline!$C46:$AZ46))),IF(V$3&lt;=$B$2,SMALL(Data_Baseline!$C46:$AZ46,COUNTIF(Data_Baseline!$C46:$AZ46,0)+1),IF(Data_Baseline!U46=0,SMALL(Data_Baseline!$C46:$AZ46,COUNTIF(Data_Baseline!$C46:$AZ46,0)+1),Data_Baseline!U46)))),"")</f>
        <v>3.6678317834509122E-4</v>
      </c>
      <c r="W46" s="79">
        <f ca="1">IFERROR(IF(Data_Baseline!V46="","",IF($C$3="On",IF(W$3&lt;=$B$2,SMALL(Data_Baseline!$C46:$AZ46,COUNTIF(Data_Baseline!$C46:$AZ46,0)+1)/MAX(Data_Baseline!$C46:$AZ46),IF(Data_Baseline!V46=0,SMALL(Data_Baseline!$C46:$AZ46,COUNTIF(Data_Baseline!$C46:$AZ46,0)+1)/MAX(Data_Baseline!$C46:$AZ46),Data_Baseline!V46/MAX(Data_Baseline!$C46:$AZ46))),IF(W$3&lt;=$B$2,SMALL(Data_Baseline!$C46:$AZ46,COUNTIF(Data_Baseline!$C46:$AZ46,0)+1),IF(Data_Baseline!V46=0,SMALL(Data_Baseline!$C46:$AZ46,COUNTIF(Data_Baseline!$C46:$AZ46,0)+1),Data_Baseline!V46)))),"")</f>
        <v>3.6678317834509122E-4</v>
      </c>
      <c r="X46" s="79">
        <f ca="1">IFERROR(IF(Data_Baseline!W46="","",IF($C$3="On",IF(X$3&lt;=$B$2,SMALL(Data_Baseline!$C46:$AZ46,COUNTIF(Data_Baseline!$C46:$AZ46,0)+1)/MAX(Data_Baseline!$C46:$AZ46),IF(Data_Baseline!W46=0,SMALL(Data_Baseline!$C46:$AZ46,COUNTIF(Data_Baseline!$C46:$AZ46,0)+1)/MAX(Data_Baseline!$C46:$AZ46),Data_Baseline!W46/MAX(Data_Baseline!$C46:$AZ46))),IF(X$3&lt;=$B$2,SMALL(Data_Baseline!$C46:$AZ46,COUNTIF(Data_Baseline!$C46:$AZ46,0)+1),IF(Data_Baseline!W46=0,SMALL(Data_Baseline!$C46:$AZ46,COUNTIF(Data_Baseline!$C46:$AZ46,0)+1),Data_Baseline!W46)))),"")</f>
        <v>3.6678317834509122E-4</v>
      </c>
      <c r="Y46" s="79">
        <f ca="1">IFERROR(IF(Data_Baseline!X46="","",IF($C$3="On",IF(Y$3&lt;=$B$2,SMALL(Data_Baseline!$C46:$AZ46,COUNTIF(Data_Baseline!$C46:$AZ46,0)+1)/MAX(Data_Baseline!$C46:$AZ46),IF(Data_Baseline!X46=0,SMALL(Data_Baseline!$C46:$AZ46,COUNTIF(Data_Baseline!$C46:$AZ46,0)+1)/MAX(Data_Baseline!$C46:$AZ46),Data_Baseline!X46/MAX(Data_Baseline!$C46:$AZ46))),IF(Y$3&lt;=$B$2,SMALL(Data_Baseline!$C46:$AZ46,COUNTIF(Data_Baseline!$C46:$AZ46,0)+1),IF(Data_Baseline!X46=0,SMALL(Data_Baseline!$C46:$AZ46,COUNTIF(Data_Baseline!$C46:$AZ46,0)+1),Data_Baseline!X46)))),"")</f>
        <v>3.6678317834509122E-4</v>
      </c>
      <c r="Z46" s="79">
        <f ca="1">IFERROR(IF(Data_Baseline!Y46="","",IF($C$3="On",IF(Z$3&lt;=$B$2,SMALL(Data_Baseline!$C46:$AZ46,COUNTIF(Data_Baseline!$C46:$AZ46,0)+1)/MAX(Data_Baseline!$C46:$AZ46),IF(Data_Baseline!Y46=0,SMALL(Data_Baseline!$C46:$AZ46,COUNTIF(Data_Baseline!$C46:$AZ46,0)+1)/MAX(Data_Baseline!$C46:$AZ46),Data_Baseline!Y46/MAX(Data_Baseline!$C46:$AZ46))),IF(Z$3&lt;=$B$2,SMALL(Data_Baseline!$C46:$AZ46,COUNTIF(Data_Baseline!$C46:$AZ46,0)+1),IF(Data_Baseline!Y46=0,SMALL(Data_Baseline!$C46:$AZ46,COUNTIF(Data_Baseline!$C46:$AZ46,0)+1),Data_Baseline!Y46)))),"")</f>
        <v>7.9526445429730296E-4</v>
      </c>
      <c r="AA46" s="79">
        <f ca="1">IFERROR(IF(Data_Baseline!Z46="","",IF($C$3="On",IF(AA$3&lt;=$B$2,SMALL(Data_Baseline!$C46:$AZ46,COUNTIF(Data_Baseline!$C46:$AZ46,0)+1)/MAX(Data_Baseline!$C46:$AZ46),IF(Data_Baseline!Z46=0,SMALL(Data_Baseline!$C46:$AZ46,COUNTIF(Data_Baseline!$C46:$AZ46,0)+1)/MAX(Data_Baseline!$C46:$AZ46),Data_Baseline!Z46/MAX(Data_Baseline!$C46:$AZ46))),IF(AA$3&lt;=$B$2,SMALL(Data_Baseline!$C46:$AZ46,COUNTIF(Data_Baseline!$C46:$AZ46,0)+1),IF(Data_Baseline!Z46=0,SMALL(Data_Baseline!$C46:$AZ46,COUNTIF(Data_Baseline!$C46:$AZ46,0)+1),Data_Baseline!Z46)))),"")</f>
        <v>6.0615977237185054E-3</v>
      </c>
      <c r="AB46" s="79">
        <f ca="1">IFERROR(IF(Data_Baseline!AA46="","",IF($C$3="On",IF(AB$3&lt;=$B$2,SMALL(Data_Baseline!$C46:$AZ46,COUNTIF(Data_Baseline!$C46:$AZ46,0)+1)/MAX(Data_Baseline!$C46:$AZ46),IF(Data_Baseline!AA46=0,SMALL(Data_Baseline!$C46:$AZ46,COUNTIF(Data_Baseline!$C46:$AZ46,0)+1)/MAX(Data_Baseline!$C46:$AZ46),Data_Baseline!AA46/MAX(Data_Baseline!$C46:$AZ46))),IF(AB$3&lt;=$B$2,SMALL(Data_Baseline!$C46:$AZ46,COUNTIF(Data_Baseline!$C46:$AZ46,0)+1),IF(Data_Baseline!AA46=0,SMALL(Data_Baseline!$C46:$AZ46,COUNTIF(Data_Baseline!$C46:$AZ46,0)+1),Data_Baseline!AA46)))),"")</f>
        <v>1.5062132517402491E-2</v>
      </c>
      <c r="AC46" s="79">
        <f ca="1">IFERROR(IF(Data_Baseline!AB46="","",IF($C$3="On",IF(AC$3&lt;=$B$2,SMALL(Data_Baseline!$C46:$AZ46,COUNTIF(Data_Baseline!$C46:$AZ46,0)+1)/MAX(Data_Baseline!$C46:$AZ46),IF(Data_Baseline!AB46=0,SMALL(Data_Baseline!$C46:$AZ46,COUNTIF(Data_Baseline!$C46:$AZ46,0)+1)/MAX(Data_Baseline!$C46:$AZ46),Data_Baseline!AB46/MAX(Data_Baseline!$C46:$AZ46))),IF(AC$3&lt;=$B$2,SMALL(Data_Baseline!$C46:$AZ46,COUNTIF(Data_Baseline!$C46:$AZ46,0)+1),IF(Data_Baseline!AB46=0,SMALL(Data_Baseline!$C46:$AZ46,COUNTIF(Data_Baseline!$C46:$AZ46,0)+1),Data_Baseline!AB46)))),"")</f>
        <v>3.2595026201523526E-2</v>
      </c>
      <c r="AD46" s="79">
        <f ca="1">IFERROR(IF(Data_Baseline!AC46="","",IF($C$3="On",IF(AD$3&lt;=$B$2,SMALL(Data_Baseline!$C46:$AZ46,COUNTIF(Data_Baseline!$C46:$AZ46,0)+1)/MAX(Data_Baseline!$C46:$AZ46),IF(Data_Baseline!AC46=0,SMALL(Data_Baseline!$C46:$AZ46,COUNTIF(Data_Baseline!$C46:$AZ46,0)+1)/MAX(Data_Baseline!$C46:$AZ46),Data_Baseline!AC46/MAX(Data_Baseline!$C46:$AZ46))),IF(AD$3&lt;=$B$2,SMALL(Data_Baseline!$C46:$AZ46,COUNTIF(Data_Baseline!$C46:$AZ46,0)+1),IF(Data_Baseline!AC46=0,SMALL(Data_Baseline!$C46:$AZ46,COUNTIF(Data_Baseline!$C46:$AZ46,0)+1),Data_Baseline!AC46)))),"")</f>
        <v>6.5793561005012921E-2</v>
      </c>
      <c r="AE46" s="79">
        <f ca="1">IFERROR(IF(Data_Baseline!AD46="","",IF($C$3="On",IF(AE$3&lt;=$B$2,SMALL(Data_Baseline!$C46:$AZ46,COUNTIF(Data_Baseline!$C46:$AZ46,0)+1)/MAX(Data_Baseline!$C46:$AZ46),IF(Data_Baseline!AD46=0,SMALL(Data_Baseline!$C46:$AZ46,COUNTIF(Data_Baseline!$C46:$AZ46,0)+1)/MAX(Data_Baseline!$C46:$AZ46),Data_Baseline!AD46/MAX(Data_Baseline!$C46:$AZ46))),IF(AE$3&lt;=$B$2,SMALL(Data_Baseline!$C46:$AZ46,COUNTIF(Data_Baseline!$C46:$AZ46,0)+1),IF(Data_Baseline!AD46=0,SMALL(Data_Baseline!$C46:$AZ46,COUNTIF(Data_Baseline!$C46:$AZ46,0)+1),Data_Baseline!AD46)))),"")</f>
        <v>0.12628289729137349</v>
      </c>
      <c r="AF46" s="79">
        <f ca="1">IFERROR(IF(Data_Baseline!AE46="","",IF($C$3="On",IF(AF$3&lt;=$B$2,SMALL(Data_Baseline!$C46:$AZ46,COUNTIF(Data_Baseline!$C46:$AZ46,0)+1)/MAX(Data_Baseline!$C46:$AZ46),IF(Data_Baseline!AE46=0,SMALL(Data_Baseline!$C46:$AZ46,COUNTIF(Data_Baseline!$C46:$AZ46,0)+1)/MAX(Data_Baseline!$C46:$AZ46),Data_Baseline!AE46/MAX(Data_Baseline!$C46:$AZ46))),IF(AF$3&lt;=$B$2,SMALL(Data_Baseline!$C46:$AZ46,COUNTIF(Data_Baseline!$C46:$AZ46,0)+1),IF(Data_Baseline!AE46=0,SMALL(Data_Baseline!$C46:$AZ46,COUNTIF(Data_Baseline!$C46:$AZ46,0)+1),Data_Baseline!AE46)))),"")</f>
        <v>0.22587089085243281</v>
      </c>
      <c r="AG46" s="79">
        <f ca="1">IFERROR(IF(Data_Baseline!AF46="","",IF($C$3="On",IF(AG$3&lt;=$B$2,SMALL(Data_Baseline!$C46:$AZ46,COUNTIF(Data_Baseline!$C46:$AZ46,0)+1)/MAX(Data_Baseline!$C46:$AZ46),IF(Data_Baseline!AF46=0,SMALL(Data_Baseline!$C46:$AZ46,COUNTIF(Data_Baseline!$C46:$AZ46,0)+1)/MAX(Data_Baseline!$C46:$AZ46),Data_Baseline!AF46/MAX(Data_Baseline!$C46:$AZ46))),IF(AG$3&lt;=$B$2,SMALL(Data_Baseline!$C46:$AZ46,COUNTIF(Data_Baseline!$C46:$AZ46,0)+1),IF(Data_Baseline!AF46=0,SMALL(Data_Baseline!$C46:$AZ46,COUNTIF(Data_Baseline!$C46:$AZ46,0)+1),Data_Baseline!AF46)))),"")</f>
        <v>0.36825329126041112</v>
      </c>
      <c r="AH46" s="79">
        <f ca="1">IFERROR(IF(Data_Baseline!AG46="","",IF($C$3="On",IF(AH$3&lt;=$B$2,SMALL(Data_Baseline!$C46:$AZ46,COUNTIF(Data_Baseline!$C46:$AZ46,0)+1)/MAX(Data_Baseline!$C46:$AZ46),IF(Data_Baseline!AG46=0,SMALL(Data_Baseline!$C46:$AZ46,COUNTIF(Data_Baseline!$C46:$AZ46,0)+1)/MAX(Data_Baseline!$C46:$AZ46),Data_Baseline!AG46/MAX(Data_Baseline!$C46:$AZ46))),IF(AH$3&lt;=$B$2,SMALL(Data_Baseline!$C46:$AZ46,COUNTIF(Data_Baseline!$C46:$AZ46,0)+1),IF(Data_Baseline!AG46=0,SMALL(Data_Baseline!$C46:$AZ46,COUNTIF(Data_Baseline!$C46:$AZ46,0)+1),Data_Baseline!AG46)))),"")</f>
        <v>0.53222038119480963</v>
      </c>
      <c r="AI46" s="79">
        <f ca="1">IFERROR(IF(Data_Baseline!AH46="","",IF($C$3="On",IF(AI$3&lt;=$B$2,SMALL(Data_Baseline!$C46:$AZ46,COUNTIF(Data_Baseline!$C46:$AZ46,0)+1)/MAX(Data_Baseline!$C46:$AZ46),IF(Data_Baseline!AH46=0,SMALL(Data_Baseline!$C46:$AZ46,COUNTIF(Data_Baseline!$C46:$AZ46,0)+1)/MAX(Data_Baseline!$C46:$AZ46),Data_Baseline!AH46/MAX(Data_Baseline!$C46:$AZ46))),IF(AI$3&lt;=$B$2,SMALL(Data_Baseline!$C46:$AZ46,COUNTIF(Data_Baseline!$C46:$AZ46,0)+1),IF(Data_Baseline!AH46=0,SMALL(Data_Baseline!$C46:$AZ46,COUNTIF(Data_Baseline!$C46:$AZ46,0)+1),Data_Baseline!AH46)))),"")</f>
        <v>0.68693173806600316</v>
      </c>
      <c r="AJ46" s="79">
        <f ca="1">IFERROR(IF(Data_Baseline!AI46="","",IF($C$3="On",IF(AJ$3&lt;=$B$2,SMALL(Data_Baseline!$C46:$AZ46,COUNTIF(Data_Baseline!$C46:$AZ46,0)+1)/MAX(Data_Baseline!$C46:$AZ46),IF(Data_Baseline!AI46=0,SMALL(Data_Baseline!$C46:$AZ46,COUNTIF(Data_Baseline!$C46:$AZ46,0)+1)/MAX(Data_Baseline!$C46:$AZ46),Data_Baseline!AI46/MAX(Data_Baseline!$C46:$AZ46))),IF(AJ$3&lt;=$B$2,SMALL(Data_Baseline!$C46:$AZ46,COUNTIF(Data_Baseline!$C46:$AZ46,0)+1),IF(Data_Baseline!AI46=0,SMALL(Data_Baseline!$C46:$AZ46,COUNTIF(Data_Baseline!$C46:$AZ46,0)+1),Data_Baseline!AI46)))),"")</f>
        <v>0.80501727620203123</v>
      </c>
      <c r="AK46" s="79">
        <f ca="1">IFERROR(IF(Data_Baseline!AJ46="","",IF($C$3="On",IF(AK$3&lt;=$B$2,SMALL(Data_Baseline!$C46:$AZ46,COUNTIF(Data_Baseline!$C46:$AZ46,0)+1)/MAX(Data_Baseline!$C46:$AZ46),IF(Data_Baseline!AJ46=0,SMALL(Data_Baseline!$C46:$AZ46,COUNTIF(Data_Baseline!$C46:$AZ46,0)+1)/MAX(Data_Baseline!$C46:$AZ46),Data_Baseline!AJ46/MAX(Data_Baseline!$C46:$AZ46))),IF(AK$3&lt;=$B$2,SMALL(Data_Baseline!$C46:$AZ46,COUNTIF(Data_Baseline!$C46:$AZ46,0)+1),IF(Data_Baseline!AJ46=0,SMALL(Data_Baseline!$C46:$AZ46,COUNTIF(Data_Baseline!$C46:$AZ46,0)+1),Data_Baseline!AJ46)))),"")</f>
        <v>0.88283203474011196</v>
      </c>
      <c r="AL46" s="79">
        <f ca="1">IFERROR(IF(Data_Baseline!AK46="","",IF($C$3="On",IF(AL$3&lt;=$B$2,SMALL(Data_Baseline!$C46:$AZ46,COUNTIF(Data_Baseline!$C46:$AZ46,0)+1)/MAX(Data_Baseline!$C46:$AZ46),IF(Data_Baseline!AK46=0,SMALL(Data_Baseline!$C46:$AZ46,COUNTIF(Data_Baseline!$C46:$AZ46,0)+1)/MAX(Data_Baseline!$C46:$AZ46),Data_Baseline!AK46/MAX(Data_Baseline!$C46:$AZ46))),IF(AL$3&lt;=$B$2,SMALL(Data_Baseline!$C46:$AZ46,COUNTIF(Data_Baseline!$C46:$AZ46,0)+1),IF(Data_Baseline!AK46=0,SMALL(Data_Baseline!$C46:$AZ46,COUNTIF(Data_Baseline!$C46:$AZ46,0)+1),Data_Baseline!AK46)))),"")</f>
        <v>0.92892171607477614</v>
      </c>
      <c r="AM46" s="79">
        <f ca="1">IFERROR(IF(Data_Baseline!AL46="","",IF($C$3="On",IF(AM$3&lt;=$B$2,SMALL(Data_Baseline!$C46:$AZ46,COUNTIF(Data_Baseline!$C46:$AZ46,0)+1)/MAX(Data_Baseline!$C46:$AZ46),IF(Data_Baseline!AL46=0,SMALL(Data_Baseline!$C46:$AZ46,COUNTIF(Data_Baseline!$C46:$AZ46,0)+1)/MAX(Data_Baseline!$C46:$AZ46),Data_Baseline!AL46/MAX(Data_Baseline!$C46:$AZ46))),IF(AM$3&lt;=$B$2,SMALL(Data_Baseline!$C46:$AZ46,COUNTIF(Data_Baseline!$C46:$AZ46,0)+1),IF(Data_Baseline!AL46=0,SMALL(Data_Baseline!$C46:$AZ46,COUNTIF(Data_Baseline!$C46:$AZ46,0)+1),Data_Baseline!AL46)))),"")</f>
        <v>0.95599945507069106</v>
      </c>
      <c r="AN46" s="79">
        <f ca="1">IFERROR(IF(Data_Baseline!AM46="","",IF($C$3="On",IF(AN$3&lt;=$B$2,SMALL(Data_Baseline!$C46:$AZ46,COUNTIF(Data_Baseline!$C46:$AZ46,0)+1)/MAX(Data_Baseline!$C46:$AZ46),IF(Data_Baseline!AM46=0,SMALL(Data_Baseline!$C46:$AZ46,COUNTIF(Data_Baseline!$C46:$AZ46,0)+1)/MAX(Data_Baseline!$C46:$AZ46),Data_Baseline!AM46/MAX(Data_Baseline!$C46:$AZ46))),IF(AN$3&lt;=$B$2,SMALL(Data_Baseline!$C46:$AZ46,COUNTIF(Data_Baseline!$C46:$AZ46,0)+1),IF(Data_Baseline!AM46=0,SMALL(Data_Baseline!$C46:$AZ46,COUNTIF(Data_Baseline!$C46:$AZ46,0)+1),Data_Baseline!AM46)))),"")</f>
        <v>0.9734346897248527</v>
      </c>
      <c r="AO46" s="79">
        <f ca="1">IFERROR(IF(Data_Baseline!AN46="","",IF($C$3="On",IF(AO$3&lt;=$B$2,SMALL(Data_Baseline!$C46:$AZ46,COUNTIF(Data_Baseline!$C46:$AZ46,0)+1)/MAX(Data_Baseline!$C46:$AZ46),IF(Data_Baseline!AN46=0,SMALL(Data_Baseline!$C46:$AZ46,COUNTIF(Data_Baseline!$C46:$AZ46,0)+1)/MAX(Data_Baseline!$C46:$AZ46),Data_Baseline!AN46/MAX(Data_Baseline!$C46:$AZ46))),IF(AO$3&lt;=$B$2,SMALL(Data_Baseline!$C46:$AZ46,COUNTIF(Data_Baseline!$C46:$AZ46,0)+1),IF(Data_Baseline!AN46=0,SMALL(Data_Baseline!$C46:$AZ46,COUNTIF(Data_Baseline!$C46:$AZ46,0)+1),Data_Baseline!AN46)))),"")</f>
        <v>0.98567450237510978</v>
      </c>
      <c r="AP46" s="79">
        <f ca="1">IFERROR(IF(Data_Baseline!AO46="","",IF($C$3="On",IF(AP$3&lt;=$B$2,SMALL(Data_Baseline!$C46:$AZ46,COUNTIF(Data_Baseline!$C46:$AZ46,0)+1)/MAX(Data_Baseline!$C46:$AZ46),IF(Data_Baseline!AO46=0,SMALL(Data_Baseline!$C46:$AZ46,COUNTIF(Data_Baseline!$C46:$AZ46,0)+1)/MAX(Data_Baseline!$C46:$AZ46),Data_Baseline!AO46/MAX(Data_Baseline!$C46:$AZ46))),IF(AP$3&lt;=$B$2,SMALL(Data_Baseline!$C46:$AZ46,COUNTIF(Data_Baseline!$C46:$AZ46,0)+1),IF(Data_Baseline!AO46=0,SMALL(Data_Baseline!$C46:$AZ46,COUNTIF(Data_Baseline!$C46:$AZ46,0)+1),Data_Baseline!AO46)))),"")</f>
        <v>0.99548375541143874</v>
      </c>
      <c r="AQ46" s="79">
        <f ca="1">IFERROR(IF(Data_Baseline!AP46="","",IF($C$3="On",IF(AQ$3&lt;=$B$2,SMALL(Data_Baseline!$C46:$AZ46,COUNTIF(Data_Baseline!$C46:$AZ46,0)+1)/MAX(Data_Baseline!$C46:$AZ46),IF(Data_Baseline!AP46=0,SMALL(Data_Baseline!$C46:$AZ46,COUNTIF(Data_Baseline!$C46:$AZ46,0)+1)/MAX(Data_Baseline!$C46:$AZ46),Data_Baseline!AP46/MAX(Data_Baseline!$C46:$AZ46))),IF(AQ$3&lt;=$B$2,SMALL(Data_Baseline!$C46:$AZ46,COUNTIF(Data_Baseline!$C46:$AZ46,0)+1),IF(Data_Baseline!AP46=0,SMALL(Data_Baseline!$C46:$AZ46,COUNTIF(Data_Baseline!$C46:$AZ46,0)+1),Data_Baseline!AP46)))),"")</f>
        <v>1</v>
      </c>
      <c r="AR46" s="79" t="str">
        <f>IFERROR(IF(Data_Baseline!AQ46="","",IF($C$3="On",IF(AR$3&lt;=$B$2,SMALL(Data_Baseline!$C46:$AZ46,COUNTIF(Data_Baseline!$C46:$AZ46,0)+1)/MAX(Data_Baseline!$C46:$AZ46),IF(Data_Baseline!AQ46=0,SMALL(Data_Baseline!$C46:$AZ46,COUNTIF(Data_Baseline!$C46:$AZ46,0)+1)/MAX(Data_Baseline!$C46:$AZ46),Data_Baseline!AQ46/MAX(Data_Baseline!$C46:$AZ46))),IF(AR$3&lt;=$B$2,SMALL(Data_Baseline!$C46:$AZ46,COUNTIF(Data_Baseline!$C46:$AZ46,0)+1),IF(Data_Baseline!AQ46=0,SMALL(Data_Baseline!$C46:$AZ46,COUNTIF(Data_Baseline!$C46:$AZ46,0)+1),Data_Baseline!AQ46)))),"")</f>
        <v/>
      </c>
      <c r="AS46" s="79" t="str">
        <f>IFERROR(IF(Data_Baseline!AR46="","",IF($C$3="On",IF(AS$3&lt;=$B$2,SMALL(Data_Baseline!$C46:$AZ46,COUNTIF(Data_Baseline!$C46:$AZ46,0)+1)/MAX(Data_Baseline!$C46:$AZ46),IF(Data_Baseline!AR46=0,SMALL(Data_Baseline!$C46:$AZ46,COUNTIF(Data_Baseline!$C46:$AZ46,0)+1)/MAX(Data_Baseline!$C46:$AZ46),Data_Baseline!AR46/MAX(Data_Baseline!$C46:$AZ46))),IF(AS$3&lt;=$B$2,SMALL(Data_Baseline!$C46:$AZ46,COUNTIF(Data_Baseline!$C46:$AZ46,0)+1),IF(Data_Baseline!AR46=0,SMALL(Data_Baseline!$C46:$AZ46,COUNTIF(Data_Baseline!$C46:$AZ46,0)+1),Data_Baseline!AR46)))),"")</f>
        <v/>
      </c>
      <c r="AT46" s="79" t="str">
        <f>IFERROR(IF(Data_Baseline!AS46="","",IF($C$3="On",IF(AT$3&lt;=$B$2,SMALL(Data_Baseline!$C46:$AZ46,COUNTIF(Data_Baseline!$C46:$AZ46,0)+1)/MAX(Data_Baseline!$C46:$AZ46),IF(Data_Baseline!AS46=0,SMALL(Data_Baseline!$C46:$AZ46,COUNTIF(Data_Baseline!$C46:$AZ46,0)+1)/MAX(Data_Baseline!$C46:$AZ46),Data_Baseline!AS46/MAX(Data_Baseline!$C46:$AZ46))),IF(AT$3&lt;=$B$2,SMALL(Data_Baseline!$C46:$AZ46,COUNTIF(Data_Baseline!$C46:$AZ46,0)+1),IF(Data_Baseline!AS46=0,SMALL(Data_Baseline!$C46:$AZ46,COUNTIF(Data_Baseline!$C46:$AZ46,0)+1),Data_Baseline!AS46)))),"")</f>
        <v/>
      </c>
      <c r="AU46" s="79" t="str">
        <f>IFERROR(IF(Data_Baseline!AT46="","",IF($C$3="On",IF(AU$3&lt;=$B$2,SMALL(Data_Baseline!$C46:$AZ46,COUNTIF(Data_Baseline!$C46:$AZ46,0)+1)/MAX(Data_Baseline!$C46:$AZ46),IF(Data_Baseline!AT46=0,SMALL(Data_Baseline!$C46:$AZ46,COUNTIF(Data_Baseline!$C46:$AZ46,0)+1)/MAX(Data_Baseline!$C46:$AZ46),Data_Baseline!AT46/MAX(Data_Baseline!$C46:$AZ46))),IF(AU$3&lt;=$B$2,SMALL(Data_Baseline!$C46:$AZ46,COUNTIF(Data_Baseline!$C46:$AZ46,0)+1),IF(Data_Baseline!AT46=0,SMALL(Data_Baseline!$C46:$AZ46,COUNTIF(Data_Baseline!$C46:$AZ46,0)+1),Data_Baseline!AT46)))),"")</f>
        <v/>
      </c>
      <c r="AV46" s="79" t="str">
        <f>IFERROR(IF(Data_Baseline!AU46="","",IF($C$3="On",IF(AV$3&lt;=$B$2,SMALL(Data_Baseline!$C46:$AZ46,COUNTIF(Data_Baseline!$C46:$AZ46,0)+1)/MAX(Data_Baseline!$C46:$AZ46),IF(Data_Baseline!AU46=0,SMALL(Data_Baseline!$C46:$AZ46,COUNTIF(Data_Baseline!$C46:$AZ46,0)+1)/MAX(Data_Baseline!$C46:$AZ46),Data_Baseline!AU46/MAX(Data_Baseline!$C46:$AZ46))),IF(AV$3&lt;=$B$2,SMALL(Data_Baseline!$C46:$AZ46,COUNTIF(Data_Baseline!$C46:$AZ46,0)+1),IF(Data_Baseline!AU46=0,SMALL(Data_Baseline!$C46:$AZ46,COUNTIF(Data_Baseline!$C46:$AZ46,0)+1),Data_Baseline!AU46)))),"")</f>
        <v/>
      </c>
      <c r="AW46" s="79" t="str">
        <f>IFERROR(IF(Data_Baseline!AV46="","",IF($C$3="On",IF(AW$3&lt;=$B$2,SMALL(Data_Baseline!$C46:$AZ46,COUNTIF(Data_Baseline!$C46:$AZ46,0)+1)/MAX(Data_Baseline!$C46:$AZ46),IF(Data_Baseline!AV46=0,SMALL(Data_Baseline!$C46:$AZ46,COUNTIF(Data_Baseline!$C46:$AZ46,0)+1)/MAX(Data_Baseline!$C46:$AZ46),Data_Baseline!AV46/MAX(Data_Baseline!$C46:$AZ46))),IF(AW$3&lt;=$B$2,SMALL(Data_Baseline!$C46:$AZ46,COUNTIF(Data_Baseline!$C46:$AZ46,0)+1),IF(Data_Baseline!AV46=0,SMALL(Data_Baseline!$C46:$AZ46,COUNTIF(Data_Baseline!$C46:$AZ46,0)+1),Data_Baseline!AV46)))),"")</f>
        <v/>
      </c>
      <c r="AX46" s="79" t="str">
        <f>IFERROR(IF(Data_Baseline!AW46="","",IF($C$3="On",IF(AX$3&lt;=$B$2,SMALL(Data_Baseline!$C46:$AZ46,COUNTIF(Data_Baseline!$C46:$AZ46,0)+1)/MAX(Data_Baseline!$C46:$AZ46),IF(Data_Baseline!AW46=0,SMALL(Data_Baseline!$C46:$AZ46,COUNTIF(Data_Baseline!$C46:$AZ46,0)+1)/MAX(Data_Baseline!$C46:$AZ46),Data_Baseline!AW46/MAX(Data_Baseline!$C46:$AZ46))),IF(AX$3&lt;=$B$2,SMALL(Data_Baseline!$C46:$AZ46,COUNTIF(Data_Baseline!$C46:$AZ46,0)+1),IF(Data_Baseline!AW46=0,SMALL(Data_Baseline!$C46:$AZ46,COUNTIF(Data_Baseline!$C46:$AZ46,0)+1),Data_Baseline!AW46)))),"")</f>
        <v/>
      </c>
      <c r="AY46" s="79" t="str">
        <f>IFERROR(IF(Data_Baseline!AX46="","",IF($C$3="On",IF(AY$3&lt;=$B$2,SMALL(Data_Baseline!$C46:$AZ46,COUNTIF(Data_Baseline!$C46:$AZ46,0)+1)/MAX(Data_Baseline!$C46:$AZ46),IF(Data_Baseline!AX46=0,SMALL(Data_Baseline!$C46:$AZ46,COUNTIF(Data_Baseline!$C46:$AZ46,0)+1)/MAX(Data_Baseline!$C46:$AZ46),Data_Baseline!AX46/MAX(Data_Baseline!$C46:$AZ46))),IF(AY$3&lt;=$B$2,SMALL(Data_Baseline!$C46:$AZ46,COUNTIF(Data_Baseline!$C46:$AZ46,0)+1),IF(Data_Baseline!AX46=0,SMALL(Data_Baseline!$C46:$AZ46,COUNTIF(Data_Baseline!$C46:$AZ46,0)+1),Data_Baseline!AX46)))),"")</f>
        <v/>
      </c>
      <c r="AZ46" s="79" t="str">
        <f>IFERROR(IF(Data_Baseline!AY46="","",IF($C$3="On",IF(AZ$3&lt;=$B$2,SMALL(Data_Baseline!$C46:$AZ46,COUNTIF(Data_Baseline!$C46:$AZ46,0)+1)/MAX(Data_Baseline!$C46:$AZ46),IF(Data_Baseline!AY46=0,SMALL(Data_Baseline!$C46:$AZ46,COUNTIF(Data_Baseline!$C46:$AZ46,0)+1)/MAX(Data_Baseline!$C46:$AZ46),Data_Baseline!AY46/MAX(Data_Baseline!$C46:$AZ46))),IF(AZ$3&lt;=$B$2,SMALL(Data_Baseline!$C46:$AZ46,COUNTIF(Data_Baseline!$C46:$AZ46,0)+1),IF(Data_Baseline!AY46=0,SMALL(Data_Baseline!$C46:$AZ46,COUNTIF(Data_Baseline!$C46:$AZ46,0)+1),Data_Baseline!AY46)))),"")</f>
        <v/>
      </c>
      <c r="BA46" s="79" t="str">
        <f>IFERROR(IF(Data_Baseline!AZ46="","",IF($C$3="On",IF(BA$3&lt;=$B$2,SMALL(Data_Baseline!$C46:$AZ46,COUNTIF(Data_Baseline!$C46:$AZ46,0)+1)/MAX(Data_Baseline!$C46:$AZ46),IF(Data_Baseline!AZ46=0,SMALL(Data_Baseline!$C46:$AZ46,COUNTIF(Data_Baseline!$C46:$AZ46,0)+1)/MAX(Data_Baseline!$C46:$AZ46),Data_Baseline!AZ46/MAX(Data_Baseline!$C46:$AZ46))),IF(BA$3&lt;=$B$2,SMALL(Data_Baseline!$C46:$AZ46,COUNTIF(Data_Baseline!$C46:$AZ46,0)+1),IF(Data_Baseline!AZ46=0,SMALL(Data_Baseline!$C46:$AZ46,COUNTIF(Data_Baseline!$C46:$AZ46,0)+1),Data_Baseline!AZ46)))),"")</f>
        <v/>
      </c>
      <c r="BB46" s="79">
        <f ca="1">IF(Data_Initial!BA46="",1,0)</f>
        <v>1</v>
      </c>
      <c r="BC46" s="2" t="str">
        <f t="shared" ca="1" si="0"/>
        <v>3N_OtsA</v>
      </c>
      <c r="BD46" s="79" t="str">
        <f t="shared" ca="1" si="3"/>
        <v>3N</v>
      </c>
      <c r="BE46" s="79" t="str">
        <f ca="1">Data_Initial!BC46</f>
        <v>OtsA</v>
      </c>
      <c r="BF46" s="79" t="str">
        <f ca="1">Data_Initial!BB46</f>
        <v>2_3</v>
      </c>
      <c r="BG46" s="79">
        <f ca="1">IFERROR((INDIRECT("Plate"&amp;Data!A46&amp;"_C!"&amp;CHAR(RIGHT(Data!B46,LEN(Data!B46)-1)+65)&amp;CODE(LEFT(Data!B46,1))-58)),"")</f>
        <v>0</v>
      </c>
      <c r="BH46" s="79" t="str">
        <f ca="1">Data_Initial!BA46</f>
        <v/>
      </c>
      <c r="BI46" s="79">
        <f t="shared" ca="1" si="2"/>
        <v>3.6678317834509122E-4</v>
      </c>
      <c r="BJ46" s="79" t="str">
        <f ca="1">IF(BH46="N",1+MAX($BJ$3:BJ45),"")</f>
        <v/>
      </c>
      <c r="BK46" s="79"/>
      <c r="BL46" s="79"/>
      <c r="BM46" s="79"/>
      <c r="BN46" s="79"/>
      <c r="BO46" s="79"/>
      <c r="BP46" s="79"/>
      <c r="BQ46" s="79"/>
      <c r="BR46" s="79"/>
      <c r="BS46" s="79"/>
      <c r="BT46" s="79"/>
      <c r="BU46" s="79"/>
      <c r="BV46" s="79"/>
      <c r="BW46" s="79"/>
      <c r="BX46" s="79"/>
      <c r="BY46" s="79"/>
      <c r="BZ46" s="79"/>
    </row>
    <row r="47" spans="1:78" x14ac:dyDescent="0.25">
      <c r="A47" s="79">
        <f ca="1">IF(BH47="N","N"&amp;BJ47,IF(BB47=0,"",MAX($A$3:A46)+1))</f>
        <v>44</v>
      </c>
      <c r="B47" s="79" t="str">
        <f ca="1">Data_Initial!A47&amp;C47</f>
        <v>1D6</v>
      </c>
      <c r="C47" s="79" t="str">
        <f ca="1">Data_Initial!B47</f>
        <v>D6</v>
      </c>
      <c r="D47" s="79">
        <f ca="1">IFERROR(IF(Data_Baseline!C47="","",IF($C$3="On",IF(D$3&lt;=$B$2,SMALL(Data_Baseline!$C47:$AZ47,COUNTIF(Data_Baseline!$C47:$AZ47,0)+1)/MAX(Data_Baseline!$C47:$AZ47),IF(Data_Baseline!C47=0,SMALL(Data_Baseline!$C47:$AZ47,COUNTIF(Data_Baseline!$C47:$AZ47,0)+1)/MAX(Data_Baseline!$C47:$AZ47),Data_Baseline!C47/MAX(Data_Baseline!$C47:$AZ47))),IF(D$3&lt;=$B$2,SMALL(Data_Baseline!$C47:$AZ47,COUNTIF(Data_Baseline!$C47:$AZ47,0)+1),IF(Data_Baseline!C47=0,SMALL(Data_Baseline!$C47:$AZ47,COUNTIF(Data_Baseline!$C47:$AZ47,0)+1),Data_Baseline!C47)))),"")</f>
        <v>4.5701663835083392E-4</v>
      </c>
      <c r="E47" s="79">
        <f ca="1">IFERROR(IF(Data_Baseline!D47="","",IF($C$3="On",IF(E$3&lt;=$B$2,SMALL(Data_Baseline!$C47:$AZ47,COUNTIF(Data_Baseline!$C47:$AZ47,0)+1)/MAX(Data_Baseline!$C47:$AZ47),IF(Data_Baseline!D47=0,SMALL(Data_Baseline!$C47:$AZ47,COUNTIF(Data_Baseline!$C47:$AZ47,0)+1)/MAX(Data_Baseline!$C47:$AZ47),Data_Baseline!D47/MAX(Data_Baseline!$C47:$AZ47))),IF(E$3&lt;=$B$2,SMALL(Data_Baseline!$C47:$AZ47,COUNTIF(Data_Baseline!$C47:$AZ47,0)+1),IF(Data_Baseline!D47=0,SMALL(Data_Baseline!$C47:$AZ47,COUNTIF(Data_Baseline!$C47:$AZ47,0)+1),Data_Baseline!D47)))),"")</f>
        <v>4.5701663835083392E-4</v>
      </c>
      <c r="F47" s="79">
        <f ca="1">IFERROR(IF(Data_Baseline!E47="","",IF($C$3="On",IF(F$3&lt;=$B$2,SMALL(Data_Baseline!$C47:$AZ47,COUNTIF(Data_Baseline!$C47:$AZ47,0)+1)/MAX(Data_Baseline!$C47:$AZ47),IF(Data_Baseline!E47=0,SMALL(Data_Baseline!$C47:$AZ47,COUNTIF(Data_Baseline!$C47:$AZ47,0)+1)/MAX(Data_Baseline!$C47:$AZ47),Data_Baseline!E47/MAX(Data_Baseline!$C47:$AZ47))),IF(F$3&lt;=$B$2,SMALL(Data_Baseline!$C47:$AZ47,COUNTIF(Data_Baseline!$C47:$AZ47,0)+1),IF(Data_Baseline!E47=0,SMALL(Data_Baseline!$C47:$AZ47,COUNTIF(Data_Baseline!$C47:$AZ47,0)+1),Data_Baseline!E47)))),"")</f>
        <v>4.5701663835083392E-4</v>
      </c>
      <c r="G47" s="79">
        <f ca="1">IFERROR(IF(Data_Baseline!F47="","",IF($C$3="On",IF(G$3&lt;=$B$2,SMALL(Data_Baseline!$C47:$AZ47,COUNTIF(Data_Baseline!$C47:$AZ47,0)+1)/MAX(Data_Baseline!$C47:$AZ47),IF(Data_Baseline!F47=0,SMALL(Data_Baseline!$C47:$AZ47,COUNTIF(Data_Baseline!$C47:$AZ47,0)+1)/MAX(Data_Baseline!$C47:$AZ47),Data_Baseline!F47/MAX(Data_Baseline!$C47:$AZ47))),IF(G$3&lt;=$B$2,SMALL(Data_Baseline!$C47:$AZ47,COUNTIF(Data_Baseline!$C47:$AZ47,0)+1),IF(Data_Baseline!F47=0,SMALL(Data_Baseline!$C47:$AZ47,COUNTIF(Data_Baseline!$C47:$AZ47,0)+1),Data_Baseline!F47)))),"")</f>
        <v>4.5701663835083392E-4</v>
      </c>
      <c r="H47" s="79">
        <f ca="1">IFERROR(IF(Data_Baseline!G47="","",IF($C$3="On",IF(H$3&lt;=$B$2,SMALL(Data_Baseline!$C47:$AZ47,COUNTIF(Data_Baseline!$C47:$AZ47,0)+1)/MAX(Data_Baseline!$C47:$AZ47),IF(Data_Baseline!G47=0,SMALL(Data_Baseline!$C47:$AZ47,COUNTIF(Data_Baseline!$C47:$AZ47,0)+1)/MAX(Data_Baseline!$C47:$AZ47),Data_Baseline!G47/MAX(Data_Baseline!$C47:$AZ47))),IF(H$3&lt;=$B$2,SMALL(Data_Baseline!$C47:$AZ47,COUNTIF(Data_Baseline!$C47:$AZ47,0)+1),IF(Data_Baseline!G47=0,SMALL(Data_Baseline!$C47:$AZ47,COUNTIF(Data_Baseline!$C47:$AZ47,0)+1),Data_Baseline!G47)))),"")</f>
        <v>4.5701663835083392E-4</v>
      </c>
      <c r="I47" s="79">
        <f ca="1">IFERROR(IF(Data_Baseline!H47="","",IF($C$3="On",IF(I$3&lt;=$B$2,SMALL(Data_Baseline!$C47:$AZ47,COUNTIF(Data_Baseline!$C47:$AZ47,0)+1)/MAX(Data_Baseline!$C47:$AZ47),IF(Data_Baseline!H47=0,SMALL(Data_Baseline!$C47:$AZ47,COUNTIF(Data_Baseline!$C47:$AZ47,0)+1)/MAX(Data_Baseline!$C47:$AZ47),Data_Baseline!H47/MAX(Data_Baseline!$C47:$AZ47))),IF(I$3&lt;=$B$2,SMALL(Data_Baseline!$C47:$AZ47,COUNTIF(Data_Baseline!$C47:$AZ47,0)+1),IF(Data_Baseline!H47=0,SMALL(Data_Baseline!$C47:$AZ47,COUNTIF(Data_Baseline!$C47:$AZ47,0)+1),Data_Baseline!H47)))),"")</f>
        <v>4.5701663835083392E-4</v>
      </c>
      <c r="J47" s="79">
        <f ca="1">IFERROR(IF(Data_Baseline!I47="","",IF($C$3="On",IF(J$3&lt;=$B$2,SMALL(Data_Baseline!$C47:$AZ47,COUNTIF(Data_Baseline!$C47:$AZ47,0)+1)/MAX(Data_Baseline!$C47:$AZ47),IF(Data_Baseline!I47=0,SMALL(Data_Baseline!$C47:$AZ47,COUNTIF(Data_Baseline!$C47:$AZ47,0)+1)/MAX(Data_Baseline!$C47:$AZ47),Data_Baseline!I47/MAX(Data_Baseline!$C47:$AZ47))),IF(J$3&lt;=$B$2,SMALL(Data_Baseline!$C47:$AZ47,COUNTIF(Data_Baseline!$C47:$AZ47,0)+1),IF(Data_Baseline!I47=0,SMALL(Data_Baseline!$C47:$AZ47,COUNTIF(Data_Baseline!$C47:$AZ47,0)+1),Data_Baseline!I47)))),"")</f>
        <v>4.5701663835083392E-4</v>
      </c>
      <c r="K47" s="79">
        <f ca="1">IFERROR(IF(Data_Baseline!J47="","",IF($C$3="On",IF(K$3&lt;=$B$2,SMALL(Data_Baseline!$C47:$AZ47,COUNTIF(Data_Baseline!$C47:$AZ47,0)+1)/MAX(Data_Baseline!$C47:$AZ47),IF(Data_Baseline!J47=0,SMALL(Data_Baseline!$C47:$AZ47,COUNTIF(Data_Baseline!$C47:$AZ47,0)+1)/MAX(Data_Baseline!$C47:$AZ47),Data_Baseline!J47/MAX(Data_Baseline!$C47:$AZ47))),IF(K$3&lt;=$B$2,SMALL(Data_Baseline!$C47:$AZ47,COUNTIF(Data_Baseline!$C47:$AZ47,0)+1),IF(Data_Baseline!J47=0,SMALL(Data_Baseline!$C47:$AZ47,COUNTIF(Data_Baseline!$C47:$AZ47,0)+1),Data_Baseline!J47)))),"")</f>
        <v>4.5701663835083392E-4</v>
      </c>
      <c r="L47" s="79">
        <f ca="1">IFERROR(IF(Data_Baseline!K47="","",IF($C$3="On",IF(L$3&lt;=$B$2,SMALL(Data_Baseline!$C47:$AZ47,COUNTIF(Data_Baseline!$C47:$AZ47,0)+1)/MAX(Data_Baseline!$C47:$AZ47),IF(Data_Baseline!K47=0,SMALL(Data_Baseline!$C47:$AZ47,COUNTIF(Data_Baseline!$C47:$AZ47,0)+1)/MAX(Data_Baseline!$C47:$AZ47),Data_Baseline!K47/MAX(Data_Baseline!$C47:$AZ47))),IF(L$3&lt;=$B$2,SMALL(Data_Baseline!$C47:$AZ47,COUNTIF(Data_Baseline!$C47:$AZ47,0)+1),IF(Data_Baseline!K47=0,SMALL(Data_Baseline!$C47:$AZ47,COUNTIF(Data_Baseline!$C47:$AZ47,0)+1),Data_Baseline!K47)))),"")</f>
        <v>4.5701663835083392E-4</v>
      </c>
      <c r="M47" s="79">
        <f ca="1">IFERROR(IF(Data_Baseline!L47="","",IF($C$3="On",IF(M$3&lt;=$B$2,SMALL(Data_Baseline!$C47:$AZ47,COUNTIF(Data_Baseline!$C47:$AZ47,0)+1)/MAX(Data_Baseline!$C47:$AZ47),IF(Data_Baseline!L47=0,SMALL(Data_Baseline!$C47:$AZ47,COUNTIF(Data_Baseline!$C47:$AZ47,0)+1)/MAX(Data_Baseline!$C47:$AZ47),Data_Baseline!L47/MAX(Data_Baseline!$C47:$AZ47))),IF(M$3&lt;=$B$2,SMALL(Data_Baseline!$C47:$AZ47,COUNTIF(Data_Baseline!$C47:$AZ47,0)+1),IF(Data_Baseline!L47=0,SMALL(Data_Baseline!$C47:$AZ47,COUNTIF(Data_Baseline!$C47:$AZ47,0)+1),Data_Baseline!L47)))),"")</f>
        <v>4.5701663835083392E-4</v>
      </c>
      <c r="N47" s="79">
        <f ca="1">IFERROR(IF(Data_Baseline!M47="","",IF($C$3="On",IF(N$3&lt;=$B$2,SMALL(Data_Baseline!$C47:$AZ47,COUNTIF(Data_Baseline!$C47:$AZ47,0)+1)/MAX(Data_Baseline!$C47:$AZ47),IF(Data_Baseline!M47=0,SMALL(Data_Baseline!$C47:$AZ47,COUNTIF(Data_Baseline!$C47:$AZ47,0)+1)/MAX(Data_Baseline!$C47:$AZ47),Data_Baseline!M47/MAX(Data_Baseline!$C47:$AZ47))),IF(N$3&lt;=$B$2,SMALL(Data_Baseline!$C47:$AZ47,COUNTIF(Data_Baseline!$C47:$AZ47,0)+1),IF(Data_Baseline!M47=0,SMALL(Data_Baseline!$C47:$AZ47,COUNTIF(Data_Baseline!$C47:$AZ47,0)+1),Data_Baseline!M47)))),"")</f>
        <v>4.5701663835083392E-4</v>
      </c>
      <c r="O47" s="79">
        <f ca="1">IFERROR(IF(Data_Baseline!N47="","",IF($C$3="On",IF(O$3&lt;=$B$2,SMALL(Data_Baseline!$C47:$AZ47,COUNTIF(Data_Baseline!$C47:$AZ47,0)+1)/MAX(Data_Baseline!$C47:$AZ47),IF(Data_Baseline!N47=0,SMALL(Data_Baseline!$C47:$AZ47,COUNTIF(Data_Baseline!$C47:$AZ47,0)+1)/MAX(Data_Baseline!$C47:$AZ47),Data_Baseline!N47/MAX(Data_Baseline!$C47:$AZ47))),IF(O$3&lt;=$B$2,SMALL(Data_Baseline!$C47:$AZ47,COUNTIF(Data_Baseline!$C47:$AZ47,0)+1),IF(Data_Baseline!N47=0,SMALL(Data_Baseline!$C47:$AZ47,COUNTIF(Data_Baseline!$C47:$AZ47,0)+1),Data_Baseline!N47)))),"")</f>
        <v>4.5701663835083392E-4</v>
      </c>
      <c r="P47" s="79">
        <f ca="1">IFERROR(IF(Data_Baseline!O47="","",IF($C$3="On",IF(P$3&lt;=$B$2,SMALL(Data_Baseline!$C47:$AZ47,COUNTIF(Data_Baseline!$C47:$AZ47,0)+1)/MAX(Data_Baseline!$C47:$AZ47),IF(Data_Baseline!O47=0,SMALL(Data_Baseline!$C47:$AZ47,COUNTIF(Data_Baseline!$C47:$AZ47,0)+1)/MAX(Data_Baseline!$C47:$AZ47),Data_Baseline!O47/MAX(Data_Baseline!$C47:$AZ47))),IF(P$3&lt;=$B$2,SMALL(Data_Baseline!$C47:$AZ47,COUNTIF(Data_Baseline!$C47:$AZ47,0)+1),IF(Data_Baseline!O47=0,SMALL(Data_Baseline!$C47:$AZ47,COUNTIF(Data_Baseline!$C47:$AZ47,0)+1),Data_Baseline!O47)))),"")</f>
        <v>4.5701663835083392E-4</v>
      </c>
      <c r="Q47" s="79">
        <f ca="1">IFERROR(IF(Data_Baseline!P47="","",IF($C$3="On",IF(Q$3&lt;=$B$2,SMALL(Data_Baseline!$C47:$AZ47,COUNTIF(Data_Baseline!$C47:$AZ47,0)+1)/MAX(Data_Baseline!$C47:$AZ47),IF(Data_Baseline!P47=0,SMALL(Data_Baseline!$C47:$AZ47,COUNTIF(Data_Baseline!$C47:$AZ47,0)+1)/MAX(Data_Baseline!$C47:$AZ47),Data_Baseline!P47/MAX(Data_Baseline!$C47:$AZ47))),IF(Q$3&lt;=$B$2,SMALL(Data_Baseline!$C47:$AZ47,COUNTIF(Data_Baseline!$C47:$AZ47,0)+1),IF(Data_Baseline!P47=0,SMALL(Data_Baseline!$C47:$AZ47,COUNTIF(Data_Baseline!$C47:$AZ47,0)+1),Data_Baseline!P47)))),"")</f>
        <v>4.5701663835083392E-4</v>
      </c>
      <c r="R47" s="79">
        <f ca="1">IFERROR(IF(Data_Baseline!Q47="","",IF($C$3="On",IF(R$3&lt;=$B$2,SMALL(Data_Baseline!$C47:$AZ47,COUNTIF(Data_Baseline!$C47:$AZ47,0)+1)/MAX(Data_Baseline!$C47:$AZ47),IF(Data_Baseline!Q47=0,SMALL(Data_Baseline!$C47:$AZ47,COUNTIF(Data_Baseline!$C47:$AZ47,0)+1)/MAX(Data_Baseline!$C47:$AZ47),Data_Baseline!Q47/MAX(Data_Baseline!$C47:$AZ47))),IF(R$3&lt;=$B$2,SMALL(Data_Baseline!$C47:$AZ47,COUNTIF(Data_Baseline!$C47:$AZ47,0)+1),IF(Data_Baseline!Q47=0,SMALL(Data_Baseline!$C47:$AZ47,COUNTIF(Data_Baseline!$C47:$AZ47,0)+1),Data_Baseline!Q47)))),"")</f>
        <v>4.5701663835083392E-4</v>
      </c>
      <c r="S47" s="79">
        <f ca="1">IFERROR(IF(Data_Baseline!R47="","",IF($C$3="On",IF(S$3&lt;=$B$2,SMALL(Data_Baseline!$C47:$AZ47,COUNTIF(Data_Baseline!$C47:$AZ47,0)+1)/MAX(Data_Baseline!$C47:$AZ47),IF(Data_Baseline!R47=0,SMALL(Data_Baseline!$C47:$AZ47,COUNTIF(Data_Baseline!$C47:$AZ47,0)+1)/MAX(Data_Baseline!$C47:$AZ47),Data_Baseline!R47/MAX(Data_Baseline!$C47:$AZ47))),IF(S$3&lt;=$B$2,SMALL(Data_Baseline!$C47:$AZ47,COUNTIF(Data_Baseline!$C47:$AZ47,0)+1),IF(Data_Baseline!R47=0,SMALL(Data_Baseline!$C47:$AZ47,COUNTIF(Data_Baseline!$C47:$AZ47,0)+1),Data_Baseline!R47)))),"")</f>
        <v>4.5701663835083392E-4</v>
      </c>
      <c r="T47" s="79">
        <f ca="1">IFERROR(IF(Data_Baseline!S47="","",IF($C$3="On",IF(T$3&lt;=$B$2,SMALL(Data_Baseline!$C47:$AZ47,COUNTIF(Data_Baseline!$C47:$AZ47,0)+1)/MAX(Data_Baseline!$C47:$AZ47),IF(Data_Baseline!S47=0,SMALL(Data_Baseline!$C47:$AZ47,COUNTIF(Data_Baseline!$C47:$AZ47,0)+1)/MAX(Data_Baseline!$C47:$AZ47),Data_Baseline!S47/MAX(Data_Baseline!$C47:$AZ47))),IF(T$3&lt;=$B$2,SMALL(Data_Baseline!$C47:$AZ47,COUNTIF(Data_Baseline!$C47:$AZ47,0)+1),IF(Data_Baseline!S47=0,SMALL(Data_Baseline!$C47:$AZ47,COUNTIF(Data_Baseline!$C47:$AZ47,0)+1),Data_Baseline!S47)))),"")</f>
        <v>4.5701663835083392E-4</v>
      </c>
      <c r="U47" s="79">
        <f ca="1">IFERROR(IF(Data_Baseline!T47="","",IF($C$3="On",IF(U$3&lt;=$B$2,SMALL(Data_Baseline!$C47:$AZ47,COUNTIF(Data_Baseline!$C47:$AZ47,0)+1)/MAX(Data_Baseline!$C47:$AZ47),IF(Data_Baseline!T47=0,SMALL(Data_Baseline!$C47:$AZ47,COUNTIF(Data_Baseline!$C47:$AZ47,0)+1)/MAX(Data_Baseline!$C47:$AZ47),Data_Baseline!T47/MAX(Data_Baseline!$C47:$AZ47))),IF(U$3&lt;=$B$2,SMALL(Data_Baseline!$C47:$AZ47,COUNTIF(Data_Baseline!$C47:$AZ47,0)+1),IF(Data_Baseline!T47=0,SMALL(Data_Baseline!$C47:$AZ47,COUNTIF(Data_Baseline!$C47:$AZ47,0)+1),Data_Baseline!T47)))),"")</f>
        <v>4.5701663835083392E-4</v>
      </c>
      <c r="V47" s="79">
        <f ca="1">IFERROR(IF(Data_Baseline!U47="","",IF($C$3="On",IF(V$3&lt;=$B$2,SMALL(Data_Baseline!$C47:$AZ47,COUNTIF(Data_Baseline!$C47:$AZ47,0)+1)/MAX(Data_Baseline!$C47:$AZ47),IF(Data_Baseline!U47=0,SMALL(Data_Baseline!$C47:$AZ47,COUNTIF(Data_Baseline!$C47:$AZ47,0)+1)/MAX(Data_Baseline!$C47:$AZ47),Data_Baseline!U47/MAX(Data_Baseline!$C47:$AZ47))),IF(V$3&lt;=$B$2,SMALL(Data_Baseline!$C47:$AZ47,COUNTIF(Data_Baseline!$C47:$AZ47,0)+1),IF(Data_Baseline!U47=0,SMALL(Data_Baseline!$C47:$AZ47,COUNTIF(Data_Baseline!$C47:$AZ47,0)+1),Data_Baseline!U47)))),"")</f>
        <v>4.5701663835083392E-4</v>
      </c>
      <c r="W47" s="79">
        <f ca="1">IFERROR(IF(Data_Baseline!V47="","",IF($C$3="On",IF(W$3&lt;=$B$2,SMALL(Data_Baseline!$C47:$AZ47,COUNTIF(Data_Baseline!$C47:$AZ47,0)+1)/MAX(Data_Baseline!$C47:$AZ47),IF(Data_Baseline!V47=0,SMALL(Data_Baseline!$C47:$AZ47,COUNTIF(Data_Baseline!$C47:$AZ47,0)+1)/MAX(Data_Baseline!$C47:$AZ47),Data_Baseline!V47/MAX(Data_Baseline!$C47:$AZ47))),IF(W$3&lt;=$B$2,SMALL(Data_Baseline!$C47:$AZ47,COUNTIF(Data_Baseline!$C47:$AZ47,0)+1),IF(Data_Baseline!V47=0,SMALL(Data_Baseline!$C47:$AZ47,COUNTIF(Data_Baseline!$C47:$AZ47,0)+1),Data_Baseline!V47)))),"")</f>
        <v>4.5701663835083392E-4</v>
      </c>
      <c r="X47" s="79">
        <f ca="1">IFERROR(IF(Data_Baseline!W47="","",IF($C$3="On",IF(X$3&lt;=$B$2,SMALL(Data_Baseline!$C47:$AZ47,COUNTIF(Data_Baseline!$C47:$AZ47,0)+1)/MAX(Data_Baseline!$C47:$AZ47),IF(Data_Baseline!W47=0,SMALL(Data_Baseline!$C47:$AZ47,COUNTIF(Data_Baseline!$C47:$AZ47,0)+1)/MAX(Data_Baseline!$C47:$AZ47),Data_Baseline!W47/MAX(Data_Baseline!$C47:$AZ47))),IF(X$3&lt;=$B$2,SMALL(Data_Baseline!$C47:$AZ47,COUNTIF(Data_Baseline!$C47:$AZ47,0)+1),IF(Data_Baseline!W47=0,SMALL(Data_Baseline!$C47:$AZ47,COUNTIF(Data_Baseline!$C47:$AZ47,0)+1),Data_Baseline!W47)))),"")</f>
        <v>4.5701663835083392E-4</v>
      </c>
      <c r="Y47" s="79">
        <f ca="1">IFERROR(IF(Data_Baseline!X47="","",IF($C$3="On",IF(Y$3&lt;=$B$2,SMALL(Data_Baseline!$C47:$AZ47,COUNTIF(Data_Baseline!$C47:$AZ47,0)+1)/MAX(Data_Baseline!$C47:$AZ47),IF(Data_Baseline!X47=0,SMALL(Data_Baseline!$C47:$AZ47,COUNTIF(Data_Baseline!$C47:$AZ47,0)+1)/MAX(Data_Baseline!$C47:$AZ47),Data_Baseline!X47/MAX(Data_Baseline!$C47:$AZ47))),IF(Y$3&lt;=$B$2,SMALL(Data_Baseline!$C47:$AZ47,COUNTIF(Data_Baseline!$C47:$AZ47,0)+1),IF(Data_Baseline!X47=0,SMALL(Data_Baseline!$C47:$AZ47,COUNTIF(Data_Baseline!$C47:$AZ47,0)+1),Data_Baseline!X47)))),"")</f>
        <v>4.5701663835083392E-4</v>
      </c>
      <c r="Z47" s="79">
        <f ca="1">IFERROR(IF(Data_Baseline!Y47="","",IF($C$3="On",IF(Z$3&lt;=$B$2,SMALL(Data_Baseline!$C47:$AZ47,COUNTIF(Data_Baseline!$C47:$AZ47,0)+1)/MAX(Data_Baseline!$C47:$AZ47),IF(Data_Baseline!Y47=0,SMALL(Data_Baseline!$C47:$AZ47,COUNTIF(Data_Baseline!$C47:$AZ47,0)+1)/MAX(Data_Baseline!$C47:$AZ47),Data_Baseline!Y47/MAX(Data_Baseline!$C47:$AZ47))),IF(Z$3&lt;=$B$2,SMALL(Data_Baseline!$C47:$AZ47,COUNTIF(Data_Baseline!$C47:$AZ47,0)+1),IF(Data_Baseline!Y47=0,SMALL(Data_Baseline!$C47:$AZ47,COUNTIF(Data_Baseline!$C47:$AZ47,0)+1),Data_Baseline!Y47)))),"")</f>
        <v>2.4698731419671499E-3</v>
      </c>
      <c r="AA47" s="79">
        <f ca="1">IFERROR(IF(Data_Baseline!Z47="","",IF($C$3="On",IF(AA$3&lt;=$B$2,SMALL(Data_Baseline!$C47:$AZ47,COUNTIF(Data_Baseline!$C47:$AZ47,0)+1)/MAX(Data_Baseline!$C47:$AZ47),IF(Data_Baseline!Z47=0,SMALL(Data_Baseline!$C47:$AZ47,COUNTIF(Data_Baseline!$C47:$AZ47,0)+1)/MAX(Data_Baseline!$C47:$AZ47),Data_Baseline!Z47/MAX(Data_Baseline!$C47:$AZ47))),IF(AA$3&lt;=$B$2,SMALL(Data_Baseline!$C47:$AZ47,COUNTIF(Data_Baseline!$C47:$AZ47,0)+1),IF(Data_Baseline!Z47=0,SMALL(Data_Baseline!$C47:$AZ47,COUNTIF(Data_Baseline!$C47:$AZ47,0)+1),Data_Baseline!Z47)))),"")</f>
        <v>7.4081427199455211E-3</v>
      </c>
      <c r="AB47" s="79">
        <f ca="1">IFERROR(IF(Data_Baseline!AA47="","",IF($C$3="On",IF(AB$3&lt;=$B$2,SMALL(Data_Baseline!$C47:$AZ47,COUNTIF(Data_Baseline!$C47:$AZ47,0)+1)/MAX(Data_Baseline!$C47:$AZ47),IF(Data_Baseline!AA47=0,SMALL(Data_Baseline!$C47:$AZ47,COUNTIF(Data_Baseline!$C47:$AZ47,0)+1)/MAX(Data_Baseline!$C47:$AZ47),Data_Baseline!AA47/MAX(Data_Baseline!$C47:$AZ47))),IF(AB$3&lt;=$B$2,SMALL(Data_Baseline!$C47:$AZ47,COUNTIF(Data_Baseline!$C47:$AZ47,0)+1),IF(Data_Baseline!AA47=0,SMALL(Data_Baseline!$C47:$AZ47,COUNTIF(Data_Baseline!$C47:$AZ47,0)+1),Data_Baseline!AA47)))),"")</f>
        <v>1.7623804419197496E-2</v>
      </c>
      <c r="AC47" s="79">
        <f ca="1">IFERROR(IF(Data_Baseline!AB47="","",IF($C$3="On",IF(AC$3&lt;=$B$2,SMALL(Data_Baseline!$C47:$AZ47,COUNTIF(Data_Baseline!$C47:$AZ47,0)+1)/MAX(Data_Baseline!$C47:$AZ47),IF(Data_Baseline!AB47=0,SMALL(Data_Baseline!$C47:$AZ47,COUNTIF(Data_Baseline!$C47:$AZ47,0)+1)/MAX(Data_Baseline!$C47:$AZ47),Data_Baseline!AB47/MAX(Data_Baseline!$C47:$AZ47))),IF(AC$3&lt;=$B$2,SMALL(Data_Baseline!$C47:$AZ47,COUNTIF(Data_Baseline!$C47:$AZ47,0)+1),IF(Data_Baseline!AB47=0,SMALL(Data_Baseline!$C47:$AZ47,COUNTIF(Data_Baseline!$C47:$AZ47,0)+1),Data_Baseline!AB47)))),"")</f>
        <v>3.7718695685678157E-2</v>
      </c>
      <c r="AD47" s="79">
        <f ca="1">IFERROR(IF(Data_Baseline!AC47="","",IF($C$3="On",IF(AD$3&lt;=$B$2,SMALL(Data_Baseline!$C47:$AZ47,COUNTIF(Data_Baseline!$C47:$AZ47,0)+1)/MAX(Data_Baseline!$C47:$AZ47),IF(Data_Baseline!AC47=0,SMALL(Data_Baseline!$C47:$AZ47,COUNTIF(Data_Baseline!$C47:$AZ47,0)+1)/MAX(Data_Baseline!$C47:$AZ47),Data_Baseline!AC47/MAX(Data_Baseline!$C47:$AZ47))),IF(AD$3&lt;=$B$2,SMALL(Data_Baseline!$C47:$AZ47,COUNTIF(Data_Baseline!$C47:$AZ47,0)+1),IF(Data_Baseline!AC47=0,SMALL(Data_Baseline!$C47:$AZ47,COUNTIF(Data_Baseline!$C47:$AZ47,0)+1),Data_Baseline!AC47)))),"")</f>
        <v>7.6378604164854633E-2</v>
      </c>
      <c r="AE47" s="79">
        <f ca="1">IFERROR(IF(Data_Baseline!AD47="","",IF($C$3="On",IF(AE$3&lt;=$B$2,SMALL(Data_Baseline!$C47:$AZ47,COUNTIF(Data_Baseline!$C47:$AZ47,0)+1)/MAX(Data_Baseline!$C47:$AZ47),IF(Data_Baseline!AD47=0,SMALL(Data_Baseline!$C47:$AZ47,COUNTIF(Data_Baseline!$C47:$AZ47,0)+1)/MAX(Data_Baseline!$C47:$AZ47),Data_Baseline!AD47/MAX(Data_Baseline!$C47:$AZ47))),IF(AE$3&lt;=$B$2,SMALL(Data_Baseline!$C47:$AZ47,COUNTIF(Data_Baseline!$C47:$AZ47,0)+1),IF(Data_Baseline!AD47=0,SMALL(Data_Baseline!$C47:$AZ47,COUNTIF(Data_Baseline!$C47:$AZ47,0)+1),Data_Baseline!AD47)))),"")</f>
        <v>0.14381229307797824</v>
      </c>
      <c r="AF47" s="79">
        <f ca="1">IFERROR(IF(Data_Baseline!AE47="","",IF($C$3="On",IF(AF$3&lt;=$B$2,SMALL(Data_Baseline!$C47:$AZ47,COUNTIF(Data_Baseline!$C47:$AZ47,0)+1)/MAX(Data_Baseline!$C47:$AZ47),IF(Data_Baseline!AE47=0,SMALL(Data_Baseline!$C47:$AZ47,COUNTIF(Data_Baseline!$C47:$AZ47,0)+1)/MAX(Data_Baseline!$C47:$AZ47),Data_Baseline!AE47/MAX(Data_Baseline!$C47:$AZ47))),IF(AF$3&lt;=$B$2,SMALL(Data_Baseline!$C47:$AZ47,COUNTIF(Data_Baseline!$C47:$AZ47,0)+1),IF(Data_Baseline!AE47=0,SMALL(Data_Baseline!$C47:$AZ47,COUNTIF(Data_Baseline!$C47:$AZ47,0)+1),Data_Baseline!AE47)))),"")</f>
        <v>0.2540145352430429</v>
      </c>
      <c r="AG47" s="79">
        <f ca="1">IFERROR(IF(Data_Baseline!AF47="","",IF($C$3="On",IF(AG$3&lt;=$B$2,SMALL(Data_Baseline!$C47:$AZ47,COUNTIF(Data_Baseline!$C47:$AZ47,0)+1)/MAX(Data_Baseline!$C47:$AZ47),IF(Data_Baseline!AF47=0,SMALL(Data_Baseline!$C47:$AZ47,COUNTIF(Data_Baseline!$C47:$AZ47,0)+1)/MAX(Data_Baseline!$C47:$AZ47),Data_Baseline!AF47/MAX(Data_Baseline!$C47:$AZ47))),IF(AG$3&lt;=$B$2,SMALL(Data_Baseline!$C47:$AZ47,COUNTIF(Data_Baseline!$C47:$AZ47,0)+1),IF(Data_Baseline!AF47=0,SMALL(Data_Baseline!$C47:$AZ47,COUNTIF(Data_Baseline!$C47:$AZ47,0)+1),Data_Baseline!AF47)))),"")</f>
        <v>0.40286674075445905</v>
      </c>
      <c r="AH47" s="79">
        <f ca="1">IFERROR(IF(Data_Baseline!AG47="","",IF($C$3="On",IF(AH$3&lt;=$B$2,SMALL(Data_Baseline!$C47:$AZ47,COUNTIF(Data_Baseline!$C47:$AZ47,0)+1)/MAX(Data_Baseline!$C47:$AZ47),IF(Data_Baseline!AG47=0,SMALL(Data_Baseline!$C47:$AZ47,COUNTIF(Data_Baseline!$C47:$AZ47,0)+1)/MAX(Data_Baseline!$C47:$AZ47),Data_Baseline!AG47/MAX(Data_Baseline!$C47:$AZ47))),IF(AH$3&lt;=$B$2,SMALL(Data_Baseline!$C47:$AZ47,COUNTIF(Data_Baseline!$C47:$AZ47,0)+1),IF(Data_Baseline!AG47=0,SMALL(Data_Baseline!$C47:$AZ47,COUNTIF(Data_Baseline!$C47:$AZ47,0)+1),Data_Baseline!AG47)))),"")</f>
        <v>0.56796806221323826</v>
      </c>
      <c r="AI47" s="79">
        <f ca="1">IFERROR(IF(Data_Baseline!AH47="","",IF($C$3="On",IF(AI$3&lt;=$B$2,SMALL(Data_Baseline!$C47:$AZ47,COUNTIF(Data_Baseline!$C47:$AZ47,0)+1)/MAX(Data_Baseline!$C47:$AZ47),IF(Data_Baseline!AH47=0,SMALL(Data_Baseline!$C47:$AZ47,COUNTIF(Data_Baseline!$C47:$AZ47,0)+1)/MAX(Data_Baseline!$C47:$AZ47),Data_Baseline!AH47/MAX(Data_Baseline!$C47:$AZ47))),IF(AI$3&lt;=$B$2,SMALL(Data_Baseline!$C47:$AZ47,COUNTIF(Data_Baseline!$C47:$AZ47,0)+1),IF(Data_Baseline!AH47=0,SMALL(Data_Baseline!$C47:$AZ47,COUNTIF(Data_Baseline!$C47:$AZ47,0)+1),Data_Baseline!AH47)))),"")</f>
        <v>0.71608804715637864</v>
      </c>
      <c r="AJ47" s="79">
        <f ca="1">IFERROR(IF(Data_Baseline!AI47="","",IF($C$3="On",IF(AJ$3&lt;=$B$2,SMALL(Data_Baseline!$C47:$AZ47,COUNTIF(Data_Baseline!$C47:$AZ47,0)+1)/MAX(Data_Baseline!$C47:$AZ47),IF(Data_Baseline!AI47=0,SMALL(Data_Baseline!$C47:$AZ47,COUNTIF(Data_Baseline!$C47:$AZ47,0)+1)/MAX(Data_Baseline!$C47:$AZ47),Data_Baseline!AI47/MAX(Data_Baseline!$C47:$AZ47))),IF(AJ$3&lt;=$B$2,SMALL(Data_Baseline!$C47:$AZ47,COUNTIF(Data_Baseline!$C47:$AZ47,0)+1),IF(Data_Baseline!AI47=0,SMALL(Data_Baseline!$C47:$AZ47,COUNTIF(Data_Baseline!$C47:$AZ47,0)+1),Data_Baseline!AI47)))),"")</f>
        <v>0.8257856478546014</v>
      </c>
      <c r="AK47" s="79">
        <f ca="1">IFERROR(IF(Data_Baseline!AJ47="","",IF($C$3="On",IF(AK$3&lt;=$B$2,SMALL(Data_Baseline!$C47:$AZ47,COUNTIF(Data_Baseline!$C47:$AZ47,0)+1)/MAX(Data_Baseline!$C47:$AZ47),IF(Data_Baseline!AJ47=0,SMALL(Data_Baseline!$C47:$AZ47,COUNTIF(Data_Baseline!$C47:$AZ47,0)+1)/MAX(Data_Baseline!$C47:$AZ47),Data_Baseline!AJ47/MAX(Data_Baseline!$C47:$AZ47))),IF(AK$3&lt;=$B$2,SMALL(Data_Baseline!$C47:$AZ47,COUNTIF(Data_Baseline!$C47:$AZ47,0)+1),IF(Data_Baseline!AJ47=0,SMALL(Data_Baseline!$C47:$AZ47,COUNTIF(Data_Baseline!$C47:$AZ47,0)+1),Data_Baseline!AJ47)))),"")</f>
        <v>0.89543801651327815</v>
      </c>
      <c r="AL47" s="79">
        <f ca="1">IFERROR(IF(Data_Baseline!AK47="","",IF($C$3="On",IF(AL$3&lt;=$B$2,SMALL(Data_Baseline!$C47:$AZ47,COUNTIF(Data_Baseline!$C47:$AZ47,0)+1)/MAX(Data_Baseline!$C47:$AZ47),IF(Data_Baseline!AK47=0,SMALL(Data_Baseline!$C47:$AZ47,COUNTIF(Data_Baseline!$C47:$AZ47,0)+1)/MAX(Data_Baseline!$C47:$AZ47),Data_Baseline!AK47/MAX(Data_Baseline!$C47:$AZ47))),IF(AL$3&lt;=$B$2,SMALL(Data_Baseline!$C47:$AZ47,COUNTIF(Data_Baseline!$C47:$AZ47,0)+1),IF(Data_Baseline!AK47=0,SMALL(Data_Baseline!$C47:$AZ47,COUNTIF(Data_Baseline!$C47:$AZ47,0)+1),Data_Baseline!AK47)))),"")</f>
        <v>0.93537048589251848</v>
      </c>
      <c r="AM47" s="79">
        <f ca="1">IFERROR(IF(Data_Baseline!AL47="","",IF($C$3="On",IF(AM$3&lt;=$B$2,SMALL(Data_Baseline!$C47:$AZ47,COUNTIF(Data_Baseline!$C47:$AZ47,0)+1)/MAX(Data_Baseline!$C47:$AZ47),IF(Data_Baseline!AL47=0,SMALL(Data_Baseline!$C47:$AZ47,COUNTIF(Data_Baseline!$C47:$AZ47,0)+1)/MAX(Data_Baseline!$C47:$AZ47),Data_Baseline!AL47/MAX(Data_Baseline!$C47:$AZ47))),IF(AM$3&lt;=$B$2,SMALL(Data_Baseline!$C47:$AZ47,COUNTIF(Data_Baseline!$C47:$AZ47,0)+1),IF(Data_Baseline!AL47=0,SMALL(Data_Baseline!$C47:$AZ47,COUNTIF(Data_Baseline!$C47:$AZ47,0)+1),Data_Baseline!AL47)))),"")</f>
        <v>0.95897014080913046</v>
      </c>
      <c r="AN47" s="79">
        <f ca="1">IFERROR(IF(Data_Baseline!AM47="","",IF($C$3="On",IF(AN$3&lt;=$B$2,SMALL(Data_Baseline!$C47:$AZ47,COUNTIF(Data_Baseline!$C47:$AZ47,0)+1)/MAX(Data_Baseline!$C47:$AZ47),IF(Data_Baseline!AM47=0,SMALL(Data_Baseline!$C47:$AZ47,COUNTIF(Data_Baseline!$C47:$AZ47,0)+1)/MAX(Data_Baseline!$C47:$AZ47),Data_Baseline!AM47/MAX(Data_Baseline!$C47:$AZ47))),IF(AN$3&lt;=$B$2,SMALL(Data_Baseline!$C47:$AZ47,COUNTIF(Data_Baseline!$C47:$AZ47,0)+1),IF(Data_Baseline!AM47=0,SMALL(Data_Baseline!$C47:$AZ47,COUNTIF(Data_Baseline!$C47:$AZ47,0)+1),Data_Baseline!AM47)))),"")</f>
        <v>0.97481738798905548</v>
      </c>
      <c r="AO47" s="79">
        <f ca="1">IFERROR(IF(Data_Baseline!AN47="","",IF($C$3="On",IF(AO$3&lt;=$B$2,SMALL(Data_Baseline!$C47:$AZ47,COUNTIF(Data_Baseline!$C47:$AZ47,0)+1)/MAX(Data_Baseline!$C47:$AZ47),IF(Data_Baseline!AN47=0,SMALL(Data_Baseline!$C47:$AZ47,COUNTIF(Data_Baseline!$C47:$AZ47,0)+1)/MAX(Data_Baseline!$C47:$AZ47),Data_Baseline!AN47/MAX(Data_Baseline!$C47:$AZ47))),IF(AO$3&lt;=$B$2,SMALL(Data_Baseline!$C47:$AZ47,COUNTIF(Data_Baseline!$C47:$AZ47,0)+1),IF(Data_Baseline!AN47=0,SMALL(Data_Baseline!$C47:$AZ47,COUNTIF(Data_Baseline!$C47:$AZ47,0)+1),Data_Baseline!AN47)))),"")</f>
        <v>0.98672899293941907</v>
      </c>
      <c r="AP47" s="79">
        <f ca="1">IFERROR(IF(Data_Baseline!AO47="","",IF($C$3="On",IF(AP$3&lt;=$B$2,SMALL(Data_Baseline!$C47:$AZ47,COUNTIF(Data_Baseline!$C47:$AZ47,0)+1)/MAX(Data_Baseline!$C47:$AZ47),IF(Data_Baseline!AO47=0,SMALL(Data_Baseline!$C47:$AZ47,COUNTIF(Data_Baseline!$C47:$AZ47,0)+1)/MAX(Data_Baseline!$C47:$AZ47),Data_Baseline!AO47/MAX(Data_Baseline!$C47:$AZ47))),IF(AP$3&lt;=$B$2,SMALL(Data_Baseline!$C47:$AZ47,COUNTIF(Data_Baseline!$C47:$AZ47,0)+1),IF(Data_Baseline!AO47=0,SMALL(Data_Baseline!$C47:$AZ47,COUNTIF(Data_Baseline!$C47:$AZ47,0)+1),Data_Baseline!AO47)))),"")</f>
        <v>0.99581207205328715</v>
      </c>
      <c r="AQ47" s="79">
        <f ca="1">IFERROR(IF(Data_Baseline!AP47="","",IF($C$3="On",IF(AQ$3&lt;=$B$2,SMALL(Data_Baseline!$C47:$AZ47,COUNTIF(Data_Baseline!$C47:$AZ47,0)+1)/MAX(Data_Baseline!$C47:$AZ47),IF(Data_Baseline!AP47=0,SMALL(Data_Baseline!$C47:$AZ47,COUNTIF(Data_Baseline!$C47:$AZ47,0)+1)/MAX(Data_Baseline!$C47:$AZ47),Data_Baseline!AP47/MAX(Data_Baseline!$C47:$AZ47))),IF(AQ$3&lt;=$B$2,SMALL(Data_Baseline!$C47:$AZ47,COUNTIF(Data_Baseline!$C47:$AZ47,0)+1),IF(Data_Baseline!AP47=0,SMALL(Data_Baseline!$C47:$AZ47,COUNTIF(Data_Baseline!$C47:$AZ47,0)+1),Data_Baseline!AP47)))),"")</f>
        <v>1</v>
      </c>
      <c r="AR47" s="79" t="str">
        <f>IFERROR(IF(Data_Baseline!AQ47="","",IF($C$3="On",IF(AR$3&lt;=$B$2,SMALL(Data_Baseline!$C47:$AZ47,COUNTIF(Data_Baseline!$C47:$AZ47,0)+1)/MAX(Data_Baseline!$C47:$AZ47),IF(Data_Baseline!AQ47=0,SMALL(Data_Baseline!$C47:$AZ47,COUNTIF(Data_Baseline!$C47:$AZ47,0)+1)/MAX(Data_Baseline!$C47:$AZ47),Data_Baseline!AQ47/MAX(Data_Baseline!$C47:$AZ47))),IF(AR$3&lt;=$B$2,SMALL(Data_Baseline!$C47:$AZ47,COUNTIF(Data_Baseline!$C47:$AZ47,0)+1),IF(Data_Baseline!AQ47=0,SMALL(Data_Baseline!$C47:$AZ47,COUNTIF(Data_Baseline!$C47:$AZ47,0)+1),Data_Baseline!AQ47)))),"")</f>
        <v/>
      </c>
      <c r="AS47" s="79" t="str">
        <f>IFERROR(IF(Data_Baseline!AR47="","",IF($C$3="On",IF(AS$3&lt;=$B$2,SMALL(Data_Baseline!$C47:$AZ47,COUNTIF(Data_Baseline!$C47:$AZ47,0)+1)/MAX(Data_Baseline!$C47:$AZ47),IF(Data_Baseline!AR47=0,SMALL(Data_Baseline!$C47:$AZ47,COUNTIF(Data_Baseline!$C47:$AZ47,0)+1)/MAX(Data_Baseline!$C47:$AZ47),Data_Baseline!AR47/MAX(Data_Baseline!$C47:$AZ47))),IF(AS$3&lt;=$B$2,SMALL(Data_Baseline!$C47:$AZ47,COUNTIF(Data_Baseline!$C47:$AZ47,0)+1),IF(Data_Baseline!AR47=0,SMALL(Data_Baseline!$C47:$AZ47,COUNTIF(Data_Baseline!$C47:$AZ47,0)+1),Data_Baseline!AR47)))),"")</f>
        <v/>
      </c>
      <c r="AT47" s="79" t="str">
        <f>IFERROR(IF(Data_Baseline!AS47="","",IF($C$3="On",IF(AT$3&lt;=$B$2,SMALL(Data_Baseline!$C47:$AZ47,COUNTIF(Data_Baseline!$C47:$AZ47,0)+1)/MAX(Data_Baseline!$C47:$AZ47),IF(Data_Baseline!AS47=0,SMALL(Data_Baseline!$C47:$AZ47,COUNTIF(Data_Baseline!$C47:$AZ47,0)+1)/MAX(Data_Baseline!$C47:$AZ47),Data_Baseline!AS47/MAX(Data_Baseline!$C47:$AZ47))),IF(AT$3&lt;=$B$2,SMALL(Data_Baseline!$C47:$AZ47,COUNTIF(Data_Baseline!$C47:$AZ47,0)+1),IF(Data_Baseline!AS47=0,SMALL(Data_Baseline!$C47:$AZ47,COUNTIF(Data_Baseline!$C47:$AZ47,0)+1),Data_Baseline!AS47)))),"")</f>
        <v/>
      </c>
      <c r="AU47" s="79" t="str">
        <f>IFERROR(IF(Data_Baseline!AT47="","",IF($C$3="On",IF(AU$3&lt;=$B$2,SMALL(Data_Baseline!$C47:$AZ47,COUNTIF(Data_Baseline!$C47:$AZ47,0)+1)/MAX(Data_Baseline!$C47:$AZ47),IF(Data_Baseline!AT47=0,SMALL(Data_Baseline!$C47:$AZ47,COUNTIF(Data_Baseline!$C47:$AZ47,0)+1)/MAX(Data_Baseline!$C47:$AZ47),Data_Baseline!AT47/MAX(Data_Baseline!$C47:$AZ47))),IF(AU$3&lt;=$B$2,SMALL(Data_Baseline!$C47:$AZ47,COUNTIF(Data_Baseline!$C47:$AZ47,0)+1),IF(Data_Baseline!AT47=0,SMALL(Data_Baseline!$C47:$AZ47,COUNTIF(Data_Baseline!$C47:$AZ47,0)+1),Data_Baseline!AT47)))),"")</f>
        <v/>
      </c>
      <c r="AV47" s="79" t="str">
        <f>IFERROR(IF(Data_Baseline!AU47="","",IF($C$3="On",IF(AV$3&lt;=$B$2,SMALL(Data_Baseline!$C47:$AZ47,COUNTIF(Data_Baseline!$C47:$AZ47,0)+1)/MAX(Data_Baseline!$C47:$AZ47),IF(Data_Baseline!AU47=0,SMALL(Data_Baseline!$C47:$AZ47,COUNTIF(Data_Baseline!$C47:$AZ47,0)+1)/MAX(Data_Baseline!$C47:$AZ47),Data_Baseline!AU47/MAX(Data_Baseline!$C47:$AZ47))),IF(AV$3&lt;=$B$2,SMALL(Data_Baseline!$C47:$AZ47,COUNTIF(Data_Baseline!$C47:$AZ47,0)+1),IF(Data_Baseline!AU47=0,SMALL(Data_Baseline!$C47:$AZ47,COUNTIF(Data_Baseline!$C47:$AZ47,0)+1),Data_Baseline!AU47)))),"")</f>
        <v/>
      </c>
      <c r="AW47" s="79" t="str">
        <f>IFERROR(IF(Data_Baseline!AV47="","",IF($C$3="On",IF(AW$3&lt;=$B$2,SMALL(Data_Baseline!$C47:$AZ47,COUNTIF(Data_Baseline!$C47:$AZ47,0)+1)/MAX(Data_Baseline!$C47:$AZ47),IF(Data_Baseline!AV47=0,SMALL(Data_Baseline!$C47:$AZ47,COUNTIF(Data_Baseline!$C47:$AZ47,0)+1)/MAX(Data_Baseline!$C47:$AZ47),Data_Baseline!AV47/MAX(Data_Baseline!$C47:$AZ47))),IF(AW$3&lt;=$B$2,SMALL(Data_Baseline!$C47:$AZ47,COUNTIF(Data_Baseline!$C47:$AZ47,0)+1),IF(Data_Baseline!AV47=0,SMALL(Data_Baseline!$C47:$AZ47,COUNTIF(Data_Baseline!$C47:$AZ47,0)+1),Data_Baseline!AV47)))),"")</f>
        <v/>
      </c>
      <c r="AX47" s="79" t="str">
        <f>IFERROR(IF(Data_Baseline!AW47="","",IF($C$3="On",IF(AX$3&lt;=$B$2,SMALL(Data_Baseline!$C47:$AZ47,COUNTIF(Data_Baseline!$C47:$AZ47,0)+1)/MAX(Data_Baseline!$C47:$AZ47),IF(Data_Baseline!AW47=0,SMALL(Data_Baseline!$C47:$AZ47,COUNTIF(Data_Baseline!$C47:$AZ47,0)+1)/MAX(Data_Baseline!$C47:$AZ47),Data_Baseline!AW47/MAX(Data_Baseline!$C47:$AZ47))),IF(AX$3&lt;=$B$2,SMALL(Data_Baseline!$C47:$AZ47,COUNTIF(Data_Baseline!$C47:$AZ47,0)+1),IF(Data_Baseline!AW47=0,SMALL(Data_Baseline!$C47:$AZ47,COUNTIF(Data_Baseline!$C47:$AZ47,0)+1),Data_Baseline!AW47)))),"")</f>
        <v/>
      </c>
      <c r="AY47" s="79" t="str">
        <f>IFERROR(IF(Data_Baseline!AX47="","",IF($C$3="On",IF(AY$3&lt;=$B$2,SMALL(Data_Baseline!$C47:$AZ47,COUNTIF(Data_Baseline!$C47:$AZ47,0)+1)/MAX(Data_Baseline!$C47:$AZ47),IF(Data_Baseline!AX47=0,SMALL(Data_Baseline!$C47:$AZ47,COUNTIF(Data_Baseline!$C47:$AZ47,0)+1)/MAX(Data_Baseline!$C47:$AZ47),Data_Baseline!AX47/MAX(Data_Baseline!$C47:$AZ47))),IF(AY$3&lt;=$B$2,SMALL(Data_Baseline!$C47:$AZ47,COUNTIF(Data_Baseline!$C47:$AZ47,0)+1),IF(Data_Baseline!AX47=0,SMALL(Data_Baseline!$C47:$AZ47,COUNTIF(Data_Baseline!$C47:$AZ47,0)+1),Data_Baseline!AX47)))),"")</f>
        <v/>
      </c>
      <c r="AZ47" s="79" t="str">
        <f>IFERROR(IF(Data_Baseline!AY47="","",IF($C$3="On",IF(AZ$3&lt;=$B$2,SMALL(Data_Baseline!$C47:$AZ47,COUNTIF(Data_Baseline!$C47:$AZ47,0)+1)/MAX(Data_Baseline!$C47:$AZ47),IF(Data_Baseline!AY47=0,SMALL(Data_Baseline!$C47:$AZ47,COUNTIF(Data_Baseline!$C47:$AZ47,0)+1)/MAX(Data_Baseline!$C47:$AZ47),Data_Baseline!AY47/MAX(Data_Baseline!$C47:$AZ47))),IF(AZ$3&lt;=$B$2,SMALL(Data_Baseline!$C47:$AZ47,COUNTIF(Data_Baseline!$C47:$AZ47,0)+1),IF(Data_Baseline!AY47=0,SMALL(Data_Baseline!$C47:$AZ47,COUNTIF(Data_Baseline!$C47:$AZ47,0)+1),Data_Baseline!AY47)))),"")</f>
        <v/>
      </c>
      <c r="BA47" s="79" t="str">
        <f>IFERROR(IF(Data_Baseline!AZ47="","",IF($C$3="On",IF(BA$3&lt;=$B$2,SMALL(Data_Baseline!$C47:$AZ47,COUNTIF(Data_Baseline!$C47:$AZ47,0)+1)/MAX(Data_Baseline!$C47:$AZ47),IF(Data_Baseline!AZ47=0,SMALL(Data_Baseline!$C47:$AZ47,COUNTIF(Data_Baseline!$C47:$AZ47,0)+1)/MAX(Data_Baseline!$C47:$AZ47),Data_Baseline!AZ47/MAX(Data_Baseline!$C47:$AZ47))),IF(BA$3&lt;=$B$2,SMALL(Data_Baseline!$C47:$AZ47,COUNTIF(Data_Baseline!$C47:$AZ47,0)+1),IF(Data_Baseline!AZ47=0,SMALL(Data_Baseline!$C47:$AZ47,COUNTIF(Data_Baseline!$C47:$AZ47,0)+1),Data_Baseline!AZ47)))),"")</f>
        <v/>
      </c>
      <c r="BB47" s="79">
        <f ca="1">IF(Data_Initial!BA47="",1,0)</f>
        <v>1</v>
      </c>
      <c r="BC47" s="2" t="str">
        <f t="shared" ca="1" si="0"/>
        <v>3N_OtsA</v>
      </c>
      <c r="BD47" s="79" t="str">
        <f t="shared" ca="1" si="3"/>
        <v>3N</v>
      </c>
      <c r="BE47" s="79" t="str">
        <f ca="1">Data_Initial!BC47</f>
        <v>OtsA</v>
      </c>
      <c r="BF47" s="79" t="str">
        <f ca="1">Data_Initial!BB47</f>
        <v>2_3</v>
      </c>
      <c r="BG47" s="79">
        <f ca="1">IFERROR((INDIRECT("Plate"&amp;Data!A47&amp;"_C!"&amp;CHAR(RIGHT(Data!B47,LEN(Data!B47)-1)+65)&amp;CODE(LEFT(Data!B47,1))-58)),"")</f>
        <v>0</v>
      </c>
      <c r="BH47" s="79" t="str">
        <f ca="1">Data_Initial!BA47</f>
        <v/>
      </c>
      <c r="BI47" s="79">
        <f t="shared" ca="1" si="2"/>
        <v>4.5701663835083392E-4</v>
      </c>
      <c r="BJ47" s="79" t="str">
        <f ca="1">IF(BH47="N",1+MAX($BJ$3:BJ46),"")</f>
        <v/>
      </c>
      <c r="BK47" s="79"/>
      <c r="BL47" s="79"/>
      <c r="BM47" s="79"/>
      <c r="BN47" s="79"/>
      <c r="BO47" s="79"/>
      <c r="BP47" s="79"/>
      <c r="BQ47" s="79"/>
      <c r="BR47" s="79"/>
      <c r="BS47" s="79"/>
      <c r="BT47" s="79"/>
      <c r="BU47" s="79"/>
      <c r="BV47" s="79"/>
      <c r="BW47" s="79"/>
      <c r="BX47" s="79"/>
      <c r="BY47" s="79"/>
      <c r="BZ47" s="79"/>
    </row>
    <row r="48" spans="1:78" x14ac:dyDescent="0.25">
      <c r="A48" s="79">
        <f ca="1">IF(BH48="N","N"&amp;BJ48,IF(BB48=0,"",MAX($A$3:A47)+1))</f>
        <v>45</v>
      </c>
      <c r="B48" s="79" t="str">
        <f ca="1">Data_Initial!A48&amp;C48</f>
        <v>1E6</v>
      </c>
      <c r="C48" s="79" t="str">
        <f ca="1">Data_Initial!B48</f>
        <v>E6</v>
      </c>
      <c r="D48" s="79">
        <f ca="1">IFERROR(IF(Data_Baseline!C48="","",IF($C$3="On",IF(D$3&lt;=$B$2,SMALL(Data_Baseline!$C48:$AZ48,COUNTIF(Data_Baseline!$C48:$AZ48,0)+1)/MAX(Data_Baseline!$C48:$AZ48),IF(Data_Baseline!C48=0,SMALL(Data_Baseline!$C48:$AZ48,COUNTIF(Data_Baseline!$C48:$AZ48,0)+1)/MAX(Data_Baseline!$C48:$AZ48),Data_Baseline!C48/MAX(Data_Baseline!$C48:$AZ48))),IF(D$3&lt;=$B$2,SMALL(Data_Baseline!$C48:$AZ48,COUNTIF(Data_Baseline!$C48:$AZ48,0)+1),IF(Data_Baseline!C48=0,SMALL(Data_Baseline!$C48:$AZ48,COUNTIF(Data_Baseline!$C48:$AZ48,0)+1),Data_Baseline!C48)))),"")</f>
        <v>4.0130878955581679E-4</v>
      </c>
      <c r="E48" s="79">
        <f ca="1">IFERROR(IF(Data_Baseline!D48="","",IF($C$3="On",IF(E$3&lt;=$B$2,SMALL(Data_Baseline!$C48:$AZ48,COUNTIF(Data_Baseline!$C48:$AZ48,0)+1)/MAX(Data_Baseline!$C48:$AZ48),IF(Data_Baseline!D48=0,SMALL(Data_Baseline!$C48:$AZ48,COUNTIF(Data_Baseline!$C48:$AZ48,0)+1)/MAX(Data_Baseline!$C48:$AZ48),Data_Baseline!D48/MAX(Data_Baseline!$C48:$AZ48))),IF(E$3&lt;=$B$2,SMALL(Data_Baseline!$C48:$AZ48,COUNTIF(Data_Baseline!$C48:$AZ48,0)+1),IF(Data_Baseline!D48=0,SMALL(Data_Baseline!$C48:$AZ48,COUNTIF(Data_Baseline!$C48:$AZ48,0)+1),Data_Baseline!D48)))),"")</f>
        <v>4.0130878955581679E-4</v>
      </c>
      <c r="F48" s="79">
        <f ca="1">IFERROR(IF(Data_Baseline!E48="","",IF($C$3="On",IF(F$3&lt;=$B$2,SMALL(Data_Baseline!$C48:$AZ48,COUNTIF(Data_Baseline!$C48:$AZ48,0)+1)/MAX(Data_Baseline!$C48:$AZ48),IF(Data_Baseline!E48=0,SMALL(Data_Baseline!$C48:$AZ48,COUNTIF(Data_Baseline!$C48:$AZ48,0)+1)/MAX(Data_Baseline!$C48:$AZ48),Data_Baseline!E48/MAX(Data_Baseline!$C48:$AZ48))),IF(F$3&lt;=$B$2,SMALL(Data_Baseline!$C48:$AZ48,COUNTIF(Data_Baseline!$C48:$AZ48,0)+1),IF(Data_Baseline!E48=0,SMALL(Data_Baseline!$C48:$AZ48,COUNTIF(Data_Baseline!$C48:$AZ48,0)+1),Data_Baseline!E48)))),"")</f>
        <v>4.0130878955581679E-4</v>
      </c>
      <c r="G48" s="79">
        <f ca="1">IFERROR(IF(Data_Baseline!F48="","",IF($C$3="On",IF(G$3&lt;=$B$2,SMALL(Data_Baseline!$C48:$AZ48,COUNTIF(Data_Baseline!$C48:$AZ48,0)+1)/MAX(Data_Baseline!$C48:$AZ48),IF(Data_Baseline!F48=0,SMALL(Data_Baseline!$C48:$AZ48,COUNTIF(Data_Baseline!$C48:$AZ48,0)+1)/MAX(Data_Baseline!$C48:$AZ48),Data_Baseline!F48/MAX(Data_Baseline!$C48:$AZ48))),IF(G$3&lt;=$B$2,SMALL(Data_Baseline!$C48:$AZ48,COUNTIF(Data_Baseline!$C48:$AZ48,0)+1),IF(Data_Baseline!F48=0,SMALL(Data_Baseline!$C48:$AZ48,COUNTIF(Data_Baseline!$C48:$AZ48,0)+1),Data_Baseline!F48)))),"")</f>
        <v>4.0130878955581679E-4</v>
      </c>
      <c r="H48" s="79">
        <f ca="1">IFERROR(IF(Data_Baseline!G48="","",IF($C$3="On",IF(H$3&lt;=$B$2,SMALL(Data_Baseline!$C48:$AZ48,COUNTIF(Data_Baseline!$C48:$AZ48,0)+1)/MAX(Data_Baseline!$C48:$AZ48),IF(Data_Baseline!G48=0,SMALL(Data_Baseline!$C48:$AZ48,COUNTIF(Data_Baseline!$C48:$AZ48,0)+1)/MAX(Data_Baseline!$C48:$AZ48),Data_Baseline!G48/MAX(Data_Baseline!$C48:$AZ48))),IF(H$3&lt;=$B$2,SMALL(Data_Baseline!$C48:$AZ48,COUNTIF(Data_Baseline!$C48:$AZ48,0)+1),IF(Data_Baseline!G48=0,SMALL(Data_Baseline!$C48:$AZ48,COUNTIF(Data_Baseline!$C48:$AZ48,0)+1),Data_Baseline!G48)))),"")</f>
        <v>4.0130878955581679E-4</v>
      </c>
      <c r="I48" s="79">
        <f ca="1">IFERROR(IF(Data_Baseline!H48="","",IF($C$3="On",IF(I$3&lt;=$B$2,SMALL(Data_Baseline!$C48:$AZ48,COUNTIF(Data_Baseline!$C48:$AZ48,0)+1)/MAX(Data_Baseline!$C48:$AZ48),IF(Data_Baseline!H48=0,SMALL(Data_Baseline!$C48:$AZ48,COUNTIF(Data_Baseline!$C48:$AZ48,0)+1)/MAX(Data_Baseline!$C48:$AZ48),Data_Baseline!H48/MAX(Data_Baseline!$C48:$AZ48))),IF(I$3&lt;=$B$2,SMALL(Data_Baseline!$C48:$AZ48,COUNTIF(Data_Baseline!$C48:$AZ48,0)+1),IF(Data_Baseline!H48=0,SMALL(Data_Baseline!$C48:$AZ48,COUNTIF(Data_Baseline!$C48:$AZ48,0)+1),Data_Baseline!H48)))),"")</f>
        <v>4.0130878955581679E-4</v>
      </c>
      <c r="J48" s="79">
        <f ca="1">IFERROR(IF(Data_Baseline!I48="","",IF($C$3="On",IF(J$3&lt;=$B$2,SMALL(Data_Baseline!$C48:$AZ48,COUNTIF(Data_Baseline!$C48:$AZ48,0)+1)/MAX(Data_Baseline!$C48:$AZ48),IF(Data_Baseline!I48=0,SMALL(Data_Baseline!$C48:$AZ48,COUNTIF(Data_Baseline!$C48:$AZ48,0)+1)/MAX(Data_Baseline!$C48:$AZ48),Data_Baseline!I48/MAX(Data_Baseline!$C48:$AZ48))),IF(J$3&lt;=$B$2,SMALL(Data_Baseline!$C48:$AZ48,COUNTIF(Data_Baseline!$C48:$AZ48,0)+1),IF(Data_Baseline!I48=0,SMALL(Data_Baseline!$C48:$AZ48,COUNTIF(Data_Baseline!$C48:$AZ48,0)+1),Data_Baseline!I48)))),"")</f>
        <v>4.0130878955581679E-4</v>
      </c>
      <c r="K48" s="79">
        <f ca="1">IFERROR(IF(Data_Baseline!J48="","",IF($C$3="On",IF(K$3&lt;=$B$2,SMALL(Data_Baseline!$C48:$AZ48,COUNTIF(Data_Baseline!$C48:$AZ48,0)+1)/MAX(Data_Baseline!$C48:$AZ48),IF(Data_Baseline!J48=0,SMALL(Data_Baseline!$C48:$AZ48,COUNTIF(Data_Baseline!$C48:$AZ48,0)+1)/MAX(Data_Baseline!$C48:$AZ48),Data_Baseline!J48/MAX(Data_Baseline!$C48:$AZ48))),IF(K$3&lt;=$B$2,SMALL(Data_Baseline!$C48:$AZ48,COUNTIF(Data_Baseline!$C48:$AZ48,0)+1),IF(Data_Baseline!J48=0,SMALL(Data_Baseline!$C48:$AZ48,COUNTIF(Data_Baseline!$C48:$AZ48,0)+1),Data_Baseline!J48)))),"")</f>
        <v>4.0130878955581679E-4</v>
      </c>
      <c r="L48" s="79">
        <f ca="1">IFERROR(IF(Data_Baseline!K48="","",IF($C$3="On",IF(L$3&lt;=$B$2,SMALL(Data_Baseline!$C48:$AZ48,COUNTIF(Data_Baseline!$C48:$AZ48,0)+1)/MAX(Data_Baseline!$C48:$AZ48),IF(Data_Baseline!K48=0,SMALL(Data_Baseline!$C48:$AZ48,COUNTIF(Data_Baseline!$C48:$AZ48,0)+1)/MAX(Data_Baseline!$C48:$AZ48),Data_Baseline!K48/MAX(Data_Baseline!$C48:$AZ48))),IF(L$3&lt;=$B$2,SMALL(Data_Baseline!$C48:$AZ48,COUNTIF(Data_Baseline!$C48:$AZ48,0)+1),IF(Data_Baseline!K48=0,SMALL(Data_Baseline!$C48:$AZ48,COUNTIF(Data_Baseline!$C48:$AZ48,0)+1),Data_Baseline!K48)))),"")</f>
        <v>4.0130878955581679E-4</v>
      </c>
      <c r="M48" s="79">
        <f ca="1">IFERROR(IF(Data_Baseline!L48="","",IF($C$3="On",IF(M$3&lt;=$B$2,SMALL(Data_Baseline!$C48:$AZ48,COUNTIF(Data_Baseline!$C48:$AZ48,0)+1)/MAX(Data_Baseline!$C48:$AZ48),IF(Data_Baseline!L48=0,SMALL(Data_Baseline!$C48:$AZ48,COUNTIF(Data_Baseline!$C48:$AZ48,0)+1)/MAX(Data_Baseline!$C48:$AZ48),Data_Baseline!L48/MAX(Data_Baseline!$C48:$AZ48))),IF(M$3&lt;=$B$2,SMALL(Data_Baseline!$C48:$AZ48,COUNTIF(Data_Baseline!$C48:$AZ48,0)+1),IF(Data_Baseline!L48=0,SMALL(Data_Baseline!$C48:$AZ48,COUNTIF(Data_Baseline!$C48:$AZ48,0)+1),Data_Baseline!L48)))),"")</f>
        <v>4.0130878955581679E-4</v>
      </c>
      <c r="N48" s="79">
        <f ca="1">IFERROR(IF(Data_Baseline!M48="","",IF($C$3="On",IF(N$3&lt;=$B$2,SMALL(Data_Baseline!$C48:$AZ48,COUNTIF(Data_Baseline!$C48:$AZ48,0)+1)/MAX(Data_Baseline!$C48:$AZ48),IF(Data_Baseline!M48=0,SMALL(Data_Baseline!$C48:$AZ48,COUNTIF(Data_Baseline!$C48:$AZ48,0)+1)/MAX(Data_Baseline!$C48:$AZ48),Data_Baseline!M48/MAX(Data_Baseline!$C48:$AZ48))),IF(N$3&lt;=$B$2,SMALL(Data_Baseline!$C48:$AZ48,COUNTIF(Data_Baseline!$C48:$AZ48,0)+1),IF(Data_Baseline!M48=0,SMALL(Data_Baseline!$C48:$AZ48,COUNTIF(Data_Baseline!$C48:$AZ48,0)+1),Data_Baseline!M48)))),"")</f>
        <v>4.0130878955581679E-4</v>
      </c>
      <c r="O48" s="79">
        <f ca="1">IFERROR(IF(Data_Baseline!N48="","",IF($C$3="On",IF(O$3&lt;=$B$2,SMALL(Data_Baseline!$C48:$AZ48,COUNTIF(Data_Baseline!$C48:$AZ48,0)+1)/MAX(Data_Baseline!$C48:$AZ48),IF(Data_Baseline!N48=0,SMALL(Data_Baseline!$C48:$AZ48,COUNTIF(Data_Baseline!$C48:$AZ48,0)+1)/MAX(Data_Baseline!$C48:$AZ48),Data_Baseline!N48/MAX(Data_Baseline!$C48:$AZ48))),IF(O$3&lt;=$B$2,SMALL(Data_Baseline!$C48:$AZ48,COUNTIF(Data_Baseline!$C48:$AZ48,0)+1),IF(Data_Baseline!N48=0,SMALL(Data_Baseline!$C48:$AZ48,COUNTIF(Data_Baseline!$C48:$AZ48,0)+1),Data_Baseline!N48)))),"")</f>
        <v>4.0130878955581679E-4</v>
      </c>
      <c r="P48" s="79">
        <f ca="1">IFERROR(IF(Data_Baseline!O48="","",IF($C$3="On",IF(P$3&lt;=$B$2,SMALL(Data_Baseline!$C48:$AZ48,COUNTIF(Data_Baseline!$C48:$AZ48,0)+1)/MAX(Data_Baseline!$C48:$AZ48),IF(Data_Baseline!O48=0,SMALL(Data_Baseline!$C48:$AZ48,COUNTIF(Data_Baseline!$C48:$AZ48,0)+1)/MAX(Data_Baseline!$C48:$AZ48),Data_Baseline!O48/MAX(Data_Baseline!$C48:$AZ48))),IF(P$3&lt;=$B$2,SMALL(Data_Baseline!$C48:$AZ48,COUNTIF(Data_Baseline!$C48:$AZ48,0)+1),IF(Data_Baseline!O48=0,SMALL(Data_Baseline!$C48:$AZ48,COUNTIF(Data_Baseline!$C48:$AZ48,0)+1),Data_Baseline!O48)))),"")</f>
        <v>4.0130878955581679E-4</v>
      </c>
      <c r="Q48" s="79">
        <f ca="1">IFERROR(IF(Data_Baseline!P48="","",IF($C$3="On",IF(Q$3&lt;=$B$2,SMALL(Data_Baseline!$C48:$AZ48,COUNTIF(Data_Baseline!$C48:$AZ48,0)+1)/MAX(Data_Baseline!$C48:$AZ48),IF(Data_Baseline!P48=0,SMALL(Data_Baseline!$C48:$AZ48,COUNTIF(Data_Baseline!$C48:$AZ48,0)+1)/MAX(Data_Baseline!$C48:$AZ48),Data_Baseline!P48/MAX(Data_Baseline!$C48:$AZ48))),IF(Q$3&lt;=$B$2,SMALL(Data_Baseline!$C48:$AZ48,COUNTIF(Data_Baseline!$C48:$AZ48,0)+1),IF(Data_Baseline!P48=0,SMALL(Data_Baseline!$C48:$AZ48,COUNTIF(Data_Baseline!$C48:$AZ48,0)+1),Data_Baseline!P48)))),"")</f>
        <v>4.0130878955581679E-4</v>
      </c>
      <c r="R48" s="79">
        <f ca="1">IFERROR(IF(Data_Baseline!Q48="","",IF($C$3="On",IF(R$3&lt;=$B$2,SMALL(Data_Baseline!$C48:$AZ48,COUNTIF(Data_Baseline!$C48:$AZ48,0)+1)/MAX(Data_Baseline!$C48:$AZ48),IF(Data_Baseline!Q48=0,SMALL(Data_Baseline!$C48:$AZ48,COUNTIF(Data_Baseline!$C48:$AZ48,0)+1)/MAX(Data_Baseline!$C48:$AZ48),Data_Baseline!Q48/MAX(Data_Baseline!$C48:$AZ48))),IF(R$3&lt;=$B$2,SMALL(Data_Baseline!$C48:$AZ48,COUNTIF(Data_Baseline!$C48:$AZ48,0)+1),IF(Data_Baseline!Q48=0,SMALL(Data_Baseline!$C48:$AZ48,COUNTIF(Data_Baseline!$C48:$AZ48,0)+1),Data_Baseline!Q48)))),"")</f>
        <v>4.0130878955581679E-4</v>
      </c>
      <c r="S48" s="79">
        <f ca="1">IFERROR(IF(Data_Baseline!R48="","",IF($C$3="On",IF(S$3&lt;=$B$2,SMALL(Data_Baseline!$C48:$AZ48,COUNTIF(Data_Baseline!$C48:$AZ48,0)+1)/MAX(Data_Baseline!$C48:$AZ48),IF(Data_Baseline!R48=0,SMALL(Data_Baseline!$C48:$AZ48,COUNTIF(Data_Baseline!$C48:$AZ48,0)+1)/MAX(Data_Baseline!$C48:$AZ48),Data_Baseline!R48/MAX(Data_Baseline!$C48:$AZ48))),IF(S$3&lt;=$B$2,SMALL(Data_Baseline!$C48:$AZ48,COUNTIF(Data_Baseline!$C48:$AZ48,0)+1),IF(Data_Baseline!R48=0,SMALL(Data_Baseline!$C48:$AZ48,COUNTIF(Data_Baseline!$C48:$AZ48,0)+1),Data_Baseline!R48)))),"")</f>
        <v>4.0130878955581679E-4</v>
      </c>
      <c r="T48" s="79">
        <f ca="1">IFERROR(IF(Data_Baseline!S48="","",IF($C$3="On",IF(T$3&lt;=$B$2,SMALL(Data_Baseline!$C48:$AZ48,COUNTIF(Data_Baseline!$C48:$AZ48,0)+1)/MAX(Data_Baseline!$C48:$AZ48),IF(Data_Baseline!S48=0,SMALL(Data_Baseline!$C48:$AZ48,COUNTIF(Data_Baseline!$C48:$AZ48,0)+1)/MAX(Data_Baseline!$C48:$AZ48),Data_Baseline!S48/MAX(Data_Baseline!$C48:$AZ48))),IF(T$3&lt;=$B$2,SMALL(Data_Baseline!$C48:$AZ48,COUNTIF(Data_Baseline!$C48:$AZ48,0)+1),IF(Data_Baseline!S48=0,SMALL(Data_Baseline!$C48:$AZ48,COUNTIF(Data_Baseline!$C48:$AZ48,0)+1),Data_Baseline!S48)))),"")</f>
        <v>4.0130878955581679E-4</v>
      </c>
      <c r="U48" s="79">
        <f ca="1">IFERROR(IF(Data_Baseline!T48="","",IF($C$3="On",IF(U$3&lt;=$B$2,SMALL(Data_Baseline!$C48:$AZ48,COUNTIF(Data_Baseline!$C48:$AZ48,0)+1)/MAX(Data_Baseline!$C48:$AZ48),IF(Data_Baseline!T48=0,SMALL(Data_Baseline!$C48:$AZ48,COUNTIF(Data_Baseline!$C48:$AZ48,0)+1)/MAX(Data_Baseline!$C48:$AZ48),Data_Baseline!T48/MAX(Data_Baseline!$C48:$AZ48))),IF(U$3&lt;=$B$2,SMALL(Data_Baseline!$C48:$AZ48,COUNTIF(Data_Baseline!$C48:$AZ48,0)+1),IF(Data_Baseline!T48=0,SMALL(Data_Baseline!$C48:$AZ48,COUNTIF(Data_Baseline!$C48:$AZ48,0)+1),Data_Baseline!T48)))),"")</f>
        <v>4.0130878955581679E-4</v>
      </c>
      <c r="V48" s="79">
        <f ca="1">IFERROR(IF(Data_Baseline!U48="","",IF($C$3="On",IF(V$3&lt;=$B$2,SMALL(Data_Baseline!$C48:$AZ48,COUNTIF(Data_Baseline!$C48:$AZ48,0)+1)/MAX(Data_Baseline!$C48:$AZ48),IF(Data_Baseline!U48=0,SMALL(Data_Baseline!$C48:$AZ48,COUNTIF(Data_Baseline!$C48:$AZ48,0)+1)/MAX(Data_Baseline!$C48:$AZ48),Data_Baseline!U48/MAX(Data_Baseline!$C48:$AZ48))),IF(V$3&lt;=$B$2,SMALL(Data_Baseline!$C48:$AZ48,COUNTIF(Data_Baseline!$C48:$AZ48,0)+1),IF(Data_Baseline!U48=0,SMALL(Data_Baseline!$C48:$AZ48,COUNTIF(Data_Baseline!$C48:$AZ48,0)+1),Data_Baseline!U48)))),"")</f>
        <v>4.0130878955581679E-4</v>
      </c>
      <c r="W48" s="79">
        <f ca="1">IFERROR(IF(Data_Baseline!V48="","",IF($C$3="On",IF(W$3&lt;=$B$2,SMALL(Data_Baseline!$C48:$AZ48,COUNTIF(Data_Baseline!$C48:$AZ48,0)+1)/MAX(Data_Baseline!$C48:$AZ48),IF(Data_Baseline!V48=0,SMALL(Data_Baseline!$C48:$AZ48,COUNTIF(Data_Baseline!$C48:$AZ48,0)+1)/MAX(Data_Baseline!$C48:$AZ48),Data_Baseline!V48/MAX(Data_Baseline!$C48:$AZ48))),IF(W$3&lt;=$B$2,SMALL(Data_Baseline!$C48:$AZ48,COUNTIF(Data_Baseline!$C48:$AZ48,0)+1),IF(Data_Baseline!V48=0,SMALL(Data_Baseline!$C48:$AZ48,COUNTIF(Data_Baseline!$C48:$AZ48,0)+1),Data_Baseline!V48)))),"")</f>
        <v>4.0130878955581679E-4</v>
      </c>
      <c r="X48" s="79">
        <f ca="1">IFERROR(IF(Data_Baseline!W48="","",IF($C$3="On",IF(X$3&lt;=$B$2,SMALL(Data_Baseline!$C48:$AZ48,COUNTIF(Data_Baseline!$C48:$AZ48,0)+1)/MAX(Data_Baseline!$C48:$AZ48),IF(Data_Baseline!W48=0,SMALL(Data_Baseline!$C48:$AZ48,COUNTIF(Data_Baseline!$C48:$AZ48,0)+1)/MAX(Data_Baseline!$C48:$AZ48),Data_Baseline!W48/MAX(Data_Baseline!$C48:$AZ48))),IF(X$3&lt;=$B$2,SMALL(Data_Baseline!$C48:$AZ48,COUNTIF(Data_Baseline!$C48:$AZ48,0)+1),IF(Data_Baseline!W48=0,SMALL(Data_Baseline!$C48:$AZ48,COUNTIF(Data_Baseline!$C48:$AZ48,0)+1),Data_Baseline!W48)))),"")</f>
        <v>4.0130878955581679E-4</v>
      </c>
      <c r="Y48" s="79">
        <f ca="1">IFERROR(IF(Data_Baseline!X48="","",IF($C$3="On",IF(Y$3&lt;=$B$2,SMALL(Data_Baseline!$C48:$AZ48,COUNTIF(Data_Baseline!$C48:$AZ48,0)+1)/MAX(Data_Baseline!$C48:$AZ48),IF(Data_Baseline!X48=0,SMALL(Data_Baseline!$C48:$AZ48,COUNTIF(Data_Baseline!$C48:$AZ48,0)+1)/MAX(Data_Baseline!$C48:$AZ48),Data_Baseline!X48/MAX(Data_Baseline!$C48:$AZ48))),IF(Y$3&lt;=$B$2,SMALL(Data_Baseline!$C48:$AZ48,COUNTIF(Data_Baseline!$C48:$AZ48,0)+1),IF(Data_Baseline!X48=0,SMALL(Data_Baseline!$C48:$AZ48,COUNTIF(Data_Baseline!$C48:$AZ48,0)+1),Data_Baseline!X48)))),"")</f>
        <v>4.0130878955581679E-4</v>
      </c>
      <c r="Z48" s="79">
        <f ca="1">IFERROR(IF(Data_Baseline!Y48="","",IF($C$3="On",IF(Z$3&lt;=$B$2,SMALL(Data_Baseline!$C48:$AZ48,COUNTIF(Data_Baseline!$C48:$AZ48,0)+1)/MAX(Data_Baseline!$C48:$AZ48),IF(Data_Baseline!Y48=0,SMALL(Data_Baseline!$C48:$AZ48,COUNTIF(Data_Baseline!$C48:$AZ48,0)+1)/MAX(Data_Baseline!$C48:$AZ48),Data_Baseline!Y48/MAX(Data_Baseline!$C48:$AZ48))),IF(Z$3&lt;=$B$2,SMALL(Data_Baseline!$C48:$AZ48,COUNTIF(Data_Baseline!$C48:$AZ48,0)+1),IF(Data_Baseline!Y48=0,SMALL(Data_Baseline!$C48:$AZ48,COUNTIF(Data_Baseline!$C48:$AZ48,0)+1),Data_Baseline!Y48)))),"")</f>
        <v>4.0130878955581679E-4</v>
      </c>
      <c r="AA48" s="79">
        <f ca="1">IFERROR(IF(Data_Baseline!Z48="","",IF($C$3="On",IF(AA$3&lt;=$B$2,SMALL(Data_Baseline!$C48:$AZ48,COUNTIF(Data_Baseline!$C48:$AZ48,0)+1)/MAX(Data_Baseline!$C48:$AZ48),IF(Data_Baseline!Z48=0,SMALL(Data_Baseline!$C48:$AZ48,COUNTIF(Data_Baseline!$C48:$AZ48,0)+1)/MAX(Data_Baseline!$C48:$AZ48),Data_Baseline!Z48/MAX(Data_Baseline!$C48:$AZ48))),IF(AA$3&lt;=$B$2,SMALL(Data_Baseline!$C48:$AZ48,COUNTIF(Data_Baseline!$C48:$AZ48,0)+1),IF(Data_Baseline!Z48=0,SMALL(Data_Baseline!$C48:$AZ48,COUNTIF(Data_Baseline!$C48:$AZ48,0)+1),Data_Baseline!Z48)))),"")</f>
        <v>2.9991056737962065E-3</v>
      </c>
      <c r="AB48" s="79">
        <f ca="1">IFERROR(IF(Data_Baseline!AA48="","",IF($C$3="On",IF(AB$3&lt;=$B$2,SMALL(Data_Baseline!$C48:$AZ48,COUNTIF(Data_Baseline!$C48:$AZ48,0)+1)/MAX(Data_Baseline!$C48:$AZ48),IF(Data_Baseline!AA48=0,SMALL(Data_Baseline!$C48:$AZ48,COUNTIF(Data_Baseline!$C48:$AZ48,0)+1)/MAX(Data_Baseline!$C48:$AZ48),Data_Baseline!AA48/MAX(Data_Baseline!$C48:$AZ48))),IF(AB$3&lt;=$B$2,SMALL(Data_Baseline!$C48:$AZ48,COUNTIF(Data_Baseline!$C48:$AZ48,0)+1),IF(Data_Baseline!AA48=0,SMALL(Data_Baseline!$C48:$AZ48,COUNTIF(Data_Baseline!$C48:$AZ48,0)+1),Data_Baseline!AA48)))),"")</f>
        <v>9.893448948953441E-3</v>
      </c>
      <c r="AC48" s="79">
        <f ca="1">IFERROR(IF(Data_Baseline!AB48="","",IF($C$3="On",IF(AC$3&lt;=$B$2,SMALL(Data_Baseline!$C48:$AZ48,COUNTIF(Data_Baseline!$C48:$AZ48,0)+1)/MAX(Data_Baseline!$C48:$AZ48),IF(Data_Baseline!AB48=0,SMALL(Data_Baseline!$C48:$AZ48,COUNTIF(Data_Baseline!$C48:$AZ48,0)+1)/MAX(Data_Baseline!$C48:$AZ48),Data_Baseline!AB48/MAX(Data_Baseline!$C48:$AZ48))),IF(AC$3&lt;=$B$2,SMALL(Data_Baseline!$C48:$AZ48,COUNTIF(Data_Baseline!$C48:$AZ48,0)+1),IF(Data_Baseline!AB48=0,SMALL(Data_Baseline!$C48:$AZ48,COUNTIF(Data_Baseline!$C48:$AZ48,0)+1),Data_Baseline!AB48)))),"")</f>
        <v>2.3024196226946878E-2</v>
      </c>
      <c r="AD48" s="79">
        <f ca="1">IFERROR(IF(Data_Baseline!AC48="","",IF($C$3="On",IF(AD$3&lt;=$B$2,SMALL(Data_Baseline!$C48:$AZ48,COUNTIF(Data_Baseline!$C48:$AZ48,0)+1)/MAX(Data_Baseline!$C48:$AZ48),IF(Data_Baseline!AC48=0,SMALL(Data_Baseline!$C48:$AZ48,COUNTIF(Data_Baseline!$C48:$AZ48,0)+1)/MAX(Data_Baseline!$C48:$AZ48),Data_Baseline!AC48/MAX(Data_Baseline!$C48:$AZ48))),IF(AD$3&lt;=$B$2,SMALL(Data_Baseline!$C48:$AZ48,COUNTIF(Data_Baseline!$C48:$AZ48,0)+1),IF(Data_Baseline!AC48=0,SMALL(Data_Baseline!$C48:$AZ48,COUNTIF(Data_Baseline!$C48:$AZ48,0)+1),Data_Baseline!AC48)))),"")</f>
        <v>4.7759775825743478E-2</v>
      </c>
      <c r="AE48" s="79">
        <f ca="1">IFERROR(IF(Data_Baseline!AD48="","",IF($C$3="On",IF(AE$3&lt;=$B$2,SMALL(Data_Baseline!$C48:$AZ48,COUNTIF(Data_Baseline!$C48:$AZ48,0)+1)/MAX(Data_Baseline!$C48:$AZ48),IF(Data_Baseline!AD48=0,SMALL(Data_Baseline!$C48:$AZ48,COUNTIF(Data_Baseline!$C48:$AZ48,0)+1)/MAX(Data_Baseline!$C48:$AZ48),Data_Baseline!AD48/MAX(Data_Baseline!$C48:$AZ48))),IF(AE$3&lt;=$B$2,SMALL(Data_Baseline!$C48:$AZ48,COUNTIF(Data_Baseline!$C48:$AZ48,0)+1),IF(Data_Baseline!AD48=0,SMALL(Data_Baseline!$C48:$AZ48,COUNTIF(Data_Baseline!$C48:$AZ48,0)+1),Data_Baseline!AD48)))),"")</f>
        <v>9.2633540483120058E-2</v>
      </c>
      <c r="AF48" s="79">
        <f ca="1">IFERROR(IF(Data_Baseline!AE48="","",IF($C$3="On",IF(AF$3&lt;=$B$2,SMALL(Data_Baseline!$C48:$AZ48,COUNTIF(Data_Baseline!$C48:$AZ48,0)+1)/MAX(Data_Baseline!$C48:$AZ48),IF(Data_Baseline!AE48=0,SMALL(Data_Baseline!$C48:$AZ48,COUNTIF(Data_Baseline!$C48:$AZ48,0)+1)/MAX(Data_Baseline!$C48:$AZ48),Data_Baseline!AE48/MAX(Data_Baseline!$C48:$AZ48))),IF(AF$3&lt;=$B$2,SMALL(Data_Baseline!$C48:$AZ48,COUNTIF(Data_Baseline!$C48:$AZ48,0)+1),IF(Data_Baseline!AE48=0,SMALL(Data_Baseline!$C48:$AZ48,COUNTIF(Data_Baseline!$C48:$AZ48,0)+1),Data_Baseline!AE48)))),"")</f>
        <v>0.16897804046220499</v>
      </c>
      <c r="AG48" s="79">
        <f ca="1">IFERROR(IF(Data_Baseline!AF48="","",IF($C$3="On",IF(AG$3&lt;=$B$2,SMALL(Data_Baseline!$C48:$AZ48,COUNTIF(Data_Baseline!$C48:$AZ48,0)+1)/MAX(Data_Baseline!$C48:$AZ48),IF(Data_Baseline!AF48=0,SMALL(Data_Baseline!$C48:$AZ48,COUNTIF(Data_Baseline!$C48:$AZ48,0)+1)/MAX(Data_Baseline!$C48:$AZ48),Data_Baseline!AF48/MAX(Data_Baseline!$C48:$AZ48))),IF(AG$3&lt;=$B$2,SMALL(Data_Baseline!$C48:$AZ48,COUNTIF(Data_Baseline!$C48:$AZ48,0)+1),IF(Data_Baseline!AF48=0,SMALL(Data_Baseline!$C48:$AZ48,COUNTIF(Data_Baseline!$C48:$AZ48,0)+1),Data_Baseline!AF48)))),"")</f>
        <v>0.28615345547552368</v>
      </c>
      <c r="AH48" s="79">
        <f ca="1">IFERROR(IF(Data_Baseline!AG48="","",IF($C$3="On",IF(AH$3&lt;=$B$2,SMALL(Data_Baseline!$C48:$AZ48,COUNTIF(Data_Baseline!$C48:$AZ48,0)+1)/MAX(Data_Baseline!$C48:$AZ48),IF(Data_Baseline!AG48=0,SMALL(Data_Baseline!$C48:$AZ48,COUNTIF(Data_Baseline!$C48:$AZ48,0)+1)/MAX(Data_Baseline!$C48:$AZ48),Data_Baseline!AG48/MAX(Data_Baseline!$C48:$AZ48))),IF(AH$3&lt;=$B$2,SMALL(Data_Baseline!$C48:$AZ48,COUNTIF(Data_Baseline!$C48:$AZ48,0)+1),IF(Data_Baseline!AG48=0,SMALL(Data_Baseline!$C48:$AZ48,COUNTIF(Data_Baseline!$C48:$AZ48,0)+1),Data_Baseline!AG48)))),"")</f>
        <v>0.43493160331388775</v>
      </c>
      <c r="AI48" s="79">
        <f ca="1">IFERROR(IF(Data_Baseline!AH48="","",IF($C$3="On",IF(AI$3&lt;=$B$2,SMALL(Data_Baseline!$C48:$AZ48,COUNTIF(Data_Baseline!$C48:$AZ48,0)+1)/MAX(Data_Baseline!$C48:$AZ48),IF(Data_Baseline!AH48=0,SMALL(Data_Baseline!$C48:$AZ48,COUNTIF(Data_Baseline!$C48:$AZ48,0)+1)/MAX(Data_Baseline!$C48:$AZ48),Data_Baseline!AH48/MAX(Data_Baseline!$C48:$AZ48))),IF(AI$3&lt;=$B$2,SMALL(Data_Baseline!$C48:$AZ48,COUNTIF(Data_Baseline!$C48:$AZ48,0)+1),IF(Data_Baseline!AH48=0,SMALL(Data_Baseline!$C48:$AZ48,COUNTIF(Data_Baseline!$C48:$AZ48,0)+1),Data_Baseline!AH48)))),"")</f>
        <v>0.59220056049611902</v>
      </c>
      <c r="AJ48" s="79">
        <f ca="1">IFERROR(IF(Data_Baseline!AI48="","",IF($C$3="On",IF(AJ$3&lt;=$B$2,SMALL(Data_Baseline!$C48:$AZ48,COUNTIF(Data_Baseline!$C48:$AZ48,0)+1)/MAX(Data_Baseline!$C48:$AZ48),IF(Data_Baseline!AI48=0,SMALL(Data_Baseline!$C48:$AZ48,COUNTIF(Data_Baseline!$C48:$AZ48,0)+1)/MAX(Data_Baseline!$C48:$AZ48),Data_Baseline!AI48/MAX(Data_Baseline!$C48:$AZ48))),IF(AJ$3&lt;=$B$2,SMALL(Data_Baseline!$C48:$AZ48,COUNTIF(Data_Baseline!$C48:$AZ48,0)+1),IF(Data_Baseline!AI48=0,SMALL(Data_Baseline!$C48:$AZ48,COUNTIF(Data_Baseline!$C48:$AZ48,0)+1),Data_Baseline!AI48)))),"")</f>
        <v>0.72929602536968041</v>
      </c>
      <c r="AK48" s="79">
        <f ca="1">IFERROR(IF(Data_Baseline!AJ48="","",IF($C$3="On",IF(AK$3&lt;=$B$2,SMALL(Data_Baseline!$C48:$AZ48,COUNTIF(Data_Baseline!$C48:$AZ48,0)+1)/MAX(Data_Baseline!$C48:$AZ48),IF(Data_Baseline!AJ48=0,SMALL(Data_Baseline!$C48:$AZ48,COUNTIF(Data_Baseline!$C48:$AZ48,0)+1)/MAX(Data_Baseline!$C48:$AZ48),Data_Baseline!AJ48/MAX(Data_Baseline!$C48:$AZ48))),IF(AK$3&lt;=$B$2,SMALL(Data_Baseline!$C48:$AZ48,COUNTIF(Data_Baseline!$C48:$AZ48,0)+1),IF(Data_Baseline!AJ48=0,SMALL(Data_Baseline!$C48:$AZ48,COUNTIF(Data_Baseline!$C48:$AZ48,0)+1),Data_Baseline!AJ48)))),"")</f>
        <v>0.83226750012504136</v>
      </c>
      <c r="AL48" s="79">
        <f ca="1">IFERROR(IF(Data_Baseline!AK48="","",IF($C$3="On",IF(AL$3&lt;=$B$2,SMALL(Data_Baseline!$C48:$AZ48,COUNTIF(Data_Baseline!$C48:$AZ48,0)+1)/MAX(Data_Baseline!$C48:$AZ48),IF(Data_Baseline!AK48=0,SMALL(Data_Baseline!$C48:$AZ48,COUNTIF(Data_Baseline!$C48:$AZ48,0)+1)/MAX(Data_Baseline!$C48:$AZ48),Data_Baseline!AK48/MAX(Data_Baseline!$C48:$AZ48))),IF(AL$3&lt;=$B$2,SMALL(Data_Baseline!$C48:$AZ48,COUNTIF(Data_Baseline!$C48:$AZ48,0)+1),IF(Data_Baseline!AK48=0,SMALL(Data_Baseline!$C48:$AZ48,COUNTIF(Data_Baseline!$C48:$AZ48,0)+1),Data_Baseline!AK48)))),"")</f>
        <v>0.90131016869256797</v>
      </c>
      <c r="AM48" s="79">
        <f ca="1">IFERROR(IF(Data_Baseline!AL48="","",IF($C$3="On",IF(AM$3&lt;=$B$2,SMALL(Data_Baseline!$C48:$AZ48,COUNTIF(Data_Baseline!$C48:$AZ48,0)+1)/MAX(Data_Baseline!$C48:$AZ48),IF(Data_Baseline!AL48=0,SMALL(Data_Baseline!$C48:$AZ48,COUNTIF(Data_Baseline!$C48:$AZ48,0)+1)/MAX(Data_Baseline!$C48:$AZ48),Data_Baseline!AL48/MAX(Data_Baseline!$C48:$AZ48))),IF(AM$3&lt;=$B$2,SMALL(Data_Baseline!$C48:$AZ48,COUNTIF(Data_Baseline!$C48:$AZ48,0)+1),IF(Data_Baseline!AL48=0,SMALL(Data_Baseline!$C48:$AZ48,COUNTIF(Data_Baseline!$C48:$AZ48,0)+1),Data_Baseline!AL48)))),"")</f>
        <v>0.9442160380650142</v>
      </c>
      <c r="AN48" s="79">
        <f ca="1">IFERROR(IF(Data_Baseline!AM48="","",IF($C$3="On",IF(AN$3&lt;=$B$2,SMALL(Data_Baseline!$C48:$AZ48,COUNTIF(Data_Baseline!$C48:$AZ48,0)+1)/MAX(Data_Baseline!$C48:$AZ48),IF(Data_Baseline!AM48=0,SMALL(Data_Baseline!$C48:$AZ48,COUNTIF(Data_Baseline!$C48:$AZ48,0)+1)/MAX(Data_Baseline!$C48:$AZ48),Data_Baseline!AM48/MAX(Data_Baseline!$C48:$AZ48))),IF(AN$3&lt;=$B$2,SMALL(Data_Baseline!$C48:$AZ48,COUNTIF(Data_Baseline!$C48:$AZ48,0)+1),IF(Data_Baseline!AM48=0,SMALL(Data_Baseline!$C48:$AZ48,COUNTIF(Data_Baseline!$C48:$AZ48,0)+1),Data_Baseline!AM48)))),"")</f>
        <v>0.97004389879173958</v>
      </c>
      <c r="AO48" s="79">
        <f ca="1">IFERROR(IF(Data_Baseline!AN48="","",IF($C$3="On",IF(AO$3&lt;=$B$2,SMALL(Data_Baseline!$C48:$AZ48,COUNTIF(Data_Baseline!$C48:$AZ48,0)+1)/MAX(Data_Baseline!$C48:$AZ48),IF(Data_Baseline!AN48=0,SMALL(Data_Baseline!$C48:$AZ48,COUNTIF(Data_Baseline!$C48:$AZ48,0)+1)/MAX(Data_Baseline!$C48:$AZ48),Data_Baseline!AN48/MAX(Data_Baseline!$C48:$AZ48))),IF(AO$3&lt;=$B$2,SMALL(Data_Baseline!$C48:$AZ48,COUNTIF(Data_Baseline!$C48:$AZ48,0)+1),IF(Data_Baseline!AN48=0,SMALL(Data_Baseline!$C48:$AZ48,COUNTIF(Data_Baseline!$C48:$AZ48,0)+1),Data_Baseline!AN48)))),"")</f>
        <v>0.98596366558901805</v>
      </c>
      <c r="AP48" s="79">
        <f ca="1">IFERROR(IF(Data_Baseline!AO48="","",IF($C$3="On",IF(AP$3&lt;=$B$2,SMALL(Data_Baseline!$C48:$AZ48,COUNTIF(Data_Baseline!$C48:$AZ48,0)+1)/MAX(Data_Baseline!$C48:$AZ48),IF(Data_Baseline!AO48=0,SMALL(Data_Baseline!$C48:$AZ48,COUNTIF(Data_Baseline!$C48:$AZ48,0)+1)/MAX(Data_Baseline!$C48:$AZ48),Data_Baseline!AO48/MAX(Data_Baseline!$C48:$AZ48))),IF(AP$3&lt;=$B$2,SMALL(Data_Baseline!$C48:$AZ48,COUNTIF(Data_Baseline!$C48:$AZ48,0)+1),IF(Data_Baseline!AO48=0,SMALL(Data_Baseline!$C48:$AZ48,COUNTIF(Data_Baseline!$C48:$AZ48,0)+1),Data_Baseline!AO48)))),"")</f>
        <v>0.99582903375538878</v>
      </c>
      <c r="AQ48" s="79">
        <f ca="1">IFERROR(IF(Data_Baseline!AP48="","",IF($C$3="On",IF(AQ$3&lt;=$B$2,SMALL(Data_Baseline!$C48:$AZ48,COUNTIF(Data_Baseline!$C48:$AZ48,0)+1)/MAX(Data_Baseline!$C48:$AZ48),IF(Data_Baseline!AP48=0,SMALL(Data_Baseline!$C48:$AZ48,COUNTIF(Data_Baseline!$C48:$AZ48,0)+1)/MAX(Data_Baseline!$C48:$AZ48),Data_Baseline!AP48/MAX(Data_Baseline!$C48:$AZ48))),IF(AQ$3&lt;=$B$2,SMALL(Data_Baseline!$C48:$AZ48,COUNTIF(Data_Baseline!$C48:$AZ48,0)+1),IF(Data_Baseline!AP48=0,SMALL(Data_Baseline!$C48:$AZ48,COUNTIF(Data_Baseline!$C48:$AZ48,0)+1),Data_Baseline!AP48)))),"")</f>
        <v>1</v>
      </c>
      <c r="AR48" s="79" t="str">
        <f>IFERROR(IF(Data_Baseline!AQ48="","",IF($C$3="On",IF(AR$3&lt;=$B$2,SMALL(Data_Baseline!$C48:$AZ48,COUNTIF(Data_Baseline!$C48:$AZ48,0)+1)/MAX(Data_Baseline!$C48:$AZ48),IF(Data_Baseline!AQ48=0,SMALL(Data_Baseline!$C48:$AZ48,COUNTIF(Data_Baseline!$C48:$AZ48,0)+1)/MAX(Data_Baseline!$C48:$AZ48),Data_Baseline!AQ48/MAX(Data_Baseline!$C48:$AZ48))),IF(AR$3&lt;=$B$2,SMALL(Data_Baseline!$C48:$AZ48,COUNTIF(Data_Baseline!$C48:$AZ48,0)+1),IF(Data_Baseline!AQ48=0,SMALL(Data_Baseline!$C48:$AZ48,COUNTIF(Data_Baseline!$C48:$AZ48,0)+1),Data_Baseline!AQ48)))),"")</f>
        <v/>
      </c>
      <c r="AS48" s="79" t="str">
        <f>IFERROR(IF(Data_Baseline!AR48="","",IF($C$3="On",IF(AS$3&lt;=$B$2,SMALL(Data_Baseline!$C48:$AZ48,COUNTIF(Data_Baseline!$C48:$AZ48,0)+1)/MAX(Data_Baseline!$C48:$AZ48),IF(Data_Baseline!AR48=0,SMALL(Data_Baseline!$C48:$AZ48,COUNTIF(Data_Baseline!$C48:$AZ48,0)+1)/MAX(Data_Baseline!$C48:$AZ48),Data_Baseline!AR48/MAX(Data_Baseline!$C48:$AZ48))),IF(AS$3&lt;=$B$2,SMALL(Data_Baseline!$C48:$AZ48,COUNTIF(Data_Baseline!$C48:$AZ48,0)+1),IF(Data_Baseline!AR48=0,SMALL(Data_Baseline!$C48:$AZ48,COUNTIF(Data_Baseline!$C48:$AZ48,0)+1),Data_Baseline!AR48)))),"")</f>
        <v/>
      </c>
      <c r="AT48" s="79" t="str">
        <f>IFERROR(IF(Data_Baseline!AS48="","",IF($C$3="On",IF(AT$3&lt;=$B$2,SMALL(Data_Baseline!$C48:$AZ48,COUNTIF(Data_Baseline!$C48:$AZ48,0)+1)/MAX(Data_Baseline!$C48:$AZ48),IF(Data_Baseline!AS48=0,SMALL(Data_Baseline!$C48:$AZ48,COUNTIF(Data_Baseline!$C48:$AZ48,0)+1)/MAX(Data_Baseline!$C48:$AZ48),Data_Baseline!AS48/MAX(Data_Baseline!$C48:$AZ48))),IF(AT$3&lt;=$B$2,SMALL(Data_Baseline!$C48:$AZ48,COUNTIF(Data_Baseline!$C48:$AZ48,0)+1),IF(Data_Baseline!AS48=0,SMALL(Data_Baseline!$C48:$AZ48,COUNTIF(Data_Baseline!$C48:$AZ48,0)+1),Data_Baseline!AS48)))),"")</f>
        <v/>
      </c>
      <c r="AU48" s="79" t="str">
        <f>IFERROR(IF(Data_Baseline!AT48="","",IF($C$3="On",IF(AU$3&lt;=$B$2,SMALL(Data_Baseline!$C48:$AZ48,COUNTIF(Data_Baseline!$C48:$AZ48,0)+1)/MAX(Data_Baseline!$C48:$AZ48),IF(Data_Baseline!AT48=0,SMALL(Data_Baseline!$C48:$AZ48,COUNTIF(Data_Baseline!$C48:$AZ48,0)+1)/MAX(Data_Baseline!$C48:$AZ48),Data_Baseline!AT48/MAX(Data_Baseline!$C48:$AZ48))),IF(AU$3&lt;=$B$2,SMALL(Data_Baseline!$C48:$AZ48,COUNTIF(Data_Baseline!$C48:$AZ48,0)+1),IF(Data_Baseline!AT48=0,SMALL(Data_Baseline!$C48:$AZ48,COUNTIF(Data_Baseline!$C48:$AZ48,0)+1),Data_Baseline!AT48)))),"")</f>
        <v/>
      </c>
      <c r="AV48" s="79" t="str">
        <f>IFERROR(IF(Data_Baseline!AU48="","",IF($C$3="On",IF(AV$3&lt;=$B$2,SMALL(Data_Baseline!$C48:$AZ48,COUNTIF(Data_Baseline!$C48:$AZ48,0)+1)/MAX(Data_Baseline!$C48:$AZ48),IF(Data_Baseline!AU48=0,SMALL(Data_Baseline!$C48:$AZ48,COUNTIF(Data_Baseline!$C48:$AZ48,0)+1)/MAX(Data_Baseline!$C48:$AZ48),Data_Baseline!AU48/MAX(Data_Baseline!$C48:$AZ48))),IF(AV$3&lt;=$B$2,SMALL(Data_Baseline!$C48:$AZ48,COUNTIF(Data_Baseline!$C48:$AZ48,0)+1),IF(Data_Baseline!AU48=0,SMALL(Data_Baseline!$C48:$AZ48,COUNTIF(Data_Baseline!$C48:$AZ48,0)+1),Data_Baseline!AU48)))),"")</f>
        <v/>
      </c>
      <c r="AW48" s="79" t="str">
        <f>IFERROR(IF(Data_Baseline!AV48="","",IF($C$3="On",IF(AW$3&lt;=$B$2,SMALL(Data_Baseline!$C48:$AZ48,COUNTIF(Data_Baseline!$C48:$AZ48,0)+1)/MAX(Data_Baseline!$C48:$AZ48),IF(Data_Baseline!AV48=0,SMALL(Data_Baseline!$C48:$AZ48,COUNTIF(Data_Baseline!$C48:$AZ48,0)+1)/MAX(Data_Baseline!$C48:$AZ48),Data_Baseline!AV48/MAX(Data_Baseline!$C48:$AZ48))),IF(AW$3&lt;=$B$2,SMALL(Data_Baseline!$C48:$AZ48,COUNTIF(Data_Baseline!$C48:$AZ48,0)+1),IF(Data_Baseline!AV48=0,SMALL(Data_Baseline!$C48:$AZ48,COUNTIF(Data_Baseline!$C48:$AZ48,0)+1),Data_Baseline!AV48)))),"")</f>
        <v/>
      </c>
      <c r="AX48" s="79" t="str">
        <f>IFERROR(IF(Data_Baseline!AW48="","",IF($C$3="On",IF(AX$3&lt;=$B$2,SMALL(Data_Baseline!$C48:$AZ48,COUNTIF(Data_Baseline!$C48:$AZ48,0)+1)/MAX(Data_Baseline!$C48:$AZ48),IF(Data_Baseline!AW48=0,SMALL(Data_Baseline!$C48:$AZ48,COUNTIF(Data_Baseline!$C48:$AZ48,0)+1)/MAX(Data_Baseline!$C48:$AZ48),Data_Baseline!AW48/MAX(Data_Baseline!$C48:$AZ48))),IF(AX$3&lt;=$B$2,SMALL(Data_Baseline!$C48:$AZ48,COUNTIF(Data_Baseline!$C48:$AZ48,0)+1),IF(Data_Baseline!AW48=0,SMALL(Data_Baseline!$C48:$AZ48,COUNTIF(Data_Baseline!$C48:$AZ48,0)+1),Data_Baseline!AW48)))),"")</f>
        <v/>
      </c>
      <c r="AY48" s="79" t="str">
        <f>IFERROR(IF(Data_Baseline!AX48="","",IF($C$3="On",IF(AY$3&lt;=$B$2,SMALL(Data_Baseline!$C48:$AZ48,COUNTIF(Data_Baseline!$C48:$AZ48,0)+1)/MAX(Data_Baseline!$C48:$AZ48),IF(Data_Baseline!AX48=0,SMALL(Data_Baseline!$C48:$AZ48,COUNTIF(Data_Baseline!$C48:$AZ48,0)+1)/MAX(Data_Baseline!$C48:$AZ48),Data_Baseline!AX48/MAX(Data_Baseline!$C48:$AZ48))),IF(AY$3&lt;=$B$2,SMALL(Data_Baseline!$C48:$AZ48,COUNTIF(Data_Baseline!$C48:$AZ48,0)+1),IF(Data_Baseline!AX48=0,SMALL(Data_Baseline!$C48:$AZ48,COUNTIF(Data_Baseline!$C48:$AZ48,0)+1),Data_Baseline!AX48)))),"")</f>
        <v/>
      </c>
      <c r="AZ48" s="79" t="str">
        <f>IFERROR(IF(Data_Baseline!AY48="","",IF($C$3="On",IF(AZ$3&lt;=$B$2,SMALL(Data_Baseline!$C48:$AZ48,COUNTIF(Data_Baseline!$C48:$AZ48,0)+1)/MAX(Data_Baseline!$C48:$AZ48),IF(Data_Baseline!AY48=0,SMALL(Data_Baseline!$C48:$AZ48,COUNTIF(Data_Baseline!$C48:$AZ48,0)+1)/MAX(Data_Baseline!$C48:$AZ48),Data_Baseline!AY48/MAX(Data_Baseline!$C48:$AZ48))),IF(AZ$3&lt;=$B$2,SMALL(Data_Baseline!$C48:$AZ48,COUNTIF(Data_Baseline!$C48:$AZ48,0)+1),IF(Data_Baseline!AY48=0,SMALL(Data_Baseline!$C48:$AZ48,COUNTIF(Data_Baseline!$C48:$AZ48,0)+1),Data_Baseline!AY48)))),"")</f>
        <v/>
      </c>
      <c r="BA48" s="79" t="str">
        <f>IFERROR(IF(Data_Baseline!AZ48="","",IF($C$3="On",IF(BA$3&lt;=$B$2,SMALL(Data_Baseline!$C48:$AZ48,COUNTIF(Data_Baseline!$C48:$AZ48,0)+1)/MAX(Data_Baseline!$C48:$AZ48),IF(Data_Baseline!AZ48=0,SMALL(Data_Baseline!$C48:$AZ48,COUNTIF(Data_Baseline!$C48:$AZ48,0)+1)/MAX(Data_Baseline!$C48:$AZ48),Data_Baseline!AZ48/MAX(Data_Baseline!$C48:$AZ48))),IF(BA$3&lt;=$B$2,SMALL(Data_Baseline!$C48:$AZ48,COUNTIF(Data_Baseline!$C48:$AZ48,0)+1),IF(Data_Baseline!AZ48=0,SMALL(Data_Baseline!$C48:$AZ48,COUNTIF(Data_Baseline!$C48:$AZ48,0)+1),Data_Baseline!AZ48)))),"")</f>
        <v/>
      </c>
      <c r="BB48" s="79">
        <f ca="1">IF(Data_Initial!BA48="",1,0)</f>
        <v>1</v>
      </c>
      <c r="BC48" s="2" t="str">
        <f t="shared" ca="1" si="0"/>
        <v>3N_Rpon2</v>
      </c>
      <c r="BD48" s="79" t="str">
        <f t="shared" ca="1" si="3"/>
        <v>3N</v>
      </c>
      <c r="BE48" s="79" t="str">
        <f ca="1">Data_Initial!BC48</f>
        <v>Rpon2</v>
      </c>
      <c r="BF48" s="79" t="str">
        <f ca="1">Data_Initial!BB48</f>
        <v>2_3</v>
      </c>
      <c r="BG48" s="79">
        <f ca="1">IFERROR((INDIRECT("Plate"&amp;Data!A48&amp;"_C!"&amp;CHAR(RIGHT(Data!B48,LEN(Data!B48)-1)+65)&amp;CODE(LEFT(Data!B48,1))-58)),"")</f>
        <v>0</v>
      </c>
      <c r="BH48" s="79" t="str">
        <f ca="1">Data_Initial!BA48</f>
        <v/>
      </c>
      <c r="BI48" s="79">
        <f t="shared" ca="1" si="2"/>
        <v>4.0130878955581679E-4</v>
      </c>
      <c r="BJ48" s="79" t="str">
        <f ca="1">IF(BH48="N",1+MAX($BJ$3:BJ47),"")</f>
        <v/>
      </c>
      <c r="BK48" s="79"/>
      <c r="BL48" s="79"/>
      <c r="BM48" s="79"/>
      <c r="BN48" s="79"/>
      <c r="BO48" s="79"/>
      <c r="BP48" s="79"/>
      <c r="BQ48" s="79"/>
      <c r="BR48" s="79"/>
      <c r="BS48" s="79"/>
      <c r="BT48" s="79"/>
      <c r="BU48" s="79"/>
      <c r="BV48" s="79"/>
      <c r="BW48" s="79"/>
      <c r="BX48" s="79"/>
      <c r="BY48" s="79"/>
      <c r="BZ48" s="79"/>
    </row>
    <row r="49" spans="1:78" x14ac:dyDescent="0.25">
      <c r="A49" s="79">
        <f ca="1">IF(BH49="N","N"&amp;BJ49,IF(BB49=0,"",MAX($A$3:A48)+1))</f>
        <v>46</v>
      </c>
      <c r="B49" s="79" t="str">
        <f ca="1">Data_Initial!A49&amp;C49</f>
        <v>1F6</v>
      </c>
      <c r="C49" s="79" t="str">
        <f ca="1">Data_Initial!B49</f>
        <v>F6</v>
      </c>
      <c r="D49" s="79">
        <f ca="1">IFERROR(IF(Data_Baseline!C49="","",IF($C$3="On",IF(D$3&lt;=$B$2,SMALL(Data_Baseline!$C49:$AZ49,COUNTIF(Data_Baseline!$C49:$AZ49,0)+1)/MAX(Data_Baseline!$C49:$AZ49),IF(Data_Baseline!C49=0,SMALL(Data_Baseline!$C49:$AZ49,COUNTIF(Data_Baseline!$C49:$AZ49,0)+1)/MAX(Data_Baseline!$C49:$AZ49),Data_Baseline!C49/MAX(Data_Baseline!$C49:$AZ49))),IF(D$3&lt;=$B$2,SMALL(Data_Baseline!$C49:$AZ49,COUNTIF(Data_Baseline!$C49:$AZ49,0)+1),IF(Data_Baseline!C49=0,SMALL(Data_Baseline!$C49:$AZ49,COUNTIF(Data_Baseline!$C49:$AZ49,0)+1),Data_Baseline!C49)))),"")</f>
        <v>1.3576304831364029E-3</v>
      </c>
      <c r="E49" s="79">
        <f ca="1">IFERROR(IF(Data_Baseline!D49="","",IF($C$3="On",IF(E$3&lt;=$B$2,SMALL(Data_Baseline!$C49:$AZ49,COUNTIF(Data_Baseline!$C49:$AZ49,0)+1)/MAX(Data_Baseline!$C49:$AZ49),IF(Data_Baseline!D49=0,SMALL(Data_Baseline!$C49:$AZ49,COUNTIF(Data_Baseline!$C49:$AZ49,0)+1)/MAX(Data_Baseline!$C49:$AZ49),Data_Baseline!D49/MAX(Data_Baseline!$C49:$AZ49))),IF(E$3&lt;=$B$2,SMALL(Data_Baseline!$C49:$AZ49,COUNTIF(Data_Baseline!$C49:$AZ49,0)+1),IF(Data_Baseline!D49=0,SMALL(Data_Baseline!$C49:$AZ49,COUNTIF(Data_Baseline!$C49:$AZ49,0)+1),Data_Baseline!D49)))),"")</f>
        <v>1.3576304831364029E-3</v>
      </c>
      <c r="F49" s="79">
        <f ca="1">IFERROR(IF(Data_Baseline!E49="","",IF($C$3="On",IF(F$3&lt;=$B$2,SMALL(Data_Baseline!$C49:$AZ49,COUNTIF(Data_Baseline!$C49:$AZ49,0)+1)/MAX(Data_Baseline!$C49:$AZ49),IF(Data_Baseline!E49=0,SMALL(Data_Baseline!$C49:$AZ49,COUNTIF(Data_Baseline!$C49:$AZ49,0)+1)/MAX(Data_Baseline!$C49:$AZ49),Data_Baseline!E49/MAX(Data_Baseline!$C49:$AZ49))),IF(F$3&lt;=$B$2,SMALL(Data_Baseline!$C49:$AZ49,COUNTIF(Data_Baseline!$C49:$AZ49,0)+1),IF(Data_Baseline!E49=0,SMALL(Data_Baseline!$C49:$AZ49,COUNTIF(Data_Baseline!$C49:$AZ49,0)+1),Data_Baseline!E49)))),"")</f>
        <v>1.3576304831364029E-3</v>
      </c>
      <c r="G49" s="79">
        <f ca="1">IFERROR(IF(Data_Baseline!F49="","",IF($C$3="On",IF(G$3&lt;=$B$2,SMALL(Data_Baseline!$C49:$AZ49,COUNTIF(Data_Baseline!$C49:$AZ49,0)+1)/MAX(Data_Baseline!$C49:$AZ49),IF(Data_Baseline!F49=0,SMALL(Data_Baseline!$C49:$AZ49,COUNTIF(Data_Baseline!$C49:$AZ49,0)+1)/MAX(Data_Baseline!$C49:$AZ49),Data_Baseline!F49/MAX(Data_Baseline!$C49:$AZ49))),IF(G$3&lt;=$B$2,SMALL(Data_Baseline!$C49:$AZ49,COUNTIF(Data_Baseline!$C49:$AZ49,0)+1),IF(Data_Baseline!F49=0,SMALL(Data_Baseline!$C49:$AZ49,COUNTIF(Data_Baseline!$C49:$AZ49,0)+1),Data_Baseline!F49)))),"")</f>
        <v>1.3576304831364029E-3</v>
      </c>
      <c r="H49" s="79">
        <f ca="1">IFERROR(IF(Data_Baseline!G49="","",IF($C$3="On",IF(H$3&lt;=$B$2,SMALL(Data_Baseline!$C49:$AZ49,COUNTIF(Data_Baseline!$C49:$AZ49,0)+1)/MAX(Data_Baseline!$C49:$AZ49),IF(Data_Baseline!G49=0,SMALL(Data_Baseline!$C49:$AZ49,COUNTIF(Data_Baseline!$C49:$AZ49,0)+1)/MAX(Data_Baseline!$C49:$AZ49),Data_Baseline!G49/MAX(Data_Baseline!$C49:$AZ49))),IF(H$3&lt;=$B$2,SMALL(Data_Baseline!$C49:$AZ49,COUNTIF(Data_Baseline!$C49:$AZ49,0)+1),IF(Data_Baseline!G49=0,SMALL(Data_Baseline!$C49:$AZ49,COUNTIF(Data_Baseline!$C49:$AZ49,0)+1),Data_Baseline!G49)))),"")</f>
        <v>1.3576304831364029E-3</v>
      </c>
      <c r="I49" s="79">
        <f ca="1">IFERROR(IF(Data_Baseline!H49="","",IF($C$3="On",IF(I$3&lt;=$B$2,SMALL(Data_Baseline!$C49:$AZ49,COUNTIF(Data_Baseline!$C49:$AZ49,0)+1)/MAX(Data_Baseline!$C49:$AZ49),IF(Data_Baseline!H49=0,SMALL(Data_Baseline!$C49:$AZ49,COUNTIF(Data_Baseline!$C49:$AZ49,0)+1)/MAX(Data_Baseline!$C49:$AZ49),Data_Baseline!H49/MAX(Data_Baseline!$C49:$AZ49))),IF(I$3&lt;=$B$2,SMALL(Data_Baseline!$C49:$AZ49,COUNTIF(Data_Baseline!$C49:$AZ49,0)+1),IF(Data_Baseline!H49=0,SMALL(Data_Baseline!$C49:$AZ49,COUNTIF(Data_Baseline!$C49:$AZ49,0)+1),Data_Baseline!H49)))),"")</f>
        <v>1.3576304831364029E-3</v>
      </c>
      <c r="J49" s="79">
        <f ca="1">IFERROR(IF(Data_Baseline!I49="","",IF($C$3="On",IF(J$3&lt;=$B$2,SMALL(Data_Baseline!$C49:$AZ49,COUNTIF(Data_Baseline!$C49:$AZ49,0)+1)/MAX(Data_Baseline!$C49:$AZ49),IF(Data_Baseline!I49=0,SMALL(Data_Baseline!$C49:$AZ49,COUNTIF(Data_Baseline!$C49:$AZ49,0)+1)/MAX(Data_Baseline!$C49:$AZ49),Data_Baseline!I49/MAX(Data_Baseline!$C49:$AZ49))),IF(J$3&lt;=$B$2,SMALL(Data_Baseline!$C49:$AZ49,COUNTIF(Data_Baseline!$C49:$AZ49,0)+1),IF(Data_Baseline!I49=0,SMALL(Data_Baseline!$C49:$AZ49,COUNTIF(Data_Baseline!$C49:$AZ49,0)+1),Data_Baseline!I49)))),"")</f>
        <v>1.3576304831364029E-3</v>
      </c>
      <c r="K49" s="79">
        <f ca="1">IFERROR(IF(Data_Baseline!J49="","",IF($C$3="On",IF(K$3&lt;=$B$2,SMALL(Data_Baseline!$C49:$AZ49,COUNTIF(Data_Baseline!$C49:$AZ49,0)+1)/MAX(Data_Baseline!$C49:$AZ49),IF(Data_Baseline!J49=0,SMALL(Data_Baseline!$C49:$AZ49,COUNTIF(Data_Baseline!$C49:$AZ49,0)+1)/MAX(Data_Baseline!$C49:$AZ49),Data_Baseline!J49/MAX(Data_Baseline!$C49:$AZ49))),IF(K$3&lt;=$B$2,SMALL(Data_Baseline!$C49:$AZ49,COUNTIF(Data_Baseline!$C49:$AZ49,0)+1),IF(Data_Baseline!J49=0,SMALL(Data_Baseline!$C49:$AZ49,COUNTIF(Data_Baseline!$C49:$AZ49,0)+1),Data_Baseline!J49)))),"")</f>
        <v>1.3576304831364029E-3</v>
      </c>
      <c r="L49" s="79">
        <f ca="1">IFERROR(IF(Data_Baseline!K49="","",IF($C$3="On",IF(L$3&lt;=$B$2,SMALL(Data_Baseline!$C49:$AZ49,COUNTIF(Data_Baseline!$C49:$AZ49,0)+1)/MAX(Data_Baseline!$C49:$AZ49),IF(Data_Baseline!K49=0,SMALL(Data_Baseline!$C49:$AZ49,COUNTIF(Data_Baseline!$C49:$AZ49,0)+1)/MAX(Data_Baseline!$C49:$AZ49),Data_Baseline!K49/MAX(Data_Baseline!$C49:$AZ49))),IF(L$3&lt;=$B$2,SMALL(Data_Baseline!$C49:$AZ49,COUNTIF(Data_Baseline!$C49:$AZ49,0)+1),IF(Data_Baseline!K49=0,SMALL(Data_Baseline!$C49:$AZ49,COUNTIF(Data_Baseline!$C49:$AZ49,0)+1),Data_Baseline!K49)))),"")</f>
        <v>1.3576304831364029E-3</v>
      </c>
      <c r="M49" s="79">
        <f ca="1">IFERROR(IF(Data_Baseline!L49="","",IF($C$3="On",IF(M$3&lt;=$B$2,SMALL(Data_Baseline!$C49:$AZ49,COUNTIF(Data_Baseline!$C49:$AZ49,0)+1)/MAX(Data_Baseline!$C49:$AZ49),IF(Data_Baseline!L49=0,SMALL(Data_Baseline!$C49:$AZ49,COUNTIF(Data_Baseline!$C49:$AZ49,0)+1)/MAX(Data_Baseline!$C49:$AZ49),Data_Baseline!L49/MAX(Data_Baseline!$C49:$AZ49))),IF(M$3&lt;=$B$2,SMALL(Data_Baseline!$C49:$AZ49,COUNTIF(Data_Baseline!$C49:$AZ49,0)+1),IF(Data_Baseline!L49=0,SMALL(Data_Baseline!$C49:$AZ49,COUNTIF(Data_Baseline!$C49:$AZ49,0)+1),Data_Baseline!L49)))),"")</f>
        <v>1.3576304831364029E-3</v>
      </c>
      <c r="N49" s="79">
        <f ca="1">IFERROR(IF(Data_Baseline!M49="","",IF($C$3="On",IF(N$3&lt;=$B$2,SMALL(Data_Baseline!$C49:$AZ49,COUNTIF(Data_Baseline!$C49:$AZ49,0)+1)/MAX(Data_Baseline!$C49:$AZ49),IF(Data_Baseline!M49=0,SMALL(Data_Baseline!$C49:$AZ49,COUNTIF(Data_Baseline!$C49:$AZ49,0)+1)/MAX(Data_Baseline!$C49:$AZ49),Data_Baseline!M49/MAX(Data_Baseline!$C49:$AZ49))),IF(N$3&lt;=$B$2,SMALL(Data_Baseline!$C49:$AZ49,COUNTIF(Data_Baseline!$C49:$AZ49,0)+1),IF(Data_Baseline!M49=0,SMALL(Data_Baseline!$C49:$AZ49,COUNTIF(Data_Baseline!$C49:$AZ49,0)+1),Data_Baseline!M49)))),"")</f>
        <v>1.3576304831364029E-3</v>
      </c>
      <c r="O49" s="79">
        <f ca="1">IFERROR(IF(Data_Baseline!N49="","",IF($C$3="On",IF(O$3&lt;=$B$2,SMALL(Data_Baseline!$C49:$AZ49,COUNTIF(Data_Baseline!$C49:$AZ49,0)+1)/MAX(Data_Baseline!$C49:$AZ49),IF(Data_Baseline!N49=0,SMALL(Data_Baseline!$C49:$AZ49,COUNTIF(Data_Baseline!$C49:$AZ49,0)+1)/MAX(Data_Baseline!$C49:$AZ49),Data_Baseline!N49/MAX(Data_Baseline!$C49:$AZ49))),IF(O$3&lt;=$B$2,SMALL(Data_Baseline!$C49:$AZ49,COUNTIF(Data_Baseline!$C49:$AZ49,0)+1),IF(Data_Baseline!N49=0,SMALL(Data_Baseline!$C49:$AZ49,COUNTIF(Data_Baseline!$C49:$AZ49,0)+1),Data_Baseline!N49)))),"")</f>
        <v>1.3576304831364029E-3</v>
      </c>
      <c r="P49" s="79">
        <f ca="1">IFERROR(IF(Data_Baseline!O49="","",IF($C$3="On",IF(P$3&lt;=$B$2,SMALL(Data_Baseline!$C49:$AZ49,COUNTIF(Data_Baseline!$C49:$AZ49,0)+1)/MAX(Data_Baseline!$C49:$AZ49),IF(Data_Baseline!O49=0,SMALL(Data_Baseline!$C49:$AZ49,COUNTIF(Data_Baseline!$C49:$AZ49,0)+1)/MAX(Data_Baseline!$C49:$AZ49),Data_Baseline!O49/MAX(Data_Baseline!$C49:$AZ49))),IF(P$3&lt;=$B$2,SMALL(Data_Baseline!$C49:$AZ49,COUNTIF(Data_Baseline!$C49:$AZ49,0)+1),IF(Data_Baseline!O49=0,SMALL(Data_Baseline!$C49:$AZ49,COUNTIF(Data_Baseline!$C49:$AZ49,0)+1),Data_Baseline!O49)))),"")</f>
        <v>1.3576304831364029E-3</v>
      </c>
      <c r="Q49" s="79">
        <f ca="1">IFERROR(IF(Data_Baseline!P49="","",IF($C$3="On",IF(Q$3&lt;=$B$2,SMALL(Data_Baseline!$C49:$AZ49,COUNTIF(Data_Baseline!$C49:$AZ49,0)+1)/MAX(Data_Baseline!$C49:$AZ49),IF(Data_Baseline!P49=0,SMALL(Data_Baseline!$C49:$AZ49,COUNTIF(Data_Baseline!$C49:$AZ49,0)+1)/MAX(Data_Baseline!$C49:$AZ49),Data_Baseline!P49/MAX(Data_Baseline!$C49:$AZ49))),IF(Q$3&lt;=$B$2,SMALL(Data_Baseline!$C49:$AZ49,COUNTIF(Data_Baseline!$C49:$AZ49,0)+1),IF(Data_Baseline!P49=0,SMALL(Data_Baseline!$C49:$AZ49,COUNTIF(Data_Baseline!$C49:$AZ49,0)+1),Data_Baseline!P49)))),"")</f>
        <v>1.3576304831364029E-3</v>
      </c>
      <c r="R49" s="79">
        <f ca="1">IFERROR(IF(Data_Baseline!Q49="","",IF($C$3="On",IF(R$3&lt;=$B$2,SMALL(Data_Baseline!$C49:$AZ49,COUNTIF(Data_Baseline!$C49:$AZ49,0)+1)/MAX(Data_Baseline!$C49:$AZ49),IF(Data_Baseline!Q49=0,SMALL(Data_Baseline!$C49:$AZ49,COUNTIF(Data_Baseline!$C49:$AZ49,0)+1)/MAX(Data_Baseline!$C49:$AZ49),Data_Baseline!Q49/MAX(Data_Baseline!$C49:$AZ49))),IF(R$3&lt;=$B$2,SMALL(Data_Baseline!$C49:$AZ49,COUNTIF(Data_Baseline!$C49:$AZ49,0)+1),IF(Data_Baseline!Q49=0,SMALL(Data_Baseline!$C49:$AZ49,COUNTIF(Data_Baseline!$C49:$AZ49,0)+1),Data_Baseline!Q49)))),"")</f>
        <v>1.3576304831364029E-3</v>
      </c>
      <c r="S49" s="79">
        <f ca="1">IFERROR(IF(Data_Baseline!R49="","",IF($C$3="On",IF(S$3&lt;=$B$2,SMALL(Data_Baseline!$C49:$AZ49,COUNTIF(Data_Baseline!$C49:$AZ49,0)+1)/MAX(Data_Baseline!$C49:$AZ49),IF(Data_Baseline!R49=0,SMALL(Data_Baseline!$C49:$AZ49,COUNTIF(Data_Baseline!$C49:$AZ49,0)+1)/MAX(Data_Baseline!$C49:$AZ49),Data_Baseline!R49/MAX(Data_Baseline!$C49:$AZ49))),IF(S$3&lt;=$B$2,SMALL(Data_Baseline!$C49:$AZ49,COUNTIF(Data_Baseline!$C49:$AZ49,0)+1),IF(Data_Baseline!R49=0,SMALL(Data_Baseline!$C49:$AZ49,COUNTIF(Data_Baseline!$C49:$AZ49,0)+1),Data_Baseline!R49)))),"")</f>
        <v>1.3576304831364029E-3</v>
      </c>
      <c r="T49" s="79">
        <f ca="1">IFERROR(IF(Data_Baseline!S49="","",IF($C$3="On",IF(T$3&lt;=$B$2,SMALL(Data_Baseline!$C49:$AZ49,COUNTIF(Data_Baseline!$C49:$AZ49,0)+1)/MAX(Data_Baseline!$C49:$AZ49),IF(Data_Baseline!S49=0,SMALL(Data_Baseline!$C49:$AZ49,COUNTIF(Data_Baseline!$C49:$AZ49,0)+1)/MAX(Data_Baseline!$C49:$AZ49),Data_Baseline!S49/MAX(Data_Baseline!$C49:$AZ49))),IF(T$3&lt;=$B$2,SMALL(Data_Baseline!$C49:$AZ49,COUNTIF(Data_Baseline!$C49:$AZ49,0)+1),IF(Data_Baseline!S49=0,SMALL(Data_Baseline!$C49:$AZ49,COUNTIF(Data_Baseline!$C49:$AZ49,0)+1),Data_Baseline!S49)))),"")</f>
        <v>1.3576304831364029E-3</v>
      </c>
      <c r="U49" s="79">
        <f ca="1">IFERROR(IF(Data_Baseline!T49="","",IF($C$3="On",IF(U$3&lt;=$B$2,SMALL(Data_Baseline!$C49:$AZ49,COUNTIF(Data_Baseline!$C49:$AZ49,0)+1)/MAX(Data_Baseline!$C49:$AZ49),IF(Data_Baseline!T49=0,SMALL(Data_Baseline!$C49:$AZ49,COUNTIF(Data_Baseline!$C49:$AZ49,0)+1)/MAX(Data_Baseline!$C49:$AZ49),Data_Baseline!T49/MAX(Data_Baseline!$C49:$AZ49))),IF(U$3&lt;=$B$2,SMALL(Data_Baseline!$C49:$AZ49,COUNTIF(Data_Baseline!$C49:$AZ49,0)+1),IF(Data_Baseline!T49=0,SMALL(Data_Baseline!$C49:$AZ49,COUNTIF(Data_Baseline!$C49:$AZ49,0)+1),Data_Baseline!T49)))),"")</f>
        <v>1.3576304831364029E-3</v>
      </c>
      <c r="V49" s="79">
        <f ca="1">IFERROR(IF(Data_Baseline!U49="","",IF($C$3="On",IF(V$3&lt;=$B$2,SMALL(Data_Baseline!$C49:$AZ49,COUNTIF(Data_Baseline!$C49:$AZ49,0)+1)/MAX(Data_Baseline!$C49:$AZ49),IF(Data_Baseline!U49=0,SMALL(Data_Baseline!$C49:$AZ49,COUNTIF(Data_Baseline!$C49:$AZ49,0)+1)/MAX(Data_Baseline!$C49:$AZ49),Data_Baseline!U49/MAX(Data_Baseline!$C49:$AZ49))),IF(V$3&lt;=$B$2,SMALL(Data_Baseline!$C49:$AZ49,COUNTIF(Data_Baseline!$C49:$AZ49,0)+1),IF(Data_Baseline!U49=0,SMALL(Data_Baseline!$C49:$AZ49,COUNTIF(Data_Baseline!$C49:$AZ49,0)+1),Data_Baseline!U49)))),"")</f>
        <v>1.3576304831364029E-3</v>
      </c>
      <c r="W49" s="79">
        <f ca="1">IFERROR(IF(Data_Baseline!V49="","",IF($C$3="On",IF(W$3&lt;=$B$2,SMALL(Data_Baseline!$C49:$AZ49,COUNTIF(Data_Baseline!$C49:$AZ49,0)+1)/MAX(Data_Baseline!$C49:$AZ49),IF(Data_Baseline!V49=0,SMALL(Data_Baseline!$C49:$AZ49,COUNTIF(Data_Baseline!$C49:$AZ49,0)+1)/MAX(Data_Baseline!$C49:$AZ49),Data_Baseline!V49/MAX(Data_Baseline!$C49:$AZ49))),IF(W$3&lt;=$B$2,SMALL(Data_Baseline!$C49:$AZ49,COUNTIF(Data_Baseline!$C49:$AZ49,0)+1),IF(Data_Baseline!V49=0,SMALL(Data_Baseline!$C49:$AZ49,COUNTIF(Data_Baseline!$C49:$AZ49,0)+1),Data_Baseline!V49)))),"")</f>
        <v>1.3576304831364029E-3</v>
      </c>
      <c r="X49" s="79">
        <f ca="1">IFERROR(IF(Data_Baseline!W49="","",IF($C$3="On",IF(X$3&lt;=$B$2,SMALL(Data_Baseline!$C49:$AZ49,COUNTIF(Data_Baseline!$C49:$AZ49,0)+1)/MAX(Data_Baseline!$C49:$AZ49),IF(Data_Baseline!W49=0,SMALL(Data_Baseline!$C49:$AZ49,COUNTIF(Data_Baseline!$C49:$AZ49,0)+1)/MAX(Data_Baseline!$C49:$AZ49),Data_Baseline!W49/MAX(Data_Baseline!$C49:$AZ49))),IF(X$3&lt;=$B$2,SMALL(Data_Baseline!$C49:$AZ49,COUNTIF(Data_Baseline!$C49:$AZ49,0)+1),IF(Data_Baseline!W49=0,SMALL(Data_Baseline!$C49:$AZ49,COUNTIF(Data_Baseline!$C49:$AZ49,0)+1),Data_Baseline!W49)))),"")</f>
        <v>1.3576304831364029E-3</v>
      </c>
      <c r="Y49" s="79">
        <f ca="1">IFERROR(IF(Data_Baseline!X49="","",IF($C$3="On",IF(Y$3&lt;=$B$2,SMALL(Data_Baseline!$C49:$AZ49,COUNTIF(Data_Baseline!$C49:$AZ49,0)+1)/MAX(Data_Baseline!$C49:$AZ49),IF(Data_Baseline!X49=0,SMALL(Data_Baseline!$C49:$AZ49,COUNTIF(Data_Baseline!$C49:$AZ49,0)+1)/MAX(Data_Baseline!$C49:$AZ49),Data_Baseline!X49/MAX(Data_Baseline!$C49:$AZ49))),IF(Y$3&lt;=$B$2,SMALL(Data_Baseline!$C49:$AZ49,COUNTIF(Data_Baseline!$C49:$AZ49,0)+1),IF(Data_Baseline!X49=0,SMALL(Data_Baseline!$C49:$AZ49,COUNTIF(Data_Baseline!$C49:$AZ49,0)+1),Data_Baseline!X49)))),"")</f>
        <v>1.3576304831364029E-3</v>
      </c>
      <c r="Z49" s="79">
        <f ca="1">IFERROR(IF(Data_Baseline!Y49="","",IF($C$3="On",IF(Z$3&lt;=$B$2,SMALL(Data_Baseline!$C49:$AZ49,COUNTIF(Data_Baseline!$C49:$AZ49,0)+1)/MAX(Data_Baseline!$C49:$AZ49),IF(Data_Baseline!Y49=0,SMALL(Data_Baseline!$C49:$AZ49,COUNTIF(Data_Baseline!$C49:$AZ49,0)+1)/MAX(Data_Baseline!$C49:$AZ49),Data_Baseline!Y49/MAX(Data_Baseline!$C49:$AZ49))),IF(Z$3&lt;=$B$2,SMALL(Data_Baseline!$C49:$AZ49,COUNTIF(Data_Baseline!$C49:$AZ49,0)+1),IF(Data_Baseline!Y49=0,SMALL(Data_Baseline!$C49:$AZ49,COUNTIF(Data_Baseline!$C49:$AZ49,0)+1),Data_Baseline!Y49)))),"")</f>
        <v>1.3576304831364029E-3</v>
      </c>
      <c r="AA49" s="79">
        <f ca="1">IFERROR(IF(Data_Baseline!Z49="","",IF($C$3="On",IF(AA$3&lt;=$B$2,SMALL(Data_Baseline!$C49:$AZ49,COUNTIF(Data_Baseline!$C49:$AZ49,0)+1)/MAX(Data_Baseline!$C49:$AZ49),IF(Data_Baseline!Z49=0,SMALL(Data_Baseline!$C49:$AZ49,COUNTIF(Data_Baseline!$C49:$AZ49,0)+1)/MAX(Data_Baseline!$C49:$AZ49),Data_Baseline!Z49/MAX(Data_Baseline!$C49:$AZ49))),IF(AA$3&lt;=$B$2,SMALL(Data_Baseline!$C49:$AZ49,COUNTIF(Data_Baseline!$C49:$AZ49,0)+1),IF(Data_Baseline!Z49=0,SMALL(Data_Baseline!$C49:$AZ49,COUNTIF(Data_Baseline!$C49:$AZ49,0)+1),Data_Baseline!Z49)))),"")</f>
        <v>3.6115834879966819E-3</v>
      </c>
      <c r="AB49" s="79">
        <f ca="1">IFERROR(IF(Data_Baseline!AA49="","",IF($C$3="On",IF(AB$3&lt;=$B$2,SMALL(Data_Baseline!$C49:$AZ49,COUNTIF(Data_Baseline!$C49:$AZ49,0)+1)/MAX(Data_Baseline!$C49:$AZ49),IF(Data_Baseline!AA49=0,SMALL(Data_Baseline!$C49:$AZ49,COUNTIF(Data_Baseline!$C49:$AZ49,0)+1)/MAX(Data_Baseline!$C49:$AZ49),Data_Baseline!AA49/MAX(Data_Baseline!$C49:$AZ49))),IF(AB$3&lt;=$B$2,SMALL(Data_Baseline!$C49:$AZ49,COUNTIF(Data_Baseline!$C49:$AZ49,0)+1),IF(Data_Baseline!AA49=0,SMALL(Data_Baseline!$C49:$AZ49,COUNTIF(Data_Baseline!$C49:$AZ49,0)+1),Data_Baseline!AA49)))),"")</f>
        <v>1.1349205095436556E-2</v>
      </c>
      <c r="AC49" s="79">
        <f ca="1">IFERROR(IF(Data_Baseline!AB49="","",IF($C$3="On",IF(AC$3&lt;=$B$2,SMALL(Data_Baseline!$C49:$AZ49,COUNTIF(Data_Baseline!$C49:$AZ49,0)+1)/MAX(Data_Baseline!$C49:$AZ49),IF(Data_Baseline!AB49=0,SMALL(Data_Baseline!$C49:$AZ49,COUNTIF(Data_Baseline!$C49:$AZ49,0)+1)/MAX(Data_Baseline!$C49:$AZ49),Data_Baseline!AB49/MAX(Data_Baseline!$C49:$AZ49))),IF(AC$3&lt;=$B$2,SMALL(Data_Baseline!$C49:$AZ49,COUNTIF(Data_Baseline!$C49:$AZ49,0)+1),IF(Data_Baseline!AB49=0,SMALL(Data_Baseline!$C49:$AZ49,COUNTIF(Data_Baseline!$C49:$AZ49,0)+1),Data_Baseline!AB49)))),"")</f>
        <v>2.63057366654539E-2</v>
      </c>
      <c r="AD49" s="79">
        <f ca="1">IFERROR(IF(Data_Baseline!AC49="","",IF($C$3="On",IF(AD$3&lt;=$B$2,SMALL(Data_Baseline!$C49:$AZ49,COUNTIF(Data_Baseline!$C49:$AZ49,0)+1)/MAX(Data_Baseline!$C49:$AZ49),IF(Data_Baseline!AC49=0,SMALL(Data_Baseline!$C49:$AZ49,COUNTIF(Data_Baseline!$C49:$AZ49,0)+1)/MAX(Data_Baseline!$C49:$AZ49),Data_Baseline!AC49/MAX(Data_Baseline!$C49:$AZ49))),IF(AD$3&lt;=$B$2,SMALL(Data_Baseline!$C49:$AZ49,COUNTIF(Data_Baseline!$C49:$AZ49,0)+1),IF(Data_Baseline!AC49=0,SMALL(Data_Baseline!$C49:$AZ49,COUNTIF(Data_Baseline!$C49:$AZ49,0)+1),Data_Baseline!AC49)))),"")</f>
        <v>5.4568793639886162E-2</v>
      </c>
      <c r="AE49" s="79">
        <f ca="1">IFERROR(IF(Data_Baseline!AD49="","",IF($C$3="On",IF(AE$3&lt;=$B$2,SMALL(Data_Baseline!$C49:$AZ49,COUNTIF(Data_Baseline!$C49:$AZ49,0)+1)/MAX(Data_Baseline!$C49:$AZ49),IF(Data_Baseline!AD49=0,SMALL(Data_Baseline!$C49:$AZ49,COUNTIF(Data_Baseline!$C49:$AZ49,0)+1)/MAX(Data_Baseline!$C49:$AZ49),Data_Baseline!AD49/MAX(Data_Baseline!$C49:$AZ49))),IF(AE$3&lt;=$B$2,SMALL(Data_Baseline!$C49:$AZ49,COUNTIF(Data_Baseline!$C49:$AZ49,0)+1),IF(Data_Baseline!AD49=0,SMALL(Data_Baseline!$C49:$AZ49,COUNTIF(Data_Baseline!$C49:$AZ49,0)+1),Data_Baseline!AD49)))),"")</f>
        <v>0.10595026823703205</v>
      </c>
      <c r="AF49" s="79">
        <f ca="1">IFERROR(IF(Data_Baseline!AE49="","",IF($C$3="On",IF(AF$3&lt;=$B$2,SMALL(Data_Baseline!$C49:$AZ49,COUNTIF(Data_Baseline!$C49:$AZ49,0)+1)/MAX(Data_Baseline!$C49:$AZ49),IF(Data_Baseline!AE49=0,SMALL(Data_Baseline!$C49:$AZ49,COUNTIF(Data_Baseline!$C49:$AZ49,0)+1)/MAX(Data_Baseline!$C49:$AZ49),Data_Baseline!AE49/MAX(Data_Baseline!$C49:$AZ49))),IF(AF$3&lt;=$B$2,SMALL(Data_Baseline!$C49:$AZ49,COUNTIF(Data_Baseline!$C49:$AZ49,0)+1),IF(Data_Baseline!AE49=0,SMALL(Data_Baseline!$C49:$AZ49,COUNTIF(Data_Baseline!$C49:$AZ49,0)+1),Data_Baseline!AE49)))),"")</f>
        <v>0.19082482670876699</v>
      </c>
      <c r="AG49" s="79">
        <f ca="1">IFERROR(IF(Data_Baseline!AF49="","",IF($C$3="On",IF(AG$3&lt;=$B$2,SMALL(Data_Baseline!$C49:$AZ49,COUNTIF(Data_Baseline!$C49:$AZ49,0)+1)/MAX(Data_Baseline!$C49:$AZ49),IF(Data_Baseline!AF49=0,SMALL(Data_Baseline!$C49:$AZ49,COUNTIF(Data_Baseline!$C49:$AZ49,0)+1)/MAX(Data_Baseline!$C49:$AZ49),Data_Baseline!AF49/MAX(Data_Baseline!$C49:$AZ49))),IF(AG$3&lt;=$B$2,SMALL(Data_Baseline!$C49:$AZ49,COUNTIF(Data_Baseline!$C49:$AZ49,0)+1),IF(Data_Baseline!AF49=0,SMALL(Data_Baseline!$C49:$AZ49,COUNTIF(Data_Baseline!$C49:$AZ49,0)+1),Data_Baseline!AF49)))),"")</f>
        <v>0.31688025218509824</v>
      </c>
      <c r="AH49" s="79">
        <f ca="1">IFERROR(IF(Data_Baseline!AG49="","",IF($C$3="On",IF(AH$3&lt;=$B$2,SMALL(Data_Baseline!$C49:$AZ49,COUNTIF(Data_Baseline!$C49:$AZ49,0)+1)/MAX(Data_Baseline!$C49:$AZ49),IF(Data_Baseline!AG49=0,SMALL(Data_Baseline!$C49:$AZ49,COUNTIF(Data_Baseline!$C49:$AZ49,0)+1)/MAX(Data_Baseline!$C49:$AZ49),Data_Baseline!AG49/MAX(Data_Baseline!$C49:$AZ49))),IF(AH$3&lt;=$B$2,SMALL(Data_Baseline!$C49:$AZ49,COUNTIF(Data_Baseline!$C49:$AZ49,0)+1),IF(Data_Baseline!AG49=0,SMALL(Data_Baseline!$C49:$AZ49,COUNTIF(Data_Baseline!$C49:$AZ49,0)+1),Data_Baseline!AG49)))),"")</f>
        <v>0.46902224133709275</v>
      </c>
      <c r="AI49" s="79">
        <f ca="1">IFERROR(IF(Data_Baseline!AH49="","",IF($C$3="On",IF(AI$3&lt;=$B$2,SMALL(Data_Baseline!$C49:$AZ49,COUNTIF(Data_Baseline!$C49:$AZ49,0)+1)/MAX(Data_Baseline!$C49:$AZ49),IF(Data_Baseline!AH49=0,SMALL(Data_Baseline!$C49:$AZ49,COUNTIF(Data_Baseline!$C49:$AZ49,0)+1)/MAX(Data_Baseline!$C49:$AZ49),Data_Baseline!AH49/MAX(Data_Baseline!$C49:$AZ49))),IF(AI$3&lt;=$B$2,SMALL(Data_Baseline!$C49:$AZ49,COUNTIF(Data_Baseline!$C49:$AZ49,0)+1),IF(Data_Baseline!AH49=0,SMALL(Data_Baseline!$C49:$AZ49,COUNTIF(Data_Baseline!$C49:$AZ49,0)+1),Data_Baseline!AH49)))),"")</f>
        <v>0.62287511642904447</v>
      </c>
      <c r="AJ49" s="79">
        <f ca="1">IFERROR(IF(Data_Baseline!AI49="","",IF($C$3="On",IF(AJ$3&lt;=$B$2,SMALL(Data_Baseline!$C49:$AZ49,COUNTIF(Data_Baseline!$C49:$AZ49,0)+1)/MAX(Data_Baseline!$C49:$AZ49),IF(Data_Baseline!AI49=0,SMALL(Data_Baseline!$C49:$AZ49,COUNTIF(Data_Baseline!$C49:$AZ49,0)+1)/MAX(Data_Baseline!$C49:$AZ49),Data_Baseline!AI49/MAX(Data_Baseline!$C49:$AZ49))),IF(AJ$3&lt;=$B$2,SMALL(Data_Baseline!$C49:$AZ49,COUNTIF(Data_Baseline!$C49:$AZ49,0)+1),IF(Data_Baseline!AI49=0,SMALL(Data_Baseline!$C49:$AZ49,COUNTIF(Data_Baseline!$C49:$AZ49,0)+1),Data_Baseline!AI49)))),"")</f>
        <v>0.75102002823204983</v>
      </c>
      <c r="AK49" s="79">
        <f ca="1">IFERROR(IF(Data_Baseline!AJ49="","",IF($C$3="On",IF(AK$3&lt;=$B$2,SMALL(Data_Baseline!$C49:$AZ49,COUNTIF(Data_Baseline!$C49:$AZ49,0)+1)/MAX(Data_Baseline!$C49:$AZ49),IF(Data_Baseline!AJ49=0,SMALL(Data_Baseline!$C49:$AZ49,COUNTIF(Data_Baseline!$C49:$AZ49,0)+1)/MAX(Data_Baseline!$C49:$AZ49),Data_Baseline!AJ49/MAX(Data_Baseline!$C49:$AZ49))),IF(AK$3&lt;=$B$2,SMALL(Data_Baseline!$C49:$AZ49,COUNTIF(Data_Baseline!$C49:$AZ49,0)+1),IF(Data_Baseline!AJ49=0,SMALL(Data_Baseline!$C49:$AZ49,COUNTIF(Data_Baseline!$C49:$AZ49,0)+1),Data_Baseline!AJ49)))),"")</f>
        <v>0.84483327543901465</v>
      </c>
      <c r="AL49" s="79">
        <f ca="1">IFERROR(IF(Data_Baseline!AK49="","",IF($C$3="On",IF(AL$3&lt;=$B$2,SMALL(Data_Baseline!$C49:$AZ49,COUNTIF(Data_Baseline!$C49:$AZ49,0)+1)/MAX(Data_Baseline!$C49:$AZ49),IF(Data_Baseline!AK49=0,SMALL(Data_Baseline!$C49:$AZ49,COUNTIF(Data_Baseline!$C49:$AZ49,0)+1)/MAX(Data_Baseline!$C49:$AZ49),Data_Baseline!AK49/MAX(Data_Baseline!$C49:$AZ49))),IF(AL$3&lt;=$B$2,SMALL(Data_Baseline!$C49:$AZ49,COUNTIF(Data_Baseline!$C49:$AZ49,0)+1),IF(Data_Baseline!AK49=0,SMALL(Data_Baseline!$C49:$AZ49,COUNTIF(Data_Baseline!$C49:$AZ49,0)+1),Data_Baseline!AK49)))),"")</f>
        <v>0.90666684076127768</v>
      </c>
      <c r="AM49" s="79">
        <f ca="1">IFERROR(IF(Data_Baseline!AL49="","",IF($C$3="On",IF(AM$3&lt;=$B$2,SMALL(Data_Baseline!$C49:$AZ49,COUNTIF(Data_Baseline!$C49:$AZ49,0)+1)/MAX(Data_Baseline!$C49:$AZ49),IF(Data_Baseline!AL49=0,SMALL(Data_Baseline!$C49:$AZ49,COUNTIF(Data_Baseline!$C49:$AZ49,0)+1)/MAX(Data_Baseline!$C49:$AZ49),Data_Baseline!AL49/MAX(Data_Baseline!$C49:$AZ49))),IF(AM$3&lt;=$B$2,SMALL(Data_Baseline!$C49:$AZ49,COUNTIF(Data_Baseline!$C49:$AZ49,0)+1),IF(Data_Baseline!AL49=0,SMALL(Data_Baseline!$C49:$AZ49,COUNTIF(Data_Baseline!$C49:$AZ49,0)+1),Data_Baseline!AL49)))),"")</f>
        <v>0.94504117014316968</v>
      </c>
      <c r="AN49" s="79">
        <f ca="1">IFERROR(IF(Data_Baseline!AM49="","",IF($C$3="On",IF(AN$3&lt;=$B$2,SMALL(Data_Baseline!$C49:$AZ49,COUNTIF(Data_Baseline!$C49:$AZ49,0)+1)/MAX(Data_Baseline!$C49:$AZ49),IF(Data_Baseline!AM49=0,SMALL(Data_Baseline!$C49:$AZ49,COUNTIF(Data_Baseline!$C49:$AZ49,0)+1)/MAX(Data_Baseline!$C49:$AZ49),Data_Baseline!AM49/MAX(Data_Baseline!$C49:$AZ49))),IF(AN$3&lt;=$B$2,SMALL(Data_Baseline!$C49:$AZ49,COUNTIF(Data_Baseline!$C49:$AZ49,0)+1),IF(Data_Baseline!AM49=0,SMALL(Data_Baseline!$C49:$AZ49,COUNTIF(Data_Baseline!$C49:$AZ49,0)+1),Data_Baseline!AM49)))),"")</f>
        <v>0.96910235519591992</v>
      </c>
      <c r="AO49" s="79">
        <f ca="1">IFERROR(IF(Data_Baseline!AN49="","",IF($C$3="On",IF(AO$3&lt;=$B$2,SMALL(Data_Baseline!$C49:$AZ49,COUNTIF(Data_Baseline!$C49:$AZ49,0)+1)/MAX(Data_Baseline!$C49:$AZ49),IF(Data_Baseline!AN49=0,SMALL(Data_Baseline!$C49:$AZ49,COUNTIF(Data_Baseline!$C49:$AZ49,0)+1)/MAX(Data_Baseline!$C49:$AZ49),Data_Baseline!AN49/MAX(Data_Baseline!$C49:$AZ49))),IF(AO$3&lt;=$B$2,SMALL(Data_Baseline!$C49:$AZ49,COUNTIF(Data_Baseline!$C49:$AZ49,0)+1),IF(Data_Baseline!AN49=0,SMALL(Data_Baseline!$C49:$AZ49,COUNTIF(Data_Baseline!$C49:$AZ49,0)+1),Data_Baseline!AN49)))),"")</f>
        <v>0.9846379105424643</v>
      </c>
      <c r="AP49" s="79">
        <f ca="1">IFERROR(IF(Data_Baseline!AO49="","",IF($C$3="On",IF(AP$3&lt;=$B$2,SMALL(Data_Baseline!$C49:$AZ49,COUNTIF(Data_Baseline!$C49:$AZ49,0)+1)/MAX(Data_Baseline!$C49:$AZ49),IF(Data_Baseline!AO49=0,SMALL(Data_Baseline!$C49:$AZ49,COUNTIF(Data_Baseline!$C49:$AZ49,0)+1)/MAX(Data_Baseline!$C49:$AZ49),Data_Baseline!AO49/MAX(Data_Baseline!$C49:$AZ49))),IF(AP$3&lt;=$B$2,SMALL(Data_Baseline!$C49:$AZ49,COUNTIF(Data_Baseline!$C49:$AZ49,0)+1),IF(Data_Baseline!AO49=0,SMALL(Data_Baseline!$C49:$AZ49,COUNTIF(Data_Baseline!$C49:$AZ49,0)+1),Data_Baseline!AO49)))),"")</f>
        <v>0.99538464098371637</v>
      </c>
      <c r="AQ49" s="79">
        <f ca="1">IFERROR(IF(Data_Baseline!AP49="","",IF($C$3="On",IF(AQ$3&lt;=$B$2,SMALL(Data_Baseline!$C49:$AZ49,COUNTIF(Data_Baseline!$C49:$AZ49,0)+1)/MAX(Data_Baseline!$C49:$AZ49),IF(Data_Baseline!AP49=0,SMALL(Data_Baseline!$C49:$AZ49,COUNTIF(Data_Baseline!$C49:$AZ49,0)+1)/MAX(Data_Baseline!$C49:$AZ49),Data_Baseline!AP49/MAX(Data_Baseline!$C49:$AZ49))),IF(AQ$3&lt;=$B$2,SMALL(Data_Baseline!$C49:$AZ49,COUNTIF(Data_Baseline!$C49:$AZ49,0)+1),IF(Data_Baseline!AP49=0,SMALL(Data_Baseline!$C49:$AZ49,COUNTIF(Data_Baseline!$C49:$AZ49,0)+1),Data_Baseline!AP49)))),"")</f>
        <v>1</v>
      </c>
      <c r="AR49" s="79" t="str">
        <f>IFERROR(IF(Data_Baseline!AQ49="","",IF($C$3="On",IF(AR$3&lt;=$B$2,SMALL(Data_Baseline!$C49:$AZ49,COUNTIF(Data_Baseline!$C49:$AZ49,0)+1)/MAX(Data_Baseline!$C49:$AZ49),IF(Data_Baseline!AQ49=0,SMALL(Data_Baseline!$C49:$AZ49,COUNTIF(Data_Baseline!$C49:$AZ49,0)+1)/MAX(Data_Baseline!$C49:$AZ49),Data_Baseline!AQ49/MAX(Data_Baseline!$C49:$AZ49))),IF(AR$3&lt;=$B$2,SMALL(Data_Baseline!$C49:$AZ49,COUNTIF(Data_Baseline!$C49:$AZ49,0)+1),IF(Data_Baseline!AQ49=0,SMALL(Data_Baseline!$C49:$AZ49,COUNTIF(Data_Baseline!$C49:$AZ49,0)+1),Data_Baseline!AQ49)))),"")</f>
        <v/>
      </c>
      <c r="AS49" s="79" t="str">
        <f>IFERROR(IF(Data_Baseline!AR49="","",IF($C$3="On",IF(AS$3&lt;=$B$2,SMALL(Data_Baseline!$C49:$AZ49,COUNTIF(Data_Baseline!$C49:$AZ49,0)+1)/MAX(Data_Baseline!$C49:$AZ49),IF(Data_Baseline!AR49=0,SMALL(Data_Baseline!$C49:$AZ49,COUNTIF(Data_Baseline!$C49:$AZ49,0)+1)/MAX(Data_Baseline!$C49:$AZ49),Data_Baseline!AR49/MAX(Data_Baseline!$C49:$AZ49))),IF(AS$3&lt;=$B$2,SMALL(Data_Baseline!$C49:$AZ49,COUNTIF(Data_Baseline!$C49:$AZ49,0)+1),IF(Data_Baseline!AR49=0,SMALL(Data_Baseline!$C49:$AZ49,COUNTIF(Data_Baseline!$C49:$AZ49,0)+1),Data_Baseline!AR49)))),"")</f>
        <v/>
      </c>
      <c r="AT49" s="79" t="str">
        <f>IFERROR(IF(Data_Baseline!AS49="","",IF($C$3="On",IF(AT$3&lt;=$B$2,SMALL(Data_Baseline!$C49:$AZ49,COUNTIF(Data_Baseline!$C49:$AZ49,0)+1)/MAX(Data_Baseline!$C49:$AZ49),IF(Data_Baseline!AS49=0,SMALL(Data_Baseline!$C49:$AZ49,COUNTIF(Data_Baseline!$C49:$AZ49,0)+1)/MAX(Data_Baseline!$C49:$AZ49),Data_Baseline!AS49/MAX(Data_Baseline!$C49:$AZ49))),IF(AT$3&lt;=$B$2,SMALL(Data_Baseline!$C49:$AZ49,COUNTIF(Data_Baseline!$C49:$AZ49,0)+1),IF(Data_Baseline!AS49=0,SMALL(Data_Baseline!$C49:$AZ49,COUNTIF(Data_Baseline!$C49:$AZ49,0)+1),Data_Baseline!AS49)))),"")</f>
        <v/>
      </c>
      <c r="AU49" s="79" t="str">
        <f>IFERROR(IF(Data_Baseline!AT49="","",IF($C$3="On",IF(AU$3&lt;=$B$2,SMALL(Data_Baseline!$C49:$AZ49,COUNTIF(Data_Baseline!$C49:$AZ49,0)+1)/MAX(Data_Baseline!$C49:$AZ49),IF(Data_Baseline!AT49=0,SMALL(Data_Baseline!$C49:$AZ49,COUNTIF(Data_Baseline!$C49:$AZ49,0)+1)/MAX(Data_Baseline!$C49:$AZ49),Data_Baseline!AT49/MAX(Data_Baseline!$C49:$AZ49))),IF(AU$3&lt;=$B$2,SMALL(Data_Baseline!$C49:$AZ49,COUNTIF(Data_Baseline!$C49:$AZ49,0)+1),IF(Data_Baseline!AT49=0,SMALL(Data_Baseline!$C49:$AZ49,COUNTIF(Data_Baseline!$C49:$AZ49,0)+1),Data_Baseline!AT49)))),"")</f>
        <v/>
      </c>
      <c r="AV49" s="79" t="str">
        <f>IFERROR(IF(Data_Baseline!AU49="","",IF($C$3="On",IF(AV$3&lt;=$B$2,SMALL(Data_Baseline!$C49:$AZ49,COUNTIF(Data_Baseline!$C49:$AZ49,0)+1)/MAX(Data_Baseline!$C49:$AZ49),IF(Data_Baseline!AU49=0,SMALL(Data_Baseline!$C49:$AZ49,COUNTIF(Data_Baseline!$C49:$AZ49,0)+1)/MAX(Data_Baseline!$C49:$AZ49),Data_Baseline!AU49/MAX(Data_Baseline!$C49:$AZ49))),IF(AV$3&lt;=$B$2,SMALL(Data_Baseline!$C49:$AZ49,COUNTIF(Data_Baseline!$C49:$AZ49,0)+1),IF(Data_Baseline!AU49=0,SMALL(Data_Baseline!$C49:$AZ49,COUNTIF(Data_Baseline!$C49:$AZ49,0)+1),Data_Baseline!AU49)))),"")</f>
        <v/>
      </c>
      <c r="AW49" s="79" t="str">
        <f>IFERROR(IF(Data_Baseline!AV49="","",IF($C$3="On",IF(AW$3&lt;=$B$2,SMALL(Data_Baseline!$C49:$AZ49,COUNTIF(Data_Baseline!$C49:$AZ49,0)+1)/MAX(Data_Baseline!$C49:$AZ49),IF(Data_Baseline!AV49=0,SMALL(Data_Baseline!$C49:$AZ49,COUNTIF(Data_Baseline!$C49:$AZ49,0)+1)/MAX(Data_Baseline!$C49:$AZ49),Data_Baseline!AV49/MAX(Data_Baseline!$C49:$AZ49))),IF(AW$3&lt;=$B$2,SMALL(Data_Baseline!$C49:$AZ49,COUNTIF(Data_Baseline!$C49:$AZ49,0)+1),IF(Data_Baseline!AV49=0,SMALL(Data_Baseline!$C49:$AZ49,COUNTIF(Data_Baseline!$C49:$AZ49,0)+1),Data_Baseline!AV49)))),"")</f>
        <v/>
      </c>
      <c r="AX49" s="79" t="str">
        <f>IFERROR(IF(Data_Baseline!AW49="","",IF($C$3="On",IF(AX$3&lt;=$B$2,SMALL(Data_Baseline!$C49:$AZ49,COUNTIF(Data_Baseline!$C49:$AZ49,0)+1)/MAX(Data_Baseline!$C49:$AZ49),IF(Data_Baseline!AW49=0,SMALL(Data_Baseline!$C49:$AZ49,COUNTIF(Data_Baseline!$C49:$AZ49,0)+1)/MAX(Data_Baseline!$C49:$AZ49),Data_Baseline!AW49/MAX(Data_Baseline!$C49:$AZ49))),IF(AX$3&lt;=$B$2,SMALL(Data_Baseline!$C49:$AZ49,COUNTIF(Data_Baseline!$C49:$AZ49,0)+1),IF(Data_Baseline!AW49=0,SMALL(Data_Baseline!$C49:$AZ49,COUNTIF(Data_Baseline!$C49:$AZ49,0)+1),Data_Baseline!AW49)))),"")</f>
        <v/>
      </c>
      <c r="AY49" s="79" t="str">
        <f>IFERROR(IF(Data_Baseline!AX49="","",IF($C$3="On",IF(AY$3&lt;=$B$2,SMALL(Data_Baseline!$C49:$AZ49,COUNTIF(Data_Baseline!$C49:$AZ49,0)+1)/MAX(Data_Baseline!$C49:$AZ49),IF(Data_Baseline!AX49=0,SMALL(Data_Baseline!$C49:$AZ49,COUNTIF(Data_Baseline!$C49:$AZ49,0)+1)/MAX(Data_Baseline!$C49:$AZ49),Data_Baseline!AX49/MAX(Data_Baseline!$C49:$AZ49))),IF(AY$3&lt;=$B$2,SMALL(Data_Baseline!$C49:$AZ49,COUNTIF(Data_Baseline!$C49:$AZ49,0)+1),IF(Data_Baseline!AX49=0,SMALL(Data_Baseline!$C49:$AZ49,COUNTIF(Data_Baseline!$C49:$AZ49,0)+1),Data_Baseline!AX49)))),"")</f>
        <v/>
      </c>
      <c r="AZ49" s="79" t="str">
        <f>IFERROR(IF(Data_Baseline!AY49="","",IF($C$3="On",IF(AZ$3&lt;=$B$2,SMALL(Data_Baseline!$C49:$AZ49,COUNTIF(Data_Baseline!$C49:$AZ49,0)+1)/MAX(Data_Baseline!$C49:$AZ49),IF(Data_Baseline!AY49=0,SMALL(Data_Baseline!$C49:$AZ49,COUNTIF(Data_Baseline!$C49:$AZ49,0)+1)/MAX(Data_Baseline!$C49:$AZ49),Data_Baseline!AY49/MAX(Data_Baseline!$C49:$AZ49))),IF(AZ$3&lt;=$B$2,SMALL(Data_Baseline!$C49:$AZ49,COUNTIF(Data_Baseline!$C49:$AZ49,0)+1),IF(Data_Baseline!AY49=0,SMALL(Data_Baseline!$C49:$AZ49,COUNTIF(Data_Baseline!$C49:$AZ49,0)+1),Data_Baseline!AY49)))),"")</f>
        <v/>
      </c>
      <c r="BA49" s="79" t="str">
        <f>IFERROR(IF(Data_Baseline!AZ49="","",IF($C$3="On",IF(BA$3&lt;=$B$2,SMALL(Data_Baseline!$C49:$AZ49,COUNTIF(Data_Baseline!$C49:$AZ49,0)+1)/MAX(Data_Baseline!$C49:$AZ49),IF(Data_Baseline!AZ49=0,SMALL(Data_Baseline!$C49:$AZ49,COUNTIF(Data_Baseline!$C49:$AZ49,0)+1)/MAX(Data_Baseline!$C49:$AZ49),Data_Baseline!AZ49/MAX(Data_Baseline!$C49:$AZ49))),IF(BA$3&lt;=$B$2,SMALL(Data_Baseline!$C49:$AZ49,COUNTIF(Data_Baseline!$C49:$AZ49,0)+1),IF(Data_Baseline!AZ49=0,SMALL(Data_Baseline!$C49:$AZ49,COUNTIF(Data_Baseline!$C49:$AZ49,0)+1),Data_Baseline!AZ49)))),"")</f>
        <v/>
      </c>
      <c r="BB49" s="79">
        <f ca="1">IF(Data_Initial!BA49="",1,0)</f>
        <v>1</v>
      </c>
      <c r="BC49" s="2" t="str">
        <f t="shared" ca="1" si="0"/>
        <v>3N_Rpon2</v>
      </c>
      <c r="BD49" s="79" t="str">
        <f t="shared" ca="1" si="3"/>
        <v>3N</v>
      </c>
      <c r="BE49" s="79" t="str">
        <f ca="1">Data_Initial!BC49</f>
        <v>Rpon2</v>
      </c>
      <c r="BF49" s="79" t="str">
        <f ca="1">Data_Initial!BB49</f>
        <v>2_3</v>
      </c>
      <c r="BG49" s="79">
        <f ca="1">IFERROR((INDIRECT("Plate"&amp;Data!A49&amp;"_C!"&amp;CHAR(RIGHT(Data!B49,LEN(Data!B49)-1)+65)&amp;CODE(LEFT(Data!B49,1))-58)),"")</f>
        <v>0</v>
      </c>
      <c r="BH49" s="79" t="str">
        <f ca="1">Data_Initial!BA49</f>
        <v/>
      </c>
      <c r="BI49" s="79">
        <f t="shared" ca="1" si="2"/>
        <v>1.3576304831364029E-3</v>
      </c>
      <c r="BJ49" s="79" t="str">
        <f ca="1">IF(BH49="N",1+MAX($BJ$3:BJ48),"")</f>
        <v/>
      </c>
      <c r="BK49" s="79"/>
      <c r="BL49" s="79"/>
      <c r="BM49" s="79"/>
      <c r="BN49" s="79"/>
      <c r="BO49" s="79"/>
      <c r="BP49" s="79"/>
      <c r="BQ49" s="79"/>
      <c r="BR49" s="79"/>
      <c r="BS49" s="79"/>
      <c r="BT49" s="79"/>
      <c r="BU49" s="79"/>
      <c r="BV49" s="79"/>
      <c r="BW49" s="79"/>
      <c r="BX49" s="79"/>
      <c r="BY49" s="79"/>
      <c r="BZ49" s="79"/>
    </row>
    <row r="50" spans="1:78" x14ac:dyDescent="0.25">
      <c r="A50" s="79">
        <f ca="1">IF(BH50="N","N"&amp;BJ50,IF(BB50=0,"",MAX($A$3:A49)+1))</f>
        <v>47</v>
      </c>
      <c r="B50" s="79" t="str">
        <f ca="1">Data_Initial!A50&amp;C50</f>
        <v>1G6</v>
      </c>
      <c r="C50" s="79" t="str">
        <f ca="1">Data_Initial!B50</f>
        <v>G6</v>
      </c>
      <c r="D50" s="79">
        <f ca="1">IFERROR(IF(Data_Baseline!C50="","",IF($C$3="On",IF(D$3&lt;=$B$2,SMALL(Data_Baseline!$C50:$AZ50,COUNTIF(Data_Baseline!$C50:$AZ50,0)+1)/MAX(Data_Baseline!$C50:$AZ50),IF(Data_Baseline!C50=0,SMALL(Data_Baseline!$C50:$AZ50,COUNTIF(Data_Baseline!$C50:$AZ50,0)+1)/MAX(Data_Baseline!$C50:$AZ50),Data_Baseline!C50/MAX(Data_Baseline!$C50:$AZ50))),IF(D$3&lt;=$B$2,SMALL(Data_Baseline!$C50:$AZ50,COUNTIF(Data_Baseline!$C50:$AZ50,0)+1),IF(Data_Baseline!C50=0,SMALL(Data_Baseline!$C50:$AZ50,COUNTIF(Data_Baseline!$C50:$AZ50,0)+1),Data_Baseline!C50)))),"")</f>
        <v>3.9704276600426166E-4</v>
      </c>
      <c r="E50" s="79">
        <f ca="1">IFERROR(IF(Data_Baseline!D50="","",IF($C$3="On",IF(E$3&lt;=$B$2,SMALL(Data_Baseline!$C50:$AZ50,COUNTIF(Data_Baseline!$C50:$AZ50,0)+1)/MAX(Data_Baseline!$C50:$AZ50),IF(Data_Baseline!D50=0,SMALL(Data_Baseline!$C50:$AZ50,COUNTIF(Data_Baseline!$C50:$AZ50,0)+1)/MAX(Data_Baseline!$C50:$AZ50),Data_Baseline!D50/MAX(Data_Baseline!$C50:$AZ50))),IF(E$3&lt;=$B$2,SMALL(Data_Baseline!$C50:$AZ50,COUNTIF(Data_Baseline!$C50:$AZ50,0)+1),IF(Data_Baseline!D50=0,SMALL(Data_Baseline!$C50:$AZ50,COUNTIF(Data_Baseline!$C50:$AZ50,0)+1),Data_Baseline!D50)))),"")</f>
        <v>3.9704276600426166E-4</v>
      </c>
      <c r="F50" s="79">
        <f ca="1">IFERROR(IF(Data_Baseline!E50="","",IF($C$3="On",IF(F$3&lt;=$B$2,SMALL(Data_Baseline!$C50:$AZ50,COUNTIF(Data_Baseline!$C50:$AZ50,0)+1)/MAX(Data_Baseline!$C50:$AZ50),IF(Data_Baseline!E50=0,SMALL(Data_Baseline!$C50:$AZ50,COUNTIF(Data_Baseline!$C50:$AZ50,0)+1)/MAX(Data_Baseline!$C50:$AZ50),Data_Baseline!E50/MAX(Data_Baseline!$C50:$AZ50))),IF(F$3&lt;=$B$2,SMALL(Data_Baseline!$C50:$AZ50,COUNTIF(Data_Baseline!$C50:$AZ50,0)+1),IF(Data_Baseline!E50=0,SMALL(Data_Baseline!$C50:$AZ50,COUNTIF(Data_Baseline!$C50:$AZ50,0)+1),Data_Baseline!E50)))),"")</f>
        <v>3.9704276600426166E-4</v>
      </c>
      <c r="G50" s="79">
        <f ca="1">IFERROR(IF(Data_Baseline!F50="","",IF($C$3="On",IF(G$3&lt;=$B$2,SMALL(Data_Baseline!$C50:$AZ50,COUNTIF(Data_Baseline!$C50:$AZ50,0)+1)/MAX(Data_Baseline!$C50:$AZ50),IF(Data_Baseline!F50=0,SMALL(Data_Baseline!$C50:$AZ50,COUNTIF(Data_Baseline!$C50:$AZ50,0)+1)/MAX(Data_Baseline!$C50:$AZ50),Data_Baseline!F50/MAX(Data_Baseline!$C50:$AZ50))),IF(G$3&lt;=$B$2,SMALL(Data_Baseline!$C50:$AZ50,COUNTIF(Data_Baseline!$C50:$AZ50,0)+1),IF(Data_Baseline!F50=0,SMALL(Data_Baseline!$C50:$AZ50,COUNTIF(Data_Baseline!$C50:$AZ50,0)+1),Data_Baseline!F50)))),"")</f>
        <v>3.9704276600426166E-4</v>
      </c>
      <c r="H50" s="79">
        <f ca="1">IFERROR(IF(Data_Baseline!G50="","",IF($C$3="On",IF(H$3&lt;=$B$2,SMALL(Data_Baseline!$C50:$AZ50,COUNTIF(Data_Baseline!$C50:$AZ50,0)+1)/MAX(Data_Baseline!$C50:$AZ50),IF(Data_Baseline!G50=0,SMALL(Data_Baseline!$C50:$AZ50,COUNTIF(Data_Baseline!$C50:$AZ50,0)+1)/MAX(Data_Baseline!$C50:$AZ50),Data_Baseline!G50/MAX(Data_Baseline!$C50:$AZ50))),IF(H$3&lt;=$B$2,SMALL(Data_Baseline!$C50:$AZ50,COUNTIF(Data_Baseline!$C50:$AZ50,0)+1),IF(Data_Baseline!G50=0,SMALL(Data_Baseline!$C50:$AZ50,COUNTIF(Data_Baseline!$C50:$AZ50,0)+1),Data_Baseline!G50)))),"")</f>
        <v>3.9704276600426166E-4</v>
      </c>
      <c r="I50" s="79">
        <f ca="1">IFERROR(IF(Data_Baseline!H50="","",IF($C$3="On",IF(I$3&lt;=$B$2,SMALL(Data_Baseline!$C50:$AZ50,COUNTIF(Data_Baseline!$C50:$AZ50,0)+1)/MAX(Data_Baseline!$C50:$AZ50),IF(Data_Baseline!H50=0,SMALL(Data_Baseline!$C50:$AZ50,COUNTIF(Data_Baseline!$C50:$AZ50,0)+1)/MAX(Data_Baseline!$C50:$AZ50),Data_Baseline!H50/MAX(Data_Baseline!$C50:$AZ50))),IF(I$3&lt;=$B$2,SMALL(Data_Baseline!$C50:$AZ50,COUNTIF(Data_Baseline!$C50:$AZ50,0)+1),IF(Data_Baseline!H50=0,SMALL(Data_Baseline!$C50:$AZ50,COUNTIF(Data_Baseline!$C50:$AZ50,0)+1),Data_Baseline!H50)))),"")</f>
        <v>3.9704276600426166E-4</v>
      </c>
      <c r="J50" s="79">
        <f ca="1">IFERROR(IF(Data_Baseline!I50="","",IF($C$3="On",IF(J$3&lt;=$B$2,SMALL(Data_Baseline!$C50:$AZ50,COUNTIF(Data_Baseline!$C50:$AZ50,0)+1)/MAX(Data_Baseline!$C50:$AZ50),IF(Data_Baseline!I50=0,SMALL(Data_Baseline!$C50:$AZ50,COUNTIF(Data_Baseline!$C50:$AZ50,0)+1)/MAX(Data_Baseline!$C50:$AZ50),Data_Baseline!I50/MAX(Data_Baseline!$C50:$AZ50))),IF(J$3&lt;=$B$2,SMALL(Data_Baseline!$C50:$AZ50,COUNTIF(Data_Baseline!$C50:$AZ50,0)+1),IF(Data_Baseline!I50=0,SMALL(Data_Baseline!$C50:$AZ50,COUNTIF(Data_Baseline!$C50:$AZ50,0)+1),Data_Baseline!I50)))),"")</f>
        <v>3.9704276600426166E-4</v>
      </c>
      <c r="K50" s="79">
        <f ca="1">IFERROR(IF(Data_Baseline!J50="","",IF($C$3="On",IF(K$3&lt;=$B$2,SMALL(Data_Baseline!$C50:$AZ50,COUNTIF(Data_Baseline!$C50:$AZ50,0)+1)/MAX(Data_Baseline!$C50:$AZ50),IF(Data_Baseline!J50=0,SMALL(Data_Baseline!$C50:$AZ50,COUNTIF(Data_Baseline!$C50:$AZ50,0)+1)/MAX(Data_Baseline!$C50:$AZ50),Data_Baseline!J50/MAX(Data_Baseline!$C50:$AZ50))),IF(K$3&lt;=$B$2,SMALL(Data_Baseline!$C50:$AZ50,COUNTIF(Data_Baseline!$C50:$AZ50,0)+1),IF(Data_Baseline!J50=0,SMALL(Data_Baseline!$C50:$AZ50,COUNTIF(Data_Baseline!$C50:$AZ50,0)+1),Data_Baseline!J50)))),"")</f>
        <v>3.9704276600426166E-4</v>
      </c>
      <c r="L50" s="79">
        <f ca="1">IFERROR(IF(Data_Baseline!K50="","",IF($C$3="On",IF(L$3&lt;=$B$2,SMALL(Data_Baseline!$C50:$AZ50,COUNTIF(Data_Baseline!$C50:$AZ50,0)+1)/MAX(Data_Baseline!$C50:$AZ50),IF(Data_Baseline!K50=0,SMALL(Data_Baseline!$C50:$AZ50,COUNTIF(Data_Baseline!$C50:$AZ50,0)+1)/MAX(Data_Baseline!$C50:$AZ50),Data_Baseline!K50/MAX(Data_Baseline!$C50:$AZ50))),IF(L$3&lt;=$B$2,SMALL(Data_Baseline!$C50:$AZ50,COUNTIF(Data_Baseline!$C50:$AZ50,0)+1),IF(Data_Baseline!K50=0,SMALL(Data_Baseline!$C50:$AZ50,COUNTIF(Data_Baseline!$C50:$AZ50,0)+1),Data_Baseline!K50)))),"")</f>
        <v>3.9704276600426166E-4</v>
      </c>
      <c r="M50" s="79">
        <f ca="1">IFERROR(IF(Data_Baseline!L50="","",IF($C$3="On",IF(M$3&lt;=$B$2,SMALL(Data_Baseline!$C50:$AZ50,COUNTIF(Data_Baseline!$C50:$AZ50,0)+1)/MAX(Data_Baseline!$C50:$AZ50),IF(Data_Baseline!L50=0,SMALL(Data_Baseline!$C50:$AZ50,COUNTIF(Data_Baseline!$C50:$AZ50,0)+1)/MAX(Data_Baseline!$C50:$AZ50),Data_Baseline!L50/MAX(Data_Baseline!$C50:$AZ50))),IF(M$3&lt;=$B$2,SMALL(Data_Baseline!$C50:$AZ50,COUNTIF(Data_Baseline!$C50:$AZ50,0)+1),IF(Data_Baseline!L50=0,SMALL(Data_Baseline!$C50:$AZ50,COUNTIF(Data_Baseline!$C50:$AZ50,0)+1),Data_Baseline!L50)))),"")</f>
        <v>3.9704276600426166E-4</v>
      </c>
      <c r="N50" s="79">
        <f ca="1">IFERROR(IF(Data_Baseline!M50="","",IF($C$3="On",IF(N$3&lt;=$B$2,SMALL(Data_Baseline!$C50:$AZ50,COUNTIF(Data_Baseline!$C50:$AZ50,0)+1)/MAX(Data_Baseline!$C50:$AZ50),IF(Data_Baseline!M50=0,SMALL(Data_Baseline!$C50:$AZ50,COUNTIF(Data_Baseline!$C50:$AZ50,0)+1)/MAX(Data_Baseline!$C50:$AZ50),Data_Baseline!M50/MAX(Data_Baseline!$C50:$AZ50))),IF(N$3&lt;=$B$2,SMALL(Data_Baseline!$C50:$AZ50,COUNTIF(Data_Baseline!$C50:$AZ50,0)+1),IF(Data_Baseline!M50=0,SMALL(Data_Baseline!$C50:$AZ50,COUNTIF(Data_Baseline!$C50:$AZ50,0)+1),Data_Baseline!M50)))),"")</f>
        <v>3.9704276600426166E-4</v>
      </c>
      <c r="O50" s="79">
        <f ca="1">IFERROR(IF(Data_Baseline!N50="","",IF($C$3="On",IF(O$3&lt;=$B$2,SMALL(Data_Baseline!$C50:$AZ50,COUNTIF(Data_Baseline!$C50:$AZ50,0)+1)/MAX(Data_Baseline!$C50:$AZ50),IF(Data_Baseline!N50=0,SMALL(Data_Baseline!$C50:$AZ50,COUNTIF(Data_Baseline!$C50:$AZ50,0)+1)/MAX(Data_Baseline!$C50:$AZ50),Data_Baseline!N50/MAX(Data_Baseline!$C50:$AZ50))),IF(O$3&lt;=$B$2,SMALL(Data_Baseline!$C50:$AZ50,COUNTIF(Data_Baseline!$C50:$AZ50,0)+1),IF(Data_Baseline!N50=0,SMALL(Data_Baseline!$C50:$AZ50,COUNTIF(Data_Baseline!$C50:$AZ50,0)+1),Data_Baseline!N50)))),"")</f>
        <v>3.9704276600426166E-4</v>
      </c>
      <c r="P50" s="79">
        <f ca="1">IFERROR(IF(Data_Baseline!O50="","",IF($C$3="On",IF(P$3&lt;=$B$2,SMALL(Data_Baseline!$C50:$AZ50,COUNTIF(Data_Baseline!$C50:$AZ50,0)+1)/MAX(Data_Baseline!$C50:$AZ50),IF(Data_Baseline!O50=0,SMALL(Data_Baseline!$C50:$AZ50,COUNTIF(Data_Baseline!$C50:$AZ50,0)+1)/MAX(Data_Baseline!$C50:$AZ50),Data_Baseline!O50/MAX(Data_Baseline!$C50:$AZ50))),IF(P$3&lt;=$B$2,SMALL(Data_Baseline!$C50:$AZ50,COUNTIF(Data_Baseline!$C50:$AZ50,0)+1),IF(Data_Baseline!O50=0,SMALL(Data_Baseline!$C50:$AZ50,COUNTIF(Data_Baseline!$C50:$AZ50,0)+1),Data_Baseline!O50)))),"")</f>
        <v>3.9704276600426166E-4</v>
      </c>
      <c r="Q50" s="79">
        <f ca="1">IFERROR(IF(Data_Baseline!P50="","",IF($C$3="On",IF(Q$3&lt;=$B$2,SMALL(Data_Baseline!$C50:$AZ50,COUNTIF(Data_Baseline!$C50:$AZ50,0)+1)/MAX(Data_Baseline!$C50:$AZ50),IF(Data_Baseline!P50=0,SMALL(Data_Baseline!$C50:$AZ50,COUNTIF(Data_Baseline!$C50:$AZ50,0)+1)/MAX(Data_Baseline!$C50:$AZ50),Data_Baseline!P50/MAX(Data_Baseline!$C50:$AZ50))),IF(Q$3&lt;=$B$2,SMALL(Data_Baseline!$C50:$AZ50,COUNTIF(Data_Baseline!$C50:$AZ50,0)+1),IF(Data_Baseline!P50=0,SMALL(Data_Baseline!$C50:$AZ50,COUNTIF(Data_Baseline!$C50:$AZ50,0)+1),Data_Baseline!P50)))),"")</f>
        <v>3.9704276600426166E-4</v>
      </c>
      <c r="R50" s="79">
        <f ca="1">IFERROR(IF(Data_Baseline!Q50="","",IF($C$3="On",IF(R$3&lt;=$B$2,SMALL(Data_Baseline!$C50:$AZ50,COUNTIF(Data_Baseline!$C50:$AZ50,0)+1)/MAX(Data_Baseline!$C50:$AZ50),IF(Data_Baseline!Q50=0,SMALL(Data_Baseline!$C50:$AZ50,COUNTIF(Data_Baseline!$C50:$AZ50,0)+1)/MAX(Data_Baseline!$C50:$AZ50),Data_Baseline!Q50/MAX(Data_Baseline!$C50:$AZ50))),IF(R$3&lt;=$B$2,SMALL(Data_Baseline!$C50:$AZ50,COUNTIF(Data_Baseline!$C50:$AZ50,0)+1),IF(Data_Baseline!Q50=0,SMALL(Data_Baseline!$C50:$AZ50,COUNTIF(Data_Baseline!$C50:$AZ50,0)+1),Data_Baseline!Q50)))),"")</f>
        <v>3.9704276600426166E-4</v>
      </c>
      <c r="S50" s="79">
        <f ca="1">IFERROR(IF(Data_Baseline!R50="","",IF($C$3="On",IF(S$3&lt;=$B$2,SMALL(Data_Baseline!$C50:$AZ50,COUNTIF(Data_Baseline!$C50:$AZ50,0)+1)/MAX(Data_Baseline!$C50:$AZ50),IF(Data_Baseline!R50=0,SMALL(Data_Baseline!$C50:$AZ50,COUNTIF(Data_Baseline!$C50:$AZ50,0)+1)/MAX(Data_Baseline!$C50:$AZ50),Data_Baseline!R50/MAX(Data_Baseline!$C50:$AZ50))),IF(S$3&lt;=$B$2,SMALL(Data_Baseline!$C50:$AZ50,COUNTIF(Data_Baseline!$C50:$AZ50,0)+1),IF(Data_Baseline!R50=0,SMALL(Data_Baseline!$C50:$AZ50,COUNTIF(Data_Baseline!$C50:$AZ50,0)+1),Data_Baseline!R50)))),"")</f>
        <v>3.9704276600426166E-4</v>
      </c>
      <c r="T50" s="79">
        <f ca="1">IFERROR(IF(Data_Baseline!S50="","",IF($C$3="On",IF(T$3&lt;=$B$2,SMALL(Data_Baseline!$C50:$AZ50,COUNTIF(Data_Baseline!$C50:$AZ50,0)+1)/MAX(Data_Baseline!$C50:$AZ50),IF(Data_Baseline!S50=0,SMALL(Data_Baseline!$C50:$AZ50,COUNTIF(Data_Baseline!$C50:$AZ50,0)+1)/MAX(Data_Baseline!$C50:$AZ50),Data_Baseline!S50/MAX(Data_Baseline!$C50:$AZ50))),IF(T$3&lt;=$B$2,SMALL(Data_Baseline!$C50:$AZ50,COUNTIF(Data_Baseline!$C50:$AZ50,0)+1),IF(Data_Baseline!S50=0,SMALL(Data_Baseline!$C50:$AZ50,COUNTIF(Data_Baseline!$C50:$AZ50,0)+1),Data_Baseline!S50)))),"")</f>
        <v>3.9704276600426166E-4</v>
      </c>
      <c r="U50" s="79">
        <f ca="1">IFERROR(IF(Data_Baseline!T50="","",IF($C$3="On",IF(U$3&lt;=$B$2,SMALL(Data_Baseline!$C50:$AZ50,COUNTIF(Data_Baseline!$C50:$AZ50,0)+1)/MAX(Data_Baseline!$C50:$AZ50),IF(Data_Baseline!T50=0,SMALL(Data_Baseline!$C50:$AZ50,COUNTIF(Data_Baseline!$C50:$AZ50,0)+1)/MAX(Data_Baseline!$C50:$AZ50),Data_Baseline!T50/MAX(Data_Baseline!$C50:$AZ50))),IF(U$3&lt;=$B$2,SMALL(Data_Baseline!$C50:$AZ50,COUNTIF(Data_Baseline!$C50:$AZ50,0)+1),IF(Data_Baseline!T50=0,SMALL(Data_Baseline!$C50:$AZ50,COUNTIF(Data_Baseline!$C50:$AZ50,0)+1),Data_Baseline!T50)))),"")</f>
        <v>3.9704276600426166E-4</v>
      </c>
      <c r="V50" s="79">
        <f ca="1">IFERROR(IF(Data_Baseline!U50="","",IF($C$3="On",IF(V$3&lt;=$B$2,SMALL(Data_Baseline!$C50:$AZ50,COUNTIF(Data_Baseline!$C50:$AZ50,0)+1)/MAX(Data_Baseline!$C50:$AZ50),IF(Data_Baseline!U50=0,SMALL(Data_Baseline!$C50:$AZ50,COUNTIF(Data_Baseline!$C50:$AZ50,0)+1)/MAX(Data_Baseline!$C50:$AZ50),Data_Baseline!U50/MAX(Data_Baseline!$C50:$AZ50))),IF(V$3&lt;=$B$2,SMALL(Data_Baseline!$C50:$AZ50,COUNTIF(Data_Baseline!$C50:$AZ50,0)+1),IF(Data_Baseline!U50=0,SMALL(Data_Baseline!$C50:$AZ50,COUNTIF(Data_Baseline!$C50:$AZ50,0)+1),Data_Baseline!U50)))),"")</f>
        <v>3.9704276600426166E-4</v>
      </c>
      <c r="W50" s="79">
        <f ca="1">IFERROR(IF(Data_Baseline!V50="","",IF($C$3="On",IF(W$3&lt;=$B$2,SMALL(Data_Baseline!$C50:$AZ50,COUNTIF(Data_Baseline!$C50:$AZ50,0)+1)/MAX(Data_Baseline!$C50:$AZ50),IF(Data_Baseline!V50=0,SMALL(Data_Baseline!$C50:$AZ50,COUNTIF(Data_Baseline!$C50:$AZ50,0)+1)/MAX(Data_Baseline!$C50:$AZ50),Data_Baseline!V50/MAX(Data_Baseline!$C50:$AZ50))),IF(W$3&lt;=$B$2,SMALL(Data_Baseline!$C50:$AZ50,COUNTIF(Data_Baseline!$C50:$AZ50,0)+1),IF(Data_Baseline!V50=0,SMALL(Data_Baseline!$C50:$AZ50,COUNTIF(Data_Baseline!$C50:$AZ50,0)+1),Data_Baseline!V50)))),"")</f>
        <v>3.9704276600426166E-4</v>
      </c>
      <c r="X50" s="79">
        <f ca="1">IFERROR(IF(Data_Baseline!W50="","",IF($C$3="On",IF(X$3&lt;=$B$2,SMALL(Data_Baseline!$C50:$AZ50,COUNTIF(Data_Baseline!$C50:$AZ50,0)+1)/MAX(Data_Baseline!$C50:$AZ50),IF(Data_Baseline!W50=0,SMALL(Data_Baseline!$C50:$AZ50,COUNTIF(Data_Baseline!$C50:$AZ50,0)+1)/MAX(Data_Baseline!$C50:$AZ50),Data_Baseline!W50/MAX(Data_Baseline!$C50:$AZ50))),IF(X$3&lt;=$B$2,SMALL(Data_Baseline!$C50:$AZ50,COUNTIF(Data_Baseline!$C50:$AZ50,0)+1),IF(Data_Baseline!W50=0,SMALL(Data_Baseline!$C50:$AZ50,COUNTIF(Data_Baseline!$C50:$AZ50,0)+1),Data_Baseline!W50)))),"")</f>
        <v>3.9704276600426166E-4</v>
      </c>
      <c r="Y50" s="79">
        <f ca="1">IFERROR(IF(Data_Baseline!X50="","",IF($C$3="On",IF(Y$3&lt;=$B$2,SMALL(Data_Baseline!$C50:$AZ50,COUNTIF(Data_Baseline!$C50:$AZ50,0)+1)/MAX(Data_Baseline!$C50:$AZ50),IF(Data_Baseline!X50=0,SMALL(Data_Baseline!$C50:$AZ50,COUNTIF(Data_Baseline!$C50:$AZ50,0)+1)/MAX(Data_Baseline!$C50:$AZ50),Data_Baseline!X50/MAX(Data_Baseline!$C50:$AZ50))),IF(Y$3&lt;=$B$2,SMALL(Data_Baseline!$C50:$AZ50,COUNTIF(Data_Baseline!$C50:$AZ50,0)+1),IF(Data_Baseline!X50=0,SMALL(Data_Baseline!$C50:$AZ50,COUNTIF(Data_Baseline!$C50:$AZ50,0)+1),Data_Baseline!X50)))),"")</f>
        <v>3.9704276600426166E-4</v>
      </c>
      <c r="Z50" s="79">
        <f ca="1">IFERROR(IF(Data_Baseline!Y50="","",IF($C$3="On",IF(Z$3&lt;=$B$2,SMALL(Data_Baseline!$C50:$AZ50,COUNTIF(Data_Baseline!$C50:$AZ50,0)+1)/MAX(Data_Baseline!$C50:$AZ50),IF(Data_Baseline!Y50=0,SMALL(Data_Baseline!$C50:$AZ50,COUNTIF(Data_Baseline!$C50:$AZ50,0)+1)/MAX(Data_Baseline!$C50:$AZ50),Data_Baseline!Y50/MAX(Data_Baseline!$C50:$AZ50))),IF(Z$3&lt;=$B$2,SMALL(Data_Baseline!$C50:$AZ50,COUNTIF(Data_Baseline!$C50:$AZ50,0)+1),IF(Data_Baseline!Y50=0,SMALL(Data_Baseline!$C50:$AZ50,COUNTIF(Data_Baseline!$C50:$AZ50,0)+1),Data_Baseline!Y50)))),"")</f>
        <v>2.1623491162759082E-3</v>
      </c>
      <c r="AA50" s="79">
        <f ca="1">IFERROR(IF(Data_Baseline!Z50="","",IF($C$3="On",IF(AA$3&lt;=$B$2,SMALL(Data_Baseline!$C50:$AZ50,COUNTIF(Data_Baseline!$C50:$AZ50,0)+1)/MAX(Data_Baseline!$C50:$AZ50),IF(Data_Baseline!Z50=0,SMALL(Data_Baseline!$C50:$AZ50,COUNTIF(Data_Baseline!$C50:$AZ50,0)+1)/MAX(Data_Baseline!$C50:$AZ50),Data_Baseline!Z50/MAX(Data_Baseline!$C50:$AZ50))),IF(AA$3&lt;=$B$2,SMALL(Data_Baseline!$C50:$AZ50,COUNTIF(Data_Baseline!$C50:$AZ50,0)+1),IF(Data_Baseline!Z50=0,SMALL(Data_Baseline!$C50:$AZ50,COUNTIF(Data_Baseline!$C50:$AZ50,0)+1),Data_Baseline!Z50)))),"")</f>
        <v>8.7641351613857478E-3</v>
      </c>
      <c r="AB50" s="79">
        <f ca="1">IFERROR(IF(Data_Baseline!AA50="","",IF($C$3="On",IF(AB$3&lt;=$B$2,SMALL(Data_Baseline!$C50:$AZ50,COUNTIF(Data_Baseline!$C50:$AZ50,0)+1)/MAX(Data_Baseline!$C50:$AZ50),IF(Data_Baseline!AA50=0,SMALL(Data_Baseline!$C50:$AZ50,COUNTIF(Data_Baseline!$C50:$AZ50,0)+1)/MAX(Data_Baseline!$C50:$AZ50),Data_Baseline!AA50/MAX(Data_Baseline!$C50:$AZ50))),IF(AB$3&lt;=$B$2,SMALL(Data_Baseline!$C50:$AZ50,COUNTIF(Data_Baseline!$C50:$AZ50,0)+1),IF(Data_Baseline!AA50=0,SMALL(Data_Baseline!$C50:$AZ50,COUNTIF(Data_Baseline!$C50:$AZ50,0)+1),Data_Baseline!AA50)))),"")</f>
        <v>2.1458651306465213E-2</v>
      </c>
      <c r="AC50" s="79">
        <f ca="1">IFERROR(IF(Data_Baseline!AB50="","",IF($C$3="On",IF(AC$3&lt;=$B$2,SMALL(Data_Baseline!$C50:$AZ50,COUNTIF(Data_Baseline!$C50:$AZ50,0)+1)/MAX(Data_Baseline!$C50:$AZ50),IF(Data_Baseline!AB50=0,SMALL(Data_Baseline!$C50:$AZ50,COUNTIF(Data_Baseline!$C50:$AZ50,0)+1)/MAX(Data_Baseline!$C50:$AZ50),Data_Baseline!AB50/MAX(Data_Baseline!$C50:$AZ50))),IF(AC$3&lt;=$B$2,SMALL(Data_Baseline!$C50:$AZ50,COUNTIF(Data_Baseline!$C50:$AZ50,0)+1),IF(Data_Baseline!AB50=0,SMALL(Data_Baseline!$C50:$AZ50,COUNTIF(Data_Baseline!$C50:$AZ50,0)+1),Data_Baseline!AB50)))),"")</f>
        <v>4.4254326937695987E-2</v>
      </c>
      <c r="AD50" s="79">
        <f ca="1">IFERROR(IF(Data_Baseline!AC50="","",IF($C$3="On",IF(AD$3&lt;=$B$2,SMALL(Data_Baseline!$C50:$AZ50,COUNTIF(Data_Baseline!$C50:$AZ50,0)+1)/MAX(Data_Baseline!$C50:$AZ50),IF(Data_Baseline!AC50=0,SMALL(Data_Baseline!$C50:$AZ50,COUNTIF(Data_Baseline!$C50:$AZ50,0)+1)/MAX(Data_Baseline!$C50:$AZ50),Data_Baseline!AC50/MAX(Data_Baseline!$C50:$AZ50))),IF(AD$3&lt;=$B$2,SMALL(Data_Baseline!$C50:$AZ50,COUNTIF(Data_Baseline!$C50:$AZ50,0)+1),IF(Data_Baseline!AC50=0,SMALL(Data_Baseline!$C50:$AZ50,COUNTIF(Data_Baseline!$C50:$AZ50,0)+1),Data_Baseline!AC50)))),"")</f>
        <v>8.4715207998886044E-2</v>
      </c>
      <c r="AE50" s="79">
        <f ca="1">IFERROR(IF(Data_Baseline!AD50="","",IF($C$3="On",IF(AE$3&lt;=$B$2,SMALL(Data_Baseline!$C50:$AZ50,COUNTIF(Data_Baseline!$C50:$AZ50,0)+1)/MAX(Data_Baseline!$C50:$AZ50),IF(Data_Baseline!AD50=0,SMALL(Data_Baseline!$C50:$AZ50,COUNTIF(Data_Baseline!$C50:$AZ50,0)+1)/MAX(Data_Baseline!$C50:$AZ50),Data_Baseline!AD50/MAX(Data_Baseline!$C50:$AZ50))),IF(AE$3&lt;=$B$2,SMALL(Data_Baseline!$C50:$AZ50,COUNTIF(Data_Baseline!$C50:$AZ50,0)+1),IF(Data_Baseline!AD50=0,SMALL(Data_Baseline!$C50:$AZ50,COUNTIF(Data_Baseline!$C50:$AZ50,0)+1),Data_Baseline!AD50)))),"")</f>
        <v>0.1532674759453696</v>
      </c>
      <c r="AF50" s="79">
        <f ca="1">IFERROR(IF(Data_Baseline!AE50="","",IF($C$3="On",IF(AF$3&lt;=$B$2,SMALL(Data_Baseline!$C50:$AZ50,COUNTIF(Data_Baseline!$C50:$AZ50,0)+1)/MAX(Data_Baseline!$C50:$AZ50),IF(Data_Baseline!AE50=0,SMALL(Data_Baseline!$C50:$AZ50,COUNTIF(Data_Baseline!$C50:$AZ50,0)+1)/MAX(Data_Baseline!$C50:$AZ50),Data_Baseline!AE50/MAX(Data_Baseline!$C50:$AZ50))),IF(AF$3&lt;=$B$2,SMALL(Data_Baseline!$C50:$AZ50,COUNTIF(Data_Baseline!$C50:$AZ50,0)+1),IF(Data_Baseline!AE50=0,SMALL(Data_Baseline!$C50:$AZ50,COUNTIF(Data_Baseline!$C50:$AZ50,0)+1),Data_Baseline!AE50)))),"")</f>
        <v>0.26088891832584371</v>
      </c>
      <c r="AG50" s="79">
        <f ca="1">IFERROR(IF(Data_Baseline!AF50="","",IF($C$3="On",IF(AG$3&lt;=$B$2,SMALL(Data_Baseline!$C50:$AZ50,COUNTIF(Data_Baseline!$C50:$AZ50,0)+1)/MAX(Data_Baseline!$C50:$AZ50),IF(Data_Baseline!AF50=0,SMALL(Data_Baseline!$C50:$AZ50,COUNTIF(Data_Baseline!$C50:$AZ50,0)+1)/MAX(Data_Baseline!$C50:$AZ50),Data_Baseline!AF50/MAX(Data_Baseline!$C50:$AZ50))),IF(AG$3&lt;=$B$2,SMALL(Data_Baseline!$C50:$AZ50,COUNTIF(Data_Baseline!$C50:$AZ50,0)+1),IF(Data_Baseline!AF50=0,SMALL(Data_Baseline!$C50:$AZ50,COUNTIF(Data_Baseline!$C50:$AZ50,0)+1),Data_Baseline!AF50)))),"")</f>
        <v>0.40233624075099089</v>
      </c>
      <c r="AH50" s="79">
        <f ca="1">IFERROR(IF(Data_Baseline!AG50="","",IF($C$3="On",IF(AH$3&lt;=$B$2,SMALL(Data_Baseline!$C50:$AZ50,COUNTIF(Data_Baseline!$C50:$AZ50,0)+1)/MAX(Data_Baseline!$C50:$AZ50),IF(Data_Baseline!AG50=0,SMALL(Data_Baseline!$C50:$AZ50,COUNTIF(Data_Baseline!$C50:$AZ50,0)+1)/MAX(Data_Baseline!$C50:$AZ50),Data_Baseline!AG50/MAX(Data_Baseline!$C50:$AZ50))),IF(AH$3&lt;=$B$2,SMALL(Data_Baseline!$C50:$AZ50,COUNTIF(Data_Baseline!$C50:$AZ50,0)+1),IF(Data_Baseline!AG50=0,SMALL(Data_Baseline!$C50:$AZ50,COUNTIF(Data_Baseline!$C50:$AZ50,0)+1),Data_Baseline!AG50)))),"")</f>
        <v>0.55775622811347569</v>
      </c>
      <c r="AI50" s="79">
        <f ca="1">IFERROR(IF(Data_Baseline!AH50="","",IF($C$3="On",IF(AI$3&lt;=$B$2,SMALL(Data_Baseline!$C50:$AZ50,COUNTIF(Data_Baseline!$C50:$AZ50,0)+1)/MAX(Data_Baseline!$C50:$AZ50),IF(Data_Baseline!AH50=0,SMALL(Data_Baseline!$C50:$AZ50,COUNTIF(Data_Baseline!$C50:$AZ50,0)+1)/MAX(Data_Baseline!$C50:$AZ50),Data_Baseline!AH50/MAX(Data_Baseline!$C50:$AZ50))),IF(AI$3&lt;=$B$2,SMALL(Data_Baseline!$C50:$AZ50,COUNTIF(Data_Baseline!$C50:$AZ50,0)+1),IF(Data_Baseline!AH50=0,SMALL(Data_Baseline!$C50:$AZ50,COUNTIF(Data_Baseline!$C50:$AZ50,0)+1),Data_Baseline!AH50)))),"")</f>
        <v>0.69913742642561438</v>
      </c>
      <c r="AJ50" s="79">
        <f ca="1">IFERROR(IF(Data_Baseline!AI50="","",IF($C$3="On",IF(AJ$3&lt;=$B$2,SMALL(Data_Baseline!$C50:$AZ50,COUNTIF(Data_Baseline!$C50:$AZ50,0)+1)/MAX(Data_Baseline!$C50:$AZ50),IF(Data_Baseline!AI50=0,SMALL(Data_Baseline!$C50:$AZ50,COUNTIF(Data_Baseline!$C50:$AZ50,0)+1)/MAX(Data_Baseline!$C50:$AZ50),Data_Baseline!AI50/MAX(Data_Baseline!$C50:$AZ50))),IF(AJ$3&lt;=$B$2,SMALL(Data_Baseline!$C50:$AZ50,COUNTIF(Data_Baseline!$C50:$AZ50,0)+1),IF(Data_Baseline!AI50=0,SMALL(Data_Baseline!$C50:$AZ50,COUNTIF(Data_Baseline!$C50:$AZ50,0)+1),Data_Baseline!AI50)))),"")</f>
        <v>0.80935023849507681</v>
      </c>
      <c r="AK50" s="79">
        <f ca="1">IFERROR(IF(Data_Baseline!AJ50="","",IF($C$3="On",IF(AK$3&lt;=$B$2,SMALL(Data_Baseline!$C50:$AZ50,COUNTIF(Data_Baseline!$C50:$AZ50,0)+1)/MAX(Data_Baseline!$C50:$AZ50),IF(Data_Baseline!AJ50=0,SMALL(Data_Baseline!$C50:$AZ50,COUNTIF(Data_Baseline!$C50:$AZ50,0)+1)/MAX(Data_Baseline!$C50:$AZ50),Data_Baseline!AJ50/MAX(Data_Baseline!$C50:$AZ50))),IF(AK$3&lt;=$B$2,SMALL(Data_Baseline!$C50:$AZ50,COUNTIF(Data_Baseline!$C50:$AZ50,0)+1),IF(Data_Baseline!AJ50=0,SMALL(Data_Baseline!$C50:$AZ50,COUNTIF(Data_Baseline!$C50:$AZ50,0)+1),Data_Baseline!AJ50)))),"")</f>
        <v>0.88514054266842257</v>
      </c>
      <c r="AL50" s="79">
        <f ca="1">IFERROR(IF(Data_Baseline!AK50="","",IF($C$3="On",IF(AL$3&lt;=$B$2,SMALL(Data_Baseline!$C50:$AZ50,COUNTIF(Data_Baseline!$C50:$AZ50,0)+1)/MAX(Data_Baseline!$C50:$AZ50),IF(Data_Baseline!AK50=0,SMALL(Data_Baseline!$C50:$AZ50,COUNTIF(Data_Baseline!$C50:$AZ50,0)+1)/MAX(Data_Baseline!$C50:$AZ50),Data_Baseline!AK50/MAX(Data_Baseline!$C50:$AZ50))),IF(AL$3&lt;=$B$2,SMALL(Data_Baseline!$C50:$AZ50,COUNTIF(Data_Baseline!$C50:$AZ50,0)+1),IF(Data_Baseline!AK50=0,SMALL(Data_Baseline!$C50:$AZ50,COUNTIF(Data_Baseline!$C50:$AZ50,0)+1),Data_Baseline!AK50)))),"")</f>
        <v>0.93265994497487581</v>
      </c>
      <c r="AM50" s="79">
        <f ca="1">IFERROR(IF(Data_Baseline!AL50="","",IF($C$3="On",IF(AM$3&lt;=$B$2,SMALL(Data_Baseline!$C50:$AZ50,COUNTIF(Data_Baseline!$C50:$AZ50,0)+1)/MAX(Data_Baseline!$C50:$AZ50),IF(Data_Baseline!AL50=0,SMALL(Data_Baseline!$C50:$AZ50,COUNTIF(Data_Baseline!$C50:$AZ50,0)+1)/MAX(Data_Baseline!$C50:$AZ50),Data_Baseline!AL50/MAX(Data_Baseline!$C50:$AZ50))),IF(AM$3&lt;=$B$2,SMALL(Data_Baseline!$C50:$AZ50,COUNTIF(Data_Baseline!$C50:$AZ50,0)+1),IF(Data_Baseline!AL50=0,SMALL(Data_Baseline!$C50:$AZ50,COUNTIF(Data_Baseline!$C50:$AZ50,0)+1),Data_Baseline!AL50)))),"")</f>
        <v>0.96106546456881548</v>
      </c>
      <c r="AN50" s="79">
        <f ca="1">IFERROR(IF(Data_Baseline!AM50="","",IF($C$3="On",IF(AN$3&lt;=$B$2,SMALL(Data_Baseline!$C50:$AZ50,COUNTIF(Data_Baseline!$C50:$AZ50,0)+1)/MAX(Data_Baseline!$C50:$AZ50),IF(Data_Baseline!AM50=0,SMALL(Data_Baseline!$C50:$AZ50,COUNTIF(Data_Baseline!$C50:$AZ50,0)+1)/MAX(Data_Baseline!$C50:$AZ50),Data_Baseline!AM50/MAX(Data_Baseline!$C50:$AZ50))),IF(AN$3&lt;=$B$2,SMALL(Data_Baseline!$C50:$AZ50,COUNTIF(Data_Baseline!$C50:$AZ50,0)+1),IF(Data_Baseline!AM50=0,SMALL(Data_Baseline!$C50:$AZ50,COUNTIF(Data_Baseline!$C50:$AZ50,0)+1),Data_Baseline!AM50)))),"")</f>
        <v>0.97865865100633964</v>
      </c>
      <c r="AO50" s="79">
        <f ca="1">IFERROR(IF(Data_Baseline!AN50="","",IF($C$3="On",IF(AO$3&lt;=$B$2,SMALL(Data_Baseline!$C50:$AZ50,COUNTIF(Data_Baseline!$C50:$AZ50,0)+1)/MAX(Data_Baseline!$C50:$AZ50),IF(Data_Baseline!AN50=0,SMALL(Data_Baseline!$C50:$AZ50,COUNTIF(Data_Baseline!$C50:$AZ50,0)+1)/MAX(Data_Baseline!$C50:$AZ50),Data_Baseline!AN50/MAX(Data_Baseline!$C50:$AZ50))),IF(AO$3&lt;=$B$2,SMALL(Data_Baseline!$C50:$AZ50,COUNTIF(Data_Baseline!$C50:$AZ50,0)+1),IF(Data_Baseline!AN50=0,SMALL(Data_Baseline!$C50:$AZ50,COUNTIF(Data_Baseline!$C50:$AZ50,0)+1),Data_Baseline!AN50)))),"")</f>
        <v>0.9895453672469422</v>
      </c>
      <c r="AP50" s="79">
        <f ca="1">IFERROR(IF(Data_Baseline!AO50="","",IF($C$3="On",IF(AP$3&lt;=$B$2,SMALL(Data_Baseline!$C50:$AZ50,COUNTIF(Data_Baseline!$C50:$AZ50,0)+1)/MAX(Data_Baseline!$C50:$AZ50),IF(Data_Baseline!AO50=0,SMALL(Data_Baseline!$C50:$AZ50,COUNTIF(Data_Baseline!$C50:$AZ50,0)+1)/MAX(Data_Baseline!$C50:$AZ50),Data_Baseline!AO50/MAX(Data_Baseline!$C50:$AZ50))),IF(AP$3&lt;=$B$2,SMALL(Data_Baseline!$C50:$AZ50,COUNTIF(Data_Baseline!$C50:$AZ50,0)+1),IF(Data_Baseline!AO50=0,SMALL(Data_Baseline!$C50:$AZ50,COUNTIF(Data_Baseline!$C50:$AZ50,0)+1),Data_Baseline!AO50)))),"")</f>
        <v>0.99702407472668531</v>
      </c>
      <c r="AQ50" s="79">
        <f ca="1">IFERROR(IF(Data_Baseline!AP50="","",IF($C$3="On",IF(AQ$3&lt;=$B$2,SMALL(Data_Baseline!$C50:$AZ50,COUNTIF(Data_Baseline!$C50:$AZ50,0)+1)/MAX(Data_Baseline!$C50:$AZ50),IF(Data_Baseline!AP50=0,SMALL(Data_Baseline!$C50:$AZ50,COUNTIF(Data_Baseline!$C50:$AZ50,0)+1)/MAX(Data_Baseline!$C50:$AZ50),Data_Baseline!AP50/MAX(Data_Baseline!$C50:$AZ50))),IF(AQ$3&lt;=$B$2,SMALL(Data_Baseline!$C50:$AZ50,COUNTIF(Data_Baseline!$C50:$AZ50,0)+1),IF(Data_Baseline!AP50=0,SMALL(Data_Baseline!$C50:$AZ50,COUNTIF(Data_Baseline!$C50:$AZ50,0)+1),Data_Baseline!AP50)))),"")</f>
        <v>1</v>
      </c>
      <c r="AR50" s="79" t="str">
        <f>IFERROR(IF(Data_Baseline!AQ50="","",IF($C$3="On",IF(AR$3&lt;=$B$2,SMALL(Data_Baseline!$C50:$AZ50,COUNTIF(Data_Baseline!$C50:$AZ50,0)+1)/MAX(Data_Baseline!$C50:$AZ50),IF(Data_Baseline!AQ50=0,SMALL(Data_Baseline!$C50:$AZ50,COUNTIF(Data_Baseline!$C50:$AZ50,0)+1)/MAX(Data_Baseline!$C50:$AZ50),Data_Baseline!AQ50/MAX(Data_Baseline!$C50:$AZ50))),IF(AR$3&lt;=$B$2,SMALL(Data_Baseline!$C50:$AZ50,COUNTIF(Data_Baseline!$C50:$AZ50,0)+1),IF(Data_Baseline!AQ50=0,SMALL(Data_Baseline!$C50:$AZ50,COUNTIF(Data_Baseline!$C50:$AZ50,0)+1),Data_Baseline!AQ50)))),"")</f>
        <v/>
      </c>
      <c r="AS50" s="79" t="str">
        <f>IFERROR(IF(Data_Baseline!AR50="","",IF($C$3="On",IF(AS$3&lt;=$B$2,SMALL(Data_Baseline!$C50:$AZ50,COUNTIF(Data_Baseline!$C50:$AZ50,0)+1)/MAX(Data_Baseline!$C50:$AZ50),IF(Data_Baseline!AR50=0,SMALL(Data_Baseline!$C50:$AZ50,COUNTIF(Data_Baseline!$C50:$AZ50,0)+1)/MAX(Data_Baseline!$C50:$AZ50),Data_Baseline!AR50/MAX(Data_Baseline!$C50:$AZ50))),IF(AS$3&lt;=$B$2,SMALL(Data_Baseline!$C50:$AZ50,COUNTIF(Data_Baseline!$C50:$AZ50,0)+1),IF(Data_Baseline!AR50=0,SMALL(Data_Baseline!$C50:$AZ50,COUNTIF(Data_Baseline!$C50:$AZ50,0)+1),Data_Baseline!AR50)))),"")</f>
        <v/>
      </c>
      <c r="AT50" s="79" t="str">
        <f>IFERROR(IF(Data_Baseline!AS50="","",IF($C$3="On",IF(AT$3&lt;=$B$2,SMALL(Data_Baseline!$C50:$AZ50,COUNTIF(Data_Baseline!$C50:$AZ50,0)+1)/MAX(Data_Baseline!$C50:$AZ50),IF(Data_Baseline!AS50=0,SMALL(Data_Baseline!$C50:$AZ50,COUNTIF(Data_Baseline!$C50:$AZ50,0)+1)/MAX(Data_Baseline!$C50:$AZ50),Data_Baseline!AS50/MAX(Data_Baseline!$C50:$AZ50))),IF(AT$3&lt;=$B$2,SMALL(Data_Baseline!$C50:$AZ50,COUNTIF(Data_Baseline!$C50:$AZ50,0)+1),IF(Data_Baseline!AS50=0,SMALL(Data_Baseline!$C50:$AZ50,COUNTIF(Data_Baseline!$C50:$AZ50,0)+1),Data_Baseline!AS50)))),"")</f>
        <v/>
      </c>
      <c r="AU50" s="79" t="str">
        <f>IFERROR(IF(Data_Baseline!AT50="","",IF($C$3="On",IF(AU$3&lt;=$B$2,SMALL(Data_Baseline!$C50:$AZ50,COUNTIF(Data_Baseline!$C50:$AZ50,0)+1)/MAX(Data_Baseline!$C50:$AZ50),IF(Data_Baseline!AT50=0,SMALL(Data_Baseline!$C50:$AZ50,COUNTIF(Data_Baseline!$C50:$AZ50,0)+1)/MAX(Data_Baseline!$C50:$AZ50),Data_Baseline!AT50/MAX(Data_Baseline!$C50:$AZ50))),IF(AU$3&lt;=$B$2,SMALL(Data_Baseline!$C50:$AZ50,COUNTIF(Data_Baseline!$C50:$AZ50,0)+1),IF(Data_Baseline!AT50=0,SMALL(Data_Baseline!$C50:$AZ50,COUNTIF(Data_Baseline!$C50:$AZ50,0)+1),Data_Baseline!AT50)))),"")</f>
        <v/>
      </c>
      <c r="AV50" s="79" t="str">
        <f>IFERROR(IF(Data_Baseline!AU50="","",IF($C$3="On",IF(AV$3&lt;=$B$2,SMALL(Data_Baseline!$C50:$AZ50,COUNTIF(Data_Baseline!$C50:$AZ50,0)+1)/MAX(Data_Baseline!$C50:$AZ50),IF(Data_Baseline!AU50=0,SMALL(Data_Baseline!$C50:$AZ50,COUNTIF(Data_Baseline!$C50:$AZ50,0)+1)/MAX(Data_Baseline!$C50:$AZ50),Data_Baseline!AU50/MAX(Data_Baseline!$C50:$AZ50))),IF(AV$3&lt;=$B$2,SMALL(Data_Baseline!$C50:$AZ50,COUNTIF(Data_Baseline!$C50:$AZ50,0)+1),IF(Data_Baseline!AU50=0,SMALL(Data_Baseline!$C50:$AZ50,COUNTIF(Data_Baseline!$C50:$AZ50,0)+1),Data_Baseline!AU50)))),"")</f>
        <v/>
      </c>
      <c r="AW50" s="79" t="str">
        <f>IFERROR(IF(Data_Baseline!AV50="","",IF($C$3="On",IF(AW$3&lt;=$B$2,SMALL(Data_Baseline!$C50:$AZ50,COUNTIF(Data_Baseline!$C50:$AZ50,0)+1)/MAX(Data_Baseline!$C50:$AZ50),IF(Data_Baseline!AV50=0,SMALL(Data_Baseline!$C50:$AZ50,COUNTIF(Data_Baseline!$C50:$AZ50,0)+1)/MAX(Data_Baseline!$C50:$AZ50),Data_Baseline!AV50/MAX(Data_Baseline!$C50:$AZ50))),IF(AW$3&lt;=$B$2,SMALL(Data_Baseline!$C50:$AZ50,COUNTIF(Data_Baseline!$C50:$AZ50,0)+1),IF(Data_Baseline!AV50=0,SMALL(Data_Baseline!$C50:$AZ50,COUNTIF(Data_Baseline!$C50:$AZ50,0)+1),Data_Baseline!AV50)))),"")</f>
        <v/>
      </c>
      <c r="AX50" s="79" t="str">
        <f>IFERROR(IF(Data_Baseline!AW50="","",IF($C$3="On",IF(AX$3&lt;=$B$2,SMALL(Data_Baseline!$C50:$AZ50,COUNTIF(Data_Baseline!$C50:$AZ50,0)+1)/MAX(Data_Baseline!$C50:$AZ50),IF(Data_Baseline!AW50=0,SMALL(Data_Baseline!$C50:$AZ50,COUNTIF(Data_Baseline!$C50:$AZ50,0)+1)/MAX(Data_Baseline!$C50:$AZ50),Data_Baseline!AW50/MAX(Data_Baseline!$C50:$AZ50))),IF(AX$3&lt;=$B$2,SMALL(Data_Baseline!$C50:$AZ50,COUNTIF(Data_Baseline!$C50:$AZ50,0)+1),IF(Data_Baseline!AW50=0,SMALL(Data_Baseline!$C50:$AZ50,COUNTIF(Data_Baseline!$C50:$AZ50,0)+1),Data_Baseline!AW50)))),"")</f>
        <v/>
      </c>
      <c r="AY50" s="79" t="str">
        <f>IFERROR(IF(Data_Baseline!AX50="","",IF($C$3="On",IF(AY$3&lt;=$B$2,SMALL(Data_Baseline!$C50:$AZ50,COUNTIF(Data_Baseline!$C50:$AZ50,0)+1)/MAX(Data_Baseline!$C50:$AZ50),IF(Data_Baseline!AX50=0,SMALL(Data_Baseline!$C50:$AZ50,COUNTIF(Data_Baseline!$C50:$AZ50,0)+1)/MAX(Data_Baseline!$C50:$AZ50),Data_Baseline!AX50/MAX(Data_Baseline!$C50:$AZ50))),IF(AY$3&lt;=$B$2,SMALL(Data_Baseline!$C50:$AZ50,COUNTIF(Data_Baseline!$C50:$AZ50,0)+1),IF(Data_Baseline!AX50=0,SMALL(Data_Baseline!$C50:$AZ50,COUNTIF(Data_Baseline!$C50:$AZ50,0)+1),Data_Baseline!AX50)))),"")</f>
        <v/>
      </c>
      <c r="AZ50" s="79" t="str">
        <f>IFERROR(IF(Data_Baseline!AY50="","",IF($C$3="On",IF(AZ$3&lt;=$B$2,SMALL(Data_Baseline!$C50:$AZ50,COUNTIF(Data_Baseline!$C50:$AZ50,0)+1)/MAX(Data_Baseline!$C50:$AZ50),IF(Data_Baseline!AY50=0,SMALL(Data_Baseline!$C50:$AZ50,COUNTIF(Data_Baseline!$C50:$AZ50,0)+1)/MAX(Data_Baseline!$C50:$AZ50),Data_Baseline!AY50/MAX(Data_Baseline!$C50:$AZ50))),IF(AZ$3&lt;=$B$2,SMALL(Data_Baseline!$C50:$AZ50,COUNTIF(Data_Baseline!$C50:$AZ50,0)+1),IF(Data_Baseline!AY50=0,SMALL(Data_Baseline!$C50:$AZ50,COUNTIF(Data_Baseline!$C50:$AZ50,0)+1),Data_Baseline!AY50)))),"")</f>
        <v/>
      </c>
      <c r="BA50" s="79" t="str">
        <f>IFERROR(IF(Data_Baseline!AZ50="","",IF($C$3="On",IF(BA$3&lt;=$B$2,SMALL(Data_Baseline!$C50:$AZ50,COUNTIF(Data_Baseline!$C50:$AZ50,0)+1)/MAX(Data_Baseline!$C50:$AZ50),IF(Data_Baseline!AZ50=0,SMALL(Data_Baseline!$C50:$AZ50,COUNTIF(Data_Baseline!$C50:$AZ50,0)+1)/MAX(Data_Baseline!$C50:$AZ50),Data_Baseline!AZ50/MAX(Data_Baseline!$C50:$AZ50))),IF(BA$3&lt;=$B$2,SMALL(Data_Baseline!$C50:$AZ50,COUNTIF(Data_Baseline!$C50:$AZ50,0)+1),IF(Data_Baseline!AZ50=0,SMALL(Data_Baseline!$C50:$AZ50,COUNTIF(Data_Baseline!$C50:$AZ50,0)+1),Data_Baseline!AZ50)))),"")</f>
        <v/>
      </c>
      <c r="BB50" s="79">
        <f ca="1">IF(Data_Initial!BA50="",1,0)</f>
        <v>1</v>
      </c>
      <c r="BC50" s="2" t="str">
        <f t="shared" ca="1" si="0"/>
        <v>3N_ParA</v>
      </c>
      <c r="BD50" s="79" t="str">
        <f t="shared" ca="1" si="3"/>
        <v>3N</v>
      </c>
      <c r="BE50" s="79" t="str">
        <f ca="1">Data_Initial!BC50</f>
        <v>ParA</v>
      </c>
      <c r="BF50" s="79" t="str">
        <f ca="1">Data_Initial!BB50</f>
        <v>2_3</v>
      </c>
      <c r="BG50" s="79">
        <f ca="1">IFERROR((INDIRECT("Plate"&amp;Data!A50&amp;"_C!"&amp;CHAR(RIGHT(Data!B50,LEN(Data!B50)-1)+65)&amp;CODE(LEFT(Data!B50,1))-58)),"")</f>
        <v>0</v>
      </c>
      <c r="BH50" s="79" t="str">
        <f ca="1">Data_Initial!BA50</f>
        <v/>
      </c>
      <c r="BI50" s="79">
        <f t="shared" ca="1" si="2"/>
        <v>3.9704276600426166E-4</v>
      </c>
      <c r="BJ50" s="79" t="str">
        <f ca="1">IF(BH50="N",1+MAX($BJ$3:BJ49),"")</f>
        <v/>
      </c>
      <c r="BK50" s="79"/>
      <c r="BL50" s="79"/>
      <c r="BM50" s="79"/>
      <c r="BN50" s="79"/>
      <c r="BO50" s="79"/>
      <c r="BP50" s="79"/>
      <c r="BQ50" s="79"/>
      <c r="BR50" s="79"/>
      <c r="BS50" s="79"/>
      <c r="BT50" s="79"/>
      <c r="BU50" s="79"/>
      <c r="BV50" s="79"/>
      <c r="BW50" s="79"/>
      <c r="BX50" s="79"/>
      <c r="BY50" s="79"/>
      <c r="BZ50" s="79"/>
    </row>
    <row r="51" spans="1:78" x14ac:dyDescent="0.25">
      <c r="A51" s="79">
        <f ca="1">IF(BH51="N","N"&amp;BJ51,IF(BB51=0,"",MAX($A$3:A50)+1))</f>
        <v>48</v>
      </c>
      <c r="B51" s="79" t="str">
        <f ca="1">Data_Initial!A51&amp;C51</f>
        <v>1H6</v>
      </c>
      <c r="C51" s="79" t="str">
        <f ca="1">Data_Initial!B51</f>
        <v>H6</v>
      </c>
      <c r="D51" s="79">
        <f ca="1">IFERROR(IF(Data_Baseline!C51="","",IF($C$3="On",IF(D$3&lt;=$B$2,SMALL(Data_Baseline!$C51:$AZ51,COUNTIF(Data_Baseline!$C51:$AZ51,0)+1)/MAX(Data_Baseline!$C51:$AZ51),IF(Data_Baseline!C51=0,SMALL(Data_Baseline!$C51:$AZ51,COUNTIF(Data_Baseline!$C51:$AZ51,0)+1)/MAX(Data_Baseline!$C51:$AZ51),Data_Baseline!C51/MAX(Data_Baseline!$C51:$AZ51))),IF(D$3&lt;=$B$2,SMALL(Data_Baseline!$C51:$AZ51,COUNTIF(Data_Baseline!$C51:$AZ51,0)+1),IF(Data_Baseline!C51=0,SMALL(Data_Baseline!$C51:$AZ51,COUNTIF(Data_Baseline!$C51:$AZ51,0)+1),Data_Baseline!C51)))),"")</f>
        <v>1.5413684747124169E-3</v>
      </c>
      <c r="E51" s="79">
        <f ca="1">IFERROR(IF(Data_Baseline!D51="","",IF($C$3="On",IF(E$3&lt;=$B$2,SMALL(Data_Baseline!$C51:$AZ51,COUNTIF(Data_Baseline!$C51:$AZ51,0)+1)/MAX(Data_Baseline!$C51:$AZ51),IF(Data_Baseline!D51=0,SMALL(Data_Baseline!$C51:$AZ51,COUNTIF(Data_Baseline!$C51:$AZ51,0)+1)/MAX(Data_Baseline!$C51:$AZ51),Data_Baseline!D51/MAX(Data_Baseline!$C51:$AZ51))),IF(E$3&lt;=$B$2,SMALL(Data_Baseline!$C51:$AZ51,COUNTIF(Data_Baseline!$C51:$AZ51,0)+1),IF(Data_Baseline!D51=0,SMALL(Data_Baseline!$C51:$AZ51,COUNTIF(Data_Baseline!$C51:$AZ51,0)+1),Data_Baseline!D51)))),"")</f>
        <v>1.5413684747124169E-3</v>
      </c>
      <c r="F51" s="79">
        <f ca="1">IFERROR(IF(Data_Baseline!E51="","",IF($C$3="On",IF(F$3&lt;=$B$2,SMALL(Data_Baseline!$C51:$AZ51,COUNTIF(Data_Baseline!$C51:$AZ51,0)+1)/MAX(Data_Baseline!$C51:$AZ51),IF(Data_Baseline!E51=0,SMALL(Data_Baseline!$C51:$AZ51,COUNTIF(Data_Baseline!$C51:$AZ51,0)+1)/MAX(Data_Baseline!$C51:$AZ51),Data_Baseline!E51/MAX(Data_Baseline!$C51:$AZ51))),IF(F$3&lt;=$B$2,SMALL(Data_Baseline!$C51:$AZ51,COUNTIF(Data_Baseline!$C51:$AZ51,0)+1),IF(Data_Baseline!E51=0,SMALL(Data_Baseline!$C51:$AZ51,COUNTIF(Data_Baseline!$C51:$AZ51,0)+1),Data_Baseline!E51)))),"")</f>
        <v>1.5413684747124169E-3</v>
      </c>
      <c r="G51" s="79">
        <f ca="1">IFERROR(IF(Data_Baseline!F51="","",IF($C$3="On",IF(G$3&lt;=$B$2,SMALL(Data_Baseline!$C51:$AZ51,COUNTIF(Data_Baseline!$C51:$AZ51,0)+1)/MAX(Data_Baseline!$C51:$AZ51),IF(Data_Baseline!F51=0,SMALL(Data_Baseline!$C51:$AZ51,COUNTIF(Data_Baseline!$C51:$AZ51,0)+1)/MAX(Data_Baseline!$C51:$AZ51),Data_Baseline!F51/MAX(Data_Baseline!$C51:$AZ51))),IF(G$3&lt;=$B$2,SMALL(Data_Baseline!$C51:$AZ51,COUNTIF(Data_Baseline!$C51:$AZ51,0)+1),IF(Data_Baseline!F51=0,SMALL(Data_Baseline!$C51:$AZ51,COUNTIF(Data_Baseline!$C51:$AZ51,0)+1),Data_Baseline!F51)))),"")</f>
        <v>1.5413684747124169E-3</v>
      </c>
      <c r="H51" s="79">
        <f ca="1">IFERROR(IF(Data_Baseline!G51="","",IF($C$3="On",IF(H$3&lt;=$B$2,SMALL(Data_Baseline!$C51:$AZ51,COUNTIF(Data_Baseline!$C51:$AZ51,0)+1)/MAX(Data_Baseline!$C51:$AZ51),IF(Data_Baseline!G51=0,SMALL(Data_Baseline!$C51:$AZ51,COUNTIF(Data_Baseline!$C51:$AZ51,0)+1)/MAX(Data_Baseline!$C51:$AZ51),Data_Baseline!G51/MAX(Data_Baseline!$C51:$AZ51))),IF(H$3&lt;=$B$2,SMALL(Data_Baseline!$C51:$AZ51,COUNTIF(Data_Baseline!$C51:$AZ51,0)+1),IF(Data_Baseline!G51=0,SMALL(Data_Baseline!$C51:$AZ51,COUNTIF(Data_Baseline!$C51:$AZ51,0)+1),Data_Baseline!G51)))),"")</f>
        <v>1.5413684747124169E-3</v>
      </c>
      <c r="I51" s="79">
        <f ca="1">IFERROR(IF(Data_Baseline!H51="","",IF($C$3="On",IF(I$3&lt;=$B$2,SMALL(Data_Baseline!$C51:$AZ51,COUNTIF(Data_Baseline!$C51:$AZ51,0)+1)/MAX(Data_Baseline!$C51:$AZ51),IF(Data_Baseline!H51=0,SMALL(Data_Baseline!$C51:$AZ51,COUNTIF(Data_Baseline!$C51:$AZ51,0)+1)/MAX(Data_Baseline!$C51:$AZ51),Data_Baseline!H51/MAX(Data_Baseline!$C51:$AZ51))),IF(I$3&lt;=$B$2,SMALL(Data_Baseline!$C51:$AZ51,COUNTIF(Data_Baseline!$C51:$AZ51,0)+1),IF(Data_Baseline!H51=0,SMALL(Data_Baseline!$C51:$AZ51,COUNTIF(Data_Baseline!$C51:$AZ51,0)+1),Data_Baseline!H51)))),"")</f>
        <v>1.5413684747124169E-3</v>
      </c>
      <c r="J51" s="79">
        <f ca="1">IFERROR(IF(Data_Baseline!I51="","",IF($C$3="On",IF(J$3&lt;=$B$2,SMALL(Data_Baseline!$C51:$AZ51,COUNTIF(Data_Baseline!$C51:$AZ51,0)+1)/MAX(Data_Baseline!$C51:$AZ51),IF(Data_Baseline!I51=0,SMALL(Data_Baseline!$C51:$AZ51,COUNTIF(Data_Baseline!$C51:$AZ51,0)+1)/MAX(Data_Baseline!$C51:$AZ51),Data_Baseline!I51/MAX(Data_Baseline!$C51:$AZ51))),IF(J$3&lt;=$B$2,SMALL(Data_Baseline!$C51:$AZ51,COUNTIF(Data_Baseline!$C51:$AZ51,0)+1),IF(Data_Baseline!I51=0,SMALL(Data_Baseline!$C51:$AZ51,COUNTIF(Data_Baseline!$C51:$AZ51,0)+1),Data_Baseline!I51)))),"")</f>
        <v>1.5413684747124169E-3</v>
      </c>
      <c r="K51" s="79">
        <f ca="1">IFERROR(IF(Data_Baseline!J51="","",IF($C$3="On",IF(K$3&lt;=$B$2,SMALL(Data_Baseline!$C51:$AZ51,COUNTIF(Data_Baseline!$C51:$AZ51,0)+1)/MAX(Data_Baseline!$C51:$AZ51),IF(Data_Baseline!J51=0,SMALL(Data_Baseline!$C51:$AZ51,COUNTIF(Data_Baseline!$C51:$AZ51,0)+1)/MAX(Data_Baseline!$C51:$AZ51),Data_Baseline!J51/MAX(Data_Baseline!$C51:$AZ51))),IF(K$3&lt;=$B$2,SMALL(Data_Baseline!$C51:$AZ51,COUNTIF(Data_Baseline!$C51:$AZ51,0)+1),IF(Data_Baseline!J51=0,SMALL(Data_Baseline!$C51:$AZ51,COUNTIF(Data_Baseline!$C51:$AZ51,0)+1),Data_Baseline!J51)))),"")</f>
        <v>1.5413684747124169E-3</v>
      </c>
      <c r="L51" s="79">
        <f ca="1">IFERROR(IF(Data_Baseline!K51="","",IF($C$3="On",IF(L$3&lt;=$B$2,SMALL(Data_Baseline!$C51:$AZ51,COUNTIF(Data_Baseline!$C51:$AZ51,0)+1)/MAX(Data_Baseline!$C51:$AZ51),IF(Data_Baseline!K51=0,SMALL(Data_Baseline!$C51:$AZ51,COUNTIF(Data_Baseline!$C51:$AZ51,0)+1)/MAX(Data_Baseline!$C51:$AZ51),Data_Baseline!K51/MAX(Data_Baseline!$C51:$AZ51))),IF(L$3&lt;=$B$2,SMALL(Data_Baseline!$C51:$AZ51,COUNTIF(Data_Baseline!$C51:$AZ51,0)+1),IF(Data_Baseline!K51=0,SMALL(Data_Baseline!$C51:$AZ51,COUNTIF(Data_Baseline!$C51:$AZ51,0)+1),Data_Baseline!K51)))),"")</f>
        <v>1.5413684747124169E-3</v>
      </c>
      <c r="M51" s="79">
        <f ca="1">IFERROR(IF(Data_Baseline!L51="","",IF($C$3="On",IF(M$3&lt;=$B$2,SMALL(Data_Baseline!$C51:$AZ51,COUNTIF(Data_Baseline!$C51:$AZ51,0)+1)/MAX(Data_Baseline!$C51:$AZ51),IF(Data_Baseline!L51=0,SMALL(Data_Baseline!$C51:$AZ51,COUNTIF(Data_Baseline!$C51:$AZ51,0)+1)/MAX(Data_Baseline!$C51:$AZ51),Data_Baseline!L51/MAX(Data_Baseline!$C51:$AZ51))),IF(M$3&lt;=$B$2,SMALL(Data_Baseline!$C51:$AZ51,COUNTIF(Data_Baseline!$C51:$AZ51,0)+1),IF(Data_Baseline!L51=0,SMALL(Data_Baseline!$C51:$AZ51,COUNTIF(Data_Baseline!$C51:$AZ51,0)+1),Data_Baseline!L51)))),"")</f>
        <v>1.5413684747124169E-3</v>
      </c>
      <c r="N51" s="79">
        <f ca="1">IFERROR(IF(Data_Baseline!M51="","",IF($C$3="On",IF(N$3&lt;=$B$2,SMALL(Data_Baseline!$C51:$AZ51,COUNTIF(Data_Baseline!$C51:$AZ51,0)+1)/MAX(Data_Baseline!$C51:$AZ51),IF(Data_Baseline!M51=0,SMALL(Data_Baseline!$C51:$AZ51,COUNTIF(Data_Baseline!$C51:$AZ51,0)+1)/MAX(Data_Baseline!$C51:$AZ51),Data_Baseline!M51/MAX(Data_Baseline!$C51:$AZ51))),IF(N$3&lt;=$B$2,SMALL(Data_Baseline!$C51:$AZ51,COUNTIF(Data_Baseline!$C51:$AZ51,0)+1),IF(Data_Baseline!M51=0,SMALL(Data_Baseline!$C51:$AZ51,COUNTIF(Data_Baseline!$C51:$AZ51,0)+1),Data_Baseline!M51)))),"")</f>
        <v>1.5413684747124169E-3</v>
      </c>
      <c r="O51" s="79">
        <f ca="1">IFERROR(IF(Data_Baseline!N51="","",IF($C$3="On",IF(O$3&lt;=$B$2,SMALL(Data_Baseline!$C51:$AZ51,COUNTIF(Data_Baseline!$C51:$AZ51,0)+1)/MAX(Data_Baseline!$C51:$AZ51),IF(Data_Baseline!N51=0,SMALL(Data_Baseline!$C51:$AZ51,COUNTIF(Data_Baseline!$C51:$AZ51,0)+1)/MAX(Data_Baseline!$C51:$AZ51),Data_Baseline!N51/MAX(Data_Baseline!$C51:$AZ51))),IF(O$3&lt;=$B$2,SMALL(Data_Baseline!$C51:$AZ51,COUNTIF(Data_Baseline!$C51:$AZ51,0)+1),IF(Data_Baseline!N51=0,SMALL(Data_Baseline!$C51:$AZ51,COUNTIF(Data_Baseline!$C51:$AZ51,0)+1),Data_Baseline!N51)))),"")</f>
        <v>1.5413684747124169E-3</v>
      </c>
      <c r="P51" s="79">
        <f ca="1">IFERROR(IF(Data_Baseline!O51="","",IF($C$3="On",IF(P$3&lt;=$B$2,SMALL(Data_Baseline!$C51:$AZ51,COUNTIF(Data_Baseline!$C51:$AZ51,0)+1)/MAX(Data_Baseline!$C51:$AZ51),IF(Data_Baseline!O51=0,SMALL(Data_Baseline!$C51:$AZ51,COUNTIF(Data_Baseline!$C51:$AZ51,0)+1)/MAX(Data_Baseline!$C51:$AZ51),Data_Baseline!O51/MAX(Data_Baseline!$C51:$AZ51))),IF(P$3&lt;=$B$2,SMALL(Data_Baseline!$C51:$AZ51,COUNTIF(Data_Baseline!$C51:$AZ51,0)+1),IF(Data_Baseline!O51=0,SMALL(Data_Baseline!$C51:$AZ51,COUNTIF(Data_Baseline!$C51:$AZ51,0)+1),Data_Baseline!O51)))),"")</f>
        <v>1.5413684747124169E-3</v>
      </c>
      <c r="Q51" s="79">
        <f ca="1">IFERROR(IF(Data_Baseline!P51="","",IF($C$3="On",IF(Q$3&lt;=$B$2,SMALL(Data_Baseline!$C51:$AZ51,COUNTIF(Data_Baseline!$C51:$AZ51,0)+1)/MAX(Data_Baseline!$C51:$AZ51),IF(Data_Baseline!P51=0,SMALL(Data_Baseline!$C51:$AZ51,COUNTIF(Data_Baseline!$C51:$AZ51,0)+1)/MAX(Data_Baseline!$C51:$AZ51),Data_Baseline!P51/MAX(Data_Baseline!$C51:$AZ51))),IF(Q$3&lt;=$B$2,SMALL(Data_Baseline!$C51:$AZ51,COUNTIF(Data_Baseline!$C51:$AZ51,0)+1),IF(Data_Baseline!P51=0,SMALL(Data_Baseline!$C51:$AZ51,COUNTIF(Data_Baseline!$C51:$AZ51,0)+1),Data_Baseline!P51)))),"")</f>
        <v>1.5413684747124169E-3</v>
      </c>
      <c r="R51" s="79">
        <f ca="1">IFERROR(IF(Data_Baseline!Q51="","",IF($C$3="On",IF(R$3&lt;=$B$2,SMALL(Data_Baseline!$C51:$AZ51,COUNTIF(Data_Baseline!$C51:$AZ51,0)+1)/MAX(Data_Baseline!$C51:$AZ51),IF(Data_Baseline!Q51=0,SMALL(Data_Baseline!$C51:$AZ51,COUNTIF(Data_Baseline!$C51:$AZ51,0)+1)/MAX(Data_Baseline!$C51:$AZ51),Data_Baseline!Q51/MAX(Data_Baseline!$C51:$AZ51))),IF(R$3&lt;=$B$2,SMALL(Data_Baseline!$C51:$AZ51,COUNTIF(Data_Baseline!$C51:$AZ51,0)+1),IF(Data_Baseline!Q51=0,SMALL(Data_Baseline!$C51:$AZ51,COUNTIF(Data_Baseline!$C51:$AZ51,0)+1),Data_Baseline!Q51)))),"")</f>
        <v>1.5413684747124169E-3</v>
      </c>
      <c r="S51" s="79">
        <f ca="1">IFERROR(IF(Data_Baseline!R51="","",IF($C$3="On",IF(S$3&lt;=$B$2,SMALL(Data_Baseline!$C51:$AZ51,COUNTIF(Data_Baseline!$C51:$AZ51,0)+1)/MAX(Data_Baseline!$C51:$AZ51),IF(Data_Baseline!R51=0,SMALL(Data_Baseline!$C51:$AZ51,COUNTIF(Data_Baseline!$C51:$AZ51,0)+1)/MAX(Data_Baseline!$C51:$AZ51),Data_Baseline!R51/MAX(Data_Baseline!$C51:$AZ51))),IF(S$3&lt;=$B$2,SMALL(Data_Baseline!$C51:$AZ51,COUNTIF(Data_Baseline!$C51:$AZ51,0)+1),IF(Data_Baseline!R51=0,SMALL(Data_Baseline!$C51:$AZ51,COUNTIF(Data_Baseline!$C51:$AZ51,0)+1),Data_Baseline!R51)))),"")</f>
        <v>1.5413684747124169E-3</v>
      </c>
      <c r="T51" s="79">
        <f ca="1">IFERROR(IF(Data_Baseline!S51="","",IF($C$3="On",IF(T$3&lt;=$B$2,SMALL(Data_Baseline!$C51:$AZ51,COUNTIF(Data_Baseline!$C51:$AZ51,0)+1)/MAX(Data_Baseline!$C51:$AZ51),IF(Data_Baseline!S51=0,SMALL(Data_Baseline!$C51:$AZ51,COUNTIF(Data_Baseline!$C51:$AZ51,0)+1)/MAX(Data_Baseline!$C51:$AZ51),Data_Baseline!S51/MAX(Data_Baseline!$C51:$AZ51))),IF(T$3&lt;=$B$2,SMALL(Data_Baseline!$C51:$AZ51,COUNTIF(Data_Baseline!$C51:$AZ51,0)+1),IF(Data_Baseline!S51=0,SMALL(Data_Baseline!$C51:$AZ51,COUNTIF(Data_Baseline!$C51:$AZ51,0)+1),Data_Baseline!S51)))),"")</f>
        <v>1.5413684747124169E-3</v>
      </c>
      <c r="U51" s="79">
        <f ca="1">IFERROR(IF(Data_Baseline!T51="","",IF($C$3="On",IF(U$3&lt;=$B$2,SMALL(Data_Baseline!$C51:$AZ51,COUNTIF(Data_Baseline!$C51:$AZ51,0)+1)/MAX(Data_Baseline!$C51:$AZ51),IF(Data_Baseline!T51=0,SMALL(Data_Baseline!$C51:$AZ51,COUNTIF(Data_Baseline!$C51:$AZ51,0)+1)/MAX(Data_Baseline!$C51:$AZ51),Data_Baseline!T51/MAX(Data_Baseline!$C51:$AZ51))),IF(U$3&lt;=$B$2,SMALL(Data_Baseline!$C51:$AZ51,COUNTIF(Data_Baseline!$C51:$AZ51,0)+1),IF(Data_Baseline!T51=0,SMALL(Data_Baseline!$C51:$AZ51,COUNTIF(Data_Baseline!$C51:$AZ51,0)+1),Data_Baseline!T51)))),"")</f>
        <v>1.5413684747124169E-3</v>
      </c>
      <c r="V51" s="79">
        <f ca="1">IFERROR(IF(Data_Baseline!U51="","",IF($C$3="On",IF(V$3&lt;=$B$2,SMALL(Data_Baseline!$C51:$AZ51,COUNTIF(Data_Baseline!$C51:$AZ51,0)+1)/MAX(Data_Baseline!$C51:$AZ51),IF(Data_Baseline!U51=0,SMALL(Data_Baseline!$C51:$AZ51,COUNTIF(Data_Baseline!$C51:$AZ51,0)+1)/MAX(Data_Baseline!$C51:$AZ51),Data_Baseline!U51/MAX(Data_Baseline!$C51:$AZ51))),IF(V$3&lt;=$B$2,SMALL(Data_Baseline!$C51:$AZ51,COUNTIF(Data_Baseline!$C51:$AZ51,0)+1),IF(Data_Baseline!U51=0,SMALL(Data_Baseline!$C51:$AZ51,COUNTIF(Data_Baseline!$C51:$AZ51,0)+1),Data_Baseline!U51)))),"")</f>
        <v>1.5413684747124169E-3</v>
      </c>
      <c r="W51" s="79">
        <f ca="1">IFERROR(IF(Data_Baseline!V51="","",IF($C$3="On",IF(W$3&lt;=$B$2,SMALL(Data_Baseline!$C51:$AZ51,COUNTIF(Data_Baseline!$C51:$AZ51,0)+1)/MAX(Data_Baseline!$C51:$AZ51),IF(Data_Baseline!V51=0,SMALL(Data_Baseline!$C51:$AZ51,COUNTIF(Data_Baseline!$C51:$AZ51,0)+1)/MAX(Data_Baseline!$C51:$AZ51),Data_Baseline!V51/MAX(Data_Baseline!$C51:$AZ51))),IF(W$3&lt;=$B$2,SMALL(Data_Baseline!$C51:$AZ51,COUNTIF(Data_Baseline!$C51:$AZ51,0)+1),IF(Data_Baseline!V51=0,SMALL(Data_Baseline!$C51:$AZ51,COUNTIF(Data_Baseline!$C51:$AZ51,0)+1),Data_Baseline!V51)))),"")</f>
        <v>1.5413684747124169E-3</v>
      </c>
      <c r="X51" s="79">
        <f ca="1">IFERROR(IF(Data_Baseline!W51="","",IF($C$3="On",IF(X$3&lt;=$B$2,SMALL(Data_Baseline!$C51:$AZ51,COUNTIF(Data_Baseline!$C51:$AZ51,0)+1)/MAX(Data_Baseline!$C51:$AZ51),IF(Data_Baseline!W51=0,SMALL(Data_Baseline!$C51:$AZ51,COUNTIF(Data_Baseline!$C51:$AZ51,0)+1)/MAX(Data_Baseline!$C51:$AZ51),Data_Baseline!W51/MAX(Data_Baseline!$C51:$AZ51))),IF(X$3&lt;=$B$2,SMALL(Data_Baseline!$C51:$AZ51,COUNTIF(Data_Baseline!$C51:$AZ51,0)+1),IF(Data_Baseline!W51=0,SMALL(Data_Baseline!$C51:$AZ51,COUNTIF(Data_Baseline!$C51:$AZ51,0)+1),Data_Baseline!W51)))),"")</f>
        <v>1.5413684747124169E-3</v>
      </c>
      <c r="Y51" s="79">
        <f ca="1">IFERROR(IF(Data_Baseline!X51="","",IF($C$3="On",IF(Y$3&lt;=$B$2,SMALL(Data_Baseline!$C51:$AZ51,COUNTIF(Data_Baseline!$C51:$AZ51,0)+1)/MAX(Data_Baseline!$C51:$AZ51),IF(Data_Baseline!X51=0,SMALL(Data_Baseline!$C51:$AZ51,COUNTIF(Data_Baseline!$C51:$AZ51,0)+1)/MAX(Data_Baseline!$C51:$AZ51),Data_Baseline!X51/MAX(Data_Baseline!$C51:$AZ51))),IF(Y$3&lt;=$B$2,SMALL(Data_Baseline!$C51:$AZ51,COUNTIF(Data_Baseline!$C51:$AZ51,0)+1),IF(Data_Baseline!X51=0,SMALL(Data_Baseline!$C51:$AZ51,COUNTIF(Data_Baseline!$C51:$AZ51,0)+1),Data_Baseline!X51)))),"")</f>
        <v>1.5413684747124169E-3</v>
      </c>
      <c r="Z51" s="79">
        <f ca="1">IFERROR(IF(Data_Baseline!Y51="","",IF($C$3="On",IF(Z$3&lt;=$B$2,SMALL(Data_Baseline!$C51:$AZ51,COUNTIF(Data_Baseline!$C51:$AZ51,0)+1)/MAX(Data_Baseline!$C51:$AZ51),IF(Data_Baseline!Y51=0,SMALL(Data_Baseline!$C51:$AZ51,COUNTIF(Data_Baseline!$C51:$AZ51,0)+1)/MAX(Data_Baseline!$C51:$AZ51),Data_Baseline!Y51/MAX(Data_Baseline!$C51:$AZ51))),IF(Z$3&lt;=$B$2,SMALL(Data_Baseline!$C51:$AZ51,COUNTIF(Data_Baseline!$C51:$AZ51,0)+1),IF(Data_Baseline!Y51=0,SMALL(Data_Baseline!$C51:$AZ51,COUNTIF(Data_Baseline!$C51:$AZ51,0)+1),Data_Baseline!Y51)))),"")</f>
        <v>1.6852776448880496E-3</v>
      </c>
      <c r="AA51" s="79">
        <f ca="1">IFERROR(IF(Data_Baseline!Z51="","",IF($C$3="On",IF(AA$3&lt;=$B$2,SMALL(Data_Baseline!$C51:$AZ51,COUNTIF(Data_Baseline!$C51:$AZ51,0)+1)/MAX(Data_Baseline!$C51:$AZ51),IF(Data_Baseline!Z51=0,SMALL(Data_Baseline!$C51:$AZ51,COUNTIF(Data_Baseline!$C51:$AZ51,0)+1)/MAX(Data_Baseline!$C51:$AZ51),Data_Baseline!Z51/MAX(Data_Baseline!$C51:$AZ51))),IF(AA$3&lt;=$B$2,SMALL(Data_Baseline!$C51:$AZ51,COUNTIF(Data_Baseline!$C51:$AZ51,0)+1),IF(Data_Baseline!Z51=0,SMALL(Data_Baseline!$C51:$AZ51,COUNTIF(Data_Baseline!$C51:$AZ51,0)+1),Data_Baseline!Z51)))),"")</f>
        <v>7.2745164219077361E-3</v>
      </c>
      <c r="AB51" s="79">
        <f ca="1">IFERROR(IF(Data_Baseline!AA51="","",IF($C$3="On",IF(AB$3&lt;=$B$2,SMALL(Data_Baseline!$C51:$AZ51,COUNTIF(Data_Baseline!$C51:$AZ51,0)+1)/MAX(Data_Baseline!$C51:$AZ51),IF(Data_Baseline!AA51=0,SMALL(Data_Baseline!$C51:$AZ51,COUNTIF(Data_Baseline!$C51:$AZ51,0)+1)/MAX(Data_Baseline!$C51:$AZ51),Data_Baseline!AA51/MAX(Data_Baseline!$C51:$AZ51))),IF(AB$3&lt;=$B$2,SMALL(Data_Baseline!$C51:$AZ51,COUNTIF(Data_Baseline!$C51:$AZ51,0)+1),IF(Data_Baseline!AA51=0,SMALL(Data_Baseline!$C51:$AZ51,COUNTIF(Data_Baseline!$C51:$AZ51,0)+1),Data_Baseline!AA51)))),"")</f>
        <v>1.7761086826030777E-2</v>
      </c>
      <c r="AC51" s="79">
        <f ca="1">IFERROR(IF(Data_Baseline!AB51="","",IF($C$3="On",IF(AC$3&lt;=$B$2,SMALL(Data_Baseline!$C51:$AZ51,COUNTIF(Data_Baseline!$C51:$AZ51,0)+1)/MAX(Data_Baseline!$C51:$AZ51),IF(Data_Baseline!AB51=0,SMALL(Data_Baseline!$C51:$AZ51,COUNTIF(Data_Baseline!$C51:$AZ51,0)+1)/MAX(Data_Baseline!$C51:$AZ51),Data_Baseline!AB51/MAX(Data_Baseline!$C51:$AZ51))),IF(AC$3&lt;=$B$2,SMALL(Data_Baseline!$C51:$AZ51,COUNTIF(Data_Baseline!$C51:$AZ51,0)+1),IF(Data_Baseline!AB51=0,SMALL(Data_Baseline!$C51:$AZ51,COUNTIF(Data_Baseline!$C51:$AZ51,0)+1),Data_Baseline!AB51)))),"")</f>
        <v>3.749020283685639E-2</v>
      </c>
      <c r="AD51" s="79">
        <f ca="1">IFERROR(IF(Data_Baseline!AC51="","",IF($C$3="On",IF(AD$3&lt;=$B$2,SMALL(Data_Baseline!$C51:$AZ51,COUNTIF(Data_Baseline!$C51:$AZ51,0)+1)/MAX(Data_Baseline!$C51:$AZ51),IF(Data_Baseline!AC51=0,SMALL(Data_Baseline!$C51:$AZ51,COUNTIF(Data_Baseline!$C51:$AZ51,0)+1)/MAX(Data_Baseline!$C51:$AZ51),Data_Baseline!AC51/MAX(Data_Baseline!$C51:$AZ51))),IF(AD$3&lt;=$B$2,SMALL(Data_Baseline!$C51:$AZ51,COUNTIF(Data_Baseline!$C51:$AZ51,0)+1),IF(Data_Baseline!AC51=0,SMALL(Data_Baseline!$C51:$AZ51,COUNTIF(Data_Baseline!$C51:$AZ51,0)+1),Data_Baseline!AC51)))),"")</f>
        <v>7.3327135814237776E-2</v>
      </c>
      <c r="AE51" s="79">
        <f ca="1">IFERROR(IF(Data_Baseline!AD51="","",IF($C$3="On",IF(AE$3&lt;=$B$2,SMALL(Data_Baseline!$C51:$AZ51,COUNTIF(Data_Baseline!$C51:$AZ51,0)+1)/MAX(Data_Baseline!$C51:$AZ51),IF(Data_Baseline!AD51=0,SMALL(Data_Baseline!$C51:$AZ51,COUNTIF(Data_Baseline!$C51:$AZ51,0)+1)/MAX(Data_Baseline!$C51:$AZ51),Data_Baseline!AD51/MAX(Data_Baseline!$C51:$AZ51))),IF(AE$3&lt;=$B$2,SMALL(Data_Baseline!$C51:$AZ51,COUNTIF(Data_Baseline!$C51:$AZ51,0)+1),IF(Data_Baseline!AD51=0,SMALL(Data_Baseline!$C51:$AZ51,COUNTIF(Data_Baseline!$C51:$AZ51,0)+1),Data_Baseline!AD51)))),"")</f>
        <v>0.13481372022246221</v>
      </c>
      <c r="AF51" s="79">
        <f ca="1">IFERROR(IF(Data_Baseline!AE51="","",IF($C$3="On",IF(AF$3&lt;=$B$2,SMALL(Data_Baseline!$C51:$AZ51,COUNTIF(Data_Baseline!$C51:$AZ51,0)+1)/MAX(Data_Baseline!$C51:$AZ51),IF(Data_Baseline!AE51=0,SMALL(Data_Baseline!$C51:$AZ51,COUNTIF(Data_Baseline!$C51:$AZ51,0)+1)/MAX(Data_Baseline!$C51:$AZ51),Data_Baseline!AE51/MAX(Data_Baseline!$C51:$AZ51))),IF(AF$3&lt;=$B$2,SMALL(Data_Baseline!$C51:$AZ51,COUNTIF(Data_Baseline!$C51:$AZ51,0)+1),IF(Data_Baseline!AE51=0,SMALL(Data_Baseline!$C51:$AZ51,COUNTIF(Data_Baseline!$C51:$AZ51,0)+1),Data_Baseline!AE51)))),"")</f>
        <v>0.23246838090402144</v>
      </c>
      <c r="AG51" s="79">
        <f ca="1">IFERROR(IF(Data_Baseline!AF51="","",IF($C$3="On",IF(AG$3&lt;=$B$2,SMALL(Data_Baseline!$C51:$AZ51,COUNTIF(Data_Baseline!$C51:$AZ51,0)+1)/MAX(Data_Baseline!$C51:$AZ51),IF(Data_Baseline!AF51=0,SMALL(Data_Baseline!$C51:$AZ51,COUNTIF(Data_Baseline!$C51:$AZ51,0)+1)/MAX(Data_Baseline!$C51:$AZ51),Data_Baseline!AF51/MAX(Data_Baseline!$C51:$AZ51))),IF(AG$3&lt;=$B$2,SMALL(Data_Baseline!$C51:$AZ51,COUNTIF(Data_Baseline!$C51:$AZ51,0)+1),IF(Data_Baseline!AF51=0,SMALL(Data_Baseline!$C51:$AZ51,COUNTIF(Data_Baseline!$C51:$AZ51,0)+1),Data_Baseline!AF51)))),"")</f>
        <v>0.36747693408503401</v>
      </c>
      <c r="AH51" s="79">
        <f ca="1">IFERROR(IF(Data_Baseline!AG51="","",IF($C$3="On",IF(AH$3&lt;=$B$2,SMALL(Data_Baseline!$C51:$AZ51,COUNTIF(Data_Baseline!$C51:$AZ51,0)+1)/MAX(Data_Baseline!$C51:$AZ51),IF(Data_Baseline!AG51=0,SMALL(Data_Baseline!$C51:$AZ51,COUNTIF(Data_Baseline!$C51:$AZ51,0)+1)/MAX(Data_Baseline!$C51:$AZ51),Data_Baseline!AG51/MAX(Data_Baseline!$C51:$AZ51))),IF(AH$3&lt;=$B$2,SMALL(Data_Baseline!$C51:$AZ51,COUNTIF(Data_Baseline!$C51:$AZ51,0)+1),IF(Data_Baseline!AG51=0,SMALL(Data_Baseline!$C51:$AZ51,COUNTIF(Data_Baseline!$C51:$AZ51,0)+1),Data_Baseline!AG51)))),"")</f>
        <v>0.52197711547900805</v>
      </c>
      <c r="AI51" s="79">
        <f ca="1">IFERROR(IF(Data_Baseline!AH51="","",IF($C$3="On",IF(AI$3&lt;=$B$2,SMALL(Data_Baseline!$C51:$AZ51,COUNTIF(Data_Baseline!$C51:$AZ51,0)+1)/MAX(Data_Baseline!$C51:$AZ51),IF(Data_Baseline!AH51=0,SMALL(Data_Baseline!$C51:$AZ51,COUNTIF(Data_Baseline!$C51:$AZ51,0)+1)/MAX(Data_Baseline!$C51:$AZ51),Data_Baseline!AH51/MAX(Data_Baseline!$C51:$AZ51))),IF(AI$3&lt;=$B$2,SMALL(Data_Baseline!$C51:$AZ51,COUNTIF(Data_Baseline!$C51:$AZ51,0)+1),IF(Data_Baseline!AH51=0,SMALL(Data_Baseline!$C51:$AZ51,COUNTIF(Data_Baseline!$C51:$AZ51,0)+1),Data_Baseline!AH51)))),"")</f>
        <v>0.66953237708271252</v>
      </c>
      <c r="AJ51" s="79">
        <f ca="1">IFERROR(IF(Data_Baseline!AI51="","",IF($C$3="On",IF(AJ$3&lt;=$B$2,SMALL(Data_Baseline!$C51:$AZ51,COUNTIF(Data_Baseline!$C51:$AZ51,0)+1)/MAX(Data_Baseline!$C51:$AZ51),IF(Data_Baseline!AI51=0,SMALL(Data_Baseline!$C51:$AZ51,COUNTIF(Data_Baseline!$C51:$AZ51,0)+1)/MAX(Data_Baseline!$C51:$AZ51),Data_Baseline!AI51/MAX(Data_Baseline!$C51:$AZ51))),IF(AJ$3&lt;=$B$2,SMALL(Data_Baseline!$C51:$AZ51,COUNTIF(Data_Baseline!$C51:$AZ51,0)+1),IF(Data_Baseline!AI51=0,SMALL(Data_Baseline!$C51:$AZ51,COUNTIF(Data_Baseline!$C51:$AZ51,0)+1),Data_Baseline!AI51)))),"")</f>
        <v>0.78814763379917485</v>
      </c>
      <c r="AK51" s="79">
        <f ca="1">IFERROR(IF(Data_Baseline!AJ51="","",IF($C$3="On",IF(AK$3&lt;=$B$2,SMALL(Data_Baseline!$C51:$AZ51,COUNTIF(Data_Baseline!$C51:$AZ51,0)+1)/MAX(Data_Baseline!$C51:$AZ51),IF(Data_Baseline!AJ51=0,SMALL(Data_Baseline!$C51:$AZ51,COUNTIF(Data_Baseline!$C51:$AZ51,0)+1)/MAX(Data_Baseline!$C51:$AZ51),Data_Baseline!AJ51/MAX(Data_Baseline!$C51:$AZ51))),IF(AK$3&lt;=$B$2,SMALL(Data_Baseline!$C51:$AZ51,COUNTIF(Data_Baseline!$C51:$AZ51,0)+1),IF(Data_Baseline!AJ51=0,SMALL(Data_Baseline!$C51:$AZ51,COUNTIF(Data_Baseline!$C51:$AZ51,0)+1),Data_Baseline!AJ51)))),"")</f>
        <v>0.87282068277894087</v>
      </c>
      <c r="AL51" s="79">
        <f ca="1">IFERROR(IF(Data_Baseline!AK51="","",IF($C$3="On",IF(AL$3&lt;=$B$2,SMALL(Data_Baseline!$C51:$AZ51,COUNTIF(Data_Baseline!$C51:$AZ51,0)+1)/MAX(Data_Baseline!$C51:$AZ51),IF(Data_Baseline!AK51=0,SMALL(Data_Baseline!$C51:$AZ51,COUNTIF(Data_Baseline!$C51:$AZ51,0)+1)/MAX(Data_Baseline!$C51:$AZ51),Data_Baseline!AK51/MAX(Data_Baseline!$C51:$AZ51))),IF(AL$3&lt;=$B$2,SMALL(Data_Baseline!$C51:$AZ51,COUNTIF(Data_Baseline!$C51:$AZ51,0)+1),IF(Data_Baseline!AK51=0,SMALL(Data_Baseline!$C51:$AZ51,COUNTIF(Data_Baseline!$C51:$AZ51,0)+1),Data_Baseline!AK51)))),"")</f>
        <v>0.92681443940155006</v>
      </c>
      <c r="AM51" s="79">
        <f ca="1">IFERROR(IF(Data_Baseline!AL51="","",IF($C$3="On",IF(AM$3&lt;=$B$2,SMALL(Data_Baseline!$C51:$AZ51,COUNTIF(Data_Baseline!$C51:$AZ51,0)+1)/MAX(Data_Baseline!$C51:$AZ51),IF(Data_Baseline!AL51=0,SMALL(Data_Baseline!$C51:$AZ51,COUNTIF(Data_Baseline!$C51:$AZ51,0)+1)/MAX(Data_Baseline!$C51:$AZ51),Data_Baseline!AL51/MAX(Data_Baseline!$C51:$AZ51))),IF(AM$3&lt;=$B$2,SMALL(Data_Baseline!$C51:$AZ51,COUNTIF(Data_Baseline!$C51:$AZ51,0)+1),IF(Data_Baseline!AL51=0,SMALL(Data_Baseline!$C51:$AZ51,COUNTIF(Data_Baseline!$C51:$AZ51,0)+1),Data_Baseline!AL51)))),"")</f>
        <v>0.95918654713493223</v>
      </c>
      <c r="AN51" s="79">
        <f ca="1">IFERROR(IF(Data_Baseline!AM51="","",IF($C$3="On",IF(AN$3&lt;=$B$2,SMALL(Data_Baseline!$C51:$AZ51,COUNTIF(Data_Baseline!$C51:$AZ51,0)+1)/MAX(Data_Baseline!$C51:$AZ51),IF(Data_Baseline!AM51=0,SMALL(Data_Baseline!$C51:$AZ51,COUNTIF(Data_Baseline!$C51:$AZ51,0)+1)/MAX(Data_Baseline!$C51:$AZ51),Data_Baseline!AM51/MAX(Data_Baseline!$C51:$AZ51))),IF(AN$3&lt;=$B$2,SMALL(Data_Baseline!$C51:$AZ51,COUNTIF(Data_Baseline!$C51:$AZ51,0)+1),IF(Data_Baseline!AM51=0,SMALL(Data_Baseline!$C51:$AZ51,COUNTIF(Data_Baseline!$C51:$AZ51,0)+1),Data_Baseline!AM51)))),"")</f>
        <v>0.97815766203187116</v>
      </c>
      <c r="AO51" s="79">
        <f ca="1">IFERROR(IF(Data_Baseline!AN51="","",IF($C$3="On",IF(AO$3&lt;=$B$2,SMALL(Data_Baseline!$C51:$AZ51,COUNTIF(Data_Baseline!$C51:$AZ51,0)+1)/MAX(Data_Baseline!$C51:$AZ51),IF(Data_Baseline!AN51=0,SMALL(Data_Baseline!$C51:$AZ51,COUNTIF(Data_Baseline!$C51:$AZ51,0)+1)/MAX(Data_Baseline!$C51:$AZ51),Data_Baseline!AN51/MAX(Data_Baseline!$C51:$AZ51))),IF(AO$3&lt;=$B$2,SMALL(Data_Baseline!$C51:$AZ51,COUNTIF(Data_Baseline!$C51:$AZ51,0)+1),IF(Data_Baseline!AN51=0,SMALL(Data_Baseline!$C51:$AZ51,COUNTIF(Data_Baseline!$C51:$AZ51,0)+1),Data_Baseline!AN51)))),"")</f>
        <v>0.98936384865945581</v>
      </c>
      <c r="AP51" s="79">
        <f ca="1">IFERROR(IF(Data_Baseline!AO51="","",IF($C$3="On",IF(AP$3&lt;=$B$2,SMALL(Data_Baseline!$C51:$AZ51,COUNTIF(Data_Baseline!$C51:$AZ51,0)+1)/MAX(Data_Baseline!$C51:$AZ51),IF(Data_Baseline!AO51=0,SMALL(Data_Baseline!$C51:$AZ51,COUNTIF(Data_Baseline!$C51:$AZ51,0)+1)/MAX(Data_Baseline!$C51:$AZ51),Data_Baseline!AO51/MAX(Data_Baseline!$C51:$AZ51))),IF(AP$3&lt;=$B$2,SMALL(Data_Baseline!$C51:$AZ51,COUNTIF(Data_Baseline!$C51:$AZ51,0)+1),IF(Data_Baseline!AO51=0,SMALL(Data_Baseline!$C51:$AZ51,COUNTIF(Data_Baseline!$C51:$AZ51,0)+1),Data_Baseline!AO51)))),"")</f>
        <v>0.99688785718431183</v>
      </c>
      <c r="AQ51" s="79">
        <f ca="1">IFERROR(IF(Data_Baseline!AP51="","",IF($C$3="On",IF(AQ$3&lt;=$B$2,SMALL(Data_Baseline!$C51:$AZ51,COUNTIF(Data_Baseline!$C51:$AZ51,0)+1)/MAX(Data_Baseline!$C51:$AZ51),IF(Data_Baseline!AP51=0,SMALL(Data_Baseline!$C51:$AZ51,COUNTIF(Data_Baseline!$C51:$AZ51,0)+1)/MAX(Data_Baseline!$C51:$AZ51),Data_Baseline!AP51/MAX(Data_Baseline!$C51:$AZ51))),IF(AQ$3&lt;=$B$2,SMALL(Data_Baseline!$C51:$AZ51,COUNTIF(Data_Baseline!$C51:$AZ51,0)+1),IF(Data_Baseline!AP51=0,SMALL(Data_Baseline!$C51:$AZ51,COUNTIF(Data_Baseline!$C51:$AZ51,0)+1),Data_Baseline!AP51)))),"")</f>
        <v>1</v>
      </c>
      <c r="AR51" s="79" t="str">
        <f>IFERROR(IF(Data_Baseline!AQ51="","",IF($C$3="On",IF(AR$3&lt;=$B$2,SMALL(Data_Baseline!$C51:$AZ51,COUNTIF(Data_Baseline!$C51:$AZ51,0)+1)/MAX(Data_Baseline!$C51:$AZ51),IF(Data_Baseline!AQ51=0,SMALL(Data_Baseline!$C51:$AZ51,COUNTIF(Data_Baseline!$C51:$AZ51,0)+1)/MAX(Data_Baseline!$C51:$AZ51),Data_Baseline!AQ51/MAX(Data_Baseline!$C51:$AZ51))),IF(AR$3&lt;=$B$2,SMALL(Data_Baseline!$C51:$AZ51,COUNTIF(Data_Baseline!$C51:$AZ51,0)+1),IF(Data_Baseline!AQ51=0,SMALL(Data_Baseline!$C51:$AZ51,COUNTIF(Data_Baseline!$C51:$AZ51,0)+1),Data_Baseline!AQ51)))),"")</f>
        <v/>
      </c>
      <c r="AS51" s="79" t="str">
        <f>IFERROR(IF(Data_Baseline!AR51="","",IF($C$3="On",IF(AS$3&lt;=$B$2,SMALL(Data_Baseline!$C51:$AZ51,COUNTIF(Data_Baseline!$C51:$AZ51,0)+1)/MAX(Data_Baseline!$C51:$AZ51),IF(Data_Baseline!AR51=0,SMALL(Data_Baseline!$C51:$AZ51,COUNTIF(Data_Baseline!$C51:$AZ51,0)+1)/MAX(Data_Baseline!$C51:$AZ51),Data_Baseline!AR51/MAX(Data_Baseline!$C51:$AZ51))),IF(AS$3&lt;=$B$2,SMALL(Data_Baseline!$C51:$AZ51,COUNTIF(Data_Baseline!$C51:$AZ51,0)+1),IF(Data_Baseline!AR51=0,SMALL(Data_Baseline!$C51:$AZ51,COUNTIF(Data_Baseline!$C51:$AZ51,0)+1),Data_Baseline!AR51)))),"")</f>
        <v/>
      </c>
      <c r="AT51" s="79" t="str">
        <f>IFERROR(IF(Data_Baseline!AS51="","",IF($C$3="On",IF(AT$3&lt;=$B$2,SMALL(Data_Baseline!$C51:$AZ51,COUNTIF(Data_Baseline!$C51:$AZ51,0)+1)/MAX(Data_Baseline!$C51:$AZ51),IF(Data_Baseline!AS51=0,SMALL(Data_Baseline!$C51:$AZ51,COUNTIF(Data_Baseline!$C51:$AZ51,0)+1)/MAX(Data_Baseline!$C51:$AZ51),Data_Baseline!AS51/MAX(Data_Baseline!$C51:$AZ51))),IF(AT$3&lt;=$B$2,SMALL(Data_Baseline!$C51:$AZ51,COUNTIF(Data_Baseline!$C51:$AZ51,0)+1),IF(Data_Baseline!AS51=0,SMALL(Data_Baseline!$C51:$AZ51,COUNTIF(Data_Baseline!$C51:$AZ51,0)+1),Data_Baseline!AS51)))),"")</f>
        <v/>
      </c>
      <c r="AU51" s="79" t="str">
        <f>IFERROR(IF(Data_Baseline!AT51="","",IF($C$3="On",IF(AU$3&lt;=$B$2,SMALL(Data_Baseline!$C51:$AZ51,COUNTIF(Data_Baseline!$C51:$AZ51,0)+1)/MAX(Data_Baseline!$C51:$AZ51),IF(Data_Baseline!AT51=0,SMALL(Data_Baseline!$C51:$AZ51,COUNTIF(Data_Baseline!$C51:$AZ51,0)+1)/MAX(Data_Baseline!$C51:$AZ51),Data_Baseline!AT51/MAX(Data_Baseline!$C51:$AZ51))),IF(AU$3&lt;=$B$2,SMALL(Data_Baseline!$C51:$AZ51,COUNTIF(Data_Baseline!$C51:$AZ51,0)+1),IF(Data_Baseline!AT51=0,SMALL(Data_Baseline!$C51:$AZ51,COUNTIF(Data_Baseline!$C51:$AZ51,0)+1),Data_Baseline!AT51)))),"")</f>
        <v/>
      </c>
      <c r="AV51" s="79" t="str">
        <f>IFERROR(IF(Data_Baseline!AU51="","",IF($C$3="On",IF(AV$3&lt;=$B$2,SMALL(Data_Baseline!$C51:$AZ51,COUNTIF(Data_Baseline!$C51:$AZ51,0)+1)/MAX(Data_Baseline!$C51:$AZ51),IF(Data_Baseline!AU51=0,SMALL(Data_Baseline!$C51:$AZ51,COUNTIF(Data_Baseline!$C51:$AZ51,0)+1)/MAX(Data_Baseline!$C51:$AZ51),Data_Baseline!AU51/MAX(Data_Baseline!$C51:$AZ51))),IF(AV$3&lt;=$B$2,SMALL(Data_Baseline!$C51:$AZ51,COUNTIF(Data_Baseline!$C51:$AZ51,0)+1),IF(Data_Baseline!AU51=0,SMALL(Data_Baseline!$C51:$AZ51,COUNTIF(Data_Baseline!$C51:$AZ51,0)+1),Data_Baseline!AU51)))),"")</f>
        <v/>
      </c>
      <c r="AW51" s="79" t="str">
        <f>IFERROR(IF(Data_Baseline!AV51="","",IF($C$3="On",IF(AW$3&lt;=$B$2,SMALL(Data_Baseline!$C51:$AZ51,COUNTIF(Data_Baseline!$C51:$AZ51,0)+1)/MAX(Data_Baseline!$C51:$AZ51),IF(Data_Baseline!AV51=0,SMALL(Data_Baseline!$C51:$AZ51,COUNTIF(Data_Baseline!$C51:$AZ51,0)+1)/MAX(Data_Baseline!$C51:$AZ51),Data_Baseline!AV51/MAX(Data_Baseline!$C51:$AZ51))),IF(AW$3&lt;=$B$2,SMALL(Data_Baseline!$C51:$AZ51,COUNTIF(Data_Baseline!$C51:$AZ51,0)+1),IF(Data_Baseline!AV51=0,SMALL(Data_Baseline!$C51:$AZ51,COUNTIF(Data_Baseline!$C51:$AZ51,0)+1),Data_Baseline!AV51)))),"")</f>
        <v/>
      </c>
      <c r="AX51" s="79" t="str">
        <f>IFERROR(IF(Data_Baseline!AW51="","",IF($C$3="On",IF(AX$3&lt;=$B$2,SMALL(Data_Baseline!$C51:$AZ51,COUNTIF(Data_Baseline!$C51:$AZ51,0)+1)/MAX(Data_Baseline!$C51:$AZ51),IF(Data_Baseline!AW51=0,SMALL(Data_Baseline!$C51:$AZ51,COUNTIF(Data_Baseline!$C51:$AZ51,0)+1)/MAX(Data_Baseline!$C51:$AZ51),Data_Baseline!AW51/MAX(Data_Baseline!$C51:$AZ51))),IF(AX$3&lt;=$B$2,SMALL(Data_Baseline!$C51:$AZ51,COUNTIF(Data_Baseline!$C51:$AZ51,0)+1),IF(Data_Baseline!AW51=0,SMALL(Data_Baseline!$C51:$AZ51,COUNTIF(Data_Baseline!$C51:$AZ51,0)+1),Data_Baseline!AW51)))),"")</f>
        <v/>
      </c>
      <c r="AY51" s="79" t="str">
        <f>IFERROR(IF(Data_Baseline!AX51="","",IF($C$3="On",IF(AY$3&lt;=$B$2,SMALL(Data_Baseline!$C51:$AZ51,COUNTIF(Data_Baseline!$C51:$AZ51,0)+1)/MAX(Data_Baseline!$C51:$AZ51),IF(Data_Baseline!AX51=0,SMALL(Data_Baseline!$C51:$AZ51,COUNTIF(Data_Baseline!$C51:$AZ51,0)+1)/MAX(Data_Baseline!$C51:$AZ51),Data_Baseline!AX51/MAX(Data_Baseline!$C51:$AZ51))),IF(AY$3&lt;=$B$2,SMALL(Data_Baseline!$C51:$AZ51,COUNTIF(Data_Baseline!$C51:$AZ51,0)+1),IF(Data_Baseline!AX51=0,SMALL(Data_Baseline!$C51:$AZ51,COUNTIF(Data_Baseline!$C51:$AZ51,0)+1),Data_Baseline!AX51)))),"")</f>
        <v/>
      </c>
      <c r="AZ51" s="79" t="str">
        <f>IFERROR(IF(Data_Baseline!AY51="","",IF($C$3="On",IF(AZ$3&lt;=$B$2,SMALL(Data_Baseline!$C51:$AZ51,COUNTIF(Data_Baseline!$C51:$AZ51,0)+1)/MAX(Data_Baseline!$C51:$AZ51),IF(Data_Baseline!AY51=0,SMALL(Data_Baseline!$C51:$AZ51,COUNTIF(Data_Baseline!$C51:$AZ51,0)+1)/MAX(Data_Baseline!$C51:$AZ51),Data_Baseline!AY51/MAX(Data_Baseline!$C51:$AZ51))),IF(AZ$3&lt;=$B$2,SMALL(Data_Baseline!$C51:$AZ51,COUNTIF(Data_Baseline!$C51:$AZ51,0)+1),IF(Data_Baseline!AY51=0,SMALL(Data_Baseline!$C51:$AZ51,COUNTIF(Data_Baseline!$C51:$AZ51,0)+1),Data_Baseline!AY51)))),"")</f>
        <v/>
      </c>
      <c r="BA51" s="79" t="str">
        <f>IFERROR(IF(Data_Baseline!AZ51="","",IF($C$3="On",IF(BA$3&lt;=$B$2,SMALL(Data_Baseline!$C51:$AZ51,COUNTIF(Data_Baseline!$C51:$AZ51,0)+1)/MAX(Data_Baseline!$C51:$AZ51),IF(Data_Baseline!AZ51=0,SMALL(Data_Baseline!$C51:$AZ51,COUNTIF(Data_Baseline!$C51:$AZ51,0)+1)/MAX(Data_Baseline!$C51:$AZ51),Data_Baseline!AZ51/MAX(Data_Baseline!$C51:$AZ51))),IF(BA$3&lt;=$B$2,SMALL(Data_Baseline!$C51:$AZ51,COUNTIF(Data_Baseline!$C51:$AZ51,0)+1),IF(Data_Baseline!AZ51=0,SMALL(Data_Baseline!$C51:$AZ51,COUNTIF(Data_Baseline!$C51:$AZ51,0)+1),Data_Baseline!AZ51)))),"")</f>
        <v/>
      </c>
      <c r="BB51" s="79">
        <f ca="1">IF(Data_Initial!BA51="",1,0)</f>
        <v>1</v>
      </c>
      <c r="BC51" s="2" t="str">
        <f t="shared" ca="1" si="0"/>
        <v>3N_ParA</v>
      </c>
      <c r="BD51" s="79" t="str">
        <f t="shared" ca="1" si="3"/>
        <v>3N</v>
      </c>
      <c r="BE51" s="79" t="str">
        <f ca="1">Data_Initial!BC51</f>
        <v>ParA</v>
      </c>
      <c r="BF51" s="79" t="str">
        <f ca="1">Data_Initial!BB51</f>
        <v>2_3</v>
      </c>
      <c r="BG51" s="79">
        <f ca="1">IFERROR((INDIRECT("Plate"&amp;Data!A51&amp;"_C!"&amp;CHAR(RIGHT(Data!B51,LEN(Data!B51)-1)+65)&amp;CODE(LEFT(Data!B51,1))-58)),"")</f>
        <v>0</v>
      </c>
      <c r="BH51" s="79" t="str">
        <f ca="1">Data_Initial!BA51</f>
        <v/>
      </c>
      <c r="BI51" s="79">
        <f t="shared" ca="1" si="2"/>
        <v>1.5413684747124169E-3</v>
      </c>
      <c r="BJ51" s="79" t="str">
        <f ca="1">IF(BH51="N",1+MAX($BJ$3:BJ50),"")</f>
        <v/>
      </c>
      <c r="BK51" s="79"/>
      <c r="BL51" s="79"/>
      <c r="BM51" s="79"/>
      <c r="BN51" s="79"/>
      <c r="BO51" s="79"/>
      <c r="BP51" s="79"/>
      <c r="BQ51" s="79"/>
      <c r="BR51" s="79"/>
      <c r="BS51" s="79"/>
      <c r="BT51" s="79"/>
      <c r="BU51" s="79"/>
      <c r="BV51" s="79"/>
      <c r="BW51" s="79"/>
      <c r="BX51" s="79"/>
      <c r="BY51" s="79"/>
      <c r="BZ51" s="79"/>
    </row>
    <row r="52" spans="1:78" x14ac:dyDescent="0.25">
      <c r="A52" s="79">
        <f ca="1">IF(BH52="N","N"&amp;BJ52,IF(BB52=0,"",MAX($A$3:A51)+1))</f>
        <v>49</v>
      </c>
      <c r="B52" s="79" t="str">
        <f ca="1">Data_Initial!A52&amp;C52</f>
        <v>1A7</v>
      </c>
      <c r="C52" s="79" t="str">
        <f ca="1">Data_Initial!B52</f>
        <v>A7</v>
      </c>
      <c r="D52" s="79">
        <f ca="1">IFERROR(IF(Data_Baseline!C52="","",IF($C$3="On",IF(D$3&lt;=$B$2,SMALL(Data_Baseline!$C52:$AZ52,COUNTIF(Data_Baseline!$C52:$AZ52,0)+1)/MAX(Data_Baseline!$C52:$AZ52),IF(Data_Baseline!C52=0,SMALL(Data_Baseline!$C52:$AZ52,COUNTIF(Data_Baseline!$C52:$AZ52,0)+1)/MAX(Data_Baseline!$C52:$AZ52),Data_Baseline!C52/MAX(Data_Baseline!$C52:$AZ52))),IF(D$3&lt;=$B$2,SMALL(Data_Baseline!$C52:$AZ52,COUNTIF(Data_Baseline!$C52:$AZ52,0)+1),IF(Data_Baseline!C52=0,SMALL(Data_Baseline!$C52:$AZ52,COUNTIF(Data_Baseline!$C52:$AZ52,0)+1),Data_Baseline!C52)))),"")</f>
        <v>4.7546123301987336E-4</v>
      </c>
      <c r="E52" s="79">
        <f ca="1">IFERROR(IF(Data_Baseline!D52="","",IF($C$3="On",IF(E$3&lt;=$B$2,SMALL(Data_Baseline!$C52:$AZ52,COUNTIF(Data_Baseline!$C52:$AZ52,0)+1)/MAX(Data_Baseline!$C52:$AZ52),IF(Data_Baseline!D52=0,SMALL(Data_Baseline!$C52:$AZ52,COUNTIF(Data_Baseline!$C52:$AZ52,0)+1)/MAX(Data_Baseline!$C52:$AZ52),Data_Baseline!D52/MAX(Data_Baseline!$C52:$AZ52))),IF(E$3&lt;=$B$2,SMALL(Data_Baseline!$C52:$AZ52,COUNTIF(Data_Baseline!$C52:$AZ52,0)+1),IF(Data_Baseline!D52=0,SMALL(Data_Baseline!$C52:$AZ52,COUNTIF(Data_Baseline!$C52:$AZ52,0)+1),Data_Baseline!D52)))),"")</f>
        <v>4.7546123301987336E-4</v>
      </c>
      <c r="F52" s="79">
        <f ca="1">IFERROR(IF(Data_Baseline!E52="","",IF($C$3="On",IF(F$3&lt;=$B$2,SMALL(Data_Baseline!$C52:$AZ52,COUNTIF(Data_Baseline!$C52:$AZ52,0)+1)/MAX(Data_Baseline!$C52:$AZ52),IF(Data_Baseline!E52=0,SMALL(Data_Baseline!$C52:$AZ52,COUNTIF(Data_Baseline!$C52:$AZ52,0)+1)/MAX(Data_Baseline!$C52:$AZ52),Data_Baseline!E52/MAX(Data_Baseline!$C52:$AZ52))),IF(F$3&lt;=$B$2,SMALL(Data_Baseline!$C52:$AZ52,COUNTIF(Data_Baseline!$C52:$AZ52,0)+1),IF(Data_Baseline!E52=0,SMALL(Data_Baseline!$C52:$AZ52,COUNTIF(Data_Baseline!$C52:$AZ52,0)+1),Data_Baseline!E52)))),"")</f>
        <v>4.7546123301987336E-4</v>
      </c>
      <c r="G52" s="79">
        <f ca="1">IFERROR(IF(Data_Baseline!F52="","",IF($C$3="On",IF(G$3&lt;=$B$2,SMALL(Data_Baseline!$C52:$AZ52,COUNTIF(Data_Baseline!$C52:$AZ52,0)+1)/MAX(Data_Baseline!$C52:$AZ52),IF(Data_Baseline!F52=0,SMALL(Data_Baseline!$C52:$AZ52,COUNTIF(Data_Baseline!$C52:$AZ52,0)+1)/MAX(Data_Baseline!$C52:$AZ52),Data_Baseline!F52/MAX(Data_Baseline!$C52:$AZ52))),IF(G$3&lt;=$B$2,SMALL(Data_Baseline!$C52:$AZ52,COUNTIF(Data_Baseline!$C52:$AZ52,0)+1),IF(Data_Baseline!F52=0,SMALL(Data_Baseline!$C52:$AZ52,COUNTIF(Data_Baseline!$C52:$AZ52,0)+1),Data_Baseline!F52)))),"")</f>
        <v>4.7546123301987336E-4</v>
      </c>
      <c r="H52" s="79">
        <f ca="1">IFERROR(IF(Data_Baseline!G52="","",IF($C$3="On",IF(H$3&lt;=$B$2,SMALL(Data_Baseline!$C52:$AZ52,COUNTIF(Data_Baseline!$C52:$AZ52,0)+1)/MAX(Data_Baseline!$C52:$AZ52),IF(Data_Baseline!G52=0,SMALL(Data_Baseline!$C52:$AZ52,COUNTIF(Data_Baseline!$C52:$AZ52,0)+1)/MAX(Data_Baseline!$C52:$AZ52),Data_Baseline!G52/MAX(Data_Baseline!$C52:$AZ52))),IF(H$3&lt;=$B$2,SMALL(Data_Baseline!$C52:$AZ52,COUNTIF(Data_Baseline!$C52:$AZ52,0)+1),IF(Data_Baseline!G52=0,SMALL(Data_Baseline!$C52:$AZ52,COUNTIF(Data_Baseline!$C52:$AZ52,0)+1),Data_Baseline!G52)))),"")</f>
        <v>4.7546123301987336E-4</v>
      </c>
      <c r="I52" s="79">
        <f ca="1">IFERROR(IF(Data_Baseline!H52="","",IF($C$3="On",IF(I$3&lt;=$B$2,SMALL(Data_Baseline!$C52:$AZ52,COUNTIF(Data_Baseline!$C52:$AZ52,0)+1)/MAX(Data_Baseline!$C52:$AZ52),IF(Data_Baseline!H52=0,SMALL(Data_Baseline!$C52:$AZ52,COUNTIF(Data_Baseline!$C52:$AZ52,0)+1)/MAX(Data_Baseline!$C52:$AZ52),Data_Baseline!H52/MAX(Data_Baseline!$C52:$AZ52))),IF(I$3&lt;=$B$2,SMALL(Data_Baseline!$C52:$AZ52,COUNTIF(Data_Baseline!$C52:$AZ52,0)+1),IF(Data_Baseline!H52=0,SMALL(Data_Baseline!$C52:$AZ52,COUNTIF(Data_Baseline!$C52:$AZ52,0)+1),Data_Baseline!H52)))),"")</f>
        <v>4.7546123301987336E-4</v>
      </c>
      <c r="J52" s="79">
        <f ca="1">IFERROR(IF(Data_Baseline!I52="","",IF($C$3="On",IF(J$3&lt;=$B$2,SMALL(Data_Baseline!$C52:$AZ52,COUNTIF(Data_Baseline!$C52:$AZ52,0)+1)/MAX(Data_Baseline!$C52:$AZ52),IF(Data_Baseline!I52=0,SMALL(Data_Baseline!$C52:$AZ52,COUNTIF(Data_Baseline!$C52:$AZ52,0)+1)/MAX(Data_Baseline!$C52:$AZ52),Data_Baseline!I52/MAX(Data_Baseline!$C52:$AZ52))),IF(J$3&lt;=$B$2,SMALL(Data_Baseline!$C52:$AZ52,COUNTIF(Data_Baseline!$C52:$AZ52,0)+1),IF(Data_Baseline!I52=0,SMALL(Data_Baseline!$C52:$AZ52,COUNTIF(Data_Baseline!$C52:$AZ52,0)+1),Data_Baseline!I52)))),"")</f>
        <v>4.7546123301987336E-4</v>
      </c>
      <c r="K52" s="79">
        <f ca="1">IFERROR(IF(Data_Baseline!J52="","",IF($C$3="On",IF(K$3&lt;=$B$2,SMALL(Data_Baseline!$C52:$AZ52,COUNTIF(Data_Baseline!$C52:$AZ52,0)+1)/MAX(Data_Baseline!$C52:$AZ52),IF(Data_Baseline!J52=0,SMALL(Data_Baseline!$C52:$AZ52,COUNTIF(Data_Baseline!$C52:$AZ52,0)+1)/MAX(Data_Baseline!$C52:$AZ52),Data_Baseline!J52/MAX(Data_Baseline!$C52:$AZ52))),IF(K$3&lt;=$B$2,SMALL(Data_Baseline!$C52:$AZ52,COUNTIF(Data_Baseline!$C52:$AZ52,0)+1),IF(Data_Baseline!J52=0,SMALL(Data_Baseline!$C52:$AZ52,COUNTIF(Data_Baseline!$C52:$AZ52,0)+1),Data_Baseline!J52)))),"")</f>
        <v>4.7546123301987336E-4</v>
      </c>
      <c r="L52" s="79">
        <f ca="1">IFERROR(IF(Data_Baseline!K52="","",IF($C$3="On",IF(L$3&lt;=$B$2,SMALL(Data_Baseline!$C52:$AZ52,COUNTIF(Data_Baseline!$C52:$AZ52,0)+1)/MAX(Data_Baseline!$C52:$AZ52),IF(Data_Baseline!K52=0,SMALL(Data_Baseline!$C52:$AZ52,COUNTIF(Data_Baseline!$C52:$AZ52,0)+1)/MAX(Data_Baseline!$C52:$AZ52),Data_Baseline!K52/MAX(Data_Baseline!$C52:$AZ52))),IF(L$3&lt;=$B$2,SMALL(Data_Baseline!$C52:$AZ52,COUNTIF(Data_Baseline!$C52:$AZ52,0)+1),IF(Data_Baseline!K52=0,SMALL(Data_Baseline!$C52:$AZ52,COUNTIF(Data_Baseline!$C52:$AZ52,0)+1),Data_Baseline!K52)))),"")</f>
        <v>4.7546123301987336E-4</v>
      </c>
      <c r="M52" s="79">
        <f ca="1">IFERROR(IF(Data_Baseline!L52="","",IF($C$3="On",IF(M$3&lt;=$B$2,SMALL(Data_Baseline!$C52:$AZ52,COUNTIF(Data_Baseline!$C52:$AZ52,0)+1)/MAX(Data_Baseline!$C52:$AZ52),IF(Data_Baseline!L52=0,SMALL(Data_Baseline!$C52:$AZ52,COUNTIF(Data_Baseline!$C52:$AZ52,0)+1)/MAX(Data_Baseline!$C52:$AZ52),Data_Baseline!L52/MAX(Data_Baseline!$C52:$AZ52))),IF(M$3&lt;=$B$2,SMALL(Data_Baseline!$C52:$AZ52,COUNTIF(Data_Baseline!$C52:$AZ52,0)+1),IF(Data_Baseline!L52=0,SMALL(Data_Baseline!$C52:$AZ52,COUNTIF(Data_Baseline!$C52:$AZ52,0)+1),Data_Baseline!L52)))),"")</f>
        <v>4.7546123301987336E-4</v>
      </c>
      <c r="N52" s="79">
        <f ca="1">IFERROR(IF(Data_Baseline!M52="","",IF($C$3="On",IF(N$3&lt;=$B$2,SMALL(Data_Baseline!$C52:$AZ52,COUNTIF(Data_Baseline!$C52:$AZ52,0)+1)/MAX(Data_Baseline!$C52:$AZ52),IF(Data_Baseline!M52=0,SMALL(Data_Baseline!$C52:$AZ52,COUNTIF(Data_Baseline!$C52:$AZ52,0)+1)/MAX(Data_Baseline!$C52:$AZ52),Data_Baseline!M52/MAX(Data_Baseline!$C52:$AZ52))),IF(N$3&lt;=$B$2,SMALL(Data_Baseline!$C52:$AZ52,COUNTIF(Data_Baseline!$C52:$AZ52,0)+1),IF(Data_Baseline!M52=0,SMALL(Data_Baseline!$C52:$AZ52,COUNTIF(Data_Baseline!$C52:$AZ52,0)+1),Data_Baseline!M52)))),"")</f>
        <v>4.7546123301987336E-4</v>
      </c>
      <c r="O52" s="79">
        <f ca="1">IFERROR(IF(Data_Baseline!N52="","",IF($C$3="On",IF(O$3&lt;=$B$2,SMALL(Data_Baseline!$C52:$AZ52,COUNTIF(Data_Baseline!$C52:$AZ52,0)+1)/MAX(Data_Baseline!$C52:$AZ52),IF(Data_Baseline!N52=0,SMALL(Data_Baseline!$C52:$AZ52,COUNTIF(Data_Baseline!$C52:$AZ52,0)+1)/MAX(Data_Baseline!$C52:$AZ52),Data_Baseline!N52/MAX(Data_Baseline!$C52:$AZ52))),IF(O$3&lt;=$B$2,SMALL(Data_Baseline!$C52:$AZ52,COUNTIF(Data_Baseline!$C52:$AZ52,0)+1),IF(Data_Baseline!N52=0,SMALL(Data_Baseline!$C52:$AZ52,COUNTIF(Data_Baseline!$C52:$AZ52,0)+1),Data_Baseline!N52)))),"")</f>
        <v>4.7546123301987336E-4</v>
      </c>
      <c r="P52" s="79">
        <f ca="1">IFERROR(IF(Data_Baseline!O52="","",IF($C$3="On",IF(P$3&lt;=$B$2,SMALL(Data_Baseline!$C52:$AZ52,COUNTIF(Data_Baseline!$C52:$AZ52,0)+1)/MAX(Data_Baseline!$C52:$AZ52),IF(Data_Baseline!O52=0,SMALL(Data_Baseline!$C52:$AZ52,COUNTIF(Data_Baseline!$C52:$AZ52,0)+1)/MAX(Data_Baseline!$C52:$AZ52),Data_Baseline!O52/MAX(Data_Baseline!$C52:$AZ52))),IF(P$3&lt;=$B$2,SMALL(Data_Baseline!$C52:$AZ52,COUNTIF(Data_Baseline!$C52:$AZ52,0)+1),IF(Data_Baseline!O52=0,SMALL(Data_Baseline!$C52:$AZ52,COUNTIF(Data_Baseline!$C52:$AZ52,0)+1),Data_Baseline!O52)))),"")</f>
        <v>4.7546123301987336E-4</v>
      </c>
      <c r="Q52" s="79">
        <f ca="1">IFERROR(IF(Data_Baseline!P52="","",IF($C$3="On",IF(Q$3&lt;=$B$2,SMALL(Data_Baseline!$C52:$AZ52,COUNTIF(Data_Baseline!$C52:$AZ52,0)+1)/MAX(Data_Baseline!$C52:$AZ52),IF(Data_Baseline!P52=0,SMALL(Data_Baseline!$C52:$AZ52,COUNTIF(Data_Baseline!$C52:$AZ52,0)+1)/MAX(Data_Baseline!$C52:$AZ52),Data_Baseline!P52/MAX(Data_Baseline!$C52:$AZ52))),IF(Q$3&lt;=$B$2,SMALL(Data_Baseline!$C52:$AZ52,COUNTIF(Data_Baseline!$C52:$AZ52,0)+1),IF(Data_Baseline!P52=0,SMALL(Data_Baseline!$C52:$AZ52,COUNTIF(Data_Baseline!$C52:$AZ52,0)+1),Data_Baseline!P52)))),"")</f>
        <v>4.7546123301987336E-4</v>
      </c>
      <c r="R52" s="79">
        <f ca="1">IFERROR(IF(Data_Baseline!Q52="","",IF($C$3="On",IF(R$3&lt;=$B$2,SMALL(Data_Baseline!$C52:$AZ52,COUNTIF(Data_Baseline!$C52:$AZ52,0)+1)/MAX(Data_Baseline!$C52:$AZ52),IF(Data_Baseline!Q52=0,SMALL(Data_Baseline!$C52:$AZ52,COUNTIF(Data_Baseline!$C52:$AZ52,0)+1)/MAX(Data_Baseline!$C52:$AZ52),Data_Baseline!Q52/MAX(Data_Baseline!$C52:$AZ52))),IF(R$3&lt;=$B$2,SMALL(Data_Baseline!$C52:$AZ52,COUNTIF(Data_Baseline!$C52:$AZ52,0)+1),IF(Data_Baseline!Q52=0,SMALL(Data_Baseline!$C52:$AZ52,COUNTIF(Data_Baseline!$C52:$AZ52,0)+1),Data_Baseline!Q52)))),"")</f>
        <v>4.7546123301987336E-4</v>
      </c>
      <c r="S52" s="79">
        <f ca="1">IFERROR(IF(Data_Baseline!R52="","",IF($C$3="On",IF(S$3&lt;=$B$2,SMALL(Data_Baseline!$C52:$AZ52,COUNTIF(Data_Baseline!$C52:$AZ52,0)+1)/MAX(Data_Baseline!$C52:$AZ52),IF(Data_Baseline!R52=0,SMALL(Data_Baseline!$C52:$AZ52,COUNTIF(Data_Baseline!$C52:$AZ52,0)+1)/MAX(Data_Baseline!$C52:$AZ52),Data_Baseline!R52/MAX(Data_Baseline!$C52:$AZ52))),IF(S$3&lt;=$B$2,SMALL(Data_Baseline!$C52:$AZ52,COUNTIF(Data_Baseline!$C52:$AZ52,0)+1),IF(Data_Baseline!R52=0,SMALL(Data_Baseline!$C52:$AZ52,COUNTIF(Data_Baseline!$C52:$AZ52,0)+1),Data_Baseline!R52)))),"")</f>
        <v>4.7546123301987336E-4</v>
      </c>
      <c r="T52" s="79">
        <f ca="1">IFERROR(IF(Data_Baseline!S52="","",IF($C$3="On",IF(T$3&lt;=$B$2,SMALL(Data_Baseline!$C52:$AZ52,COUNTIF(Data_Baseline!$C52:$AZ52,0)+1)/MAX(Data_Baseline!$C52:$AZ52),IF(Data_Baseline!S52=0,SMALL(Data_Baseline!$C52:$AZ52,COUNTIF(Data_Baseline!$C52:$AZ52,0)+1)/MAX(Data_Baseline!$C52:$AZ52),Data_Baseline!S52/MAX(Data_Baseline!$C52:$AZ52))),IF(T$3&lt;=$B$2,SMALL(Data_Baseline!$C52:$AZ52,COUNTIF(Data_Baseline!$C52:$AZ52,0)+1),IF(Data_Baseline!S52=0,SMALL(Data_Baseline!$C52:$AZ52,COUNTIF(Data_Baseline!$C52:$AZ52,0)+1),Data_Baseline!S52)))),"")</f>
        <v>4.7546123301987336E-4</v>
      </c>
      <c r="U52" s="79">
        <f ca="1">IFERROR(IF(Data_Baseline!T52="","",IF($C$3="On",IF(U$3&lt;=$B$2,SMALL(Data_Baseline!$C52:$AZ52,COUNTIF(Data_Baseline!$C52:$AZ52,0)+1)/MAX(Data_Baseline!$C52:$AZ52),IF(Data_Baseline!T52=0,SMALL(Data_Baseline!$C52:$AZ52,COUNTIF(Data_Baseline!$C52:$AZ52,0)+1)/MAX(Data_Baseline!$C52:$AZ52),Data_Baseline!T52/MAX(Data_Baseline!$C52:$AZ52))),IF(U$3&lt;=$B$2,SMALL(Data_Baseline!$C52:$AZ52,COUNTIF(Data_Baseline!$C52:$AZ52,0)+1),IF(Data_Baseline!T52=0,SMALL(Data_Baseline!$C52:$AZ52,COUNTIF(Data_Baseline!$C52:$AZ52,0)+1),Data_Baseline!T52)))),"")</f>
        <v>4.7546123301987336E-4</v>
      </c>
      <c r="V52" s="79">
        <f ca="1">IFERROR(IF(Data_Baseline!U52="","",IF($C$3="On",IF(V$3&lt;=$B$2,SMALL(Data_Baseline!$C52:$AZ52,COUNTIF(Data_Baseline!$C52:$AZ52,0)+1)/MAX(Data_Baseline!$C52:$AZ52),IF(Data_Baseline!U52=0,SMALL(Data_Baseline!$C52:$AZ52,COUNTIF(Data_Baseline!$C52:$AZ52,0)+1)/MAX(Data_Baseline!$C52:$AZ52),Data_Baseline!U52/MAX(Data_Baseline!$C52:$AZ52))),IF(V$3&lt;=$B$2,SMALL(Data_Baseline!$C52:$AZ52,COUNTIF(Data_Baseline!$C52:$AZ52,0)+1),IF(Data_Baseline!U52=0,SMALL(Data_Baseline!$C52:$AZ52,COUNTIF(Data_Baseline!$C52:$AZ52,0)+1),Data_Baseline!U52)))),"")</f>
        <v>4.7546123301987336E-4</v>
      </c>
      <c r="W52" s="79">
        <f ca="1">IFERROR(IF(Data_Baseline!V52="","",IF($C$3="On",IF(W$3&lt;=$B$2,SMALL(Data_Baseline!$C52:$AZ52,COUNTIF(Data_Baseline!$C52:$AZ52,0)+1)/MAX(Data_Baseline!$C52:$AZ52),IF(Data_Baseline!V52=0,SMALL(Data_Baseline!$C52:$AZ52,COUNTIF(Data_Baseline!$C52:$AZ52,0)+1)/MAX(Data_Baseline!$C52:$AZ52),Data_Baseline!V52/MAX(Data_Baseline!$C52:$AZ52))),IF(W$3&lt;=$B$2,SMALL(Data_Baseline!$C52:$AZ52,COUNTIF(Data_Baseline!$C52:$AZ52,0)+1),IF(Data_Baseline!V52=0,SMALL(Data_Baseline!$C52:$AZ52,COUNTIF(Data_Baseline!$C52:$AZ52,0)+1),Data_Baseline!V52)))),"")</f>
        <v>4.7546123301987336E-4</v>
      </c>
      <c r="X52" s="79">
        <f ca="1">IFERROR(IF(Data_Baseline!W52="","",IF($C$3="On",IF(X$3&lt;=$B$2,SMALL(Data_Baseline!$C52:$AZ52,COUNTIF(Data_Baseline!$C52:$AZ52,0)+1)/MAX(Data_Baseline!$C52:$AZ52),IF(Data_Baseline!W52=0,SMALL(Data_Baseline!$C52:$AZ52,COUNTIF(Data_Baseline!$C52:$AZ52,0)+1)/MAX(Data_Baseline!$C52:$AZ52),Data_Baseline!W52/MAX(Data_Baseline!$C52:$AZ52))),IF(X$3&lt;=$B$2,SMALL(Data_Baseline!$C52:$AZ52,COUNTIF(Data_Baseline!$C52:$AZ52,0)+1),IF(Data_Baseline!W52=0,SMALL(Data_Baseline!$C52:$AZ52,COUNTIF(Data_Baseline!$C52:$AZ52,0)+1),Data_Baseline!W52)))),"")</f>
        <v>4.7546123301987336E-4</v>
      </c>
      <c r="Y52" s="79">
        <f ca="1">IFERROR(IF(Data_Baseline!X52="","",IF($C$3="On",IF(Y$3&lt;=$B$2,SMALL(Data_Baseline!$C52:$AZ52,COUNTIF(Data_Baseline!$C52:$AZ52,0)+1)/MAX(Data_Baseline!$C52:$AZ52),IF(Data_Baseline!X52=0,SMALL(Data_Baseline!$C52:$AZ52,COUNTIF(Data_Baseline!$C52:$AZ52,0)+1)/MAX(Data_Baseline!$C52:$AZ52),Data_Baseline!X52/MAX(Data_Baseline!$C52:$AZ52))),IF(Y$3&lt;=$B$2,SMALL(Data_Baseline!$C52:$AZ52,COUNTIF(Data_Baseline!$C52:$AZ52,0)+1),IF(Data_Baseline!X52=0,SMALL(Data_Baseline!$C52:$AZ52,COUNTIF(Data_Baseline!$C52:$AZ52,0)+1),Data_Baseline!X52)))),"")</f>
        <v>4.7546123301987336E-4</v>
      </c>
      <c r="Z52" s="79">
        <f ca="1">IFERROR(IF(Data_Baseline!Y52="","",IF($C$3="On",IF(Z$3&lt;=$B$2,SMALL(Data_Baseline!$C52:$AZ52,COUNTIF(Data_Baseline!$C52:$AZ52,0)+1)/MAX(Data_Baseline!$C52:$AZ52),IF(Data_Baseline!Y52=0,SMALL(Data_Baseline!$C52:$AZ52,COUNTIF(Data_Baseline!$C52:$AZ52,0)+1)/MAX(Data_Baseline!$C52:$AZ52),Data_Baseline!Y52/MAX(Data_Baseline!$C52:$AZ52))),IF(Z$3&lt;=$B$2,SMALL(Data_Baseline!$C52:$AZ52,COUNTIF(Data_Baseline!$C52:$AZ52,0)+1),IF(Data_Baseline!Y52=0,SMALL(Data_Baseline!$C52:$AZ52,COUNTIF(Data_Baseline!$C52:$AZ52,0)+1),Data_Baseline!Y52)))),"")</f>
        <v>6.2323863094431988E-3</v>
      </c>
      <c r="AA52" s="79">
        <f ca="1">IFERROR(IF(Data_Baseline!Z52="","",IF($C$3="On",IF(AA$3&lt;=$B$2,SMALL(Data_Baseline!$C52:$AZ52,COUNTIF(Data_Baseline!$C52:$AZ52,0)+1)/MAX(Data_Baseline!$C52:$AZ52),IF(Data_Baseline!Z52=0,SMALL(Data_Baseline!$C52:$AZ52,COUNTIF(Data_Baseline!$C52:$AZ52,0)+1)/MAX(Data_Baseline!$C52:$AZ52),Data_Baseline!Z52/MAX(Data_Baseline!$C52:$AZ52))),IF(AA$3&lt;=$B$2,SMALL(Data_Baseline!$C52:$AZ52,COUNTIF(Data_Baseline!$C52:$AZ52,0)+1),IF(Data_Baseline!Z52=0,SMALL(Data_Baseline!$C52:$AZ52,COUNTIF(Data_Baseline!$C52:$AZ52,0)+1),Data_Baseline!Z52)))),"")</f>
        <v>1.6694831801262026E-2</v>
      </c>
      <c r="AB52" s="79">
        <f ca="1">IFERROR(IF(Data_Baseline!AA52="","",IF($C$3="On",IF(AB$3&lt;=$B$2,SMALL(Data_Baseline!$C52:$AZ52,COUNTIF(Data_Baseline!$C52:$AZ52,0)+1)/MAX(Data_Baseline!$C52:$AZ52),IF(Data_Baseline!AA52=0,SMALL(Data_Baseline!$C52:$AZ52,COUNTIF(Data_Baseline!$C52:$AZ52,0)+1)/MAX(Data_Baseline!$C52:$AZ52),Data_Baseline!AA52/MAX(Data_Baseline!$C52:$AZ52))),IF(AB$3&lt;=$B$2,SMALL(Data_Baseline!$C52:$AZ52,COUNTIF(Data_Baseline!$C52:$AZ52,0)+1),IF(Data_Baseline!AA52=0,SMALL(Data_Baseline!$C52:$AZ52,COUNTIF(Data_Baseline!$C52:$AZ52,0)+1),Data_Baseline!AA52)))),"")</f>
        <v>3.4589258564116543E-2</v>
      </c>
      <c r="AC52" s="79">
        <f ca="1">IFERROR(IF(Data_Baseline!AB52="","",IF($C$3="On",IF(AC$3&lt;=$B$2,SMALL(Data_Baseline!$C52:$AZ52,COUNTIF(Data_Baseline!$C52:$AZ52,0)+1)/MAX(Data_Baseline!$C52:$AZ52),IF(Data_Baseline!AB52=0,SMALL(Data_Baseline!$C52:$AZ52,COUNTIF(Data_Baseline!$C52:$AZ52,0)+1)/MAX(Data_Baseline!$C52:$AZ52),Data_Baseline!AB52/MAX(Data_Baseline!$C52:$AZ52))),IF(AC$3&lt;=$B$2,SMALL(Data_Baseline!$C52:$AZ52,COUNTIF(Data_Baseline!$C52:$AZ52,0)+1),IF(Data_Baseline!AB52=0,SMALL(Data_Baseline!$C52:$AZ52,COUNTIF(Data_Baseline!$C52:$AZ52,0)+1),Data_Baseline!AB52)))),"")</f>
        <v>6.5318808065725445E-2</v>
      </c>
      <c r="AD52" s="79">
        <f ca="1">IFERROR(IF(Data_Baseline!AC52="","",IF($C$3="On",IF(AD$3&lt;=$B$2,SMALL(Data_Baseline!$C52:$AZ52,COUNTIF(Data_Baseline!$C52:$AZ52,0)+1)/MAX(Data_Baseline!$C52:$AZ52),IF(Data_Baseline!AC52=0,SMALL(Data_Baseline!$C52:$AZ52,COUNTIF(Data_Baseline!$C52:$AZ52,0)+1)/MAX(Data_Baseline!$C52:$AZ52),Data_Baseline!AC52/MAX(Data_Baseline!$C52:$AZ52))),IF(AD$3&lt;=$B$2,SMALL(Data_Baseline!$C52:$AZ52,COUNTIF(Data_Baseline!$C52:$AZ52,0)+1),IF(Data_Baseline!AC52=0,SMALL(Data_Baseline!$C52:$AZ52,COUNTIF(Data_Baseline!$C52:$AZ52,0)+1),Data_Baseline!AC52)))),"")</f>
        <v>0.1155126041871507</v>
      </c>
      <c r="AE52" s="79">
        <f ca="1">IFERROR(IF(Data_Baseline!AD52="","",IF($C$3="On",IF(AE$3&lt;=$B$2,SMALL(Data_Baseline!$C52:$AZ52,COUNTIF(Data_Baseline!$C52:$AZ52,0)+1)/MAX(Data_Baseline!$C52:$AZ52),IF(Data_Baseline!AD52=0,SMALL(Data_Baseline!$C52:$AZ52,COUNTIF(Data_Baseline!$C52:$AZ52,0)+1)/MAX(Data_Baseline!$C52:$AZ52),Data_Baseline!AD52/MAX(Data_Baseline!$C52:$AZ52))),IF(AE$3&lt;=$B$2,SMALL(Data_Baseline!$C52:$AZ52,COUNTIF(Data_Baseline!$C52:$AZ52,0)+1),IF(Data_Baseline!AD52=0,SMALL(Data_Baseline!$C52:$AZ52,COUNTIF(Data_Baseline!$C52:$AZ52,0)+1),Data_Baseline!AD52)))),"")</f>
        <v>0.19138651278348567</v>
      </c>
      <c r="AF52" s="79">
        <f ca="1">IFERROR(IF(Data_Baseline!AE52="","",IF($C$3="On",IF(AF$3&lt;=$B$2,SMALL(Data_Baseline!$C52:$AZ52,COUNTIF(Data_Baseline!$C52:$AZ52,0)+1)/MAX(Data_Baseline!$C52:$AZ52),IF(Data_Baseline!AE52=0,SMALL(Data_Baseline!$C52:$AZ52,COUNTIF(Data_Baseline!$C52:$AZ52,0)+1)/MAX(Data_Baseline!$C52:$AZ52),Data_Baseline!AE52/MAX(Data_Baseline!$C52:$AZ52))),IF(AF$3&lt;=$B$2,SMALL(Data_Baseline!$C52:$AZ52,COUNTIF(Data_Baseline!$C52:$AZ52,0)+1),IF(Data_Baseline!AE52=0,SMALL(Data_Baseline!$C52:$AZ52,COUNTIF(Data_Baseline!$C52:$AZ52,0)+1),Data_Baseline!AE52)))),"")</f>
        <v>0.29558032642473953</v>
      </c>
      <c r="AG52" s="79">
        <f ca="1">IFERROR(IF(Data_Baseline!AF52="","",IF($C$3="On",IF(AG$3&lt;=$B$2,SMALL(Data_Baseline!$C52:$AZ52,COUNTIF(Data_Baseline!$C52:$AZ52,0)+1)/MAX(Data_Baseline!$C52:$AZ52),IF(Data_Baseline!AF52=0,SMALL(Data_Baseline!$C52:$AZ52,COUNTIF(Data_Baseline!$C52:$AZ52,0)+1)/MAX(Data_Baseline!$C52:$AZ52),Data_Baseline!AF52/MAX(Data_Baseline!$C52:$AZ52))),IF(AG$3&lt;=$B$2,SMALL(Data_Baseline!$C52:$AZ52,COUNTIF(Data_Baseline!$C52:$AZ52,0)+1),IF(Data_Baseline!AF52=0,SMALL(Data_Baseline!$C52:$AZ52,COUNTIF(Data_Baseline!$C52:$AZ52,0)+1),Data_Baseline!AF52)))),"")</f>
        <v>0.42398216380618042</v>
      </c>
      <c r="AH52" s="79">
        <f ca="1">IFERROR(IF(Data_Baseline!AG52="","",IF($C$3="On",IF(AH$3&lt;=$B$2,SMALL(Data_Baseline!$C52:$AZ52,COUNTIF(Data_Baseline!$C52:$AZ52,0)+1)/MAX(Data_Baseline!$C52:$AZ52),IF(Data_Baseline!AG52=0,SMALL(Data_Baseline!$C52:$AZ52,COUNTIF(Data_Baseline!$C52:$AZ52,0)+1)/MAX(Data_Baseline!$C52:$AZ52),Data_Baseline!AG52/MAX(Data_Baseline!$C52:$AZ52))),IF(AH$3&lt;=$B$2,SMALL(Data_Baseline!$C52:$AZ52,COUNTIF(Data_Baseline!$C52:$AZ52,0)+1),IF(Data_Baseline!AG52=0,SMALL(Data_Baseline!$C52:$AZ52,COUNTIF(Data_Baseline!$C52:$AZ52,0)+1),Data_Baseline!AG52)))),"")</f>
        <v>0.55997956382731817</v>
      </c>
      <c r="AI52" s="79">
        <f ca="1">IFERROR(IF(Data_Baseline!AH52="","",IF($C$3="On",IF(AI$3&lt;=$B$2,SMALL(Data_Baseline!$C52:$AZ52,COUNTIF(Data_Baseline!$C52:$AZ52,0)+1)/MAX(Data_Baseline!$C52:$AZ52),IF(Data_Baseline!AH52=0,SMALL(Data_Baseline!$C52:$AZ52,COUNTIF(Data_Baseline!$C52:$AZ52,0)+1)/MAX(Data_Baseline!$C52:$AZ52),Data_Baseline!AH52/MAX(Data_Baseline!$C52:$AZ52))),IF(AI$3&lt;=$B$2,SMALL(Data_Baseline!$C52:$AZ52,COUNTIF(Data_Baseline!$C52:$AZ52,0)+1),IF(Data_Baseline!AH52=0,SMALL(Data_Baseline!$C52:$AZ52,COUNTIF(Data_Baseline!$C52:$AZ52,0)+1),Data_Baseline!AH52)))),"")</f>
        <v>0.6826094527635469</v>
      </c>
      <c r="AJ52" s="79">
        <f ca="1">IFERROR(IF(Data_Baseline!AI52="","",IF($C$3="On",IF(AJ$3&lt;=$B$2,SMALL(Data_Baseline!$C52:$AZ52,COUNTIF(Data_Baseline!$C52:$AZ52,0)+1)/MAX(Data_Baseline!$C52:$AZ52),IF(Data_Baseline!AI52=0,SMALL(Data_Baseline!$C52:$AZ52,COUNTIF(Data_Baseline!$C52:$AZ52,0)+1)/MAX(Data_Baseline!$C52:$AZ52),Data_Baseline!AI52/MAX(Data_Baseline!$C52:$AZ52))),IF(AJ$3&lt;=$B$2,SMALL(Data_Baseline!$C52:$AZ52,COUNTIF(Data_Baseline!$C52:$AZ52,0)+1),IF(Data_Baseline!AI52=0,SMALL(Data_Baseline!$C52:$AZ52,COUNTIF(Data_Baseline!$C52:$AZ52,0)+1),Data_Baseline!AI52)))),"")</f>
        <v>0.77626996709908158</v>
      </c>
      <c r="AK52" s="79">
        <f ca="1">IFERROR(IF(Data_Baseline!AJ52="","",IF($C$3="On",IF(AK$3&lt;=$B$2,SMALL(Data_Baseline!$C52:$AZ52,COUNTIF(Data_Baseline!$C52:$AZ52,0)+1)/MAX(Data_Baseline!$C52:$AZ52),IF(Data_Baseline!AJ52=0,SMALL(Data_Baseline!$C52:$AZ52,COUNTIF(Data_Baseline!$C52:$AZ52,0)+1)/MAX(Data_Baseline!$C52:$AZ52),Data_Baseline!AJ52/MAX(Data_Baseline!$C52:$AZ52))),IF(AK$3&lt;=$B$2,SMALL(Data_Baseline!$C52:$AZ52,COUNTIF(Data_Baseline!$C52:$AZ52,0)+1),IF(Data_Baseline!AJ52=0,SMALL(Data_Baseline!$C52:$AZ52,COUNTIF(Data_Baseline!$C52:$AZ52,0)+1),Data_Baseline!AJ52)))),"")</f>
        <v>0.84060201372761412</v>
      </c>
      <c r="AL52" s="79">
        <f ca="1">IFERROR(IF(Data_Baseline!AK52="","",IF($C$3="On",IF(AL$3&lt;=$B$2,SMALL(Data_Baseline!$C52:$AZ52,COUNTIF(Data_Baseline!$C52:$AZ52,0)+1)/MAX(Data_Baseline!$C52:$AZ52),IF(Data_Baseline!AK52=0,SMALL(Data_Baseline!$C52:$AZ52,COUNTIF(Data_Baseline!$C52:$AZ52,0)+1)/MAX(Data_Baseline!$C52:$AZ52),Data_Baseline!AK52/MAX(Data_Baseline!$C52:$AZ52))),IF(AL$3&lt;=$B$2,SMALL(Data_Baseline!$C52:$AZ52,COUNTIF(Data_Baseline!$C52:$AZ52,0)+1),IF(Data_Baseline!AK52=0,SMALL(Data_Baseline!$C52:$AZ52,COUNTIF(Data_Baseline!$C52:$AZ52,0)+1),Data_Baseline!AK52)))),"")</f>
        <v>0.88473351939110778</v>
      </c>
      <c r="AM52" s="79">
        <f ca="1">IFERROR(IF(Data_Baseline!AL52="","",IF($C$3="On",IF(AM$3&lt;=$B$2,SMALL(Data_Baseline!$C52:$AZ52,COUNTIF(Data_Baseline!$C52:$AZ52,0)+1)/MAX(Data_Baseline!$C52:$AZ52),IF(Data_Baseline!AL52=0,SMALL(Data_Baseline!$C52:$AZ52,COUNTIF(Data_Baseline!$C52:$AZ52,0)+1)/MAX(Data_Baseline!$C52:$AZ52),Data_Baseline!AL52/MAX(Data_Baseline!$C52:$AZ52))),IF(AM$3&lt;=$B$2,SMALL(Data_Baseline!$C52:$AZ52,COUNTIF(Data_Baseline!$C52:$AZ52,0)+1),IF(Data_Baseline!AL52=0,SMALL(Data_Baseline!$C52:$AZ52,COUNTIF(Data_Baseline!$C52:$AZ52,0)+1),Data_Baseline!AL52)))),"")</f>
        <v>0.91858111824544353</v>
      </c>
      <c r="AN52" s="79">
        <f ca="1">IFERROR(IF(Data_Baseline!AM52="","",IF($C$3="On",IF(AN$3&lt;=$B$2,SMALL(Data_Baseline!$C52:$AZ52,COUNTIF(Data_Baseline!$C52:$AZ52,0)+1)/MAX(Data_Baseline!$C52:$AZ52),IF(Data_Baseline!AM52=0,SMALL(Data_Baseline!$C52:$AZ52,COUNTIF(Data_Baseline!$C52:$AZ52,0)+1)/MAX(Data_Baseline!$C52:$AZ52),Data_Baseline!AM52/MAX(Data_Baseline!$C52:$AZ52))),IF(AN$3&lt;=$B$2,SMALL(Data_Baseline!$C52:$AZ52,COUNTIF(Data_Baseline!$C52:$AZ52,0)+1),IF(Data_Baseline!AM52=0,SMALL(Data_Baseline!$C52:$AZ52,COUNTIF(Data_Baseline!$C52:$AZ52,0)+1),Data_Baseline!AM52)))),"")</f>
        <v>0.94689932931035614</v>
      </c>
      <c r="AO52" s="79">
        <f ca="1">IFERROR(IF(Data_Baseline!AN52="","",IF($C$3="On",IF(AO$3&lt;=$B$2,SMALL(Data_Baseline!$C52:$AZ52,COUNTIF(Data_Baseline!$C52:$AZ52,0)+1)/MAX(Data_Baseline!$C52:$AZ52),IF(Data_Baseline!AN52=0,SMALL(Data_Baseline!$C52:$AZ52,COUNTIF(Data_Baseline!$C52:$AZ52,0)+1)/MAX(Data_Baseline!$C52:$AZ52),Data_Baseline!AN52/MAX(Data_Baseline!$C52:$AZ52))),IF(AO$3&lt;=$B$2,SMALL(Data_Baseline!$C52:$AZ52,COUNTIF(Data_Baseline!$C52:$AZ52,0)+1),IF(Data_Baseline!AN52=0,SMALL(Data_Baseline!$C52:$AZ52,COUNTIF(Data_Baseline!$C52:$AZ52,0)+1),Data_Baseline!AN52)))),"")</f>
        <v>0.97070770890901148</v>
      </c>
      <c r="AP52" s="79">
        <f ca="1">IFERROR(IF(Data_Baseline!AO52="","",IF($C$3="On",IF(AP$3&lt;=$B$2,SMALL(Data_Baseline!$C52:$AZ52,COUNTIF(Data_Baseline!$C52:$AZ52,0)+1)/MAX(Data_Baseline!$C52:$AZ52),IF(Data_Baseline!AO52=0,SMALL(Data_Baseline!$C52:$AZ52,COUNTIF(Data_Baseline!$C52:$AZ52,0)+1)/MAX(Data_Baseline!$C52:$AZ52),Data_Baseline!AO52/MAX(Data_Baseline!$C52:$AZ52))),IF(AP$3&lt;=$B$2,SMALL(Data_Baseline!$C52:$AZ52,COUNTIF(Data_Baseline!$C52:$AZ52,0)+1),IF(Data_Baseline!AO52=0,SMALL(Data_Baseline!$C52:$AZ52,COUNTIF(Data_Baseline!$C52:$AZ52,0)+1),Data_Baseline!AO52)))),"")</f>
        <v>0.99065665311391027</v>
      </c>
      <c r="AQ52" s="79">
        <f ca="1">IFERROR(IF(Data_Baseline!AP52="","",IF($C$3="On",IF(AQ$3&lt;=$B$2,SMALL(Data_Baseline!$C52:$AZ52,COUNTIF(Data_Baseline!$C52:$AZ52,0)+1)/MAX(Data_Baseline!$C52:$AZ52),IF(Data_Baseline!AP52=0,SMALL(Data_Baseline!$C52:$AZ52,COUNTIF(Data_Baseline!$C52:$AZ52,0)+1)/MAX(Data_Baseline!$C52:$AZ52),Data_Baseline!AP52/MAX(Data_Baseline!$C52:$AZ52))),IF(AQ$3&lt;=$B$2,SMALL(Data_Baseline!$C52:$AZ52,COUNTIF(Data_Baseline!$C52:$AZ52,0)+1),IF(Data_Baseline!AP52=0,SMALL(Data_Baseline!$C52:$AZ52,COUNTIF(Data_Baseline!$C52:$AZ52,0)+1),Data_Baseline!AP52)))),"")</f>
        <v>1</v>
      </c>
      <c r="AR52" s="79" t="str">
        <f>IFERROR(IF(Data_Baseline!AQ52="","",IF($C$3="On",IF(AR$3&lt;=$B$2,SMALL(Data_Baseline!$C52:$AZ52,COUNTIF(Data_Baseline!$C52:$AZ52,0)+1)/MAX(Data_Baseline!$C52:$AZ52),IF(Data_Baseline!AQ52=0,SMALL(Data_Baseline!$C52:$AZ52,COUNTIF(Data_Baseline!$C52:$AZ52,0)+1)/MAX(Data_Baseline!$C52:$AZ52),Data_Baseline!AQ52/MAX(Data_Baseline!$C52:$AZ52))),IF(AR$3&lt;=$B$2,SMALL(Data_Baseline!$C52:$AZ52,COUNTIF(Data_Baseline!$C52:$AZ52,0)+1),IF(Data_Baseline!AQ52=0,SMALL(Data_Baseline!$C52:$AZ52,COUNTIF(Data_Baseline!$C52:$AZ52,0)+1),Data_Baseline!AQ52)))),"")</f>
        <v/>
      </c>
      <c r="AS52" s="79" t="str">
        <f>IFERROR(IF(Data_Baseline!AR52="","",IF($C$3="On",IF(AS$3&lt;=$B$2,SMALL(Data_Baseline!$C52:$AZ52,COUNTIF(Data_Baseline!$C52:$AZ52,0)+1)/MAX(Data_Baseline!$C52:$AZ52),IF(Data_Baseline!AR52=0,SMALL(Data_Baseline!$C52:$AZ52,COUNTIF(Data_Baseline!$C52:$AZ52,0)+1)/MAX(Data_Baseline!$C52:$AZ52),Data_Baseline!AR52/MAX(Data_Baseline!$C52:$AZ52))),IF(AS$3&lt;=$B$2,SMALL(Data_Baseline!$C52:$AZ52,COUNTIF(Data_Baseline!$C52:$AZ52,0)+1),IF(Data_Baseline!AR52=0,SMALL(Data_Baseline!$C52:$AZ52,COUNTIF(Data_Baseline!$C52:$AZ52,0)+1),Data_Baseline!AR52)))),"")</f>
        <v/>
      </c>
      <c r="AT52" s="79" t="str">
        <f>IFERROR(IF(Data_Baseline!AS52="","",IF($C$3="On",IF(AT$3&lt;=$B$2,SMALL(Data_Baseline!$C52:$AZ52,COUNTIF(Data_Baseline!$C52:$AZ52,0)+1)/MAX(Data_Baseline!$C52:$AZ52),IF(Data_Baseline!AS52=0,SMALL(Data_Baseline!$C52:$AZ52,COUNTIF(Data_Baseline!$C52:$AZ52,0)+1)/MAX(Data_Baseline!$C52:$AZ52),Data_Baseline!AS52/MAX(Data_Baseline!$C52:$AZ52))),IF(AT$3&lt;=$B$2,SMALL(Data_Baseline!$C52:$AZ52,COUNTIF(Data_Baseline!$C52:$AZ52,0)+1),IF(Data_Baseline!AS52=0,SMALL(Data_Baseline!$C52:$AZ52,COUNTIF(Data_Baseline!$C52:$AZ52,0)+1),Data_Baseline!AS52)))),"")</f>
        <v/>
      </c>
      <c r="AU52" s="79" t="str">
        <f>IFERROR(IF(Data_Baseline!AT52="","",IF($C$3="On",IF(AU$3&lt;=$B$2,SMALL(Data_Baseline!$C52:$AZ52,COUNTIF(Data_Baseline!$C52:$AZ52,0)+1)/MAX(Data_Baseline!$C52:$AZ52),IF(Data_Baseline!AT52=0,SMALL(Data_Baseline!$C52:$AZ52,COUNTIF(Data_Baseline!$C52:$AZ52,0)+1)/MAX(Data_Baseline!$C52:$AZ52),Data_Baseline!AT52/MAX(Data_Baseline!$C52:$AZ52))),IF(AU$3&lt;=$B$2,SMALL(Data_Baseline!$C52:$AZ52,COUNTIF(Data_Baseline!$C52:$AZ52,0)+1),IF(Data_Baseline!AT52=0,SMALL(Data_Baseline!$C52:$AZ52,COUNTIF(Data_Baseline!$C52:$AZ52,0)+1),Data_Baseline!AT52)))),"")</f>
        <v/>
      </c>
      <c r="AV52" s="79" t="str">
        <f>IFERROR(IF(Data_Baseline!AU52="","",IF($C$3="On",IF(AV$3&lt;=$B$2,SMALL(Data_Baseline!$C52:$AZ52,COUNTIF(Data_Baseline!$C52:$AZ52,0)+1)/MAX(Data_Baseline!$C52:$AZ52),IF(Data_Baseline!AU52=0,SMALL(Data_Baseline!$C52:$AZ52,COUNTIF(Data_Baseline!$C52:$AZ52,0)+1)/MAX(Data_Baseline!$C52:$AZ52),Data_Baseline!AU52/MAX(Data_Baseline!$C52:$AZ52))),IF(AV$3&lt;=$B$2,SMALL(Data_Baseline!$C52:$AZ52,COUNTIF(Data_Baseline!$C52:$AZ52,0)+1),IF(Data_Baseline!AU52=0,SMALL(Data_Baseline!$C52:$AZ52,COUNTIF(Data_Baseline!$C52:$AZ52,0)+1),Data_Baseline!AU52)))),"")</f>
        <v/>
      </c>
      <c r="AW52" s="79" t="str">
        <f>IFERROR(IF(Data_Baseline!AV52="","",IF($C$3="On",IF(AW$3&lt;=$B$2,SMALL(Data_Baseline!$C52:$AZ52,COUNTIF(Data_Baseline!$C52:$AZ52,0)+1)/MAX(Data_Baseline!$C52:$AZ52),IF(Data_Baseline!AV52=0,SMALL(Data_Baseline!$C52:$AZ52,COUNTIF(Data_Baseline!$C52:$AZ52,0)+1)/MAX(Data_Baseline!$C52:$AZ52),Data_Baseline!AV52/MAX(Data_Baseline!$C52:$AZ52))),IF(AW$3&lt;=$B$2,SMALL(Data_Baseline!$C52:$AZ52,COUNTIF(Data_Baseline!$C52:$AZ52,0)+1),IF(Data_Baseline!AV52=0,SMALL(Data_Baseline!$C52:$AZ52,COUNTIF(Data_Baseline!$C52:$AZ52,0)+1),Data_Baseline!AV52)))),"")</f>
        <v/>
      </c>
      <c r="AX52" s="79" t="str">
        <f>IFERROR(IF(Data_Baseline!AW52="","",IF($C$3="On",IF(AX$3&lt;=$B$2,SMALL(Data_Baseline!$C52:$AZ52,COUNTIF(Data_Baseline!$C52:$AZ52,0)+1)/MAX(Data_Baseline!$C52:$AZ52),IF(Data_Baseline!AW52=0,SMALL(Data_Baseline!$C52:$AZ52,COUNTIF(Data_Baseline!$C52:$AZ52,0)+1)/MAX(Data_Baseline!$C52:$AZ52),Data_Baseline!AW52/MAX(Data_Baseline!$C52:$AZ52))),IF(AX$3&lt;=$B$2,SMALL(Data_Baseline!$C52:$AZ52,COUNTIF(Data_Baseline!$C52:$AZ52,0)+1),IF(Data_Baseline!AW52=0,SMALL(Data_Baseline!$C52:$AZ52,COUNTIF(Data_Baseline!$C52:$AZ52,0)+1),Data_Baseline!AW52)))),"")</f>
        <v/>
      </c>
      <c r="AY52" s="79" t="str">
        <f>IFERROR(IF(Data_Baseline!AX52="","",IF($C$3="On",IF(AY$3&lt;=$B$2,SMALL(Data_Baseline!$C52:$AZ52,COUNTIF(Data_Baseline!$C52:$AZ52,0)+1)/MAX(Data_Baseline!$C52:$AZ52),IF(Data_Baseline!AX52=0,SMALL(Data_Baseline!$C52:$AZ52,COUNTIF(Data_Baseline!$C52:$AZ52,0)+1)/MAX(Data_Baseline!$C52:$AZ52),Data_Baseline!AX52/MAX(Data_Baseline!$C52:$AZ52))),IF(AY$3&lt;=$B$2,SMALL(Data_Baseline!$C52:$AZ52,COUNTIF(Data_Baseline!$C52:$AZ52,0)+1),IF(Data_Baseline!AX52=0,SMALL(Data_Baseline!$C52:$AZ52,COUNTIF(Data_Baseline!$C52:$AZ52,0)+1),Data_Baseline!AX52)))),"")</f>
        <v/>
      </c>
      <c r="AZ52" s="79" t="str">
        <f>IFERROR(IF(Data_Baseline!AY52="","",IF($C$3="On",IF(AZ$3&lt;=$B$2,SMALL(Data_Baseline!$C52:$AZ52,COUNTIF(Data_Baseline!$C52:$AZ52,0)+1)/MAX(Data_Baseline!$C52:$AZ52),IF(Data_Baseline!AY52=0,SMALL(Data_Baseline!$C52:$AZ52,COUNTIF(Data_Baseline!$C52:$AZ52,0)+1)/MAX(Data_Baseline!$C52:$AZ52),Data_Baseline!AY52/MAX(Data_Baseline!$C52:$AZ52))),IF(AZ$3&lt;=$B$2,SMALL(Data_Baseline!$C52:$AZ52,COUNTIF(Data_Baseline!$C52:$AZ52,0)+1),IF(Data_Baseline!AY52=0,SMALL(Data_Baseline!$C52:$AZ52,COUNTIF(Data_Baseline!$C52:$AZ52,0)+1),Data_Baseline!AY52)))),"")</f>
        <v/>
      </c>
      <c r="BA52" s="79" t="str">
        <f>IFERROR(IF(Data_Baseline!AZ52="","",IF($C$3="On",IF(BA$3&lt;=$B$2,SMALL(Data_Baseline!$C52:$AZ52,COUNTIF(Data_Baseline!$C52:$AZ52,0)+1)/MAX(Data_Baseline!$C52:$AZ52),IF(Data_Baseline!AZ52=0,SMALL(Data_Baseline!$C52:$AZ52,COUNTIF(Data_Baseline!$C52:$AZ52,0)+1)/MAX(Data_Baseline!$C52:$AZ52),Data_Baseline!AZ52/MAX(Data_Baseline!$C52:$AZ52))),IF(BA$3&lt;=$B$2,SMALL(Data_Baseline!$C52:$AZ52,COUNTIF(Data_Baseline!$C52:$AZ52,0)+1),IF(Data_Baseline!AZ52=0,SMALL(Data_Baseline!$C52:$AZ52,COUNTIF(Data_Baseline!$C52:$AZ52,0)+1),Data_Baseline!AZ52)))),"")</f>
        <v/>
      </c>
      <c r="BB52" s="79">
        <f ca="1">IF(Data_Initial!BA52="",1,0)</f>
        <v>1</v>
      </c>
      <c r="BC52" s="2" t="str">
        <f t="shared" ca="1" si="0"/>
        <v>3B_SodA</v>
      </c>
      <c r="BD52" s="79" t="str">
        <f t="shared" ca="1" si="3"/>
        <v>3B</v>
      </c>
      <c r="BE52" s="79" t="str">
        <f ca="1">Data_Initial!BC52</f>
        <v>SodA</v>
      </c>
      <c r="BF52" s="79" t="str">
        <f ca="1">Data_Initial!BB52</f>
        <v>3_1</v>
      </c>
      <c r="BG52" s="79">
        <f ca="1">IFERROR((INDIRECT("Plate"&amp;Data!A52&amp;"_C!"&amp;CHAR(RIGHT(Data!B52,LEN(Data!B52)-1)+65)&amp;CODE(LEFT(Data!B52,1))-58)),"")</f>
        <v>0</v>
      </c>
      <c r="BH52" s="79" t="str">
        <f ca="1">Data_Initial!BA52</f>
        <v/>
      </c>
      <c r="BI52" s="79">
        <f t="shared" ca="1" si="2"/>
        <v>4.7546123301987336E-4</v>
      </c>
      <c r="BJ52" s="79" t="str">
        <f ca="1">IF(BH52="N",1+MAX($BJ$3:BJ51),"")</f>
        <v/>
      </c>
      <c r="BK52" s="79"/>
      <c r="BL52" s="79"/>
      <c r="BM52" s="79"/>
      <c r="BN52" s="79"/>
      <c r="BO52" s="79"/>
      <c r="BP52" s="79"/>
      <c r="BQ52" s="79"/>
      <c r="BR52" s="79"/>
      <c r="BS52" s="79"/>
      <c r="BT52" s="79"/>
      <c r="BU52" s="79"/>
      <c r="BV52" s="79"/>
      <c r="BW52" s="79"/>
      <c r="BX52" s="79"/>
      <c r="BY52" s="79"/>
      <c r="BZ52" s="79"/>
    </row>
    <row r="53" spans="1:78" x14ac:dyDescent="0.25">
      <c r="A53" s="79">
        <f ca="1">IF(BH53="N","N"&amp;BJ53,IF(BB53=0,"",MAX($A$3:A52)+1))</f>
        <v>50</v>
      </c>
      <c r="B53" s="79" t="str">
        <f ca="1">Data_Initial!A53&amp;C53</f>
        <v>1B7</v>
      </c>
      <c r="C53" s="79" t="str">
        <f ca="1">Data_Initial!B53</f>
        <v>B7</v>
      </c>
      <c r="D53" s="79">
        <f ca="1">IFERROR(IF(Data_Baseline!C53="","",IF($C$3="On",IF(D$3&lt;=$B$2,SMALL(Data_Baseline!$C53:$AZ53,COUNTIF(Data_Baseline!$C53:$AZ53,0)+1)/MAX(Data_Baseline!$C53:$AZ53),IF(Data_Baseline!C53=0,SMALL(Data_Baseline!$C53:$AZ53,COUNTIF(Data_Baseline!$C53:$AZ53,0)+1)/MAX(Data_Baseline!$C53:$AZ53),Data_Baseline!C53/MAX(Data_Baseline!$C53:$AZ53))),IF(D$3&lt;=$B$2,SMALL(Data_Baseline!$C53:$AZ53,COUNTIF(Data_Baseline!$C53:$AZ53,0)+1),IF(Data_Baseline!C53=0,SMALL(Data_Baseline!$C53:$AZ53,COUNTIF(Data_Baseline!$C53:$AZ53,0)+1),Data_Baseline!C53)))),"")</f>
        <v>9.9758373870558479E-4</v>
      </c>
      <c r="E53" s="79">
        <f ca="1">IFERROR(IF(Data_Baseline!D53="","",IF($C$3="On",IF(E$3&lt;=$B$2,SMALL(Data_Baseline!$C53:$AZ53,COUNTIF(Data_Baseline!$C53:$AZ53,0)+1)/MAX(Data_Baseline!$C53:$AZ53),IF(Data_Baseline!D53=0,SMALL(Data_Baseline!$C53:$AZ53,COUNTIF(Data_Baseline!$C53:$AZ53,0)+1)/MAX(Data_Baseline!$C53:$AZ53),Data_Baseline!D53/MAX(Data_Baseline!$C53:$AZ53))),IF(E$3&lt;=$B$2,SMALL(Data_Baseline!$C53:$AZ53,COUNTIF(Data_Baseline!$C53:$AZ53,0)+1),IF(Data_Baseline!D53=0,SMALL(Data_Baseline!$C53:$AZ53,COUNTIF(Data_Baseline!$C53:$AZ53,0)+1),Data_Baseline!D53)))),"")</f>
        <v>9.9758373870558479E-4</v>
      </c>
      <c r="F53" s="79">
        <f ca="1">IFERROR(IF(Data_Baseline!E53="","",IF($C$3="On",IF(F$3&lt;=$B$2,SMALL(Data_Baseline!$C53:$AZ53,COUNTIF(Data_Baseline!$C53:$AZ53,0)+1)/MAX(Data_Baseline!$C53:$AZ53),IF(Data_Baseline!E53=0,SMALL(Data_Baseline!$C53:$AZ53,COUNTIF(Data_Baseline!$C53:$AZ53,0)+1)/MAX(Data_Baseline!$C53:$AZ53),Data_Baseline!E53/MAX(Data_Baseline!$C53:$AZ53))),IF(F$3&lt;=$B$2,SMALL(Data_Baseline!$C53:$AZ53,COUNTIF(Data_Baseline!$C53:$AZ53,0)+1),IF(Data_Baseline!E53=0,SMALL(Data_Baseline!$C53:$AZ53,COUNTIF(Data_Baseline!$C53:$AZ53,0)+1),Data_Baseline!E53)))),"")</f>
        <v>9.9758373870558479E-4</v>
      </c>
      <c r="G53" s="79">
        <f ca="1">IFERROR(IF(Data_Baseline!F53="","",IF($C$3="On",IF(G$3&lt;=$B$2,SMALL(Data_Baseline!$C53:$AZ53,COUNTIF(Data_Baseline!$C53:$AZ53,0)+1)/MAX(Data_Baseline!$C53:$AZ53),IF(Data_Baseline!F53=0,SMALL(Data_Baseline!$C53:$AZ53,COUNTIF(Data_Baseline!$C53:$AZ53,0)+1)/MAX(Data_Baseline!$C53:$AZ53),Data_Baseline!F53/MAX(Data_Baseline!$C53:$AZ53))),IF(G$3&lt;=$B$2,SMALL(Data_Baseline!$C53:$AZ53,COUNTIF(Data_Baseline!$C53:$AZ53,0)+1),IF(Data_Baseline!F53=0,SMALL(Data_Baseline!$C53:$AZ53,COUNTIF(Data_Baseline!$C53:$AZ53,0)+1),Data_Baseline!F53)))),"")</f>
        <v>9.9758373870558479E-4</v>
      </c>
      <c r="H53" s="79">
        <f ca="1">IFERROR(IF(Data_Baseline!G53="","",IF($C$3="On",IF(H$3&lt;=$B$2,SMALL(Data_Baseline!$C53:$AZ53,COUNTIF(Data_Baseline!$C53:$AZ53,0)+1)/MAX(Data_Baseline!$C53:$AZ53),IF(Data_Baseline!G53=0,SMALL(Data_Baseline!$C53:$AZ53,COUNTIF(Data_Baseline!$C53:$AZ53,0)+1)/MAX(Data_Baseline!$C53:$AZ53),Data_Baseline!G53/MAX(Data_Baseline!$C53:$AZ53))),IF(H$3&lt;=$B$2,SMALL(Data_Baseline!$C53:$AZ53,COUNTIF(Data_Baseline!$C53:$AZ53,0)+1),IF(Data_Baseline!G53=0,SMALL(Data_Baseline!$C53:$AZ53,COUNTIF(Data_Baseline!$C53:$AZ53,0)+1),Data_Baseline!G53)))),"")</f>
        <v>9.9758373870558479E-4</v>
      </c>
      <c r="I53" s="79">
        <f ca="1">IFERROR(IF(Data_Baseline!H53="","",IF($C$3="On",IF(I$3&lt;=$B$2,SMALL(Data_Baseline!$C53:$AZ53,COUNTIF(Data_Baseline!$C53:$AZ53,0)+1)/MAX(Data_Baseline!$C53:$AZ53),IF(Data_Baseline!H53=0,SMALL(Data_Baseline!$C53:$AZ53,COUNTIF(Data_Baseline!$C53:$AZ53,0)+1)/MAX(Data_Baseline!$C53:$AZ53),Data_Baseline!H53/MAX(Data_Baseline!$C53:$AZ53))),IF(I$3&lt;=$B$2,SMALL(Data_Baseline!$C53:$AZ53,COUNTIF(Data_Baseline!$C53:$AZ53,0)+1),IF(Data_Baseline!H53=0,SMALL(Data_Baseline!$C53:$AZ53,COUNTIF(Data_Baseline!$C53:$AZ53,0)+1),Data_Baseline!H53)))),"")</f>
        <v>9.9758373870558479E-4</v>
      </c>
      <c r="J53" s="79">
        <f ca="1">IFERROR(IF(Data_Baseline!I53="","",IF($C$3="On",IF(J$3&lt;=$B$2,SMALL(Data_Baseline!$C53:$AZ53,COUNTIF(Data_Baseline!$C53:$AZ53,0)+1)/MAX(Data_Baseline!$C53:$AZ53),IF(Data_Baseline!I53=0,SMALL(Data_Baseline!$C53:$AZ53,COUNTIF(Data_Baseline!$C53:$AZ53,0)+1)/MAX(Data_Baseline!$C53:$AZ53),Data_Baseline!I53/MAX(Data_Baseline!$C53:$AZ53))),IF(J$3&lt;=$B$2,SMALL(Data_Baseline!$C53:$AZ53,COUNTIF(Data_Baseline!$C53:$AZ53,0)+1),IF(Data_Baseline!I53=0,SMALL(Data_Baseline!$C53:$AZ53,COUNTIF(Data_Baseline!$C53:$AZ53,0)+1),Data_Baseline!I53)))),"")</f>
        <v>9.9758373870558479E-4</v>
      </c>
      <c r="K53" s="79">
        <f ca="1">IFERROR(IF(Data_Baseline!J53="","",IF($C$3="On",IF(K$3&lt;=$B$2,SMALL(Data_Baseline!$C53:$AZ53,COUNTIF(Data_Baseline!$C53:$AZ53,0)+1)/MAX(Data_Baseline!$C53:$AZ53),IF(Data_Baseline!J53=0,SMALL(Data_Baseline!$C53:$AZ53,COUNTIF(Data_Baseline!$C53:$AZ53,0)+1)/MAX(Data_Baseline!$C53:$AZ53),Data_Baseline!J53/MAX(Data_Baseline!$C53:$AZ53))),IF(K$3&lt;=$B$2,SMALL(Data_Baseline!$C53:$AZ53,COUNTIF(Data_Baseline!$C53:$AZ53,0)+1),IF(Data_Baseline!J53=0,SMALL(Data_Baseline!$C53:$AZ53,COUNTIF(Data_Baseline!$C53:$AZ53,0)+1),Data_Baseline!J53)))),"")</f>
        <v>9.9758373870558479E-4</v>
      </c>
      <c r="L53" s="79">
        <f ca="1">IFERROR(IF(Data_Baseline!K53="","",IF($C$3="On",IF(L$3&lt;=$B$2,SMALL(Data_Baseline!$C53:$AZ53,COUNTIF(Data_Baseline!$C53:$AZ53,0)+1)/MAX(Data_Baseline!$C53:$AZ53),IF(Data_Baseline!K53=0,SMALL(Data_Baseline!$C53:$AZ53,COUNTIF(Data_Baseline!$C53:$AZ53,0)+1)/MAX(Data_Baseline!$C53:$AZ53),Data_Baseline!K53/MAX(Data_Baseline!$C53:$AZ53))),IF(L$3&lt;=$B$2,SMALL(Data_Baseline!$C53:$AZ53,COUNTIF(Data_Baseline!$C53:$AZ53,0)+1),IF(Data_Baseline!K53=0,SMALL(Data_Baseline!$C53:$AZ53,COUNTIF(Data_Baseline!$C53:$AZ53,0)+1),Data_Baseline!K53)))),"")</f>
        <v>9.9758373870558479E-4</v>
      </c>
      <c r="M53" s="79">
        <f ca="1">IFERROR(IF(Data_Baseline!L53="","",IF($C$3="On",IF(M$3&lt;=$B$2,SMALL(Data_Baseline!$C53:$AZ53,COUNTIF(Data_Baseline!$C53:$AZ53,0)+1)/MAX(Data_Baseline!$C53:$AZ53),IF(Data_Baseline!L53=0,SMALL(Data_Baseline!$C53:$AZ53,COUNTIF(Data_Baseline!$C53:$AZ53,0)+1)/MAX(Data_Baseline!$C53:$AZ53),Data_Baseline!L53/MAX(Data_Baseline!$C53:$AZ53))),IF(M$3&lt;=$B$2,SMALL(Data_Baseline!$C53:$AZ53,COUNTIF(Data_Baseline!$C53:$AZ53,0)+1),IF(Data_Baseline!L53=0,SMALL(Data_Baseline!$C53:$AZ53,COUNTIF(Data_Baseline!$C53:$AZ53,0)+1),Data_Baseline!L53)))),"")</f>
        <v>9.9758373870558479E-4</v>
      </c>
      <c r="N53" s="79">
        <f ca="1">IFERROR(IF(Data_Baseline!M53="","",IF($C$3="On",IF(N$3&lt;=$B$2,SMALL(Data_Baseline!$C53:$AZ53,COUNTIF(Data_Baseline!$C53:$AZ53,0)+1)/MAX(Data_Baseline!$C53:$AZ53),IF(Data_Baseline!M53=0,SMALL(Data_Baseline!$C53:$AZ53,COUNTIF(Data_Baseline!$C53:$AZ53,0)+1)/MAX(Data_Baseline!$C53:$AZ53),Data_Baseline!M53/MAX(Data_Baseline!$C53:$AZ53))),IF(N$3&lt;=$B$2,SMALL(Data_Baseline!$C53:$AZ53,COUNTIF(Data_Baseline!$C53:$AZ53,0)+1),IF(Data_Baseline!M53=0,SMALL(Data_Baseline!$C53:$AZ53,COUNTIF(Data_Baseline!$C53:$AZ53,0)+1),Data_Baseline!M53)))),"")</f>
        <v>9.9758373870558479E-4</v>
      </c>
      <c r="O53" s="79">
        <f ca="1">IFERROR(IF(Data_Baseline!N53="","",IF($C$3="On",IF(O$3&lt;=$B$2,SMALL(Data_Baseline!$C53:$AZ53,COUNTIF(Data_Baseline!$C53:$AZ53,0)+1)/MAX(Data_Baseline!$C53:$AZ53),IF(Data_Baseline!N53=0,SMALL(Data_Baseline!$C53:$AZ53,COUNTIF(Data_Baseline!$C53:$AZ53,0)+1)/MAX(Data_Baseline!$C53:$AZ53),Data_Baseline!N53/MAX(Data_Baseline!$C53:$AZ53))),IF(O$3&lt;=$B$2,SMALL(Data_Baseline!$C53:$AZ53,COUNTIF(Data_Baseline!$C53:$AZ53,0)+1),IF(Data_Baseline!N53=0,SMALL(Data_Baseline!$C53:$AZ53,COUNTIF(Data_Baseline!$C53:$AZ53,0)+1),Data_Baseline!N53)))),"")</f>
        <v>9.9758373870558479E-4</v>
      </c>
      <c r="P53" s="79">
        <f ca="1">IFERROR(IF(Data_Baseline!O53="","",IF($C$3="On",IF(P$3&lt;=$B$2,SMALL(Data_Baseline!$C53:$AZ53,COUNTIF(Data_Baseline!$C53:$AZ53,0)+1)/MAX(Data_Baseline!$C53:$AZ53),IF(Data_Baseline!O53=0,SMALL(Data_Baseline!$C53:$AZ53,COUNTIF(Data_Baseline!$C53:$AZ53,0)+1)/MAX(Data_Baseline!$C53:$AZ53),Data_Baseline!O53/MAX(Data_Baseline!$C53:$AZ53))),IF(P$3&lt;=$B$2,SMALL(Data_Baseline!$C53:$AZ53,COUNTIF(Data_Baseline!$C53:$AZ53,0)+1),IF(Data_Baseline!O53=0,SMALL(Data_Baseline!$C53:$AZ53,COUNTIF(Data_Baseline!$C53:$AZ53,0)+1),Data_Baseline!O53)))),"")</f>
        <v>9.9758373870558479E-4</v>
      </c>
      <c r="Q53" s="79">
        <f ca="1">IFERROR(IF(Data_Baseline!P53="","",IF($C$3="On",IF(Q$3&lt;=$B$2,SMALL(Data_Baseline!$C53:$AZ53,COUNTIF(Data_Baseline!$C53:$AZ53,0)+1)/MAX(Data_Baseline!$C53:$AZ53),IF(Data_Baseline!P53=0,SMALL(Data_Baseline!$C53:$AZ53,COUNTIF(Data_Baseline!$C53:$AZ53,0)+1)/MAX(Data_Baseline!$C53:$AZ53),Data_Baseline!P53/MAX(Data_Baseline!$C53:$AZ53))),IF(Q$3&lt;=$B$2,SMALL(Data_Baseline!$C53:$AZ53,COUNTIF(Data_Baseline!$C53:$AZ53,0)+1),IF(Data_Baseline!P53=0,SMALL(Data_Baseline!$C53:$AZ53,COUNTIF(Data_Baseline!$C53:$AZ53,0)+1),Data_Baseline!P53)))),"")</f>
        <v>9.9758373870558479E-4</v>
      </c>
      <c r="R53" s="79">
        <f ca="1">IFERROR(IF(Data_Baseline!Q53="","",IF($C$3="On",IF(R$3&lt;=$B$2,SMALL(Data_Baseline!$C53:$AZ53,COUNTIF(Data_Baseline!$C53:$AZ53,0)+1)/MAX(Data_Baseline!$C53:$AZ53),IF(Data_Baseline!Q53=0,SMALL(Data_Baseline!$C53:$AZ53,COUNTIF(Data_Baseline!$C53:$AZ53,0)+1)/MAX(Data_Baseline!$C53:$AZ53),Data_Baseline!Q53/MAX(Data_Baseline!$C53:$AZ53))),IF(R$3&lt;=$B$2,SMALL(Data_Baseline!$C53:$AZ53,COUNTIF(Data_Baseline!$C53:$AZ53,0)+1),IF(Data_Baseline!Q53=0,SMALL(Data_Baseline!$C53:$AZ53,COUNTIF(Data_Baseline!$C53:$AZ53,0)+1),Data_Baseline!Q53)))),"")</f>
        <v>9.9758373870558479E-4</v>
      </c>
      <c r="S53" s="79">
        <f ca="1">IFERROR(IF(Data_Baseline!R53="","",IF($C$3="On",IF(S$3&lt;=$B$2,SMALL(Data_Baseline!$C53:$AZ53,COUNTIF(Data_Baseline!$C53:$AZ53,0)+1)/MAX(Data_Baseline!$C53:$AZ53),IF(Data_Baseline!R53=0,SMALL(Data_Baseline!$C53:$AZ53,COUNTIF(Data_Baseline!$C53:$AZ53,0)+1)/MAX(Data_Baseline!$C53:$AZ53),Data_Baseline!R53/MAX(Data_Baseline!$C53:$AZ53))),IF(S$3&lt;=$B$2,SMALL(Data_Baseline!$C53:$AZ53,COUNTIF(Data_Baseline!$C53:$AZ53,0)+1),IF(Data_Baseline!R53=0,SMALL(Data_Baseline!$C53:$AZ53,COUNTIF(Data_Baseline!$C53:$AZ53,0)+1),Data_Baseline!R53)))),"")</f>
        <v>9.9758373870558479E-4</v>
      </c>
      <c r="T53" s="79">
        <f ca="1">IFERROR(IF(Data_Baseline!S53="","",IF($C$3="On",IF(T$3&lt;=$B$2,SMALL(Data_Baseline!$C53:$AZ53,COUNTIF(Data_Baseline!$C53:$AZ53,0)+1)/MAX(Data_Baseline!$C53:$AZ53),IF(Data_Baseline!S53=0,SMALL(Data_Baseline!$C53:$AZ53,COUNTIF(Data_Baseline!$C53:$AZ53,0)+1)/MAX(Data_Baseline!$C53:$AZ53),Data_Baseline!S53/MAX(Data_Baseline!$C53:$AZ53))),IF(T$3&lt;=$B$2,SMALL(Data_Baseline!$C53:$AZ53,COUNTIF(Data_Baseline!$C53:$AZ53,0)+1),IF(Data_Baseline!S53=0,SMALL(Data_Baseline!$C53:$AZ53,COUNTIF(Data_Baseline!$C53:$AZ53,0)+1),Data_Baseline!S53)))),"")</f>
        <v>9.9758373870558479E-4</v>
      </c>
      <c r="U53" s="79">
        <f ca="1">IFERROR(IF(Data_Baseline!T53="","",IF($C$3="On",IF(U$3&lt;=$B$2,SMALL(Data_Baseline!$C53:$AZ53,COUNTIF(Data_Baseline!$C53:$AZ53,0)+1)/MAX(Data_Baseline!$C53:$AZ53),IF(Data_Baseline!T53=0,SMALL(Data_Baseline!$C53:$AZ53,COUNTIF(Data_Baseline!$C53:$AZ53,0)+1)/MAX(Data_Baseline!$C53:$AZ53),Data_Baseline!T53/MAX(Data_Baseline!$C53:$AZ53))),IF(U$3&lt;=$B$2,SMALL(Data_Baseline!$C53:$AZ53,COUNTIF(Data_Baseline!$C53:$AZ53,0)+1),IF(Data_Baseline!T53=0,SMALL(Data_Baseline!$C53:$AZ53,COUNTIF(Data_Baseline!$C53:$AZ53,0)+1),Data_Baseline!T53)))),"")</f>
        <v>9.9758373870558479E-4</v>
      </c>
      <c r="V53" s="79">
        <f ca="1">IFERROR(IF(Data_Baseline!U53="","",IF($C$3="On",IF(V$3&lt;=$B$2,SMALL(Data_Baseline!$C53:$AZ53,COUNTIF(Data_Baseline!$C53:$AZ53,0)+1)/MAX(Data_Baseline!$C53:$AZ53),IF(Data_Baseline!U53=0,SMALL(Data_Baseline!$C53:$AZ53,COUNTIF(Data_Baseline!$C53:$AZ53,0)+1)/MAX(Data_Baseline!$C53:$AZ53),Data_Baseline!U53/MAX(Data_Baseline!$C53:$AZ53))),IF(V$3&lt;=$B$2,SMALL(Data_Baseline!$C53:$AZ53,COUNTIF(Data_Baseline!$C53:$AZ53,0)+1),IF(Data_Baseline!U53=0,SMALL(Data_Baseline!$C53:$AZ53,COUNTIF(Data_Baseline!$C53:$AZ53,0)+1),Data_Baseline!U53)))),"")</f>
        <v>9.9758373870558479E-4</v>
      </c>
      <c r="W53" s="79">
        <f ca="1">IFERROR(IF(Data_Baseline!V53="","",IF($C$3="On",IF(W$3&lt;=$B$2,SMALL(Data_Baseline!$C53:$AZ53,COUNTIF(Data_Baseline!$C53:$AZ53,0)+1)/MAX(Data_Baseline!$C53:$AZ53),IF(Data_Baseline!V53=0,SMALL(Data_Baseline!$C53:$AZ53,COUNTIF(Data_Baseline!$C53:$AZ53,0)+1)/MAX(Data_Baseline!$C53:$AZ53),Data_Baseline!V53/MAX(Data_Baseline!$C53:$AZ53))),IF(W$3&lt;=$B$2,SMALL(Data_Baseline!$C53:$AZ53,COUNTIF(Data_Baseline!$C53:$AZ53,0)+1),IF(Data_Baseline!V53=0,SMALL(Data_Baseline!$C53:$AZ53,COUNTIF(Data_Baseline!$C53:$AZ53,0)+1),Data_Baseline!V53)))),"")</f>
        <v>9.9758373870558479E-4</v>
      </c>
      <c r="X53" s="79">
        <f ca="1">IFERROR(IF(Data_Baseline!W53="","",IF($C$3="On",IF(X$3&lt;=$B$2,SMALL(Data_Baseline!$C53:$AZ53,COUNTIF(Data_Baseline!$C53:$AZ53,0)+1)/MAX(Data_Baseline!$C53:$AZ53),IF(Data_Baseline!W53=0,SMALL(Data_Baseline!$C53:$AZ53,COUNTIF(Data_Baseline!$C53:$AZ53,0)+1)/MAX(Data_Baseline!$C53:$AZ53),Data_Baseline!W53/MAX(Data_Baseline!$C53:$AZ53))),IF(X$3&lt;=$B$2,SMALL(Data_Baseline!$C53:$AZ53,COUNTIF(Data_Baseline!$C53:$AZ53,0)+1),IF(Data_Baseline!W53=0,SMALL(Data_Baseline!$C53:$AZ53,COUNTIF(Data_Baseline!$C53:$AZ53,0)+1),Data_Baseline!W53)))),"")</f>
        <v>9.9758373870558479E-4</v>
      </c>
      <c r="Y53" s="79">
        <f ca="1">IFERROR(IF(Data_Baseline!X53="","",IF($C$3="On",IF(Y$3&lt;=$B$2,SMALL(Data_Baseline!$C53:$AZ53,COUNTIF(Data_Baseline!$C53:$AZ53,0)+1)/MAX(Data_Baseline!$C53:$AZ53),IF(Data_Baseline!X53=0,SMALL(Data_Baseline!$C53:$AZ53,COUNTIF(Data_Baseline!$C53:$AZ53,0)+1)/MAX(Data_Baseline!$C53:$AZ53),Data_Baseline!X53/MAX(Data_Baseline!$C53:$AZ53))),IF(Y$3&lt;=$B$2,SMALL(Data_Baseline!$C53:$AZ53,COUNTIF(Data_Baseline!$C53:$AZ53,0)+1),IF(Data_Baseline!X53=0,SMALL(Data_Baseline!$C53:$AZ53,COUNTIF(Data_Baseline!$C53:$AZ53,0)+1),Data_Baseline!X53)))),"")</f>
        <v>3.4493698573431421E-3</v>
      </c>
      <c r="Z53" s="79">
        <f ca="1">IFERROR(IF(Data_Baseline!Y53="","",IF($C$3="On",IF(Z$3&lt;=$B$2,SMALL(Data_Baseline!$C53:$AZ53,COUNTIF(Data_Baseline!$C53:$AZ53,0)+1)/MAX(Data_Baseline!$C53:$AZ53),IF(Data_Baseline!Y53=0,SMALL(Data_Baseline!$C53:$AZ53,COUNTIF(Data_Baseline!$C53:$AZ53,0)+1)/MAX(Data_Baseline!$C53:$AZ53),Data_Baseline!Y53/MAX(Data_Baseline!$C53:$AZ53))),IF(Z$3&lt;=$B$2,SMALL(Data_Baseline!$C53:$AZ53,COUNTIF(Data_Baseline!$C53:$AZ53,0)+1),IF(Data_Baseline!Y53=0,SMALL(Data_Baseline!$C53:$AZ53,COUNTIF(Data_Baseline!$C53:$AZ53,0)+1),Data_Baseline!Y53)))),"")</f>
        <v>9.8155064013559449E-3</v>
      </c>
      <c r="AA53" s="79">
        <f ca="1">IFERROR(IF(Data_Baseline!Z53="","",IF($C$3="On",IF(AA$3&lt;=$B$2,SMALL(Data_Baseline!$C53:$AZ53,COUNTIF(Data_Baseline!$C53:$AZ53,0)+1)/MAX(Data_Baseline!$C53:$AZ53),IF(Data_Baseline!Z53=0,SMALL(Data_Baseline!$C53:$AZ53,COUNTIF(Data_Baseline!$C53:$AZ53,0)+1)/MAX(Data_Baseline!$C53:$AZ53),Data_Baseline!Z53/MAX(Data_Baseline!$C53:$AZ53))),IF(AA$3&lt;=$B$2,SMALL(Data_Baseline!$C53:$AZ53,COUNTIF(Data_Baseline!$C53:$AZ53,0)+1),IF(Data_Baseline!Z53=0,SMALL(Data_Baseline!$C53:$AZ53,COUNTIF(Data_Baseline!$C53:$AZ53,0)+1),Data_Baseline!Z53)))),"")</f>
        <v>2.0309121491506914E-2</v>
      </c>
      <c r="AB53" s="79">
        <f ca="1">IFERROR(IF(Data_Baseline!AA53="","",IF($C$3="On",IF(AB$3&lt;=$B$2,SMALL(Data_Baseline!$C53:$AZ53,COUNTIF(Data_Baseline!$C53:$AZ53,0)+1)/MAX(Data_Baseline!$C53:$AZ53),IF(Data_Baseline!AA53=0,SMALL(Data_Baseline!$C53:$AZ53,COUNTIF(Data_Baseline!$C53:$AZ53,0)+1)/MAX(Data_Baseline!$C53:$AZ53),Data_Baseline!AA53/MAX(Data_Baseline!$C53:$AZ53))),IF(AB$3&lt;=$B$2,SMALL(Data_Baseline!$C53:$AZ53,COUNTIF(Data_Baseline!$C53:$AZ53,0)+1),IF(Data_Baseline!AA53=0,SMALL(Data_Baseline!$C53:$AZ53,COUNTIF(Data_Baseline!$C53:$AZ53,0)+1),Data_Baseline!AA53)))),"")</f>
        <v>3.89460245260001E-2</v>
      </c>
      <c r="AC53" s="79">
        <f ca="1">IFERROR(IF(Data_Baseline!AB53="","",IF($C$3="On",IF(AC$3&lt;=$B$2,SMALL(Data_Baseline!$C53:$AZ53,COUNTIF(Data_Baseline!$C53:$AZ53,0)+1)/MAX(Data_Baseline!$C53:$AZ53),IF(Data_Baseline!AB53=0,SMALL(Data_Baseline!$C53:$AZ53,COUNTIF(Data_Baseline!$C53:$AZ53,0)+1)/MAX(Data_Baseline!$C53:$AZ53),Data_Baseline!AB53/MAX(Data_Baseline!$C53:$AZ53))),IF(AC$3&lt;=$B$2,SMALL(Data_Baseline!$C53:$AZ53,COUNTIF(Data_Baseline!$C53:$AZ53,0)+1),IF(Data_Baseline!AB53=0,SMALL(Data_Baseline!$C53:$AZ53,COUNTIF(Data_Baseline!$C53:$AZ53,0)+1),Data_Baseline!AB53)))),"")</f>
        <v>6.9475397131901859E-2</v>
      </c>
      <c r="AD53" s="79">
        <f ca="1">IFERROR(IF(Data_Baseline!AC53="","",IF($C$3="On",IF(AD$3&lt;=$B$2,SMALL(Data_Baseline!$C53:$AZ53,COUNTIF(Data_Baseline!$C53:$AZ53,0)+1)/MAX(Data_Baseline!$C53:$AZ53),IF(Data_Baseline!AC53=0,SMALL(Data_Baseline!$C53:$AZ53,COUNTIF(Data_Baseline!$C53:$AZ53,0)+1)/MAX(Data_Baseline!$C53:$AZ53),Data_Baseline!AC53/MAX(Data_Baseline!$C53:$AZ53))),IF(AD$3&lt;=$B$2,SMALL(Data_Baseline!$C53:$AZ53,COUNTIF(Data_Baseline!$C53:$AZ53,0)+1),IF(Data_Baseline!AC53=0,SMALL(Data_Baseline!$C53:$AZ53,COUNTIF(Data_Baseline!$C53:$AZ53,0)+1),Data_Baseline!AC53)))),"")</f>
        <v>0.11807751497312685</v>
      </c>
      <c r="AE53" s="79">
        <f ca="1">IFERROR(IF(Data_Baseline!AD53="","",IF($C$3="On",IF(AE$3&lt;=$B$2,SMALL(Data_Baseline!$C53:$AZ53,COUNTIF(Data_Baseline!$C53:$AZ53,0)+1)/MAX(Data_Baseline!$C53:$AZ53),IF(Data_Baseline!AD53=0,SMALL(Data_Baseline!$C53:$AZ53,COUNTIF(Data_Baseline!$C53:$AZ53,0)+1)/MAX(Data_Baseline!$C53:$AZ53),Data_Baseline!AD53/MAX(Data_Baseline!$C53:$AZ53))),IF(AE$3&lt;=$B$2,SMALL(Data_Baseline!$C53:$AZ53,COUNTIF(Data_Baseline!$C53:$AZ53,0)+1),IF(Data_Baseline!AD53=0,SMALL(Data_Baseline!$C53:$AZ53,COUNTIF(Data_Baseline!$C53:$AZ53,0)+1),Data_Baseline!AD53)))),"")</f>
        <v>0.19087966223238406</v>
      </c>
      <c r="AF53" s="79">
        <f ca="1">IFERROR(IF(Data_Baseline!AE53="","",IF($C$3="On",IF(AF$3&lt;=$B$2,SMALL(Data_Baseline!$C53:$AZ53,COUNTIF(Data_Baseline!$C53:$AZ53,0)+1)/MAX(Data_Baseline!$C53:$AZ53),IF(Data_Baseline!AE53=0,SMALL(Data_Baseline!$C53:$AZ53,COUNTIF(Data_Baseline!$C53:$AZ53,0)+1)/MAX(Data_Baseline!$C53:$AZ53),Data_Baseline!AE53/MAX(Data_Baseline!$C53:$AZ53))),IF(AF$3&lt;=$B$2,SMALL(Data_Baseline!$C53:$AZ53,COUNTIF(Data_Baseline!$C53:$AZ53,0)+1),IF(Data_Baseline!AE53=0,SMALL(Data_Baseline!$C53:$AZ53,COUNTIF(Data_Baseline!$C53:$AZ53,0)+1),Data_Baseline!AE53)))),"")</f>
        <v>0.29365521076321427</v>
      </c>
      <c r="AG53" s="79">
        <f ca="1">IFERROR(IF(Data_Baseline!AF53="","",IF($C$3="On",IF(AG$3&lt;=$B$2,SMALL(Data_Baseline!$C53:$AZ53,COUNTIF(Data_Baseline!$C53:$AZ53,0)+1)/MAX(Data_Baseline!$C53:$AZ53),IF(Data_Baseline!AF53=0,SMALL(Data_Baseline!$C53:$AZ53,COUNTIF(Data_Baseline!$C53:$AZ53,0)+1)/MAX(Data_Baseline!$C53:$AZ53),Data_Baseline!AF53/MAX(Data_Baseline!$C53:$AZ53))),IF(AG$3&lt;=$B$2,SMALL(Data_Baseline!$C53:$AZ53,COUNTIF(Data_Baseline!$C53:$AZ53,0)+1),IF(Data_Baseline!AF53=0,SMALL(Data_Baseline!$C53:$AZ53,COUNTIF(Data_Baseline!$C53:$AZ53,0)+1),Data_Baseline!AF53)))),"")</f>
        <v>0.42144977299909225</v>
      </c>
      <c r="AH53" s="79">
        <f ca="1">IFERROR(IF(Data_Baseline!AG53="","",IF($C$3="On",IF(AH$3&lt;=$B$2,SMALL(Data_Baseline!$C53:$AZ53,COUNTIF(Data_Baseline!$C53:$AZ53,0)+1)/MAX(Data_Baseline!$C53:$AZ53),IF(Data_Baseline!AG53=0,SMALL(Data_Baseline!$C53:$AZ53,COUNTIF(Data_Baseline!$C53:$AZ53,0)+1)/MAX(Data_Baseline!$C53:$AZ53),Data_Baseline!AG53/MAX(Data_Baseline!$C53:$AZ53))),IF(AH$3&lt;=$B$2,SMALL(Data_Baseline!$C53:$AZ53,COUNTIF(Data_Baseline!$C53:$AZ53,0)+1),IF(Data_Baseline!AG53=0,SMALL(Data_Baseline!$C53:$AZ53,COUNTIF(Data_Baseline!$C53:$AZ53,0)+1),Data_Baseline!AG53)))),"")</f>
        <v>0.55698337436816425</v>
      </c>
      <c r="AI53" s="79">
        <f ca="1">IFERROR(IF(Data_Baseline!AH53="","",IF($C$3="On",IF(AI$3&lt;=$B$2,SMALL(Data_Baseline!$C53:$AZ53,COUNTIF(Data_Baseline!$C53:$AZ53,0)+1)/MAX(Data_Baseline!$C53:$AZ53),IF(Data_Baseline!AH53=0,SMALL(Data_Baseline!$C53:$AZ53,COUNTIF(Data_Baseline!$C53:$AZ53,0)+1)/MAX(Data_Baseline!$C53:$AZ53),Data_Baseline!AH53/MAX(Data_Baseline!$C53:$AZ53))),IF(AI$3&lt;=$B$2,SMALL(Data_Baseline!$C53:$AZ53,COUNTIF(Data_Baseline!$C53:$AZ53,0)+1),IF(Data_Baseline!AH53=0,SMALL(Data_Baseline!$C53:$AZ53,COUNTIF(Data_Baseline!$C53:$AZ53,0)+1),Data_Baseline!AH53)))),"")</f>
        <v>0.67945305536751122</v>
      </c>
      <c r="AJ53" s="79">
        <f ca="1">IFERROR(IF(Data_Baseline!AI53="","",IF($C$3="On",IF(AJ$3&lt;=$B$2,SMALL(Data_Baseline!$C53:$AZ53,COUNTIF(Data_Baseline!$C53:$AZ53,0)+1)/MAX(Data_Baseline!$C53:$AZ53),IF(Data_Baseline!AI53=0,SMALL(Data_Baseline!$C53:$AZ53,COUNTIF(Data_Baseline!$C53:$AZ53,0)+1)/MAX(Data_Baseline!$C53:$AZ53),Data_Baseline!AI53/MAX(Data_Baseline!$C53:$AZ53))),IF(AJ$3&lt;=$B$2,SMALL(Data_Baseline!$C53:$AZ53,COUNTIF(Data_Baseline!$C53:$AZ53,0)+1),IF(Data_Baseline!AI53=0,SMALL(Data_Baseline!$C53:$AZ53,COUNTIF(Data_Baseline!$C53:$AZ53,0)+1),Data_Baseline!AI53)))),"")</f>
        <v>0.77433207483700983</v>
      </c>
      <c r="AK53" s="79">
        <f ca="1">IFERROR(IF(Data_Baseline!AJ53="","",IF($C$3="On",IF(AK$3&lt;=$B$2,SMALL(Data_Baseline!$C53:$AZ53,COUNTIF(Data_Baseline!$C53:$AZ53,0)+1)/MAX(Data_Baseline!$C53:$AZ53),IF(Data_Baseline!AJ53=0,SMALL(Data_Baseline!$C53:$AZ53,COUNTIF(Data_Baseline!$C53:$AZ53,0)+1)/MAX(Data_Baseline!$C53:$AZ53),Data_Baseline!AJ53/MAX(Data_Baseline!$C53:$AZ53))),IF(AK$3&lt;=$B$2,SMALL(Data_Baseline!$C53:$AZ53,COUNTIF(Data_Baseline!$C53:$AZ53,0)+1),IF(Data_Baseline!AJ53=0,SMALL(Data_Baseline!$C53:$AZ53,COUNTIF(Data_Baseline!$C53:$AZ53,0)+1),Data_Baseline!AJ53)))),"")</f>
        <v>0.84053006350271275</v>
      </c>
      <c r="AL53" s="79">
        <f ca="1">IFERROR(IF(Data_Baseline!AK53="","",IF($C$3="On",IF(AL$3&lt;=$B$2,SMALL(Data_Baseline!$C53:$AZ53,COUNTIF(Data_Baseline!$C53:$AZ53,0)+1)/MAX(Data_Baseline!$C53:$AZ53),IF(Data_Baseline!AK53=0,SMALL(Data_Baseline!$C53:$AZ53,COUNTIF(Data_Baseline!$C53:$AZ53,0)+1)/MAX(Data_Baseline!$C53:$AZ53),Data_Baseline!AK53/MAX(Data_Baseline!$C53:$AZ53))),IF(AL$3&lt;=$B$2,SMALL(Data_Baseline!$C53:$AZ53,COUNTIF(Data_Baseline!$C53:$AZ53,0)+1),IF(Data_Baseline!AK53=0,SMALL(Data_Baseline!$C53:$AZ53,COUNTIF(Data_Baseline!$C53:$AZ53,0)+1),Data_Baseline!AK53)))),"")</f>
        <v>0.88559679849168449</v>
      </c>
      <c r="AM53" s="79">
        <f ca="1">IFERROR(IF(Data_Baseline!AL53="","",IF($C$3="On",IF(AM$3&lt;=$B$2,SMALL(Data_Baseline!$C53:$AZ53,COUNTIF(Data_Baseline!$C53:$AZ53,0)+1)/MAX(Data_Baseline!$C53:$AZ53),IF(Data_Baseline!AL53=0,SMALL(Data_Baseline!$C53:$AZ53,COUNTIF(Data_Baseline!$C53:$AZ53,0)+1)/MAX(Data_Baseline!$C53:$AZ53),Data_Baseline!AL53/MAX(Data_Baseline!$C53:$AZ53))),IF(AM$3&lt;=$B$2,SMALL(Data_Baseline!$C53:$AZ53,COUNTIF(Data_Baseline!$C53:$AZ53,0)+1),IF(Data_Baseline!AL53=0,SMALL(Data_Baseline!$C53:$AZ53,COUNTIF(Data_Baseline!$C53:$AZ53,0)+1),Data_Baseline!AL53)))),"")</f>
        <v>0.919829678925008</v>
      </c>
      <c r="AN53" s="79">
        <f ca="1">IFERROR(IF(Data_Baseline!AM53="","",IF($C$3="On",IF(AN$3&lt;=$B$2,SMALL(Data_Baseline!$C53:$AZ53,COUNTIF(Data_Baseline!$C53:$AZ53,0)+1)/MAX(Data_Baseline!$C53:$AZ53),IF(Data_Baseline!AM53=0,SMALL(Data_Baseline!$C53:$AZ53,COUNTIF(Data_Baseline!$C53:$AZ53,0)+1)/MAX(Data_Baseline!$C53:$AZ53),Data_Baseline!AM53/MAX(Data_Baseline!$C53:$AZ53))),IF(AN$3&lt;=$B$2,SMALL(Data_Baseline!$C53:$AZ53,COUNTIF(Data_Baseline!$C53:$AZ53,0)+1),IF(Data_Baseline!AM53=0,SMALL(Data_Baseline!$C53:$AZ53,COUNTIF(Data_Baseline!$C53:$AZ53,0)+1),Data_Baseline!AM53)))),"")</f>
        <v>0.94903188840521668</v>
      </c>
      <c r="AO53" s="79">
        <f ca="1">IFERROR(IF(Data_Baseline!AN53="","",IF($C$3="On",IF(AO$3&lt;=$B$2,SMALL(Data_Baseline!$C53:$AZ53,COUNTIF(Data_Baseline!$C53:$AZ53,0)+1)/MAX(Data_Baseline!$C53:$AZ53),IF(Data_Baseline!AN53=0,SMALL(Data_Baseline!$C53:$AZ53,COUNTIF(Data_Baseline!$C53:$AZ53,0)+1)/MAX(Data_Baseline!$C53:$AZ53),Data_Baseline!AN53/MAX(Data_Baseline!$C53:$AZ53))),IF(AO$3&lt;=$B$2,SMALL(Data_Baseline!$C53:$AZ53,COUNTIF(Data_Baseline!$C53:$AZ53,0)+1),IF(Data_Baseline!AN53=0,SMALL(Data_Baseline!$C53:$AZ53,COUNTIF(Data_Baseline!$C53:$AZ53,0)+1),Data_Baseline!AN53)))),"")</f>
        <v>0.97346927630677915</v>
      </c>
      <c r="AP53" s="79">
        <f ca="1">IFERROR(IF(Data_Baseline!AO53="","",IF($C$3="On",IF(AP$3&lt;=$B$2,SMALL(Data_Baseline!$C53:$AZ53,COUNTIF(Data_Baseline!$C53:$AZ53,0)+1)/MAX(Data_Baseline!$C53:$AZ53),IF(Data_Baseline!AO53=0,SMALL(Data_Baseline!$C53:$AZ53,COUNTIF(Data_Baseline!$C53:$AZ53,0)+1)/MAX(Data_Baseline!$C53:$AZ53),Data_Baseline!AO53/MAX(Data_Baseline!$C53:$AZ53))),IF(AP$3&lt;=$B$2,SMALL(Data_Baseline!$C53:$AZ53,COUNTIF(Data_Baseline!$C53:$AZ53,0)+1),IF(Data_Baseline!AO53=0,SMALL(Data_Baseline!$C53:$AZ53,COUNTIF(Data_Baseline!$C53:$AZ53,0)+1),Data_Baseline!AO53)))),"")</f>
        <v>0.9919954767040694</v>
      </c>
      <c r="AQ53" s="79">
        <f ca="1">IFERROR(IF(Data_Baseline!AP53="","",IF($C$3="On",IF(AQ$3&lt;=$B$2,SMALL(Data_Baseline!$C53:$AZ53,COUNTIF(Data_Baseline!$C53:$AZ53,0)+1)/MAX(Data_Baseline!$C53:$AZ53),IF(Data_Baseline!AP53=0,SMALL(Data_Baseline!$C53:$AZ53,COUNTIF(Data_Baseline!$C53:$AZ53,0)+1)/MAX(Data_Baseline!$C53:$AZ53),Data_Baseline!AP53/MAX(Data_Baseline!$C53:$AZ53))),IF(AQ$3&lt;=$B$2,SMALL(Data_Baseline!$C53:$AZ53,COUNTIF(Data_Baseline!$C53:$AZ53,0)+1),IF(Data_Baseline!AP53=0,SMALL(Data_Baseline!$C53:$AZ53,COUNTIF(Data_Baseline!$C53:$AZ53,0)+1),Data_Baseline!AP53)))),"")</f>
        <v>1</v>
      </c>
      <c r="AR53" s="79" t="str">
        <f>IFERROR(IF(Data_Baseline!AQ53="","",IF($C$3="On",IF(AR$3&lt;=$B$2,SMALL(Data_Baseline!$C53:$AZ53,COUNTIF(Data_Baseline!$C53:$AZ53,0)+1)/MAX(Data_Baseline!$C53:$AZ53),IF(Data_Baseline!AQ53=0,SMALL(Data_Baseline!$C53:$AZ53,COUNTIF(Data_Baseline!$C53:$AZ53,0)+1)/MAX(Data_Baseline!$C53:$AZ53),Data_Baseline!AQ53/MAX(Data_Baseline!$C53:$AZ53))),IF(AR$3&lt;=$B$2,SMALL(Data_Baseline!$C53:$AZ53,COUNTIF(Data_Baseline!$C53:$AZ53,0)+1),IF(Data_Baseline!AQ53=0,SMALL(Data_Baseline!$C53:$AZ53,COUNTIF(Data_Baseline!$C53:$AZ53,0)+1),Data_Baseline!AQ53)))),"")</f>
        <v/>
      </c>
      <c r="AS53" s="79" t="str">
        <f>IFERROR(IF(Data_Baseline!AR53="","",IF($C$3="On",IF(AS$3&lt;=$B$2,SMALL(Data_Baseline!$C53:$AZ53,COUNTIF(Data_Baseline!$C53:$AZ53,0)+1)/MAX(Data_Baseline!$C53:$AZ53),IF(Data_Baseline!AR53=0,SMALL(Data_Baseline!$C53:$AZ53,COUNTIF(Data_Baseline!$C53:$AZ53,0)+1)/MAX(Data_Baseline!$C53:$AZ53),Data_Baseline!AR53/MAX(Data_Baseline!$C53:$AZ53))),IF(AS$3&lt;=$B$2,SMALL(Data_Baseline!$C53:$AZ53,COUNTIF(Data_Baseline!$C53:$AZ53,0)+1),IF(Data_Baseline!AR53=0,SMALL(Data_Baseline!$C53:$AZ53,COUNTIF(Data_Baseline!$C53:$AZ53,0)+1),Data_Baseline!AR53)))),"")</f>
        <v/>
      </c>
      <c r="AT53" s="79" t="str">
        <f>IFERROR(IF(Data_Baseline!AS53="","",IF($C$3="On",IF(AT$3&lt;=$B$2,SMALL(Data_Baseline!$C53:$AZ53,COUNTIF(Data_Baseline!$C53:$AZ53,0)+1)/MAX(Data_Baseline!$C53:$AZ53),IF(Data_Baseline!AS53=0,SMALL(Data_Baseline!$C53:$AZ53,COUNTIF(Data_Baseline!$C53:$AZ53,0)+1)/MAX(Data_Baseline!$C53:$AZ53),Data_Baseline!AS53/MAX(Data_Baseline!$C53:$AZ53))),IF(AT$3&lt;=$B$2,SMALL(Data_Baseline!$C53:$AZ53,COUNTIF(Data_Baseline!$C53:$AZ53,0)+1),IF(Data_Baseline!AS53=0,SMALL(Data_Baseline!$C53:$AZ53,COUNTIF(Data_Baseline!$C53:$AZ53,0)+1),Data_Baseline!AS53)))),"")</f>
        <v/>
      </c>
      <c r="AU53" s="79" t="str">
        <f>IFERROR(IF(Data_Baseline!AT53="","",IF($C$3="On",IF(AU$3&lt;=$B$2,SMALL(Data_Baseline!$C53:$AZ53,COUNTIF(Data_Baseline!$C53:$AZ53,0)+1)/MAX(Data_Baseline!$C53:$AZ53),IF(Data_Baseline!AT53=0,SMALL(Data_Baseline!$C53:$AZ53,COUNTIF(Data_Baseline!$C53:$AZ53,0)+1)/MAX(Data_Baseline!$C53:$AZ53),Data_Baseline!AT53/MAX(Data_Baseline!$C53:$AZ53))),IF(AU$3&lt;=$B$2,SMALL(Data_Baseline!$C53:$AZ53,COUNTIF(Data_Baseline!$C53:$AZ53,0)+1),IF(Data_Baseline!AT53=0,SMALL(Data_Baseline!$C53:$AZ53,COUNTIF(Data_Baseline!$C53:$AZ53,0)+1),Data_Baseline!AT53)))),"")</f>
        <v/>
      </c>
      <c r="AV53" s="79" t="str">
        <f>IFERROR(IF(Data_Baseline!AU53="","",IF($C$3="On",IF(AV$3&lt;=$B$2,SMALL(Data_Baseline!$C53:$AZ53,COUNTIF(Data_Baseline!$C53:$AZ53,0)+1)/MAX(Data_Baseline!$C53:$AZ53),IF(Data_Baseline!AU53=0,SMALL(Data_Baseline!$C53:$AZ53,COUNTIF(Data_Baseline!$C53:$AZ53,0)+1)/MAX(Data_Baseline!$C53:$AZ53),Data_Baseline!AU53/MAX(Data_Baseline!$C53:$AZ53))),IF(AV$3&lt;=$B$2,SMALL(Data_Baseline!$C53:$AZ53,COUNTIF(Data_Baseline!$C53:$AZ53,0)+1),IF(Data_Baseline!AU53=0,SMALL(Data_Baseline!$C53:$AZ53,COUNTIF(Data_Baseline!$C53:$AZ53,0)+1),Data_Baseline!AU53)))),"")</f>
        <v/>
      </c>
      <c r="AW53" s="79" t="str">
        <f>IFERROR(IF(Data_Baseline!AV53="","",IF($C$3="On",IF(AW$3&lt;=$B$2,SMALL(Data_Baseline!$C53:$AZ53,COUNTIF(Data_Baseline!$C53:$AZ53,0)+1)/MAX(Data_Baseline!$C53:$AZ53),IF(Data_Baseline!AV53=0,SMALL(Data_Baseline!$C53:$AZ53,COUNTIF(Data_Baseline!$C53:$AZ53,0)+1)/MAX(Data_Baseline!$C53:$AZ53),Data_Baseline!AV53/MAX(Data_Baseline!$C53:$AZ53))),IF(AW$3&lt;=$B$2,SMALL(Data_Baseline!$C53:$AZ53,COUNTIF(Data_Baseline!$C53:$AZ53,0)+1),IF(Data_Baseline!AV53=0,SMALL(Data_Baseline!$C53:$AZ53,COUNTIF(Data_Baseline!$C53:$AZ53,0)+1),Data_Baseline!AV53)))),"")</f>
        <v/>
      </c>
      <c r="AX53" s="79" t="str">
        <f>IFERROR(IF(Data_Baseline!AW53="","",IF($C$3="On",IF(AX$3&lt;=$B$2,SMALL(Data_Baseline!$C53:$AZ53,COUNTIF(Data_Baseline!$C53:$AZ53,0)+1)/MAX(Data_Baseline!$C53:$AZ53),IF(Data_Baseline!AW53=0,SMALL(Data_Baseline!$C53:$AZ53,COUNTIF(Data_Baseline!$C53:$AZ53,0)+1)/MAX(Data_Baseline!$C53:$AZ53),Data_Baseline!AW53/MAX(Data_Baseline!$C53:$AZ53))),IF(AX$3&lt;=$B$2,SMALL(Data_Baseline!$C53:$AZ53,COUNTIF(Data_Baseline!$C53:$AZ53,0)+1),IF(Data_Baseline!AW53=0,SMALL(Data_Baseline!$C53:$AZ53,COUNTIF(Data_Baseline!$C53:$AZ53,0)+1),Data_Baseline!AW53)))),"")</f>
        <v/>
      </c>
      <c r="AY53" s="79" t="str">
        <f>IFERROR(IF(Data_Baseline!AX53="","",IF($C$3="On",IF(AY$3&lt;=$B$2,SMALL(Data_Baseline!$C53:$AZ53,COUNTIF(Data_Baseline!$C53:$AZ53,0)+1)/MAX(Data_Baseline!$C53:$AZ53),IF(Data_Baseline!AX53=0,SMALL(Data_Baseline!$C53:$AZ53,COUNTIF(Data_Baseline!$C53:$AZ53,0)+1)/MAX(Data_Baseline!$C53:$AZ53),Data_Baseline!AX53/MAX(Data_Baseline!$C53:$AZ53))),IF(AY$3&lt;=$B$2,SMALL(Data_Baseline!$C53:$AZ53,COUNTIF(Data_Baseline!$C53:$AZ53,0)+1),IF(Data_Baseline!AX53=0,SMALL(Data_Baseline!$C53:$AZ53,COUNTIF(Data_Baseline!$C53:$AZ53,0)+1),Data_Baseline!AX53)))),"")</f>
        <v/>
      </c>
      <c r="AZ53" s="79" t="str">
        <f>IFERROR(IF(Data_Baseline!AY53="","",IF($C$3="On",IF(AZ$3&lt;=$B$2,SMALL(Data_Baseline!$C53:$AZ53,COUNTIF(Data_Baseline!$C53:$AZ53,0)+1)/MAX(Data_Baseline!$C53:$AZ53),IF(Data_Baseline!AY53=0,SMALL(Data_Baseline!$C53:$AZ53,COUNTIF(Data_Baseline!$C53:$AZ53,0)+1)/MAX(Data_Baseline!$C53:$AZ53),Data_Baseline!AY53/MAX(Data_Baseline!$C53:$AZ53))),IF(AZ$3&lt;=$B$2,SMALL(Data_Baseline!$C53:$AZ53,COUNTIF(Data_Baseline!$C53:$AZ53,0)+1),IF(Data_Baseline!AY53=0,SMALL(Data_Baseline!$C53:$AZ53,COUNTIF(Data_Baseline!$C53:$AZ53,0)+1),Data_Baseline!AY53)))),"")</f>
        <v/>
      </c>
      <c r="BA53" s="79" t="str">
        <f>IFERROR(IF(Data_Baseline!AZ53="","",IF($C$3="On",IF(BA$3&lt;=$B$2,SMALL(Data_Baseline!$C53:$AZ53,COUNTIF(Data_Baseline!$C53:$AZ53,0)+1)/MAX(Data_Baseline!$C53:$AZ53),IF(Data_Baseline!AZ53=0,SMALL(Data_Baseline!$C53:$AZ53,COUNTIF(Data_Baseline!$C53:$AZ53,0)+1)/MAX(Data_Baseline!$C53:$AZ53),Data_Baseline!AZ53/MAX(Data_Baseline!$C53:$AZ53))),IF(BA$3&lt;=$B$2,SMALL(Data_Baseline!$C53:$AZ53,COUNTIF(Data_Baseline!$C53:$AZ53,0)+1),IF(Data_Baseline!AZ53=0,SMALL(Data_Baseline!$C53:$AZ53,COUNTIF(Data_Baseline!$C53:$AZ53,0)+1),Data_Baseline!AZ53)))),"")</f>
        <v/>
      </c>
      <c r="BB53" s="79">
        <f ca="1">IF(Data_Initial!BA53="",1,0)</f>
        <v>1</v>
      </c>
      <c r="BC53" s="2" t="str">
        <f t="shared" ca="1" si="0"/>
        <v>3B_SodA</v>
      </c>
      <c r="BD53" s="79" t="str">
        <f t="shared" ca="1" si="3"/>
        <v>3B</v>
      </c>
      <c r="BE53" s="79" t="str">
        <f ca="1">Data_Initial!BC53</f>
        <v>SodA</v>
      </c>
      <c r="BF53" s="79" t="str">
        <f ca="1">Data_Initial!BB53</f>
        <v>3_1</v>
      </c>
      <c r="BG53" s="79">
        <f ca="1">IFERROR((INDIRECT("Plate"&amp;Data!A53&amp;"_C!"&amp;CHAR(RIGHT(Data!B53,LEN(Data!B53)-1)+65)&amp;CODE(LEFT(Data!B53,1))-58)),"")</f>
        <v>0</v>
      </c>
      <c r="BH53" s="79" t="str">
        <f ca="1">Data_Initial!BA53</f>
        <v/>
      </c>
      <c r="BI53" s="79">
        <f t="shared" ca="1" si="2"/>
        <v>9.9758373870558479E-4</v>
      </c>
      <c r="BJ53" s="79" t="str">
        <f ca="1">IF(BH53="N",1+MAX($BJ$3:BJ52),"")</f>
        <v/>
      </c>
      <c r="BK53" s="79"/>
      <c r="BL53" s="79"/>
      <c r="BM53" s="79"/>
      <c r="BN53" s="79"/>
      <c r="BO53" s="79"/>
      <c r="BP53" s="79"/>
      <c r="BQ53" s="79"/>
      <c r="BR53" s="79"/>
      <c r="BS53" s="79"/>
      <c r="BT53" s="79"/>
      <c r="BU53" s="79"/>
      <c r="BV53" s="79"/>
      <c r="BW53" s="79"/>
      <c r="BX53" s="79"/>
      <c r="BY53" s="79"/>
      <c r="BZ53" s="79"/>
    </row>
    <row r="54" spans="1:78" x14ac:dyDescent="0.25">
      <c r="A54" s="79">
        <f ca="1">IF(BH54="N","N"&amp;BJ54,IF(BB54=0,"",MAX($A$3:A53)+1))</f>
        <v>51</v>
      </c>
      <c r="B54" s="79" t="str">
        <f ca="1">Data_Initial!A54&amp;C54</f>
        <v>1C7</v>
      </c>
      <c r="C54" s="79" t="str">
        <f ca="1">Data_Initial!B54</f>
        <v>C7</v>
      </c>
      <c r="D54" s="79">
        <f ca="1">IFERROR(IF(Data_Baseline!C54="","",IF($C$3="On",IF(D$3&lt;=$B$2,SMALL(Data_Baseline!$C54:$AZ54,COUNTIF(Data_Baseline!$C54:$AZ54,0)+1)/MAX(Data_Baseline!$C54:$AZ54),IF(Data_Baseline!C54=0,SMALL(Data_Baseline!$C54:$AZ54,COUNTIF(Data_Baseline!$C54:$AZ54,0)+1)/MAX(Data_Baseline!$C54:$AZ54),Data_Baseline!C54/MAX(Data_Baseline!$C54:$AZ54))),IF(D$3&lt;=$B$2,SMALL(Data_Baseline!$C54:$AZ54,COUNTIF(Data_Baseline!$C54:$AZ54,0)+1),IF(Data_Baseline!C54=0,SMALL(Data_Baseline!$C54:$AZ54,COUNTIF(Data_Baseline!$C54:$AZ54,0)+1),Data_Baseline!C54)))),"")</f>
        <v>1.8515507880177928E-4</v>
      </c>
      <c r="E54" s="79">
        <f ca="1">IFERROR(IF(Data_Baseline!D54="","",IF($C$3="On",IF(E$3&lt;=$B$2,SMALL(Data_Baseline!$C54:$AZ54,COUNTIF(Data_Baseline!$C54:$AZ54,0)+1)/MAX(Data_Baseline!$C54:$AZ54),IF(Data_Baseline!D54=0,SMALL(Data_Baseline!$C54:$AZ54,COUNTIF(Data_Baseline!$C54:$AZ54,0)+1)/MAX(Data_Baseline!$C54:$AZ54),Data_Baseline!D54/MAX(Data_Baseline!$C54:$AZ54))),IF(E$3&lt;=$B$2,SMALL(Data_Baseline!$C54:$AZ54,COUNTIF(Data_Baseline!$C54:$AZ54,0)+1),IF(Data_Baseline!D54=0,SMALL(Data_Baseline!$C54:$AZ54,COUNTIF(Data_Baseline!$C54:$AZ54,0)+1),Data_Baseline!D54)))),"")</f>
        <v>1.8515507880177928E-4</v>
      </c>
      <c r="F54" s="79">
        <f ca="1">IFERROR(IF(Data_Baseline!E54="","",IF($C$3="On",IF(F$3&lt;=$B$2,SMALL(Data_Baseline!$C54:$AZ54,COUNTIF(Data_Baseline!$C54:$AZ54,0)+1)/MAX(Data_Baseline!$C54:$AZ54),IF(Data_Baseline!E54=0,SMALL(Data_Baseline!$C54:$AZ54,COUNTIF(Data_Baseline!$C54:$AZ54,0)+1)/MAX(Data_Baseline!$C54:$AZ54),Data_Baseline!E54/MAX(Data_Baseline!$C54:$AZ54))),IF(F$3&lt;=$B$2,SMALL(Data_Baseline!$C54:$AZ54,COUNTIF(Data_Baseline!$C54:$AZ54,0)+1),IF(Data_Baseline!E54=0,SMALL(Data_Baseline!$C54:$AZ54,COUNTIF(Data_Baseline!$C54:$AZ54,0)+1),Data_Baseline!E54)))),"")</f>
        <v>1.8515507880177928E-4</v>
      </c>
      <c r="G54" s="79">
        <f ca="1">IFERROR(IF(Data_Baseline!F54="","",IF($C$3="On",IF(G$3&lt;=$B$2,SMALL(Data_Baseline!$C54:$AZ54,COUNTIF(Data_Baseline!$C54:$AZ54,0)+1)/MAX(Data_Baseline!$C54:$AZ54),IF(Data_Baseline!F54=0,SMALL(Data_Baseline!$C54:$AZ54,COUNTIF(Data_Baseline!$C54:$AZ54,0)+1)/MAX(Data_Baseline!$C54:$AZ54),Data_Baseline!F54/MAX(Data_Baseline!$C54:$AZ54))),IF(G$3&lt;=$B$2,SMALL(Data_Baseline!$C54:$AZ54,COUNTIF(Data_Baseline!$C54:$AZ54,0)+1),IF(Data_Baseline!F54=0,SMALL(Data_Baseline!$C54:$AZ54,COUNTIF(Data_Baseline!$C54:$AZ54,0)+1),Data_Baseline!F54)))),"")</f>
        <v>1.8515507880177928E-4</v>
      </c>
      <c r="H54" s="79">
        <f ca="1">IFERROR(IF(Data_Baseline!G54="","",IF($C$3="On",IF(H$3&lt;=$B$2,SMALL(Data_Baseline!$C54:$AZ54,COUNTIF(Data_Baseline!$C54:$AZ54,0)+1)/MAX(Data_Baseline!$C54:$AZ54),IF(Data_Baseline!G54=0,SMALL(Data_Baseline!$C54:$AZ54,COUNTIF(Data_Baseline!$C54:$AZ54,0)+1)/MAX(Data_Baseline!$C54:$AZ54),Data_Baseline!G54/MAX(Data_Baseline!$C54:$AZ54))),IF(H$3&lt;=$B$2,SMALL(Data_Baseline!$C54:$AZ54,COUNTIF(Data_Baseline!$C54:$AZ54,0)+1),IF(Data_Baseline!G54=0,SMALL(Data_Baseline!$C54:$AZ54,COUNTIF(Data_Baseline!$C54:$AZ54,0)+1),Data_Baseline!G54)))),"")</f>
        <v>1.8515507880177928E-4</v>
      </c>
      <c r="I54" s="79">
        <f ca="1">IFERROR(IF(Data_Baseline!H54="","",IF($C$3="On",IF(I$3&lt;=$B$2,SMALL(Data_Baseline!$C54:$AZ54,COUNTIF(Data_Baseline!$C54:$AZ54,0)+1)/MAX(Data_Baseline!$C54:$AZ54),IF(Data_Baseline!H54=0,SMALL(Data_Baseline!$C54:$AZ54,COUNTIF(Data_Baseline!$C54:$AZ54,0)+1)/MAX(Data_Baseline!$C54:$AZ54),Data_Baseline!H54/MAX(Data_Baseline!$C54:$AZ54))),IF(I$3&lt;=$B$2,SMALL(Data_Baseline!$C54:$AZ54,COUNTIF(Data_Baseline!$C54:$AZ54,0)+1),IF(Data_Baseline!H54=0,SMALL(Data_Baseline!$C54:$AZ54,COUNTIF(Data_Baseline!$C54:$AZ54,0)+1),Data_Baseline!H54)))),"")</f>
        <v>1.8515507880177928E-4</v>
      </c>
      <c r="J54" s="79">
        <f ca="1">IFERROR(IF(Data_Baseline!I54="","",IF($C$3="On",IF(J$3&lt;=$B$2,SMALL(Data_Baseline!$C54:$AZ54,COUNTIF(Data_Baseline!$C54:$AZ54,0)+1)/MAX(Data_Baseline!$C54:$AZ54),IF(Data_Baseline!I54=0,SMALL(Data_Baseline!$C54:$AZ54,COUNTIF(Data_Baseline!$C54:$AZ54,0)+1)/MAX(Data_Baseline!$C54:$AZ54),Data_Baseline!I54/MAX(Data_Baseline!$C54:$AZ54))),IF(J$3&lt;=$B$2,SMALL(Data_Baseline!$C54:$AZ54,COUNTIF(Data_Baseline!$C54:$AZ54,0)+1),IF(Data_Baseline!I54=0,SMALL(Data_Baseline!$C54:$AZ54,COUNTIF(Data_Baseline!$C54:$AZ54,0)+1),Data_Baseline!I54)))),"")</f>
        <v>1.8515507880177928E-4</v>
      </c>
      <c r="K54" s="79">
        <f ca="1">IFERROR(IF(Data_Baseline!J54="","",IF($C$3="On",IF(K$3&lt;=$B$2,SMALL(Data_Baseline!$C54:$AZ54,COUNTIF(Data_Baseline!$C54:$AZ54,0)+1)/MAX(Data_Baseline!$C54:$AZ54),IF(Data_Baseline!J54=0,SMALL(Data_Baseline!$C54:$AZ54,COUNTIF(Data_Baseline!$C54:$AZ54,0)+1)/MAX(Data_Baseline!$C54:$AZ54),Data_Baseline!J54/MAX(Data_Baseline!$C54:$AZ54))),IF(K$3&lt;=$B$2,SMALL(Data_Baseline!$C54:$AZ54,COUNTIF(Data_Baseline!$C54:$AZ54,0)+1),IF(Data_Baseline!J54=0,SMALL(Data_Baseline!$C54:$AZ54,COUNTIF(Data_Baseline!$C54:$AZ54,0)+1),Data_Baseline!J54)))),"")</f>
        <v>1.8515507880177928E-4</v>
      </c>
      <c r="L54" s="79">
        <f ca="1">IFERROR(IF(Data_Baseline!K54="","",IF($C$3="On",IF(L$3&lt;=$B$2,SMALL(Data_Baseline!$C54:$AZ54,COUNTIF(Data_Baseline!$C54:$AZ54,0)+1)/MAX(Data_Baseline!$C54:$AZ54),IF(Data_Baseline!K54=0,SMALL(Data_Baseline!$C54:$AZ54,COUNTIF(Data_Baseline!$C54:$AZ54,0)+1)/MAX(Data_Baseline!$C54:$AZ54),Data_Baseline!K54/MAX(Data_Baseline!$C54:$AZ54))),IF(L$3&lt;=$B$2,SMALL(Data_Baseline!$C54:$AZ54,COUNTIF(Data_Baseline!$C54:$AZ54,0)+1),IF(Data_Baseline!K54=0,SMALL(Data_Baseline!$C54:$AZ54,COUNTIF(Data_Baseline!$C54:$AZ54,0)+1),Data_Baseline!K54)))),"")</f>
        <v>1.8515507880177928E-4</v>
      </c>
      <c r="M54" s="79">
        <f ca="1">IFERROR(IF(Data_Baseline!L54="","",IF($C$3="On",IF(M$3&lt;=$B$2,SMALL(Data_Baseline!$C54:$AZ54,COUNTIF(Data_Baseline!$C54:$AZ54,0)+1)/MAX(Data_Baseline!$C54:$AZ54),IF(Data_Baseline!L54=0,SMALL(Data_Baseline!$C54:$AZ54,COUNTIF(Data_Baseline!$C54:$AZ54,0)+1)/MAX(Data_Baseline!$C54:$AZ54),Data_Baseline!L54/MAX(Data_Baseline!$C54:$AZ54))),IF(M$3&lt;=$B$2,SMALL(Data_Baseline!$C54:$AZ54,COUNTIF(Data_Baseline!$C54:$AZ54,0)+1),IF(Data_Baseline!L54=0,SMALL(Data_Baseline!$C54:$AZ54,COUNTIF(Data_Baseline!$C54:$AZ54,0)+1),Data_Baseline!L54)))),"")</f>
        <v>1.8515507880177928E-4</v>
      </c>
      <c r="N54" s="79">
        <f ca="1">IFERROR(IF(Data_Baseline!M54="","",IF($C$3="On",IF(N$3&lt;=$B$2,SMALL(Data_Baseline!$C54:$AZ54,COUNTIF(Data_Baseline!$C54:$AZ54,0)+1)/MAX(Data_Baseline!$C54:$AZ54),IF(Data_Baseline!M54=0,SMALL(Data_Baseline!$C54:$AZ54,COUNTIF(Data_Baseline!$C54:$AZ54,0)+1)/MAX(Data_Baseline!$C54:$AZ54),Data_Baseline!M54/MAX(Data_Baseline!$C54:$AZ54))),IF(N$3&lt;=$B$2,SMALL(Data_Baseline!$C54:$AZ54,COUNTIF(Data_Baseline!$C54:$AZ54,0)+1),IF(Data_Baseline!M54=0,SMALL(Data_Baseline!$C54:$AZ54,COUNTIF(Data_Baseline!$C54:$AZ54,0)+1),Data_Baseline!M54)))),"")</f>
        <v>1.8515507880177928E-4</v>
      </c>
      <c r="O54" s="79">
        <f ca="1">IFERROR(IF(Data_Baseline!N54="","",IF($C$3="On",IF(O$3&lt;=$B$2,SMALL(Data_Baseline!$C54:$AZ54,COUNTIF(Data_Baseline!$C54:$AZ54,0)+1)/MAX(Data_Baseline!$C54:$AZ54),IF(Data_Baseline!N54=0,SMALL(Data_Baseline!$C54:$AZ54,COUNTIF(Data_Baseline!$C54:$AZ54,0)+1)/MAX(Data_Baseline!$C54:$AZ54),Data_Baseline!N54/MAX(Data_Baseline!$C54:$AZ54))),IF(O$3&lt;=$B$2,SMALL(Data_Baseline!$C54:$AZ54,COUNTIF(Data_Baseline!$C54:$AZ54,0)+1),IF(Data_Baseline!N54=0,SMALL(Data_Baseline!$C54:$AZ54,COUNTIF(Data_Baseline!$C54:$AZ54,0)+1),Data_Baseline!N54)))),"")</f>
        <v>1.8515507880177928E-4</v>
      </c>
      <c r="P54" s="79">
        <f ca="1">IFERROR(IF(Data_Baseline!O54="","",IF($C$3="On",IF(P$3&lt;=$B$2,SMALL(Data_Baseline!$C54:$AZ54,COUNTIF(Data_Baseline!$C54:$AZ54,0)+1)/MAX(Data_Baseline!$C54:$AZ54),IF(Data_Baseline!O54=0,SMALL(Data_Baseline!$C54:$AZ54,COUNTIF(Data_Baseline!$C54:$AZ54,0)+1)/MAX(Data_Baseline!$C54:$AZ54),Data_Baseline!O54/MAX(Data_Baseline!$C54:$AZ54))),IF(P$3&lt;=$B$2,SMALL(Data_Baseline!$C54:$AZ54,COUNTIF(Data_Baseline!$C54:$AZ54,0)+1),IF(Data_Baseline!O54=0,SMALL(Data_Baseline!$C54:$AZ54,COUNTIF(Data_Baseline!$C54:$AZ54,0)+1),Data_Baseline!O54)))),"")</f>
        <v>1.8515507880177928E-4</v>
      </c>
      <c r="Q54" s="79">
        <f ca="1">IFERROR(IF(Data_Baseline!P54="","",IF($C$3="On",IF(Q$3&lt;=$B$2,SMALL(Data_Baseline!$C54:$AZ54,COUNTIF(Data_Baseline!$C54:$AZ54,0)+1)/MAX(Data_Baseline!$C54:$AZ54),IF(Data_Baseline!P54=0,SMALL(Data_Baseline!$C54:$AZ54,COUNTIF(Data_Baseline!$C54:$AZ54,0)+1)/MAX(Data_Baseline!$C54:$AZ54),Data_Baseline!P54/MAX(Data_Baseline!$C54:$AZ54))),IF(Q$3&lt;=$B$2,SMALL(Data_Baseline!$C54:$AZ54,COUNTIF(Data_Baseline!$C54:$AZ54,0)+1),IF(Data_Baseline!P54=0,SMALL(Data_Baseline!$C54:$AZ54,COUNTIF(Data_Baseline!$C54:$AZ54,0)+1),Data_Baseline!P54)))),"")</f>
        <v>1.8515507880177928E-4</v>
      </c>
      <c r="R54" s="79">
        <f ca="1">IFERROR(IF(Data_Baseline!Q54="","",IF($C$3="On",IF(R$3&lt;=$B$2,SMALL(Data_Baseline!$C54:$AZ54,COUNTIF(Data_Baseline!$C54:$AZ54,0)+1)/MAX(Data_Baseline!$C54:$AZ54),IF(Data_Baseline!Q54=0,SMALL(Data_Baseline!$C54:$AZ54,COUNTIF(Data_Baseline!$C54:$AZ54,0)+1)/MAX(Data_Baseline!$C54:$AZ54),Data_Baseline!Q54/MAX(Data_Baseline!$C54:$AZ54))),IF(R$3&lt;=$B$2,SMALL(Data_Baseline!$C54:$AZ54,COUNTIF(Data_Baseline!$C54:$AZ54,0)+1),IF(Data_Baseline!Q54=0,SMALL(Data_Baseline!$C54:$AZ54,COUNTIF(Data_Baseline!$C54:$AZ54,0)+1),Data_Baseline!Q54)))),"")</f>
        <v>1.8515507880177928E-4</v>
      </c>
      <c r="S54" s="79">
        <f ca="1">IFERROR(IF(Data_Baseline!R54="","",IF($C$3="On",IF(S$3&lt;=$B$2,SMALL(Data_Baseline!$C54:$AZ54,COUNTIF(Data_Baseline!$C54:$AZ54,0)+1)/MAX(Data_Baseline!$C54:$AZ54),IF(Data_Baseline!R54=0,SMALL(Data_Baseline!$C54:$AZ54,COUNTIF(Data_Baseline!$C54:$AZ54,0)+1)/MAX(Data_Baseline!$C54:$AZ54),Data_Baseline!R54/MAX(Data_Baseline!$C54:$AZ54))),IF(S$3&lt;=$B$2,SMALL(Data_Baseline!$C54:$AZ54,COUNTIF(Data_Baseline!$C54:$AZ54,0)+1),IF(Data_Baseline!R54=0,SMALL(Data_Baseline!$C54:$AZ54,COUNTIF(Data_Baseline!$C54:$AZ54,0)+1),Data_Baseline!R54)))),"")</f>
        <v>1.8515507880177928E-4</v>
      </c>
      <c r="T54" s="79">
        <f ca="1">IFERROR(IF(Data_Baseline!S54="","",IF($C$3="On",IF(T$3&lt;=$B$2,SMALL(Data_Baseline!$C54:$AZ54,COUNTIF(Data_Baseline!$C54:$AZ54,0)+1)/MAX(Data_Baseline!$C54:$AZ54),IF(Data_Baseline!S54=0,SMALL(Data_Baseline!$C54:$AZ54,COUNTIF(Data_Baseline!$C54:$AZ54,0)+1)/MAX(Data_Baseline!$C54:$AZ54),Data_Baseline!S54/MAX(Data_Baseline!$C54:$AZ54))),IF(T$3&lt;=$B$2,SMALL(Data_Baseline!$C54:$AZ54,COUNTIF(Data_Baseline!$C54:$AZ54,0)+1),IF(Data_Baseline!S54=0,SMALL(Data_Baseline!$C54:$AZ54,COUNTIF(Data_Baseline!$C54:$AZ54,0)+1),Data_Baseline!S54)))),"")</f>
        <v>1.8515507880177928E-4</v>
      </c>
      <c r="U54" s="79">
        <f ca="1">IFERROR(IF(Data_Baseline!T54="","",IF($C$3="On",IF(U$3&lt;=$B$2,SMALL(Data_Baseline!$C54:$AZ54,COUNTIF(Data_Baseline!$C54:$AZ54,0)+1)/MAX(Data_Baseline!$C54:$AZ54),IF(Data_Baseline!T54=0,SMALL(Data_Baseline!$C54:$AZ54,COUNTIF(Data_Baseline!$C54:$AZ54,0)+1)/MAX(Data_Baseline!$C54:$AZ54),Data_Baseline!T54/MAX(Data_Baseline!$C54:$AZ54))),IF(U$3&lt;=$B$2,SMALL(Data_Baseline!$C54:$AZ54,COUNTIF(Data_Baseline!$C54:$AZ54,0)+1),IF(Data_Baseline!T54=0,SMALL(Data_Baseline!$C54:$AZ54,COUNTIF(Data_Baseline!$C54:$AZ54,0)+1),Data_Baseline!T54)))),"")</f>
        <v>1.8515507880177928E-4</v>
      </c>
      <c r="V54" s="79">
        <f ca="1">IFERROR(IF(Data_Baseline!U54="","",IF($C$3="On",IF(V$3&lt;=$B$2,SMALL(Data_Baseline!$C54:$AZ54,COUNTIF(Data_Baseline!$C54:$AZ54,0)+1)/MAX(Data_Baseline!$C54:$AZ54),IF(Data_Baseline!U54=0,SMALL(Data_Baseline!$C54:$AZ54,COUNTIF(Data_Baseline!$C54:$AZ54,0)+1)/MAX(Data_Baseline!$C54:$AZ54),Data_Baseline!U54/MAX(Data_Baseline!$C54:$AZ54))),IF(V$3&lt;=$B$2,SMALL(Data_Baseline!$C54:$AZ54,COUNTIF(Data_Baseline!$C54:$AZ54,0)+1),IF(Data_Baseline!U54=0,SMALL(Data_Baseline!$C54:$AZ54,COUNTIF(Data_Baseline!$C54:$AZ54,0)+1),Data_Baseline!U54)))),"")</f>
        <v>1.8515507880177928E-4</v>
      </c>
      <c r="W54" s="79">
        <f ca="1">IFERROR(IF(Data_Baseline!V54="","",IF($C$3="On",IF(W$3&lt;=$B$2,SMALL(Data_Baseline!$C54:$AZ54,COUNTIF(Data_Baseline!$C54:$AZ54,0)+1)/MAX(Data_Baseline!$C54:$AZ54),IF(Data_Baseline!V54=0,SMALL(Data_Baseline!$C54:$AZ54,COUNTIF(Data_Baseline!$C54:$AZ54,0)+1)/MAX(Data_Baseline!$C54:$AZ54),Data_Baseline!V54/MAX(Data_Baseline!$C54:$AZ54))),IF(W$3&lt;=$B$2,SMALL(Data_Baseline!$C54:$AZ54,COUNTIF(Data_Baseline!$C54:$AZ54,0)+1),IF(Data_Baseline!V54=0,SMALL(Data_Baseline!$C54:$AZ54,COUNTIF(Data_Baseline!$C54:$AZ54,0)+1),Data_Baseline!V54)))),"")</f>
        <v>1.8515507880177928E-4</v>
      </c>
      <c r="X54" s="79">
        <f ca="1">IFERROR(IF(Data_Baseline!W54="","",IF($C$3="On",IF(X$3&lt;=$B$2,SMALL(Data_Baseline!$C54:$AZ54,COUNTIF(Data_Baseline!$C54:$AZ54,0)+1)/MAX(Data_Baseline!$C54:$AZ54),IF(Data_Baseline!W54=0,SMALL(Data_Baseline!$C54:$AZ54,COUNTIF(Data_Baseline!$C54:$AZ54,0)+1)/MAX(Data_Baseline!$C54:$AZ54),Data_Baseline!W54/MAX(Data_Baseline!$C54:$AZ54))),IF(X$3&lt;=$B$2,SMALL(Data_Baseline!$C54:$AZ54,COUNTIF(Data_Baseline!$C54:$AZ54,0)+1),IF(Data_Baseline!W54=0,SMALL(Data_Baseline!$C54:$AZ54,COUNTIF(Data_Baseline!$C54:$AZ54,0)+1),Data_Baseline!W54)))),"")</f>
        <v>1.8515507880177928E-4</v>
      </c>
      <c r="Y54" s="79">
        <f ca="1">IFERROR(IF(Data_Baseline!X54="","",IF($C$3="On",IF(Y$3&lt;=$B$2,SMALL(Data_Baseline!$C54:$AZ54,COUNTIF(Data_Baseline!$C54:$AZ54,0)+1)/MAX(Data_Baseline!$C54:$AZ54),IF(Data_Baseline!X54=0,SMALL(Data_Baseline!$C54:$AZ54,COUNTIF(Data_Baseline!$C54:$AZ54,0)+1)/MAX(Data_Baseline!$C54:$AZ54),Data_Baseline!X54/MAX(Data_Baseline!$C54:$AZ54))),IF(Y$3&lt;=$B$2,SMALL(Data_Baseline!$C54:$AZ54,COUNTIF(Data_Baseline!$C54:$AZ54,0)+1),IF(Data_Baseline!X54=0,SMALL(Data_Baseline!$C54:$AZ54,COUNTIF(Data_Baseline!$C54:$AZ54,0)+1),Data_Baseline!X54)))),"")</f>
        <v>1.8515507880177928E-4</v>
      </c>
      <c r="Z54" s="79">
        <f ca="1">IFERROR(IF(Data_Baseline!Y54="","",IF($C$3="On",IF(Z$3&lt;=$B$2,SMALL(Data_Baseline!$C54:$AZ54,COUNTIF(Data_Baseline!$C54:$AZ54,0)+1)/MAX(Data_Baseline!$C54:$AZ54),IF(Data_Baseline!Y54=0,SMALL(Data_Baseline!$C54:$AZ54,COUNTIF(Data_Baseline!$C54:$AZ54,0)+1)/MAX(Data_Baseline!$C54:$AZ54),Data_Baseline!Y54/MAX(Data_Baseline!$C54:$AZ54))),IF(Z$3&lt;=$B$2,SMALL(Data_Baseline!$C54:$AZ54,COUNTIF(Data_Baseline!$C54:$AZ54,0)+1),IF(Data_Baseline!Y54=0,SMALL(Data_Baseline!$C54:$AZ54,COUNTIF(Data_Baseline!$C54:$AZ54,0)+1),Data_Baseline!Y54)))),"")</f>
        <v>1.8515507880177928E-4</v>
      </c>
      <c r="AA54" s="79">
        <f ca="1">IFERROR(IF(Data_Baseline!Z54="","",IF($C$3="On",IF(AA$3&lt;=$B$2,SMALL(Data_Baseline!$C54:$AZ54,COUNTIF(Data_Baseline!$C54:$AZ54,0)+1)/MAX(Data_Baseline!$C54:$AZ54),IF(Data_Baseline!Z54=0,SMALL(Data_Baseline!$C54:$AZ54,COUNTIF(Data_Baseline!$C54:$AZ54,0)+1)/MAX(Data_Baseline!$C54:$AZ54),Data_Baseline!Z54/MAX(Data_Baseline!$C54:$AZ54))),IF(AA$3&lt;=$B$2,SMALL(Data_Baseline!$C54:$AZ54,COUNTIF(Data_Baseline!$C54:$AZ54,0)+1),IF(Data_Baseline!Z54=0,SMALL(Data_Baseline!$C54:$AZ54,COUNTIF(Data_Baseline!$C54:$AZ54,0)+1),Data_Baseline!Z54)))),"")</f>
        <v>1.6647175473032954E-3</v>
      </c>
      <c r="AB54" s="79">
        <f ca="1">IFERROR(IF(Data_Baseline!AA54="","",IF($C$3="On",IF(AB$3&lt;=$B$2,SMALL(Data_Baseline!$C54:$AZ54,COUNTIF(Data_Baseline!$C54:$AZ54,0)+1)/MAX(Data_Baseline!$C54:$AZ54),IF(Data_Baseline!AA54=0,SMALL(Data_Baseline!$C54:$AZ54,COUNTIF(Data_Baseline!$C54:$AZ54,0)+1)/MAX(Data_Baseline!$C54:$AZ54),Data_Baseline!AA54/MAX(Data_Baseline!$C54:$AZ54))),IF(AB$3&lt;=$B$2,SMALL(Data_Baseline!$C54:$AZ54,COUNTIF(Data_Baseline!$C54:$AZ54,0)+1),IF(Data_Baseline!AA54=0,SMALL(Data_Baseline!$C54:$AZ54,COUNTIF(Data_Baseline!$C54:$AZ54,0)+1),Data_Baseline!AA54)))),"")</f>
        <v>5.7420309962381245E-3</v>
      </c>
      <c r="AC54" s="79">
        <f ca="1">IFERROR(IF(Data_Baseline!AB54="","",IF($C$3="On",IF(AC$3&lt;=$B$2,SMALL(Data_Baseline!$C54:$AZ54,COUNTIF(Data_Baseline!$C54:$AZ54,0)+1)/MAX(Data_Baseline!$C54:$AZ54),IF(Data_Baseline!AB54=0,SMALL(Data_Baseline!$C54:$AZ54,COUNTIF(Data_Baseline!$C54:$AZ54,0)+1)/MAX(Data_Baseline!$C54:$AZ54),Data_Baseline!AB54/MAX(Data_Baseline!$C54:$AZ54))),IF(AC$3&lt;=$B$2,SMALL(Data_Baseline!$C54:$AZ54,COUNTIF(Data_Baseline!$C54:$AZ54,0)+1),IF(Data_Baseline!AB54=0,SMALL(Data_Baseline!$C54:$AZ54,COUNTIF(Data_Baseline!$C54:$AZ54,0)+1),Data_Baseline!AB54)))),"")</f>
        <v>1.3022816959041342E-2</v>
      </c>
      <c r="AD54" s="79">
        <f ca="1">IFERROR(IF(Data_Baseline!AC54="","",IF($C$3="On",IF(AD$3&lt;=$B$2,SMALL(Data_Baseline!$C54:$AZ54,COUNTIF(Data_Baseline!$C54:$AZ54,0)+1)/MAX(Data_Baseline!$C54:$AZ54),IF(Data_Baseline!AC54=0,SMALL(Data_Baseline!$C54:$AZ54,COUNTIF(Data_Baseline!$C54:$AZ54,0)+1)/MAX(Data_Baseline!$C54:$AZ54),Data_Baseline!AC54/MAX(Data_Baseline!$C54:$AZ54))),IF(AD$3&lt;=$B$2,SMALL(Data_Baseline!$C54:$AZ54,COUNTIF(Data_Baseline!$C54:$AZ54,0)+1),IF(Data_Baseline!AC54=0,SMALL(Data_Baseline!$C54:$AZ54,COUNTIF(Data_Baseline!$C54:$AZ54,0)+1),Data_Baseline!AC54)))),"")</f>
        <v>2.708685881070081E-2</v>
      </c>
      <c r="AE54" s="79">
        <f ca="1">IFERROR(IF(Data_Baseline!AD54="","",IF($C$3="On",IF(AE$3&lt;=$B$2,SMALL(Data_Baseline!$C54:$AZ54,COUNTIF(Data_Baseline!$C54:$AZ54,0)+1)/MAX(Data_Baseline!$C54:$AZ54),IF(Data_Baseline!AD54=0,SMALL(Data_Baseline!$C54:$AZ54,COUNTIF(Data_Baseline!$C54:$AZ54,0)+1)/MAX(Data_Baseline!$C54:$AZ54),Data_Baseline!AD54/MAX(Data_Baseline!$C54:$AZ54))),IF(AE$3&lt;=$B$2,SMALL(Data_Baseline!$C54:$AZ54,COUNTIF(Data_Baseline!$C54:$AZ54,0)+1),IF(Data_Baseline!AD54=0,SMALL(Data_Baseline!$C54:$AZ54,COUNTIF(Data_Baseline!$C54:$AZ54,0)+1),Data_Baseline!AD54)))),"")</f>
        <v>5.3573270197716023E-2</v>
      </c>
      <c r="AF54" s="79">
        <f ca="1">IFERROR(IF(Data_Baseline!AE54="","",IF($C$3="On",IF(AF$3&lt;=$B$2,SMALL(Data_Baseline!$C54:$AZ54,COUNTIF(Data_Baseline!$C54:$AZ54,0)+1)/MAX(Data_Baseline!$C54:$AZ54),IF(Data_Baseline!AE54=0,SMALL(Data_Baseline!$C54:$AZ54,COUNTIF(Data_Baseline!$C54:$AZ54,0)+1)/MAX(Data_Baseline!$C54:$AZ54),Data_Baseline!AE54/MAX(Data_Baseline!$C54:$AZ54))),IF(AF$3&lt;=$B$2,SMALL(Data_Baseline!$C54:$AZ54,COUNTIF(Data_Baseline!$C54:$AZ54,0)+1),IF(Data_Baseline!AE54=0,SMALL(Data_Baseline!$C54:$AZ54,COUNTIF(Data_Baseline!$C54:$AZ54,0)+1),Data_Baseline!AE54)))),"")</f>
        <v>0.1031518945308571</v>
      </c>
      <c r="AG54" s="79">
        <f ca="1">IFERROR(IF(Data_Baseline!AF54="","",IF($C$3="On",IF(AG$3&lt;=$B$2,SMALL(Data_Baseline!$C54:$AZ54,COUNTIF(Data_Baseline!$C54:$AZ54,0)+1)/MAX(Data_Baseline!$C54:$AZ54),IF(Data_Baseline!AF54=0,SMALL(Data_Baseline!$C54:$AZ54,COUNTIF(Data_Baseline!$C54:$AZ54,0)+1)/MAX(Data_Baseline!$C54:$AZ54),Data_Baseline!AF54/MAX(Data_Baseline!$C54:$AZ54))),IF(AG$3&lt;=$B$2,SMALL(Data_Baseline!$C54:$AZ54,COUNTIF(Data_Baseline!$C54:$AZ54,0)+1),IF(Data_Baseline!AF54=0,SMALL(Data_Baseline!$C54:$AZ54,COUNTIF(Data_Baseline!$C54:$AZ54,0)+1),Data_Baseline!AF54)))),"")</f>
        <v>0.18787090447771426</v>
      </c>
      <c r="AH54" s="79">
        <f ca="1">IFERROR(IF(Data_Baseline!AG54="","",IF($C$3="On",IF(AH$3&lt;=$B$2,SMALL(Data_Baseline!$C54:$AZ54,COUNTIF(Data_Baseline!$C54:$AZ54,0)+1)/MAX(Data_Baseline!$C54:$AZ54),IF(Data_Baseline!AG54=0,SMALL(Data_Baseline!$C54:$AZ54,COUNTIF(Data_Baseline!$C54:$AZ54,0)+1)/MAX(Data_Baseline!$C54:$AZ54),Data_Baseline!AG54/MAX(Data_Baseline!$C54:$AZ54))),IF(AH$3&lt;=$B$2,SMALL(Data_Baseline!$C54:$AZ54,COUNTIF(Data_Baseline!$C54:$AZ54,0)+1),IF(Data_Baseline!AG54=0,SMALL(Data_Baseline!$C54:$AZ54,COUNTIF(Data_Baseline!$C54:$AZ54,0)+1),Data_Baseline!AG54)))),"")</f>
        <v>0.31764565189600957</v>
      </c>
      <c r="AI54" s="79">
        <f ca="1">IFERROR(IF(Data_Baseline!AH54="","",IF($C$3="On",IF(AI$3&lt;=$B$2,SMALL(Data_Baseline!$C54:$AZ54,COUNTIF(Data_Baseline!$C54:$AZ54,0)+1)/MAX(Data_Baseline!$C54:$AZ54),IF(Data_Baseline!AH54=0,SMALL(Data_Baseline!$C54:$AZ54,COUNTIF(Data_Baseline!$C54:$AZ54,0)+1)/MAX(Data_Baseline!$C54:$AZ54),Data_Baseline!AH54/MAX(Data_Baseline!$C54:$AZ54))),IF(AI$3&lt;=$B$2,SMALL(Data_Baseline!$C54:$AZ54,COUNTIF(Data_Baseline!$C54:$AZ54,0)+1),IF(Data_Baseline!AH54=0,SMALL(Data_Baseline!$C54:$AZ54,COUNTIF(Data_Baseline!$C54:$AZ54,0)+1),Data_Baseline!AH54)))),"")</f>
        <v>0.47810995682453511</v>
      </c>
      <c r="AJ54" s="79">
        <f ca="1">IFERROR(IF(Data_Baseline!AI54="","",IF($C$3="On",IF(AJ$3&lt;=$B$2,SMALL(Data_Baseline!$C54:$AZ54,COUNTIF(Data_Baseline!$C54:$AZ54,0)+1)/MAX(Data_Baseline!$C54:$AZ54),IF(Data_Baseline!AI54=0,SMALL(Data_Baseline!$C54:$AZ54,COUNTIF(Data_Baseline!$C54:$AZ54,0)+1)/MAX(Data_Baseline!$C54:$AZ54),Data_Baseline!AI54/MAX(Data_Baseline!$C54:$AZ54))),IF(AJ$3&lt;=$B$2,SMALL(Data_Baseline!$C54:$AZ54,COUNTIF(Data_Baseline!$C54:$AZ54,0)+1),IF(Data_Baseline!AI54=0,SMALL(Data_Baseline!$C54:$AZ54,COUNTIF(Data_Baseline!$C54:$AZ54,0)+1),Data_Baseline!AI54)))),"")</f>
        <v>0.64225473000340838</v>
      </c>
      <c r="AK54" s="79">
        <f ca="1">IFERROR(IF(Data_Baseline!AJ54="","",IF($C$3="On",IF(AK$3&lt;=$B$2,SMALL(Data_Baseline!$C54:$AZ54,COUNTIF(Data_Baseline!$C54:$AZ54,0)+1)/MAX(Data_Baseline!$C54:$AZ54),IF(Data_Baseline!AJ54=0,SMALL(Data_Baseline!$C54:$AZ54,COUNTIF(Data_Baseline!$C54:$AZ54,0)+1)/MAX(Data_Baseline!$C54:$AZ54),Data_Baseline!AJ54/MAX(Data_Baseline!$C54:$AZ54))),IF(AK$3&lt;=$B$2,SMALL(Data_Baseline!$C54:$AZ54,COUNTIF(Data_Baseline!$C54:$AZ54,0)+1),IF(Data_Baseline!AJ54=0,SMALL(Data_Baseline!$C54:$AZ54,COUNTIF(Data_Baseline!$C54:$AZ54,0)+1),Data_Baseline!AJ54)))),"")</f>
        <v>0.77696967053872945</v>
      </c>
      <c r="AL54" s="79">
        <f ca="1">IFERROR(IF(Data_Baseline!AK54="","",IF($C$3="On",IF(AL$3&lt;=$B$2,SMALL(Data_Baseline!$C54:$AZ54,COUNTIF(Data_Baseline!$C54:$AZ54,0)+1)/MAX(Data_Baseline!$C54:$AZ54),IF(Data_Baseline!AK54=0,SMALL(Data_Baseline!$C54:$AZ54,COUNTIF(Data_Baseline!$C54:$AZ54,0)+1)/MAX(Data_Baseline!$C54:$AZ54),Data_Baseline!AK54/MAX(Data_Baseline!$C54:$AZ54))),IF(AL$3&lt;=$B$2,SMALL(Data_Baseline!$C54:$AZ54,COUNTIF(Data_Baseline!$C54:$AZ54,0)+1),IF(Data_Baseline!AK54=0,SMALL(Data_Baseline!$C54:$AZ54,COUNTIF(Data_Baseline!$C54:$AZ54,0)+1),Data_Baseline!AK54)))),"")</f>
        <v>0.87089361779771801</v>
      </c>
      <c r="AM54" s="79">
        <f ca="1">IFERROR(IF(Data_Baseline!AL54="","",IF($C$3="On",IF(AM$3&lt;=$B$2,SMALL(Data_Baseline!$C54:$AZ54,COUNTIF(Data_Baseline!$C54:$AZ54,0)+1)/MAX(Data_Baseline!$C54:$AZ54),IF(Data_Baseline!AL54=0,SMALL(Data_Baseline!$C54:$AZ54,COUNTIF(Data_Baseline!$C54:$AZ54,0)+1)/MAX(Data_Baseline!$C54:$AZ54),Data_Baseline!AL54/MAX(Data_Baseline!$C54:$AZ54))),IF(AM$3&lt;=$B$2,SMALL(Data_Baseline!$C54:$AZ54,COUNTIF(Data_Baseline!$C54:$AZ54,0)+1),IF(Data_Baseline!AL54=0,SMALL(Data_Baseline!$C54:$AZ54,COUNTIF(Data_Baseline!$C54:$AZ54,0)+1),Data_Baseline!AL54)))),"")</f>
        <v>0.92736584749093587</v>
      </c>
      <c r="AN54" s="79">
        <f ca="1">IFERROR(IF(Data_Baseline!AM54="","",IF($C$3="On",IF(AN$3&lt;=$B$2,SMALL(Data_Baseline!$C54:$AZ54,COUNTIF(Data_Baseline!$C54:$AZ54,0)+1)/MAX(Data_Baseline!$C54:$AZ54),IF(Data_Baseline!AM54=0,SMALL(Data_Baseline!$C54:$AZ54,COUNTIF(Data_Baseline!$C54:$AZ54,0)+1)/MAX(Data_Baseline!$C54:$AZ54),Data_Baseline!AM54/MAX(Data_Baseline!$C54:$AZ54))),IF(AN$3&lt;=$B$2,SMALL(Data_Baseline!$C54:$AZ54,COUNTIF(Data_Baseline!$C54:$AZ54,0)+1),IF(Data_Baseline!AM54=0,SMALL(Data_Baseline!$C54:$AZ54,COUNTIF(Data_Baseline!$C54:$AZ54,0)+1),Data_Baseline!AM54)))),"")</f>
        <v>0.95928630009073734</v>
      </c>
      <c r="AO54" s="79">
        <f ca="1">IFERROR(IF(Data_Baseline!AN54="","",IF($C$3="On",IF(AO$3&lt;=$B$2,SMALL(Data_Baseline!$C54:$AZ54,COUNTIF(Data_Baseline!$C54:$AZ54,0)+1)/MAX(Data_Baseline!$C54:$AZ54),IF(Data_Baseline!AN54=0,SMALL(Data_Baseline!$C54:$AZ54,COUNTIF(Data_Baseline!$C54:$AZ54,0)+1)/MAX(Data_Baseline!$C54:$AZ54),Data_Baseline!AN54/MAX(Data_Baseline!$C54:$AZ54))),IF(AO$3&lt;=$B$2,SMALL(Data_Baseline!$C54:$AZ54,COUNTIF(Data_Baseline!$C54:$AZ54,0)+1),IF(Data_Baseline!AN54=0,SMALL(Data_Baseline!$C54:$AZ54,COUNTIF(Data_Baseline!$C54:$AZ54,0)+1),Data_Baseline!AN54)))),"")</f>
        <v>0.97875358746971697</v>
      </c>
      <c r="AP54" s="79">
        <f ca="1">IFERROR(IF(Data_Baseline!AO54="","",IF($C$3="On",IF(AP$3&lt;=$B$2,SMALL(Data_Baseline!$C54:$AZ54,COUNTIF(Data_Baseline!$C54:$AZ54,0)+1)/MAX(Data_Baseline!$C54:$AZ54),IF(Data_Baseline!AO54=0,SMALL(Data_Baseline!$C54:$AZ54,COUNTIF(Data_Baseline!$C54:$AZ54,0)+1)/MAX(Data_Baseline!$C54:$AZ54),Data_Baseline!AO54/MAX(Data_Baseline!$C54:$AZ54))),IF(AP$3&lt;=$B$2,SMALL(Data_Baseline!$C54:$AZ54,COUNTIF(Data_Baseline!$C54:$AZ54,0)+1),IF(Data_Baseline!AO54=0,SMALL(Data_Baseline!$C54:$AZ54,COUNTIF(Data_Baseline!$C54:$AZ54,0)+1),Data_Baseline!AO54)))),"")</f>
        <v>0.99331488502959753</v>
      </c>
      <c r="AQ54" s="79">
        <f ca="1">IFERROR(IF(Data_Baseline!AP54="","",IF($C$3="On",IF(AQ$3&lt;=$B$2,SMALL(Data_Baseline!$C54:$AZ54,COUNTIF(Data_Baseline!$C54:$AZ54,0)+1)/MAX(Data_Baseline!$C54:$AZ54),IF(Data_Baseline!AP54=0,SMALL(Data_Baseline!$C54:$AZ54,COUNTIF(Data_Baseline!$C54:$AZ54,0)+1)/MAX(Data_Baseline!$C54:$AZ54),Data_Baseline!AP54/MAX(Data_Baseline!$C54:$AZ54))),IF(AQ$3&lt;=$B$2,SMALL(Data_Baseline!$C54:$AZ54,COUNTIF(Data_Baseline!$C54:$AZ54,0)+1),IF(Data_Baseline!AP54=0,SMALL(Data_Baseline!$C54:$AZ54,COUNTIF(Data_Baseline!$C54:$AZ54,0)+1),Data_Baseline!AP54)))),"")</f>
        <v>1</v>
      </c>
      <c r="AR54" s="79" t="str">
        <f>IFERROR(IF(Data_Baseline!AQ54="","",IF($C$3="On",IF(AR$3&lt;=$B$2,SMALL(Data_Baseline!$C54:$AZ54,COUNTIF(Data_Baseline!$C54:$AZ54,0)+1)/MAX(Data_Baseline!$C54:$AZ54),IF(Data_Baseline!AQ54=0,SMALL(Data_Baseline!$C54:$AZ54,COUNTIF(Data_Baseline!$C54:$AZ54,0)+1)/MAX(Data_Baseline!$C54:$AZ54),Data_Baseline!AQ54/MAX(Data_Baseline!$C54:$AZ54))),IF(AR$3&lt;=$B$2,SMALL(Data_Baseline!$C54:$AZ54,COUNTIF(Data_Baseline!$C54:$AZ54,0)+1),IF(Data_Baseline!AQ54=0,SMALL(Data_Baseline!$C54:$AZ54,COUNTIF(Data_Baseline!$C54:$AZ54,0)+1),Data_Baseline!AQ54)))),"")</f>
        <v/>
      </c>
      <c r="AS54" s="79" t="str">
        <f>IFERROR(IF(Data_Baseline!AR54="","",IF($C$3="On",IF(AS$3&lt;=$B$2,SMALL(Data_Baseline!$C54:$AZ54,COUNTIF(Data_Baseline!$C54:$AZ54,0)+1)/MAX(Data_Baseline!$C54:$AZ54),IF(Data_Baseline!AR54=0,SMALL(Data_Baseline!$C54:$AZ54,COUNTIF(Data_Baseline!$C54:$AZ54,0)+1)/MAX(Data_Baseline!$C54:$AZ54),Data_Baseline!AR54/MAX(Data_Baseline!$C54:$AZ54))),IF(AS$3&lt;=$B$2,SMALL(Data_Baseline!$C54:$AZ54,COUNTIF(Data_Baseline!$C54:$AZ54,0)+1),IF(Data_Baseline!AR54=0,SMALL(Data_Baseline!$C54:$AZ54,COUNTIF(Data_Baseline!$C54:$AZ54,0)+1),Data_Baseline!AR54)))),"")</f>
        <v/>
      </c>
      <c r="AT54" s="79" t="str">
        <f>IFERROR(IF(Data_Baseline!AS54="","",IF($C$3="On",IF(AT$3&lt;=$B$2,SMALL(Data_Baseline!$C54:$AZ54,COUNTIF(Data_Baseline!$C54:$AZ54,0)+1)/MAX(Data_Baseline!$C54:$AZ54),IF(Data_Baseline!AS54=0,SMALL(Data_Baseline!$C54:$AZ54,COUNTIF(Data_Baseline!$C54:$AZ54,0)+1)/MAX(Data_Baseline!$C54:$AZ54),Data_Baseline!AS54/MAX(Data_Baseline!$C54:$AZ54))),IF(AT$3&lt;=$B$2,SMALL(Data_Baseline!$C54:$AZ54,COUNTIF(Data_Baseline!$C54:$AZ54,0)+1),IF(Data_Baseline!AS54=0,SMALL(Data_Baseline!$C54:$AZ54,COUNTIF(Data_Baseline!$C54:$AZ54,0)+1),Data_Baseline!AS54)))),"")</f>
        <v/>
      </c>
      <c r="AU54" s="79" t="str">
        <f>IFERROR(IF(Data_Baseline!AT54="","",IF($C$3="On",IF(AU$3&lt;=$B$2,SMALL(Data_Baseline!$C54:$AZ54,COUNTIF(Data_Baseline!$C54:$AZ54,0)+1)/MAX(Data_Baseline!$C54:$AZ54),IF(Data_Baseline!AT54=0,SMALL(Data_Baseline!$C54:$AZ54,COUNTIF(Data_Baseline!$C54:$AZ54,0)+1)/MAX(Data_Baseline!$C54:$AZ54),Data_Baseline!AT54/MAX(Data_Baseline!$C54:$AZ54))),IF(AU$3&lt;=$B$2,SMALL(Data_Baseline!$C54:$AZ54,COUNTIF(Data_Baseline!$C54:$AZ54,0)+1),IF(Data_Baseline!AT54=0,SMALL(Data_Baseline!$C54:$AZ54,COUNTIF(Data_Baseline!$C54:$AZ54,0)+1),Data_Baseline!AT54)))),"")</f>
        <v/>
      </c>
      <c r="AV54" s="79" t="str">
        <f>IFERROR(IF(Data_Baseline!AU54="","",IF($C$3="On",IF(AV$3&lt;=$B$2,SMALL(Data_Baseline!$C54:$AZ54,COUNTIF(Data_Baseline!$C54:$AZ54,0)+1)/MAX(Data_Baseline!$C54:$AZ54),IF(Data_Baseline!AU54=0,SMALL(Data_Baseline!$C54:$AZ54,COUNTIF(Data_Baseline!$C54:$AZ54,0)+1)/MAX(Data_Baseline!$C54:$AZ54),Data_Baseline!AU54/MAX(Data_Baseline!$C54:$AZ54))),IF(AV$3&lt;=$B$2,SMALL(Data_Baseline!$C54:$AZ54,COUNTIF(Data_Baseline!$C54:$AZ54,0)+1),IF(Data_Baseline!AU54=0,SMALL(Data_Baseline!$C54:$AZ54,COUNTIF(Data_Baseline!$C54:$AZ54,0)+1),Data_Baseline!AU54)))),"")</f>
        <v/>
      </c>
      <c r="AW54" s="79" t="str">
        <f>IFERROR(IF(Data_Baseline!AV54="","",IF($C$3="On",IF(AW$3&lt;=$B$2,SMALL(Data_Baseline!$C54:$AZ54,COUNTIF(Data_Baseline!$C54:$AZ54,0)+1)/MAX(Data_Baseline!$C54:$AZ54),IF(Data_Baseline!AV54=0,SMALL(Data_Baseline!$C54:$AZ54,COUNTIF(Data_Baseline!$C54:$AZ54,0)+1)/MAX(Data_Baseline!$C54:$AZ54),Data_Baseline!AV54/MAX(Data_Baseline!$C54:$AZ54))),IF(AW$3&lt;=$B$2,SMALL(Data_Baseline!$C54:$AZ54,COUNTIF(Data_Baseline!$C54:$AZ54,0)+1),IF(Data_Baseline!AV54=0,SMALL(Data_Baseline!$C54:$AZ54,COUNTIF(Data_Baseline!$C54:$AZ54,0)+1),Data_Baseline!AV54)))),"")</f>
        <v/>
      </c>
      <c r="AX54" s="79" t="str">
        <f>IFERROR(IF(Data_Baseline!AW54="","",IF($C$3="On",IF(AX$3&lt;=$B$2,SMALL(Data_Baseline!$C54:$AZ54,COUNTIF(Data_Baseline!$C54:$AZ54,0)+1)/MAX(Data_Baseline!$C54:$AZ54),IF(Data_Baseline!AW54=0,SMALL(Data_Baseline!$C54:$AZ54,COUNTIF(Data_Baseline!$C54:$AZ54,0)+1)/MAX(Data_Baseline!$C54:$AZ54),Data_Baseline!AW54/MAX(Data_Baseline!$C54:$AZ54))),IF(AX$3&lt;=$B$2,SMALL(Data_Baseline!$C54:$AZ54,COUNTIF(Data_Baseline!$C54:$AZ54,0)+1),IF(Data_Baseline!AW54=0,SMALL(Data_Baseline!$C54:$AZ54,COUNTIF(Data_Baseline!$C54:$AZ54,0)+1),Data_Baseline!AW54)))),"")</f>
        <v/>
      </c>
      <c r="AY54" s="79" t="str">
        <f>IFERROR(IF(Data_Baseline!AX54="","",IF($C$3="On",IF(AY$3&lt;=$B$2,SMALL(Data_Baseline!$C54:$AZ54,COUNTIF(Data_Baseline!$C54:$AZ54,0)+1)/MAX(Data_Baseline!$C54:$AZ54),IF(Data_Baseline!AX54=0,SMALL(Data_Baseline!$C54:$AZ54,COUNTIF(Data_Baseline!$C54:$AZ54,0)+1)/MAX(Data_Baseline!$C54:$AZ54),Data_Baseline!AX54/MAX(Data_Baseline!$C54:$AZ54))),IF(AY$3&lt;=$B$2,SMALL(Data_Baseline!$C54:$AZ54,COUNTIF(Data_Baseline!$C54:$AZ54,0)+1),IF(Data_Baseline!AX54=0,SMALL(Data_Baseline!$C54:$AZ54,COUNTIF(Data_Baseline!$C54:$AZ54,0)+1),Data_Baseline!AX54)))),"")</f>
        <v/>
      </c>
      <c r="AZ54" s="79" t="str">
        <f>IFERROR(IF(Data_Baseline!AY54="","",IF($C$3="On",IF(AZ$3&lt;=$B$2,SMALL(Data_Baseline!$C54:$AZ54,COUNTIF(Data_Baseline!$C54:$AZ54,0)+1)/MAX(Data_Baseline!$C54:$AZ54),IF(Data_Baseline!AY54=0,SMALL(Data_Baseline!$C54:$AZ54,COUNTIF(Data_Baseline!$C54:$AZ54,0)+1)/MAX(Data_Baseline!$C54:$AZ54),Data_Baseline!AY54/MAX(Data_Baseline!$C54:$AZ54))),IF(AZ$3&lt;=$B$2,SMALL(Data_Baseline!$C54:$AZ54,COUNTIF(Data_Baseline!$C54:$AZ54,0)+1),IF(Data_Baseline!AY54=0,SMALL(Data_Baseline!$C54:$AZ54,COUNTIF(Data_Baseline!$C54:$AZ54,0)+1),Data_Baseline!AY54)))),"")</f>
        <v/>
      </c>
      <c r="BA54" s="79" t="str">
        <f>IFERROR(IF(Data_Baseline!AZ54="","",IF($C$3="On",IF(BA$3&lt;=$B$2,SMALL(Data_Baseline!$C54:$AZ54,COUNTIF(Data_Baseline!$C54:$AZ54,0)+1)/MAX(Data_Baseline!$C54:$AZ54),IF(Data_Baseline!AZ54=0,SMALL(Data_Baseline!$C54:$AZ54,COUNTIF(Data_Baseline!$C54:$AZ54,0)+1)/MAX(Data_Baseline!$C54:$AZ54),Data_Baseline!AZ54/MAX(Data_Baseline!$C54:$AZ54))),IF(BA$3&lt;=$B$2,SMALL(Data_Baseline!$C54:$AZ54,COUNTIF(Data_Baseline!$C54:$AZ54,0)+1),IF(Data_Baseline!AZ54=0,SMALL(Data_Baseline!$C54:$AZ54,COUNTIF(Data_Baseline!$C54:$AZ54,0)+1),Data_Baseline!AZ54)))),"")</f>
        <v/>
      </c>
      <c r="BB54" s="79">
        <f ca="1">IF(Data_Initial!BA54="",1,0)</f>
        <v>1</v>
      </c>
      <c r="BC54" s="2" t="str">
        <f t="shared" ca="1" si="0"/>
        <v>3B_OtsA</v>
      </c>
      <c r="BD54" s="79" t="str">
        <f t="shared" ca="1" si="3"/>
        <v>3B</v>
      </c>
      <c r="BE54" s="79" t="str">
        <f ca="1">Data_Initial!BC54</f>
        <v>OtsA</v>
      </c>
      <c r="BF54" s="79" t="str">
        <f ca="1">Data_Initial!BB54</f>
        <v>3_1</v>
      </c>
      <c r="BG54" s="79">
        <f ca="1">IFERROR((INDIRECT("Plate"&amp;Data!A54&amp;"_C!"&amp;CHAR(RIGHT(Data!B54,LEN(Data!B54)-1)+65)&amp;CODE(LEFT(Data!B54,1))-58)),"")</f>
        <v>0</v>
      </c>
      <c r="BH54" s="79" t="str">
        <f ca="1">Data_Initial!BA54</f>
        <v/>
      </c>
      <c r="BI54" s="79">
        <f t="shared" ca="1" si="2"/>
        <v>1.8515507880177928E-4</v>
      </c>
      <c r="BJ54" s="79" t="str">
        <f ca="1">IF(BH54="N",1+MAX($BJ$3:BJ53),"")</f>
        <v/>
      </c>
      <c r="BK54" s="79"/>
      <c r="BL54" s="79"/>
      <c r="BM54" s="79"/>
      <c r="BN54" s="79"/>
      <c r="BO54" s="79"/>
      <c r="BP54" s="79"/>
      <c r="BQ54" s="79"/>
      <c r="BR54" s="79"/>
      <c r="BS54" s="79"/>
      <c r="BT54" s="79"/>
      <c r="BU54" s="79"/>
      <c r="BV54" s="79"/>
      <c r="BW54" s="79"/>
      <c r="BX54" s="79"/>
      <c r="BY54" s="79"/>
      <c r="BZ54" s="79"/>
    </row>
    <row r="55" spans="1:78" x14ac:dyDescent="0.25">
      <c r="A55" s="79">
        <f ca="1">IF(BH55="N","N"&amp;BJ55,IF(BB55=0,"",MAX($A$3:A54)+1))</f>
        <v>52</v>
      </c>
      <c r="B55" s="79" t="str">
        <f ca="1">Data_Initial!A55&amp;C55</f>
        <v>1D7</v>
      </c>
      <c r="C55" s="79" t="str">
        <f ca="1">Data_Initial!B55</f>
        <v>D7</v>
      </c>
      <c r="D55" s="79">
        <f ca="1">IFERROR(IF(Data_Baseline!C55="","",IF($C$3="On",IF(D$3&lt;=$B$2,SMALL(Data_Baseline!$C55:$AZ55,COUNTIF(Data_Baseline!$C55:$AZ55,0)+1)/MAX(Data_Baseline!$C55:$AZ55),IF(Data_Baseline!C55=0,SMALL(Data_Baseline!$C55:$AZ55,COUNTIF(Data_Baseline!$C55:$AZ55,0)+1)/MAX(Data_Baseline!$C55:$AZ55),Data_Baseline!C55/MAX(Data_Baseline!$C55:$AZ55))),IF(D$3&lt;=$B$2,SMALL(Data_Baseline!$C55:$AZ55,COUNTIF(Data_Baseline!$C55:$AZ55,0)+1),IF(Data_Baseline!C55=0,SMALL(Data_Baseline!$C55:$AZ55,COUNTIF(Data_Baseline!$C55:$AZ55,0)+1),Data_Baseline!C55)))),"")</f>
        <v>2.3409242493190183E-5</v>
      </c>
      <c r="E55" s="79">
        <f ca="1">IFERROR(IF(Data_Baseline!D55="","",IF($C$3="On",IF(E$3&lt;=$B$2,SMALL(Data_Baseline!$C55:$AZ55,COUNTIF(Data_Baseline!$C55:$AZ55,0)+1)/MAX(Data_Baseline!$C55:$AZ55),IF(Data_Baseline!D55=0,SMALL(Data_Baseline!$C55:$AZ55,COUNTIF(Data_Baseline!$C55:$AZ55,0)+1)/MAX(Data_Baseline!$C55:$AZ55),Data_Baseline!D55/MAX(Data_Baseline!$C55:$AZ55))),IF(E$3&lt;=$B$2,SMALL(Data_Baseline!$C55:$AZ55,COUNTIF(Data_Baseline!$C55:$AZ55,0)+1),IF(Data_Baseline!D55=0,SMALL(Data_Baseline!$C55:$AZ55,COUNTIF(Data_Baseline!$C55:$AZ55,0)+1),Data_Baseline!D55)))),"")</f>
        <v>2.3409242493190183E-5</v>
      </c>
      <c r="F55" s="79">
        <f ca="1">IFERROR(IF(Data_Baseline!E55="","",IF($C$3="On",IF(F$3&lt;=$B$2,SMALL(Data_Baseline!$C55:$AZ55,COUNTIF(Data_Baseline!$C55:$AZ55,0)+1)/MAX(Data_Baseline!$C55:$AZ55),IF(Data_Baseline!E55=0,SMALL(Data_Baseline!$C55:$AZ55,COUNTIF(Data_Baseline!$C55:$AZ55,0)+1)/MAX(Data_Baseline!$C55:$AZ55),Data_Baseline!E55/MAX(Data_Baseline!$C55:$AZ55))),IF(F$3&lt;=$B$2,SMALL(Data_Baseline!$C55:$AZ55,COUNTIF(Data_Baseline!$C55:$AZ55,0)+1),IF(Data_Baseline!E55=0,SMALL(Data_Baseline!$C55:$AZ55,COUNTIF(Data_Baseline!$C55:$AZ55,0)+1),Data_Baseline!E55)))),"")</f>
        <v>2.3409242493190183E-5</v>
      </c>
      <c r="G55" s="79">
        <f ca="1">IFERROR(IF(Data_Baseline!F55="","",IF($C$3="On",IF(G$3&lt;=$B$2,SMALL(Data_Baseline!$C55:$AZ55,COUNTIF(Data_Baseline!$C55:$AZ55,0)+1)/MAX(Data_Baseline!$C55:$AZ55),IF(Data_Baseline!F55=0,SMALL(Data_Baseline!$C55:$AZ55,COUNTIF(Data_Baseline!$C55:$AZ55,0)+1)/MAX(Data_Baseline!$C55:$AZ55),Data_Baseline!F55/MAX(Data_Baseline!$C55:$AZ55))),IF(G$3&lt;=$B$2,SMALL(Data_Baseline!$C55:$AZ55,COUNTIF(Data_Baseline!$C55:$AZ55,0)+1),IF(Data_Baseline!F55=0,SMALL(Data_Baseline!$C55:$AZ55,COUNTIF(Data_Baseline!$C55:$AZ55,0)+1),Data_Baseline!F55)))),"")</f>
        <v>2.3409242493190183E-5</v>
      </c>
      <c r="H55" s="79">
        <f ca="1">IFERROR(IF(Data_Baseline!G55="","",IF($C$3="On",IF(H$3&lt;=$B$2,SMALL(Data_Baseline!$C55:$AZ55,COUNTIF(Data_Baseline!$C55:$AZ55,0)+1)/MAX(Data_Baseline!$C55:$AZ55),IF(Data_Baseline!G55=0,SMALL(Data_Baseline!$C55:$AZ55,COUNTIF(Data_Baseline!$C55:$AZ55,0)+1)/MAX(Data_Baseline!$C55:$AZ55),Data_Baseline!G55/MAX(Data_Baseline!$C55:$AZ55))),IF(H$3&lt;=$B$2,SMALL(Data_Baseline!$C55:$AZ55,COUNTIF(Data_Baseline!$C55:$AZ55,0)+1),IF(Data_Baseline!G55=0,SMALL(Data_Baseline!$C55:$AZ55,COUNTIF(Data_Baseline!$C55:$AZ55,0)+1),Data_Baseline!G55)))),"")</f>
        <v>2.3409242493190183E-5</v>
      </c>
      <c r="I55" s="79">
        <f ca="1">IFERROR(IF(Data_Baseline!H55="","",IF($C$3="On",IF(I$3&lt;=$B$2,SMALL(Data_Baseline!$C55:$AZ55,COUNTIF(Data_Baseline!$C55:$AZ55,0)+1)/MAX(Data_Baseline!$C55:$AZ55),IF(Data_Baseline!H55=0,SMALL(Data_Baseline!$C55:$AZ55,COUNTIF(Data_Baseline!$C55:$AZ55,0)+1)/MAX(Data_Baseline!$C55:$AZ55),Data_Baseline!H55/MAX(Data_Baseline!$C55:$AZ55))),IF(I$3&lt;=$B$2,SMALL(Data_Baseline!$C55:$AZ55,COUNTIF(Data_Baseline!$C55:$AZ55,0)+1),IF(Data_Baseline!H55=0,SMALL(Data_Baseline!$C55:$AZ55,COUNTIF(Data_Baseline!$C55:$AZ55,0)+1),Data_Baseline!H55)))),"")</f>
        <v>2.3409242493190183E-5</v>
      </c>
      <c r="J55" s="79">
        <f ca="1">IFERROR(IF(Data_Baseline!I55="","",IF($C$3="On",IF(J$3&lt;=$B$2,SMALL(Data_Baseline!$C55:$AZ55,COUNTIF(Data_Baseline!$C55:$AZ55,0)+1)/MAX(Data_Baseline!$C55:$AZ55),IF(Data_Baseline!I55=0,SMALL(Data_Baseline!$C55:$AZ55,COUNTIF(Data_Baseline!$C55:$AZ55,0)+1)/MAX(Data_Baseline!$C55:$AZ55),Data_Baseline!I55/MAX(Data_Baseline!$C55:$AZ55))),IF(J$3&lt;=$B$2,SMALL(Data_Baseline!$C55:$AZ55,COUNTIF(Data_Baseline!$C55:$AZ55,0)+1),IF(Data_Baseline!I55=0,SMALL(Data_Baseline!$C55:$AZ55,COUNTIF(Data_Baseline!$C55:$AZ55,0)+1),Data_Baseline!I55)))),"")</f>
        <v>2.3409242493190183E-5</v>
      </c>
      <c r="K55" s="79">
        <f ca="1">IFERROR(IF(Data_Baseline!J55="","",IF($C$3="On",IF(K$3&lt;=$B$2,SMALL(Data_Baseline!$C55:$AZ55,COUNTIF(Data_Baseline!$C55:$AZ55,0)+1)/MAX(Data_Baseline!$C55:$AZ55),IF(Data_Baseline!J55=0,SMALL(Data_Baseline!$C55:$AZ55,COUNTIF(Data_Baseline!$C55:$AZ55,0)+1)/MAX(Data_Baseline!$C55:$AZ55),Data_Baseline!J55/MAX(Data_Baseline!$C55:$AZ55))),IF(K$3&lt;=$B$2,SMALL(Data_Baseline!$C55:$AZ55,COUNTIF(Data_Baseline!$C55:$AZ55,0)+1),IF(Data_Baseline!J55=0,SMALL(Data_Baseline!$C55:$AZ55,COUNTIF(Data_Baseline!$C55:$AZ55,0)+1),Data_Baseline!J55)))),"")</f>
        <v>2.3409242493190183E-5</v>
      </c>
      <c r="L55" s="79">
        <f ca="1">IFERROR(IF(Data_Baseline!K55="","",IF($C$3="On",IF(L$3&lt;=$B$2,SMALL(Data_Baseline!$C55:$AZ55,COUNTIF(Data_Baseline!$C55:$AZ55,0)+1)/MAX(Data_Baseline!$C55:$AZ55),IF(Data_Baseline!K55=0,SMALL(Data_Baseline!$C55:$AZ55,COUNTIF(Data_Baseline!$C55:$AZ55,0)+1)/MAX(Data_Baseline!$C55:$AZ55),Data_Baseline!K55/MAX(Data_Baseline!$C55:$AZ55))),IF(L$3&lt;=$B$2,SMALL(Data_Baseline!$C55:$AZ55,COUNTIF(Data_Baseline!$C55:$AZ55,0)+1),IF(Data_Baseline!K55=0,SMALL(Data_Baseline!$C55:$AZ55,COUNTIF(Data_Baseline!$C55:$AZ55,0)+1),Data_Baseline!K55)))),"")</f>
        <v>2.3409242493190183E-5</v>
      </c>
      <c r="M55" s="79">
        <f ca="1">IFERROR(IF(Data_Baseline!L55="","",IF($C$3="On",IF(M$3&lt;=$B$2,SMALL(Data_Baseline!$C55:$AZ55,COUNTIF(Data_Baseline!$C55:$AZ55,0)+1)/MAX(Data_Baseline!$C55:$AZ55),IF(Data_Baseline!L55=0,SMALL(Data_Baseline!$C55:$AZ55,COUNTIF(Data_Baseline!$C55:$AZ55,0)+1)/MAX(Data_Baseline!$C55:$AZ55),Data_Baseline!L55/MAX(Data_Baseline!$C55:$AZ55))),IF(M$3&lt;=$B$2,SMALL(Data_Baseline!$C55:$AZ55,COUNTIF(Data_Baseline!$C55:$AZ55,0)+1),IF(Data_Baseline!L55=0,SMALL(Data_Baseline!$C55:$AZ55,COUNTIF(Data_Baseline!$C55:$AZ55,0)+1),Data_Baseline!L55)))),"")</f>
        <v>2.3409242493190183E-5</v>
      </c>
      <c r="N55" s="79">
        <f ca="1">IFERROR(IF(Data_Baseline!M55="","",IF($C$3="On",IF(N$3&lt;=$B$2,SMALL(Data_Baseline!$C55:$AZ55,COUNTIF(Data_Baseline!$C55:$AZ55,0)+1)/MAX(Data_Baseline!$C55:$AZ55),IF(Data_Baseline!M55=0,SMALL(Data_Baseline!$C55:$AZ55,COUNTIF(Data_Baseline!$C55:$AZ55,0)+1)/MAX(Data_Baseline!$C55:$AZ55),Data_Baseline!M55/MAX(Data_Baseline!$C55:$AZ55))),IF(N$3&lt;=$B$2,SMALL(Data_Baseline!$C55:$AZ55,COUNTIF(Data_Baseline!$C55:$AZ55,0)+1),IF(Data_Baseline!M55=0,SMALL(Data_Baseline!$C55:$AZ55,COUNTIF(Data_Baseline!$C55:$AZ55,0)+1),Data_Baseline!M55)))),"")</f>
        <v>2.3409242493190183E-5</v>
      </c>
      <c r="O55" s="79">
        <f ca="1">IFERROR(IF(Data_Baseline!N55="","",IF($C$3="On",IF(O$3&lt;=$B$2,SMALL(Data_Baseline!$C55:$AZ55,COUNTIF(Data_Baseline!$C55:$AZ55,0)+1)/MAX(Data_Baseline!$C55:$AZ55),IF(Data_Baseline!N55=0,SMALL(Data_Baseline!$C55:$AZ55,COUNTIF(Data_Baseline!$C55:$AZ55,0)+1)/MAX(Data_Baseline!$C55:$AZ55),Data_Baseline!N55/MAX(Data_Baseline!$C55:$AZ55))),IF(O$3&lt;=$B$2,SMALL(Data_Baseline!$C55:$AZ55,COUNTIF(Data_Baseline!$C55:$AZ55,0)+1),IF(Data_Baseline!N55=0,SMALL(Data_Baseline!$C55:$AZ55,COUNTIF(Data_Baseline!$C55:$AZ55,0)+1),Data_Baseline!N55)))),"")</f>
        <v>2.3409242493190183E-5</v>
      </c>
      <c r="P55" s="79">
        <f ca="1">IFERROR(IF(Data_Baseline!O55="","",IF($C$3="On",IF(P$3&lt;=$B$2,SMALL(Data_Baseline!$C55:$AZ55,COUNTIF(Data_Baseline!$C55:$AZ55,0)+1)/MAX(Data_Baseline!$C55:$AZ55),IF(Data_Baseline!O55=0,SMALL(Data_Baseline!$C55:$AZ55,COUNTIF(Data_Baseline!$C55:$AZ55,0)+1)/MAX(Data_Baseline!$C55:$AZ55),Data_Baseline!O55/MAX(Data_Baseline!$C55:$AZ55))),IF(P$3&lt;=$B$2,SMALL(Data_Baseline!$C55:$AZ55,COUNTIF(Data_Baseline!$C55:$AZ55,0)+1),IF(Data_Baseline!O55=0,SMALL(Data_Baseline!$C55:$AZ55,COUNTIF(Data_Baseline!$C55:$AZ55,0)+1),Data_Baseline!O55)))),"")</f>
        <v>2.3409242493190183E-5</v>
      </c>
      <c r="Q55" s="79">
        <f ca="1">IFERROR(IF(Data_Baseline!P55="","",IF($C$3="On",IF(Q$3&lt;=$B$2,SMALL(Data_Baseline!$C55:$AZ55,COUNTIF(Data_Baseline!$C55:$AZ55,0)+1)/MAX(Data_Baseline!$C55:$AZ55),IF(Data_Baseline!P55=0,SMALL(Data_Baseline!$C55:$AZ55,COUNTIF(Data_Baseline!$C55:$AZ55,0)+1)/MAX(Data_Baseline!$C55:$AZ55),Data_Baseline!P55/MAX(Data_Baseline!$C55:$AZ55))),IF(Q$3&lt;=$B$2,SMALL(Data_Baseline!$C55:$AZ55,COUNTIF(Data_Baseline!$C55:$AZ55,0)+1),IF(Data_Baseline!P55=0,SMALL(Data_Baseline!$C55:$AZ55,COUNTIF(Data_Baseline!$C55:$AZ55,0)+1),Data_Baseline!P55)))),"")</f>
        <v>2.3409242493190183E-5</v>
      </c>
      <c r="R55" s="79">
        <f ca="1">IFERROR(IF(Data_Baseline!Q55="","",IF($C$3="On",IF(R$3&lt;=$B$2,SMALL(Data_Baseline!$C55:$AZ55,COUNTIF(Data_Baseline!$C55:$AZ55,0)+1)/MAX(Data_Baseline!$C55:$AZ55),IF(Data_Baseline!Q55=0,SMALL(Data_Baseline!$C55:$AZ55,COUNTIF(Data_Baseline!$C55:$AZ55,0)+1)/MAX(Data_Baseline!$C55:$AZ55),Data_Baseline!Q55/MAX(Data_Baseline!$C55:$AZ55))),IF(R$3&lt;=$B$2,SMALL(Data_Baseline!$C55:$AZ55,COUNTIF(Data_Baseline!$C55:$AZ55,0)+1),IF(Data_Baseline!Q55=0,SMALL(Data_Baseline!$C55:$AZ55,COUNTIF(Data_Baseline!$C55:$AZ55,0)+1),Data_Baseline!Q55)))),"")</f>
        <v>2.3409242493190183E-5</v>
      </c>
      <c r="S55" s="79">
        <f ca="1">IFERROR(IF(Data_Baseline!R55="","",IF($C$3="On",IF(S$3&lt;=$B$2,SMALL(Data_Baseline!$C55:$AZ55,COUNTIF(Data_Baseline!$C55:$AZ55,0)+1)/MAX(Data_Baseline!$C55:$AZ55),IF(Data_Baseline!R55=0,SMALL(Data_Baseline!$C55:$AZ55,COUNTIF(Data_Baseline!$C55:$AZ55,0)+1)/MAX(Data_Baseline!$C55:$AZ55),Data_Baseline!R55/MAX(Data_Baseline!$C55:$AZ55))),IF(S$3&lt;=$B$2,SMALL(Data_Baseline!$C55:$AZ55,COUNTIF(Data_Baseline!$C55:$AZ55,0)+1),IF(Data_Baseline!R55=0,SMALL(Data_Baseline!$C55:$AZ55,COUNTIF(Data_Baseline!$C55:$AZ55,0)+1),Data_Baseline!R55)))),"")</f>
        <v>2.3409242493190183E-5</v>
      </c>
      <c r="T55" s="79">
        <f ca="1">IFERROR(IF(Data_Baseline!S55="","",IF($C$3="On",IF(T$3&lt;=$B$2,SMALL(Data_Baseline!$C55:$AZ55,COUNTIF(Data_Baseline!$C55:$AZ55,0)+1)/MAX(Data_Baseline!$C55:$AZ55),IF(Data_Baseline!S55=0,SMALL(Data_Baseline!$C55:$AZ55,COUNTIF(Data_Baseline!$C55:$AZ55,0)+1)/MAX(Data_Baseline!$C55:$AZ55),Data_Baseline!S55/MAX(Data_Baseline!$C55:$AZ55))),IF(T$3&lt;=$B$2,SMALL(Data_Baseline!$C55:$AZ55,COUNTIF(Data_Baseline!$C55:$AZ55,0)+1),IF(Data_Baseline!S55=0,SMALL(Data_Baseline!$C55:$AZ55,COUNTIF(Data_Baseline!$C55:$AZ55,0)+1),Data_Baseline!S55)))),"")</f>
        <v>2.3409242493190183E-5</v>
      </c>
      <c r="U55" s="79">
        <f ca="1">IFERROR(IF(Data_Baseline!T55="","",IF($C$3="On",IF(U$3&lt;=$B$2,SMALL(Data_Baseline!$C55:$AZ55,COUNTIF(Data_Baseline!$C55:$AZ55,0)+1)/MAX(Data_Baseline!$C55:$AZ55),IF(Data_Baseline!T55=0,SMALL(Data_Baseline!$C55:$AZ55,COUNTIF(Data_Baseline!$C55:$AZ55,0)+1)/MAX(Data_Baseline!$C55:$AZ55),Data_Baseline!T55/MAX(Data_Baseline!$C55:$AZ55))),IF(U$3&lt;=$B$2,SMALL(Data_Baseline!$C55:$AZ55,COUNTIF(Data_Baseline!$C55:$AZ55,0)+1),IF(Data_Baseline!T55=0,SMALL(Data_Baseline!$C55:$AZ55,COUNTIF(Data_Baseline!$C55:$AZ55,0)+1),Data_Baseline!T55)))),"")</f>
        <v>2.3409242493190183E-5</v>
      </c>
      <c r="V55" s="79">
        <f ca="1">IFERROR(IF(Data_Baseline!U55="","",IF($C$3="On",IF(V$3&lt;=$B$2,SMALL(Data_Baseline!$C55:$AZ55,COUNTIF(Data_Baseline!$C55:$AZ55,0)+1)/MAX(Data_Baseline!$C55:$AZ55),IF(Data_Baseline!U55=0,SMALL(Data_Baseline!$C55:$AZ55,COUNTIF(Data_Baseline!$C55:$AZ55,0)+1)/MAX(Data_Baseline!$C55:$AZ55),Data_Baseline!U55/MAX(Data_Baseline!$C55:$AZ55))),IF(V$3&lt;=$B$2,SMALL(Data_Baseline!$C55:$AZ55,COUNTIF(Data_Baseline!$C55:$AZ55,0)+1),IF(Data_Baseline!U55=0,SMALL(Data_Baseline!$C55:$AZ55,COUNTIF(Data_Baseline!$C55:$AZ55,0)+1),Data_Baseline!U55)))),"")</f>
        <v>2.3409242493190183E-5</v>
      </c>
      <c r="W55" s="79">
        <f ca="1">IFERROR(IF(Data_Baseline!V55="","",IF($C$3="On",IF(W$3&lt;=$B$2,SMALL(Data_Baseline!$C55:$AZ55,COUNTIF(Data_Baseline!$C55:$AZ55,0)+1)/MAX(Data_Baseline!$C55:$AZ55),IF(Data_Baseline!V55=0,SMALL(Data_Baseline!$C55:$AZ55,COUNTIF(Data_Baseline!$C55:$AZ55,0)+1)/MAX(Data_Baseline!$C55:$AZ55),Data_Baseline!V55/MAX(Data_Baseline!$C55:$AZ55))),IF(W$3&lt;=$B$2,SMALL(Data_Baseline!$C55:$AZ55,COUNTIF(Data_Baseline!$C55:$AZ55,0)+1),IF(Data_Baseline!V55=0,SMALL(Data_Baseline!$C55:$AZ55,COUNTIF(Data_Baseline!$C55:$AZ55,0)+1),Data_Baseline!V55)))),"")</f>
        <v>2.3409242493190183E-5</v>
      </c>
      <c r="X55" s="79">
        <f ca="1">IFERROR(IF(Data_Baseline!W55="","",IF($C$3="On",IF(X$3&lt;=$B$2,SMALL(Data_Baseline!$C55:$AZ55,COUNTIF(Data_Baseline!$C55:$AZ55,0)+1)/MAX(Data_Baseline!$C55:$AZ55),IF(Data_Baseline!W55=0,SMALL(Data_Baseline!$C55:$AZ55,COUNTIF(Data_Baseline!$C55:$AZ55,0)+1)/MAX(Data_Baseline!$C55:$AZ55),Data_Baseline!W55/MAX(Data_Baseline!$C55:$AZ55))),IF(X$3&lt;=$B$2,SMALL(Data_Baseline!$C55:$AZ55,COUNTIF(Data_Baseline!$C55:$AZ55,0)+1),IF(Data_Baseline!W55=0,SMALL(Data_Baseline!$C55:$AZ55,COUNTIF(Data_Baseline!$C55:$AZ55,0)+1),Data_Baseline!W55)))),"")</f>
        <v>2.3409242493190183E-5</v>
      </c>
      <c r="Y55" s="79">
        <f ca="1">IFERROR(IF(Data_Baseline!X55="","",IF($C$3="On",IF(Y$3&lt;=$B$2,SMALL(Data_Baseline!$C55:$AZ55,COUNTIF(Data_Baseline!$C55:$AZ55,0)+1)/MAX(Data_Baseline!$C55:$AZ55),IF(Data_Baseline!X55=0,SMALL(Data_Baseline!$C55:$AZ55,COUNTIF(Data_Baseline!$C55:$AZ55,0)+1)/MAX(Data_Baseline!$C55:$AZ55),Data_Baseline!X55/MAX(Data_Baseline!$C55:$AZ55))),IF(Y$3&lt;=$B$2,SMALL(Data_Baseline!$C55:$AZ55,COUNTIF(Data_Baseline!$C55:$AZ55,0)+1),IF(Data_Baseline!X55=0,SMALL(Data_Baseline!$C55:$AZ55,COUNTIF(Data_Baseline!$C55:$AZ55,0)+1),Data_Baseline!X55)))),"")</f>
        <v>2.3409242493190183E-5</v>
      </c>
      <c r="Z55" s="79">
        <f ca="1">IFERROR(IF(Data_Baseline!Y55="","",IF($C$3="On",IF(Z$3&lt;=$B$2,SMALL(Data_Baseline!$C55:$AZ55,COUNTIF(Data_Baseline!$C55:$AZ55,0)+1)/MAX(Data_Baseline!$C55:$AZ55),IF(Data_Baseline!Y55=0,SMALL(Data_Baseline!$C55:$AZ55,COUNTIF(Data_Baseline!$C55:$AZ55,0)+1)/MAX(Data_Baseline!$C55:$AZ55),Data_Baseline!Y55/MAX(Data_Baseline!$C55:$AZ55))),IF(Z$3&lt;=$B$2,SMALL(Data_Baseline!$C55:$AZ55,COUNTIF(Data_Baseline!$C55:$AZ55,0)+1),IF(Data_Baseline!Y55=0,SMALL(Data_Baseline!$C55:$AZ55,COUNTIF(Data_Baseline!$C55:$AZ55,0)+1),Data_Baseline!Y55)))),"")</f>
        <v>1.1099274113762143E-4</v>
      </c>
      <c r="AA55" s="79">
        <f ca="1">IFERROR(IF(Data_Baseline!Z55="","",IF($C$3="On",IF(AA$3&lt;=$B$2,SMALL(Data_Baseline!$C55:$AZ55,COUNTIF(Data_Baseline!$C55:$AZ55,0)+1)/MAX(Data_Baseline!$C55:$AZ55),IF(Data_Baseline!Z55=0,SMALL(Data_Baseline!$C55:$AZ55,COUNTIF(Data_Baseline!$C55:$AZ55,0)+1)/MAX(Data_Baseline!$C55:$AZ55),Data_Baseline!Z55/MAX(Data_Baseline!$C55:$AZ55))),IF(AA$3&lt;=$B$2,SMALL(Data_Baseline!$C55:$AZ55,COUNTIF(Data_Baseline!$C55:$AZ55,0)+1),IF(Data_Baseline!Z55=0,SMALL(Data_Baseline!$C55:$AZ55,COUNTIF(Data_Baseline!$C55:$AZ55,0)+1),Data_Baseline!Z55)))),"")</f>
        <v>2.1532194540803194E-3</v>
      </c>
      <c r="AB55" s="79">
        <f ca="1">IFERROR(IF(Data_Baseline!AA55="","",IF($C$3="On",IF(AB$3&lt;=$B$2,SMALL(Data_Baseline!$C55:$AZ55,COUNTIF(Data_Baseline!$C55:$AZ55,0)+1)/MAX(Data_Baseline!$C55:$AZ55),IF(Data_Baseline!AA55=0,SMALL(Data_Baseline!$C55:$AZ55,COUNTIF(Data_Baseline!$C55:$AZ55,0)+1)/MAX(Data_Baseline!$C55:$AZ55),Data_Baseline!AA55/MAX(Data_Baseline!$C55:$AZ55))),IF(AB$3&lt;=$B$2,SMALL(Data_Baseline!$C55:$AZ55,COUNTIF(Data_Baseline!$C55:$AZ55,0)+1),IF(Data_Baseline!AA55=0,SMALL(Data_Baseline!$C55:$AZ55,COUNTIF(Data_Baseline!$C55:$AZ55,0)+1),Data_Baseline!AA55)))),"")</f>
        <v>6.7068763321123173E-3</v>
      </c>
      <c r="AC55" s="79">
        <f ca="1">IFERROR(IF(Data_Baseline!AB55="","",IF($C$3="On",IF(AC$3&lt;=$B$2,SMALL(Data_Baseline!$C55:$AZ55,COUNTIF(Data_Baseline!$C55:$AZ55,0)+1)/MAX(Data_Baseline!$C55:$AZ55),IF(Data_Baseline!AB55=0,SMALL(Data_Baseline!$C55:$AZ55,COUNTIF(Data_Baseline!$C55:$AZ55,0)+1)/MAX(Data_Baseline!$C55:$AZ55),Data_Baseline!AB55/MAX(Data_Baseline!$C55:$AZ55))),IF(AC$3&lt;=$B$2,SMALL(Data_Baseline!$C55:$AZ55,COUNTIF(Data_Baseline!$C55:$AZ55,0)+1),IF(Data_Baseline!AB55=0,SMALL(Data_Baseline!$C55:$AZ55,COUNTIF(Data_Baseline!$C55:$AZ55,0)+1),Data_Baseline!AB55)))),"")</f>
        <v>1.4100645754794866E-2</v>
      </c>
      <c r="AD55" s="79">
        <f ca="1">IFERROR(IF(Data_Baseline!AC55="","",IF($C$3="On",IF(AD$3&lt;=$B$2,SMALL(Data_Baseline!$C55:$AZ55,COUNTIF(Data_Baseline!$C55:$AZ55,0)+1)/MAX(Data_Baseline!$C55:$AZ55),IF(Data_Baseline!AC55=0,SMALL(Data_Baseline!$C55:$AZ55,COUNTIF(Data_Baseline!$C55:$AZ55,0)+1)/MAX(Data_Baseline!$C55:$AZ55),Data_Baseline!AC55/MAX(Data_Baseline!$C55:$AZ55))),IF(AD$3&lt;=$B$2,SMALL(Data_Baseline!$C55:$AZ55,COUNTIF(Data_Baseline!$C55:$AZ55,0)+1),IF(Data_Baseline!AC55=0,SMALL(Data_Baseline!$C55:$AZ55,COUNTIF(Data_Baseline!$C55:$AZ55,0)+1),Data_Baseline!AC55)))),"")</f>
        <v>2.9574756659051238E-2</v>
      </c>
      <c r="AE55" s="79">
        <f ca="1">IFERROR(IF(Data_Baseline!AD55="","",IF($C$3="On",IF(AE$3&lt;=$B$2,SMALL(Data_Baseline!$C55:$AZ55,COUNTIF(Data_Baseline!$C55:$AZ55,0)+1)/MAX(Data_Baseline!$C55:$AZ55),IF(Data_Baseline!AD55=0,SMALL(Data_Baseline!$C55:$AZ55,COUNTIF(Data_Baseline!$C55:$AZ55,0)+1)/MAX(Data_Baseline!$C55:$AZ55),Data_Baseline!AD55/MAX(Data_Baseline!$C55:$AZ55))),IF(AE$3&lt;=$B$2,SMALL(Data_Baseline!$C55:$AZ55,COUNTIF(Data_Baseline!$C55:$AZ55,0)+1),IF(Data_Baseline!AD55=0,SMALL(Data_Baseline!$C55:$AZ55,COUNTIF(Data_Baseline!$C55:$AZ55,0)+1),Data_Baseline!AD55)))),"")</f>
        <v>5.8929190476367591E-2</v>
      </c>
      <c r="AF55" s="79">
        <f ca="1">IFERROR(IF(Data_Baseline!AE55="","",IF($C$3="On",IF(AF$3&lt;=$B$2,SMALL(Data_Baseline!$C55:$AZ55,COUNTIF(Data_Baseline!$C55:$AZ55,0)+1)/MAX(Data_Baseline!$C55:$AZ55),IF(Data_Baseline!AE55=0,SMALL(Data_Baseline!$C55:$AZ55,COUNTIF(Data_Baseline!$C55:$AZ55,0)+1)/MAX(Data_Baseline!$C55:$AZ55),Data_Baseline!AE55/MAX(Data_Baseline!$C55:$AZ55))),IF(AF$3&lt;=$B$2,SMALL(Data_Baseline!$C55:$AZ55,COUNTIF(Data_Baseline!$C55:$AZ55,0)+1),IF(Data_Baseline!AE55=0,SMALL(Data_Baseline!$C55:$AZ55,COUNTIF(Data_Baseline!$C55:$AZ55,0)+1),Data_Baseline!AE55)))),"")</f>
        <v>0.11335986350660135</v>
      </c>
      <c r="AG55" s="79">
        <f ca="1">IFERROR(IF(Data_Baseline!AF55="","",IF($C$3="On",IF(AG$3&lt;=$B$2,SMALL(Data_Baseline!$C55:$AZ55,COUNTIF(Data_Baseline!$C55:$AZ55,0)+1)/MAX(Data_Baseline!$C55:$AZ55),IF(Data_Baseline!AF55=0,SMALL(Data_Baseline!$C55:$AZ55,COUNTIF(Data_Baseline!$C55:$AZ55,0)+1)/MAX(Data_Baseline!$C55:$AZ55),Data_Baseline!AF55/MAX(Data_Baseline!$C55:$AZ55))),IF(AG$3&lt;=$B$2,SMALL(Data_Baseline!$C55:$AZ55,COUNTIF(Data_Baseline!$C55:$AZ55,0)+1),IF(Data_Baseline!AF55=0,SMALL(Data_Baseline!$C55:$AZ55,COUNTIF(Data_Baseline!$C55:$AZ55,0)+1),Data_Baseline!AF55)))),"")</f>
        <v>0.2051351283329082</v>
      </c>
      <c r="AH55" s="79">
        <f ca="1">IFERROR(IF(Data_Baseline!AG55="","",IF($C$3="On",IF(AH$3&lt;=$B$2,SMALL(Data_Baseline!$C55:$AZ55,COUNTIF(Data_Baseline!$C55:$AZ55,0)+1)/MAX(Data_Baseline!$C55:$AZ55),IF(Data_Baseline!AG55=0,SMALL(Data_Baseline!$C55:$AZ55,COUNTIF(Data_Baseline!$C55:$AZ55,0)+1)/MAX(Data_Baseline!$C55:$AZ55),Data_Baseline!AG55/MAX(Data_Baseline!$C55:$AZ55))),IF(AH$3&lt;=$B$2,SMALL(Data_Baseline!$C55:$AZ55,COUNTIF(Data_Baseline!$C55:$AZ55,0)+1),IF(Data_Baseline!AG55=0,SMALL(Data_Baseline!$C55:$AZ55,COUNTIF(Data_Baseline!$C55:$AZ55,0)+1),Data_Baseline!AG55)))),"")</f>
        <v>0.34141112280859948</v>
      </c>
      <c r="AI55" s="79">
        <f ca="1">IFERROR(IF(Data_Baseline!AH55="","",IF($C$3="On",IF(AI$3&lt;=$B$2,SMALL(Data_Baseline!$C55:$AZ55,COUNTIF(Data_Baseline!$C55:$AZ55,0)+1)/MAX(Data_Baseline!$C55:$AZ55),IF(Data_Baseline!AH55=0,SMALL(Data_Baseline!$C55:$AZ55,COUNTIF(Data_Baseline!$C55:$AZ55,0)+1)/MAX(Data_Baseline!$C55:$AZ55),Data_Baseline!AH55/MAX(Data_Baseline!$C55:$AZ55))),IF(AI$3&lt;=$B$2,SMALL(Data_Baseline!$C55:$AZ55,COUNTIF(Data_Baseline!$C55:$AZ55,0)+1),IF(Data_Baseline!AH55=0,SMALL(Data_Baseline!$C55:$AZ55,COUNTIF(Data_Baseline!$C55:$AZ55,0)+1),Data_Baseline!AH55)))),"")</f>
        <v>0.50489974608214383</v>
      </c>
      <c r="AJ55" s="79">
        <f ca="1">IFERROR(IF(Data_Baseline!AI55="","",IF($C$3="On",IF(AJ$3&lt;=$B$2,SMALL(Data_Baseline!$C55:$AZ55,COUNTIF(Data_Baseline!$C55:$AZ55,0)+1)/MAX(Data_Baseline!$C55:$AZ55),IF(Data_Baseline!AI55=0,SMALL(Data_Baseline!$C55:$AZ55,COUNTIF(Data_Baseline!$C55:$AZ55,0)+1)/MAX(Data_Baseline!$C55:$AZ55),Data_Baseline!AI55/MAX(Data_Baseline!$C55:$AZ55))),IF(AJ$3&lt;=$B$2,SMALL(Data_Baseline!$C55:$AZ55,COUNTIF(Data_Baseline!$C55:$AZ55,0)+1),IF(Data_Baseline!AI55=0,SMALL(Data_Baseline!$C55:$AZ55,COUNTIF(Data_Baseline!$C55:$AZ55,0)+1),Data_Baseline!AI55)))),"")</f>
        <v>0.66628188479999295</v>
      </c>
      <c r="AK55" s="79">
        <f ca="1">IFERROR(IF(Data_Baseline!AJ55="","",IF($C$3="On",IF(AK$3&lt;=$B$2,SMALL(Data_Baseline!$C55:$AZ55,COUNTIF(Data_Baseline!$C55:$AZ55,0)+1)/MAX(Data_Baseline!$C55:$AZ55),IF(Data_Baseline!AJ55=0,SMALL(Data_Baseline!$C55:$AZ55,COUNTIF(Data_Baseline!$C55:$AZ55,0)+1)/MAX(Data_Baseline!$C55:$AZ55),Data_Baseline!AJ55/MAX(Data_Baseline!$C55:$AZ55))),IF(AK$3&lt;=$B$2,SMALL(Data_Baseline!$C55:$AZ55,COUNTIF(Data_Baseline!$C55:$AZ55,0)+1),IF(Data_Baseline!AJ55=0,SMALL(Data_Baseline!$C55:$AZ55,COUNTIF(Data_Baseline!$C55:$AZ55,0)+1),Data_Baseline!AJ55)))),"")</f>
        <v>0.79440143505941463</v>
      </c>
      <c r="AL55" s="79">
        <f ca="1">IFERROR(IF(Data_Baseline!AK55="","",IF($C$3="On",IF(AL$3&lt;=$B$2,SMALL(Data_Baseline!$C55:$AZ55,COUNTIF(Data_Baseline!$C55:$AZ55,0)+1)/MAX(Data_Baseline!$C55:$AZ55),IF(Data_Baseline!AK55=0,SMALL(Data_Baseline!$C55:$AZ55,COUNTIF(Data_Baseline!$C55:$AZ55,0)+1)/MAX(Data_Baseline!$C55:$AZ55),Data_Baseline!AK55/MAX(Data_Baseline!$C55:$AZ55))),IF(AL$3&lt;=$B$2,SMALL(Data_Baseline!$C55:$AZ55,COUNTIF(Data_Baseline!$C55:$AZ55,0)+1),IF(Data_Baseline!AK55=0,SMALL(Data_Baseline!$C55:$AZ55,COUNTIF(Data_Baseline!$C55:$AZ55,0)+1),Data_Baseline!AK55)))),"")</f>
        <v>0.88158130992565464</v>
      </c>
      <c r="AM55" s="79">
        <f ca="1">IFERROR(IF(Data_Baseline!AL55="","",IF($C$3="On",IF(AM$3&lt;=$B$2,SMALL(Data_Baseline!$C55:$AZ55,COUNTIF(Data_Baseline!$C55:$AZ55,0)+1)/MAX(Data_Baseline!$C55:$AZ55),IF(Data_Baseline!AL55=0,SMALL(Data_Baseline!$C55:$AZ55,COUNTIF(Data_Baseline!$C55:$AZ55,0)+1)/MAX(Data_Baseline!$C55:$AZ55),Data_Baseline!AL55/MAX(Data_Baseline!$C55:$AZ55))),IF(AM$3&lt;=$B$2,SMALL(Data_Baseline!$C55:$AZ55,COUNTIF(Data_Baseline!$C55:$AZ55,0)+1),IF(Data_Baseline!AL55=0,SMALL(Data_Baseline!$C55:$AZ55,COUNTIF(Data_Baseline!$C55:$AZ55,0)+1),Data_Baseline!AL55)))),"")</f>
        <v>0.93278173139427178</v>
      </c>
      <c r="AN55" s="79">
        <f ca="1">IFERROR(IF(Data_Baseline!AM55="","",IF($C$3="On",IF(AN$3&lt;=$B$2,SMALL(Data_Baseline!$C55:$AZ55,COUNTIF(Data_Baseline!$C55:$AZ55,0)+1)/MAX(Data_Baseline!$C55:$AZ55),IF(Data_Baseline!AM55=0,SMALL(Data_Baseline!$C55:$AZ55,COUNTIF(Data_Baseline!$C55:$AZ55,0)+1)/MAX(Data_Baseline!$C55:$AZ55),Data_Baseline!AM55/MAX(Data_Baseline!$C55:$AZ55))),IF(AN$3&lt;=$B$2,SMALL(Data_Baseline!$C55:$AZ55,COUNTIF(Data_Baseline!$C55:$AZ55,0)+1),IF(Data_Baseline!AM55=0,SMALL(Data_Baseline!$C55:$AZ55,COUNTIF(Data_Baseline!$C55:$AZ55,0)+1),Data_Baseline!AM55)))),"")</f>
        <v>0.961990432545764</v>
      </c>
      <c r="AO55" s="79">
        <f ca="1">IFERROR(IF(Data_Baseline!AN55="","",IF($C$3="On",IF(AO$3&lt;=$B$2,SMALL(Data_Baseline!$C55:$AZ55,COUNTIF(Data_Baseline!$C55:$AZ55,0)+1)/MAX(Data_Baseline!$C55:$AZ55),IF(Data_Baseline!AN55=0,SMALL(Data_Baseline!$C55:$AZ55,COUNTIF(Data_Baseline!$C55:$AZ55,0)+1)/MAX(Data_Baseline!$C55:$AZ55),Data_Baseline!AN55/MAX(Data_Baseline!$C55:$AZ55))),IF(AO$3&lt;=$B$2,SMALL(Data_Baseline!$C55:$AZ55,COUNTIF(Data_Baseline!$C55:$AZ55,0)+1),IF(Data_Baseline!AN55=0,SMALL(Data_Baseline!$C55:$AZ55,COUNTIF(Data_Baseline!$C55:$AZ55,0)+1),Data_Baseline!AN55)))),"")</f>
        <v>0.9803516912381901</v>
      </c>
      <c r="AP55" s="79">
        <f ca="1">IFERROR(IF(Data_Baseline!AO55="","",IF($C$3="On",IF(AP$3&lt;=$B$2,SMALL(Data_Baseline!$C55:$AZ55,COUNTIF(Data_Baseline!$C55:$AZ55,0)+1)/MAX(Data_Baseline!$C55:$AZ55),IF(Data_Baseline!AO55=0,SMALL(Data_Baseline!$C55:$AZ55,COUNTIF(Data_Baseline!$C55:$AZ55,0)+1)/MAX(Data_Baseline!$C55:$AZ55),Data_Baseline!AO55/MAX(Data_Baseline!$C55:$AZ55))),IF(AP$3&lt;=$B$2,SMALL(Data_Baseline!$C55:$AZ55,COUNTIF(Data_Baseline!$C55:$AZ55,0)+1),IF(Data_Baseline!AO55=0,SMALL(Data_Baseline!$C55:$AZ55,COUNTIF(Data_Baseline!$C55:$AZ55,0)+1),Data_Baseline!AO55)))),"")</f>
        <v>0.99397377743887383</v>
      </c>
      <c r="AQ55" s="79">
        <f ca="1">IFERROR(IF(Data_Baseline!AP55="","",IF($C$3="On",IF(AQ$3&lt;=$B$2,SMALL(Data_Baseline!$C55:$AZ55,COUNTIF(Data_Baseline!$C55:$AZ55,0)+1)/MAX(Data_Baseline!$C55:$AZ55),IF(Data_Baseline!AP55=0,SMALL(Data_Baseline!$C55:$AZ55,COUNTIF(Data_Baseline!$C55:$AZ55,0)+1)/MAX(Data_Baseline!$C55:$AZ55),Data_Baseline!AP55/MAX(Data_Baseline!$C55:$AZ55))),IF(AQ$3&lt;=$B$2,SMALL(Data_Baseline!$C55:$AZ55,COUNTIF(Data_Baseline!$C55:$AZ55,0)+1),IF(Data_Baseline!AP55=0,SMALL(Data_Baseline!$C55:$AZ55,COUNTIF(Data_Baseline!$C55:$AZ55,0)+1),Data_Baseline!AP55)))),"")</f>
        <v>1</v>
      </c>
      <c r="AR55" s="79" t="str">
        <f>IFERROR(IF(Data_Baseline!AQ55="","",IF($C$3="On",IF(AR$3&lt;=$B$2,SMALL(Data_Baseline!$C55:$AZ55,COUNTIF(Data_Baseline!$C55:$AZ55,0)+1)/MAX(Data_Baseline!$C55:$AZ55),IF(Data_Baseline!AQ55=0,SMALL(Data_Baseline!$C55:$AZ55,COUNTIF(Data_Baseline!$C55:$AZ55,0)+1)/MAX(Data_Baseline!$C55:$AZ55),Data_Baseline!AQ55/MAX(Data_Baseline!$C55:$AZ55))),IF(AR$3&lt;=$B$2,SMALL(Data_Baseline!$C55:$AZ55,COUNTIF(Data_Baseline!$C55:$AZ55,0)+1),IF(Data_Baseline!AQ55=0,SMALL(Data_Baseline!$C55:$AZ55,COUNTIF(Data_Baseline!$C55:$AZ55,0)+1),Data_Baseline!AQ55)))),"")</f>
        <v/>
      </c>
      <c r="AS55" s="79" t="str">
        <f>IFERROR(IF(Data_Baseline!AR55="","",IF($C$3="On",IF(AS$3&lt;=$B$2,SMALL(Data_Baseline!$C55:$AZ55,COUNTIF(Data_Baseline!$C55:$AZ55,0)+1)/MAX(Data_Baseline!$C55:$AZ55),IF(Data_Baseline!AR55=0,SMALL(Data_Baseline!$C55:$AZ55,COUNTIF(Data_Baseline!$C55:$AZ55,0)+1)/MAX(Data_Baseline!$C55:$AZ55),Data_Baseline!AR55/MAX(Data_Baseline!$C55:$AZ55))),IF(AS$3&lt;=$B$2,SMALL(Data_Baseline!$C55:$AZ55,COUNTIF(Data_Baseline!$C55:$AZ55,0)+1),IF(Data_Baseline!AR55=0,SMALL(Data_Baseline!$C55:$AZ55,COUNTIF(Data_Baseline!$C55:$AZ55,0)+1),Data_Baseline!AR55)))),"")</f>
        <v/>
      </c>
      <c r="AT55" s="79" t="str">
        <f>IFERROR(IF(Data_Baseline!AS55="","",IF($C$3="On",IF(AT$3&lt;=$B$2,SMALL(Data_Baseline!$C55:$AZ55,COUNTIF(Data_Baseline!$C55:$AZ55,0)+1)/MAX(Data_Baseline!$C55:$AZ55),IF(Data_Baseline!AS55=0,SMALL(Data_Baseline!$C55:$AZ55,COUNTIF(Data_Baseline!$C55:$AZ55,0)+1)/MAX(Data_Baseline!$C55:$AZ55),Data_Baseline!AS55/MAX(Data_Baseline!$C55:$AZ55))),IF(AT$3&lt;=$B$2,SMALL(Data_Baseline!$C55:$AZ55,COUNTIF(Data_Baseline!$C55:$AZ55,0)+1),IF(Data_Baseline!AS55=0,SMALL(Data_Baseline!$C55:$AZ55,COUNTIF(Data_Baseline!$C55:$AZ55,0)+1),Data_Baseline!AS55)))),"")</f>
        <v/>
      </c>
      <c r="AU55" s="79" t="str">
        <f>IFERROR(IF(Data_Baseline!AT55="","",IF($C$3="On",IF(AU$3&lt;=$B$2,SMALL(Data_Baseline!$C55:$AZ55,COUNTIF(Data_Baseline!$C55:$AZ55,0)+1)/MAX(Data_Baseline!$C55:$AZ55),IF(Data_Baseline!AT55=0,SMALL(Data_Baseline!$C55:$AZ55,COUNTIF(Data_Baseline!$C55:$AZ55,0)+1)/MAX(Data_Baseline!$C55:$AZ55),Data_Baseline!AT55/MAX(Data_Baseline!$C55:$AZ55))),IF(AU$3&lt;=$B$2,SMALL(Data_Baseline!$C55:$AZ55,COUNTIF(Data_Baseline!$C55:$AZ55,0)+1),IF(Data_Baseline!AT55=0,SMALL(Data_Baseline!$C55:$AZ55,COUNTIF(Data_Baseline!$C55:$AZ55,0)+1),Data_Baseline!AT55)))),"")</f>
        <v/>
      </c>
      <c r="AV55" s="79" t="str">
        <f>IFERROR(IF(Data_Baseline!AU55="","",IF($C$3="On",IF(AV$3&lt;=$B$2,SMALL(Data_Baseline!$C55:$AZ55,COUNTIF(Data_Baseline!$C55:$AZ55,0)+1)/MAX(Data_Baseline!$C55:$AZ55),IF(Data_Baseline!AU55=0,SMALL(Data_Baseline!$C55:$AZ55,COUNTIF(Data_Baseline!$C55:$AZ55,0)+1)/MAX(Data_Baseline!$C55:$AZ55),Data_Baseline!AU55/MAX(Data_Baseline!$C55:$AZ55))),IF(AV$3&lt;=$B$2,SMALL(Data_Baseline!$C55:$AZ55,COUNTIF(Data_Baseline!$C55:$AZ55,0)+1),IF(Data_Baseline!AU55=0,SMALL(Data_Baseline!$C55:$AZ55,COUNTIF(Data_Baseline!$C55:$AZ55,0)+1),Data_Baseline!AU55)))),"")</f>
        <v/>
      </c>
      <c r="AW55" s="79" t="str">
        <f>IFERROR(IF(Data_Baseline!AV55="","",IF($C$3="On",IF(AW$3&lt;=$B$2,SMALL(Data_Baseline!$C55:$AZ55,COUNTIF(Data_Baseline!$C55:$AZ55,0)+1)/MAX(Data_Baseline!$C55:$AZ55),IF(Data_Baseline!AV55=0,SMALL(Data_Baseline!$C55:$AZ55,COUNTIF(Data_Baseline!$C55:$AZ55,0)+1)/MAX(Data_Baseline!$C55:$AZ55),Data_Baseline!AV55/MAX(Data_Baseline!$C55:$AZ55))),IF(AW$3&lt;=$B$2,SMALL(Data_Baseline!$C55:$AZ55,COUNTIF(Data_Baseline!$C55:$AZ55,0)+1),IF(Data_Baseline!AV55=0,SMALL(Data_Baseline!$C55:$AZ55,COUNTIF(Data_Baseline!$C55:$AZ55,0)+1),Data_Baseline!AV55)))),"")</f>
        <v/>
      </c>
      <c r="AX55" s="79" t="str">
        <f>IFERROR(IF(Data_Baseline!AW55="","",IF($C$3="On",IF(AX$3&lt;=$B$2,SMALL(Data_Baseline!$C55:$AZ55,COUNTIF(Data_Baseline!$C55:$AZ55,0)+1)/MAX(Data_Baseline!$C55:$AZ55),IF(Data_Baseline!AW55=0,SMALL(Data_Baseline!$C55:$AZ55,COUNTIF(Data_Baseline!$C55:$AZ55,0)+1)/MAX(Data_Baseline!$C55:$AZ55),Data_Baseline!AW55/MAX(Data_Baseline!$C55:$AZ55))),IF(AX$3&lt;=$B$2,SMALL(Data_Baseline!$C55:$AZ55,COUNTIF(Data_Baseline!$C55:$AZ55,0)+1),IF(Data_Baseline!AW55=0,SMALL(Data_Baseline!$C55:$AZ55,COUNTIF(Data_Baseline!$C55:$AZ55,0)+1),Data_Baseline!AW55)))),"")</f>
        <v/>
      </c>
      <c r="AY55" s="79" t="str">
        <f>IFERROR(IF(Data_Baseline!AX55="","",IF($C$3="On",IF(AY$3&lt;=$B$2,SMALL(Data_Baseline!$C55:$AZ55,COUNTIF(Data_Baseline!$C55:$AZ55,0)+1)/MAX(Data_Baseline!$C55:$AZ55),IF(Data_Baseline!AX55=0,SMALL(Data_Baseline!$C55:$AZ55,COUNTIF(Data_Baseline!$C55:$AZ55,0)+1)/MAX(Data_Baseline!$C55:$AZ55),Data_Baseline!AX55/MAX(Data_Baseline!$C55:$AZ55))),IF(AY$3&lt;=$B$2,SMALL(Data_Baseline!$C55:$AZ55,COUNTIF(Data_Baseline!$C55:$AZ55,0)+1),IF(Data_Baseline!AX55=0,SMALL(Data_Baseline!$C55:$AZ55,COUNTIF(Data_Baseline!$C55:$AZ55,0)+1),Data_Baseline!AX55)))),"")</f>
        <v/>
      </c>
      <c r="AZ55" s="79" t="str">
        <f>IFERROR(IF(Data_Baseline!AY55="","",IF($C$3="On",IF(AZ$3&lt;=$B$2,SMALL(Data_Baseline!$C55:$AZ55,COUNTIF(Data_Baseline!$C55:$AZ55,0)+1)/MAX(Data_Baseline!$C55:$AZ55),IF(Data_Baseline!AY55=0,SMALL(Data_Baseline!$C55:$AZ55,COUNTIF(Data_Baseline!$C55:$AZ55,0)+1)/MAX(Data_Baseline!$C55:$AZ55),Data_Baseline!AY55/MAX(Data_Baseline!$C55:$AZ55))),IF(AZ$3&lt;=$B$2,SMALL(Data_Baseline!$C55:$AZ55,COUNTIF(Data_Baseline!$C55:$AZ55,0)+1),IF(Data_Baseline!AY55=0,SMALL(Data_Baseline!$C55:$AZ55,COUNTIF(Data_Baseline!$C55:$AZ55,0)+1),Data_Baseline!AY55)))),"")</f>
        <v/>
      </c>
      <c r="BA55" s="79" t="str">
        <f>IFERROR(IF(Data_Baseline!AZ55="","",IF($C$3="On",IF(BA$3&lt;=$B$2,SMALL(Data_Baseline!$C55:$AZ55,COUNTIF(Data_Baseline!$C55:$AZ55,0)+1)/MAX(Data_Baseline!$C55:$AZ55),IF(Data_Baseline!AZ55=0,SMALL(Data_Baseline!$C55:$AZ55,COUNTIF(Data_Baseline!$C55:$AZ55,0)+1)/MAX(Data_Baseline!$C55:$AZ55),Data_Baseline!AZ55/MAX(Data_Baseline!$C55:$AZ55))),IF(BA$3&lt;=$B$2,SMALL(Data_Baseline!$C55:$AZ55,COUNTIF(Data_Baseline!$C55:$AZ55,0)+1),IF(Data_Baseline!AZ55=0,SMALL(Data_Baseline!$C55:$AZ55,COUNTIF(Data_Baseline!$C55:$AZ55,0)+1),Data_Baseline!AZ55)))),"")</f>
        <v/>
      </c>
      <c r="BB55" s="79">
        <f ca="1">IF(Data_Initial!BA55="",1,0)</f>
        <v>1</v>
      </c>
      <c r="BC55" s="2" t="str">
        <f t="shared" ca="1" si="0"/>
        <v>3B_OtsA</v>
      </c>
      <c r="BD55" s="79" t="str">
        <f t="shared" ca="1" si="3"/>
        <v>3B</v>
      </c>
      <c r="BE55" s="79" t="str">
        <f ca="1">Data_Initial!BC55</f>
        <v>OtsA</v>
      </c>
      <c r="BF55" s="79" t="str">
        <f ca="1">Data_Initial!BB55</f>
        <v>3_1</v>
      </c>
      <c r="BG55" s="79">
        <f ca="1">IFERROR((INDIRECT("Plate"&amp;Data!A55&amp;"_C!"&amp;CHAR(RIGHT(Data!B55,LEN(Data!B55)-1)+65)&amp;CODE(LEFT(Data!B55,1))-58)),"")</f>
        <v>0</v>
      </c>
      <c r="BH55" s="79" t="str">
        <f ca="1">Data_Initial!BA55</f>
        <v/>
      </c>
      <c r="BI55" s="79">
        <f t="shared" ca="1" si="2"/>
        <v>2.3409242493190183E-5</v>
      </c>
      <c r="BJ55" s="79" t="str">
        <f ca="1">IF(BH55="N",1+MAX($BJ$3:BJ54),"")</f>
        <v/>
      </c>
      <c r="BK55" s="79"/>
      <c r="BL55" s="79"/>
      <c r="BM55" s="79"/>
      <c r="BN55" s="79"/>
      <c r="BO55" s="79"/>
      <c r="BP55" s="79"/>
      <c r="BQ55" s="79"/>
      <c r="BR55" s="79"/>
      <c r="BS55" s="79"/>
      <c r="BT55" s="79"/>
      <c r="BU55" s="79"/>
      <c r="BV55" s="79"/>
      <c r="BW55" s="79"/>
      <c r="BX55" s="79"/>
      <c r="BY55" s="79"/>
      <c r="BZ55" s="79"/>
    </row>
    <row r="56" spans="1:78" x14ac:dyDescent="0.25">
      <c r="A56" s="79">
        <f ca="1">IF(BH56="N","N"&amp;BJ56,IF(BB56=0,"",MAX($A$3:A55)+1))</f>
        <v>53</v>
      </c>
      <c r="B56" s="79" t="str">
        <f ca="1">Data_Initial!A56&amp;C56</f>
        <v>1E7</v>
      </c>
      <c r="C56" s="79" t="str">
        <f ca="1">Data_Initial!B56</f>
        <v>E7</v>
      </c>
      <c r="D56" s="79">
        <f ca="1">IFERROR(IF(Data_Baseline!C56="","",IF($C$3="On",IF(D$3&lt;=$B$2,SMALL(Data_Baseline!$C56:$AZ56,COUNTIF(Data_Baseline!$C56:$AZ56,0)+1)/MAX(Data_Baseline!$C56:$AZ56),IF(Data_Baseline!C56=0,SMALL(Data_Baseline!$C56:$AZ56,COUNTIF(Data_Baseline!$C56:$AZ56,0)+1)/MAX(Data_Baseline!$C56:$AZ56),Data_Baseline!C56/MAX(Data_Baseline!$C56:$AZ56))),IF(D$3&lt;=$B$2,SMALL(Data_Baseline!$C56:$AZ56,COUNTIF(Data_Baseline!$C56:$AZ56,0)+1),IF(Data_Baseline!C56=0,SMALL(Data_Baseline!$C56:$AZ56,COUNTIF(Data_Baseline!$C56:$AZ56,0)+1),Data_Baseline!C56)))),"")</f>
        <v>2.6600451007715588E-4</v>
      </c>
      <c r="E56" s="79">
        <f ca="1">IFERROR(IF(Data_Baseline!D56="","",IF($C$3="On",IF(E$3&lt;=$B$2,SMALL(Data_Baseline!$C56:$AZ56,COUNTIF(Data_Baseline!$C56:$AZ56,0)+1)/MAX(Data_Baseline!$C56:$AZ56),IF(Data_Baseline!D56=0,SMALL(Data_Baseline!$C56:$AZ56,COUNTIF(Data_Baseline!$C56:$AZ56,0)+1)/MAX(Data_Baseline!$C56:$AZ56),Data_Baseline!D56/MAX(Data_Baseline!$C56:$AZ56))),IF(E$3&lt;=$B$2,SMALL(Data_Baseline!$C56:$AZ56,COUNTIF(Data_Baseline!$C56:$AZ56,0)+1),IF(Data_Baseline!D56=0,SMALL(Data_Baseline!$C56:$AZ56,COUNTIF(Data_Baseline!$C56:$AZ56,0)+1),Data_Baseline!D56)))),"")</f>
        <v>2.6600451007715588E-4</v>
      </c>
      <c r="F56" s="79">
        <f ca="1">IFERROR(IF(Data_Baseline!E56="","",IF($C$3="On",IF(F$3&lt;=$B$2,SMALL(Data_Baseline!$C56:$AZ56,COUNTIF(Data_Baseline!$C56:$AZ56,0)+1)/MAX(Data_Baseline!$C56:$AZ56),IF(Data_Baseline!E56=0,SMALL(Data_Baseline!$C56:$AZ56,COUNTIF(Data_Baseline!$C56:$AZ56,0)+1)/MAX(Data_Baseline!$C56:$AZ56),Data_Baseline!E56/MAX(Data_Baseline!$C56:$AZ56))),IF(F$3&lt;=$B$2,SMALL(Data_Baseline!$C56:$AZ56,COUNTIF(Data_Baseline!$C56:$AZ56,0)+1),IF(Data_Baseline!E56=0,SMALL(Data_Baseline!$C56:$AZ56,COUNTIF(Data_Baseline!$C56:$AZ56,0)+1),Data_Baseline!E56)))),"")</f>
        <v>2.6600451007715588E-4</v>
      </c>
      <c r="G56" s="79">
        <f ca="1">IFERROR(IF(Data_Baseline!F56="","",IF($C$3="On",IF(G$3&lt;=$B$2,SMALL(Data_Baseline!$C56:$AZ56,COUNTIF(Data_Baseline!$C56:$AZ56,0)+1)/MAX(Data_Baseline!$C56:$AZ56),IF(Data_Baseline!F56=0,SMALL(Data_Baseline!$C56:$AZ56,COUNTIF(Data_Baseline!$C56:$AZ56,0)+1)/MAX(Data_Baseline!$C56:$AZ56),Data_Baseline!F56/MAX(Data_Baseline!$C56:$AZ56))),IF(G$3&lt;=$B$2,SMALL(Data_Baseline!$C56:$AZ56,COUNTIF(Data_Baseline!$C56:$AZ56,0)+1),IF(Data_Baseline!F56=0,SMALL(Data_Baseline!$C56:$AZ56,COUNTIF(Data_Baseline!$C56:$AZ56,0)+1),Data_Baseline!F56)))),"")</f>
        <v>2.6600451007715588E-4</v>
      </c>
      <c r="H56" s="79">
        <f ca="1">IFERROR(IF(Data_Baseline!G56="","",IF($C$3="On",IF(H$3&lt;=$B$2,SMALL(Data_Baseline!$C56:$AZ56,COUNTIF(Data_Baseline!$C56:$AZ56,0)+1)/MAX(Data_Baseline!$C56:$AZ56),IF(Data_Baseline!G56=0,SMALL(Data_Baseline!$C56:$AZ56,COUNTIF(Data_Baseline!$C56:$AZ56,0)+1)/MAX(Data_Baseline!$C56:$AZ56),Data_Baseline!G56/MAX(Data_Baseline!$C56:$AZ56))),IF(H$3&lt;=$B$2,SMALL(Data_Baseline!$C56:$AZ56,COUNTIF(Data_Baseline!$C56:$AZ56,0)+1),IF(Data_Baseline!G56=0,SMALL(Data_Baseline!$C56:$AZ56,COUNTIF(Data_Baseline!$C56:$AZ56,0)+1),Data_Baseline!G56)))),"")</f>
        <v>2.6600451007715588E-4</v>
      </c>
      <c r="I56" s="79">
        <f ca="1">IFERROR(IF(Data_Baseline!H56="","",IF($C$3="On",IF(I$3&lt;=$B$2,SMALL(Data_Baseline!$C56:$AZ56,COUNTIF(Data_Baseline!$C56:$AZ56,0)+1)/MAX(Data_Baseline!$C56:$AZ56),IF(Data_Baseline!H56=0,SMALL(Data_Baseline!$C56:$AZ56,COUNTIF(Data_Baseline!$C56:$AZ56,0)+1)/MAX(Data_Baseline!$C56:$AZ56),Data_Baseline!H56/MAX(Data_Baseline!$C56:$AZ56))),IF(I$3&lt;=$B$2,SMALL(Data_Baseline!$C56:$AZ56,COUNTIF(Data_Baseline!$C56:$AZ56,0)+1),IF(Data_Baseline!H56=0,SMALL(Data_Baseline!$C56:$AZ56,COUNTIF(Data_Baseline!$C56:$AZ56,0)+1),Data_Baseline!H56)))),"")</f>
        <v>2.6600451007715588E-4</v>
      </c>
      <c r="J56" s="79">
        <f ca="1">IFERROR(IF(Data_Baseline!I56="","",IF($C$3="On",IF(J$3&lt;=$B$2,SMALL(Data_Baseline!$C56:$AZ56,COUNTIF(Data_Baseline!$C56:$AZ56,0)+1)/MAX(Data_Baseline!$C56:$AZ56),IF(Data_Baseline!I56=0,SMALL(Data_Baseline!$C56:$AZ56,COUNTIF(Data_Baseline!$C56:$AZ56,0)+1)/MAX(Data_Baseline!$C56:$AZ56),Data_Baseline!I56/MAX(Data_Baseline!$C56:$AZ56))),IF(J$3&lt;=$B$2,SMALL(Data_Baseline!$C56:$AZ56,COUNTIF(Data_Baseline!$C56:$AZ56,0)+1),IF(Data_Baseline!I56=0,SMALL(Data_Baseline!$C56:$AZ56,COUNTIF(Data_Baseline!$C56:$AZ56,0)+1),Data_Baseline!I56)))),"")</f>
        <v>2.6600451007715588E-4</v>
      </c>
      <c r="K56" s="79">
        <f ca="1">IFERROR(IF(Data_Baseline!J56="","",IF($C$3="On",IF(K$3&lt;=$B$2,SMALL(Data_Baseline!$C56:$AZ56,COUNTIF(Data_Baseline!$C56:$AZ56,0)+1)/MAX(Data_Baseline!$C56:$AZ56),IF(Data_Baseline!J56=0,SMALL(Data_Baseline!$C56:$AZ56,COUNTIF(Data_Baseline!$C56:$AZ56,0)+1)/MAX(Data_Baseline!$C56:$AZ56),Data_Baseline!J56/MAX(Data_Baseline!$C56:$AZ56))),IF(K$3&lt;=$B$2,SMALL(Data_Baseline!$C56:$AZ56,COUNTIF(Data_Baseline!$C56:$AZ56,0)+1),IF(Data_Baseline!J56=0,SMALL(Data_Baseline!$C56:$AZ56,COUNTIF(Data_Baseline!$C56:$AZ56,0)+1),Data_Baseline!J56)))),"")</f>
        <v>2.6600451007715588E-4</v>
      </c>
      <c r="L56" s="79">
        <f ca="1">IFERROR(IF(Data_Baseline!K56="","",IF($C$3="On",IF(L$3&lt;=$B$2,SMALL(Data_Baseline!$C56:$AZ56,COUNTIF(Data_Baseline!$C56:$AZ56,0)+1)/MAX(Data_Baseline!$C56:$AZ56),IF(Data_Baseline!K56=0,SMALL(Data_Baseline!$C56:$AZ56,COUNTIF(Data_Baseline!$C56:$AZ56,0)+1)/MAX(Data_Baseline!$C56:$AZ56),Data_Baseline!K56/MAX(Data_Baseline!$C56:$AZ56))),IF(L$3&lt;=$B$2,SMALL(Data_Baseline!$C56:$AZ56,COUNTIF(Data_Baseline!$C56:$AZ56,0)+1),IF(Data_Baseline!K56=0,SMALL(Data_Baseline!$C56:$AZ56,COUNTIF(Data_Baseline!$C56:$AZ56,0)+1),Data_Baseline!K56)))),"")</f>
        <v>2.6600451007715588E-4</v>
      </c>
      <c r="M56" s="79">
        <f ca="1">IFERROR(IF(Data_Baseline!L56="","",IF($C$3="On",IF(M$3&lt;=$B$2,SMALL(Data_Baseline!$C56:$AZ56,COUNTIF(Data_Baseline!$C56:$AZ56,0)+1)/MAX(Data_Baseline!$C56:$AZ56),IF(Data_Baseline!L56=0,SMALL(Data_Baseline!$C56:$AZ56,COUNTIF(Data_Baseline!$C56:$AZ56,0)+1)/MAX(Data_Baseline!$C56:$AZ56),Data_Baseline!L56/MAX(Data_Baseline!$C56:$AZ56))),IF(M$3&lt;=$B$2,SMALL(Data_Baseline!$C56:$AZ56,COUNTIF(Data_Baseline!$C56:$AZ56,0)+1),IF(Data_Baseline!L56=0,SMALL(Data_Baseline!$C56:$AZ56,COUNTIF(Data_Baseline!$C56:$AZ56,0)+1),Data_Baseline!L56)))),"")</f>
        <v>2.6600451007715588E-4</v>
      </c>
      <c r="N56" s="79">
        <f ca="1">IFERROR(IF(Data_Baseline!M56="","",IF($C$3="On",IF(N$3&lt;=$B$2,SMALL(Data_Baseline!$C56:$AZ56,COUNTIF(Data_Baseline!$C56:$AZ56,0)+1)/MAX(Data_Baseline!$C56:$AZ56),IF(Data_Baseline!M56=0,SMALL(Data_Baseline!$C56:$AZ56,COUNTIF(Data_Baseline!$C56:$AZ56,0)+1)/MAX(Data_Baseline!$C56:$AZ56),Data_Baseline!M56/MAX(Data_Baseline!$C56:$AZ56))),IF(N$3&lt;=$B$2,SMALL(Data_Baseline!$C56:$AZ56,COUNTIF(Data_Baseline!$C56:$AZ56,0)+1),IF(Data_Baseline!M56=0,SMALL(Data_Baseline!$C56:$AZ56,COUNTIF(Data_Baseline!$C56:$AZ56,0)+1),Data_Baseline!M56)))),"")</f>
        <v>2.6600451007715588E-4</v>
      </c>
      <c r="O56" s="79">
        <f ca="1">IFERROR(IF(Data_Baseline!N56="","",IF($C$3="On",IF(O$3&lt;=$B$2,SMALL(Data_Baseline!$C56:$AZ56,COUNTIF(Data_Baseline!$C56:$AZ56,0)+1)/MAX(Data_Baseline!$C56:$AZ56),IF(Data_Baseline!N56=0,SMALL(Data_Baseline!$C56:$AZ56,COUNTIF(Data_Baseline!$C56:$AZ56,0)+1)/MAX(Data_Baseline!$C56:$AZ56),Data_Baseline!N56/MAX(Data_Baseline!$C56:$AZ56))),IF(O$3&lt;=$B$2,SMALL(Data_Baseline!$C56:$AZ56,COUNTIF(Data_Baseline!$C56:$AZ56,0)+1),IF(Data_Baseline!N56=0,SMALL(Data_Baseline!$C56:$AZ56,COUNTIF(Data_Baseline!$C56:$AZ56,0)+1),Data_Baseline!N56)))),"")</f>
        <v>2.6600451007715588E-4</v>
      </c>
      <c r="P56" s="79">
        <f ca="1">IFERROR(IF(Data_Baseline!O56="","",IF($C$3="On",IF(P$3&lt;=$B$2,SMALL(Data_Baseline!$C56:$AZ56,COUNTIF(Data_Baseline!$C56:$AZ56,0)+1)/MAX(Data_Baseline!$C56:$AZ56),IF(Data_Baseline!O56=0,SMALL(Data_Baseline!$C56:$AZ56,COUNTIF(Data_Baseline!$C56:$AZ56,0)+1)/MAX(Data_Baseline!$C56:$AZ56),Data_Baseline!O56/MAX(Data_Baseline!$C56:$AZ56))),IF(P$3&lt;=$B$2,SMALL(Data_Baseline!$C56:$AZ56,COUNTIF(Data_Baseline!$C56:$AZ56,0)+1),IF(Data_Baseline!O56=0,SMALL(Data_Baseline!$C56:$AZ56,COUNTIF(Data_Baseline!$C56:$AZ56,0)+1),Data_Baseline!O56)))),"")</f>
        <v>2.6600451007715588E-4</v>
      </c>
      <c r="Q56" s="79">
        <f ca="1">IFERROR(IF(Data_Baseline!P56="","",IF($C$3="On",IF(Q$3&lt;=$B$2,SMALL(Data_Baseline!$C56:$AZ56,COUNTIF(Data_Baseline!$C56:$AZ56,0)+1)/MAX(Data_Baseline!$C56:$AZ56),IF(Data_Baseline!P56=0,SMALL(Data_Baseline!$C56:$AZ56,COUNTIF(Data_Baseline!$C56:$AZ56,0)+1)/MAX(Data_Baseline!$C56:$AZ56),Data_Baseline!P56/MAX(Data_Baseline!$C56:$AZ56))),IF(Q$3&lt;=$B$2,SMALL(Data_Baseline!$C56:$AZ56,COUNTIF(Data_Baseline!$C56:$AZ56,0)+1),IF(Data_Baseline!P56=0,SMALL(Data_Baseline!$C56:$AZ56,COUNTIF(Data_Baseline!$C56:$AZ56,0)+1),Data_Baseline!P56)))),"")</f>
        <v>2.6600451007715588E-4</v>
      </c>
      <c r="R56" s="79">
        <f ca="1">IFERROR(IF(Data_Baseline!Q56="","",IF($C$3="On",IF(R$3&lt;=$B$2,SMALL(Data_Baseline!$C56:$AZ56,COUNTIF(Data_Baseline!$C56:$AZ56,0)+1)/MAX(Data_Baseline!$C56:$AZ56),IF(Data_Baseline!Q56=0,SMALL(Data_Baseline!$C56:$AZ56,COUNTIF(Data_Baseline!$C56:$AZ56,0)+1)/MAX(Data_Baseline!$C56:$AZ56),Data_Baseline!Q56/MAX(Data_Baseline!$C56:$AZ56))),IF(R$3&lt;=$B$2,SMALL(Data_Baseline!$C56:$AZ56,COUNTIF(Data_Baseline!$C56:$AZ56,0)+1),IF(Data_Baseline!Q56=0,SMALL(Data_Baseline!$C56:$AZ56,COUNTIF(Data_Baseline!$C56:$AZ56,0)+1),Data_Baseline!Q56)))),"")</f>
        <v>2.6600451007715588E-4</v>
      </c>
      <c r="S56" s="79">
        <f ca="1">IFERROR(IF(Data_Baseline!R56="","",IF($C$3="On",IF(S$3&lt;=$B$2,SMALL(Data_Baseline!$C56:$AZ56,COUNTIF(Data_Baseline!$C56:$AZ56,0)+1)/MAX(Data_Baseline!$C56:$AZ56),IF(Data_Baseline!R56=0,SMALL(Data_Baseline!$C56:$AZ56,COUNTIF(Data_Baseline!$C56:$AZ56,0)+1)/MAX(Data_Baseline!$C56:$AZ56),Data_Baseline!R56/MAX(Data_Baseline!$C56:$AZ56))),IF(S$3&lt;=$B$2,SMALL(Data_Baseline!$C56:$AZ56,COUNTIF(Data_Baseline!$C56:$AZ56,0)+1),IF(Data_Baseline!R56=0,SMALL(Data_Baseline!$C56:$AZ56,COUNTIF(Data_Baseline!$C56:$AZ56,0)+1),Data_Baseline!R56)))),"")</f>
        <v>2.6600451007715588E-4</v>
      </c>
      <c r="T56" s="79">
        <f ca="1">IFERROR(IF(Data_Baseline!S56="","",IF($C$3="On",IF(T$3&lt;=$B$2,SMALL(Data_Baseline!$C56:$AZ56,COUNTIF(Data_Baseline!$C56:$AZ56,0)+1)/MAX(Data_Baseline!$C56:$AZ56),IF(Data_Baseline!S56=0,SMALL(Data_Baseline!$C56:$AZ56,COUNTIF(Data_Baseline!$C56:$AZ56,0)+1)/MAX(Data_Baseline!$C56:$AZ56),Data_Baseline!S56/MAX(Data_Baseline!$C56:$AZ56))),IF(T$3&lt;=$B$2,SMALL(Data_Baseline!$C56:$AZ56,COUNTIF(Data_Baseline!$C56:$AZ56,0)+1),IF(Data_Baseline!S56=0,SMALL(Data_Baseline!$C56:$AZ56,COUNTIF(Data_Baseline!$C56:$AZ56,0)+1),Data_Baseline!S56)))),"")</f>
        <v>2.6600451007715588E-4</v>
      </c>
      <c r="U56" s="79">
        <f ca="1">IFERROR(IF(Data_Baseline!T56="","",IF($C$3="On",IF(U$3&lt;=$B$2,SMALL(Data_Baseline!$C56:$AZ56,COUNTIF(Data_Baseline!$C56:$AZ56,0)+1)/MAX(Data_Baseline!$C56:$AZ56),IF(Data_Baseline!T56=0,SMALL(Data_Baseline!$C56:$AZ56,COUNTIF(Data_Baseline!$C56:$AZ56,0)+1)/MAX(Data_Baseline!$C56:$AZ56),Data_Baseline!T56/MAX(Data_Baseline!$C56:$AZ56))),IF(U$3&lt;=$B$2,SMALL(Data_Baseline!$C56:$AZ56,COUNTIF(Data_Baseline!$C56:$AZ56,0)+1),IF(Data_Baseline!T56=0,SMALL(Data_Baseline!$C56:$AZ56,COUNTIF(Data_Baseline!$C56:$AZ56,0)+1),Data_Baseline!T56)))),"")</f>
        <v>2.6600451007715588E-4</v>
      </c>
      <c r="V56" s="79">
        <f ca="1">IFERROR(IF(Data_Baseline!U56="","",IF($C$3="On",IF(V$3&lt;=$B$2,SMALL(Data_Baseline!$C56:$AZ56,COUNTIF(Data_Baseline!$C56:$AZ56,0)+1)/MAX(Data_Baseline!$C56:$AZ56),IF(Data_Baseline!U56=0,SMALL(Data_Baseline!$C56:$AZ56,COUNTIF(Data_Baseline!$C56:$AZ56,0)+1)/MAX(Data_Baseline!$C56:$AZ56),Data_Baseline!U56/MAX(Data_Baseline!$C56:$AZ56))),IF(V$3&lt;=$B$2,SMALL(Data_Baseline!$C56:$AZ56,COUNTIF(Data_Baseline!$C56:$AZ56,0)+1),IF(Data_Baseline!U56=0,SMALL(Data_Baseline!$C56:$AZ56,COUNTIF(Data_Baseline!$C56:$AZ56,0)+1),Data_Baseline!U56)))),"")</f>
        <v>2.6600451007715588E-4</v>
      </c>
      <c r="W56" s="79">
        <f ca="1">IFERROR(IF(Data_Baseline!V56="","",IF($C$3="On",IF(W$3&lt;=$B$2,SMALL(Data_Baseline!$C56:$AZ56,COUNTIF(Data_Baseline!$C56:$AZ56,0)+1)/MAX(Data_Baseline!$C56:$AZ56),IF(Data_Baseline!V56=0,SMALL(Data_Baseline!$C56:$AZ56,COUNTIF(Data_Baseline!$C56:$AZ56,0)+1)/MAX(Data_Baseline!$C56:$AZ56),Data_Baseline!V56/MAX(Data_Baseline!$C56:$AZ56))),IF(W$3&lt;=$B$2,SMALL(Data_Baseline!$C56:$AZ56,COUNTIF(Data_Baseline!$C56:$AZ56,0)+1),IF(Data_Baseline!V56=0,SMALL(Data_Baseline!$C56:$AZ56,COUNTIF(Data_Baseline!$C56:$AZ56,0)+1),Data_Baseline!V56)))),"")</f>
        <v>2.6600451007715588E-4</v>
      </c>
      <c r="X56" s="79">
        <f ca="1">IFERROR(IF(Data_Baseline!W56="","",IF($C$3="On",IF(X$3&lt;=$B$2,SMALL(Data_Baseline!$C56:$AZ56,COUNTIF(Data_Baseline!$C56:$AZ56,0)+1)/MAX(Data_Baseline!$C56:$AZ56),IF(Data_Baseline!W56=0,SMALL(Data_Baseline!$C56:$AZ56,COUNTIF(Data_Baseline!$C56:$AZ56,0)+1)/MAX(Data_Baseline!$C56:$AZ56),Data_Baseline!W56/MAX(Data_Baseline!$C56:$AZ56))),IF(X$3&lt;=$B$2,SMALL(Data_Baseline!$C56:$AZ56,COUNTIF(Data_Baseline!$C56:$AZ56,0)+1),IF(Data_Baseline!W56=0,SMALL(Data_Baseline!$C56:$AZ56,COUNTIF(Data_Baseline!$C56:$AZ56,0)+1),Data_Baseline!W56)))),"")</f>
        <v>2.6600451007715588E-4</v>
      </c>
      <c r="Y56" s="79">
        <f ca="1">IFERROR(IF(Data_Baseline!X56="","",IF($C$3="On",IF(Y$3&lt;=$B$2,SMALL(Data_Baseline!$C56:$AZ56,COUNTIF(Data_Baseline!$C56:$AZ56,0)+1)/MAX(Data_Baseline!$C56:$AZ56),IF(Data_Baseline!X56=0,SMALL(Data_Baseline!$C56:$AZ56,COUNTIF(Data_Baseline!$C56:$AZ56,0)+1)/MAX(Data_Baseline!$C56:$AZ56),Data_Baseline!X56/MAX(Data_Baseline!$C56:$AZ56))),IF(Y$3&lt;=$B$2,SMALL(Data_Baseline!$C56:$AZ56,COUNTIF(Data_Baseline!$C56:$AZ56,0)+1),IF(Data_Baseline!X56=0,SMALL(Data_Baseline!$C56:$AZ56,COUNTIF(Data_Baseline!$C56:$AZ56,0)+1),Data_Baseline!X56)))),"")</f>
        <v>2.6600451007715588E-4</v>
      </c>
      <c r="Z56" s="79">
        <f ca="1">IFERROR(IF(Data_Baseline!Y56="","",IF($C$3="On",IF(Z$3&lt;=$B$2,SMALL(Data_Baseline!$C56:$AZ56,COUNTIF(Data_Baseline!$C56:$AZ56,0)+1)/MAX(Data_Baseline!$C56:$AZ56),IF(Data_Baseline!Y56=0,SMALL(Data_Baseline!$C56:$AZ56,COUNTIF(Data_Baseline!$C56:$AZ56,0)+1)/MAX(Data_Baseline!$C56:$AZ56),Data_Baseline!Y56/MAX(Data_Baseline!$C56:$AZ56))),IF(Z$3&lt;=$B$2,SMALL(Data_Baseline!$C56:$AZ56,COUNTIF(Data_Baseline!$C56:$AZ56,0)+1),IF(Data_Baseline!Y56=0,SMALL(Data_Baseline!$C56:$AZ56,COUNTIF(Data_Baseline!$C56:$AZ56,0)+1),Data_Baseline!Y56)))),"")</f>
        <v>2.6600451007715588E-4</v>
      </c>
      <c r="AA56" s="79">
        <f ca="1">IFERROR(IF(Data_Baseline!Z56="","",IF($C$3="On",IF(AA$3&lt;=$B$2,SMALL(Data_Baseline!$C56:$AZ56,COUNTIF(Data_Baseline!$C56:$AZ56,0)+1)/MAX(Data_Baseline!$C56:$AZ56),IF(Data_Baseline!Z56=0,SMALL(Data_Baseline!$C56:$AZ56,COUNTIF(Data_Baseline!$C56:$AZ56,0)+1)/MAX(Data_Baseline!$C56:$AZ56),Data_Baseline!Z56/MAX(Data_Baseline!$C56:$AZ56))),IF(AA$3&lt;=$B$2,SMALL(Data_Baseline!$C56:$AZ56,COUNTIF(Data_Baseline!$C56:$AZ56,0)+1),IF(Data_Baseline!Z56=0,SMALL(Data_Baseline!$C56:$AZ56,COUNTIF(Data_Baseline!$C56:$AZ56,0)+1),Data_Baseline!Z56)))),"")</f>
        <v>2.6600451007715588E-4</v>
      </c>
      <c r="AB56" s="79">
        <f ca="1">IFERROR(IF(Data_Baseline!AA56="","",IF($C$3="On",IF(AB$3&lt;=$B$2,SMALL(Data_Baseline!$C56:$AZ56,COUNTIF(Data_Baseline!$C56:$AZ56,0)+1)/MAX(Data_Baseline!$C56:$AZ56),IF(Data_Baseline!AA56=0,SMALL(Data_Baseline!$C56:$AZ56,COUNTIF(Data_Baseline!$C56:$AZ56,0)+1)/MAX(Data_Baseline!$C56:$AZ56),Data_Baseline!AA56/MAX(Data_Baseline!$C56:$AZ56))),IF(AB$3&lt;=$B$2,SMALL(Data_Baseline!$C56:$AZ56,COUNTIF(Data_Baseline!$C56:$AZ56,0)+1),IF(Data_Baseline!AA56=0,SMALL(Data_Baseline!$C56:$AZ56,COUNTIF(Data_Baseline!$C56:$AZ56,0)+1),Data_Baseline!AA56)))),"")</f>
        <v>2.6600451007715588E-4</v>
      </c>
      <c r="AC56" s="79">
        <f ca="1">IFERROR(IF(Data_Baseline!AB56="","",IF($C$3="On",IF(AC$3&lt;=$B$2,SMALL(Data_Baseline!$C56:$AZ56,COUNTIF(Data_Baseline!$C56:$AZ56,0)+1)/MAX(Data_Baseline!$C56:$AZ56),IF(Data_Baseline!AB56=0,SMALL(Data_Baseline!$C56:$AZ56,COUNTIF(Data_Baseline!$C56:$AZ56,0)+1)/MAX(Data_Baseline!$C56:$AZ56),Data_Baseline!AB56/MAX(Data_Baseline!$C56:$AZ56))),IF(AC$3&lt;=$B$2,SMALL(Data_Baseline!$C56:$AZ56,COUNTIF(Data_Baseline!$C56:$AZ56,0)+1),IF(Data_Baseline!AB56=0,SMALL(Data_Baseline!$C56:$AZ56,COUNTIF(Data_Baseline!$C56:$AZ56,0)+1),Data_Baseline!AB56)))),"")</f>
        <v>4.1882068392433075E-3</v>
      </c>
      <c r="AD56" s="79">
        <f ca="1">IFERROR(IF(Data_Baseline!AC56="","",IF($C$3="On",IF(AD$3&lt;=$B$2,SMALL(Data_Baseline!$C56:$AZ56,COUNTIF(Data_Baseline!$C56:$AZ56,0)+1)/MAX(Data_Baseline!$C56:$AZ56),IF(Data_Baseline!AC56=0,SMALL(Data_Baseline!$C56:$AZ56,COUNTIF(Data_Baseline!$C56:$AZ56,0)+1)/MAX(Data_Baseline!$C56:$AZ56),Data_Baseline!AC56/MAX(Data_Baseline!$C56:$AZ56))),IF(AD$3&lt;=$B$2,SMALL(Data_Baseline!$C56:$AZ56,COUNTIF(Data_Baseline!$C56:$AZ56,0)+1),IF(Data_Baseline!AC56=0,SMALL(Data_Baseline!$C56:$AZ56,COUNTIF(Data_Baseline!$C56:$AZ56,0)+1),Data_Baseline!AC56)))),"")</f>
        <v>1.301674266703649E-2</v>
      </c>
      <c r="AE56" s="79">
        <f ca="1">IFERROR(IF(Data_Baseline!AD56="","",IF($C$3="On",IF(AE$3&lt;=$B$2,SMALL(Data_Baseline!$C56:$AZ56,COUNTIF(Data_Baseline!$C56:$AZ56,0)+1)/MAX(Data_Baseline!$C56:$AZ56),IF(Data_Baseline!AD56=0,SMALL(Data_Baseline!$C56:$AZ56,COUNTIF(Data_Baseline!$C56:$AZ56,0)+1)/MAX(Data_Baseline!$C56:$AZ56),Data_Baseline!AD56/MAX(Data_Baseline!$C56:$AZ56))),IF(AE$3&lt;=$B$2,SMALL(Data_Baseline!$C56:$AZ56,COUNTIF(Data_Baseline!$C56:$AZ56,0)+1),IF(Data_Baseline!AD56=0,SMALL(Data_Baseline!$C56:$AZ56,COUNTIF(Data_Baseline!$C56:$AZ56,0)+1),Data_Baseline!AD56)))),"")</f>
        <v>3.0166727157985001E-2</v>
      </c>
      <c r="AF56" s="79">
        <f ca="1">IFERROR(IF(Data_Baseline!AE56="","",IF($C$3="On",IF(AF$3&lt;=$B$2,SMALL(Data_Baseline!$C56:$AZ56,COUNTIF(Data_Baseline!$C56:$AZ56,0)+1)/MAX(Data_Baseline!$C56:$AZ56),IF(Data_Baseline!AE56=0,SMALL(Data_Baseline!$C56:$AZ56,COUNTIF(Data_Baseline!$C56:$AZ56,0)+1)/MAX(Data_Baseline!$C56:$AZ56),Data_Baseline!AE56/MAX(Data_Baseline!$C56:$AZ56))),IF(AF$3&lt;=$B$2,SMALL(Data_Baseline!$C56:$AZ56,COUNTIF(Data_Baseline!$C56:$AZ56,0)+1),IF(Data_Baseline!AE56=0,SMALL(Data_Baseline!$C56:$AZ56,COUNTIF(Data_Baseline!$C56:$AZ56,0)+1),Data_Baseline!AE56)))),"")</f>
        <v>6.3744301100819439E-2</v>
      </c>
      <c r="AG56" s="79">
        <f ca="1">IFERROR(IF(Data_Baseline!AF56="","",IF($C$3="On",IF(AG$3&lt;=$B$2,SMALL(Data_Baseline!$C56:$AZ56,COUNTIF(Data_Baseline!$C56:$AZ56,0)+1)/MAX(Data_Baseline!$C56:$AZ56),IF(Data_Baseline!AF56=0,SMALL(Data_Baseline!$C56:$AZ56,COUNTIF(Data_Baseline!$C56:$AZ56,0)+1)/MAX(Data_Baseline!$C56:$AZ56),Data_Baseline!AF56/MAX(Data_Baseline!$C56:$AZ56))),IF(AG$3&lt;=$B$2,SMALL(Data_Baseline!$C56:$AZ56,COUNTIF(Data_Baseline!$C56:$AZ56,0)+1),IF(Data_Baseline!AF56=0,SMALL(Data_Baseline!$C56:$AZ56,COUNTIF(Data_Baseline!$C56:$AZ56,0)+1),Data_Baseline!AF56)))),"")</f>
        <v>0.12203175129667802</v>
      </c>
      <c r="AH56" s="79">
        <f ca="1">IFERROR(IF(Data_Baseline!AG56="","",IF($C$3="On",IF(AH$3&lt;=$B$2,SMALL(Data_Baseline!$C56:$AZ56,COUNTIF(Data_Baseline!$C56:$AZ56,0)+1)/MAX(Data_Baseline!$C56:$AZ56),IF(Data_Baseline!AG56=0,SMALL(Data_Baseline!$C56:$AZ56,COUNTIF(Data_Baseline!$C56:$AZ56,0)+1)/MAX(Data_Baseline!$C56:$AZ56),Data_Baseline!AG56/MAX(Data_Baseline!$C56:$AZ56))),IF(AH$3&lt;=$B$2,SMALL(Data_Baseline!$C56:$AZ56,COUNTIF(Data_Baseline!$C56:$AZ56,0)+1),IF(Data_Baseline!AG56=0,SMALL(Data_Baseline!$C56:$AZ56,COUNTIF(Data_Baseline!$C56:$AZ56,0)+1),Data_Baseline!AG56)))),"")</f>
        <v>0.21716239453732758</v>
      </c>
      <c r="AI56" s="79">
        <f ca="1">IFERROR(IF(Data_Baseline!AH56="","",IF($C$3="On",IF(AI$3&lt;=$B$2,SMALL(Data_Baseline!$C56:$AZ56,COUNTIF(Data_Baseline!$C56:$AZ56,0)+1)/MAX(Data_Baseline!$C56:$AZ56),IF(Data_Baseline!AH56=0,SMALL(Data_Baseline!$C56:$AZ56,COUNTIF(Data_Baseline!$C56:$AZ56,0)+1)/MAX(Data_Baseline!$C56:$AZ56),Data_Baseline!AH56/MAX(Data_Baseline!$C56:$AZ56))),IF(AI$3&lt;=$B$2,SMALL(Data_Baseline!$C56:$AZ56,COUNTIF(Data_Baseline!$C56:$AZ56,0)+1),IF(Data_Baseline!AH56=0,SMALL(Data_Baseline!$C56:$AZ56,COUNTIF(Data_Baseline!$C56:$AZ56,0)+1),Data_Baseline!AH56)))),"")</f>
        <v>0.35317374496571718</v>
      </c>
      <c r="AJ56" s="79">
        <f ca="1">IFERROR(IF(Data_Baseline!AI56="","",IF($C$3="On",IF(AJ$3&lt;=$B$2,SMALL(Data_Baseline!$C56:$AZ56,COUNTIF(Data_Baseline!$C56:$AZ56,0)+1)/MAX(Data_Baseline!$C56:$AZ56),IF(Data_Baseline!AI56=0,SMALL(Data_Baseline!$C56:$AZ56,COUNTIF(Data_Baseline!$C56:$AZ56,0)+1)/MAX(Data_Baseline!$C56:$AZ56),Data_Baseline!AI56/MAX(Data_Baseline!$C56:$AZ56))),IF(AJ$3&lt;=$B$2,SMALL(Data_Baseline!$C56:$AZ56,COUNTIF(Data_Baseline!$C56:$AZ56,0)+1),IF(Data_Baseline!AI56=0,SMALL(Data_Baseline!$C56:$AZ56,COUNTIF(Data_Baseline!$C56:$AZ56,0)+1),Data_Baseline!AI56)))),"")</f>
        <v>0.51167682254633295</v>
      </c>
      <c r="AK56" s="79">
        <f ca="1">IFERROR(IF(Data_Baseline!AJ56="","",IF($C$3="On",IF(AK$3&lt;=$B$2,SMALL(Data_Baseline!$C56:$AZ56,COUNTIF(Data_Baseline!$C56:$AZ56,0)+1)/MAX(Data_Baseline!$C56:$AZ56),IF(Data_Baseline!AJ56=0,SMALL(Data_Baseline!$C56:$AZ56,COUNTIF(Data_Baseline!$C56:$AZ56,0)+1)/MAX(Data_Baseline!$C56:$AZ56),Data_Baseline!AJ56/MAX(Data_Baseline!$C56:$AZ56))),IF(AK$3&lt;=$B$2,SMALL(Data_Baseline!$C56:$AZ56,COUNTIF(Data_Baseline!$C56:$AZ56,0)+1),IF(Data_Baseline!AJ56=0,SMALL(Data_Baseline!$C56:$AZ56,COUNTIF(Data_Baseline!$C56:$AZ56,0)+1),Data_Baseline!AJ56)))),"")</f>
        <v>0.66498217763958134</v>
      </c>
      <c r="AL56" s="79">
        <f ca="1">IFERROR(IF(Data_Baseline!AK56="","",IF($C$3="On",IF(AL$3&lt;=$B$2,SMALL(Data_Baseline!$C56:$AZ56,COUNTIF(Data_Baseline!$C56:$AZ56,0)+1)/MAX(Data_Baseline!$C56:$AZ56),IF(Data_Baseline!AK56=0,SMALL(Data_Baseline!$C56:$AZ56,COUNTIF(Data_Baseline!$C56:$AZ56,0)+1)/MAX(Data_Baseline!$C56:$AZ56),Data_Baseline!AK56/MAX(Data_Baseline!$C56:$AZ56))),IF(AL$3&lt;=$B$2,SMALL(Data_Baseline!$C56:$AZ56,COUNTIF(Data_Baseline!$C56:$AZ56,0)+1),IF(Data_Baseline!AK56=0,SMALL(Data_Baseline!$C56:$AZ56,COUNTIF(Data_Baseline!$C56:$AZ56,0)+1),Data_Baseline!AK56)))),"")</f>
        <v>0.78768605136944581</v>
      </c>
      <c r="AM56" s="79">
        <f ca="1">IFERROR(IF(Data_Baseline!AL56="","",IF($C$3="On",IF(AM$3&lt;=$B$2,SMALL(Data_Baseline!$C56:$AZ56,COUNTIF(Data_Baseline!$C56:$AZ56,0)+1)/MAX(Data_Baseline!$C56:$AZ56),IF(Data_Baseline!AL56=0,SMALL(Data_Baseline!$C56:$AZ56,COUNTIF(Data_Baseline!$C56:$AZ56,0)+1)/MAX(Data_Baseline!$C56:$AZ56),Data_Baseline!AL56/MAX(Data_Baseline!$C56:$AZ56))),IF(AM$3&lt;=$B$2,SMALL(Data_Baseline!$C56:$AZ56,COUNTIF(Data_Baseline!$C56:$AZ56,0)+1),IF(Data_Baseline!AL56=0,SMALL(Data_Baseline!$C56:$AZ56,COUNTIF(Data_Baseline!$C56:$AZ56,0)+1),Data_Baseline!AL56)))),"")</f>
        <v>0.87562723391191777</v>
      </c>
      <c r="AN56" s="79">
        <f ca="1">IFERROR(IF(Data_Baseline!AM56="","",IF($C$3="On",IF(AN$3&lt;=$B$2,SMALL(Data_Baseline!$C56:$AZ56,COUNTIF(Data_Baseline!$C56:$AZ56,0)+1)/MAX(Data_Baseline!$C56:$AZ56),IF(Data_Baseline!AM56=0,SMALL(Data_Baseline!$C56:$AZ56,COUNTIF(Data_Baseline!$C56:$AZ56,0)+1)/MAX(Data_Baseline!$C56:$AZ56),Data_Baseline!AM56/MAX(Data_Baseline!$C56:$AZ56))),IF(AN$3&lt;=$B$2,SMALL(Data_Baseline!$C56:$AZ56,COUNTIF(Data_Baseline!$C56:$AZ56,0)+1),IF(Data_Baseline!AM56=0,SMALL(Data_Baseline!$C56:$AZ56,COUNTIF(Data_Baseline!$C56:$AZ56,0)+1),Data_Baseline!AM56)))),"")</f>
        <v>0.93289830079953995</v>
      </c>
      <c r="AO56" s="79">
        <f ca="1">IFERROR(IF(Data_Baseline!AN56="","",IF($C$3="On",IF(AO$3&lt;=$B$2,SMALL(Data_Baseline!$C56:$AZ56,COUNTIF(Data_Baseline!$C56:$AZ56,0)+1)/MAX(Data_Baseline!$C56:$AZ56),IF(Data_Baseline!AN56=0,SMALL(Data_Baseline!$C56:$AZ56,COUNTIF(Data_Baseline!$C56:$AZ56,0)+1)/MAX(Data_Baseline!$C56:$AZ56),Data_Baseline!AN56/MAX(Data_Baseline!$C56:$AZ56))),IF(AO$3&lt;=$B$2,SMALL(Data_Baseline!$C56:$AZ56,COUNTIF(Data_Baseline!$C56:$AZ56,0)+1),IF(Data_Baseline!AN56=0,SMALL(Data_Baseline!$C56:$AZ56,COUNTIF(Data_Baseline!$C56:$AZ56,0)+1),Data_Baseline!AN56)))),"")</f>
        <v>0.96829020885735251</v>
      </c>
      <c r="AP56" s="79">
        <f ca="1">IFERROR(IF(Data_Baseline!AO56="","",IF($C$3="On",IF(AP$3&lt;=$B$2,SMALL(Data_Baseline!$C56:$AZ56,COUNTIF(Data_Baseline!$C56:$AZ56,0)+1)/MAX(Data_Baseline!$C56:$AZ56),IF(Data_Baseline!AO56=0,SMALL(Data_Baseline!$C56:$AZ56,COUNTIF(Data_Baseline!$C56:$AZ56,0)+1)/MAX(Data_Baseline!$C56:$AZ56),Data_Baseline!AO56/MAX(Data_Baseline!$C56:$AZ56))),IF(AP$3&lt;=$B$2,SMALL(Data_Baseline!$C56:$AZ56,COUNTIF(Data_Baseline!$C56:$AZ56,0)+1),IF(Data_Baseline!AO56=0,SMALL(Data_Baseline!$C56:$AZ56,COUNTIF(Data_Baseline!$C56:$AZ56,0)+1),Data_Baseline!AO56)))),"")</f>
        <v>0.99093625086170367</v>
      </c>
      <c r="AQ56" s="79">
        <f ca="1">IFERROR(IF(Data_Baseline!AP56="","",IF($C$3="On",IF(AQ$3&lt;=$B$2,SMALL(Data_Baseline!$C56:$AZ56,COUNTIF(Data_Baseline!$C56:$AZ56,0)+1)/MAX(Data_Baseline!$C56:$AZ56),IF(Data_Baseline!AP56=0,SMALL(Data_Baseline!$C56:$AZ56,COUNTIF(Data_Baseline!$C56:$AZ56,0)+1)/MAX(Data_Baseline!$C56:$AZ56),Data_Baseline!AP56/MAX(Data_Baseline!$C56:$AZ56))),IF(AQ$3&lt;=$B$2,SMALL(Data_Baseline!$C56:$AZ56,COUNTIF(Data_Baseline!$C56:$AZ56,0)+1),IF(Data_Baseline!AP56=0,SMALL(Data_Baseline!$C56:$AZ56,COUNTIF(Data_Baseline!$C56:$AZ56,0)+1),Data_Baseline!AP56)))),"")</f>
        <v>1</v>
      </c>
      <c r="AR56" s="79" t="str">
        <f>IFERROR(IF(Data_Baseline!AQ56="","",IF($C$3="On",IF(AR$3&lt;=$B$2,SMALL(Data_Baseline!$C56:$AZ56,COUNTIF(Data_Baseline!$C56:$AZ56,0)+1)/MAX(Data_Baseline!$C56:$AZ56),IF(Data_Baseline!AQ56=0,SMALL(Data_Baseline!$C56:$AZ56,COUNTIF(Data_Baseline!$C56:$AZ56,0)+1)/MAX(Data_Baseline!$C56:$AZ56),Data_Baseline!AQ56/MAX(Data_Baseline!$C56:$AZ56))),IF(AR$3&lt;=$B$2,SMALL(Data_Baseline!$C56:$AZ56,COUNTIF(Data_Baseline!$C56:$AZ56,0)+1),IF(Data_Baseline!AQ56=0,SMALL(Data_Baseline!$C56:$AZ56,COUNTIF(Data_Baseline!$C56:$AZ56,0)+1),Data_Baseline!AQ56)))),"")</f>
        <v/>
      </c>
      <c r="AS56" s="79" t="str">
        <f>IFERROR(IF(Data_Baseline!AR56="","",IF($C$3="On",IF(AS$3&lt;=$B$2,SMALL(Data_Baseline!$C56:$AZ56,COUNTIF(Data_Baseline!$C56:$AZ56,0)+1)/MAX(Data_Baseline!$C56:$AZ56),IF(Data_Baseline!AR56=0,SMALL(Data_Baseline!$C56:$AZ56,COUNTIF(Data_Baseline!$C56:$AZ56,0)+1)/MAX(Data_Baseline!$C56:$AZ56),Data_Baseline!AR56/MAX(Data_Baseline!$C56:$AZ56))),IF(AS$3&lt;=$B$2,SMALL(Data_Baseline!$C56:$AZ56,COUNTIF(Data_Baseline!$C56:$AZ56,0)+1),IF(Data_Baseline!AR56=0,SMALL(Data_Baseline!$C56:$AZ56,COUNTIF(Data_Baseline!$C56:$AZ56,0)+1),Data_Baseline!AR56)))),"")</f>
        <v/>
      </c>
      <c r="AT56" s="79" t="str">
        <f>IFERROR(IF(Data_Baseline!AS56="","",IF($C$3="On",IF(AT$3&lt;=$B$2,SMALL(Data_Baseline!$C56:$AZ56,COUNTIF(Data_Baseline!$C56:$AZ56,0)+1)/MAX(Data_Baseline!$C56:$AZ56),IF(Data_Baseline!AS56=0,SMALL(Data_Baseline!$C56:$AZ56,COUNTIF(Data_Baseline!$C56:$AZ56,0)+1)/MAX(Data_Baseline!$C56:$AZ56),Data_Baseline!AS56/MAX(Data_Baseline!$C56:$AZ56))),IF(AT$3&lt;=$B$2,SMALL(Data_Baseline!$C56:$AZ56,COUNTIF(Data_Baseline!$C56:$AZ56,0)+1),IF(Data_Baseline!AS56=0,SMALL(Data_Baseline!$C56:$AZ56,COUNTIF(Data_Baseline!$C56:$AZ56,0)+1),Data_Baseline!AS56)))),"")</f>
        <v/>
      </c>
      <c r="AU56" s="79" t="str">
        <f>IFERROR(IF(Data_Baseline!AT56="","",IF($C$3="On",IF(AU$3&lt;=$B$2,SMALL(Data_Baseline!$C56:$AZ56,COUNTIF(Data_Baseline!$C56:$AZ56,0)+1)/MAX(Data_Baseline!$C56:$AZ56),IF(Data_Baseline!AT56=0,SMALL(Data_Baseline!$C56:$AZ56,COUNTIF(Data_Baseline!$C56:$AZ56,0)+1)/MAX(Data_Baseline!$C56:$AZ56),Data_Baseline!AT56/MAX(Data_Baseline!$C56:$AZ56))),IF(AU$3&lt;=$B$2,SMALL(Data_Baseline!$C56:$AZ56,COUNTIF(Data_Baseline!$C56:$AZ56,0)+1),IF(Data_Baseline!AT56=0,SMALL(Data_Baseline!$C56:$AZ56,COUNTIF(Data_Baseline!$C56:$AZ56,0)+1),Data_Baseline!AT56)))),"")</f>
        <v/>
      </c>
      <c r="AV56" s="79" t="str">
        <f>IFERROR(IF(Data_Baseline!AU56="","",IF($C$3="On",IF(AV$3&lt;=$B$2,SMALL(Data_Baseline!$C56:$AZ56,COUNTIF(Data_Baseline!$C56:$AZ56,0)+1)/MAX(Data_Baseline!$C56:$AZ56),IF(Data_Baseline!AU56=0,SMALL(Data_Baseline!$C56:$AZ56,COUNTIF(Data_Baseline!$C56:$AZ56,0)+1)/MAX(Data_Baseline!$C56:$AZ56),Data_Baseline!AU56/MAX(Data_Baseline!$C56:$AZ56))),IF(AV$3&lt;=$B$2,SMALL(Data_Baseline!$C56:$AZ56,COUNTIF(Data_Baseline!$C56:$AZ56,0)+1),IF(Data_Baseline!AU56=0,SMALL(Data_Baseline!$C56:$AZ56,COUNTIF(Data_Baseline!$C56:$AZ56,0)+1),Data_Baseline!AU56)))),"")</f>
        <v/>
      </c>
      <c r="AW56" s="79" t="str">
        <f>IFERROR(IF(Data_Baseline!AV56="","",IF($C$3="On",IF(AW$3&lt;=$B$2,SMALL(Data_Baseline!$C56:$AZ56,COUNTIF(Data_Baseline!$C56:$AZ56,0)+1)/MAX(Data_Baseline!$C56:$AZ56),IF(Data_Baseline!AV56=0,SMALL(Data_Baseline!$C56:$AZ56,COUNTIF(Data_Baseline!$C56:$AZ56,0)+1)/MAX(Data_Baseline!$C56:$AZ56),Data_Baseline!AV56/MAX(Data_Baseline!$C56:$AZ56))),IF(AW$3&lt;=$B$2,SMALL(Data_Baseline!$C56:$AZ56,COUNTIF(Data_Baseline!$C56:$AZ56,0)+1),IF(Data_Baseline!AV56=0,SMALL(Data_Baseline!$C56:$AZ56,COUNTIF(Data_Baseline!$C56:$AZ56,0)+1),Data_Baseline!AV56)))),"")</f>
        <v/>
      </c>
      <c r="AX56" s="79" t="str">
        <f>IFERROR(IF(Data_Baseline!AW56="","",IF($C$3="On",IF(AX$3&lt;=$B$2,SMALL(Data_Baseline!$C56:$AZ56,COUNTIF(Data_Baseline!$C56:$AZ56,0)+1)/MAX(Data_Baseline!$C56:$AZ56),IF(Data_Baseline!AW56=0,SMALL(Data_Baseline!$C56:$AZ56,COUNTIF(Data_Baseline!$C56:$AZ56,0)+1)/MAX(Data_Baseline!$C56:$AZ56),Data_Baseline!AW56/MAX(Data_Baseline!$C56:$AZ56))),IF(AX$3&lt;=$B$2,SMALL(Data_Baseline!$C56:$AZ56,COUNTIF(Data_Baseline!$C56:$AZ56,0)+1),IF(Data_Baseline!AW56=0,SMALL(Data_Baseline!$C56:$AZ56,COUNTIF(Data_Baseline!$C56:$AZ56,0)+1),Data_Baseline!AW56)))),"")</f>
        <v/>
      </c>
      <c r="AY56" s="79" t="str">
        <f>IFERROR(IF(Data_Baseline!AX56="","",IF($C$3="On",IF(AY$3&lt;=$B$2,SMALL(Data_Baseline!$C56:$AZ56,COUNTIF(Data_Baseline!$C56:$AZ56,0)+1)/MAX(Data_Baseline!$C56:$AZ56),IF(Data_Baseline!AX56=0,SMALL(Data_Baseline!$C56:$AZ56,COUNTIF(Data_Baseline!$C56:$AZ56,0)+1)/MAX(Data_Baseline!$C56:$AZ56),Data_Baseline!AX56/MAX(Data_Baseline!$C56:$AZ56))),IF(AY$3&lt;=$B$2,SMALL(Data_Baseline!$C56:$AZ56,COUNTIF(Data_Baseline!$C56:$AZ56,0)+1),IF(Data_Baseline!AX56=0,SMALL(Data_Baseline!$C56:$AZ56,COUNTIF(Data_Baseline!$C56:$AZ56,0)+1),Data_Baseline!AX56)))),"")</f>
        <v/>
      </c>
      <c r="AZ56" s="79" t="str">
        <f>IFERROR(IF(Data_Baseline!AY56="","",IF($C$3="On",IF(AZ$3&lt;=$B$2,SMALL(Data_Baseline!$C56:$AZ56,COUNTIF(Data_Baseline!$C56:$AZ56,0)+1)/MAX(Data_Baseline!$C56:$AZ56),IF(Data_Baseline!AY56=0,SMALL(Data_Baseline!$C56:$AZ56,COUNTIF(Data_Baseline!$C56:$AZ56,0)+1)/MAX(Data_Baseline!$C56:$AZ56),Data_Baseline!AY56/MAX(Data_Baseline!$C56:$AZ56))),IF(AZ$3&lt;=$B$2,SMALL(Data_Baseline!$C56:$AZ56,COUNTIF(Data_Baseline!$C56:$AZ56,0)+1),IF(Data_Baseline!AY56=0,SMALL(Data_Baseline!$C56:$AZ56,COUNTIF(Data_Baseline!$C56:$AZ56,0)+1),Data_Baseline!AY56)))),"")</f>
        <v/>
      </c>
      <c r="BA56" s="79" t="str">
        <f>IFERROR(IF(Data_Baseline!AZ56="","",IF($C$3="On",IF(BA$3&lt;=$B$2,SMALL(Data_Baseline!$C56:$AZ56,COUNTIF(Data_Baseline!$C56:$AZ56,0)+1)/MAX(Data_Baseline!$C56:$AZ56),IF(Data_Baseline!AZ56=0,SMALL(Data_Baseline!$C56:$AZ56,COUNTIF(Data_Baseline!$C56:$AZ56,0)+1)/MAX(Data_Baseline!$C56:$AZ56),Data_Baseline!AZ56/MAX(Data_Baseline!$C56:$AZ56))),IF(BA$3&lt;=$B$2,SMALL(Data_Baseline!$C56:$AZ56,COUNTIF(Data_Baseline!$C56:$AZ56,0)+1),IF(Data_Baseline!AZ56=0,SMALL(Data_Baseline!$C56:$AZ56,COUNTIF(Data_Baseline!$C56:$AZ56,0)+1),Data_Baseline!AZ56)))),"")</f>
        <v/>
      </c>
      <c r="BB56" s="79">
        <f ca="1">IF(Data_Initial!BA56="",1,0)</f>
        <v>1</v>
      </c>
      <c r="BC56" s="2" t="str">
        <f t="shared" ca="1" si="0"/>
        <v>3B_Rpon2</v>
      </c>
      <c r="BD56" s="79" t="str">
        <f t="shared" ca="1" si="3"/>
        <v>3B</v>
      </c>
      <c r="BE56" s="79" t="str">
        <f ca="1">Data_Initial!BC56</f>
        <v>Rpon2</v>
      </c>
      <c r="BF56" s="79" t="str">
        <f ca="1">Data_Initial!BB56</f>
        <v>3_1</v>
      </c>
      <c r="BG56" s="79">
        <f ca="1">IFERROR((INDIRECT("Plate"&amp;Data!A56&amp;"_C!"&amp;CHAR(RIGHT(Data!B56,LEN(Data!B56)-1)+65)&amp;CODE(LEFT(Data!B56,1))-58)),"")</f>
        <v>0</v>
      </c>
      <c r="BH56" s="79" t="str">
        <f ca="1">Data_Initial!BA56</f>
        <v/>
      </c>
      <c r="BI56" s="79">
        <f t="shared" ca="1" si="2"/>
        <v>2.6600451007715588E-4</v>
      </c>
      <c r="BJ56" s="79" t="str">
        <f ca="1">IF(BH56="N",1+MAX($BJ$3:BJ55),"")</f>
        <v/>
      </c>
      <c r="BK56" s="79"/>
      <c r="BL56" s="79"/>
      <c r="BM56" s="79"/>
      <c r="BN56" s="79"/>
      <c r="BO56" s="79"/>
      <c r="BP56" s="79"/>
      <c r="BQ56" s="79"/>
      <c r="BR56" s="79"/>
      <c r="BS56" s="79"/>
      <c r="BT56" s="79"/>
      <c r="BU56" s="79"/>
      <c r="BV56" s="79"/>
      <c r="BW56" s="79"/>
      <c r="BX56" s="79"/>
      <c r="BY56" s="79"/>
      <c r="BZ56" s="79"/>
    </row>
    <row r="57" spans="1:78" x14ac:dyDescent="0.25">
      <c r="A57" s="79">
        <f ca="1">IF(BH57="N","N"&amp;BJ57,IF(BB57=0,"",MAX($A$3:A56)+1))</f>
        <v>54</v>
      </c>
      <c r="B57" s="79" t="str">
        <f ca="1">Data_Initial!A57&amp;C57</f>
        <v>1F7</v>
      </c>
      <c r="C57" s="79" t="str">
        <f ca="1">Data_Initial!B57</f>
        <v>F7</v>
      </c>
      <c r="D57" s="79">
        <f ca="1">IFERROR(IF(Data_Baseline!C57="","",IF($C$3="On",IF(D$3&lt;=$B$2,SMALL(Data_Baseline!$C57:$AZ57,COUNTIF(Data_Baseline!$C57:$AZ57,0)+1)/MAX(Data_Baseline!$C57:$AZ57),IF(Data_Baseline!C57=0,SMALL(Data_Baseline!$C57:$AZ57,COUNTIF(Data_Baseline!$C57:$AZ57,0)+1)/MAX(Data_Baseline!$C57:$AZ57),Data_Baseline!C57/MAX(Data_Baseline!$C57:$AZ57))),IF(D$3&lt;=$B$2,SMALL(Data_Baseline!$C57:$AZ57,COUNTIF(Data_Baseline!$C57:$AZ57,0)+1),IF(Data_Baseline!C57=0,SMALL(Data_Baseline!$C57:$AZ57,COUNTIF(Data_Baseline!$C57:$AZ57,0)+1),Data_Baseline!C57)))),"")</f>
        <v>2.1236267593148406E-3</v>
      </c>
      <c r="E57" s="79">
        <f ca="1">IFERROR(IF(Data_Baseline!D57="","",IF($C$3="On",IF(E$3&lt;=$B$2,SMALL(Data_Baseline!$C57:$AZ57,COUNTIF(Data_Baseline!$C57:$AZ57,0)+1)/MAX(Data_Baseline!$C57:$AZ57),IF(Data_Baseline!D57=0,SMALL(Data_Baseline!$C57:$AZ57,COUNTIF(Data_Baseline!$C57:$AZ57,0)+1)/MAX(Data_Baseline!$C57:$AZ57),Data_Baseline!D57/MAX(Data_Baseline!$C57:$AZ57))),IF(E$3&lt;=$B$2,SMALL(Data_Baseline!$C57:$AZ57,COUNTIF(Data_Baseline!$C57:$AZ57,0)+1),IF(Data_Baseline!D57=0,SMALL(Data_Baseline!$C57:$AZ57,COUNTIF(Data_Baseline!$C57:$AZ57,0)+1),Data_Baseline!D57)))),"")</f>
        <v>2.1236267593148406E-3</v>
      </c>
      <c r="F57" s="79">
        <f ca="1">IFERROR(IF(Data_Baseline!E57="","",IF($C$3="On",IF(F$3&lt;=$B$2,SMALL(Data_Baseline!$C57:$AZ57,COUNTIF(Data_Baseline!$C57:$AZ57,0)+1)/MAX(Data_Baseline!$C57:$AZ57),IF(Data_Baseline!E57=0,SMALL(Data_Baseline!$C57:$AZ57,COUNTIF(Data_Baseline!$C57:$AZ57,0)+1)/MAX(Data_Baseline!$C57:$AZ57),Data_Baseline!E57/MAX(Data_Baseline!$C57:$AZ57))),IF(F$3&lt;=$B$2,SMALL(Data_Baseline!$C57:$AZ57,COUNTIF(Data_Baseline!$C57:$AZ57,0)+1),IF(Data_Baseline!E57=0,SMALL(Data_Baseline!$C57:$AZ57,COUNTIF(Data_Baseline!$C57:$AZ57,0)+1),Data_Baseline!E57)))),"")</f>
        <v>2.1236267593148406E-3</v>
      </c>
      <c r="G57" s="79">
        <f ca="1">IFERROR(IF(Data_Baseline!F57="","",IF($C$3="On",IF(G$3&lt;=$B$2,SMALL(Data_Baseline!$C57:$AZ57,COUNTIF(Data_Baseline!$C57:$AZ57,0)+1)/MAX(Data_Baseline!$C57:$AZ57),IF(Data_Baseline!F57=0,SMALL(Data_Baseline!$C57:$AZ57,COUNTIF(Data_Baseline!$C57:$AZ57,0)+1)/MAX(Data_Baseline!$C57:$AZ57),Data_Baseline!F57/MAX(Data_Baseline!$C57:$AZ57))),IF(G$3&lt;=$B$2,SMALL(Data_Baseline!$C57:$AZ57,COUNTIF(Data_Baseline!$C57:$AZ57,0)+1),IF(Data_Baseline!F57=0,SMALL(Data_Baseline!$C57:$AZ57,COUNTIF(Data_Baseline!$C57:$AZ57,0)+1),Data_Baseline!F57)))),"")</f>
        <v>2.1236267593148406E-3</v>
      </c>
      <c r="H57" s="79">
        <f ca="1">IFERROR(IF(Data_Baseline!G57="","",IF($C$3="On",IF(H$3&lt;=$B$2,SMALL(Data_Baseline!$C57:$AZ57,COUNTIF(Data_Baseline!$C57:$AZ57,0)+1)/MAX(Data_Baseline!$C57:$AZ57),IF(Data_Baseline!G57=0,SMALL(Data_Baseline!$C57:$AZ57,COUNTIF(Data_Baseline!$C57:$AZ57,0)+1)/MAX(Data_Baseline!$C57:$AZ57),Data_Baseline!G57/MAX(Data_Baseline!$C57:$AZ57))),IF(H$3&lt;=$B$2,SMALL(Data_Baseline!$C57:$AZ57,COUNTIF(Data_Baseline!$C57:$AZ57,0)+1),IF(Data_Baseline!G57=0,SMALL(Data_Baseline!$C57:$AZ57,COUNTIF(Data_Baseline!$C57:$AZ57,0)+1),Data_Baseline!G57)))),"")</f>
        <v>2.1236267593148406E-3</v>
      </c>
      <c r="I57" s="79">
        <f ca="1">IFERROR(IF(Data_Baseline!H57="","",IF($C$3="On",IF(I$3&lt;=$B$2,SMALL(Data_Baseline!$C57:$AZ57,COUNTIF(Data_Baseline!$C57:$AZ57,0)+1)/MAX(Data_Baseline!$C57:$AZ57),IF(Data_Baseline!H57=0,SMALL(Data_Baseline!$C57:$AZ57,COUNTIF(Data_Baseline!$C57:$AZ57,0)+1)/MAX(Data_Baseline!$C57:$AZ57),Data_Baseline!H57/MAX(Data_Baseline!$C57:$AZ57))),IF(I$3&lt;=$B$2,SMALL(Data_Baseline!$C57:$AZ57,COUNTIF(Data_Baseline!$C57:$AZ57,0)+1),IF(Data_Baseline!H57=0,SMALL(Data_Baseline!$C57:$AZ57,COUNTIF(Data_Baseline!$C57:$AZ57,0)+1),Data_Baseline!H57)))),"")</f>
        <v>2.1236267593148406E-3</v>
      </c>
      <c r="J57" s="79">
        <f ca="1">IFERROR(IF(Data_Baseline!I57="","",IF($C$3="On",IF(J$3&lt;=$B$2,SMALL(Data_Baseline!$C57:$AZ57,COUNTIF(Data_Baseline!$C57:$AZ57,0)+1)/MAX(Data_Baseline!$C57:$AZ57),IF(Data_Baseline!I57=0,SMALL(Data_Baseline!$C57:$AZ57,COUNTIF(Data_Baseline!$C57:$AZ57,0)+1)/MAX(Data_Baseline!$C57:$AZ57),Data_Baseline!I57/MAX(Data_Baseline!$C57:$AZ57))),IF(J$3&lt;=$B$2,SMALL(Data_Baseline!$C57:$AZ57,COUNTIF(Data_Baseline!$C57:$AZ57,0)+1),IF(Data_Baseline!I57=0,SMALL(Data_Baseline!$C57:$AZ57,COUNTIF(Data_Baseline!$C57:$AZ57,0)+1),Data_Baseline!I57)))),"")</f>
        <v>2.1236267593148406E-3</v>
      </c>
      <c r="K57" s="79">
        <f ca="1">IFERROR(IF(Data_Baseline!J57="","",IF($C$3="On",IF(K$3&lt;=$B$2,SMALL(Data_Baseline!$C57:$AZ57,COUNTIF(Data_Baseline!$C57:$AZ57,0)+1)/MAX(Data_Baseline!$C57:$AZ57),IF(Data_Baseline!J57=0,SMALL(Data_Baseline!$C57:$AZ57,COUNTIF(Data_Baseline!$C57:$AZ57,0)+1)/MAX(Data_Baseline!$C57:$AZ57),Data_Baseline!J57/MAX(Data_Baseline!$C57:$AZ57))),IF(K$3&lt;=$B$2,SMALL(Data_Baseline!$C57:$AZ57,COUNTIF(Data_Baseline!$C57:$AZ57,0)+1),IF(Data_Baseline!J57=0,SMALL(Data_Baseline!$C57:$AZ57,COUNTIF(Data_Baseline!$C57:$AZ57,0)+1),Data_Baseline!J57)))),"")</f>
        <v>2.1236267593148406E-3</v>
      </c>
      <c r="L57" s="79">
        <f ca="1">IFERROR(IF(Data_Baseline!K57="","",IF($C$3="On",IF(L$3&lt;=$B$2,SMALL(Data_Baseline!$C57:$AZ57,COUNTIF(Data_Baseline!$C57:$AZ57,0)+1)/MAX(Data_Baseline!$C57:$AZ57),IF(Data_Baseline!K57=0,SMALL(Data_Baseline!$C57:$AZ57,COUNTIF(Data_Baseline!$C57:$AZ57,0)+1)/MAX(Data_Baseline!$C57:$AZ57),Data_Baseline!K57/MAX(Data_Baseline!$C57:$AZ57))),IF(L$3&lt;=$B$2,SMALL(Data_Baseline!$C57:$AZ57,COUNTIF(Data_Baseline!$C57:$AZ57,0)+1),IF(Data_Baseline!K57=0,SMALL(Data_Baseline!$C57:$AZ57,COUNTIF(Data_Baseline!$C57:$AZ57,0)+1),Data_Baseline!K57)))),"")</f>
        <v>2.1236267593148406E-3</v>
      </c>
      <c r="M57" s="79">
        <f ca="1">IFERROR(IF(Data_Baseline!L57="","",IF($C$3="On",IF(M$3&lt;=$B$2,SMALL(Data_Baseline!$C57:$AZ57,COUNTIF(Data_Baseline!$C57:$AZ57,0)+1)/MAX(Data_Baseline!$C57:$AZ57),IF(Data_Baseline!L57=0,SMALL(Data_Baseline!$C57:$AZ57,COUNTIF(Data_Baseline!$C57:$AZ57,0)+1)/MAX(Data_Baseline!$C57:$AZ57),Data_Baseline!L57/MAX(Data_Baseline!$C57:$AZ57))),IF(M$3&lt;=$B$2,SMALL(Data_Baseline!$C57:$AZ57,COUNTIF(Data_Baseline!$C57:$AZ57,0)+1),IF(Data_Baseline!L57=0,SMALL(Data_Baseline!$C57:$AZ57,COUNTIF(Data_Baseline!$C57:$AZ57,0)+1),Data_Baseline!L57)))),"")</f>
        <v>2.1236267593148406E-3</v>
      </c>
      <c r="N57" s="79">
        <f ca="1">IFERROR(IF(Data_Baseline!M57="","",IF($C$3="On",IF(N$3&lt;=$B$2,SMALL(Data_Baseline!$C57:$AZ57,COUNTIF(Data_Baseline!$C57:$AZ57,0)+1)/MAX(Data_Baseline!$C57:$AZ57),IF(Data_Baseline!M57=0,SMALL(Data_Baseline!$C57:$AZ57,COUNTIF(Data_Baseline!$C57:$AZ57,0)+1)/MAX(Data_Baseline!$C57:$AZ57),Data_Baseline!M57/MAX(Data_Baseline!$C57:$AZ57))),IF(N$3&lt;=$B$2,SMALL(Data_Baseline!$C57:$AZ57,COUNTIF(Data_Baseline!$C57:$AZ57,0)+1),IF(Data_Baseline!M57=0,SMALL(Data_Baseline!$C57:$AZ57,COUNTIF(Data_Baseline!$C57:$AZ57,0)+1),Data_Baseline!M57)))),"")</f>
        <v>2.1236267593148406E-3</v>
      </c>
      <c r="O57" s="79">
        <f ca="1">IFERROR(IF(Data_Baseline!N57="","",IF($C$3="On",IF(O$3&lt;=$B$2,SMALL(Data_Baseline!$C57:$AZ57,COUNTIF(Data_Baseline!$C57:$AZ57,0)+1)/MAX(Data_Baseline!$C57:$AZ57),IF(Data_Baseline!N57=0,SMALL(Data_Baseline!$C57:$AZ57,COUNTIF(Data_Baseline!$C57:$AZ57,0)+1)/MAX(Data_Baseline!$C57:$AZ57),Data_Baseline!N57/MAX(Data_Baseline!$C57:$AZ57))),IF(O$3&lt;=$B$2,SMALL(Data_Baseline!$C57:$AZ57,COUNTIF(Data_Baseline!$C57:$AZ57,0)+1),IF(Data_Baseline!N57=0,SMALL(Data_Baseline!$C57:$AZ57,COUNTIF(Data_Baseline!$C57:$AZ57,0)+1),Data_Baseline!N57)))),"")</f>
        <v>2.1236267593148406E-3</v>
      </c>
      <c r="P57" s="79">
        <f ca="1">IFERROR(IF(Data_Baseline!O57="","",IF($C$3="On",IF(P$3&lt;=$B$2,SMALL(Data_Baseline!$C57:$AZ57,COUNTIF(Data_Baseline!$C57:$AZ57,0)+1)/MAX(Data_Baseline!$C57:$AZ57),IF(Data_Baseline!O57=0,SMALL(Data_Baseline!$C57:$AZ57,COUNTIF(Data_Baseline!$C57:$AZ57,0)+1)/MAX(Data_Baseline!$C57:$AZ57),Data_Baseline!O57/MAX(Data_Baseline!$C57:$AZ57))),IF(P$3&lt;=$B$2,SMALL(Data_Baseline!$C57:$AZ57,COUNTIF(Data_Baseline!$C57:$AZ57,0)+1),IF(Data_Baseline!O57=0,SMALL(Data_Baseline!$C57:$AZ57,COUNTIF(Data_Baseline!$C57:$AZ57,0)+1),Data_Baseline!O57)))),"")</f>
        <v>2.1236267593148406E-3</v>
      </c>
      <c r="Q57" s="79">
        <f ca="1">IFERROR(IF(Data_Baseline!P57="","",IF($C$3="On",IF(Q$3&lt;=$B$2,SMALL(Data_Baseline!$C57:$AZ57,COUNTIF(Data_Baseline!$C57:$AZ57,0)+1)/MAX(Data_Baseline!$C57:$AZ57),IF(Data_Baseline!P57=0,SMALL(Data_Baseline!$C57:$AZ57,COUNTIF(Data_Baseline!$C57:$AZ57,0)+1)/MAX(Data_Baseline!$C57:$AZ57),Data_Baseline!P57/MAX(Data_Baseline!$C57:$AZ57))),IF(Q$3&lt;=$B$2,SMALL(Data_Baseline!$C57:$AZ57,COUNTIF(Data_Baseline!$C57:$AZ57,0)+1),IF(Data_Baseline!P57=0,SMALL(Data_Baseline!$C57:$AZ57,COUNTIF(Data_Baseline!$C57:$AZ57,0)+1),Data_Baseline!P57)))),"")</f>
        <v>2.1236267593148406E-3</v>
      </c>
      <c r="R57" s="79">
        <f ca="1">IFERROR(IF(Data_Baseline!Q57="","",IF($C$3="On",IF(R$3&lt;=$B$2,SMALL(Data_Baseline!$C57:$AZ57,COUNTIF(Data_Baseline!$C57:$AZ57,0)+1)/MAX(Data_Baseline!$C57:$AZ57),IF(Data_Baseline!Q57=0,SMALL(Data_Baseline!$C57:$AZ57,COUNTIF(Data_Baseline!$C57:$AZ57,0)+1)/MAX(Data_Baseline!$C57:$AZ57),Data_Baseline!Q57/MAX(Data_Baseline!$C57:$AZ57))),IF(R$3&lt;=$B$2,SMALL(Data_Baseline!$C57:$AZ57,COUNTIF(Data_Baseline!$C57:$AZ57,0)+1),IF(Data_Baseline!Q57=0,SMALL(Data_Baseline!$C57:$AZ57,COUNTIF(Data_Baseline!$C57:$AZ57,0)+1),Data_Baseline!Q57)))),"")</f>
        <v>2.1236267593148406E-3</v>
      </c>
      <c r="S57" s="79">
        <f ca="1">IFERROR(IF(Data_Baseline!R57="","",IF($C$3="On",IF(S$3&lt;=$B$2,SMALL(Data_Baseline!$C57:$AZ57,COUNTIF(Data_Baseline!$C57:$AZ57,0)+1)/MAX(Data_Baseline!$C57:$AZ57),IF(Data_Baseline!R57=0,SMALL(Data_Baseline!$C57:$AZ57,COUNTIF(Data_Baseline!$C57:$AZ57,0)+1)/MAX(Data_Baseline!$C57:$AZ57),Data_Baseline!R57/MAX(Data_Baseline!$C57:$AZ57))),IF(S$3&lt;=$B$2,SMALL(Data_Baseline!$C57:$AZ57,COUNTIF(Data_Baseline!$C57:$AZ57,0)+1),IF(Data_Baseline!R57=0,SMALL(Data_Baseline!$C57:$AZ57,COUNTIF(Data_Baseline!$C57:$AZ57,0)+1),Data_Baseline!R57)))),"")</f>
        <v>2.1236267593148406E-3</v>
      </c>
      <c r="T57" s="79">
        <f ca="1">IFERROR(IF(Data_Baseline!S57="","",IF($C$3="On",IF(T$3&lt;=$B$2,SMALL(Data_Baseline!$C57:$AZ57,COUNTIF(Data_Baseline!$C57:$AZ57,0)+1)/MAX(Data_Baseline!$C57:$AZ57),IF(Data_Baseline!S57=0,SMALL(Data_Baseline!$C57:$AZ57,COUNTIF(Data_Baseline!$C57:$AZ57,0)+1)/MAX(Data_Baseline!$C57:$AZ57),Data_Baseline!S57/MAX(Data_Baseline!$C57:$AZ57))),IF(T$3&lt;=$B$2,SMALL(Data_Baseline!$C57:$AZ57,COUNTIF(Data_Baseline!$C57:$AZ57,0)+1),IF(Data_Baseline!S57=0,SMALL(Data_Baseline!$C57:$AZ57,COUNTIF(Data_Baseline!$C57:$AZ57,0)+1),Data_Baseline!S57)))),"")</f>
        <v>2.1236267593148406E-3</v>
      </c>
      <c r="U57" s="79">
        <f ca="1">IFERROR(IF(Data_Baseline!T57="","",IF($C$3="On",IF(U$3&lt;=$B$2,SMALL(Data_Baseline!$C57:$AZ57,COUNTIF(Data_Baseline!$C57:$AZ57,0)+1)/MAX(Data_Baseline!$C57:$AZ57),IF(Data_Baseline!T57=0,SMALL(Data_Baseline!$C57:$AZ57,COUNTIF(Data_Baseline!$C57:$AZ57,0)+1)/MAX(Data_Baseline!$C57:$AZ57),Data_Baseline!T57/MAX(Data_Baseline!$C57:$AZ57))),IF(U$3&lt;=$B$2,SMALL(Data_Baseline!$C57:$AZ57,COUNTIF(Data_Baseline!$C57:$AZ57,0)+1),IF(Data_Baseline!T57=0,SMALL(Data_Baseline!$C57:$AZ57,COUNTIF(Data_Baseline!$C57:$AZ57,0)+1),Data_Baseline!T57)))),"")</f>
        <v>2.1236267593148406E-3</v>
      </c>
      <c r="V57" s="79">
        <f ca="1">IFERROR(IF(Data_Baseline!U57="","",IF($C$3="On",IF(V$3&lt;=$B$2,SMALL(Data_Baseline!$C57:$AZ57,COUNTIF(Data_Baseline!$C57:$AZ57,0)+1)/MAX(Data_Baseline!$C57:$AZ57),IF(Data_Baseline!U57=0,SMALL(Data_Baseline!$C57:$AZ57,COUNTIF(Data_Baseline!$C57:$AZ57,0)+1)/MAX(Data_Baseline!$C57:$AZ57),Data_Baseline!U57/MAX(Data_Baseline!$C57:$AZ57))),IF(V$3&lt;=$B$2,SMALL(Data_Baseline!$C57:$AZ57,COUNTIF(Data_Baseline!$C57:$AZ57,0)+1),IF(Data_Baseline!U57=0,SMALL(Data_Baseline!$C57:$AZ57,COUNTIF(Data_Baseline!$C57:$AZ57,0)+1),Data_Baseline!U57)))),"")</f>
        <v>2.1236267593148406E-3</v>
      </c>
      <c r="W57" s="79">
        <f ca="1">IFERROR(IF(Data_Baseline!V57="","",IF($C$3="On",IF(W$3&lt;=$B$2,SMALL(Data_Baseline!$C57:$AZ57,COUNTIF(Data_Baseline!$C57:$AZ57,0)+1)/MAX(Data_Baseline!$C57:$AZ57),IF(Data_Baseline!V57=0,SMALL(Data_Baseline!$C57:$AZ57,COUNTIF(Data_Baseline!$C57:$AZ57,0)+1)/MAX(Data_Baseline!$C57:$AZ57),Data_Baseline!V57/MAX(Data_Baseline!$C57:$AZ57))),IF(W$3&lt;=$B$2,SMALL(Data_Baseline!$C57:$AZ57,COUNTIF(Data_Baseline!$C57:$AZ57,0)+1),IF(Data_Baseline!V57=0,SMALL(Data_Baseline!$C57:$AZ57,COUNTIF(Data_Baseline!$C57:$AZ57,0)+1),Data_Baseline!V57)))),"")</f>
        <v>2.1236267593148406E-3</v>
      </c>
      <c r="X57" s="79">
        <f ca="1">IFERROR(IF(Data_Baseline!W57="","",IF($C$3="On",IF(X$3&lt;=$B$2,SMALL(Data_Baseline!$C57:$AZ57,COUNTIF(Data_Baseline!$C57:$AZ57,0)+1)/MAX(Data_Baseline!$C57:$AZ57),IF(Data_Baseline!W57=0,SMALL(Data_Baseline!$C57:$AZ57,COUNTIF(Data_Baseline!$C57:$AZ57,0)+1)/MAX(Data_Baseline!$C57:$AZ57),Data_Baseline!W57/MAX(Data_Baseline!$C57:$AZ57))),IF(X$3&lt;=$B$2,SMALL(Data_Baseline!$C57:$AZ57,COUNTIF(Data_Baseline!$C57:$AZ57,0)+1),IF(Data_Baseline!W57=0,SMALL(Data_Baseline!$C57:$AZ57,COUNTIF(Data_Baseline!$C57:$AZ57,0)+1),Data_Baseline!W57)))),"")</f>
        <v>2.1236267593148406E-3</v>
      </c>
      <c r="Y57" s="79">
        <f ca="1">IFERROR(IF(Data_Baseline!X57="","",IF($C$3="On",IF(Y$3&lt;=$B$2,SMALL(Data_Baseline!$C57:$AZ57,COUNTIF(Data_Baseline!$C57:$AZ57,0)+1)/MAX(Data_Baseline!$C57:$AZ57),IF(Data_Baseline!X57=0,SMALL(Data_Baseline!$C57:$AZ57,COUNTIF(Data_Baseline!$C57:$AZ57,0)+1)/MAX(Data_Baseline!$C57:$AZ57),Data_Baseline!X57/MAX(Data_Baseline!$C57:$AZ57))),IF(Y$3&lt;=$B$2,SMALL(Data_Baseline!$C57:$AZ57,COUNTIF(Data_Baseline!$C57:$AZ57,0)+1),IF(Data_Baseline!X57=0,SMALL(Data_Baseline!$C57:$AZ57,COUNTIF(Data_Baseline!$C57:$AZ57,0)+1),Data_Baseline!X57)))),"")</f>
        <v>2.1236267593148406E-3</v>
      </c>
      <c r="Z57" s="79">
        <f ca="1">IFERROR(IF(Data_Baseline!Y57="","",IF($C$3="On",IF(Z$3&lt;=$B$2,SMALL(Data_Baseline!$C57:$AZ57,COUNTIF(Data_Baseline!$C57:$AZ57,0)+1)/MAX(Data_Baseline!$C57:$AZ57),IF(Data_Baseline!Y57=0,SMALL(Data_Baseline!$C57:$AZ57,COUNTIF(Data_Baseline!$C57:$AZ57,0)+1)/MAX(Data_Baseline!$C57:$AZ57),Data_Baseline!Y57/MAX(Data_Baseline!$C57:$AZ57))),IF(Z$3&lt;=$B$2,SMALL(Data_Baseline!$C57:$AZ57,COUNTIF(Data_Baseline!$C57:$AZ57,0)+1),IF(Data_Baseline!Y57=0,SMALL(Data_Baseline!$C57:$AZ57,COUNTIF(Data_Baseline!$C57:$AZ57,0)+1),Data_Baseline!Y57)))),"")</f>
        <v>2.1236267593148406E-3</v>
      </c>
      <c r="AA57" s="79">
        <f ca="1">IFERROR(IF(Data_Baseline!Z57="","",IF($C$3="On",IF(AA$3&lt;=$B$2,SMALL(Data_Baseline!$C57:$AZ57,COUNTIF(Data_Baseline!$C57:$AZ57,0)+1)/MAX(Data_Baseline!$C57:$AZ57),IF(Data_Baseline!Z57=0,SMALL(Data_Baseline!$C57:$AZ57,COUNTIF(Data_Baseline!$C57:$AZ57,0)+1)/MAX(Data_Baseline!$C57:$AZ57),Data_Baseline!Z57/MAX(Data_Baseline!$C57:$AZ57))),IF(AA$3&lt;=$B$2,SMALL(Data_Baseline!$C57:$AZ57,COUNTIF(Data_Baseline!$C57:$AZ57,0)+1),IF(Data_Baseline!Z57=0,SMALL(Data_Baseline!$C57:$AZ57,COUNTIF(Data_Baseline!$C57:$AZ57,0)+1),Data_Baseline!Z57)))),"")</f>
        <v>2.1236267593148406E-3</v>
      </c>
      <c r="AB57" s="79">
        <f ca="1">IFERROR(IF(Data_Baseline!AA57="","",IF($C$3="On",IF(AB$3&lt;=$B$2,SMALL(Data_Baseline!$C57:$AZ57,COUNTIF(Data_Baseline!$C57:$AZ57,0)+1)/MAX(Data_Baseline!$C57:$AZ57),IF(Data_Baseline!AA57=0,SMALL(Data_Baseline!$C57:$AZ57,COUNTIF(Data_Baseline!$C57:$AZ57,0)+1)/MAX(Data_Baseline!$C57:$AZ57),Data_Baseline!AA57/MAX(Data_Baseline!$C57:$AZ57))),IF(AB$3&lt;=$B$2,SMALL(Data_Baseline!$C57:$AZ57,COUNTIF(Data_Baseline!$C57:$AZ57,0)+1),IF(Data_Baseline!AA57=0,SMALL(Data_Baseline!$C57:$AZ57,COUNTIF(Data_Baseline!$C57:$AZ57,0)+1),Data_Baseline!AA57)))),"")</f>
        <v>2.1236267593148406E-3</v>
      </c>
      <c r="AC57" s="79">
        <f ca="1">IFERROR(IF(Data_Baseline!AB57="","",IF($C$3="On",IF(AC$3&lt;=$B$2,SMALL(Data_Baseline!$C57:$AZ57,COUNTIF(Data_Baseline!$C57:$AZ57,0)+1)/MAX(Data_Baseline!$C57:$AZ57),IF(Data_Baseline!AB57=0,SMALL(Data_Baseline!$C57:$AZ57,COUNTIF(Data_Baseline!$C57:$AZ57,0)+1)/MAX(Data_Baseline!$C57:$AZ57),Data_Baseline!AB57/MAX(Data_Baseline!$C57:$AZ57))),IF(AC$3&lt;=$B$2,SMALL(Data_Baseline!$C57:$AZ57,COUNTIF(Data_Baseline!$C57:$AZ57,0)+1),IF(Data_Baseline!AB57=0,SMALL(Data_Baseline!$C57:$AZ57,COUNTIF(Data_Baseline!$C57:$AZ57,0)+1),Data_Baseline!AB57)))),"")</f>
        <v>2.1236267593148406E-3</v>
      </c>
      <c r="AD57" s="79">
        <f ca="1">IFERROR(IF(Data_Baseline!AC57="","",IF($C$3="On",IF(AD$3&lt;=$B$2,SMALL(Data_Baseline!$C57:$AZ57,COUNTIF(Data_Baseline!$C57:$AZ57,0)+1)/MAX(Data_Baseline!$C57:$AZ57),IF(Data_Baseline!AC57=0,SMALL(Data_Baseline!$C57:$AZ57,COUNTIF(Data_Baseline!$C57:$AZ57,0)+1)/MAX(Data_Baseline!$C57:$AZ57),Data_Baseline!AC57/MAX(Data_Baseline!$C57:$AZ57))),IF(AD$3&lt;=$B$2,SMALL(Data_Baseline!$C57:$AZ57,COUNTIF(Data_Baseline!$C57:$AZ57,0)+1),IF(Data_Baseline!AC57=0,SMALL(Data_Baseline!$C57:$AZ57,COUNTIF(Data_Baseline!$C57:$AZ57,0)+1),Data_Baseline!AC57)))),"")</f>
        <v>9.4978845189759437E-3</v>
      </c>
      <c r="AE57" s="79">
        <f ca="1">IFERROR(IF(Data_Baseline!AD57="","",IF($C$3="On",IF(AE$3&lt;=$B$2,SMALL(Data_Baseline!$C57:$AZ57,COUNTIF(Data_Baseline!$C57:$AZ57,0)+1)/MAX(Data_Baseline!$C57:$AZ57),IF(Data_Baseline!AD57=0,SMALL(Data_Baseline!$C57:$AZ57,COUNTIF(Data_Baseline!$C57:$AZ57,0)+1)/MAX(Data_Baseline!$C57:$AZ57),Data_Baseline!AD57/MAX(Data_Baseline!$C57:$AZ57))),IF(AE$3&lt;=$B$2,SMALL(Data_Baseline!$C57:$AZ57,COUNTIF(Data_Baseline!$C57:$AZ57,0)+1),IF(Data_Baseline!AD57=0,SMALL(Data_Baseline!$C57:$AZ57,COUNTIF(Data_Baseline!$C57:$AZ57,0)+1),Data_Baseline!AD57)))),"")</f>
        <v>2.4159014106674283E-2</v>
      </c>
      <c r="AF57" s="79">
        <f ca="1">IFERROR(IF(Data_Baseline!AE57="","",IF($C$3="On",IF(AF$3&lt;=$B$2,SMALL(Data_Baseline!$C57:$AZ57,COUNTIF(Data_Baseline!$C57:$AZ57,0)+1)/MAX(Data_Baseline!$C57:$AZ57),IF(Data_Baseline!AE57=0,SMALL(Data_Baseline!$C57:$AZ57,COUNTIF(Data_Baseline!$C57:$AZ57,0)+1)/MAX(Data_Baseline!$C57:$AZ57),Data_Baseline!AE57/MAX(Data_Baseline!$C57:$AZ57))),IF(AF$3&lt;=$B$2,SMALL(Data_Baseline!$C57:$AZ57,COUNTIF(Data_Baseline!$C57:$AZ57,0)+1),IF(Data_Baseline!AE57=0,SMALL(Data_Baseline!$C57:$AZ57,COUNTIF(Data_Baseline!$C57:$AZ57,0)+1),Data_Baseline!AE57)))),"")</f>
        <v>5.1920360925430321E-2</v>
      </c>
      <c r="AG57" s="79">
        <f ca="1">IFERROR(IF(Data_Baseline!AF57="","",IF($C$3="On",IF(AG$3&lt;=$B$2,SMALL(Data_Baseline!$C57:$AZ57,COUNTIF(Data_Baseline!$C57:$AZ57,0)+1)/MAX(Data_Baseline!$C57:$AZ57),IF(Data_Baseline!AF57=0,SMALL(Data_Baseline!$C57:$AZ57,COUNTIF(Data_Baseline!$C57:$AZ57,0)+1)/MAX(Data_Baseline!$C57:$AZ57),Data_Baseline!AF57/MAX(Data_Baseline!$C57:$AZ57))),IF(AG$3&lt;=$B$2,SMALL(Data_Baseline!$C57:$AZ57,COUNTIF(Data_Baseline!$C57:$AZ57,0)+1),IF(Data_Baseline!AF57=0,SMALL(Data_Baseline!$C57:$AZ57,COUNTIF(Data_Baseline!$C57:$AZ57,0)+1),Data_Baseline!AF57)))),"")</f>
        <v>0.10222574046211108</v>
      </c>
      <c r="AH57" s="79">
        <f ca="1">IFERROR(IF(Data_Baseline!AG57="","",IF($C$3="On",IF(AH$3&lt;=$B$2,SMALL(Data_Baseline!$C57:$AZ57,COUNTIF(Data_Baseline!$C57:$AZ57,0)+1)/MAX(Data_Baseline!$C57:$AZ57),IF(Data_Baseline!AG57=0,SMALL(Data_Baseline!$C57:$AZ57,COUNTIF(Data_Baseline!$C57:$AZ57,0)+1)/MAX(Data_Baseline!$C57:$AZ57),Data_Baseline!AG57/MAX(Data_Baseline!$C57:$AZ57))),IF(AH$3&lt;=$B$2,SMALL(Data_Baseline!$C57:$AZ57,COUNTIF(Data_Baseline!$C57:$AZ57,0)+1),IF(Data_Baseline!AG57=0,SMALL(Data_Baseline!$C57:$AZ57,COUNTIF(Data_Baseline!$C57:$AZ57,0)+1),Data_Baseline!AG57)))),"")</f>
        <v>0.18629955054461572</v>
      </c>
      <c r="AI57" s="79">
        <f ca="1">IFERROR(IF(Data_Baseline!AH57="","",IF($C$3="On",IF(AI$3&lt;=$B$2,SMALL(Data_Baseline!$C57:$AZ57,COUNTIF(Data_Baseline!$C57:$AZ57,0)+1)/MAX(Data_Baseline!$C57:$AZ57),IF(Data_Baseline!AH57=0,SMALL(Data_Baseline!$C57:$AZ57,COUNTIF(Data_Baseline!$C57:$AZ57,0)+1)/MAX(Data_Baseline!$C57:$AZ57),Data_Baseline!AH57/MAX(Data_Baseline!$C57:$AZ57))),IF(AI$3&lt;=$B$2,SMALL(Data_Baseline!$C57:$AZ57,COUNTIF(Data_Baseline!$C57:$AZ57,0)+1),IF(Data_Baseline!AH57=0,SMALL(Data_Baseline!$C57:$AZ57,COUNTIF(Data_Baseline!$C57:$AZ57,0)+1),Data_Baseline!AH57)))),"")</f>
        <v>0.31243158907705343</v>
      </c>
      <c r="AJ57" s="79">
        <f ca="1">IFERROR(IF(Data_Baseline!AI57="","",IF($C$3="On",IF(AJ$3&lt;=$B$2,SMALL(Data_Baseline!$C57:$AZ57,COUNTIF(Data_Baseline!$C57:$AZ57,0)+1)/MAX(Data_Baseline!$C57:$AZ57),IF(Data_Baseline!AI57=0,SMALL(Data_Baseline!$C57:$AZ57,COUNTIF(Data_Baseline!$C57:$AZ57,0)+1)/MAX(Data_Baseline!$C57:$AZ57),Data_Baseline!AI57/MAX(Data_Baseline!$C57:$AZ57))),IF(AJ$3&lt;=$B$2,SMALL(Data_Baseline!$C57:$AZ57,COUNTIF(Data_Baseline!$C57:$AZ57,0)+1),IF(Data_Baseline!AI57=0,SMALL(Data_Baseline!$C57:$AZ57,COUNTIF(Data_Baseline!$C57:$AZ57,0)+1),Data_Baseline!AI57)))),"")</f>
        <v>0.47203527590837713</v>
      </c>
      <c r="AK57" s="79">
        <f ca="1">IFERROR(IF(Data_Baseline!AJ57="","",IF($C$3="On",IF(AK$3&lt;=$B$2,SMALL(Data_Baseline!$C57:$AZ57,COUNTIF(Data_Baseline!$C57:$AZ57,0)+1)/MAX(Data_Baseline!$C57:$AZ57),IF(Data_Baseline!AJ57=0,SMALL(Data_Baseline!$C57:$AZ57,COUNTIF(Data_Baseline!$C57:$AZ57,0)+1)/MAX(Data_Baseline!$C57:$AZ57),Data_Baseline!AJ57/MAX(Data_Baseline!$C57:$AZ57))),IF(AK$3&lt;=$B$2,SMALL(Data_Baseline!$C57:$AZ57,COUNTIF(Data_Baseline!$C57:$AZ57,0)+1),IF(Data_Baseline!AJ57=0,SMALL(Data_Baseline!$C57:$AZ57,COUNTIF(Data_Baseline!$C57:$AZ57,0)+1),Data_Baseline!AJ57)))),"")</f>
        <v>0.62988940319469056</v>
      </c>
      <c r="AL57" s="79">
        <f ca="1">IFERROR(IF(Data_Baseline!AK57="","",IF($C$3="On",IF(AL$3&lt;=$B$2,SMALL(Data_Baseline!$C57:$AZ57,COUNTIF(Data_Baseline!$C57:$AZ57,0)+1)/MAX(Data_Baseline!$C57:$AZ57),IF(Data_Baseline!AK57=0,SMALL(Data_Baseline!$C57:$AZ57,COUNTIF(Data_Baseline!$C57:$AZ57,0)+1)/MAX(Data_Baseline!$C57:$AZ57),Data_Baseline!AK57/MAX(Data_Baseline!$C57:$AZ57))),IF(AL$3&lt;=$B$2,SMALL(Data_Baseline!$C57:$AZ57,COUNTIF(Data_Baseline!$C57:$AZ57,0)+1),IF(Data_Baseline!AK57=0,SMALL(Data_Baseline!$C57:$AZ57,COUNTIF(Data_Baseline!$C57:$AZ57,0)+1),Data_Baseline!AK57)))),"")</f>
        <v>0.76202480125448202</v>
      </c>
      <c r="AM57" s="79">
        <f ca="1">IFERROR(IF(Data_Baseline!AL57="","",IF($C$3="On",IF(AM$3&lt;=$B$2,SMALL(Data_Baseline!$C57:$AZ57,COUNTIF(Data_Baseline!$C57:$AZ57,0)+1)/MAX(Data_Baseline!$C57:$AZ57),IF(Data_Baseline!AL57=0,SMALL(Data_Baseline!$C57:$AZ57,COUNTIF(Data_Baseline!$C57:$AZ57,0)+1)/MAX(Data_Baseline!$C57:$AZ57),Data_Baseline!AL57/MAX(Data_Baseline!$C57:$AZ57))),IF(AM$3&lt;=$B$2,SMALL(Data_Baseline!$C57:$AZ57,COUNTIF(Data_Baseline!$C57:$AZ57,0)+1),IF(Data_Baseline!AL57=0,SMALL(Data_Baseline!$C57:$AZ57,COUNTIF(Data_Baseline!$C57:$AZ57,0)+1),Data_Baseline!AL57)))),"")</f>
        <v>0.85462612874619071</v>
      </c>
      <c r="AN57" s="79">
        <f ca="1">IFERROR(IF(Data_Baseline!AM57="","",IF($C$3="On",IF(AN$3&lt;=$B$2,SMALL(Data_Baseline!$C57:$AZ57,COUNTIF(Data_Baseline!$C57:$AZ57,0)+1)/MAX(Data_Baseline!$C57:$AZ57),IF(Data_Baseline!AM57=0,SMALL(Data_Baseline!$C57:$AZ57,COUNTIF(Data_Baseline!$C57:$AZ57,0)+1)/MAX(Data_Baseline!$C57:$AZ57),Data_Baseline!AM57/MAX(Data_Baseline!$C57:$AZ57))),IF(AN$3&lt;=$B$2,SMALL(Data_Baseline!$C57:$AZ57,COUNTIF(Data_Baseline!$C57:$AZ57,0)+1),IF(Data_Baseline!AM57=0,SMALL(Data_Baseline!$C57:$AZ57,COUNTIF(Data_Baseline!$C57:$AZ57,0)+1),Data_Baseline!AM57)))),"")</f>
        <v>0.92044373543395319</v>
      </c>
      <c r="AO57" s="79">
        <f ca="1">IFERROR(IF(Data_Baseline!AN57="","",IF($C$3="On",IF(AO$3&lt;=$B$2,SMALL(Data_Baseline!$C57:$AZ57,COUNTIF(Data_Baseline!$C57:$AZ57,0)+1)/MAX(Data_Baseline!$C57:$AZ57),IF(Data_Baseline!AN57=0,SMALL(Data_Baseline!$C57:$AZ57,COUNTIF(Data_Baseline!$C57:$AZ57,0)+1)/MAX(Data_Baseline!$C57:$AZ57),Data_Baseline!AN57/MAX(Data_Baseline!$C57:$AZ57))),IF(AO$3&lt;=$B$2,SMALL(Data_Baseline!$C57:$AZ57,COUNTIF(Data_Baseline!$C57:$AZ57,0)+1),IF(Data_Baseline!AN57=0,SMALL(Data_Baseline!$C57:$AZ57,COUNTIF(Data_Baseline!$C57:$AZ57,0)+1),Data_Baseline!AN57)))),"")</f>
        <v>0.962557990349166</v>
      </c>
      <c r="AP57" s="79">
        <f ca="1">IFERROR(IF(Data_Baseline!AO57="","",IF($C$3="On",IF(AP$3&lt;=$B$2,SMALL(Data_Baseline!$C57:$AZ57,COUNTIF(Data_Baseline!$C57:$AZ57,0)+1)/MAX(Data_Baseline!$C57:$AZ57),IF(Data_Baseline!AO57=0,SMALL(Data_Baseline!$C57:$AZ57,COUNTIF(Data_Baseline!$C57:$AZ57,0)+1)/MAX(Data_Baseline!$C57:$AZ57),Data_Baseline!AO57/MAX(Data_Baseline!$C57:$AZ57))),IF(AP$3&lt;=$B$2,SMALL(Data_Baseline!$C57:$AZ57,COUNTIF(Data_Baseline!$C57:$AZ57,0)+1),IF(Data_Baseline!AO57=0,SMALL(Data_Baseline!$C57:$AZ57,COUNTIF(Data_Baseline!$C57:$AZ57,0)+1),Data_Baseline!AO57)))),"")</f>
        <v>0.98943965273940526</v>
      </c>
      <c r="AQ57" s="79">
        <f ca="1">IFERROR(IF(Data_Baseline!AP57="","",IF($C$3="On",IF(AQ$3&lt;=$B$2,SMALL(Data_Baseline!$C57:$AZ57,COUNTIF(Data_Baseline!$C57:$AZ57,0)+1)/MAX(Data_Baseline!$C57:$AZ57),IF(Data_Baseline!AP57=0,SMALL(Data_Baseline!$C57:$AZ57,COUNTIF(Data_Baseline!$C57:$AZ57,0)+1)/MAX(Data_Baseline!$C57:$AZ57),Data_Baseline!AP57/MAX(Data_Baseline!$C57:$AZ57))),IF(AQ$3&lt;=$B$2,SMALL(Data_Baseline!$C57:$AZ57,COUNTIF(Data_Baseline!$C57:$AZ57,0)+1),IF(Data_Baseline!AP57=0,SMALL(Data_Baseline!$C57:$AZ57,COUNTIF(Data_Baseline!$C57:$AZ57,0)+1),Data_Baseline!AP57)))),"")</f>
        <v>1</v>
      </c>
      <c r="AR57" s="79" t="str">
        <f>IFERROR(IF(Data_Baseline!AQ57="","",IF($C$3="On",IF(AR$3&lt;=$B$2,SMALL(Data_Baseline!$C57:$AZ57,COUNTIF(Data_Baseline!$C57:$AZ57,0)+1)/MAX(Data_Baseline!$C57:$AZ57),IF(Data_Baseline!AQ57=0,SMALL(Data_Baseline!$C57:$AZ57,COUNTIF(Data_Baseline!$C57:$AZ57,0)+1)/MAX(Data_Baseline!$C57:$AZ57),Data_Baseline!AQ57/MAX(Data_Baseline!$C57:$AZ57))),IF(AR$3&lt;=$B$2,SMALL(Data_Baseline!$C57:$AZ57,COUNTIF(Data_Baseline!$C57:$AZ57,0)+1),IF(Data_Baseline!AQ57=0,SMALL(Data_Baseline!$C57:$AZ57,COUNTIF(Data_Baseline!$C57:$AZ57,0)+1),Data_Baseline!AQ57)))),"")</f>
        <v/>
      </c>
      <c r="AS57" s="79" t="str">
        <f>IFERROR(IF(Data_Baseline!AR57="","",IF($C$3="On",IF(AS$3&lt;=$B$2,SMALL(Data_Baseline!$C57:$AZ57,COUNTIF(Data_Baseline!$C57:$AZ57,0)+1)/MAX(Data_Baseline!$C57:$AZ57),IF(Data_Baseline!AR57=0,SMALL(Data_Baseline!$C57:$AZ57,COUNTIF(Data_Baseline!$C57:$AZ57,0)+1)/MAX(Data_Baseline!$C57:$AZ57),Data_Baseline!AR57/MAX(Data_Baseline!$C57:$AZ57))),IF(AS$3&lt;=$B$2,SMALL(Data_Baseline!$C57:$AZ57,COUNTIF(Data_Baseline!$C57:$AZ57,0)+1),IF(Data_Baseline!AR57=0,SMALL(Data_Baseline!$C57:$AZ57,COUNTIF(Data_Baseline!$C57:$AZ57,0)+1),Data_Baseline!AR57)))),"")</f>
        <v/>
      </c>
      <c r="AT57" s="79" t="str">
        <f>IFERROR(IF(Data_Baseline!AS57="","",IF($C$3="On",IF(AT$3&lt;=$B$2,SMALL(Data_Baseline!$C57:$AZ57,COUNTIF(Data_Baseline!$C57:$AZ57,0)+1)/MAX(Data_Baseline!$C57:$AZ57),IF(Data_Baseline!AS57=0,SMALL(Data_Baseline!$C57:$AZ57,COUNTIF(Data_Baseline!$C57:$AZ57,0)+1)/MAX(Data_Baseline!$C57:$AZ57),Data_Baseline!AS57/MAX(Data_Baseline!$C57:$AZ57))),IF(AT$3&lt;=$B$2,SMALL(Data_Baseline!$C57:$AZ57,COUNTIF(Data_Baseline!$C57:$AZ57,0)+1),IF(Data_Baseline!AS57=0,SMALL(Data_Baseline!$C57:$AZ57,COUNTIF(Data_Baseline!$C57:$AZ57,0)+1),Data_Baseline!AS57)))),"")</f>
        <v/>
      </c>
      <c r="AU57" s="79" t="str">
        <f>IFERROR(IF(Data_Baseline!AT57="","",IF($C$3="On",IF(AU$3&lt;=$B$2,SMALL(Data_Baseline!$C57:$AZ57,COUNTIF(Data_Baseline!$C57:$AZ57,0)+1)/MAX(Data_Baseline!$C57:$AZ57),IF(Data_Baseline!AT57=0,SMALL(Data_Baseline!$C57:$AZ57,COUNTIF(Data_Baseline!$C57:$AZ57,0)+1)/MAX(Data_Baseline!$C57:$AZ57),Data_Baseline!AT57/MAX(Data_Baseline!$C57:$AZ57))),IF(AU$3&lt;=$B$2,SMALL(Data_Baseline!$C57:$AZ57,COUNTIF(Data_Baseline!$C57:$AZ57,0)+1),IF(Data_Baseline!AT57=0,SMALL(Data_Baseline!$C57:$AZ57,COUNTIF(Data_Baseline!$C57:$AZ57,0)+1),Data_Baseline!AT57)))),"")</f>
        <v/>
      </c>
      <c r="AV57" s="79" t="str">
        <f>IFERROR(IF(Data_Baseline!AU57="","",IF($C$3="On",IF(AV$3&lt;=$B$2,SMALL(Data_Baseline!$C57:$AZ57,COUNTIF(Data_Baseline!$C57:$AZ57,0)+1)/MAX(Data_Baseline!$C57:$AZ57),IF(Data_Baseline!AU57=0,SMALL(Data_Baseline!$C57:$AZ57,COUNTIF(Data_Baseline!$C57:$AZ57,0)+1)/MAX(Data_Baseline!$C57:$AZ57),Data_Baseline!AU57/MAX(Data_Baseline!$C57:$AZ57))),IF(AV$3&lt;=$B$2,SMALL(Data_Baseline!$C57:$AZ57,COUNTIF(Data_Baseline!$C57:$AZ57,0)+1),IF(Data_Baseline!AU57=0,SMALL(Data_Baseline!$C57:$AZ57,COUNTIF(Data_Baseline!$C57:$AZ57,0)+1),Data_Baseline!AU57)))),"")</f>
        <v/>
      </c>
      <c r="AW57" s="79" t="str">
        <f>IFERROR(IF(Data_Baseline!AV57="","",IF($C$3="On",IF(AW$3&lt;=$B$2,SMALL(Data_Baseline!$C57:$AZ57,COUNTIF(Data_Baseline!$C57:$AZ57,0)+1)/MAX(Data_Baseline!$C57:$AZ57),IF(Data_Baseline!AV57=0,SMALL(Data_Baseline!$C57:$AZ57,COUNTIF(Data_Baseline!$C57:$AZ57,0)+1)/MAX(Data_Baseline!$C57:$AZ57),Data_Baseline!AV57/MAX(Data_Baseline!$C57:$AZ57))),IF(AW$3&lt;=$B$2,SMALL(Data_Baseline!$C57:$AZ57,COUNTIF(Data_Baseline!$C57:$AZ57,0)+1),IF(Data_Baseline!AV57=0,SMALL(Data_Baseline!$C57:$AZ57,COUNTIF(Data_Baseline!$C57:$AZ57,0)+1),Data_Baseline!AV57)))),"")</f>
        <v/>
      </c>
      <c r="AX57" s="79" t="str">
        <f>IFERROR(IF(Data_Baseline!AW57="","",IF($C$3="On",IF(AX$3&lt;=$B$2,SMALL(Data_Baseline!$C57:$AZ57,COUNTIF(Data_Baseline!$C57:$AZ57,0)+1)/MAX(Data_Baseline!$C57:$AZ57),IF(Data_Baseline!AW57=0,SMALL(Data_Baseline!$C57:$AZ57,COUNTIF(Data_Baseline!$C57:$AZ57,0)+1)/MAX(Data_Baseline!$C57:$AZ57),Data_Baseline!AW57/MAX(Data_Baseline!$C57:$AZ57))),IF(AX$3&lt;=$B$2,SMALL(Data_Baseline!$C57:$AZ57,COUNTIF(Data_Baseline!$C57:$AZ57,0)+1),IF(Data_Baseline!AW57=0,SMALL(Data_Baseline!$C57:$AZ57,COUNTIF(Data_Baseline!$C57:$AZ57,0)+1),Data_Baseline!AW57)))),"")</f>
        <v/>
      </c>
      <c r="AY57" s="79" t="str">
        <f>IFERROR(IF(Data_Baseline!AX57="","",IF($C$3="On",IF(AY$3&lt;=$B$2,SMALL(Data_Baseline!$C57:$AZ57,COUNTIF(Data_Baseline!$C57:$AZ57,0)+1)/MAX(Data_Baseline!$C57:$AZ57),IF(Data_Baseline!AX57=0,SMALL(Data_Baseline!$C57:$AZ57,COUNTIF(Data_Baseline!$C57:$AZ57,0)+1)/MAX(Data_Baseline!$C57:$AZ57),Data_Baseline!AX57/MAX(Data_Baseline!$C57:$AZ57))),IF(AY$3&lt;=$B$2,SMALL(Data_Baseline!$C57:$AZ57,COUNTIF(Data_Baseline!$C57:$AZ57,0)+1),IF(Data_Baseline!AX57=0,SMALL(Data_Baseline!$C57:$AZ57,COUNTIF(Data_Baseline!$C57:$AZ57,0)+1),Data_Baseline!AX57)))),"")</f>
        <v/>
      </c>
      <c r="AZ57" s="79" t="str">
        <f>IFERROR(IF(Data_Baseline!AY57="","",IF($C$3="On",IF(AZ$3&lt;=$B$2,SMALL(Data_Baseline!$C57:$AZ57,COUNTIF(Data_Baseline!$C57:$AZ57,0)+1)/MAX(Data_Baseline!$C57:$AZ57),IF(Data_Baseline!AY57=0,SMALL(Data_Baseline!$C57:$AZ57,COUNTIF(Data_Baseline!$C57:$AZ57,0)+1)/MAX(Data_Baseline!$C57:$AZ57),Data_Baseline!AY57/MAX(Data_Baseline!$C57:$AZ57))),IF(AZ$3&lt;=$B$2,SMALL(Data_Baseline!$C57:$AZ57,COUNTIF(Data_Baseline!$C57:$AZ57,0)+1),IF(Data_Baseline!AY57=0,SMALL(Data_Baseline!$C57:$AZ57,COUNTIF(Data_Baseline!$C57:$AZ57,0)+1),Data_Baseline!AY57)))),"")</f>
        <v/>
      </c>
      <c r="BA57" s="79" t="str">
        <f>IFERROR(IF(Data_Baseline!AZ57="","",IF($C$3="On",IF(BA$3&lt;=$B$2,SMALL(Data_Baseline!$C57:$AZ57,COUNTIF(Data_Baseline!$C57:$AZ57,0)+1)/MAX(Data_Baseline!$C57:$AZ57),IF(Data_Baseline!AZ57=0,SMALL(Data_Baseline!$C57:$AZ57,COUNTIF(Data_Baseline!$C57:$AZ57,0)+1)/MAX(Data_Baseline!$C57:$AZ57),Data_Baseline!AZ57/MAX(Data_Baseline!$C57:$AZ57))),IF(BA$3&lt;=$B$2,SMALL(Data_Baseline!$C57:$AZ57,COUNTIF(Data_Baseline!$C57:$AZ57,0)+1),IF(Data_Baseline!AZ57=0,SMALL(Data_Baseline!$C57:$AZ57,COUNTIF(Data_Baseline!$C57:$AZ57,0)+1),Data_Baseline!AZ57)))),"")</f>
        <v/>
      </c>
      <c r="BB57" s="79">
        <f ca="1">IF(Data_Initial!BA57="",1,0)</f>
        <v>1</v>
      </c>
      <c r="BC57" s="2" t="str">
        <f t="shared" ca="1" si="0"/>
        <v>3B_Rpon2</v>
      </c>
      <c r="BD57" s="79" t="str">
        <f t="shared" ca="1" si="3"/>
        <v>3B</v>
      </c>
      <c r="BE57" s="79" t="str">
        <f ca="1">Data_Initial!BC57</f>
        <v>Rpon2</v>
      </c>
      <c r="BF57" s="79" t="str">
        <f ca="1">Data_Initial!BB57</f>
        <v>3_1</v>
      </c>
      <c r="BG57" s="79">
        <f ca="1">IFERROR((INDIRECT("Plate"&amp;Data!A57&amp;"_C!"&amp;CHAR(RIGHT(Data!B57,LEN(Data!B57)-1)+65)&amp;CODE(LEFT(Data!B57,1))-58)),"")</f>
        <v>0</v>
      </c>
      <c r="BH57" s="79" t="str">
        <f ca="1">Data_Initial!BA57</f>
        <v/>
      </c>
      <c r="BI57" s="79">
        <f t="shared" ca="1" si="2"/>
        <v>2.1236267593148406E-3</v>
      </c>
      <c r="BJ57" s="79" t="str">
        <f ca="1">IF(BH57="N",1+MAX($BJ$3:BJ56),"")</f>
        <v/>
      </c>
      <c r="BK57" s="79"/>
      <c r="BL57" s="79"/>
      <c r="BM57" s="79"/>
      <c r="BN57" s="79"/>
      <c r="BO57" s="79"/>
      <c r="BP57" s="79"/>
      <c r="BQ57" s="79"/>
      <c r="BR57" s="79"/>
      <c r="BS57" s="79"/>
      <c r="BT57" s="79"/>
      <c r="BU57" s="79"/>
      <c r="BV57" s="79"/>
      <c r="BW57" s="79"/>
      <c r="BX57" s="79"/>
      <c r="BY57" s="79"/>
      <c r="BZ57" s="79"/>
    </row>
    <row r="58" spans="1:78" x14ac:dyDescent="0.25">
      <c r="A58" s="79">
        <f ca="1">IF(BH58="N","N"&amp;BJ58,IF(BB58=0,"",MAX($A$3:A57)+1))</f>
        <v>55</v>
      </c>
      <c r="B58" s="79" t="str">
        <f ca="1">Data_Initial!A58&amp;C58</f>
        <v>1G7</v>
      </c>
      <c r="C58" s="79" t="str">
        <f ca="1">Data_Initial!B58</f>
        <v>G7</v>
      </c>
      <c r="D58" s="79">
        <f ca="1">IFERROR(IF(Data_Baseline!C58="","",IF($C$3="On",IF(D$3&lt;=$B$2,SMALL(Data_Baseline!$C58:$AZ58,COUNTIF(Data_Baseline!$C58:$AZ58,0)+1)/MAX(Data_Baseline!$C58:$AZ58),IF(Data_Baseline!C58=0,SMALL(Data_Baseline!$C58:$AZ58,COUNTIF(Data_Baseline!$C58:$AZ58,0)+1)/MAX(Data_Baseline!$C58:$AZ58),Data_Baseline!C58/MAX(Data_Baseline!$C58:$AZ58))),IF(D$3&lt;=$B$2,SMALL(Data_Baseline!$C58:$AZ58,COUNTIF(Data_Baseline!$C58:$AZ58,0)+1),IF(Data_Baseline!C58=0,SMALL(Data_Baseline!$C58:$AZ58,COUNTIF(Data_Baseline!$C58:$AZ58,0)+1),Data_Baseline!C58)))),"")</f>
        <v>1.5614496744469872E-4</v>
      </c>
      <c r="E58" s="79">
        <f ca="1">IFERROR(IF(Data_Baseline!D58="","",IF($C$3="On",IF(E$3&lt;=$B$2,SMALL(Data_Baseline!$C58:$AZ58,COUNTIF(Data_Baseline!$C58:$AZ58,0)+1)/MAX(Data_Baseline!$C58:$AZ58),IF(Data_Baseline!D58=0,SMALL(Data_Baseline!$C58:$AZ58,COUNTIF(Data_Baseline!$C58:$AZ58,0)+1)/MAX(Data_Baseline!$C58:$AZ58),Data_Baseline!D58/MAX(Data_Baseline!$C58:$AZ58))),IF(E$3&lt;=$B$2,SMALL(Data_Baseline!$C58:$AZ58,COUNTIF(Data_Baseline!$C58:$AZ58,0)+1),IF(Data_Baseline!D58=0,SMALL(Data_Baseline!$C58:$AZ58,COUNTIF(Data_Baseline!$C58:$AZ58,0)+1),Data_Baseline!D58)))),"")</f>
        <v>1.5614496744469872E-4</v>
      </c>
      <c r="F58" s="79">
        <f ca="1">IFERROR(IF(Data_Baseline!E58="","",IF($C$3="On",IF(F$3&lt;=$B$2,SMALL(Data_Baseline!$C58:$AZ58,COUNTIF(Data_Baseline!$C58:$AZ58,0)+1)/MAX(Data_Baseline!$C58:$AZ58),IF(Data_Baseline!E58=0,SMALL(Data_Baseline!$C58:$AZ58,COUNTIF(Data_Baseline!$C58:$AZ58,0)+1)/MAX(Data_Baseline!$C58:$AZ58),Data_Baseline!E58/MAX(Data_Baseline!$C58:$AZ58))),IF(F$3&lt;=$B$2,SMALL(Data_Baseline!$C58:$AZ58,COUNTIF(Data_Baseline!$C58:$AZ58,0)+1),IF(Data_Baseline!E58=0,SMALL(Data_Baseline!$C58:$AZ58,COUNTIF(Data_Baseline!$C58:$AZ58,0)+1),Data_Baseline!E58)))),"")</f>
        <v>1.5614496744469872E-4</v>
      </c>
      <c r="G58" s="79">
        <f ca="1">IFERROR(IF(Data_Baseline!F58="","",IF($C$3="On",IF(G$3&lt;=$B$2,SMALL(Data_Baseline!$C58:$AZ58,COUNTIF(Data_Baseline!$C58:$AZ58,0)+1)/MAX(Data_Baseline!$C58:$AZ58),IF(Data_Baseline!F58=0,SMALL(Data_Baseline!$C58:$AZ58,COUNTIF(Data_Baseline!$C58:$AZ58,0)+1)/MAX(Data_Baseline!$C58:$AZ58),Data_Baseline!F58/MAX(Data_Baseline!$C58:$AZ58))),IF(G$3&lt;=$B$2,SMALL(Data_Baseline!$C58:$AZ58,COUNTIF(Data_Baseline!$C58:$AZ58,0)+1),IF(Data_Baseline!F58=0,SMALL(Data_Baseline!$C58:$AZ58,COUNTIF(Data_Baseline!$C58:$AZ58,0)+1),Data_Baseline!F58)))),"")</f>
        <v>1.5614496744469872E-4</v>
      </c>
      <c r="H58" s="79">
        <f ca="1">IFERROR(IF(Data_Baseline!G58="","",IF($C$3="On",IF(H$3&lt;=$B$2,SMALL(Data_Baseline!$C58:$AZ58,COUNTIF(Data_Baseline!$C58:$AZ58,0)+1)/MAX(Data_Baseline!$C58:$AZ58),IF(Data_Baseline!G58=0,SMALL(Data_Baseline!$C58:$AZ58,COUNTIF(Data_Baseline!$C58:$AZ58,0)+1)/MAX(Data_Baseline!$C58:$AZ58),Data_Baseline!G58/MAX(Data_Baseline!$C58:$AZ58))),IF(H$3&lt;=$B$2,SMALL(Data_Baseline!$C58:$AZ58,COUNTIF(Data_Baseline!$C58:$AZ58,0)+1),IF(Data_Baseline!G58=0,SMALL(Data_Baseline!$C58:$AZ58,COUNTIF(Data_Baseline!$C58:$AZ58,0)+1),Data_Baseline!G58)))),"")</f>
        <v>1.5614496744469872E-4</v>
      </c>
      <c r="I58" s="79">
        <f ca="1">IFERROR(IF(Data_Baseline!H58="","",IF($C$3="On",IF(I$3&lt;=$B$2,SMALL(Data_Baseline!$C58:$AZ58,COUNTIF(Data_Baseline!$C58:$AZ58,0)+1)/MAX(Data_Baseline!$C58:$AZ58),IF(Data_Baseline!H58=0,SMALL(Data_Baseline!$C58:$AZ58,COUNTIF(Data_Baseline!$C58:$AZ58,0)+1)/MAX(Data_Baseline!$C58:$AZ58),Data_Baseline!H58/MAX(Data_Baseline!$C58:$AZ58))),IF(I$3&lt;=$B$2,SMALL(Data_Baseline!$C58:$AZ58,COUNTIF(Data_Baseline!$C58:$AZ58,0)+1),IF(Data_Baseline!H58=0,SMALL(Data_Baseline!$C58:$AZ58,COUNTIF(Data_Baseline!$C58:$AZ58,0)+1),Data_Baseline!H58)))),"")</f>
        <v>1.5614496744469872E-4</v>
      </c>
      <c r="J58" s="79">
        <f ca="1">IFERROR(IF(Data_Baseline!I58="","",IF($C$3="On",IF(J$3&lt;=$B$2,SMALL(Data_Baseline!$C58:$AZ58,COUNTIF(Data_Baseline!$C58:$AZ58,0)+1)/MAX(Data_Baseline!$C58:$AZ58),IF(Data_Baseline!I58=0,SMALL(Data_Baseline!$C58:$AZ58,COUNTIF(Data_Baseline!$C58:$AZ58,0)+1)/MAX(Data_Baseline!$C58:$AZ58),Data_Baseline!I58/MAX(Data_Baseline!$C58:$AZ58))),IF(J$3&lt;=$B$2,SMALL(Data_Baseline!$C58:$AZ58,COUNTIF(Data_Baseline!$C58:$AZ58,0)+1),IF(Data_Baseline!I58=0,SMALL(Data_Baseline!$C58:$AZ58,COUNTIF(Data_Baseline!$C58:$AZ58,0)+1),Data_Baseline!I58)))),"")</f>
        <v>1.5614496744469872E-4</v>
      </c>
      <c r="K58" s="79">
        <f ca="1">IFERROR(IF(Data_Baseline!J58="","",IF($C$3="On",IF(K$3&lt;=$B$2,SMALL(Data_Baseline!$C58:$AZ58,COUNTIF(Data_Baseline!$C58:$AZ58,0)+1)/MAX(Data_Baseline!$C58:$AZ58),IF(Data_Baseline!J58=0,SMALL(Data_Baseline!$C58:$AZ58,COUNTIF(Data_Baseline!$C58:$AZ58,0)+1)/MAX(Data_Baseline!$C58:$AZ58),Data_Baseline!J58/MAX(Data_Baseline!$C58:$AZ58))),IF(K$3&lt;=$B$2,SMALL(Data_Baseline!$C58:$AZ58,COUNTIF(Data_Baseline!$C58:$AZ58,0)+1),IF(Data_Baseline!J58=0,SMALL(Data_Baseline!$C58:$AZ58,COUNTIF(Data_Baseline!$C58:$AZ58,0)+1),Data_Baseline!J58)))),"")</f>
        <v>1.5614496744469872E-4</v>
      </c>
      <c r="L58" s="79">
        <f ca="1">IFERROR(IF(Data_Baseline!K58="","",IF($C$3="On",IF(L$3&lt;=$B$2,SMALL(Data_Baseline!$C58:$AZ58,COUNTIF(Data_Baseline!$C58:$AZ58,0)+1)/MAX(Data_Baseline!$C58:$AZ58),IF(Data_Baseline!K58=0,SMALL(Data_Baseline!$C58:$AZ58,COUNTIF(Data_Baseline!$C58:$AZ58,0)+1)/MAX(Data_Baseline!$C58:$AZ58),Data_Baseline!K58/MAX(Data_Baseline!$C58:$AZ58))),IF(L$3&lt;=$B$2,SMALL(Data_Baseline!$C58:$AZ58,COUNTIF(Data_Baseline!$C58:$AZ58,0)+1),IF(Data_Baseline!K58=0,SMALL(Data_Baseline!$C58:$AZ58,COUNTIF(Data_Baseline!$C58:$AZ58,0)+1),Data_Baseline!K58)))),"")</f>
        <v>1.5614496744469872E-4</v>
      </c>
      <c r="M58" s="79">
        <f ca="1">IFERROR(IF(Data_Baseline!L58="","",IF($C$3="On",IF(M$3&lt;=$B$2,SMALL(Data_Baseline!$C58:$AZ58,COUNTIF(Data_Baseline!$C58:$AZ58,0)+1)/MAX(Data_Baseline!$C58:$AZ58),IF(Data_Baseline!L58=0,SMALL(Data_Baseline!$C58:$AZ58,COUNTIF(Data_Baseline!$C58:$AZ58,0)+1)/MAX(Data_Baseline!$C58:$AZ58),Data_Baseline!L58/MAX(Data_Baseline!$C58:$AZ58))),IF(M$3&lt;=$B$2,SMALL(Data_Baseline!$C58:$AZ58,COUNTIF(Data_Baseline!$C58:$AZ58,0)+1),IF(Data_Baseline!L58=0,SMALL(Data_Baseline!$C58:$AZ58,COUNTIF(Data_Baseline!$C58:$AZ58,0)+1),Data_Baseline!L58)))),"")</f>
        <v>1.5614496744469872E-4</v>
      </c>
      <c r="N58" s="79">
        <f ca="1">IFERROR(IF(Data_Baseline!M58="","",IF($C$3="On",IF(N$3&lt;=$B$2,SMALL(Data_Baseline!$C58:$AZ58,COUNTIF(Data_Baseline!$C58:$AZ58,0)+1)/MAX(Data_Baseline!$C58:$AZ58),IF(Data_Baseline!M58=0,SMALL(Data_Baseline!$C58:$AZ58,COUNTIF(Data_Baseline!$C58:$AZ58,0)+1)/MAX(Data_Baseline!$C58:$AZ58),Data_Baseline!M58/MAX(Data_Baseline!$C58:$AZ58))),IF(N$3&lt;=$B$2,SMALL(Data_Baseline!$C58:$AZ58,COUNTIF(Data_Baseline!$C58:$AZ58,0)+1),IF(Data_Baseline!M58=0,SMALL(Data_Baseline!$C58:$AZ58,COUNTIF(Data_Baseline!$C58:$AZ58,0)+1),Data_Baseline!M58)))),"")</f>
        <v>1.5614496744469872E-4</v>
      </c>
      <c r="O58" s="79">
        <f ca="1">IFERROR(IF(Data_Baseline!N58="","",IF($C$3="On",IF(O$3&lt;=$B$2,SMALL(Data_Baseline!$C58:$AZ58,COUNTIF(Data_Baseline!$C58:$AZ58,0)+1)/MAX(Data_Baseline!$C58:$AZ58),IF(Data_Baseline!N58=0,SMALL(Data_Baseline!$C58:$AZ58,COUNTIF(Data_Baseline!$C58:$AZ58,0)+1)/MAX(Data_Baseline!$C58:$AZ58),Data_Baseline!N58/MAX(Data_Baseline!$C58:$AZ58))),IF(O$3&lt;=$B$2,SMALL(Data_Baseline!$C58:$AZ58,COUNTIF(Data_Baseline!$C58:$AZ58,0)+1),IF(Data_Baseline!N58=0,SMALL(Data_Baseline!$C58:$AZ58,COUNTIF(Data_Baseline!$C58:$AZ58,0)+1),Data_Baseline!N58)))),"")</f>
        <v>1.5614496744469872E-4</v>
      </c>
      <c r="P58" s="79">
        <f ca="1">IFERROR(IF(Data_Baseline!O58="","",IF($C$3="On",IF(P$3&lt;=$B$2,SMALL(Data_Baseline!$C58:$AZ58,COUNTIF(Data_Baseline!$C58:$AZ58,0)+1)/MAX(Data_Baseline!$C58:$AZ58),IF(Data_Baseline!O58=0,SMALL(Data_Baseline!$C58:$AZ58,COUNTIF(Data_Baseline!$C58:$AZ58,0)+1)/MAX(Data_Baseline!$C58:$AZ58),Data_Baseline!O58/MAX(Data_Baseline!$C58:$AZ58))),IF(P$3&lt;=$B$2,SMALL(Data_Baseline!$C58:$AZ58,COUNTIF(Data_Baseline!$C58:$AZ58,0)+1),IF(Data_Baseline!O58=0,SMALL(Data_Baseline!$C58:$AZ58,COUNTIF(Data_Baseline!$C58:$AZ58,0)+1),Data_Baseline!O58)))),"")</f>
        <v>1.5614496744469872E-4</v>
      </c>
      <c r="Q58" s="79">
        <f ca="1">IFERROR(IF(Data_Baseline!P58="","",IF($C$3="On",IF(Q$3&lt;=$B$2,SMALL(Data_Baseline!$C58:$AZ58,COUNTIF(Data_Baseline!$C58:$AZ58,0)+1)/MAX(Data_Baseline!$C58:$AZ58),IF(Data_Baseline!P58=0,SMALL(Data_Baseline!$C58:$AZ58,COUNTIF(Data_Baseline!$C58:$AZ58,0)+1)/MAX(Data_Baseline!$C58:$AZ58),Data_Baseline!P58/MAX(Data_Baseline!$C58:$AZ58))),IF(Q$3&lt;=$B$2,SMALL(Data_Baseline!$C58:$AZ58,COUNTIF(Data_Baseline!$C58:$AZ58,0)+1),IF(Data_Baseline!P58=0,SMALL(Data_Baseline!$C58:$AZ58,COUNTIF(Data_Baseline!$C58:$AZ58,0)+1),Data_Baseline!P58)))),"")</f>
        <v>1.5614496744469872E-4</v>
      </c>
      <c r="R58" s="79">
        <f ca="1">IFERROR(IF(Data_Baseline!Q58="","",IF($C$3="On",IF(R$3&lt;=$B$2,SMALL(Data_Baseline!$C58:$AZ58,COUNTIF(Data_Baseline!$C58:$AZ58,0)+1)/MAX(Data_Baseline!$C58:$AZ58),IF(Data_Baseline!Q58=0,SMALL(Data_Baseline!$C58:$AZ58,COUNTIF(Data_Baseline!$C58:$AZ58,0)+1)/MAX(Data_Baseline!$C58:$AZ58),Data_Baseline!Q58/MAX(Data_Baseline!$C58:$AZ58))),IF(R$3&lt;=$B$2,SMALL(Data_Baseline!$C58:$AZ58,COUNTIF(Data_Baseline!$C58:$AZ58,0)+1),IF(Data_Baseline!Q58=0,SMALL(Data_Baseline!$C58:$AZ58,COUNTIF(Data_Baseline!$C58:$AZ58,0)+1),Data_Baseline!Q58)))),"")</f>
        <v>1.5614496744469872E-4</v>
      </c>
      <c r="S58" s="79">
        <f ca="1">IFERROR(IF(Data_Baseline!R58="","",IF($C$3="On",IF(S$3&lt;=$B$2,SMALL(Data_Baseline!$C58:$AZ58,COUNTIF(Data_Baseline!$C58:$AZ58,0)+1)/MAX(Data_Baseline!$C58:$AZ58),IF(Data_Baseline!R58=0,SMALL(Data_Baseline!$C58:$AZ58,COUNTIF(Data_Baseline!$C58:$AZ58,0)+1)/MAX(Data_Baseline!$C58:$AZ58),Data_Baseline!R58/MAX(Data_Baseline!$C58:$AZ58))),IF(S$3&lt;=$B$2,SMALL(Data_Baseline!$C58:$AZ58,COUNTIF(Data_Baseline!$C58:$AZ58,0)+1),IF(Data_Baseline!R58=0,SMALL(Data_Baseline!$C58:$AZ58,COUNTIF(Data_Baseline!$C58:$AZ58,0)+1),Data_Baseline!R58)))),"")</f>
        <v>1.5614496744469872E-4</v>
      </c>
      <c r="T58" s="79">
        <f ca="1">IFERROR(IF(Data_Baseline!S58="","",IF($C$3="On",IF(T$3&lt;=$B$2,SMALL(Data_Baseline!$C58:$AZ58,COUNTIF(Data_Baseline!$C58:$AZ58,0)+1)/MAX(Data_Baseline!$C58:$AZ58),IF(Data_Baseline!S58=0,SMALL(Data_Baseline!$C58:$AZ58,COUNTIF(Data_Baseline!$C58:$AZ58,0)+1)/MAX(Data_Baseline!$C58:$AZ58),Data_Baseline!S58/MAX(Data_Baseline!$C58:$AZ58))),IF(T$3&lt;=$B$2,SMALL(Data_Baseline!$C58:$AZ58,COUNTIF(Data_Baseline!$C58:$AZ58,0)+1),IF(Data_Baseline!S58=0,SMALL(Data_Baseline!$C58:$AZ58,COUNTIF(Data_Baseline!$C58:$AZ58,0)+1),Data_Baseline!S58)))),"")</f>
        <v>1.5614496744469872E-4</v>
      </c>
      <c r="U58" s="79">
        <f ca="1">IFERROR(IF(Data_Baseline!T58="","",IF($C$3="On",IF(U$3&lt;=$B$2,SMALL(Data_Baseline!$C58:$AZ58,COUNTIF(Data_Baseline!$C58:$AZ58,0)+1)/MAX(Data_Baseline!$C58:$AZ58),IF(Data_Baseline!T58=0,SMALL(Data_Baseline!$C58:$AZ58,COUNTIF(Data_Baseline!$C58:$AZ58,0)+1)/MAX(Data_Baseline!$C58:$AZ58),Data_Baseline!T58/MAX(Data_Baseline!$C58:$AZ58))),IF(U$3&lt;=$B$2,SMALL(Data_Baseline!$C58:$AZ58,COUNTIF(Data_Baseline!$C58:$AZ58,0)+1),IF(Data_Baseline!T58=0,SMALL(Data_Baseline!$C58:$AZ58,COUNTIF(Data_Baseline!$C58:$AZ58,0)+1),Data_Baseline!T58)))),"")</f>
        <v>1.5614496744469872E-4</v>
      </c>
      <c r="V58" s="79">
        <f ca="1">IFERROR(IF(Data_Baseline!U58="","",IF($C$3="On",IF(V$3&lt;=$B$2,SMALL(Data_Baseline!$C58:$AZ58,COUNTIF(Data_Baseline!$C58:$AZ58,0)+1)/MAX(Data_Baseline!$C58:$AZ58),IF(Data_Baseline!U58=0,SMALL(Data_Baseline!$C58:$AZ58,COUNTIF(Data_Baseline!$C58:$AZ58,0)+1)/MAX(Data_Baseline!$C58:$AZ58),Data_Baseline!U58/MAX(Data_Baseline!$C58:$AZ58))),IF(V$3&lt;=$B$2,SMALL(Data_Baseline!$C58:$AZ58,COUNTIF(Data_Baseline!$C58:$AZ58,0)+1),IF(Data_Baseline!U58=0,SMALL(Data_Baseline!$C58:$AZ58,COUNTIF(Data_Baseline!$C58:$AZ58,0)+1),Data_Baseline!U58)))),"")</f>
        <v>1.5614496744469872E-4</v>
      </c>
      <c r="W58" s="79">
        <f ca="1">IFERROR(IF(Data_Baseline!V58="","",IF($C$3="On",IF(W$3&lt;=$B$2,SMALL(Data_Baseline!$C58:$AZ58,COUNTIF(Data_Baseline!$C58:$AZ58,0)+1)/MAX(Data_Baseline!$C58:$AZ58),IF(Data_Baseline!V58=0,SMALL(Data_Baseline!$C58:$AZ58,COUNTIF(Data_Baseline!$C58:$AZ58,0)+1)/MAX(Data_Baseline!$C58:$AZ58),Data_Baseline!V58/MAX(Data_Baseline!$C58:$AZ58))),IF(W$3&lt;=$B$2,SMALL(Data_Baseline!$C58:$AZ58,COUNTIF(Data_Baseline!$C58:$AZ58,0)+1),IF(Data_Baseline!V58=0,SMALL(Data_Baseline!$C58:$AZ58,COUNTIF(Data_Baseline!$C58:$AZ58,0)+1),Data_Baseline!V58)))),"")</f>
        <v>1.5614496744469872E-4</v>
      </c>
      <c r="X58" s="79">
        <f ca="1">IFERROR(IF(Data_Baseline!W58="","",IF($C$3="On",IF(X$3&lt;=$B$2,SMALL(Data_Baseline!$C58:$AZ58,COUNTIF(Data_Baseline!$C58:$AZ58,0)+1)/MAX(Data_Baseline!$C58:$AZ58),IF(Data_Baseline!W58=0,SMALL(Data_Baseline!$C58:$AZ58,COUNTIF(Data_Baseline!$C58:$AZ58,0)+1)/MAX(Data_Baseline!$C58:$AZ58),Data_Baseline!W58/MAX(Data_Baseline!$C58:$AZ58))),IF(X$3&lt;=$B$2,SMALL(Data_Baseline!$C58:$AZ58,COUNTIF(Data_Baseline!$C58:$AZ58,0)+1),IF(Data_Baseline!W58=0,SMALL(Data_Baseline!$C58:$AZ58,COUNTIF(Data_Baseline!$C58:$AZ58,0)+1),Data_Baseline!W58)))),"")</f>
        <v>1.5614496744469872E-4</v>
      </c>
      <c r="Y58" s="79">
        <f ca="1">IFERROR(IF(Data_Baseline!X58="","",IF($C$3="On",IF(Y$3&lt;=$B$2,SMALL(Data_Baseline!$C58:$AZ58,COUNTIF(Data_Baseline!$C58:$AZ58,0)+1)/MAX(Data_Baseline!$C58:$AZ58),IF(Data_Baseline!X58=0,SMALL(Data_Baseline!$C58:$AZ58,COUNTIF(Data_Baseline!$C58:$AZ58,0)+1)/MAX(Data_Baseline!$C58:$AZ58),Data_Baseline!X58/MAX(Data_Baseline!$C58:$AZ58))),IF(Y$3&lt;=$B$2,SMALL(Data_Baseline!$C58:$AZ58,COUNTIF(Data_Baseline!$C58:$AZ58,0)+1),IF(Data_Baseline!X58=0,SMALL(Data_Baseline!$C58:$AZ58,COUNTIF(Data_Baseline!$C58:$AZ58,0)+1),Data_Baseline!X58)))),"")</f>
        <v>1.5614496744469872E-4</v>
      </c>
      <c r="Z58" s="79">
        <f ca="1">IFERROR(IF(Data_Baseline!Y58="","",IF($C$3="On",IF(Z$3&lt;=$B$2,SMALL(Data_Baseline!$C58:$AZ58,COUNTIF(Data_Baseline!$C58:$AZ58,0)+1)/MAX(Data_Baseline!$C58:$AZ58),IF(Data_Baseline!Y58=0,SMALL(Data_Baseline!$C58:$AZ58,COUNTIF(Data_Baseline!$C58:$AZ58,0)+1)/MAX(Data_Baseline!$C58:$AZ58),Data_Baseline!Y58/MAX(Data_Baseline!$C58:$AZ58))),IF(Z$3&lt;=$B$2,SMALL(Data_Baseline!$C58:$AZ58,COUNTIF(Data_Baseline!$C58:$AZ58,0)+1),IF(Data_Baseline!Y58=0,SMALL(Data_Baseline!$C58:$AZ58,COUNTIF(Data_Baseline!$C58:$AZ58,0)+1),Data_Baseline!Y58)))),"")</f>
        <v>1.5614496744469872E-4</v>
      </c>
      <c r="AA58" s="79">
        <f ca="1">IFERROR(IF(Data_Baseline!Z58="","",IF($C$3="On",IF(AA$3&lt;=$B$2,SMALL(Data_Baseline!$C58:$AZ58,COUNTIF(Data_Baseline!$C58:$AZ58,0)+1)/MAX(Data_Baseline!$C58:$AZ58),IF(Data_Baseline!Z58=0,SMALL(Data_Baseline!$C58:$AZ58,COUNTIF(Data_Baseline!$C58:$AZ58,0)+1)/MAX(Data_Baseline!$C58:$AZ58),Data_Baseline!Z58/MAX(Data_Baseline!$C58:$AZ58))),IF(AA$3&lt;=$B$2,SMALL(Data_Baseline!$C58:$AZ58,COUNTIF(Data_Baseline!$C58:$AZ58,0)+1),IF(Data_Baseline!Z58=0,SMALL(Data_Baseline!$C58:$AZ58,COUNTIF(Data_Baseline!$C58:$AZ58,0)+1),Data_Baseline!Z58)))),"")</f>
        <v>2.3067376108682606E-3</v>
      </c>
      <c r="AB58" s="79">
        <f ca="1">IFERROR(IF(Data_Baseline!AA58="","",IF($C$3="On",IF(AB$3&lt;=$B$2,SMALL(Data_Baseline!$C58:$AZ58,COUNTIF(Data_Baseline!$C58:$AZ58,0)+1)/MAX(Data_Baseline!$C58:$AZ58),IF(Data_Baseline!AA58=0,SMALL(Data_Baseline!$C58:$AZ58,COUNTIF(Data_Baseline!$C58:$AZ58,0)+1)/MAX(Data_Baseline!$C58:$AZ58),Data_Baseline!AA58/MAX(Data_Baseline!$C58:$AZ58))),IF(AB$3&lt;=$B$2,SMALL(Data_Baseline!$C58:$AZ58,COUNTIF(Data_Baseline!$C58:$AZ58,0)+1),IF(Data_Baseline!AA58=0,SMALL(Data_Baseline!$C58:$AZ58,COUNTIF(Data_Baseline!$C58:$AZ58,0)+1),Data_Baseline!AA58)))),"")</f>
        <v>6.5749743214157819E-3</v>
      </c>
      <c r="AC58" s="79">
        <f ca="1">IFERROR(IF(Data_Baseline!AB58="","",IF($C$3="On",IF(AC$3&lt;=$B$2,SMALL(Data_Baseline!$C58:$AZ58,COUNTIF(Data_Baseline!$C58:$AZ58,0)+1)/MAX(Data_Baseline!$C58:$AZ58),IF(Data_Baseline!AB58=0,SMALL(Data_Baseline!$C58:$AZ58,COUNTIF(Data_Baseline!$C58:$AZ58,0)+1)/MAX(Data_Baseline!$C58:$AZ58),Data_Baseline!AB58/MAX(Data_Baseline!$C58:$AZ58))),IF(AC$3&lt;=$B$2,SMALL(Data_Baseline!$C58:$AZ58,COUNTIF(Data_Baseline!$C58:$AZ58,0)+1),IF(Data_Baseline!AB58=0,SMALL(Data_Baseline!$C58:$AZ58,COUNTIF(Data_Baseline!$C58:$AZ58,0)+1),Data_Baseline!AB58)))),"")</f>
        <v>1.4814556086218159E-2</v>
      </c>
      <c r="AD58" s="79">
        <f ca="1">IFERROR(IF(Data_Baseline!AC58="","",IF($C$3="On",IF(AD$3&lt;=$B$2,SMALL(Data_Baseline!$C58:$AZ58,COUNTIF(Data_Baseline!$C58:$AZ58,0)+1)/MAX(Data_Baseline!$C58:$AZ58),IF(Data_Baseline!AC58=0,SMALL(Data_Baseline!$C58:$AZ58,COUNTIF(Data_Baseline!$C58:$AZ58,0)+1)/MAX(Data_Baseline!$C58:$AZ58),Data_Baseline!AC58/MAX(Data_Baseline!$C58:$AZ58))),IF(AD$3&lt;=$B$2,SMALL(Data_Baseline!$C58:$AZ58,COUNTIF(Data_Baseline!$C58:$AZ58,0)+1),IF(Data_Baseline!AC58=0,SMALL(Data_Baseline!$C58:$AZ58,COUNTIF(Data_Baseline!$C58:$AZ58,0)+1),Data_Baseline!AC58)))),"")</f>
        <v>3.1641960771887544E-2</v>
      </c>
      <c r="AE58" s="79">
        <f ca="1">IFERROR(IF(Data_Baseline!AD58="","",IF($C$3="On",IF(AE$3&lt;=$B$2,SMALL(Data_Baseline!$C58:$AZ58,COUNTIF(Data_Baseline!$C58:$AZ58,0)+1)/MAX(Data_Baseline!$C58:$AZ58),IF(Data_Baseline!AD58=0,SMALL(Data_Baseline!$C58:$AZ58,COUNTIF(Data_Baseline!$C58:$AZ58,0)+1)/MAX(Data_Baseline!$C58:$AZ58),Data_Baseline!AD58/MAX(Data_Baseline!$C58:$AZ58))),IF(AE$3&lt;=$B$2,SMALL(Data_Baseline!$C58:$AZ58,COUNTIF(Data_Baseline!$C58:$AZ58,0)+1),IF(Data_Baseline!AD58=0,SMALL(Data_Baseline!$C58:$AZ58,COUNTIF(Data_Baseline!$C58:$AZ58,0)+1),Data_Baseline!AD58)))),"")</f>
        <v>6.270583320634196E-2</v>
      </c>
      <c r="AF58" s="79">
        <f ca="1">IFERROR(IF(Data_Baseline!AE58="","",IF($C$3="On",IF(AF$3&lt;=$B$2,SMALL(Data_Baseline!$C58:$AZ58,COUNTIF(Data_Baseline!$C58:$AZ58,0)+1)/MAX(Data_Baseline!$C58:$AZ58),IF(Data_Baseline!AE58=0,SMALL(Data_Baseline!$C58:$AZ58,COUNTIF(Data_Baseline!$C58:$AZ58,0)+1)/MAX(Data_Baseline!$C58:$AZ58),Data_Baseline!AE58/MAX(Data_Baseline!$C58:$AZ58))),IF(AF$3&lt;=$B$2,SMALL(Data_Baseline!$C58:$AZ58,COUNTIF(Data_Baseline!$C58:$AZ58,0)+1),IF(Data_Baseline!AE58=0,SMALL(Data_Baseline!$C58:$AZ58,COUNTIF(Data_Baseline!$C58:$AZ58,0)+1),Data_Baseline!AE58)))),"")</f>
        <v>0.1168989801391358</v>
      </c>
      <c r="AG58" s="79">
        <f ca="1">IFERROR(IF(Data_Baseline!AF58="","",IF($C$3="On",IF(AG$3&lt;=$B$2,SMALL(Data_Baseline!$C58:$AZ58,COUNTIF(Data_Baseline!$C58:$AZ58,0)+1)/MAX(Data_Baseline!$C58:$AZ58),IF(Data_Baseline!AF58=0,SMALL(Data_Baseline!$C58:$AZ58,COUNTIF(Data_Baseline!$C58:$AZ58,0)+1)/MAX(Data_Baseline!$C58:$AZ58),Data_Baseline!AF58/MAX(Data_Baseline!$C58:$AZ58))),IF(AG$3&lt;=$B$2,SMALL(Data_Baseline!$C58:$AZ58,COUNTIF(Data_Baseline!$C58:$AZ58,0)+1),IF(Data_Baseline!AF58=0,SMALL(Data_Baseline!$C58:$AZ58,COUNTIF(Data_Baseline!$C58:$AZ58,0)+1),Data_Baseline!AF58)))),"")</f>
        <v>0.20512672101757393</v>
      </c>
      <c r="AH58" s="79">
        <f ca="1">IFERROR(IF(Data_Baseline!AG58="","",IF($C$3="On",IF(AH$3&lt;=$B$2,SMALL(Data_Baseline!$C58:$AZ58,COUNTIF(Data_Baseline!$C58:$AZ58,0)+1)/MAX(Data_Baseline!$C58:$AZ58),IF(Data_Baseline!AG58=0,SMALL(Data_Baseline!$C58:$AZ58,COUNTIF(Data_Baseline!$C58:$AZ58,0)+1)/MAX(Data_Baseline!$C58:$AZ58),Data_Baseline!AG58/MAX(Data_Baseline!$C58:$AZ58))),IF(AH$3&lt;=$B$2,SMALL(Data_Baseline!$C58:$AZ58,COUNTIF(Data_Baseline!$C58:$AZ58,0)+1),IF(Data_Baseline!AG58=0,SMALL(Data_Baseline!$C58:$AZ58,COUNTIF(Data_Baseline!$C58:$AZ58,0)+1),Data_Baseline!AG58)))),"")</f>
        <v>0.33272327405207397</v>
      </c>
      <c r="AI58" s="79">
        <f ca="1">IFERROR(IF(Data_Baseline!AH58="","",IF($C$3="On",IF(AI$3&lt;=$B$2,SMALL(Data_Baseline!$C58:$AZ58,COUNTIF(Data_Baseline!$C58:$AZ58,0)+1)/MAX(Data_Baseline!$C58:$AZ58),IF(Data_Baseline!AH58=0,SMALL(Data_Baseline!$C58:$AZ58,COUNTIF(Data_Baseline!$C58:$AZ58,0)+1)/MAX(Data_Baseline!$C58:$AZ58),Data_Baseline!AH58/MAX(Data_Baseline!$C58:$AZ58))),IF(AI$3&lt;=$B$2,SMALL(Data_Baseline!$C58:$AZ58,COUNTIF(Data_Baseline!$C58:$AZ58,0)+1),IF(Data_Baseline!AH58=0,SMALL(Data_Baseline!$C58:$AZ58,COUNTIF(Data_Baseline!$C58:$AZ58,0)+1),Data_Baseline!AH58)))),"")</f>
        <v>0.48558600314600631</v>
      </c>
      <c r="AJ58" s="79">
        <f ca="1">IFERROR(IF(Data_Baseline!AI58="","",IF($C$3="On",IF(AJ$3&lt;=$B$2,SMALL(Data_Baseline!$C58:$AZ58,COUNTIF(Data_Baseline!$C58:$AZ58,0)+1)/MAX(Data_Baseline!$C58:$AZ58),IF(Data_Baseline!AI58=0,SMALL(Data_Baseline!$C58:$AZ58,COUNTIF(Data_Baseline!$C58:$AZ58,0)+1)/MAX(Data_Baseline!$C58:$AZ58),Data_Baseline!AI58/MAX(Data_Baseline!$C58:$AZ58))),IF(AJ$3&lt;=$B$2,SMALL(Data_Baseline!$C58:$AZ58,COUNTIF(Data_Baseline!$C58:$AZ58,0)+1),IF(Data_Baseline!AI58=0,SMALL(Data_Baseline!$C58:$AZ58,COUNTIF(Data_Baseline!$C58:$AZ58,0)+1),Data_Baseline!AI58)))),"")</f>
        <v>0.63943871487165771</v>
      </c>
      <c r="AK58" s="79">
        <f ca="1">IFERROR(IF(Data_Baseline!AJ58="","",IF($C$3="On",IF(AK$3&lt;=$B$2,SMALL(Data_Baseline!$C58:$AZ58,COUNTIF(Data_Baseline!$C58:$AZ58,0)+1)/MAX(Data_Baseline!$C58:$AZ58),IF(Data_Baseline!AJ58=0,SMALL(Data_Baseline!$C58:$AZ58,COUNTIF(Data_Baseline!$C58:$AZ58,0)+1)/MAX(Data_Baseline!$C58:$AZ58),Data_Baseline!AJ58/MAX(Data_Baseline!$C58:$AZ58))),IF(AK$3&lt;=$B$2,SMALL(Data_Baseline!$C58:$AZ58,COUNTIF(Data_Baseline!$C58:$AZ58,0)+1),IF(Data_Baseline!AJ58=0,SMALL(Data_Baseline!$C58:$AZ58,COUNTIF(Data_Baseline!$C58:$AZ58,0)+1),Data_Baseline!AJ58)))),"")</f>
        <v>0.76795791721534412</v>
      </c>
      <c r="AL58" s="79">
        <f ca="1">IFERROR(IF(Data_Baseline!AK58="","",IF($C$3="On",IF(AL$3&lt;=$B$2,SMALL(Data_Baseline!$C58:$AZ58,COUNTIF(Data_Baseline!$C58:$AZ58,0)+1)/MAX(Data_Baseline!$C58:$AZ58),IF(Data_Baseline!AK58=0,SMALL(Data_Baseline!$C58:$AZ58,COUNTIF(Data_Baseline!$C58:$AZ58,0)+1)/MAX(Data_Baseline!$C58:$AZ58),Data_Baseline!AK58/MAX(Data_Baseline!$C58:$AZ58))),IF(AL$3&lt;=$B$2,SMALL(Data_Baseline!$C58:$AZ58,COUNTIF(Data_Baseline!$C58:$AZ58,0)+1),IF(Data_Baseline!AK58=0,SMALL(Data_Baseline!$C58:$AZ58,COUNTIF(Data_Baseline!$C58:$AZ58,0)+1),Data_Baseline!AK58)))),"")</f>
        <v>0.86230431524293383</v>
      </c>
      <c r="AM58" s="79">
        <f ca="1">IFERROR(IF(Data_Baseline!AL58="","",IF($C$3="On",IF(AM$3&lt;=$B$2,SMALL(Data_Baseline!$C58:$AZ58,COUNTIF(Data_Baseline!$C58:$AZ58,0)+1)/MAX(Data_Baseline!$C58:$AZ58),IF(Data_Baseline!AL58=0,SMALL(Data_Baseline!$C58:$AZ58,COUNTIF(Data_Baseline!$C58:$AZ58,0)+1)/MAX(Data_Baseline!$C58:$AZ58),Data_Baseline!AL58/MAX(Data_Baseline!$C58:$AZ58))),IF(AM$3&lt;=$B$2,SMALL(Data_Baseline!$C58:$AZ58,COUNTIF(Data_Baseline!$C58:$AZ58,0)+1),IF(Data_Baseline!AL58=0,SMALL(Data_Baseline!$C58:$AZ58,COUNTIF(Data_Baseline!$C58:$AZ58,0)+1),Data_Baseline!AL58)))),"")</f>
        <v>0.92328395813045838</v>
      </c>
      <c r="AN58" s="79">
        <f ca="1">IFERROR(IF(Data_Baseline!AM58="","",IF($C$3="On",IF(AN$3&lt;=$B$2,SMALL(Data_Baseline!$C58:$AZ58,COUNTIF(Data_Baseline!$C58:$AZ58,0)+1)/MAX(Data_Baseline!$C58:$AZ58),IF(Data_Baseline!AM58=0,SMALL(Data_Baseline!$C58:$AZ58,COUNTIF(Data_Baseline!$C58:$AZ58,0)+1)/MAX(Data_Baseline!$C58:$AZ58),Data_Baseline!AM58/MAX(Data_Baseline!$C58:$AZ58))),IF(AN$3&lt;=$B$2,SMALL(Data_Baseline!$C58:$AZ58,COUNTIF(Data_Baseline!$C58:$AZ58,0)+1),IF(Data_Baseline!AM58=0,SMALL(Data_Baseline!$C58:$AZ58,COUNTIF(Data_Baseline!$C58:$AZ58,0)+1),Data_Baseline!AM58)))),"")</f>
        <v>0.96020777307629246</v>
      </c>
      <c r="AO58" s="79">
        <f ca="1">IFERROR(IF(Data_Baseline!AN58="","",IF($C$3="On",IF(AO$3&lt;=$B$2,SMALL(Data_Baseline!$C58:$AZ58,COUNTIF(Data_Baseline!$C58:$AZ58,0)+1)/MAX(Data_Baseline!$C58:$AZ58),IF(Data_Baseline!AN58=0,SMALL(Data_Baseline!$C58:$AZ58,COUNTIF(Data_Baseline!$C58:$AZ58,0)+1)/MAX(Data_Baseline!$C58:$AZ58),Data_Baseline!AN58/MAX(Data_Baseline!$C58:$AZ58))),IF(AO$3&lt;=$B$2,SMALL(Data_Baseline!$C58:$AZ58,COUNTIF(Data_Baseline!$C58:$AZ58,0)+1),IF(Data_Baseline!AN58=0,SMALL(Data_Baseline!$C58:$AZ58,COUNTIF(Data_Baseline!$C58:$AZ58,0)+1),Data_Baseline!AN58)))),"")</f>
        <v>0.98188102966495816</v>
      </c>
      <c r="AP58" s="79">
        <f ca="1">IFERROR(IF(Data_Baseline!AO58="","",IF($C$3="On",IF(AP$3&lt;=$B$2,SMALL(Data_Baseline!$C58:$AZ58,COUNTIF(Data_Baseline!$C58:$AZ58,0)+1)/MAX(Data_Baseline!$C58:$AZ58),IF(Data_Baseline!AO58=0,SMALL(Data_Baseline!$C58:$AZ58,COUNTIF(Data_Baseline!$C58:$AZ58,0)+1)/MAX(Data_Baseline!$C58:$AZ58),Data_Baseline!AO58/MAX(Data_Baseline!$C58:$AZ58))),IF(AP$3&lt;=$B$2,SMALL(Data_Baseline!$C58:$AZ58,COUNTIF(Data_Baseline!$C58:$AZ58,0)+1),IF(Data_Baseline!AO58=0,SMALL(Data_Baseline!$C58:$AZ58,COUNTIF(Data_Baseline!$C58:$AZ58,0)+1),Data_Baseline!AO58)))),"")</f>
        <v>0.994894445943866</v>
      </c>
      <c r="AQ58" s="79">
        <f ca="1">IFERROR(IF(Data_Baseline!AP58="","",IF($C$3="On",IF(AQ$3&lt;=$B$2,SMALL(Data_Baseline!$C58:$AZ58,COUNTIF(Data_Baseline!$C58:$AZ58,0)+1)/MAX(Data_Baseline!$C58:$AZ58),IF(Data_Baseline!AP58=0,SMALL(Data_Baseline!$C58:$AZ58,COUNTIF(Data_Baseline!$C58:$AZ58,0)+1)/MAX(Data_Baseline!$C58:$AZ58),Data_Baseline!AP58/MAX(Data_Baseline!$C58:$AZ58))),IF(AQ$3&lt;=$B$2,SMALL(Data_Baseline!$C58:$AZ58,COUNTIF(Data_Baseline!$C58:$AZ58,0)+1),IF(Data_Baseline!AP58=0,SMALL(Data_Baseline!$C58:$AZ58,COUNTIF(Data_Baseline!$C58:$AZ58,0)+1),Data_Baseline!AP58)))),"")</f>
        <v>1</v>
      </c>
      <c r="AR58" s="79" t="str">
        <f>IFERROR(IF(Data_Baseline!AQ58="","",IF($C$3="On",IF(AR$3&lt;=$B$2,SMALL(Data_Baseline!$C58:$AZ58,COUNTIF(Data_Baseline!$C58:$AZ58,0)+1)/MAX(Data_Baseline!$C58:$AZ58),IF(Data_Baseline!AQ58=0,SMALL(Data_Baseline!$C58:$AZ58,COUNTIF(Data_Baseline!$C58:$AZ58,0)+1)/MAX(Data_Baseline!$C58:$AZ58),Data_Baseline!AQ58/MAX(Data_Baseline!$C58:$AZ58))),IF(AR$3&lt;=$B$2,SMALL(Data_Baseline!$C58:$AZ58,COUNTIF(Data_Baseline!$C58:$AZ58,0)+1),IF(Data_Baseline!AQ58=0,SMALL(Data_Baseline!$C58:$AZ58,COUNTIF(Data_Baseline!$C58:$AZ58,0)+1),Data_Baseline!AQ58)))),"")</f>
        <v/>
      </c>
      <c r="AS58" s="79" t="str">
        <f>IFERROR(IF(Data_Baseline!AR58="","",IF($C$3="On",IF(AS$3&lt;=$B$2,SMALL(Data_Baseline!$C58:$AZ58,COUNTIF(Data_Baseline!$C58:$AZ58,0)+1)/MAX(Data_Baseline!$C58:$AZ58),IF(Data_Baseline!AR58=0,SMALL(Data_Baseline!$C58:$AZ58,COUNTIF(Data_Baseline!$C58:$AZ58,0)+1)/MAX(Data_Baseline!$C58:$AZ58),Data_Baseline!AR58/MAX(Data_Baseline!$C58:$AZ58))),IF(AS$3&lt;=$B$2,SMALL(Data_Baseline!$C58:$AZ58,COUNTIF(Data_Baseline!$C58:$AZ58,0)+1),IF(Data_Baseline!AR58=0,SMALL(Data_Baseline!$C58:$AZ58,COUNTIF(Data_Baseline!$C58:$AZ58,0)+1),Data_Baseline!AR58)))),"")</f>
        <v/>
      </c>
      <c r="AT58" s="79" t="str">
        <f>IFERROR(IF(Data_Baseline!AS58="","",IF($C$3="On",IF(AT$3&lt;=$B$2,SMALL(Data_Baseline!$C58:$AZ58,COUNTIF(Data_Baseline!$C58:$AZ58,0)+1)/MAX(Data_Baseline!$C58:$AZ58),IF(Data_Baseline!AS58=0,SMALL(Data_Baseline!$C58:$AZ58,COUNTIF(Data_Baseline!$C58:$AZ58,0)+1)/MAX(Data_Baseline!$C58:$AZ58),Data_Baseline!AS58/MAX(Data_Baseline!$C58:$AZ58))),IF(AT$3&lt;=$B$2,SMALL(Data_Baseline!$C58:$AZ58,COUNTIF(Data_Baseline!$C58:$AZ58,0)+1),IF(Data_Baseline!AS58=0,SMALL(Data_Baseline!$C58:$AZ58,COUNTIF(Data_Baseline!$C58:$AZ58,0)+1),Data_Baseline!AS58)))),"")</f>
        <v/>
      </c>
      <c r="AU58" s="79" t="str">
        <f>IFERROR(IF(Data_Baseline!AT58="","",IF($C$3="On",IF(AU$3&lt;=$B$2,SMALL(Data_Baseline!$C58:$AZ58,COUNTIF(Data_Baseline!$C58:$AZ58,0)+1)/MAX(Data_Baseline!$C58:$AZ58),IF(Data_Baseline!AT58=0,SMALL(Data_Baseline!$C58:$AZ58,COUNTIF(Data_Baseline!$C58:$AZ58,0)+1)/MAX(Data_Baseline!$C58:$AZ58),Data_Baseline!AT58/MAX(Data_Baseline!$C58:$AZ58))),IF(AU$3&lt;=$B$2,SMALL(Data_Baseline!$C58:$AZ58,COUNTIF(Data_Baseline!$C58:$AZ58,0)+1),IF(Data_Baseline!AT58=0,SMALL(Data_Baseline!$C58:$AZ58,COUNTIF(Data_Baseline!$C58:$AZ58,0)+1),Data_Baseline!AT58)))),"")</f>
        <v/>
      </c>
      <c r="AV58" s="79" t="str">
        <f>IFERROR(IF(Data_Baseline!AU58="","",IF($C$3="On",IF(AV$3&lt;=$B$2,SMALL(Data_Baseline!$C58:$AZ58,COUNTIF(Data_Baseline!$C58:$AZ58,0)+1)/MAX(Data_Baseline!$C58:$AZ58),IF(Data_Baseline!AU58=0,SMALL(Data_Baseline!$C58:$AZ58,COUNTIF(Data_Baseline!$C58:$AZ58,0)+1)/MAX(Data_Baseline!$C58:$AZ58),Data_Baseline!AU58/MAX(Data_Baseline!$C58:$AZ58))),IF(AV$3&lt;=$B$2,SMALL(Data_Baseline!$C58:$AZ58,COUNTIF(Data_Baseline!$C58:$AZ58,0)+1),IF(Data_Baseline!AU58=0,SMALL(Data_Baseline!$C58:$AZ58,COUNTIF(Data_Baseline!$C58:$AZ58,0)+1),Data_Baseline!AU58)))),"")</f>
        <v/>
      </c>
      <c r="AW58" s="79" t="str">
        <f>IFERROR(IF(Data_Baseline!AV58="","",IF($C$3="On",IF(AW$3&lt;=$B$2,SMALL(Data_Baseline!$C58:$AZ58,COUNTIF(Data_Baseline!$C58:$AZ58,0)+1)/MAX(Data_Baseline!$C58:$AZ58),IF(Data_Baseline!AV58=0,SMALL(Data_Baseline!$C58:$AZ58,COUNTIF(Data_Baseline!$C58:$AZ58,0)+1)/MAX(Data_Baseline!$C58:$AZ58),Data_Baseline!AV58/MAX(Data_Baseline!$C58:$AZ58))),IF(AW$3&lt;=$B$2,SMALL(Data_Baseline!$C58:$AZ58,COUNTIF(Data_Baseline!$C58:$AZ58,0)+1),IF(Data_Baseline!AV58=0,SMALL(Data_Baseline!$C58:$AZ58,COUNTIF(Data_Baseline!$C58:$AZ58,0)+1),Data_Baseline!AV58)))),"")</f>
        <v/>
      </c>
      <c r="AX58" s="79" t="str">
        <f>IFERROR(IF(Data_Baseline!AW58="","",IF($C$3="On",IF(AX$3&lt;=$B$2,SMALL(Data_Baseline!$C58:$AZ58,COUNTIF(Data_Baseline!$C58:$AZ58,0)+1)/MAX(Data_Baseline!$C58:$AZ58),IF(Data_Baseline!AW58=0,SMALL(Data_Baseline!$C58:$AZ58,COUNTIF(Data_Baseline!$C58:$AZ58,0)+1)/MAX(Data_Baseline!$C58:$AZ58),Data_Baseline!AW58/MAX(Data_Baseline!$C58:$AZ58))),IF(AX$3&lt;=$B$2,SMALL(Data_Baseline!$C58:$AZ58,COUNTIF(Data_Baseline!$C58:$AZ58,0)+1),IF(Data_Baseline!AW58=0,SMALL(Data_Baseline!$C58:$AZ58,COUNTIF(Data_Baseline!$C58:$AZ58,0)+1),Data_Baseline!AW58)))),"")</f>
        <v/>
      </c>
      <c r="AY58" s="79" t="str">
        <f>IFERROR(IF(Data_Baseline!AX58="","",IF($C$3="On",IF(AY$3&lt;=$B$2,SMALL(Data_Baseline!$C58:$AZ58,COUNTIF(Data_Baseline!$C58:$AZ58,0)+1)/MAX(Data_Baseline!$C58:$AZ58),IF(Data_Baseline!AX58=0,SMALL(Data_Baseline!$C58:$AZ58,COUNTIF(Data_Baseline!$C58:$AZ58,0)+1)/MAX(Data_Baseline!$C58:$AZ58),Data_Baseline!AX58/MAX(Data_Baseline!$C58:$AZ58))),IF(AY$3&lt;=$B$2,SMALL(Data_Baseline!$C58:$AZ58,COUNTIF(Data_Baseline!$C58:$AZ58,0)+1),IF(Data_Baseline!AX58=0,SMALL(Data_Baseline!$C58:$AZ58,COUNTIF(Data_Baseline!$C58:$AZ58,0)+1),Data_Baseline!AX58)))),"")</f>
        <v/>
      </c>
      <c r="AZ58" s="79" t="str">
        <f>IFERROR(IF(Data_Baseline!AY58="","",IF($C$3="On",IF(AZ$3&lt;=$B$2,SMALL(Data_Baseline!$C58:$AZ58,COUNTIF(Data_Baseline!$C58:$AZ58,0)+1)/MAX(Data_Baseline!$C58:$AZ58),IF(Data_Baseline!AY58=0,SMALL(Data_Baseline!$C58:$AZ58,COUNTIF(Data_Baseline!$C58:$AZ58,0)+1)/MAX(Data_Baseline!$C58:$AZ58),Data_Baseline!AY58/MAX(Data_Baseline!$C58:$AZ58))),IF(AZ$3&lt;=$B$2,SMALL(Data_Baseline!$C58:$AZ58,COUNTIF(Data_Baseline!$C58:$AZ58,0)+1),IF(Data_Baseline!AY58=0,SMALL(Data_Baseline!$C58:$AZ58,COUNTIF(Data_Baseline!$C58:$AZ58,0)+1),Data_Baseline!AY58)))),"")</f>
        <v/>
      </c>
      <c r="BA58" s="79" t="str">
        <f>IFERROR(IF(Data_Baseline!AZ58="","",IF($C$3="On",IF(BA$3&lt;=$B$2,SMALL(Data_Baseline!$C58:$AZ58,COUNTIF(Data_Baseline!$C58:$AZ58,0)+1)/MAX(Data_Baseline!$C58:$AZ58),IF(Data_Baseline!AZ58=0,SMALL(Data_Baseline!$C58:$AZ58,COUNTIF(Data_Baseline!$C58:$AZ58,0)+1)/MAX(Data_Baseline!$C58:$AZ58),Data_Baseline!AZ58/MAX(Data_Baseline!$C58:$AZ58))),IF(BA$3&lt;=$B$2,SMALL(Data_Baseline!$C58:$AZ58,COUNTIF(Data_Baseline!$C58:$AZ58,0)+1),IF(Data_Baseline!AZ58=0,SMALL(Data_Baseline!$C58:$AZ58,COUNTIF(Data_Baseline!$C58:$AZ58,0)+1),Data_Baseline!AZ58)))),"")</f>
        <v/>
      </c>
      <c r="BB58" s="79">
        <f ca="1">IF(Data_Initial!BA58="",1,0)</f>
        <v>1</v>
      </c>
      <c r="BC58" s="2" t="str">
        <f t="shared" ca="1" si="0"/>
        <v>3B_ParA</v>
      </c>
      <c r="BD58" s="79" t="str">
        <f t="shared" ca="1" si="3"/>
        <v>3B</v>
      </c>
      <c r="BE58" s="79" t="str">
        <f ca="1">Data_Initial!BC58</f>
        <v>ParA</v>
      </c>
      <c r="BF58" s="79" t="str">
        <f ca="1">Data_Initial!BB58</f>
        <v>3_1</v>
      </c>
      <c r="BG58" s="79">
        <f ca="1">IFERROR((INDIRECT("Plate"&amp;Data!A58&amp;"_C!"&amp;CHAR(RIGHT(Data!B58,LEN(Data!B58)-1)+65)&amp;CODE(LEFT(Data!B58,1))-58)),"")</f>
        <v>0</v>
      </c>
      <c r="BH58" s="79" t="str">
        <f ca="1">Data_Initial!BA58</f>
        <v/>
      </c>
      <c r="BI58" s="79">
        <f t="shared" ca="1" si="2"/>
        <v>1.5614496744469872E-4</v>
      </c>
      <c r="BJ58" s="79" t="str">
        <f ca="1">IF(BH58="N",1+MAX($BJ$3:BJ57),"")</f>
        <v/>
      </c>
      <c r="BK58" s="79"/>
      <c r="BL58" s="79"/>
      <c r="BM58" s="79"/>
      <c r="BN58" s="79"/>
      <c r="BO58" s="79"/>
      <c r="BP58" s="79"/>
      <c r="BQ58" s="79"/>
      <c r="BR58" s="79"/>
      <c r="BS58" s="79"/>
      <c r="BT58" s="79"/>
      <c r="BU58" s="79"/>
      <c r="BV58" s="79"/>
      <c r="BW58" s="79"/>
      <c r="BX58" s="79"/>
      <c r="BY58" s="79"/>
      <c r="BZ58" s="79"/>
    </row>
    <row r="59" spans="1:78" x14ac:dyDescent="0.25">
      <c r="A59" s="79">
        <f ca="1">IF(BH59="N","N"&amp;BJ59,IF(BB59=0,"",MAX($A$3:A58)+1))</f>
        <v>56</v>
      </c>
      <c r="B59" s="79" t="str">
        <f ca="1">Data_Initial!A59&amp;C59</f>
        <v>1H7</v>
      </c>
      <c r="C59" s="79" t="str">
        <f ca="1">Data_Initial!B59</f>
        <v>H7</v>
      </c>
      <c r="D59" s="79">
        <f ca="1">IFERROR(IF(Data_Baseline!C59="","",IF($C$3="On",IF(D$3&lt;=$B$2,SMALL(Data_Baseline!$C59:$AZ59,COUNTIF(Data_Baseline!$C59:$AZ59,0)+1)/MAX(Data_Baseline!$C59:$AZ59),IF(Data_Baseline!C59=0,SMALL(Data_Baseline!$C59:$AZ59,COUNTIF(Data_Baseline!$C59:$AZ59,0)+1)/MAX(Data_Baseline!$C59:$AZ59),Data_Baseline!C59/MAX(Data_Baseline!$C59:$AZ59))),IF(D$3&lt;=$B$2,SMALL(Data_Baseline!$C59:$AZ59,COUNTIF(Data_Baseline!$C59:$AZ59,0)+1),IF(Data_Baseline!C59=0,SMALL(Data_Baseline!$C59:$AZ59,COUNTIF(Data_Baseline!$C59:$AZ59,0)+1),Data_Baseline!C59)))),"")</f>
        <v>4.9492934327276077E-4</v>
      </c>
      <c r="E59" s="79">
        <f ca="1">IFERROR(IF(Data_Baseline!D59="","",IF($C$3="On",IF(E$3&lt;=$B$2,SMALL(Data_Baseline!$C59:$AZ59,COUNTIF(Data_Baseline!$C59:$AZ59,0)+1)/MAX(Data_Baseline!$C59:$AZ59),IF(Data_Baseline!D59=0,SMALL(Data_Baseline!$C59:$AZ59,COUNTIF(Data_Baseline!$C59:$AZ59,0)+1)/MAX(Data_Baseline!$C59:$AZ59),Data_Baseline!D59/MAX(Data_Baseline!$C59:$AZ59))),IF(E$3&lt;=$B$2,SMALL(Data_Baseline!$C59:$AZ59,COUNTIF(Data_Baseline!$C59:$AZ59,0)+1),IF(Data_Baseline!D59=0,SMALL(Data_Baseline!$C59:$AZ59,COUNTIF(Data_Baseline!$C59:$AZ59,0)+1),Data_Baseline!D59)))),"")</f>
        <v>4.9492934327276077E-4</v>
      </c>
      <c r="F59" s="79">
        <f ca="1">IFERROR(IF(Data_Baseline!E59="","",IF($C$3="On",IF(F$3&lt;=$B$2,SMALL(Data_Baseline!$C59:$AZ59,COUNTIF(Data_Baseline!$C59:$AZ59,0)+1)/MAX(Data_Baseline!$C59:$AZ59),IF(Data_Baseline!E59=0,SMALL(Data_Baseline!$C59:$AZ59,COUNTIF(Data_Baseline!$C59:$AZ59,0)+1)/MAX(Data_Baseline!$C59:$AZ59),Data_Baseline!E59/MAX(Data_Baseline!$C59:$AZ59))),IF(F$3&lt;=$B$2,SMALL(Data_Baseline!$C59:$AZ59,COUNTIF(Data_Baseline!$C59:$AZ59,0)+1),IF(Data_Baseline!E59=0,SMALL(Data_Baseline!$C59:$AZ59,COUNTIF(Data_Baseline!$C59:$AZ59,0)+1),Data_Baseline!E59)))),"")</f>
        <v>4.9492934327276077E-4</v>
      </c>
      <c r="G59" s="79">
        <f ca="1">IFERROR(IF(Data_Baseline!F59="","",IF($C$3="On",IF(G$3&lt;=$B$2,SMALL(Data_Baseline!$C59:$AZ59,COUNTIF(Data_Baseline!$C59:$AZ59,0)+1)/MAX(Data_Baseline!$C59:$AZ59),IF(Data_Baseline!F59=0,SMALL(Data_Baseline!$C59:$AZ59,COUNTIF(Data_Baseline!$C59:$AZ59,0)+1)/MAX(Data_Baseline!$C59:$AZ59),Data_Baseline!F59/MAX(Data_Baseline!$C59:$AZ59))),IF(G$3&lt;=$B$2,SMALL(Data_Baseline!$C59:$AZ59,COUNTIF(Data_Baseline!$C59:$AZ59,0)+1),IF(Data_Baseline!F59=0,SMALL(Data_Baseline!$C59:$AZ59,COUNTIF(Data_Baseline!$C59:$AZ59,0)+1),Data_Baseline!F59)))),"")</f>
        <v>4.9492934327276077E-4</v>
      </c>
      <c r="H59" s="79">
        <f ca="1">IFERROR(IF(Data_Baseline!G59="","",IF($C$3="On",IF(H$3&lt;=$B$2,SMALL(Data_Baseline!$C59:$AZ59,COUNTIF(Data_Baseline!$C59:$AZ59,0)+1)/MAX(Data_Baseline!$C59:$AZ59),IF(Data_Baseline!G59=0,SMALL(Data_Baseline!$C59:$AZ59,COUNTIF(Data_Baseline!$C59:$AZ59,0)+1)/MAX(Data_Baseline!$C59:$AZ59),Data_Baseline!G59/MAX(Data_Baseline!$C59:$AZ59))),IF(H$3&lt;=$B$2,SMALL(Data_Baseline!$C59:$AZ59,COUNTIF(Data_Baseline!$C59:$AZ59,0)+1),IF(Data_Baseline!G59=0,SMALL(Data_Baseline!$C59:$AZ59,COUNTIF(Data_Baseline!$C59:$AZ59,0)+1),Data_Baseline!G59)))),"")</f>
        <v>4.9492934327276077E-4</v>
      </c>
      <c r="I59" s="79">
        <f ca="1">IFERROR(IF(Data_Baseline!H59="","",IF($C$3="On",IF(I$3&lt;=$B$2,SMALL(Data_Baseline!$C59:$AZ59,COUNTIF(Data_Baseline!$C59:$AZ59,0)+1)/MAX(Data_Baseline!$C59:$AZ59),IF(Data_Baseline!H59=0,SMALL(Data_Baseline!$C59:$AZ59,COUNTIF(Data_Baseline!$C59:$AZ59,0)+1)/MAX(Data_Baseline!$C59:$AZ59),Data_Baseline!H59/MAX(Data_Baseline!$C59:$AZ59))),IF(I$3&lt;=$B$2,SMALL(Data_Baseline!$C59:$AZ59,COUNTIF(Data_Baseline!$C59:$AZ59,0)+1),IF(Data_Baseline!H59=0,SMALL(Data_Baseline!$C59:$AZ59,COUNTIF(Data_Baseline!$C59:$AZ59,0)+1),Data_Baseline!H59)))),"")</f>
        <v>4.9492934327276077E-4</v>
      </c>
      <c r="J59" s="79">
        <f ca="1">IFERROR(IF(Data_Baseline!I59="","",IF($C$3="On",IF(J$3&lt;=$B$2,SMALL(Data_Baseline!$C59:$AZ59,COUNTIF(Data_Baseline!$C59:$AZ59,0)+1)/MAX(Data_Baseline!$C59:$AZ59),IF(Data_Baseline!I59=0,SMALL(Data_Baseline!$C59:$AZ59,COUNTIF(Data_Baseline!$C59:$AZ59,0)+1)/MAX(Data_Baseline!$C59:$AZ59),Data_Baseline!I59/MAX(Data_Baseline!$C59:$AZ59))),IF(J$3&lt;=$B$2,SMALL(Data_Baseline!$C59:$AZ59,COUNTIF(Data_Baseline!$C59:$AZ59,0)+1),IF(Data_Baseline!I59=0,SMALL(Data_Baseline!$C59:$AZ59,COUNTIF(Data_Baseline!$C59:$AZ59,0)+1),Data_Baseline!I59)))),"")</f>
        <v>4.9492934327276077E-4</v>
      </c>
      <c r="K59" s="79">
        <f ca="1">IFERROR(IF(Data_Baseline!J59="","",IF($C$3="On",IF(K$3&lt;=$B$2,SMALL(Data_Baseline!$C59:$AZ59,COUNTIF(Data_Baseline!$C59:$AZ59,0)+1)/MAX(Data_Baseline!$C59:$AZ59),IF(Data_Baseline!J59=0,SMALL(Data_Baseline!$C59:$AZ59,COUNTIF(Data_Baseline!$C59:$AZ59,0)+1)/MAX(Data_Baseline!$C59:$AZ59),Data_Baseline!J59/MAX(Data_Baseline!$C59:$AZ59))),IF(K$3&lt;=$B$2,SMALL(Data_Baseline!$C59:$AZ59,COUNTIF(Data_Baseline!$C59:$AZ59,0)+1),IF(Data_Baseline!J59=0,SMALL(Data_Baseline!$C59:$AZ59,COUNTIF(Data_Baseline!$C59:$AZ59,0)+1),Data_Baseline!J59)))),"")</f>
        <v>4.9492934327276077E-4</v>
      </c>
      <c r="L59" s="79">
        <f ca="1">IFERROR(IF(Data_Baseline!K59="","",IF($C$3="On",IF(L$3&lt;=$B$2,SMALL(Data_Baseline!$C59:$AZ59,COUNTIF(Data_Baseline!$C59:$AZ59,0)+1)/MAX(Data_Baseline!$C59:$AZ59),IF(Data_Baseline!K59=0,SMALL(Data_Baseline!$C59:$AZ59,COUNTIF(Data_Baseline!$C59:$AZ59,0)+1)/MAX(Data_Baseline!$C59:$AZ59),Data_Baseline!K59/MAX(Data_Baseline!$C59:$AZ59))),IF(L$3&lt;=$B$2,SMALL(Data_Baseline!$C59:$AZ59,COUNTIF(Data_Baseline!$C59:$AZ59,0)+1),IF(Data_Baseline!K59=0,SMALL(Data_Baseline!$C59:$AZ59,COUNTIF(Data_Baseline!$C59:$AZ59,0)+1),Data_Baseline!K59)))),"")</f>
        <v>4.9492934327276077E-4</v>
      </c>
      <c r="M59" s="79">
        <f ca="1">IFERROR(IF(Data_Baseline!L59="","",IF($C$3="On",IF(M$3&lt;=$B$2,SMALL(Data_Baseline!$C59:$AZ59,COUNTIF(Data_Baseline!$C59:$AZ59,0)+1)/MAX(Data_Baseline!$C59:$AZ59),IF(Data_Baseline!L59=0,SMALL(Data_Baseline!$C59:$AZ59,COUNTIF(Data_Baseline!$C59:$AZ59,0)+1)/MAX(Data_Baseline!$C59:$AZ59),Data_Baseline!L59/MAX(Data_Baseline!$C59:$AZ59))),IF(M$3&lt;=$B$2,SMALL(Data_Baseline!$C59:$AZ59,COUNTIF(Data_Baseline!$C59:$AZ59,0)+1),IF(Data_Baseline!L59=0,SMALL(Data_Baseline!$C59:$AZ59,COUNTIF(Data_Baseline!$C59:$AZ59,0)+1),Data_Baseline!L59)))),"")</f>
        <v>4.9492934327276077E-4</v>
      </c>
      <c r="N59" s="79">
        <f ca="1">IFERROR(IF(Data_Baseline!M59="","",IF($C$3="On",IF(N$3&lt;=$B$2,SMALL(Data_Baseline!$C59:$AZ59,COUNTIF(Data_Baseline!$C59:$AZ59,0)+1)/MAX(Data_Baseline!$C59:$AZ59),IF(Data_Baseline!M59=0,SMALL(Data_Baseline!$C59:$AZ59,COUNTIF(Data_Baseline!$C59:$AZ59,0)+1)/MAX(Data_Baseline!$C59:$AZ59),Data_Baseline!M59/MAX(Data_Baseline!$C59:$AZ59))),IF(N$3&lt;=$B$2,SMALL(Data_Baseline!$C59:$AZ59,COUNTIF(Data_Baseline!$C59:$AZ59,0)+1),IF(Data_Baseline!M59=0,SMALL(Data_Baseline!$C59:$AZ59,COUNTIF(Data_Baseline!$C59:$AZ59,0)+1),Data_Baseline!M59)))),"")</f>
        <v>4.9492934327276077E-4</v>
      </c>
      <c r="O59" s="79">
        <f ca="1">IFERROR(IF(Data_Baseline!N59="","",IF($C$3="On",IF(O$3&lt;=$B$2,SMALL(Data_Baseline!$C59:$AZ59,COUNTIF(Data_Baseline!$C59:$AZ59,0)+1)/MAX(Data_Baseline!$C59:$AZ59),IF(Data_Baseline!N59=0,SMALL(Data_Baseline!$C59:$AZ59,COUNTIF(Data_Baseline!$C59:$AZ59,0)+1)/MAX(Data_Baseline!$C59:$AZ59),Data_Baseline!N59/MAX(Data_Baseline!$C59:$AZ59))),IF(O$3&lt;=$B$2,SMALL(Data_Baseline!$C59:$AZ59,COUNTIF(Data_Baseline!$C59:$AZ59,0)+1),IF(Data_Baseline!N59=0,SMALL(Data_Baseline!$C59:$AZ59,COUNTIF(Data_Baseline!$C59:$AZ59,0)+1),Data_Baseline!N59)))),"")</f>
        <v>4.9492934327276077E-4</v>
      </c>
      <c r="P59" s="79">
        <f ca="1">IFERROR(IF(Data_Baseline!O59="","",IF($C$3="On",IF(P$3&lt;=$B$2,SMALL(Data_Baseline!$C59:$AZ59,COUNTIF(Data_Baseline!$C59:$AZ59,0)+1)/MAX(Data_Baseline!$C59:$AZ59),IF(Data_Baseline!O59=0,SMALL(Data_Baseline!$C59:$AZ59,COUNTIF(Data_Baseline!$C59:$AZ59,0)+1)/MAX(Data_Baseline!$C59:$AZ59),Data_Baseline!O59/MAX(Data_Baseline!$C59:$AZ59))),IF(P$3&lt;=$B$2,SMALL(Data_Baseline!$C59:$AZ59,COUNTIF(Data_Baseline!$C59:$AZ59,0)+1),IF(Data_Baseline!O59=0,SMALL(Data_Baseline!$C59:$AZ59,COUNTIF(Data_Baseline!$C59:$AZ59,0)+1),Data_Baseline!O59)))),"")</f>
        <v>4.9492934327276077E-4</v>
      </c>
      <c r="Q59" s="79">
        <f ca="1">IFERROR(IF(Data_Baseline!P59="","",IF($C$3="On",IF(Q$3&lt;=$B$2,SMALL(Data_Baseline!$C59:$AZ59,COUNTIF(Data_Baseline!$C59:$AZ59,0)+1)/MAX(Data_Baseline!$C59:$AZ59),IF(Data_Baseline!P59=0,SMALL(Data_Baseline!$C59:$AZ59,COUNTIF(Data_Baseline!$C59:$AZ59,0)+1)/MAX(Data_Baseline!$C59:$AZ59),Data_Baseline!P59/MAX(Data_Baseline!$C59:$AZ59))),IF(Q$3&lt;=$B$2,SMALL(Data_Baseline!$C59:$AZ59,COUNTIF(Data_Baseline!$C59:$AZ59,0)+1),IF(Data_Baseline!P59=0,SMALL(Data_Baseline!$C59:$AZ59,COUNTIF(Data_Baseline!$C59:$AZ59,0)+1),Data_Baseline!P59)))),"")</f>
        <v>4.9492934327276077E-4</v>
      </c>
      <c r="R59" s="79">
        <f ca="1">IFERROR(IF(Data_Baseline!Q59="","",IF($C$3="On",IF(R$3&lt;=$B$2,SMALL(Data_Baseline!$C59:$AZ59,COUNTIF(Data_Baseline!$C59:$AZ59,0)+1)/MAX(Data_Baseline!$C59:$AZ59),IF(Data_Baseline!Q59=0,SMALL(Data_Baseline!$C59:$AZ59,COUNTIF(Data_Baseline!$C59:$AZ59,0)+1)/MAX(Data_Baseline!$C59:$AZ59),Data_Baseline!Q59/MAX(Data_Baseline!$C59:$AZ59))),IF(R$3&lt;=$B$2,SMALL(Data_Baseline!$C59:$AZ59,COUNTIF(Data_Baseline!$C59:$AZ59,0)+1),IF(Data_Baseline!Q59=0,SMALL(Data_Baseline!$C59:$AZ59,COUNTIF(Data_Baseline!$C59:$AZ59,0)+1),Data_Baseline!Q59)))),"")</f>
        <v>4.9492934327276077E-4</v>
      </c>
      <c r="S59" s="79">
        <f ca="1">IFERROR(IF(Data_Baseline!R59="","",IF($C$3="On",IF(S$3&lt;=$B$2,SMALL(Data_Baseline!$C59:$AZ59,COUNTIF(Data_Baseline!$C59:$AZ59,0)+1)/MAX(Data_Baseline!$C59:$AZ59),IF(Data_Baseline!R59=0,SMALL(Data_Baseline!$C59:$AZ59,COUNTIF(Data_Baseline!$C59:$AZ59,0)+1)/MAX(Data_Baseline!$C59:$AZ59),Data_Baseline!R59/MAX(Data_Baseline!$C59:$AZ59))),IF(S$3&lt;=$B$2,SMALL(Data_Baseline!$C59:$AZ59,COUNTIF(Data_Baseline!$C59:$AZ59,0)+1),IF(Data_Baseline!R59=0,SMALL(Data_Baseline!$C59:$AZ59,COUNTIF(Data_Baseline!$C59:$AZ59,0)+1),Data_Baseline!R59)))),"")</f>
        <v>4.9492934327276077E-4</v>
      </c>
      <c r="T59" s="79">
        <f ca="1">IFERROR(IF(Data_Baseline!S59="","",IF($C$3="On",IF(T$3&lt;=$B$2,SMALL(Data_Baseline!$C59:$AZ59,COUNTIF(Data_Baseline!$C59:$AZ59,0)+1)/MAX(Data_Baseline!$C59:$AZ59),IF(Data_Baseline!S59=0,SMALL(Data_Baseline!$C59:$AZ59,COUNTIF(Data_Baseline!$C59:$AZ59,0)+1)/MAX(Data_Baseline!$C59:$AZ59),Data_Baseline!S59/MAX(Data_Baseline!$C59:$AZ59))),IF(T$3&lt;=$B$2,SMALL(Data_Baseline!$C59:$AZ59,COUNTIF(Data_Baseline!$C59:$AZ59,0)+1),IF(Data_Baseline!S59=0,SMALL(Data_Baseline!$C59:$AZ59,COUNTIF(Data_Baseline!$C59:$AZ59,0)+1),Data_Baseline!S59)))),"")</f>
        <v>4.9492934327276077E-4</v>
      </c>
      <c r="U59" s="79">
        <f ca="1">IFERROR(IF(Data_Baseline!T59="","",IF($C$3="On",IF(U$3&lt;=$B$2,SMALL(Data_Baseline!$C59:$AZ59,COUNTIF(Data_Baseline!$C59:$AZ59,0)+1)/MAX(Data_Baseline!$C59:$AZ59),IF(Data_Baseline!T59=0,SMALL(Data_Baseline!$C59:$AZ59,COUNTIF(Data_Baseline!$C59:$AZ59,0)+1)/MAX(Data_Baseline!$C59:$AZ59),Data_Baseline!T59/MAX(Data_Baseline!$C59:$AZ59))),IF(U$3&lt;=$B$2,SMALL(Data_Baseline!$C59:$AZ59,COUNTIF(Data_Baseline!$C59:$AZ59,0)+1),IF(Data_Baseline!T59=0,SMALL(Data_Baseline!$C59:$AZ59,COUNTIF(Data_Baseline!$C59:$AZ59,0)+1),Data_Baseline!T59)))),"")</f>
        <v>4.9492934327276077E-4</v>
      </c>
      <c r="V59" s="79">
        <f ca="1">IFERROR(IF(Data_Baseline!U59="","",IF($C$3="On",IF(V$3&lt;=$B$2,SMALL(Data_Baseline!$C59:$AZ59,COUNTIF(Data_Baseline!$C59:$AZ59,0)+1)/MAX(Data_Baseline!$C59:$AZ59),IF(Data_Baseline!U59=0,SMALL(Data_Baseline!$C59:$AZ59,COUNTIF(Data_Baseline!$C59:$AZ59,0)+1)/MAX(Data_Baseline!$C59:$AZ59),Data_Baseline!U59/MAX(Data_Baseline!$C59:$AZ59))),IF(V$3&lt;=$B$2,SMALL(Data_Baseline!$C59:$AZ59,COUNTIF(Data_Baseline!$C59:$AZ59,0)+1),IF(Data_Baseline!U59=0,SMALL(Data_Baseline!$C59:$AZ59,COUNTIF(Data_Baseline!$C59:$AZ59,0)+1),Data_Baseline!U59)))),"")</f>
        <v>4.9492934327276077E-4</v>
      </c>
      <c r="W59" s="79">
        <f ca="1">IFERROR(IF(Data_Baseline!V59="","",IF($C$3="On",IF(W$3&lt;=$B$2,SMALL(Data_Baseline!$C59:$AZ59,COUNTIF(Data_Baseline!$C59:$AZ59,0)+1)/MAX(Data_Baseline!$C59:$AZ59),IF(Data_Baseline!V59=0,SMALL(Data_Baseline!$C59:$AZ59,COUNTIF(Data_Baseline!$C59:$AZ59,0)+1)/MAX(Data_Baseline!$C59:$AZ59),Data_Baseline!V59/MAX(Data_Baseline!$C59:$AZ59))),IF(W$3&lt;=$B$2,SMALL(Data_Baseline!$C59:$AZ59,COUNTIF(Data_Baseline!$C59:$AZ59,0)+1),IF(Data_Baseline!V59=0,SMALL(Data_Baseline!$C59:$AZ59,COUNTIF(Data_Baseline!$C59:$AZ59,0)+1),Data_Baseline!V59)))),"")</f>
        <v>4.9492934327276077E-4</v>
      </c>
      <c r="X59" s="79">
        <f ca="1">IFERROR(IF(Data_Baseline!W59="","",IF($C$3="On",IF(X$3&lt;=$B$2,SMALL(Data_Baseline!$C59:$AZ59,COUNTIF(Data_Baseline!$C59:$AZ59,0)+1)/MAX(Data_Baseline!$C59:$AZ59),IF(Data_Baseline!W59=0,SMALL(Data_Baseline!$C59:$AZ59,COUNTIF(Data_Baseline!$C59:$AZ59,0)+1)/MAX(Data_Baseline!$C59:$AZ59),Data_Baseline!W59/MAX(Data_Baseline!$C59:$AZ59))),IF(X$3&lt;=$B$2,SMALL(Data_Baseline!$C59:$AZ59,COUNTIF(Data_Baseline!$C59:$AZ59,0)+1),IF(Data_Baseline!W59=0,SMALL(Data_Baseline!$C59:$AZ59,COUNTIF(Data_Baseline!$C59:$AZ59,0)+1),Data_Baseline!W59)))),"")</f>
        <v>4.9492934327276077E-4</v>
      </c>
      <c r="Y59" s="79">
        <f ca="1">IFERROR(IF(Data_Baseline!X59="","",IF($C$3="On",IF(Y$3&lt;=$B$2,SMALL(Data_Baseline!$C59:$AZ59,COUNTIF(Data_Baseline!$C59:$AZ59,0)+1)/MAX(Data_Baseline!$C59:$AZ59),IF(Data_Baseline!X59=0,SMALL(Data_Baseline!$C59:$AZ59,COUNTIF(Data_Baseline!$C59:$AZ59,0)+1)/MAX(Data_Baseline!$C59:$AZ59),Data_Baseline!X59/MAX(Data_Baseline!$C59:$AZ59))),IF(Y$3&lt;=$B$2,SMALL(Data_Baseline!$C59:$AZ59,COUNTIF(Data_Baseline!$C59:$AZ59,0)+1),IF(Data_Baseline!X59=0,SMALL(Data_Baseline!$C59:$AZ59,COUNTIF(Data_Baseline!$C59:$AZ59,0)+1),Data_Baseline!X59)))),"")</f>
        <v>4.9492934327276077E-4</v>
      </c>
      <c r="Z59" s="79">
        <f ca="1">IFERROR(IF(Data_Baseline!Y59="","",IF($C$3="On",IF(Z$3&lt;=$B$2,SMALL(Data_Baseline!$C59:$AZ59,COUNTIF(Data_Baseline!$C59:$AZ59,0)+1)/MAX(Data_Baseline!$C59:$AZ59),IF(Data_Baseline!Y59=0,SMALL(Data_Baseline!$C59:$AZ59,COUNTIF(Data_Baseline!$C59:$AZ59,0)+1)/MAX(Data_Baseline!$C59:$AZ59),Data_Baseline!Y59/MAX(Data_Baseline!$C59:$AZ59))),IF(Z$3&lt;=$B$2,SMALL(Data_Baseline!$C59:$AZ59,COUNTIF(Data_Baseline!$C59:$AZ59,0)+1),IF(Data_Baseline!Y59=0,SMALL(Data_Baseline!$C59:$AZ59,COUNTIF(Data_Baseline!$C59:$AZ59,0)+1),Data_Baseline!Y59)))),"")</f>
        <v>4.9492934327276077E-4</v>
      </c>
      <c r="AA59" s="79">
        <f ca="1">IFERROR(IF(Data_Baseline!Z59="","",IF($C$3="On",IF(AA$3&lt;=$B$2,SMALL(Data_Baseline!$C59:$AZ59,COUNTIF(Data_Baseline!$C59:$AZ59,0)+1)/MAX(Data_Baseline!$C59:$AZ59),IF(Data_Baseline!Z59=0,SMALL(Data_Baseline!$C59:$AZ59,COUNTIF(Data_Baseline!$C59:$AZ59,0)+1)/MAX(Data_Baseline!$C59:$AZ59),Data_Baseline!Z59/MAX(Data_Baseline!$C59:$AZ59))),IF(AA$3&lt;=$B$2,SMALL(Data_Baseline!$C59:$AZ59,COUNTIF(Data_Baseline!$C59:$AZ59,0)+1),IF(Data_Baseline!Z59=0,SMALL(Data_Baseline!$C59:$AZ59,COUNTIF(Data_Baseline!$C59:$AZ59,0)+1),Data_Baseline!Z59)))),"")</f>
        <v>9.9966976599920928E-4</v>
      </c>
      <c r="AB59" s="79">
        <f ca="1">IFERROR(IF(Data_Baseline!AA59="","",IF($C$3="On",IF(AB$3&lt;=$B$2,SMALL(Data_Baseline!$C59:$AZ59,COUNTIF(Data_Baseline!$C59:$AZ59,0)+1)/MAX(Data_Baseline!$C59:$AZ59),IF(Data_Baseline!AA59=0,SMALL(Data_Baseline!$C59:$AZ59,COUNTIF(Data_Baseline!$C59:$AZ59,0)+1)/MAX(Data_Baseline!$C59:$AZ59),Data_Baseline!AA59/MAX(Data_Baseline!$C59:$AZ59))),IF(AB$3&lt;=$B$2,SMALL(Data_Baseline!$C59:$AZ59,COUNTIF(Data_Baseline!$C59:$AZ59,0)+1),IF(Data_Baseline!AA59=0,SMALL(Data_Baseline!$C59:$AZ59,COUNTIF(Data_Baseline!$C59:$AZ59,0)+1),Data_Baseline!AA59)))),"")</f>
        <v>4.9395936073690968E-3</v>
      </c>
      <c r="AC59" s="79">
        <f ca="1">IFERROR(IF(Data_Baseline!AB59="","",IF($C$3="On",IF(AC$3&lt;=$B$2,SMALL(Data_Baseline!$C59:$AZ59,COUNTIF(Data_Baseline!$C59:$AZ59,0)+1)/MAX(Data_Baseline!$C59:$AZ59),IF(Data_Baseline!AB59=0,SMALL(Data_Baseline!$C59:$AZ59,COUNTIF(Data_Baseline!$C59:$AZ59,0)+1)/MAX(Data_Baseline!$C59:$AZ59),Data_Baseline!AB59/MAX(Data_Baseline!$C59:$AZ59))),IF(AC$3&lt;=$B$2,SMALL(Data_Baseline!$C59:$AZ59,COUNTIF(Data_Baseline!$C59:$AZ59,0)+1),IF(Data_Baseline!AB59=0,SMALL(Data_Baseline!$C59:$AZ59,COUNTIF(Data_Baseline!$C59:$AZ59,0)+1),Data_Baseline!AB59)))),"")</f>
        <v>1.204857684736094E-2</v>
      </c>
      <c r="AD59" s="79">
        <f ca="1">IFERROR(IF(Data_Baseline!AC59="","",IF($C$3="On",IF(AD$3&lt;=$B$2,SMALL(Data_Baseline!$C59:$AZ59,COUNTIF(Data_Baseline!$C59:$AZ59,0)+1)/MAX(Data_Baseline!$C59:$AZ59),IF(Data_Baseline!AC59=0,SMALL(Data_Baseline!$C59:$AZ59,COUNTIF(Data_Baseline!$C59:$AZ59,0)+1)/MAX(Data_Baseline!$C59:$AZ59),Data_Baseline!AC59/MAX(Data_Baseline!$C59:$AZ59))),IF(AD$3&lt;=$B$2,SMALL(Data_Baseline!$C59:$AZ59,COUNTIF(Data_Baseline!$C59:$AZ59,0)+1),IF(Data_Baseline!AC59=0,SMALL(Data_Baseline!$C59:$AZ59,COUNTIF(Data_Baseline!$C59:$AZ59,0)+1),Data_Baseline!AC59)))),"")</f>
        <v>2.5024038333749658E-2</v>
      </c>
      <c r="AE59" s="79">
        <f ca="1">IFERROR(IF(Data_Baseline!AD59="","",IF($C$3="On",IF(AE$3&lt;=$B$2,SMALL(Data_Baseline!$C59:$AZ59,COUNTIF(Data_Baseline!$C59:$AZ59,0)+1)/MAX(Data_Baseline!$C59:$AZ59),IF(Data_Baseline!AD59=0,SMALL(Data_Baseline!$C59:$AZ59,COUNTIF(Data_Baseline!$C59:$AZ59,0)+1)/MAX(Data_Baseline!$C59:$AZ59),Data_Baseline!AD59/MAX(Data_Baseline!$C59:$AZ59))),IF(AE$3&lt;=$B$2,SMALL(Data_Baseline!$C59:$AZ59,COUNTIF(Data_Baseline!$C59:$AZ59,0)+1),IF(Data_Baseline!AD59=0,SMALL(Data_Baseline!$C59:$AZ59,COUNTIF(Data_Baseline!$C59:$AZ59,0)+1),Data_Baseline!AD59)))),"")</f>
        <v>4.9994545207806058E-2</v>
      </c>
      <c r="AF59" s="79">
        <f ca="1">IFERROR(IF(Data_Baseline!AE59="","",IF($C$3="On",IF(AF$3&lt;=$B$2,SMALL(Data_Baseline!$C59:$AZ59,COUNTIF(Data_Baseline!$C59:$AZ59,0)+1)/MAX(Data_Baseline!$C59:$AZ59),IF(Data_Baseline!AE59=0,SMALL(Data_Baseline!$C59:$AZ59,COUNTIF(Data_Baseline!$C59:$AZ59,0)+1)/MAX(Data_Baseline!$C59:$AZ59),Data_Baseline!AE59/MAX(Data_Baseline!$C59:$AZ59))),IF(AF$3&lt;=$B$2,SMALL(Data_Baseline!$C59:$AZ59,COUNTIF(Data_Baseline!$C59:$AZ59,0)+1),IF(Data_Baseline!AE59=0,SMALL(Data_Baseline!$C59:$AZ59,COUNTIF(Data_Baseline!$C59:$AZ59,0)+1),Data_Baseline!AE59)))),"")</f>
        <v>9.4556963380021383E-2</v>
      </c>
      <c r="AG59" s="79">
        <f ca="1">IFERROR(IF(Data_Baseline!AF59="","",IF($C$3="On",IF(AG$3&lt;=$B$2,SMALL(Data_Baseline!$C59:$AZ59,COUNTIF(Data_Baseline!$C59:$AZ59,0)+1)/MAX(Data_Baseline!$C59:$AZ59),IF(Data_Baseline!AF59=0,SMALL(Data_Baseline!$C59:$AZ59,COUNTIF(Data_Baseline!$C59:$AZ59,0)+1)/MAX(Data_Baseline!$C59:$AZ59),Data_Baseline!AF59/MAX(Data_Baseline!$C59:$AZ59))),IF(AG$3&lt;=$B$2,SMALL(Data_Baseline!$C59:$AZ59,COUNTIF(Data_Baseline!$C59:$AZ59,0)+1),IF(Data_Baseline!AF59=0,SMALL(Data_Baseline!$C59:$AZ59,COUNTIF(Data_Baseline!$C59:$AZ59,0)+1),Data_Baseline!AF59)))),"")</f>
        <v>0.16984003354288829</v>
      </c>
      <c r="AH59" s="79">
        <f ca="1">IFERROR(IF(Data_Baseline!AG59="","",IF($C$3="On",IF(AH$3&lt;=$B$2,SMALL(Data_Baseline!$C59:$AZ59,COUNTIF(Data_Baseline!$C59:$AZ59,0)+1)/MAX(Data_Baseline!$C59:$AZ59),IF(Data_Baseline!AG59=0,SMALL(Data_Baseline!$C59:$AZ59,COUNTIF(Data_Baseline!$C59:$AZ59,0)+1)/MAX(Data_Baseline!$C59:$AZ59),Data_Baseline!AG59/MAX(Data_Baseline!$C59:$AZ59))),IF(AH$3&lt;=$B$2,SMALL(Data_Baseline!$C59:$AZ59,COUNTIF(Data_Baseline!$C59:$AZ59,0)+1),IF(Data_Baseline!AG59=0,SMALL(Data_Baseline!$C59:$AZ59,COUNTIF(Data_Baseline!$C59:$AZ59,0)+1),Data_Baseline!AG59)))),"")</f>
        <v>0.28346988518455279</v>
      </c>
      <c r="AI59" s="79">
        <f ca="1">IFERROR(IF(Data_Baseline!AH59="","",IF($C$3="On",IF(AI$3&lt;=$B$2,SMALL(Data_Baseline!$C59:$AZ59,COUNTIF(Data_Baseline!$C59:$AZ59,0)+1)/MAX(Data_Baseline!$C59:$AZ59),IF(Data_Baseline!AH59=0,SMALL(Data_Baseline!$C59:$AZ59,COUNTIF(Data_Baseline!$C59:$AZ59,0)+1)/MAX(Data_Baseline!$C59:$AZ59),Data_Baseline!AH59/MAX(Data_Baseline!$C59:$AZ59))),IF(AI$3&lt;=$B$2,SMALL(Data_Baseline!$C59:$AZ59,COUNTIF(Data_Baseline!$C59:$AZ59,0)+1),IF(Data_Baseline!AH59=0,SMALL(Data_Baseline!$C59:$AZ59,COUNTIF(Data_Baseline!$C59:$AZ59,0)+1),Data_Baseline!AH59)))),"")</f>
        <v>0.42977513679818685</v>
      </c>
      <c r="AJ59" s="79">
        <f ca="1">IFERROR(IF(Data_Baseline!AI59="","",IF($C$3="On",IF(AJ$3&lt;=$B$2,SMALL(Data_Baseline!$C59:$AZ59,COUNTIF(Data_Baseline!$C59:$AZ59,0)+1)/MAX(Data_Baseline!$C59:$AZ59),IF(Data_Baseline!AI59=0,SMALL(Data_Baseline!$C59:$AZ59,COUNTIF(Data_Baseline!$C59:$AZ59,0)+1)/MAX(Data_Baseline!$C59:$AZ59),Data_Baseline!AI59/MAX(Data_Baseline!$C59:$AZ59))),IF(AJ$3&lt;=$B$2,SMALL(Data_Baseline!$C59:$AZ59,COUNTIF(Data_Baseline!$C59:$AZ59,0)+1),IF(Data_Baseline!AI59=0,SMALL(Data_Baseline!$C59:$AZ59,COUNTIF(Data_Baseline!$C59:$AZ59,0)+1),Data_Baseline!AI59)))),"")</f>
        <v>0.58609494108462257</v>
      </c>
      <c r="AK59" s="79">
        <f ca="1">IFERROR(IF(Data_Baseline!AJ59="","",IF($C$3="On",IF(AK$3&lt;=$B$2,SMALL(Data_Baseline!$C59:$AZ59,COUNTIF(Data_Baseline!$C59:$AZ59,0)+1)/MAX(Data_Baseline!$C59:$AZ59),IF(Data_Baseline!AJ59=0,SMALL(Data_Baseline!$C59:$AZ59,COUNTIF(Data_Baseline!$C59:$AZ59,0)+1)/MAX(Data_Baseline!$C59:$AZ59),Data_Baseline!AJ59/MAX(Data_Baseline!$C59:$AZ59))),IF(AK$3&lt;=$B$2,SMALL(Data_Baseline!$C59:$AZ59,COUNTIF(Data_Baseline!$C59:$AZ59,0)+1),IF(Data_Baseline!AJ59=0,SMALL(Data_Baseline!$C59:$AZ59,COUNTIF(Data_Baseline!$C59:$AZ59,0)+1),Data_Baseline!AJ59)))),"")</f>
        <v>0.72560343637944269</v>
      </c>
      <c r="AL59" s="79">
        <f ca="1">IFERROR(IF(Data_Baseline!AK59="","",IF($C$3="On",IF(AL$3&lt;=$B$2,SMALL(Data_Baseline!$C59:$AZ59,COUNTIF(Data_Baseline!$C59:$AZ59,0)+1)/MAX(Data_Baseline!$C59:$AZ59),IF(Data_Baseline!AK59=0,SMALL(Data_Baseline!$C59:$AZ59,COUNTIF(Data_Baseline!$C59:$AZ59,0)+1)/MAX(Data_Baseline!$C59:$AZ59),Data_Baseline!AK59/MAX(Data_Baseline!$C59:$AZ59))),IF(AL$3&lt;=$B$2,SMALL(Data_Baseline!$C59:$AZ59,COUNTIF(Data_Baseline!$C59:$AZ59,0)+1),IF(Data_Baseline!AK59=0,SMALL(Data_Baseline!$C59:$AZ59,COUNTIF(Data_Baseline!$C59:$AZ59,0)+1),Data_Baseline!AK59)))),"")</f>
        <v>0.83134318856404332</v>
      </c>
      <c r="AM59" s="79">
        <f ca="1">IFERROR(IF(Data_Baseline!AL59="","",IF($C$3="On",IF(AM$3&lt;=$B$2,SMALL(Data_Baseline!$C59:$AZ59,COUNTIF(Data_Baseline!$C59:$AZ59,0)+1)/MAX(Data_Baseline!$C59:$AZ59),IF(Data_Baseline!AL59=0,SMALL(Data_Baseline!$C59:$AZ59,COUNTIF(Data_Baseline!$C59:$AZ59,0)+1)/MAX(Data_Baseline!$C59:$AZ59),Data_Baseline!AL59/MAX(Data_Baseline!$C59:$AZ59))),IF(AM$3&lt;=$B$2,SMALL(Data_Baseline!$C59:$AZ59,COUNTIF(Data_Baseline!$C59:$AZ59,0)+1),IF(Data_Baseline!AL59=0,SMALL(Data_Baseline!$C59:$AZ59,COUNTIF(Data_Baseline!$C59:$AZ59,0)+1),Data_Baseline!AL59)))),"")</f>
        <v>0.90287799930465518</v>
      </c>
      <c r="AN59" s="79">
        <f ca="1">IFERROR(IF(Data_Baseline!AM59="","",IF($C$3="On",IF(AN$3&lt;=$B$2,SMALL(Data_Baseline!$C59:$AZ59,COUNTIF(Data_Baseline!$C59:$AZ59,0)+1)/MAX(Data_Baseline!$C59:$AZ59),IF(Data_Baseline!AM59=0,SMALL(Data_Baseline!$C59:$AZ59,COUNTIF(Data_Baseline!$C59:$AZ59,0)+1)/MAX(Data_Baseline!$C59:$AZ59),Data_Baseline!AM59/MAX(Data_Baseline!$C59:$AZ59))),IF(AN$3&lt;=$B$2,SMALL(Data_Baseline!$C59:$AZ59,COUNTIF(Data_Baseline!$C59:$AZ59,0)+1),IF(Data_Baseline!AM59=0,SMALL(Data_Baseline!$C59:$AZ59,COUNTIF(Data_Baseline!$C59:$AZ59,0)+1),Data_Baseline!AM59)))),"")</f>
        <v>0.94725919363819278</v>
      </c>
      <c r="AO59" s="79">
        <f ca="1">IFERROR(IF(Data_Baseline!AN59="","",IF($C$3="On",IF(AO$3&lt;=$B$2,SMALL(Data_Baseline!$C59:$AZ59,COUNTIF(Data_Baseline!$C59:$AZ59,0)+1)/MAX(Data_Baseline!$C59:$AZ59),IF(Data_Baseline!AN59=0,SMALL(Data_Baseline!$C59:$AZ59,COUNTIF(Data_Baseline!$C59:$AZ59,0)+1)/MAX(Data_Baseline!$C59:$AZ59),Data_Baseline!AN59/MAX(Data_Baseline!$C59:$AZ59))),IF(AO$3&lt;=$B$2,SMALL(Data_Baseline!$C59:$AZ59,COUNTIF(Data_Baseline!$C59:$AZ59,0)+1),IF(Data_Baseline!AN59=0,SMALL(Data_Baseline!$C59:$AZ59,COUNTIF(Data_Baseline!$C59:$AZ59,0)+1),Data_Baseline!AN59)))),"")</f>
        <v>0.97456251439250374</v>
      </c>
      <c r="AP59" s="79">
        <f ca="1">IFERROR(IF(Data_Baseline!AO59="","",IF($C$3="On",IF(AP$3&lt;=$B$2,SMALL(Data_Baseline!$C59:$AZ59,COUNTIF(Data_Baseline!$C59:$AZ59,0)+1)/MAX(Data_Baseline!$C59:$AZ59),IF(Data_Baseline!AO59=0,SMALL(Data_Baseline!$C59:$AZ59,COUNTIF(Data_Baseline!$C59:$AZ59,0)+1)/MAX(Data_Baseline!$C59:$AZ59),Data_Baseline!AO59/MAX(Data_Baseline!$C59:$AZ59))),IF(AP$3&lt;=$B$2,SMALL(Data_Baseline!$C59:$AZ59,COUNTIF(Data_Baseline!$C59:$AZ59,0)+1),IF(Data_Baseline!AO59=0,SMALL(Data_Baseline!$C59:$AZ59,COUNTIF(Data_Baseline!$C59:$AZ59,0)+1),Data_Baseline!AO59)))),"")</f>
        <v>0.99244126295482749</v>
      </c>
      <c r="AQ59" s="79">
        <f ca="1">IFERROR(IF(Data_Baseline!AP59="","",IF($C$3="On",IF(AQ$3&lt;=$B$2,SMALL(Data_Baseline!$C59:$AZ59,COUNTIF(Data_Baseline!$C59:$AZ59,0)+1)/MAX(Data_Baseline!$C59:$AZ59),IF(Data_Baseline!AP59=0,SMALL(Data_Baseline!$C59:$AZ59,COUNTIF(Data_Baseline!$C59:$AZ59,0)+1)/MAX(Data_Baseline!$C59:$AZ59),Data_Baseline!AP59/MAX(Data_Baseline!$C59:$AZ59))),IF(AQ$3&lt;=$B$2,SMALL(Data_Baseline!$C59:$AZ59,COUNTIF(Data_Baseline!$C59:$AZ59,0)+1),IF(Data_Baseline!AP59=0,SMALL(Data_Baseline!$C59:$AZ59,COUNTIF(Data_Baseline!$C59:$AZ59,0)+1),Data_Baseline!AP59)))),"")</f>
        <v>1</v>
      </c>
      <c r="AR59" s="79" t="str">
        <f>IFERROR(IF(Data_Baseline!AQ59="","",IF($C$3="On",IF(AR$3&lt;=$B$2,SMALL(Data_Baseline!$C59:$AZ59,COUNTIF(Data_Baseline!$C59:$AZ59,0)+1)/MAX(Data_Baseline!$C59:$AZ59),IF(Data_Baseline!AQ59=0,SMALL(Data_Baseline!$C59:$AZ59,COUNTIF(Data_Baseline!$C59:$AZ59,0)+1)/MAX(Data_Baseline!$C59:$AZ59),Data_Baseline!AQ59/MAX(Data_Baseline!$C59:$AZ59))),IF(AR$3&lt;=$B$2,SMALL(Data_Baseline!$C59:$AZ59,COUNTIF(Data_Baseline!$C59:$AZ59,0)+1),IF(Data_Baseline!AQ59=0,SMALL(Data_Baseline!$C59:$AZ59,COUNTIF(Data_Baseline!$C59:$AZ59,0)+1),Data_Baseline!AQ59)))),"")</f>
        <v/>
      </c>
      <c r="AS59" s="79" t="str">
        <f>IFERROR(IF(Data_Baseline!AR59="","",IF($C$3="On",IF(AS$3&lt;=$B$2,SMALL(Data_Baseline!$C59:$AZ59,COUNTIF(Data_Baseline!$C59:$AZ59,0)+1)/MAX(Data_Baseline!$C59:$AZ59),IF(Data_Baseline!AR59=0,SMALL(Data_Baseline!$C59:$AZ59,COUNTIF(Data_Baseline!$C59:$AZ59,0)+1)/MAX(Data_Baseline!$C59:$AZ59),Data_Baseline!AR59/MAX(Data_Baseline!$C59:$AZ59))),IF(AS$3&lt;=$B$2,SMALL(Data_Baseline!$C59:$AZ59,COUNTIF(Data_Baseline!$C59:$AZ59,0)+1),IF(Data_Baseline!AR59=0,SMALL(Data_Baseline!$C59:$AZ59,COUNTIF(Data_Baseline!$C59:$AZ59,0)+1),Data_Baseline!AR59)))),"")</f>
        <v/>
      </c>
      <c r="AT59" s="79" t="str">
        <f>IFERROR(IF(Data_Baseline!AS59="","",IF($C$3="On",IF(AT$3&lt;=$B$2,SMALL(Data_Baseline!$C59:$AZ59,COUNTIF(Data_Baseline!$C59:$AZ59,0)+1)/MAX(Data_Baseline!$C59:$AZ59),IF(Data_Baseline!AS59=0,SMALL(Data_Baseline!$C59:$AZ59,COUNTIF(Data_Baseline!$C59:$AZ59,0)+1)/MAX(Data_Baseline!$C59:$AZ59),Data_Baseline!AS59/MAX(Data_Baseline!$C59:$AZ59))),IF(AT$3&lt;=$B$2,SMALL(Data_Baseline!$C59:$AZ59,COUNTIF(Data_Baseline!$C59:$AZ59,0)+1),IF(Data_Baseline!AS59=0,SMALL(Data_Baseline!$C59:$AZ59,COUNTIF(Data_Baseline!$C59:$AZ59,0)+1),Data_Baseline!AS59)))),"")</f>
        <v/>
      </c>
      <c r="AU59" s="79" t="str">
        <f>IFERROR(IF(Data_Baseline!AT59="","",IF($C$3="On",IF(AU$3&lt;=$B$2,SMALL(Data_Baseline!$C59:$AZ59,COUNTIF(Data_Baseline!$C59:$AZ59,0)+1)/MAX(Data_Baseline!$C59:$AZ59),IF(Data_Baseline!AT59=0,SMALL(Data_Baseline!$C59:$AZ59,COUNTIF(Data_Baseline!$C59:$AZ59,0)+1)/MAX(Data_Baseline!$C59:$AZ59),Data_Baseline!AT59/MAX(Data_Baseline!$C59:$AZ59))),IF(AU$3&lt;=$B$2,SMALL(Data_Baseline!$C59:$AZ59,COUNTIF(Data_Baseline!$C59:$AZ59,0)+1),IF(Data_Baseline!AT59=0,SMALL(Data_Baseline!$C59:$AZ59,COUNTIF(Data_Baseline!$C59:$AZ59,0)+1),Data_Baseline!AT59)))),"")</f>
        <v/>
      </c>
      <c r="AV59" s="79" t="str">
        <f>IFERROR(IF(Data_Baseline!AU59="","",IF($C$3="On",IF(AV$3&lt;=$B$2,SMALL(Data_Baseline!$C59:$AZ59,COUNTIF(Data_Baseline!$C59:$AZ59,0)+1)/MAX(Data_Baseline!$C59:$AZ59),IF(Data_Baseline!AU59=0,SMALL(Data_Baseline!$C59:$AZ59,COUNTIF(Data_Baseline!$C59:$AZ59,0)+1)/MAX(Data_Baseline!$C59:$AZ59),Data_Baseline!AU59/MAX(Data_Baseline!$C59:$AZ59))),IF(AV$3&lt;=$B$2,SMALL(Data_Baseline!$C59:$AZ59,COUNTIF(Data_Baseline!$C59:$AZ59,0)+1),IF(Data_Baseline!AU59=0,SMALL(Data_Baseline!$C59:$AZ59,COUNTIF(Data_Baseline!$C59:$AZ59,0)+1),Data_Baseline!AU59)))),"")</f>
        <v/>
      </c>
      <c r="AW59" s="79" t="str">
        <f>IFERROR(IF(Data_Baseline!AV59="","",IF($C$3="On",IF(AW$3&lt;=$B$2,SMALL(Data_Baseline!$C59:$AZ59,COUNTIF(Data_Baseline!$C59:$AZ59,0)+1)/MAX(Data_Baseline!$C59:$AZ59),IF(Data_Baseline!AV59=0,SMALL(Data_Baseline!$C59:$AZ59,COUNTIF(Data_Baseline!$C59:$AZ59,0)+1)/MAX(Data_Baseline!$C59:$AZ59),Data_Baseline!AV59/MAX(Data_Baseline!$C59:$AZ59))),IF(AW$3&lt;=$B$2,SMALL(Data_Baseline!$C59:$AZ59,COUNTIF(Data_Baseline!$C59:$AZ59,0)+1),IF(Data_Baseline!AV59=0,SMALL(Data_Baseline!$C59:$AZ59,COUNTIF(Data_Baseline!$C59:$AZ59,0)+1),Data_Baseline!AV59)))),"")</f>
        <v/>
      </c>
      <c r="AX59" s="79" t="str">
        <f>IFERROR(IF(Data_Baseline!AW59="","",IF($C$3="On",IF(AX$3&lt;=$B$2,SMALL(Data_Baseline!$C59:$AZ59,COUNTIF(Data_Baseline!$C59:$AZ59,0)+1)/MAX(Data_Baseline!$C59:$AZ59),IF(Data_Baseline!AW59=0,SMALL(Data_Baseline!$C59:$AZ59,COUNTIF(Data_Baseline!$C59:$AZ59,0)+1)/MAX(Data_Baseline!$C59:$AZ59),Data_Baseline!AW59/MAX(Data_Baseline!$C59:$AZ59))),IF(AX$3&lt;=$B$2,SMALL(Data_Baseline!$C59:$AZ59,COUNTIF(Data_Baseline!$C59:$AZ59,0)+1),IF(Data_Baseline!AW59=0,SMALL(Data_Baseline!$C59:$AZ59,COUNTIF(Data_Baseline!$C59:$AZ59,0)+1),Data_Baseline!AW59)))),"")</f>
        <v/>
      </c>
      <c r="AY59" s="79" t="str">
        <f>IFERROR(IF(Data_Baseline!AX59="","",IF($C$3="On",IF(AY$3&lt;=$B$2,SMALL(Data_Baseline!$C59:$AZ59,COUNTIF(Data_Baseline!$C59:$AZ59,0)+1)/MAX(Data_Baseline!$C59:$AZ59),IF(Data_Baseline!AX59=0,SMALL(Data_Baseline!$C59:$AZ59,COUNTIF(Data_Baseline!$C59:$AZ59,0)+1)/MAX(Data_Baseline!$C59:$AZ59),Data_Baseline!AX59/MAX(Data_Baseline!$C59:$AZ59))),IF(AY$3&lt;=$B$2,SMALL(Data_Baseline!$C59:$AZ59,COUNTIF(Data_Baseline!$C59:$AZ59,0)+1),IF(Data_Baseline!AX59=0,SMALL(Data_Baseline!$C59:$AZ59,COUNTIF(Data_Baseline!$C59:$AZ59,0)+1),Data_Baseline!AX59)))),"")</f>
        <v/>
      </c>
      <c r="AZ59" s="79" t="str">
        <f>IFERROR(IF(Data_Baseline!AY59="","",IF($C$3="On",IF(AZ$3&lt;=$B$2,SMALL(Data_Baseline!$C59:$AZ59,COUNTIF(Data_Baseline!$C59:$AZ59,0)+1)/MAX(Data_Baseline!$C59:$AZ59),IF(Data_Baseline!AY59=0,SMALL(Data_Baseline!$C59:$AZ59,COUNTIF(Data_Baseline!$C59:$AZ59,0)+1)/MAX(Data_Baseline!$C59:$AZ59),Data_Baseline!AY59/MAX(Data_Baseline!$C59:$AZ59))),IF(AZ$3&lt;=$B$2,SMALL(Data_Baseline!$C59:$AZ59,COUNTIF(Data_Baseline!$C59:$AZ59,0)+1),IF(Data_Baseline!AY59=0,SMALL(Data_Baseline!$C59:$AZ59,COUNTIF(Data_Baseline!$C59:$AZ59,0)+1),Data_Baseline!AY59)))),"")</f>
        <v/>
      </c>
      <c r="BA59" s="79" t="str">
        <f>IFERROR(IF(Data_Baseline!AZ59="","",IF($C$3="On",IF(BA$3&lt;=$B$2,SMALL(Data_Baseline!$C59:$AZ59,COUNTIF(Data_Baseline!$C59:$AZ59,0)+1)/MAX(Data_Baseline!$C59:$AZ59),IF(Data_Baseline!AZ59=0,SMALL(Data_Baseline!$C59:$AZ59,COUNTIF(Data_Baseline!$C59:$AZ59,0)+1)/MAX(Data_Baseline!$C59:$AZ59),Data_Baseline!AZ59/MAX(Data_Baseline!$C59:$AZ59))),IF(BA$3&lt;=$B$2,SMALL(Data_Baseline!$C59:$AZ59,COUNTIF(Data_Baseline!$C59:$AZ59,0)+1),IF(Data_Baseline!AZ59=0,SMALL(Data_Baseline!$C59:$AZ59,COUNTIF(Data_Baseline!$C59:$AZ59,0)+1),Data_Baseline!AZ59)))),"")</f>
        <v/>
      </c>
      <c r="BB59" s="79">
        <f ca="1">IF(Data_Initial!BA59="",1,0)</f>
        <v>1</v>
      </c>
      <c r="BC59" s="2" t="str">
        <f t="shared" ca="1" si="0"/>
        <v>3B_ParA</v>
      </c>
      <c r="BD59" s="79" t="str">
        <f t="shared" ca="1" si="3"/>
        <v>3B</v>
      </c>
      <c r="BE59" s="79" t="str">
        <f ca="1">Data_Initial!BC59</f>
        <v>ParA</v>
      </c>
      <c r="BF59" s="79" t="str">
        <f ca="1">Data_Initial!BB59</f>
        <v>3_1</v>
      </c>
      <c r="BG59" s="79">
        <f ca="1">IFERROR((INDIRECT("Plate"&amp;Data!A59&amp;"_C!"&amp;CHAR(RIGHT(Data!B59,LEN(Data!B59)-1)+65)&amp;CODE(LEFT(Data!B59,1))-58)),"")</f>
        <v>0</v>
      </c>
      <c r="BH59" s="79" t="str">
        <f ca="1">Data_Initial!BA59</f>
        <v/>
      </c>
      <c r="BI59" s="79">
        <f t="shared" ca="1" si="2"/>
        <v>4.9492934327276077E-4</v>
      </c>
      <c r="BJ59" s="79" t="str">
        <f ca="1">IF(BH59="N",1+MAX($BJ$3:BJ58),"")</f>
        <v/>
      </c>
      <c r="BK59" s="79"/>
      <c r="BL59" s="79"/>
      <c r="BM59" s="79"/>
      <c r="BN59" s="79"/>
      <c r="BO59" s="79"/>
      <c r="BP59" s="79"/>
      <c r="BQ59" s="79"/>
      <c r="BR59" s="79"/>
      <c r="BS59" s="79"/>
      <c r="BT59" s="79"/>
      <c r="BU59" s="79"/>
      <c r="BV59" s="79"/>
      <c r="BW59" s="79"/>
      <c r="BX59" s="79"/>
      <c r="BY59" s="79"/>
      <c r="BZ59" s="79"/>
    </row>
    <row r="60" spans="1:78" x14ac:dyDescent="0.25">
      <c r="A60" s="79">
        <f ca="1">IF(BH60="N","N"&amp;BJ60,IF(BB60=0,"",MAX($A$3:A59)+1))</f>
        <v>57</v>
      </c>
      <c r="B60" s="79" t="str">
        <f ca="1">Data_Initial!A60&amp;C60</f>
        <v>1A8</v>
      </c>
      <c r="C60" s="79" t="str">
        <f ca="1">Data_Initial!B60</f>
        <v>A8</v>
      </c>
      <c r="D60" s="79">
        <f ca="1">IFERROR(IF(Data_Baseline!C60="","",IF($C$3="On",IF(D$3&lt;=$B$2,SMALL(Data_Baseline!$C60:$AZ60,COUNTIF(Data_Baseline!$C60:$AZ60,0)+1)/MAX(Data_Baseline!$C60:$AZ60),IF(Data_Baseline!C60=0,SMALL(Data_Baseline!$C60:$AZ60,COUNTIF(Data_Baseline!$C60:$AZ60,0)+1)/MAX(Data_Baseline!$C60:$AZ60),Data_Baseline!C60/MAX(Data_Baseline!$C60:$AZ60))),IF(D$3&lt;=$B$2,SMALL(Data_Baseline!$C60:$AZ60,COUNTIF(Data_Baseline!$C60:$AZ60,0)+1),IF(Data_Baseline!C60=0,SMALL(Data_Baseline!$C60:$AZ60,COUNTIF(Data_Baseline!$C60:$AZ60,0)+1),Data_Baseline!C60)))),"")</f>
        <v>8.2361777854906889E-5</v>
      </c>
      <c r="E60" s="79">
        <f ca="1">IFERROR(IF(Data_Baseline!D60="","",IF($C$3="On",IF(E$3&lt;=$B$2,SMALL(Data_Baseline!$C60:$AZ60,COUNTIF(Data_Baseline!$C60:$AZ60,0)+1)/MAX(Data_Baseline!$C60:$AZ60),IF(Data_Baseline!D60=0,SMALL(Data_Baseline!$C60:$AZ60,COUNTIF(Data_Baseline!$C60:$AZ60,0)+1)/MAX(Data_Baseline!$C60:$AZ60),Data_Baseline!D60/MAX(Data_Baseline!$C60:$AZ60))),IF(E$3&lt;=$B$2,SMALL(Data_Baseline!$C60:$AZ60,COUNTIF(Data_Baseline!$C60:$AZ60,0)+1),IF(Data_Baseline!D60=0,SMALL(Data_Baseline!$C60:$AZ60,COUNTIF(Data_Baseline!$C60:$AZ60,0)+1),Data_Baseline!D60)))),"")</f>
        <v>8.2361777854906889E-5</v>
      </c>
      <c r="F60" s="79">
        <f ca="1">IFERROR(IF(Data_Baseline!E60="","",IF($C$3="On",IF(F$3&lt;=$B$2,SMALL(Data_Baseline!$C60:$AZ60,COUNTIF(Data_Baseline!$C60:$AZ60,0)+1)/MAX(Data_Baseline!$C60:$AZ60),IF(Data_Baseline!E60=0,SMALL(Data_Baseline!$C60:$AZ60,COUNTIF(Data_Baseline!$C60:$AZ60,0)+1)/MAX(Data_Baseline!$C60:$AZ60),Data_Baseline!E60/MAX(Data_Baseline!$C60:$AZ60))),IF(F$3&lt;=$B$2,SMALL(Data_Baseline!$C60:$AZ60,COUNTIF(Data_Baseline!$C60:$AZ60,0)+1),IF(Data_Baseline!E60=0,SMALL(Data_Baseline!$C60:$AZ60,COUNTIF(Data_Baseline!$C60:$AZ60,0)+1),Data_Baseline!E60)))),"")</f>
        <v>8.2361777854906889E-5</v>
      </c>
      <c r="G60" s="79">
        <f ca="1">IFERROR(IF(Data_Baseline!F60="","",IF($C$3="On",IF(G$3&lt;=$B$2,SMALL(Data_Baseline!$C60:$AZ60,COUNTIF(Data_Baseline!$C60:$AZ60,0)+1)/MAX(Data_Baseline!$C60:$AZ60),IF(Data_Baseline!F60=0,SMALL(Data_Baseline!$C60:$AZ60,COUNTIF(Data_Baseline!$C60:$AZ60,0)+1)/MAX(Data_Baseline!$C60:$AZ60),Data_Baseline!F60/MAX(Data_Baseline!$C60:$AZ60))),IF(G$3&lt;=$B$2,SMALL(Data_Baseline!$C60:$AZ60,COUNTIF(Data_Baseline!$C60:$AZ60,0)+1),IF(Data_Baseline!F60=0,SMALL(Data_Baseline!$C60:$AZ60,COUNTIF(Data_Baseline!$C60:$AZ60,0)+1),Data_Baseline!F60)))),"")</f>
        <v>8.2361777854906889E-5</v>
      </c>
      <c r="H60" s="79">
        <f ca="1">IFERROR(IF(Data_Baseline!G60="","",IF($C$3="On",IF(H$3&lt;=$B$2,SMALL(Data_Baseline!$C60:$AZ60,COUNTIF(Data_Baseline!$C60:$AZ60,0)+1)/MAX(Data_Baseline!$C60:$AZ60),IF(Data_Baseline!G60=0,SMALL(Data_Baseline!$C60:$AZ60,COUNTIF(Data_Baseline!$C60:$AZ60,0)+1)/MAX(Data_Baseline!$C60:$AZ60),Data_Baseline!G60/MAX(Data_Baseline!$C60:$AZ60))),IF(H$3&lt;=$B$2,SMALL(Data_Baseline!$C60:$AZ60,COUNTIF(Data_Baseline!$C60:$AZ60,0)+1),IF(Data_Baseline!G60=0,SMALL(Data_Baseline!$C60:$AZ60,COUNTIF(Data_Baseline!$C60:$AZ60,0)+1),Data_Baseline!G60)))),"")</f>
        <v>8.2361777854906889E-5</v>
      </c>
      <c r="I60" s="79">
        <f ca="1">IFERROR(IF(Data_Baseline!H60="","",IF($C$3="On",IF(I$3&lt;=$B$2,SMALL(Data_Baseline!$C60:$AZ60,COUNTIF(Data_Baseline!$C60:$AZ60,0)+1)/MAX(Data_Baseline!$C60:$AZ60),IF(Data_Baseline!H60=0,SMALL(Data_Baseline!$C60:$AZ60,COUNTIF(Data_Baseline!$C60:$AZ60,0)+1)/MAX(Data_Baseline!$C60:$AZ60),Data_Baseline!H60/MAX(Data_Baseline!$C60:$AZ60))),IF(I$3&lt;=$B$2,SMALL(Data_Baseline!$C60:$AZ60,COUNTIF(Data_Baseline!$C60:$AZ60,0)+1),IF(Data_Baseline!H60=0,SMALL(Data_Baseline!$C60:$AZ60,COUNTIF(Data_Baseline!$C60:$AZ60,0)+1),Data_Baseline!H60)))),"")</f>
        <v>8.2361777854906889E-5</v>
      </c>
      <c r="J60" s="79">
        <f ca="1">IFERROR(IF(Data_Baseline!I60="","",IF($C$3="On",IF(J$3&lt;=$B$2,SMALL(Data_Baseline!$C60:$AZ60,COUNTIF(Data_Baseline!$C60:$AZ60,0)+1)/MAX(Data_Baseline!$C60:$AZ60),IF(Data_Baseline!I60=0,SMALL(Data_Baseline!$C60:$AZ60,COUNTIF(Data_Baseline!$C60:$AZ60,0)+1)/MAX(Data_Baseline!$C60:$AZ60),Data_Baseline!I60/MAX(Data_Baseline!$C60:$AZ60))),IF(J$3&lt;=$B$2,SMALL(Data_Baseline!$C60:$AZ60,COUNTIF(Data_Baseline!$C60:$AZ60,0)+1),IF(Data_Baseline!I60=0,SMALL(Data_Baseline!$C60:$AZ60,COUNTIF(Data_Baseline!$C60:$AZ60,0)+1),Data_Baseline!I60)))),"")</f>
        <v>8.2361777854906889E-5</v>
      </c>
      <c r="K60" s="79">
        <f ca="1">IFERROR(IF(Data_Baseline!J60="","",IF($C$3="On",IF(K$3&lt;=$B$2,SMALL(Data_Baseline!$C60:$AZ60,COUNTIF(Data_Baseline!$C60:$AZ60,0)+1)/MAX(Data_Baseline!$C60:$AZ60),IF(Data_Baseline!J60=0,SMALL(Data_Baseline!$C60:$AZ60,COUNTIF(Data_Baseline!$C60:$AZ60,0)+1)/MAX(Data_Baseline!$C60:$AZ60),Data_Baseline!J60/MAX(Data_Baseline!$C60:$AZ60))),IF(K$3&lt;=$B$2,SMALL(Data_Baseline!$C60:$AZ60,COUNTIF(Data_Baseline!$C60:$AZ60,0)+1),IF(Data_Baseline!J60=0,SMALL(Data_Baseline!$C60:$AZ60,COUNTIF(Data_Baseline!$C60:$AZ60,0)+1),Data_Baseline!J60)))),"")</f>
        <v>8.2361777854906889E-5</v>
      </c>
      <c r="L60" s="79">
        <f ca="1">IFERROR(IF(Data_Baseline!K60="","",IF($C$3="On",IF(L$3&lt;=$B$2,SMALL(Data_Baseline!$C60:$AZ60,COUNTIF(Data_Baseline!$C60:$AZ60,0)+1)/MAX(Data_Baseline!$C60:$AZ60),IF(Data_Baseline!K60=0,SMALL(Data_Baseline!$C60:$AZ60,COUNTIF(Data_Baseline!$C60:$AZ60,0)+1)/MAX(Data_Baseline!$C60:$AZ60),Data_Baseline!K60/MAX(Data_Baseline!$C60:$AZ60))),IF(L$3&lt;=$B$2,SMALL(Data_Baseline!$C60:$AZ60,COUNTIF(Data_Baseline!$C60:$AZ60,0)+1),IF(Data_Baseline!K60=0,SMALL(Data_Baseline!$C60:$AZ60,COUNTIF(Data_Baseline!$C60:$AZ60,0)+1),Data_Baseline!K60)))),"")</f>
        <v>8.2361777854906889E-5</v>
      </c>
      <c r="M60" s="79">
        <f ca="1">IFERROR(IF(Data_Baseline!L60="","",IF($C$3="On",IF(M$3&lt;=$B$2,SMALL(Data_Baseline!$C60:$AZ60,COUNTIF(Data_Baseline!$C60:$AZ60,0)+1)/MAX(Data_Baseline!$C60:$AZ60),IF(Data_Baseline!L60=0,SMALL(Data_Baseline!$C60:$AZ60,COUNTIF(Data_Baseline!$C60:$AZ60,0)+1)/MAX(Data_Baseline!$C60:$AZ60),Data_Baseline!L60/MAX(Data_Baseline!$C60:$AZ60))),IF(M$3&lt;=$B$2,SMALL(Data_Baseline!$C60:$AZ60,COUNTIF(Data_Baseline!$C60:$AZ60,0)+1),IF(Data_Baseline!L60=0,SMALL(Data_Baseline!$C60:$AZ60,COUNTIF(Data_Baseline!$C60:$AZ60,0)+1),Data_Baseline!L60)))),"")</f>
        <v>8.2361777854906889E-5</v>
      </c>
      <c r="N60" s="79">
        <f ca="1">IFERROR(IF(Data_Baseline!M60="","",IF($C$3="On",IF(N$3&lt;=$B$2,SMALL(Data_Baseline!$C60:$AZ60,COUNTIF(Data_Baseline!$C60:$AZ60,0)+1)/MAX(Data_Baseline!$C60:$AZ60),IF(Data_Baseline!M60=0,SMALL(Data_Baseline!$C60:$AZ60,COUNTIF(Data_Baseline!$C60:$AZ60,0)+1)/MAX(Data_Baseline!$C60:$AZ60),Data_Baseline!M60/MAX(Data_Baseline!$C60:$AZ60))),IF(N$3&lt;=$B$2,SMALL(Data_Baseline!$C60:$AZ60,COUNTIF(Data_Baseline!$C60:$AZ60,0)+1),IF(Data_Baseline!M60=0,SMALL(Data_Baseline!$C60:$AZ60,COUNTIF(Data_Baseline!$C60:$AZ60,0)+1),Data_Baseline!M60)))),"")</f>
        <v>8.2361777854906889E-5</v>
      </c>
      <c r="O60" s="79">
        <f ca="1">IFERROR(IF(Data_Baseline!N60="","",IF($C$3="On",IF(O$3&lt;=$B$2,SMALL(Data_Baseline!$C60:$AZ60,COUNTIF(Data_Baseline!$C60:$AZ60,0)+1)/MAX(Data_Baseline!$C60:$AZ60),IF(Data_Baseline!N60=0,SMALL(Data_Baseline!$C60:$AZ60,COUNTIF(Data_Baseline!$C60:$AZ60,0)+1)/MAX(Data_Baseline!$C60:$AZ60),Data_Baseline!N60/MAX(Data_Baseline!$C60:$AZ60))),IF(O$3&lt;=$B$2,SMALL(Data_Baseline!$C60:$AZ60,COUNTIF(Data_Baseline!$C60:$AZ60,0)+1),IF(Data_Baseline!N60=0,SMALL(Data_Baseline!$C60:$AZ60,COUNTIF(Data_Baseline!$C60:$AZ60,0)+1),Data_Baseline!N60)))),"")</f>
        <v>8.2361777854906889E-5</v>
      </c>
      <c r="P60" s="79">
        <f ca="1">IFERROR(IF(Data_Baseline!O60="","",IF($C$3="On",IF(P$3&lt;=$B$2,SMALL(Data_Baseline!$C60:$AZ60,COUNTIF(Data_Baseline!$C60:$AZ60,0)+1)/MAX(Data_Baseline!$C60:$AZ60),IF(Data_Baseline!O60=0,SMALL(Data_Baseline!$C60:$AZ60,COUNTIF(Data_Baseline!$C60:$AZ60,0)+1)/MAX(Data_Baseline!$C60:$AZ60),Data_Baseline!O60/MAX(Data_Baseline!$C60:$AZ60))),IF(P$3&lt;=$B$2,SMALL(Data_Baseline!$C60:$AZ60,COUNTIF(Data_Baseline!$C60:$AZ60,0)+1),IF(Data_Baseline!O60=0,SMALL(Data_Baseline!$C60:$AZ60,COUNTIF(Data_Baseline!$C60:$AZ60,0)+1),Data_Baseline!O60)))),"")</f>
        <v>8.2361777854906889E-5</v>
      </c>
      <c r="Q60" s="79">
        <f ca="1">IFERROR(IF(Data_Baseline!P60="","",IF($C$3="On",IF(Q$3&lt;=$B$2,SMALL(Data_Baseline!$C60:$AZ60,COUNTIF(Data_Baseline!$C60:$AZ60,0)+1)/MAX(Data_Baseline!$C60:$AZ60),IF(Data_Baseline!P60=0,SMALL(Data_Baseline!$C60:$AZ60,COUNTIF(Data_Baseline!$C60:$AZ60,0)+1)/MAX(Data_Baseline!$C60:$AZ60),Data_Baseline!P60/MAX(Data_Baseline!$C60:$AZ60))),IF(Q$3&lt;=$B$2,SMALL(Data_Baseline!$C60:$AZ60,COUNTIF(Data_Baseline!$C60:$AZ60,0)+1),IF(Data_Baseline!P60=0,SMALL(Data_Baseline!$C60:$AZ60,COUNTIF(Data_Baseline!$C60:$AZ60,0)+1),Data_Baseline!P60)))),"")</f>
        <v>8.2361777854906889E-5</v>
      </c>
      <c r="R60" s="79">
        <f ca="1">IFERROR(IF(Data_Baseline!Q60="","",IF($C$3="On",IF(R$3&lt;=$B$2,SMALL(Data_Baseline!$C60:$AZ60,COUNTIF(Data_Baseline!$C60:$AZ60,0)+1)/MAX(Data_Baseline!$C60:$AZ60),IF(Data_Baseline!Q60=0,SMALL(Data_Baseline!$C60:$AZ60,COUNTIF(Data_Baseline!$C60:$AZ60,0)+1)/MAX(Data_Baseline!$C60:$AZ60),Data_Baseline!Q60/MAX(Data_Baseline!$C60:$AZ60))),IF(R$3&lt;=$B$2,SMALL(Data_Baseline!$C60:$AZ60,COUNTIF(Data_Baseline!$C60:$AZ60,0)+1),IF(Data_Baseline!Q60=0,SMALL(Data_Baseline!$C60:$AZ60,COUNTIF(Data_Baseline!$C60:$AZ60,0)+1),Data_Baseline!Q60)))),"")</f>
        <v>8.2361777854906889E-5</v>
      </c>
      <c r="S60" s="79">
        <f ca="1">IFERROR(IF(Data_Baseline!R60="","",IF($C$3="On",IF(S$3&lt;=$B$2,SMALL(Data_Baseline!$C60:$AZ60,COUNTIF(Data_Baseline!$C60:$AZ60,0)+1)/MAX(Data_Baseline!$C60:$AZ60),IF(Data_Baseline!R60=0,SMALL(Data_Baseline!$C60:$AZ60,COUNTIF(Data_Baseline!$C60:$AZ60,0)+1)/MAX(Data_Baseline!$C60:$AZ60),Data_Baseline!R60/MAX(Data_Baseline!$C60:$AZ60))),IF(S$3&lt;=$B$2,SMALL(Data_Baseline!$C60:$AZ60,COUNTIF(Data_Baseline!$C60:$AZ60,0)+1),IF(Data_Baseline!R60=0,SMALL(Data_Baseline!$C60:$AZ60,COUNTIF(Data_Baseline!$C60:$AZ60,0)+1),Data_Baseline!R60)))),"")</f>
        <v>8.2361777854906889E-5</v>
      </c>
      <c r="T60" s="79">
        <f ca="1">IFERROR(IF(Data_Baseline!S60="","",IF($C$3="On",IF(T$3&lt;=$B$2,SMALL(Data_Baseline!$C60:$AZ60,COUNTIF(Data_Baseline!$C60:$AZ60,0)+1)/MAX(Data_Baseline!$C60:$AZ60),IF(Data_Baseline!S60=0,SMALL(Data_Baseline!$C60:$AZ60,COUNTIF(Data_Baseline!$C60:$AZ60,0)+1)/MAX(Data_Baseline!$C60:$AZ60),Data_Baseline!S60/MAX(Data_Baseline!$C60:$AZ60))),IF(T$3&lt;=$B$2,SMALL(Data_Baseline!$C60:$AZ60,COUNTIF(Data_Baseline!$C60:$AZ60,0)+1),IF(Data_Baseline!S60=0,SMALL(Data_Baseline!$C60:$AZ60,COUNTIF(Data_Baseline!$C60:$AZ60,0)+1),Data_Baseline!S60)))),"")</f>
        <v>8.2361777854906889E-5</v>
      </c>
      <c r="U60" s="79">
        <f ca="1">IFERROR(IF(Data_Baseline!T60="","",IF($C$3="On",IF(U$3&lt;=$B$2,SMALL(Data_Baseline!$C60:$AZ60,COUNTIF(Data_Baseline!$C60:$AZ60,0)+1)/MAX(Data_Baseline!$C60:$AZ60),IF(Data_Baseline!T60=0,SMALL(Data_Baseline!$C60:$AZ60,COUNTIF(Data_Baseline!$C60:$AZ60,0)+1)/MAX(Data_Baseline!$C60:$AZ60),Data_Baseline!T60/MAX(Data_Baseline!$C60:$AZ60))),IF(U$3&lt;=$B$2,SMALL(Data_Baseline!$C60:$AZ60,COUNTIF(Data_Baseline!$C60:$AZ60,0)+1),IF(Data_Baseline!T60=0,SMALL(Data_Baseline!$C60:$AZ60,COUNTIF(Data_Baseline!$C60:$AZ60,0)+1),Data_Baseline!T60)))),"")</f>
        <v>8.2361777854906889E-5</v>
      </c>
      <c r="V60" s="79">
        <f ca="1">IFERROR(IF(Data_Baseline!U60="","",IF($C$3="On",IF(V$3&lt;=$B$2,SMALL(Data_Baseline!$C60:$AZ60,COUNTIF(Data_Baseline!$C60:$AZ60,0)+1)/MAX(Data_Baseline!$C60:$AZ60),IF(Data_Baseline!U60=0,SMALL(Data_Baseline!$C60:$AZ60,COUNTIF(Data_Baseline!$C60:$AZ60,0)+1)/MAX(Data_Baseline!$C60:$AZ60),Data_Baseline!U60/MAX(Data_Baseline!$C60:$AZ60))),IF(V$3&lt;=$B$2,SMALL(Data_Baseline!$C60:$AZ60,COUNTIF(Data_Baseline!$C60:$AZ60,0)+1),IF(Data_Baseline!U60=0,SMALL(Data_Baseline!$C60:$AZ60,COUNTIF(Data_Baseline!$C60:$AZ60,0)+1),Data_Baseline!U60)))),"")</f>
        <v>8.2361777854906889E-5</v>
      </c>
      <c r="W60" s="79">
        <f ca="1">IFERROR(IF(Data_Baseline!V60="","",IF($C$3="On",IF(W$3&lt;=$B$2,SMALL(Data_Baseline!$C60:$AZ60,COUNTIF(Data_Baseline!$C60:$AZ60,0)+1)/MAX(Data_Baseline!$C60:$AZ60),IF(Data_Baseline!V60=0,SMALL(Data_Baseline!$C60:$AZ60,COUNTIF(Data_Baseline!$C60:$AZ60,0)+1)/MAX(Data_Baseline!$C60:$AZ60),Data_Baseline!V60/MAX(Data_Baseline!$C60:$AZ60))),IF(W$3&lt;=$B$2,SMALL(Data_Baseline!$C60:$AZ60,COUNTIF(Data_Baseline!$C60:$AZ60,0)+1),IF(Data_Baseline!V60=0,SMALL(Data_Baseline!$C60:$AZ60,COUNTIF(Data_Baseline!$C60:$AZ60,0)+1),Data_Baseline!V60)))),"")</f>
        <v>8.2361777854906889E-5</v>
      </c>
      <c r="X60" s="79">
        <f ca="1">IFERROR(IF(Data_Baseline!W60="","",IF($C$3="On",IF(X$3&lt;=$B$2,SMALL(Data_Baseline!$C60:$AZ60,COUNTIF(Data_Baseline!$C60:$AZ60,0)+1)/MAX(Data_Baseline!$C60:$AZ60),IF(Data_Baseline!W60=0,SMALL(Data_Baseline!$C60:$AZ60,COUNTIF(Data_Baseline!$C60:$AZ60,0)+1)/MAX(Data_Baseline!$C60:$AZ60),Data_Baseline!W60/MAX(Data_Baseline!$C60:$AZ60))),IF(X$3&lt;=$B$2,SMALL(Data_Baseline!$C60:$AZ60,COUNTIF(Data_Baseline!$C60:$AZ60,0)+1),IF(Data_Baseline!W60=0,SMALL(Data_Baseline!$C60:$AZ60,COUNTIF(Data_Baseline!$C60:$AZ60,0)+1),Data_Baseline!W60)))),"")</f>
        <v>4.5562039702927281E-3</v>
      </c>
      <c r="Y60" s="79">
        <f ca="1">IFERROR(IF(Data_Baseline!X60="","",IF($C$3="On",IF(Y$3&lt;=$B$2,SMALL(Data_Baseline!$C60:$AZ60,COUNTIF(Data_Baseline!$C60:$AZ60,0)+1)/MAX(Data_Baseline!$C60:$AZ60),IF(Data_Baseline!X60=0,SMALL(Data_Baseline!$C60:$AZ60,COUNTIF(Data_Baseline!$C60:$AZ60,0)+1)/MAX(Data_Baseline!$C60:$AZ60),Data_Baseline!X60/MAX(Data_Baseline!$C60:$AZ60))),IF(Y$3&lt;=$B$2,SMALL(Data_Baseline!$C60:$AZ60,COUNTIF(Data_Baseline!$C60:$AZ60,0)+1),IF(Data_Baseline!X60=0,SMALL(Data_Baseline!$C60:$AZ60,COUNTIF(Data_Baseline!$C60:$AZ60,0)+1),Data_Baseline!X60)))),"")</f>
        <v>1.2014034386068214E-2</v>
      </c>
      <c r="Z60" s="79">
        <f ca="1">IFERROR(IF(Data_Baseline!Y60="","",IF($C$3="On",IF(Z$3&lt;=$B$2,SMALL(Data_Baseline!$C60:$AZ60,COUNTIF(Data_Baseline!$C60:$AZ60,0)+1)/MAX(Data_Baseline!$C60:$AZ60),IF(Data_Baseline!Y60=0,SMALL(Data_Baseline!$C60:$AZ60,COUNTIF(Data_Baseline!$C60:$AZ60,0)+1)/MAX(Data_Baseline!$C60:$AZ60),Data_Baseline!Y60/MAX(Data_Baseline!$C60:$AZ60))),IF(Z$3&lt;=$B$2,SMALL(Data_Baseline!$C60:$AZ60,COUNTIF(Data_Baseline!$C60:$AZ60,0)+1),IF(Data_Baseline!Y60=0,SMALL(Data_Baseline!$C60:$AZ60,COUNTIF(Data_Baseline!$C60:$AZ60,0)+1),Data_Baseline!Y60)))),"")</f>
        <v>2.5390070716547249E-2</v>
      </c>
      <c r="AA60" s="79">
        <f ca="1">IFERROR(IF(Data_Baseline!Z60="","",IF($C$3="On",IF(AA$3&lt;=$B$2,SMALL(Data_Baseline!$C60:$AZ60,COUNTIF(Data_Baseline!$C60:$AZ60,0)+1)/MAX(Data_Baseline!$C60:$AZ60),IF(Data_Baseline!Z60=0,SMALL(Data_Baseline!$C60:$AZ60,COUNTIF(Data_Baseline!$C60:$AZ60,0)+1)/MAX(Data_Baseline!$C60:$AZ60),Data_Baseline!Z60/MAX(Data_Baseline!$C60:$AZ60))),IF(AA$3&lt;=$B$2,SMALL(Data_Baseline!$C60:$AZ60,COUNTIF(Data_Baseline!$C60:$AZ60,0)+1),IF(Data_Baseline!Z60=0,SMALL(Data_Baseline!$C60:$AZ60,COUNTIF(Data_Baseline!$C60:$AZ60,0)+1),Data_Baseline!Z60)))),"")</f>
        <v>4.633355968113044E-2</v>
      </c>
      <c r="AB60" s="79">
        <f ca="1">IFERROR(IF(Data_Baseline!AA60="","",IF($C$3="On",IF(AB$3&lt;=$B$2,SMALL(Data_Baseline!$C60:$AZ60,COUNTIF(Data_Baseline!$C60:$AZ60,0)+1)/MAX(Data_Baseline!$C60:$AZ60),IF(Data_Baseline!AA60=0,SMALL(Data_Baseline!$C60:$AZ60,COUNTIF(Data_Baseline!$C60:$AZ60,0)+1)/MAX(Data_Baseline!$C60:$AZ60),Data_Baseline!AA60/MAX(Data_Baseline!$C60:$AZ60))),IF(AB$3&lt;=$B$2,SMALL(Data_Baseline!$C60:$AZ60,COUNTIF(Data_Baseline!$C60:$AZ60,0)+1),IF(Data_Baseline!AA60=0,SMALL(Data_Baseline!$C60:$AZ60,COUNTIF(Data_Baseline!$C60:$AZ60,0)+1),Data_Baseline!AA60)))),"")</f>
        <v>8.0962523731015118E-2</v>
      </c>
      <c r="AC60" s="79">
        <f ca="1">IFERROR(IF(Data_Baseline!AB60="","",IF($C$3="On",IF(AC$3&lt;=$B$2,SMALL(Data_Baseline!$C60:$AZ60,COUNTIF(Data_Baseline!$C60:$AZ60,0)+1)/MAX(Data_Baseline!$C60:$AZ60),IF(Data_Baseline!AB60=0,SMALL(Data_Baseline!$C60:$AZ60,COUNTIF(Data_Baseline!$C60:$AZ60,0)+1)/MAX(Data_Baseline!$C60:$AZ60),Data_Baseline!AB60/MAX(Data_Baseline!$C60:$AZ60))),IF(AC$3&lt;=$B$2,SMALL(Data_Baseline!$C60:$AZ60,COUNTIF(Data_Baseline!$C60:$AZ60,0)+1),IF(Data_Baseline!AB60=0,SMALL(Data_Baseline!$C60:$AZ60,COUNTIF(Data_Baseline!$C60:$AZ60,0)+1),Data_Baseline!AB60)))),"")</f>
        <v>0.13511244989316171</v>
      </c>
      <c r="AD60" s="79">
        <f ca="1">IFERROR(IF(Data_Baseline!AC60="","",IF($C$3="On",IF(AD$3&lt;=$B$2,SMALL(Data_Baseline!$C60:$AZ60,COUNTIF(Data_Baseline!$C60:$AZ60,0)+1)/MAX(Data_Baseline!$C60:$AZ60),IF(Data_Baseline!AC60=0,SMALL(Data_Baseline!$C60:$AZ60,COUNTIF(Data_Baseline!$C60:$AZ60,0)+1)/MAX(Data_Baseline!$C60:$AZ60),Data_Baseline!AC60/MAX(Data_Baseline!$C60:$AZ60))),IF(AD$3&lt;=$B$2,SMALL(Data_Baseline!$C60:$AZ60,COUNTIF(Data_Baseline!$C60:$AZ60,0)+1),IF(Data_Baseline!AC60=0,SMALL(Data_Baseline!$C60:$AZ60,COUNTIF(Data_Baseline!$C60:$AZ60,0)+1),Data_Baseline!AC60)))),"")</f>
        <v>0.21774828349234709</v>
      </c>
      <c r="AE60" s="79">
        <f ca="1">IFERROR(IF(Data_Baseline!AD60="","",IF($C$3="On",IF(AE$3&lt;=$B$2,SMALL(Data_Baseline!$C60:$AZ60,COUNTIF(Data_Baseline!$C60:$AZ60,0)+1)/MAX(Data_Baseline!$C60:$AZ60),IF(Data_Baseline!AD60=0,SMALL(Data_Baseline!$C60:$AZ60,COUNTIF(Data_Baseline!$C60:$AZ60,0)+1)/MAX(Data_Baseline!$C60:$AZ60),Data_Baseline!AD60/MAX(Data_Baseline!$C60:$AZ60))),IF(AE$3&lt;=$B$2,SMALL(Data_Baseline!$C60:$AZ60,COUNTIF(Data_Baseline!$C60:$AZ60,0)+1),IF(Data_Baseline!AD60=0,SMALL(Data_Baseline!$C60:$AZ60,COUNTIF(Data_Baseline!$C60:$AZ60,0)+1),Data_Baseline!AD60)))),"")</f>
        <v>0.32877190111546145</v>
      </c>
      <c r="AF60" s="79">
        <f ca="1">IFERROR(IF(Data_Baseline!AE60="","",IF($C$3="On",IF(AF$3&lt;=$B$2,SMALL(Data_Baseline!$C60:$AZ60,COUNTIF(Data_Baseline!$C60:$AZ60,0)+1)/MAX(Data_Baseline!$C60:$AZ60),IF(Data_Baseline!AE60=0,SMALL(Data_Baseline!$C60:$AZ60,COUNTIF(Data_Baseline!$C60:$AZ60,0)+1)/MAX(Data_Baseline!$C60:$AZ60),Data_Baseline!AE60/MAX(Data_Baseline!$C60:$AZ60))),IF(AF$3&lt;=$B$2,SMALL(Data_Baseline!$C60:$AZ60,COUNTIF(Data_Baseline!$C60:$AZ60,0)+1),IF(Data_Baseline!AE60=0,SMALL(Data_Baseline!$C60:$AZ60,COUNTIF(Data_Baseline!$C60:$AZ60,0)+1),Data_Baseline!AE60)))),"")</f>
        <v>0.45953480826104243</v>
      </c>
      <c r="AG60" s="79">
        <f ca="1">IFERROR(IF(Data_Baseline!AF60="","",IF($C$3="On",IF(AG$3&lt;=$B$2,SMALL(Data_Baseline!$C60:$AZ60,COUNTIF(Data_Baseline!$C60:$AZ60,0)+1)/MAX(Data_Baseline!$C60:$AZ60),IF(Data_Baseline!AF60=0,SMALL(Data_Baseline!$C60:$AZ60,COUNTIF(Data_Baseline!$C60:$AZ60,0)+1)/MAX(Data_Baseline!$C60:$AZ60),Data_Baseline!AF60/MAX(Data_Baseline!$C60:$AZ60))),IF(AG$3&lt;=$B$2,SMALL(Data_Baseline!$C60:$AZ60,COUNTIF(Data_Baseline!$C60:$AZ60,0)+1),IF(Data_Baseline!AF60=0,SMALL(Data_Baseline!$C60:$AZ60,COUNTIF(Data_Baseline!$C60:$AZ60,0)+1),Data_Baseline!AF60)))),"")</f>
        <v>0.59048656631812491</v>
      </c>
      <c r="AH60" s="79">
        <f ca="1">IFERROR(IF(Data_Baseline!AG60="","",IF($C$3="On",IF(AH$3&lt;=$B$2,SMALL(Data_Baseline!$C60:$AZ60,COUNTIF(Data_Baseline!$C60:$AZ60,0)+1)/MAX(Data_Baseline!$C60:$AZ60),IF(Data_Baseline!AG60=0,SMALL(Data_Baseline!$C60:$AZ60,COUNTIF(Data_Baseline!$C60:$AZ60,0)+1)/MAX(Data_Baseline!$C60:$AZ60),Data_Baseline!AG60/MAX(Data_Baseline!$C60:$AZ60))),IF(AH$3&lt;=$B$2,SMALL(Data_Baseline!$C60:$AZ60,COUNTIF(Data_Baseline!$C60:$AZ60,0)+1),IF(Data_Baseline!AG60=0,SMALL(Data_Baseline!$C60:$AZ60,COUNTIF(Data_Baseline!$C60:$AZ60,0)+1),Data_Baseline!AG60)))),"")</f>
        <v>0.70219075809113851</v>
      </c>
      <c r="AI60" s="79">
        <f ca="1">IFERROR(IF(Data_Baseline!AH60="","",IF($C$3="On",IF(AI$3&lt;=$B$2,SMALL(Data_Baseline!$C60:$AZ60,COUNTIF(Data_Baseline!$C60:$AZ60,0)+1)/MAX(Data_Baseline!$C60:$AZ60),IF(Data_Baseline!AH60=0,SMALL(Data_Baseline!$C60:$AZ60,COUNTIF(Data_Baseline!$C60:$AZ60,0)+1)/MAX(Data_Baseline!$C60:$AZ60),Data_Baseline!AH60/MAX(Data_Baseline!$C60:$AZ60))),IF(AI$3&lt;=$B$2,SMALL(Data_Baseline!$C60:$AZ60,COUNTIF(Data_Baseline!$C60:$AZ60,0)+1),IF(Data_Baseline!AH60=0,SMALL(Data_Baseline!$C60:$AZ60,COUNTIF(Data_Baseline!$C60:$AZ60,0)+1),Data_Baseline!AH60)))),"")</f>
        <v>0.78523099354650339</v>
      </c>
      <c r="AJ60" s="79">
        <f ca="1">IFERROR(IF(Data_Baseline!AI60="","",IF($C$3="On",IF(AJ$3&lt;=$B$2,SMALL(Data_Baseline!$C60:$AZ60,COUNTIF(Data_Baseline!$C60:$AZ60,0)+1)/MAX(Data_Baseline!$C60:$AZ60),IF(Data_Baseline!AI60=0,SMALL(Data_Baseline!$C60:$AZ60,COUNTIF(Data_Baseline!$C60:$AZ60,0)+1)/MAX(Data_Baseline!$C60:$AZ60),Data_Baseline!AI60/MAX(Data_Baseline!$C60:$AZ60))),IF(AJ$3&lt;=$B$2,SMALL(Data_Baseline!$C60:$AZ60,COUNTIF(Data_Baseline!$C60:$AZ60,0)+1),IF(Data_Baseline!AI60=0,SMALL(Data_Baseline!$C60:$AZ60,COUNTIF(Data_Baseline!$C60:$AZ60,0)+1),Data_Baseline!AI60)))),"")</f>
        <v>0.84127119532258976</v>
      </c>
      <c r="AK60" s="79">
        <f ca="1">IFERROR(IF(Data_Baseline!AJ60="","",IF($C$3="On",IF(AK$3&lt;=$B$2,SMALL(Data_Baseline!$C60:$AZ60,COUNTIF(Data_Baseline!$C60:$AZ60,0)+1)/MAX(Data_Baseline!$C60:$AZ60),IF(Data_Baseline!AJ60=0,SMALL(Data_Baseline!$C60:$AZ60,COUNTIF(Data_Baseline!$C60:$AZ60,0)+1)/MAX(Data_Baseline!$C60:$AZ60),Data_Baseline!AJ60/MAX(Data_Baseline!$C60:$AZ60))),IF(AK$3&lt;=$B$2,SMALL(Data_Baseline!$C60:$AZ60,COUNTIF(Data_Baseline!$C60:$AZ60,0)+1),IF(Data_Baseline!AJ60=0,SMALL(Data_Baseline!$C60:$AZ60,COUNTIF(Data_Baseline!$C60:$AZ60,0)+1),Data_Baseline!AJ60)))),"")</f>
        <v>0.88107593753187818</v>
      </c>
      <c r="AL60" s="79">
        <f ca="1">IFERROR(IF(Data_Baseline!AK60="","",IF($C$3="On",IF(AL$3&lt;=$B$2,SMALL(Data_Baseline!$C60:$AZ60,COUNTIF(Data_Baseline!$C60:$AZ60,0)+1)/MAX(Data_Baseline!$C60:$AZ60),IF(Data_Baseline!AK60=0,SMALL(Data_Baseline!$C60:$AZ60,COUNTIF(Data_Baseline!$C60:$AZ60,0)+1)/MAX(Data_Baseline!$C60:$AZ60),Data_Baseline!AK60/MAX(Data_Baseline!$C60:$AZ60))),IF(AL$3&lt;=$B$2,SMALL(Data_Baseline!$C60:$AZ60,COUNTIF(Data_Baseline!$C60:$AZ60,0)+1),IF(Data_Baseline!AK60=0,SMALL(Data_Baseline!$C60:$AZ60,COUNTIF(Data_Baseline!$C60:$AZ60,0)+1),Data_Baseline!AK60)))),"")</f>
        <v>0.9128664777641412</v>
      </c>
      <c r="AM60" s="79">
        <f ca="1">IFERROR(IF(Data_Baseline!AL60="","",IF($C$3="On",IF(AM$3&lt;=$B$2,SMALL(Data_Baseline!$C60:$AZ60,COUNTIF(Data_Baseline!$C60:$AZ60,0)+1)/MAX(Data_Baseline!$C60:$AZ60),IF(Data_Baseline!AL60=0,SMALL(Data_Baseline!$C60:$AZ60,COUNTIF(Data_Baseline!$C60:$AZ60,0)+1)/MAX(Data_Baseline!$C60:$AZ60),Data_Baseline!AL60/MAX(Data_Baseline!$C60:$AZ60))),IF(AM$3&lt;=$B$2,SMALL(Data_Baseline!$C60:$AZ60,COUNTIF(Data_Baseline!$C60:$AZ60,0)+1),IF(Data_Baseline!AL60=0,SMALL(Data_Baseline!$C60:$AZ60,COUNTIF(Data_Baseline!$C60:$AZ60,0)+1),Data_Baseline!AL60)))),"")</f>
        <v>0.94033670823530235</v>
      </c>
      <c r="AN60" s="79">
        <f ca="1">IFERROR(IF(Data_Baseline!AM60="","",IF($C$3="On",IF(AN$3&lt;=$B$2,SMALL(Data_Baseline!$C60:$AZ60,COUNTIF(Data_Baseline!$C60:$AZ60,0)+1)/MAX(Data_Baseline!$C60:$AZ60),IF(Data_Baseline!AM60=0,SMALL(Data_Baseline!$C60:$AZ60,COUNTIF(Data_Baseline!$C60:$AZ60,0)+1)/MAX(Data_Baseline!$C60:$AZ60),Data_Baseline!AM60/MAX(Data_Baseline!$C60:$AZ60))),IF(AN$3&lt;=$B$2,SMALL(Data_Baseline!$C60:$AZ60,COUNTIF(Data_Baseline!$C60:$AZ60,0)+1),IF(Data_Baseline!AM60=0,SMALL(Data_Baseline!$C60:$AZ60,COUNTIF(Data_Baseline!$C60:$AZ60,0)+1),Data_Baseline!AM60)))),"")</f>
        <v>0.96282743437235929</v>
      </c>
      <c r="AO60" s="79">
        <f ca="1">IFERROR(IF(Data_Baseline!AN60="","",IF($C$3="On",IF(AO$3&lt;=$B$2,SMALL(Data_Baseline!$C60:$AZ60,COUNTIF(Data_Baseline!$C60:$AZ60,0)+1)/MAX(Data_Baseline!$C60:$AZ60),IF(Data_Baseline!AN60=0,SMALL(Data_Baseline!$C60:$AZ60,COUNTIF(Data_Baseline!$C60:$AZ60,0)+1)/MAX(Data_Baseline!$C60:$AZ60),Data_Baseline!AN60/MAX(Data_Baseline!$C60:$AZ60))),IF(AO$3&lt;=$B$2,SMALL(Data_Baseline!$C60:$AZ60,COUNTIF(Data_Baseline!$C60:$AZ60,0)+1),IF(Data_Baseline!AN60=0,SMALL(Data_Baseline!$C60:$AZ60,COUNTIF(Data_Baseline!$C60:$AZ60,0)+1),Data_Baseline!AN60)))),"")</f>
        <v>0.98027173668732681</v>
      </c>
      <c r="AP60" s="79">
        <f ca="1">IFERROR(IF(Data_Baseline!AO60="","",IF($C$3="On",IF(AP$3&lt;=$B$2,SMALL(Data_Baseline!$C60:$AZ60,COUNTIF(Data_Baseline!$C60:$AZ60,0)+1)/MAX(Data_Baseline!$C60:$AZ60),IF(Data_Baseline!AO60=0,SMALL(Data_Baseline!$C60:$AZ60,COUNTIF(Data_Baseline!$C60:$AZ60,0)+1)/MAX(Data_Baseline!$C60:$AZ60),Data_Baseline!AO60/MAX(Data_Baseline!$C60:$AZ60))),IF(AP$3&lt;=$B$2,SMALL(Data_Baseline!$C60:$AZ60,COUNTIF(Data_Baseline!$C60:$AZ60,0)+1),IF(Data_Baseline!AO60=0,SMALL(Data_Baseline!$C60:$AZ60,COUNTIF(Data_Baseline!$C60:$AZ60,0)+1),Data_Baseline!AO60)))),"")</f>
        <v>0.99390676790461985</v>
      </c>
      <c r="AQ60" s="79">
        <f ca="1">IFERROR(IF(Data_Baseline!AP60="","",IF($C$3="On",IF(AQ$3&lt;=$B$2,SMALL(Data_Baseline!$C60:$AZ60,COUNTIF(Data_Baseline!$C60:$AZ60,0)+1)/MAX(Data_Baseline!$C60:$AZ60),IF(Data_Baseline!AP60=0,SMALL(Data_Baseline!$C60:$AZ60,COUNTIF(Data_Baseline!$C60:$AZ60,0)+1)/MAX(Data_Baseline!$C60:$AZ60),Data_Baseline!AP60/MAX(Data_Baseline!$C60:$AZ60))),IF(AQ$3&lt;=$B$2,SMALL(Data_Baseline!$C60:$AZ60,COUNTIF(Data_Baseline!$C60:$AZ60,0)+1),IF(Data_Baseline!AP60=0,SMALL(Data_Baseline!$C60:$AZ60,COUNTIF(Data_Baseline!$C60:$AZ60,0)+1),Data_Baseline!AP60)))),"")</f>
        <v>1</v>
      </c>
      <c r="AR60" s="79" t="str">
        <f>IFERROR(IF(Data_Baseline!AQ60="","",IF($C$3="On",IF(AR$3&lt;=$B$2,SMALL(Data_Baseline!$C60:$AZ60,COUNTIF(Data_Baseline!$C60:$AZ60,0)+1)/MAX(Data_Baseline!$C60:$AZ60),IF(Data_Baseline!AQ60=0,SMALL(Data_Baseline!$C60:$AZ60,COUNTIF(Data_Baseline!$C60:$AZ60,0)+1)/MAX(Data_Baseline!$C60:$AZ60),Data_Baseline!AQ60/MAX(Data_Baseline!$C60:$AZ60))),IF(AR$3&lt;=$B$2,SMALL(Data_Baseline!$C60:$AZ60,COUNTIF(Data_Baseline!$C60:$AZ60,0)+1),IF(Data_Baseline!AQ60=0,SMALL(Data_Baseline!$C60:$AZ60,COUNTIF(Data_Baseline!$C60:$AZ60,0)+1),Data_Baseline!AQ60)))),"")</f>
        <v/>
      </c>
      <c r="AS60" s="79" t="str">
        <f>IFERROR(IF(Data_Baseline!AR60="","",IF($C$3="On",IF(AS$3&lt;=$B$2,SMALL(Data_Baseline!$C60:$AZ60,COUNTIF(Data_Baseline!$C60:$AZ60,0)+1)/MAX(Data_Baseline!$C60:$AZ60),IF(Data_Baseline!AR60=0,SMALL(Data_Baseline!$C60:$AZ60,COUNTIF(Data_Baseline!$C60:$AZ60,0)+1)/MAX(Data_Baseline!$C60:$AZ60),Data_Baseline!AR60/MAX(Data_Baseline!$C60:$AZ60))),IF(AS$3&lt;=$B$2,SMALL(Data_Baseline!$C60:$AZ60,COUNTIF(Data_Baseline!$C60:$AZ60,0)+1),IF(Data_Baseline!AR60=0,SMALL(Data_Baseline!$C60:$AZ60,COUNTIF(Data_Baseline!$C60:$AZ60,0)+1),Data_Baseline!AR60)))),"")</f>
        <v/>
      </c>
      <c r="AT60" s="79" t="str">
        <f>IFERROR(IF(Data_Baseline!AS60="","",IF($C$3="On",IF(AT$3&lt;=$B$2,SMALL(Data_Baseline!$C60:$AZ60,COUNTIF(Data_Baseline!$C60:$AZ60,0)+1)/MAX(Data_Baseline!$C60:$AZ60),IF(Data_Baseline!AS60=0,SMALL(Data_Baseline!$C60:$AZ60,COUNTIF(Data_Baseline!$C60:$AZ60,0)+1)/MAX(Data_Baseline!$C60:$AZ60),Data_Baseline!AS60/MAX(Data_Baseline!$C60:$AZ60))),IF(AT$3&lt;=$B$2,SMALL(Data_Baseline!$C60:$AZ60,COUNTIF(Data_Baseline!$C60:$AZ60,0)+1),IF(Data_Baseline!AS60=0,SMALL(Data_Baseline!$C60:$AZ60,COUNTIF(Data_Baseline!$C60:$AZ60,0)+1),Data_Baseline!AS60)))),"")</f>
        <v/>
      </c>
      <c r="AU60" s="79" t="str">
        <f>IFERROR(IF(Data_Baseline!AT60="","",IF($C$3="On",IF(AU$3&lt;=$B$2,SMALL(Data_Baseline!$C60:$AZ60,COUNTIF(Data_Baseline!$C60:$AZ60,0)+1)/MAX(Data_Baseline!$C60:$AZ60),IF(Data_Baseline!AT60=0,SMALL(Data_Baseline!$C60:$AZ60,COUNTIF(Data_Baseline!$C60:$AZ60,0)+1)/MAX(Data_Baseline!$C60:$AZ60),Data_Baseline!AT60/MAX(Data_Baseline!$C60:$AZ60))),IF(AU$3&lt;=$B$2,SMALL(Data_Baseline!$C60:$AZ60,COUNTIF(Data_Baseline!$C60:$AZ60,0)+1),IF(Data_Baseline!AT60=0,SMALL(Data_Baseline!$C60:$AZ60,COUNTIF(Data_Baseline!$C60:$AZ60,0)+1),Data_Baseline!AT60)))),"")</f>
        <v/>
      </c>
      <c r="AV60" s="79" t="str">
        <f>IFERROR(IF(Data_Baseline!AU60="","",IF($C$3="On",IF(AV$3&lt;=$B$2,SMALL(Data_Baseline!$C60:$AZ60,COUNTIF(Data_Baseline!$C60:$AZ60,0)+1)/MAX(Data_Baseline!$C60:$AZ60),IF(Data_Baseline!AU60=0,SMALL(Data_Baseline!$C60:$AZ60,COUNTIF(Data_Baseline!$C60:$AZ60,0)+1)/MAX(Data_Baseline!$C60:$AZ60),Data_Baseline!AU60/MAX(Data_Baseline!$C60:$AZ60))),IF(AV$3&lt;=$B$2,SMALL(Data_Baseline!$C60:$AZ60,COUNTIF(Data_Baseline!$C60:$AZ60,0)+1),IF(Data_Baseline!AU60=0,SMALL(Data_Baseline!$C60:$AZ60,COUNTIF(Data_Baseline!$C60:$AZ60,0)+1),Data_Baseline!AU60)))),"")</f>
        <v/>
      </c>
      <c r="AW60" s="79" t="str">
        <f>IFERROR(IF(Data_Baseline!AV60="","",IF($C$3="On",IF(AW$3&lt;=$B$2,SMALL(Data_Baseline!$C60:$AZ60,COUNTIF(Data_Baseline!$C60:$AZ60,0)+1)/MAX(Data_Baseline!$C60:$AZ60),IF(Data_Baseline!AV60=0,SMALL(Data_Baseline!$C60:$AZ60,COUNTIF(Data_Baseline!$C60:$AZ60,0)+1)/MAX(Data_Baseline!$C60:$AZ60),Data_Baseline!AV60/MAX(Data_Baseline!$C60:$AZ60))),IF(AW$3&lt;=$B$2,SMALL(Data_Baseline!$C60:$AZ60,COUNTIF(Data_Baseline!$C60:$AZ60,0)+1),IF(Data_Baseline!AV60=0,SMALL(Data_Baseline!$C60:$AZ60,COUNTIF(Data_Baseline!$C60:$AZ60,0)+1),Data_Baseline!AV60)))),"")</f>
        <v/>
      </c>
      <c r="AX60" s="79" t="str">
        <f>IFERROR(IF(Data_Baseline!AW60="","",IF($C$3="On",IF(AX$3&lt;=$B$2,SMALL(Data_Baseline!$C60:$AZ60,COUNTIF(Data_Baseline!$C60:$AZ60,0)+1)/MAX(Data_Baseline!$C60:$AZ60),IF(Data_Baseline!AW60=0,SMALL(Data_Baseline!$C60:$AZ60,COUNTIF(Data_Baseline!$C60:$AZ60,0)+1)/MAX(Data_Baseline!$C60:$AZ60),Data_Baseline!AW60/MAX(Data_Baseline!$C60:$AZ60))),IF(AX$3&lt;=$B$2,SMALL(Data_Baseline!$C60:$AZ60,COUNTIF(Data_Baseline!$C60:$AZ60,0)+1),IF(Data_Baseline!AW60=0,SMALL(Data_Baseline!$C60:$AZ60,COUNTIF(Data_Baseline!$C60:$AZ60,0)+1),Data_Baseline!AW60)))),"")</f>
        <v/>
      </c>
      <c r="AY60" s="79" t="str">
        <f>IFERROR(IF(Data_Baseline!AX60="","",IF($C$3="On",IF(AY$3&lt;=$B$2,SMALL(Data_Baseline!$C60:$AZ60,COUNTIF(Data_Baseline!$C60:$AZ60,0)+1)/MAX(Data_Baseline!$C60:$AZ60),IF(Data_Baseline!AX60=0,SMALL(Data_Baseline!$C60:$AZ60,COUNTIF(Data_Baseline!$C60:$AZ60,0)+1)/MAX(Data_Baseline!$C60:$AZ60),Data_Baseline!AX60/MAX(Data_Baseline!$C60:$AZ60))),IF(AY$3&lt;=$B$2,SMALL(Data_Baseline!$C60:$AZ60,COUNTIF(Data_Baseline!$C60:$AZ60,0)+1),IF(Data_Baseline!AX60=0,SMALL(Data_Baseline!$C60:$AZ60,COUNTIF(Data_Baseline!$C60:$AZ60,0)+1),Data_Baseline!AX60)))),"")</f>
        <v/>
      </c>
      <c r="AZ60" s="79" t="str">
        <f>IFERROR(IF(Data_Baseline!AY60="","",IF($C$3="On",IF(AZ$3&lt;=$B$2,SMALL(Data_Baseline!$C60:$AZ60,COUNTIF(Data_Baseline!$C60:$AZ60,0)+1)/MAX(Data_Baseline!$C60:$AZ60),IF(Data_Baseline!AY60=0,SMALL(Data_Baseline!$C60:$AZ60,COUNTIF(Data_Baseline!$C60:$AZ60,0)+1)/MAX(Data_Baseline!$C60:$AZ60),Data_Baseline!AY60/MAX(Data_Baseline!$C60:$AZ60))),IF(AZ$3&lt;=$B$2,SMALL(Data_Baseline!$C60:$AZ60,COUNTIF(Data_Baseline!$C60:$AZ60,0)+1),IF(Data_Baseline!AY60=0,SMALL(Data_Baseline!$C60:$AZ60,COUNTIF(Data_Baseline!$C60:$AZ60,0)+1),Data_Baseline!AY60)))),"")</f>
        <v/>
      </c>
      <c r="BA60" s="79" t="str">
        <f>IFERROR(IF(Data_Baseline!AZ60="","",IF($C$3="On",IF(BA$3&lt;=$B$2,SMALL(Data_Baseline!$C60:$AZ60,COUNTIF(Data_Baseline!$C60:$AZ60,0)+1)/MAX(Data_Baseline!$C60:$AZ60),IF(Data_Baseline!AZ60=0,SMALL(Data_Baseline!$C60:$AZ60,COUNTIF(Data_Baseline!$C60:$AZ60,0)+1)/MAX(Data_Baseline!$C60:$AZ60),Data_Baseline!AZ60/MAX(Data_Baseline!$C60:$AZ60))),IF(BA$3&lt;=$B$2,SMALL(Data_Baseline!$C60:$AZ60,COUNTIF(Data_Baseline!$C60:$AZ60,0)+1),IF(Data_Baseline!AZ60=0,SMALL(Data_Baseline!$C60:$AZ60,COUNTIF(Data_Baseline!$C60:$AZ60,0)+1),Data_Baseline!AZ60)))),"")</f>
        <v/>
      </c>
      <c r="BB60" s="79">
        <f ca="1">IF(Data_Initial!BA60="",1,0)</f>
        <v>1</v>
      </c>
      <c r="BC60" s="2" t="str">
        <f t="shared" ca="1" si="0"/>
        <v>3B_SodA</v>
      </c>
      <c r="BD60" s="79" t="str">
        <f t="shared" ca="1" si="3"/>
        <v>3B</v>
      </c>
      <c r="BE60" s="79" t="str">
        <f ca="1">Data_Initial!BC60</f>
        <v>SodA</v>
      </c>
      <c r="BF60" s="79" t="str">
        <f ca="1">Data_Initial!BB60</f>
        <v>3_2</v>
      </c>
      <c r="BG60" s="79">
        <f ca="1">IFERROR((INDIRECT("Plate"&amp;Data!A60&amp;"_C!"&amp;CHAR(RIGHT(Data!B60,LEN(Data!B60)-1)+65)&amp;CODE(LEFT(Data!B60,1))-58)),"")</f>
        <v>0</v>
      </c>
      <c r="BH60" s="79" t="str">
        <f ca="1">Data_Initial!BA60</f>
        <v/>
      </c>
      <c r="BI60" s="79">
        <f t="shared" ca="1" si="2"/>
        <v>8.2361777854906889E-5</v>
      </c>
      <c r="BJ60" s="79" t="str">
        <f ca="1">IF(BH60="N",1+MAX($BJ$3:BJ59),"")</f>
        <v/>
      </c>
      <c r="BK60" s="79"/>
      <c r="BL60" s="79"/>
      <c r="BM60" s="79"/>
      <c r="BN60" s="79"/>
      <c r="BO60" s="79"/>
      <c r="BP60" s="79"/>
      <c r="BQ60" s="79"/>
      <c r="BR60" s="79"/>
      <c r="BS60" s="79"/>
      <c r="BT60" s="79"/>
      <c r="BU60" s="79"/>
      <c r="BV60" s="79"/>
      <c r="BW60" s="79"/>
      <c r="BX60" s="79"/>
      <c r="BY60" s="79"/>
      <c r="BZ60" s="79"/>
    </row>
    <row r="61" spans="1:78" x14ac:dyDescent="0.25">
      <c r="A61" s="79">
        <f ca="1">IF(BH61="N","N"&amp;BJ61,IF(BB61=0,"",MAX($A$3:A60)+1))</f>
        <v>58</v>
      </c>
      <c r="B61" s="79" t="str">
        <f ca="1">Data_Initial!A61&amp;C61</f>
        <v>1B8</v>
      </c>
      <c r="C61" s="79" t="str">
        <f ca="1">Data_Initial!B61</f>
        <v>B8</v>
      </c>
      <c r="D61" s="79">
        <f ca="1">IFERROR(IF(Data_Baseline!C61="","",IF($C$3="On",IF(D$3&lt;=$B$2,SMALL(Data_Baseline!$C61:$AZ61,COUNTIF(Data_Baseline!$C61:$AZ61,0)+1)/MAX(Data_Baseline!$C61:$AZ61),IF(Data_Baseline!C61=0,SMALL(Data_Baseline!$C61:$AZ61,COUNTIF(Data_Baseline!$C61:$AZ61,0)+1)/MAX(Data_Baseline!$C61:$AZ61),Data_Baseline!C61/MAX(Data_Baseline!$C61:$AZ61))),IF(D$3&lt;=$B$2,SMALL(Data_Baseline!$C61:$AZ61,COUNTIF(Data_Baseline!$C61:$AZ61,0)+1),IF(Data_Baseline!C61=0,SMALL(Data_Baseline!$C61:$AZ61,COUNTIF(Data_Baseline!$C61:$AZ61,0)+1),Data_Baseline!C61)))),"")</f>
        <v>5.8878873547033072E-4</v>
      </c>
      <c r="E61" s="79">
        <f ca="1">IFERROR(IF(Data_Baseline!D61="","",IF($C$3="On",IF(E$3&lt;=$B$2,SMALL(Data_Baseline!$C61:$AZ61,COUNTIF(Data_Baseline!$C61:$AZ61,0)+1)/MAX(Data_Baseline!$C61:$AZ61),IF(Data_Baseline!D61=0,SMALL(Data_Baseline!$C61:$AZ61,COUNTIF(Data_Baseline!$C61:$AZ61,0)+1)/MAX(Data_Baseline!$C61:$AZ61),Data_Baseline!D61/MAX(Data_Baseline!$C61:$AZ61))),IF(E$3&lt;=$B$2,SMALL(Data_Baseline!$C61:$AZ61,COUNTIF(Data_Baseline!$C61:$AZ61,0)+1),IF(Data_Baseline!D61=0,SMALL(Data_Baseline!$C61:$AZ61,COUNTIF(Data_Baseline!$C61:$AZ61,0)+1),Data_Baseline!D61)))),"")</f>
        <v>5.8878873547033072E-4</v>
      </c>
      <c r="F61" s="79">
        <f ca="1">IFERROR(IF(Data_Baseline!E61="","",IF($C$3="On",IF(F$3&lt;=$B$2,SMALL(Data_Baseline!$C61:$AZ61,COUNTIF(Data_Baseline!$C61:$AZ61,0)+1)/MAX(Data_Baseline!$C61:$AZ61),IF(Data_Baseline!E61=0,SMALL(Data_Baseline!$C61:$AZ61,COUNTIF(Data_Baseline!$C61:$AZ61,0)+1)/MAX(Data_Baseline!$C61:$AZ61),Data_Baseline!E61/MAX(Data_Baseline!$C61:$AZ61))),IF(F$3&lt;=$B$2,SMALL(Data_Baseline!$C61:$AZ61,COUNTIF(Data_Baseline!$C61:$AZ61,0)+1),IF(Data_Baseline!E61=0,SMALL(Data_Baseline!$C61:$AZ61,COUNTIF(Data_Baseline!$C61:$AZ61,0)+1),Data_Baseline!E61)))),"")</f>
        <v>5.8878873547033072E-4</v>
      </c>
      <c r="G61" s="79">
        <f ca="1">IFERROR(IF(Data_Baseline!F61="","",IF($C$3="On",IF(G$3&lt;=$B$2,SMALL(Data_Baseline!$C61:$AZ61,COUNTIF(Data_Baseline!$C61:$AZ61,0)+1)/MAX(Data_Baseline!$C61:$AZ61),IF(Data_Baseline!F61=0,SMALL(Data_Baseline!$C61:$AZ61,COUNTIF(Data_Baseline!$C61:$AZ61,0)+1)/MAX(Data_Baseline!$C61:$AZ61),Data_Baseline!F61/MAX(Data_Baseline!$C61:$AZ61))),IF(G$3&lt;=$B$2,SMALL(Data_Baseline!$C61:$AZ61,COUNTIF(Data_Baseline!$C61:$AZ61,0)+1),IF(Data_Baseline!F61=0,SMALL(Data_Baseline!$C61:$AZ61,COUNTIF(Data_Baseline!$C61:$AZ61,0)+1),Data_Baseline!F61)))),"")</f>
        <v>5.8878873547033072E-4</v>
      </c>
      <c r="H61" s="79">
        <f ca="1">IFERROR(IF(Data_Baseline!G61="","",IF($C$3="On",IF(H$3&lt;=$B$2,SMALL(Data_Baseline!$C61:$AZ61,COUNTIF(Data_Baseline!$C61:$AZ61,0)+1)/MAX(Data_Baseline!$C61:$AZ61),IF(Data_Baseline!G61=0,SMALL(Data_Baseline!$C61:$AZ61,COUNTIF(Data_Baseline!$C61:$AZ61,0)+1)/MAX(Data_Baseline!$C61:$AZ61),Data_Baseline!G61/MAX(Data_Baseline!$C61:$AZ61))),IF(H$3&lt;=$B$2,SMALL(Data_Baseline!$C61:$AZ61,COUNTIF(Data_Baseline!$C61:$AZ61,0)+1),IF(Data_Baseline!G61=0,SMALL(Data_Baseline!$C61:$AZ61,COUNTIF(Data_Baseline!$C61:$AZ61,0)+1),Data_Baseline!G61)))),"")</f>
        <v>5.8878873547033072E-4</v>
      </c>
      <c r="I61" s="79">
        <f ca="1">IFERROR(IF(Data_Baseline!H61="","",IF($C$3="On",IF(I$3&lt;=$B$2,SMALL(Data_Baseline!$C61:$AZ61,COUNTIF(Data_Baseline!$C61:$AZ61,0)+1)/MAX(Data_Baseline!$C61:$AZ61),IF(Data_Baseline!H61=0,SMALL(Data_Baseline!$C61:$AZ61,COUNTIF(Data_Baseline!$C61:$AZ61,0)+1)/MAX(Data_Baseline!$C61:$AZ61),Data_Baseline!H61/MAX(Data_Baseline!$C61:$AZ61))),IF(I$3&lt;=$B$2,SMALL(Data_Baseline!$C61:$AZ61,COUNTIF(Data_Baseline!$C61:$AZ61,0)+1),IF(Data_Baseline!H61=0,SMALL(Data_Baseline!$C61:$AZ61,COUNTIF(Data_Baseline!$C61:$AZ61,0)+1),Data_Baseline!H61)))),"")</f>
        <v>5.8878873547033072E-4</v>
      </c>
      <c r="J61" s="79">
        <f ca="1">IFERROR(IF(Data_Baseline!I61="","",IF($C$3="On",IF(J$3&lt;=$B$2,SMALL(Data_Baseline!$C61:$AZ61,COUNTIF(Data_Baseline!$C61:$AZ61,0)+1)/MAX(Data_Baseline!$C61:$AZ61),IF(Data_Baseline!I61=0,SMALL(Data_Baseline!$C61:$AZ61,COUNTIF(Data_Baseline!$C61:$AZ61,0)+1)/MAX(Data_Baseline!$C61:$AZ61),Data_Baseline!I61/MAX(Data_Baseline!$C61:$AZ61))),IF(J$3&lt;=$B$2,SMALL(Data_Baseline!$C61:$AZ61,COUNTIF(Data_Baseline!$C61:$AZ61,0)+1),IF(Data_Baseline!I61=0,SMALL(Data_Baseline!$C61:$AZ61,COUNTIF(Data_Baseline!$C61:$AZ61,0)+1),Data_Baseline!I61)))),"")</f>
        <v>5.8878873547033072E-4</v>
      </c>
      <c r="K61" s="79">
        <f ca="1">IFERROR(IF(Data_Baseline!J61="","",IF($C$3="On",IF(K$3&lt;=$B$2,SMALL(Data_Baseline!$C61:$AZ61,COUNTIF(Data_Baseline!$C61:$AZ61,0)+1)/MAX(Data_Baseline!$C61:$AZ61),IF(Data_Baseline!J61=0,SMALL(Data_Baseline!$C61:$AZ61,COUNTIF(Data_Baseline!$C61:$AZ61,0)+1)/MAX(Data_Baseline!$C61:$AZ61),Data_Baseline!J61/MAX(Data_Baseline!$C61:$AZ61))),IF(K$3&lt;=$B$2,SMALL(Data_Baseline!$C61:$AZ61,COUNTIF(Data_Baseline!$C61:$AZ61,0)+1),IF(Data_Baseline!J61=0,SMALL(Data_Baseline!$C61:$AZ61,COUNTIF(Data_Baseline!$C61:$AZ61,0)+1),Data_Baseline!J61)))),"")</f>
        <v>5.8878873547033072E-4</v>
      </c>
      <c r="L61" s="79">
        <f ca="1">IFERROR(IF(Data_Baseline!K61="","",IF($C$3="On",IF(L$3&lt;=$B$2,SMALL(Data_Baseline!$C61:$AZ61,COUNTIF(Data_Baseline!$C61:$AZ61,0)+1)/MAX(Data_Baseline!$C61:$AZ61),IF(Data_Baseline!K61=0,SMALL(Data_Baseline!$C61:$AZ61,COUNTIF(Data_Baseline!$C61:$AZ61,0)+1)/MAX(Data_Baseline!$C61:$AZ61),Data_Baseline!K61/MAX(Data_Baseline!$C61:$AZ61))),IF(L$3&lt;=$B$2,SMALL(Data_Baseline!$C61:$AZ61,COUNTIF(Data_Baseline!$C61:$AZ61,0)+1),IF(Data_Baseline!K61=0,SMALL(Data_Baseline!$C61:$AZ61,COUNTIF(Data_Baseline!$C61:$AZ61,0)+1),Data_Baseline!K61)))),"")</f>
        <v>5.8878873547033072E-4</v>
      </c>
      <c r="M61" s="79">
        <f ca="1">IFERROR(IF(Data_Baseline!L61="","",IF($C$3="On",IF(M$3&lt;=$B$2,SMALL(Data_Baseline!$C61:$AZ61,COUNTIF(Data_Baseline!$C61:$AZ61,0)+1)/MAX(Data_Baseline!$C61:$AZ61),IF(Data_Baseline!L61=0,SMALL(Data_Baseline!$C61:$AZ61,COUNTIF(Data_Baseline!$C61:$AZ61,0)+1)/MAX(Data_Baseline!$C61:$AZ61),Data_Baseline!L61/MAX(Data_Baseline!$C61:$AZ61))),IF(M$3&lt;=$B$2,SMALL(Data_Baseline!$C61:$AZ61,COUNTIF(Data_Baseline!$C61:$AZ61,0)+1),IF(Data_Baseline!L61=0,SMALL(Data_Baseline!$C61:$AZ61,COUNTIF(Data_Baseline!$C61:$AZ61,0)+1),Data_Baseline!L61)))),"")</f>
        <v>5.8878873547033072E-4</v>
      </c>
      <c r="N61" s="79">
        <f ca="1">IFERROR(IF(Data_Baseline!M61="","",IF($C$3="On",IF(N$3&lt;=$B$2,SMALL(Data_Baseline!$C61:$AZ61,COUNTIF(Data_Baseline!$C61:$AZ61,0)+1)/MAX(Data_Baseline!$C61:$AZ61),IF(Data_Baseline!M61=0,SMALL(Data_Baseline!$C61:$AZ61,COUNTIF(Data_Baseline!$C61:$AZ61,0)+1)/MAX(Data_Baseline!$C61:$AZ61),Data_Baseline!M61/MAX(Data_Baseline!$C61:$AZ61))),IF(N$3&lt;=$B$2,SMALL(Data_Baseline!$C61:$AZ61,COUNTIF(Data_Baseline!$C61:$AZ61,0)+1),IF(Data_Baseline!M61=0,SMALL(Data_Baseline!$C61:$AZ61,COUNTIF(Data_Baseline!$C61:$AZ61,0)+1),Data_Baseline!M61)))),"")</f>
        <v>5.8878873547033072E-4</v>
      </c>
      <c r="O61" s="79">
        <f ca="1">IFERROR(IF(Data_Baseline!N61="","",IF($C$3="On",IF(O$3&lt;=$B$2,SMALL(Data_Baseline!$C61:$AZ61,COUNTIF(Data_Baseline!$C61:$AZ61,0)+1)/MAX(Data_Baseline!$C61:$AZ61),IF(Data_Baseline!N61=0,SMALL(Data_Baseline!$C61:$AZ61,COUNTIF(Data_Baseline!$C61:$AZ61,0)+1)/MAX(Data_Baseline!$C61:$AZ61),Data_Baseline!N61/MAX(Data_Baseline!$C61:$AZ61))),IF(O$3&lt;=$B$2,SMALL(Data_Baseline!$C61:$AZ61,COUNTIF(Data_Baseline!$C61:$AZ61,0)+1),IF(Data_Baseline!N61=0,SMALL(Data_Baseline!$C61:$AZ61,COUNTIF(Data_Baseline!$C61:$AZ61,0)+1),Data_Baseline!N61)))),"")</f>
        <v>5.8878873547033072E-4</v>
      </c>
      <c r="P61" s="79">
        <f ca="1">IFERROR(IF(Data_Baseline!O61="","",IF($C$3="On",IF(P$3&lt;=$B$2,SMALL(Data_Baseline!$C61:$AZ61,COUNTIF(Data_Baseline!$C61:$AZ61,0)+1)/MAX(Data_Baseline!$C61:$AZ61),IF(Data_Baseline!O61=0,SMALL(Data_Baseline!$C61:$AZ61,COUNTIF(Data_Baseline!$C61:$AZ61,0)+1)/MAX(Data_Baseline!$C61:$AZ61),Data_Baseline!O61/MAX(Data_Baseline!$C61:$AZ61))),IF(P$3&lt;=$B$2,SMALL(Data_Baseline!$C61:$AZ61,COUNTIF(Data_Baseline!$C61:$AZ61,0)+1),IF(Data_Baseline!O61=0,SMALL(Data_Baseline!$C61:$AZ61,COUNTIF(Data_Baseline!$C61:$AZ61,0)+1),Data_Baseline!O61)))),"")</f>
        <v>5.8878873547033072E-4</v>
      </c>
      <c r="Q61" s="79">
        <f ca="1">IFERROR(IF(Data_Baseline!P61="","",IF($C$3="On",IF(Q$3&lt;=$B$2,SMALL(Data_Baseline!$C61:$AZ61,COUNTIF(Data_Baseline!$C61:$AZ61,0)+1)/MAX(Data_Baseline!$C61:$AZ61),IF(Data_Baseline!P61=0,SMALL(Data_Baseline!$C61:$AZ61,COUNTIF(Data_Baseline!$C61:$AZ61,0)+1)/MAX(Data_Baseline!$C61:$AZ61),Data_Baseline!P61/MAX(Data_Baseline!$C61:$AZ61))),IF(Q$3&lt;=$B$2,SMALL(Data_Baseline!$C61:$AZ61,COUNTIF(Data_Baseline!$C61:$AZ61,0)+1),IF(Data_Baseline!P61=0,SMALL(Data_Baseline!$C61:$AZ61,COUNTIF(Data_Baseline!$C61:$AZ61,0)+1),Data_Baseline!P61)))),"")</f>
        <v>5.8878873547033072E-4</v>
      </c>
      <c r="R61" s="79">
        <f ca="1">IFERROR(IF(Data_Baseline!Q61="","",IF($C$3="On",IF(R$3&lt;=$B$2,SMALL(Data_Baseline!$C61:$AZ61,COUNTIF(Data_Baseline!$C61:$AZ61,0)+1)/MAX(Data_Baseline!$C61:$AZ61),IF(Data_Baseline!Q61=0,SMALL(Data_Baseline!$C61:$AZ61,COUNTIF(Data_Baseline!$C61:$AZ61,0)+1)/MAX(Data_Baseline!$C61:$AZ61),Data_Baseline!Q61/MAX(Data_Baseline!$C61:$AZ61))),IF(R$3&lt;=$B$2,SMALL(Data_Baseline!$C61:$AZ61,COUNTIF(Data_Baseline!$C61:$AZ61,0)+1),IF(Data_Baseline!Q61=0,SMALL(Data_Baseline!$C61:$AZ61,COUNTIF(Data_Baseline!$C61:$AZ61,0)+1),Data_Baseline!Q61)))),"")</f>
        <v>5.8878873547033072E-4</v>
      </c>
      <c r="S61" s="79">
        <f ca="1">IFERROR(IF(Data_Baseline!R61="","",IF($C$3="On",IF(S$3&lt;=$B$2,SMALL(Data_Baseline!$C61:$AZ61,COUNTIF(Data_Baseline!$C61:$AZ61,0)+1)/MAX(Data_Baseline!$C61:$AZ61),IF(Data_Baseline!R61=0,SMALL(Data_Baseline!$C61:$AZ61,COUNTIF(Data_Baseline!$C61:$AZ61,0)+1)/MAX(Data_Baseline!$C61:$AZ61),Data_Baseline!R61/MAX(Data_Baseline!$C61:$AZ61))),IF(S$3&lt;=$B$2,SMALL(Data_Baseline!$C61:$AZ61,COUNTIF(Data_Baseline!$C61:$AZ61,0)+1),IF(Data_Baseline!R61=0,SMALL(Data_Baseline!$C61:$AZ61,COUNTIF(Data_Baseline!$C61:$AZ61,0)+1),Data_Baseline!R61)))),"")</f>
        <v>5.8878873547033072E-4</v>
      </c>
      <c r="T61" s="79">
        <f ca="1">IFERROR(IF(Data_Baseline!S61="","",IF($C$3="On",IF(T$3&lt;=$B$2,SMALL(Data_Baseline!$C61:$AZ61,COUNTIF(Data_Baseline!$C61:$AZ61,0)+1)/MAX(Data_Baseline!$C61:$AZ61),IF(Data_Baseline!S61=0,SMALL(Data_Baseline!$C61:$AZ61,COUNTIF(Data_Baseline!$C61:$AZ61,0)+1)/MAX(Data_Baseline!$C61:$AZ61),Data_Baseline!S61/MAX(Data_Baseline!$C61:$AZ61))),IF(T$3&lt;=$B$2,SMALL(Data_Baseline!$C61:$AZ61,COUNTIF(Data_Baseline!$C61:$AZ61,0)+1),IF(Data_Baseline!S61=0,SMALL(Data_Baseline!$C61:$AZ61,COUNTIF(Data_Baseline!$C61:$AZ61,0)+1),Data_Baseline!S61)))),"")</f>
        <v>5.8878873547033072E-4</v>
      </c>
      <c r="U61" s="79">
        <f ca="1">IFERROR(IF(Data_Baseline!T61="","",IF($C$3="On",IF(U$3&lt;=$B$2,SMALL(Data_Baseline!$C61:$AZ61,COUNTIF(Data_Baseline!$C61:$AZ61,0)+1)/MAX(Data_Baseline!$C61:$AZ61),IF(Data_Baseline!T61=0,SMALL(Data_Baseline!$C61:$AZ61,COUNTIF(Data_Baseline!$C61:$AZ61,0)+1)/MAX(Data_Baseline!$C61:$AZ61),Data_Baseline!T61/MAX(Data_Baseline!$C61:$AZ61))),IF(U$3&lt;=$B$2,SMALL(Data_Baseline!$C61:$AZ61,COUNTIF(Data_Baseline!$C61:$AZ61,0)+1),IF(Data_Baseline!T61=0,SMALL(Data_Baseline!$C61:$AZ61,COUNTIF(Data_Baseline!$C61:$AZ61,0)+1),Data_Baseline!T61)))),"")</f>
        <v>5.8878873547033072E-4</v>
      </c>
      <c r="V61" s="79">
        <f ca="1">IFERROR(IF(Data_Baseline!U61="","",IF($C$3="On",IF(V$3&lt;=$B$2,SMALL(Data_Baseline!$C61:$AZ61,COUNTIF(Data_Baseline!$C61:$AZ61,0)+1)/MAX(Data_Baseline!$C61:$AZ61),IF(Data_Baseline!U61=0,SMALL(Data_Baseline!$C61:$AZ61,COUNTIF(Data_Baseline!$C61:$AZ61,0)+1)/MAX(Data_Baseline!$C61:$AZ61),Data_Baseline!U61/MAX(Data_Baseline!$C61:$AZ61))),IF(V$3&lt;=$B$2,SMALL(Data_Baseline!$C61:$AZ61,COUNTIF(Data_Baseline!$C61:$AZ61,0)+1),IF(Data_Baseline!U61=0,SMALL(Data_Baseline!$C61:$AZ61,COUNTIF(Data_Baseline!$C61:$AZ61,0)+1),Data_Baseline!U61)))),"")</f>
        <v>5.8878873547033072E-4</v>
      </c>
      <c r="W61" s="79">
        <f ca="1">IFERROR(IF(Data_Baseline!V61="","",IF($C$3="On",IF(W$3&lt;=$B$2,SMALL(Data_Baseline!$C61:$AZ61,COUNTIF(Data_Baseline!$C61:$AZ61,0)+1)/MAX(Data_Baseline!$C61:$AZ61),IF(Data_Baseline!V61=0,SMALL(Data_Baseline!$C61:$AZ61,COUNTIF(Data_Baseline!$C61:$AZ61,0)+1)/MAX(Data_Baseline!$C61:$AZ61),Data_Baseline!V61/MAX(Data_Baseline!$C61:$AZ61))),IF(W$3&lt;=$B$2,SMALL(Data_Baseline!$C61:$AZ61,COUNTIF(Data_Baseline!$C61:$AZ61,0)+1),IF(Data_Baseline!V61=0,SMALL(Data_Baseline!$C61:$AZ61,COUNTIF(Data_Baseline!$C61:$AZ61,0)+1),Data_Baseline!V61)))),"")</f>
        <v>5.8878873547033072E-4</v>
      </c>
      <c r="X61" s="79">
        <f ca="1">IFERROR(IF(Data_Baseline!W61="","",IF($C$3="On",IF(X$3&lt;=$B$2,SMALL(Data_Baseline!$C61:$AZ61,COUNTIF(Data_Baseline!$C61:$AZ61,0)+1)/MAX(Data_Baseline!$C61:$AZ61),IF(Data_Baseline!W61=0,SMALL(Data_Baseline!$C61:$AZ61,COUNTIF(Data_Baseline!$C61:$AZ61,0)+1)/MAX(Data_Baseline!$C61:$AZ61),Data_Baseline!W61/MAX(Data_Baseline!$C61:$AZ61))),IF(X$3&lt;=$B$2,SMALL(Data_Baseline!$C61:$AZ61,COUNTIF(Data_Baseline!$C61:$AZ61,0)+1),IF(Data_Baseline!W61=0,SMALL(Data_Baseline!$C61:$AZ61,COUNTIF(Data_Baseline!$C61:$AZ61,0)+1),Data_Baseline!W61)))),"")</f>
        <v>5.320217580560802E-3</v>
      </c>
      <c r="Y61" s="79">
        <f ca="1">IFERROR(IF(Data_Baseline!X61="","",IF($C$3="On",IF(Y$3&lt;=$B$2,SMALL(Data_Baseline!$C61:$AZ61,COUNTIF(Data_Baseline!$C61:$AZ61,0)+1)/MAX(Data_Baseline!$C61:$AZ61),IF(Data_Baseline!X61=0,SMALL(Data_Baseline!$C61:$AZ61,COUNTIF(Data_Baseline!$C61:$AZ61,0)+1)/MAX(Data_Baseline!$C61:$AZ61),Data_Baseline!X61/MAX(Data_Baseline!$C61:$AZ61))),IF(Y$3&lt;=$B$2,SMALL(Data_Baseline!$C61:$AZ61,COUNTIF(Data_Baseline!$C61:$AZ61,0)+1),IF(Data_Baseline!X61=0,SMALL(Data_Baseline!$C61:$AZ61,COUNTIF(Data_Baseline!$C61:$AZ61,0)+1),Data_Baseline!X61)))),"")</f>
        <v>1.3985339320004944E-2</v>
      </c>
      <c r="Z61" s="79">
        <f ca="1">IFERROR(IF(Data_Baseline!Y61="","",IF($C$3="On",IF(Z$3&lt;=$B$2,SMALL(Data_Baseline!$C61:$AZ61,COUNTIF(Data_Baseline!$C61:$AZ61,0)+1)/MAX(Data_Baseline!$C61:$AZ61),IF(Data_Baseline!Y61=0,SMALL(Data_Baseline!$C61:$AZ61,COUNTIF(Data_Baseline!$C61:$AZ61,0)+1)/MAX(Data_Baseline!$C61:$AZ61),Data_Baseline!Y61/MAX(Data_Baseline!$C61:$AZ61))),IF(Z$3&lt;=$B$2,SMALL(Data_Baseline!$C61:$AZ61,COUNTIF(Data_Baseline!$C61:$AZ61,0)+1),IF(Data_Baseline!Y61=0,SMALL(Data_Baseline!$C61:$AZ61,COUNTIF(Data_Baseline!$C61:$AZ61,0)+1),Data_Baseline!Y61)))),"")</f>
        <v>2.7621258116455646E-2</v>
      </c>
      <c r="AA61" s="79">
        <f ca="1">IFERROR(IF(Data_Baseline!Z61="","",IF($C$3="On",IF(AA$3&lt;=$B$2,SMALL(Data_Baseline!$C61:$AZ61,COUNTIF(Data_Baseline!$C61:$AZ61,0)+1)/MAX(Data_Baseline!$C61:$AZ61),IF(Data_Baseline!Z61=0,SMALL(Data_Baseline!$C61:$AZ61,COUNTIF(Data_Baseline!$C61:$AZ61,0)+1)/MAX(Data_Baseline!$C61:$AZ61),Data_Baseline!Z61/MAX(Data_Baseline!$C61:$AZ61))),IF(AA$3&lt;=$B$2,SMALL(Data_Baseline!$C61:$AZ61,COUNTIF(Data_Baseline!$C61:$AZ61,0)+1),IF(Data_Baseline!Z61=0,SMALL(Data_Baseline!$C61:$AZ61,COUNTIF(Data_Baseline!$C61:$AZ61,0)+1),Data_Baseline!Z61)))),"")</f>
        <v>5.1775724780222659E-2</v>
      </c>
      <c r="AB61" s="79">
        <f ca="1">IFERROR(IF(Data_Baseline!AA61="","",IF($C$3="On",IF(AB$3&lt;=$B$2,SMALL(Data_Baseline!$C61:$AZ61,COUNTIF(Data_Baseline!$C61:$AZ61,0)+1)/MAX(Data_Baseline!$C61:$AZ61),IF(Data_Baseline!AA61=0,SMALL(Data_Baseline!$C61:$AZ61,COUNTIF(Data_Baseline!$C61:$AZ61,0)+1)/MAX(Data_Baseline!$C61:$AZ61),Data_Baseline!AA61/MAX(Data_Baseline!$C61:$AZ61))),IF(AB$3&lt;=$B$2,SMALL(Data_Baseline!$C61:$AZ61,COUNTIF(Data_Baseline!$C61:$AZ61,0)+1),IF(Data_Baseline!AA61=0,SMALL(Data_Baseline!$C61:$AZ61,COUNTIF(Data_Baseline!$C61:$AZ61,0)+1),Data_Baseline!AA61)))),"")</f>
        <v>9.0738400900381322E-2</v>
      </c>
      <c r="AC61" s="79">
        <f ca="1">IFERROR(IF(Data_Baseline!AB61="","",IF($C$3="On",IF(AC$3&lt;=$B$2,SMALL(Data_Baseline!$C61:$AZ61,COUNTIF(Data_Baseline!$C61:$AZ61,0)+1)/MAX(Data_Baseline!$C61:$AZ61),IF(Data_Baseline!AB61=0,SMALL(Data_Baseline!$C61:$AZ61,COUNTIF(Data_Baseline!$C61:$AZ61,0)+1)/MAX(Data_Baseline!$C61:$AZ61),Data_Baseline!AB61/MAX(Data_Baseline!$C61:$AZ61))),IF(AC$3&lt;=$B$2,SMALL(Data_Baseline!$C61:$AZ61,COUNTIF(Data_Baseline!$C61:$AZ61,0)+1),IF(Data_Baseline!AB61=0,SMALL(Data_Baseline!$C61:$AZ61,COUNTIF(Data_Baseline!$C61:$AZ61,0)+1),Data_Baseline!AB61)))),"")</f>
        <v>0.15057555748502535</v>
      </c>
      <c r="AD61" s="79">
        <f ca="1">IFERROR(IF(Data_Baseline!AC61="","",IF($C$3="On",IF(AD$3&lt;=$B$2,SMALL(Data_Baseline!$C61:$AZ61,COUNTIF(Data_Baseline!$C61:$AZ61,0)+1)/MAX(Data_Baseline!$C61:$AZ61),IF(Data_Baseline!AC61=0,SMALL(Data_Baseline!$C61:$AZ61,COUNTIF(Data_Baseline!$C61:$AZ61,0)+1)/MAX(Data_Baseline!$C61:$AZ61),Data_Baseline!AC61/MAX(Data_Baseline!$C61:$AZ61))),IF(AD$3&lt;=$B$2,SMALL(Data_Baseline!$C61:$AZ61,COUNTIF(Data_Baseline!$C61:$AZ61,0)+1),IF(Data_Baseline!AC61=0,SMALL(Data_Baseline!$C61:$AZ61,COUNTIF(Data_Baseline!$C61:$AZ61,0)+1),Data_Baseline!AC61)))),"")</f>
        <v>0.23834598789801573</v>
      </c>
      <c r="AE61" s="79">
        <f ca="1">IFERROR(IF(Data_Baseline!AD61="","",IF($C$3="On",IF(AE$3&lt;=$B$2,SMALL(Data_Baseline!$C61:$AZ61,COUNTIF(Data_Baseline!$C61:$AZ61,0)+1)/MAX(Data_Baseline!$C61:$AZ61),IF(Data_Baseline!AD61=0,SMALL(Data_Baseline!$C61:$AZ61,COUNTIF(Data_Baseline!$C61:$AZ61,0)+1)/MAX(Data_Baseline!$C61:$AZ61),Data_Baseline!AD61/MAX(Data_Baseline!$C61:$AZ61))),IF(AE$3&lt;=$B$2,SMALL(Data_Baseline!$C61:$AZ61,COUNTIF(Data_Baseline!$C61:$AZ61,0)+1),IF(Data_Baseline!AD61=0,SMALL(Data_Baseline!$C61:$AZ61,COUNTIF(Data_Baseline!$C61:$AZ61,0)+1),Data_Baseline!AD61)))),"")</f>
        <v>0.35443500465384387</v>
      </c>
      <c r="AF61" s="79">
        <f ca="1">IFERROR(IF(Data_Baseline!AE61="","",IF($C$3="On",IF(AF$3&lt;=$B$2,SMALL(Data_Baseline!$C61:$AZ61,COUNTIF(Data_Baseline!$C61:$AZ61,0)+1)/MAX(Data_Baseline!$C61:$AZ61),IF(Data_Baseline!AE61=0,SMALL(Data_Baseline!$C61:$AZ61,COUNTIF(Data_Baseline!$C61:$AZ61,0)+1)/MAX(Data_Baseline!$C61:$AZ61),Data_Baseline!AE61/MAX(Data_Baseline!$C61:$AZ61))),IF(AF$3&lt;=$B$2,SMALL(Data_Baseline!$C61:$AZ61,COUNTIF(Data_Baseline!$C61:$AZ61,0)+1),IF(Data_Baseline!AE61=0,SMALL(Data_Baseline!$C61:$AZ61,COUNTIF(Data_Baseline!$C61:$AZ61,0)+1),Data_Baseline!AE61)))),"")</f>
        <v>0.48686807607093563</v>
      </c>
      <c r="AG61" s="79">
        <f ca="1">IFERROR(IF(Data_Baseline!AF61="","",IF($C$3="On",IF(AG$3&lt;=$B$2,SMALL(Data_Baseline!$C61:$AZ61,COUNTIF(Data_Baseline!$C61:$AZ61,0)+1)/MAX(Data_Baseline!$C61:$AZ61),IF(Data_Baseline!AF61=0,SMALL(Data_Baseline!$C61:$AZ61,COUNTIF(Data_Baseline!$C61:$AZ61,0)+1)/MAX(Data_Baseline!$C61:$AZ61),Data_Baseline!AF61/MAX(Data_Baseline!$C61:$AZ61))),IF(AG$3&lt;=$B$2,SMALL(Data_Baseline!$C61:$AZ61,COUNTIF(Data_Baseline!$C61:$AZ61,0)+1),IF(Data_Baseline!AF61=0,SMALL(Data_Baseline!$C61:$AZ61,COUNTIF(Data_Baseline!$C61:$AZ61,0)+1),Data_Baseline!AF61)))),"")</f>
        <v>0.61526729041660677</v>
      </c>
      <c r="AH61" s="79">
        <f ca="1">IFERROR(IF(Data_Baseline!AG61="","",IF($C$3="On",IF(AH$3&lt;=$B$2,SMALL(Data_Baseline!$C61:$AZ61,COUNTIF(Data_Baseline!$C61:$AZ61,0)+1)/MAX(Data_Baseline!$C61:$AZ61),IF(Data_Baseline!AG61=0,SMALL(Data_Baseline!$C61:$AZ61,COUNTIF(Data_Baseline!$C61:$AZ61,0)+1)/MAX(Data_Baseline!$C61:$AZ61),Data_Baseline!AG61/MAX(Data_Baseline!$C61:$AZ61))),IF(AH$3&lt;=$B$2,SMALL(Data_Baseline!$C61:$AZ61,COUNTIF(Data_Baseline!$C61:$AZ61,0)+1),IF(Data_Baseline!AG61=0,SMALL(Data_Baseline!$C61:$AZ61,COUNTIF(Data_Baseline!$C61:$AZ61,0)+1),Data_Baseline!AG61)))),"")</f>
        <v>0.72029402820226562</v>
      </c>
      <c r="AI61" s="79">
        <f ca="1">IFERROR(IF(Data_Baseline!AH61="","",IF($C$3="On",IF(AI$3&lt;=$B$2,SMALL(Data_Baseline!$C61:$AZ61,COUNTIF(Data_Baseline!$C61:$AZ61,0)+1)/MAX(Data_Baseline!$C61:$AZ61),IF(Data_Baseline!AH61=0,SMALL(Data_Baseline!$C61:$AZ61,COUNTIF(Data_Baseline!$C61:$AZ61,0)+1)/MAX(Data_Baseline!$C61:$AZ61),Data_Baseline!AH61/MAX(Data_Baseline!$C61:$AZ61))),IF(AI$3&lt;=$B$2,SMALL(Data_Baseline!$C61:$AZ61,COUNTIF(Data_Baseline!$C61:$AZ61,0)+1),IF(Data_Baseline!AH61=0,SMALL(Data_Baseline!$C61:$AZ61,COUNTIF(Data_Baseline!$C61:$AZ61,0)+1),Data_Baseline!AH61)))),"")</f>
        <v>0.79683760179902885</v>
      </c>
      <c r="AJ61" s="79">
        <f ca="1">IFERROR(IF(Data_Baseline!AI61="","",IF($C$3="On",IF(AJ$3&lt;=$B$2,SMALL(Data_Baseline!$C61:$AZ61,COUNTIF(Data_Baseline!$C61:$AZ61,0)+1)/MAX(Data_Baseline!$C61:$AZ61),IF(Data_Baseline!AI61=0,SMALL(Data_Baseline!$C61:$AZ61,COUNTIF(Data_Baseline!$C61:$AZ61,0)+1)/MAX(Data_Baseline!$C61:$AZ61),Data_Baseline!AI61/MAX(Data_Baseline!$C61:$AZ61))),IF(AJ$3&lt;=$B$2,SMALL(Data_Baseline!$C61:$AZ61,COUNTIF(Data_Baseline!$C61:$AZ61,0)+1),IF(Data_Baseline!AI61=0,SMALL(Data_Baseline!$C61:$AZ61,COUNTIF(Data_Baseline!$C61:$AZ61,0)+1),Data_Baseline!AI61)))),"")</f>
        <v>0.84844457490649183</v>
      </c>
      <c r="AK61" s="79">
        <f ca="1">IFERROR(IF(Data_Baseline!AJ61="","",IF($C$3="On",IF(AK$3&lt;=$B$2,SMALL(Data_Baseline!$C61:$AZ61,COUNTIF(Data_Baseline!$C61:$AZ61,0)+1)/MAX(Data_Baseline!$C61:$AZ61),IF(Data_Baseline!AJ61=0,SMALL(Data_Baseline!$C61:$AZ61,COUNTIF(Data_Baseline!$C61:$AZ61,0)+1)/MAX(Data_Baseline!$C61:$AZ61),Data_Baseline!AJ61/MAX(Data_Baseline!$C61:$AZ61))),IF(AK$3&lt;=$B$2,SMALL(Data_Baseline!$C61:$AZ61,COUNTIF(Data_Baseline!$C61:$AZ61,0)+1),IF(Data_Baseline!AJ61=0,SMALL(Data_Baseline!$C61:$AZ61,COUNTIF(Data_Baseline!$C61:$AZ61,0)+1),Data_Baseline!AJ61)))),"")</f>
        <v>0.8868610682214435</v>
      </c>
      <c r="AL61" s="79">
        <f ca="1">IFERROR(IF(Data_Baseline!AK61="","",IF($C$3="On",IF(AL$3&lt;=$B$2,SMALL(Data_Baseline!$C61:$AZ61,COUNTIF(Data_Baseline!$C61:$AZ61,0)+1)/MAX(Data_Baseline!$C61:$AZ61),IF(Data_Baseline!AK61=0,SMALL(Data_Baseline!$C61:$AZ61,COUNTIF(Data_Baseline!$C61:$AZ61,0)+1)/MAX(Data_Baseline!$C61:$AZ61),Data_Baseline!AK61/MAX(Data_Baseline!$C61:$AZ61))),IF(AL$3&lt;=$B$2,SMALL(Data_Baseline!$C61:$AZ61,COUNTIF(Data_Baseline!$C61:$AZ61,0)+1),IF(Data_Baseline!AK61=0,SMALL(Data_Baseline!$C61:$AZ61,COUNTIF(Data_Baseline!$C61:$AZ61,0)+1),Data_Baseline!AK61)))),"")</f>
        <v>0.91796857343127858</v>
      </c>
      <c r="AM61" s="79">
        <f ca="1">IFERROR(IF(Data_Baseline!AL61="","",IF($C$3="On",IF(AM$3&lt;=$B$2,SMALL(Data_Baseline!$C61:$AZ61,COUNTIF(Data_Baseline!$C61:$AZ61,0)+1)/MAX(Data_Baseline!$C61:$AZ61),IF(Data_Baseline!AL61=0,SMALL(Data_Baseline!$C61:$AZ61,COUNTIF(Data_Baseline!$C61:$AZ61,0)+1)/MAX(Data_Baseline!$C61:$AZ61),Data_Baseline!AL61/MAX(Data_Baseline!$C61:$AZ61))),IF(AM$3&lt;=$B$2,SMALL(Data_Baseline!$C61:$AZ61,COUNTIF(Data_Baseline!$C61:$AZ61,0)+1),IF(Data_Baseline!AL61=0,SMALL(Data_Baseline!$C61:$AZ61,COUNTIF(Data_Baseline!$C61:$AZ61,0)+1),Data_Baseline!AL61)))),"")</f>
        <v>0.94409870965395704</v>
      </c>
      <c r="AN61" s="79">
        <f ca="1">IFERROR(IF(Data_Baseline!AM61="","",IF($C$3="On",IF(AN$3&lt;=$B$2,SMALL(Data_Baseline!$C61:$AZ61,COUNTIF(Data_Baseline!$C61:$AZ61,0)+1)/MAX(Data_Baseline!$C61:$AZ61),IF(Data_Baseline!AM61=0,SMALL(Data_Baseline!$C61:$AZ61,COUNTIF(Data_Baseline!$C61:$AZ61,0)+1)/MAX(Data_Baseline!$C61:$AZ61),Data_Baseline!AM61/MAX(Data_Baseline!$C61:$AZ61))),IF(AN$3&lt;=$B$2,SMALL(Data_Baseline!$C61:$AZ61,COUNTIF(Data_Baseline!$C61:$AZ61,0)+1),IF(Data_Baseline!AM61=0,SMALL(Data_Baseline!$C61:$AZ61,COUNTIF(Data_Baseline!$C61:$AZ61,0)+1),Data_Baseline!AM61)))),"")</f>
        <v>0.96484254053306939</v>
      </c>
      <c r="AO61" s="79">
        <f ca="1">IFERROR(IF(Data_Baseline!AN61="","",IF($C$3="On",IF(AO$3&lt;=$B$2,SMALL(Data_Baseline!$C61:$AZ61,COUNTIF(Data_Baseline!$C61:$AZ61,0)+1)/MAX(Data_Baseline!$C61:$AZ61),IF(Data_Baseline!AN61=0,SMALL(Data_Baseline!$C61:$AZ61,COUNTIF(Data_Baseline!$C61:$AZ61,0)+1)/MAX(Data_Baseline!$C61:$AZ61),Data_Baseline!AN61/MAX(Data_Baseline!$C61:$AZ61))),IF(AO$3&lt;=$B$2,SMALL(Data_Baseline!$C61:$AZ61,COUNTIF(Data_Baseline!$C61:$AZ61,0)+1),IF(Data_Baseline!AN61=0,SMALL(Data_Baseline!$C61:$AZ61,COUNTIF(Data_Baseline!$C61:$AZ61,0)+1),Data_Baseline!AN61)))),"")</f>
        <v>0.98098191926382383</v>
      </c>
      <c r="AP61" s="79">
        <f ca="1">IFERROR(IF(Data_Baseline!AO61="","",IF($C$3="On",IF(AP$3&lt;=$B$2,SMALL(Data_Baseline!$C61:$AZ61,COUNTIF(Data_Baseline!$C61:$AZ61,0)+1)/MAX(Data_Baseline!$C61:$AZ61),IF(Data_Baseline!AO61=0,SMALL(Data_Baseline!$C61:$AZ61,COUNTIF(Data_Baseline!$C61:$AZ61,0)+1)/MAX(Data_Baseline!$C61:$AZ61),Data_Baseline!AO61/MAX(Data_Baseline!$C61:$AZ61))),IF(AP$3&lt;=$B$2,SMALL(Data_Baseline!$C61:$AZ61,COUNTIF(Data_Baseline!$C61:$AZ61,0)+1),IF(Data_Baseline!AO61=0,SMALL(Data_Baseline!$C61:$AZ61,COUNTIF(Data_Baseline!$C61:$AZ61,0)+1),Data_Baseline!AO61)))),"")</f>
        <v>0.99411789795404226</v>
      </c>
      <c r="AQ61" s="79">
        <f ca="1">IFERROR(IF(Data_Baseline!AP61="","",IF($C$3="On",IF(AQ$3&lt;=$B$2,SMALL(Data_Baseline!$C61:$AZ61,COUNTIF(Data_Baseline!$C61:$AZ61,0)+1)/MAX(Data_Baseline!$C61:$AZ61),IF(Data_Baseline!AP61=0,SMALL(Data_Baseline!$C61:$AZ61,COUNTIF(Data_Baseline!$C61:$AZ61,0)+1)/MAX(Data_Baseline!$C61:$AZ61),Data_Baseline!AP61/MAX(Data_Baseline!$C61:$AZ61))),IF(AQ$3&lt;=$B$2,SMALL(Data_Baseline!$C61:$AZ61,COUNTIF(Data_Baseline!$C61:$AZ61,0)+1),IF(Data_Baseline!AP61=0,SMALL(Data_Baseline!$C61:$AZ61,COUNTIF(Data_Baseline!$C61:$AZ61,0)+1),Data_Baseline!AP61)))),"")</f>
        <v>1</v>
      </c>
      <c r="AR61" s="79" t="str">
        <f>IFERROR(IF(Data_Baseline!AQ61="","",IF($C$3="On",IF(AR$3&lt;=$B$2,SMALL(Data_Baseline!$C61:$AZ61,COUNTIF(Data_Baseline!$C61:$AZ61,0)+1)/MAX(Data_Baseline!$C61:$AZ61),IF(Data_Baseline!AQ61=0,SMALL(Data_Baseline!$C61:$AZ61,COUNTIF(Data_Baseline!$C61:$AZ61,0)+1)/MAX(Data_Baseline!$C61:$AZ61),Data_Baseline!AQ61/MAX(Data_Baseline!$C61:$AZ61))),IF(AR$3&lt;=$B$2,SMALL(Data_Baseline!$C61:$AZ61,COUNTIF(Data_Baseline!$C61:$AZ61,0)+1),IF(Data_Baseline!AQ61=0,SMALL(Data_Baseline!$C61:$AZ61,COUNTIF(Data_Baseline!$C61:$AZ61,0)+1),Data_Baseline!AQ61)))),"")</f>
        <v/>
      </c>
      <c r="AS61" s="79" t="str">
        <f>IFERROR(IF(Data_Baseline!AR61="","",IF($C$3="On",IF(AS$3&lt;=$B$2,SMALL(Data_Baseline!$C61:$AZ61,COUNTIF(Data_Baseline!$C61:$AZ61,0)+1)/MAX(Data_Baseline!$C61:$AZ61),IF(Data_Baseline!AR61=0,SMALL(Data_Baseline!$C61:$AZ61,COUNTIF(Data_Baseline!$C61:$AZ61,0)+1)/MAX(Data_Baseline!$C61:$AZ61),Data_Baseline!AR61/MAX(Data_Baseline!$C61:$AZ61))),IF(AS$3&lt;=$B$2,SMALL(Data_Baseline!$C61:$AZ61,COUNTIF(Data_Baseline!$C61:$AZ61,0)+1),IF(Data_Baseline!AR61=0,SMALL(Data_Baseline!$C61:$AZ61,COUNTIF(Data_Baseline!$C61:$AZ61,0)+1),Data_Baseline!AR61)))),"")</f>
        <v/>
      </c>
      <c r="AT61" s="79" t="str">
        <f>IFERROR(IF(Data_Baseline!AS61="","",IF($C$3="On",IF(AT$3&lt;=$B$2,SMALL(Data_Baseline!$C61:$AZ61,COUNTIF(Data_Baseline!$C61:$AZ61,0)+1)/MAX(Data_Baseline!$C61:$AZ61),IF(Data_Baseline!AS61=0,SMALL(Data_Baseline!$C61:$AZ61,COUNTIF(Data_Baseline!$C61:$AZ61,0)+1)/MAX(Data_Baseline!$C61:$AZ61),Data_Baseline!AS61/MAX(Data_Baseline!$C61:$AZ61))),IF(AT$3&lt;=$B$2,SMALL(Data_Baseline!$C61:$AZ61,COUNTIF(Data_Baseline!$C61:$AZ61,0)+1),IF(Data_Baseline!AS61=0,SMALL(Data_Baseline!$C61:$AZ61,COUNTIF(Data_Baseline!$C61:$AZ61,0)+1),Data_Baseline!AS61)))),"")</f>
        <v/>
      </c>
      <c r="AU61" s="79" t="str">
        <f>IFERROR(IF(Data_Baseline!AT61="","",IF($C$3="On",IF(AU$3&lt;=$B$2,SMALL(Data_Baseline!$C61:$AZ61,COUNTIF(Data_Baseline!$C61:$AZ61,0)+1)/MAX(Data_Baseline!$C61:$AZ61),IF(Data_Baseline!AT61=0,SMALL(Data_Baseline!$C61:$AZ61,COUNTIF(Data_Baseline!$C61:$AZ61,0)+1)/MAX(Data_Baseline!$C61:$AZ61),Data_Baseline!AT61/MAX(Data_Baseline!$C61:$AZ61))),IF(AU$3&lt;=$B$2,SMALL(Data_Baseline!$C61:$AZ61,COUNTIF(Data_Baseline!$C61:$AZ61,0)+1),IF(Data_Baseline!AT61=0,SMALL(Data_Baseline!$C61:$AZ61,COUNTIF(Data_Baseline!$C61:$AZ61,0)+1),Data_Baseline!AT61)))),"")</f>
        <v/>
      </c>
      <c r="AV61" s="79" t="str">
        <f>IFERROR(IF(Data_Baseline!AU61="","",IF($C$3="On",IF(AV$3&lt;=$B$2,SMALL(Data_Baseline!$C61:$AZ61,COUNTIF(Data_Baseline!$C61:$AZ61,0)+1)/MAX(Data_Baseline!$C61:$AZ61),IF(Data_Baseline!AU61=0,SMALL(Data_Baseline!$C61:$AZ61,COUNTIF(Data_Baseline!$C61:$AZ61,0)+1)/MAX(Data_Baseline!$C61:$AZ61),Data_Baseline!AU61/MAX(Data_Baseline!$C61:$AZ61))),IF(AV$3&lt;=$B$2,SMALL(Data_Baseline!$C61:$AZ61,COUNTIF(Data_Baseline!$C61:$AZ61,0)+1),IF(Data_Baseline!AU61=0,SMALL(Data_Baseline!$C61:$AZ61,COUNTIF(Data_Baseline!$C61:$AZ61,0)+1),Data_Baseline!AU61)))),"")</f>
        <v/>
      </c>
      <c r="AW61" s="79" t="str">
        <f>IFERROR(IF(Data_Baseline!AV61="","",IF($C$3="On",IF(AW$3&lt;=$B$2,SMALL(Data_Baseline!$C61:$AZ61,COUNTIF(Data_Baseline!$C61:$AZ61,0)+1)/MAX(Data_Baseline!$C61:$AZ61),IF(Data_Baseline!AV61=0,SMALL(Data_Baseline!$C61:$AZ61,COUNTIF(Data_Baseline!$C61:$AZ61,0)+1)/MAX(Data_Baseline!$C61:$AZ61),Data_Baseline!AV61/MAX(Data_Baseline!$C61:$AZ61))),IF(AW$3&lt;=$B$2,SMALL(Data_Baseline!$C61:$AZ61,COUNTIF(Data_Baseline!$C61:$AZ61,0)+1),IF(Data_Baseline!AV61=0,SMALL(Data_Baseline!$C61:$AZ61,COUNTIF(Data_Baseline!$C61:$AZ61,0)+1),Data_Baseline!AV61)))),"")</f>
        <v/>
      </c>
      <c r="AX61" s="79" t="str">
        <f>IFERROR(IF(Data_Baseline!AW61="","",IF($C$3="On",IF(AX$3&lt;=$B$2,SMALL(Data_Baseline!$C61:$AZ61,COUNTIF(Data_Baseline!$C61:$AZ61,0)+1)/MAX(Data_Baseline!$C61:$AZ61),IF(Data_Baseline!AW61=0,SMALL(Data_Baseline!$C61:$AZ61,COUNTIF(Data_Baseline!$C61:$AZ61,0)+1)/MAX(Data_Baseline!$C61:$AZ61),Data_Baseline!AW61/MAX(Data_Baseline!$C61:$AZ61))),IF(AX$3&lt;=$B$2,SMALL(Data_Baseline!$C61:$AZ61,COUNTIF(Data_Baseline!$C61:$AZ61,0)+1),IF(Data_Baseline!AW61=0,SMALL(Data_Baseline!$C61:$AZ61,COUNTIF(Data_Baseline!$C61:$AZ61,0)+1),Data_Baseline!AW61)))),"")</f>
        <v/>
      </c>
      <c r="AY61" s="79" t="str">
        <f>IFERROR(IF(Data_Baseline!AX61="","",IF($C$3="On",IF(AY$3&lt;=$B$2,SMALL(Data_Baseline!$C61:$AZ61,COUNTIF(Data_Baseline!$C61:$AZ61,0)+1)/MAX(Data_Baseline!$C61:$AZ61),IF(Data_Baseline!AX61=0,SMALL(Data_Baseline!$C61:$AZ61,COUNTIF(Data_Baseline!$C61:$AZ61,0)+1)/MAX(Data_Baseline!$C61:$AZ61),Data_Baseline!AX61/MAX(Data_Baseline!$C61:$AZ61))),IF(AY$3&lt;=$B$2,SMALL(Data_Baseline!$C61:$AZ61,COUNTIF(Data_Baseline!$C61:$AZ61,0)+1),IF(Data_Baseline!AX61=0,SMALL(Data_Baseline!$C61:$AZ61,COUNTIF(Data_Baseline!$C61:$AZ61,0)+1),Data_Baseline!AX61)))),"")</f>
        <v/>
      </c>
      <c r="AZ61" s="79" t="str">
        <f>IFERROR(IF(Data_Baseline!AY61="","",IF($C$3="On",IF(AZ$3&lt;=$B$2,SMALL(Data_Baseline!$C61:$AZ61,COUNTIF(Data_Baseline!$C61:$AZ61,0)+1)/MAX(Data_Baseline!$C61:$AZ61),IF(Data_Baseline!AY61=0,SMALL(Data_Baseline!$C61:$AZ61,COUNTIF(Data_Baseline!$C61:$AZ61,0)+1)/MAX(Data_Baseline!$C61:$AZ61),Data_Baseline!AY61/MAX(Data_Baseline!$C61:$AZ61))),IF(AZ$3&lt;=$B$2,SMALL(Data_Baseline!$C61:$AZ61,COUNTIF(Data_Baseline!$C61:$AZ61,0)+1),IF(Data_Baseline!AY61=0,SMALL(Data_Baseline!$C61:$AZ61,COUNTIF(Data_Baseline!$C61:$AZ61,0)+1),Data_Baseline!AY61)))),"")</f>
        <v/>
      </c>
      <c r="BA61" s="79" t="str">
        <f>IFERROR(IF(Data_Baseline!AZ61="","",IF($C$3="On",IF(BA$3&lt;=$B$2,SMALL(Data_Baseline!$C61:$AZ61,COUNTIF(Data_Baseline!$C61:$AZ61,0)+1)/MAX(Data_Baseline!$C61:$AZ61),IF(Data_Baseline!AZ61=0,SMALL(Data_Baseline!$C61:$AZ61,COUNTIF(Data_Baseline!$C61:$AZ61,0)+1)/MAX(Data_Baseline!$C61:$AZ61),Data_Baseline!AZ61/MAX(Data_Baseline!$C61:$AZ61))),IF(BA$3&lt;=$B$2,SMALL(Data_Baseline!$C61:$AZ61,COUNTIF(Data_Baseline!$C61:$AZ61,0)+1),IF(Data_Baseline!AZ61=0,SMALL(Data_Baseline!$C61:$AZ61,COUNTIF(Data_Baseline!$C61:$AZ61,0)+1),Data_Baseline!AZ61)))),"")</f>
        <v/>
      </c>
      <c r="BB61" s="79">
        <f ca="1">IF(Data_Initial!BA61="",1,0)</f>
        <v>1</v>
      </c>
      <c r="BC61" s="2" t="str">
        <f t="shared" ca="1" si="0"/>
        <v>3B_SodA</v>
      </c>
      <c r="BD61" s="79" t="str">
        <f t="shared" ca="1" si="3"/>
        <v>3B</v>
      </c>
      <c r="BE61" s="79" t="str">
        <f ca="1">Data_Initial!BC61</f>
        <v>SodA</v>
      </c>
      <c r="BF61" s="79" t="str">
        <f ca="1">Data_Initial!BB61</f>
        <v>3_2</v>
      </c>
      <c r="BG61" s="79">
        <f ca="1">IFERROR((INDIRECT("Plate"&amp;Data!A61&amp;"_C!"&amp;CHAR(RIGHT(Data!B61,LEN(Data!B61)-1)+65)&amp;CODE(LEFT(Data!B61,1))-58)),"")</f>
        <v>0</v>
      </c>
      <c r="BH61" s="79" t="str">
        <f ca="1">Data_Initial!BA61</f>
        <v/>
      </c>
      <c r="BI61" s="79">
        <f t="shared" ca="1" si="2"/>
        <v>5.8878873547033072E-4</v>
      </c>
      <c r="BJ61" s="79" t="str">
        <f ca="1">IF(BH61="N",1+MAX($BJ$3:BJ60),"")</f>
        <v/>
      </c>
      <c r="BK61" s="79"/>
      <c r="BL61" s="79"/>
      <c r="BM61" s="79"/>
      <c r="BN61" s="79"/>
      <c r="BO61" s="79"/>
      <c r="BP61" s="79"/>
      <c r="BQ61" s="79"/>
      <c r="BR61" s="79"/>
      <c r="BS61" s="79"/>
      <c r="BT61" s="79"/>
      <c r="BU61" s="79"/>
      <c r="BV61" s="79"/>
      <c r="BW61" s="79"/>
      <c r="BX61" s="79"/>
      <c r="BY61" s="79"/>
      <c r="BZ61" s="79"/>
    </row>
    <row r="62" spans="1:78" x14ac:dyDescent="0.25">
      <c r="A62" s="79">
        <f ca="1">IF(BH62="N","N"&amp;BJ62,IF(BB62=0,"",MAX($A$3:A61)+1))</f>
        <v>59</v>
      </c>
      <c r="B62" s="79" t="str">
        <f ca="1">Data_Initial!A62&amp;C62</f>
        <v>1C8</v>
      </c>
      <c r="C62" s="79" t="str">
        <f ca="1">Data_Initial!B62</f>
        <v>C8</v>
      </c>
      <c r="D62" s="79">
        <f ca="1">IFERROR(IF(Data_Baseline!C62="","",IF($C$3="On",IF(D$3&lt;=$B$2,SMALL(Data_Baseline!$C62:$AZ62,COUNTIF(Data_Baseline!$C62:$AZ62,0)+1)/MAX(Data_Baseline!$C62:$AZ62),IF(Data_Baseline!C62=0,SMALL(Data_Baseline!$C62:$AZ62,COUNTIF(Data_Baseline!$C62:$AZ62,0)+1)/MAX(Data_Baseline!$C62:$AZ62),Data_Baseline!C62/MAX(Data_Baseline!$C62:$AZ62))),IF(D$3&lt;=$B$2,SMALL(Data_Baseline!$C62:$AZ62,COUNTIF(Data_Baseline!$C62:$AZ62,0)+1),IF(Data_Baseline!C62=0,SMALL(Data_Baseline!$C62:$AZ62,COUNTIF(Data_Baseline!$C62:$AZ62,0)+1),Data_Baseline!C62)))),"")</f>
        <v>8.227690157707479E-6</v>
      </c>
      <c r="E62" s="79">
        <f ca="1">IFERROR(IF(Data_Baseline!D62="","",IF($C$3="On",IF(E$3&lt;=$B$2,SMALL(Data_Baseline!$C62:$AZ62,COUNTIF(Data_Baseline!$C62:$AZ62,0)+1)/MAX(Data_Baseline!$C62:$AZ62),IF(Data_Baseline!D62=0,SMALL(Data_Baseline!$C62:$AZ62,COUNTIF(Data_Baseline!$C62:$AZ62,0)+1)/MAX(Data_Baseline!$C62:$AZ62),Data_Baseline!D62/MAX(Data_Baseline!$C62:$AZ62))),IF(E$3&lt;=$B$2,SMALL(Data_Baseline!$C62:$AZ62,COUNTIF(Data_Baseline!$C62:$AZ62,0)+1),IF(Data_Baseline!D62=0,SMALL(Data_Baseline!$C62:$AZ62,COUNTIF(Data_Baseline!$C62:$AZ62,0)+1),Data_Baseline!D62)))),"")</f>
        <v>8.227690157707479E-6</v>
      </c>
      <c r="F62" s="79">
        <f ca="1">IFERROR(IF(Data_Baseline!E62="","",IF($C$3="On",IF(F$3&lt;=$B$2,SMALL(Data_Baseline!$C62:$AZ62,COUNTIF(Data_Baseline!$C62:$AZ62,0)+1)/MAX(Data_Baseline!$C62:$AZ62),IF(Data_Baseline!E62=0,SMALL(Data_Baseline!$C62:$AZ62,COUNTIF(Data_Baseline!$C62:$AZ62,0)+1)/MAX(Data_Baseline!$C62:$AZ62),Data_Baseline!E62/MAX(Data_Baseline!$C62:$AZ62))),IF(F$3&lt;=$B$2,SMALL(Data_Baseline!$C62:$AZ62,COUNTIF(Data_Baseline!$C62:$AZ62,0)+1),IF(Data_Baseline!E62=0,SMALL(Data_Baseline!$C62:$AZ62,COUNTIF(Data_Baseline!$C62:$AZ62,0)+1),Data_Baseline!E62)))),"")</f>
        <v>8.227690157707479E-6</v>
      </c>
      <c r="G62" s="79">
        <f ca="1">IFERROR(IF(Data_Baseline!F62="","",IF($C$3="On",IF(G$3&lt;=$B$2,SMALL(Data_Baseline!$C62:$AZ62,COUNTIF(Data_Baseline!$C62:$AZ62,0)+1)/MAX(Data_Baseline!$C62:$AZ62),IF(Data_Baseline!F62=0,SMALL(Data_Baseline!$C62:$AZ62,COUNTIF(Data_Baseline!$C62:$AZ62,0)+1)/MAX(Data_Baseline!$C62:$AZ62),Data_Baseline!F62/MAX(Data_Baseline!$C62:$AZ62))),IF(G$3&lt;=$B$2,SMALL(Data_Baseline!$C62:$AZ62,COUNTIF(Data_Baseline!$C62:$AZ62,0)+1),IF(Data_Baseline!F62=0,SMALL(Data_Baseline!$C62:$AZ62,COUNTIF(Data_Baseline!$C62:$AZ62,0)+1),Data_Baseline!F62)))),"")</f>
        <v>8.227690157707479E-6</v>
      </c>
      <c r="H62" s="79">
        <f ca="1">IFERROR(IF(Data_Baseline!G62="","",IF($C$3="On",IF(H$3&lt;=$B$2,SMALL(Data_Baseline!$C62:$AZ62,COUNTIF(Data_Baseline!$C62:$AZ62,0)+1)/MAX(Data_Baseline!$C62:$AZ62),IF(Data_Baseline!G62=0,SMALL(Data_Baseline!$C62:$AZ62,COUNTIF(Data_Baseline!$C62:$AZ62,0)+1)/MAX(Data_Baseline!$C62:$AZ62),Data_Baseline!G62/MAX(Data_Baseline!$C62:$AZ62))),IF(H$3&lt;=$B$2,SMALL(Data_Baseline!$C62:$AZ62,COUNTIF(Data_Baseline!$C62:$AZ62,0)+1),IF(Data_Baseline!G62=0,SMALL(Data_Baseline!$C62:$AZ62,COUNTIF(Data_Baseline!$C62:$AZ62,0)+1),Data_Baseline!G62)))),"")</f>
        <v>8.227690157707479E-6</v>
      </c>
      <c r="I62" s="79">
        <f ca="1">IFERROR(IF(Data_Baseline!H62="","",IF($C$3="On",IF(I$3&lt;=$B$2,SMALL(Data_Baseline!$C62:$AZ62,COUNTIF(Data_Baseline!$C62:$AZ62,0)+1)/MAX(Data_Baseline!$C62:$AZ62),IF(Data_Baseline!H62=0,SMALL(Data_Baseline!$C62:$AZ62,COUNTIF(Data_Baseline!$C62:$AZ62,0)+1)/MAX(Data_Baseline!$C62:$AZ62),Data_Baseline!H62/MAX(Data_Baseline!$C62:$AZ62))),IF(I$3&lt;=$B$2,SMALL(Data_Baseline!$C62:$AZ62,COUNTIF(Data_Baseline!$C62:$AZ62,0)+1),IF(Data_Baseline!H62=0,SMALL(Data_Baseline!$C62:$AZ62,COUNTIF(Data_Baseline!$C62:$AZ62,0)+1),Data_Baseline!H62)))),"")</f>
        <v>8.227690157707479E-6</v>
      </c>
      <c r="J62" s="79">
        <f ca="1">IFERROR(IF(Data_Baseline!I62="","",IF($C$3="On",IF(J$3&lt;=$B$2,SMALL(Data_Baseline!$C62:$AZ62,COUNTIF(Data_Baseline!$C62:$AZ62,0)+1)/MAX(Data_Baseline!$C62:$AZ62),IF(Data_Baseline!I62=0,SMALL(Data_Baseline!$C62:$AZ62,COUNTIF(Data_Baseline!$C62:$AZ62,0)+1)/MAX(Data_Baseline!$C62:$AZ62),Data_Baseline!I62/MAX(Data_Baseline!$C62:$AZ62))),IF(J$3&lt;=$B$2,SMALL(Data_Baseline!$C62:$AZ62,COUNTIF(Data_Baseline!$C62:$AZ62,0)+1),IF(Data_Baseline!I62=0,SMALL(Data_Baseline!$C62:$AZ62,COUNTIF(Data_Baseline!$C62:$AZ62,0)+1),Data_Baseline!I62)))),"")</f>
        <v>8.227690157707479E-6</v>
      </c>
      <c r="K62" s="79">
        <f ca="1">IFERROR(IF(Data_Baseline!J62="","",IF($C$3="On",IF(K$3&lt;=$B$2,SMALL(Data_Baseline!$C62:$AZ62,COUNTIF(Data_Baseline!$C62:$AZ62,0)+1)/MAX(Data_Baseline!$C62:$AZ62),IF(Data_Baseline!J62=0,SMALL(Data_Baseline!$C62:$AZ62,COUNTIF(Data_Baseline!$C62:$AZ62,0)+1)/MAX(Data_Baseline!$C62:$AZ62),Data_Baseline!J62/MAX(Data_Baseline!$C62:$AZ62))),IF(K$3&lt;=$B$2,SMALL(Data_Baseline!$C62:$AZ62,COUNTIF(Data_Baseline!$C62:$AZ62,0)+1),IF(Data_Baseline!J62=0,SMALL(Data_Baseline!$C62:$AZ62,COUNTIF(Data_Baseline!$C62:$AZ62,0)+1),Data_Baseline!J62)))),"")</f>
        <v>8.227690157707479E-6</v>
      </c>
      <c r="L62" s="79">
        <f ca="1">IFERROR(IF(Data_Baseline!K62="","",IF($C$3="On",IF(L$3&lt;=$B$2,SMALL(Data_Baseline!$C62:$AZ62,COUNTIF(Data_Baseline!$C62:$AZ62,0)+1)/MAX(Data_Baseline!$C62:$AZ62),IF(Data_Baseline!K62=0,SMALL(Data_Baseline!$C62:$AZ62,COUNTIF(Data_Baseline!$C62:$AZ62,0)+1)/MAX(Data_Baseline!$C62:$AZ62),Data_Baseline!K62/MAX(Data_Baseline!$C62:$AZ62))),IF(L$3&lt;=$B$2,SMALL(Data_Baseline!$C62:$AZ62,COUNTIF(Data_Baseline!$C62:$AZ62,0)+1),IF(Data_Baseline!K62=0,SMALL(Data_Baseline!$C62:$AZ62,COUNTIF(Data_Baseline!$C62:$AZ62,0)+1),Data_Baseline!K62)))),"")</f>
        <v>8.227690157707479E-6</v>
      </c>
      <c r="M62" s="79">
        <f ca="1">IFERROR(IF(Data_Baseline!L62="","",IF($C$3="On",IF(M$3&lt;=$B$2,SMALL(Data_Baseline!$C62:$AZ62,COUNTIF(Data_Baseline!$C62:$AZ62,0)+1)/MAX(Data_Baseline!$C62:$AZ62),IF(Data_Baseline!L62=0,SMALL(Data_Baseline!$C62:$AZ62,COUNTIF(Data_Baseline!$C62:$AZ62,0)+1)/MAX(Data_Baseline!$C62:$AZ62),Data_Baseline!L62/MAX(Data_Baseline!$C62:$AZ62))),IF(M$3&lt;=$B$2,SMALL(Data_Baseline!$C62:$AZ62,COUNTIF(Data_Baseline!$C62:$AZ62,0)+1),IF(Data_Baseline!L62=0,SMALL(Data_Baseline!$C62:$AZ62,COUNTIF(Data_Baseline!$C62:$AZ62,0)+1),Data_Baseline!L62)))),"")</f>
        <v>8.227690157707479E-6</v>
      </c>
      <c r="N62" s="79">
        <f ca="1">IFERROR(IF(Data_Baseline!M62="","",IF($C$3="On",IF(N$3&lt;=$B$2,SMALL(Data_Baseline!$C62:$AZ62,COUNTIF(Data_Baseline!$C62:$AZ62,0)+1)/MAX(Data_Baseline!$C62:$AZ62),IF(Data_Baseline!M62=0,SMALL(Data_Baseline!$C62:$AZ62,COUNTIF(Data_Baseline!$C62:$AZ62,0)+1)/MAX(Data_Baseline!$C62:$AZ62),Data_Baseline!M62/MAX(Data_Baseline!$C62:$AZ62))),IF(N$3&lt;=$B$2,SMALL(Data_Baseline!$C62:$AZ62,COUNTIF(Data_Baseline!$C62:$AZ62,0)+1),IF(Data_Baseline!M62=0,SMALL(Data_Baseline!$C62:$AZ62,COUNTIF(Data_Baseline!$C62:$AZ62,0)+1),Data_Baseline!M62)))),"")</f>
        <v>8.227690157707479E-6</v>
      </c>
      <c r="O62" s="79">
        <f ca="1">IFERROR(IF(Data_Baseline!N62="","",IF($C$3="On",IF(O$3&lt;=$B$2,SMALL(Data_Baseline!$C62:$AZ62,COUNTIF(Data_Baseline!$C62:$AZ62,0)+1)/MAX(Data_Baseline!$C62:$AZ62),IF(Data_Baseline!N62=0,SMALL(Data_Baseline!$C62:$AZ62,COUNTIF(Data_Baseline!$C62:$AZ62,0)+1)/MAX(Data_Baseline!$C62:$AZ62),Data_Baseline!N62/MAX(Data_Baseline!$C62:$AZ62))),IF(O$3&lt;=$B$2,SMALL(Data_Baseline!$C62:$AZ62,COUNTIF(Data_Baseline!$C62:$AZ62,0)+1),IF(Data_Baseline!N62=0,SMALL(Data_Baseline!$C62:$AZ62,COUNTIF(Data_Baseline!$C62:$AZ62,0)+1),Data_Baseline!N62)))),"")</f>
        <v>8.227690157707479E-6</v>
      </c>
      <c r="P62" s="79">
        <f ca="1">IFERROR(IF(Data_Baseline!O62="","",IF($C$3="On",IF(P$3&lt;=$B$2,SMALL(Data_Baseline!$C62:$AZ62,COUNTIF(Data_Baseline!$C62:$AZ62,0)+1)/MAX(Data_Baseline!$C62:$AZ62),IF(Data_Baseline!O62=0,SMALL(Data_Baseline!$C62:$AZ62,COUNTIF(Data_Baseline!$C62:$AZ62,0)+1)/MAX(Data_Baseline!$C62:$AZ62),Data_Baseline!O62/MAX(Data_Baseline!$C62:$AZ62))),IF(P$3&lt;=$B$2,SMALL(Data_Baseline!$C62:$AZ62,COUNTIF(Data_Baseline!$C62:$AZ62,0)+1),IF(Data_Baseline!O62=0,SMALL(Data_Baseline!$C62:$AZ62,COUNTIF(Data_Baseline!$C62:$AZ62,0)+1),Data_Baseline!O62)))),"")</f>
        <v>8.227690157707479E-6</v>
      </c>
      <c r="Q62" s="79">
        <f ca="1">IFERROR(IF(Data_Baseline!P62="","",IF($C$3="On",IF(Q$3&lt;=$B$2,SMALL(Data_Baseline!$C62:$AZ62,COUNTIF(Data_Baseline!$C62:$AZ62,0)+1)/MAX(Data_Baseline!$C62:$AZ62),IF(Data_Baseline!P62=0,SMALL(Data_Baseline!$C62:$AZ62,COUNTIF(Data_Baseline!$C62:$AZ62,0)+1)/MAX(Data_Baseline!$C62:$AZ62),Data_Baseline!P62/MAX(Data_Baseline!$C62:$AZ62))),IF(Q$3&lt;=$B$2,SMALL(Data_Baseline!$C62:$AZ62,COUNTIF(Data_Baseline!$C62:$AZ62,0)+1),IF(Data_Baseline!P62=0,SMALL(Data_Baseline!$C62:$AZ62,COUNTIF(Data_Baseline!$C62:$AZ62,0)+1),Data_Baseline!P62)))),"")</f>
        <v>8.227690157707479E-6</v>
      </c>
      <c r="R62" s="79">
        <f ca="1">IFERROR(IF(Data_Baseline!Q62="","",IF($C$3="On",IF(R$3&lt;=$B$2,SMALL(Data_Baseline!$C62:$AZ62,COUNTIF(Data_Baseline!$C62:$AZ62,0)+1)/MAX(Data_Baseline!$C62:$AZ62),IF(Data_Baseline!Q62=0,SMALL(Data_Baseline!$C62:$AZ62,COUNTIF(Data_Baseline!$C62:$AZ62,0)+1)/MAX(Data_Baseline!$C62:$AZ62),Data_Baseline!Q62/MAX(Data_Baseline!$C62:$AZ62))),IF(R$3&lt;=$B$2,SMALL(Data_Baseline!$C62:$AZ62,COUNTIF(Data_Baseline!$C62:$AZ62,0)+1),IF(Data_Baseline!Q62=0,SMALL(Data_Baseline!$C62:$AZ62,COUNTIF(Data_Baseline!$C62:$AZ62,0)+1),Data_Baseline!Q62)))),"")</f>
        <v>8.227690157707479E-6</v>
      </c>
      <c r="S62" s="79">
        <f ca="1">IFERROR(IF(Data_Baseline!R62="","",IF($C$3="On",IF(S$3&lt;=$B$2,SMALL(Data_Baseline!$C62:$AZ62,COUNTIF(Data_Baseline!$C62:$AZ62,0)+1)/MAX(Data_Baseline!$C62:$AZ62),IF(Data_Baseline!R62=0,SMALL(Data_Baseline!$C62:$AZ62,COUNTIF(Data_Baseline!$C62:$AZ62,0)+1)/MAX(Data_Baseline!$C62:$AZ62),Data_Baseline!R62/MAX(Data_Baseline!$C62:$AZ62))),IF(S$3&lt;=$B$2,SMALL(Data_Baseline!$C62:$AZ62,COUNTIF(Data_Baseline!$C62:$AZ62,0)+1),IF(Data_Baseline!R62=0,SMALL(Data_Baseline!$C62:$AZ62,COUNTIF(Data_Baseline!$C62:$AZ62,0)+1),Data_Baseline!R62)))),"")</f>
        <v>8.227690157707479E-6</v>
      </c>
      <c r="T62" s="79">
        <f ca="1">IFERROR(IF(Data_Baseline!S62="","",IF($C$3="On",IF(T$3&lt;=$B$2,SMALL(Data_Baseline!$C62:$AZ62,COUNTIF(Data_Baseline!$C62:$AZ62,0)+1)/MAX(Data_Baseline!$C62:$AZ62),IF(Data_Baseline!S62=0,SMALL(Data_Baseline!$C62:$AZ62,COUNTIF(Data_Baseline!$C62:$AZ62,0)+1)/MAX(Data_Baseline!$C62:$AZ62),Data_Baseline!S62/MAX(Data_Baseline!$C62:$AZ62))),IF(T$3&lt;=$B$2,SMALL(Data_Baseline!$C62:$AZ62,COUNTIF(Data_Baseline!$C62:$AZ62,0)+1),IF(Data_Baseline!S62=0,SMALL(Data_Baseline!$C62:$AZ62,COUNTIF(Data_Baseline!$C62:$AZ62,0)+1),Data_Baseline!S62)))),"")</f>
        <v>8.227690157707479E-6</v>
      </c>
      <c r="U62" s="79">
        <f ca="1">IFERROR(IF(Data_Baseline!T62="","",IF($C$3="On",IF(U$3&lt;=$B$2,SMALL(Data_Baseline!$C62:$AZ62,COUNTIF(Data_Baseline!$C62:$AZ62,0)+1)/MAX(Data_Baseline!$C62:$AZ62),IF(Data_Baseline!T62=0,SMALL(Data_Baseline!$C62:$AZ62,COUNTIF(Data_Baseline!$C62:$AZ62,0)+1)/MAX(Data_Baseline!$C62:$AZ62),Data_Baseline!T62/MAX(Data_Baseline!$C62:$AZ62))),IF(U$3&lt;=$B$2,SMALL(Data_Baseline!$C62:$AZ62,COUNTIF(Data_Baseline!$C62:$AZ62,0)+1),IF(Data_Baseline!T62=0,SMALL(Data_Baseline!$C62:$AZ62,COUNTIF(Data_Baseline!$C62:$AZ62,0)+1),Data_Baseline!T62)))),"")</f>
        <v>8.227690157707479E-6</v>
      </c>
      <c r="V62" s="79">
        <f ca="1">IFERROR(IF(Data_Baseline!U62="","",IF($C$3="On",IF(V$3&lt;=$B$2,SMALL(Data_Baseline!$C62:$AZ62,COUNTIF(Data_Baseline!$C62:$AZ62,0)+1)/MAX(Data_Baseline!$C62:$AZ62),IF(Data_Baseline!U62=0,SMALL(Data_Baseline!$C62:$AZ62,COUNTIF(Data_Baseline!$C62:$AZ62,0)+1)/MAX(Data_Baseline!$C62:$AZ62),Data_Baseline!U62/MAX(Data_Baseline!$C62:$AZ62))),IF(V$3&lt;=$B$2,SMALL(Data_Baseline!$C62:$AZ62,COUNTIF(Data_Baseline!$C62:$AZ62,0)+1),IF(Data_Baseline!U62=0,SMALL(Data_Baseline!$C62:$AZ62,COUNTIF(Data_Baseline!$C62:$AZ62,0)+1),Data_Baseline!U62)))),"")</f>
        <v>8.227690157707479E-6</v>
      </c>
      <c r="W62" s="79">
        <f ca="1">IFERROR(IF(Data_Baseline!V62="","",IF($C$3="On",IF(W$3&lt;=$B$2,SMALL(Data_Baseline!$C62:$AZ62,COUNTIF(Data_Baseline!$C62:$AZ62,0)+1)/MAX(Data_Baseline!$C62:$AZ62),IF(Data_Baseline!V62=0,SMALL(Data_Baseline!$C62:$AZ62,COUNTIF(Data_Baseline!$C62:$AZ62,0)+1)/MAX(Data_Baseline!$C62:$AZ62),Data_Baseline!V62/MAX(Data_Baseline!$C62:$AZ62))),IF(W$3&lt;=$B$2,SMALL(Data_Baseline!$C62:$AZ62,COUNTIF(Data_Baseline!$C62:$AZ62,0)+1),IF(Data_Baseline!V62=0,SMALL(Data_Baseline!$C62:$AZ62,COUNTIF(Data_Baseline!$C62:$AZ62,0)+1),Data_Baseline!V62)))),"")</f>
        <v>8.227690157707479E-6</v>
      </c>
      <c r="X62" s="79">
        <f ca="1">IFERROR(IF(Data_Baseline!W62="","",IF($C$3="On",IF(X$3&lt;=$B$2,SMALL(Data_Baseline!$C62:$AZ62,COUNTIF(Data_Baseline!$C62:$AZ62,0)+1)/MAX(Data_Baseline!$C62:$AZ62),IF(Data_Baseline!W62=0,SMALL(Data_Baseline!$C62:$AZ62,COUNTIF(Data_Baseline!$C62:$AZ62,0)+1)/MAX(Data_Baseline!$C62:$AZ62),Data_Baseline!W62/MAX(Data_Baseline!$C62:$AZ62))),IF(X$3&lt;=$B$2,SMALL(Data_Baseline!$C62:$AZ62,COUNTIF(Data_Baseline!$C62:$AZ62,0)+1),IF(Data_Baseline!W62=0,SMALL(Data_Baseline!$C62:$AZ62,COUNTIF(Data_Baseline!$C62:$AZ62,0)+1),Data_Baseline!W62)))),"")</f>
        <v>8.227690157707479E-6</v>
      </c>
      <c r="Y62" s="79">
        <f ca="1">IFERROR(IF(Data_Baseline!X62="","",IF($C$3="On",IF(Y$3&lt;=$B$2,SMALL(Data_Baseline!$C62:$AZ62,COUNTIF(Data_Baseline!$C62:$AZ62,0)+1)/MAX(Data_Baseline!$C62:$AZ62),IF(Data_Baseline!X62=0,SMALL(Data_Baseline!$C62:$AZ62,COUNTIF(Data_Baseline!$C62:$AZ62,0)+1)/MAX(Data_Baseline!$C62:$AZ62),Data_Baseline!X62/MAX(Data_Baseline!$C62:$AZ62))),IF(Y$3&lt;=$B$2,SMALL(Data_Baseline!$C62:$AZ62,COUNTIF(Data_Baseline!$C62:$AZ62,0)+1),IF(Data_Baseline!X62=0,SMALL(Data_Baseline!$C62:$AZ62,COUNTIF(Data_Baseline!$C62:$AZ62,0)+1),Data_Baseline!X62)))),"")</f>
        <v>8.227690157707479E-6</v>
      </c>
      <c r="Z62" s="79">
        <f ca="1">IFERROR(IF(Data_Baseline!Y62="","",IF($C$3="On",IF(Z$3&lt;=$B$2,SMALL(Data_Baseline!$C62:$AZ62,COUNTIF(Data_Baseline!$C62:$AZ62,0)+1)/MAX(Data_Baseline!$C62:$AZ62),IF(Data_Baseline!Y62=0,SMALL(Data_Baseline!$C62:$AZ62,COUNTIF(Data_Baseline!$C62:$AZ62,0)+1)/MAX(Data_Baseline!$C62:$AZ62),Data_Baseline!Y62/MAX(Data_Baseline!$C62:$AZ62))),IF(Z$3&lt;=$B$2,SMALL(Data_Baseline!$C62:$AZ62,COUNTIF(Data_Baseline!$C62:$AZ62,0)+1),IF(Data_Baseline!Y62=0,SMALL(Data_Baseline!$C62:$AZ62,COUNTIF(Data_Baseline!$C62:$AZ62,0)+1),Data_Baseline!Y62)))),"")</f>
        <v>8.227690157707479E-6</v>
      </c>
      <c r="AA62" s="79">
        <f ca="1">IFERROR(IF(Data_Baseline!Z62="","",IF($C$3="On",IF(AA$3&lt;=$B$2,SMALL(Data_Baseline!$C62:$AZ62,COUNTIF(Data_Baseline!$C62:$AZ62,0)+1)/MAX(Data_Baseline!$C62:$AZ62),IF(Data_Baseline!Z62=0,SMALL(Data_Baseline!$C62:$AZ62,COUNTIF(Data_Baseline!$C62:$AZ62,0)+1)/MAX(Data_Baseline!$C62:$AZ62),Data_Baseline!Z62/MAX(Data_Baseline!$C62:$AZ62))),IF(AA$3&lt;=$B$2,SMALL(Data_Baseline!$C62:$AZ62,COUNTIF(Data_Baseline!$C62:$AZ62,0)+1),IF(Data_Baseline!Z62=0,SMALL(Data_Baseline!$C62:$AZ62,COUNTIF(Data_Baseline!$C62:$AZ62,0)+1),Data_Baseline!Z62)))),"")</f>
        <v>1.8852476791601448E-3</v>
      </c>
      <c r="AB62" s="79">
        <f ca="1">IFERROR(IF(Data_Baseline!AA62="","",IF($C$3="On",IF(AB$3&lt;=$B$2,SMALL(Data_Baseline!$C62:$AZ62,COUNTIF(Data_Baseline!$C62:$AZ62,0)+1)/MAX(Data_Baseline!$C62:$AZ62),IF(Data_Baseline!AA62=0,SMALL(Data_Baseline!$C62:$AZ62,COUNTIF(Data_Baseline!$C62:$AZ62,0)+1)/MAX(Data_Baseline!$C62:$AZ62),Data_Baseline!AA62/MAX(Data_Baseline!$C62:$AZ62))),IF(AB$3&lt;=$B$2,SMALL(Data_Baseline!$C62:$AZ62,COUNTIF(Data_Baseline!$C62:$AZ62,0)+1),IF(Data_Baseline!AA62=0,SMALL(Data_Baseline!$C62:$AZ62,COUNTIF(Data_Baseline!$C62:$AZ62,0)+1),Data_Baseline!AA62)))),"")</f>
        <v>6.6886692416787694E-3</v>
      </c>
      <c r="AC62" s="79">
        <f ca="1">IFERROR(IF(Data_Baseline!AB62="","",IF($C$3="On",IF(AC$3&lt;=$B$2,SMALL(Data_Baseline!$C62:$AZ62,COUNTIF(Data_Baseline!$C62:$AZ62,0)+1)/MAX(Data_Baseline!$C62:$AZ62),IF(Data_Baseline!AB62=0,SMALL(Data_Baseline!$C62:$AZ62,COUNTIF(Data_Baseline!$C62:$AZ62,0)+1)/MAX(Data_Baseline!$C62:$AZ62),Data_Baseline!AB62/MAX(Data_Baseline!$C62:$AZ62))),IF(AC$3&lt;=$B$2,SMALL(Data_Baseline!$C62:$AZ62,COUNTIF(Data_Baseline!$C62:$AZ62,0)+1),IF(Data_Baseline!AB62=0,SMALL(Data_Baseline!$C62:$AZ62,COUNTIF(Data_Baseline!$C62:$AZ62,0)+1),Data_Baseline!AB62)))),"")</f>
        <v>1.5293978838064576E-2</v>
      </c>
      <c r="AD62" s="79">
        <f ca="1">IFERROR(IF(Data_Baseline!AC62="","",IF($C$3="On",IF(AD$3&lt;=$B$2,SMALL(Data_Baseline!$C62:$AZ62,COUNTIF(Data_Baseline!$C62:$AZ62,0)+1)/MAX(Data_Baseline!$C62:$AZ62),IF(Data_Baseline!AC62=0,SMALL(Data_Baseline!$C62:$AZ62,COUNTIF(Data_Baseline!$C62:$AZ62,0)+1)/MAX(Data_Baseline!$C62:$AZ62),Data_Baseline!AC62/MAX(Data_Baseline!$C62:$AZ62))),IF(AD$3&lt;=$B$2,SMALL(Data_Baseline!$C62:$AZ62,COUNTIF(Data_Baseline!$C62:$AZ62,0)+1),IF(Data_Baseline!AC62=0,SMALL(Data_Baseline!$C62:$AZ62,COUNTIF(Data_Baseline!$C62:$AZ62,0)+1),Data_Baseline!AC62)))),"")</f>
        <v>3.4325745833990014E-2</v>
      </c>
      <c r="AE62" s="79">
        <f ca="1">IFERROR(IF(Data_Baseline!AD62="","",IF($C$3="On",IF(AE$3&lt;=$B$2,SMALL(Data_Baseline!$C62:$AZ62,COUNTIF(Data_Baseline!$C62:$AZ62,0)+1)/MAX(Data_Baseline!$C62:$AZ62),IF(Data_Baseline!AD62=0,SMALL(Data_Baseline!$C62:$AZ62,COUNTIF(Data_Baseline!$C62:$AZ62,0)+1)/MAX(Data_Baseline!$C62:$AZ62),Data_Baseline!AD62/MAX(Data_Baseline!$C62:$AZ62))),IF(AE$3&lt;=$B$2,SMALL(Data_Baseline!$C62:$AZ62,COUNTIF(Data_Baseline!$C62:$AZ62,0)+1),IF(Data_Baseline!AD62=0,SMALL(Data_Baseline!$C62:$AZ62,COUNTIF(Data_Baseline!$C62:$AZ62,0)+1),Data_Baseline!AD62)))),"")</f>
        <v>6.8602796812129233E-2</v>
      </c>
      <c r="AF62" s="79">
        <f ca="1">IFERROR(IF(Data_Baseline!AE62="","",IF($C$3="On",IF(AF$3&lt;=$B$2,SMALL(Data_Baseline!$C62:$AZ62,COUNTIF(Data_Baseline!$C62:$AZ62,0)+1)/MAX(Data_Baseline!$C62:$AZ62),IF(Data_Baseline!AE62=0,SMALL(Data_Baseline!$C62:$AZ62,COUNTIF(Data_Baseline!$C62:$AZ62,0)+1)/MAX(Data_Baseline!$C62:$AZ62),Data_Baseline!AE62/MAX(Data_Baseline!$C62:$AZ62))),IF(AF$3&lt;=$B$2,SMALL(Data_Baseline!$C62:$AZ62,COUNTIF(Data_Baseline!$C62:$AZ62,0)+1),IF(Data_Baseline!AE62=0,SMALL(Data_Baseline!$C62:$AZ62,COUNTIF(Data_Baseline!$C62:$AZ62,0)+1),Data_Baseline!AE62)))),"")</f>
        <v>0.13011985145301938</v>
      </c>
      <c r="AG62" s="79">
        <f ca="1">IFERROR(IF(Data_Baseline!AF62="","",IF($C$3="On",IF(AG$3&lt;=$B$2,SMALL(Data_Baseline!$C62:$AZ62,COUNTIF(Data_Baseline!$C62:$AZ62,0)+1)/MAX(Data_Baseline!$C62:$AZ62),IF(Data_Baseline!AF62=0,SMALL(Data_Baseline!$C62:$AZ62,COUNTIF(Data_Baseline!$C62:$AZ62,0)+1)/MAX(Data_Baseline!$C62:$AZ62),Data_Baseline!AF62/MAX(Data_Baseline!$C62:$AZ62))),IF(AG$3&lt;=$B$2,SMALL(Data_Baseline!$C62:$AZ62,COUNTIF(Data_Baseline!$C62:$AZ62,0)+1),IF(Data_Baseline!AF62=0,SMALL(Data_Baseline!$C62:$AZ62,COUNTIF(Data_Baseline!$C62:$AZ62,0)+1),Data_Baseline!AF62)))),"")</f>
        <v>0.23100036548556935</v>
      </c>
      <c r="AH62" s="79">
        <f ca="1">IFERROR(IF(Data_Baseline!AG62="","",IF($C$3="On",IF(AH$3&lt;=$B$2,SMALL(Data_Baseline!$C62:$AZ62,COUNTIF(Data_Baseline!$C62:$AZ62,0)+1)/MAX(Data_Baseline!$C62:$AZ62),IF(Data_Baseline!AG62=0,SMALL(Data_Baseline!$C62:$AZ62,COUNTIF(Data_Baseline!$C62:$AZ62,0)+1)/MAX(Data_Baseline!$C62:$AZ62),Data_Baseline!AG62/MAX(Data_Baseline!$C62:$AZ62))),IF(AH$3&lt;=$B$2,SMALL(Data_Baseline!$C62:$AZ62,COUNTIF(Data_Baseline!$C62:$AZ62,0)+1),IF(Data_Baseline!AG62=0,SMALL(Data_Baseline!$C62:$AZ62,COUNTIF(Data_Baseline!$C62:$AZ62,0)+1),Data_Baseline!AG62)))),"")</f>
        <v>0.37529566518222329</v>
      </c>
      <c r="AI62" s="79">
        <f ca="1">IFERROR(IF(Data_Baseline!AH62="","",IF($C$3="On",IF(AI$3&lt;=$B$2,SMALL(Data_Baseline!$C62:$AZ62,COUNTIF(Data_Baseline!$C62:$AZ62,0)+1)/MAX(Data_Baseline!$C62:$AZ62),IF(Data_Baseline!AH62=0,SMALL(Data_Baseline!$C62:$AZ62,COUNTIF(Data_Baseline!$C62:$AZ62,0)+1)/MAX(Data_Baseline!$C62:$AZ62),Data_Baseline!AH62/MAX(Data_Baseline!$C62:$AZ62))),IF(AI$3&lt;=$B$2,SMALL(Data_Baseline!$C62:$AZ62,COUNTIF(Data_Baseline!$C62:$AZ62,0)+1),IF(Data_Baseline!AH62=0,SMALL(Data_Baseline!$C62:$AZ62,COUNTIF(Data_Baseline!$C62:$AZ62,0)+1),Data_Baseline!AH62)))),"")</f>
        <v>0.54154121903564467</v>
      </c>
      <c r="AJ62" s="79">
        <f ca="1">IFERROR(IF(Data_Baseline!AI62="","",IF($C$3="On",IF(AJ$3&lt;=$B$2,SMALL(Data_Baseline!$C62:$AZ62,COUNTIF(Data_Baseline!$C62:$AZ62,0)+1)/MAX(Data_Baseline!$C62:$AZ62),IF(Data_Baseline!AI62=0,SMALL(Data_Baseline!$C62:$AZ62,COUNTIF(Data_Baseline!$C62:$AZ62,0)+1)/MAX(Data_Baseline!$C62:$AZ62),Data_Baseline!AI62/MAX(Data_Baseline!$C62:$AZ62))),IF(AJ$3&lt;=$B$2,SMALL(Data_Baseline!$C62:$AZ62,COUNTIF(Data_Baseline!$C62:$AZ62,0)+1),IF(Data_Baseline!AI62=0,SMALL(Data_Baseline!$C62:$AZ62,COUNTIF(Data_Baseline!$C62:$AZ62,0)+1),Data_Baseline!AI62)))),"")</f>
        <v>0.69803179342293453</v>
      </c>
      <c r="AK62" s="79">
        <f ca="1">IFERROR(IF(Data_Baseline!AJ62="","",IF($C$3="On",IF(AK$3&lt;=$B$2,SMALL(Data_Baseline!$C62:$AZ62,COUNTIF(Data_Baseline!$C62:$AZ62,0)+1)/MAX(Data_Baseline!$C62:$AZ62),IF(Data_Baseline!AJ62=0,SMALL(Data_Baseline!$C62:$AZ62,COUNTIF(Data_Baseline!$C62:$AZ62,0)+1)/MAX(Data_Baseline!$C62:$AZ62),Data_Baseline!AJ62/MAX(Data_Baseline!$C62:$AZ62))),IF(AK$3&lt;=$B$2,SMALL(Data_Baseline!$C62:$AZ62,COUNTIF(Data_Baseline!$C62:$AZ62,0)+1),IF(Data_Baseline!AJ62=0,SMALL(Data_Baseline!$C62:$AZ62,COUNTIF(Data_Baseline!$C62:$AZ62,0)+1),Data_Baseline!AJ62)))),"")</f>
        <v>0.81685369413727349</v>
      </c>
      <c r="AL62" s="79">
        <f ca="1">IFERROR(IF(Data_Baseline!AK62="","",IF($C$3="On",IF(AL$3&lt;=$B$2,SMALL(Data_Baseline!$C62:$AZ62,COUNTIF(Data_Baseline!$C62:$AZ62,0)+1)/MAX(Data_Baseline!$C62:$AZ62),IF(Data_Baseline!AK62=0,SMALL(Data_Baseline!$C62:$AZ62,COUNTIF(Data_Baseline!$C62:$AZ62,0)+1)/MAX(Data_Baseline!$C62:$AZ62),Data_Baseline!AK62/MAX(Data_Baseline!$C62:$AZ62))),IF(AL$3&lt;=$B$2,SMALL(Data_Baseline!$C62:$AZ62,COUNTIF(Data_Baseline!$C62:$AZ62,0)+1),IF(Data_Baseline!AK62=0,SMALL(Data_Baseline!$C62:$AZ62,COUNTIF(Data_Baseline!$C62:$AZ62,0)+1),Data_Baseline!AK62)))),"")</f>
        <v>0.89420650865345552</v>
      </c>
      <c r="AM62" s="79">
        <f ca="1">IFERROR(IF(Data_Baseline!AL62="","",IF($C$3="On",IF(AM$3&lt;=$B$2,SMALL(Data_Baseline!$C62:$AZ62,COUNTIF(Data_Baseline!$C62:$AZ62,0)+1)/MAX(Data_Baseline!$C62:$AZ62),IF(Data_Baseline!AL62=0,SMALL(Data_Baseline!$C62:$AZ62,COUNTIF(Data_Baseline!$C62:$AZ62,0)+1)/MAX(Data_Baseline!$C62:$AZ62),Data_Baseline!AL62/MAX(Data_Baseline!$C62:$AZ62))),IF(AM$3&lt;=$B$2,SMALL(Data_Baseline!$C62:$AZ62,COUNTIF(Data_Baseline!$C62:$AZ62,0)+1),IF(Data_Baseline!AL62=0,SMALL(Data_Baseline!$C62:$AZ62,COUNTIF(Data_Baseline!$C62:$AZ62,0)+1),Data_Baseline!AL62)))),"")</f>
        <v>0.93838143272670227</v>
      </c>
      <c r="AN62" s="79">
        <f ca="1">IFERROR(IF(Data_Baseline!AM62="","",IF($C$3="On",IF(AN$3&lt;=$B$2,SMALL(Data_Baseline!$C62:$AZ62,COUNTIF(Data_Baseline!$C62:$AZ62,0)+1)/MAX(Data_Baseline!$C62:$AZ62),IF(Data_Baseline!AM62=0,SMALL(Data_Baseline!$C62:$AZ62,COUNTIF(Data_Baseline!$C62:$AZ62,0)+1)/MAX(Data_Baseline!$C62:$AZ62),Data_Baseline!AM62/MAX(Data_Baseline!$C62:$AZ62))),IF(AN$3&lt;=$B$2,SMALL(Data_Baseline!$C62:$AZ62,COUNTIF(Data_Baseline!$C62:$AZ62,0)+1),IF(Data_Baseline!AM62=0,SMALL(Data_Baseline!$C62:$AZ62,COUNTIF(Data_Baseline!$C62:$AZ62,0)+1),Data_Baseline!AM62)))),"")</f>
        <v>0.96401665405557313</v>
      </c>
      <c r="AO62" s="79">
        <f ca="1">IFERROR(IF(Data_Baseline!AN62="","",IF($C$3="On",IF(AO$3&lt;=$B$2,SMALL(Data_Baseline!$C62:$AZ62,COUNTIF(Data_Baseline!$C62:$AZ62,0)+1)/MAX(Data_Baseline!$C62:$AZ62),IF(Data_Baseline!AN62=0,SMALL(Data_Baseline!$C62:$AZ62,COUNTIF(Data_Baseline!$C62:$AZ62,0)+1)/MAX(Data_Baseline!$C62:$AZ62),Data_Baseline!AN62/MAX(Data_Baseline!$C62:$AZ62))),IF(AO$3&lt;=$B$2,SMALL(Data_Baseline!$C62:$AZ62,COUNTIF(Data_Baseline!$C62:$AZ62,0)+1),IF(Data_Baseline!AN62=0,SMALL(Data_Baseline!$C62:$AZ62,COUNTIF(Data_Baseline!$C62:$AZ62,0)+1),Data_Baseline!AN62)))),"")</f>
        <v>0.98097839267901443</v>
      </c>
      <c r="AP62" s="79">
        <f ca="1">IFERROR(IF(Data_Baseline!AO62="","",IF($C$3="On",IF(AP$3&lt;=$B$2,SMALL(Data_Baseline!$C62:$AZ62,COUNTIF(Data_Baseline!$C62:$AZ62,0)+1)/MAX(Data_Baseline!$C62:$AZ62),IF(Data_Baseline!AO62=0,SMALL(Data_Baseline!$C62:$AZ62,COUNTIF(Data_Baseline!$C62:$AZ62,0)+1)/MAX(Data_Baseline!$C62:$AZ62),Data_Baseline!AO62/MAX(Data_Baseline!$C62:$AZ62))),IF(AP$3&lt;=$B$2,SMALL(Data_Baseline!$C62:$AZ62,COUNTIF(Data_Baseline!$C62:$AZ62,0)+1),IF(Data_Baseline!AO62=0,SMALL(Data_Baseline!$C62:$AZ62,COUNTIF(Data_Baseline!$C62:$AZ62,0)+1),Data_Baseline!AO62)))),"")</f>
        <v>0.99409731767892207</v>
      </c>
      <c r="AQ62" s="79">
        <f ca="1">IFERROR(IF(Data_Baseline!AP62="","",IF($C$3="On",IF(AQ$3&lt;=$B$2,SMALL(Data_Baseline!$C62:$AZ62,COUNTIF(Data_Baseline!$C62:$AZ62,0)+1)/MAX(Data_Baseline!$C62:$AZ62),IF(Data_Baseline!AP62=0,SMALL(Data_Baseline!$C62:$AZ62,COUNTIF(Data_Baseline!$C62:$AZ62,0)+1)/MAX(Data_Baseline!$C62:$AZ62),Data_Baseline!AP62/MAX(Data_Baseline!$C62:$AZ62))),IF(AQ$3&lt;=$B$2,SMALL(Data_Baseline!$C62:$AZ62,COUNTIF(Data_Baseline!$C62:$AZ62,0)+1),IF(Data_Baseline!AP62=0,SMALL(Data_Baseline!$C62:$AZ62,COUNTIF(Data_Baseline!$C62:$AZ62,0)+1),Data_Baseline!AP62)))),"")</f>
        <v>1</v>
      </c>
      <c r="AR62" s="79" t="str">
        <f>IFERROR(IF(Data_Baseline!AQ62="","",IF($C$3="On",IF(AR$3&lt;=$B$2,SMALL(Data_Baseline!$C62:$AZ62,COUNTIF(Data_Baseline!$C62:$AZ62,0)+1)/MAX(Data_Baseline!$C62:$AZ62),IF(Data_Baseline!AQ62=0,SMALL(Data_Baseline!$C62:$AZ62,COUNTIF(Data_Baseline!$C62:$AZ62,0)+1)/MAX(Data_Baseline!$C62:$AZ62),Data_Baseline!AQ62/MAX(Data_Baseline!$C62:$AZ62))),IF(AR$3&lt;=$B$2,SMALL(Data_Baseline!$C62:$AZ62,COUNTIF(Data_Baseline!$C62:$AZ62,0)+1),IF(Data_Baseline!AQ62=0,SMALL(Data_Baseline!$C62:$AZ62,COUNTIF(Data_Baseline!$C62:$AZ62,0)+1),Data_Baseline!AQ62)))),"")</f>
        <v/>
      </c>
      <c r="AS62" s="79" t="str">
        <f>IFERROR(IF(Data_Baseline!AR62="","",IF($C$3="On",IF(AS$3&lt;=$B$2,SMALL(Data_Baseline!$C62:$AZ62,COUNTIF(Data_Baseline!$C62:$AZ62,0)+1)/MAX(Data_Baseline!$C62:$AZ62),IF(Data_Baseline!AR62=0,SMALL(Data_Baseline!$C62:$AZ62,COUNTIF(Data_Baseline!$C62:$AZ62,0)+1)/MAX(Data_Baseline!$C62:$AZ62),Data_Baseline!AR62/MAX(Data_Baseline!$C62:$AZ62))),IF(AS$3&lt;=$B$2,SMALL(Data_Baseline!$C62:$AZ62,COUNTIF(Data_Baseline!$C62:$AZ62,0)+1),IF(Data_Baseline!AR62=0,SMALL(Data_Baseline!$C62:$AZ62,COUNTIF(Data_Baseline!$C62:$AZ62,0)+1),Data_Baseline!AR62)))),"")</f>
        <v/>
      </c>
      <c r="AT62" s="79" t="str">
        <f>IFERROR(IF(Data_Baseline!AS62="","",IF($C$3="On",IF(AT$3&lt;=$B$2,SMALL(Data_Baseline!$C62:$AZ62,COUNTIF(Data_Baseline!$C62:$AZ62,0)+1)/MAX(Data_Baseline!$C62:$AZ62),IF(Data_Baseline!AS62=0,SMALL(Data_Baseline!$C62:$AZ62,COUNTIF(Data_Baseline!$C62:$AZ62,0)+1)/MAX(Data_Baseline!$C62:$AZ62),Data_Baseline!AS62/MAX(Data_Baseline!$C62:$AZ62))),IF(AT$3&lt;=$B$2,SMALL(Data_Baseline!$C62:$AZ62,COUNTIF(Data_Baseline!$C62:$AZ62,0)+1),IF(Data_Baseline!AS62=0,SMALL(Data_Baseline!$C62:$AZ62,COUNTIF(Data_Baseline!$C62:$AZ62,0)+1),Data_Baseline!AS62)))),"")</f>
        <v/>
      </c>
      <c r="AU62" s="79" t="str">
        <f>IFERROR(IF(Data_Baseline!AT62="","",IF($C$3="On",IF(AU$3&lt;=$B$2,SMALL(Data_Baseline!$C62:$AZ62,COUNTIF(Data_Baseline!$C62:$AZ62,0)+1)/MAX(Data_Baseline!$C62:$AZ62),IF(Data_Baseline!AT62=0,SMALL(Data_Baseline!$C62:$AZ62,COUNTIF(Data_Baseline!$C62:$AZ62,0)+1)/MAX(Data_Baseline!$C62:$AZ62),Data_Baseline!AT62/MAX(Data_Baseline!$C62:$AZ62))),IF(AU$3&lt;=$B$2,SMALL(Data_Baseline!$C62:$AZ62,COUNTIF(Data_Baseline!$C62:$AZ62,0)+1),IF(Data_Baseline!AT62=0,SMALL(Data_Baseline!$C62:$AZ62,COUNTIF(Data_Baseline!$C62:$AZ62,0)+1),Data_Baseline!AT62)))),"")</f>
        <v/>
      </c>
      <c r="AV62" s="79" t="str">
        <f>IFERROR(IF(Data_Baseline!AU62="","",IF($C$3="On",IF(AV$3&lt;=$B$2,SMALL(Data_Baseline!$C62:$AZ62,COUNTIF(Data_Baseline!$C62:$AZ62,0)+1)/MAX(Data_Baseline!$C62:$AZ62),IF(Data_Baseline!AU62=0,SMALL(Data_Baseline!$C62:$AZ62,COUNTIF(Data_Baseline!$C62:$AZ62,0)+1)/MAX(Data_Baseline!$C62:$AZ62),Data_Baseline!AU62/MAX(Data_Baseline!$C62:$AZ62))),IF(AV$3&lt;=$B$2,SMALL(Data_Baseline!$C62:$AZ62,COUNTIF(Data_Baseline!$C62:$AZ62,0)+1),IF(Data_Baseline!AU62=0,SMALL(Data_Baseline!$C62:$AZ62,COUNTIF(Data_Baseline!$C62:$AZ62,0)+1),Data_Baseline!AU62)))),"")</f>
        <v/>
      </c>
      <c r="AW62" s="79" t="str">
        <f>IFERROR(IF(Data_Baseline!AV62="","",IF($C$3="On",IF(AW$3&lt;=$B$2,SMALL(Data_Baseline!$C62:$AZ62,COUNTIF(Data_Baseline!$C62:$AZ62,0)+1)/MAX(Data_Baseline!$C62:$AZ62),IF(Data_Baseline!AV62=0,SMALL(Data_Baseline!$C62:$AZ62,COUNTIF(Data_Baseline!$C62:$AZ62,0)+1)/MAX(Data_Baseline!$C62:$AZ62),Data_Baseline!AV62/MAX(Data_Baseline!$C62:$AZ62))),IF(AW$3&lt;=$B$2,SMALL(Data_Baseline!$C62:$AZ62,COUNTIF(Data_Baseline!$C62:$AZ62,0)+1),IF(Data_Baseline!AV62=0,SMALL(Data_Baseline!$C62:$AZ62,COUNTIF(Data_Baseline!$C62:$AZ62,0)+1),Data_Baseline!AV62)))),"")</f>
        <v/>
      </c>
      <c r="AX62" s="79" t="str">
        <f>IFERROR(IF(Data_Baseline!AW62="","",IF($C$3="On",IF(AX$3&lt;=$B$2,SMALL(Data_Baseline!$C62:$AZ62,COUNTIF(Data_Baseline!$C62:$AZ62,0)+1)/MAX(Data_Baseline!$C62:$AZ62),IF(Data_Baseline!AW62=0,SMALL(Data_Baseline!$C62:$AZ62,COUNTIF(Data_Baseline!$C62:$AZ62,0)+1)/MAX(Data_Baseline!$C62:$AZ62),Data_Baseline!AW62/MAX(Data_Baseline!$C62:$AZ62))),IF(AX$3&lt;=$B$2,SMALL(Data_Baseline!$C62:$AZ62,COUNTIF(Data_Baseline!$C62:$AZ62,0)+1),IF(Data_Baseline!AW62=0,SMALL(Data_Baseline!$C62:$AZ62,COUNTIF(Data_Baseline!$C62:$AZ62,0)+1),Data_Baseline!AW62)))),"")</f>
        <v/>
      </c>
      <c r="AY62" s="79" t="str">
        <f>IFERROR(IF(Data_Baseline!AX62="","",IF($C$3="On",IF(AY$3&lt;=$B$2,SMALL(Data_Baseline!$C62:$AZ62,COUNTIF(Data_Baseline!$C62:$AZ62,0)+1)/MAX(Data_Baseline!$C62:$AZ62),IF(Data_Baseline!AX62=0,SMALL(Data_Baseline!$C62:$AZ62,COUNTIF(Data_Baseline!$C62:$AZ62,0)+1)/MAX(Data_Baseline!$C62:$AZ62),Data_Baseline!AX62/MAX(Data_Baseline!$C62:$AZ62))),IF(AY$3&lt;=$B$2,SMALL(Data_Baseline!$C62:$AZ62,COUNTIF(Data_Baseline!$C62:$AZ62,0)+1),IF(Data_Baseline!AX62=0,SMALL(Data_Baseline!$C62:$AZ62,COUNTIF(Data_Baseline!$C62:$AZ62,0)+1),Data_Baseline!AX62)))),"")</f>
        <v/>
      </c>
      <c r="AZ62" s="79" t="str">
        <f>IFERROR(IF(Data_Baseline!AY62="","",IF($C$3="On",IF(AZ$3&lt;=$B$2,SMALL(Data_Baseline!$C62:$AZ62,COUNTIF(Data_Baseline!$C62:$AZ62,0)+1)/MAX(Data_Baseline!$C62:$AZ62),IF(Data_Baseline!AY62=0,SMALL(Data_Baseline!$C62:$AZ62,COUNTIF(Data_Baseline!$C62:$AZ62,0)+1)/MAX(Data_Baseline!$C62:$AZ62),Data_Baseline!AY62/MAX(Data_Baseline!$C62:$AZ62))),IF(AZ$3&lt;=$B$2,SMALL(Data_Baseline!$C62:$AZ62,COUNTIF(Data_Baseline!$C62:$AZ62,0)+1),IF(Data_Baseline!AY62=0,SMALL(Data_Baseline!$C62:$AZ62,COUNTIF(Data_Baseline!$C62:$AZ62,0)+1),Data_Baseline!AY62)))),"")</f>
        <v/>
      </c>
      <c r="BA62" s="79" t="str">
        <f>IFERROR(IF(Data_Baseline!AZ62="","",IF($C$3="On",IF(BA$3&lt;=$B$2,SMALL(Data_Baseline!$C62:$AZ62,COUNTIF(Data_Baseline!$C62:$AZ62,0)+1)/MAX(Data_Baseline!$C62:$AZ62),IF(Data_Baseline!AZ62=0,SMALL(Data_Baseline!$C62:$AZ62,COUNTIF(Data_Baseline!$C62:$AZ62,0)+1)/MAX(Data_Baseline!$C62:$AZ62),Data_Baseline!AZ62/MAX(Data_Baseline!$C62:$AZ62))),IF(BA$3&lt;=$B$2,SMALL(Data_Baseline!$C62:$AZ62,COUNTIF(Data_Baseline!$C62:$AZ62,0)+1),IF(Data_Baseline!AZ62=0,SMALL(Data_Baseline!$C62:$AZ62,COUNTIF(Data_Baseline!$C62:$AZ62,0)+1),Data_Baseline!AZ62)))),"")</f>
        <v/>
      </c>
      <c r="BB62" s="79">
        <f ca="1">IF(Data_Initial!BA62="",1,0)</f>
        <v>1</v>
      </c>
      <c r="BC62" s="2" t="str">
        <f t="shared" ca="1" si="0"/>
        <v>3B_OtsA</v>
      </c>
      <c r="BD62" s="79" t="str">
        <f t="shared" ca="1" si="3"/>
        <v>3B</v>
      </c>
      <c r="BE62" s="79" t="str">
        <f ca="1">Data_Initial!BC62</f>
        <v>OtsA</v>
      </c>
      <c r="BF62" s="79" t="str">
        <f ca="1">Data_Initial!BB62</f>
        <v>3_2</v>
      </c>
      <c r="BG62" s="79">
        <f ca="1">IFERROR((INDIRECT("Plate"&amp;Data!A62&amp;"_C!"&amp;CHAR(RIGHT(Data!B62,LEN(Data!B62)-1)+65)&amp;CODE(LEFT(Data!B62,1))-58)),"")</f>
        <v>0</v>
      </c>
      <c r="BH62" s="79" t="str">
        <f ca="1">Data_Initial!BA62</f>
        <v/>
      </c>
      <c r="BI62" s="79">
        <f t="shared" ca="1" si="2"/>
        <v>8.227690157707479E-6</v>
      </c>
      <c r="BJ62" s="79" t="str">
        <f ca="1">IF(BH62="N",1+MAX($BJ$3:BJ61),"")</f>
        <v/>
      </c>
      <c r="BK62" s="79"/>
      <c r="BL62" s="79"/>
      <c r="BM62" s="79"/>
      <c r="BN62" s="79"/>
      <c r="BO62" s="79"/>
      <c r="BP62" s="79"/>
      <c r="BQ62" s="79"/>
      <c r="BR62" s="79"/>
      <c r="BS62" s="79"/>
      <c r="BT62" s="79"/>
      <c r="BU62" s="79"/>
      <c r="BV62" s="79"/>
      <c r="BW62" s="79"/>
      <c r="BX62" s="79"/>
      <c r="BY62" s="79"/>
      <c r="BZ62" s="79"/>
    </row>
    <row r="63" spans="1:78" x14ac:dyDescent="0.25">
      <c r="A63" s="79">
        <f ca="1">IF(BH63="N","N"&amp;BJ63,IF(BB63=0,"",MAX($A$3:A62)+1))</f>
        <v>60</v>
      </c>
      <c r="B63" s="79" t="str">
        <f ca="1">Data_Initial!A63&amp;C63</f>
        <v>1D8</v>
      </c>
      <c r="C63" s="79" t="str">
        <f ca="1">Data_Initial!B63</f>
        <v>D8</v>
      </c>
      <c r="D63" s="79">
        <f ca="1">IFERROR(IF(Data_Baseline!C63="","",IF($C$3="On",IF(D$3&lt;=$B$2,SMALL(Data_Baseline!$C63:$AZ63,COUNTIF(Data_Baseline!$C63:$AZ63,0)+1)/MAX(Data_Baseline!$C63:$AZ63),IF(Data_Baseline!C63=0,SMALL(Data_Baseline!$C63:$AZ63,COUNTIF(Data_Baseline!$C63:$AZ63,0)+1)/MAX(Data_Baseline!$C63:$AZ63),Data_Baseline!C63/MAX(Data_Baseline!$C63:$AZ63))),IF(D$3&lt;=$B$2,SMALL(Data_Baseline!$C63:$AZ63,COUNTIF(Data_Baseline!$C63:$AZ63,0)+1),IF(Data_Baseline!C63=0,SMALL(Data_Baseline!$C63:$AZ63,COUNTIF(Data_Baseline!$C63:$AZ63,0)+1),Data_Baseline!C63)))),"")</f>
        <v>1.8680056300715363E-4</v>
      </c>
      <c r="E63" s="79">
        <f ca="1">IFERROR(IF(Data_Baseline!D63="","",IF($C$3="On",IF(E$3&lt;=$B$2,SMALL(Data_Baseline!$C63:$AZ63,COUNTIF(Data_Baseline!$C63:$AZ63,0)+1)/MAX(Data_Baseline!$C63:$AZ63),IF(Data_Baseline!D63=0,SMALL(Data_Baseline!$C63:$AZ63,COUNTIF(Data_Baseline!$C63:$AZ63,0)+1)/MAX(Data_Baseline!$C63:$AZ63),Data_Baseline!D63/MAX(Data_Baseline!$C63:$AZ63))),IF(E$3&lt;=$B$2,SMALL(Data_Baseline!$C63:$AZ63,COUNTIF(Data_Baseline!$C63:$AZ63,0)+1),IF(Data_Baseline!D63=0,SMALL(Data_Baseline!$C63:$AZ63,COUNTIF(Data_Baseline!$C63:$AZ63,0)+1),Data_Baseline!D63)))),"")</f>
        <v>1.8680056300715363E-4</v>
      </c>
      <c r="F63" s="79">
        <f ca="1">IFERROR(IF(Data_Baseline!E63="","",IF($C$3="On",IF(F$3&lt;=$B$2,SMALL(Data_Baseline!$C63:$AZ63,COUNTIF(Data_Baseline!$C63:$AZ63,0)+1)/MAX(Data_Baseline!$C63:$AZ63),IF(Data_Baseline!E63=0,SMALL(Data_Baseline!$C63:$AZ63,COUNTIF(Data_Baseline!$C63:$AZ63,0)+1)/MAX(Data_Baseline!$C63:$AZ63),Data_Baseline!E63/MAX(Data_Baseline!$C63:$AZ63))),IF(F$3&lt;=$B$2,SMALL(Data_Baseline!$C63:$AZ63,COUNTIF(Data_Baseline!$C63:$AZ63,0)+1),IF(Data_Baseline!E63=0,SMALL(Data_Baseline!$C63:$AZ63,COUNTIF(Data_Baseline!$C63:$AZ63,0)+1),Data_Baseline!E63)))),"")</f>
        <v>1.8680056300715363E-4</v>
      </c>
      <c r="G63" s="79">
        <f ca="1">IFERROR(IF(Data_Baseline!F63="","",IF($C$3="On",IF(G$3&lt;=$B$2,SMALL(Data_Baseline!$C63:$AZ63,COUNTIF(Data_Baseline!$C63:$AZ63,0)+1)/MAX(Data_Baseline!$C63:$AZ63),IF(Data_Baseline!F63=0,SMALL(Data_Baseline!$C63:$AZ63,COUNTIF(Data_Baseline!$C63:$AZ63,0)+1)/MAX(Data_Baseline!$C63:$AZ63),Data_Baseline!F63/MAX(Data_Baseline!$C63:$AZ63))),IF(G$3&lt;=$B$2,SMALL(Data_Baseline!$C63:$AZ63,COUNTIF(Data_Baseline!$C63:$AZ63,0)+1),IF(Data_Baseline!F63=0,SMALL(Data_Baseline!$C63:$AZ63,COUNTIF(Data_Baseline!$C63:$AZ63,0)+1),Data_Baseline!F63)))),"")</f>
        <v>1.8680056300715363E-4</v>
      </c>
      <c r="H63" s="79">
        <f ca="1">IFERROR(IF(Data_Baseline!G63="","",IF($C$3="On",IF(H$3&lt;=$B$2,SMALL(Data_Baseline!$C63:$AZ63,COUNTIF(Data_Baseline!$C63:$AZ63,0)+1)/MAX(Data_Baseline!$C63:$AZ63),IF(Data_Baseline!G63=0,SMALL(Data_Baseline!$C63:$AZ63,COUNTIF(Data_Baseline!$C63:$AZ63,0)+1)/MAX(Data_Baseline!$C63:$AZ63),Data_Baseline!G63/MAX(Data_Baseline!$C63:$AZ63))),IF(H$3&lt;=$B$2,SMALL(Data_Baseline!$C63:$AZ63,COUNTIF(Data_Baseline!$C63:$AZ63,0)+1),IF(Data_Baseline!G63=0,SMALL(Data_Baseline!$C63:$AZ63,COUNTIF(Data_Baseline!$C63:$AZ63,0)+1),Data_Baseline!G63)))),"")</f>
        <v>1.8680056300715363E-4</v>
      </c>
      <c r="I63" s="79">
        <f ca="1">IFERROR(IF(Data_Baseline!H63="","",IF($C$3="On",IF(I$3&lt;=$B$2,SMALL(Data_Baseline!$C63:$AZ63,COUNTIF(Data_Baseline!$C63:$AZ63,0)+1)/MAX(Data_Baseline!$C63:$AZ63),IF(Data_Baseline!H63=0,SMALL(Data_Baseline!$C63:$AZ63,COUNTIF(Data_Baseline!$C63:$AZ63,0)+1)/MAX(Data_Baseline!$C63:$AZ63),Data_Baseline!H63/MAX(Data_Baseline!$C63:$AZ63))),IF(I$3&lt;=$B$2,SMALL(Data_Baseline!$C63:$AZ63,COUNTIF(Data_Baseline!$C63:$AZ63,0)+1),IF(Data_Baseline!H63=0,SMALL(Data_Baseline!$C63:$AZ63,COUNTIF(Data_Baseline!$C63:$AZ63,0)+1),Data_Baseline!H63)))),"")</f>
        <v>1.8680056300715363E-4</v>
      </c>
      <c r="J63" s="79">
        <f ca="1">IFERROR(IF(Data_Baseline!I63="","",IF($C$3="On",IF(J$3&lt;=$B$2,SMALL(Data_Baseline!$C63:$AZ63,COUNTIF(Data_Baseline!$C63:$AZ63,0)+1)/MAX(Data_Baseline!$C63:$AZ63),IF(Data_Baseline!I63=0,SMALL(Data_Baseline!$C63:$AZ63,COUNTIF(Data_Baseline!$C63:$AZ63,0)+1)/MAX(Data_Baseline!$C63:$AZ63),Data_Baseline!I63/MAX(Data_Baseline!$C63:$AZ63))),IF(J$3&lt;=$B$2,SMALL(Data_Baseline!$C63:$AZ63,COUNTIF(Data_Baseline!$C63:$AZ63,0)+1),IF(Data_Baseline!I63=0,SMALL(Data_Baseline!$C63:$AZ63,COUNTIF(Data_Baseline!$C63:$AZ63,0)+1),Data_Baseline!I63)))),"")</f>
        <v>1.8680056300715363E-4</v>
      </c>
      <c r="K63" s="79">
        <f ca="1">IFERROR(IF(Data_Baseline!J63="","",IF($C$3="On",IF(K$3&lt;=$B$2,SMALL(Data_Baseline!$C63:$AZ63,COUNTIF(Data_Baseline!$C63:$AZ63,0)+1)/MAX(Data_Baseline!$C63:$AZ63),IF(Data_Baseline!J63=0,SMALL(Data_Baseline!$C63:$AZ63,COUNTIF(Data_Baseline!$C63:$AZ63,0)+1)/MAX(Data_Baseline!$C63:$AZ63),Data_Baseline!J63/MAX(Data_Baseline!$C63:$AZ63))),IF(K$3&lt;=$B$2,SMALL(Data_Baseline!$C63:$AZ63,COUNTIF(Data_Baseline!$C63:$AZ63,0)+1),IF(Data_Baseline!J63=0,SMALL(Data_Baseline!$C63:$AZ63,COUNTIF(Data_Baseline!$C63:$AZ63,0)+1),Data_Baseline!J63)))),"")</f>
        <v>1.8680056300715363E-4</v>
      </c>
      <c r="L63" s="79">
        <f ca="1">IFERROR(IF(Data_Baseline!K63="","",IF($C$3="On",IF(L$3&lt;=$B$2,SMALL(Data_Baseline!$C63:$AZ63,COUNTIF(Data_Baseline!$C63:$AZ63,0)+1)/MAX(Data_Baseline!$C63:$AZ63),IF(Data_Baseline!K63=0,SMALL(Data_Baseline!$C63:$AZ63,COUNTIF(Data_Baseline!$C63:$AZ63,0)+1)/MAX(Data_Baseline!$C63:$AZ63),Data_Baseline!K63/MAX(Data_Baseline!$C63:$AZ63))),IF(L$3&lt;=$B$2,SMALL(Data_Baseline!$C63:$AZ63,COUNTIF(Data_Baseline!$C63:$AZ63,0)+1),IF(Data_Baseline!K63=0,SMALL(Data_Baseline!$C63:$AZ63,COUNTIF(Data_Baseline!$C63:$AZ63,0)+1),Data_Baseline!K63)))),"")</f>
        <v>1.8680056300715363E-4</v>
      </c>
      <c r="M63" s="79">
        <f ca="1">IFERROR(IF(Data_Baseline!L63="","",IF($C$3="On",IF(M$3&lt;=$B$2,SMALL(Data_Baseline!$C63:$AZ63,COUNTIF(Data_Baseline!$C63:$AZ63,0)+1)/MAX(Data_Baseline!$C63:$AZ63),IF(Data_Baseline!L63=0,SMALL(Data_Baseline!$C63:$AZ63,COUNTIF(Data_Baseline!$C63:$AZ63,0)+1)/MAX(Data_Baseline!$C63:$AZ63),Data_Baseline!L63/MAX(Data_Baseline!$C63:$AZ63))),IF(M$3&lt;=$B$2,SMALL(Data_Baseline!$C63:$AZ63,COUNTIF(Data_Baseline!$C63:$AZ63,0)+1),IF(Data_Baseline!L63=0,SMALL(Data_Baseline!$C63:$AZ63,COUNTIF(Data_Baseline!$C63:$AZ63,0)+1),Data_Baseline!L63)))),"")</f>
        <v>1.8680056300715363E-4</v>
      </c>
      <c r="N63" s="79">
        <f ca="1">IFERROR(IF(Data_Baseline!M63="","",IF($C$3="On",IF(N$3&lt;=$B$2,SMALL(Data_Baseline!$C63:$AZ63,COUNTIF(Data_Baseline!$C63:$AZ63,0)+1)/MAX(Data_Baseline!$C63:$AZ63),IF(Data_Baseline!M63=0,SMALL(Data_Baseline!$C63:$AZ63,COUNTIF(Data_Baseline!$C63:$AZ63,0)+1)/MAX(Data_Baseline!$C63:$AZ63),Data_Baseline!M63/MAX(Data_Baseline!$C63:$AZ63))),IF(N$3&lt;=$B$2,SMALL(Data_Baseline!$C63:$AZ63,COUNTIF(Data_Baseline!$C63:$AZ63,0)+1),IF(Data_Baseline!M63=0,SMALL(Data_Baseline!$C63:$AZ63,COUNTIF(Data_Baseline!$C63:$AZ63,0)+1),Data_Baseline!M63)))),"")</f>
        <v>1.8680056300715363E-4</v>
      </c>
      <c r="O63" s="79">
        <f ca="1">IFERROR(IF(Data_Baseline!N63="","",IF($C$3="On",IF(O$3&lt;=$B$2,SMALL(Data_Baseline!$C63:$AZ63,COUNTIF(Data_Baseline!$C63:$AZ63,0)+1)/MAX(Data_Baseline!$C63:$AZ63),IF(Data_Baseline!N63=0,SMALL(Data_Baseline!$C63:$AZ63,COUNTIF(Data_Baseline!$C63:$AZ63,0)+1)/MAX(Data_Baseline!$C63:$AZ63),Data_Baseline!N63/MAX(Data_Baseline!$C63:$AZ63))),IF(O$3&lt;=$B$2,SMALL(Data_Baseline!$C63:$AZ63,COUNTIF(Data_Baseline!$C63:$AZ63,0)+1),IF(Data_Baseline!N63=0,SMALL(Data_Baseline!$C63:$AZ63,COUNTIF(Data_Baseline!$C63:$AZ63,0)+1),Data_Baseline!N63)))),"")</f>
        <v>1.8680056300715363E-4</v>
      </c>
      <c r="P63" s="79">
        <f ca="1">IFERROR(IF(Data_Baseline!O63="","",IF($C$3="On",IF(P$3&lt;=$B$2,SMALL(Data_Baseline!$C63:$AZ63,COUNTIF(Data_Baseline!$C63:$AZ63,0)+1)/MAX(Data_Baseline!$C63:$AZ63),IF(Data_Baseline!O63=0,SMALL(Data_Baseline!$C63:$AZ63,COUNTIF(Data_Baseline!$C63:$AZ63,0)+1)/MAX(Data_Baseline!$C63:$AZ63),Data_Baseline!O63/MAX(Data_Baseline!$C63:$AZ63))),IF(P$3&lt;=$B$2,SMALL(Data_Baseline!$C63:$AZ63,COUNTIF(Data_Baseline!$C63:$AZ63,0)+1),IF(Data_Baseline!O63=0,SMALL(Data_Baseline!$C63:$AZ63,COUNTIF(Data_Baseline!$C63:$AZ63,0)+1),Data_Baseline!O63)))),"")</f>
        <v>1.8680056300715363E-4</v>
      </c>
      <c r="Q63" s="79">
        <f ca="1">IFERROR(IF(Data_Baseline!P63="","",IF($C$3="On",IF(Q$3&lt;=$B$2,SMALL(Data_Baseline!$C63:$AZ63,COUNTIF(Data_Baseline!$C63:$AZ63,0)+1)/MAX(Data_Baseline!$C63:$AZ63),IF(Data_Baseline!P63=0,SMALL(Data_Baseline!$C63:$AZ63,COUNTIF(Data_Baseline!$C63:$AZ63,0)+1)/MAX(Data_Baseline!$C63:$AZ63),Data_Baseline!P63/MAX(Data_Baseline!$C63:$AZ63))),IF(Q$3&lt;=$B$2,SMALL(Data_Baseline!$C63:$AZ63,COUNTIF(Data_Baseline!$C63:$AZ63,0)+1),IF(Data_Baseline!P63=0,SMALL(Data_Baseline!$C63:$AZ63,COUNTIF(Data_Baseline!$C63:$AZ63,0)+1),Data_Baseline!P63)))),"")</f>
        <v>1.8680056300715363E-4</v>
      </c>
      <c r="R63" s="79">
        <f ca="1">IFERROR(IF(Data_Baseline!Q63="","",IF($C$3="On",IF(R$3&lt;=$B$2,SMALL(Data_Baseline!$C63:$AZ63,COUNTIF(Data_Baseline!$C63:$AZ63,0)+1)/MAX(Data_Baseline!$C63:$AZ63),IF(Data_Baseline!Q63=0,SMALL(Data_Baseline!$C63:$AZ63,COUNTIF(Data_Baseline!$C63:$AZ63,0)+1)/MAX(Data_Baseline!$C63:$AZ63),Data_Baseline!Q63/MAX(Data_Baseline!$C63:$AZ63))),IF(R$3&lt;=$B$2,SMALL(Data_Baseline!$C63:$AZ63,COUNTIF(Data_Baseline!$C63:$AZ63,0)+1),IF(Data_Baseline!Q63=0,SMALL(Data_Baseline!$C63:$AZ63,COUNTIF(Data_Baseline!$C63:$AZ63,0)+1),Data_Baseline!Q63)))),"")</f>
        <v>1.8680056300715363E-4</v>
      </c>
      <c r="S63" s="79">
        <f ca="1">IFERROR(IF(Data_Baseline!R63="","",IF($C$3="On",IF(S$3&lt;=$B$2,SMALL(Data_Baseline!$C63:$AZ63,COUNTIF(Data_Baseline!$C63:$AZ63,0)+1)/MAX(Data_Baseline!$C63:$AZ63),IF(Data_Baseline!R63=0,SMALL(Data_Baseline!$C63:$AZ63,COUNTIF(Data_Baseline!$C63:$AZ63,0)+1)/MAX(Data_Baseline!$C63:$AZ63),Data_Baseline!R63/MAX(Data_Baseline!$C63:$AZ63))),IF(S$3&lt;=$B$2,SMALL(Data_Baseline!$C63:$AZ63,COUNTIF(Data_Baseline!$C63:$AZ63,0)+1),IF(Data_Baseline!R63=0,SMALL(Data_Baseline!$C63:$AZ63,COUNTIF(Data_Baseline!$C63:$AZ63,0)+1),Data_Baseline!R63)))),"")</f>
        <v>1.8680056300715363E-4</v>
      </c>
      <c r="T63" s="79">
        <f ca="1">IFERROR(IF(Data_Baseline!S63="","",IF($C$3="On",IF(T$3&lt;=$B$2,SMALL(Data_Baseline!$C63:$AZ63,COUNTIF(Data_Baseline!$C63:$AZ63,0)+1)/MAX(Data_Baseline!$C63:$AZ63),IF(Data_Baseline!S63=0,SMALL(Data_Baseline!$C63:$AZ63,COUNTIF(Data_Baseline!$C63:$AZ63,0)+1)/MAX(Data_Baseline!$C63:$AZ63),Data_Baseline!S63/MAX(Data_Baseline!$C63:$AZ63))),IF(T$3&lt;=$B$2,SMALL(Data_Baseline!$C63:$AZ63,COUNTIF(Data_Baseline!$C63:$AZ63,0)+1),IF(Data_Baseline!S63=0,SMALL(Data_Baseline!$C63:$AZ63,COUNTIF(Data_Baseline!$C63:$AZ63,0)+1),Data_Baseline!S63)))),"")</f>
        <v>1.8680056300715363E-4</v>
      </c>
      <c r="U63" s="79">
        <f ca="1">IFERROR(IF(Data_Baseline!T63="","",IF($C$3="On",IF(U$3&lt;=$B$2,SMALL(Data_Baseline!$C63:$AZ63,COUNTIF(Data_Baseline!$C63:$AZ63,0)+1)/MAX(Data_Baseline!$C63:$AZ63),IF(Data_Baseline!T63=0,SMALL(Data_Baseline!$C63:$AZ63,COUNTIF(Data_Baseline!$C63:$AZ63,0)+1)/MAX(Data_Baseline!$C63:$AZ63),Data_Baseline!T63/MAX(Data_Baseline!$C63:$AZ63))),IF(U$3&lt;=$B$2,SMALL(Data_Baseline!$C63:$AZ63,COUNTIF(Data_Baseline!$C63:$AZ63,0)+1),IF(Data_Baseline!T63=0,SMALL(Data_Baseline!$C63:$AZ63,COUNTIF(Data_Baseline!$C63:$AZ63,0)+1),Data_Baseline!T63)))),"")</f>
        <v>1.8680056300715363E-4</v>
      </c>
      <c r="V63" s="79">
        <f ca="1">IFERROR(IF(Data_Baseline!U63="","",IF($C$3="On",IF(V$3&lt;=$B$2,SMALL(Data_Baseline!$C63:$AZ63,COUNTIF(Data_Baseline!$C63:$AZ63,0)+1)/MAX(Data_Baseline!$C63:$AZ63),IF(Data_Baseline!U63=0,SMALL(Data_Baseline!$C63:$AZ63,COUNTIF(Data_Baseline!$C63:$AZ63,0)+1)/MAX(Data_Baseline!$C63:$AZ63),Data_Baseline!U63/MAX(Data_Baseline!$C63:$AZ63))),IF(V$3&lt;=$B$2,SMALL(Data_Baseline!$C63:$AZ63,COUNTIF(Data_Baseline!$C63:$AZ63,0)+1),IF(Data_Baseline!U63=0,SMALL(Data_Baseline!$C63:$AZ63,COUNTIF(Data_Baseline!$C63:$AZ63,0)+1),Data_Baseline!U63)))),"")</f>
        <v>1.8680056300715363E-4</v>
      </c>
      <c r="W63" s="79">
        <f ca="1">IFERROR(IF(Data_Baseline!V63="","",IF($C$3="On",IF(W$3&lt;=$B$2,SMALL(Data_Baseline!$C63:$AZ63,COUNTIF(Data_Baseline!$C63:$AZ63,0)+1)/MAX(Data_Baseline!$C63:$AZ63),IF(Data_Baseline!V63=0,SMALL(Data_Baseline!$C63:$AZ63,COUNTIF(Data_Baseline!$C63:$AZ63,0)+1)/MAX(Data_Baseline!$C63:$AZ63),Data_Baseline!V63/MAX(Data_Baseline!$C63:$AZ63))),IF(W$3&lt;=$B$2,SMALL(Data_Baseline!$C63:$AZ63,COUNTIF(Data_Baseline!$C63:$AZ63,0)+1),IF(Data_Baseline!V63=0,SMALL(Data_Baseline!$C63:$AZ63,COUNTIF(Data_Baseline!$C63:$AZ63,0)+1),Data_Baseline!V63)))),"")</f>
        <v>1.8680056300715363E-4</v>
      </c>
      <c r="X63" s="79">
        <f ca="1">IFERROR(IF(Data_Baseline!W63="","",IF($C$3="On",IF(X$3&lt;=$B$2,SMALL(Data_Baseline!$C63:$AZ63,COUNTIF(Data_Baseline!$C63:$AZ63,0)+1)/MAX(Data_Baseline!$C63:$AZ63),IF(Data_Baseline!W63=0,SMALL(Data_Baseline!$C63:$AZ63,COUNTIF(Data_Baseline!$C63:$AZ63,0)+1)/MAX(Data_Baseline!$C63:$AZ63),Data_Baseline!W63/MAX(Data_Baseline!$C63:$AZ63))),IF(X$3&lt;=$B$2,SMALL(Data_Baseline!$C63:$AZ63,COUNTIF(Data_Baseline!$C63:$AZ63,0)+1),IF(Data_Baseline!W63=0,SMALL(Data_Baseline!$C63:$AZ63,COUNTIF(Data_Baseline!$C63:$AZ63,0)+1),Data_Baseline!W63)))),"")</f>
        <v>1.8680056300715363E-4</v>
      </c>
      <c r="Y63" s="79">
        <f ca="1">IFERROR(IF(Data_Baseline!X63="","",IF($C$3="On",IF(Y$3&lt;=$B$2,SMALL(Data_Baseline!$C63:$AZ63,COUNTIF(Data_Baseline!$C63:$AZ63,0)+1)/MAX(Data_Baseline!$C63:$AZ63),IF(Data_Baseline!X63=0,SMALL(Data_Baseline!$C63:$AZ63,COUNTIF(Data_Baseline!$C63:$AZ63,0)+1)/MAX(Data_Baseline!$C63:$AZ63),Data_Baseline!X63/MAX(Data_Baseline!$C63:$AZ63))),IF(Y$3&lt;=$B$2,SMALL(Data_Baseline!$C63:$AZ63,COUNTIF(Data_Baseline!$C63:$AZ63,0)+1),IF(Data_Baseline!X63=0,SMALL(Data_Baseline!$C63:$AZ63,COUNTIF(Data_Baseline!$C63:$AZ63,0)+1),Data_Baseline!X63)))),"")</f>
        <v>1.8680056300715363E-4</v>
      </c>
      <c r="Z63" s="79">
        <f ca="1">IFERROR(IF(Data_Baseline!Y63="","",IF($C$3="On",IF(Z$3&lt;=$B$2,SMALL(Data_Baseline!$C63:$AZ63,COUNTIF(Data_Baseline!$C63:$AZ63,0)+1)/MAX(Data_Baseline!$C63:$AZ63),IF(Data_Baseline!Y63=0,SMALL(Data_Baseline!$C63:$AZ63,COUNTIF(Data_Baseline!$C63:$AZ63,0)+1)/MAX(Data_Baseline!$C63:$AZ63),Data_Baseline!Y63/MAX(Data_Baseline!$C63:$AZ63))),IF(Z$3&lt;=$B$2,SMALL(Data_Baseline!$C63:$AZ63,COUNTIF(Data_Baseline!$C63:$AZ63,0)+1),IF(Data_Baseline!Y63=0,SMALL(Data_Baseline!$C63:$AZ63,COUNTIF(Data_Baseline!$C63:$AZ63,0)+1),Data_Baseline!Y63)))),"")</f>
        <v>1.8680056300715363E-4</v>
      </c>
      <c r="AA63" s="79">
        <f ca="1">IFERROR(IF(Data_Baseline!Z63="","",IF($C$3="On",IF(AA$3&lt;=$B$2,SMALL(Data_Baseline!$C63:$AZ63,COUNTIF(Data_Baseline!$C63:$AZ63,0)+1)/MAX(Data_Baseline!$C63:$AZ63),IF(Data_Baseline!Z63=0,SMALL(Data_Baseline!$C63:$AZ63,COUNTIF(Data_Baseline!$C63:$AZ63,0)+1)/MAX(Data_Baseline!$C63:$AZ63),Data_Baseline!Z63/MAX(Data_Baseline!$C63:$AZ63))),IF(AA$3&lt;=$B$2,SMALL(Data_Baseline!$C63:$AZ63,COUNTIF(Data_Baseline!$C63:$AZ63,0)+1),IF(Data_Baseline!Z63=0,SMALL(Data_Baseline!$C63:$AZ63,COUNTIF(Data_Baseline!$C63:$AZ63,0)+1),Data_Baseline!Z63)))),"")</f>
        <v>1.6793320127362777E-3</v>
      </c>
      <c r="AB63" s="79">
        <f ca="1">IFERROR(IF(Data_Baseline!AA63="","",IF($C$3="On",IF(AB$3&lt;=$B$2,SMALL(Data_Baseline!$C63:$AZ63,COUNTIF(Data_Baseline!$C63:$AZ63,0)+1)/MAX(Data_Baseline!$C63:$AZ63),IF(Data_Baseline!AA63=0,SMALL(Data_Baseline!$C63:$AZ63,COUNTIF(Data_Baseline!$C63:$AZ63,0)+1)/MAX(Data_Baseline!$C63:$AZ63),Data_Baseline!AA63/MAX(Data_Baseline!$C63:$AZ63))),IF(AB$3&lt;=$B$2,SMALL(Data_Baseline!$C63:$AZ63,COUNTIF(Data_Baseline!$C63:$AZ63,0)+1),IF(Data_Baseline!AA63=0,SMALL(Data_Baseline!$C63:$AZ63,COUNTIF(Data_Baseline!$C63:$AZ63,0)+1),Data_Baseline!AA63)))),"")</f>
        <v>6.0760227457834423E-3</v>
      </c>
      <c r="AC63" s="79">
        <f ca="1">IFERROR(IF(Data_Baseline!AB63="","",IF($C$3="On",IF(AC$3&lt;=$B$2,SMALL(Data_Baseline!$C63:$AZ63,COUNTIF(Data_Baseline!$C63:$AZ63,0)+1)/MAX(Data_Baseline!$C63:$AZ63),IF(Data_Baseline!AB63=0,SMALL(Data_Baseline!$C63:$AZ63,COUNTIF(Data_Baseline!$C63:$AZ63,0)+1)/MAX(Data_Baseline!$C63:$AZ63),Data_Baseline!AB63/MAX(Data_Baseline!$C63:$AZ63))),IF(AC$3&lt;=$B$2,SMALL(Data_Baseline!$C63:$AZ63,COUNTIF(Data_Baseline!$C63:$AZ63,0)+1),IF(Data_Baseline!AB63=0,SMALL(Data_Baseline!$C63:$AZ63,COUNTIF(Data_Baseline!$C63:$AZ63,0)+1),Data_Baseline!AB63)))),"")</f>
        <v>1.3625864678888338E-2</v>
      </c>
      <c r="AD63" s="79">
        <f ca="1">IFERROR(IF(Data_Baseline!AC63="","",IF($C$3="On",IF(AD$3&lt;=$B$2,SMALL(Data_Baseline!$C63:$AZ63,COUNTIF(Data_Baseline!$C63:$AZ63,0)+1)/MAX(Data_Baseline!$C63:$AZ63),IF(Data_Baseline!AC63=0,SMALL(Data_Baseline!$C63:$AZ63,COUNTIF(Data_Baseline!$C63:$AZ63,0)+1)/MAX(Data_Baseline!$C63:$AZ63),Data_Baseline!AC63/MAX(Data_Baseline!$C63:$AZ63))),IF(AD$3&lt;=$B$2,SMALL(Data_Baseline!$C63:$AZ63,COUNTIF(Data_Baseline!$C63:$AZ63,0)+1),IF(Data_Baseline!AC63=0,SMALL(Data_Baseline!$C63:$AZ63,COUNTIF(Data_Baseline!$C63:$AZ63,0)+1),Data_Baseline!AC63)))),"")</f>
        <v>2.9530441303874104E-2</v>
      </c>
      <c r="AE63" s="79">
        <f ca="1">IFERROR(IF(Data_Baseline!AD63="","",IF($C$3="On",IF(AE$3&lt;=$B$2,SMALL(Data_Baseline!$C63:$AZ63,COUNTIF(Data_Baseline!$C63:$AZ63,0)+1)/MAX(Data_Baseline!$C63:$AZ63),IF(Data_Baseline!AD63=0,SMALL(Data_Baseline!$C63:$AZ63,COUNTIF(Data_Baseline!$C63:$AZ63,0)+1)/MAX(Data_Baseline!$C63:$AZ63),Data_Baseline!AD63/MAX(Data_Baseline!$C63:$AZ63))),IF(AE$3&lt;=$B$2,SMALL(Data_Baseline!$C63:$AZ63,COUNTIF(Data_Baseline!$C63:$AZ63,0)+1),IF(Data_Baseline!AD63=0,SMALL(Data_Baseline!$C63:$AZ63,COUNTIF(Data_Baseline!$C63:$AZ63,0)+1),Data_Baseline!AD63)))),"")</f>
        <v>6.0124841196399048E-2</v>
      </c>
      <c r="AF63" s="79">
        <f ca="1">IFERROR(IF(Data_Baseline!AE63="","",IF($C$3="On",IF(AF$3&lt;=$B$2,SMALL(Data_Baseline!$C63:$AZ63,COUNTIF(Data_Baseline!$C63:$AZ63,0)+1)/MAX(Data_Baseline!$C63:$AZ63),IF(Data_Baseline!AE63=0,SMALL(Data_Baseline!$C63:$AZ63,COUNTIF(Data_Baseline!$C63:$AZ63,0)+1)/MAX(Data_Baseline!$C63:$AZ63),Data_Baseline!AE63/MAX(Data_Baseline!$C63:$AZ63))),IF(AF$3&lt;=$B$2,SMALL(Data_Baseline!$C63:$AZ63,COUNTIF(Data_Baseline!$C63:$AZ63,0)+1),IF(Data_Baseline!AE63=0,SMALL(Data_Baseline!$C63:$AZ63,COUNTIF(Data_Baseline!$C63:$AZ63,0)+1),Data_Baseline!AE63)))),"")</f>
        <v>0.11568934609572792</v>
      </c>
      <c r="AG63" s="79">
        <f ca="1">IFERROR(IF(Data_Baseline!AF63="","",IF($C$3="On",IF(AG$3&lt;=$B$2,SMALL(Data_Baseline!$C63:$AZ63,COUNTIF(Data_Baseline!$C63:$AZ63,0)+1)/MAX(Data_Baseline!$C63:$AZ63),IF(Data_Baseline!AF63=0,SMALL(Data_Baseline!$C63:$AZ63,COUNTIF(Data_Baseline!$C63:$AZ63,0)+1)/MAX(Data_Baseline!$C63:$AZ63),Data_Baseline!AF63/MAX(Data_Baseline!$C63:$AZ63))),IF(AG$3&lt;=$B$2,SMALL(Data_Baseline!$C63:$AZ63,COUNTIF(Data_Baseline!$C63:$AZ63,0)+1),IF(Data_Baseline!AF63=0,SMALL(Data_Baseline!$C63:$AZ63,COUNTIF(Data_Baseline!$C63:$AZ63,0)+1),Data_Baseline!AF63)))),"")</f>
        <v>0.20908726235829925</v>
      </c>
      <c r="AH63" s="79">
        <f ca="1">IFERROR(IF(Data_Baseline!AG63="","",IF($C$3="On",IF(AH$3&lt;=$B$2,SMALL(Data_Baseline!$C63:$AZ63,COUNTIF(Data_Baseline!$C63:$AZ63,0)+1)/MAX(Data_Baseline!$C63:$AZ63),IF(Data_Baseline!AG63=0,SMALL(Data_Baseline!$C63:$AZ63,COUNTIF(Data_Baseline!$C63:$AZ63,0)+1)/MAX(Data_Baseline!$C63:$AZ63),Data_Baseline!AG63/MAX(Data_Baseline!$C63:$AZ63))),IF(AH$3&lt;=$B$2,SMALL(Data_Baseline!$C63:$AZ63,COUNTIF(Data_Baseline!$C63:$AZ63,0)+1),IF(Data_Baseline!AG63=0,SMALL(Data_Baseline!$C63:$AZ63,COUNTIF(Data_Baseline!$C63:$AZ63,0)+1),Data_Baseline!AG63)))),"")</f>
        <v>0.34673238758638997</v>
      </c>
      <c r="AI63" s="79">
        <f ca="1">IFERROR(IF(Data_Baseline!AH63="","",IF($C$3="On",IF(AI$3&lt;=$B$2,SMALL(Data_Baseline!$C63:$AZ63,COUNTIF(Data_Baseline!$C63:$AZ63,0)+1)/MAX(Data_Baseline!$C63:$AZ63),IF(Data_Baseline!AH63=0,SMALL(Data_Baseline!$C63:$AZ63,COUNTIF(Data_Baseline!$C63:$AZ63,0)+1)/MAX(Data_Baseline!$C63:$AZ63),Data_Baseline!AH63/MAX(Data_Baseline!$C63:$AZ63))),IF(AI$3&lt;=$B$2,SMALL(Data_Baseline!$C63:$AZ63,COUNTIF(Data_Baseline!$C63:$AZ63,0)+1),IF(Data_Baseline!AH63=0,SMALL(Data_Baseline!$C63:$AZ63,COUNTIF(Data_Baseline!$C63:$AZ63,0)+1),Data_Baseline!AH63)))),"")</f>
        <v>0.51068236517343069</v>
      </c>
      <c r="AJ63" s="79">
        <f ca="1">IFERROR(IF(Data_Baseline!AI63="","",IF($C$3="On",IF(AJ$3&lt;=$B$2,SMALL(Data_Baseline!$C63:$AZ63,COUNTIF(Data_Baseline!$C63:$AZ63,0)+1)/MAX(Data_Baseline!$C63:$AZ63),IF(Data_Baseline!AI63=0,SMALL(Data_Baseline!$C63:$AZ63,COUNTIF(Data_Baseline!$C63:$AZ63,0)+1)/MAX(Data_Baseline!$C63:$AZ63),Data_Baseline!AI63/MAX(Data_Baseline!$C63:$AZ63))),IF(AJ$3&lt;=$B$2,SMALL(Data_Baseline!$C63:$AZ63,COUNTIF(Data_Baseline!$C63:$AZ63,0)+1),IF(Data_Baseline!AI63=0,SMALL(Data_Baseline!$C63:$AZ63,COUNTIF(Data_Baseline!$C63:$AZ63,0)+1),Data_Baseline!AI63)))),"")</f>
        <v>0.67168165173949457</v>
      </c>
      <c r="AK63" s="79">
        <f ca="1">IFERROR(IF(Data_Baseline!AJ63="","",IF($C$3="On",IF(AK$3&lt;=$B$2,SMALL(Data_Baseline!$C63:$AZ63,COUNTIF(Data_Baseline!$C63:$AZ63,0)+1)/MAX(Data_Baseline!$C63:$AZ63),IF(Data_Baseline!AJ63=0,SMALL(Data_Baseline!$C63:$AZ63,COUNTIF(Data_Baseline!$C63:$AZ63,0)+1)/MAX(Data_Baseline!$C63:$AZ63),Data_Baseline!AJ63/MAX(Data_Baseline!$C63:$AZ63))),IF(AK$3&lt;=$B$2,SMALL(Data_Baseline!$C63:$AZ63,COUNTIF(Data_Baseline!$C63:$AZ63,0)+1),IF(Data_Baseline!AJ63=0,SMALL(Data_Baseline!$C63:$AZ63,COUNTIF(Data_Baseline!$C63:$AZ63,0)+1),Data_Baseline!AJ63)))),"")</f>
        <v>0.79941811394958529</v>
      </c>
      <c r="AL63" s="79">
        <f ca="1">IFERROR(IF(Data_Baseline!AK63="","",IF($C$3="On",IF(AL$3&lt;=$B$2,SMALL(Data_Baseline!$C63:$AZ63,COUNTIF(Data_Baseline!$C63:$AZ63,0)+1)/MAX(Data_Baseline!$C63:$AZ63),IF(Data_Baseline!AK63=0,SMALL(Data_Baseline!$C63:$AZ63,COUNTIF(Data_Baseline!$C63:$AZ63,0)+1)/MAX(Data_Baseline!$C63:$AZ63),Data_Baseline!AK63/MAX(Data_Baseline!$C63:$AZ63))),IF(AL$3&lt;=$B$2,SMALL(Data_Baseline!$C63:$AZ63,COUNTIF(Data_Baseline!$C63:$AZ63,0)+1),IF(Data_Baseline!AK63=0,SMALL(Data_Baseline!$C63:$AZ63,COUNTIF(Data_Baseline!$C63:$AZ63,0)+1),Data_Baseline!AK63)))),"")</f>
        <v>0.88603349718579405</v>
      </c>
      <c r="AM63" s="79">
        <f ca="1">IFERROR(IF(Data_Baseline!AL63="","",IF($C$3="On",IF(AM$3&lt;=$B$2,SMALL(Data_Baseline!$C63:$AZ63,COUNTIF(Data_Baseline!$C63:$AZ63,0)+1)/MAX(Data_Baseline!$C63:$AZ63),IF(Data_Baseline!AL63=0,SMALL(Data_Baseline!$C63:$AZ63,COUNTIF(Data_Baseline!$C63:$AZ63,0)+1)/MAX(Data_Baseline!$C63:$AZ63),Data_Baseline!AL63/MAX(Data_Baseline!$C63:$AZ63))),IF(AM$3&lt;=$B$2,SMALL(Data_Baseline!$C63:$AZ63,COUNTIF(Data_Baseline!$C63:$AZ63,0)+1),IF(Data_Baseline!AL63=0,SMALL(Data_Baseline!$C63:$AZ63,COUNTIF(Data_Baseline!$C63:$AZ63,0)+1),Data_Baseline!AL63)))),"")</f>
        <v>0.93642915590370324</v>
      </c>
      <c r="AN63" s="79">
        <f ca="1">IFERROR(IF(Data_Baseline!AM63="","",IF($C$3="On",IF(AN$3&lt;=$B$2,SMALL(Data_Baseline!$C63:$AZ63,COUNTIF(Data_Baseline!$C63:$AZ63,0)+1)/MAX(Data_Baseline!$C63:$AZ63),IF(Data_Baseline!AM63=0,SMALL(Data_Baseline!$C63:$AZ63,COUNTIF(Data_Baseline!$C63:$AZ63,0)+1)/MAX(Data_Baseline!$C63:$AZ63),Data_Baseline!AM63/MAX(Data_Baseline!$C63:$AZ63))),IF(AN$3&lt;=$B$2,SMALL(Data_Baseline!$C63:$AZ63,COUNTIF(Data_Baseline!$C63:$AZ63,0)+1),IF(Data_Baseline!AM63=0,SMALL(Data_Baseline!$C63:$AZ63,COUNTIF(Data_Baseline!$C63:$AZ63,0)+1),Data_Baseline!AM63)))),"")</f>
        <v>0.96443359996410649</v>
      </c>
      <c r="AO63" s="79">
        <f ca="1">IFERROR(IF(Data_Baseline!AN63="","",IF($C$3="On",IF(AO$3&lt;=$B$2,SMALL(Data_Baseline!$C63:$AZ63,COUNTIF(Data_Baseline!$C63:$AZ63,0)+1)/MAX(Data_Baseline!$C63:$AZ63),IF(Data_Baseline!AN63=0,SMALL(Data_Baseline!$C63:$AZ63,COUNTIF(Data_Baseline!$C63:$AZ63,0)+1)/MAX(Data_Baseline!$C63:$AZ63),Data_Baseline!AN63/MAX(Data_Baseline!$C63:$AZ63))),IF(AO$3&lt;=$B$2,SMALL(Data_Baseline!$C63:$AZ63,COUNTIF(Data_Baseline!$C63:$AZ63,0)+1),IF(Data_Baseline!AN63=0,SMALL(Data_Baseline!$C63:$AZ63,COUNTIF(Data_Baseline!$C63:$AZ63,0)+1),Data_Baseline!AN63)))),"")</f>
        <v>0.98164408332288078</v>
      </c>
      <c r="AP63" s="79">
        <f ca="1">IFERROR(IF(Data_Baseline!AO63="","",IF($C$3="On",IF(AP$3&lt;=$B$2,SMALL(Data_Baseline!$C63:$AZ63,COUNTIF(Data_Baseline!$C63:$AZ63,0)+1)/MAX(Data_Baseline!$C63:$AZ63),IF(Data_Baseline!AO63=0,SMALL(Data_Baseline!$C63:$AZ63,COUNTIF(Data_Baseline!$C63:$AZ63,0)+1)/MAX(Data_Baseline!$C63:$AZ63),Data_Baseline!AO63/MAX(Data_Baseline!$C63:$AZ63))),IF(AP$3&lt;=$B$2,SMALL(Data_Baseline!$C63:$AZ63,COUNTIF(Data_Baseline!$C63:$AZ63,0)+1),IF(Data_Baseline!AO63=0,SMALL(Data_Baseline!$C63:$AZ63,COUNTIF(Data_Baseline!$C63:$AZ63,0)+1),Data_Baseline!AO63)))),"")</f>
        <v>0.99430074459450424</v>
      </c>
      <c r="AQ63" s="79">
        <f ca="1">IFERROR(IF(Data_Baseline!AP63="","",IF($C$3="On",IF(AQ$3&lt;=$B$2,SMALL(Data_Baseline!$C63:$AZ63,COUNTIF(Data_Baseline!$C63:$AZ63,0)+1)/MAX(Data_Baseline!$C63:$AZ63),IF(Data_Baseline!AP63=0,SMALL(Data_Baseline!$C63:$AZ63,COUNTIF(Data_Baseline!$C63:$AZ63,0)+1)/MAX(Data_Baseline!$C63:$AZ63),Data_Baseline!AP63/MAX(Data_Baseline!$C63:$AZ63))),IF(AQ$3&lt;=$B$2,SMALL(Data_Baseline!$C63:$AZ63,COUNTIF(Data_Baseline!$C63:$AZ63,0)+1),IF(Data_Baseline!AP63=0,SMALL(Data_Baseline!$C63:$AZ63,COUNTIF(Data_Baseline!$C63:$AZ63,0)+1),Data_Baseline!AP63)))),"")</f>
        <v>1</v>
      </c>
      <c r="AR63" s="79" t="str">
        <f>IFERROR(IF(Data_Baseline!AQ63="","",IF($C$3="On",IF(AR$3&lt;=$B$2,SMALL(Data_Baseline!$C63:$AZ63,COUNTIF(Data_Baseline!$C63:$AZ63,0)+1)/MAX(Data_Baseline!$C63:$AZ63),IF(Data_Baseline!AQ63=0,SMALL(Data_Baseline!$C63:$AZ63,COUNTIF(Data_Baseline!$C63:$AZ63,0)+1)/MAX(Data_Baseline!$C63:$AZ63),Data_Baseline!AQ63/MAX(Data_Baseline!$C63:$AZ63))),IF(AR$3&lt;=$B$2,SMALL(Data_Baseline!$C63:$AZ63,COUNTIF(Data_Baseline!$C63:$AZ63,0)+1),IF(Data_Baseline!AQ63=0,SMALL(Data_Baseline!$C63:$AZ63,COUNTIF(Data_Baseline!$C63:$AZ63,0)+1),Data_Baseline!AQ63)))),"")</f>
        <v/>
      </c>
      <c r="AS63" s="79" t="str">
        <f>IFERROR(IF(Data_Baseline!AR63="","",IF($C$3="On",IF(AS$3&lt;=$B$2,SMALL(Data_Baseline!$C63:$AZ63,COUNTIF(Data_Baseline!$C63:$AZ63,0)+1)/MAX(Data_Baseline!$C63:$AZ63),IF(Data_Baseline!AR63=0,SMALL(Data_Baseline!$C63:$AZ63,COUNTIF(Data_Baseline!$C63:$AZ63,0)+1)/MAX(Data_Baseline!$C63:$AZ63),Data_Baseline!AR63/MAX(Data_Baseline!$C63:$AZ63))),IF(AS$3&lt;=$B$2,SMALL(Data_Baseline!$C63:$AZ63,COUNTIF(Data_Baseline!$C63:$AZ63,0)+1),IF(Data_Baseline!AR63=0,SMALL(Data_Baseline!$C63:$AZ63,COUNTIF(Data_Baseline!$C63:$AZ63,0)+1),Data_Baseline!AR63)))),"")</f>
        <v/>
      </c>
      <c r="AT63" s="79" t="str">
        <f>IFERROR(IF(Data_Baseline!AS63="","",IF($C$3="On",IF(AT$3&lt;=$B$2,SMALL(Data_Baseline!$C63:$AZ63,COUNTIF(Data_Baseline!$C63:$AZ63,0)+1)/MAX(Data_Baseline!$C63:$AZ63),IF(Data_Baseline!AS63=0,SMALL(Data_Baseline!$C63:$AZ63,COUNTIF(Data_Baseline!$C63:$AZ63,0)+1)/MAX(Data_Baseline!$C63:$AZ63),Data_Baseline!AS63/MAX(Data_Baseline!$C63:$AZ63))),IF(AT$3&lt;=$B$2,SMALL(Data_Baseline!$C63:$AZ63,COUNTIF(Data_Baseline!$C63:$AZ63,0)+1),IF(Data_Baseline!AS63=0,SMALL(Data_Baseline!$C63:$AZ63,COUNTIF(Data_Baseline!$C63:$AZ63,0)+1),Data_Baseline!AS63)))),"")</f>
        <v/>
      </c>
      <c r="AU63" s="79" t="str">
        <f>IFERROR(IF(Data_Baseline!AT63="","",IF($C$3="On",IF(AU$3&lt;=$B$2,SMALL(Data_Baseline!$C63:$AZ63,COUNTIF(Data_Baseline!$C63:$AZ63,0)+1)/MAX(Data_Baseline!$C63:$AZ63),IF(Data_Baseline!AT63=0,SMALL(Data_Baseline!$C63:$AZ63,COUNTIF(Data_Baseline!$C63:$AZ63,0)+1)/MAX(Data_Baseline!$C63:$AZ63),Data_Baseline!AT63/MAX(Data_Baseline!$C63:$AZ63))),IF(AU$3&lt;=$B$2,SMALL(Data_Baseline!$C63:$AZ63,COUNTIF(Data_Baseline!$C63:$AZ63,0)+1),IF(Data_Baseline!AT63=0,SMALL(Data_Baseline!$C63:$AZ63,COUNTIF(Data_Baseline!$C63:$AZ63,0)+1),Data_Baseline!AT63)))),"")</f>
        <v/>
      </c>
      <c r="AV63" s="79" t="str">
        <f>IFERROR(IF(Data_Baseline!AU63="","",IF($C$3="On",IF(AV$3&lt;=$B$2,SMALL(Data_Baseline!$C63:$AZ63,COUNTIF(Data_Baseline!$C63:$AZ63,0)+1)/MAX(Data_Baseline!$C63:$AZ63),IF(Data_Baseline!AU63=0,SMALL(Data_Baseline!$C63:$AZ63,COUNTIF(Data_Baseline!$C63:$AZ63,0)+1)/MAX(Data_Baseline!$C63:$AZ63),Data_Baseline!AU63/MAX(Data_Baseline!$C63:$AZ63))),IF(AV$3&lt;=$B$2,SMALL(Data_Baseline!$C63:$AZ63,COUNTIF(Data_Baseline!$C63:$AZ63,0)+1),IF(Data_Baseline!AU63=0,SMALL(Data_Baseline!$C63:$AZ63,COUNTIF(Data_Baseline!$C63:$AZ63,0)+1),Data_Baseline!AU63)))),"")</f>
        <v/>
      </c>
      <c r="AW63" s="79" t="str">
        <f>IFERROR(IF(Data_Baseline!AV63="","",IF($C$3="On",IF(AW$3&lt;=$B$2,SMALL(Data_Baseline!$C63:$AZ63,COUNTIF(Data_Baseline!$C63:$AZ63,0)+1)/MAX(Data_Baseline!$C63:$AZ63),IF(Data_Baseline!AV63=0,SMALL(Data_Baseline!$C63:$AZ63,COUNTIF(Data_Baseline!$C63:$AZ63,0)+1)/MAX(Data_Baseline!$C63:$AZ63),Data_Baseline!AV63/MAX(Data_Baseline!$C63:$AZ63))),IF(AW$3&lt;=$B$2,SMALL(Data_Baseline!$C63:$AZ63,COUNTIF(Data_Baseline!$C63:$AZ63,0)+1),IF(Data_Baseline!AV63=0,SMALL(Data_Baseline!$C63:$AZ63,COUNTIF(Data_Baseline!$C63:$AZ63,0)+1),Data_Baseline!AV63)))),"")</f>
        <v/>
      </c>
      <c r="AX63" s="79" t="str">
        <f>IFERROR(IF(Data_Baseline!AW63="","",IF($C$3="On",IF(AX$3&lt;=$B$2,SMALL(Data_Baseline!$C63:$AZ63,COUNTIF(Data_Baseline!$C63:$AZ63,0)+1)/MAX(Data_Baseline!$C63:$AZ63),IF(Data_Baseline!AW63=0,SMALL(Data_Baseline!$C63:$AZ63,COUNTIF(Data_Baseline!$C63:$AZ63,0)+1)/MAX(Data_Baseline!$C63:$AZ63),Data_Baseline!AW63/MAX(Data_Baseline!$C63:$AZ63))),IF(AX$3&lt;=$B$2,SMALL(Data_Baseline!$C63:$AZ63,COUNTIF(Data_Baseline!$C63:$AZ63,0)+1),IF(Data_Baseline!AW63=0,SMALL(Data_Baseline!$C63:$AZ63,COUNTIF(Data_Baseline!$C63:$AZ63,0)+1),Data_Baseline!AW63)))),"")</f>
        <v/>
      </c>
      <c r="AY63" s="79" t="str">
        <f>IFERROR(IF(Data_Baseline!AX63="","",IF($C$3="On",IF(AY$3&lt;=$B$2,SMALL(Data_Baseline!$C63:$AZ63,COUNTIF(Data_Baseline!$C63:$AZ63,0)+1)/MAX(Data_Baseline!$C63:$AZ63),IF(Data_Baseline!AX63=0,SMALL(Data_Baseline!$C63:$AZ63,COUNTIF(Data_Baseline!$C63:$AZ63,0)+1)/MAX(Data_Baseline!$C63:$AZ63),Data_Baseline!AX63/MAX(Data_Baseline!$C63:$AZ63))),IF(AY$3&lt;=$B$2,SMALL(Data_Baseline!$C63:$AZ63,COUNTIF(Data_Baseline!$C63:$AZ63,0)+1),IF(Data_Baseline!AX63=0,SMALL(Data_Baseline!$C63:$AZ63,COUNTIF(Data_Baseline!$C63:$AZ63,0)+1),Data_Baseline!AX63)))),"")</f>
        <v/>
      </c>
      <c r="AZ63" s="79" t="str">
        <f>IFERROR(IF(Data_Baseline!AY63="","",IF($C$3="On",IF(AZ$3&lt;=$B$2,SMALL(Data_Baseline!$C63:$AZ63,COUNTIF(Data_Baseline!$C63:$AZ63,0)+1)/MAX(Data_Baseline!$C63:$AZ63),IF(Data_Baseline!AY63=0,SMALL(Data_Baseline!$C63:$AZ63,COUNTIF(Data_Baseline!$C63:$AZ63,0)+1)/MAX(Data_Baseline!$C63:$AZ63),Data_Baseline!AY63/MAX(Data_Baseline!$C63:$AZ63))),IF(AZ$3&lt;=$B$2,SMALL(Data_Baseline!$C63:$AZ63,COUNTIF(Data_Baseline!$C63:$AZ63,0)+1),IF(Data_Baseline!AY63=0,SMALL(Data_Baseline!$C63:$AZ63,COUNTIF(Data_Baseline!$C63:$AZ63,0)+1),Data_Baseline!AY63)))),"")</f>
        <v/>
      </c>
      <c r="BA63" s="79" t="str">
        <f>IFERROR(IF(Data_Baseline!AZ63="","",IF($C$3="On",IF(BA$3&lt;=$B$2,SMALL(Data_Baseline!$C63:$AZ63,COUNTIF(Data_Baseline!$C63:$AZ63,0)+1)/MAX(Data_Baseline!$C63:$AZ63),IF(Data_Baseline!AZ63=0,SMALL(Data_Baseline!$C63:$AZ63,COUNTIF(Data_Baseline!$C63:$AZ63,0)+1)/MAX(Data_Baseline!$C63:$AZ63),Data_Baseline!AZ63/MAX(Data_Baseline!$C63:$AZ63))),IF(BA$3&lt;=$B$2,SMALL(Data_Baseline!$C63:$AZ63,COUNTIF(Data_Baseline!$C63:$AZ63,0)+1),IF(Data_Baseline!AZ63=0,SMALL(Data_Baseline!$C63:$AZ63,COUNTIF(Data_Baseline!$C63:$AZ63,0)+1),Data_Baseline!AZ63)))),"")</f>
        <v/>
      </c>
      <c r="BB63" s="79">
        <f ca="1">IF(Data_Initial!BA63="",1,0)</f>
        <v>1</v>
      </c>
      <c r="BC63" s="2" t="str">
        <f t="shared" ca="1" si="0"/>
        <v>3B_OtsA</v>
      </c>
      <c r="BD63" s="79" t="str">
        <f t="shared" ca="1" si="3"/>
        <v>3B</v>
      </c>
      <c r="BE63" s="79" t="str">
        <f ca="1">Data_Initial!BC63</f>
        <v>OtsA</v>
      </c>
      <c r="BF63" s="79" t="str">
        <f ca="1">Data_Initial!BB63</f>
        <v>3_2</v>
      </c>
      <c r="BG63" s="79">
        <f ca="1">IFERROR((INDIRECT("Plate"&amp;Data!A63&amp;"_C!"&amp;CHAR(RIGHT(Data!B63,LEN(Data!B63)-1)+65)&amp;CODE(LEFT(Data!B63,1))-58)),"")</f>
        <v>0</v>
      </c>
      <c r="BH63" s="79" t="str">
        <f ca="1">Data_Initial!BA63</f>
        <v/>
      </c>
      <c r="BI63" s="79">
        <f t="shared" ca="1" si="2"/>
        <v>1.8680056300715363E-4</v>
      </c>
      <c r="BJ63" s="79" t="str">
        <f ca="1">IF(BH63="N",1+MAX($BJ$3:BJ62),"")</f>
        <v/>
      </c>
      <c r="BK63" s="79"/>
      <c r="BL63" s="79"/>
      <c r="BM63" s="79"/>
      <c r="BN63" s="79"/>
      <c r="BO63" s="79"/>
      <c r="BP63" s="79"/>
      <c r="BQ63" s="79"/>
      <c r="BR63" s="79"/>
      <c r="BS63" s="79"/>
      <c r="BT63" s="79"/>
      <c r="BU63" s="79"/>
      <c r="BV63" s="79"/>
      <c r="BW63" s="79"/>
      <c r="BX63" s="79"/>
      <c r="BY63" s="79"/>
      <c r="BZ63" s="79"/>
    </row>
    <row r="64" spans="1:78" x14ac:dyDescent="0.25">
      <c r="A64" s="79">
        <f ca="1">IF(BH64="N","N"&amp;BJ64,IF(BB64=0,"",MAX($A$3:A63)+1))</f>
        <v>61</v>
      </c>
      <c r="B64" s="79" t="str">
        <f ca="1">Data_Initial!A64&amp;C64</f>
        <v>1E8</v>
      </c>
      <c r="C64" s="79" t="str">
        <f ca="1">Data_Initial!B64</f>
        <v>E8</v>
      </c>
      <c r="D64" s="79">
        <f ca="1">IFERROR(IF(Data_Baseline!C64="","",IF($C$3="On",IF(D$3&lt;=$B$2,SMALL(Data_Baseline!$C64:$AZ64,COUNTIF(Data_Baseline!$C64:$AZ64,0)+1)/MAX(Data_Baseline!$C64:$AZ64),IF(Data_Baseline!C64=0,SMALL(Data_Baseline!$C64:$AZ64,COUNTIF(Data_Baseline!$C64:$AZ64,0)+1)/MAX(Data_Baseline!$C64:$AZ64),Data_Baseline!C64/MAX(Data_Baseline!$C64:$AZ64))),IF(D$3&lt;=$B$2,SMALL(Data_Baseline!$C64:$AZ64,COUNTIF(Data_Baseline!$C64:$AZ64,0)+1),IF(Data_Baseline!C64=0,SMALL(Data_Baseline!$C64:$AZ64,COUNTIF(Data_Baseline!$C64:$AZ64,0)+1),Data_Baseline!C64)))),"")</f>
        <v>2.436669552308103E-4</v>
      </c>
      <c r="E64" s="79">
        <f ca="1">IFERROR(IF(Data_Baseline!D64="","",IF($C$3="On",IF(E$3&lt;=$B$2,SMALL(Data_Baseline!$C64:$AZ64,COUNTIF(Data_Baseline!$C64:$AZ64,0)+1)/MAX(Data_Baseline!$C64:$AZ64),IF(Data_Baseline!D64=0,SMALL(Data_Baseline!$C64:$AZ64,COUNTIF(Data_Baseline!$C64:$AZ64,0)+1)/MAX(Data_Baseline!$C64:$AZ64),Data_Baseline!D64/MAX(Data_Baseline!$C64:$AZ64))),IF(E$3&lt;=$B$2,SMALL(Data_Baseline!$C64:$AZ64,COUNTIF(Data_Baseline!$C64:$AZ64,0)+1),IF(Data_Baseline!D64=0,SMALL(Data_Baseline!$C64:$AZ64,COUNTIF(Data_Baseline!$C64:$AZ64,0)+1),Data_Baseline!D64)))),"")</f>
        <v>2.436669552308103E-4</v>
      </c>
      <c r="F64" s="79">
        <f ca="1">IFERROR(IF(Data_Baseline!E64="","",IF($C$3="On",IF(F$3&lt;=$B$2,SMALL(Data_Baseline!$C64:$AZ64,COUNTIF(Data_Baseline!$C64:$AZ64,0)+1)/MAX(Data_Baseline!$C64:$AZ64),IF(Data_Baseline!E64=0,SMALL(Data_Baseline!$C64:$AZ64,COUNTIF(Data_Baseline!$C64:$AZ64,0)+1)/MAX(Data_Baseline!$C64:$AZ64),Data_Baseline!E64/MAX(Data_Baseline!$C64:$AZ64))),IF(F$3&lt;=$B$2,SMALL(Data_Baseline!$C64:$AZ64,COUNTIF(Data_Baseline!$C64:$AZ64,0)+1),IF(Data_Baseline!E64=0,SMALL(Data_Baseline!$C64:$AZ64,COUNTIF(Data_Baseline!$C64:$AZ64,0)+1),Data_Baseline!E64)))),"")</f>
        <v>2.436669552308103E-4</v>
      </c>
      <c r="G64" s="79">
        <f ca="1">IFERROR(IF(Data_Baseline!F64="","",IF($C$3="On",IF(G$3&lt;=$B$2,SMALL(Data_Baseline!$C64:$AZ64,COUNTIF(Data_Baseline!$C64:$AZ64,0)+1)/MAX(Data_Baseline!$C64:$AZ64),IF(Data_Baseline!F64=0,SMALL(Data_Baseline!$C64:$AZ64,COUNTIF(Data_Baseline!$C64:$AZ64,0)+1)/MAX(Data_Baseline!$C64:$AZ64),Data_Baseline!F64/MAX(Data_Baseline!$C64:$AZ64))),IF(G$3&lt;=$B$2,SMALL(Data_Baseline!$C64:$AZ64,COUNTIF(Data_Baseline!$C64:$AZ64,0)+1),IF(Data_Baseline!F64=0,SMALL(Data_Baseline!$C64:$AZ64,COUNTIF(Data_Baseline!$C64:$AZ64,0)+1),Data_Baseline!F64)))),"")</f>
        <v>2.436669552308103E-4</v>
      </c>
      <c r="H64" s="79">
        <f ca="1">IFERROR(IF(Data_Baseline!G64="","",IF($C$3="On",IF(H$3&lt;=$B$2,SMALL(Data_Baseline!$C64:$AZ64,COUNTIF(Data_Baseline!$C64:$AZ64,0)+1)/MAX(Data_Baseline!$C64:$AZ64),IF(Data_Baseline!G64=0,SMALL(Data_Baseline!$C64:$AZ64,COUNTIF(Data_Baseline!$C64:$AZ64,0)+1)/MAX(Data_Baseline!$C64:$AZ64),Data_Baseline!G64/MAX(Data_Baseline!$C64:$AZ64))),IF(H$3&lt;=$B$2,SMALL(Data_Baseline!$C64:$AZ64,COUNTIF(Data_Baseline!$C64:$AZ64,0)+1),IF(Data_Baseline!G64=0,SMALL(Data_Baseline!$C64:$AZ64,COUNTIF(Data_Baseline!$C64:$AZ64,0)+1),Data_Baseline!G64)))),"")</f>
        <v>2.436669552308103E-4</v>
      </c>
      <c r="I64" s="79">
        <f ca="1">IFERROR(IF(Data_Baseline!H64="","",IF($C$3="On",IF(I$3&lt;=$B$2,SMALL(Data_Baseline!$C64:$AZ64,COUNTIF(Data_Baseline!$C64:$AZ64,0)+1)/MAX(Data_Baseline!$C64:$AZ64),IF(Data_Baseline!H64=0,SMALL(Data_Baseline!$C64:$AZ64,COUNTIF(Data_Baseline!$C64:$AZ64,0)+1)/MAX(Data_Baseline!$C64:$AZ64),Data_Baseline!H64/MAX(Data_Baseline!$C64:$AZ64))),IF(I$3&lt;=$B$2,SMALL(Data_Baseline!$C64:$AZ64,COUNTIF(Data_Baseline!$C64:$AZ64,0)+1),IF(Data_Baseline!H64=0,SMALL(Data_Baseline!$C64:$AZ64,COUNTIF(Data_Baseline!$C64:$AZ64,0)+1),Data_Baseline!H64)))),"")</f>
        <v>2.436669552308103E-4</v>
      </c>
      <c r="J64" s="79">
        <f ca="1">IFERROR(IF(Data_Baseline!I64="","",IF($C$3="On",IF(J$3&lt;=$B$2,SMALL(Data_Baseline!$C64:$AZ64,COUNTIF(Data_Baseline!$C64:$AZ64,0)+1)/MAX(Data_Baseline!$C64:$AZ64),IF(Data_Baseline!I64=0,SMALL(Data_Baseline!$C64:$AZ64,COUNTIF(Data_Baseline!$C64:$AZ64,0)+1)/MAX(Data_Baseline!$C64:$AZ64),Data_Baseline!I64/MAX(Data_Baseline!$C64:$AZ64))),IF(J$3&lt;=$B$2,SMALL(Data_Baseline!$C64:$AZ64,COUNTIF(Data_Baseline!$C64:$AZ64,0)+1),IF(Data_Baseline!I64=0,SMALL(Data_Baseline!$C64:$AZ64,COUNTIF(Data_Baseline!$C64:$AZ64,0)+1),Data_Baseline!I64)))),"")</f>
        <v>2.436669552308103E-4</v>
      </c>
      <c r="K64" s="79">
        <f ca="1">IFERROR(IF(Data_Baseline!J64="","",IF($C$3="On",IF(K$3&lt;=$B$2,SMALL(Data_Baseline!$C64:$AZ64,COUNTIF(Data_Baseline!$C64:$AZ64,0)+1)/MAX(Data_Baseline!$C64:$AZ64),IF(Data_Baseline!J64=0,SMALL(Data_Baseline!$C64:$AZ64,COUNTIF(Data_Baseline!$C64:$AZ64,0)+1)/MAX(Data_Baseline!$C64:$AZ64),Data_Baseline!J64/MAX(Data_Baseline!$C64:$AZ64))),IF(K$3&lt;=$B$2,SMALL(Data_Baseline!$C64:$AZ64,COUNTIF(Data_Baseline!$C64:$AZ64,0)+1),IF(Data_Baseline!J64=0,SMALL(Data_Baseline!$C64:$AZ64,COUNTIF(Data_Baseline!$C64:$AZ64,0)+1),Data_Baseline!J64)))),"")</f>
        <v>2.436669552308103E-4</v>
      </c>
      <c r="L64" s="79">
        <f ca="1">IFERROR(IF(Data_Baseline!K64="","",IF($C$3="On",IF(L$3&lt;=$B$2,SMALL(Data_Baseline!$C64:$AZ64,COUNTIF(Data_Baseline!$C64:$AZ64,0)+1)/MAX(Data_Baseline!$C64:$AZ64),IF(Data_Baseline!K64=0,SMALL(Data_Baseline!$C64:$AZ64,COUNTIF(Data_Baseline!$C64:$AZ64,0)+1)/MAX(Data_Baseline!$C64:$AZ64),Data_Baseline!K64/MAX(Data_Baseline!$C64:$AZ64))),IF(L$3&lt;=$B$2,SMALL(Data_Baseline!$C64:$AZ64,COUNTIF(Data_Baseline!$C64:$AZ64,0)+1),IF(Data_Baseline!K64=0,SMALL(Data_Baseline!$C64:$AZ64,COUNTIF(Data_Baseline!$C64:$AZ64,0)+1),Data_Baseline!K64)))),"")</f>
        <v>2.436669552308103E-4</v>
      </c>
      <c r="M64" s="79">
        <f ca="1">IFERROR(IF(Data_Baseline!L64="","",IF($C$3="On",IF(M$3&lt;=$B$2,SMALL(Data_Baseline!$C64:$AZ64,COUNTIF(Data_Baseline!$C64:$AZ64,0)+1)/MAX(Data_Baseline!$C64:$AZ64),IF(Data_Baseline!L64=0,SMALL(Data_Baseline!$C64:$AZ64,COUNTIF(Data_Baseline!$C64:$AZ64,0)+1)/MAX(Data_Baseline!$C64:$AZ64),Data_Baseline!L64/MAX(Data_Baseline!$C64:$AZ64))),IF(M$3&lt;=$B$2,SMALL(Data_Baseline!$C64:$AZ64,COUNTIF(Data_Baseline!$C64:$AZ64,0)+1),IF(Data_Baseline!L64=0,SMALL(Data_Baseline!$C64:$AZ64,COUNTIF(Data_Baseline!$C64:$AZ64,0)+1),Data_Baseline!L64)))),"")</f>
        <v>2.436669552308103E-4</v>
      </c>
      <c r="N64" s="79">
        <f ca="1">IFERROR(IF(Data_Baseline!M64="","",IF($C$3="On",IF(N$3&lt;=$B$2,SMALL(Data_Baseline!$C64:$AZ64,COUNTIF(Data_Baseline!$C64:$AZ64,0)+1)/MAX(Data_Baseline!$C64:$AZ64),IF(Data_Baseline!M64=0,SMALL(Data_Baseline!$C64:$AZ64,COUNTIF(Data_Baseline!$C64:$AZ64,0)+1)/MAX(Data_Baseline!$C64:$AZ64),Data_Baseline!M64/MAX(Data_Baseline!$C64:$AZ64))),IF(N$3&lt;=$B$2,SMALL(Data_Baseline!$C64:$AZ64,COUNTIF(Data_Baseline!$C64:$AZ64,0)+1),IF(Data_Baseline!M64=0,SMALL(Data_Baseline!$C64:$AZ64,COUNTIF(Data_Baseline!$C64:$AZ64,0)+1),Data_Baseline!M64)))),"")</f>
        <v>2.436669552308103E-4</v>
      </c>
      <c r="O64" s="79">
        <f ca="1">IFERROR(IF(Data_Baseline!N64="","",IF($C$3="On",IF(O$3&lt;=$B$2,SMALL(Data_Baseline!$C64:$AZ64,COUNTIF(Data_Baseline!$C64:$AZ64,0)+1)/MAX(Data_Baseline!$C64:$AZ64),IF(Data_Baseline!N64=0,SMALL(Data_Baseline!$C64:$AZ64,COUNTIF(Data_Baseline!$C64:$AZ64,0)+1)/MAX(Data_Baseline!$C64:$AZ64),Data_Baseline!N64/MAX(Data_Baseline!$C64:$AZ64))),IF(O$3&lt;=$B$2,SMALL(Data_Baseline!$C64:$AZ64,COUNTIF(Data_Baseline!$C64:$AZ64,0)+1),IF(Data_Baseline!N64=0,SMALL(Data_Baseline!$C64:$AZ64,COUNTIF(Data_Baseline!$C64:$AZ64,0)+1),Data_Baseline!N64)))),"")</f>
        <v>2.436669552308103E-4</v>
      </c>
      <c r="P64" s="79">
        <f ca="1">IFERROR(IF(Data_Baseline!O64="","",IF($C$3="On",IF(P$3&lt;=$B$2,SMALL(Data_Baseline!$C64:$AZ64,COUNTIF(Data_Baseline!$C64:$AZ64,0)+1)/MAX(Data_Baseline!$C64:$AZ64),IF(Data_Baseline!O64=0,SMALL(Data_Baseline!$C64:$AZ64,COUNTIF(Data_Baseline!$C64:$AZ64,0)+1)/MAX(Data_Baseline!$C64:$AZ64),Data_Baseline!O64/MAX(Data_Baseline!$C64:$AZ64))),IF(P$3&lt;=$B$2,SMALL(Data_Baseline!$C64:$AZ64,COUNTIF(Data_Baseline!$C64:$AZ64,0)+1),IF(Data_Baseline!O64=0,SMALL(Data_Baseline!$C64:$AZ64,COUNTIF(Data_Baseline!$C64:$AZ64,0)+1),Data_Baseline!O64)))),"")</f>
        <v>2.436669552308103E-4</v>
      </c>
      <c r="Q64" s="79">
        <f ca="1">IFERROR(IF(Data_Baseline!P64="","",IF($C$3="On",IF(Q$3&lt;=$B$2,SMALL(Data_Baseline!$C64:$AZ64,COUNTIF(Data_Baseline!$C64:$AZ64,0)+1)/MAX(Data_Baseline!$C64:$AZ64),IF(Data_Baseline!P64=0,SMALL(Data_Baseline!$C64:$AZ64,COUNTIF(Data_Baseline!$C64:$AZ64,0)+1)/MAX(Data_Baseline!$C64:$AZ64),Data_Baseline!P64/MAX(Data_Baseline!$C64:$AZ64))),IF(Q$3&lt;=$B$2,SMALL(Data_Baseline!$C64:$AZ64,COUNTIF(Data_Baseline!$C64:$AZ64,0)+1),IF(Data_Baseline!P64=0,SMALL(Data_Baseline!$C64:$AZ64,COUNTIF(Data_Baseline!$C64:$AZ64,0)+1),Data_Baseline!P64)))),"")</f>
        <v>2.436669552308103E-4</v>
      </c>
      <c r="R64" s="79">
        <f ca="1">IFERROR(IF(Data_Baseline!Q64="","",IF($C$3="On",IF(R$3&lt;=$B$2,SMALL(Data_Baseline!$C64:$AZ64,COUNTIF(Data_Baseline!$C64:$AZ64,0)+1)/MAX(Data_Baseline!$C64:$AZ64),IF(Data_Baseline!Q64=0,SMALL(Data_Baseline!$C64:$AZ64,COUNTIF(Data_Baseline!$C64:$AZ64,0)+1)/MAX(Data_Baseline!$C64:$AZ64),Data_Baseline!Q64/MAX(Data_Baseline!$C64:$AZ64))),IF(R$3&lt;=$B$2,SMALL(Data_Baseline!$C64:$AZ64,COUNTIF(Data_Baseline!$C64:$AZ64,0)+1),IF(Data_Baseline!Q64=0,SMALL(Data_Baseline!$C64:$AZ64,COUNTIF(Data_Baseline!$C64:$AZ64,0)+1),Data_Baseline!Q64)))),"")</f>
        <v>2.436669552308103E-4</v>
      </c>
      <c r="S64" s="79">
        <f ca="1">IFERROR(IF(Data_Baseline!R64="","",IF($C$3="On",IF(S$3&lt;=$B$2,SMALL(Data_Baseline!$C64:$AZ64,COUNTIF(Data_Baseline!$C64:$AZ64,0)+1)/MAX(Data_Baseline!$C64:$AZ64),IF(Data_Baseline!R64=0,SMALL(Data_Baseline!$C64:$AZ64,COUNTIF(Data_Baseline!$C64:$AZ64,0)+1)/MAX(Data_Baseline!$C64:$AZ64),Data_Baseline!R64/MAX(Data_Baseline!$C64:$AZ64))),IF(S$3&lt;=$B$2,SMALL(Data_Baseline!$C64:$AZ64,COUNTIF(Data_Baseline!$C64:$AZ64,0)+1),IF(Data_Baseline!R64=0,SMALL(Data_Baseline!$C64:$AZ64,COUNTIF(Data_Baseline!$C64:$AZ64,0)+1),Data_Baseline!R64)))),"")</f>
        <v>2.436669552308103E-4</v>
      </c>
      <c r="T64" s="79">
        <f ca="1">IFERROR(IF(Data_Baseline!S64="","",IF($C$3="On",IF(T$3&lt;=$B$2,SMALL(Data_Baseline!$C64:$AZ64,COUNTIF(Data_Baseline!$C64:$AZ64,0)+1)/MAX(Data_Baseline!$C64:$AZ64),IF(Data_Baseline!S64=0,SMALL(Data_Baseline!$C64:$AZ64,COUNTIF(Data_Baseline!$C64:$AZ64,0)+1)/MAX(Data_Baseline!$C64:$AZ64),Data_Baseline!S64/MAX(Data_Baseline!$C64:$AZ64))),IF(T$3&lt;=$B$2,SMALL(Data_Baseline!$C64:$AZ64,COUNTIF(Data_Baseline!$C64:$AZ64,0)+1),IF(Data_Baseline!S64=0,SMALL(Data_Baseline!$C64:$AZ64,COUNTIF(Data_Baseline!$C64:$AZ64,0)+1),Data_Baseline!S64)))),"")</f>
        <v>2.436669552308103E-4</v>
      </c>
      <c r="U64" s="79">
        <f ca="1">IFERROR(IF(Data_Baseline!T64="","",IF($C$3="On",IF(U$3&lt;=$B$2,SMALL(Data_Baseline!$C64:$AZ64,COUNTIF(Data_Baseline!$C64:$AZ64,0)+1)/MAX(Data_Baseline!$C64:$AZ64),IF(Data_Baseline!T64=0,SMALL(Data_Baseline!$C64:$AZ64,COUNTIF(Data_Baseline!$C64:$AZ64,0)+1)/MAX(Data_Baseline!$C64:$AZ64),Data_Baseline!T64/MAX(Data_Baseline!$C64:$AZ64))),IF(U$3&lt;=$B$2,SMALL(Data_Baseline!$C64:$AZ64,COUNTIF(Data_Baseline!$C64:$AZ64,0)+1),IF(Data_Baseline!T64=0,SMALL(Data_Baseline!$C64:$AZ64,COUNTIF(Data_Baseline!$C64:$AZ64,0)+1),Data_Baseline!T64)))),"")</f>
        <v>2.436669552308103E-4</v>
      </c>
      <c r="V64" s="79">
        <f ca="1">IFERROR(IF(Data_Baseline!U64="","",IF($C$3="On",IF(V$3&lt;=$B$2,SMALL(Data_Baseline!$C64:$AZ64,COUNTIF(Data_Baseline!$C64:$AZ64,0)+1)/MAX(Data_Baseline!$C64:$AZ64),IF(Data_Baseline!U64=0,SMALL(Data_Baseline!$C64:$AZ64,COUNTIF(Data_Baseline!$C64:$AZ64,0)+1)/MAX(Data_Baseline!$C64:$AZ64),Data_Baseline!U64/MAX(Data_Baseline!$C64:$AZ64))),IF(V$3&lt;=$B$2,SMALL(Data_Baseline!$C64:$AZ64,COUNTIF(Data_Baseline!$C64:$AZ64,0)+1),IF(Data_Baseline!U64=0,SMALL(Data_Baseline!$C64:$AZ64,COUNTIF(Data_Baseline!$C64:$AZ64,0)+1),Data_Baseline!U64)))),"")</f>
        <v>2.436669552308103E-4</v>
      </c>
      <c r="W64" s="79">
        <f ca="1">IFERROR(IF(Data_Baseline!V64="","",IF($C$3="On",IF(W$3&lt;=$B$2,SMALL(Data_Baseline!$C64:$AZ64,COUNTIF(Data_Baseline!$C64:$AZ64,0)+1)/MAX(Data_Baseline!$C64:$AZ64),IF(Data_Baseline!V64=0,SMALL(Data_Baseline!$C64:$AZ64,COUNTIF(Data_Baseline!$C64:$AZ64,0)+1)/MAX(Data_Baseline!$C64:$AZ64),Data_Baseline!V64/MAX(Data_Baseline!$C64:$AZ64))),IF(W$3&lt;=$B$2,SMALL(Data_Baseline!$C64:$AZ64,COUNTIF(Data_Baseline!$C64:$AZ64,0)+1),IF(Data_Baseline!V64=0,SMALL(Data_Baseline!$C64:$AZ64,COUNTIF(Data_Baseline!$C64:$AZ64,0)+1),Data_Baseline!V64)))),"")</f>
        <v>2.436669552308103E-4</v>
      </c>
      <c r="X64" s="79">
        <f ca="1">IFERROR(IF(Data_Baseline!W64="","",IF($C$3="On",IF(X$3&lt;=$B$2,SMALL(Data_Baseline!$C64:$AZ64,COUNTIF(Data_Baseline!$C64:$AZ64,0)+1)/MAX(Data_Baseline!$C64:$AZ64),IF(Data_Baseline!W64=0,SMALL(Data_Baseline!$C64:$AZ64,COUNTIF(Data_Baseline!$C64:$AZ64,0)+1)/MAX(Data_Baseline!$C64:$AZ64),Data_Baseline!W64/MAX(Data_Baseline!$C64:$AZ64))),IF(X$3&lt;=$B$2,SMALL(Data_Baseline!$C64:$AZ64,COUNTIF(Data_Baseline!$C64:$AZ64,0)+1),IF(Data_Baseline!W64=0,SMALL(Data_Baseline!$C64:$AZ64,COUNTIF(Data_Baseline!$C64:$AZ64,0)+1),Data_Baseline!W64)))),"")</f>
        <v>2.436669552308103E-4</v>
      </c>
      <c r="Y64" s="79">
        <f ca="1">IFERROR(IF(Data_Baseline!X64="","",IF($C$3="On",IF(Y$3&lt;=$B$2,SMALL(Data_Baseline!$C64:$AZ64,COUNTIF(Data_Baseline!$C64:$AZ64,0)+1)/MAX(Data_Baseline!$C64:$AZ64),IF(Data_Baseline!X64=0,SMALL(Data_Baseline!$C64:$AZ64,COUNTIF(Data_Baseline!$C64:$AZ64,0)+1)/MAX(Data_Baseline!$C64:$AZ64),Data_Baseline!X64/MAX(Data_Baseline!$C64:$AZ64))),IF(Y$3&lt;=$B$2,SMALL(Data_Baseline!$C64:$AZ64,COUNTIF(Data_Baseline!$C64:$AZ64,0)+1),IF(Data_Baseline!X64=0,SMALL(Data_Baseline!$C64:$AZ64,COUNTIF(Data_Baseline!$C64:$AZ64,0)+1),Data_Baseline!X64)))),"")</f>
        <v>2.436669552308103E-4</v>
      </c>
      <c r="Z64" s="79">
        <f ca="1">IFERROR(IF(Data_Baseline!Y64="","",IF($C$3="On",IF(Z$3&lt;=$B$2,SMALL(Data_Baseline!$C64:$AZ64,COUNTIF(Data_Baseline!$C64:$AZ64,0)+1)/MAX(Data_Baseline!$C64:$AZ64),IF(Data_Baseline!Y64=0,SMALL(Data_Baseline!$C64:$AZ64,COUNTIF(Data_Baseline!$C64:$AZ64,0)+1)/MAX(Data_Baseline!$C64:$AZ64),Data_Baseline!Y64/MAX(Data_Baseline!$C64:$AZ64))),IF(Z$3&lt;=$B$2,SMALL(Data_Baseline!$C64:$AZ64,COUNTIF(Data_Baseline!$C64:$AZ64,0)+1),IF(Data_Baseline!Y64=0,SMALL(Data_Baseline!$C64:$AZ64,COUNTIF(Data_Baseline!$C64:$AZ64,0)+1),Data_Baseline!Y64)))),"")</f>
        <v>2.436669552308103E-4</v>
      </c>
      <c r="AA64" s="79">
        <f ca="1">IFERROR(IF(Data_Baseline!Z64="","",IF($C$3="On",IF(AA$3&lt;=$B$2,SMALL(Data_Baseline!$C64:$AZ64,COUNTIF(Data_Baseline!$C64:$AZ64,0)+1)/MAX(Data_Baseline!$C64:$AZ64),IF(Data_Baseline!Z64=0,SMALL(Data_Baseline!$C64:$AZ64,COUNTIF(Data_Baseline!$C64:$AZ64,0)+1)/MAX(Data_Baseline!$C64:$AZ64),Data_Baseline!Z64/MAX(Data_Baseline!$C64:$AZ64))),IF(AA$3&lt;=$B$2,SMALL(Data_Baseline!$C64:$AZ64,COUNTIF(Data_Baseline!$C64:$AZ64,0)+1),IF(Data_Baseline!Z64=0,SMALL(Data_Baseline!$C64:$AZ64,COUNTIF(Data_Baseline!$C64:$AZ64,0)+1),Data_Baseline!Z64)))),"")</f>
        <v>2.436669552308103E-4</v>
      </c>
      <c r="AB64" s="79">
        <f ca="1">IFERROR(IF(Data_Baseline!AA64="","",IF($C$3="On",IF(AB$3&lt;=$B$2,SMALL(Data_Baseline!$C64:$AZ64,COUNTIF(Data_Baseline!$C64:$AZ64,0)+1)/MAX(Data_Baseline!$C64:$AZ64),IF(Data_Baseline!AA64=0,SMALL(Data_Baseline!$C64:$AZ64,COUNTIF(Data_Baseline!$C64:$AZ64,0)+1)/MAX(Data_Baseline!$C64:$AZ64),Data_Baseline!AA64/MAX(Data_Baseline!$C64:$AZ64))),IF(AB$3&lt;=$B$2,SMALL(Data_Baseline!$C64:$AZ64,COUNTIF(Data_Baseline!$C64:$AZ64,0)+1),IF(Data_Baseline!AA64=0,SMALL(Data_Baseline!$C64:$AZ64,COUNTIF(Data_Baseline!$C64:$AZ64,0)+1),Data_Baseline!AA64)))),"")</f>
        <v>5.932492364894338E-3</v>
      </c>
      <c r="AC64" s="79">
        <f ca="1">IFERROR(IF(Data_Baseline!AB64="","",IF($C$3="On",IF(AC$3&lt;=$B$2,SMALL(Data_Baseline!$C64:$AZ64,COUNTIF(Data_Baseline!$C64:$AZ64,0)+1)/MAX(Data_Baseline!$C64:$AZ64),IF(Data_Baseline!AB64=0,SMALL(Data_Baseline!$C64:$AZ64,COUNTIF(Data_Baseline!$C64:$AZ64,0)+1)/MAX(Data_Baseline!$C64:$AZ64),Data_Baseline!AB64/MAX(Data_Baseline!$C64:$AZ64))),IF(AC$3&lt;=$B$2,SMALL(Data_Baseline!$C64:$AZ64,COUNTIF(Data_Baseline!$C64:$AZ64,0)+1),IF(Data_Baseline!AB64=0,SMALL(Data_Baseline!$C64:$AZ64,COUNTIF(Data_Baseline!$C64:$AZ64,0)+1),Data_Baseline!AB64)))),"")</f>
        <v>1.7860236610686975E-2</v>
      </c>
      <c r="AD64" s="79">
        <f ca="1">IFERROR(IF(Data_Baseline!AC64="","",IF($C$3="On",IF(AD$3&lt;=$B$2,SMALL(Data_Baseline!$C64:$AZ64,COUNTIF(Data_Baseline!$C64:$AZ64,0)+1)/MAX(Data_Baseline!$C64:$AZ64),IF(Data_Baseline!AC64=0,SMALL(Data_Baseline!$C64:$AZ64,COUNTIF(Data_Baseline!$C64:$AZ64,0)+1)/MAX(Data_Baseline!$C64:$AZ64),Data_Baseline!AC64/MAX(Data_Baseline!$C64:$AZ64))),IF(AD$3&lt;=$B$2,SMALL(Data_Baseline!$C64:$AZ64,COUNTIF(Data_Baseline!$C64:$AZ64,0)+1),IF(Data_Baseline!AC64=0,SMALL(Data_Baseline!$C64:$AZ64,COUNTIF(Data_Baseline!$C64:$AZ64,0)+1),Data_Baseline!AC64)))),"")</f>
        <v>3.9603012701834854E-2</v>
      </c>
      <c r="AE64" s="79">
        <f ca="1">IFERROR(IF(Data_Baseline!AD64="","",IF($C$3="On",IF(AE$3&lt;=$B$2,SMALL(Data_Baseline!$C64:$AZ64,COUNTIF(Data_Baseline!$C64:$AZ64,0)+1)/MAX(Data_Baseline!$C64:$AZ64),IF(Data_Baseline!AD64=0,SMALL(Data_Baseline!$C64:$AZ64,COUNTIF(Data_Baseline!$C64:$AZ64,0)+1)/MAX(Data_Baseline!$C64:$AZ64),Data_Baseline!AD64/MAX(Data_Baseline!$C64:$AZ64))),IF(AE$3&lt;=$B$2,SMALL(Data_Baseline!$C64:$AZ64,COUNTIF(Data_Baseline!$C64:$AZ64,0)+1),IF(Data_Baseline!AD64=0,SMALL(Data_Baseline!$C64:$AZ64,COUNTIF(Data_Baseline!$C64:$AZ64,0)+1),Data_Baseline!AD64)))),"")</f>
        <v>7.8766886346491538E-2</v>
      </c>
      <c r="AF64" s="79">
        <f ca="1">IFERROR(IF(Data_Baseline!AE64="","",IF($C$3="On",IF(AF$3&lt;=$B$2,SMALL(Data_Baseline!$C64:$AZ64,COUNTIF(Data_Baseline!$C64:$AZ64,0)+1)/MAX(Data_Baseline!$C64:$AZ64),IF(Data_Baseline!AE64=0,SMALL(Data_Baseline!$C64:$AZ64,COUNTIF(Data_Baseline!$C64:$AZ64,0)+1)/MAX(Data_Baseline!$C64:$AZ64),Data_Baseline!AE64/MAX(Data_Baseline!$C64:$AZ64))),IF(AF$3&lt;=$B$2,SMALL(Data_Baseline!$C64:$AZ64,COUNTIF(Data_Baseline!$C64:$AZ64,0)+1),IF(Data_Baseline!AE64=0,SMALL(Data_Baseline!$C64:$AZ64,COUNTIF(Data_Baseline!$C64:$AZ64,0)+1),Data_Baseline!AE64)))),"")</f>
        <v>0.14768104164334916</v>
      </c>
      <c r="AG64" s="79">
        <f ca="1">IFERROR(IF(Data_Baseline!AF64="","",IF($C$3="On",IF(AG$3&lt;=$B$2,SMALL(Data_Baseline!$C64:$AZ64,COUNTIF(Data_Baseline!$C64:$AZ64,0)+1)/MAX(Data_Baseline!$C64:$AZ64),IF(Data_Baseline!AF64=0,SMALL(Data_Baseline!$C64:$AZ64,COUNTIF(Data_Baseline!$C64:$AZ64,0)+1)/MAX(Data_Baseline!$C64:$AZ64),Data_Baseline!AF64/MAX(Data_Baseline!$C64:$AZ64))),IF(AG$3&lt;=$B$2,SMALL(Data_Baseline!$C64:$AZ64,COUNTIF(Data_Baseline!$C64:$AZ64,0)+1),IF(Data_Baseline!AF64=0,SMALL(Data_Baseline!$C64:$AZ64,COUNTIF(Data_Baseline!$C64:$AZ64,0)+1),Data_Baseline!AF64)))),"")</f>
        <v>0.25697951634540411</v>
      </c>
      <c r="AH64" s="79">
        <f ca="1">IFERROR(IF(Data_Baseline!AG64="","",IF($C$3="On",IF(AH$3&lt;=$B$2,SMALL(Data_Baseline!$C64:$AZ64,COUNTIF(Data_Baseline!$C64:$AZ64,0)+1)/MAX(Data_Baseline!$C64:$AZ64),IF(Data_Baseline!AG64=0,SMALL(Data_Baseline!$C64:$AZ64,COUNTIF(Data_Baseline!$C64:$AZ64,0)+1)/MAX(Data_Baseline!$C64:$AZ64),Data_Baseline!AG64/MAX(Data_Baseline!$C64:$AZ64))),IF(AH$3&lt;=$B$2,SMALL(Data_Baseline!$C64:$AZ64,COUNTIF(Data_Baseline!$C64:$AZ64,0)+1),IF(Data_Baseline!AG64=0,SMALL(Data_Baseline!$C64:$AZ64,COUNTIF(Data_Baseline!$C64:$AZ64,0)+1),Data_Baseline!AG64)))),"")</f>
        <v>0.40283453890422172</v>
      </c>
      <c r="AI64" s="79">
        <f ca="1">IFERROR(IF(Data_Baseline!AH64="","",IF($C$3="On",IF(AI$3&lt;=$B$2,SMALL(Data_Baseline!$C64:$AZ64,COUNTIF(Data_Baseline!$C64:$AZ64,0)+1)/MAX(Data_Baseline!$C64:$AZ64),IF(Data_Baseline!AH64=0,SMALL(Data_Baseline!$C64:$AZ64,COUNTIF(Data_Baseline!$C64:$AZ64,0)+1)/MAX(Data_Baseline!$C64:$AZ64),Data_Baseline!AH64/MAX(Data_Baseline!$C64:$AZ64))),IF(AI$3&lt;=$B$2,SMALL(Data_Baseline!$C64:$AZ64,COUNTIF(Data_Baseline!$C64:$AZ64,0)+1),IF(Data_Baseline!AH64=0,SMALL(Data_Baseline!$C64:$AZ64,COUNTIF(Data_Baseline!$C64:$AZ64,0)+1),Data_Baseline!AH64)))),"")</f>
        <v>0.56144300313387285</v>
      </c>
      <c r="AJ64" s="79">
        <f ca="1">IFERROR(IF(Data_Baseline!AI64="","",IF($C$3="On",IF(AJ$3&lt;=$B$2,SMALL(Data_Baseline!$C64:$AZ64,COUNTIF(Data_Baseline!$C64:$AZ64,0)+1)/MAX(Data_Baseline!$C64:$AZ64),IF(Data_Baseline!AI64=0,SMALL(Data_Baseline!$C64:$AZ64,COUNTIF(Data_Baseline!$C64:$AZ64,0)+1)/MAX(Data_Baseline!$C64:$AZ64),Data_Baseline!AI64/MAX(Data_Baseline!$C64:$AZ64))),IF(AJ$3&lt;=$B$2,SMALL(Data_Baseline!$C64:$AZ64,COUNTIF(Data_Baseline!$C64:$AZ64,0)+1),IF(Data_Baseline!AI64=0,SMALL(Data_Baseline!$C64:$AZ64,COUNTIF(Data_Baseline!$C64:$AZ64,0)+1),Data_Baseline!AI64)))),"")</f>
        <v>0.70457523549075296</v>
      </c>
      <c r="AK64" s="79">
        <f ca="1">IFERROR(IF(Data_Baseline!AJ64="","",IF($C$3="On",IF(AK$3&lt;=$B$2,SMALL(Data_Baseline!$C64:$AZ64,COUNTIF(Data_Baseline!$C64:$AZ64,0)+1)/MAX(Data_Baseline!$C64:$AZ64),IF(Data_Baseline!AJ64=0,SMALL(Data_Baseline!$C64:$AZ64,COUNTIF(Data_Baseline!$C64:$AZ64,0)+1)/MAX(Data_Baseline!$C64:$AZ64),Data_Baseline!AJ64/MAX(Data_Baseline!$C64:$AZ64))),IF(AK$3&lt;=$B$2,SMALL(Data_Baseline!$C64:$AZ64,COUNTIF(Data_Baseline!$C64:$AZ64,0)+1),IF(Data_Baseline!AJ64=0,SMALL(Data_Baseline!$C64:$AZ64,COUNTIF(Data_Baseline!$C64:$AZ64,0)+1),Data_Baseline!AJ64)))),"")</f>
        <v>0.81400236353906585</v>
      </c>
      <c r="AL64" s="79">
        <f ca="1">IFERROR(IF(Data_Baseline!AK64="","",IF($C$3="On",IF(AL$3&lt;=$B$2,SMALL(Data_Baseline!$C64:$AZ64,COUNTIF(Data_Baseline!$C64:$AZ64,0)+1)/MAX(Data_Baseline!$C64:$AZ64),IF(Data_Baseline!AK64=0,SMALL(Data_Baseline!$C64:$AZ64,COUNTIF(Data_Baseline!$C64:$AZ64,0)+1)/MAX(Data_Baseline!$C64:$AZ64),Data_Baseline!AK64/MAX(Data_Baseline!$C64:$AZ64))),IF(AL$3&lt;=$B$2,SMALL(Data_Baseline!$C64:$AZ64,COUNTIF(Data_Baseline!$C64:$AZ64,0)+1),IF(Data_Baseline!AK64=0,SMALL(Data_Baseline!$C64:$AZ64,COUNTIF(Data_Baseline!$C64:$AZ64,0)+1),Data_Baseline!AK64)))),"")</f>
        <v>0.88858119288960635</v>
      </c>
      <c r="AM64" s="79">
        <f ca="1">IFERROR(IF(Data_Baseline!AL64="","",IF($C$3="On",IF(AM$3&lt;=$B$2,SMALL(Data_Baseline!$C64:$AZ64,COUNTIF(Data_Baseline!$C64:$AZ64,0)+1)/MAX(Data_Baseline!$C64:$AZ64),IF(Data_Baseline!AL64=0,SMALL(Data_Baseline!$C64:$AZ64,COUNTIF(Data_Baseline!$C64:$AZ64,0)+1)/MAX(Data_Baseline!$C64:$AZ64),Data_Baseline!AL64/MAX(Data_Baseline!$C64:$AZ64))),IF(AM$3&lt;=$B$2,SMALL(Data_Baseline!$C64:$AZ64,COUNTIF(Data_Baseline!$C64:$AZ64,0)+1),IF(Data_Baseline!AL64=0,SMALL(Data_Baseline!$C64:$AZ64,COUNTIF(Data_Baseline!$C64:$AZ64,0)+1),Data_Baseline!AL64)))),"")</f>
        <v>0.9355438548993551</v>
      </c>
      <c r="AN64" s="79">
        <f ca="1">IFERROR(IF(Data_Baseline!AM64="","",IF($C$3="On",IF(AN$3&lt;=$B$2,SMALL(Data_Baseline!$C64:$AZ64,COUNTIF(Data_Baseline!$C64:$AZ64,0)+1)/MAX(Data_Baseline!$C64:$AZ64),IF(Data_Baseline!AM64=0,SMALL(Data_Baseline!$C64:$AZ64,COUNTIF(Data_Baseline!$C64:$AZ64,0)+1)/MAX(Data_Baseline!$C64:$AZ64),Data_Baseline!AM64/MAX(Data_Baseline!$C64:$AZ64))),IF(AN$3&lt;=$B$2,SMALL(Data_Baseline!$C64:$AZ64,COUNTIF(Data_Baseline!$C64:$AZ64,0)+1),IF(Data_Baseline!AM64=0,SMALL(Data_Baseline!$C64:$AZ64,COUNTIF(Data_Baseline!$C64:$AZ64,0)+1),Data_Baseline!AM64)))),"")</f>
        <v>0.9648459996877109</v>
      </c>
      <c r="AO64" s="79">
        <f ca="1">IFERROR(IF(Data_Baseline!AN64="","",IF($C$3="On",IF(AO$3&lt;=$B$2,SMALL(Data_Baseline!$C64:$AZ64,COUNTIF(Data_Baseline!$C64:$AZ64,0)+1)/MAX(Data_Baseline!$C64:$AZ64),IF(Data_Baseline!AN64=0,SMALL(Data_Baseline!$C64:$AZ64,COUNTIF(Data_Baseline!$C64:$AZ64,0)+1)/MAX(Data_Baseline!$C64:$AZ64),Data_Baseline!AN64/MAX(Data_Baseline!$C64:$AZ64))),IF(AO$3&lt;=$B$2,SMALL(Data_Baseline!$C64:$AZ64,COUNTIF(Data_Baseline!$C64:$AZ64,0)+1),IF(Data_Baseline!AN64=0,SMALL(Data_Baseline!$C64:$AZ64,COUNTIF(Data_Baseline!$C64:$AZ64,0)+1),Data_Baseline!AN64)))),"")</f>
        <v>0.98317758491682306</v>
      </c>
      <c r="AP64" s="79">
        <f ca="1">IFERROR(IF(Data_Baseline!AO64="","",IF($C$3="On",IF(AP$3&lt;=$B$2,SMALL(Data_Baseline!$C64:$AZ64,COUNTIF(Data_Baseline!$C64:$AZ64,0)+1)/MAX(Data_Baseline!$C64:$AZ64),IF(Data_Baseline!AO64=0,SMALL(Data_Baseline!$C64:$AZ64,COUNTIF(Data_Baseline!$C64:$AZ64,0)+1)/MAX(Data_Baseline!$C64:$AZ64),Data_Baseline!AO64/MAX(Data_Baseline!$C64:$AZ64))),IF(AP$3&lt;=$B$2,SMALL(Data_Baseline!$C64:$AZ64,COUNTIF(Data_Baseline!$C64:$AZ64,0)+1),IF(Data_Baseline!AO64=0,SMALL(Data_Baseline!$C64:$AZ64,COUNTIF(Data_Baseline!$C64:$AZ64,0)+1),Data_Baseline!AO64)))),"")</f>
        <v>0.99516788718728544</v>
      </c>
      <c r="AQ64" s="79">
        <f ca="1">IFERROR(IF(Data_Baseline!AP64="","",IF($C$3="On",IF(AQ$3&lt;=$B$2,SMALL(Data_Baseline!$C64:$AZ64,COUNTIF(Data_Baseline!$C64:$AZ64,0)+1)/MAX(Data_Baseline!$C64:$AZ64),IF(Data_Baseline!AP64=0,SMALL(Data_Baseline!$C64:$AZ64,COUNTIF(Data_Baseline!$C64:$AZ64,0)+1)/MAX(Data_Baseline!$C64:$AZ64),Data_Baseline!AP64/MAX(Data_Baseline!$C64:$AZ64))),IF(AQ$3&lt;=$B$2,SMALL(Data_Baseline!$C64:$AZ64,COUNTIF(Data_Baseline!$C64:$AZ64,0)+1),IF(Data_Baseline!AP64=0,SMALL(Data_Baseline!$C64:$AZ64,COUNTIF(Data_Baseline!$C64:$AZ64,0)+1),Data_Baseline!AP64)))),"")</f>
        <v>1</v>
      </c>
      <c r="AR64" s="79" t="str">
        <f>IFERROR(IF(Data_Baseline!AQ64="","",IF($C$3="On",IF(AR$3&lt;=$B$2,SMALL(Data_Baseline!$C64:$AZ64,COUNTIF(Data_Baseline!$C64:$AZ64,0)+1)/MAX(Data_Baseline!$C64:$AZ64),IF(Data_Baseline!AQ64=0,SMALL(Data_Baseline!$C64:$AZ64,COUNTIF(Data_Baseline!$C64:$AZ64,0)+1)/MAX(Data_Baseline!$C64:$AZ64),Data_Baseline!AQ64/MAX(Data_Baseline!$C64:$AZ64))),IF(AR$3&lt;=$B$2,SMALL(Data_Baseline!$C64:$AZ64,COUNTIF(Data_Baseline!$C64:$AZ64,0)+1),IF(Data_Baseline!AQ64=0,SMALL(Data_Baseline!$C64:$AZ64,COUNTIF(Data_Baseline!$C64:$AZ64,0)+1),Data_Baseline!AQ64)))),"")</f>
        <v/>
      </c>
      <c r="AS64" s="79" t="str">
        <f>IFERROR(IF(Data_Baseline!AR64="","",IF($C$3="On",IF(AS$3&lt;=$B$2,SMALL(Data_Baseline!$C64:$AZ64,COUNTIF(Data_Baseline!$C64:$AZ64,0)+1)/MAX(Data_Baseline!$C64:$AZ64),IF(Data_Baseline!AR64=0,SMALL(Data_Baseline!$C64:$AZ64,COUNTIF(Data_Baseline!$C64:$AZ64,0)+1)/MAX(Data_Baseline!$C64:$AZ64),Data_Baseline!AR64/MAX(Data_Baseline!$C64:$AZ64))),IF(AS$3&lt;=$B$2,SMALL(Data_Baseline!$C64:$AZ64,COUNTIF(Data_Baseline!$C64:$AZ64,0)+1),IF(Data_Baseline!AR64=0,SMALL(Data_Baseline!$C64:$AZ64,COUNTIF(Data_Baseline!$C64:$AZ64,0)+1),Data_Baseline!AR64)))),"")</f>
        <v/>
      </c>
      <c r="AT64" s="79" t="str">
        <f>IFERROR(IF(Data_Baseline!AS64="","",IF($C$3="On",IF(AT$3&lt;=$B$2,SMALL(Data_Baseline!$C64:$AZ64,COUNTIF(Data_Baseline!$C64:$AZ64,0)+1)/MAX(Data_Baseline!$C64:$AZ64),IF(Data_Baseline!AS64=0,SMALL(Data_Baseline!$C64:$AZ64,COUNTIF(Data_Baseline!$C64:$AZ64,0)+1)/MAX(Data_Baseline!$C64:$AZ64),Data_Baseline!AS64/MAX(Data_Baseline!$C64:$AZ64))),IF(AT$3&lt;=$B$2,SMALL(Data_Baseline!$C64:$AZ64,COUNTIF(Data_Baseline!$C64:$AZ64,0)+1),IF(Data_Baseline!AS64=0,SMALL(Data_Baseline!$C64:$AZ64,COUNTIF(Data_Baseline!$C64:$AZ64,0)+1),Data_Baseline!AS64)))),"")</f>
        <v/>
      </c>
      <c r="AU64" s="79" t="str">
        <f>IFERROR(IF(Data_Baseline!AT64="","",IF($C$3="On",IF(AU$3&lt;=$B$2,SMALL(Data_Baseline!$C64:$AZ64,COUNTIF(Data_Baseline!$C64:$AZ64,0)+1)/MAX(Data_Baseline!$C64:$AZ64),IF(Data_Baseline!AT64=0,SMALL(Data_Baseline!$C64:$AZ64,COUNTIF(Data_Baseline!$C64:$AZ64,0)+1)/MAX(Data_Baseline!$C64:$AZ64),Data_Baseline!AT64/MAX(Data_Baseline!$C64:$AZ64))),IF(AU$3&lt;=$B$2,SMALL(Data_Baseline!$C64:$AZ64,COUNTIF(Data_Baseline!$C64:$AZ64,0)+1),IF(Data_Baseline!AT64=0,SMALL(Data_Baseline!$C64:$AZ64,COUNTIF(Data_Baseline!$C64:$AZ64,0)+1),Data_Baseline!AT64)))),"")</f>
        <v/>
      </c>
      <c r="AV64" s="79" t="str">
        <f>IFERROR(IF(Data_Baseline!AU64="","",IF($C$3="On",IF(AV$3&lt;=$B$2,SMALL(Data_Baseline!$C64:$AZ64,COUNTIF(Data_Baseline!$C64:$AZ64,0)+1)/MAX(Data_Baseline!$C64:$AZ64),IF(Data_Baseline!AU64=0,SMALL(Data_Baseline!$C64:$AZ64,COUNTIF(Data_Baseline!$C64:$AZ64,0)+1)/MAX(Data_Baseline!$C64:$AZ64),Data_Baseline!AU64/MAX(Data_Baseline!$C64:$AZ64))),IF(AV$3&lt;=$B$2,SMALL(Data_Baseline!$C64:$AZ64,COUNTIF(Data_Baseline!$C64:$AZ64,0)+1),IF(Data_Baseline!AU64=0,SMALL(Data_Baseline!$C64:$AZ64,COUNTIF(Data_Baseline!$C64:$AZ64,0)+1),Data_Baseline!AU64)))),"")</f>
        <v/>
      </c>
      <c r="AW64" s="79" t="str">
        <f>IFERROR(IF(Data_Baseline!AV64="","",IF($C$3="On",IF(AW$3&lt;=$B$2,SMALL(Data_Baseline!$C64:$AZ64,COUNTIF(Data_Baseline!$C64:$AZ64,0)+1)/MAX(Data_Baseline!$C64:$AZ64),IF(Data_Baseline!AV64=0,SMALL(Data_Baseline!$C64:$AZ64,COUNTIF(Data_Baseline!$C64:$AZ64,0)+1)/MAX(Data_Baseline!$C64:$AZ64),Data_Baseline!AV64/MAX(Data_Baseline!$C64:$AZ64))),IF(AW$3&lt;=$B$2,SMALL(Data_Baseline!$C64:$AZ64,COUNTIF(Data_Baseline!$C64:$AZ64,0)+1),IF(Data_Baseline!AV64=0,SMALL(Data_Baseline!$C64:$AZ64,COUNTIF(Data_Baseline!$C64:$AZ64,0)+1),Data_Baseline!AV64)))),"")</f>
        <v/>
      </c>
      <c r="AX64" s="79" t="str">
        <f>IFERROR(IF(Data_Baseline!AW64="","",IF($C$3="On",IF(AX$3&lt;=$B$2,SMALL(Data_Baseline!$C64:$AZ64,COUNTIF(Data_Baseline!$C64:$AZ64,0)+1)/MAX(Data_Baseline!$C64:$AZ64),IF(Data_Baseline!AW64=0,SMALL(Data_Baseline!$C64:$AZ64,COUNTIF(Data_Baseline!$C64:$AZ64,0)+1)/MAX(Data_Baseline!$C64:$AZ64),Data_Baseline!AW64/MAX(Data_Baseline!$C64:$AZ64))),IF(AX$3&lt;=$B$2,SMALL(Data_Baseline!$C64:$AZ64,COUNTIF(Data_Baseline!$C64:$AZ64,0)+1),IF(Data_Baseline!AW64=0,SMALL(Data_Baseline!$C64:$AZ64,COUNTIF(Data_Baseline!$C64:$AZ64,0)+1),Data_Baseline!AW64)))),"")</f>
        <v/>
      </c>
      <c r="AY64" s="79" t="str">
        <f>IFERROR(IF(Data_Baseline!AX64="","",IF($C$3="On",IF(AY$3&lt;=$B$2,SMALL(Data_Baseline!$C64:$AZ64,COUNTIF(Data_Baseline!$C64:$AZ64,0)+1)/MAX(Data_Baseline!$C64:$AZ64),IF(Data_Baseline!AX64=0,SMALL(Data_Baseline!$C64:$AZ64,COUNTIF(Data_Baseline!$C64:$AZ64,0)+1)/MAX(Data_Baseline!$C64:$AZ64),Data_Baseline!AX64/MAX(Data_Baseline!$C64:$AZ64))),IF(AY$3&lt;=$B$2,SMALL(Data_Baseline!$C64:$AZ64,COUNTIF(Data_Baseline!$C64:$AZ64,0)+1),IF(Data_Baseline!AX64=0,SMALL(Data_Baseline!$C64:$AZ64,COUNTIF(Data_Baseline!$C64:$AZ64,0)+1),Data_Baseline!AX64)))),"")</f>
        <v/>
      </c>
      <c r="AZ64" s="79" t="str">
        <f>IFERROR(IF(Data_Baseline!AY64="","",IF($C$3="On",IF(AZ$3&lt;=$B$2,SMALL(Data_Baseline!$C64:$AZ64,COUNTIF(Data_Baseline!$C64:$AZ64,0)+1)/MAX(Data_Baseline!$C64:$AZ64),IF(Data_Baseline!AY64=0,SMALL(Data_Baseline!$C64:$AZ64,COUNTIF(Data_Baseline!$C64:$AZ64,0)+1)/MAX(Data_Baseline!$C64:$AZ64),Data_Baseline!AY64/MAX(Data_Baseline!$C64:$AZ64))),IF(AZ$3&lt;=$B$2,SMALL(Data_Baseline!$C64:$AZ64,COUNTIF(Data_Baseline!$C64:$AZ64,0)+1),IF(Data_Baseline!AY64=0,SMALL(Data_Baseline!$C64:$AZ64,COUNTIF(Data_Baseline!$C64:$AZ64,0)+1),Data_Baseline!AY64)))),"")</f>
        <v/>
      </c>
      <c r="BA64" s="79" t="str">
        <f>IFERROR(IF(Data_Baseline!AZ64="","",IF($C$3="On",IF(BA$3&lt;=$B$2,SMALL(Data_Baseline!$C64:$AZ64,COUNTIF(Data_Baseline!$C64:$AZ64,0)+1)/MAX(Data_Baseline!$C64:$AZ64),IF(Data_Baseline!AZ64=0,SMALL(Data_Baseline!$C64:$AZ64,COUNTIF(Data_Baseline!$C64:$AZ64,0)+1)/MAX(Data_Baseline!$C64:$AZ64),Data_Baseline!AZ64/MAX(Data_Baseline!$C64:$AZ64))),IF(BA$3&lt;=$B$2,SMALL(Data_Baseline!$C64:$AZ64,COUNTIF(Data_Baseline!$C64:$AZ64,0)+1),IF(Data_Baseline!AZ64=0,SMALL(Data_Baseline!$C64:$AZ64,COUNTIF(Data_Baseline!$C64:$AZ64,0)+1),Data_Baseline!AZ64)))),"")</f>
        <v/>
      </c>
      <c r="BB64" s="79">
        <f ca="1">IF(Data_Initial!BA64="",1,0)</f>
        <v>1</v>
      </c>
      <c r="BC64" s="2" t="str">
        <f t="shared" ca="1" si="0"/>
        <v>3B_Rpon2</v>
      </c>
      <c r="BD64" s="79" t="str">
        <f t="shared" ca="1" si="3"/>
        <v>3B</v>
      </c>
      <c r="BE64" s="79" t="str">
        <f ca="1">Data_Initial!BC64</f>
        <v>Rpon2</v>
      </c>
      <c r="BF64" s="79" t="str">
        <f ca="1">Data_Initial!BB64</f>
        <v>3_2</v>
      </c>
      <c r="BG64" s="79">
        <f ca="1">IFERROR((INDIRECT("Plate"&amp;Data!A64&amp;"_C!"&amp;CHAR(RIGHT(Data!B64,LEN(Data!B64)-1)+65)&amp;CODE(LEFT(Data!B64,1))-58)),"")</f>
        <v>0</v>
      </c>
      <c r="BH64" s="79" t="str">
        <f ca="1">Data_Initial!BA64</f>
        <v/>
      </c>
      <c r="BI64" s="79">
        <f t="shared" ca="1" si="2"/>
        <v>2.436669552308103E-4</v>
      </c>
      <c r="BJ64" s="79" t="str">
        <f ca="1">IF(BH64="N",1+MAX($BJ$3:BJ63),"")</f>
        <v/>
      </c>
      <c r="BK64" s="79"/>
      <c r="BL64" s="79"/>
      <c r="BM64" s="79"/>
      <c r="BN64" s="79"/>
      <c r="BO64" s="79"/>
      <c r="BP64" s="79"/>
      <c r="BQ64" s="79"/>
      <c r="BR64" s="79"/>
      <c r="BS64" s="79"/>
      <c r="BT64" s="79"/>
      <c r="BU64" s="79"/>
      <c r="BV64" s="79"/>
      <c r="BW64" s="79"/>
      <c r="BX64" s="79"/>
      <c r="BY64" s="79"/>
      <c r="BZ64" s="79"/>
    </row>
    <row r="65" spans="1:78" x14ac:dyDescent="0.25">
      <c r="A65" s="79">
        <f ca="1">IF(BH65="N","N"&amp;BJ65,IF(BB65=0,"",MAX($A$3:A64)+1))</f>
        <v>62</v>
      </c>
      <c r="B65" s="79" t="str">
        <f ca="1">Data_Initial!A65&amp;C65</f>
        <v>1F8</v>
      </c>
      <c r="C65" s="79" t="str">
        <f ca="1">Data_Initial!B65</f>
        <v>F8</v>
      </c>
      <c r="D65" s="79">
        <f ca="1">IFERROR(IF(Data_Baseline!C65="","",IF($C$3="On",IF(D$3&lt;=$B$2,SMALL(Data_Baseline!$C65:$AZ65,COUNTIF(Data_Baseline!$C65:$AZ65,0)+1)/MAX(Data_Baseline!$C65:$AZ65),IF(Data_Baseline!C65=0,SMALL(Data_Baseline!$C65:$AZ65,COUNTIF(Data_Baseline!$C65:$AZ65,0)+1)/MAX(Data_Baseline!$C65:$AZ65),Data_Baseline!C65/MAX(Data_Baseline!$C65:$AZ65))),IF(D$3&lt;=$B$2,SMALL(Data_Baseline!$C65:$AZ65,COUNTIF(Data_Baseline!$C65:$AZ65,0)+1),IF(Data_Baseline!C65=0,SMALL(Data_Baseline!$C65:$AZ65,COUNTIF(Data_Baseline!$C65:$AZ65,0)+1),Data_Baseline!C65)))),"")</f>
        <v>1.4349290700396675E-4</v>
      </c>
      <c r="E65" s="79">
        <f ca="1">IFERROR(IF(Data_Baseline!D65="","",IF($C$3="On",IF(E$3&lt;=$B$2,SMALL(Data_Baseline!$C65:$AZ65,COUNTIF(Data_Baseline!$C65:$AZ65,0)+1)/MAX(Data_Baseline!$C65:$AZ65),IF(Data_Baseline!D65=0,SMALL(Data_Baseline!$C65:$AZ65,COUNTIF(Data_Baseline!$C65:$AZ65,0)+1)/MAX(Data_Baseline!$C65:$AZ65),Data_Baseline!D65/MAX(Data_Baseline!$C65:$AZ65))),IF(E$3&lt;=$B$2,SMALL(Data_Baseline!$C65:$AZ65,COUNTIF(Data_Baseline!$C65:$AZ65,0)+1),IF(Data_Baseline!D65=0,SMALL(Data_Baseline!$C65:$AZ65,COUNTIF(Data_Baseline!$C65:$AZ65,0)+1),Data_Baseline!D65)))),"")</f>
        <v>1.4349290700396675E-4</v>
      </c>
      <c r="F65" s="79">
        <f ca="1">IFERROR(IF(Data_Baseline!E65="","",IF($C$3="On",IF(F$3&lt;=$B$2,SMALL(Data_Baseline!$C65:$AZ65,COUNTIF(Data_Baseline!$C65:$AZ65,0)+1)/MAX(Data_Baseline!$C65:$AZ65),IF(Data_Baseline!E65=0,SMALL(Data_Baseline!$C65:$AZ65,COUNTIF(Data_Baseline!$C65:$AZ65,0)+1)/MAX(Data_Baseline!$C65:$AZ65),Data_Baseline!E65/MAX(Data_Baseline!$C65:$AZ65))),IF(F$3&lt;=$B$2,SMALL(Data_Baseline!$C65:$AZ65,COUNTIF(Data_Baseline!$C65:$AZ65,0)+1),IF(Data_Baseline!E65=0,SMALL(Data_Baseline!$C65:$AZ65,COUNTIF(Data_Baseline!$C65:$AZ65,0)+1),Data_Baseline!E65)))),"")</f>
        <v>1.4349290700396675E-4</v>
      </c>
      <c r="G65" s="79">
        <f ca="1">IFERROR(IF(Data_Baseline!F65="","",IF($C$3="On",IF(G$3&lt;=$B$2,SMALL(Data_Baseline!$C65:$AZ65,COUNTIF(Data_Baseline!$C65:$AZ65,0)+1)/MAX(Data_Baseline!$C65:$AZ65),IF(Data_Baseline!F65=0,SMALL(Data_Baseline!$C65:$AZ65,COUNTIF(Data_Baseline!$C65:$AZ65,0)+1)/MAX(Data_Baseline!$C65:$AZ65),Data_Baseline!F65/MAX(Data_Baseline!$C65:$AZ65))),IF(G$3&lt;=$B$2,SMALL(Data_Baseline!$C65:$AZ65,COUNTIF(Data_Baseline!$C65:$AZ65,0)+1),IF(Data_Baseline!F65=0,SMALL(Data_Baseline!$C65:$AZ65,COUNTIF(Data_Baseline!$C65:$AZ65,0)+1),Data_Baseline!F65)))),"")</f>
        <v>1.4349290700396675E-4</v>
      </c>
      <c r="H65" s="79">
        <f ca="1">IFERROR(IF(Data_Baseline!G65="","",IF($C$3="On",IF(H$3&lt;=$B$2,SMALL(Data_Baseline!$C65:$AZ65,COUNTIF(Data_Baseline!$C65:$AZ65,0)+1)/MAX(Data_Baseline!$C65:$AZ65),IF(Data_Baseline!G65=0,SMALL(Data_Baseline!$C65:$AZ65,COUNTIF(Data_Baseline!$C65:$AZ65,0)+1)/MAX(Data_Baseline!$C65:$AZ65),Data_Baseline!G65/MAX(Data_Baseline!$C65:$AZ65))),IF(H$3&lt;=$B$2,SMALL(Data_Baseline!$C65:$AZ65,COUNTIF(Data_Baseline!$C65:$AZ65,0)+1),IF(Data_Baseline!G65=0,SMALL(Data_Baseline!$C65:$AZ65,COUNTIF(Data_Baseline!$C65:$AZ65,0)+1),Data_Baseline!G65)))),"")</f>
        <v>1.4349290700396675E-4</v>
      </c>
      <c r="I65" s="79">
        <f ca="1">IFERROR(IF(Data_Baseline!H65="","",IF($C$3="On",IF(I$3&lt;=$B$2,SMALL(Data_Baseline!$C65:$AZ65,COUNTIF(Data_Baseline!$C65:$AZ65,0)+1)/MAX(Data_Baseline!$C65:$AZ65),IF(Data_Baseline!H65=0,SMALL(Data_Baseline!$C65:$AZ65,COUNTIF(Data_Baseline!$C65:$AZ65,0)+1)/MAX(Data_Baseline!$C65:$AZ65),Data_Baseline!H65/MAX(Data_Baseline!$C65:$AZ65))),IF(I$3&lt;=$B$2,SMALL(Data_Baseline!$C65:$AZ65,COUNTIF(Data_Baseline!$C65:$AZ65,0)+1),IF(Data_Baseline!H65=0,SMALL(Data_Baseline!$C65:$AZ65,COUNTIF(Data_Baseline!$C65:$AZ65,0)+1),Data_Baseline!H65)))),"")</f>
        <v>1.4349290700396675E-4</v>
      </c>
      <c r="J65" s="79">
        <f ca="1">IFERROR(IF(Data_Baseline!I65="","",IF($C$3="On",IF(J$3&lt;=$B$2,SMALL(Data_Baseline!$C65:$AZ65,COUNTIF(Data_Baseline!$C65:$AZ65,0)+1)/MAX(Data_Baseline!$C65:$AZ65),IF(Data_Baseline!I65=0,SMALL(Data_Baseline!$C65:$AZ65,COUNTIF(Data_Baseline!$C65:$AZ65,0)+1)/MAX(Data_Baseline!$C65:$AZ65),Data_Baseline!I65/MAX(Data_Baseline!$C65:$AZ65))),IF(J$3&lt;=$B$2,SMALL(Data_Baseline!$C65:$AZ65,COUNTIF(Data_Baseline!$C65:$AZ65,0)+1),IF(Data_Baseline!I65=0,SMALL(Data_Baseline!$C65:$AZ65,COUNTIF(Data_Baseline!$C65:$AZ65,0)+1),Data_Baseline!I65)))),"")</f>
        <v>1.4349290700396675E-4</v>
      </c>
      <c r="K65" s="79">
        <f ca="1">IFERROR(IF(Data_Baseline!J65="","",IF($C$3="On",IF(K$3&lt;=$B$2,SMALL(Data_Baseline!$C65:$AZ65,COUNTIF(Data_Baseline!$C65:$AZ65,0)+1)/MAX(Data_Baseline!$C65:$AZ65),IF(Data_Baseline!J65=0,SMALL(Data_Baseline!$C65:$AZ65,COUNTIF(Data_Baseline!$C65:$AZ65,0)+1)/MAX(Data_Baseline!$C65:$AZ65),Data_Baseline!J65/MAX(Data_Baseline!$C65:$AZ65))),IF(K$3&lt;=$B$2,SMALL(Data_Baseline!$C65:$AZ65,COUNTIF(Data_Baseline!$C65:$AZ65,0)+1),IF(Data_Baseline!J65=0,SMALL(Data_Baseline!$C65:$AZ65,COUNTIF(Data_Baseline!$C65:$AZ65,0)+1),Data_Baseline!J65)))),"")</f>
        <v>1.4349290700396675E-4</v>
      </c>
      <c r="L65" s="79">
        <f ca="1">IFERROR(IF(Data_Baseline!K65="","",IF($C$3="On",IF(L$3&lt;=$B$2,SMALL(Data_Baseline!$C65:$AZ65,COUNTIF(Data_Baseline!$C65:$AZ65,0)+1)/MAX(Data_Baseline!$C65:$AZ65),IF(Data_Baseline!K65=0,SMALL(Data_Baseline!$C65:$AZ65,COUNTIF(Data_Baseline!$C65:$AZ65,0)+1)/MAX(Data_Baseline!$C65:$AZ65),Data_Baseline!K65/MAX(Data_Baseline!$C65:$AZ65))),IF(L$3&lt;=$B$2,SMALL(Data_Baseline!$C65:$AZ65,COUNTIF(Data_Baseline!$C65:$AZ65,0)+1),IF(Data_Baseline!K65=0,SMALL(Data_Baseline!$C65:$AZ65,COUNTIF(Data_Baseline!$C65:$AZ65,0)+1),Data_Baseline!K65)))),"")</f>
        <v>1.4349290700396675E-4</v>
      </c>
      <c r="M65" s="79">
        <f ca="1">IFERROR(IF(Data_Baseline!L65="","",IF($C$3="On",IF(M$3&lt;=$B$2,SMALL(Data_Baseline!$C65:$AZ65,COUNTIF(Data_Baseline!$C65:$AZ65,0)+1)/MAX(Data_Baseline!$C65:$AZ65),IF(Data_Baseline!L65=0,SMALL(Data_Baseline!$C65:$AZ65,COUNTIF(Data_Baseline!$C65:$AZ65,0)+1)/MAX(Data_Baseline!$C65:$AZ65),Data_Baseline!L65/MAX(Data_Baseline!$C65:$AZ65))),IF(M$3&lt;=$B$2,SMALL(Data_Baseline!$C65:$AZ65,COUNTIF(Data_Baseline!$C65:$AZ65,0)+1),IF(Data_Baseline!L65=0,SMALL(Data_Baseline!$C65:$AZ65,COUNTIF(Data_Baseline!$C65:$AZ65,0)+1),Data_Baseline!L65)))),"")</f>
        <v>1.4349290700396675E-4</v>
      </c>
      <c r="N65" s="79">
        <f ca="1">IFERROR(IF(Data_Baseline!M65="","",IF($C$3="On",IF(N$3&lt;=$B$2,SMALL(Data_Baseline!$C65:$AZ65,COUNTIF(Data_Baseline!$C65:$AZ65,0)+1)/MAX(Data_Baseline!$C65:$AZ65),IF(Data_Baseline!M65=0,SMALL(Data_Baseline!$C65:$AZ65,COUNTIF(Data_Baseline!$C65:$AZ65,0)+1)/MAX(Data_Baseline!$C65:$AZ65),Data_Baseline!M65/MAX(Data_Baseline!$C65:$AZ65))),IF(N$3&lt;=$B$2,SMALL(Data_Baseline!$C65:$AZ65,COUNTIF(Data_Baseline!$C65:$AZ65,0)+1),IF(Data_Baseline!M65=0,SMALL(Data_Baseline!$C65:$AZ65,COUNTIF(Data_Baseline!$C65:$AZ65,0)+1),Data_Baseline!M65)))),"")</f>
        <v>1.4349290700396675E-4</v>
      </c>
      <c r="O65" s="79">
        <f ca="1">IFERROR(IF(Data_Baseline!N65="","",IF($C$3="On",IF(O$3&lt;=$B$2,SMALL(Data_Baseline!$C65:$AZ65,COUNTIF(Data_Baseline!$C65:$AZ65,0)+1)/MAX(Data_Baseline!$C65:$AZ65),IF(Data_Baseline!N65=0,SMALL(Data_Baseline!$C65:$AZ65,COUNTIF(Data_Baseline!$C65:$AZ65,0)+1)/MAX(Data_Baseline!$C65:$AZ65),Data_Baseline!N65/MAX(Data_Baseline!$C65:$AZ65))),IF(O$3&lt;=$B$2,SMALL(Data_Baseline!$C65:$AZ65,COUNTIF(Data_Baseline!$C65:$AZ65,0)+1),IF(Data_Baseline!N65=0,SMALL(Data_Baseline!$C65:$AZ65,COUNTIF(Data_Baseline!$C65:$AZ65,0)+1),Data_Baseline!N65)))),"")</f>
        <v>1.4349290700396675E-4</v>
      </c>
      <c r="P65" s="79">
        <f ca="1">IFERROR(IF(Data_Baseline!O65="","",IF($C$3="On",IF(P$3&lt;=$B$2,SMALL(Data_Baseline!$C65:$AZ65,COUNTIF(Data_Baseline!$C65:$AZ65,0)+1)/MAX(Data_Baseline!$C65:$AZ65),IF(Data_Baseline!O65=0,SMALL(Data_Baseline!$C65:$AZ65,COUNTIF(Data_Baseline!$C65:$AZ65,0)+1)/MAX(Data_Baseline!$C65:$AZ65),Data_Baseline!O65/MAX(Data_Baseline!$C65:$AZ65))),IF(P$3&lt;=$B$2,SMALL(Data_Baseline!$C65:$AZ65,COUNTIF(Data_Baseline!$C65:$AZ65,0)+1),IF(Data_Baseline!O65=0,SMALL(Data_Baseline!$C65:$AZ65,COUNTIF(Data_Baseline!$C65:$AZ65,0)+1),Data_Baseline!O65)))),"")</f>
        <v>1.4349290700396675E-4</v>
      </c>
      <c r="Q65" s="79">
        <f ca="1">IFERROR(IF(Data_Baseline!P65="","",IF($C$3="On",IF(Q$3&lt;=$B$2,SMALL(Data_Baseline!$C65:$AZ65,COUNTIF(Data_Baseline!$C65:$AZ65,0)+1)/MAX(Data_Baseline!$C65:$AZ65),IF(Data_Baseline!P65=0,SMALL(Data_Baseline!$C65:$AZ65,COUNTIF(Data_Baseline!$C65:$AZ65,0)+1)/MAX(Data_Baseline!$C65:$AZ65),Data_Baseline!P65/MAX(Data_Baseline!$C65:$AZ65))),IF(Q$3&lt;=$B$2,SMALL(Data_Baseline!$C65:$AZ65,COUNTIF(Data_Baseline!$C65:$AZ65,0)+1),IF(Data_Baseline!P65=0,SMALL(Data_Baseline!$C65:$AZ65,COUNTIF(Data_Baseline!$C65:$AZ65,0)+1),Data_Baseline!P65)))),"")</f>
        <v>1.4349290700396675E-4</v>
      </c>
      <c r="R65" s="79">
        <f ca="1">IFERROR(IF(Data_Baseline!Q65="","",IF($C$3="On",IF(R$3&lt;=$B$2,SMALL(Data_Baseline!$C65:$AZ65,COUNTIF(Data_Baseline!$C65:$AZ65,0)+1)/MAX(Data_Baseline!$C65:$AZ65),IF(Data_Baseline!Q65=0,SMALL(Data_Baseline!$C65:$AZ65,COUNTIF(Data_Baseline!$C65:$AZ65,0)+1)/MAX(Data_Baseline!$C65:$AZ65),Data_Baseline!Q65/MAX(Data_Baseline!$C65:$AZ65))),IF(R$3&lt;=$B$2,SMALL(Data_Baseline!$C65:$AZ65,COUNTIF(Data_Baseline!$C65:$AZ65,0)+1),IF(Data_Baseline!Q65=0,SMALL(Data_Baseline!$C65:$AZ65,COUNTIF(Data_Baseline!$C65:$AZ65,0)+1),Data_Baseline!Q65)))),"")</f>
        <v>1.4349290700396675E-4</v>
      </c>
      <c r="S65" s="79">
        <f ca="1">IFERROR(IF(Data_Baseline!R65="","",IF($C$3="On",IF(S$3&lt;=$B$2,SMALL(Data_Baseline!$C65:$AZ65,COUNTIF(Data_Baseline!$C65:$AZ65,0)+1)/MAX(Data_Baseline!$C65:$AZ65),IF(Data_Baseline!R65=0,SMALL(Data_Baseline!$C65:$AZ65,COUNTIF(Data_Baseline!$C65:$AZ65,0)+1)/MAX(Data_Baseline!$C65:$AZ65),Data_Baseline!R65/MAX(Data_Baseline!$C65:$AZ65))),IF(S$3&lt;=$B$2,SMALL(Data_Baseline!$C65:$AZ65,COUNTIF(Data_Baseline!$C65:$AZ65,0)+1),IF(Data_Baseline!R65=0,SMALL(Data_Baseline!$C65:$AZ65,COUNTIF(Data_Baseline!$C65:$AZ65,0)+1),Data_Baseline!R65)))),"")</f>
        <v>1.4349290700396675E-4</v>
      </c>
      <c r="T65" s="79">
        <f ca="1">IFERROR(IF(Data_Baseline!S65="","",IF($C$3="On",IF(T$3&lt;=$B$2,SMALL(Data_Baseline!$C65:$AZ65,COUNTIF(Data_Baseline!$C65:$AZ65,0)+1)/MAX(Data_Baseline!$C65:$AZ65),IF(Data_Baseline!S65=0,SMALL(Data_Baseline!$C65:$AZ65,COUNTIF(Data_Baseline!$C65:$AZ65,0)+1)/MAX(Data_Baseline!$C65:$AZ65),Data_Baseline!S65/MAX(Data_Baseline!$C65:$AZ65))),IF(T$3&lt;=$B$2,SMALL(Data_Baseline!$C65:$AZ65,COUNTIF(Data_Baseline!$C65:$AZ65,0)+1),IF(Data_Baseline!S65=0,SMALL(Data_Baseline!$C65:$AZ65,COUNTIF(Data_Baseline!$C65:$AZ65,0)+1),Data_Baseline!S65)))),"")</f>
        <v>1.4349290700396675E-4</v>
      </c>
      <c r="U65" s="79">
        <f ca="1">IFERROR(IF(Data_Baseline!T65="","",IF($C$3="On",IF(U$3&lt;=$B$2,SMALL(Data_Baseline!$C65:$AZ65,COUNTIF(Data_Baseline!$C65:$AZ65,0)+1)/MAX(Data_Baseline!$C65:$AZ65),IF(Data_Baseline!T65=0,SMALL(Data_Baseline!$C65:$AZ65,COUNTIF(Data_Baseline!$C65:$AZ65,0)+1)/MAX(Data_Baseline!$C65:$AZ65),Data_Baseline!T65/MAX(Data_Baseline!$C65:$AZ65))),IF(U$3&lt;=$B$2,SMALL(Data_Baseline!$C65:$AZ65,COUNTIF(Data_Baseline!$C65:$AZ65,0)+1),IF(Data_Baseline!T65=0,SMALL(Data_Baseline!$C65:$AZ65,COUNTIF(Data_Baseline!$C65:$AZ65,0)+1),Data_Baseline!T65)))),"")</f>
        <v>1.4349290700396675E-4</v>
      </c>
      <c r="V65" s="79">
        <f ca="1">IFERROR(IF(Data_Baseline!U65="","",IF($C$3="On",IF(V$3&lt;=$B$2,SMALL(Data_Baseline!$C65:$AZ65,COUNTIF(Data_Baseline!$C65:$AZ65,0)+1)/MAX(Data_Baseline!$C65:$AZ65),IF(Data_Baseline!U65=0,SMALL(Data_Baseline!$C65:$AZ65,COUNTIF(Data_Baseline!$C65:$AZ65,0)+1)/MAX(Data_Baseline!$C65:$AZ65),Data_Baseline!U65/MAX(Data_Baseline!$C65:$AZ65))),IF(V$3&lt;=$B$2,SMALL(Data_Baseline!$C65:$AZ65,COUNTIF(Data_Baseline!$C65:$AZ65,0)+1),IF(Data_Baseline!U65=0,SMALL(Data_Baseline!$C65:$AZ65,COUNTIF(Data_Baseline!$C65:$AZ65,0)+1),Data_Baseline!U65)))),"")</f>
        <v>1.4349290700396675E-4</v>
      </c>
      <c r="W65" s="79">
        <f ca="1">IFERROR(IF(Data_Baseline!V65="","",IF($C$3="On",IF(W$3&lt;=$B$2,SMALL(Data_Baseline!$C65:$AZ65,COUNTIF(Data_Baseline!$C65:$AZ65,0)+1)/MAX(Data_Baseline!$C65:$AZ65),IF(Data_Baseline!V65=0,SMALL(Data_Baseline!$C65:$AZ65,COUNTIF(Data_Baseline!$C65:$AZ65,0)+1)/MAX(Data_Baseline!$C65:$AZ65),Data_Baseline!V65/MAX(Data_Baseline!$C65:$AZ65))),IF(W$3&lt;=$B$2,SMALL(Data_Baseline!$C65:$AZ65,COUNTIF(Data_Baseline!$C65:$AZ65,0)+1),IF(Data_Baseline!V65=0,SMALL(Data_Baseline!$C65:$AZ65,COUNTIF(Data_Baseline!$C65:$AZ65,0)+1),Data_Baseline!V65)))),"")</f>
        <v>1.4349290700396675E-4</v>
      </c>
      <c r="X65" s="79">
        <f ca="1">IFERROR(IF(Data_Baseline!W65="","",IF($C$3="On",IF(X$3&lt;=$B$2,SMALL(Data_Baseline!$C65:$AZ65,COUNTIF(Data_Baseline!$C65:$AZ65,0)+1)/MAX(Data_Baseline!$C65:$AZ65),IF(Data_Baseline!W65=0,SMALL(Data_Baseline!$C65:$AZ65,COUNTIF(Data_Baseline!$C65:$AZ65,0)+1)/MAX(Data_Baseline!$C65:$AZ65),Data_Baseline!W65/MAX(Data_Baseline!$C65:$AZ65))),IF(X$3&lt;=$B$2,SMALL(Data_Baseline!$C65:$AZ65,COUNTIF(Data_Baseline!$C65:$AZ65,0)+1),IF(Data_Baseline!W65=0,SMALL(Data_Baseline!$C65:$AZ65,COUNTIF(Data_Baseline!$C65:$AZ65,0)+1),Data_Baseline!W65)))),"")</f>
        <v>1.4349290700396675E-4</v>
      </c>
      <c r="Y65" s="79">
        <f ca="1">IFERROR(IF(Data_Baseline!X65="","",IF($C$3="On",IF(Y$3&lt;=$B$2,SMALL(Data_Baseline!$C65:$AZ65,COUNTIF(Data_Baseline!$C65:$AZ65,0)+1)/MAX(Data_Baseline!$C65:$AZ65),IF(Data_Baseline!X65=0,SMALL(Data_Baseline!$C65:$AZ65,COUNTIF(Data_Baseline!$C65:$AZ65,0)+1)/MAX(Data_Baseline!$C65:$AZ65),Data_Baseline!X65/MAX(Data_Baseline!$C65:$AZ65))),IF(Y$3&lt;=$B$2,SMALL(Data_Baseline!$C65:$AZ65,COUNTIF(Data_Baseline!$C65:$AZ65,0)+1),IF(Data_Baseline!X65=0,SMALL(Data_Baseline!$C65:$AZ65,COUNTIF(Data_Baseline!$C65:$AZ65,0)+1),Data_Baseline!X65)))),"")</f>
        <v>1.4349290700396675E-4</v>
      </c>
      <c r="Z65" s="79">
        <f ca="1">IFERROR(IF(Data_Baseline!Y65="","",IF($C$3="On",IF(Z$3&lt;=$B$2,SMALL(Data_Baseline!$C65:$AZ65,COUNTIF(Data_Baseline!$C65:$AZ65,0)+1)/MAX(Data_Baseline!$C65:$AZ65),IF(Data_Baseline!Y65=0,SMALL(Data_Baseline!$C65:$AZ65,COUNTIF(Data_Baseline!$C65:$AZ65,0)+1)/MAX(Data_Baseline!$C65:$AZ65),Data_Baseline!Y65/MAX(Data_Baseline!$C65:$AZ65))),IF(Z$3&lt;=$B$2,SMALL(Data_Baseline!$C65:$AZ65,COUNTIF(Data_Baseline!$C65:$AZ65,0)+1),IF(Data_Baseline!Y65=0,SMALL(Data_Baseline!$C65:$AZ65,COUNTIF(Data_Baseline!$C65:$AZ65,0)+1),Data_Baseline!Y65)))),"")</f>
        <v>1.4349290700396675E-4</v>
      </c>
      <c r="AA65" s="79">
        <f ca="1">IFERROR(IF(Data_Baseline!Z65="","",IF($C$3="On",IF(AA$3&lt;=$B$2,SMALL(Data_Baseline!$C65:$AZ65,COUNTIF(Data_Baseline!$C65:$AZ65,0)+1)/MAX(Data_Baseline!$C65:$AZ65),IF(Data_Baseline!Z65=0,SMALL(Data_Baseline!$C65:$AZ65,COUNTIF(Data_Baseline!$C65:$AZ65,0)+1)/MAX(Data_Baseline!$C65:$AZ65),Data_Baseline!Z65/MAX(Data_Baseline!$C65:$AZ65))),IF(AA$3&lt;=$B$2,SMALL(Data_Baseline!$C65:$AZ65,COUNTIF(Data_Baseline!$C65:$AZ65,0)+1),IF(Data_Baseline!Z65=0,SMALL(Data_Baseline!$C65:$AZ65,COUNTIF(Data_Baseline!$C65:$AZ65,0)+1),Data_Baseline!Z65)))),"")</f>
        <v>3.5212490765074286E-3</v>
      </c>
      <c r="AB65" s="79">
        <f ca="1">IFERROR(IF(Data_Baseline!AA65="","",IF($C$3="On",IF(AB$3&lt;=$B$2,SMALL(Data_Baseline!$C65:$AZ65,COUNTIF(Data_Baseline!$C65:$AZ65,0)+1)/MAX(Data_Baseline!$C65:$AZ65),IF(Data_Baseline!AA65=0,SMALL(Data_Baseline!$C65:$AZ65,COUNTIF(Data_Baseline!$C65:$AZ65,0)+1)/MAX(Data_Baseline!$C65:$AZ65),Data_Baseline!AA65/MAX(Data_Baseline!$C65:$AZ65))),IF(AB$3&lt;=$B$2,SMALL(Data_Baseline!$C65:$AZ65,COUNTIF(Data_Baseline!$C65:$AZ65,0)+1),IF(Data_Baseline!AA65=0,SMALL(Data_Baseline!$C65:$AZ65,COUNTIF(Data_Baseline!$C65:$AZ65,0)+1),Data_Baseline!AA65)))),"")</f>
        <v>9.8549525741983002E-3</v>
      </c>
      <c r="AC65" s="79">
        <f ca="1">IFERROR(IF(Data_Baseline!AB65="","",IF($C$3="On",IF(AC$3&lt;=$B$2,SMALL(Data_Baseline!$C65:$AZ65,COUNTIF(Data_Baseline!$C65:$AZ65,0)+1)/MAX(Data_Baseline!$C65:$AZ65),IF(Data_Baseline!AB65=0,SMALL(Data_Baseline!$C65:$AZ65,COUNTIF(Data_Baseline!$C65:$AZ65,0)+1)/MAX(Data_Baseline!$C65:$AZ65),Data_Baseline!AB65/MAX(Data_Baseline!$C65:$AZ65))),IF(AC$3&lt;=$B$2,SMALL(Data_Baseline!$C65:$AZ65,COUNTIF(Data_Baseline!$C65:$AZ65,0)+1),IF(Data_Baseline!AB65=0,SMALL(Data_Baseline!$C65:$AZ65,COUNTIF(Data_Baseline!$C65:$AZ65,0)+1),Data_Baseline!AB65)))),"")</f>
        <v>2.1432309422528144E-2</v>
      </c>
      <c r="AD65" s="79">
        <f ca="1">IFERROR(IF(Data_Baseline!AC65="","",IF($C$3="On",IF(AD$3&lt;=$B$2,SMALL(Data_Baseline!$C65:$AZ65,COUNTIF(Data_Baseline!$C65:$AZ65,0)+1)/MAX(Data_Baseline!$C65:$AZ65),IF(Data_Baseline!AC65=0,SMALL(Data_Baseline!$C65:$AZ65,COUNTIF(Data_Baseline!$C65:$AZ65,0)+1)/MAX(Data_Baseline!$C65:$AZ65),Data_Baseline!AC65/MAX(Data_Baseline!$C65:$AZ65))),IF(AD$3&lt;=$B$2,SMALL(Data_Baseline!$C65:$AZ65,COUNTIF(Data_Baseline!$C65:$AZ65,0)+1),IF(Data_Baseline!AC65=0,SMALL(Data_Baseline!$C65:$AZ65,COUNTIF(Data_Baseline!$C65:$AZ65,0)+1),Data_Baseline!AC65)))),"")</f>
        <v>4.2601683381237411E-2</v>
      </c>
      <c r="AE65" s="79">
        <f ca="1">IFERROR(IF(Data_Baseline!AD65="","",IF($C$3="On",IF(AE$3&lt;=$B$2,SMALL(Data_Baseline!$C65:$AZ65,COUNTIF(Data_Baseline!$C65:$AZ65,0)+1)/MAX(Data_Baseline!$C65:$AZ65),IF(Data_Baseline!AD65=0,SMALL(Data_Baseline!$C65:$AZ65,COUNTIF(Data_Baseline!$C65:$AZ65,0)+1)/MAX(Data_Baseline!$C65:$AZ65),Data_Baseline!AD65/MAX(Data_Baseline!$C65:$AZ65))),IF(AE$3&lt;=$B$2,SMALL(Data_Baseline!$C65:$AZ65,COUNTIF(Data_Baseline!$C65:$AZ65,0)+1),IF(Data_Baseline!AD65=0,SMALL(Data_Baseline!$C65:$AZ65,COUNTIF(Data_Baseline!$C65:$AZ65,0)+1),Data_Baseline!AD65)))),"")</f>
        <v>8.2348695912545525E-2</v>
      </c>
      <c r="AF65" s="79">
        <f ca="1">IFERROR(IF(Data_Baseline!AE65="","",IF($C$3="On",IF(AF$3&lt;=$B$2,SMALL(Data_Baseline!$C65:$AZ65,COUNTIF(Data_Baseline!$C65:$AZ65,0)+1)/MAX(Data_Baseline!$C65:$AZ65),IF(Data_Baseline!AE65=0,SMALL(Data_Baseline!$C65:$AZ65,COUNTIF(Data_Baseline!$C65:$AZ65,0)+1)/MAX(Data_Baseline!$C65:$AZ65),Data_Baseline!AE65/MAX(Data_Baseline!$C65:$AZ65))),IF(AF$3&lt;=$B$2,SMALL(Data_Baseline!$C65:$AZ65,COUNTIF(Data_Baseline!$C65:$AZ65,0)+1),IF(Data_Baseline!AE65=0,SMALL(Data_Baseline!$C65:$AZ65,COUNTIF(Data_Baseline!$C65:$AZ65,0)+1),Data_Baseline!AE65)))),"")</f>
        <v>0.15221967949229989</v>
      </c>
      <c r="AG65" s="79">
        <f ca="1">IFERROR(IF(Data_Baseline!AF65="","",IF($C$3="On",IF(AG$3&lt;=$B$2,SMALL(Data_Baseline!$C65:$AZ65,COUNTIF(Data_Baseline!$C65:$AZ65,0)+1)/MAX(Data_Baseline!$C65:$AZ65),IF(Data_Baseline!AF65=0,SMALL(Data_Baseline!$C65:$AZ65,COUNTIF(Data_Baseline!$C65:$AZ65,0)+1)/MAX(Data_Baseline!$C65:$AZ65),Data_Baseline!AF65/MAX(Data_Baseline!$C65:$AZ65))),IF(AG$3&lt;=$B$2,SMALL(Data_Baseline!$C65:$AZ65,COUNTIF(Data_Baseline!$C65:$AZ65,0)+1),IF(Data_Baseline!AF65=0,SMALL(Data_Baseline!$C65:$AZ65,COUNTIF(Data_Baseline!$C65:$AZ65,0)+1),Data_Baseline!AF65)))),"")</f>
        <v>0.26172115050575123</v>
      </c>
      <c r="AH65" s="79">
        <f ca="1">IFERROR(IF(Data_Baseline!AG65="","",IF($C$3="On",IF(AH$3&lt;=$B$2,SMALL(Data_Baseline!$C65:$AZ65,COUNTIF(Data_Baseline!$C65:$AZ65,0)+1)/MAX(Data_Baseline!$C65:$AZ65),IF(Data_Baseline!AG65=0,SMALL(Data_Baseline!$C65:$AZ65,COUNTIF(Data_Baseline!$C65:$AZ65,0)+1)/MAX(Data_Baseline!$C65:$AZ65),Data_Baseline!AG65/MAX(Data_Baseline!$C65:$AZ65))),IF(AH$3&lt;=$B$2,SMALL(Data_Baseline!$C65:$AZ65,COUNTIF(Data_Baseline!$C65:$AZ65,0)+1),IF(Data_Baseline!AG65=0,SMALL(Data_Baseline!$C65:$AZ65,COUNTIF(Data_Baseline!$C65:$AZ65,0)+1),Data_Baseline!AG65)))),"")</f>
        <v>0.40594294726841712</v>
      </c>
      <c r="AI65" s="79">
        <f ca="1">IFERROR(IF(Data_Baseline!AH65="","",IF($C$3="On",IF(AI$3&lt;=$B$2,SMALL(Data_Baseline!$C65:$AZ65,COUNTIF(Data_Baseline!$C65:$AZ65,0)+1)/MAX(Data_Baseline!$C65:$AZ65),IF(Data_Baseline!AH65=0,SMALL(Data_Baseline!$C65:$AZ65,COUNTIF(Data_Baseline!$C65:$AZ65,0)+1)/MAX(Data_Baseline!$C65:$AZ65),Data_Baseline!AH65/MAX(Data_Baseline!$C65:$AZ65))),IF(AI$3&lt;=$B$2,SMALL(Data_Baseline!$C65:$AZ65,COUNTIF(Data_Baseline!$C65:$AZ65,0)+1),IF(Data_Baseline!AH65=0,SMALL(Data_Baseline!$C65:$AZ65,COUNTIF(Data_Baseline!$C65:$AZ65,0)+1),Data_Baseline!AH65)))),"")</f>
        <v>0.56301941124431987</v>
      </c>
      <c r="AJ65" s="79">
        <f ca="1">IFERROR(IF(Data_Baseline!AI65="","",IF($C$3="On",IF(AJ$3&lt;=$B$2,SMALL(Data_Baseline!$C65:$AZ65,COUNTIF(Data_Baseline!$C65:$AZ65,0)+1)/MAX(Data_Baseline!$C65:$AZ65),IF(Data_Baseline!AI65=0,SMALL(Data_Baseline!$C65:$AZ65,COUNTIF(Data_Baseline!$C65:$AZ65,0)+1)/MAX(Data_Baseline!$C65:$AZ65),Data_Baseline!AI65/MAX(Data_Baseline!$C65:$AZ65))),IF(AJ$3&lt;=$B$2,SMALL(Data_Baseline!$C65:$AZ65,COUNTIF(Data_Baseline!$C65:$AZ65,0)+1),IF(Data_Baseline!AI65=0,SMALL(Data_Baseline!$C65:$AZ65,COUNTIF(Data_Baseline!$C65:$AZ65,0)+1),Data_Baseline!AI65)))),"")</f>
        <v>0.70515982451010051</v>
      </c>
      <c r="AK65" s="79">
        <f ca="1">IFERROR(IF(Data_Baseline!AJ65="","",IF($C$3="On",IF(AK$3&lt;=$B$2,SMALL(Data_Baseline!$C65:$AZ65,COUNTIF(Data_Baseline!$C65:$AZ65,0)+1)/MAX(Data_Baseline!$C65:$AZ65),IF(Data_Baseline!AJ65=0,SMALL(Data_Baseline!$C65:$AZ65,COUNTIF(Data_Baseline!$C65:$AZ65,0)+1)/MAX(Data_Baseline!$C65:$AZ65),Data_Baseline!AJ65/MAX(Data_Baseline!$C65:$AZ65))),IF(AK$3&lt;=$B$2,SMALL(Data_Baseline!$C65:$AZ65,COUNTIF(Data_Baseline!$C65:$AZ65,0)+1),IF(Data_Baseline!AJ65=0,SMALL(Data_Baseline!$C65:$AZ65,COUNTIF(Data_Baseline!$C65:$AZ65,0)+1),Data_Baseline!AJ65)))),"")</f>
        <v>0.8141674799903853</v>
      </c>
      <c r="AL65" s="79">
        <f ca="1">IFERROR(IF(Data_Baseline!AK65="","",IF($C$3="On",IF(AL$3&lt;=$B$2,SMALL(Data_Baseline!$C65:$AZ65,COUNTIF(Data_Baseline!$C65:$AZ65,0)+1)/MAX(Data_Baseline!$C65:$AZ65),IF(Data_Baseline!AK65=0,SMALL(Data_Baseline!$C65:$AZ65,COUNTIF(Data_Baseline!$C65:$AZ65,0)+1)/MAX(Data_Baseline!$C65:$AZ65),Data_Baseline!AK65/MAX(Data_Baseline!$C65:$AZ65))),IF(AL$3&lt;=$B$2,SMALL(Data_Baseline!$C65:$AZ65,COUNTIF(Data_Baseline!$C65:$AZ65,0)+1),IF(Data_Baseline!AK65=0,SMALL(Data_Baseline!$C65:$AZ65,COUNTIF(Data_Baseline!$C65:$AZ65,0)+1),Data_Baseline!AK65)))),"")</f>
        <v>0.88867013611314616</v>
      </c>
      <c r="AM65" s="79">
        <f ca="1">IFERROR(IF(Data_Baseline!AL65="","",IF($C$3="On",IF(AM$3&lt;=$B$2,SMALL(Data_Baseline!$C65:$AZ65,COUNTIF(Data_Baseline!$C65:$AZ65,0)+1)/MAX(Data_Baseline!$C65:$AZ65),IF(Data_Baseline!AL65=0,SMALL(Data_Baseline!$C65:$AZ65,COUNTIF(Data_Baseline!$C65:$AZ65,0)+1)/MAX(Data_Baseline!$C65:$AZ65),Data_Baseline!AL65/MAX(Data_Baseline!$C65:$AZ65))),IF(AM$3&lt;=$B$2,SMALL(Data_Baseline!$C65:$AZ65,COUNTIF(Data_Baseline!$C65:$AZ65,0)+1),IF(Data_Baseline!AL65=0,SMALL(Data_Baseline!$C65:$AZ65,COUNTIF(Data_Baseline!$C65:$AZ65,0)+1),Data_Baseline!AL65)))),"")</f>
        <v>0.93560705673326505</v>
      </c>
      <c r="AN65" s="79">
        <f ca="1">IFERROR(IF(Data_Baseline!AM65="","",IF($C$3="On",IF(AN$3&lt;=$B$2,SMALL(Data_Baseline!$C65:$AZ65,COUNTIF(Data_Baseline!$C65:$AZ65,0)+1)/MAX(Data_Baseline!$C65:$AZ65),IF(Data_Baseline!AM65=0,SMALL(Data_Baseline!$C65:$AZ65,COUNTIF(Data_Baseline!$C65:$AZ65,0)+1)/MAX(Data_Baseline!$C65:$AZ65),Data_Baseline!AM65/MAX(Data_Baseline!$C65:$AZ65))),IF(AN$3&lt;=$B$2,SMALL(Data_Baseline!$C65:$AZ65,COUNTIF(Data_Baseline!$C65:$AZ65,0)+1),IF(Data_Baseline!AM65=0,SMALL(Data_Baseline!$C65:$AZ65,COUNTIF(Data_Baseline!$C65:$AZ65,0)+1),Data_Baseline!AM65)))),"")</f>
        <v>0.96453567254311212</v>
      </c>
      <c r="AO65" s="79">
        <f ca="1">IFERROR(IF(Data_Baseline!AN65="","",IF($C$3="On",IF(AO$3&lt;=$B$2,SMALL(Data_Baseline!$C65:$AZ65,COUNTIF(Data_Baseline!$C65:$AZ65,0)+1)/MAX(Data_Baseline!$C65:$AZ65),IF(Data_Baseline!AN65=0,SMALL(Data_Baseline!$C65:$AZ65,COUNTIF(Data_Baseline!$C65:$AZ65,0)+1)/MAX(Data_Baseline!$C65:$AZ65),Data_Baseline!AN65/MAX(Data_Baseline!$C65:$AZ65))),IF(AO$3&lt;=$B$2,SMALL(Data_Baseline!$C65:$AZ65,COUNTIF(Data_Baseline!$C65:$AZ65,0)+1),IF(Data_Baseline!AN65=0,SMALL(Data_Baseline!$C65:$AZ65,COUNTIF(Data_Baseline!$C65:$AZ65,0)+1),Data_Baseline!AN65)))),"")</f>
        <v>0.9826760079550021</v>
      </c>
      <c r="AP65" s="79">
        <f ca="1">IFERROR(IF(Data_Baseline!AO65="","",IF($C$3="On",IF(AP$3&lt;=$B$2,SMALL(Data_Baseline!$C65:$AZ65,COUNTIF(Data_Baseline!$C65:$AZ65,0)+1)/MAX(Data_Baseline!$C65:$AZ65),IF(Data_Baseline!AO65=0,SMALL(Data_Baseline!$C65:$AZ65,COUNTIF(Data_Baseline!$C65:$AZ65,0)+1)/MAX(Data_Baseline!$C65:$AZ65),Data_Baseline!AO65/MAX(Data_Baseline!$C65:$AZ65))),IF(AP$3&lt;=$B$2,SMALL(Data_Baseline!$C65:$AZ65,COUNTIF(Data_Baseline!$C65:$AZ65,0)+1),IF(Data_Baseline!AO65=0,SMALL(Data_Baseline!$C65:$AZ65,COUNTIF(Data_Baseline!$C65:$AZ65,0)+1),Data_Baseline!AO65)))),"")</f>
        <v>0.99486835539563123</v>
      </c>
      <c r="AQ65" s="79">
        <f ca="1">IFERROR(IF(Data_Baseline!AP65="","",IF($C$3="On",IF(AQ$3&lt;=$B$2,SMALL(Data_Baseline!$C65:$AZ65,COUNTIF(Data_Baseline!$C65:$AZ65,0)+1)/MAX(Data_Baseline!$C65:$AZ65),IF(Data_Baseline!AP65=0,SMALL(Data_Baseline!$C65:$AZ65,COUNTIF(Data_Baseline!$C65:$AZ65,0)+1)/MAX(Data_Baseline!$C65:$AZ65),Data_Baseline!AP65/MAX(Data_Baseline!$C65:$AZ65))),IF(AQ$3&lt;=$B$2,SMALL(Data_Baseline!$C65:$AZ65,COUNTIF(Data_Baseline!$C65:$AZ65,0)+1),IF(Data_Baseline!AP65=0,SMALL(Data_Baseline!$C65:$AZ65,COUNTIF(Data_Baseline!$C65:$AZ65,0)+1),Data_Baseline!AP65)))),"")</f>
        <v>1</v>
      </c>
      <c r="AR65" s="79" t="str">
        <f>IFERROR(IF(Data_Baseline!AQ65="","",IF($C$3="On",IF(AR$3&lt;=$B$2,SMALL(Data_Baseline!$C65:$AZ65,COUNTIF(Data_Baseline!$C65:$AZ65,0)+1)/MAX(Data_Baseline!$C65:$AZ65),IF(Data_Baseline!AQ65=0,SMALL(Data_Baseline!$C65:$AZ65,COUNTIF(Data_Baseline!$C65:$AZ65,0)+1)/MAX(Data_Baseline!$C65:$AZ65),Data_Baseline!AQ65/MAX(Data_Baseline!$C65:$AZ65))),IF(AR$3&lt;=$B$2,SMALL(Data_Baseline!$C65:$AZ65,COUNTIF(Data_Baseline!$C65:$AZ65,0)+1),IF(Data_Baseline!AQ65=0,SMALL(Data_Baseline!$C65:$AZ65,COUNTIF(Data_Baseline!$C65:$AZ65,0)+1),Data_Baseline!AQ65)))),"")</f>
        <v/>
      </c>
      <c r="AS65" s="79" t="str">
        <f>IFERROR(IF(Data_Baseline!AR65="","",IF($C$3="On",IF(AS$3&lt;=$B$2,SMALL(Data_Baseline!$C65:$AZ65,COUNTIF(Data_Baseline!$C65:$AZ65,0)+1)/MAX(Data_Baseline!$C65:$AZ65),IF(Data_Baseline!AR65=0,SMALL(Data_Baseline!$C65:$AZ65,COUNTIF(Data_Baseline!$C65:$AZ65,0)+1)/MAX(Data_Baseline!$C65:$AZ65),Data_Baseline!AR65/MAX(Data_Baseline!$C65:$AZ65))),IF(AS$3&lt;=$B$2,SMALL(Data_Baseline!$C65:$AZ65,COUNTIF(Data_Baseline!$C65:$AZ65,0)+1),IF(Data_Baseline!AR65=0,SMALL(Data_Baseline!$C65:$AZ65,COUNTIF(Data_Baseline!$C65:$AZ65,0)+1),Data_Baseline!AR65)))),"")</f>
        <v/>
      </c>
      <c r="AT65" s="79" t="str">
        <f>IFERROR(IF(Data_Baseline!AS65="","",IF($C$3="On",IF(AT$3&lt;=$B$2,SMALL(Data_Baseline!$C65:$AZ65,COUNTIF(Data_Baseline!$C65:$AZ65,0)+1)/MAX(Data_Baseline!$C65:$AZ65),IF(Data_Baseline!AS65=0,SMALL(Data_Baseline!$C65:$AZ65,COUNTIF(Data_Baseline!$C65:$AZ65,0)+1)/MAX(Data_Baseline!$C65:$AZ65),Data_Baseline!AS65/MAX(Data_Baseline!$C65:$AZ65))),IF(AT$3&lt;=$B$2,SMALL(Data_Baseline!$C65:$AZ65,COUNTIF(Data_Baseline!$C65:$AZ65,0)+1),IF(Data_Baseline!AS65=0,SMALL(Data_Baseline!$C65:$AZ65,COUNTIF(Data_Baseline!$C65:$AZ65,0)+1),Data_Baseline!AS65)))),"")</f>
        <v/>
      </c>
      <c r="AU65" s="79" t="str">
        <f>IFERROR(IF(Data_Baseline!AT65="","",IF($C$3="On",IF(AU$3&lt;=$B$2,SMALL(Data_Baseline!$C65:$AZ65,COUNTIF(Data_Baseline!$C65:$AZ65,0)+1)/MAX(Data_Baseline!$C65:$AZ65),IF(Data_Baseline!AT65=0,SMALL(Data_Baseline!$C65:$AZ65,COUNTIF(Data_Baseline!$C65:$AZ65,0)+1)/MAX(Data_Baseline!$C65:$AZ65),Data_Baseline!AT65/MAX(Data_Baseline!$C65:$AZ65))),IF(AU$3&lt;=$B$2,SMALL(Data_Baseline!$C65:$AZ65,COUNTIF(Data_Baseline!$C65:$AZ65,0)+1),IF(Data_Baseline!AT65=0,SMALL(Data_Baseline!$C65:$AZ65,COUNTIF(Data_Baseline!$C65:$AZ65,0)+1),Data_Baseline!AT65)))),"")</f>
        <v/>
      </c>
      <c r="AV65" s="79" t="str">
        <f>IFERROR(IF(Data_Baseline!AU65="","",IF($C$3="On",IF(AV$3&lt;=$B$2,SMALL(Data_Baseline!$C65:$AZ65,COUNTIF(Data_Baseline!$C65:$AZ65,0)+1)/MAX(Data_Baseline!$C65:$AZ65),IF(Data_Baseline!AU65=0,SMALL(Data_Baseline!$C65:$AZ65,COUNTIF(Data_Baseline!$C65:$AZ65,0)+1)/MAX(Data_Baseline!$C65:$AZ65),Data_Baseline!AU65/MAX(Data_Baseline!$C65:$AZ65))),IF(AV$3&lt;=$B$2,SMALL(Data_Baseline!$C65:$AZ65,COUNTIF(Data_Baseline!$C65:$AZ65,0)+1),IF(Data_Baseline!AU65=0,SMALL(Data_Baseline!$C65:$AZ65,COUNTIF(Data_Baseline!$C65:$AZ65,0)+1),Data_Baseline!AU65)))),"")</f>
        <v/>
      </c>
      <c r="AW65" s="79" t="str">
        <f>IFERROR(IF(Data_Baseline!AV65="","",IF($C$3="On",IF(AW$3&lt;=$B$2,SMALL(Data_Baseline!$C65:$AZ65,COUNTIF(Data_Baseline!$C65:$AZ65,0)+1)/MAX(Data_Baseline!$C65:$AZ65),IF(Data_Baseline!AV65=0,SMALL(Data_Baseline!$C65:$AZ65,COUNTIF(Data_Baseline!$C65:$AZ65,0)+1)/MAX(Data_Baseline!$C65:$AZ65),Data_Baseline!AV65/MAX(Data_Baseline!$C65:$AZ65))),IF(AW$3&lt;=$B$2,SMALL(Data_Baseline!$C65:$AZ65,COUNTIF(Data_Baseline!$C65:$AZ65,0)+1),IF(Data_Baseline!AV65=0,SMALL(Data_Baseline!$C65:$AZ65,COUNTIF(Data_Baseline!$C65:$AZ65,0)+1),Data_Baseline!AV65)))),"")</f>
        <v/>
      </c>
      <c r="AX65" s="79" t="str">
        <f>IFERROR(IF(Data_Baseline!AW65="","",IF($C$3="On",IF(AX$3&lt;=$B$2,SMALL(Data_Baseline!$C65:$AZ65,COUNTIF(Data_Baseline!$C65:$AZ65,0)+1)/MAX(Data_Baseline!$C65:$AZ65),IF(Data_Baseline!AW65=0,SMALL(Data_Baseline!$C65:$AZ65,COUNTIF(Data_Baseline!$C65:$AZ65,0)+1)/MAX(Data_Baseline!$C65:$AZ65),Data_Baseline!AW65/MAX(Data_Baseline!$C65:$AZ65))),IF(AX$3&lt;=$B$2,SMALL(Data_Baseline!$C65:$AZ65,COUNTIF(Data_Baseline!$C65:$AZ65,0)+1),IF(Data_Baseline!AW65=0,SMALL(Data_Baseline!$C65:$AZ65,COUNTIF(Data_Baseline!$C65:$AZ65,0)+1),Data_Baseline!AW65)))),"")</f>
        <v/>
      </c>
      <c r="AY65" s="79" t="str">
        <f>IFERROR(IF(Data_Baseline!AX65="","",IF($C$3="On",IF(AY$3&lt;=$B$2,SMALL(Data_Baseline!$C65:$AZ65,COUNTIF(Data_Baseline!$C65:$AZ65,0)+1)/MAX(Data_Baseline!$C65:$AZ65),IF(Data_Baseline!AX65=0,SMALL(Data_Baseline!$C65:$AZ65,COUNTIF(Data_Baseline!$C65:$AZ65,0)+1)/MAX(Data_Baseline!$C65:$AZ65),Data_Baseline!AX65/MAX(Data_Baseline!$C65:$AZ65))),IF(AY$3&lt;=$B$2,SMALL(Data_Baseline!$C65:$AZ65,COUNTIF(Data_Baseline!$C65:$AZ65,0)+1),IF(Data_Baseline!AX65=0,SMALL(Data_Baseline!$C65:$AZ65,COUNTIF(Data_Baseline!$C65:$AZ65,0)+1),Data_Baseline!AX65)))),"")</f>
        <v/>
      </c>
      <c r="AZ65" s="79" t="str">
        <f>IFERROR(IF(Data_Baseline!AY65="","",IF($C$3="On",IF(AZ$3&lt;=$B$2,SMALL(Data_Baseline!$C65:$AZ65,COUNTIF(Data_Baseline!$C65:$AZ65,0)+1)/MAX(Data_Baseline!$C65:$AZ65),IF(Data_Baseline!AY65=0,SMALL(Data_Baseline!$C65:$AZ65,COUNTIF(Data_Baseline!$C65:$AZ65,0)+1)/MAX(Data_Baseline!$C65:$AZ65),Data_Baseline!AY65/MAX(Data_Baseline!$C65:$AZ65))),IF(AZ$3&lt;=$B$2,SMALL(Data_Baseline!$C65:$AZ65,COUNTIF(Data_Baseline!$C65:$AZ65,0)+1),IF(Data_Baseline!AY65=0,SMALL(Data_Baseline!$C65:$AZ65,COUNTIF(Data_Baseline!$C65:$AZ65,0)+1),Data_Baseline!AY65)))),"")</f>
        <v/>
      </c>
      <c r="BA65" s="79" t="str">
        <f>IFERROR(IF(Data_Baseline!AZ65="","",IF($C$3="On",IF(BA$3&lt;=$B$2,SMALL(Data_Baseline!$C65:$AZ65,COUNTIF(Data_Baseline!$C65:$AZ65,0)+1)/MAX(Data_Baseline!$C65:$AZ65),IF(Data_Baseline!AZ65=0,SMALL(Data_Baseline!$C65:$AZ65,COUNTIF(Data_Baseline!$C65:$AZ65,0)+1)/MAX(Data_Baseline!$C65:$AZ65),Data_Baseline!AZ65/MAX(Data_Baseline!$C65:$AZ65))),IF(BA$3&lt;=$B$2,SMALL(Data_Baseline!$C65:$AZ65,COUNTIF(Data_Baseline!$C65:$AZ65,0)+1),IF(Data_Baseline!AZ65=0,SMALL(Data_Baseline!$C65:$AZ65,COUNTIF(Data_Baseline!$C65:$AZ65,0)+1),Data_Baseline!AZ65)))),"")</f>
        <v/>
      </c>
      <c r="BB65" s="79">
        <f ca="1">IF(Data_Initial!BA65="",1,0)</f>
        <v>1</v>
      </c>
      <c r="BC65" s="2" t="str">
        <f t="shared" ca="1" si="0"/>
        <v>3B_Rpon2</v>
      </c>
      <c r="BD65" s="79" t="str">
        <f t="shared" ca="1" si="3"/>
        <v>3B</v>
      </c>
      <c r="BE65" s="79" t="str">
        <f ca="1">Data_Initial!BC65</f>
        <v>Rpon2</v>
      </c>
      <c r="BF65" s="79" t="str">
        <f ca="1">Data_Initial!BB65</f>
        <v>3_2</v>
      </c>
      <c r="BG65" s="79">
        <f ca="1">IFERROR((INDIRECT("Plate"&amp;Data!A65&amp;"_C!"&amp;CHAR(RIGHT(Data!B65,LEN(Data!B65)-1)+65)&amp;CODE(LEFT(Data!B65,1))-58)),"")</f>
        <v>0</v>
      </c>
      <c r="BH65" s="79" t="str">
        <f ca="1">Data_Initial!BA65</f>
        <v/>
      </c>
      <c r="BI65" s="79">
        <f t="shared" ca="1" si="2"/>
        <v>1.4349290700396675E-4</v>
      </c>
      <c r="BJ65" s="79" t="str">
        <f ca="1">IF(BH65="N",1+MAX($BJ$3:BJ64),"")</f>
        <v/>
      </c>
      <c r="BK65" s="79"/>
      <c r="BL65" s="79"/>
      <c r="BM65" s="79"/>
      <c r="BN65" s="79"/>
      <c r="BO65" s="79"/>
      <c r="BP65" s="79"/>
      <c r="BQ65" s="79"/>
      <c r="BR65" s="79"/>
      <c r="BS65" s="79"/>
      <c r="BT65" s="79"/>
      <c r="BU65" s="79"/>
      <c r="BV65" s="79"/>
      <c r="BW65" s="79"/>
      <c r="BX65" s="79"/>
      <c r="BY65" s="79"/>
      <c r="BZ65" s="79"/>
    </row>
    <row r="66" spans="1:78" x14ac:dyDescent="0.25">
      <c r="A66" s="79">
        <f ca="1">IF(BH66="N","N"&amp;BJ66,IF(BB66=0,"",MAX($A$3:A65)+1))</f>
        <v>63</v>
      </c>
      <c r="B66" s="79" t="str">
        <f ca="1">Data_Initial!A66&amp;C66</f>
        <v>1G8</v>
      </c>
      <c r="C66" s="79" t="str">
        <f ca="1">Data_Initial!B66</f>
        <v>G8</v>
      </c>
      <c r="D66" s="79">
        <f ca="1">IFERROR(IF(Data_Baseline!C66="","",IF($C$3="On",IF(D$3&lt;=$B$2,SMALL(Data_Baseline!$C66:$AZ66,COUNTIF(Data_Baseline!$C66:$AZ66,0)+1)/MAX(Data_Baseline!$C66:$AZ66),IF(Data_Baseline!C66=0,SMALL(Data_Baseline!$C66:$AZ66,COUNTIF(Data_Baseline!$C66:$AZ66,0)+1)/MAX(Data_Baseline!$C66:$AZ66),Data_Baseline!C66/MAX(Data_Baseline!$C66:$AZ66))),IF(D$3&lt;=$B$2,SMALL(Data_Baseline!$C66:$AZ66,COUNTIF(Data_Baseline!$C66:$AZ66,0)+1),IF(Data_Baseline!C66=0,SMALL(Data_Baseline!$C66:$AZ66,COUNTIF(Data_Baseline!$C66:$AZ66,0)+1),Data_Baseline!C66)))),"")</f>
        <v>4.5794673031619216E-4</v>
      </c>
      <c r="E66" s="79">
        <f ca="1">IFERROR(IF(Data_Baseline!D66="","",IF($C$3="On",IF(E$3&lt;=$B$2,SMALL(Data_Baseline!$C66:$AZ66,COUNTIF(Data_Baseline!$C66:$AZ66,0)+1)/MAX(Data_Baseline!$C66:$AZ66),IF(Data_Baseline!D66=0,SMALL(Data_Baseline!$C66:$AZ66,COUNTIF(Data_Baseline!$C66:$AZ66,0)+1)/MAX(Data_Baseline!$C66:$AZ66),Data_Baseline!D66/MAX(Data_Baseline!$C66:$AZ66))),IF(E$3&lt;=$B$2,SMALL(Data_Baseline!$C66:$AZ66,COUNTIF(Data_Baseline!$C66:$AZ66,0)+1),IF(Data_Baseline!D66=0,SMALL(Data_Baseline!$C66:$AZ66,COUNTIF(Data_Baseline!$C66:$AZ66,0)+1),Data_Baseline!D66)))),"")</f>
        <v>4.5794673031619216E-4</v>
      </c>
      <c r="F66" s="79">
        <f ca="1">IFERROR(IF(Data_Baseline!E66="","",IF($C$3="On",IF(F$3&lt;=$B$2,SMALL(Data_Baseline!$C66:$AZ66,COUNTIF(Data_Baseline!$C66:$AZ66,0)+1)/MAX(Data_Baseline!$C66:$AZ66),IF(Data_Baseline!E66=0,SMALL(Data_Baseline!$C66:$AZ66,COUNTIF(Data_Baseline!$C66:$AZ66,0)+1)/MAX(Data_Baseline!$C66:$AZ66),Data_Baseline!E66/MAX(Data_Baseline!$C66:$AZ66))),IF(F$3&lt;=$B$2,SMALL(Data_Baseline!$C66:$AZ66,COUNTIF(Data_Baseline!$C66:$AZ66,0)+1),IF(Data_Baseline!E66=0,SMALL(Data_Baseline!$C66:$AZ66,COUNTIF(Data_Baseline!$C66:$AZ66,0)+1),Data_Baseline!E66)))),"")</f>
        <v>4.5794673031619216E-4</v>
      </c>
      <c r="G66" s="79">
        <f ca="1">IFERROR(IF(Data_Baseline!F66="","",IF($C$3="On",IF(G$3&lt;=$B$2,SMALL(Data_Baseline!$C66:$AZ66,COUNTIF(Data_Baseline!$C66:$AZ66,0)+1)/MAX(Data_Baseline!$C66:$AZ66),IF(Data_Baseline!F66=0,SMALL(Data_Baseline!$C66:$AZ66,COUNTIF(Data_Baseline!$C66:$AZ66,0)+1)/MAX(Data_Baseline!$C66:$AZ66),Data_Baseline!F66/MAX(Data_Baseline!$C66:$AZ66))),IF(G$3&lt;=$B$2,SMALL(Data_Baseline!$C66:$AZ66,COUNTIF(Data_Baseline!$C66:$AZ66,0)+1),IF(Data_Baseline!F66=0,SMALL(Data_Baseline!$C66:$AZ66,COUNTIF(Data_Baseline!$C66:$AZ66,0)+1),Data_Baseline!F66)))),"")</f>
        <v>4.5794673031619216E-4</v>
      </c>
      <c r="H66" s="79">
        <f ca="1">IFERROR(IF(Data_Baseline!G66="","",IF($C$3="On",IF(H$3&lt;=$B$2,SMALL(Data_Baseline!$C66:$AZ66,COUNTIF(Data_Baseline!$C66:$AZ66,0)+1)/MAX(Data_Baseline!$C66:$AZ66),IF(Data_Baseline!G66=0,SMALL(Data_Baseline!$C66:$AZ66,COUNTIF(Data_Baseline!$C66:$AZ66,0)+1)/MAX(Data_Baseline!$C66:$AZ66),Data_Baseline!G66/MAX(Data_Baseline!$C66:$AZ66))),IF(H$3&lt;=$B$2,SMALL(Data_Baseline!$C66:$AZ66,COUNTIF(Data_Baseline!$C66:$AZ66,0)+1),IF(Data_Baseline!G66=0,SMALL(Data_Baseline!$C66:$AZ66,COUNTIF(Data_Baseline!$C66:$AZ66,0)+1),Data_Baseline!G66)))),"")</f>
        <v>4.5794673031619216E-4</v>
      </c>
      <c r="I66" s="79">
        <f ca="1">IFERROR(IF(Data_Baseline!H66="","",IF($C$3="On",IF(I$3&lt;=$B$2,SMALL(Data_Baseline!$C66:$AZ66,COUNTIF(Data_Baseline!$C66:$AZ66,0)+1)/MAX(Data_Baseline!$C66:$AZ66),IF(Data_Baseline!H66=0,SMALL(Data_Baseline!$C66:$AZ66,COUNTIF(Data_Baseline!$C66:$AZ66,0)+1)/MAX(Data_Baseline!$C66:$AZ66),Data_Baseline!H66/MAX(Data_Baseline!$C66:$AZ66))),IF(I$3&lt;=$B$2,SMALL(Data_Baseline!$C66:$AZ66,COUNTIF(Data_Baseline!$C66:$AZ66,0)+1),IF(Data_Baseline!H66=0,SMALL(Data_Baseline!$C66:$AZ66,COUNTIF(Data_Baseline!$C66:$AZ66,0)+1),Data_Baseline!H66)))),"")</f>
        <v>4.5794673031619216E-4</v>
      </c>
      <c r="J66" s="79">
        <f ca="1">IFERROR(IF(Data_Baseline!I66="","",IF($C$3="On",IF(J$3&lt;=$B$2,SMALL(Data_Baseline!$C66:$AZ66,COUNTIF(Data_Baseline!$C66:$AZ66,0)+1)/MAX(Data_Baseline!$C66:$AZ66),IF(Data_Baseline!I66=0,SMALL(Data_Baseline!$C66:$AZ66,COUNTIF(Data_Baseline!$C66:$AZ66,0)+1)/MAX(Data_Baseline!$C66:$AZ66),Data_Baseline!I66/MAX(Data_Baseline!$C66:$AZ66))),IF(J$3&lt;=$B$2,SMALL(Data_Baseline!$C66:$AZ66,COUNTIF(Data_Baseline!$C66:$AZ66,0)+1),IF(Data_Baseline!I66=0,SMALL(Data_Baseline!$C66:$AZ66,COUNTIF(Data_Baseline!$C66:$AZ66,0)+1),Data_Baseline!I66)))),"")</f>
        <v>4.5794673031619216E-4</v>
      </c>
      <c r="K66" s="79">
        <f ca="1">IFERROR(IF(Data_Baseline!J66="","",IF($C$3="On",IF(K$3&lt;=$B$2,SMALL(Data_Baseline!$C66:$AZ66,COUNTIF(Data_Baseline!$C66:$AZ66,0)+1)/MAX(Data_Baseline!$C66:$AZ66),IF(Data_Baseline!J66=0,SMALL(Data_Baseline!$C66:$AZ66,COUNTIF(Data_Baseline!$C66:$AZ66,0)+1)/MAX(Data_Baseline!$C66:$AZ66),Data_Baseline!J66/MAX(Data_Baseline!$C66:$AZ66))),IF(K$3&lt;=$B$2,SMALL(Data_Baseline!$C66:$AZ66,COUNTIF(Data_Baseline!$C66:$AZ66,0)+1),IF(Data_Baseline!J66=0,SMALL(Data_Baseline!$C66:$AZ66,COUNTIF(Data_Baseline!$C66:$AZ66,0)+1),Data_Baseline!J66)))),"")</f>
        <v>4.5794673031619216E-4</v>
      </c>
      <c r="L66" s="79">
        <f ca="1">IFERROR(IF(Data_Baseline!K66="","",IF($C$3="On",IF(L$3&lt;=$B$2,SMALL(Data_Baseline!$C66:$AZ66,COUNTIF(Data_Baseline!$C66:$AZ66,0)+1)/MAX(Data_Baseline!$C66:$AZ66),IF(Data_Baseline!K66=0,SMALL(Data_Baseline!$C66:$AZ66,COUNTIF(Data_Baseline!$C66:$AZ66,0)+1)/MAX(Data_Baseline!$C66:$AZ66),Data_Baseline!K66/MAX(Data_Baseline!$C66:$AZ66))),IF(L$3&lt;=$B$2,SMALL(Data_Baseline!$C66:$AZ66,COUNTIF(Data_Baseline!$C66:$AZ66,0)+1),IF(Data_Baseline!K66=0,SMALL(Data_Baseline!$C66:$AZ66,COUNTIF(Data_Baseline!$C66:$AZ66,0)+1),Data_Baseline!K66)))),"")</f>
        <v>4.5794673031619216E-4</v>
      </c>
      <c r="M66" s="79">
        <f ca="1">IFERROR(IF(Data_Baseline!L66="","",IF($C$3="On",IF(M$3&lt;=$B$2,SMALL(Data_Baseline!$C66:$AZ66,COUNTIF(Data_Baseline!$C66:$AZ66,0)+1)/MAX(Data_Baseline!$C66:$AZ66),IF(Data_Baseline!L66=0,SMALL(Data_Baseline!$C66:$AZ66,COUNTIF(Data_Baseline!$C66:$AZ66,0)+1)/MAX(Data_Baseline!$C66:$AZ66),Data_Baseline!L66/MAX(Data_Baseline!$C66:$AZ66))),IF(M$3&lt;=$B$2,SMALL(Data_Baseline!$C66:$AZ66,COUNTIF(Data_Baseline!$C66:$AZ66,0)+1),IF(Data_Baseline!L66=0,SMALL(Data_Baseline!$C66:$AZ66,COUNTIF(Data_Baseline!$C66:$AZ66,0)+1),Data_Baseline!L66)))),"")</f>
        <v>4.5794673031619216E-4</v>
      </c>
      <c r="N66" s="79">
        <f ca="1">IFERROR(IF(Data_Baseline!M66="","",IF($C$3="On",IF(N$3&lt;=$B$2,SMALL(Data_Baseline!$C66:$AZ66,COUNTIF(Data_Baseline!$C66:$AZ66,0)+1)/MAX(Data_Baseline!$C66:$AZ66),IF(Data_Baseline!M66=0,SMALL(Data_Baseline!$C66:$AZ66,COUNTIF(Data_Baseline!$C66:$AZ66,0)+1)/MAX(Data_Baseline!$C66:$AZ66),Data_Baseline!M66/MAX(Data_Baseline!$C66:$AZ66))),IF(N$3&lt;=$B$2,SMALL(Data_Baseline!$C66:$AZ66,COUNTIF(Data_Baseline!$C66:$AZ66,0)+1),IF(Data_Baseline!M66=0,SMALL(Data_Baseline!$C66:$AZ66,COUNTIF(Data_Baseline!$C66:$AZ66,0)+1),Data_Baseline!M66)))),"")</f>
        <v>4.5794673031619216E-4</v>
      </c>
      <c r="O66" s="79">
        <f ca="1">IFERROR(IF(Data_Baseline!N66="","",IF($C$3="On",IF(O$3&lt;=$B$2,SMALL(Data_Baseline!$C66:$AZ66,COUNTIF(Data_Baseline!$C66:$AZ66,0)+1)/MAX(Data_Baseline!$C66:$AZ66),IF(Data_Baseline!N66=0,SMALL(Data_Baseline!$C66:$AZ66,COUNTIF(Data_Baseline!$C66:$AZ66,0)+1)/MAX(Data_Baseline!$C66:$AZ66),Data_Baseline!N66/MAX(Data_Baseline!$C66:$AZ66))),IF(O$3&lt;=$B$2,SMALL(Data_Baseline!$C66:$AZ66,COUNTIF(Data_Baseline!$C66:$AZ66,0)+1),IF(Data_Baseline!N66=0,SMALL(Data_Baseline!$C66:$AZ66,COUNTIF(Data_Baseline!$C66:$AZ66,0)+1),Data_Baseline!N66)))),"")</f>
        <v>4.5794673031619216E-4</v>
      </c>
      <c r="P66" s="79">
        <f ca="1">IFERROR(IF(Data_Baseline!O66="","",IF($C$3="On",IF(P$3&lt;=$B$2,SMALL(Data_Baseline!$C66:$AZ66,COUNTIF(Data_Baseline!$C66:$AZ66,0)+1)/MAX(Data_Baseline!$C66:$AZ66),IF(Data_Baseline!O66=0,SMALL(Data_Baseline!$C66:$AZ66,COUNTIF(Data_Baseline!$C66:$AZ66,0)+1)/MAX(Data_Baseline!$C66:$AZ66),Data_Baseline!O66/MAX(Data_Baseline!$C66:$AZ66))),IF(P$3&lt;=$B$2,SMALL(Data_Baseline!$C66:$AZ66,COUNTIF(Data_Baseline!$C66:$AZ66,0)+1),IF(Data_Baseline!O66=0,SMALL(Data_Baseline!$C66:$AZ66,COUNTIF(Data_Baseline!$C66:$AZ66,0)+1),Data_Baseline!O66)))),"")</f>
        <v>4.5794673031619216E-4</v>
      </c>
      <c r="Q66" s="79">
        <f ca="1">IFERROR(IF(Data_Baseline!P66="","",IF($C$3="On",IF(Q$3&lt;=$B$2,SMALL(Data_Baseline!$C66:$AZ66,COUNTIF(Data_Baseline!$C66:$AZ66,0)+1)/MAX(Data_Baseline!$C66:$AZ66),IF(Data_Baseline!P66=0,SMALL(Data_Baseline!$C66:$AZ66,COUNTIF(Data_Baseline!$C66:$AZ66,0)+1)/MAX(Data_Baseline!$C66:$AZ66),Data_Baseline!P66/MAX(Data_Baseline!$C66:$AZ66))),IF(Q$3&lt;=$B$2,SMALL(Data_Baseline!$C66:$AZ66,COUNTIF(Data_Baseline!$C66:$AZ66,0)+1),IF(Data_Baseline!P66=0,SMALL(Data_Baseline!$C66:$AZ66,COUNTIF(Data_Baseline!$C66:$AZ66,0)+1),Data_Baseline!P66)))),"")</f>
        <v>4.5794673031619216E-4</v>
      </c>
      <c r="R66" s="79">
        <f ca="1">IFERROR(IF(Data_Baseline!Q66="","",IF($C$3="On",IF(R$3&lt;=$B$2,SMALL(Data_Baseline!$C66:$AZ66,COUNTIF(Data_Baseline!$C66:$AZ66,0)+1)/MAX(Data_Baseline!$C66:$AZ66),IF(Data_Baseline!Q66=0,SMALL(Data_Baseline!$C66:$AZ66,COUNTIF(Data_Baseline!$C66:$AZ66,0)+1)/MAX(Data_Baseline!$C66:$AZ66),Data_Baseline!Q66/MAX(Data_Baseline!$C66:$AZ66))),IF(R$3&lt;=$B$2,SMALL(Data_Baseline!$C66:$AZ66,COUNTIF(Data_Baseline!$C66:$AZ66,0)+1),IF(Data_Baseline!Q66=0,SMALL(Data_Baseline!$C66:$AZ66,COUNTIF(Data_Baseline!$C66:$AZ66,0)+1),Data_Baseline!Q66)))),"")</f>
        <v>4.5794673031619216E-4</v>
      </c>
      <c r="S66" s="79">
        <f ca="1">IFERROR(IF(Data_Baseline!R66="","",IF($C$3="On",IF(S$3&lt;=$B$2,SMALL(Data_Baseline!$C66:$AZ66,COUNTIF(Data_Baseline!$C66:$AZ66,0)+1)/MAX(Data_Baseline!$C66:$AZ66),IF(Data_Baseline!R66=0,SMALL(Data_Baseline!$C66:$AZ66,COUNTIF(Data_Baseline!$C66:$AZ66,0)+1)/MAX(Data_Baseline!$C66:$AZ66),Data_Baseline!R66/MAX(Data_Baseline!$C66:$AZ66))),IF(S$3&lt;=$B$2,SMALL(Data_Baseline!$C66:$AZ66,COUNTIF(Data_Baseline!$C66:$AZ66,0)+1),IF(Data_Baseline!R66=0,SMALL(Data_Baseline!$C66:$AZ66,COUNTIF(Data_Baseline!$C66:$AZ66,0)+1),Data_Baseline!R66)))),"")</f>
        <v>4.5794673031619216E-4</v>
      </c>
      <c r="T66" s="79">
        <f ca="1">IFERROR(IF(Data_Baseline!S66="","",IF($C$3="On",IF(T$3&lt;=$B$2,SMALL(Data_Baseline!$C66:$AZ66,COUNTIF(Data_Baseline!$C66:$AZ66,0)+1)/MAX(Data_Baseline!$C66:$AZ66),IF(Data_Baseline!S66=0,SMALL(Data_Baseline!$C66:$AZ66,COUNTIF(Data_Baseline!$C66:$AZ66,0)+1)/MAX(Data_Baseline!$C66:$AZ66),Data_Baseline!S66/MAX(Data_Baseline!$C66:$AZ66))),IF(T$3&lt;=$B$2,SMALL(Data_Baseline!$C66:$AZ66,COUNTIF(Data_Baseline!$C66:$AZ66,0)+1),IF(Data_Baseline!S66=0,SMALL(Data_Baseline!$C66:$AZ66,COUNTIF(Data_Baseline!$C66:$AZ66,0)+1),Data_Baseline!S66)))),"")</f>
        <v>4.5794673031619216E-4</v>
      </c>
      <c r="U66" s="79">
        <f ca="1">IFERROR(IF(Data_Baseline!T66="","",IF($C$3="On",IF(U$3&lt;=$B$2,SMALL(Data_Baseline!$C66:$AZ66,COUNTIF(Data_Baseline!$C66:$AZ66,0)+1)/MAX(Data_Baseline!$C66:$AZ66),IF(Data_Baseline!T66=0,SMALL(Data_Baseline!$C66:$AZ66,COUNTIF(Data_Baseline!$C66:$AZ66,0)+1)/MAX(Data_Baseline!$C66:$AZ66),Data_Baseline!T66/MAX(Data_Baseline!$C66:$AZ66))),IF(U$3&lt;=$B$2,SMALL(Data_Baseline!$C66:$AZ66,COUNTIF(Data_Baseline!$C66:$AZ66,0)+1),IF(Data_Baseline!T66=0,SMALL(Data_Baseline!$C66:$AZ66,COUNTIF(Data_Baseline!$C66:$AZ66,0)+1),Data_Baseline!T66)))),"")</f>
        <v>4.5794673031619216E-4</v>
      </c>
      <c r="V66" s="79">
        <f ca="1">IFERROR(IF(Data_Baseline!U66="","",IF($C$3="On",IF(V$3&lt;=$B$2,SMALL(Data_Baseline!$C66:$AZ66,COUNTIF(Data_Baseline!$C66:$AZ66,0)+1)/MAX(Data_Baseline!$C66:$AZ66),IF(Data_Baseline!U66=0,SMALL(Data_Baseline!$C66:$AZ66,COUNTIF(Data_Baseline!$C66:$AZ66,0)+1)/MAX(Data_Baseline!$C66:$AZ66),Data_Baseline!U66/MAX(Data_Baseline!$C66:$AZ66))),IF(V$3&lt;=$B$2,SMALL(Data_Baseline!$C66:$AZ66,COUNTIF(Data_Baseline!$C66:$AZ66,0)+1),IF(Data_Baseline!U66=0,SMALL(Data_Baseline!$C66:$AZ66,COUNTIF(Data_Baseline!$C66:$AZ66,0)+1),Data_Baseline!U66)))),"")</f>
        <v>4.5794673031619216E-4</v>
      </c>
      <c r="W66" s="79">
        <f ca="1">IFERROR(IF(Data_Baseline!V66="","",IF($C$3="On",IF(W$3&lt;=$B$2,SMALL(Data_Baseline!$C66:$AZ66,COUNTIF(Data_Baseline!$C66:$AZ66,0)+1)/MAX(Data_Baseline!$C66:$AZ66),IF(Data_Baseline!V66=0,SMALL(Data_Baseline!$C66:$AZ66,COUNTIF(Data_Baseline!$C66:$AZ66,0)+1)/MAX(Data_Baseline!$C66:$AZ66),Data_Baseline!V66/MAX(Data_Baseline!$C66:$AZ66))),IF(W$3&lt;=$B$2,SMALL(Data_Baseline!$C66:$AZ66,COUNTIF(Data_Baseline!$C66:$AZ66,0)+1),IF(Data_Baseline!V66=0,SMALL(Data_Baseline!$C66:$AZ66,COUNTIF(Data_Baseline!$C66:$AZ66,0)+1),Data_Baseline!V66)))),"")</f>
        <v>4.5794673031619216E-4</v>
      </c>
      <c r="X66" s="79">
        <f ca="1">IFERROR(IF(Data_Baseline!W66="","",IF($C$3="On",IF(X$3&lt;=$B$2,SMALL(Data_Baseline!$C66:$AZ66,COUNTIF(Data_Baseline!$C66:$AZ66,0)+1)/MAX(Data_Baseline!$C66:$AZ66),IF(Data_Baseline!W66=0,SMALL(Data_Baseline!$C66:$AZ66,COUNTIF(Data_Baseline!$C66:$AZ66,0)+1)/MAX(Data_Baseline!$C66:$AZ66),Data_Baseline!W66/MAX(Data_Baseline!$C66:$AZ66))),IF(X$3&lt;=$B$2,SMALL(Data_Baseline!$C66:$AZ66,COUNTIF(Data_Baseline!$C66:$AZ66,0)+1),IF(Data_Baseline!W66=0,SMALL(Data_Baseline!$C66:$AZ66,COUNTIF(Data_Baseline!$C66:$AZ66,0)+1),Data_Baseline!W66)))),"")</f>
        <v>4.5794673031619216E-4</v>
      </c>
      <c r="Y66" s="79">
        <f ca="1">IFERROR(IF(Data_Baseline!X66="","",IF($C$3="On",IF(Y$3&lt;=$B$2,SMALL(Data_Baseline!$C66:$AZ66,COUNTIF(Data_Baseline!$C66:$AZ66,0)+1)/MAX(Data_Baseline!$C66:$AZ66),IF(Data_Baseline!X66=0,SMALL(Data_Baseline!$C66:$AZ66,COUNTIF(Data_Baseline!$C66:$AZ66,0)+1)/MAX(Data_Baseline!$C66:$AZ66),Data_Baseline!X66/MAX(Data_Baseline!$C66:$AZ66))),IF(Y$3&lt;=$B$2,SMALL(Data_Baseline!$C66:$AZ66,COUNTIF(Data_Baseline!$C66:$AZ66,0)+1),IF(Data_Baseline!X66=0,SMALL(Data_Baseline!$C66:$AZ66,COUNTIF(Data_Baseline!$C66:$AZ66,0)+1),Data_Baseline!X66)))),"")</f>
        <v>1.5696287852308634E-3</v>
      </c>
      <c r="Z66" s="79">
        <f ca="1">IFERROR(IF(Data_Baseline!Y66="","",IF($C$3="On",IF(Z$3&lt;=$B$2,SMALL(Data_Baseline!$C66:$AZ66,COUNTIF(Data_Baseline!$C66:$AZ66,0)+1)/MAX(Data_Baseline!$C66:$AZ66),IF(Data_Baseline!Y66=0,SMALL(Data_Baseline!$C66:$AZ66,COUNTIF(Data_Baseline!$C66:$AZ66,0)+1)/MAX(Data_Baseline!$C66:$AZ66),Data_Baseline!Y66/MAX(Data_Baseline!$C66:$AZ66))),IF(Z$3&lt;=$B$2,SMALL(Data_Baseline!$C66:$AZ66,COUNTIF(Data_Baseline!$C66:$AZ66,0)+1),IF(Data_Baseline!Y66=0,SMALL(Data_Baseline!$C66:$AZ66,COUNTIF(Data_Baseline!$C66:$AZ66,0)+1),Data_Baseline!Y66)))),"")</f>
        <v>5.711784513206415E-3</v>
      </c>
      <c r="AA66" s="79">
        <f ca="1">IFERROR(IF(Data_Baseline!Z66="","",IF($C$3="On",IF(AA$3&lt;=$B$2,SMALL(Data_Baseline!$C66:$AZ66,COUNTIF(Data_Baseline!$C66:$AZ66,0)+1)/MAX(Data_Baseline!$C66:$AZ66),IF(Data_Baseline!Z66=0,SMALL(Data_Baseline!$C66:$AZ66,COUNTIF(Data_Baseline!$C66:$AZ66,0)+1)/MAX(Data_Baseline!$C66:$AZ66),Data_Baseline!Z66/MAX(Data_Baseline!$C66:$AZ66))),IF(AA$3&lt;=$B$2,SMALL(Data_Baseline!$C66:$AZ66,COUNTIF(Data_Baseline!$C66:$AZ66,0)+1),IF(Data_Baseline!Z66=0,SMALL(Data_Baseline!$C66:$AZ66,COUNTIF(Data_Baseline!$C66:$AZ66,0)+1),Data_Baseline!Z66)))),"")</f>
        <v>1.3128069156582904E-2</v>
      </c>
      <c r="AB66" s="79">
        <f ca="1">IFERROR(IF(Data_Baseline!AA66="","",IF($C$3="On",IF(AB$3&lt;=$B$2,SMALL(Data_Baseline!$C66:$AZ66,COUNTIF(Data_Baseline!$C66:$AZ66,0)+1)/MAX(Data_Baseline!$C66:$AZ66),IF(Data_Baseline!AA66=0,SMALL(Data_Baseline!$C66:$AZ66,COUNTIF(Data_Baseline!$C66:$AZ66,0)+1)/MAX(Data_Baseline!$C66:$AZ66),Data_Baseline!AA66/MAX(Data_Baseline!$C66:$AZ66))),IF(AB$3&lt;=$B$2,SMALL(Data_Baseline!$C66:$AZ66,COUNTIF(Data_Baseline!$C66:$AZ66,0)+1),IF(Data_Baseline!AA66=0,SMALL(Data_Baseline!$C66:$AZ66,COUNTIF(Data_Baseline!$C66:$AZ66,0)+1),Data_Baseline!AA66)))),"")</f>
        <v>2.6457930894539839E-2</v>
      </c>
      <c r="AC66" s="79">
        <f ca="1">IFERROR(IF(Data_Baseline!AB66="","",IF($C$3="On",IF(AC$3&lt;=$B$2,SMALL(Data_Baseline!$C66:$AZ66,COUNTIF(Data_Baseline!$C66:$AZ66,0)+1)/MAX(Data_Baseline!$C66:$AZ66),IF(Data_Baseline!AB66=0,SMALL(Data_Baseline!$C66:$AZ66,COUNTIF(Data_Baseline!$C66:$AZ66,0)+1)/MAX(Data_Baseline!$C66:$AZ66),Data_Baseline!AB66/MAX(Data_Baseline!$C66:$AZ66))),IF(AC$3&lt;=$B$2,SMALL(Data_Baseline!$C66:$AZ66,COUNTIF(Data_Baseline!$C66:$AZ66,0)+1),IF(Data_Baseline!AB66=0,SMALL(Data_Baseline!$C66:$AZ66,COUNTIF(Data_Baseline!$C66:$AZ66,0)+1),Data_Baseline!AB66)))),"")</f>
        <v>5.1620684519627272E-2</v>
      </c>
      <c r="AD66" s="79">
        <f ca="1">IFERROR(IF(Data_Baseline!AC66="","",IF($C$3="On",IF(AD$3&lt;=$B$2,SMALL(Data_Baseline!$C66:$AZ66,COUNTIF(Data_Baseline!$C66:$AZ66,0)+1)/MAX(Data_Baseline!$C66:$AZ66),IF(Data_Baseline!AC66=0,SMALL(Data_Baseline!$C66:$AZ66,COUNTIF(Data_Baseline!$C66:$AZ66,0)+1)/MAX(Data_Baseline!$C66:$AZ66),Data_Baseline!AC66/MAX(Data_Baseline!$C66:$AZ66))),IF(AD$3&lt;=$B$2,SMALL(Data_Baseline!$C66:$AZ66,COUNTIF(Data_Baseline!$C66:$AZ66,0)+1),IF(Data_Baseline!AC66=0,SMALL(Data_Baseline!$C66:$AZ66,COUNTIF(Data_Baseline!$C66:$AZ66,0)+1),Data_Baseline!AC66)))),"")</f>
        <v>9.6619430520576102E-2</v>
      </c>
      <c r="AE66" s="79">
        <f ca="1">IFERROR(IF(Data_Baseline!AD66="","",IF($C$3="On",IF(AE$3&lt;=$B$2,SMALL(Data_Baseline!$C66:$AZ66,COUNTIF(Data_Baseline!$C66:$AZ66,0)+1)/MAX(Data_Baseline!$C66:$AZ66),IF(Data_Baseline!AD66=0,SMALL(Data_Baseline!$C66:$AZ66,COUNTIF(Data_Baseline!$C66:$AZ66,0)+1)/MAX(Data_Baseline!$C66:$AZ66),Data_Baseline!AD66/MAX(Data_Baseline!$C66:$AZ66))),IF(AE$3&lt;=$B$2,SMALL(Data_Baseline!$C66:$AZ66,COUNTIF(Data_Baseline!$C66:$AZ66,0)+1),IF(Data_Baseline!AD66=0,SMALL(Data_Baseline!$C66:$AZ66,COUNTIF(Data_Baseline!$C66:$AZ66,0)+1),Data_Baseline!AD66)))),"")</f>
        <v>0.1718749030368367</v>
      </c>
      <c r="AF66" s="79">
        <f ca="1">IFERROR(IF(Data_Baseline!AE66="","",IF($C$3="On",IF(AF$3&lt;=$B$2,SMALL(Data_Baseline!$C66:$AZ66,COUNTIF(Data_Baseline!$C66:$AZ66,0)+1)/MAX(Data_Baseline!$C66:$AZ66),IF(Data_Baseline!AE66=0,SMALL(Data_Baseline!$C66:$AZ66,COUNTIF(Data_Baseline!$C66:$AZ66,0)+1)/MAX(Data_Baseline!$C66:$AZ66),Data_Baseline!AE66/MAX(Data_Baseline!$C66:$AZ66))),IF(AF$3&lt;=$B$2,SMALL(Data_Baseline!$C66:$AZ66,COUNTIF(Data_Baseline!$C66:$AZ66,0)+1),IF(Data_Baseline!AE66=0,SMALL(Data_Baseline!$C66:$AZ66,COUNTIF(Data_Baseline!$C66:$AZ66,0)+1),Data_Baseline!AE66)))),"")</f>
        <v>0.28630755165983734</v>
      </c>
      <c r="AG66" s="79">
        <f ca="1">IFERROR(IF(Data_Baseline!AF66="","",IF($C$3="On",IF(AG$3&lt;=$B$2,SMALL(Data_Baseline!$C66:$AZ66,COUNTIF(Data_Baseline!$C66:$AZ66,0)+1)/MAX(Data_Baseline!$C66:$AZ66),IF(Data_Baseline!AF66=0,SMALL(Data_Baseline!$C66:$AZ66,COUNTIF(Data_Baseline!$C66:$AZ66,0)+1)/MAX(Data_Baseline!$C66:$AZ66),Data_Baseline!AF66/MAX(Data_Baseline!$C66:$AZ66))),IF(AG$3&lt;=$B$2,SMALL(Data_Baseline!$C66:$AZ66,COUNTIF(Data_Baseline!$C66:$AZ66,0)+1),IF(Data_Baseline!AF66=0,SMALL(Data_Baseline!$C66:$AZ66,COUNTIF(Data_Baseline!$C66:$AZ66,0)+1),Data_Baseline!AF66)))),"")</f>
        <v>0.43284255315102516</v>
      </c>
      <c r="AH66" s="79">
        <f ca="1">IFERROR(IF(Data_Baseline!AG66="","",IF($C$3="On",IF(AH$3&lt;=$B$2,SMALL(Data_Baseline!$C66:$AZ66,COUNTIF(Data_Baseline!$C66:$AZ66,0)+1)/MAX(Data_Baseline!$C66:$AZ66),IF(Data_Baseline!AG66=0,SMALL(Data_Baseline!$C66:$AZ66,COUNTIF(Data_Baseline!$C66:$AZ66,0)+1)/MAX(Data_Baseline!$C66:$AZ66),Data_Baseline!AG66/MAX(Data_Baseline!$C66:$AZ66))),IF(AH$3&lt;=$B$2,SMALL(Data_Baseline!$C66:$AZ66,COUNTIF(Data_Baseline!$C66:$AZ66,0)+1),IF(Data_Baseline!AG66=0,SMALL(Data_Baseline!$C66:$AZ66,COUNTIF(Data_Baseline!$C66:$AZ66,0)+1),Data_Baseline!AG66)))),"")</f>
        <v>0.58858603562750134</v>
      </c>
      <c r="AI66" s="79">
        <f ca="1">IFERROR(IF(Data_Baseline!AH66="","",IF($C$3="On",IF(AI$3&lt;=$B$2,SMALL(Data_Baseline!$C66:$AZ66,COUNTIF(Data_Baseline!$C66:$AZ66,0)+1)/MAX(Data_Baseline!$C66:$AZ66),IF(Data_Baseline!AH66=0,SMALL(Data_Baseline!$C66:$AZ66,COUNTIF(Data_Baseline!$C66:$AZ66,0)+1)/MAX(Data_Baseline!$C66:$AZ66),Data_Baseline!AH66/MAX(Data_Baseline!$C66:$AZ66))),IF(AI$3&lt;=$B$2,SMALL(Data_Baseline!$C66:$AZ66,COUNTIF(Data_Baseline!$C66:$AZ66,0)+1),IF(Data_Baseline!AH66=0,SMALL(Data_Baseline!$C66:$AZ66,COUNTIF(Data_Baseline!$C66:$AZ66,0)+1),Data_Baseline!AH66)))),"")</f>
        <v>0.72629171422237637</v>
      </c>
      <c r="AJ66" s="79">
        <f ca="1">IFERROR(IF(Data_Baseline!AI66="","",IF($C$3="On",IF(AJ$3&lt;=$B$2,SMALL(Data_Baseline!$C66:$AZ66,COUNTIF(Data_Baseline!$C66:$AZ66,0)+1)/MAX(Data_Baseline!$C66:$AZ66),IF(Data_Baseline!AI66=0,SMALL(Data_Baseline!$C66:$AZ66,COUNTIF(Data_Baseline!$C66:$AZ66,0)+1)/MAX(Data_Baseline!$C66:$AZ66),Data_Baseline!AI66/MAX(Data_Baseline!$C66:$AZ66))),IF(AJ$3&lt;=$B$2,SMALL(Data_Baseline!$C66:$AZ66,COUNTIF(Data_Baseline!$C66:$AZ66,0)+1),IF(Data_Baseline!AI66=0,SMALL(Data_Baseline!$C66:$AZ66,COUNTIF(Data_Baseline!$C66:$AZ66,0)+1),Data_Baseline!AI66)))),"")</f>
        <v>0.82998578013902202</v>
      </c>
      <c r="AK66" s="79">
        <f ca="1">IFERROR(IF(Data_Baseline!AJ66="","",IF($C$3="On",IF(AK$3&lt;=$B$2,SMALL(Data_Baseline!$C66:$AZ66,COUNTIF(Data_Baseline!$C66:$AZ66,0)+1)/MAX(Data_Baseline!$C66:$AZ66),IF(Data_Baseline!AJ66=0,SMALL(Data_Baseline!$C66:$AZ66,COUNTIF(Data_Baseline!$C66:$AZ66,0)+1)/MAX(Data_Baseline!$C66:$AZ66),Data_Baseline!AJ66/MAX(Data_Baseline!$C66:$AZ66))),IF(AK$3&lt;=$B$2,SMALL(Data_Baseline!$C66:$AZ66,COUNTIF(Data_Baseline!$C66:$AZ66,0)+1),IF(Data_Baseline!AJ66=0,SMALL(Data_Baseline!$C66:$AZ66,COUNTIF(Data_Baseline!$C66:$AZ66,0)+1),Data_Baseline!AJ66)))),"")</f>
        <v>0.89938672353438742</v>
      </c>
      <c r="AL66" s="79">
        <f ca="1">IFERROR(IF(Data_Baseline!AK66="","",IF($C$3="On",IF(AL$3&lt;=$B$2,SMALL(Data_Baseline!$C66:$AZ66,COUNTIF(Data_Baseline!$C66:$AZ66,0)+1)/MAX(Data_Baseline!$C66:$AZ66),IF(Data_Baseline!AK66=0,SMALL(Data_Baseline!$C66:$AZ66,COUNTIF(Data_Baseline!$C66:$AZ66,0)+1)/MAX(Data_Baseline!$C66:$AZ66),Data_Baseline!AK66/MAX(Data_Baseline!$C66:$AZ66))),IF(AL$3&lt;=$B$2,SMALL(Data_Baseline!$C66:$AZ66,COUNTIF(Data_Baseline!$C66:$AZ66,0)+1),IF(Data_Baseline!AK66=0,SMALL(Data_Baseline!$C66:$AZ66,COUNTIF(Data_Baseline!$C66:$AZ66,0)+1),Data_Baseline!AK66)))),"")</f>
        <v>0.9410022227936885</v>
      </c>
      <c r="AM66" s="79">
        <f ca="1">IFERROR(IF(Data_Baseline!AL66="","",IF($C$3="On",IF(AM$3&lt;=$B$2,SMALL(Data_Baseline!$C66:$AZ66,COUNTIF(Data_Baseline!$C66:$AZ66,0)+1)/MAX(Data_Baseline!$C66:$AZ66),IF(Data_Baseline!AL66=0,SMALL(Data_Baseline!$C66:$AZ66,COUNTIF(Data_Baseline!$C66:$AZ66,0)+1)/MAX(Data_Baseline!$C66:$AZ66),Data_Baseline!AL66/MAX(Data_Baseline!$C66:$AZ66))),IF(AM$3&lt;=$B$2,SMALL(Data_Baseline!$C66:$AZ66,COUNTIF(Data_Baseline!$C66:$AZ66,0)+1),IF(Data_Baseline!AL66=0,SMALL(Data_Baseline!$C66:$AZ66,COUNTIF(Data_Baseline!$C66:$AZ66,0)+1),Data_Baseline!AL66)))),"")</f>
        <v>0.96561660205469324</v>
      </c>
      <c r="AN66" s="79">
        <f ca="1">IFERROR(IF(Data_Baseline!AM66="","",IF($C$3="On",IF(AN$3&lt;=$B$2,SMALL(Data_Baseline!$C66:$AZ66,COUNTIF(Data_Baseline!$C66:$AZ66,0)+1)/MAX(Data_Baseline!$C66:$AZ66),IF(Data_Baseline!AM66=0,SMALL(Data_Baseline!$C66:$AZ66,COUNTIF(Data_Baseline!$C66:$AZ66,0)+1)/MAX(Data_Baseline!$C66:$AZ66),Data_Baseline!AM66/MAX(Data_Baseline!$C66:$AZ66))),IF(AN$3&lt;=$B$2,SMALL(Data_Baseline!$C66:$AZ66,COUNTIF(Data_Baseline!$C66:$AZ66,0)+1),IF(Data_Baseline!AM66=0,SMALL(Data_Baseline!$C66:$AZ66,COUNTIF(Data_Baseline!$C66:$AZ66,0)+1),Data_Baseline!AM66)))),"")</f>
        <v>0.98030456172932845</v>
      </c>
      <c r="AO66" s="79">
        <f ca="1">IFERROR(IF(Data_Baseline!AN66="","",IF($C$3="On",IF(AO$3&lt;=$B$2,SMALL(Data_Baseline!$C66:$AZ66,COUNTIF(Data_Baseline!$C66:$AZ66,0)+1)/MAX(Data_Baseline!$C66:$AZ66),IF(Data_Baseline!AN66=0,SMALL(Data_Baseline!$C66:$AZ66,COUNTIF(Data_Baseline!$C66:$AZ66,0)+1)/MAX(Data_Baseline!$C66:$AZ66),Data_Baseline!AN66/MAX(Data_Baseline!$C66:$AZ66))),IF(AO$3&lt;=$B$2,SMALL(Data_Baseline!$C66:$AZ66,COUNTIF(Data_Baseline!$C66:$AZ66,0)+1),IF(Data_Baseline!AN66=0,SMALL(Data_Baseline!$C66:$AZ66,COUNTIF(Data_Baseline!$C66:$AZ66,0)+1),Data_Baseline!AN66)))),"")</f>
        <v>0.99002932510635033</v>
      </c>
      <c r="AP66" s="79">
        <f ca="1">IFERROR(IF(Data_Baseline!AO66="","",IF($C$3="On",IF(AP$3&lt;=$B$2,SMALL(Data_Baseline!$C66:$AZ66,COUNTIF(Data_Baseline!$C66:$AZ66,0)+1)/MAX(Data_Baseline!$C66:$AZ66),IF(Data_Baseline!AO66=0,SMALL(Data_Baseline!$C66:$AZ66,COUNTIF(Data_Baseline!$C66:$AZ66,0)+1)/MAX(Data_Baseline!$C66:$AZ66),Data_Baseline!AO66/MAX(Data_Baseline!$C66:$AZ66))),IF(AP$3&lt;=$B$2,SMALL(Data_Baseline!$C66:$AZ66,COUNTIF(Data_Baseline!$C66:$AZ66,0)+1),IF(Data_Baseline!AO66=0,SMALL(Data_Baseline!$C66:$AZ66,COUNTIF(Data_Baseline!$C66:$AZ66,0)+1),Data_Baseline!AO66)))),"")</f>
        <v>0.99693422792067865</v>
      </c>
      <c r="AQ66" s="79">
        <f ca="1">IFERROR(IF(Data_Baseline!AP66="","",IF($C$3="On",IF(AQ$3&lt;=$B$2,SMALL(Data_Baseline!$C66:$AZ66,COUNTIF(Data_Baseline!$C66:$AZ66,0)+1)/MAX(Data_Baseline!$C66:$AZ66),IF(Data_Baseline!AP66=0,SMALL(Data_Baseline!$C66:$AZ66,COUNTIF(Data_Baseline!$C66:$AZ66,0)+1)/MAX(Data_Baseline!$C66:$AZ66),Data_Baseline!AP66/MAX(Data_Baseline!$C66:$AZ66))),IF(AQ$3&lt;=$B$2,SMALL(Data_Baseline!$C66:$AZ66,COUNTIF(Data_Baseline!$C66:$AZ66,0)+1),IF(Data_Baseline!AP66=0,SMALL(Data_Baseline!$C66:$AZ66,COUNTIF(Data_Baseline!$C66:$AZ66,0)+1),Data_Baseline!AP66)))),"")</f>
        <v>1</v>
      </c>
      <c r="AR66" s="79" t="str">
        <f>IFERROR(IF(Data_Baseline!AQ66="","",IF($C$3="On",IF(AR$3&lt;=$B$2,SMALL(Data_Baseline!$C66:$AZ66,COUNTIF(Data_Baseline!$C66:$AZ66,0)+1)/MAX(Data_Baseline!$C66:$AZ66),IF(Data_Baseline!AQ66=0,SMALL(Data_Baseline!$C66:$AZ66,COUNTIF(Data_Baseline!$C66:$AZ66,0)+1)/MAX(Data_Baseline!$C66:$AZ66),Data_Baseline!AQ66/MAX(Data_Baseline!$C66:$AZ66))),IF(AR$3&lt;=$B$2,SMALL(Data_Baseline!$C66:$AZ66,COUNTIF(Data_Baseline!$C66:$AZ66,0)+1),IF(Data_Baseline!AQ66=0,SMALL(Data_Baseline!$C66:$AZ66,COUNTIF(Data_Baseline!$C66:$AZ66,0)+1),Data_Baseline!AQ66)))),"")</f>
        <v/>
      </c>
      <c r="AS66" s="79" t="str">
        <f>IFERROR(IF(Data_Baseline!AR66="","",IF($C$3="On",IF(AS$3&lt;=$B$2,SMALL(Data_Baseline!$C66:$AZ66,COUNTIF(Data_Baseline!$C66:$AZ66,0)+1)/MAX(Data_Baseline!$C66:$AZ66),IF(Data_Baseline!AR66=0,SMALL(Data_Baseline!$C66:$AZ66,COUNTIF(Data_Baseline!$C66:$AZ66,0)+1)/MAX(Data_Baseline!$C66:$AZ66),Data_Baseline!AR66/MAX(Data_Baseline!$C66:$AZ66))),IF(AS$3&lt;=$B$2,SMALL(Data_Baseline!$C66:$AZ66,COUNTIF(Data_Baseline!$C66:$AZ66,0)+1),IF(Data_Baseline!AR66=0,SMALL(Data_Baseline!$C66:$AZ66,COUNTIF(Data_Baseline!$C66:$AZ66,0)+1),Data_Baseline!AR66)))),"")</f>
        <v/>
      </c>
      <c r="AT66" s="79" t="str">
        <f>IFERROR(IF(Data_Baseline!AS66="","",IF($C$3="On",IF(AT$3&lt;=$B$2,SMALL(Data_Baseline!$C66:$AZ66,COUNTIF(Data_Baseline!$C66:$AZ66,0)+1)/MAX(Data_Baseline!$C66:$AZ66),IF(Data_Baseline!AS66=0,SMALL(Data_Baseline!$C66:$AZ66,COUNTIF(Data_Baseline!$C66:$AZ66,0)+1)/MAX(Data_Baseline!$C66:$AZ66),Data_Baseline!AS66/MAX(Data_Baseline!$C66:$AZ66))),IF(AT$3&lt;=$B$2,SMALL(Data_Baseline!$C66:$AZ66,COUNTIF(Data_Baseline!$C66:$AZ66,0)+1),IF(Data_Baseline!AS66=0,SMALL(Data_Baseline!$C66:$AZ66,COUNTIF(Data_Baseline!$C66:$AZ66,0)+1),Data_Baseline!AS66)))),"")</f>
        <v/>
      </c>
      <c r="AU66" s="79" t="str">
        <f>IFERROR(IF(Data_Baseline!AT66="","",IF($C$3="On",IF(AU$3&lt;=$B$2,SMALL(Data_Baseline!$C66:$AZ66,COUNTIF(Data_Baseline!$C66:$AZ66,0)+1)/MAX(Data_Baseline!$C66:$AZ66),IF(Data_Baseline!AT66=0,SMALL(Data_Baseline!$C66:$AZ66,COUNTIF(Data_Baseline!$C66:$AZ66,0)+1)/MAX(Data_Baseline!$C66:$AZ66),Data_Baseline!AT66/MAX(Data_Baseline!$C66:$AZ66))),IF(AU$3&lt;=$B$2,SMALL(Data_Baseline!$C66:$AZ66,COUNTIF(Data_Baseline!$C66:$AZ66,0)+1),IF(Data_Baseline!AT66=0,SMALL(Data_Baseline!$C66:$AZ66,COUNTIF(Data_Baseline!$C66:$AZ66,0)+1),Data_Baseline!AT66)))),"")</f>
        <v/>
      </c>
      <c r="AV66" s="79" t="str">
        <f>IFERROR(IF(Data_Baseline!AU66="","",IF($C$3="On",IF(AV$3&lt;=$B$2,SMALL(Data_Baseline!$C66:$AZ66,COUNTIF(Data_Baseline!$C66:$AZ66,0)+1)/MAX(Data_Baseline!$C66:$AZ66),IF(Data_Baseline!AU66=0,SMALL(Data_Baseline!$C66:$AZ66,COUNTIF(Data_Baseline!$C66:$AZ66,0)+1)/MAX(Data_Baseline!$C66:$AZ66),Data_Baseline!AU66/MAX(Data_Baseline!$C66:$AZ66))),IF(AV$3&lt;=$B$2,SMALL(Data_Baseline!$C66:$AZ66,COUNTIF(Data_Baseline!$C66:$AZ66,0)+1),IF(Data_Baseline!AU66=0,SMALL(Data_Baseline!$C66:$AZ66,COUNTIF(Data_Baseline!$C66:$AZ66,0)+1),Data_Baseline!AU66)))),"")</f>
        <v/>
      </c>
      <c r="AW66" s="79" t="str">
        <f>IFERROR(IF(Data_Baseline!AV66="","",IF($C$3="On",IF(AW$3&lt;=$B$2,SMALL(Data_Baseline!$C66:$AZ66,COUNTIF(Data_Baseline!$C66:$AZ66,0)+1)/MAX(Data_Baseline!$C66:$AZ66),IF(Data_Baseline!AV66=0,SMALL(Data_Baseline!$C66:$AZ66,COUNTIF(Data_Baseline!$C66:$AZ66,0)+1)/MAX(Data_Baseline!$C66:$AZ66),Data_Baseline!AV66/MAX(Data_Baseline!$C66:$AZ66))),IF(AW$3&lt;=$B$2,SMALL(Data_Baseline!$C66:$AZ66,COUNTIF(Data_Baseline!$C66:$AZ66,0)+1),IF(Data_Baseline!AV66=0,SMALL(Data_Baseline!$C66:$AZ66,COUNTIF(Data_Baseline!$C66:$AZ66,0)+1),Data_Baseline!AV66)))),"")</f>
        <v/>
      </c>
      <c r="AX66" s="79" t="str">
        <f>IFERROR(IF(Data_Baseline!AW66="","",IF($C$3="On",IF(AX$3&lt;=$B$2,SMALL(Data_Baseline!$C66:$AZ66,COUNTIF(Data_Baseline!$C66:$AZ66,0)+1)/MAX(Data_Baseline!$C66:$AZ66),IF(Data_Baseline!AW66=0,SMALL(Data_Baseline!$C66:$AZ66,COUNTIF(Data_Baseline!$C66:$AZ66,0)+1)/MAX(Data_Baseline!$C66:$AZ66),Data_Baseline!AW66/MAX(Data_Baseline!$C66:$AZ66))),IF(AX$3&lt;=$B$2,SMALL(Data_Baseline!$C66:$AZ66,COUNTIF(Data_Baseline!$C66:$AZ66,0)+1),IF(Data_Baseline!AW66=0,SMALL(Data_Baseline!$C66:$AZ66,COUNTIF(Data_Baseline!$C66:$AZ66,0)+1),Data_Baseline!AW66)))),"")</f>
        <v/>
      </c>
      <c r="AY66" s="79" t="str">
        <f>IFERROR(IF(Data_Baseline!AX66="","",IF($C$3="On",IF(AY$3&lt;=$B$2,SMALL(Data_Baseline!$C66:$AZ66,COUNTIF(Data_Baseline!$C66:$AZ66,0)+1)/MAX(Data_Baseline!$C66:$AZ66),IF(Data_Baseline!AX66=0,SMALL(Data_Baseline!$C66:$AZ66,COUNTIF(Data_Baseline!$C66:$AZ66,0)+1)/MAX(Data_Baseline!$C66:$AZ66),Data_Baseline!AX66/MAX(Data_Baseline!$C66:$AZ66))),IF(AY$3&lt;=$B$2,SMALL(Data_Baseline!$C66:$AZ66,COUNTIF(Data_Baseline!$C66:$AZ66,0)+1),IF(Data_Baseline!AX66=0,SMALL(Data_Baseline!$C66:$AZ66,COUNTIF(Data_Baseline!$C66:$AZ66,0)+1),Data_Baseline!AX66)))),"")</f>
        <v/>
      </c>
      <c r="AZ66" s="79" t="str">
        <f>IFERROR(IF(Data_Baseline!AY66="","",IF($C$3="On",IF(AZ$3&lt;=$B$2,SMALL(Data_Baseline!$C66:$AZ66,COUNTIF(Data_Baseline!$C66:$AZ66,0)+1)/MAX(Data_Baseline!$C66:$AZ66),IF(Data_Baseline!AY66=0,SMALL(Data_Baseline!$C66:$AZ66,COUNTIF(Data_Baseline!$C66:$AZ66,0)+1)/MAX(Data_Baseline!$C66:$AZ66),Data_Baseline!AY66/MAX(Data_Baseline!$C66:$AZ66))),IF(AZ$3&lt;=$B$2,SMALL(Data_Baseline!$C66:$AZ66,COUNTIF(Data_Baseline!$C66:$AZ66,0)+1),IF(Data_Baseline!AY66=0,SMALL(Data_Baseline!$C66:$AZ66,COUNTIF(Data_Baseline!$C66:$AZ66,0)+1),Data_Baseline!AY66)))),"")</f>
        <v/>
      </c>
      <c r="BA66" s="79" t="str">
        <f>IFERROR(IF(Data_Baseline!AZ66="","",IF($C$3="On",IF(BA$3&lt;=$B$2,SMALL(Data_Baseline!$C66:$AZ66,COUNTIF(Data_Baseline!$C66:$AZ66,0)+1)/MAX(Data_Baseline!$C66:$AZ66),IF(Data_Baseline!AZ66=0,SMALL(Data_Baseline!$C66:$AZ66,COUNTIF(Data_Baseline!$C66:$AZ66,0)+1)/MAX(Data_Baseline!$C66:$AZ66),Data_Baseline!AZ66/MAX(Data_Baseline!$C66:$AZ66))),IF(BA$3&lt;=$B$2,SMALL(Data_Baseline!$C66:$AZ66,COUNTIF(Data_Baseline!$C66:$AZ66,0)+1),IF(Data_Baseline!AZ66=0,SMALL(Data_Baseline!$C66:$AZ66,COUNTIF(Data_Baseline!$C66:$AZ66,0)+1),Data_Baseline!AZ66)))),"")</f>
        <v/>
      </c>
      <c r="BB66" s="79">
        <f ca="1">IF(Data_Initial!BA66="",1,0)</f>
        <v>1</v>
      </c>
      <c r="BC66" s="2" t="str">
        <f t="shared" ca="1" si="0"/>
        <v>3B_ParA</v>
      </c>
      <c r="BD66" s="79" t="str">
        <f t="shared" ca="1" si="3"/>
        <v>3B</v>
      </c>
      <c r="BE66" s="79" t="str">
        <f ca="1">Data_Initial!BC66</f>
        <v>ParA</v>
      </c>
      <c r="BF66" s="79" t="str">
        <f ca="1">Data_Initial!BB66</f>
        <v>3_2</v>
      </c>
      <c r="BG66" s="79">
        <f ca="1">IFERROR((INDIRECT("Plate"&amp;Data!A66&amp;"_C!"&amp;CHAR(RIGHT(Data!B66,LEN(Data!B66)-1)+65)&amp;CODE(LEFT(Data!B66,1))-58)),"")</f>
        <v>0</v>
      </c>
      <c r="BH66" s="79" t="str">
        <f ca="1">Data_Initial!BA66</f>
        <v/>
      </c>
      <c r="BI66" s="79">
        <f t="shared" ca="1" si="2"/>
        <v>4.5794673031619216E-4</v>
      </c>
      <c r="BJ66" s="79" t="str">
        <f ca="1">IF(BH66="N",1+MAX($BJ$3:BJ65),"")</f>
        <v/>
      </c>
      <c r="BK66" s="79"/>
      <c r="BL66" s="79"/>
      <c r="BM66" s="79"/>
      <c r="BN66" s="79"/>
      <c r="BO66" s="79"/>
      <c r="BP66" s="79"/>
      <c r="BQ66" s="79"/>
      <c r="BR66" s="79"/>
      <c r="BS66" s="79"/>
      <c r="BT66" s="79"/>
      <c r="BU66" s="79"/>
      <c r="BV66" s="79"/>
      <c r="BW66" s="79"/>
      <c r="BX66" s="79"/>
      <c r="BY66" s="79"/>
      <c r="BZ66" s="79"/>
    </row>
    <row r="67" spans="1:78" x14ac:dyDescent="0.25">
      <c r="A67" s="79">
        <f ca="1">IF(BH67="N","N"&amp;BJ67,IF(BB67=0,"",MAX($A$3:A66)+1))</f>
        <v>64</v>
      </c>
      <c r="B67" s="79" t="str">
        <f ca="1">Data_Initial!A67&amp;C67</f>
        <v>1H8</v>
      </c>
      <c r="C67" s="79" t="str">
        <f ca="1">Data_Initial!B67</f>
        <v>H8</v>
      </c>
      <c r="D67" s="79">
        <f ca="1">IFERROR(IF(Data_Baseline!C67="","",IF($C$3="On",IF(D$3&lt;=$B$2,SMALL(Data_Baseline!$C67:$AZ67,COUNTIF(Data_Baseline!$C67:$AZ67,0)+1)/MAX(Data_Baseline!$C67:$AZ67),IF(Data_Baseline!C67=0,SMALL(Data_Baseline!$C67:$AZ67,COUNTIF(Data_Baseline!$C67:$AZ67,0)+1)/MAX(Data_Baseline!$C67:$AZ67),Data_Baseline!C67/MAX(Data_Baseline!$C67:$AZ67))),IF(D$3&lt;=$B$2,SMALL(Data_Baseline!$C67:$AZ67,COUNTIF(Data_Baseline!$C67:$AZ67,0)+1),IF(Data_Baseline!C67=0,SMALL(Data_Baseline!$C67:$AZ67,COUNTIF(Data_Baseline!$C67:$AZ67,0)+1),Data_Baseline!C67)))),"")</f>
        <v>1.5846347580723346E-3</v>
      </c>
      <c r="E67" s="79">
        <f ca="1">IFERROR(IF(Data_Baseline!D67="","",IF($C$3="On",IF(E$3&lt;=$B$2,SMALL(Data_Baseline!$C67:$AZ67,COUNTIF(Data_Baseline!$C67:$AZ67,0)+1)/MAX(Data_Baseline!$C67:$AZ67),IF(Data_Baseline!D67=0,SMALL(Data_Baseline!$C67:$AZ67,COUNTIF(Data_Baseline!$C67:$AZ67,0)+1)/MAX(Data_Baseline!$C67:$AZ67),Data_Baseline!D67/MAX(Data_Baseline!$C67:$AZ67))),IF(E$3&lt;=$B$2,SMALL(Data_Baseline!$C67:$AZ67,COUNTIF(Data_Baseline!$C67:$AZ67,0)+1),IF(Data_Baseline!D67=0,SMALL(Data_Baseline!$C67:$AZ67,COUNTIF(Data_Baseline!$C67:$AZ67,0)+1),Data_Baseline!D67)))),"")</f>
        <v>1.5846347580723346E-3</v>
      </c>
      <c r="F67" s="79">
        <f ca="1">IFERROR(IF(Data_Baseline!E67="","",IF($C$3="On",IF(F$3&lt;=$B$2,SMALL(Data_Baseline!$C67:$AZ67,COUNTIF(Data_Baseline!$C67:$AZ67,0)+1)/MAX(Data_Baseline!$C67:$AZ67),IF(Data_Baseline!E67=0,SMALL(Data_Baseline!$C67:$AZ67,COUNTIF(Data_Baseline!$C67:$AZ67,0)+1)/MAX(Data_Baseline!$C67:$AZ67),Data_Baseline!E67/MAX(Data_Baseline!$C67:$AZ67))),IF(F$3&lt;=$B$2,SMALL(Data_Baseline!$C67:$AZ67,COUNTIF(Data_Baseline!$C67:$AZ67,0)+1),IF(Data_Baseline!E67=0,SMALL(Data_Baseline!$C67:$AZ67,COUNTIF(Data_Baseline!$C67:$AZ67,0)+1),Data_Baseline!E67)))),"")</f>
        <v>1.5846347580723346E-3</v>
      </c>
      <c r="G67" s="79">
        <f ca="1">IFERROR(IF(Data_Baseline!F67="","",IF($C$3="On",IF(G$3&lt;=$B$2,SMALL(Data_Baseline!$C67:$AZ67,COUNTIF(Data_Baseline!$C67:$AZ67,0)+1)/MAX(Data_Baseline!$C67:$AZ67),IF(Data_Baseline!F67=0,SMALL(Data_Baseline!$C67:$AZ67,COUNTIF(Data_Baseline!$C67:$AZ67,0)+1)/MAX(Data_Baseline!$C67:$AZ67),Data_Baseline!F67/MAX(Data_Baseline!$C67:$AZ67))),IF(G$3&lt;=$B$2,SMALL(Data_Baseline!$C67:$AZ67,COUNTIF(Data_Baseline!$C67:$AZ67,0)+1),IF(Data_Baseline!F67=0,SMALL(Data_Baseline!$C67:$AZ67,COUNTIF(Data_Baseline!$C67:$AZ67,0)+1),Data_Baseline!F67)))),"")</f>
        <v>1.5846347580723346E-3</v>
      </c>
      <c r="H67" s="79">
        <f ca="1">IFERROR(IF(Data_Baseline!G67="","",IF($C$3="On",IF(H$3&lt;=$B$2,SMALL(Data_Baseline!$C67:$AZ67,COUNTIF(Data_Baseline!$C67:$AZ67,0)+1)/MAX(Data_Baseline!$C67:$AZ67),IF(Data_Baseline!G67=0,SMALL(Data_Baseline!$C67:$AZ67,COUNTIF(Data_Baseline!$C67:$AZ67,0)+1)/MAX(Data_Baseline!$C67:$AZ67),Data_Baseline!G67/MAX(Data_Baseline!$C67:$AZ67))),IF(H$3&lt;=$B$2,SMALL(Data_Baseline!$C67:$AZ67,COUNTIF(Data_Baseline!$C67:$AZ67,0)+1),IF(Data_Baseline!G67=0,SMALL(Data_Baseline!$C67:$AZ67,COUNTIF(Data_Baseline!$C67:$AZ67,0)+1),Data_Baseline!G67)))),"")</f>
        <v>1.5846347580723346E-3</v>
      </c>
      <c r="I67" s="79">
        <f ca="1">IFERROR(IF(Data_Baseline!H67="","",IF($C$3="On",IF(I$3&lt;=$B$2,SMALL(Data_Baseline!$C67:$AZ67,COUNTIF(Data_Baseline!$C67:$AZ67,0)+1)/MAX(Data_Baseline!$C67:$AZ67),IF(Data_Baseline!H67=0,SMALL(Data_Baseline!$C67:$AZ67,COUNTIF(Data_Baseline!$C67:$AZ67,0)+1)/MAX(Data_Baseline!$C67:$AZ67),Data_Baseline!H67/MAX(Data_Baseline!$C67:$AZ67))),IF(I$3&lt;=$B$2,SMALL(Data_Baseline!$C67:$AZ67,COUNTIF(Data_Baseline!$C67:$AZ67,0)+1),IF(Data_Baseline!H67=0,SMALL(Data_Baseline!$C67:$AZ67,COUNTIF(Data_Baseline!$C67:$AZ67,0)+1),Data_Baseline!H67)))),"")</f>
        <v>1.5846347580723346E-3</v>
      </c>
      <c r="J67" s="79">
        <f ca="1">IFERROR(IF(Data_Baseline!I67="","",IF($C$3="On",IF(J$3&lt;=$B$2,SMALL(Data_Baseline!$C67:$AZ67,COUNTIF(Data_Baseline!$C67:$AZ67,0)+1)/MAX(Data_Baseline!$C67:$AZ67),IF(Data_Baseline!I67=0,SMALL(Data_Baseline!$C67:$AZ67,COUNTIF(Data_Baseline!$C67:$AZ67,0)+1)/MAX(Data_Baseline!$C67:$AZ67),Data_Baseline!I67/MAX(Data_Baseline!$C67:$AZ67))),IF(J$3&lt;=$B$2,SMALL(Data_Baseline!$C67:$AZ67,COUNTIF(Data_Baseline!$C67:$AZ67,0)+1),IF(Data_Baseline!I67=0,SMALL(Data_Baseline!$C67:$AZ67,COUNTIF(Data_Baseline!$C67:$AZ67,0)+1),Data_Baseline!I67)))),"")</f>
        <v>1.5846347580723346E-3</v>
      </c>
      <c r="K67" s="79">
        <f ca="1">IFERROR(IF(Data_Baseline!J67="","",IF($C$3="On",IF(K$3&lt;=$B$2,SMALL(Data_Baseline!$C67:$AZ67,COUNTIF(Data_Baseline!$C67:$AZ67,0)+1)/MAX(Data_Baseline!$C67:$AZ67),IF(Data_Baseline!J67=0,SMALL(Data_Baseline!$C67:$AZ67,COUNTIF(Data_Baseline!$C67:$AZ67,0)+1)/MAX(Data_Baseline!$C67:$AZ67),Data_Baseline!J67/MAX(Data_Baseline!$C67:$AZ67))),IF(K$3&lt;=$B$2,SMALL(Data_Baseline!$C67:$AZ67,COUNTIF(Data_Baseline!$C67:$AZ67,0)+1),IF(Data_Baseline!J67=0,SMALL(Data_Baseline!$C67:$AZ67,COUNTIF(Data_Baseline!$C67:$AZ67,0)+1),Data_Baseline!J67)))),"")</f>
        <v>1.5846347580723346E-3</v>
      </c>
      <c r="L67" s="79">
        <f ca="1">IFERROR(IF(Data_Baseline!K67="","",IF($C$3="On",IF(L$3&lt;=$B$2,SMALL(Data_Baseline!$C67:$AZ67,COUNTIF(Data_Baseline!$C67:$AZ67,0)+1)/MAX(Data_Baseline!$C67:$AZ67),IF(Data_Baseline!K67=0,SMALL(Data_Baseline!$C67:$AZ67,COUNTIF(Data_Baseline!$C67:$AZ67,0)+1)/MAX(Data_Baseline!$C67:$AZ67),Data_Baseline!K67/MAX(Data_Baseline!$C67:$AZ67))),IF(L$3&lt;=$B$2,SMALL(Data_Baseline!$C67:$AZ67,COUNTIF(Data_Baseline!$C67:$AZ67,0)+1),IF(Data_Baseline!K67=0,SMALL(Data_Baseline!$C67:$AZ67,COUNTIF(Data_Baseline!$C67:$AZ67,0)+1),Data_Baseline!K67)))),"")</f>
        <v>1.5846347580723346E-3</v>
      </c>
      <c r="M67" s="79">
        <f ca="1">IFERROR(IF(Data_Baseline!L67="","",IF($C$3="On",IF(M$3&lt;=$B$2,SMALL(Data_Baseline!$C67:$AZ67,COUNTIF(Data_Baseline!$C67:$AZ67,0)+1)/MAX(Data_Baseline!$C67:$AZ67),IF(Data_Baseline!L67=0,SMALL(Data_Baseline!$C67:$AZ67,COUNTIF(Data_Baseline!$C67:$AZ67,0)+1)/MAX(Data_Baseline!$C67:$AZ67),Data_Baseline!L67/MAX(Data_Baseline!$C67:$AZ67))),IF(M$3&lt;=$B$2,SMALL(Data_Baseline!$C67:$AZ67,COUNTIF(Data_Baseline!$C67:$AZ67,0)+1),IF(Data_Baseline!L67=0,SMALL(Data_Baseline!$C67:$AZ67,COUNTIF(Data_Baseline!$C67:$AZ67,0)+1),Data_Baseline!L67)))),"")</f>
        <v>1.5846347580723346E-3</v>
      </c>
      <c r="N67" s="79">
        <f ca="1">IFERROR(IF(Data_Baseline!M67="","",IF($C$3="On",IF(N$3&lt;=$B$2,SMALL(Data_Baseline!$C67:$AZ67,COUNTIF(Data_Baseline!$C67:$AZ67,0)+1)/MAX(Data_Baseline!$C67:$AZ67),IF(Data_Baseline!M67=0,SMALL(Data_Baseline!$C67:$AZ67,COUNTIF(Data_Baseline!$C67:$AZ67,0)+1)/MAX(Data_Baseline!$C67:$AZ67),Data_Baseline!M67/MAX(Data_Baseline!$C67:$AZ67))),IF(N$3&lt;=$B$2,SMALL(Data_Baseline!$C67:$AZ67,COUNTIF(Data_Baseline!$C67:$AZ67,0)+1),IF(Data_Baseline!M67=0,SMALL(Data_Baseline!$C67:$AZ67,COUNTIF(Data_Baseline!$C67:$AZ67,0)+1),Data_Baseline!M67)))),"")</f>
        <v>1.5846347580723346E-3</v>
      </c>
      <c r="O67" s="79">
        <f ca="1">IFERROR(IF(Data_Baseline!N67="","",IF($C$3="On",IF(O$3&lt;=$B$2,SMALL(Data_Baseline!$C67:$AZ67,COUNTIF(Data_Baseline!$C67:$AZ67,0)+1)/MAX(Data_Baseline!$C67:$AZ67),IF(Data_Baseline!N67=0,SMALL(Data_Baseline!$C67:$AZ67,COUNTIF(Data_Baseline!$C67:$AZ67,0)+1)/MAX(Data_Baseline!$C67:$AZ67),Data_Baseline!N67/MAX(Data_Baseline!$C67:$AZ67))),IF(O$3&lt;=$B$2,SMALL(Data_Baseline!$C67:$AZ67,COUNTIF(Data_Baseline!$C67:$AZ67,0)+1),IF(Data_Baseline!N67=0,SMALL(Data_Baseline!$C67:$AZ67,COUNTIF(Data_Baseline!$C67:$AZ67,0)+1),Data_Baseline!N67)))),"")</f>
        <v>1.5846347580723346E-3</v>
      </c>
      <c r="P67" s="79">
        <f ca="1">IFERROR(IF(Data_Baseline!O67="","",IF($C$3="On",IF(P$3&lt;=$B$2,SMALL(Data_Baseline!$C67:$AZ67,COUNTIF(Data_Baseline!$C67:$AZ67,0)+1)/MAX(Data_Baseline!$C67:$AZ67),IF(Data_Baseline!O67=0,SMALL(Data_Baseline!$C67:$AZ67,COUNTIF(Data_Baseline!$C67:$AZ67,0)+1)/MAX(Data_Baseline!$C67:$AZ67),Data_Baseline!O67/MAX(Data_Baseline!$C67:$AZ67))),IF(P$3&lt;=$B$2,SMALL(Data_Baseline!$C67:$AZ67,COUNTIF(Data_Baseline!$C67:$AZ67,0)+1),IF(Data_Baseline!O67=0,SMALL(Data_Baseline!$C67:$AZ67,COUNTIF(Data_Baseline!$C67:$AZ67,0)+1),Data_Baseline!O67)))),"")</f>
        <v>1.5846347580723346E-3</v>
      </c>
      <c r="Q67" s="79">
        <f ca="1">IFERROR(IF(Data_Baseline!P67="","",IF($C$3="On",IF(Q$3&lt;=$B$2,SMALL(Data_Baseline!$C67:$AZ67,COUNTIF(Data_Baseline!$C67:$AZ67,0)+1)/MAX(Data_Baseline!$C67:$AZ67),IF(Data_Baseline!P67=0,SMALL(Data_Baseline!$C67:$AZ67,COUNTIF(Data_Baseline!$C67:$AZ67,0)+1)/MAX(Data_Baseline!$C67:$AZ67),Data_Baseline!P67/MAX(Data_Baseline!$C67:$AZ67))),IF(Q$3&lt;=$B$2,SMALL(Data_Baseline!$C67:$AZ67,COUNTIF(Data_Baseline!$C67:$AZ67,0)+1),IF(Data_Baseline!P67=0,SMALL(Data_Baseline!$C67:$AZ67,COUNTIF(Data_Baseline!$C67:$AZ67,0)+1),Data_Baseline!P67)))),"")</f>
        <v>1.5846347580723346E-3</v>
      </c>
      <c r="R67" s="79">
        <f ca="1">IFERROR(IF(Data_Baseline!Q67="","",IF($C$3="On",IF(R$3&lt;=$B$2,SMALL(Data_Baseline!$C67:$AZ67,COUNTIF(Data_Baseline!$C67:$AZ67,0)+1)/MAX(Data_Baseline!$C67:$AZ67),IF(Data_Baseline!Q67=0,SMALL(Data_Baseline!$C67:$AZ67,COUNTIF(Data_Baseline!$C67:$AZ67,0)+1)/MAX(Data_Baseline!$C67:$AZ67),Data_Baseline!Q67/MAX(Data_Baseline!$C67:$AZ67))),IF(R$3&lt;=$B$2,SMALL(Data_Baseline!$C67:$AZ67,COUNTIF(Data_Baseline!$C67:$AZ67,0)+1),IF(Data_Baseline!Q67=0,SMALL(Data_Baseline!$C67:$AZ67,COUNTIF(Data_Baseline!$C67:$AZ67,0)+1),Data_Baseline!Q67)))),"")</f>
        <v>1.5846347580723346E-3</v>
      </c>
      <c r="S67" s="79">
        <f ca="1">IFERROR(IF(Data_Baseline!R67="","",IF($C$3="On",IF(S$3&lt;=$B$2,SMALL(Data_Baseline!$C67:$AZ67,COUNTIF(Data_Baseline!$C67:$AZ67,0)+1)/MAX(Data_Baseline!$C67:$AZ67),IF(Data_Baseline!R67=0,SMALL(Data_Baseline!$C67:$AZ67,COUNTIF(Data_Baseline!$C67:$AZ67,0)+1)/MAX(Data_Baseline!$C67:$AZ67),Data_Baseline!R67/MAX(Data_Baseline!$C67:$AZ67))),IF(S$3&lt;=$B$2,SMALL(Data_Baseline!$C67:$AZ67,COUNTIF(Data_Baseline!$C67:$AZ67,0)+1),IF(Data_Baseline!R67=0,SMALL(Data_Baseline!$C67:$AZ67,COUNTIF(Data_Baseline!$C67:$AZ67,0)+1),Data_Baseline!R67)))),"")</f>
        <v>1.5846347580723346E-3</v>
      </c>
      <c r="T67" s="79">
        <f ca="1">IFERROR(IF(Data_Baseline!S67="","",IF($C$3="On",IF(T$3&lt;=$B$2,SMALL(Data_Baseline!$C67:$AZ67,COUNTIF(Data_Baseline!$C67:$AZ67,0)+1)/MAX(Data_Baseline!$C67:$AZ67),IF(Data_Baseline!S67=0,SMALL(Data_Baseline!$C67:$AZ67,COUNTIF(Data_Baseline!$C67:$AZ67,0)+1)/MAX(Data_Baseline!$C67:$AZ67),Data_Baseline!S67/MAX(Data_Baseline!$C67:$AZ67))),IF(T$3&lt;=$B$2,SMALL(Data_Baseline!$C67:$AZ67,COUNTIF(Data_Baseline!$C67:$AZ67,0)+1),IF(Data_Baseline!S67=0,SMALL(Data_Baseline!$C67:$AZ67,COUNTIF(Data_Baseline!$C67:$AZ67,0)+1),Data_Baseline!S67)))),"")</f>
        <v>1.5846347580723346E-3</v>
      </c>
      <c r="U67" s="79">
        <f ca="1">IFERROR(IF(Data_Baseline!T67="","",IF($C$3="On",IF(U$3&lt;=$B$2,SMALL(Data_Baseline!$C67:$AZ67,COUNTIF(Data_Baseline!$C67:$AZ67,0)+1)/MAX(Data_Baseline!$C67:$AZ67),IF(Data_Baseline!T67=0,SMALL(Data_Baseline!$C67:$AZ67,COUNTIF(Data_Baseline!$C67:$AZ67,0)+1)/MAX(Data_Baseline!$C67:$AZ67),Data_Baseline!T67/MAX(Data_Baseline!$C67:$AZ67))),IF(U$3&lt;=$B$2,SMALL(Data_Baseline!$C67:$AZ67,COUNTIF(Data_Baseline!$C67:$AZ67,0)+1),IF(Data_Baseline!T67=0,SMALL(Data_Baseline!$C67:$AZ67,COUNTIF(Data_Baseline!$C67:$AZ67,0)+1),Data_Baseline!T67)))),"")</f>
        <v>1.5846347580723346E-3</v>
      </c>
      <c r="V67" s="79">
        <f ca="1">IFERROR(IF(Data_Baseline!U67="","",IF($C$3="On",IF(V$3&lt;=$B$2,SMALL(Data_Baseline!$C67:$AZ67,COUNTIF(Data_Baseline!$C67:$AZ67,0)+1)/MAX(Data_Baseline!$C67:$AZ67),IF(Data_Baseline!U67=0,SMALL(Data_Baseline!$C67:$AZ67,COUNTIF(Data_Baseline!$C67:$AZ67,0)+1)/MAX(Data_Baseline!$C67:$AZ67),Data_Baseline!U67/MAX(Data_Baseline!$C67:$AZ67))),IF(V$3&lt;=$B$2,SMALL(Data_Baseline!$C67:$AZ67,COUNTIF(Data_Baseline!$C67:$AZ67,0)+1),IF(Data_Baseline!U67=0,SMALL(Data_Baseline!$C67:$AZ67,COUNTIF(Data_Baseline!$C67:$AZ67,0)+1),Data_Baseline!U67)))),"")</f>
        <v>1.5846347580723346E-3</v>
      </c>
      <c r="W67" s="79">
        <f ca="1">IFERROR(IF(Data_Baseline!V67="","",IF($C$3="On",IF(W$3&lt;=$B$2,SMALL(Data_Baseline!$C67:$AZ67,COUNTIF(Data_Baseline!$C67:$AZ67,0)+1)/MAX(Data_Baseline!$C67:$AZ67),IF(Data_Baseline!V67=0,SMALL(Data_Baseline!$C67:$AZ67,COUNTIF(Data_Baseline!$C67:$AZ67,0)+1)/MAX(Data_Baseline!$C67:$AZ67),Data_Baseline!V67/MAX(Data_Baseline!$C67:$AZ67))),IF(W$3&lt;=$B$2,SMALL(Data_Baseline!$C67:$AZ67,COUNTIF(Data_Baseline!$C67:$AZ67,0)+1),IF(Data_Baseline!V67=0,SMALL(Data_Baseline!$C67:$AZ67,COUNTIF(Data_Baseline!$C67:$AZ67,0)+1),Data_Baseline!V67)))),"")</f>
        <v>1.5846347580723346E-3</v>
      </c>
      <c r="X67" s="79">
        <f ca="1">IFERROR(IF(Data_Baseline!W67="","",IF($C$3="On",IF(X$3&lt;=$B$2,SMALL(Data_Baseline!$C67:$AZ67,COUNTIF(Data_Baseline!$C67:$AZ67,0)+1)/MAX(Data_Baseline!$C67:$AZ67),IF(Data_Baseline!W67=0,SMALL(Data_Baseline!$C67:$AZ67,COUNTIF(Data_Baseline!$C67:$AZ67,0)+1)/MAX(Data_Baseline!$C67:$AZ67),Data_Baseline!W67/MAX(Data_Baseline!$C67:$AZ67))),IF(X$3&lt;=$B$2,SMALL(Data_Baseline!$C67:$AZ67,COUNTIF(Data_Baseline!$C67:$AZ67,0)+1),IF(Data_Baseline!W67=0,SMALL(Data_Baseline!$C67:$AZ67,COUNTIF(Data_Baseline!$C67:$AZ67,0)+1),Data_Baseline!W67)))),"")</f>
        <v>1.5846347580723346E-3</v>
      </c>
      <c r="Y67" s="79">
        <f ca="1">IFERROR(IF(Data_Baseline!X67="","",IF($C$3="On",IF(Y$3&lt;=$B$2,SMALL(Data_Baseline!$C67:$AZ67,COUNTIF(Data_Baseline!$C67:$AZ67,0)+1)/MAX(Data_Baseline!$C67:$AZ67),IF(Data_Baseline!X67=0,SMALL(Data_Baseline!$C67:$AZ67,COUNTIF(Data_Baseline!$C67:$AZ67,0)+1)/MAX(Data_Baseline!$C67:$AZ67),Data_Baseline!X67/MAX(Data_Baseline!$C67:$AZ67))),IF(Y$3&lt;=$B$2,SMALL(Data_Baseline!$C67:$AZ67,COUNTIF(Data_Baseline!$C67:$AZ67,0)+1),IF(Data_Baseline!X67=0,SMALL(Data_Baseline!$C67:$AZ67,COUNTIF(Data_Baseline!$C67:$AZ67,0)+1),Data_Baseline!X67)))),"")</f>
        <v>1.5846347580723346E-3</v>
      </c>
      <c r="Z67" s="79">
        <f ca="1">IFERROR(IF(Data_Baseline!Y67="","",IF($C$3="On",IF(Z$3&lt;=$B$2,SMALL(Data_Baseline!$C67:$AZ67,COUNTIF(Data_Baseline!$C67:$AZ67,0)+1)/MAX(Data_Baseline!$C67:$AZ67),IF(Data_Baseline!Y67=0,SMALL(Data_Baseline!$C67:$AZ67,COUNTIF(Data_Baseline!$C67:$AZ67,0)+1)/MAX(Data_Baseline!$C67:$AZ67),Data_Baseline!Y67/MAX(Data_Baseline!$C67:$AZ67))),IF(Z$3&lt;=$B$2,SMALL(Data_Baseline!$C67:$AZ67,COUNTIF(Data_Baseline!$C67:$AZ67,0)+1),IF(Data_Baseline!Y67=0,SMALL(Data_Baseline!$C67:$AZ67,COUNTIF(Data_Baseline!$C67:$AZ67,0)+1),Data_Baseline!Y67)))),"")</f>
        <v>1.5846347580723346E-3</v>
      </c>
      <c r="AA67" s="79">
        <f ca="1">IFERROR(IF(Data_Baseline!Z67="","",IF($C$3="On",IF(AA$3&lt;=$B$2,SMALL(Data_Baseline!$C67:$AZ67,COUNTIF(Data_Baseline!$C67:$AZ67,0)+1)/MAX(Data_Baseline!$C67:$AZ67),IF(Data_Baseline!Z67=0,SMALL(Data_Baseline!$C67:$AZ67,COUNTIF(Data_Baseline!$C67:$AZ67,0)+1)/MAX(Data_Baseline!$C67:$AZ67),Data_Baseline!Z67/MAX(Data_Baseline!$C67:$AZ67))),IF(AA$3&lt;=$B$2,SMALL(Data_Baseline!$C67:$AZ67,COUNTIF(Data_Baseline!$C67:$AZ67,0)+1),IF(Data_Baseline!Z67=0,SMALL(Data_Baseline!$C67:$AZ67,COUNTIF(Data_Baseline!$C67:$AZ67,0)+1),Data_Baseline!Z67)))),"")</f>
        <v>7.7015966600450731E-3</v>
      </c>
      <c r="AB67" s="79">
        <f ca="1">IFERROR(IF(Data_Baseline!AA67="","",IF($C$3="On",IF(AB$3&lt;=$B$2,SMALL(Data_Baseline!$C67:$AZ67,COUNTIF(Data_Baseline!$C67:$AZ67,0)+1)/MAX(Data_Baseline!$C67:$AZ67),IF(Data_Baseline!AA67=0,SMALL(Data_Baseline!$C67:$AZ67,COUNTIF(Data_Baseline!$C67:$AZ67,0)+1)/MAX(Data_Baseline!$C67:$AZ67),Data_Baseline!AA67/MAX(Data_Baseline!$C67:$AZ67))),IF(AB$3&lt;=$B$2,SMALL(Data_Baseline!$C67:$AZ67,COUNTIF(Data_Baseline!$C67:$AZ67,0)+1),IF(Data_Baseline!AA67=0,SMALL(Data_Baseline!$C67:$AZ67,COUNTIF(Data_Baseline!$C67:$AZ67,0)+1),Data_Baseline!AA67)))),"")</f>
        <v>2.0503766358590025E-2</v>
      </c>
      <c r="AC67" s="79">
        <f ca="1">IFERROR(IF(Data_Baseline!AB67="","",IF($C$3="On",IF(AC$3&lt;=$B$2,SMALL(Data_Baseline!$C67:$AZ67,COUNTIF(Data_Baseline!$C67:$AZ67,0)+1)/MAX(Data_Baseline!$C67:$AZ67),IF(Data_Baseline!AB67=0,SMALL(Data_Baseline!$C67:$AZ67,COUNTIF(Data_Baseline!$C67:$AZ67,0)+1)/MAX(Data_Baseline!$C67:$AZ67),Data_Baseline!AB67/MAX(Data_Baseline!$C67:$AZ67))),IF(AC$3&lt;=$B$2,SMALL(Data_Baseline!$C67:$AZ67,COUNTIF(Data_Baseline!$C67:$AZ67,0)+1),IF(Data_Baseline!AB67=0,SMALL(Data_Baseline!$C67:$AZ67,COUNTIF(Data_Baseline!$C67:$AZ67,0)+1),Data_Baseline!AB67)))),"")</f>
        <v>4.3875590873608969E-2</v>
      </c>
      <c r="AD67" s="79">
        <f ca="1">IFERROR(IF(Data_Baseline!AC67="","",IF($C$3="On",IF(AD$3&lt;=$B$2,SMALL(Data_Baseline!$C67:$AZ67,COUNTIF(Data_Baseline!$C67:$AZ67,0)+1)/MAX(Data_Baseline!$C67:$AZ67),IF(Data_Baseline!AC67=0,SMALL(Data_Baseline!$C67:$AZ67,COUNTIF(Data_Baseline!$C67:$AZ67,0)+1)/MAX(Data_Baseline!$C67:$AZ67),Data_Baseline!AC67/MAX(Data_Baseline!$C67:$AZ67))),IF(AD$3&lt;=$B$2,SMALL(Data_Baseline!$C67:$AZ67,COUNTIF(Data_Baseline!$C67:$AZ67,0)+1),IF(Data_Baseline!AC67=0,SMALL(Data_Baseline!$C67:$AZ67,COUNTIF(Data_Baseline!$C67:$AZ67,0)+1),Data_Baseline!AC67)))),"")</f>
        <v>8.5224219735122314E-2</v>
      </c>
      <c r="AE67" s="79">
        <f ca="1">IFERROR(IF(Data_Baseline!AD67="","",IF($C$3="On",IF(AE$3&lt;=$B$2,SMALL(Data_Baseline!$C67:$AZ67,COUNTIF(Data_Baseline!$C67:$AZ67,0)+1)/MAX(Data_Baseline!$C67:$AZ67),IF(Data_Baseline!AD67=0,SMALL(Data_Baseline!$C67:$AZ67,COUNTIF(Data_Baseline!$C67:$AZ67,0)+1)/MAX(Data_Baseline!$C67:$AZ67),Data_Baseline!AD67/MAX(Data_Baseline!$C67:$AZ67))),IF(AE$3&lt;=$B$2,SMALL(Data_Baseline!$C67:$AZ67,COUNTIF(Data_Baseline!$C67:$AZ67,0)+1),IF(Data_Baseline!AD67=0,SMALL(Data_Baseline!$C67:$AZ67,COUNTIF(Data_Baseline!$C67:$AZ67,0)+1),Data_Baseline!AD67)))),"")</f>
        <v>0.1546623033151252</v>
      </c>
      <c r="AF67" s="79">
        <f ca="1">IFERROR(IF(Data_Baseline!AE67="","",IF($C$3="On",IF(AF$3&lt;=$B$2,SMALL(Data_Baseline!$C67:$AZ67,COUNTIF(Data_Baseline!$C67:$AZ67,0)+1)/MAX(Data_Baseline!$C67:$AZ67),IF(Data_Baseline!AE67=0,SMALL(Data_Baseline!$C67:$AZ67,COUNTIF(Data_Baseline!$C67:$AZ67,0)+1)/MAX(Data_Baseline!$C67:$AZ67),Data_Baseline!AE67/MAX(Data_Baseline!$C67:$AZ67))),IF(AF$3&lt;=$B$2,SMALL(Data_Baseline!$C67:$AZ67,COUNTIF(Data_Baseline!$C67:$AZ67,0)+1),IF(Data_Baseline!AE67=0,SMALL(Data_Baseline!$C67:$AZ67,COUNTIF(Data_Baseline!$C67:$AZ67,0)+1),Data_Baseline!AE67)))),"")</f>
        <v>0.26165188857398447</v>
      </c>
      <c r="AG67" s="79">
        <f ca="1">IFERROR(IF(Data_Baseline!AF67="","",IF($C$3="On",IF(AG$3&lt;=$B$2,SMALL(Data_Baseline!$C67:$AZ67,COUNTIF(Data_Baseline!$C67:$AZ67,0)+1)/MAX(Data_Baseline!$C67:$AZ67),IF(Data_Baseline!AF67=0,SMALL(Data_Baseline!$C67:$AZ67,COUNTIF(Data_Baseline!$C67:$AZ67,0)+1)/MAX(Data_Baseline!$C67:$AZ67),Data_Baseline!AF67/MAX(Data_Baseline!$C67:$AZ67))),IF(AG$3&lt;=$B$2,SMALL(Data_Baseline!$C67:$AZ67,COUNTIF(Data_Baseline!$C67:$AZ67,0)+1),IF(Data_Baseline!AF67=0,SMALL(Data_Baseline!$C67:$AZ67,COUNTIF(Data_Baseline!$C67:$AZ67,0)+1),Data_Baseline!AF67)))),"")</f>
        <v>0.40381335393319728</v>
      </c>
      <c r="AH67" s="79">
        <f ca="1">IFERROR(IF(Data_Baseline!AG67="","",IF($C$3="On",IF(AH$3&lt;=$B$2,SMALL(Data_Baseline!$C67:$AZ67,COUNTIF(Data_Baseline!$C67:$AZ67,0)+1)/MAX(Data_Baseline!$C67:$AZ67),IF(Data_Baseline!AG67=0,SMALL(Data_Baseline!$C67:$AZ67,COUNTIF(Data_Baseline!$C67:$AZ67,0)+1)/MAX(Data_Baseline!$C67:$AZ67),Data_Baseline!AG67/MAX(Data_Baseline!$C67:$AZ67))),IF(AH$3&lt;=$B$2,SMALL(Data_Baseline!$C67:$AZ67,COUNTIF(Data_Baseline!$C67:$AZ67,0)+1),IF(Data_Baseline!AG67=0,SMALL(Data_Baseline!$C67:$AZ67,COUNTIF(Data_Baseline!$C67:$AZ67,0)+1),Data_Baseline!AG67)))),"")</f>
        <v>0.55912966861653368</v>
      </c>
      <c r="AI67" s="79">
        <f ca="1">IFERROR(IF(Data_Baseline!AH67="","",IF($C$3="On",IF(AI$3&lt;=$B$2,SMALL(Data_Baseline!$C67:$AZ67,COUNTIF(Data_Baseline!$C67:$AZ67,0)+1)/MAX(Data_Baseline!$C67:$AZ67),IF(Data_Baseline!AH67=0,SMALL(Data_Baseline!$C67:$AZ67,COUNTIF(Data_Baseline!$C67:$AZ67,0)+1)/MAX(Data_Baseline!$C67:$AZ67),Data_Baseline!AH67/MAX(Data_Baseline!$C67:$AZ67))),IF(AI$3&lt;=$B$2,SMALL(Data_Baseline!$C67:$AZ67,COUNTIF(Data_Baseline!$C67:$AZ67,0)+1),IF(Data_Baseline!AH67=0,SMALL(Data_Baseline!$C67:$AZ67,COUNTIF(Data_Baseline!$C67:$AZ67,0)+1),Data_Baseline!AH67)))),"")</f>
        <v>0.70169626798631846</v>
      </c>
      <c r="AJ67" s="79">
        <f ca="1">IFERROR(IF(Data_Baseline!AI67="","",IF($C$3="On",IF(AJ$3&lt;=$B$2,SMALL(Data_Baseline!$C67:$AZ67,COUNTIF(Data_Baseline!$C67:$AZ67,0)+1)/MAX(Data_Baseline!$C67:$AZ67),IF(Data_Baseline!AI67=0,SMALL(Data_Baseline!$C67:$AZ67,COUNTIF(Data_Baseline!$C67:$AZ67,0)+1)/MAX(Data_Baseline!$C67:$AZ67),Data_Baseline!AI67/MAX(Data_Baseline!$C67:$AZ67))),IF(AJ$3&lt;=$B$2,SMALL(Data_Baseline!$C67:$AZ67,COUNTIF(Data_Baseline!$C67:$AZ67,0)+1),IF(Data_Baseline!AI67=0,SMALL(Data_Baseline!$C67:$AZ67,COUNTIF(Data_Baseline!$C67:$AZ67,0)+1),Data_Baseline!AI67)))),"")</f>
        <v>0.81177173357617782</v>
      </c>
      <c r="AK67" s="79">
        <f ca="1">IFERROR(IF(Data_Baseline!AJ67="","",IF($C$3="On",IF(AK$3&lt;=$B$2,SMALL(Data_Baseline!$C67:$AZ67,COUNTIF(Data_Baseline!$C67:$AZ67,0)+1)/MAX(Data_Baseline!$C67:$AZ67),IF(Data_Baseline!AJ67=0,SMALL(Data_Baseline!$C67:$AZ67,COUNTIF(Data_Baseline!$C67:$AZ67,0)+1)/MAX(Data_Baseline!$C67:$AZ67),Data_Baseline!AJ67/MAX(Data_Baseline!$C67:$AZ67))),IF(AK$3&lt;=$B$2,SMALL(Data_Baseline!$C67:$AZ67,COUNTIF(Data_Baseline!$C67:$AZ67,0)+1),IF(Data_Baseline!AJ67=0,SMALL(Data_Baseline!$C67:$AZ67,COUNTIF(Data_Baseline!$C67:$AZ67,0)+1),Data_Baseline!AJ67)))),"")</f>
        <v>0.88770483102899622</v>
      </c>
      <c r="AL67" s="79">
        <f ca="1">IFERROR(IF(Data_Baseline!AK67="","",IF($C$3="On",IF(AL$3&lt;=$B$2,SMALL(Data_Baseline!$C67:$AZ67,COUNTIF(Data_Baseline!$C67:$AZ67,0)+1)/MAX(Data_Baseline!$C67:$AZ67),IF(Data_Baseline!AK67=0,SMALL(Data_Baseline!$C67:$AZ67,COUNTIF(Data_Baseline!$C67:$AZ67,0)+1)/MAX(Data_Baseline!$C67:$AZ67),Data_Baseline!AK67/MAX(Data_Baseline!$C67:$AZ67))),IF(AL$3&lt;=$B$2,SMALL(Data_Baseline!$C67:$AZ67,COUNTIF(Data_Baseline!$C67:$AZ67,0)+1),IF(Data_Baseline!AK67=0,SMALL(Data_Baseline!$C67:$AZ67,COUNTIF(Data_Baseline!$C67:$AZ67,0)+1),Data_Baseline!AK67)))),"")</f>
        <v>0.93480686404798197</v>
      </c>
      <c r="AM67" s="79">
        <f ca="1">IFERROR(IF(Data_Baseline!AL67="","",IF($C$3="On",IF(AM$3&lt;=$B$2,SMALL(Data_Baseline!$C67:$AZ67,COUNTIF(Data_Baseline!$C67:$AZ67,0)+1)/MAX(Data_Baseline!$C67:$AZ67),IF(Data_Baseline!AL67=0,SMALL(Data_Baseline!$C67:$AZ67,COUNTIF(Data_Baseline!$C67:$AZ67,0)+1)/MAX(Data_Baseline!$C67:$AZ67),Data_Baseline!AL67/MAX(Data_Baseline!$C67:$AZ67))),IF(AM$3&lt;=$B$2,SMALL(Data_Baseline!$C67:$AZ67,COUNTIF(Data_Baseline!$C67:$AZ67,0)+1),IF(Data_Baseline!AL67=0,SMALL(Data_Baseline!$C67:$AZ67,COUNTIF(Data_Baseline!$C67:$AZ67,0)+1),Data_Baseline!AL67)))),"")</f>
        <v>0.96261446764515857</v>
      </c>
      <c r="AN67" s="79">
        <f ca="1">IFERROR(IF(Data_Baseline!AM67="","",IF($C$3="On",IF(AN$3&lt;=$B$2,SMALL(Data_Baseline!$C67:$AZ67,COUNTIF(Data_Baseline!$C67:$AZ67,0)+1)/MAX(Data_Baseline!$C67:$AZ67),IF(Data_Baseline!AM67=0,SMALL(Data_Baseline!$C67:$AZ67,COUNTIF(Data_Baseline!$C67:$AZ67,0)+1)/MAX(Data_Baseline!$C67:$AZ67),Data_Baseline!AM67/MAX(Data_Baseline!$C67:$AZ67))),IF(AN$3&lt;=$B$2,SMALL(Data_Baseline!$C67:$AZ67,COUNTIF(Data_Baseline!$C67:$AZ67,0)+1),IF(Data_Baseline!AM67=0,SMALL(Data_Baseline!$C67:$AZ67,COUNTIF(Data_Baseline!$C67:$AZ67,0)+1),Data_Baseline!AM67)))),"")</f>
        <v>0.97897859591387792</v>
      </c>
      <c r="AO67" s="79">
        <f ca="1">IFERROR(IF(Data_Baseline!AN67="","",IF($C$3="On",IF(AO$3&lt;=$B$2,SMALL(Data_Baseline!$C67:$AZ67,COUNTIF(Data_Baseline!$C67:$AZ67,0)+1)/MAX(Data_Baseline!$C67:$AZ67),IF(Data_Baseline!AN67=0,SMALL(Data_Baseline!$C67:$AZ67,COUNTIF(Data_Baseline!$C67:$AZ67,0)+1)/MAX(Data_Baseline!$C67:$AZ67),Data_Baseline!AN67/MAX(Data_Baseline!$C67:$AZ67))),IF(AO$3&lt;=$B$2,SMALL(Data_Baseline!$C67:$AZ67,COUNTIF(Data_Baseline!$C67:$AZ67,0)+1),IF(Data_Baseline!AN67=0,SMALL(Data_Baseline!$C67:$AZ67,COUNTIF(Data_Baseline!$C67:$AZ67,0)+1),Data_Baseline!AN67)))),"")</f>
        <v>0.98928952008144255</v>
      </c>
      <c r="AP67" s="79">
        <f ca="1">IFERROR(IF(Data_Baseline!AO67="","",IF($C$3="On",IF(AP$3&lt;=$B$2,SMALL(Data_Baseline!$C67:$AZ67,COUNTIF(Data_Baseline!$C67:$AZ67,0)+1)/MAX(Data_Baseline!$C67:$AZ67),IF(Data_Baseline!AO67=0,SMALL(Data_Baseline!$C67:$AZ67,COUNTIF(Data_Baseline!$C67:$AZ67,0)+1)/MAX(Data_Baseline!$C67:$AZ67),Data_Baseline!AO67/MAX(Data_Baseline!$C67:$AZ67))),IF(AP$3&lt;=$B$2,SMALL(Data_Baseline!$C67:$AZ67,COUNTIF(Data_Baseline!$C67:$AZ67,0)+1),IF(Data_Baseline!AO67=0,SMALL(Data_Baseline!$C67:$AZ67,COUNTIF(Data_Baseline!$C67:$AZ67,0)+1),Data_Baseline!AO67)))),"")</f>
        <v>0.99675846396691448</v>
      </c>
      <c r="AQ67" s="79">
        <f ca="1">IFERROR(IF(Data_Baseline!AP67="","",IF($C$3="On",IF(AQ$3&lt;=$B$2,SMALL(Data_Baseline!$C67:$AZ67,COUNTIF(Data_Baseline!$C67:$AZ67,0)+1)/MAX(Data_Baseline!$C67:$AZ67),IF(Data_Baseline!AP67=0,SMALL(Data_Baseline!$C67:$AZ67,COUNTIF(Data_Baseline!$C67:$AZ67,0)+1)/MAX(Data_Baseline!$C67:$AZ67),Data_Baseline!AP67/MAX(Data_Baseline!$C67:$AZ67))),IF(AQ$3&lt;=$B$2,SMALL(Data_Baseline!$C67:$AZ67,COUNTIF(Data_Baseline!$C67:$AZ67,0)+1),IF(Data_Baseline!AP67=0,SMALL(Data_Baseline!$C67:$AZ67,COUNTIF(Data_Baseline!$C67:$AZ67,0)+1),Data_Baseline!AP67)))),"")</f>
        <v>1</v>
      </c>
      <c r="AR67" s="79" t="str">
        <f>IFERROR(IF(Data_Baseline!AQ67="","",IF($C$3="On",IF(AR$3&lt;=$B$2,SMALL(Data_Baseline!$C67:$AZ67,COUNTIF(Data_Baseline!$C67:$AZ67,0)+1)/MAX(Data_Baseline!$C67:$AZ67),IF(Data_Baseline!AQ67=0,SMALL(Data_Baseline!$C67:$AZ67,COUNTIF(Data_Baseline!$C67:$AZ67,0)+1)/MAX(Data_Baseline!$C67:$AZ67),Data_Baseline!AQ67/MAX(Data_Baseline!$C67:$AZ67))),IF(AR$3&lt;=$B$2,SMALL(Data_Baseline!$C67:$AZ67,COUNTIF(Data_Baseline!$C67:$AZ67,0)+1),IF(Data_Baseline!AQ67=0,SMALL(Data_Baseline!$C67:$AZ67,COUNTIF(Data_Baseline!$C67:$AZ67,0)+1),Data_Baseline!AQ67)))),"")</f>
        <v/>
      </c>
      <c r="AS67" s="79" t="str">
        <f>IFERROR(IF(Data_Baseline!AR67="","",IF($C$3="On",IF(AS$3&lt;=$B$2,SMALL(Data_Baseline!$C67:$AZ67,COUNTIF(Data_Baseline!$C67:$AZ67,0)+1)/MAX(Data_Baseline!$C67:$AZ67),IF(Data_Baseline!AR67=0,SMALL(Data_Baseline!$C67:$AZ67,COUNTIF(Data_Baseline!$C67:$AZ67,0)+1)/MAX(Data_Baseline!$C67:$AZ67),Data_Baseline!AR67/MAX(Data_Baseline!$C67:$AZ67))),IF(AS$3&lt;=$B$2,SMALL(Data_Baseline!$C67:$AZ67,COUNTIF(Data_Baseline!$C67:$AZ67,0)+1),IF(Data_Baseline!AR67=0,SMALL(Data_Baseline!$C67:$AZ67,COUNTIF(Data_Baseline!$C67:$AZ67,0)+1),Data_Baseline!AR67)))),"")</f>
        <v/>
      </c>
      <c r="AT67" s="79" t="str">
        <f>IFERROR(IF(Data_Baseline!AS67="","",IF($C$3="On",IF(AT$3&lt;=$B$2,SMALL(Data_Baseline!$C67:$AZ67,COUNTIF(Data_Baseline!$C67:$AZ67,0)+1)/MAX(Data_Baseline!$C67:$AZ67),IF(Data_Baseline!AS67=0,SMALL(Data_Baseline!$C67:$AZ67,COUNTIF(Data_Baseline!$C67:$AZ67,0)+1)/MAX(Data_Baseline!$C67:$AZ67),Data_Baseline!AS67/MAX(Data_Baseline!$C67:$AZ67))),IF(AT$3&lt;=$B$2,SMALL(Data_Baseline!$C67:$AZ67,COUNTIF(Data_Baseline!$C67:$AZ67,0)+1),IF(Data_Baseline!AS67=0,SMALL(Data_Baseline!$C67:$AZ67,COUNTIF(Data_Baseline!$C67:$AZ67,0)+1),Data_Baseline!AS67)))),"")</f>
        <v/>
      </c>
      <c r="AU67" s="79" t="str">
        <f>IFERROR(IF(Data_Baseline!AT67="","",IF($C$3="On",IF(AU$3&lt;=$B$2,SMALL(Data_Baseline!$C67:$AZ67,COUNTIF(Data_Baseline!$C67:$AZ67,0)+1)/MAX(Data_Baseline!$C67:$AZ67),IF(Data_Baseline!AT67=0,SMALL(Data_Baseline!$C67:$AZ67,COUNTIF(Data_Baseline!$C67:$AZ67,0)+1)/MAX(Data_Baseline!$C67:$AZ67),Data_Baseline!AT67/MAX(Data_Baseline!$C67:$AZ67))),IF(AU$3&lt;=$B$2,SMALL(Data_Baseline!$C67:$AZ67,COUNTIF(Data_Baseline!$C67:$AZ67,0)+1),IF(Data_Baseline!AT67=0,SMALL(Data_Baseline!$C67:$AZ67,COUNTIF(Data_Baseline!$C67:$AZ67,0)+1),Data_Baseline!AT67)))),"")</f>
        <v/>
      </c>
      <c r="AV67" s="79" t="str">
        <f>IFERROR(IF(Data_Baseline!AU67="","",IF($C$3="On",IF(AV$3&lt;=$B$2,SMALL(Data_Baseline!$C67:$AZ67,COUNTIF(Data_Baseline!$C67:$AZ67,0)+1)/MAX(Data_Baseline!$C67:$AZ67),IF(Data_Baseline!AU67=0,SMALL(Data_Baseline!$C67:$AZ67,COUNTIF(Data_Baseline!$C67:$AZ67,0)+1)/MAX(Data_Baseline!$C67:$AZ67),Data_Baseline!AU67/MAX(Data_Baseline!$C67:$AZ67))),IF(AV$3&lt;=$B$2,SMALL(Data_Baseline!$C67:$AZ67,COUNTIF(Data_Baseline!$C67:$AZ67,0)+1),IF(Data_Baseline!AU67=0,SMALL(Data_Baseline!$C67:$AZ67,COUNTIF(Data_Baseline!$C67:$AZ67,0)+1),Data_Baseline!AU67)))),"")</f>
        <v/>
      </c>
      <c r="AW67" s="79" t="str">
        <f>IFERROR(IF(Data_Baseline!AV67="","",IF($C$3="On",IF(AW$3&lt;=$B$2,SMALL(Data_Baseline!$C67:$AZ67,COUNTIF(Data_Baseline!$C67:$AZ67,0)+1)/MAX(Data_Baseline!$C67:$AZ67),IF(Data_Baseline!AV67=0,SMALL(Data_Baseline!$C67:$AZ67,COUNTIF(Data_Baseline!$C67:$AZ67,0)+1)/MAX(Data_Baseline!$C67:$AZ67),Data_Baseline!AV67/MAX(Data_Baseline!$C67:$AZ67))),IF(AW$3&lt;=$B$2,SMALL(Data_Baseline!$C67:$AZ67,COUNTIF(Data_Baseline!$C67:$AZ67,0)+1),IF(Data_Baseline!AV67=0,SMALL(Data_Baseline!$C67:$AZ67,COUNTIF(Data_Baseline!$C67:$AZ67,0)+1),Data_Baseline!AV67)))),"")</f>
        <v/>
      </c>
      <c r="AX67" s="79" t="str">
        <f>IFERROR(IF(Data_Baseline!AW67="","",IF($C$3="On",IF(AX$3&lt;=$B$2,SMALL(Data_Baseline!$C67:$AZ67,COUNTIF(Data_Baseline!$C67:$AZ67,0)+1)/MAX(Data_Baseline!$C67:$AZ67),IF(Data_Baseline!AW67=0,SMALL(Data_Baseline!$C67:$AZ67,COUNTIF(Data_Baseline!$C67:$AZ67,0)+1)/MAX(Data_Baseline!$C67:$AZ67),Data_Baseline!AW67/MAX(Data_Baseline!$C67:$AZ67))),IF(AX$3&lt;=$B$2,SMALL(Data_Baseline!$C67:$AZ67,COUNTIF(Data_Baseline!$C67:$AZ67,0)+1),IF(Data_Baseline!AW67=0,SMALL(Data_Baseline!$C67:$AZ67,COUNTIF(Data_Baseline!$C67:$AZ67,0)+1),Data_Baseline!AW67)))),"")</f>
        <v/>
      </c>
      <c r="AY67" s="79" t="str">
        <f>IFERROR(IF(Data_Baseline!AX67="","",IF($C$3="On",IF(AY$3&lt;=$B$2,SMALL(Data_Baseline!$C67:$AZ67,COUNTIF(Data_Baseline!$C67:$AZ67,0)+1)/MAX(Data_Baseline!$C67:$AZ67),IF(Data_Baseline!AX67=0,SMALL(Data_Baseline!$C67:$AZ67,COUNTIF(Data_Baseline!$C67:$AZ67,0)+1)/MAX(Data_Baseline!$C67:$AZ67),Data_Baseline!AX67/MAX(Data_Baseline!$C67:$AZ67))),IF(AY$3&lt;=$B$2,SMALL(Data_Baseline!$C67:$AZ67,COUNTIF(Data_Baseline!$C67:$AZ67,0)+1),IF(Data_Baseline!AX67=0,SMALL(Data_Baseline!$C67:$AZ67,COUNTIF(Data_Baseline!$C67:$AZ67,0)+1),Data_Baseline!AX67)))),"")</f>
        <v/>
      </c>
      <c r="AZ67" s="79" t="str">
        <f>IFERROR(IF(Data_Baseline!AY67="","",IF($C$3="On",IF(AZ$3&lt;=$B$2,SMALL(Data_Baseline!$C67:$AZ67,COUNTIF(Data_Baseline!$C67:$AZ67,0)+1)/MAX(Data_Baseline!$C67:$AZ67),IF(Data_Baseline!AY67=0,SMALL(Data_Baseline!$C67:$AZ67,COUNTIF(Data_Baseline!$C67:$AZ67,0)+1)/MAX(Data_Baseline!$C67:$AZ67),Data_Baseline!AY67/MAX(Data_Baseline!$C67:$AZ67))),IF(AZ$3&lt;=$B$2,SMALL(Data_Baseline!$C67:$AZ67,COUNTIF(Data_Baseline!$C67:$AZ67,0)+1),IF(Data_Baseline!AY67=0,SMALL(Data_Baseline!$C67:$AZ67,COUNTIF(Data_Baseline!$C67:$AZ67,0)+1),Data_Baseline!AY67)))),"")</f>
        <v/>
      </c>
      <c r="BA67" s="79" t="str">
        <f>IFERROR(IF(Data_Baseline!AZ67="","",IF($C$3="On",IF(BA$3&lt;=$B$2,SMALL(Data_Baseline!$C67:$AZ67,COUNTIF(Data_Baseline!$C67:$AZ67,0)+1)/MAX(Data_Baseline!$C67:$AZ67),IF(Data_Baseline!AZ67=0,SMALL(Data_Baseline!$C67:$AZ67,COUNTIF(Data_Baseline!$C67:$AZ67,0)+1)/MAX(Data_Baseline!$C67:$AZ67),Data_Baseline!AZ67/MAX(Data_Baseline!$C67:$AZ67))),IF(BA$3&lt;=$B$2,SMALL(Data_Baseline!$C67:$AZ67,COUNTIF(Data_Baseline!$C67:$AZ67,0)+1),IF(Data_Baseline!AZ67=0,SMALL(Data_Baseline!$C67:$AZ67,COUNTIF(Data_Baseline!$C67:$AZ67,0)+1),Data_Baseline!AZ67)))),"")</f>
        <v/>
      </c>
      <c r="BB67" s="79">
        <f ca="1">IF(Data_Initial!BA67="",1,0)</f>
        <v>1</v>
      </c>
      <c r="BC67" s="2" t="str">
        <f t="shared" ca="1" si="0"/>
        <v>3B_ParA</v>
      </c>
      <c r="BD67" s="79" t="str">
        <f t="shared" ca="1" si="3"/>
        <v>3B</v>
      </c>
      <c r="BE67" s="79" t="str">
        <f ca="1">Data_Initial!BC67</f>
        <v>ParA</v>
      </c>
      <c r="BF67" s="79" t="str">
        <f ca="1">Data_Initial!BB67</f>
        <v>3_2</v>
      </c>
      <c r="BG67" s="79">
        <f ca="1">IFERROR((INDIRECT("Plate"&amp;Data!A67&amp;"_C!"&amp;CHAR(RIGHT(Data!B67,LEN(Data!B67)-1)+65)&amp;CODE(LEFT(Data!B67,1))-58)),"")</f>
        <v>0</v>
      </c>
      <c r="BH67" s="79" t="str">
        <f ca="1">Data_Initial!BA67</f>
        <v/>
      </c>
      <c r="BI67" s="79">
        <f t="shared" ca="1" si="2"/>
        <v>1.5846347580723346E-3</v>
      </c>
      <c r="BJ67" s="79" t="str">
        <f ca="1">IF(BH67="N",1+MAX($BJ$3:BJ66),"")</f>
        <v/>
      </c>
      <c r="BK67" s="79"/>
      <c r="BL67" s="79"/>
      <c r="BM67" s="79"/>
      <c r="BN67" s="79"/>
      <c r="BO67" s="79"/>
      <c r="BP67" s="79"/>
      <c r="BQ67" s="79"/>
      <c r="BR67" s="79"/>
      <c r="BS67" s="79"/>
      <c r="BT67" s="79"/>
      <c r="BU67" s="79"/>
      <c r="BV67" s="79"/>
      <c r="BW67" s="79"/>
      <c r="BX67" s="79"/>
      <c r="BY67" s="79"/>
      <c r="BZ67" s="79"/>
    </row>
    <row r="68" spans="1:78" x14ac:dyDescent="0.25">
      <c r="A68" s="79" t="str">
        <f ca="1">IF(BH68="N","N"&amp;BJ68,IF(BB68=0,"",MAX($A$3:A67)+1))</f>
        <v/>
      </c>
      <c r="B68" s="79" t="str">
        <f ca="1">Data_Initial!A68&amp;C68</f>
        <v>1A9</v>
      </c>
      <c r="C68" s="79" t="str">
        <f ca="1">Data_Initial!B68</f>
        <v>A9</v>
      </c>
      <c r="D68" s="79">
        <f ca="1">IFERROR(IF(Data_Baseline!C68="","",IF($C$3="On",IF(D$3&lt;=$B$2,SMALL(Data_Baseline!$C68:$AZ68,COUNTIF(Data_Baseline!$C68:$AZ68,0)+1)/MAX(Data_Baseline!$C68:$AZ68),IF(Data_Baseline!C68=0,SMALL(Data_Baseline!$C68:$AZ68,COUNTIF(Data_Baseline!$C68:$AZ68,0)+1)/MAX(Data_Baseline!$C68:$AZ68),Data_Baseline!C68/MAX(Data_Baseline!$C68:$AZ68))),IF(D$3&lt;=$B$2,SMALL(Data_Baseline!$C68:$AZ68,COUNTIF(Data_Baseline!$C68:$AZ68,0)+1),IF(Data_Baseline!C68=0,SMALL(Data_Baseline!$C68:$AZ68,COUNTIF(Data_Baseline!$C68:$AZ68,0)+1),Data_Baseline!C68)))),"")</f>
        <v>3.5693742146352815E-3</v>
      </c>
      <c r="E68" s="79">
        <f ca="1">IFERROR(IF(Data_Baseline!D68="","",IF($C$3="On",IF(E$3&lt;=$B$2,SMALL(Data_Baseline!$C68:$AZ68,COUNTIF(Data_Baseline!$C68:$AZ68,0)+1)/MAX(Data_Baseline!$C68:$AZ68),IF(Data_Baseline!D68=0,SMALL(Data_Baseline!$C68:$AZ68,COUNTIF(Data_Baseline!$C68:$AZ68,0)+1)/MAX(Data_Baseline!$C68:$AZ68),Data_Baseline!D68/MAX(Data_Baseline!$C68:$AZ68))),IF(E$3&lt;=$B$2,SMALL(Data_Baseline!$C68:$AZ68,COUNTIF(Data_Baseline!$C68:$AZ68,0)+1),IF(Data_Baseline!D68=0,SMALL(Data_Baseline!$C68:$AZ68,COUNTIF(Data_Baseline!$C68:$AZ68,0)+1),Data_Baseline!D68)))),"")</f>
        <v>3.5693742146352815E-3</v>
      </c>
      <c r="F68" s="79">
        <f ca="1">IFERROR(IF(Data_Baseline!E68="","",IF($C$3="On",IF(F$3&lt;=$B$2,SMALL(Data_Baseline!$C68:$AZ68,COUNTIF(Data_Baseline!$C68:$AZ68,0)+1)/MAX(Data_Baseline!$C68:$AZ68),IF(Data_Baseline!E68=0,SMALL(Data_Baseline!$C68:$AZ68,COUNTIF(Data_Baseline!$C68:$AZ68,0)+1)/MAX(Data_Baseline!$C68:$AZ68),Data_Baseline!E68/MAX(Data_Baseline!$C68:$AZ68))),IF(F$3&lt;=$B$2,SMALL(Data_Baseline!$C68:$AZ68,COUNTIF(Data_Baseline!$C68:$AZ68,0)+1),IF(Data_Baseline!E68=0,SMALL(Data_Baseline!$C68:$AZ68,COUNTIF(Data_Baseline!$C68:$AZ68,0)+1),Data_Baseline!E68)))),"")</f>
        <v>3.5693742146352815E-3</v>
      </c>
      <c r="G68" s="79">
        <f ca="1">IFERROR(IF(Data_Baseline!F68="","",IF($C$3="On",IF(G$3&lt;=$B$2,SMALL(Data_Baseline!$C68:$AZ68,COUNTIF(Data_Baseline!$C68:$AZ68,0)+1)/MAX(Data_Baseline!$C68:$AZ68),IF(Data_Baseline!F68=0,SMALL(Data_Baseline!$C68:$AZ68,COUNTIF(Data_Baseline!$C68:$AZ68,0)+1)/MAX(Data_Baseline!$C68:$AZ68),Data_Baseline!F68/MAX(Data_Baseline!$C68:$AZ68))),IF(G$3&lt;=$B$2,SMALL(Data_Baseline!$C68:$AZ68,COUNTIF(Data_Baseline!$C68:$AZ68,0)+1),IF(Data_Baseline!F68=0,SMALL(Data_Baseline!$C68:$AZ68,COUNTIF(Data_Baseline!$C68:$AZ68,0)+1),Data_Baseline!F68)))),"")</f>
        <v>3.5693742146352815E-3</v>
      </c>
      <c r="H68" s="79">
        <f ca="1">IFERROR(IF(Data_Baseline!G68="","",IF($C$3="On",IF(H$3&lt;=$B$2,SMALL(Data_Baseline!$C68:$AZ68,COUNTIF(Data_Baseline!$C68:$AZ68,0)+1)/MAX(Data_Baseline!$C68:$AZ68),IF(Data_Baseline!G68=0,SMALL(Data_Baseline!$C68:$AZ68,COUNTIF(Data_Baseline!$C68:$AZ68,0)+1)/MAX(Data_Baseline!$C68:$AZ68),Data_Baseline!G68/MAX(Data_Baseline!$C68:$AZ68))),IF(H$3&lt;=$B$2,SMALL(Data_Baseline!$C68:$AZ68,COUNTIF(Data_Baseline!$C68:$AZ68,0)+1),IF(Data_Baseline!G68=0,SMALL(Data_Baseline!$C68:$AZ68,COUNTIF(Data_Baseline!$C68:$AZ68,0)+1),Data_Baseline!G68)))),"")</f>
        <v>3.5693742146352815E-3</v>
      </c>
      <c r="I68" s="79">
        <f ca="1">IFERROR(IF(Data_Baseline!H68="","",IF($C$3="On",IF(I$3&lt;=$B$2,SMALL(Data_Baseline!$C68:$AZ68,COUNTIF(Data_Baseline!$C68:$AZ68,0)+1)/MAX(Data_Baseline!$C68:$AZ68),IF(Data_Baseline!H68=0,SMALL(Data_Baseline!$C68:$AZ68,COUNTIF(Data_Baseline!$C68:$AZ68,0)+1)/MAX(Data_Baseline!$C68:$AZ68),Data_Baseline!H68/MAX(Data_Baseline!$C68:$AZ68))),IF(I$3&lt;=$B$2,SMALL(Data_Baseline!$C68:$AZ68,COUNTIF(Data_Baseline!$C68:$AZ68,0)+1),IF(Data_Baseline!H68=0,SMALL(Data_Baseline!$C68:$AZ68,COUNTIF(Data_Baseline!$C68:$AZ68,0)+1),Data_Baseline!H68)))),"")</f>
        <v>3.5693742146352815E-3</v>
      </c>
      <c r="J68" s="79">
        <f ca="1">IFERROR(IF(Data_Baseline!I68="","",IF($C$3="On",IF(J$3&lt;=$B$2,SMALL(Data_Baseline!$C68:$AZ68,COUNTIF(Data_Baseline!$C68:$AZ68,0)+1)/MAX(Data_Baseline!$C68:$AZ68),IF(Data_Baseline!I68=0,SMALL(Data_Baseline!$C68:$AZ68,COUNTIF(Data_Baseline!$C68:$AZ68,0)+1)/MAX(Data_Baseline!$C68:$AZ68),Data_Baseline!I68/MAX(Data_Baseline!$C68:$AZ68))),IF(J$3&lt;=$B$2,SMALL(Data_Baseline!$C68:$AZ68,COUNTIF(Data_Baseline!$C68:$AZ68,0)+1),IF(Data_Baseline!I68=0,SMALL(Data_Baseline!$C68:$AZ68,COUNTIF(Data_Baseline!$C68:$AZ68,0)+1),Data_Baseline!I68)))),"")</f>
        <v>3.5693742146352815E-3</v>
      </c>
      <c r="K68" s="79">
        <f ca="1">IFERROR(IF(Data_Baseline!J68="","",IF($C$3="On",IF(K$3&lt;=$B$2,SMALL(Data_Baseline!$C68:$AZ68,COUNTIF(Data_Baseline!$C68:$AZ68,0)+1)/MAX(Data_Baseline!$C68:$AZ68),IF(Data_Baseline!J68=0,SMALL(Data_Baseline!$C68:$AZ68,COUNTIF(Data_Baseline!$C68:$AZ68,0)+1)/MAX(Data_Baseline!$C68:$AZ68),Data_Baseline!J68/MAX(Data_Baseline!$C68:$AZ68))),IF(K$3&lt;=$B$2,SMALL(Data_Baseline!$C68:$AZ68,COUNTIF(Data_Baseline!$C68:$AZ68,0)+1),IF(Data_Baseline!J68=0,SMALL(Data_Baseline!$C68:$AZ68,COUNTIF(Data_Baseline!$C68:$AZ68,0)+1),Data_Baseline!J68)))),"")</f>
        <v>3.5693742146352815E-3</v>
      </c>
      <c r="L68" s="79">
        <f ca="1">IFERROR(IF(Data_Baseline!K68="","",IF($C$3="On",IF(L$3&lt;=$B$2,SMALL(Data_Baseline!$C68:$AZ68,COUNTIF(Data_Baseline!$C68:$AZ68,0)+1)/MAX(Data_Baseline!$C68:$AZ68),IF(Data_Baseline!K68=0,SMALL(Data_Baseline!$C68:$AZ68,COUNTIF(Data_Baseline!$C68:$AZ68,0)+1)/MAX(Data_Baseline!$C68:$AZ68),Data_Baseline!K68/MAX(Data_Baseline!$C68:$AZ68))),IF(L$3&lt;=$B$2,SMALL(Data_Baseline!$C68:$AZ68,COUNTIF(Data_Baseline!$C68:$AZ68,0)+1),IF(Data_Baseline!K68=0,SMALL(Data_Baseline!$C68:$AZ68,COUNTIF(Data_Baseline!$C68:$AZ68,0)+1),Data_Baseline!K68)))),"")</f>
        <v>3.5693742146352815E-3</v>
      </c>
      <c r="M68" s="79">
        <f ca="1">IFERROR(IF(Data_Baseline!L68="","",IF($C$3="On",IF(M$3&lt;=$B$2,SMALL(Data_Baseline!$C68:$AZ68,COUNTIF(Data_Baseline!$C68:$AZ68,0)+1)/MAX(Data_Baseline!$C68:$AZ68),IF(Data_Baseline!L68=0,SMALL(Data_Baseline!$C68:$AZ68,COUNTIF(Data_Baseline!$C68:$AZ68,0)+1)/MAX(Data_Baseline!$C68:$AZ68),Data_Baseline!L68/MAX(Data_Baseline!$C68:$AZ68))),IF(M$3&lt;=$B$2,SMALL(Data_Baseline!$C68:$AZ68,COUNTIF(Data_Baseline!$C68:$AZ68,0)+1),IF(Data_Baseline!L68=0,SMALL(Data_Baseline!$C68:$AZ68,COUNTIF(Data_Baseline!$C68:$AZ68,0)+1),Data_Baseline!L68)))),"")</f>
        <v>3.5693742146352815E-3</v>
      </c>
      <c r="N68" s="79">
        <f ca="1">IFERROR(IF(Data_Baseline!M68="","",IF($C$3="On",IF(N$3&lt;=$B$2,SMALL(Data_Baseline!$C68:$AZ68,COUNTIF(Data_Baseline!$C68:$AZ68,0)+1)/MAX(Data_Baseline!$C68:$AZ68),IF(Data_Baseline!M68=0,SMALL(Data_Baseline!$C68:$AZ68,COUNTIF(Data_Baseline!$C68:$AZ68,0)+1)/MAX(Data_Baseline!$C68:$AZ68),Data_Baseline!M68/MAX(Data_Baseline!$C68:$AZ68))),IF(N$3&lt;=$B$2,SMALL(Data_Baseline!$C68:$AZ68,COUNTIF(Data_Baseline!$C68:$AZ68,0)+1),IF(Data_Baseline!M68=0,SMALL(Data_Baseline!$C68:$AZ68,COUNTIF(Data_Baseline!$C68:$AZ68,0)+1),Data_Baseline!M68)))),"")</f>
        <v>3.5693742146352815E-3</v>
      </c>
      <c r="O68" s="79">
        <f ca="1">IFERROR(IF(Data_Baseline!N68="","",IF($C$3="On",IF(O$3&lt;=$B$2,SMALL(Data_Baseline!$C68:$AZ68,COUNTIF(Data_Baseline!$C68:$AZ68,0)+1)/MAX(Data_Baseline!$C68:$AZ68),IF(Data_Baseline!N68=0,SMALL(Data_Baseline!$C68:$AZ68,COUNTIF(Data_Baseline!$C68:$AZ68,0)+1)/MAX(Data_Baseline!$C68:$AZ68),Data_Baseline!N68/MAX(Data_Baseline!$C68:$AZ68))),IF(O$3&lt;=$B$2,SMALL(Data_Baseline!$C68:$AZ68,COUNTIF(Data_Baseline!$C68:$AZ68,0)+1),IF(Data_Baseline!N68=0,SMALL(Data_Baseline!$C68:$AZ68,COUNTIF(Data_Baseline!$C68:$AZ68,0)+1),Data_Baseline!N68)))),"")</f>
        <v>3.5693742146352815E-3</v>
      </c>
      <c r="P68" s="79">
        <f ca="1">IFERROR(IF(Data_Baseline!O68="","",IF($C$3="On",IF(P$3&lt;=$B$2,SMALL(Data_Baseline!$C68:$AZ68,COUNTIF(Data_Baseline!$C68:$AZ68,0)+1)/MAX(Data_Baseline!$C68:$AZ68),IF(Data_Baseline!O68=0,SMALL(Data_Baseline!$C68:$AZ68,COUNTIF(Data_Baseline!$C68:$AZ68,0)+1)/MAX(Data_Baseline!$C68:$AZ68),Data_Baseline!O68/MAX(Data_Baseline!$C68:$AZ68))),IF(P$3&lt;=$B$2,SMALL(Data_Baseline!$C68:$AZ68,COUNTIF(Data_Baseline!$C68:$AZ68,0)+1),IF(Data_Baseline!O68=0,SMALL(Data_Baseline!$C68:$AZ68,COUNTIF(Data_Baseline!$C68:$AZ68,0)+1),Data_Baseline!O68)))),"")</f>
        <v>3.5693742146352815E-3</v>
      </c>
      <c r="Q68" s="79">
        <f ca="1">IFERROR(IF(Data_Baseline!P68="","",IF($C$3="On",IF(Q$3&lt;=$B$2,SMALL(Data_Baseline!$C68:$AZ68,COUNTIF(Data_Baseline!$C68:$AZ68,0)+1)/MAX(Data_Baseline!$C68:$AZ68),IF(Data_Baseline!P68=0,SMALL(Data_Baseline!$C68:$AZ68,COUNTIF(Data_Baseline!$C68:$AZ68,0)+1)/MAX(Data_Baseline!$C68:$AZ68),Data_Baseline!P68/MAX(Data_Baseline!$C68:$AZ68))),IF(Q$3&lt;=$B$2,SMALL(Data_Baseline!$C68:$AZ68,COUNTIF(Data_Baseline!$C68:$AZ68,0)+1),IF(Data_Baseline!P68=0,SMALL(Data_Baseline!$C68:$AZ68,COUNTIF(Data_Baseline!$C68:$AZ68,0)+1),Data_Baseline!P68)))),"")</f>
        <v>3.5693742146352815E-3</v>
      </c>
      <c r="R68" s="79">
        <f ca="1">IFERROR(IF(Data_Baseline!Q68="","",IF($C$3="On",IF(R$3&lt;=$B$2,SMALL(Data_Baseline!$C68:$AZ68,COUNTIF(Data_Baseline!$C68:$AZ68,0)+1)/MAX(Data_Baseline!$C68:$AZ68),IF(Data_Baseline!Q68=0,SMALL(Data_Baseline!$C68:$AZ68,COUNTIF(Data_Baseline!$C68:$AZ68,0)+1)/MAX(Data_Baseline!$C68:$AZ68),Data_Baseline!Q68/MAX(Data_Baseline!$C68:$AZ68))),IF(R$3&lt;=$B$2,SMALL(Data_Baseline!$C68:$AZ68,COUNTIF(Data_Baseline!$C68:$AZ68,0)+1),IF(Data_Baseline!Q68=0,SMALL(Data_Baseline!$C68:$AZ68,COUNTIF(Data_Baseline!$C68:$AZ68,0)+1),Data_Baseline!Q68)))),"")</f>
        <v>3.5693742146352815E-3</v>
      </c>
      <c r="S68" s="79">
        <f ca="1">IFERROR(IF(Data_Baseline!R68="","",IF($C$3="On",IF(S$3&lt;=$B$2,SMALL(Data_Baseline!$C68:$AZ68,COUNTIF(Data_Baseline!$C68:$AZ68,0)+1)/MAX(Data_Baseline!$C68:$AZ68),IF(Data_Baseline!R68=0,SMALL(Data_Baseline!$C68:$AZ68,COUNTIF(Data_Baseline!$C68:$AZ68,0)+1)/MAX(Data_Baseline!$C68:$AZ68),Data_Baseline!R68/MAX(Data_Baseline!$C68:$AZ68))),IF(S$3&lt;=$B$2,SMALL(Data_Baseline!$C68:$AZ68,COUNTIF(Data_Baseline!$C68:$AZ68,0)+1),IF(Data_Baseline!R68=0,SMALL(Data_Baseline!$C68:$AZ68,COUNTIF(Data_Baseline!$C68:$AZ68,0)+1),Data_Baseline!R68)))),"")</f>
        <v>3.5693742146352815E-3</v>
      </c>
      <c r="T68" s="79">
        <f ca="1">IFERROR(IF(Data_Baseline!S68="","",IF($C$3="On",IF(T$3&lt;=$B$2,SMALL(Data_Baseline!$C68:$AZ68,COUNTIF(Data_Baseline!$C68:$AZ68,0)+1)/MAX(Data_Baseline!$C68:$AZ68),IF(Data_Baseline!S68=0,SMALL(Data_Baseline!$C68:$AZ68,COUNTIF(Data_Baseline!$C68:$AZ68,0)+1)/MAX(Data_Baseline!$C68:$AZ68),Data_Baseline!S68/MAX(Data_Baseline!$C68:$AZ68))),IF(T$3&lt;=$B$2,SMALL(Data_Baseline!$C68:$AZ68,COUNTIF(Data_Baseline!$C68:$AZ68,0)+1),IF(Data_Baseline!S68=0,SMALL(Data_Baseline!$C68:$AZ68,COUNTIF(Data_Baseline!$C68:$AZ68,0)+1),Data_Baseline!S68)))),"")</f>
        <v>3.5693742146352815E-3</v>
      </c>
      <c r="U68" s="79">
        <f ca="1">IFERROR(IF(Data_Baseline!T68="","",IF($C$3="On",IF(U$3&lt;=$B$2,SMALL(Data_Baseline!$C68:$AZ68,COUNTIF(Data_Baseline!$C68:$AZ68,0)+1)/MAX(Data_Baseline!$C68:$AZ68),IF(Data_Baseline!T68=0,SMALL(Data_Baseline!$C68:$AZ68,COUNTIF(Data_Baseline!$C68:$AZ68,0)+1)/MAX(Data_Baseline!$C68:$AZ68),Data_Baseline!T68/MAX(Data_Baseline!$C68:$AZ68))),IF(U$3&lt;=$B$2,SMALL(Data_Baseline!$C68:$AZ68,COUNTIF(Data_Baseline!$C68:$AZ68,0)+1),IF(Data_Baseline!T68=0,SMALL(Data_Baseline!$C68:$AZ68,COUNTIF(Data_Baseline!$C68:$AZ68,0)+1),Data_Baseline!T68)))),"")</f>
        <v>3.5693742146352815E-3</v>
      </c>
      <c r="V68" s="79">
        <f ca="1">IFERROR(IF(Data_Baseline!U68="","",IF($C$3="On",IF(V$3&lt;=$B$2,SMALL(Data_Baseline!$C68:$AZ68,COUNTIF(Data_Baseline!$C68:$AZ68,0)+1)/MAX(Data_Baseline!$C68:$AZ68),IF(Data_Baseline!U68=0,SMALL(Data_Baseline!$C68:$AZ68,COUNTIF(Data_Baseline!$C68:$AZ68,0)+1)/MAX(Data_Baseline!$C68:$AZ68),Data_Baseline!U68/MAX(Data_Baseline!$C68:$AZ68))),IF(V$3&lt;=$B$2,SMALL(Data_Baseline!$C68:$AZ68,COUNTIF(Data_Baseline!$C68:$AZ68,0)+1),IF(Data_Baseline!U68=0,SMALL(Data_Baseline!$C68:$AZ68,COUNTIF(Data_Baseline!$C68:$AZ68,0)+1),Data_Baseline!U68)))),"")</f>
        <v>3.5693742146352815E-3</v>
      </c>
      <c r="W68" s="79">
        <f ca="1">IFERROR(IF(Data_Baseline!V68="","",IF($C$3="On",IF(W$3&lt;=$B$2,SMALL(Data_Baseline!$C68:$AZ68,COUNTIF(Data_Baseline!$C68:$AZ68,0)+1)/MAX(Data_Baseline!$C68:$AZ68),IF(Data_Baseline!V68=0,SMALL(Data_Baseline!$C68:$AZ68,COUNTIF(Data_Baseline!$C68:$AZ68,0)+1)/MAX(Data_Baseline!$C68:$AZ68),Data_Baseline!V68/MAX(Data_Baseline!$C68:$AZ68))),IF(W$3&lt;=$B$2,SMALL(Data_Baseline!$C68:$AZ68,COUNTIF(Data_Baseline!$C68:$AZ68,0)+1),IF(Data_Baseline!V68=0,SMALL(Data_Baseline!$C68:$AZ68,COUNTIF(Data_Baseline!$C68:$AZ68,0)+1),Data_Baseline!V68)))),"")</f>
        <v>3.5693742146352815E-3</v>
      </c>
      <c r="X68" s="79">
        <f ca="1">IFERROR(IF(Data_Baseline!W68="","",IF($C$3="On",IF(X$3&lt;=$B$2,SMALL(Data_Baseline!$C68:$AZ68,COUNTIF(Data_Baseline!$C68:$AZ68,0)+1)/MAX(Data_Baseline!$C68:$AZ68),IF(Data_Baseline!W68=0,SMALL(Data_Baseline!$C68:$AZ68,COUNTIF(Data_Baseline!$C68:$AZ68,0)+1)/MAX(Data_Baseline!$C68:$AZ68),Data_Baseline!W68/MAX(Data_Baseline!$C68:$AZ68))),IF(X$3&lt;=$B$2,SMALL(Data_Baseline!$C68:$AZ68,COUNTIF(Data_Baseline!$C68:$AZ68,0)+1),IF(Data_Baseline!W68=0,SMALL(Data_Baseline!$C68:$AZ68,COUNTIF(Data_Baseline!$C68:$AZ68,0)+1),Data_Baseline!W68)))),"")</f>
        <v>3.5693742146352815E-3</v>
      </c>
      <c r="Y68" s="79">
        <f ca="1">IFERROR(IF(Data_Baseline!X68="","",IF($C$3="On",IF(Y$3&lt;=$B$2,SMALL(Data_Baseline!$C68:$AZ68,COUNTIF(Data_Baseline!$C68:$AZ68,0)+1)/MAX(Data_Baseline!$C68:$AZ68),IF(Data_Baseline!X68=0,SMALL(Data_Baseline!$C68:$AZ68,COUNTIF(Data_Baseline!$C68:$AZ68,0)+1)/MAX(Data_Baseline!$C68:$AZ68),Data_Baseline!X68/MAX(Data_Baseline!$C68:$AZ68))),IF(Y$3&lt;=$B$2,SMALL(Data_Baseline!$C68:$AZ68,COUNTIF(Data_Baseline!$C68:$AZ68,0)+1),IF(Data_Baseline!X68=0,SMALL(Data_Baseline!$C68:$AZ68,COUNTIF(Data_Baseline!$C68:$AZ68,0)+1),Data_Baseline!X68)))),"")</f>
        <v>3.5693742146352815E-3</v>
      </c>
      <c r="Z68" s="79">
        <f ca="1">IFERROR(IF(Data_Baseline!Y68="","",IF($C$3="On",IF(Z$3&lt;=$B$2,SMALL(Data_Baseline!$C68:$AZ68,COUNTIF(Data_Baseline!$C68:$AZ68,0)+1)/MAX(Data_Baseline!$C68:$AZ68),IF(Data_Baseline!Y68=0,SMALL(Data_Baseline!$C68:$AZ68,COUNTIF(Data_Baseline!$C68:$AZ68,0)+1)/MAX(Data_Baseline!$C68:$AZ68),Data_Baseline!Y68/MAX(Data_Baseline!$C68:$AZ68))),IF(Z$3&lt;=$B$2,SMALL(Data_Baseline!$C68:$AZ68,COUNTIF(Data_Baseline!$C68:$AZ68,0)+1),IF(Data_Baseline!Y68=0,SMALL(Data_Baseline!$C68:$AZ68,COUNTIF(Data_Baseline!$C68:$AZ68,0)+1),Data_Baseline!Y68)))),"")</f>
        <v>3.5693742146352815E-3</v>
      </c>
      <c r="AA68" s="79">
        <f ca="1">IFERROR(IF(Data_Baseline!Z68="","",IF($C$3="On",IF(AA$3&lt;=$B$2,SMALL(Data_Baseline!$C68:$AZ68,COUNTIF(Data_Baseline!$C68:$AZ68,0)+1)/MAX(Data_Baseline!$C68:$AZ68),IF(Data_Baseline!Z68=0,SMALL(Data_Baseline!$C68:$AZ68,COUNTIF(Data_Baseline!$C68:$AZ68,0)+1)/MAX(Data_Baseline!$C68:$AZ68),Data_Baseline!Z68/MAX(Data_Baseline!$C68:$AZ68))),IF(AA$3&lt;=$B$2,SMALL(Data_Baseline!$C68:$AZ68,COUNTIF(Data_Baseline!$C68:$AZ68,0)+1),IF(Data_Baseline!Z68=0,SMALL(Data_Baseline!$C68:$AZ68,COUNTIF(Data_Baseline!$C68:$AZ68,0)+1),Data_Baseline!Z68)))),"")</f>
        <v>3.5693742146352815E-3</v>
      </c>
      <c r="AB68" s="79">
        <f ca="1">IFERROR(IF(Data_Baseline!AA68="","",IF($C$3="On",IF(AB$3&lt;=$B$2,SMALL(Data_Baseline!$C68:$AZ68,COUNTIF(Data_Baseline!$C68:$AZ68,0)+1)/MAX(Data_Baseline!$C68:$AZ68),IF(Data_Baseline!AA68=0,SMALL(Data_Baseline!$C68:$AZ68,COUNTIF(Data_Baseline!$C68:$AZ68,0)+1)/MAX(Data_Baseline!$C68:$AZ68),Data_Baseline!AA68/MAX(Data_Baseline!$C68:$AZ68))),IF(AB$3&lt;=$B$2,SMALL(Data_Baseline!$C68:$AZ68,COUNTIF(Data_Baseline!$C68:$AZ68,0)+1),IF(Data_Baseline!AA68=0,SMALL(Data_Baseline!$C68:$AZ68,COUNTIF(Data_Baseline!$C68:$AZ68,0)+1),Data_Baseline!AA68)))),"")</f>
        <v>3.5693742146352815E-3</v>
      </c>
      <c r="AC68" s="79">
        <f ca="1">IFERROR(IF(Data_Baseline!AB68="","",IF($C$3="On",IF(AC$3&lt;=$B$2,SMALL(Data_Baseline!$C68:$AZ68,COUNTIF(Data_Baseline!$C68:$AZ68,0)+1)/MAX(Data_Baseline!$C68:$AZ68),IF(Data_Baseline!AB68=0,SMALL(Data_Baseline!$C68:$AZ68,COUNTIF(Data_Baseline!$C68:$AZ68,0)+1)/MAX(Data_Baseline!$C68:$AZ68),Data_Baseline!AB68/MAX(Data_Baseline!$C68:$AZ68))),IF(AC$3&lt;=$B$2,SMALL(Data_Baseline!$C68:$AZ68,COUNTIF(Data_Baseline!$C68:$AZ68,0)+1),IF(Data_Baseline!AB68=0,SMALL(Data_Baseline!$C68:$AZ68,COUNTIF(Data_Baseline!$C68:$AZ68,0)+1),Data_Baseline!AB68)))),"")</f>
        <v>3.5693742146352815E-3</v>
      </c>
      <c r="AD68" s="79">
        <f ca="1">IFERROR(IF(Data_Baseline!AC68="","",IF($C$3="On",IF(AD$3&lt;=$B$2,SMALL(Data_Baseline!$C68:$AZ68,COUNTIF(Data_Baseline!$C68:$AZ68,0)+1)/MAX(Data_Baseline!$C68:$AZ68),IF(Data_Baseline!AC68=0,SMALL(Data_Baseline!$C68:$AZ68,COUNTIF(Data_Baseline!$C68:$AZ68,0)+1)/MAX(Data_Baseline!$C68:$AZ68),Data_Baseline!AC68/MAX(Data_Baseline!$C68:$AZ68))),IF(AD$3&lt;=$B$2,SMALL(Data_Baseline!$C68:$AZ68,COUNTIF(Data_Baseline!$C68:$AZ68,0)+1),IF(Data_Baseline!AC68=0,SMALL(Data_Baseline!$C68:$AZ68,COUNTIF(Data_Baseline!$C68:$AZ68,0)+1),Data_Baseline!AC68)))),"")</f>
        <v>3.5693742146352815E-3</v>
      </c>
      <c r="AE68" s="79">
        <f ca="1">IFERROR(IF(Data_Baseline!AD68="","",IF($C$3="On",IF(AE$3&lt;=$B$2,SMALL(Data_Baseline!$C68:$AZ68,COUNTIF(Data_Baseline!$C68:$AZ68,0)+1)/MAX(Data_Baseline!$C68:$AZ68),IF(Data_Baseline!AD68=0,SMALL(Data_Baseline!$C68:$AZ68,COUNTIF(Data_Baseline!$C68:$AZ68,0)+1)/MAX(Data_Baseline!$C68:$AZ68),Data_Baseline!AD68/MAX(Data_Baseline!$C68:$AZ68))),IF(AE$3&lt;=$B$2,SMALL(Data_Baseline!$C68:$AZ68,COUNTIF(Data_Baseline!$C68:$AZ68,0)+1),IF(Data_Baseline!AD68=0,SMALL(Data_Baseline!$C68:$AZ68,COUNTIF(Data_Baseline!$C68:$AZ68,0)+1),Data_Baseline!AD68)))),"")</f>
        <v>3.5693742146352815E-3</v>
      </c>
      <c r="AF68" s="79">
        <f ca="1">IFERROR(IF(Data_Baseline!AE68="","",IF($C$3="On",IF(AF$3&lt;=$B$2,SMALL(Data_Baseline!$C68:$AZ68,COUNTIF(Data_Baseline!$C68:$AZ68,0)+1)/MAX(Data_Baseline!$C68:$AZ68),IF(Data_Baseline!AE68=0,SMALL(Data_Baseline!$C68:$AZ68,COUNTIF(Data_Baseline!$C68:$AZ68,0)+1)/MAX(Data_Baseline!$C68:$AZ68),Data_Baseline!AE68/MAX(Data_Baseline!$C68:$AZ68))),IF(AF$3&lt;=$B$2,SMALL(Data_Baseline!$C68:$AZ68,COUNTIF(Data_Baseline!$C68:$AZ68,0)+1),IF(Data_Baseline!AE68=0,SMALL(Data_Baseline!$C68:$AZ68,COUNTIF(Data_Baseline!$C68:$AZ68,0)+1),Data_Baseline!AE68)))),"")</f>
        <v>3.5693742146352815E-3</v>
      </c>
      <c r="AG68" s="79">
        <f ca="1">IFERROR(IF(Data_Baseline!AF68="","",IF($C$3="On",IF(AG$3&lt;=$B$2,SMALL(Data_Baseline!$C68:$AZ68,COUNTIF(Data_Baseline!$C68:$AZ68,0)+1)/MAX(Data_Baseline!$C68:$AZ68),IF(Data_Baseline!AF68=0,SMALL(Data_Baseline!$C68:$AZ68,COUNTIF(Data_Baseline!$C68:$AZ68,0)+1)/MAX(Data_Baseline!$C68:$AZ68),Data_Baseline!AF68/MAX(Data_Baseline!$C68:$AZ68))),IF(AG$3&lt;=$B$2,SMALL(Data_Baseline!$C68:$AZ68,COUNTIF(Data_Baseline!$C68:$AZ68,0)+1),IF(Data_Baseline!AF68=0,SMALL(Data_Baseline!$C68:$AZ68,COUNTIF(Data_Baseline!$C68:$AZ68,0)+1),Data_Baseline!AF68)))),"")</f>
        <v>3.5693742146352815E-3</v>
      </c>
      <c r="AH68" s="79">
        <f ca="1">IFERROR(IF(Data_Baseline!AG68="","",IF($C$3="On",IF(AH$3&lt;=$B$2,SMALL(Data_Baseline!$C68:$AZ68,COUNTIF(Data_Baseline!$C68:$AZ68,0)+1)/MAX(Data_Baseline!$C68:$AZ68),IF(Data_Baseline!AG68=0,SMALL(Data_Baseline!$C68:$AZ68,COUNTIF(Data_Baseline!$C68:$AZ68,0)+1)/MAX(Data_Baseline!$C68:$AZ68),Data_Baseline!AG68/MAX(Data_Baseline!$C68:$AZ68))),IF(AH$3&lt;=$B$2,SMALL(Data_Baseline!$C68:$AZ68,COUNTIF(Data_Baseline!$C68:$AZ68,0)+1),IF(Data_Baseline!AG68=0,SMALL(Data_Baseline!$C68:$AZ68,COUNTIF(Data_Baseline!$C68:$AZ68,0)+1),Data_Baseline!AG68)))),"")</f>
        <v>3.5693742146352815E-3</v>
      </c>
      <c r="AI68" s="79">
        <f ca="1">IFERROR(IF(Data_Baseline!AH68="","",IF($C$3="On",IF(AI$3&lt;=$B$2,SMALL(Data_Baseline!$C68:$AZ68,COUNTIF(Data_Baseline!$C68:$AZ68,0)+1)/MAX(Data_Baseline!$C68:$AZ68),IF(Data_Baseline!AH68=0,SMALL(Data_Baseline!$C68:$AZ68,COUNTIF(Data_Baseline!$C68:$AZ68,0)+1)/MAX(Data_Baseline!$C68:$AZ68),Data_Baseline!AH68/MAX(Data_Baseline!$C68:$AZ68))),IF(AI$3&lt;=$B$2,SMALL(Data_Baseline!$C68:$AZ68,COUNTIF(Data_Baseline!$C68:$AZ68,0)+1),IF(Data_Baseline!AH68=0,SMALL(Data_Baseline!$C68:$AZ68,COUNTIF(Data_Baseline!$C68:$AZ68,0)+1),Data_Baseline!AH68)))),"")</f>
        <v>3.5693742146352815E-3</v>
      </c>
      <c r="AJ68" s="79">
        <f ca="1">IFERROR(IF(Data_Baseline!AI68="","",IF($C$3="On",IF(AJ$3&lt;=$B$2,SMALL(Data_Baseline!$C68:$AZ68,COUNTIF(Data_Baseline!$C68:$AZ68,0)+1)/MAX(Data_Baseline!$C68:$AZ68),IF(Data_Baseline!AI68=0,SMALL(Data_Baseline!$C68:$AZ68,COUNTIF(Data_Baseline!$C68:$AZ68,0)+1)/MAX(Data_Baseline!$C68:$AZ68),Data_Baseline!AI68/MAX(Data_Baseline!$C68:$AZ68))),IF(AJ$3&lt;=$B$2,SMALL(Data_Baseline!$C68:$AZ68,COUNTIF(Data_Baseline!$C68:$AZ68,0)+1),IF(Data_Baseline!AI68=0,SMALL(Data_Baseline!$C68:$AZ68,COUNTIF(Data_Baseline!$C68:$AZ68,0)+1),Data_Baseline!AI68)))),"")</f>
        <v>3.5693742146352815E-3</v>
      </c>
      <c r="AK68" s="79">
        <f ca="1">IFERROR(IF(Data_Baseline!AJ68="","",IF($C$3="On",IF(AK$3&lt;=$B$2,SMALL(Data_Baseline!$C68:$AZ68,COUNTIF(Data_Baseline!$C68:$AZ68,0)+1)/MAX(Data_Baseline!$C68:$AZ68),IF(Data_Baseline!AJ68=0,SMALL(Data_Baseline!$C68:$AZ68,COUNTIF(Data_Baseline!$C68:$AZ68,0)+1)/MAX(Data_Baseline!$C68:$AZ68),Data_Baseline!AJ68/MAX(Data_Baseline!$C68:$AZ68))),IF(AK$3&lt;=$B$2,SMALL(Data_Baseline!$C68:$AZ68,COUNTIF(Data_Baseline!$C68:$AZ68,0)+1),IF(Data_Baseline!AJ68=0,SMALL(Data_Baseline!$C68:$AZ68,COUNTIF(Data_Baseline!$C68:$AZ68,0)+1),Data_Baseline!AJ68)))),"")</f>
        <v>2.0802504637475228E-2</v>
      </c>
      <c r="AL68" s="79">
        <f ca="1">IFERROR(IF(Data_Baseline!AK68="","",IF($C$3="On",IF(AL$3&lt;=$B$2,SMALL(Data_Baseline!$C68:$AZ68,COUNTIF(Data_Baseline!$C68:$AZ68,0)+1)/MAX(Data_Baseline!$C68:$AZ68),IF(Data_Baseline!AK68=0,SMALL(Data_Baseline!$C68:$AZ68,COUNTIF(Data_Baseline!$C68:$AZ68,0)+1)/MAX(Data_Baseline!$C68:$AZ68),Data_Baseline!AK68/MAX(Data_Baseline!$C68:$AZ68))),IF(AL$3&lt;=$B$2,SMALL(Data_Baseline!$C68:$AZ68,COUNTIF(Data_Baseline!$C68:$AZ68,0)+1),IF(Data_Baseline!AK68=0,SMALL(Data_Baseline!$C68:$AZ68,COUNTIF(Data_Baseline!$C68:$AZ68,0)+1),Data_Baseline!AK68)))),"")</f>
        <v>5.4011643799985874E-2</v>
      </c>
      <c r="AM68" s="79">
        <f ca="1">IFERROR(IF(Data_Baseline!AL68="","",IF($C$3="On",IF(AM$3&lt;=$B$2,SMALL(Data_Baseline!$C68:$AZ68,COUNTIF(Data_Baseline!$C68:$AZ68,0)+1)/MAX(Data_Baseline!$C68:$AZ68),IF(Data_Baseline!AL68=0,SMALL(Data_Baseline!$C68:$AZ68,COUNTIF(Data_Baseline!$C68:$AZ68,0)+1)/MAX(Data_Baseline!$C68:$AZ68),Data_Baseline!AL68/MAX(Data_Baseline!$C68:$AZ68))),IF(AM$3&lt;=$B$2,SMALL(Data_Baseline!$C68:$AZ68,COUNTIF(Data_Baseline!$C68:$AZ68,0)+1),IF(Data_Baseline!AL68=0,SMALL(Data_Baseline!$C68:$AZ68,COUNTIF(Data_Baseline!$C68:$AZ68,0)+1),Data_Baseline!AL68)))),"")</f>
        <v>0.11936499257259331</v>
      </c>
      <c r="AN68" s="79">
        <f ca="1">IFERROR(IF(Data_Baseline!AM68="","",IF($C$3="On",IF(AN$3&lt;=$B$2,SMALL(Data_Baseline!$C68:$AZ68,COUNTIF(Data_Baseline!$C68:$AZ68,0)+1)/MAX(Data_Baseline!$C68:$AZ68),IF(Data_Baseline!AM68=0,SMALL(Data_Baseline!$C68:$AZ68,COUNTIF(Data_Baseline!$C68:$AZ68,0)+1)/MAX(Data_Baseline!$C68:$AZ68),Data_Baseline!AM68/MAX(Data_Baseline!$C68:$AZ68))),IF(AN$3&lt;=$B$2,SMALL(Data_Baseline!$C68:$AZ68,COUNTIF(Data_Baseline!$C68:$AZ68,0)+1),IF(Data_Baseline!AM68=0,SMALL(Data_Baseline!$C68:$AZ68,COUNTIF(Data_Baseline!$C68:$AZ68,0)+1),Data_Baseline!AM68)))),"")</f>
        <v>0.2435259250246764</v>
      </c>
      <c r="AO68" s="79">
        <f ca="1">IFERROR(IF(Data_Baseline!AN68="","",IF($C$3="On",IF(AO$3&lt;=$B$2,SMALL(Data_Baseline!$C68:$AZ68,COUNTIF(Data_Baseline!$C68:$AZ68,0)+1)/MAX(Data_Baseline!$C68:$AZ68),IF(Data_Baseline!AN68=0,SMALL(Data_Baseline!$C68:$AZ68,COUNTIF(Data_Baseline!$C68:$AZ68,0)+1)/MAX(Data_Baseline!$C68:$AZ68),Data_Baseline!AN68/MAX(Data_Baseline!$C68:$AZ68))),IF(AO$3&lt;=$B$2,SMALL(Data_Baseline!$C68:$AZ68,COUNTIF(Data_Baseline!$C68:$AZ68,0)+1),IF(Data_Baseline!AN68=0,SMALL(Data_Baseline!$C68:$AZ68,COUNTIF(Data_Baseline!$C68:$AZ68,0)+1),Data_Baseline!AN68)))),"")</f>
        <v>0.46120064362511004</v>
      </c>
      <c r="AP68" s="79">
        <f ca="1">IFERROR(IF(Data_Baseline!AO68="","",IF($C$3="On",IF(AP$3&lt;=$B$2,SMALL(Data_Baseline!$C68:$AZ68,COUNTIF(Data_Baseline!$C68:$AZ68,0)+1)/MAX(Data_Baseline!$C68:$AZ68),IF(Data_Baseline!AO68=0,SMALL(Data_Baseline!$C68:$AZ68,COUNTIF(Data_Baseline!$C68:$AZ68,0)+1)/MAX(Data_Baseline!$C68:$AZ68),Data_Baseline!AO68/MAX(Data_Baseline!$C68:$AZ68))),IF(AP$3&lt;=$B$2,SMALL(Data_Baseline!$C68:$AZ68,COUNTIF(Data_Baseline!$C68:$AZ68,0)+1),IF(Data_Baseline!AO68=0,SMALL(Data_Baseline!$C68:$AZ68,COUNTIF(Data_Baseline!$C68:$AZ68,0)+1),Data_Baseline!AO68)))),"")</f>
        <v>0.80547783782950233</v>
      </c>
      <c r="AQ68" s="79">
        <f ca="1">IFERROR(IF(Data_Baseline!AP68="","",IF($C$3="On",IF(AQ$3&lt;=$B$2,SMALL(Data_Baseline!$C68:$AZ68,COUNTIF(Data_Baseline!$C68:$AZ68,0)+1)/MAX(Data_Baseline!$C68:$AZ68),IF(Data_Baseline!AP68=0,SMALL(Data_Baseline!$C68:$AZ68,COUNTIF(Data_Baseline!$C68:$AZ68,0)+1)/MAX(Data_Baseline!$C68:$AZ68),Data_Baseline!AP68/MAX(Data_Baseline!$C68:$AZ68))),IF(AQ$3&lt;=$B$2,SMALL(Data_Baseline!$C68:$AZ68,COUNTIF(Data_Baseline!$C68:$AZ68,0)+1),IF(Data_Baseline!AP68=0,SMALL(Data_Baseline!$C68:$AZ68,COUNTIF(Data_Baseline!$C68:$AZ68,0)+1),Data_Baseline!AP68)))),"")</f>
        <v>1</v>
      </c>
      <c r="AR68" s="79" t="str">
        <f>IFERROR(IF(Data_Baseline!AQ68="","",IF($C$3="On",IF(AR$3&lt;=$B$2,SMALL(Data_Baseline!$C68:$AZ68,COUNTIF(Data_Baseline!$C68:$AZ68,0)+1)/MAX(Data_Baseline!$C68:$AZ68),IF(Data_Baseline!AQ68=0,SMALL(Data_Baseline!$C68:$AZ68,COUNTIF(Data_Baseline!$C68:$AZ68,0)+1)/MAX(Data_Baseline!$C68:$AZ68),Data_Baseline!AQ68/MAX(Data_Baseline!$C68:$AZ68))),IF(AR$3&lt;=$B$2,SMALL(Data_Baseline!$C68:$AZ68,COUNTIF(Data_Baseline!$C68:$AZ68,0)+1),IF(Data_Baseline!AQ68=0,SMALL(Data_Baseline!$C68:$AZ68,COUNTIF(Data_Baseline!$C68:$AZ68,0)+1),Data_Baseline!AQ68)))),"")</f>
        <v/>
      </c>
      <c r="AS68" s="79" t="str">
        <f>IFERROR(IF(Data_Baseline!AR68="","",IF($C$3="On",IF(AS$3&lt;=$B$2,SMALL(Data_Baseline!$C68:$AZ68,COUNTIF(Data_Baseline!$C68:$AZ68,0)+1)/MAX(Data_Baseline!$C68:$AZ68),IF(Data_Baseline!AR68=0,SMALL(Data_Baseline!$C68:$AZ68,COUNTIF(Data_Baseline!$C68:$AZ68,0)+1)/MAX(Data_Baseline!$C68:$AZ68),Data_Baseline!AR68/MAX(Data_Baseline!$C68:$AZ68))),IF(AS$3&lt;=$B$2,SMALL(Data_Baseline!$C68:$AZ68,COUNTIF(Data_Baseline!$C68:$AZ68,0)+1),IF(Data_Baseline!AR68=0,SMALL(Data_Baseline!$C68:$AZ68,COUNTIF(Data_Baseline!$C68:$AZ68,0)+1),Data_Baseline!AR68)))),"")</f>
        <v/>
      </c>
      <c r="AT68" s="79" t="str">
        <f>IFERROR(IF(Data_Baseline!AS68="","",IF($C$3="On",IF(AT$3&lt;=$B$2,SMALL(Data_Baseline!$C68:$AZ68,COUNTIF(Data_Baseline!$C68:$AZ68,0)+1)/MAX(Data_Baseline!$C68:$AZ68),IF(Data_Baseline!AS68=0,SMALL(Data_Baseline!$C68:$AZ68,COUNTIF(Data_Baseline!$C68:$AZ68,0)+1)/MAX(Data_Baseline!$C68:$AZ68),Data_Baseline!AS68/MAX(Data_Baseline!$C68:$AZ68))),IF(AT$3&lt;=$B$2,SMALL(Data_Baseline!$C68:$AZ68,COUNTIF(Data_Baseline!$C68:$AZ68,0)+1),IF(Data_Baseline!AS68=0,SMALL(Data_Baseline!$C68:$AZ68,COUNTIF(Data_Baseline!$C68:$AZ68,0)+1),Data_Baseline!AS68)))),"")</f>
        <v/>
      </c>
      <c r="AU68" s="79" t="str">
        <f>IFERROR(IF(Data_Baseline!AT68="","",IF($C$3="On",IF(AU$3&lt;=$B$2,SMALL(Data_Baseline!$C68:$AZ68,COUNTIF(Data_Baseline!$C68:$AZ68,0)+1)/MAX(Data_Baseline!$C68:$AZ68),IF(Data_Baseline!AT68=0,SMALL(Data_Baseline!$C68:$AZ68,COUNTIF(Data_Baseline!$C68:$AZ68,0)+1)/MAX(Data_Baseline!$C68:$AZ68),Data_Baseline!AT68/MAX(Data_Baseline!$C68:$AZ68))),IF(AU$3&lt;=$B$2,SMALL(Data_Baseline!$C68:$AZ68,COUNTIF(Data_Baseline!$C68:$AZ68,0)+1),IF(Data_Baseline!AT68=0,SMALL(Data_Baseline!$C68:$AZ68,COUNTIF(Data_Baseline!$C68:$AZ68,0)+1),Data_Baseline!AT68)))),"")</f>
        <v/>
      </c>
      <c r="AV68" s="79" t="str">
        <f>IFERROR(IF(Data_Baseline!AU68="","",IF($C$3="On",IF(AV$3&lt;=$B$2,SMALL(Data_Baseline!$C68:$AZ68,COUNTIF(Data_Baseline!$C68:$AZ68,0)+1)/MAX(Data_Baseline!$C68:$AZ68),IF(Data_Baseline!AU68=0,SMALL(Data_Baseline!$C68:$AZ68,COUNTIF(Data_Baseline!$C68:$AZ68,0)+1)/MAX(Data_Baseline!$C68:$AZ68),Data_Baseline!AU68/MAX(Data_Baseline!$C68:$AZ68))),IF(AV$3&lt;=$B$2,SMALL(Data_Baseline!$C68:$AZ68,COUNTIF(Data_Baseline!$C68:$AZ68,0)+1),IF(Data_Baseline!AU68=0,SMALL(Data_Baseline!$C68:$AZ68,COUNTIF(Data_Baseline!$C68:$AZ68,0)+1),Data_Baseline!AU68)))),"")</f>
        <v/>
      </c>
      <c r="AW68" s="79" t="str">
        <f>IFERROR(IF(Data_Baseline!AV68="","",IF($C$3="On",IF(AW$3&lt;=$B$2,SMALL(Data_Baseline!$C68:$AZ68,COUNTIF(Data_Baseline!$C68:$AZ68,0)+1)/MAX(Data_Baseline!$C68:$AZ68),IF(Data_Baseline!AV68=0,SMALL(Data_Baseline!$C68:$AZ68,COUNTIF(Data_Baseline!$C68:$AZ68,0)+1)/MAX(Data_Baseline!$C68:$AZ68),Data_Baseline!AV68/MAX(Data_Baseline!$C68:$AZ68))),IF(AW$3&lt;=$B$2,SMALL(Data_Baseline!$C68:$AZ68,COUNTIF(Data_Baseline!$C68:$AZ68,0)+1),IF(Data_Baseline!AV68=0,SMALL(Data_Baseline!$C68:$AZ68,COUNTIF(Data_Baseline!$C68:$AZ68,0)+1),Data_Baseline!AV68)))),"")</f>
        <v/>
      </c>
      <c r="AX68" s="79" t="str">
        <f>IFERROR(IF(Data_Baseline!AW68="","",IF($C$3="On",IF(AX$3&lt;=$B$2,SMALL(Data_Baseline!$C68:$AZ68,COUNTIF(Data_Baseline!$C68:$AZ68,0)+1)/MAX(Data_Baseline!$C68:$AZ68),IF(Data_Baseline!AW68=0,SMALL(Data_Baseline!$C68:$AZ68,COUNTIF(Data_Baseline!$C68:$AZ68,0)+1)/MAX(Data_Baseline!$C68:$AZ68),Data_Baseline!AW68/MAX(Data_Baseline!$C68:$AZ68))),IF(AX$3&lt;=$B$2,SMALL(Data_Baseline!$C68:$AZ68,COUNTIF(Data_Baseline!$C68:$AZ68,0)+1),IF(Data_Baseline!AW68=0,SMALL(Data_Baseline!$C68:$AZ68,COUNTIF(Data_Baseline!$C68:$AZ68,0)+1),Data_Baseline!AW68)))),"")</f>
        <v/>
      </c>
      <c r="AY68" s="79" t="str">
        <f>IFERROR(IF(Data_Baseline!AX68="","",IF($C$3="On",IF(AY$3&lt;=$B$2,SMALL(Data_Baseline!$C68:$AZ68,COUNTIF(Data_Baseline!$C68:$AZ68,0)+1)/MAX(Data_Baseline!$C68:$AZ68),IF(Data_Baseline!AX68=0,SMALL(Data_Baseline!$C68:$AZ68,COUNTIF(Data_Baseline!$C68:$AZ68,0)+1)/MAX(Data_Baseline!$C68:$AZ68),Data_Baseline!AX68/MAX(Data_Baseline!$C68:$AZ68))),IF(AY$3&lt;=$B$2,SMALL(Data_Baseline!$C68:$AZ68,COUNTIF(Data_Baseline!$C68:$AZ68,0)+1),IF(Data_Baseline!AX68=0,SMALL(Data_Baseline!$C68:$AZ68,COUNTIF(Data_Baseline!$C68:$AZ68,0)+1),Data_Baseline!AX68)))),"")</f>
        <v/>
      </c>
      <c r="AZ68" s="79" t="str">
        <f>IFERROR(IF(Data_Baseline!AY68="","",IF($C$3="On",IF(AZ$3&lt;=$B$2,SMALL(Data_Baseline!$C68:$AZ68,COUNTIF(Data_Baseline!$C68:$AZ68,0)+1)/MAX(Data_Baseline!$C68:$AZ68),IF(Data_Baseline!AY68=0,SMALL(Data_Baseline!$C68:$AZ68,COUNTIF(Data_Baseline!$C68:$AZ68,0)+1)/MAX(Data_Baseline!$C68:$AZ68),Data_Baseline!AY68/MAX(Data_Baseline!$C68:$AZ68))),IF(AZ$3&lt;=$B$2,SMALL(Data_Baseline!$C68:$AZ68,COUNTIF(Data_Baseline!$C68:$AZ68,0)+1),IF(Data_Baseline!AY68=0,SMALL(Data_Baseline!$C68:$AZ68,COUNTIF(Data_Baseline!$C68:$AZ68,0)+1),Data_Baseline!AY68)))),"")</f>
        <v/>
      </c>
      <c r="BA68" s="79" t="str">
        <f>IFERROR(IF(Data_Baseline!AZ68="","",IF($C$3="On",IF(BA$3&lt;=$B$2,SMALL(Data_Baseline!$C68:$AZ68,COUNTIF(Data_Baseline!$C68:$AZ68,0)+1)/MAX(Data_Baseline!$C68:$AZ68),IF(Data_Baseline!AZ68=0,SMALL(Data_Baseline!$C68:$AZ68,COUNTIF(Data_Baseline!$C68:$AZ68,0)+1)/MAX(Data_Baseline!$C68:$AZ68),Data_Baseline!AZ68/MAX(Data_Baseline!$C68:$AZ68))),IF(BA$3&lt;=$B$2,SMALL(Data_Baseline!$C68:$AZ68,COUNTIF(Data_Baseline!$C68:$AZ68,0)+1),IF(Data_Baseline!AZ68=0,SMALL(Data_Baseline!$C68:$AZ68,COUNTIF(Data_Baseline!$C68:$AZ68,0)+1),Data_Baseline!AZ68)))),"")</f>
        <v/>
      </c>
      <c r="BB68" s="79">
        <f ca="1">IF(Data_Initial!BA68="",1,0)</f>
        <v>0</v>
      </c>
      <c r="BC68" s="2" t="str">
        <f t="shared" ref="BC68:BC131" ca="1" si="4">IF(BD68="","",BD68&amp;"_"&amp;BE68)</f>
        <v>NTC_SodA</v>
      </c>
      <c r="BD68" s="79" t="str">
        <f t="shared" ref="BD68:BD99" ca="1" si="5">IFERROR(INDEX(Samples_Names,LEFT(BF68,LEN(BF68)-2)),BF68)</f>
        <v>NTC</v>
      </c>
      <c r="BE68" s="79" t="str">
        <f ca="1">Data_Initial!BC68</f>
        <v>SodA</v>
      </c>
      <c r="BF68" s="79" t="str">
        <f ca="1">Data_Initial!BB68</f>
        <v>NTC</v>
      </c>
      <c r="BG68" s="79">
        <f ca="1">IFERROR((INDIRECT("Plate"&amp;Data!A68&amp;"_C!"&amp;CHAR(RIGHT(Data!B68,LEN(Data!B68)-1)+65)&amp;CODE(LEFT(Data!B68,1))-58)),"")</f>
        <v>0</v>
      </c>
      <c r="BH68" s="79" t="str">
        <f ca="1">Data_Initial!BA68</f>
        <v>X</v>
      </c>
      <c r="BI68" s="79">
        <f t="shared" ref="BI68:BI131" ca="1" si="6">MIN(D68:BA68)</f>
        <v>3.5693742146352815E-3</v>
      </c>
      <c r="BJ68" s="79" t="str">
        <f ca="1">IF(BH68="N",1+MAX($BJ$3:BJ67),"")</f>
        <v/>
      </c>
      <c r="BK68" s="79"/>
      <c r="BL68" s="79"/>
      <c r="BM68" s="79"/>
      <c r="BN68" s="79"/>
      <c r="BO68" s="79"/>
      <c r="BP68" s="79"/>
      <c r="BQ68" s="79"/>
      <c r="BR68" s="79"/>
      <c r="BS68" s="79"/>
      <c r="BT68" s="79"/>
      <c r="BU68" s="79"/>
      <c r="BV68" s="79"/>
      <c r="BW68" s="79"/>
      <c r="BX68" s="79"/>
      <c r="BY68" s="79"/>
      <c r="BZ68" s="79"/>
    </row>
    <row r="69" spans="1:78" x14ac:dyDescent="0.25">
      <c r="A69" s="79" t="str">
        <f ca="1">IF(BH69="N","N"&amp;BJ69,IF(BB69=0,"",MAX($A$3:A68)+1))</f>
        <v/>
      </c>
      <c r="B69" s="79" t="str">
        <f ca="1">Data_Initial!A69&amp;C69</f>
        <v>1B9</v>
      </c>
      <c r="C69" s="79" t="str">
        <f ca="1">Data_Initial!B69</f>
        <v>B9</v>
      </c>
      <c r="D69" s="79">
        <f ca="1">IFERROR(IF(Data_Baseline!C69="","",IF($C$3="On",IF(D$3&lt;=$B$2,SMALL(Data_Baseline!$C69:$AZ69,COUNTIF(Data_Baseline!$C69:$AZ69,0)+1)/MAX(Data_Baseline!$C69:$AZ69),IF(Data_Baseline!C69=0,SMALL(Data_Baseline!$C69:$AZ69,COUNTIF(Data_Baseline!$C69:$AZ69,0)+1)/MAX(Data_Baseline!$C69:$AZ69),Data_Baseline!C69/MAX(Data_Baseline!$C69:$AZ69))),IF(D$3&lt;=$B$2,SMALL(Data_Baseline!$C69:$AZ69,COUNTIF(Data_Baseline!$C69:$AZ69,0)+1),IF(Data_Baseline!C69=0,SMALL(Data_Baseline!$C69:$AZ69,COUNTIF(Data_Baseline!$C69:$AZ69,0)+1),Data_Baseline!C69)))),"")</f>
        <v>0.19152560304953387</v>
      </c>
      <c r="E69" s="79">
        <f ca="1">IFERROR(IF(Data_Baseline!D69="","",IF($C$3="On",IF(E$3&lt;=$B$2,SMALL(Data_Baseline!$C69:$AZ69,COUNTIF(Data_Baseline!$C69:$AZ69,0)+1)/MAX(Data_Baseline!$C69:$AZ69),IF(Data_Baseline!D69=0,SMALL(Data_Baseline!$C69:$AZ69,COUNTIF(Data_Baseline!$C69:$AZ69,0)+1)/MAX(Data_Baseline!$C69:$AZ69),Data_Baseline!D69/MAX(Data_Baseline!$C69:$AZ69))),IF(E$3&lt;=$B$2,SMALL(Data_Baseline!$C69:$AZ69,COUNTIF(Data_Baseline!$C69:$AZ69,0)+1),IF(Data_Baseline!D69=0,SMALL(Data_Baseline!$C69:$AZ69,COUNTIF(Data_Baseline!$C69:$AZ69,0)+1),Data_Baseline!D69)))),"")</f>
        <v>0.19152560304953387</v>
      </c>
      <c r="F69" s="79">
        <f ca="1">IFERROR(IF(Data_Baseline!E69="","",IF($C$3="On",IF(F$3&lt;=$B$2,SMALL(Data_Baseline!$C69:$AZ69,COUNTIF(Data_Baseline!$C69:$AZ69,0)+1)/MAX(Data_Baseline!$C69:$AZ69),IF(Data_Baseline!E69=0,SMALL(Data_Baseline!$C69:$AZ69,COUNTIF(Data_Baseline!$C69:$AZ69,0)+1)/MAX(Data_Baseline!$C69:$AZ69),Data_Baseline!E69/MAX(Data_Baseline!$C69:$AZ69))),IF(F$3&lt;=$B$2,SMALL(Data_Baseline!$C69:$AZ69,COUNTIF(Data_Baseline!$C69:$AZ69,0)+1),IF(Data_Baseline!E69=0,SMALL(Data_Baseline!$C69:$AZ69,COUNTIF(Data_Baseline!$C69:$AZ69,0)+1),Data_Baseline!E69)))),"")</f>
        <v>0.19152560304953387</v>
      </c>
      <c r="G69" s="79">
        <f ca="1">IFERROR(IF(Data_Baseline!F69="","",IF($C$3="On",IF(G$3&lt;=$B$2,SMALL(Data_Baseline!$C69:$AZ69,COUNTIF(Data_Baseline!$C69:$AZ69,0)+1)/MAX(Data_Baseline!$C69:$AZ69),IF(Data_Baseline!F69=0,SMALL(Data_Baseline!$C69:$AZ69,COUNTIF(Data_Baseline!$C69:$AZ69,0)+1)/MAX(Data_Baseline!$C69:$AZ69),Data_Baseline!F69/MAX(Data_Baseline!$C69:$AZ69))),IF(G$3&lt;=$B$2,SMALL(Data_Baseline!$C69:$AZ69,COUNTIF(Data_Baseline!$C69:$AZ69,0)+1),IF(Data_Baseline!F69=0,SMALL(Data_Baseline!$C69:$AZ69,COUNTIF(Data_Baseline!$C69:$AZ69,0)+1),Data_Baseline!F69)))),"")</f>
        <v>0.19152560304953387</v>
      </c>
      <c r="H69" s="79">
        <f ca="1">IFERROR(IF(Data_Baseline!G69="","",IF($C$3="On",IF(H$3&lt;=$B$2,SMALL(Data_Baseline!$C69:$AZ69,COUNTIF(Data_Baseline!$C69:$AZ69,0)+1)/MAX(Data_Baseline!$C69:$AZ69),IF(Data_Baseline!G69=0,SMALL(Data_Baseline!$C69:$AZ69,COUNTIF(Data_Baseline!$C69:$AZ69,0)+1)/MAX(Data_Baseline!$C69:$AZ69),Data_Baseline!G69/MAX(Data_Baseline!$C69:$AZ69))),IF(H$3&lt;=$B$2,SMALL(Data_Baseline!$C69:$AZ69,COUNTIF(Data_Baseline!$C69:$AZ69,0)+1),IF(Data_Baseline!G69=0,SMALL(Data_Baseline!$C69:$AZ69,COUNTIF(Data_Baseline!$C69:$AZ69,0)+1),Data_Baseline!G69)))),"")</f>
        <v>0.19152560304953387</v>
      </c>
      <c r="I69" s="79">
        <f ca="1">IFERROR(IF(Data_Baseline!H69="","",IF($C$3="On",IF(I$3&lt;=$B$2,SMALL(Data_Baseline!$C69:$AZ69,COUNTIF(Data_Baseline!$C69:$AZ69,0)+1)/MAX(Data_Baseline!$C69:$AZ69),IF(Data_Baseline!H69=0,SMALL(Data_Baseline!$C69:$AZ69,COUNTIF(Data_Baseline!$C69:$AZ69,0)+1)/MAX(Data_Baseline!$C69:$AZ69),Data_Baseline!H69/MAX(Data_Baseline!$C69:$AZ69))),IF(I$3&lt;=$B$2,SMALL(Data_Baseline!$C69:$AZ69,COUNTIF(Data_Baseline!$C69:$AZ69,0)+1),IF(Data_Baseline!H69=0,SMALL(Data_Baseline!$C69:$AZ69,COUNTIF(Data_Baseline!$C69:$AZ69,0)+1),Data_Baseline!H69)))),"")</f>
        <v>0.19152560304953387</v>
      </c>
      <c r="J69" s="79">
        <f ca="1">IFERROR(IF(Data_Baseline!I69="","",IF($C$3="On",IF(J$3&lt;=$B$2,SMALL(Data_Baseline!$C69:$AZ69,COUNTIF(Data_Baseline!$C69:$AZ69,0)+1)/MAX(Data_Baseline!$C69:$AZ69),IF(Data_Baseline!I69=0,SMALL(Data_Baseline!$C69:$AZ69,COUNTIF(Data_Baseline!$C69:$AZ69,0)+1)/MAX(Data_Baseline!$C69:$AZ69),Data_Baseline!I69/MAX(Data_Baseline!$C69:$AZ69))),IF(J$3&lt;=$B$2,SMALL(Data_Baseline!$C69:$AZ69,COUNTIF(Data_Baseline!$C69:$AZ69,0)+1),IF(Data_Baseline!I69=0,SMALL(Data_Baseline!$C69:$AZ69,COUNTIF(Data_Baseline!$C69:$AZ69,0)+1),Data_Baseline!I69)))),"")</f>
        <v>0.19152560304953387</v>
      </c>
      <c r="K69" s="79">
        <f ca="1">IFERROR(IF(Data_Baseline!J69="","",IF($C$3="On",IF(K$3&lt;=$B$2,SMALL(Data_Baseline!$C69:$AZ69,COUNTIF(Data_Baseline!$C69:$AZ69,0)+1)/MAX(Data_Baseline!$C69:$AZ69),IF(Data_Baseline!J69=0,SMALL(Data_Baseline!$C69:$AZ69,COUNTIF(Data_Baseline!$C69:$AZ69,0)+1)/MAX(Data_Baseline!$C69:$AZ69),Data_Baseline!J69/MAX(Data_Baseline!$C69:$AZ69))),IF(K$3&lt;=$B$2,SMALL(Data_Baseline!$C69:$AZ69,COUNTIF(Data_Baseline!$C69:$AZ69,0)+1),IF(Data_Baseline!J69=0,SMALL(Data_Baseline!$C69:$AZ69,COUNTIF(Data_Baseline!$C69:$AZ69,0)+1),Data_Baseline!J69)))),"")</f>
        <v>0.19152560304953387</v>
      </c>
      <c r="L69" s="79">
        <f ca="1">IFERROR(IF(Data_Baseline!K69="","",IF($C$3="On",IF(L$3&lt;=$B$2,SMALL(Data_Baseline!$C69:$AZ69,COUNTIF(Data_Baseline!$C69:$AZ69,0)+1)/MAX(Data_Baseline!$C69:$AZ69),IF(Data_Baseline!K69=0,SMALL(Data_Baseline!$C69:$AZ69,COUNTIF(Data_Baseline!$C69:$AZ69,0)+1)/MAX(Data_Baseline!$C69:$AZ69),Data_Baseline!K69/MAX(Data_Baseline!$C69:$AZ69))),IF(L$3&lt;=$B$2,SMALL(Data_Baseline!$C69:$AZ69,COUNTIF(Data_Baseline!$C69:$AZ69,0)+1),IF(Data_Baseline!K69=0,SMALL(Data_Baseline!$C69:$AZ69,COUNTIF(Data_Baseline!$C69:$AZ69,0)+1),Data_Baseline!K69)))),"")</f>
        <v>0.19152560304953387</v>
      </c>
      <c r="M69" s="79">
        <f ca="1">IFERROR(IF(Data_Baseline!L69="","",IF($C$3="On",IF(M$3&lt;=$B$2,SMALL(Data_Baseline!$C69:$AZ69,COUNTIF(Data_Baseline!$C69:$AZ69,0)+1)/MAX(Data_Baseline!$C69:$AZ69),IF(Data_Baseline!L69=0,SMALL(Data_Baseline!$C69:$AZ69,COUNTIF(Data_Baseline!$C69:$AZ69,0)+1)/MAX(Data_Baseline!$C69:$AZ69),Data_Baseline!L69/MAX(Data_Baseline!$C69:$AZ69))),IF(M$3&lt;=$B$2,SMALL(Data_Baseline!$C69:$AZ69,COUNTIF(Data_Baseline!$C69:$AZ69,0)+1),IF(Data_Baseline!L69=0,SMALL(Data_Baseline!$C69:$AZ69,COUNTIF(Data_Baseline!$C69:$AZ69,0)+1),Data_Baseline!L69)))),"")</f>
        <v>0.19152560304953387</v>
      </c>
      <c r="N69" s="79">
        <f ca="1">IFERROR(IF(Data_Baseline!M69="","",IF($C$3="On",IF(N$3&lt;=$B$2,SMALL(Data_Baseline!$C69:$AZ69,COUNTIF(Data_Baseline!$C69:$AZ69,0)+1)/MAX(Data_Baseline!$C69:$AZ69),IF(Data_Baseline!M69=0,SMALL(Data_Baseline!$C69:$AZ69,COUNTIF(Data_Baseline!$C69:$AZ69,0)+1)/MAX(Data_Baseline!$C69:$AZ69),Data_Baseline!M69/MAX(Data_Baseline!$C69:$AZ69))),IF(N$3&lt;=$B$2,SMALL(Data_Baseline!$C69:$AZ69,COUNTIF(Data_Baseline!$C69:$AZ69,0)+1),IF(Data_Baseline!M69=0,SMALL(Data_Baseline!$C69:$AZ69,COUNTIF(Data_Baseline!$C69:$AZ69,0)+1),Data_Baseline!M69)))),"")</f>
        <v>0.19152560304953387</v>
      </c>
      <c r="O69" s="79">
        <f ca="1">IFERROR(IF(Data_Baseline!N69="","",IF($C$3="On",IF(O$3&lt;=$B$2,SMALL(Data_Baseline!$C69:$AZ69,COUNTIF(Data_Baseline!$C69:$AZ69,0)+1)/MAX(Data_Baseline!$C69:$AZ69),IF(Data_Baseline!N69=0,SMALL(Data_Baseline!$C69:$AZ69,COUNTIF(Data_Baseline!$C69:$AZ69,0)+1)/MAX(Data_Baseline!$C69:$AZ69),Data_Baseline!N69/MAX(Data_Baseline!$C69:$AZ69))),IF(O$3&lt;=$B$2,SMALL(Data_Baseline!$C69:$AZ69,COUNTIF(Data_Baseline!$C69:$AZ69,0)+1),IF(Data_Baseline!N69=0,SMALL(Data_Baseline!$C69:$AZ69,COUNTIF(Data_Baseline!$C69:$AZ69,0)+1),Data_Baseline!N69)))),"")</f>
        <v>0.19152560304953387</v>
      </c>
      <c r="P69" s="79">
        <f ca="1">IFERROR(IF(Data_Baseline!O69="","",IF($C$3="On",IF(P$3&lt;=$B$2,SMALL(Data_Baseline!$C69:$AZ69,COUNTIF(Data_Baseline!$C69:$AZ69,0)+1)/MAX(Data_Baseline!$C69:$AZ69),IF(Data_Baseline!O69=0,SMALL(Data_Baseline!$C69:$AZ69,COUNTIF(Data_Baseline!$C69:$AZ69,0)+1)/MAX(Data_Baseline!$C69:$AZ69),Data_Baseline!O69/MAX(Data_Baseline!$C69:$AZ69))),IF(P$3&lt;=$B$2,SMALL(Data_Baseline!$C69:$AZ69,COUNTIF(Data_Baseline!$C69:$AZ69,0)+1),IF(Data_Baseline!O69=0,SMALL(Data_Baseline!$C69:$AZ69,COUNTIF(Data_Baseline!$C69:$AZ69,0)+1),Data_Baseline!O69)))),"")</f>
        <v>0.19152560304953387</v>
      </c>
      <c r="Q69" s="79">
        <f ca="1">IFERROR(IF(Data_Baseline!P69="","",IF($C$3="On",IF(Q$3&lt;=$B$2,SMALL(Data_Baseline!$C69:$AZ69,COUNTIF(Data_Baseline!$C69:$AZ69,0)+1)/MAX(Data_Baseline!$C69:$AZ69),IF(Data_Baseline!P69=0,SMALL(Data_Baseline!$C69:$AZ69,COUNTIF(Data_Baseline!$C69:$AZ69,0)+1)/MAX(Data_Baseline!$C69:$AZ69),Data_Baseline!P69/MAX(Data_Baseline!$C69:$AZ69))),IF(Q$3&lt;=$B$2,SMALL(Data_Baseline!$C69:$AZ69,COUNTIF(Data_Baseline!$C69:$AZ69,0)+1),IF(Data_Baseline!P69=0,SMALL(Data_Baseline!$C69:$AZ69,COUNTIF(Data_Baseline!$C69:$AZ69,0)+1),Data_Baseline!P69)))),"")</f>
        <v>0.19152560304953387</v>
      </c>
      <c r="R69" s="79">
        <f ca="1">IFERROR(IF(Data_Baseline!Q69="","",IF($C$3="On",IF(R$3&lt;=$B$2,SMALL(Data_Baseline!$C69:$AZ69,COUNTIF(Data_Baseline!$C69:$AZ69,0)+1)/MAX(Data_Baseline!$C69:$AZ69),IF(Data_Baseline!Q69=0,SMALL(Data_Baseline!$C69:$AZ69,COUNTIF(Data_Baseline!$C69:$AZ69,0)+1)/MAX(Data_Baseline!$C69:$AZ69),Data_Baseline!Q69/MAX(Data_Baseline!$C69:$AZ69))),IF(R$3&lt;=$B$2,SMALL(Data_Baseline!$C69:$AZ69,COUNTIF(Data_Baseline!$C69:$AZ69,0)+1),IF(Data_Baseline!Q69=0,SMALL(Data_Baseline!$C69:$AZ69,COUNTIF(Data_Baseline!$C69:$AZ69,0)+1),Data_Baseline!Q69)))),"")</f>
        <v>0.19152560304953387</v>
      </c>
      <c r="S69" s="79">
        <f ca="1">IFERROR(IF(Data_Baseline!R69="","",IF($C$3="On",IF(S$3&lt;=$B$2,SMALL(Data_Baseline!$C69:$AZ69,COUNTIF(Data_Baseline!$C69:$AZ69,0)+1)/MAX(Data_Baseline!$C69:$AZ69),IF(Data_Baseline!R69=0,SMALL(Data_Baseline!$C69:$AZ69,COUNTIF(Data_Baseline!$C69:$AZ69,0)+1)/MAX(Data_Baseline!$C69:$AZ69),Data_Baseline!R69/MAX(Data_Baseline!$C69:$AZ69))),IF(S$3&lt;=$B$2,SMALL(Data_Baseline!$C69:$AZ69,COUNTIF(Data_Baseline!$C69:$AZ69,0)+1),IF(Data_Baseline!R69=0,SMALL(Data_Baseline!$C69:$AZ69,COUNTIF(Data_Baseline!$C69:$AZ69,0)+1),Data_Baseline!R69)))),"")</f>
        <v>0.19152560304953387</v>
      </c>
      <c r="T69" s="79">
        <f ca="1">IFERROR(IF(Data_Baseline!S69="","",IF($C$3="On",IF(T$3&lt;=$B$2,SMALL(Data_Baseline!$C69:$AZ69,COUNTIF(Data_Baseline!$C69:$AZ69,0)+1)/MAX(Data_Baseline!$C69:$AZ69),IF(Data_Baseline!S69=0,SMALL(Data_Baseline!$C69:$AZ69,COUNTIF(Data_Baseline!$C69:$AZ69,0)+1)/MAX(Data_Baseline!$C69:$AZ69),Data_Baseline!S69/MAX(Data_Baseline!$C69:$AZ69))),IF(T$3&lt;=$B$2,SMALL(Data_Baseline!$C69:$AZ69,COUNTIF(Data_Baseline!$C69:$AZ69,0)+1),IF(Data_Baseline!S69=0,SMALL(Data_Baseline!$C69:$AZ69,COUNTIF(Data_Baseline!$C69:$AZ69,0)+1),Data_Baseline!S69)))),"")</f>
        <v>0.19152560304953387</v>
      </c>
      <c r="U69" s="79">
        <f ca="1">IFERROR(IF(Data_Baseline!T69="","",IF($C$3="On",IF(U$3&lt;=$B$2,SMALL(Data_Baseline!$C69:$AZ69,COUNTIF(Data_Baseline!$C69:$AZ69,0)+1)/MAX(Data_Baseline!$C69:$AZ69),IF(Data_Baseline!T69=0,SMALL(Data_Baseline!$C69:$AZ69,COUNTIF(Data_Baseline!$C69:$AZ69,0)+1)/MAX(Data_Baseline!$C69:$AZ69),Data_Baseline!T69/MAX(Data_Baseline!$C69:$AZ69))),IF(U$3&lt;=$B$2,SMALL(Data_Baseline!$C69:$AZ69,COUNTIF(Data_Baseline!$C69:$AZ69,0)+1),IF(Data_Baseline!T69=0,SMALL(Data_Baseline!$C69:$AZ69,COUNTIF(Data_Baseline!$C69:$AZ69,0)+1),Data_Baseline!T69)))),"")</f>
        <v>0.19152560304953387</v>
      </c>
      <c r="V69" s="79">
        <f ca="1">IFERROR(IF(Data_Baseline!U69="","",IF($C$3="On",IF(V$3&lt;=$B$2,SMALL(Data_Baseline!$C69:$AZ69,COUNTIF(Data_Baseline!$C69:$AZ69,0)+1)/MAX(Data_Baseline!$C69:$AZ69),IF(Data_Baseline!U69=0,SMALL(Data_Baseline!$C69:$AZ69,COUNTIF(Data_Baseline!$C69:$AZ69,0)+1)/MAX(Data_Baseline!$C69:$AZ69),Data_Baseline!U69/MAX(Data_Baseline!$C69:$AZ69))),IF(V$3&lt;=$B$2,SMALL(Data_Baseline!$C69:$AZ69,COUNTIF(Data_Baseline!$C69:$AZ69,0)+1),IF(Data_Baseline!U69=0,SMALL(Data_Baseline!$C69:$AZ69,COUNTIF(Data_Baseline!$C69:$AZ69,0)+1),Data_Baseline!U69)))),"")</f>
        <v>0.19152560304953387</v>
      </c>
      <c r="W69" s="79">
        <f ca="1">IFERROR(IF(Data_Baseline!V69="","",IF($C$3="On",IF(W$3&lt;=$B$2,SMALL(Data_Baseline!$C69:$AZ69,COUNTIF(Data_Baseline!$C69:$AZ69,0)+1)/MAX(Data_Baseline!$C69:$AZ69),IF(Data_Baseline!V69=0,SMALL(Data_Baseline!$C69:$AZ69,COUNTIF(Data_Baseline!$C69:$AZ69,0)+1)/MAX(Data_Baseline!$C69:$AZ69),Data_Baseline!V69/MAX(Data_Baseline!$C69:$AZ69))),IF(W$3&lt;=$B$2,SMALL(Data_Baseline!$C69:$AZ69,COUNTIF(Data_Baseline!$C69:$AZ69,0)+1),IF(Data_Baseline!V69=0,SMALL(Data_Baseline!$C69:$AZ69,COUNTIF(Data_Baseline!$C69:$AZ69,0)+1),Data_Baseline!V69)))),"")</f>
        <v>0.19152560304953387</v>
      </c>
      <c r="X69" s="79">
        <f ca="1">IFERROR(IF(Data_Baseline!W69="","",IF($C$3="On",IF(X$3&lt;=$B$2,SMALL(Data_Baseline!$C69:$AZ69,COUNTIF(Data_Baseline!$C69:$AZ69,0)+1)/MAX(Data_Baseline!$C69:$AZ69),IF(Data_Baseline!W69=0,SMALL(Data_Baseline!$C69:$AZ69,COUNTIF(Data_Baseline!$C69:$AZ69,0)+1)/MAX(Data_Baseline!$C69:$AZ69),Data_Baseline!W69/MAX(Data_Baseline!$C69:$AZ69))),IF(X$3&lt;=$B$2,SMALL(Data_Baseline!$C69:$AZ69,COUNTIF(Data_Baseline!$C69:$AZ69,0)+1),IF(Data_Baseline!W69=0,SMALL(Data_Baseline!$C69:$AZ69,COUNTIF(Data_Baseline!$C69:$AZ69,0)+1),Data_Baseline!W69)))),"")</f>
        <v>0.19152560304953387</v>
      </c>
      <c r="Y69" s="79">
        <f ca="1">IFERROR(IF(Data_Baseline!X69="","",IF($C$3="On",IF(Y$3&lt;=$B$2,SMALL(Data_Baseline!$C69:$AZ69,COUNTIF(Data_Baseline!$C69:$AZ69,0)+1)/MAX(Data_Baseline!$C69:$AZ69),IF(Data_Baseline!X69=0,SMALL(Data_Baseline!$C69:$AZ69,COUNTIF(Data_Baseline!$C69:$AZ69,0)+1)/MAX(Data_Baseline!$C69:$AZ69),Data_Baseline!X69/MAX(Data_Baseline!$C69:$AZ69))),IF(Y$3&lt;=$B$2,SMALL(Data_Baseline!$C69:$AZ69,COUNTIF(Data_Baseline!$C69:$AZ69,0)+1),IF(Data_Baseline!X69=0,SMALL(Data_Baseline!$C69:$AZ69,COUNTIF(Data_Baseline!$C69:$AZ69,0)+1),Data_Baseline!X69)))),"")</f>
        <v>0.19152560304953387</v>
      </c>
      <c r="Z69" s="79">
        <f ca="1">IFERROR(IF(Data_Baseline!Y69="","",IF($C$3="On",IF(Z$3&lt;=$B$2,SMALL(Data_Baseline!$C69:$AZ69,COUNTIF(Data_Baseline!$C69:$AZ69,0)+1)/MAX(Data_Baseline!$C69:$AZ69),IF(Data_Baseline!Y69=0,SMALL(Data_Baseline!$C69:$AZ69,COUNTIF(Data_Baseline!$C69:$AZ69,0)+1)/MAX(Data_Baseline!$C69:$AZ69),Data_Baseline!Y69/MAX(Data_Baseline!$C69:$AZ69))),IF(Z$3&lt;=$B$2,SMALL(Data_Baseline!$C69:$AZ69,COUNTIF(Data_Baseline!$C69:$AZ69,0)+1),IF(Data_Baseline!Y69=0,SMALL(Data_Baseline!$C69:$AZ69,COUNTIF(Data_Baseline!$C69:$AZ69,0)+1),Data_Baseline!Y69)))),"")</f>
        <v>0.19152560304953387</v>
      </c>
      <c r="AA69" s="79">
        <f ca="1">IFERROR(IF(Data_Baseline!Z69="","",IF($C$3="On",IF(AA$3&lt;=$B$2,SMALL(Data_Baseline!$C69:$AZ69,COUNTIF(Data_Baseline!$C69:$AZ69,0)+1)/MAX(Data_Baseline!$C69:$AZ69),IF(Data_Baseline!Z69=0,SMALL(Data_Baseline!$C69:$AZ69,COUNTIF(Data_Baseline!$C69:$AZ69,0)+1)/MAX(Data_Baseline!$C69:$AZ69),Data_Baseline!Z69/MAX(Data_Baseline!$C69:$AZ69))),IF(AA$3&lt;=$B$2,SMALL(Data_Baseline!$C69:$AZ69,COUNTIF(Data_Baseline!$C69:$AZ69,0)+1),IF(Data_Baseline!Z69=0,SMALL(Data_Baseline!$C69:$AZ69,COUNTIF(Data_Baseline!$C69:$AZ69,0)+1),Data_Baseline!Z69)))),"")</f>
        <v>0.19152560304953387</v>
      </c>
      <c r="AB69" s="79">
        <f ca="1">IFERROR(IF(Data_Baseline!AA69="","",IF($C$3="On",IF(AB$3&lt;=$B$2,SMALL(Data_Baseline!$C69:$AZ69,COUNTIF(Data_Baseline!$C69:$AZ69,0)+1)/MAX(Data_Baseline!$C69:$AZ69),IF(Data_Baseline!AA69=0,SMALL(Data_Baseline!$C69:$AZ69,COUNTIF(Data_Baseline!$C69:$AZ69,0)+1)/MAX(Data_Baseline!$C69:$AZ69),Data_Baseline!AA69/MAX(Data_Baseline!$C69:$AZ69))),IF(AB$3&lt;=$B$2,SMALL(Data_Baseline!$C69:$AZ69,COUNTIF(Data_Baseline!$C69:$AZ69,0)+1),IF(Data_Baseline!AA69=0,SMALL(Data_Baseline!$C69:$AZ69,COUNTIF(Data_Baseline!$C69:$AZ69,0)+1),Data_Baseline!AA69)))),"")</f>
        <v>0.19152560304953387</v>
      </c>
      <c r="AC69" s="79">
        <f ca="1">IFERROR(IF(Data_Baseline!AB69="","",IF($C$3="On",IF(AC$3&lt;=$B$2,SMALL(Data_Baseline!$C69:$AZ69,COUNTIF(Data_Baseline!$C69:$AZ69,0)+1)/MAX(Data_Baseline!$C69:$AZ69),IF(Data_Baseline!AB69=0,SMALL(Data_Baseline!$C69:$AZ69,COUNTIF(Data_Baseline!$C69:$AZ69,0)+1)/MAX(Data_Baseline!$C69:$AZ69),Data_Baseline!AB69/MAX(Data_Baseline!$C69:$AZ69))),IF(AC$3&lt;=$B$2,SMALL(Data_Baseline!$C69:$AZ69,COUNTIF(Data_Baseline!$C69:$AZ69,0)+1),IF(Data_Baseline!AB69=0,SMALL(Data_Baseline!$C69:$AZ69,COUNTIF(Data_Baseline!$C69:$AZ69,0)+1),Data_Baseline!AB69)))),"")</f>
        <v>0.19152560304953387</v>
      </c>
      <c r="AD69" s="79">
        <f ca="1">IFERROR(IF(Data_Baseline!AC69="","",IF($C$3="On",IF(AD$3&lt;=$B$2,SMALL(Data_Baseline!$C69:$AZ69,COUNTIF(Data_Baseline!$C69:$AZ69,0)+1)/MAX(Data_Baseline!$C69:$AZ69),IF(Data_Baseline!AC69=0,SMALL(Data_Baseline!$C69:$AZ69,COUNTIF(Data_Baseline!$C69:$AZ69,0)+1)/MAX(Data_Baseline!$C69:$AZ69),Data_Baseline!AC69/MAX(Data_Baseline!$C69:$AZ69))),IF(AD$3&lt;=$B$2,SMALL(Data_Baseline!$C69:$AZ69,COUNTIF(Data_Baseline!$C69:$AZ69,0)+1),IF(Data_Baseline!AC69=0,SMALL(Data_Baseline!$C69:$AZ69,COUNTIF(Data_Baseline!$C69:$AZ69,0)+1),Data_Baseline!AC69)))),"")</f>
        <v>0.19152560304953387</v>
      </c>
      <c r="AE69" s="79">
        <f ca="1">IFERROR(IF(Data_Baseline!AD69="","",IF($C$3="On",IF(AE$3&lt;=$B$2,SMALL(Data_Baseline!$C69:$AZ69,COUNTIF(Data_Baseline!$C69:$AZ69,0)+1)/MAX(Data_Baseline!$C69:$AZ69),IF(Data_Baseline!AD69=0,SMALL(Data_Baseline!$C69:$AZ69,COUNTIF(Data_Baseline!$C69:$AZ69,0)+1)/MAX(Data_Baseline!$C69:$AZ69),Data_Baseline!AD69/MAX(Data_Baseline!$C69:$AZ69))),IF(AE$3&lt;=$B$2,SMALL(Data_Baseline!$C69:$AZ69,COUNTIF(Data_Baseline!$C69:$AZ69,0)+1),IF(Data_Baseline!AD69=0,SMALL(Data_Baseline!$C69:$AZ69,COUNTIF(Data_Baseline!$C69:$AZ69,0)+1),Data_Baseline!AD69)))),"")</f>
        <v>0.19152560304953387</v>
      </c>
      <c r="AF69" s="79">
        <f ca="1">IFERROR(IF(Data_Baseline!AE69="","",IF($C$3="On",IF(AF$3&lt;=$B$2,SMALL(Data_Baseline!$C69:$AZ69,COUNTIF(Data_Baseline!$C69:$AZ69,0)+1)/MAX(Data_Baseline!$C69:$AZ69),IF(Data_Baseline!AE69=0,SMALL(Data_Baseline!$C69:$AZ69,COUNTIF(Data_Baseline!$C69:$AZ69,0)+1)/MAX(Data_Baseline!$C69:$AZ69),Data_Baseline!AE69/MAX(Data_Baseline!$C69:$AZ69))),IF(AF$3&lt;=$B$2,SMALL(Data_Baseline!$C69:$AZ69,COUNTIF(Data_Baseline!$C69:$AZ69,0)+1),IF(Data_Baseline!AE69=0,SMALL(Data_Baseline!$C69:$AZ69,COUNTIF(Data_Baseline!$C69:$AZ69,0)+1),Data_Baseline!AE69)))),"")</f>
        <v>0.19152560304953387</v>
      </c>
      <c r="AG69" s="79">
        <f ca="1">IFERROR(IF(Data_Baseline!AF69="","",IF($C$3="On",IF(AG$3&lt;=$B$2,SMALL(Data_Baseline!$C69:$AZ69,COUNTIF(Data_Baseline!$C69:$AZ69,0)+1)/MAX(Data_Baseline!$C69:$AZ69),IF(Data_Baseline!AF69=0,SMALL(Data_Baseline!$C69:$AZ69,COUNTIF(Data_Baseline!$C69:$AZ69,0)+1)/MAX(Data_Baseline!$C69:$AZ69),Data_Baseline!AF69/MAX(Data_Baseline!$C69:$AZ69))),IF(AG$3&lt;=$B$2,SMALL(Data_Baseline!$C69:$AZ69,COUNTIF(Data_Baseline!$C69:$AZ69,0)+1),IF(Data_Baseline!AF69=0,SMALL(Data_Baseline!$C69:$AZ69,COUNTIF(Data_Baseline!$C69:$AZ69,0)+1),Data_Baseline!AF69)))),"")</f>
        <v>0.19152560304953387</v>
      </c>
      <c r="AH69" s="79">
        <f ca="1">IFERROR(IF(Data_Baseline!AG69="","",IF($C$3="On",IF(AH$3&lt;=$B$2,SMALL(Data_Baseline!$C69:$AZ69,COUNTIF(Data_Baseline!$C69:$AZ69,0)+1)/MAX(Data_Baseline!$C69:$AZ69),IF(Data_Baseline!AG69=0,SMALL(Data_Baseline!$C69:$AZ69,COUNTIF(Data_Baseline!$C69:$AZ69,0)+1)/MAX(Data_Baseline!$C69:$AZ69),Data_Baseline!AG69/MAX(Data_Baseline!$C69:$AZ69))),IF(AH$3&lt;=$B$2,SMALL(Data_Baseline!$C69:$AZ69,COUNTIF(Data_Baseline!$C69:$AZ69,0)+1),IF(Data_Baseline!AG69=0,SMALL(Data_Baseline!$C69:$AZ69,COUNTIF(Data_Baseline!$C69:$AZ69,0)+1),Data_Baseline!AG69)))),"")</f>
        <v>0.19152560304953387</v>
      </c>
      <c r="AI69" s="79">
        <f ca="1">IFERROR(IF(Data_Baseline!AH69="","",IF($C$3="On",IF(AI$3&lt;=$B$2,SMALL(Data_Baseline!$C69:$AZ69,COUNTIF(Data_Baseline!$C69:$AZ69,0)+1)/MAX(Data_Baseline!$C69:$AZ69),IF(Data_Baseline!AH69=0,SMALL(Data_Baseline!$C69:$AZ69,COUNTIF(Data_Baseline!$C69:$AZ69,0)+1)/MAX(Data_Baseline!$C69:$AZ69),Data_Baseline!AH69/MAX(Data_Baseline!$C69:$AZ69))),IF(AI$3&lt;=$B$2,SMALL(Data_Baseline!$C69:$AZ69,COUNTIF(Data_Baseline!$C69:$AZ69,0)+1),IF(Data_Baseline!AH69=0,SMALL(Data_Baseline!$C69:$AZ69,COUNTIF(Data_Baseline!$C69:$AZ69,0)+1),Data_Baseline!AH69)))),"")</f>
        <v>0.19152560304953387</v>
      </c>
      <c r="AJ69" s="79">
        <f ca="1">IFERROR(IF(Data_Baseline!AI69="","",IF($C$3="On",IF(AJ$3&lt;=$B$2,SMALL(Data_Baseline!$C69:$AZ69,COUNTIF(Data_Baseline!$C69:$AZ69,0)+1)/MAX(Data_Baseline!$C69:$AZ69),IF(Data_Baseline!AI69=0,SMALL(Data_Baseline!$C69:$AZ69,COUNTIF(Data_Baseline!$C69:$AZ69,0)+1)/MAX(Data_Baseline!$C69:$AZ69),Data_Baseline!AI69/MAX(Data_Baseline!$C69:$AZ69))),IF(AJ$3&lt;=$B$2,SMALL(Data_Baseline!$C69:$AZ69,COUNTIF(Data_Baseline!$C69:$AZ69,0)+1),IF(Data_Baseline!AI69=0,SMALL(Data_Baseline!$C69:$AZ69,COUNTIF(Data_Baseline!$C69:$AZ69,0)+1),Data_Baseline!AI69)))),"")</f>
        <v>0.19152560304953387</v>
      </c>
      <c r="AK69" s="79">
        <f ca="1">IFERROR(IF(Data_Baseline!AJ69="","",IF($C$3="On",IF(AK$3&lt;=$B$2,SMALL(Data_Baseline!$C69:$AZ69,COUNTIF(Data_Baseline!$C69:$AZ69,0)+1)/MAX(Data_Baseline!$C69:$AZ69),IF(Data_Baseline!AJ69=0,SMALL(Data_Baseline!$C69:$AZ69,COUNTIF(Data_Baseline!$C69:$AZ69,0)+1)/MAX(Data_Baseline!$C69:$AZ69),Data_Baseline!AJ69/MAX(Data_Baseline!$C69:$AZ69))),IF(AK$3&lt;=$B$2,SMALL(Data_Baseline!$C69:$AZ69,COUNTIF(Data_Baseline!$C69:$AZ69,0)+1),IF(Data_Baseline!AJ69=0,SMALL(Data_Baseline!$C69:$AZ69,COUNTIF(Data_Baseline!$C69:$AZ69,0)+1),Data_Baseline!AJ69)))),"")</f>
        <v>0.19152560304953387</v>
      </c>
      <c r="AL69" s="79">
        <f ca="1">IFERROR(IF(Data_Baseline!AK69="","",IF($C$3="On",IF(AL$3&lt;=$B$2,SMALL(Data_Baseline!$C69:$AZ69,COUNTIF(Data_Baseline!$C69:$AZ69,0)+1)/MAX(Data_Baseline!$C69:$AZ69),IF(Data_Baseline!AK69=0,SMALL(Data_Baseline!$C69:$AZ69,COUNTIF(Data_Baseline!$C69:$AZ69,0)+1)/MAX(Data_Baseline!$C69:$AZ69),Data_Baseline!AK69/MAX(Data_Baseline!$C69:$AZ69))),IF(AL$3&lt;=$B$2,SMALL(Data_Baseline!$C69:$AZ69,COUNTIF(Data_Baseline!$C69:$AZ69,0)+1),IF(Data_Baseline!AK69=0,SMALL(Data_Baseline!$C69:$AZ69,COUNTIF(Data_Baseline!$C69:$AZ69,0)+1),Data_Baseline!AK69)))),"")</f>
        <v>0.19152560304953387</v>
      </c>
      <c r="AM69" s="79">
        <f ca="1">IFERROR(IF(Data_Baseline!AL69="","",IF($C$3="On",IF(AM$3&lt;=$B$2,SMALL(Data_Baseline!$C69:$AZ69,COUNTIF(Data_Baseline!$C69:$AZ69,0)+1)/MAX(Data_Baseline!$C69:$AZ69),IF(Data_Baseline!AL69=0,SMALL(Data_Baseline!$C69:$AZ69,COUNTIF(Data_Baseline!$C69:$AZ69,0)+1)/MAX(Data_Baseline!$C69:$AZ69),Data_Baseline!AL69/MAX(Data_Baseline!$C69:$AZ69))),IF(AM$3&lt;=$B$2,SMALL(Data_Baseline!$C69:$AZ69,COUNTIF(Data_Baseline!$C69:$AZ69,0)+1),IF(Data_Baseline!AL69=0,SMALL(Data_Baseline!$C69:$AZ69,COUNTIF(Data_Baseline!$C69:$AZ69,0)+1),Data_Baseline!AL69)))),"")</f>
        <v>0.19152560304953387</v>
      </c>
      <c r="AN69" s="79">
        <f ca="1">IFERROR(IF(Data_Baseline!AM69="","",IF($C$3="On",IF(AN$3&lt;=$B$2,SMALL(Data_Baseline!$C69:$AZ69,COUNTIF(Data_Baseline!$C69:$AZ69,0)+1)/MAX(Data_Baseline!$C69:$AZ69),IF(Data_Baseline!AM69=0,SMALL(Data_Baseline!$C69:$AZ69,COUNTIF(Data_Baseline!$C69:$AZ69,0)+1)/MAX(Data_Baseline!$C69:$AZ69),Data_Baseline!AM69/MAX(Data_Baseline!$C69:$AZ69))),IF(AN$3&lt;=$B$2,SMALL(Data_Baseline!$C69:$AZ69,COUNTIF(Data_Baseline!$C69:$AZ69,0)+1),IF(Data_Baseline!AM69=0,SMALL(Data_Baseline!$C69:$AZ69,COUNTIF(Data_Baseline!$C69:$AZ69,0)+1),Data_Baseline!AM69)))),"")</f>
        <v>0.19152560304953387</v>
      </c>
      <c r="AO69" s="79">
        <f ca="1">IFERROR(IF(Data_Baseline!AN69="","",IF($C$3="On",IF(AO$3&lt;=$B$2,SMALL(Data_Baseline!$C69:$AZ69,COUNTIF(Data_Baseline!$C69:$AZ69,0)+1)/MAX(Data_Baseline!$C69:$AZ69),IF(Data_Baseline!AN69=0,SMALL(Data_Baseline!$C69:$AZ69,COUNTIF(Data_Baseline!$C69:$AZ69,0)+1)/MAX(Data_Baseline!$C69:$AZ69),Data_Baseline!AN69/MAX(Data_Baseline!$C69:$AZ69))),IF(AO$3&lt;=$B$2,SMALL(Data_Baseline!$C69:$AZ69,COUNTIF(Data_Baseline!$C69:$AZ69,0)+1),IF(Data_Baseline!AN69=0,SMALL(Data_Baseline!$C69:$AZ69,COUNTIF(Data_Baseline!$C69:$AZ69,0)+1),Data_Baseline!AN69)))),"")</f>
        <v>0.23991929892711636</v>
      </c>
      <c r="AP69" s="79">
        <f ca="1">IFERROR(IF(Data_Baseline!AO69="","",IF($C$3="On",IF(AP$3&lt;=$B$2,SMALL(Data_Baseline!$C69:$AZ69,COUNTIF(Data_Baseline!$C69:$AZ69,0)+1)/MAX(Data_Baseline!$C69:$AZ69),IF(Data_Baseline!AO69=0,SMALL(Data_Baseline!$C69:$AZ69,COUNTIF(Data_Baseline!$C69:$AZ69,0)+1)/MAX(Data_Baseline!$C69:$AZ69),Data_Baseline!AO69/MAX(Data_Baseline!$C69:$AZ69))),IF(AP$3&lt;=$B$2,SMALL(Data_Baseline!$C69:$AZ69,COUNTIF(Data_Baseline!$C69:$AZ69,0)+1),IF(Data_Baseline!AO69=0,SMALL(Data_Baseline!$C69:$AZ69,COUNTIF(Data_Baseline!$C69:$AZ69,0)+1),Data_Baseline!AO69)))),"")</f>
        <v>0.81226150971730271</v>
      </c>
      <c r="AQ69" s="79">
        <f ca="1">IFERROR(IF(Data_Baseline!AP69="","",IF($C$3="On",IF(AQ$3&lt;=$B$2,SMALL(Data_Baseline!$C69:$AZ69,COUNTIF(Data_Baseline!$C69:$AZ69,0)+1)/MAX(Data_Baseline!$C69:$AZ69),IF(Data_Baseline!AP69=0,SMALL(Data_Baseline!$C69:$AZ69,COUNTIF(Data_Baseline!$C69:$AZ69,0)+1)/MAX(Data_Baseline!$C69:$AZ69),Data_Baseline!AP69/MAX(Data_Baseline!$C69:$AZ69))),IF(AQ$3&lt;=$B$2,SMALL(Data_Baseline!$C69:$AZ69,COUNTIF(Data_Baseline!$C69:$AZ69,0)+1),IF(Data_Baseline!AP69=0,SMALL(Data_Baseline!$C69:$AZ69,COUNTIF(Data_Baseline!$C69:$AZ69,0)+1),Data_Baseline!AP69)))),"")</f>
        <v>1</v>
      </c>
      <c r="AR69" s="79" t="str">
        <f>IFERROR(IF(Data_Baseline!AQ69="","",IF($C$3="On",IF(AR$3&lt;=$B$2,SMALL(Data_Baseline!$C69:$AZ69,COUNTIF(Data_Baseline!$C69:$AZ69,0)+1)/MAX(Data_Baseline!$C69:$AZ69),IF(Data_Baseline!AQ69=0,SMALL(Data_Baseline!$C69:$AZ69,COUNTIF(Data_Baseline!$C69:$AZ69,0)+1)/MAX(Data_Baseline!$C69:$AZ69),Data_Baseline!AQ69/MAX(Data_Baseline!$C69:$AZ69))),IF(AR$3&lt;=$B$2,SMALL(Data_Baseline!$C69:$AZ69,COUNTIF(Data_Baseline!$C69:$AZ69,0)+1),IF(Data_Baseline!AQ69=0,SMALL(Data_Baseline!$C69:$AZ69,COUNTIF(Data_Baseline!$C69:$AZ69,0)+1),Data_Baseline!AQ69)))),"")</f>
        <v/>
      </c>
      <c r="AS69" s="79" t="str">
        <f>IFERROR(IF(Data_Baseline!AR69="","",IF($C$3="On",IF(AS$3&lt;=$B$2,SMALL(Data_Baseline!$C69:$AZ69,COUNTIF(Data_Baseline!$C69:$AZ69,0)+1)/MAX(Data_Baseline!$C69:$AZ69),IF(Data_Baseline!AR69=0,SMALL(Data_Baseline!$C69:$AZ69,COUNTIF(Data_Baseline!$C69:$AZ69,0)+1)/MAX(Data_Baseline!$C69:$AZ69),Data_Baseline!AR69/MAX(Data_Baseline!$C69:$AZ69))),IF(AS$3&lt;=$B$2,SMALL(Data_Baseline!$C69:$AZ69,COUNTIF(Data_Baseline!$C69:$AZ69,0)+1),IF(Data_Baseline!AR69=0,SMALL(Data_Baseline!$C69:$AZ69,COUNTIF(Data_Baseline!$C69:$AZ69,0)+1),Data_Baseline!AR69)))),"")</f>
        <v/>
      </c>
      <c r="AT69" s="79" t="str">
        <f>IFERROR(IF(Data_Baseline!AS69="","",IF($C$3="On",IF(AT$3&lt;=$B$2,SMALL(Data_Baseline!$C69:$AZ69,COUNTIF(Data_Baseline!$C69:$AZ69,0)+1)/MAX(Data_Baseline!$C69:$AZ69),IF(Data_Baseline!AS69=0,SMALL(Data_Baseline!$C69:$AZ69,COUNTIF(Data_Baseline!$C69:$AZ69,0)+1)/MAX(Data_Baseline!$C69:$AZ69),Data_Baseline!AS69/MAX(Data_Baseline!$C69:$AZ69))),IF(AT$3&lt;=$B$2,SMALL(Data_Baseline!$C69:$AZ69,COUNTIF(Data_Baseline!$C69:$AZ69,0)+1),IF(Data_Baseline!AS69=0,SMALL(Data_Baseline!$C69:$AZ69,COUNTIF(Data_Baseline!$C69:$AZ69,0)+1),Data_Baseline!AS69)))),"")</f>
        <v/>
      </c>
      <c r="AU69" s="79" t="str">
        <f>IFERROR(IF(Data_Baseline!AT69="","",IF($C$3="On",IF(AU$3&lt;=$B$2,SMALL(Data_Baseline!$C69:$AZ69,COUNTIF(Data_Baseline!$C69:$AZ69,0)+1)/MAX(Data_Baseline!$C69:$AZ69),IF(Data_Baseline!AT69=0,SMALL(Data_Baseline!$C69:$AZ69,COUNTIF(Data_Baseline!$C69:$AZ69,0)+1)/MAX(Data_Baseline!$C69:$AZ69),Data_Baseline!AT69/MAX(Data_Baseline!$C69:$AZ69))),IF(AU$3&lt;=$B$2,SMALL(Data_Baseline!$C69:$AZ69,COUNTIF(Data_Baseline!$C69:$AZ69,0)+1),IF(Data_Baseline!AT69=0,SMALL(Data_Baseline!$C69:$AZ69,COUNTIF(Data_Baseline!$C69:$AZ69,0)+1),Data_Baseline!AT69)))),"")</f>
        <v/>
      </c>
      <c r="AV69" s="79" t="str">
        <f>IFERROR(IF(Data_Baseline!AU69="","",IF($C$3="On",IF(AV$3&lt;=$B$2,SMALL(Data_Baseline!$C69:$AZ69,COUNTIF(Data_Baseline!$C69:$AZ69,0)+1)/MAX(Data_Baseline!$C69:$AZ69),IF(Data_Baseline!AU69=0,SMALL(Data_Baseline!$C69:$AZ69,COUNTIF(Data_Baseline!$C69:$AZ69,0)+1)/MAX(Data_Baseline!$C69:$AZ69),Data_Baseline!AU69/MAX(Data_Baseline!$C69:$AZ69))),IF(AV$3&lt;=$B$2,SMALL(Data_Baseline!$C69:$AZ69,COUNTIF(Data_Baseline!$C69:$AZ69,0)+1),IF(Data_Baseline!AU69=0,SMALL(Data_Baseline!$C69:$AZ69,COUNTIF(Data_Baseline!$C69:$AZ69,0)+1),Data_Baseline!AU69)))),"")</f>
        <v/>
      </c>
      <c r="AW69" s="79" t="str">
        <f>IFERROR(IF(Data_Baseline!AV69="","",IF($C$3="On",IF(AW$3&lt;=$B$2,SMALL(Data_Baseline!$C69:$AZ69,COUNTIF(Data_Baseline!$C69:$AZ69,0)+1)/MAX(Data_Baseline!$C69:$AZ69),IF(Data_Baseline!AV69=0,SMALL(Data_Baseline!$C69:$AZ69,COUNTIF(Data_Baseline!$C69:$AZ69,0)+1)/MAX(Data_Baseline!$C69:$AZ69),Data_Baseline!AV69/MAX(Data_Baseline!$C69:$AZ69))),IF(AW$3&lt;=$B$2,SMALL(Data_Baseline!$C69:$AZ69,COUNTIF(Data_Baseline!$C69:$AZ69,0)+1),IF(Data_Baseline!AV69=0,SMALL(Data_Baseline!$C69:$AZ69,COUNTIF(Data_Baseline!$C69:$AZ69,0)+1),Data_Baseline!AV69)))),"")</f>
        <v/>
      </c>
      <c r="AX69" s="79" t="str">
        <f>IFERROR(IF(Data_Baseline!AW69="","",IF($C$3="On",IF(AX$3&lt;=$B$2,SMALL(Data_Baseline!$C69:$AZ69,COUNTIF(Data_Baseline!$C69:$AZ69,0)+1)/MAX(Data_Baseline!$C69:$AZ69),IF(Data_Baseline!AW69=0,SMALL(Data_Baseline!$C69:$AZ69,COUNTIF(Data_Baseline!$C69:$AZ69,0)+1)/MAX(Data_Baseline!$C69:$AZ69),Data_Baseline!AW69/MAX(Data_Baseline!$C69:$AZ69))),IF(AX$3&lt;=$B$2,SMALL(Data_Baseline!$C69:$AZ69,COUNTIF(Data_Baseline!$C69:$AZ69,0)+1),IF(Data_Baseline!AW69=0,SMALL(Data_Baseline!$C69:$AZ69,COUNTIF(Data_Baseline!$C69:$AZ69,0)+1),Data_Baseline!AW69)))),"")</f>
        <v/>
      </c>
      <c r="AY69" s="79" t="str">
        <f>IFERROR(IF(Data_Baseline!AX69="","",IF($C$3="On",IF(AY$3&lt;=$B$2,SMALL(Data_Baseline!$C69:$AZ69,COUNTIF(Data_Baseline!$C69:$AZ69,0)+1)/MAX(Data_Baseline!$C69:$AZ69),IF(Data_Baseline!AX69=0,SMALL(Data_Baseline!$C69:$AZ69,COUNTIF(Data_Baseline!$C69:$AZ69,0)+1)/MAX(Data_Baseline!$C69:$AZ69),Data_Baseline!AX69/MAX(Data_Baseline!$C69:$AZ69))),IF(AY$3&lt;=$B$2,SMALL(Data_Baseline!$C69:$AZ69,COUNTIF(Data_Baseline!$C69:$AZ69,0)+1),IF(Data_Baseline!AX69=0,SMALL(Data_Baseline!$C69:$AZ69,COUNTIF(Data_Baseline!$C69:$AZ69,0)+1),Data_Baseline!AX69)))),"")</f>
        <v/>
      </c>
      <c r="AZ69" s="79" t="str">
        <f>IFERROR(IF(Data_Baseline!AY69="","",IF($C$3="On",IF(AZ$3&lt;=$B$2,SMALL(Data_Baseline!$C69:$AZ69,COUNTIF(Data_Baseline!$C69:$AZ69,0)+1)/MAX(Data_Baseline!$C69:$AZ69),IF(Data_Baseline!AY69=0,SMALL(Data_Baseline!$C69:$AZ69,COUNTIF(Data_Baseline!$C69:$AZ69,0)+1)/MAX(Data_Baseline!$C69:$AZ69),Data_Baseline!AY69/MAX(Data_Baseline!$C69:$AZ69))),IF(AZ$3&lt;=$B$2,SMALL(Data_Baseline!$C69:$AZ69,COUNTIF(Data_Baseline!$C69:$AZ69,0)+1),IF(Data_Baseline!AY69=0,SMALL(Data_Baseline!$C69:$AZ69,COUNTIF(Data_Baseline!$C69:$AZ69,0)+1),Data_Baseline!AY69)))),"")</f>
        <v/>
      </c>
      <c r="BA69" s="79" t="str">
        <f>IFERROR(IF(Data_Baseline!AZ69="","",IF($C$3="On",IF(BA$3&lt;=$B$2,SMALL(Data_Baseline!$C69:$AZ69,COUNTIF(Data_Baseline!$C69:$AZ69,0)+1)/MAX(Data_Baseline!$C69:$AZ69),IF(Data_Baseline!AZ69=0,SMALL(Data_Baseline!$C69:$AZ69,COUNTIF(Data_Baseline!$C69:$AZ69,0)+1)/MAX(Data_Baseline!$C69:$AZ69),Data_Baseline!AZ69/MAX(Data_Baseline!$C69:$AZ69))),IF(BA$3&lt;=$B$2,SMALL(Data_Baseline!$C69:$AZ69,COUNTIF(Data_Baseline!$C69:$AZ69,0)+1),IF(Data_Baseline!AZ69=0,SMALL(Data_Baseline!$C69:$AZ69,COUNTIF(Data_Baseline!$C69:$AZ69,0)+1),Data_Baseline!AZ69)))),"")</f>
        <v/>
      </c>
      <c r="BB69" s="79">
        <f ca="1">IF(Data_Initial!BA69="",1,0)</f>
        <v>0</v>
      </c>
      <c r="BC69" s="2" t="str">
        <f t="shared" ca="1" si="4"/>
        <v>NTC_SodA</v>
      </c>
      <c r="BD69" s="79" t="str">
        <f t="shared" ca="1" si="5"/>
        <v>NTC</v>
      </c>
      <c r="BE69" s="79" t="str">
        <f ca="1">Data_Initial!BC69</f>
        <v>SodA</v>
      </c>
      <c r="BF69" s="79" t="str">
        <f ca="1">Data_Initial!BB69</f>
        <v>NTC</v>
      </c>
      <c r="BG69" s="79">
        <f ca="1">IFERROR((INDIRECT("Plate"&amp;Data!A69&amp;"_C!"&amp;CHAR(RIGHT(Data!B69,LEN(Data!B69)-1)+65)&amp;CODE(LEFT(Data!B69,1))-58)),"")</f>
        <v>0</v>
      </c>
      <c r="BH69" s="79" t="str">
        <f ca="1">Data_Initial!BA69</f>
        <v>X</v>
      </c>
      <c r="BI69" s="79">
        <f t="shared" ca="1" si="6"/>
        <v>0.19152560304953387</v>
      </c>
      <c r="BJ69" s="79" t="str">
        <f ca="1">IF(BH69="N",1+MAX($BJ$3:BJ68),"")</f>
        <v/>
      </c>
      <c r="BK69" s="79"/>
      <c r="BL69" s="79"/>
      <c r="BM69" s="79"/>
      <c r="BN69" s="79"/>
      <c r="BO69" s="79"/>
      <c r="BP69" s="79"/>
      <c r="BQ69" s="79"/>
      <c r="BR69" s="79"/>
      <c r="BS69" s="79"/>
      <c r="BT69" s="79"/>
      <c r="BU69" s="79"/>
      <c r="BV69" s="79"/>
      <c r="BW69" s="79"/>
      <c r="BX69" s="79"/>
      <c r="BY69" s="79"/>
      <c r="BZ69" s="79"/>
    </row>
    <row r="70" spans="1:78" x14ac:dyDescent="0.25">
      <c r="A70" s="79" t="str">
        <f ca="1">IF(BH70="N","N"&amp;BJ70,IF(BB70=0,"",MAX($A$3:A69)+1))</f>
        <v/>
      </c>
      <c r="B70" s="79" t="str">
        <f ca="1">Data_Initial!A70&amp;C70</f>
        <v>1C9</v>
      </c>
      <c r="C70" s="79" t="str">
        <f ca="1">Data_Initial!B70</f>
        <v>C9</v>
      </c>
      <c r="D70" s="79">
        <f ca="1">IFERROR(IF(Data_Baseline!C70="","",IF($C$3="On",IF(D$3&lt;=$B$2,SMALL(Data_Baseline!$C70:$AZ70,COUNTIF(Data_Baseline!$C70:$AZ70,0)+1)/MAX(Data_Baseline!$C70:$AZ70),IF(Data_Baseline!C70=0,SMALL(Data_Baseline!$C70:$AZ70,COUNTIF(Data_Baseline!$C70:$AZ70,0)+1)/MAX(Data_Baseline!$C70:$AZ70),Data_Baseline!C70/MAX(Data_Baseline!$C70:$AZ70))),IF(D$3&lt;=$B$2,SMALL(Data_Baseline!$C70:$AZ70,COUNTIF(Data_Baseline!$C70:$AZ70,0)+1),IF(Data_Baseline!C70=0,SMALL(Data_Baseline!$C70:$AZ70,COUNTIF(Data_Baseline!$C70:$AZ70,0)+1),Data_Baseline!C70)))),"")</f>
        <v>1.8790259129976472E-3</v>
      </c>
      <c r="E70" s="79">
        <f ca="1">IFERROR(IF(Data_Baseline!D70="","",IF($C$3="On",IF(E$3&lt;=$B$2,SMALL(Data_Baseline!$C70:$AZ70,COUNTIF(Data_Baseline!$C70:$AZ70,0)+1)/MAX(Data_Baseline!$C70:$AZ70),IF(Data_Baseline!D70=0,SMALL(Data_Baseline!$C70:$AZ70,COUNTIF(Data_Baseline!$C70:$AZ70,0)+1)/MAX(Data_Baseline!$C70:$AZ70),Data_Baseline!D70/MAX(Data_Baseline!$C70:$AZ70))),IF(E$3&lt;=$B$2,SMALL(Data_Baseline!$C70:$AZ70,COUNTIF(Data_Baseline!$C70:$AZ70,0)+1),IF(Data_Baseline!D70=0,SMALL(Data_Baseline!$C70:$AZ70,COUNTIF(Data_Baseline!$C70:$AZ70,0)+1),Data_Baseline!D70)))),"")</f>
        <v>1.8790259129976472E-3</v>
      </c>
      <c r="F70" s="79">
        <f ca="1">IFERROR(IF(Data_Baseline!E70="","",IF($C$3="On",IF(F$3&lt;=$B$2,SMALL(Data_Baseline!$C70:$AZ70,COUNTIF(Data_Baseline!$C70:$AZ70,0)+1)/MAX(Data_Baseline!$C70:$AZ70),IF(Data_Baseline!E70=0,SMALL(Data_Baseline!$C70:$AZ70,COUNTIF(Data_Baseline!$C70:$AZ70,0)+1)/MAX(Data_Baseline!$C70:$AZ70),Data_Baseline!E70/MAX(Data_Baseline!$C70:$AZ70))),IF(F$3&lt;=$B$2,SMALL(Data_Baseline!$C70:$AZ70,COUNTIF(Data_Baseline!$C70:$AZ70,0)+1),IF(Data_Baseline!E70=0,SMALL(Data_Baseline!$C70:$AZ70,COUNTIF(Data_Baseline!$C70:$AZ70,0)+1),Data_Baseline!E70)))),"")</f>
        <v>1.8790259129976472E-3</v>
      </c>
      <c r="G70" s="79">
        <f ca="1">IFERROR(IF(Data_Baseline!F70="","",IF($C$3="On",IF(G$3&lt;=$B$2,SMALL(Data_Baseline!$C70:$AZ70,COUNTIF(Data_Baseline!$C70:$AZ70,0)+1)/MAX(Data_Baseline!$C70:$AZ70),IF(Data_Baseline!F70=0,SMALL(Data_Baseline!$C70:$AZ70,COUNTIF(Data_Baseline!$C70:$AZ70,0)+1)/MAX(Data_Baseline!$C70:$AZ70),Data_Baseline!F70/MAX(Data_Baseline!$C70:$AZ70))),IF(G$3&lt;=$B$2,SMALL(Data_Baseline!$C70:$AZ70,COUNTIF(Data_Baseline!$C70:$AZ70,0)+1),IF(Data_Baseline!F70=0,SMALL(Data_Baseline!$C70:$AZ70,COUNTIF(Data_Baseline!$C70:$AZ70,0)+1),Data_Baseline!F70)))),"")</f>
        <v>1.8790259129976472E-3</v>
      </c>
      <c r="H70" s="79">
        <f ca="1">IFERROR(IF(Data_Baseline!G70="","",IF($C$3="On",IF(H$3&lt;=$B$2,SMALL(Data_Baseline!$C70:$AZ70,COUNTIF(Data_Baseline!$C70:$AZ70,0)+1)/MAX(Data_Baseline!$C70:$AZ70),IF(Data_Baseline!G70=0,SMALL(Data_Baseline!$C70:$AZ70,COUNTIF(Data_Baseline!$C70:$AZ70,0)+1)/MAX(Data_Baseline!$C70:$AZ70),Data_Baseline!G70/MAX(Data_Baseline!$C70:$AZ70))),IF(H$3&lt;=$B$2,SMALL(Data_Baseline!$C70:$AZ70,COUNTIF(Data_Baseline!$C70:$AZ70,0)+1),IF(Data_Baseline!G70=0,SMALL(Data_Baseline!$C70:$AZ70,COUNTIF(Data_Baseline!$C70:$AZ70,0)+1),Data_Baseline!G70)))),"")</f>
        <v>1.8790259129976472E-3</v>
      </c>
      <c r="I70" s="79">
        <f ca="1">IFERROR(IF(Data_Baseline!H70="","",IF($C$3="On",IF(I$3&lt;=$B$2,SMALL(Data_Baseline!$C70:$AZ70,COUNTIF(Data_Baseline!$C70:$AZ70,0)+1)/MAX(Data_Baseline!$C70:$AZ70),IF(Data_Baseline!H70=0,SMALL(Data_Baseline!$C70:$AZ70,COUNTIF(Data_Baseline!$C70:$AZ70,0)+1)/MAX(Data_Baseline!$C70:$AZ70),Data_Baseline!H70/MAX(Data_Baseline!$C70:$AZ70))),IF(I$3&lt;=$B$2,SMALL(Data_Baseline!$C70:$AZ70,COUNTIF(Data_Baseline!$C70:$AZ70,0)+1),IF(Data_Baseline!H70=0,SMALL(Data_Baseline!$C70:$AZ70,COUNTIF(Data_Baseline!$C70:$AZ70,0)+1),Data_Baseline!H70)))),"")</f>
        <v>1.8790259129976472E-3</v>
      </c>
      <c r="J70" s="79">
        <f ca="1">IFERROR(IF(Data_Baseline!I70="","",IF($C$3="On",IF(J$3&lt;=$B$2,SMALL(Data_Baseline!$C70:$AZ70,COUNTIF(Data_Baseline!$C70:$AZ70,0)+1)/MAX(Data_Baseline!$C70:$AZ70),IF(Data_Baseline!I70=0,SMALL(Data_Baseline!$C70:$AZ70,COUNTIF(Data_Baseline!$C70:$AZ70,0)+1)/MAX(Data_Baseline!$C70:$AZ70),Data_Baseline!I70/MAX(Data_Baseline!$C70:$AZ70))),IF(J$3&lt;=$B$2,SMALL(Data_Baseline!$C70:$AZ70,COUNTIF(Data_Baseline!$C70:$AZ70,0)+1),IF(Data_Baseline!I70=0,SMALL(Data_Baseline!$C70:$AZ70,COUNTIF(Data_Baseline!$C70:$AZ70,0)+1),Data_Baseline!I70)))),"")</f>
        <v>1.8790259129976472E-3</v>
      </c>
      <c r="K70" s="79">
        <f ca="1">IFERROR(IF(Data_Baseline!J70="","",IF($C$3="On",IF(K$3&lt;=$B$2,SMALL(Data_Baseline!$C70:$AZ70,COUNTIF(Data_Baseline!$C70:$AZ70,0)+1)/MAX(Data_Baseline!$C70:$AZ70),IF(Data_Baseline!J70=0,SMALL(Data_Baseline!$C70:$AZ70,COUNTIF(Data_Baseline!$C70:$AZ70,0)+1)/MAX(Data_Baseline!$C70:$AZ70),Data_Baseline!J70/MAX(Data_Baseline!$C70:$AZ70))),IF(K$3&lt;=$B$2,SMALL(Data_Baseline!$C70:$AZ70,COUNTIF(Data_Baseline!$C70:$AZ70,0)+1),IF(Data_Baseline!J70=0,SMALL(Data_Baseline!$C70:$AZ70,COUNTIF(Data_Baseline!$C70:$AZ70,0)+1),Data_Baseline!J70)))),"")</f>
        <v>1.8790259129976472E-3</v>
      </c>
      <c r="L70" s="79">
        <f ca="1">IFERROR(IF(Data_Baseline!K70="","",IF($C$3="On",IF(L$3&lt;=$B$2,SMALL(Data_Baseline!$C70:$AZ70,COUNTIF(Data_Baseline!$C70:$AZ70,0)+1)/MAX(Data_Baseline!$C70:$AZ70),IF(Data_Baseline!K70=0,SMALL(Data_Baseline!$C70:$AZ70,COUNTIF(Data_Baseline!$C70:$AZ70,0)+1)/MAX(Data_Baseline!$C70:$AZ70),Data_Baseline!K70/MAX(Data_Baseline!$C70:$AZ70))),IF(L$3&lt;=$B$2,SMALL(Data_Baseline!$C70:$AZ70,COUNTIF(Data_Baseline!$C70:$AZ70,0)+1),IF(Data_Baseline!K70=0,SMALL(Data_Baseline!$C70:$AZ70,COUNTIF(Data_Baseline!$C70:$AZ70,0)+1),Data_Baseline!K70)))),"")</f>
        <v>1.8790259129976472E-3</v>
      </c>
      <c r="M70" s="79">
        <f ca="1">IFERROR(IF(Data_Baseline!L70="","",IF($C$3="On",IF(M$3&lt;=$B$2,SMALL(Data_Baseline!$C70:$AZ70,COUNTIF(Data_Baseline!$C70:$AZ70,0)+1)/MAX(Data_Baseline!$C70:$AZ70),IF(Data_Baseline!L70=0,SMALL(Data_Baseline!$C70:$AZ70,COUNTIF(Data_Baseline!$C70:$AZ70,0)+1)/MAX(Data_Baseline!$C70:$AZ70),Data_Baseline!L70/MAX(Data_Baseline!$C70:$AZ70))),IF(M$3&lt;=$B$2,SMALL(Data_Baseline!$C70:$AZ70,COUNTIF(Data_Baseline!$C70:$AZ70,0)+1),IF(Data_Baseline!L70=0,SMALL(Data_Baseline!$C70:$AZ70,COUNTIF(Data_Baseline!$C70:$AZ70,0)+1),Data_Baseline!L70)))),"")</f>
        <v>1.8790259129976472E-3</v>
      </c>
      <c r="N70" s="79">
        <f ca="1">IFERROR(IF(Data_Baseline!M70="","",IF($C$3="On",IF(N$3&lt;=$B$2,SMALL(Data_Baseline!$C70:$AZ70,COUNTIF(Data_Baseline!$C70:$AZ70,0)+1)/MAX(Data_Baseline!$C70:$AZ70),IF(Data_Baseline!M70=0,SMALL(Data_Baseline!$C70:$AZ70,COUNTIF(Data_Baseline!$C70:$AZ70,0)+1)/MAX(Data_Baseline!$C70:$AZ70),Data_Baseline!M70/MAX(Data_Baseline!$C70:$AZ70))),IF(N$3&lt;=$B$2,SMALL(Data_Baseline!$C70:$AZ70,COUNTIF(Data_Baseline!$C70:$AZ70,0)+1),IF(Data_Baseline!M70=0,SMALL(Data_Baseline!$C70:$AZ70,COUNTIF(Data_Baseline!$C70:$AZ70,0)+1),Data_Baseline!M70)))),"")</f>
        <v>1.8790259129976472E-3</v>
      </c>
      <c r="O70" s="79">
        <f ca="1">IFERROR(IF(Data_Baseline!N70="","",IF($C$3="On",IF(O$3&lt;=$B$2,SMALL(Data_Baseline!$C70:$AZ70,COUNTIF(Data_Baseline!$C70:$AZ70,0)+1)/MAX(Data_Baseline!$C70:$AZ70),IF(Data_Baseline!N70=0,SMALL(Data_Baseline!$C70:$AZ70,COUNTIF(Data_Baseline!$C70:$AZ70,0)+1)/MAX(Data_Baseline!$C70:$AZ70),Data_Baseline!N70/MAX(Data_Baseline!$C70:$AZ70))),IF(O$3&lt;=$B$2,SMALL(Data_Baseline!$C70:$AZ70,COUNTIF(Data_Baseline!$C70:$AZ70,0)+1),IF(Data_Baseline!N70=0,SMALL(Data_Baseline!$C70:$AZ70,COUNTIF(Data_Baseline!$C70:$AZ70,0)+1),Data_Baseline!N70)))),"")</f>
        <v>1.8790259129976472E-3</v>
      </c>
      <c r="P70" s="79">
        <f ca="1">IFERROR(IF(Data_Baseline!O70="","",IF($C$3="On",IF(P$3&lt;=$B$2,SMALL(Data_Baseline!$C70:$AZ70,COUNTIF(Data_Baseline!$C70:$AZ70,0)+1)/MAX(Data_Baseline!$C70:$AZ70),IF(Data_Baseline!O70=0,SMALL(Data_Baseline!$C70:$AZ70,COUNTIF(Data_Baseline!$C70:$AZ70,0)+1)/MAX(Data_Baseline!$C70:$AZ70),Data_Baseline!O70/MAX(Data_Baseline!$C70:$AZ70))),IF(P$3&lt;=$B$2,SMALL(Data_Baseline!$C70:$AZ70,COUNTIF(Data_Baseline!$C70:$AZ70,0)+1),IF(Data_Baseline!O70=0,SMALL(Data_Baseline!$C70:$AZ70,COUNTIF(Data_Baseline!$C70:$AZ70,0)+1),Data_Baseline!O70)))),"")</f>
        <v>1.8790259129976472E-3</v>
      </c>
      <c r="Q70" s="79">
        <f ca="1">IFERROR(IF(Data_Baseline!P70="","",IF($C$3="On",IF(Q$3&lt;=$B$2,SMALL(Data_Baseline!$C70:$AZ70,COUNTIF(Data_Baseline!$C70:$AZ70,0)+1)/MAX(Data_Baseline!$C70:$AZ70),IF(Data_Baseline!P70=0,SMALL(Data_Baseline!$C70:$AZ70,COUNTIF(Data_Baseline!$C70:$AZ70,0)+1)/MAX(Data_Baseline!$C70:$AZ70),Data_Baseline!P70/MAX(Data_Baseline!$C70:$AZ70))),IF(Q$3&lt;=$B$2,SMALL(Data_Baseline!$C70:$AZ70,COUNTIF(Data_Baseline!$C70:$AZ70,0)+1),IF(Data_Baseline!P70=0,SMALL(Data_Baseline!$C70:$AZ70,COUNTIF(Data_Baseline!$C70:$AZ70,0)+1),Data_Baseline!P70)))),"")</f>
        <v>1.8790259129976472E-3</v>
      </c>
      <c r="R70" s="79">
        <f ca="1">IFERROR(IF(Data_Baseline!Q70="","",IF($C$3="On",IF(R$3&lt;=$B$2,SMALL(Data_Baseline!$C70:$AZ70,COUNTIF(Data_Baseline!$C70:$AZ70,0)+1)/MAX(Data_Baseline!$C70:$AZ70),IF(Data_Baseline!Q70=0,SMALL(Data_Baseline!$C70:$AZ70,COUNTIF(Data_Baseline!$C70:$AZ70,0)+1)/MAX(Data_Baseline!$C70:$AZ70),Data_Baseline!Q70/MAX(Data_Baseline!$C70:$AZ70))),IF(R$3&lt;=$B$2,SMALL(Data_Baseline!$C70:$AZ70,COUNTIF(Data_Baseline!$C70:$AZ70,0)+1),IF(Data_Baseline!Q70=0,SMALL(Data_Baseline!$C70:$AZ70,COUNTIF(Data_Baseline!$C70:$AZ70,0)+1),Data_Baseline!Q70)))),"")</f>
        <v>1.8790259129976472E-3</v>
      </c>
      <c r="S70" s="79">
        <f ca="1">IFERROR(IF(Data_Baseline!R70="","",IF($C$3="On",IF(S$3&lt;=$B$2,SMALL(Data_Baseline!$C70:$AZ70,COUNTIF(Data_Baseline!$C70:$AZ70,0)+1)/MAX(Data_Baseline!$C70:$AZ70),IF(Data_Baseline!R70=0,SMALL(Data_Baseline!$C70:$AZ70,COUNTIF(Data_Baseline!$C70:$AZ70,0)+1)/MAX(Data_Baseline!$C70:$AZ70),Data_Baseline!R70/MAX(Data_Baseline!$C70:$AZ70))),IF(S$3&lt;=$B$2,SMALL(Data_Baseline!$C70:$AZ70,COUNTIF(Data_Baseline!$C70:$AZ70,0)+1),IF(Data_Baseline!R70=0,SMALL(Data_Baseline!$C70:$AZ70,COUNTIF(Data_Baseline!$C70:$AZ70,0)+1),Data_Baseline!R70)))),"")</f>
        <v>1.8790259129976472E-3</v>
      </c>
      <c r="T70" s="79">
        <f ca="1">IFERROR(IF(Data_Baseline!S70="","",IF($C$3="On",IF(T$3&lt;=$B$2,SMALL(Data_Baseline!$C70:$AZ70,COUNTIF(Data_Baseline!$C70:$AZ70,0)+1)/MAX(Data_Baseline!$C70:$AZ70),IF(Data_Baseline!S70=0,SMALL(Data_Baseline!$C70:$AZ70,COUNTIF(Data_Baseline!$C70:$AZ70,0)+1)/MAX(Data_Baseline!$C70:$AZ70),Data_Baseline!S70/MAX(Data_Baseline!$C70:$AZ70))),IF(T$3&lt;=$B$2,SMALL(Data_Baseline!$C70:$AZ70,COUNTIF(Data_Baseline!$C70:$AZ70,0)+1),IF(Data_Baseline!S70=0,SMALL(Data_Baseline!$C70:$AZ70,COUNTIF(Data_Baseline!$C70:$AZ70,0)+1),Data_Baseline!S70)))),"")</f>
        <v>7.7838036735684646E-3</v>
      </c>
      <c r="U70" s="79">
        <f ca="1">IFERROR(IF(Data_Baseline!T70="","",IF($C$3="On",IF(U$3&lt;=$B$2,SMALL(Data_Baseline!$C70:$AZ70,COUNTIF(Data_Baseline!$C70:$AZ70,0)+1)/MAX(Data_Baseline!$C70:$AZ70),IF(Data_Baseline!T70=0,SMALL(Data_Baseline!$C70:$AZ70,COUNTIF(Data_Baseline!$C70:$AZ70,0)+1)/MAX(Data_Baseline!$C70:$AZ70),Data_Baseline!T70/MAX(Data_Baseline!$C70:$AZ70))),IF(U$3&lt;=$B$2,SMALL(Data_Baseline!$C70:$AZ70,COUNTIF(Data_Baseline!$C70:$AZ70,0)+1),IF(Data_Baseline!T70=0,SMALL(Data_Baseline!$C70:$AZ70,COUNTIF(Data_Baseline!$C70:$AZ70,0)+1),Data_Baseline!T70)))),"")</f>
        <v>1.8790259129976472E-3</v>
      </c>
      <c r="V70" s="79">
        <f ca="1">IFERROR(IF(Data_Baseline!U70="","",IF($C$3="On",IF(V$3&lt;=$B$2,SMALL(Data_Baseline!$C70:$AZ70,COUNTIF(Data_Baseline!$C70:$AZ70,0)+1)/MAX(Data_Baseline!$C70:$AZ70),IF(Data_Baseline!U70=0,SMALL(Data_Baseline!$C70:$AZ70,COUNTIF(Data_Baseline!$C70:$AZ70,0)+1)/MAX(Data_Baseline!$C70:$AZ70),Data_Baseline!U70/MAX(Data_Baseline!$C70:$AZ70))),IF(V$3&lt;=$B$2,SMALL(Data_Baseline!$C70:$AZ70,COUNTIF(Data_Baseline!$C70:$AZ70,0)+1),IF(Data_Baseline!U70=0,SMALL(Data_Baseline!$C70:$AZ70,COUNTIF(Data_Baseline!$C70:$AZ70,0)+1),Data_Baseline!U70)))),"")</f>
        <v>1.8790259129976472E-3</v>
      </c>
      <c r="W70" s="79">
        <f ca="1">IFERROR(IF(Data_Baseline!V70="","",IF($C$3="On",IF(W$3&lt;=$B$2,SMALL(Data_Baseline!$C70:$AZ70,COUNTIF(Data_Baseline!$C70:$AZ70,0)+1)/MAX(Data_Baseline!$C70:$AZ70),IF(Data_Baseline!V70=0,SMALL(Data_Baseline!$C70:$AZ70,COUNTIF(Data_Baseline!$C70:$AZ70,0)+1)/MAX(Data_Baseline!$C70:$AZ70),Data_Baseline!V70/MAX(Data_Baseline!$C70:$AZ70))),IF(W$3&lt;=$B$2,SMALL(Data_Baseline!$C70:$AZ70,COUNTIF(Data_Baseline!$C70:$AZ70,0)+1),IF(Data_Baseline!V70=0,SMALL(Data_Baseline!$C70:$AZ70,COUNTIF(Data_Baseline!$C70:$AZ70,0)+1),Data_Baseline!V70)))),"")</f>
        <v>1.8790259129976472E-3</v>
      </c>
      <c r="X70" s="79">
        <f ca="1">IFERROR(IF(Data_Baseline!W70="","",IF($C$3="On",IF(X$3&lt;=$B$2,SMALL(Data_Baseline!$C70:$AZ70,COUNTIF(Data_Baseline!$C70:$AZ70,0)+1)/MAX(Data_Baseline!$C70:$AZ70),IF(Data_Baseline!W70=0,SMALL(Data_Baseline!$C70:$AZ70,COUNTIF(Data_Baseline!$C70:$AZ70,0)+1)/MAX(Data_Baseline!$C70:$AZ70),Data_Baseline!W70/MAX(Data_Baseline!$C70:$AZ70))),IF(X$3&lt;=$B$2,SMALL(Data_Baseline!$C70:$AZ70,COUNTIF(Data_Baseline!$C70:$AZ70,0)+1),IF(Data_Baseline!W70=0,SMALL(Data_Baseline!$C70:$AZ70,COUNTIF(Data_Baseline!$C70:$AZ70,0)+1),Data_Baseline!W70)))),"")</f>
        <v>1.8790259129976472E-3</v>
      </c>
      <c r="Y70" s="79">
        <f ca="1">IFERROR(IF(Data_Baseline!X70="","",IF($C$3="On",IF(Y$3&lt;=$B$2,SMALL(Data_Baseline!$C70:$AZ70,COUNTIF(Data_Baseline!$C70:$AZ70,0)+1)/MAX(Data_Baseline!$C70:$AZ70),IF(Data_Baseline!X70=0,SMALL(Data_Baseline!$C70:$AZ70,COUNTIF(Data_Baseline!$C70:$AZ70,0)+1)/MAX(Data_Baseline!$C70:$AZ70),Data_Baseline!X70/MAX(Data_Baseline!$C70:$AZ70))),IF(Y$3&lt;=$B$2,SMALL(Data_Baseline!$C70:$AZ70,COUNTIF(Data_Baseline!$C70:$AZ70,0)+1),IF(Data_Baseline!X70=0,SMALL(Data_Baseline!$C70:$AZ70,COUNTIF(Data_Baseline!$C70:$AZ70,0)+1),Data_Baseline!X70)))),"")</f>
        <v>1.8790259129976472E-3</v>
      </c>
      <c r="Z70" s="79">
        <f ca="1">IFERROR(IF(Data_Baseline!Y70="","",IF($C$3="On",IF(Z$3&lt;=$B$2,SMALL(Data_Baseline!$C70:$AZ70,COUNTIF(Data_Baseline!$C70:$AZ70,0)+1)/MAX(Data_Baseline!$C70:$AZ70),IF(Data_Baseline!Y70=0,SMALL(Data_Baseline!$C70:$AZ70,COUNTIF(Data_Baseline!$C70:$AZ70,0)+1)/MAX(Data_Baseline!$C70:$AZ70),Data_Baseline!Y70/MAX(Data_Baseline!$C70:$AZ70))),IF(Z$3&lt;=$B$2,SMALL(Data_Baseline!$C70:$AZ70,COUNTIF(Data_Baseline!$C70:$AZ70,0)+1),IF(Data_Baseline!Y70=0,SMALL(Data_Baseline!$C70:$AZ70,COUNTIF(Data_Baseline!$C70:$AZ70,0)+1),Data_Baseline!Y70)))),"")</f>
        <v>1.8790259129976472E-3</v>
      </c>
      <c r="AA70" s="79">
        <f ca="1">IFERROR(IF(Data_Baseline!Z70="","",IF($C$3="On",IF(AA$3&lt;=$B$2,SMALL(Data_Baseline!$C70:$AZ70,COUNTIF(Data_Baseline!$C70:$AZ70,0)+1)/MAX(Data_Baseline!$C70:$AZ70),IF(Data_Baseline!Z70=0,SMALL(Data_Baseline!$C70:$AZ70,COUNTIF(Data_Baseline!$C70:$AZ70,0)+1)/MAX(Data_Baseline!$C70:$AZ70),Data_Baseline!Z70/MAX(Data_Baseline!$C70:$AZ70))),IF(AA$3&lt;=$B$2,SMALL(Data_Baseline!$C70:$AZ70,COUNTIF(Data_Baseline!$C70:$AZ70,0)+1),IF(Data_Baseline!Z70=0,SMALL(Data_Baseline!$C70:$AZ70,COUNTIF(Data_Baseline!$C70:$AZ70,0)+1),Data_Baseline!Z70)))),"")</f>
        <v>1.8790259129976472E-3</v>
      </c>
      <c r="AB70" s="79">
        <f ca="1">IFERROR(IF(Data_Baseline!AA70="","",IF($C$3="On",IF(AB$3&lt;=$B$2,SMALL(Data_Baseline!$C70:$AZ70,COUNTIF(Data_Baseline!$C70:$AZ70,0)+1)/MAX(Data_Baseline!$C70:$AZ70),IF(Data_Baseline!AA70=0,SMALL(Data_Baseline!$C70:$AZ70,COUNTIF(Data_Baseline!$C70:$AZ70,0)+1)/MAX(Data_Baseline!$C70:$AZ70),Data_Baseline!AA70/MAX(Data_Baseline!$C70:$AZ70))),IF(AB$3&lt;=$B$2,SMALL(Data_Baseline!$C70:$AZ70,COUNTIF(Data_Baseline!$C70:$AZ70,0)+1),IF(Data_Baseline!AA70=0,SMALL(Data_Baseline!$C70:$AZ70,COUNTIF(Data_Baseline!$C70:$AZ70,0)+1),Data_Baseline!AA70)))),"")</f>
        <v>1.8790259129976472E-3</v>
      </c>
      <c r="AC70" s="79">
        <f ca="1">IFERROR(IF(Data_Baseline!AB70="","",IF($C$3="On",IF(AC$3&lt;=$B$2,SMALL(Data_Baseline!$C70:$AZ70,COUNTIF(Data_Baseline!$C70:$AZ70,0)+1)/MAX(Data_Baseline!$C70:$AZ70),IF(Data_Baseline!AB70=0,SMALL(Data_Baseline!$C70:$AZ70,COUNTIF(Data_Baseline!$C70:$AZ70,0)+1)/MAX(Data_Baseline!$C70:$AZ70),Data_Baseline!AB70/MAX(Data_Baseline!$C70:$AZ70))),IF(AC$3&lt;=$B$2,SMALL(Data_Baseline!$C70:$AZ70,COUNTIF(Data_Baseline!$C70:$AZ70,0)+1),IF(Data_Baseline!AB70=0,SMALL(Data_Baseline!$C70:$AZ70,COUNTIF(Data_Baseline!$C70:$AZ70,0)+1),Data_Baseline!AB70)))),"")</f>
        <v>2.046168884242818E-3</v>
      </c>
      <c r="AD70" s="79">
        <f ca="1">IFERROR(IF(Data_Baseline!AC70="","",IF($C$3="On",IF(AD$3&lt;=$B$2,SMALL(Data_Baseline!$C70:$AZ70,COUNTIF(Data_Baseline!$C70:$AZ70,0)+1)/MAX(Data_Baseline!$C70:$AZ70),IF(Data_Baseline!AC70=0,SMALL(Data_Baseline!$C70:$AZ70,COUNTIF(Data_Baseline!$C70:$AZ70,0)+1)/MAX(Data_Baseline!$C70:$AZ70),Data_Baseline!AC70/MAX(Data_Baseline!$C70:$AZ70))),IF(AD$3&lt;=$B$2,SMALL(Data_Baseline!$C70:$AZ70,COUNTIF(Data_Baseline!$C70:$AZ70,0)+1),IF(Data_Baseline!AC70=0,SMALL(Data_Baseline!$C70:$AZ70,COUNTIF(Data_Baseline!$C70:$AZ70,0)+1),Data_Baseline!AC70)))),"")</f>
        <v>1.8790259129976472E-3</v>
      </c>
      <c r="AE70" s="79">
        <f ca="1">IFERROR(IF(Data_Baseline!AD70="","",IF($C$3="On",IF(AE$3&lt;=$B$2,SMALL(Data_Baseline!$C70:$AZ70,COUNTIF(Data_Baseline!$C70:$AZ70,0)+1)/MAX(Data_Baseline!$C70:$AZ70),IF(Data_Baseline!AD70=0,SMALL(Data_Baseline!$C70:$AZ70,COUNTIF(Data_Baseline!$C70:$AZ70,0)+1)/MAX(Data_Baseline!$C70:$AZ70),Data_Baseline!AD70/MAX(Data_Baseline!$C70:$AZ70))),IF(AE$3&lt;=$B$2,SMALL(Data_Baseline!$C70:$AZ70,COUNTIF(Data_Baseline!$C70:$AZ70,0)+1),IF(Data_Baseline!AD70=0,SMALL(Data_Baseline!$C70:$AZ70,COUNTIF(Data_Baseline!$C70:$AZ70,0)+1),Data_Baseline!AD70)))),"")</f>
        <v>1.8790259129976472E-3</v>
      </c>
      <c r="AF70" s="79">
        <f ca="1">IFERROR(IF(Data_Baseline!AE70="","",IF($C$3="On",IF(AF$3&lt;=$B$2,SMALL(Data_Baseline!$C70:$AZ70,COUNTIF(Data_Baseline!$C70:$AZ70,0)+1)/MAX(Data_Baseline!$C70:$AZ70),IF(Data_Baseline!AE70=0,SMALL(Data_Baseline!$C70:$AZ70,COUNTIF(Data_Baseline!$C70:$AZ70,0)+1)/MAX(Data_Baseline!$C70:$AZ70),Data_Baseline!AE70/MAX(Data_Baseline!$C70:$AZ70))),IF(AF$3&lt;=$B$2,SMALL(Data_Baseline!$C70:$AZ70,COUNTIF(Data_Baseline!$C70:$AZ70,0)+1),IF(Data_Baseline!AE70=0,SMALL(Data_Baseline!$C70:$AZ70,COUNTIF(Data_Baseline!$C70:$AZ70,0)+1),Data_Baseline!AE70)))),"")</f>
        <v>1.8790259129976472E-3</v>
      </c>
      <c r="AG70" s="79">
        <f ca="1">IFERROR(IF(Data_Baseline!AF70="","",IF($C$3="On",IF(AG$3&lt;=$B$2,SMALL(Data_Baseline!$C70:$AZ70,COUNTIF(Data_Baseline!$C70:$AZ70,0)+1)/MAX(Data_Baseline!$C70:$AZ70),IF(Data_Baseline!AF70=0,SMALL(Data_Baseline!$C70:$AZ70,COUNTIF(Data_Baseline!$C70:$AZ70,0)+1)/MAX(Data_Baseline!$C70:$AZ70),Data_Baseline!AF70/MAX(Data_Baseline!$C70:$AZ70))),IF(AG$3&lt;=$B$2,SMALL(Data_Baseline!$C70:$AZ70,COUNTIF(Data_Baseline!$C70:$AZ70,0)+1),IF(Data_Baseline!AF70=0,SMALL(Data_Baseline!$C70:$AZ70,COUNTIF(Data_Baseline!$C70:$AZ70,0)+1),Data_Baseline!AF70)))),"")</f>
        <v>1.8790259129976472E-3</v>
      </c>
      <c r="AH70" s="79">
        <f ca="1">IFERROR(IF(Data_Baseline!AG70="","",IF($C$3="On",IF(AH$3&lt;=$B$2,SMALL(Data_Baseline!$C70:$AZ70,COUNTIF(Data_Baseline!$C70:$AZ70,0)+1)/MAX(Data_Baseline!$C70:$AZ70),IF(Data_Baseline!AG70=0,SMALL(Data_Baseline!$C70:$AZ70,COUNTIF(Data_Baseline!$C70:$AZ70,0)+1)/MAX(Data_Baseline!$C70:$AZ70),Data_Baseline!AG70/MAX(Data_Baseline!$C70:$AZ70))),IF(AH$3&lt;=$B$2,SMALL(Data_Baseline!$C70:$AZ70,COUNTIF(Data_Baseline!$C70:$AZ70,0)+1),IF(Data_Baseline!AG70=0,SMALL(Data_Baseline!$C70:$AZ70,COUNTIF(Data_Baseline!$C70:$AZ70,0)+1),Data_Baseline!AG70)))),"")</f>
        <v>1.8790259129976472E-3</v>
      </c>
      <c r="AI70" s="79">
        <f ca="1">IFERROR(IF(Data_Baseline!AH70="","",IF($C$3="On",IF(AI$3&lt;=$B$2,SMALL(Data_Baseline!$C70:$AZ70,COUNTIF(Data_Baseline!$C70:$AZ70,0)+1)/MAX(Data_Baseline!$C70:$AZ70),IF(Data_Baseline!AH70=0,SMALL(Data_Baseline!$C70:$AZ70,COUNTIF(Data_Baseline!$C70:$AZ70,0)+1)/MAX(Data_Baseline!$C70:$AZ70),Data_Baseline!AH70/MAX(Data_Baseline!$C70:$AZ70))),IF(AI$3&lt;=$B$2,SMALL(Data_Baseline!$C70:$AZ70,COUNTIF(Data_Baseline!$C70:$AZ70,0)+1),IF(Data_Baseline!AH70=0,SMALL(Data_Baseline!$C70:$AZ70,COUNTIF(Data_Baseline!$C70:$AZ70,0)+1),Data_Baseline!AH70)))),"")</f>
        <v>1.8790259129976472E-3</v>
      </c>
      <c r="AJ70" s="79">
        <f ca="1">IFERROR(IF(Data_Baseline!AI70="","",IF($C$3="On",IF(AJ$3&lt;=$B$2,SMALL(Data_Baseline!$C70:$AZ70,COUNTIF(Data_Baseline!$C70:$AZ70,0)+1)/MAX(Data_Baseline!$C70:$AZ70),IF(Data_Baseline!AI70=0,SMALL(Data_Baseline!$C70:$AZ70,COUNTIF(Data_Baseline!$C70:$AZ70,0)+1)/MAX(Data_Baseline!$C70:$AZ70),Data_Baseline!AI70/MAX(Data_Baseline!$C70:$AZ70))),IF(AJ$3&lt;=$B$2,SMALL(Data_Baseline!$C70:$AZ70,COUNTIF(Data_Baseline!$C70:$AZ70,0)+1),IF(Data_Baseline!AI70=0,SMALL(Data_Baseline!$C70:$AZ70,COUNTIF(Data_Baseline!$C70:$AZ70,0)+1),Data_Baseline!AI70)))),"")</f>
        <v>1.8790259129976472E-3</v>
      </c>
      <c r="AK70" s="79">
        <f ca="1">IFERROR(IF(Data_Baseline!AJ70="","",IF($C$3="On",IF(AK$3&lt;=$B$2,SMALL(Data_Baseline!$C70:$AZ70,COUNTIF(Data_Baseline!$C70:$AZ70,0)+1)/MAX(Data_Baseline!$C70:$AZ70),IF(Data_Baseline!AJ70=0,SMALL(Data_Baseline!$C70:$AZ70,COUNTIF(Data_Baseline!$C70:$AZ70,0)+1)/MAX(Data_Baseline!$C70:$AZ70),Data_Baseline!AJ70/MAX(Data_Baseline!$C70:$AZ70))),IF(AK$3&lt;=$B$2,SMALL(Data_Baseline!$C70:$AZ70,COUNTIF(Data_Baseline!$C70:$AZ70,0)+1),IF(Data_Baseline!AJ70=0,SMALL(Data_Baseline!$C70:$AZ70,COUNTIF(Data_Baseline!$C70:$AZ70,0)+1),Data_Baseline!AJ70)))),"")</f>
        <v>1.8790259129976472E-3</v>
      </c>
      <c r="AL70" s="79">
        <f ca="1">IFERROR(IF(Data_Baseline!AK70="","",IF($C$3="On",IF(AL$3&lt;=$B$2,SMALL(Data_Baseline!$C70:$AZ70,COUNTIF(Data_Baseline!$C70:$AZ70,0)+1)/MAX(Data_Baseline!$C70:$AZ70),IF(Data_Baseline!AK70=0,SMALL(Data_Baseline!$C70:$AZ70,COUNTIF(Data_Baseline!$C70:$AZ70,0)+1)/MAX(Data_Baseline!$C70:$AZ70),Data_Baseline!AK70/MAX(Data_Baseline!$C70:$AZ70))),IF(AL$3&lt;=$B$2,SMALL(Data_Baseline!$C70:$AZ70,COUNTIF(Data_Baseline!$C70:$AZ70,0)+1),IF(Data_Baseline!AK70=0,SMALL(Data_Baseline!$C70:$AZ70,COUNTIF(Data_Baseline!$C70:$AZ70,0)+1),Data_Baseline!AK70)))),"")</f>
        <v>1.8790259129976472E-3</v>
      </c>
      <c r="AM70" s="79">
        <f ca="1">IFERROR(IF(Data_Baseline!AL70="","",IF($C$3="On",IF(AM$3&lt;=$B$2,SMALL(Data_Baseline!$C70:$AZ70,COUNTIF(Data_Baseline!$C70:$AZ70,0)+1)/MAX(Data_Baseline!$C70:$AZ70),IF(Data_Baseline!AL70=0,SMALL(Data_Baseline!$C70:$AZ70,COUNTIF(Data_Baseline!$C70:$AZ70,0)+1)/MAX(Data_Baseline!$C70:$AZ70),Data_Baseline!AL70/MAX(Data_Baseline!$C70:$AZ70))),IF(AM$3&lt;=$B$2,SMALL(Data_Baseline!$C70:$AZ70,COUNTIF(Data_Baseline!$C70:$AZ70,0)+1),IF(Data_Baseline!AL70=0,SMALL(Data_Baseline!$C70:$AZ70,COUNTIF(Data_Baseline!$C70:$AZ70,0)+1),Data_Baseline!AL70)))),"")</f>
        <v>6.1412699911984597E-3</v>
      </c>
      <c r="AN70" s="79">
        <f ca="1">IFERROR(IF(Data_Baseline!AM70="","",IF($C$3="On",IF(AN$3&lt;=$B$2,SMALL(Data_Baseline!$C70:$AZ70,COUNTIF(Data_Baseline!$C70:$AZ70,0)+1)/MAX(Data_Baseline!$C70:$AZ70),IF(Data_Baseline!AM70=0,SMALL(Data_Baseline!$C70:$AZ70,COUNTIF(Data_Baseline!$C70:$AZ70,0)+1)/MAX(Data_Baseline!$C70:$AZ70),Data_Baseline!AM70/MAX(Data_Baseline!$C70:$AZ70))),IF(AN$3&lt;=$B$2,SMALL(Data_Baseline!$C70:$AZ70,COUNTIF(Data_Baseline!$C70:$AZ70,0)+1),IF(Data_Baseline!AM70=0,SMALL(Data_Baseline!$C70:$AZ70,COUNTIF(Data_Baseline!$C70:$AZ70,0)+1),Data_Baseline!AM70)))),"")</f>
        <v>0.10983842072209553</v>
      </c>
      <c r="AO70" s="79">
        <f ca="1">IFERROR(IF(Data_Baseline!AN70="","",IF($C$3="On",IF(AO$3&lt;=$B$2,SMALL(Data_Baseline!$C70:$AZ70,COUNTIF(Data_Baseline!$C70:$AZ70,0)+1)/MAX(Data_Baseline!$C70:$AZ70),IF(Data_Baseline!AN70=0,SMALL(Data_Baseline!$C70:$AZ70,COUNTIF(Data_Baseline!$C70:$AZ70,0)+1)/MAX(Data_Baseline!$C70:$AZ70),Data_Baseline!AN70/MAX(Data_Baseline!$C70:$AZ70))),IF(AO$3&lt;=$B$2,SMALL(Data_Baseline!$C70:$AZ70,COUNTIF(Data_Baseline!$C70:$AZ70,0)+1),IF(Data_Baseline!AN70=0,SMALL(Data_Baseline!$C70:$AZ70,COUNTIF(Data_Baseline!$C70:$AZ70,0)+1),Data_Baseline!AN70)))),"")</f>
        <v>0.31710892349859821</v>
      </c>
      <c r="AP70" s="79">
        <f ca="1">IFERROR(IF(Data_Baseline!AO70="","",IF($C$3="On",IF(AP$3&lt;=$B$2,SMALL(Data_Baseline!$C70:$AZ70,COUNTIF(Data_Baseline!$C70:$AZ70,0)+1)/MAX(Data_Baseline!$C70:$AZ70),IF(Data_Baseline!AO70=0,SMALL(Data_Baseline!$C70:$AZ70,COUNTIF(Data_Baseline!$C70:$AZ70,0)+1)/MAX(Data_Baseline!$C70:$AZ70),Data_Baseline!AO70/MAX(Data_Baseline!$C70:$AZ70))),IF(AP$3&lt;=$B$2,SMALL(Data_Baseline!$C70:$AZ70,COUNTIF(Data_Baseline!$C70:$AZ70,0)+1),IF(Data_Baseline!AO70=0,SMALL(Data_Baseline!$C70:$AZ70,COUNTIF(Data_Baseline!$C70:$AZ70,0)+1),Data_Baseline!AO70)))),"")</f>
        <v>0.77195469586583942</v>
      </c>
      <c r="AQ70" s="79">
        <f ca="1">IFERROR(IF(Data_Baseline!AP70="","",IF($C$3="On",IF(AQ$3&lt;=$B$2,SMALL(Data_Baseline!$C70:$AZ70,COUNTIF(Data_Baseline!$C70:$AZ70,0)+1)/MAX(Data_Baseline!$C70:$AZ70),IF(Data_Baseline!AP70=0,SMALL(Data_Baseline!$C70:$AZ70,COUNTIF(Data_Baseline!$C70:$AZ70,0)+1)/MAX(Data_Baseline!$C70:$AZ70),Data_Baseline!AP70/MAX(Data_Baseline!$C70:$AZ70))),IF(AQ$3&lt;=$B$2,SMALL(Data_Baseline!$C70:$AZ70,COUNTIF(Data_Baseline!$C70:$AZ70,0)+1),IF(Data_Baseline!AP70=0,SMALL(Data_Baseline!$C70:$AZ70,COUNTIF(Data_Baseline!$C70:$AZ70,0)+1),Data_Baseline!AP70)))),"")</f>
        <v>1</v>
      </c>
      <c r="AR70" s="79" t="str">
        <f>IFERROR(IF(Data_Baseline!AQ70="","",IF($C$3="On",IF(AR$3&lt;=$B$2,SMALL(Data_Baseline!$C70:$AZ70,COUNTIF(Data_Baseline!$C70:$AZ70,0)+1)/MAX(Data_Baseline!$C70:$AZ70),IF(Data_Baseline!AQ70=0,SMALL(Data_Baseline!$C70:$AZ70,COUNTIF(Data_Baseline!$C70:$AZ70,0)+1)/MAX(Data_Baseline!$C70:$AZ70),Data_Baseline!AQ70/MAX(Data_Baseline!$C70:$AZ70))),IF(AR$3&lt;=$B$2,SMALL(Data_Baseline!$C70:$AZ70,COUNTIF(Data_Baseline!$C70:$AZ70,0)+1),IF(Data_Baseline!AQ70=0,SMALL(Data_Baseline!$C70:$AZ70,COUNTIF(Data_Baseline!$C70:$AZ70,0)+1),Data_Baseline!AQ70)))),"")</f>
        <v/>
      </c>
      <c r="AS70" s="79" t="str">
        <f>IFERROR(IF(Data_Baseline!AR70="","",IF($C$3="On",IF(AS$3&lt;=$B$2,SMALL(Data_Baseline!$C70:$AZ70,COUNTIF(Data_Baseline!$C70:$AZ70,0)+1)/MAX(Data_Baseline!$C70:$AZ70),IF(Data_Baseline!AR70=0,SMALL(Data_Baseline!$C70:$AZ70,COUNTIF(Data_Baseline!$C70:$AZ70,0)+1)/MAX(Data_Baseline!$C70:$AZ70),Data_Baseline!AR70/MAX(Data_Baseline!$C70:$AZ70))),IF(AS$3&lt;=$B$2,SMALL(Data_Baseline!$C70:$AZ70,COUNTIF(Data_Baseline!$C70:$AZ70,0)+1),IF(Data_Baseline!AR70=0,SMALL(Data_Baseline!$C70:$AZ70,COUNTIF(Data_Baseline!$C70:$AZ70,0)+1),Data_Baseline!AR70)))),"")</f>
        <v/>
      </c>
      <c r="AT70" s="79" t="str">
        <f>IFERROR(IF(Data_Baseline!AS70="","",IF($C$3="On",IF(AT$3&lt;=$B$2,SMALL(Data_Baseline!$C70:$AZ70,COUNTIF(Data_Baseline!$C70:$AZ70,0)+1)/MAX(Data_Baseline!$C70:$AZ70),IF(Data_Baseline!AS70=0,SMALL(Data_Baseline!$C70:$AZ70,COUNTIF(Data_Baseline!$C70:$AZ70,0)+1)/MAX(Data_Baseline!$C70:$AZ70),Data_Baseline!AS70/MAX(Data_Baseline!$C70:$AZ70))),IF(AT$3&lt;=$B$2,SMALL(Data_Baseline!$C70:$AZ70,COUNTIF(Data_Baseline!$C70:$AZ70,0)+1),IF(Data_Baseline!AS70=0,SMALL(Data_Baseline!$C70:$AZ70,COUNTIF(Data_Baseline!$C70:$AZ70,0)+1),Data_Baseline!AS70)))),"")</f>
        <v/>
      </c>
      <c r="AU70" s="79" t="str">
        <f>IFERROR(IF(Data_Baseline!AT70="","",IF($C$3="On",IF(AU$3&lt;=$B$2,SMALL(Data_Baseline!$C70:$AZ70,COUNTIF(Data_Baseline!$C70:$AZ70,0)+1)/MAX(Data_Baseline!$C70:$AZ70),IF(Data_Baseline!AT70=0,SMALL(Data_Baseline!$C70:$AZ70,COUNTIF(Data_Baseline!$C70:$AZ70,0)+1)/MAX(Data_Baseline!$C70:$AZ70),Data_Baseline!AT70/MAX(Data_Baseline!$C70:$AZ70))),IF(AU$3&lt;=$B$2,SMALL(Data_Baseline!$C70:$AZ70,COUNTIF(Data_Baseline!$C70:$AZ70,0)+1),IF(Data_Baseline!AT70=0,SMALL(Data_Baseline!$C70:$AZ70,COUNTIF(Data_Baseline!$C70:$AZ70,0)+1),Data_Baseline!AT70)))),"")</f>
        <v/>
      </c>
      <c r="AV70" s="79" t="str">
        <f>IFERROR(IF(Data_Baseline!AU70="","",IF($C$3="On",IF(AV$3&lt;=$B$2,SMALL(Data_Baseline!$C70:$AZ70,COUNTIF(Data_Baseline!$C70:$AZ70,0)+1)/MAX(Data_Baseline!$C70:$AZ70),IF(Data_Baseline!AU70=0,SMALL(Data_Baseline!$C70:$AZ70,COUNTIF(Data_Baseline!$C70:$AZ70,0)+1)/MAX(Data_Baseline!$C70:$AZ70),Data_Baseline!AU70/MAX(Data_Baseline!$C70:$AZ70))),IF(AV$3&lt;=$B$2,SMALL(Data_Baseline!$C70:$AZ70,COUNTIF(Data_Baseline!$C70:$AZ70,0)+1),IF(Data_Baseline!AU70=0,SMALL(Data_Baseline!$C70:$AZ70,COUNTIF(Data_Baseline!$C70:$AZ70,0)+1),Data_Baseline!AU70)))),"")</f>
        <v/>
      </c>
      <c r="AW70" s="79" t="str">
        <f>IFERROR(IF(Data_Baseline!AV70="","",IF($C$3="On",IF(AW$3&lt;=$B$2,SMALL(Data_Baseline!$C70:$AZ70,COUNTIF(Data_Baseline!$C70:$AZ70,0)+1)/MAX(Data_Baseline!$C70:$AZ70),IF(Data_Baseline!AV70=0,SMALL(Data_Baseline!$C70:$AZ70,COUNTIF(Data_Baseline!$C70:$AZ70,0)+1)/MAX(Data_Baseline!$C70:$AZ70),Data_Baseline!AV70/MAX(Data_Baseline!$C70:$AZ70))),IF(AW$3&lt;=$B$2,SMALL(Data_Baseline!$C70:$AZ70,COUNTIF(Data_Baseline!$C70:$AZ70,0)+1),IF(Data_Baseline!AV70=0,SMALL(Data_Baseline!$C70:$AZ70,COUNTIF(Data_Baseline!$C70:$AZ70,0)+1),Data_Baseline!AV70)))),"")</f>
        <v/>
      </c>
      <c r="AX70" s="79" t="str">
        <f>IFERROR(IF(Data_Baseline!AW70="","",IF($C$3="On",IF(AX$3&lt;=$B$2,SMALL(Data_Baseline!$C70:$AZ70,COUNTIF(Data_Baseline!$C70:$AZ70,0)+1)/MAX(Data_Baseline!$C70:$AZ70),IF(Data_Baseline!AW70=0,SMALL(Data_Baseline!$C70:$AZ70,COUNTIF(Data_Baseline!$C70:$AZ70,0)+1)/MAX(Data_Baseline!$C70:$AZ70),Data_Baseline!AW70/MAX(Data_Baseline!$C70:$AZ70))),IF(AX$3&lt;=$B$2,SMALL(Data_Baseline!$C70:$AZ70,COUNTIF(Data_Baseline!$C70:$AZ70,0)+1),IF(Data_Baseline!AW70=0,SMALL(Data_Baseline!$C70:$AZ70,COUNTIF(Data_Baseline!$C70:$AZ70,0)+1),Data_Baseline!AW70)))),"")</f>
        <v/>
      </c>
      <c r="AY70" s="79" t="str">
        <f>IFERROR(IF(Data_Baseline!AX70="","",IF($C$3="On",IF(AY$3&lt;=$B$2,SMALL(Data_Baseline!$C70:$AZ70,COUNTIF(Data_Baseline!$C70:$AZ70,0)+1)/MAX(Data_Baseline!$C70:$AZ70),IF(Data_Baseline!AX70=0,SMALL(Data_Baseline!$C70:$AZ70,COUNTIF(Data_Baseline!$C70:$AZ70,0)+1)/MAX(Data_Baseline!$C70:$AZ70),Data_Baseline!AX70/MAX(Data_Baseline!$C70:$AZ70))),IF(AY$3&lt;=$B$2,SMALL(Data_Baseline!$C70:$AZ70,COUNTIF(Data_Baseline!$C70:$AZ70,0)+1),IF(Data_Baseline!AX70=0,SMALL(Data_Baseline!$C70:$AZ70,COUNTIF(Data_Baseline!$C70:$AZ70,0)+1),Data_Baseline!AX70)))),"")</f>
        <v/>
      </c>
      <c r="AZ70" s="79" t="str">
        <f>IFERROR(IF(Data_Baseline!AY70="","",IF($C$3="On",IF(AZ$3&lt;=$B$2,SMALL(Data_Baseline!$C70:$AZ70,COUNTIF(Data_Baseline!$C70:$AZ70,0)+1)/MAX(Data_Baseline!$C70:$AZ70),IF(Data_Baseline!AY70=0,SMALL(Data_Baseline!$C70:$AZ70,COUNTIF(Data_Baseline!$C70:$AZ70,0)+1)/MAX(Data_Baseline!$C70:$AZ70),Data_Baseline!AY70/MAX(Data_Baseline!$C70:$AZ70))),IF(AZ$3&lt;=$B$2,SMALL(Data_Baseline!$C70:$AZ70,COUNTIF(Data_Baseline!$C70:$AZ70,0)+1),IF(Data_Baseline!AY70=0,SMALL(Data_Baseline!$C70:$AZ70,COUNTIF(Data_Baseline!$C70:$AZ70,0)+1),Data_Baseline!AY70)))),"")</f>
        <v/>
      </c>
      <c r="BA70" s="79" t="str">
        <f>IFERROR(IF(Data_Baseline!AZ70="","",IF($C$3="On",IF(BA$3&lt;=$B$2,SMALL(Data_Baseline!$C70:$AZ70,COUNTIF(Data_Baseline!$C70:$AZ70,0)+1)/MAX(Data_Baseline!$C70:$AZ70),IF(Data_Baseline!AZ70=0,SMALL(Data_Baseline!$C70:$AZ70,COUNTIF(Data_Baseline!$C70:$AZ70,0)+1)/MAX(Data_Baseline!$C70:$AZ70),Data_Baseline!AZ70/MAX(Data_Baseline!$C70:$AZ70))),IF(BA$3&lt;=$B$2,SMALL(Data_Baseline!$C70:$AZ70,COUNTIF(Data_Baseline!$C70:$AZ70,0)+1),IF(Data_Baseline!AZ70=0,SMALL(Data_Baseline!$C70:$AZ70,COUNTIF(Data_Baseline!$C70:$AZ70,0)+1),Data_Baseline!AZ70)))),"")</f>
        <v/>
      </c>
      <c r="BB70" s="79">
        <f ca="1">IF(Data_Initial!BA70="",1,0)</f>
        <v>0</v>
      </c>
      <c r="BC70" s="2" t="str">
        <f t="shared" ca="1" si="4"/>
        <v>NTC_OtsA</v>
      </c>
      <c r="BD70" s="79" t="str">
        <f t="shared" ca="1" si="5"/>
        <v>NTC</v>
      </c>
      <c r="BE70" s="79" t="str">
        <f ca="1">Data_Initial!BC70</f>
        <v>OtsA</v>
      </c>
      <c r="BF70" s="79" t="str">
        <f ca="1">Data_Initial!BB70</f>
        <v>NTC</v>
      </c>
      <c r="BG70" s="79">
        <f ca="1">IFERROR((INDIRECT("Plate"&amp;Data!A70&amp;"_C!"&amp;CHAR(RIGHT(Data!B70,LEN(Data!B70)-1)+65)&amp;CODE(LEFT(Data!B70,1))-58)),"")</f>
        <v>0</v>
      </c>
      <c r="BH70" s="79" t="str">
        <f ca="1">Data_Initial!BA70</f>
        <v>X</v>
      </c>
      <c r="BI70" s="79">
        <f t="shared" ca="1" si="6"/>
        <v>1.8790259129976472E-3</v>
      </c>
      <c r="BJ70" s="79" t="str">
        <f ca="1">IF(BH70="N",1+MAX($BJ$3:BJ69),"")</f>
        <v/>
      </c>
      <c r="BK70" s="79"/>
      <c r="BL70" s="79"/>
      <c r="BM70" s="79"/>
      <c r="BN70" s="79"/>
      <c r="BO70" s="79"/>
      <c r="BP70" s="79"/>
      <c r="BQ70" s="79"/>
      <c r="BR70" s="79"/>
      <c r="BS70" s="79"/>
      <c r="BT70" s="79"/>
      <c r="BU70" s="79"/>
      <c r="BV70" s="79"/>
      <c r="BW70" s="79"/>
      <c r="BX70" s="79"/>
      <c r="BY70" s="79"/>
      <c r="BZ70" s="79"/>
    </row>
    <row r="71" spans="1:78" x14ac:dyDescent="0.25">
      <c r="A71" s="79" t="str">
        <f ca="1">IF(BH71="N","N"&amp;BJ71,IF(BB71=0,"",MAX($A$3:A70)+1))</f>
        <v/>
      </c>
      <c r="B71" s="79" t="str">
        <f ca="1">Data_Initial!A71&amp;C71</f>
        <v>1D9</v>
      </c>
      <c r="C71" s="79" t="str">
        <f ca="1">Data_Initial!B71</f>
        <v>D9</v>
      </c>
      <c r="D71" s="79">
        <f ca="1">IFERROR(IF(Data_Baseline!C71="","",IF($C$3="On",IF(D$3&lt;=$B$2,SMALL(Data_Baseline!$C71:$AZ71,COUNTIF(Data_Baseline!$C71:$AZ71,0)+1)/MAX(Data_Baseline!$C71:$AZ71),IF(Data_Baseline!C71=0,SMALL(Data_Baseline!$C71:$AZ71,COUNTIF(Data_Baseline!$C71:$AZ71,0)+1)/MAX(Data_Baseline!$C71:$AZ71),Data_Baseline!C71/MAX(Data_Baseline!$C71:$AZ71))),IF(D$3&lt;=$B$2,SMALL(Data_Baseline!$C71:$AZ71,COUNTIF(Data_Baseline!$C71:$AZ71,0)+1),IF(Data_Baseline!C71=0,SMALL(Data_Baseline!$C71:$AZ71,COUNTIF(Data_Baseline!$C71:$AZ71,0)+1),Data_Baseline!C71)))),"")</f>
        <v>0.17462589088831551</v>
      </c>
      <c r="E71" s="79">
        <f ca="1">IFERROR(IF(Data_Baseline!D71="","",IF($C$3="On",IF(E$3&lt;=$B$2,SMALL(Data_Baseline!$C71:$AZ71,COUNTIF(Data_Baseline!$C71:$AZ71,0)+1)/MAX(Data_Baseline!$C71:$AZ71),IF(Data_Baseline!D71=0,SMALL(Data_Baseline!$C71:$AZ71,COUNTIF(Data_Baseline!$C71:$AZ71,0)+1)/MAX(Data_Baseline!$C71:$AZ71),Data_Baseline!D71/MAX(Data_Baseline!$C71:$AZ71))),IF(E$3&lt;=$B$2,SMALL(Data_Baseline!$C71:$AZ71,COUNTIF(Data_Baseline!$C71:$AZ71,0)+1),IF(Data_Baseline!D71=0,SMALL(Data_Baseline!$C71:$AZ71,COUNTIF(Data_Baseline!$C71:$AZ71,0)+1),Data_Baseline!D71)))),"")</f>
        <v>0.17462589088831551</v>
      </c>
      <c r="F71" s="79">
        <f ca="1">IFERROR(IF(Data_Baseline!E71="","",IF($C$3="On",IF(F$3&lt;=$B$2,SMALL(Data_Baseline!$C71:$AZ71,COUNTIF(Data_Baseline!$C71:$AZ71,0)+1)/MAX(Data_Baseline!$C71:$AZ71),IF(Data_Baseline!E71=0,SMALL(Data_Baseline!$C71:$AZ71,COUNTIF(Data_Baseline!$C71:$AZ71,0)+1)/MAX(Data_Baseline!$C71:$AZ71),Data_Baseline!E71/MAX(Data_Baseline!$C71:$AZ71))),IF(F$3&lt;=$B$2,SMALL(Data_Baseline!$C71:$AZ71,COUNTIF(Data_Baseline!$C71:$AZ71,0)+1),IF(Data_Baseline!E71=0,SMALL(Data_Baseline!$C71:$AZ71,COUNTIF(Data_Baseline!$C71:$AZ71,0)+1),Data_Baseline!E71)))),"")</f>
        <v>0.17462589088831551</v>
      </c>
      <c r="G71" s="79">
        <f ca="1">IFERROR(IF(Data_Baseline!F71="","",IF($C$3="On",IF(G$3&lt;=$B$2,SMALL(Data_Baseline!$C71:$AZ71,COUNTIF(Data_Baseline!$C71:$AZ71,0)+1)/MAX(Data_Baseline!$C71:$AZ71),IF(Data_Baseline!F71=0,SMALL(Data_Baseline!$C71:$AZ71,COUNTIF(Data_Baseline!$C71:$AZ71,0)+1)/MAX(Data_Baseline!$C71:$AZ71),Data_Baseline!F71/MAX(Data_Baseline!$C71:$AZ71))),IF(G$3&lt;=$B$2,SMALL(Data_Baseline!$C71:$AZ71,COUNTIF(Data_Baseline!$C71:$AZ71,0)+1),IF(Data_Baseline!F71=0,SMALL(Data_Baseline!$C71:$AZ71,COUNTIF(Data_Baseline!$C71:$AZ71,0)+1),Data_Baseline!F71)))),"")</f>
        <v>0.17462589088831551</v>
      </c>
      <c r="H71" s="79">
        <f ca="1">IFERROR(IF(Data_Baseline!G71="","",IF($C$3="On",IF(H$3&lt;=$B$2,SMALL(Data_Baseline!$C71:$AZ71,COUNTIF(Data_Baseline!$C71:$AZ71,0)+1)/MAX(Data_Baseline!$C71:$AZ71),IF(Data_Baseline!G71=0,SMALL(Data_Baseline!$C71:$AZ71,COUNTIF(Data_Baseline!$C71:$AZ71,0)+1)/MAX(Data_Baseline!$C71:$AZ71),Data_Baseline!G71/MAX(Data_Baseline!$C71:$AZ71))),IF(H$3&lt;=$B$2,SMALL(Data_Baseline!$C71:$AZ71,COUNTIF(Data_Baseline!$C71:$AZ71,0)+1),IF(Data_Baseline!G71=0,SMALL(Data_Baseline!$C71:$AZ71,COUNTIF(Data_Baseline!$C71:$AZ71,0)+1),Data_Baseline!G71)))),"")</f>
        <v>0.17462589088831551</v>
      </c>
      <c r="I71" s="79">
        <f ca="1">IFERROR(IF(Data_Baseline!H71="","",IF($C$3="On",IF(I$3&lt;=$B$2,SMALL(Data_Baseline!$C71:$AZ71,COUNTIF(Data_Baseline!$C71:$AZ71,0)+1)/MAX(Data_Baseline!$C71:$AZ71),IF(Data_Baseline!H71=0,SMALL(Data_Baseline!$C71:$AZ71,COUNTIF(Data_Baseline!$C71:$AZ71,0)+1)/MAX(Data_Baseline!$C71:$AZ71),Data_Baseline!H71/MAX(Data_Baseline!$C71:$AZ71))),IF(I$3&lt;=$B$2,SMALL(Data_Baseline!$C71:$AZ71,COUNTIF(Data_Baseline!$C71:$AZ71,0)+1),IF(Data_Baseline!H71=0,SMALL(Data_Baseline!$C71:$AZ71,COUNTIF(Data_Baseline!$C71:$AZ71,0)+1),Data_Baseline!H71)))),"")</f>
        <v>0.17462589088831551</v>
      </c>
      <c r="J71" s="79">
        <f ca="1">IFERROR(IF(Data_Baseline!I71="","",IF($C$3="On",IF(J$3&lt;=$B$2,SMALL(Data_Baseline!$C71:$AZ71,COUNTIF(Data_Baseline!$C71:$AZ71,0)+1)/MAX(Data_Baseline!$C71:$AZ71),IF(Data_Baseline!I71=0,SMALL(Data_Baseline!$C71:$AZ71,COUNTIF(Data_Baseline!$C71:$AZ71,0)+1)/MAX(Data_Baseline!$C71:$AZ71),Data_Baseline!I71/MAX(Data_Baseline!$C71:$AZ71))),IF(J$3&lt;=$B$2,SMALL(Data_Baseline!$C71:$AZ71,COUNTIF(Data_Baseline!$C71:$AZ71,0)+1),IF(Data_Baseline!I71=0,SMALL(Data_Baseline!$C71:$AZ71,COUNTIF(Data_Baseline!$C71:$AZ71,0)+1),Data_Baseline!I71)))),"")</f>
        <v>0.17462589088831551</v>
      </c>
      <c r="K71" s="79">
        <f ca="1">IFERROR(IF(Data_Baseline!J71="","",IF($C$3="On",IF(K$3&lt;=$B$2,SMALL(Data_Baseline!$C71:$AZ71,COUNTIF(Data_Baseline!$C71:$AZ71,0)+1)/MAX(Data_Baseline!$C71:$AZ71),IF(Data_Baseline!J71=0,SMALL(Data_Baseline!$C71:$AZ71,COUNTIF(Data_Baseline!$C71:$AZ71,0)+1)/MAX(Data_Baseline!$C71:$AZ71),Data_Baseline!J71/MAX(Data_Baseline!$C71:$AZ71))),IF(K$3&lt;=$B$2,SMALL(Data_Baseline!$C71:$AZ71,COUNTIF(Data_Baseline!$C71:$AZ71,0)+1),IF(Data_Baseline!J71=0,SMALL(Data_Baseline!$C71:$AZ71,COUNTIF(Data_Baseline!$C71:$AZ71,0)+1),Data_Baseline!J71)))),"")</f>
        <v>0.17462589088831551</v>
      </c>
      <c r="L71" s="79">
        <f ca="1">IFERROR(IF(Data_Baseline!K71="","",IF($C$3="On",IF(L$3&lt;=$B$2,SMALL(Data_Baseline!$C71:$AZ71,COUNTIF(Data_Baseline!$C71:$AZ71,0)+1)/MAX(Data_Baseline!$C71:$AZ71),IF(Data_Baseline!K71=0,SMALL(Data_Baseline!$C71:$AZ71,COUNTIF(Data_Baseline!$C71:$AZ71,0)+1)/MAX(Data_Baseline!$C71:$AZ71),Data_Baseline!K71/MAX(Data_Baseline!$C71:$AZ71))),IF(L$3&lt;=$B$2,SMALL(Data_Baseline!$C71:$AZ71,COUNTIF(Data_Baseline!$C71:$AZ71,0)+1),IF(Data_Baseline!K71=0,SMALL(Data_Baseline!$C71:$AZ71,COUNTIF(Data_Baseline!$C71:$AZ71,0)+1),Data_Baseline!K71)))),"")</f>
        <v>0.17462589088831551</v>
      </c>
      <c r="M71" s="79">
        <f ca="1">IFERROR(IF(Data_Baseline!L71="","",IF($C$3="On",IF(M$3&lt;=$B$2,SMALL(Data_Baseline!$C71:$AZ71,COUNTIF(Data_Baseline!$C71:$AZ71,0)+1)/MAX(Data_Baseline!$C71:$AZ71),IF(Data_Baseline!L71=0,SMALL(Data_Baseline!$C71:$AZ71,COUNTIF(Data_Baseline!$C71:$AZ71,0)+1)/MAX(Data_Baseline!$C71:$AZ71),Data_Baseline!L71/MAX(Data_Baseline!$C71:$AZ71))),IF(M$3&lt;=$B$2,SMALL(Data_Baseline!$C71:$AZ71,COUNTIF(Data_Baseline!$C71:$AZ71,0)+1),IF(Data_Baseline!L71=0,SMALL(Data_Baseline!$C71:$AZ71,COUNTIF(Data_Baseline!$C71:$AZ71,0)+1),Data_Baseline!L71)))),"")</f>
        <v>0.17462589088831551</v>
      </c>
      <c r="N71" s="79">
        <f ca="1">IFERROR(IF(Data_Baseline!M71="","",IF($C$3="On",IF(N$3&lt;=$B$2,SMALL(Data_Baseline!$C71:$AZ71,COUNTIF(Data_Baseline!$C71:$AZ71,0)+1)/MAX(Data_Baseline!$C71:$AZ71),IF(Data_Baseline!M71=0,SMALL(Data_Baseline!$C71:$AZ71,COUNTIF(Data_Baseline!$C71:$AZ71,0)+1)/MAX(Data_Baseline!$C71:$AZ71),Data_Baseline!M71/MAX(Data_Baseline!$C71:$AZ71))),IF(N$3&lt;=$B$2,SMALL(Data_Baseline!$C71:$AZ71,COUNTIF(Data_Baseline!$C71:$AZ71,0)+1),IF(Data_Baseline!M71=0,SMALL(Data_Baseline!$C71:$AZ71,COUNTIF(Data_Baseline!$C71:$AZ71,0)+1),Data_Baseline!M71)))),"")</f>
        <v>0.17462589088831551</v>
      </c>
      <c r="O71" s="79">
        <f ca="1">IFERROR(IF(Data_Baseline!N71="","",IF($C$3="On",IF(O$3&lt;=$B$2,SMALL(Data_Baseline!$C71:$AZ71,COUNTIF(Data_Baseline!$C71:$AZ71,0)+1)/MAX(Data_Baseline!$C71:$AZ71),IF(Data_Baseline!N71=0,SMALL(Data_Baseline!$C71:$AZ71,COUNTIF(Data_Baseline!$C71:$AZ71,0)+1)/MAX(Data_Baseline!$C71:$AZ71),Data_Baseline!N71/MAX(Data_Baseline!$C71:$AZ71))),IF(O$3&lt;=$B$2,SMALL(Data_Baseline!$C71:$AZ71,COUNTIF(Data_Baseline!$C71:$AZ71,0)+1),IF(Data_Baseline!N71=0,SMALL(Data_Baseline!$C71:$AZ71,COUNTIF(Data_Baseline!$C71:$AZ71,0)+1),Data_Baseline!N71)))),"")</f>
        <v>0.17462589088831551</v>
      </c>
      <c r="P71" s="79">
        <f ca="1">IFERROR(IF(Data_Baseline!O71="","",IF($C$3="On",IF(P$3&lt;=$B$2,SMALL(Data_Baseline!$C71:$AZ71,COUNTIF(Data_Baseline!$C71:$AZ71,0)+1)/MAX(Data_Baseline!$C71:$AZ71),IF(Data_Baseline!O71=0,SMALL(Data_Baseline!$C71:$AZ71,COUNTIF(Data_Baseline!$C71:$AZ71,0)+1)/MAX(Data_Baseline!$C71:$AZ71),Data_Baseline!O71/MAX(Data_Baseline!$C71:$AZ71))),IF(P$3&lt;=$B$2,SMALL(Data_Baseline!$C71:$AZ71,COUNTIF(Data_Baseline!$C71:$AZ71,0)+1),IF(Data_Baseline!O71=0,SMALL(Data_Baseline!$C71:$AZ71,COUNTIF(Data_Baseline!$C71:$AZ71,0)+1),Data_Baseline!O71)))),"")</f>
        <v>0.17462589088831551</v>
      </c>
      <c r="Q71" s="79">
        <f ca="1">IFERROR(IF(Data_Baseline!P71="","",IF($C$3="On",IF(Q$3&lt;=$B$2,SMALL(Data_Baseline!$C71:$AZ71,COUNTIF(Data_Baseline!$C71:$AZ71,0)+1)/MAX(Data_Baseline!$C71:$AZ71),IF(Data_Baseline!P71=0,SMALL(Data_Baseline!$C71:$AZ71,COUNTIF(Data_Baseline!$C71:$AZ71,0)+1)/MAX(Data_Baseline!$C71:$AZ71),Data_Baseline!P71/MAX(Data_Baseline!$C71:$AZ71))),IF(Q$3&lt;=$B$2,SMALL(Data_Baseline!$C71:$AZ71,COUNTIF(Data_Baseline!$C71:$AZ71,0)+1),IF(Data_Baseline!P71=0,SMALL(Data_Baseline!$C71:$AZ71,COUNTIF(Data_Baseline!$C71:$AZ71,0)+1),Data_Baseline!P71)))),"")</f>
        <v>0.17462589088831551</v>
      </c>
      <c r="R71" s="79">
        <f ca="1">IFERROR(IF(Data_Baseline!Q71="","",IF($C$3="On",IF(R$3&lt;=$B$2,SMALL(Data_Baseline!$C71:$AZ71,COUNTIF(Data_Baseline!$C71:$AZ71,0)+1)/MAX(Data_Baseline!$C71:$AZ71),IF(Data_Baseline!Q71=0,SMALL(Data_Baseline!$C71:$AZ71,COUNTIF(Data_Baseline!$C71:$AZ71,0)+1)/MAX(Data_Baseline!$C71:$AZ71),Data_Baseline!Q71/MAX(Data_Baseline!$C71:$AZ71))),IF(R$3&lt;=$B$2,SMALL(Data_Baseline!$C71:$AZ71,COUNTIF(Data_Baseline!$C71:$AZ71,0)+1),IF(Data_Baseline!Q71=0,SMALL(Data_Baseline!$C71:$AZ71,COUNTIF(Data_Baseline!$C71:$AZ71,0)+1),Data_Baseline!Q71)))),"")</f>
        <v>0.17462589088831551</v>
      </c>
      <c r="S71" s="79">
        <f ca="1">IFERROR(IF(Data_Baseline!R71="","",IF($C$3="On",IF(S$3&lt;=$B$2,SMALL(Data_Baseline!$C71:$AZ71,COUNTIF(Data_Baseline!$C71:$AZ71,0)+1)/MAX(Data_Baseline!$C71:$AZ71),IF(Data_Baseline!R71=0,SMALL(Data_Baseline!$C71:$AZ71,COUNTIF(Data_Baseline!$C71:$AZ71,0)+1)/MAX(Data_Baseline!$C71:$AZ71),Data_Baseline!R71/MAX(Data_Baseline!$C71:$AZ71))),IF(S$3&lt;=$B$2,SMALL(Data_Baseline!$C71:$AZ71,COUNTIF(Data_Baseline!$C71:$AZ71,0)+1),IF(Data_Baseline!R71=0,SMALL(Data_Baseline!$C71:$AZ71,COUNTIF(Data_Baseline!$C71:$AZ71,0)+1),Data_Baseline!R71)))),"")</f>
        <v>0.17462589088831551</v>
      </c>
      <c r="T71" s="79">
        <f ca="1">IFERROR(IF(Data_Baseline!S71="","",IF($C$3="On",IF(T$3&lt;=$B$2,SMALL(Data_Baseline!$C71:$AZ71,COUNTIF(Data_Baseline!$C71:$AZ71,0)+1)/MAX(Data_Baseline!$C71:$AZ71),IF(Data_Baseline!S71=0,SMALL(Data_Baseline!$C71:$AZ71,COUNTIF(Data_Baseline!$C71:$AZ71,0)+1)/MAX(Data_Baseline!$C71:$AZ71),Data_Baseline!S71/MAX(Data_Baseline!$C71:$AZ71))),IF(T$3&lt;=$B$2,SMALL(Data_Baseline!$C71:$AZ71,COUNTIF(Data_Baseline!$C71:$AZ71,0)+1),IF(Data_Baseline!S71=0,SMALL(Data_Baseline!$C71:$AZ71,COUNTIF(Data_Baseline!$C71:$AZ71,0)+1),Data_Baseline!S71)))),"")</f>
        <v>0.17462589088831551</v>
      </c>
      <c r="U71" s="79">
        <f ca="1">IFERROR(IF(Data_Baseline!T71="","",IF($C$3="On",IF(U$3&lt;=$B$2,SMALL(Data_Baseline!$C71:$AZ71,COUNTIF(Data_Baseline!$C71:$AZ71,0)+1)/MAX(Data_Baseline!$C71:$AZ71),IF(Data_Baseline!T71=0,SMALL(Data_Baseline!$C71:$AZ71,COUNTIF(Data_Baseline!$C71:$AZ71,0)+1)/MAX(Data_Baseline!$C71:$AZ71),Data_Baseline!T71/MAX(Data_Baseline!$C71:$AZ71))),IF(U$3&lt;=$B$2,SMALL(Data_Baseline!$C71:$AZ71,COUNTIF(Data_Baseline!$C71:$AZ71,0)+1),IF(Data_Baseline!T71=0,SMALL(Data_Baseline!$C71:$AZ71,COUNTIF(Data_Baseline!$C71:$AZ71,0)+1),Data_Baseline!T71)))),"")</f>
        <v>0.17462589088831551</v>
      </c>
      <c r="V71" s="79">
        <f ca="1">IFERROR(IF(Data_Baseline!U71="","",IF($C$3="On",IF(V$3&lt;=$B$2,SMALL(Data_Baseline!$C71:$AZ71,COUNTIF(Data_Baseline!$C71:$AZ71,0)+1)/MAX(Data_Baseline!$C71:$AZ71),IF(Data_Baseline!U71=0,SMALL(Data_Baseline!$C71:$AZ71,COUNTIF(Data_Baseline!$C71:$AZ71,0)+1)/MAX(Data_Baseline!$C71:$AZ71),Data_Baseline!U71/MAX(Data_Baseline!$C71:$AZ71))),IF(V$3&lt;=$B$2,SMALL(Data_Baseline!$C71:$AZ71,COUNTIF(Data_Baseline!$C71:$AZ71,0)+1),IF(Data_Baseline!U71=0,SMALL(Data_Baseline!$C71:$AZ71,COUNTIF(Data_Baseline!$C71:$AZ71,0)+1),Data_Baseline!U71)))),"")</f>
        <v>0.17462589088831551</v>
      </c>
      <c r="W71" s="79">
        <f ca="1">IFERROR(IF(Data_Baseline!V71="","",IF($C$3="On",IF(W$3&lt;=$B$2,SMALL(Data_Baseline!$C71:$AZ71,COUNTIF(Data_Baseline!$C71:$AZ71,0)+1)/MAX(Data_Baseline!$C71:$AZ71),IF(Data_Baseline!V71=0,SMALL(Data_Baseline!$C71:$AZ71,COUNTIF(Data_Baseline!$C71:$AZ71,0)+1)/MAX(Data_Baseline!$C71:$AZ71),Data_Baseline!V71/MAX(Data_Baseline!$C71:$AZ71))),IF(W$3&lt;=$B$2,SMALL(Data_Baseline!$C71:$AZ71,COUNTIF(Data_Baseline!$C71:$AZ71,0)+1),IF(Data_Baseline!V71=0,SMALL(Data_Baseline!$C71:$AZ71,COUNTIF(Data_Baseline!$C71:$AZ71,0)+1),Data_Baseline!V71)))),"")</f>
        <v>0.17462589088831551</v>
      </c>
      <c r="X71" s="79">
        <f ca="1">IFERROR(IF(Data_Baseline!W71="","",IF($C$3="On",IF(X$3&lt;=$B$2,SMALL(Data_Baseline!$C71:$AZ71,COUNTIF(Data_Baseline!$C71:$AZ71,0)+1)/MAX(Data_Baseline!$C71:$AZ71),IF(Data_Baseline!W71=0,SMALL(Data_Baseline!$C71:$AZ71,COUNTIF(Data_Baseline!$C71:$AZ71,0)+1)/MAX(Data_Baseline!$C71:$AZ71),Data_Baseline!W71/MAX(Data_Baseline!$C71:$AZ71))),IF(X$3&lt;=$B$2,SMALL(Data_Baseline!$C71:$AZ71,COUNTIF(Data_Baseline!$C71:$AZ71,0)+1),IF(Data_Baseline!W71=0,SMALL(Data_Baseline!$C71:$AZ71,COUNTIF(Data_Baseline!$C71:$AZ71,0)+1),Data_Baseline!W71)))),"")</f>
        <v>0.17462589088831551</v>
      </c>
      <c r="Y71" s="79">
        <f ca="1">IFERROR(IF(Data_Baseline!X71="","",IF($C$3="On",IF(Y$3&lt;=$B$2,SMALL(Data_Baseline!$C71:$AZ71,COUNTIF(Data_Baseline!$C71:$AZ71,0)+1)/MAX(Data_Baseline!$C71:$AZ71),IF(Data_Baseline!X71=0,SMALL(Data_Baseline!$C71:$AZ71,COUNTIF(Data_Baseline!$C71:$AZ71,0)+1)/MAX(Data_Baseline!$C71:$AZ71),Data_Baseline!X71/MAX(Data_Baseline!$C71:$AZ71))),IF(Y$3&lt;=$B$2,SMALL(Data_Baseline!$C71:$AZ71,COUNTIF(Data_Baseline!$C71:$AZ71,0)+1),IF(Data_Baseline!X71=0,SMALL(Data_Baseline!$C71:$AZ71,COUNTIF(Data_Baseline!$C71:$AZ71,0)+1),Data_Baseline!X71)))),"")</f>
        <v>0.17462589088831551</v>
      </c>
      <c r="Z71" s="79">
        <f ca="1">IFERROR(IF(Data_Baseline!Y71="","",IF($C$3="On",IF(Z$3&lt;=$B$2,SMALL(Data_Baseline!$C71:$AZ71,COUNTIF(Data_Baseline!$C71:$AZ71,0)+1)/MAX(Data_Baseline!$C71:$AZ71),IF(Data_Baseline!Y71=0,SMALL(Data_Baseline!$C71:$AZ71,COUNTIF(Data_Baseline!$C71:$AZ71,0)+1)/MAX(Data_Baseline!$C71:$AZ71),Data_Baseline!Y71/MAX(Data_Baseline!$C71:$AZ71))),IF(Z$3&lt;=$B$2,SMALL(Data_Baseline!$C71:$AZ71,COUNTIF(Data_Baseline!$C71:$AZ71,0)+1),IF(Data_Baseline!Y71=0,SMALL(Data_Baseline!$C71:$AZ71,COUNTIF(Data_Baseline!$C71:$AZ71,0)+1),Data_Baseline!Y71)))),"")</f>
        <v>0.17462589088831551</v>
      </c>
      <c r="AA71" s="79">
        <f ca="1">IFERROR(IF(Data_Baseline!Z71="","",IF($C$3="On",IF(AA$3&lt;=$B$2,SMALL(Data_Baseline!$C71:$AZ71,COUNTIF(Data_Baseline!$C71:$AZ71,0)+1)/MAX(Data_Baseline!$C71:$AZ71),IF(Data_Baseline!Z71=0,SMALL(Data_Baseline!$C71:$AZ71,COUNTIF(Data_Baseline!$C71:$AZ71,0)+1)/MAX(Data_Baseline!$C71:$AZ71),Data_Baseline!Z71/MAX(Data_Baseline!$C71:$AZ71))),IF(AA$3&lt;=$B$2,SMALL(Data_Baseline!$C71:$AZ71,COUNTIF(Data_Baseline!$C71:$AZ71,0)+1),IF(Data_Baseline!Z71=0,SMALL(Data_Baseline!$C71:$AZ71,COUNTIF(Data_Baseline!$C71:$AZ71,0)+1),Data_Baseline!Z71)))),"")</f>
        <v>0.17462589088831551</v>
      </c>
      <c r="AB71" s="79">
        <f ca="1">IFERROR(IF(Data_Baseline!AA71="","",IF($C$3="On",IF(AB$3&lt;=$B$2,SMALL(Data_Baseline!$C71:$AZ71,COUNTIF(Data_Baseline!$C71:$AZ71,0)+1)/MAX(Data_Baseline!$C71:$AZ71),IF(Data_Baseline!AA71=0,SMALL(Data_Baseline!$C71:$AZ71,COUNTIF(Data_Baseline!$C71:$AZ71,0)+1)/MAX(Data_Baseline!$C71:$AZ71),Data_Baseline!AA71/MAX(Data_Baseline!$C71:$AZ71))),IF(AB$3&lt;=$B$2,SMALL(Data_Baseline!$C71:$AZ71,COUNTIF(Data_Baseline!$C71:$AZ71,0)+1),IF(Data_Baseline!AA71=0,SMALL(Data_Baseline!$C71:$AZ71,COUNTIF(Data_Baseline!$C71:$AZ71,0)+1),Data_Baseline!AA71)))),"")</f>
        <v>0.17462589088831551</v>
      </c>
      <c r="AC71" s="79">
        <f ca="1">IFERROR(IF(Data_Baseline!AB71="","",IF($C$3="On",IF(AC$3&lt;=$B$2,SMALL(Data_Baseline!$C71:$AZ71,COUNTIF(Data_Baseline!$C71:$AZ71,0)+1)/MAX(Data_Baseline!$C71:$AZ71),IF(Data_Baseline!AB71=0,SMALL(Data_Baseline!$C71:$AZ71,COUNTIF(Data_Baseline!$C71:$AZ71,0)+1)/MAX(Data_Baseline!$C71:$AZ71),Data_Baseline!AB71/MAX(Data_Baseline!$C71:$AZ71))),IF(AC$3&lt;=$B$2,SMALL(Data_Baseline!$C71:$AZ71,COUNTIF(Data_Baseline!$C71:$AZ71,0)+1),IF(Data_Baseline!AB71=0,SMALL(Data_Baseline!$C71:$AZ71,COUNTIF(Data_Baseline!$C71:$AZ71,0)+1),Data_Baseline!AB71)))),"")</f>
        <v>0.17462589088831551</v>
      </c>
      <c r="AD71" s="79">
        <f ca="1">IFERROR(IF(Data_Baseline!AC71="","",IF($C$3="On",IF(AD$3&lt;=$B$2,SMALL(Data_Baseline!$C71:$AZ71,COUNTIF(Data_Baseline!$C71:$AZ71,0)+1)/MAX(Data_Baseline!$C71:$AZ71),IF(Data_Baseline!AC71=0,SMALL(Data_Baseline!$C71:$AZ71,COUNTIF(Data_Baseline!$C71:$AZ71,0)+1)/MAX(Data_Baseline!$C71:$AZ71),Data_Baseline!AC71/MAX(Data_Baseline!$C71:$AZ71))),IF(AD$3&lt;=$B$2,SMALL(Data_Baseline!$C71:$AZ71,COUNTIF(Data_Baseline!$C71:$AZ71,0)+1),IF(Data_Baseline!AC71=0,SMALL(Data_Baseline!$C71:$AZ71,COUNTIF(Data_Baseline!$C71:$AZ71,0)+1),Data_Baseline!AC71)))),"")</f>
        <v>0.17462589088831551</v>
      </c>
      <c r="AE71" s="79">
        <f ca="1">IFERROR(IF(Data_Baseline!AD71="","",IF($C$3="On",IF(AE$3&lt;=$B$2,SMALL(Data_Baseline!$C71:$AZ71,COUNTIF(Data_Baseline!$C71:$AZ71,0)+1)/MAX(Data_Baseline!$C71:$AZ71),IF(Data_Baseline!AD71=0,SMALL(Data_Baseline!$C71:$AZ71,COUNTIF(Data_Baseline!$C71:$AZ71,0)+1)/MAX(Data_Baseline!$C71:$AZ71),Data_Baseline!AD71/MAX(Data_Baseline!$C71:$AZ71))),IF(AE$3&lt;=$B$2,SMALL(Data_Baseline!$C71:$AZ71,COUNTIF(Data_Baseline!$C71:$AZ71,0)+1),IF(Data_Baseline!AD71=0,SMALL(Data_Baseline!$C71:$AZ71,COUNTIF(Data_Baseline!$C71:$AZ71,0)+1),Data_Baseline!AD71)))),"")</f>
        <v>0.17462589088831551</v>
      </c>
      <c r="AF71" s="79">
        <f ca="1">IFERROR(IF(Data_Baseline!AE71="","",IF($C$3="On",IF(AF$3&lt;=$B$2,SMALL(Data_Baseline!$C71:$AZ71,COUNTIF(Data_Baseline!$C71:$AZ71,0)+1)/MAX(Data_Baseline!$C71:$AZ71),IF(Data_Baseline!AE71=0,SMALL(Data_Baseline!$C71:$AZ71,COUNTIF(Data_Baseline!$C71:$AZ71,0)+1)/MAX(Data_Baseline!$C71:$AZ71),Data_Baseline!AE71/MAX(Data_Baseline!$C71:$AZ71))),IF(AF$3&lt;=$B$2,SMALL(Data_Baseline!$C71:$AZ71,COUNTIF(Data_Baseline!$C71:$AZ71,0)+1),IF(Data_Baseline!AE71=0,SMALL(Data_Baseline!$C71:$AZ71,COUNTIF(Data_Baseline!$C71:$AZ71,0)+1),Data_Baseline!AE71)))),"")</f>
        <v>0.17462589088831551</v>
      </c>
      <c r="AG71" s="79">
        <f ca="1">IFERROR(IF(Data_Baseline!AF71="","",IF($C$3="On",IF(AG$3&lt;=$B$2,SMALL(Data_Baseline!$C71:$AZ71,COUNTIF(Data_Baseline!$C71:$AZ71,0)+1)/MAX(Data_Baseline!$C71:$AZ71),IF(Data_Baseline!AF71=0,SMALL(Data_Baseline!$C71:$AZ71,COUNTIF(Data_Baseline!$C71:$AZ71,0)+1)/MAX(Data_Baseline!$C71:$AZ71),Data_Baseline!AF71/MAX(Data_Baseline!$C71:$AZ71))),IF(AG$3&lt;=$B$2,SMALL(Data_Baseline!$C71:$AZ71,COUNTIF(Data_Baseline!$C71:$AZ71,0)+1),IF(Data_Baseline!AF71=0,SMALL(Data_Baseline!$C71:$AZ71,COUNTIF(Data_Baseline!$C71:$AZ71,0)+1),Data_Baseline!AF71)))),"")</f>
        <v>0.17462589088831551</v>
      </c>
      <c r="AH71" s="79">
        <f ca="1">IFERROR(IF(Data_Baseline!AG71="","",IF($C$3="On",IF(AH$3&lt;=$B$2,SMALL(Data_Baseline!$C71:$AZ71,COUNTIF(Data_Baseline!$C71:$AZ71,0)+1)/MAX(Data_Baseline!$C71:$AZ71),IF(Data_Baseline!AG71=0,SMALL(Data_Baseline!$C71:$AZ71,COUNTIF(Data_Baseline!$C71:$AZ71,0)+1)/MAX(Data_Baseline!$C71:$AZ71),Data_Baseline!AG71/MAX(Data_Baseline!$C71:$AZ71))),IF(AH$3&lt;=$B$2,SMALL(Data_Baseline!$C71:$AZ71,COUNTIF(Data_Baseline!$C71:$AZ71,0)+1),IF(Data_Baseline!AG71=0,SMALL(Data_Baseline!$C71:$AZ71,COUNTIF(Data_Baseline!$C71:$AZ71,0)+1),Data_Baseline!AG71)))),"")</f>
        <v>0.17462589088831551</v>
      </c>
      <c r="AI71" s="79">
        <f ca="1">IFERROR(IF(Data_Baseline!AH71="","",IF($C$3="On",IF(AI$3&lt;=$B$2,SMALL(Data_Baseline!$C71:$AZ71,COUNTIF(Data_Baseline!$C71:$AZ71,0)+1)/MAX(Data_Baseline!$C71:$AZ71),IF(Data_Baseline!AH71=0,SMALL(Data_Baseline!$C71:$AZ71,COUNTIF(Data_Baseline!$C71:$AZ71,0)+1)/MAX(Data_Baseline!$C71:$AZ71),Data_Baseline!AH71/MAX(Data_Baseline!$C71:$AZ71))),IF(AI$3&lt;=$B$2,SMALL(Data_Baseline!$C71:$AZ71,COUNTIF(Data_Baseline!$C71:$AZ71,0)+1),IF(Data_Baseline!AH71=0,SMALL(Data_Baseline!$C71:$AZ71,COUNTIF(Data_Baseline!$C71:$AZ71,0)+1),Data_Baseline!AH71)))),"")</f>
        <v>0.17462589088831551</v>
      </c>
      <c r="AJ71" s="79">
        <f ca="1">IFERROR(IF(Data_Baseline!AI71="","",IF($C$3="On",IF(AJ$3&lt;=$B$2,SMALL(Data_Baseline!$C71:$AZ71,COUNTIF(Data_Baseline!$C71:$AZ71,0)+1)/MAX(Data_Baseline!$C71:$AZ71),IF(Data_Baseline!AI71=0,SMALL(Data_Baseline!$C71:$AZ71,COUNTIF(Data_Baseline!$C71:$AZ71,0)+1)/MAX(Data_Baseline!$C71:$AZ71),Data_Baseline!AI71/MAX(Data_Baseline!$C71:$AZ71))),IF(AJ$3&lt;=$B$2,SMALL(Data_Baseline!$C71:$AZ71,COUNTIF(Data_Baseline!$C71:$AZ71,0)+1),IF(Data_Baseline!AI71=0,SMALL(Data_Baseline!$C71:$AZ71,COUNTIF(Data_Baseline!$C71:$AZ71,0)+1),Data_Baseline!AI71)))),"")</f>
        <v>0.17462589088831551</v>
      </c>
      <c r="AK71" s="79">
        <f ca="1">IFERROR(IF(Data_Baseline!AJ71="","",IF($C$3="On",IF(AK$3&lt;=$B$2,SMALL(Data_Baseline!$C71:$AZ71,COUNTIF(Data_Baseline!$C71:$AZ71,0)+1)/MAX(Data_Baseline!$C71:$AZ71),IF(Data_Baseline!AJ71=0,SMALL(Data_Baseline!$C71:$AZ71,COUNTIF(Data_Baseline!$C71:$AZ71,0)+1)/MAX(Data_Baseline!$C71:$AZ71),Data_Baseline!AJ71/MAX(Data_Baseline!$C71:$AZ71))),IF(AK$3&lt;=$B$2,SMALL(Data_Baseline!$C71:$AZ71,COUNTIF(Data_Baseline!$C71:$AZ71,0)+1),IF(Data_Baseline!AJ71=0,SMALL(Data_Baseline!$C71:$AZ71,COUNTIF(Data_Baseline!$C71:$AZ71,0)+1),Data_Baseline!AJ71)))),"")</f>
        <v>0.17462589088831551</v>
      </c>
      <c r="AL71" s="79">
        <f ca="1">IFERROR(IF(Data_Baseline!AK71="","",IF($C$3="On",IF(AL$3&lt;=$B$2,SMALL(Data_Baseline!$C71:$AZ71,COUNTIF(Data_Baseline!$C71:$AZ71,0)+1)/MAX(Data_Baseline!$C71:$AZ71),IF(Data_Baseline!AK71=0,SMALL(Data_Baseline!$C71:$AZ71,COUNTIF(Data_Baseline!$C71:$AZ71,0)+1)/MAX(Data_Baseline!$C71:$AZ71),Data_Baseline!AK71/MAX(Data_Baseline!$C71:$AZ71))),IF(AL$3&lt;=$B$2,SMALL(Data_Baseline!$C71:$AZ71,COUNTIF(Data_Baseline!$C71:$AZ71,0)+1),IF(Data_Baseline!AK71=0,SMALL(Data_Baseline!$C71:$AZ71,COUNTIF(Data_Baseline!$C71:$AZ71,0)+1),Data_Baseline!AK71)))),"")</f>
        <v>0.17462589088831551</v>
      </c>
      <c r="AM71" s="79">
        <f ca="1">IFERROR(IF(Data_Baseline!AL71="","",IF($C$3="On",IF(AM$3&lt;=$B$2,SMALL(Data_Baseline!$C71:$AZ71,COUNTIF(Data_Baseline!$C71:$AZ71,0)+1)/MAX(Data_Baseline!$C71:$AZ71),IF(Data_Baseline!AL71=0,SMALL(Data_Baseline!$C71:$AZ71,COUNTIF(Data_Baseline!$C71:$AZ71,0)+1)/MAX(Data_Baseline!$C71:$AZ71),Data_Baseline!AL71/MAX(Data_Baseline!$C71:$AZ71))),IF(AM$3&lt;=$B$2,SMALL(Data_Baseline!$C71:$AZ71,COUNTIF(Data_Baseline!$C71:$AZ71,0)+1),IF(Data_Baseline!AL71=0,SMALL(Data_Baseline!$C71:$AZ71,COUNTIF(Data_Baseline!$C71:$AZ71,0)+1),Data_Baseline!AL71)))),"")</f>
        <v>0.17462589088831551</v>
      </c>
      <c r="AN71" s="79">
        <f ca="1">IFERROR(IF(Data_Baseline!AM71="","",IF($C$3="On",IF(AN$3&lt;=$B$2,SMALL(Data_Baseline!$C71:$AZ71,COUNTIF(Data_Baseline!$C71:$AZ71,0)+1)/MAX(Data_Baseline!$C71:$AZ71),IF(Data_Baseline!AM71=0,SMALL(Data_Baseline!$C71:$AZ71,COUNTIF(Data_Baseline!$C71:$AZ71,0)+1)/MAX(Data_Baseline!$C71:$AZ71),Data_Baseline!AM71/MAX(Data_Baseline!$C71:$AZ71))),IF(AN$3&lt;=$B$2,SMALL(Data_Baseline!$C71:$AZ71,COUNTIF(Data_Baseline!$C71:$AZ71,0)+1),IF(Data_Baseline!AM71=0,SMALL(Data_Baseline!$C71:$AZ71,COUNTIF(Data_Baseline!$C71:$AZ71,0)+1),Data_Baseline!AM71)))),"")</f>
        <v>0.17462589088831551</v>
      </c>
      <c r="AO71" s="79">
        <f ca="1">IFERROR(IF(Data_Baseline!AN71="","",IF($C$3="On",IF(AO$3&lt;=$B$2,SMALL(Data_Baseline!$C71:$AZ71,COUNTIF(Data_Baseline!$C71:$AZ71,0)+1)/MAX(Data_Baseline!$C71:$AZ71),IF(Data_Baseline!AN71=0,SMALL(Data_Baseline!$C71:$AZ71,COUNTIF(Data_Baseline!$C71:$AZ71,0)+1)/MAX(Data_Baseline!$C71:$AZ71),Data_Baseline!AN71/MAX(Data_Baseline!$C71:$AZ71))),IF(AO$3&lt;=$B$2,SMALL(Data_Baseline!$C71:$AZ71,COUNTIF(Data_Baseline!$C71:$AZ71,0)+1),IF(Data_Baseline!AN71=0,SMALL(Data_Baseline!$C71:$AZ71,COUNTIF(Data_Baseline!$C71:$AZ71,0)+1),Data_Baseline!AN71)))),"")</f>
        <v>0.17462589088831551</v>
      </c>
      <c r="AP71" s="79">
        <f ca="1">IFERROR(IF(Data_Baseline!AO71="","",IF($C$3="On",IF(AP$3&lt;=$B$2,SMALL(Data_Baseline!$C71:$AZ71,COUNTIF(Data_Baseline!$C71:$AZ71,0)+1)/MAX(Data_Baseline!$C71:$AZ71),IF(Data_Baseline!AO71=0,SMALL(Data_Baseline!$C71:$AZ71,COUNTIF(Data_Baseline!$C71:$AZ71,0)+1)/MAX(Data_Baseline!$C71:$AZ71),Data_Baseline!AO71/MAX(Data_Baseline!$C71:$AZ71))),IF(AP$3&lt;=$B$2,SMALL(Data_Baseline!$C71:$AZ71,COUNTIF(Data_Baseline!$C71:$AZ71,0)+1),IF(Data_Baseline!AO71=0,SMALL(Data_Baseline!$C71:$AZ71,COUNTIF(Data_Baseline!$C71:$AZ71,0)+1),Data_Baseline!AO71)))),"")</f>
        <v>0.2830858060776153</v>
      </c>
      <c r="AQ71" s="79">
        <f ca="1">IFERROR(IF(Data_Baseline!AP71="","",IF($C$3="On",IF(AQ$3&lt;=$B$2,SMALL(Data_Baseline!$C71:$AZ71,COUNTIF(Data_Baseline!$C71:$AZ71,0)+1)/MAX(Data_Baseline!$C71:$AZ71),IF(Data_Baseline!AP71=0,SMALL(Data_Baseline!$C71:$AZ71,COUNTIF(Data_Baseline!$C71:$AZ71,0)+1)/MAX(Data_Baseline!$C71:$AZ71),Data_Baseline!AP71/MAX(Data_Baseline!$C71:$AZ71))),IF(AQ$3&lt;=$B$2,SMALL(Data_Baseline!$C71:$AZ71,COUNTIF(Data_Baseline!$C71:$AZ71,0)+1),IF(Data_Baseline!AP71=0,SMALL(Data_Baseline!$C71:$AZ71,COUNTIF(Data_Baseline!$C71:$AZ71,0)+1),Data_Baseline!AP71)))),"")</f>
        <v>0.42557741193535842</v>
      </c>
      <c r="AR71" s="79" t="str">
        <f>IFERROR(IF(Data_Baseline!AQ71="","",IF($C$3="On",IF(AR$3&lt;=$B$2,SMALL(Data_Baseline!$C71:$AZ71,COUNTIF(Data_Baseline!$C71:$AZ71,0)+1)/MAX(Data_Baseline!$C71:$AZ71),IF(Data_Baseline!AQ71=0,SMALL(Data_Baseline!$C71:$AZ71,COUNTIF(Data_Baseline!$C71:$AZ71,0)+1)/MAX(Data_Baseline!$C71:$AZ71),Data_Baseline!AQ71/MAX(Data_Baseline!$C71:$AZ71))),IF(AR$3&lt;=$B$2,SMALL(Data_Baseline!$C71:$AZ71,COUNTIF(Data_Baseline!$C71:$AZ71,0)+1),IF(Data_Baseline!AQ71=0,SMALL(Data_Baseline!$C71:$AZ71,COUNTIF(Data_Baseline!$C71:$AZ71,0)+1),Data_Baseline!AQ71)))),"")</f>
        <v/>
      </c>
      <c r="AS71" s="79" t="str">
        <f>IFERROR(IF(Data_Baseline!AR71="","",IF($C$3="On",IF(AS$3&lt;=$B$2,SMALL(Data_Baseline!$C71:$AZ71,COUNTIF(Data_Baseline!$C71:$AZ71,0)+1)/MAX(Data_Baseline!$C71:$AZ71),IF(Data_Baseline!AR71=0,SMALL(Data_Baseline!$C71:$AZ71,COUNTIF(Data_Baseline!$C71:$AZ71,0)+1)/MAX(Data_Baseline!$C71:$AZ71),Data_Baseline!AR71/MAX(Data_Baseline!$C71:$AZ71))),IF(AS$3&lt;=$B$2,SMALL(Data_Baseline!$C71:$AZ71,COUNTIF(Data_Baseline!$C71:$AZ71,0)+1),IF(Data_Baseline!AR71=0,SMALL(Data_Baseline!$C71:$AZ71,COUNTIF(Data_Baseline!$C71:$AZ71,0)+1),Data_Baseline!AR71)))),"")</f>
        <v/>
      </c>
      <c r="AT71" s="79" t="str">
        <f>IFERROR(IF(Data_Baseline!AS71="","",IF($C$3="On",IF(AT$3&lt;=$B$2,SMALL(Data_Baseline!$C71:$AZ71,COUNTIF(Data_Baseline!$C71:$AZ71,0)+1)/MAX(Data_Baseline!$C71:$AZ71),IF(Data_Baseline!AS71=0,SMALL(Data_Baseline!$C71:$AZ71,COUNTIF(Data_Baseline!$C71:$AZ71,0)+1)/MAX(Data_Baseline!$C71:$AZ71),Data_Baseline!AS71/MAX(Data_Baseline!$C71:$AZ71))),IF(AT$3&lt;=$B$2,SMALL(Data_Baseline!$C71:$AZ71,COUNTIF(Data_Baseline!$C71:$AZ71,0)+1),IF(Data_Baseline!AS71=0,SMALL(Data_Baseline!$C71:$AZ71,COUNTIF(Data_Baseline!$C71:$AZ71,0)+1),Data_Baseline!AS71)))),"")</f>
        <v/>
      </c>
      <c r="AU71" s="79" t="str">
        <f>IFERROR(IF(Data_Baseline!AT71="","",IF($C$3="On",IF(AU$3&lt;=$B$2,SMALL(Data_Baseline!$C71:$AZ71,COUNTIF(Data_Baseline!$C71:$AZ71,0)+1)/MAX(Data_Baseline!$C71:$AZ71),IF(Data_Baseline!AT71=0,SMALL(Data_Baseline!$C71:$AZ71,COUNTIF(Data_Baseline!$C71:$AZ71,0)+1)/MAX(Data_Baseline!$C71:$AZ71),Data_Baseline!AT71/MAX(Data_Baseline!$C71:$AZ71))),IF(AU$3&lt;=$B$2,SMALL(Data_Baseline!$C71:$AZ71,COUNTIF(Data_Baseline!$C71:$AZ71,0)+1),IF(Data_Baseline!AT71=0,SMALL(Data_Baseline!$C71:$AZ71,COUNTIF(Data_Baseline!$C71:$AZ71,0)+1),Data_Baseline!AT71)))),"")</f>
        <v/>
      </c>
      <c r="AV71" s="79" t="str">
        <f>IFERROR(IF(Data_Baseline!AU71="","",IF($C$3="On",IF(AV$3&lt;=$B$2,SMALL(Data_Baseline!$C71:$AZ71,COUNTIF(Data_Baseline!$C71:$AZ71,0)+1)/MAX(Data_Baseline!$C71:$AZ71),IF(Data_Baseline!AU71=0,SMALL(Data_Baseline!$C71:$AZ71,COUNTIF(Data_Baseline!$C71:$AZ71,0)+1)/MAX(Data_Baseline!$C71:$AZ71),Data_Baseline!AU71/MAX(Data_Baseline!$C71:$AZ71))),IF(AV$3&lt;=$B$2,SMALL(Data_Baseline!$C71:$AZ71,COUNTIF(Data_Baseline!$C71:$AZ71,0)+1),IF(Data_Baseline!AU71=0,SMALL(Data_Baseline!$C71:$AZ71,COUNTIF(Data_Baseline!$C71:$AZ71,0)+1),Data_Baseline!AU71)))),"")</f>
        <v/>
      </c>
      <c r="AW71" s="79" t="str">
        <f>IFERROR(IF(Data_Baseline!AV71="","",IF($C$3="On",IF(AW$3&lt;=$B$2,SMALL(Data_Baseline!$C71:$AZ71,COUNTIF(Data_Baseline!$C71:$AZ71,0)+1)/MAX(Data_Baseline!$C71:$AZ71),IF(Data_Baseline!AV71=0,SMALL(Data_Baseline!$C71:$AZ71,COUNTIF(Data_Baseline!$C71:$AZ71,0)+1)/MAX(Data_Baseline!$C71:$AZ71),Data_Baseline!AV71/MAX(Data_Baseline!$C71:$AZ71))),IF(AW$3&lt;=$B$2,SMALL(Data_Baseline!$C71:$AZ71,COUNTIF(Data_Baseline!$C71:$AZ71,0)+1),IF(Data_Baseline!AV71=0,SMALL(Data_Baseline!$C71:$AZ71,COUNTIF(Data_Baseline!$C71:$AZ71,0)+1),Data_Baseline!AV71)))),"")</f>
        <v/>
      </c>
      <c r="AX71" s="79" t="str">
        <f>IFERROR(IF(Data_Baseline!AW71="","",IF($C$3="On",IF(AX$3&lt;=$B$2,SMALL(Data_Baseline!$C71:$AZ71,COUNTIF(Data_Baseline!$C71:$AZ71,0)+1)/MAX(Data_Baseline!$C71:$AZ71),IF(Data_Baseline!AW71=0,SMALL(Data_Baseline!$C71:$AZ71,COUNTIF(Data_Baseline!$C71:$AZ71,0)+1)/MAX(Data_Baseline!$C71:$AZ71),Data_Baseline!AW71/MAX(Data_Baseline!$C71:$AZ71))),IF(AX$3&lt;=$B$2,SMALL(Data_Baseline!$C71:$AZ71,COUNTIF(Data_Baseline!$C71:$AZ71,0)+1),IF(Data_Baseline!AW71=0,SMALL(Data_Baseline!$C71:$AZ71,COUNTIF(Data_Baseline!$C71:$AZ71,0)+1),Data_Baseline!AW71)))),"")</f>
        <v/>
      </c>
      <c r="AY71" s="79" t="str">
        <f>IFERROR(IF(Data_Baseline!AX71="","",IF($C$3="On",IF(AY$3&lt;=$B$2,SMALL(Data_Baseline!$C71:$AZ71,COUNTIF(Data_Baseline!$C71:$AZ71,0)+1)/MAX(Data_Baseline!$C71:$AZ71),IF(Data_Baseline!AX71=0,SMALL(Data_Baseline!$C71:$AZ71,COUNTIF(Data_Baseline!$C71:$AZ71,0)+1)/MAX(Data_Baseline!$C71:$AZ71),Data_Baseline!AX71/MAX(Data_Baseline!$C71:$AZ71))),IF(AY$3&lt;=$B$2,SMALL(Data_Baseline!$C71:$AZ71,COUNTIF(Data_Baseline!$C71:$AZ71,0)+1),IF(Data_Baseline!AX71=0,SMALL(Data_Baseline!$C71:$AZ71,COUNTIF(Data_Baseline!$C71:$AZ71,0)+1),Data_Baseline!AX71)))),"")</f>
        <v/>
      </c>
      <c r="AZ71" s="79" t="str">
        <f>IFERROR(IF(Data_Baseline!AY71="","",IF($C$3="On",IF(AZ$3&lt;=$B$2,SMALL(Data_Baseline!$C71:$AZ71,COUNTIF(Data_Baseline!$C71:$AZ71,0)+1)/MAX(Data_Baseline!$C71:$AZ71),IF(Data_Baseline!AY71=0,SMALL(Data_Baseline!$C71:$AZ71,COUNTIF(Data_Baseline!$C71:$AZ71,0)+1)/MAX(Data_Baseline!$C71:$AZ71),Data_Baseline!AY71/MAX(Data_Baseline!$C71:$AZ71))),IF(AZ$3&lt;=$B$2,SMALL(Data_Baseline!$C71:$AZ71,COUNTIF(Data_Baseline!$C71:$AZ71,0)+1),IF(Data_Baseline!AY71=0,SMALL(Data_Baseline!$C71:$AZ71,COUNTIF(Data_Baseline!$C71:$AZ71,0)+1),Data_Baseline!AY71)))),"")</f>
        <v/>
      </c>
      <c r="BA71" s="79" t="str">
        <f>IFERROR(IF(Data_Baseline!AZ71="","",IF($C$3="On",IF(BA$3&lt;=$B$2,SMALL(Data_Baseline!$C71:$AZ71,COUNTIF(Data_Baseline!$C71:$AZ71,0)+1)/MAX(Data_Baseline!$C71:$AZ71),IF(Data_Baseline!AZ71=0,SMALL(Data_Baseline!$C71:$AZ71,COUNTIF(Data_Baseline!$C71:$AZ71,0)+1)/MAX(Data_Baseline!$C71:$AZ71),Data_Baseline!AZ71/MAX(Data_Baseline!$C71:$AZ71))),IF(BA$3&lt;=$B$2,SMALL(Data_Baseline!$C71:$AZ71,COUNTIF(Data_Baseline!$C71:$AZ71,0)+1),IF(Data_Baseline!AZ71=0,SMALL(Data_Baseline!$C71:$AZ71,COUNTIF(Data_Baseline!$C71:$AZ71,0)+1),Data_Baseline!AZ71)))),"")</f>
        <v/>
      </c>
      <c r="BB71" s="79">
        <f ca="1">IF(Data_Initial!BA71="",1,0)</f>
        <v>0</v>
      </c>
      <c r="BC71" s="2" t="str">
        <f t="shared" ca="1" si="4"/>
        <v>NTC_OtsA</v>
      </c>
      <c r="BD71" s="79" t="str">
        <f t="shared" ca="1" si="5"/>
        <v>NTC</v>
      </c>
      <c r="BE71" s="79" t="str">
        <f ca="1">Data_Initial!BC71</f>
        <v>OtsA</v>
      </c>
      <c r="BF71" s="79" t="str">
        <f ca="1">Data_Initial!BB71</f>
        <v>NTC</v>
      </c>
      <c r="BG71" s="79">
        <f ca="1">IFERROR((INDIRECT("Plate"&amp;Data!A71&amp;"_C!"&amp;CHAR(RIGHT(Data!B71,LEN(Data!B71)-1)+65)&amp;CODE(LEFT(Data!B71,1))-58)),"")</f>
        <v>0</v>
      </c>
      <c r="BH71" s="79" t="str">
        <f ca="1">Data_Initial!BA71</f>
        <v>X</v>
      </c>
      <c r="BI71" s="79">
        <f t="shared" ca="1" si="6"/>
        <v>0.17462589088831551</v>
      </c>
      <c r="BJ71" s="79" t="str">
        <f ca="1">IF(BH71="N",1+MAX($BJ$3:BJ70),"")</f>
        <v/>
      </c>
      <c r="BK71" s="79"/>
      <c r="BL71" s="79"/>
      <c r="BM71" s="79"/>
      <c r="BN71" s="79"/>
      <c r="BO71" s="79"/>
      <c r="BP71" s="79"/>
      <c r="BQ71" s="79"/>
      <c r="BR71" s="79"/>
      <c r="BS71" s="79"/>
      <c r="BT71" s="79"/>
      <c r="BU71" s="79"/>
      <c r="BV71" s="79"/>
      <c r="BW71" s="79"/>
      <c r="BX71" s="79"/>
      <c r="BY71" s="79"/>
      <c r="BZ71" s="79"/>
    </row>
    <row r="72" spans="1:78" x14ac:dyDescent="0.25">
      <c r="A72" s="79" t="str">
        <f ca="1">IF(BH72="N","N"&amp;BJ72,IF(BB72=0,"",MAX($A$3:A71)+1))</f>
        <v/>
      </c>
      <c r="B72" s="79" t="str">
        <f ca="1">Data_Initial!A72&amp;C72</f>
        <v>1E9</v>
      </c>
      <c r="C72" s="79" t="str">
        <f ca="1">Data_Initial!B72</f>
        <v>E9</v>
      </c>
      <c r="D72" s="79">
        <f ca="1">IFERROR(IF(Data_Baseline!C72="","",IF($C$3="On",IF(D$3&lt;=$B$2,SMALL(Data_Baseline!$C72:$AZ72,COUNTIF(Data_Baseline!$C72:$AZ72,0)+1)/MAX(Data_Baseline!$C72:$AZ72),IF(Data_Baseline!C72=0,SMALL(Data_Baseline!$C72:$AZ72,COUNTIF(Data_Baseline!$C72:$AZ72,0)+1)/MAX(Data_Baseline!$C72:$AZ72),Data_Baseline!C72/MAX(Data_Baseline!$C72:$AZ72))),IF(D$3&lt;=$B$2,SMALL(Data_Baseline!$C72:$AZ72,COUNTIF(Data_Baseline!$C72:$AZ72,0)+1),IF(Data_Baseline!C72=0,SMALL(Data_Baseline!$C72:$AZ72,COUNTIF(Data_Baseline!$C72:$AZ72,0)+1),Data_Baseline!C72)))),"")</f>
        <v>1.3309852817090775E-3</v>
      </c>
      <c r="E72" s="79">
        <f ca="1">IFERROR(IF(Data_Baseline!D72="","",IF($C$3="On",IF(E$3&lt;=$B$2,SMALL(Data_Baseline!$C72:$AZ72,COUNTIF(Data_Baseline!$C72:$AZ72,0)+1)/MAX(Data_Baseline!$C72:$AZ72),IF(Data_Baseline!D72=0,SMALL(Data_Baseline!$C72:$AZ72,COUNTIF(Data_Baseline!$C72:$AZ72,0)+1)/MAX(Data_Baseline!$C72:$AZ72),Data_Baseline!D72/MAX(Data_Baseline!$C72:$AZ72))),IF(E$3&lt;=$B$2,SMALL(Data_Baseline!$C72:$AZ72,COUNTIF(Data_Baseline!$C72:$AZ72,0)+1),IF(Data_Baseline!D72=0,SMALL(Data_Baseline!$C72:$AZ72,COUNTIF(Data_Baseline!$C72:$AZ72,0)+1),Data_Baseline!D72)))),"")</f>
        <v>1.3309852817090775E-3</v>
      </c>
      <c r="F72" s="79">
        <f ca="1">IFERROR(IF(Data_Baseline!E72="","",IF($C$3="On",IF(F$3&lt;=$B$2,SMALL(Data_Baseline!$C72:$AZ72,COUNTIF(Data_Baseline!$C72:$AZ72,0)+1)/MAX(Data_Baseline!$C72:$AZ72),IF(Data_Baseline!E72=0,SMALL(Data_Baseline!$C72:$AZ72,COUNTIF(Data_Baseline!$C72:$AZ72,0)+1)/MAX(Data_Baseline!$C72:$AZ72),Data_Baseline!E72/MAX(Data_Baseline!$C72:$AZ72))),IF(F$3&lt;=$B$2,SMALL(Data_Baseline!$C72:$AZ72,COUNTIF(Data_Baseline!$C72:$AZ72,0)+1),IF(Data_Baseline!E72=0,SMALL(Data_Baseline!$C72:$AZ72,COUNTIF(Data_Baseline!$C72:$AZ72,0)+1),Data_Baseline!E72)))),"")</f>
        <v>1.3309852817090775E-3</v>
      </c>
      <c r="G72" s="79">
        <f ca="1">IFERROR(IF(Data_Baseline!F72="","",IF($C$3="On",IF(G$3&lt;=$B$2,SMALL(Data_Baseline!$C72:$AZ72,COUNTIF(Data_Baseline!$C72:$AZ72,0)+1)/MAX(Data_Baseline!$C72:$AZ72),IF(Data_Baseline!F72=0,SMALL(Data_Baseline!$C72:$AZ72,COUNTIF(Data_Baseline!$C72:$AZ72,0)+1)/MAX(Data_Baseline!$C72:$AZ72),Data_Baseline!F72/MAX(Data_Baseline!$C72:$AZ72))),IF(G$3&lt;=$B$2,SMALL(Data_Baseline!$C72:$AZ72,COUNTIF(Data_Baseline!$C72:$AZ72,0)+1),IF(Data_Baseline!F72=0,SMALL(Data_Baseline!$C72:$AZ72,COUNTIF(Data_Baseline!$C72:$AZ72,0)+1),Data_Baseline!F72)))),"")</f>
        <v>1.3309852817090775E-3</v>
      </c>
      <c r="H72" s="79">
        <f ca="1">IFERROR(IF(Data_Baseline!G72="","",IF($C$3="On",IF(H$3&lt;=$B$2,SMALL(Data_Baseline!$C72:$AZ72,COUNTIF(Data_Baseline!$C72:$AZ72,0)+1)/MAX(Data_Baseline!$C72:$AZ72),IF(Data_Baseline!G72=0,SMALL(Data_Baseline!$C72:$AZ72,COUNTIF(Data_Baseline!$C72:$AZ72,0)+1)/MAX(Data_Baseline!$C72:$AZ72),Data_Baseline!G72/MAX(Data_Baseline!$C72:$AZ72))),IF(H$3&lt;=$B$2,SMALL(Data_Baseline!$C72:$AZ72,COUNTIF(Data_Baseline!$C72:$AZ72,0)+1),IF(Data_Baseline!G72=0,SMALL(Data_Baseline!$C72:$AZ72,COUNTIF(Data_Baseline!$C72:$AZ72,0)+1),Data_Baseline!G72)))),"")</f>
        <v>1.3309852817090775E-3</v>
      </c>
      <c r="I72" s="79">
        <f ca="1">IFERROR(IF(Data_Baseline!H72="","",IF($C$3="On",IF(I$3&lt;=$B$2,SMALL(Data_Baseline!$C72:$AZ72,COUNTIF(Data_Baseline!$C72:$AZ72,0)+1)/MAX(Data_Baseline!$C72:$AZ72),IF(Data_Baseline!H72=0,SMALL(Data_Baseline!$C72:$AZ72,COUNTIF(Data_Baseline!$C72:$AZ72,0)+1)/MAX(Data_Baseline!$C72:$AZ72),Data_Baseline!H72/MAX(Data_Baseline!$C72:$AZ72))),IF(I$3&lt;=$B$2,SMALL(Data_Baseline!$C72:$AZ72,COUNTIF(Data_Baseline!$C72:$AZ72,0)+1),IF(Data_Baseline!H72=0,SMALL(Data_Baseline!$C72:$AZ72,COUNTIF(Data_Baseline!$C72:$AZ72,0)+1),Data_Baseline!H72)))),"")</f>
        <v>1.3309852817090775E-3</v>
      </c>
      <c r="J72" s="79">
        <f ca="1">IFERROR(IF(Data_Baseline!I72="","",IF($C$3="On",IF(J$3&lt;=$B$2,SMALL(Data_Baseline!$C72:$AZ72,COUNTIF(Data_Baseline!$C72:$AZ72,0)+1)/MAX(Data_Baseline!$C72:$AZ72),IF(Data_Baseline!I72=0,SMALL(Data_Baseline!$C72:$AZ72,COUNTIF(Data_Baseline!$C72:$AZ72,0)+1)/MAX(Data_Baseline!$C72:$AZ72),Data_Baseline!I72/MAX(Data_Baseline!$C72:$AZ72))),IF(J$3&lt;=$B$2,SMALL(Data_Baseline!$C72:$AZ72,COUNTIF(Data_Baseline!$C72:$AZ72,0)+1),IF(Data_Baseline!I72=0,SMALL(Data_Baseline!$C72:$AZ72,COUNTIF(Data_Baseline!$C72:$AZ72,0)+1),Data_Baseline!I72)))),"")</f>
        <v>1.3309852817090775E-3</v>
      </c>
      <c r="K72" s="79">
        <f ca="1">IFERROR(IF(Data_Baseline!J72="","",IF($C$3="On",IF(K$3&lt;=$B$2,SMALL(Data_Baseline!$C72:$AZ72,COUNTIF(Data_Baseline!$C72:$AZ72,0)+1)/MAX(Data_Baseline!$C72:$AZ72),IF(Data_Baseline!J72=0,SMALL(Data_Baseline!$C72:$AZ72,COUNTIF(Data_Baseline!$C72:$AZ72,0)+1)/MAX(Data_Baseline!$C72:$AZ72),Data_Baseline!J72/MAX(Data_Baseline!$C72:$AZ72))),IF(K$3&lt;=$B$2,SMALL(Data_Baseline!$C72:$AZ72,COUNTIF(Data_Baseline!$C72:$AZ72,0)+1),IF(Data_Baseline!J72=0,SMALL(Data_Baseline!$C72:$AZ72,COUNTIF(Data_Baseline!$C72:$AZ72,0)+1),Data_Baseline!J72)))),"")</f>
        <v>1.3309852817090775E-3</v>
      </c>
      <c r="L72" s="79">
        <f ca="1">IFERROR(IF(Data_Baseline!K72="","",IF($C$3="On",IF(L$3&lt;=$B$2,SMALL(Data_Baseline!$C72:$AZ72,COUNTIF(Data_Baseline!$C72:$AZ72,0)+1)/MAX(Data_Baseline!$C72:$AZ72),IF(Data_Baseline!K72=0,SMALL(Data_Baseline!$C72:$AZ72,COUNTIF(Data_Baseline!$C72:$AZ72,0)+1)/MAX(Data_Baseline!$C72:$AZ72),Data_Baseline!K72/MAX(Data_Baseline!$C72:$AZ72))),IF(L$3&lt;=$B$2,SMALL(Data_Baseline!$C72:$AZ72,COUNTIF(Data_Baseline!$C72:$AZ72,0)+1),IF(Data_Baseline!K72=0,SMALL(Data_Baseline!$C72:$AZ72,COUNTIF(Data_Baseline!$C72:$AZ72,0)+1),Data_Baseline!K72)))),"")</f>
        <v>1.3309852817090775E-3</v>
      </c>
      <c r="M72" s="79">
        <f ca="1">IFERROR(IF(Data_Baseline!L72="","",IF($C$3="On",IF(M$3&lt;=$B$2,SMALL(Data_Baseline!$C72:$AZ72,COUNTIF(Data_Baseline!$C72:$AZ72,0)+1)/MAX(Data_Baseline!$C72:$AZ72),IF(Data_Baseline!L72=0,SMALL(Data_Baseline!$C72:$AZ72,COUNTIF(Data_Baseline!$C72:$AZ72,0)+1)/MAX(Data_Baseline!$C72:$AZ72),Data_Baseline!L72/MAX(Data_Baseline!$C72:$AZ72))),IF(M$3&lt;=$B$2,SMALL(Data_Baseline!$C72:$AZ72,COUNTIF(Data_Baseline!$C72:$AZ72,0)+1),IF(Data_Baseline!L72=0,SMALL(Data_Baseline!$C72:$AZ72,COUNTIF(Data_Baseline!$C72:$AZ72,0)+1),Data_Baseline!L72)))),"")</f>
        <v>1.3309852817090775E-3</v>
      </c>
      <c r="N72" s="79">
        <f ca="1">IFERROR(IF(Data_Baseline!M72="","",IF($C$3="On",IF(N$3&lt;=$B$2,SMALL(Data_Baseline!$C72:$AZ72,COUNTIF(Data_Baseline!$C72:$AZ72,0)+1)/MAX(Data_Baseline!$C72:$AZ72),IF(Data_Baseline!M72=0,SMALL(Data_Baseline!$C72:$AZ72,COUNTIF(Data_Baseline!$C72:$AZ72,0)+1)/MAX(Data_Baseline!$C72:$AZ72),Data_Baseline!M72/MAX(Data_Baseline!$C72:$AZ72))),IF(N$3&lt;=$B$2,SMALL(Data_Baseline!$C72:$AZ72,COUNTIF(Data_Baseline!$C72:$AZ72,0)+1),IF(Data_Baseline!M72=0,SMALL(Data_Baseline!$C72:$AZ72,COUNTIF(Data_Baseline!$C72:$AZ72,0)+1),Data_Baseline!M72)))),"")</f>
        <v>1.3309852817090775E-3</v>
      </c>
      <c r="O72" s="79">
        <f ca="1">IFERROR(IF(Data_Baseline!N72="","",IF($C$3="On",IF(O$3&lt;=$B$2,SMALL(Data_Baseline!$C72:$AZ72,COUNTIF(Data_Baseline!$C72:$AZ72,0)+1)/MAX(Data_Baseline!$C72:$AZ72),IF(Data_Baseline!N72=0,SMALL(Data_Baseline!$C72:$AZ72,COUNTIF(Data_Baseline!$C72:$AZ72,0)+1)/MAX(Data_Baseline!$C72:$AZ72),Data_Baseline!N72/MAX(Data_Baseline!$C72:$AZ72))),IF(O$3&lt;=$B$2,SMALL(Data_Baseline!$C72:$AZ72,COUNTIF(Data_Baseline!$C72:$AZ72,0)+1),IF(Data_Baseline!N72=0,SMALL(Data_Baseline!$C72:$AZ72,COUNTIF(Data_Baseline!$C72:$AZ72,0)+1),Data_Baseline!N72)))),"")</f>
        <v>1.3309852817090775E-3</v>
      </c>
      <c r="P72" s="79">
        <f ca="1">IFERROR(IF(Data_Baseline!O72="","",IF($C$3="On",IF(P$3&lt;=$B$2,SMALL(Data_Baseline!$C72:$AZ72,COUNTIF(Data_Baseline!$C72:$AZ72,0)+1)/MAX(Data_Baseline!$C72:$AZ72),IF(Data_Baseline!O72=0,SMALL(Data_Baseline!$C72:$AZ72,COUNTIF(Data_Baseline!$C72:$AZ72,0)+1)/MAX(Data_Baseline!$C72:$AZ72),Data_Baseline!O72/MAX(Data_Baseline!$C72:$AZ72))),IF(P$3&lt;=$B$2,SMALL(Data_Baseline!$C72:$AZ72,COUNTIF(Data_Baseline!$C72:$AZ72,0)+1),IF(Data_Baseline!O72=0,SMALL(Data_Baseline!$C72:$AZ72,COUNTIF(Data_Baseline!$C72:$AZ72,0)+1),Data_Baseline!O72)))),"")</f>
        <v>1.3309852817090775E-3</v>
      </c>
      <c r="Q72" s="79">
        <f ca="1">IFERROR(IF(Data_Baseline!P72="","",IF($C$3="On",IF(Q$3&lt;=$B$2,SMALL(Data_Baseline!$C72:$AZ72,COUNTIF(Data_Baseline!$C72:$AZ72,0)+1)/MAX(Data_Baseline!$C72:$AZ72),IF(Data_Baseline!P72=0,SMALL(Data_Baseline!$C72:$AZ72,COUNTIF(Data_Baseline!$C72:$AZ72,0)+1)/MAX(Data_Baseline!$C72:$AZ72),Data_Baseline!P72/MAX(Data_Baseline!$C72:$AZ72))),IF(Q$3&lt;=$B$2,SMALL(Data_Baseline!$C72:$AZ72,COUNTIF(Data_Baseline!$C72:$AZ72,0)+1),IF(Data_Baseline!P72=0,SMALL(Data_Baseline!$C72:$AZ72,COUNTIF(Data_Baseline!$C72:$AZ72,0)+1),Data_Baseline!P72)))),"")</f>
        <v>1.0220383263909063E-2</v>
      </c>
      <c r="R72" s="79">
        <f ca="1">IFERROR(IF(Data_Baseline!Q72="","",IF($C$3="On",IF(R$3&lt;=$B$2,SMALL(Data_Baseline!$C72:$AZ72,COUNTIF(Data_Baseline!$C72:$AZ72,0)+1)/MAX(Data_Baseline!$C72:$AZ72),IF(Data_Baseline!Q72=0,SMALL(Data_Baseline!$C72:$AZ72,COUNTIF(Data_Baseline!$C72:$AZ72,0)+1)/MAX(Data_Baseline!$C72:$AZ72),Data_Baseline!Q72/MAX(Data_Baseline!$C72:$AZ72))),IF(R$3&lt;=$B$2,SMALL(Data_Baseline!$C72:$AZ72,COUNTIF(Data_Baseline!$C72:$AZ72,0)+1),IF(Data_Baseline!Q72=0,SMALL(Data_Baseline!$C72:$AZ72,COUNTIF(Data_Baseline!$C72:$AZ72,0)+1),Data_Baseline!Q72)))),"")</f>
        <v>2.6380078590436014E-2</v>
      </c>
      <c r="S72" s="79">
        <f ca="1">IFERROR(IF(Data_Baseline!R72="","",IF($C$3="On",IF(S$3&lt;=$B$2,SMALL(Data_Baseline!$C72:$AZ72,COUNTIF(Data_Baseline!$C72:$AZ72,0)+1)/MAX(Data_Baseline!$C72:$AZ72),IF(Data_Baseline!R72=0,SMALL(Data_Baseline!$C72:$AZ72,COUNTIF(Data_Baseline!$C72:$AZ72,0)+1)/MAX(Data_Baseline!$C72:$AZ72),Data_Baseline!R72/MAX(Data_Baseline!$C72:$AZ72))),IF(S$3&lt;=$B$2,SMALL(Data_Baseline!$C72:$AZ72,COUNTIF(Data_Baseline!$C72:$AZ72,0)+1),IF(Data_Baseline!R72=0,SMALL(Data_Baseline!$C72:$AZ72,COUNTIF(Data_Baseline!$C72:$AZ72,0)+1),Data_Baseline!R72)))),"")</f>
        <v>5.7759252393308189E-2</v>
      </c>
      <c r="T72" s="79">
        <f ca="1">IFERROR(IF(Data_Baseline!S72="","",IF($C$3="On",IF(T$3&lt;=$B$2,SMALL(Data_Baseline!$C72:$AZ72,COUNTIF(Data_Baseline!$C72:$AZ72,0)+1)/MAX(Data_Baseline!$C72:$AZ72),IF(Data_Baseline!S72=0,SMALL(Data_Baseline!$C72:$AZ72,COUNTIF(Data_Baseline!$C72:$AZ72,0)+1)/MAX(Data_Baseline!$C72:$AZ72),Data_Baseline!S72/MAX(Data_Baseline!$C72:$AZ72))),IF(T$3&lt;=$B$2,SMALL(Data_Baseline!$C72:$AZ72,COUNTIF(Data_Baseline!$C72:$AZ72,0)+1),IF(Data_Baseline!S72=0,SMALL(Data_Baseline!$C72:$AZ72,COUNTIF(Data_Baseline!$C72:$AZ72,0)+1),Data_Baseline!S72)))),"")</f>
        <v>0.11382588741724392</v>
      </c>
      <c r="U72" s="79">
        <f ca="1">IFERROR(IF(Data_Baseline!T72="","",IF($C$3="On",IF(U$3&lt;=$B$2,SMALL(Data_Baseline!$C72:$AZ72,COUNTIF(Data_Baseline!$C72:$AZ72,0)+1)/MAX(Data_Baseline!$C72:$AZ72),IF(Data_Baseline!T72=0,SMALL(Data_Baseline!$C72:$AZ72,COUNTIF(Data_Baseline!$C72:$AZ72,0)+1)/MAX(Data_Baseline!$C72:$AZ72),Data_Baseline!T72/MAX(Data_Baseline!$C72:$AZ72))),IF(U$3&lt;=$B$2,SMALL(Data_Baseline!$C72:$AZ72,COUNTIF(Data_Baseline!$C72:$AZ72,0)+1),IF(Data_Baseline!T72=0,SMALL(Data_Baseline!$C72:$AZ72,COUNTIF(Data_Baseline!$C72:$AZ72,0)+1),Data_Baseline!T72)))),"")</f>
        <v>0.20560138276806464</v>
      </c>
      <c r="V72" s="79">
        <f ca="1">IFERROR(IF(Data_Baseline!U72="","",IF($C$3="On",IF(V$3&lt;=$B$2,SMALL(Data_Baseline!$C72:$AZ72,COUNTIF(Data_Baseline!$C72:$AZ72,0)+1)/MAX(Data_Baseline!$C72:$AZ72),IF(Data_Baseline!U72=0,SMALL(Data_Baseline!$C72:$AZ72,COUNTIF(Data_Baseline!$C72:$AZ72,0)+1)/MAX(Data_Baseline!$C72:$AZ72),Data_Baseline!U72/MAX(Data_Baseline!$C72:$AZ72))),IF(V$3&lt;=$B$2,SMALL(Data_Baseline!$C72:$AZ72,COUNTIF(Data_Baseline!$C72:$AZ72,0)+1),IF(Data_Baseline!U72=0,SMALL(Data_Baseline!$C72:$AZ72,COUNTIF(Data_Baseline!$C72:$AZ72,0)+1),Data_Baseline!U72)))),"")</f>
        <v>0.33769163215016484</v>
      </c>
      <c r="W72" s="79">
        <f ca="1">IFERROR(IF(Data_Baseline!V72="","",IF($C$3="On",IF(W$3&lt;=$B$2,SMALL(Data_Baseline!$C72:$AZ72,COUNTIF(Data_Baseline!$C72:$AZ72,0)+1)/MAX(Data_Baseline!$C72:$AZ72),IF(Data_Baseline!V72=0,SMALL(Data_Baseline!$C72:$AZ72,COUNTIF(Data_Baseline!$C72:$AZ72,0)+1)/MAX(Data_Baseline!$C72:$AZ72),Data_Baseline!V72/MAX(Data_Baseline!$C72:$AZ72))),IF(W$3&lt;=$B$2,SMALL(Data_Baseline!$C72:$AZ72,COUNTIF(Data_Baseline!$C72:$AZ72,0)+1),IF(Data_Baseline!V72=0,SMALL(Data_Baseline!$C72:$AZ72,COUNTIF(Data_Baseline!$C72:$AZ72,0)+1),Data_Baseline!V72)))),"")</f>
        <v>0.49087642600482623</v>
      </c>
      <c r="X72" s="79">
        <f ca="1">IFERROR(IF(Data_Baseline!W72="","",IF($C$3="On",IF(X$3&lt;=$B$2,SMALL(Data_Baseline!$C72:$AZ72,COUNTIF(Data_Baseline!$C72:$AZ72,0)+1)/MAX(Data_Baseline!$C72:$AZ72),IF(Data_Baseline!W72=0,SMALL(Data_Baseline!$C72:$AZ72,COUNTIF(Data_Baseline!$C72:$AZ72,0)+1)/MAX(Data_Baseline!$C72:$AZ72),Data_Baseline!W72/MAX(Data_Baseline!$C72:$AZ72))),IF(X$3&lt;=$B$2,SMALL(Data_Baseline!$C72:$AZ72,COUNTIF(Data_Baseline!$C72:$AZ72,0)+1),IF(Data_Baseline!W72=0,SMALL(Data_Baseline!$C72:$AZ72,COUNTIF(Data_Baseline!$C72:$AZ72,0)+1),Data_Baseline!W72)))),"")</f>
        <v>0.64004834315410652</v>
      </c>
      <c r="Y72" s="79">
        <f ca="1">IFERROR(IF(Data_Baseline!X72="","",IF($C$3="On",IF(Y$3&lt;=$B$2,SMALL(Data_Baseline!$C72:$AZ72,COUNTIF(Data_Baseline!$C72:$AZ72,0)+1)/MAX(Data_Baseline!$C72:$AZ72),IF(Data_Baseline!X72=0,SMALL(Data_Baseline!$C72:$AZ72,COUNTIF(Data_Baseline!$C72:$AZ72,0)+1)/MAX(Data_Baseline!$C72:$AZ72),Data_Baseline!X72/MAX(Data_Baseline!$C72:$AZ72))),IF(Y$3&lt;=$B$2,SMALL(Data_Baseline!$C72:$AZ72,COUNTIF(Data_Baseline!$C72:$AZ72,0)+1),IF(Data_Baseline!X72=0,SMALL(Data_Baseline!$C72:$AZ72,COUNTIF(Data_Baseline!$C72:$AZ72,0)+1),Data_Baseline!X72)))),"")</f>
        <v>0.7596864166799584</v>
      </c>
      <c r="Z72" s="79">
        <f ca="1">IFERROR(IF(Data_Baseline!Y72="","",IF($C$3="On",IF(Z$3&lt;=$B$2,SMALL(Data_Baseline!$C72:$AZ72,COUNTIF(Data_Baseline!$C72:$AZ72,0)+1)/MAX(Data_Baseline!$C72:$AZ72),IF(Data_Baseline!Y72=0,SMALL(Data_Baseline!$C72:$AZ72,COUNTIF(Data_Baseline!$C72:$AZ72,0)+1)/MAX(Data_Baseline!$C72:$AZ72),Data_Baseline!Y72/MAX(Data_Baseline!$C72:$AZ72))),IF(Z$3&lt;=$B$2,SMALL(Data_Baseline!$C72:$AZ72,COUNTIF(Data_Baseline!$C72:$AZ72,0)+1),IF(Data_Baseline!Y72=0,SMALL(Data_Baseline!$C72:$AZ72,COUNTIF(Data_Baseline!$C72:$AZ72,0)+1),Data_Baseline!Y72)))),"")</f>
        <v>0.84607221937520538</v>
      </c>
      <c r="AA72" s="79">
        <f ca="1">IFERROR(IF(Data_Baseline!Z72="","",IF($C$3="On",IF(AA$3&lt;=$B$2,SMALL(Data_Baseline!$C72:$AZ72,COUNTIF(Data_Baseline!$C72:$AZ72,0)+1)/MAX(Data_Baseline!$C72:$AZ72),IF(Data_Baseline!Z72=0,SMALL(Data_Baseline!$C72:$AZ72,COUNTIF(Data_Baseline!$C72:$AZ72,0)+1)/MAX(Data_Baseline!$C72:$AZ72),Data_Baseline!Z72/MAX(Data_Baseline!$C72:$AZ72))),IF(AA$3&lt;=$B$2,SMALL(Data_Baseline!$C72:$AZ72,COUNTIF(Data_Baseline!$C72:$AZ72,0)+1),IF(Data_Baseline!Z72=0,SMALL(Data_Baseline!$C72:$AZ72,COUNTIF(Data_Baseline!$C72:$AZ72,0)+1),Data_Baseline!Z72)))),"")</f>
        <v>0.90204198554255133</v>
      </c>
      <c r="AB72" s="79">
        <f ca="1">IFERROR(IF(Data_Baseline!AA72="","",IF($C$3="On",IF(AB$3&lt;=$B$2,SMALL(Data_Baseline!$C72:$AZ72,COUNTIF(Data_Baseline!$C72:$AZ72,0)+1)/MAX(Data_Baseline!$C72:$AZ72),IF(Data_Baseline!AA72=0,SMALL(Data_Baseline!$C72:$AZ72,COUNTIF(Data_Baseline!$C72:$AZ72,0)+1)/MAX(Data_Baseline!$C72:$AZ72),Data_Baseline!AA72/MAX(Data_Baseline!$C72:$AZ72))),IF(AB$3&lt;=$B$2,SMALL(Data_Baseline!$C72:$AZ72,COUNTIF(Data_Baseline!$C72:$AZ72,0)+1),IF(Data_Baseline!AA72=0,SMALL(Data_Baseline!$C72:$AZ72,COUNTIF(Data_Baseline!$C72:$AZ72,0)+1),Data_Baseline!AA72)))),"")</f>
        <v>0.93623421491649494</v>
      </c>
      <c r="AC72" s="79">
        <f ca="1">IFERROR(IF(Data_Baseline!AB72="","",IF($C$3="On",IF(AC$3&lt;=$B$2,SMALL(Data_Baseline!$C72:$AZ72,COUNTIF(Data_Baseline!$C72:$AZ72,0)+1)/MAX(Data_Baseline!$C72:$AZ72),IF(Data_Baseline!AB72=0,SMALL(Data_Baseline!$C72:$AZ72,COUNTIF(Data_Baseline!$C72:$AZ72,0)+1)/MAX(Data_Baseline!$C72:$AZ72),Data_Baseline!AB72/MAX(Data_Baseline!$C72:$AZ72))),IF(AC$3&lt;=$B$2,SMALL(Data_Baseline!$C72:$AZ72,COUNTIF(Data_Baseline!$C72:$AZ72,0)+1),IF(Data_Baseline!AB72=0,SMALL(Data_Baseline!$C72:$AZ72,COUNTIF(Data_Baseline!$C72:$AZ72,0)+1),Data_Baseline!AB72)))),"")</f>
        <v>0.95770406366559002</v>
      </c>
      <c r="AD72" s="79">
        <f ca="1">IFERROR(IF(Data_Baseline!AC72="","",IF($C$3="On",IF(AD$3&lt;=$B$2,SMALL(Data_Baseline!$C72:$AZ72,COUNTIF(Data_Baseline!$C72:$AZ72,0)+1)/MAX(Data_Baseline!$C72:$AZ72),IF(Data_Baseline!AC72=0,SMALL(Data_Baseline!$C72:$AZ72,COUNTIF(Data_Baseline!$C72:$AZ72,0)+1)/MAX(Data_Baseline!$C72:$AZ72),Data_Baseline!AC72/MAX(Data_Baseline!$C72:$AZ72))),IF(AD$3&lt;=$B$2,SMALL(Data_Baseline!$C72:$AZ72,COUNTIF(Data_Baseline!$C72:$AZ72,0)+1),IF(Data_Baseline!AC72=0,SMALL(Data_Baseline!$C72:$AZ72,COUNTIF(Data_Baseline!$C72:$AZ72,0)+1),Data_Baseline!AC72)))),"")</f>
        <v>0.97173276009309462</v>
      </c>
      <c r="AE72" s="79">
        <f ca="1">IFERROR(IF(Data_Baseline!AD72="","",IF($C$3="On",IF(AE$3&lt;=$B$2,SMALL(Data_Baseline!$C72:$AZ72,COUNTIF(Data_Baseline!$C72:$AZ72,0)+1)/MAX(Data_Baseline!$C72:$AZ72),IF(Data_Baseline!AD72=0,SMALL(Data_Baseline!$C72:$AZ72,COUNTIF(Data_Baseline!$C72:$AZ72,0)+1)/MAX(Data_Baseline!$C72:$AZ72),Data_Baseline!AD72/MAX(Data_Baseline!$C72:$AZ72))),IF(AE$3&lt;=$B$2,SMALL(Data_Baseline!$C72:$AZ72,COUNTIF(Data_Baseline!$C72:$AZ72,0)+1),IF(Data_Baseline!AD72=0,SMALL(Data_Baseline!$C72:$AZ72,COUNTIF(Data_Baseline!$C72:$AZ72,0)+1),Data_Baseline!AD72)))),"")</f>
        <v>0.98145593359126559</v>
      </c>
      <c r="AF72" s="79">
        <f ca="1">IFERROR(IF(Data_Baseline!AE72="","",IF($C$3="On",IF(AF$3&lt;=$B$2,SMALL(Data_Baseline!$C72:$AZ72,COUNTIF(Data_Baseline!$C72:$AZ72,0)+1)/MAX(Data_Baseline!$C72:$AZ72),IF(Data_Baseline!AE72=0,SMALL(Data_Baseline!$C72:$AZ72,COUNTIF(Data_Baseline!$C72:$AZ72,0)+1)/MAX(Data_Baseline!$C72:$AZ72),Data_Baseline!AE72/MAX(Data_Baseline!$C72:$AZ72))),IF(AF$3&lt;=$B$2,SMALL(Data_Baseline!$C72:$AZ72,COUNTIF(Data_Baseline!$C72:$AZ72,0)+1),IF(Data_Baseline!AE72=0,SMALL(Data_Baseline!$C72:$AZ72,COUNTIF(Data_Baseline!$C72:$AZ72,0)+1),Data_Baseline!AE72)))),"")</f>
        <v>0.98787675290404831</v>
      </c>
      <c r="AG72" s="79">
        <f ca="1">IFERROR(IF(Data_Baseline!AF72="","",IF($C$3="On",IF(AG$3&lt;=$B$2,SMALL(Data_Baseline!$C72:$AZ72,COUNTIF(Data_Baseline!$C72:$AZ72,0)+1)/MAX(Data_Baseline!$C72:$AZ72),IF(Data_Baseline!AF72=0,SMALL(Data_Baseline!$C72:$AZ72,COUNTIF(Data_Baseline!$C72:$AZ72,0)+1)/MAX(Data_Baseline!$C72:$AZ72),Data_Baseline!AF72/MAX(Data_Baseline!$C72:$AZ72))),IF(AG$3&lt;=$B$2,SMALL(Data_Baseline!$C72:$AZ72,COUNTIF(Data_Baseline!$C72:$AZ72,0)+1),IF(Data_Baseline!AF72=0,SMALL(Data_Baseline!$C72:$AZ72,COUNTIF(Data_Baseline!$C72:$AZ72,0)+1),Data_Baseline!AF72)))),"")</f>
        <v>0.99205501289891407</v>
      </c>
      <c r="AH72" s="79">
        <f ca="1">IFERROR(IF(Data_Baseline!AG72="","",IF($C$3="On",IF(AH$3&lt;=$B$2,SMALL(Data_Baseline!$C72:$AZ72,COUNTIF(Data_Baseline!$C72:$AZ72,0)+1)/MAX(Data_Baseline!$C72:$AZ72),IF(Data_Baseline!AG72=0,SMALL(Data_Baseline!$C72:$AZ72,COUNTIF(Data_Baseline!$C72:$AZ72,0)+1)/MAX(Data_Baseline!$C72:$AZ72),Data_Baseline!AG72/MAX(Data_Baseline!$C72:$AZ72))),IF(AH$3&lt;=$B$2,SMALL(Data_Baseline!$C72:$AZ72,COUNTIF(Data_Baseline!$C72:$AZ72,0)+1),IF(Data_Baseline!AG72=0,SMALL(Data_Baseline!$C72:$AZ72,COUNTIF(Data_Baseline!$C72:$AZ72,0)+1),Data_Baseline!AG72)))),"")</f>
        <v>0.99472915752843749</v>
      </c>
      <c r="AI72" s="79">
        <f ca="1">IFERROR(IF(Data_Baseline!AH72="","",IF($C$3="On",IF(AI$3&lt;=$B$2,SMALL(Data_Baseline!$C72:$AZ72,COUNTIF(Data_Baseline!$C72:$AZ72,0)+1)/MAX(Data_Baseline!$C72:$AZ72),IF(Data_Baseline!AH72=0,SMALL(Data_Baseline!$C72:$AZ72,COUNTIF(Data_Baseline!$C72:$AZ72,0)+1)/MAX(Data_Baseline!$C72:$AZ72),Data_Baseline!AH72/MAX(Data_Baseline!$C72:$AZ72))),IF(AI$3&lt;=$B$2,SMALL(Data_Baseline!$C72:$AZ72,COUNTIF(Data_Baseline!$C72:$AZ72,0)+1),IF(Data_Baseline!AH72=0,SMALL(Data_Baseline!$C72:$AZ72,COUNTIF(Data_Baseline!$C72:$AZ72,0)+1),Data_Baseline!AH72)))),"")</f>
        <v>0.99616363734064162</v>
      </c>
      <c r="AJ72" s="79">
        <f ca="1">IFERROR(IF(Data_Baseline!AI72="","",IF($C$3="On",IF(AJ$3&lt;=$B$2,SMALL(Data_Baseline!$C72:$AZ72,COUNTIF(Data_Baseline!$C72:$AZ72,0)+1)/MAX(Data_Baseline!$C72:$AZ72),IF(Data_Baseline!AI72=0,SMALL(Data_Baseline!$C72:$AZ72,COUNTIF(Data_Baseline!$C72:$AZ72,0)+1)/MAX(Data_Baseline!$C72:$AZ72),Data_Baseline!AI72/MAX(Data_Baseline!$C72:$AZ72))),IF(AJ$3&lt;=$B$2,SMALL(Data_Baseline!$C72:$AZ72,COUNTIF(Data_Baseline!$C72:$AZ72,0)+1),IF(Data_Baseline!AI72=0,SMALL(Data_Baseline!$C72:$AZ72,COUNTIF(Data_Baseline!$C72:$AZ72,0)+1),Data_Baseline!AI72)))),"")</f>
        <v>0.99714132427864022</v>
      </c>
      <c r="AK72" s="79">
        <f ca="1">IFERROR(IF(Data_Baseline!AJ72="","",IF($C$3="On",IF(AK$3&lt;=$B$2,SMALL(Data_Baseline!$C72:$AZ72,COUNTIF(Data_Baseline!$C72:$AZ72,0)+1)/MAX(Data_Baseline!$C72:$AZ72),IF(Data_Baseline!AJ72=0,SMALL(Data_Baseline!$C72:$AZ72,COUNTIF(Data_Baseline!$C72:$AZ72,0)+1)/MAX(Data_Baseline!$C72:$AZ72),Data_Baseline!AJ72/MAX(Data_Baseline!$C72:$AZ72))),IF(AK$3&lt;=$B$2,SMALL(Data_Baseline!$C72:$AZ72,COUNTIF(Data_Baseline!$C72:$AZ72,0)+1),IF(Data_Baseline!AJ72=0,SMALL(Data_Baseline!$C72:$AZ72,COUNTIF(Data_Baseline!$C72:$AZ72,0)+1),Data_Baseline!AJ72)))),"")</f>
        <v>0.99765473439963159</v>
      </c>
      <c r="AL72" s="79">
        <f ca="1">IFERROR(IF(Data_Baseline!AK72="","",IF($C$3="On",IF(AL$3&lt;=$B$2,SMALL(Data_Baseline!$C72:$AZ72,COUNTIF(Data_Baseline!$C72:$AZ72,0)+1)/MAX(Data_Baseline!$C72:$AZ72),IF(Data_Baseline!AK72=0,SMALL(Data_Baseline!$C72:$AZ72,COUNTIF(Data_Baseline!$C72:$AZ72,0)+1)/MAX(Data_Baseline!$C72:$AZ72),Data_Baseline!AK72/MAX(Data_Baseline!$C72:$AZ72))),IF(AL$3&lt;=$B$2,SMALL(Data_Baseline!$C72:$AZ72,COUNTIF(Data_Baseline!$C72:$AZ72,0)+1),IF(Data_Baseline!AK72=0,SMALL(Data_Baseline!$C72:$AZ72,COUNTIF(Data_Baseline!$C72:$AZ72,0)+1),Data_Baseline!AK72)))),"")</f>
        <v>0.99846500879792965</v>
      </c>
      <c r="AM72" s="79">
        <f ca="1">IFERROR(IF(Data_Baseline!AL72="","",IF($C$3="On",IF(AM$3&lt;=$B$2,SMALL(Data_Baseline!$C72:$AZ72,COUNTIF(Data_Baseline!$C72:$AZ72,0)+1)/MAX(Data_Baseline!$C72:$AZ72),IF(Data_Baseline!AL72=0,SMALL(Data_Baseline!$C72:$AZ72,COUNTIF(Data_Baseline!$C72:$AZ72,0)+1)/MAX(Data_Baseline!$C72:$AZ72),Data_Baseline!AL72/MAX(Data_Baseline!$C72:$AZ72))),IF(AM$3&lt;=$B$2,SMALL(Data_Baseline!$C72:$AZ72,COUNTIF(Data_Baseline!$C72:$AZ72,0)+1),IF(Data_Baseline!AL72=0,SMALL(Data_Baseline!$C72:$AZ72,COUNTIF(Data_Baseline!$C72:$AZ72,0)+1),Data_Baseline!AL72)))),"")</f>
        <v>0.9986978790704969</v>
      </c>
      <c r="AN72" s="79">
        <f ca="1">IFERROR(IF(Data_Baseline!AM72="","",IF($C$3="On",IF(AN$3&lt;=$B$2,SMALL(Data_Baseline!$C72:$AZ72,COUNTIF(Data_Baseline!$C72:$AZ72,0)+1)/MAX(Data_Baseline!$C72:$AZ72),IF(Data_Baseline!AM72=0,SMALL(Data_Baseline!$C72:$AZ72,COUNTIF(Data_Baseline!$C72:$AZ72,0)+1)/MAX(Data_Baseline!$C72:$AZ72),Data_Baseline!AM72/MAX(Data_Baseline!$C72:$AZ72))),IF(AN$3&lt;=$B$2,SMALL(Data_Baseline!$C72:$AZ72,COUNTIF(Data_Baseline!$C72:$AZ72,0)+1),IF(Data_Baseline!AM72=0,SMALL(Data_Baseline!$C72:$AZ72,COUNTIF(Data_Baseline!$C72:$AZ72,0)+1),Data_Baseline!AM72)))),"")</f>
        <v>0.99875795409745138</v>
      </c>
      <c r="AO72" s="79">
        <f ca="1">IFERROR(IF(Data_Baseline!AN72="","",IF($C$3="On",IF(AO$3&lt;=$B$2,SMALL(Data_Baseline!$C72:$AZ72,COUNTIF(Data_Baseline!$C72:$AZ72,0)+1)/MAX(Data_Baseline!$C72:$AZ72),IF(Data_Baseline!AN72=0,SMALL(Data_Baseline!$C72:$AZ72,COUNTIF(Data_Baseline!$C72:$AZ72,0)+1)/MAX(Data_Baseline!$C72:$AZ72),Data_Baseline!AN72/MAX(Data_Baseline!$C72:$AZ72))),IF(AO$3&lt;=$B$2,SMALL(Data_Baseline!$C72:$AZ72,COUNTIF(Data_Baseline!$C72:$AZ72,0)+1),IF(Data_Baseline!AN72=0,SMALL(Data_Baseline!$C72:$AZ72,COUNTIF(Data_Baseline!$C72:$AZ72,0)+1),Data_Baseline!AN72)))),"")</f>
        <v>0.99860684768260888</v>
      </c>
      <c r="AP72" s="79">
        <f ca="1">IFERROR(IF(Data_Baseline!AO72="","",IF($C$3="On",IF(AP$3&lt;=$B$2,SMALL(Data_Baseline!$C72:$AZ72,COUNTIF(Data_Baseline!$C72:$AZ72,0)+1)/MAX(Data_Baseline!$C72:$AZ72),IF(Data_Baseline!AO72=0,SMALL(Data_Baseline!$C72:$AZ72,COUNTIF(Data_Baseline!$C72:$AZ72,0)+1)/MAX(Data_Baseline!$C72:$AZ72),Data_Baseline!AO72/MAX(Data_Baseline!$C72:$AZ72))),IF(AP$3&lt;=$B$2,SMALL(Data_Baseline!$C72:$AZ72,COUNTIF(Data_Baseline!$C72:$AZ72,0)+1),IF(Data_Baseline!AO72=0,SMALL(Data_Baseline!$C72:$AZ72,COUNTIF(Data_Baseline!$C72:$AZ72,0)+1),Data_Baseline!AO72)))),"")</f>
        <v>0.99947327836300903</v>
      </c>
      <c r="AQ72" s="79">
        <f ca="1">IFERROR(IF(Data_Baseline!AP72="","",IF($C$3="On",IF(AQ$3&lt;=$B$2,SMALL(Data_Baseline!$C72:$AZ72,COUNTIF(Data_Baseline!$C72:$AZ72,0)+1)/MAX(Data_Baseline!$C72:$AZ72),IF(Data_Baseline!AP72=0,SMALL(Data_Baseline!$C72:$AZ72,COUNTIF(Data_Baseline!$C72:$AZ72,0)+1)/MAX(Data_Baseline!$C72:$AZ72),Data_Baseline!AP72/MAX(Data_Baseline!$C72:$AZ72))),IF(AQ$3&lt;=$B$2,SMALL(Data_Baseline!$C72:$AZ72,COUNTIF(Data_Baseline!$C72:$AZ72,0)+1),IF(Data_Baseline!AP72=0,SMALL(Data_Baseline!$C72:$AZ72,COUNTIF(Data_Baseline!$C72:$AZ72,0)+1),Data_Baseline!AP72)))),"")</f>
        <v>1</v>
      </c>
      <c r="AR72" s="79" t="str">
        <f>IFERROR(IF(Data_Baseline!AQ72="","",IF($C$3="On",IF(AR$3&lt;=$B$2,SMALL(Data_Baseline!$C72:$AZ72,COUNTIF(Data_Baseline!$C72:$AZ72,0)+1)/MAX(Data_Baseline!$C72:$AZ72),IF(Data_Baseline!AQ72=0,SMALL(Data_Baseline!$C72:$AZ72,COUNTIF(Data_Baseline!$C72:$AZ72,0)+1)/MAX(Data_Baseline!$C72:$AZ72),Data_Baseline!AQ72/MAX(Data_Baseline!$C72:$AZ72))),IF(AR$3&lt;=$B$2,SMALL(Data_Baseline!$C72:$AZ72,COUNTIF(Data_Baseline!$C72:$AZ72,0)+1),IF(Data_Baseline!AQ72=0,SMALL(Data_Baseline!$C72:$AZ72,COUNTIF(Data_Baseline!$C72:$AZ72,0)+1),Data_Baseline!AQ72)))),"")</f>
        <v/>
      </c>
      <c r="AS72" s="79" t="str">
        <f>IFERROR(IF(Data_Baseline!AR72="","",IF($C$3="On",IF(AS$3&lt;=$B$2,SMALL(Data_Baseline!$C72:$AZ72,COUNTIF(Data_Baseline!$C72:$AZ72,0)+1)/MAX(Data_Baseline!$C72:$AZ72),IF(Data_Baseline!AR72=0,SMALL(Data_Baseline!$C72:$AZ72,COUNTIF(Data_Baseline!$C72:$AZ72,0)+1)/MAX(Data_Baseline!$C72:$AZ72),Data_Baseline!AR72/MAX(Data_Baseline!$C72:$AZ72))),IF(AS$3&lt;=$B$2,SMALL(Data_Baseline!$C72:$AZ72,COUNTIF(Data_Baseline!$C72:$AZ72,0)+1),IF(Data_Baseline!AR72=0,SMALL(Data_Baseline!$C72:$AZ72,COUNTIF(Data_Baseline!$C72:$AZ72,0)+1),Data_Baseline!AR72)))),"")</f>
        <v/>
      </c>
      <c r="AT72" s="79" t="str">
        <f>IFERROR(IF(Data_Baseline!AS72="","",IF($C$3="On",IF(AT$3&lt;=$B$2,SMALL(Data_Baseline!$C72:$AZ72,COUNTIF(Data_Baseline!$C72:$AZ72,0)+1)/MAX(Data_Baseline!$C72:$AZ72),IF(Data_Baseline!AS72=0,SMALL(Data_Baseline!$C72:$AZ72,COUNTIF(Data_Baseline!$C72:$AZ72,0)+1)/MAX(Data_Baseline!$C72:$AZ72),Data_Baseline!AS72/MAX(Data_Baseline!$C72:$AZ72))),IF(AT$3&lt;=$B$2,SMALL(Data_Baseline!$C72:$AZ72,COUNTIF(Data_Baseline!$C72:$AZ72,0)+1),IF(Data_Baseline!AS72=0,SMALL(Data_Baseline!$C72:$AZ72,COUNTIF(Data_Baseline!$C72:$AZ72,0)+1),Data_Baseline!AS72)))),"")</f>
        <v/>
      </c>
      <c r="AU72" s="79" t="str">
        <f>IFERROR(IF(Data_Baseline!AT72="","",IF($C$3="On",IF(AU$3&lt;=$B$2,SMALL(Data_Baseline!$C72:$AZ72,COUNTIF(Data_Baseline!$C72:$AZ72,0)+1)/MAX(Data_Baseline!$C72:$AZ72),IF(Data_Baseline!AT72=0,SMALL(Data_Baseline!$C72:$AZ72,COUNTIF(Data_Baseline!$C72:$AZ72,0)+1)/MAX(Data_Baseline!$C72:$AZ72),Data_Baseline!AT72/MAX(Data_Baseline!$C72:$AZ72))),IF(AU$3&lt;=$B$2,SMALL(Data_Baseline!$C72:$AZ72,COUNTIF(Data_Baseline!$C72:$AZ72,0)+1),IF(Data_Baseline!AT72=0,SMALL(Data_Baseline!$C72:$AZ72,COUNTIF(Data_Baseline!$C72:$AZ72,0)+1),Data_Baseline!AT72)))),"")</f>
        <v/>
      </c>
      <c r="AV72" s="79" t="str">
        <f>IFERROR(IF(Data_Baseline!AU72="","",IF($C$3="On",IF(AV$3&lt;=$B$2,SMALL(Data_Baseline!$C72:$AZ72,COUNTIF(Data_Baseline!$C72:$AZ72,0)+1)/MAX(Data_Baseline!$C72:$AZ72),IF(Data_Baseline!AU72=0,SMALL(Data_Baseline!$C72:$AZ72,COUNTIF(Data_Baseline!$C72:$AZ72,0)+1)/MAX(Data_Baseline!$C72:$AZ72),Data_Baseline!AU72/MAX(Data_Baseline!$C72:$AZ72))),IF(AV$3&lt;=$B$2,SMALL(Data_Baseline!$C72:$AZ72,COUNTIF(Data_Baseline!$C72:$AZ72,0)+1),IF(Data_Baseline!AU72=0,SMALL(Data_Baseline!$C72:$AZ72,COUNTIF(Data_Baseline!$C72:$AZ72,0)+1),Data_Baseline!AU72)))),"")</f>
        <v/>
      </c>
      <c r="AW72" s="79" t="str">
        <f>IFERROR(IF(Data_Baseline!AV72="","",IF($C$3="On",IF(AW$3&lt;=$B$2,SMALL(Data_Baseline!$C72:$AZ72,COUNTIF(Data_Baseline!$C72:$AZ72,0)+1)/MAX(Data_Baseline!$C72:$AZ72),IF(Data_Baseline!AV72=0,SMALL(Data_Baseline!$C72:$AZ72,COUNTIF(Data_Baseline!$C72:$AZ72,0)+1)/MAX(Data_Baseline!$C72:$AZ72),Data_Baseline!AV72/MAX(Data_Baseline!$C72:$AZ72))),IF(AW$3&lt;=$B$2,SMALL(Data_Baseline!$C72:$AZ72,COUNTIF(Data_Baseline!$C72:$AZ72,0)+1),IF(Data_Baseline!AV72=0,SMALL(Data_Baseline!$C72:$AZ72,COUNTIF(Data_Baseline!$C72:$AZ72,0)+1),Data_Baseline!AV72)))),"")</f>
        <v/>
      </c>
      <c r="AX72" s="79" t="str">
        <f>IFERROR(IF(Data_Baseline!AW72="","",IF($C$3="On",IF(AX$3&lt;=$B$2,SMALL(Data_Baseline!$C72:$AZ72,COUNTIF(Data_Baseline!$C72:$AZ72,0)+1)/MAX(Data_Baseline!$C72:$AZ72),IF(Data_Baseline!AW72=0,SMALL(Data_Baseline!$C72:$AZ72,COUNTIF(Data_Baseline!$C72:$AZ72,0)+1)/MAX(Data_Baseline!$C72:$AZ72),Data_Baseline!AW72/MAX(Data_Baseline!$C72:$AZ72))),IF(AX$3&lt;=$B$2,SMALL(Data_Baseline!$C72:$AZ72,COUNTIF(Data_Baseline!$C72:$AZ72,0)+1),IF(Data_Baseline!AW72=0,SMALL(Data_Baseline!$C72:$AZ72,COUNTIF(Data_Baseline!$C72:$AZ72,0)+1),Data_Baseline!AW72)))),"")</f>
        <v/>
      </c>
      <c r="AY72" s="79" t="str">
        <f>IFERROR(IF(Data_Baseline!AX72="","",IF($C$3="On",IF(AY$3&lt;=$B$2,SMALL(Data_Baseline!$C72:$AZ72,COUNTIF(Data_Baseline!$C72:$AZ72,0)+1)/MAX(Data_Baseline!$C72:$AZ72),IF(Data_Baseline!AX72=0,SMALL(Data_Baseline!$C72:$AZ72,COUNTIF(Data_Baseline!$C72:$AZ72,0)+1)/MAX(Data_Baseline!$C72:$AZ72),Data_Baseline!AX72/MAX(Data_Baseline!$C72:$AZ72))),IF(AY$3&lt;=$B$2,SMALL(Data_Baseline!$C72:$AZ72,COUNTIF(Data_Baseline!$C72:$AZ72,0)+1),IF(Data_Baseline!AX72=0,SMALL(Data_Baseline!$C72:$AZ72,COUNTIF(Data_Baseline!$C72:$AZ72,0)+1),Data_Baseline!AX72)))),"")</f>
        <v/>
      </c>
      <c r="AZ72" s="79" t="str">
        <f>IFERROR(IF(Data_Baseline!AY72="","",IF($C$3="On",IF(AZ$3&lt;=$B$2,SMALL(Data_Baseline!$C72:$AZ72,COUNTIF(Data_Baseline!$C72:$AZ72,0)+1)/MAX(Data_Baseline!$C72:$AZ72),IF(Data_Baseline!AY72=0,SMALL(Data_Baseline!$C72:$AZ72,COUNTIF(Data_Baseline!$C72:$AZ72,0)+1)/MAX(Data_Baseline!$C72:$AZ72),Data_Baseline!AY72/MAX(Data_Baseline!$C72:$AZ72))),IF(AZ$3&lt;=$B$2,SMALL(Data_Baseline!$C72:$AZ72,COUNTIF(Data_Baseline!$C72:$AZ72,0)+1),IF(Data_Baseline!AY72=0,SMALL(Data_Baseline!$C72:$AZ72,COUNTIF(Data_Baseline!$C72:$AZ72,0)+1),Data_Baseline!AY72)))),"")</f>
        <v/>
      </c>
      <c r="BA72" s="79" t="str">
        <f>IFERROR(IF(Data_Baseline!AZ72="","",IF($C$3="On",IF(BA$3&lt;=$B$2,SMALL(Data_Baseline!$C72:$AZ72,COUNTIF(Data_Baseline!$C72:$AZ72,0)+1)/MAX(Data_Baseline!$C72:$AZ72),IF(Data_Baseline!AZ72=0,SMALL(Data_Baseline!$C72:$AZ72,COUNTIF(Data_Baseline!$C72:$AZ72,0)+1)/MAX(Data_Baseline!$C72:$AZ72),Data_Baseline!AZ72/MAX(Data_Baseline!$C72:$AZ72))),IF(BA$3&lt;=$B$2,SMALL(Data_Baseline!$C72:$AZ72,COUNTIF(Data_Baseline!$C72:$AZ72,0)+1),IF(Data_Baseline!AZ72=0,SMALL(Data_Baseline!$C72:$AZ72,COUNTIF(Data_Baseline!$C72:$AZ72,0)+1),Data_Baseline!AZ72)))),"")</f>
        <v/>
      </c>
      <c r="BB72" s="79">
        <f ca="1">IF(Data_Initial!BA72="",1,0)</f>
        <v>0</v>
      </c>
      <c r="BC72" s="2" t="str">
        <f t="shared" ca="1" si="4"/>
        <v>NTC_Rpon2</v>
      </c>
      <c r="BD72" s="79" t="str">
        <f t="shared" ca="1" si="5"/>
        <v>NTC</v>
      </c>
      <c r="BE72" s="79" t="str">
        <f ca="1">Data_Initial!BC72</f>
        <v>Rpon2</v>
      </c>
      <c r="BF72" s="79" t="str">
        <f ca="1">Data_Initial!BB72</f>
        <v>NTC</v>
      </c>
      <c r="BG72" s="79">
        <f ca="1">IFERROR((INDIRECT("Plate"&amp;Data!A72&amp;"_C!"&amp;CHAR(RIGHT(Data!B72,LEN(Data!B72)-1)+65)&amp;CODE(LEFT(Data!B72,1))-58)),"")</f>
        <v>0</v>
      </c>
      <c r="BH72" s="79" t="str">
        <f ca="1">Data_Initial!BA72</f>
        <v>X</v>
      </c>
      <c r="BI72" s="79">
        <f t="shared" ca="1" si="6"/>
        <v>1.3309852817090775E-3</v>
      </c>
      <c r="BJ72" s="79" t="str">
        <f ca="1">IF(BH72="N",1+MAX($BJ$3:BJ71),"")</f>
        <v/>
      </c>
      <c r="BK72" s="79"/>
      <c r="BL72" s="79"/>
      <c r="BM72" s="79"/>
      <c r="BN72" s="79"/>
      <c r="BO72" s="79"/>
      <c r="BP72" s="79"/>
      <c r="BQ72" s="79"/>
      <c r="BR72" s="79"/>
      <c r="BS72" s="79"/>
      <c r="BT72" s="79"/>
      <c r="BU72" s="79"/>
      <c r="BV72" s="79"/>
      <c r="BW72" s="79"/>
      <c r="BX72" s="79"/>
      <c r="BY72" s="79"/>
      <c r="BZ72" s="79"/>
    </row>
    <row r="73" spans="1:78" x14ac:dyDescent="0.25">
      <c r="A73" s="79" t="str">
        <f ca="1">IF(BH73="N","N"&amp;BJ73,IF(BB73=0,"",MAX($A$3:A72)+1))</f>
        <v/>
      </c>
      <c r="B73" s="79" t="str">
        <f ca="1">Data_Initial!A73&amp;C73</f>
        <v>1F9</v>
      </c>
      <c r="C73" s="79" t="str">
        <f ca="1">Data_Initial!B73</f>
        <v>F9</v>
      </c>
      <c r="D73" s="79">
        <f ca="1">IFERROR(IF(Data_Baseline!C73="","",IF($C$3="On",IF(D$3&lt;=$B$2,SMALL(Data_Baseline!$C73:$AZ73,COUNTIF(Data_Baseline!$C73:$AZ73,0)+1)/MAX(Data_Baseline!$C73:$AZ73),IF(Data_Baseline!C73=0,SMALL(Data_Baseline!$C73:$AZ73,COUNTIF(Data_Baseline!$C73:$AZ73,0)+1)/MAX(Data_Baseline!$C73:$AZ73),Data_Baseline!C73/MAX(Data_Baseline!$C73:$AZ73))),IF(D$3&lt;=$B$2,SMALL(Data_Baseline!$C73:$AZ73,COUNTIF(Data_Baseline!$C73:$AZ73,0)+1),IF(Data_Baseline!C73=0,SMALL(Data_Baseline!$C73:$AZ73,COUNTIF(Data_Baseline!$C73:$AZ73,0)+1),Data_Baseline!C73)))),"")</f>
        <v>0.15069121936888752</v>
      </c>
      <c r="E73" s="79">
        <f ca="1">IFERROR(IF(Data_Baseline!D73="","",IF($C$3="On",IF(E$3&lt;=$B$2,SMALL(Data_Baseline!$C73:$AZ73,COUNTIF(Data_Baseline!$C73:$AZ73,0)+1)/MAX(Data_Baseline!$C73:$AZ73),IF(Data_Baseline!D73=0,SMALL(Data_Baseline!$C73:$AZ73,COUNTIF(Data_Baseline!$C73:$AZ73,0)+1)/MAX(Data_Baseline!$C73:$AZ73),Data_Baseline!D73/MAX(Data_Baseline!$C73:$AZ73))),IF(E$3&lt;=$B$2,SMALL(Data_Baseline!$C73:$AZ73,COUNTIF(Data_Baseline!$C73:$AZ73,0)+1),IF(Data_Baseline!D73=0,SMALL(Data_Baseline!$C73:$AZ73,COUNTIF(Data_Baseline!$C73:$AZ73,0)+1),Data_Baseline!D73)))),"")</f>
        <v>0.15069121936888752</v>
      </c>
      <c r="F73" s="79">
        <f ca="1">IFERROR(IF(Data_Baseline!E73="","",IF($C$3="On",IF(F$3&lt;=$B$2,SMALL(Data_Baseline!$C73:$AZ73,COUNTIF(Data_Baseline!$C73:$AZ73,0)+1)/MAX(Data_Baseline!$C73:$AZ73),IF(Data_Baseline!E73=0,SMALL(Data_Baseline!$C73:$AZ73,COUNTIF(Data_Baseline!$C73:$AZ73,0)+1)/MAX(Data_Baseline!$C73:$AZ73),Data_Baseline!E73/MAX(Data_Baseline!$C73:$AZ73))),IF(F$3&lt;=$B$2,SMALL(Data_Baseline!$C73:$AZ73,COUNTIF(Data_Baseline!$C73:$AZ73,0)+1),IF(Data_Baseline!E73=0,SMALL(Data_Baseline!$C73:$AZ73,COUNTIF(Data_Baseline!$C73:$AZ73,0)+1),Data_Baseline!E73)))),"")</f>
        <v>0.15069121936888752</v>
      </c>
      <c r="G73" s="79">
        <f ca="1">IFERROR(IF(Data_Baseline!F73="","",IF($C$3="On",IF(G$3&lt;=$B$2,SMALL(Data_Baseline!$C73:$AZ73,COUNTIF(Data_Baseline!$C73:$AZ73,0)+1)/MAX(Data_Baseline!$C73:$AZ73),IF(Data_Baseline!F73=0,SMALL(Data_Baseline!$C73:$AZ73,COUNTIF(Data_Baseline!$C73:$AZ73,0)+1)/MAX(Data_Baseline!$C73:$AZ73),Data_Baseline!F73/MAX(Data_Baseline!$C73:$AZ73))),IF(G$3&lt;=$B$2,SMALL(Data_Baseline!$C73:$AZ73,COUNTIF(Data_Baseline!$C73:$AZ73,0)+1),IF(Data_Baseline!F73=0,SMALL(Data_Baseline!$C73:$AZ73,COUNTIF(Data_Baseline!$C73:$AZ73,0)+1),Data_Baseline!F73)))),"")</f>
        <v>0.15069121936888752</v>
      </c>
      <c r="H73" s="79">
        <f ca="1">IFERROR(IF(Data_Baseline!G73="","",IF($C$3="On",IF(H$3&lt;=$B$2,SMALL(Data_Baseline!$C73:$AZ73,COUNTIF(Data_Baseline!$C73:$AZ73,0)+1)/MAX(Data_Baseline!$C73:$AZ73),IF(Data_Baseline!G73=0,SMALL(Data_Baseline!$C73:$AZ73,COUNTIF(Data_Baseline!$C73:$AZ73,0)+1)/MAX(Data_Baseline!$C73:$AZ73),Data_Baseline!G73/MAX(Data_Baseline!$C73:$AZ73))),IF(H$3&lt;=$B$2,SMALL(Data_Baseline!$C73:$AZ73,COUNTIF(Data_Baseline!$C73:$AZ73,0)+1),IF(Data_Baseline!G73=0,SMALL(Data_Baseline!$C73:$AZ73,COUNTIF(Data_Baseline!$C73:$AZ73,0)+1),Data_Baseline!G73)))),"")</f>
        <v>0.15069121936888752</v>
      </c>
      <c r="I73" s="79">
        <f ca="1">IFERROR(IF(Data_Baseline!H73="","",IF($C$3="On",IF(I$3&lt;=$B$2,SMALL(Data_Baseline!$C73:$AZ73,COUNTIF(Data_Baseline!$C73:$AZ73,0)+1)/MAX(Data_Baseline!$C73:$AZ73),IF(Data_Baseline!H73=0,SMALL(Data_Baseline!$C73:$AZ73,COUNTIF(Data_Baseline!$C73:$AZ73,0)+1)/MAX(Data_Baseline!$C73:$AZ73),Data_Baseline!H73/MAX(Data_Baseline!$C73:$AZ73))),IF(I$3&lt;=$B$2,SMALL(Data_Baseline!$C73:$AZ73,COUNTIF(Data_Baseline!$C73:$AZ73,0)+1),IF(Data_Baseline!H73=0,SMALL(Data_Baseline!$C73:$AZ73,COUNTIF(Data_Baseline!$C73:$AZ73,0)+1),Data_Baseline!H73)))),"")</f>
        <v>0.15069121936888752</v>
      </c>
      <c r="J73" s="79">
        <f ca="1">IFERROR(IF(Data_Baseline!I73="","",IF($C$3="On",IF(J$3&lt;=$B$2,SMALL(Data_Baseline!$C73:$AZ73,COUNTIF(Data_Baseline!$C73:$AZ73,0)+1)/MAX(Data_Baseline!$C73:$AZ73),IF(Data_Baseline!I73=0,SMALL(Data_Baseline!$C73:$AZ73,COUNTIF(Data_Baseline!$C73:$AZ73,0)+1)/MAX(Data_Baseline!$C73:$AZ73),Data_Baseline!I73/MAX(Data_Baseline!$C73:$AZ73))),IF(J$3&lt;=$B$2,SMALL(Data_Baseline!$C73:$AZ73,COUNTIF(Data_Baseline!$C73:$AZ73,0)+1),IF(Data_Baseline!I73=0,SMALL(Data_Baseline!$C73:$AZ73,COUNTIF(Data_Baseline!$C73:$AZ73,0)+1),Data_Baseline!I73)))),"")</f>
        <v>0.15069121936888752</v>
      </c>
      <c r="K73" s="79">
        <f ca="1">IFERROR(IF(Data_Baseline!J73="","",IF($C$3="On",IF(K$3&lt;=$B$2,SMALL(Data_Baseline!$C73:$AZ73,COUNTIF(Data_Baseline!$C73:$AZ73,0)+1)/MAX(Data_Baseline!$C73:$AZ73),IF(Data_Baseline!J73=0,SMALL(Data_Baseline!$C73:$AZ73,COUNTIF(Data_Baseline!$C73:$AZ73,0)+1)/MAX(Data_Baseline!$C73:$AZ73),Data_Baseline!J73/MAX(Data_Baseline!$C73:$AZ73))),IF(K$3&lt;=$B$2,SMALL(Data_Baseline!$C73:$AZ73,COUNTIF(Data_Baseline!$C73:$AZ73,0)+1),IF(Data_Baseline!J73=0,SMALL(Data_Baseline!$C73:$AZ73,COUNTIF(Data_Baseline!$C73:$AZ73,0)+1),Data_Baseline!J73)))),"")</f>
        <v>0.15069121936888752</v>
      </c>
      <c r="L73" s="79">
        <f ca="1">IFERROR(IF(Data_Baseline!K73="","",IF($C$3="On",IF(L$3&lt;=$B$2,SMALL(Data_Baseline!$C73:$AZ73,COUNTIF(Data_Baseline!$C73:$AZ73,0)+1)/MAX(Data_Baseline!$C73:$AZ73),IF(Data_Baseline!K73=0,SMALL(Data_Baseline!$C73:$AZ73,COUNTIF(Data_Baseline!$C73:$AZ73,0)+1)/MAX(Data_Baseline!$C73:$AZ73),Data_Baseline!K73/MAX(Data_Baseline!$C73:$AZ73))),IF(L$3&lt;=$B$2,SMALL(Data_Baseline!$C73:$AZ73,COUNTIF(Data_Baseline!$C73:$AZ73,0)+1),IF(Data_Baseline!K73=0,SMALL(Data_Baseline!$C73:$AZ73,COUNTIF(Data_Baseline!$C73:$AZ73,0)+1),Data_Baseline!K73)))),"")</f>
        <v>0.15069121936888752</v>
      </c>
      <c r="M73" s="79">
        <f ca="1">IFERROR(IF(Data_Baseline!L73="","",IF($C$3="On",IF(M$3&lt;=$B$2,SMALL(Data_Baseline!$C73:$AZ73,COUNTIF(Data_Baseline!$C73:$AZ73,0)+1)/MAX(Data_Baseline!$C73:$AZ73),IF(Data_Baseline!L73=0,SMALL(Data_Baseline!$C73:$AZ73,COUNTIF(Data_Baseline!$C73:$AZ73,0)+1)/MAX(Data_Baseline!$C73:$AZ73),Data_Baseline!L73/MAX(Data_Baseline!$C73:$AZ73))),IF(M$3&lt;=$B$2,SMALL(Data_Baseline!$C73:$AZ73,COUNTIF(Data_Baseline!$C73:$AZ73,0)+1),IF(Data_Baseline!L73=0,SMALL(Data_Baseline!$C73:$AZ73,COUNTIF(Data_Baseline!$C73:$AZ73,0)+1),Data_Baseline!L73)))),"")</f>
        <v>0.15069121936888752</v>
      </c>
      <c r="N73" s="79">
        <f ca="1">IFERROR(IF(Data_Baseline!M73="","",IF($C$3="On",IF(N$3&lt;=$B$2,SMALL(Data_Baseline!$C73:$AZ73,COUNTIF(Data_Baseline!$C73:$AZ73,0)+1)/MAX(Data_Baseline!$C73:$AZ73),IF(Data_Baseline!M73=0,SMALL(Data_Baseline!$C73:$AZ73,COUNTIF(Data_Baseline!$C73:$AZ73,0)+1)/MAX(Data_Baseline!$C73:$AZ73),Data_Baseline!M73/MAX(Data_Baseline!$C73:$AZ73))),IF(N$3&lt;=$B$2,SMALL(Data_Baseline!$C73:$AZ73,COUNTIF(Data_Baseline!$C73:$AZ73,0)+1),IF(Data_Baseline!M73=0,SMALL(Data_Baseline!$C73:$AZ73,COUNTIF(Data_Baseline!$C73:$AZ73,0)+1),Data_Baseline!M73)))),"")</f>
        <v>0.15069121936888752</v>
      </c>
      <c r="O73" s="79">
        <f ca="1">IFERROR(IF(Data_Baseline!N73="","",IF($C$3="On",IF(O$3&lt;=$B$2,SMALL(Data_Baseline!$C73:$AZ73,COUNTIF(Data_Baseline!$C73:$AZ73,0)+1)/MAX(Data_Baseline!$C73:$AZ73),IF(Data_Baseline!N73=0,SMALL(Data_Baseline!$C73:$AZ73,COUNTIF(Data_Baseline!$C73:$AZ73,0)+1)/MAX(Data_Baseline!$C73:$AZ73),Data_Baseline!N73/MAX(Data_Baseline!$C73:$AZ73))),IF(O$3&lt;=$B$2,SMALL(Data_Baseline!$C73:$AZ73,COUNTIF(Data_Baseline!$C73:$AZ73,0)+1),IF(Data_Baseline!N73=0,SMALL(Data_Baseline!$C73:$AZ73,COUNTIF(Data_Baseline!$C73:$AZ73,0)+1),Data_Baseline!N73)))),"")</f>
        <v>0.15069121936888752</v>
      </c>
      <c r="P73" s="79">
        <f ca="1">IFERROR(IF(Data_Baseline!O73="","",IF($C$3="On",IF(P$3&lt;=$B$2,SMALL(Data_Baseline!$C73:$AZ73,COUNTIF(Data_Baseline!$C73:$AZ73,0)+1)/MAX(Data_Baseline!$C73:$AZ73),IF(Data_Baseline!O73=0,SMALL(Data_Baseline!$C73:$AZ73,COUNTIF(Data_Baseline!$C73:$AZ73,0)+1)/MAX(Data_Baseline!$C73:$AZ73),Data_Baseline!O73/MAX(Data_Baseline!$C73:$AZ73))),IF(P$3&lt;=$B$2,SMALL(Data_Baseline!$C73:$AZ73,COUNTIF(Data_Baseline!$C73:$AZ73,0)+1),IF(Data_Baseline!O73=0,SMALL(Data_Baseline!$C73:$AZ73,COUNTIF(Data_Baseline!$C73:$AZ73,0)+1),Data_Baseline!O73)))),"")</f>
        <v>0.15069121936888752</v>
      </c>
      <c r="Q73" s="79">
        <f ca="1">IFERROR(IF(Data_Baseline!P73="","",IF($C$3="On",IF(Q$3&lt;=$B$2,SMALL(Data_Baseline!$C73:$AZ73,COUNTIF(Data_Baseline!$C73:$AZ73,0)+1)/MAX(Data_Baseline!$C73:$AZ73),IF(Data_Baseline!P73=0,SMALL(Data_Baseline!$C73:$AZ73,COUNTIF(Data_Baseline!$C73:$AZ73,0)+1)/MAX(Data_Baseline!$C73:$AZ73),Data_Baseline!P73/MAX(Data_Baseline!$C73:$AZ73))),IF(Q$3&lt;=$B$2,SMALL(Data_Baseline!$C73:$AZ73,COUNTIF(Data_Baseline!$C73:$AZ73,0)+1),IF(Data_Baseline!P73=0,SMALL(Data_Baseline!$C73:$AZ73,COUNTIF(Data_Baseline!$C73:$AZ73,0)+1),Data_Baseline!P73)))),"")</f>
        <v>0.15069121936888752</v>
      </c>
      <c r="R73" s="79">
        <f ca="1">IFERROR(IF(Data_Baseline!Q73="","",IF($C$3="On",IF(R$3&lt;=$B$2,SMALL(Data_Baseline!$C73:$AZ73,COUNTIF(Data_Baseline!$C73:$AZ73,0)+1)/MAX(Data_Baseline!$C73:$AZ73),IF(Data_Baseline!Q73=0,SMALL(Data_Baseline!$C73:$AZ73,COUNTIF(Data_Baseline!$C73:$AZ73,0)+1)/MAX(Data_Baseline!$C73:$AZ73),Data_Baseline!Q73/MAX(Data_Baseline!$C73:$AZ73))),IF(R$3&lt;=$B$2,SMALL(Data_Baseline!$C73:$AZ73,COUNTIF(Data_Baseline!$C73:$AZ73,0)+1),IF(Data_Baseline!Q73=0,SMALL(Data_Baseline!$C73:$AZ73,COUNTIF(Data_Baseline!$C73:$AZ73,0)+1),Data_Baseline!Q73)))),"")</f>
        <v>0.15069121936888752</v>
      </c>
      <c r="S73" s="79">
        <f ca="1">IFERROR(IF(Data_Baseline!R73="","",IF($C$3="On",IF(S$3&lt;=$B$2,SMALL(Data_Baseline!$C73:$AZ73,COUNTIF(Data_Baseline!$C73:$AZ73,0)+1)/MAX(Data_Baseline!$C73:$AZ73),IF(Data_Baseline!R73=0,SMALL(Data_Baseline!$C73:$AZ73,COUNTIF(Data_Baseline!$C73:$AZ73,0)+1)/MAX(Data_Baseline!$C73:$AZ73),Data_Baseline!R73/MAX(Data_Baseline!$C73:$AZ73))),IF(S$3&lt;=$B$2,SMALL(Data_Baseline!$C73:$AZ73,COUNTIF(Data_Baseline!$C73:$AZ73,0)+1),IF(Data_Baseline!R73=0,SMALL(Data_Baseline!$C73:$AZ73,COUNTIF(Data_Baseline!$C73:$AZ73,0)+1),Data_Baseline!R73)))),"")</f>
        <v>0.15069121936888752</v>
      </c>
      <c r="T73" s="79">
        <f ca="1">IFERROR(IF(Data_Baseline!S73="","",IF($C$3="On",IF(T$3&lt;=$B$2,SMALL(Data_Baseline!$C73:$AZ73,COUNTIF(Data_Baseline!$C73:$AZ73,0)+1)/MAX(Data_Baseline!$C73:$AZ73),IF(Data_Baseline!S73=0,SMALL(Data_Baseline!$C73:$AZ73,COUNTIF(Data_Baseline!$C73:$AZ73,0)+1)/MAX(Data_Baseline!$C73:$AZ73),Data_Baseline!S73/MAX(Data_Baseline!$C73:$AZ73))),IF(T$3&lt;=$B$2,SMALL(Data_Baseline!$C73:$AZ73,COUNTIF(Data_Baseline!$C73:$AZ73,0)+1),IF(Data_Baseline!S73=0,SMALL(Data_Baseline!$C73:$AZ73,COUNTIF(Data_Baseline!$C73:$AZ73,0)+1),Data_Baseline!S73)))),"")</f>
        <v>0.15069121936888752</v>
      </c>
      <c r="U73" s="79">
        <f ca="1">IFERROR(IF(Data_Baseline!T73="","",IF($C$3="On",IF(U$3&lt;=$B$2,SMALL(Data_Baseline!$C73:$AZ73,COUNTIF(Data_Baseline!$C73:$AZ73,0)+1)/MAX(Data_Baseline!$C73:$AZ73),IF(Data_Baseline!T73=0,SMALL(Data_Baseline!$C73:$AZ73,COUNTIF(Data_Baseline!$C73:$AZ73,0)+1)/MAX(Data_Baseline!$C73:$AZ73),Data_Baseline!T73/MAX(Data_Baseline!$C73:$AZ73))),IF(U$3&lt;=$B$2,SMALL(Data_Baseline!$C73:$AZ73,COUNTIF(Data_Baseline!$C73:$AZ73,0)+1),IF(Data_Baseline!T73=0,SMALL(Data_Baseline!$C73:$AZ73,COUNTIF(Data_Baseline!$C73:$AZ73,0)+1),Data_Baseline!T73)))),"")</f>
        <v>0.15069121936888752</v>
      </c>
      <c r="V73" s="79">
        <f ca="1">IFERROR(IF(Data_Baseline!U73="","",IF($C$3="On",IF(V$3&lt;=$B$2,SMALL(Data_Baseline!$C73:$AZ73,COUNTIF(Data_Baseline!$C73:$AZ73,0)+1)/MAX(Data_Baseline!$C73:$AZ73),IF(Data_Baseline!U73=0,SMALL(Data_Baseline!$C73:$AZ73,COUNTIF(Data_Baseline!$C73:$AZ73,0)+1)/MAX(Data_Baseline!$C73:$AZ73),Data_Baseline!U73/MAX(Data_Baseline!$C73:$AZ73))),IF(V$3&lt;=$B$2,SMALL(Data_Baseline!$C73:$AZ73,COUNTIF(Data_Baseline!$C73:$AZ73,0)+1),IF(Data_Baseline!U73=0,SMALL(Data_Baseline!$C73:$AZ73,COUNTIF(Data_Baseline!$C73:$AZ73,0)+1),Data_Baseline!U73)))),"")</f>
        <v>0.15069121936888752</v>
      </c>
      <c r="W73" s="79">
        <f ca="1">IFERROR(IF(Data_Baseline!V73="","",IF($C$3="On",IF(W$3&lt;=$B$2,SMALL(Data_Baseline!$C73:$AZ73,COUNTIF(Data_Baseline!$C73:$AZ73,0)+1)/MAX(Data_Baseline!$C73:$AZ73),IF(Data_Baseline!V73=0,SMALL(Data_Baseline!$C73:$AZ73,COUNTIF(Data_Baseline!$C73:$AZ73,0)+1)/MAX(Data_Baseline!$C73:$AZ73),Data_Baseline!V73/MAX(Data_Baseline!$C73:$AZ73))),IF(W$3&lt;=$B$2,SMALL(Data_Baseline!$C73:$AZ73,COUNTIF(Data_Baseline!$C73:$AZ73,0)+1),IF(Data_Baseline!V73=0,SMALL(Data_Baseline!$C73:$AZ73,COUNTIF(Data_Baseline!$C73:$AZ73,0)+1),Data_Baseline!V73)))),"")</f>
        <v>0.15069121936888752</v>
      </c>
      <c r="X73" s="79">
        <f ca="1">IFERROR(IF(Data_Baseline!W73="","",IF($C$3="On",IF(X$3&lt;=$B$2,SMALL(Data_Baseline!$C73:$AZ73,COUNTIF(Data_Baseline!$C73:$AZ73,0)+1)/MAX(Data_Baseline!$C73:$AZ73),IF(Data_Baseline!W73=0,SMALL(Data_Baseline!$C73:$AZ73,COUNTIF(Data_Baseline!$C73:$AZ73,0)+1)/MAX(Data_Baseline!$C73:$AZ73),Data_Baseline!W73/MAX(Data_Baseline!$C73:$AZ73))),IF(X$3&lt;=$B$2,SMALL(Data_Baseline!$C73:$AZ73,COUNTIF(Data_Baseline!$C73:$AZ73,0)+1),IF(Data_Baseline!W73=0,SMALL(Data_Baseline!$C73:$AZ73,COUNTIF(Data_Baseline!$C73:$AZ73,0)+1),Data_Baseline!W73)))),"")</f>
        <v>0.15069121936888752</v>
      </c>
      <c r="Y73" s="79">
        <f ca="1">IFERROR(IF(Data_Baseline!X73="","",IF($C$3="On",IF(Y$3&lt;=$B$2,SMALL(Data_Baseline!$C73:$AZ73,COUNTIF(Data_Baseline!$C73:$AZ73,0)+1)/MAX(Data_Baseline!$C73:$AZ73),IF(Data_Baseline!X73=0,SMALL(Data_Baseline!$C73:$AZ73,COUNTIF(Data_Baseline!$C73:$AZ73,0)+1)/MAX(Data_Baseline!$C73:$AZ73),Data_Baseline!X73/MAX(Data_Baseline!$C73:$AZ73))),IF(Y$3&lt;=$B$2,SMALL(Data_Baseline!$C73:$AZ73,COUNTIF(Data_Baseline!$C73:$AZ73,0)+1),IF(Data_Baseline!X73=0,SMALL(Data_Baseline!$C73:$AZ73,COUNTIF(Data_Baseline!$C73:$AZ73,0)+1),Data_Baseline!X73)))),"")</f>
        <v>0.15069121936888752</v>
      </c>
      <c r="Z73" s="79">
        <f ca="1">IFERROR(IF(Data_Baseline!Y73="","",IF($C$3="On",IF(Z$3&lt;=$B$2,SMALL(Data_Baseline!$C73:$AZ73,COUNTIF(Data_Baseline!$C73:$AZ73,0)+1)/MAX(Data_Baseline!$C73:$AZ73),IF(Data_Baseline!Y73=0,SMALL(Data_Baseline!$C73:$AZ73,COUNTIF(Data_Baseline!$C73:$AZ73,0)+1)/MAX(Data_Baseline!$C73:$AZ73),Data_Baseline!Y73/MAX(Data_Baseline!$C73:$AZ73))),IF(Z$3&lt;=$B$2,SMALL(Data_Baseline!$C73:$AZ73,COUNTIF(Data_Baseline!$C73:$AZ73,0)+1),IF(Data_Baseline!Y73=0,SMALL(Data_Baseline!$C73:$AZ73,COUNTIF(Data_Baseline!$C73:$AZ73,0)+1),Data_Baseline!Y73)))),"")</f>
        <v>0.15069121936888752</v>
      </c>
      <c r="AA73" s="79">
        <f ca="1">IFERROR(IF(Data_Baseline!Z73="","",IF($C$3="On",IF(AA$3&lt;=$B$2,SMALL(Data_Baseline!$C73:$AZ73,COUNTIF(Data_Baseline!$C73:$AZ73,0)+1)/MAX(Data_Baseline!$C73:$AZ73),IF(Data_Baseline!Z73=0,SMALL(Data_Baseline!$C73:$AZ73,COUNTIF(Data_Baseline!$C73:$AZ73,0)+1)/MAX(Data_Baseline!$C73:$AZ73),Data_Baseline!Z73/MAX(Data_Baseline!$C73:$AZ73))),IF(AA$3&lt;=$B$2,SMALL(Data_Baseline!$C73:$AZ73,COUNTIF(Data_Baseline!$C73:$AZ73,0)+1),IF(Data_Baseline!Z73=0,SMALL(Data_Baseline!$C73:$AZ73,COUNTIF(Data_Baseline!$C73:$AZ73,0)+1),Data_Baseline!Z73)))),"")</f>
        <v>0.15069121936888752</v>
      </c>
      <c r="AB73" s="79">
        <f ca="1">IFERROR(IF(Data_Baseline!AA73="","",IF($C$3="On",IF(AB$3&lt;=$B$2,SMALL(Data_Baseline!$C73:$AZ73,COUNTIF(Data_Baseline!$C73:$AZ73,0)+1)/MAX(Data_Baseline!$C73:$AZ73),IF(Data_Baseline!AA73=0,SMALL(Data_Baseline!$C73:$AZ73,COUNTIF(Data_Baseline!$C73:$AZ73,0)+1)/MAX(Data_Baseline!$C73:$AZ73),Data_Baseline!AA73/MAX(Data_Baseline!$C73:$AZ73))),IF(AB$3&lt;=$B$2,SMALL(Data_Baseline!$C73:$AZ73,COUNTIF(Data_Baseline!$C73:$AZ73,0)+1),IF(Data_Baseline!AA73=0,SMALL(Data_Baseline!$C73:$AZ73,COUNTIF(Data_Baseline!$C73:$AZ73,0)+1),Data_Baseline!AA73)))),"")</f>
        <v>0.15069121936888752</v>
      </c>
      <c r="AC73" s="79">
        <f ca="1">IFERROR(IF(Data_Baseline!AB73="","",IF($C$3="On",IF(AC$3&lt;=$B$2,SMALL(Data_Baseline!$C73:$AZ73,COUNTIF(Data_Baseline!$C73:$AZ73,0)+1)/MAX(Data_Baseline!$C73:$AZ73),IF(Data_Baseline!AB73=0,SMALL(Data_Baseline!$C73:$AZ73,COUNTIF(Data_Baseline!$C73:$AZ73,0)+1)/MAX(Data_Baseline!$C73:$AZ73),Data_Baseline!AB73/MAX(Data_Baseline!$C73:$AZ73))),IF(AC$3&lt;=$B$2,SMALL(Data_Baseline!$C73:$AZ73,COUNTIF(Data_Baseline!$C73:$AZ73,0)+1),IF(Data_Baseline!AB73=0,SMALL(Data_Baseline!$C73:$AZ73,COUNTIF(Data_Baseline!$C73:$AZ73,0)+1),Data_Baseline!AB73)))),"")</f>
        <v>0.15069121936888752</v>
      </c>
      <c r="AD73" s="79">
        <f ca="1">IFERROR(IF(Data_Baseline!AC73="","",IF($C$3="On",IF(AD$3&lt;=$B$2,SMALL(Data_Baseline!$C73:$AZ73,COUNTIF(Data_Baseline!$C73:$AZ73,0)+1)/MAX(Data_Baseline!$C73:$AZ73),IF(Data_Baseline!AC73=0,SMALL(Data_Baseline!$C73:$AZ73,COUNTIF(Data_Baseline!$C73:$AZ73,0)+1)/MAX(Data_Baseline!$C73:$AZ73),Data_Baseline!AC73/MAX(Data_Baseline!$C73:$AZ73))),IF(AD$3&lt;=$B$2,SMALL(Data_Baseline!$C73:$AZ73,COUNTIF(Data_Baseline!$C73:$AZ73,0)+1),IF(Data_Baseline!AC73=0,SMALL(Data_Baseline!$C73:$AZ73,COUNTIF(Data_Baseline!$C73:$AZ73,0)+1),Data_Baseline!AC73)))),"")</f>
        <v>0.15069121936888752</v>
      </c>
      <c r="AE73" s="79">
        <f ca="1">IFERROR(IF(Data_Baseline!AD73="","",IF($C$3="On",IF(AE$3&lt;=$B$2,SMALL(Data_Baseline!$C73:$AZ73,COUNTIF(Data_Baseline!$C73:$AZ73,0)+1)/MAX(Data_Baseline!$C73:$AZ73),IF(Data_Baseline!AD73=0,SMALL(Data_Baseline!$C73:$AZ73,COUNTIF(Data_Baseline!$C73:$AZ73,0)+1)/MAX(Data_Baseline!$C73:$AZ73),Data_Baseline!AD73/MAX(Data_Baseline!$C73:$AZ73))),IF(AE$3&lt;=$B$2,SMALL(Data_Baseline!$C73:$AZ73,COUNTIF(Data_Baseline!$C73:$AZ73,0)+1),IF(Data_Baseline!AD73=0,SMALL(Data_Baseline!$C73:$AZ73,COUNTIF(Data_Baseline!$C73:$AZ73,0)+1),Data_Baseline!AD73)))),"")</f>
        <v>0.15069121936888752</v>
      </c>
      <c r="AF73" s="79">
        <f ca="1">IFERROR(IF(Data_Baseline!AE73="","",IF($C$3="On",IF(AF$3&lt;=$B$2,SMALL(Data_Baseline!$C73:$AZ73,COUNTIF(Data_Baseline!$C73:$AZ73,0)+1)/MAX(Data_Baseline!$C73:$AZ73),IF(Data_Baseline!AE73=0,SMALL(Data_Baseline!$C73:$AZ73,COUNTIF(Data_Baseline!$C73:$AZ73,0)+1)/MAX(Data_Baseline!$C73:$AZ73),Data_Baseline!AE73/MAX(Data_Baseline!$C73:$AZ73))),IF(AF$3&lt;=$B$2,SMALL(Data_Baseline!$C73:$AZ73,COUNTIF(Data_Baseline!$C73:$AZ73,0)+1),IF(Data_Baseline!AE73=0,SMALL(Data_Baseline!$C73:$AZ73,COUNTIF(Data_Baseline!$C73:$AZ73,0)+1),Data_Baseline!AE73)))),"")</f>
        <v>0.15069121936888752</v>
      </c>
      <c r="AG73" s="79">
        <f ca="1">IFERROR(IF(Data_Baseline!AF73="","",IF($C$3="On",IF(AG$3&lt;=$B$2,SMALL(Data_Baseline!$C73:$AZ73,COUNTIF(Data_Baseline!$C73:$AZ73,0)+1)/MAX(Data_Baseline!$C73:$AZ73),IF(Data_Baseline!AF73=0,SMALL(Data_Baseline!$C73:$AZ73,COUNTIF(Data_Baseline!$C73:$AZ73,0)+1)/MAX(Data_Baseline!$C73:$AZ73),Data_Baseline!AF73/MAX(Data_Baseline!$C73:$AZ73))),IF(AG$3&lt;=$B$2,SMALL(Data_Baseline!$C73:$AZ73,COUNTIF(Data_Baseline!$C73:$AZ73,0)+1),IF(Data_Baseline!AF73=0,SMALL(Data_Baseline!$C73:$AZ73,COUNTIF(Data_Baseline!$C73:$AZ73,0)+1),Data_Baseline!AF73)))),"")</f>
        <v>0.15069121936888752</v>
      </c>
      <c r="AH73" s="79">
        <f ca="1">IFERROR(IF(Data_Baseline!AG73="","",IF($C$3="On",IF(AH$3&lt;=$B$2,SMALL(Data_Baseline!$C73:$AZ73,COUNTIF(Data_Baseline!$C73:$AZ73,0)+1)/MAX(Data_Baseline!$C73:$AZ73),IF(Data_Baseline!AG73=0,SMALL(Data_Baseline!$C73:$AZ73,COUNTIF(Data_Baseline!$C73:$AZ73,0)+1)/MAX(Data_Baseline!$C73:$AZ73),Data_Baseline!AG73/MAX(Data_Baseline!$C73:$AZ73))),IF(AH$3&lt;=$B$2,SMALL(Data_Baseline!$C73:$AZ73,COUNTIF(Data_Baseline!$C73:$AZ73,0)+1),IF(Data_Baseline!AG73=0,SMALL(Data_Baseline!$C73:$AZ73,COUNTIF(Data_Baseline!$C73:$AZ73,0)+1),Data_Baseline!AG73)))),"")</f>
        <v>0.15069121936888752</v>
      </c>
      <c r="AI73" s="79">
        <f ca="1">IFERROR(IF(Data_Baseline!AH73="","",IF($C$3="On",IF(AI$3&lt;=$B$2,SMALL(Data_Baseline!$C73:$AZ73,COUNTIF(Data_Baseline!$C73:$AZ73,0)+1)/MAX(Data_Baseline!$C73:$AZ73),IF(Data_Baseline!AH73=0,SMALL(Data_Baseline!$C73:$AZ73,COUNTIF(Data_Baseline!$C73:$AZ73,0)+1)/MAX(Data_Baseline!$C73:$AZ73),Data_Baseline!AH73/MAX(Data_Baseline!$C73:$AZ73))),IF(AI$3&lt;=$B$2,SMALL(Data_Baseline!$C73:$AZ73,COUNTIF(Data_Baseline!$C73:$AZ73,0)+1),IF(Data_Baseline!AH73=0,SMALL(Data_Baseline!$C73:$AZ73,COUNTIF(Data_Baseline!$C73:$AZ73,0)+1),Data_Baseline!AH73)))),"")</f>
        <v>0.15069121936888752</v>
      </c>
      <c r="AJ73" s="79">
        <f ca="1">IFERROR(IF(Data_Baseline!AI73="","",IF($C$3="On",IF(AJ$3&lt;=$B$2,SMALL(Data_Baseline!$C73:$AZ73,COUNTIF(Data_Baseline!$C73:$AZ73,0)+1)/MAX(Data_Baseline!$C73:$AZ73),IF(Data_Baseline!AI73=0,SMALL(Data_Baseline!$C73:$AZ73,COUNTIF(Data_Baseline!$C73:$AZ73,0)+1)/MAX(Data_Baseline!$C73:$AZ73),Data_Baseline!AI73/MAX(Data_Baseline!$C73:$AZ73))),IF(AJ$3&lt;=$B$2,SMALL(Data_Baseline!$C73:$AZ73,COUNTIF(Data_Baseline!$C73:$AZ73,0)+1),IF(Data_Baseline!AI73=0,SMALL(Data_Baseline!$C73:$AZ73,COUNTIF(Data_Baseline!$C73:$AZ73,0)+1),Data_Baseline!AI73)))),"")</f>
        <v>0.15069121936888752</v>
      </c>
      <c r="AK73" s="79">
        <f ca="1">IFERROR(IF(Data_Baseline!AJ73="","",IF($C$3="On",IF(AK$3&lt;=$B$2,SMALL(Data_Baseline!$C73:$AZ73,COUNTIF(Data_Baseline!$C73:$AZ73,0)+1)/MAX(Data_Baseline!$C73:$AZ73),IF(Data_Baseline!AJ73=0,SMALL(Data_Baseline!$C73:$AZ73,COUNTIF(Data_Baseline!$C73:$AZ73,0)+1)/MAX(Data_Baseline!$C73:$AZ73),Data_Baseline!AJ73/MAX(Data_Baseline!$C73:$AZ73))),IF(AK$3&lt;=$B$2,SMALL(Data_Baseline!$C73:$AZ73,COUNTIF(Data_Baseline!$C73:$AZ73,0)+1),IF(Data_Baseline!AJ73=0,SMALL(Data_Baseline!$C73:$AZ73,COUNTIF(Data_Baseline!$C73:$AZ73,0)+1),Data_Baseline!AJ73)))),"")</f>
        <v>0.15069121936888752</v>
      </c>
      <c r="AL73" s="79">
        <f ca="1">IFERROR(IF(Data_Baseline!AK73="","",IF($C$3="On",IF(AL$3&lt;=$B$2,SMALL(Data_Baseline!$C73:$AZ73,COUNTIF(Data_Baseline!$C73:$AZ73,0)+1)/MAX(Data_Baseline!$C73:$AZ73),IF(Data_Baseline!AK73=0,SMALL(Data_Baseline!$C73:$AZ73,COUNTIF(Data_Baseline!$C73:$AZ73,0)+1)/MAX(Data_Baseline!$C73:$AZ73),Data_Baseline!AK73/MAX(Data_Baseline!$C73:$AZ73))),IF(AL$3&lt;=$B$2,SMALL(Data_Baseline!$C73:$AZ73,COUNTIF(Data_Baseline!$C73:$AZ73,0)+1),IF(Data_Baseline!AK73=0,SMALL(Data_Baseline!$C73:$AZ73,COUNTIF(Data_Baseline!$C73:$AZ73,0)+1),Data_Baseline!AK73)))),"")</f>
        <v>0.15069121936888752</v>
      </c>
      <c r="AM73" s="79">
        <f ca="1">IFERROR(IF(Data_Baseline!AL73="","",IF($C$3="On",IF(AM$3&lt;=$B$2,SMALL(Data_Baseline!$C73:$AZ73,COUNTIF(Data_Baseline!$C73:$AZ73,0)+1)/MAX(Data_Baseline!$C73:$AZ73),IF(Data_Baseline!AL73=0,SMALL(Data_Baseline!$C73:$AZ73,COUNTIF(Data_Baseline!$C73:$AZ73,0)+1)/MAX(Data_Baseline!$C73:$AZ73),Data_Baseline!AL73/MAX(Data_Baseline!$C73:$AZ73))),IF(AM$3&lt;=$B$2,SMALL(Data_Baseline!$C73:$AZ73,COUNTIF(Data_Baseline!$C73:$AZ73,0)+1),IF(Data_Baseline!AL73=0,SMALL(Data_Baseline!$C73:$AZ73,COUNTIF(Data_Baseline!$C73:$AZ73,0)+1),Data_Baseline!AL73)))),"")</f>
        <v>0.15069121936888752</v>
      </c>
      <c r="AN73" s="79">
        <f ca="1">IFERROR(IF(Data_Baseline!AM73="","",IF($C$3="On",IF(AN$3&lt;=$B$2,SMALL(Data_Baseline!$C73:$AZ73,COUNTIF(Data_Baseline!$C73:$AZ73,0)+1)/MAX(Data_Baseline!$C73:$AZ73),IF(Data_Baseline!AM73=0,SMALL(Data_Baseline!$C73:$AZ73,COUNTIF(Data_Baseline!$C73:$AZ73,0)+1)/MAX(Data_Baseline!$C73:$AZ73),Data_Baseline!AM73/MAX(Data_Baseline!$C73:$AZ73))),IF(AN$3&lt;=$B$2,SMALL(Data_Baseline!$C73:$AZ73,COUNTIF(Data_Baseline!$C73:$AZ73,0)+1),IF(Data_Baseline!AM73=0,SMALL(Data_Baseline!$C73:$AZ73,COUNTIF(Data_Baseline!$C73:$AZ73,0)+1),Data_Baseline!AM73)))),"")</f>
        <v>0.15069121936888752</v>
      </c>
      <c r="AO73" s="79">
        <f ca="1">IFERROR(IF(Data_Baseline!AN73="","",IF($C$3="On",IF(AO$3&lt;=$B$2,SMALL(Data_Baseline!$C73:$AZ73,COUNTIF(Data_Baseline!$C73:$AZ73,0)+1)/MAX(Data_Baseline!$C73:$AZ73),IF(Data_Baseline!AN73=0,SMALL(Data_Baseline!$C73:$AZ73,COUNTIF(Data_Baseline!$C73:$AZ73,0)+1)/MAX(Data_Baseline!$C73:$AZ73),Data_Baseline!AN73/MAX(Data_Baseline!$C73:$AZ73))),IF(AO$3&lt;=$B$2,SMALL(Data_Baseline!$C73:$AZ73,COUNTIF(Data_Baseline!$C73:$AZ73,0)+1),IF(Data_Baseline!AN73=0,SMALL(Data_Baseline!$C73:$AZ73,COUNTIF(Data_Baseline!$C73:$AZ73,0)+1),Data_Baseline!AN73)))),"")</f>
        <v>0.15069121936888752</v>
      </c>
      <c r="AP73" s="79">
        <f ca="1">IFERROR(IF(Data_Baseline!AO73="","",IF($C$3="On",IF(AP$3&lt;=$B$2,SMALL(Data_Baseline!$C73:$AZ73,COUNTIF(Data_Baseline!$C73:$AZ73,0)+1)/MAX(Data_Baseline!$C73:$AZ73),IF(Data_Baseline!AO73=0,SMALL(Data_Baseline!$C73:$AZ73,COUNTIF(Data_Baseline!$C73:$AZ73,0)+1)/MAX(Data_Baseline!$C73:$AZ73),Data_Baseline!AO73/MAX(Data_Baseline!$C73:$AZ73))),IF(AP$3&lt;=$B$2,SMALL(Data_Baseline!$C73:$AZ73,COUNTIF(Data_Baseline!$C73:$AZ73,0)+1),IF(Data_Baseline!AO73=0,SMALL(Data_Baseline!$C73:$AZ73,COUNTIF(Data_Baseline!$C73:$AZ73,0)+1),Data_Baseline!AO73)))),"")</f>
        <v>0.18912844001286921</v>
      </c>
      <c r="AQ73" s="79">
        <f ca="1">IFERROR(IF(Data_Baseline!AP73="","",IF($C$3="On",IF(AQ$3&lt;=$B$2,SMALL(Data_Baseline!$C73:$AZ73,COUNTIF(Data_Baseline!$C73:$AZ73,0)+1)/MAX(Data_Baseline!$C73:$AZ73),IF(Data_Baseline!AP73=0,SMALL(Data_Baseline!$C73:$AZ73,COUNTIF(Data_Baseline!$C73:$AZ73,0)+1)/MAX(Data_Baseline!$C73:$AZ73),Data_Baseline!AP73/MAX(Data_Baseline!$C73:$AZ73))),IF(AQ$3&lt;=$B$2,SMALL(Data_Baseline!$C73:$AZ73,COUNTIF(Data_Baseline!$C73:$AZ73,0)+1),IF(Data_Baseline!AP73=0,SMALL(Data_Baseline!$C73:$AZ73,COUNTIF(Data_Baseline!$C73:$AZ73,0)+1),Data_Baseline!AP73)))),"")</f>
        <v>0.3389671706433649</v>
      </c>
      <c r="AR73" s="79" t="str">
        <f>IFERROR(IF(Data_Baseline!AQ73="","",IF($C$3="On",IF(AR$3&lt;=$B$2,SMALL(Data_Baseline!$C73:$AZ73,COUNTIF(Data_Baseline!$C73:$AZ73,0)+1)/MAX(Data_Baseline!$C73:$AZ73),IF(Data_Baseline!AQ73=0,SMALL(Data_Baseline!$C73:$AZ73,COUNTIF(Data_Baseline!$C73:$AZ73,0)+1)/MAX(Data_Baseline!$C73:$AZ73),Data_Baseline!AQ73/MAX(Data_Baseline!$C73:$AZ73))),IF(AR$3&lt;=$B$2,SMALL(Data_Baseline!$C73:$AZ73,COUNTIF(Data_Baseline!$C73:$AZ73,0)+1),IF(Data_Baseline!AQ73=0,SMALL(Data_Baseline!$C73:$AZ73,COUNTIF(Data_Baseline!$C73:$AZ73,0)+1),Data_Baseline!AQ73)))),"")</f>
        <v/>
      </c>
      <c r="AS73" s="79" t="str">
        <f>IFERROR(IF(Data_Baseline!AR73="","",IF($C$3="On",IF(AS$3&lt;=$B$2,SMALL(Data_Baseline!$C73:$AZ73,COUNTIF(Data_Baseline!$C73:$AZ73,0)+1)/MAX(Data_Baseline!$C73:$AZ73),IF(Data_Baseline!AR73=0,SMALL(Data_Baseline!$C73:$AZ73,COUNTIF(Data_Baseline!$C73:$AZ73,0)+1)/MAX(Data_Baseline!$C73:$AZ73),Data_Baseline!AR73/MAX(Data_Baseline!$C73:$AZ73))),IF(AS$3&lt;=$B$2,SMALL(Data_Baseline!$C73:$AZ73,COUNTIF(Data_Baseline!$C73:$AZ73,0)+1),IF(Data_Baseline!AR73=0,SMALL(Data_Baseline!$C73:$AZ73,COUNTIF(Data_Baseline!$C73:$AZ73,0)+1),Data_Baseline!AR73)))),"")</f>
        <v/>
      </c>
      <c r="AT73" s="79" t="str">
        <f>IFERROR(IF(Data_Baseline!AS73="","",IF($C$3="On",IF(AT$3&lt;=$B$2,SMALL(Data_Baseline!$C73:$AZ73,COUNTIF(Data_Baseline!$C73:$AZ73,0)+1)/MAX(Data_Baseline!$C73:$AZ73),IF(Data_Baseline!AS73=0,SMALL(Data_Baseline!$C73:$AZ73,COUNTIF(Data_Baseline!$C73:$AZ73,0)+1)/MAX(Data_Baseline!$C73:$AZ73),Data_Baseline!AS73/MAX(Data_Baseline!$C73:$AZ73))),IF(AT$3&lt;=$B$2,SMALL(Data_Baseline!$C73:$AZ73,COUNTIF(Data_Baseline!$C73:$AZ73,0)+1),IF(Data_Baseline!AS73=0,SMALL(Data_Baseline!$C73:$AZ73,COUNTIF(Data_Baseline!$C73:$AZ73,0)+1),Data_Baseline!AS73)))),"")</f>
        <v/>
      </c>
      <c r="AU73" s="79" t="str">
        <f>IFERROR(IF(Data_Baseline!AT73="","",IF($C$3="On",IF(AU$3&lt;=$B$2,SMALL(Data_Baseline!$C73:$AZ73,COUNTIF(Data_Baseline!$C73:$AZ73,0)+1)/MAX(Data_Baseline!$C73:$AZ73),IF(Data_Baseline!AT73=0,SMALL(Data_Baseline!$C73:$AZ73,COUNTIF(Data_Baseline!$C73:$AZ73,0)+1)/MAX(Data_Baseline!$C73:$AZ73),Data_Baseline!AT73/MAX(Data_Baseline!$C73:$AZ73))),IF(AU$3&lt;=$B$2,SMALL(Data_Baseline!$C73:$AZ73,COUNTIF(Data_Baseline!$C73:$AZ73,0)+1),IF(Data_Baseline!AT73=0,SMALL(Data_Baseline!$C73:$AZ73,COUNTIF(Data_Baseline!$C73:$AZ73,0)+1),Data_Baseline!AT73)))),"")</f>
        <v/>
      </c>
      <c r="AV73" s="79" t="str">
        <f>IFERROR(IF(Data_Baseline!AU73="","",IF($C$3="On",IF(AV$3&lt;=$B$2,SMALL(Data_Baseline!$C73:$AZ73,COUNTIF(Data_Baseline!$C73:$AZ73,0)+1)/MAX(Data_Baseline!$C73:$AZ73),IF(Data_Baseline!AU73=0,SMALL(Data_Baseline!$C73:$AZ73,COUNTIF(Data_Baseline!$C73:$AZ73,0)+1)/MAX(Data_Baseline!$C73:$AZ73),Data_Baseline!AU73/MAX(Data_Baseline!$C73:$AZ73))),IF(AV$3&lt;=$B$2,SMALL(Data_Baseline!$C73:$AZ73,COUNTIF(Data_Baseline!$C73:$AZ73,0)+1),IF(Data_Baseline!AU73=0,SMALL(Data_Baseline!$C73:$AZ73,COUNTIF(Data_Baseline!$C73:$AZ73,0)+1),Data_Baseline!AU73)))),"")</f>
        <v/>
      </c>
      <c r="AW73" s="79" t="str">
        <f>IFERROR(IF(Data_Baseline!AV73="","",IF($C$3="On",IF(AW$3&lt;=$B$2,SMALL(Data_Baseline!$C73:$AZ73,COUNTIF(Data_Baseline!$C73:$AZ73,0)+1)/MAX(Data_Baseline!$C73:$AZ73),IF(Data_Baseline!AV73=0,SMALL(Data_Baseline!$C73:$AZ73,COUNTIF(Data_Baseline!$C73:$AZ73,0)+1)/MAX(Data_Baseline!$C73:$AZ73),Data_Baseline!AV73/MAX(Data_Baseline!$C73:$AZ73))),IF(AW$3&lt;=$B$2,SMALL(Data_Baseline!$C73:$AZ73,COUNTIF(Data_Baseline!$C73:$AZ73,0)+1),IF(Data_Baseline!AV73=0,SMALL(Data_Baseline!$C73:$AZ73,COUNTIF(Data_Baseline!$C73:$AZ73,0)+1),Data_Baseline!AV73)))),"")</f>
        <v/>
      </c>
      <c r="AX73" s="79" t="str">
        <f>IFERROR(IF(Data_Baseline!AW73="","",IF($C$3="On",IF(AX$3&lt;=$B$2,SMALL(Data_Baseline!$C73:$AZ73,COUNTIF(Data_Baseline!$C73:$AZ73,0)+1)/MAX(Data_Baseline!$C73:$AZ73),IF(Data_Baseline!AW73=0,SMALL(Data_Baseline!$C73:$AZ73,COUNTIF(Data_Baseline!$C73:$AZ73,0)+1)/MAX(Data_Baseline!$C73:$AZ73),Data_Baseline!AW73/MAX(Data_Baseline!$C73:$AZ73))),IF(AX$3&lt;=$B$2,SMALL(Data_Baseline!$C73:$AZ73,COUNTIF(Data_Baseline!$C73:$AZ73,0)+1),IF(Data_Baseline!AW73=0,SMALL(Data_Baseline!$C73:$AZ73,COUNTIF(Data_Baseline!$C73:$AZ73,0)+1),Data_Baseline!AW73)))),"")</f>
        <v/>
      </c>
      <c r="AY73" s="79" t="str">
        <f>IFERROR(IF(Data_Baseline!AX73="","",IF($C$3="On",IF(AY$3&lt;=$B$2,SMALL(Data_Baseline!$C73:$AZ73,COUNTIF(Data_Baseline!$C73:$AZ73,0)+1)/MAX(Data_Baseline!$C73:$AZ73),IF(Data_Baseline!AX73=0,SMALL(Data_Baseline!$C73:$AZ73,COUNTIF(Data_Baseline!$C73:$AZ73,0)+1)/MAX(Data_Baseline!$C73:$AZ73),Data_Baseline!AX73/MAX(Data_Baseline!$C73:$AZ73))),IF(AY$3&lt;=$B$2,SMALL(Data_Baseline!$C73:$AZ73,COUNTIF(Data_Baseline!$C73:$AZ73,0)+1),IF(Data_Baseline!AX73=0,SMALL(Data_Baseline!$C73:$AZ73,COUNTIF(Data_Baseline!$C73:$AZ73,0)+1),Data_Baseline!AX73)))),"")</f>
        <v/>
      </c>
      <c r="AZ73" s="79" t="str">
        <f>IFERROR(IF(Data_Baseline!AY73="","",IF($C$3="On",IF(AZ$3&lt;=$B$2,SMALL(Data_Baseline!$C73:$AZ73,COUNTIF(Data_Baseline!$C73:$AZ73,0)+1)/MAX(Data_Baseline!$C73:$AZ73),IF(Data_Baseline!AY73=0,SMALL(Data_Baseline!$C73:$AZ73,COUNTIF(Data_Baseline!$C73:$AZ73,0)+1)/MAX(Data_Baseline!$C73:$AZ73),Data_Baseline!AY73/MAX(Data_Baseline!$C73:$AZ73))),IF(AZ$3&lt;=$B$2,SMALL(Data_Baseline!$C73:$AZ73,COUNTIF(Data_Baseline!$C73:$AZ73,0)+1),IF(Data_Baseline!AY73=0,SMALL(Data_Baseline!$C73:$AZ73,COUNTIF(Data_Baseline!$C73:$AZ73,0)+1),Data_Baseline!AY73)))),"")</f>
        <v/>
      </c>
      <c r="BA73" s="79" t="str">
        <f>IFERROR(IF(Data_Baseline!AZ73="","",IF($C$3="On",IF(BA$3&lt;=$B$2,SMALL(Data_Baseline!$C73:$AZ73,COUNTIF(Data_Baseline!$C73:$AZ73,0)+1)/MAX(Data_Baseline!$C73:$AZ73),IF(Data_Baseline!AZ73=0,SMALL(Data_Baseline!$C73:$AZ73,COUNTIF(Data_Baseline!$C73:$AZ73,0)+1)/MAX(Data_Baseline!$C73:$AZ73),Data_Baseline!AZ73/MAX(Data_Baseline!$C73:$AZ73))),IF(BA$3&lt;=$B$2,SMALL(Data_Baseline!$C73:$AZ73,COUNTIF(Data_Baseline!$C73:$AZ73,0)+1),IF(Data_Baseline!AZ73=0,SMALL(Data_Baseline!$C73:$AZ73,COUNTIF(Data_Baseline!$C73:$AZ73,0)+1),Data_Baseline!AZ73)))),"")</f>
        <v/>
      </c>
      <c r="BB73" s="79">
        <f ca="1">IF(Data_Initial!BA73="",1,0)</f>
        <v>0</v>
      </c>
      <c r="BC73" s="2" t="str">
        <f t="shared" ca="1" si="4"/>
        <v>NTC_Rpon2</v>
      </c>
      <c r="BD73" s="79" t="str">
        <f t="shared" ca="1" si="5"/>
        <v>NTC</v>
      </c>
      <c r="BE73" s="79" t="str">
        <f ca="1">Data_Initial!BC73</f>
        <v>Rpon2</v>
      </c>
      <c r="BF73" s="79" t="str">
        <f ca="1">Data_Initial!BB73</f>
        <v>NTC</v>
      </c>
      <c r="BG73" s="79">
        <f ca="1">IFERROR((INDIRECT("Plate"&amp;Data!A73&amp;"_C!"&amp;CHAR(RIGHT(Data!B73,LEN(Data!B73)-1)+65)&amp;CODE(LEFT(Data!B73,1))-58)),"")</f>
        <v>0</v>
      </c>
      <c r="BH73" s="79" t="str">
        <f ca="1">Data_Initial!BA73</f>
        <v>X</v>
      </c>
      <c r="BI73" s="79">
        <f t="shared" ca="1" si="6"/>
        <v>0.15069121936888752</v>
      </c>
      <c r="BJ73" s="79" t="str">
        <f ca="1">IF(BH73="N",1+MAX($BJ$3:BJ72),"")</f>
        <v/>
      </c>
      <c r="BK73" s="79"/>
      <c r="BL73" s="79"/>
      <c r="BM73" s="79"/>
      <c r="BN73" s="79"/>
      <c r="BO73" s="79"/>
      <c r="BP73" s="79"/>
      <c r="BQ73" s="79"/>
      <c r="BR73" s="79"/>
      <c r="BS73" s="79"/>
      <c r="BT73" s="79"/>
      <c r="BU73" s="79"/>
      <c r="BV73" s="79"/>
      <c r="BW73" s="79"/>
      <c r="BX73" s="79"/>
      <c r="BY73" s="79"/>
      <c r="BZ73" s="79"/>
    </row>
    <row r="74" spans="1:78" x14ac:dyDescent="0.25">
      <c r="A74" s="79">
        <f ca="1">IF(BH74="N","N"&amp;BJ74,IF(BB74=0,"",MAX($A$3:A73)+1))</f>
        <v>65</v>
      </c>
      <c r="B74" s="79" t="str">
        <f ca="1">Data_Initial!A74&amp;C74</f>
        <v>1G9</v>
      </c>
      <c r="C74" s="79" t="str">
        <f ca="1">Data_Initial!B74</f>
        <v>G9</v>
      </c>
      <c r="D74" s="79">
        <f ca="1">IFERROR(IF(Data_Baseline!C74="","",IF($C$3="On",IF(D$3&lt;=$B$2,SMALL(Data_Baseline!$C74:$AZ74,COUNTIF(Data_Baseline!$C74:$AZ74,0)+1)/MAX(Data_Baseline!$C74:$AZ74),IF(Data_Baseline!C74=0,SMALL(Data_Baseline!$C74:$AZ74,COUNTIF(Data_Baseline!$C74:$AZ74,0)+1)/MAX(Data_Baseline!$C74:$AZ74),Data_Baseline!C74/MAX(Data_Baseline!$C74:$AZ74))),IF(D$3&lt;=$B$2,SMALL(Data_Baseline!$C74:$AZ74,COUNTIF(Data_Baseline!$C74:$AZ74,0)+1),IF(Data_Baseline!C74=0,SMALL(Data_Baseline!$C74:$AZ74,COUNTIF(Data_Baseline!$C74:$AZ74,0)+1),Data_Baseline!C74)))),"")</f>
        <v>2.2519817047568462E-4</v>
      </c>
      <c r="E74" s="79">
        <f ca="1">IFERROR(IF(Data_Baseline!D74="","",IF($C$3="On",IF(E$3&lt;=$B$2,SMALL(Data_Baseline!$C74:$AZ74,COUNTIF(Data_Baseline!$C74:$AZ74,0)+1)/MAX(Data_Baseline!$C74:$AZ74),IF(Data_Baseline!D74=0,SMALL(Data_Baseline!$C74:$AZ74,COUNTIF(Data_Baseline!$C74:$AZ74,0)+1)/MAX(Data_Baseline!$C74:$AZ74),Data_Baseline!D74/MAX(Data_Baseline!$C74:$AZ74))),IF(E$3&lt;=$B$2,SMALL(Data_Baseline!$C74:$AZ74,COUNTIF(Data_Baseline!$C74:$AZ74,0)+1),IF(Data_Baseline!D74=0,SMALL(Data_Baseline!$C74:$AZ74,COUNTIF(Data_Baseline!$C74:$AZ74,0)+1),Data_Baseline!D74)))),"")</f>
        <v>2.2519817047568462E-4</v>
      </c>
      <c r="F74" s="79">
        <f ca="1">IFERROR(IF(Data_Baseline!E74="","",IF($C$3="On",IF(F$3&lt;=$B$2,SMALL(Data_Baseline!$C74:$AZ74,COUNTIF(Data_Baseline!$C74:$AZ74,0)+1)/MAX(Data_Baseline!$C74:$AZ74),IF(Data_Baseline!E74=0,SMALL(Data_Baseline!$C74:$AZ74,COUNTIF(Data_Baseline!$C74:$AZ74,0)+1)/MAX(Data_Baseline!$C74:$AZ74),Data_Baseline!E74/MAX(Data_Baseline!$C74:$AZ74))),IF(F$3&lt;=$B$2,SMALL(Data_Baseline!$C74:$AZ74,COUNTIF(Data_Baseline!$C74:$AZ74,0)+1),IF(Data_Baseline!E74=0,SMALL(Data_Baseline!$C74:$AZ74,COUNTIF(Data_Baseline!$C74:$AZ74,0)+1),Data_Baseline!E74)))),"")</f>
        <v>2.2519817047568462E-4</v>
      </c>
      <c r="G74" s="79">
        <f ca="1">IFERROR(IF(Data_Baseline!F74="","",IF($C$3="On",IF(G$3&lt;=$B$2,SMALL(Data_Baseline!$C74:$AZ74,COUNTIF(Data_Baseline!$C74:$AZ74,0)+1)/MAX(Data_Baseline!$C74:$AZ74),IF(Data_Baseline!F74=0,SMALL(Data_Baseline!$C74:$AZ74,COUNTIF(Data_Baseline!$C74:$AZ74,0)+1)/MAX(Data_Baseline!$C74:$AZ74),Data_Baseline!F74/MAX(Data_Baseline!$C74:$AZ74))),IF(G$3&lt;=$B$2,SMALL(Data_Baseline!$C74:$AZ74,COUNTIF(Data_Baseline!$C74:$AZ74,0)+1),IF(Data_Baseline!F74=0,SMALL(Data_Baseline!$C74:$AZ74,COUNTIF(Data_Baseline!$C74:$AZ74,0)+1),Data_Baseline!F74)))),"")</f>
        <v>2.2519817047568462E-4</v>
      </c>
      <c r="H74" s="79">
        <f ca="1">IFERROR(IF(Data_Baseline!G74="","",IF($C$3="On",IF(H$3&lt;=$B$2,SMALL(Data_Baseline!$C74:$AZ74,COUNTIF(Data_Baseline!$C74:$AZ74,0)+1)/MAX(Data_Baseline!$C74:$AZ74),IF(Data_Baseline!G74=0,SMALL(Data_Baseline!$C74:$AZ74,COUNTIF(Data_Baseline!$C74:$AZ74,0)+1)/MAX(Data_Baseline!$C74:$AZ74),Data_Baseline!G74/MAX(Data_Baseline!$C74:$AZ74))),IF(H$3&lt;=$B$2,SMALL(Data_Baseline!$C74:$AZ74,COUNTIF(Data_Baseline!$C74:$AZ74,0)+1),IF(Data_Baseline!G74=0,SMALL(Data_Baseline!$C74:$AZ74,COUNTIF(Data_Baseline!$C74:$AZ74,0)+1),Data_Baseline!G74)))),"")</f>
        <v>2.2519817047568462E-4</v>
      </c>
      <c r="I74" s="79">
        <f ca="1">IFERROR(IF(Data_Baseline!H74="","",IF($C$3="On",IF(I$3&lt;=$B$2,SMALL(Data_Baseline!$C74:$AZ74,COUNTIF(Data_Baseline!$C74:$AZ74,0)+1)/MAX(Data_Baseline!$C74:$AZ74),IF(Data_Baseline!H74=0,SMALL(Data_Baseline!$C74:$AZ74,COUNTIF(Data_Baseline!$C74:$AZ74,0)+1)/MAX(Data_Baseline!$C74:$AZ74),Data_Baseline!H74/MAX(Data_Baseline!$C74:$AZ74))),IF(I$3&lt;=$B$2,SMALL(Data_Baseline!$C74:$AZ74,COUNTIF(Data_Baseline!$C74:$AZ74,0)+1),IF(Data_Baseline!H74=0,SMALL(Data_Baseline!$C74:$AZ74,COUNTIF(Data_Baseline!$C74:$AZ74,0)+1),Data_Baseline!H74)))),"")</f>
        <v>2.2519817047568462E-4</v>
      </c>
      <c r="J74" s="79">
        <f ca="1">IFERROR(IF(Data_Baseline!I74="","",IF($C$3="On",IF(J$3&lt;=$B$2,SMALL(Data_Baseline!$C74:$AZ74,COUNTIF(Data_Baseline!$C74:$AZ74,0)+1)/MAX(Data_Baseline!$C74:$AZ74),IF(Data_Baseline!I74=0,SMALL(Data_Baseline!$C74:$AZ74,COUNTIF(Data_Baseline!$C74:$AZ74,0)+1)/MAX(Data_Baseline!$C74:$AZ74),Data_Baseline!I74/MAX(Data_Baseline!$C74:$AZ74))),IF(J$3&lt;=$B$2,SMALL(Data_Baseline!$C74:$AZ74,COUNTIF(Data_Baseline!$C74:$AZ74,0)+1),IF(Data_Baseline!I74=0,SMALL(Data_Baseline!$C74:$AZ74,COUNTIF(Data_Baseline!$C74:$AZ74,0)+1),Data_Baseline!I74)))),"")</f>
        <v>2.2519817047568462E-4</v>
      </c>
      <c r="K74" s="79">
        <f ca="1">IFERROR(IF(Data_Baseline!J74="","",IF($C$3="On",IF(K$3&lt;=$B$2,SMALL(Data_Baseline!$C74:$AZ74,COUNTIF(Data_Baseline!$C74:$AZ74,0)+1)/MAX(Data_Baseline!$C74:$AZ74),IF(Data_Baseline!J74=0,SMALL(Data_Baseline!$C74:$AZ74,COUNTIF(Data_Baseline!$C74:$AZ74,0)+1)/MAX(Data_Baseline!$C74:$AZ74),Data_Baseline!J74/MAX(Data_Baseline!$C74:$AZ74))),IF(K$3&lt;=$B$2,SMALL(Data_Baseline!$C74:$AZ74,COUNTIF(Data_Baseline!$C74:$AZ74,0)+1),IF(Data_Baseline!J74=0,SMALL(Data_Baseline!$C74:$AZ74,COUNTIF(Data_Baseline!$C74:$AZ74,0)+1),Data_Baseline!J74)))),"")</f>
        <v>2.2519817047568462E-4</v>
      </c>
      <c r="L74" s="79">
        <f ca="1">IFERROR(IF(Data_Baseline!K74="","",IF($C$3="On",IF(L$3&lt;=$B$2,SMALL(Data_Baseline!$C74:$AZ74,COUNTIF(Data_Baseline!$C74:$AZ74,0)+1)/MAX(Data_Baseline!$C74:$AZ74),IF(Data_Baseline!K74=0,SMALL(Data_Baseline!$C74:$AZ74,COUNTIF(Data_Baseline!$C74:$AZ74,0)+1)/MAX(Data_Baseline!$C74:$AZ74),Data_Baseline!K74/MAX(Data_Baseline!$C74:$AZ74))),IF(L$3&lt;=$B$2,SMALL(Data_Baseline!$C74:$AZ74,COUNTIF(Data_Baseline!$C74:$AZ74,0)+1),IF(Data_Baseline!K74=0,SMALL(Data_Baseline!$C74:$AZ74,COUNTIF(Data_Baseline!$C74:$AZ74,0)+1),Data_Baseline!K74)))),"")</f>
        <v>2.2519817047568462E-4</v>
      </c>
      <c r="M74" s="79">
        <f ca="1">IFERROR(IF(Data_Baseline!L74="","",IF($C$3="On",IF(M$3&lt;=$B$2,SMALL(Data_Baseline!$C74:$AZ74,COUNTIF(Data_Baseline!$C74:$AZ74,0)+1)/MAX(Data_Baseline!$C74:$AZ74),IF(Data_Baseline!L74=0,SMALL(Data_Baseline!$C74:$AZ74,COUNTIF(Data_Baseline!$C74:$AZ74,0)+1)/MAX(Data_Baseline!$C74:$AZ74),Data_Baseline!L74/MAX(Data_Baseline!$C74:$AZ74))),IF(M$3&lt;=$B$2,SMALL(Data_Baseline!$C74:$AZ74,COUNTIF(Data_Baseline!$C74:$AZ74,0)+1),IF(Data_Baseline!L74=0,SMALL(Data_Baseline!$C74:$AZ74,COUNTIF(Data_Baseline!$C74:$AZ74,0)+1),Data_Baseline!L74)))),"")</f>
        <v>2.2519817047568462E-4</v>
      </c>
      <c r="N74" s="79">
        <f ca="1">IFERROR(IF(Data_Baseline!M74="","",IF($C$3="On",IF(N$3&lt;=$B$2,SMALL(Data_Baseline!$C74:$AZ74,COUNTIF(Data_Baseline!$C74:$AZ74,0)+1)/MAX(Data_Baseline!$C74:$AZ74),IF(Data_Baseline!M74=0,SMALL(Data_Baseline!$C74:$AZ74,COUNTIF(Data_Baseline!$C74:$AZ74,0)+1)/MAX(Data_Baseline!$C74:$AZ74),Data_Baseline!M74/MAX(Data_Baseline!$C74:$AZ74))),IF(N$3&lt;=$B$2,SMALL(Data_Baseline!$C74:$AZ74,COUNTIF(Data_Baseline!$C74:$AZ74,0)+1),IF(Data_Baseline!M74=0,SMALL(Data_Baseline!$C74:$AZ74,COUNTIF(Data_Baseline!$C74:$AZ74,0)+1),Data_Baseline!M74)))),"")</f>
        <v>2.2519817047568462E-4</v>
      </c>
      <c r="O74" s="79">
        <f ca="1">IFERROR(IF(Data_Baseline!N74="","",IF($C$3="On",IF(O$3&lt;=$B$2,SMALL(Data_Baseline!$C74:$AZ74,COUNTIF(Data_Baseline!$C74:$AZ74,0)+1)/MAX(Data_Baseline!$C74:$AZ74),IF(Data_Baseline!N74=0,SMALL(Data_Baseline!$C74:$AZ74,COUNTIF(Data_Baseline!$C74:$AZ74,0)+1)/MAX(Data_Baseline!$C74:$AZ74),Data_Baseline!N74/MAX(Data_Baseline!$C74:$AZ74))),IF(O$3&lt;=$B$2,SMALL(Data_Baseline!$C74:$AZ74,COUNTIF(Data_Baseline!$C74:$AZ74,0)+1),IF(Data_Baseline!N74=0,SMALL(Data_Baseline!$C74:$AZ74,COUNTIF(Data_Baseline!$C74:$AZ74,0)+1),Data_Baseline!N74)))),"")</f>
        <v>2.2519817047568462E-4</v>
      </c>
      <c r="P74" s="79">
        <f ca="1">IFERROR(IF(Data_Baseline!O74="","",IF($C$3="On",IF(P$3&lt;=$B$2,SMALL(Data_Baseline!$C74:$AZ74,COUNTIF(Data_Baseline!$C74:$AZ74,0)+1)/MAX(Data_Baseline!$C74:$AZ74),IF(Data_Baseline!O74=0,SMALL(Data_Baseline!$C74:$AZ74,COUNTIF(Data_Baseline!$C74:$AZ74,0)+1)/MAX(Data_Baseline!$C74:$AZ74),Data_Baseline!O74/MAX(Data_Baseline!$C74:$AZ74))),IF(P$3&lt;=$B$2,SMALL(Data_Baseline!$C74:$AZ74,COUNTIF(Data_Baseline!$C74:$AZ74,0)+1),IF(Data_Baseline!O74=0,SMALL(Data_Baseline!$C74:$AZ74,COUNTIF(Data_Baseline!$C74:$AZ74,0)+1),Data_Baseline!O74)))),"")</f>
        <v>2.2519817047568462E-4</v>
      </c>
      <c r="Q74" s="79">
        <f ca="1">IFERROR(IF(Data_Baseline!P74="","",IF($C$3="On",IF(Q$3&lt;=$B$2,SMALL(Data_Baseline!$C74:$AZ74,COUNTIF(Data_Baseline!$C74:$AZ74,0)+1)/MAX(Data_Baseline!$C74:$AZ74),IF(Data_Baseline!P74=0,SMALL(Data_Baseline!$C74:$AZ74,COUNTIF(Data_Baseline!$C74:$AZ74,0)+1)/MAX(Data_Baseline!$C74:$AZ74),Data_Baseline!P74/MAX(Data_Baseline!$C74:$AZ74))),IF(Q$3&lt;=$B$2,SMALL(Data_Baseline!$C74:$AZ74,COUNTIF(Data_Baseline!$C74:$AZ74,0)+1),IF(Data_Baseline!P74=0,SMALL(Data_Baseline!$C74:$AZ74,COUNTIF(Data_Baseline!$C74:$AZ74,0)+1),Data_Baseline!P74)))),"")</f>
        <v>1.4818053938097216E-2</v>
      </c>
      <c r="R74" s="79">
        <f ca="1">IFERROR(IF(Data_Baseline!Q74="","",IF($C$3="On",IF(R$3&lt;=$B$2,SMALL(Data_Baseline!$C74:$AZ74,COUNTIF(Data_Baseline!$C74:$AZ74,0)+1)/MAX(Data_Baseline!$C74:$AZ74),IF(Data_Baseline!Q74=0,SMALL(Data_Baseline!$C74:$AZ74,COUNTIF(Data_Baseline!$C74:$AZ74,0)+1)/MAX(Data_Baseline!$C74:$AZ74),Data_Baseline!Q74/MAX(Data_Baseline!$C74:$AZ74))),IF(R$3&lt;=$B$2,SMALL(Data_Baseline!$C74:$AZ74,COUNTIF(Data_Baseline!$C74:$AZ74,0)+1),IF(Data_Baseline!Q74=0,SMALL(Data_Baseline!$C74:$AZ74,COUNTIF(Data_Baseline!$C74:$AZ74,0)+1),Data_Baseline!Q74)))),"")</f>
        <v>3.2476970966709783E-2</v>
      </c>
      <c r="S74" s="79">
        <f ca="1">IFERROR(IF(Data_Baseline!R74="","",IF($C$3="On",IF(S$3&lt;=$B$2,SMALL(Data_Baseline!$C74:$AZ74,COUNTIF(Data_Baseline!$C74:$AZ74,0)+1)/MAX(Data_Baseline!$C74:$AZ74),IF(Data_Baseline!R74=0,SMALL(Data_Baseline!$C74:$AZ74,COUNTIF(Data_Baseline!$C74:$AZ74,0)+1)/MAX(Data_Baseline!$C74:$AZ74),Data_Baseline!R74/MAX(Data_Baseline!$C74:$AZ74))),IF(S$3&lt;=$B$2,SMALL(Data_Baseline!$C74:$AZ74,COUNTIF(Data_Baseline!$C74:$AZ74,0)+1),IF(Data_Baseline!R74=0,SMALL(Data_Baseline!$C74:$AZ74,COUNTIF(Data_Baseline!$C74:$AZ74,0)+1),Data_Baseline!R74)))),"")</f>
        <v>6.5115705858748998E-2</v>
      </c>
      <c r="T74" s="79">
        <f ca="1">IFERROR(IF(Data_Baseline!S74="","",IF($C$3="On",IF(T$3&lt;=$B$2,SMALL(Data_Baseline!$C74:$AZ74,COUNTIF(Data_Baseline!$C74:$AZ74,0)+1)/MAX(Data_Baseline!$C74:$AZ74),IF(Data_Baseline!S74=0,SMALL(Data_Baseline!$C74:$AZ74,COUNTIF(Data_Baseline!$C74:$AZ74,0)+1)/MAX(Data_Baseline!$C74:$AZ74),Data_Baseline!S74/MAX(Data_Baseline!$C74:$AZ74))),IF(T$3&lt;=$B$2,SMALL(Data_Baseline!$C74:$AZ74,COUNTIF(Data_Baseline!$C74:$AZ74,0)+1),IF(Data_Baseline!S74=0,SMALL(Data_Baseline!$C74:$AZ74,COUNTIF(Data_Baseline!$C74:$AZ74,0)+1),Data_Baseline!S74)))),"")</f>
        <v>0.12197740752295261</v>
      </c>
      <c r="U74" s="79">
        <f ca="1">IFERROR(IF(Data_Baseline!T74="","",IF($C$3="On",IF(U$3&lt;=$B$2,SMALL(Data_Baseline!$C74:$AZ74,COUNTIF(Data_Baseline!$C74:$AZ74,0)+1)/MAX(Data_Baseline!$C74:$AZ74),IF(Data_Baseline!T74=0,SMALL(Data_Baseline!$C74:$AZ74,COUNTIF(Data_Baseline!$C74:$AZ74,0)+1)/MAX(Data_Baseline!$C74:$AZ74),Data_Baseline!T74/MAX(Data_Baseline!$C74:$AZ74))),IF(U$3&lt;=$B$2,SMALL(Data_Baseline!$C74:$AZ74,COUNTIF(Data_Baseline!$C74:$AZ74,0)+1),IF(Data_Baseline!T74=0,SMALL(Data_Baseline!$C74:$AZ74,COUNTIF(Data_Baseline!$C74:$AZ74,0)+1),Data_Baseline!T74)))),"")</f>
        <v>0.21378972160652979</v>
      </c>
      <c r="V74" s="79">
        <f ca="1">IFERROR(IF(Data_Baseline!U74="","",IF($C$3="On",IF(V$3&lt;=$B$2,SMALL(Data_Baseline!$C74:$AZ74,COUNTIF(Data_Baseline!$C74:$AZ74,0)+1)/MAX(Data_Baseline!$C74:$AZ74),IF(Data_Baseline!U74=0,SMALL(Data_Baseline!$C74:$AZ74,COUNTIF(Data_Baseline!$C74:$AZ74,0)+1)/MAX(Data_Baseline!$C74:$AZ74),Data_Baseline!U74/MAX(Data_Baseline!$C74:$AZ74))),IF(V$3&lt;=$B$2,SMALL(Data_Baseline!$C74:$AZ74,COUNTIF(Data_Baseline!$C74:$AZ74,0)+1),IF(Data_Baseline!U74=0,SMALL(Data_Baseline!$C74:$AZ74,COUNTIF(Data_Baseline!$C74:$AZ74,0)+1),Data_Baseline!U74)))),"")</f>
        <v>0.34288602327802253</v>
      </c>
      <c r="W74" s="79">
        <f ca="1">IFERROR(IF(Data_Baseline!V74="","",IF($C$3="On",IF(W$3&lt;=$B$2,SMALL(Data_Baseline!$C74:$AZ74,COUNTIF(Data_Baseline!$C74:$AZ74,0)+1)/MAX(Data_Baseline!$C74:$AZ74),IF(Data_Baseline!V74=0,SMALL(Data_Baseline!$C74:$AZ74,COUNTIF(Data_Baseline!$C74:$AZ74,0)+1)/MAX(Data_Baseline!$C74:$AZ74),Data_Baseline!V74/MAX(Data_Baseline!$C74:$AZ74))),IF(W$3&lt;=$B$2,SMALL(Data_Baseline!$C74:$AZ74,COUNTIF(Data_Baseline!$C74:$AZ74,0)+1),IF(Data_Baseline!V74=0,SMALL(Data_Baseline!$C74:$AZ74,COUNTIF(Data_Baseline!$C74:$AZ74,0)+1),Data_Baseline!V74)))),"")</f>
        <v>0.49367928341547579</v>
      </c>
      <c r="X74" s="79">
        <f ca="1">IFERROR(IF(Data_Baseline!W74="","",IF($C$3="On",IF(X$3&lt;=$B$2,SMALL(Data_Baseline!$C74:$AZ74,COUNTIF(Data_Baseline!$C74:$AZ74,0)+1)/MAX(Data_Baseline!$C74:$AZ74),IF(Data_Baseline!W74=0,SMALL(Data_Baseline!$C74:$AZ74,COUNTIF(Data_Baseline!$C74:$AZ74,0)+1)/MAX(Data_Baseline!$C74:$AZ74),Data_Baseline!W74/MAX(Data_Baseline!$C74:$AZ74))),IF(X$3&lt;=$B$2,SMALL(Data_Baseline!$C74:$AZ74,COUNTIF(Data_Baseline!$C74:$AZ74,0)+1),IF(Data_Baseline!W74=0,SMALL(Data_Baseline!$C74:$AZ74,COUNTIF(Data_Baseline!$C74:$AZ74,0)+1),Data_Baseline!W74)))),"")</f>
        <v>0.64125806648073524</v>
      </c>
      <c r="Y74" s="79">
        <f ca="1">IFERROR(IF(Data_Baseline!X74="","",IF($C$3="On",IF(Y$3&lt;=$B$2,SMALL(Data_Baseline!$C74:$AZ74,COUNTIF(Data_Baseline!$C74:$AZ74,0)+1)/MAX(Data_Baseline!$C74:$AZ74),IF(Data_Baseline!X74=0,SMALL(Data_Baseline!$C74:$AZ74,COUNTIF(Data_Baseline!$C74:$AZ74,0)+1)/MAX(Data_Baseline!$C74:$AZ74),Data_Baseline!X74/MAX(Data_Baseline!$C74:$AZ74))),IF(Y$3&lt;=$B$2,SMALL(Data_Baseline!$C74:$AZ74,COUNTIF(Data_Baseline!$C74:$AZ74,0)+1),IF(Data_Baseline!X74=0,SMALL(Data_Baseline!$C74:$AZ74,COUNTIF(Data_Baseline!$C74:$AZ74,0)+1),Data_Baseline!X74)))),"")</f>
        <v>0.76280130717699446</v>
      </c>
      <c r="Z74" s="79">
        <f ca="1">IFERROR(IF(Data_Baseline!Y74="","",IF($C$3="On",IF(Z$3&lt;=$B$2,SMALL(Data_Baseline!$C74:$AZ74,COUNTIF(Data_Baseline!$C74:$AZ74,0)+1)/MAX(Data_Baseline!$C74:$AZ74),IF(Data_Baseline!Y74=0,SMALL(Data_Baseline!$C74:$AZ74,COUNTIF(Data_Baseline!$C74:$AZ74,0)+1)/MAX(Data_Baseline!$C74:$AZ74),Data_Baseline!Y74/MAX(Data_Baseline!$C74:$AZ74))),IF(Z$3&lt;=$B$2,SMALL(Data_Baseline!$C74:$AZ74,COUNTIF(Data_Baseline!$C74:$AZ74,0)+1),IF(Data_Baseline!Y74=0,SMALL(Data_Baseline!$C74:$AZ74,COUNTIF(Data_Baseline!$C74:$AZ74,0)+1),Data_Baseline!Y74)))),"")</f>
        <v>0.85081759040168448</v>
      </c>
      <c r="AA74" s="79">
        <f ca="1">IFERROR(IF(Data_Baseline!Z74="","",IF($C$3="On",IF(AA$3&lt;=$B$2,SMALL(Data_Baseline!$C74:$AZ74,COUNTIF(Data_Baseline!$C74:$AZ74,0)+1)/MAX(Data_Baseline!$C74:$AZ74),IF(Data_Baseline!Z74=0,SMALL(Data_Baseline!$C74:$AZ74,COUNTIF(Data_Baseline!$C74:$AZ74,0)+1)/MAX(Data_Baseline!$C74:$AZ74),Data_Baseline!Z74/MAX(Data_Baseline!$C74:$AZ74))),IF(AA$3&lt;=$B$2,SMALL(Data_Baseline!$C74:$AZ74,COUNTIF(Data_Baseline!$C74:$AZ74,0)+1),IF(Data_Baseline!Z74=0,SMALL(Data_Baseline!$C74:$AZ74,COUNTIF(Data_Baseline!$C74:$AZ74,0)+1),Data_Baseline!Z74)))),"")</f>
        <v>0.90769712513188938</v>
      </c>
      <c r="AB74" s="79">
        <f ca="1">IFERROR(IF(Data_Baseline!AA74="","",IF($C$3="On",IF(AB$3&lt;=$B$2,SMALL(Data_Baseline!$C74:$AZ74,COUNTIF(Data_Baseline!$C74:$AZ74,0)+1)/MAX(Data_Baseline!$C74:$AZ74),IF(Data_Baseline!AA74=0,SMALL(Data_Baseline!$C74:$AZ74,COUNTIF(Data_Baseline!$C74:$AZ74,0)+1)/MAX(Data_Baseline!$C74:$AZ74),Data_Baseline!AA74/MAX(Data_Baseline!$C74:$AZ74))),IF(AB$3&lt;=$B$2,SMALL(Data_Baseline!$C74:$AZ74,COUNTIF(Data_Baseline!$C74:$AZ74,0)+1),IF(Data_Baseline!AA74=0,SMALL(Data_Baseline!$C74:$AZ74,COUNTIF(Data_Baseline!$C74:$AZ74,0)+1),Data_Baseline!AA74)))),"")</f>
        <v>0.94222276128041371</v>
      </c>
      <c r="AC74" s="79">
        <f ca="1">IFERROR(IF(Data_Baseline!AB74="","",IF($C$3="On",IF(AC$3&lt;=$B$2,SMALL(Data_Baseline!$C74:$AZ74,COUNTIF(Data_Baseline!$C74:$AZ74,0)+1)/MAX(Data_Baseline!$C74:$AZ74),IF(Data_Baseline!AB74=0,SMALL(Data_Baseline!$C74:$AZ74,COUNTIF(Data_Baseline!$C74:$AZ74,0)+1)/MAX(Data_Baseline!$C74:$AZ74),Data_Baseline!AB74/MAX(Data_Baseline!$C74:$AZ74))),IF(AC$3&lt;=$B$2,SMALL(Data_Baseline!$C74:$AZ74,COUNTIF(Data_Baseline!$C74:$AZ74,0)+1),IF(Data_Baseline!AB74=0,SMALL(Data_Baseline!$C74:$AZ74,COUNTIF(Data_Baseline!$C74:$AZ74,0)+1),Data_Baseline!AB74)))),"")</f>
        <v>0.96307823543981896</v>
      </c>
      <c r="AD74" s="79">
        <f ca="1">IFERROR(IF(Data_Baseline!AC74="","",IF($C$3="On",IF(AD$3&lt;=$B$2,SMALL(Data_Baseline!$C74:$AZ74,COUNTIF(Data_Baseline!$C74:$AZ74,0)+1)/MAX(Data_Baseline!$C74:$AZ74),IF(Data_Baseline!AC74=0,SMALL(Data_Baseline!$C74:$AZ74,COUNTIF(Data_Baseline!$C74:$AZ74,0)+1)/MAX(Data_Baseline!$C74:$AZ74),Data_Baseline!AC74/MAX(Data_Baseline!$C74:$AZ74))),IF(AD$3&lt;=$B$2,SMALL(Data_Baseline!$C74:$AZ74,COUNTIF(Data_Baseline!$C74:$AZ74,0)+1),IF(Data_Baseline!AC74=0,SMALL(Data_Baseline!$C74:$AZ74,COUNTIF(Data_Baseline!$C74:$AZ74,0)+1),Data_Baseline!AC74)))),"")</f>
        <v>0.97648869121220239</v>
      </c>
      <c r="AE74" s="79">
        <f ca="1">IFERROR(IF(Data_Baseline!AD74="","",IF($C$3="On",IF(AE$3&lt;=$B$2,SMALL(Data_Baseline!$C74:$AZ74,COUNTIF(Data_Baseline!$C74:$AZ74,0)+1)/MAX(Data_Baseline!$C74:$AZ74),IF(Data_Baseline!AD74=0,SMALL(Data_Baseline!$C74:$AZ74,COUNTIF(Data_Baseline!$C74:$AZ74,0)+1)/MAX(Data_Baseline!$C74:$AZ74),Data_Baseline!AD74/MAX(Data_Baseline!$C74:$AZ74))),IF(AE$3&lt;=$B$2,SMALL(Data_Baseline!$C74:$AZ74,COUNTIF(Data_Baseline!$C74:$AZ74,0)+1),IF(Data_Baseline!AD74=0,SMALL(Data_Baseline!$C74:$AZ74,COUNTIF(Data_Baseline!$C74:$AZ74,0)+1),Data_Baseline!AD74)))),"")</f>
        <v>0.98511757479304718</v>
      </c>
      <c r="AF74" s="79">
        <f ca="1">IFERROR(IF(Data_Baseline!AE74="","",IF($C$3="On",IF(AF$3&lt;=$B$2,SMALL(Data_Baseline!$C74:$AZ74,COUNTIF(Data_Baseline!$C74:$AZ74,0)+1)/MAX(Data_Baseline!$C74:$AZ74),IF(Data_Baseline!AE74=0,SMALL(Data_Baseline!$C74:$AZ74,COUNTIF(Data_Baseline!$C74:$AZ74,0)+1)/MAX(Data_Baseline!$C74:$AZ74),Data_Baseline!AE74/MAX(Data_Baseline!$C74:$AZ74))),IF(AF$3&lt;=$B$2,SMALL(Data_Baseline!$C74:$AZ74,COUNTIF(Data_Baseline!$C74:$AZ74,0)+1),IF(Data_Baseline!AE74=0,SMALL(Data_Baseline!$C74:$AZ74,COUNTIF(Data_Baseline!$C74:$AZ74,0)+1),Data_Baseline!AE74)))),"")</f>
        <v>0.99163029151740223</v>
      </c>
      <c r="AG74" s="79">
        <f ca="1">IFERROR(IF(Data_Baseline!AF74="","",IF($C$3="On",IF(AG$3&lt;=$B$2,SMALL(Data_Baseline!$C74:$AZ74,COUNTIF(Data_Baseline!$C74:$AZ74,0)+1)/MAX(Data_Baseline!$C74:$AZ74),IF(Data_Baseline!AF74=0,SMALL(Data_Baseline!$C74:$AZ74,COUNTIF(Data_Baseline!$C74:$AZ74,0)+1)/MAX(Data_Baseline!$C74:$AZ74),Data_Baseline!AF74/MAX(Data_Baseline!$C74:$AZ74))),IF(AG$3&lt;=$B$2,SMALL(Data_Baseline!$C74:$AZ74,COUNTIF(Data_Baseline!$C74:$AZ74,0)+1),IF(Data_Baseline!AF74=0,SMALL(Data_Baseline!$C74:$AZ74,COUNTIF(Data_Baseline!$C74:$AZ74,0)+1),Data_Baseline!AF74)))),"")</f>
        <v>0.99577022196510345</v>
      </c>
      <c r="AH74" s="79">
        <f ca="1">IFERROR(IF(Data_Baseline!AG74="","",IF($C$3="On",IF(AH$3&lt;=$B$2,SMALL(Data_Baseline!$C74:$AZ74,COUNTIF(Data_Baseline!$C74:$AZ74,0)+1)/MAX(Data_Baseline!$C74:$AZ74),IF(Data_Baseline!AG74=0,SMALL(Data_Baseline!$C74:$AZ74,COUNTIF(Data_Baseline!$C74:$AZ74,0)+1)/MAX(Data_Baseline!$C74:$AZ74),Data_Baseline!AG74/MAX(Data_Baseline!$C74:$AZ74))),IF(AH$3&lt;=$B$2,SMALL(Data_Baseline!$C74:$AZ74,COUNTIF(Data_Baseline!$C74:$AZ74,0)+1),IF(Data_Baseline!AG74=0,SMALL(Data_Baseline!$C74:$AZ74,COUNTIF(Data_Baseline!$C74:$AZ74,0)+1),Data_Baseline!AG74)))),"")</f>
        <v>0.99843742156834658</v>
      </c>
      <c r="AI74" s="79">
        <f ca="1">IFERROR(IF(Data_Baseline!AH74="","",IF($C$3="On",IF(AI$3&lt;=$B$2,SMALL(Data_Baseline!$C74:$AZ74,COUNTIF(Data_Baseline!$C74:$AZ74,0)+1)/MAX(Data_Baseline!$C74:$AZ74),IF(Data_Baseline!AH74=0,SMALL(Data_Baseline!$C74:$AZ74,COUNTIF(Data_Baseline!$C74:$AZ74,0)+1)/MAX(Data_Baseline!$C74:$AZ74),Data_Baseline!AH74/MAX(Data_Baseline!$C74:$AZ74))),IF(AI$3&lt;=$B$2,SMALL(Data_Baseline!$C74:$AZ74,COUNTIF(Data_Baseline!$C74:$AZ74,0)+1),IF(Data_Baseline!AH74=0,SMALL(Data_Baseline!$C74:$AZ74,COUNTIF(Data_Baseline!$C74:$AZ74,0)+1),Data_Baseline!AH74)))),"")</f>
        <v>0.99961345416494252</v>
      </c>
      <c r="AJ74" s="79">
        <f ca="1">IFERROR(IF(Data_Baseline!AI74="","",IF($C$3="On",IF(AJ$3&lt;=$B$2,SMALL(Data_Baseline!$C74:$AZ74,COUNTIF(Data_Baseline!$C74:$AZ74,0)+1)/MAX(Data_Baseline!$C74:$AZ74),IF(Data_Baseline!AI74=0,SMALL(Data_Baseline!$C74:$AZ74,COUNTIF(Data_Baseline!$C74:$AZ74,0)+1)/MAX(Data_Baseline!$C74:$AZ74),Data_Baseline!AI74/MAX(Data_Baseline!$C74:$AZ74))),IF(AJ$3&lt;=$B$2,SMALL(Data_Baseline!$C74:$AZ74,COUNTIF(Data_Baseline!$C74:$AZ74,0)+1),IF(Data_Baseline!AI74=0,SMALL(Data_Baseline!$C74:$AZ74,COUNTIF(Data_Baseline!$C74:$AZ74,0)+1),Data_Baseline!AI74)))),"")</f>
        <v>1</v>
      </c>
      <c r="AK74" s="79">
        <f ca="1">IFERROR(IF(Data_Baseline!AJ74="","",IF($C$3="On",IF(AK$3&lt;=$B$2,SMALL(Data_Baseline!$C74:$AZ74,COUNTIF(Data_Baseline!$C74:$AZ74,0)+1)/MAX(Data_Baseline!$C74:$AZ74),IF(Data_Baseline!AJ74=0,SMALL(Data_Baseline!$C74:$AZ74,COUNTIF(Data_Baseline!$C74:$AZ74,0)+1)/MAX(Data_Baseline!$C74:$AZ74),Data_Baseline!AJ74/MAX(Data_Baseline!$C74:$AZ74))),IF(AK$3&lt;=$B$2,SMALL(Data_Baseline!$C74:$AZ74,COUNTIF(Data_Baseline!$C74:$AZ74,0)+1),IF(Data_Baseline!AJ74=0,SMALL(Data_Baseline!$C74:$AZ74,COUNTIF(Data_Baseline!$C74:$AZ74,0)+1),Data_Baseline!AJ74)))),"")</f>
        <v>0.99964254850080825</v>
      </c>
      <c r="AL74" s="79">
        <f ca="1">IFERROR(IF(Data_Baseline!AK74="","",IF($C$3="On",IF(AL$3&lt;=$B$2,SMALL(Data_Baseline!$C74:$AZ74,COUNTIF(Data_Baseline!$C74:$AZ74,0)+1)/MAX(Data_Baseline!$C74:$AZ74),IF(Data_Baseline!AK74=0,SMALL(Data_Baseline!$C74:$AZ74,COUNTIF(Data_Baseline!$C74:$AZ74,0)+1)/MAX(Data_Baseline!$C74:$AZ74),Data_Baseline!AK74/MAX(Data_Baseline!$C74:$AZ74))),IF(AL$3&lt;=$B$2,SMALL(Data_Baseline!$C74:$AZ74,COUNTIF(Data_Baseline!$C74:$AZ74,0)+1),IF(Data_Baseline!AK74=0,SMALL(Data_Baseline!$C74:$AZ74,COUNTIF(Data_Baseline!$C74:$AZ74,0)+1),Data_Baseline!AK74)))),"")</f>
        <v>0.99894747422927388</v>
      </c>
      <c r="AM74" s="79">
        <f ca="1">IFERROR(IF(Data_Baseline!AL74="","",IF($C$3="On",IF(AM$3&lt;=$B$2,SMALL(Data_Baseline!$C74:$AZ74,COUNTIF(Data_Baseline!$C74:$AZ74,0)+1)/MAX(Data_Baseline!$C74:$AZ74),IF(Data_Baseline!AL74=0,SMALL(Data_Baseline!$C74:$AZ74,COUNTIF(Data_Baseline!$C74:$AZ74,0)+1)/MAX(Data_Baseline!$C74:$AZ74),Data_Baseline!AL74/MAX(Data_Baseline!$C74:$AZ74))),IF(AM$3&lt;=$B$2,SMALL(Data_Baseline!$C74:$AZ74,COUNTIF(Data_Baseline!$C74:$AZ74,0)+1),IF(Data_Baseline!AL74=0,SMALL(Data_Baseline!$C74:$AZ74,COUNTIF(Data_Baseline!$C74:$AZ74,0)+1),Data_Baseline!AL74)))),"")</f>
        <v>0.99870849162702113</v>
      </c>
      <c r="AN74" s="79">
        <f ca="1">IFERROR(IF(Data_Baseline!AM74="","",IF($C$3="On",IF(AN$3&lt;=$B$2,SMALL(Data_Baseline!$C74:$AZ74,COUNTIF(Data_Baseline!$C74:$AZ74,0)+1)/MAX(Data_Baseline!$C74:$AZ74),IF(Data_Baseline!AM74=0,SMALL(Data_Baseline!$C74:$AZ74,COUNTIF(Data_Baseline!$C74:$AZ74,0)+1)/MAX(Data_Baseline!$C74:$AZ74),Data_Baseline!AM74/MAX(Data_Baseline!$C74:$AZ74))),IF(AN$3&lt;=$B$2,SMALL(Data_Baseline!$C74:$AZ74,COUNTIF(Data_Baseline!$C74:$AZ74,0)+1),IF(Data_Baseline!AM74=0,SMALL(Data_Baseline!$C74:$AZ74,COUNTIF(Data_Baseline!$C74:$AZ74,0)+1),Data_Baseline!AM74)))),"")</f>
        <v>0.99940383147362755</v>
      </c>
      <c r="AO74" s="79">
        <f ca="1">IFERROR(IF(Data_Baseline!AN74="","",IF($C$3="On",IF(AO$3&lt;=$B$2,SMALL(Data_Baseline!$C74:$AZ74,COUNTIF(Data_Baseline!$C74:$AZ74,0)+1)/MAX(Data_Baseline!$C74:$AZ74),IF(Data_Baseline!AN74=0,SMALL(Data_Baseline!$C74:$AZ74,COUNTIF(Data_Baseline!$C74:$AZ74,0)+1)/MAX(Data_Baseline!$C74:$AZ74),Data_Baseline!AN74/MAX(Data_Baseline!$C74:$AZ74))),IF(AO$3&lt;=$B$2,SMALL(Data_Baseline!$C74:$AZ74,COUNTIF(Data_Baseline!$C74:$AZ74,0)+1),IF(Data_Baseline!AN74=0,SMALL(Data_Baseline!$C74:$AZ74,COUNTIF(Data_Baseline!$C74:$AZ74,0)+1),Data_Baseline!AN74)))),"")</f>
        <v>0.99996711248539072</v>
      </c>
      <c r="AP74" s="79">
        <f ca="1">IFERROR(IF(Data_Baseline!AO74="","",IF($C$3="On",IF(AP$3&lt;=$B$2,SMALL(Data_Baseline!$C74:$AZ74,COUNTIF(Data_Baseline!$C74:$AZ74,0)+1)/MAX(Data_Baseline!$C74:$AZ74),IF(Data_Baseline!AO74=0,SMALL(Data_Baseline!$C74:$AZ74,COUNTIF(Data_Baseline!$C74:$AZ74,0)+1)/MAX(Data_Baseline!$C74:$AZ74),Data_Baseline!AO74/MAX(Data_Baseline!$C74:$AZ74))),IF(AP$3&lt;=$B$2,SMALL(Data_Baseline!$C74:$AZ74,COUNTIF(Data_Baseline!$C74:$AZ74,0)+1),IF(Data_Baseline!AO74=0,SMALL(Data_Baseline!$C74:$AZ74,COUNTIF(Data_Baseline!$C74:$AZ74,0)+1),Data_Baseline!AO74)))),"")</f>
        <v>0.99939731272704713</v>
      </c>
      <c r="AQ74" s="79">
        <f ca="1">IFERROR(IF(Data_Baseline!AP74="","",IF($C$3="On",IF(AQ$3&lt;=$B$2,SMALL(Data_Baseline!$C74:$AZ74,COUNTIF(Data_Baseline!$C74:$AZ74,0)+1)/MAX(Data_Baseline!$C74:$AZ74),IF(Data_Baseline!AP74=0,SMALL(Data_Baseline!$C74:$AZ74,COUNTIF(Data_Baseline!$C74:$AZ74,0)+1)/MAX(Data_Baseline!$C74:$AZ74),Data_Baseline!AP74/MAX(Data_Baseline!$C74:$AZ74))),IF(AQ$3&lt;=$B$2,SMALL(Data_Baseline!$C74:$AZ74,COUNTIF(Data_Baseline!$C74:$AZ74,0)+1),IF(Data_Baseline!AP74=0,SMALL(Data_Baseline!$C74:$AZ74,COUNTIF(Data_Baseline!$C74:$AZ74,0)+1),Data_Baseline!AP74)))),"")</f>
        <v>0.99870805008755204</v>
      </c>
      <c r="AR74" s="79" t="str">
        <f>IFERROR(IF(Data_Baseline!AQ74="","",IF($C$3="On",IF(AR$3&lt;=$B$2,SMALL(Data_Baseline!$C74:$AZ74,COUNTIF(Data_Baseline!$C74:$AZ74,0)+1)/MAX(Data_Baseline!$C74:$AZ74),IF(Data_Baseline!AQ74=0,SMALL(Data_Baseline!$C74:$AZ74,COUNTIF(Data_Baseline!$C74:$AZ74,0)+1)/MAX(Data_Baseline!$C74:$AZ74),Data_Baseline!AQ74/MAX(Data_Baseline!$C74:$AZ74))),IF(AR$3&lt;=$B$2,SMALL(Data_Baseline!$C74:$AZ74,COUNTIF(Data_Baseline!$C74:$AZ74,0)+1),IF(Data_Baseline!AQ74=0,SMALL(Data_Baseline!$C74:$AZ74,COUNTIF(Data_Baseline!$C74:$AZ74,0)+1),Data_Baseline!AQ74)))),"")</f>
        <v/>
      </c>
      <c r="AS74" s="79" t="str">
        <f>IFERROR(IF(Data_Baseline!AR74="","",IF($C$3="On",IF(AS$3&lt;=$B$2,SMALL(Data_Baseline!$C74:$AZ74,COUNTIF(Data_Baseline!$C74:$AZ74,0)+1)/MAX(Data_Baseline!$C74:$AZ74),IF(Data_Baseline!AR74=0,SMALL(Data_Baseline!$C74:$AZ74,COUNTIF(Data_Baseline!$C74:$AZ74,0)+1)/MAX(Data_Baseline!$C74:$AZ74),Data_Baseline!AR74/MAX(Data_Baseline!$C74:$AZ74))),IF(AS$3&lt;=$B$2,SMALL(Data_Baseline!$C74:$AZ74,COUNTIF(Data_Baseline!$C74:$AZ74,0)+1),IF(Data_Baseline!AR74=0,SMALL(Data_Baseline!$C74:$AZ74,COUNTIF(Data_Baseline!$C74:$AZ74,0)+1),Data_Baseline!AR74)))),"")</f>
        <v/>
      </c>
      <c r="AT74" s="79" t="str">
        <f>IFERROR(IF(Data_Baseline!AS74="","",IF($C$3="On",IF(AT$3&lt;=$B$2,SMALL(Data_Baseline!$C74:$AZ74,COUNTIF(Data_Baseline!$C74:$AZ74,0)+1)/MAX(Data_Baseline!$C74:$AZ74),IF(Data_Baseline!AS74=0,SMALL(Data_Baseline!$C74:$AZ74,COUNTIF(Data_Baseline!$C74:$AZ74,0)+1)/MAX(Data_Baseline!$C74:$AZ74),Data_Baseline!AS74/MAX(Data_Baseline!$C74:$AZ74))),IF(AT$3&lt;=$B$2,SMALL(Data_Baseline!$C74:$AZ74,COUNTIF(Data_Baseline!$C74:$AZ74,0)+1),IF(Data_Baseline!AS74=0,SMALL(Data_Baseline!$C74:$AZ74,COUNTIF(Data_Baseline!$C74:$AZ74,0)+1),Data_Baseline!AS74)))),"")</f>
        <v/>
      </c>
      <c r="AU74" s="79" t="str">
        <f>IFERROR(IF(Data_Baseline!AT74="","",IF($C$3="On",IF(AU$3&lt;=$B$2,SMALL(Data_Baseline!$C74:$AZ74,COUNTIF(Data_Baseline!$C74:$AZ74,0)+1)/MAX(Data_Baseline!$C74:$AZ74),IF(Data_Baseline!AT74=0,SMALL(Data_Baseline!$C74:$AZ74,COUNTIF(Data_Baseline!$C74:$AZ74,0)+1)/MAX(Data_Baseline!$C74:$AZ74),Data_Baseline!AT74/MAX(Data_Baseline!$C74:$AZ74))),IF(AU$3&lt;=$B$2,SMALL(Data_Baseline!$C74:$AZ74,COUNTIF(Data_Baseline!$C74:$AZ74,0)+1),IF(Data_Baseline!AT74=0,SMALL(Data_Baseline!$C74:$AZ74,COUNTIF(Data_Baseline!$C74:$AZ74,0)+1),Data_Baseline!AT74)))),"")</f>
        <v/>
      </c>
      <c r="AV74" s="79" t="str">
        <f>IFERROR(IF(Data_Baseline!AU74="","",IF($C$3="On",IF(AV$3&lt;=$B$2,SMALL(Data_Baseline!$C74:$AZ74,COUNTIF(Data_Baseline!$C74:$AZ74,0)+1)/MAX(Data_Baseline!$C74:$AZ74),IF(Data_Baseline!AU74=0,SMALL(Data_Baseline!$C74:$AZ74,COUNTIF(Data_Baseline!$C74:$AZ74,0)+1)/MAX(Data_Baseline!$C74:$AZ74),Data_Baseline!AU74/MAX(Data_Baseline!$C74:$AZ74))),IF(AV$3&lt;=$B$2,SMALL(Data_Baseline!$C74:$AZ74,COUNTIF(Data_Baseline!$C74:$AZ74,0)+1),IF(Data_Baseline!AU74=0,SMALL(Data_Baseline!$C74:$AZ74,COUNTIF(Data_Baseline!$C74:$AZ74,0)+1),Data_Baseline!AU74)))),"")</f>
        <v/>
      </c>
      <c r="AW74" s="79" t="str">
        <f>IFERROR(IF(Data_Baseline!AV74="","",IF($C$3="On",IF(AW$3&lt;=$B$2,SMALL(Data_Baseline!$C74:$AZ74,COUNTIF(Data_Baseline!$C74:$AZ74,0)+1)/MAX(Data_Baseline!$C74:$AZ74),IF(Data_Baseline!AV74=0,SMALL(Data_Baseline!$C74:$AZ74,COUNTIF(Data_Baseline!$C74:$AZ74,0)+1)/MAX(Data_Baseline!$C74:$AZ74),Data_Baseline!AV74/MAX(Data_Baseline!$C74:$AZ74))),IF(AW$3&lt;=$B$2,SMALL(Data_Baseline!$C74:$AZ74,COUNTIF(Data_Baseline!$C74:$AZ74,0)+1),IF(Data_Baseline!AV74=0,SMALL(Data_Baseline!$C74:$AZ74,COUNTIF(Data_Baseline!$C74:$AZ74,0)+1),Data_Baseline!AV74)))),"")</f>
        <v/>
      </c>
      <c r="AX74" s="79" t="str">
        <f>IFERROR(IF(Data_Baseline!AW74="","",IF($C$3="On",IF(AX$3&lt;=$B$2,SMALL(Data_Baseline!$C74:$AZ74,COUNTIF(Data_Baseline!$C74:$AZ74,0)+1)/MAX(Data_Baseline!$C74:$AZ74),IF(Data_Baseline!AW74=0,SMALL(Data_Baseline!$C74:$AZ74,COUNTIF(Data_Baseline!$C74:$AZ74,0)+1)/MAX(Data_Baseline!$C74:$AZ74),Data_Baseline!AW74/MAX(Data_Baseline!$C74:$AZ74))),IF(AX$3&lt;=$B$2,SMALL(Data_Baseline!$C74:$AZ74,COUNTIF(Data_Baseline!$C74:$AZ74,0)+1),IF(Data_Baseline!AW74=0,SMALL(Data_Baseline!$C74:$AZ74,COUNTIF(Data_Baseline!$C74:$AZ74,0)+1),Data_Baseline!AW74)))),"")</f>
        <v/>
      </c>
      <c r="AY74" s="79" t="str">
        <f>IFERROR(IF(Data_Baseline!AX74="","",IF($C$3="On",IF(AY$3&lt;=$B$2,SMALL(Data_Baseline!$C74:$AZ74,COUNTIF(Data_Baseline!$C74:$AZ74,0)+1)/MAX(Data_Baseline!$C74:$AZ74),IF(Data_Baseline!AX74=0,SMALL(Data_Baseline!$C74:$AZ74,COUNTIF(Data_Baseline!$C74:$AZ74,0)+1)/MAX(Data_Baseline!$C74:$AZ74),Data_Baseline!AX74/MAX(Data_Baseline!$C74:$AZ74))),IF(AY$3&lt;=$B$2,SMALL(Data_Baseline!$C74:$AZ74,COUNTIF(Data_Baseline!$C74:$AZ74,0)+1),IF(Data_Baseline!AX74=0,SMALL(Data_Baseline!$C74:$AZ74,COUNTIF(Data_Baseline!$C74:$AZ74,0)+1),Data_Baseline!AX74)))),"")</f>
        <v/>
      </c>
      <c r="AZ74" s="79" t="str">
        <f>IFERROR(IF(Data_Baseline!AY74="","",IF($C$3="On",IF(AZ$3&lt;=$B$2,SMALL(Data_Baseline!$C74:$AZ74,COUNTIF(Data_Baseline!$C74:$AZ74,0)+1)/MAX(Data_Baseline!$C74:$AZ74),IF(Data_Baseline!AY74=0,SMALL(Data_Baseline!$C74:$AZ74,COUNTIF(Data_Baseline!$C74:$AZ74,0)+1)/MAX(Data_Baseline!$C74:$AZ74),Data_Baseline!AY74/MAX(Data_Baseline!$C74:$AZ74))),IF(AZ$3&lt;=$B$2,SMALL(Data_Baseline!$C74:$AZ74,COUNTIF(Data_Baseline!$C74:$AZ74,0)+1),IF(Data_Baseline!AY74=0,SMALL(Data_Baseline!$C74:$AZ74,COUNTIF(Data_Baseline!$C74:$AZ74,0)+1),Data_Baseline!AY74)))),"")</f>
        <v/>
      </c>
      <c r="BA74" s="79" t="str">
        <f>IFERROR(IF(Data_Baseline!AZ74="","",IF($C$3="On",IF(BA$3&lt;=$B$2,SMALL(Data_Baseline!$C74:$AZ74,COUNTIF(Data_Baseline!$C74:$AZ74,0)+1)/MAX(Data_Baseline!$C74:$AZ74),IF(Data_Baseline!AZ74=0,SMALL(Data_Baseline!$C74:$AZ74,COUNTIF(Data_Baseline!$C74:$AZ74,0)+1)/MAX(Data_Baseline!$C74:$AZ74),Data_Baseline!AZ74/MAX(Data_Baseline!$C74:$AZ74))),IF(BA$3&lt;=$B$2,SMALL(Data_Baseline!$C74:$AZ74,COUNTIF(Data_Baseline!$C74:$AZ74,0)+1),IF(Data_Baseline!AZ74=0,SMALL(Data_Baseline!$C74:$AZ74,COUNTIF(Data_Baseline!$C74:$AZ74,0)+1),Data_Baseline!AZ74)))),"")</f>
        <v/>
      </c>
      <c r="BB74" s="79">
        <f ca="1">IF(Data_Initial!BA74="",1,0)</f>
        <v>1</v>
      </c>
      <c r="BC74" s="2" t="str">
        <f t="shared" ca="1" si="4"/>
        <v>DNA_ParA</v>
      </c>
      <c r="BD74" s="79" t="str">
        <f t="shared" ca="1" si="5"/>
        <v>DNA</v>
      </c>
      <c r="BE74" s="79" t="str">
        <f ca="1">Data_Initial!BC74</f>
        <v>ParA</v>
      </c>
      <c r="BF74" s="79" t="str">
        <f ca="1">Data_Initial!BB74</f>
        <v>4_1</v>
      </c>
      <c r="BG74" s="79">
        <f ca="1">IFERROR((INDIRECT("Plate"&amp;Data!A74&amp;"_C!"&amp;CHAR(RIGHT(Data!B74,LEN(Data!B74)-1)+65)&amp;CODE(LEFT(Data!B74,1))-58)),"")</f>
        <v>0</v>
      </c>
      <c r="BH74" s="79" t="str">
        <f ca="1">Data_Initial!BA74</f>
        <v/>
      </c>
      <c r="BI74" s="79">
        <f t="shared" ca="1" si="6"/>
        <v>2.2519817047568462E-4</v>
      </c>
      <c r="BJ74" s="79" t="str">
        <f ca="1">IF(BH74="N",1+MAX($BJ$3:BJ73),"")</f>
        <v/>
      </c>
      <c r="BK74" s="79"/>
      <c r="BL74" s="79"/>
      <c r="BM74" s="79"/>
      <c r="BN74" s="79"/>
      <c r="BO74" s="79"/>
      <c r="BP74" s="79"/>
      <c r="BQ74" s="79"/>
      <c r="BR74" s="79"/>
      <c r="BS74" s="79"/>
      <c r="BT74" s="79"/>
      <c r="BU74" s="79"/>
      <c r="BV74" s="79"/>
      <c r="BW74" s="79"/>
      <c r="BX74" s="79"/>
      <c r="BY74" s="79"/>
      <c r="BZ74" s="79"/>
    </row>
    <row r="75" spans="1:78" x14ac:dyDescent="0.25">
      <c r="A75" s="79" t="str">
        <f ca="1">IF(BH75="N","N"&amp;BJ75,IF(BB75=0,"",MAX($A$3:A74)+1))</f>
        <v/>
      </c>
      <c r="B75" s="79" t="str">
        <f ca="1">Data_Initial!A75&amp;C75</f>
        <v>1H9</v>
      </c>
      <c r="C75" s="79" t="str">
        <f ca="1">Data_Initial!B75</f>
        <v>H9</v>
      </c>
      <c r="D75" s="79">
        <f ca="1">IFERROR(IF(Data_Baseline!C75="","",IF($C$3="On",IF(D$3&lt;=$B$2,SMALL(Data_Baseline!$C75:$AZ75,COUNTIF(Data_Baseline!$C75:$AZ75,0)+1)/MAX(Data_Baseline!$C75:$AZ75),IF(Data_Baseline!C75=0,SMALL(Data_Baseline!$C75:$AZ75,COUNTIF(Data_Baseline!$C75:$AZ75,0)+1)/MAX(Data_Baseline!$C75:$AZ75),Data_Baseline!C75/MAX(Data_Baseline!$C75:$AZ75))),IF(D$3&lt;=$B$2,SMALL(Data_Baseline!$C75:$AZ75,COUNTIF(Data_Baseline!$C75:$AZ75,0)+1),IF(Data_Baseline!C75=0,SMALL(Data_Baseline!$C75:$AZ75,COUNTIF(Data_Baseline!$C75:$AZ75,0)+1),Data_Baseline!C75)))),"")</f>
        <v>5.3469627193621458E-2</v>
      </c>
      <c r="E75" s="79">
        <f ca="1">IFERROR(IF(Data_Baseline!D75="","",IF($C$3="On",IF(E$3&lt;=$B$2,SMALL(Data_Baseline!$C75:$AZ75,COUNTIF(Data_Baseline!$C75:$AZ75,0)+1)/MAX(Data_Baseline!$C75:$AZ75),IF(Data_Baseline!D75=0,SMALL(Data_Baseline!$C75:$AZ75,COUNTIF(Data_Baseline!$C75:$AZ75,0)+1)/MAX(Data_Baseline!$C75:$AZ75),Data_Baseline!D75/MAX(Data_Baseline!$C75:$AZ75))),IF(E$3&lt;=$B$2,SMALL(Data_Baseline!$C75:$AZ75,COUNTIF(Data_Baseline!$C75:$AZ75,0)+1),IF(Data_Baseline!D75=0,SMALL(Data_Baseline!$C75:$AZ75,COUNTIF(Data_Baseline!$C75:$AZ75,0)+1),Data_Baseline!D75)))),"")</f>
        <v>5.3469627193621458E-2</v>
      </c>
      <c r="F75" s="79">
        <f ca="1">IFERROR(IF(Data_Baseline!E75="","",IF($C$3="On",IF(F$3&lt;=$B$2,SMALL(Data_Baseline!$C75:$AZ75,COUNTIF(Data_Baseline!$C75:$AZ75,0)+1)/MAX(Data_Baseline!$C75:$AZ75),IF(Data_Baseline!E75=0,SMALL(Data_Baseline!$C75:$AZ75,COUNTIF(Data_Baseline!$C75:$AZ75,0)+1)/MAX(Data_Baseline!$C75:$AZ75),Data_Baseline!E75/MAX(Data_Baseline!$C75:$AZ75))),IF(F$3&lt;=$B$2,SMALL(Data_Baseline!$C75:$AZ75,COUNTIF(Data_Baseline!$C75:$AZ75,0)+1),IF(Data_Baseline!E75=0,SMALL(Data_Baseline!$C75:$AZ75,COUNTIF(Data_Baseline!$C75:$AZ75,0)+1),Data_Baseline!E75)))),"")</f>
        <v>5.3469627193621458E-2</v>
      </c>
      <c r="G75" s="79">
        <f ca="1">IFERROR(IF(Data_Baseline!F75="","",IF($C$3="On",IF(G$3&lt;=$B$2,SMALL(Data_Baseline!$C75:$AZ75,COUNTIF(Data_Baseline!$C75:$AZ75,0)+1)/MAX(Data_Baseline!$C75:$AZ75),IF(Data_Baseline!F75=0,SMALL(Data_Baseline!$C75:$AZ75,COUNTIF(Data_Baseline!$C75:$AZ75,0)+1)/MAX(Data_Baseline!$C75:$AZ75),Data_Baseline!F75/MAX(Data_Baseline!$C75:$AZ75))),IF(G$3&lt;=$B$2,SMALL(Data_Baseline!$C75:$AZ75,COUNTIF(Data_Baseline!$C75:$AZ75,0)+1),IF(Data_Baseline!F75=0,SMALL(Data_Baseline!$C75:$AZ75,COUNTIF(Data_Baseline!$C75:$AZ75,0)+1),Data_Baseline!F75)))),"")</f>
        <v>5.3469627193621458E-2</v>
      </c>
      <c r="H75" s="79">
        <f ca="1">IFERROR(IF(Data_Baseline!G75="","",IF($C$3="On",IF(H$3&lt;=$B$2,SMALL(Data_Baseline!$C75:$AZ75,COUNTIF(Data_Baseline!$C75:$AZ75,0)+1)/MAX(Data_Baseline!$C75:$AZ75),IF(Data_Baseline!G75=0,SMALL(Data_Baseline!$C75:$AZ75,COUNTIF(Data_Baseline!$C75:$AZ75,0)+1)/MAX(Data_Baseline!$C75:$AZ75),Data_Baseline!G75/MAX(Data_Baseline!$C75:$AZ75))),IF(H$3&lt;=$B$2,SMALL(Data_Baseline!$C75:$AZ75,COUNTIF(Data_Baseline!$C75:$AZ75,0)+1),IF(Data_Baseline!G75=0,SMALL(Data_Baseline!$C75:$AZ75,COUNTIF(Data_Baseline!$C75:$AZ75,0)+1),Data_Baseline!G75)))),"")</f>
        <v>5.3469627193621458E-2</v>
      </c>
      <c r="I75" s="79">
        <f ca="1">IFERROR(IF(Data_Baseline!H75="","",IF($C$3="On",IF(I$3&lt;=$B$2,SMALL(Data_Baseline!$C75:$AZ75,COUNTIF(Data_Baseline!$C75:$AZ75,0)+1)/MAX(Data_Baseline!$C75:$AZ75),IF(Data_Baseline!H75=0,SMALL(Data_Baseline!$C75:$AZ75,COUNTIF(Data_Baseline!$C75:$AZ75,0)+1)/MAX(Data_Baseline!$C75:$AZ75),Data_Baseline!H75/MAX(Data_Baseline!$C75:$AZ75))),IF(I$3&lt;=$B$2,SMALL(Data_Baseline!$C75:$AZ75,COUNTIF(Data_Baseline!$C75:$AZ75,0)+1),IF(Data_Baseline!H75=0,SMALL(Data_Baseline!$C75:$AZ75,COUNTIF(Data_Baseline!$C75:$AZ75,0)+1),Data_Baseline!H75)))),"")</f>
        <v>5.3469627193621458E-2</v>
      </c>
      <c r="J75" s="79">
        <f ca="1">IFERROR(IF(Data_Baseline!I75="","",IF($C$3="On",IF(J$3&lt;=$B$2,SMALL(Data_Baseline!$C75:$AZ75,COUNTIF(Data_Baseline!$C75:$AZ75,0)+1)/MAX(Data_Baseline!$C75:$AZ75),IF(Data_Baseline!I75=0,SMALL(Data_Baseline!$C75:$AZ75,COUNTIF(Data_Baseline!$C75:$AZ75,0)+1)/MAX(Data_Baseline!$C75:$AZ75),Data_Baseline!I75/MAX(Data_Baseline!$C75:$AZ75))),IF(J$3&lt;=$B$2,SMALL(Data_Baseline!$C75:$AZ75,COUNTIF(Data_Baseline!$C75:$AZ75,0)+1),IF(Data_Baseline!I75=0,SMALL(Data_Baseline!$C75:$AZ75,COUNTIF(Data_Baseline!$C75:$AZ75,0)+1),Data_Baseline!I75)))),"")</f>
        <v>5.3469627193621458E-2</v>
      </c>
      <c r="K75" s="79">
        <f ca="1">IFERROR(IF(Data_Baseline!J75="","",IF($C$3="On",IF(K$3&lt;=$B$2,SMALL(Data_Baseline!$C75:$AZ75,COUNTIF(Data_Baseline!$C75:$AZ75,0)+1)/MAX(Data_Baseline!$C75:$AZ75),IF(Data_Baseline!J75=0,SMALL(Data_Baseline!$C75:$AZ75,COUNTIF(Data_Baseline!$C75:$AZ75,0)+1)/MAX(Data_Baseline!$C75:$AZ75),Data_Baseline!J75/MAX(Data_Baseline!$C75:$AZ75))),IF(K$3&lt;=$B$2,SMALL(Data_Baseline!$C75:$AZ75,COUNTIF(Data_Baseline!$C75:$AZ75,0)+1),IF(Data_Baseline!J75=0,SMALL(Data_Baseline!$C75:$AZ75,COUNTIF(Data_Baseline!$C75:$AZ75,0)+1),Data_Baseline!J75)))),"")</f>
        <v>5.3469627193621458E-2</v>
      </c>
      <c r="L75" s="79">
        <f ca="1">IFERROR(IF(Data_Baseline!K75="","",IF($C$3="On",IF(L$3&lt;=$B$2,SMALL(Data_Baseline!$C75:$AZ75,COUNTIF(Data_Baseline!$C75:$AZ75,0)+1)/MAX(Data_Baseline!$C75:$AZ75),IF(Data_Baseline!K75=0,SMALL(Data_Baseline!$C75:$AZ75,COUNTIF(Data_Baseline!$C75:$AZ75,0)+1)/MAX(Data_Baseline!$C75:$AZ75),Data_Baseline!K75/MAX(Data_Baseline!$C75:$AZ75))),IF(L$3&lt;=$B$2,SMALL(Data_Baseline!$C75:$AZ75,COUNTIF(Data_Baseline!$C75:$AZ75,0)+1),IF(Data_Baseline!K75=0,SMALL(Data_Baseline!$C75:$AZ75,COUNTIF(Data_Baseline!$C75:$AZ75,0)+1),Data_Baseline!K75)))),"")</f>
        <v>5.3469627193621458E-2</v>
      </c>
      <c r="M75" s="79">
        <f ca="1">IFERROR(IF(Data_Baseline!L75="","",IF($C$3="On",IF(M$3&lt;=$B$2,SMALL(Data_Baseline!$C75:$AZ75,COUNTIF(Data_Baseline!$C75:$AZ75,0)+1)/MAX(Data_Baseline!$C75:$AZ75),IF(Data_Baseline!L75=0,SMALL(Data_Baseline!$C75:$AZ75,COUNTIF(Data_Baseline!$C75:$AZ75,0)+1)/MAX(Data_Baseline!$C75:$AZ75),Data_Baseline!L75/MAX(Data_Baseline!$C75:$AZ75))),IF(M$3&lt;=$B$2,SMALL(Data_Baseline!$C75:$AZ75,COUNTIF(Data_Baseline!$C75:$AZ75,0)+1),IF(Data_Baseline!L75=0,SMALL(Data_Baseline!$C75:$AZ75,COUNTIF(Data_Baseline!$C75:$AZ75,0)+1),Data_Baseline!L75)))),"")</f>
        <v>5.3469627193621458E-2</v>
      </c>
      <c r="N75" s="79">
        <f ca="1">IFERROR(IF(Data_Baseline!M75="","",IF($C$3="On",IF(N$3&lt;=$B$2,SMALL(Data_Baseline!$C75:$AZ75,COUNTIF(Data_Baseline!$C75:$AZ75,0)+1)/MAX(Data_Baseline!$C75:$AZ75),IF(Data_Baseline!M75=0,SMALL(Data_Baseline!$C75:$AZ75,COUNTIF(Data_Baseline!$C75:$AZ75,0)+1)/MAX(Data_Baseline!$C75:$AZ75),Data_Baseline!M75/MAX(Data_Baseline!$C75:$AZ75))),IF(N$3&lt;=$B$2,SMALL(Data_Baseline!$C75:$AZ75,COUNTIF(Data_Baseline!$C75:$AZ75,0)+1),IF(Data_Baseline!M75=0,SMALL(Data_Baseline!$C75:$AZ75,COUNTIF(Data_Baseline!$C75:$AZ75,0)+1),Data_Baseline!M75)))),"")</f>
        <v>5.3469627193621458E-2</v>
      </c>
      <c r="O75" s="79">
        <f ca="1">IFERROR(IF(Data_Baseline!N75="","",IF($C$3="On",IF(O$3&lt;=$B$2,SMALL(Data_Baseline!$C75:$AZ75,COUNTIF(Data_Baseline!$C75:$AZ75,0)+1)/MAX(Data_Baseline!$C75:$AZ75),IF(Data_Baseline!N75=0,SMALL(Data_Baseline!$C75:$AZ75,COUNTIF(Data_Baseline!$C75:$AZ75,0)+1)/MAX(Data_Baseline!$C75:$AZ75),Data_Baseline!N75/MAX(Data_Baseline!$C75:$AZ75))),IF(O$3&lt;=$B$2,SMALL(Data_Baseline!$C75:$AZ75,COUNTIF(Data_Baseline!$C75:$AZ75,0)+1),IF(Data_Baseline!N75=0,SMALL(Data_Baseline!$C75:$AZ75,COUNTIF(Data_Baseline!$C75:$AZ75,0)+1),Data_Baseline!N75)))),"")</f>
        <v>5.3469627193621458E-2</v>
      </c>
      <c r="P75" s="79">
        <f ca="1">IFERROR(IF(Data_Baseline!O75="","",IF($C$3="On",IF(P$3&lt;=$B$2,SMALL(Data_Baseline!$C75:$AZ75,COUNTIF(Data_Baseline!$C75:$AZ75,0)+1)/MAX(Data_Baseline!$C75:$AZ75),IF(Data_Baseline!O75=0,SMALL(Data_Baseline!$C75:$AZ75,COUNTIF(Data_Baseline!$C75:$AZ75,0)+1)/MAX(Data_Baseline!$C75:$AZ75),Data_Baseline!O75/MAX(Data_Baseline!$C75:$AZ75))),IF(P$3&lt;=$B$2,SMALL(Data_Baseline!$C75:$AZ75,COUNTIF(Data_Baseline!$C75:$AZ75,0)+1),IF(Data_Baseline!O75=0,SMALL(Data_Baseline!$C75:$AZ75,COUNTIF(Data_Baseline!$C75:$AZ75,0)+1),Data_Baseline!O75)))),"")</f>
        <v>5.3469627193621458E-2</v>
      </c>
      <c r="Q75" s="79">
        <f ca="1">IFERROR(IF(Data_Baseline!P75="","",IF($C$3="On",IF(Q$3&lt;=$B$2,SMALL(Data_Baseline!$C75:$AZ75,COUNTIF(Data_Baseline!$C75:$AZ75,0)+1)/MAX(Data_Baseline!$C75:$AZ75),IF(Data_Baseline!P75=0,SMALL(Data_Baseline!$C75:$AZ75,COUNTIF(Data_Baseline!$C75:$AZ75,0)+1)/MAX(Data_Baseline!$C75:$AZ75),Data_Baseline!P75/MAX(Data_Baseline!$C75:$AZ75))),IF(Q$3&lt;=$B$2,SMALL(Data_Baseline!$C75:$AZ75,COUNTIF(Data_Baseline!$C75:$AZ75,0)+1),IF(Data_Baseline!P75=0,SMALL(Data_Baseline!$C75:$AZ75,COUNTIF(Data_Baseline!$C75:$AZ75,0)+1),Data_Baseline!P75)))),"")</f>
        <v>5.3469627193621458E-2</v>
      </c>
      <c r="R75" s="79">
        <f ca="1">IFERROR(IF(Data_Baseline!Q75="","",IF($C$3="On",IF(R$3&lt;=$B$2,SMALL(Data_Baseline!$C75:$AZ75,COUNTIF(Data_Baseline!$C75:$AZ75,0)+1)/MAX(Data_Baseline!$C75:$AZ75),IF(Data_Baseline!Q75=0,SMALL(Data_Baseline!$C75:$AZ75,COUNTIF(Data_Baseline!$C75:$AZ75,0)+1)/MAX(Data_Baseline!$C75:$AZ75),Data_Baseline!Q75/MAX(Data_Baseline!$C75:$AZ75))),IF(R$3&lt;=$B$2,SMALL(Data_Baseline!$C75:$AZ75,COUNTIF(Data_Baseline!$C75:$AZ75,0)+1),IF(Data_Baseline!Q75=0,SMALL(Data_Baseline!$C75:$AZ75,COUNTIF(Data_Baseline!$C75:$AZ75,0)+1),Data_Baseline!Q75)))),"")</f>
        <v>5.3469627193621458E-2</v>
      </c>
      <c r="S75" s="79">
        <f ca="1">IFERROR(IF(Data_Baseline!R75="","",IF($C$3="On",IF(S$3&lt;=$B$2,SMALL(Data_Baseline!$C75:$AZ75,COUNTIF(Data_Baseline!$C75:$AZ75,0)+1)/MAX(Data_Baseline!$C75:$AZ75),IF(Data_Baseline!R75=0,SMALL(Data_Baseline!$C75:$AZ75,COUNTIF(Data_Baseline!$C75:$AZ75,0)+1)/MAX(Data_Baseline!$C75:$AZ75),Data_Baseline!R75/MAX(Data_Baseline!$C75:$AZ75))),IF(S$3&lt;=$B$2,SMALL(Data_Baseline!$C75:$AZ75,COUNTIF(Data_Baseline!$C75:$AZ75,0)+1),IF(Data_Baseline!R75=0,SMALL(Data_Baseline!$C75:$AZ75,COUNTIF(Data_Baseline!$C75:$AZ75,0)+1),Data_Baseline!R75)))),"")</f>
        <v>5.3469627193621458E-2</v>
      </c>
      <c r="T75" s="79">
        <f ca="1">IFERROR(IF(Data_Baseline!S75="","",IF($C$3="On",IF(T$3&lt;=$B$2,SMALL(Data_Baseline!$C75:$AZ75,COUNTIF(Data_Baseline!$C75:$AZ75,0)+1)/MAX(Data_Baseline!$C75:$AZ75),IF(Data_Baseline!S75=0,SMALL(Data_Baseline!$C75:$AZ75,COUNTIF(Data_Baseline!$C75:$AZ75,0)+1)/MAX(Data_Baseline!$C75:$AZ75),Data_Baseline!S75/MAX(Data_Baseline!$C75:$AZ75))),IF(T$3&lt;=$B$2,SMALL(Data_Baseline!$C75:$AZ75,COUNTIF(Data_Baseline!$C75:$AZ75,0)+1),IF(Data_Baseline!S75=0,SMALL(Data_Baseline!$C75:$AZ75,COUNTIF(Data_Baseline!$C75:$AZ75,0)+1),Data_Baseline!S75)))),"")</f>
        <v>5.3469627193621458E-2</v>
      </c>
      <c r="U75" s="79">
        <f ca="1">IFERROR(IF(Data_Baseline!T75="","",IF($C$3="On",IF(U$3&lt;=$B$2,SMALL(Data_Baseline!$C75:$AZ75,COUNTIF(Data_Baseline!$C75:$AZ75,0)+1)/MAX(Data_Baseline!$C75:$AZ75),IF(Data_Baseline!T75=0,SMALL(Data_Baseline!$C75:$AZ75,COUNTIF(Data_Baseline!$C75:$AZ75,0)+1)/MAX(Data_Baseline!$C75:$AZ75),Data_Baseline!T75/MAX(Data_Baseline!$C75:$AZ75))),IF(U$3&lt;=$B$2,SMALL(Data_Baseline!$C75:$AZ75,COUNTIF(Data_Baseline!$C75:$AZ75,0)+1),IF(Data_Baseline!T75=0,SMALL(Data_Baseline!$C75:$AZ75,COUNTIF(Data_Baseline!$C75:$AZ75,0)+1),Data_Baseline!T75)))),"")</f>
        <v>5.3469627193621458E-2</v>
      </c>
      <c r="V75" s="79">
        <f ca="1">IFERROR(IF(Data_Baseline!U75="","",IF($C$3="On",IF(V$3&lt;=$B$2,SMALL(Data_Baseline!$C75:$AZ75,COUNTIF(Data_Baseline!$C75:$AZ75,0)+1)/MAX(Data_Baseline!$C75:$AZ75),IF(Data_Baseline!U75=0,SMALL(Data_Baseline!$C75:$AZ75,COUNTIF(Data_Baseline!$C75:$AZ75,0)+1)/MAX(Data_Baseline!$C75:$AZ75),Data_Baseline!U75/MAX(Data_Baseline!$C75:$AZ75))),IF(V$3&lt;=$B$2,SMALL(Data_Baseline!$C75:$AZ75,COUNTIF(Data_Baseline!$C75:$AZ75,0)+1),IF(Data_Baseline!U75=0,SMALL(Data_Baseline!$C75:$AZ75,COUNTIF(Data_Baseline!$C75:$AZ75,0)+1),Data_Baseline!U75)))),"")</f>
        <v>5.3469627193621458E-2</v>
      </c>
      <c r="W75" s="79">
        <f ca="1">IFERROR(IF(Data_Baseline!V75="","",IF($C$3="On",IF(W$3&lt;=$B$2,SMALL(Data_Baseline!$C75:$AZ75,COUNTIF(Data_Baseline!$C75:$AZ75,0)+1)/MAX(Data_Baseline!$C75:$AZ75),IF(Data_Baseline!V75=0,SMALL(Data_Baseline!$C75:$AZ75,COUNTIF(Data_Baseline!$C75:$AZ75,0)+1)/MAX(Data_Baseline!$C75:$AZ75),Data_Baseline!V75/MAX(Data_Baseline!$C75:$AZ75))),IF(W$3&lt;=$B$2,SMALL(Data_Baseline!$C75:$AZ75,COUNTIF(Data_Baseline!$C75:$AZ75,0)+1),IF(Data_Baseline!V75=0,SMALL(Data_Baseline!$C75:$AZ75,COUNTIF(Data_Baseline!$C75:$AZ75,0)+1),Data_Baseline!V75)))),"")</f>
        <v>5.3469627193621458E-2</v>
      </c>
      <c r="X75" s="79">
        <f ca="1">IFERROR(IF(Data_Baseline!W75="","",IF($C$3="On",IF(X$3&lt;=$B$2,SMALL(Data_Baseline!$C75:$AZ75,COUNTIF(Data_Baseline!$C75:$AZ75,0)+1)/MAX(Data_Baseline!$C75:$AZ75),IF(Data_Baseline!W75=0,SMALL(Data_Baseline!$C75:$AZ75,COUNTIF(Data_Baseline!$C75:$AZ75,0)+1)/MAX(Data_Baseline!$C75:$AZ75),Data_Baseline!W75/MAX(Data_Baseline!$C75:$AZ75))),IF(X$3&lt;=$B$2,SMALL(Data_Baseline!$C75:$AZ75,COUNTIF(Data_Baseline!$C75:$AZ75,0)+1),IF(Data_Baseline!W75=0,SMALL(Data_Baseline!$C75:$AZ75,COUNTIF(Data_Baseline!$C75:$AZ75,0)+1),Data_Baseline!W75)))),"")</f>
        <v>5.3469627193621458E-2</v>
      </c>
      <c r="Y75" s="79">
        <f ca="1">IFERROR(IF(Data_Baseline!X75="","",IF($C$3="On",IF(Y$3&lt;=$B$2,SMALL(Data_Baseline!$C75:$AZ75,COUNTIF(Data_Baseline!$C75:$AZ75,0)+1)/MAX(Data_Baseline!$C75:$AZ75),IF(Data_Baseline!X75=0,SMALL(Data_Baseline!$C75:$AZ75,COUNTIF(Data_Baseline!$C75:$AZ75,0)+1)/MAX(Data_Baseline!$C75:$AZ75),Data_Baseline!X75/MAX(Data_Baseline!$C75:$AZ75))),IF(Y$3&lt;=$B$2,SMALL(Data_Baseline!$C75:$AZ75,COUNTIF(Data_Baseline!$C75:$AZ75,0)+1),IF(Data_Baseline!X75=0,SMALL(Data_Baseline!$C75:$AZ75,COUNTIF(Data_Baseline!$C75:$AZ75,0)+1),Data_Baseline!X75)))),"")</f>
        <v>5.3469627193621458E-2</v>
      </c>
      <c r="Z75" s="79">
        <f ca="1">IFERROR(IF(Data_Baseline!Y75="","",IF($C$3="On",IF(Z$3&lt;=$B$2,SMALL(Data_Baseline!$C75:$AZ75,COUNTIF(Data_Baseline!$C75:$AZ75,0)+1)/MAX(Data_Baseline!$C75:$AZ75),IF(Data_Baseline!Y75=0,SMALL(Data_Baseline!$C75:$AZ75,COUNTIF(Data_Baseline!$C75:$AZ75,0)+1)/MAX(Data_Baseline!$C75:$AZ75),Data_Baseline!Y75/MAX(Data_Baseline!$C75:$AZ75))),IF(Z$3&lt;=$B$2,SMALL(Data_Baseline!$C75:$AZ75,COUNTIF(Data_Baseline!$C75:$AZ75,0)+1),IF(Data_Baseline!Y75=0,SMALL(Data_Baseline!$C75:$AZ75,COUNTIF(Data_Baseline!$C75:$AZ75,0)+1),Data_Baseline!Y75)))),"")</f>
        <v>5.3469627193621458E-2</v>
      </c>
      <c r="AA75" s="79">
        <f ca="1">IFERROR(IF(Data_Baseline!Z75="","",IF($C$3="On",IF(AA$3&lt;=$B$2,SMALL(Data_Baseline!$C75:$AZ75,COUNTIF(Data_Baseline!$C75:$AZ75,0)+1)/MAX(Data_Baseline!$C75:$AZ75),IF(Data_Baseline!Z75=0,SMALL(Data_Baseline!$C75:$AZ75,COUNTIF(Data_Baseline!$C75:$AZ75,0)+1)/MAX(Data_Baseline!$C75:$AZ75),Data_Baseline!Z75/MAX(Data_Baseline!$C75:$AZ75))),IF(AA$3&lt;=$B$2,SMALL(Data_Baseline!$C75:$AZ75,COUNTIF(Data_Baseline!$C75:$AZ75,0)+1),IF(Data_Baseline!Z75=0,SMALL(Data_Baseline!$C75:$AZ75,COUNTIF(Data_Baseline!$C75:$AZ75,0)+1),Data_Baseline!Z75)))),"")</f>
        <v>5.3469627193621458E-2</v>
      </c>
      <c r="AB75" s="79">
        <f ca="1">IFERROR(IF(Data_Baseline!AA75="","",IF($C$3="On",IF(AB$3&lt;=$B$2,SMALL(Data_Baseline!$C75:$AZ75,COUNTIF(Data_Baseline!$C75:$AZ75,0)+1)/MAX(Data_Baseline!$C75:$AZ75),IF(Data_Baseline!AA75=0,SMALL(Data_Baseline!$C75:$AZ75,COUNTIF(Data_Baseline!$C75:$AZ75,0)+1)/MAX(Data_Baseline!$C75:$AZ75),Data_Baseline!AA75/MAX(Data_Baseline!$C75:$AZ75))),IF(AB$3&lt;=$B$2,SMALL(Data_Baseline!$C75:$AZ75,COUNTIF(Data_Baseline!$C75:$AZ75,0)+1),IF(Data_Baseline!AA75=0,SMALL(Data_Baseline!$C75:$AZ75,COUNTIF(Data_Baseline!$C75:$AZ75,0)+1),Data_Baseline!AA75)))),"")</f>
        <v>5.3469627193621458E-2</v>
      </c>
      <c r="AC75" s="79">
        <f ca="1">IFERROR(IF(Data_Baseline!AB75="","",IF($C$3="On",IF(AC$3&lt;=$B$2,SMALL(Data_Baseline!$C75:$AZ75,COUNTIF(Data_Baseline!$C75:$AZ75,0)+1)/MAX(Data_Baseline!$C75:$AZ75),IF(Data_Baseline!AB75=0,SMALL(Data_Baseline!$C75:$AZ75,COUNTIF(Data_Baseline!$C75:$AZ75,0)+1)/MAX(Data_Baseline!$C75:$AZ75),Data_Baseline!AB75/MAX(Data_Baseline!$C75:$AZ75))),IF(AC$3&lt;=$B$2,SMALL(Data_Baseline!$C75:$AZ75,COUNTIF(Data_Baseline!$C75:$AZ75,0)+1),IF(Data_Baseline!AB75=0,SMALL(Data_Baseline!$C75:$AZ75,COUNTIF(Data_Baseline!$C75:$AZ75,0)+1),Data_Baseline!AB75)))),"")</f>
        <v>5.3469627193621458E-2</v>
      </c>
      <c r="AD75" s="79">
        <f ca="1">IFERROR(IF(Data_Baseline!AC75="","",IF($C$3="On",IF(AD$3&lt;=$B$2,SMALL(Data_Baseline!$C75:$AZ75,COUNTIF(Data_Baseline!$C75:$AZ75,0)+1)/MAX(Data_Baseline!$C75:$AZ75),IF(Data_Baseline!AC75=0,SMALL(Data_Baseline!$C75:$AZ75,COUNTIF(Data_Baseline!$C75:$AZ75,0)+1)/MAX(Data_Baseline!$C75:$AZ75),Data_Baseline!AC75/MAX(Data_Baseline!$C75:$AZ75))),IF(AD$3&lt;=$B$2,SMALL(Data_Baseline!$C75:$AZ75,COUNTIF(Data_Baseline!$C75:$AZ75,0)+1),IF(Data_Baseline!AC75=0,SMALL(Data_Baseline!$C75:$AZ75,COUNTIF(Data_Baseline!$C75:$AZ75,0)+1),Data_Baseline!AC75)))),"")</f>
        <v>5.3469627193621458E-2</v>
      </c>
      <c r="AE75" s="79">
        <f ca="1">IFERROR(IF(Data_Baseline!AD75="","",IF($C$3="On",IF(AE$3&lt;=$B$2,SMALL(Data_Baseline!$C75:$AZ75,COUNTIF(Data_Baseline!$C75:$AZ75,0)+1)/MAX(Data_Baseline!$C75:$AZ75),IF(Data_Baseline!AD75=0,SMALL(Data_Baseline!$C75:$AZ75,COUNTIF(Data_Baseline!$C75:$AZ75,0)+1)/MAX(Data_Baseline!$C75:$AZ75),Data_Baseline!AD75/MAX(Data_Baseline!$C75:$AZ75))),IF(AE$3&lt;=$B$2,SMALL(Data_Baseline!$C75:$AZ75,COUNTIF(Data_Baseline!$C75:$AZ75,0)+1),IF(Data_Baseline!AD75=0,SMALL(Data_Baseline!$C75:$AZ75,COUNTIF(Data_Baseline!$C75:$AZ75,0)+1),Data_Baseline!AD75)))),"")</f>
        <v>5.3469627193621458E-2</v>
      </c>
      <c r="AF75" s="79">
        <f ca="1">IFERROR(IF(Data_Baseline!AE75="","",IF($C$3="On",IF(AF$3&lt;=$B$2,SMALL(Data_Baseline!$C75:$AZ75,COUNTIF(Data_Baseline!$C75:$AZ75,0)+1)/MAX(Data_Baseline!$C75:$AZ75),IF(Data_Baseline!AE75=0,SMALL(Data_Baseline!$C75:$AZ75,COUNTIF(Data_Baseline!$C75:$AZ75,0)+1)/MAX(Data_Baseline!$C75:$AZ75),Data_Baseline!AE75/MAX(Data_Baseline!$C75:$AZ75))),IF(AF$3&lt;=$B$2,SMALL(Data_Baseline!$C75:$AZ75,COUNTIF(Data_Baseline!$C75:$AZ75,0)+1),IF(Data_Baseline!AE75=0,SMALL(Data_Baseline!$C75:$AZ75,COUNTIF(Data_Baseline!$C75:$AZ75,0)+1),Data_Baseline!AE75)))),"")</f>
        <v>5.3469627193621458E-2</v>
      </c>
      <c r="AG75" s="79">
        <f ca="1">IFERROR(IF(Data_Baseline!AF75="","",IF($C$3="On",IF(AG$3&lt;=$B$2,SMALL(Data_Baseline!$C75:$AZ75,COUNTIF(Data_Baseline!$C75:$AZ75,0)+1)/MAX(Data_Baseline!$C75:$AZ75),IF(Data_Baseline!AF75=0,SMALL(Data_Baseline!$C75:$AZ75,COUNTIF(Data_Baseline!$C75:$AZ75,0)+1)/MAX(Data_Baseline!$C75:$AZ75),Data_Baseline!AF75/MAX(Data_Baseline!$C75:$AZ75))),IF(AG$3&lt;=$B$2,SMALL(Data_Baseline!$C75:$AZ75,COUNTIF(Data_Baseline!$C75:$AZ75,0)+1),IF(Data_Baseline!AF75=0,SMALL(Data_Baseline!$C75:$AZ75,COUNTIF(Data_Baseline!$C75:$AZ75,0)+1),Data_Baseline!AF75)))),"")</f>
        <v>5.3469627193621458E-2</v>
      </c>
      <c r="AH75" s="79">
        <f ca="1">IFERROR(IF(Data_Baseline!AG75="","",IF($C$3="On",IF(AH$3&lt;=$B$2,SMALL(Data_Baseline!$C75:$AZ75,COUNTIF(Data_Baseline!$C75:$AZ75,0)+1)/MAX(Data_Baseline!$C75:$AZ75),IF(Data_Baseline!AG75=0,SMALL(Data_Baseline!$C75:$AZ75,COUNTIF(Data_Baseline!$C75:$AZ75,0)+1)/MAX(Data_Baseline!$C75:$AZ75),Data_Baseline!AG75/MAX(Data_Baseline!$C75:$AZ75))),IF(AH$3&lt;=$B$2,SMALL(Data_Baseline!$C75:$AZ75,COUNTIF(Data_Baseline!$C75:$AZ75,0)+1),IF(Data_Baseline!AG75=0,SMALL(Data_Baseline!$C75:$AZ75,COUNTIF(Data_Baseline!$C75:$AZ75,0)+1),Data_Baseline!AG75)))),"")</f>
        <v>5.3469627193621458E-2</v>
      </c>
      <c r="AI75" s="79">
        <f ca="1">IFERROR(IF(Data_Baseline!AH75="","",IF($C$3="On",IF(AI$3&lt;=$B$2,SMALL(Data_Baseline!$C75:$AZ75,COUNTIF(Data_Baseline!$C75:$AZ75,0)+1)/MAX(Data_Baseline!$C75:$AZ75),IF(Data_Baseline!AH75=0,SMALL(Data_Baseline!$C75:$AZ75,COUNTIF(Data_Baseline!$C75:$AZ75,0)+1)/MAX(Data_Baseline!$C75:$AZ75),Data_Baseline!AH75/MAX(Data_Baseline!$C75:$AZ75))),IF(AI$3&lt;=$B$2,SMALL(Data_Baseline!$C75:$AZ75,COUNTIF(Data_Baseline!$C75:$AZ75,0)+1),IF(Data_Baseline!AH75=0,SMALL(Data_Baseline!$C75:$AZ75,COUNTIF(Data_Baseline!$C75:$AZ75,0)+1),Data_Baseline!AH75)))),"")</f>
        <v>5.3469627193621458E-2</v>
      </c>
      <c r="AJ75" s="79">
        <f ca="1">IFERROR(IF(Data_Baseline!AI75="","",IF($C$3="On",IF(AJ$3&lt;=$B$2,SMALL(Data_Baseline!$C75:$AZ75,COUNTIF(Data_Baseline!$C75:$AZ75,0)+1)/MAX(Data_Baseline!$C75:$AZ75),IF(Data_Baseline!AI75=0,SMALL(Data_Baseline!$C75:$AZ75,COUNTIF(Data_Baseline!$C75:$AZ75,0)+1)/MAX(Data_Baseline!$C75:$AZ75),Data_Baseline!AI75/MAX(Data_Baseline!$C75:$AZ75))),IF(AJ$3&lt;=$B$2,SMALL(Data_Baseline!$C75:$AZ75,COUNTIF(Data_Baseline!$C75:$AZ75,0)+1),IF(Data_Baseline!AI75=0,SMALL(Data_Baseline!$C75:$AZ75,COUNTIF(Data_Baseline!$C75:$AZ75,0)+1),Data_Baseline!AI75)))),"")</f>
        <v>5.3469627193621458E-2</v>
      </c>
      <c r="AK75" s="79">
        <f ca="1">IFERROR(IF(Data_Baseline!AJ75="","",IF($C$3="On",IF(AK$3&lt;=$B$2,SMALL(Data_Baseline!$C75:$AZ75,COUNTIF(Data_Baseline!$C75:$AZ75,0)+1)/MAX(Data_Baseline!$C75:$AZ75),IF(Data_Baseline!AJ75=0,SMALL(Data_Baseline!$C75:$AZ75,COUNTIF(Data_Baseline!$C75:$AZ75,0)+1)/MAX(Data_Baseline!$C75:$AZ75),Data_Baseline!AJ75/MAX(Data_Baseline!$C75:$AZ75))),IF(AK$3&lt;=$B$2,SMALL(Data_Baseline!$C75:$AZ75,COUNTIF(Data_Baseline!$C75:$AZ75,0)+1),IF(Data_Baseline!AJ75=0,SMALL(Data_Baseline!$C75:$AZ75,COUNTIF(Data_Baseline!$C75:$AZ75,0)+1),Data_Baseline!AJ75)))),"")</f>
        <v>5.3469627193621458E-2</v>
      </c>
      <c r="AL75" s="79">
        <f ca="1">IFERROR(IF(Data_Baseline!AK75="","",IF($C$3="On",IF(AL$3&lt;=$B$2,SMALL(Data_Baseline!$C75:$AZ75,COUNTIF(Data_Baseline!$C75:$AZ75,0)+1)/MAX(Data_Baseline!$C75:$AZ75),IF(Data_Baseline!AK75=0,SMALL(Data_Baseline!$C75:$AZ75,COUNTIF(Data_Baseline!$C75:$AZ75,0)+1)/MAX(Data_Baseline!$C75:$AZ75),Data_Baseline!AK75/MAX(Data_Baseline!$C75:$AZ75))),IF(AL$3&lt;=$B$2,SMALL(Data_Baseline!$C75:$AZ75,COUNTIF(Data_Baseline!$C75:$AZ75,0)+1),IF(Data_Baseline!AK75=0,SMALL(Data_Baseline!$C75:$AZ75,COUNTIF(Data_Baseline!$C75:$AZ75,0)+1),Data_Baseline!AK75)))),"")</f>
        <v>5.3469627193621458E-2</v>
      </c>
      <c r="AM75" s="79">
        <f ca="1">IFERROR(IF(Data_Baseline!AL75="","",IF($C$3="On",IF(AM$3&lt;=$B$2,SMALL(Data_Baseline!$C75:$AZ75,COUNTIF(Data_Baseline!$C75:$AZ75,0)+1)/MAX(Data_Baseline!$C75:$AZ75),IF(Data_Baseline!AL75=0,SMALL(Data_Baseline!$C75:$AZ75,COUNTIF(Data_Baseline!$C75:$AZ75,0)+1)/MAX(Data_Baseline!$C75:$AZ75),Data_Baseline!AL75/MAX(Data_Baseline!$C75:$AZ75))),IF(AM$3&lt;=$B$2,SMALL(Data_Baseline!$C75:$AZ75,COUNTIF(Data_Baseline!$C75:$AZ75,0)+1),IF(Data_Baseline!AL75=0,SMALL(Data_Baseline!$C75:$AZ75,COUNTIF(Data_Baseline!$C75:$AZ75,0)+1),Data_Baseline!AL75)))),"")</f>
        <v>5.3469627193621458E-2</v>
      </c>
      <c r="AN75" s="79">
        <f ca="1">IFERROR(IF(Data_Baseline!AM75="","",IF($C$3="On",IF(AN$3&lt;=$B$2,SMALL(Data_Baseline!$C75:$AZ75,COUNTIF(Data_Baseline!$C75:$AZ75,0)+1)/MAX(Data_Baseline!$C75:$AZ75),IF(Data_Baseline!AM75=0,SMALL(Data_Baseline!$C75:$AZ75,COUNTIF(Data_Baseline!$C75:$AZ75,0)+1)/MAX(Data_Baseline!$C75:$AZ75),Data_Baseline!AM75/MAX(Data_Baseline!$C75:$AZ75))),IF(AN$3&lt;=$B$2,SMALL(Data_Baseline!$C75:$AZ75,COUNTIF(Data_Baseline!$C75:$AZ75,0)+1),IF(Data_Baseline!AM75=0,SMALL(Data_Baseline!$C75:$AZ75,COUNTIF(Data_Baseline!$C75:$AZ75,0)+1),Data_Baseline!AM75)))),"")</f>
        <v>5.3469627193621458E-2</v>
      </c>
      <c r="AO75" s="79">
        <f ca="1">IFERROR(IF(Data_Baseline!AN75="","",IF($C$3="On",IF(AO$3&lt;=$B$2,SMALL(Data_Baseline!$C75:$AZ75,COUNTIF(Data_Baseline!$C75:$AZ75,0)+1)/MAX(Data_Baseline!$C75:$AZ75),IF(Data_Baseline!AN75=0,SMALL(Data_Baseline!$C75:$AZ75,COUNTIF(Data_Baseline!$C75:$AZ75,0)+1)/MAX(Data_Baseline!$C75:$AZ75),Data_Baseline!AN75/MAX(Data_Baseline!$C75:$AZ75))),IF(AO$3&lt;=$B$2,SMALL(Data_Baseline!$C75:$AZ75,COUNTIF(Data_Baseline!$C75:$AZ75,0)+1),IF(Data_Baseline!AN75=0,SMALL(Data_Baseline!$C75:$AZ75,COUNTIF(Data_Baseline!$C75:$AZ75,0)+1),Data_Baseline!AN75)))),"")</f>
        <v>5.3469627193621458E-2</v>
      </c>
      <c r="AP75" s="79">
        <f ca="1">IFERROR(IF(Data_Baseline!AO75="","",IF($C$3="On",IF(AP$3&lt;=$B$2,SMALL(Data_Baseline!$C75:$AZ75,COUNTIF(Data_Baseline!$C75:$AZ75,0)+1)/MAX(Data_Baseline!$C75:$AZ75),IF(Data_Baseline!AO75=0,SMALL(Data_Baseline!$C75:$AZ75,COUNTIF(Data_Baseline!$C75:$AZ75,0)+1)/MAX(Data_Baseline!$C75:$AZ75),Data_Baseline!AO75/MAX(Data_Baseline!$C75:$AZ75))),IF(AP$3&lt;=$B$2,SMALL(Data_Baseline!$C75:$AZ75,COUNTIF(Data_Baseline!$C75:$AZ75,0)+1),IF(Data_Baseline!AO75=0,SMALL(Data_Baseline!$C75:$AZ75,COUNTIF(Data_Baseline!$C75:$AZ75,0)+1),Data_Baseline!AO75)))),"")</f>
        <v>5.3469627193621458E-2</v>
      </c>
      <c r="AQ75" s="79">
        <f ca="1">IFERROR(IF(Data_Baseline!AP75="","",IF($C$3="On",IF(AQ$3&lt;=$B$2,SMALL(Data_Baseline!$C75:$AZ75,COUNTIF(Data_Baseline!$C75:$AZ75,0)+1)/MAX(Data_Baseline!$C75:$AZ75),IF(Data_Baseline!AP75=0,SMALL(Data_Baseline!$C75:$AZ75,COUNTIF(Data_Baseline!$C75:$AZ75,0)+1)/MAX(Data_Baseline!$C75:$AZ75),Data_Baseline!AP75/MAX(Data_Baseline!$C75:$AZ75))),IF(AQ$3&lt;=$B$2,SMALL(Data_Baseline!$C75:$AZ75,COUNTIF(Data_Baseline!$C75:$AZ75,0)+1),IF(Data_Baseline!AP75=0,SMALL(Data_Baseline!$C75:$AZ75,COUNTIF(Data_Baseline!$C75:$AZ75,0)+1),Data_Baseline!AP75)))),"")</f>
        <v>5.3469627193621458E-2</v>
      </c>
      <c r="AR75" s="79" t="str">
        <f>IFERROR(IF(Data_Baseline!AQ75="","",IF($C$3="On",IF(AR$3&lt;=$B$2,SMALL(Data_Baseline!$C75:$AZ75,COUNTIF(Data_Baseline!$C75:$AZ75,0)+1)/MAX(Data_Baseline!$C75:$AZ75),IF(Data_Baseline!AQ75=0,SMALL(Data_Baseline!$C75:$AZ75,COUNTIF(Data_Baseline!$C75:$AZ75,0)+1)/MAX(Data_Baseline!$C75:$AZ75),Data_Baseline!AQ75/MAX(Data_Baseline!$C75:$AZ75))),IF(AR$3&lt;=$B$2,SMALL(Data_Baseline!$C75:$AZ75,COUNTIF(Data_Baseline!$C75:$AZ75,0)+1),IF(Data_Baseline!AQ75=0,SMALL(Data_Baseline!$C75:$AZ75,COUNTIF(Data_Baseline!$C75:$AZ75,0)+1),Data_Baseline!AQ75)))),"")</f>
        <v/>
      </c>
      <c r="AS75" s="79" t="str">
        <f>IFERROR(IF(Data_Baseline!AR75="","",IF($C$3="On",IF(AS$3&lt;=$B$2,SMALL(Data_Baseline!$C75:$AZ75,COUNTIF(Data_Baseline!$C75:$AZ75,0)+1)/MAX(Data_Baseline!$C75:$AZ75),IF(Data_Baseline!AR75=0,SMALL(Data_Baseline!$C75:$AZ75,COUNTIF(Data_Baseline!$C75:$AZ75,0)+1)/MAX(Data_Baseline!$C75:$AZ75),Data_Baseline!AR75/MAX(Data_Baseline!$C75:$AZ75))),IF(AS$3&lt;=$B$2,SMALL(Data_Baseline!$C75:$AZ75,COUNTIF(Data_Baseline!$C75:$AZ75,0)+1),IF(Data_Baseline!AR75=0,SMALL(Data_Baseline!$C75:$AZ75,COUNTIF(Data_Baseline!$C75:$AZ75,0)+1),Data_Baseline!AR75)))),"")</f>
        <v/>
      </c>
      <c r="AT75" s="79" t="str">
        <f>IFERROR(IF(Data_Baseline!AS75="","",IF($C$3="On",IF(AT$3&lt;=$B$2,SMALL(Data_Baseline!$C75:$AZ75,COUNTIF(Data_Baseline!$C75:$AZ75,0)+1)/MAX(Data_Baseline!$C75:$AZ75),IF(Data_Baseline!AS75=0,SMALL(Data_Baseline!$C75:$AZ75,COUNTIF(Data_Baseline!$C75:$AZ75,0)+1)/MAX(Data_Baseline!$C75:$AZ75),Data_Baseline!AS75/MAX(Data_Baseline!$C75:$AZ75))),IF(AT$3&lt;=$B$2,SMALL(Data_Baseline!$C75:$AZ75,COUNTIF(Data_Baseline!$C75:$AZ75,0)+1),IF(Data_Baseline!AS75=0,SMALL(Data_Baseline!$C75:$AZ75,COUNTIF(Data_Baseline!$C75:$AZ75,0)+1),Data_Baseline!AS75)))),"")</f>
        <v/>
      </c>
      <c r="AU75" s="79" t="str">
        <f>IFERROR(IF(Data_Baseline!AT75="","",IF($C$3="On",IF(AU$3&lt;=$B$2,SMALL(Data_Baseline!$C75:$AZ75,COUNTIF(Data_Baseline!$C75:$AZ75,0)+1)/MAX(Data_Baseline!$C75:$AZ75),IF(Data_Baseline!AT75=0,SMALL(Data_Baseline!$C75:$AZ75,COUNTIF(Data_Baseline!$C75:$AZ75,0)+1)/MAX(Data_Baseline!$C75:$AZ75),Data_Baseline!AT75/MAX(Data_Baseline!$C75:$AZ75))),IF(AU$3&lt;=$B$2,SMALL(Data_Baseline!$C75:$AZ75,COUNTIF(Data_Baseline!$C75:$AZ75,0)+1),IF(Data_Baseline!AT75=0,SMALL(Data_Baseline!$C75:$AZ75,COUNTIF(Data_Baseline!$C75:$AZ75,0)+1),Data_Baseline!AT75)))),"")</f>
        <v/>
      </c>
      <c r="AV75" s="79" t="str">
        <f>IFERROR(IF(Data_Baseline!AU75="","",IF($C$3="On",IF(AV$3&lt;=$B$2,SMALL(Data_Baseline!$C75:$AZ75,COUNTIF(Data_Baseline!$C75:$AZ75,0)+1)/MAX(Data_Baseline!$C75:$AZ75),IF(Data_Baseline!AU75=0,SMALL(Data_Baseline!$C75:$AZ75,COUNTIF(Data_Baseline!$C75:$AZ75,0)+1)/MAX(Data_Baseline!$C75:$AZ75),Data_Baseline!AU75/MAX(Data_Baseline!$C75:$AZ75))),IF(AV$3&lt;=$B$2,SMALL(Data_Baseline!$C75:$AZ75,COUNTIF(Data_Baseline!$C75:$AZ75,0)+1),IF(Data_Baseline!AU75=0,SMALL(Data_Baseline!$C75:$AZ75,COUNTIF(Data_Baseline!$C75:$AZ75,0)+1),Data_Baseline!AU75)))),"")</f>
        <v/>
      </c>
      <c r="AW75" s="79" t="str">
        <f>IFERROR(IF(Data_Baseline!AV75="","",IF($C$3="On",IF(AW$3&lt;=$B$2,SMALL(Data_Baseline!$C75:$AZ75,COUNTIF(Data_Baseline!$C75:$AZ75,0)+1)/MAX(Data_Baseline!$C75:$AZ75),IF(Data_Baseline!AV75=0,SMALL(Data_Baseline!$C75:$AZ75,COUNTIF(Data_Baseline!$C75:$AZ75,0)+1)/MAX(Data_Baseline!$C75:$AZ75),Data_Baseline!AV75/MAX(Data_Baseline!$C75:$AZ75))),IF(AW$3&lt;=$B$2,SMALL(Data_Baseline!$C75:$AZ75,COUNTIF(Data_Baseline!$C75:$AZ75,0)+1),IF(Data_Baseline!AV75=0,SMALL(Data_Baseline!$C75:$AZ75,COUNTIF(Data_Baseline!$C75:$AZ75,0)+1),Data_Baseline!AV75)))),"")</f>
        <v/>
      </c>
      <c r="AX75" s="79" t="str">
        <f>IFERROR(IF(Data_Baseline!AW75="","",IF($C$3="On",IF(AX$3&lt;=$B$2,SMALL(Data_Baseline!$C75:$AZ75,COUNTIF(Data_Baseline!$C75:$AZ75,0)+1)/MAX(Data_Baseline!$C75:$AZ75),IF(Data_Baseline!AW75=0,SMALL(Data_Baseline!$C75:$AZ75,COUNTIF(Data_Baseline!$C75:$AZ75,0)+1)/MAX(Data_Baseline!$C75:$AZ75),Data_Baseline!AW75/MAX(Data_Baseline!$C75:$AZ75))),IF(AX$3&lt;=$B$2,SMALL(Data_Baseline!$C75:$AZ75,COUNTIF(Data_Baseline!$C75:$AZ75,0)+1),IF(Data_Baseline!AW75=0,SMALL(Data_Baseline!$C75:$AZ75,COUNTIF(Data_Baseline!$C75:$AZ75,0)+1),Data_Baseline!AW75)))),"")</f>
        <v/>
      </c>
      <c r="AY75" s="79" t="str">
        <f>IFERROR(IF(Data_Baseline!AX75="","",IF($C$3="On",IF(AY$3&lt;=$B$2,SMALL(Data_Baseline!$C75:$AZ75,COUNTIF(Data_Baseline!$C75:$AZ75,0)+1)/MAX(Data_Baseline!$C75:$AZ75),IF(Data_Baseline!AX75=0,SMALL(Data_Baseline!$C75:$AZ75,COUNTIF(Data_Baseline!$C75:$AZ75,0)+1)/MAX(Data_Baseline!$C75:$AZ75),Data_Baseline!AX75/MAX(Data_Baseline!$C75:$AZ75))),IF(AY$3&lt;=$B$2,SMALL(Data_Baseline!$C75:$AZ75,COUNTIF(Data_Baseline!$C75:$AZ75,0)+1),IF(Data_Baseline!AX75=0,SMALL(Data_Baseline!$C75:$AZ75,COUNTIF(Data_Baseline!$C75:$AZ75,0)+1),Data_Baseline!AX75)))),"")</f>
        <v/>
      </c>
      <c r="AZ75" s="79" t="str">
        <f>IFERROR(IF(Data_Baseline!AY75="","",IF($C$3="On",IF(AZ$3&lt;=$B$2,SMALL(Data_Baseline!$C75:$AZ75,COUNTIF(Data_Baseline!$C75:$AZ75,0)+1)/MAX(Data_Baseline!$C75:$AZ75),IF(Data_Baseline!AY75=0,SMALL(Data_Baseline!$C75:$AZ75,COUNTIF(Data_Baseline!$C75:$AZ75,0)+1)/MAX(Data_Baseline!$C75:$AZ75),Data_Baseline!AY75/MAX(Data_Baseline!$C75:$AZ75))),IF(AZ$3&lt;=$B$2,SMALL(Data_Baseline!$C75:$AZ75,COUNTIF(Data_Baseline!$C75:$AZ75,0)+1),IF(Data_Baseline!AY75=0,SMALL(Data_Baseline!$C75:$AZ75,COUNTIF(Data_Baseline!$C75:$AZ75,0)+1),Data_Baseline!AY75)))),"")</f>
        <v/>
      </c>
      <c r="BA75" s="79" t="str">
        <f>IFERROR(IF(Data_Baseline!AZ75="","",IF($C$3="On",IF(BA$3&lt;=$B$2,SMALL(Data_Baseline!$C75:$AZ75,COUNTIF(Data_Baseline!$C75:$AZ75,0)+1)/MAX(Data_Baseline!$C75:$AZ75),IF(Data_Baseline!AZ75=0,SMALL(Data_Baseline!$C75:$AZ75,COUNTIF(Data_Baseline!$C75:$AZ75,0)+1)/MAX(Data_Baseline!$C75:$AZ75),Data_Baseline!AZ75/MAX(Data_Baseline!$C75:$AZ75))),IF(BA$3&lt;=$B$2,SMALL(Data_Baseline!$C75:$AZ75,COUNTIF(Data_Baseline!$C75:$AZ75,0)+1),IF(Data_Baseline!AZ75=0,SMALL(Data_Baseline!$C75:$AZ75,COUNTIF(Data_Baseline!$C75:$AZ75,0)+1),Data_Baseline!AZ75)))),"")</f>
        <v/>
      </c>
      <c r="BB75" s="79">
        <f ca="1">IF(Data_Initial!BA75="",1,0)</f>
        <v>0</v>
      </c>
      <c r="BC75" s="2" t="str">
        <f t="shared" ca="1" si="4"/>
        <v>NTC_ParA</v>
      </c>
      <c r="BD75" s="79" t="str">
        <f t="shared" ca="1" si="5"/>
        <v>NTC</v>
      </c>
      <c r="BE75" s="79" t="str">
        <f ca="1">Data_Initial!BC75</f>
        <v>ParA</v>
      </c>
      <c r="BF75" s="79" t="str">
        <f ca="1">Data_Initial!BB75</f>
        <v>NTC</v>
      </c>
      <c r="BG75" s="79">
        <f ca="1">IFERROR((INDIRECT("Plate"&amp;Data!A75&amp;"_C!"&amp;CHAR(RIGHT(Data!B75,LEN(Data!B75)-1)+65)&amp;CODE(LEFT(Data!B75,1))-58)),"")</f>
        <v>0</v>
      </c>
      <c r="BH75" s="79" t="str">
        <f ca="1">Data_Initial!BA75</f>
        <v>X</v>
      </c>
      <c r="BI75" s="79">
        <f t="shared" ca="1" si="6"/>
        <v>5.3469627193621458E-2</v>
      </c>
      <c r="BJ75" s="79" t="str">
        <f ca="1">IF(BH75="N",1+MAX($BJ$3:BJ74),"")</f>
        <v/>
      </c>
      <c r="BK75" s="79"/>
      <c r="BL75" s="79"/>
      <c r="BM75" s="79"/>
      <c r="BN75" s="79"/>
      <c r="BO75" s="79"/>
      <c r="BP75" s="79"/>
      <c r="BQ75" s="79"/>
      <c r="BR75" s="79"/>
      <c r="BS75" s="79"/>
      <c r="BT75" s="79"/>
      <c r="BU75" s="79"/>
      <c r="BV75" s="79"/>
      <c r="BW75" s="79"/>
      <c r="BX75" s="79"/>
      <c r="BY75" s="79"/>
      <c r="BZ75" s="79"/>
    </row>
    <row r="76" spans="1:78" x14ac:dyDescent="0.25">
      <c r="A76" s="79">
        <f ca="1">IF(BH76="N","N"&amp;BJ76,IF(BB76=0,"",MAX($A$3:A75)+1))</f>
        <v>66</v>
      </c>
      <c r="B76" s="79" t="str">
        <f ca="1">Data_Initial!A76&amp;C76</f>
        <v>2A1</v>
      </c>
      <c r="C76" s="79" t="str">
        <f ca="1">Data_Initial!B76</f>
        <v>A1</v>
      </c>
      <c r="D76" s="79">
        <f ca="1">IFERROR(IF(Data_Baseline!C76="","",IF($C$3="On",IF(D$3&lt;=$B$2,SMALL(Data_Baseline!$C76:$AZ76,COUNTIF(Data_Baseline!$C76:$AZ76,0)+1)/MAX(Data_Baseline!$C76:$AZ76),IF(Data_Baseline!C76=0,SMALL(Data_Baseline!$C76:$AZ76,COUNTIF(Data_Baseline!$C76:$AZ76,0)+1)/MAX(Data_Baseline!$C76:$AZ76),Data_Baseline!C76/MAX(Data_Baseline!$C76:$AZ76))),IF(D$3&lt;=$B$2,SMALL(Data_Baseline!$C76:$AZ76,COUNTIF(Data_Baseline!$C76:$AZ76,0)+1),IF(Data_Baseline!C76=0,SMALL(Data_Baseline!$C76:$AZ76,COUNTIF(Data_Baseline!$C76:$AZ76,0)+1),Data_Baseline!C76)))),"")</f>
        <v>6.224262144420914E-4</v>
      </c>
      <c r="E76" s="79">
        <f ca="1">IFERROR(IF(Data_Baseline!D76="","",IF($C$3="On",IF(E$3&lt;=$B$2,SMALL(Data_Baseline!$C76:$AZ76,COUNTIF(Data_Baseline!$C76:$AZ76,0)+1)/MAX(Data_Baseline!$C76:$AZ76),IF(Data_Baseline!D76=0,SMALL(Data_Baseline!$C76:$AZ76,COUNTIF(Data_Baseline!$C76:$AZ76,0)+1)/MAX(Data_Baseline!$C76:$AZ76),Data_Baseline!D76/MAX(Data_Baseline!$C76:$AZ76))),IF(E$3&lt;=$B$2,SMALL(Data_Baseline!$C76:$AZ76,COUNTIF(Data_Baseline!$C76:$AZ76,0)+1),IF(Data_Baseline!D76=0,SMALL(Data_Baseline!$C76:$AZ76,COUNTIF(Data_Baseline!$C76:$AZ76,0)+1),Data_Baseline!D76)))),"")</f>
        <v>6.224262144420914E-4</v>
      </c>
      <c r="F76" s="79">
        <f ca="1">IFERROR(IF(Data_Baseline!E76="","",IF($C$3="On",IF(F$3&lt;=$B$2,SMALL(Data_Baseline!$C76:$AZ76,COUNTIF(Data_Baseline!$C76:$AZ76,0)+1)/MAX(Data_Baseline!$C76:$AZ76),IF(Data_Baseline!E76=0,SMALL(Data_Baseline!$C76:$AZ76,COUNTIF(Data_Baseline!$C76:$AZ76,0)+1)/MAX(Data_Baseline!$C76:$AZ76),Data_Baseline!E76/MAX(Data_Baseline!$C76:$AZ76))),IF(F$3&lt;=$B$2,SMALL(Data_Baseline!$C76:$AZ76,COUNTIF(Data_Baseline!$C76:$AZ76,0)+1),IF(Data_Baseline!E76=0,SMALL(Data_Baseline!$C76:$AZ76,COUNTIF(Data_Baseline!$C76:$AZ76,0)+1),Data_Baseline!E76)))),"")</f>
        <v>6.224262144420914E-4</v>
      </c>
      <c r="G76" s="79">
        <f ca="1">IFERROR(IF(Data_Baseline!F76="","",IF($C$3="On",IF(G$3&lt;=$B$2,SMALL(Data_Baseline!$C76:$AZ76,COUNTIF(Data_Baseline!$C76:$AZ76,0)+1)/MAX(Data_Baseline!$C76:$AZ76),IF(Data_Baseline!F76=0,SMALL(Data_Baseline!$C76:$AZ76,COUNTIF(Data_Baseline!$C76:$AZ76,0)+1)/MAX(Data_Baseline!$C76:$AZ76),Data_Baseline!F76/MAX(Data_Baseline!$C76:$AZ76))),IF(G$3&lt;=$B$2,SMALL(Data_Baseline!$C76:$AZ76,COUNTIF(Data_Baseline!$C76:$AZ76,0)+1),IF(Data_Baseline!F76=0,SMALL(Data_Baseline!$C76:$AZ76,COUNTIF(Data_Baseline!$C76:$AZ76,0)+1),Data_Baseline!F76)))),"")</f>
        <v>6.224262144420914E-4</v>
      </c>
      <c r="H76" s="79">
        <f ca="1">IFERROR(IF(Data_Baseline!G76="","",IF($C$3="On",IF(H$3&lt;=$B$2,SMALL(Data_Baseline!$C76:$AZ76,COUNTIF(Data_Baseline!$C76:$AZ76,0)+1)/MAX(Data_Baseline!$C76:$AZ76),IF(Data_Baseline!G76=0,SMALL(Data_Baseline!$C76:$AZ76,COUNTIF(Data_Baseline!$C76:$AZ76,0)+1)/MAX(Data_Baseline!$C76:$AZ76),Data_Baseline!G76/MAX(Data_Baseline!$C76:$AZ76))),IF(H$3&lt;=$B$2,SMALL(Data_Baseline!$C76:$AZ76,COUNTIF(Data_Baseline!$C76:$AZ76,0)+1),IF(Data_Baseline!G76=0,SMALL(Data_Baseline!$C76:$AZ76,COUNTIF(Data_Baseline!$C76:$AZ76,0)+1),Data_Baseline!G76)))),"")</f>
        <v>6.224262144420914E-4</v>
      </c>
      <c r="I76" s="79">
        <f ca="1">IFERROR(IF(Data_Baseline!H76="","",IF($C$3="On",IF(I$3&lt;=$B$2,SMALL(Data_Baseline!$C76:$AZ76,COUNTIF(Data_Baseline!$C76:$AZ76,0)+1)/MAX(Data_Baseline!$C76:$AZ76),IF(Data_Baseline!H76=0,SMALL(Data_Baseline!$C76:$AZ76,COUNTIF(Data_Baseline!$C76:$AZ76,0)+1)/MAX(Data_Baseline!$C76:$AZ76),Data_Baseline!H76/MAX(Data_Baseline!$C76:$AZ76))),IF(I$3&lt;=$B$2,SMALL(Data_Baseline!$C76:$AZ76,COUNTIF(Data_Baseline!$C76:$AZ76,0)+1),IF(Data_Baseline!H76=0,SMALL(Data_Baseline!$C76:$AZ76,COUNTIF(Data_Baseline!$C76:$AZ76,0)+1),Data_Baseline!H76)))),"")</f>
        <v>6.224262144420914E-4</v>
      </c>
      <c r="J76" s="79">
        <f ca="1">IFERROR(IF(Data_Baseline!I76="","",IF($C$3="On",IF(J$3&lt;=$B$2,SMALL(Data_Baseline!$C76:$AZ76,COUNTIF(Data_Baseline!$C76:$AZ76,0)+1)/MAX(Data_Baseline!$C76:$AZ76),IF(Data_Baseline!I76=0,SMALL(Data_Baseline!$C76:$AZ76,COUNTIF(Data_Baseline!$C76:$AZ76,0)+1)/MAX(Data_Baseline!$C76:$AZ76),Data_Baseline!I76/MAX(Data_Baseline!$C76:$AZ76))),IF(J$3&lt;=$B$2,SMALL(Data_Baseline!$C76:$AZ76,COUNTIF(Data_Baseline!$C76:$AZ76,0)+1),IF(Data_Baseline!I76=0,SMALL(Data_Baseline!$C76:$AZ76,COUNTIF(Data_Baseline!$C76:$AZ76,0)+1),Data_Baseline!I76)))),"")</f>
        <v>6.224262144420914E-4</v>
      </c>
      <c r="K76" s="79">
        <f ca="1">IFERROR(IF(Data_Baseline!J76="","",IF($C$3="On",IF(K$3&lt;=$B$2,SMALL(Data_Baseline!$C76:$AZ76,COUNTIF(Data_Baseline!$C76:$AZ76,0)+1)/MAX(Data_Baseline!$C76:$AZ76),IF(Data_Baseline!J76=0,SMALL(Data_Baseline!$C76:$AZ76,COUNTIF(Data_Baseline!$C76:$AZ76,0)+1)/MAX(Data_Baseline!$C76:$AZ76),Data_Baseline!J76/MAX(Data_Baseline!$C76:$AZ76))),IF(K$3&lt;=$B$2,SMALL(Data_Baseline!$C76:$AZ76,COUNTIF(Data_Baseline!$C76:$AZ76,0)+1),IF(Data_Baseline!J76=0,SMALL(Data_Baseline!$C76:$AZ76,COUNTIF(Data_Baseline!$C76:$AZ76,0)+1),Data_Baseline!J76)))),"")</f>
        <v>6.224262144420914E-4</v>
      </c>
      <c r="L76" s="79">
        <f ca="1">IFERROR(IF(Data_Baseline!K76="","",IF($C$3="On",IF(L$3&lt;=$B$2,SMALL(Data_Baseline!$C76:$AZ76,COUNTIF(Data_Baseline!$C76:$AZ76,0)+1)/MAX(Data_Baseline!$C76:$AZ76),IF(Data_Baseline!K76=0,SMALL(Data_Baseline!$C76:$AZ76,COUNTIF(Data_Baseline!$C76:$AZ76,0)+1)/MAX(Data_Baseline!$C76:$AZ76),Data_Baseline!K76/MAX(Data_Baseline!$C76:$AZ76))),IF(L$3&lt;=$B$2,SMALL(Data_Baseline!$C76:$AZ76,COUNTIF(Data_Baseline!$C76:$AZ76,0)+1),IF(Data_Baseline!K76=0,SMALL(Data_Baseline!$C76:$AZ76,COUNTIF(Data_Baseline!$C76:$AZ76,0)+1),Data_Baseline!K76)))),"")</f>
        <v>6.224262144420914E-4</v>
      </c>
      <c r="M76" s="79">
        <f ca="1">IFERROR(IF(Data_Baseline!L76="","",IF($C$3="On",IF(M$3&lt;=$B$2,SMALL(Data_Baseline!$C76:$AZ76,COUNTIF(Data_Baseline!$C76:$AZ76,0)+1)/MAX(Data_Baseline!$C76:$AZ76),IF(Data_Baseline!L76=0,SMALL(Data_Baseline!$C76:$AZ76,COUNTIF(Data_Baseline!$C76:$AZ76,0)+1)/MAX(Data_Baseline!$C76:$AZ76),Data_Baseline!L76/MAX(Data_Baseline!$C76:$AZ76))),IF(M$3&lt;=$B$2,SMALL(Data_Baseline!$C76:$AZ76,COUNTIF(Data_Baseline!$C76:$AZ76,0)+1),IF(Data_Baseline!L76=0,SMALL(Data_Baseline!$C76:$AZ76,COUNTIF(Data_Baseline!$C76:$AZ76,0)+1),Data_Baseline!L76)))),"")</f>
        <v>6.224262144420914E-4</v>
      </c>
      <c r="N76" s="79">
        <f ca="1">IFERROR(IF(Data_Baseline!M76="","",IF($C$3="On",IF(N$3&lt;=$B$2,SMALL(Data_Baseline!$C76:$AZ76,COUNTIF(Data_Baseline!$C76:$AZ76,0)+1)/MAX(Data_Baseline!$C76:$AZ76),IF(Data_Baseline!M76=0,SMALL(Data_Baseline!$C76:$AZ76,COUNTIF(Data_Baseline!$C76:$AZ76,0)+1)/MAX(Data_Baseline!$C76:$AZ76),Data_Baseline!M76/MAX(Data_Baseline!$C76:$AZ76))),IF(N$3&lt;=$B$2,SMALL(Data_Baseline!$C76:$AZ76,COUNTIF(Data_Baseline!$C76:$AZ76,0)+1),IF(Data_Baseline!M76=0,SMALL(Data_Baseline!$C76:$AZ76,COUNTIF(Data_Baseline!$C76:$AZ76,0)+1),Data_Baseline!M76)))),"")</f>
        <v>6.224262144420914E-4</v>
      </c>
      <c r="O76" s="79">
        <f ca="1">IFERROR(IF(Data_Baseline!N76="","",IF($C$3="On",IF(O$3&lt;=$B$2,SMALL(Data_Baseline!$C76:$AZ76,COUNTIF(Data_Baseline!$C76:$AZ76,0)+1)/MAX(Data_Baseline!$C76:$AZ76),IF(Data_Baseline!N76=0,SMALL(Data_Baseline!$C76:$AZ76,COUNTIF(Data_Baseline!$C76:$AZ76,0)+1)/MAX(Data_Baseline!$C76:$AZ76),Data_Baseline!N76/MAX(Data_Baseline!$C76:$AZ76))),IF(O$3&lt;=$B$2,SMALL(Data_Baseline!$C76:$AZ76,COUNTIF(Data_Baseline!$C76:$AZ76,0)+1),IF(Data_Baseline!N76=0,SMALL(Data_Baseline!$C76:$AZ76,COUNTIF(Data_Baseline!$C76:$AZ76,0)+1),Data_Baseline!N76)))),"")</f>
        <v>6.224262144420914E-4</v>
      </c>
      <c r="P76" s="79">
        <f ca="1">IFERROR(IF(Data_Baseline!O76="","",IF($C$3="On",IF(P$3&lt;=$B$2,SMALL(Data_Baseline!$C76:$AZ76,COUNTIF(Data_Baseline!$C76:$AZ76,0)+1)/MAX(Data_Baseline!$C76:$AZ76),IF(Data_Baseline!O76=0,SMALL(Data_Baseline!$C76:$AZ76,COUNTIF(Data_Baseline!$C76:$AZ76,0)+1)/MAX(Data_Baseline!$C76:$AZ76),Data_Baseline!O76/MAX(Data_Baseline!$C76:$AZ76))),IF(P$3&lt;=$B$2,SMALL(Data_Baseline!$C76:$AZ76,COUNTIF(Data_Baseline!$C76:$AZ76,0)+1),IF(Data_Baseline!O76=0,SMALL(Data_Baseline!$C76:$AZ76,COUNTIF(Data_Baseline!$C76:$AZ76,0)+1),Data_Baseline!O76)))),"")</f>
        <v>6.224262144420914E-4</v>
      </c>
      <c r="Q76" s="79">
        <f ca="1">IFERROR(IF(Data_Baseline!P76="","",IF($C$3="On",IF(Q$3&lt;=$B$2,SMALL(Data_Baseline!$C76:$AZ76,COUNTIF(Data_Baseline!$C76:$AZ76,0)+1)/MAX(Data_Baseline!$C76:$AZ76),IF(Data_Baseline!P76=0,SMALL(Data_Baseline!$C76:$AZ76,COUNTIF(Data_Baseline!$C76:$AZ76,0)+1)/MAX(Data_Baseline!$C76:$AZ76),Data_Baseline!P76/MAX(Data_Baseline!$C76:$AZ76))),IF(Q$3&lt;=$B$2,SMALL(Data_Baseline!$C76:$AZ76,COUNTIF(Data_Baseline!$C76:$AZ76,0)+1),IF(Data_Baseline!P76=0,SMALL(Data_Baseline!$C76:$AZ76,COUNTIF(Data_Baseline!$C76:$AZ76,0)+1),Data_Baseline!P76)))),"")</f>
        <v>6.224262144420914E-4</v>
      </c>
      <c r="R76" s="79">
        <f ca="1">IFERROR(IF(Data_Baseline!Q76="","",IF($C$3="On",IF(R$3&lt;=$B$2,SMALL(Data_Baseline!$C76:$AZ76,COUNTIF(Data_Baseline!$C76:$AZ76,0)+1)/MAX(Data_Baseline!$C76:$AZ76),IF(Data_Baseline!Q76=0,SMALL(Data_Baseline!$C76:$AZ76,COUNTIF(Data_Baseline!$C76:$AZ76,0)+1)/MAX(Data_Baseline!$C76:$AZ76),Data_Baseline!Q76/MAX(Data_Baseline!$C76:$AZ76))),IF(R$3&lt;=$B$2,SMALL(Data_Baseline!$C76:$AZ76,COUNTIF(Data_Baseline!$C76:$AZ76,0)+1),IF(Data_Baseline!Q76=0,SMALL(Data_Baseline!$C76:$AZ76,COUNTIF(Data_Baseline!$C76:$AZ76,0)+1),Data_Baseline!Q76)))),"")</f>
        <v>6.224262144420914E-4</v>
      </c>
      <c r="S76" s="79">
        <f ca="1">IFERROR(IF(Data_Baseline!R76="","",IF($C$3="On",IF(S$3&lt;=$B$2,SMALL(Data_Baseline!$C76:$AZ76,COUNTIF(Data_Baseline!$C76:$AZ76,0)+1)/MAX(Data_Baseline!$C76:$AZ76),IF(Data_Baseline!R76=0,SMALL(Data_Baseline!$C76:$AZ76,COUNTIF(Data_Baseline!$C76:$AZ76,0)+1)/MAX(Data_Baseline!$C76:$AZ76),Data_Baseline!R76/MAX(Data_Baseline!$C76:$AZ76))),IF(S$3&lt;=$B$2,SMALL(Data_Baseline!$C76:$AZ76,COUNTIF(Data_Baseline!$C76:$AZ76,0)+1),IF(Data_Baseline!R76=0,SMALL(Data_Baseline!$C76:$AZ76,COUNTIF(Data_Baseline!$C76:$AZ76,0)+1),Data_Baseline!R76)))),"")</f>
        <v>6.224262144420914E-4</v>
      </c>
      <c r="T76" s="79">
        <f ca="1">IFERROR(IF(Data_Baseline!S76="","",IF($C$3="On",IF(T$3&lt;=$B$2,SMALL(Data_Baseline!$C76:$AZ76,COUNTIF(Data_Baseline!$C76:$AZ76,0)+1)/MAX(Data_Baseline!$C76:$AZ76),IF(Data_Baseline!S76=0,SMALL(Data_Baseline!$C76:$AZ76,COUNTIF(Data_Baseline!$C76:$AZ76,0)+1)/MAX(Data_Baseline!$C76:$AZ76),Data_Baseline!S76/MAX(Data_Baseline!$C76:$AZ76))),IF(T$3&lt;=$B$2,SMALL(Data_Baseline!$C76:$AZ76,COUNTIF(Data_Baseline!$C76:$AZ76,0)+1),IF(Data_Baseline!S76=0,SMALL(Data_Baseline!$C76:$AZ76,COUNTIF(Data_Baseline!$C76:$AZ76,0)+1),Data_Baseline!S76)))),"")</f>
        <v>6.224262144420914E-4</v>
      </c>
      <c r="U76" s="79">
        <f ca="1">IFERROR(IF(Data_Baseline!T76="","",IF($C$3="On",IF(U$3&lt;=$B$2,SMALL(Data_Baseline!$C76:$AZ76,COUNTIF(Data_Baseline!$C76:$AZ76,0)+1)/MAX(Data_Baseline!$C76:$AZ76),IF(Data_Baseline!T76=0,SMALL(Data_Baseline!$C76:$AZ76,COUNTIF(Data_Baseline!$C76:$AZ76,0)+1)/MAX(Data_Baseline!$C76:$AZ76),Data_Baseline!T76/MAX(Data_Baseline!$C76:$AZ76))),IF(U$3&lt;=$B$2,SMALL(Data_Baseline!$C76:$AZ76,COUNTIF(Data_Baseline!$C76:$AZ76,0)+1),IF(Data_Baseline!T76=0,SMALL(Data_Baseline!$C76:$AZ76,COUNTIF(Data_Baseline!$C76:$AZ76,0)+1),Data_Baseline!T76)))),"")</f>
        <v>6.224262144420914E-4</v>
      </c>
      <c r="V76" s="79">
        <f ca="1">IFERROR(IF(Data_Baseline!U76="","",IF($C$3="On",IF(V$3&lt;=$B$2,SMALL(Data_Baseline!$C76:$AZ76,COUNTIF(Data_Baseline!$C76:$AZ76,0)+1)/MAX(Data_Baseline!$C76:$AZ76),IF(Data_Baseline!U76=0,SMALL(Data_Baseline!$C76:$AZ76,COUNTIF(Data_Baseline!$C76:$AZ76,0)+1)/MAX(Data_Baseline!$C76:$AZ76),Data_Baseline!U76/MAX(Data_Baseline!$C76:$AZ76))),IF(V$3&lt;=$B$2,SMALL(Data_Baseline!$C76:$AZ76,COUNTIF(Data_Baseline!$C76:$AZ76,0)+1),IF(Data_Baseline!U76=0,SMALL(Data_Baseline!$C76:$AZ76,COUNTIF(Data_Baseline!$C76:$AZ76,0)+1),Data_Baseline!U76)))),"")</f>
        <v>6.224262144420914E-4</v>
      </c>
      <c r="W76" s="79">
        <f ca="1">IFERROR(IF(Data_Baseline!V76="","",IF($C$3="On",IF(W$3&lt;=$B$2,SMALL(Data_Baseline!$C76:$AZ76,COUNTIF(Data_Baseline!$C76:$AZ76,0)+1)/MAX(Data_Baseline!$C76:$AZ76),IF(Data_Baseline!V76=0,SMALL(Data_Baseline!$C76:$AZ76,COUNTIF(Data_Baseline!$C76:$AZ76,0)+1)/MAX(Data_Baseline!$C76:$AZ76),Data_Baseline!V76/MAX(Data_Baseline!$C76:$AZ76))),IF(W$3&lt;=$B$2,SMALL(Data_Baseline!$C76:$AZ76,COUNTIF(Data_Baseline!$C76:$AZ76,0)+1),IF(Data_Baseline!V76=0,SMALL(Data_Baseline!$C76:$AZ76,COUNTIF(Data_Baseline!$C76:$AZ76,0)+1),Data_Baseline!V76)))),"")</f>
        <v>6.224262144420914E-4</v>
      </c>
      <c r="X76" s="79">
        <f ca="1">IFERROR(IF(Data_Baseline!W76="","",IF($C$3="On",IF(X$3&lt;=$B$2,SMALL(Data_Baseline!$C76:$AZ76,COUNTIF(Data_Baseline!$C76:$AZ76,0)+1)/MAX(Data_Baseline!$C76:$AZ76),IF(Data_Baseline!W76=0,SMALL(Data_Baseline!$C76:$AZ76,COUNTIF(Data_Baseline!$C76:$AZ76,0)+1)/MAX(Data_Baseline!$C76:$AZ76),Data_Baseline!W76/MAX(Data_Baseline!$C76:$AZ76))),IF(X$3&lt;=$B$2,SMALL(Data_Baseline!$C76:$AZ76,COUNTIF(Data_Baseline!$C76:$AZ76,0)+1),IF(Data_Baseline!W76=0,SMALL(Data_Baseline!$C76:$AZ76,COUNTIF(Data_Baseline!$C76:$AZ76,0)+1),Data_Baseline!W76)))),"")</f>
        <v>6.224262144420914E-4</v>
      </c>
      <c r="Y76" s="79">
        <f ca="1">IFERROR(IF(Data_Baseline!X76="","",IF($C$3="On",IF(Y$3&lt;=$B$2,SMALL(Data_Baseline!$C76:$AZ76,COUNTIF(Data_Baseline!$C76:$AZ76,0)+1)/MAX(Data_Baseline!$C76:$AZ76),IF(Data_Baseline!X76=0,SMALL(Data_Baseline!$C76:$AZ76,COUNTIF(Data_Baseline!$C76:$AZ76,0)+1)/MAX(Data_Baseline!$C76:$AZ76),Data_Baseline!X76/MAX(Data_Baseline!$C76:$AZ76))),IF(Y$3&lt;=$B$2,SMALL(Data_Baseline!$C76:$AZ76,COUNTIF(Data_Baseline!$C76:$AZ76,0)+1),IF(Data_Baseline!X76=0,SMALL(Data_Baseline!$C76:$AZ76,COUNTIF(Data_Baseline!$C76:$AZ76,0)+1),Data_Baseline!X76)))),"")</f>
        <v>6.224262144420914E-4</v>
      </c>
      <c r="Z76" s="79">
        <f ca="1">IFERROR(IF(Data_Baseline!Y76="","",IF($C$3="On",IF(Z$3&lt;=$B$2,SMALL(Data_Baseline!$C76:$AZ76,COUNTIF(Data_Baseline!$C76:$AZ76,0)+1)/MAX(Data_Baseline!$C76:$AZ76),IF(Data_Baseline!Y76=0,SMALL(Data_Baseline!$C76:$AZ76,COUNTIF(Data_Baseline!$C76:$AZ76,0)+1)/MAX(Data_Baseline!$C76:$AZ76),Data_Baseline!Y76/MAX(Data_Baseline!$C76:$AZ76))),IF(Z$3&lt;=$B$2,SMALL(Data_Baseline!$C76:$AZ76,COUNTIF(Data_Baseline!$C76:$AZ76,0)+1),IF(Data_Baseline!Y76=0,SMALL(Data_Baseline!$C76:$AZ76,COUNTIF(Data_Baseline!$C76:$AZ76,0)+1),Data_Baseline!Y76)))),"")</f>
        <v>6.224262144420914E-4</v>
      </c>
      <c r="AA76" s="79">
        <f ca="1">IFERROR(IF(Data_Baseline!Z76="","",IF($C$3="On",IF(AA$3&lt;=$B$2,SMALL(Data_Baseline!$C76:$AZ76,COUNTIF(Data_Baseline!$C76:$AZ76,0)+1)/MAX(Data_Baseline!$C76:$AZ76),IF(Data_Baseline!Z76=0,SMALL(Data_Baseline!$C76:$AZ76,COUNTIF(Data_Baseline!$C76:$AZ76,0)+1)/MAX(Data_Baseline!$C76:$AZ76),Data_Baseline!Z76/MAX(Data_Baseline!$C76:$AZ76))),IF(AA$3&lt;=$B$2,SMALL(Data_Baseline!$C76:$AZ76,COUNTIF(Data_Baseline!$C76:$AZ76,0)+1),IF(Data_Baseline!Z76=0,SMALL(Data_Baseline!$C76:$AZ76,COUNTIF(Data_Baseline!$C76:$AZ76,0)+1),Data_Baseline!Z76)))),"")</f>
        <v>2.0685697285538359E-3</v>
      </c>
      <c r="AB76" s="79">
        <f ca="1">IFERROR(IF(Data_Baseline!AA76="","",IF($C$3="On",IF(AB$3&lt;=$B$2,SMALL(Data_Baseline!$C76:$AZ76,COUNTIF(Data_Baseline!$C76:$AZ76,0)+1)/MAX(Data_Baseline!$C76:$AZ76),IF(Data_Baseline!AA76=0,SMALL(Data_Baseline!$C76:$AZ76,COUNTIF(Data_Baseline!$C76:$AZ76,0)+1)/MAX(Data_Baseline!$C76:$AZ76),Data_Baseline!AA76/MAX(Data_Baseline!$C76:$AZ76))),IF(AB$3&lt;=$B$2,SMALL(Data_Baseline!$C76:$AZ76,COUNTIF(Data_Baseline!$C76:$AZ76,0)+1),IF(Data_Baseline!AA76=0,SMALL(Data_Baseline!$C76:$AZ76,COUNTIF(Data_Baseline!$C76:$AZ76,0)+1),Data_Baseline!AA76)))),"")</f>
        <v>6.4831955516033582E-3</v>
      </c>
      <c r="AC76" s="79">
        <f ca="1">IFERROR(IF(Data_Baseline!AB76="","",IF($C$3="On",IF(AC$3&lt;=$B$2,SMALL(Data_Baseline!$C76:$AZ76,COUNTIF(Data_Baseline!$C76:$AZ76,0)+1)/MAX(Data_Baseline!$C76:$AZ76),IF(Data_Baseline!AB76=0,SMALL(Data_Baseline!$C76:$AZ76,COUNTIF(Data_Baseline!$C76:$AZ76,0)+1)/MAX(Data_Baseline!$C76:$AZ76),Data_Baseline!AB76/MAX(Data_Baseline!$C76:$AZ76))),IF(AC$3&lt;=$B$2,SMALL(Data_Baseline!$C76:$AZ76,COUNTIF(Data_Baseline!$C76:$AZ76,0)+1),IF(Data_Baseline!AB76=0,SMALL(Data_Baseline!$C76:$AZ76,COUNTIF(Data_Baseline!$C76:$AZ76,0)+1),Data_Baseline!AB76)))),"")</f>
        <v>1.4938757376426959E-2</v>
      </c>
      <c r="AD76" s="79">
        <f ca="1">IFERROR(IF(Data_Baseline!AC76="","",IF($C$3="On",IF(AD$3&lt;=$B$2,SMALL(Data_Baseline!$C76:$AZ76,COUNTIF(Data_Baseline!$C76:$AZ76,0)+1)/MAX(Data_Baseline!$C76:$AZ76),IF(Data_Baseline!AC76=0,SMALL(Data_Baseline!$C76:$AZ76,COUNTIF(Data_Baseline!$C76:$AZ76,0)+1)/MAX(Data_Baseline!$C76:$AZ76),Data_Baseline!AC76/MAX(Data_Baseline!$C76:$AZ76))),IF(AD$3&lt;=$B$2,SMALL(Data_Baseline!$C76:$AZ76,COUNTIF(Data_Baseline!$C76:$AZ76,0)+1),IF(Data_Baseline!AC76=0,SMALL(Data_Baseline!$C76:$AZ76,COUNTIF(Data_Baseline!$C76:$AZ76,0)+1),Data_Baseline!AC76)))),"")</f>
        <v>2.9979405346580647E-2</v>
      </c>
      <c r="AE76" s="79">
        <f ca="1">IFERROR(IF(Data_Baseline!AD76="","",IF($C$3="On",IF(AE$3&lt;=$B$2,SMALL(Data_Baseline!$C76:$AZ76,COUNTIF(Data_Baseline!$C76:$AZ76,0)+1)/MAX(Data_Baseline!$C76:$AZ76),IF(Data_Baseline!AD76=0,SMALL(Data_Baseline!$C76:$AZ76,COUNTIF(Data_Baseline!$C76:$AZ76,0)+1)/MAX(Data_Baseline!$C76:$AZ76),Data_Baseline!AD76/MAX(Data_Baseline!$C76:$AZ76))),IF(AE$3&lt;=$B$2,SMALL(Data_Baseline!$C76:$AZ76,COUNTIF(Data_Baseline!$C76:$AZ76,0)+1),IF(Data_Baseline!AD76=0,SMALL(Data_Baseline!$C76:$AZ76,COUNTIF(Data_Baseline!$C76:$AZ76,0)+1),Data_Baseline!AD76)))),"")</f>
        <v>5.7734674557500677E-2</v>
      </c>
      <c r="AF76" s="79">
        <f ca="1">IFERROR(IF(Data_Baseline!AE76="","",IF($C$3="On",IF(AF$3&lt;=$B$2,SMALL(Data_Baseline!$C76:$AZ76,COUNTIF(Data_Baseline!$C76:$AZ76,0)+1)/MAX(Data_Baseline!$C76:$AZ76),IF(Data_Baseline!AE76=0,SMALL(Data_Baseline!$C76:$AZ76,COUNTIF(Data_Baseline!$C76:$AZ76,0)+1)/MAX(Data_Baseline!$C76:$AZ76),Data_Baseline!AE76/MAX(Data_Baseline!$C76:$AZ76))),IF(AF$3&lt;=$B$2,SMALL(Data_Baseline!$C76:$AZ76,COUNTIF(Data_Baseline!$C76:$AZ76,0)+1),IF(Data_Baseline!AE76=0,SMALL(Data_Baseline!$C76:$AZ76,COUNTIF(Data_Baseline!$C76:$AZ76,0)+1),Data_Baseline!AE76)))),"")</f>
        <v>0.10506153885832552</v>
      </c>
      <c r="AG76" s="79">
        <f ca="1">IFERROR(IF(Data_Baseline!AF76="","",IF($C$3="On",IF(AG$3&lt;=$B$2,SMALL(Data_Baseline!$C76:$AZ76,COUNTIF(Data_Baseline!$C76:$AZ76,0)+1)/MAX(Data_Baseline!$C76:$AZ76),IF(Data_Baseline!AF76=0,SMALL(Data_Baseline!$C76:$AZ76,COUNTIF(Data_Baseline!$C76:$AZ76,0)+1)/MAX(Data_Baseline!$C76:$AZ76),Data_Baseline!AF76/MAX(Data_Baseline!$C76:$AZ76))),IF(AG$3&lt;=$B$2,SMALL(Data_Baseline!$C76:$AZ76,COUNTIF(Data_Baseline!$C76:$AZ76,0)+1),IF(Data_Baseline!AF76=0,SMALL(Data_Baseline!$C76:$AZ76,COUNTIF(Data_Baseline!$C76:$AZ76,0)+1),Data_Baseline!AF76)))),"")</f>
        <v>0.18468573970287502</v>
      </c>
      <c r="AH76" s="79">
        <f ca="1">IFERROR(IF(Data_Baseline!AG76="","",IF($C$3="On",IF(AH$3&lt;=$B$2,SMALL(Data_Baseline!$C76:$AZ76,COUNTIF(Data_Baseline!$C76:$AZ76,0)+1)/MAX(Data_Baseline!$C76:$AZ76),IF(Data_Baseline!AG76=0,SMALL(Data_Baseline!$C76:$AZ76,COUNTIF(Data_Baseline!$C76:$AZ76,0)+1)/MAX(Data_Baseline!$C76:$AZ76),Data_Baseline!AG76/MAX(Data_Baseline!$C76:$AZ76))),IF(AH$3&lt;=$B$2,SMALL(Data_Baseline!$C76:$AZ76,COUNTIF(Data_Baseline!$C76:$AZ76,0)+1),IF(Data_Baseline!AG76=0,SMALL(Data_Baseline!$C76:$AZ76,COUNTIF(Data_Baseline!$C76:$AZ76,0)+1),Data_Baseline!AG76)))),"")</f>
        <v>0.30354090124186967</v>
      </c>
      <c r="AI76" s="79">
        <f ca="1">IFERROR(IF(Data_Baseline!AH76="","",IF($C$3="On",IF(AI$3&lt;=$B$2,SMALL(Data_Baseline!$C76:$AZ76,COUNTIF(Data_Baseline!$C76:$AZ76,0)+1)/MAX(Data_Baseline!$C76:$AZ76),IF(Data_Baseline!AH76=0,SMALL(Data_Baseline!$C76:$AZ76,COUNTIF(Data_Baseline!$C76:$AZ76,0)+1)/MAX(Data_Baseline!$C76:$AZ76),Data_Baseline!AH76/MAX(Data_Baseline!$C76:$AZ76))),IF(AI$3&lt;=$B$2,SMALL(Data_Baseline!$C76:$AZ76,COUNTIF(Data_Baseline!$C76:$AZ76,0)+1),IF(Data_Baseline!AH76=0,SMALL(Data_Baseline!$C76:$AZ76,COUNTIF(Data_Baseline!$C76:$AZ76,0)+1),Data_Baseline!AH76)))),"")</f>
        <v>0.45426034166085921</v>
      </c>
      <c r="AJ76" s="79">
        <f ca="1">IFERROR(IF(Data_Baseline!AI76="","",IF($C$3="On",IF(AJ$3&lt;=$B$2,SMALL(Data_Baseline!$C76:$AZ76,COUNTIF(Data_Baseline!$C76:$AZ76,0)+1)/MAX(Data_Baseline!$C76:$AZ76),IF(Data_Baseline!AI76=0,SMALL(Data_Baseline!$C76:$AZ76,COUNTIF(Data_Baseline!$C76:$AZ76,0)+1)/MAX(Data_Baseline!$C76:$AZ76),Data_Baseline!AI76/MAX(Data_Baseline!$C76:$AZ76))),IF(AJ$3&lt;=$B$2,SMALL(Data_Baseline!$C76:$AZ76,COUNTIF(Data_Baseline!$C76:$AZ76,0)+1),IF(Data_Baseline!AI76=0,SMALL(Data_Baseline!$C76:$AZ76,COUNTIF(Data_Baseline!$C76:$AZ76,0)+1),Data_Baseline!AI76)))),"")</f>
        <v>0.61327663588933523</v>
      </c>
      <c r="AK76" s="79">
        <f ca="1">IFERROR(IF(Data_Baseline!AJ76="","",IF($C$3="On",IF(AK$3&lt;=$B$2,SMALL(Data_Baseline!$C76:$AZ76,COUNTIF(Data_Baseline!$C76:$AZ76,0)+1)/MAX(Data_Baseline!$C76:$AZ76),IF(Data_Baseline!AJ76=0,SMALL(Data_Baseline!$C76:$AZ76,COUNTIF(Data_Baseline!$C76:$AZ76,0)+1)/MAX(Data_Baseline!$C76:$AZ76),Data_Baseline!AJ76/MAX(Data_Baseline!$C76:$AZ76))),IF(AK$3&lt;=$B$2,SMALL(Data_Baseline!$C76:$AZ76,COUNTIF(Data_Baseline!$C76:$AZ76,0)+1),IF(Data_Baseline!AJ76=0,SMALL(Data_Baseline!$C76:$AZ76,COUNTIF(Data_Baseline!$C76:$AZ76,0)+1),Data_Baseline!AJ76)))),"")</f>
        <v>0.75136917408514747</v>
      </c>
      <c r="AL76" s="79">
        <f ca="1">IFERROR(IF(Data_Baseline!AK76="","",IF($C$3="On",IF(AL$3&lt;=$B$2,SMALL(Data_Baseline!$C76:$AZ76,COUNTIF(Data_Baseline!$C76:$AZ76,0)+1)/MAX(Data_Baseline!$C76:$AZ76),IF(Data_Baseline!AK76=0,SMALL(Data_Baseline!$C76:$AZ76,COUNTIF(Data_Baseline!$C76:$AZ76,0)+1)/MAX(Data_Baseline!$C76:$AZ76),Data_Baseline!AK76/MAX(Data_Baseline!$C76:$AZ76))),IF(AL$3&lt;=$B$2,SMALL(Data_Baseline!$C76:$AZ76,COUNTIF(Data_Baseline!$C76:$AZ76,0)+1),IF(Data_Baseline!AK76=0,SMALL(Data_Baseline!$C76:$AZ76,COUNTIF(Data_Baseline!$C76:$AZ76,0)+1),Data_Baseline!AK76)))),"")</f>
        <v>0.8524740080963642</v>
      </c>
      <c r="AM76" s="79">
        <f ca="1">IFERROR(IF(Data_Baseline!AL76="","",IF($C$3="On",IF(AM$3&lt;=$B$2,SMALL(Data_Baseline!$C76:$AZ76,COUNTIF(Data_Baseline!$C76:$AZ76,0)+1)/MAX(Data_Baseline!$C76:$AZ76),IF(Data_Baseline!AL76=0,SMALL(Data_Baseline!$C76:$AZ76,COUNTIF(Data_Baseline!$C76:$AZ76,0)+1)/MAX(Data_Baseline!$C76:$AZ76),Data_Baseline!AL76/MAX(Data_Baseline!$C76:$AZ76))),IF(AM$3&lt;=$B$2,SMALL(Data_Baseline!$C76:$AZ76,COUNTIF(Data_Baseline!$C76:$AZ76,0)+1),IF(Data_Baseline!AL76=0,SMALL(Data_Baseline!$C76:$AZ76,COUNTIF(Data_Baseline!$C76:$AZ76,0)+1),Data_Baseline!AL76)))),"")</f>
        <v>0.91543793984120214</v>
      </c>
      <c r="AN76" s="79">
        <f ca="1">IFERROR(IF(Data_Baseline!AM76="","",IF($C$3="On",IF(AN$3&lt;=$B$2,SMALL(Data_Baseline!$C76:$AZ76,COUNTIF(Data_Baseline!$C76:$AZ76,0)+1)/MAX(Data_Baseline!$C76:$AZ76),IF(Data_Baseline!AM76=0,SMALL(Data_Baseline!$C76:$AZ76,COUNTIF(Data_Baseline!$C76:$AZ76,0)+1)/MAX(Data_Baseline!$C76:$AZ76),Data_Baseline!AM76/MAX(Data_Baseline!$C76:$AZ76))),IF(AN$3&lt;=$B$2,SMALL(Data_Baseline!$C76:$AZ76,COUNTIF(Data_Baseline!$C76:$AZ76,0)+1),IF(Data_Baseline!AM76=0,SMALL(Data_Baseline!$C76:$AZ76,COUNTIF(Data_Baseline!$C76:$AZ76,0)+1),Data_Baseline!AM76)))),"")</f>
        <v>0.95178361313852911</v>
      </c>
      <c r="AO76" s="79">
        <f ca="1">IFERROR(IF(Data_Baseline!AN76="","",IF($C$3="On",IF(AO$3&lt;=$B$2,SMALL(Data_Baseline!$C76:$AZ76,COUNTIF(Data_Baseline!$C76:$AZ76,0)+1)/MAX(Data_Baseline!$C76:$AZ76),IF(Data_Baseline!AN76=0,SMALL(Data_Baseline!$C76:$AZ76,COUNTIF(Data_Baseline!$C76:$AZ76,0)+1)/MAX(Data_Baseline!$C76:$AZ76),Data_Baseline!AN76/MAX(Data_Baseline!$C76:$AZ76))),IF(AO$3&lt;=$B$2,SMALL(Data_Baseline!$C76:$AZ76,COUNTIF(Data_Baseline!$C76:$AZ76,0)+1),IF(Data_Baseline!AN76=0,SMALL(Data_Baseline!$C76:$AZ76,COUNTIF(Data_Baseline!$C76:$AZ76,0)+1),Data_Baseline!AN76)))),"")</f>
        <v>0.97437532651242065</v>
      </c>
      <c r="AP76" s="79">
        <f ca="1">IFERROR(IF(Data_Baseline!AO76="","",IF($C$3="On",IF(AP$3&lt;=$B$2,SMALL(Data_Baseline!$C76:$AZ76,COUNTIF(Data_Baseline!$C76:$AZ76,0)+1)/MAX(Data_Baseline!$C76:$AZ76),IF(Data_Baseline!AO76=0,SMALL(Data_Baseline!$C76:$AZ76,COUNTIF(Data_Baseline!$C76:$AZ76,0)+1)/MAX(Data_Baseline!$C76:$AZ76),Data_Baseline!AO76/MAX(Data_Baseline!$C76:$AZ76))),IF(AP$3&lt;=$B$2,SMALL(Data_Baseline!$C76:$AZ76,COUNTIF(Data_Baseline!$C76:$AZ76,0)+1),IF(Data_Baseline!AO76=0,SMALL(Data_Baseline!$C76:$AZ76,COUNTIF(Data_Baseline!$C76:$AZ76,0)+1),Data_Baseline!AO76)))),"")</f>
        <v>0.99189880398841834</v>
      </c>
      <c r="AQ76" s="79">
        <f ca="1">IFERROR(IF(Data_Baseline!AP76="","",IF($C$3="On",IF(AQ$3&lt;=$B$2,SMALL(Data_Baseline!$C76:$AZ76,COUNTIF(Data_Baseline!$C76:$AZ76,0)+1)/MAX(Data_Baseline!$C76:$AZ76),IF(Data_Baseline!AP76=0,SMALL(Data_Baseline!$C76:$AZ76,COUNTIF(Data_Baseline!$C76:$AZ76,0)+1)/MAX(Data_Baseline!$C76:$AZ76),Data_Baseline!AP76/MAX(Data_Baseline!$C76:$AZ76))),IF(AQ$3&lt;=$B$2,SMALL(Data_Baseline!$C76:$AZ76,COUNTIF(Data_Baseline!$C76:$AZ76,0)+1),IF(Data_Baseline!AP76=0,SMALL(Data_Baseline!$C76:$AZ76,COUNTIF(Data_Baseline!$C76:$AZ76,0)+1),Data_Baseline!AP76)))),"")</f>
        <v>1</v>
      </c>
      <c r="AR76" s="79" t="str">
        <f>IFERROR(IF(Data_Baseline!AQ76="","",IF($C$3="On",IF(AR$3&lt;=$B$2,SMALL(Data_Baseline!$C76:$AZ76,COUNTIF(Data_Baseline!$C76:$AZ76,0)+1)/MAX(Data_Baseline!$C76:$AZ76),IF(Data_Baseline!AQ76=0,SMALL(Data_Baseline!$C76:$AZ76,COUNTIF(Data_Baseline!$C76:$AZ76,0)+1)/MAX(Data_Baseline!$C76:$AZ76),Data_Baseline!AQ76/MAX(Data_Baseline!$C76:$AZ76))),IF(AR$3&lt;=$B$2,SMALL(Data_Baseline!$C76:$AZ76,COUNTIF(Data_Baseline!$C76:$AZ76,0)+1),IF(Data_Baseline!AQ76=0,SMALL(Data_Baseline!$C76:$AZ76,COUNTIF(Data_Baseline!$C76:$AZ76,0)+1),Data_Baseline!AQ76)))),"")</f>
        <v/>
      </c>
      <c r="AS76" s="79" t="str">
        <f>IFERROR(IF(Data_Baseline!AR76="","",IF($C$3="On",IF(AS$3&lt;=$B$2,SMALL(Data_Baseline!$C76:$AZ76,COUNTIF(Data_Baseline!$C76:$AZ76,0)+1)/MAX(Data_Baseline!$C76:$AZ76),IF(Data_Baseline!AR76=0,SMALL(Data_Baseline!$C76:$AZ76,COUNTIF(Data_Baseline!$C76:$AZ76,0)+1)/MAX(Data_Baseline!$C76:$AZ76),Data_Baseline!AR76/MAX(Data_Baseline!$C76:$AZ76))),IF(AS$3&lt;=$B$2,SMALL(Data_Baseline!$C76:$AZ76,COUNTIF(Data_Baseline!$C76:$AZ76,0)+1),IF(Data_Baseline!AR76=0,SMALL(Data_Baseline!$C76:$AZ76,COUNTIF(Data_Baseline!$C76:$AZ76,0)+1),Data_Baseline!AR76)))),"")</f>
        <v/>
      </c>
      <c r="AT76" s="79" t="str">
        <f>IFERROR(IF(Data_Baseline!AS76="","",IF($C$3="On",IF(AT$3&lt;=$B$2,SMALL(Data_Baseline!$C76:$AZ76,COUNTIF(Data_Baseline!$C76:$AZ76,0)+1)/MAX(Data_Baseline!$C76:$AZ76),IF(Data_Baseline!AS76=0,SMALL(Data_Baseline!$C76:$AZ76,COUNTIF(Data_Baseline!$C76:$AZ76,0)+1)/MAX(Data_Baseline!$C76:$AZ76),Data_Baseline!AS76/MAX(Data_Baseline!$C76:$AZ76))),IF(AT$3&lt;=$B$2,SMALL(Data_Baseline!$C76:$AZ76,COUNTIF(Data_Baseline!$C76:$AZ76,0)+1),IF(Data_Baseline!AS76=0,SMALL(Data_Baseline!$C76:$AZ76,COUNTIF(Data_Baseline!$C76:$AZ76,0)+1),Data_Baseline!AS76)))),"")</f>
        <v/>
      </c>
      <c r="AU76" s="79" t="str">
        <f>IFERROR(IF(Data_Baseline!AT76="","",IF($C$3="On",IF(AU$3&lt;=$B$2,SMALL(Data_Baseline!$C76:$AZ76,COUNTIF(Data_Baseline!$C76:$AZ76,0)+1)/MAX(Data_Baseline!$C76:$AZ76),IF(Data_Baseline!AT76=0,SMALL(Data_Baseline!$C76:$AZ76,COUNTIF(Data_Baseline!$C76:$AZ76,0)+1)/MAX(Data_Baseline!$C76:$AZ76),Data_Baseline!AT76/MAX(Data_Baseline!$C76:$AZ76))),IF(AU$3&lt;=$B$2,SMALL(Data_Baseline!$C76:$AZ76,COUNTIF(Data_Baseline!$C76:$AZ76,0)+1),IF(Data_Baseline!AT76=0,SMALL(Data_Baseline!$C76:$AZ76,COUNTIF(Data_Baseline!$C76:$AZ76,0)+1),Data_Baseline!AT76)))),"")</f>
        <v/>
      </c>
      <c r="AV76" s="79" t="str">
        <f>IFERROR(IF(Data_Baseline!AU76="","",IF($C$3="On",IF(AV$3&lt;=$B$2,SMALL(Data_Baseline!$C76:$AZ76,COUNTIF(Data_Baseline!$C76:$AZ76,0)+1)/MAX(Data_Baseline!$C76:$AZ76),IF(Data_Baseline!AU76=0,SMALL(Data_Baseline!$C76:$AZ76,COUNTIF(Data_Baseline!$C76:$AZ76,0)+1)/MAX(Data_Baseline!$C76:$AZ76),Data_Baseline!AU76/MAX(Data_Baseline!$C76:$AZ76))),IF(AV$3&lt;=$B$2,SMALL(Data_Baseline!$C76:$AZ76,COUNTIF(Data_Baseline!$C76:$AZ76,0)+1),IF(Data_Baseline!AU76=0,SMALL(Data_Baseline!$C76:$AZ76,COUNTIF(Data_Baseline!$C76:$AZ76,0)+1),Data_Baseline!AU76)))),"")</f>
        <v/>
      </c>
      <c r="AW76" s="79" t="str">
        <f>IFERROR(IF(Data_Baseline!AV76="","",IF($C$3="On",IF(AW$3&lt;=$B$2,SMALL(Data_Baseline!$C76:$AZ76,COUNTIF(Data_Baseline!$C76:$AZ76,0)+1)/MAX(Data_Baseline!$C76:$AZ76),IF(Data_Baseline!AV76=0,SMALL(Data_Baseline!$C76:$AZ76,COUNTIF(Data_Baseline!$C76:$AZ76,0)+1)/MAX(Data_Baseline!$C76:$AZ76),Data_Baseline!AV76/MAX(Data_Baseline!$C76:$AZ76))),IF(AW$3&lt;=$B$2,SMALL(Data_Baseline!$C76:$AZ76,COUNTIF(Data_Baseline!$C76:$AZ76,0)+1),IF(Data_Baseline!AV76=0,SMALL(Data_Baseline!$C76:$AZ76,COUNTIF(Data_Baseline!$C76:$AZ76,0)+1),Data_Baseline!AV76)))),"")</f>
        <v/>
      </c>
      <c r="AX76" s="79" t="str">
        <f>IFERROR(IF(Data_Baseline!AW76="","",IF($C$3="On",IF(AX$3&lt;=$B$2,SMALL(Data_Baseline!$C76:$AZ76,COUNTIF(Data_Baseline!$C76:$AZ76,0)+1)/MAX(Data_Baseline!$C76:$AZ76),IF(Data_Baseline!AW76=0,SMALL(Data_Baseline!$C76:$AZ76,COUNTIF(Data_Baseline!$C76:$AZ76,0)+1)/MAX(Data_Baseline!$C76:$AZ76),Data_Baseline!AW76/MAX(Data_Baseline!$C76:$AZ76))),IF(AX$3&lt;=$B$2,SMALL(Data_Baseline!$C76:$AZ76,COUNTIF(Data_Baseline!$C76:$AZ76,0)+1),IF(Data_Baseline!AW76=0,SMALL(Data_Baseline!$C76:$AZ76,COUNTIF(Data_Baseline!$C76:$AZ76,0)+1),Data_Baseline!AW76)))),"")</f>
        <v/>
      </c>
      <c r="AY76" s="79" t="str">
        <f>IFERROR(IF(Data_Baseline!AX76="","",IF($C$3="On",IF(AY$3&lt;=$B$2,SMALL(Data_Baseline!$C76:$AZ76,COUNTIF(Data_Baseline!$C76:$AZ76,0)+1)/MAX(Data_Baseline!$C76:$AZ76),IF(Data_Baseline!AX76=0,SMALL(Data_Baseline!$C76:$AZ76,COUNTIF(Data_Baseline!$C76:$AZ76,0)+1)/MAX(Data_Baseline!$C76:$AZ76),Data_Baseline!AX76/MAX(Data_Baseline!$C76:$AZ76))),IF(AY$3&lt;=$B$2,SMALL(Data_Baseline!$C76:$AZ76,COUNTIF(Data_Baseline!$C76:$AZ76,0)+1),IF(Data_Baseline!AX76=0,SMALL(Data_Baseline!$C76:$AZ76,COUNTIF(Data_Baseline!$C76:$AZ76,0)+1),Data_Baseline!AX76)))),"")</f>
        <v/>
      </c>
      <c r="AZ76" s="79" t="str">
        <f>IFERROR(IF(Data_Baseline!AY76="","",IF($C$3="On",IF(AZ$3&lt;=$B$2,SMALL(Data_Baseline!$C76:$AZ76,COUNTIF(Data_Baseline!$C76:$AZ76,0)+1)/MAX(Data_Baseline!$C76:$AZ76),IF(Data_Baseline!AY76=0,SMALL(Data_Baseline!$C76:$AZ76,COUNTIF(Data_Baseline!$C76:$AZ76,0)+1)/MAX(Data_Baseline!$C76:$AZ76),Data_Baseline!AY76/MAX(Data_Baseline!$C76:$AZ76))),IF(AZ$3&lt;=$B$2,SMALL(Data_Baseline!$C76:$AZ76,COUNTIF(Data_Baseline!$C76:$AZ76,0)+1),IF(Data_Baseline!AY76=0,SMALL(Data_Baseline!$C76:$AZ76,COUNTIF(Data_Baseline!$C76:$AZ76,0)+1),Data_Baseline!AY76)))),"")</f>
        <v/>
      </c>
      <c r="BA76" s="79" t="str">
        <f>IFERROR(IF(Data_Baseline!AZ76="","",IF($C$3="On",IF(BA$3&lt;=$B$2,SMALL(Data_Baseline!$C76:$AZ76,COUNTIF(Data_Baseline!$C76:$AZ76,0)+1)/MAX(Data_Baseline!$C76:$AZ76),IF(Data_Baseline!AZ76=0,SMALL(Data_Baseline!$C76:$AZ76,COUNTIF(Data_Baseline!$C76:$AZ76,0)+1)/MAX(Data_Baseline!$C76:$AZ76),Data_Baseline!AZ76/MAX(Data_Baseline!$C76:$AZ76))),IF(BA$3&lt;=$B$2,SMALL(Data_Baseline!$C76:$AZ76,COUNTIF(Data_Baseline!$C76:$AZ76,0)+1),IF(Data_Baseline!AZ76=0,SMALL(Data_Baseline!$C76:$AZ76,COUNTIF(Data_Baseline!$C76:$AZ76,0)+1),Data_Baseline!AZ76)))),"")</f>
        <v/>
      </c>
      <c r="BB76" s="79">
        <f ca="1">IF(Data_Initial!BA76="",1,0)</f>
        <v>1</v>
      </c>
      <c r="BC76" s="2" t="str">
        <f t="shared" ca="1" si="4"/>
        <v>3G_aceA</v>
      </c>
      <c r="BD76" s="79" t="str">
        <f t="shared" ca="1" si="5"/>
        <v>3G</v>
      </c>
      <c r="BE76" s="79" t="str">
        <f ca="1">Data_Initial!BC76</f>
        <v>aceA</v>
      </c>
      <c r="BF76" s="79" t="str">
        <f ca="1">Data_Initial!BB76</f>
        <v>1_1</v>
      </c>
      <c r="BG76" s="79">
        <f ca="1">IFERROR((INDIRECT("Plate"&amp;Data!A76&amp;"_C!"&amp;CHAR(RIGHT(Data!B76,LEN(Data!B76)-1)+65)&amp;CODE(LEFT(Data!B76,1))-58)),"")</f>
        <v>0</v>
      </c>
      <c r="BH76" s="79" t="str">
        <f ca="1">Data_Initial!BA76</f>
        <v/>
      </c>
      <c r="BI76" s="79">
        <f t="shared" ca="1" si="6"/>
        <v>6.224262144420914E-4</v>
      </c>
      <c r="BJ76" s="79" t="str">
        <f ca="1">IF(BH76="N",1+MAX($BJ$3:BJ75),"")</f>
        <v/>
      </c>
      <c r="BK76" s="79"/>
      <c r="BL76" s="79"/>
      <c r="BM76" s="79"/>
      <c r="BN76" s="79"/>
      <c r="BO76" s="79"/>
      <c r="BP76" s="79"/>
      <c r="BQ76" s="79"/>
      <c r="BR76" s="79"/>
      <c r="BS76" s="79"/>
      <c r="BT76" s="79"/>
      <c r="BU76" s="79"/>
      <c r="BV76" s="79"/>
      <c r="BW76" s="79"/>
      <c r="BX76" s="79"/>
      <c r="BY76" s="79"/>
      <c r="BZ76" s="79"/>
    </row>
    <row r="77" spans="1:78" x14ac:dyDescent="0.25">
      <c r="A77" s="79">
        <f ca="1">IF(BH77="N","N"&amp;BJ77,IF(BB77=0,"",MAX($A$3:A76)+1))</f>
        <v>67</v>
      </c>
      <c r="B77" s="79" t="str">
        <f ca="1">Data_Initial!A77&amp;C77</f>
        <v>2B1</v>
      </c>
      <c r="C77" s="79" t="str">
        <f ca="1">Data_Initial!B77</f>
        <v>B1</v>
      </c>
      <c r="D77" s="79">
        <f ca="1">IFERROR(IF(Data_Baseline!C77="","",IF($C$3="On",IF(D$3&lt;=$B$2,SMALL(Data_Baseline!$C77:$AZ77,COUNTIF(Data_Baseline!$C77:$AZ77,0)+1)/MAX(Data_Baseline!$C77:$AZ77),IF(Data_Baseline!C77=0,SMALL(Data_Baseline!$C77:$AZ77,COUNTIF(Data_Baseline!$C77:$AZ77,0)+1)/MAX(Data_Baseline!$C77:$AZ77),Data_Baseline!C77/MAX(Data_Baseline!$C77:$AZ77))),IF(D$3&lt;=$B$2,SMALL(Data_Baseline!$C77:$AZ77,COUNTIF(Data_Baseline!$C77:$AZ77,0)+1),IF(Data_Baseline!C77=0,SMALL(Data_Baseline!$C77:$AZ77,COUNTIF(Data_Baseline!$C77:$AZ77,0)+1),Data_Baseline!C77)))),"")</f>
        <v>2.4993799637494207E-4</v>
      </c>
      <c r="E77" s="79">
        <f ca="1">IFERROR(IF(Data_Baseline!D77="","",IF($C$3="On",IF(E$3&lt;=$B$2,SMALL(Data_Baseline!$C77:$AZ77,COUNTIF(Data_Baseline!$C77:$AZ77,0)+1)/MAX(Data_Baseline!$C77:$AZ77),IF(Data_Baseline!D77=0,SMALL(Data_Baseline!$C77:$AZ77,COUNTIF(Data_Baseline!$C77:$AZ77,0)+1)/MAX(Data_Baseline!$C77:$AZ77),Data_Baseline!D77/MAX(Data_Baseline!$C77:$AZ77))),IF(E$3&lt;=$B$2,SMALL(Data_Baseline!$C77:$AZ77,COUNTIF(Data_Baseline!$C77:$AZ77,0)+1),IF(Data_Baseline!D77=0,SMALL(Data_Baseline!$C77:$AZ77,COUNTIF(Data_Baseline!$C77:$AZ77,0)+1),Data_Baseline!D77)))),"")</f>
        <v>2.4993799637494207E-4</v>
      </c>
      <c r="F77" s="79">
        <f ca="1">IFERROR(IF(Data_Baseline!E77="","",IF($C$3="On",IF(F$3&lt;=$B$2,SMALL(Data_Baseline!$C77:$AZ77,COUNTIF(Data_Baseline!$C77:$AZ77,0)+1)/MAX(Data_Baseline!$C77:$AZ77),IF(Data_Baseline!E77=0,SMALL(Data_Baseline!$C77:$AZ77,COUNTIF(Data_Baseline!$C77:$AZ77,0)+1)/MAX(Data_Baseline!$C77:$AZ77),Data_Baseline!E77/MAX(Data_Baseline!$C77:$AZ77))),IF(F$3&lt;=$B$2,SMALL(Data_Baseline!$C77:$AZ77,COUNTIF(Data_Baseline!$C77:$AZ77,0)+1),IF(Data_Baseline!E77=0,SMALL(Data_Baseline!$C77:$AZ77,COUNTIF(Data_Baseline!$C77:$AZ77,0)+1),Data_Baseline!E77)))),"")</f>
        <v>2.4993799637494207E-4</v>
      </c>
      <c r="G77" s="79">
        <f ca="1">IFERROR(IF(Data_Baseline!F77="","",IF($C$3="On",IF(G$3&lt;=$B$2,SMALL(Data_Baseline!$C77:$AZ77,COUNTIF(Data_Baseline!$C77:$AZ77,0)+1)/MAX(Data_Baseline!$C77:$AZ77),IF(Data_Baseline!F77=0,SMALL(Data_Baseline!$C77:$AZ77,COUNTIF(Data_Baseline!$C77:$AZ77,0)+1)/MAX(Data_Baseline!$C77:$AZ77),Data_Baseline!F77/MAX(Data_Baseline!$C77:$AZ77))),IF(G$3&lt;=$B$2,SMALL(Data_Baseline!$C77:$AZ77,COUNTIF(Data_Baseline!$C77:$AZ77,0)+1),IF(Data_Baseline!F77=0,SMALL(Data_Baseline!$C77:$AZ77,COUNTIF(Data_Baseline!$C77:$AZ77,0)+1),Data_Baseline!F77)))),"")</f>
        <v>2.4993799637494207E-4</v>
      </c>
      <c r="H77" s="79">
        <f ca="1">IFERROR(IF(Data_Baseline!G77="","",IF($C$3="On",IF(H$3&lt;=$B$2,SMALL(Data_Baseline!$C77:$AZ77,COUNTIF(Data_Baseline!$C77:$AZ77,0)+1)/MAX(Data_Baseline!$C77:$AZ77),IF(Data_Baseline!G77=0,SMALL(Data_Baseline!$C77:$AZ77,COUNTIF(Data_Baseline!$C77:$AZ77,0)+1)/MAX(Data_Baseline!$C77:$AZ77),Data_Baseline!G77/MAX(Data_Baseline!$C77:$AZ77))),IF(H$3&lt;=$B$2,SMALL(Data_Baseline!$C77:$AZ77,COUNTIF(Data_Baseline!$C77:$AZ77,0)+1),IF(Data_Baseline!G77=0,SMALL(Data_Baseline!$C77:$AZ77,COUNTIF(Data_Baseline!$C77:$AZ77,0)+1),Data_Baseline!G77)))),"")</f>
        <v>2.4993799637494207E-4</v>
      </c>
      <c r="I77" s="79">
        <f ca="1">IFERROR(IF(Data_Baseline!H77="","",IF($C$3="On",IF(I$3&lt;=$B$2,SMALL(Data_Baseline!$C77:$AZ77,COUNTIF(Data_Baseline!$C77:$AZ77,0)+1)/MAX(Data_Baseline!$C77:$AZ77),IF(Data_Baseline!H77=0,SMALL(Data_Baseline!$C77:$AZ77,COUNTIF(Data_Baseline!$C77:$AZ77,0)+1)/MAX(Data_Baseline!$C77:$AZ77),Data_Baseline!H77/MAX(Data_Baseline!$C77:$AZ77))),IF(I$3&lt;=$B$2,SMALL(Data_Baseline!$C77:$AZ77,COUNTIF(Data_Baseline!$C77:$AZ77,0)+1),IF(Data_Baseline!H77=0,SMALL(Data_Baseline!$C77:$AZ77,COUNTIF(Data_Baseline!$C77:$AZ77,0)+1),Data_Baseline!H77)))),"")</f>
        <v>2.4993799637494207E-4</v>
      </c>
      <c r="J77" s="79">
        <f ca="1">IFERROR(IF(Data_Baseline!I77="","",IF($C$3="On",IF(J$3&lt;=$B$2,SMALL(Data_Baseline!$C77:$AZ77,COUNTIF(Data_Baseline!$C77:$AZ77,0)+1)/MAX(Data_Baseline!$C77:$AZ77),IF(Data_Baseline!I77=0,SMALL(Data_Baseline!$C77:$AZ77,COUNTIF(Data_Baseline!$C77:$AZ77,0)+1)/MAX(Data_Baseline!$C77:$AZ77),Data_Baseline!I77/MAX(Data_Baseline!$C77:$AZ77))),IF(J$3&lt;=$B$2,SMALL(Data_Baseline!$C77:$AZ77,COUNTIF(Data_Baseline!$C77:$AZ77,0)+1),IF(Data_Baseline!I77=0,SMALL(Data_Baseline!$C77:$AZ77,COUNTIF(Data_Baseline!$C77:$AZ77,0)+1),Data_Baseline!I77)))),"")</f>
        <v>2.4993799637494207E-4</v>
      </c>
      <c r="K77" s="79">
        <f ca="1">IFERROR(IF(Data_Baseline!J77="","",IF($C$3="On",IF(K$3&lt;=$B$2,SMALL(Data_Baseline!$C77:$AZ77,COUNTIF(Data_Baseline!$C77:$AZ77,0)+1)/MAX(Data_Baseline!$C77:$AZ77),IF(Data_Baseline!J77=0,SMALL(Data_Baseline!$C77:$AZ77,COUNTIF(Data_Baseline!$C77:$AZ77,0)+1)/MAX(Data_Baseline!$C77:$AZ77),Data_Baseline!J77/MAX(Data_Baseline!$C77:$AZ77))),IF(K$3&lt;=$B$2,SMALL(Data_Baseline!$C77:$AZ77,COUNTIF(Data_Baseline!$C77:$AZ77,0)+1),IF(Data_Baseline!J77=0,SMALL(Data_Baseline!$C77:$AZ77,COUNTIF(Data_Baseline!$C77:$AZ77,0)+1),Data_Baseline!J77)))),"")</f>
        <v>2.4993799637494207E-4</v>
      </c>
      <c r="L77" s="79">
        <f ca="1">IFERROR(IF(Data_Baseline!K77="","",IF($C$3="On",IF(L$3&lt;=$B$2,SMALL(Data_Baseline!$C77:$AZ77,COUNTIF(Data_Baseline!$C77:$AZ77,0)+1)/MAX(Data_Baseline!$C77:$AZ77),IF(Data_Baseline!K77=0,SMALL(Data_Baseline!$C77:$AZ77,COUNTIF(Data_Baseline!$C77:$AZ77,0)+1)/MAX(Data_Baseline!$C77:$AZ77),Data_Baseline!K77/MAX(Data_Baseline!$C77:$AZ77))),IF(L$3&lt;=$B$2,SMALL(Data_Baseline!$C77:$AZ77,COUNTIF(Data_Baseline!$C77:$AZ77,0)+1),IF(Data_Baseline!K77=0,SMALL(Data_Baseline!$C77:$AZ77,COUNTIF(Data_Baseline!$C77:$AZ77,0)+1),Data_Baseline!K77)))),"")</f>
        <v>2.4993799637494207E-4</v>
      </c>
      <c r="M77" s="79">
        <f ca="1">IFERROR(IF(Data_Baseline!L77="","",IF($C$3="On",IF(M$3&lt;=$B$2,SMALL(Data_Baseline!$C77:$AZ77,COUNTIF(Data_Baseline!$C77:$AZ77,0)+1)/MAX(Data_Baseline!$C77:$AZ77),IF(Data_Baseline!L77=0,SMALL(Data_Baseline!$C77:$AZ77,COUNTIF(Data_Baseline!$C77:$AZ77,0)+1)/MAX(Data_Baseline!$C77:$AZ77),Data_Baseline!L77/MAX(Data_Baseline!$C77:$AZ77))),IF(M$3&lt;=$B$2,SMALL(Data_Baseline!$C77:$AZ77,COUNTIF(Data_Baseline!$C77:$AZ77,0)+1),IF(Data_Baseline!L77=0,SMALL(Data_Baseline!$C77:$AZ77,COUNTIF(Data_Baseline!$C77:$AZ77,0)+1),Data_Baseline!L77)))),"")</f>
        <v>2.4993799637494207E-4</v>
      </c>
      <c r="N77" s="79">
        <f ca="1">IFERROR(IF(Data_Baseline!M77="","",IF($C$3="On",IF(N$3&lt;=$B$2,SMALL(Data_Baseline!$C77:$AZ77,COUNTIF(Data_Baseline!$C77:$AZ77,0)+1)/MAX(Data_Baseline!$C77:$AZ77),IF(Data_Baseline!M77=0,SMALL(Data_Baseline!$C77:$AZ77,COUNTIF(Data_Baseline!$C77:$AZ77,0)+1)/MAX(Data_Baseline!$C77:$AZ77),Data_Baseline!M77/MAX(Data_Baseline!$C77:$AZ77))),IF(N$3&lt;=$B$2,SMALL(Data_Baseline!$C77:$AZ77,COUNTIF(Data_Baseline!$C77:$AZ77,0)+1),IF(Data_Baseline!M77=0,SMALL(Data_Baseline!$C77:$AZ77,COUNTIF(Data_Baseline!$C77:$AZ77,0)+1),Data_Baseline!M77)))),"")</f>
        <v>2.4993799637494207E-4</v>
      </c>
      <c r="O77" s="79">
        <f ca="1">IFERROR(IF(Data_Baseline!N77="","",IF($C$3="On",IF(O$3&lt;=$B$2,SMALL(Data_Baseline!$C77:$AZ77,COUNTIF(Data_Baseline!$C77:$AZ77,0)+1)/MAX(Data_Baseline!$C77:$AZ77),IF(Data_Baseline!N77=0,SMALL(Data_Baseline!$C77:$AZ77,COUNTIF(Data_Baseline!$C77:$AZ77,0)+1)/MAX(Data_Baseline!$C77:$AZ77),Data_Baseline!N77/MAX(Data_Baseline!$C77:$AZ77))),IF(O$3&lt;=$B$2,SMALL(Data_Baseline!$C77:$AZ77,COUNTIF(Data_Baseline!$C77:$AZ77,0)+1),IF(Data_Baseline!N77=0,SMALL(Data_Baseline!$C77:$AZ77,COUNTIF(Data_Baseline!$C77:$AZ77,0)+1),Data_Baseline!N77)))),"")</f>
        <v>2.4993799637494207E-4</v>
      </c>
      <c r="P77" s="79">
        <f ca="1">IFERROR(IF(Data_Baseline!O77="","",IF($C$3="On",IF(P$3&lt;=$B$2,SMALL(Data_Baseline!$C77:$AZ77,COUNTIF(Data_Baseline!$C77:$AZ77,0)+1)/MAX(Data_Baseline!$C77:$AZ77),IF(Data_Baseline!O77=0,SMALL(Data_Baseline!$C77:$AZ77,COUNTIF(Data_Baseline!$C77:$AZ77,0)+1)/MAX(Data_Baseline!$C77:$AZ77),Data_Baseline!O77/MAX(Data_Baseline!$C77:$AZ77))),IF(P$3&lt;=$B$2,SMALL(Data_Baseline!$C77:$AZ77,COUNTIF(Data_Baseline!$C77:$AZ77,0)+1),IF(Data_Baseline!O77=0,SMALL(Data_Baseline!$C77:$AZ77,COUNTIF(Data_Baseline!$C77:$AZ77,0)+1),Data_Baseline!O77)))),"")</f>
        <v>2.4993799637494207E-4</v>
      </c>
      <c r="Q77" s="79">
        <f ca="1">IFERROR(IF(Data_Baseline!P77="","",IF($C$3="On",IF(Q$3&lt;=$B$2,SMALL(Data_Baseline!$C77:$AZ77,COUNTIF(Data_Baseline!$C77:$AZ77,0)+1)/MAX(Data_Baseline!$C77:$AZ77),IF(Data_Baseline!P77=0,SMALL(Data_Baseline!$C77:$AZ77,COUNTIF(Data_Baseline!$C77:$AZ77,0)+1)/MAX(Data_Baseline!$C77:$AZ77),Data_Baseline!P77/MAX(Data_Baseline!$C77:$AZ77))),IF(Q$3&lt;=$B$2,SMALL(Data_Baseline!$C77:$AZ77,COUNTIF(Data_Baseline!$C77:$AZ77,0)+1),IF(Data_Baseline!P77=0,SMALL(Data_Baseline!$C77:$AZ77,COUNTIF(Data_Baseline!$C77:$AZ77,0)+1),Data_Baseline!P77)))),"")</f>
        <v>2.4993799637494207E-4</v>
      </c>
      <c r="R77" s="79">
        <f ca="1">IFERROR(IF(Data_Baseline!Q77="","",IF($C$3="On",IF(R$3&lt;=$B$2,SMALL(Data_Baseline!$C77:$AZ77,COUNTIF(Data_Baseline!$C77:$AZ77,0)+1)/MAX(Data_Baseline!$C77:$AZ77),IF(Data_Baseline!Q77=0,SMALL(Data_Baseline!$C77:$AZ77,COUNTIF(Data_Baseline!$C77:$AZ77,0)+1)/MAX(Data_Baseline!$C77:$AZ77),Data_Baseline!Q77/MAX(Data_Baseline!$C77:$AZ77))),IF(R$3&lt;=$B$2,SMALL(Data_Baseline!$C77:$AZ77,COUNTIF(Data_Baseline!$C77:$AZ77,0)+1),IF(Data_Baseline!Q77=0,SMALL(Data_Baseline!$C77:$AZ77,COUNTIF(Data_Baseline!$C77:$AZ77,0)+1),Data_Baseline!Q77)))),"")</f>
        <v>2.4993799637494207E-4</v>
      </c>
      <c r="S77" s="79">
        <f ca="1">IFERROR(IF(Data_Baseline!R77="","",IF($C$3="On",IF(S$3&lt;=$B$2,SMALL(Data_Baseline!$C77:$AZ77,COUNTIF(Data_Baseline!$C77:$AZ77,0)+1)/MAX(Data_Baseline!$C77:$AZ77),IF(Data_Baseline!R77=0,SMALL(Data_Baseline!$C77:$AZ77,COUNTIF(Data_Baseline!$C77:$AZ77,0)+1)/MAX(Data_Baseline!$C77:$AZ77),Data_Baseline!R77/MAX(Data_Baseline!$C77:$AZ77))),IF(S$3&lt;=$B$2,SMALL(Data_Baseline!$C77:$AZ77,COUNTIF(Data_Baseline!$C77:$AZ77,0)+1),IF(Data_Baseline!R77=0,SMALL(Data_Baseline!$C77:$AZ77,COUNTIF(Data_Baseline!$C77:$AZ77,0)+1),Data_Baseline!R77)))),"")</f>
        <v>2.4993799637494207E-4</v>
      </c>
      <c r="T77" s="79">
        <f ca="1">IFERROR(IF(Data_Baseline!S77="","",IF($C$3="On",IF(T$3&lt;=$B$2,SMALL(Data_Baseline!$C77:$AZ77,COUNTIF(Data_Baseline!$C77:$AZ77,0)+1)/MAX(Data_Baseline!$C77:$AZ77),IF(Data_Baseline!S77=0,SMALL(Data_Baseline!$C77:$AZ77,COUNTIF(Data_Baseline!$C77:$AZ77,0)+1)/MAX(Data_Baseline!$C77:$AZ77),Data_Baseline!S77/MAX(Data_Baseline!$C77:$AZ77))),IF(T$3&lt;=$B$2,SMALL(Data_Baseline!$C77:$AZ77,COUNTIF(Data_Baseline!$C77:$AZ77,0)+1),IF(Data_Baseline!S77=0,SMALL(Data_Baseline!$C77:$AZ77,COUNTIF(Data_Baseline!$C77:$AZ77,0)+1),Data_Baseline!S77)))),"")</f>
        <v>2.4993799637494207E-4</v>
      </c>
      <c r="U77" s="79">
        <f ca="1">IFERROR(IF(Data_Baseline!T77="","",IF($C$3="On",IF(U$3&lt;=$B$2,SMALL(Data_Baseline!$C77:$AZ77,COUNTIF(Data_Baseline!$C77:$AZ77,0)+1)/MAX(Data_Baseline!$C77:$AZ77),IF(Data_Baseline!T77=0,SMALL(Data_Baseline!$C77:$AZ77,COUNTIF(Data_Baseline!$C77:$AZ77,0)+1)/MAX(Data_Baseline!$C77:$AZ77),Data_Baseline!T77/MAX(Data_Baseline!$C77:$AZ77))),IF(U$3&lt;=$B$2,SMALL(Data_Baseline!$C77:$AZ77,COUNTIF(Data_Baseline!$C77:$AZ77,0)+1),IF(Data_Baseline!T77=0,SMALL(Data_Baseline!$C77:$AZ77,COUNTIF(Data_Baseline!$C77:$AZ77,0)+1),Data_Baseline!T77)))),"")</f>
        <v>2.4993799637494207E-4</v>
      </c>
      <c r="V77" s="79">
        <f ca="1">IFERROR(IF(Data_Baseline!U77="","",IF($C$3="On",IF(V$3&lt;=$B$2,SMALL(Data_Baseline!$C77:$AZ77,COUNTIF(Data_Baseline!$C77:$AZ77,0)+1)/MAX(Data_Baseline!$C77:$AZ77),IF(Data_Baseline!U77=0,SMALL(Data_Baseline!$C77:$AZ77,COUNTIF(Data_Baseline!$C77:$AZ77,0)+1)/MAX(Data_Baseline!$C77:$AZ77),Data_Baseline!U77/MAX(Data_Baseline!$C77:$AZ77))),IF(V$3&lt;=$B$2,SMALL(Data_Baseline!$C77:$AZ77,COUNTIF(Data_Baseline!$C77:$AZ77,0)+1),IF(Data_Baseline!U77=0,SMALL(Data_Baseline!$C77:$AZ77,COUNTIF(Data_Baseline!$C77:$AZ77,0)+1),Data_Baseline!U77)))),"")</f>
        <v>2.4993799637494207E-4</v>
      </c>
      <c r="W77" s="79">
        <f ca="1">IFERROR(IF(Data_Baseline!V77="","",IF($C$3="On",IF(W$3&lt;=$B$2,SMALL(Data_Baseline!$C77:$AZ77,COUNTIF(Data_Baseline!$C77:$AZ77,0)+1)/MAX(Data_Baseline!$C77:$AZ77),IF(Data_Baseline!V77=0,SMALL(Data_Baseline!$C77:$AZ77,COUNTIF(Data_Baseline!$C77:$AZ77,0)+1)/MAX(Data_Baseline!$C77:$AZ77),Data_Baseline!V77/MAX(Data_Baseline!$C77:$AZ77))),IF(W$3&lt;=$B$2,SMALL(Data_Baseline!$C77:$AZ77,COUNTIF(Data_Baseline!$C77:$AZ77,0)+1),IF(Data_Baseline!V77=0,SMALL(Data_Baseline!$C77:$AZ77,COUNTIF(Data_Baseline!$C77:$AZ77,0)+1),Data_Baseline!V77)))),"")</f>
        <v>2.4993799637494207E-4</v>
      </c>
      <c r="X77" s="79">
        <f ca="1">IFERROR(IF(Data_Baseline!W77="","",IF($C$3="On",IF(X$3&lt;=$B$2,SMALL(Data_Baseline!$C77:$AZ77,COUNTIF(Data_Baseline!$C77:$AZ77,0)+1)/MAX(Data_Baseline!$C77:$AZ77),IF(Data_Baseline!W77=0,SMALL(Data_Baseline!$C77:$AZ77,COUNTIF(Data_Baseline!$C77:$AZ77,0)+1)/MAX(Data_Baseline!$C77:$AZ77),Data_Baseline!W77/MAX(Data_Baseline!$C77:$AZ77))),IF(X$3&lt;=$B$2,SMALL(Data_Baseline!$C77:$AZ77,COUNTIF(Data_Baseline!$C77:$AZ77,0)+1),IF(Data_Baseline!W77=0,SMALL(Data_Baseline!$C77:$AZ77,COUNTIF(Data_Baseline!$C77:$AZ77,0)+1),Data_Baseline!W77)))),"")</f>
        <v>2.4993799637494207E-4</v>
      </c>
      <c r="Y77" s="79">
        <f ca="1">IFERROR(IF(Data_Baseline!X77="","",IF($C$3="On",IF(Y$3&lt;=$B$2,SMALL(Data_Baseline!$C77:$AZ77,COUNTIF(Data_Baseline!$C77:$AZ77,0)+1)/MAX(Data_Baseline!$C77:$AZ77),IF(Data_Baseline!X77=0,SMALL(Data_Baseline!$C77:$AZ77,COUNTIF(Data_Baseline!$C77:$AZ77,0)+1)/MAX(Data_Baseline!$C77:$AZ77),Data_Baseline!X77/MAX(Data_Baseline!$C77:$AZ77))),IF(Y$3&lt;=$B$2,SMALL(Data_Baseline!$C77:$AZ77,COUNTIF(Data_Baseline!$C77:$AZ77,0)+1),IF(Data_Baseline!X77=0,SMALL(Data_Baseline!$C77:$AZ77,COUNTIF(Data_Baseline!$C77:$AZ77,0)+1),Data_Baseline!X77)))),"")</f>
        <v>2.4993799637494207E-4</v>
      </c>
      <c r="Z77" s="79">
        <f ca="1">IFERROR(IF(Data_Baseline!Y77="","",IF($C$3="On",IF(Z$3&lt;=$B$2,SMALL(Data_Baseline!$C77:$AZ77,COUNTIF(Data_Baseline!$C77:$AZ77,0)+1)/MAX(Data_Baseline!$C77:$AZ77),IF(Data_Baseline!Y77=0,SMALL(Data_Baseline!$C77:$AZ77,COUNTIF(Data_Baseline!$C77:$AZ77,0)+1)/MAX(Data_Baseline!$C77:$AZ77),Data_Baseline!Y77/MAX(Data_Baseline!$C77:$AZ77))),IF(Z$3&lt;=$B$2,SMALL(Data_Baseline!$C77:$AZ77,COUNTIF(Data_Baseline!$C77:$AZ77,0)+1),IF(Data_Baseline!Y77=0,SMALL(Data_Baseline!$C77:$AZ77,COUNTIF(Data_Baseline!$C77:$AZ77,0)+1),Data_Baseline!Y77)))),"")</f>
        <v>2.4993799637494207E-4</v>
      </c>
      <c r="AA77" s="79">
        <f ca="1">IFERROR(IF(Data_Baseline!Z77="","",IF($C$3="On",IF(AA$3&lt;=$B$2,SMALL(Data_Baseline!$C77:$AZ77,COUNTIF(Data_Baseline!$C77:$AZ77,0)+1)/MAX(Data_Baseline!$C77:$AZ77),IF(Data_Baseline!Z77=0,SMALL(Data_Baseline!$C77:$AZ77,COUNTIF(Data_Baseline!$C77:$AZ77,0)+1)/MAX(Data_Baseline!$C77:$AZ77),Data_Baseline!Z77/MAX(Data_Baseline!$C77:$AZ77))),IF(AA$3&lt;=$B$2,SMALL(Data_Baseline!$C77:$AZ77,COUNTIF(Data_Baseline!$C77:$AZ77,0)+1),IF(Data_Baseline!Z77=0,SMALL(Data_Baseline!$C77:$AZ77,COUNTIF(Data_Baseline!$C77:$AZ77,0)+1),Data_Baseline!Z77)))),"")</f>
        <v>1.9237721880657841E-3</v>
      </c>
      <c r="AB77" s="79">
        <f ca="1">IFERROR(IF(Data_Baseline!AA77="","",IF($C$3="On",IF(AB$3&lt;=$B$2,SMALL(Data_Baseline!$C77:$AZ77,COUNTIF(Data_Baseline!$C77:$AZ77,0)+1)/MAX(Data_Baseline!$C77:$AZ77),IF(Data_Baseline!AA77=0,SMALL(Data_Baseline!$C77:$AZ77,COUNTIF(Data_Baseline!$C77:$AZ77,0)+1)/MAX(Data_Baseline!$C77:$AZ77),Data_Baseline!AA77/MAX(Data_Baseline!$C77:$AZ77))),IF(AB$3&lt;=$B$2,SMALL(Data_Baseline!$C77:$AZ77,COUNTIF(Data_Baseline!$C77:$AZ77,0)+1),IF(Data_Baseline!AA77=0,SMALL(Data_Baseline!$C77:$AZ77,COUNTIF(Data_Baseline!$C77:$AZ77,0)+1),Data_Baseline!AA77)))),"")</f>
        <v>6.6778365073787965E-3</v>
      </c>
      <c r="AC77" s="79">
        <f ca="1">IFERROR(IF(Data_Baseline!AB77="","",IF($C$3="On",IF(AC$3&lt;=$B$2,SMALL(Data_Baseline!$C77:$AZ77,COUNTIF(Data_Baseline!$C77:$AZ77,0)+1)/MAX(Data_Baseline!$C77:$AZ77),IF(Data_Baseline!AB77=0,SMALL(Data_Baseline!$C77:$AZ77,COUNTIF(Data_Baseline!$C77:$AZ77,0)+1)/MAX(Data_Baseline!$C77:$AZ77),Data_Baseline!AB77/MAX(Data_Baseline!$C77:$AZ77))),IF(AC$3&lt;=$B$2,SMALL(Data_Baseline!$C77:$AZ77,COUNTIF(Data_Baseline!$C77:$AZ77,0)+1),IF(Data_Baseline!AB77=0,SMALL(Data_Baseline!$C77:$AZ77,COUNTIF(Data_Baseline!$C77:$AZ77,0)+1),Data_Baseline!AB77)))),"")</f>
        <v>1.582370908728855E-2</v>
      </c>
      <c r="AD77" s="79">
        <f ca="1">IFERROR(IF(Data_Baseline!AC77="","",IF($C$3="On",IF(AD$3&lt;=$B$2,SMALL(Data_Baseline!$C77:$AZ77,COUNTIF(Data_Baseline!$C77:$AZ77,0)+1)/MAX(Data_Baseline!$C77:$AZ77),IF(Data_Baseline!AC77=0,SMALL(Data_Baseline!$C77:$AZ77,COUNTIF(Data_Baseline!$C77:$AZ77,0)+1)/MAX(Data_Baseline!$C77:$AZ77),Data_Baseline!AC77/MAX(Data_Baseline!$C77:$AZ77))),IF(AD$3&lt;=$B$2,SMALL(Data_Baseline!$C77:$AZ77,COUNTIF(Data_Baseline!$C77:$AZ77,0)+1),IF(Data_Baseline!AC77=0,SMALL(Data_Baseline!$C77:$AZ77,COUNTIF(Data_Baseline!$C77:$AZ77,0)+1),Data_Baseline!AC77)))),"")</f>
        <v>3.1870391018363649E-2</v>
      </c>
      <c r="AE77" s="79">
        <f ca="1">IFERROR(IF(Data_Baseline!AD77="","",IF($C$3="On",IF(AE$3&lt;=$B$2,SMALL(Data_Baseline!$C77:$AZ77,COUNTIF(Data_Baseline!$C77:$AZ77,0)+1)/MAX(Data_Baseline!$C77:$AZ77),IF(Data_Baseline!AD77=0,SMALL(Data_Baseline!$C77:$AZ77,COUNTIF(Data_Baseline!$C77:$AZ77,0)+1)/MAX(Data_Baseline!$C77:$AZ77),Data_Baseline!AD77/MAX(Data_Baseline!$C77:$AZ77))),IF(AE$3&lt;=$B$2,SMALL(Data_Baseline!$C77:$AZ77,COUNTIF(Data_Baseline!$C77:$AZ77,0)+1),IF(Data_Baseline!AD77=0,SMALL(Data_Baseline!$C77:$AZ77,COUNTIF(Data_Baseline!$C77:$AZ77,0)+1),Data_Baseline!AD77)))),"")</f>
        <v>6.1272093440685134E-2</v>
      </c>
      <c r="AF77" s="79">
        <f ca="1">IFERROR(IF(Data_Baseline!AE77="","",IF($C$3="On",IF(AF$3&lt;=$B$2,SMALL(Data_Baseline!$C77:$AZ77,COUNTIF(Data_Baseline!$C77:$AZ77,0)+1)/MAX(Data_Baseline!$C77:$AZ77),IF(Data_Baseline!AE77=0,SMALL(Data_Baseline!$C77:$AZ77,COUNTIF(Data_Baseline!$C77:$AZ77,0)+1)/MAX(Data_Baseline!$C77:$AZ77),Data_Baseline!AE77/MAX(Data_Baseline!$C77:$AZ77))),IF(AF$3&lt;=$B$2,SMALL(Data_Baseline!$C77:$AZ77,COUNTIF(Data_Baseline!$C77:$AZ77,0)+1),IF(Data_Baseline!AE77=0,SMALL(Data_Baseline!$C77:$AZ77,COUNTIF(Data_Baseline!$C77:$AZ77,0)+1),Data_Baseline!AE77)))),"")</f>
        <v>0.11262148077132514</v>
      </c>
      <c r="AG77" s="79">
        <f ca="1">IFERROR(IF(Data_Baseline!AF77="","",IF($C$3="On",IF(AG$3&lt;=$B$2,SMALL(Data_Baseline!$C77:$AZ77,COUNTIF(Data_Baseline!$C77:$AZ77,0)+1)/MAX(Data_Baseline!$C77:$AZ77),IF(Data_Baseline!AF77=0,SMALL(Data_Baseline!$C77:$AZ77,COUNTIF(Data_Baseline!$C77:$AZ77,0)+1)/MAX(Data_Baseline!$C77:$AZ77),Data_Baseline!AF77/MAX(Data_Baseline!$C77:$AZ77))),IF(AG$3&lt;=$B$2,SMALL(Data_Baseline!$C77:$AZ77,COUNTIF(Data_Baseline!$C77:$AZ77,0)+1),IF(Data_Baseline!AF77=0,SMALL(Data_Baseline!$C77:$AZ77,COUNTIF(Data_Baseline!$C77:$AZ77,0)+1),Data_Baseline!AF77)))),"")</f>
        <v>0.19698829561840386</v>
      </c>
      <c r="AH77" s="79">
        <f ca="1">IFERROR(IF(Data_Baseline!AG77="","",IF($C$3="On",IF(AH$3&lt;=$B$2,SMALL(Data_Baseline!$C77:$AZ77,COUNTIF(Data_Baseline!$C77:$AZ77,0)+1)/MAX(Data_Baseline!$C77:$AZ77),IF(Data_Baseline!AG77=0,SMALL(Data_Baseline!$C77:$AZ77,COUNTIF(Data_Baseline!$C77:$AZ77,0)+1)/MAX(Data_Baseline!$C77:$AZ77),Data_Baseline!AG77/MAX(Data_Baseline!$C77:$AZ77))),IF(AH$3&lt;=$B$2,SMALL(Data_Baseline!$C77:$AZ77,COUNTIF(Data_Baseline!$C77:$AZ77,0)+1),IF(Data_Baseline!AG77=0,SMALL(Data_Baseline!$C77:$AZ77,COUNTIF(Data_Baseline!$C77:$AZ77,0)+1),Data_Baseline!AG77)))),"")</f>
        <v>0.32072456522113602</v>
      </c>
      <c r="AI77" s="79">
        <f ca="1">IFERROR(IF(Data_Baseline!AH77="","",IF($C$3="On",IF(AI$3&lt;=$B$2,SMALL(Data_Baseline!$C77:$AZ77,COUNTIF(Data_Baseline!$C77:$AZ77,0)+1)/MAX(Data_Baseline!$C77:$AZ77),IF(Data_Baseline!AH77=0,SMALL(Data_Baseline!$C77:$AZ77,COUNTIF(Data_Baseline!$C77:$AZ77,0)+1)/MAX(Data_Baseline!$C77:$AZ77),Data_Baseline!AH77/MAX(Data_Baseline!$C77:$AZ77))),IF(AI$3&lt;=$B$2,SMALL(Data_Baseline!$C77:$AZ77,COUNTIF(Data_Baseline!$C77:$AZ77,0)+1),IF(Data_Baseline!AH77=0,SMALL(Data_Baseline!$C77:$AZ77,COUNTIF(Data_Baseline!$C77:$AZ77,0)+1),Data_Baseline!AH77)))),"")</f>
        <v>0.47347213659732967</v>
      </c>
      <c r="AJ77" s="79">
        <f ca="1">IFERROR(IF(Data_Baseline!AI77="","",IF($C$3="On",IF(AJ$3&lt;=$B$2,SMALL(Data_Baseline!$C77:$AZ77,COUNTIF(Data_Baseline!$C77:$AZ77,0)+1)/MAX(Data_Baseline!$C77:$AZ77),IF(Data_Baseline!AI77=0,SMALL(Data_Baseline!$C77:$AZ77,COUNTIF(Data_Baseline!$C77:$AZ77,0)+1)/MAX(Data_Baseline!$C77:$AZ77),Data_Baseline!AI77/MAX(Data_Baseline!$C77:$AZ77))),IF(AJ$3&lt;=$B$2,SMALL(Data_Baseline!$C77:$AZ77,COUNTIF(Data_Baseline!$C77:$AZ77,0)+1),IF(Data_Baseline!AI77=0,SMALL(Data_Baseline!$C77:$AZ77,COUNTIF(Data_Baseline!$C77:$AZ77,0)+1),Data_Baseline!AI77)))),"")</f>
        <v>0.63097378785681679</v>
      </c>
      <c r="AK77" s="79">
        <f ca="1">IFERROR(IF(Data_Baseline!AJ77="","",IF($C$3="On",IF(AK$3&lt;=$B$2,SMALL(Data_Baseline!$C77:$AZ77,COUNTIF(Data_Baseline!$C77:$AZ77,0)+1)/MAX(Data_Baseline!$C77:$AZ77),IF(Data_Baseline!AJ77=0,SMALL(Data_Baseline!$C77:$AZ77,COUNTIF(Data_Baseline!$C77:$AZ77,0)+1)/MAX(Data_Baseline!$C77:$AZ77),Data_Baseline!AJ77/MAX(Data_Baseline!$C77:$AZ77))),IF(AK$3&lt;=$B$2,SMALL(Data_Baseline!$C77:$AZ77,COUNTIF(Data_Baseline!$C77:$AZ77,0)+1),IF(Data_Baseline!AJ77=0,SMALL(Data_Baseline!$C77:$AZ77,COUNTIF(Data_Baseline!$C77:$AZ77,0)+1),Data_Baseline!AJ77)))),"")</f>
        <v>0.76491892629952174</v>
      </c>
      <c r="AL77" s="79">
        <f ca="1">IFERROR(IF(Data_Baseline!AK77="","",IF($C$3="On",IF(AL$3&lt;=$B$2,SMALL(Data_Baseline!$C77:$AZ77,COUNTIF(Data_Baseline!$C77:$AZ77,0)+1)/MAX(Data_Baseline!$C77:$AZ77),IF(Data_Baseline!AK77=0,SMALL(Data_Baseline!$C77:$AZ77,COUNTIF(Data_Baseline!$C77:$AZ77,0)+1)/MAX(Data_Baseline!$C77:$AZ77),Data_Baseline!AK77/MAX(Data_Baseline!$C77:$AZ77))),IF(AL$3&lt;=$B$2,SMALL(Data_Baseline!$C77:$AZ77,COUNTIF(Data_Baseline!$C77:$AZ77,0)+1),IF(Data_Baseline!AK77=0,SMALL(Data_Baseline!$C77:$AZ77,COUNTIF(Data_Baseline!$C77:$AZ77,0)+1),Data_Baseline!AK77)))),"")</f>
        <v>0.86093539805541419</v>
      </c>
      <c r="AM77" s="79">
        <f ca="1">IFERROR(IF(Data_Baseline!AL77="","",IF($C$3="On",IF(AM$3&lt;=$B$2,SMALL(Data_Baseline!$C77:$AZ77,COUNTIF(Data_Baseline!$C77:$AZ77,0)+1)/MAX(Data_Baseline!$C77:$AZ77),IF(Data_Baseline!AL77=0,SMALL(Data_Baseline!$C77:$AZ77,COUNTIF(Data_Baseline!$C77:$AZ77,0)+1)/MAX(Data_Baseline!$C77:$AZ77),Data_Baseline!AL77/MAX(Data_Baseline!$C77:$AZ77))),IF(AM$3&lt;=$B$2,SMALL(Data_Baseline!$C77:$AZ77,COUNTIF(Data_Baseline!$C77:$AZ77,0)+1),IF(Data_Baseline!AL77=0,SMALL(Data_Baseline!$C77:$AZ77,COUNTIF(Data_Baseline!$C77:$AZ77,0)+1),Data_Baseline!AL77)))),"")</f>
        <v>0.92000878729892499</v>
      </c>
      <c r="AN77" s="79">
        <f ca="1">IFERROR(IF(Data_Baseline!AM77="","",IF($C$3="On",IF(AN$3&lt;=$B$2,SMALL(Data_Baseline!$C77:$AZ77,COUNTIF(Data_Baseline!$C77:$AZ77,0)+1)/MAX(Data_Baseline!$C77:$AZ77),IF(Data_Baseline!AM77=0,SMALL(Data_Baseline!$C77:$AZ77,COUNTIF(Data_Baseline!$C77:$AZ77,0)+1)/MAX(Data_Baseline!$C77:$AZ77),Data_Baseline!AM77/MAX(Data_Baseline!$C77:$AZ77))),IF(AN$3&lt;=$B$2,SMALL(Data_Baseline!$C77:$AZ77,COUNTIF(Data_Baseline!$C77:$AZ77,0)+1),IF(Data_Baseline!AM77=0,SMALL(Data_Baseline!$C77:$AZ77,COUNTIF(Data_Baseline!$C77:$AZ77,0)+1),Data_Baseline!AM77)))),"")</f>
        <v>0.95430160270318032</v>
      </c>
      <c r="AO77" s="79">
        <f ca="1">IFERROR(IF(Data_Baseline!AN77="","",IF($C$3="On",IF(AO$3&lt;=$B$2,SMALL(Data_Baseline!$C77:$AZ77,COUNTIF(Data_Baseline!$C77:$AZ77,0)+1)/MAX(Data_Baseline!$C77:$AZ77),IF(Data_Baseline!AN77=0,SMALL(Data_Baseline!$C77:$AZ77,COUNTIF(Data_Baseline!$C77:$AZ77,0)+1)/MAX(Data_Baseline!$C77:$AZ77),Data_Baseline!AN77/MAX(Data_Baseline!$C77:$AZ77))),IF(AO$3&lt;=$B$2,SMALL(Data_Baseline!$C77:$AZ77,COUNTIF(Data_Baseline!$C77:$AZ77,0)+1),IF(Data_Baseline!AN77=0,SMALL(Data_Baseline!$C77:$AZ77,COUNTIF(Data_Baseline!$C77:$AZ77,0)+1),Data_Baseline!AN77)))),"")</f>
        <v>0.97605460184585124</v>
      </c>
      <c r="AP77" s="79">
        <f ca="1">IFERROR(IF(Data_Baseline!AO77="","",IF($C$3="On",IF(AP$3&lt;=$B$2,SMALL(Data_Baseline!$C77:$AZ77,COUNTIF(Data_Baseline!$C77:$AZ77,0)+1)/MAX(Data_Baseline!$C77:$AZ77),IF(Data_Baseline!AO77=0,SMALL(Data_Baseline!$C77:$AZ77,COUNTIF(Data_Baseline!$C77:$AZ77,0)+1)/MAX(Data_Baseline!$C77:$AZ77),Data_Baseline!AO77/MAX(Data_Baseline!$C77:$AZ77))),IF(AP$3&lt;=$B$2,SMALL(Data_Baseline!$C77:$AZ77,COUNTIF(Data_Baseline!$C77:$AZ77,0)+1),IF(Data_Baseline!AO77=0,SMALL(Data_Baseline!$C77:$AZ77,COUNTIF(Data_Baseline!$C77:$AZ77,0)+1),Data_Baseline!AO77)))),"")</f>
        <v>0.99251132846700996</v>
      </c>
      <c r="AQ77" s="79">
        <f ca="1">IFERROR(IF(Data_Baseline!AP77="","",IF($C$3="On",IF(AQ$3&lt;=$B$2,SMALL(Data_Baseline!$C77:$AZ77,COUNTIF(Data_Baseline!$C77:$AZ77,0)+1)/MAX(Data_Baseline!$C77:$AZ77),IF(Data_Baseline!AP77=0,SMALL(Data_Baseline!$C77:$AZ77,COUNTIF(Data_Baseline!$C77:$AZ77,0)+1)/MAX(Data_Baseline!$C77:$AZ77),Data_Baseline!AP77/MAX(Data_Baseline!$C77:$AZ77))),IF(AQ$3&lt;=$B$2,SMALL(Data_Baseline!$C77:$AZ77,COUNTIF(Data_Baseline!$C77:$AZ77,0)+1),IF(Data_Baseline!AP77=0,SMALL(Data_Baseline!$C77:$AZ77,COUNTIF(Data_Baseline!$C77:$AZ77,0)+1),Data_Baseline!AP77)))),"")</f>
        <v>1</v>
      </c>
      <c r="AR77" s="79" t="str">
        <f>IFERROR(IF(Data_Baseline!AQ77="","",IF($C$3="On",IF(AR$3&lt;=$B$2,SMALL(Data_Baseline!$C77:$AZ77,COUNTIF(Data_Baseline!$C77:$AZ77,0)+1)/MAX(Data_Baseline!$C77:$AZ77),IF(Data_Baseline!AQ77=0,SMALL(Data_Baseline!$C77:$AZ77,COUNTIF(Data_Baseline!$C77:$AZ77,0)+1)/MAX(Data_Baseline!$C77:$AZ77),Data_Baseline!AQ77/MAX(Data_Baseline!$C77:$AZ77))),IF(AR$3&lt;=$B$2,SMALL(Data_Baseline!$C77:$AZ77,COUNTIF(Data_Baseline!$C77:$AZ77,0)+1),IF(Data_Baseline!AQ77=0,SMALL(Data_Baseline!$C77:$AZ77,COUNTIF(Data_Baseline!$C77:$AZ77,0)+1),Data_Baseline!AQ77)))),"")</f>
        <v/>
      </c>
      <c r="AS77" s="79" t="str">
        <f>IFERROR(IF(Data_Baseline!AR77="","",IF($C$3="On",IF(AS$3&lt;=$B$2,SMALL(Data_Baseline!$C77:$AZ77,COUNTIF(Data_Baseline!$C77:$AZ77,0)+1)/MAX(Data_Baseline!$C77:$AZ77),IF(Data_Baseline!AR77=0,SMALL(Data_Baseline!$C77:$AZ77,COUNTIF(Data_Baseline!$C77:$AZ77,0)+1)/MAX(Data_Baseline!$C77:$AZ77),Data_Baseline!AR77/MAX(Data_Baseline!$C77:$AZ77))),IF(AS$3&lt;=$B$2,SMALL(Data_Baseline!$C77:$AZ77,COUNTIF(Data_Baseline!$C77:$AZ77,0)+1),IF(Data_Baseline!AR77=0,SMALL(Data_Baseline!$C77:$AZ77,COUNTIF(Data_Baseline!$C77:$AZ77,0)+1),Data_Baseline!AR77)))),"")</f>
        <v/>
      </c>
      <c r="AT77" s="79" t="str">
        <f>IFERROR(IF(Data_Baseline!AS77="","",IF($C$3="On",IF(AT$3&lt;=$B$2,SMALL(Data_Baseline!$C77:$AZ77,COUNTIF(Data_Baseline!$C77:$AZ77,0)+1)/MAX(Data_Baseline!$C77:$AZ77),IF(Data_Baseline!AS77=0,SMALL(Data_Baseline!$C77:$AZ77,COUNTIF(Data_Baseline!$C77:$AZ77,0)+1)/MAX(Data_Baseline!$C77:$AZ77),Data_Baseline!AS77/MAX(Data_Baseline!$C77:$AZ77))),IF(AT$3&lt;=$B$2,SMALL(Data_Baseline!$C77:$AZ77,COUNTIF(Data_Baseline!$C77:$AZ77,0)+1),IF(Data_Baseline!AS77=0,SMALL(Data_Baseline!$C77:$AZ77,COUNTIF(Data_Baseline!$C77:$AZ77,0)+1),Data_Baseline!AS77)))),"")</f>
        <v/>
      </c>
      <c r="AU77" s="79" t="str">
        <f>IFERROR(IF(Data_Baseline!AT77="","",IF($C$3="On",IF(AU$3&lt;=$B$2,SMALL(Data_Baseline!$C77:$AZ77,COUNTIF(Data_Baseline!$C77:$AZ77,0)+1)/MAX(Data_Baseline!$C77:$AZ77),IF(Data_Baseline!AT77=0,SMALL(Data_Baseline!$C77:$AZ77,COUNTIF(Data_Baseline!$C77:$AZ77,0)+1)/MAX(Data_Baseline!$C77:$AZ77),Data_Baseline!AT77/MAX(Data_Baseline!$C77:$AZ77))),IF(AU$3&lt;=$B$2,SMALL(Data_Baseline!$C77:$AZ77,COUNTIF(Data_Baseline!$C77:$AZ77,0)+1),IF(Data_Baseline!AT77=0,SMALL(Data_Baseline!$C77:$AZ77,COUNTIF(Data_Baseline!$C77:$AZ77,0)+1),Data_Baseline!AT77)))),"")</f>
        <v/>
      </c>
      <c r="AV77" s="79" t="str">
        <f>IFERROR(IF(Data_Baseline!AU77="","",IF($C$3="On",IF(AV$3&lt;=$B$2,SMALL(Data_Baseline!$C77:$AZ77,COUNTIF(Data_Baseline!$C77:$AZ77,0)+1)/MAX(Data_Baseline!$C77:$AZ77),IF(Data_Baseline!AU77=0,SMALL(Data_Baseline!$C77:$AZ77,COUNTIF(Data_Baseline!$C77:$AZ77,0)+1)/MAX(Data_Baseline!$C77:$AZ77),Data_Baseline!AU77/MAX(Data_Baseline!$C77:$AZ77))),IF(AV$3&lt;=$B$2,SMALL(Data_Baseline!$C77:$AZ77,COUNTIF(Data_Baseline!$C77:$AZ77,0)+1),IF(Data_Baseline!AU77=0,SMALL(Data_Baseline!$C77:$AZ77,COUNTIF(Data_Baseline!$C77:$AZ77,0)+1),Data_Baseline!AU77)))),"")</f>
        <v/>
      </c>
      <c r="AW77" s="79" t="str">
        <f>IFERROR(IF(Data_Baseline!AV77="","",IF($C$3="On",IF(AW$3&lt;=$B$2,SMALL(Data_Baseline!$C77:$AZ77,COUNTIF(Data_Baseline!$C77:$AZ77,0)+1)/MAX(Data_Baseline!$C77:$AZ77),IF(Data_Baseline!AV77=0,SMALL(Data_Baseline!$C77:$AZ77,COUNTIF(Data_Baseline!$C77:$AZ77,0)+1)/MAX(Data_Baseline!$C77:$AZ77),Data_Baseline!AV77/MAX(Data_Baseline!$C77:$AZ77))),IF(AW$3&lt;=$B$2,SMALL(Data_Baseline!$C77:$AZ77,COUNTIF(Data_Baseline!$C77:$AZ77,0)+1),IF(Data_Baseline!AV77=0,SMALL(Data_Baseline!$C77:$AZ77,COUNTIF(Data_Baseline!$C77:$AZ77,0)+1),Data_Baseline!AV77)))),"")</f>
        <v/>
      </c>
      <c r="AX77" s="79" t="str">
        <f>IFERROR(IF(Data_Baseline!AW77="","",IF($C$3="On",IF(AX$3&lt;=$B$2,SMALL(Data_Baseline!$C77:$AZ77,COUNTIF(Data_Baseline!$C77:$AZ77,0)+1)/MAX(Data_Baseline!$C77:$AZ77),IF(Data_Baseline!AW77=0,SMALL(Data_Baseline!$C77:$AZ77,COUNTIF(Data_Baseline!$C77:$AZ77,0)+1)/MAX(Data_Baseline!$C77:$AZ77),Data_Baseline!AW77/MAX(Data_Baseline!$C77:$AZ77))),IF(AX$3&lt;=$B$2,SMALL(Data_Baseline!$C77:$AZ77,COUNTIF(Data_Baseline!$C77:$AZ77,0)+1),IF(Data_Baseline!AW77=0,SMALL(Data_Baseline!$C77:$AZ77,COUNTIF(Data_Baseline!$C77:$AZ77,0)+1),Data_Baseline!AW77)))),"")</f>
        <v/>
      </c>
      <c r="AY77" s="79" t="str">
        <f>IFERROR(IF(Data_Baseline!AX77="","",IF($C$3="On",IF(AY$3&lt;=$B$2,SMALL(Data_Baseline!$C77:$AZ77,COUNTIF(Data_Baseline!$C77:$AZ77,0)+1)/MAX(Data_Baseline!$C77:$AZ77),IF(Data_Baseline!AX77=0,SMALL(Data_Baseline!$C77:$AZ77,COUNTIF(Data_Baseline!$C77:$AZ77,0)+1)/MAX(Data_Baseline!$C77:$AZ77),Data_Baseline!AX77/MAX(Data_Baseline!$C77:$AZ77))),IF(AY$3&lt;=$B$2,SMALL(Data_Baseline!$C77:$AZ77,COUNTIF(Data_Baseline!$C77:$AZ77,0)+1),IF(Data_Baseline!AX77=0,SMALL(Data_Baseline!$C77:$AZ77,COUNTIF(Data_Baseline!$C77:$AZ77,0)+1),Data_Baseline!AX77)))),"")</f>
        <v/>
      </c>
      <c r="AZ77" s="79" t="str">
        <f>IFERROR(IF(Data_Baseline!AY77="","",IF($C$3="On",IF(AZ$3&lt;=$B$2,SMALL(Data_Baseline!$C77:$AZ77,COUNTIF(Data_Baseline!$C77:$AZ77,0)+1)/MAX(Data_Baseline!$C77:$AZ77),IF(Data_Baseline!AY77=0,SMALL(Data_Baseline!$C77:$AZ77,COUNTIF(Data_Baseline!$C77:$AZ77,0)+1)/MAX(Data_Baseline!$C77:$AZ77),Data_Baseline!AY77/MAX(Data_Baseline!$C77:$AZ77))),IF(AZ$3&lt;=$B$2,SMALL(Data_Baseline!$C77:$AZ77,COUNTIF(Data_Baseline!$C77:$AZ77,0)+1),IF(Data_Baseline!AY77=0,SMALL(Data_Baseline!$C77:$AZ77,COUNTIF(Data_Baseline!$C77:$AZ77,0)+1),Data_Baseline!AY77)))),"")</f>
        <v/>
      </c>
      <c r="BA77" s="79" t="str">
        <f>IFERROR(IF(Data_Baseline!AZ77="","",IF($C$3="On",IF(BA$3&lt;=$B$2,SMALL(Data_Baseline!$C77:$AZ77,COUNTIF(Data_Baseline!$C77:$AZ77,0)+1)/MAX(Data_Baseline!$C77:$AZ77),IF(Data_Baseline!AZ77=0,SMALL(Data_Baseline!$C77:$AZ77,COUNTIF(Data_Baseline!$C77:$AZ77,0)+1)/MAX(Data_Baseline!$C77:$AZ77),Data_Baseline!AZ77/MAX(Data_Baseline!$C77:$AZ77))),IF(BA$3&lt;=$B$2,SMALL(Data_Baseline!$C77:$AZ77,COUNTIF(Data_Baseline!$C77:$AZ77,0)+1),IF(Data_Baseline!AZ77=0,SMALL(Data_Baseline!$C77:$AZ77,COUNTIF(Data_Baseline!$C77:$AZ77,0)+1),Data_Baseline!AZ77)))),"")</f>
        <v/>
      </c>
      <c r="BB77" s="79">
        <f ca="1">IF(Data_Initial!BA77="",1,0)</f>
        <v>1</v>
      </c>
      <c r="BC77" s="2" t="str">
        <f t="shared" ca="1" si="4"/>
        <v>3G_aceA</v>
      </c>
      <c r="BD77" s="79" t="str">
        <f t="shared" ca="1" si="5"/>
        <v>3G</v>
      </c>
      <c r="BE77" s="79" t="str">
        <f ca="1">Data_Initial!BC77</f>
        <v>aceA</v>
      </c>
      <c r="BF77" s="79" t="str">
        <f ca="1">Data_Initial!BB77</f>
        <v>1_1</v>
      </c>
      <c r="BG77" s="79">
        <f ca="1">IFERROR((INDIRECT("Plate"&amp;Data!A77&amp;"_C!"&amp;CHAR(RIGHT(Data!B77,LEN(Data!B77)-1)+65)&amp;CODE(LEFT(Data!B77,1))-58)),"")</f>
        <v>0</v>
      </c>
      <c r="BH77" s="79" t="str">
        <f ca="1">Data_Initial!BA77</f>
        <v/>
      </c>
      <c r="BI77" s="79">
        <f t="shared" ca="1" si="6"/>
        <v>2.4993799637494207E-4</v>
      </c>
      <c r="BJ77" s="79" t="str">
        <f ca="1">IF(BH77="N",1+MAX($BJ$3:BJ76),"")</f>
        <v/>
      </c>
      <c r="BK77" s="79"/>
      <c r="BL77" s="79"/>
      <c r="BM77" s="79"/>
      <c r="BN77" s="79"/>
      <c r="BO77" s="79"/>
      <c r="BP77" s="79"/>
      <c r="BQ77" s="79"/>
      <c r="BR77" s="79"/>
      <c r="BS77" s="79"/>
      <c r="BT77" s="79"/>
      <c r="BU77" s="79"/>
      <c r="BV77" s="79"/>
      <c r="BW77" s="79"/>
      <c r="BX77" s="79"/>
      <c r="BY77" s="79"/>
      <c r="BZ77" s="79"/>
    </row>
    <row r="78" spans="1:78" x14ac:dyDescent="0.25">
      <c r="A78" s="79">
        <f ca="1">IF(BH78="N","N"&amp;BJ78,IF(BB78=0,"",MAX($A$3:A77)+1))</f>
        <v>68</v>
      </c>
      <c r="B78" s="79" t="str">
        <f ca="1">Data_Initial!A78&amp;C78</f>
        <v>2C1</v>
      </c>
      <c r="C78" s="79" t="str">
        <f ca="1">Data_Initial!B78</f>
        <v>C1</v>
      </c>
      <c r="D78" s="79">
        <f ca="1">IFERROR(IF(Data_Baseline!C78="","",IF($C$3="On",IF(D$3&lt;=$B$2,SMALL(Data_Baseline!$C78:$AZ78,COUNTIF(Data_Baseline!$C78:$AZ78,0)+1)/MAX(Data_Baseline!$C78:$AZ78),IF(Data_Baseline!C78=0,SMALL(Data_Baseline!$C78:$AZ78,COUNTIF(Data_Baseline!$C78:$AZ78,0)+1)/MAX(Data_Baseline!$C78:$AZ78),Data_Baseline!C78/MAX(Data_Baseline!$C78:$AZ78))),IF(D$3&lt;=$B$2,SMALL(Data_Baseline!$C78:$AZ78,COUNTIF(Data_Baseline!$C78:$AZ78,0)+1),IF(Data_Baseline!C78=0,SMALL(Data_Baseline!$C78:$AZ78,COUNTIF(Data_Baseline!$C78:$AZ78,0)+1),Data_Baseline!C78)))),"")</f>
        <v>1.1691534635661503E-3</v>
      </c>
      <c r="E78" s="79">
        <f ca="1">IFERROR(IF(Data_Baseline!D78="","",IF($C$3="On",IF(E$3&lt;=$B$2,SMALL(Data_Baseline!$C78:$AZ78,COUNTIF(Data_Baseline!$C78:$AZ78,0)+1)/MAX(Data_Baseline!$C78:$AZ78),IF(Data_Baseline!D78=0,SMALL(Data_Baseline!$C78:$AZ78,COUNTIF(Data_Baseline!$C78:$AZ78,0)+1)/MAX(Data_Baseline!$C78:$AZ78),Data_Baseline!D78/MAX(Data_Baseline!$C78:$AZ78))),IF(E$3&lt;=$B$2,SMALL(Data_Baseline!$C78:$AZ78,COUNTIF(Data_Baseline!$C78:$AZ78,0)+1),IF(Data_Baseline!D78=0,SMALL(Data_Baseline!$C78:$AZ78,COUNTIF(Data_Baseline!$C78:$AZ78,0)+1),Data_Baseline!D78)))),"")</f>
        <v>1.1691534635661503E-3</v>
      </c>
      <c r="F78" s="79">
        <f ca="1">IFERROR(IF(Data_Baseline!E78="","",IF($C$3="On",IF(F$3&lt;=$B$2,SMALL(Data_Baseline!$C78:$AZ78,COUNTIF(Data_Baseline!$C78:$AZ78,0)+1)/MAX(Data_Baseline!$C78:$AZ78),IF(Data_Baseline!E78=0,SMALL(Data_Baseline!$C78:$AZ78,COUNTIF(Data_Baseline!$C78:$AZ78,0)+1)/MAX(Data_Baseline!$C78:$AZ78),Data_Baseline!E78/MAX(Data_Baseline!$C78:$AZ78))),IF(F$3&lt;=$B$2,SMALL(Data_Baseline!$C78:$AZ78,COUNTIF(Data_Baseline!$C78:$AZ78,0)+1),IF(Data_Baseline!E78=0,SMALL(Data_Baseline!$C78:$AZ78,COUNTIF(Data_Baseline!$C78:$AZ78,0)+1),Data_Baseline!E78)))),"")</f>
        <v>1.1691534635661503E-3</v>
      </c>
      <c r="G78" s="79">
        <f ca="1">IFERROR(IF(Data_Baseline!F78="","",IF($C$3="On",IF(G$3&lt;=$B$2,SMALL(Data_Baseline!$C78:$AZ78,COUNTIF(Data_Baseline!$C78:$AZ78,0)+1)/MAX(Data_Baseline!$C78:$AZ78),IF(Data_Baseline!F78=0,SMALL(Data_Baseline!$C78:$AZ78,COUNTIF(Data_Baseline!$C78:$AZ78,0)+1)/MAX(Data_Baseline!$C78:$AZ78),Data_Baseline!F78/MAX(Data_Baseline!$C78:$AZ78))),IF(G$3&lt;=$B$2,SMALL(Data_Baseline!$C78:$AZ78,COUNTIF(Data_Baseline!$C78:$AZ78,0)+1),IF(Data_Baseline!F78=0,SMALL(Data_Baseline!$C78:$AZ78,COUNTIF(Data_Baseline!$C78:$AZ78,0)+1),Data_Baseline!F78)))),"")</f>
        <v>1.1691534635661503E-3</v>
      </c>
      <c r="H78" s="79">
        <f ca="1">IFERROR(IF(Data_Baseline!G78="","",IF($C$3="On",IF(H$3&lt;=$B$2,SMALL(Data_Baseline!$C78:$AZ78,COUNTIF(Data_Baseline!$C78:$AZ78,0)+1)/MAX(Data_Baseline!$C78:$AZ78),IF(Data_Baseline!G78=0,SMALL(Data_Baseline!$C78:$AZ78,COUNTIF(Data_Baseline!$C78:$AZ78,0)+1)/MAX(Data_Baseline!$C78:$AZ78),Data_Baseline!G78/MAX(Data_Baseline!$C78:$AZ78))),IF(H$3&lt;=$B$2,SMALL(Data_Baseline!$C78:$AZ78,COUNTIF(Data_Baseline!$C78:$AZ78,0)+1),IF(Data_Baseline!G78=0,SMALL(Data_Baseline!$C78:$AZ78,COUNTIF(Data_Baseline!$C78:$AZ78,0)+1),Data_Baseline!G78)))),"")</f>
        <v>1.1691534635661503E-3</v>
      </c>
      <c r="I78" s="79">
        <f ca="1">IFERROR(IF(Data_Baseline!H78="","",IF($C$3="On",IF(I$3&lt;=$B$2,SMALL(Data_Baseline!$C78:$AZ78,COUNTIF(Data_Baseline!$C78:$AZ78,0)+1)/MAX(Data_Baseline!$C78:$AZ78),IF(Data_Baseline!H78=0,SMALL(Data_Baseline!$C78:$AZ78,COUNTIF(Data_Baseline!$C78:$AZ78,0)+1)/MAX(Data_Baseline!$C78:$AZ78),Data_Baseline!H78/MAX(Data_Baseline!$C78:$AZ78))),IF(I$3&lt;=$B$2,SMALL(Data_Baseline!$C78:$AZ78,COUNTIF(Data_Baseline!$C78:$AZ78,0)+1),IF(Data_Baseline!H78=0,SMALL(Data_Baseline!$C78:$AZ78,COUNTIF(Data_Baseline!$C78:$AZ78,0)+1),Data_Baseline!H78)))),"")</f>
        <v>1.1691534635661503E-3</v>
      </c>
      <c r="J78" s="79">
        <f ca="1">IFERROR(IF(Data_Baseline!I78="","",IF($C$3="On",IF(J$3&lt;=$B$2,SMALL(Data_Baseline!$C78:$AZ78,COUNTIF(Data_Baseline!$C78:$AZ78,0)+1)/MAX(Data_Baseline!$C78:$AZ78),IF(Data_Baseline!I78=0,SMALL(Data_Baseline!$C78:$AZ78,COUNTIF(Data_Baseline!$C78:$AZ78,0)+1)/MAX(Data_Baseline!$C78:$AZ78),Data_Baseline!I78/MAX(Data_Baseline!$C78:$AZ78))),IF(J$3&lt;=$B$2,SMALL(Data_Baseline!$C78:$AZ78,COUNTIF(Data_Baseline!$C78:$AZ78,0)+1),IF(Data_Baseline!I78=0,SMALL(Data_Baseline!$C78:$AZ78,COUNTIF(Data_Baseline!$C78:$AZ78,0)+1),Data_Baseline!I78)))),"")</f>
        <v>1.1691534635661503E-3</v>
      </c>
      <c r="K78" s="79">
        <f ca="1">IFERROR(IF(Data_Baseline!J78="","",IF($C$3="On",IF(K$3&lt;=$B$2,SMALL(Data_Baseline!$C78:$AZ78,COUNTIF(Data_Baseline!$C78:$AZ78,0)+1)/MAX(Data_Baseline!$C78:$AZ78),IF(Data_Baseline!J78=0,SMALL(Data_Baseline!$C78:$AZ78,COUNTIF(Data_Baseline!$C78:$AZ78,0)+1)/MAX(Data_Baseline!$C78:$AZ78),Data_Baseline!J78/MAX(Data_Baseline!$C78:$AZ78))),IF(K$3&lt;=$B$2,SMALL(Data_Baseline!$C78:$AZ78,COUNTIF(Data_Baseline!$C78:$AZ78,0)+1),IF(Data_Baseline!J78=0,SMALL(Data_Baseline!$C78:$AZ78,COUNTIF(Data_Baseline!$C78:$AZ78,0)+1),Data_Baseline!J78)))),"")</f>
        <v>1.1691534635661503E-3</v>
      </c>
      <c r="L78" s="79">
        <f ca="1">IFERROR(IF(Data_Baseline!K78="","",IF($C$3="On",IF(L$3&lt;=$B$2,SMALL(Data_Baseline!$C78:$AZ78,COUNTIF(Data_Baseline!$C78:$AZ78,0)+1)/MAX(Data_Baseline!$C78:$AZ78),IF(Data_Baseline!K78=0,SMALL(Data_Baseline!$C78:$AZ78,COUNTIF(Data_Baseline!$C78:$AZ78,0)+1)/MAX(Data_Baseline!$C78:$AZ78),Data_Baseline!K78/MAX(Data_Baseline!$C78:$AZ78))),IF(L$3&lt;=$B$2,SMALL(Data_Baseline!$C78:$AZ78,COUNTIF(Data_Baseline!$C78:$AZ78,0)+1),IF(Data_Baseline!K78=0,SMALL(Data_Baseline!$C78:$AZ78,COUNTIF(Data_Baseline!$C78:$AZ78,0)+1),Data_Baseline!K78)))),"")</f>
        <v>1.1691534635661503E-3</v>
      </c>
      <c r="M78" s="79">
        <f ca="1">IFERROR(IF(Data_Baseline!L78="","",IF($C$3="On",IF(M$3&lt;=$B$2,SMALL(Data_Baseline!$C78:$AZ78,COUNTIF(Data_Baseline!$C78:$AZ78,0)+1)/MAX(Data_Baseline!$C78:$AZ78),IF(Data_Baseline!L78=0,SMALL(Data_Baseline!$C78:$AZ78,COUNTIF(Data_Baseline!$C78:$AZ78,0)+1)/MAX(Data_Baseline!$C78:$AZ78),Data_Baseline!L78/MAX(Data_Baseline!$C78:$AZ78))),IF(M$3&lt;=$B$2,SMALL(Data_Baseline!$C78:$AZ78,COUNTIF(Data_Baseline!$C78:$AZ78,0)+1),IF(Data_Baseline!L78=0,SMALL(Data_Baseline!$C78:$AZ78,COUNTIF(Data_Baseline!$C78:$AZ78,0)+1),Data_Baseline!L78)))),"")</f>
        <v>1.1691534635661503E-3</v>
      </c>
      <c r="N78" s="79">
        <f ca="1">IFERROR(IF(Data_Baseline!M78="","",IF($C$3="On",IF(N$3&lt;=$B$2,SMALL(Data_Baseline!$C78:$AZ78,COUNTIF(Data_Baseline!$C78:$AZ78,0)+1)/MAX(Data_Baseline!$C78:$AZ78),IF(Data_Baseline!M78=0,SMALL(Data_Baseline!$C78:$AZ78,COUNTIF(Data_Baseline!$C78:$AZ78,0)+1)/MAX(Data_Baseline!$C78:$AZ78),Data_Baseline!M78/MAX(Data_Baseline!$C78:$AZ78))),IF(N$3&lt;=$B$2,SMALL(Data_Baseline!$C78:$AZ78,COUNTIF(Data_Baseline!$C78:$AZ78,0)+1),IF(Data_Baseline!M78=0,SMALL(Data_Baseline!$C78:$AZ78,COUNTIF(Data_Baseline!$C78:$AZ78,0)+1),Data_Baseline!M78)))),"")</f>
        <v>1.1691534635661503E-3</v>
      </c>
      <c r="O78" s="79">
        <f ca="1">IFERROR(IF(Data_Baseline!N78="","",IF($C$3="On",IF(O$3&lt;=$B$2,SMALL(Data_Baseline!$C78:$AZ78,COUNTIF(Data_Baseline!$C78:$AZ78,0)+1)/MAX(Data_Baseline!$C78:$AZ78),IF(Data_Baseline!N78=0,SMALL(Data_Baseline!$C78:$AZ78,COUNTIF(Data_Baseline!$C78:$AZ78,0)+1)/MAX(Data_Baseline!$C78:$AZ78),Data_Baseline!N78/MAX(Data_Baseline!$C78:$AZ78))),IF(O$3&lt;=$B$2,SMALL(Data_Baseline!$C78:$AZ78,COUNTIF(Data_Baseline!$C78:$AZ78,0)+1),IF(Data_Baseline!N78=0,SMALL(Data_Baseline!$C78:$AZ78,COUNTIF(Data_Baseline!$C78:$AZ78,0)+1),Data_Baseline!N78)))),"")</f>
        <v>1.1691534635661503E-3</v>
      </c>
      <c r="P78" s="79">
        <f ca="1">IFERROR(IF(Data_Baseline!O78="","",IF($C$3="On",IF(P$3&lt;=$B$2,SMALL(Data_Baseline!$C78:$AZ78,COUNTIF(Data_Baseline!$C78:$AZ78,0)+1)/MAX(Data_Baseline!$C78:$AZ78),IF(Data_Baseline!O78=0,SMALL(Data_Baseline!$C78:$AZ78,COUNTIF(Data_Baseline!$C78:$AZ78,0)+1)/MAX(Data_Baseline!$C78:$AZ78),Data_Baseline!O78/MAX(Data_Baseline!$C78:$AZ78))),IF(P$3&lt;=$B$2,SMALL(Data_Baseline!$C78:$AZ78,COUNTIF(Data_Baseline!$C78:$AZ78,0)+1),IF(Data_Baseline!O78=0,SMALL(Data_Baseline!$C78:$AZ78,COUNTIF(Data_Baseline!$C78:$AZ78,0)+1),Data_Baseline!O78)))),"")</f>
        <v>1.1691534635661503E-3</v>
      </c>
      <c r="Q78" s="79">
        <f ca="1">IFERROR(IF(Data_Baseline!P78="","",IF($C$3="On",IF(Q$3&lt;=$B$2,SMALL(Data_Baseline!$C78:$AZ78,COUNTIF(Data_Baseline!$C78:$AZ78,0)+1)/MAX(Data_Baseline!$C78:$AZ78),IF(Data_Baseline!P78=0,SMALL(Data_Baseline!$C78:$AZ78,COUNTIF(Data_Baseline!$C78:$AZ78,0)+1)/MAX(Data_Baseline!$C78:$AZ78),Data_Baseline!P78/MAX(Data_Baseline!$C78:$AZ78))),IF(Q$3&lt;=$B$2,SMALL(Data_Baseline!$C78:$AZ78,COUNTIF(Data_Baseline!$C78:$AZ78,0)+1),IF(Data_Baseline!P78=0,SMALL(Data_Baseline!$C78:$AZ78,COUNTIF(Data_Baseline!$C78:$AZ78,0)+1),Data_Baseline!P78)))),"")</f>
        <v>1.1691534635661503E-3</v>
      </c>
      <c r="R78" s="79">
        <f ca="1">IFERROR(IF(Data_Baseline!Q78="","",IF($C$3="On",IF(R$3&lt;=$B$2,SMALL(Data_Baseline!$C78:$AZ78,COUNTIF(Data_Baseline!$C78:$AZ78,0)+1)/MAX(Data_Baseline!$C78:$AZ78),IF(Data_Baseline!Q78=0,SMALL(Data_Baseline!$C78:$AZ78,COUNTIF(Data_Baseline!$C78:$AZ78,0)+1)/MAX(Data_Baseline!$C78:$AZ78),Data_Baseline!Q78/MAX(Data_Baseline!$C78:$AZ78))),IF(R$3&lt;=$B$2,SMALL(Data_Baseline!$C78:$AZ78,COUNTIF(Data_Baseline!$C78:$AZ78,0)+1),IF(Data_Baseline!Q78=0,SMALL(Data_Baseline!$C78:$AZ78,COUNTIF(Data_Baseline!$C78:$AZ78,0)+1),Data_Baseline!Q78)))),"")</f>
        <v>1.1691534635661503E-3</v>
      </c>
      <c r="S78" s="79">
        <f ca="1">IFERROR(IF(Data_Baseline!R78="","",IF($C$3="On",IF(S$3&lt;=$B$2,SMALL(Data_Baseline!$C78:$AZ78,COUNTIF(Data_Baseline!$C78:$AZ78,0)+1)/MAX(Data_Baseline!$C78:$AZ78),IF(Data_Baseline!R78=0,SMALL(Data_Baseline!$C78:$AZ78,COUNTIF(Data_Baseline!$C78:$AZ78,0)+1)/MAX(Data_Baseline!$C78:$AZ78),Data_Baseline!R78/MAX(Data_Baseline!$C78:$AZ78))),IF(S$3&lt;=$B$2,SMALL(Data_Baseline!$C78:$AZ78,COUNTIF(Data_Baseline!$C78:$AZ78,0)+1),IF(Data_Baseline!R78=0,SMALL(Data_Baseline!$C78:$AZ78,COUNTIF(Data_Baseline!$C78:$AZ78,0)+1),Data_Baseline!R78)))),"")</f>
        <v>1.1691534635661503E-3</v>
      </c>
      <c r="T78" s="79">
        <f ca="1">IFERROR(IF(Data_Baseline!S78="","",IF($C$3="On",IF(T$3&lt;=$B$2,SMALL(Data_Baseline!$C78:$AZ78,COUNTIF(Data_Baseline!$C78:$AZ78,0)+1)/MAX(Data_Baseline!$C78:$AZ78),IF(Data_Baseline!S78=0,SMALL(Data_Baseline!$C78:$AZ78,COUNTIF(Data_Baseline!$C78:$AZ78,0)+1)/MAX(Data_Baseline!$C78:$AZ78),Data_Baseline!S78/MAX(Data_Baseline!$C78:$AZ78))),IF(T$3&lt;=$B$2,SMALL(Data_Baseline!$C78:$AZ78,COUNTIF(Data_Baseline!$C78:$AZ78,0)+1),IF(Data_Baseline!S78=0,SMALL(Data_Baseline!$C78:$AZ78,COUNTIF(Data_Baseline!$C78:$AZ78,0)+1),Data_Baseline!S78)))),"")</f>
        <v>1.1691534635661503E-3</v>
      </c>
      <c r="U78" s="79">
        <f ca="1">IFERROR(IF(Data_Baseline!T78="","",IF($C$3="On",IF(U$3&lt;=$B$2,SMALL(Data_Baseline!$C78:$AZ78,COUNTIF(Data_Baseline!$C78:$AZ78,0)+1)/MAX(Data_Baseline!$C78:$AZ78),IF(Data_Baseline!T78=0,SMALL(Data_Baseline!$C78:$AZ78,COUNTIF(Data_Baseline!$C78:$AZ78,0)+1)/MAX(Data_Baseline!$C78:$AZ78),Data_Baseline!T78/MAX(Data_Baseline!$C78:$AZ78))),IF(U$3&lt;=$B$2,SMALL(Data_Baseline!$C78:$AZ78,COUNTIF(Data_Baseline!$C78:$AZ78,0)+1),IF(Data_Baseline!T78=0,SMALL(Data_Baseline!$C78:$AZ78,COUNTIF(Data_Baseline!$C78:$AZ78,0)+1),Data_Baseline!T78)))),"")</f>
        <v>1.1691534635661503E-3</v>
      </c>
      <c r="V78" s="79">
        <f ca="1">IFERROR(IF(Data_Baseline!U78="","",IF($C$3="On",IF(V$3&lt;=$B$2,SMALL(Data_Baseline!$C78:$AZ78,COUNTIF(Data_Baseline!$C78:$AZ78,0)+1)/MAX(Data_Baseline!$C78:$AZ78),IF(Data_Baseline!U78=0,SMALL(Data_Baseline!$C78:$AZ78,COUNTIF(Data_Baseline!$C78:$AZ78,0)+1)/MAX(Data_Baseline!$C78:$AZ78),Data_Baseline!U78/MAX(Data_Baseline!$C78:$AZ78))),IF(V$3&lt;=$B$2,SMALL(Data_Baseline!$C78:$AZ78,COUNTIF(Data_Baseline!$C78:$AZ78,0)+1),IF(Data_Baseline!U78=0,SMALL(Data_Baseline!$C78:$AZ78,COUNTIF(Data_Baseline!$C78:$AZ78,0)+1),Data_Baseline!U78)))),"")</f>
        <v>1.1691534635661503E-3</v>
      </c>
      <c r="W78" s="79">
        <f ca="1">IFERROR(IF(Data_Baseline!V78="","",IF($C$3="On",IF(W$3&lt;=$B$2,SMALL(Data_Baseline!$C78:$AZ78,COUNTIF(Data_Baseline!$C78:$AZ78,0)+1)/MAX(Data_Baseline!$C78:$AZ78),IF(Data_Baseline!V78=0,SMALL(Data_Baseline!$C78:$AZ78,COUNTIF(Data_Baseline!$C78:$AZ78,0)+1)/MAX(Data_Baseline!$C78:$AZ78),Data_Baseline!V78/MAX(Data_Baseline!$C78:$AZ78))),IF(W$3&lt;=$B$2,SMALL(Data_Baseline!$C78:$AZ78,COUNTIF(Data_Baseline!$C78:$AZ78,0)+1),IF(Data_Baseline!V78=0,SMALL(Data_Baseline!$C78:$AZ78,COUNTIF(Data_Baseline!$C78:$AZ78,0)+1),Data_Baseline!V78)))),"")</f>
        <v>1.1691534635661503E-3</v>
      </c>
      <c r="X78" s="79">
        <f ca="1">IFERROR(IF(Data_Baseline!W78="","",IF($C$3="On",IF(X$3&lt;=$B$2,SMALL(Data_Baseline!$C78:$AZ78,COUNTIF(Data_Baseline!$C78:$AZ78,0)+1)/MAX(Data_Baseline!$C78:$AZ78),IF(Data_Baseline!W78=0,SMALL(Data_Baseline!$C78:$AZ78,COUNTIF(Data_Baseline!$C78:$AZ78,0)+1)/MAX(Data_Baseline!$C78:$AZ78),Data_Baseline!W78/MAX(Data_Baseline!$C78:$AZ78))),IF(X$3&lt;=$B$2,SMALL(Data_Baseline!$C78:$AZ78,COUNTIF(Data_Baseline!$C78:$AZ78,0)+1),IF(Data_Baseline!W78=0,SMALL(Data_Baseline!$C78:$AZ78,COUNTIF(Data_Baseline!$C78:$AZ78,0)+1),Data_Baseline!W78)))),"")</f>
        <v>1.1691534635661503E-3</v>
      </c>
      <c r="Y78" s="79">
        <f ca="1">IFERROR(IF(Data_Baseline!X78="","",IF($C$3="On",IF(Y$3&lt;=$B$2,SMALL(Data_Baseline!$C78:$AZ78,COUNTIF(Data_Baseline!$C78:$AZ78,0)+1)/MAX(Data_Baseline!$C78:$AZ78),IF(Data_Baseline!X78=0,SMALL(Data_Baseline!$C78:$AZ78,COUNTIF(Data_Baseline!$C78:$AZ78,0)+1)/MAX(Data_Baseline!$C78:$AZ78),Data_Baseline!X78/MAX(Data_Baseline!$C78:$AZ78))),IF(Y$3&lt;=$B$2,SMALL(Data_Baseline!$C78:$AZ78,COUNTIF(Data_Baseline!$C78:$AZ78,0)+1),IF(Data_Baseline!X78=0,SMALL(Data_Baseline!$C78:$AZ78,COUNTIF(Data_Baseline!$C78:$AZ78,0)+1),Data_Baseline!X78)))),"")</f>
        <v>1.1691534635661503E-3</v>
      </c>
      <c r="Z78" s="79">
        <f ca="1">IFERROR(IF(Data_Baseline!Y78="","",IF($C$3="On",IF(Z$3&lt;=$B$2,SMALL(Data_Baseline!$C78:$AZ78,COUNTIF(Data_Baseline!$C78:$AZ78,0)+1)/MAX(Data_Baseline!$C78:$AZ78),IF(Data_Baseline!Y78=0,SMALL(Data_Baseline!$C78:$AZ78,COUNTIF(Data_Baseline!$C78:$AZ78,0)+1)/MAX(Data_Baseline!$C78:$AZ78),Data_Baseline!Y78/MAX(Data_Baseline!$C78:$AZ78))),IF(Z$3&lt;=$B$2,SMALL(Data_Baseline!$C78:$AZ78,COUNTIF(Data_Baseline!$C78:$AZ78,0)+1),IF(Data_Baseline!Y78=0,SMALL(Data_Baseline!$C78:$AZ78,COUNTIF(Data_Baseline!$C78:$AZ78,0)+1),Data_Baseline!Y78)))),"")</f>
        <v>1.1691534635661503E-3</v>
      </c>
      <c r="AA78" s="79">
        <f ca="1">IFERROR(IF(Data_Baseline!Z78="","",IF($C$3="On",IF(AA$3&lt;=$B$2,SMALL(Data_Baseline!$C78:$AZ78,COUNTIF(Data_Baseline!$C78:$AZ78,0)+1)/MAX(Data_Baseline!$C78:$AZ78),IF(Data_Baseline!Z78=0,SMALL(Data_Baseline!$C78:$AZ78,COUNTIF(Data_Baseline!$C78:$AZ78,0)+1)/MAX(Data_Baseline!$C78:$AZ78),Data_Baseline!Z78/MAX(Data_Baseline!$C78:$AZ78))),IF(AA$3&lt;=$B$2,SMALL(Data_Baseline!$C78:$AZ78,COUNTIF(Data_Baseline!$C78:$AZ78,0)+1),IF(Data_Baseline!Z78=0,SMALL(Data_Baseline!$C78:$AZ78,COUNTIF(Data_Baseline!$C78:$AZ78,0)+1),Data_Baseline!Z78)))),"")</f>
        <v>1.8116283754167585E-3</v>
      </c>
      <c r="AB78" s="79">
        <f ca="1">IFERROR(IF(Data_Baseline!AA78="","",IF($C$3="On",IF(AB$3&lt;=$B$2,SMALL(Data_Baseline!$C78:$AZ78,COUNTIF(Data_Baseline!$C78:$AZ78,0)+1)/MAX(Data_Baseline!$C78:$AZ78),IF(Data_Baseline!AA78=0,SMALL(Data_Baseline!$C78:$AZ78,COUNTIF(Data_Baseline!$C78:$AZ78,0)+1)/MAX(Data_Baseline!$C78:$AZ78),Data_Baseline!AA78/MAX(Data_Baseline!$C78:$AZ78))),IF(AB$3&lt;=$B$2,SMALL(Data_Baseline!$C78:$AZ78,COUNTIF(Data_Baseline!$C78:$AZ78,0)+1),IF(Data_Baseline!AA78=0,SMALL(Data_Baseline!$C78:$AZ78,COUNTIF(Data_Baseline!$C78:$AZ78,0)+1),Data_Baseline!AA78)))),"")</f>
        <v>7.4959376725112162E-3</v>
      </c>
      <c r="AC78" s="79">
        <f ca="1">IFERROR(IF(Data_Baseline!AB78="","",IF($C$3="On",IF(AC$3&lt;=$B$2,SMALL(Data_Baseline!$C78:$AZ78,COUNTIF(Data_Baseline!$C78:$AZ78,0)+1)/MAX(Data_Baseline!$C78:$AZ78),IF(Data_Baseline!AB78=0,SMALL(Data_Baseline!$C78:$AZ78,COUNTIF(Data_Baseline!$C78:$AZ78,0)+1)/MAX(Data_Baseline!$C78:$AZ78),Data_Baseline!AB78/MAX(Data_Baseline!$C78:$AZ78))),IF(AC$3&lt;=$B$2,SMALL(Data_Baseline!$C78:$AZ78,COUNTIF(Data_Baseline!$C78:$AZ78,0)+1),IF(Data_Baseline!AB78=0,SMALL(Data_Baseline!$C78:$AZ78,COUNTIF(Data_Baseline!$C78:$AZ78,0)+1),Data_Baseline!AB78)))),"")</f>
        <v>1.9442327861309432E-2</v>
      </c>
      <c r="AD78" s="79">
        <f ca="1">IFERROR(IF(Data_Baseline!AC78="","",IF($C$3="On",IF(AD$3&lt;=$B$2,SMALL(Data_Baseline!$C78:$AZ78,COUNTIF(Data_Baseline!$C78:$AZ78,0)+1)/MAX(Data_Baseline!$C78:$AZ78),IF(Data_Baseline!AC78=0,SMALL(Data_Baseline!$C78:$AZ78,COUNTIF(Data_Baseline!$C78:$AZ78,0)+1)/MAX(Data_Baseline!$C78:$AZ78),Data_Baseline!AC78/MAX(Data_Baseline!$C78:$AZ78))),IF(AD$3&lt;=$B$2,SMALL(Data_Baseline!$C78:$AZ78,COUNTIF(Data_Baseline!$C78:$AZ78,0)+1),IF(Data_Baseline!AC78=0,SMALL(Data_Baseline!$C78:$AZ78,COUNTIF(Data_Baseline!$C78:$AZ78,0)+1),Data_Baseline!AC78)))),"")</f>
        <v>4.1843698291519807E-2</v>
      </c>
      <c r="AE78" s="79">
        <f ca="1">IFERROR(IF(Data_Baseline!AD78="","",IF($C$3="On",IF(AE$3&lt;=$B$2,SMALL(Data_Baseline!$C78:$AZ78,COUNTIF(Data_Baseline!$C78:$AZ78,0)+1)/MAX(Data_Baseline!$C78:$AZ78),IF(Data_Baseline!AD78=0,SMALL(Data_Baseline!$C78:$AZ78,COUNTIF(Data_Baseline!$C78:$AZ78,0)+1)/MAX(Data_Baseline!$C78:$AZ78),Data_Baseline!AD78/MAX(Data_Baseline!$C78:$AZ78))),IF(AE$3&lt;=$B$2,SMALL(Data_Baseline!$C78:$AZ78,COUNTIF(Data_Baseline!$C78:$AZ78,0)+1),IF(Data_Baseline!AD78=0,SMALL(Data_Baseline!$C78:$AZ78,COUNTIF(Data_Baseline!$C78:$AZ78,0)+1),Data_Baseline!AD78)))),"")</f>
        <v>8.4229443346417521E-2</v>
      </c>
      <c r="AF78" s="79">
        <f ca="1">IFERROR(IF(Data_Baseline!AE78="","",IF($C$3="On",IF(AF$3&lt;=$B$2,SMALL(Data_Baseline!$C78:$AZ78,COUNTIF(Data_Baseline!$C78:$AZ78,0)+1)/MAX(Data_Baseline!$C78:$AZ78),IF(Data_Baseline!AE78=0,SMALL(Data_Baseline!$C78:$AZ78,COUNTIF(Data_Baseline!$C78:$AZ78,0)+1)/MAX(Data_Baseline!$C78:$AZ78),Data_Baseline!AE78/MAX(Data_Baseline!$C78:$AZ78))),IF(AF$3&lt;=$B$2,SMALL(Data_Baseline!$C78:$AZ78,COUNTIF(Data_Baseline!$C78:$AZ78,0)+1),IF(Data_Baseline!AE78=0,SMALL(Data_Baseline!$C78:$AZ78,COUNTIF(Data_Baseline!$C78:$AZ78,0)+1),Data_Baseline!AE78)))),"")</f>
        <v>0.15758617024840599</v>
      </c>
      <c r="AG78" s="79">
        <f ca="1">IFERROR(IF(Data_Baseline!AF78="","",IF($C$3="On",IF(AG$3&lt;=$B$2,SMALL(Data_Baseline!$C78:$AZ78,COUNTIF(Data_Baseline!$C78:$AZ78,0)+1)/MAX(Data_Baseline!$C78:$AZ78),IF(Data_Baseline!AF78=0,SMALL(Data_Baseline!$C78:$AZ78,COUNTIF(Data_Baseline!$C78:$AZ78,0)+1)/MAX(Data_Baseline!$C78:$AZ78),Data_Baseline!AF78/MAX(Data_Baseline!$C78:$AZ78))),IF(AG$3&lt;=$B$2,SMALL(Data_Baseline!$C78:$AZ78,COUNTIF(Data_Baseline!$C78:$AZ78,0)+1),IF(Data_Baseline!AF78=0,SMALL(Data_Baseline!$C78:$AZ78,COUNTIF(Data_Baseline!$C78:$AZ78,0)+1),Data_Baseline!AF78)))),"")</f>
        <v>0.27343901987865105</v>
      </c>
      <c r="AH78" s="79">
        <f ca="1">IFERROR(IF(Data_Baseline!AG78="","",IF($C$3="On",IF(AH$3&lt;=$B$2,SMALL(Data_Baseline!$C78:$AZ78,COUNTIF(Data_Baseline!$C78:$AZ78,0)+1)/MAX(Data_Baseline!$C78:$AZ78),IF(Data_Baseline!AG78=0,SMALL(Data_Baseline!$C78:$AZ78,COUNTIF(Data_Baseline!$C78:$AZ78,0)+1)/MAX(Data_Baseline!$C78:$AZ78),Data_Baseline!AG78/MAX(Data_Baseline!$C78:$AZ78))),IF(AH$3&lt;=$B$2,SMALL(Data_Baseline!$C78:$AZ78,COUNTIF(Data_Baseline!$C78:$AZ78,0)+1),IF(Data_Baseline!AG78=0,SMALL(Data_Baseline!$C78:$AZ78,COUNTIF(Data_Baseline!$C78:$AZ78,0)+1),Data_Baseline!AG78)))),"")</f>
        <v>0.42465737783557189</v>
      </c>
      <c r="AI78" s="79">
        <f ca="1">IFERROR(IF(Data_Baseline!AH78="","",IF($C$3="On",IF(AI$3&lt;=$B$2,SMALL(Data_Baseline!$C78:$AZ78,COUNTIF(Data_Baseline!$C78:$AZ78,0)+1)/MAX(Data_Baseline!$C78:$AZ78),IF(Data_Baseline!AH78=0,SMALL(Data_Baseline!$C78:$AZ78,COUNTIF(Data_Baseline!$C78:$AZ78,0)+1)/MAX(Data_Baseline!$C78:$AZ78),Data_Baseline!AH78/MAX(Data_Baseline!$C78:$AZ78))),IF(AI$3&lt;=$B$2,SMALL(Data_Baseline!$C78:$AZ78,COUNTIF(Data_Baseline!$C78:$AZ78,0)+1),IF(Data_Baseline!AH78=0,SMALL(Data_Baseline!$C78:$AZ78,COUNTIF(Data_Baseline!$C78:$AZ78,0)+1),Data_Baseline!AH78)))),"")</f>
        <v>0.58706562158503406</v>
      </c>
      <c r="AJ78" s="79">
        <f ca="1">IFERROR(IF(Data_Baseline!AI78="","",IF($C$3="On",IF(AJ$3&lt;=$B$2,SMALL(Data_Baseline!$C78:$AZ78,COUNTIF(Data_Baseline!$C78:$AZ78,0)+1)/MAX(Data_Baseline!$C78:$AZ78),IF(Data_Baseline!AI78=0,SMALL(Data_Baseline!$C78:$AZ78,COUNTIF(Data_Baseline!$C78:$AZ78,0)+1)/MAX(Data_Baseline!$C78:$AZ78),Data_Baseline!AI78/MAX(Data_Baseline!$C78:$AZ78))),IF(AJ$3&lt;=$B$2,SMALL(Data_Baseline!$C78:$AZ78,COUNTIF(Data_Baseline!$C78:$AZ78,0)+1),IF(Data_Baseline!AI78=0,SMALL(Data_Baseline!$C78:$AZ78,COUNTIF(Data_Baseline!$C78:$AZ78,0)+1),Data_Baseline!AI78)))),"")</f>
        <v>0.73008779654585321</v>
      </c>
      <c r="AK78" s="79">
        <f ca="1">IFERROR(IF(Data_Baseline!AJ78="","",IF($C$3="On",IF(AK$3&lt;=$B$2,SMALL(Data_Baseline!$C78:$AZ78,COUNTIF(Data_Baseline!$C78:$AZ78,0)+1)/MAX(Data_Baseline!$C78:$AZ78),IF(Data_Baseline!AJ78=0,SMALL(Data_Baseline!$C78:$AZ78,COUNTIF(Data_Baseline!$C78:$AZ78,0)+1)/MAX(Data_Baseline!$C78:$AZ78),Data_Baseline!AJ78/MAX(Data_Baseline!$C78:$AZ78))),IF(AK$3&lt;=$B$2,SMALL(Data_Baseline!$C78:$AZ78,COUNTIF(Data_Baseline!$C78:$AZ78,0)+1),IF(Data_Baseline!AJ78=0,SMALL(Data_Baseline!$C78:$AZ78,COUNTIF(Data_Baseline!$C78:$AZ78,0)+1),Data_Baseline!AJ78)))),"")</f>
        <v>0.83629729879124182</v>
      </c>
      <c r="AL78" s="79">
        <f ca="1">IFERROR(IF(Data_Baseline!AK78="","",IF($C$3="On",IF(AL$3&lt;=$B$2,SMALL(Data_Baseline!$C78:$AZ78,COUNTIF(Data_Baseline!$C78:$AZ78,0)+1)/MAX(Data_Baseline!$C78:$AZ78),IF(Data_Baseline!AK78=0,SMALL(Data_Baseline!$C78:$AZ78,COUNTIF(Data_Baseline!$C78:$AZ78,0)+1)/MAX(Data_Baseline!$C78:$AZ78),Data_Baseline!AK78/MAX(Data_Baseline!$C78:$AZ78))),IF(AL$3&lt;=$B$2,SMALL(Data_Baseline!$C78:$AZ78,COUNTIF(Data_Baseline!$C78:$AZ78,0)+1),IF(Data_Baseline!AK78=0,SMALL(Data_Baseline!$C78:$AZ78,COUNTIF(Data_Baseline!$C78:$AZ78,0)+1),Data_Baseline!AK78)))),"")</f>
        <v>0.90547791913059739</v>
      </c>
      <c r="AM78" s="79">
        <f ca="1">IFERROR(IF(Data_Baseline!AL78="","",IF($C$3="On",IF(AM$3&lt;=$B$2,SMALL(Data_Baseline!$C78:$AZ78,COUNTIF(Data_Baseline!$C78:$AZ78,0)+1)/MAX(Data_Baseline!$C78:$AZ78),IF(Data_Baseline!AL78=0,SMALL(Data_Baseline!$C78:$AZ78,COUNTIF(Data_Baseline!$C78:$AZ78,0)+1)/MAX(Data_Baseline!$C78:$AZ78),Data_Baseline!AL78/MAX(Data_Baseline!$C78:$AZ78))),IF(AM$3&lt;=$B$2,SMALL(Data_Baseline!$C78:$AZ78,COUNTIF(Data_Baseline!$C78:$AZ78,0)+1),IF(Data_Baseline!AL78=0,SMALL(Data_Baseline!$C78:$AZ78,COUNTIF(Data_Baseline!$C78:$AZ78,0)+1),Data_Baseline!AL78)))),"")</f>
        <v>0.94584481161766043</v>
      </c>
      <c r="AN78" s="79">
        <f ca="1">IFERROR(IF(Data_Baseline!AM78="","",IF($C$3="On",IF(AN$3&lt;=$B$2,SMALL(Data_Baseline!$C78:$AZ78,COUNTIF(Data_Baseline!$C78:$AZ78,0)+1)/MAX(Data_Baseline!$C78:$AZ78),IF(Data_Baseline!AM78=0,SMALL(Data_Baseline!$C78:$AZ78,COUNTIF(Data_Baseline!$C78:$AZ78,0)+1)/MAX(Data_Baseline!$C78:$AZ78),Data_Baseline!AM78/MAX(Data_Baseline!$C78:$AZ78))),IF(AN$3&lt;=$B$2,SMALL(Data_Baseline!$C78:$AZ78,COUNTIF(Data_Baseline!$C78:$AZ78,0)+1),IF(Data_Baseline!AM78=0,SMALL(Data_Baseline!$C78:$AZ78,COUNTIF(Data_Baseline!$C78:$AZ78,0)+1),Data_Baseline!AM78)))),"")</f>
        <v>0.97040041110991337</v>
      </c>
      <c r="AO78" s="79">
        <f ca="1">IFERROR(IF(Data_Baseline!AN78="","",IF($C$3="On",IF(AO$3&lt;=$B$2,SMALL(Data_Baseline!$C78:$AZ78,COUNTIF(Data_Baseline!$C78:$AZ78,0)+1)/MAX(Data_Baseline!$C78:$AZ78),IF(Data_Baseline!AN78=0,SMALL(Data_Baseline!$C78:$AZ78,COUNTIF(Data_Baseline!$C78:$AZ78,0)+1)/MAX(Data_Baseline!$C78:$AZ78),Data_Baseline!AN78/MAX(Data_Baseline!$C78:$AZ78))),IF(AO$3&lt;=$B$2,SMALL(Data_Baseline!$C78:$AZ78,COUNTIF(Data_Baseline!$C78:$AZ78,0)+1),IF(Data_Baseline!AN78=0,SMALL(Data_Baseline!$C78:$AZ78,COUNTIF(Data_Baseline!$C78:$AZ78,0)+1),Data_Baseline!AN78)))),"")</f>
        <v>0.98568960860093646</v>
      </c>
      <c r="AP78" s="79">
        <f ca="1">IFERROR(IF(Data_Baseline!AO78="","",IF($C$3="On",IF(AP$3&lt;=$B$2,SMALL(Data_Baseline!$C78:$AZ78,COUNTIF(Data_Baseline!$C78:$AZ78,0)+1)/MAX(Data_Baseline!$C78:$AZ78),IF(Data_Baseline!AO78=0,SMALL(Data_Baseline!$C78:$AZ78,COUNTIF(Data_Baseline!$C78:$AZ78,0)+1)/MAX(Data_Baseline!$C78:$AZ78),Data_Baseline!AO78/MAX(Data_Baseline!$C78:$AZ78))),IF(AP$3&lt;=$B$2,SMALL(Data_Baseline!$C78:$AZ78,COUNTIF(Data_Baseline!$C78:$AZ78,0)+1),IF(Data_Baseline!AO78=0,SMALL(Data_Baseline!$C78:$AZ78,COUNTIF(Data_Baseline!$C78:$AZ78,0)+1),Data_Baseline!AO78)))),"")</f>
        <v>0.99607140308220188</v>
      </c>
      <c r="AQ78" s="79">
        <f ca="1">IFERROR(IF(Data_Baseline!AP78="","",IF($C$3="On",IF(AQ$3&lt;=$B$2,SMALL(Data_Baseline!$C78:$AZ78,COUNTIF(Data_Baseline!$C78:$AZ78,0)+1)/MAX(Data_Baseline!$C78:$AZ78),IF(Data_Baseline!AP78=0,SMALL(Data_Baseline!$C78:$AZ78,COUNTIF(Data_Baseline!$C78:$AZ78,0)+1)/MAX(Data_Baseline!$C78:$AZ78),Data_Baseline!AP78/MAX(Data_Baseline!$C78:$AZ78))),IF(AQ$3&lt;=$B$2,SMALL(Data_Baseline!$C78:$AZ78,COUNTIF(Data_Baseline!$C78:$AZ78,0)+1),IF(Data_Baseline!AP78=0,SMALL(Data_Baseline!$C78:$AZ78,COUNTIF(Data_Baseline!$C78:$AZ78,0)+1),Data_Baseline!AP78)))),"")</f>
        <v>1</v>
      </c>
      <c r="AR78" s="79" t="str">
        <f>IFERROR(IF(Data_Baseline!AQ78="","",IF($C$3="On",IF(AR$3&lt;=$B$2,SMALL(Data_Baseline!$C78:$AZ78,COUNTIF(Data_Baseline!$C78:$AZ78,0)+1)/MAX(Data_Baseline!$C78:$AZ78),IF(Data_Baseline!AQ78=0,SMALL(Data_Baseline!$C78:$AZ78,COUNTIF(Data_Baseline!$C78:$AZ78,0)+1)/MAX(Data_Baseline!$C78:$AZ78),Data_Baseline!AQ78/MAX(Data_Baseline!$C78:$AZ78))),IF(AR$3&lt;=$B$2,SMALL(Data_Baseline!$C78:$AZ78,COUNTIF(Data_Baseline!$C78:$AZ78,0)+1),IF(Data_Baseline!AQ78=0,SMALL(Data_Baseline!$C78:$AZ78,COUNTIF(Data_Baseline!$C78:$AZ78,0)+1),Data_Baseline!AQ78)))),"")</f>
        <v/>
      </c>
      <c r="AS78" s="79" t="str">
        <f>IFERROR(IF(Data_Baseline!AR78="","",IF($C$3="On",IF(AS$3&lt;=$B$2,SMALL(Data_Baseline!$C78:$AZ78,COUNTIF(Data_Baseline!$C78:$AZ78,0)+1)/MAX(Data_Baseline!$C78:$AZ78),IF(Data_Baseline!AR78=0,SMALL(Data_Baseline!$C78:$AZ78,COUNTIF(Data_Baseline!$C78:$AZ78,0)+1)/MAX(Data_Baseline!$C78:$AZ78),Data_Baseline!AR78/MAX(Data_Baseline!$C78:$AZ78))),IF(AS$3&lt;=$B$2,SMALL(Data_Baseline!$C78:$AZ78,COUNTIF(Data_Baseline!$C78:$AZ78,0)+1),IF(Data_Baseline!AR78=0,SMALL(Data_Baseline!$C78:$AZ78,COUNTIF(Data_Baseline!$C78:$AZ78,0)+1),Data_Baseline!AR78)))),"")</f>
        <v/>
      </c>
      <c r="AT78" s="79" t="str">
        <f>IFERROR(IF(Data_Baseline!AS78="","",IF($C$3="On",IF(AT$3&lt;=$B$2,SMALL(Data_Baseline!$C78:$AZ78,COUNTIF(Data_Baseline!$C78:$AZ78,0)+1)/MAX(Data_Baseline!$C78:$AZ78),IF(Data_Baseline!AS78=0,SMALL(Data_Baseline!$C78:$AZ78,COUNTIF(Data_Baseline!$C78:$AZ78,0)+1)/MAX(Data_Baseline!$C78:$AZ78),Data_Baseline!AS78/MAX(Data_Baseline!$C78:$AZ78))),IF(AT$3&lt;=$B$2,SMALL(Data_Baseline!$C78:$AZ78,COUNTIF(Data_Baseline!$C78:$AZ78,0)+1),IF(Data_Baseline!AS78=0,SMALL(Data_Baseline!$C78:$AZ78,COUNTIF(Data_Baseline!$C78:$AZ78,0)+1),Data_Baseline!AS78)))),"")</f>
        <v/>
      </c>
      <c r="AU78" s="79" t="str">
        <f>IFERROR(IF(Data_Baseline!AT78="","",IF($C$3="On",IF(AU$3&lt;=$B$2,SMALL(Data_Baseline!$C78:$AZ78,COUNTIF(Data_Baseline!$C78:$AZ78,0)+1)/MAX(Data_Baseline!$C78:$AZ78),IF(Data_Baseline!AT78=0,SMALL(Data_Baseline!$C78:$AZ78,COUNTIF(Data_Baseline!$C78:$AZ78,0)+1)/MAX(Data_Baseline!$C78:$AZ78),Data_Baseline!AT78/MAX(Data_Baseline!$C78:$AZ78))),IF(AU$3&lt;=$B$2,SMALL(Data_Baseline!$C78:$AZ78,COUNTIF(Data_Baseline!$C78:$AZ78,0)+1),IF(Data_Baseline!AT78=0,SMALL(Data_Baseline!$C78:$AZ78,COUNTIF(Data_Baseline!$C78:$AZ78,0)+1),Data_Baseline!AT78)))),"")</f>
        <v/>
      </c>
      <c r="AV78" s="79" t="str">
        <f>IFERROR(IF(Data_Baseline!AU78="","",IF($C$3="On",IF(AV$3&lt;=$B$2,SMALL(Data_Baseline!$C78:$AZ78,COUNTIF(Data_Baseline!$C78:$AZ78,0)+1)/MAX(Data_Baseline!$C78:$AZ78),IF(Data_Baseline!AU78=0,SMALL(Data_Baseline!$C78:$AZ78,COUNTIF(Data_Baseline!$C78:$AZ78,0)+1)/MAX(Data_Baseline!$C78:$AZ78),Data_Baseline!AU78/MAX(Data_Baseline!$C78:$AZ78))),IF(AV$3&lt;=$B$2,SMALL(Data_Baseline!$C78:$AZ78,COUNTIF(Data_Baseline!$C78:$AZ78,0)+1),IF(Data_Baseline!AU78=0,SMALL(Data_Baseline!$C78:$AZ78,COUNTIF(Data_Baseline!$C78:$AZ78,0)+1),Data_Baseline!AU78)))),"")</f>
        <v/>
      </c>
      <c r="AW78" s="79" t="str">
        <f>IFERROR(IF(Data_Baseline!AV78="","",IF($C$3="On",IF(AW$3&lt;=$B$2,SMALL(Data_Baseline!$C78:$AZ78,COUNTIF(Data_Baseline!$C78:$AZ78,0)+1)/MAX(Data_Baseline!$C78:$AZ78),IF(Data_Baseline!AV78=0,SMALL(Data_Baseline!$C78:$AZ78,COUNTIF(Data_Baseline!$C78:$AZ78,0)+1)/MAX(Data_Baseline!$C78:$AZ78),Data_Baseline!AV78/MAX(Data_Baseline!$C78:$AZ78))),IF(AW$3&lt;=$B$2,SMALL(Data_Baseline!$C78:$AZ78,COUNTIF(Data_Baseline!$C78:$AZ78,0)+1),IF(Data_Baseline!AV78=0,SMALL(Data_Baseline!$C78:$AZ78,COUNTIF(Data_Baseline!$C78:$AZ78,0)+1),Data_Baseline!AV78)))),"")</f>
        <v/>
      </c>
      <c r="AX78" s="79" t="str">
        <f>IFERROR(IF(Data_Baseline!AW78="","",IF($C$3="On",IF(AX$3&lt;=$B$2,SMALL(Data_Baseline!$C78:$AZ78,COUNTIF(Data_Baseline!$C78:$AZ78,0)+1)/MAX(Data_Baseline!$C78:$AZ78),IF(Data_Baseline!AW78=0,SMALL(Data_Baseline!$C78:$AZ78,COUNTIF(Data_Baseline!$C78:$AZ78,0)+1)/MAX(Data_Baseline!$C78:$AZ78),Data_Baseline!AW78/MAX(Data_Baseline!$C78:$AZ78))),IF(AX$3&lt;=$B$2,SMALL(Data_Baseline!$C78:$AZ78,COUNTIF(Data_Baseline!$C78:$AZ78,0)+1),IF(Data_Baseline!AW78=0,SMALL(Data_Baseline!$C78:$AZ78,COUNTIF(Data_Baseline!$C78:$AZ78,0)+1),Data_Baseline!AW78)))),"")</f>
        <v/>
      </c>
      <c r="AY78" s="79" t="str">
        <f>IFERROR(IF(Data_Baseline!AX78="","",IF($C$3="On",IF(AY$3&lt;=$B$2,SMALL(Data_Baseline!$C78:$AZ78,COUNTIF(Data_Baseline!$C78:$AZ78,0)+1)/MAX(Data_Baseline!$C78:$AZ78),IF(Data_Baseline!AX78=0,SMALL(Data_Baseline!$C78:$AZ78,COUNTIF(Data_Baseline!$C78:$AZ78,0)+1)/MAX(Data_Baseline!$C78:$AZ78),Data_Baseline!AX78/MAX(Data_Baseline!$C78:$AZ78))),IF(AY$3&lt;=$B$2,SMALL(Data_Baseline!$C78:$AZ78,COUNTIF(Data_Baseline!$C78:$AZ78,0)+1),IF(Data_Baseline!AX78=0,SMALL(Data_Baseline!$C78:$AZ78,COUNTIF(Data_Baseline!$C78:$AZ78,0)+1),Data_Baseline!AX78)))),"")</f>
        <v/>
      </c>
      <c r="AZ78" s="79" t="str">
        <f>IFERROR(IF(Data_Baseline!AY78="","",IF($C$3="On",IF(AZ$3&lt;=$B$2,SMALL(Data_Baseline!$C78:$AZ78,COUNTIF(Data_Baseline!$C78:$AZ78,0)+1)/MAX(Data_Baseline!$C78:$AZ78),IF(Data_Baseline!AY78=0,SMALL(Data_Baseline!$C78:$AZ78,COUNTIF(Data_Baseline!$C78:$AZ78,0)+1)/MAX(Data_Baseline!$C78:$AZ78),Data_Baseline!AY78/MAX(Data_Baseline!$C78:$AZ78))),IF(AZ$3&lt;=$B$2,SMALL(Data_Baseline!$C78:$AZ78,COUNTIF(Data_Baseline!$C78:$AZ78,0)+1),IF(Data_Baseline!AY78=0,SMALL(Data_Baseline!$C78:$AZ78,COUNTIF(Data_Baseline!$C78:$AZ78,0)+1),Data_Baseline!AY78)))),"")</f>
        <v/>
      </c>
      <c r="BA78" s="79" t="str">
        <f>IFERROR(IF(Data_Baseline!AZ78="","",IF($C$3="On",IF(BA$3&lt;=$B$2,SMALL(Data_Baseline!$C78:$AZ78,COUNTIF(Data_Baseline!$C78:$AZ78,0)+1)/MAX(Data_Baseline!$C78:$AZ78),IF(Data_Baseline!AZ78=0,SMALL(Data_Baseline!$C78:$AZ78,COUNTIF(Data_Baseline!$C78:$AZ78,0)+1)/MAX(Data_Baseline!$C78:$AZ78),Data_Baseline!AZ78/MAX(Data_Baseline!$C78:$AZ78))),IF(BA$3&lt;=$B$2,SMALL(Data_Baseline!$C78:$AZ78,COUNTIF(Data_Baseline!$C78:$AZ78,0)+1),IF(Data_Baseline!AZ78=0,SMALL(Data_Baseline!$C78:$AZ78,COUNTIF(Data_Baseline!$C78:$AZ78,0)+1),Data_Baseline!AZ78)))),"")</f>
        <v/>
      </c>
      <c r="BB78" s="79">
        <f ca="1">IF(Data_Initial!BA78="",1,0)</f>
        <v>1</v>
      </c>
      <c r="BC78" s="2" t="str">
        <f t="shared" ca="1" si="4"/>
        <v>3G_pspA</v>
      </c>
      <c r="BD78" s="79" t="str">
        <f t="shared" ca="1" si="5"/>
        <v>3G</v>
      </c>
      <c r="BE78" s="79" t="str">
        <f ca="1">Data_Initial!BC78</f>
        <v>pspA</v>
      </c>
      <c r="BF78" s="79" t="str">
        <f ca="1">Data_Initial!BB78</f>
        <v>1_1</v>
      </c>
      <c r="BG78" s="79">
        <f ca="1">IFERROR((INDIRECT("Plate"&amp;Data!A78&amp;"_C!"&amp;CHAR(RIGHT(Data!B78,LEN(Data!B78)-1)+65)&amp;CODE(LEFT(Data!B78,1))-58)),"")</f>
        <v>0</v>
      </c>
      <c r="BH78" s="79" t="str">
        <f ca="1">Data_Initial!BA78</f>
        <v/>
      </c>
      <c r="BI78" s="79">
        <f t="shared" ca="1" si="6"/>
        <v>1.1691534635661503E-3</v>
      </c>
      <c r="BJ78" s="79" t="str">
        <f ca="1">IF(BH78="N",1+MAX($BJ$3:BJ77),"")</f>
        <v/>
      </c>
      <c r="BK78" s="79"/>
      <c r="BL78" s="79"/>
      <c r="BM78" s="79"/>
      <c r="BN78" s="79"/>
      <c r="BO78" s="79"/>
      <c r="BP78" s="79"/>
      <c r="BQ78" s="79"/>
      <c r="BR78" s="79"/>
      <c r="BS78" s="79"/>
      <c r="BT78" s="79"/>
      <c r="BU78" s="79"/>
      <c r="BV78" s="79"/>
      <c r="BW78" s="79"/>
      <c r="BX78" s="79"/>
      <c r="BY78" s="79"/>
      <c r="BZ78" s="79"/>
    </row>
    <row r="79" spans="1:78" x14ac:dyDescent="0.25">
      <c r="A79" s="79">
        <f ca="1">IF(BH79="N","N"&amp;BJ79,IF(BB79=0,"",MAX($A$3:A78)+1))</f>
        <v>69</v>
      </c>
      <c r="B79" s="79" t="str">
        <f ca="1">Data_Initial!A79&amp;C79</f>
        <v>2D1</v>
      </c>
      <c r="C79" s="79" t="str">
        <f ca="1">Data_Initial!B79</f>
        <v>D1</v>
      </c>
      <c r="D79" s="79">
        <f ca="1">IFERROR(IF(Data_Baseline!C79="","",IF($C$3="On",IF(D$3&lt;=$B$2,SMALL(Data_Baseline!$C79:$AZ79,COUNTIF(Data_Baseline!$C79:$AZ79,0)+1)/MAX(Data_Baseline!$C79:$AZ79),IF(Data_Baseline!C79=0,SMALL(Data_Baseline!$C79:$AZ79,COUNTIF(Data_Baseline!$C79:$AZ79,0)+1)/MAX(Data_Baseline!$C79:$AZ79),Data_Baseline!C79/MAX(Data_Baseline!$C79:$AZ79))),IF(D$3&lt;=$B$2,SMALL(Data_Baseline!$C79:$AZ79,COUNTIF(Data_Baseline!$C79:$AZ79,0)+1),IF(Data_Baseline!C79=0,SMALL(Data_Baseline!$C79:$AZ79,COUNTIF(Data_Baseline!$C79:$AZ79,0)+1),Data_Baseline!C79)))),"")</f>
        <v>4.6483991741842695E-6</v>
      </c>
      <c r="E79" s="79">
        <f ca="1">IFERROR(IF(Data_Baseline!D79="","",IF($C$3="On",IF(E$3&lt;=$B$2,SMALL(Data_Baseline!$C79:$AZ79,COUNTIF(Data_Baseline!$C79:$AZ79,0)+1)/MAX(Data_Baseline!$C79:$AZ79),IF(Data_Baseline!D79=0,SMALL(Data_Baseline!$C79:$AZ79,COUNTIF(Data_Baseline!$C79:$AZ79,0)+1)/MAX(Data_Baseline!$C79:$AZ79),Data_Baseline!D79/MAX(Data_Baseline!$C79:$AZ79))),IF(E$3&lt;=$B$2,SMALL(Data_Baseline!$C79:$AZ79,COUNTIF(Data_Baseline!$C79:$AZ79,0)+1),IF(Data_Baseline!D79=0,SMALL(Data_Baseline!$C79:$AZ79,COUNTIF(Data_Baseline!$C79:$AZ79,0)+1),Data_Baseline!D79)))),"")</f>
        <v>4.6483991741842695E-6</v>
      </c>
      <c r="F79" s="79">
        <f ca="1">IFERROR(IF(Data_Baseline!E79="","",IF($C$3="On",IF(F$3&lt;=$B$2,SMALL(Data_Baseline!$C79:$AZ79,COUNTIF(Data_Baseline!$C79:$AZ79,0)+1)/MAX(Data_Baseline!$C79:$AZ79),IF(Data_Baseline!E79=0,SMALL(Data_Baseline!$C79:$AZ79,COUNTIF(Data_Baseline!$C79:$AZ79,0)+1)/MAX(Data_Baseline!$C79:$AZ79),Data_Baseline!E79/MAX(Data_Baseline!$C79:$AZ79))),IF(F$3&lt;=$B$2,SMALL(Data_Baseline!$C79:$AZ79,COUNTIF(Data_Baseline!$C79:$AZ79,0)+1),IF(Data_Baseline!E79=0,SMALL(Data_Baseline!$C79:$AZ79,COUNTIF(Data_Baseline!$C79:$AZ79,0)+1),Data_Baseline!E79)))),"")</f>
        <v>4.6483991741842695E-6</v>
      </c>
      <c r="G79" s="79">
        <f ca="1">IFERROR(IF(Data_Baseline!F79="","",IF($C$3="On",IF(G$3&lt;=$B$2,SMALL(Data_Baseline!$C79:$AZ79,COUNTIF(Data_Baseline!$C79:$AZ79,0)+1)/MAX(Data_Baseline!$C79:$AZ79),IF(Data_Baseline!F79=0,SMALL(Data_Baseline!$C79:$AZ79,COUNTIF(Data_Baseline!$C79:$AZ79,0)+1)/MAX(Data_Baseline!$C79:$AZ79),Data_Baseline!F79/MAX(Data_Baseline!$C79:$AZ79))),IF(G$3&lt;=$B$2,SMALL(Data_Baseline!$C79:$AZ79,COUNTIF(Data_Baseline!$C79:$AZ79,0)+1),IF(Data_Baseline!F79=0,SMALL(Data_Baseline!$C79:$AZ79,COUNTIF(Data_Baseline!$C79:$AZ79,0)+1),Data_Baseline!F79)))),"")</f>
        <v>4.6483991741842695E-6</v>
      </c>
      <c r="H79" s="79">
        <f ca="1">IFERROR(IF(Data_Baseline!G79="","",IF($C$3="On",IF(H$3&lt;=$B$2,SMALL(Data_Baseline!$C79:$AZ79,COUNTIF(Data_Baseline!$C79:$AZ79,0)+1)/MAX(Data_Baseline!$C79:$AZ79),IF(Data_Baseline!G79=0,SMALL(Data_Baseline!$C79:$AZ79,COUNTIF(Data_Baseline!$C79:$AZ79,0)+1)/MAX(Data_Baseline!$C79:$AZ79),Data_Baseline!G79/MAX(Data_Baseline!$C79:$AZ79))),IF(H$3&lt;=$B$2,SMALL(Data_Baseline!$C79:$AZ79,COUNTIF(Data_Baseline!$C79:$AZ79,0)+1),IF(Data_Baseline!G79=0,SMALL(Data_Baseline!$C79:$AZ79,COUNTIF(Data_Baseline!$C79:$AZ79,0)+1),Data_Baseline!G79)))),"")</f>
        <v>4.6483991741842695E-6</v>
      </c>
      <c r="I79" s="79">
        <f ca="1">IFERROR(IF(Data_Baseline!H79="","",IF($C$3="On",IF(I$3&lt;=$B$2,SMALL(Data_Baseline!$C79:$AZ79,COUNTIF(Data_Baseline!$C79:$AZ79,0)+1)/MAX(Data_Baseline!$C79:$AZ79),IF(Data_Baseline!H79=0,SMALL(Data_Baseline!$C79:$AZ79,COUNTIF(Data_Baseline!$C79:$AZ79,0)+1)/MAX(Data_Baseline!$C79:$AZ79),Data_Baseline!H79/MAX(Data_Baseline!$C79:$AZ79))),IF(I$3&lt;=$B$2,SMALL(Data_Baseline!$C79:$AZ79,COUNTIF(Data_Baseline!$C79:$AZ79,0)+1),IF(Data_Baseline!H79=0,SMALL(Data_Baseline!$C79:$AZ79,COUNTIF(Data_Baseline!$C79:$AZ79,0)+1),Data_Baseline!H79)))),"")</f>
        <v>4.6483991741842695E-6</v>
      </c>
      <c r="J79" s="79">
        <f ca="1">IFERROR(IF(Data_Baseline!I79="","",IF($C$3="On",IF(J$3&lt;=$B$2,SMALL(Data_Baseline!$C79:$AZ79,COUNTIF(Data_Baseline!$C79:$AZ79,0)+1)/MAX(Data_Baseline!$C79:$AZ79),IF(Data_Baseline!I79=0,SMALL(Data_Baseline!$C79:$AZ79,COUNTIF(Data_Baseline!$C79:$AZ79,0)+1)/MAX(Data_Baseline!$C79:$AZ79),Data_Baseline!I79/MAX(Data_Baseline!$C79:$AZ79))),IF(J$3&lt;=$B$2,SMALL(Data_Baseline!$C79:$AZ79,COUNTIF(Data_Baseline!$C79:$AZ79,0)+1),IF(Data_Baseline!I79=0,SMALL(Data_Baseline!$C79:$AZ79,COUNTIF(Data_Baseline!$C79:$AZ79,0)+1),Data_Baseline!I79)))),"")</f>
        <v>4.6483991741842695E-6</v>
      </c>
      <c r="K79" s="79">
        <f ca="1">IFERROR(IF(Data_Baseline!J79="","",IF($C$3="On",IF(K$3&lt;=$B$2,SMALL(Data_Baseline!$C79:$AZ79,COUNTIF(Data_Baseline!$C79:$AZ79,0)+1)/MAX(Data_Baseline!$C79:$AZ79),IF(Data_Baseline!J79=0,SMALL(Data_Baseline!$C79:$AZ79,COUNTIF(Data_Baseline!$C79:$AZ79,0)+1)/MAX(Data_Baseline!$C79:$AZ79),Data_Baseline!J79/MAX(Data_Baseline!$C79:$AZ79))),IF(K$3&lt;=$B$2,SMALL(Data_Baseline!$C79:$AZ79,COUNTIF(Data_Baseline!$C79:$AZ79,0)+1),IF(Data_Baseline!J79=0,SMALL(Data_Baseline!$C79:$AZ79,COUNTIF(Data_Baseline!$C79:$AZ79,0)+1),Data_Baseline!J79)))),"")</f>
        <v>4.6483991741842695E-6</v>
      </c>
      <c r="L79" s="79">
        <f ca="1">IFERROR(IF(Data_Baseline!K79="","",IF($C$3="On",IF(L$3&lt;=$B$2,SMALL(Data_Baseline!$C79:$AZ79,COUNTIF(Data_Baseline!$C79:$AZ79,0)+1)/MAX(Data_Baseline!$C79:$AZ79),IF(Data_Baseline!K79=0,SMALL(Data_Baseline!$C79:$AZ79,COUNTIF(Data_Baseline!$C79:$AZ79,0)+1)/MAX(Data_Baseline!$C79:$AZ79),Data_Baseline!K79/MAX(Data_Baseline!$C79:$AZ79))),IF(L$3&lt;=$B$2,SMALL(Data_Baseline!$C79:$AZ79,COUNTIF(Data_Baseline!$C79:$AZ79,0)+1),IF(Data_Baseline!K79=0,SMALL(Data_Baseline!$C79:$AZ79,COUNTIF(Data_Baseline!$C79:$AZ79,0)+1),Data_Baseline!K79)))),"")</f>
        <v>4.6483991741842695E-6</v>
      </c>
      <c r="M79" s="79">
        <f ca="1">IFERROR(IF(Data_Baseline!L79="","",IF($C$3="On",IF(M$3&lt;=$B$2,SMALL(Data_Baseline!$C79:$AZ79,COUNTIF(Data_Baseline!$C79:$AZ79,0)+1)/MAX(Data_Baseline!$C79:$AZ79),IF(Data_Baseline!L79=0,SMALL(Data_Baseline!$C79:$AZ79,COUNTIF(Data_Baseline!$C79:$AZ79,0)+1)/MAX(Data_Baseline!$C79:$AZ79),Data_Baseline!L79/MAX(Data_Baseline!$C79:$AZ79))),IF(M$3&lt;=$B$2,SMALL(Data_Baseline!$C79:$AZ79,COUNTIF(Data_Baseline!$C79:$AZ79,0)+1),IF(Data_Baseline!L79=0,SMALL(Data_Baseline!$C79:$AZ79,COUNTIF(Data_Baseline!$C79:$AZ79,0)+1),Data_Baseline!L79)))),"")</f>
        <v>4.6483991741842695E-6</v>
      </c>
      <c r="N79" s="79">
        <f ca="1">IFERROR(IF(Data_Baseline!M79="","",IF($C$3="On",IF(N$3&lt;=$B$2,SMALL(Data_Baseline!$C79:$AZ79,COUNTIF(Data_Baseline!$C79:$AZ79,0)+1)/MAX(Data_Baseline!$C79:$AZ79),IF(Data_Baseline!M79=0,SMALL(Data_Baseline!$C79:$AZ79,COUNTIF(Data_Baseline!$C79:$AZ79,0)+1)/MAX(Data_Baseline!$C79:$AZ79),Data_Baseline!M79/MAX(Data_Baseline!$C79:$AZ79))),IF(N$3&lt;=$B$2,SMALL(Data_Baseline!$C79:$AZ79,COUNTIF(Data_Baseline!$C79:$AZ79,0)+1),IF(Data_Baseline!M79=0,SMALL(Data_Baseline!$C79:$AZ79,COUNTIF(Data_Baseline!$C79:$AZ79,0)+1),Data_Baseline!M79)))),"")</f>
        <v>4.6483991741842695E-6</v>
      </c>
      <c r="O79" s="79">
        <f ca="1">IFERROR(IF(Data_Baseline!N79="","",IF($C$3="On",IF(O$3&lt;=$B$2,SMALL(Data_Baseline!$C79:$AZ79,COUNTIF(Data_Baseline!$C79:$AZ79,0)+1)/MAX(Data_Baseline!$C79:$AZ79),IF(Data_Baseline!N79=0,SMALL(Data_Baseline!$C79:$AZ79,COUNTIF(Data_Baseline!$C79:$AZ79,0)+1)/MAX(Data_Baseline!$C79:$AZ79),Data_Baseline!N79/MAX(Data_Baseline!$C79:$AZ79))),IF(O$3&lt;=$B$2,SMALL(Data_Baseline!$C79:$AZ79,COUNTIF(Data_Baseline!$C79:$AZ79,0)+1),IF(Data_Baseline!N79=0,SMALL(Data_Baseline!$C79:$AZ79,COUNTIF(Data_Baseline!$C79:$AZ79,0)+1),Data_Baseline!N79)))),"")</f>
        <v>4.6483991741842695E-6</v>
      </c>
      <c r="P79" s="79">
        <f ca="1">IFERROR(IF(Data_Baseline!O79="","",IF($C$3="On",IF(P$3&lt;=$B$2,SMALL(Data_Baseline!$C79:$AZ79,COUNTIF(Data_Baseline!$C79:$AZ79,0)+1)/MAX(Data_Baseline!$C79:$AZ79),IF(Data_Baseline!O79=0,SMALL(Data_Baseline!$C79:$AZ79,COUNTIF(Data_Baseline!$C79:$AZ79,0)+1)/MAX(Data_Baseline!$C79:$AZ79),Data_Baseline!O79/MAX(Data_Baseline!$C79:$AZ79))),IF(P$3&lt;=$B$2,SMALL(Data_Baseline!$C79:$AZ79,COUNTIF(Data_Baseline!$C79:$AZ79,0)+1),IF(Data_Baseline!O79=0,SMALL(Data_Baseline!$C79:$AZ79,COUNTIF(Data_Baseline!$C79:$AZ79,0)+1),Data_Baseline!O79)))),"")</f>
        <v>4.6483991741842695E-6</v>
      </c>
      <c r="Q79" s="79">
        <f ca="1">IFERROR(IF(Data_Baseline!P79="","",IF($C$3="On",IF(Q$3&lt;=$B$2,SMALL(Data_Baseline!$C79:$AZ79,COUNTIF(Data_Baseline!$C79:$AZ79,0)+1)/MAX(Data_Baseline!$C79:$AZ79),IF(Data_Baseline!P79=0,SMALL(Data_Baseline!$C79:$AZ79,COUNTIF(Data_Baseline!$C79:$AZ79,0)+1)/MAX(Data_Baseline!$C79:$AZ79),Data_Baseline!P79/MAX(Data_Baseline!$C79:$AZ79))),IF(Q$3&lt;=$B$2,SMALL(Data_Baseline!$C79:$AZ79,COUNTIF(Data_Baseline!$C79:$AZ79,0)+1),IF(Data_Baseline!P79=0,SMALL(Data_Baseline!$C79:$AZ79,COUNTIF(Data_Baseline!$C79:$AZ79,0)+1),Data_Baseline!P79)))),"")</f>
        <v>4.6483991741842695E-6</v>
      </c>
      <c r="R79" s="79">
        <f ca="1">IFERROR(IF(Data_Baseline!Q79="","",IF($C$3="On",IF(R$3&lt;=$B$2,SMALL(Data_Baseline!$C79:$AZ79,COUNTIF(Data_Baseline!$C79:$AZ79,0)+1)/MAX(Data_Baseline!$C79:$AZ79),IF(Data_Baseline!Q79=0,SMALL(Data_Baseline!$C79:$AZ79,COUNTIF(Data_Baseline!$C79:$AZ79,0)+1)/MAX(Data_Baseline!$C79:$AZ79),Data_Baseline!Q79/MAX(Data_Baseline!$C79:$AZ79))),IF(R$3&lt;=$B$2,SMALL(Data_Baseline!$C79:$AZ79,COUNTIF(Data_Baseline!$C79:$AZ79,0)+1),IF(Data_Baseline!Q79=0,SMALL(Data_Baseline!$C79:$AZ79,COUNTIF(Data_Baseline!$C79:$AZ79,0)+1),Data_Baseline!Q79)))),"")</f>
        <v>4.6483991741842695E-6</v>
      </c>
      <c r="S79" s="79">
        <f ca="1">IFERROR(IF(Data_Baseline!R79="","",IF($C$3="On",IF(S$3&lt;=$B$2,SMALL(Data_Baseline!$C79:$AZ79,COUNTIF(Data_Baseline!$C79:$AZ79,0)+1)/MAX(Data_Baseline!$C79:$AZ79),IF(Data_Baseline!R79=0,SMALL(Data_Baseline!$C79:$AZ79,COUNTIF(Data_Baseline!$C79:$AZ79,0)+1)/MAX(Data_Baseline!$C79:$AZ79),Data_Baseline!R79/MAX(Data_Baseline!$C79:$AZ79))),IF(S$3&lt;=$B$2,SMALL(Data_Baseline!$C79:$AZ79,COUNTIF(Data_Baseline!$C79:$AZ79,0)+1),IF(Data_Baseline!R79=0,SMALL(Data_Baseline!$C79:$AZ79,COUNTIF(Data_Baseline!$C79:$AZ79,0)+1),Data_Baseline!R79)))),"")</f>
        <v>4.6483991741842695E-6</v>
      </c>
      <c r="T79" s="79">
        <f ca="1">IFERROR(IF(Data_Baseline!S79="","",IF($C$3="On",IF(T$3&lt;=$B$2,SMALL(Data_Baseline!$C79:$AZ79,COUNTIF(Data_Baseline!$C79:$AZ79,0)+1)/MAX(Data_Baseline!$C79:$AZ79),IF(Data_Baseline!S79=0,SMALL(Data_Baseline!$C79:$AZ79,COUNTIF(Data_Baseline!$C79:$AZ79,0)+1)/MAX(Data_Baseline!$C79:$AZ79),Data_Baseline!S79/MAX(Data_Baseline!$C79:$AZ79))),IF(T$3&lt;=$B$2,SMALL(Data_Baseline!$C79:$AZ79,COUNTIF(Data_Baseline!$C79:$AZ79,0)+1),IF(Data_Baseline!S79=0,SMALL(Data_Baseline!$C79:$AZ79,COUNTIF(Data_Baseline!$C79:$AZ79,0)+1),Data_Baseline!S79)))),"")</f>
        <v>4.6483991741842695E-6</v>
      </c>
      <c r="U79" s="79">
        <f ca="1">IFERROR(IF(Data_Baseline!T79="","",IF($C$3="On",IF(U$3&lt;=$B$2,SMALL(Data_Baseline!$C79:$AZ79,COUNTIF(Data_Baseline!$C79:$AZ79,0)+1)/MAX(Data_Baseline!$C79:$AZ79),IF(Data_Baseline!T79=0,SMALL(Data_Baseline!$C79:$AZ79,COUNTIF(Data_Baseline!$C79:$AZ79,0)+1)/MAX(Data_Baseline!$C79:$AZ79),Data_Baseline!T79/MAX(Data_Baseline!$C79:$AZ79))),IF(U$3&lt;=$B$2,SMALL(Data_Baseline!$C79:$AZ79,COUNTIF(Data_Baseline!$C79:$AZ79,0)+1),IF(Data_Baseline!T79=0,SMALL(Data_Baseline!$C79:$AZ79,COUNTIF(Data_Baseline!$C79:$AZ79,0)+1),Data_Baseline!T79)))),"")</f>
        <v>4.6483991741842695E-6</v>
      </c>
      <c r="V79" s="79">
        <f ca="1">IFERROR(IF(Data_Baseline!U79="","",IF($C$3="On",IF(V$3&lt;=$B$2,SMALL(Data_Baseline!$C79:$AZ79,COUNTIF(Data_Baseline!$C79:$AZ79,0)+1)/MAX(Data_Baseline!$C79:$AZ79),IF(Data_Baseline!U79=0,SMALL(Data_Baseline!$C79:$AZ79,COUNTIF(Data_Baseline!$C79:$AZ79,0)+1)/MAX(Data_Baseline!$C79:$AZ79),Data_Baseline!U79/MAX(Data_Baseline!$C79:$AZ79))),IF(V$3&lt;=$B$2,SMALL(Data_Baseline!$C79:$AZ79,COUNTIF(Data_Baseline!$C79:$AZ79,0)+1),IF(Data_Baseline!U79=0,SMALL(Data_Baseline!$C79:$AZ79,COUNTIF(Data_Baseline!$C79:$AZ79,0)+1),Data_Baseline!U79)))),"")</f>
        <v>4.6483991741842695E-6</v>
      </c>
      <c r="W79" s="79">
        <f ca="1">IFERROR(IF(Data_Baseline!V79="","",IF($C$3="On",IF(W$3&lt;=$B$2,SMALL(Data_Baseline!$C79:$AZ79,COUNTIF(Data_Baseline!$C79:$AZ79,0)+1)/MAX(Data_Baseline!$C79:$AZ79),IF(Data_Baseline!V79=0,SMALL(Data_Baseline!$C79:$AZ79,COUNTIF(Data_Baseline!$C79:$AZ79,0)+1)/MAX(Data_Baseline!$C79:$AZ79),Data_Baseline!V79/MAX(Data_Baseline!$C79:$AZ79))),IF(W$3&lt;=$B$2,SMALL(Data_Baseline!$C79:$AZ79,COUNTIF(Data_Baseline!$C79:$AZ79,0)+1),IF(Data_Baseline!V79=0,SMALL(Data_Baseline!$C79:$AZ79,COUNTIF(Data_Baseline!$C79:$AZ79,0)+1),Data_Baseline!V79)))),"")</f>
        <v>4.6483991741842695E-6</v>
      </c>
      <c r="X79" s="79">
        <f ca="1">IFERROR(IF(Data_Baseline!W79="","",IF($C$3="On",IF(X$3&lt;=$B$2,SMALL(Data_Baseline!$C79:$AZ79,COUNTIF(Data_Baseline!$C79:$AZ79,0)+1)/MAX(Data_Baseline!$C79:$AZ79),IF(Data_Baseline!W79=0,SMALL(Data_Baseline!$C79:$AZ79,COUNTIF(Data_Baseline!$C79:$AZ79,0)+1)/MAX(Data_Baseline!$C79:$AZ79),Data_Baseline!W79/MAX(Data_Baseline!$C79:$AZ79))),IF(X$3&lt;=$B$2,SMALL(Data_Baseline!$C79:$AZ79,COUNTIF(Data_Baseline!$C79:$AZ79,0)+1),IF(Data_Baseline!W79=0,SMALL(Data_Baseline!$C79:$AZ79,COUNTIF(Data_Baseline!$C79:$AZ79,0)+1),Data_Baseline!W79)))),"")</f>
        <v>4.6483991741842695E-6</v>
      </c>
      <c r="Y79" s="79">
        <f ca="1">IFERROR(IF(Data_Baseline!X79="","",IF($C$3="On",IF(Y$3&lt;=$B$2,SMALL(Data_Baseline!$C79:$AZ79,COUNTIF(Data_Baseline!$C79:$AZ79,0)+1)/MAX(Data_Baseline!$C79:$AZ79),IF(Data_Baseline!X79=0,SMALL(Data_Baseline!$C79:$AZ79,COUNTIF(Data_Baseline!$C79:$AZ79,0)+1)/MAX(Data_Baseline!$C79:$AZ79),Data_Baseline!X79/MAX(Data_Baseline!$C79:$AZ79))),IF(Y$3&lt;=$B$2,SMALL(Data_Baseline!$C79:$AZ79,COUNTIF(Data_Baseline!$C79:$AZ79,0)+1),IF(Data_Baseline!X79=0,SMALL(Data_Baseline!$C79:$AZ79,COUNTIF(Data_Baseline!$C79:$AZ79,0)+1),Data_Baseline!X79)))),"")</f>
        <v>4.6483991741842695E-6</v>
      </c>
      <c r="Z79" s="79">
        <f ca="1">IFERROR(IF(Data_Baseline!Y79="","",IF($C$3="On",IF(Z$3&lt;=$B$2,SMALL(Data_Baseline!$C79:$AZ79,COUNTIF(Data_Baseline!$C79:$AZ79,0)+1)/MAX(Data_Baseline!$C79:$AZ79),IF(Data_Baseline!Y79=0,SMALL(Data_Baseline!$C79:$AZ79,COUNTIF(Data_Baseline!$C79:$AZ79,0)+1)/MAX(Data_Baseline!$C79:$AZ79),Data_Baseline!Y79/MAX(Data_Baseline!$C79:$AZ79))),IF(Z$3&lt;=$B$2,SMALL(Data_Baseline!$C79:$AZ79,COUNTIF(Data_Baseline!$C79:$AZ79,0)+1),IF(Data_Baseline!Y79=0,SMALL(Data_Baseline!$C79:$AZ79,COUNTIF(Data_Baseline!$C79:$AZ79,0)+1),Data_Baseline!Y79)))),"")</f>
        <v>8.4186697358533706E-4</v>
      </c>
      <c r="AA79" s="79">
        <f ca="1">IFERROR(IF(Data_Baseline!Z79="","",IF($C$3="On",IF(AA$3&lt;=$B$2,SMALL(Data_Baseline!$C79:$AZ79,COUNTIF(Data_Baseline!$C79:$AZ79,0)+1)/MAX(Data_Baseline!$C79:$AZ79),IF(Data_Baseline!Z79=0,SMALL(Data_Baseline!$C79:$AZ79,COUNTIF(Data_Baseline!$C79:$AZ79,0)+1)/MAX(Data_Baseline!$C79:$AZ79),Data_Baseline!Z79/MAX(Data_Baseline!$C79:$AZ79))),IF(AA$3&lt;=$B$2,SMALL(Data_Baseline!$C79:$AZ79,COUNTIF(Data_Baseline!$C79:$AZ79,0)+1),IF(Data_Baseline!Z79=0,SMALL(Data_Baseline!$C79:$AZ79,COUNTIF(Data_Baseline!$C79:$AZ79,0)+1),Data_Baseline!Z79)))),"")</f>
        <v>4.3316924216191457E-3</v>
      </c>
      <c r="AB79" s="79">
        <f ca="1">IFERROR(IF(Data_Baseline!AA79="","",IF($C$3="On",IF(AB$3&lt;=$B$2,SMALL(Data_Baseline!$C79:$AZ79,COUNTIF(Data_Baseline!$C79:$AZ79,0)+1)/MAX(Data_Baseline!$C79:$AZ79),IF(Data_Baseline!AA79=0,SMALL(Data_Baseline!$C79:$AZ79,COUNTIF(Data_Baseline!$C79:$AZ79,0)+1)/MAX(Data_Baseline!$C79:$AZ79),Data_Baseline!AA79/MAX(Data_Baseline!$C79:$AZ79))),IF(AB$3&lt;=$B$2,SMALL(Data_Baseline!$C79:$AZ79,COUNTIF(Data_Baseline!$C79:$AZ79,0)+1),IF(Data_Baseline!AA79=0,SMALL(Data_Baseline!$C79:$AZ79,COUNTIF(Data_Baseline!$C79:$AZ79,0)+1),Data_Baseline!AA79)))),"")</f>
        <v>1.1005838959986887E-2</v>
      </c>
      <c r="AC79" s="79">
        <f ca="1">IFERROR(IF(Data_Baseline!AB79="","",IF($C$3="On",IF(AC$3&lt;=$B$2,SMALL(Data_Baseline!$C79:$AZ79,COUNTIF(Data_Baseline!$C79:$AZ79,0)+1)/MAX(Data_Baseline!$C79:$AZ79),IF(Data_Baseline!AB79=0,SMALL(Data_Baseline!$C79:$AZ79,COUNTIF(Data_Baseline!$C79:$AZ79,0)+1)/MAX(Data_Baseline!$C79:$AZ79),Data_Baseline!AB79/MAX(Data_Baseline!$C79:$AZ79))),IF(AC$3&lt;=$B$2,SMALL(Data_Baseline!$C79:$AZ79,COUNTIF(Data_Baseline!$C79:$AZ79,0)+1),IF(Data_Baseline!AB79=0,SMALL(Data_Baseline!$C79:$AZ79,COUNTIF(Data_Baseline!$C79:$AZ79,0)+1),Data_Baseline!AB79)))),"")</f>
        <v>2.414473073148117E-2</v>
      </c>
      <c r="AD79" s="79">
        <f ca="1">IFERROR(IF(Data_Baseline!AC79="","",IF($C$3="On",IF(AD$3&lt;=$B$2,SMALL(Data_Baseline!$C79:$AZ79,COUNTIF(Data_Baseline!$C79:$AZ79,0)+1)/MAX(Data_Baseline!$C79:$AZ79),IF(Data_Baseline!AC79=0,SMALL(Data_Baseline!$C79:$AZ79,COUNTIF(Data_Baseline!$C79:$AZ79,0)+1)/MAX(Data_Baseline!$C79:$AZ79),Data_Baseline!AC79/MAX(Data_Baseline!$C79:$AZ79))),IF(AD$3&lt;=$B$2,SMALL(Data_Baseline!$C79:$AZ79,COUNTIF(Data_Baseline!$C79:$AZ79,0)+1),IF(Data_Baseline!AC79=0,SMALL(Data_Baseline!$C79:$AZ79,COUNTIF(Data_Baseline!$C79:$AZ79,0)+1),Data_Baseline!AC79)))),"")</f>
        <v>4.9476858728562507E-2</v>
      </c>
      <c r="AE79" s="79">
        <f ca="1">IFERROR(IF(Data_Baseline!AD79="","",IF($C$3="On",IF(AE$3&lt;=$B$2,SMALL(Data_Baseline!$C79:$AZ79,COUNTIF(Data_Baseline!$C79:$AZ79,0)+1)/MAX(Data_Baseline!$C79:$AZ79),IF(Data_Baseline!AD79=0,SMALL(Data_Baseline!$C79:$AZ79,COUNTIF(Data_Baseline!$C79:$AZ79,0)+1)/MAX(Data_Baseline!$C79:$AZ79),Data_Baseline!AD79/MAX(Data_Baseline!$C79:$AZ79))),IF(AE$3&lt;=$B$2,SMALL(Data_Baseline!$C79:$AZ79,COUNTIF(Data_Baseline!$C79:$AZ79,0)+1),IF(Data_Baseline!AD79=0,SMALL(Data_Baseline!$C79:$AZ79,COUNTIF(Data_Baseline!$C79:$AZ79,0)+1),Data_Baseline!AD79)))),"")</f>
        <v>9.6360882382129656E-2</v>
      </c>
      <c r="AF79" s="79">
        <f ca="1">IFERROR(IF(Data_Baseline!AE79="","",IF($C$3="On",IF(AF$3&lt;=$B$2,SMALL(Data_Baseline!$C79:$AZ79,COUNTIF(Data_Baseline!$C79:$AZ79,0)+1)/MAX(Data_Baseline!$C79:$AZ79),IF(Data_Baseline!AE79=0,SMALL(Data_Baseline!$C79:$AZ79,COUNTIF(Data_Baseline!$C79:$AZ79,0)+1)/MAX(Data_Baseline!$C79:$AZ79),Data_Baseline!AE79/MAX(Data_Baseline!$C79:$AZ79))),IF(AF$3&lt;=$B$2,SMALL(Data_Baseline!$C79:$AZ79,COUNTIF(Data_Baseline!$C79:$AZ79,0)+1),IF(Data_Baseline!AE79=0,SMALL(Data_Baseline!$C79:$AZ79,COUNTIF(Data_Baseline!$C79:$AZ79,0)+1),Data_Baseline!AE79)))),"")</f>
        <v>0.1760506850947815</v>
      </c>
      <c r="AG79" s="79">
        <f ca="1">IFERROR(IF(Data_Baseline!AF79="","",IF($C$3="On",IF(AG$3&lt;=$B$2,SMALL(Data_Baseline!$C79:$AZ79,COUNTIF(Data_Baseline!$C79:$AZ79,0)+1)/MAX(Data_Baseline!$C79:$AZ79),IF(Data_Baseline!AF79=0,SMALL(Data_Baseline!$C79:$AZ79,COUNTIF(Data_Baseline!$C79:$AZ79,0)+1)/MAX(Data_Baseline!$C79:$AZ79),Data_Baseline!AF79/MAX(Data_Baseline!$C79:$AZ79))),IF(AG$3&lt;=$B$2,SMALL(Data_Baseline!$C79:$AZ79,COUNTIF(Data_Baseline!$C79:$AZ79,0)+1),IF(Data_Baseline!AF79=0,SMALL(Data_Baseline!$C79:$AZ79,COUNTIF(Data_Baseline!$C79:$AZ79,0)+1),Data_Baseline!AF79)))),"")</f>
        <v>0.29865217712598446</v>
      </c>
      <c r="AH79" s="79">
        <f ca="1">IFERROR(IF(Data_Baseline!AG79="","",IF($C$3="On",IF(AH$3&lt;=$B$2,SMALL(Data_Baseline!$C79:$AZ79,COUNTIF(Data_Baseline!$C79:$AZ79,0)+1)/MAX(Data_Baseline!$C79:$AZ79),IF(Data_Baseline!AG79=0,SMALL(Data_Baseline!$C79:$AZ79,COUNTIF(Data_Baseline!$C79:$AZ79,0)+1)/MAX(Data_Baseline!$C79:$AZ79),Data_Baseline!AG79/MAX(Data_Baseline!$C79:$AZ79))),IF(AH$3&lt;=$B$2,SMALL(Data_Baseline!$C79:$AZ79,COUNTIF(Data_Baseline!$C79:$AZ79,0)+1),IF(Data_Baseline!AG79=0,SMALL(Data_Baseline!$C79:$AZ79,COUNTIF(Data_Baseline!$C79:$AZ79,0)+1),Data_Baseline!AG79)))),"")</f>
        <v>0.45213611794684172</v>
      </c>
      <c r="AI79" s="79">
        <f ca="1">IFERROR(IF(Data_Baseline!AH79="","",IF($C$3="On",IF(AI$3&lt;=$B$2,SMALL(Data_Baseline!$C79:$AZ79,COUNTIF(Data_Baseline!$C79:$AZ79,0)+1)/MAX(Data_Baseline!$C79:$AZ79),IF(Data_Baseline!AH79=0,SMALL(Data_Baseline!$C79:$AZ79,COUNTIF(Data_Baseline!$C79:$AZ79,0)+1)/MAX(Data_Baseline!$C79:$AZ79),Data_Baseline!AH79/MAX(Data_Baseline!$C79:$AZ79))),IF(AI$3&lt;=$B$2,SMALL(Data_Baseline!$C79:$AZ79,COUNTIF(Data_Baseline!$C79:$AZ79,0)+1),IF(Data_Baseline!AH79=0,SMALL(Data_Baseline!$C79:$AZ79,COUNTIF(Data_Baseline!$C79:$AZ79,0)+1),Data_Baseline!AH79)))),"")</f>
        <v>0.61202194317317327</v>
      </c>
      <c r="AJ79" s="79">
        <f ca="1">IFERROR(IF(Data_Baseline!AI79="","",IF($C$3="On",IF(AJ$3&lt;=$B$2,SMALL(Data_Baseline!$C79:$AZ79,COUNTIF(Data_Baseline!$C79:$AZ79,0)+1)/MAX(Data_Baseline!$C79:$AZ79),IF(Data_Baseline!AI79=0,SMALL(Data_Baseline!$C79:$AZ79,COUNTIF(Data_Baseline!$C79:$AZ79,0)+1)/MAX(Data_Baseline!$C79:$AZ79),Data_Baseline!AI79/MAX(Data_Baseline!$C79:$AZ79))),IF(AJ$3&lt;=$B$2,SMALL(Data_Baseline!$C79:$AZ79,COUNTIF(Data_Baseline!$C79:$AZ79,0)+1),IF(Data_Baseline!AI79=0,SMALL(Data_Baseline!$C79:$AZ79,COUNTIF(Data_Baseline!$C79:$AZ79,0)+1),Data_Baseline!AI79)))),"")</f>
        <v>0.7470692937301916</v>
      </c>
      <c r="AK79" s="79">
        <f ca="1">IFERROR(IF(Data_Baseline!AJ79="","",IF($C$3="On",IF(AK$3&lt;=$B$2,SMALL(Data_Baseline!$C79:$AZ79,COUNTIF(Data_Baseline!$C79:$AZ79,0)+1)/MAX(Data_Baseline!$C79:$AZ79),IF(Data_Baseline!AJ79=0,SMALL(Data_Baseline!$C79:$AZ79,COUNTIF(Data_Baseline!$C79:$AZ79,0)+1)/MAX(Data_Baseline!$C79:$AZ79),Data_Baseline!AJ79/MAX(Data_Baseline!$C79:$AZ79))),IF(AK$3&lt;=$B$2,SMALL(Data_Baseline!$C79:$AZ79,COUNTIF(Data_Baseline!$C79:$AZ79,0)+1),IF(Data_Baseline!AJ79=0,SMALL(Data_Baseline!$C79:$AZ79,COUNTIF(Data_Baseline!$C79:$AZ79,0)+1),Data_Baseline!AJ79)))),"")</f>
        <v>0.84553628251173829</v>
      </c>
      <c r="AL79" s="79">
        <f ca="1">IFERROR(IF(Data_Baseline!AK79="","",IF($C$3="On",IF(AL$3&lt;=$B$2,SMALL(Data_Baseline!$C79:$AZ79,COUNTIF(Data_Baseline!$C79:$AZ79,0)+1)/MAX(Data_Baseline!$C79:$AZ79),IF(Data_Baseline!AK79=0,SMALL(Data_Baseline!$C79:$AZ79,COUNTIF(Data_Baseline!$C79:$AZ79,0)+1)/MAX(Data_Baseline!$C79:$AZ79),Data_Baseline!AK79/MAX(Data_Baseline!$C79:$AZ79))),IF(AL$3&lt;=$B$2,SMALL(Data_Baseline!$C79:$AZ79,COUNTIF(Data_Baseline!$C79:$AZ79,0)+1),IF(Data_Baseline!AK79=0,SMALL(Data_Baseline!$C79:$AZ79,COUNTIF(Data_Baseline!$C79:$AZ79,0)+1),Data_Baseline!AK79)))),"")</f>
        <v>0.90843720937066563</v>
      </c>
      <c r="AM79" s="79">
        <f ca="1">IFERROR(IF(Data_Baseline!AL79="","",IF($C$3="On",IF(AM$3&lt;=$B$2,SMALL(Data_Baseline!$C79:$AZ79,COUNTIF(Data_Baseline!$C79:$AZ79,0)+1)/MAX(Data_Baseline!$C79:$AZ79),IF(Data_Baseline!AL79=0,SMALL(Data_Baseline!$C79:$AZ79,COUNTIF(Data_Baseline!$C79:$AZ79,0)+1)/MAX(Data_Baseline!$C79:$AZ79),Data_Baseline!AL79/MAX(Data_Baseline!$C79:$AZ79))),IF(AM$3&lt;=$B$2,SMALL(Data_Baseline!$C79:$AZ79,COUNTIF(Data_Baseline!$C79:$AZ79,0)+1),IF(Data_Baseline!AL79=0,SMALL(Data_Baseline!$C79:$AZ79,COUNTIF(Data_Baseline!$C79:$AZ79,0)+1),Data_Baseline!AL79)))),"")</f>
        <v>0.94574849160030783</v>
      </c>
      <c r="AN79" s="79">
        <f ca="1">IFERROR(IF(Data_Baseline!AM79="","",IF($C$3="On",IF(AN$3&lt;=$B$2,SMALL(Data_Baseline!$C79:$AZ79,COUNTIF(Data_Baseline!$C79:$AZ79,0)+1)/MAX(Data_Baseline!$C79:$AZ79),IF(Data_Baseline!AM79=0,SMALL(Data_Baseline!$C79:$AZ79,COUNTIF(Data_Baseline!$C79:$AZ79,0)+1)/MAX(Data_Baseline!$C79:$AZ79),Data_Baseline!AM79/MAX(Data_Baseline!$C79:$AZ79))),IF(AN$3&lt;=$B$2,SMALL(Data_Baseline!$C79:$AZ79,COUNTIF(Data_Baseline!$C79:$AZ79,0)+1),IF(Data_Baseline!AM79=0,SMALL(Data_Baseline!$C79:$AZ79,COUNTIF(Data_Baseline!$C79:$AZ79,0)+1),Data_Baseline!AM79)))),"")</f>
        <v>0.9681471113517941</v>
      </c>
      <c r="AO79" s="79">
        <f ca="1">IFERROR(IF(Data_Baseline!AN79="","",IF($C$3="On",IF(AO$3&lt;=$B$2,SMALL(Data_Baseline!$C79:$AZ79,COUNTIF(Data_Baseline!$C79:$AZ79,0)+1)/MAX(Data_Baseline!$C79:$AZ79),IF(Data_Baseline!AN79=0,SMALL(Data_Baseline!$C79:$AZ79,COUNTIF(Data_Baseline!$C79:$AZ79,0)+1)/MAX(Data_Baseline!$C79:$AZ79),Data_Baseline!AN79/MAX(Data_Baseline!$C79:$AZ79))),IF(AO$3&lt;=$B$2,SMALL(Data_Baseline!$C79:$AZ79,COUNTIF(Data_Baseline!$C79:$AZ79,0)+1),IF(Data_Baseline!AN79=0,SMALL(Data_Baseline!$C79:$AZ79,COUNTIF(Data_Baseline!$C79:$AZ79,0)+1),Data_Baseline!AN79)))),"")</f>
        <v>0.98337804919332228</v>
      </c>
      <c r="AP79" s="79">
        <f ca="1">IFERROR(IF(Data_Baseline!AO79="","",IF($C$3="On",IF(AP$3&lt;=$B$2,SMALL(Data_Baseline!$C79:$AZ79,COUNTIF(Data_Baseline!$C79:$AZ79,0)+1)/MAX(Data_Baseline!$C79:$AZ79),IF(Data_Baseline!AO79=0,SMALL(Data_Baseline!$C79:$AZ79,COUNTIF(Data_Baseline!$C79:$AZ79,0)+1)/MAX(Data_Baseline!$C79:$AZ79),Data_Baseline!AO79/MAX(Data_Baseline!$C79:$AZ79))),IF(AP$3&lt;=$B$2,SMALL(Data_Baseline!$C79:$AZ79,COUNTIF(Data_Baseline!$C79:$AZ79,0)+1),IF(Data_Baseline!AO79=0,SMALL(Data_Baseline!$C79:$AZ79,COUNTIF(Data_Baseline!$C79:$AZ79,0)+1),Data_Baseline!AO79)))),"")</f>
        <v>0.99476407836593217</v>
      </c>
      <c r="AQ79" s="79">
        <f ca="1">IFERROR(IF(Data_Baseline!AP79="","",IF($C$3="On",IF(AQ$3&lt;=$B$2,SMALL(Data_Baseline!$C79:$AZ79,COUNTIF(Data_Baseline!$C79:$AZ79,0)+1)/MAX(Data_Baseline!$C79:$AZ79),IF(Data_Baseline!AP79=0,SMALL(Data_Baseline!$C79:$AZ79,COUNTIF(Data_Baseline!$C79:$AZ79,0)+1)/MAX(Data_Baseline!$C79:$AZ79),Data_Baseline!AP79/MAX(Data_Baseline!$C79:$AZ79))),IF(AQ$3&lt;=$B$2,SMALL(Data_Baseline!$C79:$AZ79,COUNTIF(Data_Baseline!$C79:$AZ79,0)+1),IF(Data_Baseline!AP79=0,SMALL(Data_Baseline!$C79:$AZ79,COUNTIF(Data_Baseline!$C79:$AZ79,0)+1),Data_Baseline!AP79)))),"")</f>
        <v>1</v>
      </c>
      <c r="AR79" s="79" t="str">
        <f>IFERROR(IF(Data_Baseline!AQ79="","",IF($C$3="On",IF(AR$3&lt;=$B$2,SMALL(Data_Baseline!$C79:$AZ79,COUNTIF(Data_Baseline!$C79:$AZ79,0)+1)/MAX(Data_Baseline!$C79:$AZ79),IF(Data_Baseline!AQ79=0,SMALL(Data_Baseline!$C79:$AZ79,COUNTIF(Data_Baseline!$C79:$AZ79,0)+1)/MAX(Data_Baseline!$C79:$AZ79),Data_Baseline!AQ79/MAX(Data_Baseline!$C79:$AZ79))),IF(AR$3&lt;=$B$2,SMALL(Data_Baseline!$C79:$AZ79,COUNTIF(Data_Baseline!$C79:$AZ79,0)+1),IF(Data_Baseline!AQ79=0,SMALL(Data_Baseline!$C79:$AZ79,COUNTIF(Data_Baseline!$C79:$AZ79,0)+1),Data_Baseline!AQ79)))),"")</f>
        <v/>
      </c>
      <c r="AS79" s="79" t="str">
        <f>IFERROR(IF(Data_Baseline!AR79="","",IF($C$3="On",IF(AS$3&lt;=$B$2,SMALL(Data_Baseline!$C79:$AZ79,COUNTIF(Data_Baseline!$C79:$AZ79,0)+1)/MAX(Data_Baseline!$C79:$AZ79),IF(Data_Baseline!AR79=0,SMALL(Data_Baseline!$C79:$AZ79,COUNTIF(Data_Baseline!$C79:$AZ79,0)+1)/MAX(Data_Baseline!$C79:$AZ79),Data_Baseline!AR79/MAX(Data_Baseline!$C79:$AZ79))),IF(AS$3&lt;=$B$2,SMALL(Data_Baseline!$C79:$AZ79,COUNTIF(Data_Baseline!$C79:$AZ79,0)+1),IF(Data_Baseline!AR79=0,SMALL(Data_Baseline!$C79:$AZ79,COUNTIF(Data_Baseline!$C79:$AZ79,0)+1),Data_Baseline!AR79)))),"")</f>
        <v/>
      </c>
      <c r="AT79" s="79" t="str">
        <f>IFERROR(IF(Data_Baseline!AS79="","",IF($C$3="On",IF(AT$3&lt;=$B$2,SMALL(Data_Baseline!$C79:$AZ79,COUNTIF(Data_Baseline!$C79:$AZ79,0)+1)/MAX(Data_Baseline!$C79:$AZ79),IF(Data_Baseline!AS79=0,SMALL(Data_Baseline!$C79:$AZ79,COUNTIF(Data_Baseline!$C79:$AZ79,0)+1)/MAX(Data_Baseline!$C79:$AZ79),Data_Baseline!AS79/MAX(Data_Baseline!$C79:$AZ79))),IF(AT$3&lt;=$B$2,SMALL(Data_Baseline!$C79:$AZ79,COUNTIF(Data_Baseline!$C79:$AZ79,0)+1),IF(Data_Baseline!AS79=0,SMALL(Data_Baseline!$C79:$AZ79,COUNTIF(Data_Baseline!$C79:$AZ79,0)+1),Data_Baseline!AS79)))),"")</f>
        <v/>
      </c>
      <c r="AU79" s="79" t="str">
        <f>IFERROR(IF(Data_Baseline!AT79="","",IF($C$3="On",IF(AU$3&lt;=$B$2,SMALL(Data_Baseline!$C79:$AZ79,COUNTIF(Data_Baseline!$C79:$AZ79,0)+1)/MAX(Data_Baseline!$C79:$AZ79),IF(Data_Baseline!AT79=0,SMALL(Data_Baseline!$C79:$AZ79,COUNTIF(Data_Baseline!$C79:$AZ79,0)+1)/MAX(Data_Baseline!$C79:$AZ79),Data_Baseline!AT79/MAX(Data_Baseline!$C79:$AZ79))),IF(AU$3&lt;=$B$2,SMALL(Data_Baseline!$C79:$AZ79,COUNTIF(Data_Baseline!$C79:$AZ79,0)+1),IF(Data_Baseline!AT79=0,SMALL(Data_Baseline!$C79:$AZ79,COUNTIF(Data_Baseline!$C79:$AZ79,0)+1),Data_Baseline!AT79)))),"")</f>
        <v/>
      </c>
      <c r="AV79" s="79" t="str">
        <f>IFERROR(IF(Data_Baseline!AU79="","",IF($C$3="On",IF(AV$3&lt;=$B$2,SMALL(Data_Baseline!$C79:$AZ79,COUNTIF(Data_Baseline!$C79:$AZ79,0)+1)/MAX(Data_Baseline!$C79:$AZ79),IF(Data_Baseline!AU79=0,SMALL(Data_Baseline!$C79:$AZ79,COUNTIF(Data_Baseline!$C79:$AZ79,0)+1)/MAX(Data_Baseline!$C79:$AZ79),Data_Baseline!AU79/MAX(Data_Baseline!$C79:$AZ79))),IF(AV$3&lt;=$B$2,SMALL(Data_Baseline!$C79:$AZ79,COUNTIF(Data_Baseline!$C79:$AZ79,0)+1),IF(Data_Baseline!AU79=0,SMALL(Data_Baseline!$C79:$AZ79,COUNTIF(Data_Baseline!$C79:$AZ79,0)+1),Data_Baseline!AU79)))),"")</f>
        <v/>
      </c>
      <c r="AW79" s="79" t="str">
        <f>IFERROR(IF(Data_Baseline!AV79="","",IF($C$3="On",IF(AW$3&lt;=$B$2,SMALL(Data_Baseline!$C79:$AZ79,COUNTIF(Data_Baseline!$C79:$AZ79,0)+1)/MAX(Data_Baseline!$C79:$AZ79),IF(Data_Baseline!AV79=0,SMALL(Data_Baseline!$C79:$AZ79,COUNTIF(Data_Baseline!$C79:$AZ79,0)+1)/MAX(Data_Baseline!$C79:$AZ79),Data_Baseline!AV79/MAX(Data_Baseline!$C79:$AZ79))),IF(AW$3&lt;=$B$2,SMALL(Data_Baseline!$C79:$AZ79,COUNTIF(Data_Baseline!$C79:$AZ79,0)+1),IF(Data_Baseline!AV79=0,SMALL(Data_Baseline!$C79:$AZ79,COUNTIF(Data_Baseline!$C79:$AZ79,0)+1),Data_Baseline!AV79)))),"")</f>
        <v/>
      </c>
      <c r="AX79" s="79" t="str">
        <f>IFERROR(IF(Data_Baseline!AW79="","",IF($C$3="On",IF(AX$3&lt;=$B$2,SMALL(Data_Baseline!$C79:$AZ79,COUNTIF(Data_Baseline!$C79:$AZ79,0)+1)/MAX(Data_Baseline!$C79:$AZ79),IF(Data_Baseline!AW79=0,SMALL(Data_Baseline!$C79:$AZ79,COUNTIF(Data_Baseline!$C79:$AZ79,0)+1)/MAX(Data_Baseline!$C79:$AZ79),Data_Baseline!AW79/MAX(Data_Baseline!$C79:$AZ79))),IF(AX$3&lt;=$B$2,SMALL(Data_Baseline!$C79:$AZ79,COUNTIF(Data_Baseline!$C79:$AZ79,0)+1),IF(Data_Baseline!AW79=0,SMALL(Data_Baseline!$C79:$AZ79,COUNTIF(Data_Baseline!$C79:$AZ79,0)+1),Data_Baseline!AW79)))),"")</f>
        <v/>
      </c>
      <c r="AY79" s="79" t="str">
        <f>IFERROR(IF(Data_Baseline!AX79="","",IF($C$3="On",IF(AY$3&lt;=$B$2,SMALL(Data_Baseline!$C79:$AZ79,COUNTIF(Data_Baseline!$C79:$AZ79,0)+1)/MAX(Data_Baseline!$C79:$AZ79),IF(Data_Baseline!AX79=0,SMALL(Data_Baseline!$C79:$AZ79,COUNTIF(Data_Baseline!$C79:$AZ79,0)+1)/MAX(Data_Baseline!$C79:$AZ79),Data_Baseline!AX79/MAX(Data_Baseline!$C79:$AZ79))),IF(AY$3&lt;=$B$2,SMALL(Data_Baseline!$C79:$AZ79,COUNTIF(Data_Baseline!$C79:$AZ79,0)+1),IF(Data_Baseline!AX79=0,SMALL(Data_Baseline!$C79:$AZ79,COUNTIF(Data_Baseline!$C79:$AZ79,0)+1),Data_Baseline!AX79)))),"")</f>
        <v/>
      </c>
      <c r="AZ79" s="79" t="str">
        <f>IFERROR(IF(Data_Baseline!AY79="","",IF($C$3="On",IF(AZ$3&lt;=$B$2,SMALL(Data_Baseline!$C79:$AZ79,COUNTIF(Data_Baseline!$C79:$AZ79,0)+1)/MAX(Data_Baseline!$C79:$AZ79),IF(Data_Baseline!AY79=0,SMALL(Data_Baseline!$C79:$AZ79,COUNTIF(Data_Baseline!$C79:$AZ79,0)+1)/MAX(Data_Baseline!$C79:$AZ79),Data_Baseline!AY79/MAX(Data_Baseline!$C79:$AZ79))),IF(AZ$3&lt;=$B$2,SMALL(Data_Baseline!$C79:$AZ79,COUNTIF(Data_Baseline!$C79:$AZ79,0)+1),IF(Data_Baseline!AY79=0,SMALL(Data_Baseline!$C79:$AZ79,COUNTIF(Data_Baseline!$C79:$AZ79,0)+1),Data_Baseline!AY79)))),"")</f>
        <v/>
      </c>
      <c r="BA79" s="79" t="str">
        <f>IFERROR(IF(Data_Baseline!AZ79="","",IF($C$3="On",IF(BA$3&lt;=$B$2,SMALL(Data_Baseline!$C79:$AZ79,COUNTIF(Data_Baseline!$C79:$AZ79,0)+1)/MAX(Data_Baseline!$C79:$AZ79),IF(Data_Baseline!AZ79=0,SMALL(Data_Baseline!$C79:$AZ79,COUNTIF(Data_Baseline!$C79:$AZ79,0)+1)/MAX(Data_Baseline!$C79:$AZ79),Data_Baseline!AZ79/MAX(Data_Baseline!$C79:$AZ79))),IF(BA$3&lt;=$B$2,SMALL(Data_Baseline!$C79:$AZ79,COUNTIF(Data_Baseline!$C79:$AZ79,0)+1),IF(Data_Baseline!AZ79=0,SMALL(Data_Baseline!$C79:$AZ79,COUNTIF(Data_Baseline!$C79:$AZ79,0)+1),Data_Baseline!AZ79)))),"")</f>
        <v/>
      </c>
      <c r="BB79" s="79">
        <f ca="1">IF(Data_Initial!BA79="",1,0)</f>
        <v>1</v>
      </c>
      <c r="BC79" s="2" t="str">
        <f t="shared" ca="1" si="4"/>
        <v>3G_pspA</v>
      </c>
      <c r="BD79" s="79" t="str">
        <f t="shared" ca="1" si="5"/>
        <v>3G</v>
      </c>
      <c r="BE79" s="79" t="str">
        <f ca="1">Data_Initial!BC79</f>
        <v>pspA</v>
      </c>
      <c r="BF79" s="79" t="str">
        <f ca="1">Data_Initial!BB79</f>
        <v>1_1</v>
      </c>
      <c r="BG79" s="79">
        <f ca="1">IFERROR((INDIRECT("Plate"&amp;Data!A79&amp;"_C!"&amp;CHAR(RIGHT(Data!B79,LEN(Data!B79)-1)+65)&amp;CODE(LEFT(Data!B79,1))-58)),"")</f>
        <v>0</v>
      </c>
      <c r="BH79" s="79" t="str">
        <f ca="1">Data_Initial!BA79</f>
        <v/>
      </c>
      <c r="BI79" s="79">
        <f t="shared" ca="1" si="6"/>
        <v>4.6483991741842695E-6</v>
      </c>
      <c r="BJ79" s="79" t="str">
        <f ca="1">IF(BH79="N",1+MAX($BJ$3:BJ78),"")</f>
        <v/>
      </c>
      <c r="BK79" s="79"/>
      <c r="BL79" s="79"/>
      <c r="BM79" s="79"/>
      <c r="BN79" s="79"/>
      <c r="BO79" s="79"/>
      <c r="BP79" s="79"/>
      <c r="BQ79" s="79"/>
      <c r="BR79" s="79"/>
      <c r="BS79" s="79"/>
      <c r="BT79" s="79"/>
      <c r="BU79" s="79"/>
      <c r="BV79" s="79"/>
      <c r="BW79" s="79"/>
      <c r="BX79" s="79"/>
      <c r="BY79" s="79"/>
      <c r="BZ79" s="79"/>
    </row>
    <row r="80" spans="1:78" x14ac:dyDescent="0.25">
      <c r="A80" s="79">
        <f ca="1">IF(BH80="N","N"&amp;BJ80,IF(BB80=0,"",MAX($A$3:A79)+1))</f>
        <v>70</v>
      </c>
      <c r="B80" s="79" t="str">
        <f ca="1">Data_Initial!A80&amp;C80</f>
        <v>2E1</v>
      </c>
      <c r="C80" s="79" t="str">
        <f ca="1">Data_Initial!B80</f>
        <v>E1</v>
      </c>
      <c r="D80" s="79">
        <f ca="1">IFERROR(IF(Data_Baseline!C80="","",IF($C$3="On",IF(D$3&lt;=$B$2,SMALL(Data_Baseline!$C80:$AZ80,COUNTIF(Data_Baseline!$C80:$AZ80,0)+1)/MAX(Data_Baseline!$C80:$AZ80),IF(Data_Baseline!C80=0,SMALL(Data_Baseline!$C80:$AZ80,COUNTIF(Data_Baseline!$C80:$AZ80,0)+1)/MAX(Data_Baseline!$C80:$AZ80),Data_Baseline!C80/MAX(Data_Baseline!$C80:$AZ80))),IF(D$3&lt;=$B$2,SMALL(Data_Baseline!$C80:$AZ80,COUNTIF(Data_Baseline!$C80:$AZ80,0)+1),IF(Data_Baseline!C80=0,SMALL(Data_Baseline!$C80:$AZ80,COUNTIF(Data_Baseline!$C80:$AZ80,0)+1),Data_Baseline!C80)))),"")</f>
        <v>5.706891559896732E-4</v>
      </c>
      <c r="E80" s="79">
        <f ca="1">IFERROR(IF(Data_Baseline!D80="","",IF($C$3="On",IF(E$3&lt;=$B$2,SMALL(Data_Baseline!$C80:$AZ80,COUNTIF(Data_Baseline!$C80:$AZ80,0)+1)/MAX(Data_Baseline!$C80:$AZ80),IF(Data_Baseline!D80=0,SMALL(Data_Baseline!$C80:$AZ80,COUNTIF(Data_Baseline!$C80:$AZ80,0)+1)/MAX(Data_Baseline!$C80:$AZ80),Data_Baseline!D80/MAX(Data_Baseline!$C80:$AZ80))),IF(E$3&lt;=$B$2,SMALL(Data_Baseline!$C80:$AZ80,COUNTIF(Data_Baseline!$C80:$AZ80,0)+1),IF(Data_Baseline!D80=0,SMALL(Data_Baseline!$C80:$AZ80,COUNTIF(Data_Baseline!$C80:$AZ80,0)+1),Data_Baseline!D80)))),"")</f>
        <v>5.706891559896732E-4</v>
      </c>
      <c r="F80" s="79">
        <f ca="1">IFERROR(IF(Data_Baseline!E80="","",IF($C$3="On",IF(F$3&lt;=$B$2,SMALL(Data_Baseline!$C80:$AZ80,COUNTIF(Data_Baseline!$C80:$AZ80,0)+1)/MAX(Data_Baseline!$C80:$AZ80),IF(Data_Baseline!E80=0,SMALL(Data_Baseline!$C80:$AZ80,COUNTIF(Data_Baseline!$C80:$AZ80,0)+1)/MAX(Data_Baseline!$C80:$AZ80),Data_Baseline!E80/MAX(Data_Baseline!$C80:$AZ80))),IF(F$3&lt;=$B$2,SMALL(Data_Baseline!$C80:$AZ80,COUNTIF(Data_Baseline!$C80:$AZ80,0)+1),IF(Data_Baseline!E80=0,SMALL(Data_Baseline!$C80:$AZ80,COUNTIF(Data_Baseline!$C80:$AZ80,0)+1),Data_Baseline!E80)))),"")</f>
        <v>5.706891559896732E-4</v>
      </c>
      <c r="G80" s="79">
        <f ca="1">IFERROR(IF(Data_Baseline!F80="","",IF($C$3="On",IF(G$3&lt;=$B$2,SMALL(Data_Baseline!$C80:$AZ80,COUNTIF(Data_Baseline!$C80:$AZ80,0)+1)/MAX(Data_Baseline!$C80:$AZ80),IF(Data_Baseline!F80=0,SMALL(Data_Baseline!$C80:$AZ80,COUNTIF(Data_Baseline!$C80:$AZ80,0)+1)/MAX(Data_Baseline!$C80:$AZ80),Data_Baseline!F80/MAX(Data_Baseline!$C80:$AZ80))),IF(G$3&lt;=$B$2,SMALL(Data_Baseline!$C80:$AZ80,COUNTIF(Data_Baseline!$C80:$AZ80,0)+1),IF(Data_Baseline!F80=0,SMALL(Data_Baseline!$C80:$AZ80,COUNTIF(Data_Baseline!$C80:$AZ80,0)+1),Data_Baseline!F80)))),"")</f>
        <v>5.706891559896732E-4</v>
      </c>
      <c r="H80" s="79">
        <f ca="1">IFERROR(IF(Data_Baseline!G80="","",IF($C$3="On",IF(H$3&lt;=$B$2,SMALL(Data_Baseline!$C80:$AZ80,COUNTIF(Data_Baseline!$C80:$AZ80,0)+1)/MAX(Data_Baseline!$C80:$AZ80),IF(Data_Baseline!G80=0,SMALL(Data_Baseline!$C80:$AZ80,COUNTIF(Data_Baseline!$C80:$AZ80,0)+1)/MAX(Data_Baseline!$C80:$AZ80),Data_Baseline!G80/MAX(Data_Baseline!$C80:$AZ80))),IF(H$3&lt;=$B$2,SMALL(Data_Baseline!$C80:$AZ80,COUNTIF(Data_Baseline!$C80:$AZ80,0)+1),IF(Data_Baseline!G80=0,SMALL(Data_Baseline!$C80:$AZ80,COUNTIF(Data_Baseline!$C80:$AZ80,0)+1),Data_Baseline!G80)))),"")</f>
        <v>5.706891559896732E-4</v>
      </c>
      <c r="I80" s="79">
        <f ca="1">IFERROR(IF(Data_Baseline!H80="","",IF($C$3="On",IF(I$3&lt;=$B$2,SMALL(Data_Baseline!$C80:$AZ80,COUNTIF(Data_Baseline!$C80:$AZ80,0)+1)/MAX(Data_Baseline!$C80:$AZ80),IF(Data_Baseline!H80=0,SMALL(Data_Baseline!$C80:$AZ80,COUNTIF(Data_Baseline!$C80:$AZ80,0)+1)/MAX(Data_Baseline!$C80:$AZ80),Data_Baseline!H80/MAX(Data_Baseline!$C80:$AZ80))),IF(I$3&lt;=$B$2,SMALL(Data_Baseline!$C80:$AZ80,COUNTIF(Data_Baseline!$C80:$AZ80,0)+1),IF(Data_Baseline!H80=0,SMALL(Data_Baseline!$C80:$AZ80,COUNTIF(Data_Baseline!$C80:$AZ80,0)+1),Data_Baseline!H80)))),"")</f>
        <v>5.706891559896732E-4</v>
      </c>
      <c r="J80" s="79">
        <f ca="1">IFERROR(IF(Data_Baseline!I80="","",IF($C$3="On",IF(J$3&lt;=$B$2,SMALL(Data_Baseline!$C80:$AZ80,COUNTIF(Data_Baseline!$C80:$AZ80,0)+1)/MAX(Data_Baseline!$C80:$AZ80),IF(Data_Baseline!I80=0,SMALL(Data_Baseline!$C80:$AZ80,COUNTIF(Data_Baseline!$C80:$AZ80,0)+1)/MAX(Data_Baseline!$C80:$AZ80),Data_Baseline!I80/MAX(Data_Baseline!$C80:$AZ80))),IF(J$3&lt;=$B$2,SMALL(Data_Baseline!$C80:$AZ80,COUNTIF(Data_Baseline!$C80:$AZ80,0)+1),IF(Data_Baseline!I80=0,SMALL(Data_Baseline!$C80:$AZ80,COUNTIF(Data_Baseline!$C80:$AZ80,0)+1),Data_Baseline!I80)))),"")</f>
        <v>5.706891559896732E-4</v>
      </c>
      <c r="K80" s="79">
        <f ca="1">IFERROR(IF(Data_Baseline!J80="","",IF($C$3="On",IF(K$3&lt;=$B$2,SMALL(Data_Baseline!$C80:$AZ80,COUNTIF(Data_Baseline!$C80:$AZ80,0)+1)/MAX(Data_Baseline!$C80:$AZ80),IF(Data_Baseline!J80=0,SMALL(Data_Baseline!$C80:$AZ80,COUNTIF(Data_Baseline!$C80:$AZ80,0)+1)/MAX(Data_Baseline!$C80:$AZ80),Data_Baseline!J80/MAX(Data_Baseline!$C80:$AZ80))),IF(K$3&lt;=$B$2,SMALL(Data_Baseline!$C80:$AZ80,COUNTIF(Data_Baseline!$C80:$AZ80,0)+1),IF(Data_Baseline!J80=0,SMALL(Data_Baseline!$C80:$AZ80,COUNTIF(Data_Baseline!$C80:$AZ80,0)+1),Data_Baseline!J80)))),"")</f>
        <v>5.706891559896732E-4</v>
      </c>
      <c r="L80" s="79">
        <f ca="1">IFERROR(IF(Data_Baseline!K80="","",IF($C$3="On",IF(L$3&lt;=$B$2,SMALL(Data_Baseline!$C80:$AZ80,COUNTIF(Data_Baseline!$C80:$AZ80,0)+1)/MAX(Data_Baseline!$C80:$AZ80),IF(Data_Baseline!K80=0,SMALL(Data_Baseline!$C80:$AZ80,COUNTIF(Data_Baseline!$C80:$AZ80,0)+1)/MAX(Data_Baseline!$C80:$AZ80),Data_Baseline!K80/MAX(Data_Baseline!$C80:$AZ80))),IF(L$3&lt;=$B$2,SMALL(Data_Baseline!$C80:$AZ80,COUNTIF(Data_Baseline!$C80:$AZ80,0)+1),IF(Data_Baseline!K80=0,SMALL(Data_Baseline!$C80:$AZ80,COUNTIF(Data_Baseline!$C80:$AZ80,0)+1),Data_Baseline!K80)))),"")</f>
        <v>5.706891559896732E-4</v>
      </c>
      <c r="M80" s="79">
        <f ca="1">IFERROR(IF(Data_Baseline!L80="","",IF($C$3="On",IF(M$3&lt;=$B$2,SMALL(Data_Baseline!$C80:$AZ80,COUNTIF(Data_Baseline!$C80:$AZ80,0)+1)/MAX(Data_Baseline!$C80:$AZ80),IF(Data_Baseline!L80=0,SMALL(Data_Baseline!$C80:$AZ80,COUNTIF(Data_Baseline!$C80:$AZ80,0)+1)/MAX(Data_Baseline!$C80:$AZ80),Data_Baseline!L80/MAX(Data_Baseline!$C80:$AZ80))),IF(M$3&lt;=$B$2,SMALL(Data_Baseline!$C80:$AZ80,COUNTIF(Data_Baseline!$C80:$AZ80,0)+1),IF(Data_Baseline!L80=0,SMALL(Data_Baseline!$C80:$AZ80,COUNTIF(Data_Baseline!$C80:$AZ80,0)+1),Data_Baseline!L80)))),"")</f>
        <v>5.706891559896732E-4</v>
      </c>
      <c r="N80" s="79">
        <f ca="1">IFERROR(IF(Data_Baseline!M80="","",IF($C$3="On",IF(N$3&lt;=$B$2,SMALL(Data_Baseline!$C80:$AZ80,COUNTIF(Data_Baseline!$C80:$AZ80,0)+1)/MAX(Data_Baseline!$C80:$AZ80),IF(Data_Baseline!M80=0,SMALL(Data_Baseline!$C80:$AZ80,COUNTIF(Data_Baseline!$C80:$AZ80,0)+1)/MAX(Data_Baseline!$C80:$AZ80),Data_Baseline!M80/MAX(Data_Baseline!$C80:$AZ80))),IF(N$3&lt;=$B$2,SMALL(Data_Baseline!$C80:$AZ80,COUNTIF(Data_Baseline!$C80:$AZ80,0)+1),IF(Data_Baseline!M80=0,SMALL(Data_Baseline!$C80:$AZ80,COUNTIF(Data_Baseline!$C80:$AZ80,0)+1),Data_Baseline!M80)))),"")</f>
        <v>5.706891559896732E-4</v>
      </c>
      <c r="O80" s="79">
        <f ca="1">IFERROR(IF(Data_Baseline!N80="","",IF($C$3="On",IF(O$3&lt;=$B$2,SMALL(Data_Baseline!$C80:$AZ80,COUNTIF(Data_Baseline!$C80:$AZ80,0)+1)/MAX(Data_Baseline!$C80:$AZ80),IF(Data_Baseline!N80=0,SMALL(Data_Baseline!$C80:$AZ80,COUNTIF(Data_Baseline!$C80:$AZ80,0)+1)/MAX(Data_Baseline!$C80:$AZ80),Data_Baseline!N80/MAX(Data_Baseline!$C80:$AZ80))),IF(O$3&lt;=$B$2,SMALL(Data_Baseline!$C80:$AZ80,COUNTIF(Data_Baseline!$C80:$AZ80,0)+1),IF(Data_Baseline!N80=0,SMALL(Data_Baseline!$C80:$AZ80,COUNTIF(Data_Baseline!$C80:$AZ80,0)+1),Data_Baseline!N80)))),"")</f>
        <v>5.706891559896732E-4</v>
      </c>
      <c r="P80" s="79">
        <f ca="1">IFERROR(IF(Data_Baseline!O80="","",IF($C$3="On",IF(P$3&lt;=$B$2,SMALL(Data_Baseline!$C80:$AZ80,COUNTIF(Data_Baseline!$C80:$AZ80,0)+1)/MAX(Data_Baseline!$C80:$AZ80),IF(Data_Baseline!O80=0,SMALL(Data_Baseline!$C80:$AZ80,COUNTIF(Data_Baseline!$C80:$AZ80,0)+1)/MAX(Data_Baseline!$C80:$AZ80),Data_Baseline!O80/MAX(Data_Baseline!$C80:$AZ80))),IF(P$3&lt;=$B$2,SMALL(Data_Baseline!$C80:$AZ80,COUNTIF(Data_Baseline!$C80:$AZ80,0)+1),IF(Data_Baseline!O80=0,SMALL(Data_Baseline!$C80:$AZ80,COUNTIF(Data_Baseline!$C80:$AZ80,0)+1),Data_Baseline!O80)))),"")</f>
        <v>5.706891559896732E-4</v>
      </c>
      <c r="Q80" s="79">
        <f ca="1">IFERROR(IF(Data_Baseline!P80="","",IF($C$3="On",IF(Q$3&lt;=$B$2,SMALL(Data_Baseline!$C80:$AZ80,COUNTIF(Data_Baseline!$C80:$AZ80,0)+1)/MAX(Data_Baseline!$C80:$AZ80),IF(Data_Baseline!P80=0,SMALL(Data_Baseline!$C80:$AZ80,COUNTIF(Data_Baseline!$C80:$AZ80,0)+1)/MAX(Data_Baseline!$C80:$AZ80),Data_Baseline!P80/MAX(Data_Baseline!$C80:$AZ80))),IF(Q$3&lt;=$B$2,SMALL(Data_Baseline!$C80:$AZ80,COUNTIF(Data_Baseline!$C80:$AZ80,0)+1),IF(Data_Baseline!P80=0,SMALL(Data_Baseline!$C80:$AZ80,COUNTIF(Data_Baseline!$C80:$AZ80,0)+1),Data_Baseline!P80)))),"")</f>
        <v>5.706891559896732E-4</v>
      </c>
      <c r="R80" s="79">
        <f ca="1">IFERROR(IF(Data_Baseline!Q80="","",IF($C$3="On",IF(R$3&lt;=$B$2,SMALL(Data_Baseline!$C80:$AZ80,COUNTIF(Data_Baseline!$C80:$AZ80,0)+1)/MAX(Data_Baseline!$C80:$AZ80),IF(Data_Baseline!Q80=0,SMALL(Data_Baseline!$C80:$AZ80,COUNTIF(Data_Baseline!$C80:$AZ80,0)+1)/MAX(Data_Baseline!$C80:$AZ80),Data_Baseline!Q80/MAX(Data_Baseline!$C80:$AZ80))),IF(R$3&lt;=$B$2,SMALL(Data_Baseline!$C80:$AZ80,COUNTIF(Data_Baseline!$C80:$AZ80,0)+1),IF(Data_Baseline!Q80=0,SMALL(Data_Baseline!$C80:$AZ80,COUNTIF(Data_Baseline!$C80:$AZ80,0)+1),Data_Baseline!Q80)))),"")</f>
        <v>5.706891559896732E-4</v>
      </c>
      <c r="S80" s="79">
        <f ca="1">IFERROR(IF(Data_Baseline!R80="","",IF($C$3="On",IF(S$3&lt;=$B$2,SMALL(Data_Baseline!$C80:$AZ80,COUNTIF(Data_Baseline!$C80:$AZ80,0)+1)/MAX(Data_Baseline!$C80:$AZ80),IF(Data_Baseline!R80=0,SMALL(Data_Baseline!$C80:$AZ80,COUNTIF(Data_Baseline!$C80:$AZ80,0)+1)/MAX(Data_Baseline!$C80:$AZ80),Data_Baseline!R80/MAX(Data_Baseline!$C80:$AZ80))),IF(S$3&lt;=$B$2,SMALL(Data_Baseline!$C80:$AZ80,COUNTIF(Data_Baseline!$C80:$AZ80,0)+1),IF(Data_Baseline!R80=0,SMALL(Data_Baseline!$C80:$AZ80,COUNTIF(Data_Baseline!$C80:$AZ80,0)+1),Data_Baseline!R80)))),"")</f>
        <v>5.706891559896732E-4</v>
      </c>
      <c r="T80" s="79">
        <f ca="1">IFERROR(IF(Data_Baseline!S80="","",IF($C$3="On",IF(T$3&lt;=$B$2,SMALL(Data_Baseline!$C80:$AZ80,COUNTIF(Data_Baseline!$C80:$AZ80,0)+1)/MAX(Data_Baseline!$C80:$AZ80),IF(Data_Baseline!S80=0,SMALL(Data_Baseline!$C80:$AZ80,COUNTIF(Data_Baseline!$C80:$AZ80,0)+1)/MAX(Data_Baseline!$C80:$AZ80),Data_Baseline!S80/MAX(Data_Baseline!$C80:$AZ80))),IF(T$3&lt;=$B$2,SMALL(Data_Baseline!$C80:$AZ80,COUNTIF(Data_Baseline!$C80:$AZ80,0)+1),IF(Data_Baseline!S80=0,SMALL(Data_Baseline!$C80:$AZ80,COUNTIF(Data_Baseline!$C80:$AZ80,0)+1),Data_Baseline!S80)))),"")</f>
        <v>5.706891559896732E-4</v>
      </c>
      <c r="U80" s="79">
        <f ca="1">IFERROR(IF(Data_Baseline!T80="","",IF($C$3="On",IF(U$3&lt;=$B$2,SMALL(Data_Baseline!$C80:$AZ80,COUNTIF(Data_Baseline!$C80:$AZ80,0)+1)/MAX(Data_Baseline!$C80:$AZ80),IF(Data_Baseline!T80=0,SMALL(Data_Baseline!$C80:$AZ80,COUNTIF(Data_Baseline!$C80:$AZ80,0)+1)/MAX(Data_Baseline!$C80:$AZ80),Data_Baseline!T80/MAX(Data_Baseline!$C80:$AZ80))),IF(U$3&lt;=$B$2,SMALL(Data_Baseline!$C80:$AZ80,COUNTIF(Data_Baseline!$C80:$AZ80,0)+1),IF(Data_Baseline!T80=0,SMALL(Data_Baseline!$C80:$AZ80,COUNTIF(Data_Baseline!$C80:$AZ80,0)+1),Data_Baseline!T80)))),"")</f>
        <v>5.706891559896732E-4</v>
      </c>
      <c r="V80" s="79">
        <f ca="1">IFERROR(IF(Data_Baseline!U80="","",IF($C$3="On",IF(V$3&lt;=$B$2,SMALL(Data_Baseline!$C80:$AZ80,COUNTIF(Data_Baseline!$C80:$AZ80,0)+1)/MAX(Data_Baseline!$C80:$AZ80),IF(Data_Baseline!U80=0,SMALL(Data_Baseline!$C80:$AZ80,COUNTIF(Data_Baseline!$C80:$AZ80,0)+1)/MAX(Data_Baseline!$C80:$AZ80),Data_Baseline!U80/MAX(Data_Baseline!$C80:$AZ80))),IF(V$3&lt;=$B$2,SMALL(Data_Baseline!$C80:$AZ80,COUNTIF(Data_Baseline!$C80:$AZ80,0)+1),IF(Data_Baseline!U80=0,SMALL(Data_Baseline!$C80:$AZ80,COUNTIF(Data_Baseline!$C80:$AZ80,0)+1),Data_Baseline!U80)))),"")</f>
        <v>1.4079791698835453E-3</v>
      </c>
      <c r="W80" s="79">
        <f ca="1">IFERROR(IF(Data_Baseline!V80="","",IF($C$3="On",IF(W$3&lt;=$B$2,SMALL(Data_Baseline!$C80:$AZ80,COUNTIF(Data_Baseline!$C80:$AZ80,0)+1)/MAX(Data_Baseline!$C80:$AZ80),IF(Data_Baseline!V80=0,SMALL(Data_Baseline!$C80:$AZ80,COUNTIF(Data_Baseline!$C80:$AZ80,0)+1)/MAX(Data_Baseline!$C80:$AZ80),Data_Baseline!V80/MAX(Data_Baseline!$C80:$AZ80))),IF(W$3&lt;=$B$2,SMALL(Data_Baseline!$C80:$AZ80,COUNTIF(Data_Baseline!$C80:$AZ80,0)+1),IF(Data_Baseline!V80=0,SMALL(Data_Baseline!$C80:$AZ80,COUNTIF(Data_Baseline!$C80:$AZ80,0)+1),Data_Baseline!V80)))),"")</f>
        <v>5.8062273597783215E-3</v>
      </c>
      <c r="X80" s="79">
        <f ca="1">IFERROR(IF(Data_Baseline!W80="","",IF($C$3="On",IF(X$3&lt;=$B$2,SMALL(Data_Baseline!$C80:$AZ80,COUNTIF(Data_Baseline!$C80:$AZ80,0)+1)/MAX(Data_Baseline!$C80:$AZ80),IF(Data_Baseline!W80=0,SMALL(Data_Baseline!$C80:$AZ80,COUNTIF(Data_Baseline!$C80:$AZ80,0)+1)/MAX(Data_Baseline!$C80:$AZ80),Data_Baseline!W80/MAX(Data_Baseline!$C80:$AZ80))),IF(X$3&lt;=$B$2,SMALL(Data_Baseline!$C80:$AZ80,COUNTIF(Data_Baseline!$C80:$AZ80,0)+1),IF(Data_Baseline!W80=0,SMALL(Data_Baseline!$C80:$AZ80,COUNTIF(Data_Baseline!$C80:$AZ80,0)+1),Data_Baseline!W80)))),"")</f>
        <v>1.3952864554296807E-2</v>
      </c>
      <c r="Y80" s="79">
        <f ca="1">IFERROR(IF(Data_Baseline!X80="","",IF($C$3="On",IF(Y$3&lt;=$B$2,SMALL(Data_Baseline!$C80:$AZ80,COUNTIF(Data_Baseline!$C80:$AZ80,0)+1)/MAX(Data_Baseline!$C80:$AZ80),IF(Data_Baseline!X80=0,SMALL(Data_Baseline!$C80:$AZ80,COUNTIF(Data_Baseline!$C80:$AZ80,0)+1)/MAX(Data_Baseline!$C80:$AZ80),Data_Baseline!X80/MAX(Data_Baseline!$C80:$AZ80))),IF(Y$3&lt;=$B$2,SMALL(Data_Baseline!$C80:$AZ80,COUNTIF(Data_Baseline!$C80:$AZ80,0)+1),IF(Data_Baseline!X80=0,SMALL(Data_Baseline!$C80:$AZ80,COUNTIF(Data_Baseline!$C80:$AZ80,0)+1),Data_Baseline!X80)))),"")</f>
        <v>3.057145065220707E-2</v>
      </c>
      <c r="Z80" s="79">
        <f ca="1">IFERROR(IF(Data_Baseline!Y80="","",IF($C$3="On",IF(Z$3&lt;=$B$2,SMALL(Data_Baseline!$C80:$AZ80,COUNTIF(Data_Baseline!$C80:$AZ80,0)+1)/MAX(Data_Baseline!$C80:$AZ80),IF(Data_Baseline!Y80=0,SMALL(Data_Baseline!$C80:$AZ80,COUNTIF(Data_Baseline!$C80:$AZ80,0)+1)/MAX(Data_Baseline!$C80:$AZ80),Data_Baseline!Y80/MAX(Data_Baseline!$C80:$AZ80))),IF(Z$3&lt;=$B$2,SMALL(Data_Baseline!$C80:$AZ80,COUNTIF(Data_Baseline!$C80:$AZ80,0)+1),IF(Data_Baseline!Y80=0,SMALL(Data_Baseline!$C80:$AZ80,COUNTIF(Data_Baseline!$C80:$AZ80,0)+1),Data_Baseline!Y80)))),"")</f>
        <v>6.2089070382409781E-2</v>
      </c>
      <c r="AA80" s="79">
        <f ca="1">IFERROR(IF(Data_Baseline!Z80="","",IF($C$3="On",IF(AA$3&lt;=$B$2,SMALL(Data_Baseline!$C80:$AZ80,COUNTIF(Data_Baseline!$C80:$AZ80,0)+1)/MAX(Data_Baseline!$C80:$AZ80),IF(Data_Baseline!Z80=0,SMALL(Data_Baseline!$C80:$AZ80,COUNTIF(Data_Baseline!$C80:$AZ80,0)+1)/MAX(Data_Baseline!$C80:$AZ80),Data_Baseline!Z80/MAX(Data_Baseline!$C80:$AZ80))),IF(AA$3&lt;=$B$2,SMALL(Data_Baseline!$C80:$AZ80,COUNTIF(Data_Baseline!$C80:$AZ80,0)+1),IF(Data_Baseline!Z80=0,SMALL(Data_Baseline!$C80:$AZ80,COUNTIF(Data_Baseline!$C80:$AZ80,0)+1),Data_Baseline!Z80)))),"")</f>
        <v>0.11759282075207034</v>
      </c>
      <c r="AB80" s="79">
        <f ca="1">IFERROR(IF(Data_Baseline!AA80="","",IF($C$3="On",IF(AB$3&lt;=$B$2,SMALL(Data_Baseline!$C80:$AZ80,COUNTIF(Data_Baseline!$C80:$AZ80,0)+1)/MAX(Data_Baseline!$C80:$AZ80),IF(Data_Baseline!AA80=0,SMALL(Data_Baseline!$C80:$AZ80,COUNTIF(Data_Baseline!$C80:$AZ80,0)+1)/MAX(Data_Baseline!$C80:$AZ80),Data_Baseline!AA80/MAX(Data_Baseline!$C80:$AZ80))),IF(AB$3&lt;=$B$2,SMALL(Data_Baseline!$C80:$AZ80,COUNTIF(Data_Baseline!$C80:$AZ80,0)+1),IF(Data_Baseline!AA80=0,SMALL(Data_Baseline!$C80:$AZ80,COUNTIF(Data_Baseline!$C80:$AZ80,0)+1),Data_Baseline!AA80)))),"")</f>
        <v>0.20852909826440288</v>
      </c>
      <c r="AC80" s="79">
        <f ca="1">IFERROR(IF(Data_Baseline!AB80="","",IF($C$3="On",IF(AC$3&lt;=$B$2,SMALL(Data_Baseline!$C80:$AZ80,COUNTIF(Data_Baseline!$C80:$AZ80,0)+1)/MAX(Data_Baseline!$C80:$AZ80),IF(Data_Baseline!AB80=0,SMALL(Data_Baseline!$C80:$AZ80,COUNTIF(Data_Baseline!$C80:$AZ80,0)+1)/MAX(Data_Baseline!$C80:$AZ80),Data_Baseline!AB80/MAX(Data_Baseline!$C80:$AZ80))),IF(AC$3&lt;=$B$2,SMALL(Data_Baseline!$C80:$AZ80,COUNTIF(Data_Baseline!$C80:$AZ80,0)+1),IF(Data_Baseline!AB80=0,SMALL(Data_Baseline!$C80:$AZ80,COUNTIF(Data_Baseline!$C80:$AZ80,0)+1),Data_Baseline!AB80)))),"")</f>
        <v>0.33967686313523937</v>
      </c>
      <c r="AD80" s="79">
        <f ca="1">IFERROR(IF(Data_Baseline!AC80="","",IF($C$3="On",IF(AD$3&lt;=$B$2,SMALL(Data_Baseline!$C80:$AZ80,COUNTIF(Data_Baseline!$C80:$AZ80,0)+1)/MAX(Data_Baseline!$C80:$AZ80),IF(Data_Baseline!AC80=0,SMALL(Data_Baseline!$C80:$AZ80,COUNTIF(Data_Baseline!$C80:$AZ80,0)+1)/MAX(Data_Baseline!$C80:$AZ80),Data_Baseline!AC80/MAX(Data_Baseline!$C80:$AZ80))),IF(AD$3&lt;=$B$2,SMALL(Data_Baseline!$C80:$AZ80,COUNTIF(Data_Baseline!$C80:$AZ80,0)+1),IF(Data_Baseline!AC80=0,SMALL(Data_Baseline!$C80:$AZ80,COUNTIF(Data_Baseline!$C80:$AZ80,0)+1),Data_Baseline!AC80)))),"")</f>
        <v>0.49429281777028689</v>
      </c>
      <c r="AE80" s="79">
        <f ca="1">IFERROR(IF(Data_Baseline!AD80="","",IF($C$3="On",IF(AE$3&lt;=$B$2,SMALL(Data_Baseline!$C80:$AZ80,COUNTIF(Data_Baseline!$C80:$AZ80,0)+1)/MAX(Data_Baseline!$C80:$AZ80),IF(Data_Baseline!AD80=0,SMALL(Data_Baseline!$C80:$AZ80,COUNTIF(Data_Baseline!$C80:$AZ80,0)+1)/MAX(Data_Baseline!$C80:$AZ80),Data_Baseline!AD80/MAX(Data_Baseline!$C80:$AZ80))),IF(AE$3&lt;=$B$2,SMALL(Data_Baseline!$C80:$AZ80,COUNTIF(Data_Baseline!$C80:$AZ80,0)+1),IF(Data_Baseline!AD80=0,SMALL(Data_Baseline!$C80:$AZ80,COUNTIF(Data_Baseline!$C80:$AZ80,0)+1),Data_Baseline!AD80)))),"")</f>
        <v>0.64605779611764269</v>
      </c>
      <c r="AF80" s="79">
        <f ca="1">IFERROR(IF(Data_Baseline!AE80="","",IF($C$3="On",IF(AF$3&lt;=$B$2,SMALL(Data_Baseline!$C80:$AZ80,COUNTIF(Data_Baseline!$C80:$AZ80,0)+1)/MAX(Data_Baseline!$C80:$AZ80),IF(Data_Baseline!AE80=0,SMALL(Data_Baseline!$C80:$AZ80,COUNTIF(Data_Baseline!$C80:$AZ80,0)+1)/MAX(Data_Baseline!$C80:$AZ80),Data_Baseline!AE80/MAX(Data_Baseline!$C80:$AZ80))),IF(AF$3&lt;=$B$2,SMALL(Data_Baseline!$C80:$AZ80,COUNTIF(Data_Baseline!$C80:$AZ80,0)+1),IF(Data_Baseline!AE80=0,SMALL(Data_Baseline!$C80:$AZ80,COUNTIF(Data_Baseline!$C80:$AZ80,0)+1),Data_Baseline!AE80)))),"")</f>
        <v>0.76776754747893905</v>
      </c>
      <c r="AG80" s="79">
        <f ca="1">IFERROR(IF(Data_Baseline!AF80="","",IF($C$3="On",IF(AG$3&lt;=$B$2,SMALL(Data_Baseline!$C80:$AZ80,COUNTIF(Data_Baseline!$C80:$AZ80,0)+1)/MAX(Data_Baseline!$C80:$AZ80),IF(Data_Baseline!AF80=0,SMALL(Data_Baseline!$C80:$AZ80,COUNTIF(Data_Baseline!$C80:$AZ80,0)+1)/MAX(Data_Baseline!$C80:$AZ80),Data_Baseline!AF80/MAX(Data_Baseline!$C80:$AZ80))),IF(AG$3&lt;=$B$2,SMALL(Data_Baseline!$C80:$AZ80,COUNTIF(Data_Baseline!$C80:$AZ80,0)+1),IF(Data_Baseline!AF80=0,SMALL(Data_Baseline!$C80:$AZ80,COUNTIF(Data_Baseline!$C80:$AZ80,0)+1),Data_Baseline!AF80)))),"")</f>
        <v>0.8545187362272515</v>
      </c>
      <c r="AH80" s="79">
        <f ca="1">IFERROR(IF(Data_Baseline!AG80="","",IF($C$3="On",IF(AH$3&lt;=$B$2,SMALL(Data_Baseline!$C80:$AZ80,COUNTIF(Data_Baseline!$C80:$AZ80,0)+1)/MAX(Data_Baseline!$C80:$AZ80),IF(Data_Baseline!AG80=0,SMALL(Data_Baseline!$C80:$AZ80,COUNTIF(Data_Baseline!$C80:$AZ80,0)+1)/MAX(Data_Baseline!$C80:$AZ80),Data_Baseline!AG80/MAX(Data_Baseline!$C80:$AZ80))),IF(AH$3&lt;=$B$2,SMALL(Data_Baseline!$C80:$AZ80,COUNTIF(Data_Baseline!$C80:$AZ80,0)+1),IF(Data_Baseline!AG80=0,SMALL(Data_Baseline!$C80:$AZ80,COUNTIF(Data_Baseline!$C80:$AZ80,0)+1),Data_Baseline!AG80)))),"")</f>
        <v>0.90880019862529804</v>
      </c>
      <c r="AI80" s="79">
        <f ca="1">IFERROR(IF(Data_Baseline!AH80="","",IF($C$3="On",IF(AI$3&lt;=$B$2,SMALL(Data_Baseline!$C80:$AZ80,COUNTIF(Data_Baseline!$C80:$AZ80,0)+1)/MAX(Data_Baseline!$C80:$AZ80),IF(Data_Baseline!AH80=0,SMALL(Data_Baseline!$C80:$AZ80,COUNTIF(Data_Baseline!$C80:$AZ80,0)+1)/MAX(Data_Baseline!$C80:$AZ80),Data_Baseline!AH80/MAX(Data_Baseline!$C80:$AZ80))),IF(AI$3&lt;=$B$2,SMALL(Data_Baseline!$C80:$AZ80,COUNTIF(Data_Baseline!$C80:$AZ80,0)+1),IF(Data_Baseline!AH80=0,SMALL(Data_Baseline!$C80:$AZ80,COUNTIF(Data_Baseline!$C80:$AZ80,0)+1),Data_Baseline!AH80)))),"")</f>
        <v>0.94145735600914626</v>
      </c>
      <c r="AJ80" s="79">
        <f ca="1">IFERROR(IF(Data_Baseline!AI80="","",IF($C$3="On",IF(AJ$3&lt;=$B$2,SMALL(Data_Baseline!$C80:$AZ80,COUNTIF(Data_Baseline!$C80:$AZ80,0)+1)/MAX(Data_Baseline!$C80:$AZ80),IF(Data_Baseline!AI80=0,SMALL(Data_Baseline!$C80:$AZ80,COUNTIF(Data_Baseline!$C80:$AZ80,0)+1)/MAX(Data_Baseline!$C80:$AZ80),Data_Baseline!AI80/MAX(Data_Baseline!$C80:$AZ80))),IF(AJ$3&lt;=$B$2,SMALL(Data_Baseline!$C80:$AZ80,COUNTIF(Data_Baseline!$C80:$AZ80,0)+1),IF(Data_Baseline!AI80=0,SMALL(Data_Baseline!$C80:$AZ80,COUNTIF(Data_Baseline!$C80:$AZ80,0)+1),Data_Baseline!AI80)))),"")</f>
        <v>0.96097625033396272</v>
      </c>
      <c r="AK80" s="79">
        <f ca="1">IFERROR(IF(Data_Baseline!AJ80="","",IF($C$3="On",IF(AK$3&lt;=$B$2,SMALL(Data_Baseline!$C80:$AZ80,COUNTIF(Data_Baseline!$C80:$AZ80,0)+1)/MAX(Data_Baseline!$C80:$AZ80),IF(Data_Baseline!AJ80=0,SMALL(Data_Baseline!$C80:$AZ80,COUNTIF(Data_Baseline!$C80:$AZ80,0)+1)/MAX(Data_Baseline!$C80:$AZ80),Data_Baseline!AJ80/MAX(Data_Baseline!$C80:$AZ80))),IF(AK$3&lt;=$B$2,SMALL(Data_Baseline!$C80:$AZ80,COUNTIF(Data_Baseline!$C80:$AZ80,0)+1),IF(Data_Baseline!AJ80=0,SMALL(Data_Baseline!$C80:$AZ80,COUNTIF(Data_Baseline!$C80:$AZ80,0)+1),Data_Baseline!AJ80)))),"")</f>
        <v>0.97362015256699763</v>
      </c>
      <c r="AL80" s="79">
        <f ca="1">IFERROR(IF(Data_Baseline!AK80="","",IF($C$3="On",IF(AL$3&lt;=$B$2,SMALL(Data_Baseline!$C80:$AZ80,COUNTIF(Data_Baseline!$C80:$AZ80,0)+1)/MAX(Data_Baseline!$C80:$AZ80),IF(Data_Baseline!AK80=0,SMALL(Data_Baseline!$C80:$AZ80,COUNTIF(Data_Baseline!$C80:$AZ80,0)+1)/MAX(Data_Baseline!$C80:$AZ80),Data_Baseline!AK80/MAX(Data_Baseline!$C80:$AZ80))),IF(AL$3&lt;=$B$2,SMALL(Data_Baseline!$C80:$AZ80,COUNTIF(Data_Baseline!$C80:$AZ80,0)+1),IF(Data_Baseline!AK80=0,SMALL(Data_Baseline!$C80:$AZ80,COUNTIF(Data_Baseline!$C80:$AZ80,0)+1),Data_Baseline!AK80)))),"")</f>
        <v>0.98229943100237493</v>
      </c>
      <c r="AM80" s="79">
        <f ca="1">IFERROR(IF(Data_Baseline!AL80="","",IF($C$3="On",IF(AM$3&lt;=$B$2,SMALL(Data_Baseline!$C80:$AZ80,COUNTIF(Data_Baseline!$C80:$AZ80,0)+1)/MAX(Data_Baseline!$C80:$AZ80),IF(Data_Baseline!AL80=0,SMALL(Data_Baseline!$C80:$AZ80,COUNTIF(Data_Baseline!$C80:$AZ80,0)+1)/MAX(Data_Baseline!$C80:$AZ80),Data_Baseline!AL80/MAX(Data_Baseline!$C80:$AZ80))),IF(AM$3&lt;=$B$2,SMALL(Data_Baseline!$C80:$AZ80,COUNTIF(Data_Baseline!$C80:$AZ80,0)+1),IF(Data_Baseline!AL80=0,SMALL(Data_Baseline!$C80:$AZ80,COUNTIF(Data_Baseline!$C80:$AZ80,0)+1),Data_Baseline!AL80)))),"")</f>
        <v>0.9888447337094447</v>
      </c>
      <c r="AN80" s="79">
        <f ca="1">IFERROR(IF(Data_Baseline!AM80="","",IF($C$3="On",IF(AN$3&lt;=$B$2,SMALL(Data_Baseline!$C80:$AZ80,COUNTIF(Data_Baseline!$C80:$AZ80,0)+1)/MAX(Data_Baseline!$C80:$AZ80),IF(Data_Baseline!AM80=0,SMALL(Data_Baseline!$C80:$AZ80,COUNTIF(Data_Baseline!$C80:$AZ80,0)+1)/MAX(Data_Baseline!$C80:$AZ80),Data_Baseline!AM80/MAX(Data_Baseline!$C80:$AZ80))),IF(AN$3&lt;=$B$2,SMALL(Data_Baseline!$C80:$AZ80,COUNTIF(Data_Baseline!$C80:$AZ80,0)+1),IF(Data_Baseline!AM80=0,SMALL(Data_Baseline!$C80:$AZ80,COUNTIF(Data_Baseline!$C80:$AZ80,0)+1),Data_Baseline!AM80)))),"")</f>
        <v>0.99357335835293437</v>
      </c>
      <c r="AO80" s="79">
        <f ca="1">IFERROR(IF(Data_Baseline!AN80="","",IF($C$3="On",IF(AO$3&lt;=$B$2,SMALL(Data_Baseline!$C80:$AZ80,COUNTIF(Data_Baseline!$C80:$AZ80,0)+1)/MAX(Data_Baseline!$C80:$AZ80),IF(Data_Baseline!AN80=0,SMALL(Data_Baseline!$C80:$AZ80,COUNTIF(Data_Baseline!$C80:$AZ80,0)+1)/MAX(Data_Baseline!$C80:$AZ80),Data_Baseline!AN80/MAX(Data_Baseline!$C80:$AZ80))),IF(AO$3&lt;=$B$2,SMALL(Data_Baseline!$C80:$AZ80,COUNTIF(Data_Baseline!$C80:$AZ80,0)+1),IF(Data_Baseline!AN80=0,SMALL(Data_Baseline!$C80:$AZ80,COUNTIF(Data_Baseline!$C80:$AZ80,0)+1),Data_Baseline!AN80)))),"")</f>
        <v>0.99671565561966602</v>
      </c>
      <c r="AP80" s="79">
        <f ca="1">IFERROR(IF(Data_Baseline!AO80="","",IF($C$3="On",IF(AP$3&lt;=$B$2,SMALL(Data_Baseline!$C80:$AZ80,COUNTIF(Data_Baseline!$C80:$AZ80,0)+1)/MAX(Data_Baseline!$C80:$AZ80),IF(Data_Baseline!AO80=0,SMALL(Data_Baseline!$C80:$AZ80,COUNTIF(Data_Baseline!$C80:$AZ80,0)+1)/MAX(Data_Baseline!$C80:$AZ80),Data_Baseline!AO80/MAX(Data_Baseline!$C80:$AZ80))),IF(AP$3&lt;=$B$2,SMALL(Data_Baseline!$C80:$AZ80,COUNTIF(Data_Baseline!$C80:$AZ80,0)+1),IF(Data_Baseline!AO80=0,SMALL(Data_Baseline!$C80:$AZ80,COUNTIF(Data_Baseline!$C80:$AZ80,0)+1),Data_Baseline!AO80)))),"")</f>
        <v>0.99899665402075311</v>
      </c>
      <c r="AQ80" s="79">
        <f ca="1">IFERROR(IF(Data_Baseline!AP80="","",IF($C$3="On",IF(AQ$3&lt;=$B$2,SMALL(Data_Baseline!$C80:$AZ80,COUNTIF(Data_Baseline!$C80:$AZ80,0)+1)/MAX(Data_Baseline!$C80:$AZ80),IF(Data_Baseline!AP80=0,SMALL(Data_Baseline!$C80:$AZ80,COUNTIF(Data_Baseline!$C80:$AZ80,0)+1)/MAX(Data_Baseline!$C80:$AZ80),Data_Baseline!AP80/MAX(Data_Baseline!$C80:$AZ80))),IF(AQ$3&lt;=$B$2,SMALL(Data_Baseline!$C80:$AZ80,COUNTIF(Data_Baseline!$C80:$AZ80,0)+1),IF(Data_Baseline!AP80=0,SMALL(Data_Baseline!$C80:$AZ80,COUNTIF(Data_Baseline!$C80:$AZ80,0)+1),Data_Baseline!AP80)))),"")</f>
        <v>1</v>
      </c>
      <c r="AR80" s="79" t="str">
        <f>IFERROR(IF(Data_Baseline!AQ80="","",IF($C$3="On",IF(AR$3&lt;=$B$2,SMALL(Data_Baseline!$C80:$AZ80,COUNTIF(Data_Baseline!$C80:$AZ80,0)+1)/MAX(Data_Baseline!$C80:$AZ80),IF(Data_Baseline!AQ80=0,SMALL(Data_Baseline!$C80:$AZ80,COUNTIF(Data_Baseline!$C80:$AZ80,0)+1)/MAX(Data_Baseline!$C80:$AZ80),Data_Baseline!AQ80/MAX(Data_Baseline!$C80:$AZ80))),IF(AR$3&lt;=$B$2,SMALL(Data_Baseline!$C80:$AZ80,COUNTIF(Data_Baseline!$C80:$AZ80,0)+1),IF(Data_Baseline!AQ80=0,SMALL(Data_Baseline!$C80:$AZ80,COUNTIF(Data_Baseline!$C80:$AZ80,0)+1),Data_Baseline!AQ80)))),"")</f>
        <v/>
      </c>
      <c r="AS80" s="79" t="str">
        <f>IFERROR(IF(Data_Baseline!AR80="","",IF($C$3="On",IF(AS$3&lt;=$B$2,SMALL(Data_Baseline!$C80:$AZ80,COUNTIF(Data_Baseline!$C80:$AZ80,0)+1)/MAX(Data_Baseline!$C80:$AZ80),IF(Data_Baseline!AR80=0,SMALL(Data_Baseline!$C80:$AZ80,COUNTIF(Data_Baseline!$C80:$AZ80,0)+1)/MAX(Data_Baseline!$C80:$AZ80),Data_Baseline!AR80/MAX(Data_Baseline!$C80:$AZ80))),IF(AS$3&lt;=$B$2,SMALL(Data_Baseline!$C80:$AZ80,COUNTIF(Data_Baseline!$C80:$AZ80,0)+1),IF(Data_Baseline!AR80=0,SMALL(Data_Baseline!$C80:$AZ80,COUNTIF(Data_Baseline!$C80:$AZ80,0)+1),Data_Baseline!AR80)))),"")</f>
        <v/>
      </c>
      <c r="AT80" s="79" t="str">
        <f>IFERROR(IF(Data_Baseline!AS80="","",IF($C$3="On",IF(AT$3&lt;=$B$2,SMALL(Data_Baseline!$C80:$AZ80,COUNTIF(Data_Baseline!$C80:$AZ80,0)+1)/MAX(Data_Baseline!$C80:$AZ80),IF(Data_Baseline!AS80=0,SMALL(Data_Baseline!$C80:$AZ80,COUNTIF(Data_Baseline!$C80:$AZ80,0)+1)/MAX(Data_Baseline!$C80:$AZ80),Data_Baseline!AS80/MAX(Data_Baseline!$C80:$AZ80))),IF(AT$3&lt;=$B$2,SMALL(Data_Baseline!$C80:$AZ80,COUNTIF(Data_Baseline!$C80:$AZ80,0)+1),IF(Data_Baseline!AS80=0,SMALL(Data_Baseline!$C80:$AZ80,COUNTIF(Data_Baseline!$C80:$AZ80,0)+1),Data_Baseline!AS80)))),"")</f>
        <v/>
      </c>
      <c r="AU80" s="79" t="str">
        <f>IFERROR(IF(Data_Baseline!AT80="","",IF($C$3="On",IF(AU$3&lt;=$B$2,SMALL(Data_Baseline!$C80:$AZ80,COUNTIF(Data_Baseline!$C80:$AZ80,0)+1)/MAX(Data_Baseline!$C80:$AZ80),IF(Data_Baseline!AT80=0,SMALL(Data_Baseline!$C80:$AZ80,COUNTIF(Data_Baseline!$C80:$AZ80,0)+1)/MAX(Data_Baseline!$C80:$AZ80),Data_Baseline!AT80/MAX(Data_Baseline!$C80:$AZ80))),IF(AU$3&lt;=$B$2,SMALL(Data_Baseline!$C80:$AZ80,COUNTIF(Data_Baseline!$C80:$AZ80,0)+1),IF(Data_Baseline!AT80=0,SMALL(Data_Baseline!$C80:$AZ80,COUNTIF(Data_Baseline!$C80:$AZ80,0)+1),Data_Baseline!AT80)))),"")</f>
        <v/>
      </c>
      <c r="AV80" s="79" t="str">
        <f>IFERROR(IF(Data_Baseline!AU80="","",IF($C$3="On",IF(AV$3&lt;=$B$2,SMALL(Data_Baseline!$C80:$AZ80,COUNTIF(Data_Baseline!$C80:$AZ80,0)+1)/MAX(Data_Baseline!$C80:$AZ80),IF(Data_Baseline!AU80=0,SMALL(Data_Baseline!$C80:$AZ80,COUNTIF(Data_Baseline!$C80:$AZ80,0)+1)/MAX(Data_Baseline!$C80:$AZ80),Data_Baseline!AU80/MAX(Data_Baseline!$C80:$AZ80))),IF(AV$3&lt;=$B$2,SMALL(Data_Baseline!$C80:$AZ80,COUNTIF(Data_Baseline!$C80:$AZ80,0)+1),IF(Data_Baseline!AU80=0,SMALL(Data_Baseline!$C80:$AZ80,COUNTIF(Data_Baseline!$C80:$AZ80,0)+1),Data_Baseline!AU80)))),"")</f>
        <v/>
      </c>
      <c r="AW80" s="79" t="str">
        <f>IFERROR(IF(Data_Baseline!AV80="","",IF($C$3="On",IF(AW$3&lt;=$B$2,SMALL(Data_Baseline!$C80:$AZ80,COUNTIF(Data_Baseline!$C80:$AZ80,0)+1)/MAX(Data_Baseline!$C80:$AZ80),IF(Data_Baseline!AV80=0,SMALL(Data_Baseline!$C80:$AZ80,COUNTIF(Data_Baseline!$C80:$AZ80,0)+1)/MAX(Data_Baseline!$C80:$AZ80),Data_Baseline!AV80/MAX(Data_Baseline!$C80:$AZ80))),IF(AW$3&lt;=$B$2,SMALL(Data_Baseline!$C80:$AZ80,COUNTIF(Data_Baseline!$C80:$AZ80,0)+1),IF(Data_Baseline!AV80=0,SMALL(Data_Baseline!$C80:$AZ80,COUNTIF(Data_Baseline!$C80:$AZ80,0)+1),Data_Baseline!AV80)))),"")</f>
        <v/>
      </c>
      <c r="AX80" s="79" t="str">
        <f>IFERROR(IF(Data_Baseline!AW80="","",IF($C$3="On",IF(AX$3&lt;=$B$2,SMALL(Data_Baseline!$C80:$AZ80,COUNTIF(Data_Baseline!$C80:$AZ80,0)+1)/MAX(Data_Baseline!$C80:$AZ80),IF(Data_Baseline!AW80=0,SMALL(Data_Baseline!$C80:$AZ80,COUNTIF(Data_Baseline!$C80:$AZ80,0)+1)/MAX(Data_Baseline!$C80:$AZ80),Data_Baseline!AW80/MAX(Data_Baseline!$C80:$AZ80))),IF(AX$3&lt;=$B$2,SMALL(Data_Baseline!$C80:$AZ80,COUNTIF(Data_Baseline!$C80:$AZ80,0)+1),IF(Data_Baseline!AW80=0,SMALL(Data_Baseline!$C80:$AZ80,COUNTIF(Data_Baseline!$C80:$AZ80,0)+1),Data_Baseline!AW80)))),"")</f>
        <v/>
      </c>
      <c r="AY80" s="79" t="str">
        <f>IFERROR(IF(Data_Baseline!AX80="","",IF($C$3="On",IF(AY$3&lt;=$B$2,SMALL(Data_Baseline!$C80:$AZ80,COUNTIF(Data_Baseline!$C80:$AZ80,0)+1)/MAX(Data_Baseline!$C80:$AZ80),IF(Data_Baseline!AX80=0,SMALL(Data_Baseline!$C80:$AZ80,COUNTIF(Data_Baseline!$C80:$AZ80,0)+1)/MAX(Data_Baseline!$C80:$AZ80),Data_Baseline!AX80/MAX(Data_Baseline!$C80:$AZ80))),IF(AY$3&lt;=$B$2,SMALL(Data_Baseline!$C80:$AZ80,COUNTIF(Data_Baseline!$C80:$AZ80,0)+1),IF(Data_Baseline!AX80=0,SMALL(Data_Baseline!$C80:$AZ80,COUNTIF(Data_Baseline!$C80:$AZ80,0)+1),Data_Baseline!AX80)))),"")</f>
        <v/>
      </c>
      <c r="AZ80" s="79" t="str">
        <f>IFERROR(IF(Data_Baseline!AY80="","",IF($C$3="On",IF(AZ$3&lt;=$B$2,SMALL(Data_Baseline!$C80:$AZ80,COUNTIF(Data_Baseline!$C80:$AZ80,0)+1)/MAX(Data_Baseline!$C80:$AZ80),IF(Data_Baseline!AY80=0,SMALL(Data_Baseline!$C80:$AZ80,COUNTIF(Data_Baseline!$C80:$AZ80,0)+1)/MAX(Data_Baseline!$C80:$AZ80),Data_Baseline!AY80/MAX(Data_Baseline!$C80:$AZ80))),IF(AZ$3&lt;=$B$2,SMALL(Data_Baseline!$C80:$AZ80,COUNTIF(Data_Baseline!$C80:$AZ80,0)+1),IF(Data_Baseline!AY80=0,SMALL(Data_Baseline!$C80:$AZ80,COUNTIF(Data_Baseline!$C80:$AZ80,0)+1),Data_Baseline!AY80)))),"")</f>
        <v/>
      </c>
      <c r="BA80" s="79" t="str">
        <f>IFERROR(IF(Data_Baseline!AZ80="","",IF($C$3="On",IF(BA$3&lt;=$B$2,SMALL(Data_Baseline!$C80:$AZ80,COUNTIF(Data_Baseline!$C80:$AZ80,0)+1)/MAX(Data_Baseline!$C80:$AZ80),IF(Data_Baseline!AZ80=0,SMALL(Data_Baseline!$C80:$AZ80,COUNTIF(Data_Baseline!$C80:$AZ80,0)+1)/MAX(Data_Baseline!$C80:$AZ80),Data_Baseline!AZ80/MAX(Data_Baseline!$C80:$AZ80))),IF(BA$3&lt;=$B$2,SMALL(Data_Baseline!$C80:$AZ80,COUNTIF(Data_Baseline!$C80:$AZ80,0)+1),IF(Data_Baseline!AZ80=0,SMALL(Data_Baseline!$C80:$AZ80,COUNTIF(Data_Baseline!$C80:$AZ80,0)+1),Data_Baseline!AZ80)))),"")</f>
        <v/>
      </c>
      <c r="BB80" s="79">
        <f ca="1">IF(Data_Initial!BA80="",1,0)</f>
        <v>1</v>
      </c>
      <c r="BC80" s="2" t="str">
        <f t="shared" ca="1" si="4"/>
        <v>3G_ltpD</v>
      </c>
      <c r="BD80" s="79" t="str">
        <f t="shared" ca="1" si="5"/>
        <v>3G</v>
      </c>
      <c r="BE80" s="79" t="str">
        <f ca="1">Data_Initial!BC80</f>
        <v>ltpD</v>
      </c>
      <c r="BF80" s="79" t="str">
        <f ca="1">Data_Initial!BB80</f>
        <v>1_1</v>
      </c>
      <c r="BG80" s="79">
        <f ca="1">IFERROR((INDIRECT("Plate"&amp;Data!A80&amp;"_C!"&amp;CHAR(RIGHT(Data!B80,LEN(Data!B80)-1)+65)&amp;CODE(LEFT(Data!B80,1))-58)),"")</f>
        <v>0</v>
      </c>
      <c r="BH80" s="79" t="str">
        <f ca="1">Data_Initial!BA80</f>
        <v/>
      </c>
      <c r="BI80" s="79">
        <f t="shared" ca="1" si="6"/>
        <v>5.706891559896732E-4</v>
      </c>
      <c r="BJ80" s="79" t="str">
        <f ca="1">IF(BH80="N",1+MAX($BJ$3:BJ79),"")</f>
        <v/>
      </c>
      <c r="BK80" s="79"/>
      <c r="BL80" s="79"/>
      <c r="BM80" s="79"/>
      <c r="BN80" s="79"/>
      <c r="BO80" s="79"/>
      <c r="BP80" s="79"/>
      <c r="BQ80" s="79"/>
      <c r="BR80" s="79"/>
      <c r="BS80" s="79"/>
      <c r="BT80" s="79"/>
      <c r="BU80" s="79"/>
      <c r="BV80" s="79"/>
      <c r="BW80" s="79"/>
      <c r="BX80" s="79"/>
      <c r="BY80" s="79"/>
      <c r="BZ80" s="79"/>
    </row>
    <row r="81" spans="1:78" x14ac:dyDescent="0.25">
      <c r="A81" s="79">
        <f ca="1">IF(BH81="N","N"&amp;BJ81,IF(BB81=0,"",MAX($A$3:A80)+1))</f>
        <v>71</v>
      </c>
      <c r="B81" s="79" t="str">
        <f ca="1">Data_Initial!A81&amp;C81</f>
        <v>2F1</v>
      </c>
      <c r="C81" s="79" t="str">
        <f ca="1">Data_Initial!B81</f>
        <v>F1</v>
      </c>
      <c r="D81" s="79">
        <f ca="1">IFERROR(IF(Data_Baseline!C81="","",IF($C$3="On",IF(D$3&lt;=$B$2,SMALL(Data_Baseline!$C81:$AZ81,COUNTIF(Data_Baseline!$C81:$AZ81,0)+1)/MAX(Data_Baseline!$C81:$AZ81),IF(Data_Baseline!C81=0,SMALL(Data_Baseline!$C81:$AZ81,COUNTIF(Data_Baseline!$C81:$AZ81,0)+1)/MAX(Data_Baseline!$C81:$AZ81),Data_Baseline!C81/MAX(Data_Baseline!$C81:$AZ81))),IF(D$3&lt;=$B$2,SMALL(Data_Baseline!$C81:$AZ81,COUNTIF(Data_Baseline!$C81:$AZ81,0)+1),IF(Data_Baseline!C81=0,SMALL(Data_Baseline!$C81:$AZ81,COUNTIF(Data_Baseline!$C81:$AZ81,0)+1),Data_Baseline!C81)))),"")</f>
        <v>1.1407808635749267E-3</v>
      </c>
      <c r="E81" s="79">
        <f ca="1">IFERROR(IF(Data_Baseline!D81="","",IF($C$3="On",IF(E$3&lt;=$B$2,SMALL(Data_Baseline!$C81:$AZ81,COUNTIF(Data_Baseline!$C81:$AZ81,0)+1)/MAX(Data_Baseline!$C81:$AZ81),IF(Data_Baseline!D81=0,SMALL(Data_Baseline!$C81:$AZ81,COUNTIF(Data_Baseline!$C81:$AZ81,0)+1)/MAX(Data_Baseline!$C81:$AZ81),Data_Baseline!D81/MAX(Data_Baseline!$C81:$AZ81))),IF(E$3&lt;=$B$2,SMALL(Data_Baseline!$C81:$AZ81,COUNTIF(Data_Baseline!$C81:$AZ81,0)+1),IF(Data_Baseline!D81=0,SMALL(Data_Baseline!$C81:$AZ81,COUNTIF(Data_Baseline!$C81:$AZ81,0)+1),Data_Baseline!D81)))),"")</f>
        <v>1.1407808635749267E-3</v>
      </c>
      <c r="F81" s="79">
        <f ca="1">IFERROR(IF(Data_Baseline!E81="","",IF($C$3="On",IF(F$3&lt;=$B$2,SMALL(Data_Baseline!$C81:$AZ81,COUNTIF(Data_Baseline!$C81:$AZ81,0)+1)/MAX(Data_Baseline!$C81:$AZ81),IF(Data_Baseline!E81=0,SMALL(Data_Baseline!$C81:$AZ81,COUNTIF(Data_Baseline!$C81:$AZ81,0)+1)/MAX(Data_Baseline!$C81:$AZ81),Data_Baseline!E81/MAX(Data_Baseline!$C81:$AZ81))),IF(F$3&lt;=$B$2,SMALL(Data_Baseline!$C81:$AZ81,COUNTIF(Data_Baseline!$C81:$AZ81,0)+1),IF(Data_Baseline!E81=0,SMALL(Data_Baseline!$C81:$AZ81,COUNTIF(Data_Baseline!$C81:$AZ81,0)+1),Data_Baseline!E81)))),"")</f>
        <v>1.1407808635749267E-3</v>
      </c>
      <c r="G81" s="79">
        <f ca="1">IFERROR(IF(Data_Baseline!F81="","",IF($C$3="On",IF(G$3&lt;=$B$2,SMALL(Data_Baseline!$C81:$AZ81,COUNTIF(Data_Baseline!$C81:$AZ81,0)+1)/MAX(Data_Baseline!$C81:$AZ81),IF(Data_Baseline!F81=0,SMALL(Data_Baseline!$C81:$AZ81,COUNTIF(Data_Baseline!$C81:$AZ81,0)+1)/MAX(Data_Baseline!$C81:$AZ81),Data_Baseline!F81/MAX(Data_Baseline!$C81:$AZ81))),IF(G$3&lt;=$B$2,SMALL(Data_Baseline!$C81:$AZ81,COUNTIF(Data_Baseline!$C81:$AZ81,0)+1),IF(Data_Baseline!F81=0,SMALL(Data_Baseline!$C81:$AZ81,COUNTIF(Data_Baseline!$C81:$AZ81,0)+1),Data_Baseline!F81)))),"")</f>
        <v>1.1407808635749267E-3</v>
      </c>
      <c r="H81" s="79">
        <f ca="1">IFERROR(IF(Data_Baseline!G81="","",IF($C$3="On",IF(H$3&lt;=$B$2,SMALL(Data_Baseline!$C81:$AZ81,COUNTIF(Data_Baseline!$C81:$AZ81,0)+1)/MAX(Data_Baseline!$C81:$AZ81),IF(Data_Baseline!G81=0,SMALL(Data_Baseline!$C81:$AZ81,COUNTIF(Data_Baseline!$C81:$AZ81,0)+1)/MAX(Data_Baseline!$C81:$AZ81),Data_Baseline!G81/MAX(Data_Baseline!$C81:$AZ81))),IF(H$3&lt;=$B$2,SMALL(Data_Baseline!$C81:$AZ81,COUNTIF(Data_Baseline!$C81:$AZ81,0)+1),IF(Data_Baseline!G81=0,SMALL(Data_Baseline!$C81:$AZ81,COUNTIF(Data_Baseline!$C81:$AZ81,0)+1),Data_Baseline!G81)))),"")</f>
        <v>1.1407808635749267E-3</v>
      </c>
      <c r="I81" s="79">
        <f ca="1">IFERROR(IF(Data_Baseline!H81="","",IF($C$3="On",IF(I$3&lt;=$B$2,SMALL(Data_Baseline!$C81:$AZ81,COUNTIF(Data_Baseline!$C81:$AZ81,0)+1)/MAX(Data_Baseline!$C81:$AZ81),IF(Data_Baseline!H81=0,SMALL(Data_Baseline!$C81:$AZ81,COUNTIF(Data_Baseline!$C81:$AZ81,0)+1)/MAX(Data_Baseline!$C81:$AZ81),Data_Baseline!H81/MAX(Data_Baseline!$C81:$AZ81))),IF(I$3&lt;=$B$2,SMALL(Data_Baseline!$C81:$AZ81,COUNTIF(Data_Baseline!$C81:$AZ81,0)+1),IF(Data_Baseline!H81=0,SMALL(Data_Baseline!$C81:$AZ81,COUNTIF(Data_Baseline!$C81:$AZ81,0)+1),Data_Baseline!H81)))),"")</f>
        <v>1.1407808635749267E-3</v>
      </c>
      <c r="J81" s="79">
        <f ca="1">IFERROR(IF(Data_Baseline!I81="","",IF($C$3="On",IF(J$3&lt;=$B$2,SMALL(Data_Baseline!$C81:$AZ81,COUNTIF(Data_Baseline!$C81:$AZ81,0)+1)/MAX(Data_Baseline!$C81:$AZ81),IF(Data_Baseline!I81=0,SMALL(Data_Baseline!$C81:$AZ81,COUNTIF(Data_Baseline!$C81:$AZ81,0)+1)/MAX(Data_Baseline!$C81:$AZ81),Data_Baseline!I81/MAX(Data_Baseline!$C81:$AZ81))),IF(J$3&lt;=$B$2,SMALL(Data_Baseline!$C81:$AZ81,COUNTIF(Data_Baseline!$C81:$AZ81,0)+1),IF(Data_Baseline!I81=0,SMALL(Data_Baseline!$C81:$AZ81,COUNTIF(Data_Baseline!$C81:$AZ81,0)+1),Data_Baseline!I81)))),"")</f>
        <v>1.1407808635749267E-3</v>
      </c>
      <c r="K81" s="79">
        <f ca="1">IFERROR(IF(Data_Baseline!J81="","",IF($C$3="On",IF(K$3&lt;=$B$2,SMALL(Data_Baseline!$C81:$AZ81,COUNTIF(Data_Baseline!$C81:$AZ81,0)+1)/MAX(Data_Baseline!$C81:$AZ81),IF(Data_Baseline!J81=0,SMALL(Data_Baseline!$C81:$AZ81,COUNTIF(Data_Baseline!$C81:$AZ81,0)+1)/MAX(Data_Baseline!$C81:$AZ81),Data_Baseline!J81/MAX(Data_Baseline!$C81:$AZ81))),IF(K$3&lt;=$B$2,SMALL(Data_Baseline!$C81:$AZ81,COUNTIF(Data_Baseline!$C81:$AZ81,0)+1),IF(Data_Baseline!J81=0,SMALL(Data_Baseline!$C81:$AZ81,COUNTIF(Data_Baseline!$C81:$AZ81,0)+1),Data_Baseline!J81)))),"")</f>
        <v>1.1407808635749267E-3</v>
      </c>
      <c r="L81" s="79">
        <f ca="1">IFERROR(IF(Data_Baseline!K81="","",IF($C$3="On",IF(L$3&lt;=$B$2,SMALL(Data_Baseline!$C81:$AZ81,COUNTIF(Data_Baseline!$C81:$AZ81,0)+1)/MAX(Data_Baseline!$C81:$AZ81),IF(Data_Baseline!K81=0,SMALL(Data_Baseline!$C81:$AZ81,COUNTIF(Data_Baseline!$C81:$AZ81,0)+1)/MAX(Data_Baseline!$C81:$AZ81),Data_Baseline!K81/MAX(Data_Baseline!$C81:$AZ81))),IF(L$3&lt;=$B$2,SMALL(Data_Baseline!$C81:$AZ81,COUNTIF(Data_Baseline!$C81:$AZ81,0)+1),IF(Data_Baseline!K81=0,SMALL(Data_Baseline!$C81:$AZ81,COUNTIF(Data_Baseline!$C81:$AZ81,0)+1),Data_Baseline!K81)))),"")</f>
        <v>1.1407808635749267E-3</v>
      </c>
      <c r="M81" s="79">
        <f ca="1">IFERROR(IF(Data_Baseline!L81="","",IF($C$3="On",IF(M$3&lt;=$B$2,SMALL(Data_Baseline!$C81:$AZ81,COUNTIF(Data_Baseline!$C81:$AZ81,0)+1)/MAX(Data_Baseline!$C81:$AZ81),IF(Data_Baseline!L81=0,SMALL(Data_Baseline!$C81:$AZ81,COUNTIF(Data_Baseline!$C81:$AZ81,0)+1)/MAX(Data_Baseline!$C81:$AZ81),Data_Baseline!L81/MAX(Data_Baseline!$C81:$AZ81))),IF(M$3&lt;=$B$2,SMALL(Data_Baseline!$C81:$AZ81,COUNTIF(Data_Baseline!$C81:$AZ81,0)+1),IF(Data_Baseline!L81=0,SMALL(Data_Baseline!$C81:$AZ81,COUNTIF(Data_Baseline!$C81:$AZ81,0)+1),Data_Baseline!L81)))),"")</f>
        <v>1.1407808635749267E-3</v>
      </c>
      <c r="N81" s="79">
        <f ca="1">IFERROR(IF(Data_Baseline!M81="","",IF($C$3="On",IF(N$3&lt;=$B$2,SMALL(Data_Baseline!$C81:$AZ81,COUNTIF(Data_Baseline!$C81:$AZ81,0)+1)/MAX(Data_Baseline!$C81:$AZ81),IF(Data_Baseline!M81=0,SMALL(Data_Baseline!$C81:$AZ81,COUNTIF(Data_Baseline!$C81:$AZ81,0)+1)/MAX(Data_Baseline!$C81:$AZ81),Data_Baseline!M81/MAX(Data_Baseline!$C81:$AZ81))),IF(N$3&lt;=$B$2,SMALL(Data_Baseline!$C81:$AZ81,COUNTIF(Data_Baseline!$C81:$AZ81,0)+1),IF(Data_Baseline!M81=0,SMALL(Data_Baseline!$C81:$AZ81,COUNTIF(Data_Baseline!$C81:$AZ81,0)+1),Data_Baseline!M81)))),"")</f>
        <v>1.1407808635749267E-3</v>
      </c>
      <c r="O81" s="79">
        <f ca="1">IFERROR(IF(Data_Baseline!N81="","",IF($C$3="On",IF(O$3&lt;=$B$2,SMALL(Data_Baseline!$C81:$AZ81,COUNTIF(Data_Baseline!$C81:$AZ81,0)+1)/MAX(Data_Baseline!$C81:$AZ81),IF(Data_Baseline!N81=0,SMALL(Data_Baseline!$C81:$AZ81,COUNTIF(Data_Baseline!$C81:$AZ81,0)+1)/MAX(Data_Baseline!$C81:$AZ81),Data_Baseline!N81/MAX(Data_Baseline!$C81:$AZ81))),IF(O$3&lt;=$B$2,SMALL(Data_Baseline!$C81:$AZ81,COUNTIF(Data_Baseline!$C81:$AZ81,0)+1),IF(Data_Baseline!N81=0,SMALL(Data_Baseline!$C81:$AZ81,COUNTIF(Data_Baseline!$C81:$AZ81,0)+1),Data_Baseline!N81)))),"")</f>
        <v>1.1407808635749267E-3</v>
      </c>
      <c r="P81" s="79">
        <f ca="1">IFERROR(IF(Data_Baseline!O81="","",IF($C$3="On",IF(P$3&lt;=$B$2,SMALL(Data_Baseline!$C81:$AZ81,COUNTIF(Data_Baseline!$C81:$AZ81,0)+1)/MAX(Data_Baseline!$C81:$AZ81),IF(Data_Baseline!O81=0,SMALL(Data_Baseline!$C81:$AZ81,COUNTIF(Data_Baseline!$C81:$AZ81,0)+1)/MAX(Data_Baseline!$C81:$AZ81),Data_Baseline!O81/MAX(Data_Baseline!$C81:$AZ81))),IF(P$3&lt;=$B$2,SMALL(Data_Baseline!$C81:$AZ81,COUNTIF(Data_Baseline!$C81:$AZ81,0)+1),IF(Data_Baseline!O81=0,SMALL(Data_Baseline!$C81:$AZ81,COUNTIF(Data_Baseline!$C81:$AZ81,0)+1),Data_Baseline!O81)))),"")</f>
        <v>1.1407808635749267E-3</v>
      </c>
      <c r="Q81" s="79">
        <f ca="1">IFERROR(IF(Data_Baseline!P81="","",IF($C$3="On",IF(Q$3&lt;=$B$2,SMALL(Data_Baseline!$C81:$AZ81,COUNTIF(Data_Baseline!$C81:$AZ81,0)+1)/MAX(Data_Baseline!$C81:$AZ81),IF(Data_Baseline!P81=0,SMALL(Data_Baseline!$C81:$AZ81,COUNTIF(Data_Baseline!$C81:$AZ81,0)+1)/MAX(Data_Baseline!$C81:$AZ81),Data_Baseline!P81/MAX(Data_Baseline!$C81:$AZ81))),IF(Q$3&lt;=$B$2,SMALL(Data_Baseline!$C81:$AZ81,COUNTIF(Data_Baseline!$C81:$AZ81,0)+1),IF(Data_Baseline!P81=0,SMALL(Data_Baseline!$C81:$AZ81,COUNTIF(Data_Baseline!$C81:$AZ81,0)+1),Data_Baseline!P81)))),"")</f>
        <v>1.1407808635749267E-3</v>
      </c>
      <c r="R81" s="79">
        <f ca="1">IFERROR(IF(Data_Baseline!Q81="","",IF($C$3="On",IF(R$3&lt;=$B$2,SMALL(Data_Baseline!$C81:$AZ81,COUNTIF(Data_Baseline!$C81:$AZ81,0)+1)/MAX(Data_Baseline!$C81:$AZ81),IF(Data_Baseline!Q81=0,SMALL(Data_Baseline!$C81:$AZ81,COUNTIF(Data_Baseline!$C81:$AZ81,0)+1)/MAX(Data_Baseline!$C81:$AZ81),Data_Baseline!Q81/MAX(Data_Baseline!$C81:$AZ81))),IF(R$3&lt;=$B$2,SMALL(Data_Baseline!$C81:$AZ81,COUNTIF(Data_Baseline!$C81:$AZ81,0)+1),IF(Data_Baseline!Q81=0,SMALL(Data_Baseline!$C81:$AZ81,COUNTIF(Data_Baseline!$C81:$AZ81,0)+1),Data_Baseline!Q81)))),"")</f>
        <v>1.1407808635749267E-3</v>
      </c>
      <c r="S81" s="79">
        <f ca="1">IFERROR(IF(Data_Baseline!R81="","",IF($C$3="On",IF(S$3&lt;=$B$2,SMALL(Data_Baseline!$C81:$AZ81,COUNTIF(Data_Baseline!$C81:$AZ81,0)+1)/MAX(Data_Baseline!$C81:$AZ81),IF(Data_Baseline!R81=0,SMALL(Data_Baseline!$C81:$AZ81,COUNTIF(Data_Baseline!$C81:$AZ81,0)+1)/MAX(Data_Baseline!$C81:$AZ81),Data_Baseline!R81/MAX(Data_Baseline!$C81:$AZ81))),IF(S$3&lt;=$B$2,SMALL(Data_Baseline!$C81:$AZ81,COUNTIF(Data_Baseline!$C81:$AZ81,0)+1),IF(Data_Baseline!R81=0,SMALL(Data_Baseline!$C81:$AZ81,COUNTIF(Data_Baseline!$C81:$AZ81,0)+1),Data_Baseline!R81)))),"")</f>
        <v>1.1407808635749267E-3</v>
      </c>
      <c r="T81" s="79">
        <f ca="1">IFERROR(IF(Data_Baseline!S81="","",IF($C$3="On",IF(T$3&lt;=$B$2,SMALL(Data_Baseline!$C81:$AZ81,COUNTIF(Data_Baseline!$C81:$AZ81,0)+1)/MAX(Data_Baseline!$C81:$AZ81),IF(Data_Baseline!S81=0,SMALL(Data_Baseline!$C81:$AZ81,COUNTIF(Data_Baseline!$C81:$AZ81,0)+1)/MAX(Data_Baseline!$C81:$AZ81),Data_Baseline!S81/MAX(Data_Baseline!$C81:$AZ81))),IF(T$3&lt;=$B$2,SMALL(Data_Baseline!$C81:$AZ81,COUNTIF(Data_Baseline!$C81:$AZ81,0)+1),IF(Data_Baseline!S81=0,SMALL(Data_Baseline!$C81:$AZ81,COUNTIF(Data_Baseline!$C81:$AZ81,0)+1),Data_Baseline!S81)))),"")</f>
        <v>1.1407808635749267E-3</v>
      </c>
      <c r="U81" s="79">
        <f ca="1">IFERROR(IF(Data_Baseline!T81="","",IF($C$3="On",IF(U$3&lt;=$B$2,SMALL(Data_Baseline!$C81:$AZ81,COUNTIF(Data_Baseline!$C81:$AZ81,0)+1)/MAX(Data_Baseline!$C81:$AZ81),IF(Data_Baseline!T81=0,SMALL(Data_Baseline!$C81:$AZ81,COUNTIF(Data_Baseline!$C81:$AZ81,0)+1)/MAX(Data_Baseline!$C81:$AZ81),Data_Baseline!T81/MAX(Data_Baseline!$C81:$AZ81))),IF(U$3&lt;=$B$2,SMALL(Data_Baseline!$C81:$AZ81,COUNTIF(Data_Baseline!$C81:$AZ81,0)+1),IF(Data_Baseline!T81=0,SMALL(Data_Baseline!$C81:$AZ81,COUNTIF(Data_Baseline!$C81:$AZ81,0)+1),Data_Baseline!T81)))),"")</f>
        <v>1.1407808635749267E-3</v>
      </c>
      <c r="V81" s="79">
        <f ca="1">IFERROR(IF(Data_Baseline!U81="","",IF($C$3="On",IF(V$3&lt;=$B$2,SMALL(Data_Baseline!$C81:$AZ81,COUNTIF(Data_Baseline!$C81:$AZ81,0)+1)/MAX(Data_Baseline!$C81:$AZ81),IF(Data_Baseline!U81=0,SMALL(Data_Baseline!$C81:$AZ81,COUNTIF(Data_Baseline!$C81:$AZ81,0)+1)/MAX(Data_Baseline!$C81:$AZ81),Data_Baseline!U81/MAX(Data_Baseline!$C81:$AZ81))),IF(V$3&lt;=$B$2,SMALL(Data_Baseline!$C81:$AZ81,COUNTIF(Data_Baseline!$C81:$AZ81,0)+1),IF(Data_Baseline!U81=0,SMALL(Data_Baseline!$C81:$AZ81,COUNTIF(Data_Baseline!$C81:$AZ81,0)+1),Data_Baseline!U81)))),"")</f>
        <v>1.1407808635749267E-3</v>
      </c>
      <c r="W81" s="79">
        <f ca="1">IFERROR(IF(Data_Baseline!V81="","",IF($C$3="On",IF(W$3&lt;=$B$2,SMALL(Data_Baseline!$C81:$AZ81,COUNTIF(Data_Baseline!$C81:$AZ81,0)+1)/MAX(Data_Baseline!$C81:$AZ81),IF(Data_Baseline!V81=0,SMALL(Data_Baseline!$C81:$AZ81,COUNTIF(Data_Baseline!$C81:$AZ81,0)+1)/MAX(Data_Baseline!$C81:$AZ81),Data_Baseline!V81/MAX(Data_Baseline!$C81:$AZ81))),IF(W$3&lt;=$B$2,SMALL(Data_Baseline!$C81:$AZ81,COUNTIF(Data_Baseline!$C81:$AZ81,0)+1),IF(Data_Baseline!V81=0,SMALL(Data_Baseline!$C81:$AZ81,COUNTIF(Data_Baseline!$C81:$AZ81,0)+1),Data_Baseline!V81)))),"")</f>
        <v>6.28858892081967E-3</v>
      </c>
      <c r="X81" s="79">
        <f ca="1">IFERROR(IF(Data_Baseline!W81="","",IF($C$3="On",IF(X$3&lt;=$B$2,SMALL(Data_Baseline!$C81:$AZ81,COUNTIF(Data_Baseline!$C81:$AZ81,0)+1)/MAX(Data_Baseline!$C81:$AZ81),IF(Data_Baseline!W81=0,SMALL(Data_Baseline!$C81:$AZ81,COUNTIF(Data_Baseline!$C81:$AZ81,0)+1)/MAX(Data_Baseline!$C81:$AZ81),Data_Baseline!W81/MAX(Data_Baseline!$C81:$AZ81))),IF(X$3&lt;=$B$2,SMALL(Data_Baseline!$C81:$AZ81,COUNTIF(Data_Baseline!$C81:$AZ81,0)+1),IF(Data_Baseline!W81=0,SMALL(Data_Baseline!$C81:$AZ81,COUNTIF(Data_Baseline!$C81:$AZ81,0)+1),Data_Baseline!W81)))),"")</f>
        <v>1.4930220405279845E-2</v>
      </c>
      <c r="Y81" s="79">
        <f ca="1">IFERROR(IF(Data_Baseline!X81="","",IF($C$3="On",IF(Y$3&lt;=$B$2,SMALL(Data_Baseline!$C81:$AZ81,COUNTIF(Data_Baseline!$C81:$AZ81,0)+1)/MAX(Data_Baseline!$C81:$AZ81),IF(Data_Baseline!X81=0,SMALL(Data_Baseline!$C81:$AZ81,COUNTIF(Data_Baseline!$C81:$AZ81,0)+1)/MAX(Data_Baseline!$C81:$AZ81),Data_Baseline!X81/MAX(Data_Baseline!$C81:$AZ81))),IF(Y$3&lt;=$B$2,SMALL(Data_Baseline!$C81:$AZ81,COUNTIF(Data_Baseline!$C81:$AZ81,0)+1),IF(Data_Baseline!X81=0,SMALL(Data_Baseline!$C81:$AZ81,COUNTIF(Data_Baseline!$C81:$AZ81,0)+1),Data_Baseline!X81)))),"")</f>
        <v>3.3371858822494944E-2</v>
      </c>
      <c r="Z81" s="79">
        <f ca="1">IFERROR(IF(Data_Baseline!Y81="","",IF($C$3="On",IF(Z$3&lt;=$B$2,SMALL(Data_Baseline!$C81:$AZ81,COUNTIF(Data_Baseline!$C81:$AZ81,0)+1)/MAX(Data_Baseline!$C81:$AZ81),IF(Data_Baseline!Y81=0,SMALL(Data_Baseline!$C81:$AZ81,COUNTIF(Data_Baseline!$C81:$AZ81,0)+1)/MAX(Data_Baseline!$C81:$AZ81),Data_Baseline!Y81/MAX(Data_Baseline!$C81:$AZ81))),IF(Z$3&lt;=$B$2,SMALL(Data_Baseline!$C81:$AZ81,COUNTIF(Data_Baseline!$C81:$AZ81,0)+1),IF(Data_Baseline!Y81=0,SMALL(Data_Baseline!$C81:$AZ81,COUNTIF(Data_Baseline!$C81:$AZ81,0)+1),Data_Baseline!Y81)))),"")</f>
        <v>6.7191939346450208E-2</v>
      </c>
      <c r="AA81" s="79">
        <f ca="1">IFERROR(IF(Data_Baseline!Z81="","",IF($C$3="On",IF(AA$3&lt;=$B$2,SMALL(Data_Baseline!$C81:$AZ81,COUNTIF(Data_Baseline!$C81:$AZ81,0)+1)/MAX(Data_Baseline!$C81:$AZ81),IF(Data_Baseline!Z81=0,SMALL(Data_Baseline!$C81:$AZ81,COUNTIF(Data_Baseline!$C81:$AZ81,0)+1)/MAX(Data_Baseline!$C81:$AZ81),Data_Baseline!Z81/MAX(Data_Baseline!$C81:$AZ81))),IF(AA$3&lt;=$B$2,SMALL(Data_Baseline!$C81:$AZ81,COUNTIF(Data_Baseline!$C81:$AZ81,0)+1),IF(Data_Baseline!Z81=0,SMALL(Data_Baseline!$C81:$AZ81,COUNTIF(Data_Baseline!$C81:$AZ81,0)+1),Data_Baseline!Z81)))),"")</f>
        <v>0.12726263499324744</v>
      </c>
      <c r="AB81" s="79">
        <f ca="1">IFERROR(IF(Data_Baseline!AA81="","",IF($C$3="On",IF(AB$3&lt;=$B$2,SMALL(Data_Baseline!$C81:$AZ81,COUNTIF(Data_Baseline!$C81:$AZ81,0)+1)/MAX(Data_Baseline!$C81:$AZ81),IF(Data_Baseline!AA81=0,SMALL(Data_Baseline!$C81:$AZ81,COUNTIF(Data_Baseline!$C81:$AZ81,0)+1)/MAX(Data_Baseline!$C81:$AZ81),Data_Baseline!AA81/MAX(Data_Baseline!$C81:$AZ81))),IF(AB$3&lt;=$B$2,SMALL(Data_Baseline!$C81:$AZ81,COUNTIF(Data_Baseline!$C81:$AZ81,0)+1),IF(Data_Baseline!AA81=0,SMALL(Data_Baseline!$C81:$AZ81,COUNTIF(Data_Baseline!$C81:$AZ81,0)+1),Data_Baseline!AA81)))),"")</f>
        <v>0.2251308548067342</v>
      </c>
      <c r="AC81" s="79">
        <f ca="1">IFERROR(IF(Data_Baseline!AB81="","",IF($C$3="On",IF(AC$3&lt;=$B$2,SMALL(Data_Baseline!$C81:$AZ81,COUNTIF(Data_Baseline!$C81:$AZ81,0)+1)/MAX(Data_Baseline!$C81:$AZ81),IF(Data_Baseline!AB81=0,SMALL(Data_Baseline!$C81:$AZ81,COUNTIF(Data_Baseline!$C81:$AZ81,0)+1)/MAX(Data_Baseline!$C81:$AZ81),Data_Baseline!AB81/MAX(Data_Baseline!$C81:$AZ81))),IF(AC$3&lt;=$B$2,SMALL(Data_Baseline!$C81:$AZ81,COUNTIF(Data_Baseline!$C81:$AZ81,0)+1),IF(Data_Baseline!AB81=0,SMALL(Data_Baseline!$C81:$AZ81,COUNTIF(Data_Baseline!$C81:$AZ81,0)+1),Data_Baseline!AB81)))),"")</f>
        <v>0.36192892078749483</v>
      </c>
      <c r="AD81" s="79">
        <f ca="1">IFERROR(IF(Data_Baseline!AC81="","",IF($C$3="On",IF(AD$3&lt;=$B$2,SMALL(Data_Baseline!$C81:$AZ81,COUNTIF(Data_Baseline!$C81:$AZ81,0)+1)/MAX(Data_Baseline!$C81:$AZ81),IF(Data_Baseline!AC81=0,SMALL(Data_Baseline!$C81:$AZ81,COUNTIF(Data_Baseline!$C81:$AZ81,0)+1)/MAX(Data_Baseline!$C81:$AZ81),Data_Baseline!AC81/MAX(Data_Baseline!$C81:$AZ81))),IF(AD$3&lt;=$B$2,SMALL(Data_Baseline!$C81:$AZ81,COUNTIF(Data_Baseline!$C81:$AZ81,0)+1),IF(Data_Baseline!AC81=0,SMALL(Data_Baseline!$C81:$AZ81,COUNTIF(Data_Baseline!$C81:$AZ81,0)+1),Data_Baseline!AC81)))),"")</f>
        <v>0.51814680178804762</v>
      </c>
      <c r="AE81" s="79">
        <f ca="1">IFERROR(IF(Data_Baseline!AD81="","",IF($C$3="On",IF(AE$3&lt;=$B$2,SMALL(Data_Baseline!$C81:$AZ81,COUNTIF(Data_Baseline!$C81:$AZ81,0)+1)/MAX(Data_Baseline!$C81:$AZ81),IF(Data_Baseline!AD81=0,SMALL(Data_Baseline!$C81:$AZ81,COUNTIF(Data_Baseline!$C81:$AZ81,0)+1)/MAX(Data_Baseline!$C81:$AZ81),Data_Baseline!AD81/MAX(Data_Baseline!$C81:$AZ81))),IF(AE$3&lt;=$B$2,SMALL(Data_Baseline!$C81:$AZ81,COUNTIF(Data_Baseline!$C81:$AZ81,0)+1),IF(Data_Baseline!AD81=0,SMALL(Data_Baseline!$C81:$AZ81,COUNTIF(Data_Baseline!$C81:$AZ81,0)+1),Data_Baseline!AD81)))),"")</f>
        <v>0.66645039745469148</v>
      </c>
      <c r="AF81" s="79">
        <f ca="1">IFERROR(IF(Data_Baseline!AE81="","",IF($C$3="On",IF(AF$3&lt;=$B$2,SMALL(Data_Baseline!$C81:$AZ81,COUNTIF(Data_Baseline!$C81:$AZ81,0)+1)/MAX(Data_Baseline!$C81:$AZ81),IF(Data_Baseline!AE81=0,SMALL(Data_Baseline!$C81:$AZ81,COUNTIF(Data_Baseline!$C81:$AZ81,0)+1)/MAX(Data_Baseline!$C81:$AZ81),Data_Baseline!AE81/MAX(Data_Baseline!$C81:$AZ81))),IF(AF$3&lt;=$B$2,SMALL(Data_Baseline!$C81:$AZ81,COUNTIF(Data_Baseline!$C81:$AZ81,0)+1),IF(Data_Baseline!AE81=0,SMALL(Data_Baseline!$C81:$AZ81,COUNTIF(Data_Baseline!$C81:$AZ81,0)+1),Data_Baseline!AE81)))),"")</f>
        <v>0.78323900832785209</v>
      </c>
      <c r="AG81" s="79">
        <f ca="1">IFERROR(IF(Data_Baseline!AF81="","",IF($C$3="On",IF(AG$3&lt;=$B$2,SMALL(Data_Baseline!$C81:$AZ81,COUNTIF(Data_Baseline!$C81:$AZ81,0)+1)/MAX(Data_Baseline!$C81:$AZ81),IF(Data_Baseline!AF81=0,SMALL(Data_Baseline!$C81:$AZ81,COUNTIF(Data_Baseline!$C81:$AZ81,0)+1)/MAX(Data_Baseline!$C81:$AZ81),Data_Baseline!AF81/MAX(Data_Baseline!$C81:$AZ81))),IF(AG$3&lt;=$B$2,SMALL(Data_Baseline!$C81:$AZ81,COUNTIF(Data_Baseline!$C81:$AZ81,0)+1),IF(Data_Baseline!AF81=0,SMALL(Data_Baseline!$C81:$AZ81,COUNTIF(Data_Baseline!$C81:$AZ81,0)+1),Data_Baseline!AF81)))),"")</f>
        <v>0.8654709967680847</v>
      </c>
      <c r="AH81" s="79">
        <f ca="1">IFERROR(IF(Data_Baseline!AG81="","",IF($C$3="On",IF(AH$3&lt;=$B$2,SMALL(Data_Baseline!$C81:$AZ81,COUNTIF(Data_Baseline!$C81:$AZ81,0)+1)/MAX(Data_Baseline!$C81:$AZ81),IF(Data_Baseline!AG81=0,SMALL(Data_Baseline!$C81:$AZ81,COUNTIF(Data_Baseline!$C81:$AZ81,0)+1)/MAX(Data_Baseline!$C81:$AZ81),Data_Baseline!AG81/MAX(Data_Baseline!$C81:$AZ81))),IF(AH$3&lt;=$B$2,SMALL(Data_Baseline!$C81:$AZ81,COUNTIF(Data_Baseline!$C81:$AZ81,0)+1),IF(Data_Baseline!AG81=0,SMALL(Data_Baseline!$C81:$AZ81,COUNTIF(Data_Baseline!$C81:$AZ81,0)+1),Data_Baseline!AG81)))),"")</f>
        <v>0.91643808607615274</v>
      </c>
      <c r="AI81" s="79">
        <f ca="1">IFERROR(IF(Data_Baseline!AH81="","",IF($C$3="On",IF(AI$3&lt;=$B$2,SMALL(Data_Baseline!$C81:$AZ81,COUNTIF(Data_Baseline!$C81:$AZ81,0)+1)/MAX(Data_Baseline!$C81:$AZ81),IF(Data_Baseline!AH81=0,SMALL(Data_Baseline!$C81:$AZ81,COUNTIF(Data_Baseline!$C81:$AZ81,0)+1)/MAX(Data_Baseline!$C81:$AZ81),Data_Baseline!AH81/MAX(Data_Baseline!$C81:$AZ81))),IF(AI$3&lt;=$B$2,SMALL(Data_Baseline!$C81:$AZ81,COUNTIF(Data_Baseline!$C81:$AZ81,0)+1),IF(Data_Baseline!AH81=0,SMALL(Data_Baseline!$C81:$AZ81,COUNTIF(Data_Baseline!$C81:$AZ81,0)+1),Data_Baseline!AH81)))),"")</f>
        <v>0.94764230920566306</v>
      </c>
      <c r="AJ81" s="79">
        <f ca="1">IFERROR(IF(Data_Baseline!AI81="","",IF($C$3="On",IF(AJ$3&lt;=$B$2,SMALL(Data_Baseline!$C81:$AZ81,COUNTIF(Data_Baseline!$C81:$AZ81,0)+1)/MAX(Data_Baseline!$C81:$AZ81),IF(Data_Baseline!AI81=0,SMALL(Data_Baseline!$C81:$AZ81,COUNTIF(Data_Baseline!$C81:$AZ81,0)+1)/MAX(Data_Baseline!$C81:$AZ81),Data_Baseline!AI81/MAX(Data_Baseline!$C81:$AZ81))),IF(AJ$3&lt;=$B$2,SMALL(Data_Baseline!$C81:$AZ81,COUNTIF(Data_Baseline!$C81:$AZ81,0)+1),IF(Data_Baseline!AI81=0,SMALL(Data_Baseline!$C81:$AZ81,COUNTIF(Data_Baseline!$C81:$AZ81,0)+1),Data_Baseline!AI81)))),"")</f>
        <v>0.96674313531646749</v>
      </c>
      <c r="AK81" s="79">
        <f ca="1">IFERROR(IF(Data_Baseline!AJ81="","",IF($C$3="On",IF(AK$3&lt;=$B$2,SMALL(Data_Baseline!$C81:$AZ81,COUNTIF(Data_Baseline!$C81:$AZ81,0)+1)/MAX(Data_Baseline!$C81:$AZ81),IF(Data_Baseline!AJ81=0,SMALL(Data_Baseline!$C81:$AZ81,COUNTIF(Data_Baseline!$C81:$AZ81,0)+1)/MAX(Data_Baseline!$C81:$AZ81),Data_Baseline!AJ81/MAX(Data_Baseline!$C81:$AZ81))),IF(AK$3&lt;=$B$2,SMALL(Data_Baseline!$C81:$AZ81,COUNTIF(Data_Baseline!$C81:$AZ81,0)+1),IF(Data_Baseline!AJ81=0,SMALL(Data_Baseline!$C81:$AZ81,COUNTIF(Data_Baseline!$C81:$AZ81,0)+1),Data_Baseline!AJ81)))),"")</f>
        <v>0.97975571898858893</v>
      </c>
      <c r="AL81" s="79">
        <f ca="1">IFERROR(IF(Data_Baseline!AK81="","",IF($C$3="On",IF(AL$3&lt;=$B$2,SMALL(Data_Baseline!$C81:$AZ81,COUNTIF(Data_Baseline!$C81:$AZ81,0)+1)/MAX(Data_Baseline!$C81:$AZ81),IF(Data_Baseline!AK81=0,SMALL(Data_Baseline!$C81:$AZ81,COUNTIF(Data_Baseline!$C81:$AZ81,0)+1)/MAX(Data_Baseline!$C81:$AZ81),Data_Baseline!AK81/MAX(Data_Baseline!$C81:$AZ81))),IF(AL$3&lt;=$B$2,SMALL(Data_Baseline!$C81:$AZ81,COUNTIF(Data_Baseline!$C81:$AZ81,0)+1),IF(Data_Baseline!AK81=0,SMALL(Data_Baseline!$C81:$AZ81,COUNTIF(Data_Baseline!$C81:$AZ81,0)+1),Data_Baseline!AK81)))),"")</f>
        <v>0.98824635303509645</v>
      </c>
      <c r="AM81" s="79">
        <f ca="1">IFERROR(IF(Data_Baseline!AL81="","",IF($C$3="On",IF(AM$3&lt;=$B$2,SMALL(Data_Baseline!$C81:$AZ81,COUNTIF(Data_Baseline!$C81:$AZ81,0)+1)/MAX(Data_Baseline!$C81:$AZ81),IF(Data_Baseline!AL81=0,SMALL(Data_Baseline!$C81:$AZ81,COUNTIF(Data_Baseline!$C81:$AZ81,0)+1)/MAX(Data_Baseline!$C81:$AZ81),Data_Baseline!AL81/MAX(Data_Baseline!$C81:$AZ81))),IF(AM$3&lt;=$B$2,SMALL(Data_Baseline!$C81:$AZ81,COUNTIF(Data_Baseline!$C81:$AZ81,0)+1),IF(Data_Baseline!AL81=0,SMALL(Data_Baseline!$C81:$AZ81,COUNTIF(Data_Baseline!$C81:$AZ81,0)+1),Data_Baseline!AL81)))),"")</f>
        <v>0.99369846109654314</v>
      </c>
      <c r="AN81" s="79">
        <f ca="1">IFERROR(IF(Data_Baseline!AM81="","",IF($C$3="On",IF(AN$3&lt;=$B$2,SMALL(Data_Baseline!$C81:$AZ81,COUNTIF(Data_Baseline!$C81:$AZ81,0)+1)/MAX(Data_Baseline!$C81:$AZ81),IF(Data_Baseline!AM81=0,SMALL(Data_Baseline!$C81:$AZ81,COUNTIF(Data_Baseline!$C81:$AZ81,0)+1)/MAX(Data_Baseline!$C81:$AZ81),Data_Baseline!AM81/MAX(Data_Baseline!$C81:$AZ81))),IF(AN$3&lt;=$B$2,SMALL(Data_Baseline!$C81:$AZ81,COUNTIF(Data_Baseline!$C81:$AZ81,0)+1),IF(Data_Baseline!AM81=0,SMALL(Data_Baseline!$C81:$AZ81,COUNTIF(Data_Baseline!$C81:$AZ81,0)+1),Data_Baseline!AM81)))),"")</f>
        <v>0.99716126024412566</v>
      </c>
      <c r="AO81" s="79">
        <f ca="1">IFERROR(IF(Data_Baseline!AN81="","",IF($C$3="On",IF(AO$3&lt;=$B$2,SMALL(Data_Baseline!$C81:$AZ81,COUNTIF(Data_Baseline!$C81:$AZ81,0)+1)/MAX(Data_Baseline!$C81:$AZ81),IF(Data_Baseline!AN81=0,SMALL(Data_Baseline!$C81:$AZ81,COUNTIF(Data_Baseline!$C81:$AZ81,0)+1)/MAX(Data_Baseline!$C81:$AZ81),Data_Baseline!AN81/MAX(Data_Baseline!$C81:$AZ81))),IF(AO$3&lt;=$B$2,SMALL(Data_Baseline!$C81:$AZ81,COUNTIF(Data_Baseline!$C81:$AZ81,0)+1),IF(Data_Baseline!AN81=0,SMALL(Data_Baseline!$C81:$AZ81,COUNTIF(Data_Baseline!$C81:$AZ81,0)+1),Data_Baseline!AN81)))),"")</f>
        <v>0.99903688849952743</v>
      </c>
      <c r="AP81" s="79">
        <f ca="1">IFERROR(IF(Data_Baseline!AO81="","",IF($C$3="On",IF(AP$3&lt;=$B$2,SMALL(Data_Baseline!$C81:$AZ81,COUNTIF(Data_Baseline!$C81:$AZ81,0)+1)/MAX(Data_Baseline!$C81:$AZ81),IF(Data_Baseline!AO81=0,SMALL(Data_Baseline!$C81:$AZ81,COUNTIF(Data_Baseline!$C81:$AZ81,0)+1)/MAX(Data_Baseline!$C81:$AZ81),Data_Baseline!AO81/MAX(Data_Baseline!$C81:$AZ81))),IF(AP$3&lt;=$B$2,SMALL(Data_Baseline!$C81:$AZ81,COUNTIF(Data_Baseline!$C81:$AZ81,0)+1),IF(Data_Baseline!AO81=0,SMALL(Data_Baseline!$C81:$AZ81,COUNTIF(Data_Baseline!$C81:$AZ81,0)+1),Data_Baseline!AO81)))),"")</f>
        <v>0.99992695097252948</v>
      </c>
      <c r="AQ81" s="79">
        <f ca="1">IFERROR(IF(Data_Baseline!AP81="","",IF($C$3="On",IF(AQ$3&lt;=$B$2,SMALL(Data_Baseline!$C81:$AZ81,COUNTIF(Data_Baseline!$C81:$AZ81,0)+1)/MAX(Data_Baseline!$C81:$AZ81),IF(Data_Baseline!AP81=0,SMALL(Data_Baseline!$C81:$AZ81,COUNTIF(Data_Baseline!$C81:$AZ81,0)+1)/MAX(Data_Baseline!$C81:$AZ81),Data_Baseline!AP81/MAX(Data_Baseline!$C81:$AZ81))),IF(AQ$3&lt;=$B$2,SMALL(Data_Baseline!$C81:$AZ81,COUNTIF(Data_Baseline!$C81:$AZ81,0)+1),IF(Data_Baseline!AP81=0,SMALL(Data_Baseline!$C81:$AZ81,COUNTIF(Data_Baseline!$C81:$AZ81,0)+1),Data_Baseline!AP81)))),"")</f>
        <v>1</v>
      </c>
      <c r="AR81" s="79" t="str">
        <f>IFERROR(IF(Data_Baseline!AQ81="","",IF($C$3="On",IF(AR$3&lt;=$B$2,SMALL(Data_Baseline!$C81:$AZ81,COUNTIF(Data_Baseline!$C81:$AZ81,0)+1)/MAX(Data_Baseline!$C81:$AZ81),IF(Data_Baseline!AQ81=0,SMALL(Data_Baseline!$C81:$AZ81,COUNTIF(Data_Baseline!$C81:$AZ81,0)+1)/MAX(Data_Baseline!$C81:$AZ81),Data_Baseline!AQ81/MAX(Data_Baseline!$C81:$AZ81))),IF(AR$3&lt;=$B$2,SMALL(Data_Baseline!$C81:$AZ81,COUNTIF(Data_Baseline!$C81:$AZ81,0)+1),IF(Data_Baseline!AQ81=0,SMALL(Data_Baseline!$C81:$AZ81,COUNTIF(Data_Baseline!$C81:$AZ81,0)+1),Data_Baseline!AQ81)))),"")</f>
        <v/>
      </c>
      <c r="AS81" s="79" t="str">
        <f>IFERROR(IF(Data_Baseline!AR81="","",IF($C$3="On",IF(AS$3&lt;=$B$2,SMALL(Data_Baseline!$C81:$AZ81,COUNTIF(Data_Baseline!$C81:$AZ81,0)+1)/MAX(Data_Baseline!$C81:$AZ81),IF(Data_Baseline!AR81=0,SMALL(Data_Baseline!$C81:$AZ81,COUNTIF(Data_Baseline!$C81:$AZ81,0)+1)/MAX(Data_Baseline!$C81:$AZ81),Data_Baseline!AR81/MAX(Data_Baseline!$C81:$AZ81))),IF(AS$3&lt;=$B$2,SMALL(Data_Baseline!$C81:$AZ81,COUNTIF(Data_Baseline!$C81:$AZ81,0)+1),IF(Data_Baseline!AR81=0,SMALL(Data_Baseline!$C81:$AZ81,COUNTIF(Data_Baseline!$C81:$AZ81,0)+1),Data_Baseline!AR81)))),"")</f>
        <v/>
      </c>
      <c r="AT81" s="79" t="str">
        <f>IFERROR(IF(Data_Baseline!AS81="","",IF($C$3="On",IF(AT$3&lt;=$B$2,SMALL(Data_Baseline!$C81:$AZ81,COUNTIF(Data_Baseline!$C81:$AZ81,0)+1)/MAX(Data_Baseline!$C81:$AZ81),IF(Data_Baseline!AS81=0,SMALL(Data_Baseline!$C81:$AZ81,COUNTIF(Data_Baseline!$C81:$AZ81,0)+1)/MAX(Data_Baseline!$C81:$AZ81),Data_Baseline!AS81/MAX(Data_Baseline!$C81:$AZ81))),IF(AT$3&lt;=$B$2,SMALL(Data_Baseline!$C81:$AZ81,COUNTIF(Data_Baseline!$C81:$AZ81,0)+1),IF(Data_Baseline!AS81=0,SMALL(Data_Baseline!$C81:$AZ81,COUNTIF(Data_Baseline!$C81:$AZ81,0)+1),Data_Baseline!AS81)))),"")</f>
        <v/>
      </c>
      <c r="AU81" s="79" t="str">
        <f>IFERROR(IF(Data_Baseline!AT81="","",IF($C$3="On",IF(AU$3&lt;=$B$2,SMALL(Data_Baseline!$C81:$AZ81,COUNTIF(Data_Baseline!$C81:$AZ81,0)+1)/MAX(Data_Baseline!$C81:$AZ81),IF(Data_Baseline!AT81=0,SMALL(Data_Baseline!$C81:$AZ81,COUNTIF(Data_Baseline!$C81:$AZ81,0)+1)/MAX(Data_Baseline!$C81:$AZ81),Data_Baseline!AT81/MAX(Data_Baseline!$C81:$AZ81))),IF(AU$3&lt;=$B$2,SMALL(Data_Baseline!$C81:$AZ81,COUNTIF(Data_Baseline!$C81:$AZ81,0)+1),IF(Data_Baseline!AT81=0,SMALL(Data_Baseline!$C81:$AZ81,COUNTIF(Data_Baseline!$C81:$AZ81,0)+1),Data_Baseline!AT81)))),"")</f>
        <v/>
      </c>
      <c r="AV81" s="79" t="str">
        <f>IFERROR(IF(Data_Baseline!AU81="","",IF($C$3="On",IF(AV$3&lt;=$B$2,SMALL(Data_Baseline!$C81:$AZ81,COUNTIF(Data_Baseline!$C81:$AZ81,0)+1)/MAX(Data_Baseline!$C81:$AZ81),IF(Data_Baseline!AU81=0,SMALL(Data_Baseline!$C81:$AZ81,COUNTIF(Data_Baseline!$C81:$AZ81,0)+1)/MAX(Data_Baseline!$C81:$AZ81),Data_Baseline!AU81/MAX(Data_Baseline!$C81:$AZ81))),IF(AV$3&lt;=$B$2,SMALL(Data_Baseline!$C81:$AZ81,COUNTIF(Data_Baseline!$C81:$AZ81,0)+1),IF(Data_Baseline!AU81=0,SMALL(Data_Baseline!$C81:$AZ81,COUNTIF(Data_Baseline!$C81:$AZ81,0)+1),Data_Baseline!AU81)))),"")</f>
        <v/>
      </c>
      <c r="AW81" s="79" t="str">
        <f>IFERROR(IF(Data_Baseline!AV81="","",IF($C$3="On",IF(AW$3&lt;=$B$2,SMALL(Data_Baseline!$C81:$AZ81,COUNTIF(Data_Baseline!$C81:$AZ81,0)+1)/MAX(Data_Baseline!$C81:$AZ81),IF(Data_Baseline!AV81=0,SMALL(Data_Baseline!$C81:$AZ81,COUNTIF(Data_Baseline!$C81:$AZ81,0)+1)/MAX(Data_Baseline!$C81:$AZ81),Data_Baseline!AV81/MAX(Data_Baseline!$C81:$AZ81))),IF(AW$3&lt;=$B$2,SMALL(Data_Baseline!$C81:$AZ81,COUNTIF(Data_Baseline!$C81:$AZ81,0)+1),IF(Data_Baseline!AV81=0,SMALL(Data_Baseline!$C81:$AZ81,COUNTIF(Data_Baseline!$C81:$AZ81,0)+1),Data_Baseline!AV81)))),"")</f>
        <v/>
      </c>
      <c r="AX81" s="79" t="str">
        <f>IFERROR(IF(Data_Baseline!AW81="","",IF($C$3="On",IF(AX$3&lt;=$B$2,SMALL(Data_Baseline!$C81:$AZ81,COUNTIF(Data_Baseline!$C81:$AZ81,0)+1)/MAX(Data_Baseline!$C81:$AZ81),IF(Data_Baseline!AW81=0,SMALL(Data_Baseline!$C81:$AZ81,COUNTIF(Data_Baseline!$C81:$AZ81,0)+1)/MAX(Data_Baseline!$C81:$AZ81),Data_Baseline!AW81/MAX(Data_Baseline!$C81:$AZ81))),IF(AX$3&lt;=$B$2,SMALL(Data_Baseline!$C81:$AZ81,COUNTIF(Data_Baseline!$C81:$AZ81,0)+1),IF(Data_Baseline!AW81=0,SMALL(Data_Baseline!$C81:$AZ81,COUNTIF(Data_Baseline!$C81:$AZ81,0)+1),Data_Baseline!AW81)))),"")</f>
        <v/>
      </c>
      <c r="AY81" s="79" t="str">
        <f>IFERROR(IF(Data_Baseline!AX81="","",IF($C$3="On",IF(AY$3&lt;=$B$2,SMALL(Data_Baseline!$C81:$AZ81,COUNTIF(Data_Baseline!$C81:$AZ81,0)+1)/MAX(Data_Baseline!$C81:$AZ81),IF(Data_Baseline!AX81=0,SMALL(Data_Baseline!$C81:$AZ81,COUNTIF(Data_Baseline!$C81:$AZ81,0)+1)/MAX(Data_Baseline!$C81:$AZ81),Data_Baseline!AX81/MAX(Data_Baseline!$C81:$AZ81))),IF(AY$3&lt;=$B$2,SMALL(Data_Baseline!$C81:$AZ81,COUNTIF(Data_Baseline!$C81:$AZ81,0)+1),IF(Data_Baseline!AX81=0,SMALL(Data_Baseline!$C81:$AZ81,COUNTIF(Data_Baseline!$C81:$AZ81,0)+1),Data_Baseline!AX81)))),"")</f>
        <v/>
      </c>
      <c r="AZ81" s="79" t="str">
        <f>IFERROR(IF(Data_Baseline!AY81="","",IF($C$3="On",IF(AZ$3&lt;=$B$2,SMALL(Data_Baseline!$C81:$AZ81,COUNTIF(Data_Baseline!$C81:$AZ81,0)+1)/MAX(Data_Baseline!$C81:$AZ81),IF(Data_Baseline!AY81=0,SMALL(Data_Baseline!$C81:$AZ81,COUNTIF(Data_Baseline!$C81:$AZ81,0)+1)/MAX(Data_Baseline!$C81:$AZ81),Data_Baseline!AY81/MAX(Data_Baseline!$C81:$AZ81))),IF(AZ$3&lt;=$B$2,SMALL(Data_Baseline!$C81:$AZ81,COUNTIF(Data_Baseline!$C81:$AZ81,0)+1),IF(Data_Baseline!AY81=0,SMALL(Data_Baseline!$C81:$AZ81,COUNTIF(Data_Baseline!$C81:$AZ81,0)+1),Data_Baseline!AY81)))),"")</f>
        <v/>
      </c>
      <c r="BA81" s="79" t="str">
        <f>IFERROR(IF(Data_Baseline!AZ81="","",IF($C$3="On",IF(BA$3&lt;=$B$2,SMALL(Data_Baseline!$C81:$AZ81,COUNTIF(Data_Baseline!$C81:$AZ81,0)+1)/MAX(Data_Baseline!$C81:$AZ81),IF(Data_Baseline!AZ81=0,SMALL(Data_Baseline!$C81:$AZ81,COUNTIF(Data_Baseline!$C81:$AZ81,0)+1)/MAX(Data_Baseline!$C81:$AZ81),Data_Baseline!AZ81/MAX(Data_Baseline!$C81:$AZ81))),IF(BA$3&lt;=$B$2,SMALL(Data_Baseline!$C81:$AZ81,COUNTIF(Data_Baseline!$C81:$AZ81,0)+1),IF(Data_Baseline!AZ81=0,SMALL(Data_Baseline!$C81:$AZ81,COUNTIF(Data_Baseline!$C81:$AZ81,0)+1),Data_Baseline!AZ81)))),"")</f>
        <v/>
      </c>
      <c r="BB81" s="79">
        <f ca="1">IF(Data_Initial!BA81="",1,0)</f>
        <v>1</v>
      </c>
      <c r="BC81" s="2" t="str">
        <f t="shared" ca="1" si="4"/>
        <v>3G_ltpD</v>
      </c>
      <c r="BD81" s="79" t="str">
        <f t="shared" ca="1" si="5"/>
        <v>3G</v>
      </c>
      <c r="BE81" s="79" t="str">
        <f ca="1">Data_Initial!BC81</f>
        <v>ltpD</v>
      </c>
      <c r="BF81" s="79" t="str">
        <f ca="1">Data_Initial!BB81</f>
        <v>1_1</v>
      </c>
      <c r="BG81" s="79">
        <f ca="1">IFERROR((INDIRECT("Plate"&amp;Data!A81&amp;"_C!"&amp;CHAR(RIGHT(Data!B81,LEN(Data!B81)-1)+65)&amp;CODE(LEFT(Data!B81,1))-58)),"")</f>
        <v>0</v>
      </c>
      <c r="BH81" s="79" t="str">
        <f ca="1">Data_Initial!BA81</f>
        <v/>
      </c>
      <c r="BI81" s="79">
        <f t="shared" ca="1" si="6"/>
        <v>1.1407808635749267E-3</v>
      </c>
      <c r="BJ81" s="79" t="str">
        <f ca="1">IF(BH81="N",1+MAX($BJ$3:BJ80),"")</f>
        <v/>
      </c>
      <c r="BK81" s="79"/>
      <c r="BL81" s="79"/>
      <c r="BM81" s="79"/>
      <c r="BN81" s="79"/>
      <c r="BO81" s="79"/>
      <c r="BP81" s="79"/>
      <c r="BQ81" s="79"/>
      <c r="BR81" s="79"/>
      <c r="BS81" s="79"/>
      <c r="BT81" s="79"/>
      <c r="BU81" s="79"/>
      <c r="BV81" s="79"/>
      <c r="BW81" s="79"/>
      <c r="BX81" s="79"/>
      <c r="BY81" s="79"/>
      <c r="BZ81" s="79"/>
    </row>
    <row r="82" spans="1:78" x14ac:dyDescent="0.25">
      <c r="A82" s="79">
        <f ca="1">IF(BH82="N","N"&amp;BJ82,IF(BB82=0,"",MAX($A$3:A81)+1))</f>
        <v>72</v>
      </c>
      <c r="B82" s="79" t="str">
        <f ca="1">Data_Initial!A82&amp;C82</f>
        <v>2G1</v>
      </c>
      <c r="C82" s="79" t="str">
        <f ca="1">Data_Initial!B82</f>
        <v>G1</v>
      </c>
      <c r="D82" s="79">
        <f ca="1">IFERROR(IF(Data_Baseline!C82="","",IF($C$3="On",IF(D$3&lt;=$B$2,SMALL(Data_Baseline!$C82:$AZ82,COUNTIF(Data_Baseline!$C82:$AZ82,0)+1)/MAX(Data_Baseline!$C82:$AZ82),IF(Data_Baseline!C82=0,SMALL(Data_Baseline!$C82:$AZ82,COUNTIF(Data_Baseline!$C82:$AZ82,0)+1)/MAX(Data_Baseline!$C82:$AZ82),Data_Baseline!C82/MAX(Data_Baseline!$C82:$AZ82))),IF(D$3&lt;=$B$2,SMALL(Data_Baseline!$C82:$AZ82,COUNTIF(Data_Baseline!$C82:$AZ82,0)+1),IF(Data_Baseline!C82=0,SMALL(Data_Baseline!$C82:$AZ82,COUNTIF(Data_Baseline!$C82:$AZ82,0)+1),Data_Baseline!C82)))),"")</f>
        <v>8.4899847350523568E-4</v>
      </c>
      <c r="E82" s="79">
        <f ca="1">IFERROR(IF(Data_Baseline!D82="","",IF($C$3="On",IF(E$3&lt;=$B$2,SMALL(Data_Baseline!$C82:$AZ82,COUNTIF(Data_Baseline!$C82:$AZ82,0)+1)/MAX(Data_Baseline!$C82:$AZ82),IF(Data_Baseline!D82=0,SMALL(Data_Baseline!$C82:$AZ82,COUNTIF(Data_Baseline!$C82:$AZ82,0)+1)/MAX(Data_Baseline!$C82:$AZ82),Data_Baseline!D82/MAX(Data_Baseline!$C82:$AZ82))),IF(E$3&lt;=$B$2,SMALL(Data_Baseline!$C82:$AZ82,COUNTIF(Data_Baseline!$C82:$AZ82,0)+1),IF(Data_Baseline!D82=0,SMALL(Data_Baseline!$C82:$AZ82,COUNTIF(Data_Baseline!$C82:$AZ82,0)+1),Data_Baseline!D82)))),"")</f>
        <v>8.4899847350523568E-4</v>
      </c>
      <c r="F82" s="79">
        <f ca="1">IFERROR(IF(Data_Baseline!E82="","",IF($C$3="On",IF(F$3&lt;=$B$2,SMALL(Data_Baseline!$C82:$AZ82,COUNTIF(Data_Baseline!$C82:$AZ82,0)+1)/MAX(Data_Baseline!$C82:$AZ82),IF(Data_Baseline!E82=0,SMALL(Data_Baseline!$C82:$AZ82,COUNTIF(Data_Baseline!$C82:$AZ82,0)+1)/MAX(Data_Baseline!$C82:$AZ82),Data_Baseline!E82/MAX(Data_Baseline!$C82:$AZ82))),IF(F$3&lt;=$B$2,SMALL(Data_Baseline!$C82:$AZ82,COUNTIF(Data_Baseline!$C82:$AZ82,0)+1),IF(Data_Baseline!E82=0,SMALL(Data_Baseline!$C82:$AZ82,COUNTIF(Data_Baseline!$C82:$AZ82,0)+1),Data_Baseline!E82)))),"")</f>
        <v>8.4899847350523568E-4</v>
      </c>
      <c r="G82" s="79">
        <f ca="1">IFERROR(IF(Data_Baseline!F82="","",IF($C$3="On",IF(G$3&lt;=$B$2,SMALL(Data_Baseline!$C82:$AZ82,COUNTIF(Data_Baseline!$C82:$AZ82,0)+1)/MAX(Data_Baseline!$C82:$AZ82),IF(Data_Baseline!F82=0,SMALL(Data_Baseline!$C82:$AZ82,COUNTIF(Data_Baseline!$C82:$AZ82,0)+1)/MAX(Data_Baseline!$C82:$AZ82),Data_Baseline!F82/MAX(Data_Baseline!$C82:$AZ82))),IF(G$3&lt;=$B$2,SMALL(Data_Baseline!$C82:$AZ82,COUNTIF(Data_Baseline!$C82:$AZ82,0)+1),IF(Data_Baseline!F82=0,SMALL(Data_Baseline!$C82:$AZ82,COUNTIF(Data_Baseline!$C82:$AZ82,0)+1),Data_Baseline!F82)))),"")</f>
        <v>8.4899847350523568E-4</v>
      </c>
      <c r="H82" s="79">
        <f ca="1">IFERROR(IF(Data_Baseline!G82="","",IF($C$3="On",IF(H$3&lt;=$B$2,SMALL(Data_Baseline!$C82:$AZ82,COUNTIF(Data_Baseline!$C82:$AZ82,0)+1)/MAX(Data_Baseline!$C82:$AZ82),IF(Data_Baseline!G82=0,SMALL(Data_Baseline!$C82:$AZ82,COUNTIF(Data_Baseline!$C82:$AZ82,0)+1)/MAX(Data_Baseline!$C82:$AZ82),Data_Baseline!G82/MAX(Data_Baseline!$C82:$AZ82))),IF(H$3&lt;=$B$2,SMALL(Data_Baseline!$C82:$AZ82,COUNTIF(Data_Baseline!$C82:$AZ82,0)+1),IF(Data_Baseline!G82=0,SMALL(Data_Baseline!$C82:$AZ82,COUNTIF(Data_Baseline!$C82:$AZ82,0)+1),Data_Baseline!G82)))),"")</f>
        <v>8.4899847350523568E-4</v>
      </c>
      <c r="I82" s="79">
        <f ca="1">IFERROR(IF(Data_Baseline!H82="","",IF($C$3="On",IF(I$3&lt;=$B$2,SMALL(Data_Baseline!$C82:$AZ82,COUNTIF(Data_Baseline!$C82:$AZ82,0)+1)/MAX(Data_Baseline!$C82:$AZ82),IF(Data_Baseline!H82=0,SMALL(Data_Baseline!$C82:$AZ82,COUNTIF(Data_Baseline!$C82:$AZ82,0)+1)/MAX(Data_Baseline!$C82:$AZ82),Data_Baseline!H82/MAX(Data_Baseline!$C82:$AZ82))),IF(I$3&lt;=$B$2,SMALL(Data_Baseline!$C82:$AZ82,COUNTIF(Data_Baseline!$C82:$AZ82,0)+1),IF(Data_Baseline!H82=0,SMALL(Data_Baseline!$C82:$AZ82,COUNTIF(Data_Baseline!$C82:$AZ82,0)+1),Data_Baseline!H82)))),"")</f>
        <v>8.4899847350523568E-4</v>
      </c>
      <c r="J82" s="79">
        <f ca="1">IFERROR(IF(Data_Baseline!I82="","",IF($C$3="On",IF(J$3&lt;=$B$2,SMALL(Data_Baseline!$C82:$AZ82,COUNTIF(Data_Baseline!$C82:$AZ82,0)+1)/MAX(Data_Baseline!$C82:$AZ82),IF(Data_Baseline!I82=0,SMALL(Data_Baseline!$C82:$AZ82,COUNTIF(Data_Baseline!$C82:$AZ82,0)+1)/MAX(Data_Baseline!$C82:$AZ82),Data_Baseline!I82/MAX(Data_Baseline!$C82:$AZ82))),IF(J$3&lt;=$B$2,SMALL(Data_Baseline!$C82:$AZ82,COUNTIF(Data_Baseline!$C82:$AZ82,0)+1),IF(Data_Baseline!I82=0,SMALL(Data_Baseline!$C82:$AZ82,COUNTIF(Data_Baseline!$C82:$AZ82,0)+1),Data_Baseline!I82)))),"")</f>
        <v>8.4899847350523568E-4</v>
      </c>
      <c r="K82" s="79">
        <f ca="1">IFERROR(IF(Data_Baseline!J82="","",IF($C$3="On",IF(K$3&lt;=$B$2,SMALL(Data_Baseline!$C82:$AZ82,COUNTIF(Data_Baseline!$C82:$AZ82,0)+1)/MAX(Data_Baseline!$C82:$AZ82),IF(Data_Baseline!J82=0,SMALL(Data_Baseline!$C82:$AZ82,COUNTIF(Data_Baseline!$C82:$AZ82,0)+1)/MAX(Data_Baseline!$C82:$AZ82),Data_Baseline!J82/MAX(Data_Baseline!$C82:$AZ82))),IF(K$3&lt;=$B$2,SMALL(Data_Baseline!$C82:$AZ82,COUNTIF(Data_Baseline!$C82:$AZ82,0)+1),IF(Data_Baseline!J82=0,SMALL(Data_Baseline!$C82:$AZ82,COUNTIF(Data_Baseline!$C82:$AZ82,0)+1),Data_Baseline!J82)))),"")</f>
        <v>8.4899847350523568E-4</v>
      </c>
      <c r="L82" s="79">
        <f ca="1">IFERROR(IF(Data_Baseline!K82="","",IF($C$3="On",IF(L$3&lt;=$B$2,SMALL(Data_Baseline!$C82:$AZ82,COUNTIF(Data_Baseline!$C82:$AZ82,0)+1)/MAX(Data_Baseline!$C82:$AZ82),IF(Data_Baseline!K82=0,SMALL(Data_Baseline!$C82:$AZ82,COUNTIF(Data_Baseline!$C82:$AZ82,0)+1)/MAX(Data_Baseline!$C82:$AZ82),Data_Baseline!K82/MAX(Data_Baseline!$C82:$AZ82))),IF(L$3&lt;=$B$2,SMALL(Data_Baseline!$C82:$AZ82,COUNTIF(Data_Baseline!$C82:$AZ82,0)+1),IF(Data_Baseline!K82=0,SMALL(Data_Baseline!$C82:$AZ82,COUNTIF(Data_Baseline!$C82:$AZ82,0)+1),Data_Baseline!K82)))),"")</f>
        <v>8.4899847350523568E-4</v>
      </c>
      <c r="M82" s="79">
        <f ca="1">IFERROR(IF(Data_Baseline!L82="","",IF($C$3="On",IF(M$3&lt;=$B$2,SMALL(Data_Baseline!$C82:$AZ82,COUNTIF(Data_Baseline!$C82:$AZ82,0)+1)/MAX(Data_Baseline!$C82:$AZ82),IF(Data_Baseline!L82=0,SMALL(Data_Baseline!$C82:$AZ82,COUNTIF(Data_Baseline!$C82:$AZ82,0)+1)/MAX(Data_Baseline!$C82:$AZ82),Data_Baseline!L82/MAX(Data_Baseline!$C82:$AZ82))),IF(M$3&lt;=$B$2,SMALL(Data_Baseline!$C82:$AZ82,COUNTIF(Data_Baseline!$C82:$AZ82,0)+1),IF(Data_Baseline!L82=0,SMALL(Data_Baseline!$C82:$AZ82,COUNTIF(Data_Baseline!$C82:$AZ82,0)+1),Data_Baseline!L82)))),"")</f>
        <v>8.4899847350523568E-4</v>
      </c>
      <c r="N82" s="79">
        <f ca="1">IFERROR(IF(Data_Baseline!M82="","",IF($C$3="On",IF(N$3&lt;=$B$2,SMALL(Data_Baseline!$C82:$AZ82,COUNTIF(Data_Baseline!$C82:$AZ82,0)+1)/MAX(Data_Baseline!$C82:$AZ82),IF(Data_Baseline!M82=0,SMALL(Data_Baseline!$C82:$AZ82,COUNTIF(Data_Baseline!$C82:$AZ82,0)+1)/MAX(Data_Baseline!$C82:$AZ82),Data_Baseline!M82/MAX(Data_Baseline!$C82:$AZ82))),IF(N$3&lt;=$B$2,SMALL(Data_Baseline!$C82:$AZ82,COUNTIF(Data_Baseline!$C82:$AZ82,0)+1),IF(Data_Baseline!M82=0,SMALL(Data_Baseline!$C82:$AZ82,COUNTIF(Data_Baseline!$C82:$AZ82,0)+1),Data_Baseline!M82)))),"")</f>
        <v>8.4899847350523568E-4</v>
      </c>
      <c r="O82" s="79">
        <f ca="1">IFERROR(IF(Data_Baseline!N82="","",IF($C$3="On",IF(O$3&lt;=$B$2,SMALL(Data_Baseline!$C82:$AZ82,COUNTIF(Data_Baseline!$C82:$AZ82,0)+1)/MAX(Data_Baseline!$C82:$AZ82),IF(Data_Baseline!N82=0,SMALL(Data_Baseline!$C82:$AZ82,COUNTIF(Data_Baseline!$C82:$AZ82,0)+1)/MAX(Data_Baseline!$C82:$AZ82),Data_Baseline!N82/MAX(Data_Baseline!$C82:$AZ82))),IF(O$3&lt;=$B$2,SMALL(Data_Baseline!$C82:$AZ82,COUNTIF(Data_Baseline!$C82:$AZ82,0)+1),IF(Data_Baseline!N82=0,SMALL(Data_Baseline!$C82:$AZ82,COUNTIF(Data_Baseline!$C82:$AZ82,0)+1),Data_Baseline!N82)))),"")</f>
        <v>8.4899847350523568E-4</v>
      </c>
      <c r="P82" s="79">
        <f ca="1">IFERROR(IF(Data_Baseline!O82="","",IF($C$3="On",IF(P$3&lt;=$B$2,SMALL(Data_Baseline!$C82:$AZ82,COUNTIF(Data_Baseline!$C82:$AZ82,0)+1)/MAX(Data_Baseline!$C82:$AZ82),IF(Data_Baseline!O82=0,SMALL(Data_Baseline!$C82:$AZ82,COUNTIF(Data_Baseline!$C82:$AZ82,0)+1)/MAX(Data_Baseline!$C82:$AZ82),Data_Baseline!O82/MAX(Data_Baseline!$C82:$AZ82))),IF(P$3&lt;=$B$2,SMALL(Data_Baseline!$C82:$AZ82,COUNTIF(Data_Baseline!$C82:$AZ82,0)+1),IF(Data_Baseline!O82=0,SMALL(Data_Baseline!$C82:$AZ82,COUNTIF(Data_Baseline!$C82:$AZ82,0)+1),Data_Baseline!O82)))),"")</f>
        <v>8.4899847350523568E-4</v>
      </c>
      <c r="Q82" s="79">
        <f ca="1">IFERROR(IF(Data_Baseline!P82="","",IF($C$3="On",IF(Q$3&lt;=$B$2,SMALL(Data_Baseline!$C82:$AZ82,COUNTIF(Data_Baseline!$C82:$AZ82,0)+1)/MAX(Data_Baseline!$C82:$AZ82),IF(Data_Baseline!P82=0,SMALL(Data_Baseline!$C82:$AZ82,COUNTIF(Data_Baseline!$C82:$AZ82,0)+1)/MAX(Data_Baseline!$C82:$AZ82),Data_Baseline!P82/MAX(Data_Baseline!$C82:$AZ82))),IF(Q$3&lt;=$B$2,SMALL(Data_Baseline!$C82:$AZ82,COUNTIF(Data_Baseline!$C82:$AZ82,0)+1),IF(Data_Baseline!P82=0,SMALL(Data_Baseline!$C82:$AZ82,COUNTIF(Data_Baseline!$C82:$AZ82,0)+1),Data_Baseline!P82)))),"")</f>
        <v>8.4899847350523568E-4</v>
      </c>
      <c r="R82" s="79">
        <f ca="1">IFERROR(IF(Data_Baseline!Q82="","",IF($C$3="On",IF(R$3&lt;=$B$2,SMALL(Data_Baseline!$C82:$AZ82,COUNTIF(Data_Baseline!$C82:$AZ82,0)+1)/MAX(Data_Baseline!$C82:$AZ82),IF(Data_Baseline!Q82=0,SMALL(Data_Baseline!$C82:$AZ82,COUNTIF(Data_Baseline!$C82:$AZ82,0)+1)/MAX(Data_Baseline!$C82:$AZ82),Data_Baseline!Q82/MAX(Data_Baseline!$C82:$AZ82))),IF(R$3&lt;=$B$2,SMALL(Data_Baseline!$C82:$AZ82,COUNTIF(Data_Baseline!$C82:$AZ82,0)+1),IF(Data_Baseline!Q82=0,SMALL(Data_Baseline!$C82:$AZ82,COUNTIF(Data_Baseline!$C82:$AZ82,0)+1),Data_Baseline!Q82)))),"")</f>
        <v>8.4899847350523568E-4</v>
      </c>
      <c r="S82" s="79">
        <f ca="1">IFERROR(IF(Data_Baseline!R82="","",IF($C$3="On",IF(S$3&lt;=$B$2,SMALL(Data_Baseline!$C82:$AZ82,COUNTIF(Data_Baseline!$C82:$AZ82,0)+1)/MAX(Data_Baseline!$C82:$AZ82),IF(Data_Baseline!R82=0,SMALL(Data_Baseline!$C82:$AZ82,COUNTIF(Data_Baseline!$C82:$AZ82,0)+1)/MAX(Data_Baseline!$C82:$AZ82),Data_Baseline!R82/MAX(Data_Baseline!$C82:$AZ82))),IF(S$3&lt;=$B$2,SMALL(Data_Baseline!$C82:$AZ82,COUNTIF(Data_Baseline!$C82:$AZ82,0)+1),IF(Data_Baseline!R82=0,SMALL(Data_Baseline!$C82:$AZ82,COUNTIF(Data_Baseline!$C82:$AZ82,0)+1),Data_Baseline!R82)))),"")</f>
        <v>8.4899847350523568E-4</v>
      </c>
      <c r="T82" s="79">
        <f ca="1">IFERROR(IF(Data_Baseline!S82="","",IF($C$3="On",IF(T$3&lt;=$B$2,SMALL(Data_Baseline!$C82:$AZ82,COUNTIF(Data_Baseline!$C82:$AZ82,0)+1)/MAX(Data_Baseline!$C82:$AZ82),IF(Data_Baseline!S82=0,SMALL(Data_Baseline!$C82:$AZ82,COUNTIF(Data_Baseline!$C82:$AZ82,0)+1)/MAX(Data_Baseline!$C82:$AZ82),Data_Baseline!S82/MAX(Data_Baseline!$C82:$AZ82))),IF(T$3&lt;=$B$2,SMALL(Data_Baseline!$C82:$AZ82,COUNTIF(Data_Baseline!$C82:$AZ82,0)+1),IF(Data_Baseline!S82=0,SMALL(Data_Baseline!$C82:$AZ82,COUNTIF(Data_Baseline!$C82:$AZ82,0)+1),Data_Baseline!S82)))),"")</f>
        <v>8.4899847350523568E-4</v>
      </c>
      <c r="U82" s="79">
        <f ca="1">IFERROR(IF(Data_Baseline!T82="","",IF($C$3="On",IF(U$3&lt;=$B$2,SMALL(Data_Baseline!$C82:$AZ82,COUNTIF(Data_Baseline!$C82:$AZ82,0)+1)/MAX(Data_Baseline!$C82:$AZ82),IF(Data_Baseline!T82=0,SMALL(Data_Baseline!$C82:$AZ82,COUNTIF(Data_Baseline!$C82:$AZ82,0)+1)/MAX(Data_Baseline!$C82:$AZ82),Data_Baseline!T82/MAX(Data_Baseline!$C82:$AZ82))),IF(U$3&lt;=$B$2,SMALL(Data_Baseline!$C82:$AZ82,COUNTIF(Data_Baseline!$C82:$AZ82,0)+1),IF(Data_Baseline!T82=0,SMALL(Data_Baseline!$C82:$AZ82,COUNTIF(Data_Baseline!$C82:$AZ82,0)+1),Data_Baseline!T82)))),"")</f>
        <v>8.4899847350523568E-4</v>
      </c>
      <c r="V82" s="79">
        <f ca="1">IFERROR(IF(Data_Baseline!U82="","",IF($C$3="On",IF(V$3&lt;=$B$2,SMALL(Data_Baseline!$C82:$AZ82,COUNTIF(Data_Baseline!$C82:$AZ82,0)+1)/MAX(Data_Baseline!$C82:$AZ82),IF(Data_Baseline!U82=0,SMALL(Data_Baseline!$C82:$AZ82,COUNTIF(Data_Baseline!$C82:$AZ82,0)+1)/MAX(Data_Baseline!$C82:$AZ82),Data_Baseline!U82/MAX(Data_Baseline!$C82:$AZ82))),IF(V$3&lt;=$B$2,SMALL(Data_Baseline!$C82:$AZ82,COUNTIF(Data_Baseline!$C82:$AZ82,0)+1),IF(Data_Baseline!U82=0,SMALL(Data_Baseline!$C82:$AZ82,COUNTIF(Data_Baseline!$C82:$AZ82,0)+1),Data_Baseline!U82)))),"")</f>
        <v>8.4899847350523568E-4</v>
      </c>
      <c r="W82" s="79">
        <f ca="1">IFERROR(IF(Data_Baseline!V82="","",IF($C$3="On",IF(W$3&lt;=$B$2,SMALL(Data_Baseline!$C82:$AZ82,COUNTIF(Data_Baseline!$C82:$AZ82,0)+1)/MAX(Data_Baseline!$C82:$AZ82),IF(Data_Baseline!V82=0,SMALL(Data_Baseline!$C82:$AZ82,COUNTIF(Data_Baseline!$C82:$AZ82,0)+1)/MAX(Data_Baseline!$C82:$AZ82),Data_Baseline!V82/MAX(Data_Baseline!$C82:$AZ82))),IF(W$3&lt;=$B$2,SMALL(Data_Baseline!$C82:$AZ82,COUNTIF(Data_Baseline!$C82:$AZ82,0)+1),IF(Data_Baseline!V82=0,SMALL(Data_Baseline!$C82:$AZ82,COUNTIF(Data_Baseline!$C82:$AZ82,0)+1),Data_Baseline!V82)))),"")</f>
        <v>8.4899847350523568E-4</v>
      </c>
      <c r="X82" s="79">
        <f ca="1">IFERROR(IF(Data_Baseline!W82="","",IF($C$3="On",IF(X$3&lt;=$B$2,SMALL(Data_Baseline!$C82:$AZ82,COUNTIF(Data_Baseline!$C82:$AZ82,0)+1)/MAX(Data_Baseline!$C82:$AZ82),IF(Data_Baseline!W82=0,SMALL(Data_Baseline!$C82:$AZ82,COUNTIF(Data_Baseline!$C82:$AZ82,0)+1)/MAX(Data_Baseline!$C82:$AZ82),Data_Baseline!W82/MAX(Data_Baseline!$C82:$AZ82))),IF(X$3&lt;=$B$2,SMALL(Data_Baseline!$C82:$AZ82,COUNTIF(Data_Baseline!$C82:$AZ82,0)+1),IF(Data_Baseline!W82=0,SMALL(Data_Baseline!$C82:$AZ82,COUNTIF(Data_Baseline!$C82:$AZ82,0)+1),Data_Baseline!W82)))),"")</f>
        <v>2.0313394779034981E-3</v>
      </c>
      <c r="Y82" s="79">
        <f ca="1">IFERROR(IF(Data_Baseline!X82="","",IF($C$3="On",IF(Y$3&lt;=$B$2,SMALL(Data_Baseline!$C82:$AZ82,COUNTIF(Data_Baseline!$C82:$AZ82,0)+1)/MAX(Data_Baseline!$C82:$AZ82),IF(Data_Baseline!X82=0,SMALL(Data_Baseline!$C82:$AZ82,COUNTIF(Data_Baseline!$C82:$AZ82,0)+1)/MAX(Data_Baseline!$C82:$AZ82),Data_Baseline!X82/MAX(Data_Baseline!$C82:$AZ82))),IF(Y$3&lt;=$B$2,SMALL(Data_Baseline!$C82:$AZ82,COUNTIF(Data_Baseline!$C82:$AZ82,0)+1),IF(Data_Baseline!X82=0,SMALL(Data_Baseline!$C82:$AZ82,COUNTIF(Data_Baseline!$C82:$AZ82,0)+1),Data_Baseline!X82)))),"")</f>
        <v>5.8014974383892928E-3</v>
      </c>
      <c r="Z82" s="79">
        <f ca="1">IFERROR(IF(Data_Baseline!Y82="","",IF($C$3="On",IF(Z$3&lt;=$B$2,SMALL(Data_Baseline!$C82:$AZ82,COUNTIF(Data_Baseline!$C82:$AZ82,0)+1)/MAX(Data_Baseline!$C82:$AZ82),IF(Data_Baseline!Y82=0,SMALL(Data_Baseline!$C82:$AZ82,COUNTIF(Data_Baseline!$C82:$AZ82,0)+1)/MAX(Data_Baseline!$C82:$AZ82),Data_Baseline!Y82/MAX(Data_Baseline!$C82:$AZ82))),IF(Z$3&lt;=$B$2,SMALL(Data_Baseline!$C82:$AZ82,COUNTIF(Data_Baseline!$C82:$AZ82,0)+1),IF(Data_Baseline!Y82=0,SMALL(Data_Baseline!$C82:$AZ82,COUNTIF(Data_Baseline!$C82:$AZ82,0)+1),Data_Baseline!Y82)))),"")</f>
        <v>1.4263610888338264E-2</v>
      </c>
      <c r="AA82" s="79">
        <f ca="1">IFERROR(IF(Data_Baseline!Z82="","",IF($C$3="On",IF(AA$3&lt;=$B$2,SMALL(Data_Baseline!$C82:$AZ82,COUNTIF(Data_Baseline!$C82:$AZ82,0)+1)/MAX(Data_Baseline!$C82:$AZ82),IF(Data_Baseline!Z82=0,SMALL(Data_Baseline!$C82:$AZ82,COUNTIF(Data_Baseline!$C82:$AZ82,0)+1)/MAX(Data_Baseline!$C82:$AZ82),Data_Baseline!Z82/MAX(Data_Baseline!$C82:$AZ82))),IF(AA$3&lt;=$B$2,SMALL(Data_Baseline!$C82:$AZ82,COUNTIF(Data_Baseline!$C82:$AZ82,0)+1),IF(Data_Baseline!Z82=0,SMALL(Data_Baseline!$C82:$AZ82,COUNTIF(Data_Baseline!$C82:$AZ82,0)+1),Data_Baseline!Z82)))),"")</f>
        <v>2.9631766414018722E-2</v>
      </c>
      <c r="AB82" s="79">
        <f ca="1">IFERROR(IF(Data_Baseline!AA82="","",IF($C$3="On",IF(AB$3&lt;=$B$2,SMALL(Data_Baseline!$C82:$AZ82,COUNTIF(Data_Baseline!$C82:$AZ82,0)+1)/MAX(Data_Baseline!$C82:$AZ82),IF(Data_Baseline!AA82=0,SMALL(Data_Baseline!$C82:$AZ82,COUNTIF(Data_Baseline!$C82:$AZ82,0)+1)/MAX(Data_Baseline!$C82:$AZ82),Data_Baseline!AA82/MAX(Data_Baseline!$C82:$AZ82))),IF(AB$3&lt;=$B$2,SMALL(Data_Baseline!$C82:$AZ82,COUNTIF(Data_Baseline!$C82:$AZ82,0)+1),IF(Data_Baseline!AA82=0,SMALL(Data_Baseline!$C82:$AZ82,COUNTIF(Data_Baseline!$C82:$AZ82,0)+1),Data_Baseline!AA82)))),"")</f>
        <v>5.8818763530073224E-2</v>
      </c>
      <c r="AC82" s="79">
        <f ca="1">IFERROR(IF(Data_Baseline!AB82="","",IF($C$3="On",IF(AC$3&lt;=$B$2,SMALL(Data_Baseline!$C82:$AZ82,COUNTIF(Data_Baseline!$C82:$AZ82,0)+1)/MAX(Data_Baseline!$C82:$AZ82),IF(Data_Baseline!AB82=0,SMALL(Data_Baseline!$C82:$AZ82,COUNTIF(Data_Baseline!$C82:$AZ82,0)+1)/MAX(Data_Baseline!$C82:$AZ82),Data_Baseline!AB82/MAX(Data_Baseline!$C82:$AZ82))),IF(AC$3&lt;=$B$2,SMALL(Data_Baseline!$C82:$AZ82,COUNTIF(Data_Baseline!$C82:$AZ82,0)+1),IF(Data_Baseline!AB82=0,SMALL(Data_Baseline!$C82:$AZ82,COUNTIF(Data_Baseline!$C82:$AZ82,0)+1),Data_Baseline!AB82)))),"")</f>
        <v>0.10817239384737551</v>
      </c>
      <c r="AD82" s="79">
        <f ca="1">IFERROR(IF(Data_Baseline!AC82="","",IF($C$3="On",IF(AD$3&lt;=$B$2,SMALL(Data_Baseline!$C82:$AZ82,COUNTIF(Data_Baseline!$C82:$AZ82,0)+1)/MAX(Data_Baseline!$C82:$AZ82),IF(Data_Baseline!AC82=0,SMALL(Data_Baseline!$C82:$AZ82,COUNTIF(Data_Baseline!$C82:$AZ82,0)+1)/MAX(Data_Baseline!$C82:$AZ82),Data_Baseline!AC82/MAX(Data_Baseline!$C82:$AZ82))),IF(AD$3&lt;=$B$2,SMALL(Data_Baseline!$C82:$AZ82,COUNTIF(Data_Baseline!$C82:$AZ82,0)+1),IF(Data_Baseline!AC82=0,SMALL(Data_Baseline!$C82:$AZ82,COUNTIF(Data_Baseline!$C82:$AZ82,0)+1),Data_Baseline!AC82)))),"")</f>
        <v>0.18993113133613682</v>
      </c>
      <c r="AE82" s="79">
        <f ca="1">IFERROR(IF(Data_Baseline!AD82="","",IF($C$3="On",IF(AE$3&lt;=$B$2,SMALL(Data_Baseline!$C82:$AZ82,COUNTIF(Data_Baseline!$C82:$AZ82,0)+1)/MAX(Data_Baseline!$C82:$AZ82),IF(Data_Baseline!AD82=0,SMALL(Data_Baseline!$C82:$AZ82,COUNTIF(Data_Baseline!$C82:$AZ82,0)+1)/MAX(Data_Baseline!$C82:$AZ82),Data_Baseline!AD82/MAX(Data_Baseline!$C82:$AZ82))),IF(AE$3&lt;=$B$2,SMALL(Data_Baseline!$C82:$AZ82,COUNTIF(Data_Baseline!$C82:$AZ82,0)+1),IF(Data_Baseline!AD82=0,SMALL(Data_Baseline!$C82:$AZ82,COUNTIF(Data_Baseline!$C82:$AZ82,0)+1),Data_Baseline!AD82)))),"")</f>
        <v>0.31036001927459361</v>
      </c>
      <c r="AF82" s="79">
        <f ca="1">IFERROR(IF(Data_Baseline!AE82="","",IF($C$3="On",IF(AF$3&lt;=$B$2,SMALL(Data_Baseline!$C82:$AZ82,COUNTIF(Data_Baseline!$C82:$AZ82,0)+1)/MAX(Data_Baseline!$C82:$AZ82),IF(Data_Baseline!AE82=0,SMALL(Data_Baseline!$C82:$AZ82,COUNTIF(Data_Baseline!$C82:$AZ82,0)+1)/MAX(Data_Baseline!$C82:$AZ82),Data_Baseline!AE82/MAX(Data_Baseline!$C82:$AZ82))),IF(AF$3&lt;=$B$2,SMALL(Data_Baseline!$C82:$AZ82,COUNTIF(Data_Baseline!$C82:$AZ82,0)+1),IF(Data_Baseline!AE82=0,SMALL(Data_Baseline!$C82:$AZ82,COUNTIF(Data_Baseline!$C82:$AZ82,0)+1),Data_Baseline!AE82)))),"")</f>
        <v>0.45857037798803696</v>
      </c>
      <c r="AG82" s="79">
        <f ca="1">IFERROR(IF(Data_Baseline!AF82="","",IF($C$3="On",IF(AG$3&lt;=$B$2,SMALL(Data_Baseline!$C82:$AZ82,COUNTIF(Data_Baseline!$C82:$AZ82,0)+1)/MAX(Data_Baseline!$C82:$AZ82),IF(Data_Baseline!AF82=0,SMALL(Data_Baseline!$C82:$AZ82,COUNTIF(Data_Baseline!$C82:$AZ82,0)+1)/MAX(Data_Baseline!$C82:$AZ82),Data_Baseline!AF82/MAX(Data_Baseline!$C82:$AZ82))),IF(AG$3&lt;=$B$2,SMALL(Data_Baseline!$C82:$AZ82,COUNTIF(Data_Baseline!$C82:$AZ82,0)+1),IF(Data_Baseline!AF82=0,SMALL(Data_Baseline!$C82:$AZ82,COUNTIF(Data_Baseline!$C82:$AZ82,0)+1),Data_Baseline!AF82)))),"")</f>
        <v>0.61055685602445553</v>
      </c>
      <c r="AH82" s="79">
        <f ca="1">IFERROR(IF(Data_Baseline!AG82="","",IF($C$3="On",IF(AH$3&lt;=$B$2,SMALL(Data_Baseline!$C82:$AZ82,COUNTIF(Data_Baseline!$C82:$AZ82,0)+1)/MAX(Data_Baseline!$C82:$AZ82),IF(Data_Baseline!AG82=0,SMALL(Data_Baseline!$C82:$AZ82,COUNTIF(Data_Baseline!$C82:$AZ82,0)+1)/MAX(Data_Baseline!$C82:$AZ82),Data_Baseline!AG82/MAX(Data_Baseline!$C82:$AZ82))),IF(AH$3&lt;=$B$2,SMALL(Data_Baseline!$C82:$AZ82,COUNTIF(Data_Baseline!$C82:$AZ82,0)+1),IF(Data_Baseline!AG82=0,SMALL(Data_Baseline!$C82:$AZ82,COUNTIF(Data_Baseline!$C82:$AZ82,0)+1),Data_Baseline!AG82)))),"")</f>
        <v>0.73968071768391119</v>
      </c>
      <c r="AI82" s="79">
        <f ca="1">IFERROR(IF(Data_Baseline!AH82="","",IF($C$3="On",IF(AI$3&lt;=$B$2,SMALL(Data_Baseline!$C82:$AZ82,COUNTIF(Data_Baseline!$C82:$AZ82,0)+1)/MAX(Data_Baseline!$C82:$AZ82),IF(Data_Baseline!AH82=0,SMALL(Data_Baseline!$C82:$AZ82,COUNTIF(Data_Baseline!$C82:$AZ82,0)+1)/MAX(Data_Baseline!$C82:$AZ82),Data_Baseline!AH82/MAX(Data_Baseline!$C82:$AZ82))),IF(AI$3&lt;=$B$2,SMALL(Data_Baseline!$C82:$AZ82,COUNTIF(Data_Baseline!$C82:$AZ82,0)+1),IF(Data_Baseline!AH82=0,SMALL(Data_Baseline!$C82:$AZ82,COUNTIF(Data_Baseline!$C82:$AZ82,0)+1),Data_Baseline!AH82)))),"")</f>
        <v>0.83562439705143876</v>
      </c>
      <c r="AJ82" s="79">
        <f ca="1">IFERROR(IF(Data_Baseline!AI82="","",IF($C$3="On",IF(AJ$3&lt;=$B$2,SMALL(Data_Baseline!$C82:$AZ82,COUNTIF(Data_Baseline!$C82:$AZ82,0)+1)/MAX(Data_Baseline!$C82:$AZ82),IF(Data_Baseline!AI82=0,SMALL(Data_Baseline!$C82:$AZ82,COUNTIF(Data_Baseline!$C82:$AZ82,0)+1)/MAX(Data_Baseline!$C82:$AZ82),Data_Baseline!AI82/MAX(Data_Baseline!$C82:$AZ82))),IF(AJ$3&lt;=$B$2,SMALL(Data_Baseline!$C82:$AZ82,COUNTIF(Data_Baseline!$C82:$AZ82,0)+1),IF(Data_Baseline!AI82=0,SMALL(Data_Baseline!$C82:$AZ82,COUNTIF(Data_Baseline!$C82:$AZ82,0)+1),Data_Baseline!AI82)))),"")</f>
        <v>0.89943473555240638</v>
      </c>
      <c r="AK82" s="79">
        <f ca="1">IFERROR(IF(Data_Baseline!AJ82="","",IF($C$3="On",IF(AK$3&lt;=$B$2,SMALL(Data_Baseline!$C82:$AZ82,COUNTIF(Data_Baseline!$C82:$AZ82,0)+1)/MAX(Data_Baseline!$C82:$AZ82),IF(Data_Baseline!AJ82=0,SMALL(Data_Baseline!$C82:$AZ82,COUNTIF(Data_Baseline!$C82:$AZ82,0)+1)/MAX(Data_Baseline!$C82:$AZ82),Data_Baseline!AJ82/MAX(Data_Baseline!$C82:$AZ82))),IF(AK$3&lt;=$B$2,SMALL(Data_Baseline!$C82:$AZ82,COUNTIF(Data_Baseline!$C82:$AZ82,0)+1),IF(Data_Baseline!AJ82=0,SMALL(Data_Baseline!$C82:$AZ82,COUNTIF(Data_Baseline!$C82:$AZ82,0)+1),Data_Baseline!AJ82)))),"")</f>
        <v>0.93937467315466505</v>
      </c>
      <c r="AL82" s="79">
        <f ca="1">IFERROR(IF(Data_Baseline!AK82="","",IF($C$3="On",IF(AL$3&lt;=$B$2,SMALL(Data_Baseline!$C82:$AZ82,COUNTIF(Data_Baseline!$C82:$AZ82,0)+1)/MAX(Data_Baseline!$C82:$AZ82),IF(Data_Baseline!AK82=0,SMALL(Data_Baseline!$C82:$AZ82,COUNTIF(Data_Baseline!$C82:$AZ82,0)+1)/MAX(Data_Baseline!$C82:$AZ82),Data_Baseline!AK82/MAX(Data_Baseline!$C82:$AZ82))),IF(AL$3&lt;=$B$2,SMALL(Data_Baseline!$C82:$AZ82,COUNTIF(Data_Baseline!$C82:$AZ82,0)+1),IF(Data_Baseline!AK82=0,SMALL(Data_Baseline!$C82:$AZ82,COUNTIF(Data_Baseline!$C82:$AZ82,0)+1),Data_Baseline!AK82)))),"")</f>
        <v>0.96403440703673648</v>
      </c>
      <c r="AM82" s="79">
        <f ca="1">IFERROR(IF(Data_Baseline!AL82="","",IF($C$3="On",IF(AM$3&lt;=$B$2,SMALL(Data_Baseline!$C82:$AZ82,COUNTIF(Data_Baseline!$C82:$AZ82,0)+1)/MAX(Data_Baseline!$C82:$AZ82),IF(Data_Baseline!AL82=0,SMALL(Data_Baseline!$C82:$AZ82,COUNTIF(Data_Baseline!$C82:$AZ82,0)+1)/MAX(Data_Baseline!$C82:$AZ82),Data_Baseline!AL82/MAX(Data_Baseline!$C82:$AZ82))),IF(AM$3&lt;=$B$2,SMALL(Data_Baseline!$C82:$AZ82,COUNTIF(Data_Baseline!$C82:$AZ82,0)+1),IF(Data_Baseline!AL82=0,SMALL(Data_Baseline!$C82:$AZ82,COUNTIF(Data_Baseline!$C82:$AZ82,0)+1),Data_Baseline!AL82)))),"")</f>
        <v>0.9794072741713965</v>
      </c>
      <c r="AN82" s="79">
        <f ca="1">IFERROR(IF(Data_Baseline!AM82="","",IF($C$3="On",IF(AN$3&lt;=$B$2,SMALL(Data_Baseline!$C82:$AZ82,COUNTIF(Data_Baseline!$C82:$AZ82,0)+1)/MAX(Data_Baseline!$C82:$AZ82),IF(Data_Baseline!AM82=0,SMALL(Data_Baseline!$C82:$AZ82,COUNTIF(Data_Baseline!$C82:$AZ82,0)+1)/MAX(Data_Baseline!$C82:$AZ82),Data_Baseline!AM82/MAX(Data_Baseline!$C82:$AZ82))),IF(AN$3&lt;=$B$2,SMALL(Data_Baseline!$C82:$AZ82,COUNTIF(Data_Baseline!$C82:$AZ82,0)+1),IF(Data_Baseline!AM82=0,SMALL(Data_Baseline!$C82:$AZ82,COUNTIF(Data_Baseline!$C82:$AZ82,0)+1),Data_Baseline!AM82)))),"")</f>
        <v>0.98933812824096101</v>
      </c>
      <c r="AO82" s="79">
        <f ca="1">IFERROR(IF(Data_Baseline!AN82="","",IF($C$3="On",IF(AO$3&lt;=$B$2,SMALL(Data_Baseline!$C82:$AZ82,COUNTIF(Data_Baseline!$C82:$AZ82,0)+1)/MAX(Data_Baseline!$C82:$AZ82),IF(Data_Baseline!AN82=0,SMALL(Data_Baseline!$C82:$AZ82,COUNTIF(Data_Baseline!$C82:$AZ82,0)+1)/MAX(Data_Baseline!$C82:$AZ82),Data_Baseline!AN82/MAX(Data_Baseline!$C82:$AZ82))),IF(AO$3&lt;=$B$2,SMALL(Data_Baseline!$C82:$AZ82,COUNTIF(Data_Baseline!$C82:$AZ82,0)+1),IF(Data_Baseline!AN82=0,SMALL(Data_Baseline!$C82:$AZ82,COUNTIF(Data_Baseline!$C82:$AZ82,0)+1),Data_Baseline!AN82)))),"")</f>
        <v>0.99531182976860966</v>
      </c>
      <c r="AP82" s="79">
        <f ca="1">IFERROR(IF(Data_Baseline!AO82="","",IF($C$3="On",IF(AP$3&lt;=$B$2,SMALL(Data_Baseline!$C82:$AZ82,COUNTIF(Data_Baseline!$C82:$AZ82,0)+1)/MAX(Data_Baseline!$C82:$AZ82),IF(Data_Baseline!AO82=0,SMALL(Data_Baseline!$C82:$AZ82,COUNTIF(Data_Baseline!$C82:$AZ82,0)+1)/MAX(Data_Baseline!$C82:$AZ82),Data_Baseline!AO82/MAX(Data_Baseline!$C82:$AZ82))),IF(AP$3&lt;=$B$2,SMALL(Data_Baseline!$C82:$AZ82,COUNTIF(Data_Baseline!$C82:$AZ82,0)+1),IF(Data_Baseline!AO82=0,SMALL(Data_Baseline!$C82:$AZ82,COUNTIF(Data_Baseline!$C82:$AZ82,0)+1),Data_Baseline!AO82)))),"")</f>
        <v>0.99883512136076813</v>
      </c>
      <c r="AQ82" s="79">
        <f ca="1">IFERROR(IF(Data_Baseline!AP82="","",IF($C$3="On",IF(AQ$3&lt;=$B$2,SMALL(Data_Baseline!$C82:$AZ82,COUNTIF(Data_Baseline!$C82:$AZ82,0)+1)/MAX(Data_Baseline!$C82:$AZ82),IF(Data_Baseline!AP82=0,SMALL(Data_Baseline!$C82:$AZ82,COUNTIF(Data_Baseline!$C82:$AZ82,0)+1)/MAX(Data_Baseline!$C82:$AZ82),Data_Baseline!AP82/MAX(Data_Baseline!$C82:$AZ82))),IF(AQ$3&lt;=$B$2,SMALL(Data_Baseline!$C82:$AZ82,COUNTIF(Data_Baseline!$C82:$AZ82,0)+1),IF(Data_Baseline!AP82=0,SMALL(Data_Baseline!$C82:$AZ82,COUNTIF(Data_Baseline!$C82:$AZ82,0)+1),Data_Baseline!AP82)))),"")</f>
        <v>1</v>
      </c>
      <c r="AR82" s="79" t="str">
        <f>IFERROR(IF(Data_Baseline!AQ82="","",IF($C$3="On",IF(AR$3&lt;=$B$2,SMALL(Data_Baseline!$C82:$AZ82,COUNTIF(Data_Baseline!$C82:$AZ82,0)+1)/MAX(Data_Baseline!$C82:$AZ82),IF(Data_Baseline!AQ82=0,SMALL(Data_Baseline!$C82:$AZ82,COUNTIF(Data_Baseline!$C82:$AZ82,0)+1)/MAX(Data_Baseline!$C82:$AZ82),Data_Baseline!AQ82/MAX(Data_Baseline!$C82:$AZ82))),IF(AR$3&lt;=$B$2,SMALL(Data_Baseline!$C82:$AZ82,COUNTIF(Data_Baseline!$C82:$AZ82,0)+1),IF(Data_Baseline!AQ82=0,SMALL(Data_Baseline!$C82:$AZ82,COUNTIF(Data_Baseline!$C82:$AZ82,0)+1),Data_Baseline!AQ82)))),"")</f>
        <v/>
      </c>
      <c r="AS82" s="79" t="str">
        <f>IFERROR(IF(Data_Baseline!AR82="","",IF($C$3="On",IF(AS$3&lt;=$B$2,SMALL(Data_Baseline!$C82:$AZ82,COUNTIF(Data_Baseline!$C82:$AZ82,0)+1)/MAX(Data_Baseline!$C82:$AZ82),IF(Data_Baseline!AR82=0,SMALL(Data_Baseline!$C82:$AZ82,COUNTIF(Data_Baseline!$C82:$AZ82,0)+1)/MAX(Data_Baseline!$C82:$AZ82),Data_Baseline!AR82/MAX(Data_Baseline!$C82:$AZ82))),IF(AS$3&lt;=$B$2,SMALL(Data_Baseline!$C82:$AZ82,COUNTIF(Data_Baseline!$C82:$AZ82,0)+1),IF(Data_Baseline!AR82=0,SMALL(Data_Baseline!$C82:$AZ82,COUNTIF(Data_Baseline!$C82:$AZ82,0)+1),Data_Baseline!AR82)))),"")</f>
        <v/>
      </c>
      <c r="AT82" s="79" t="str">
        <f>IFERROR(IF(Data_Baseline!AS82="","",IF($C$3="On",IF(AT$3&lt;=$B$2,SMALL(Data_Baseline!$C82:$AZ82,COUNTIF(Data_Baseline!$C82:$AZ82,0)+1)/MAX(Data_Baseline!$C82:$AZ82),IF(Data_Baseline!AS82=0,SMALL(Data_Baseline!$C82:$AZ82,COUNTIF(Data_Baseline!$C82:$AZ82,0)+1)/MAX(Data_Baseline!$C82:$AZ82),Data_Baseline!AS82/MAX(Data_Baseline!$C82:$AZ82))),IF(AT$3&lt;=$B$2,SMALL(Data_Baseline!$C82:$AZ82,COUNTIF(Data_Baseline!$C82:$AZ82,0)+1),IF(Data_Baseline!AS82=0,SMALL(Data_Baseline!$C82:$AZ82,COUNTIF(Data_Baseline!$C82:$AZ82,0)+1),Data_Baseline!AS82)))),"")</f>
        <v/>
      </c>
      <c r="AU82" s="79" t="str">
        <f>IFERROR(IF(Data_Baseline!AT82="","",IF($C$3="On",IF(AU$3&lt;=$B$2,SMALL(Data_Baseline!$C82:$AZ82,COUNTIF(Data_Baseline!$C82:$AZ82,0)+1)/MAX(Data_Baseline!$C82:$AZ82),IF(Data_Baseline!AT82=0,SMALL(Data_Baseline!$C82:$AZ82,COUNTIF(Data_Baseline!$C82:$AZ82,0)+1)/MAX(Data_Baseline!$C82:$AZ82),Data_Baseline!AT82/MAX(Data_Baseline!$C82:$AZ82))),IF(AU$3&lt;=$B$2,SMALL(Data_Baseline!$C82:$AZ82,COUNTIF(Data_Baseline!$C82:$AZ82,0)+1),IF(Data_Baseline!AT82=0,SMALL(Data_Baseline!$C82:$AZ82,COUNTIF(Data_Baseline!$C82:$AZ82,0)+1),Data_Baseline!AT82)))),"")</f>
        <v/>
      </c>
      <c r="AV82" s="79" t="str">
        <f>IFERROR(IF(Data_Baseline!AU82="","",IF($C$3="On",IF(AV$3&lt;=$B$2,SMALL(Data_Baseline!$C82:$AZ82,COUNTIF(Data_Baseline!$C82:$AZ82,0)+1)/MAX(Data_Baseline!$C82:$AZ82),IF(Data_Baseline!AU82=0,SMALL(Data_Baseline!$C82:$AZ82,COUNTIF(Data_Baseline!$C82:$AZ82,0)+1)/MAX(Data_Baseline!$C82:$AZ82),Data_Baseline!AU82/MAX(Data_Baseline!$C82:$AZ82))),IF(AV$3&lt;=$B$2,SMALL(Data_Baseline!$C82:$AZ82,COUNTIF(Data_Baseline!$C82:$AZ82,0)+1),IF(Data_Baseline!AU82=0,SMALL(Data_Baseline!$C82:$AZ82,COUNTIF(Data_Baseline!$C82:$AZ82,0)+1),Data_Baseline!AU82)))),"")</f>
        <v/>
      </c>
      <c r="AW82" s="79" t="str">
        <f>IFERROR(IF(Data_Baseline!AV82="","",IF($C$3="On",IF(AW$3&lt;=$B$2,SMALL(Data_Baseline!$C82:$AZ82,COUNTIF(Data_Baseline!$C82:$AZ82,0)+1)/MAX(Data_Baseline!$C82:$AZ82),IF(Data_Baseline!AV82=0,SMALL(Data_Baseline!$C82:$AZ82,COUNTIF(Data_Baseline!$C82:$AZ82,0)+1)/MAX(Data_Baseline!$C82:$AZ82),Data_Baseline!AV82/MAX(Data_Baseline!$C82:$AZ82))),IF(AW$3&lt;=$B$2,SMALL(Data_Baseline!$C82:$AZ82,COUNTIF(Data_Baseline!$C82:$AZ82,0)+1),IF(Data_Baseline!AV82=0,SMALL(Data_Baseline!$C82:$AZ82,COUNTIF(Data_Baseline!$C82:$AZ82,0)+1),Data_Baseline!AV82)))),"")</f>
        <v/>
      </c>
      <c r="AX82" s="79" t="str">
        <f>IFERROR(IF(Data_Baseline!AW82="","",IF($C$3="On",IF(AX$3&lt;=$B$2,SMALL(Data_Baseline!$C82:$AZ82,COUNTIF(Data_Baseline!$C82:$AZ82,0)+1)/MAX(Data_Baseline!$C82:$AZ82),IF(Data_Baseline!AW82=0,SMALL(Data_Baseline!$C82:$AZ82,COUNTIF(Data_Baseline!$C82:$AZ82,0)+1)/MAX(Data_Baseline!$C82:$AZ82),Data_Baseline!AW82/MAX(Data_Baseline!$C82:$AZ82))),IF(AX$3&lt;=$B$2,SMALL(Data_Baseline!$C82:$AZ82,COUNTIF(Data_Baseline!$C82:$AZ82,0)+1),IF(Data_Baseline!AW82=0,SMALL(Data_Baseline!$C82:$AZ82,COUNTIF(Data_Baseline!$C82:$AZ82,0)+1),Data_Baseline!AW82)))),"")</f>
        <v/>
      </c>
      <c r="AY82" s="79" t="str">
        <f>IFERROR(IF(Data_Baseline!AX82="","",IF($C$3="On",IF(AY$3&lt;=$B$2,SMALL(Data_Baseline!$C82:$AZ82,COUNTIF(Data_Baseline!$C82:$AZ82,0)+1)/MAX(Data_Baseline!$C82:$AZ82),IF(Data_Baseline!AX82=0,SMALL(Data_Baseline!$C82:$AZ82,COUNTIF(Data_Baseline!$C82:$AZ82,0)+1)/MAX(Data_Baseline!$C82:$AZ82),Data_Baseline!AX82/MAX(Data_Baseline!$C82:$AZ82))),IF(AY$3&lt;=$B$2,SMALL(Data_Baseline!$C82:$AZ82,COUNTIF(Data_Baseline!$C82:$AZ82,0)+1),IF(Data_Baseline!AX82=0,SMALL(Data_Baseline!$C82:$AZ82,COUNTIF(Data_Baseline!$C82:$AZ82,0)+1),Data_Baseline!AX82)))),"")</f>
        <v/>
      </c>
      <c r="AZ82" s="79" t="str">
        <f>IFERROR(IF(Data_Baseline!AY82="","",IF($C$3="On",IF(AZ$3&lt;=$B$2,SMALL(Data_Baseline!$C82:$AZ82,COUNTIF(Data_Baseline!$C82:$AZ82,0)+1)/MAX(Data_Baseline!$C82:$AZ82),IF(Data_Baseline!AY82=0,SMALL(Data_Baseline!$C82:$AZ82,COUNTIF(Data_Baseline!$C82:$AZ82,0)+1)/MAX(Data_Baseline!$C82:$AZ82),Data_Baseline!AY82/MAX(Data_Baseline!$C82:$AZ82))),IF(AZ$3&lt;=$B$2,SMALL(Data_Baseline!$C82:$AZ82,COUNTIF(Data_Baseline!$C82:$AZ82,0)+1),IF(Data_Baseline!AY82=0,SMALL(Data_Baseline!$C82:$AZ82,COUNTIF(Data_Baseline!$C82:$AZ82,0)+1),Data_Baseline!AY82)))),"")</f>
        <v/>
      </c>
      <c r="BA82" s="79" t="str">
        <f>IFERROR(IF(Data_Baseline!AZ82="","",IF($C$3="On",IF(BA$3&lt;=$B$2,SMALL(Data_Baseline!$C82:$AZ82,COUNTIF(Data_Baseline!$C82:$AZ82,0)+1)/MAX(Data_Baseline!$C82:$AZ82),IF(Data_Baseline!AZ82=0,SMALL(Data_Baseline!$C82:$AZ82,COUNTIF(Data_Baseline!$C82:$AZ82,0)+1)/MAX(Data_Baseline!$C82:$AZ82),Data_Baseline!AZ82/MAX(Data_Baseline!$C82:$AZ82))),IF(BA$3&lt;=$B$2,SMALL(Data_Baseline!$C82:$AZ82,COUNTIF(Data_Baseline!$C82:$AZ82,0)+1),IF(Data_Baseline!AZ82=0,SMALL(Data_Baseline!$C82:$AZ82,COUNTIF(Data_Baseline!$C82:$AZ82,0)+1),Data_Baseline!AZ82)))),"")</f>
        <v/>
      </c>
      <c r="BB82" s="79">
        <f ca="1">IF(Data_Initial!BA82="",1,0)</f>
        <v>1</v>
      </c>
      <c r="BC82" s="2" t="str">
        <f t="shared" ca="1" si="4"/>
        <v>3G_ParA</v>
      </c>
      <c r="BD82" s="79" t="str">
        <f t="shared" ca="1" si="5"/>
        <v>3G</v>
      </c>
      <c r="BE82" s="79" t="str">
        <f ca="1">Data_Initial!BC82</f>
        <v>ParA</v>
      </c>
      <c r="BF82" s="79" t="str">
        <f ca="1">Data_Initial!BB82</f>
        <v>1_1</v>
      </c>
      <c r="BG82" s="79">
        <f ca="1">IFERROR((INDIRECT("Plate"&amp;Data!A82&amp;"_C!"&amp;CHAR(RIGHT(Data!B82,LEN(Data!B82)-1)+65)&amp;CODE(LEFT(Data!B82,1))-58)),"")</f>
        <v>0</v>
      </c>
      <c r="BH82" s="79" t="str">
        <f ca="1">Data_Initial!BA82</f>
        <v/>
      </c>
      <c r="BI82" s="79">
        <f t="shared" ca="1" si="6"/>
        <v>8.4899847350523568E-4</v>
      </c>
      <c r="BJ82" s="79" t="str">
        <f ca="1">IF(BH82="N",1+MAX($BJ$3:BJ81),"")</f>
        <v/>
      </c>
      <c r="BK82" s="79"/>
      <c r="BL82" s="79"/>
      <c r="BM82" s="79"/>
      <c r="BN82" s="79"/>
      <c r="BO82" s="79"/>
      <c r="BP82" s="79"/>
      <c r="BQ82" s="79"/>
      <c r="BR82" s="79"/>
      <c r="BS82" s="79"/>
      <c r="BT82" s="79"/>
      <c r="BU82" s="79"/>
      <c r="BV82" s="79"/>
      <c r="BW82" s="79"/>
      <c r="BX82" s="79"/>
      <c r="BY82" s="79"/>
      <c r="BZ82" s="79"/>
    </row>
    <row r="83" spans="1:78" x14ac:dyDescent="0.25">
      <c r="A83" s="79">
        <f ca="1">IF(BH83="N","N"&amp;BJ83,IF(BB83=0,"",MAX($A$3:A82)+1))</f>
        <v>73</v>
      </c>
      <c r="B83" s="79" t="str">
        <f ca="1">Data_Initial!A83&amp;C83</f>
        <v>2H1</v>
      </c>
      <c r="C83" s="79" t="str">
        <f ca="1">Data_Initial!B83</f>
        <v>H1</v>
      </c>
      <c r="D83" s="79">
        <f ca="1">IFERROR(IF(Data_Baseline!C83="","",IF($C$3="On",IF(D$3&lt;=$B$2,SMALL(Data_Baseline!$C83:$AZ83,COUNTIF(Data_Baseline!$C83:$AZ83,0)+1)/MAX(Data_Baseline!$C83:$AZ83),IF(Data_Baseline!C83=0,SMALL(Data_Baseline!$C83:$AZ83,COUNTIF(Data_Baseline!$C83:$AZ83,0)+1)/MAX(Data_Baseline!$C83:$AZ83),Data_Baseline!C83/MAX(Data_Baseline!$C83:$AZ83))),IF(D$3&lt;=$B$2,SMALL(Data_Baseline!$C83:$AZ83,COUNTIF(Data_Baseline!$C83:$AZ83,0)+1),IF(Data_Baseline!C83=0,SMALL(Data_Baseline!$C83:$AZ83,COUNTIF(Data_Baseline!$C83:$AZ83,0)+1),Data_Baseline!C83)))),"")</f>
        <v>7.9046968130581507E-4</v>
      </c>
      <c r="E83" s="79">
        <f ca="1">IFERROR(IF(Data_Baseline!D83="","",IF($C$3="On",IF(E$3&lt;=$B$2,SMALL(Data_Baseline!$C83:$AZ83,COUNTIF(Data_Baseline!$C83:$AZ83,0)+1)/MAX(Data_Baseline!$C83:$AZ83),IF(Data_Baseline!D83=0,SMALL(Data_Baseline!$C83:$AZ83,COUNTIF(Data_Baseline!$C83:$AZ83,0)+1)/MAX(Data_Baseline!$C83:$AZ83),Data_Baseline!D83/MAX(Data_Baseline!$C83:$AZ83))),IF(E$3&lt;=$B$2,SMALL(Data_Baseline!$C83:$AZ83,COUNTIF(Data_Baseline!$C83:$AZ83,0)+1),IF(Data_Baseline!D83=0,SMALL(Data_Baseline!$C83:$AZ83,COUNTIF(Data_Baseline!$C83:$AZ83,0)+1),Data_Baseline!D83)))),"")</f>
        <v>7.9046968130581507E-4</v>
      </c>
      <c r="F83" s="79">
        <f ca="1">IFERROR(IF(Data_Baseline!E83="","",IF($C$3="On",IF(F$3&lt;=$B$2,SMALL(Data_Baseline!$C83:$AZ83,COUNTIF(Data_Baseline!$C83:$AZ83,0)+1)/MAX(Data_Baseline!$C83:$AZ83),IF(Data_Baseline!E83=0,SMALL(Data_Baseline!$C83:$AZ83,COUNTIF(Data_Baseline!$C83:$AZ83,0)+1)/MAX(Data_Baseline!$C83:$AZ83),Data_Baseline!E83/MAX(Data_Baseline!$C83:$AZ83))),IF(F$3&lt;=$B$2,SMALL(Data_Baseline!$C83:$AZ83,COUNTIF(Data_Baseline!$C83:$AZ83,0)+1),IF(Data_Baseline!E83=0,SMALL(Data_Baseline!$C83:$AZ83,COUNTIF(Data_Baseline!$C83:$AZ83,0)+1),Data_Baseline!E83)))),"")</f>
        <v>7.9046968130581507E-4</v>
      </c>
      <c r="G83" s="79">
        <f ca="1">IFERROR(IF(Data_Baseline!F83="","",IF($C$3="On",IF(G$3&lt;=$B$2,SMALL(Data_Baseline!$C83:$AZ83,COUNTIF(Data_Baseline!$C83:$AZ83,0)+1)/MAX(Data_Baseline!$C83:$AZ83),IF(Data_Baseline!F83=0,SMALL(Data_Baseline!$C83:$AZ83,COUNTIF(Data_Baseline!$C83:$AZ83,0)+1)/MAX(Data_Baseline!$C83:$AZ83),Data_Baseline!F83/MAX(Data_Baseline!$C83:$AZ83))),IF(G$3&lt;=$B$2,SMALL(Data_Baseline!$C83:$AZ83,COUNTIF(Data_Baseline!$C83:$AZ83,0)+1),IF(Data_Baseline!F83=0,SMALL(Data_Baseline!$C83:$AZ83,COUNTIF(Data_Baseline!$C83:$AZ83,0)+1),Data_Baseline!F83)))),"")</f>
        <v>7.9046968130581507E-4</v>
      </c>
      <c r="H83" s="79">
        <f ca="1">IFERROR(IF(Data_Baseline!G83="","",IF($C$3="On",IF(H$3&lt;=$B$2,SMALL(Data_Baseline!$C83:$AZ83,COUNTIF(Data_Baseline!$C83:$AZ83,0)+1)/MAX(Data_Baseline!$C83:$AZ83),IF(Data_Baseline!G83=0,SMALL(Data_Baseline!$C83:$AZ83,COUNTIF(Data_Baseline!$C83:$AZ83,0)+1)/MAX(Data_Baseline!$C83:$AZ83),Data_Baseline!G83/MAX(Data_Baseline!$C83:$AZ83))),IF(H$3&lt;=$B$2,SMALL(Data_Baseline!$C83:$AZ83,COUNTIF(Data_Baseline!$C83:$AZ83,0)+1),IF(Data_Baseline!G83=0,SMALL(Data_Baseline!$C83:$AZ83,COUNTIF(Data_Baseline!$C83:$AZ83,0)+1),Data_Baseline!G83)))),"")</f>
        <v>7.9046968130581507E-4</v>
      </c>
      <c r="I83" s="79">
        <f ca="1">IFERROR(IF(Data_Baseline!H83="","",IF($C$3="On",IF(I$3&lt;=$B$2,SMALL(Data_Baseline!$C83:$AZ83,COUNTIF(Data_Baseline!$C83:$AZ83,0)+1)/MAX(Data_Baseline!$C83:$AZ83),IF(Data_Baseline!H83=0,SMALL(Data_Baseline!$C83:$AZ83,COUNTIF(Data_Baseline!$C83:$AZ83,0)+1)/MAX(Data_Baseline!$C83:$AZ83),Data_Baseline!H83/MAX(Data_Baseline!$C83:$AZ83))),IF(I$3&lt;=$B$2,SMALL(Data_Baseline!$C83:$AZ83,COUNTIF(Data_Baseline!$C83:$AZ83,0)+1),IF(Data_Baseline!H83=0,SMALL(Data_Baseline!$C83:$AZ83,COUNTIF(Data_Baseline!$C83:$AZ83,0)+1),Data_Baseline!H83)))),"")</f>
        <v>7.9046968130581507E-4</v>
      </c>
      <c r="J83" s="79">
        <f ca="1">IFERROR(IF(Data_Baseline!I83="","",IF($C$3="On",IF(J$3&lt;=$B$2,SMALL(Data_Baseline!$C83:$AZ83,COUNTIF(Data_Baseline!$C83:$AZ83,0)+1)/MAX(Data_Baseline!$C83:$AZ83),IF(Data_Baseline!I83=0,SMALL(Data_Baseline!$C83:$AZ83,COUNTIF(Data_Baseline!$C83:$AZ83,0)+1)/MAX(Data_Baseline!$C83:$AZ83),Data_Baseline!I83/MAX(Data_Baseline!$C83:$AZ83))),IF(J$3&lt;=$B$2,SMALL(Data_Baseline!$C83:$AZ83,COUNTIF(Data_Baseline!$C83:$AZ83,0)+1),IF(Data_Baseline!I83=0,SMALL(Data_Baseline!$C83:$AZ83,COUNTIF(Data_Baseline!$C83:$AZ83,0)+1),Data_Baseline!I83)))),"")</f>
        <v>7.9046968130581507E-4</v>
      </c>
      <c r="K83" s="79">
        <f ca="1">IFERROR(IF(Data_Baseline!J83="","",IF($C$3="On",IF(K$3&lt;=$B$2,SMALL(Data_Baseline!$C83:$AZ83,COUNTIF(Data_Baseline!$C83:$AZ83,0)+1)/MAX(Data_Baseline!$C83:$AZ83),IF(Data_Baseline!J83=0,SMALL(Data_Baseline!$C83:$AZ83,COUNTIF(Data_Baseline!$C83:$AZ83,0)+1)/MAX(Data_Baseline!$C83:$AZ83),Data_Baseline!J83/MAX(Data_Baseline!$C83:$AZ83))),IF(K$3&lt;=$B$2,SMALL(Data_Baseline!$C83:$AZ83,COUNTIF(Data_Baseline!$C83:$AZ83,0)+1),IF(Data_Baseline!J83=0,SMALL(Data_Baseline!$C83:$AZ83,COUNTIF(Data_Baseline!$C83:$AZ83,0)+1),Data_Baseline!J83)))),"")</f>
        <v>7.9046968130581507E-4</v>
      </c>
      <c r="L83" s="79">
        <f ca="1">IFERROR(IF(Data_Baseline!K83="","",IF($C$3="On",IF(L$3&lt;=$B$2,SMALL(Data_Baseline!$C83:$AZ83,COUNTIF(Data_Baseline!$C83:$AZ83,0)+1)/MAX(Data_Baseline!$C83:$AZ83),IF(Data_Baseline!K83=0,SMALL(Data_Baseline!$C83:$AZ83,COUNTIF(Data_Baseline!$C83:$AZ83,0)+1)/MAX(Data_Baseline!$C83:$AZ83),Data_Baseline!K83/MAX(Data_Baseline!$C83:$AZ83))),IF(L$3&lt;=$B$2,SMALL(Data_Baseline!$C83:$AZ83,COUNTIF(Data_Baseline!$C83:$AZ83,0)+1),IF(Data_Baseline!K83=0,SMALL(Data_Baseline!$C83:$AZ83,COUNTIF(Data_Baseline!$C83:$AZ83,0)+1),Data_Baseline!K83)))),"")</f>
        <v>7.9046968130581507E-4</v>
      </c>
      <c r="M83" s="79">
        <f ca="1">IFERROR(IF(Data_Baseline!L83="","",IF($C$3="On",IF(M$3&lt;=$B$2,SMALL(Data_Baseline!$C83:$AZ83,COUNTIF(Data_Baseline!$C83:$AZ83,0)+1)/MAX(Data_Baseline!$C83:$AZ83),IF(Data_Baseline!L83=0,SMALL(Data_Baseline!$C83:$AZ83,COUNTIF(Data_Baseline!$C83:$AZ83,0)+1)/MAX(Data_Baseline!$C83:$AZ83),Data_Baseline!L83/MAX(Data_Baseline!$C83:$AZ83))),IF(M$3&lt;=$B$2,SMALL(Data_Baseline!$C83:$AZ83,COUNTIF(Data_Baseline!$C83:$AZ83,0)+1),IF(Data_Baseline!L83=0,SMALL(Data_Baseline!$C83:$AZ83,COUNTIF(Data_Baseline!$C83:$AZ83,0)+1),Data_Baseline!L83)))),"")</f>
        <v>7.9046968130581507E-4</v>
      </c>
      <c r="N83" s="79">
        <f ca="1">IFERROR(IF(Data_Baseline!M83="","",IF($C$3="On",IF(N$3&lt;=$B$2,SMALL(Data_Baseline!$C83:$AZ83,COUNTIF(Data_Baseline!$C83:$AZ83,0)+1)/MAX(Data_Baseline!$C83:$AZ83),IF(Data_Baseline!M83=0,SMALL(Data_Baseline!$C83:$AZ83,COUNTIF(Data_Baseline!$C83:$AZ83,0)+1)/MAX(Data_Baseline!$C83:$AZ83),Data_Baseline!M83/MAX(Data_Baseline!$C83:$AZ83))),IF(N$3&lt;=$B$2,SMALL(Data_Baseline!$C83:$AZ83,COUNTIF(Data_Baseline!$C83:$AZ83,0)+1),IF(Data_Baseline!M83=0,SMALL(Data_Baseline!$C83:$AZ83,COUNTIF(Data_Baseline!$C83:$AZ83,0)+1),Data_Baseline!M83)))),"")</f>
        <v>7.9046968130581507E-4</v>
      </c>
      <c r="O83" s="79">
        <f ca="1">IFERROR(IF(Data_Baseline!N83="","",IF($C$3="On",IF(O$3&lt;=$B$2,SMALL(Data_Baseline!$C83:$AZ83,COUNTIF(Data_Baseline!$C83:$AZ83,0)+1)/MAX(Data_Baseline!$C83:$AZ83),IF(Data_Baseline!N83=0,SMALL(Data_Baseline!$C83:$AZ83,COUNTIF(Data_Baseline!$C83:$AZ83,0)+1)/MAX(Data_Baseline!$C83:$AZ83),Data_Baseline!N83/MAX(Data_Baseline!$C83:$AZ83))),IF(O$3&lt;=$B$2,SMALL(Data_Baseline!$C83:$AZ83,COUNTIF(Data_Baseline!$C83:$AZ83,0)+1),IF(Data_Baseline!N83=0,SMALL(Data_Baseline!$C83:$AZ83,COUNTIF(Data_Baseline!$C83:$AZ83,0)+1),Data_Baseline!N83)))),"")</f>
        <v>7.9046968130581507E-4</v>
      </c>
      <c r="P83" s="79">
        <f ca="1">IFERROR(IF(Data_Baseline!O83="","",IF($C$3="On",IF(P$3&lt;=$B$2,SMALL(Data_Baseline!$C83:$AZ83,COUNTIF(Data_Baseline!$C83:$AZ83,0)+1)/MAX(Data_Baseline!$C83:$AZ83),IF(Data_Baseline!O83=0,SMALL(Data_Baseline!$C83:$AZ83,COUNTIF(Data_Baseline!$C83:$AZ83,0)+1)/MAX(Data_Baseline!$C83:$AZ83),Data_Baseline!O83/MAX(Data_Baseline!$C83:$AZ83))),IF(P$3&lt;=$B$2,SMALL(Data_Baseline!$C83:$AZ83,COUNTIF(Data_Baseline!$C83:$AZ83,0)+1),IF(Data_Baseline!O83=0,SMALL(Data_Baseline!$C83:$AZ83,COUNTIF(Data_Baseline!$C83:$AZ83,0)+1),Data_Baseline!O83)))),"")</f>
        <v>7.9046968130581507E-4</v>
      </c>
      <c r="Q83" s="79">
        <f ca="1">IFERROR(IF(Data_Baseline!P83="","",IF($C$3="On",IF(Q$3&lt;=$B$2,SMALL(Data_Baseline!$C83:$AZ83,COUNTIF(Data_Baseline!$C83:$AZ83,0)+1)/MAX(Data_Baseline!$C83:$AZ83),IF(Data_Baseline!P83=0,SMALL(Data_Baseline!$C83:$AZ83,COUNTIF(Data_Baseline!$C83:$AZ83,0)+1)/MAX(Data_Baseline!$C83:$AZ83),Data_Baseline!P83/MAX(Data_Baseline!$C83:$AZ83))),IF(Q$3&lt;=$B$2,SMALL(Data_Baseline!$C83:$AZ83,COUNTIF(Data_Baseline!$C83:$AZ83,0)+1),IF(Data_Baseline!P83=0,SMALL(Data_Baseline!$C83:$AZ83,COUNTIF(Data_Baseline!$C83:$AZ83,0)+1),Data_Baseline!P83)))),"")</f>
        <v>7.9046968130581507E-4</v>
      </c>
      <c r="R83" s="79">
        <f ca="1">IFERROR(IF(Data_Baseline!Q83="","",IF($C$3="On",IF(R$3&lt;=$B$2,SMALL(Data_Baseline!$C83:$AZ83,COUNTIF(Data_Baseline!$C83:$AZ83,0)+1)/MAX(Data_Baseline!$C83:$AZ83),IF(Data_Baseline!Q83=0,SMALL(Data_Baseline!$C83:$AZ83,COUNTIF(Data_Baseline!$C83:$AZ83,0)+1)/MAX(Data_Baseline!$C83:$AZ83),Data_Baseline!Q83/MAX(Data_Baseline!$C83:$AZ83))),IF(R$3&lt;=$B$2,SMALL(Data_Baseline!$C83:$AZ83,COUNTIF(Data_Baseline!$C83:$AZ83,0)+1),IF(Data_Baseline!Q83=0,SMALL(Data_Baseline!$C83:$AZ83,COUNTIF(Data_Baseline!$C83:$AZ83,0)+1),Data_Baseline!Q83)))),"")</f>
        <v>7.9046968130581507E-4</v>
      </c>
      <c r="S83" s="79">
        <f ca="1">IFERROR(IF(Data_Baseline!R83="","",IF($C$3="On",IF(S$3&lt;=$B$2,SMALL(Data_Baseline!$C83:$AZ83,COUNTIF(Data_Baseline!$C83:$AZ83,0)+1)/MAX(Data_Baseline!$C83:$AZ83),IF(Data_Baseline!R83=0,SMALL(Data_Baseline!$C83:$AZ83,COUNTIF(Data_Baseline!$C83:$AZ83,0)+1)/MAX(Data_Baseline!$C83:$AZ83),Data_Baseline!R83/MAX(Data_Baseline!$C83:$AZ83))),IF(S$3&lt;=$B$2,SMALL(Data_Baseline!$C83:$AZ83,COUNTIF(Data_Baseline!$C83:$AZ83,0)+1),IF(Data_Baseline!R83=0,SMALL(Data_Baseline!$C83:$AZ83,COUNTIF(Data_Baseline!$C83:$AZ83,0)+1),Data_Baseline!R83)))),"")</f>
        <v>7.9046968130581507E-4</v>
      </c>
      <c r="T83" s="79">
        <f ca="1">IFERROR(IF(Data_Baseline!S83="","",IF($C$3="On",IF(T$3&lt;=$B$2,SMALL(Data_Baseline!$C83:$AZ83,COUNTIF(Data_Baseline!$C83:$AZ83,0)+1)/MAX(Data_Baseline!$C83:$AZ83),IF(Data_Baseline!S83=0,SMALL(Data_Baseline!$C83:$AZ83,COUNTIF(Data_Baseline!$C83:$AZ83,0)+1)/MAX(Data_Baseline!$C83:$AZ83),Data_Baseline!S83/MAX(Data_Baseline!$C83:$AZ83))),IF(T$3&lt;=$B$2,SMALL(Data_Baseline!$C83:$AZ83,COUNTIF(Data_Baseline!$C83:$AZ83,0)+1),IF(Data_Baseline!S83=0,SMALL(Data_Baseline!$C83:$AZ83,COUNTIF(Data_Baseline!$C83:$AZ83,0)+1),Data_Baseline!S83)))),"")</f>
        <v>7.9046968130581507E-4</v>
      </c>
      <c r="U83" s="79">
        <f ca="1">IFERROR(IF(Data_Baseline!T83="","",IF($C$3="On",IF(U$3&lt;=$B$2,SMALL(Data_Baseline!$C83:$AZ83,COUNTIF(Data_Baseline!$C83:$AZ83,0)+1)/MAX(Data_Baseline!$C83:$AZ83),IF(Data_Baseline!T83=0,SMALL(Data_Baseline!$C83:$AZ83,COUNTIF(Data_Baseline!$C83:$AZ83,0)+1)/MAX(Data_Baseline!$C83:$AZ83),Data_Baseline!T83/MAX(Data_Baseline!$C83:$AZ83))),IF(U$3&lt;=$B$2,SMALL(Data_Baseline!$C83:$AZ83,COUNTIF(Data_Baseline!$C83:$AZ83,0)+1),IF(Data_Baseline!T83=0,SMALL(Data_Baseline!$C83:$AZ83,COUNTIF(Data_Baseline!$C83:$AZ83,0)+1),Data_Baseline!T83)))),"")</f>
        <v>7.9046968130581507E-4</v>
      </c>
      <c r="V83" s="79">
        <f ca="1">IFERROR(IF(Data_Baseline!U83="","",IF($C$3="On",IF(V$3&lt;=$B$2,SMALL(Data_Baseline!$C83:$AZ83,COUNTIF(Data_Baseline!$C83:$AZ83,0)+1)/MAX(Data_Baseline!$C83:$AZ83),IF(Data_Baseline!U83=0,SMALL(Data_Baseline!$C83:$AZ83,COUNTIF(Data_Baseline!$C83:$AZ83,0)+1)/MAX(Data_Baseline!$C83:$AZ83),Data_Baseline!U83/MAX(Data_Baseline!$C83:$AZ83))),IF(V$3&lt;=$B$2,SMALL(Data_Baseline!$C83:$AZ83,COUNTIF(Data_Baseline!$C83:$AZ83,0)+1),IF(Data_Baseline!U83=0,SMALL(Data_Baseline!$C83:$AZ83,COUNTIF(Data_Baseline!$C83:$AZ83,0)+1),Data_Baseline!U83)))),"")</f>
        <v>7.9046968130581507E-4</v>
      </c>
      <c r="W83" s="79">
        <f ca="1">IFERROR(IF(Data_Baseline!V83="","",IF($C$3="On",IF(W$3&lt;=$B$2,SMALL(Data_Baseline!$C83:$AZ83,COUNTIF(Data_Baseline!$C83:$AZ83,0)+1)/MAX(Data_Baseline!$C83:$AZ83),IF(Data_Baseline!V83=0,SMALL(Data_Baseline!$C83:$AZ83,COUNTIF(Data_Baseline!$C83:$AZ83,0)+1)/MAX(Data_Baseline!$C83:$AZ83),Data_Baseline!V83/MAX(Data_Baseline!$C83:$AZ83))),IF(W$3&lt;=$B$2,SMALL(Data_Baseline!$C83:$AZ83,COUNTIF(Data_Baseline!$C83:$AZ83,0)+1),IF(Data_Baseline!V83=0,SMALL(Data_Baseline!$C83:$AZ83,COUNTIF(Data_Baseline!$C83:$AZ83,0)+1),Data_Baseline!V83)))),"")</f>
        <v>7.9046968130581507E-4</v>
      </c>
      <c r="X83" s="79">
        <f ca="1">IFERROR(IF(Data_Baseline!W83="","",IF($C$3="On",IF(X$3&lt;=$B$2,SMALL(Data_Baseline!$C83:$AZ83,COUNTIF(Data_Baseline!$C83:$AZ83,0)+1)/MAX(Data_Baseline!$C83:$AZ83),IF(Data_Baseline!W83=0,SMALL(Data_Baseline!$C83:$AZ83,COUNTIF(Data_Baseline!$C83:$AZ83,0)+1)/MAX(Data_Baseline!$C83:$AZ83),Data_Baseline!W83/MAX(Data_Baseline!$C83:$AZ83))),IF(X$3&lt;=$B$2,SMALL(Data_Baseline!$C83:$AZ83,COUNTIF(Data_Baseline!$C83:$AZ83,0)+1),IF(Data_Baseline!W83=0,SMALL(Data_Baseline!$C83:$AZ83,COUNTIF(Data_Baseline!$C83:$AZ83,0)+1),Data_Baseline!W83)))),"")</f>
        <v>7.9046968130581507E-4</v>
      </c>
      <c r="Y83" s="79">
        <f ca="1">IFERROR(IF(Data_Baseline!X83="","",IF($C$3="On",IF(Y$3&lt;=$B$2,SMALL(Data_Baseline!$C83:$AZ83,COUNTIF(Data_Baseline!$C83:$AZ83,0)+1)/MAX(Data_Baseline!$C83:$AZ83),IF(Data_Baseline!X83=0,SMALL(Data_Baseline!$C83:$AZ83,COUNTIF(Data_Baseline!$C83:$AZ83,0)+1)/MAX(Data_Baseline!$C83:$AZ83),Data_Baseline!X83/MAX(Data_Baseline!$C83:$AZ83))),IF(Y$3&lt;=$B$2,SMALL(Data_Baseline!$C83:$AZ83,COUNTIF(Data_Baseline!$C83:$AZ83,0)+1),IF(Data_Baseline!X83=0,SMALL(Data_Baseline!$C83:$AZ83,COUNTIF(Data_Baseline!$C83:$AZ83,0)+1),Data_Baseline!X83)))),"")</f>
        <v>5.621430978564915E-3</v>
      </c>
      <c r="Z83" s="79">
        <f ca="1">IFERROR(IF(Data_Baseline!Y83="","",IF($C$3="On",IF(Z$3&lt;=$B$2,SMALL(Data_Baseline!$C83:$AZ83,COUNTIF(Data_Baseline!$C83:$AZ83,0)+1)/MAX(Data_Baseline!$C83:$AZ83),IF(Data_Baseline!Y83=0,SMALL(Data_Baseline!$C83:$AZ83,COUNTIF(Data_Baseline!$C83:$AZ83,0)+1)/MAX(Data_Baseline!$C83:$AZ83),Data_Baseline!Y83/MAX(Data_Baseline!$C83:$AZ83))),IF(Z$3&lt;=$B$2,SMALL(Data_Baseline!$C83:$AZ83,COUNTIF(Data_Baseline!$C83:$AZ83,0)+1),IF(Data_Baseline!Y83=0,SMALL(Data_Baseline!$C83:$AZ83,COUNTIF(Data_Baseline!$C83:$AZ83,0)+1),Data_Baseline!Y83)))),"")</f>
        <v>1.3928847188535815E-2</v>
      </c>
      <c r="AA83" s="79">
        <f ca="1">IFERROR(IF(Data_Baseline!Z83="","",IF($C$3="On",IF(AA$3&lt;=$B$2,SMALL(Data_Baseline!$C83:$AZ83,COUNTIF(Data_Baseline!$C83:$AZ83,0)+1)/MAX(Data_Baseline!$C83:$AZ83),IF(Data_Baseline!Z83=0,SMALL(Data_Baseline!$C83:$AZ83,COUNTIF(Data_Baseline!$C83:$AZ83,0)+1)/MAX(Data_Baseline!$C83:$AZ83),Data_Baseline!Z83/MAX(Data_Baseline!$C83:$AZ83))),IF(AA$3&lt;=$B$2,SMALL(Data_Baseline!$C83:$AZ83,COUNTIF(Data_Baseline!$C83:$AZ83,0)+1),IF(Data_Baseline!Z83=0,SMALL(Data_Baseline!$C83:$AZ83,COUNTIF(Data_Baseline!$C83:$AZ83,0)+1),Data_Baseline!Z83)))),"")</f>
        <v>2.991383667198046E-2</v>
      </c>
      <c r="AB83" s="79">
        <f ca="1">IFERROR(IF(Data_Baseline!AA83="","",IF($C$3="On",IF(AB$3&lt;=$B$2,SMALL(Data_Baseline!$C83:$AZ83,COUNTIF(Data_Baseline!$C83:$AZ83,0)+1)/MAX(Data_Baseline!$C83:$AZ83),IF(Data_Baseline!AA83=0,SMALL(Data_Baseline!$C83:$AZ83,COUNTIF(Data_Baseline!$C83:$AZ83,0)+1)/MAX(Data_Baseline!$C83:$AZ83),Data_Baseline!AA83/MAX(Data_Baseline!$C83:$AZ83))),IF(AB$3&lt;=$B$2,SMALL(Data_Baseline!$C83:$AZ83,COUNTIF(Data_Baseline!$C83:$AZ83,0)+1),IF(Data_Baseline!AA83=0,SMALL(Data_Baseline!$C83:$AZ83,COUNTIF(Data_Baseline!$C83:$AZ83,0)+1),Data_Baseline!AA83)))),"")</f>
        <v>5.8364514229370855E-2</v>
      </c>
      <c r="AC83" s="79">
        <f ca="1">IFERROR(IF(Data_Baseline!AB83="","",IF($C$3="On",IF(AC$3&lt;=$B$2,SMALL(Data_Baseline!$C83:$AZ83,COUNTIF(Data_Baseline!$C83:$AZ83,0)+1)/MAX(Data_Baseline!$C83:$AZ83),IF(Data_Baseline!AB83=0,SMALL(Data_Baseline!$C83:$AZ83,COUNTIF(Data_Baseline!$C83:$AZ83,0)+1)/MAX(Data_Baseline!$C83:$AZ83),Data_Baseline!AB83/MAX(Data_Baseline!$C83:$AZ83))),IF(AC$3&lt;=$B$2,SMALL(Data_Baseline!$C83:$AZ83,COUNTIF(Data_Baseline!$C83:$AZ83,0)+1),IF(Data_Baseline!AB83=0,SMALL(Data_Baseline!$C83:$AZ83,COUNTIF(Data_Baseline!$C83:$AZ83,0)+1),Data_Baseline!AB83)))),"")</f>
        <v>0.1092891359556242</v>
      </c>
      <c r="AD83" s="79">
        <f ca="1">IFERROR(IF(Data_Baseline!AC83="","",IF($C$3="On",IF(AD$3&lt;=$B$2,SMALL(Data_Baseline!$C83:$AZ83,COUNTIF(Data_Baseline!$C83:$AZ83,0)+1)/MAX(Data_Baseline!$C83:$AZ83),IF(Data_Baseline!AC83=0,SMALL(Data_Baseline!$C83:$AZ83,COUNTIF(Data_Baseline!$C83:$AZ83,0)+1)/MAX(Data_Baseline!$C83:$AZ83),Data_Baseline!AC83/MAX(Data_Baseline!$C83:$AZ83))),IF(AD$3&lt;=$B$2,SMALL(Data_Baseline!$C83:$AZ83,COUNTIF(Data_Baseline!$C83:$AZ83,0)+1),IF(Data_Baseline!AC83=0,SMALL(Data_Baseline!$C83:$AZ83,COUNTIF(Data_Baseline!$C83:$AZ83,0)+1),Data_Baseline!AC83)))),"")</f>
        <v>0.19254344926684208</v>
      </c>
      <c r="AE83" s="79">
        <f ca="1">IFERROR(IF(Data_Baseline!AD83="","",IF($C$3="On",IF(AE$3&lt;=$B$2,SMALL(Data_Baseline!$C83:$AZ83,COUNTIF(Data_Baseline!$C83:$AZ83,0)+1)/MAX(Data_Baseline!$C83:$AZ83),IF(Data_Baseline!AD83=0,SMALL(Data_Baseline!$C83:$AZ83,COUNTIF(Data_Baseline!$C83:$AZ83,0)+1)/MAX(Data_Baseline!$C83:$AZ83),Data_Baseline!AD83/MAX(Data_Baseline!$C83:$AZ83))),IF(AE$3&lt;=$B$2,SMALL(Data_Baseline!$C83:$AZ83,COUNTIF(Data_Baseline!$C83:$AZ83,0)+1),IF(Data_Baseline!AD83=0,SMALL(Data_Baseline!$C83:$AZ83,COUNTIF(Data_Baseline!$C83:$AZ83,0)+1),Data_Baseline!AD83)))),"")</f>
        <v>0.31442529707723932</v>
      </c>
      <c r="AF83" s="79">
        <f ca="1">IFERROR(IF(Data_Baseline!AE83="","",IF($C$3="On",IF(AF$3&lt;=$B$2,SMALL(Data_Baseline!$C83:$AZ83,COUNTIF(Data_Baseline!$C83:$AZ83,0)+1)/MAX(Data_Baseline!$C83:$AZ83),IF(Data_Baseline!AE83=0,SMALL(Data_Baseline!$C83:$AZ83,COUNTIF(Data_Baseline!$C83:$AZ83,0)+1)/MAX(Data_Baseline!$C83:$AZ83),Data_Baseline!AE83/MAX(Data_Baseline!$C83:$AZ83))),IF(AF$3&lt;=$B$2,SMALL(Data_Baseline!$C83:$AZ83,COUNTIF(Data_Baseline!$C83:$AZ83,0)+1),IF(Data_Baseline!AE83=0,SMALL(Data_Baseline!$C83:$AZ83,COUNTIF(Data_Baseline!$C83:$AZ83,0)+1),Data_Baseline!AE83)))),"")</f>
        <v>0.46281640969545051</v>
      </c>
      <c r="AG83" s="79">
        <f ca="1">IFERROR(IF(Data_Baseline!AF83="","",IF($C$3="On",IF(AG$3&lt;=$B$2,SMALL(Data_Baseline!$C83:$AZ83,COUNTIF(Data_Baseline!$C83:$AZ83,0)+1)/MAX(Data_Baseline!$C83:$AZ83),IF(Data_Baseline!AF83=0,SMALL(Data_Baseline!$C83:$AZ83,COUNTIF(Data_Baseline!$C83:$AZ83,0)+1)/MAX(Data_Baseline!$C83:$AZ83),Data_Baseline!AF83/MAX(Data_Baseline!$C83:$AZ83))),IF(AG$3&lt;=$B$2,SMALL(Data_Baseline!$C83:$AZ83,COUNTIF(Data_Baseline!$C83:$AZ83,0)+1),IF(Data_Baseline!AF83=0,SMALL(Data_Baseline!$C83:$AZ83,COUNTIF(Data_Baseline!$C83:$AZ83,0)+1),Data_Baseline!AF83)))),"")</f>
        <v>0.61456144289951631</v>
      </c>
      <c r="AH83" s="79">
        <f ca="1">IFERROR(IF(Data_Baseline!AG83="","",IF($C$3="On",IF(AH$3&lt;=$B$2,SMALL(Data_Baseline!$C83:$AZ83,COUNTIF(Data_Baseline!$C83:$AZ83,0)+1)/MAX(Data_Baseline!$C83:$AZ83),IF(Data_Baseline!AG83=0,SMALL(Data_Baseline!$C83:$AZ83,COUNTIF(Data_Baseline!$C83:$AZ83,0)+1)/MAX(Data_Baseline!$C83:$AZ83),Data_Baseline!AG83/MAX(Data_Baseline!$C83:$AZ83))),IF(AH$3&lt;=$B$2,SMALL(Data_Baseline!$C83:$AZ83,COUNTIF(Data_Baseline!$C83:$AZ83,0)+1),IF(Data_Baseline!AG83=0,SMALL(Data_Baseline!$C83:$AZ83,COUNTIF(Data_Baseline!$C83:$AZ83,0)+1),Data_Baseline!AG83)))),"")</f>
        <v>0.74397516377538231</v>
      </c>
      <c r="AI83" s="79">
        <f ca="1">IFERROR(IF(Data_Baseline!AH83="","",IF($C$3="On",IF(AI$3&lt;=$B$2,SMALL(Data_Baseline!$C83:$AZ83,COUNTIF(Data_Baseline!$C83:$AZ83,0)+1)/MAX(Data_Baseline!$C83:$AZ83),IF(Data_Baseline!AH83=0,SMALL(Data_Baseline!$C83:$AZ83,COUNTIF(Data_Baseline!$C83:$AZ83,0)+1)/MAX(Data_Baseline!$C83:$AZ83),Data_Baseline!AH83/MAX(Data_Baseline!$C83:$AZ83))),IF(AI$3&lt;=$B$2,SMALL(Data_Baseline!$C83:$AZ83,COUNTIF(Data_Baseline!$C83:$AZ83,0)+1),IF(Data_Baseline!AH83=0,SMALL(Data_Baseline!$C83:$AZ83,COUNTIF(Data_Baseline!$C83:$AZ83,0)+1),Data_Baseline!AH83)))),"")</f>
        <v>0.83955881205576943</v>
      </c>
      <c r="AJ83" s="79">
        <f ca="1">IFERROR(IF(Data_Baseline!AI83="","",IF($C$3="On",IF(AJ$3&lt;=$B$2,SMALL(Data_Baseline!$C83:$AZ83,COUNTIF(Data_Baseline!$C83:$AZ83,0)+1)/MAX(Data_Baseline!$C83:$AZ83),IF(Data_Baseline!AI83=0,SMALL(Data_Baseline!$C83:$AZ83,COUNTIF(Data_Baseline!$C83:$AZ83,0)+1)/MAX(Data_Baseline!$C83:$AZ83),Data_Baseline!AI83/MAX(Data_Baseline!$C83:$AZ83))),IF(AJ$3&lt;=$B$2,SMALL(Data_Baseline!$C83:$AZ83,COUNTIF(Data_Baseline!$C83:$AZ83,0)+1),IF(Data_Baseline!AI83=0,SMALL(Data_Baseline!$C83:$AZ83,COUNTIF(Data_Baseline!$C83:$AZ83,0)+1),Data_Baseline!AI83)))),"")</f>
        <v>0.90223667868167845</v>
      </c>
      <c r="AK83" s="79">
        <f ca="1">IFERROR(IF(Data_Baseline!AJ83="","",IF($C$3="On",IF(AK$3&lt;=$B$2,SMALL(Data_Baseline!$C83:$AZ83,COUNTIF(Data_Baseline!$C83:$AZ83,0)+1)/MAX(Data_Baseline!$C83:$AZ83),IF(Data_Baseline!AJ83=0,SMALL(Data_Baseline!$C83:$AZ83,COUNTIF(Data_Baseline!$C83:$AZ83,0)+1)/MAX(Data_Baseline!$C83:$AZ83),Data_Baseline!AJ83/MAX(Data_Baseline!$C83:$AZ83))),IF(AK$3&lt;=$B$2,SMALL(Data_Baseline!$C83:$AZ83,COUNTIF(Data_Baseline!$C83:$AZ83,0)+1),IF(Data_Baseline!AJ83=0,SMALL(Data_Baseline!$C83:$AZ83,COUNTIF(Data_Baseline!$C83:$AZ83,0)+1),Data_Baseline!AJ83)))),"")</f>
        <v>0.94049219573088783</v>
      </c>
      <c r="AL83" s="79">
        <f ca="1">IFERROR(IF(Data_Baseline!AK83="","",IF($C$3="On",IF(AL$3&lt;=$B$2,SMALL(Data_Baseline!$C83:$AZ83,COUNTIF(Data_Baseline!$C83:$AZ83,0)+1)/MAX(Data_Baseline!$C83:$AZ83),IF(Data_Baseline!AK83=0,SMALL(Data_Baseline!$C83:$AZ83,COUNTIF(Data_Baseline!$C83:$AZ83,0)+1)/MAX(Data_Baseline!$C83:$AZ83),Data_Baseline!AK83/MAX(Data_Baseline!$C83:$AZ83))),IF(AL$3&lt;=$B$2,SMALL(Data_Baseline!$C83:$AZ83,COUNTIF(Data_Baseline!$C83:$AZ83,0)+1),IF(Data_Baseline!AK83=0,SMALL(Data_Baseline!$C83:$AZ83,COUNTIF(Data_Baseline!$C83:$AZ83,0)+1),Data_Baseline!AK83)))),"")</f>
        <v>0.96350440918645608</v>
      </c>
      <c r="AM83" s="79">
        <f ca="1">IFERROR(IF(Data_Baseline!AL83="","",IF($C$3="On",IF(AM$3&lt;=$B$2,SMALL(Data_Baseline!$C83:$AZ83,COUNTIF(Data_Baseline!$C83:$AZ83,0)+1)/MAX(Data_Baseline!$C83:$AZ83),IF(Data_Baseline!AL83=0,SMALL(Data_Baseline!$C83:$AZ83,COUNTIF(Data_Baseline!$C83:$AZ83,0)+1)/MAX(Data_Baseline!$C83:$AZ83),Data_Baseline!AL83/MAX(Data_Baseline!$C83:$AZ83))),IF(AM$3&lt;=$B$2,SMALL(Data_Baseline!$C83:$AZ83,COUNTIF(Data_Baseline!$C83:$AZ83,0)+1),IF(Data_Baseline!AL83=0,SMALL(Data_Baseline!$C83:$AZ83,COUNTIF(Data_Baseline!$C83:$AZ83,0)+1),Data_Baseline!AL83)))),"")</f>
        <v>0.97754269909610181</v>
      </c>
      <c r="AN83" s="79">
        <f ca="1">IFERROR(IF(Data_Baseline!AM83="","",IF($C$3="On",IF(AN$3&lt;=$B$2,SMALL(Data_Baseline!$C83:$AZ83,COUNTIF(Data_Baseline!$C83:$AZ83,0)+1)/MAX(Data_Baseline!$C83:$AZ83),IF(Data_Baseline!AM83=0,SMALL(Data_Baseline!$C83:$AZ83,COUNTIF(Data_Baseline!$C83:$AZ83,0)+1)/MAX(Data_Baseline!$C83:$AZ83),Data_Baseline!AM83/MAX(Data_Baseline!$C83:$AZ83))),IF(AN$3&lt;=$B$2,SMALL(Data_Baseline!$C83:$AZ83,COUNTIF(Data_Baseline!$C83:$AZ83,0)+1),IF(Data_Baseline!AM83=0,SMALL(Data_Baseline!$C83:$AZ83,COUNTIF(Data_Baseline!$C83:$AZ83,0)+1),Data_Baseline!AM83)))),"")</f>
        <v>0.98672778756615465</v>
      </c>
      <c r="AO83" s="79">
        <f ca="1">IFERROR(IF(Data_Baseline!AN83="","",IF($C$3="On",IF(AO$3&lt;=$B$2,SMALL(Data_Baseline!$C83:$AZ83,COUNTIF(Data_Baseline!$C83:$AZ83,0)+1)/MAX(Data_Baseline!$C83:$AZ83),IF(Data_Baseline!AN83=0,SMALL(Data_Baseline!$C83:$AZ83,COUNTIF(Data_Baseline!$C83:$AZ83,0)+1)/MAX(Data_Baseline!$C83:$AZ83),Data_Baseline!AN83/MAX(Data_Baseline!$C83:$AZ83))),IF(AO$3&lt;=$B$2,SMALL(Data_Baseline!$C83:$AZ83,COUNTIF(Data_Baseline!$C83:$AZ83,0)+1),IF(Data_Baseline!AN83=0,SMALL(Data_Baseline!$C83:$AZ83,COUNTIF(Data_Baseline!$C83:$AZ83,0)+1),Data_Baseline!AN83)))),"")</f>
        <v>0.99299818202152113</v>
      </c>
      <c r="AP83" s="79">
        <f ca="1">IFERROR(IF(Data_Baseline!AO83="","",IF($C$3="On",IF(AP$3&lt;=$B$2,SMALL(Data_Baseline!$C83:$AZ83,COUNTIF(Data_Baseline!$C83:$AZ83,0)+1)/MAX(Data_Baseline!$C83:$AZ83),IF(Data_Baseline!AO83=0,SMALL(Data_Baseline!$C83:$AZ83,COUNTIF(Data_Baseline!$C83:$AZ83,0)+1)/MAX(Data_Baseline!$C83:$AZ83),Data_Baseline!AO83/MAX(Data_Baseline!$C83:$AZ83))),IF(AP$3&lt;=$B$2,SMALL(Data_Baseline!$C83:$AZ83,COUNTIF(Data_Baseline!$C83:$AZ83,0)+1),IF(Data_Baseline!AO83=0,SMALL(Data_Baseline!$C83:$AZ83,COUNTIF(Data_Baseline!$C83:$AZ83,0)+1),Data_Baseline!AO83)))),"")</f>
        <v>0.99787534322153582</v>
      </c>
      <c r="AQ83" s="79">
        <f ca="1">IFERROR(IF(Data_Baseline!AP83="","",IF($C$3="On",IF(AQ$3&lt;=$B$2,SMALL(Data_Baseline!$C83:$AZ83,COUNTIF(Data_Baseline!$C83:$AZ83,0)+1)/MAX(Data_Baseline!$C83:$AZ83),IF(Data_Baseline!AP83=0,SMALL(Data_Baseline!$C83:$AZ83,COUNTIF(Data_Baseline!$C83:$AZ83,0)+1)/MAX(Data_Baseline!$C83:$AZ83),Data_Baseline!AP83/MAX(Data_Baseline!$C83:$AZ83))),IF(AQ$3&lt;=$B$2,SMALL(Data_Baseline!$C83:$AZ83,COUNTIF(Data_Baseline!$C83:$AZ83,0)+1),IF(Data_Baseline!AP83=0,SMALL(Data_Baseline!$C83:$AZ83,COUNTIF(Data_Baseline!$C83:$AZ83,0)+1),Data_Baseline!AP83)))),"")</f>
        <v>1</v>
      </c>
      <c r="AR83" s="79" t="str">
        <f>IFERROR(IF(Data_Baseline!AQ83="","",IF($C$3="On",IF(AR$3&lt;=$B$2,SMALL(Data_Baseline!$C83:$AZ83,COUNTIF(Data_Baseline!$C83:$AZ83,0)+1)/MAX(Data_Baseline!$C83:$AZ83),IF(Data_Baseline!AQ83=0,SMALL(Data_Baseline!$C83:$AZ83,COUNTIF(Data_Baseline!$C83:$AZ83,0)+1)/MAX(Data_Baseline!$C83:$AZ83),Data_Baseline!AQ83/MAX(Data_Baseline!$C83:$AZ83))),IF(AR$3&lt;=$B$2,SMALL(Data_Baseline!$C83:$AZ83,COUNTIF(Data_Baseline!$C83:$AZ83,0)+1),IF(Data_Baseline!AQ83=0,SMALL(Data_Baseline!$C83:$AZ83,COUNTIF(Data_Baseline!$C83:$AZ83,0)+1),Data_Baseline!AQ83)))),"")</f>
        <v/>
      </c>
      <c r="AS83" s="79" t="str">
        <f>IFERROR(IF(Data_Baseline!AR83="","",IF($C$3="On",IF(AS$3&lt;=$B$2,SMALL(Data_Baseline!$C83:$AZ83,COUNTIF(Data_Baseline!$C83:$AZ83,0)+1)/MAX(Data_Baseline!$C83:$AZ83),IF(Data_Baseline!AR83=0,SMALL(Data_Baseline!$C83:$AZ83,COUNTIF(Data_Baseline!$C83:$AZ83,0)+1)/MAX(Data_Baseline!$C83:$AZ83),Data_Baseline!AR83/MAX(Data_Baseline!$C83:$AZ83))),IF(AS$3&lt;=$B$2,SMALL(Data_Baseline!$C83:$AZ83,COUNTIF(Data_Baseline!$C83:$AZ83,0)+1),IF(Data_Baseline!AR83=0,SMALL(Data_Baseline!$C83:$AZ83,COUNTIF(Data_Baseline!$C83:$AZ83,0)+1),Data_Baseline!AR83)))),"")</f>
        <v/>
      </c>
      <c r="AT83" s="79" t="str">
        <f>IFERROR(IF(Data_Baseline!AS83="","",IF($C$3="On",IF(AT$3&lt;=$B$2,SMALL(Data_Baseline!$C83:$AZ83,COUNTIF(Data_Baseline!$C83:$AZ83,0)+1)/MAX(Data_Baseline!$C83:$AZ83),IF(Data_Baseline!AS83=0,SMALL(Data_Baseline!$C83:$AZ83,COUNTIF(Data_Baseline!$C83:$AZ83,0)+1)/MAX(Data_Baseline!$C83:$AZ83),Data_Baseline!AS83/MAX(Data_Baseline!$C83:$AZ83))),IF(AT$3&lt;=$B$2,SMALL(Data_Baseline!$C83:$AZ83,COUNTIF(Data_Baseline!$C83:$AZ83,0)+1),IF(Data_Baseline!AS83=0,SMALL(Data_Baseline!$C83:$AZ83,COUNTIF(Data_Baseline!$C83:$AZ83,0)+1),Data_Baseline!AS83)))),"")</f>
        <v/>
      </c>
      <c r="AU83" s="79" t="str">
        <f>IFERROR(IF(Data_Baseline!AT83="","",IF($C$3="On",IF(AU$3&lt;=$B$2,SMALL(Data_Baseline!$C83:$AZ83,COUNTIF(Data_Baseline!$C83:$AZ83,0)+1)/MAX(Data_Baseline!$C83:$AZ83),IF(Data_Baseline!AT83=0,SMALL(Data_Baseline!$C83:$AZ83,COUNTIF(Data_Baseline!$C83:$AZ83,0)+1)/MAX(Data_Baseline!$C83:$AZ83),Data_Baseline!AT83/MAX(Data_Baseline!$C83:$AZ83))),IF(AU$3&lt;=$B$2,SMALL(Data_Baseline!$C83:$AZ83,COUNTIF(Data_Baseline!$C83:$AZ83,0)+1),IF(Data_Baseline!AT83=0,SMALL(Data_Baseline!$C83:$AZ83,COUNTIF(Data_Baseline!$C83:$AZ83,0)+1),Data_Baseline!AT83)))),"")</f>
        <v/>
      </c>
      <c r="AV83" s="79" t="str">
        <f>IFERROR(IF(Data_Baseline!AU83="","",IF($C$3="On",IF(AV$3&lt;=$B$2,SMALL(Data_Baseline!$C83:$AZ83,COUNTIF(Data_Baseline!$C83:$AZ83,0)+1)/MAX(Data_Baseline!$C83:$AZ83),IF(Data_Baseline!AU83=0,SMALL(Data_Baseline!$C83:$AZ83,COUNTIF(Data_Baseline!$C83:$AZ83,0)+1)/MAX(Data_Baseline!$C83:$AZ83),Data_Baseline!AU83/MAX(Data_Baseline!$C83:$AZ83))),IF(AV$3&lt;=$B$2,SMALL(Data_Baseline!$C83:$AZ83,COUNTIF(Data_Baseline!$C83:$AZ83,0)+1),IF(Data_Baseline!AU83=0,SMALL(Data_Baseline!$C83:$AZ83,COUNTIF(Data_Baseline!$C83:$AZ83,0)+1),Data_Baseline!AU83)))),"")</f>
        <v/>
      </c>
      <c r="AW83" s="79" t="str">
        <f>IFERROR(IF(Data_Baseline!AV83="","",IF($C$3="On",IF(AW$3&lt;=$B$2,SMALL(Data_Baseline!$C83:$AZ83,COUNTIF(Data_Baseline!$C83:$AZ83,0)+1)/MAX(Data_Baseline!$C83:$AZ83),IF(Data_Baseline!AV83=0,SMALL(Data_Baseline!$C83:$AZ83,COUNTIF(Data_Baseline!$C83:$AZ83,0)+1)/MAX(Data_Baseline!$C83:$AZ83),Data_Baseline!AV83/MAX(Data_Baseline!$C83:$AZ83))),IF(AW$3&lt;=$B$2,SMALL(Data_Baseline!$C83:$AZ83,COUNTIF(Data_Baseline!$C83:$AZ83,0)+1),IF(Data_Baseline!AV83=0,SMALL(Data_Baseline!$C83:$AZ83,COUNTIF(Data_Baseline!$C83:$AZ83,0)+1),Data_Baseline!AV83)))),"")</f>
        <v/>
      </c>
      <c r="AX83" s="79" t="str">
        <f>IFERROR(IF(Data_Baseline!AW83="","",IF($C$3="On",IF(AX$3&lt;=$B$2,SMALL(Data_Baseline!$C83:$AZ83,COUNTIF(Data_Baseline!$C83:$AZ83,0)+1)/MAX(Data_Baseline!$C83:$AZ83),IF(Data_Baseline!AW83=0,SMALL(Data_Baseline!$C83:$AZ83,COUNTIF(Data_Baseline!$C83:$AZ83,0)+1)/MAX(Data_Baseline!$C83:$AZ83),Data_Baseline!AW83/MAX(Data_Baseline!$C83:$AZ83))),IF(AX$3&lt;=$B$2,SMALL(Data_Baseline!$C83:$AZ83,COUNTIF(Data_Baseline!$C83:$AZ83,0)+1),IF(Data_Baseline!AW83=0,SMALL(Data_Baseline!$C83:$AZ83,COUNTIF(Data_Baseline!$C83:$AZ83,0)+1),Data_Baseline!AW83)))),"")</f>
        <v/>
      </c>
      <c r="AY83" s="79" t="str">
        <f>IFERROR(IF(Data_Baseline!AX83="","",IF($C$3="On",IF(AY$3&lt;=$B$2,SMALL(Data_Baseline!$C83:$AZ83,COUNTIF(Data_Baseline!$C83:$AZ83,0)+1)/MAX(Data_Baseline!$C83:$AZ83),IF(Data_Baseline!AX83=0,SMALL(Data_Baseline!$C83:$AZ83,COUNTIF(Data_Baseline!$C83:$AZ83,0)+1)/MAX(Data_Baseline!$C83:$AZ83),Data_Baseline!AX83/MAX(Data_Baseline!$C83:$AZ83))),IF(AY$3&lt;=$B$2,SMALL(Data_Baseline!$C83:$AZ83,COUNTIF(Data_Baseline!$C83:$AZ83,0)+1),IF(Data_Baseline!AX83=0,SMALL(Data_Baseline!$C83:$AZ83,COUNTIF(Data_Baseline!$C83:$AZ83,0)+1),Data_Baseline!AX83)))),"")</f>
        <v/>
      </c>
      <c r="AZ83" s="79" t="str">
        <f>IFERROR(IF(Data_Baseline!AY83="","",IF($C$3="On",IF(AZ$3&lt;=$B$2,SMALL(Data_Baseline!$C83:$AZ83,COUNTIF(Data_Baseline!$C83:$AZ83,0)+1)/MAX(Data_Baseline!$C83:$AZ83),IF(Data_Baseline!AY83=0,SMALL(Data_Baseline!$C83:$AZ83,COUNTIF(Data_Baseline!$C83:$AZ83,0)+1)/MAX(Data_Baseline!$C83:$AZ83),Data_Baseline!AY83/MAX(Data_Baseline!$C83:$AZ83))),IF(AZ$3&lt;=$B$2,SMALL(Data_Baseline!$C83:$AZ83,COUNTIF(Data_Baseline!$C83:$AZ83,0)+1),IF(Data_Baseline!AY83=0,SMALL(Data_Baseline!$C83:$AZ83,COUNTIF(Data_Baseline!$C83:$AZ83,0)+1),Data_Baseline!AY83)))),"")</f>
        <v/>
      </c>
      <c r="BA83" s="79" t="str">
        <f>IFERROR(IF(Data_Baseline!AZ83="","",IF($C$3="On",IF(BA$3&lt;=$B$2,SMALL(Data_Baseline!$C83:$AZ83,COUNTIF(Data_Baseline!$C83:$AZ83,0)+1)/MAX(Data_Baseline!$C83:$AZ83),IF(Data_Baseline!AZ83=0,SMALL(Data_Baseline!$C83:$AZ83,COUNTIF(Data_Baseline!$C83:$AZ83,0)+1)/MAX(Data_Baseline!$C83:$AZ83),Data_Baseline!AZ83/MAX(Data_Baseline!$C83:$AZ83))),IF(BA$3&lt;=$B$2,SMALL(Data_Baseline!$C83:$AZ83,COUNTIF(Data_Baseline!$C83:$AZ83,0)+1),IF(Data_Baseline!AZ83=0,SMALL(Data_Baseline!$C83:$AZ83,COUNTIF(Data_Baseline!$C83:$AZ83,0)+1),Data_Baseline!AZ83)))),"")</f>
        <v/>
      </c>
      <c r="BB83" s="79">
        <f ca="1">IF(Data_Initial!BA83="",1,0)</f>
        <v>1</v>
      </c>
      <c r="BC83" s="2" t="str">
        <f t="shared" ca="1" si="4"/>
        <v>3G_ParA</v>
      </c>
      <c r="BD83" s="79" t="str">
        <f t="shared" ca="1" si="5"/>
        <v>3G</v>
      </c>
      <c r="BE83" s="79" t="str">
        <f ca="1">Data_Initial!BC83</f>
        <v>ParA</v>
      </c>
      <c r="BF83" s="79" t="str">
        <f ca="1">Data_Initial!BB83</f>
        <v>1_1</v>
      </c>
      <c r="BG83" s="79">
        <f ca="1">IFERROR((INDIRECT("Plate"&amp;Data!A83&amp;"_C!"&amp;CHAR(RIGHT(Data!B83,LEN(Data!B83)-1)+65)&amp;CODE(LEFT(Data!B83,1))-58)),"")</f>
        <v>0</v>
      </c>
      <c r="BH83" s="79" t="str">
        <f ca="1">Data_Initial!BA83</f>
        <v/>
      </c>
      <c r="BI83" s="79">
        <f t="shared" ca="1" si="6"/>
        <v>7.9046968130581507E-4</v>
      </c>
      <c r="BJ83" s="79" t="str">
        <f ca="1">IF(BH83="N",1+MAX($BJ$3:BJ82),"")</f>
        <v/>
      </c>
      <c r="BK83" s="79"/>
      <c r="BL83" s="79"/>
      <c r="BM83" s="79"/>
      <c r="BN83" s="79"/>
      <c r="BO83" s="79"/>
      <c r="BP83" s="79"/>
      <c r="BQ83" s="79"/>
      <c r="BR83" s="79"/>
      <c r="BS83" s="79"/>
      <c r="BT83" s="79"/>
      <c r="BU83" s="79"/>
      <c r="BV83" s="79"/>
      <c r="BW83" s="79"/>
      <c r="BX83" s="79"/>
      <c r="BY83" s="79"/>
      <c r="BZ83" s="79"/>
    </row>
    <row r="84" spans="1:78" x14ac:dyDescent="0.25">
      <c r="A84" s="79">
        <f ca="1">IF(BH84="N","N"&amp;BJ84,IF(BB84=0,"",MAX($A$3:A83)+1))</f>
        <v>74</v>
      </c>
      <c r="B84" s="79" t="str">
        <f ca="1">Data_Initial!A84&amp;C84</f>
        <v>2A2</v>
      </c>
      <c r="C84" s="79" t="str">
        <f ca="1">Data_Initial!B84</f>
        <v>A2</v>
      </c>
      <c r="D84" s="79">
        <f ca="1">IFERROR(IF(Data_Baseline!C84="","",IF($C$3="On",IF(D$3&lt;=$B$2,SMALL(Data_Baseline!$C84:$AZ84,COUNTIF(Data_Baseline!$C84:$AZ84,0)+1)/MAX(Data_Baseline!$C84:$AZ84),IF(Data_Baseline!C84=0,SMALL(Data_Baseline!$C84:$AZ84,COUNTIF(Data_Baseline!$C84:$AZ84,0)+1)/MAX(Data_Baseline!$C84:$AZ84),Data_Baseline!C84/MAX(Data_Baseline!$C84:$AZ84))),IF(D$3&lt;=$B$2,SMALL(Data_Baseline!$C84:$AZ84,COUNTIF(Data_Baseline!$C84:$AZ84,0)+1),IF(Data_Baseline!C84=0,SMALL(Data_Baseline!$C84:$AZ84,COUNTIF(Data_Baseline!$C84:$AZ84,0)+1),Data_Baseline!C84)))),"")</f>
        <v>1.5637870919743386E-3</v>
      </c>
      <c r="E84" s="79">
        <f ca="1">IFERROR(IF(Data_Baseline!D84="","",IF($C$3="On",IF(E$3&lt;=$B$2,SMALL(Data_Baseline!$C84:$AZ84,COUNTIF(Data_Baseline!$C84:$AZ84,0)+1)/MAX(Data_Baseline!$C84:$AZ84),IF(Data_Baseline!D84=0,SMALL(Data_Baseline!$C84:$AZ84,COUNTIF(Data_Baseline!$C84:$AZ84,0)+1)/MAX(Data_Baseline!$C84:$AZ84),Data_Baseline!D84/MAX(Data_Baseline!$C84:$AZ84))),IF(E$3&lt;=$B$2,SMALL(Data_Baseline!$C84:$AZ84,COUNTIF(Data_Baseline!$C84:$AZ84,0)+1),IF(Data_Baseline!D84=0,SMALL(Data_Baseline!$C84:$AZ84,COUNTIF(Data_Baseline!$C84:$AZ84,0)+1),Data_Baseline!D84)))),"")</f>
        <v>1.5637870919743386E-3</v>
      </c>
      <c r="F84" s="79">
        <f ca="1">IFERROR(IF(Data_Baseline!E84="","",IF($C$3="On",IF(F$3&lt;=$B$2,SMALL(Data_Baseline!$C84:$AZ84,COUNTIF(Data_Baseline!$C84:$AZ84,0)+1)/MAX(Data_Baseline!$C84:$AZ84),IF(Data_Baseline!E84=0,SMALL(Data_Baseline!$C84:$AZ84,COUNTIF(Data_Baseline!$C84:$AZ84,0)+1)/MAX(Data_Baseline!$C84:$AZ84),Data_Baseline!E84/MAX(Data_Baseline!$C84:$AZ84))),IF(F$3&lt;=$B$2,SMALL(Data_Baseline!$C84:$AZ84,COUNTIF(Data_Baseline!$C84:$AZ84,0)+1),IF(Data_Baseline!E84=0,SMALL(Data_Baseline!$C84:$AZ84,COUNTIF(Data_Baseline!$C84:$AZ84,0)+1),Data_Baseline!E84)))),"")</f>
        <v>1.5637870919743386E-3</v>
      </c>
      <c r="G84" s="79">
        <f ca="1">IFERROR(IF(Data_Baseline!F84="","",IF($C$3="On",IF(G$3&lt;=$B$2,SMALL(Data_Baseline!$C84:$AZ84,COUNTIF(Data_Baseline!$C84:$AZ84,0)+1)/MAX(Data_Baseline!$C84:$AZ84),IF(Data_Baseline!F84=0,SMALL(Data_Baseline!$C84:$AZ84,COUNTIF(Data_Baseline!$C84:$AZ84,0)+1)/MAX(Data_Baseline!$C84:$AZ84),Data_Baseline!F84/MAX(Data_Baseline!$C84:$AZ84))),IF(G$3&lt;=$B$2,SMALL(Data_Baseline!$C84:$AZ84,COUNTIF(Data_Baseline!$C84:$AZ84,0)+1),IF(Data_Baseline!F84=0,SMALL(Data_Baseline!$C84:$AZ84,COUNTIF(Data_Baseline!$C84:$AZ84,0)+1),Data_Baseline!F84)))),"")</f>
        <v>1.5637870919743386E-3</v>
      </c>
      <c r="H84" s="79">
        <f ca="1">IFERROR(IF(Data_Baseline!G84="","",IF($C$3="On",IF(H$3&lt;=$B$2,SMALL(Data_Baseline!$C84:$AZ84,COUNTIF(Data_Baseline!$C84:$AZ84,0)+1)/MAX(Data_Baseline!$C84:$AZ84),IF(Data_Baseline!G84=0,SMALL(Data_Baseline!$C84:$AZ84,COUNTIF(Data_Baseline!$C84:$AZ84,0)+1)/MAX(Data_Baseline!$C84:$AZ84),Data_Baseline!G84/MAX(Data_Baseline!$C84:$AZ84))),IF(H$3&lt;=$B$2,SMALL(Data_Baseline!$C84:$AZ84,COUNTIF(Data_Baseline!$C84:$AZ84,0)+1),IF(Data_Baseline!G84=0,SMALL(Data_Baseline!$C84:$AZ84,COUNTIF(Data_Baseline!$C84:$AZ84,0)+1),Data_Baseline!G84)))),"")</f>
        <v>1.5637870919743386E-3</v>
      </c>
      <c r="I84" s="79">
        <f ca="1">IFERROR(IF(Data_Baseline!H84="","",IF($C$3="On",IF(I$3&lt;=$B$2,SMALL(Data_Baseline!$C84:$AZ84,COUNTIF(Data_Baseline!$C84:$AZ84,0)+1)/MAX(Data_Baseline!$C84:$AZ84),IF(Data_Baseline!H84=0,SMALL(Data_Baseline!$C84:$AZ84,COUNTIF(Data_Baseline!$C84:$AZ84,0)+1)/MAX(Data_Baseline!$C84:$AZ84),Data_Baseline!H84/MAX(Data_Baseline!$C84:$AZ84))),IF(I$3&lt;=$B$2,SMALL(Data_Baseline!$C84:$AZ84,COUNTIF(Data_Baseline!$C84:$AZ84,0)+1),IF(Data_Baseline!H84=0,SMALL(Data_Baseline!$C84:$AZ84,COUNTIF(Data_Baseline!$C84:$AZ84,0)+1),Data_Baseline!H84)))),"")</f>
        <v>1.5637870919743386E-3</v>
      </c>
      <c r="J84" s="79">
        <f ca="1">IFERROR(IF(Data_Baseline!I84="","",IF($C$3="On",IF(J$3&lt;=$B$2,SMALL(Data_Baseline!$C84:$AZ84,COUNTIF(Data_Baseline!$C84:$AZ84,0)+1)/MAX(Data_Baseline!$C84:$AZ84),IF(Data_Baseline!I84=0,SMALL(Data_Baseline!$C84:$AZ84,COUNTIF(Data_Baseline!$C84:$AZ84,0)+1)/MAX(Data_Baseline!$C84:$AZ84),Data_Baseline!I84/MAX(Data_Baseline!$C84:$AZ84))),IF(J$3&lt;=$B$2,SMALL(Data_Baseline!$C84:$AZ84,COUNTIF(Data_Baseline!$C84:$AZ84,0)+1),IF(Data_Baseline!I84=0,SMALL(Data_Baseline!$C84:$AZ84,COUNTIF(Data_Baseline!$C84:$AZ84,0)+1),Data_Baseline!I84)))),"")</f>
        <v>1.5637870919743386E-3</v>
      </c>
      <c r="K84" s="79">
        <f ca="1">IFERROR(IF(Data_Baseline!J84="","",IF($C$3="On",IF(K$3&lt;=$B$2,SMALL(Data_Baseline!$C84:$AZ84,COUNTIF(Data_Baseline!$C84:$AZ84,0)+1)/MAX(Data_Baseline!$C84:$AZ84),IF(Data_Baseline!J84=0,SMALL(Data_Baseline!$C84:$AZ84,COUNTIF(Data_Baseline!$C84:$AZ84,0)+1)/MAX(Data_Baseline!$C84:$AZ84),Data_Baseline!J84/MAX(Data_Baseline!$C84:$AZ84))),IF(K$3&lt;=$B$2,SMALL(Data_Baseline!$C84:$AZ84,COUNTIF(Data_Baseline!$C84:$AZ84,0)+1),IF(Data_Baseline!J84=0,SMALL(Data_Baseline!$C84:$AZ84,COUNTIF(Data_Baseline!$C84:$AZ84,0)+1),Data_Baseline!J84)))),"")</f>
        <v>1.5637870919743386E-3</v>
      </c>
      <c r="L84" s="79">
        <f ca="1">IFERROR(IF(Data_Baseline!K84="","",IF($C$3="On",IF(L$3&lt;=$B$2,SMALL(Data_Baseline!$C84:$AZ84,COUNTIF(Data_Baseline!$C84:$AZ84,0)+1)/MAX(Data_Baseline!$C84:$AZ84),IF(Data_Baseline!K84=0,SMALL(Data_Baseline!$C84:$AZ84,COUNTIF(Data_Baseline!$C84:$AZ84,0)+1)/MAX(Data_Baseline!$C84:$AZ84),Data_Baseline!K84/MAX(Data_Baseline!$C84:$AZ84))),IF(L$3&lt;=$B$2,SMALL(Data_Baseline!$C84:$AZ84,COUNTIF(Data_Baseline!$C84:$AZ84,0)+1),IF(Data_Baseline!K84=0,SMALL(Data_Baseline!$C84:$AZ84,COUNTIF(Data_Baseline!$C84:$AZ84,0)+1),Data_Baseline!K84)))),"")</f>
        <v>1.5637870919743386E-3</v>
      </c>
      <c r="M84" s="79">
        <f ca="1">IFERROR(IF(Data_Baseline!L84="","",IF($C$3="On",IF(M$3&lt;=$B$2,SMALL(Data_Baseline!$C84:$AZ84,COUNTIF(Data_Baseline!$C84:$AZ84,0)+1)/MAX(Data_Baseline!$C84:$AZ84),IF(Data_Baseline!L84=0,SMALL(Data_Baseline!$C84:$AZ84,COUNTIF(Data_Baseline!$C84:$AZ84,0)+1)/MAX(Data_Baseline!$C84:$AZ84),Data_Baseline!L84/MAX(Data_Baseline!$C84:$AZ84))),IF(M$3&lt;=$B$2,SMALL(Data_Baseline!$C84:$AZ84,COUNTIF(Data_Baseline!$C84:$AZ84,0)+1),IF(Data_Baseline!L84=0,SMALL(Data_Baseline!$C84:$AZ84,COUNTIF(Data_Baseline!$C84:$AZ84,0)+1),Data_Baseline!L84)))),"")</f>
        <v>1.5637870919743386E-3</v>
      </c>
      <c r="N84" s="79">
        <f ca="1">IFERROR(IF(Data_Baseline!M84="","",IF($C$3="On",IF(N$3&lt;=$B$2,SMALL(Data_Baseline!$C84:$AZ84,COUNTIF(Data_Baseline!$C84:$AZ84,0)+1)/MAX(Data_Baseline!$C84:$AZ84),IF(Data_Baseline!M84=0,SMALL(Data_Baseline!$C84:$AZ84,COUNTIF(Data_Baseline!$C84:$AZ84,0)+1)/MAX(Data_Baseline!$C84:$AZ84),Data_Baseline!M84/MAX(Data_Baseline!$C84:$AZ84))),IF(N$3&lt;=$B$2,SMALL(Data_Baseline!$C84:$AZ84,COUNTIF(Data_Baseline!$C84:$AZ84,0)+1),IF(Data_Baseline!M84=0,SMALL(Data_Baseline!$C84:$AZ84,COUNTIF(Data_Baseline!$C84:$AZ84,0)+1),Data_Baseline!M84)))),"")</f>
        <v>1.5637870919743386E-3</v>
      </c>
      <c r="O84" s="79">
        <f ca="1">IFERROR(IF(Data_Baseline!N84="","",IF($C$3="On",IF(O$3&lt;=$B$2,SMALL(Data_Baseline!$C84:$AZ84,COUNTIF(Data_Baseline!$C84:$AZ84,0)+1)/MAX(Data_Baseline!$C84:$AZ84),IF(Data_Baseline!N84=0,SMALL(Data_Baseline!$C84:$AZ84,COUNTIF(Data_Baseline!$C84:$AZ84,0)+1)/MAX(Data_Baseline!$C84:$AZ84),Data_Baseline!N84/MAX(Data_Baseline!$C84:$AZ84))),IF(O$3&lt;=$B$2,SMALL(Data_Baseline!$C84:$AZ84,COUNTIF(Data_Baseline!$C84:$AZ84,0)+1),IF(Data_Baseline!N84=0,SMALL(Data_Baseline!$C84:$AZ84,COUNTIF(Data_Baseline!$C84:$AZ84,0)+1),Data_Baseline!N84)))),"")</f>
        <v>1.5637870919743386E-3</v>
      </c>
      <c r="P84" s="79">
        <f ca="1">IFERROR(IF(Data_Baseline!O84="","",IF($C$3="On",IF(P$3&lt;=$B$2,SMALL(Data_Baseline!$C84:$AZ84,COUNTIF(Data_Baseline!$C84:$AZ84,0)+1)/MAX(Data_Baseline!$C84:$AZ84),IF(Data_Baseline!O84=0,SMALL(Data_Baseline!$C84:$AZ84,COUNTIF(Data_Baseline!$C84:$AZ84,0)+1)/MAX(Data_Baseline!$C84:$AZ84),Data_Baseline!O84/MAX(Data_Baseline!$C84:$AZ84))),IF(P$3&lt;=$B$2,SMALL(Data_Baseline!$C84:$AZ84,COUNTIF(Data_Baseline!$C84:$AZ84,0)+1),IF(Data_Baseline!O84=0,SMALL(Data_Baseline!$C84:$AZ84,COUNTIF(Data_Baseline!$C84:$AZ84,0)+1),Data_Baseline!O84)))),"")</f>
        <v>1.5637870919743386E-3</v>
      </c>
      <c r="Q84" s="79">
        <f ca="1">IFERROR(IF(Data_Baseline!P84="","",IF($C$3="On",IF(Q$3&lt;=$B$2,SMALL(Data_Baseline!$C84:$AZ84,COUNTIF(Data_Baseline!$C84:$AZ84,0)+1)/MAX(Data_Baseline!$C84:$AZ84),IF(Data_Baseline!P84=0,SMALL(Data_Baseline!$C84:$AZ84,COUNTIF(Data_Baseline!$C84:$AZ84,0)+1)/MAX(Data_Baseline!$C84:$AZ84),Data_Baseline!P84/MAX(Data_Baseline!$C84:$AZ84))),IF(Q$3&lt;=$B$2,SMALL(Data_Baseline!$C84:$AZ84,COUNTIF(Data_Baseline!$C84:$AZ84,0)+1),IF(Data_Baseline!P84=0,SMALL(Data_Baseline!$C84:$AZ84,COUNTIF(Data_Baseline!$C84:$AZ84,0)+1),Data_Baseline!P84)))),"")</f>
        <v>1.5637870919743386E-3</v>
      </c>
      <c r="R84" s="79">
        <f ca="1">IFERROR(IF(Data_Baseline!Q84="","",IF($C$3="On",IF(R$3&lt;=$B$2,SMALL(Data_Baseline!$C84:$AZ84,COUNTIF(Data_Baseline!$C84:$AZ84,0)+1)/MAX(Data_Baseline!$C84:$AZ84),IF(Data_Baseline!Q84=0,SMALL(Data_Baseline!$C84:$AZ84,COUNTIF(Data_Baseline!$C84:$AZ84,0)+1)/MAX(Data_Baseline!$C84:$AZ84),Data_Baseline!Q84/MAX(Data_Baseline!$C84:$AZ84))),IF(R$3&lt;=$B$2,SMALL(Data_Baseline!$C84:$AZ84,COUNTIF(Data_Baseline!$C84:$AZ84,0)+1),IF(Data_Baseline!Q84=0,SMALL(Data_Baseline!$C84:$AZ84,COUNTIF(Data_Baseline!$C84:$AZ84,0)+1),Data_Baseline!Q84)))),"")</f>
        <v>1.5637870919743386E-3</v>
      </c>
      <c r="S84" s="79">
        <f ca="1">IFERROR(IF(Data_Baseline!R84="","",IF($C$3="On",IF(S$3&lt;=$B$2,SMALL(Data_Baseline!$C84:$AZ84,COUNTIF(Data_Baseline!$C84:$AZ84,0)+1)/MAX(Data_Baseline!$C84:$AZ84),IF(Data_Baseline!R84=0,SMALL(Data_Baseline!$C84:$AZ84,COUNTIF(Data_Baseline!$C84:$AZ84,0)+1)/MAX(Data_Baseline!$C84:$AZ84),Data_Baseline!R84/MAX(Data_Baseline!$C84:$AZ84))),IF(S$3&lt;=$B$2,SMALL(Data_Baseline!$C84:$AZ84,COUNTIF(Data_Baseline!$C84:$AZ84,0)+1),IF(Data_Baseline!R84=0,SMALL(Data_Baseline!$C84:$AZ84,COUNTIF(Data_Baseline!$C84:$AZ84,0)+1),Data_Baseline!R84)))),"")</f>
        <v>1.5637870919743386E-3</v>
      </c>
      <c r="T84" s="79">
        <f ca="1">IFERROR(IF(Data_Baseline!S84="","",IF($C$3="On",IF(T$3&lt;=$B$2,SMALL(Data_Baseline!$C84:$AZ84,COUNTIF(Data_Baseline!$C84:$AZ84,0)+1)/MAX(Data_Baseline!$C84:$AZ84),IF(Data_Baseline!S84=0,SMALL(Data_Baseline!$C84:$AZ84,COUNTIF(Data_Baseline!$C84:$AZ84,0)+1)/MAX(Data_Baseline!$C84:$AZ84),Data_Baseline!S84/MAX(Data_Baseline!$C84:$AZ84))),IF(T$3&lt;=$B$2,SMALL(Data_Baseline!$C84:$AZ84,COUNTIF(Data_Baseline!$C84:$AZ84,0)+1),IF(Data_Baseline!S84=0,SMALL(Data_Baseline!$C84:$AZ84,COUNTIF(Data_Baseline!$C84:$AZ84,0)+1),Data_Baseline!S84)))),"")</f>
        <v>1.5637870919743386E-3</v>
      </c>
      <c r="U84" s="79">
        <f ca="1">IFERROR(IF(Data_Baseline!T84="","",IF($C$3="On",IF(U$3&lt;=$B$2,SMALL(Data_Baseline!$C84:$AZ84,COUNTIF(Data_Baseline!$C84:$AZ84,0)+1)/MAX(Data_Baseline!$C84:$AZ84),IF(Data_Baseline!T84=0,SMALL(Data_Baseline!$C84:$AZ84,COUNTIF(Data_Baseline!$C84:$AZ84,0)+1)/MAX(Data_Baseline!$C84:$AZ84),Data_Baseline!T84/MAX(Data_Baseline!$C84:$AZ84))),IF(U$3&lt;=$B$2,SMALL(Data_Baseline!$C84:$AZ84,COUNTIF(Data_Baseline!$C84:$AZ84,0)+1),IF(Data_Baseline!T84=0,SMALL(Data_Baseline!$C84:$AZ84,COUNTIF(Data_Baseline!$C84:$AZ84,0)+1),Data_Baseline!T84)))),"")</f>
        <v>1.5637870919743386E-3</v>
      </c>
      <c r="V84" s="79">
        <f ca="1">IFERROR(IF(Data_Baseline!U84="","",IF($C$3="On",IF(V$3&lt;=$B$2,SMALL(Data_Baseline!$C84:$AZ84,COUNTIF(Data_Baseline!$C84:$AZ84,0)+1)/MAX(Data_Baseline!$C84:$AZ84),IF(Data_Baseline!U84=0,SMALL(Data_Baseline!$C84:$AZ84,COUNTIF(Data_Baseline!$C84:$AZ84,0)+1)/MAX(Data_Baseline!$C84:$AZ84),Data_Baseline!U84/MAX(Data_Baseline!$C84:$AZ84))),IF(V$3&lt;=$B$2,SMALL(Data_Baseline!$C84:$AZ84,COUNTIF(Data_Baseline!$C84:$AZ84,0)+1),IF(Data_Baseline!U84=0,SMALL(Data_Baseline!$C84:$AZ84,COUNTIF(Data_Baseline!$C84:$AZ84,0)+1),Data_Baseline!U84)))),"")</f>
        <v>1.5637870919743386E-3</v>
      </c>
      <c r="W84" s="79">
        <f ca="1">IFERROR(IF(Data_Baseline!V84="","",IF($C$3="On",IF(W$3&lt;=$B$2,SMALL(Data_Baseline!$C84:$AZ84,COUNTIF(Data_Baseline!$C84:$AZ84,0)+1)/MAX(Data_Baseline!$C84:$AZ84),IF(Data_Baseline!V84=0,SMALL(Data_Baseline!$C84:$AZ84,COUNTIF(Data_Baseline!$C84:$AZ84,0)+1)/MAX(Data_Baseline!$C84:$AZ84),Data_Baseline!V84/MAX(Data_Baseline!$C84:$AZ84))),IF(W$3&lt;=$B$2,SMALL(Data_Baseline!$C84:$AZ84,COUNTIF(Data_Baseline!$C84:$AZ84,0)+1),IF(Data_Baseline!V84=0,SMALL(Data_Baseline!$C84:$AZ84,COUNTIF(Data_Baseline!$C84:$AZ84,0)+1),Data_Baseline!V84)))),"")</f>
        <v>1.5637870919743386E-3</v>
      </c>
      <c r="X84" s="79">
        <f ca="1">IFERROR(IF(Data_Baseline!W84="","",IF($C$3="On",IF(X$3&lt;=$B$2,SMALL(Data_Baseline!$C84:$AZ84,COUNTIF(Data_Baseline!$C84:$AZ84,0)+1)/MAX(Data_Baseline!$C84:$AZ84),IF(Data_Baseline!W84=0,SMALL(Data_Baseline!$C84:$AZ84,COUNTIF(Data_Baseline!$C84:$AZ84,0)+1)/MAX(Data_Baseline!$C84:$AZ84),Data_Baseline!W84/MAX(Data_Baseline!$C84:$AZ84))),IF(X$3&lt;=$B$2,SMALL(Data_Baseline!$C84:$AZ84,COUNTIF(Data_Baseline!$C84:$AZ84,0)+1),IF(Data_Baseline!W84=0,SMALL(Data_Baseline!$C84:$AZ84,COUNTIF(Data_Baseline!$C84:$AZ84,0)+1),Data_Baseline!W84)))),"")</f>
        <v>1.5637870919743386E-3</v>
      </c>
      <c r="Y84" s="79">
        <f ca="1">IFERROR(IF(Data_Baseline!X84="","",IF($C$3="On",IF(Y$3&lt;=$B$2,SMALL(Data_Baseline!$C84:$AZ84,COUNTIF(Data_Baseline!$C84:$AZ84,0)+1)/MAX(Data_Baseline!$C84:$AZ84),IF(Data_Baseline!X84=0,SMALL(Data_Baseline!$C84:$AZ84,COUNTIF(Data_Baseline!$C84:$AZ84,0)+1)/MAX(Data_Baseline!$C84:$AZ84),Data_Baseline!X84/MAX(Data_Baseline!$C84:$AZ84))),IF(Y$3&lt;=$B$2,SMALL(Data_Baseline!$C84:$AZ84,COUNTIF(Data_Baseline!$C84:$AZ84,0)+1),IF(Data_Baseline!X84=0,SMALL(Data_Baseline!$C84:$AZ84,COUNTIF(Data_Baseline!$C84:$AZ84,0)+1),Data_Baseline!X84)))),"")</f>
        <v>1.5637870919743386E-3</v>
      </c>
      <c r="Z84" s="79">
        <f ca="1">IFERROR(IF(Data_Baseline!Y84="","",IF($C$3="On",IF(Z$3&lt;=$B$2,SMALL(Data_Baseline!$C84:$AZ84,COUNTIF(Data_Baseline!$C84:$AZ84,0)+1)/MAX(Data_Baseline!$C84:$AZ84),IF(Data_Baseline!Y84=0,SMALL(Data_Baseline!$C84:$AZ84,COUNTIF(Data_Baseline!$C84:$AZ84,0)+1)/MAX(Data_Baseline!$C84:$AZ84),Data_Baseline!Y84/MAX(Data_Baseline!$C84:$AZ84))),IF(Z$3&lt;=$B$2,SMALL(Data_Baseline!$C84:$AZ84,COUNTIF(Data_Baseline!$C84:$AZ84,0)+1),IF(Data_Baseline!Y84=0,SMALL(Data_Baseline!$C84:$AZ84,COUNTIF(Data_Baseline!$C84:$AZ84,0)+1),Data_Baseline!Y84)))),"")</f>
        <v>1.5637870919743386E-3</v>
      </c>
      <c r="AA84" s="79">
        <f ca="1">IFERROR(IF(Data_Baseline!Z84="","",IF($C$3="On",IF(AA$3&lt;=$B$2,SMALL(Data_Baseline!$C84:$AZ84,COUNTIF(Data_Baseline!$C84:$AZ84,0)+1)/MAX(Data_Baseline!$C84:$AZ84),IF(Data_Baseline!Z84=0,SMALL(Data_Baseline!$C84:$AZ84,COUNTIF(Data_Baseline!$C84:$AZ84,0)+1)/MAX(Data_Baseline!$C84:$AZ84),Data_Baseline!Z84/MAX(Data_Baseline!$C84:$AZ84))),IF(AA$3&lt;=$B$2,SMALL(Data_Baseline!$C84:$AZ84,COUNTIF(Data_Baseline!$C84:$AZ84,0)+1),IF(Data_Baseline!Z84=0,SMALL(Data_Baseline!$C84:$AZ84,COUNTIF(Data_Baseline!$C84:$AZ84,0)+1),Data_Baseline!Z84)))),"")</f>
        <v>1.5637870919743386E-3</v>
      </c>
      <c r="AB84" s="79">
        <f ca="1">IFERROR(IF(Data_Baseline!AA84="","",IF($C$3="On",IF(AB$3&lt;=$B$2,SMALL(Data_Baseline!$C84:$AZ84,COUNTIF(Data_Baseline!$C84:$AZ84,0)+1)/MAX(Data_Baseline!$C84:$AZ84),IF(Data_Baseline!AA84=0,SMALL(Data_Baseline!$C84:$AZ84,COUNTIF(Data_Baseline!$C84:$AZ84,0)+1)/MAX(Data_Baseline!$C84:$AZ84),Data_Baseline!AA84/MAX(Data_Baseline!$C84:$AZ84))),IF(AB$3&lt;=$B$2,SMALL(Data_Baseline!$C84:$AZ84,COUNTIF(Data_Baseline!$C84:$AZ84,0)+1),IF(Data_Baseline!AA84=0,SMALL(Data_Baseline!$C84:$AZ84,COUNTIF(Data_Baseline!$C84:$AZ84,0)+1),Data_Baseline!AA84)))),"")</f>
        <v>1.9677052447489855E-3</v>
      </c>
      <c r="AC84" s="79">
        <f ca="1">IFERROR(IF(Data_Baseline!AB84="","",IF($C$3="On",IF(AC$3&lt;=$B$2,SMALL(Data_Baseline!$C84:$AZ84,COUNTIF(Data_Baseline!$C84:$AZ84,0)+1)/MAX(Data_Baseline!$C84:$AZ84),IF(Data_Baseline!AB84=0,SMALL(Data_Baseline!$C84:$AZ84,COUNTIF(Data_Baseline!$C84:$AZ84,0)+1)/MAX(Data_Baseline!$C84:$AZ84),Data_Baseline!AB84/MAX(Data_Baseline!$C84:$AZ84))),IF(AC$3&lt;=$B$2,SMALL(Data_Baseline!$C84:$AZ84,COUNTIF(Data_Baseline!$C84:$AZ84,0)+1),IF(Data_Baseline!AB84=0,SMALL(Data_Baseline!$C84:$AZ84,COUNTIF(Data_Baseline!$C84:$AZ84,0)+1),Data_Baseline!AB84)))),"")</f>
        <v>8.3484970687891947E-3</v>
      </c>
      <c r="AD84" s="79">
        <f ca="1">IFERROR(IF(Data_Baseline!AC84="","",IF($C$3="On",IF(AD$3&lt;=$B$2,SMALL(Data_Baseline!$C84:$AZ84,COUNTIF(Data_Baseline!$C84:$AZ84,0)+1)/MAX(Data_Baseline!$C84:$AZ84),IF(Data_Baseline!AC84=0,SMALL(Data_Baseline!$C84:$AZ84,COUNTIF(Data_Baseline!$C84:$AZ84,0)+1)/MAX(Data_Baseline!$C84:$AZ84),Data_Baseline!AC84/MAX(Data_Baseline!$C84:$AZ84))),IF(AD$3&lt;=$B$2,SMALL(Data_Baseline!$C84:$AZ84,COUNTIF(Data_Baseline!$C84:$AZ84,0)+1),IF(Data_Baseline!AC84=0,SMALL(Data_Baseline!$C84:$AZ84,COUNTIF(Data_Baseline!$C84:$AZ84,0)+1),Data_Baseline!AC84)))),"")</f>
        <v>1.9285842046656107E-2</v>
      </c>
      <c r="AE84" s="79">
        <f ca="1">IFERROR(IF(Data_Baseline!AD84="","",IF($C$3="On",IF(AE$3&lt;=$B$2,SMALL(Data_Baseline!$C84:$AZ84,COUNTIF(Data_Baseline!$C84:$AZ84,0)+1)/MAX(Data_Baseline!$C84:$AZ84),IF(Data_Baseline!AD84=0,SMALL(Data_Baseline!$C84:$AZ84,COUNTIF(Data_Baseline!$C84:$AZ84,0)+1)/MAX(Data_Baseline!$C84:$AZ84),Data_Baseline!AD84/MAX(Data_Baseline!$C84:$AZ84))),IF(AE$3&lt;=$B$2,SMALL(Data_Baseline!$C84:$AZ84,COUNTIF(Data_Baseline!$C84:$AZ84,0)+1),IF(Data_Baseline!AD84=0,SMALL(Data_Baseline!$C84:$AZ84,COUNTIF(Data_Baseline!$C84:$AZ84,0)+1),Data_Baseline!AD84)))),"")</f>
        <v>3.9044980422231923E-2</v>
      </c>
      <c r="AF84" s="79">
        <f ca="1">IFERROR(IF(Data_Baseline!AE84="","",IF($C$3="On",IF(AF$3&lt;=$B$2,SMALL(Data_Baseline!$C84:$AZ84,COUNTIF(Data_Baseline!$C84:$AZ84,0)+1)/MAX(Data_Baseline!$C84:$AZ84),IF(Data_Baseline!AE84=0,SMALL(Data_Baseline!$C84:$AZ84,COUNTIF(Data_Baseline!$C84:$AZ84,0)+1)/MAX(Data_Baseline!$C84:$AZ84),Data_Baseline!AE84/MAX(Data_Baseline!$C84:$AZ84))),IF(AF$3&lt;=$B$2,SMALL(Data_Baseline!$C84:$AZ84,COUNTIF(Data_Baseline!$C84:$AZ84,0)+1),IF(Data_Baseline!AE84=0,SMALL(Data_Baseline!$C84:$AZ84,COUNTIF(Data_Baseline!$C84:$AZ84,0)+1),Data_Baseline!AE84)))),"")</f>
        <v>7.4558301536806967E-2</v>
      </c>
      <c r="AG84" s="79">
        <f ca="1">IFERROR(IF(Data_Baseline!AF84="","",IF($C$3="On",IF(AG$3&lt;=$B$2,SMALL(Data_Baseline!$C84:$AZ84,COUNTIF(Data_Baseline!$C84:$AZ84,0)+1)/MAX(Data_Baseline!$C84:$AZ84),IF(Data_Baseline!AF84=0,SMALL(Data_Baseline!$C84:$AZ84,COUNTIF(Data_Baseline!$C84:$AZ84,0)+1)/MAX(Data_Baseline!$C84:$AZ84),Data_Baseline!AF84/MAX(Data_Baseline!$C84:$AZ84))),IF(AG$3&lt;=$B$2,SMALL(Data_Baseline!$C84:$AZ84,COUNTIF(Data_Baseline!$C84:$AZ84,0)+1),IF(Data_Baseline!AF84=0,SMALL(Data_Baseline!$C84:$AZ84,COUNTIF(Data_Baseline!$C84:$AZ84,0)+1),Data_Baseline!AF84)))),"")</f>
        <v>0.13568876418054102</v>
      </c>
      <c r="AH84" s="79">
        <f ca="1">IFERROR(IF(Data_Baseline!AG84="","",IF($C$3="On",IF(AH$3&lt;=$B$2,SMALL(Data_Baseline!$C84:$AZ84,COUNTIF(Data_Baseline!$C84:$AZ84,0)+1)/MAX(Data_Baseline!$C84:$AZ84),IF(Data_Baseline!AG84=0,SMALL(Data_Baseline!$C84:$AZ84,COUNTIF(Data_Baseline!$C84:$AZ84,0)+1)/MAX(Data_Baseline!$C84:$AZ84),Data_Baseline!AG84/MAX(Data_Baseline!$C84:$AZ84))),IF(AH$3&lt;=$B$2,SMALL(Data_Baseline!$C84:$AZ84,COUNTIF(Data_Baseline!$C84:$AZ84,0)+1),IF(Data_Baseline!AG84=0,SMALL(Data_Baseline!$C84:$AZ84,COUNTIF(Data_Baseline!$C84:$AZ84,0)+1),Data_Baseline!AG84)))),"")</f>
        <v>0.2335172038176869</v>
      </c>
      <c r="AI84" s="79">
        <f ca="1">IFERROR(IF(Data_Baseline!AH84="","",IF($C$3="On",IF(AI$3&lt;=$B$2,SMALL(Data_Baseline!$C84:$AZ84,COUNTIF(Data_Baseline!$C84:$AZ84,0)+1)/MAX(Data_Baseline!$C84:$AZ84),IF(Data_Baseline!AH84=0,SMALL(Data_Baseline!$C84:$AZ84,COUNTIF(Data_Baseline!$C84:$AZ84,0)+1)/MAX(Data_Baseline!$C84:$AZ84),Data_Baseline!AH84/MAX(Data_Baseline!$C84:$AZ84))),IF(AI$3&lt;=$B$2,SMALL(Data_Baseline!$C84:$AZ84,COUNTIF(Data_Baseline!$C84:$AZ84,0)+1),IF(Data_Baseline!AH84=0,SMALL(Data_Baseline!$C84:$AZ84,COUNTIF(Data_Baseline!$C84:$AZ84,0)+1),Data_Baseline!AH84)))),"")</f>
        <v>0.36995445924882719</v>
      </c>
      <c r="AJ84" s="79">
        <f ca="1">IFERROR(IF(Data_Baseline!AI84="","",IF($C$3="On",IF(AJ$3&lt;=$B$2,SMALL(Data_Baseline!$C84:$AZ84,COUNTIF(Data_Baseline!$C84:$AZ84,0)+1)/MAX(Data_Baseline!$C84:$AZ84),IF(Data_Baseline!AI84=0,SMALL(Data_Baseline!$C84:$AZ84,COUNTIF(Data_Baseline!$C84:$AZ84,0)+1)/MAX(Data_Baseline!$C84:$AZ84),Data_Baseline!AI84/MAX(Data_Baseline!$C84:$AZ84))),IF(AJ$3&lt;=$B$2,SMALL(Data_Baseline!$C84:$AZ84,COUNTIF(Data_Baseline!$C84:$AZ84,0)+1),IF(Data_Baseline!AI84=0,SMALL(Data_Baseline!$C84:$AZ84,COUNTIF(Data_Baseline!$C84:$AZ84,0)+1),Data_Baseline!AI84)))),"")</f>
        <v>0.52762422291521072</v>
      </c>
      <c r="AK84" s="79">
        <f ca="1">IFERROR(IF(Data_Baseline!AJ84="","",IF($C$3="On",IF(AK$3&lt;=$B$2,SMALL(Data_Baseline!$C84:$AZ84,COUNTIF(Data_Baseline!$C84:$AZ84,0)+1)/MAX(Data_Baseline!$C84:$AZ84),IF(Data_Baseline!AJ84=0,SMALL(Data_Baseline!$C84:$AZ84,COUNTIF(Data_Baseline!$C84:$AZ84,0)+1)/MAX(Data_Baseline!$C84:$AZ84),Data_Baseline!AJ84/MAX(Data_Baseline!$C84:$AZ84))),IF(AK$3&lt;=$B$2,SMALL(Data_Baseline!$C84:$AZ84,COUNTIF(Data_Baseline!$C84:$AZ84,0)+1),IF(Data_Baseline!AJ84=0,SMALL(Data_Baseline!$C84:$AZ84,COUNTIF(Data_Baseline!$C84:$AZ84,0)+1),Data_Baseline!AJ84)))),"")</f>
        <v>0.68017894950120039</v>
      </c>
      <c r="AL84" s="79">
        <f ca="1">IFERROR(IF(Data_Baseline!AK84="","",IF($C$3="On",IF(AL$3&lt;=$B$2,SMALL(Data_Baseline!$C84:$AZ84,COUNTIF(Data_Baseline!$C84:$AZ84,0)+1)/MAX(Data_Baseline!$C84:$AZ84),IF(Data_Baseline!AK84=0,SMALL(Data_Baseline!$C84:$AZ84,COUNTIF(Data_Baseline!$C84:$AZ84,0)+1)/MAX(Data_Baseline!$C84:$AZ84),Data_Baseline!AK84/MAX(Data_Baseline!$C84:$AZ84))),IF(AL$3&lt;=$B$2,SMALL(Data_Baseline!$C84:$AZ84,COUNTIF(Data_Baseline!$C84:$AZ84,0)+1),IF(Data_Baseline!AK84=0,SMALL(Data_Baseline!$C84:$AZ84,COUNTIF(Data_Baseline!$C84:$AZ84,0)+1),Data_Baseline!AK84)))),"")</f>
        <v>0.80211160205012777</v>
      </c>
      <c r="AM84" s="79">
        <f ca="1">IFERROR(IF(Data_Baseline!AL84="","",IF($C$3="On",IF(AM$3&lt;=$B$2,SMALL(Data_Baseline!$C84:$AZ84,COUNTIF(Data_Baseline!$C84:$AZ84,0)+1)/MAX(Data_Baseline!$C84:$AZ84),IF(Data_Baseline!AL84=0,SMALL(Data_Baseline!$C84:$AZ84,COUNTIF(Data_Baseline!$C84:$AZ84,0)+1)/MAX(Data_Baseline!$C84:$AZ84),Data_Baseline!AL84/MAX(Data_Baseline!$C84:$AZ84))),IF(AM$3&lt;=$B$2,SMALL(Data_Baseline!$C84:$AZ84,COUNTIF(Data_Baseline!$C84:$AZ84,0)+1),IF(Data_Baseline!AL84=0,SMALL(Data_Baseline!$C84:$AZ84,COUNTIF(Data_Baseline!$C84:$AZ84,0)+1),Data_Baseline!AL84)))),"")</f>
        <v>0.88773417383415876</v>
      </c>
      <c r="AN84" s="79">
        <f ca="1">IFERROR(IF(Data_Baseline!AM84="","",IF($C$3="On",IF(AN$3&lt;=$B$2,SMALL(Data_Baseline!$C84:$AZ84,COUNTIF(Data_Baseline!$C84:$AZ84,0)+1)/MAX(Data_Baseline!$C84:$AZ84),IF(Data_Baseline!AM84=0,SMALL(Data_Baseline!$C84:$AZ84,COUNTIF(Data_Baseline!$C84:$AZ84,0)+1)/MAX(Data_Baseline!$C84:$AZ84),Data_Baseline!AM84/MAX(Data_Baseline!$C84:$AZ84))),IF(AN$3&lt;=$B$2,SMALL(Data_Baseline!$C84:$AZ84,COUNTIF(Data_Baseline!$C84:$AZ84,0)+1),IF(Data_Baseline!AM84=0,SMALL(Data_Baseline!$C84:$AZ84,COUNTIF(Data_Baseline!$C84:$AZ84,0)+1),Data_Baseline!AM84)))),"")</f>
        <v>0.94014676653404061</v>
      </c>
      <c r="AO84" s="79">
        <f ca="1">IFERROR(IF(Data_Baseline!AN84="","",IF($C$3="On",IF(AO$3&lt;=$B$2,SMALL(Data_Baseline!$C84:$AZ84,COUNTIF(Data_Baseline!$C84:$AZ84,0)+1)/MAX(Data_Baseline!$C84:$AZ84),IF(Data_Baseline!AN84=0,SMALL(Data_Baseline!$C84:$AZ84,COUNTIF(Data_Baseline!$C84:$AZ84,0)+1)/MAX(Data_Baseline!$C84:$AZ84),Data_Baseline!AN84/MAX(Data_Baseline!$C84:$AZ84))),IF(AO$3&lt;=$B$2,SMALL(Data_Baseline!$C84:$AZ84,COUNTIF(Data_Baseline!$C84:$AZ84,0)+1),IF(Data_Baseline!AN84=0,SMALL(Data_Baseline!$C84:$AZ84,COUNTIF(Data_Baseline!$C84:$AZ84,0)+1),Data_Baseline!AN84)))),"")</f>
        <v>0.97104273125800633</v>
      </c>
      <c r="AP84" s="79">
        <f ca="1">IFERROR(IF(Data_Baseline!AO84="","",IF($C$3="On",IF(AP$3&lt;=$B$2,SMALL(Data_Baseline!$C84:$AZ84,COUNTIF(Data_Baseline!$C84:$AZ84,0)+1)/MAX(Data_Baseline!$C84:$AZ84),IF(Data_Baseline!AO84=0,SMALL(Data_Baseline!$C84:$AZ84,COUNTIF(Data_Baseline!$C84:$AZ84,0)+1)/MAX(Data_Baseline!$C84:$AZ84),Data_Baseline!AO84/MAX(Data_Baseline!$C84:$AZ84))),IF(AP$3&lt;=$B$2,SMALL(Data_Baseline!$C84:$AZ84,COUNTIF(Data_Baseline!$C84:$AZ84,0)+1),IF(Data_Baseline!AO84=0,SMALL(Data_Baseline!$C84:$AZ84,COUNTIF(Data_Baseline!$C84:$AZ84,0)+1),Data_Baseline!AO84)))),"")</f>
        <v>0.99131364287985679</v>
      </c>
      <c r="AQ84" s="79">
        <f ca="1">IFERROR(IF(Data_Baseline!AP84="","",IF($C$3="On",IF(AQ$3&lt;=$B$2,SMALL(Data_Baseline!$C84:$AZ84,COUNTIF(Data_Baseline!$C84:$AZ84,0)+1)/MAX(Data_Baseline!$C84:$AZ84),IF(Data_Baseline!AP84=0,SMALL(Data_Baseline!$C84:$AZ84,COUNTIF(Data_Baseline!$C84:$AZ84,0)+1)/MAX(Data_Baseline!$C84:$AZ84),Data_Baseline!AP84/MAX(Data_Baseline!$C84:$AZ84))),IF(AQ$3&lt;=$B$2,SMALL(Data_Baseline!$C84:$AZ84,COUNTIF(Data_Baseline!$C84:$AZ84,0)+1),IF(Data_Baseline!AP84=0,SMALL(Data_Baseline!$C84:$AZ84,COUNTIF(Data_Baseline!$C84:$AZ84,0)+1),Data_Baseline!AP84)))),"")</f>
        <v>1</v>
      </c>
      <c r="AR84" s="79" t="str">
        <f>IFERROR(IF(Data_Baseline!AQ84="","",IF($C$3="On",IF(AR$3&lt;=$B$2,SMALL(Data_Baseline!$C84:$AZ84,COUNTIF(Data_Baseline!$C84:$AZ84,0)+1)/MAX(Data_Baseline!$C84:$AZ84),IF(Data_Baseline!AQ84=0,SMALL(Data_Baseline!$C84:$AZ84,COUNTIF(Data_Baseline!$C84:$AZ84,0)+1)/MAX(Data_Baseline!$C84:$AZ84),Data_Baseline!AQ84/MAX(Data_Baseline!$C84:$AZ84))),IF(AR$3&lt;=$B$2,SMALL(Data_Baseline!$C84:$AZ84,COUNTIF(Data_Baseline!$C84:$AZ84,0)+1),IF(Data_Baseline!AQ84=0,SMALL(Data_Baseline!$C84:$AZ84,COUNTIF(Data_Baseline!$C84:$AZ84,0)+1),Data_Baseline!AQ84)))),"")</f>
        <v/>
      </c>
      <c r="AS84" s="79" t="str">
        <f>IFERROR(IF(Data_Baseline!AR84="","",IF($C$3="On",IF(AS$3&lt;=$B$2,SMALL(Data_Baseline!$C84:$AZ84,COUNTIF(Data_Baseline!$C84:$AZ84,0)+1)/MAX(Data_Baseline!$C84:$AZ84),IF(Data_Baseline!AR84=0,SMALL(Data_Baseline!$C84:$AZ84,COUNTIF(Data_Baseline!$C84:$AZ84,0)+1)/MAX(Data_Baseline!$C84:$AZ84),Data_Baseline!AR84/MAX(Data_Baseline!$C84:$AZ84))),IF(AS$3&lt;=$B$2,SMALL(Data_Baseline!$C84:$AZ84,COUNTIF(Data_Baseline!$C84:$AZ84,0)+1),IF(Data_Baseline!AR84=0,SMALL(Data_Baseline!$C84:$AZ84,COUNTIF(Data_Baseline!$C84:$AZ84,0)+1),Data_Baseline!AR84)))),"")</f>
        <v/>
      </c>
      <c r="AT84" s="79" t="str">
        <f>IFERROR(IF(Data_Baseline!AS84="","",IF($C$3="On",IF(AT$3&lt;=$B$2,SMALL(Data_Baseline!$C84:$AZ84,COUNTIF(Data_Baseline!$C84:$AZ84,0)+1)/MAX(Data_Baseline!$C84:$AZ84),IF(Data_Baseline!AS84=0,SMALL(Data_Baseline!$C84:$AZ84,COUNTIF(Data_Baseline!$C84:$AZ84,0)+1)/MAX(Data_Baseline!$C84:$AZ84),Data_Baseline!AS84/MAX(Data_Baseline!$C84:$AZ84))),IF(AT$3&lt;=$B$2,SMALL(Data_Baseline!$C84:$AZ84,COUNTIF(Data_Baseline!$C84:$AZ84,0)+1),IF(Data_Baseline!AS84=0,SMALL(Data_Baseline!$C84:$AZ84,COUNTIF(Data_Baseline!$C84:$AZ84,0)+1),Data_Baseline!AS84)))),"")</f>
        <v/>
      </c>
      <c r="AU84" s="79" t="str">
        <f>IFERROR(IF(Data_Baseline!AT84="","",IF($C$3="On",IF(AU$3&lt;=$B$2,SMALL(Data_Baseline!$C84:$AZ84,COUNTIF(Data_Baseline!$C84:$AZ84,0)+1)/MAX(Data_Baseline!$C84:$AZ84),IF(Data_Baseline!AT84=0,SMALL(Data_Baseline!$C84:$AZ84,COUNTIF(Data_Baseline!$C84:$AZ84,0)+1)/MAX(Data_Baseline!$C84:$AZ84),Data_Baseline!AT84/MAX(Data_Baseline!$C84:$AZ84))),IF(AU$3&lt;=$B$2,SMALL(Data_Baseline!$C84:$AZ84,COUNTIF(Data_Baseline!$C84:$AZ84,0)+1),IF(Data_Baseline!AT84=0,SMALL(Data_Baseline!$C84:$AZ84,COUNTIF(Data_Baseline!$C84:$AZ84,0)+1),Data_Baseline!AT84)))),"")</f>
        <v/>
      </c>
      <c r="AV84" s="79" t="str">
        <f>IFERROR(IF(Data_Baseline!AU84="","",IF($C$3="On",IF(AV$3&lt;=$B$2,SMALL(Data_Baseline!$C84:$AZ84,COUNTIF(Data_Baseline!$C84:$AZ84,0)+1)/MAX(Data_Baseline!$C84:$AZ84),IF(Data_Baseline!AU84=0,SMALL(Data_Baseline!$C84:$AZ84,COUNTIF(Data_Baseline!$C84:$AZ84,0)+1)/MAX(Data_Baseline!$C84:$AZ84),Data_Baseline!AU84/MAX(Data_Baseline!$C84:$AZ84))),IF(AV$3&lt;=$B$2,SMALL(Data_Baseline!$C84:$AZ84,COUNTIF(Data_Baseline!$C84:$AZ84,0)+1),IF(Data_Baseline!AU84=0,SMALL(Data_Baseline!$C84:$AZ84,COUNTIF(Data_Baseline!$C84:$AZ84,0)+1),Data_Baseline!AU84)))),"")</f>
        <v/>
      </c>
      <c r="AW84" s="79" t="str">
        <f>IFERROR(IF(Data_Baseline!AV84="","",IF($C$3="On",IF(AW$3&lt;=$B$2,SMALL(Data_Baseline!$C84:$AZ84,COUNTIF(Data_Baseline!$C84:$AZ84,0)+1)/MAX(Data_Baseline!$C84:$AZ84),IF(Data_Baseline!AV84=0,SMALL(Data_Baseline!$C84:$AZ84,COUNTIF(Data_Baseline!$C84:$AZ84,0)+1)/MAX(Data_Baseline!$C84:$AZ84),Data_Baseline!AV84/MAX(Data_Baseline!$C84:$AZ84))),IF(AW$3&lt;=$B$2,SMALL(Data_Baseline!$C84:$AZ84,COUNTIF(Data_Baseline!$C84:$AZ84,0)+1),IF(Data_Baseline!AV84=0,SMALL(Data_Baseline!$C84:$AZ84,COUNTIF(Data_Baseline!$C84:$AZ84,0)+1),Data_Baseline!AV84)))),"")</f>
        <v/>
      </c>
      <c r="AX84" s="79" t="str">
        <f>IFERROR(IF(Data_Baseline!AW84="","",IF($C$3="On",IF(AX$3&lt;=$B$2,SMALL(Data_Baseline!$C84:$AZ84,COUNTIF(Data_Baseline!$C84:$AZ84,0)+1)/MAX(Data_Baseline!$C84:$AZ84),IF(Data_Baseline!AW84=0,SMALL(Data_Baseline!$C84:$AZ84,COUNTIF(Data_Baseline!$C84:$AZ84,0)+1)/MAX(Data_Baseline!$C84:$AZ84),Data_Baseline!AW84/MAX(Data_Baseline!$C84:$AZ84))),IF(AX$3&lt;=$B$2,SMALL(Data_Baseline!$C84:$AZ84,COUNTIF(Data_Baseline!$C84:$AZ84,0)+1),IF(Data_Baseline!AW84=0,SMALL(Data_Baseline!$C84:$AZ84,COUNTIF(Data_Baseline!$C84:$AZ84,0)+1),Data_Baseline!AW84)))),"")</f>
        <v/>
      </c>
      <c r="AY84" s="79" t="str">
        <f>IFERROR(IF(Data_Baseline!AX84="","",IF($C$3="On",IF(AY$3&lt;=$B$2,SMALL(Data_Baseline!$C84:$AZ84,COUNTIF(Data_Baseline!$C84:$AZ84,0)+1)/MAX(Data_Baseline!$C84:$AZ84),IF(Data_Baseline!AX84=0,SMALL(Data_Baseline!$C84:$AZ84,COUNTIF(Data_Baseline!$C84:$AZ84,0)+1)/MAX(Data_Baseline!$C84:$AZ84),Data_Baseline!AX84/MAX(Data_Baseline!$C84:$AZ84))),IF(AY$3&lt;=$B$2,SMALL(Data_Baseline!$C84:$AZ84,COUNTIF(Data_Baseline!$C84:$AZ84,0)+1),IF(Data_Baseline!AX84=0,SMALL(Data_Baseline!$C84:$AZ84,COUNTIF(Data_Baseline!$C84:$AZ84,0)+1),Data_Baseline!AX84)))),"")</f>
        <v/>
      </c>
      <c r="AZ84" s="79" t="str">
        <f>IFERROR(IF(Data_Baseline!AY84="","",IF($C$3="On",IF(AZ$3&lt;=$B$2,SMALL(Data_Baseline!$C84:$AZ84,COUNTIF(Data_Baseline!$C84:$AZ84,0)+1)/MAX(Data_Baseline!$C84:$AZ84),IF(Data_Baseline!AY84=0,SMALL(Data_Baseline!$C84:$AZ84,COUNTIF(Data_Baseline!$C84:$AZ84,0)+1)/MAX(Data_Baseline!$C84:$AZ84),Data_Baseline!AY84/MAX(Data_Baseline!$C84:$AZ84))),IF(AZ$3&lt;=$B$2,SMALL(Data_Baseline!$C84:$AZ84,COUNTIF(Data_Baseline!$C84:$AZ84,0)+1),IF(Data_Baseline!AY84=0,SMALL(Data_Baseline!$C84:$AZ84,COUNTIF(Data_Baseline!$C84:$AZ84,0)+1),Data_Baseline!AY84)))),"")</f>
        <v/>
      </c>
      <c r="BA84" s="79" t="str">
        <f>IFERROR(IF(Data_Baseline!AZ84="","",IF($C$3="On",IF(BA$3&lt;=$B$2,SMALL(Data_Baseline!$C84:$AZ84,COUNTIF(Data_Baseline!$C84:$AZ84,0)+1)/MAX(Data_Baseline!$C84:$AZ84),IF(Data_Baseline!AZ84=0,SMALL(Data_Baseline!$C84:$AZ84,COUNTIF(Data_Baseline!$C84:$AZ84,0)+1)/MAX(Data_Baseline!$C84:$AZ84),Data_Baseline!AZ84/MAX(Data_Baseline!$C84:$AZ84))),IF(BA$3&lt;=$B$2,SMALL(Data_Baseline!$C84:$AZ84,COUNTIF(Data_Baseline!$C84:$AZ84,0)+1),IF(Data_Baseline!AZ84=0,SMALL(Data_Baseline!$C84:$AZ84,COUNTIF(Data_Baseline!$C84:$AZ84,0)+1),Data_Baseline!AZ84)))),"")</f>
        <v/>
      </c>
      <c r="BB84" s="79">
        <f ca="1">IF(Data_Initial!BA84="",1,0)</f>
        <v>1</v>
      </c>
      <c r="BC84" s="2" t="str">
        <f t="shared" ca="1" si="4"/>
        <v>3G_aceA</v>
      </c>
      <c r="BD84" s="79" t="str">
        <f t="shared" ca="1" si="5"/>
        <v>3G</v>
      </c>
      <c r="BE84" s="79" t="str">
        <f ca="1">Data_Initial!BC84</f>
        <v>aceA</v>
      </c>
      <c r="BF84" s="79" t="str">
        <f ca="1">Data_Initial!BB84</f>
        <v>1_2</v>
      </c>
      <c r="BG84" s="79">
        <f ca="1">IFERROR((INDIRECT("Plate"&amp;Data!A84&amp;"_C!"&amp;CHAR(RIGHT(Data!B84,LEN(Data!B84)-1)+65)&amp;CODE(LEFT(Data!B84,1))-58)),"")</f>
        <v>0</v>
      </c>
      <c r="BH84" s="79" t="str">
        <f ca="1">Data_Initial!BA84</f>
        <v/>
      </c>
      <c r="BI84" s="79">
        <f t="shared" ca="1" si="6"/>
        <v>1.5637870919743386E-3</v>
      </c>
      <c r="BJ84" s="79" t="str">
        <f ca="1">IF(BH84="N",1+MAX($BJ$3:BJ83),"")</f>
        <v/>
      </c>
      <c r="BK84" s="79"/>
      <c r="BL84" s="79"/>
      <c r="BM84" s="79"/>
      <c r="BN84" s="79"/>
      <c r="BO84" s="79"/>
      <c r="BP84" s="79"/>
      <c r="BQ84" s="79"/>
      <c r="BR84" s="79"/>
      <c r="BS84" s="79"/>
      <c r="BT84" s="79"/>
      <c r="BU84" s="79"/>
      <c r="BV84" s="79"/>
      <c r="BW84" s="79"/>
      <c r="BX84" s="79"/>
      <c r="BY84" s="79"/>
      <c r="BZ84" s="79"/>
    </row>
    <row r="85" spans="1:78" x14ac:dyDescent="0.25">
      <c r="A85" s="79">
        <f ca="1">IF(BH85="N","N"&amp;BJ85,IF(BB85=0,"",MAX($A$3:A84)+1))</f>
        <v>75</v>
      </c>
      <c r="B85" s="79" t="str">
        <f ca="1">Data_Initial!A85&amp;C85</f>
        <v>2B2</v>
      </c>
      <c r="C85" s="79" t="str">
        <f ca="1">Data_Initial!B85</f>
        <v>B2</v>
      </c>
      <c r="D85" s="79">
        <f ca="1">IFERROR(IF(Data_Baseline!C85="","",IF($C$3="On",IF(D$3&lt;=$B$2,SMALL(Data_Baseline!$C85:$AZ85,COUNTIF(Data_Baseline!$C85:$AZ85,0)+1)/MAX(Data_Baseline!$C85:$AZ85),IF(Data_Baseline!C85=0,SMALL(Data_Baseline!$C85:$AZ85,COUNTIF(Data_Baseline!$C85:$AZ85,0)+1)/MAX(Data_Baseline!$C85:$AZ85),Data_Baseline!C85/MAX(Data_Baseline!$C85:$AZ85))),IF(D$3&lt;=$B$2,SMALL(Data_Baseline!$C85:$AZ85,COUNTIF(Data_Baseline!$C85:$AZ85,0)+1),IF(Data_Baseline!C85=0,SMALL(Data_Baseline!$C85:$AZ85,COUNTIF(Data_Baseline!$C85:$AZ85,0)+1),Data_Baseline!C85)))),"")</f>
        <v>1.3558230502540688E-3</v>
      </c>
      <c r="E85" s="79">
        <f ca="1">IFERROR(IF(Data_Baseline!D85="","",IF($C$3="On",IF(E$3&lt;=$B$2,SMALL(Data_Baseline!$C85:$AZ85,COUNTIF(Data_Baseline!$C85:$AZ85,0)+1)/MAX(Data_Baseline!$C85:$AZ85),IF(Data_Baseline!D85=0,SMALL(Data_Baseline!$C85:$AZ85,COUNTIF(Data_Baseline!$C85:$AZ85,0)+1)/MAX(Data_Baseline!$C85:$AZ85),Data_Baseline!D85/MAX(Data_Baseline!$C85:$AZ85))),IF(E$3&lt;=$B$2,SMALL(Data_Baseline!$C85:$AZ85,COUNTIF(Data_Baseline!$C85:$AZ85,0)+1),IF(Data_Baseline!D85=0,SMALL(Data_Baseline!$C85:$AZ85,COUNTIF(Data_Baseline!$C85:$AZ85,0)+1),Data_Baseline!D85)))),"")</f>
        <v>1.3558230502540688E-3</v>
      </c>
      <c r="F85" s="79">
        <f ca="1">IFERROR(IF(Data_Baseline!E85="","",IF($C$3="On",IF(F$3&lt;=$B$2,SMALL(Data_Baseline!$C85:$AZ85,COUNTIF(Data_Baseline!$C85:$AZ85,0)+1)/MAX(Data_Baseline!$C85:$AZ85),IF(Data_Baseline!E85=0,SMALL(Data_Baseline!$C85:$AZ85,COUNTIF(Data_Baseline!$C85:$AZ85,0)+1)/MAX(Data_Baseline!$C85:$AZ85),Data_Baseline!E85/MAX(Data_Baseline!$C85:$AZ85))),IF(F$3&lt;=$B$2,SMALL(Data_Baseline!$C85:$AZ85,COUNTIF(Data_Baseline!$C85:$AZ85,0)+1),IF(Data_Baseline!E85=0,SMALL(Data_Baseline!$C85:$AZ85,COUNTIF(Data_Baseline!$C85:$AZ85,0)+1),Data_Baseline!E85)))),"")</f>
        <v>1.3558230502540688E-3</v>
      </c>
      <c r="G85" s="79">
        <f ca="1">IFERROR(IF(Data_Baseline!F85="","",IF($C$3="On",IF(G$3&lt;=$B$2,SMALL(Data_Baseline!$C85:$AZ85,COUNTIF(Data_Baseline!$C85:$AZ85,0)+1)/MAX(Data_Baseline!$C85:$AZ85),IF(Data_Baseline!F85=0,SMALL(Data_Baseline!$C85:$AZ85,COUNTIF(Data_Baseline!$C85:$AZ85,0)+1)/MAX(Data_Baseline!$C85:$AZ85),Data_Baseline!F85/MAX(Data_Baseline!$C85:$AZ85))),IF(G$3&lt;=$B$2,SMALL(Data_Baseline!$C85:$AZ85,COUNTIF(Data_Baseline!$C85:$AZ85,0)+1),IF(Data_Baseline!F85=0,SMALL(Data_Baseline!$C85:$AZ85,COUNTIF(Data_Baseline!$C85:$AZ85,0)+1),Data_Baseline!F85)))),"")</f>
        <v>1.3558230502540688E-3</v>
      </c>
      <c r="H85" s="79">
        <f ca="1">IFERROR(IF(Data_Baseline!G85="","",IF($C$3="On",IF(H$3&lt;=$B$2,SMALL(Data_Baseline!$C85:$AZ85,COUNTIF(Data_Baseline!$C85:$AZ85,0)+1)/MAX(Data_Baseline!$C85:$AZ85),IF(Data_Baseline!G85=0,SMALL(Data_Baseline!$C85:$AZ85,COUNTIF(Data_Baseline!$C85:$AZ85,0)+1)/MAX(Data_Baseline!$C85:$AZ85),Data_Baseline!G85/MAX(Data_Baseline!$C85:$AZ85))),IF(H$3&lt;=$B$2,SMALL(Data_Baseline!$C85:$AZ85,COUNTIF(Data_Baseline!$C85:$AZ85,0)+1),IF(Data_Baseline!G85=0,SMALL(Data_Baseline!$C85:$AZ85,COUNTIF(Data_Baseline!$C85:$AZ85,0)+1),Data_Baseline!G85)))),"")</f>
        <v>1.3558230502540688E-3</v>
      </c>
      <c r="I85" s="79">
        <f ca="1">IFERROR(IF(Data_Baseline!H85="","",IF($C$3="On",IF(I$3&lt;=$B$2,SMALL(Data_Baseline!$C85:$AZ85,COUNTIF(Data_Baseline!$C85:$AZ85,0)+1)/MAX(Data_Baseline!$C85:$AZ85),IF(Data_Baseline!H85=0,SMALL(Data_Baseline!$C85:$AZ85,COUNTIF(Data_Baseline!$C85:$AZ85,0)+1)/MAX(Data_Baseline!$C85:$AZ85),Data_Baseline!H85/MAX(Data_Baseline!$C85:$AZ85))),IF(I$3&lt;=$B$2,SMALL(Data_Baseline!$C85:$AZ85,COUNTIF(Data_Baseline!$C85:$AZ85,0)+1),IF(Data_Baseline!H85=0,SMALL(Data_Baseline!$C85:$AZ85,COUNTIF(Data_Baseline!$C85:$AZ85,0)+1),Data_Baseline!H85)))),"")</f>
        <v>1.3558230502540688E-3</v>
      </c>
      <c r="J85" s="79">
        <f ca="1">IFERROR(IF(Data_Baseline!I85="","",IF($C$3="On",IF(J$3&lt;=$B$2,SMALL(Data_Baseline!$C85:$AZ85,COUNTIF(Data_Baseline!$C85:$AZ85,0)+1)/MAX(Data_Baseline!$C85:$AZ85),IF(Data_Baseline!I85=0,SMALL(Data_Baseline!$C85:$AZ85,COUNTIF(Data_Baseline!$C85:$AZ85,0)+1)/MAX(Data_Baseline!$C85:$AZ85),Data_Baseline!I85/MAX(Data_Baseline!$C85:$AZ85))),IF(J$3&lt;=$B$2,SMALL(Data_Baseline!$C85:$AZ85,COUNTIF(Data_Baseline!$C85:$AZ85,0)+1),IF(Data_Baseline!I85=0,SMALL(Data_Baseline!$C85:$AZ85,COUNTIF(Data_Baseline!$C85:$AZ85,0)+1),Data_Baseline!I85)))),"")</f>
        <v>1.3558230502540688E-3</v>
      </c>
      <c r="K85" s="79">
        <f ca="1">IFERROR(IF(Data_Baseline!J85="","",IF($C$3="On",IF(K$3&lt;=$B$2,SMALL(Data_Baseline!$C85:$AZ85,COUNTIF(Data_Baseline!$C85:$AZ85,0)+1)/MAX(Data_Baseline!$C85:$AZ85),IF(Data_Baseline!J85=0,SMALL(Data_Baseline!$C85:$AZ85,COUNTIF(Data_Baseline!$C85:$AZ85,0)+1)/MAX(Data_Baseline!$C85:$AZ85),Data_Baseline!J85/MAX(Data_Baseline!$C85:$AZ85))),IF(K$3&lt;=$B$2,SMALL(Data_Baseline!$C85:$AZ85,COUNTIF(Data_Baseline!$C85:$AZ85,0)+1),IF(Data_Baseline!J85=0,SMALL(Data_Baseline!$C85:$AZ85,COUNTIF(Data_Baseline!$C85:$AZ85,0)+1),Data_Baseline!J85)))),"")</f>
        <v>1.3558230502540688E-3</v>
      </c>
      <c r="L85" s="79">
        <f ca="1">IFERROR(IF(Data_Baseline!K85="","",IF($C$3="On",IF(L$3&lt;=$B$2,SMALL(Data_Baseline!$C85:$AZ85,COUNTIF(Data_Baseline!$C85:$AZ85,0)+1)/MAX(Data_Baseline!$C85:$AZ85),IF(Data_Baseline!K85=0,SMALL(Data_Baseline!$C85:$AZ85,COUNTIF(Data_Baseline!$C85:$AZ85,0)+1)/MAX(Data_Baseline!$C85:$AZ85),Data_Baseline!K85/MAX(Data_Baseline!$C85:$AZ85))),IF(L$3&lt;=$B$2,SMALL(Data_Baseline!$C85:$AZ85,COUNTIF(Data_Baseline!$C85:$AZ85,0)+1),IF(Data_Baseline!K85=0,SMALL(Data_Baseline!$C85:$AZ85,COUNTIF(Data_Baseline!$C85:$AZ85,0)+1),Data_Baseline!K85)))),"")</f>
        <v>1.3558230502540688E-3</v>
      </c>
      <c r="M85" s="79">
        <f ca="1">IFERROR(IF(Data_Baseline!L85="","",IF($C$3="On",IF(M$3&lt;=$B$2,SMALL(Data_Baseline!$C85:$AZ85,COUNTIF(Data_Baseline!$C85:$AZ85,0)+1)/MAX(Data_Baseline!$C85:$AZ85),IF(Data_Baseline!L85=0,SMALL(Data_Baseline!$C85:$AZ85,COUNTIF(Data_Baseline!$C85:$AZ85,0)+1)/MAX(Data_Baseline!$C85:$AZ85),Data_Baseline!L85/MAX(Data_Baseline!$C85:$AZ85))),IF(M$3&lt;=$B$2,SMALL(Data_Baseline!$C85:$AZ85,COUNTIF(Data_Baseline!$C85:$AZ85,0)+1),IF(Data_Baseline!L85=0,SMALL(Data_Baseline!$C85:$AZ85,COUNTIF(Data_Baseline!$C85:$AZ85,0)+1),Data_Baseline!L85)))),"")</f>
        <v>1.3558230502540688E-3</v>
      </c>
      <c r="N85" s="79">
        <f ca="1">IFERROR(IF(Data_Baseline!M85="","",IF($C$3="On",IF(N$3&lt;=$B$2,SMALL(Data_Baseline!$C85:$AZ85,COUNTIF(Data_Baseline!$C85:$AZ85,0)+1)/MAX(Data_Baseline!$C85:$AZ85),IF(Data_Baseline!M85=0,SMALL(Data_Baseline!$C85:$AZ85,COUNTIF(Data_Baseline!$C85:$AZ85,0)+1)/MAX(Data_Baseline!$C85:$AZ85),Data_Baseline!M85/MAX(Data_Baseline!$C85:$AZ85))),IF(N$3&lt;=$B$2,SMALL(Data_Baseline!$C85:$AZ85,COUNTIF(Data_Baseline!$C85:$AZ85,0)+1),IF(Data_Baseline!M85=0,SMALL(Data_Baseline!$C85:$AZ85,COUNTIF(Data_Baseline!$C85:$AZ85,0)+1),Data_Baseline!M85)))),"")</f>
        <v>1.3558230502540688E-3</v>
      </c>
      <c r="O85" s="79">
        <f ca="1">IFERROR(IF(Data_Baseline!N85="","",IF($C$3="On",IF(O$3&lt;=$B$2,SMALL(Data_Baseline!$C85:$AZ85,COUNTIF(Data_Baseline!$C85:$AZ85,0)+1)/MAX(Data_Baseline!$C85:$AZ85),IF(Data_Baseline!N85=0,SMALL(Data_Baseline!$C85:$AZ85,COUNTIF(Data_Baseline!$C85:$AZ85,0)+1)/MAX(Data_Baseline!$C85:$AZ85),Data_Baseline!N85/MAX(Data_Baseline!$C85:$AZ85))),IF(O$3&lt;=$B$2,SMALL(Data_Baseline!$C85:$AZ85,COUNTIF(Data_Baseline!$C85:$AZ85,0)+1),IF(Data_Baseline!N85=0,SMALL(Data_Baseline!$C85:$AZ85,COUNTIF(Data_Baseline!$C85:$AZ85,0)+1),Data_Baseline!N85)))),"")</f>
        <v>1.3558230502540688E-3</v>
      </c>
      <c r="P85" s="79">
        <f ca="1">IFERROR(IF(Data_Baseline!O85="","",IF($C$3="On",IF(P$3&lt;=$B$2,SMALL(Data_Baseline!$C85:$AZ85,COUNTIF(Data_Baseline!$C85:$AZ85,0)+1)/MAX(Data_Baseline!$C85:$AZ85),IF(Data_Baseline!O85=0,SMALL(Data_Baseline!$C85:$AZ85,COUNTIF(Data_Baseline!$C85:$AZ85,0)+1)/MAX(Data_Baseline!$C85:$AZ85),Data_Baseline!O85/MAX(Data_Baseline!$C85:$AZ85))),IF(P$3&lt;=$B$2,SMALL(Data_Baseline!$C85:$AZ85,COUNTIF(Data_Baseline!$C85:$AZ85,0)+1),IF(Data_Baseline!O85=0,SMALL(Data_Baseline!$C85:$AZ85,COUNTIF(Data_Baseline!$C85:$AZ85,0)+1),Data_Baseline!O85)))),"")</f>
        <v>1.3558230502540688E-3</v>
      </c>
      <c r="Q85" s="79">
        <f ca="1">IFERROR(IF(Data_Baseline!P85="","",IF($C$3="On",IF(Q$3&lt;=$B$2,SMALL(Data_Baseline!$C85:$AZ85,COUNTIF(Data_Baseline!$C85:$AZ85,0)+1)/MAX(Data_Baseline!$C85:$AZ85),IF(Data_Baseline!P85=0,SMALL(Data_Baseline!$C85:$AZ85,COUNTIF(Data_Baseline!$C85:$AZ85,0)+1)/MAX(Data_Baseline!$C85:$AZ85),Data_Baseline!P85/MAX(Data_Baseline!$C85:$AZ85))),IF(Q$3&lt;=$B$2,SMALL(Data_Baseline!$C85:$AZ85,COUNTIF(Data_Baseline!$C85:$AZ85,0)+1),IF(Data_Baseline!P85=0,SMALL(Data_Baseline!$C85:$AZ85,COUNTIF(Data_Baseline!$C85:$AZ85,0)+1),Data_Baseline!P85)))),"")</f>
        <v>1.3558230502540688E-3</v>
      </c>
      <c r="R85" s="79">
        <f ca="1">IFERROR(IF(Data_Baseline!Q85="","",IF($C$3="On",IF(R$3&lt;=$B$2,SMALL(Data_Baseline!$C85:$AZ85,COUNTIF(Data_Baseline!$C85:$AZ85,0)+1)/MAX(Data_Baseline!$C85:$AZ85),IF(Data_Baseline!Q85=0,SMALL(Data_Baseline!$C85:$AZ85,COUNTIF(Data_Baseline!$C85:$AZ85,0)+1)/MAX(Data_Baseline!$C85:$AZ85),Data_Baseline!Q85/MAX(Data_Baseline!$C85:$AZ85))),IF(R$3&lt;=$B$2,SMALL(Data_Baseline!$C85:$AZ85,COUNTIF(Data_Baseline!$C85:$AZ85,0)+1),IF(Data_Baseline!Q85=0,SMALL(Data_Baseline!$C85:$AZ85,COUNTIF(Data_Baseline!$C85:$AZ85,0)+1),Data_Baseline!Q85)))),"")</f>
        <v>1.3558230502540688E-3</v>
      </c>
      <c r="S85" s="79">
        <f ca="1">IFERROR(IF(Data_Baseline!R85="","",IF($C$3="On",IF(S$3&lt;=$B$2,SMALL(Data_Baseline!$C85:$AZ85,COUNTIF(Data_Baseline!$C85:$AZ85,0)+1)/MAX(Data_Baseline!$C85:$AZ85),IF(Data_Baseline!R85=0,SMALL(Data_Baseline!$C85:$AZ85,COUNTIF(Data_Baseline!$C85:$AZ85,0)+1)/MAX(Data_Baseline!$C85:$AZ85),Data_Baseline!R85/MAX(Data_Baseline!$C85:$AZ85))),IF(S$3&lt;=$B$2,SMALL(Data_Baseline!$C85:$AZ85,COUNTIF(Data_Baseline!$C85:$AZ85,0)+1),IF(Data_Baseline!R85=0,SMALL(Data_Baseline!$C85:$AZ85,COUNTIF(Data_Baseline!$C85:$AZ85,0)+1),Data_Baseline!R85)))),"")</f>
        <v>1.3558230502540688E-3</v>
      </c>
      <c r="T85" s="79">
        <f ca="1">IFERROR(IF(Data_Baseline!S85="","",IF($C$3="On",IF(T$3&lt;=$B$2,SMALL(Data_Baseline!$C85:$AZ85,COUNTIF(Data_Baseline!$C85:$AZ85,0)+1)/MAX(Data_Baseline!$C85:$AZ85),IF(Data_Baseline!S85=0,SMALL(Data_Baseline!$C85:$AZ85,COUNTIF(Data_Baseline!$C85:$AZ85,0)+1)/MAX(Data_Baseline!$C85:$AZ85),Data_Baseline!S85/MAX(Data_Baseline!$C85:$AZ85))),IF(T$3&lt;=$B$2,SMALL(Data_Baseline!$C85:$AZ85,COUNTIF(Data_Baseline!$C85:$AZ85,0)+1),IF(Data_Baseline!S85=0,SMALL(Data_Baseline!$C85:$AZ85,COUNTIF(Data_Baseline!$C85:$AZ85,0)+1),Data_Baseline!S85)))),"")</f>
        <v>1.3558230502540688E-3</v>
      </c>
      <c r="U85" s="79">
        <f ca="1">IFERROR(IF(Data_Baseline!T85="","",IF($C$3="On",IF(U$3&lt;=$B$2,SMALL(Data_Baseline!$C85:$AZ85,COUNTIF(Data_Baseline!$C85:$AZ85,0)+1)/MAX(Data_Baseline!$C85:$AZ85),IF(Data_Baseline!T85=0,SMALL(Data_Baseline!$C85:$AZ85,COUNTIF(Data_Baseline!$C85:$AZ85,0)+1)/MAX(Data_Baseline!$C85:$AZ85),Data_Baseline!T85/MAX(Data_Baseline!$C85:$AZ85))),IF(U$3&lt;=$B$2,SMALL(Data_Baseline!$C85:$AZ85,COUNTIF(Data_Baseline!$C85:$AZ85,0)+1),IF(Data_Baseline!T85=0,SMALL(Data_Baseline!$C85:$AZ85,COUNTIF(Data_Baseline!$C85:$AZ85,0)+1),Data_Baseline!T85)))),"")</f>
        <v>1.3558230502540688E-3</v>
      </c>
      <c r="V85" s="79">
        <f ca="1">IFERROR(IF(Data_Baseline!U85="","",IF($C$3="On",IF(V$3&lt;=$B$2,SMALL(Data_Baseline!$C85:$AZ85,COUNTIF(Data_Baseline!$C85:$AZ85,0)+1)/MAX(Data_Baseline!$C85:$AZ85),IF(Data_Baseline!U85=0,SMALL(Data_Baseline!$C85:$AZ85,COUNTIF(Data_Baseline!$C85:$AZ85,0)+1)/MAX(Data_Baseline!$C85:$AZ85),Data_Baseline!U85/MAX(Data_Baseline!$C85:$AZ85))),IF(V$3&lt;=$B$2,SMALL(Data_Baseline!$C85:$AZ85,COUNTIF(Data_Baseline!$C85:$AZ85,0)+1),IF(Data_Baseline!U85=0,SMALL(Data_Baseline!$C85:$AZ85,COUNTIF(Data_Baseline!$C85:$AZ85,0)+1),Data_Baseline!U85)))),"")</f>
        <v>1.3558230502540688E-3</v>
      </c>
      <c r="W85" s="79">
        <f ca="1">IFERROR(IF(Data_Baseline!V85="","",IF($C$3="On",IF(W$3&lt;=$B$2,SMALL(Data_Baseline!$C85:$AZ85,COUNTIF(Data_Baseline!$C85:$AZ85,0)+1)/MAX(Data_Baseline!$C85:$AZ85),IF(Data_Baseline!V85=0,SMALL(Data_Baseline!$C85:$AZ85,COUNTIF(Data_Baseline!$C85:$AZ85,0)+1)/MAX(Data_Baseline!$C85:$AZ85),Data_Baseline!V85/MAX(Data_Baseline!$C85:$AZ85))),IF(W$3&lt;=$B$2,SMALL(Data_Baseline!$C85:$AZ85,COUNTIF(Data_Baseline!$C85:$AZ85,0)+1),IF(Data_Baseline!V85=0,SMALL(Data_Baseline!$C85:$AZ85,COUNTIF(Data_Baseline!$C85:$AZ85,0)+1),Data_Baseline!V85)))),"")</f>
        <v>1.3558230502540688E-3</v>
      </c>
      <c r="X85" s="79">
        <f ca="1">IFERROR(IF(Data_Baseline!W85="","",IF($C$3="On",IF(X$3&lt;=$B$2,SMALL(Data_Baseline!$C85:$AZ85,COUNTIF(Data_Baseline!$C85:$AZ85,0)+1)/MAX(Data_Baseline!$C85:$AZ85),IF(Data_Baseline!W85=0,SMALL(Data_Baseline!$C85:$AZ85,COUNTIF(Data_Baseline!$C85:$AZ85,0)+1)/MAX(Data_Baseline!$C85:$AZ85),Data_Baseline!W85/MAX(Data_Baseline!$C85:$AZ85))),IF(X$3&lt;=$B$2,SMALL(Data_Baseline!$C85:$AZ85,COUNTIF(Data_Baseline!$C85:$AZ85,0)+1),IF(Data_Baseline!W85=0,SMALL(Data_Baseline!$C85:$AZ85,COUNTIF(Data_Baseline!$C85:$AZ85,0)+1),Data_Baseline!W85)))),"")</f>
        <v>1.3558230502540688E-3</v>
      </c>
      <c r="Y85" s="79">
        <f ca="1">IFERROR(IF(Data_Baseline!X85="","",IF($C$3="On",IF(Y$3&lt;=$B$2,SMALL(Data_Baseline!$C85:$AZ85,COUNTIF(Data_Baseline!$C85:$AZ85,0)+1)/MAX(Data_Baseline!$C85:$AZ85),IF(Data_Baseline!X85=0,SMALL(Data_Baseline!$C85:$AZ85,COUNTIF(Data_Baseline!$C85:$AZ85,0)+1)/MAX(Data_Baseline!$C85:$AZ85),Data_Baseline!X85/MAX(Data_Baseline!$C85:$AZ85))),IF(Y$3&lt;=$B$2,SMALL(Data_Baseline!$C85:$AZ85,COUNTIF(Data_Baseline!$C85:$AZ85,0)+1),IF(Data_Baseline!X85=0,SMALL(Data_Baseline!$C85:$AZ85,COUNTIF(Data_Baseline!$C85:$AZ85,0)+1),Data_Baseline!X85)))),"")</f>
        <v>1.3558230502540688E-3</v>
      </c>
      <c r="Z85" s="79">
        <f ca="1">IFERROR(IF(Data_Baseline!Y85="","",IF($C$3="On",IF(Z$3&lt;=$B$2,SMALL(Data_Baseline!$C85:$AZ85,COUNTIF(Data_Baseline!$C85:$AZ85,0)+1)/MAX(Data_Baseline!$C85:$AZ85),IF(Data_Baseline!Y85=0,SMALL(Data_Baseline!$C85:$AZ85,COUNTIF(Data_Baseline!$C85:$AZ85,0)+1)/MAX(Data_Baseline!$C85:$AZ85),Data_Baseline!Y85/MAX(Data_Baseline!$C85:$AZ85))),IF(Z$3&lt;=$B$2,SMALL(Data_Baseline!$C85:$AZ85,COUNTIF(Data_Baseline!$C85:$AZ85,0)+1),IF(Data_Baseline!Y85=0,SMALL(Data_Baseline!$C85:$AZ85,COUNTIF(Data_Baseline!$C85:$AZ85,0)+1),Data_Baseline!Y85)))),"")</f>
        <v>1.3558230502540688E-3</v>
      </c>
      <c r="AA85" s="79">
        <f ca="1">IFERROR(IF(Data_Baseline!Z85="","",IF($C$3="On",IF(AA$3&lt;=$B$2,SMALL(Data_Baseline!$C85:$AZ85,COUNTIF(Data_Baseline!$C85:$AZ85,0)+1)/MAX(Data_Baseline!$C85:$AZ85),IF(Data_Baseline!Z85=0,SMALL(Data_Baseline!$C85:$AZ85,COUNTIF(Data_Baseline!$C85:$AZ85,0)+1)/MAX(Data_Baseline!$C85:$AZ85),Data_Baseline!Z85/MAX(Data_Baseline!$C85:$AZ85))),IF(AA$3&lt;=$B$2,SMALL(Data_Baseline!$C85:$AZ85,COUNTIF(Data_Baseline!$C85:$AZ85,0)+1),IF(Data_Baseline!Z85=0,SMALL(Data_Baseline!$C85:$AZ85,COUNTIF(Data_Baseline!$C85:$AZ85,0)+1),Data_Baseline!Z85)))),"")</f>
        <v>1.3558230502540688E-3</v>
      </c>
      <c r="AB85" s="79">
        <f ca="1">IFERROR(IF(Data_Baseline!AA85="","",IF($C$3="On",IF(AB$3&lt;=$B$2,SMALL(Data_Baseline!$C85:$AZ85,COUNTIF(Data_Baseline!$C85:$AZ85,0)+1)/MAX(Data_Baseline!$C85:$AZ85),IF(Data_Baseline!AA85=0,SMALL(Data_Baseline!$C85:$AZ85,COUNTIF(Data_Baseline!$C85:$AZ85,0)+1)/MAX(Data_Baseline!$C85:$AZ85),Data_Baseline!AA85/MAX(Data_Baseline!$C85:$AZ85))),IF(AB$3&lt;=$B$2,SMALL(Data_Baseline!$C85:$AZ85,COUNTIF(Data_Baseline!$C85:$AZ85,0)+1),IF(Data_Baseline!AA85=0,SMALL(Data_Baseline!$C85:$AZ85,COUNTIF(Data_Baseline!$C85:$AZ85,0)+1),Data_Baseline!AA85)))),"")</f>
        <v>2.4386609117043536E-3</v>
      </c>
      <c r="AC85" s="79">
        <f ca="1">IFERROR(IF(Data_Baseline!AB85="","",IF($C$3="On",IF(AC$3&lt;=$B$2,SMALL(Data_Baseline!$C85:$AZ85,COUNTIF(Data_Baseline!$C85:$AZ85,0)+1)/MAX(Data_Baseline!$C85:$AZ85),IF(Data_Baseline!AB85=0,SMALL(Data_Baseline!$C85:$AZ85,COUNTIF(Data_Baseline!$C85:$AZ85,0)+1)/MAX(Data_Baseline!$C85:$AZ85),Data_Baseline!AB85/MAX(Data_Baseline!$C85:$AZ85))),IF(AC$3&lt;=$B$2,SMALL(Data_Baseline!$C85:$AZ85,COUNTIF(Data_Baseline!$C85:$AZ85,0)+1),IF(Data_Baseline!AB85=0,SMALL(Data_Baseline!$C85:$AZ85,COUNTIF(Data_Baseline!$C85:$AZ85,0)+1),Data_Baseline!AB85)))),"")</f>
        <v>8.7905235022078879E-3</v>
      </c>
      <c r="AD85" s="79">
        <f ca="1">IFERROR(IF(Data_Baseline!AC85="","",IF($C$3="On",IF(AD$3&lt;=$B$2,SMALL(Data_Baseline!$C85:$AZ85,COUNTIF(Data_Baseline!$C85:$AZ85,0)+1)/MAX(Data_Baseline!$C85:$AZ85),IF(Data_Baseline!AC85=0,SMALL(Data_Baseline!$C85:$AZ85,COUNTIF(Data_Baseline!$C85:$AZ85,0)+1)/MAX(Data_Baseline!$C85:$AZ85),Data_Baseline!AC85/MAX(Data_Baseline!$C85:$AZ85))),IF(AD$3&lt;=$B$2,SMALL(Data_Baseline!$C85:$AZ85,COUNTIF(Data_Baseline!$C85:$AZ85,0)+1),IF(Data_Baseline!AC85=0,SMALL(Data_Baseline!$C85:$AZ85,COUNTIF(Data_Baseline!$C85:$AZ85,0)+1),Data_Baseline!AC85)))),"")</f>
        <v>2.031295551426868E-2</v>
      </c>
      <c r="AE85" s="79">
        <f ca="1">IFERROR(IF(Data_Baseline!AD85="","",IF($C$3="On",IF(AE$3&lt;=$B$2,SMALL(Data_Baseline!$C85:$AZ85,COUNTIF(Data_Baseline!$C85:$AZ85,0)+1)/MAX(Data_Baseline!$C85:$AZ85),IF(Data_Baseline!AD85=0,SMALL(Data_Baseline!$C85:$AZ85,COUNTIF(Data_Baseline!$C85:$AZ85,0)+1)/MAX(Data_Baseline!$C85:$AZ85),Data_Baseline!AD85/MAX(Data_Baseline!$C85:$AZ85))),IF(AE$3&lt;=$B$2,SMALL(Data_Baseline!$C85:$AZ85,COUNTIF(Data_Baseline!$C85:$AZ85,0)+1),IF(Data_Baseline!AD85=0,SMALL(Data_Baseline!$C85:$AZ85,COUNTIF(Data_Baseline!$C85:$AZ85,0)+1),Data_Baseline!AD85)))),"")</f>
        <v>4.1706117311622014E-2</v>
      </c>
      <c r="AF85" s="79">
        <f ca="1">IFERROR(IF(Data_Baseline!AE85="","",IF($C$3="On",IF(AF$3&lt;=$B$2,SMALL(Data_Baseline!$C85:$AZ85,COUNTIF(Data_Baseline!$C85:$AZ85,0)+1)/MAX(Data_Baseline!$C85:$AZ85),IF(Data_Baseline!AE85=0,SMALL(Data_Baseline!$C85:$AZ85,COUNTIF(Data_Baseline!$C85:$AZ85,0)+1)/MAX(Data_Baseline!$C85:$AZ85),Data_Baseline!AE85/MAX(Data_Baseline!$C85:$AZ85))),IF(AF$3&lt;=$B$2,SMALL(Data_Baseline!$C85:$AZ85,COUNTIF(Data_Baseline!$C85:$AZ85,0)+1),IF(Data_Baseline!AE85=0,SMALL(Data_Baseline!$C85:$AZ85,COUNTIF(Data_Baseline!$C85:$AZ85,0)+1),Data_Baseline!AE85)))),"")</f>
        <v>7.9817634653589473E-2</v>
      </c>
      <c r="AG85" s="79">
        <f ca="1">IFERROR(IF(Data_Baseline!AF85="","",IF($C$3="On",IF(AG$3&lt;=$B$2,SMALL(Data_Baseline!$C85:$AZ85,COUNTIF(Data_Baseline!$C85:$AZ85,0)+1)/MAX(Data_Baseline!$C85:$AZ85),IF(Data_Baseline!AF85=0,SMALL(Data_Baseline!$C85:$AZ85,COUNTIF(Data_Baseline!$C85:$AZ85,0)+1)/MAX(Data_Baseline!$C85:$AZ85),Data_Baseline!AF85/MAX(Data_Baseline!$C85:$AZ85))),IF(AG$3&lt;=$B$2,SMALL(Data_Baseline!$C85:$AZ85,COUNTIF(Data_Baseline!$C85:$AZ85,0)+1),IF(Data_Baseline!AF85=0,SMALL(Data_Baseline!$C85:$AZ85,COUNTIF(Data_Baseline!$C85:$AZ85,0)+1),Data_Baseline!AF85)))),"")</f>
        <v>0.14584146927652011</v>
      </c>
      <c r="AH85" s="79">
        <f ca="1">IFERROR(IF(Data_Baseline!AG85="","",IF($C$3="On",IF(AH$3&lt;=$B$2,SMALL(Data_Baseline!$C85:$AZ85,COUNTIF(Data_Baseline!$C85:$AZ85,0)+1)/MAX(Data_Baseline!$C85:$AZ85),IF(Data_Baseline!AG85=0,SMALL(Data_Baseline!$C85:$AZ85,COUNTIF(Data_Baseline!$C85:$AZ85,0)+1)/MAX(Data_Baseline!$C85:$AZ85),Data_Baseline!AG85/MAX(Data_Baseline!$C85:$AZ85))),IF(AH$3&lt;=$B$2,SMALL(Data_Baseline!$C85:$AZ85,COUNTIF(Data_Baseline!$C85:$AZ85,0)+1),IF(Data_Baseline!AG85=0,SMALL(Data_Baseline!$C85:$AZ85,COUNTIF(Data_Baseline!$C85:$AZ85,0)+1),Data_Baseline!AG85)))),"")</f>
        <v>0.24891014366535949</v>
      </c>
      <c r="AI85" s="79">
        <f ca="1">IFERROR(IF(Data_Baseline!AH85="","",IF($C$3="On",IF(AI$3&lt;=$B$2,SMALL(Data_Baseline!$C85:$AZ85,COUNTIF(Data_Baseline!$C85:$AZ85,0)+1)/MAX(Data_Baseline!$C85:$AZ85),IF(Data_Baseline!AH85=0,SMALL(Data_Baseline!$C85:$AZ85,COUNTIF(Data_Baseline!$C85:$AZ85,0)+1)/MAX(Data_Baseline!$C85:$AZ85),Data_Baseline!AH85/MAX(Data_Baseline!$C85:$AZ85))),IF(AI$3&lt;=$B$2,SMALL(Data_Baseline!$C85:$AZ85,COUNTIF(Data_Baseline!$C85:$AZ85,0)+1),IF(Data_Baseline!AH85=0,SMALL(Data_Baseline!$C85:$AZ85,COUNTIF(Data_Baseline!$C85:$AZ85,0)+1),Data_Baseline!AH85)))),"")</f>
        <v>0.38918650085981427</v>
      </c>
      <c r="AJ85" s="79">
        <f ca="1">IFERROR(IF(Data_Baseline!AI85="","",IF($C$3="On",IF(AJ$3&lt;=$B$2,SMALL(Data_Baseline!$C85:$AZ85,COUNTIF(Data_Baseline!$C85:$AZ85,0)+1)/MAX(Data_Baseline!$C85:$AZ85),IF(Data_Baseline!AI85=0,SMALL(Data_Baseline!$C85:$AZ85,COUNTIF(Data_Baseline!$C85:$AZ85,0)+1)/MAX(Data_Baseline!$C85:$AZ85),Data_Baseline!AI85/MAX(Data_Baseline!$C85:$AZ85))),IF(AJ$3&lt;=$B$2,SMALL(Data_Baseline!$C85:$AZ85,COUNTIF(Data_Baseline!$C85:$AZ85,0)+1),IF(Data_Baseline!AI85=0,SMALL(Data_Baseline!$C85:$AZ85,COUNTIF(Data_Baseline!$C85:$AZ85,0)+1),Data_Baseline!AI85)))),"")</f>
        <v>0.54760738071216652</v>
      </c>
      <c r="AK85" s="79">
        <f ca="1">IFERROR(IF(Data_Baseline!AJ85="","",IF($C$3="On",IF(AK$3&lt;=$B$2,SMALL(Data_Baseline!$C85:$AZ85,COUNTIF(Data_Baseline!$C85:$AZ85,0)+1)/MAX(Data_Baseline!$C85:$AZ85),IF(Data_Baseline!AJ85=0,SMALL(Data_Baseline!$C85:$AZ85,COUNTIF(Data_Baseline!$C85:$AZ85,0)+1)/MAX(Data_Baseline!$C85:$AZ85),Data_Baseline!AJ85/MAX(Data_Baseline!$C85:$AZ85))),IF(AK$3&lt;=$B$2,SMALL(Data_Baseline!$C85:$AZ85,COUNTIF(Data_Baseline!$C85:$AZ85,0)+1),IF(Data_Baseline!AJ85=0,SMALL(Data_Baseline!$C85:$AZ85,COUNTIF(Data_Baseline!$C85:$AZ85,0)+1),Data_Baseline!AJ85)))),"")</f>
        <v>0.69739861949776905</v>
      </c>
      <c r="AL85" s="79">
        <f ca="1">IFERROR(IF(Data_Baseline!AK85="","",IF($C$3="On",IF(AL$3&lt;=$B$2,SMALL(Data_Baseline!$C85:$AZ85,COUNTIF(Data_Baseline!$C85:$AZ85,0)+1)/MAX(Data_Baseline!$C85:$AZ85),IF(Data_Baseline!AK85=0,SMALL(Data_Baseline!$C85:$AZ85,COUNTIF(Data_Baseline!$C85:$AZ85,0)+1)/MAX(Data_Baseline!$C85:$AZ85),Data_Baseline!AK85/MAX(Data_Baseline!$C85:$AZ85))),IF(AL$3&lt;=$B$2,SMALL(Data_Baseline!$C85:$AZ85,COUNTIF(Data_Baseline!$C85:$AZ85,0)+1),IF(Data_Baseline!AK85=0,SMALL(Data_Baseline!$C85:$AZ85,COUNTIF(Data_Baseline!$C85:$AZ85,0)+1),Data_Baseline!AK85)))),"")</f>
        <v>0.81589453739669771</v>
      </c>
      <c r="AM85" s="79">
        <f ca="1">IFERROR(IF(Data_Baseline!AL85="","",IF($C$3="On",IF(AM$3&lt;=$B$2,SMALL(Data_Baseline!$C85:$AZ85,COUNTIF(Data_Baseline!$C85:$AZ85,0)+1)/MAX(Data_Baseline!$C85:$AZ85),IF(Data_Baseline!AL85=0,SMALL(Data_Baseline!$C85:$AZ85,COUNTIF(Data_Baseline!$C85:$AZ85,0)+1)/MAX(Data_Baseline!$C85:$AZ85),Data_Baseline!AL85/MAX(Data_Baseline!$C85:$AZ85))),IF(AM$3&lt;=$B$2,SMALL(Data_Baseline!$C85:$AZ85,COUNTIF(Data_Baseline!$C85:$AZ85,0)+1),IF(Data_Baseline!AL85=0,SMALL(Data_Baseline!$C85:$AZ85,COUNTIF(Data_Baseline!$C85:$AZ85,0)+1),Data_Baseline!AL85)))),"")</f>
        <v>0.89667759569866046</v>
      </c>
      <c r="AN85" s="79">
        <f ca="1">IFERROR(IF(Data_Baseline!AM85="","",IF($C$3="On",IF(AN$3&lt;=$B$2,SMALL(Data_Baseline!$C85:$AZ85,COUNTIF(Data_Baseline!$C85:$AZ85,0)+1)/MAX(Data_Baseline!$C85:$AZ85),IF(Data_Baseline!AM85=0,SMALL(Data_Baseline!$C85:$AZ85,COUNTIF(Data_Baseline!$C85:$AZ85,0)+1)/MAX(Data_Baseline!$C85:$AZ85),Data_Baseline!AM85/MAX(Data_Baseline!$C85:$AZ85))),IF(AN$3&lt;=$B$2,SMALL(Data_Baseline!$C85:$AZ85,COUNTIF(Data_Baseline!$C85:$AZ85,0)+1),IF(Data_Baseline!AM85=0,SMALL(Data_Baseline!$C85:$AZ85,COUNTIF(Data_Baseline!$C85:$AZ85,0)+1),Data_Baseline!AM85)))),"")</f>
        <v>0.94477851563651749</v>
      </c>
      <c r="AO85" s="79">
        <f ca="1">IFERROR(IF(Data_Baseline!AN85="","",IF($C$3="On",IF(AO$3&lt;=$B$2,SMALL(Data_Baseline!$C85:$AZ85,COUNTIF(Data_Baseline!$C85:$AZ85,0)+1)/MAX(Data_Baseline!$C85:$AZ85),IF(Data_Baseline!AN85=0,SMALL(Data_Baseline!$C85:$AZ85,COUNTIF(Data_Baseline!$C85:$AZ85,0)+1)/MAX(Data_Baseline!$C85:$AZ85),Data_Baseline!AN85/MAX(Data_Baseline!$C85:$AZ85))),IF(AO$3&lt;=$B$2,SMALL(Data_Baseline!$C85:$AZ85,COUNTIF(Data_Baseline!$C85:$AZ85,0)+1),IF(Data_Baseline!AN85=0,SMALL(Data_Baseline!$C85:$AZ85,COUNTIF(Data_Baseline!$C85:$AZ85,0)+1),Data_Baseline!AN85)))),"")</f>
        <v>0.97255439160483559</v>
      </c>
      <c r="AP85" s="79">
        <f ca="1">IFERROR(IF(Data_Baseline!AO85="","",IF($C$3="On",IF(AP$3&lt;=$B$2,SMALL(Data_Baseline!$C85:$AZ85,COUNTIF(Data_Baseline!$C85:$AZ85,0)+1)/MAX(Data_Baseline!$C85:$AZ85),IF(Data_Baseline!AO85=0,SMALL(Data_Baseline!$C85:$AZ85,COUNTIF(Data_Baseline!$C85:$AZ85,0)+1)/MAX(Data_Baseline!$C85:$AZ85),Data_Baseline!AO85/MAX(Data_Baseline!$C85:$AZ85))),IF(AP$3&lt;=$B$2,SMALL(Data_Baseline!$C85:$AZ85,COUNTIF(Data_Baseline!$C85:$AZ85,0)+1),IF(Data_Baseline!AO85=0,SMALL(Data_Baseline!$C85:$AZ85,COUNTIF(Data_Baseline!$C85:$AZ85,0)+1),Data_Baseline!AO85)))),"")</f>
        <v>0.99155064482637822</v>
      </c>
      <c r="AQ85" s="79">
        <f ca="1">IFERROR(IF(Data_Baseline!AP85="","",IF($C$3="On",IF(AQ$3&lt;=$B$2,SMALL(Data_Baseline!$C85:$AZ85,COUNTIF(Data_Baseline!$C85:$AZ85,0)+1)/MAX(Data_Baseline!$C85:$AZ85),IF(Data_Baseline!AP85=0,SMALL(Data_Baseline!$C85:$AZ85,COUNTIF(Data_Baseline!$C85:$AZ85,0)+1)/MAX(Data_Baseline!$C85:$AZ85),Data_Baseline!AP85/MAX(Data_Baseline!$C85:$AZ85))),IF(AQ$3&lt;=$B$2,SMALL(Data_Baseline!$C85:$AZ85,COUNTIF(Data_Baseline!$C85:$AZ85,0)+1),IF(Data_Baseline!AP85=0,SMALL(Data_Baseline!$C85:$AZ85,COUNTIF(Data_Baseline!$C85:$AZ85,0)+1),Data_Baseline!AP85)))),"")</f>
        <v>1</v>
      </c>
      <c r="AR85" s="79" t="str">
        <f>IFERROR(IF(Data_Baseline!AQ85="","",IF($C$3="On",IF(AR$3&lt;=$B$2,SMALL(Data_Baseline!$C85:$AZ85,COUNTIF(Data_Baseline!$C85:$AZ85,0)+1)/MAX(Data_Baseline!$C85:$AZ85),IF(Data_Baseline!AQ85=0,SMALL(Data_Baseline!$C85:$AZ85,COUNTIF(Data_Baseline!$C85:$AZ85,0)+1)/MAX(Data_Baseline!$C85:$AZ85),Data_Baseline!AQ85/MAX(Data_Baseline!$C85:$AZ85))),IF(AR$3&lt;=$B$2,SMALL(Data_Baseline!$C85:$AZ85,COUNTIF(Data_Baseline!$C85:$AZ85,0)+1),IF(Data_Baseline!AQ85=0,SMALL(Data_Baseline!$C85:$AZ85,COUNTIF(Data_Baseline!$C85:$AZ85,0)+1),Data_Baseline!AQ85)))),"")</f>
        <v/>
      </c>
      <c r="AS85" s="79" t="str">
        <f>IFERROR(IF(Data_Baseline!AR85="","",IF($C$3="On",IF(AS$3&lt;=$B$2,SMALL(Data_Baseline!$C85:$AZ85,COUNTIF(Data_Baseline!$C85:$AZ85,0)+1)/MAX(Data_Baseline!$C85:$AZ85),IF(Data_Baseline!AR85=0,SMALL(Data_Baseline!$C85:$AZ85,COUNTIF(Data_Baseline!$C85:$AZ85,0)+1)/MAX(Data_Baseline!$C85:$AZ85),Data_Baseline!AR85/MAX(Data_Baseline!$C85:$AZ85))),IF(AS$3&lt;=$B$2,SMALL(Data_Baseline!$C85:$AZ85,COUNTIF(Data_Baseline!$C85:$AZ85,0)+1),IF(Data_Baseline!AR85=0,SMALL(Data_Baseline!$C85:$AZ85,COUNTIF(Data_Baseline!$C85:$AZ85,0)+1),Data_Baseline!AR85)))),"")</f>
        <v/>
      </c>
      <c r="AT85" s="79" t="str">
        <f>IFERROR(IF(Data_Baseline!AS85="","",IF($C$3="On",IF(AT$3&lt;=$B$2,SMALL(Data_Baseline!$C85:$AZ85,COUNTIF(Data_Baseline!$C85:$AZ85,0)+1)/MAX(Data_Baseline!$C85:$AZ85),IF(Data_Baseline!AS85=0,SMALL(Data_Baseline!$C85:$AZ85,COUNTIF(Data_Baseline!$C85:$AZ85,0)+1)/MAX(Data_Baseline!$C85:$AZ85),Data_Baseline!AS85/MAX(Data_Baseline!$C85:$AZ85))),IF(AT$3&lt;=$B$2,SMALL(Data_Baseline!$C85:$AZ85,COUNTIF(Data_Baseline!$C85:$AZ85,0)+1),IF(Data_Baseline!AS85=0,SMALL(Data_Baseline!$C85:$AZ85,COUNTIF(Data_Baseline!$C85:$AZ85,0)+1),Data_Baseline!AS85)))),"")</f>
        <v/>
      </c>
      <c r="AU85" s="79" t="str">
        <f>IFERROR(IF(Data_Baseline!AT85="","",IF($C$3="On",IF(AU$3&lt;=$B$2,SMALL(Data_Baseline!$C85:$AZ85,COUNTIF(Data_Baseline!$C85:$AZ85,0)+1)/MAX(Data_Baseline!$C85:$AZ85),IF(Data_Baseline!AT85=0,SMALL(Data_Baseline!$C85:$AZ85,COUNTIF(Data_Baseline!$C85:$AZ85,0)+1)/MAX(Data_Baseline!$C85:$AZ85),Data_Baseline!AT85/MAX(Data_Baseline!$C85:$AZ85))),IF(AU$3&lt;=$B$2,SMALL(Data_Baseline!$C85:$AZ85,COUNTIF(Data_Baseline!$C85:$AZ85,0)+1),IF(Data_Baseline!AT85=0,SMALL(Data_Baseline!$C85:$AZ85,COUNTIF(Data_Baseline!$C85:$AZ85,0)+1),Data_Baseline!AT85)))),"")</f>
        <v/>
      </c>
      <c r="AV85" s="79" t="str">
        <f>IFERROR(IF(Data_Baseline!AU85="","",IF($C$3="On",IF(AV$3&lt;=$B$2,SMALL(Data_Baseline!$C85:$AZ85,COUNTIF(Data_Baseline!$C85:$AZ85,0)+1)/MAX(Data_Baseline!$C85:$AZ85),IF(Data_Baseline!AU85=0,SMALL(Data_Baseline!$C85:$AZ85,COUNTIF(Data_Baseline!$C85:$AZ85,0)+1)/MAX(Data_Baseline!$C85:$AZ85),Data_Baseline!AU85/MAX(Data_Baseline!$C85:$AZ85))),IF(AV$3&lt;=$B$2,SMALL(Data_Baseline!$C85:$AZ85,COUNTIF(Data_Baseline!$C85:$AZ85,0)+1),IF(Data_Baseline!AU85=0,SMALL(Data_Baseline!$C85:$AZ85,COUNTIF(Data_Baseline!$C85:$AZ85,0)+1),Data_Baseline!AU85)))),"")</f>
        <v/>
      </c>
      <c r="AW85" s="79" t="str">
        <f>IFERROR(IF(Data_Baseline!AV85="","",IF($C$3="On",IF(AW$3&lt;=$B$2,SMALL(Data_Baseline!$C85:$AZ85,COUNTIF(Data_Baseline!$C85:$AZ85,0)+1)/MAX(Data_Baseline!$C85:$AZ85),IF(Data_Baseline!AV85=0,SMALL(Data_Baseline!$C85:$AZ85,COUNTIF(Data_Baseline!$C85:$AZ85,0)+1)/MAX(Data_Baseline!$C85:$AZ85),Data_Baseline!AV85/MAX(Data_Baseline!$C85:$AZ85))),IF(AW$3&lt;=$B$2,SMALL(Data_Baseline!$C85:$AZ85,COUNTIF(Data_Baseline!$C85:$AZ85,0)+1),IF(Data_Baseline!AV85=0,SMALL(Data_Baseline!$C85:$AZ85,COUNTIF(Data_Baseline!$C85:$AZ85,0)+1),Data_Baseline!AV85)))),"")</f>
        <v/>
      </c>
      <c r="AX85" s="79" t="str">
        <f>IFERROR(IF(Data_Baseline!AW85="","",IF($C$3="On",IF(AX$3&lt;=$B$2,SMALL(Data_Baseline!$C85:$AZ85,COUNTIF(Data_Baseline!$C85:$AZ85,0)+1)/MAX(Data_Baseline!$C85:$AZ85),IF(Data_Baseline!AW85=0,SMALL(Data_Baseline!$C85:$AZ85,COUNTIF(Data_Baseline!$C85:$AZ85,0)+1)/MAX(Data_Baseline!$C85:$AZ85),Data_Baseline!AW85/MAX(Data_Baseline!$C85:$AZ85))),IF(AX$3&lt;=$B$2,SMALL(Data_Baseline!$C85:$AZ85,COUNTIF(Data_Baseline!$C85:$AZ85,0)+1),IF(Data_Baseline!AW85=0,SMALL(Data_Baseline!$C85:$AZ85,COUNTIF(Data_Baseline!$C85:$AZ85,0)+1),Data_Baseline!AW85)))),"")</f>
        <v/>
      </c>
      <c r="AY85" s="79" t="str">
        <f>IFERROR(IF(Data_Baseline!AX85="","",IF($C$3="On",IF(AY$3&lt;=$B$2,SMALL(Data_Baseline!$C85:$AZ85,COUNTIF(Data_Baseline!$C85:$AZ85,0)+1)/MAX(Data_Baseline!$C85:$AZ85),IF(Data_Baseline!AX85=0,SMALL(Data_Baseline!$C85:$AZ85,COUNTIF(Data_Baseline!$C85:$AZ85,0)+1)/MAX(Data_Baseline!$C85:$AZ85),Data_Baseline!AX85/MAX(Data_Baseline!$C85:$AZ85))),IF(AY$3&lt;=$B$2,SMALL(Data_Baseline!$C85:$AZ85,COUNTIF(Data_Baseline!$C85:$AZ85,0)+1),IF(Data_Baseline!AX85=0,SMALL(Data_Baseline!$C85:$AZ85,COUNTIF(Data_Baseline!$C85:$AZ85,0)+1),Data_Baseline!AX85)))),"")</f>
        <v/>
      </c>
      <c r="AZ85" s="79" t="str">
        <f>IFERROR(IF(Data_Baseline!AY85="","",IF($C$3="On",IF(AZ$3&lt;=$B$2,SMALL(Data_Baseline!$C85:$AZ85,COUNTIF(Data_Baseline!$C85:$AZ85,0)+1)/MAX(Data_Baseline!$C85:$AZ85),IF(Data_Baseline!AY85=0,SMALL(Data_Baseline!$C85:$AZ85,COUNTIF(Data_Baseline!$C85:$AZ85,0)+1)/MAX(Data_Baseline!$C85:$AZ85),Data_Baseline!AY85/MAX(Data_Baseline!$C85:$AZ85))),IF(AZ$3&lt;=$B$2,SMALL(Data_Baseline!$C85:$AZ85,COUNTIF(Data_Baseline!$C85:$AZ85,0)+1),IF(Data_Baseline!AY85=0,SMALL(Data_Baseline!$C85:$AZ85,COUNTIF(Data_Baseline!$C85:$AZ85,0)+1),Data_Baseline!AY85)))),"")</f>
        <v/>
      </c>
      <c r="BA85" s="79" t="str">
        <f>IFERROR(IF(Data_Baseline!AZ85="","",IF($C$3="On",IF(BA$3&lt;=$B$2,SMALL(Data_Baseline!$C85:$AZ85,COUNTIF(Data_Baseline!$C85:$AZ85,0)+1)/MAX(Data_Baseline!$C85:$AZ85),IF(Data_Baseline!AZ85=0,SMALL(Data_Baseline!$C85:$AZ85,COUNTIF(Data_Baseline!$C85:$AZ85,0)+1)/MAX(Data_Baseline!$C85:$AZ85),Data_Baseline!AZ85/MAX(Data_Baseline!$C85:$AZ85))),IF(BA$3&lt;=$B$2,SMALL(Data_Baseline!$C85:$AZ85,COUNTIF(Data_Baseline!$C85:$AZ85,0)+1),IF(Data_Baseline!AZ85=0,SMALL(Data_Baseline!$C85:$AZ85,COUNTIF(Data_Baseline!$C85:$AZ85,0)+1),Data_Baseline!AZ85)))),"")</f>
        <v/>
      </c>
      <c r="BB85" s="79">
        <f ca="1">IF(Data_Initial!BA85="",1,0)</f>
        <v>1</v>
      </c>
      <c r="BC85" s="2" t="str">
        <f t="shared" ca="1" si="4"/>
        <v>3G_aceA</v>
      </c>
      <c r="BD85" s="79" t="str">
        <f t="shared" ca="1" si="5"/>
        <v>3G</v>
      </c>
      <c r="BE85" s="79" t="str">
        <f ca="1">Data_Initial!BC85</f>
        <v>aceA</v>
      </c>
      <c r="BF85" s="79" t="str">
        <f ca="1">Data_Initial!BB85</f>
        <v>1_2</v>
      </c>
      <c r="BG85" s="79">
        <f ca="1">IFERROR((INDIRECT("Plate"&amp;Data!A85&amp;"_C!"&amp;CHAR(RIGHT(Data!B85,LEN(Data!B85)-1)+65)&amp;CODE(LEFT(Data!B85,1))-58)),"")</f>
        <v>0</v>
      </c>
      <c r="BH85" s="79" t="str">
        <f ca="1">Data_Initial!BA85</f>
        <v/>
      </c>
      <c r="BI85" s="79">
        <f t="shared" ca="1" si="6"/>
        <v>1.3558230502540688E-3</v>
      </c>
      <c r="BJ85" s="79" t="str">
        <f ca="1">IF(BH85="N",1+MAX($BJ$3:BJ84),"")</f>
        <v/>
      </c>
      <c r="BK85" s="79"/>
      <c r="BL85" s="79"/>
      <c r="BM85" s="79"/>
      <c r="BN85" s="79"/>
      <c r="BO85" s="79"/>
      <c r="BP85" s="79"/>
      <c r="BQ85" s="79"/>
      <c r="BR85" s="79"/>
      <c r="BS85" s="79"/>
      <c r="BT85" s="79"/>
      <c r="BU85" s="79"/>
      <c r="BV85" s="79"/>
      <c r="BW85" s="79"/>
      <c r="BX85" s="79"/>
      <c r="BY85" s="79"/>
      <c r="BZ85" s="79"/>
    </row>
    <row r="86" spans="1:78" x14ac:dyDescent="0.25">
      <c r="A86" s="79">
        <f ca="1">IF(BH86="N","N"&amp;BJ86,IF(BB86=0,"",MAX($A$3:A85)+1))</f>
        <v>76</v>
      </c>
      <c r="B86" s="79" t="str">
        <f ca="1">Data_Initial!A86&amp;C86</f>
        <v>2C2</v>
      </c>
      <c r="C86" s="79" t="str">
        <f ca="1">Data_Initial!B86</f>
        <v>C2</v>
      </c>
      <c r="D86" s="79">
        <f ca="1">IFERROR(IF(Data_Baseline!C86="","",IF($C$3="On",IF(D$3&lt;=$B$2,SMALL(Data_Baseline!$C86:$AZ86,COUNTIF(Data_Baseline!$C86:$AZ86,0)+1)/MAX(Data_Baseline!$C86:$AZ86),IF(Data_Baseline!C86=0,SMALL(Data_Baseline!$C86:$AZ86,COUNTIF(Data_Baseline!$C86:$AZ86,0)+1)/MAX(Data_Baseline!$C86:$AZ86),Data_Baseline!C86/MAX(Data_Baseline!$C86:$AZ86))),IF(D$3&lt;=$B$2,SMALL(Data_Baseline!$C86:$AZ86,COUNTIF(Data_Baseline!$C86:$AZ86,0)+1),IF(Data_Baseline!C86=0,SMALL(Data_Baseline!$C86:$AZ86,COUNTIF(Data_Baseline!$C86:$AZ86,0)+1),Data_Baseline!C86)))),"")</f>
        <v>2.8017705816919803E-4</v>
      </c>
      <c r="E86" s="79">
        <f ca="1">IFERROR(IF(Data_Baseline!D86="","",IF($C$3="On",IF(E$3&lt;=$B$2,SMALL(Data_Baseline!$C86:$AZ86,COUNTIF(Data_Baseline!$C86:$AZ86,0)+1)/MAX(Data_Baseline!$C86:$AZ86),IF(Data_Baseline!D86=0,SMALL(Data_Baseline!$C86:$AZ86,COUNTIF(Data_Baseline!$C86:$AZ86,0)+1)/MAX(Data_Baseline!$C86:$AZ86),Data_Baseline!D86/MAX(Data_Baseline!$C86:$AZ86))),IF(E$3&lt;=$B$2,SMALL(Data_Baseline!$C86:$AZ86,COUNTIF(Data_Baseline!$C86:$AZ86,0)+1),IF(Data_Baseline!D86=0,SMALL(Data_Baseline!$C86:$AZ86,COUNTIF(Data_Baseline!$C86:$AZ86,0)+1),Data_Baseline!D86)))),"")</f>
        <v>2.8017705816919803E-4</v>
      </c>
      <c r="F86" s="79">
        <f ca="1">IFERROR(IF(Data_Baseline!E86="","",IF($C$3="On",IF(F$3&lt;=$B$2,SMALL(Data_Baseline!$C86:$AZ86,COUNTIF(Data_Baseline!$C86:$AZ86,0)+1)/MAX(Data_Baseline!$C86:$AZ86),IF(Data_Baseline!E86=0,SMALL(Data_Baseline!$C86:$AZ86,COUNTIF(Data_Baseline!$C86:$AZ86,0)+1)/MAX(Data_Baseline!$C86:$AZ86),Data_Baseline!E86/MAX(Data_Baseline!$C86:$AZ86))),IF(F$3&lt;=$B$2,SMALL(Data_Baseline!$C86:$AZ86,COUNTIF(Data_Baseline!$C86:$AZ86,0)+1),IF(Data_Baseline!E86=0,SMALL(Data_Baseline!$C86:$AZ86,COUNTIF(Data_Baseline!$C86:$AZ86,0)+1),Data_Baseline!E86)))),"")</f>
        <v>2.8017705816919803E-4</v>
      </c>
      <c r="G86" s="79">
        <f ca="1">IFERROR(IF(Data_Baseline!F86="","",IF($C$3="On",IF(G$3&lt;=$B$2,SMALL(Data_Baseline!$C86:$AZ86,COUNTIF(Data_Baseline!$C86:$AZ86,0)+1)/MAX(Data_Baseline!$C86:$AZ86),IF(Data_Baseline!F86=0,SMALL(Data_Baseline!$C86:$AZ86,COUNTIF(Data_Baseline!$C86:$AZ86,0)+1)/MAX(Data_Baseline!$C86:$AZ86),Data_Baseline!F86/MAX(Data_Baseline!$C86:$AZ86))),IF(G$3&lt;=$B$2,SMALL(Data_Baseline!$C86:$AZ86,COUNTIF(Data_Baseline!$C86:$AZ86,0)+1),IF(Data_Baseline!F86=0,SMALL(Data_Baseline!$C86:$AZ86,COUNTIF(Data_Baseline!$C86:$AZ86,0)+1),Data_Baseline!F86)))),"")</f>
        <v>2.8017705816919803E-4</v>
      </c>
      <c r="H86" s="79">
        <f ca="1">IFERROR(IF(Data_Baseline!G86="","",IF($C$3="On",IF(H$3&lt;=$B$2,SMALL(Data_Baseline!$C86:$AZ86,COUNTIF(Data_Baseline!$C86:$AZ86,0)+1)/MAX(Data_Baseline!$C86:$AZ86),IF(Data_Baseline!G86=0,SMALL(Data_Baseline!$C86:$AZ86,COUNTIF(Data_Baseline!$C86:$AZ86,0)+1)/MAX(Data_Baseline!$C86:$AZ86),Data_Baseline!G86/MAX(Data_Baseline!$C86:$AZ86))),IF(H$3&lt;=$B$2,SMALL(Data_Baseline!$C86:$AZ86,COUNTIF(Data_Baseline!$C86:$AZ86,0)+1),IF(Data_Baseline!G86=0,SMALL(Data_Baseline!$C86:$AZ86,COUNTIF(Data_Baseline!$C86:$AZ86,0)+1),Data_Baseline!G86)))),"")</f>
        <v>2.8017705816919803E-4</v>
      </c>
      <c r="I86" s="79">
        <f ca="1">IFERROR(IF(Data_Baseline!H86="","",IF($C$3="On",IF(I$3&lt;=$B$2,SMALL(Data_Baseline!$C86:$AZ86,COUNTIF(Data_Baseline!$C86:$AZ86,0)+1)/MAX(Data_Baseline!$C86:$AZ86),IF(Data_Baseline!H86=0,SMALL(Data_Baseline!$C86:$AZ86,COUNTIF(Data_Baseline!$C86:$AZ86,0)+1)/MAX(Data_Baseline!$C86:$AZ86),Data_Baseline!H86/MAX(Data_Baseline!$C86:$AZ86))),IF(I$3&lt;=$B$2,SMALL(Data_Baseline!$C86:$AZ86,COUNTIF(Data_Baseline!$C86:$AZ86,0)+1),IF(Data_Baseline!H86=0,SMALL(Data_Baseline!$C86:$AZ86,COUNTIF(Data_Baseline!$C86:$AZ86,0)+1),Data_Baseline!H86)))),"")</f>
        <v>2.8017705816919803E-4</v>
      </c>
      <c r="J86" s="79">
        <f ca="1">IFERROR(IF(Data_Baseline!I86="","",IF($C$3="On",IF(J$3&lt;=$B$2,SMALL(Data_Baseline!$C86:$AZ86,COUNTIF(Data_Baseline!$C86:$AZ86,0)+1)/MAX(Data_Baseline!$C86:$AZ86),IF(Data_Baseline!I86=0,SMALL(Data_Baseline!$C86:$AZ86,COUNTIF(Data_Baseline!$C86:$AZ86,0)+1)/MAX(Data_Baseline!$C86:$AZ86),Data_Baseline!I86/MAX(Data_Baseline!$C86:$AZ86))),IF(J$3&lt;=$B$2,SMALL(Data_Baseline!$C86:$AZ86,COUNTIF(Data_Baseline!$C86:$AZ86,0)+1),IF(Data_Baseline!I86=0,SMALL(Data_Baseline!$C86:$AZ86,COUNTIF(Data_Baseline!$C86:$AZ86,0)+1),Data_Baseline!I86)))),"")</f>
        <v>2.8017705816919803E-4</v>
      </c>
      <c r="K86" s="79">
        <f ca="1">IFERROR(IF(Data_Baseline!J86="","",IF($C$3="On",IF(K$3&lt;=$B$2,SMALL(Data_Baseline!$C86:$AZ86,COUNTIF(Data_Baseline!$C86:$AZ86,0)+1)/MAX(Data_Baseline!$C86:$AZ86),IF(Data_Baseline!J86=0,SMALL(Data_Baseline!$C86:$AZ86,COUNTIF(Data_Baseline!$C86:$AZ86,0)+1)/MAX(Data_Baseline!$C86:$AZ86),Data_Baseline!J86/MAX(Data_Baseline!$C86:$AZ86))),IF(K$3&lt;=$B$2,SMALL(Data_Baseline!$C86:$AZ86,COUNTIF(Data_Baseline!$C86:$AZ86,0)+1),IF(Data_Baseline!J86=0,SMALL(Data_Baseline!$C86:$AZ86,COUNTIF(Data_Baseline!$C86:$AZ86,0)+1),Data_Baseline!J86)))),"")</f>
        <v>2.8017705816919803E-4</v>
      </c>
      <c r="L86" s="79">
        <f ca="1">IFERROR(IF(Data_Baseline!K86="","",IF($C$3="On",IF(L$3&lt;=$B$2,SMALL(Data_Baseline!$C86:$AZ86,COUNTIF(Data_Baseline!$C86:$AZ86,0)+1)/MAX(Data_Baseline!$C86:$AZ86),IF(Data_Baseline!K86=0,SMALL(Data_Baseline!$C86:$AZ86,COUNTIF(Data_Baseline!$C86:$AZ86,0)+1)/MAX(Data_Baseline!$C86:$AZ86),Data_Baseline!K86/MAX(Data_Baseline!$C86:$AZ86))),IF(L$3&lt;=$B$2,SMALL(Data_Baseline!$C86:$AZ86,COUNTIF(Data_Baseline!$C86:$AZ86,0)+1),IF(Data_Baseline!K86=0,SMALL(Data_Baseline!$C86:$AZ86,COUNTIF(Data_Baseline!$C86:$AZ86,0)+1),Data_Baseline!K86)))),"")</f>
        <v>2.8017705816919803E-4</v>
      </c>
      <c r="M86" s="79">
        <f ca="1">IFERROR(IF(Data_Baseline!L86="","",IF($C$3="On",IF(M$3&lt;=$B$2,SMALL(Data_Baseline!$C86:$AZ86,COUNTIF(Data_Baseline!$C86:$AZ86,0)+1)/MAX(Data_Baseline!$C86:$AZ86),IF(Data_Baseline!L86=0,SMALL(Data_Baseline!$C86:$AZ86,COUNTIF(Data_Baseline!$C86:$AZ86,0)+1)/MAX(Data_Baseline!$C86:$AZ86),Data_Baseline!L86/MAX(Data_Baseline!$C86:$AZ86))),IF(M$3&lt;=$B$2,SMALL(Data_Baseline!$C86:$AZ86,COUNTIF(Data_Baseline!$C86:$AZ86,0)+1),IF(Data_Baseline!L86=0,SMALL(Data_Baseline!$C86:$AZ86,COUNTIF(Data_Baseline!$C86:$AZ86,0)+1),Data_Baseline!L86)))),"")</f>
        <v>2.8017705816919803E-4</v>
      </c>
      <c r="N86" s="79">
        <f ca="1">IFERROR(IF(Data_Baseline!M86="","",IF($C$3="On",IF(N$3&lt;=$B$2,SMALL(Data_Baseline!$C86:$AZ86,COUNTIF(Data_Baseline!$C86:$AZ86,0)+1)/MAX(Data_Baseline!$C86:$AZ86),IF(Data_Baseline!M86=0,SMALL(Data_Baseline!$C86:$AZ86,COUNTIF(Data_Baseline!$C86:$AZ86,0)+1)/MAX(Data_Baseline!$C86:$AZ86),Data_Baseline!M86/MAX(Data_Baseline!$C86:$AZ86))),IF(N$3&lt;=$B$2,SMALL(Data_Baseline!$C86:$AZ86,COUNTIF(Data_Baseline!$C86:$AZ86,0)+1),IF(Data_Baseline!M86=0,SMALL(Data_Baseline!$C86:$AZ86,COUNTIF(Data_Baseline!$C86:$AZ86,0)+1),Data_Baseline!M86)))),"")</f>
        <v>2.8017705816919803E-4</v>
      </c>
      <c r="O86" s="79">
        <f ca="1">IFERROR(IF(Data_Baseline!N86="","",IF($C$3="On",IF(O$3&lt;=$B$2,SMALL(Data_Baseline!$C86:$AZ86,COUNTIF(Data_Baseline!$C86:$AZ86,0)+1)/MAX(Data_Baseline!$C86:$AZ86),IF(Data_Baseline!N86=0,SMALL(Data_Baseline!$C86:$AZ86,COUNTIF(Data_Baseline!$C86:$AZ86,0)+1)/MAX(Data_Baseline!$C86:$AZ86),Data_Baseline!N86/MAX(Data_Baseline!$C86:$AZ86))),IF(O$3&lt;=$B$2,SMALL(Data_Baseline!$C86:$AZ86,COUNTIF(Data_Baseline!$C86:$AZ86,0)+1),IF(Data_Baseline!N86=0,SMALL(Data_Baseline!$C86:$AZ86,COUNTIF(Data_Baseline!$C86:$AZ86,0)+1),Data_Baseline!N86)))),"")</f>
        <v>2.8017705816919803E-4</v>
      </c>
      <c r="P86" s="79">
        <f ca="1">IFERROR(IF(Data_Baseline!O86="","",IF($C$3="On",IF(P$3&lt;=$B$2,SMALL(Data_Baseline!$C86:$AZ86,COUNTIF(Data_Baseline!$C86:$AZ86,0)+1)/MAX(Data_Baseline!$C86:$AZ86),IF(Data_Baseline!O86=0,SMALL(Data_Baseline!$C86:$AZ86,COUNTIF(Data_Baseline!$C86:$AZ86,0)+1)/MAX(Data_Baseline!$C86:$AZ86),Data_Baseline!O86/MAX(Data_Baseline!$C86:$AZ86))),IF(P$3&lt;=$B$2,SMALL(Data_Baseline!$C86:$AZ86,COUNTIF(Data_Baseline!$C86:$AZ86,0)+1),IF(Data_Baseline!O86=0,SMALL(Data_Baseline!$C86:$AZ86,COUNTIF(Data_Baseline!$C86:$AZ86,0)+1),Data_Baseline!O86)))),"")</f>
        <v>2.8017705816919803E-4</v>
      </c>
      <c r="Q86" s="79">
        <f ca="1">IFERROR(IF(Data_Baseline!P86="","",IF($C$3="On",IF(Q$3&lt;=$B$2,SMALL(Data_Baseline!$C86:$AZ86,COUNTIF(Data_Baseline!$C86:$AZ86,0)+1)/MAX(Data_Baseline!$C86:$AZ86),IF(Data_Baseline!P86=0,SMALL(Data_Baseline!$C86:$AZ86,COUNTIF(Data_Baseline!$C86:$AZ86,0)+1)/MAX(Data_Baseline!$C86:$AZ86),Data_Baseline!P86/MAX(Data_Baseline!$C86:$AZ86))),IF(Q$3&lt;=$B$2,SMALL(Data_Baseline!$C86:$AZ86,COUNTIF(Data_Baseline!$C86:$AZ86,0)+1),IF(Data_Baseline!P86=0,SMALL(Data_Baseline!$C86:$AZ86,COUNTIF(Data_Baseline!$C86:$AZ86,0)+1),Data_Baseline!P86)))),"")</f>
        <v>2.8017705816919803E-4</v>
      </c>
      <c r="R86" s="79">
        <f ca="1">IFERROR(IF(Data_Baseline!Q86="","",IF($C$3="On",IF(R$3&lt;=$B$2,SMALL(Data_Baseline!$C86:$AZ86,COUNTIF(Data_Baseline!$C86:$AZ86,0)+1)/MAX(Data_Baseline!$C86:$AZ86),IF(Data_Baseline!Q86=0,SMALL(Data_Baseline!$C86:$AZ86,COUNTIF(Data_Baseline!$C86:$AZ86,0)+1)/MAX(Data_Baseline!$C86:$AZ86),Data_Baseline!Q86/MAX(Data_Baseline!$C86:$AZ86))),IF(R$3&lt;=$B$2,SMALL(Data_Baseline!$C86:$AZ86,COUNTIF(Data_Baseline!$C86:$AZ86,0)+1),IF(Data_Baseline!Q86=0,SMALL(Data_Baseline!$C86:$AZ86,COUNTIF(Data_Baseline!$C86:$AZ86,0)+1),Data_Baseline!Q86)))),"")</f>
        <v>2.8017705816919803E-4</v>
      </c>
      <c r="S86" s="79">
        <f ca="1">IFERROR(IF(Data_Baseline!R86="","",IF($C$3="On",IF(S$3&lt;=$B$2,SMALL(Data_Baseline!$C86:$AZ86,COUNTIF(Data_Baseline!$C86:$AZ86,0)+1)/MAX(Data_Baseline!$C86:$AZ86),IF(Data_Baseline!R86=0,SMALL(Data_Baseline!$C86:$AZ86,COUNTIF(Data_Baseline!$C86:$AZ86,0)+1)/MAX(Data_Baseline!$C86:$AZ86),Data_Baseline!R86/MAX(Data_Baseline!$C86:$AZ86))),IF(S$3&lt;=$B$2,SMALL(Data_Baseline!$C86:$AZ86,COUNTIF(Data_Baseline!$C86:$AZ86,0)+1),IF(Data_Baseline!R86=0,SMALL(Data_Baseline!$C86:$AZ86,COUNTIF(Data_Baseline!$C86:$AZ86,0)+1),Data_Baseline!R86)))),"")</f>
        <v>2.8017705816919803E-4</v>
      </c>
      <c r="T86" s="79">
        <f ca="1">IFERROR(IF(Data_Baseline!S86="","",IF($C$3="On",IF(T$3&lt;=$B$2,SMALL(Data_Baseline!$C86:$AZ86,COUNTIF(Data_Baseline!$C86:$AZ86,0)+1)/MAX(Data_Baseline!$C86:$AZ86),IF(Data_Baseline!S86=0,SMALL(Data_Baseline!$C86:$AZ86,COUNTIF(Data_Baseline!$C86:$AZ86,0)+1)/MAX(Data_Baseline!$C86:$AZ86),Data_Baseline!S86/MAX(Data_Baseline!$C86:$AZ86))),IF(T$3&lt;=$B$2,SMALL(Data_Baseline!$C86:$AZ86,COUNTIF(Data_Baseline!$C86:$AZ86,0)+1),IF(Data_Baseline!S86=0,SMALL(Data_Baseline!$C86:$AZ86,COUNTIF(Data_Baseline!$C86:$AZ86,0)+1),Data_Baseline!S86)))),"")</f>
        <v>2.8017705816919803E-4</v>
      </c>
      <c r="U86" s="79">
        <f ca="1">IFERROR(IF(Data_Baseline!T86="","",IF($C$3="On",IF(U$3&lt;=$B$2,SMALL(Data_Baseline!$C86:$AZ86,COUNTIF(Data_Baseline!$C86:$AZ86,0)+1)/MAX(Data_Baseline!$C86:$AZ86),IF(Data_Baseline!T86=0,SMALL(Data_Baseline!$C86:$AZ86,COUNTIF(Data_Baseline!$C86:$AZ86,0)+1)/MAX(Data_Baseline!$C86:$AZ86),Data_Baseline!T86/MAX(Data_Baseline!$C86:$AZ86))),IF(U$3&lt;=$B$2,SMALL(Data_Baseline!$C86:$AZ86,COUNTIF(Data_Baseline!$C86:$AZ86,0)+1),IF(Data_Baseline!T86=0,SMALL(Data_Baseline!$C86:$AZ86,COUNTIF(Data_Baseline!$C86:$AZ86,0)+1),Data_Baseline!T86)))),"")</f>
        <v>2.8017705816919803E-4</v>
      </c>
      <c r="V86" s="79">
        <f ca="1">IFERROR(IF(Data_Baseline!U86="","",IF($C$3="On",IF(V$3&lt;=$B$2,SMALL(Data_Baseline!$C86:$AZ86,COUNTIF(Data_Baseline!$C86:$AZ86,0)+1)/MAX(Data_Baseline!$C86:$AZ86),IF(Data_Baseline!U86=0,SMALL(Data_Baseline!$C86:$AZ86,COUNTIF(Data_Baseline!$C86:$AZ86,0)+1)/MAX(Data_Baseline!$C86:$AZ86),Data_Baseline!U86/MAX(Data_Baseline!$C86:$AZ86))),IF(V$3&lt;=$B$2,SMALL(Data_Baseline!$C86:$AZ86,COUNTIF(Data_Baseline!$C86:$AZ86,0)+1),IF(Data_Baseline!U86=0,SMALL(Data_Baseline!$C86:$AZ86,COUNTIF(Data_Baseline!$C86:$AZ86,0)+1),Data_Baseline!U86)))),"")</f>
        <v>2.8017705816919803E-4</v>
      </c>
      <c r="W86" s="79">
        <f ca="1">IFERROR(IF(Data_Baseline!V86="","",IF($C$3="On",IF(W$3&lt;=$B$2,SMALL(Data_Baseline!$C86:$AZ86,COUNTIF(Data_Baseline!$C86:$AZ86,0)+1)/MAX(Data_Baseline!$C86:$AZ86),IF(Data_Baseline!V86=0,SMALL(Data_Baseline!$C86:$AZ86,COUNTIF(Data_Baseline!$C86:$AZ86,0)+1)/MAX(Data_Baseline!$C86:$AZ86),Data_Baseline!V86/MAX(Data_Baseline!$C86:$AZ86))),IF(W$3&lt;=$B$2,SMALL(Data_Baseline!$C86:$AZ86,COUNTIF(Data_Baseline!$C86:$AZ86,0)+1),IF(Data_Baseline!V86=0,SMALL(Data_Baseline!$C86:$AZ86,COUNTIF(Data_Baseline!$C86:$AZ86,0)+1),Data_Baseline!V86)))),"")</f>
        <v>2.8017705816919803E-4</v>
      </c>
      <c r="X86" s="79">
        <f ca="1">IFERROR(IF(Data_Baseline!W86="","",IF($C$3="On",IF(X$3&lt;=$B$2,SMALL(Data_Baseline!$C86:$AZ86,COUNTIF(Data_Baseline!$C86:$AZ86,0)+1)/MAX(Data_Baseline!$C86:$AZ86),IF(Data_Baseline!W86=0,SMALL(Data_Baseline!$C86:$AZ86,COUNTIF(Data_Baseline!$C86:$AZ86,0)+1)/MAX(Data_Baseline!$C86:$AZ86),Data_Baseline!W86/MAX(Data_Baseline!$C86:$AZ86))),IF(X$3&lt;=$B$2,SMALL(Data_Baseline!$C86:$AZ86,COUNTIF(Data_Baseline!$C86:$AZ86,0)+1),IF(Data_Baseline!W86=0,SMALL(Data_Baseline!$C86:$AZ86,COUNTIF(Data_Baseline!$C86:$AZ86,0)+1),Data_Baseline!W86)))),"")</f>
        <v>2.8017705816919803E-4</v>
      </c>
      <c r="Y86" s="79">
        <f ca="1">IFERROR(IF(Data_Baseline!X86="","",IF($C$3="On",IF(Y$3&lt;=$B$2,SMALL(Data_Baseline!$C86:$AZ86,COUNTIF(Data_Baseline!$C86:$AZ86,0)+1)/MAX(Data_Baseline!$C86:$AZ86),IF(Data_Baseline!X86=0,SMALL(Data_Baseline!$C86:$AZ86,COUNTIF(Data_Baseline!$C86:$AZ86,0)+1)/MAX(Data_Baseline!$C86:$AZ86),Data_Baseline!X86/MAX(Data_Baseline!$C86:$AZ86))),IF(Y$3&lt;=$B$2,SMALL(Data_Baseline!$C86:$AZ86,COUNTIF(Data_Baseline!$C86:$AZ86,0)+1),IF(Data_Baseline!X86=0,SMALL(Data_Baseline!$C86:$AZ86,COUNTIF(Data_Baseline!$C86:$AZ86,0)+1),Data_Baseline!X86)))),"")</f>
        <v>2.8017705816919803E-4</v>
      </c>
      <c r="Z86" s="79">
        <f ca="1">IFERROR(IF(Data_Baseline!Y86="","",IF($C$3="On",IF(Z$3&lt;=$B$2,SMALL(Data_Baseline!$C86:$AZ86,COUNTIF(Data_Baseline!$C86:$AZ86,0)+1)/MAX(Data_Baseline!$C86:$AZ86),IF(Data_Baseline!Y86=0,SMALL(Data_Baseline!$C86:$AZ86,COUNTIF(Data_Baseline!$C86:$AZ86,0)+1)/MAX(Data_Baseline!$C86:$AZ86),Data_Baseline!Y86/MAX(Data_Baseline!$C86:$AZ86))),IF(Z$3&lt;=$B$2,SMALL(Data_Baseline!$C86:$AZ86,COUNTIF(Data_Baseline!$C86:$AZ86,0)+1),IF(Data_Baseline!Y86=0,SMALL(Data_Baseline!$C86:$AZ86,COUNTIF(Data_Baseline!$C86:$AZ86,0)+1),Data_Baseline!Y86)))),"")</f>
        <v>2.8017705816919803E-4</v>
      </c>
      <c r="AA86" s="79">
        <f ca="1">IFERROR(IF(Data_Baseline!Z86="","",IF($C$3="On",IF(AA$3&lt;=$B$2,SMALL(Data_Baseline!$C86:$AZ86,COUNTIF(Data_Baseline!$C86:$AZ86,0)+1)/MAX(Data_Baseline!$C86:$AZ86),IF(Data_Baseline!Z86=0,SMALL(Data_Baseline!$C86:$AZ86,COUNTIF(Data_Baseline!$C86:$AZ86,0)+1)/MAX(Data_Baseline!$C86:$AZ86),Data_Baseline!Z86/MAX(Data_Baseline!$C86:$AZ86))),IF(AA$3&lt;=$B$2,SMALL(Data_Baseline!$C86:$AZ86,COUNTIF(Data_Baseline!$C86:$AZ86,0)+1),IF(Data_Baseline!Z86=0,SMALL(Data_Baseline!$C86:$AZ86,COUNTIF(Data_Baseline!$C86:$AZ86,0)+1),Data_Baseline!Z86)))),"")</f>
        <v>1.9059086097121636E-3</v>
      </c>
      <c r="AB86" s="79">
        <f ca="1">IFERROR(IF(Data_Baseline!AA86="","",IF($C$3="On",IF(AB$3&lt;=$B$2,SMALL(Data_Baseline!$C86:$AZ86,COUNTIF(Data_Baseline!$C86:$AZ86,0)+1)/MAX(Data_Baseline!$C86:$AZ86),IF(Data_Baseline!AA86=0,SMALL(Data_Baseline!$C86:$AZ86,COUNTIF(Data_Baseline!$C86:$AZ86,0)+1)/MAX(Data_Baseline!$C86:$AZ86),Data_Baseline!AA86/MAX(Data_Baseline!$C86:$AZ86))),IF(AB$3&lt;=$B$2,SMALL(Data_Baseline!$C86:$AZ86,COUNTIF(Data_Baseline!$C86:$AZ86,0)+1),IF(Data_Baseline!AA86=0,SMALL(Data_Baseline!$C86:$AZ86,COUNTIF(Data_Baseline!$C86:$AZ86,0)+1),Data_Baseline!AA86)))),"")</f>
        <v>6.9410087555452204E-3</v>
      </c>
      <c r="AC86" s="79">
        <f ca="1">IFERROR(IF(Data_Baseline!AB86="","",IF($C$3="On",IF(AC$3&lt;=$B$2,SMALL(Data_Baseline!$C86:$AZ86,COUNTIF(Data_Baseline!$C86:$AZ86,0)+1)/MAX(Data_Baseline!$C86:$AZ86),IF(Data_Baseline!AB86=0,SMALL(Data_Baseline!$C86:$AZ86,COUNTIF(Data_Baseline!$C86:$AZ86,0)+1)/MAX(Data_Baseline!$C86:$AZ86),Data_Baseline!AB86/MAX(Data_Baseline!$C86:$AZ86))),IF(AC$3&lt;=$B$2,SMALL(Data_Baseline!$C86:$AZ86,COUNTIF(Data_Baseline!$C86:$AZ86,0)+1),IF(Data_Baseline!AB86=0,SMALL(Data_Baseline!$C86:$AZ86,COUNTIF(Data_Baseline!$C86:$AZ86,0)+1),Data_Baseline!AB86)))),"")</f>
        <v>1.7564792413553961E-2</v>
      </c>
      <c r="AD86" s="79">
        <f ca="1">IFERROR(IF(Data_Baseline!AC86="","",IF($C$3="On",IF(AD$3&lt;=$B$2,SMALL(Data_Baseline!$C86:$AZ86,COUNTIF(Data_Baseline!$C86:$AZ86,0)+1)/MAX(Data_Baseline!$C86:$AZ86),IF(Data_Baseline!AC86=0,SMALL(Data_Baseline!$C86:$AZ86,COUNTIF(Data_Baseline!$C86:$AZ86,0)+1)/MAX(Data_Baseline!$C86:$AZ86),Data_Baseline!AC86/MAX(Data_Baseline!$C86:$AZ86))),IF(AD$3&lt;=$B$2,SMALL(Data_Baseline!$C86:$AZ86,COUNTIF(Data_Baseline!$C86:$AZ86,0)+1),IF(Data_Baseline!AC86=0,SMALL(Data_Baseline!$C86:$AZ86,COUNTIF(Data_Baseline!$C86:$AZ86,0)+1),Data_Baseline!AC86)))),"")</f>
        <v>3.7976204032598319E-2</v>
      </c>
      <c r="AE86" s="79">
        <f ca="1">IFERROR(IF(Data_Baseline!AD86="","",IF($C$3="On",IF(AE$3&lt;=$B$2,SMALL(Data_Baseline!$C86:$AZ86,COUNTIF(Data_Baseline!$C86:$AZ86,0)+1)/MAX(Data_Baseline!$C86:$AZ86),IF(Data_Baseline!AD86=0,SMALL(Data_Baseline!$C86:$AZ86,COUNTIF(Data_Baseline!$C86:$AZ86,0)+1)/MAX(Data_Baseline!$C86:$AZ86),Data_Baseline!AD86/MAX(Data_Baseline!$C86:$AZ86))),IF(AE$3&lt;=$B$2,SMALL(Data_Baseline!$C86:$AZ86,COUNTIF(Data_Baseline!$C86:$AZ86,0)+1),IF(Data_Baseline!AD86=0,SMALL(Data_Baseline!$C86:$AZ86,COUNTIF(Data_Baseline!$C86:$AZ86,0)+1),Data_Baseline!AD86)))),"")</f>
        <v>7.6004695301908662E-2</v>
      </c>
      <c r="AF86" s="79">
        <f ca="1">IFERROR(IF(Data_Baseline!AE86="","",IF($C$3="On",IF(AF$3&lt;=$B$2,SMALL(Data_Baseline!$C86:$AZ86,COUNTIF(Data_Baseline!$C86:$AZ86,0)+1)/MAX(Data_Baseline!$C86:$AZ86),IF(Data_Baseline!AE86=0,SMALL(Data_Baseline!$C86:$AZ86,COUNTIF(Data_Baseline!$C86:$AZ86,0)+1)/MAX(Data_Baseline!$C86:$AZ86),Data_Baseline!AE86/MAX(Data_Baseline!$C86:$AZ86))),IF(AF$3&lt;=$B$2,SMALL(Data_Baseline!$C86:$AZ86,COUNTIF(Data_Baseline!$C86:$AZ86,0)+1),IF(Data_Baseline!AE86=0,SMALL(Data_Baseline!$C86:$AZ86,COUNTIF(Data_Baseline!$C86:$AZ86,0)+1),Data_Baseline!AE86)))),"")</f>
        <v>0.14308538565665468</v>
      </c>
      <c r="AG86" s="79">
        <f ca="1">IFERROR(IF(Data_Baseline!AF86="","",IF($C$3="On",IF(AG$3&lt;=$B$2,SMALL(Data_Baseline!$C86:$AZ86,COUNTIF(Data_Baseline!$C86:$AZ86,0)+1)/MAX(Data_Baseline!$C86:$AZ86),IF(Data_Baseline!AF86=0,SMALL(Data_Baseline!$C86:$AZ86,COUNTIF(Data_Baseline!$C86:$AZ86,0)+1)/MAX(Data_Baseline!$C86:$AZ86),Data_Baseline!AF86/MAX(Data_Baseline!$C86:$AZ86))),IF(AG$3&lt;=$B$2,SMALL(Data_Baseline!$C86:$AZ86,COUNTIF(Data_Baseline!$C86:$AZ86,0)+1),IF(Data_Baseline!AF86=0,SMALL(Data_Baseline!$C86:$AZ86,COUNTIF(Data_Baseline!$C86:$AZ86,0)+1),Data_Baseline!AF86)))),"")</f>
        <v>0.25039655524668275</v>
      </c>
      <c r="AH86" s="79">
        <f ca="1">IFERROR(IF(Data_Baseline!AG86="","",IF($C$3="On",IF(AH$3&lt;=$B$2,SMALL(Data_Baseline!$C86:$AZ86,COUNTIF(Data_Baseline!$C86:$AZ86,0)+1)/MAX(Data_Baseline!$C86:$AZ86),IF(Data_Baseline!AG86=0,SMALL(Data_Baseline!$C86:$AZ86,COUNTIF(Data_Baseline!$C86:$AZ86,0)+1)/MAX(Data_Baseline!$C86:$AZ86),Data_Baseline!AG86/MAX(Data_Baseline!$C86:$AZ86))),IF(AH$3&lt;=$B$2,SMALL(Data_Baseline!$C86:$AZ86,COUNTIF(Data_Baseline!$C86:$AZ86,0)+1),IF(Data_Baseline!AG86=0,SMALL(Data_Baseline!$C86:$AZ86,COUNTIF(Data_Baseline!$C86:$AZ86,0)+1),Data_Baseline!AG86)))),"")</f>
        <v>0.39596945746531614</v>
      </c>
      <c r="AI86" s="79">
        <f ca="1">IFERROR(IF(Data_Baseline!AH86="","",IF($C$3="On",IF(AI$3&lt;=$B$2,SMALL(Data_Baseline!$C86:$AZ86,COUNTIF(Data_Baseline!$C86:$AZ86,0)+1)/MAX(Data_Baseline!$C86:$AZ86),IF(Data_Baseline!AH86=0,SMALL(Data_Baseline!$C86:$AZ86,COUNTIF(Data_Baseline!$C86:$AZ86,0)+1)/MAX(Data_Baseline!$C86:$AZ86),Data_Baseline!AH86/MAX(Data_Baseline!$C86:$AZ86))),IF(AI$3&lt;=$B$2,SMALL(Data_Baseline!$C86:$AZ86,COUNTIF(Data_Baseline!$C86:$AZ86,0)+1),IF(Data_Baseline!AH86=0,SMALL(Data_Baseline!$C86:$AZ86,COUNTIF(Data_Baseline!$C86:$AZ86,0)+1),Data_Baseline!AH86)))),"")</f>
        <v>0.55763319827054736</v>
      </c>
      <c r="AJ86" s="79">
        <f ca="1">IFERROR(IF(Data_Baseline!AI86="","",IF($C$3="On",IF(AJ$3&lt;=$B$2,SMALL(Data_Baseline!$C86:$AZ86,COUNTIF(Data_Baseline!$C86:$AZ86,0)+1)/MAX(Data_Baseline!$C86:$AZ86),IF(Data_Baseline!AI86=0,SMALL(Data_Baseline!$C86:$AZ86,COUNTIF(Data_Baseline!$C86:$AZ86,0)+1)/MAX(Data_Baseline!$C86:$AZ86),Data_Baseline!AI86/MAX(Data_Baseline!$C86:$AZ86))),IF(AJ$3&lt;=$B$2,SMALL(Data_Baseline!$C86:$AZ86,COUNTIF(Data_Baseline!$C86:$AZ86,0)+1),IF(Data_Baseline!AI86=0,SMALL(Data_Baseline!$C86:$AZ86,COUNTIF(Data_Baseline!$C86:$AZ86,0)+1),Data_Baseline!AI86)))),"")</f>
        <v>0.70551227867490895</v>
      </c>
      <c r="AK86" s="79">
        <f ca="1">IFERROR(IF(Data_Baseline!AJ86="","",IF($C$3="On",IF(AK$3&lt;=$B$2,SMALL(Data_Baseline!$C86:$AZ86,COUNTIF(Data_Baseline!$C86:$AZ86,0)+1)/MAX(Data_Baseline!$C86:$AZ86),IF(Data_Baseline!AJ86=0,SMALL(Data_Baseline!$C86:$AZ86,COUNTIF(Data_Baseline!$C86:$AZ86,0)+1)/MAX(Data_Baseline!$C86:$AZ86),Data_Baseline!AJ86/MAX(Data_Baseline!$C86:$AZ86))),IF(AK$3&lt;=$B$2,SMALL(Data_Baseline!$C86:$AZ86,COUNTIF(Data_Baseline!$C86:$AZ86,0)+1),IF(Data_Baseline!AJ86=0,SMALL(Data_Baseline!$C86:$AZ86,COUNTIF(Data_Baseline!$C86:$AZ86,0)+1),Data_Baseline!AJ86)))),"")</f>
        <v>0.81907045249545596</v>
      </c>
      <c r="AL86" s="79">
        <f ca="1">IFERROR(IF(Data_Baseline!AK86="","",IF($C$3="On",IF(AL$3&lt;=$B$2,SMALL(Data_Baseline!$C86:$AZ86,COUNTIF(Data_Baseline!$C86:$AZ86,0)+1)/MAX(Data_Baseline!$C86:$AZ86),IF(Data_Baseline!AK86=0,SMALL(Data_Baseline!$C86:$AZ86,COUNTIF(Data_Baseline!$C86:$AZ86,0)+1)/MAX(Data_Baseline!$C86:$AZ86),Data_Baseline!AK86/MAX(Data_Baseline!$C86:$AZ86))),IF(AL$3&lt;=$B$2,SMALL(Data_Baseline!$C86:$AZ86,COUNTIF(Data_Baseline!$C86:$AZ86,0)+1),IF(Data_Baseline!AK86=0,SMALL(Data_Baseline!$C86:$AZ86,COUNTIF(Data_Baseline!$C86:$AZ86,0)+1),Data_Baseline!AK86)))),"")</f>
        <v>0.89550565575086372</v>
      </c>
      <c r="AM86" s="79">
        <f ca="1">IFERROR(IF(Data_Baseline!AL86="","",IF($C$3="On",IF(AM$3&lt;=$B$2,SMALL(Data_Baseline!$C86:$AZ86,COUNTIF(Data_Baseline!$C86:$AZ86,0)+1)/MAX(Data_Baseline!$C86:$AZ86),IF(Data_Baseline!AL86=0,SMALL(Data_Baseline!$C86:$AZ86,COUNTIF(Data_Baseline!$C86:$AZ86,0)+1)/MAX(Data_Baseline!$C86:$AZ86),Data_Baseline!AL86/MAX(Data_Baseline!$C86:$AZ86))),IF(AM$3&lt;=$B$2,SMALL(Data_Baseline!$C86:$AZ86,COUNTIF(Data_Baseline!$C86:$AZ86,0)+1),IF(Data_Baseline!AL86=0,SMALL(Data_Baseline!$C86:$AZ86,COUNTIF(Data_Baseline!$C86:$AZ86,0)+1),Data_Baseline!AL86)))),"")</f>
        <v>0.94191378856675645</v>
      </c>
      <c r="AN86" s="79">
        <f ca="1">IFERROR(IF(Data_Baseline!AM86="","",IF($C$3="On",IF(AN$3&lt;=$B$2,SMALL(Data_Baseline!$C86:$AZ86,COUNTIF(Data_Baseline!$C86:$AZ86,0)+1)/MAX(Data_Baseline!$C86:$AZ86),IF(Data_Baseline!AM86=0,SMALL(Data_Baseline!$C86:$AZ86,COUNTIF(Data_Baseline!$C86:$AZ86,0)+1)/MAX(Data_Baseline!$C86:$AZ86),Data_Baseline!AM86/MAX(Data_Baseline!$C86:$AZ86))),IF(AN$3&lt;=$B$2,SMALL(Data_Baseline!$C86:$AZ86,COUNTIF(Data_Baseline!$C86:$AZ86,0)+1),IF(Data_Baseline!AM86=0,SMALL(Data_Baseline!$C86:$AZ86,COUNTIF(Data_Baseline!$C86:$AZ86,0)+1),Data_Baseline!AM86)))),"")</f>
        <v>0.96853868730216108</v>
      </c>
      <c r="AO86" s="79">
        <f ca="1">IFERROR(IF(Data_Baseline!AN86="","",IF($C$3="On",IF(AO$3&lt;=$B$2,SMALL(Data_Baseline!$C86:$AZ86,COUNTIF(Data_Baseline!$C86:$AZ86,0)+1)/MAX(Data_Baseline!$C86:$AZ86),IF(Data_Baseline!AN86=0,SMALL(Data_Baseline!$C86:$AZ86,COUNTIF(Data_Baseline!$C86:$AZ86,0)+1)/MAX(Data_Baseline!$C86:$AZ86),Data_Baseline!AN86/MAX(Data_Baseline!$C86:$AZ86))),IF(AO$3&lt;=$B$2,SMALL(Data_Baseline!$C86:$AZ86,COUNTIF(Data_Baseline!$C86:$AZ86,0)+1),IF(Data_Baseline!AN86=0,SMALL(Data_Baseline!$C86:$AZ86,COUNTIF(Data_Baseline!$C86:$AZ86,0)+1),Data_Baseline!AN86)))),"")</f>
        <v>0.98464880548360423</v>
      </c>
      <c r="AP86" s="79">
        <f ca="1">IFERROR(IF(Data_Baseline!AO86="","",IF($C$3="On",IF(AP$3&lt;=$B$2,SMALL(Data_Baseline!$C86:$AZ86,COUNTIF(Data_Baseline!$C86:$AZ86,0)+1)/MAX(Data_Baseline!$C86:$AZ86),IF(Data_Baseline!AO86=0,SMALL(Data_Baseline!$C86:$AZ86,COUNTIF(Data_Baseline!$C86:$AZ86,0)+1)/MAX(Data_Baseline!$C86:$AZ86),Data_Baseline!AO86/MAX(Data_Baseline!$C86:$AZ86))),IF(AP$3&lt;=$B$2,SMALL(Data_Baseline!$C86:$AZ86,COUNTIF(Data_Baseline!$C86:$AZ86,0)+1),IF(Data_Baseline!AO86=0,SMALL(Data_Baseline!$C86:$AZ86,COUNTIF(Data_Baseline!$C86:$AZ86,0)+1),Data_Baseline!AO86)))),"")</f>
        <v>0.99529367649681477</v>
      </c>
      <c r="AQ86" s="79">
        <f ca="1">IFERROR(IF(Data_Baseline!AP86="","",IF($C$3="On",IF(AQ$3&lt;=$B$2,SMALL(Data_Baseline!$C86:$AZ86,COUNTIF(Data_Baseline!$C86:$AZ86,0)+1)/MAX(Data_Baseline!$C86:$AZ86),IF(Data_Baseline!AP86=0,SMALL(Data_Baseline!$C86:$AZ86,COUNTIF(Data_Baseline!$C86:$AZ86,0)+1)/MAX(Data_Baseline!$C86:$AZ86),Data_Baseline!AP86/MAX(Data_Baseline!$C86:$AZ86))),IF(AQ$3&lt;=$B$2,SMALL(Data_Baseline!$C86:$AZ86,COUNTIF(Data_Baseline!$C86:$AZ86,0)+1),IF(Data_Baseline!AP86=0,SMALL(Data_Baseline!$C86:$AZ86,COUNTIF(Data_Baseline!$C86:$AZ86,0)+1),Data_Baseline!AP86)))),"")</f>
        <v>1</v>
      </c>
      <c r="AR86" s="79" t="str">
        <f>IFERROR(IF(Data_Baseline!AQ86="","",IF($C$3="On",IF(AR$3&lt;=$B$2,SMALL(Data_Baseline!$C86:$AZ86,COUNTIF(Data_Baseline!$C86:$AZ86,0)+1)/MAX(Data_Baseline!$C86:$AZ86),IF(Data_Baseline!AQ86=0,SMALL(Data_Baseline!$C86:$AZ86,COUNTIF(Data_Baseline!$C86:$AZ86,0)+1)/MAX(Data_Baseline!$C86:$AZ86),Data_Baseline!AQ86/MAX(Data_Baseline!$C86:$AZ86))),IF(AR$3&lt;=$B$2,SMALL(Data_Baseline!$C86:$AZ86,COUNTIF(Data_Baseline!$C86:$AZ86,0)+1),IF(Data_Baseline!AQ86=0,SMALL(Data_Baseline!$C86:$AZ86,COUNTIF(Data_Baseline!$C86:$AZ86,0)+1),Data_Baseline!AQ86)))),"")</f>
        <v/>
      </c>
      <c r="AS86" s="79" t="str">
        <f>IFERROR(IF(Data_Baseline!AR86="","",IF($C$3="On",IF(AS$3&lt;=$B$2,SMALL(Data_Baseline!$C86:$AZ86,COUNTIF(Data_Baseline!$C86:$AZ86,0)+1)/MAX(Data_Baseline!$C86:$AZ86),IF(Data_Baseline!AR86=0,SMALL(Data_Baseline!$C86:$AZ86,COUNTIF(Data_Baseline!$C86:$AZ86,0)+1)/MAX(Data_Baseline!$C86:$AZ86),Data_Baseline!AR86/MAX(Data_Baseline!$C86:$AZ86))),IF(AS$3&lt;=$B$2,SMALL(Data_Baseline!$C86:$AZ86,COUNTIF(Data_Baseline!$C86:$AZ86,0)+1),IF(Data_Baseline!AR86=0,SMALL(Data_Baseline!$C86:$AZ86,COUNTIF(Data_Baseline!$C86:$AZ86,0)+1),Data_Baseline!AR86)))),"")</f>
        <v/>
      </c>
      <c r="AT86" s="79" t="str">
        <f>IFERROR(IF(Data_Baseline!AS86="","",IF($C$3="On",IF(AT$3&lt;=$B$2,SMALL(Data_Baseline!$C86:$AZ86,COUNTIF(Data_Baseline!$C86:$AZ86,0)+1)/MAX(Data_Baseline!$C86:$AZ86),IF(Data_Baseline!AS86=0,SMALL(Data_Baseline!$C86:$AZ86,COUNTIF(Data_Baseline!$C86:$AZ86,0)+1)/MAX(Data_Baseline!$C86:$AZ86),Data_Baseline!AS86/MAX(Data_Baseline!$C86:$AZ86))),IF(AT$3&lt;=$B$2,SMALL(Data_Baseline!$C86:$AZ86,COUNTIF(Data_Baseline!$C86:$AZ86,0)+1),IF(Data_Baseline!AS86=0,SMALL(Data_Baseline!$C86:$AZ86,COUNTIF(Data_Baseline!$C86:$AZ86,0)+1),Data_Baseline!AS86)))),"")</f>
        <v/>
      </c>
      <c r="AU86" s="79" t="str">
        <f>IFERROR(IF(Data_Baseline!AT86="","",IF($C$3="On",IF(AU$3&lt;=$B$2,SMALL(Data_Baseline!$C86:$AZ86,COUNTIF(Data_Baseline!$C86:$AZ86,0)+1)/MAX(Data_Baseline!$C86:$AZ86),IF(Data_Baseline!AT86=0,SMALL(Data_Baseline!$C86:$AZ86,COUNTIF(Data_Baseline!$C86:$AZ86,0)+1)/MAX(Data_Baseline!$C86:$AZ86),Data_Baseline!AT86/MAX(Data_Baseline!$C86:$AZ86))),IF(AU$3&lt;=$B$2,SMALL(Data_Baseline!$C86:$AZ86,COUNTIF(Data_Baseline!$C86:$AZ86,0)+1),IF(Data_Baseline!AT86=0,SMALL(Data_Baseline!$C86:$AZ86,COUNTIF(Data_Baseline!$C86:$AZ86,0)+1),Data_Baseline!AT86)))),"")</f>
        <v/>
      </c>
      <c r="AV86" s="79" t="str">
        <f>IFERROR(IF(Data_Baseline!AU86="","",IF($C$3="On",IF(AV$3&lt;=$B$2,SMALL(Data_Baseline!$C86:$AZ86,COUNTIF(Data_Baseline!$C86:$AZ86,0)+1)/MAX(Data_Baseline!$C86:$AZ86),IF(Data_Baseline!AU86=0,SMALL(Data_Baseline!$C86:$AZ86,COUNTIF(Data_Baseline!$C86:$AZ86,0)+1)/MAX(Data_Baseline!$C86:$AZ86),Data_Baseline!AU86/MAX(Data_Baseline!$C86:$AZ86))),IF(AV$3&lt;=$B$2,SMALL(Data_Baseline!$C86:$AZ86,COUNTIF(Data_Baseline!$C86:$AZ86,0)+1),IF(Data_Baseline!AU86=0,SMALL(Data_Baseline!$C86:$AZ86,COUNTIF(Data_Baseline!$C86:$AZ86,0)+1),Data_Baseline!AU86)))),"")</f>
        <v/>
      </c>
      <c r="AW86" s="79" t="str">
        <f>IFERROR(IF(Data_Baseline!AV86="","",IF($C$3="On",IF(AW$3&lt;=$B$2,SMALL(Data_Baseline!$C86:$AZ86,COUNTIF(Data_Baseline!$C86:$AZ86,0)+1)/MAX(Data_Baseline!$C86:$AZ86),IF(Data_Baseline!AV86=0,SMALL(Data_Baseline!$C86:$AZ86,COUNTIF(Data_Baseline!$C86:$AZ86,0)+1)/MAX(Data_Baseline!$C86:$AZ86),Data_Baseline!AV86/MAX(Data_Baseline!$C86:$AZ86))),IF(AW$3&lt;=$B$2,SMALL(Data_Baseline!$C86:$AZ86,COUNTIF(Data_Baseline!$C86:$AZ86,0)+1),IF(Data_Baseline!AV86=0,SMALL(Data_Baseline!$C86:$AZ86,COUNTIF(Data_Baseline!$C86:$AZ86,0)+1),Data_Baseline!AV86)))),"")</f>
        <v/>
      </c>
      <c r="AX86" s="79" t="str">
        <f>IFERROR(IF(Data_Baseline!AW86="","",IF($C$3="On",IF(AX$3&lt;=$B$2,SMALL(Data_Baseline!$C86:$AZ86,COUNTIF(Data_Baseline!$C86:$AZ86,0)+1)/MAX(Data_Baseline!$C86:$AZ86),IF(Data_Baseline!AW86=0,SMALL(Data_Baseline!$C86:$AZ86,COUNTIF(Data_Baseline!$C86:$AZ86,0)+1)/MAX(Data_Baseline!$C86:$AZ86),Data_Baseline!AW86/MAX(Data_Baseline!$C86:$AZ86))),IF(AX$3&lt;=$B$2,SMALL(Data_Baseline!$C86:$AZ86,COUNTIF(Data_Baseline!$C86:$AZ86,0)+1),IF(Data_Baseline!AW86=0,SMALL(Data_Baseline!$C86:$AZ86,COUNTIF(Data_Baseline!$C86:$AZ86,0)+1),Data_Baseline!AW86)))),"")</f>
        <v/>
      </c>
      <c r="AY86" s="79" t="str">
        <f>IFERROR(IF(Data_Baseline!AX86="","",IF($C$3="On",IF(AY$3&lt;=$B$2,SMALL(Data_Baseline!$C86:$AZ86,COUNTIF(Data_Baseline!$C86:$AZ86,0)+1)/MAX(Data_Baseline!$C86:$AZ86),IF(Data_Baseline!AX86=0,SMALL(Data_Baseline!$C86:$AZ86,COUNTIF(Data_Baseline!$C86:$AZ86,0)+1)/MAX(Data_Baseline!$C86:$AZ86),Data_Baseline!AX86/MAX(Data_Baseline!$C86:$AZ86))),IF(AY$3&lt;=$B$2,SMALL(Data_Baseline!$C86:$AZ86,COUNTIF(Data_Baseline!$C86:$AZ86,0)+1),IF(Data_Baseline!AX86=0,SMALL(Data_Baseline!$C86:$AZ86,COUNTIF(Data_Baseline!$C86:$AZ86,0)+1),Data_Baseline!AX86)))),"")</f>
        <v/>
      </c>
      <c r="AZ86" s="79" t="str">
        <f>IFERROR(IF(Data_Baseline!AY86="","",IF($C$3="On",IF(AZ$3&lt;=$B$2,SMALL(Data_Baseline!$C86:$AZ86,COUNTIF(Data_Baseline!$C86:$AZ86,0)+1)/MAX(Data_Baseline!$C86:$AZ86),IF(Data_Baseline!AY86=0,SMALL(Data_Baseline!$C86:$AZ86,COUNTIF(Data_Baseline!$C86:$AZ86,0)+1)/MAX(Data_Baseline!$C86:$AZ86),Data_Baseline!AY86/MAX(Data_Baseline!$C86:$AZ86))),IF(AZ$3&lt;=$B$2,SMALL(Data_Baseline!$C86:$AZ86,COUNTIF(Data_Baseline!$C86:$AZ86,0)+1),IF(Data_Baseline!AY86=0,SMALL(Data_Baseline!$C86:$AZ86,COUNTIF(Data_Baseline!$C86:$AZ86,0)+1),Data_Baseline!AY86)))),"")</f>
        <v/>
      </c>
      <c r="BA86" s="79" t="str">
        <f>IFERROR(IF(Data_Baseline!AZ86="","",IF($C$3="On",IF(BA$3&lt;=$B$2,SMALL(Data_Baseline!$C86:$AZ86,COUNTIF(Data_Baseline!$C86:$AZ86,0)+1)/MAX(Data_Baseline!$C86:$AZ86),IF(Data_Baseline!AZ86=0,SMALL(Data_Baseline!$C86:$AZ86,COUNTIF(Data_Baseline!$C86:$AZ86,0)+1)/MAX(Data_Baseline!$C86:$AZ86),Data_Baseline!AZ86/MAX(Data_Baseline!$C86:$AZ86))),IF(BA$3&lt;=$B$2,SMALL(Data_Baseline!$C86:$AZ86,COUNTIF(Data_Baseline!$C86:$AZ86,0)+1),IF(Data_Baseline!AZ86=0,SMALL(Data_Baseline!$C86:$AZ86,COUNTIF(Data_Baseline!$C86:$AZ86,0)+1),Data_Baseline!AZ86)))),"")</f>
        <v/>
      </c>
      <c r="BB86" s="79">
        <f ca="1">IF(Data_Initial!BA86="",1,0)</f>
        <v>1</v>
      </c>
      <c r="BC86" s="2" t="str">
        <f t="shared" ca="1" si="4"/>
        <v>3G_pspA</v>
      </c>
      <c r="BD86" s="79" t="str">
        <f t="shared" ca="1" si="5"/>
        <v>3G</v>
      </c>
      <c r="BE86" s="79" t="str">
        <f ca="1">Data_Initial!BC86</f>
        <v>pspA</v>
      </c>
      <c r="BF86" s="79" t="str">
        <f ca="1">Data_Initial!BB86</f>
        <v>1_2</v>
      </c>
      <c r="BG86" s="79">
        <f ca="1">IFERROR((INDIRECT("Plate"&amp;Data!A86&amp;"_C!"&amp;CHAR(RIGHT(Data!B86,LEN(Data!B86)-1)+65)&amp;CODE(LEFT(Data!B86,1))-58)),"")</f>
        <v>0</v>
      </c>
      <c r="BH86" s="79" t="str">
        <f ca="1">Data_Initial!BA86</f>
        <v/>
      </c>
      <c r="BI86" s="79">
        <f t="shared" ca="1" si="6"/>
        <v>2.8017705816919803E-4</v>
      </c>
      <c r="BJ86" s="79" t="str">
        <f ca="1">IF(BH86="N",1+MAX($BJ$3:BJ85),"")</f>
        <v/>
      </c>
      <c r="BK86" s="79"/>
      <c r="BL86" s="79"/>
      <c r="BM86" s="79"/>
      <c r="BN86" s="79"/>
      <c r="BO86" s="79"/>
      <c r="BP86" s="79"/>
      <c r="BQ86" s="79"/>
      <c r="BR86" s="79"/>
      <c r="BS86" s="79"/>
      <c r="BT86" s="79"/>
      <c r="BU86" s="79"/>
      <c r="BV86" s="79"/>
      <c r="BW86" s="79"/>
      <c r="BX86" s="79"/>
      <c r="BY86" s="79"/>
      <c r="BZ86" s="79"/>
    </row>
    <row r="87" spans="1:78" x14ac:dyDescent="0.25">
      <c r="A87" s="79">
        <f ca="1">IF(BH87="N","N"&amp;BJ87,IF(BB87=0,"",MAX($A$3:A86)+1))</f>
        <v>77</v>
      </c>
      <c r="B87" s="79" t="str">
        <f ca="1">Data_Initial!A87&amp;C87</f>
        <v>2D2</v>
      </c>
      <c r="C87" s="79" t="str">
        <f ca="1">Data_Initial!B87</f>
        <v>D2</v>
      </c>
      <c r="D87" s="79">
        <f ca="1">IFERROR(IF(Data_Baseline!C87="","",IF($C$3="On",IF(D$3&lt;=$B$2,SMALL(Data_Baseline!$C87:$AZ87,COUNTIF(Data_Baseline!$C87:$AZ87,0)+1)/MAX(Data_Baseline!$C87:$AZ87),IF(Data_Baseline!C87=0,SMALL(Data_Baseline!$C87:$AZ87,COUNTIF(Data_Baseline!$C87:$AZ87,0)+1)/MAX(Data_Baseline!$C87:$AZ87),Data_Baseline!C87/MAX(Data_Baseline!$C87:$AZ87))),IF(D$3&lt;=$B$2,SMALL(Data_Baseline!$C87:$AZ87,COUNTIF(Data_Baseline!$C87:$AZ87,0)+1),IF(Data_Baseline!C87=0,SMALL(Data_Baseline!$C87:$AZ87,COUNTIF(Data_Baseline!$C87:$AZ87,0)+1),Data_Baseline!C87)))),"")</f>
        <v>1.5965701461005587E-5</v>
      </c>
      <c r="E87" s="79">
        <f ca="1">IFERROR(IF(Data_Baseline!D87="","",IF($C$3="On",IF(E$3&lt;=$B$2,SMALL(Data_Baseline!$C87:$AZ87,COUNTIF(Data_Baseline!$C87:$AZ87,0)+1)/MAX(Data_Baseline!$C87:$AZ87),IF(Data_Baseline!D87=0,SMALL(Data_Baseline!$C87:$AZ87,COUNTIF(Data_Baseline!$C87:$AZ87,0)+1)/MAX(Data_Baseline!$C87:$AZ87),Data_Baseline!D87/MAX(Data_Baseline!$C87:$AZ87))),IF(E$3&lt;=$B$2,SMALL(Data_Baseline!$C87:$AZ87,COUNTIF(Data_Baseline!$C87:$AZ87,0)+1),IF(Data_Baseline!D87=0,SMALL(Data_Baseline!$C87:$AZ87,COUNTIF(Data_Baseline!$C87:$AZ87,0)+1),Data_Baseline!D87)))),"")</f>
        <v>1.5965701461005587E-5</v>
      </c>
      <c r="F87" s="79">
        <f ca="1">IFERROR(IF(Data_Baseline!E87="","",IF($C$3="On",IF(F$3&lt;=$B$2,SMALL(Data_Baseline!$C87:$AZ87,COUNTIF(Data_Baseline!$C87:$AZ87,0)+1)/MAX(Data_Baseline!$C87:$AZ87),IF(Data_Baseline!E87=0,SMALL(Data_Baseline!$C87:$AZ87,COUNTIF(Data_Baseline!$C87:$AZ87,0)+1)/MAX(Data_Baseline!$C87:$AZ87),Data_Baseline!E87/MAX(Data_Baseline!$C87:$AZ87))),IF(F$3&lt;=$B$2,SMALL(Data_Baseline!$C87:$AZ87,COUNTIF(Data_Baseline!$C87:$AZ87,0)+1),IF(Data_Baseline!E87=0,SMALL(Data_Baseline!$C87:$AZ87,COUNTIF(Data_Baseline!$C87:$AZ87,0)+1),Data_Baseline!E87)))),"")</f>
        <v>1.5965701461005587E-5</v>
      </c>
      <c r="G87" s="79">
        <f ca="1">IFERROR(IF(Data_Baseline!F87="","",IF($C$3="On",IF(G$3&lt;=$B$2,SMALL(Data_Baseline!$C87:$AZ87,COUNTIF(Data_Baseline!$C87:$AZ87,0)+1)/MAX(Data_Baseline!$C87:$AZ87),IF(Data_Baseline!F87=0,SMALL(Data_Baseline!$C87:$AZ87,COUNTIF(Data_Baseline!$C87:$AZ87,0)+1)/MAX(Data_Baseline!$C87:$AZ87),Data_Baseline!F87/MAX(Data_Baseline!$C87:$AZ87))),IF(G$3&lt;=$B$2,SMALL(Data_Baseline!$C87:$AZ87,COUNTIF(Data_Baseline!$C87:$AZ87,0)+1),IF(Data_Baseline!F87=0,SMALL(Data_Baseline!$C87:$AZ87,COUNTIF(Data_Baseline!$C87:$AZ87,0)+1),Data_Baseline!F87)))),"")</f>
        <v>1.5965701461005587E-5</v>
      </c>
      <c r="H87" s="79">
        <f ca="1">IFERROR(IF(Data_Baseline!G87="","",IF($C$3="On",IF(H$3&lt;=$B$2,SMALL(Data_Baseline!$C87:$AZ87,COUNTIF(Data_Baseline!$C87:$AZ87,0)+1)/MAX(Data_Baseline!$C87:$AZ87),IF(Data_Baseline!G87=0,SMALL(Data_Baseline!$C87:$AZ87,COUNTIF(Data_Baseline!$C87:$AZ87,0)+1)/MAX(Data_Baseline!$C87:$AZ87),Data_Baseline!G87/MAX(Data_Baseline!$C87:$AZ87))),IF(H$3&lt;=$B$2,SMALL(Data_Baseline!$C87:$AZ87,COUNTIF(Data_Baseline!$C87:$AZ87,0)+1),IF(Data_Baseline!G87=0,SMALL(Data_Baseline!$C87:$AZ87,COUNTIF(Data_Baseline!$C87:$AZ87,0)+1),Data_Baseline!G87)))),"")</f>
        <v>1.5965701461005587E-5</v>
      </c>
      <c r="I87" s="79">
        <f ca="1">IFERROR(IF(Data_Baseline!H87="","",IF($C$3="On",IF(I$3&lt;=$B$2,SMALL(Data_Baseline!$C87:$AZ87,COUNTIF(Data_Baseline!$C87:$AZ87,0)+1)/MAX(Data_Baseline!$C87:$AZ87),IF(Data_Baseline!H87=0,SMALL(Data_Baseline!$C87:$AZ87,COUNTIF(Data_Baseline!$C87:$AZ87,0)+1)/MAX(Data_Baseline!$C87:$AZ87),Data_Baseline!H87/MAX(Data_Baseline!$C87:$AZ87))),IF(I$3&lt;=$B$2,SMALL(Data_Baseline!$C87:$AZ87,COUNTIF(Data_Baseline!$C87:$AZ87,0)+1),IF(Data_Baseline!H87=0,SMALL(Data_Baseline!$C87:$AZ87,COUNTIF(Data_Baseline!$C87:$AZ87,0)+1),Data_Baseline!H87)))),"")</f>
        <v>1.5965701461005587E-5</v>
      </c>
      <c r="J87" s="79">
        <f ca="1">IFERROR(IF(Data_Baseline!I87="","",IF($C$3="On",IF(J$3&lt;=$B$2,SMALL(Data_Baseline!$C87:$AZ87,COUNTIF(Data_Baseline!$C87:$AZ87,0)+1)/MAX(Data_Baseline!$C87:$AZ87),IF(Data_Baseline!I87=0,SMALL(Data_Baseline!$C87:$AZ87,COUNTIF(Data_Baseline!$C87:$AZ87,0)+1)/MAX(Data_Baseline!$C87:$AZ87),Data_Baseline!I87/MAX(Data_Baseline!$C87:$AZ87))),IF(J$3&lt;=$B$2,SMALL(Data_Baseline!$C87:$AZ87,COUNTIF(Data_Baseline!$C87:$AZ87,0)+1),IF(Data_Baseline!I87=0,SMALL(Data_Baseline!$C87:$AZ87,COUNTIF(Data_Baseline!$C87:$AZ87,0)+1),Data_Baseline!I87)))),"")</f>
        <v>1.5965701461005587E-5</v>
      </c>
      <c r="K87" s="79">
        <f ca="1">IFERROR(IF(Data_Baseline!J87="","",IF($C$3="On",IF(K$3&lt;=$B$2,SMALL(Data_Baseline!$C87:$AZ87,COUNTIF(Data_Baseline!$C87:$AZ87,0)+1)/MAX(Data_Baseline!$C87:$AZ87),IF(Data_Baseline!J87=0,SMALL(Data_Baseline!$C87:$AZ87,COUNTIF(Data_Baseline!$C87:$AZ87,0)+1)/MAX(Data_Baseline!$C87:$AZ87),Data_Baseline!J87/MAX(Data_Baseline!$C87:$AZ87))),IF(K$3&lt;=$B$2,SMALL(Data_Baseline!$C87:$AZ87,COUNTIF(Data_Baseline!$C87:$AZ87,0)+1),IF(Data_Baseline!J87=0,SMALL(Data_Baseline!$C87:$AZ87,COUNTIF(Data_Baseline!$C87:$AZ87,0)+1),Data_Baseline!J87)))),"")</f>
        <v>1.5965701461005587E-5</v>
      </c>
      <c r="L87" s="79">
        <f ca="1">IFERROR(IF(Data_Baseline!K87="","",IF($C$3="On",IF(L$3&lt;=$B$2,SMALL(Data_Baseline!$C87:$AZ87,COUNTIF(Data_Baseline!$C87:$AZ87,0)+1)/MAX(Data_Baseline!$C87:$AZ87),IF(Data_Baseline!K87=0,SMALL(Data_Baseline!$C87:$AZ87,COUNTIF(Data_Baseline!$C87:$AZ87,0)+1)/MAX(Data_Baseline!$C87:$AZ87),Data_Baseline!K87/MAX(Data_Baseline!$C87:$AZ87))),IF(L$3&lt;=$B$2,SMALL(Data_Baseline!$C87:$AZ87,COUNTIF(Data_Baseline!$C87:$AZ87,0)+1),IF(Data_Baseline!K87=0,SMALL(Data_Baseline!$C87:$AZ87,COUNTIF(Data_Baseline!$C87:$AZ87,0)+1),Data_Baseline!K87)))),"")</f>
        <v>1.5965701461005587E-5</v>
      </c>
      <c r="M87" s="79">
        <f ca="1">IFERROR(IF(Data_Baseline!L87="","",IF($C$3="On",IF(M$3&lt;=$B$2,SMALL(Data_Baseline!$C87:$AZ87,COUNTIF(Data_Baseline!$C87:$AZ87,0)+1)/MAX(Data_Baseline!$C87:$AZ87),IF(Data_Baseline!L87=0,SMALL(Data_Baseline!$C87:$AZ87,COUNTIF(Data_Baseline!$C87:$AZ87,0)+1)/MAX(Data_Baseline!$C87:$AZ87),Data_Baseline!L87/MAX(Data_Baseline!$C87:$AZ87))),IF(M$3&lt;=$B$2,SMALL(Data_Baseline!$C87:$AZ87,COUNTIF(Data_Baseline!$C87:$AZ87,0)+1),IF(Data_Baseline!L87=0,SMALL(Data_Baseline!$C87:$AZ87,COUNTIF(Data_Baseline!$C87:$AZ87,0)+1),Data_Baseline!L87)))),"")</f>
        <v>1.5965701461005587E-5</v>
      </c>
      <c r="N87" s="79">
        <f ca="1">IFERROR(IF(Data_Baseline!M87="","",IF($C$3="On",IF(N$3&lt;=$B$2,SMALL(Data_Baseline!$C87:$AZ87,COUNTIF(Data_Baseline!$C87:$AZ87,0)+1)/MAX(Data_Baseline!$C87:$AZ87),IF(Data_Baseline!M87=0,SMALL(Data_Baseline!$C87:$AZ87,COUNTIF(Data_Baseline!$C87:$AZ87,0)+1)/MAX(Data_Baseline!$C87:$AZ87),Data_Baseline!M87/MAX(Data_Baseline!$C87:$AZ87))),IF(N$3&lt;=$B$2,SMALL(Data_Baseline!$C87:$AZ87,COUNTIF(Data_Baseline!$C87:$AZ87,0)+1),IF(Data_Baseline!M87=0,SMALL(Data_Baseline!$C87:$AZ87,COUNTIF(Data_Baseline!$C87:$AZ87,0)+1),Data_Baseline!M87)))),"")</f>
        <v>1.5965701461005587E-5</v>
      </c>
      <c r="O87" s="79">
        <f ca="1">IFERROR(IF(Data_Baseline!N87="","",IF($C$3="On",IF(O$3&lt;=$B$2,SMALL(Data_Baseline!$C87:$AZ87,COUNTIF(Data_Baseline!$C87:$AZ87,0)+1)/MAX(Data_Baseline!$C87:$AZ87),IF(Data_Baseline!N87=0,SMALL(Data_Baseline!$C87:$AZ87,COUNTIF(Data_Baseline!$C87:$AZ87,0)+1)/MAX(Data_Baseline!$C87:$AZ87),Data_Baseline!N87/MAX(Data_Baseline!$C87:$AZ87))),IF(O$3&lt;=$B$2,SMALL(Data_Baseline!$C87:$AZ87,COUNTIF(Data_Baseline!$C87:$AZ87,0)+1),IF(Data_Baseline!N87=0,SMALL(Data_Baseline!$C87:$AZ87,COUNTIF(Data_Baseline!$C87:$AZ87,0)+1),Data_Baseline!N87)))),"")</f>
        <v>1.5965701461005587E-5</v>
      </c>
      <c r="P87" s="79">
        <f ca="1">IFERROR(IF(Data_Baseline!O87="","",IF($C$3="On",IF(P$3&lt;=$B$2,SMALL(Data_Baseline!$C87:$AZ87,COUNTIF(Data_Baseline!$C87:$AZ87,0)+1)/MAX(Data_Baseline!$C87:$AZ87),IF(Data_Baseline!O87=0,SMALL(Data_Baseline!$C87:$AZ87,COUNTIF(Data_Baseline!$C87:$AZ87,0)+1)/MAX(Data_Baseline!$C87:$AZ87),Data_Baseline!O87/MAX(Data_Baseline!$C87:$AZ87))),IF(P$3&lt;=$B$2,SMALL(Data_Baseline!$C87:$AZ87,COUNTIF(Data_Baseline!$C87:$AZ87,0)+1),IF(Data_Baseline!O87=0,SMALL(Data_Baseline!$C87:$AZ87,COUNTIF(Data_Baseline!$C87:$AZ87,0)+1),Data_Baseline!O87)))),"")</f>
        <v>1.5965701461005587E-5</v>
      </c>
      <c r="Q87" s="79">
        <f ca="1">IFERROR(IF(Data_Baseline!P87="","",IF($C$3="On",IF(Q$3&lt;=$B$2,SMALL(Data_Baseline!$C87:$AZ87,COUNTIF(Data_Baseline!$C87:$AZ87,0)+1)/MAX(Data_Baseline!$C87:$AZ87),IF(Data_Baseline!P87=0,SMALL(Data_Baseline!$C87:$AZ87,COUNTIF(Data_Baseline!$C87:$AZ87,0)+1)/MAX(Data_Baseline!$C87:$AZ87),Data_Baseline!P87/MAX(Data_Baseline!$C87:$AZ87))),IF(Q$3&lt;=$B$2,SMALL(Data_Baseline!$C87:$AZ87,COUNTIF(Data_Baseline!$C87:$AZ87,0)+1),IF(Data_Baseline!P87=0,SMALL(Data_Baseline!$C87:$AZ87,COUNTIF(Data_Baseline!$C87:$AZ87,0)+1),Data_Baseline!P87)))),"")</f>
        <v>1.5965701461005587E-5</v>
      </c>
      <c r="R87" s="79">
        <f ca="1">IFERROR(IF(Data_Baseline!Q87="","",IF($C$3="On",IF(R$3&lt;=$B$2,SMALL(Data_Baseline!$C87:$AZ87,COUNTIF(Data_Baseline!$C87:$AZ87,0)+1)/MAX(Data_Baseline!$C87:$AZ87),IF(Data_Baseline!Q87=0,SMALL(Data_Baseline!$C87:$AZ87,COUNTIF(Data_Baseline!$C87:$AZ87,0)+1)/MAX(Data_Baseline!$C87:$AZ87),Data_Baseline!Q87/MAX(Data_Baseline!$C87:$AZ87))),IF(R$3&lt;=$B$2,SMALL(Data_Baseline!$C87:$AZ87,COUNTIF(Data_Baseline!$C87:$AZ87,0)+1),IF(Data_Baseline!Q87=0,SMALL(Data_Baseline!$C87:$AZ87,COUNTIF(Data_Baseline!$C87:$AZ87,0)+1),Data_Baseline!Q87)))),"")</f>
        <v>1.5965701461005587E-5</v>
      </c>
      <c r="S87" s="79">
        <f ca="1">IFERROR(IF(Data_Baseline!R87="","",IF($C$3="On",IF(S$3&lt;=$B$2,SMALL(Data_Baseline!$C87:$AZ87,COUNTIF(Data_Baseline!$C87:$AZ87,0)+1)/MAX(Data_Baseline!$C87:$AZ87),IF(Data_Baseline!R87=0,SMALL(Data_Baseline!$C87:$AZ87,COUNTIF(Data_Baseline!$C87:$AZ87,0)+1)/MAX(Data_Baseline!$C87:$AZ87),Data_Baseline!R87/MAX(Data_Baseline!$C87:$AZ87))),IF(S$3&lt;=$B$2,SMALL(Data_Baseline!$C87:$AZ87,COUNTIF(Data_Baseline!$C87:$AZ87,0)+1),IF(Data_Baseline!R87=0,SMALL(Data_Baseline!$C87:$AZ87,COUNTIF(Data_Baseline!$C87:$AZ87,0)+1),Data_Baseline!R87)))),"")</f>
        <v>1.5965701461005587E-5</v>
      </c>
      <c r="T87" s="79">
        <f ca="1">IFERROR(IF(Data_Baseline!S87="","",IF($C$3="On",IF(T$3&lt;=$B$2,SMALL(Data_Baseline!$C87:$AZ87,COUNTIF(Data_Baseline!$C87:$AZ87,0)+1)/MAX(Data_Baseline!$C87:$AZ87),IF(Data_Baseline!S87=0,SMALL(Data_Baseline!$C87:$AZ87,COUNTIF(Data_Baseline!$C87:$AZ87,0)+1)/MAX(Data_Baseline!$C87:$AZ87),Data_Baseline!S87/MAX(Data_Baseline!$C87:$AZ87))),IF(T$3&lt;=$B$2,SMALL(Data_Baseline!$C87:$AZ87,COUNTIF(Data_Baseline!$C87:$AZ87,0)+1),IF(Data_Baseline!S87=0,SMALL(Data_Baseline!$C87:$AZ87,COUNTIF(Data_Baseline!$C87:$AZ87,0)+1),Data_Baseline!S87)))),"")</f>
        <v>1.5965701461005587E-5</v>
      </c>
      <c r="U87" s="79">
        <f ca="1">IFERROR(IF(Data_Baseline!T87="","",IF($C$3="On",IF(U$3&lt;=$B$2,SMALL(Data_Baseline!$C87:$AZ87,COUNTIF(Data_Baseline!$C87:$AZ87,0)+1)/MAX(Data_Baseline!$C87:$AZ87),IF(Data_Baseline!T87=0,SMALL(Data_Baseline!$C87:$AZ87,COUNTIF(Data_Baseline!$C87:$AZ87,0)+1)/MAX(Data_Baseline!$C87:$AZ87),Data_Baseline!T87/MAX(Data_Baseline!$C87:$AZ87))),IF(U$3&lt;=$B$2,SMALL(Data_Baseline!$C87:$AZ87,COUNTIF(Data_Baseline!$C87:$AZ87,0)+1),IF(Data_Baseline!T87=0,SMALL(Data_Baseline!$C87:$AZ87,COUNTIF(Data_Baseline!$C87:$AZ87,0)+1),Data_Baseline!T87)))),"")</f>
        <v>1.5965701461005587E-5</v>
      </c>
      <c r="V87" s="79">
        <f ca="1">IFERROR(IF(Data_Baseline!U87="","",IF($C$3="On",IF(V$3&lt;=$B$2,SMALL(Data_Baseline!$C87:$AZ87,COUNTIF(Data_Baseline!$C87:$AZ87,0)+1)/MAX(Data_Baseline!$C87:$AZ87),IF(Data_Baseline!U87=0,SMALL(Data_Baseline!$C87:$AZ87,COUNTIF(Data_Baseline!$C87:$AZ87,0)+1)/MAX(Data_Baseline!$C87:$AZ87),Data_Baseline!U87/MAX(Data_Baseline!$C87:$AZ87))),IF(V$3&lt;=$B$2,SMALL(Data_Baseline!$C87:$AZ87,COUNTIF(Data_Baseline!$C87:$AZ87,0)+1),IF(Data_Baseline!U87=0,SMALL(Data_Baseline!$C87:$AZ87,COUNTIF(Data_Baseline!$C87:$AZ87,0)+1),Data_Baseline!U87)))),"")</f>
        <v>1.5965701461005587E-5</v>
      </c>
      <c r="W87" s="79">
        <f ca="1">IFERROR(IF(Data_Baseline!V87="","",IF($C$3="On",IF(W$3&lt;=$B$2,SMALL(Data_Baseline!$C87:$AZ87,COUNTIF(Data_Baseline!$C87:$AZ87,0)+1)/MAX(Data_Baseline!$C87:$AZ87),IF(Data_Baseline!V87=0,SMALL(Data_Baseline!$C87:$AZ87,COUNTIF(Data_Baseline!$C87:$AZ87,0)+1)/MAX(Data_Baseline!$C87:$AZ87),Data_Baseline!V87/MAX(Data_Baseline!$C87:$AZ87))),IF(W$3&lt;=$B$2,SMALL(Data_Baseline!$C87:$AZ87,COUNTIF(Data_Baseline!$C87:$AZ87,0)+1),IF(Data_Baseline!V87=0,SMALL(Data_Baseline!$C87:$AZ87,COUNTIF(Data_Baseline!$C87:$AZ87,0)+1),Data_Baseline!V87)))),"")</f>
        <v>1.5965701461005587E-5</v>
      </c>
      <c r="X87" s="79">
        <f ca="1">IFERROR(IF(Data_Baseline!W87="","",IF($C$3="On",IF(X$3&lt;=$B$2,SMALL(Data_Baseline!$C87:$AZ87,COUNTIF(Data_Baseline!$C87:$AZ87,0)+1)/MAX(Data_Baseline!$C87:$AZ87),IF(Data_Baseline!W87=0,SMALL(Data_Baseline!$C87:$AZ87,COUNTIF(Data_Baseline!$C87:$AZ87,0)+1)/MAX(Data_Baseline!$C87:$AZ87),Data_Baseline!W87/MAX(Data_Baseline!$C87:$AZ87))),IF(X$3&lt;=$B$2,SMALL(Data_Baseline!$C87:$AZ87,COUNTIF(Data_Baseline!$C87:$AZ87,0)+1),IF(Data_Baseline!W87=0,SMALL(Data_Baseline!$C87:$AZ87,COUNTIF(Data_Baseline!$C87:$AZ87,0)+1),Data_Baseline!W87)))),"")</f>
        <v>1.5965701461005587E-5</v>
      </c>
      <c r="Y87" s="79">
        <f ca="1">IFERROR(IF(Data_Baseline!X87="","",IF($C$3="On",IF(Y$3&lt;=$B$2,SMALL(Data_Baseline!$C87:$AZ87,COUNTIF(Data_Baseline!$C87:$AZ87,0)+1)/MAX(Data_Baseline!$C87:$AZ87),IF(Data_Baseline!X87=0,SMALL(Data_Baseline!$C87:$AZ87,COUNTIF(Data_Baseline!$C87:$AZ87,0)+1)/MAX(Data_Baseline!$C87:$AZ87),Data_Baseline!X87/MAX(Data_Baseline!$C87:$AZ87))),IF(Y$3&lt;=$B$2,SMALL(Data_Baseline!$C87:$AZ87,COUNTIF(Data_Baseline!$C87:$AZ87,0)+1),IF(Data_Baseline!X87=0,SMALL(Data_Baseline!$C87:$AZ87,COUNTIF(Data_Baseline!$C87:$AZ87,0)+1),Data_Baseline!X87)))),"")</f>
        <v>1.5965701461005587E-5</v>
      </c>
      <c r="Z87" s="79">
        <f ca="1">IFERROR(IF(Data_Baseline!Y87="","",IF($C$3="On",IF(Z$3&lt;=$B$2,SMALL(Data_Baseline!$C87:$AZ87,COUNTIF(Data_Baseline!$C87:$AZ87,0)+1)/MAX(Data_Baseline!$C87:$AZ87),IF(Data_Baseline!Y87=0,SMALL(Data_Baseline!$C87:$AZ87,COUNTIF(Data_Baseline!$C87:$AZ87,0)+1)/MAX(Data_Baseline!$C87:$AZ87),Data_Baseline!Y87/MAX(Data_Baseline!$C87:$AZ87))),IF(Z$3&lt;=$B$2,SMALL(Data_Baseline!$C87:$AZ87,COUNTIF(Data_Baseline!$C87:$AZ87,0)+1),IF(Data_Baseline!Y87=0,SMALL(Data_Baseline!$C87:$AZ87,COUNTIF(Data_Baseline!$C87:$AZ87,0)+1),Data_Baseline!Y87)))),"")</f>
        <v>1.5965701461005587E-5</v>
      </c>
      <c r="AA87" s="79">
        <f ca="1">IFERROR(IF(Data_Baseline!Z87="","",IF($C$3="On",IF(AA$3&lt;=$B$2,SMALL(Data_Baseline!$C87:$AZ87,COUNTIF(Data_Baseline!$C87:$AZ87,0)+1)/MAX(Data_Baseline!$C87:$AZ87),IF(Data_Baseline!Z87=0,SMALL(Data_Baseline!$C87:$AZ87,COUNTIF(Data_Baseline!$C87:$AZ87,0)+1)/MAX(Data_Baseline!$C87:$AZ87),Data_Baseline!Z87/MAX(Data_Baseline!$C87:$AZ87))),IF(AA$3&lt;=$B$2,SMALL(Data_Baseline!$C87:$AZ87,COUNTIF(Data_Baseline!$C87:$AZ87,0)+1),IF(Data_Baseline!Z87=0,SMALL(Data_Baseline!$C87:$AZ87,COUNTIF(Data_Baseline!$C87:$AZ87,0)+1),Data_Baseline!Z87)))),"")</f>
        <v>2.0943639669844054E-3</v>
      </c>
      <c r="AB87" s="79">
        <f ca="1">IFERROR(IF(Data_Baseline!AA87="","",IF($C$3="On",IF(AB$3&lt;=$B$2,SMALL(Data_Baseline!$C87:$AZ87,COUNTIF(Data_Baseline!$C87:$AZ87,0)+1)/MAX(Data_Baseline!$C87:$AZ87),IF(Data_Baseline!AA87=0,SMALL(Data_Baseline!$C87:$AZ87,COUNTIF(Data_Baseline!$C87:$AZ87,0)+1)/MAX(Data_Baseline!$C87:$AZ87),Data_Baseline!AA87/MAX(Data_Baseline!$C87:$AZ87))),IF(AB$3&lt;=$B$2,SMALL(Data_Baseline!$C87:$AZ87,COUNTIF(Data_Baseline!$C87:$AZ87,0)+1),IF(Data_Baseline!AA87=0,SMALL(Data_Baseline!$C87:$AZ87,COUNTIF(Data_Baseline!$C87:$AZ87,0)+1),Data_Baseline!AA87)))),"")</f>
        <v>7.05605431193856E-3</v>
      </c>
      <c r="AC87" s="79">
        <f ca="1">IFERROR(IF(Data_Baseline!AB87="","",IF($C$3="On",IF(AC$3&lt;=$B$2,SMALL(Data_Baseline!$C87:$AZ87,COUNTIF(Data_Baseline!$C87:$AZ87,0)+1)/MAX(Data_Baseline!$C87:$AZ87),IF(Data_Baseline!AB87=0,SMALL(Data_Baseline!$C87:$AZ87,COUNTIF(Data_Baseline!$C87:$AZ87,0)+1)/MAX(Data_Baseline!$C87:$AZ87),Data_Baseline!AB87/MAX(Data_Baseline!$C87:$AZ87))),IF(AC$3&lt;=$B$2,SMALL(Data_Baseline!$C87:$AZ87,COUNTIF(Data_Baseline!$C87:$AZ87,0)+1),IF(Data_Baseline!AB87=0,SMALL(Data_Baseline!$C87:$AZ87,COUNTIF(Data_Baseline!$C87:$AZ87,0)+1),Data_Baseline!AB87)))),"")</f>
        <v>1.710975914908287E-2</v>
      </c>
      <c r="AD87" s="79">
        <f ca="1">IFERROR(IF(Data_Baseline!AC87="","",IF($C$3="On",IF(AD$3&lt;=$B$2,SMALL(Data_Baseline!$C87:$AZ87,COUNTIF(Data_Baseline!$C87:$AZ87,0)+1)/MAX(Data_Baseline!$C87:$AZ87),IF(Data_Baseline!AC87=0,SMALL(Data_Baseline!$C87:$AZ87,COUNTIF(Data_Baseline!$C87:$AZ87,0)+1)/MAX(Data_Baseline!$C87:$AZ87),Data_Baseline!AC87/MAX(Data_Baseline!$C87:$AZ87))),IF(AD$3&lt;=$B$2,SMALL(Data_Baseline!$C87:$AZ87,COUNTIF(Data_Baseline!$C87:$AZ87,0)+1),IF(Data_Baseline!AC87=0,SMALL(Data_Baseline!$C87:$AZ87,COUNTIF(Data_Baseline!$C87:$AZ87,0)+1),Data_Baseline!AC87)))),"")</f>
        <v>3.7199323198767668E-2</v>
      </c>
      <c r="AE87" s="79">
        <f ca="1">IFERROR(IF(Data_Baseline!AD87="","",IF($C$3="On",IF(AE$3&lt;=$B$2,SMALL(Data_Baseline!$C87:$AZ87,COUNTIF(Data_Baseline!$C87:$AZ87,0)+1)/MAX(Data_Baseline!$C87:$AZ87),IF(Data_Baseline!AD87=0,SMALL(Data_Baseline!$C87:$AZ87,COUNTIF(Data_Baseline!$C87:$AZ87,0)+1)/MAX(Data_Baseline!$C87:$AZ87),Data_Baseline!AD87/MAX(Data_Baseline!$C87:$AZ87))),IF(AE$3&lt;=$B$2,SMALL(Data_Baseline!$C87:$AZ87,COUNTIF(Data_Baseline!$C87:$AZ87,0)+1),IF(Data_Baseline!AD87=0,SMALL(Data_Baseline!$C87:$AZ87,COUNTIF(Data_Baseline!$C87:$AZ87,0)+1),Data_Baseline!AD87)))),"")</f>
        <v>7.3847954276791958E-2</v>
      </c>
      <c r="AF87" s="79">
        <f ca="1">IFERROR(IF(Data_Baseline!AE87="","",IF($C$3="On",IF(AF$3&lt;=$B$2,SMALL(Data_Baseline!$C87:$AZ87,COUNTIF(Data_Baseline!$C87:$AZ87,0)+1)/MAX(Data_Baseline!$C87:$AZ87),IF(Data_Baseline!AE87=0,SMALL(Data_Baseline!$C87:$AZ87,COUNTIF(Data_Baseline!$C87:$AZ87,0)+1)/MAX(Data_Baseline!$C87:$AZ87),Data_Baseline!AE87/MAX(Data_Baseline!$C87:$AZ87))),IF(AF$3&lt;=$B$2,SMALL(Data_Baseline!$C87:$AZ87,COUNTIF(Data_Baseline!$C87:$AZ87,0)+1),IF(Data_Baseline!AE87=0,SMALL(Data_Baseline!$C87:$AZ87,COUNTIF(Data_Baseline!$C87:$AZ87,0)+1),Data_Baseline!AE87)))),"")</f>
        <v>0.13904102552610098</v>
      </c>
      <c r="AG87" s="79">
        <f ca="1">IFERROR(IF(Data_Baseline!AF87="","",IF($C$3="On",IF(AG$3&lt;=$B$2,SMALL(Data_Baseline!$C87:$AZ87,COUNTIF(Data_Baseline!$C87:$AZ87,0)+1)/MAX(Data_Baseline!$C87:$AZ87),IF(Data_Baseline!AF87=0,SMALL(Data_Baseline!$C87:$AZ87,COUNTIF(Data_Baseline!$C87:$AZ87,0)+1)/MAX(Data_Baseline!$C87:$AZ87),Data_Baseline!AF87/MAX(Data_Baseline!$C87:$AZ87))),IF(AG$3&lt;=$B$2,SMALL(Data_Baseline!$C87:$AZ87,COUNTIF(Data_Baseline!$C87:$AZ87,0)+1),IF(Data_Baseline!AF87=0,SMALL(Data_Baseline!$C87:$AZ87,COUNTIF(Data_Baseline!$C87:$AZ87,0)+1),Data_Baseline!AF87)))),"")</f>
        <v>0.24534614280328143</v>
      </c>
      <c r="AH87" s="79">
        <f ca="1">IFERROR(IF(Data_Baseline!AG87="","",IF($C$3="On",IF(AH$3&lt;=$B$2,SMALL(Data_Baseline!$C87:$AZ87,COUNTIF(Data_Baseline!$C87:$AZ87,0)+1)/MAX(Data_Baseline!$C87:$AZ87),IF(Data_Baseline!AG87=0,SMALL(Data_Baseline!$C87:$AZ87,COUNTIF(Data_Baseline!$C87:$AZ87,0)+1)/MAX(Data_Baseline!$C87:$AZ87),Data_Baseline!AG87/MAX(Data_Baseline!$C87:$AZ87))),IF(AH$3&lt;=$B$2,SMALL(Data_Baseline!$C87:$AZ87,COUNTIF(Data_Baseline!$C87:$AZ87,0)+1),IF(Data_Baseline!AG87=0,SMALL(Data_Baseline!$C87:$AZ87,COUNTIF(Data_Baseline!$C87:$AZ87,0)+1),Data_Baseline!AG87)))),"")</f>
        <v>0.3909465594884563</v>
      </c>
      <c r="AI87" s="79">
        <f ca="1">IFERROR(IF(Data_Baseline!AH87="","",IF($C$3="On",IF(AI$3&lt;=$B$2,SMALL(Data_Baseline!$C87:$AZ87,COUNTIF(Data_Baseline!$C87:$AZ87,0)+1)/MAX(Data_Baseline!$C87:$AZ87),IF(Data_Baseline!AH87=0,SMALL(Data_Baseline!$C87:$AZ87,COUNTIF(Data_Baseline!$C87:$AZ87,0)+1)/MAX(Data_Baseline!$C87:$AZ87),Data_Baseline!AH87/MAX(Data_Baseline!$C87:$AZ87))),IF(AI$3&lt;=$B$2,SMALL(Data_Baseline!$C87:$AZ87,COUNTIF(Data_Baseline!$C87:$AZ87,0)+1),IF(Data_Baseline!AH87=0,SMALL(Data_Baseline!$C87:$AZ87,COUNTIF(Data_Baseline!$C87:$AZ87,0)+1),Data_Baseline!AH87)))),"")</f>
        <v>0.55392752865554729</v>
      </c>
      <c r="AJ87" s="79">
        <f ca="1">IFERROR(IF(Data_Baseline!AI87="","",IF($C$3="On",IF(AJ$3&lt;=$B$2,SMALL(Data_Baseline!$C87:$AZ87,COUNTIF(Data_Baseline!$C87:$AZ87,0)+1)/MAX(Data_Baseline!$C87:$AZ87),IF(Data_Baseline!AI87=0,SMALL(Data_Baseline!$C87:$AZ87,COUNTIF(Data_Baseline!$C87:$AZ87,0)+1)/MAX(Data_Baseline!$C87:$AZ87),Data_Baseline!AI87/MAX(Data_Baseline!$C87:$AZ87))),IF(AJ$3&lt;=$B$2,SMALL(Data_Baseline!$C87:$AZ87,COUNTIF(Data_Baseline!$C87:$AZ87,0)+1),IF(Data_Baseline!AI87=0,SMALL(Data_Baseline!$C87:$AZ87,COUNTIF(Data_Baseline!$C87:$AZ87,0)+1),Data_Baseline!AI87)))),"")</f>
        <v>0.70317275086547526</v>
      </c>
      <c r="AK87" s="79">
        <f ca="1">IFERROR(IF(Data_Baseline!AJ87="","",IF($C$3="On",IF(AK$3&lt;=$B$2,SMALL(Data_Baseline!$C87:$AZ87,COUNTIF(Data_Baseline!$C87:$AZ87,0)+1)/MAX(Data_Baseline!$C87:$AZ87),IF(Data_Baseline!AJ87=0,SMALL(Data_Baseline!$C87:$AZ87,COUNTIF(Data_Baseline!$C87:$AZ87,0)+1)/MAX(Data_Baseline!$C87:$AZ87),Data_Baseline!AJ87/MAX(Data_Baseline!$C87:$AZ87))),IF(AK$3&lt;=$B$2,SMALL(Data_Baseline!$C87:$AZ87,COUNTIF(Data_Baseline!$C87:$AZ87,0)+1),IF(Data_Baseline!AJ87=0,SMALL(Data_Baseline!$C87:$AZ87,COUNTIF(Data_Baseline!$C87:$AZ87,0)+1),Data_Baseline!AJ87)))),"")</f>
        <v>0.81801355132253262</v>
      </c>
      <c r="AL87" s="79">
        <f ca="1">IFERROR(IF(Data_Baseline!AK87="","",IF($C$3="On",IF(AL$3&lt;=$B$2,SMALL(Data_Baseline!$C87:$AZ87,COUNTIF(Data_Baseline!$C87:$AZ87,0)+1)/MAX(Data_Baseline!$C87:$AZ87),IF(Data_Baseline!AK87=0,SMALL(Data_Baseline!$C87:$AZ87,COUNTIF(Data_Baseline!$C87:$AZ87,0)+1)/MAX(Data_Baseline!$C87:$AZ87),Data_Baseline!AK87/MAX(Data_Baseline!$C87:$AZ87))),IF(AL$3&lt;=$B$2,SMALL(Data_Baseline!$C87:$AZ87,COUNTIF(Data_Baseline!$C87:$AZ87,0)+1),IF(Data_Baseline!AK87=0,SMALL(Data_Baseline!$C87:$AZ87,COUNTIF(Data_Baseline!$C87:$AZ87,0)+1),Data_Baseline!AK87)))),"")</f>
        <v>0.89495043253974083</v>
      </c>
      <c r="AM87" s="79">
        <f ca="1">IFERROR(IF(Data_Baseline!AL87="","",IF($C$3="On",IF(AM$3&lt;=$B$2,SMALL(Data_Baseline!$C87:$AZ87,COUNTIF(Data_Baseline!$C87:$AZ87,0)+1)/MAX(Data_Baseline!$C87:$AZ87),IF(Data_Baseline!AL87=0,SMALL(Data_Baseline!$C87:$AZ87,COUNTIF(Data_Baseline!$C87:$AZ87,0)+1)/MAX(Data_Baseline!$C87:$AZ87),Data_Baseline!AL87/MAX(Data_Baseline!$C87:$AZ87))),IF(AM$3&lt;=$B$2,SMALL(Data_Baseline!$C87:$AZ87,COUNTIF(Data_Baseline!$C87:$AZ87,0)+1),IF(Data_Baseline!AL87=0,SMALL(Data_Baseline!$C87:$AZ87,COUNTIF(Data_Baseline!$C87:$AZ87,0)+1),Data_Baseline!AL87)))),"")</f>
        <v>0.94104723859405248</v>
      </c>
      <c r="AN87" s="79">
        <f ca="1">IFERROR(IF(Data_Baseline!AM87="","",IF($C$3="On",IF(AN$3&lt;=$B$2,SMALL(Data_Baseline!$C87:$AZ87,COUNTIF(Data_Baseline!$C87:$AZ87,0)+1)/MAX(Data_Baseline!$C87:$AZ87),IF(Data_Baseline!AM87=0,SMALL(Data_Baseline!$C87:$AZ87,COUNTIF(Data_Baseline!$C87:$AZ87,0)+1)/MAX(Data_Baseline!$C87:$AZ87),Data_Baseline!AM87/MAX(Data_Baseline!$C87:$AZ87))),IF(AN$3&lt;=$B$2,SMALL(Data_Baseline!$C87:$AZ87,COUNTIF(Data_Baseline!$C87:$AZ87,0)+1),IF(Data_Baseline!AM87=0,SMALL(Data_Baseline!$C87:$AZ87,COUNTIF(Data_Baseline!$C87:$AZ87,0)+1),Data_Baseline!AM87)))),"")</f>
        <v>0.96756138255763557</v>
      </c>
      <c r="AO87" s="79">
        <f ca="1">IFERROR(IF(Data_Baseline!AN87="","",IF($C$3="On",IF(AO$3&lt;=$B$2,SMALL(Data_Baseline!$C87:$AZ87,COUNTIF(Data_Baseline!$C87:$AZ87,0)+1)/MAX(Data_Baseline!$C87:$AZ87),IF(Data_Baseline!AN87=0,SMALL(Data_Baseline!$C87:$AZ87,COUNTIF(Data_Baseline!$C87:$AZ87,0)+1)/MAX(Data_Baseline!$C87:$AZ87),Data_Baseline!AN87/MAX(Data_Baseline!$C87:$AZ87))),IF(AO$3&lt;=$B$2,SMALL(Data_Baseline!$C87:$AZ87,COUNTIF(Data_Baseline!$C87:$AZ87,0)+1),IF(Data_Baseline!AN87=0,SMALL(Data_Baseline!$C87:$AZ87,COUNTIF(Data_Baseline!$C87:$AZ87,0)+1),Data_Baseline!AN87)))),"")</f>
        <v>0.98374110150438754</v>
      </c>
      <c r="AP87" s="79">
        <f ca="1">IFERROR(IF(Data_Baseline!AO87="","",IF($C$3="On",IF(AP$3&lt;=$B$2,SMALL(Data_Baseline!$C87:$AZ87,COUNTIF(Data_Baseline!$C87:$AZ87,0)+1)/MAX(Data_Baseline!$C87:$AZ87),IF(Data_Baseline!AO87=0,SMALL(Data_Baseline!$C87:$AZ87,COUNTIF(Data_Baseline!$C87:$AZ87,0)+1)/MAX(Data_Baseline!$C87:$AZ87),Data_Baseline!AO87/MAX(Data_Baseline!$C87:$AZ87))),IF(AP$3&lt;=$B$2,SMALL(Data_Baseline!$C87:$AZ87,COUNTIF(Data_Baseline!$C87:$AZ87,0)+1),IF(Data_Baseline!AO87=0,SMALL(Data_Baseline!$C87:$AZ87,COUNTIF(Data_Baseline!$C87:$AZ87,0)+1),Data_Baseline!AO87)))),"")</f>
        <v>0.99508475663805063</v>
      </c>
      <c r="AQ87" s="79">
        <f ca="1">IFERROR(IF(Data_Baseline!AP87="","",IF($C$3="On",IF(AQ$3&lt;=$B$2,SMALL(Data_Baseline!$C87:$AZ87,COUNTIF(Data_Baseline!$C87:$AZ87,0)+1)/MAX(Data_Baseline!$C87:$AZ87),IF(Data_Baseline!AP87=0,SMALL(Data_Baseline!$C87:$AZ87,COUNTIF(Data_Baseline!$C87:$AZ87,0)+1)/MAX(Data_Baseline!$C87:$AZ87),Data_Baseline!AP87/MAX(Data_Baseline!$C87:$AZ87))),IF(AQ$3&lt;=$B$2,SMALL(Data_Baseline!$C87:$AZ87,COUNTIF(Data_Baseline!$C87:$AZ87,0)+1),IF(Data_Baseline!AP87=0,SMALL(Data_Baseline!$C87:$AZ87,COUNTIF(Data_Baseline!$C87:$AZ87,0)+1),Data_Baseline!AP87)))),"")</f>
        <v>1</v>
      </c>
      <c r="AR87" s="79" t="str">
        <f>IFERROR(IF(Data_Baseline!AQ87="","",IF($C$3="On",IF(AR$3&lt;=$B$2,SMALL(Data_Baseline!$C87:$AZ87,COUNTIF(Data_Baseline!$C87:$AZ87,0)+1)/MAX(Data_Baseline!$C87:$AZ87),IF(Data_Baseline!AQ87=0,SMALL(Data_Baseline!$C87:$AZ87,COUNTIF(Data_Baseline!$C87:$AZ87,0)+1)/MAX(Data_Baseline!$C87:$AZ87),Data_Baseline!AQ87/MAX(Data_Baseline!$C87:$AZ87))),IF(AR$3&lt;=$B$2,SMALL(Data_Baseline!$C87:$AZ87,COUNTIF(Data_Baseline!$C87:$AZ87,0)+1),IF(Data_Baseline!AQ87=0,SMALL(Data_Baseline!$C87:$AZ87,COUNTIF(Data_Baseline!$C87:$AZ87,0)+1),Data_Baseline!AQ87)))),"")</f>
        <v/>
      </c>
      <c r="AS87" s="79" t="str">
        <f>IFERROR(IF(Data_Baseline!AR87="","",IF($C$3="On",IF(AS$3&lt;=$B$2,SMALL(Data_Baseline!$C87:$AZ87,COUNTIF(Data_Baseline!$C87:$AZ87,0)+1)/MAX(Data_Baseline!$C87:$AZ87),IF(Data_Baseline!AR87=0,SMALL(Data_Baseline!$C87:$AZ87,COUNTIF(Data_Baseline!$C87:$AZ87,0)+1)/MAX(Data_Baseline!$C87:$AZ87),Data_Baseline!AR87/MAX(Data_Baseline!$C87:$AZ87))),IF(AS$3&lt;=$B$2,SMALL(Data_Baseline!$C87:$AZ87,COUNTIF(Data_Baseline!$C87:$AZ87,0)+1),IF(Data_Baseline!AR87=0,SMALL(Data_Baseline!$C87:$AZ87,COUNTIF(Data_Baseline!$C87:$AZ87,0)+1),Data_Baseline!AR87)))),"")</f>
        <v/>
      </c>
      <c r="AT87" s="79" t="str">
        <f>IFERROR(IF(Data_Baseline!AS87="","",IF($C$3="On",IF(AT$3&lt;=$B$2,SMALL(Data_Baseline!$C87:$AZ87,COUNTIF(Data_Baseline!$C87:$AZ87,0)+1)/MAX(Data_Baseline!$C87:$AZ87),IF(Data_Baseline!AS87=0,SMALL(Data_Baseline!$C87:$AZ87,COUNTIF(Data_Baseline!$C87:$AZ87,0)+1)/MAX(Data_Baseline!$C87:$AZ87),Data_Baseline!AS87/MAX(Data_Baseline!$C87:$AZ87))),IF(AT$3&lt;=$B$2,SMALL(Data_Baseline!$C87:$AZ87,COUNTIF(Data_Baseline!$C87:$AZ87,0)+1),IF(Data_Baseline!AS87=0,SMALL(Data_Baseline!$C87:$AZ87,COUNTIF(Data_Baseline!$C87:$AZ87,0)+1),Data_Baseline!AS87)))),"")</f>
        <v/>
      </c>
      <c r="AU87" s="79" t="str">
        <f>IFERROR(IF(Data_Baseline!AT87="","",IF($C$3="On",IF(AU$3&lt;=$B$2,SMALL(Data_Baseline!$C87:$AZ87,COUNTIF(Data_Baseline!$C87:$AZ87,0)+1)/MAX(Data_Baseline!$C87:$AZ87),IF(Data_Baseline!AT87=0,SMALL(Data_Baseline!$C87:$AZ87,COUNTIF(Data_Baseline!$C87:$AZ87,0)+1)/MAX(Data_Baseline!$C87:$AZ87),Data_Baseline!AT87/MAX(Data_Baseline!$C87:$AZ87))),IF(AU$3&lt;=$B$2,SMALL(Data_Baseline!$C87:$AZ87,COUNTIF(Data_Baseline!$C87:$AZ87,0)+1),IF(Data_Baseline!AT87=0,SMALL(Data_Baseline!$C87:$AZ87,COUNTIF(Data_Baseline!$C87:$AZ87,0)+1),Data_Baseline!AT87)))),"")</f>
        <v/>
      </c>
      <c r="AV87" s="79" t="str">
        <f>IFERROR(IF(Data_Baseline!AU87="","",IF($C$3="On",IF(AV$3&lt;=$B$2,SMALL(Data_Baseline!$C87:$AZ87,COUNTIF(Data_Baseline!$C87:$AZ87,0)+1)/MAX(Data_Baseline!$C87:$AZ87),IF(Data_Baseline!AU87=0,SMALL(Data_Baseline!$C87:$AZ87,COUNTIF(Data_Baseline!$C87:$AZ87,0)+1)/MAX(Data_Baseline!$C87:$AZ87),Data_Baseline!AU87/MAX(Data_Baseline!$C87:$AZ87))),IF(AV$3&lt;=$B$2,SMALL(Data_Baseline!$C87:$AZ87,COUNTIF(Data_Baseline!$C87:$AZ87,0)+1),IF(Data_Baseline!AU87=0,SMALL(Data_Baseline!$C87:$AZ87,COUNTIF(Data_Baseline!$C87:$AZ87,0)+1),Data_Baseline!AU87)))),"")</f>
        <v/>
      </c>
      <c r="AW87" s="79" t="str">
        <f>IFERROR(IF(Data_Baseline!AV87="","",IF($C$3="On",IF(AW$3&lt;=$B$2,SMALL(Data_Baseline!$C87:$AZ87,COUNTIF(Data_Baseline!$C87:$AZ87,0)+1)/MAX(Data_Baseline!$C87:$AZ87),IF(Data_Baseline!AV87=0,SMALL(Data_Baseline!$C87:$AZ87,COUNTIF(Data_Baseline!$C87:$AZ87,0)+1)/MAX(Data_Baseline!$C87:$AZ87),Data_Baseline!AV87/MAX(Data_Baseline!$C87:$AZ87))),IF(AW$3&lt;=$B$2,SMALL(Data_Baseline!$C87:$AZ87,COUNTIF(Data_Baseline!$C87:$AZ87,0)+1),IF(Data_Baseline!AV87=0,SMALL(Data_Baseline!$C87:$AZ87,COUNTIF(Data_Baseline!$C87:$AZ87,0)+1),Data_Baseline!AV87)))),"")</f>
        <v/>
      </c>
      <c r="AX87" s="79" t="str">
        <f>IFERROR(IF(Data_Baseline!AW87="","",IF($C$3="On",IF(AX$3&lt;=$B$2,SMALL(Data_Baseline!$C87:$AZ87,COUNTIF(Data_Baseline!$C87:$AZ87,0)+1)/MAX(Data_Baseline!$C87:$AZ87),IF(Data_Baseline!AW87=0,SMALL(Data_Baseline!$C87:$AZ87,COUNTIF(Data_Baseline!$C87:$AZ87,0)+1)/MAX(Data_Baseline!$C87:$AZ87),Data_Baseline!AW87/MAX(Data_Baseline!$C87:$AZ87))),IF(AX$3&lt;=$B$2,SMALL(Data_Baseline!$C87:$AZ87,COUNTIF(Data_Baseline!$C87:$AZ87,0)+1),IF(Data_Baseline!AW87=0,SMALL(Data_Baseline!$C87:$AZ87,COUNTIF(Data_Baseline!$C87:$AZ87,0)+1),Data_Baseline!AW87)))),"")</f>
        <v/>
      </c>
      <c r="AY87" s="79" t="str">
        <f>IFERROR(IF(Data_Baseline!AX87="","",IF($C$3="On",IF(AY$3&lt;=$B$2,SMALL(Data_Baseline!$C87:$AZ87,COUNTIF(Data_Baseline!$C87:$AZ87,0)+1)/MAX(Data_Baseline!$C87:$AZ87),IF(Data_Baseline!AX87=0,SMALL(Data_Baseline!$C87:$AZ87,COUNTIF(Data_Baseline!$C87:$AZ87,0)+1)/MAX(Data_Baseline!$C87:$AZ87),Data_Baseline!AX87/MAX(Data_Baseline!$C87:$AZ87))),IF(AY$3&lt;=$B$2,SMALL(Data_Baseline!$C87:$AZ87,COUNTIF(Data_Baseline!$C87:$AZ87,0)+1),IF(Data_Baseline!AX87=0,SMALL(Data_Baseline!$C87:$AZ87,COUNTIF(Data_Baseline!$C87:$AZ87,0)+1),Data_Baseline!AX87)))),"")</f>
        <v/>
      </c>
      <c r="AZ87" s="79" t="str">
        <f>IFERROR(IF(Data_Baseline!AY87="","",IF($C$3="On",IF(AZ$3&lt;=$B$2,SMALL(Data_Baseline!$C87:$AZ87,COUNTIF(Data_Baseline!$C87:$AZ87,0)+1)/MAX(Data_Baseline!$C87:$AZ87),IF(Data_Baseline!AY87=0,SMALL(Data_Baseline!$C87:$AZ87,COUNTIF(Data_Baseline!$C87:$AZ87,0)+1)/MAX(Data_Baseline!$C87:$AZ87),Data_Baseline!AY87/MAX(Data_Baseline!$C87:$AZ87))),IF(AZ$3&lt;=$B$2,SMALL(Data_Baseline!$C87:$AZ87,COUNTIF(Data_Baseline!$C87:$AZ87,0)+1),IF(Data_Baseline!AY87=0,SMALL(Data_Baseline!$C87:$AZ87,COUNTIF(Data_Baseline!$C87:$AZ87,0)+1),Data_Baseline!AY87)))),"")</f>
        <v/>
      </c>
      <c r="BA87" s="79" t="str">
        <f>IFERROR(IF(Data_Baseline!AZ87="","",IF($C$3="On",IF(BA$3&lt;=$B$2,SMALL(Data_Baseline!$C87:$AZ87,COUNTIF(Data_Baseline!$C87:$AZ87,0)+1)/MAX(Data_Baseline!$C87:$AZ87),IF(Data_Baseline!AZ87=0,SMALL(Data_Baseline!$C87:$AZ87,COUNTIF(Data_Baseline!$C87:$AZ87,0)+1)/MAX(Data_Baseline!$C87:$AZ87),Data_Baseline!AZ87/MAX(Data_Baseline!$C87:$AZ87))),IF(BA$3&lt;=$B$2,SMALL(Data_Baseline!$C87:$AZ87,COUNTIF(Data_Baseline!$C87:$AZ87,0)+1),IF(Data_Baseline!AZ87=0,SMALL(Data_Baseline!$C87:$AZ87,COUNTIF(Data_Baseline!$C87:$AZ87,0)+1),Data_Baseline!AZ87)))),"")</f>
        <v/>
      </c>
      <c r="BB87" s="79">
        <f ca="1">IF(Data_Initial!BA87="",1,0)</f>
        <v>1</v>
      </c>
      <c r="BC87" s="2" t="str">
        <f t="shared" ca="1" si="4"/>
        <v>3G_pspA</v>
      </c>
      <c r="BD87" s="79" t="str">
        <f t="shared" ca="1" si="5"/>
        <v>3G</v>
      </c>
      <c r="BE87" s="79" t="str">
        <f ca="1">Data_Initial!BC87</f>
        <v>pspA</v>
      </c>
      <c r="BF87" s="79" t="str">
        <f ca="1">Data_Initial!BB87</f>
        <v>1_2</v>
      </c>
      <c r="BG87" s="79">
        <f ca="1">IFERROR((INDIRECT("Plate"&amp;Data!A87&amp;"_C!"&amp;CHAR(RIGHT(Data!B87,LEN(Data!B87)-1)+65)&amp;CODE(LEFT(Data!B87,1))-58)),"")</f>
        <v>0</v>
      </c>
      <c r="BH87" s="79" t="str">
        <f ca="1">Data_Initial!BA87</f>
        <v/>
      </c>
      <c r="BI87" s="79">
        <f t="shared" ca="1" si="6"/>
        <v>1.5965701461005587E-5</v>
      </c>
      <c r="BJ87" s="79" t="str">
        <f ca="1">IF(BH87="N",1+MAX($BJ$3:BJ86),"")</f>
        <v/>
      </c>
      <c r="BK87" s="79"/>
      <c r="BL87" s="79"/>
      <c r="BM87" s="79"/>
      <c r="BN87" s="79"/>
      <c r="BO87" s="79"/>
      <c r="BP87" s="79"/>
      <c r="BQ87" s="79"/>
      <c r="BR87" s="79"/>
      <c r="BS87" s="79"/>
      <c r="BT87" s="79"/>
      <c r="BU87" s="79"/>
      <c r="BV87" s="79"/>
      <c r="BW87" s="79"/>
      <c r="BX87" s="79"/>
      <c r="BY87" s="79"/>
      <c r="BZ87" s="79"/>
    </row>
    <row r="88" spans="1:78" x14ac:dyDescent="0.25">
      <c r="A88" s="79">
        <f ca="1">IF(BH88="N","N"&amp;BJ88,IF(BB88=0,"",MAX($A$3:A87)+1))</f>
        <v>78</v>
      </c>
      <c r="B88" s="79" t="str">
        <f ca="1">Data_Initial!A88&amp;C88</f>
        <v>2E2</v>
      </c>
      <c r="C88" s="79" t="str">
        <f ca="1">Data_Initial!B88</f>
        <v>E2</v>
      </c>
      <c r="D88" s="79">
        <f ca="1">IFERROR(IF(Data_Baseline!C88="","",IF($C$3="On",IF(D$3&lt;=$B$2,SMALL(Data_Baseline!$C88:$AZ88,COUNTIF(Data_Baseline!$C88:$AZ88,0)+1)/MAX(Data_Baseline!$C88:$AZ88),IF(Data_Baseline!C88=0,SMALL(Data_Baseline!$C88:$AZ88,COUNTIF(Data_Baseline!$C88:$AZ88,0)+1)/MAX(Data_Baseline!$C88:$AZ88),Data_Baseline!C88/MAX(Data_Baseline!$C88:$AZ88))),IF(D$3&lt;=$B$2,SMALL(Data_Baseline!$C88:$AZ88,COUNTIF(Data_Baseline!$C88:$AZ88,0)+1),IF(Data_Baseline!C88=0,SMALL(Data_Baseline!$C88:$AZ88,COUNTIF(Data_Baseline!$C88:$AZ88,0)+1),Data_Baseline!C88)))),"")</f>
        <v>1.8615727637225881E-3</v>
      </c>
      <c r="E88" s="79">
        <f ca="1">IFERROR(IF(Data_Baseline!D88="","",IF($C$3="On",IF(E$3&lt;=$B$2,SMALL(Data_Baseline!$C88:$AZ88,COUNTIF(Data_Baseline!$C88:$AZ88,0)+1)/MAX(Data_Baseline!$C88:$AZ88),IF(Data_Baseline!D88=0,SMALL(Data_Baseline!$C88:$AZ88,COUNTIF(Data_Baseline!$C88:$AZ88,0)+1)/MAX(Data_Baseline!$C88:$AZ88),Data_Baseline!D88/MAX(Data_Baseline!$C88:$AZ88))),IF(E$3&lt;=$B$2,SMALL(Data_Baseline!$C88:$AZ88,COUNTIF(Data_Baseline!$C88:$AZ88,0)+1),IF(Data_Baseline!D88=0,SMALL(Data_Baseline!$C88:$AZ88,COUNTIF(Data_Baseline!$C88:$AZ88,0)+1),Data_Baseline!D88)))),"")</f>
        <v>1.8615727637225881E-3</v>
      </c>
      <c r="F88" s="79">
        <f ca="1">IFERROR(IF(Data_Baseline!E88="","",IF($C$3="On",IF(F$3&lt;=$B$2,SMALL(Data_Baseline!$C88:$AZ88,COUNTIF(Data_Baseline!$C88:$AZ88,0)+1)/MAX(Data_Baseline!$C88:$AZ88),IF(Data_Baseline!E88=0,SMALL(Data_Baseline!$C88:$AZ88,COUNTIF(Data_Baseline!$C88:$AZ88,0)+1)/MAX(Data_Baseline!$C88:$AZ88),Data_Baseline!E88/MAX(Data_Baseline!$C88:$AZ88))),IF(F$3&lt;=$B$2,SMALL(Data_Baseline!$C88:$AZ88,COUNTIF(Data_Baseline!$C88:$AZ88,0)+1),IF(Data_Baseline!E88=0,SMALL(Data_Baseline!$C88:$AZ88,COUNTIF(Data_Baseline!$C88:$AZ88,0)+1),Data_Baseline!E88)))),"")</f>
        <v>1.8615727637225881E-3</v>
      </c>
      <c r="G88" s="79">
        <f ca="1">IFERROR(IF(Data_Baseline!F88="","",IF($C$3="On",IF(G$3&lt;=$B$2,SMALL(Data_Baseline!$C88:$AZ88,COUNTIF(Data_Baseline!$C88:$AZ88,0)+1)/MAX(Data_Baseline!$C88:$AZ88),IF(Data_Baseline!F88=0,SMALL(Data_Baseline!$C88:$AZ88,COUNTIF(Data_Baseline!$C88:$AZ88,0)+1)/MAX(Data_Baseline!$C88:$AZ88),Data_Baseline!F88/MAX(Data_Baseline!$C88:$AZ88))),IF(G$3&lt;=$B$2,SMALL(Data_Baseline!$C88:$AZ88,COUNTIF(Data_Baseline!$C88:$AZ88,0)+1),IF(Data_Baseline!F88=0,SMALL(Data_Baseline!$C88:$AZ88,COUNTIF(Data_Baseline!$C88:$AZ88,0)+1),Data_Baseline!F88)))),"")</f>
        <v>1.8615727637225881E-3</v>
      </c>
      <c r="H88" s="79">
        <f ca="1">IFERROR(IF(Data_Baseline!G88="","",IF($C$3="On",IF(H$3&lt;=$B$2,SMALL(Data_Baseline!$C88:$AZ88,COUNTIF(Data_Baseline!$C88:$AZ88,0)+1)/MAX(Data_Baseline!$C88:$AZ88),IF(Data_Baseline!G88=0,SMALL(Data_Baseline!$C88:$AZ88,COUNTIF(Data_Baseline!$C88:$AZ88,0)+1)/MAX(Data_Baseline!$C88:$AZ88),Data_Baseline!G88/MAX(Data_Baseline!$C88:$AZ88))),IF(H$3&lt;=$B$2,SMALL(Data_Baseline!$C88:$AZ88,COUNTIF(Data_Baseline!$C88:$AZ88,0)+1),IF(Data_Baseline!G88=0,SMALL(Data_Baseline!$C88:$AZ88,COUNTIF(Data_Baseline!$C88:$AZ88,0)+1),Data_Baseline!G88)))),"")</f>
        <v>1.8615727637225881E-3</v>
      </c>
      <c r="I88" s="79">
        <f ca="1">IFERROR(IF(Data_Baseline!H88="","",IF($C$3="On",IF(I$3&lt;=$B$2,SMALL(Data_Baseline!$C88:$AZ88,COUNTIF(Data_Baseline!$C88:$AZ88,0)+1)/MAX(Data_Baseline!$C88:$AZ88),IF(Data_Baseline!H88=0,SMALL(Data_Baseline!$C88:$AZ88,COUNTIF(Data_Baseline!$C88:$AZ88,0)+1)/MAX(Data_Baseline!$C88:$AZ88),Data_Baseline!H88/MAX(Data_Baseline!$C88:$AZ88))),IF(I$3&lt;=$B$2,SMALL(Data_Baseline!$C88:$AZ88,COUNTIF(Data_Baseline!$C88:$AZ88,0)+1),IF(Data_Baseline!H88=0,SMALL(Data_Baseline!$C88:$AZ88,COUNTIF(Data_Baseline!$C88:$AZ88,0)+1),Data_Baseline!H88)))),"")</f>
        <v>1.8615727637225881E-3</v>
      </c>
      <c r="J88" s="79">
        <f ca="1">IFERROR(IF(Data_Baseline!I88="","",IF($C$3="On",IF(J$3&lt;=$B$2,SMALL(Data_Baseline!$C88:$AZ88,COUNTIF(Data_Baseline!$C88:$AZ88,0)+1)/MAX(Data_Baseline!$C88:$AZ88),IF(Data_Baseline!I88=0,SMALL(Data_Baseline!$C88:$AZ88,COUNTIF(Data_Baseline!$C88:$AZ88,0)+1)/MAX(Data_Baseline!$C88:$AZ88),Data_Baseline!I88/MAX(Data_Baseline!$C88:$AZ88))),IF(J$3&lt;=$B$2,SMALL(Data_Baseline!$C88:$AZ88,COUNTIF(Data_Baseline!$C88:$AZ88,0)+1),IF(Data_Baseline!I88=0,SMALL(Data_Baseline!$C88:$AZ88,COUNTIF(Data_Baseline!$C88:$AZ88,0)+1),Data_Baseline!I88)))),"")</f>
        <v>1.8615727637225881E-3</v>
      </c>
      <c r="K88" s="79">
        <f ca="1">IFERROR(IF(Data_Baseline!J88="","",IF($C$3="On",IF(K$3&lt;=$B$2,SMALL(Data_Baseline!$C88:$AZ88,COUNTIF(Data_Baseline!$C88:$AZ88,0)+1)/MAX(Data_Baseline!$C88:$AZ88),IF(Data_Baseline!J88=0,SMALL(Data_Baseline!$C88:$AZ88,COUNTIF(Data_Baseline!$C88:$AZ88,0)+1)/MAX(Data_Baseline!$C88:$AZ88),Data_Baseline!J88/MAX(Data_Baseline!$C88:$AZ88))),IF(K$3&lt;=$B$2,SMALL(Data_Baseline!$C88:$AZ88,COUNTIF(Data_Baseline!$C88:$AZ88,0)+1),IF(Data_Baseline!J88=0,SMALL(Data_Baseline!$C88:$AZ88,COUNTIF(Data_Baseline!$C88:$AZ88,0)+1),Data_Baseline!J88)))),"")</f>
        <v>1.8615727637225881E-3</v>
      </c>
      <c r="L88" s="79">
        <f ca="1">IFERROR(IF(Data_Baseline!K88="","",IF($C$3="On",IF(L$3&lt;=$B$2,SMALL(Data_Baseline!$C88:$AZ88,COUNTIF(Data_Baseline!$C88:$AZ88,0)+1)/MAX(Data_Baseline!$C88:$AZ88),IF(Data_Baseline!K88=0,SMALL(Data_Baseline!$C88:$AZ88,COUNTIF(Data_Baseline!$C88:$AZ88,0)+1)/MAX(Data_Baseline!$C88:$AZ88),Data_Baseline!K88/MAX(Data_Baseline!$C88:$AZ88))),IF(L$3&lt;=$B$2,SMALL(Data_Baseline!$C88:$AZ88,COUNTIF(Data_Baseline!$C88:$AZ88,0)+1),IF(Data_Baseline!K88=0,SMALL(Data_Baseline!$C88:$AZ88,COUNTIF(Data_Baseline!$C88:$AZ88,0)+1),Data_Baseline!K88)))),"")</f>
        <v>1.8615727637225881E-3</v>
      </c>
      <c r="M88" s="79">
        <f ca="1">IFERROR(IF(Data_Baseline!L88="","",IF($C$3="On",IF(M$3&lt;=$B$2,SMALL(Data_Baseline!$C88:$AZ88,COUNTIF(Data_Baseline!$C88:$AZ88,0)+1)/MAX(Data_Baseline!$C88:$AZ88),IF(Data_Baseline!L88=0,SMALL(Data_Baseline!$C88:$AZ88,COUNTIF(Data_Baseline!$C88:$AZ88,0)+1)/MAX(Data_Baseline!$C88:$AZ88),Data_Baseline!L88/MAX(Data_Baseline!$C88:$AZ88))),IF(M$3&lt;=$B$2,SMALL(Data_Baseline!$C88:$AZ88,COUNTIF(Data_Baseline!$C88:$AZ88,0)+1),IF(Data_Baseline!L88=0,SMALL(Data_Baseline!$C88:$AZ88,COUNTIF(Data_Baseline!$C88:$AZ88,0)+1),Data_Baseline!L88)))),"")</f>
        <v>1.8615727637225881E-3</v>
      </c>
      <c r="N88" s="79">
        <f ca="1">IFERROR(IF(Data_Baseline!M88="","",IF($C$3="On",IF(N$3&lt;=$B$2,SMALL(Data_Baseline!$C88:$AZ88,COUNTIF(Data_Baseline!$C88:$AZ88,0)+1)/MAX(Data_Baseline!$C88:$AZ88),IF(Data_Baseline!M88=0,SMALL(Data_Baseline!$C88:$AZ88,COUNTIF(Data_Baseline!$C88:$AZ88,0)+1)/MAX(Data_Baseline!$C88:$AZ88),Data_Baseline!M88/MAX(Data_Baseline!$C88:$AZ88))),IF(N$3&lt;=$B$2,SMALL(Data_Baseline!$C88:$AZ88,COUNTIF(Data_Baseline!$C88:$AZ88,0)+1),IF(Data_Baseline!M88=0,SMALL(Data_Baseline!$C88:$AZ88,COUNTIF(Data_Baseline!$C88:$AZ88,0)+1),Data_Baseline!M88)))),"")</f>
        <v>1.8615727637225881E-3</v>
      </c>
      <c r="O88" s="79">
        <f ca="1">IFERROR(IF(Data_Baseline!N88="","",IF($C$3="On",IF(O$3&lt;=$B$2,SMALL(Data_Baseline!$C88:$AZ88,COUNTIF(Data_Baseline!$C88:$AZ88,0)+1)/MAX(Data_Baseline!$C88:$AZ88),IF(Data_Baseline!N88=0,SMALL(Data_Baseline!$C88:$AZ88,COUNTIF(Data_Baseline!$C88:$AZ88,0)+1)/MAX(Data_Baseline!$C88:$AZ88),Data_Baseline!N88/MAX(Data_Baseline!$C88:$AZ88))),IF(O$3&lt;=$B$2,SMALL(Data_Baseline!$C88:$AZ88,COUNTIF(Data_Baseline!$C88:$AZ88,0)+1),IF(Data_Baseline!N88=0,SMALL(Data_Baseline!$C88:$AZ88,COUNTIF(Data_Baseline!$C88:$AZ88,0)+1),Data_Baseline!N88)))),"")</f>
        <v>1.8615727637225881E-3</v>
      </c>
      <c r="P88" s="79">
        <f ca="1">IFERROR(IF(Data_Baseline!O88="","",IF($C$3="On",IF(P$3&lt;=$B$2,SMALL(Data_Baseline!$C88:$AZ88,COUNTIF(Data_Baseline!$C88:$AZ88,0)+1)/MAX(Data_Baseline!$C88:$AZ88),IF(Data_Baseline!O88=0,SMALL(Data_Baseline!$C88:$AZ88,COUNTIF(Data_Baseline!$C88:$AZ88,0)+1)/MAX(Data_Baseline!$C88:$AZ88),Data_Baseline!O88/MAX(Data_Baseline!$C88:$AZ88))),IF(P$3&lt;=$B$2,SMALL(Data_Baseline!$C88:$AZ88,COUNTIF(Data_Baseline!$C88:$AZ88,0)+1),IF(Data_Baseline!O88=0,SMALL(Data_Baseline!$C88:$AZ88,COUNTIF(Data_Baseline!$C88:$AZ88,0)+1),Data_Baseline!O88)))),"")</f>
        <v>1.8615727637225881E-3</v>
      </c>
      <c r="Q88" s="79">
        <f ca="1">IFERROR(IF(Data_Baseline!P88="","",IF($C$3="On",IF(Q$3&lt;=$B$2,SMALL(Data_Baseline!$C88:$AZ88,COUNTIF(Data_Baseline!$C88:$AZ88,0)+1)/MAX(Data_Baseline!$C88:$AZ88),IF(Data_Baseline!P88=0,SMALL(Data_Baseline!$C88:$AZ88,COUNTIF(Data_Baseline!$C88:$AZ88,0)+1)/MAX(Data_Baseline!$C88:$AZ88),Data_Baseline!P88/MAX(Data_Baseline!$C88:$AZ88))),IF(Q$3&lt;=$B$2,SMALL(Data_Baseline!$C88:$AZ88,COUNTIF(Data_Baseline!$C88:$AZ88,0)+1),IF(Data_Baseline!P88=0,SMALL(Data_Baseline!$C88:$AZ88,COUNTIF(Data_Baseline!$C88:$AZ88,0)+1),Data_Baseline!P88)))),"")</f>
        <v>1.8615727637225881E-3</v>
      </c>
      <c r="R88" s="79">
        <f ca="1">IFERROR(IF(Data_Baseline!Q88="","",IF($C$3="On",IF(R$3&lt;=$B$2,SMALL(Data_Baseline!$C88:$AZ88,COUNTIF(Data_Baseline!$C88:$AZ88,0)+1)/MAX(Data_Baseline!$C88:$AZ88),IF(Data_Baseline!Q88=0,SMALL(Data_Baseline!$C88:$AZ88,COUNTIF(Data_Baseline!$C88:$AZ88,0)+1)/MAX(Data_Baseline!$C88:$AZ88),Data_Baseline!Q88/MAX(Data_Baseline!$C88:$AZ88))),IF(R$3&lt;=$B$2,SMALL(Data_Baseline!$C88:$AZ88,COUNTIF(Data_Baseline!$C88:$AZ88,0)+1),IF(Data_Baseline!Q88=0,SMALL(Data_Baseline!$C88:$AZ88,COUNTIF(Data_Baseline!$C88:$AZ88,0)+1),Data_Baseline!Q88)))),"")</f>
        <v>1.8615727637225881E-3</v>
      </c>
      <c r="S88" s="79">
        <f ca="1">IFERROR(IF(Data_Baseline!R88="","",IF($C$3="On",IF(S$3&lt;=$B$2,SMALL(Data_Baseline!$C88:$AZ88,COUNTIF(Data_Baseline!$C88:$AZ88,0)+1)/MAX(Data_Baseline!$C88:$AZ88),IF(Data_Baseline!R88=0,SMALL(Data_Baseline!$C88:$AZ88,COUNTIF(Data_Baseline!$C88:$AZ88,0)+1)/MAX(Data_Baseline!$C88:$AZ88),Data_Baseline!R88/MAX(Data_Baseline!$C88:$AZ88))),IF(S$3&lt;=$B$2,SMALL(Data_Baseline!$C88:$AZ88,COUNTIF(Data_Baseline!$C88:$AZ88,0)+1),IF(Data_Baseline!R88=0,SMALL(Data_Baseline!$C88:$AZ88,COUNTIF(Data_Baseline!$C88:$AZ88,0)+1),Data_Baseline!R88)))),"")</f>
        <v>1.8615727637225881E-3</v>
      </c>
      <c r="T88" s="79">
        <f ca="1">IFERROR(IF(Data_Baseline!S88="","",IF($C$3="On",IF(T$3&lt;=$B$2,SMALL(Data_Baseline!$C88:$AZ88,COUNTIF(Data_Baseline!$C88:$AZ88,0)+1)/MAX(Data_Baseline!$C88:$AZ88),IF(Data_Baseline!S88=0,SMALL(Data_Baseline!$C88:$AZ88,COUNTIF(Data_Baseline!$C88:$AZ88,0)+1)/MAX(Data_Baseline!$C88:$AZ88),Data_Baseline!S88/MAX(Data_Baseline!$C88:$AZ88))),IF(T$3&lt;=$B$2,SMALL(Data_Baseline!$C88:$AZ88,COUNTIF(Data_Baseline!$C88:$AZ88,0)+1),IF(Data_Baseline!S88=0,SMALL(Data_Baseline!$C88:$AZ88,COUNTIF(Data_Baseline!$C88:$AZ88,0)+1),Data_Baseline!S88)))),"")</f>
        <v>1.8615727637225881E-3</v>
      </c>
      <c r="U88" s="79">
        <f ca="1">IFERROR(IF(Data_Baseline!T88="","",IF($C$3="On",IF(U$3&lt;=$B$2,SMALL(Data_Baseline!$C88:$AZ88,COUNTIF(Data_Baseline!$C88:$AZ88,0)+1)/MAX(Data_Baseline!$C88:$AZ88),IF(Data_Baseline!T88=0,SMALL(Data_Baseline!$C88:$AZ88,COUNTIF(Data_Baseline!$C88:$AZ88,0)+1)/MAX(Data_Baseline!$C88:$AZ88),Data_Baseline!T88/MAX(Data_Baseline!$C88:$AZ88))),IF(U$3&lt;=$B$2,SMALL(Data_Baseline!$C88:$AZ88,COUNTIF(Data_Baseline!$C88:$AZ88,0)+1),IF(Data_Baseline!T88=0,SMALL(Data_Baseline!$C88:$AZ88,COUNTIF(Data_Baseline!$C88:$AZ88,0)+1),Data_Baseline!T88)))),"")</f>
        <v>1.8615727637225881E-3</v>
      </c>
      <c r="V88" s="79">
        <f ca="1">IFERROR(IF(Data_Baseline!U88="","",IF($C$3="On",IF(V$3&lt;=$B$2,SMALL(Data_Baseline!$C88:$AZ88,COUNTIF(Data_Baseline!$C88:$AZ88,0)+1)/MAX(Data_Baseline!$C88:$AZ88),IF(Data_Baseline!U88=0,SMALL(Data_Baseline!$C88:$AZ88,COUNTIF(Data_Baseline!$C88:$AZ88,0)+1)/MAX(Data_Baseline!$C88:$AZ88),Data_Baseline!U88/MAX(Data_Baseline!$C88:$AZ88))),IF(V$3&lt;=$B$2,SMALL(Data_Baseline!$C88:$AZ88,COUNTIF(Data_Baseline!$C88:$AZ88,0)+1),IF(Data_Baseline!U88=0,SMALL(Data_Baseline!$C88:$AZ88,COUNTIF(Data_Baseline!$C88:$AZ88,0)+1),Data_Baseline!U88)))),"")</f>
        <v>1.8615727637225881E-3</v>
      </c>
      <c r="W88" s="79">
        <f ca="1">IFERROR(IF(Data_Baseline!V88="","",IF($C$3="On",IF(W$3&lt;=$B$2,SMALL(Data_Baseline!$C88:$AZ88,COUNTIF(Data_Baseline!$C88:$AZ88,0)+1)/MAX(Data_Baseline!$C88:$AZ88),IF(Data_Baseline!V88=0,SMALL(Data_Baseline!$C88:$AZ88,COUNTIF(Data_Baseline!$C88:$AZ88,0)+1)/MAX(Data_Baseline!$C88:$AZ88),Data_Baseline!V88/MAX(Data_Baseline!$C88:$AZ88))),IF(W$3&lt;=$B$2,SMALL(Data_Baseline!$C88:$AZ88,COUNTIF(Data_Baseline!$C88:$AZ88,0)+1),IF(Data_Baseline!V88=0,SMALL(Data_Baseline!$C88:$AZ88,COUNTIF(Data_Baseline!$C88:$AZ88,0)+1),Data_Baseline!V88)))),"")</f>
        <v>1.8615727637225881E-3</v>
      </c>
      <c r="X88" s="79">
        <f ca="1">IFERROR(IF(Data_Baseline!W88="","",IF($C$3="On",IF(X$3&lt;=$B$2,SMALL(Data_Baseline!$C88:$AZ88,COUNTIF(Data_Baseline!$C88:$AZ88,0)+1)/MAX(Data_Baseline!$C88:$AZ88),IF(Data_Baseline!W88=0,SMALL(Data_Baseline!$C88:$AZ88,COUNTIF(Data_Baseline!$C88:$AZ88,0)+1)/MAX(Data_Baseline!$C88:$AZ88),Data_Baseline!W88/MAX(Data_Baseline!$C88:$AZ88))),IF(X$3&lt;=$B$2,SMALL(Data_Baseline!$C88:$AZ88,COUNTIF(Data_Baseline!$C88:$AZ88,0)+1),IF(Data_Baseline!W88=0,SMALL(Data_Baseline!$C88:$AZ88,COUNTIF(Data_Baseline!$C88:$AZ88,0)+1),Data_Baseline!W88)))),"")</f>
        <v>1.8615727637225881E-3</v>
      </c>
      <c r="Y88" s="79">
        <f ca="1">IFERROR(IF(Data_Baseline!X88="","",IF($C$3="On",IF(Y$3&lt;=$B$2,SMALL(Data_Baseline!$C88:$AZ88,COUNTIF(Data_Baseline!$C88:$AZ88,0)+1)/MAX(Data_Baseline!$C88:$AZ88),IF(Data_Baseline!X88=0,SMALL(Data_Baseline!$C88:$AZ88,COUNTIF(Data_Baseline!$C88:$AZ88,0)+1)/MAX(Data_Baseline!$C88:$AZ88),Data_Baseline!X88/MAX(Data_Baseline!$C88:$AZ88))),IF(Y$3&lt;=$B$2,SMALL(Data_Baseline!$C88:$AZ88,COUNTIF(Data_Baseline!$C88:$AZ88,0)+1),IF(Data_Baseline!X88=0,SMALL(Data_Baseline!$C88:$AZ88,COUNTIF(Data_Baseline!$C88:$AZ88,0)+1),Data_Baseline!X88)))),"")</f>
        <v>9.6197953054541104E-3</v>
      </c>
      <c r="Z88" s="79">
        <f ca="1">IFERROR(IF(Data_Baseline!Y88="","",IF($C$3="On",IF(Z$3&lt;=$B$2,SMALL(Data_Baseline!$C88:$AZ88,COUNTIF(Data_Baseline!$C88:$AZ88,0)+1)/MAX(Data_Baseline!$C88:$AZ88),IF(Data_Baseline!Y88=0,SMALL(Data_Baseline!$C88:$AZ88,COUNTIF(Data_Baseline!$C88:$AZ88,0)+1)/MAX(Data_Baseline!$C88:$AZ88),Data_Baseline!Y88/MAX(Data_Baseline!$C88:$AZ88))),IF(Z$3&lt;=$B$2,SMALL(Data_Baseline!$C88:$AZ88,COUNTIF(Data_Baseline!$C88:$AZ88,0)+1),IF(Data_Baseline!Y88=0,SMALL(Data_Baseline!$C88:$AZ88,COUNTIF(Data_Baseline!$C88:$AZ88,0)+1),Data_Baseline!Y88)))),"")</f>
        <v>2.5392201524021329E-2</v>
      </c>
      <c r="AA88" s="79">
        <f ca="1">IFERROR(IF(Data_Baseline!Z88="","",IF($C$3="On",IF(AA$3&lt;=$B$2,SMALL(Data_Baseline!$C88:$AZ88,COUNTIF(Data_Baseline!$C88:$AZ88,0)+1)/MAX(Data_Baseline!$C88:$AZ88),IF(Data_Baseline!Z88=0,SMALL(Data_Baseline!$C88:$AZ88,COUNTIF(Data_Baseline!$C88:$AZ88,0)+1)/MAX(Data_Baseline!$C88:$AZ88),Data_Baseline!Z88/MAX(Data_Baseline!$C88:$AZ88))),IF(AA$3&lt;=$B$2,SMALL(Data_Baseline!$C88:$AZ88,COUNTIF(Data_Baseline!$C88:$AZ88,0)+1),IF(Data_Baseline!Z88=0,SMALL(Data_Baseline!$C88:$AZ88,COUNTIF(Data_Baseline!$C88:$AZ88,0)+1),Data_Baseline!Z88)))),"")</f>
        <v>5.5650533430092214E-2</v>
      </c>
      <c r="AB88" s="79">
        <f ca="1">IFERROR(IF(Data_Baseline!AA88="","",IF($C$3="On",IF(AB$3&lt;=$B$2,SMALL(Data_Baseline!$C88:$AZ88,COUNTIF(Data_Baseline!$C88:$AZ88,0)+1)/MAX(Data_Baseline!$C88:$AZ88),IF(Data_Baseline!AA88=0,SMALL(Data_Baseline!$C88:$AZ88,COUNTIF(Data_Baseline!$C88:$AZ88,0)+1)/MAX(Data_Baseline!$C88:$AZ88),Data_Baseline!AA88/MAX(Data_Baseline!$C88:$AZ88))),IF(AB$3&lt;=$B$2,SMALL(Data_Baseline!$C88:$AZ88,COUNTIF(Data_Baseline!$C88:$AZ88,0)+1),IF(Data_Baseline!AA88=0,SMALL(Data_Baseline!$C88:$AZ88,COUNTIF(Data_Baseline!$C88:$AZ88,0)+1),Data_Baseline!AA88)))),"")</f>
        <v>0.10995117425166866</v>
      </c>
      <c r="AC88" s="79">
        <f ca="1">IFERROR(IF(Data_Baseline!AB88="","",IF($C$3="On",IF(AC$3&lt;=$B$2,SMALL(Data_Baseline!$C88:$AZ88,COUNTIF(Data_Baseline!$C88:$AZ88,0)+1)/MAX(Data_Baseline!$C88:$AZ88),IF(Data_Baseline!AB88=0,SMALL(Data_Baseline!$C88:$AZ88,COUNTIF(Data_Baseline!$C88:$AZ88,0)+1)/MAX(Data_Baseline!$C88:$AZ88),Data_Baseline!AB88/MAX(Data_Baseline!$C88:$AZ88))),IF(AC$3&lt;=$B$2,SMALL(Data_Baseline!$C88:$AZ88,COUNTIF(Data_Baseline!$C88:$AZ88,0)+1),IF(Data_Baseline!AB88=0,SMALL(Data_Baseline!$C88:$AZ88,COUNTIF(Data_Baseline!$C88:$AZ88,0)+1),Data_Baseline!AB88)))),"")</f>
        <v>0.20021077537459503</v>
      </c>
      <c r="AD88" s="79">
        <f ca="1">IFERROR(IF(Data_Baseline!AC88="","",IF($C$3="On",IF(AD$3&lt;=$B$2,SMALL(Data_Baseline!$C88:$AZ88,COUNTIF(Data_Baseline!$C88:$AZ88,0)+1)/MAX(Data_Baseline!$C88:$AZ88),IF(Data_Baseline!AC88=0,SMALL(Data_Baseline!$C88:$AZ88,COUNTIF(Data_Baseline!$C88:$AZ88,0)+1)/MAX(Data_Baseline!$C88:$AZ88),Data_Baseline!AC88/MAX(Data_Baseline!$C88:$AZ88))),IF(AD$3&lt;=$B$2,SMALL(Data_Baseline!$C88:$AZ88,COUNTIF(Data_Baseline!$C88:$AZ88,0)+1),IF(Data_Baseline!AC88=0,SMALL(Data_Baseline!$C88:$AZ88,COUNTIF(Data_Baseline!$C88:$AZ88,0)+1),Data_Baseline!AC88)))),"")</f>
        <v>0.3318817094987232</v>
      </c>
      <c r="AE88" s="79">
        <f ca="1">IFERROR(IF(Data_Baseline!AD88="","",IF($C$3="On",IF(AE$3&lt;=$B$2,SMALL(Data_Baseline!$C88:$AZ88,COUNTIF(Data_Baseline!$C88:$AZ88,0)+1)/MAX(Data_Baseline!$C88:$AZ88),IF(Data_Baseline!AD88=0,SMALL(Data_Baseline!$C88:$AZ88,COUNTIF(Data_Baseline!$C88:$AZ88,0)+1)/MAX(Data_Baseline!$C88:$AZ88),Data_Baseline!AD88/MAX(Data_Baseline!$C88:$AZ88))),IF(AE$3&lt;=$B$2,SMALL(Data_Baseline!$C88:$AZ88,COUNTIF(Data_Baseline!$C88:$AZ88,0)+1),IF(Data_Baseline!AD88=0,SMALL(Data_Baseline!$C88:$AZ88,COUNTIF(Data_Baseline!$C88:$AZ88,0)+1),Data_Baseline!AD88)))),"")</f>
        <v>0.4880908915454461</v>
      </c>
      <c r="AF88" s="79">
        <f ca="1">IFERROR(IF(Data_Baseline!AE88="","",IF($C$3="On",IF(AF$3&lt;=$B$2,SMALL(Data_Baseline!$C88:$AZ88,COUNTIF(Data_Baseline!$C88:$AZ88,0)+1)/MAX(Data_Baseline!$C88:$AZ88),IF(Data_Baseline!AE88=0,SMALL(Data_Baseline!$C88:$AZ88,COUNTIF(Data_Baseline!$C88:$AZ88,0)+1)/MAX(Data_Baseline!$C88:$AZ88),Data_Baseline!AE88/MAX(Data_Baseline!$C88:$AZ88))),IF(AF$3&lt;=$B$2,SMALL(Data_Baseline!$C88:$AZ88,COUNTIF(Data_Baseline!$C88:$AZ88,0)+1),IF(Data_Baseline!AE88=0,SMALL(Data_Baseline!$C88:$AZ88,COUNTIF(Data_Baseline!$C88:$AZ88,0)+1),Data_Baseline!AE88)))),"")</f>
        <v>0.64228791714808842</v>
      </c>
      <c r="AG88" s="79">
        <f ca="1">IFERROR(IF(Data_Baseline!AF88="","",IF($C$3="On",IF(AG$3&lt;=$B$2,SMALL(Data_Baseline!$C88:$AZ88,COUNTIF(Data_Baseline!$C88:$AZ88,0)+1)/MAX(Data_Baseline!$C88:$AZ88),IF(Data_Baseline!AF88=0,SMALL(Data_Baseline!$C88:$AZ88,COUNTIF(Data_Baseline!$C88:$AZ88,0)+1)/MAX(Data_Baseline!$C88:$AZ88),Data_Baseline!AF88/MAX(Data_Baseline!$C88:$AZ88))),IF(AG$3&lt;=$B$2,SMALL(Data_Baseline!$C88:$AZ88,COUNTIF(Data_Baseline!$C88:$AZ88,0)+1),IF(Data_Baseline!AF88=0,SMALL(Data_Baseline!$C88:$AZ88,COUNTIF(Data_Baseline!$C88:$AZ88,0)+1),Data_Baseline!AF88)))),"")</f>
        <v>0.76695501068262018</v>
      </c>
      <c r="AH88" s="79">
        <f ca="1">IFERROR(IF(Data_Baseline!AG88="","",IF($C$3="On",IF(AH$3&lt;=$B$2,SMALL(Data_Baseline!$C88:$AZ88,COUNTIF(Data_Baseline!$C88:$AZ88,0)+1)/MAX(Data_Baseline!$C88:$AZ88),IF(Data_Baseline!AG88=0,SMALL(Data_Baseline!$C88:$AZ88,COUNTIF(Data_Baseline!$C88:$AZ88,0)+1)/MAX(Data_Baseline!$C88:$AZ88),Data_Baseline!AG88/MAX(Data_Baseline!$C88:$AZ88))),IF(AH$3&lt;=$B$2,SMALL(Data_Baseline!$C88:$AZ88,COUNTIF(Data_Baseline!$C88:$AZ88,0)+1),IF(Data_Baseline!AG88=0,SMALL(Data_Baseline!$C88:$AZ88,COUNTIF(Data_Baseline!$C88:$AZ88,0)+1),Data_Baseline!AG88)))),"")</f>
        <v>0.85669299242026498</v>
      </c>
      <c r="AI88" s="79">
        <f ca="1">IFERROR(IF(Data_Baseline!AH88="","",IF($C$3="On",IF(AI$3&lt;=$B$2,SMALL(Data_Baseline!$C88:$AZ88,COUNTIF(Data_Baseline!$C88:$AZ88,0)+1)/MAX(Data_Baseline!$C88:$AZ88),IF(Data_Baseline!AH88=0,SMALL(Data_Baseline!$C88:$AZ88,COUNTIF(Data_Baseline!$C88:$AZ88,0)+1)/MAX(Data_Baseline!$C88:$AZ88),Data_Baseline!AH88/MAX(Data_Baseline!$C88:$AZ88))),IF(AI$3&lt;=$B$2,SMALL(Data_Baseline!$C88:$AZ88,COUNTIF(Data_Baseline!$C88:$AZ88,0)+1),IF(Data_Baseline!AH88=0,SMALL(Data_Baseline!$C88:$AZ88,COUNTIF(Data_Baseline!$C88:$AZ88,0)+1),Data_Baseline!AH88)))),"")</f>
        <v>0.91328453778384189</v>
      </c>
      <c r="AJ88" s="79">
        <f ca="1">IFERROR(IF(Data_Baseline!AI88="","",IF($C$3="On",IF(AJ$3&lt;=$B$2,SMALL(Data_Baseline!$C88:$AZ88,COUNTIF(Data_Baseline!$C88:$AZ88,0)+1)/MAX(Data_Baseline!$C88:$AZ88),IF(Data_Baseline!AI88=0,SMALL(Data_Baseline!$C88:$AZ88,COUNTIF(Data_Baseline!$C88:$AZ88,0)+1)/MAX(Data_Baseline!$C88:$AZ88),Data_Baseline!AI88/MAX(Data_Baseline!$C88:$AZ88))),IF(AJ$3&lt;=$B$2,SMALL(Data_Baseline!$C88:$AZ88,COUNTIF(Data_Baseline!$C88:$AZ88,0)+1),IF(Data_Baseline!AI88=0,SMALL(Data_Baseline!$C88:$AZ88,COUNTIF(Data_Baseline!$C88:$AZ88,0)+1),Data_Baseline!AI88)))),"")</f>
        <v>0.94691459182050608</v>
      </c>
      <c r="AK88" s="79">
        <f ca="1">IFERROR(IF(Data_Baseline!AJ88="","",IF($C$3="On",IF(AK$3&lt;=$B$2,SMALL(Data_Baseline!$C88:$AZ88,COUNTIF(Data_Baseline!$C88:$AZ88,0)+1)/MAX(Data_Baseline!$C88:$AZ88),IF(Data_Baseline!AJ88=0,SMALL(Data_Baseline!$C88:$AZ88,COUNTIF(Data_Baseline!$C88:$AZ88,0)+1)/MAX(Data_Baseline!$C88:$AZ88),Data_Baseline!AJ88/MAX(Data_Baseline!$C88:$AZ88))),IF(AK$3&lt;=$B$2,SMALL(Data_Baseline!$C88:$AZ88,COUNTIF(Data_Baseline!$C88:$AZ88,0)+1),IF(Data_Baseline!AJ88=0,SMALL(Data_Baseline!$C88:$AZ88,COUNTIF(Data_Baseline!$C88:$AZ88,0)+1),Data_Baseline!AJ88)))),"")</f>
        <v>0.96589267360956377</v>
      </c>
      <c r="AL88" s="79">
        <f ca="1">IFERROR(IF(Data_Baseline!AK88="","",IF($C$3="On",IF(AL$3&lt;=$B$2,SMALL(Data_Baseline!$C88:$AZ88,COUNTIF(Data_Baseline!$C88:$AZ88,0)+1)/MAX(Data_Baseline!$C88:$AZ88),IF(Data_Baseline!AK88=0,SMALL(Data_Baseline!$C88:$AZ88,COUNTIF(Data_Baseline!$C88:$AZ88,0)+1)/MAX(Data_Baseline!$C88:$AZ88),Data_Baseline!AK88/MAX(Data_Baseline!$C88:$AZ88))),IF(AL$3&lt;=$B$2,SMALL(Data_Baseline!$C88:$AZ88,COUNTIF(Data_Baseline!$C88:$AZ88,0)+1),IF(Data_Baseline!AK88=0,SMALL(Data_Baseline!$C88:$AZ88,COUNTIF(Data_Baseline!$C88:$AZ88,0)+1),Data_Baseline!AK88)))),"")</f>
        <v>0.976828685000249</v>
      </c>
      <c r="AM88" s="79">
        <f ca="1">IFERROR(IF(Data_Baseline!AL88="","",IF($C$3="On",IF(AM$3&lt;=$B$2,SMALL(Data_Baseline!$C88:$AZ88,COUNTIF(Data_Baseline!$C88:$AZ88,0)+1)/MAX(Data_Baseline!$C88:$AZ88),IF(Data_Baseline!AL88=0,SMALL(Data_Baseline!$C88:$AZ88,COUNTIF(Data_Baseline!$C88:$AZ88,0)+1)/MAX(Data_Baseline!$C88:$AZ88),Data_Baseline!AL88/MAX(Data_Baseline!$C88:$AZ88))),IF(AM$3&lt;=$B$2,SMALL(Data_Baseline!$C88:$AZ88,COUNTIF(Data_Baseline!$C88:$AZ88,0)+1),IF(Data_Baseline!AL88=0,SMALL(Data_Baseline!$C88:$AZ88,COUNTIF(Data_Baseline!$C88:$AZ88,0)+1),Data_Baseline!AL88)))),"")</f>
        <v>0.98399570063981578</v>
      </c>
      <c r="AN88" s="79">
        <f ca="1">IFERROR(IF(Data_Baseline!AM88="","",IF($C$3="On",IF(AN$3&lt;=$B$2,SMALL(Data_Baseline!$C88:$AZ88,COUNTIF(Data_Baseline!$C88:$AZ88,0)+1)/MAX(Data_Baseline!$C88:$AZ88),IF(Data_Baseline!AM88=0,SMALL(Data_Baseline!$C88:$AZ88,COUNTIF(Data_Baseline!$C88:$AZ88,0)+1)/MAX(Data_Baseline!$C88:$AZ88),Data_Baseline!AM88/MAX(Data_Baseline!$C88:$AZ88))),IF(AN$3&lt;=$B$2,SMALL(Data_Baseline!$C88:$AZ88,COUNTIF(Data_Baseline!$C88:$AZ88,0)+1),IF(Data_Baseline!AM88=0,SMALL(Data_Baseline!$C88:$AZ88,COUNTIF(Data_Baseline!$C88:$AZ88,0)+1),Data_Baseline!AM88)))),"")</f>
        <v>0.98960639829099806</v>
      </c>
      <c r="AO88" s="79">
        <f ca="1">IFERROR(IF(Data_Baseline!AN88="","",IF($C$3="On",IF(AO$3&lt;=$B$2,SMALL(Data_Baseline!$C88:$AZ88,COUNTIF(Data_Baseline!$C88:$AZ88,0)+1)/MAX(Data_Baseline!$C88:$AZ88),IF(Data_Baseline!AN88=0,SMALL(Data_Baseline!$C88:$AZ88,COUNTIF(Data_Baseline!$C88:$AZ88,0)+1)/MAX(Data_Baseline!$C88:$AZ88),Data_Baseline!AN88/MAX(Data_Baseline!$C88:$AZ88))),IF(AO$3&lt;=$B$2,SMALL(Data_Baseline!$C88:$AZ88,COUNTIF(Data_Baseline!$C88:$AZ88,0)+1),IF(Data_Baseline!AN88=0,SMALL(Data_Baseline!$C88:$AZ88,COUNTIF(Data_Baseline!$C88:$AZ88,0)+1),Data_Baseline!AN88)))),"")</f>
        <v>0.99457017386276803</v>
      </c>
      <c r="AP88" s="79">
        <f ca="1">IFERROR(IF(Data_Baseline!AO88="","",IF($C$3="On",IF(AP$3&lt;=$B$2,SMALL(Data_Baseline!$C88:$AZ88,COUNTIF(Data_Baseline!$C88:$AZ88,0)+1)/MAX(Data_Baseline!$C88:$AZ88),IF(Data_Baseline!AO88=0,SMALL(Data_Baseline!$C88:$AZ88,COUNTIF(Data_Baseline!$C88:$AZ88,0)+1)/MAX(Data_Baseline!$C88:$AZ88),Data_Baseline!AO88/MAX(Data_Baseline!$C88:$AZ88))),IF(AP$3&lt;=$B$2,SMALL(Data_Baseline!$C88:$AZ88,COUNTIF(Data_Baseline!$C88:$AZ88,0)+1),IF(Data_Baseline!AO88=0,SMALL(Data_Baseline!$C88:$AZ88,COUNTIF(Data_Baseline!$C88:$AZ88,0)+1),Data_Baseline!AO88)))),"")</f>
        <v>0.99831589344784544</v>
      </c>
      <c r="AQ88" s="79">
        <f ca="1">IFERROR(IF(Data_Baseline!AP88="","",IF($C$3="On",IF(AQ$3&lt;=$B$2,SMALL(Data_Baseline!$C88:$AZ88,COUNTIF(Data_Baseline!$C88:$AZ88,0)+1)/MAX(Data_Baseline!$C88:$AZ88),IF(Data_Baseline!AP88=0,SMALL(Data_Baseline!$C88:$AZ88,COUNTIF(Data_Baseline!$C88:$AZ88,0)+1)/MAX(Data_Baseline!$C88:$AZ88),Data_Baseline!AP88/MAX(Data_Baseline!$C88:$AZ88))),IF(AQ$3&lt;=$B$2,SMALL(Data_Baseline!$C88:$AZ88,COUNTIF(Data_Baseline!$C88:$AZ88,0)+1),IF(Data_Baseline!AP88=0,SMALL(Data_Baseline!$C88:$AZ88,COUNTIF(Data_Baseline!$C88:$AZ88,0)+1),Data_Baseline!AP88)))),"")</f>
        <v>1</v>
      </c>
      <c r="AR88" s="79" t="str">
        <f>IFERROR(IF(Data_Baseline!AQ88="","",IF($C$3="On",IF(AR$3&lt;=$B$2,SMALL(Data_Baseline!$C88:$AZ88,COUNTIF(Data_Baseline!$C88:$AZ88,0)+1)/MAX(Data_Baseline!$C88:$AZ88),IF(Data_Baseline!AQ88=0,SMALL(Data_Baseline!$C88:$AZ88,COUNTIF(Data_Baseline!$C88:$AZ88,0)+1)/MAX(Data_Baseline!$C88:$AZ88),Data_Baseline!AQ88/MAX(Data_Baseline!$C88:$AZ88))),IF(AR$3&lt;=$B$2,SMALL(Data_Baseline!$C88:$AZ88,COUNTIF(Data_Baseline!$C88:$AZ88,0)+1),IF(Data_Baseline!AQ88=0,SMALL(Data_Baseline!$C88:$AZ88,COUNTIF(Data_Baseline!$C88:$AZ88,0)+1),Data_Baseline!AQ88)))),"")</f>
        <v/>
      </c>
      <c r="AS88" s="79" t="str">
        <f>IFERROR(IF(Data_Baseline!AR88="","",IF($C$3="On",IF(AS$3&lt;=$B$2,SMALL(Data_Baseline!$C88:$AZ88,COUNTIF(Data_Baseline!$C88:$AZ88,0)+1)/MAX(Data_Baseline!$C88:$AZ88),IF(Data_Baseline!AR88=0,SMALL(Data_Baseline!$C88:$AZ88,COUNTIF(Data_Baseline!$C88:$AZ88,0)+1)/MAX(Data_Baseline!$C88:$AZ88),Data_Baseline!AR88/MAX(Data_Baseline!$C88:$AZ88))),IF(AS$3&lt;=$B$2,SMALL(Data_Baseline!$C88:$AZ88,COUNTIF(Data_Baseline!$C88:$AZ88,0)+1),IF(Data_Baseline!AR88=0,SMALL(Data_Baseline!$C88:$AZ88,COUNTIF(Data_Baseline!$C88:$AZ88,0)+1),Data_Baseline!AR88)))),"")</f>
        <v/>
      </c>
      <c r="AT88" s="79" t="str">
        <f>IFERROR(IF(Data_Baseline!AS88="","",IF($C$3="On",IF(AT$3&lt;=$B$2,SMALL(Data_Baseline!$C88:$AZ88,COUNTIF(Data_Baseline!$C88:$AZ88,0)+1)/MAX(Data_Baseline!$C88:$AZ88),IF(Data_Baseline!AS88=0,SMALL(Data_Baseline!$C88:$AZ88,COUNTIF(Data_Baseline!$C88:$AZ88,0)+1)/MAX(Data_Baseline!$C88:$AZ88),Data_Baseline!AS88/MAX(Data_Baseline!$C88:$AZ88))),IF(AT$3&lt;=$B$2,SMALL(Data_Baseline!$C88:$AZ88,COUNTIF(Data_Baseline!$C88:$AZ88,0)+1),IF(Data_Baseline!AS88=0,SMALL(Data_Baseline!$C88:$AZ88,COUNTIF(Data_Baseline!$C88:$AZ88,0)+1),Data_Baseline!AS88)))),"")</f>
        <v/>
      </c>
      <c r="AU88" s="79" t="str">
        <f>IFERROR(IF(Data_Baseline!AT88="","",IF($C$3="On",IF(AU$3&lt;=$B$2,SMALL(Data_Baseline!$C88:$AZ88,COUNTIF(Data_Baseline!$C88:$AZ88,0)+1)/MAX(Data_Baseline!$C88:$AZ88),IF(Data_Baseline!AT88=0,SMALL(Data_Baseline!$C88:$AZ88,COUNTIF(Data_Baseline!$C88:$AZ88,0)+1)/MAX(Data_Baseline!$C88:$AZ88),Data_Baseline!AT88/MAX(Data_Baseline!$C88:$AZ88))),IF(AU$3&lt;=$B$2,SMALL(Data_Baseline!$C88:$AZ88,COUNTIF(Data_Baseline!$C88:$AZ88,0)+1),IF(Data_Baseline!AT88=0,SMALL(Data_Baseline!$C88:$AZ88,COUNTIF(Data_Baseline!$C88:$AZ88,0)+1),Data_Baseline!AT88)))),"")</f>
        <v/>
      </c>
      <c r="AV88" s="79" t="str">
        <f>IFERROR(IF(Data_Baseline!AU88="","",IF($C$3="On",IF(AV$3&lt;=$B$2,SMALL(Data_Baseline!$C88:$AZ88,COUNTIF(Data_Baseline!$C88:$AZ88,0)+1)/MAX(Data_Baseline!$C88:$AZ88),IF(Data_Baseline!AU88=0,SMALL(Data_Baseline!$C88:$AZ88,COUNTIF(Data_Baseline!$C88:$AZ88,0)+1)/MAX(Data_Baseline!$C88:$AZ88),Data_Baseline!AU88/MAX(Data_Baseline!$C88:$AZ88))),IF(AV$3&lt;=$B$2,SMALL(Data_Baseline!$C88:$AZ88,COUNTIF(Data_Baseline!$C88:$AZ88,0)+1),IF(Data_Baseline!AU88=0,SMALL(Data_Baseline!$C88:$AZ88,COUNTIF(Data_Baseline!$C88:$AZ88,0)+1),Data_Baseline!AU88)))),"")</f>
        <v/>
      </c>
      <c r="AW88" s="79" t="str">
        <f>IFERROR(IF(Data_Baseline!AV88="","",IF($C$3="On",IF(AW$3&lt;=$B$2,SMALL(Data_Baseline!$C88:$AZ88,COUNTIF(Data_Baseline!$C88:$AZ88,0)+1)/MAX(Data_Baseline!$C88:$AZ88),IF(Data_Baseline!AV88=0,SMALL(Data_Baseline!$C88:$AZ88,COUNTIF(Data_Baseline!$C88:$AZ88,0)+1)/MAX(Data_Baseline!$C88:$AZ88),Data_Baseline!AV88/MAX(Data_Baseline!$C88:$AZ88))),IF(AW$3&lt;=$B$2,SMALL(Data_Baseline!$C88:$AZ88,COUNTIF(Data_Baseline!$C88:$AZ88,0)+1),IF(Data_Baseline!AV88=0,SMALL(Data_Baseline!$C88:$AZ88,COUNTIF(Data_Baseline!$C88:$AZ88,0)+1),Data_Baseline!AV88)))),"")</f>
        <v/>
      </c>
      <c r="AX88" s="79" t="str">
        <f>IFERROR(IF(Data_Baseline!AW88="","",IF($C$3="On",IF(AX$3&lt;=$B$2,SMALL(Data_Baseline!$C88:$AZ88,COUNTIF(Data_Baseline!$C88:$AZ88,0)+1)/MAX(Data_Baseline!$C88:$AZ88),IF(Data_Baseline!AW88=0,SMALL(Data_Baseline!$C88:$AZ88,COUNTIF(Data_Baseline!$C88:$AZ88,0)+1)/MAX(Data_Baseline!$C88:$AZ88),Data_Baseline!AW88/MAX(Data_Baseline!$C88:$AZ88))),IF(AX$3&lt;=$B$2,SMALL(Data_Baseline!$C88:$AZ88,COUNTIF(Data_Baseline!$C88:$AZ88,0)+1),IF(Data_Baseline!AW88=0,SMALL(Data_Baseline!$C88:$AZ88,COUNTIF(Data_Baseline!$C88:$AZ88,0)+1),Data_Baseline!AW88)))),"")</f>
        <v/>
      </c>
      <c r="AY88" s="79" t="str">
        <f>IFERROR(IF(Data_Baseline!AX88="","",IF($C$3="On",IF(AY$3&lt;=$B$2,SMALL(Data_Baseline!$C88:$AZ88,COUNTIF(Data_Baseline!$C88:$AZ88,0)+1)/MAX(Data_Baseline!$C88:$AZ88),IF(Data_Baseline!AX88=0,SMALL(Data_Baseline!$C88:$AZ88,COUNTIF(Data_Baseline!$C88:$AZ88,0)+1)/MAX(Data_Baseline!$C88:$AZ88),Data_Baseline!AX88/MAX(Data_Baseline!$C88:$AZ88))),IF(AY$3&lt;=$B$2,SMALL(Data_Baseline!$C88:$AZ88,COUNTIF(Data_Baseline!$C88:$AZ88,0)+1),IF(Data_Baseline!AX88=0,SMALL(Data_Baseline!$C88:$AZ88,COUNTIF(Data_Baseline!$C88:$AZ88,0)+1),Data_Baseline!AX88)))),"")</f>
        <v/>
      </c>
      <c r="AZ88" s="79" t="str">
        <f>IFERROR(IF(Data_Baseline!AY88="","",IF($C$3="On",IF(AZ$3&lt;=$B$2,SMALL(Data_Baseline!$C88:$AZ88,COUNTIF(Data_Baseline!$C88:$AZ88,0)+1)/MAX(Data_Baseline!$C88:$AZ88),IF(Data_Baseline!AY88=0,SMALL(Data_Baseline!$C88:$AZ88,COUNTIF(Data_Baseline!$C88:$AZ88,0)+1)/MAX(Data_Baseline!$C88:$AZ88),Data_Baseline!AY88/MAX(Data_Baseline!$C88:$AZ88))),IF(AZ$3&lt;=$B$2,SMALL(Data_Baseline!$C88:$AZ88,COUNTIF(Data_Baseline!$C88:$AZ88,0)+1),IF(Data_Baseline!AY88=0,SMALL(Data_Baseline!$C88:$AZ88,COUNTIF(Data_Baseline!$C88:$AZ88,0)+1),Data_Baseline!AY88)))),"")</f>
        <v/>
      </c>
      <c r="BA88" s="79" t="str">
        <f>IFERROR(IF(Data_Baseline!AZ88="","",IF($C$3="On",IF(BA$3&lt;=$B$2,SMALL(Data_Baseline!$C88:$AZ88,COUNTIF(Data_Baseline!$C88:$AZ88,0)+1)/MAX(Data_Baseline!$C88:$AZ88),IF(Data_Baseline!AZ88=0,SMALL(Data_Baseline!$C88:$AZ88,COUNTIF(Data_Baseline!$C88:$AZ88,0)+1)/MAX(Data_Baseline!$C88:$AZ88),Data_Baseline!AZ88/MAX(Data_Baseline!$C88:$AZ88))),IF(BA$3&lt;=$B$2,SMALL(Data_Baseline!$C88:$AZ88,COUNTIF(Data_Baseline!$C88:$AZ88,0)+1),IF(Data_Baseline!AZ88=0,SMALL(Data_Baseline!$C88:$AZ88,COUNTIF(Data_Baseline!$C88:$AZ88,0)+1),Data_Baseline!AZ88)))),"")</f>
        <v/>
      </c>
      <c r="BB88" s="79">
        <f ca="1">IF(Data_Initial!BA88="",1,0)</f>
        <v>1</v>
      </c>
      <c r="BC88" s="2" t="str">
        <f t="shared" ca="1" si="4"/>
        <v>3G_ltpD</v>
      </c>
      <c r="BD88" s="79" t="str">
        <f t="shared" ca="1" si="5"/>
        <v>3G</v>
      </c>
      <c r="BE88" s="79" t="str">
        <f ca="1">Data_Initial!BC88</f>
        <v>ltpD</v>
      </c>
      <c r="BF88" s="79" t="str">
        <f ca="1">Data_Initial!BB88</f>
        <v>1_2</v>
      </c>
      <c r="BG88" s="79">
        <f ca="1">IFERROR((INDIRECT("Plate"&amp;Data!A88&amp;"_C!"&amp;CHAR(RIGHT(Data!B88,LEN(Data!B88)-1)+65)&amp;CODE(LEFT(Data!B88,1))-58)),"")</f>
        <v>0</v>
      </c>
      <c r="BH88" s="79" t="str">
        <f ca="1">Data_Initial!BA88</f>
        <v/>
      </c>
      <c r="BI88" s="79">
        <f t="shared" ca="1" si="6"/>
        <v>1.8615727637225881E-3</v>
      </c>
      <c r="BJ88" s="79" t="str">
        <f ca="1">IF(BH88="N",1+MAX($BJ$3:BJ87),"")</f>
        <v/>
      </c>
      <c r="BK88" s="79"/>
      <c r="BL88" s="79"/>
      <c r="BM88" s="79"/>
      <c r="BN88" s="79"/>
      <c r="BO88" s="79"/>
      <c r="BP88" s="79"/>
      <c r="BQ88" s="79"/>
      <c r="BR88" s="79"/>
      <c r="BS88" s="79"/>
      <c r="BT88" s="79"/>
      <c r="BU88" s="79"/>
      <c r="BV88" s="79"/>
      <c r="BW88" s="79"/>
      <c r="BX88" s="79"/>
      <c r="BY88" s="79"/>
      <c r="BZ88" s="79"/>
    </row>
    <row r="89" spans="1:78" x14ac:dyDescent="0.25">
      <c r="A89" s="79">
        <f ca="1">IF(BH89="N","N"&amp;BJ89,IF(BB89=0,"",MAX($A$3:A88)+1))</f>
        <v>79</v>
      </c>
      <c r="B89" s="79" t="str">
        <f ca="1">Data_Initial!A89&amp;C89</f>
        <v>2F2</v>
      </c>
      <c r="C89" s="79" t="str">
        <f ca="1">Data_Initial!B89</f>
        <v>F2</v>
      </c>
      <c r="D89" s="79">
        <f ca="1">IFERROR(IF(Data_Baseline!C89="","",IF($C$3="On",IF(D$3&lt;=$B$2,SMALL(Data_Baseline!$C89:$AZ89,COUNTIF(Data_Baseline!$C89:$AZ89,0)+1)/MAX(Data_Baseline!$C89:$AZ89),IF(Data_Baseline!C89=0,SMALL(Data_Baseline!$C89:$AZ89,COUNTIF(Data_Baseline!$C89:$AZ89,0)+1)/MAX(Data_Baseline!$C89:$AZ89),Data_Baseline!C89/MAX(Data_Baseline!$C89:$AZ89))),IF(D$3&lt;=$B$2,SMALL(Data_Baseline!$C89:$AZ89,COUNTIF(Data_Baseline!$C89:$AZ89,0)+1),IF(Data_Baseline!C89=0,SMALL(Data_Baseline!$C89:$AZ89,COUNTIF(Data_Baseline!$C89:$AZ89,0)+1),Data_Baseline!C89)))),"")</f>
        <v>9.6032857092901444E-4</v>
      </c>
      <c r="E89" s="79">
        <f ca="1">IFERROR(IF(Data_Baseline!D89="","",IF($C$3="On",IF(E$3&lt;=$B$2,SMALL(Data_Baseline!$C89:$AZ89,COUNTIF(Data_Baseline!$C89:$AZ89,0)+1)/MAX(Data_Baseline!$C89:$AZ89),IF(Data_Baseline!D89=0,SMALL(Data_Baseline!$C89:$AZ89,COUNTIF(Data_Baseline!$C89:$AZ89,0)+1)/MAX(Data_Baseline!$C89:$AZ89),Data_Baseline!D89/MAX(Data_Baseline!$C89:$AZ89))),IF(E$3&lt;=$B$2,SMALL(Data_Baseline!$C89:$AZ89,COUNTIF(Data_Baseline!$C89:$AZ89,0)+1),IF(Data_Baseline!D89=0,SMALL(Data_Baseline!$C89:$AZ89,COUNTIF(Data_Baseline!$C89:$AZ89,0)+1),Data_Baseline!D89)))),"")</f>
        <v>9.6032857092901444E-4</v>
      </c>
      <c r="F89" s="79">
        <f ca="1">IFERROR(IF(Data_Baseline!E89="","",IF($C$3="On",IF(F$3&lt;=$B$2,SMALL(Data_Baseline!$C89:$AZ89,COUNTIF(Data_Baseline!$C89:$AZ89,0)+1)/MAX(Data_Baseline!$C89:$AZ89),IF(Data_Baseline!E89=0,SMALL(Data_Baseline!$C89:$AZ89,COUNTIF(Data_Baseline!$C89:$AZ89,0)+1)/MAX(Data_Baseline!$C89:$AZ89),Data_Baseline!E89/MAX(Data_Baseline!$C89:$AZ89))),IF(F$3&lt;=$B$2,SMALL(Data_Baseline!$C89:$AZ89,COUNTIF(Data_Baseline!$C89:$AZ89,0)+1),IF(Data_Baseline!E89=0,SMALL(Data_Baseline!$C89:$AZ89,COUNTIF(Data_Baseline!$C89:$AZ89,0)+1),Data_Baseline!E89)))),"")</f>
        <v>9.6032857092901444E-4</v>
      </c>
      <c r="G89" s="79">
        <f ca="1">IFERROR(IF(Data_Baseline!F89="","",IF($C$3="On",IF(G$3&lt;=$B$2,SMALL(Data_Baseline!$C89:$AZ89,COUNTIF(Data_Baseline!$C89:$AZ89,0)+1)/MAX(Data_Baseline!$C89:$AZ89),IF(Data_Baseline!F89=0,SMALL(Data_Baseline!$C89:$AZ89,COUNTIF(Data_Baseline!$C89:$AZ89,0)+1)/MAX(Data_Baseline!$C89:$AZ89),Data_Baseline!F89/MAX(Data_Baseline!$C89:$AZ89))),IF(G$3&lt;=$B$2,SMALL(Data_Baseline!$C89:$AZ89,COUNTIF(Data_Baseline!$C89:$AZ89,0)+1),IF(Data_Baseline!F89=0,SMALL(Data_Baseline!$C89:$AZ89,COUNTIF(Data_Baseline!$C89:$AZ89,0)+1),Data_Baseline!F89)))),"")</f>
        <v>9.6032857092901444E-4</v>
      </c>
      <c r="H89" s="79">
        <f ca="1">IFERROR(IF(Data_Baseline!G89="","",IF($C$3="On",IF(H$3&lt;=$B$2,SMALL(Data_Baseline!$C89:$AZ89,COUNTIF(Data_Baseline!$C89:$AZ89,0)+1)/MAX(Data_Baseline!$C89:$AZ89),IF(Data_Baseline!G89=0,SMALL(Data_Baseline!$C89:$AZ89,COUNTIF(Data_Baseline!$C89:$AZ89,0)+1)/MAX(Data_Baseline!$C89:$AZ89),Data_Baseline!G89/MAX(Data_Baseline!$C89:$AZ89))),IF(H$3&lt;=$B$2,SMALL(Data_Baseline!$C89:$AZ89,COUNTIF(Data_Baseline!$C89:$AZ89,0)+1),IF(Data_Baseline!G89=0,SMALL(Data_Baseline!$C89:$AZ89,COUNTIF(Data_Baseline!$C89:$AZ89,0)+1),Data_Baseline!G89)))),"")</f>
        <v>9.6032857092901444E-4</v>
      </c>
      <c r="I89" s="79">
        <f ca="1">IFERROR(IF(Data_Baseline!H89="","",IF($C$3="On",IF(I$3&lt;=$B$2,SMALL(Data_Baseline!$C89:$AZ89,COUNTIF(Data_Baseline!$C89:$AZ89,0)+1)/MAX(Data_Baseline!$C89:$AZ89),IF(Data_Baseline!H89=0,SMALL(Data_Baseline!$C89:$AZ89,COUNTIF(Data_Baseline!$C89:$AZ89,0)+1)/MAX(Data_Baseline!$C89:$AZ89),Data_Baseline!H89/MAX(Data_Baseline!$C89:$AZ89))),IF(I$3&lt;=$B$2,SMALL(Data_Baseline!$C89:$AZ89,COUNTIF(Data_Baseline!$C89:$AZ89,0)+1),IF(Data_Baseline!H89=0,SMALL(Data_Baseline!$C89:$AZ89,COUNTIF(Data_Baseline!$C89:$AZ89,0)+1),Data_Baseline!H89)))),"")</f>
        <v>9.6032857092901444E-4</v>
      </c>
      <c r="J89" s="79">
        <f ca="1">IFERROR(IF(Data_Baseline!I89="","",IF($C$3="On",IF(J$3&lt;=$B$2,SMALL(Data_Baseline!$C89:$AZ89,COUNTIF(Data_Baseline!$C89:$AZ89,0)+1)/MAX(Data_Baseline!$C89:$AZ89),IF(Data_Baseline!I89=0,SMALL(Data_Baseline!$C89:$AZ89,COUNTIF(Data_Baseline!$C89:$AZ89,0)+1)/MAX(Data_Baseline!$C89:$AZ89),Data_Baseline!I89/MAX(Data_Baseline!$C89:$AZ89))),IF(J$3&lt;=$B$2,SMALL(Data_Baseline!$C89:$AZ89,COUNTIF(Data_Baseline!$C89:$AZ89,0)+1),IF(Data_Baseline!I89=0,SMALL(Data_Baseline!$C89:$AZ89,COUNTIF(Data_Baseline!$C89:$AZ89,0)+1),Data_Baseline!I89)))),"")</f>
        <v>9.6032857092901444E-4</v>
      </c>
      <c r="K89" s="79">
        <f ca="1">IFERROR(IF(Data_Baseline!J89="","",IF($C$3="On",IF(K$3&lt;=$B$2,SMALL(Data_Baseline!$C89:$AZ89,COUNTIF(Data_Baseline!$C89:$AZ89,0)+1)/MAX(Data_Baseline!$C89:$AZ89),IF(Data_Baseline!J89=0,SMALL(Data_Baseline!$C89:$AZ89,COUNTIF(Data_Baseline!$C89:$AZ89,0)+1)/MAX(Data_Baseline!$C89:$AZ89),Data_Baseline!J89/MAX(Data_Baseline!$C89:$AZ89))),IF(K$3&lt;=$B$2,SMALL(Data_Baseline!$C89:$AZ89,COUNTIF(Data_Baseline!$C89:$AZ89,0)+1),IF(Data_Baseline!J89=0,SMALL(Data_Baseline!$C89:$AZ89,COUNTIF(Data_Baseline!$C89:$AZ89,0)+1),Data_Baseline!J89)))),"")</f>
        <v>9.6032857092901444E-4</v>
      </c>
      <c r="L89" s="79">
        <f ca="1">IFERROR(IF(Data_Baseline!K89="","",IF($C$3="On",IF(L$3&lt;=$B$2,SMALL(Data_Baseline!$C89:$AZ89,COUNTIF(Data_Baseline!$C89:$AZ89,0)+1)/MAX(Data_Baseline!$C89:$AZ89),IF(Data_Baseline!K89=0,SMALL(Data_Baseline!$C89:$AZ89,COUNTIF(Data_Baseline!$C89:$AZ89,0)+1)/MAX(Data_Baseline!$C89:$AZ89),Data_Baseline!K89/MAX(Data_Baseline!$C89:$AZ89))),IF(L$3&lt;=$B$2,SMALL(Data_Baseline!$C89:$AZ89,COUNTIF(Data_Baseline!$C89:$AZ89,0)+1),IF(Data_Baseline!K89=0,SMALL(Data_Baseline!$C89:$AZ89,COUNTIF(Data_Baseline!$C89:$AZ89,0)+1),Data_Baseline!K89)))),"")</f>
        <v>9.6032857092901444E-4</v>
      </c>
      <c r="M89" s="79">
        <f ca="1">IFERROR(IF(Data_Baseline!L89="","",IF($C$3="On",IF(M$3&lt;=$B$2,SMALL(Data_Baseline!$C89:$AZ89,COUNTIF(Data_Baseline!$C89:$AZ89,0)+1)/MAX(Data_Baseline!$C89:$AZ89),IF(Data_Baseline!L89=0,SMALL(Data_Baseline!$C89:$AZ89,COUNTIF(Data_Baseline!$C89:$AZ89,0)+1)/MAX(Data_Baseline!$C89:$AZ89),Data_Baseline!L89/MAX(Data_Baseline!$C89:$AZ89))),IF(M$3&lt;=$B$2,SMALL(Data_Baseline!$C89:$AZ89,COUNTIF(Data_Baseline!$C89:$AZ89,0)+1),IF(Data_Baseline!L89=0,SMALL(Data_Baseline!$C89:$AZ89,COUNTIF(Data_Baseline!$C89:$AZ89,0)+1),Data_Baseline!L89)))),"")</f>
        <v>9.6032857092901444E-4</v>
      </c>
      <c r="N89" s="79">
        <f ca="1">IFERROR(IF(Data_Baseline!M89="","",IF($C$3="On",IF(N$3&lt;=$B$2,SMALL(Data_Baseline!$C89:$AZ89,COUNTIF(Data_Baseline!$C89:$AZ89,0)+1)/MAX(Data_Baseline!$C89:$AZ89),IF(Data_Baseline!M89=0,SMALL(Data_Baseline!$C89:$AZ89,COUNTIF(Data_Baseline!$C89:$AZ89,0)+1)/MAX(Data_Baseline!$C89:$AZ89),Data_Baseline!M89/MAX(Data_Baseline!$C89:$AZ89))),IF(N$3&lt;=$B$2,SMALL(Data_Baseline!$C89:$AZ89,COUNTIF(Data_Baseline!$C89:$AZ89,0)+1),IF(Data_Baseline!M89=0,SMALL(Data_Baseline!$C89:$AZ89,COUNTIF(Data_Baseline!$C89:$AZ89,0)+1),Data_Baseline!M89)))),"")</f>
        <v>9.6032857092901444E-4</v>
      </c>
      <c r="O89" s="79">
        <f ca="1">IFERROR(IF(Data_Baseline!N89="","",IF($C$3="On",IF(O$3&lt;=$B$2,SMALL(Data_Baseline!$C89:$AZ89,COUNTIF(Data_Baseline!$C89:$AZ89,0)+1)/MAX(Data_Baseline!$C89:$AZ89),IF(Data_Baseline!N89=0,SMALL(Data_Baseline!$C89:$AZ89,COUNTIF(Data_Baseline!$C89:$AZ89,0)+1)/MAX(Data_Baseline!$C89:$AZ89),Data_Baseline!N89/MAX(Data_Baseline!$C89:$AZ89))),IF(O$3&lt;=$B$2,SMALL(Data_Baseline!$C89:$AZ89,COUNTIF(Data_Baseline!$C89:$AZ89,0)+1),IF(Data_Baseline!N89=0,SMALL(Data_Baseline!$C89:$AZ89,COUNTIF(Data_Baseline!$C89:$AZ89,0)+1),Data_Baseline!N89)))),"")</f>
        <v>9.6032857092901444E-4</v>
      </c>
      <c r="P89" s="79">
        <f ca="1">IFERROR(IF(Data_Baseline!O89="","",IF($C$3="On",IF(P$3&lt;=$B$2,SMALL(Data_Baseline!$C89:$AZ89,COUNTIF(Data_Baseline!$C89:$AZ89,0)+1)/MAX(Data_Baseline!$C89:$AZ89),IF(Data_Baseline!O89=0,SMALL(Data_Baseline!$C89:$AZ89,COUNTIF(Data_Baseline!$C89:$AZ89,0)+1)/MAX(Data_Baseline!$C89:$AZ89),Data_Baseline!O89/MAX(Data_Baseline!$C89:$AZ89))),IF(P$3&lt;=$B$2,SMALL(Data_Baseline!$C89:$AZ89,COUNTIF(Data_Baseline!$C89:$AZ89,0)+1),IF(Data_Baseline!O89=0,SMALL(Data_Baseline!$C89:$AZ89,COUNTIF(Data_Baseline!$C89:$AZ89,0)+1),Data_Baseline!O89)))),"")</f>
        <v>9.6032857092901444E-4</v>
      </c>
      <c r="Q89" s="79">
        <f ca="1">IFERROR(IF(Data_Baseline!P89="","",IF($C$3="On",IF(Q$3&lt;=$B$2,SMALL(Data_Baseline!$C89:$AZ89,COUNTIF(Data_Baseline!$C89:$AZ89,0)+1)/MAX(Data_Baseline!$C89:$AZ89),IF(Data_Baseline!P89=0,SMALL(Data_Baseline!$C89:$AZ89,COUNTIF(Data_Baseline!$C89:$AZ89,0)+1)/MAX(Data_Baseline!$C89:$AZ89),Data_Baseline!P89/MAX(Data_Baseline!$C89:$AZ89))),IF(Q$3&lt;=$B$2,SMALL(Data_Baseline!$C89:$AZ89,COUNTIF(Data_Baseline!$C89:$AZ89,0)+1),IF(Data_Baseline!P89=0,SMALL(Data_Baseline!$C89:$AZ89,COUNTIF(Data_Baseline!$C89:$AZ89,0)+1),Data_Baseline!P89)))),"")</f>
        <v>9.6032857092901444E-4</v>
      </c>
      <c r="R89" s="79">
        <f ca="1">IFERROR(IF(Data_Baseline!Q89="","",IF($C$3="On",IF(R$3&lt;=$B$2,SMALL(Data_Baseline!$C89:$AZ89,COUNTIF(Data_Baseline!$C89:$AZ89,0)+1)/MAX(Data_Baseline!$C89:$AZ89),IF(Data_Baseline!Q89=0,SMALL(Data_Baseline!$C89:$AZ89,COUNTIF(Data_Baseline!$C89:$AZ89,0)+1)/MAX(Data_Baseline!$C89:$AZ89),Data_Baseline!Q89/MAX(Data_Baseline!$C89:$AZ89))),IF(R$3&lt;=$B$2,SMALL(Data_Baseline!$C89:$AZ89,COUNTIF(Data_Baseline!$C89:$AZ89,0)+1),IF(Data_Baseline!Q89=0,SMALL(Data_Baseline!$C89:$AZ89,COUNTIF(Data_Baseline!$C89:$AZ89,0)+1),Data_Baseline!Q89)))),"")</f>
        <v>9.6032857092901444E-4</v>
      </c>
      <c r="S89" s="79">
        <f ca="1">IFERROR(IF(Data_Baseline!R89="","",IF($C$3="On",IF(S$3&lt;=$B$2,SMALL(Data_Baseline!$C89:$AZ89,COUNTIF(Data_Baseline!$C89:$AZ89,0)+1)/MAX(Data_Baseline!$C89:$AZ89),IF(Data_Baseline!R89=0,SMALL(Data_Baseline!$C89:$AZ89,COUNTIF(Data_Baseline!$C89:$AZ89,0)+1)/MAX(Data_Baseline!$C89:$AZ89),Data_Baseline!R89/MAX(Data_Baseline!$C89:$AZ89))),IF(S$3&lt;=$B$2,SMALL(Data_Baseline!$C89:$AZ89,COUNTIF(Data_Baseline!$C89:$AZ89,0)+1),IF(Data_Baseline!R89=0,SMALL(Data_Baseline!$C89:$AZ89,COUNTIF(Data_Baseline!$C89:$AZ89,0)+1),Data_Baseline!R89)))),"")</f>
        <v>9.6032857092901444E-4</v>
      </c>
      <c r="T89" s="79">
        <f ca="1">IFERROR(IF(Data_Baseline!S89="","",IF($C$3="On",IF(T$3&lt;=$B$2,SMALL(Data_Baseline!$C89:$AZ89,COUNTIF(Data_Baseline!$C89:$AZ89,0)+1)/MAX(Data_Baseline!$C89:$AZ89),IF(Data_Baseline!S89=0,SMALL(Data_Baseline!$C89:$AZ89,COUNTIF(Data_Baseline!$C89:$AZ89,0)+1)/MAX(Data_Baseline!$C89:$AZ89),Data_Baseline!S89/MAX(Data_Baseline!$C89:$AZ89))),IF(T$3&lt;=$B$2,SMALL(Data_Baseline!$C89:$AZ89,COUNTIF(Data_Baseline!$C89:$AZ89,0)+1),IF(Data_Baseline!S89=0,SMALL(Data_Baseline!$C89:$AZ89,COUNTIF(Data_Baseline!$C89:$AZ89,0)+1),Data_Baseline!S89)))),"")</f>
        <v>9.6032857092901444E-4</v>
      </c>
      <c r="U89" s="79">
        <f ca="1">IFERROR(IF(Data_Baseline!T89="","",IF($C$3="On",IF(U$3&lt;=$B$2,SMALL(Data_Baseline!$C89:$AZ89,COUNTIF(Data_Baseline!$C89:$AZ89,0)+1)/MAX(Data_Baseline!$C89:$AZ89),IF(Data_Baseline!T89=0,SMALL(Data_Baseline!$C89:$AZ89,COUNTIF(Data_Baseline!$C89:$AZ89,0)+1)/MAX(Data_Baseline!$C89:$AZ89),Data_Baseline!T89/MAX(Data_Baseline!$C89:$AZ89))),IF(U$3&lt;=$B$2,SMALL(Data_Baseline!$C89:$AZ89,COUNTIF(Data_Baseline!$C89:$AZ89,0)+1),IF(Data_Baseline!T89=0,SMALL(Data_Baseline!$C89:$AZ89,COUNTIF(Data_Baseline!$C89:$AZ89,0)+1),Data_Baseline!T89)))),"")</f>
        <v>9.6032857092901444E-4</v>
      </c>
      <c r="V89" s="79">
        <f ca="1">IFERROR(IF(Data_Baseline!U89="","",IF($C$3="On",IF(V$3&lt;=$B$2,SMALL(Data_Baseline!$C89:$AZ89,COUNTIF(Data_Baseline!$C89:$AZ89,0)+1)/MAX(Data_Baseline!$C89:$AZ89),IF(Data_Baseline!U89=0,SMALL(Data_Baseline!$C89:$AZ89,COUNTIF(Data_Baseline!$C89:$AZ89,0)+1)/MAX(Data_Baseline!$C89:$AZ89),Data_Baseline!U89/MAX(Data_Baseline!$C89:$AZ89))),IF(V$3&lt;=$B$2,SMALL(Data_Baseline!$C89:$AZ89,COUNTIF(Data_Baseline!$C89:$AZ89,0)+1),IF(Data_Baseline!U89=0,SMALL(Data_Baseline!$C89:$AZ89,COUNTIF(Data_Baseline!$C89:$AZ89,0)+1),Data_Baseline!U89)))),"")</f>
        <v>9.6032857092901444E-4</v>
      </c>
      <c r="W89" s="79">
        <f ca="1">IFERROR(IF(Data_Baseline!V89="","",IF($C$3="On",IF(W$3&lt;=$B$2,SMALL(Data_Baseline!$C89:$AZ89,COUNTIF(Data_Baseline!$C89:$AZ89,0)+1)/MAX(Data_Baseline!$C89:$AZ89),IF(Data_Baseline!V89=0,SMALL(Data_Baseline!$C89:$AZ89,COUNTIF(Data_Baseline!$C89:$AZ89,0)+1)/MAX(Data_Baseline!$C89:$AZ89),Data_Baseline!V89/MAX(Data_Baseline!$C89:$AZ89))),IF(W$3&lt;=$B$2,SMALL(Data_Baseline!$C89:$AZ89,COUNTIF(Data_Baseline!$C89:$AZ89,0)+1),IF(Data_Baseline!V89=0,SMALL(Data_Baseline!$C89:$AZ89,COUNTIF(Data_Baseline!$C89:$AZ89,0)+1),Data_Baseline!V89)))),"")</f>
        <v>9.6032857092901444E-4</v>
      </c>
      <c r="X89" s="79">
        <f ca="1">IFERROR(IF(Data_Baseline!W89="","",IF($C$3="On",IF(X$3&lt;=$B$2,SMALL(Data_Baseline!$C89:$AZ89,COUNTIF(Data_Baseline!$C89:$AZ89,0)+1)/MAX(Data_Baseline!$C89:$AZ89),IF(Data_Baseline!W89=0,SMALL(Data_Baseline!$C89:$AZ89,COUNTIF(Data_Baseline!$C89:$AZ89,0)+1)/MAX(Data_Baseline!$C89:$AZ89),Data_Baseline!W89/MAX(Data_Baseline!$C89:$AZ89))),IF(X$3&lt;=$B$2,SMALL(Data_Baseline!$C89:$AZ89,COUNTIF(Data_Baseline!$C89:$AZ89,0)+1),IF(Data_Baseline!W89=0,SMALL(Data_Baseline!$C89:$AZ89,COUNTIF(Data_Baseline!$C89:$AZ89,0)+1),Data_Baseline!W89)))),"")</f>
        <v>3.2723102395543877E-3</v>
      </c>
      <c r="Y89" s="79">
        <f ca="1">IFERROR(IF(Data_Baseline!X89="","",IF($C$3="On",IF(Y$3&lt;=$B$2,SMALL(Data_Baseline!$C89:$AZ89,COUNTIF(Data_Baseline!$C89:$AZ89,0)+1)/MAX(Data_Baseline!$C89:$AZ89),IF(Data_Baseline!X89=0,SMALL(Data_Baseline!$C89:$AZ89,COUNTIF(Data_Baseline!$C89:$AZ89,0)+1)/MAX(Data_Baseline!$C89:$AZ89),Data_Baseline!X89/MAX(Data_Baseline!$C89:$AZ89))),IF(Y$3&lt;=$B$2,SMALL(Data_Baseline!$C89:$AZ89,COUNTIF(Data_Baseline!$C89:$AZ89,0)+1),IF(Data_Baseline!X89=0,SMALL(Data_Baseline!$C89:$AZ89,COUNTIF(Data_Baseline!$C89:$AZ89,0)+1),Data_Baseline!X89)))),"")</f>
        <v>1.1366856973908665E-2</v>
      </c>
      <c r="Z89" s="79">
        <f ca="1">IFERROR(IF(Data_Baseline!Y89="","",IF($C$3="On",IF(Z$3&lt;=$B$2,SMALL(Data_Baseline!$C89:$AZ89,COUNTIF(Data_Baseline!$C89:$AZ89,0)+1)/MAX(Data_Baseline!$C89:$AZ89),IF(Data_Baseline!Y89=0,SMALL(Data_Baseline!$C89:$AZ89,COUNTIF(Data_Baseline!$C89:$AZ89,0)+1)/MAX(Data_Baseline!$C89:$AZ89),Data_Baseline!Y89/MAX(Data_Baseline!$C89:$AZ89))),IF(Z$3&lt;=$B$2,SMALL(Data_Baseline!$C89:$AZ89,COUNTIF(Data_Baseline!$C89:$AZ89,0)+1),IF(Data_Baseline!Y89=0,SMALL(Data_Baseline!$C89:$AZ89,COUNTIF(Data_Baseline!$C89:$AZ89,0)+1),Data_Baseline!Y89)))),"")</f>
        <v>2.7363596905179175E-2</v>
      </c>
      <c r="AA89" s="79">
        <f ca="1">IFERROR(IF(Data_Baseline!Z89="","",IF($C$3="On",IF(AA$3&lt;=$B$2,SMALL(Data_Baseline!$C89:$AZ89,COUNTIF(Data_Baseline!$C89:$AZ89,0)+1)/MAX(Data_Baseline!$C89:$AZ89),IF(Data_Baseline!Z89=0,SMALL(Data_Baseline!$C89:$AZ89,COUNTIF(Data_Baseline!$C89:$AZ89,0)+1)/MAX(Data_Baseline!$C89:$AZ89),Data_Baseline!Z89/MAX(Data_Baseline!$C89:$AZ89))),IF(AA$3&lt;=$B$2,SMALL(Data_Baseline!$C89:$AZ89,COUNTIF(Data_Baseline!$C89:$AZ89,0)+1),IF(Data_Baseline!Z89=0,SMALL(Data_Baseline!$C89:$AZ89,COUNTIF(Data_Baseline!$C89:$AZ89,0)+1),Data_Baseline!Z89)))),"")</f>
        <v>5.6986911096267141E-2</v>
      </c>
      <c r="AB89" s="79">
        <f ca="1">IFERROR(IF(Data_Baseline!AA89="","",IF($C$3="On",IF(AB$3&lt;=$B$2,SMALL(Data_Baseline!$C89:$AZ89,COUNTIF(Data_Baseline!$C89:$AZ89,0)+1)/MAX(Data_Baseline!$C89:$AZ89),IF(Data_Baseline!AA89=0,SMALL(Data_Baseline!$C89:$AZ89,COUNTIF(Data_Baseline!$C89:$AZ89,0)+1)/MAX(Data_Baseline!$C89:$AZ89),Data_Baseline!AA89/MAX(Data_Baseline!$C89:$AZ89))),IF(AB$3&lt;=$B$2,SMALL(Data_Baseline!$C89:$AZ89,COUNTIF(Data_Baseline!$C89:$AZ89,0)+1),IF(Data_Baseline!AA89=0,SMALL(Data_Baseline!$C89:$AZ89,COUNTIF(Data_Baseline!$C89:$AZ89,0)+1),Data_Baseline!AA89)))),"")</f>
        <v>0.11035587193762104</v>
      </c>
      <c r="AC89" s="79">
        <f ca="1">IFERROR(IF(Data_Baseline!AB89="","",IF($C$3="On",IF(AC$3&lt;=$B$2,SMALL(Data_Baseline!$C89:$AZ89,COUNTIF(Data_Baseline!$C89:$AZ89,0)+1)/MAX(Data_Baseline!$C89:$AZ89),IF(Data_Baseline!AB89=0,SMALL(Data_Baseline!$C89:$AZ89,COUNTIF(Data_Baseline!$C89:$AZ89,0)+1)/MAX(Data_Baseline!$C89:$AZ89),Data_Baseline!AB89/MAX(Data_Baseline!$C89:$AZ89))),IF(AC$3&lt;=$B$2,SMALL(Data_Baseline!$C89:$AZ89,COUNTIF(Data_Baseline!$C89:$AZ89,0)+1),IF(Data_Baseline!AB89=0,SMALL(Data_Baseline!$C89:$AZ89,COUNTIF(Data_Baseline!$C89:$AZ89,0)+1),Data_Baseline!AB89)))),"")</f>
        <v>0.19959970866350296</v>
      </c>
      <c r="AD89" s="79">
        <f ca="1">IFERROR(IF(Data_Baseline!AC89="","",IF($C$3="On",IF(AD$3&lt;=$B$2,SMALL(Data_Baseline!$C89:$AZ89,COUNTIF(Data_Baseline!$C89:$AZ89,0)+1)/MAX(Data_Baseline!$C89:$AZ89),IF(Data_Baseline!AC89=0,SMALL(Data_Baseline!$C89:$AZ89,COUNTIF(Data_Baseline!$C89:$AZ89,0)+1)/MAX(Data_Baseline!$C89:$AZ89),Data_Baseline!AC89/MAX(Data_Baseline!$C89:$AZ89))),IF(AD$3&lt;=$B$2,SMALL(Data_Baseline!$C89:$AZ89,COUNTIF(Data_Baseline!$C89:$AZ89,0)+1),IF(Data_Baseline!AC89=0,SMALL(Data_Baseline!$C89:$AZ89,COUNTIF(Data_Baseline!$C89:$AZ89,0)+1),Data_Baseline!AC89)))),"")</f>
        <v>0.32929248339902067</v>
      </c>
      <c r="AE89" s="79">
        <f ca="1">IFERROR(IF(Data_Baseline!AD89="","",IF($C$3="On",IF(AE$3&lt;=$B$2,SMALL(Data_Baseline!$C89:$AZ89,COUNTIF(Data_Baseline!$C89:$AZ89,0)+1)/MAX(Data_Baseline!$C89:$AZ89),IF(Data_Baseline!AD89=0,SMALL(Data_Baseline!$C89:$AZ89,COUNTIF(Data_Baseline!$C89:$AZ89,0)+1)/MAX(Data_Baseline!$C89:$AZ89),Data_Baseline!AD89/MAX(Data_Baseline!$C89:$AZ89))),IF(AE$3&lt;=$B$2,SMALL(Data_Baseline!$C89:$AZ89,COUNTIF(Data_Baseline!$C89:$AZ89,0)+1),IF(Data_Baseline!AD89=0,SMALL(Data_Baseline!$C89:$AZ89,COUNTIF(Data_Baseline!$C89:$AZ89,0)+1),Data_Baseline!AD89)))),"")</f>
        <v>0.48350811710254343</v>
      </c>
      <c r="AF89" s="79">
        <f ca="1">IFERROR(IF(Data_Baseline!AE89="","",IF($C$3="On",IF(AF$3&lt;=$B$2,SMALL(Data_Baseline!$C89:$AZ89,COUNTIF(Data_Baseline!$C89:$AZ89,0)+1)/MAX(Data_Baseline!$C89:$AZ89),IF(Data_Baseline!AE89=0,SMALL(Data_Baseline!$C89:$AZ89,COUNTIF(Data_Baseline!$C89:$AZ89,0)+1)/MAX(Data_Baseline!$C89:$AZ89),Data_Baseline!AE89/MAX(Data_Baseline!$C89:$AZ89))),IF(AF$3&lt;=$B$2,SMALL(Data_Baseline!$C89:$AZ89,COUNTIF(Data_Baseline!$C89:$AZ89,0)+1),IF(Data_Baseline!AE89=0,SMALL(Data_Baseline!$C89:$AZ89,COUNTIF(Data_Baseline!$C89:$AZ89,0)+1),Data_Baseline!AE89)))),"")</f>
        <v>0.63556047297233298</v>
      </c>
      <c r="AG89" s="79">
        <f ca="1">IFERROR(IF(Data_Baseline!AF89="","",IF($C$3="On",IF(AG$3&lt;=$B$2,SMALL(Data_Baseline!$C89:$AZ89,COUNTIF(Data_Baseline!$C89:$AZ89,0)+1)/MAX(Data_Baseline!$C89:$AZ89),IF(Data_Baseline!AF89=0,SMALL(Data_Baseline!$C89:$AZ89,COUNTIF(Data_Baseline!$C89:$AZ89,0)+1)/MAX(Data_Baseline!$C89:$AZ89),Data_Baseline!AF89/MAX(Data_Baseline!$C89:$AZ89))),IF(AG$3&lt;=$B$2,SMALL(Data_Baseline!$C89:$AZ89,COUNTIF(Data_Baseline!$C89:$AZ89,0)+1),IF(Data_Baseline!AF89=0,SMALL(Data_Baseline!$C89:$AZ89,COUNTIF(Data_Baseline!$C89:$AZ89,0)+1),Data_Baseline!AF89)))),"")</f>
        <v>0.75993670477285824</v>
      </c>
      <c r="AH89" s="79">
        <f ca="1">IFERROR(IF(Data_Baseline!AG89="","",IF($C$3="On",IF(AH$3&lt;=$B$2,SMALL(Data_Baseline!$C89:$AZ89,COUNTIF(Data_Baseline!$C89:$AZ89,0)+1)/MAX(Data_Baseline!$C89:$AZ89),IF(Data_Baseline!AG89=0,SMALL(Data_Baseline!$C89:$AZ89,COUNTIF(Data_Baseline!$C89:$AZ89,0)+1)/MAX(Data_Baseline!$C89:$AZ89),Data_Baseline!AG89/MAX(Data_Baseline!$C89:$AZ89))),IF(AH$3&lt;=$B$2,SMALL(Data_Baseline!$C89:$AZ89,COUNTIF(Data_Baseline!$C89:$AZ89,0)+1),IF(Data_Baseline!AG89=0,SMALL(Data_Baseline!$C89:$AZ89,COUNTIF(Data_Baseline!$C89:$AZ89,0)+1),Data_Baseline!AG89)))),"")</f>
        <v>0.84924295867617317</v>
      </c>
      <c r="AI89" s="79">
        <f ca="1">IFERROR(IF(Data_Baseline!AH89="","",IF($C$3="On",IF(AI$3&lt;=$B$2,SMALL(Data_Baseline!$C89:$AZ89,COUNTIF(Data_Baseline!$C89:$AZ89,0)+1)/MAX(Data_Baseline!$C89:$AZ89),IF(Data_Baseline!AH89=0,SMALL(Data_Baseline!$C89:$AZ89,COUNTIF(Data_Baseline!$C89:$AZ89,0)+1)/MAX(Data_Baseline!$C89:$AZ89),Data_Baseline!AH89/MAX(Data_Baseline!$C89:$AZ89))),IF(AI$3&lt;=$B$2,SMALL(Data_Baseline!$C89:$AZ89,COUNTIF(Data_Baseline!$C89:$AZ89,0)+1),IF(Data_Baseline!AH89=0,SMALL(Data_Baseline!$C89:$AZ89,COUNTIF(Data_Baseline!$C89:$AZ89,0)+1),Data_Baseline!AH89)))),"")</f>
        <v>0.90578835162158844</v>
      </c>
      <c r="AJ89" s="79">
        <f ca="1">IFERROR(IF(Data_Baseline!AI89="","",IF($C$3="On",IF(AJ$3&lt;=$B$2,SMALL(Data_Baseline!$C89:$AZ89,COUNTIF(Data_Baseline!$C89:$AZ89,0)+1)/MAX(Data_Baseline!$C89:$AZ89),IF(Data_Baseline!AI89=0,SMALL(Data_Baseline!$C89:$AZ89,COUNTIF(Data_Baseline!$C89:$AZ89,0)+1)/MAX(Data_Baseline!$C89:$AZ89),Data_Baseline!AI89/MAX(Data_Baseline!$C89:$AZ89))),IF(AJ$3&lt;=$B$2,SMALL(Data_Baseline!$C89:$AZ89,COUNTIF(Data_Baseline!$C89:$AZ89,0)+1),IF(Data_Baseline!AI89=0,SMALL(Data_Baseline!$C89:$AZ89,COUNTIF(Data_Baseline!$C89:$AZ89,0)+1),Data_Baseline!AI89)))),"")</f>
        <v>0.93961039687759873</v>
      </c>
      <c r="AK89" s="79">
        <f ca="1">IFERROR(IF(Data_Baseline!AJ89="","",IF($C$3="On",IF(AK$3&lt;=$B$2,SMALL(Data_Baseline!$C89:$AZ89,COUNTIF(Data_Baseline!$C89:$AZ89,0)+1)/MAX(Data_Baseline!$C89:$AZ89),IF(Data_Baseline!AJ89=0,SMALL(Data_Baseline!$C89:$AZ89,COUNTIF(Data_Baseline!$C89:$AZ89,0)+1)/MAX(Data_Baseline!$C89:$AZ89),Data_Baseline!AJ89/MAX(Data_Baseline!$C89:$AZ89))),IF(AK$3&lt;=$B$2,SMALL(Data_Baseline!$C89:$AZ89,COUNTIF(Data_Baseline!$C89:$AZ89,0)+1),IF(Data_Baseline!AJ89=0,SMALL(Data_Baseline!$C89:$AZ89,COUNTIF(Data_Baseline!$C89:$AZ89,0)+1),Data_Baseline!AJ89)))),"")</f>
        <v>0.9602082028131822</v>
      </c>
      <c r="AL89" s="79">
        <f ca="1">IFERROR(IF(Data_Baseline!AK89="","",IF($C$3="On",IF(AL$3&lt;=$B$2,SMALL(Data_Baseline!$C89:$AZ89,COUNTIF(Data_Baseline!$C89:$AZ89,0)+1)/MAX(Data_Baseline!$C89:$AZ89),IF(Data_Baseline!AK89=0,SMALL(Data_Baseline!$C89:$AZ89,COUNTIF(Data_Baseline!$C89:$AZ89,0)+1)/MAX(Data_Baseline!$C89:$AZ89),Data_Baseline!AK89/MAX(Data_Baseline!$C89:$AZ89))),IF(AL$3&lt;=$B$2,SMALL(Data_Baseline!$C89:$AZ89,COUNTIF(Data_Baseline!$C89:$AZ89,0)+1),IF(Data_Baseline!AK89=0,SMALL(Data_Baseline!$C89:$AZ89,COUNTIF(Data_Baseline!$C89:$AZ89,0)+1),Data_Baseline!AK89)))),"")</f>
        <v>0.97394648291186092</v>
      </c>
      <c r="AM89" s="79">
        <f ca="1">IFERROR(IF(Data_Baseline!AL89="","",IF($C$3="On",IF(AM$3&lt;=$B$2,SMALL(Data_Baseline!$C89:$AZ89,COUNTIF(Data_Baseline!$C89:$AZ89,0)+1)/MAX(Data_Baseline!$C89:$AZ89),IF(Data_Baseline!AL89=0,SMALL(Data_Baseline!$C89:$AZ89,COUNTIF(Data_Baseline!$C89:$AZ89,0)+1)/MAX(Data_Baseline!$C89:$AZ89),Data_Baseline!AL89/MAX(Data_Baseline!$C89:$AZ89))),IF(AM$3&lt;=$B$2,SMALL(Data_Baseline!$C89:$AZ89,COUNTIF(Data_Baseline!$C89:$AZ89,0)+1),IF(Data_Baseline!AL89=0,SMALL(Data_Baseline!$C89:$AZ89,COUNTIF(Data_Baseline!$C89:$AZ89,0)+1),Data_Baseline!AL89)))),"")</f>
        <v>0.98378903445734123</v>
      </c>
      <c r="AN89" s="79">
        <f ca="1">IFERROR(IF(Data_Baseline!AM89="","",IF($C$3="On",IF(AN$3&lt;=$B$2,SMALL(Data_Baseline!$C89:$AZ89,COUNTIF(Data_Baseline!$C89:$AZ89,0)+1)/MAX(Data_Baseline!$C89:$AZ89),IF(Data_Baseline!AM89=0,SMALL(Data_Baseline!$C89:$AZ89,COUNTIF(Data_Baseline!$C89:$AZ89,0)+1)/MAX(Data_Baseline!$C89:$AZ89),Data_Baseline!AM89/MAX(Data_Baseline!$C89:$AZ89))),IF(AN$3&lt;=$B$2,SMALL(Data_Baseline!$C89:$AZ89,COUNTIF(Data_Baseline!$C89:$AZ89,0)+1),IF(Data_Baseline!AM89=0,SMALL(Data_Baseline!$C89:$AZ89,COUNTIF(Data_Baseline!$C89:$AZ89,0)+1),Data_Baseline!AM89)))),"")</f>
        <v>0.99060074358776595</v>
      </c>
      <c r="AO89" s="79">
        <f ca="1">IFERROR(IF(Data_Baseline!AN89="","",IF($C$3="On",IF(AO$3&lt;=$B$2,SMALL(Data_Baseline!$C89:$AZ89,COUNTIF(Data_Baseline!$C89:$AZ89,0)+1)/MAX(Data_Baseline!$C89:$AZ89),IF(Data_Baseline!AN89=0,SMALL(Data_Baseline!$C89:$AZ89,COUNTIF(Data_Baseline!$C89:$AZ89,0)+1)/MAX(Data_Baseline!$C89:$AZ89),Data_Baseline!AN89/MAX(Data_Baseline!$C89:$AZ89))),IF(AO$3&lt;=$B$2,SMALL(Data_Baseline!$C89:$AZ89,COUNTIF(Data_Baseline!$C89:$AZ89,0)+1),IF(Data_Baseline!AN89=0,SMALL(Data_Baseline!$C89:$AZ89,COUNTIF(Data_Baseline!$C89:$AZ89,0)+1),Data_Baseline!AN89)))),"")</f>
        <v>0.99523675345340012</v>
      </c>
      <c r="AP89" s="79">
        <f ca="1">IFERROR(IF(Data_Baseline!AO89="","",IF($C$3="On",IF(AP$3&lt;=$B$2,SMALL(Data_Baseline!$C89:$AZ89,COUNTIF(Data_Baseline!$C89:$AZ89,0)+1)/MAX(Data_Baseline!$C89:$AZ89),IF(Data_Baseline!AO89=0,SMALL(Data_Baseline!$C89:$AZ89,COUNTIF(Data_Baseline!$C89:$AZ89,0)+1)/MAX(Data_Baseline!$C89:$AZ89),Data_Baseline!AO89/MAX(Data_Baseline!$C89:$AZ89))),IF(AP$3&lt;=$B$2,SMALL(Data_Baseline!$C89:$AZ89,COUNTIF(Data_Baseline!$C89:$AZ89,0)+1),IF(Data_Baseline!AO89=0,SMALL(Data_Baseline!$C89:$AZ89,COUNTIF(Data_Baseline!$C89:$AZ89,0)+1),Data_Baseline!AO89)))),"")</f>
        <v>0.99849402587064473</v>
      </c>
      <c r="AQ89" s="79">
        <f ca="1">IFERROR(IF(Data_Baseline!AP89="","",IF($C$3="On",IF(AQ$3&lt;=$B$2,SMALL(Data_Baseline!$C89:$AZ89,COUNTIF(Data_Baseline!$C89:$AZ89,0)+1)/MAX(Data_Baseline!$C89:$AZ89),IF(Data_Baseline!AP89=0,SMALL(Data_Baseline!$C89:$AZ89,COUNTIF(Data_Baseline!$C89:$AZ89,0)+1)/MAX(Data_Baseline!$C89:$AZ89),Data_Baseline!AP89/MAX(Data_Baseline!$C89:$AZ89))),IF(AQ$3&lt;=$B$2,SMALL(Data_Baseline!$C89:$AZ89,COUNTIF(Data_Baseline!$C89:$AZ89,0)+1),IF(Data_Baseline!AP89=0,SMALL(Data_Baseline!$C89:$AZ89,COUNTIF(Data_Baseline!$C89:$AZ89,0)+1),Data_Baseline!AP89)))),"")</f>
        <v>1</v>
      </c>
      <c r="AR89" s="79" t="str">
        <f>IFERROR(IF(Data_Baseline!AQ89="","",IF($C$3="On",IF(AR$3&lt;=$B$2,SMALL(Data_Baseline!$C89:$AZ89,COUNTIF(Data_Baseline!$C89:$AZ89,0)+1)/MAX(Data_Baseline!$C89:$AZ89),IF(Data_Baseline!AQ89=0,SMALL(Data_Baseline!$C89:$AZ89,COUNTIF(Data_Baseline!$C89:$AZ89,0)+1)/MAX(Data_Baseline!$C89:$AZ89),Data_Baseline!AQ89/MAX(Data_Baseline!$C89:$AZ89))),IF(AR$3&lt;=$B$2,SMALL(Data_Baseline!$C89:$AZ89,COUNTIF(Data_Baseline!$C89:$AZ89,0)+1),IF(Data_Baseline!AQ89=0,SMALL(Data_Baseline!$C89:$AZ89,COUNTIF(Data_Baseline!$C89:$AZ89,0)+1),Data_Baseline!AQ89)))),"")</f>
        <v/>
      </c>
      <c r="AS89" s="79" t="str">
        <f>IFERROR(IF(Data_Baseline!AR89="","",IF($C$3="On",IF(AS$3&lt;=$B$2,SMALL(Data_Baseline!$C89:$AZ89,COUNTIF(Data_Baseline!$C89:$AZ89,0)+1)/MAX(Data_Baseline!$C89:$AZ89),IF(Data_Baseline!AR89=0,SMALL(Data_Baseline!$C89:$AZ89,COUNTIF(Data_Baseline!$C89:$AZ89,0)+1)/MAX(Data_Baseline!$C89:$AZ89),Data_Baseline!AR89/MAX(Data_Baseline!$C89:$AZ89))),IF(AS$3&lt;=$B$2,SMALL(Data_Baseline!$C89:$AZ89,COUNTIF(Data_Baseline!$C89:$AZ89,0)+1),IF(Data_Baseline!AR89=0,SMALL(Data_Baseline!$C89:$AZ89,COUNTIF(Data_Baseline!$C89:$AZ89,0)+1),Data_Baseline!AR89)))),"")</f>
        <v/>
      </c>
      <c r="AT89" s="79" t="str">
        <f>IFERROR(IF(Data_Baseline!AS89="","",IF($C$3="On",IF(AT$3&lt;=$B$2,SMALL(Data_Baseline!$C89:$AZ89,COUNTIF(Data_Baseline!$C89:$AZ89,0)+1)/MAX(Data_Baseline!$C89:$AZ89),IF(Data_Baseline!AS89=0,SMALL(Data_Baseline!$C89:$AZ89,COUNTIF(Data_Baseline!$C89:$AZ89,0)+1)/MAX(Data_Baseline!$C89:$AZ89),Data_Baseline!AS89/MAX(Data_Baseline!$C89:$AZ89))),IF(AT$3&lt;=$B$2,SMALL(Data_Baseline!$C89:$AZ89,COUNTIF(Data_Baseline!$C89:$AZ89,0)+1),IF(Data_Baseline!AS89=0,SMALL(Data_Baseline!$C89:$AZ89,COUNTIF(Data_Baseline!$C89:$AZ89,0)+1),Data_Baseline!AS89)))),"")</f>
        <v/>
      </c>
      <c r="AU89" s="79" t="str">
        <f>IFERROR(IF(Data_Baseline!AT89="","",IF($C$3="On",IF(AU$3&lt;=$B$2,SMALL(Data_Baseline!$C89:$AZ89,COUNTIF(Data_Baseline!$C89:$AZ89,0)+1)/MAX(Data_Baseline!$C89:$AZ89),IF(Data_Baseline!AT89=0,SMALL(Data_Baseline!$C89:$AZ89,COUNTIF(Data_Baseline!$C89:$AZ89,0)+1)/MAX(Data_Baseline!$C89:$AZ89),Data_Baseline!AT89/MAX(Data_Baseline!$C89:$AZ89))),IF(AU$3&lt;=$B$2,SMALL(Data_Baseline!$C89:$AZ89,COUNTIF(Data_Baseline!$C89:$AZ89,0)+1),IF(Data_Baseline!AT89=0,SMALL(Data_Baseline!$C89:$AZ89,COUNTIF(Data_Baseline!$C89:$AZ89,0)+1),Data_Baseline!AT89)))),"")</f>
        <v/>
      </c>
      <c r="AV89" s="79" t="str">
        <f>IFERROR(IF(Data_Baseline!AU89="","",IF($C$3="On",IF(AV$3&lt;=$B$2,SMALL(Data_Baseline!$C89:$AZ89,COUNTIF(Data_Baseline!$C89:$AZ89,0)+1)/MAX(Data_Baseline!$C89:$AZ89),IF(Data_Baseline!AU89=0,SMALL(Data_Baseline!$C89:$AZ89,COUNTIF(Data_Baseline!$C89:$AZ89,0)+1)/MAX(Data_Baseline!$C89:$AZ89),Data_Baseline!AU89/MAX(Data_Baseline!$C89:$AZ89))),IF(AV$3&lt;=$B$2,SMALL(Data_Baseline!$C89:$AZ89,COUNTIF(Data_Baseline!$C89:$AZ89,0)+1),IF(Data_Baseline!AU89=0,SMALL(Data_Baseline!$C89:$AZ89,COUNTIF(Data_Baseline!$C89:$AZ89,0)+1),Data_Baseline!AU89)))),"")</f>
        <v/>
      </c>
      <c r="AW89" s="79" t="str">
        <f>IFERROR(IF(Data_Baseline!AV89="","",IF($C$3="On",IF(AW$3&lt;=$B$2,SMALL(Data_Baseline!$C89:$AZ89,COUNTIF(Data_Baseline!$C89:$AZ89,0)+1)/MAX(Data_Baseline!$C89:$AZ89),IF(Data_Baseline!AV89=0,SMALL(Data_Baseline!$C89:$AZ89,COUNTIF(Data_Baseline!$C89:$AZ89,0)+1)/MAX(Data_Baseline!$C89:$AZ89),Data_Baseline!AV89/MAX(Data_Baseline!$C89:$AZ89))),IF(AW$3&lt;=$B$2,SMALL(Data_Baseline!$C89:$AZ89,COUNTIF(Data_Baseline!$C89:$AZ89,0)+1),IF(Data_Baseline!AV89=0,SMALL(Data_Baseline!$C89:$AZ89,COUNTIF(Data_Baseline!$C89:$AZ89,0)+1),Data_Baseline!AV89)))),"")</f>
        <v/>
      </c>
      <c r="AX89" s="79" t="str">
        <f>IFERROR(IF(Data_Baseline!AW89="","",IF($C$3="On",IF(AX$3&lt;=$B$2,SMALL(Data_Baseline!$C89:$AZ89,COUNTIF(Data_Baseline!$C89:$AZ89,0)+1)/MAX(Data_Baseline!$C89:$AZ89),IF(Data_Baseline!AW89=0,SMALL(Data_Baseline!$C89:$AZ89,COUNTIF(Data_Baseline!$C89:$AZ89,0)+1)/MAX(Data_Baseline!$C89:$AZ89),Data_Baseline!AW89/MAX(Data_Baseline!$C89:$AZ89))),IF(AX$3&lt;=$B$2,SMALL(Data_Baseline!$C89:$AZ89,COUNTIF(Data_Baseline!$C89:$AZ89,0)+1),IF(Data_Baseline!AW89=0,SMALL(Data_Baseline!$C89:$AZ89,COUNTIF(Data_Baseline!$C89:$AZ89,0)+1),Data_Baseline!AW89)))),"")</f>
        <v/>
      </c>
      <c r="AY89" s="79" t="str">
        <f>IFERROR(IF(Data_Baseline!AX89="","",IF($C$3="On",IF(AY$3&lt;=$B$2,SMALL(Data_Baseline!$C89:$AZ89,COUNTIF(Data_Baseline!$C89:$AZ89,0)+1)/MAX(Data_Baseline!$C89:$AZ89),IF(Data_Baseline!AX89=0,SMALL(Data_Baseline!$C89:$AZ89,COUNTIF(Data_Baseline!$C89:$AZ89,0)+1)/MAX(Data_Baseline!$C89:$AZ89),Data_Baseline!AX89/MAX(Data_Baseline!$C89:$AZ89))),IF(AY$3&lt;=$B$2,SMALL(Data_Baseline!$C89:$AZ89,COUNTIF(Data_Baseline!$C89:$AZ89,0)+1),IF(Data_Baseline!AX89=0,SMALL(Data_Baseline!$C89:$AZ89,COUNTIF(Data_Baseline!$C89:$AZ89,0)+1),Data_Baseline!AX89)))),"")</f>
        <v/>
      </c>
      <c r="AZ89" s="79" t="str">
        <f>IFERROR(IF(Data_Baseline!AY89="","",IF($C$3="On",IF(AZ$3&lt;=$B$2,SMALL(Data_Baseline!$C89:$AZ89,COUNTIF(Data_Baseline!$C89:$AZ89,0)+1)/MAX(Data_Baseline!$C89:$AZ89),IF(Data_Baseline!AY89=0,SMALL(Data_Baseline!$C89:$AZ89,COUNTIF(Data_Baseline!$C89:$AZ89,0)+1)/MAX(Data_Baseline!$C89:$AZ89),Data_Baseline!AY89/MAX(Data_Baseline!$C89:$AZ89))),IF(AZ$3&lt;=$B$2,SMALL(Data_Baseline!$C89:$AZ89,COUNTIF(Data_Baseline!$C89:$AZ89,0)+1),IF(Data_Baseline!AY89=0,SMALL(Data_Baseline!$C89:$AZ89,COUNTIF(Data_Baseline!$C89:$AZ89,0)+1),Data_Baseline!AY89)))),"")</f>
        <v/>
      </c>
      <c r="BA89" s="79" t="str">
        <f>IFERROR(IF(Data_Baseline!AZ89="","",IF($C$3="On",IF(BA$3&lt;=$B$2,SMALL(Data_Baseline!$C89:$AZ89,COUNTIF(Data_Baseline!$C89:$AZ89,0)+1)/MAX(Data_Baseline!$C89:$AZ89),IF(Data_Baseline!AZ89=0,SMALL(Data_Baseline!$C89:$AZ89,COUNTIF(Data_Baseline!$C89:$AZ89,0)+1)/MAX(Data_Baseline!$C89:$AZ89),Data_Baseline!AZ89/MAX(Data_Baseline!$C89:$AZ89))),IF(BA$3&lt;=$B$2,SMALL(Data_Baseline!$C89:$AZ89,COUNTIF(Data_Baseline!$C89:$AZ89,0)+1),IF(Data_Baseline!AZ89=0,SMALL(Data_Baseline!$C89:$AZ89,COUNTIF(Data_Baseline!$C89:$AZ89,0)+1),Data_Baseline!AZ89)))),"")</f>
        <v/>
      </c>
      <c r="BB89" s="79">
        <f ca="1">IF(Data_Initial!BA89="",1,0)</f>
        <v>1</v>
      </c>
      <c r="BC89" s="2" t="str">
        <f t="shared" ca="1" si="4"/>
        <v>3G_ltpD</v>
      </c>
      <c r="BD89" s="79" t="str">
        <f t="shared" ca="1" si="5"/>
        <v>3G</v>
      </c>
      <c r="BE89" s="79" t="str">
        <f ca="1">Data_Initial!BC89</f>
        <v>ltpD</v>
      </c>
      <c r="BF89" s="79" t="str">
        <f ca="1">Data_Initial!BB89</f>
        <v>1_2</v>
      </c>
      <c r="BG89" s="79">
        <f ca="1">IFERROR((INDIRECT("Plate"&amp;Data!A89&amp;"_C!"&amp;CHAR(RIGHT(Data!B89,LEN(Data!B89)-1)+65)&amp;CODE(LEFT(Data!B89,1))-58)),"")</f>
        <v>0</v>
      </c>
      <c r="BH89" s="79" t="str">
        <f ca="1">Data_Initial!BA89</f>
        <v/>
      </c>
      <c r="BI89" s="79">
        <f t="shared" ca="1" si="6"/>
        <v>9.6032857092901444E-4</v>
      </c>
      <c r="BJ89" s="79" t="str">
        <f ca="1">IF(BH89="N",1+MAX($BJ$3:BJ88),"")</f>
        <v/>
      </c>
      <c r="BK89" s="79"/>
      <c r="BL89" s="79"/>
      <c r="BM89" s="79"/>
      <c r="BN89" s="79"/>
      <c r="BO89" s="79"/>
      <c r="BP89" s="79"/>
      <c r="BQ89" s="79"/>
      <c r="BR89" s="79"/>
      <c r="BS89" s="79"/>
      <c r="BT89" s="79"/>
      <c r="BU89" s="79"/>
      <c r="BV89" s="79"/>
      <c r="BW89" s="79"/>
      <c r="BX89" s="79"/>
      <c r="BY89" s="79"/>
      <c r="BZ89" s="79"/>
    </row>
    <row r="90" spans="1:78" x14ac:dyDescent="0.25">
      <c r="A90" s="79">
        <f ca="1">IF(BH90="N","N"&amp;BJ90,IF(BB90=0,"",MAX($A$3:A89)+1))</f>
        <v>80</v>
      </c>
      <c r="B90" s="79" t="str">
        <f ca="1">Data_Initial!A90&amp;C90</f>
        <v>2G2</v>
      </c>
      <c r="C90" s="79" t="str">
        <f ca="1">Data_Initial!B90</f>
        <v>G2</v>
      </c>
      <c r="D90" s="79">
        <f ca="1">IFERROR(IF(Data_Baseline!C90="","",IF($C$3="On",IF(D$3&lt;=$B$2,SMALL(Data_Baseline!$C90:$AZ90,COUNTIF(Data_Baseline!$C90:$AZ90,0)+1)/MAX(Data_Baseline!$C90:$AZ90),IF(Data_Baseline!C90=0,SMALL(Data_Baseline!$C90:$AZ90,COUNTIF(Data_Baseline!$C90:$AZ90,0)+1)/MAX(Data_Baseline!$C90:$AZ90),Data_Baseline!C90/MAX(Data_Baseline!$C90:$AZ90))),IF(D$3&lt;=$B$2,SMALL(Data_Baseline!$C90:$AZ90,COUNTIF(Data_Baseline!$C90:$AZ90,0)+1),IF(Data_Baseline!C90=0,SMALL(Data_Baseline!$C90:$AZ90,COUNTIF(Data_Baseline!$C90:$AZ90,0)+1),Data_Baseline!C90)))),"")</f>
        <v>9.4875485083640719E-4</v>
      </c>
      <c r="E90" s="79">
        <f ca="1">IFERROR(IF(Data_Baseline!D90="","",IF($C$3="On",IF(E$3&lt;=$B$2,SMALL(Data_Baseline!$C90:$AZ90,COUNTIF(Data_Baseline!$C90:$AZ90,0)+1)/MAX(Data_Baseline!$C90:$AZ90),IF(Data_Baseline!D90=0,SMALL(Data_Baseline!$C90:$AZ90,COUNTIF(Data_Baseline!$C90:$AZ90,0)+1)/MAX(Data_Baseline!$C90:$AZ90),Data_Baseline!D90/MAX(Data_Baseline!$C90:$AZ90))),IF(E$3&lt;=$B$2,SMALL(Data_Baseline!$C90:$AZ90,COUNTIF(Data_Baseline!$C90:$AZ90,0)+1),IF(Data_Baseline!D90=0,SMALL(Data_Baseline!$C90:$AZ90,COUNTIF(Data_Baseline!$C90:$AZ90,0)+1),Data_Baseline!D90)))),"")</f>
        <v>9.4875485083640719E-4</v>
      </c>
      <c r="F90" s="79">
        <f ca="1">IFERROR(IF(Data_Baseline!E90="","",IF($C$3="On",IF(F$3&lt;=$B$2,SMALL(Data_Baseline!$C90:$AZ90,COUNTIF(Data_Baseline!$C90:$AZ90,0)+1)/MAX(Data_Baseline!$C90:$AZ90),IF(Data_Baseline!E90=0,SMALL(Data_Baseline!$C90:$AZ90,COUNTIF(Data_Baseline!$C90:$AZ90,0)+1)/MAX(Data_Baseline!$C90:$AZ90),Data_Baseline!E90/MAX(Data_Baseline!$C90:$AZ90))),IF(F$3&lt;=$B$2,SMALL(Data_Baseline!$C90:$AZ90,COUNTIF(Data_Baseline!$C90:$AZ90,0)+1),IF(Data_Baseline!E90=0,SMALL(Data_Baseline!$C90:$AZ90,COUNTIF(Data_Baseline!$C90:$AZ90,0)+1),Data_Baseline!E90)))),"")</f>
        <v>9.4875485083640719E-4</v>
      </c>
      <c r="G90" s="79">
        <f ca="1">IFERROR(IF(Data_Baseline!F90="","",IF($C$3="On",IF(G$3&lt;=$B$2,SMALL(Data_Baseline!$C90:$AZ90,COUNTIF(Data_Baseline!$C90:$AZ90,0)+1)/MAX(Data_Baseline!$C90:$AZ90),IF(Data_Baseline!F90=0,SMALL(Data_Baseline!$C90:$AZ90,COUNTIF(Data_Baseline!$C90:$AZ90,0)+1)/MAX(Data_Baseline!$C90:$AZ90),Data_Baseline!F90/MAX(Data_Baseline!$C90:$AZ90))),IF(G$3&lt;=$B$2,SMALL(Data_Baseline!$C90:$AZ90,COUNTIF(Data_Baseline!$C90:$AZ90,0)+1),IF(Data_Baseline!F90=0,SMALL(Data_Baseline!$C90:$AZ90,COUNTIF(Data_Baseline!$C90:$AZ90,0)+1),Data_Baseline!F90)))),"")</f>
        <v>9.4875485083640719E-4</v>
      </c>
      <c r="H90" s="79">
        <f ca="1">IFERROR(IF(Data_Baseline!G90="","",IF($C$3="On",IF(H$3&lt;=$B$2,SMALL(Data_Baseline!$C90:$AZ90,COUNTIF(Data_Baseline!$C90:$AZ90,0)+1)/MAX(Data_Baseline!$C90:$AZ90),IF(Data_Baseline!G90=0,SMALL(Data_Baseline!$C90:$AZ90,COUNTIF(Data_Baseline!$C90:$AZ90,0)+1)/MAX(Data_Baseline!$C90:$AZ90),Data_Baseline!G90/MAX(Data_Baseline!$C90:$AZ90))),IF(H$3&lt;=$B$2,SMALL(Data_Baseline!$C90:$AZ90,COUNTIF(Data_Baseline!$C90:$AZ90,0)+1),IF(Data_Baseline!G90=0,SMALL(Data_Baseline!$C90:$AZ90,COUNTIF(Data_Baseline!$C90:$AZ90,0)+1),Data_Baseline!G90)))),"")</f>
        <v>9.4875485083640719E-4</v>
      </c>
      <c r="I90" s="79">
        <f ca="1">IFERROR(IF(Data_Baseline!H90="","",IF($C$3="On",IF(I$3&lt;=$B$2,SMALL(Data_Baseline!$C90:$AZ90,COUNTIF(Data_Baseline!$C90:$AZ90,0)+1)/MAX(Data_Baseline!$C90:$AZ90),IF(Data_Baseline!H90=0,SMALL(Data_Baseline!$C90:$AZ90,COUNTIF(Data_Baseline!$C90:$AZ90,0)+1)/MAX(Data_Baseline!$C90:$AZ90),Data_Baseline!H90/MAX(Data_Baseline!$C90:$AZ90))),IF(I$3&lt;=$B$2,SMALL(Data_Baseline!$C90:$AZ90,COUNTIF(Data_Baseline!$C90:$AZ90,0)+1),IF(Data_Baseline!H90=0,SMALL(Data_Baseline!$C90:$AZ90,COUNTIF(Data_Baseline!$C90:$AZ90,0)+1),Data_Baseline!H90)))),"")</f>
        <v>9.4875485083640719E-4</v>
      </c>
      <c r="J90" s="79">
        <f ca="1">IFERROR(IF(Data_Baseline!I90="","",IF($C$3="On",IF(J$3&lt;=$B$2,SMALL(Data_Baseline!$C90:$AZ90,COUNTIF(Data_Baseline!$C90:$AZ90,0)+1)/MAX(Data_Baseline!$C90:$AZ90),IF(Data_Baseline!I90=0,SMALL(Data_Baseline!$C90:$AZ90,COUNTIF(Data_Baseline!$C90:$AZ90,0)+1)/MAX(Data_Baseline!$C90:$AZ90),Data_Baseline!I90/MAX(Data_Baseline!$C90:$AZ90))),IF(J$3&lt;=$B$2,SMALL(Data_Baseline!$C90:$AZ90,COUNTIF(Data_Baseline!$C90:$AZ90,0)+1),IF(Data_Baseline!I90=0,SMALL(Data_Baseline!$C90:$AZ90,COUNTIF(Data_Baseline!$C90:$AZ90,0)+1),Data_Baseline!I90)))),"")</f>
        <v>9.4875485083640719E-4</v>
      </c>
      <c r="K90" s="79">
        <f ca="1">IFERROR(IF(Data_Baseline!J90="","",IF($C$3="On",IF(K$3&lt;=$B$2,SMALL(Data_Baseline!$C90:$AZ90,COUNTIF(Data_Baseline!$C90:$AZ90,0)+1)/MAX(Data_Baseline!$C90:$AZ90),IF(Data_Baseline!J90=0,SMALL(Data_Baseline!$C90:$AZ90,COUNTIF(Data_Baseline!$C90:$AZ90,0)+1)/MAX(Data_Baseline!$C90:$AZ90),Data_Baseline!J90/MAX(Data_Baseline!$C90:$AZ90))),IF(K$3&lt;=$B$2,SMALL(Data_Baseline!$C90:$AZ90,COUNTIF(Data_Baseline!$C90:$AZ90,0)+1),IF(Data_Baseline!J90=0,SMALL(Data_Baseline!$C90:$AZ90,COUNTIF(Data_Baseline!$C90:$AZ90,0)+1),Data_Baseline!J90)))),"")</f>
        <v>9.4875485083640719E-4</v>
      </c>
      <c r="L90" s="79">
        <f ca="1">IFERROR(IF(Data_Baseline!K90="","",IF($C$3="On",IF(L$3&lt;=$B$2,SMALL(Data_Baseline!$C90:$AZ90,COUNTIF(Data_Baseline!$C90:$AZ90,0)+1)/MAX(Data_Baseline!$C90:$AZ90),IF(Data_Baseline!K90=0,SMALL(Data_Baseline!$C90:$AZ90,COUNTIF(Data_Baseline!$C90:$AZ90,0)+1)/MAX(Data_Baseline!$C90:$AZ90),Data_Baseline!K90/MAX(Data_Baseline!$C90:$AZ90))),IF(L$3&lt;=$B$2,SMALL(Data_Baseline!$C90:$AZ90,COUNTIF(Data_Baseline!$C90:$AZ90,0)+1),IF(Data_Baseline!K90=0,SMALL(Data_Baseline!$C90:$AZ90,COUNTIF(Data_Baseline!$C90:$AZ90,0)+1),Data_Baseline!K90)))),"")</f>
        <v>9.4875485083640719E-4</v>
      </c>
      <c r="M90" s="79">
        <f ca="1">IFERROR(IF(Data_Baseline!L90="","",IF($C$3="On",IF(M$3&lt;=$B$2,SMALL(Data_Baseline!$C90:$AZ90,COUNTIF(Data_Baseline!$C90:$AZ90,0)+1)/MAX(Data_Baseline!$C90:$AZ90),IF(Data_Baseline!L90=0,SMALL(Data_Baseline!$C90:$AZ90,COUNTIF(Data_Baseline!$C90:$AZ90,0)+1)/MAX(Data_Baseline!$C90:$AZ90),Data_Baseline!L90/MAX(Data_Baseline!$C90:$AZ90))),IF(M$3&lt;=$B$2,SMALL(Data_Baseline!$C90:$AZ90,COUNTIF(Data_Baseline!$C90:$AZ90,0)+1),IF(Data_Baseline!L90=0,SMALL(Data_Baseline!$C90:$AZ90,COUNTIF(Data_Baseline!$C90:$AZ90,0)+1),Data_Baseline!L90)))),"")</f>
        <v>9.4875485083640719E-4</v>
      </c>
      <c r="N90" s="79">
        <f ca="1">IFERROR(IF(Data_Baseline!M90="","",IF($C$3="On",IF(N$3&lt;=$B$2,SMALL(Data_Baseline!$C90:$AZ90,COUNTIF(Data_Baseline!$C90:$AZ90,0)+1)/MAX(Data_Baseline!$C90:$AZ90),IF(Data_Baseline!M90=0,SMALL(Data_Baseline!$C90:$AZ90,COUNTIF(Data_Baseline!$C90:$AZ90,0)+1)/MAX(Data_Baseline!$C90:$AZ90),Data_Baseline!M90/MAX(Data_Baseline!$C90:$AZ90))),IF(N$3&lt;=$B$2,SMALL(Data_Baseline!$C90:$AZ90,COUNTIF(Data_Baseline!$C90:$AZ90,0)+1),IF(Data_Baseline!M90=0,SMALL(Data_Baseline!$C90:$AZ90,COUNTIF(Data_Baseline!$C90:$AZ90,0)+1),Data_Baseline!M90)))),"")</f>
        <v>9.4875485083640719E-4</v>
      </c>
      <c r="O90" s="79">
        <f ca="1">IFERROR(IF(Data_Baseline!N90="","",IF($C$3="On",IF(O$3&lt;=$B$2,SMALL(Data_Baseline!$C90:$AZ90,COUNTIF(Data_Baseline!$C90:$AZ90,0)+1)/MAX(Data_Baseline!$C90:$AZ90),IF(Data_Baseline!N90=0,SMALL(Data_Baseline!$C90:$AZ90,COUNTIF(Data_Baseline!$C90:$AZ90,0)+1)/MAX(Data_Baseline!$C90:$AZ90),Data_Baseline!N90/MAX(Data_Baseline!$C90:$AZ90))),IF(O$3&lt;=$B$2,SMALL(Data_Baseline!$C90:$AZ90,COUNTIF(Data_Baseline!$C90:$AZ90,0)+1),IF(Data_Baseline!N90=0,SMALL(Data_Baseline!$C90:$AZ90,COUNTIF(Data_Baseline!$C90:$AZ90,0)+1),Data_Baseline!N90)))),"")</f>
        <v>9.4875485083640719E-4</v>
      </c>
      <c r="P90" s="79">
        <f ca="1">IFERROR(IF(Data_Baseline!O90="","",IF($C$3="On",IF(P$3&lt;=$B$2,SMALL(Data_Baseline!$C90:$AZ90,COUNTIF(Data_Baseline!$C90:$AZ90,0)+1)/MAX(Data_Baseline!$C90:$AZ90),IF(Data_Baseline!O90=0,SMALL(Data_Baseline!$C90:$AZ90,COUNTIF(Data_Baseline!$C90:$AZ90,0)+1)/MAX(Data_Baseline!$C90:$AZ90),Data_Baseline!O90/MAX(Data_Baseline!$C90:$AZ90))),IF(P$3&lt;=$B$2,SMALL(Data_Baseline!$C90:$AZ90,COUNTIF(Data_Baseline!$C90:$AZ90,0)+1),IF(Data_Baseline!O90=0,SMALL(Data_Baseline!$C90:$AZ90,COUNTIF(Data_Baseline!$C90:$AZ90,0)+1),Data_Baseline!O90)))),"")</f>
        <v>9.4875485083640719E-4</v>
      </c>
      <c r="Q90" s="79">
        <f ca="1">IFERROR(IF(Data_Baseline!P90="","",IF($C$3="On",IF(Q$3&lt;=$B$2,SMALL(Data_Baseline!$C90:$AZ90,COUNTIF(Data_Baseline!$C90:$AZ90,0)+1)/MAX(Data_Baseline!$C90:$AZ90),IF(Data_Baseline!P90=0,SMALL(Data_Baseline!$C90:$AZ90,COUNTIF(Data_Baseline!$C90:$AZ90,0)+1)/MAX(Data_Baseline!$C90:$AZ90),Data_Baseline!P90/MAX(Data_Baseline!$C90:$AZ90))),IF(Q$3&lt;=$B$2,SMALL(Data_Baseline!$C90:$AZ90,COUNTIF(Data_Baseline!$C90:$AZ90,0)+1),IF(Data_Baseline!P90=0,SMALL(Data_Baseline!$C90:$AZ90,COUNTIF(Data_Baseline!$C90:$AZ90,0)+1),Data_Baseline!P90)))),"")</f>
        <v>9.4875485083640719E-4</v>
      </c>
      <c r="R90" s="79">
        <f ca="1">IFERROR(IF(Data_Baseline!Q90="","",IF($C$3="On",IF(R$3&lt;=$B$2,SMALL(Data_Baseline!$C90:$AZ90,COUNTIF(Data_Baseline!$C90:$AZ90,0)+1)/MAX(Data_Baseline!$C90:$AZ90),IF(Data_Baseline!Q90=0,SMALL(Data_Baseline!$C90:$AZ90,COUNTIF(Data_Baseline!$C90:$AZ90,0)+1)/MAX(Data_Baseline!$C90:$AZ90),Data_Baseline!Q90/MAX(Data_Baseline!$C90:$AZ90))),IF(R$3&lt;=$B$2,SMALL(Data_Baseline!$C90:$AZ90,COUNTIF(Data_Baseline!$C90:$AZ90,0)+1),IF(Data_Baseline!Q90=0,SMALL(Data_Baseline!$C90:$AZ90,COUNTIF(Data_Baseline!$C90:$AZ90,0)+1),Data_Baseline!Q90)))),"")</f>
        <v>9.4875485083640719E-4</v>
      </c>
      <c r="S90" s="79">
        <f ca="1">IFERROR(IF(Data_Baseline!R90="","",IF($C$3="On",IF(S$3&lt;=$B$2,SMALL(Data_Baseline!$C90:$AZ90,COUNTIF(Data_Baseline!$C90:$AZ90,0)+1)/MAX(Data_Baseline!$C90:$AZ90),IF(Data_Baseline!R90=0,SMALL(Data_Baseline!$C90:$AZ90,COUNTIF(Data_Baseline!$C90:$AZ90,0)+1)/MAX(Data_Baseline!$C90:$AZ90),Data_Baseline!R90/MAX(Data_Baseline!$C90:$AZ90))),IF(S$3&lt;=$B$2,SMALL(Data_Baseline!$C90:$AZ90,COUNTIF(Data_Baseline!$C90:$AZ90,0)+1),IF(Data_Baseline!R90=0,SMALL(Data_Baseline!$C90:$AZ90,COUNTIF(Data_Baseline!$C90:$AZ90,0)+1),Data_Baseline!R90)))),"")</f>
        <v>9.4875485083640719E-4</v>
      </c>
      <c r="T90" s="79">
        <f ca="1">IFERROR(IF(Data_Baseline!S90="","",IF($C$3="On",IF(T$3&lt;=$B$2,SMALL(Data_Baseline!$C90:$AZ90,COUNTIF(Data_Baseline!$C90:$AZ90,0)+1)/MAX(Data_Baseline!$C90:$AZ90),IF(Data_Baseline!S90=0,SMALL(Data_Baseline!$C90:$AZ90,COUNTIF(Data_Baseline!$C90:$AZ90,0)+1)/MAX(Data_Baseline!$C90:$AZ90),Data_Baseline!S90/MAX(Data_Baseline!$C90:$AZ90))),IF(T$3&lt;=$B$2,SMALL(Data_Baseline!$C90:$AZ90,COUNTIF(Data_Baseline!$C90:$AZ90,0)+1),IF(Data_Baseline!S90=0,SMALL(Data_Baseline!$C90:$AZ90,COUNTIF(Data_Baseline!$C90:$AZ90,0)+1),Data_Baseline!S90)))),"")</f>
        <v>9.4875485083640719E-4</v>
      </c>
      <c r="U90" s="79">
        <f ca="1">IFERROR(IF(Data_Baseline!T90="","",IF($C$3="On",IF(U$3&lt;=$B$2,SMALL(Data_Baseline!$C90:$AZ90,COUNTIF(Data_Baseline!$C90:$AZ90,0)+1)/MAX(Data_Baseline!$C90:$AZ90),IF(Data_Baseline!T90=0,SMALL(Data_Baseline!$C90:$AZ90,COUNTIF(Data_Baseline!$C90:$AZ90,0)+1)/MAX(Data_Baseline!$C90:$AZ90),Data_Baseline!T90/MAX(Data_Baseline!$C90:$AZ90))),IF(U$3&lt;=$B$2,SMALL(Data_Baseline!$C90:$AZ90,COUNTIF(Data_Baseline!$C90:$AZ90,0)+1),IF(Data_Baseline!T90=0,SMALL(Data_Baseline!$C90:$AZ90,COUNTIF(Data_Baseline!$C90:$AZ90,0)+1),Data_Baseline!T90)))),"")</f>
        <v>9.4875485083640719E-4</v>
      </c>
      <c r="V90" s="79">
        <f ca="1">IFERROR(IF(Data_Baseline!U90="","",IF($C$3="On",IF(V$3&lt;=$B$2,SMALL(Data_Baseline!$C90:$AZ90,COUNTIF(Data_Baseline!$C90:$AZ90,0)+1)/MAX(Data_Baseline!$C90:$AZ90),IF(Data_Baseline!U90=0,SMALL(Data_Baseline!$C90:$AZ90,COUNTIF(Data_Baseline!$C90:$AZ90,0)+1)/MAX(Data_Baseline!$C90:$AZ90),Data_Baseline!U90/MAX(Data_Baseline!$C90:$AZ90))),IF(V$3&lt;=$B$2,SMALL(Data_Baseline!$C90:$AZ90,COUNTIF(Data_Baseline!$C90:$AZ90,0)+1),IF(Data_Baseline!U90=0,SMALL(Data_Baseline!$C90:$AZ90,COUNTIF(Data_Baseline!$C90:$AZ90,0)+1),Data_Baseline!U90)))),"")</f>
        <v>9.4875485083640719E-4</v>
      </c>
      <c r="W90" s="79">
        <f ca="1">IFERROR(IF(Data_Baseline!V90="","",IF($C$3="On",IF(W$3&lt;=$B$2,SMALL(Data_Baseline!$C90:$AZ90,COUNTIF(Data_Baseline!$C90:$AZ90,0)+1)/MAX(Data_Baseline!$C90:$AZ90),IF(Data_Baseline!V90=0,SMALL(Data_Baseline!$C90:$AZ90,COUNTIF(Data_Baseline!$C90:$AZ90,0)+1)/MAX(Data_Baseline!$C90:$AZ90),Data_Baseline!V90/MAX(Data_Baseline!$C90:$AZ90))),IF(W$3&lt;=$B$2,SMALL(Data_Baseline!$C90:$AZ90,COUNTIF(Data_Baseline!$C90:$AZ90,0)+1),IF(Data_Baseline!V90=0,SMALL(Data_Baseline!$C90:$AZ90,COUNTIF(Data_Baseline!$C90:$AZ90,0)+1),Data_Baseline!V90)))),"")</f>
        <v>9.4875485083640719E-4</v>
      </c>
      <c r="X90" s="79">
        <f ca="1">IFERROR(IF(Data_Baseline!W90="","",IF($C$3="On",IF(X$3&lt;=$B$2,SMALL(Data_Baseline!$C90:$AZ90,COUNTIF(Data_Baseline!$C90:$AZ90,0)+1)/MAX(Data_Baseline!$C90:$AZ90),IF(Data_Baseline!W90=0,SMALL(Data_Baseline!$C90:$AZ90,COUNTIF(Data_Baseline!$C90:$AZ90,0)+1)/MAX(Data_Baseline!$C90:$AZ90),Data_Baseline!W90/MAX(Data_Baseline!$C90:$AZ90))),IF(X$3&lt;=$B$2,SMALL(Data_Baseline!$C90:$AZ90,COUNTIF(Data_Baseline!$C90:$AZ90,0)+1),IF(Data_Baseline!W90=0,SMALL(Data_Baseline!$C90:$AZ90,COUNTIF(Data_Baseline!$C90:$AZ90,0)+1),Data_Baseline!W90)))),"")</f>
        <v>9.4875485083640719E-4</v>
      </c>
      <c r="Y90" s="79">
        <f ca="1">IFERROR(IF(Data_Baseline!X90="","",IF($C$3="On",IF(Y$3&lt;=$B$2,SMALL(Data_Baseline!$C90:$AZ90,COUNTIF(Data_Baseline!$C90:$AZ90,0)+1)/MAX(Data_Baseline!$C90:$AZ90),IF(Data_Baseline!X90=0,SMALL(Data_Baseline!$C90:$AZ90,COUNTIF(Data_Baseline!$C90:$AZ90,0)+1)/MAX(Data_Baseline!$C90:$AZ90),Data_Baseline!X90/MAX(Data_Baseline!$C90:$AZ90))),IF(Y$3&lt;=$B$2,SMALL(Data_Baseline!$C90:$AZ90,COUNTIF(Data_Baseline!$C90:$AZ90,0)+1),IF(Data_Baseline!X90=0,SMALL(Data_Baseline!$C90:$AZ90,COUNTIF(Data_Baseline!$C90:$AZ90,0)+1),Data_Baseline!X90)))),"")</f>
        <v>9.4875485083640719E-4</v>
      </c>
      <c r="Z90" s="79">
        <f ca="1">IFERROR(IF(Data_Baseline!Y90="","",IF($C$3="On",IF(Z$3&lt;=$B$2,SMALL(Data_Baseline!$C90:$AZ90,COUNTIF(Data_Baseline!$C90:$AZ90,0)+1)/MAX(Data_Baseline!$C90:$AZ90),IF(Data_Baseline!Y90=0,SMALL(Data_Baseline!$C90:$AZ90,COUNTIF(Data_Baseline!$C90:$AZ90,0)+1)/MAX(Data_Baseline!$C90:$AZ90),Data_Baseline!Y90/MAX(Data_Baseline!$C90:$AZ90))),IF(Z$3&lt;=$B$2,SMALL(Data_Baseline!$C90:$AZ90,COUNTIF(Data_Baseline!$C90:$AZ90,0)+1),IF(Data_Baseline!Y90=0,SMALL(Data_Baseline!$C90:$AZ90,COUNTIF(Data_Baseline!$C90:$AZ90,0)+1),Data_Baseline!Y90)))),"")</f>
        <v>6.1076548132361682E-3</v>
      </c>
      <c r="AA90" s="79">
        <f ca="1">IFERROR(IF(Data_Baseline!Z90="","",IF($C$3="On",IF(AA$3&lt;=$B$2,SMALL(Data_Baseline!$C90:$AZ90,COUNTIF(Data_Baseline!$C90:$AZ90,0)+1)/MAX(Data_Baseline!$C90:$AZ90),IF(Data_Baseline!Z90=0,SMALL(Data_Baseline!$C90:$AZ90,COUNTIF(Data_Baseline!$C90:$AZ90,0)+1)/MAX(Data_Baseline!$C90:$AZ90),Data_Baseline!Z90/MAX(Data_Baseline!$C90:$AZ90))),IF(AA$3&lt;=$B$2,SMALL(Data_Baseline!$C90:$AZ90,COUNTIF(Data_Baseline!$C90:$AZ90,0)+1),IF(Data_Baseline!Z90=0,SMALL(Data_Baseline!$C90:$AZ90,COUNTIF(Data_Baseline!$C90:$AZ90,0)+1),Data_Baseline!Z90)))),"")</f>
        <v>1.5505814168487843E-2</v>
      </c>
      <c r="AB90" s="79">
        <f ca="1">IFERROR(IF(Data_Baseline!AA90="","",IF($C$3="On",IF(AB$3&lt;=$B$2,SMALL(Data_Baseline!$C90:$AZ90,COUNTIF(Data_Baseline!$C90:$AZ90,0)+1)/MAX(Data_Baseline!$C90:$AZ90),IF(Data_Baseline!AA90=0,SMALL(Data_Baseline!$C90:$AZ90,COUNTIF(Data_Baseline!$C90:$AZ90,0)+1)/MAX(Data_Baseline!$C90:$AZ90),Data_Baseline!AA90/MAX(Data_Baseline!$C90:$AZ90))),IF(AB$3&lt;=$B$2,SMALL(Data_Baseline!$C90:$AZ90,COUNTIF(Data_Baseline!$C90:$AZ90,0)+1),IF(Data_Baseline!AA90=0,SMALL(Data_Baseline!$C90:$AZ90,COUNTIF(Data_Baseline!$C90:$AZ90,0)+1),Data_Baseline!AA90)))),"")</f>
        <v>3.3261124891941454E-2</v>
      </c>
      <c r="AC90" s="79">
        <f ca="1">IFERROR(IF(Data_Baseline!AB90="","",IF($C$3="On",IF(AC$3&lt;=$B$2,SMALL(Data_Baseline!$C90:$AZ90,COUNTIF(Data_Baseline!$C90:$AZ90,0)+1)/MAX(Data_Baseline!$C90:$AZ90),IF(Data_Baseline!AB90=0,SMALL(Data_Baseline!$C90:$AZ90,COUNTIF(Data_Baseline!$C90:$AZ90,0)+1)/MAX(Data_Baseline!$C90:$AZ90),Data_Baseline!AB90/MAX(Data_Baseline!$C90:$AZ90))),IF(AC$3&lt;=$B$2,SMALL(Data_Baseline!$C90:$AZ90,COUNTIF(Data_Baseline!$C90:$AZ90,0)+1),IF(Data_Baseline!AB90=0,SMALL(Data_Baseline!$C90:$AZ90,COUNTIF(Data_Baseline!$C90:$AZ90,0)+1),Data_Baseline!AB90)))),"")</f>
        <v>6.5969008236492932E-2</v>
      </c>
      <c r="AD90" s="79">
        <f ca="1">IFERROR(IF(Data_Baseline!AC90="","",IF($C$3="On",IF(AD$3&lt;=$B$2,SMALL(Data_Baseline!$C90:$AZ90,COUNTIF(Data_Baseline!$C90:$AZ90,0)+1)/MAX(Data_Baseline!$C90:$AZ90),IF(Data_Baseline!AC90=0,SMALL(Data_Baseline!$C90:$AZ90,COUNTIF(Data_Baseline!$C90:$AZ90,0)+1)/MAX(Data_Baseline!$C90:$AZ90),Data_Baseline!AC90/MAX(Data_Baseline!$C90:$AZ90))),IF(AD$3&lt;=$B$2,SMALL(Data_Baseline!$C90:$AZ90,COUNTIF(Data_Baseline!$C90:$AZ90,0)+1),IF(Data_Baseline!AC90=0,SMALL(Data_Baseline!$C90:$AZ90,COUNTIF(Data_Baseline!$C90:$AZ90,0)+1),Data_Baseline!AC90)))),"")</f>
        <v>0.12201753538514463</v>
      </c>
      <c r="AE90" s="79">
        <f ca="1">IFERROR(IF(Data_Baseline!AD90="","",IF($C$3="On",IF(AE$3&lt;=$B$2,SMALL(Data_Baseline!$C90:$AZ90,COUNTIF(Data_Baseline!$C90:$AZ90,0)+1)/MAX(Data_Baseline!$C90:$AZ90),IF(Data_Baseline!AD90=0,SMALL(Data_Baseline!$C90:$AZ90,COUNTIF(Data_Baseline!$C90:$AZ90,0)+1)/MAX(Data_Baseline!$C90:$AZ90),Data_Baseline!AD90/MAX(Data_Baseline!$C90:$AZ90))),IF(AE$3&lt;=$B$2,SMALL(Data_Baseline!$C90:$AZ90,COUNTIF(Data_Baseline!$C90:$AZ90,0)+1),IF(Data_Baseline!AD90=0,SMALL(Data_Baseline!$C90:$AZ90,COUNTIF(Data_Baseline!$C90:$AZ90,0)+1),Data_Baseline!AD90)))),"")</f>
        <v>0.21281232002911349</v>
      </c>
      <c r="AF90" s="79">
        <f ca="1">IFERROR(IF(Data_Baseline!AE90="","",IF($C$3="On",IF(AF$3&lt;=$B$2,SMALL(Data_Baseline!$C90:$AZ90,COUNTIF(Data_Baseline!$C90:$AZ90,0)+1)/MAX(Data_Baseline!$C90:$AZ90),IF(Data_Baseline!AE90=0,SMALL(Data_Baseline!$C90:$AZ90,COUNTIF(Data_Baseline!$C90:$AZ90,0)+1)/MAX(Data_Baseline!$C90:$AZ90),Data_Baseline!AE90/MAX(Data_Baseline!$C90:$AZ90))),IF(AF$3&lt;=$B$2,SMALL(Data_Baseline!$C90:$AZ90,COUNTIF(Data_Baseline!$C90:$AZ90,0)+1),IF(Data_Baseline!AE90=0,SMALL(Data_Baseline!$C90:$AZ90,COUNTIF(Data_Baseline!$C90:$AZ90,0)+1),Data_Baseline!AE90)))),"")</f>
        <v>0.34166352665415189</v>
      </c>
      <c r="AG90" s="79">
        <f ca="1">IFERROR(IF(Data_Baseline!AF90="","",IF($C$3="On",IF(AG$3&lt;=$B$2,SMALL(Data_Baseline!$C90:$AZ90,COUNTIF(Data_Baseline!$C90:$AZ90,0)+1)/MAX(Data_Baseline!$C90:$AZ90),IF(Data_Baseline!AF90=0,SMALL(Data_Baseline!$C90:$AZ90,COUNTIF(Data_Baseline!$C90:$AZ90,0)+1)/MAX(Data_Baseline!$C90:$AZ90),Data_Baseline!AF90/MAX(Data_Baseline!$C90:$AZ90))),IF(AG$3&lt;=$B$2,SMALL(Data_Baseline!$C90:$AZ90,COUNTIF(Data_Baseline!$C90:$AZ90,0)+1),IF(Data_Baseline!AF90=0,SMALL(Data_Baseline!$C90:$AZ90,COUNTIF(Data_Baseline!$C90:$AZ90,0)+1),Data_Baseline!AF90)))),"")</f>
        <v>0.49268795921228276</v>
      </c>
      <c r="AH90" s="79">
        <f ca="1">IFERROR(IF(Data_Baseline!AG90="","",IF($C$3="On",IF(AH$3&lt;=$B$2,SMALL(Data_Baseline!$C90:$AZ90,COUNTIF(Data_Baseline!$C90:$AZ90,0)+1)/MAX(Data_Baseline!$C90:$AZ90),IF(Data_Baseline!AG90=0,SMALL(Data_Baseline!$C90:$AZ90,COUNTIF(Data_Baseline!$C90:$AZ90,0)+1)/MAX(Data_Baseline!$C90:$AZ90),Data_Baseline!AG90/MAX(Data_Baseline!$C90:$AZ90))),IF(AH$3&lt;=$B$2,SMALL(Data_Baseline!$C90:$AZ90,COUNTIF(Data_Baseline!$C90:$AZ90,0)+1),IF(Data_Baseline!AG90=0,SMALL(Data_Baseline!$C90:$AZ90,COUNTIF(Data_Baseline!$C90:$AZ90,0)+1),Data_Baseline!AG90)))),"")</f>
        <v>0.6407716288235632</v>
      </c>
      <c r="AI90" s="79">
        <f ca="1">IFERROR(IF(Data_Baseline!AH90="","",IF($C$3="On",IF(AI$3&lt;=$B$2,SMALL(Data_Baseline!$C90:$AZ90,COUNTIF(Data_Baseline!$C90:$AZ90,0)+1)/MAX(Data_Baseline!$C90:$AZ90),IF(Data_Baseline!AH90=0,SMALL(Data_Baseline!$C90:$AZ90,COUNTIF(Data_Baseline!$C90:$AZ90,0)+1)/MAX(Data_Baseline!$C90:$AZ90),Data_Baseline!AH90/MAX(Data_Baseline!$C90:$AZ90))),IF(AI$3&lt;=$B$2,SMALL(Data_Baseline!$C90:$AZ90,COUNTIF(Data_Baseline!$C90:$AZ90,0)+1),IF(Data_Baseline!AH90=0,SMALL(Data_Baseline!$C90:$AZ90,COUNTIF(Data_Baseline!$C90:$AZ90,0)+1),Data_Baseline!AH90)))),"")</f>
        <v>0.76238796069114823</v>
      </c>
      <c r="AJ90" s="79">
        <f ca="1">IFERROR(IF(Data_Baseline!AI90="","",IF($C$3="On",IF(AJ$3&lt;=$B$2,SMALL(Data_Baseline!$C90:$AZ90,COUNTIF(Data_Baseline!$C90:$AZ90,0)+1)/MAX(Data_Baseline!$C90:$AZ90),IF(Data_Baseline!AI90=0,SMALL(Data_Baseline!$C90:$AZ90,COUNTIF(Data_Baseline!$C90:$AZ90,0)+1)/MAX(Data_Baseline!$C90:$AZ90),Data_Baseline!AI90/MAX(Data_Baseline!$C90:$AZ90))),IF(AJ$3&lt;=$B$2,SMALL(Data_Baseline!$C90:$AZ90,COUNTIF(Data_Baseline!$C90:$AZ90,0)+1),IF(Data_Baseline!AI90=0,SMALL(Data_Baseline!$C90:$AZ90,COUNTIF(Data_Baseline!$C90:$AZ90,0)+1),Data_Baseline!AI90)))),"")</f>
        <v>0.85106170831305472</v>
      </c>
      <c r="AK90" s="79">
        <f ca="1">IFERROR(IF(Data_Baseline!AJ90="","",IF($C$3="On",IF(AK$3&lt;=$B$2,SMALL(Data_Baseline!$C90:$AZ90,COUNTIF(Data_Baseline!$C90:$AZ90,0)+1)/MAX(Data_Baseline!$C90:$AZ90),IF(Data_Baseline!AJ90=0,SMALL(Data_Baseline!$C90:$AZ90,COUNTIF(Data_Baseline!$C90:$AZ90,0)+1)/MAX(Data_Baseline!$C90:$AZ90),Data_Baseline!AJ90/MAX(Data_Baseline!$C90:$AZ90))),IF(AK$3&lt;=$B$2,SMALL(Data_Baseline!$C90:$AZ90,COUNTIF(Data_Baseline!$C90:$AZ90,0)+1),IF(Data_Baseline!AJ90=0,SMALL(Data_Baseline!$C90:$AZ90,COUNTIF(Data_Baseline!$C90:$AZ90,0)+1),Data_Baseline!AJ90)))),"")</f>
        <v>0.90915473321473494</v>
      </c>
      <c r="AL90" s="79">
        <f ca="1">IFERROR(IF(Data_Baseline!AK90="","",IF($C$3="On",IF(AL$3&lt;=$B$2,SMALL(Data_Baseline!$C90:$AZ90,COUNTIF(Data_Baseline!$C90:$AZ90,0)+1)/MAX(Data_Baseline!$C90:$AZ90),IF(Data_Baseline!AK90=0,SMALL(Data_Baseline!$C90:$AZ90,COUNTIF(Data_Baseline!$C90:$AZ90,0)+1)/MAX(Data_Baseline!$C90:$AZ90),Data_Baseline!AK90/MAX(Data_Baseline!$C90:$AZ90))),IF(AL$3&lt;=$B$2,SMALL(Data_Baseline!$C90:$AZ90,COUNTIF(Data_Baseline!$C90:$AZ90,0)+1),IF(Data_Baseline!AK90=0,SMALL(Data_Baseline!$C90:$AZ90,COUNTIF(Data_Baseline!$C90:$AZ90,0)+1),Data_Baseline!AK90)))),"")</f>
        <v>0.9442244751351373</v>
      </c>
      <c r="AM90" s="79">
        <f ca="1">IFERROR(IF(Data_Baseline!AL90="","",IF($C$3="On",IF(AM$3&lt;=$B$2,SMALL(Data_Baseline!$C90:$AZ90,COUNTIF(Data_Baseline!$C90:$AZ90,0)+1)/MAX(Data_Baseline!$C90:$AZ90),IF(Data_Baseline!AL90=0,SMALL(Data_Baseline!$C90:$AZ90,COUNTIF(Data_Baseline!$C90:$AZ90,0)+1)/MAX(Data_Baseline!$C90:$AZ90),Data_Baseline!AL90/MAX(Data_Baseline!$C90:$AZ90))),IF(AM$3&lt;=$B$2,SMALL(Data_Baseline!$C90:$AZ90,COUNTIF(Data_Baseline!$C90:$AZ90,0)+1),IF(Data_Baseline!AL90=0,SMALL(Data_Baseline!$C90:$AZ90,COUNTIF(Data_Baseline!$C90:$AZ90,0)+1),Data_Baseline!AL90)))),"")</f>
        <v>0.9662081499977524</v>
      </c>
      <c r="AN90" s="79">
        <f ca="1">IFERROR(IF(Data_Baseline!AM90="","",IF($C$3="On",IF(AN$3&lt;=$B$2,SMALL(Data_Baseline!$C90:$AZ90,COUNTIF(Data_Baseline!$C90:$AZ90,0)+1)/MAX(Data_Baseline!$C90:$AZ90),IF(Data_Baseline!AM90=0,SMALL(Data_Baseline!$C90:$AZ90,COUNTIF(Data_Baseline!$C90:$AZ90,0)+1)/MAX(Data_Baseline!$C90:$AZ90),Data_Baseline!AM90/MAX(Data_Baseline!$C90:$AZ90))),IF(AN$3&lt;=$B$2,SMALL(Data_Baseline!$C90:$AZ90,COUNTIF(Data_Baseline!$C90:$AZ90,0)+1),IF(Data_Baseline!AM90=0,SMALL(Data_Baseline!$C90:$AZ90,COUNTIF(Data_Baseline!$C90:$AZ90,0)+1),Data_Baseline!AM90)))),"")</f>
        <v>0.98052756823084897</v>
      </c>
      <c r="AO90" s="79">
        <f ca="1">IFERROR(IF(Data_Baseline!AN90="","",IF($C$3="On",IF(AO$3&lt;=$B$2,SMALL(Data_Baseline!$C90:$AZ90,COUNTIF(Data_Baseline!$C90:$AZ90,0)+1)/MAX(Data_Baseline!$C90:$AZ90),IF(Data_Baseline!AN90=0,SMALL(Data_Baseline!$C90:$AZ90,COUNTIF(Data_Baseline!$C90:$AZ90,0)+1)/MAX(Data_Baseline!$C90:$AZ90),Data_Baseline!AN90/MAX(Data_Baseline!$C90:$AZ90))),IF(AO$3&lt;=$B$2,SMALL(Data_Baseline!$C90:$AZ90,COUNTIF(Data_Baseline!$C90:$AZ90,0)+1),IF(Data_Baseline!AN90=0,SMALL(Data_Baseline!$C90:$AZ90,COUNTIF(Data_Baseline!$C90:$AZ90,0)+1),Data_Baseline!AN90)))),"")</f>
        <v>0.99067077757587596</v>
      </c>
      <c r="AP90" s="79">
        <f ca="1">IFERROR(IF(Data_Baseline!AO90="","",IF($C$3="On",IF(AP$3&lt;=$B$2,SMALL(Data_Baseline!$C90:$AZ90,COUNTIF(Data_Baseline!$C90:$AZ90,0)+1)/MAX(Data_Baseline!$C90:$AZ90),IF(Data_Baseline!AO90=0,SMALL(Data_Baseline!$C90:$AZ90,COUNTIF(Data_Baseline!$C90:$AZ90,0)+1)/MAX(Data_Baseline!$C90:$AZ90),Data_Baseline!AO90/MAX(Data_Baseline!$C90:$AZ90))),IF(AP$3&lt;=$B$2,SMALL(Data_Baseline!$C90:$AZ90,COUNTIF(Data_Baseline!$C90:$AZ90,0)+1),IF(Data_Baseline!AO90=0,SMALL(Data_Baseline!$C90:$AZ90,COUNTIF(Data_Baseline!$C90:$AZ90,0)+1),Data_Baseline!AO90)))),"")</f>
        <v>0.99727751285232624</v>
      </c>
      <c r="AQ90" s="79">
        <f ca="1">IFERROR(IF(Data_Baseline!AP90="","",IF($C$3="On",IF(AQ$3&lt;=$B$2,SMALL(Data_Baseline!$C90:$AZ90,COUNTIF(Data_Baseline!$C90:$AZ90,0)+1)/MAX(Data_Baseline!$C90:$AZ90),IF(Data_Baseline!AP90=0,SMALL(Data_Baseline!$C90:$AZ90,COUNTIF(Data_Baseline!$C90:$AZ90,0)+1)/MAX(Data_Baseline!$C90:$AZ90),Data_Baseline!AP90/MAX(Data_Baseline!$C90:$AZ90))),IF(AQ$3&lt;=$B$2,SMALL(Data_Baseline!$C90:$AZ90,COUNTIF(Data_Baseline!$C90:$AZ90,0)+1),IF(Data_Baseline!AP90=0,SMALL(Data_Baseline!$C90:$AZ90,COUNTIF(Data_Baseline!$C90:$AZ90,0)+1),Data_Baseline!AP90)))),"")</f>
        <v>1</v>
      </c>
      <c r="AR90" s="79" t="str">
        <f>IFERROR(IF(Data_Baseline!AQ90="","",IF($C$3="On",IF(AR$3&lt;=$B$2,SMALL(Data_Baseline!$C90:$AZ90,COUNTIF(Data_Baseline!$C90:$AZ90,0)+1)/MAX(Data_Baseline!$C90:$AZ90),IF(Data_Baseline!AQ90=0,SMALL(Data_Baseline!$C90:$AZ90,COUNTIF(Data_Baseline!$C90:$AZ90,0)+1)/MAX(Data_Baseline!$C90:$AZ90),Data_Baseline!AQ90/MAX(Data_Baseline!$C90:$AZ90))),IF(AR$3&lt;=$B$2,SMALL(Data_Baseline!$C90:$AZ90,COUNTIF(Data_Baseline!$C90:$AZ90,0)+1),IF(Data_Baseline!AQ90=0,SMALL(Data_Baseline!$C90:$AZ90,COUNTIF(Data_Baseline!$C90:$AZ90,0)+1),Data_Baseline!AQ90)))),"")</f>
        <v/>
      </c>
      <c r="AS90" s="79" t="str">
        <f>IFERROR(IF(Data_Baseline!AR90="","",IF($C$3="On",IF(AS$3&lt;=$B$2,SMALL(Data_Baseline!$C90:$AZ90,COUNTIF(Data_Baseline!$C90:$AZ90,0)+1)/MAX(Data_Baseline!$C90:$AZ90),IF(Data_Baseline!AR90=0,SMALL(Data_Baseline!$C90:$AZ90,COUNTIF(Data_Baseline!$C90:$AZ90,0)+1)/MAX(Data_Baseline!$C90:$AZ90),Data_Baseline!AR90/MAX(Data_Baseline!$C90:$AZ90))),IF(AS$3&lt;=$B$2,SMALL(Data_Baseline!$C90:$AZ90,COUNTIF(Data_Baseline!$C90:$AZ90,0)+1),IF(Data_Baseline!AR90=0,SMALL(Data_Baseline!$C90:$AZ90,COUNTIF(Data_Baseline!$C90:$AZ90,0)+1),Data_Baseline!AR90)))),"")</f>
        <v/>
      </c>
      <c r="AT90" s="79" t="str">
        <f>IFERROR(IF(Data_Baseline!AS90="","",IF($C$3="On",IF(AT$3&lt;=$B$2,SMALL(Data_Baseline!$C90:$AZ90,COUNTIF(Data_Baseline!$C90:$AZ90,0)+1)/MAX(Data_Baseline!$C90:$AZ90),IF(Data_Baseline!AS90=0,SMALL(Data_Baseline!$C90:$AZ90,COUNTIF(Data_Baseline!$C90:$AZ90,0)+1)/MAX(Data_Baseline!$C90:$AZ90),Data_Baseline!AS90/MAX(Data_Baseline!$C90:$AZ90))),IF(AT$3&lt;=$B$2,SMALL(Data_Baseline!$C90:$AZ90,COUNTIF(Data_Baseline!$C90:$AZ90,0)+1),IF(Data_Baseline!AS90=0,SMALL(Data_Baseline!$C90:$AZ90,COUNTIF(Data_Baseline!$C90:$AZ90,0)+1),Data_Baseline!AS90)))),"")</f>
        <v/>
      </c>
      <c r="AU90" s="79" t="str">
        <f>IFERROR(IF(Data_Baseline!AT90="","",IF($C$3="On",IF(AU$3&lt;=$B$2,SMALL(Data_Baseline!$C90:$AZ90,COUNTIF(Data_Baseline!$C90:$AZ90,0)+1)/MAX(Data_Baseline!$C90:$AZ90),IF(Data_Baseline!AT90=0,SMALL(Data_Baseline!$C90:$AZ90,COUNTIF(Data_Baseline!$C90:$AZ90,0)+1)/MAX(Data_Baseline!$C90:$AZ90),Data_Baseline!AT90/MAX(Data_Baseline!$C90:$AZ90))),IF(AU$3&lt;=$B$2,SMALL(Data_Baseline!$C90:$AZ90,COUNTIF(Data_Baseline!$C90:$AZ90,0)+1),IF(Data_Baseline!AT90=0,SMALL(Data_Baseline!$C90:$AZ90,COUNTIF(Data_Baseline!$C90:$AZ90,0)+1),Data_Baseline!AT90)))),"")</f>
        <v/>
      </c>
      <c r="AV90" s="79" t="str">
        <f>IFERROR(IF(Data_Baseline!AU90="","",IF($C$3="On",IF(AV$3&lt;=$B$2,SMALL(Data_Baseline!$C90:$AZ90,COUNTIF(Data_Baseline!$C90:$AZ90,0)+1)/MAX(Data_Baseline!$C90:$AZ90),IF(Data_Baseline!AU90=0,SMALL(Data_Baseline!$C90:$AZ90,COUNTIF(Data_Baseline!$C90:$AZ90,0)+1)/MAX(Data_Baseline!$C90:$AZ90),Data_Baseline!AU90/MAX(Data_Baseline!$C90:$AZ90))),IF(AV$3&lt;=$B$2,SMALL(Data_Baseline!$C90:$AZ90,COUNTIF(Data_Baseline!$C90:$AZ90,0)+1),IF(Data_Baseline!AU90=0,SMALL(Data_Baseline!$C90:$AZ90,COUNTIF(Data_Baseline!$C90:$AZ90,0)+1),Data_Baseline!AU90)))),"")</f>
        <v/>
      </c>
      <c r="AW90" s="79" t="str">
        <f>IFERROR(IF(Data_Baseline!AV90="","",IF($C$3="On",IF(AW$3&lt;=$B$2,SMALL(Data_Baseline!$C90:$AZ90,COUNTIF(Data_Baseline!$C90:$AZ90,0)+1)/MAX(Data_Baseline!$C90:$AZ90),IF(Data_Baseline!AV90=0,SMALL(Data_Baseline!$C90:$AZ90,COUNTIF(Data_Baseline!$C90:$AZ90,0)+1)/MAX(Data_Baseline!$C90:$AZ90),Data_Baseline!AV90/MAX(Data_Baseline!$C90:$AZ90))),IF(AW$3&lt;=$B$2,SMALL(Data_Baseline!$C90:$AZ90,COUNTIF(Data_Baseline!$C90:$AZ90,0)+1),IF(Data_Baseline!AV90=0,SMALL(Data_Baseline!$C90:$AZ90,COUNTIF(Data_Baseline!$C90:$AZ90,0)+1),Data_Baseline!AV90)))),"")</f>
        <v/>
      </c>
      <c r="AX90" s="79" t="str">
        <f>IFERROR(IF(Data_Baseline!AW90="","",IF($C$3="On",IF(AX$3&lt;=$B$2,SMALL(Data_Baseline!$C90:$AZ90,COUNTIF(Data_Baseline!$C90:$AZ90,0)+1)/MAX(Data_Baseline!$C90:$AZ90),IF(Data_Baseline!AW90=0,SMALL(Data_Baseline!$C90:$AZ90,COUNTIF(Data_Baseline!$C90:$AZ90,0)+1)/MAX(Data_Baseline!$C90:$AZ90),Data_Baseline!AW90/MAX(Data_Baseline!$C90:$AZ90))),IF(AX$3&lt;=$B$2,SMALL(Data_Baseline!$C90:$AZ90,COUNTIF(Data_Baseline!$C90:$AZ90,0)+1),IF(Data_Baseline!AW90=0,SMALL(Data_Baseline!$C90:$AZ90,COUNTIF(Data_Baseline!$C90:$AZ90,0)+1),Data_Baseline!AW90)))),"")</f>
        <v/>
      </c>
      <c r="AY90" s="79" t="str">
        <f>IFERROR(IF(Data_Baseline!AX90="","",IF($C$3="On",IF(AY$3&lt;=$B$2,SMALL(Data_Baseline!$C90:$AZ90,COUNTIF(Data_Baseline!$C90:$AZ90,0)+1)/MAX(Data_Baseline!$C90:$AZ90),IF(Data_Baseline!AX90=0,SMALL(Data_Baseline!$C90:$AZ90,COUNTIF(Data_Baseline!$C90:$AZ90,0)+1)/MAX(Data_Baseline!$C90:$AZ90),Data_Baseline!AX90/MAX(Data_Baseline!$C90:$AZ90))),IF(AY$3&lt;=$B$2,SMALL(Data_Baseline!$C90:$AZ90,COUNTIF(Data_Baseline!$C90:$AZ90,0)+1),IF(Data_Baseline!AX90=0,SMALL(Data_Baseline!$C90:$AZ90,COUNTIF(Data_Baseline!$C90:$AZ90,0)+1),Data_Baseline!AX90)))),"")</f>
        <v/>
      </c>
      <c r="AZ90" s="79" t="str">
        <f>IFERROR(IF(Data_Baseline!AY90="","",IF($C$3="On",IF(AZ$3&lt;=$B$2,SMALL(Data_Baseline!$C90:$AZ90,COUNTIF(Data_Baseline!$C90:$AZ90,0)+1)/MAX(Data_Baseline!$C90:$AZ90),IF(Data_Baseline!AY90=0,SMALL(Data_Baseline!$C90:$AZ90,COUNTIF(Data_Baseline!$C90:$AZ90,0)+1)/MAX(Data_Baseline!$C90:$AZ90),Data_Baseline!AY90/MAX(Data_Baseline!$C90:$AZ90))),IF(AZ$3&lt;=$B$2,SMALL(Data_Baseline!$C90:$AZ90,COUNTIF(Data_Baseline!$C90:$AZ90,0)+1),IF(Data_Baseline!AY90=0,SMALL(Data_Baseline!$C90:$AZ90,COUNTIF(Data_Baseline!$C90:$AZ90,0)+1),Data_Baseline!AY90)))),"")</f>
        <v/>
      </c>
      <c r="BA90" s="79" t="str">
        <f>IFERROR(IF(Data_Baseline!AZ90="","",IF($C$3="On",IF(BA$3&lt;=$B$2,SMALL(Data_Baseline!$C90:$AZ90,COUNTIF(Data_Baseline!$C90:$AZ90,0)+1)/MAX(Data_Baseline!$C90:$AZ90),IF(Data_Baseline!AZ90=0,SMALL(Data_Baseline!$C90:$AZ90,COUNTIF(Data_Baseline!$C90:$AZ90,0)+1)/MAX(Data_Baseline!$C90:$AZ90),Data_Baseline!AZ90/MAX(Data_Baseline!$C90:$AZ90))),IF(BA$3&lt;=$B$2,SMALL(Data_Baseline!$C90:$AZ90,COUNTIF(Data_Baseline!$C90:$AZ90,0)+1),IF(Data_Baseline!AZ90=0,SMALL(Data_Baseline!$C90:$AZ90,COUNTIF(Data_Baseline!$C90:$AZ90,0)+1),Data_Baseline!AZ90)))),"")</f>
        <v/>
      </c>
      <c r="BB90" s="79">
        <f ca="1">IF(Data_Initial!BA90="",1,0)</f>
        <v>1</v>
      </c>
      <c r="BC90" s="2" t="str">
        <f t="shared" ca="1" si="4"/>
        <v>3G_ParA</v>
      </c>
      <c r="BD90" s="79" t="str">
        <f t="shared" ca="1" si="5"/>
        <v>3G</v>
      </c>
      <c r="BE90" s="79" t="str">
        <f ca="1">Data_Initial!BC90</f>
        <v>ParA</v>
      </c>
      <c r="BF90" s="79" t="str">
        <f ca="1">Data_Initial!BB90</f>
        <v>1_2</v>
      </c>
      <c r="BG90" s="79">
        <f ca="1">IFERROR((INDIRECT("Plate"&amp;Data!A90&amp;"_C!"&amp;CHAR(RIGHT(Data!B90,LEN(Data!B90)-1)+65)&amp;CODE(LEFT(Data!B90,1))-58)),"")</f>
        <v>0</v>
      </c>
      <c r="BH90" s="79" t="str">
        <f ca="1">Data_Initial!BA90</f>
        <v/>
      </c>
      <c r="BI90" s="79">
        <f t="shared" ca="1" si="6"/>
        <v>9.4875485083640719E-4</v>
      </c>
      <c r="BJ90" s="79" t="str">
        <f ca="1">IF(BH90="N",1+MAX($BJ$3:BJ89),"")</f>
        <v/>
      </c>
      <c r="BK90" s="79"/>
      <c r="BL90" s="79"/>
      <c r="BM90" s="79"/>
      <c r="BN90" s="79"/>
      <c r="BO90" s="79"/>
      <c r="BP90" s="79"/>
      <c r="BQ90" s="79"/>
      <c r="BR90" s="79"/>
      <c r="BS90" s="79"/>
      <c r="BT90" s="79"/>
      <c r="BU90" s="79"/>
      <c r="BV90" s="79"/>
      <c r="BW90" s="79"/>
      <c r="BX90" s="79"/>
      <c r="BY90" s="79"/>
      <c r="BZ90" s="79"/>
    </row>
    <row r="91" spans="1:78" x14ac:dyDescent="0.25">
      <c r="A91" s="79">
        <f ca="1">IF(BH91="N","N"&amp;BJ91,IF(BB91=0,"",MAX($A$3:A90)+1))</f>
        <v>81</v>
      </c>
      <c r="B91" s="79" t="str">
        <f ca="1">Data_Initial!A91&amp;C91</f>
        <v>2H2</v>
      </c>
      <c r="C91" s="79" t="str">
        <f ca="1">Data_Initial!B91</f>
        <v>H2</v>
      </c>
      <c r="D91" s="79">
        <f ca="1">IFERROR(IF(Data_Baseline!C91="","",IF($C$3="On",IF(D$3&lt;=$B$2,SMALL(Data_Baseline!$C91:$AZ91,COUNTIF(Data_Baseline!$C91:$AZ91,0)+1)/MAX(Data_Baseline!$C91:$AZ91),IF(Data_Baseline!C91=0,SMALL(Data_Baseline!$C91:$AZ91,COUNTIF(Data_Baseline!$C91:$AZ91,0)+1)/MAX(Data_Baseline!$C91:$AZ91),Data_Baseline!C91/MAX(Data_Baseline!$C91:$AZ91))),IF(D$3&lt;=$B$2,SMALL(Data_Baseline!$C91:$AZ91,COUNTIF(Data_Baseline!$C91:$AZ91,0)+1),IF(Data_Baseline!C91=0,SMALL(Data_Baseline!$C91:$AZ91,COUNTIF(Data_Baseline!$C91:$AZ91,0)+1),Data_Baseline!C91)))),"")</f>
        <v>1.1701178906906046E-3</v>
      </c>
      <c r="E91" s="79">
        <f ca="1">IFERROR(IF(Data_Baseline!D91="","",IF($C$3="On",IF(E$3&lt;=$B$2,SMALL(Data_Baseline!$C91:$AZ91,COUNTIF(Data_Baseline!$C91:$AZ91,0)+1)/MAX(Data_Baseline!$C91:$AZ91),IF(Data_Baseline!D91=0,SMALL(Data_Baseline!$C91:$AZ91,COUNTIF(Data_Baseline!$C91:$AZ91,0)+1)/MAX(Data_Baseline!$C91:$AZ91),Data_Baseline!D91/MAX(Data_Baseline!$C91:$AZ91))),IF(E$3&lt;=$B$2,SMALL(Data_Baseline!$C91:$AZ91,COUNTIF(Data_Baseline!$C91:$AZ91,0)+1),IF(Data_Baseline!D91=0,SMALL(Data_Baseline!$C91:$AZ91,COUNTIF(Data_Baseline!$C91:$AZ91,0)+1),Data_Baseline!D91)))),"")</f>
        <v>1.1701178906906046E-3</v>
      </c>
      <c r="F91" s="79">
        <f ca="1">IFERROR(IF(Data_Baseline!E91="","",IF($C$3="On",IF(F$3&lt;=$B$2,SMALL(Data_Baseline!$C91:$AZ91,COUNTIF(Data_Baseline!$C91:$AZ91,0)+1)/MAX(Data_Baseline!$C91:$AZ91),IF(Data_Baseline!E91=0,SMALL(Data_Baseline!$C91:$AZ91,COUNTIF(Data_Baseline!$C91:$AZ91,0)+1)/MAX(Data_Baseline!$C91:$AZ91),Data_Baseline!E91/MAX(Data_Baseline!$C91:$AZ91))),IF(F$3&lt;=$B$2,SMALL(Data_Baseline!$C91:$AZ91,COUNTIF(Data_Baseline!$C91:$AZ91,0)+1),IF(Data_Baseline!E91=0,SMALL(Data_Baseline!$C91:$AZ91,COUNTIF(Data_Baseline!$C91:$AZ91,0)+1),Data_Baseline!E91)))),"")</f>
        <v>1.1701178906906046E-3</v>
      </c>
      <c r="G91" s="79">
        <f ca="1">IFERROR(IF(Data_Baseline!F91="","",IF($C$3="On",IF(G$3&lt;=$B$2,SMALL(Data_Baseline!$C91:$AZ91,COUNTIF(Data_Baseline!$C91:$AZ91,0)+1)/MAX(Data_Baseline!$C91:$AZ91),IF(Data_Baseline!F91=0,SMALL(Data_Baseline!$C91:$AZ91,COUNTIF(Data_Baseline!$C91:$AZ91,0)+1)/MAX(Data_Baseline!$C91:$AZ91),Data_Baseline!F91/MAX(Data_Baseline!$C91:$AZ91))),IF(G$3&lt;=$B$2,SMALL(Data_Baseline!$C91:$AZ91,COUNTIF(Data_Baseline!$C91:$AZ91,0)+1),IF(Data_Baseline!F91=0,SMALL(Data_Baseline!$C91:$AZ91,COUNTIF(Data_Baseline!$C91:$AZ91,0)+1),Data_Baseline!F91)))),"")</f>
        <v>1.1701178906906046E-3</v>
      </c>
      <c r="H91" s="79">
        <f ca="1">IFERROR(IF(Data_Baseline!G91="","",IF($C$3="On",IF(H$3&lt;=$B$2,SMALL(Data_Baseline!$C91:$AZ91,COUNTIF(Data_Baseline!$C91:$AZ91,0)+1)/MAX(Data_Baseline!$C91:$AZ91),IF(Data_Baseline!G91=0,SMALL(Data_Baseline!$C91:$AZ91,COUNTIF(Data_Baseline!$C91:$AZ91,0)+1)/MAX(Data_Baseline!$C91:$AZ91),Data_Baseline!G91/MAX(Data_Baseline!$C91:$AZ91))),IF(H$3&lt;=$B$2,SMALL(Data_Baseline!$C91:$AZ91,COUNTIF(Data_Baseline!$C91:$AZ91,0)+1),IF(Data_Baseline!G91=0,SMALL(Data_Baseline!$C91:$AZ91,COUNTIF(Data_Baseline!$C91:$AZ91,0)+1),Data_Baseline!G91)))),"")</f>
        <v>1.1701178906906046E-3</v>
      </c>
      <c r="I91" s="79">
        <f ca="1">IFERROR(IF(Data_Baseline!H91="","",IF($C$3="On",IF(I$3&lt;=$B$2,SMALL(Data_Baseline!$C91:$AZ91,COUNTIF(Data_Baseline!$C91:$AZ91,0)+1)/MAX(Data_Baseline!$C91:$AZ91),IF(Data_Baseline!H91=0,SMALL(Data_Baseline!$C91:$AZ91,COUNTIF(Data_Baseline!$C91:$AZ91,0)+1)/MAX(Data_Baseline!$C91:$AZ91),Data_Baseline!H91/MAX(Data_Baseline!$C91:$AZ91))),IF(I$3&lt;=$B$2,SMALL(Data_Baseline!$C91:$AZ91,COUNTIF(Data_Baseline!$C91:$AZ91,0)+1),IF(Data_Baseline!H91=0,SMALL(Data_Baseline!$C91:$AZ91,COUNTIF(Data_Baseline!$C91:$AZ91,0)+1),Data_Baseline!H91)))),"")</f>
        <v>1.1701178906906046E-3</v>
      </c>
      <c r="J91" s="79">
        <f ca="1">IFERROR(IF(Data_Baseline!I91="","",IF($C$3="On",IF(J$3&lt;=$B$2,SMALL(Data_Baseline!$C91:$AZ91,COUNTIF(Data_Baseline!$C91:$AZ91,0)+1)/MAX(Data_Baseline!$C91:$AZ91),IF(Data_Baseline!I91=0,SMALL(Data_Baseline!$C91:$AZ91,COUNTIF(Data_Baseline!$C91:$AZ91,0)+1)/MAX(Data_Baseline!$C91:$AZ91),Data_Baseline!I91/MAX(Data_Baseline!$C91:$AZ91))),IF(J$3&lt;=$B$2,SMALL(Data_Baseline!$C91:$AZ91,COUNTIF(Data_Baseline!$C91:$AZ91,0)+1),IF(Data_Baseline!I91=0,SMALL(Data_Baseline!$C91:$AZ91,COUNTIF(Data_Baseline!$C91:$AZ91,0)+1),Data_Baseline!I91)))),"")</f>
        <v>1.1701178906906046E-3</v>
      </c>
      <c r="K91" s="79">
        <f ca="1">IFERROR(IF(Data_Baseline!J91="","",IF($C$3="On",IF(K$3&lt;=$B$2,SMALL(Data_Baseline!$C91:$AZ91,COUNTIF(Data_Baseline!$C91:$AZ91,0)+1)/MAX(Data_Baseline!$C91:$AZ91),IF(Data_Baseline!J91=0,SMALL(Data_Baseline!$C91:$AZ91,COUNTIF(Data_Baseline!$C91:$AZ91,0)+1)/MAX(Data_Baseline!$C91:$AZ91),Data_Baseline!J91/MAX(Data_Baseline!$C91:$AZ91))),IF(K$3&lt;=$B$2,SMALL(Data_Baseline!$C91:$AZ91,COUNTIF(Data_Baseline!$C91:$AZ91,0)+1),IF(Data_Baseline!J91=0,SMALL(Data_Baseline!$C91:$AZ91,COUNTIF(Data_Baseline!$C91:$AZ91,0)+1),Data_Baseline!J91)))),"")</f>
        <v>1.1701178906906046E-3</v>
      </c>
      <c r="L91" s="79">
        <f ca="1">IFERROR(IF(Data_Baseline!K91="","",IF($C$3="On",IF(L$3&lt;=$B$2,SMALL(Data_Baseline!$C91:$AZ91,COUNTIF(Data_Baseline!$C91:$AZ91,0)+1)/MAX(Data_Baseline!$C91:$AZ91),IF(Data_Baseline!K91=0,SMALL(Data_Baseline!$C91:$AZ91,COUNTIF(Data_Baseline!$C91:$AZ91,0)+1)/MAX(Data_Baseline!$C91:$AZ91),Data_Baseline!K91/MAX(Data_Baseline!$C91:$AZ91))),IF(L$3&lt;=$B$2,SMALL(Data_Baseline!$C91:$AZ91,COUNTIF(Data_Baseline!$C91:$AZ91,0)+1),IF(Data_Baseline!K91=0,SMALL(Data_Baseline!$C91:$AZ91,COUNTIF(Data_Baseline!$C91:$AZ91,0)+1),Data_Baseline!K91)))),"")</f>
        <v>1.1701178906906046E-3</v>
      </c>
      <c r="M91" s="79">
        <f ca="1">IFERROR(IF(Data_Baseline!L91="","",IF($C$3="On",IF(M$3&lt;=$B$2,SMALL(Data_Baseline!$C91:$AZ91,COUNTIF(Data_Baseline!$C91:$AZ91,0)+1)/MAX(Data_Baseline!$C91:$AZ91),IF(Data_Baseline!L91=0,SMALL(Data_Baseline!$C91:$AZ91,COUNTIF(Data_Baseline!$C91:$AZ91,0)+1)/MAX(Data_Baseline!$C91:$AZ91),Data_Baseline!L91/MAX(Data_Baseline!$C91:$AZ91))),IF(M$3&lt;=$B$2,SMALL(Data_Baseline!$C91:$AZ91,COUNTIF(Data_Baseline!$C91:$AZ91,0)+1),IF(Data_Baseline!L91=0,SMALL(Data_Baseline!$C91:$AZ91,COUNTIF(Data_Baseline!$C91:$AZ91,0)+1),Data_Baseline!L91)))),"")</f>
        <v>1.1701178906906046E-3</v>
      </c>
      <c r="N91" s="79">
        <f ca="1">IFERROR(IF(Data_Baseline!M91="","",IF($C$3="On",IF(N$3&lt;=$B$2,SMALL(Data_Baseline!$C91:$AZ91,COUNTIF(Data_Baseline!$C91:$AZ91,0)+1)/MAX(Data_Baseline!$C91:$AZ91),IF(Data_Baseline!M91=0,SMALL(Data_Baseline!$C91:$AZ91,COUNTIF(Data_Baseline!$C91:$AZ91,0)+1)/MAX(Data_Baseline!$C91:$AZ91),Data_Baseline!M91/MAX(Data_Baseline!$C91:$AZ91))),IF(N$3&lt;=$B$2,SMALL(Data_Baseline!$C91:$AZ91,COUNTIF(Data_Baseline!$C91:$AZ91,0)+1),IF(Data_Baseline!M91=0,SMALL(Data_Baseline!$C91:$AZ91,COUNTIF(Data_Baseline!$C91:$AZ91,0)+1),Data_Baseline!M91)))),"")</f>
        <v>1.1701178906906046E-3</v>
      </c>
      <c r="O91" s="79">
        <f ca="1">IFERROR(IF(Data_Baseline!N91="","",IF($C$3="On",IF(O$3&lt;=$B$2,SMALL(Data_Baseline!$C91:$AZ91,COUNTIF(Data_Baseline!$C91:$AZ91,0)+1)/MAX(Data_Baseline!$C91:$AZ91),IF(Data_Baseline!N91=0,SMALL(Data_Baseline!$C91:$AZ91,COUNTIF(Data_Baseline!$C91:$AZ91,0)+1)/MAX(Data_Baseline!$C91:$AZ91),Data_Baseline!N91/MAX(Data_Baseline!$C91:$AZ91))),IF(O$3&lt;=$B$2,SMALL(Data_Baseline!$C91:$AZ91,COUNTIF(Data_Baseline!$C91:$AZ91,0)+1),IF(Data_Baseline!N91=0,SMALL(Data_Baseline!$C91:$AZ91,COUNTIF(Data_Baseline!$C91:$AZ91,0)+1),Data_Baseline!N91)))),"")</f>
        <v>1.1701178906906046E-3</v>
      </c>
      <c r="P91" s="79">
        <f ca="1">IFERROR(IF(Data_Baseline!O91="","",IF($C$3="On",IF(P$3&lt;=$B$2,SMALL(Data_Baseline!$C91:$AZ91,COUNTIF(Data_Baseline!$C91:$AZ91,0)+1)/MAX(Data_Baseline!$C91:$AZ91),IF(Data_Baseline!O91=0,SMALL(Data_Baseline!$C91:$AZ91,COUNTIF(Data_Baseline!$C91:$AZ91,0)+1)/MAX(Data_Baseline!$C91:$AZ91),Data_Baseline!O91/MAX(Data_Baseline!$C91:$AZ91))),IF(P$3&lt;=$B$2,SMALL(Data_Baseline!$C91:$AZ91,COUNTIF(Data_Baseline!$C91:$AZ91,0)+1),IF(Data_Baseline!O91=0,SMALL(Data_Baseline!$C91:$AZ91,COUNTIF(Data_Baseline!$C91:$AZ91,0)+1),Data_Baseline!O91)))),"")</f>
        <v>1.1701178906906046E-3</v>
      </c>
      <c r="Q91" s="79">
        <f ca="1">IFERROR(IF(Data_Baseline!P91="","",IF($C$3="On",IF(Q$3&lt;=$B$2,SMALL(Data_Baseline!$C91:$AZ91,COUNTIF(Data_Baseline!$C91:$AZ91,0)+1)/MAX(Data_Baseline!$C91:$AZ91),IF(Data_Baseline!P91=0,SMALL(Data_Baseline!$C91:$AZ91,COUNTIF(Data_Baseline!$C91:$AZ91,0)+1)/MAX(Data_Baseline!$C91:$AZ91),Data_Baseline!P91/MAX(Data_Baseline!$C91:$AZ91))),IF(Q$3&lt;=$B$2,SMALL(Data_Baseline!$C91:$AZ91,COUNTIF(Data_Baseline!$C91:$AZ91,0)+1),IF(Data_Baseline!P91=0,SMALL(Data_Baseline!$C91:$AZ91,COUNTIF(Data_Baseline!$C91:$AZ91,0)+1),Data_Baseline!P91)))),"")</f>
        <v>1.1701178906906046E-3</v>
      </c>
      <c r="R91" s="79">
        <f ca="1">IFERROR(IF(Data_Baseline!Q91="","",IF($C$3="On",IF(R$3&lt;=$B$2,SMALL(Data_Baseline!$C91:$AZ91,COUNTIF(Data_Baseline!$C91:$AZ91,0)+1)/MAX(Data_Baseline!$C91:$AZ91),IF(Data_Baseline!Q91=0,SMALL(Data_Baseline!$C91:$AZ91,COUNTIF(Data_Baseline!$C91:$AZ91,0)+1)/MAX(Data_Baseline!$C91:$AZ91),Data_Baseline!Q91/MAX(Data_Baseline!$C91:$AZ91))),IF(R$3&lt;=$B$2,SMALL(Data_Baseline!$C91:$AZ91,COUNTIF(Data_Baseline!$C91:$AZ91,0)+1),IF(Data_Baseline!Q91=0,SMALL(Data_Baseline!$C91:$AZ91,COUNTIF(Data_Baseline!$C91:$AZ91,0)+1),Data_Baseline!Q91)))),"")</f>
        <v>1.1701178906906046E-3</v>
      </c>
      <c r="S91" s="79">
        <f ca="1">IFERROR(IF(Data_Baseline!R91="","",IF($C$3="On",IF(S$3&lt;=$B$2,SMALL(Data_Baseline!$C91:$AZ91,COUNTIF(Data_Baseline!$C91:$AZ91,0)+1)/MAX(Data_Baseline!$C91:$AZ91),IF(Data_Baseline!R91=0,SMALL(Data_Baseline!$C91:$AZ91,COUNTIF(Data_Baseline!$C91:$AZ91,0)+1)/MAX(Data_Baseline!$C91:$AZ91),Data_Baseline!R91/MAX(Data_Baseline!$C91:$AZ91))),IF(S$3&lt;=$B$2,SMALL(Data_Baseline!$C91:$AZ91,COUNTIF(Data_Baseline!$C91:$AZ91,0)+1),IF(Data_Baseline!R91=0,SMALL(Data_Baseline!$C91:$AZ91,COUNTIF(Data_Baseline!$C91:$AZ91,0)+1),Data_Baseline!R91)))),"")</f>
        <v>1.1701178906906046E-3</v>
      </c>
      <c r="T91" s="79">
        <f ca="1">IFERROR(IF(Data_Baseline!S91="","",IF($C$3="On",IF(T$3&lt;=$B$2,SMALL(Data_Baseline!$C91:$AZ91,COUNTIF(Data_Baseline!$C91:$AZ91,0)+1)/MAX(Data_Baseline!$C91:$AZ91),IF(Data_Baseline!S91=0,SMALL(Data_Baseline!$C91:$AZ91,COUNTIF(Data_Baseline!$C91:$AZ91,0)+1)/MAX(Data_Baseline!$C91:$AZ91),Data_Baseline!S91/MAX(Data_Baseline!$C91:$AZ91))),IF(T$3&lt;=$B$2,SMALL(Data_Baseline!$C91:$AZ91,COUNTIF(Data_Baseline!$C91:$AZ91,0)+1),IF(Data_Baseline!S91=0,SMALL(Data_Baseline!$C91:$AZ91,COUNTIF(Data_Baseline!$C91:$AZ91,0)+1),Data_Baseline!S91)))),"")</f>
        <v>1.1701178906906046E-3</v>
      </c>
      <c r="U91" s="79">
        <f ca="1">IFERROR(IF(Data_Baseline!T91="","",IF($C$3="On",IF(U$3&lt;=$B$2,SMALL(Data_Baseline!$C91:$AZ91,COUNTIF(Data_Baseline!$C91:$AZ91,0)+1)/MAX(Data_Baseline!$C91:$AZ91),IF(Data_Baseline!T91=0,SMALL(Data_Baseline!$C91:$AZ91,COUNTIF(Data_Baseline!$C91:$AZ91,0)+1)/MAX(Data_Baseline!$C91:$AZ91),Data_Baseline!T91/MAX(Data_Baseline!$C91:$AZ91))),IF(U$3&lt;=$B$2,SMALL(Data_Baseline!$C91:$AZ91,COUNTIF(Data_Baseline!$C91:$AZ91,0)+1),IF(Data_Baseline!T91=0,SMALL(Data_Baseline!$C91:$AZ91,COUNTIF(Data_Baseline!$C91:$AZ91,0)+1),Data_Baseline!T91)))),"")</f>
        <v>1.1701178906906046E-3</v>
      </c>
      <c r="V91" s="79">
        <f ca="1">IFERROR(IF(Data_Baseline!U91="","",IF($C$3="On",IF(V$3&lt;=$B$2,SMALL(Data_Baseline!$C91:$AZ91,COUNTIF(Data_Baseline!$C91:$AZ91,0)+1)/MAX(Data_Baseline!$C91:$AZ91),IF(Data_Baseline!U91=0,SMALL(Data_Baseline!$C91:$AZ91,COUNTIF(Data_Baseline!$C91:$AZ91,0)+1)/MAX(Data_Baseline!$C91:$AZ91),Data_Baseline!U91/MAX(Data_Baseline!$C91:$AZ91))),IF(V$3&lt;=$B$2,SMALL(Data_Baseline!$C91:$AZ91,COUNTIF(Data_Baseline!$C91:$AZ91,0)+1),IF(Data_Baseline!U91=0,SMALL(Data_Baseline!$C91:$AZ91,COUNTIF(Data_Baseline!$C91:$AZ91,0)+1),Data_Baseline!U91)))),"")</f>
        <v>1.1701178906906046E-3</v>
      </c>
      <c r="W91" s="79">
        <f ca="1">IFERROR(IF(Data_Baseline!V91="","",IF($C$3="On",IF(W$3&lt;=$B$2,SMALL(Data_Baseline!$C91:$AZ91,COUNTIF(Data_Baseline!$C91:$AZ91,0)+1)/MAX(Data_Baseline!$C91:$AZ91),IF(Data_Baseline!V91=0,SMALL(Data_Baseline!$C91:$AZ91,COUNTIF(Data_Baseline!$C91:$AZ91,0)+1)/MAX(Data_Baseline!$C91:$AZ91),Data_Baseline!V91/MAX(Data_Baseline!$C91:$AZ91))),IF(W$3&lt;=$B$2,SMALL(Data_Baseline!$C91:$AZ91,COUNTIF(Data_Baseline!$C91:$AZ91,0)+1),IF(Data_Baseline!V91=0,SMALL(Data_Baseline!$C91:$AZ91,COUNTIF(Data_Baseline!$C91:$AZ91,0)+1),Data_Baseline!V91)))),"")</f>
        <v>1.1701178906906046E-3</v>
      </c>
      <c r="X91" s="79">
        <f ca="1">IFERROR(IF(Data_Baseline!W91="","",IF($C$3="On",IF(X$3&lt;=$B$2,SMALL(Data_Baseline!$C91:$AZ91,COUNTIF(Data_Baseline!$C91:$AZ91,0)+1)/MAX(Data_Baseline!$C91:$AZ91),IF(Data_Baseline!W91=0,SMALL(Data_Baseline!$C91:$AZ91,COUNTIF(Data_Baseline!$C91:$AZ91,0)+1)/MAX(Data_Baseline!$C91:$AZ91),Data_Baseline!W91/MAX(Data_Baseline!$C91:$AZ91))),IF(X$3&lt;=$B$2,SMALL(Data_Baseline!$C91:$AZ91,COUNTIF(Data_Baseline!$C91:$AZ91,0)+1),IF(Data_Baseline!W91=0,SMALL(Data_Baseline!$C91:$AZ91,COUNTIF(Data_Baseline!$C91:$AZ91,0)+1),Data_Baseline!W91)))),"")</f>
        <v>1.1701178906906046E-3</v>
      </c>
      <c r="Y91" s="79">
        <f ca="1">IFERROR(IF(Data_Baseline!X91="","",IF($C$3="On",IF(Y$3&lt;=$B$2,SMALL(Data_Baseline!$C91:$AZ91,COUNTIF(Data_Baseline!$C91:$AZ91,0)+1)/MAX(Data_Baseline!$C91:$AZ91),IF(Data_Baseline!X91=0,SMALL(Data_Baseline!$C91:$AZ91,COUNTIF(Data_Baseline!$C91:$AZ91,0)+1)/MAX(Data_Baseline!$C91:$AZ91),Data_Baseline!X91/MAX(Data_Baseline!$C91:$AZ91))),IF(Y$3&lt;=$B$2,SMALL(Data_Baseline!$C91:$AZ91,COUNTIF(Data_Baseline!$C91:$AZ91,0)+1),IF(Data_Baseline!X91=0,SMALL(Data_Baseline!$C91:$AZ91,COUNTIF(Data_Baseline!$C91:$AZ91,0)+1),Data_Baseline!X91)))),"")</f>
        <v>1.1701178906906046E-3</v>
      </c>
      <c r="Z91" s="79">
        <f ca="1">IFERROR(IF(Data_Baseline!Y91="","",IF($C$3="On",IF(Z$3&lt;=$B$2,SMALL(Data_Baseline!$C91:$AZ91,COUNTIF(Data_Baseline!$C91:$AZ91,0)+1)/MAX(Data_Baseline!$C91:$AZ91),IF(Data_Baseline!Y91=0,SMALL(Data_Baseline!$C91:$AZ91,COUNTIF(Data_Baseline!$C91:$AZ91,0)+1)/MAX(Data_Baseline!$C91:$AZ91),Data_Baseline!Y91/MAX(Data_Baseline!$C91:$AZ91))),IF(Z$3&lt;=$B$2,SMALL(Data_Baseline!$C91:$AZ91,COUNTIF(Data_Baseline!$C91:$AZ91,0)+1),IF(Data_Baseline!Y91=0,SMALL(Data_Baseline!$C91:$AZ91,COUNTIF(Data_Baseline!$C91:$AZ91,0)+1),Data_Baseline!Y91)))),"")</f>
        <v>6.8047380420862297E-3</v>
      </c>
      <c r="AA91" s="79">
        <f ca="1">IFERROR(IF(Data_Baseline!Z91="","",IF($C$3="On",IF(AA$3&lt;=$B$2,SMALL(Data_Baseline!$C91:$AZ91,COUNTIF(Data_Baseline!$C91:$AZ91,0)+1)/MAX(Data_Baseline!$C91:$AZ91),IF(Data_Baseline!Z91=0,SMALL(Data_Baseline!$C91:$AZ91,COUNTIF(Data_Baseline!$C91:$AZ91,0)+1)/MAX(Data_Baseline!$C91:$AZ91),Data_Baseline!Z91/MAX(Data_Baseline!$C91:$AZ91))),IF(AA$3&lt;=$B$2,SMALL(Data_Baseline!$C91:$AZ91,COUNTIF(Data_Baseline!$C91:$AZ91,0)+1),IF(Data_Baseline!Z91=0,SMALL(Data_Baseline!$C91:$AZ91,COUNTIF(Data_Baseline!$C91:$AZ91,0)+1),Data_Baseline!Z91)))),"")</f>
        <v>1.7309620930391009E-2</v>
      </c>
      <c r="AB91" s="79">
        <f ca="1">IFERROR(IF(Data_Baseline!AA91="","",IF($C$3="On",IF(AB$3&lt;=$B$2,SMALL(Data_Baseline!$C91:$AZ91,COUNTIF(Data_Baseline!$C91:$AZ91,0)+1)/MAX(Data_Baseline!$C91:$AZ91),IF(Data_Baseline!AA91=0,SMALL(Data_Baseline!$C91:$AZ91,COUNTIF(Data_Baseline!$C91:$AZ91,0)+1)/MAX(Data_Baseline!$C91:$AZ91),Data_Baseline!AA91/MAX(Data_Baseline!$C91:$AZ91))),IF(AB$3&lt;=$B$2,SMALL(Data_Baseline!$C91:$AZ91,COUNTIF(Data_Baseline!$C91:$AZ91,0)+1),IF(Data_Baseline!AA91=0,SMALL(Data_Baseline!$C91:$AZ91,COUNTIF(Data_Baseline!$C91:$AZ91,0)+1),Data_Baseline!AA91)))),"")</f>
        <v>3.6091826742487135E-2</v>
      </c>
      <c r="AC91" s="79">
        <f ca="1">IFERROR(IF(Data_Baseline!AB91="","",IF($C$3="On",IF(AC$3&lt;=$B$2,SMALL(Data_Baseline!$C91:$AZ91,COUNTIF(Data_Baseline!$C91:$AZ91,0)+1)/MAX(Data_Baseline!$C91:$AZ91),IF(Data_Baseline!AB91=0,SMALL(Data_Baseline!$C91:$AZ91,COUNTIF(Data_Baseline!$C91:$AZ91,0)+1)/MAX(Data_Baseline!$C91:$AZ91),Data_Baseline!AB91/MAX(Data_Baseline!$C91:$AZ91))),IF(AC$3&lt;=$B$2,SMALL(Data_Baseline!$C91:$AZ91,COUNTIF(Data_Baseline!$C91:$AZ91,0)+1),IF(Data_Baseline!AB91=0,SMALL(Data_Baseline!$C91:$AZ91,COUNTIF(Data_Baseline!$C91:$AZ91,0)+1),Data_Baseline!AB91)))),"")</f>
        <v>6.9981967178240748E-2</v>
      </c>
      <c r="AD91" s="79">
        <f ca="1">IFERROR(IF(Data_Baseline!AC91="","",IF($C$3="On",IF(AD$3&lt;=$B$2,SMALL(Data_Baseline!$C91:$AZ91,COUNTIF(Data_Baseline!$C91:$AZ91,0)+1)/MAX(Data_Baseline!$C91:$AZ91),IF(Data_Baseline!AC91=0,SMALL(Data_Baseline!$C91:$AZ91,COUNTIF(Data_Baseline!$C91:$AZ91,0)+1)/MAX(Data_Baseline!$C91:$AZ91),Data_Baseline!AC91/MAX(Data_Baseline!$C91:$AZ91))),IF(AD$3&lt;=$B$2,SMALL(Data_Baseline!$C91:$AZ91,COUNTIF(Data_Baseline!$C91:$AZ91,0)+1),IF(Data_Baseline!AC91=0,SMALL(Data_Baseline!$C91:$AZ91,COUNTIF(Data_Baseline!$C91:$AZ91,0)+1),Data_Baseline!AC91)))),"")</f>
        <v>0.12909105878754404</v>
      </c>
      <c r="AE91" s="79">
        <f ca="1">IFERROR(IF(Data_Baseline!AD91="","",IF($C$3="On",IF(AE$3&lt;=$B$2,SMALL(Data_Baseline!$C91:$AZ91,COUNTIF(Data_Baseline!$C91:$AZ91,0)+1)/MAX(Data_Baseline!$C91:$AZ91),IF(Data_Baseline!AD91=0,SMALL(Data_Baseline!$C91:$AZ91,COUNTIF(Data_Baseline!$C91:$AZ91,0)+1)/MAX(Data_Baseline!$C91:$AZ91),Data_Baseline!AD91/MAX(Data_Baseline!$C91:$AZ91))),IF(AE$3&lt;=$B$2,SMALL(Data_Baseline!$C91:$AZ91,COUNTIF(Data_Baseline!$C91:$AZ91,0)+1),IF(Data_Baseline!AD91=0,SMALL(Data_Baseline!$C91:$AZ91,COUNTIF(Data_Baseline!$C91:$AZ91,0)+1),Data_Baseline!AD91)))),"")</f>
        <v>0.22394627219864902</v>
      </c>
      <c r="AF91" s="79">
        <f ca="1">IFERROR(IF(Data_Baseline!AE91="","",IF($C$3="On",IF(AF$3&lt;=$B$2,SMALL(Data_Baseline!$C91:$AZ91,COUNTIF(Data_Baseline!$C91:$AZ91,0)+1)/MAX(Data_Baseline!$C91:$AZ91),IF(Data_Baseline!AE91=0,SMALL(Data_Baseline!$C91:$AZ91,COUNTIF(Data_Baseline!$C91:$AZ91,0)+1)/MAX(Data_Baseline!$C91:$AZ91),Data_Baseline!AE91/MAX(Data_Baseline!$C91:$AZ91))),IF(AF$3&lt;=$B$2,SMALL(Data_Baseline!$C91:$AZ91,COUNTIF(Data_Baseline!$C91:$AZ91,0)+1),IF(Data_Baseline!AE91=0,SMALL(Data_Baseline!$C91:$AZ91,COUNTIF(Data_Baseline!$C91:$AZ91,0)+1),Data_Baseline!AE91)))),"")</f>
        <v>0.35760003465976509</v>
      </c>
      <c r="AG91" s="79">
        <f ca="1">IFERROR(IF(Data_Baseline!AF91="","",IF($C$3="On",IF(AG$3&lt;=$B$2,SMALL(Data_Baseline!$C91:$AZ91,COUNTIF(Data_Baseline!$C91:$AZ91,0)+1)/MAX(Data_Baseline!$C91:$AZ91),IF(Data_Baseline!AF91=0,SMALL(Data_Baseline!$C91:$AZ91,COUNTIF(Data_Baseline!$C91:$AZ91,0)+1)/MAX(Data_Baseline!$C91:$AZ91),Data_Baseline!AF91/MAX(Data_Baseline!$C91:$AZ91))),IF(AG$3&lt;=$B$2,SMALL(Data_Baseline!$C91:$AZ91,COUNTIF(Data_Baseline!$C91:$AZ91,0)+1),IF(Data_Baseline!AF91=0,SMALL(Data_Baseline!$C91:$AZ91,COUNTIF(Data_Baseline!$C91:$AZ91,0)+1),Data_Baseline!AF91)))),"")</f>
        <v>0.50996100663728305</v>
      </c>
      <c r="AH91" s="79">
        <f ca="1">IFERROR(IF(Data_Baseline!AG91="","",IF($C$3="On",IF(AH$3&lt;=$B$2,SMALL(Data_Baseline!$C91:$AZ91,COUNTIF(Data_Baseline!$C91:$AZ91,0)+1)/MAX(Data_Baseline!$C91:$AZ91),IF(Data_Baseline!AG91=0,SMALL(Data_Baseline!$C91:$AZ91,COUNTIF(Data_Baseline!$C91:$AZ91,0)+1)/MAX(Data_Baseline!$C91:$AZ91),Data_Baseline!AG91/MAX(Data_Baseline!$C91:$AZ91))),IF(AH$3&lt;=$B$2,SMALL(Data_Baseline!$C91:$AZ91,COUNTIF(Data_Baseline!$C91:$AZ91,0)+1),IF(Data_Baseline!AG91=0,SMALL(Data_Baseline!$C91:$AZ91,COUNTIF(Data_Baseline!$C91:$AZ91,0)+1),Data_Baseline!AG91)))),"")</f>
        <v>0.65708905419818697</v>
      </c>
      <c r="AI91" s="79">
        <f ca="1">IFERROR(IF(Data_Baseline!AH91="","",IF($C$3="On",IF(AI$3&lt;=$B$2,SMALL(Data_Baseline!$C91:$AZ91,COUNTIF(Data_Baseline!$C91:$AZ91,0)+1)/MAX(Data_Baseline!$C91:$AZ91),IF(Data_Baseline!AH91=0,SMALL(Data_Baseline!$C91:$AZ91,COUNTIF(Data_Baseline!$C91:$AZ91,0)+1)/MAX(Data_Baseline!$C91:$AZ91),Data_Baseline!AH91/MAX(Data_Baseline!$C91:$AZ91))),IF(AI$3&lt;=$B$2,SMALL(Data_Baseline!$C91:$AZ91,COUNTIF(Data_Baseline!$C91:$AZ91,0)+1),IF(Data_Baseline!AH91=0,SMALL(Data_Baseline!$C91:$AZ91,COUNTIF(Data_Baseline!$C91:$AZ91,0)+1),Data_Baseline!AH91)))),"")</f>
        <v>0.77514681953741027</v>
      </c>
      <c r="AJ91" s="79">
        <f ca="1">IFERROR(IF(Data_Baseline!AI91="","",IF($C$3="On",IF(AJ$3&lt;=$B$2,SMALL(Data_Baseline!$C91:$AZ91,COUNTIF(Data_Baseline!$C91:$AZ91,0)+1)/MAX(Data_Baseline!$C91:$AZ91),IF(Data_Baseline!AI91=0,SMALL(Data_Baseline!$C91:$AZ91,COUNTIF(Data_Baseline!$C91:$AZ91,0)+1)/MAX(Data_Baseline!$C91:$AZ91),Data_Baseline!AI91/MAX(Data_Baseline!$C91:$AZ91))),IF(AJ$3&lt;=$B$2,SMALL(Data_Baseline!$C91:$AZ91,COUNTIF(Data_Baseline!$C91:$AZ91,0)+1),IF(Data_Baseline!AI91=0,SMALL(Data_Baseline!$C91:$AZ91,COUNTIF(Data_Baseline!$C91:$AZ91,0)+1),Data_Baseline!AI91)))),"")</f>
        <v>0.8607066872292477</v>
      </c>
      <c r="AK91" s="79">
        <f ca="1">IFERROR(IF(Data_Baseline!AJ91="","",IF($C$3="On",IF(AK$3&lt;=$B$2,SMALL(Data_Baseline!$C91:$AZ91,COUNTIF(Data_Baseline!$C91:$AZ91,0)+1)/MAX(Data_Baseline!$C91:$AZ91),IF(Data_Baseline!AJ91=0,SMALL(Data_Baseline!$C91:$AZ91,COUNTIF(Data_Baseline!$C91:$AZ91,0)+1)/MAX(Data_Baseline!$C91:$AZ91),Data_Baseline!AJ91/MAX(Data_Baseline!$C91:$AZ91))),IF(AK$3&lt;=$B$2,SMALL(Data_Baseline!$C91:$AZ91,COUNTIF(Data_Baseline!$C91:$AZ91,0)+1),IF(Data_Baseline!AJ91=0,SMALL(Data_Baseline!$C91:$AZ91,COUNTIF(Data_Baseline!$C91:$AZ91,0)+1),Data_Baseline!AJ91)))),"")</f>
        <v>0.91576272720924146</v>
      </c>
      <c r="AL91" s="79">
        <f ca="1">IFERROR(IF(Data_Baseline!AK91="","",IF($C$3="On",IF(AL$3&lt;=$B$2,SMALL(Data_Baseline!$C91:$AZ91,COUNTIF(Data_Baseline!$C91:$AZ91,0)+1)/MAX(Data_Baseline!$C91:$AZ91),IF(Data_Baseline!AK91=0,SMALL(Data_Baseline!$C91:$AZ91,COUNTIF(Data_Baseline!$C91:$AZ91,0)+1)/MAX(Data_Baseline!$C91:$AZ91),Data_Baseline!AK91/MAX(Data_Baseline!$C91:$AZ91))),IF(AL$3&lt;=$B$2,SMALL(Data_Baseline!$C91:$AZ91,COUNTIF(Data_Baseline!$C91:$AZ91,0)+1),IF(Data_Baseline!AK91=0,SMALL(Data_Baseline!$C91:$AZ91,COUNTIF(Data_Baseline!$C91:$AZ91,0)+1),Data_Baseline!AK91)))),"")</f>
        <v>0.94977739775715098</v>
      </c>
      <c r="AM91" s="79">
        <f ca="1">IFERROR(IF(Data_Baseline!AL91="","",IF($C$3="On",IF(AM$3&lt;=$B$2,SMALL(Data_Baseline!$C91:$AZ91,COUNTIF(Data_Baseline!$C91:$AZ91,0)+1)/MAX(Data_Baseline!$C91:$AZ91),IF(Data_Baseline!AL91=0,SMALL(Data_Baseline!$C91:$AZ91,COUNTIF(Data_Baseline!$C91:$AZ91,0)+1)/MAX(Data_Baseline!$C91:$AZ91),Data_Baseline!AL91/MAX(Data_Baseline!$C91:$AZ91))),IF(AM$3&lt;=$B$2,SMALL(Data_Baseline!$C91:$AZ91,COUNTIF(Data_Baseline!$C91:$AZ91,0)+1),IF(Data_Baseline!AL91=0,SMALL(Data_Baseline!$C91:$AZ91,COUNTIF(Data_Baseline!$C91:$AZ91,0)+1),Data_Baseline!AL91)))),"")</f>
        <v>0.97051924234973508</v>
      </c>
      <c r="AN91" s="79">
        <f ca="1">IFERROR(IF(Data_Baseline!AM91="","",IF($C$3="On",IF(AN$3&lt;=$B$2,SMALL(Data_Baseline!$C91:$AZ91,COUNTIF(Data_Baseline!$C91:$AZ91,0)+1)/MAX(Data_Baseline!$C91:$AZ91),IF(Data_Baseline!AM91=0,SMALL(Data_Baseline!$C91:$AZ91,COUNTIF(Data_Baseline!$C91:$AZ91,0)+1)/MAX(Data_Baseline!$C91:$AZ91),Data_Baseline!AM91/MAX(Data_Baseline!$C91:$AZ91))),IF(AN$3&lt;=$B$2,SMALL(Data_Baseline!$C91:$AZ91,COUNTIF(Data_Baseline!$C91:$AZ91,0)+1),IF(Data_Baseline!AM91=0,SMALL(Data_Baseline!$C91:$AZ91,COUNTIF(Data_Baseline!$C91:$AZ91,0)+1),Data_Baseline!AM91)))),"")</f>
        <v>0.9842679999022782</v>
      </c>
      <c r="AO91" s="79">
        <f ca="1">IFERROR(IF(Data_Baseline!AN91="","",IF($C$3="On",IF(AO$3&lt;=$B$2,SMALL(Data_Baseline!$C91:$AZ91,COUNTIF(Data_Baseline!$C91:$AZ91,0)+1)/MAX(Data_Baseline!$C91:$AZ91),IF(Data_Baseline!AN91=0,SMALL(Data_Baseline!$C91:$AZ91,COUNTIF(Data_Baseline!$C91:$AZ91,0)+1)/MAX(Data_Baseline!$C91:$AZ91),Data_Baseline!AN91/MAX(Data_Baseline!$C91:$AZ91))),IF(AO$3&lt;=$B$2,SMALL(Data_Baseline!$C91:$AZ91,COUNTIF(Data_Baseline!$C91:$AZ91,0)+1),IF(Data_Baseline!AN91=0,SMALL(Data_Baseline!$C91:$AZ91,COUNTIF(Data_Baseline!$C91:$AZ91,0)+1),Data_Baseline!AN91)))),"")</f>
        <v>0.99270003805232077</v>
      </c>
      <c r="AP91" s="79">
        <f ca="1">IFERROR(IF(Data_Baseline!AO91="","",IF($C$3="On",IF(AP$3&lt;=$B$2,SMALL(Data_Baseline!$C91:$AZ91,COUNTIF(Data_Baseline!$C91:$AZ91,0)+1)/MAX(Data_Baseline!$C91:$AZ91),IF(Data_Baseline!AO91=0,SMALL(Data_Baseline!$C91:$AZ91,COUNTIF(Data_Baseline!$C91:$AZ91,0)+1)/MAX(Data_Baseline!$C91:$AZ91),Data_Baseline!AO91/MAX(Data_Baseline!$C91:$AZ91))),IF(AP$3&lt;=$B$2,SMALL(Data_Baseline!$C91:$AZ91,COUNTIF(Data_Baseline!$C91:$AZ91,0)+1),IF(Data_Baseline!AO91=0,SMALL(Data_Baseline!$C91:$AZ91,COUNTIF(Data_Baseline!$C91:$AZ91,0)+1),Data_Baseline!AO91)))),"")</f>
        <v>0.99815935255390409</v>
      </c>
      <c r="AQ91" s="79">
        <f ca="1">IFERROR(IF(Data_Baseline!AP91="","",IF($C$3="On",IF(AQ$3&lt;=$B$2,SMALL(Data_Baseline!$C91:$AZ91,COUNTIF(Data_Baseline!$C91:$AZ91,0)+1)/MAX(Data_Baseline!$C91:$AZ91),IF(Data_Baseline!AP91=0,SMALL(Data_Baseline!$C91:$AZ91,COUNTIF(Data_Baseline!$C91:$AZ91,0)+1)/MAX(Data_Baseline!$C91:$AZ91),Data_Baseline!AP91/MAX(Data_Baseline!$C91:$AZ91))),IF(AQ$3&lt;=$B$2,SMALL(Data_Baseline!$C91:$AZ91,COUNTIF(Data_Baseline!$C91:$AZ91,0)+1),IF(Data_Baseline!AP91=0,SMALL(Data_Baseline!$C91:$AZ91,COUNTIF(Data_Baseline!$C91:$AZ91,0)+1),Data_Baseline!AP91)))),"")</f>
        <v>1</v>
      </c>
      <c r="AR91" s="79" t="str">
        <f>IFERROR(IF(Data_Baseline!AQ91="","",IF($C$3="On",IF(AR$3&lt;=$B$2,SMALL(Data_Baseline!$C91:$AZ91,COUNTIF(Data_Baseline!$C91:$AZ91,0)+1)/MAX(Data_Baseline!$C91:$AZ91),IF(Data_Baseline!AQ91=0,SMALL(Data_Baseline!$C91:$AZ91,COUNTIF(Data_Baseline!$C91:$AZ91,0)+1)/MAX(Data_Baseline!$C91:$AZ91),Data_Baseline!AQ91/MAX(Data_Baseline!$C91:$AZ91))),IF(AR$3&lt;=$B$2,SMALL(Data_Baseline!$C91:$AZ91,COUNTIF(Data_Baseline!$C91:$AZ91,0)+1),IF(Data_Baseline!AQ91=0,SMALL(Data_Baseline!$C91:$AZ91,COUNTIF(Data_Baseline!$C91:$AZ91,0)+1),Data_Baseline!AQ91)))),"")</f>
        <v/>
      </c>
      <c r="AS91" s="79" t="str">
        <f>IFERROR(IF(Data_Baseline!AR91="","",IF($C$3="On",IF(AS$3&lt;=$B$2,SMALL(Data_Baseline!$C91:$AZ91,COUNTIF(Data_Baseline!$C91:$AZ91,0)+1)/MAX(Data_Baseline!$C91:$AZ91),IF(Data_Baseline!AR91=0,SMALL(Data_Baseline!$C91:$AZ91,COUNTIF(Data_Baseline!$C91:$AZ91,0)+1)/MAX(Data_Baseline!$C91:$AZ91),Data_Baseline!AR91/MAX(Data_Baseline!$C91:$AZ91))),IF(AS$3&lt;=$B$2,SMALL(Data_Baseline!$C91:$AZ91,COUNTIF(Data_Baseline!$C91:$AZ91,0)+1),IF(Data_Baseline!AR91=0,SMALL(Data_Baseline!$C91:$AZ91,COUNTIF(Data_Baseline!$C91:$AZ91,0)+1),Data_Baseline!AR91)))),"")</f>
        <v/>
      </c>
      <c r="AT91" s="79" t="str">
        <f>IFERROR(IF(Data_Baseline!AS91="","",IF($C$3="On",IF(AT$3&lt;=$B$2,SMALL(Data_Baseline!$C91:$AZ91,COUNTIF(Data_Baseline!$C91:$AZ91,0)+1)/MAX(Data_Baseline!$C91:$AZ91),IF(Data_Baseline!AS91=0,SMALL(Data_Baseline!$C91:$AZ91,COUNTIF(Data_Baseline!$C91:$AZ91,0)+1)/MAX(Data_Baseline!$C91:$AZ91),Data_Baseline!AS91/MAX(Data_Baseline!$C91:$AZ91))),IF(AT$3&lt;=$B$2,SMALL(Data_Baseline!$C91:$AZ91,COUNTIF(Data_Baseline!$C91:$AZ91,0)+1),IF(Data_Baseline!AS91=0,SMALL(Data_Baseline!$C91:$AZ91,COUNTIF(Data_Baseline!$C91:$AZ91,0)+1),Data_Baseline!AS91)))),"")</f>
        <v/>
      </c>
      <c r="AU91" s="79" t="str">
        <f>IFERROR(IF(Data_Baseline!AT91="","",IF($C$3="On",IF(AU$3&lt;=$B$2,SMALL(Data_Baseline!$C91:$AZ91,COUNTIF(Data_Baseline!$C91:$AZ91,0)+1)/MAX(Data_Baseline!$C91:$AZ91),IF(Data_Baseline!AT91=0,SMALL(Data_Baseline!$C91:$AZ91,COUNTIF(Data_Baseline!$C91:$AZ91,0)+1)/MAX(Data_Baseline!$C91:$AZ91),Data_Baseline!AT91/MAX(Data_Baseline!$C91:$AZ91))),IF(AU$3&lt;=$B$2,SMALL(Data_Baseline!$C91:$AZ91,COUNTIF(Data_Baseline!$C91:$AZ91,0)+1),IF(Data_Baseline!AT91=0,SMALL(Data_Baseline!$C91:$AZ91,COUNTIF(Data_Baseline!$C91:$AZ91,0)+1),Data_Baseline!AT91)))),"")</f>
        <v/>
      </c>
      <c r="AV91" s="79" t="str">
        <f>IFERROR(IF(Data_Baseline!AU91="","",IF($C$3="On",IF(AV$3&lt;=$B$2,SMALL(Data_Baseline!$C91:$AZ91,COUNTIF(Data_Baseline!$C91:$AZ91,0)+1)/MAX(Data_Baseline!$C91:$AZ91),IF(Data_Baseline!AU91=0,SMALL(Data_Baseline!$C91:$AZ91,COUNTIF(Data_Baseline!$C91:$AZ91,0)+1)/MAX(Data_Baseline!$C91:$AZ91),Data_Baseline!AU91/MAX(Data_Baseline!$C91:$AZ91))),IF(AV$3&lt;=$B$2,SMALL(Data_Baseline!$C91:$AZ91,COUNTIF(Data_Baseline!$C91:$AZ91,0)+1),IF(Data_Baseline!AU91=0,SMALL(Data_Baseline!$C91:$AZ91,COUNTIF(Data_Baseline!$C91:$AZ91,0)+1),Data_Baseline!AU91)))),"")</f>
        <v/>
      </c>
      <c r="AW91" s="79" t="str">
        <f>IFERROR(IF(Data_Baseline!AV91="","",IF($C$3="On",IF(AW$3&lt;=$B$2,SMALL(Data_Baseline!$C91:$AZ91,COUNTIF(Data_Baseline!$C91:$AZ91,0)+1)/MAX(Data_Baseline!$C91:$AZ91),IF(Data_Baseline!AV91=0,SMALL(Data_Baseline!$C91:$AZ91,COUNTIF(Data_Baseline!$C91:$AZ91,0)+1)/MAX(Data_Baseline!$C91:$AZ91),Data_Baseline!AV91/MAX(Data_Baseline!$C91:$AZ91))),IF(AW$3&lt;=$B$2,SMALL(Data_Baseline!$C91:$AZ91,COUNTIF(Data_Baseline!$C91:$AZ91,0)+1),IF(Data_Baseline!AV91=0,SMALL(Data_Baseline!$C91:$AZ91,COUNTIF(Data_Baseline!$C91:$AZ91,0)+1),Data_Baseline!AV91)))),"")</f>
        <v/>
      </c>
      <c r="AX91" s="79" t="str">
        <f>IFERROR(IF(Data_Baseline!AW91="","",IF($C$3="On",IF(AX$3&lt;=$B$2,SMALL(Data_Baseline!$C91:$AZ91,COUNTIF(Data_Baseline!$C91:$AZ91,0)+1)/MAX(Data_Baseline!$C91:$AZ91),IF(Data_Baseline!AW91=0,SMALL(Data_Baseline!$C91:$AZ91,COUNTIF(Data_Baseline!$C91:$AZ91,0)+1)/MAX(Data_Baseline!$C91:$AZ91),Data_Baseline!AW91/MAX(Data_Baseline!$C91:$AZ91))),IF(AX$3&lt;=$B$2,SMALL(Data_Baseline!$C91:$AZ91,COUNTIF(Data_Baseline!$C91:$AZ91,0)+1),IF(Data_Baseline!AW91=0,SMALL(Data_Baseline!$C91:$AZ91,COUNTIF(Data_Baseline!$C91:$AZ91,0)+1),Data_Baseline!AW91)))),"")</f>
        <v/>
      </c>
      <c r="AY91" s="79" t="str">
        <f>IFERROR(IF(Data_Baseline!AX91="","",IF($C$3="On",IF(AY$3&lt;=$B$2,SMALL(Data_Baseline!$C91:$AZ91,COUNTIF(Data_Baseline!$C91:$AZ91,0)+1)/MAX(Data_Baseline!$C91:$AZ91),IF(Data_Baseline!AX91=0,SMALL(Data_Baseline!$C91:$AZ91,COUNTIF(Data_Baseline!$C91:$AZ91,0)+1)/MAX(Data_Baseline!$C91:$AZ91),Data_Baseline!AX91/MAX(Data_Baseline!$C91:$AZ91))),IF(AY$3&lt;=$B$2,SMALL(Data_Baseline!$C91:$AZ91,COUNTIF(Data_Baseline!$C91:$AZ91,0)+1),IF(Data_Baseline!AX91=0,SMALL(Data_Baseline!$C91:$AZ91,COUNTIF(Data_Baseline!$C91:$AZ91,0)+1),Data_Baseline!AX91)))),"")</f>
        <v/>
      </c>
      <c r="AZ91" s="79" t="str">
        <f>IFERROR(IF(Data_Baseline!AY91="","",IF($C$3="On",IF(AZ$3&lt;=$B$2,SMALL(Data_Baseline!$C91:$AZ91,COUNTIF(Data_Baseline!$C91:$AZ91,0)+1)/MAX(Data_Baseline!$C91:$AZ91),IF(Data_Baseline!AY91=0,SMALL(Data_Baseline!$C91:$AZ91,COUNTIF(Data_Baseline!$C91:$AZ91,0)+1)/MAX(Data_Baseline!$C91:$AZ91),Data_Baseline!AY91/MAX(Data_Baseline!$C91:$AZ91))),IF(AZ$3&lt;=$B$2,SMALL(Data_Baseline!$C91:$AZ91,COUNTIF(Data_Baseline!$C91:$AZ91,0)+1),IF(Data_Baseline!AY91=0,SMALL(Data_Baseline!$C91:$AZ91,COUNTIF(Data_Baseline!$C91:$AZ91,0)+1),Data_Baseline!AY91)))),"")</f>
        <v/>
      </c>
      <c r="BA91" s="79" t="str">
        <f>IFERROR(IF(Data_Baseline!AZ91="","",IF($C$3="On",IF(BA$3&lt;=$B$2,SMALL(Data_Baseline!$C91:$AZ91,COUNTIF(Data_Baseline!$C91:$AZ91,0)+1)/MAX(Data_Baseline!$C91:$AZ91),IF(Data_Baseline!AZ91=0,SMALL(Data_Baseline!$C91:$AZ91,COUNTIF(Data_Baseline!$C91:$AZ91,0)+1)/MAX(Data_Baseline!$C91:$AZ91),Data_Baseline!AZ91/MAX(Data_Baseline!$C91:$AZ91))),IF(BA$3&lt;=$B$2,SMALL(Data_Baseline!$C91:$AZ91,COUNTIF(Data_Baseline!$C91:$AZ91,0)+1),IF(Data_Baseline!AZ91=0,SMALL(Data_Baseline!$C91:$AZ91,COUNTIF(Data_Baseline!$C91:$AZ91,0)+1),Data_Baseline!AZ91)))),"")</f>
        <v/>
      </c>
      <c r="BB91" s="79">
        <f ca="1">IF(Data_Initial!BA91="",1,0)</f>
        <v>1</v>
      </c>
      <c r="BC91" s="2" t="str">
        <f t="shared" ca="1" si="4"/>
        <v>3G_ParA</v>
      </c>
      <c r="BD91" s="79" t="str">
        <f t="shared" ca="1" si="5"/>
        <v>3G</v>
      </c>
      <c r="BE91" s="79" t="str">
        <f ca="1">Data_Initial!BC91</f>
        <v>ParA</v>
      </c>
      <c r="BF91" s="79" t="str">
        <f ca="1">Data_Initial!BB91</f>
        <v>1_2</v>
      </c>
      <c r="BG91" s="79">
        <f ca="1">IFERROR((INDIRECT("Plate"&amp;Data!A91&amp;"_C!"&amp;CHAR(RIGHT(Data!B91,LEN(Data!B91)-1)+65)&amp;CODE(LEFT(Data!B91,1))-58)),"")</f>
        <v>0</v>
      </c>
      <c r="BH91" s="79" t="str">
        <f ca="1">Data_Initial!BA91</f>
        <v/>
      </c>
      <c r="BI91" s="79">
        <f t="shared" ca="1" si="6"/>
        <v>1.1701178906906046E-3</v>
      </c>
      <c r="BJ91" s="79" t="str">
        <f ca="1">IF(BH91="N",1+MAX($BJ$3:BJ90),"")</f>
        <v/>
      </c>
      <c r="BK91" s="79"/>
      <c r="BL91" s="79"/>
      <c r="BM91" s="79"/>
      <c r="BN91" s="79"/>
      <c r="BO91" s="79"/>
      <c r="BP91" s="79"/>
      <c r="BQ91" s="79"/>
      <c r="BR91" s="79"/>
      <c r="BS91" s="79"/>
      <c r="BT91" s="79"/>
      <c r="BU91" s="79"/>
      <c r="BV91" s="79"/>
      <c r="BW91" s="79"/>
      <c r="BX91" s="79"/>
      <c r="BY91" s="79"/>
      <c r="BZ91" s="79"/>
    </row>
    <row r="92" spans="1:78" x14ac:dyDescent="0.25">
      <c r="A92" s="79">
        <f ca="1">IF(BH92="N","N"&amp;BJ92,IF(BB92=0,"",MAX($A$3:A91)+1))</f>
        <v>82</v>
      </c>
      <c r="B92" s="79" t="str">
        <f ca="1">Data_Initial!A92&amp;C92</f>
        <v>2A3</v>
      </c>
      <c r="C92" s="79" t="str">
        <f ca="1">Data_Initial!B92</f>
        <v>A3</v>
      </c>
      <c r="D92" s="79">
        <f ca="1">IFERROR(IF(Data_Baseline!C92="","",IF($C$3="On",IF(D$3&lt;=$B$2,SMALL(Data_Baseline!$C92:$AZ92,COUNTIF(Data_Baseline!$C92:$AZ92,0)+1)/MAX(Data_Baseline!$C92:$AZ92),IF(Data_Baseline!C92=0,SMALL(Data_Baseline!$C92:$AZ92,COUNTIF(Data_Baseline!$C92:$AZ92,0)+1)/MAX(Data_Baseline!$C92:$AZ92),Data_Baseline!C92/MAX(Data_Baseline!$C92:$AZ92))),IF(D$3&lt;=$B$2,SMALL(Data_Baseline!$C92:$AZ92,COUNTIF(Data_Baseline!$C92:$AZ92,0)+1),IF(Data_Baseline!C92=0,SMALL(Data_Baseline!$C92:$AZ92,COUNTIF(Data_Baseline!$C92:$AZ92,0)+1),Data_Baseline!C92)))),"")</f>
        <v>2.8935097916498917E-4</v>
      </c>
      <c r="E92" s="79">
        <f ca="1">IFERROR(IF(Data_Baseline!D92="","",IF($C$3="On",IF(E$3&lt;=$B$2,SMALL(Data_Baseline!$C92:$AZ92,COUNTIF(Data_Baseline!$C92:$AZ92,0)+1)/MAX(Data_Baseline!$C92:$AZ92),IF(Data_Baseline!D92=0,SMALL(Data_Baseline!$C92:$AZ92,COUNTIF(Data_Baseline!$C92:$AZ92,0)+1)/MAX(Data_Baseline!$C92:$AZ92),Data_Baseline!D92/MAX(Data_Baseline!$C92:$AZ92))),IF(E$3&lt;=$B$2,SMALL(Data_Baseline!$C92:$AZ92,COUNTIF(Data_Baseline!$C92:$AZ92,0)+1),IF(Data_Baseline!D92=0,SMALL(Data_Baseline!$C92:$AZ92,COUNTIF(Data_Baseline!$C92:$AZ92,0)+1),Data_Baseline!D92)))),"")</f>
        <v>2.8935097916498917E-4</v>
      </c>
      <c r="F92" s="79">
        <f ca="1">IFERROR(IF(Data_Baseline!E92="","",IF($C$3="On",IF(F$3&lt;=$B$2,SMALL(Data_Baseline!$C92:$AZ92,COUNTIF(Data_Baseline!$C92:$AZ92,0)+1)/MAX(Data_Baseline!$C92:$AZ92),IF(Data_Baseline!E92=0,SMALL(Data_Baseline!$C92:$AZ92,COUNTIF(Data_Baseline!$C92:$AZ92,0)+1)/MAX(Data_Baseline!$C92:$AZ92),Data_Baseline!E92/MAX(Data_Baseline!$C92:$AZ92))),IF(F$3&lt;=$B$2,SMALL(Data_Baseline!$C92:$AZ92,COUNTIF(Data_Baseline!$C92:$AZ92,0)+1),IF(Data_Baseline!E92=0,SMALL(Data_Baseline!$C92:$AZ92,COUNTIF(Data_Baseline!$C92:$AZ92,0)+1),Data_Baseline!E92)))),"")</f>
        <v>2.8935097916498917E-4</v>
      </c>
      <c r="G92" s="79">
        <f ca="1">IFERROR(IF(Data_Baseline!F92="","",IF($C$3="On",IF(G$3&lt;=$B$2,SMALL(Data_Baseline!$C92:$AZ92,COUNTIF(Data_Baseline!$C92:$AZ92,0)+1)/MAX(Data_Baseline!$C92:$AZ92),IF(Data_Baseline!F92=0,SMALL(Data_Baseline!$C92:$AZ92,COUNTIF(Data_Baseline!$C92:$AZ92,0)+1)/MAX(Data_Baseline!$C92:$AZ92),Data_Baseline!F92/MAX(Data_Baseline!$C92:$AZ92))),IF(G$3&lt;=$B$2,SMALL(Data_Baseline!$C92:$AZ92,COUNTIF(Data_Baseline!$C92:$AZ92,0)+1),IF(Data_Baseline!F92=0,SMALL(Data_Baseline!$C92:$AZ92,COUNTIF(Data_Baseline!$C92:$AZ92,0)+1),Data_Baseline!F92)))),"")</f>
        <v>2.8935097916498917E-4</v>
      </c>
      <c r="H92" s="79">
        <f ca="1">IFERROR(IF(Data_Baseline!G92="","",IF($C$3="On",IF(H$3&lt;=$B$2,SMALL(Data_Baseline!$C92:$AZ92,COUNTIF(Data_Baseline!$C92:$AZ92,0)+1)/MAX(Data_Baseline!$C92:$AZ92),IF(Data_Baseline!G92=0,SMALL(Data_Baseline!$C92:$AZ92,COUNTIF(Data_Baseline!$C92:$AZ92,0)+1)/MAX(Data_Baseline!$C92:$AZ92),Data_Baseline!G92/MAX(Data_Baseline!$C92:$AZ92))),IF(H$3&lt;=$B$2,SMALL(Data_Baseline!$C92:$AZ92,COUNTIF(Data_Baseline!$C92:$AZ92,0)+1),IF(Data_Baseline!G92=0,SMALL(Data_Baseline!$C92:$AZ92,COUNTIF(Data_Baseline!$C92:$AZ92,0)+1),Data_Baseline!G92)))),"")</f>
        <v>2.8935097916498917E-4</v>
      </c>
      <c r="I92" s="79">
        <f ca="1">IFERROR(IF(Data_Baseline!H92="","",IF($C$3="On",IF(I$3&lt;=$B$2,SMALL(Data_Baseline!$C92:$AZ92,COUNTIF(Data_Baseline!$C92:$AZ92,0)+1)/MAX(Data_Baseline!$C92:$AZ92),IF(Data_Baseline!H92=0,SMALL(Data_Baseline!$C92:$AZ92,COUNTIF(Data_Baseline!$C92:$AZ92,0)+1)/MAX(Data_Baseline!$C92:$AZ92),Data_Baseline!H92/MAX(Data_Baseline!$C92:$AZ92))),IF(I$3&lt;=$B$2,SMALL(Data_Baseline!$C92:$AZ92,COUNTIF(Data_Baseline!$C92:$AZ92,0)+1),IF(Data_Baseline!H92=0,SMALL(Data_Baseline!$C92:$AZ92,COUNTIF(Data_Baseline!$C92:$AZ92,0)+1),Data_Baseline!H92)))),"")</f>
        <v>2.8935097916498917E-4</v>
      </c>
      <c r="J92" s="79">
        <f ca="1">IFERROR(IF(Data_Baseline!I92="","",IF($C$3="On",IF(J$3&lt;=$B$2,SMALL(Data_Baseline!$C92:$AZ92,COUNTIF(Data_Baseline!$C92:$AZ92,0)+1)/MAX(Data_Baseline!$C92:$AZ92),IF(Data_Baseline!I92=0,SMALL(Data_Baseline!$C92:$AZ92,COUNTIF(Data_Baseline!$C92:$AZ92,0)+1)/MAX(Data_Baseline!$C92:$AZ92),Data_Baseline!I92/MAX(Data_Baseline!$C92:$AZ92))),IF(J$3&lt;=$B$2,SMALL(Data_Baseline!$C92:$AZ92,COUNTIF(Data_Baseline!$C92:$AZ92,0)+1),IF(Data_Baseline!I92=0,SMALL(Data_Baseline!$C92:$AZ92,COUNTIF(Data_Baseline!$C92:$AZ92,0)+1),Data_Baseline!I92)))),"")</f>
        <v>2.8935097916498917E-4</v>
      </c>
      <c r="K92" s="79">
        <f ca="1">IFERROR(IF(Data_Baseline!J92="","",IF($C$3="On",IF(K$3&lt;=$B$2,SMALL(Data_Baseline!$C92:$AZ92,COUNTIF(Data_Baseline!$C92:$AZ92,0)+1)/MAX(Data_Baseline!$C92:$AZ92),IF(Data_Baseline!J92=0,SMALL(Data_Baseline!$C92:$AZ92,COUNTIF(Data_Baseline!$C92:$AZ92,0)+1)/MAX(Data_Baseline!$C92:$AZ92),Data_Baseline!J92/MAX(Data_Baseline!$C92:$AZ92))),IF(K$3&lt;=$B$2,SMALL(Data_Baseline!$C92:$AZ92,COUNTIF(Data_Baseline!$C92:$AZ92,0)+1),IF(Data_Baseline!J92=0,SMALL(Data_Baseline!$C92:$AZ92,COUNTIF(Data_Baseline!$C92:$AZ92,0)+1),Data_Baseline!J92)))),"")</f>
        <v>2.8935097916498917E-4</v>
      </c>
      <c r="L92" s="79">
        <f ca="1">IFERROR(IF(Data_Baseline!K92="","",IF($C$3="On",IF(L$3&lt;=$B$2,SMALL(Data_Baseline!$C92:$AZ92,COUNTIF(Data_Baseline!$C92:$AZ92,0)+1)/MAX(Data_Baseline!$C92:$AZ92),IF(Data_Baseline!K92=0,SMALL(Data_Baseline!$C92:$AZ92,COUNTIF(Data_Baseline!$C92:$AZ92,0)+1)/MAX(Data_Baseline!$C92:$AZ92),Data_Baseline!K92/MAX(Data_Baseline!$C92:$AZ92))),IF(L$3&lt;=$B$2,SMALL(Data_Baseline!$C92:$AZ92,COUNTIF(Data_Baseline!$C92:$AZ92,0)+1),IF(Data_Baseline!K92=0,SMALL(Data_Baseline!$C92:$AZ92,COUNTIF(Data_Baseline!$C92:$AZ92,0)+1),Data_Baseline!K92)))),"")</f>
        <v>2.8935097916498917E-4</v>
      </c>
      <c r="M92" s="79">
        <f ca="1">IFERROR(IF(Data_Baseline!L92="","",IF($C$3="On",IF(M$3&lt;=$B$2,SMALL(Data_Baseline!$C92:$AZ92,COUNTIF(Data_Baseline!$C92:$AZ92,0)+1)/MAX(Data_Baseline!$C92:$AZ92),IF(Data_Baseline!L92=0,SMALL(Data_Baseline!$C92:$AZ92,COUNTIF(Data_Baseline!$C92:$AZ92,0)+1)/MAX(Data_Baseline!$C92:$AZ92),Data_Baseline!L92/MAX(Data_Baseline!$C92:$AZ92))),IF(M$3&lt;=$B$2,SMALL(Data_Baseline!$C92:$AZ92,COUNTIF(Data_Baseline!$C92:$AZ92,0)+1),IF(Data_Baseline!L92=0,SMALL(Data_Baseline!$C92:$AZ92,COUNTIF(Data_Baseline!$C92:$AZ92,0)+1),Data_Baseline!L92)))),"")</f>
        <v>2.8935097916498917E-4</v>
      </c>
      <c r="N92" s="79">
        <f ca="1">IFERROR(IF(Data_Baseline!M92="","",IF($C$3="On",IF(N$3&lt;=$B$2,SMALL(Data_Baseline!$C92:$AZ92,COUNTIF(Data_Baseline!$C92:$AZ92,0)+1)/MAX(Data_Baseline!$C92:$AZ92),IF(Data_Baseline!M92=0,SMALL(Data_Baseline!$C92:$AZ92,COUNTIF(Data_Baseline!$C92:$AZ92,0)+1)/MAX(Data_Baseline!$C92:$AZ92),Data_Baseline!M92/MAX(Data_Baseline!$C92:$AZ92))),IF(N$3&lt;=$B$2,SMALL(Data_Baseline!$C92:$AZ92,COUNTIF(Data_Baseline!$C92:$AZ92,0)+1),IF(Data_Baseline!M92=0,SMALL(Data_Baseline!$C92:$AZ92,COUNTIF(Data_Baseline!$C92:$AZ92,0)+1),Data_Baseline!M92)))),"")</f>
        <v>2.8935097916498917E-4</v>
      </c>
      <c r="O92" s="79">
        <f ca="1">IFERROR(IF(Data_Baseline!N92="","",IF($C$3="On",IF(O$3&lt;=$B$2,SMALL(Data_Baseline!$C92:$AZ92,COUNTIF(Data_Baseline!$C92:$AZ92,0)+1)/MAX(Data_Baseline!$C92:$AZ92),IF(Data_Baseline!N92=0,SMALL(Data_Baseline!$C92:$AZ92,COUNTIF(Data_Baseline!$C92:$AZ92,0)+1)/MAX(Data_Baseline!$C92:$AZ92),Data_Baseline!N92/MAX(Data_Baseline!$C92:$AZ92))),IF(O$3&lt;=$B$2,SMALL(Data_Baseline!$C92:$AZ92,COUNTIF(Data_Baseline!$C92:$AZ92,0)+1),IF(Data_Baseline!N92=0,SMALL(Data_Baseline!$C92:$AZ92,COUNTIF(Data_Baseline!$C92:$AZ92,0)+1),Data_Baseline!N92)))),"")</f>
        <v>2.8935097916498917E-4</v>
      </c>
      <c r="P92" s="79">
        <f ca="1">IFERROR(IF(Data_Baseline!O92="","",IF($C$3="On",IF(P$3&lt;=$B$2,SMALL(Data_Baseline!$C92:$AZ92,COUNTIF(Data_Baseline!$C92:$AZ92,0)+1)/MAX(Data_Baseline!$C92:$AZ92),IF(Data_Baseline!O92=0,SMALL(Data_Baseline!$C92:$AZ92,COUNTIF(Data_Baseline!$C92:$AZ92,0)+1)/MAX(Data_Baseline!$C92:$AZ92),Data_Baseline!O92/MAX(Data_Baseline!$C92:$AZ92))),IF(P$3&lt;=$B$2,SMALL(Data_Baseline!$C92:$AZ92,COUNTIF(Data_Baseline!$C92:$AZ92,0)+1),IF(Data_Baseline!O92=0,SMALL(Data_Baseline!$C92:$AZ92,COUNTIF(Data_Baseline!$C92:$AZ92,0)+1),Data_Baseline!O92)))),"")</f>
        <v>2.8935097916498917E-4</v>
      </c>
      <c r="Q92" s="79">
        <f ca="1">IFERROR(IF(Data_Baseline!P92="","",IF($C$3="On",IF(Q$3&lt;=$B$2,SMALL(Data_Baseline!$C92:$AZ92,COUNTIF(Data_Baseline!$C92:$AZ92,0)+1)/MAX(Data_Baseline!$C92:$AZ92),IF(Data_Baseline!P92=0,SMALL(Data_Baseline!$C92:$AZ92,COUNTIF(Data_Baseline!$C92:$AZ92,0)+1)/MAX(Data_Baseline!$C92:$AZ92),Data_Baseline!P92/MAX(Data_Baseline!$C92:$AZ92))),IF(Q$3&lt;=$B$2,SMALL(Data_Baseline!$C92:$AZ92,COUNTIF(Data_Baseline!$C92:$AZ92,0)+1),IF(Data_Baseline!P92=0,SMALL(Data_Baseline!$C92:$AZ92,COUNTIF(Data_Baseline!$C92:$AZ92,0)+1),Data_Baseline!P92)))),"")</f>
        <v>2.8935097916498917E-4</v>
      </c>
      <c r="R92" s="79">
        <f ca="1">IFERROR(IF(Data_Baseline!Q92="","",IF($C$3="On",IF(R$3&lt;=$B$2,SMALL(Data_Baseline!$C92:$AZ92,COUNTIF(Data_Baseline!$C92:$AZ92,0)+1)/MAX(Data_Baseline!$C92:$AZ92),IF(Data_Baseline!Q92=0,SMALL(Data_Baseline!$C92:$AZ92,COUNTIF(Data_Baseline!$C92:$AZ92,0)+1)/MAX(Data_Baseline!$C92:$AZ92),Data_Baseline!Q92/MAX(Data_Baseline!$C92:$AZ92))),IF(R$3&lt;=$B$2,SMALL(Data_Baseline!$C92:$AZ92,COUNTIF(Data_Baseline!$C92:$AZ92,0)+1),IF(Data_Baseline!Q92=0,SMALL(Data_Baseline!$C92:$AZ92,COUNTIF(Data_Baseline!$C92:$AZ92,0)+1),Data_Baseline!Q92)))),"")</f>
        <v>2.8935097916498917E-4</v>
      </c>
      <c r="S92" s="79">
        <f ca="1">IFERROR(IF(Data_Baseline!R92="","",IF($C$3="On",IF(S$3&lt;=$B$2,SMALL(Data_Baseline!$C92:$AZ92,COUNTIF(Data_Baseline!$C92:$AZ92,0)+1)/MAX(Data_Baseline!$C92:$AZ92),IF(Data_Baseline!R92=0,SMALL(Data_Baseline!$C92:$AZ92,COUNTIF(Data_Baseline!$C92:$AZ92,0)+1)/MAX(Data_Baseline!$C92:$AZ92),Data_Baseline!R92/MAX(Data_Baseline!$C92:$AZ92))),IF(S$3&lt;=$B$2,SMALL(Data_Baseline!$C92:$AZ92,COUNTIF(Data_Baseline!$C92:$AZ92,0)+1),IF(Data_Baseline!R92=0,SMALL(Data_Baseline!$C92:$AZ92,COUNTIF(Data_Baseline!$C92:$AZ92,0)+1),Data_Baseline!R92)))),"")</f>
        <v>2.8935097916498917E-4</v>
      </c>
      <c r="T92" s="79">
        <f ca="1">IFERROR(IF(Data_Baseline!S92="","",IF($C$3="On",IF(T$3&lt;=$B$2,SMALL(Data_Baseline!$C92:$AZ92,COUNTIF(Data_Baseline!$C92:$AZ92,0)+1)/MAX(Data_Baseline!$C92:$AZ92),IF(Data_Baseline!S92=0,SMALL(Data_Baseline!$C92:$AZ92,COUNTIF(Data_Baseline!$C92:$AZ92,0)+1)/MAX(Data_Baseline!$C92:$AZ92),Data_Baseline!S92/MAX(Data_Baseline!$C92:$AZ92))),IF(T$3&lt;=$B$2,SMALL(Data_Baseline!$C92:$AZ92,COUNTIF(Data_Baseline!$C92:$AZ92,0)+1),IF(Data_Baseline!S92=0,SMALL(Data_Baseline!$C92:$AZ92,COUNTIF(Data_Baseline!$C92:$AZ92,0)+1),Data_Baseline!S92)))),"")</f>
        <v>2.8935097916498917E-4</v>
      </c>
      <c r="U92" s="79">
        <f ca="1">IFERROR(IF(Data_Baseline!T92="","",IF($C$3="On",IF(U$3&lt;=$B$2,SMALL(Data_Baseline!$C92:$AZ92,COUNTIF(Data_Baseline!$C92:$AZ92,0)+1)/MAX(Data_Baseline!$C92:$AZ92),IF(Data_Baseline!T92=0,SMALL(Data_Baseline!$C92:$AZ92,COUNTIF(Data_Baseline!$C92:$AZ92,0)+1)/MAX(Data_Baseline!$C92:$AZ92),Data_Baseline!T92/MAX(Data_Baseline!$C92:$AZ92))),IF(U$3&lt;=$B$2,SMALL(Data_Baseline!$C92:$AZ92,COUNTIF(Data_Baseline!$C92:$AZ92,0)+1),IF(Data_Baseline!T92=0,SMALL(Data_Baseline!$C92:$AZ92,COUNTIF(Data_Baseline!$C92:$AZ92,0)+1),Data_Baseline!T92)))),"")</f>
        <v>2.8935097916498917E-4</v>
      </c>
      <c r="V92" s="79">
        <f ca="1">IFERROR(IF(Data_Baseline!U92="","",IF($C$3="On",IF(V$3&lt;=$B$2,SMALL(Data_Baseline!$C92:$AZ92,COUNTIF(Data_Baseline!$C92:$AZ92,0)+1)/MAX(Data_Baseline!$C92:$AZ92),IF(Data_Baseline!U92=0,SMALL(Data_Baseline!$C92:$AZ92,COUNTIF(Data_Baseline!$C92:$AZ92,0)+1)/MAX(Data_Baseline!$C92:$AZ92),Data_Baseline!U92/MAX(Data_Baseline!$C92:$AZ92))),IF(V$3&lt;=$B$2,SMALL(Data_Baseline!$C92:$AZ92,COUNTIF(Data_Baseline!$C92:$AZ92,0)+1),IF(Data_Baseline!U92=0,SMALL(Data_Baseline!$C92:$AZ92,COUNTIF(Data_Baseline!$C92:$AZ92,0)+1),Data_Baseline!U92)))),"")</f>
        <v>2.8935097916498917E-4</v>
      </c>
      <c r="W92" s="79">
        <f ca="1">IFERROR(IF(Data_Baseline!V92="","",IF($C$3="On",IF(W$3&lt;=$B$2,SMALL(Data_Baseline!$C92:$AZ92,COUNTIF(Data_Baseline!$C92:$AZ92,0)+1)/MAX(Data_Baseline!$C92:$AZ92),IF(Data_Baseline!V92=0,SMALL(Data_Baseline!$C92:$AZ92,COUNTIF(Data_Baseline!$C92:$AZ92,0)+1)/MAX(Data_Baseline!$C92:$AZ92),Data_Baseline!V92/MAX(Data_Baseline!$C92:$AZ92))),IF(W$3&lt;=$B$2,SMALL(Data_Baseline!$C92:$AZ92,COUNTIF(Data_Baseline!$C92:$AZ92,0)+1),IF(Data_Baseline!V92=0,SMALL(Data_Baseline!$C92:$AZ92,COUNTIF(Data_Baseline!$C92:$AZ92,0)+1),Data_Baseline!V92)))),"")</f>
        <v>2.8935097916498917E-4</v>
      </c>
      <c r="X92" s="79">
        <f ca="1">IFERROR(IF(Data_Baseline!W92="","",IF($C$3="On",IF(X$3&lt;=$B$2,SMALL(Data_Baseline!$C92:$AZ92,COUNTIF(Data_Baseline!$C92:$AZ92,0)+1)/MAX(Data_Baseline!$C92:$AZ92),IF(Data_Baseline!W92=0,SMALL(Data_Baseline!$C92:$AZ92,COUNTIF(Data_Baseline!$C92:$AZ92,0)+1)/MAX(Data_Baseline!$C92:$AZ92),Data_Baseline!W92/MAX(Data_Baseline!$C92:$AZ92))),IF(X$3&lt;=$B$2,SMALL(Data_Baseline!$C92:$AZ92,COUNTIF(Data_Baseline!$C92:$AZ92,0)+1),IF(Data_Baseline!W92=0,SMALL(Data_Baseline!$C92:$AZ92,COUNTIF(Data_Baseline!$C92:$AZ92,0)+1),Data_Baseline!W92)))),"")</f>
        <v>2.8935097916498917E-4</v>
      </c>
      <c r="Y92" s="79">
        <f ca="1">IFERROR(IF(Data_Baseline!X92="","",IF($C$3="On",IF(Y$3&lt;=$B$2,SMALL(Data_Baseline!$C92:$AZ92,COUNTIF(Data_Baseline!$C92:$AZ92,0)+1)/MAX(Data_Baseline!$C92:$AZ92),IF(Data_Baseline!X92=0,SMALL(Data_Baseline!$C92:$AZ92,COUNTIF(Data_Baseline!$C92:$AZ92,0)+1)/MAX(Data_Baseline!$C92:$AZ92),Data_Baseline!X92/MAX(Data_Baseline!$C92:$AZ92))),IF(Y$3&lt;=$B$2,SMALL(Data_Baseline!$C92:$AZ92,COUNTIF(Data_Baseline!$C92:$AZ92,0)+1),IF(Data_Baseline!X92=0,SMALL(Data_Baseline!$C92:$AZ92,COUNTIF(Data_Baseline!$C92:$AZ92,0)+1),Data_Baseline!X92)))),"")</f>
        <v>2.8935097916498917E-4</v>
      </c>
      <c r="Z92" s="79">
        <f ca="1">IFERROR(IF(Data_Baseline!Y92="","",IF($C$3="On",IF(Z$3&lt;=$B$2,SMALL(Data_Baseline!$C92:$AZ92,COUNTIF(Data_Baseline!$C92:$AZ92,0)+1)/MAX(Data_Baseline!$C92:$AZ92),IF(Data_Baseline!Y92=0,SMALL(Data_Baseline!$C92:$AZ92,COUNTIF(Data_Baseline!$C92:$AZ92,0)+1)/MAX(Data_Baseline!$C92:$AZ92),Data_Baseline!Y92/MAX(Data_Baseline!$C92:$AZ92))),IF(Z$3&lt;=$B$2,SMALL(Data_Baseline!$C92:$AZ92,COUNTIF(Data_Baseline!$C92:$AZ92,0)+1),IF(Data_Baseline!Y92=0,SMALL(Data_Baseline!$C92:$AZ92,COUNTIF(Data_Baseline!$C92:$AZ92,0)+1),Data_Baseline!Y92)))),"")</f>
        <v>2.8935097916498917E-4</v>
      </c>
      <c r="AA92" s="79">
        <f ca="1">IFERROR(IF(Data_Baseline!Z92="","",IF($C$3="On",IF(AA$3&lt;=$B$2,SMALL(Data_Baseline!$C92:$AZ92,COUNTIF(Data_Baseline!$C92:$AZ92,0)+1)/MAX(Data_Baseline!$C92:$AZ92),IF(Data_Baseline!Z92=0,SMALL(Data_Baseline!$C92:$AZ92,COUNTIF(Data_Baseline!$C92:$AZ92,0)+1)/MAX(Data_Baseline!$C92:$AZ92),Data_Baseline!Z92/MAX(Data_Baseline!$C92:$AZ92))),IF(AA$3&lt;=$B$2,SMALL(Data_Baseline!$C92:$AZ92,COUNTIF(Data_Baseline!$C92:$AZ92,0)+1),IF(Data_Baseline!Z92=0,SMALL(Data_Baseline!$C92:$AZ92,COUNTIF(Data_Baseline!$C92:$AZ92,0)+1),Data_Baseline!Z92)))),"")</f>
        <v>3.2104483075404782E-3</v>
      </c>
      <c r="AB92" s="79">
        <f ca="1">IFERROR(IF(Data_Baseline!AA92="","",IF($C$3="On",IF(AB$3&lt;=$B$2,SMALL(Data_Baseline!$C92:$AZ92,COUNTIF(Data_Baseline!$C92:$AZ92,0)+1)/MAX(Data_Baseline!$C92:$AZ92),IF(Data_Baseline!AA92=0,SMALL(Data_Baseline!$C92:$AZ92,COUNTIF(Data_Baseline!$C92:$AZ92,0)+1)/MAX(Data_Baseline!$C92:$AZ92),Data_Baseline!AA92/MAX(Data_Baseline!$C92:$AZ92))),IF(AB$3&lt;=$B$2,SMALL(Data_Baseline!$C92:$AZ92,COUNTIF(Data_Baseline!$C92:$AZ92,0)+1),IF(Data_Baseline!AA92=0,SMALL(Data_Baseline!$C92:$AZ92,COUNTIF(Data_Baseline!$C92:$AZ92,0)+1),Data_Baseline!AA92)))),"")</f>
        <v>9.4757800034468917E-3</v>
      </c>
      <c r="AC92" s="79">
        <f ca="1">IFERROR(IF(Data_Baseline!AB92="","",IF($C$3="On",IF(AC$3&lt;=$B$2,SMALL(Data_Baseline!$C92:$AZ92,COUNTIF(Data_Baseline!$C92:$AZ92,0)+1)/MAX(Data_Baseline!$C92:$AZ92),IF(Data_Baseline!AB92=0,SMALL(Data_Baseline!$C92:$AZ92,COUNTIF(Data_Baseline!$C92:$AZ92,0)+1)/MAX(Data_Baseline!$C92:$AZ92),Data_Baseline!AB92/MAX(Data_Baseline!$C92:$AZ92))),IF(AC$3&lt;=$B$2,SMALL(Data_Baseline!$C92:$AZ92,COUNTIF(Data_Baseline!$C92:$AZ92,0)+1),IF(Data_Baseline!AB92=0,SMALL(Data_Baseline!$C92:$AZ92,COUNTIF(Data_Baseline!$C92:$AZ92,0)+1),Data_Baseline!AB92)))),"")</f>
        <v>2.1154966587427874E-2</v>
      </c>
      <c r="AD92" s="79">
        <f ca="1">IFERROR(IF(Data_Baseline!AC92="","",IF($C$3="On",IF(AD$3&lt;=$B$2,SMALL(Data_Baseline!$C92:$AZ92,COUNTIF(Data_Baseline!$C92:$AZ92,0)+1)/MAX(Data_Baseline!$C92:$AZ92),IF(Data_Baseline!AC92=0,SMALL(Data_Baseline!$C92:$AZ92,COUNTIF(Data_Baseline!$C92:$AZ92,0)+1)/MAX(Data_Baseline!$C92:$AZ92),Data_Baseline!AC92/MAX(Data_Baseline!$C92:$AZ92))),IF(AD$3&lt;=$B$2,SMALL(Data_Baseline!$C92:$AZ92,COUNTIF(Data_Baseline!$C92:$AZ92,0)+1),IF(Data_Baseline!AC92=0,SMALL(Data_Baseline!$C92:$AZ92,COUNTIF(Data_Baseline!$C92:$AZ92,0)+1),Data_Baseline!AC92)))),"")</f>
        <v>4.2785942232128032E-2</v>
      </c>
      <c r="AE92" s="79">
        <f ca="1">IFERROR(IF(Data_Baseline!AD92="","",IF($C$3="On",IF(AE$3&lt;=$B$2,SMALL(Data_Baseline!$C92:$AZ92,COUNTIF(Data_Baseline!$C92:$AZ92,0)+1)/MAX(Data_Baseline!$C92:$AZ92),IF(Data_Baseline!AD92=0,SMALL(Data_Baseline!$C92:$AZ92,COUNTIF(Data_Baseline!$C92:$AZ92,0)+1)/MAX(Data_Baseline!$C92:$AZ92),Data_Baseline!AD92/MAX(Data_Baseline!$C92:$AZ92))),IF(AE$3&lt;=$B$2,SMALL(Data_Baseline!$C92:$AZ92,COUNTIF(Data_Baseline!$C92:$AZ92,0)+1),IF(Data_Baseline!AD92=0,SMALL(Data_Baseline!$C92:$AZ92,COUNTIF(Data_Baseline!$C92:$AZ92,0)+1),Data_Baseline!AD92)))),"")</f>
        <v>8.1408320210490326E-2</v>
      </c>
      <c r="AF92" s="79">
        <f ca="1">IFERROR(IF(Data_Baseline!AE92="","",IF($C$3="On",IF(AF$3&lt;=$B$2,SMALL(Data_Baseline!$C92:$AZ92,COUNTIF(Data_Baseline!$C92:$AZ92,0)+1)/MAX(Data_Baseline!$C92:$AZ92),IF(Data_Baseline!AE92=0,SMALL(Data_Baseline!$C92:$AZ92,COUNTIF(Data_Baseline!$C92:$AZ92,0)+1)/MAX(Data_Baseline!$C92:$AZ92),Data_Baseline!AE92/MAX(Data_Baseline!$C92:$AZ92))),IF(AF$3&lt;=$B$2,SMALL(Data_Baseline!$C92:$AZ92,COUNTIF(Data_Baseline!$C92:$AZ92,0)+1),IF(Data_Baseline!AE92=0,SMALL(Data_Baseline!$C92:$AZ92,COUNTIF(Data_Baseline!$C92:$AZ92,0)+1),Data_Baseline!AE92)))),"")</f>
        <v>0.14746899918464029</v>
      </c>
      <c r="AG92" s="79">
        <f ca="1">IFERROR(IF(Data_Baseline!AF92="","",IF($C$3="On",IF(AG$3&lt;=$B$2,SMALL(Data_Baseline!$C92:$AZ92,COUNTIF(Data_Baseline!$C92:$AZ92,0)+1)/MAX(Data_Baseline!$C92:$AZ92),IF(Data_Baseline!AF92=0,SMALL(Data_Baseline!$C92:$AZ92,COUNTIF(Data_Baseline!$C92:$AZ92,0)+1)/MAX(Data_Baseline!$C92:$AZ92),Data_Baseline!AF92/MAX(Data_Baseline!$C92:$AZ92))),IF(AG$3&lt;=$B$2,SMALL(Data_Baseline!$C92:$AZ92,COUNTIF(Data_Baseline!$C92:$AZ92,0)+1),IF(Data_Baseline!AF92=0,SMALL(Data_Baseline!$C92:$AZ92,COUNTIF(Data_Baseline!$C92:$AZ92,0)+1),Data_Baseline!AF92)))),"")</f>
        <v>0.25030681691482581</v>
      </c>
      <c r="AH92" s="79">
        <f ca="1">IFERROR(IF(Data_Baseline!AG92="","",IF($C$3="On",IF(AH$3&lt;=$B$2,SMALL(Data_Baseline!$C92:$AZ92,COUNTIF(Data_Baseline!$C92:$AZ92,0)+1)/MAX(Data_Baseline!$C92:$AZ92),IF(Data_Baseline!AG92=0,SMALL(Data_Baseline!$C92:$AZ92,COUNTIF(Data_Baseline!$C92:$AZ92,0)+1)/MAX(Data_Baseline!$C92:$AZ92),Data_Baseline!AG92/MAX(Data_Baseline!$C92:$AZ92))),IF(AH$3&lt;=$B$2,SMALL(Data_Baseline!$C92:$AZ92,COUNTIF(Data_Baseline!$C92:$AZ92,0)+1),IF(Data_Baseline!AG92=0,SMALL(Data_Baseline!$C92:$AZ92,COUNTIF(Data_Baseline!$C92:$AZ92,0)+1),Data_Baseline!AG92)))),"")</f>
        <v>0.39087967347245944</v>
      </c>
      <c r="AI92" s="79">
        <f ca="1">IFERROR(IF(Data_Baseline!AH92="","",IF($C$3="On",IF(AI$3&lt;=$B$2,SMALL(Data_Baseline!$C92:$AZ92,COUNTIF(Data_Baseline!$C92:$AZ92,0)+1)/MAX(Data_Baseline!$C92:$AZ92),IF(Data_Baseline!AH92=0,SMALL(Data_Baseline!$C92:$AZ92,COUNTIF(Data_Baseline!$C92:$AZ92,0)+1)/MAX(Data_Baseline!$C92:$AZ92),Data_Baseline!AH92/MAX(Data_Baseline!$C92:$AZ92))),IF(AI$3&lt;=$B$2,SMALL(Data_Baseline!$C92:$AZ92,COUNTIF(Data_Baseline!$C92:$AZ92,0)+1),IF(Data_Baseline!AH92=0,SMALL(Data_Baseline!$C92:$AZ92,COUNTIF(Data_Baseline!$C92:$AZ92,0)+1),Data_Baseline!AH92)))),"")</f>
        <v>0.54883766417212798</v>
      </c>
      <c r="AJ92" s="79">
        <f ca="1">IFERROR(IF(Data_Baseline!AI92="","",IF($C$3="On",IF(AJ$3&lt;=$B$2,SMALL(Data_Baseline!$C92:$AZ92,COUNTIF(Data_Baseline!$C92:$AZ92,0)+1)/MAX(Data_Baseline!$C92:$AZ92),IF(Data_Baseline!AI92=0,SMALL(Data_Baseline!$C92:$AZ92,COUNTIF(Data_Baseline!$C92:$AZ92,0)+1)/MAX(Data_Baseline!$C92:$AZ92),Data_Baseline!AI92/MAX(Data_Baseline!$C92:$AZ92))),IF(AJ$3&lt;=$B$2,SMALL(Data_Baseline!$C92:$AZ92,COUNTIF(Data_Baseline!$C92:$AZ92,0)+1),IF(Data_Baseline!AI92=0,SMALL(Data_Baseline!$C92:$AZ92,COUNTIF(Data_Baseline!$C92:$AZ92,0)+1),Data_Baseline!AI92)))),"")</f>
        <v>0.6971932100905267</v>
      </c>
      <c r="AK92" s="79">
        <f ca="1">IFERROR(IF(Data_Baseline!AJ92="","",IF($C$3="On",IF(AK$3&lt;=$B$2,SMALL(Data_Baseline!$C92:$AZ92,COUNTIF(Data_Baseline!$C92:$AZ92,0)+1)/MAX(Data_Baseline!$C92:$AZ92),IF(Data_Baseline!AJ92=0,SMALL(Data_Baseline!$C92:$AZ92,COUNTIF(Data_Baseline!$C92:$AZ92,0)+1)/MAX(Data_Baseline!$C92:$AZ92),Data_Baseline!AJ92/MAX(Data_Baseline!$C92:$AZ92))),IF(AK$3&lt;=$B$2,SMALL(Data_Baseline!$C92:$AZ92,COUNTIF(Data_Baseline!$C92:$AZ92,0)+1),IF(Data_Baseline!AJ92=0,SMALL(Data_Baseline!$C92:$AZ92,COUNTIF(Data_Baseline!$C92:$AZ92,0)+1),Data_Baseline!AJ92)))),"")</f>
        <v>0.81215992703275719</v>
      </c>
      <c r="AL92" s="79">
        <f ca="1">IFERROR(IF(Data_Baseline!AK92="","",IF($C$3="On",IF(AL$3&lt;=$B$2,SMALL(Data_Baseline!$C92:$AZ92,COUNTIF(Data_Baseline!$C92:$AZ92,0)+1)/MAX(Data_Baseline!$C92:$AZ92),IF(Data_Baseline!AK92=0,SMALL(Data_Baseline!$C92:$AZ92,COUNTIF(Data_Baseline!$C92:$AZ92,0)+1)/MAX(Data_Baseline!$C92:$AZ92),Data_Baseline!AK92/MAX(Data_Baseline!$C92:$AZ92))),IF(AL$3&lt;=$B$2,SMALL(Data_Baseline!$C92:$AZ92,COUNTIF(Data_Baseline!$C92:$AZ92,0)+1),IF(Data_Baseline!AK92=0,SMALL(Data_Baseline!$C92:$AZ92,COUNTIF(Data_Baseline!$C92:$AZ92,0)+1),Data_Baseline!AK92)))),"")</f>
        <v>0.89050244620415309</v>
      </c>
      <c r="AM92" s="79">
        <f ca="1">IFERROR(IF(Data_Baseline!AL92="","",IF($C$3="On",IF(AM$3&lt;=$B$2,SMALL(Data_Baseline!$C92:$AZ92,COUNTIF(Data_Baseline!$C92:$AZ92,0)+1)/MAX(Data_Baseline!$C92:$AZ92),IF(Data_Baseline!AL92=0,SMALL(Data_Baseline!$C92:$AZ92,COUNTIF(Data_Baseline!$C92:$AZ92,0)+1)/MAX(Data_Baseline!$C92:$AZ92),Data_Baseline!AL92/MAX(Data_Baseline!$C92:$AZ92))),IF(AM$3&lt;=$B$2,SMALL(Data_Baseline!$C92:$AZ92,COUNTIF(Data_Baseline!$C92:$AZ92,0)+1),IF(Data_Baseline!AL92=0,SMALL(Data_Baseline!$C92:$AZ92,COUNTIF(Data_Baseline!$C92:$AZ92,0)+1),Data_Baseline!AL92)))),"")</f>
        <v>0.93797931671931034</v>
      </c>
      <c r="AN92" s="79">
        <f ca="1">IFERROR(IF(Data_Baseline!AM92="","",IF($C$3="On",IF(AN$3&lt;=$B$2,SMALL(Data_Baseline!$C92:$AZ92,COUNTIF(Data_Baseline!$C92:$AZ92,0)+1)/MAX(Data_Baseline!$C92:$AZ92),IF(Data_Baseline!AM92=0,SMALL(Data_Baseline!$C92:$AZ92,COUNTIF(Data_Baseline!$C92:$AZ92,0)+1)/MAX(Data_Baseline!$C92:$AZ92),Data_Baseline!AM92/MAX(Data_Baseline!$C92:$AZ92))),IF(AN$3&lt;=$B$2,SMALL(Data_Baseline!$C92:$AZ92,COUNTIF(Data_Baseline!$C92:$AZ92,0)+1),IF(Data_Baseline!AM92=0,SMALL(Data_Baseline!$C92:$AZ92,COUNTIF(Data_Baseline!$C92:$AZ92,0)+1),Data_Baseline!AM92)))),"")</f>
        <v>0.96644287719786448</v>
      </c>
      <c r="AO92" s="79">
        <f ca="1">IFERROR(IF(Data_Baseline!AN92="","",IF($C$3="On",IF(AO$3&lt;=$B$2,SMALL(Data_Baseline!$C92:$AZ92,COUNTIF(Data_Baseline!$C92:$AZ92,0)+1)/MAX(Data_Baseline!$C92:$AZ92),IF(Data_Baseline!AN92=0,SMALL(Data_Baseline!$C92:$AZ92,COUNTIF(Data_Baseline!$C92:$AZ92,0)+1)/MAX(Data_Baseline!$C92:$AZ92),Data_Baseline!AN92/MAX(Data_Baseline!$C92:$AZ92))),IF(AO$3&lt;=$B$2,SMALL(Data_Baseline!$C92:$AZ92,COUNTIF(Data_Baseline!$C92:$AZ92,0)+1),IF(Data_Baseline!AN92=0,SMALL(Data_Baseline!$C92:$AZ92,COUNTIF(Data_Baseline!$C92:$AZ92,0)+1),Data_Baseline!AN92)))),"")</f>
        <v>0.98377770661557729</v>
      </c>
      <c r="AP92" s="79">
        <f ca="1">IFERROR(IF(Data_Baseline!AO92="","",IF($C$3="On",IF(AP$3&lt;=$B$2,SMALL(Data_Baseline!$C92:$AZ92,COUNTIF(Data_Baseline!$C92:$AZ92,0)+1)/MAX(Data_Baseline!$C92:$AZ92),IF(Data_Baseline!AO92=0,SMALL(Data_Baseline!$C92:$AZ92,COUNTIF(Data_Baseline!$C92:$AZ92,0)+1)/MAX(Data_Baseline!$C92:$AZ92),Data_Baseline!AO92/MAX(Data_Baseline!$C92:$AZ92))),IF(AP$3&lt;=$B$2,SMALL(Data_Baseline!$C92:$AZ92,COUNTIF(Data_Baseline!$C92:$AZ92,0)+1),IF(Data_Baseline!AO92=0,SMALL(Data_Baseline!$C92:$AZ92,COUNTIF(Data_Baseline!$C92:$AZ92,0)+1),Data_Baseline!AO92)))),"")</f>
        <v>0.99536582830925346</v>
      </c>
      <c r="AQ92" s="79">
        <f ca="1">IFERROR(IF(Data_Baseline!AP92="","",IF($C$3="On",IF(AQ$3&lt;=$B$2,SMALL(Data_Baseline!$C92:$AZ92,COUNTIF(Data_Baseline!$C92:$AZ92,0)+1)/MAX(Data_Baseline!$C92:$AZ92),IF(Data_Baseline!AP92=0,SMALL(Data_Baseline!$C92:$AZ92,COUNTIF(Data_Baseline!$C92:$AZ92,0)+1)/MAX(Data_Baseline!$C92:$AZ92),Data_Baseline!AP92/MAX(Data_Baseline!$C92:$AZ92))),IF(AQ$3&lt;=$B$2,SMALL(Data_Baseline!$C92:$AZ92,COUNTIF(Data_Baseline!$C92:$AZ92,0)+1),IF(Data_Baseline!AP92=0,SMALL(Data_Baseline!$C92:$AZ92,COUNTIF(Data_Baseline!$C92:$AZ92,0)+1),Data_Baseline!AP92)))),"")</f>
        <v>1</v>
      </c>
      <c r="AR92" s="79" t="str">
        <f>IFERROR(IF(Data_Baseline!AQ92="","",IF($C$3="On",IF(AR$3&lt;=$B$2,SMALL(Data_Baseline!$C92:$AZ92,COUNTIF(Data_Baseline!$C92:$AZ92,0)+1)/MAX(Data_Baseline!$C92:$AZ92),IF(Data_Baseline!AQ92=0,SMALL(Data_Baseline!$C92:$AZ92,COUNTIF(Data_Baseline!$C92:$AZ92,0)+1)/MAX(Data_Baseline!$C92:$AZ92),Data_Baseline!AQ92/MAX(Data_Baseline!$C92:$AZ92))),IF(AR$3&lt;=$B$2,SMALL(Data_Baseline!$C92:$AZ92,COUNTIF(Data_Baseline!$C92:$AZ92,0)+1),IF(Data_Baseline!AQ92=0,SMALL(Data_Baseline!$C92:$AZ92,COUNTIF(Data_Baseline!$C92:$AZ92,0)+1),Data_Baseline!AQ92)))),"")</f>
        <v/>
      </c>
      <c r="AS92" s="79" t="str">
        <f>IFERROR(IF(Data_Baseline!AR92="","",IF($C$3="On",IF(AS$3&lt;=$B$2,SMALL(Data_Baseline!$C92:$AZ92,COUNTIF(Data_Baseline!$C92:$AZ92,0)+1)/MAX(Data_Baseline!$C92:$AZ92),IF(Data_Baseline!AR92=0,SMALL(Data_Baseline!$C92:$AZ92,COUNTIF(Data_Baseline!$C92:$AZ92,0)+1)/MAX(Data_Baseline!$C92:$AZ92),Data_Baseline!AR92/MAX(Data_Baseline!$C92:$AZ92))),IF(AS$3&lt;=$B$2,SMALL(Data_Baseline!$C92:$AZ92,COUNTIF(Data_Baseline!$C92:$AZ92,0)+1),IF(Data_Baseline!AR92=0,SMALL(Data_Baseline!$C92:$AZ92,COUNTIF(Data_Baseline!$C92:$AZ92,0)+1),Data_Baseline!AR92)))),"")</f>
        <v/>
      </c>
      <c r="AT92" s="79" t="str">
        <f>IFERROR(IF(Data_Baseline!AS92="","",IF($C$3="On",IF(AT$3&lt;=$B$2,SMALL(Data_Baseline!$C92:$AZ92,COUNTIF(Data_Baseline!$C92:$AZ92,0)+1)/MAX(Data_Baseline!$C92:$AZ92),IF(Data_Baseline!AS92=0,SMALL(Data_Baseline!$C92:$AZ92,COUNTIF(Data_Baseline!$C92:$AZ92,0)+1)/MAX(Data_Baseline!$C92:$AZ92),Data_Baseline!AS92/MAX(Data_Baseline!$C92:$AZ92))),IF(AT$3&lt;=$B$2,SMALL(Data_Baseline!$C92:$AZ92,COUNTIF(Data_Baseline!$C92:$AZ92,0)+1),IF(Data_Baseline!AS92=0,SMALL(Data_Baseline!$C92:$AZ92,COUNTIF(Data_Baseline!$C92:$AZ92,0)+1),Data_Baseline!AS92)))),"")</f>
        <v/>
      </c>
      <c r="AU92" s="79" t="str">
        <f>IFERROR(IF(Data_Baseline!AT92="","",IF($C$3="On",IF(AU$3&lt;=$B$2,SMALL(Data_Baseline!$C92:$AZ92,COUNTIF(Data_Baseline!$C92:$AZ92,0)+1)/MAX(Data_Baseline!$C92:$AZ92),IF(Data_Baseline!AT92=0,SMALL(Data_Baseline!$C92:$AZ92,COUNTIF(Data_Baseline!$C92:$AZ92,0)+1)/MAX(Data_Baseline!$C92:$AZ92),Data_Baseline!AT92/MAX(Data_Baseline!$C92:$AZ92))),IF(AU$3&lt;=$B$2,SMALL(Data_Baseline!$C92:$AZ92,COUNTIF(Data_Baseline!$C92:$AZ92,0)+1),IF(Data_Baseline!AT92=0,SMALL(Data_Baseline!$C92:$AZ92,COUNTIF(Data_Baseline!$C92:$AZ92,0)+1),Data_Baseline!AT92)))),"")</f>
        <v/>
      </c>
      <c r="AV92" s="79" t="str">
        <f>IFERROR(IF(Data_Baseline!AU92="","",IF($C$3="On",IF(AV$3&lt;=$B$2,SMALL(Data_Baseline!$C92:$AZ92,COUNTIF(Data_Baseline!$C92:$AZ92,0)+1)/MAX(Data_Baseline!$C92:$AZ92),IF(Data_Baseline!AU92=0,SMALL(Data_Baseline!$C92:$AZ92,COUNTIF(Data_Baseline!$C92:$AZ92,0)+1)/MAX(Data_Baseline!$C92:$AZ92),Data_Baseline!AU92/MAX(Data_Baseline!$C92:$AZ92))),IF(AV$3&lt;=$B$2,SMALL(Data_Baseline!$C92:$AZ92,COUNTIF(Data_Baseline!$C92:$AZ92,0)+1),IF(Data_Baseline!AU92=0,SMALL(Data_Baseline!$C92:$AZ92,COUNTIF(Data_Baseline!$C92:$AZ92,0)+1),Data_Baseline!AU92)))),"")</f>
        <v/>
      </c>
      <c r="AW92" s="79" t="str">
        <f>IFERROR(IF(Data_Baseline!AV92="","",IF($C$3="On",IF(AW$3&lt;=$B$2,SMALL(Data_Baseline!$C92:$AZ92,COUNTIF(Data_Baseline!$C92:$AZ92,0)+1)/MAX(Data_Baseline!$C92:$AZ92),IF(Data_Baseline!AV92=0,SMALL(Data_Baseline!$C92:$AZ92,COUNTIF(Data_Baseline!$C92:$AZ92,0)+1)/MAX(Data_Baseline!$C92:$AZ92),Data_Baseline!AV92/MAX(Data_Baseline!$C92:$AZ92))),IF(AW$3&lt;=$B$2,SMALL(Data_Baseline!$C92:$AZ92,COUNTIF(Data_Baseline!$C92:$AZ92,0)+1),IF(Data_Baseline!AV92=0,SMALL(Data_Baseline!$C92:$AZ92,COUNTIF(Data_Baseline!$C92:$AZ92,0)+1),Data_Baseline!AV92)))),"")</f>
        <v/>
      </c>
      <c r="AX92" s="79" t="str">
        <f>IFERROR(IF(Data_Baseline!AW92="","",IF($C$3="On",IF(AX$3&lt;=$B$2,SMALL(Data_Baseline!$C92:$AZ92,COUNTIF(Data_Baseline!$C92:$AZ92,0)+1)/MAX(Data_Baseline!$C92:$AZ92),IF(Data_Baseline!AW92=0,SMALL(Data_Baseline!$C92:$AZ92,COUNTIF(Data_Baseline!$C92:$AZ92,0)+1)/MAX(Data_Baseline!$C92:$AZ92),Data_Baseline!AW92/MAX(Data_Baseline!$C92:$AZ92))),IF(AX$3&lt;=$B$2,SMALL(Data_Baseline!$C92:$AZ92,COUNTIF(Data_Baseline!$C92:$AZ92,0)+1),IF(Data_Baseline!AW92=0,SMALL(Data_Baseline!$C92:$AZ92,COUNTIF(Data_Baseline!$C92:$AZ92,0)+1),Data_Baseline!AW92)))),"")</f>
        <v/>
      </c>
      <c r="AY92" s="79" t="str">
        <f>IFERROR(IF(Data_Baseline!AX92="","",IF($C$3="On",IF(AY$3&lt;=$B$2,SMALL(Data_Baseline!$C92:$AZ92,COUNTIF(Data_Baseline!$C92:$AZ92,0)+1)/MAX(Data_Baseline!$C92:$AZ92),IF(Data_Baseline!AX92=0,SMALL(Data_Baseline!$C92:$AZ92,COUNTIF(Data_Baseline!$C92:$AZ92,0)+1)/MAX(Data_Baseline!$C92:$AZ92),Data_Baseline!AX92/MAX(Data_Baseline!$C92:$AZ92))),IF(AY$3&lt;=$B$2,SMALL(Data_Baseline!$C92:$AZ92,COUNTIF(Data_Baseline!$C92:$AZ92,0)+1),IF(Data_Baseline!AX92=0,SMALL(Data_Baseline!$C92:$AZ92,COUNTIF(Data_Baseline!$C92:$AZ92,0)+1),Data_Baseline!AX92)))),"")</f>
        <v/>
      </c>
      <c r="AZ92" s="79" t="str">
        <f>IFERROR(IF(Data_Baseline!AY92="","",IF($C$3="On",IF(AZ$3&lt;=$B$2,SMALL(Data_Baseline!$C92:$AZ92,COUNTIF(Data_Baseline!$C92:$AZ92,0)+1)/MAX(Data_Baseline!$C92:$AZ92),IF(Data_Baseline!AY92=0,SMALL(Data_Baseline!$C92:$AZ92,COUNTIF(Data_Baseline!$C92:$AZ92,0)+1)/MAX(Data_Baseline!$C92:$AZ92),Data_Baseline!AY92/MAX(Data_Baseline!$C92:$AZ92))),IF(AZ$3&lt;=$B$2,SMALL(Data_Baseline!$C92:$AZ92,COUNTIF(Data_Baseline!$C92:$AZ92,0)+1),IF(Data_Baseline!AY92=0,SMALL(Data_Baseline!$C92:$AZ92,COUNTIF(Data_Baseline!$C92:$AZ92,0)+1),Data_Baseline!AY92)))),"")</f>
        <v/>
      </c>
      <c r="BA92" s="79" t="str">
        <f>IFERROR(IF(Data_Baseline!AZ92="","",IF($C$3="On",IF(BA$3&lt;=$B$2,SMALL(Data_Baseline!$C92:$AZ92,COUNTIF(Data_Baseline!$C92:$AZ92,0)+1)/MAX(Data_Baseline!$C92:$AZ92),IF(Data_Baseline!AZ92=0,SMALL(Data_Baseline!$C92:$AZ92,COUNTIF(Data_Baseline!$C92:$AZ92,0)+1)/MAX(Data_Baseline!$C92:$AZ92),Data_Baseline!AZ92/MAX(Data_Baseline!$C92:$AZ92))),IF(BA$3&lt;=$B$2,SMALL(Data_Baseline!$C92:$AZ92,COUNTIF(Data_Baseline!$C92:$AZ92,0)+1),IF(Data_Baseline!AZ92=0,SMALL(Data_Baseline!$C92:$AZ92,COUNTIF(Data_Baseline!$C92:$AZ92,0)+1),Data_Baseline!AZ92)))),"")</f>
        <v/>
      </c>
      <c r="BB92" s="79">
        <f ca="1">IF(Data_Initial!BA92="",1,0)</f>
        <v>1</v>
      </c>
      <c r="BC92" s="2" t="str">
        <f t="shared" ca="1" si="4"/>
        <v>3G_aceA</v>
      </c>
      <c r="BD92" s="79" t="str">
        <f t="shared" ca="1" si="5"/>
        <v>3G</v>
      </c>
      <c r="BE92" s="79" t="str">
        <f ca="1">Data_Initial!BC92</f>
        <v>aceA</v>
      </c>
      <c r="BF92" s="79" t="str">
        <f ca="1">Data_Initial!BB92</f>
        <v>1_3</v>
      </c>
      <c r="BG92" s="79">
        <f ca="1">IFERROR((INDIRECT("Plate"&amp;Data!A92&amp;"_C!"&amp;CHAR(RIGHT(Data!B92,LEN(Data!B92)-1)+65)&amp;CODE(LEFT(Data!B92,1))-58)),"")</f>
        <v>0</v>
      </c>
      <c r="BH92" s="79" t="str">
        <f ca="1">Data_Initial!BA92</f>
        <v/>
      </c>
      <c r="BI92" s="79">
        <f t="shared" ca="1" si="6"/>
        <v>2.8935097916498917E-4</v>
      </c>
      <c r="BJ92" s="79" t="str">
        <f ca="1">IF(BH92="N",1+MAX($BJ$3:BJ91),"")</f>
        <v/>
      </c>
      <c r="BK92" s="79"/>
      <c r="BL92" s="79"/>
      <c r="BM92" s="79"/>
      <c r="BN92" s="79"/>
      <c r="BO92" s="79"/>
      <c r="BP92" s="79"/>
      <c r="BQ92" s="79"/>
      <c r="BR92" s="79"/>
      <c r="BS92" s="79"/>
      <c r="BT92" s="79"/>
      <c r="BU92" s="79"/>
      <c r="BV92" s="79"/>
      <c r="BW92" s="79"/>
      <c r="BX92" s="79"/>
      <c r="BY92" s="79"/>
      <c r="BZ92" s="79"/>
    </row>
    <row r="93" spans="1:78" x14ac:dyDescent="0.25">
      <c r="A93" s="79">
        <f ca="1">IF(BH93="N","N"&amp;BJ93,IF(BB93=0,"",MAX($A$3:A92)+1))</f>
        <v>83</v>
      </c>
      <c r="B93" s="79" t="str">
        <f ca="1">Data_Initial!A93&amp;C93</f>
        <v>2B3</v>
      </c>
      <c r="C93" s="79" t="str">
        <f ca="1">Data_Initial!B93</f>
        <v>B3</v>
      </c>
      <c r="D93" s="79">
        <f ca="1">IFERROR(IF(Data_Baseline!C93="","",IF($C$3="On",IF(D$3&lt;=$B$2,SMALL(Data_Baseline!$C93:$AZ93,COUNTIF(Data_Baseline!$C93:$AZ93,0)+1)/MAX(Data_Baseline!$C93:$AZ93),IF(Data_Baseline!C93=0,SMALL(Data_Baseline!$C93:$AZ93,COUNTIF(Data_Baseline!$C93:$AZ93,0)+1)/MAX(Data_Baseline!$C93:$AZ93),Data_Baseline!C93/MAX(Data_Baseline!$C93:$AZ93))),IF(D$3&lt;=$B$2,SMALL(Data_Baseline!$C93:$AZ93,COUNTIF(Data_Baseline!$C93:$AZ93,0)+1),IF(Data_Baseline!C93=0,SMALL(Data_Baseline!$C93:$AZ93,COUNTIF(Data_Baseline!$C93:$AZ93,0)+1),Data_Baseline!C93)))),"")</f>
        <v>6.4203322777877812E-5</v>
      </c>
      <c r="E93" s="79">
        <f ca="1">IFERROR(IF(Data_Baseline!D93="","",IF($C$3="On",IF(E$3&lt;=$B$2,SMALL(Data_Baseline!$C93:$AZ93,COUNTIF(Data_Baseline!$C93:$AZ93,0)+1)/MAX(Data_Baseline!$C93:$AZ93),IF(Data_Baseline!D93=0,SMALL(Data_Baseline!$C93:$AZ93,COUNTIF(Data_Baseline!$C93:$AZ93,0)+1)/MAX(Data_Baseline!$C93:$AZ93),Data_Baseline!D93/MAX(Data_Baseline!$C93:$AZ93))),IF(E$3&lt;=$B$2,SMALL(Data_Baseline!$C93:$AZ93,COUNTIF(Data_Baseline!$C93:$AZ93,0)+1),IF(Data_Baseline!D93=0,SMALL(Data_Baseline!$C93:$AZ93,COUNTIF(Data_Baseline!$C93:$AZ93,0)+1),Data_Baseline!D93)))),"")</f>
        <v>6.4203322777877812E-5</v>
      </c>
      <c r="F93" s="79">
        <f ca="1">IFERROR(IF(Data_Baseline!E93="","",IF($C$3="On",IF(F$3&lt;=$B$2,SMALL(Data_Baseline!$C93:$AZ93,COUNTIF(Data_Baseline!$C93:$AZ93,0)+1)/MAX(Data_Baseline!$C93:$AZ93),IF(Data_Baseline!E93=0,SMALL(Data_Baseline!$C93:$AZ93,COUNTIF(Data_Baseline!$C93:$AZ93,0)+1)/MAX(Data_Baseline!$C93:$AZ93),Data_Baseline!E93/MAX(Data_Baseline!$C93:$AZ93))),IF(F$3&lt;=$B$2,SMALL(Data_Baseline!$C93:$AZ93,COUNTIF(Data_Baseline!$C93:$AZ93,0)+1),IF(Data_Baseline!E93=0,SMALL(Data_Baseline!$C93:$AZ93,COUNTIF(Data_Baseline!$C93:$AZ93,0)+1),Data_Baseline!E93)))),"")</f>
        <v>6.4203322777877812E-5</v>
      </c>
      <c r="G93" s="79">
        <f ca="1">IFERROR(IF(Data_Baseline!F93="","",IF($C$3="On",IF(G$3&lt;=$B$2,SMALL(Data_Baseline!$C93:$AZ93,COUNTIF(Data_Baseline!$C93:$AZ93,0)+1)/MAX(Data_Baseline!$C93:$AZ93),IF(Data_Baseline!F93=0,SMALL(Data_Baseline!$C93:$AZ93,COUNTIF(Data_Baseline!$C93:$AZ93,0)+1)/MAX(Data_Baseline!$C93:$AZ93),Data_Baseline!F93/MAX(Data_Baseline!$C93:$AZ93))),IF(G$3&lt;=$B$2,SMALL(Data_Baseline!$C93:$AZ93,COUNTIF(Data_Baseline!$C93:$AZ93,0)+1),IF(Data_Baseline!F93=0,SMALL(Data_Baseline!$C93:$AZ93,COUNTIF(Data_Baseline!$C93:$AZ93,0)+1),Data_Baseline!F93)))),"")</f>
        <v>6.4203322777877812E-5</v>
      </c>
      <c r="H93" s="79">
        <f ca="1">IFERROR(IF(Data_Baseline!G93="","",IF($C$3="On",IF(H$3&lt;=$B$2,SMALL(Data_Baseline!$C93:$AZ93,COUNTIF(Data_Baseline!$C93:$AZ93,0)+1)/MAX(Data_Baseline!$C93:$AZ93),IF(Data_Baseline!G93=0,SMALL(Data_Baseline!$C93:$AZ93,COUNTIF(Data_Baseline!$C93:$AZ93,0)+1)/MAX(Data_Baseline!$C93:$AZ93),Data_Baseline!G93/MAX(Data_Baseline!$C93:$AZ93))),IF(H$3&lt;=$B$2,SMALL(Data_Baseline!$C93:$AZ93,COUNTIF(Data_Baseline!$C93:$AZ93,0)+1),IF(Data_Baseline!G93=0,SMALL(Data_Baseline!$C93:$AZ93,COUNTIF(Data_Baseline!$C93:$AZ93,0)+1),Data_Baseline!G93)))),"")</f>
        <v>6.4203322777877812E-5</v>
      </c>
      <c r="I93" s="79">
        <f ca="1">IFERROR(IF(Data_Baseline!H93="","",IF($C$3="On",IF(I$3&lt;=$B$2,SMALL(Data_Baseline!$C93:$AZ93,COUNTIF(Data_Baseline!$C93:$AZ93,0)+1)/MAX(Data_Baseline!$C93:$AZ93),IF(Data_Baseline!H93=0,SMALL(Data_Baseline!$C93:$AZ93,COUNTIF(Data_Baseline!$C93:$AZ93,0)+1)/MAX(Data_Baseline!$C93:$AZ93),Data_Baseline!H93/MAX(Data_Baseline!$C93:$AZ93))),IF(I$3&lt;=$B$2,SMALL(Data_Baseline!$C93:$AZ93,COUNTIF(Data_Baseline!$C93:$AZ93,0)+1),IF(Data_Baseline!H93=0,SMALL(Data_Baseline!$C93:$AZ93,COUNTIF(Data_Baseline!$C93:$AZ93,0)+1),Data_Baseline!H93)))),"")</f>
        <v>6.4203322777877812E-5</v>
      </c>
      <c r="J93" s="79">
        <f ca="1">IFERROR(IF(Data_Baseline!I93="","",IF($C$3="On",IF(J$3&lt;=$B$2,SMALL(Data_Baseline!$C93:$AZ93,COUNTIF(Data_Baseline!$C93:$AZ93,0)+1)/MAX(Data_Baseline!$C93:$AZ93),IF(Data_Baseline!I93=0,SMALL(Data_Baseline!$C93:$AZ93,COUNTIF(Data_Baseline!$C93:$AZ93,0)+1)/MAX(Data_Baseline!$C93:$AZ93),Data_Baseline!I93/MAX(Data_Baseline!$C93:$AZ93))),IF(J$3&lt;=$B$2,SMALL(Data_Baseline!$C93:$AZ93,COUNTIF(Data_Baseline!$C93:$AZ93,0)+1),IF(Data_Baseline!I93=0,SMALL(Data_Baseline!$C93:$AZ93,COUNTIF(Data_Baseline!$C93:$AZ93,0)+1),Data_Baseline!I93)))),"")</f>
        <v>6.4203322777877812E-5</v>
      </c>
      <c r="K93" s="79">
        <f ca="1">IFERROR(IF(Data_Baseline!J93="","",IF($C$3="On",IF(K$3&lt;=$B$2,SMALL(Data_Baseline!$C93:$AZ93,COUNTIF(Data_Baseline!$C93:$AZ93,0)+1)/MAX(Data_Baseline!$C93:$AZ93),IF(Data_Baseline!J93=0,SMALL(Data_Baseline!$C93:$AZ93,COUNTIF(Data_Baseline!$C93:$AZ93,0)+1)/MAX(Data_Baseline!$C93:$AZ93),Data_Baseline!J93/MAX(Data_Baseline!$C93:$AZ93))),IF(K$3&lt;=$B$2,SMALL(Data_Baseline!$C93:$AZ93,COUNTIF(Data_Baseline!$C93:$AZ93,0)+1),IF(Data_Baseline!J93=0,SMALL(Data_Baseline!$C93:$AZ93,COUNTIF(Data_Baseline!$C93:$AZ93,0)+1),Data_Baseline!J93)))),"")</f>
        <v>6.4203322777877812E-5</v>
      </c>
      <c r="L93" s="79">
        <f ca="1">IFERROR(IF(Data_Baseline!K93="","",IF($C$3="On",IF(L$3&lt;=$B$2,SMALL(Data_Baseline!$C93:$AZ93,COUNTIF(Data_Baseline!$C93:$AZ93,0)+1)/MAX(Data_Baseline!$C93:$AZ93),IF(Data_Baseline!K93=0,SMALL(Data_Baseline!$C93:$AZ93,COUNTIF(Data_Baseline!$C93:$AZ93,0)+1)/MAX(Data_Baseline!$C93:$AZ93),Data_Baseline!K93/MAX(Data_Baseline!$C93:$AZ93))),IF(L$3&lt;=$B$2,SMALL(Data_Baseline!$C93:$AZ93,COUNTIF(Data_Baseline!$C93:$AZ93,0)+1),IF(Data_Baseline!K93=0,SMALL(Data_Baseline!$C93:$AZ93,COUNTIF(Data_Baseline!$C93:$AZ93,0)+1),Data_Baseline!K93)))),"")</f>
        <v>6.4203322777877812E-5</v>
      </c>
      <c r="M93" s="79">
        <f ca="1">IFERROR(IF(Data_Baseline!L93="","",IF($C$3="On",IF(M$3&lt;=$B$2,SMALL(Data_Baseline!$C93:$AZ93,COUNTIF(Data_Baseline!$C93:$AZ93,0)+1)/MAX(Data_Baseline!$C93:$AZ93),IF(Data_Baseline!L93=0,SMALL(Data_Baseline!$C93:$AZ93,COUNTIF(Data_Baseline!$C93:$AZ93,0)+1)/MAX(Data_Baseline!$C93:$AZ93),Data_Baseline!L93/MAX(Data_Baseline!$C93:$AZ93))),IF(M$3&lt;=$B$2,SMALL(Data_Baseline!$C93:$AZ93,COUNTIF(Data_Baseline!$C93:$AZ93,0)+1),IF(Data_Baseline!L93=0,SMALL(Data_Baseline!$C93:$AZ93,COUNTIF(Data_Baseline!$C93:$AZ93,0)+1),Data_Baseline!L93)))),"")</f>
        <v>6.4203322777877812E-5</v>
      </c>
      <c r="N93" s="79">
        <f ca="1">IFERROR(IF(Data_Baseline!M93="","",IF($C$3="On",IF(N$3&lt;=$B$2,SMALL(Data_Baseline!$C93:$AZ93,COUNTIF(Data_Baseline!$C93:$AZ93,0)+1)/MAX(Data_Baseline!$C93:$AZ93),IF(Data_Baseline!M93=0,SMALL(Data_Baseline!$C93:$AZ93,COUNTIF(Data_Baseline!$C93:$AZ93,0)+1)/MAX(Data_Baseline!$C93:$AZ93),Data_Baseline!M93/MAX(Data_Baseline!$C93:$AZ93))),IF(N$3&lt;=$B$2,SMALL(Data_Baseline!$C93:$AZ93,COUNTIF(Data_Baseline!$C93:$AZ93,0)+1),IF(Data_Baseline!M93=0,SMALL(Data_Baseline!$C93:$AZ93,COUNTIF(Data_Baseline!$C93:$AZ93,0)+1),Data_Baseline!M93)))),"")</f>
        <v>6.4203322777877812E-5</v>
      </c>
      <c r="O93" s="79">
        <f ca="1">IFERROR(IF(Data_Baseline!N93="","",IF($C$3="On",IF(O$3&lt;=$B$2,SMALL(Data_Baseline!$C93:$AZ93,COUNTIF(Data_Baseline!$C93:$AZ93,0)+1)/MAX(Data_Baseline!$C93:$AZ93),IF(Data_Baseline!N93=0,SMALL(Data_Baseline!$C93:$AZ93,COUNTIF(Data_Baseline!$C93:$AZ93,0)+1)/MAX(Data_Baseline!$C93:$AZ93),Data_Baseline!N93/MAX(Data_Baseline!$C93:$AZ93))),IF(O$3&lt;=$B$2,SMALL(Data_Baseline!$C93:$AZ93,COUNTIF(Data_Baseline!$C93:$AZ93,0)+1),IF(Data_Baseline!N93=0,SMALL(Data_Baseline!$C93:$AZ93,COUNTIF(Data_Baseline!$C93:$AZ93,0)+1),Data_Baseline!N93)))),"")</f>
        <v>6.4203322777877812E-5</v>
      </c>
      <c r="P93" s="79">
        <f ca="1">IFERROR(IF(Data_Baseline!O93="","",IF($C$3="On",IF(P$3&lt;=$B$2,SMALL(Data_Baseline!$C93:$AZ93,COUNTIF(Data_Baseline!$C93:$AZ93,0)+1)/MAX(Data_Baseline!$C93:$AZ93),IF(Data_Baseline!O93=0,SMALL(Data_Baseline!$C93:$AZ93,COUNTIF(Data_Baseline!$C93:$AZ93,0)+1)/MAX(Data_Baseline!$C93:$AZ93),Data_Baseline!O93/MAX(Data_Baseline!$C93:$AZ93))),IF(P$3&lt;=$B$2,SMALL(Data_Baseline!$C93:$AZ93,COUNTIF(Data_Baseline!$C93:$AZ93,0)+1),IF(Data_Baseline!O93=0,SMALL(Data_Baseline!$C93:$AZ93,COUNTIF(Data_Baseline!$C93:$AZ93,0)+1),Data_Baseline!O93)))),"")</f>
        <v>6.4203322777877812E-5</v>
      </c>
      <c r="Q93" s="79">
        <f ca="1">IFERROR(IF(Data_Baseline!P93="","",IF($C$3="On",IF(Q$3&lt;=$B$2,SMALL(Data_Baseline!$C93:$AZ93,COUNTIF(Data_Baseline!$C93:$AZ93,0)+1)/MAX(Data_Baseline!$C93:$AZ93),IF(Data_Baseline!P93=0,SMALL(Data_Baseline!$C93:$AZ93,COUNTIF(Data_Baseline!$C93:$AZ93,0)+1)/MAX(Data_Baseline!$C93:$AZ93),Data_Baseline!P93/MAX(Data_Baseline!$C93:$AZ93))),IF(Q$3&lt;=$B$2,SMALL(Data_Baseline!$C93:$AZ93,COUNTIF(Data_Baseline!$C93:$AZ93,0)+1),IF(Data_Baseline!P93=0,SMALL(Data_Baseline!$C93:$AZ93,COUNTIF(Data_Baseline!$C93:$AZ93,0)+1),Data_Baseline!P93)))),"")</f>
        <v>6.4203322777877812E-5</v>
      </c>
      <c r="R93" s="79">
        <f ca="1">IFERROR(IF(Data_Baseline!Q93="","",IF($C$3="On",IF(R$3&lt;=$B$2,SMALL(Data_Baseline!$C93:$AZ93,COUNTIF(Data_Baseline!$C93:$AZ93,0)+1)/MAX(Data_Baseline!$C93:$AZ93),IF(Data_Baseline!Q93=0,SMALL(Data_Baseline!$C93:$AZ93,COUNTIF(Data_Baseline!$C93:$AZ93,0)+1)/MAX(Data_Baseline!$C93:$AZ93),Data_Baseline!Q93/MAX(Data_Baseline!$C93:$AZ93))),IF(R$3&lt;=$B$2,SMALL(Data_Baseline!$C93:$AZ93,COUNTIF(Data_Baseline!$C93:$AZ93,0)+1),IF(Data_Baseline!Q93=0,SMALL(Data_Baseline!$C93:$AZ93,COUNTIF(Data_Baseline!$C93:$AZ93,0)+1),Data_Baseline!Q93)))),"")</f>
        <v>6.4203322777877812E-5</v>
      </c>
      <c r="S93" s="79">
        <f ca="1">IFERROR(IF(Data_Baseline!R93="","",IF($C$3="On",IF(S$3&lt;=$B$2,SMALL(Data_Baseline!$C93:$AZ93,COUNTIF(Data_Baseline!$C93:$AZ93,0)+1)/MAX(Data_Baseline!$C93:$AZ93),IF(Data_Baseline!R93=0,SMALL(Data_Baseline!$C93:$AZ93,COUNTIF(Data_Baseline!$C93:$AZ93,0)+1)/MAX(Data_Baseline!$C93:$AZ93),Data_Baseline!R93/MAX(Data_Baseline!$C93:$AZ93))),IF(S$3&lt;=$B$2,SMALL(Data_Baseline!$C93:$AZ93,COUNTIF(Data_Baseline!$C93:$AZ93,0)+1),IF(Data_Baseline!R93=0,SMALL(Data_Baseline!$C93:$AZ93,COUNTIF(Data_Baseline!$C93:$AZ93,0)+1),Data_Baseline!R93)))),"")</f>
        <v>6.4203322777877812E-5</v>
      </c>
      <c r="T93" s="79">
        <f ca="1">IFERROR(IF(Data_Baseline!S93="","",IF($C$3="On",IF(T$3&lt;=$B$2,SMALL(Data_Baseline!$C93:$AZ93,COUNTIF(Data_Baseline!$C93:$AZ93,0)+1)/MAX(Data_Baseline!$C93:$AZ93),IF(Data_Baseline!S93=0,SMALL(Data_Baseline!$C93:$AZ93,COUNTIF(Data_Baseline!$C93:$AZ93,0)+1)/MAX(Data_Baseline!$C93:$AZ93),Data_Baseline!S93/MAX(Data_Baseline!$C93:$AZ93))),IF(T$3&lt;=$B$2,SMALL(Data_Baseline!$C93:$AZ93,COUNTIF(Data_Baseline!$C93:$AZ93,0)+1),IF(Data_Baseline!S93=0,SMALL(Data_Baseline!$C93:$AZ93,COUNTIF(Data_Baseline!$C93:$AZ93,0)+1),Data_Baseline!S93)))),"")</f>
        <v>6.4203322777877812E-5</v>
      </c>
      <c r="U93" s="79">
        <f ca="1">IFERROR(IF(Data_Baseline!T93="","",IF($C$3="On",IF(U$3&lt;=$B$2,SMALL(Data_Baseline!$C93:$AZ93,COUNTIF(Data_Baseline!$C93:$AZ93,0)+1)/MAX(Data_Baseline!$C93:$AZ93),IF(Data_Baseline!T93=0,SMALL(Data_Baseline!$C93:$AZ93,COUNTIF(Data_Baseline!$C93:$AZ93,0)+1)/MAX(Data_Baseline!$C93:$AZ93),Data_Baseline!T93/MAX(Data_Baseline!$C93:$AZ93))),IF(U$3&lt;=$B$2,SMALL(Data_Baseline!$C93:$AZ93,COUNTIF(Data_Baseline!$C93:$AZ93,0)+1),IF(Data_Baseline!T93=0,SMALL(Data_Baseline!$C93:$AZ93,COUNTIF(Data_Baseline!$C93:$AZ93,0)+1),Data_Baseline!T93)))),"")</f>
        <v>6.4203322777877812E-5</v>
      </c>
      <c r="V93" s="79">
        <f ca="1">IFERROR(IF(Data_Baseline!U93="","",IF($C$3="On",IF(V$3&lt;=$B$2,SMALL(Data_Baseline!$C93:$AZ93,COUNTIF(Data_Baseline!$C93:$AZ93,0)+1)/MAX(Data_Baseline!$C93:$AZ93),IF(Data_Baseline!U93=0,SMALL(Data_Baseline!$C93:$AZ93,COUNTIF(Data_Baseline!$C93:$AZ93,0)+1)/MAX(Data_Baseline!$C93:$AZ93),Data_Baseline!U93/MAX(Data_Baseline!$C93:$AZ93))),IF(V$3&lt;=$B$2,SMALL(Data_Baseline!$C93:$AZ93,COUNTIF(Data_Baseline!$C93:$AZ93,0)+1),IF(Data_Baseline!U93=0,SMALL(Data_Baseline!$C93:$AZ93,COUNTIF(Data_Baseline!$C93:$AZ93,0)+1),Data_Baseline!U93)))),"")</f>
        <v>6.4203322777877812E-5</v>
      </c>
      <c r="W93" s="79">
        <f ca="1">IFERROR(IF(Data_Baseline!V93="","",IF($C$3="On",IF(W$3&lt;=$B$2,SMALL(Data_Baseline!$C93:$AZ93,COUNTIF(Data_Baseline!$C93:$AZ93,0)+1)/MAX(Data_Baseline!$C93:$AZ93),IF(Data_Baseline!V93=0,SMALL(Data_Baseline!$C93:$AZ93,COUNTIF(Data_Baseline!$C93:$AZ93,0)+1)/MAX(Data_Baseline!$C93:$AZ93),Data_Baseline!V93/MAX(Data_Baseline!$C93:$AZ93))),IF(W$3&lt;=$B$2,SMALL(Data_Baseline!$C93:$AZ93,COUNTIF(Data_Baseline!$C93:$AZ93,0)+1),IF(Data_Baseline!V93=0,SMALL(Data_Baseline!$C93:$AZ93,COUNTIF(Data_Baseline!$C93:$AZ93,0)+1),Data_Baseline!V93)))),"")</f>
        <v>6.4203322777877812E-5</v>
      </c>
      <c r="X93" s="79">
        <f ca="1">IFERROR(IF(Data_Baseline!W93="","",IF($C$3="On",IF(X$3&lt;=$B$2,SMALL(Data_Baseline!$C93:$AZ93,COUNTIF(Data_Baseline!$C93:$AZ93,0)+1)/MAX(Data_Baseline!$C93:$AZ93),IF(Data_Baseline!W93=0,SMALL(Data_Baseline!$C93:$AZ93,COUNTIF(Data_Baseline!$C93:$AZ93,0)+1)/MAX(Data_Baseline!$C93:$AZ93),Data_Baseline!W93/MAX(Data_Baseline!$C93:$AZ93))),IF(X$3&lt;=$B$2,SMALL(Data_Baseline!$C93:$AZ93,COUNTIF(Data_Baseline!$C93:$AZ93,0)+1),IF(Data_Baseline!W93=0,SMALL(Data_Baseline!$C93:$AZ93,COUNTIF(Data_Baseline!$C93:$AZ93,0)+1),Data_Baseline!W93)))),"")</f>
        <v>6.4203322777877812E-5</v>
      </c>
      <c r="Y93" s="79">
        <f ca="1">IFERROR(IF(Data_Baseline!X93="","",IF($C$3="On",IF(Y$3&lt;=$B$2,SMALL(Data_Baseline!$C93:$AZ93,COUNTIF(Data_Baseline!$C93:$AZ93,0)+1)/MAX(Data_Baseline!$C93:$AZ93),IF(Data_Baseline!X93=0,SMALL(Data_Baseline!$C93:$AZ93,COUNTIF(Data_Baseline!$C93:$AZ93,0)+1)/MAX(Data_Baseline!$C93:$AZ93),Data_Baseline!X93/MAX(Data_Baseline!$C93:$AZ93))),IF(Y$3&lt;=$B$2,SMALL(Data_Baseline!$C93:$AZ93,COUNTIF(Data_Baseline!$C93:$AZ93,0)+1),IF(Data_Baseline!X93=0,SMALL(Data_Baseline!$C93:$AZ93,COUNTIF(Data_Baseline!$C93:$AZ93,0)+1),Data_Baseline!X93)))),"")</f>
        <v>6.4203322777877812E-5</v>
      </c>
      <c r="Z93" s="79">
        <f ca="1">IFERROR(IF(Data_Baseline!Y93="","",IF($C$3="On",IF(Z$3&lt;=$B$2,SMALL(Data_Baseline!$C93:$AZ93,COUNTIF(Data_Baseline!$C93:$AZ93,0)+1)/MAX(Data_Baseline!$C93:$AZ93),IF(Data_Baseline!Y93=0,SMALL(Data_Baseline!$C93:$AZ93,COUNTIF(Data_Baseline!$C93:$AZ93,0)+1)/MAX(Data_Baseline!$C93:$AZ93),Data_Baseline!Y93/MAX(Data_Baseline!$C93:$AZ93))),IF(Z$3&lt;=$B$2,SMALL(Data_Baseline!$C93:$AZ93,COUNTIF(Data_Baseline!$C93:$AZ93,0)+1),IF(Data_Baseline!Y93=0,SMALL(Data_Baseline!$C93:$AZ93,COUNTIF(Data_Baseline!$C93:$AZ93,0)+1),Data_Baseline!Y93)))),"")</f>
        <v>1.076271289936298E-3</v>
      </c>
      <c r="AA93" s="79">
        <f ca="1">IFERROR(IF(Data_Baseline!Z93="","",IF($C$3="On",IF(AA$3&lt;=$B$2,SMALL(Data_Baseline!$C93:$AZ93,COUNTIF(Data_Baseline!$C93:$AZ93,0)+1)/MAX(Data_Baseline!$C93:$AZ93),IF(Data_Baseline!Z93=0,SMALL(Data_Baseline!$C93:$AZ93,COUNTIF(Data_Baseline!$C93:$AZ93,0)+1)/MAX(Data_Baseline!$C93:$AZ93),Data_Baseline!Z93/MAX(Data_Baseline!$C93:$AZ93))),IF(AA$3&lt;=$B$2,SMALL(Data_Baseline!$C93:$AZ93,COUNTIF(Data_Baseline!$C93:$AZ93,0)+1),IF(Data_Baseline!Z93=0,SMALL(Data_Baseline!$C93:$AZ93,COUNTIF(Data_Baseline!$C93:$AZ93,0)+1),Data_Baseline!Z93)))),"")</f>
        <v>4.5607537513443468E-3</v>
      </c>
      <c r="AB93" s="79">
        <f ca="1">IFERROR(IF(Data_Baseline!AA93="","",IF($C$3="On",IF(AB$3&lt;=$B$2,SMALL(Data_Baseline!$C93:$AZ93,COUNTIF(Data_Baseline!$C93:$AZ93,0)+1)/MAX(Data_Baseline!$C93:$AZ93),IF(Data_Baseline!AA93=0,SMALL(Data_Baseline!$C93:$AZ93,COUNTIF(Data_Baseline!$C93:$AZ93,0)+1)/MAX(Data_Baseline!$C93:$AZ93),Data_Baseline!AA93/MAX(Data_Baseline!$C93:$AZ93))),IF(AB$3&lt;=$B$2,SMALL(Data_Baseline!$C93:$AZ93,COUNTIF(Data_Baseline!$C93:$AZ93,0)+1),IF(Data_Baseline!AA93=0,SMALL(Data_Baseline!$C93:$AZ93,COUNTIF(Data_Baseline!$C93:$AZ93,0)+1),Data_Baseline!AA93)))),"")</f>
        <v>1.1332411106581021E-2</v>
      </c>
      <c r="AC93" s="79">
        <f ca="1">IFERROR(IF(Data_Baseline!AB93="","",IF($C$3="On",IF(AC$3&lt;=$B$2,SMALL(Data_Baseline!$C93:$AZ93,COUNTIF(Data_Baseline!$C93:$AZ93,0)+1)/MAX(Data_Baseline!$C93:$AZ93),IF(Data_Baseline!AB93=0,SMALL(Data_Baseline!$C93:$AZ93,COUNTIF(Data_Baseline!$C93:$AZ93,0)+1)/MAX(Data_Baseline!$C93:$AZ93),Data_Baseline!AB93/MAX(Data_Baseline!$C93:$AZ93))),IF(AC$3&lt;=$B$2,SMALL(Data_Baseline!$C93:$AZ93,COUNTIF(Data_Baseline!$C93:$AZ93,0)+1),IF(Data_Baseline!AB93=0,SMALL(Data_Baseline!$C93:$AZ93,COUNTIF(Data_Baseline!$C93:$AZ93,0)+1),Data_Baseline!AB93)))),"")</f>
        <v>2.4347872765132367E-2</v>
      </c>
      <c r="AD93" s="79">
        <f ca="1">IFERROR(IF(Data_Baseline!AC93="","",IF($C$3="On",IF(AD$3&lt;=$B$2,SMALL(Data_Baseline!$C93:$AZ93,COUNTIF(Data_Baseline!$C93:$AZ93,0)+1)/MAX(Data_Baseline!$C93:$AZ93),IF(Data_Baseline!AC93=0,SMALL(Data_Baseline!$C93:$AZ93,COUNTIF(Data_Baseline!$C93:$AZ93,0)+1)/MAX(Data_Baseline!$C93:$AZ93),Data_Baseline!AC93/MAX(Data_Baseline!$C93:$AZ93))),IF(AD$3&lt;=$B$2,SMALL(Data_Baseline!$C93:$AZ93,COUNTIF(Data_Baseline!$C93:$AZ93,0)+1),IF(Data_Baseline!AC93=0,SMALL(Data_Baseline!$C93:$AZ93,COUNTIF(Data_Baseline!$C93:$AZ93,0)+1),Data_Baseline!AC93)))),"")</f>
        <v>4.8544157430287421E-2</v>
      </c>
      <c r="AE93" s="79">
        <f ca="1">IFERROR(IF(Data_Baseline!AD93="","",IF($C$3="On",IF(AE$3&lt;=$B$2,SMALL(Data_Baseline!$C93:$AZ93,COUNTIF(Data_Baseline!$C93:$AZ93,0)+1)/MAX(Data_Baseline!$C93:$AZ93),IF(Data_Baseline!AD93=0,SMALL(Data_Baseline!$C93:$AZ93,COUNTIF(Data_Baseline!$C93:$AZ93,0)+1)/MAX(Data_Baseline!$C93:$AZ93),Data_Baseline!AD93/MAX(Data_Baseline!$C93:$AZ93))),IF(AE$3&lt;=$B$2,SMALL(Data_Baseline!$C93:$AZ93,COUNTIF(Data_Baseline!$C93:$AZ93,0)+1),IF(Data_Baseline!AD93=0,SMALL(Data_Baseline!$C93:$AZ93,COUNTIF(Data_Baseline!$C93:$AZ93,0)+1),Data_Baseline!AD93)))),"")</f>
        <v>9.1210058226488699E-2</v>
      </c>
      <c r="AF93" s="79">
        <f ca="1">IFERROR(IF(Data_Baseline!AE93="","",IF($C$3="On",IF(AF$3&lt;=$B$2,SMALL(Data_Baseline!$C93:$AZ93,COUNTIF(Data_Baseline!$C93:$AZ93,0)+1)/MAX(Data_Baseline!$C93:$AZ93),IF(Data_Baseline!AE93=0,SMALL(Data_Baseline!$C93:$AZ93,COUNTIF(Data_Baseline!$C93:$AZ93,0)+1)/MAX(Data_Baseline!$C93:$AZ93),Data_Baseline!AE93/MAX(Data_Baseline!$C93:$AZ93))),IF(AF$3&lt;=$B$2,SMALL(Data_Baseline!$C93:$AZ93,COUNTIF(Data_Baseline!$C93:$AZ93,0)+1),IF(Data_Baseline!AE93=0,SMALL(Data_Baseline!$C93:$AZ93,COUNTIF(Data_Baseline!$C93:$AZ93,0)+1),Data_Baseline!AE93)))),"")</f>
        <v>0.16242664521799147</v>
      </c>
      <c r="AG93" s="79">
        <f ca="1">IFERROR(IF(Data_Baseline!AF93="","",IF($C$3="On",IF(AG$3&lt;=$B$2,SMALL(Data_Baseline!$C93:$AZ93,COUNTIF(Data_Baseline!$C93:$AZ93,0)+1)/MAX(Data_Baseline!$C93:$AZ93),IF(Data_Baseline!AF93=0,SMALL(Data_Baseline!$C93:$AZ93,COUNTIF(Data_Baseline!$C93:$AZ93,0)+1)/MAX(Data_Baseline!$C93:$AZ93),Data_Baseline!AF93/MAX(Data_Baseline!$C93:$AZ93))),IF(AG$3&lt;=$B$2,SMALL(Data_Baseline!$C93:$AZ93,COUNTIF(Data_Baseline!$C93:$AZ93,0)+1),IF(Data_Baseline!AF93=0,SMALL(Data_Baseline!$C93:$AZ93,COUNTIF(Data_Baseline!$C93:$AZ93,0)+1),Data_Baseline!AF93)))),"")</f>
        <v>0.27195898998013596</v>
      </c>
      <c r="AH93" s="79">
        <f ca="1">IFERROR(IF(Data_Baseline!AG93="","",IF($C$3="On",IF(AH$3&lt;=$B$2,SMALL(Data_Baseline!$C93:$AZ93,COUNTIF(Data_Baseline!$C93:$AZ93,0)+1)/MAX(Data_Baseline!$C93:$AZ93),IF(Data_Baseline!AG93=0,SMALL(Data_Baseline!$C93:$AZ93,COUNTIF(Data_Baseline!$C93:$AZ93,0)+1)/MAX(Data_Baseline!$C93:$AZ93),Data_Baseline!AG93/MAX(Data_Baseline!$C93:$AZ93))),IF(AH$3&lt;=$B$2,SMALL(Data_Baseline!$C93:$AZ93,COUNTIF(Data_Baseline!$C93:$AZ93,0)+1),IF(Data_Baseline!AG93=0,SMALL(Data_Baseline!$C93:$AZ93,COUNTIF(Data_Baseline!$C93:$AZ93,0)+1),Data_Baseline!AG93)))),"")</f>
        <v>0.41609742464022004</v>
      </c>
      <c r="AI93" s="79">
        <f ca="1">IFERROR(IF(Data_Baseline!AH93="","",IF($C$3="On",IF(AI$3&lt;=$B$2,SMALL(Data_Baseline!$C93:$AZ93,COUNTIF(Data_Baseline!$C93:$AZ93,0)+1)/MAX(Data_Baseline!$C93:$AZ93),IF(Data_Baseline!AH93=0,SMALL(Data_Baseline!$C93:$AZ93,COUNTIF(Data_Baseline!$C93:$AZ93,0)+1)/MAX(Data_Baseline!$C93:$AZ93),Data_Baseline!AH93/MAX(Data_Baseline!$C93:$AZ93))),IF(AI$3&lt;=$B$2,SMALL(Data_Baseline!$C93:$AZ93,COUNTIF(Data_Baseline!$C93:$AZ93,0)+1),IF(Data_Baseline!AH93=0,SMALL(Data_Baseline!$C93:$AZ93,COUNTIF(Data_Baseline!$C93:$AZ93,0)+1),Data_Baseline!AH93)))),"")</f>
        <v>0.57400380673576934</v>
      </c>
      <c r="AJ93" s="79">
        <f ca="1">IFERROR(IF(Data_Baseline!AI93="","",IF($C$3="On",IF(AJ$3&lt;=$B$2,SMALL(Data_Baseline!$C93:$AZ93,COUNTIF(Data_Baseline!$C93:$AZ93,0)+1)/MAX(Data_Baseline!$C93:$AZ93),IF(Data_Baseline!AI93=0,SMALL(Data_Baseline!$C93:$AZ93,COUNTIF(Data_Baseline!$C93:$AZ93,0)+1)/MAX(Data_Baseline!$C93:$AZ93),Data_Baseline!AI93/MAX(Data_Baseline!$C93:$AZ93))),IF(AJ$3&lt;=$B$2,SMALL(Data_Baseline!$C93:$AZ93,COUNTIF(Data_Baseline!$C93:$AZ93,0)+1),IF(Data_Baseline!AI93=0,SMALL(Data_Baseline!$C93:$AZ93,COUNTIF(Data_Baseline!$C93:$AZ93,0)+1),Data_Baseline!AI93)))),"")</f>
        <v>0.71667395826176028</v>
      </c>
      <c r="AK93" s="79">
        <f ca="1">IFERROR(IF(Data_Baseline!AJ93="","",IF($C$3="On",IF(AK$3&lt;=$B$2,SMALL(Data_Baseline!$C93:$AZ93,COUNTIF(Data_Baseline!$C93:$AZ93,0)+1)/MAX(Data_Baseline!$C93:$AZ93),IF(Data_Baseline!AJ93=0,SMALL(Data_Baseline!$C93:$AZ93,COUNTIF(Data_Baseline!$C93:$AZ93,0)+1)/MAX(Data_Baseline!$C93:$AZ93),Data_Baseline!AJ93/MAX(Data_Baseline!$C93:$AZ93))),IF(AK$3&lt;=$B$2,SMALL(Data_Baseline!$C93:$AZ93,COUNTIF(Data_Baseline!$C93:$AZ93,0)+1),IF(Data_Baseline!AJ93=0,SMALL(Data_Baseline!$C93:$AZ93,COUNTIF(Data_Baseline!$C93:$AZ93,0)+1),Data_Baseline!AJ93)))),"")</f>
        <v>0.82573542600805827</v>
      </c>
      <c r="AL93" s="79">
        <f ca="1">IFERROR(IF(Data_Baseline!AK93="","",IF($C$3="On",IF(AL$3&lt;=$B$2,SMALL(Data_Baseline!$C93:$AZ93,COUNTIF(Data_Baseline!$C93:$AZ93,0)+1)/MAX(Data_Baseline!$C93:$AZ93),IF(Data_Baseline!AK93=0,SMALL(Data_Baseline!$C93:$AZ93,COUNTIF(Data_Baseline!$C93:$AZ93,0)+1)/MAX(Data_Baseline!$C93:$AZ93),Data_Baseline!AK93/MAX(Data_Baseline!$C93:$AZ93))),IF(AL$3&lt;=$B$2,SMALL(Data_Baseline!$C93:$AZ93,COUNTIF(Data_Baseline!$C93:$AZ93,0)+1),IF(Data_Baseline!AK93=0,SMALL(Data_Baseline!$C93:$AZ93,COUNTIF(Data_Baseline!$C93:$AZ93,0)+1),Data_Baseline!AK93)))),"")</f>
        <v>0.89770401620322626</v>
      </c>
      <c r="AM93" s="79">
        <f ca="1">IFERROR(IF(Data_Baseline!AL93="","",IF($C$3="On",IF(AM$3&lt;=$B$2,SMALL(Data_Baseline!$C93:$AZ93,COUNTIF(Data_Baseline!$C93:$AZ93,0)+1)/MAX(Data_Baseline!$C93:$AZ93),IF(Data_Baseline!AL93=0,SMALL(Data_Baseline!$C93:$AZ93,COUNTIF(Data_Baseline!$C93:$AZ93,0)+1)/MAX(Data_Baseline!$C93:$AZ93),Data_Baseline!AL93/MAX(Data_Baseline!$C93:$AZ93))),IF(AM$3&lt;=$B$2,SMALL(Data_Baseline!$C93:$AZ93,COUNTIF(Data_Baseline!$C93:$AZ93,0)+1),IF(Data_Baseline!AL93=0,SMALL(Data_Baseline!$C93:$AZ93,COUNTIF(Data_Baseline!$C93:$AZ93,0)+1),Data_Baseline!AL93)))),"")</f>
        <v>0.94065866069671267</v>
      </c>
      <c r="AN93" s="79">
        <f ca="1">IFERROR(IF(Data_Baseline!AM93="","",IF($C$3="On",IF(AN$3&lt;=$B$2,SMALL(Data_Baseline!$C93:$AZ93,COUNTIF(Data_Baseline!$C93:$AZ93,0)+1)/MAX(Data_Baseline!$C93:$AZ93),IF(Data_Baseline!AM93=0,SMALL(Data_Baseline!$C93:$AZ93,COUNTIF(Data_Baseline!$C93:$AZ93,0)+1)/MAX(Data_Baseline!$C93:$AZ93),Data_Baseline!AM93/MAX(Data_Baseline!$C93:$AZ93))),IF(AN$3&lt;=$B$2,SMALL(Data_Baseline!$C93:$AZ93,COUNTIF(Data_Baseline!$C93:$AZ93,0)+1),IF(Data_Baseline!AM93=0,SMALL(Data_Baseline!$C93:$AZ93,COUNTIF(Data_Baseline!$C93:$AZ93,0)+1),Data_Baseline!AM93)))),"")</f>
        <v>0.9657262269876199</v>
      </c>
      <c r="AO93" s="79">
        <f ca="1">IFERROR(IF(Data_Baseline!AN93="","",IF($C$3="On",IF(AO$3&lt;=$B$2,SMALL(Data_Baseline!$C93:$AZ93,COUNTIF(Data_Baseline!$C93:$AZ93,0)+1)/MAX(Data_Baseline!$C93:$AZ93),IF(Data_Baseline!AN93=0,SMALL(Data_Baseline!$C93:$AZ93,COUNTIF(Data_Baseline!$C93:$AZ93,0)+1)/MAX(Data_Baseline!$C93:$AZ93),Data_Baseline!AN93/MAX(Data_Baseline!$C93:$AZ93))),IF(AO$3&lt;=$B$2,SMALL(Data_Baseline!$C93:$AZ93,COUNTIF(Data_Baseline!$C93:$AZ93,0)+1),IF(Data_Baseline!AN93=0,SMALL(Data_Baseline!$C93:$AZ93,COUNTIF(Data_Baseline!$C93:$AZ93,0)+1),Data_Baseline!AN93)))),"")</f>
        <v>0.98233720724656404</v>
      </c>
      <c r="AP93" s="79">
        <f ca="1">IFERROR(IF(Data_Baseline!AO93="","",IF($C$3="On",IF(AP$3&lt;=$B$2,SMALL(Data_Baseline!$C93:$AZ93,COUNTIF(Data_Baseline!$C93:$AZ93,0)+1)/MAX(Data_Baseline!$C93:$AZ93),IF(Data_Baseline!AO93=0,SMALL(Data_Baseline!$C93:$AZ93,COUNTIF(Data_Baseline!$C93:$AZ93,0)+1)/MAX(Data_Baseline!$C93:$AZ93),Data_Baseline!AO93/MAX(Data_Baseline!$C93:$AZ93))),IF(AP$3&lt;=$B$2,SMALL(Data_Baseline!$C93:$AZ93,COUNTIF(Data_Baseline!$C93:$AZ93,0)+1),IF(Data_Baseline!AO93=0,SMALL(Data_Baseline!$C93:$AZ93,COUNTIF(Data_Baseline!$C93:$AZ93,0)+1),Data_Baseline!AO93)))),"")</f>
        <v>0.99454439921362103</v>
      </c>
      <c r="AQ93" s="79">
        <f ca="1">IFERROR(IF(Data_Baseline!AP93="","",IF($C$3="On",IF(AQ$3&lt;=$B$2,SMALL(Data_Baseline!$C93:$AZ93,COUNTIF(Data_Baseline!$C93:$AZ93,0)+1)/MAX(Data_Baseline!$C93:$AZ93),IF(Data_Baseline!AP93=0,SMALL(Data_Baseline!$C93:$AZ93,COUNTIF(Data_Baseline!$C93:$AZ93,0)+1)/MAX(Data_Baseline!$C93:$AZ93),Data_Baseline!AP93/MAX(Data_Baseline!$C93:$AZ93))),IF(AQ$3&lt;=$B$2,SMALL(Data_Baseline!$C93:$AZ93,COUNTIF(Data_Baseline!$C93:$AZ93,0)+1),IF(Data_Baseline!AP93=0,SMALL(Data_Baseline!$C93:$AZ93,COUNTIF(Data_Baseline!$C93:$AZ93,0)+1),Data_Baseline!AP93)))),"")</f>
        <v>1</v>
      </c>
      <c r="AR93" s="79" t="str">
        <f>IFERROR(IF(Data_Baseline!AQ93="","",IF($C$3="On",IF(AR$3&lt;=$B$2,SMALL(Data_Baseline!$C93:$AZ93,COUNTIF(Data_Baseline!$C93:$AZ93,0)+1)/MAX(Data_Baseline!$C93:$AZ93),IF(Data_Baseline!AQ93=0,SMALL(Data_Baseline!$C93:$AZ93,COUNTIF(Data_Baseline!$C93:$AZ93,0)+1)/MAX(Data_Baseline!$C93:$AZ93),Data_Baseline!AQ93/MAX(Data_Baseline!$C93:$AZ93))),IF(AR$3&lt;=$B$2,SMALL(Data_Baseline!$C93:$AZ93,COUNTIF(Data_Baseline!$C93:$AZ93,0)+1),IF(Data_Baseline!AQ93=0,SMALL(Data_Baseline!$C93:$AZ93,COUNTIF(Data_Baseline!$C93:$AZ93,0)+1),Data_Baseline!AQ93)))),"")</f>
        <v/>
      </c>
      <c r="AS93" s="79" t="str">
        <f>IFERROR(IF(Data_Baseline!AR93="","",IF($C$3="On",IF(AS$3&lt;=$B$2,SMALL(Data_Baseline!$C93:$AZ93,COUNTIF(Data_Baseline!$C93:$AZ93,0)+1)/MAX(Data_Baseline!$C93:$AZ93),IF(Data_Baseline!AR93=0,SMALL(Data_Baseline!$C93:$AZ93,COUNTIF(Data_Baseline!$C93:$AZ93,0)+1)/MAX(Data_Baseline!$C93:$AZ93),Data_Baseline!AR93/MAX(Data_Baseline!$C93:$AZ93))),IF(AS$3&lt;=$B$2,SMALL(Data_Baseline!$C93:$AZ93,COUNTIF(Data_Baseline!$C93:$AZ93,0)+1),IF(Data_Baseline!AR93=0,SMALL(Data_Baseline!$C93:$AZ93,COUNTIF(Data_Baseline!$C93:$AZ93,0)+1),Data_Baseline!AR93)))),"")</f>
        <v/>
      </c>
      <c r="AT93" s="79" t="str">
        <f>IFERROR(IF(Data_Baseline!AS93="","",IF($C$3="On",IF(AT$3&lt;=$B$2,SMALL(Data_Baseline!$C93:$AZ93,COUNTIF(Data_Baseline!$C93:$AZ93,0)+1)/MAX(Data_Baseline!$C93:$AZ93),IF(Data_Baseline!AS93=0,SMALL(Data_Baseline!$C93:$AZ93,COUNTIF(Data_Baseline!$C93:$AZ93,0)+1)/MAX(Data_Baseline!$C93:$AZ93),Data_Baseline!AS93/MAX(Data_Baseline!$C93:$AZ93))),IF(AT$3&lt;=$B$2,SMALL(Data_Baseline!$C93:$AZ93,COUNTIF(Data_Baseline!$C93:$AZ93,0)+1),IF(Data_Baseline!AS93=0,SMALL(Data_Baseline!$C93:$AZ93,COUNTIF(Data_Baseline!$C93:$AZ93,0)+1),Data_Baseline!AS93)))),"")</f>
        <v/>
      </c>
      <c r="AU93" s="79" t="str">
        <f>IFERROR(IF(Data_Baseline!AT93="","",IF($C$3="On",IF(AU$3&lt;=$B$2,SMALL(Data_Baseline!$C93:$AZ93,COUNTIF(Data_Baseline!$C93:$AZ93,0)+1)/MAX(Data_Baseline!$C93:$AZ93),IF(Data_Baseline!AT93=0,SMALL(Data_Baseline!$C93:$AZ93,COUNTIF(Data_Baseline!$C93:$AZ93,0)+1)/MAX(Data_Baseline!$C93:$AZ93),Data_Baseline!AT93/MAX(Data_Baseline!$C93:$AZ93))),IF(AU$3&lt;=$B$2,SMALL(Data_Baseline!$C93:$AZ93,COUNTIF(Data_Baseline!$C93:$AZ93,0)+1),IF(Data_Baseline!AT93=0,SMALL(Data_Baseline!$C93:$AZ93,COUNTIF(Data_Baseline!$C93:$AZ93,0)+1),Data_Baseline!AT93)))),"")</f>
        <v/>
      </c>
      <c r="AV93" s="79" t="str">
        <f>IFERROR(IF(Data_Baseline!AU93="","",IF($C$3="On",IF(AV$3&lt;=$B$2,SMALL(Data_Baseline!$C93:$AZ93,COUNTIF(Data_Baseline!$C93:$AZ93,0)+1)/MAX(Data_Baseline!$C93:$AZ93),IF(Data_Baseline!AU93=0,SMALL(Data_Baseline!$C93:$AZ93,COUNTIF(Data_Baseline!$C93:$AZ93,0)+1)/MAX(Data_Baseline!$C93:$AZ93),Data_Baseline!AU93/MAX(Data_Baseline!$C93:$AZ93))),IF(AV$3&lt;=$B$2,SMALL(Data_Baseline!$C93:$AZ93,COUNTIF(Data_Baseline!$C93:$AZ93,0)+1),IF(Data_Baseline!AU93=0,SMALL(Data_Baseline!$C93:$AZ93,COUNTIF(Data_Baseline!$C93:$AZ93,0)+1),Data_Baseline!AU93)))),"")</f>
        <v/>
      </c>
      <c r="AW93" s="79" t="str">
        <f>IFERROR(IF(Data_Baseline!AV93="","",IF($C$3="On",IF(AW$3&lt;=$B$2,SMALL(Data_Baseline!$C93:$AZ93,COUNTIF(Data_Baseline!$C93:$AZ93,0)+1)/MAX(Data_Baseline!$C93:$AZ93),IF(Data_Baseline!AV93=0,SMALL(Data_Baseline!$C93:$AZ93,COUNTIF(Data_Baseline!$C93:$AZ93,0)+1)/MAX(Data_Baseline!$C93:$AZ93),Data_Baseline!AV93/MAX(Data_Baseline!$C93:$AZ93))),IF(AW$3&lt;=$B$2,SMALL(Data_Baseline!$C93:$AZ93,COUNTIF(Data_Baseline!$C93:$AZ93,0)+1),IF(Data_Baseline!AV93=0,SMALL(Data_Baseline!$C93:$AZ93,COUNTIF(Data_Baseline!$C93:$AZ93,0)+1),Data_Baseline!AV93)))),"")</f>
        <v/>
      </c>
      <c r="AX93" s="79" t="str">
        <f>IFERROR(IF(Data_Baseline!AW93="","",IF($C$3="On",IF(AX$3&lt;=$B$2,SMALL(Data_Baseline!$C93:$AZ93,COUNTIF(Data_Baseline!$C93:$AZ93,0)+1)/MAX(Data_Baseline!$C93:$AZ93),IF(Data_Baseline!AW93=0,SMALL(Data_Baseline!$C93:$AZ93,COUNTIF(Data_Baseline!$C93:$AZ93,0)+1)/MAX(Data_Baseline!$C93:$AZ93),Data_Baseline!AW93/MAX(Data_Baseline!$C93:$AZ93))),IF(AX$3&lt;=$B$2,SMALL(Data_Baseline!$C93:$AZ93,COUNTIF(Data_Baseline!$C93:$AZ93,0)+1),IF(Data_Baseline!AW93=0,SMALL(Data_Baseline!$C93:$AZ93,COUNTIF(Data_Baseline!$C93:$AZ93,0)+1),Data_Baseline!AW93)))),"")</f>
        <v/>
      </c>
      <c r="AY93" s="79" t="str">
        <f>IFERROR(IF(Data_Baseline!AX93="","",IF($C$3="On",IF(AY$3&lt;=$B$2,SMALL(Data_Baseline!$C93:$AZ93,COUNTIF(Data_Baseline!$C93:$AZ93,0)+1)/MAX(Data_Baseline!$C93:$AZ93),IF(Data_Baseline!AX93=0,SMALL(Data_Baseline!$C93:$AZ93,COUNTIF(Data_Baseline!$C93:$AZ93,0)+1)/MAX(Data_Baseline!$C93:$AZ93),Data_Baseline!AX93/MAX(Data_Baseline!$C93:$AZ93))),IF(AY$3&lt;=$B$2,SMALL(Data_Baseline!$C93:$AZ93,COUNTIF(Data_Baseline!$C93:$AZ93,0)+1),IF(Data_Baseline!AX93=0,SMALL(Data_Baseline!$C93:$AZ93,COUNTIF(Data_Baseline!$C93:$AZ93,0)+1),Data_Baseline!AX93)))),"")</f>
        <v/>
      </c>
      <c r="AZ93" s="79" t="str">
        <f>IFERROR(IF(Data_Baseline!AY93="","",IF($C$3="On",IF(AZ$3&lt;=$B$2,SMALL(Data_Baseline!$C93:$AZ93,COUNTIF(Data_Baseline!$C93:$AZ93,0)+1)/MAX(Data_Baseline!$C93:$AZ93),IF(Data_Baseline!AY93=0,SMALL(Data_Baseline!$C93:$AZ93,COUNTIF(Data_Baseline!$C93:$AZ93,0)+1)/MAX(Data_Baseline!$C93:$AZ93),Data_Baseline!AY93/MAX(Data_Baseline!$C93:$AZ93))),IF(AZ$3&lt;=$B$2,SMALL(Data_Baseline!$C93:$AZ93,COUNTIF(Data_Baseline!$C93:$AZ93,0)+1),IF(Data_Baseline!AY93=0,SMALL(Data_Baseline!$C93:$AZ93,COUNTIF(Data_Baseline!$C93:$AZ93,0)+1),Data_Baseline!AY93)))),"")</f>
        <v/>
      </c>
      <c r="BA93" s="79" t="str">
        <f>IFERROR(IF(Data_Baseline!AZ93="","",IF($C$3="On",IF(BA$3&lt;=$B$2,SMALL(Data_Baseline!$C93:$AZ93,COUNTIF(Data_Baseline!$C93:$AZ93,0)+1)/MAX(Data_Baseline!$C93:$AZ93),IF(Data_Baseline!AZ93=0,SMALL(Data_Baseline!$C93:$AZ93,COUNTIF(Data_Baseline!$C93:$AZ93,0)+1)/MAX(Data_Baseline!$C93:$AZ93),Data_Baseline!AZ93/MAX(Data_Baseline!$C93:$AZ93))),IF(BA$3&lt;=$B$2,SMALL(Data_Baseline!$C93:$AZ93,COUNTIF(Data_Baseline!$C93:$AZ93,0)+1),IF(Data_Baseline!AZ93=0,SMALL(Data_Baseline!$C93:$AZ93,COUNTIF(Data_Baseline!$C93:$AZ93,0)+1),Data_Baseline!AZ93)))),"")</f>
        <v/>
      </c>
      <c r="BB93" s="79">
        <f ca="1">IF(Data_Initial!BA93="",1,0)</f>
        <v>1</v>
      </c>
      <c r="BC93" s="2" t="str">
        <f t="shared" ca="1" si="4"/>
        <v>3G_aceA</v>
      </c>
      <c r="BD93" s="79" t="str">
        <f t="shared" ca="1" si="5"/>
        <v>3G</v>
      </c>
      <c r="BE93" s="79" t="str">
        <f ca="1">Data_Initial!BC93</f>
        <v>aceA</v>
      </c>
      <c r="BF93" s="79" t="str">
        <f ca="1">Data_Initial!BB93</f>
        <v>1_3</v>
      </c>
      <c r="BG93" s="79">
        <f ca="1">IFERROR((INDIRECT("Plate"&amp;Data!A93&amp;"_C!"&amp;CHAR(RIGHT(Data!B93,LEN(Data!B93)-1)+65)&amp;CODE(LEFT(Data!B93,1))-58)),"")</f>
        <v>0</v>
      </c>
      <c r="BH93" s="79" t="str">
        <f ca="1">Data_Initial!BA93</f>
        <v/>
      </c>
      <c r="BI93" s="79">
        <f t="shared" ca="1" si="6"/>
        <v>6.4203322777877812E-5</v>
      </c>
      <c r="BJ93" s="79" t="str">
        <f ca="1">IF(BH93="N",1+MAX($BJ$3:BJ92),"")</f>
        <v/>
      </c>
      <c r="BK93" s="79"/>
      <c r="BL93" s="79"/>
      <c r="BM93" s="79"/>
      <c r="BN93" s="79"/>
      <c r="BO93" s="79"/>
      <c r="BP93" s="79"/>
      <c r="BQ93" s="79"/>
      <c r="BR93" s="79"/>
      <c r="BS93" s="79"/>
      <c r="BT93" s="79"/>
      <c r="BU93" s="79"/>
      <c r="BV93" s="79"/>
      <c r="BW93" s="79"/>
      <c r="BX93" s="79"/>
      <c r="BY93" s="79"/>
      <c r="BZ93" s="79"/>
    </row>
    <row r="94" spans="1:78" x14ac:dyDescent="0.25">
      <c r="A94" s="79">
        <f ca="1">IF(BH94="N","N"&amp;BJ94,IF(BB94=0,"",MAX($A$3:A93)+1))</f>
        <v>84</v>
      </c>
      <c r="B94" s="79" t="str">
        <f ca="1">Data_Initial!A94&amp;C94</f>
        <v>2C3</v>
      </c>
      <c r="C94" s="79" t="str">
        <f ca="1">Data_Initial!B94</f>
        <v>C3</v>
      </c>
      <c r="D94" s="79">
        <f ca="1">IFERROR(IF(Data_Baseline!C94="","",IF($C$3="On",IF(D$3&lt;=$B$2,SMALL(Data_Baseline!$C94:$AZ94,COUNTIF(Data_Baseline!$C94:$AZ94,0)+1)/MAX(Data_Baseline!$C94:$AZ94),IF(Data_Baseline!C94=0,SMALL(Data_Baseline!$C94:$AZ94,COUNTIF(Data_Baseline!$C94:$AZ94,0)+1)/MAX(Data_Baseline!$C94:$AZ94),Data_Baseline!C94/MAX(Data_Baseline!$C94:$AZ94))),IF(D$3&lt;=$B$2,SMALL(Data_Baseline!$C94:$AZ94,COUNTIF(Data_Baseline!$C94:$AZ94,0)+1),IF(Data_Baseline!C94=0,SMALL(Data_Baseline!$C94:$AZ94,COUNTIF(Data_Baseline!$C94:$AZ94,0)+1),Data_Baseline!C94)))),"")</f>
        <v>7.1839023201763191E-6</v>
      </c>
      <c r="E94" s="79">
        <f ca="1">IFERROR(IF(Data_Baseline!D94="","",IF($C$3="On",IF(E$3&lt;=$B$2,SMALL(Data_Baseline!$C94:$AZ94,COUNTIF(Data_Baseline!$C94:$AZ94,0)+1)/MAX(Data_Baseline!$C94:$AZ94),IF(Data_Baseline!D94=0,SMALL(Data_Baseline!$C94:$AZ94,COUNTIF(Data_Baseline!$C94:$AZ94,0)+1)/MAX(Data_Baseline!$C94:$AZ94),Data_Baseline!D94/MAX(Data_Baseline!$C94:$AZ94))),IF(E$3&lt;=$B$2,SMALL(Data_Baseline!$C94:$AZ94,COUNTIF(Data_Baseline!$C94:$AZ94,0)+1),IF(Data_Baseline!D94=0,SMALL(Data_Baseline!$C94:$AZ94,COUNTIF(Data_Baseline!$C94:$AZ94,0)+1),Data_Baseline!D94)))),"")</f>
        <v>7.1839023201763191E-6</v>
      </c>
      <c r="F94" s="79">
        <f ca="1">IFERROR(IF(Data_Baseline!E94="","",IF($C$3="On",IF(F$3&lt;=$B$2,SMALL(Data_Baseline!$C94:$AZ94,COUNTIF(Data_Baseline!$C94:$AZ94,0)+1)/MAX(Data_Baseline!$C94:$AZ94),IF(Data_Baseline!E94=0,SMALL(Data_Baseline!$C94:$AZ94,COUNTIF(Data_Baseline!$C94:$AZ94,0)+1)/MAX(Data_Baseline!$C94:$AZ94),Data_Baseline!E94/MAX(Data_Baseline!$C94:$AZ94))),IF(F$3&lt;=$B$2,SMALL(Data_Baseline!$C94:$AZ94,COUNTIF(Data_Baseline!$C94:$AZ94,0)+1),IF(Data_Baseline!E94=0,SMALL(Data_Baseline!$C94:$AZ94,COUNTIF(Data_Baseline!$C94:$AZ94,0)+1),Data_Baseline!E94)))),"")</f>
        <v>7.1839023201763191E-6</v>
      </c>
      <c r="G94" s="79">
        <f ca="1">IFERROR(IF(Data_Baseline!F94="","",IF($C$3="On",IF(G$3&lt;=$B$2,SMALL(Data_Baseline!$C94:$AZ94,COUNTIF(Data_Baseline!$C94:$AZ94,0)+1)/MAX(Data_Baseline!$C94:$AZ94),IF(Data_Baseline!F94=0,SMALL(Data_Baseline!$C94:$AZ94,COUNTIF(Data_Baseline!$C94:$AZ94,0)+1)/MAX(Data_Baseline!$C94:$AZ94),Data_Baseline!F94/MAX(Data_Baseline!$C94:$AZ94))),IF(G$3&lt;=$B$2,SMALL(Data_Baseline!$C94:$AZ94,COUNTIF(Data_Baseline!$C94:$AZ94,0)+1),IF(Data_Baseline!F94=0,SMALL(Data_Baseline!$C94:$AZ94,COUNTIF(Data_Baseline!$C94:$AZ94,0)+1),Data_Baseline!F94)))),"")</f>
        <v>7.1839023201763191E-6</v>
      </c>
      <c r="H94" s="79">
        <f ca="1">IFERROR(IF(Data_Baseline!G94="","",IF($C$3="On",IF(H$3&lt;=$B$2,SMALL(Data_Baseline!$C94:$AZ94,COUNTIF(Data_Baseline!$C94:$AZ94,0)+1)/MAX(Data_Baseline!$C94:$AZ94),IF(Data_Baseline!G94=0,SMALL(Data_Baseline!$C94:$AZ94,COUNTIF(Data_Baseline!$C94:$AZ94,0)+1)/MAX(Data_Baseline!$C94:$AZ94),Data_Baseline!G94/MAX(Data_Baseline!$C94:$AZ94))),IF(H$3&lt;=$B$2,SMALL(Data_Baseline!$C94:$AZ94,COUNTIF(Data_Baseline!$C94:$AZ94,0)+1),IF(Data_Baseline!G94=0,SMALL(Data_Baseline!$C94:$AZ94,COUNTIF(Data_Baseline!$C94:$AZ94,0)+1),Data_Baseline!G94)))),"")</f>
        <v>7.1839023201763191E-6</v>
      </c>
      <c r="I94" s="79">
        <f ca="1">IFERROR(IF(Data_Baseline!H94="","",IF($C$3="On",IF(I$3&lt;=$B$2,SMALL(Data_Baseline!$C94:$AZ94,COUNTIF(Data_Baseline!$C94:$AZ94,0)+1)/MAX(Data_Baseline!$C94:$AZ94),IF(Data_Baseline!H94=0,SMALL(Data_Baseline!$C94:$AZ94,COUNTIF(Data_Baseline!$C94:$AZ94,0)+1)/MAX(Data_Baseline!$C94:$AZ94),Data_Baseline!H94/MAX(Data_Baseline!$C94:$AZ94))),IF(I$3&lt;=$B$2,SMALL(Data_Baseline!$C94:$AZ94,COUNTIF(Data_Baseline!$C94:$AZ94,0)+1),IF(Data_Baseline!H94=0,SMALL(Data_Baseline!$C94:$AZ94,COUNTIF(Data_Baseline!$C94:$AZ94,0)+1),Data_Baseline!H94)))),"")</f>
        <v>7.1839023201763191E-6</v>
      </c>
      <c r="J94" s="79">
        <f ca="1">IFERROR(IF(Data_Baseline!I94="","",IF($C$3="On",IF(J$3&lt;=$B$2,SMALL(Data_Baseline!$C94:$AZ94,COUNTIF(Data_Baseline!$C94:$AZ94,0)+1)/MAX(Data_Baseline!$C94:$AZ94),IF(Data_Baseline!I94=0,SMALL(Data_Baseline!$C94:$AZ94,COUNTIF(Data_Baseline!$C94:$AZ94,0)+1)/MAX(Data_Baseline!$C94:$AZ94),Data_Baseline!I94/MAX(Data_Baseline!$C94:$AZ94))),IF(J$3&lt;=$B$2,SMALL(Data_Baseline!$C94:$AZ94,COUNTIF(Data_Baseline!$C94:$AZ94,0)+1),IF(Data_Baseline!I94=0,SMALL(Data_Baseline!$C94:$AZ94,COUNTIF(Data_Baseline!$C94:$AZ94,0)+1),Data_Baseline!I94)))),"")</f>
        <v>7.1839023201763191E-6</v>
      </c>
      <c r="K94" s="79">
        <f ca="1">IFERROR(IF(Data_Baseline!J94="","",IF($C$3="On",IF(K$3&lt;=$B$2,SMALL(Data_Baseline!$C94:$AZ94,COUNTIF(Data_Baseline!$C94:$AZ94,0)+1)/MAX(Data_Baseline!$C94:$AZ94),IF(Data_Baseline!J94=0,SMALL(Data_Baseline!$C94:$AZ94,COUNTIF(Data_Baseline!$C94:$AZ94,0)+1)/MAX(Data_Baseline!$C94:$AZ94),Data_Baseline!J94/MAX(Data_Baseline!$C94:$AZ94))),IF(K$3&lt;=$B$2,SMALL(Data_Baseline!$C94:$AZ94,COUNTIF(Data_Baseline!$C94:$AZ94,0)+1),IF(Data_Baseline!J94=0,SMALL(Data_Baseline!$C94:$AZ94,COUNTIF(Data_Baseline!$C94:$AZ94,0)+1),Data_Baseline!J94)))),"")</f>
        <v>7.1839023201763191E-6</v>
      </c>
      <c r="L94" s="79">
        <f ca="1">IFERROR(IF(Data_Baseline!K94="","",IF($C$3="On",IF(L$3&lt;=$B$2,SMALL(Data_Baseline!$C94:$AZ94,COUNTIF(Data_Baseline!$C94:$AZ94,0)+1)/MAX(Data_Baseline!$C94:$AZ94),IF(Data_Baseline!K94=0,SMALL(Data_Baseline!$C94:$AZ94,COUNTIF(Data_Baseline!$C94:$AZ94,0)+1)/MAX(Data_Baseline!$C94:$AZ94),Data_Baseline!K94/MAX(Data_Baseline!$C94:$AZ94))),IF(L$3&lt;=$B$2,SMALL(Data_Baseline!$C94:$AZ94,COUNTIF(Data_Baseline!$C94:$AZ94,0)+1),IF(Data_Baseline!K94=0,SMALL(Data_Baseline!$C94:$AZ94,COUNTIF(Data_Baseline!$C94:$AZ94,0)+1),Data_Baseline!K94)))),"")</f>
        <v>7.1839023201763191E-6</v>
      </c>
      <c r="M94" s="79">
        <f ca="1">IFERROR(IF(Data_Baseline!L94="","",IF($C$3="On",IF(M$3&lt;=$B$2,SMALL(Data_Baseline!$C94:$AZ94,COUNTIF(Data_Baseline!$C94:$AZ94,0)+1)/MAX(Data_Baseline!$C94:$AZ94),IF(Data_Baseline!L94=0,SMALL(Data_Baseline!$C94:$AZ94,COUNTIF(Data_Baseline!$C94:$AZ94,0)+1)/MAX(Data_Baseline!$C94:$AZ94),Data_Baseline!L94/MAX(Data_Baseline!$C94:$AZ94))),IF(M$3&lt;=$B$2,SMALL(Data_Baseline!$C94:$AZ94,COUNTIF(Data_Baseline!$C94:$AZ94,0)+1),IF(Data_Baseline!L94=0,SMALL(Data_Baseline!$C94:$AZ94,COUNTIF(Data_Baseline!$C94:$AZ94,0)+1),Data_Baseline!L94)))),"")</f>
        <v>7.1839023201763191E-6</v>
      </c>
      <c r="N94" s="79">
        <f ca="1">IFERROR(IF(Data_Baseline!M94="","",IF($C$3="On",IF(N$3&lt;=$B$2,SMALL(Data_Baseline!$C94:$AZ94,COUNTIF(Data_Baseline!$C94:$AZ94,0)+1)/MAX(Data_Baseline!$C94:$AZ94),IF(Data_Baseline!M94=0,SMALL(Data_Baseline!$C94:$AZ94,COUNTIF(Data_Baseline!$C94:$AZ94,0)+1)/MAX(Data_Baseline!$C94:$AZ94),Data_Baseline!M94/MAX(Data_Baseline!$C94:$AZ94))),IF(N$3&lt;=$B$2,SMALL(Data_Baseline!$C94:$AZ94,COUNTIF(Data_Baseline!$C94:$AZ94,0)+1),IF(Data_Baseline!M94=0,SMALL(Data_Baseline!$C94:$AZ94,COUNTIF(Data_Baseline!$C94:$AZ94,0)+1),Data_Baseline!M94)))),"")</f>
        <v>7.1839023201763191E-6</v>
      </c>
      <c r="O94" s="79">
        <f ca="1">IFERROR(IF(Data_Baseline!N94="","",IF($C$3="On",IF(O$3&lt;=$B$2,SMALL(Data_Baseline!$C94:$AZ94,COUNTIF(Data_Baseline!$C94:$AZ94,0)+1)/MAX(Data_Baseline!$C94:$AZ94),IF(Data_Baseline!N94=0,SMALL(Data_Baseline!$C94:$AZ94,COUNTIF(Data_Baseline!$C94:$AZ94,0)+1)/MAX(Data_Baseline!$C94:$AZ94),Data_Baseline!N94/MAX(Data_Baseline!$C94:$AZ94))),IF(O$3&lt;=$B$2,SMALL(Data_Baseline!$C94:$AZ94,COUNTIF(Data_Baseline!$C94:$AZ94,0)+1),IF(Data_Baseline!N94=0,SMALL(Data_Baseline!$C94:$AZ94,COUNTIF(Data_Baseline!$C94:$AZ94,0)+1),Data_Baseline!N94)))),"")</f>
        <v>7.1839023201763191E-6</v>
      </c>
      <c r="P94" s="79">
        <f ca="1">IFERROR(IF(Data_Baseline!O94="","",IF($C$3="On",IF(P$3&lt;=$B$2,SMALL(Data_Baseline!$C94:$AZ94,COUNTIF(Data_Baseline!$C94:$AZ94,0)+1)/MAX(Data_Baseline!$C94:$AZ94),IF(Data_Baseline!O94=0,SMALL(Data_Baseline!$C94:$AZ94,COUNTIF(Data_Baseline!$C94:$AZ94,0)+1)/MAX(Data_Baseline!$C94:$AZ94),Data_Baseline!O94/MAX(Data_Baseline!$C94:$AZ94))),IF(P$3&lt;=$B$2,SMALL(Data_Baseline!$C94:$AZ94,COUNTIF(Data_Baseline!$C94:$AZ94,0)+1),IF(Data_Baseline!O94=0,SMALL(Data_Baseline!$C94:$AZ94,COUNTIF(Data_Baseline!$C94:$AZ94,0)+1),Data_Baseline!O94)))),"")</f>
        <v>7.1839023201763191E-6</v>
      </c>
      <c r="Q94" s="79">
        <f ca="1">IFERROR(IF(Data_Baseline!P94="","",IF($C$3="On",IF(Q$3&lt;=$B$2,SMALL(Data_Baseline!$C94:$AZ94,COUNTIF(Data_Baseline!$C94:$AZ94,0)+1)/MAX(Data_Baseline!$C94:$AZ94),IF(Data_Baseline!P94=0,SMALL(Data_Baseline!$C94:$AZ94,COUNTIF(Data_Baseline!$C94:$AZ94,0)+1)/MAX(Data_Baseline!$C94:$AZ94),Data_Baseline!P94/MAX(Data_Baseline!$C94:$AZ94))),IF(Q$3&lt;=$B$2,SMALL(Data_Baseline!$C94:$AZ94,COUNTIF(Data_Baseline!$C94:$AZ94,0)+1),IF(Data_Baseline!P94=0,SMALL(Data_Baseline!$C94:$AZ94,COUNTIF(Data_Baseline!$C94:$AZ94,0)+1),Data_Baseline!P94)))),"")</f>
        <v>7.1839023201763191E-6</v>
      </c>
      <c r="R94" s="79">
        <f ca="1">IFERROR(IF(Data_Baseline!Q94="","",IF($C$3="On",IF(R$3&lt;=$B$2,SMALL(Data_Baseline!$C94:$AZ94,COUNTIF(Data_Baseline!$C94:$AZ94,0)+1)/MAX(Data_Baseline!$C94:$AZ94),IF(Data_Baseline!Q94=0,SMALL(Data_Baseline!$C94:$AZ94,COUNTIF(Data_Baseline!$C94:$AZ94,0)+1)/MAX(Data_Baseline!$C94:$AZ94),Data_Baseline!Q94/MAX(Data_Baseline!$C94:$AZ94))),IF(R$3&lt;=$B$2,SMALL(Data_Baseline!$C94:$AZ94,COUNTIF(Data_Baseline!$C94:$AZ94,0)+1),IF(Data_Baseline!Q94=0,SMALL(Data_Baseline!$C94:$AZ94,COUNTIF(Data_Baseline!$C94:$AZ94,0)+1),Data_Baseline!Q94)))),"")</f>
        <v>7.1839023201763191E-6</v>
      </c>
      <c r="S94" s="79">
        <f ca="1">IFERROR(IF(Data_Baseline!R94="","",IF($C$3="On",IF(S$3&lt;=$B$2,SMALL(Data_Baseline!$C94:$AZ94,COUNTIF(Data_Baseline!$C94:$AZ94,0)+1)/MAX(Data_Baseline!$C94:$AZ94),IF(Data_Baseline!R94=0,SMALL(Data_Baseline!$C94:$AZ94,COUNTIF(Data_Baseline!$C94:$AZ94,0)+1)/MAX(Data_Baseline!$C94:$AZ94),Data_Baseline!R94/MAX(Data_Baseline!$C94:$AZ94))),IF(S$3&lt;=$B$2,SMALL(Data_Baseline!$C94:$AZ94,COUNTIF(Data_Baseline!$C94:$AZ94,0)+1),IF(Data_Baseline!R94=0,SMALL(Data_Baseline!$C94:$AZ94,COUNTIF(Data_Baseline!$C94:$AZ94,0)+1),Data_Baseline!R94)))),"")</f>
        <v>7.1839023201763191E-6</v>
      </c>
      <c r="T94" s="79">
        <f ca="1">IFERROR(IF(Data_Baseline!S94="","",IF($C$3="On",IF(T$3&lt;=$B$2,SMALL(Data_Baseline!$C94:$AZ94,COUNTIF(Data_Baseline!$C94:$AZ94,0)+1)/MAX(Data_Baseline!$C94:$AZ94),IF(Data_Baseline!S94=0,SMALL(Data_Baseline!$C94:$AZ94,COUNTIF(Data_Baseline!$C94:$AZ94,0)+1)/MAX(Data_Baseline!$C94:$AZ94),Data_Baseline!S94/MAX(Data_Baseline!$C94:$AZ94))),IF(T$3&lt;=$B$2,SMALL(Data_Baseline!$C94:$AZ94,COUNTIF(Data_Baseline!$C94:$AZ94,0)+1),IF(Data_Baseline!S94=0,SMALL(Data_Baseline!$C94:$AZ94,COUNTIF(Data_Baseline!$C94:$AZ94,0)+1),Data_Baseline!S94)))),"")</f>
        <v>7.1839023201763191E-6</v>
      </c>
      <c r="U94" s="79">
        <f ca="1">IFERROR(IF(Data_Baseline!T94="","",IF($C$3="On",IF(U$3&lt;=$B$2,SMALL(Data_Baseline!$C94:$AZ94,COUNTIF(Data_Baseline!$C94:$AZ94,0)+1)/MAX(Data_Baseline!$C94:$AZ94),IF(Data_Baseline!T94=0,SMALL(Data_Baseline!$C94:$AZ94,COUNTIF(Data_Baseline!$C94:$AZ94,0)+1)/MAX(Data_Baseline!$C94:$AZ94),Data_Baseline!T94/MAX(Data_Baseline!$C94:$AZ94))),IF(U$3&lt;=$B$2,SMALL(Data_Baseline!$C94:$AZ94,COUNTIF(Data_Baseline!$C94:$AZ94,0)+1),IF(Data_Baseline!T94=0,SMALL(Data_Baseline!$C94:$AZ94,COUNTIF(Data_Baseline!$C94:$AZ94,0)+1),Data_Baseline!T94)))),"")</f>
        <v>7.1839023201763191E-6</v>
      </c>
      <c r="V94" s="79">
        <f ca="1">IFERROR(IF(Data_Baseline!U94="","",IF($C$3="On",IF(V$3&lt;=$B$2,SMALL(Data_Baseline!$C94:$AZ94,COUNTIF(Data_Baseline!$C94:$AZ94,0)+1)/MAX(Data_Baseline!$C94:$AZ94),IF(Data_Baseline!U94=0,SMALL(Data_Baseline!$C94:$AZ94,COUNTIF(Data_Baseline!$C94:$AZ94,0)+1)/MAX(Data_Baseline!$C94:$AZ94),Data_Baseline!U94/MAX(Data_Baseline!$C94:$AZ94))),IF(V$3&lt;=$B$2,SMALL(Data_Baseline!$C94:$AZ94,COUNTIF(Data_Baseline!$C94:$AZ94,0)+1),IF(Data_Baseline!U94=0,SMALL(Data_Baseline!$C94:$AZ94,COUNTIF(Data_Baseline!$C94:$AZ94,0)+1),Data_Baseline!U94)))),"")</f>
        <v>7.1839023201763191E-6</v>
      </c>
      <c r="W94" s="79">
        <f ca="1">IFERROR(IF(Data_Baseline!V94="","",IF($C$3="On",IF(W$3&lt;=$B$2,SMALL(Data_Baseline!$C94:$AZ94,COUNTIF(Data_Baseline!$C94:$AZ94,0)+1)/MAX(Data_Baseline!$C94:$AZ94),IF(Data_Baseline!V94=0,SMALL(Data_Baseline!$C94:$AZ94,COUNTIF(Data_Baseline!$C94:$AZ94,0)+1)/MAX(Data_Baseline!$C94:$AZ94),Data_Baseline!V94/MAX(Data_Baseline!$C94:$AZ94))),IF(W$3&lt;=$B$2,SMALL(Data_Baseline!$C94:$AZ94,COUNTIF(Data_Baseline!$C94:$AZ94,0)+1),IF(Data_Baseline!V94=0,SMALL(Data_Baseline!$C94:$AZ94,COUNTIF(Data_Baseline!$C94:$AZ94,0)+1),Data_Baseline!V94)))),"")</f>
        <v>7.1839023201763191E-6</v>
      </c>
      <c r="X94" s="79">
        <f ca="1">IFERROR(IF(Data_Baseline!W94="","",IF($C$3="On",IF(X$3&lt;=$B$2,SMALL(Data_Baseline!$C94:$AZ94,COUNTIF(Data_Baseline!$C94:$AZ94,0)+1)/MAX(Data_Baseline!$C94:$AZ94),IF(Data_Baseline!W94=0,SMALL(Data_Baseline!$C94:$AZ94,COUNTIF(Data_Baseline!$C94:$AZ94,0)+1)/MAX(Data_Baseline!$C94:$AZ94),Data_Baseline!W94/MAX(Data_Baseline!$C94:$AZ94))),IF(X$3&lt;=$B$2,SMALL(Data_Baseline!$C94:$AZ94,COUNTIF(Data_Baseline!$C94:$AZ94,0)+1),IF(Data_Baseline!W94=0,SMALL(Data_Baseline!$C94:$AZ94,COUNTIF(Data_Baseline!$C94:$AZ94,0)+1),Data_Baseline!W94)))),"")</f>
        <v>7.1839023201763191E-6</v>
      </c>
      <c r="Y94" s="79">
        <f ca="1">IFERROR(IF(Data_Baseline!X94="","",IF($C$3="On",IF(Y$3&lt;=$B$2,SMALL(Data_Baseline!$C94:$AZ94,COUNTIF(Data_Baseline!$C94:$AZ94,0)+1)/MAX(Data_Baseline!$C94:$AZ94),IF(Data_Baseline!X94=0,SMALL(Data_Baseline!$C94:$AZ94,COUNTIF(Data_Baseline!$C94:$AZ94,0)+1)/MAX(Data_Baseline!$C94:$AZ94),Data_Baseline!X94/MAX(Data_Baseline!$C94:$AZ94))),IF(Y$3&lt;=$B$2,SMALL(Data_Baseline!$C94:$AZ94,COUNTIF(Data_Baseline!$C94:$AZ94,0)+1),IF(Data_Baseline!X94=0,SMALL(Data_Baseline!$C94:$AZ94,COUNTIF(Data_Baseline!$C94:$AZ94,0)+1),Data_Baseline!X94)))),"")</f>
        <v>7.1839023201763191E-6</v>
      </c>
      <c r="Z94" s="79">
        <f ca="1">IFERROR(IF(Data_Baseline!Y94="","",IF($C$3="On",IF(Z$3&lt;=$B$2,SMALL(Data_Baseline!$C94:$AZ94,COUNTIF(Data_Baseline!$C94:$AZ94,0)+1)/MAX(Data_Baseline!$C94:$AZ94),IF(Data_Baseline!Y94=0,SMALL(Data_Baseline!$C94:$AZ94,COUNTIF(Data_Baseline!$C94:$AZ94,0)+1)/MAX(Data_Baseline!$C94:$AZ94),Data_Baseline!Y94/MAX(Data_Baseline!$C94:$AZ94))),IF(Z$3&lt;=$B$2,SMALL(Data_Baseline!$C94:$AZ94,COUNTIF(Data_Baseline!$C94:$AZ94,0)+1),IF(Data_Baseline!Y94=0,SMALL(Data_Baseline!$C94:$AZ94,COUNTIF(Data_Baseline!$C94:$AZ94,0)+1),Data_Baseline!Y94)))),"")</f>
        <v>1.1916119876061363E-4</v>
      </c>
      <c r="AA94" s="79">
        <f ca="1">IFERROR(IF(Data_Baseline!Z94="","",IF($C$3="On",IF(AA$3&lt;=$B$2,SMALL(Data_Baseline!$C94:$AZ94,COUNTIF(Data_Baseline!$C94:$AZ94,0)+1)/MAX(Data_Baseline!$C94:$AZ94),IF(Data_Baseline!Z94=0,SMALL(Data_Baseline!$C94:$AZ94,COUNTIF(Data_Baseline!$C94:$AZ94,0)+1)/MAX(Data_Baseline!$C94:$AZ94),Data_Baseline!Z94/MAX(Data_Baseline!$C94:$AZ94))),IF(AA$3&lt;=$B$2,SMALL(Data_Baseline!$C94:$AZ94,COUNTIF(Data_Baseline!$C94:$AZ94,0)+1),IF(Data_Baseline!Z94=0,SMALL(Data_Baseline!$C94:$AZ94,COUNTIF(Data_Baseline!$C94:$AZ94,0)+1),Data_Baseline!Z94)))),"")</f>
        <v>2.7155519398027435E-3</v>
      </c>
      <c r="AB94" s="79">
        <f ca="1">IFERROR(IF(Data_Baseline!AA94="","",IF($C$3="On",IF(AB$3&lt;=$B$2,SMALL(Data_Baseline!$C94:$AZ94,COUNTIF(Data_Baseline!$C94:$AZ94,0)+1)/MAX(Data_Baseline!$C94:$AZ94),IF(Data_Baseline!AA94=0,SMALL(Data_Baseline!$C94:$AZ94,COUNTIF(Data_Baseline!$C94:$AZ94,0)+1)/MAX(Data_Baseline!$C94:$AZ94),Data_Baseline!AA94/MAX(Data_Baseline!$C94:$AZ94))),IF(AB$3&lt;=$B$2,SMALL(Data_Baseline!$C94:$AZ94,COUNTIF(Data_Baseline!$C94:$AZ94,0)+1),IF(Data_Baseline!AA94=0,SMALL(Data_Baseline!$C94:$AZ94,COUNTIF(Data_Baseline!$C94:$AZ94,0)+1),Data_Baseline!AA94)))),"")</f>
        <v>7.4507136558249051E-3</v>
      </c>
      <c r="AC94" s="79">
        <f ca="1">IFERROR(IF(Data_Baseline!AB94="","",IF($C$3="On",IF(AC$3&lt;=$B$2,SMALL(Data_Baseline!$C94:$AZ94,COUNTIF(Data_Baseline!$C94:$AZ94,0)+1)/MAX(Data_Baseline!$C94:$AZ94),IF(Data_Baseline!AB94=0,SMALL(Data_Baseline!$C94:$AZ94,COUNTIF(Data_Baseline!$C94:$AZ94,0)+1)/MAX(Data_Baseline!$C94:$AZ94),Data_Baseline!AB94/MAX(Data_Baseline!$C94:$AZ94))),IF(AC$3&lt;=$B$2,SMALL(Data_Baseline!$C94:$AZ94,COUNTIF(Data_Baseline!$C94:$AZ94,0)+1),IF(Data_Baseline!AB94=0,SMALL(Data_Baseline!$C94:$AZ94,COUNTIF(Data_Baseline!$C94:$AZ94,0)+1),Data_Baseline!AB94)))),"")</f>
        <v>1.789654227882842E-2</v>
      </c>
      <c r="AD94" s="79">
        <f ca="1">IFERROR(IF(Data_Baseline!AC94="","",IF($C$3="On",IF(AD$3&lt;=$B$2,SMALL(Data_Baseline!$C94:$AZ94,COUNTIF(Data_Baseline!$C94:$AZ94,0)+1)/MAX(Data_Baseline!$C94:$AZ94),IF(Data_Baseline!AC94=0,SMALL(Data_Baseline!$C94:$AZ94,COUNTIF(Data_Baseline!$C94:$AZ94,0)+1)/MAX(Data_Baseline!$C94:$AZ94),Data_Baseline!AC94/MAX(Data_Baseline!$C94:$AZ94))),IF(AD$3&lt;=$B$2,SMALL(Data_Baseline!$C94:$AZ94,COUNTIF(Data_Baseline!$C94:$AZ94,0)+1),IF(Data_Baseline!AC94=0,SMALL(Data_Baseline!$C94:$AZ94,COUNTIF(Data_Baseline!$C94:$AZ94,0)+1),Data_Baseline!AC94)))),"")</f>
        <v>3.7580591152324427E-2</v>
      </c>
      <c r="AE94" s="79">
        <f ca="1">IFERROR(IF(Data_Baseline!AD94="","",IF($C$3="On",IF(AE$3&lt;=$B$2,SMALL(Data_Baseline!$C94:$AZ94,COUNTIF(Data_Baseline!$C94:$AZ94,0)+1)/MAX(Data_Baseline!$C94:$AZ94),IF(Data_Baseline!AD94=0,SMALL(Data_Baseline!$C94:$AZ94,COUNTIF(Data_Baseline!$C94:$AZ94,0)+1)/MAX(Data_Baseline!$C94:$AZ94),Data_Baseline!AD94/MAX(Data_Baseline!$C94:$AZ94))),IF(AE$3&lt;=$B$2,SMALL(Data_Baseline!$C94:$AZ94,COUNTIF(Data_Baseline!$C94:$AZ94,0)+1),IF(Data_Baseline!AD94=0,SMALL(Data_Baseline!$C94:$AZ94,COUNTIF(Data_Baseline!$C94:$AZ94,0)+1),Data_Baseline!AD94)))),"")</f>
        <v>7.492771437756747E-2</v>
      </c>
      <c r="AF94" s="79">
        <f ca="1">IFERROR(IF(Data_Baseline!AE94="","",IF($C$3="On",IF(AF$3&lt;=$B$2,SMALL(Data_Baseline!$C94:$AZ94,COUNTIF(Data_Baseline!$C94:$AZ94,0)+1)/MAX(Data_Baseline!$C94:$AZ94),IF(Data_Baseline!AE94=0,SMALL(Data_Baseline!$C94:$AZ94,COUNTIF(Data_Baseline!$C94:$AZ94,0)+1)/MAX(Data_Baseline!$C94:$AZ94),Data_Baseline!AE94/MAX(Data_Baseline!$C94:$AZ94))),IF(AF$3&lt;=$B$2,SMALL(Data_Baseline!$C94:$AZ94,COUNTIF(Data_Baseline!$C94:$AZ94,0)+1),IF(Data_Baseline!AE94=0,SMALL(Data_Baseline!$C94:$AZ94,COUNTIF(Data_Baseline!$C94:$AZ94,0)+1),Data_Baseline!AE94)))),"")</f>
        <v>0.14077828908804063</v>
      </c>
      <c r="AG94" s="79">
        <f ca="1">IFERROR(IF(Data_Baseline!AF94="","",IF($C$3="On",IF(AG$3&lt;=$B$2,SMALL(Data_Baseline!$C94:$AZ94,COUNTIF(Data_Baseline!$C94:$AZ94,0)+1)/MAX(Data_Baseline!$C94:$AZ94),IF(Data_Baseline!AF94=0,SMALL(Data_Baseline!$C94:$AZ94,COUNTIF(Data_Baseline!$C94:$AZ94,0)+1)/MAX(Data_Baseline!$C94:$AZ94),Data_Baseline!AF94/MAX(Data_Baseline!$C94:$AZ94))),IF(AG$3&lt;=$B$2,SMALL(Data_Baseline!$C94:$AZ94,COUNTIF(Data_Baseline!$C94:$AZ94,0)+1),IF(Data_Baseline!AF94=0,SMALL(Data_Baseline!$C94:$AZ94,COUNTIF(Data_Baseline!$C94:$AZ94,0)+1),Data_Baseline!AF94)))),"")</f>
        <v>0.24771501177749283</v>
      </c>
      <c r="AH94" s="79">
        <f ca="1">IFERROR(IF(Data_Baseline!AG94="","",IF($C$3="On",IF(AH$3&lt;=$B$2,SMALL(Data_Baseline!$C94:$AZ94,COUNTIF(Data_Baseline!$C94:$AZ94,0)+1)/MAX(Data_Baseline!$C94:$AZ94),IF(Data_Baseline!AG94=0,SMALL(Data_Baseline!$C94:$AZ94,COUNTIF(Data_Baseline!$C94:$AZ94,0)+1)/MAX(Data_Baseline!$C94:$AZ94),Data_Baseline!AG94/MAX(Data_Baseline!$C94:$AZ94))),IF(AH$3&lt;=$B$2,SMALL(Data_Baseline!$C94:$AZ94,COUNTIF(Data_Baseline!$C94:$AZ94,0)+1),IF(Data_Baseline!AG94=0,SMALL(Data_Baseline!$C94:$AZ94,COUNTIF(Data_Baseline!$C94:$AZ94,0)+1),Data_Baseline!AG94)))),"")</f>
        <v>0.39360856031712621</v>
      </c>
      <c r="AI94" s="79">
        <f ca="1">IFERROR(IF(Data_Baseline!AH94="","",IF($C$3="On",IF(AI$3&lt;=$B$2,SMALL(Data_Baseline!$C94:$AZ94,COUNTIF(Data_Baseline!$C94:$AZ94,0)+1)/MAX(Data_Baseline!$C94:$AZ94),IF(Data_Baseline!AH94=0,SMALL(Data_Baseline!$C94:$AZ94,COUNTIF(Data_Baseline!$C94:$AZ94,0)+1)/MAX(Data_Baseline!$C94:$AZ94),Data_Baseline!AH94/MAX(Data_Baseline!$C94:$AZ94))),IF(AI$3&lt;=$B$2,SMALL(Data_Baseline!$C94:$AZ94,COUNTIF(Data_Baseline!$C94:$AZ94,0)+1),IF(Data_Baseline!AH94=0,SMALL(Data_Baseline!$C94:$AZ94,COUNTIF(Data_Baseline!$C94:$AZ94,0)+1),Data_Baseline!AH94)))),"")</f>
        <v>0.55615918917669671</v>
      </c>
      <c r="AJ94" s="79">
        <f ca="1">IFERROR(IF(Data_Baseline!AI94="","",IF($C$3="On",IF(AJ$3&lt;=$B$2,SMALL(Data_Baseline!$C94:$AZ94,COUNTIF(Data_Baseline!$C94:$AZ94,0)+1)/MAX(Data_Baseline!$C94:$AZ94),IF(Data_Baseline!AI94=0,SMALL(Data_Baseline!$C94:$AZ94,COUNTIF(Data_Baseline!$C94:$AZ94,0)+1)/MAX(Data_Baseline!$C94:$AZ94),Data_Baseline!AI94/MAX(Data_Baseline!$C94:$AZ94))),IF(AJ$3&lt;=$B$2,SMALL(Data_Baseline!$C94:$AZ94,COUNTIF(Data_Baseline!$C94:$AZ94,0)+1),IF(Data_Baseline!AI94=0,SMALL(Data_Baseline!$C94:$AZ94,COUNTIF(Data_Baseline!$C94:$AZ94,0)+1),Data_Baseline!AI94)))),"")</f>
        <v>0.70552945497428565</v>
      </c>
      <c r="AK94" s="79">
        <f ca="1">IFERROR(IF(Data_Baseline!AJ94="","",IF($C$3="On",IF(AK$3&lt;=$B$2,SMALL(Data_Baseline!$C94:$AZ94,COUNTIF(Data_Baseline!$C94:$AZ94,0)+1)/MAX(Data_Baseline!$C94:$AZ94),IF(Data_Baseline!AJ94=0,SMALL(Data_Baseline!$C94:$AZ94,COUNTIF(Data_Baseline!$C94:$AZ94,0)+1)/MAX(Data_Baseline!$C94:$AZ94),Data_Baseline!AJ94/MAX(Data_Baseline!$C94:$AZ94))),IF(AK$3&lt;=$B$2,SMALL(Data_Baseline!$C94:$AZ94,COUNTIF(Data_Baseline!$C94:$AZ94,0)+1),IF(Data_Baseline!AJ94=0,SMALL(Data_Baseline!$C94:$AZ94,COUNTIF(Data_Baseline!$C94:$AZ94,0)+1),Data_Baseline!AJ94)))),"")</f>
        <v>0.81860385571778771</v>
      </c>
      <c r="AL94" s="79">
        <f ca="1">IFERROR(IF(Data_Baseline!AK94="","",IF($C$3="On",IF(AL$3&lt;=$B$2,SMALL(Data_Baseline!$C94:$AZ94,COUNTIF(Data_Baseline!$C94:$AZ94,0)+1)/MAX(Data_Baseline!$C94:$AZ94),IF(Data_Baseline!AK94=0,SMALL(Data_Baseline!$C94:$AZ94,COUNTIF(Data_Baseline!$C94:$AZ94,0)+1)/MAX(Data_Baseline!$C94:$AZ94),Data_Baseline!AK94/MAX(Data_Baseline!$C94:$AZ94))),IF(AL$3&lt;=$B$2,SMALL(Data_Baseline!$C94:$AZ94,COUNTIF(Data_Baseline!$C94:$AZ94,0)+1),IF(Data_Baseline!AK94=0,SMALL(Data_Baseline!$C94:$AZ94,COUNTIF(Data_Baseline!$C94:$AZ94,0)+1),Data_Baseline!AK94)))),"")</f>
        <v>0.89457316163729417</v>
      </c>
      <c r="AM94" s="79">
        <f ca="1">IFERROR(IF(Data_Baseline!AL94="","",IF($C$3="On",IF(AM$3&lt;=$B$2,SMALL(Data_Baseline!$C94:$AZ94,COUNTIF(Data_Baseline!$C94:$AZ94,0)+1)/MAX(Data_Baseline!$C94:$AZ94),IF(Data_Baseline!AL94=0,SMALL(Data_Baseline!$C94:$AZ94,COUNTIF(Data_Baseline!$C94:$AZ94,0)+1)/MAX(Data_Baseline!$C94:$AZ94),Data_Baseline!AL94/MAX(Data_Baseline!$C94:$AZ94))),IF(AM$3&lt;=$B$2,SMALL(Data_Baseline!$C94:$AZ94,COUNTIF(Data_Baseline!$C94:$AZ94,0)+1),IF(Data_Baseline!AL94=0,SMALL(Data_Baseline!$C94:$AZ94,COUNTIF(Data_Baseline!$C94:$AZ94,0)+1),Data_Baseline!AL94)))),"")</f>
        <v>0.93903527093667472</v>
      </c>
      <c r="AN94" s="79">
        <f ca="1">IFERROR(IF(Data_Baseline!AM94="","",IF($C$3="On",IF(AN$3&lt;=$B$2,SMALL(Data_Baseline!$C94:$AZ94,COUNTIF(Data_Baseline!$C94:$AZ94,0)+1)/MAX(Data_Baseline!$C94:$AZ94),IF(Data_Baseline!AM94=0,SMALL(Data_Baseline!$C94:$AZ94,COUNTIF(Data_Baseline!$C94:$AZ94,0)+1)/MAX(Data_Baseline!$C94:$AZ94),Data_Baseline!AM94/MAX(Data_Baseline!$C94:$AZ94))),IF(AN$3&lt;=$B$2,SMALL(Data_Baseline!$C94:$AZ94,COUNTIF(Data_Baseline!$C94:$AZ94,0)+1),IF(Data_Baseline!AM94=0,SMALL(Data_Baseline!$C94:$AZ94,COUNTIF(Data_Baseline!$C94:$AZ94,0)+1),Data_Baseline!AM94)))),"")</f>
        <v>0.96578023553716941</v>
      </c>
      <c r="AO94" s="79">
        <f ca="1">IFERROR(IF(Data_Baseline!AN94="","",IF($C$3="On",IF(AO$3&lt;=$B$2,SMALL(Data_Baseline!$C94:$AZ94,COUNTIF(Data_Baseline!$C94:$AZ94,0)+1)/MAX(Data_Baseline!$C94:$AZ94),IF(Data_Baseline!AN94=0,SMALL(Data_Baseline!$C94:$AZ94,COUNTIF(Data_Baseline!$C94:$AZ94,0)+1)/MAX(Data_Baseline!$C94:$AZ94),Data_Baseline!AN94/MAX(Data_Baseline!$C94:$AZ94))),IF(AO$3&lt;=$B$2,SMALL(Data_Baseline!$C94:$AZ94,COUNTIF(Data_Baseline!$C94:$AZ94,0)+1),IF(Data_Baseline!AN94=0,SMALL(Data_Baseline!$C94:$AZ94,COUNTIF(Data_Baseline!$C94:$AZ94,0)+1),Data_Baseline!AN94)))),"")</f>
        <v>0.98216217616392454</v>
      </c>
      <c r="AP94" s="79">
        <f ca="1">IFERROR(IF(Data_Baseline!AO94="","",IF($C$3="On",IF(AP$3&lt;=$B$2,SMALL(Data_Baseline!$C94:$AZ94,COUNTIF(Data_Baseline!$C94:$AZ94,0)+1)/MAX(Data_Baseline!$C94:$AZ94),IF(Data_Baseline!AO94=0,SMALL(Data_Baseline!$C94:$AZ94,COUNTIF(Data_Baseline!$C94:$AZ94,0)+1)/MAX(Data_Baseline!$C94:$AZ94),Data_Baseline!AO94/MAX(Data_Baseline!$C94:$AZ94))),IF(AP$3&lt;=$B$2,SMALL(Data_Baseline!$C94:$AZ94,COUNTIF(Data_Baseline!$C94:$AZ94,0)+1),IF(Data_Baseline!AO94=0,SMALL(Data_Baseline!$C94:$AZ94,COUNTIF(Data_Baseline!$C94:$AZ94,0)+1),Data_Baseline!AO94)))),"")</f>
        <v>0.99466556943094242</v>
      </c>
      <c r="AQ94" s="79">
        <f ca="1">IFERROR(IF(Data_Baseline!AP94="","",IF($C$3="On",IF(AQ$3&lt;=$B$2,SMALL(Data_Baseline!$C94:$AZ94,COUNTIF(Data_Baseline!$C94:$AZ94,0)+1)/MAX(Data_Baseline!$C94:$AZ94),IF(Data_Baseline!AP94=0,SMALL(Data_Baseline!$C94:$AZ94,COUNTIF(Data_Baseline!$C94:$AZ94,0)+1)/MAX(Data_Baseline!$C94:$AZ94),Data_Baseline!AP94/MAX(Data_Baseline!$C94:$AZ94))),IF(AQ$3&lt;=$B$2,SMALL(Data_Baseline!$C94:$AZ94,COUNTIF(Data_Baseline!$C94:$AZ94,0)+1),IF(Data_Baseline!AP94=0,SMALL(Data_Baseline!$C94:$AZ94,COUNTIF(Data_Baseline!$C94:$AZ94,0)+1),Data_Baseline!AP94)))),"")</f>
        <v>1</v>
      </c>
      <c r="AR94" s="79" t="str">
        <f>IFERROR(IF(Data_Baseline!AQ94="","",IF($C$3="On",IF(AR$3&lt;=$B$2,SMALL(Data_Baseline!$C94:$AZ94,COUNTIF(Data_Baseline!$C94:$AZ94,0)+1)/MAX(Data_Baseline!$C94:$AZ94),IF(Data_Baseline!AQ94=0,SMALL(Data_Baseline!$C94:$AZ94,COUNTIF(Data_Baseline!$C94:$AZ94,0)+1)/MAX(Data_Baseline!$C94:$AZ94),Data_Baseline!AQ94/MAX(Data_Baseline!$C94:$AZ94))),IF(AR$3&lt;=$B$2,SMALL(Data_Baseline!$C94:$AZ94,COUNTIF(Data_Baseline!$C94:$AZ94,0)+1),IF(Data_Baseline!AQ94=0,SMALL(Data_Baseline!$C94:$AZ94,COUNTIF(Data_Baseline!$C94:$AZ94,0)+1),Data_Baseline!AQ94)))),"")</f>
        <v/>
      </c>
      <c r="AS94" s="79" t="str">
        <f>IFERROR(IF(Data_Baseline!AR94="","",IF($C$3="On",IF(AS$3&lt;=$B$2,SMALL(Data_Baseline!$C94:$AZ94,COUNTIF(Data_Baseline!$C94:$AZ94,0)+1)/MAX(Data_Baseline!$C94:$AZ94),IF(Data_Baseline!AR94=0,SMALL(Data_Baseline!$C94:$AZ94,COUNTIF(Data_Baseline!$C94:$AZ94,0)+1)/MAX(Data_Baseline!$C94:$AZ94),Data_Baseline!AR94/MAX(Data_Baseline!$C94:$AZ94))),IF(AS$3&lt;=$B$2,SMALL(Data_Baseline!$C94:$AZ94,COUNTIF(Data_Baseline!$C94:$AZ94,0)+1),IF(Data_Baseline!AR94=0,SMALL(Data_Baseline!$C94:$AZ94,COUNTIF(Data_Baseline!$C94:$AZ94,0)+1),Data_Baseline!AR94)))),"")</f>
        <v/>
      </c>
      <c r="AT94" s="79" t="str">
        <f>IFERROR(IF(Data_Baseline!AS94="","",IF($C$3="On",IF(AT$3&lt;=$B$2,SMALL(Data_Baseline!$C94:$AZ94,COUNTIF(Data_Baseline!$C94:$AZ94,0)+1)/MAX(Data_Baseline!$C94:$AZ94),IF(Data_Baseline!AS94=0,SMALL(Data_Baseline!$C94:$AZ94,COUNTIF(Data_Baseline!$C94:$AZ94,0)+1)/MAX(Data_Baseline!$C94:$AZ94),Data_Baseline!AS94/MAX(Data_Baseline!$C94:$AZ94))),IF(AT$3&lt;=$B$2,SMALL(Data_Baseline!$C94:$AZ94,COUNTIF(Data_Baseline!$C94:$AZ94,0)+1),IF(Data_Baseline!AS94=0,SMALL(Data_Baseline!$C94:$AZ94,COUNTIF(Data_Baseline!$C94:$AZ94,0)+1),Data_Baseline!AS94)))),"")</f>
        <v/>
      </c>
      <c r="AU94" s="79" t="str">
        <f>IFERROR(IF(Data_Baseline!AT94="","",IF($C$3="On",IF(AU$3&lt;=$B$2,SMALL(Data_Baseline!$C94:$AZ94,COUNTIF(Data_Baseline!$C94:$AZ94,0)+1)/MAX(Data_Baseline!$C94:$AZ94),IF(Data_Baseline!AT94=0,SMALL(Data_Baseline!$C94:$AZ94,COUNTIF(Data_Baseline!$C94:$AZ94,0)+1)/MAX(Data_Baseline!$C94:$AZ94),Data_Baseline!AT94/MAX(Data_Baseline!$C94:$AZ94))),IF(AU$3&lt;=$B$2,SMALL(Data_Baseline!$C94:$AZ94,COUNTIF(Data_Baseline!$C94:$AZ94,0)+1),IF(Data_Baseline!AT94=0,SMALL(Data_Baseline!$C94:$AZ94,COUNTIF(Data_Baseline!$C94:$AZ94,0)+1),Data_Baseline!AT94)))),"")</f>
        <v/>
      </c>
      <c r="AV94" s="79" t="str">
        <f>IFERROR(IF(Data_Baseline!AU94="","",IF($C$3="On",IF(AV$3&lt;=$B$2,SMALL(Data_Baseline!$C94:$AZ94,COUNTIF(Data_Baseline!$C94:$AZ94,0)+1)/MAX(Data_Baseline!$C94:$AZ94),IF(Data_Baseline!AU94=0,SMALL(Data_Baseline!$C94:$AZ94,COUNTIF(Data_Baseline!$C94:$AZ94,0)+1)/MAX(Data_Baseline!$C94:$AZ94),Data_Baseline!AU94/MAX(Data_Baseline!$C94:$AZ94))),IF(AV$3&lt;=$B$2,SMALL(Data_Baseline!$C94:$AZ94,COUNTIF(Data_Baseline!$C94:$AZ94,0)+1),IF(Data_Baseline!AU94=0,SMALL(Data_Baseline!$C94:$AZ94,COUNTIF(Data_Baseline!$C94:$AZ94,0)+1),Data_Baseline!AU94)))),"")</f>
        <v/>
      </c>
      <c r="AW94" s="79" t="str">
        <f>IFERROR(IF(Data_Baseline!AV94="","",IF($C$3="On",IF(AW$3&lt;=$B$2,SMALL(Data_Baseline!$C94:$AZ94,COUNTIF(Data_Baseline!$C94:$AZ94,0)+1)/MAX(Data_Baseline!$C94:$AZ94),IF(Data_Baseline!AV94=0,SMALL(Data_Baseline!$C94:$AZ94,COUNTIF(Data_Baseline!$C94:$AZ94,0)+1)/MAX(Data_Baseline!$C94:$AZ94),Data_Baseline!AV94/MAX(Data_Baseline!$C94:$AZ94))),IF(AW$3&lt;=$B$2,SMALL(Data_Baseline!$C94:$AZ94,COUNTIF(Data_Baseline!$C94:$AZ94,0)+1),IF(Data_Baseline!AV94=0,SMALL(Data_Baseline!$C94:$AZ94,COUNTIF(Data_Baseline!$C94:$AZ94,0)+1),Data_Baseline!AV94)))),"")</f>
        <v/>
      </c>
      <c r="AX94" s="79" t="str">
        <f>IFERROR(IF(Data_Baseline!AW94="","",IF($C$3="On",IF(AX$3&lt;=$B$2,SMALL(Data_Baseline!$C94:$AZ94,COUNTIF(Data_Baseline!$C94:$AZ94,0)+1)/MAX(Data_Baseline!$C94:$AZ94),IF(Data_Baseline!AW94=0,SMALL(Data_Baseline!$C94:$AZ94,COUNTIF(Data_Baseline!$C94:$AZ94,0)+1)/MAX(Data_Baseline!$C94:$AZ94),Data_Baseline!AW94/MAX(Data_Baseline!$C94:$AZ94))),IF(AX$3&lt;=$B$2,SMALL(Data_Baseline!$C94:$AZ94,COUNTIF(Data_Baseline!$C94:$AZ94,0)+1),IF(Data_Baseline!AW94=0,SMALL(Data_Baseline!$C94:$AZ94,COUNTIF(Data_Baseline!$C94:$AZ94,0)+1),Data_Baseline!AW94)))),"")</f>
        <v/>
      </c>
      <c r="AY94" s="79" t="str">
        <f>IFERROR(IF(Data_Baseline!AX94="","",IF($C$3="On",IF(AY$3&lt;=$B$2,SMALL(Data_Baseline!$C94:$AZ94,COUNTIF(Data_Baseline!$C94:$AZ94,0)+1)/MAX(Data_Baseline!$C94:$AZ94),IF(Data_Baseline!AX94=0,SMALL(Data_Baseline!$C94:$AZ94,COUNTIF(Data_Baseline!$C94:$AZ94,0)+1)/MAX(Data_Baseline!$C94:$AZ94),Data_Baseline!AX94/MAX(Data_Baseline!$C94:$AZ94))),IF(AY$3&lt;=$B$2,SMALL(Data_Baseline!$C94:$AZ94,COUNTIF(Data_Baseline!$C94:$AZ94,0)+1),IF(Data_Baseline!AX94=0,SMALL(Data_Baseline!$C94:$AZ94,COUNTIF(Data_Baseline!$C94:$AZ94,0)+1),Data_Baseline!AX94)))),"")</f>
        <v/>
      </c>
      <c r="AZ94" s="79" t="str">
        <f>IFERROR(IF(Data_Baseline!AY94="","",IF($C$3="On",IF(AZ$3&lt;=$B$2,SMALL(Data_Baseline!$C94:$AZ94,COUNTIF(Data_Baseline!$C94:$AZ94,0)+1)/MAX(Data_Baseline!$C94:$AZ94),IF(Data_Baseline!AY94=0,SMALL(Data_Baseline!$C94:$AZ94,COUNTIF(Data_Baseline!$C94:$AZ94,0)+1)/MAX(Data_Baseline!$C94:$AZ94),Data_Baseline!AY94/MAX(Data_Baseline!$C94:$AZ94))),IF(AZ$3&lt;=$B$2,SMALL(Data_Baseline!$C94:$AZ94,COUNTIF(Data_Baseline!$C94:$AZ94,0)+1),IF(Data_Baseline!AY94=0,SMALL(Data_Baseline!$C94:$AZ94,COUNTIF(Data_Baseline!$C94:$AZ94,0)+1),Data_Baseline!AY94)))),"")</f>
        <v/>
      </c>
      <c r="BA94" s="79" t="str">
        <f>IFERROR(IF(Data_Baseline!AZ94="","",IF($C$3="On",IF(BA$3&lt;=$B$2,SMALL(Data_Baseline!$C94:$AZ94,COUNTIF(Data_Baseline!$C94:$AZ94,0)+1)/MAX(Data_Baseline!$C94:$AZ94),IF(Data_Baseline!AZ94=0,SMALL(Data_Baseline!$C94:$AZ94,COUNTIF(Data_Baseline!$C94:$AZ94,0)+1)/MAX(Data_Baseline!$C94:$AZ94),Data_Baseline!AZ94/MAX(Data_Baseline!$C94:$AZ94))),IF(BA$3&lt;=$B$2,SMALL(Data_Baseline!$C94:$AZ94,COUNTIF(Data_Baseline!$C94:$AZ94,0)+1),IF(Data_Baseline!AZ94=0,SMALL(Data_Baseline!$C94:$AZ94,COUNTIF(Data_Baseline!$C94:$AZ94,0)+1),Data_Baseline!AZ94)))),"")</f>
        <v/>
      </c>
      <c r="BB94" s="79">
        <f ca="1">IF(Data_Initial!BA94="",1,0)</f>
        <v>1</v>
      </c>
      <c r="BC94" s="2" t="str">
        <f t="shared" ca="1" si="4"/>
        <v>3G_pspA</v>
      </c>
      <c r="BD94" s="79" t="str">
        <f t="shared" ca="1" si="5"/>
        <v>3G</v>
      </c>
      <c r="BE94" s="79" t="str">
        <f ca="1">Data_Initial!BC94</f>
        <v>pspA</v>
      </c>
      <c r="BF94" s="79" t="str">
        <f ca="1">Data_Initial!BB94</f>
        <v>1_3</v>
      </c>
      <c r="BG94" s="79">
        <f ca="1">IFERROR((INDIRECT("Plate"&amp;Data!A94&amp;"_C!"&amp;CHAR(RIGHT(Data!B94,LEN(Data!B94)-1)+65)&amp;CODE(LEFT(Data!B94,1))-58)),"")</f>
        <v>0</v>
      </c>
      <c r="BH94" s="79" t="str">
        <f ca="1">Data_Initial!BA94</f>
        <v/>
      </c>
      <c r="BI94" s="79">
        <f t="shared" ca="1" si="6"/>
        <v>7.1839023201763191E-6</v>
      </c>
      <c r="BJ94" s="79" t="str">
        <f ca="1">IF(BH94="N",1+MAX($BJ$3:BJ93),"")</f>
        <v/>
      </c>
      <c r="BK94" s="79"/>
      <c r="BL94" s="79"/>
      <c r="BM94" s="79"/>
      <c r="BN94" s="79"/>
      <c r="BO94" s="79"/>
      <c r="BP94" s="79"/>
      <c r="BQ94" s="79"/>
      <c r="BR94" s="79"/>
      <c r="BS94" s="79"/>
      <c r="BT94" s="79"/>
      <c r="BU94" s="79"/>
      <c r="BV94" s="79"/>
      <c r="BW94" s="79"/>
      <c r="BX94" s="79"/>
      <c r="BY94" s="79"/>
      <c r="BZ94" s="79"/>
    </row>
    <row r="95" spans="1:78" x14ac:dyDescent="0.25">
      <c r="A95" s="79">
        <f ca="1">IF(BH95="N","N"&amp;BJ95,IF(BB95=0,"",MAX($A$3:A94)+1))</f>
        <v>85</v>
      </c>
      <c r="B95" s="79" t="str">
        <f ca="1">Data_Initial!A95&amp;C95</f>
        <v>2D3</v>
      </c>
      <c r="C95" s="79" t="str">
        <f ca="1">Data_Initial!B95</f>
        <v>D3</v>
      </c>
      <c r="D95" s="79">
        <f ca="1">IFERROR(IF(Data_Baseline!C95="","",IF($C$3="On",IF(D$3&lt;=$B$2,SMALL(Data_Baseline!$C95:$AZ95,COUNTIF(Data_Baseline!$C95:$AZ95,0)+1)/MAX(Data_Baseline!$C95:$AZ95),IF(Data_Baseline!C95=0,SMALL(Data_Baseline!$C95:$AZ95,COUNTIF(Data_Baseline!$C95:$AZ95,0)+1)/MAX(Data_Baseline!$C95:$AZ95),Data_Baseline!C95/MAX(Data_Baseline!$C95:$AZ95))),IF(D$3&lt;=$B$2,SMALL(Data_Baseline!$C95:$AZ95,COUNTIF(Data_Baseline!$C95:$AZ95,0)+1),IF(Data_Baseline!C95=0,SMALL(Data_Baseline!$C95:$AZ95,COUNTIF(Data_Baseline!$C95:$AZ95,0)+1),Data_Baseline!C95)))),"")</f>
        <v>5.6997453972955272E-4</v>
      </c>
      <c r="E95" s="79">
        <f ca="1">IFERROR(IF(Data_Baseline!D95="","",IF($C$3="On",IF(E$3&lt;=$B$2,SMALL(Data_Baseline!$C95:$AZ95,COUNTIF(Data_Baseline!$C95:$AZ95,0)+1)/MAX(Data_Baseline!$C95:$AZ95),IF(Data_Baseline!D95=0,SMALL(Data_Baseline!$C95:$AZ95,COUNTIF(Data_Baseline!$C95:$AZ95,0)+1)/MAX(Data_Baseline!$C95:$AZ95),Data_Baseline!D95/MAX(Data_Baseline!$C95:$AZ95))),IF(E$3&lt;=$B$2,SMALL(Data_Baseline!$C95:$AZ95,COUNTIF(Data_Baseline!$C95:$AZ95,0)+1),IF(Data_Baseline!D95=0,SMALL(Data_Baseline!$C95:$AZ95,COUNTIF(Data_Baseline!$C95:$AZ95,0)+1),Data_Baseline!D95)))),"")</f>
        <v>5.6997453972955272E-4</v>
      </c>
      <c r="F95" s="79">
        <f ca="1">IFERROR(IF(Data_Baseline!E95="","",IF($C$3="On",IF(F$3&lt;=$B$2,SMALL(Data_Baseline!$C95:$AZ95,COUNTIF(Data_Baseline!$C95:$AZ95,0)+1)/MAX(Data_Baseline!$C95:$AZ95),IF(Data_Baseline!E95=0,SMALL(Data_Baseline!$C95:$AZ95,COUNTIF(Data_Baseline!$C95:$AZ95,0)+1)/MAX(Data_Baseline!$C95:$AZ95),Data_Baseline!E95/MAX(Data_Baseline!$C95:$AZ95))),IF(F$3&lt;=$B$2,SMALL(Data_Baseline!$C95:$AZ95,COUNTIF(Data_Baseline!$C95:$AZ95,0)+1),IF(Data_Baseline!E95=0,SMALL(Data_Baseline!$C95:$AZ95,COUNTIF(Data_Baseline!$C95:$AZ95,0)+1),Data_Baseline!E95)))),"")</f>
        <v>5.6997453972955272E-4</v>
      </c>
      <c r="G95" s="79">
        <f ca="1">IFERROR(IF(Data_Baseline!F95="","",IF($C$3="On",IF(G$3&lt;=$B$2,SMALL(Data_Baseline!$C95:$AZ95,COUNTIF(Data_Baseline!$C95:$AZ95,0)+1)/MAX(Data_Baseline!$C95:$AZ95),IF(Data_Baseline!F95=0,SMALL(Data_Baseline!$C95:$AZ95,COUNTIF(Data_Baseline!$C95:$AZ95,0)+1)/MAX(Data_Baseline!$C95:$AZ95),Data_Baseline!F95/MAX(Data_Baseline!$C95:$AZ95))),IF(G$3&lt;=$B$2,SMALL(Data_Baseline!$C95:$AZ95,COUNTIF(Data_Baseline!$C95:$AZ95,0)+1),IF(Data_Baseline!F95=0,SMALL(Data_Baseline!$C95:$AZ95,COUNTIF(Data_Baseline!$C95:$AZ95,0)+1),Data_Baseline!F95)))),"")</f>
        <v>5.6997453972955272E-4</v>
      </c>
      <c r="H95" s="79">
        <f ca="1">IFERROR(IF(Data_Baseline!G95="","",IF($C$3="On",IF(H$3&lt;=$B$2,SMALL(Data_Baseline!$C95:$AZ95,COUNTIF(Data_Baseline!$C95:$AZ95,0)+1)/MAX(Data_Baseline!$C95:$AZ95),IF(Data_Baseline!G95=0,SMALL(Data_Baseline!$C95:$AZ95,COUNTIF(Data_Baseline!$C95:$AZ95,0)+1)/MAX(Data_Baseline!$C95:$AZ95),Data_Baseline!G95/MAX(Data_Baseline!$C95:$AZ95))),IF(H$3&lt;=$B$2,SMALL(Data_Baseline!$C95:$AZ95,COUNTIF(Data_Baseline!$C95:$AZ95,0)+1),IF(Data_Baseline!G95=0,SMALL(Data_Baseline!$C95:$AZ95,COUNTIF(Data_Baseline!$C95:$AZ95,0)+1),Data_Baseline!G95)))),"")</f>
        <v>5.6997453972955272E-4</v>
      </c>
      <c r="I95" s="79">
        <f ca="1">IFERROR(IF(Data_Baseline!H95="","",IF($C$3="On",IF(I$3&lt;=$B$2,SMALL(Data_Baseline!$C95:$AZ95,COUNTIF(Data_Baseline!$C95:$AZ95,0)+1)/MAX(Data_Baseline!$C95:$AZ95),IF(Data_Baseline!H95=0,SMALL(Data_Baseline!$C95:$AZ95,COUNTIF(Data_Baseline!$C95:$AZ95,0)+1)/MAX(Data_Baseline!$C95:$AZ95),Data_Baseline!H95/MAX(Data_Baseline!$C95:$AZ95))),IF(I$3&lt;=$B$2,SMALL(Data_Baseline!$C95:$AZ95,COUNTIF(Data_Baseline!$C95:$AZ95,0)+1),IF(Data_Baseline!H95=0,SMALL(Data_Baseline!$C95:$AZ95,COUNTIF(Data_Baseline!$C95:$AZ95,0)+1),Data_Baseline!H95)))),"")</f>
        <v>5.6997453972955272E-4</v>
      </c>
      <c r="J95" s="79">
        <f ca="1">IFERROR(IF(Data_Baseline!I95="","",IF($C$3="On",IF(J$3&lt;=$B$2,SMALL(Data_Baseline!$C95:$AZ95,COUNTIF(Data_Baseline!$C95:$AZ95,0)+1)/MAX(Data_Baseline!$C95:$AZ95),IF(Data_Baseline!I95=0,SMALL(Data_Baseline!$C95:$AZ95,COUNTIF(Data_Baseline!$C95:$AZ95,0)+1)/MAX(Data_Baseline!$C95:$AZ95),Data_Baseline!I95/MAX(Data_Baseline!$C95:$AZ95))),IF(J$3&lt;=$B$2,SMALL(Data_Baseline!$C95:$AZ95,COUNTIF(Data_Baseline!$C95:$AZ95,0)+1),IF(Data_Baseline!I95=0,SMALL(Data_Baseline!$C95:$AZ95,COUNTIF(Data_Baseline!$C95:$AZ95,0)+1),Data_Baseline!I95)))),"")</f>
        <v>5.6997453972955272E-4</v>
      </c>
      <c r="K95" s="79">
        <f ca="1">IFERROR(IF(Data_Baseline!J95="","",IF($C$3="On",IF(K$3&lt;=$B$2,SMALL(Data_Baseline!$C95:$AZ95,COUNTIF(Data_Baseline!$C95:$AZ95,0)+1)/MAX(Data_Baseline!$C95:$AZ95),IF(Data_Baseline!J95=0,SMALL(Data_Baseline!$C95:$AZ95,COUNTIF(Data_Baseline!$C95:$AZ95,0)+1)/MAX(Data_Baseline!$C95:$AZ95),Data_Baseline!J95/MAX(Data_Baseline!$C95:$AZ95))),IF(K$3&lt;=$B$2,SMALL(Data_Baseline!$C95:$AZ95,COUNTIF(Data_Baseline!$C95:$AZ95,0)+1),IF(Data_Baseline!J95=0,SMALL(Data_Baseline!$C95:$AZ95,COUNTIF(Data_Baseline!$C95:$AZ95,0)+1),Data_Baseline!J95)))),"")</f>
        <v>5.6997453972955272E-4</v>
      </c>
      <c r="L95" s="79">
        <f ca="1">IFERROR(IF(Data_Baseline!K95="","",IF($C$3="On",IF(L$3&lt;=$B$2,SMALL(Data_Baseline!$C95:$AZ95,COUNTIF(Data_Baseline!$C95:$AZ95,0)+1)/MAX(Data_Baseline!$C95:$AZ95),IF(Data_Baseline!K95=0,SMALL(Data_Baseline!$C95:$AZ95,COUNTIF(Data_Baseline!$C95:$AZ95,0)+1)/MAX(Data_Baseline!$C95:$AZ95),Data_Baseline!K95/MAX(Data_Baseline!$C95:$AZ95))),IF(L$3&lt;=$B$2,SMALL(Data_Baseline!$C95:$AZ95,COUNTIF(Data_Baseline!$C95:$AZ95,0)+1),IF(Data_Baseline!K95=0,SMALL(Data_Baseline!$C95:$AZ95,COUNTIF(Data_Baseline!$C95:$AZ95,0)+1),Data_Baseline!K95)))),"")</f>
        <v>5.6997453972955272E-4</v>
      </c>
      <c r="M95" s="79">
        <f ca="1">IFERROR(IF(Data_Baseline!L95="","",IF($C$3="On",IF(M$3&lt;=$B$2,SMALL(Data_Baseline!$C95:$AZ95,COUNTIF(Data_Baseline!$C95:$AZ95,0)+1)/MAX(Data_Baseline!$C95:$AZ95),IF(Data_Baseline!L95=0,SMALL(Data_Baseline!$C95:$AZ95,COUNTIF(Data_Baseline!$C95:$AZ95,0)+1)/MAX(Data_Baseline!$C95:$AZ95),Data_Baseline!L95/MAX(Data_Baseline!$C95:$AZ95))),IF(M$3&lt;=$B$2,SMALL(Data_Baseline!$C95:$AZ95,COUNTIF(Data_Baseline!$C95:$AZ95,0)+1),IF(Data_Baseline!L95=0,SMALL(Data_Baseline!$C95:$AZ95,COUNTIF(Data_Baseline!$C95:$AZ95,0)+1),Data_Baseline!L95)))),"")</f>
        <v>5.6997453972955272E-4</v>
      </c>
      <c r="N95" s="79">
        <f ca="1">IFERROR(IF(Data_Baseline!M95="","",IF($C$3="On",IF(N$3&lt;=$B$2,SMALL(Data_Baseline!$C95:$AZ95,COUNTIF(Data_Baseline!$C95:$AZ95,0)+1)/MAX(Data_Baseline!$C95:$AZ95),IF(Data_Baseline!M95=0,SMALL(Data_Baseline!$C95:$AZ95,COUNTIF(Data_Baseline!$C95:$AZ95,0)+1)/MAX(Data_Baseline!$C95:$AZ95),Data_Baseline!M95/MAX(Data_Baseline!$C95:$AZ95))),IF(N$3&lt;=$B$2,SMALL(Data_Baseline!$C95:$AZ95,COUNTIF(Data_Baseline!$C95:$AZ95,0)+1),IF(Data_Baseline!M95=0,SMALL(Data_Baseline!$C95:$AZ95,COUNTIF(Data_Baseline!$C95:$AZ95,0)+1),Data_Baseline!M95)))),"")</f>
        <v>5.6997453972955272E-4</v>
      </c>
      <c r="O95" s="79">
        <f ca="1">IFERROR(IF(Data_Baseline!N95="","",IF($C$3="On",IF(O$3&lt;=$B$2,SMALL(Data_Baseline!$C95:$AZ95,COUNTIF(Data_Baseline!$C95:$AZ95,0)+1)/MAX(Data_Baseline!$C95:$AZ95),IF(Data_Baseline!N95=0,SMALL(Data_Baseline!$C95:$AZ95,COUNTIF(Data_Baseline!$C95:$AZ95,0)+1)/MAX(Data_Baseline!$C95:$AZ95),Data_Baseline!N95/MAX(Data_Baseline!$C95:$AZ95))),IF(O$3&lt;=$B$2,SMALL(Data_Baseline!$C95:$AZ95,COUNTIF(Data_Baseline!$C95:$AZ95,0)+1),IF(Data_Baseline!N95=0,SMALL(Data_Baseline!$C95:$AZ95,COUNTIF(Data_Baseline!$C95:$AZ95,0)+1),Data_Baseline!N95)))),"")</f>
        <v>5.6997453972955272E-4</v>
      </c>
      <c r="P95" s="79">
        <f ca="1">IFERROR(IF(Data_Baseline!O95="","",IF($C$3="On",IF(P$3&lt;=$B$2,SMALL(Data_Baseline!$C95:$AZ95,COUNTIF(Data_Baseline!$C95:$AZ95,0)+1)/MAX(Data_Baseline!$C95:$AZ95),IF(Data_Baseline!O95=0,SMALL(Data_Baseline!$C95:$AZ95,COUNTIF(Data_Baseline!$C95:$AZ95,0)+1)/MAX(Data_Baseline!$C95:$AZ95),Data_Baseline!O95/MAX(Data_Baseline!$C95:$AZ95))),IF(P$3&lt;=$B$2,SMALL(Data_Baseline!$C95:$AZ95,COUNTIF(Data_Baseline!$C95:$AZ95,0)+1),IF(Data_Baseline!O95=0,SMALL(Data_Baseline!$C95:$AZ95,COUNTIF(Data_Baseline!$C95:$AZ95,0)+1),Data_Baseline!O95)))),"")</f>
        <v>5.6997453972955272E-4</v>
      </c>
      <c r="Q95" s="79">
        <f ca="1">IFERROR(IF(Data_Baseline!P95="","",IF($C$3="On",IF(Q$3&lt;=$B$2,SMALL(Data_Baseline!$C95:$AZ95,COUNTIF(Data_Baseline!$C95:$AZ95,0)+1)/MAX(Data_Baseline!$C95:$AZ95),IF(Data_Baseline!P95=0,SMALL(Data_Baseline!$C95:$AZ95,COUNTIF(Data_Baseline!$C95:$AZ95,0)+1)/MAX(Data_Baseline!$C95:$AZ95),Data_Baseline!P95/MAX(Data_Baseline!$C95:$AZ95))),IF(Q$3&lt;=$B$2,SMALL(Data_Baseline!$C95:$AZ95,COUNTIF(Data_Baseline!$C95:$AZ95,0)+1),IF(Data_Baseline!P95=0,SMALL(Data_Baseline!$C95:$AZ95,COUNTIF(Data_Baseline!$C95:$AZ95,0)+1),Data_Baseline!P95)))),"")</f>
        <v>5.6997453972955272E-4</v>
      </c>
      <c r="R95" s="79">
        <f ca="1">IFERROR(IF(Data_Baseline!Q95="","",IF($C$3="On",IF(R$3&lt;=$B$2,SMALL(Data_Baseline!$C95:$AZ95,COUNTIF(Data_Baseline!$C95:$AZ95,0)+1)/MAX(Data_Baseline!$C95:$AZ95),IF(Data_Baseline!Q95=0,SMALL(Data_Baseline!$C95:$AZ95,COUNTIF(Data_Baseline!$C95:$AZ95,0)+1)/MAX(Data_Baseline!$C95:$AZ95),Data_Baseline!Q95/MAX(Data_Baseline!$C95:$AZ95))),IF(R$3&lt;=$B$2,SMALL(Data_Baseline!$C95:$AZ95,COUNTIF(Data_Baseline!$C95:$AZ95,0)+1),IF(Data_Baseline!Q95=0,SMALL(Data_Baseline!$C95:$AZ95,COUNTIF(Data_Baseline!$C95:$AZ95,0)+1),Data_Baseline!Q95)))),"")</f>
        <v>5.6997453972955272E-4</v>
      </c>
      <c r="S95" s="79">
        <f ca="1">IFERROR(IF(Data_Baseline!R95="","",IF($C$3="On",IF(S$3&lt;=$B$2,SMALL(Data_Baseline!$C95:$AZ95,COUNTIF(Data_Baseline!$C95:$AZ95,0)+1)/MAX(Data_Baseline!$C95:$AZ95),IF(Data_Baseline!R95=0,SMALL(Data_Baseline!$C95:$AZ95,COUNTIF(Data_Baseline!$C95:$AZ95,0)+1)/MAX(Data_Baseline!$C95:$AZ95),Data_Baseline!R95/MAX(Data_Baseline!$C95:$AZ95))),IF(S$3&lt;=$B$2,SMALL(Data_Baseline!$C95:$AZ95,COUNTIF(Data_Baseline!$C95:$AZ95,0)+1),IF(Data_Baseline!R95=0,SMALL(Data_Baseline!$C95:$AZ95,COUNTIF(Data_Baseline!$C95:$AZ95,0)+1),Data_Baseline!R95)))),"")</f>
        <v>5.6997453972955272E-4</v>
      </c>
      <c r="T95" s="79">
        <f ca="1">IFERROR(IF(Data_Baseline!S95="","",IF($C$3="On",IF(T$3&lt;=$B$2,SMALL(Data_Baseline!$C95:$AZ95,COUNTIF(Data_Baseline!$C95:$AZ95,0)+1)/MAX(Data_Baseline!$C95:$AZ95),IF(Data_Baseline!S95=0,SMALL(Data_Baseline!$C95:$AZ95,COUNTIF(Data_Baseline!$C95:$AZ95,0)+1)/MAX(Data_Baseline!$C95:$AZ95),Data_Baseline!S95/MAX(Data_Baseline!$C95:$AZ95))),IF(T$3&lt;=$B$2,SMALL(Data_Baseline!$C95:$AZ95,COUNTIF(Data_Baseline!$C95:$AZ95,0)+1),IF(Data_Baseline!S95=0,SMALL(Data_Baseline!$C95:$AZ95,COUNTIF(Data_Baseline!$C95:$AZ95,0)+1),Data_Baseline!S95)))),"")</f>
        <v>5.6997453972955272E-4</v>
      </c>
      <c r="U95" s="79">
        <f ca="1">IFERROR(IF(Data_Baseline!T95="","",IF($C$3="On",IF(U$3&lt;=$B$2,SMALL(Data_Baseline!$C95:$AZ95,COUNTIF(Data_Baseline!$C95:$AZ95,0)+1)/MAX(Data_Baseline!$C95:$AZ95),IF(Data_Baseline!T95=0,SMALL(Data_Baseline!$C95:$AZ95,COUNTIF(Data_Baseline!$C95:$AZ95,0)+1)/MAX(Data_Baseline!$C95:$AZ95),Data_Baseline!T95/MAX(Data_Baseline!$C95:$AZ95))),IF(U$3&lt;=$B$2,SMALL(Data_Baseline!$C95:$AZ95,COUNTIF(Data_Baseline!$C95:$AZ95,0)+1),IF(Data_Baseline!T95=0,SMALL(Data_Baseline!$C95:$AZ95,COUNTIF(Data_Baseline!$C95:$AZ95,0)+1),Data_Baseline!T95)))),"")</f>
        <v>5.6997453972955272E-4</v>
      </c>
      <c r="V95" s="79">
        <f ca="1">IFERROR(IF(Data_Baseline!U95="","",IF($C$3="On",IF(V$3&lt;=$B$2,SMALL(Data_Baseline!$C95:$AZ95,COUNTIF(Data_Baseline!$C95:$AZ95,0)+1)/MAX(Data_Baseline!$C95:$AZ95),IF(Data_Baseline!U95=0,SMALL(Data_Baseline!$C95:$AZ95,COUNTIF(Data_Baseline!$C95:$AZ95,0)+1)/MAX(Data_Baseline!$C95:$AZ95),Data_Baseline!U95/MAX(Data_Baseline!$C95:$AZ95))),IF(V$3&lt;=$B$2,SMALL(Data_Baseline!$C95:$AZ95,COUNTIF(Data_Baseline!$C95:$AZ95,0)+1),IF(Data_Baseline!U95=0,SMALL(Data_Baseline!$C95:$AZ95,COUNTIF(Data_Baseline!$C95:$AZ95,0)+1),Data_Baseline!U95)))),"")</f>
        <v>5.6997453972955272E-4</v>
      </c>
      <c r="W95" s="79">
        <f ca="1">IFERROR(IF(Data_Baseline!V95="","",IF($C$3="On",IF(W$3&lt;=$B$2,SMALL(Data_Baseline!$C95:$AZ95,COUNTIF(Data_Baseline!$C95:$AZ95,0)+1)/MAX(Data_Baseline!$C95:$AZ95),IF(Data_Baseline!V95=0,SMALL(Data_Baseline!$C95:$AZ95,COUNTIF(Data_Baseline!$C95:$AZ95,0)+1)/MAX(Data_Baseline!$C95:$AZ95),Data_Baseline!V95/MAX(Data_Baseline!$C95:$AZ95))),IF(W$3&lt;=$B$2,SMALL(Data_Baseline!$C95:$AZ95,COUNTIF(Data_Baseline!$C95:$AZ95,0)+1),IF(Data_Baseline!V95=0,SMALL(Data_Baseline!$C95:$AZ95,COUNTIF(Data_Baseline!$C95:$AZ95,0)+1),Data_Baseline!V95)))),"")</f>
        <v>5.6997453972955272E-4</v>
      </c>
      <c r="X95" s="79">
        <f ca="1">IFERROR(IF(Data_Baseline!W95="","",IF($C$3="On",IF(X$3&lt;=$B$2,SMALL(Data_Baseline!$C95:$AZ95,COUNTIF(Data_Baseline!$C95:$AZ95,0)+1)/MAX(Data_Baseline!$C95:$AZ95),IF(Data_Baseline!W95=0,SMALL(Data_Baseline!$C95:$AZ95,COUNTIF(Data_Baseline!$C95:$AZ95,0)+1)/MAX(Data_Baseline!$C95:$AZ95),Data_Baseline!W95/MAX(Data_Baseline!$C95:$AZ95))),IF(X$3&lt;=$B$2,SMALL(Data_Baseline!$C95:$AZ95,COUNTIF(Data_Baseline!$C95:$AZ95,0)+1),IF(Data_Baseline!W95=0,SMALL(Data_Baseline!$C95:$AZ95,COUNTIF(Data_Baseline!$C95:$AZ95,0)+1),Data_Baseline!W95)))),"")</f>
        <v>5.6997453972955272E-4</v>
      </c>
      <c r="Y95" s="79">
        <f ca="1">IFERROR(IF(Data_Baseline!X95="","",IF($C$3="On",IF(Y$3&lt;=$B$2,SMALL(Data_Baseline!$C95:$AZ95,COUNTIF(Data_Baseline!$C95:$AZ95,0)+1)/MAX(Data_Baseline!$C95:$AZ95),IF(Data_Baseline!X95=0,SMALL(Data_Baseline!$C95:$AZ95,COUNTIF(Data_Baseline!$C95:$AZ95,0)+1)/MAX(Data_Baseline!$C95:$AZ95),Data_Baseline!X95/MAX(Data_Baseline!$C95:$AZ95))),IF(Y$3&lt;=$B$2,SMALL(Data_Baseline!$C95:$AZ95,COUNTIF(Data_Baseline!$C95:$AZ95,0)+1),IF(Data_Baseline!X95=0,SMALL(Data_Baseline!$C95:$AZ95,COUNTIF(Data_Baseline!$C95:$AZ95,0)+1),Data_Baseline!X95)))),"")</f>
        <v>5.6997453972955272E-4</v>
      </c>
      <c r="Z95" s="79">
        <f ca="1">IFERROR(IF(Data_Baseline!Y95="","",IF($C$3="On",IF(Z$3&lt;=$B$2,SMALL(Data_Baseline!$C95:$AZ95,COUNTIF(Data_Baseline!$C95:$AZ95,0)+1)/MAX(Data_Baseline!$C95:$AZ95),IF(Data_Baseline!Y95=0,SMALL(Data_Baseline!$C95:$AZ95,COUNTIF(Data_Baseline!$C95:$AZ95,0)+1)/MAX(Data_Baseline!$C95:$AZ95),Data_Baseline!Y95/MAX(Data_Baseline!$C95:$AZ95))),IF(Z$3&lt;=$B$2,SMALL(Data_Baseline!$C95:$AZ95,COUNTIF(Data_Baseline!$C95:$AZ95,0)+1),IF(Data_Baseline!Y95=0,SMALL(Data_Baseline!$C95:$AZ95,COUNTIF(Data_Baseline!$C95:$AZ95,0)+1),Data_Baseline!Y95)))),"")</f>
        <v>5.6997453972955272E-4</v>
      </c>
      <c r="AA95" s="79">
        <f ca="1">IFERROR(IF(Data_Baseline!Z95="","",IF($C$3="On",IF(AA$3&lt;=$B$2,SMALL(Data_Baseline!$C95:$AZ95,COUNTIF(Data_Baseline!$C95:$AZ95,0)+1)/MAX(Data_Baseline!$C95:$AZ95),IF(Data_Baseline!Z95=0,SMALL(Data_Baseline!$C95:$AZ95,COUNTIF(Data_Baseline!$C95:$AZ95,0)+1)/MAX(Data_Baseline!$C95:$AZ95),Data_Baseline!Z95/MAX(Data_Baseline!$C95:$AZ95))),IF(AA$3&lt;=$B$2,SMALL(Data_Baseline!$C95:$AZ95,COUNTIF(Data_Baseline!$C95:$AZ95,0)+1),IF(Data_Baseline!Z95=0,SMALL(Data_Baseline!$C95:$AZ95,COUNTIF(Data_Baseline!$C95:$AZ95,0)+1),Data_Baseline!Z95)))),"")</f>
        <v>1.6022240467398173E-3</v>
      </c>
      <c r="AB95" s="79">
        <f ca="1">IFERROR(IF(Data_Baseline!AA95="","",IF($C$3="On",IF(AB$3&lt;=$B$2,SMALL(Data_Baseline!$C95:$AZ95,COUNTIF(Data_Baseline!$C95:$AZ95,0)+1)/MAX(Data_Baseline!$C95:$AZ95),IF(Data_Baseline!AA95=0,SMALL(Data_Baseline!$C95:$AZ95,COUNTIF(Data_Baseline!$C95:$AZ95,0)+1)/MAX(Data_Baseline!$C95:$AZ95),Data_Baseline!AA95/MAX(Data_Baseline!$C95:$AZ95))),IF(AB$3&lt;=$B$2,SMALL(Data_Baseline!$C95:$AZ95,COUNTIF(Data_Baseline!$C95:$AZ95,0)+1),IF(Data_Baseline!AA95=0,SMALL(Data_Baseline!$C95:$AZ95,COUNTIF(Data_Baseline!$C95:$AZ95,0)+1),Data_Baseline!AA95)))),"")</f>
        <v>5.4378138660886397E-3</v>
      </c>
      <c r="AC95" s="79">
        <f ca="1">IFERROR(IF(Data_Baseline!AB95="","",IF($C$3="On",IF(AC$3&lt;=$B$2,SMALL(Data_Baseline!$C95:$AZ95,COUNTIF(Data_Baseline!$C95:$AZ95,0)+1)/MAX(Data_Baseline!$C95:$AZ95),IF(Data_Baseline!AB95=0,SMALL(Data_Baseline!$C95:$AZ95,COUNTIF(Data_Baseline!$C95:$AZ95,0)+1)/MAX(Data_Baseline!$C95:$AZ95),Data_Baseline!AB95/MAX(Data_Baseline!$C95:$AZ95))),IF(AC$3&lt;=$B$2,SMALL(Data_Baseline!$C95:$AZ95,COUNTIF(Data_Baseline!$C95:$AZ95,0)+1),IF(Data_Baseline!AB95=0,SMALL(Data_Baseline!$C95:$AZ95,COUNTIF(Data_Baseline!$C95:$AZ95,0)+1),Data_Baseline!AB95)))),"")</f>
        <v>1.2706569112698416E-2</v>
      </c>
      <c r="AD95" s="79">
        <f ca="1">IFERROR(IF(Data_Baseline!AC95="","",IF($C$3="On",IF(AD$3&lt;=$B$2,SMALL(Data_Baseline!$C95:$AZ95,COUNTIF(Data_Baseline!$C95:$AZ95,0)+1)/MAX(Data_Baseline!$C95:$AZ95),IF(Data_Baseline!AC95=0,SMALL(Data_Baseline!$C95:$AZ95,COUNTIF(Data_Baseline!$C95:$AZ95,0)+1)/MAX(Data_Baseline!$C95:$AZ95),Data_Baseline!AC95/MAX(Data_Baseline!$C95:$AZ95))),IF(AD$3&lt;=$B$2,SMALL(Data_Baseline!$C95:$AZ95,COUNTIF(Data_Baseline!$C95:$AZ95,0)+1),IF(Data_Baseline!AC95=0,SMALL(Data_Baseline!$C95:$AZ95,COUNTIF(Data_Baseline!$C95:$AZ95,0)+1),Data_Baseline!AC95)))),"")</f>
        <v>2.7764490066816742E-2</v>
      </c>
      <c r="AE95" s="79">
        <f ca="1">IFERROR(IF(Data_Baseline!AD95="","",IF($C$3="On",IF(AE$3&lt;=$B$2,SMALL(Data_Baseline!$C95:$AZ95,COUNTIF(Data_Baseline!$C95:$AZ95,0)+1)/MAX(Data_Baseline!$C95:$AZ95),IF(Data_Baseline!AD95=0,SMALL(Data_Baseline!$C95:$AZ95,COUNTIF(Data_Baseline!$C95:$AZ95,0)+1)/MAX(Data_Baseline!$C95:$AZ95),Data_Baseline!AD95/MAX(Data_Baseline!$C95:$AZ95))),IF(AE$3&lt;=$B$2,SMALL(Data_Baseline!$C95:$AZ95,COUNTIF(Data_Baseline!$C95:$AZ95,0)+1),IF(Data_Baseline!AD95=0,SMALL(Data_Baseline!$C95:$AZ95,COUNTIF(Data_Baseline!$C95:$AZ95,0)+1),Data_Baseline!AD95)))),"")</f>
        <v>5.5966788811777031E-2</v>
      </c>
      <c r="AF95" s="79">
        <f ca="1">IFERROR(IF(Data_Baseline!AE95="","",IF($C$3="On",IF(AF$3&lt;=$B$2,SMALL(Data_Baseline!$C95:$AZ95,COUNTIF(Data_Baseline!$C95:$AZ95,0)+1)/MAX(Data_Baseline!$C95:$AZ95),IF(Data_Baseline!AE95=0,SMALL(Data_Baseline!$C95:$AZ95,COUNTIF(Data_Baseline!$C95:$AZ95,0)+1)/MAX(Data_Baseline!$C95:$AZ95),Data_Baseline!AE95/MAX(Data_Baseline!$C95:$AZ95))),IF(AF$3&lt;=$B$2,SMALL(Data_Baseline!$C95:$AZ95,COUNTIF(Data_Baseline!$C95:$AZ95,0)+1),IF(Data_Baseline!AE95=0,SMALL(Data_Baseline!$C95:$AZ95,COUNTIF(Data_Baseline!$C95:$AZ95,0)+1),Data_Baseline!AE95)))),"")</f>
        <v>0.10797867312840932</v>
      </c>
      <c r="AG95" s="79">
        <f ca="1">IFERROR(IF(Data_Baseline!AF95="","",IF($C$3="On",IF(AG$3&lt;=$B$2,SMALL(Data_Baseline!$C95:$AZ95,COUNTIF(Data_Baseline!$C95:$AZ95,0)+1)/MAX(Data_Baseline!$C95:$AZ95),IF(Data_Baseline!AF95=0,SMALL(Data_Baseline!$C95:$AZ95,COUNTIF(Data_Baseline!$C95:$AZ95,0)+1)/MAX(Data_Baseline!$C95:$AZ95),Data_Baseline!AF95/MAX(Data_Baseline!$C95:$AZ95))),IF(AG$3&lt;=$B$2,SMALL(Data_Baseline!$C95:$AZ95,COUNTIF(Data_Baseline!$C95:$AZ95,0)+1),IF(Data_Baseline!AF95=0,SMALL(Data_Baseline!$C95:$AZ95,COUNTIF(Data_Baseline!$C95:$AZ95,0)+1),Data_Baseline!AF95)))),"")</f>
        <v>0.19489474939228935</v>
      </c>
      <c r="AH95" s="79">
        <f ca="1">IFERROR(IF(Data_Baseline!AG95="","",IF($C$3="On",IF(AH$3&lt;=$B$2,SMALL(Data_Baseline!$C95:$AZ95,COUNTIF(Data_Baseline!$C95:$AZ95,0)+1)/MAX(Data_Baseline!$C95:$AZ95),IF(Data_Baseline!AG95=0,SMALL(Data_Baseline!$C95:$AZ95,COUNTIF(Data_Baseline!$C95:$AZ95,0)+1)/MAX(Data_Baseline!$C95:$AZ95),Data_Baseline!AG95/MAX(Data_Baseline!$C95:$AZ95))),IF(AH$3&lt;=$B$2,SMALL(Data_Baseline!$C95:$AZ95,COUNTIF(Data_Baseline!$C95:$AZ95,0)+1),IF(Data_Baseline!AG95=0,SMALL(Data_Baseline!$C95:$AZ95,COUNTIF(Data_Baseline!$C95:$AZ95,0)+1),Data_Baseline!AG95)))),"")</f>
        <v>0.32447693636980429</v>
      </c>
      <c r="AI95" s="79">
        <f ca="1">IFERROR(IF(Data_Baseline!AH95="","",IF($C$3="On",IF(AI$3&lt;=$B$2,SMALL(Data_Baseline!$C95:$AZ95,COUNTIF(Data_Baseline!$C95:$AZ95,0)+1)/MAX(Data_Baseline!$C95:$AZ95),IF(Data_Baseline!AH95=0,SMALL(Data_Baseline!$C95:$AZ95,COUNTIF(Data_Baseline!$C95:$AZ95,0)+1)/MAX(Data_Baseline!$C95:$AZ95),Data_Baseline!AH95/MAX(Data_Baseline!$C95:$AZ95))),IF(AI$3&lt;=$B$2,SMALL(Data_Baseline!$C95:$AZ95,COUNTIF(Data_Baseline!$C95:$AZ95,0)+1),IF(Data_Baseline!AH95=0,SMALL(Data_Baseline!$C95:$AZ95,COUNTIF(Data_Baseline!$C95:$AZ95,0)+1),Data_Baseline!AH95)))),"")</f>
        <v>0.48075643089780473</v>
      </c>
      <c r="AJ95" s="79">
        <f ca="1">IFERROR(IF(Data_Baseline!AI95="","",IF($C$3="On",IF(AJ$3&lt;=$B$2,SMALL(Data_Baseline!$C95:$AZ95,COUNTIF(Data_Baseline!$C95:$AZ95,0)+1)/MAX(Data_Baseline!$C95:$AZ95),IF(Data_Baseline!AI95=0,SMALL(Data_Baseline!$C95:$AZ95,COUNTIF(Data_Baseline!$C95:$AZ95,0)+1)/MAX(Data_Baseline!$C95:$AZ95),Data_Baseline!AI95/MAX(Data_Baseline!$C95:$AZ95))),IF(AJ$3&lt;=$B$2,SMALL(Data_Baseline!$C95:$AZ95,COUNTIF(Data_Baseline!$C95:$AZ95,0)+1),IF(Data_Baseline!AI95=0,SMALL(Data_Baseline!$C95:$AZ95,COUNTIF(Data_Baseline!$C95:$AZ95,0)+1),Data_Baseline!AI95)))),"")</f>
        <v>0.63782043944434452</v>
      </c>
      <c r="AK95" s="79">
        <f ca="1">IFERROR(IF(Data_Baseline!AJ95="","",IF($C$3="On",IF(AK$3&lt;=$B$2,SMALL(Data_Baseline!$C95:$AZ95,COUNTIF(Data_Baseline!$C95:$AZ95,0)+1)/MAX(Data_Baseline!$C95:$AZ95),IF(Data_Baseline!AJ95=0,SMALL(Data_Baseline!$C95:$AZ95,COUNTIF(Data_Baseline!$C95:$AZ95,0)+1)/MAX(Data_Baseline!$C95:$AZ95),Data_Baseline!AJ95/MAX(Data_Baseline!$C95:$AZ95))),IF(AK$3&lt;=$B$2,SMALL(Data_Baseline!$C95:$AZ95,COUNTIF(Data_Baseline!$C95:$AZ95,0)+1),IF(Data_Baseline!AJ95=0,SMALL(Data_Baseline!$C95:$AZ95,COUNTIF(Data_Baseline!$C95:$AZ95,0)+1),Data_Baseline!AJ95)))),"")</f>
        <v>0.76753055704347561</v>
      </c>
      <c r="AL95" s="79">
        <f ca="1">IFERROR(IF(Data_Baseline!AK95="","",IF($C$3="On",IF(AL$3&lt;=$B$2,SMALL(Data_Baseline!$C95:$AZ95,COUNTIF(Data_Baseline!$C95:$AZ95,0)+1)/MAX(Data_Baseline!$C95:$AZ95),IF(Data_Baseline!AK95=0,SMALL(Data_Baseline!$C95:$AZ95,COUNTIF(Data_Baseline!$C95:$AZ95,0)+1)/MAX(Data_Baseline!$C95:$AZ95),Data_Baseline!AK95/MAX(Data_Baseline!$C95:$AZ95))),IF(AL$3&lt;=$B$2,SMALL(Data_Baseline!$C95:$AZ95,COUNTIF(Data_Baseline!$C95:$AZ95,0)+1),IF(Data_Baseline!AK95=0,SMALL(Data_Baseline!$C95:$AZ95,COUNTIF(Data_Baseline!$C95:$AZ95,0)+1),Data_Baseline!AK95)))),"")</f>
        <v>0.86137757861826936</v>
      </c>
      <c r="AM95" s="79">
        <f ca="1">IFERROR(IF(Data_Baseline!AL95="","",IF($C$3="On",IF(AM$3&lt;=$B$2,SMALL(Data_Baseline!$C95:$AZ95,COUNTIF(Data_Baseline!$C95:$AZ95,0)+1)/MAX(Data_Baseline!$C95:$AZ95),IF(Data_Baseline!AL95=0,SMALL(Data_Baseline!$C95:$AZ95,COUNTIF(Data_Baseline!$C95:$AZ95,0)+1)/MAX(Data_Baseline!$C95:$AZ95),Data_Baseline!AL95/MAX(Data_Baseline!$C95:$AZ95))),IF(AM$3&lt;=$B$2,SMALL(Data_Baseline!$C95:$AZ95,COUNTIF(Data_Baseline!$C95:$AZ95,0)+1),IF(Data_Baseline!AL95=0,SMALL(Data_Baseline!$C95:$AZ95,COUNTIF(Data_Baseline!$C95:$AZ95,0)+1),Data_Baseline!AL95)))),"")</f>
        <v>0.92145906727229343</v>
      </c>
      <c r="AN95" s="79">
        <f ca="1">IFERROR(IF(Data_Baseline!AM95="","",IF($C$3="On",IF(AN$3&lt;=$B$2,SMALL(Data_Baseline!$C95:$AZ95,COUNTIF(Data_Baseline!$C95:$AZ95,0)+1)/MAX(Data_Baseline!$C95:$AZ95),IF(Data_Baseline!AM95=0,SMALL(Data_Baseline!$C95:$AZ95,COUNTIF(Data_Baseline!$C95:$AZ95,0)+1)/MAX(Data_Baseline!$C95:$AZ95),Data_Baseline!AM95/MAX(Data_Baseline!$C95:$AZ95))),IF(AN$3&lt;=$B$2,SMALL(Data_Baseline!$C95:$AZ95,COUNTIF(Data_Baseline!$C95:$AZ95,0)+1),IF(Data_Baseline!AM95=0,SMALL(Data_Baseline!$C95:$AZ95,COUNTIF(Data_Baseline!$C95:$AZ95,0)+1),Data_Baseline!AM95)))),"")</f>
        <v>0.95790543935462724</v>
      </c>
      <c r="AO95" s="79">
        <f ca="1">IFERROR(IF(Data_Baseline!AN95="","",IF($C$3="On",IF(AO$3&lt;=$B$2,SMALL(Data_Baseline!$C95:$AZ95,COUNTIF(Data_Baseline!$C95:$AZ95,0)+1)/MAX(Data_Baseline!$C95:$AZ95),IF(Data_Baseline!AN95=0,SMALL(Data_Baseline!$C95:$AZ95,COUNTIF(Data_Baseline!$C95:$AZ95,0)+1)/MAX(Data_Baseline!$C95:$AZ95),Data_Baseline!AN95/MAX(Data_Baseline!$C95:$AZ95))),IF(AO$3&lt;=$B$2,SMALL(Data_Baseline!$C95:$AZ95,COUNTIF(Data_Baseline!$C95:$AZ95,0)+1),IF(Data_Baseline!AN95=0,SMALL(Data_Baseline!$C95:$AZ95,COUNTIF(Data_Baseline!$C95:$AZ95,0)+1),Data_Baseline!AN95)))),"")</f>
        <v>0.97991462644039407</v>
      </c>
      <c r="AP95" s="79">
        <f ca="1">IFERROR(IF(Data_Baseline!AO95="","",IF($C$3="On",IF(AP$3&lt;=$B$2,SMALL(Data_Baseline!$C95:$AZ95,COUNTIF(Data_Baseline!$C95:$AZ95,0)+1)/MAX(Data_Baseline!$C95:$AZ95),IF(Data_Baseline!AO95=0,SMALL(Data_Baseline!$C95:$AZ95,COUNTIF(Data_Baseline!$C95:$AZ95,0)+1)/MAX(Data_Baseline!$C95:$AZ95),Data_Baseline!AO95/MAX(Data_Baseline!$C95:$AZ95))),IF(AP$3&lt;=$B$2,SMALL(Data_Baseline!$C95:$AZ95,COUNTIF(Data_Baseline!$C95:$AZ95,0)+1),IF(Data_Baseline!AO95=0,SMALL(Data_Baseline!$C95:$AZ95,COUNTIF(Data_Baseline!$C95:$AZ95,0)+1),Data_Baseline!AO95)))),"")</f>
        <v>0.99417734667907554</v>
      </c>
      <c r="AQ95" s="79">
        <f ca="1">IFERROR(IF(Data_Baseline!AP95="","",IF($C$3="On",IF(AQ$3&lt;=$B$2,SMALL(Data_Baseline!$C95:$AZ95,COUNTIF(Data_Baseline!$C95:$AZ95,0)+1)/MAX(Data_Baseline!$C95:$AZ95),IF(Data_Baseline!AP95=0,SMALL(Data_Baseline!$C95:$AZ95,COUNTIF(Data_Baseline!$C95:$AZ95,0)+1)/MAX(Data_Baseline!$C95:$AZ95),Data_Baseline!AP95/MAX(Data_Baseline!$C95:$AZ95))),IF(AQ$3&lt;=$B$2,SMALL(Data_Baseline!$C95:$AZ95,COUNTIF(Data_Baseline!$C95:$AZ95,0)+1),IF(Data_Baseline!AP95=0,SMALL(Data_Baseline!$C95:$AZ95,COUNTIF(Data_Baseline!$C95:$AZ95,0)+1),Data_Baseline!AP95)))),"")</f>
        <v>1</v>
      </c>
      <c r="AR95" s="79" t="str">
        <f>IFERROR(IF(Data_Baseline!AQ95="","",IF($C$3="On",IF(AR$3&lt;=$B$2,SMALL(Data_Baseline!$C95:$AZ95,COUNTIF(Data_Baseline!$C95:$AZ95,0)+1)/MAX(Data_Baseline!$C95:$AZ95),IF(Data_Baseline!AQ95=0,SMALL(Data_Baseline!$C95:$AZ95,COUNTIF(Data_Baseline!$C95:$AZ95,0)+1)/MAX(Data_Baseline!$C95:$AZ95),Data_Baseline!AQ95/MAX(Data_Baseline!$C95:$AZ95))),IF(AR$3&lt;=$B$2,SMALL(Data_Baseline!$C95:$AZ95,COUNTIF(Data_Baseline!$C95:$AZ95,0)+1),IF(Data_Baseline!AQ95=0,SMALL(Data_Baseline!$C95:$AZ95,COUNTIF(Data_Baseline!$C95:$AZ95,0)+1),Data_Baseline!AQ95)))),"")</f>
        <v/>
      </c>
      <c r="AS95" s="79" t="str">
        <f>IFERROR(IF(Data_Baseline!AR95="","",IF($C$3="On",IF(AS$3&lt;=$B$2,SMALL(Data_Baseline!$C95:$AZ95,COUNTIF(Data_Baseline!$C95:$AZ95,0)+1)/MAX(Data_Baseline!$C95:$AZ95),IF(Data_Baseline!AR95=0,SMALL(Data_Baseline!$C95:$AZ95,COUNTIF(Data_Baseline!$C95:$AZ95,0)+1)/MAX(Data_Baseline!$C95:$AZ95),Data_Baseline!AR95/MAX(Data_Baseline!$C95:$AZ95))),IF(AS$3&lt;=$B$2,SMALL(Data_Baseline!$C95:$AZ95,COUNTIF(Data_Baseline!$C95:$AZ95,0)+1),IF(Data_Baseline!AR95=0,SMALL(Data_Baseline!$C95:$AZ95,COUNTIF(Data_Baseline!$C95:$AZ95,0)+1),Data_Baseline!AR95)))),"")</f>
        <v/>
      </c>
      <c r="AT95" s="79" t="str">
        <f>IFERROR(IF(Data_Baseline!AS95="","",IF($C$3="On",IF(AT$3&lt;=$B$2,SMALL(Data_Baseline!$C95:$AZ95,COUNTIF(Data_Baseline!$C95:$AZ95,0)+1)/MAX(Data_Baseline!$C95:$AZ95),IF(Data_Baseline!AS95=0,SMALL(Data_Baseline!$C95:$AZ95,COUNTIF(Data_Baseline!$C95:$AZ95,0)+1)/MAX(Data_Baseline!$C95:$AZ95),Data_Baseline!AS95/MAX(Data_Baseline!$C95:$AZ95))),IF(AT$3&lt;=$B$2,SMALL(Data_Baseline!$C95:$AZ95,COUNTIF(Data_Baseline!$C95:$AZ95,0)+1),IF(Data_Baseline!AS95=0,SMALL(Data_Baseline!$C95:$AZ95,COUNTIF(Data_Baseline!$C95:$AZ95,0)+1),Data_Baseline!AS95)))),"")</f>
        <v/>
      </c>
      <c r="AU95" s="79" t="str">
        <f>IFERROR(IF(Data_Baseline!AT95="","",IF($C$3="On",IF(AU$3&lt;=$B$2,SMALL(Data_Baseline!$C95:$AZ95,COUNTIF(Data_Baseline!$C95:$AZ95,0)+1)/MAX(Data_Baseline!$C95:$AZ95),IF(Data_Baseline!AT95=0,SMALL(Data_Baseline!$C95:$AZ95,COUNTIF(Data_Baseline!$C95:$AZ95,0)+1)/MAX(Data_Baseline!$C95:$AZ95),Data_Baseline!AT95/MAX(Data_Baseline!$C95:$AZ95))),IF(AU$3&lt;=$B$2,SMALL(Data_Baseline!$C95:$AZ95,COUNTIF(Data_Baseline!$C95:$AZ95,0)+1),IF(Data_Baseline!AT95=0,SMALL(Data_Baseline!$C95:$AZ95,COUNTIF(Data_Baseline!$C95:$AZ95,0)+1),Data_Baseline!AT95)))),"")</f>
        <v/>
      </c>
      <c r="AV95" s="79" t="str">
        <f>IFERROR(IF(Data_Baseline!AU95="","",IF($C$3="On",IF(AV$3&lt;=$B$2,SMALL(Data_Baseline!$C95:$AZ95,COUNTIF(Data_Baseline!$C95:$AZ95,0)+1)/MAX(Data_Baseline!$C95:$AZ95),IF(Data_Baseline!AU95=0,SMALL(Data_Baseline!$C95:$AZ95,COUNTIF(Data_Baseline!$C95:$AZ95,0)+1)/MAX(Data_Baseline!$C95:$AZ95),Data_Baseline!AU95/MAX(Data_Baseline!$C95:$AZ95))),IF(AV$3&lt;=$B$2,SMALL(Data_Baseline!$C95:$AZ95,COUNTIF(Data_Baseline!$C95:$AZ95,0)+1),IF(Data_Baseline!AU95=0,SMALL(Data_Baseline!$C95:$AZ95,COUNTIF(Data_Baseline!$C95:$AZ95,0)+1),Data_Baseline!AU95)))),"")</f>
        <v/>
      </c>
      <c r="AW95" s="79" t="str">
        <f>IFERROR(IF(Data_Baseline!AV95="","",IF($C$3="On",IF(AW$3&lt;=$B$2,SMALL(Data_Baseline!$C95:$AZ95,COUNTIF(Data_Baseline!$C95:$AZ95,0)+1)/MAX(Data_Baseline!$C95:$AZ95),IF(Data_Baseline!AV95=0,SMALL(Data_Baseline!$C95:$AZ95,COUNTIF(Data_Baseline!$C95:$AZ95,0)+1)/MAX(Data_Baseline!$C95:$AZ95),Data_Baseline!AV95/MAX(Data_Baseline!$C95:$AZ95))),IF(AW$3&lt;=$B$2,SMALL(Data_Baseline!$C95:$AZ95,COUNTIF(Data_Baseline!$C95:$AZ95,0)+1),IF(Data_Baseline!AV95=0,SMALL(Data_Baseline!$C95:$AZ95,COUNTIF(Data_Baseline!$C95:$AZ95,0)+1),Data_Baseline!AV95)))),"")</f>
        <v/>
      </c>
      <c r="AX95" s="79" t="str">
        <f>IFERROR(IF(Data_Baseline!AW95="","",IF($C$3="On",IF(AX$3&lt;=$B$2,SMALL(Data_Baseline!$C95:$AZ95,COUNTIF(Data_Baseline!$C95:$AZ95,0)+1)/MAX(Data_Baseline!$C95:$AZ95),IF(Data_Baseline!AW95=0,SMALL(Data_Baseline!$C95:$AZ95,COUNTIF(Data_Baseline!$C95:$AZ95,0)+1)/MAX(Data_Baseline!$C95:$AZ95),Data_Baseline!AW95/MAX(Data_Baseline!$C95:$AZ95))),IF(AX$3&lt;=$B$2,SMALL(Data_Baseline!$C95:$AZ95,COUNTIF(Data_Baseline!$C95:$AZ95,0)+1),IF(Data_Baseline!AW95=0,SMALL(Data_Baseline!$C95:$AZ95,COUNTIF(Data_Baseline!$C95:$AZ95,0)+1),Data_Baseline!AW95)))),"")</f>
        <v/>
      </c>
      <c r="AY95" s="79" t="str">
        <f>IFERROR(IF(Data_Baseline!AX95="","",IF($C$3="On",IF(AY$3&lt;=$B$2,SMALL(Data_Baseline!$C95:$AZ95,COUNTIF(Data_Baseline!$C95:$AZ95,0)+1)/MAX(Data_Baseline!$C95:$AZ95),IF(Data_Baseline!AX95=0,SMALL(Data_Baseline!$C95:$AZ95,COUNTIF(Data_Baseline!$C95:$AZ95,0)+1)/MAX(Data_Baseline!$C95:$AZ95),Data_Baseline!AX95/MAX(Data_Baseline!$C95:$AZ95))),IF(AY$3&lt;=$B$2,SMALL(Data_Baseline!$C95:$AZ95,COUNTIF(Data_Baseline!$C95:$AZ95,0)+1),IF(Data_Baseline!AX95=0,SMALL(Data_Baseline!$C95:$AZ95,COUNTIF(Data_Baseline!$C95:$AZ95,0)+1),Data_Baseline!AX95)))),"")</f>
        <v/>
      </c>
      <c r="AZ95" s="79" t="str">
        <f>IFERROR(IF(Data_Baseline!AY95="","",IF($C$3="On",IF(AZ$3&lt;=$B$2,SMALL(Data_Baseline!$C95:$AZ95,COUNTIF(Data_Baseline!$C95:$AZ95,0)+1)/MAX(Data_Baseline!$C95:$AZ95),IF(Data_Baseline!AY95=0,SMALL(Data_Baseline!$C95:$AZ95,COUNTIF(Data_Baseline!$C95:$AZ95,0)+1)/MAX(Data_Baseline!$C95:$AZ95),Data_Baseline!AY95/MAX(Data_Baseline!$C95:$AZ95))),IF(AZ$3&lt;=$B$2,SMALL(Data_Baseline!$C95:$AZ95,COUNTIF(Data_Baseline!$C95:$AZ95,0)+1),IF(Data_Baseline!AY95=0,SMALL(Data_Baseline!$C95:$AZ95,COUNTIF(Data_Baseline!$C95:$AZ95,0)+1),Data_Baseline!AY95)))),"")</f>
        <v/>
      </c>
      <c r="BA95" s="79" t="str">
        <f>IFERROR(IF(Data_Baseline!AZ95="","",IF($C$3="On",IF(BA$3&lt;=$B$2,SMALL(Data_Baseline!$C95:$AZ95,COUNTIF(Data_Baseline!$C95:$AZ95,0)+1)/MAX(Data_Baseline!$C95:$AZ95),IF(Data_Baseline!AZ95=0,SMALL(Data_Baseline!$C95:$AZ95,COUNTIF(Data_Baseline!$C95:$AZ95,0)+1)/MAX(Data_Baseline!$C95:$AZ95),Data_Baseline!AZ95/MAX(Data_Baseline!$C95:$AZ95))),IF(BA$3&lt;=$B$2,SMALL(Data_Baseline!$C95:$AZ95,COUNTIF(Data_Baseline!$C95:$AZ95,0)+1),IF(Data_Baseline!AZ95=0,SMALL(Data_Baseline!$C95:$AZ95,COUNTIF(Data_Baseline!$C95:$AZ95,0)+1),Data_Baseline!AZ95)))),"")</f>
        <v/>
      </c>
      <c r="BB95" s="79">
        <f ca="1">IF(Data_Initial!BA95="",1,0)</f>
        <v>1</v>
      </c>
      <c r="BC95" s="2" t="str">
        <f t="shared" ca="1" si="4"/>
        <v>3G_pspA</v>
      </c>
      <c r="BD95" s="79" t="str">
        <f t="shared" ca="1" si="5"/>
        <v>3G</v>
      </c>
      <c r="BE95" s="79" t="str">
        <f ca="1">Data_Initial!BC95</f>
        <v>pspA</v>
      </c>
      <c r="BF95" s="79" t="str">
        <f ca="1">Data_Initial!BB95</f>
        <v>1_3</v>
      </c>
      <c r="BG95" s="79">
        <f ca="1">IFERROR((INDIRECT("Plate"&amp;Data!A95&amp;"_C!"&amp;CHAR(RIGHT(Data!B95,LEN(Data!B95)-1)+65)&amp;CODE(LEFT(Data!B95,1))-58)),"")</f>
        <v>0</v>
      </c>
      <c r="BH95" s="79" t="str">
        <f ca="1">Data_Initial!BA95</f>
        <v/>
      </c>
      <c r="BI95" s="79">
        <f t="shared" ca="1" si="6"/>
        <v>5.6997453972955272E-4</v>
      </c>
      <c r="BJ95" s="79" t="str">
        <f ca="1">IF(BH95="N",1+MAX($BJ$3:BJ94),"")</f>
        <v/>
      </c>
      <c r="BK95" s="79"/>
      <c r="BL95" s="79"/>
      <c r="BM95" s="79"/>
      <c r="BN95" s="79"/>
      <c r="BO95" s="79"/>
      <c r="BP95" s="79"/>
      <c r="BQ95" s="79"/>
      <c r="BR95" s="79"/>
      <c r="BS95" s="79"/>
      <c r="BT95" s="79"/>
      <c r="BU95" s="79"/>
      <c r="BV95" s="79"/>
      <c r="BW95" s="79"/>
      <c r="BX95" s="79"/>
      <c r="BY95" s="79"/>
      <c r="BZ95" s="79"/>
    </row>
    <row r="96" spans="1:78" x14ac:dyDescent="0.25">
      <c r="A96" s="79">
        <f ca="1">IF(BH96="N","N"&amp;BJ96,IF(BB96=0,"",MAX($A$3:A95)+1))</f>
        <v>86</v>
      </c>
      <c r="B96" s="79" t="str">
        <f ca="1">Data_Initial!A96&amp;C96</f>
        <v>2E3</v>
      </c>
      <c r="C96" s="79" t="str">
        <f ca="1">Data_Initial!B96</f>
        <v>E3</v>
      </c>
      <c r="D96" s="79">
        <f ca="1">IFERROR(IF(Data_Baseline!C96="","",IF($C$3="On",IF(D$3&lt;=$B$2,SMALL(Data_Baseline!$C96:$AZ96,COUNTIF(Data_Baseline!$C96:$AZ96,0)+1)/MAX(Data_Baseline!$C96:$AZ96),IF(Data_Baseline!C96=0,SMALL(Data_Baseline!$C96:$AZ96,COUNTIF(Data_Baseline!$C96:$AZ96,0)+1)/MAX(Data_Baseline!$C96:$AZ96),Data_Baseline!C96/MAX(Data_Baseline!$C96:$AZ96))),IF(D$3&lt;=$B$2,SMALL(Data_Baseline!$C96:$AZ96,COUNTIF(Data_Baseline!$C96:$AZ96,0)+1),IF(Data_Baseline!C96=0,SMALL(Data_Baseline!$C96:$AZ96,COUNTIF(Data_Baseline!$C96:$AZ96,0)+1),Data_Baseline!C96)))),"")</f>
        <v>2.4183386835619999E-4</v>
      </c>
      <c r="E96" s="79">
        <f ca="1">IFERROR(IF(Data_Baseline!D96="","",IF($C$3="On",IF(E$3&lt;=$B$2,SMALL(Data_Baseline!$C96:$AZ96,COUNTIF(Data_Baseline!$C96:$AZ96,0)+1)/MAX(Data_Baseline!$C96:$AZ96),IF(Data_Baseline!D96=0,SMALL(Data_Baseline!$C96:$AZ96,COUNTIF(Data_Baseline!$C96:$AZ96,0)+1)/MAX(Data_Baseline!$C96:$AZ96),Data_Baseline!D96/MAX(Data_Baseline!$C96:$AZ96))),IF(E$3&lt;=$B$2,SMALL(Data_Baseline!$C96:$AZ96,COUNTIF(Data_Baseline!$C96:$AZ96,0)+1),IF(Data_Baseline!D96=0,SMALL(Data_Baseline!$C96:$AZ96,COUNTIF(Data_Baseline!$C96:$AZ96,0)+1),Data_Baseline!D96)))),"")</f>
        <v>2.4183386835619999E-4</v>
      </c>
      <c r="F96" s="79">
        <f ca="1">IFERROR(IF(Data_Baseline!E96="","",IF($C$3="On",IF(F$3&lt;=$B$2,SMALL(Data_Baseline!$C96:$AZ96,COUNTIF(Data_Baseline!$C96:$AZ96,0)+1)/MAX(Data_Baseline!$C96:$AZ96),IF(Data_Baseline!E96=0,SMALL(Data_Baseline!$C96:$AZ96,COUNTIF(Data_Baseline!$C96:$AZ96,0)+1)/MAX(Data_Baseline!$C96:$AZ96),Data_Baseline!E96/MAX(Data_Baseline!$C96:$AZ96))),IF(F$3&lt;=$B$2,SMALL(Data_Baseline!$C96:$AZ96,COUNTIF(Data_Baseline!$C96:$AZ96,0)+1),IF(Data_Baseline!E96=0,SMALL(Data_Baseline!$C96:$AZ96,COUNTIF(Data_Baseline!$C96:$AZ96,0)+1),Data_Baseline!E96)))),"")</f>
        <v>2.4183386835619999E-4</v>
      </c>
      <c r="G96" s="79">
        <f ca="1">IFERROR(IF(Data_Baseline!F96="","",IF($C$3="On",IF(G$3&lt;=$B$2,SMALL(Data_Baseline!$C96:$AZ96,COUNTIF(Data_Baseline!$C96:$AZ96,0)+1)/MAX(Data_Baseline!$C96:$AZ96),IF(Data_Baseline!F96=0,SMALL(Data_Baseline!$C96:$AZ96,COUNTIF(Data_Baseline!$C96:$AZ96,0)+1)/MAX(Data_Baseline!$C96:$AZ96),Data_Baseline!F96/MAX(Data_Baseline!$C96:$AZ96))),IF(G$3&lt;=$B$2,SMALL(Data_Baseline!$C96:$AZ96,COUNTIF(Data_Baseline!$C96:$AZ96,0)+1),IF(Data_Baseline!F96=0,SMALL(Data_Baseline!$C96:$AZ96,COUNTIF(Data_Baseline!$C96:$AZ96,0)+1),Data_Baseline!F96)))),"")</f>
        <v>2.4183386835619999E-4</v>
      </c>
      <c r="H96" s="79">
        <f ca="1">IFERROR(IF(Data_Baseline!G96="","",IF($C$3="On",IF(H$3&lt;=$B$2,SMALL(Data_Baseline!$C96:$AZ96,COUNTIF(Data_Baseline!$C96:$AZ96,0)+1)/MAX(Data_Baseline!$C96:$AZ96),IF(Data_Baseline!G96=0,SMALL(Data_Baseline!$C96:$AZ96,COUNTIF(Data_Baseline!$C96:$AZ96,0)+1)/MAX(Data_Baseline!$C96:$AZ96),Data_Baseline!G96/MAX(Data_Baseline!$C96:$AZ96))),IF(H$3&lt;=$B$2,SMALL(Data_Baseline!$C96:$AZ96,COUNTIF(Data_Baseline!$C96:$AZ96,0)+1),IF(Data_Baseline!G96=0,SMALL(Data_Baseline!$C96:$AZ96,COUNTIF(Data_Baseline!$C96:$AZ96,0)+1),Data_Baseline!G96)))),"")</f>
        <v>2.4183386835619999E-4</v>
      </c>
      <c r="I96" s="79">
        <f ca="1">IFERROR(IF(Data_Baseline!H96="","",IF($C$3="On",IF(I$3&lt;=$B$2,SMALL(Data_Baseline!$C96:$AZ96,COUNTIF(Data_Baseline!$C96:$AZ96,0)+1)/MAX(Data_Baseline!$C96:$AZ96),IF(Data_Baseline!H96=0,SMALL(Data_Baseline!$C96:$AZ96,COUNTIF(Data_Baseline!$C96:$AZ96,0)+1)/MAX(Data_Baseline!$C96:$AZ96),Data_Baseline!H96/MAX(Data_Baseline!$C96:$AZ96))),IF(I$3&lt;=$B$2,SMALL(Data_Baseline!$C96:$AZ96,COUNTIF(Data_Baseline!$C96:$AZ96,0)+1),IF(Data_Baseline!H96=0,SMALL(Data_Baseline!$C96:$AZ96,COUNTIF(Data_Baseline!$C96:$AZ96,0)+1),Data_Baseline!H96)))),"")</f>
        <v>2.4183386835619999E-4</v>
      </c>
      <c r="J96" s="79">
        <f ca="1">IFERROR(IF(Data_Baseline!I96="","",IF($C$3="On",IF(J$3&lt;=$B$2,SMALL(Data_Baseline!$C96:$AZ96,COUNTIF(Data_Baseline!$C96:$AZ96,0)+1)/MAX(Data_Baseline!$C96:$AZ96),IF(Data_Baseline!I96=0,SMALL(Data_Baseline!$C96:$AZ96,COUNTIF(Data_Baseline!$C96:$AZ96,0)+1)/MAX(Data_Baseline!$C96:$AZ96),Data_Baseline!I96/MAX(Data_Baseline!$C96:$AZ96))),IF(J$3&lt;=$B$2,SMALL(Data_Baseline!$C96:$AZ96,COUNTIF(Data_Baseline!$C96:$AZ96,0)+1),IF(Data_Baseline!I96=0,SMALL(Data_Baseline!$C96:$AZ96,COUNTIF(Data_Baseline!$C96:$AZ96,0)+1),Data_Baseline!I96)))),"")</f>
        <v>2.4183386835619999E-4</v>
      </c>
      <c r="K96" s="79">
        <f ca="1">IFERROR(IF(Data_Baseline!J96="","",IF($C$3="On",IF(K$3&lt;=$B$2,SMALL(Data_Baseline!$C96:$AZ96,COUNTIF(Data_Baseline!$C96:$AZ96,0)+1)/MAX(Data_Baseline!$C96:$AZ96),IF(Data_Baseline!J96=0,SMALL(Data_Baseline!$C96:$AZ96,COUNTIF(Data_Baseline!$C96:$AZ96,0)+1)/MAX(Data_Baseline!$C96:$AZ96),Data_Baseline!J96/MAX(Data_Baseline!$C96:$AZ96))),IF(K$3&lt;=$B$2,SMALL(Data_Baseline!$C96:$AZ96,COUNTIF(Data_Baseline!$C96:$AZ96,0)+1),IF(Data_Baseline!J96=0,SMALL(Data_Baseline!$C96:$AZ96,COUNTIF(Data_Baseline!$C96:$AZ96,0)+1),Data_Baseline!J96)))),"")</f>
        <v>2.4183386835619999E-4</v>
      </c>
      <c r="L96" s="79">
        <f ca="1">IFERROR(IF(Data_Baseline!K96="","",IF($C$3="On",IF(L$3&lt;=$B$2,SMALL(Data_Baseline!$C96:$AZ96,COUNTIF(Data_Baseline!$C96:$AZ96,0)+1)/MAX(Data_Baseline!$C96:$AZ96),IF(Data_Baseline!K96=0,SMALL(Data_Baseline!$C96:$AZ96,COUNTIF(Data_Baseline!$C96:$AZ96,0)+1)/MAX(Data_Baseline!$C96:$AZ96),Data_Baseline!K96/MAX(Data_Baseline!$C96:$AZ96))),IF(L$3&lt;=$B$2,SMALL(Data_Baseline!$C96:$AZ96,COUNTIF(Data_Baseline!$C96:$AZ96,0)+1),IF(Data_Baseline!K96=0,SMALL(Data_Baseline!$C96:$AZ96,COUNTIF(Data_Baseline!$C96:$AZ96,0)+1),Data_Baseline!K96)))),"")</f>
        <v>2.4183386835619999E-4</v>
      </c>
      <c r="M96" s="79">
        <f ca="1">IFERROR(IF(Data_Baseline!L96="","",IF($C$3="On",IF(M$3&lt;=$B$2,SMALL(Data_Baseline!$C96:$AZ96,COUNTIF(Data_Baseline!$C96:$AZ96,0)+1)/MAX(Data_Baseline!$C96:$AZ96),IF(Data_Baseline!L96=0,SMALL(Data_Baseline!$C96:$AZ96,COUNTIF(Data_Baseline!$C96:$AZ96,0)+1)/MAX(Data_Baseline!$C96:$AZ96),Data_Baseline!L96/MAX(Data_Baseline!$C96:$AZ96))),IF(M$3&lt;=$B$2,SMALL(Data_Baseline!$C96:$AZ96,COUNTIF(Data_Baseline!$C96:$AZ96,0)+1),IF(Data_Baseline!L96=0,SMALL(Data_Baseline!$C96:$AZ96,COUNTIF(Data_Baseline!$C96:$AZ96,0)+1),Data_Baseline!L96)))),"")</f>
        <v>2.4183386835619999E-4</v>
      </c>
      <c r="N96" s="79">
        <f ca="1">IFERROR(IF(Data_Baseline!M96="","",IF($C$3="On",IF(N$3&lt;=$B$2,SMALL(Data_Baseline!$C96:$AZ96,COUNTIF(Data_Baseline!$C96:$AZ96,0)+1)/MAX(Data_Baseline!$C96:$AZ96),IF(Data_Baseline!M96=0,SMALL(Data_Baseline!$C96:$AZ96,COUNTIF(Data_Baseline!$C96:$AZ96,0)+1)/MAX(Data_Baseline!$C96:$AZ96),Data_Baseline!M96/MAX(Data_Baseline!$C96:$AZ96))),IF(N$3&lt;=$B$2,SMALL(Data_Baseline!$C96:$AZ96,COUNTIF(Data_Baseline!$C96:$AZ96,0)+1),IF(Data_Baseline!M96=0,SMALL(Data_Baseline!$C96:$AZ96,COUNTIF(Data_Baseline!$C96:$AZ96,0)+1),Data_Baseline!M96)))),"")</f>
        <v>2.4183386835619999E-4</v>
      </c>
      <c r="O96" s="79">
        <f ca="1">IFERROR(IF(Data_Baseline!N96="","",IF($C$3="On",IF(O$3&lt;=$B$2,SMALL(Data_Baseline!$C96:$AZ96,COUNTIF(Data_Baseline!$C96:$AZ96,0)+1)/MAX(Data_Baseline!$C96:$AZ96),IF(Data_Baseline!N96=0,SMALL(Data_Baseline!$C96:$AZ96,COUNTIF(Data_Baseline!$C96:$AZ96,0)+1)/MAX(Data_Baseline!$C96:$AZ96),Data_Baseline!N96/MAX(Data_Baseline!$C96:$AZ96))),IF(O$3&lt;=$B$2,SMALL(Data_Baseline!$C96:$AZ96,COUNTIF(Data_Baseline!$C96:$AZ96,0)+1),IF(Data_Baseline!N96=0,SMALL(Data_Baseline!$C96:$AZ96,COUNTIF(Data_Baseline!$C96:$AZ96,0)+1),Data_Baseline!N96)))),"")</f>
        <v>2.4183386835619999E-4</v>
      </c>
      <c r="P96" s="79">
        <f ca="1">IFERROR(IF(Data_Baseline!O96="","",IF($C$3="On",IF(P$3&lt;=$B$2,SMALL(Data_Baseline!$C96:$AZ96,COUNTIF(Data_Baseline!$C96:$AZ96,0)+1)/MAX(Data_Baseline!$C96:$AZ96),IF(Data_Baseline!O96=0,SMALL(Data_Baseline!$C96:$AZ96,COUNTIF(Data_Baseline!$C96:$AZ96,0)+1)/MAX(Data_Baseline!$C96:$AZ96),Data_Baseline!O96/MAX(Data_Baseline!$C96:$AZ96))),IF(P$3&lt;=$B$2,SMALL(Data_Baseline!$C96:$AZ96,COUNTIF(Data_Baseline!$C96:$AZ96,0)+1),IF(Data_Baseline!O96=0,SMALL(Data_Baseline!$C96:$AZ96,COUNTIF(Data_Baseline!$C96:$AZ96,0)+1),Data_Baseline!O96)))),"")</f>
        <v>2.4183386835619999E-4</v>
      </c>
      <c r="Q96" s="79">
        <f ca="1">IFERROR(IF(Data_Baseline!P96="","",IF($C$3="On",IF(Q$3&lt;=$B$2,SMALL(Data_Baseline!$C96:$AZ96,COUNTIF(Data_Baseline!$C96:$AZ96,0)+1)/MAX(Data_Baseline!$C96:$AZ96),IF(Data_Baseline!P96=0,SMALL(Data_Baseline!$C96:$AZ96,COUNTIF(Data_Baseline!$C96:$AZ96,0)+1)/MAX(Data_Baseline!$C96:$AZ96),Data_Baseline!P96/MAX(Data_Baseline!$C96:$AZ96))),IF(Q$3&lt;=$B$2,SMALL(Data_Baseline!$C96:$AZ96,COUNTIF(Data_Baseline!$C96:$AZ96,0)+1),IF(Data_Baseline!P96=0,SMALL(Data_Baseline!$C96:$AZ96,COUNTIF(Data_Baseline!$C96:$AZ96,0)+1),Data_Baseline!P96)))),"")</f>
        <v>2.4183386835619999E-4</v>
      </c>
      <c r="R96" s="79">
        <f ca="1">IFERROR(IF(Data_Baseline!Q96="","",IF($C$3="On",IF(R$3&lt;=$B$2,SMALL(Data_Baseline!$C96:$AZ96,COUNTIF(Data_Baseline!$C96:$AZ96,0)+1)/MAX(Data_Baseline!$C96:$AZ96),IF(Data_Baseline!Q96=0,SMALL(Data_Baseline!$C96:$AZ96,COUNTIF(Data_Baseline!$C96:$AZ96,0)+1)/MAX(Data_Baseline!$C96:$AZ96),Data_Baseline!Q96/MAX(Data_Baseline!$C96:$AZ96))),IF(R$3&lt;=$B$2,SMALL(Data_Baseline!$C96:$AZ96,COUNTIF(Data_Baseline!$C96:$AZ96,0)+1),IF(Data_Baseline!Q96=0,SMALL(Data_Baseline!$C96:$AZ96,COUNTIF(Data_Baseline!$C96:$AZ96,0)+1),Data_Baseline!Q96)))),"")</f>
        <v>2.4183386835619999E-4</v>
      </c>
      <c r="S96" s="79">
        <f ca="1">IFERROR(IF(Data_Baseline!R96="","",IF($C$3="On",IF(S$3&lt;=$B$2,SMALL(Data_Baseline!$C96:$AZ96,COUNTIF(Data_Baseline!$C96:$AZ96,0)+1)/MAX(Data_Baseline!$C96:$AZ96),IF(Data_Baseline!R96=0,SMALL(Data_Baseline!$C96:$AZ96,COUNTIF(Data_Baseline!$C96:$AZ96,0)+1)/MAX(Data_Baseline!$C96:$AZ96),Data_Baseline!R96/MAX(Data_Baseline!$C96:$AZ96))),IF(S$3&lt;=$B$2,SMALL(Data_Baseline!$C96:$AZ96,COUNTIF(Data_Baseline!$C96:$AZ96,0)+1),IF(Data_Baseline!R96=0,SMALL(Data_Baseline!$C96:$AZ96,COUNTIF(Data_Baseline!$C96:$AZ96,0)+1),Data_Baseline!R96)))),"")</f>
        <v>2.4183386835619999E-4</v>
      </c>
      <c r="T96" s="79">
        <f ca="1">IFERROR(IF(Data_Baseline!S96="","",IF($C$3="On",IF(T$3&lt;=$B$2,SMALL(Data_Baseline!$C96:$AZ96,COUNTIF(Data_Baseline!$C96:$AZ96,0)+1)/MAX(Data_Baseline!$C96:$AZ96),IF(Data_Baseline!S96=0,SMALL(Data_Baseline!$C96:$AZ96,COUNTIF(Data_Baseline!$C96:$AZ96,0)+1)/MAX(Data_Baseline!$C96:$AZ96),Data_Baseline!S96/MAX(Data_Baseline!$C96:$AZ96))),IF(T$3&lt;=$B$2,SMALL(Data_Baseline!$C96:$AZ96,COUNTIF(Data_Baseline!$C96:$AZ96,0)+1),IF(Data_Baseline!S96=0,SMALL(Data_Baseline!$C96:$AZ96,COUNTIF(Data_Baseline!$C96:$AZ96,0)+1),Data_Baseline!S96)))),"")</f>
        <v>2.4183386835619999E-4</v>
      </c>
      <c r="U96" s="79">
        <f ca="1">IFERROR(IF(Data_Baseline!T96="","",IF($C$3="On",IF(U$3&lt;=$B$2,SMALL(Data_Baseline!$C96:$AZ96,COUNTIF(Data_Baseline!$C96:$AZ96,0)+1)/MAX(Data_Baseline!$C96:$AZ96),IF(Data_Baseline!T96=0,SMALL(Data_Baseline!$C96:$AZ96,COUNTIF(Data_Baseline!$C96:$AZ96,0)+1)/MAX(Data_Baseline!$C96:$AZ96),Data_Baseline!T96/MAX(Data_Baseline!$C96:$AZ96))),IF(U$3&lt;=$B$2,SMALL(Data_Baseline!$C96:$AZ96,COUNTIF(Data_Baseline!$C96:$AZ96,0)+1),IF(Data_Baseline!T96=0,SMALL(Data_Baseline!$C96:$AZ96,COUNTIF(Data_Baseline!$C96:$AZ96,0)+1),Data_Baseline!T96)))),"")</f>
        <v>2.4183386835619999E-4</v>
      </c>
      <c r="V96" s="79">
        <f ca="1">IFERROR(IF(Data_Baseline!U96="","",IF($C$3="On",IF(V$3&lt;=$B$2,SMALL(Data_Baseline!$C96:$AZ96,COUNTIF(Data_Baseline!$C96:$AZ96,0)+1)/MAX(Data_Baseline!$C96:$AZ96),IF(Data_Baseline!U96=0,SMALL(Data_Baseline!$C96:$AZ96,COUNTIF(Data_Baseline!$C96:$AZ96,0)+1)/MAX(Data_Baseline!$C96:$AZ96),Data_Baseline!U96/MAX(Data_Baseline!$C96:$AZ96))),IF(V$3&lt;=$B$2,SMALL(Data_Baseline!$C96:$AZ96,COUNTIF(Data_Baseline!$C96:$AZ96,0)+1),IF(Data_Baseline!U96=0,SMALL(Data_Baseline!$C96:$AZ96,COUNTIF(Data_Baseline!$C96:$AZ96,0)+1),Data_Baseline!U96)))),"")</f>
        <v>2.4183386835619999E-4</v>
      </c>
      <c r="W96" s="79">
        <f ca="1">IFERROR(IF(Data_Baseline!V96="","",IF($C$3="On",IF(W$3&lt;=$B$2,SMALL(Data_Baseline!$C96:$AZ96,COUNTIF(Data_Baseline!$C96:$AZ96,0)+1)/MAX(Data_Baseline!$C96:$AZ96),IF(Data_Baseline!V96=0,SMALL(Data_Baseline!$C96:$AZ96,COUNTIF(Data_Baseline!$C96:$AZ96,0)+1)/MAX(Data_Baseline!$C96:$AZ96),Data_Baseline!V96/MAX(Data_Baseline!$C96:$AZ96))),IF(W$3&lt;=$B$2,SMALL(Data_Baseline!$C96:$AZ96,COUNTIF(Data_Baseline!$C96:$AZ96,0)+1),IF(Data_Baseline!V96=0,SMALL(Data_Baseline!$C96:$AZ96,COUNTIF(Data_Baseline!$C96:$AZ96,0)+1),Data_Baseline!V96)))),"")</f>
        <v>2.4183386835619999E-4</v>
      </c>
      <c r="X96" s="79">
        <f ca="1">IFERROR(IF(Data_Baseline!W96="","",IF($C$3="On",IF(X$3&lt;=$B$2,SMALL(Data_Baseline!$C96:$AZ96,COUNTIF(Data_Baseline!$C96:$AZ96,0)+1)/MAX(Data_Baseline!$C96:$AZ96),IF(Data_Baseline!W96=0,SMALL(Data_Baseline!$C96:$AZ96,COUNTIF(Data_Baseline!$C96:$AZ96,0)+1)/MAX(Data_Baseline!$C96:$AZ96),Data_Baseline!W96/MAX(Data_Baseline!$C96:$AZ96))),IF(X$3&lt;=$B$2,SMALL(Data_Baseline!$C96:$AZ96,COUNTIF(Data_Baseline!$C96:$AZ96,0)+1),IF(Data_Baseline!W96=0,SMALL(Data_Baseline!$C96:$AZ96,COUNTIF(Data_Baseline!$C96:$AZ96,0)+1),Data_Baseline!W96)))),"")</f>
        <v>2.3320933713223656E-3</v>
      </c>
      <c r="Y96" s="79">
        <f ca="1">IFERROR(IF(Data_Baseline!X96="","",IF($C$3="On",IF(Y$3&lt;=$B$2,SMALL(Data_Baseline!$C96:$AZ96,COUNTIF(Data_Baseline!$C96:$AZ96,0)+1)/MAX(Data_Baseline!$C96:$AZ96),IF(Data_Baseline!X96=0,SMALL(Data_Baseline!$C96:$AZ96,COUNTIF(Data_Baseline!$C96:$AZ96,0)+1)/MAX(Data_Baseline!$C96:$AZ96),Data_Baseline!X96/MAX(Data_Baseline!$C96:$AZ96))),IF(Y$3&lt;=$B$2,SMALL(Data_Baseline!$C96:$AZ96,COUNTIF(Data_Baseline!$C96:$AZ96,0)+1),IF(Data_Baseline!X96=0,SMALL(Data_Baseline!$C96:$AZ96,COUNTIF(Data_Baseline!$C96:$AZ96,0)+1),Data_Baseline!X96)))),"")</f>
        <v>7.0191712004461252E-3</v>
      </c>
      <c r="Z96" s="79">
        <f ca="1">IFERROR(IF(Data_Baseline!Y96="","",IF($C$3="On",IF(Z$3&lt;=$B$2,SMALL(Data_Baseline!$C96:$AZ96,COUNTIF(Data_Baseline!$C96:$AZ96,0)+1)/MAX(Data_Baseline!$C96:$AZ96),IF(Data_Baseline!Y96=0,SMALL(Data_Baseline!$C96:$AZ96,COUNTIF(Data_Baseline!$C96:$AZ96,0)+1)/MAX(Data_Baseline!$C96:$AZ96),Data_Baseline!Y96/MAX(Data_Baseline!$C96:$AZ96))),IF(Z$3&lt;=$B$2,SMALL(Data_Baseline!$C96:$AZ96,COUNTIF(Data_Baseline!$C96:$AZ96,0)+1),IF(Data_Baseline!Y96=0,SMALL(Data_Baseline!$C96:$AZ96,COUNTIF(Data_Baseline!$C96:$AZ96,0)+1),Data_Baseline!Y96)))),"")</f>
        <v>1.6176521966290044E-2</v>
      </c>
      <c r="AA96" s="79">
        <f ca="1">IFERROR(IF(Data_Baseline!Z96="","",IF($C$3="On",IF(AA$3&lt;=$B$2,SMALL(Data_Baseline!$C96:$AZ96,COUNTIF(Data_Baseline!$C96:$AZ96,0)+1)/MAX(Data_Baseline!$C96:$AZ96),IF(Data_Baseline!Z96=0,SMALL(Data_Baseline!$C96:$AZ96,COUNTIF(Data_Baseline!$C96:$AZ96,0)+1)/MAX(Data_Baseline!$C96:$AZ96),Data_Baseline!Z96/MAX(Data_Baseline!$C96:$AZ96))),IF(AA$3&lt;=$B$2,SMALL(Data_Baseline!$C96:$AZ96,COUNTIF(Data_Baseline!$C96:$AZ96,0)+1),IF(Data_Baseline!Z96=0,SMALL(Data_Baseline!$C96:$AZ96,COUNTIF(Data_Baseline!$C96:$AZ96,0)+1),Data_Baseline!Z96)))),"")</f>
        <v>3.4015781279421169E-2</v>
      </c>
      <c r="AB96" s="79">
        <f ca="1">IFERROR(IF(Data_Baseline!AA96="","",IF($C$3="On",IF(AB$3&lt;=$B$2,SMALL(Data_Baseline!$C96:$AZ96,COUNTIF(Data_Baseline!$C96:$AZ96,0)+1)/MAX(Data_Baseline!$C96:$AZ96),IF(Data_Baseline!AA96=0,SMALL(Data_Baseline!$C96:$AZ96,COUNTIF(Data_Baseline!$C96:$AZ96,0)+1)/MAX(Data_Baseline!$C96:$AZ96),Data_Baseline!AA96/MAX(Data_Baseline!$C96:$AZ96))),IF(AB$3&lt;=$B$2,SMALL(Data_Baseline!$C96:$AZ96,COUNTIF(Data_Baseline!$C96:$AZ96,0)+1),IF(Data_Baseline!AA96=0,SMALL(Data_Baseline!$C96:$AZ96,COUNTIF(Data_Baseline!$C96:$AZ96,0)+1),Data_Baseline!AA96)))),"")</f>
        <v>6.7586534365371848E-2</v>
      </c>
      <c r="AC96" s="79">
        <f ca="1">IFERROR(IF(Data_Baseline!AB96="","",IF($C$3="On",IF(AC$3&lt;=$B$2,SMALL(Data_Baseline!$C96:$AZ96,COUNTIF(Data_Baseline!$C96:$AZ96,0)+1)/MAX(Data_Baseline!$C96:$AZ96),IF(Data_Baseline!AB96=0,SMALL(Data_Baseline!$C96:$AZ96,COUNTIF(Data_Baseline!$C96:$AZ96,0)+1)/MAX(Data_Baseline!$C96:$AZ96),Data_Baseline!AB96/MAX(Data_Baseline!$C96:$AZ96))),IF(AC$3&lt;=$B$2,SMALL(Data_Baseline!$C96:$AZ96,COUNTIF(Data_Baseline!$C96:$AZ96,0)+1),IF(Data_Baseline!AB96=0,SMALL(Data_Baseline!$C96:$AZ96,COUNTIF(Data_Baseline!$C96:$AZ96,0)+1),Data_Baseline!AB96)))),"")</f>
        <v>0.12722807668282182</v>
      </c>
      <c r="AD96" s="79">
        <f ca="1">IFERROR(IF(Data_Baseline!AC96="","",IF($C$3="On",IF(AD$3&lt;=$B$2,SMALL(Data_Baseline!$C96:$AZ96,COUNTIF(Data_Baseline!$C96:$AZ96,0)+1)/MAX(Data_Baseline!$C96:$AZ96),IF(Data_Baseline!AC96=0,SMALL(Data_Baseline!$C96:$AZ96,COUNTIF(Data_Baseline!$C96:$AZ96,0)+1)/MAX(Data_Baseline!$C96:$AZ96),Data_Baseline!AC96/MAX(Data_Baseline!$C96:$AZ96))),IF(AD$3&lt;=$B$2,SMALL(Data_Baseline!$C96:$AZ96,COUNTIF(Data_Baseline!$C96:$AZ96,0)+1),IF(Data_Baseline!AC96=0,SMALL(Data_Baseline!$C96:$AZ96,COUNTIF(Data_Baseline!$C96:$AZ96,0)+1),Data_Baseline!AC96)))),"")</f>
        <v>0.22430533423649535</v>
      </c>
      <c r="AE96" s="79">
        <f ca="1">IFERROR(IF(Data_Baseline!AD96="","",IF($C$3="On",IF(AE$3&lt;=$B$2,SMALL(Data_Baseline!$C96:$AZ96,COUNTIF(Data_Baseline!$C96:$AZ96,0)+1)/MAX(Data_Baseline!$C96:$AZ96),IF(Data_Baseline!AD96=0,SMALL(Data_Baseline!$C96:$AZ96,COUNTIF(Data_Baseline!$C96:$AZ96,0)+1)/MAX(Data_Baseline!$C96:$AZ96),Data_Baseline!AD96/MAX(Data_Baseline!$C96:$AZ96))),IF(AE$3&lt;=$B$2,SMALL(Data_Baseline!$C96:$AZ96,COUNTIF(Data_Baseline!$C96:$AZ96,0)+1),IF(Data_Baseline!AD96=0,SMALL(Data_Baseline!$C96:$AZ96,COUNTIF(Data_Baseline!$C96:$AZ96,0)+1),Data_Baseline!AD96)))),"")</f>
        <v>0.36162352952525573</v>
      </c>
      <c r="AF96" s="79">
        <f ca="1">IFERROR(IF(Data_Baseline!AE96="","",IF($C$3="On",IF(AF$3&lt;=$B$2,SMALL(Data_Baseline!$C96:$AZ96,COUNTIF(Data_Baseline!$C96:$AZ96,0)+1)/MAX(Data_Baseline!$C96:$AZ96),IF(Data_Baseline!AE96=0,SMALL(Data_Baseline!$C96:$AZ96,COUNTIF(Data_Baseline!$C96:$AZ96,0)+1)/MAX(Data_Baseline!$C96:$AZ96),Data_Baseline!AE96/MAX(Data_Baseline!$C96:$AZ96))),IF(AF$3&lt;=$B$2,SMALL(Data_Baseline!$C96:$AZ96,COUNTIF(Data_Baseline!$C96:$AZ96,0)+1),IF(Data_Baseline!AE96=0,SMALL(Data_Baseline!$C96:$AZ96,COUNTIF(Data_Baseline!$C96:$AZ96,0)+1),Data_Baseline!AE96)))),"")</f>
        <v>0.51931379846838677</v>
      </c>
      <c r="AG96" s="79">
        <f ca="1">IFERROR(IF(Data_Baseline!AF96="","",IF($C$3="On",IF(AG$3&lt;=$B$2,SMALL(Data_Baseline!$C96:$AZ96,COUNTIF(Data_Baseline!$C96:$AZ96,0)+1)/MAX(Data_Baseline!$C96:$AZ96),IF(Data_Baseline!AF96=0,SMALL(Data_Baseline!$C96:$AZ96,COUNTIF(Data_Baseline!$C96:$AZ96,0)+1)/MAX(Data_Baseline!$C96:$AZ96),Data_Baseline!AF96/MAX(Data_Baseline!$C96:$AZ96))),IF(AG$3&lt;=$B$2,SMALL(Data_Baseline!$C96:$AZ96,COUNTIF(Data_Baseline!$C96:$AZ96,0)+1),IF(Data_Baseline!AF96=0,SMALL(Data_Baseline!$C96:$AZ96,COUNTIF(Data_Baseline!$C96:$AZ96,0)+1),Data_Baseline!AF96)))),"")</f>
        <v>0.66929182532512987</v>
      </c>
      <c r="AH96" s="79">
        <f ca="1">IFERROR(IF(Data_Baseline!AG96="","",IF($C$3="On",IF(AH$3&lt;=$B$2,SMALL(Data_Baseline!$C96:$AZ96,COUNTIF(Data_Baseline!$C96:$AZ96,0)+1)/MAX(Data_Baseline!$C96:$AZ96),IF(Data_Baseline!AG96=0,SMALL(Data_Baseline!$C96:$AZ96,COUNTIF(Data_Baseline!$C96:$AZ96,0)+1)/MAX(Data_Baseline!$C96:$AZ96),Data_Baseline!AG96/MAX(Data_Baseline!$C96:$AZ96))),IF(AH$3&lt;=$B$2,SMALL(Data_Baseline!$C96:$AZ96,COUNTIF(Data_Baseline!$C96:$AZ96,0)+1),IF(Data_Baseline!AG96=0,SMALL(Data_Baseline!$C96:$AZ96,COUNTIF(Data_Baseline!$C96:$AZ96,0)+1),Data_Baseline!AG96)))),"")</f>
        <v>0.78683167102367879</v>
      </c>
      <c r="AI96" s="79">
        <f ca="1">IFERROR(IF(Data_Baseline!AH96="","",IF($C$3="On",IF(AI$3&lt;=$B$2,SMALL(Data_Baseline!$C96:$AZ96,COUNTIF(Data_Baseline!$C96:$AZ96,0)+1)/MAX(Data_Baseline!$C96:$AZ96),IF(Data_Baseline!AH96=0,SMALL(Data_Baseline!$C96:$AZ96,COUNTIF(Data_Baseline!$C96:$AZ96,0)+1)/MAX(Data_Baseline!$C96:$AZ96),Data_Baseline!AH96/MAX(Data_Baseline!$C96:$AZ96))),IF(AI$3&lt;=$B$2,SMALL(Data_Baseline!$C96:$AZ96,COUNTIF(Data_Baseline!$C96:$AZ96,0)+1),IF(Data_Baseline!AH96=0,SMALL(Data_Baseline!$C96:$AZ96,COUNTIF(Data_Baseline!$C96:$AZ96,0)+1),Data_Baseline!AH96)))),"")</f>
        <v>0.86802909684721619</v>
      </c>
      <c r="AJ96" s="79">
        <f ca="1">IFERROR(IF(Data_Baseline!AI96="","",IF($C$3="On",IF(AJ$3&lt;=$B$2,SMALL(Data_Baseline!$C96:$AZ96,COUNTIF(Data_Baseline!$C96:$AZ96,0)+1)/MAX(Data_Baseline!$C96:$AZ96),IF(Data_Baseline!AI96=0,SMALL(Data_Baseline!$C96:$AZ96,COUNTIF(Data_Baseline!$C96:$AZ96,0)+1)/MAX(Data_Baseline!$C96:$AZ96),Data_Baseline!AI96/MAX(Data_Baseline!$C96:$AZ96))),IF(AJ$3&lt;=$B$2,SMALL(Data_Baseline!$C96:$AZ96,COUNTIF(Data_Baseline!$C96:$AZ96,0)+1),IF(Data_Baseline!AI96=0,SMALL(Data_Baseline!$C96:$AZ96,COUNTIF(Data_Baseline!$C96:$AZ96,0)+1),Data_Baseline!AI96)))),"")</f>
        <v>0.91812252317670562</v>
      </c>
      <c r="AK96" s="79">
        <f ca="1">IFERROR(IF(Data_Baseline!AJ96="","",IF($C$3="On",IF(AK$3&lt;=$B$2,SMALL(Data_Baseline!$C96:$AZ96,COUNTIF(Data_Baseline!$C96:$AZ96,0)+1)/MAX(Data_Baseline!$C96:$AZ96),IF(Data_Baseline!AJ96=0,SMALL(Data_Baseline!$C96:$AZ96,COUNTIF(Data_Baseline!$C96:$AZ96,0)+1)/MAX(Data_Baseline!$C96:$AZ96),Data_Baseline!AJ96/MAX(Data_Baseline!$C96:$AZ96))),IF(AK$3&lt;=$B$2,SMALL(Data_Baseline!$C96:$AZ96,COUNTIF(Data_Baseline!$C96:$AZ96,0)+1),IF(Data_Baseline!AJ96=0,SMALL(Data_Baseline!$C96:$AZ96,COUNTIF(Data_Baseline!$C96:$AZ96,0)+1),Data_Baseline!AJ96)))),"")</f>
        <v>0.94791465283250598</v>
      </c>
      <c r="AL96" s="79">
        <f ca="1">IFERROR(IF(Data_Baseline!AK96="","",IF($C$3="On",IF(AL$3&lt;=$B$2,SMALL(Data_Baseline!$C96:$AZ96,COUNTIF(Data_Baseline!$C96:$AZ96,0)+1)/MAX(Data_Baseline!$C96:$AZ96),IF(Data_Baseline!AK96=0,SMALL(Data_Baseline!$C96:$AZ96,COUNTIF(Data_Baseline!$C96:$AZ96,0)+1)/MAX(Data_Baseline!$C96:$AZ96),Data_Baseline!AK96/MAX(Data_Baseline!$C96:$AZ96))),IF(AL$3&lt;=$B$2,SMALL(Data_Baseline!$C96:$AZ96,COUNTIF(Data_Baseline!$C96:$AZ96,0)+1),IF(Data_Baseline!AK96=0,SMALL(Data_Baseline!$C96:$AZ96,COUNTIF(Data_Baseline!$C96:$AZ96,0)+1),Data_Baseline!AK96)))),"")</f>
        <v>0.96595492065296518</v>
      </c>
      <c r="AM96" s="79">
        <f ca="1">IFERROR(IF(Data_Baseline!AL96="","",IF($C$3="On",IF(AM$3&lt;=$B$2,SMALL(Data_Baseline!$C96:$AZ96,COUNTIF(Data_Baseline!$C96:$AZ96,0)+1)/MAX(Data_Baseline!$C96:$AZ96),IF(Data_Baseline!AL96=0,SMALL(Data_Baseline!$C96:$AZ96,COUNTIF(Data_Baseline!$C96:$AZ96,0)+1)/MAX(Data_Baseline!$C96:$AZ96),Data_Baseline!AL96/MAX(Data_Baseline!$C96:$AZ96))),IF(AM$3&lt;=$B$2,SMALL(Data_Baseline!$C96:$AZ96,COUNTIF(Data_Baseline!$C96:$AZ96,0)+1),IF(Data_Baseline!AL96=0,SMALL(Data_Baseline!$C96:$AZ96,COUNTIF(Data_Baseline!$C96:$AZ96,0)+1),Data_Baseline!AL96)))),"")</f>
        <v>0.97791440193399748</v>
      </c>
      <c r="AN96" s="79">
        <f ca="1">IFERROR(IF(Data_Baseline!AM96="","",IF($C$3="On",IF(AN$3&lt;=$B$2,SMALL(Data_Baseline!$C96:$AZ96,COUNTIF(Data_Baseline!$C96:$AZ96,0)+1)/MAX(Data_Baseline!$C96:$AZ96),IF(Data_Baseline!AM96=0,SMALL(Data_Baseline!$C96:$AZ96,COUNTIF(Data_Baseline!$C96:$AZ96,0)+1)/MAX(Data_Baseline!$C96:$AZ96),Data_Baseline!AM96/MAX(Data_Baseline!$C96:$AZ96))),IF(AN$3&lt;=$B$2,SMALL(Data_Baseline!$C96:$AZ96,COUNTIF(Data_Baseline!$C96:$AZ96,0)+1),IF(Data_Baseline!AM96=0,SMALL(Data_Baseline!$C96:$AZ96,COUNTIF(Data_Baseline!$C96:$AZ96,0)+1),Data_Baseline!AM96)))),"")</f>
        <v>0.98637867249148081</v>
      </c>
      <c r="AO96" s="79">
        <f ca="1">IFERROR(IF(Data_Baseline!AN96="","",IF($C$3="On",IF(AO$3&lt;=$B$2,SMALL(Data_Baseline!$C96:$AZ96,COUNTIF(Data_Baseline!$C96:$AZ96,0)+1)/MAX(Data_Baseline!$C96:$AZ96),IF(Data_Baseline!AN96=0,SMALL(Data_Baseline!$C96:$AZ96,COUNTIF(Data_Baseline!$C96:$AZ96,0)+1)/MAX(Data_Baseline!$C96:$AZ96),Data_Baseline!AN96/MAX(Data_Baseline!$C96:$AZ96))),IF(AO$3&lt;=$B$2,SMALL(Data_Baseline!$C96:$AZ96,COUNTIF(Data_Baseline!$C96:$AZ96,0)+1),IF(Data_Baseline!AN96=0,SMALL(Data_Baseline!$C96:$AZ96,COUNTIF(Data_Baseline!$C96:$AZ96,0)+1),Data_Baseline!AN96)))),"")</f>
        <v>0.99270894109221786</v>
      </c>
      <c r="AP96" s="79">
        <f ca="1">IFERROR(IF(Data_Baseline!AO96="","",IF($C$3="On",IF(AP$3&lt;=$B$2,SMALL(Data_Baseline!$C96:$AZ96,COUNTIF(Data_Baseline!$C96:$AZ96,0)+1)/MAX(Data_Baseline!$C96:$AZ96),IF(Data_Baseline!AO96=0,SMALL(Data_Baseline!$C96:$AZ96,COUNTIF(Data_Baseline!$C96:$AZ96,0)+1)/MAX(Data_Baseline!$C96:$AZ96),Data_Baseline!AO96/MAX(Data_Baseline!$C96:$AZ96))),IF(AP$3&lt;=$B$2,SMALL(Data_Baseline!$C96:$AZ96,COUNTIF(Data_Baseline!$C96:$AZ96,0)+1),IF(Data_Baseline!AO96=0,SMALL(Data_Baseline!$C96:$AZ96,COUNTIF(Data_Baseline!$C96:$AZ96,0)+1),Data_Baseline!AO96)))),"")</f>
        <v>0.99774470550035421</v>
      </c>
      <c r="AQ96" s="79">
        <f ca="1">IFERROR(IF(Data_Baseline!AP96="","",IF($C$3="On",IF(AQ$3&lt;=$B$2,SMALL(Data_Baseline!$C96:$AZ96,COUNTIF(Data_Baseline!$C96:$AZ96,0)+1)/MAX(Data_Baseline!$C96:$AZ96),IF(Data_Baseline!AP96=0,SMALL(Data_Baseline!$C96:$AZ96,COUNTIF(Data_Baseline!$C96:$AZ96,0)+1)/MAX(Data_Baseline!$C96:$AZ96),Data_Baseline!AP96/MAX(Data_Baseline!$C96:$AZ96))),IF(AQ$3&lt;=$B$2,SMALL(Data_Baseline!$C96:$AZ96,COUNTIF(Data_Baseline!$C96:$AZ96,0)+1),IF(Data_Baseline!AP96=0,SMALL(Data_Baseline!$C96:$AZ96,COUNTIF(Data_Baseline!$C96:$AZ96,0)+1),Data_Baseline!AP96)))),"")</f>
        <v>1</v>
      </c>
      <c r="AR96" s="79" t="str">
        <f>IFERROR(IF(Data_Baseline!AQ96="","",IF($C$3="On",IF(AR$3&lt;=$B$2,SMALL(Data_Baseline!$C96:$AZ96,COUNTIF(Data_Baseline!$C96:$AZ96,0)+1)/MAX(Data_Baseline!$C96:$AZ96),IF(Data_Baseline!AQ96=0,SMALL(Data_Baseline!$C96:$AZ96,COUNTIF(Data_Baseline!$C96:$AZ96,0)+1)/MAX(Data_Baseline!$C96:$AZ96),Data_Baseline!AQ96/MAX(Data_Baseline!$C96:$AZ96))),IF(AR$3&lt;=$B$2,SMALL(Data_Baseline!$C96:$AZ96,COUNTIF(Data_Baseline!$C96:$AZ96,0)+1),IF(Data_Baseline!AQ96=0,SMALL(Data_Baseline!$C96:$AZ96,COUNTIF(Data_Baseline!$C96:$AZ96,0)+1),Data_Baseline!AQ96)))),"")</f>
        <v/>
      </c>
      <c r="AS96" s="79" t="str">
        <f>IFERROR(IF(Data_Baseline!AR96="","",IF($C$3="On",IF(AS$3&lt;=$B$2,SMALL(Data_Baseline!$C96:$AZ96,COUNTIF(Data_Baseline!$C96:$AZ96,0)+1)/MAX(Data_Baseline!$C96:$AZ96),IF(Data_Baseline!AR96=0,SMALL(Data_Baseline!$C96:$AZ96,COUNTIF(Data_Baseline!$C96:$AZ96,0)+1)/MAX(Data_Baseline!$C96:$AZ96),Data_Baseline!AR96/MAX(Data_Baseline!$C96:$AZ96))),IF(AS$3&lt;=$B$2,SMALL(Data_Baseline!$C96:$AZ96,COUNTIF(Data_Baseline!$C96:$AZ96,0)+1),IF(Data_Baseline!AR96=0,SMALL(Data_Baseline!$C96:$AZ96,COUNTIF(Data_Baseline!$C96:$AZ96,0)+1),Data_Baseline!AR96)))),"")</f>
        <v/>
      </c>
      <c r="AT96" s="79" t="str">
        <f>IFERROR(IF(Data_Baseline!AS96="","",IF($C$3="On",IF(AT$3&lt;=$B$2,SMALL(Data_Baseline!$C96:$AZ96,COUNTIF(Data_Baseline!$C96:$AZ96,0)+1)/MAX(Data_Baseline!$C96:$AZ96),IF(Data_Baseline!AS96=0,SMALL(Data_Baseline!$C96:$AZ96,COUNTIF(Data_Baseline!$C96:$AZ96,0)+1)/MAX(Data_Baseline!$C96:$AZ96),Data_Baseline!AS96/MAX(Data_Baseline!$C96:$AZ96))),IF(AT$3&lt;=$B$2,SMALL(Data_Baseline!$C96:$AZ96,COUNTIF(Data_Baseline!$C96:$AZ96,0)+1),IF(Data_Baseline!AS96=0,SMALL(Data_Baseline!$C96:$AZ96,COUNTIF(Data_Baseline!$C96:$AZ96,0)+1),Data_Baseline!AS96)))),"")</f>
        <v/>
      </c>
      <c r="AU96" s="79" t="str">
        <f>IFERROR(IF(Data_Baseline!AT96="","",IF($C$3="On",IF(AU$3&lt;=$B$2,SMALL(Data_Baseline!$C96:$AZ96,COUNTIF(Data_Baseline!$C96:$AZ96,0)+1)/MAX(Data_Baseline!$C96:$AZ96),IF(Data_Baseline!AT96=0,SMALL(Data_Baseline!$C96:$AZ96,COUNTIF(Data_Baseline!$C96:$AZ96,0)+1)/MAX(Data_Baseline!$C96:$AZ96),Data_Baseline!AT96/MAX(Data_Baseline!$C96:$AZ96))),IF(AU$3&lt;=$B$2,SMALL(Data_Baseline!$C96:$AZ96,COUNTIF(Data_Baseline!$C96:$AZ96,0)+1),IF(Data_Baseline!AT96=0,SMALL(Data_Baseline!$C96:$AZ96,COUNTIF(Data_Baseline!$C96:$AZ96,0)+1),Data_Baseline!AT96)))),"")</f>
        <v/>
      </c>
      <c r="AV96" s="79" t="str">
        <f>IFERROR(IF(Data_Baseline!AU96="","",IF($C$3="On",IF(AV$3&lt;=$B$2,SMALL(Data_Baseline!$C96:$AZ96,COUNTIF(Data_Baseline!$C96:$AZ96,0)+1)/MAX(Data_Baseline!$C96:$AZ96),IF(Data_Baseline!AU96=0,SMALL(Data_Baseline!$C96:$AZ96,COUNTIF(Data_Baseline!$C96:$AZ96,0)+1)/MAX(Data_Baseline!$C96:$AZ96),Data_Baseline!AU96/MAX(Data_Baseline!$C96:$AZ96))),IF(AV$3&lt;=$B$2,SMALL(Data_Baseline!$C96:$AZ96,COUNTIF(Data_Baseline!$C96:$AZ96,0)+1),IF(Data_Baseline!AU96=0,SMALL(Data_Baseline!$C96:$AZ96,COUNTIF(Data_Baseline!$C96:$AZ96,0)+1),Data_Baseline!AU96)))),"")</f>
        <v/>
      </c>
      <c r="AW96" s="79" t="str">
        <f>IFERROR(IF(Data_Baseline!AV96="","",IF($C$3="On",IF(AW$3&lt;=$B$2,SMALL(Data_Baseline!$C96:$AZ96,COUNTIF(Data_Baseline!$C96:$AZ96,0)+1)/MAX(Data_Baseline!$C96:$AZ96),IF(Data_Baseline!AV96=0,SMALL(Data_Baseline!$C96:$AZ96,COUNTIF(Data_Baseline!$C96:$AZ96,0)+1)/MAX(Data_Baseline!$C96:$AZ96),Data_Baseline!AV96/MAX(Data_Baseline!$C96:$AZ96))),IF(AW$3&lt;=$B$2,SMALL(Data_Baseline!$C96:$AZ96,COUNTIF(Data_Baseline!$C96:$AZ96,0)+1),IF(Data_Baseline!AV96=0,SMALL(Data_Baseline!$C96:$AZ96,COUNTIF(Data_Baseline!$C96:$AZ96,0)+1),Data_Baseline!AV96)))),"")</f>
        <v/>
      </c>
      <c r="AX96" s="79" t="str">
        <f>IFERROR(IF(Data_Baseline!AW96="","",IF($C$3="On",IF(AX$3&lt;=$B$2,SMALL(Data_Baseline!$C96:$AZ96,COUNTIF(Data_Baseline!$C96:$AZ96,0)+1)/MAX(Data_Baseline!$C96:$AZ96),IF(Data_Baseline!AW96=0,SMALL(Data_Baseline!$C96:$AZ96,COUNTIF(Data_Baseline!$C96:$AZ96,0)+1)/MAX(Data_Baseline!$C96:$AZ96),Data_Baseline!AW96/MAX(Data_Baseline!$C96:$AZ96))),IF(AX$3&lt;=$B$2,SMALL(Data_Baseline!$C96:$AZ96,COUNTIF(Data_Baseline!$C96:$AZ96,0)+1),IF(Data_Baseline!AW96=0,SMALL(Data_Baseline!$C96:$AZ96,COUNTIF(Data_Baseline!$C96:$AZ96,0)+1),Data_Baseline!AW96)))),"")</f>
        <v/>
      </c>
      <c r="AY96" s="79" t="str">
        <f>IFERROR(IF(Data_Baseline!AX96="","",IF($C$3="On",IF(AY$3&lt;=$B$2,SMALL(Data_Baseline!$C96:$AZ96,COUNTIF(Data_Baseline!$C96:$AZ96,0)+1)/MAX(Data_Baseline!$C96:$AZ96),IF(Data_Baseline!AX96=0,SMALL(Data_Baseline!$C96:$AZ96,COUNTIF(Data_Baseline!$C96:$AZ96,0)+1)/MAX(Data_Baseline!$C96:$AZ96),Data_Baseline!AX96/MAX(Data_Baseline!$C96:$AZ96))),IF(AY$3&lt;=$B$2,SMALL(Data_Baseline!$C96:$AZ96,COUNTIF(Data_Baseline!$C96:$AZ96,0)+1),IF(Data_Baseline!AX96=0,SMALL(Data_Baseline!$C96:$AZ96,COUNTIF(Data_Baseline!$C96:$AZ96,0)+1),Data_Baseline!AX96)))),"")</f>
        <v/>
      </c>
      <c r="AZ96" s="79" t="str">
        <f>IFERROR(IF(Data_Baseline!AY96="","",IF($C$3="On",IF(AZ$3&lt;=$B$2,SMALL(Data_Baseline!$C96:$AZ96,COUNTIF(Data_Baseline!$C96:$AZ96,0)+1)/MAX(Data_Baseline!$C96:$AZ96),IF(Data_Baseline!AY96=0,SMALL(Data_Baseline!$C96:$AZ96,COUNTIF(Data_Baseline!$C96:$AZ96,0)+1)/MAX(Data_Baseline!$C96:$AZ96),Data_Baseline!AY96/MAX(Data_Baseline!$C96:$AZ96))),IF(AZ$3&lt;=$B$2,SMALL(Data_Baseline!$C96:$AZ96,COUNTIF(Data_Baseline!$C96:$AZ96,0)+1),IF(Data_Baseline!AY96=0,SMALL(Data_Baseline!$C96:$AZ96,COUNTIF(Data_Baseline!$C96:$AZ96,0)+1),Data_Baseline!AY96)))),"")</f>
        <v/>
      </c>
      <c r="BA96" s="79" t="str">
        <f>IFERROR(IF(Data_Baseline!AZ96="","",IF($C$3="On",IF(BA$3&lt;=$B$2,SMALL(Data_Baseline!$C96:$AZ96,COUNTIF(Data_Baseline!$C96:$AZ96,0)+1)/MAX(Data_Baseline!$C96:$AZ96),IF(Data_Baseline!AZ96=0,SMALL(Data_Baseline!$C96:$AZ96,COUNTIF(Data_Baseline!$C96:$AZ96,0)+1)/MAX(Data_Baseline!$C96:$AZ96),Data_Baseline!AZ96/MAX(Data_Baseline!$C96:$AZ96))),IF(BA$3&lt;=$B$2,SMALL(Data_Baseline!$C96:$AZ96,COUNTIF(Data_Baseline!$C96:$AZ96,0)+1),IF(Data_Baseline!AZ96=0,SMALL(Data_Baseline!$C96:$AZ96,COUNTIF(Data_Baseline!$C96:$AZ96,0)+1),Data_Baseline!AZ96)))),"")</f>
        <v/>
      </c>
      <c r="BB96" s="79">
        <f ca="1">IF(Data_Initial!BA96="",1,0)</f>
        <v>1</v>
      </c>
      <c r="BC96" s="2" t="str">
        <f t="shared" ca="1" si="4"/>
        <v>3G_ltpD</v>
      </c>
      <c r="BD96" s="79" t="str">
        <f t="shared" ca="1" si="5"/>
        <v>3G</v>
      </c>
      <c r="BE96" s="79" t="str">
        <f ca="1">Data_Initial!BC96</f>
        <v>ltpD</v>
      </c>
      <c r="BF96" s="79" t="str">
        <f ca="1">Data_Initial!BB96</f>
        <v>1_3</v>
      </c>
      <c r="BG96" s="79">
        <f ca="1">IFERROR((INDIRECT("Plate"&amp;Data!A96&amp;"_C!"&amp;CHAR(RIGHT(Data!B96,LEN(Data!B96)-1)+65)&amp;CODE(LEFT(Data!B96,1))-58)),"")</f>
        <v>0</v>
      </c>
      <c r="BH96" s="79" t="str">
        <f ca="1">Data_Initial!BA96</f>
        <v/>
      </c>
      <c r="BI96" s="79">
        <f t="shared" ca="1" si="6"/>
        <v>2.4183386835619999E-4</v>
      </c>
      <c r="BJ96" s="79" t="str">
        <f ca="1">IF(BH96="N",1+MAX($BJ$3:BJ95),"")</f>
        <v/>
      </c>
      <c r="BK96" s="79"/>
      <c r="BL96" s="79"/>
      <c r="BM96" s="79"/>
      <c r="BN96" s="79"/>
      <c r="BO96" s="79"/>
      <c r="BP96" s="79"/>
      <c r="BQ96" s="79"/>
      <c r="BR96" s="79"/>
      <c r="BS96" s="79"/>
      <c r="BT96" s="79"/>
      <c r="BU96" s="79"/>
      <c r="BV96" s="79"/>
      <c r="BW96" s="79"/>
      <c r="BX96" s="79"/>
      <c r="BY96" s="79"/>
      <c r="BZ96" s="79"/>
    </row>
    <row r="97" spans="1:78" x14ac:dyDescent="0.25">
      <c r="A97" s="79">
        <f ca="1">IF(BH97="N","N"&amp;BJ97,IF(BB97=0,"",MAX($A$3:A96)+1))</f>
        <v>87</v>
      </c>
      <c r="B97" s="79" t="str">
        <f ca="1">Data_Initial!A97&amp;C97</f>
        <v>2F3</v>
      </c>
      <c r="C97" s="79" t="str">
        <f ca="1">Data_Initial!B97</f>
        <v>F3</v>
      </c>
      <c r="D97" s="79">
        <f ca="1">IFERROR(IF(Data_Baseline!C97="","",IF($C$3="On",IF(D$3&lt;=$B$2,SMALL(Data_Baseline!$C97:$AZ97,COUNTIF(Data_Baseline!$C97:$AZ97,0)+1)/MAX(Data_Baseline!$C97:$AZ97),IF(Data_Baseline!C97=0,SMALL(Data_Baseline!$C97:$AZ97,COUNTIF(Data_Baseline!$C97:$AZ97,0)+1)/MAX(Data_Baseline!$C97:$AZ97),Data_Baseline!C97/MAX(Data_Baseline!$C97:$AZ97))),IF(D$3&lt;=$B$2,SMALL(Data_Baseline!$C97:$AZ97,COUNTIF(Data_Baseline!$C97:$AZ97,0)+1),IF(Data_Baseline!C97=0,SMALL(Data_Baseline!$C97:$AZ97,COUNTIF(Data_Baseline!$C97:$AZ97,0)+1),Data_Baseline!C97)))),"")</f>
        <v>2.0991409480134926E-4</v>
      </c>
      <c r="E97" s="79">
        <f ca="1">IFERROR(IF(Data_Baseline!D97="","",IF($C$3="On",IF(E$3&lt;=$B$2,SMALL(Data_Baseline!$C97:$AZ97,COUNTIF(Data_Baseline!$C97:$AZ97,0)+1)/MAX(Data_Baseline!$C97:$AZ97),IF(Data_Baseline!D97=0,SMALL(Data_Baseline!$C97:$AZ97,COUNTIF(Data_Baseline!$C97:$AZ97,0)+1)/MAX(Data_Baseline!$C97:$AZ97),Data_Baseline!D97/MAX(Data_Baseline!$C97:$AZ97))),IF(E$3&lt;=$B$2,SMALL(Data_Baseline!$C97:$AZ97,COUNTIF(Data_Baseline!$C97:$AZ97,0)+1),IF(Data_Baseline!D97=0,SMALL(Data_Baseline!$C97:$AZ97,COUNTIF(Data_Baseline!$C97:$AZ97,0)+1),Data_Baseline!D97)))),"")</f>
        <v>2.0991409480134926E-4</v>
      </c>
      <c r="F97" s="79">
        <f ca="1">IFERROR(IF(Data_Baseline!E97="","",IF($C$3="On",IF(F$3&lt;=$B$2,SMALL(Data_Baseline!$C97:$AZ97,COUNTIF(Data_Baseline!$C97:$AZ97,0)+1)/MAX(Data_Baseline!$C97:$AZ97),IF(Data_Baseline!E97=0,SMALL(Data_Baseline!$C97:$AZ97,COUNTIF(Data_Baseline!$C97:$AZ97,0)+1)/MAX(Data_Baseline!$C97:$AZ97),Data_Baseline!E97/MAX(Data_Baseline!$C97:$AZ97))),IF(F$3&lt;=$B$2,SMALL(Data_Baseline!$C97:$AZ97,COUNTIF(Data_Baseline!$C97:$AZ97,0)+1),IF(Data_Baseline!E97=0,SMALL(Data_Baseline!$C97:$AZ97,COUNTIF(Data_Baseline!$C97:$AZ97,0)+1),Data_Baseline!E97)))),"")</f>
        <v>2.0991409480134926E-4</v>
      </c>
      <c r="G97" s="79">
        <f ca="1">IFERROR(IF(Data_Baseline!F97="","",IF($C$3="On",IF(G$3&lt;=$B$2,SMALL(Data_Baseline!$C97:$AZ97,COUNTIF(Data_Baseline!$C97:$AZ97,0)+1)/MAX(Data_Baseline!$C97:$AZ97),IF(Data_Baseline!F97=0,SMALL(Data_Baseline!$C97:$AZ97,COUNTIF(Data_Baseline!$C97:$AZ97,0)+1)/MAX(Data_Baseline!$C97:$AZ97),Data_Baseline!F97/MAX(Data_Baseline!$C97:$AZ97))),IF(G$3&lt;=$B$2,SMALL(Data_Baseline!$C97:$AZ97,COUNTIF(Data_Baseline!$C97:$AZ97,0)+1),IF(Data_Baseline!F97=0,SMALL(Data_Baseline!$C97:$AZ97,COUNTIF(Data_Baseline!$C97:$AZ97,0)+1),Data_Baseline!F97)))),"")</f>
        <v>2.0991409480134926E-4</v>
      </c>
      <c r="H97" s="79">
        <f ca="1">IFERROR(IF(Data_Baseline!G97="","",IF($C$3="On",IF(H$3&lt;=$B$2,SMALL(Data_Baseline!$C97:$AZ97,COUNTIF(Data_Baseline!$C97:$AZ97,0)+1)/MAX(Data_Baseline!$C97:$AZ97),IF(Data_Baseline!G97=0,SMALL(Data_Baseline!$C97:$AZ97,COUNTIF(Data_Baseline!$C97:$AZ97,0)+1)/MAX(Data_Baseline!$C97:$AZ97),Data_Baseline!G97/MAX(Data_Baseline!$C97:$AZ97))),IF(H$3&lt;=$B$2,SMALL(Data_Baseline!$C97:$AZ97,COUNTIF(Data_Baseline!$C97:$AZ97,0)+1),IF(Data_Baseline!G97=0,SMALL(Data_Baseline!$C97:$AZ97,COUNTIF(Data_Baseline!$C97:$AZ97,0)+1),Data_Baseline!G97)))),"")</f>
        <v>2.0991409480134926E-4</v>
      </c>
      <c r="I97" s="79">
        <f ca="1">IFERROR(IF(Data_Baseline!H97="","",IF($C$3="On",IF(I$3&lt;=$B$2,SMALL(Data_Baseline!$C97:$AZ97,COUNTIF(Data_Baseline!$C97:$AZ97,0)+1)/MAX(Data_Baseline!$C97:$AZ97),IF(Data_Baseline!H97=0,SMALL(Data_Baseline!$C97:$AZ97,COUNTIF(Data_Baseline!$C97:$AZ97,0)+1)/MAX(Data_Baseline!$C97:$AZ97),Data_Baseline!H97/MAX(Data_Baseline!$C97:$AZ97))),IF(I$3&lt;=$B$2,SMALL(Data_Baseline!$C97:$AZ97,COUNTIF(Data_Baseline!$C97:$AZ97,0)+1),IF(Data_Baseline!H97=0,SMALL(Data_Baseline!$C97:$AZ97,COUNTIF(Data_Baseline!$C97:$AZ97,0)+1),Data_Baseline!H97)))),"")</f>
        <v>2.0991409480134926E-4</v>
      </c>
      <c r="J97" s="79">
        <f ca="1">IFERROR(IF(Data_Baseline!I97="","",IF($C$3="On",IF(J$3&lt;=$B$2,SMALL(Data_Baseline!$C97:$AZ97,COUNTIF(Data_Baseline!$C97:$AZ97,0)+1)/MAX(Data_Baseline!$C97:$AZ97),IF(Data_Baseline!I97=0,SMALL(Data_Baseline!$C97:$AZ97,COUNTIF(Data_Baseline!$C97:$AZ97,0)+1)/MAX(Data_Baseline!$C97:$AZ97),Data_Baseline!I97/MAX(Data_Baseline!$C97:$AZ97))),IF(J$3&lt;=$B$2,SMALL(Data_Baseline!$C97:$AZ97,COUNTIF(Data_Baseline!$C97:$AZ97,0)+1),IF(Data_Baseline!I97=0,SMALL(Data_Baseline!$C97:$AZ97,COUNTIF(Data_Baseline!$C97:$AZ97,0)+1),Data_Baseline!I97)))),"")</f>
        <v>2.0991409480134926E-4</v>
      </c>
      <c r="K97" s="79">
        <f ca="1">IFERROR(IF(Data_Baseline!J97="","",IF($C$3="On",IF(K$3&lt;=$B$2,SMALL(Data_Baseline!$C97:$AZ97,COUNTIF(Data_Baseline!$C97:$AZ97,0)+1)/MAX(Data_Baseline!$C97:$AZ97),IF(Data_Baseline!J97=0,SMALL(Data_Baseline!$C97:$AZ97,COUNTIF(Data_Baseline!$C97:$AZ97,0)+1)/MAX(Data_Baseline!$C97:$AZ97),Data_Baseline!J97/MAX(Data_Baseline!$C97:$AZ97))),IF(K$3&lt;=$B$2,SMALL(Data_Baseline!$C97:$AZ97,COUNTIF(Data_Baseline!$C97:$AZ97,0)+1),IF(Data_Baseline!J97=0,SMALL(Data_Baseline!$C97:$AZ97,COUNTIF(Data_Baseline!$C97:$AZ97,0)+1),Data_Baseline!J97)))),"")</f>
        <v>2.0991409480134926E-4</v>
      </c>
      <c r="L97" s="79">
        <f ca="1">IFERROR(IF(Data_Baseline!K97="","",IF($C$3="On",IF(L$3&lt;=$B$2,SMALL(Data_Baseline!$C97:$AZ97,COUNTIF(Data_Baseline!$C97:$AZ97,0)+1)/MAX(Data_Baseline!$C97:$AZ97),IF(Data_Baseline!K97=0,SMALL(Data_Baseline!$C97:$AZ97,COUNTIF(Data_Baseline!$C97:$AZ97,0)+1)/MAX(Data_Baseline!$C97:$AZ97),Data_Baseline!K97/MAX(Data_Baseline!$C97:$AZ97))),IF(L$3&lt;=$B$2,SMALL(Data_Baseline!$C97:$AZ97,COUNTIF(Data_Baseline!$C97:$AZ97,0)+1),IF(Data_Baseline!K97=0,SMALL(Data_Baseline!$C97:$AZ97,COUNTIF(Data_Baseline!$C97:$AZ97,0)+1),Data_Baseline!K97)))),"")</f>
        <v>2.0991409480134926E-4</v>
      </c>
      <c r="M97" s="79">
        <f ca="1">IFERROR(IF(Data_Baseline!L97="","",IF($C$3="On",IF(M$3&lt;=$B$2,SMALL(Data_Baseline!$C97:$AZ97,COUNTIF(Data_Baseline!$C97:$AZ97,0)+1)/MAX(Data_Baseline!$C97:$AZ97),IF(Data_Baseline!L97=0,SMALL(Data_Baseline!$C97:$AZ97,COUNTIF(Data_Baseline!$C97:$AZ97,0)+1)/MAX(Data_Baseline!$C97:$AZ97),Data_Baseline!L97/MAX(Data_Baseline!$C97:$AZ97))),IF(M$3&lt;=$B$2,SMALL(Data_Baseline!$C97:$AZ97,COUNTIF(Data_Baseline!$C97:$AZ97,0)+1),IF(Data_Baseline!L97=0,SMALL(Data_Baseline!$C97:$AZ97,COUNTIF(Data_Baseline!$C97:$AZ97,0)+1),Data_Baseline!L97)))),"")</f>
        <v>2.0991409480134926E-4</v>
      </c>
      <c r="N97" s="79">
        <f ca="1">IFERROR(IF(Data_Baseline!M97="","",IF($C$3="On",IF(N$3&lt;=$B$2,SMALL(Data_Baseline!$C97:$AZ97,COUNTIF(Data_Baseline!$C97:$AZ97,0)+1)/MAX(Data_Baseline!$C97:$AZ97),IF(Data_Baseline!M97=0,SMALL(Data_Baseline!$C97:$AZ97,COUNTIF(Data_Baseline!$C97:$AZ97,0)+1)/MAX(Data_Baseline!$C97:$AZ97),Data_Baseline!M97/MAX(Data_Baseline!$C97:$AZ97))),IF(N$3&lt;=$B$2,SMALL(Data_Baseline!$C97:$AZ97,COUNTIF(Data_Baseline!$C97:$AZ97,0)+1),IF(Data_Baseline!M97=0,SMALL(Data_Baseline!$C97:$AZ97,COUNTIF(Data_Baseline!$C97:$AZ97,0)+1),Data_Baseline!M97)))),"")</f>
        <v>2.0991409480134926E-4</v>
      </c>
      <c r="O97" s="79">
        <f ca="1">IFERROR(IF(Data_Baseline!N97="","",IF($C$3="On",IF(O$3&lt;=$B$2,SMALL(Data_Baseline!$C97:$AZ97,COUNTIF(Data_Baseline!$C97:$AZ97,0)+1)/MAX(Data_Baseline!$C97:$AZ97),IF(Data_Baseline!N97=0,SMALL(Data_Baseline!$C97:$AZ97,COUNTIF(Data_Baseline!$C97:$AZ97,0)+1)/MAX(Data_Baseline!$C97:$AZ97),Data_Baseline!N97/MAX(Data_Baseline!$C97:$AZ97))),IF(O$3&lt;=$B$2,SMALL(Data_Baseline!$C97:$AZ97,COUNTIF(Data_Baseline!$C97:$AZ97,0)+1),IF(Data_Baseline!N97=0,SMALL(Data_Baseline!$C97:$AZ97,COUNTIF(Data_Baseline!$C97:$AZ97,0)+1),Data_Baseline!N97)))),"")</f>
        <v>2.0991409480134926E-4</v>
      </c>
      <c r="P97" s="79">
        <f ca="1">IFERROR(IF(Data_Baseline!O97="","",IF($C$3="On",IF(P$3&lt;=$B$2,SMALL(Data_Baseline!$C97:$AZ97,COUNTIF(Data_Baseline!$C97:$AZ97,0)+1)/MAX(Data_Baseline!$C97:$AZ97),IF(Data_Baseline!O97=0,SMALL(Data_Baseline!$C97:$AZ97,COUNTIF(Data_Baseline!$C97:$AZ97,0)+1)/MAX(Data_Baseline!$C97:$AZ97),Data_Baseline!O97/MAX(Data_Baseline!$C97:$AZ97))),IF(P$3&lt;=$B$2,SMALL(Data_Baseline!$C97:$AZ97,COUNTIF(Data_Baseline!$C97:$AZ97,0)+1),IF(Data_Baseline!O97=0,SMALL(Data_Baseline!$C97:$AZ97,COUNTIF(Data_Baseline!$C97:$AZ97,0)+1),Data_Baseline!O97)))),"")</f>
        <v>2.0991409480134926E-4</v>
      </c>
      <c r="Q97" s="79">
        <f ca="1">IFERROR(IF(Data_Baseline!P97="","",IF($C$3="On",IF(Q$3&lt;=$B$2,SMALL(Data_Baseline!$C97:$AZ97,COUNTIF(Data_Baseline!$C97:$AZ97,0)+1)/MAX(Data_Baseline!$C97:$AZ97),IF(Data_Baseline!P97=0,SMALL(Data_Baseline!$C97:$AZ97,COUNTIF(Data_Baseline!$C97:$AZ97,0)+1)/MAX(Data_Baseline!$C97:$AZ97),Data_Baseline!P97/MAX(Data_Baseline!$C97:$AZ97))),IF(Q$3&lt;=$B$2,SMALL(Data_Baseline!$C97:$AZ97,COUNTIF(Data_Baseline!$C97:$AZ97,0)+1),IF(Data_Baseline!P97=0,SMALL(Data_Baseline!$C97:$AZ97,COUNTIF(Data_Baseline!$C97:$AZ97,0)+1),Data_Baseline!P97)))),"")</f>
        <v>2.0991409480134926E-4</v>
      </c>
      <c r="R97" s="79">
        <f ca="1">IFERROR(IF(Data_Baseline!Q97="","",IF($C$3="On",IF(R$3&lt;=$B$2,SMALL(Data_Baseline!$C97:$AZ97,COUNTIF(Data_Baseline!$C97:$AZ97,0)+1)/MAX(Data_Baseline!$C97:$AZ97),IF(Data_Baseline!Q97=0,SMALL(Data_Baseline!$C97:$AZ97,COUNTIF(Data_Baseline!$C97:$AZ97,0)+1)/MAX(Data_Baseline!$C97:$AZ97),Data_Baseline!Q97/MAX(Data_Baseline!$C97:$AZ97))),IF(R$3&lt;=$B$2,SMALL(Data_Baseline!$C97:$AZ97,COUNTIF(Data_Baseline!$C97:$AZ97,0)+1),IF(Data_Baseline!Q97=0,SMALL(Data_Baseline!$C97:$AZ97,COUNTIF(Data_Baseline!$C97:$AZ97,0)+1),Data_Baseline!Q97)))),"")</f>
        <v>2.0991409480134926E-4</v>
      </c>
      <c r="S97" s="79">
        <f ca="1">IFERROR(IF(Data_Baseline!R97="","",IF($C$3="On",IF(S$3&lt;=$B$2,SMALL(Data_Baseline!$C97:$AZ97,COUNTIF(Data_Baseline!$C97:$AZ97,0)+1)/MAX(Data_Baseline!$C97:$AZ97),IF(Data_Baseline!R97=0,SMALL(Data_Baseline!$C97:$AZ97,COUNTIF(Data_Baseline!$C97:$AZ97,0)+1)/MAX(Data_Baseline!$C97:$AZ97),Data_Baseline!R97/MAX(Data_Baseline!$C97:$AZ97))),IF(S$3&lt;=$B$2,SMALL(Data_Baseline!$C97:$AZ97,COUNTIF(Data_Baseline!$C97:$AZ97,0)+1),IF(Data_Baseline!R97=0,SMALL(Data_Baseline!$C97:$AZ97,COUNTIF(Data_Baseline!$C97:$AZ97,0)+1),Data_Baseline!R97)))),"")</f>
        <v>2.0991409480134926E-4</v>
      </c>
      <c r="T97" s="79">
        <f ca="1">IFERROR(IF(Data_Baseline!S97="","",IF($C$3="On",IF(T$3&lt;=$B$2,SMALL(Data_Baseline!$C97:$AZ97,COUNTIF(Data_Baseline!$C97:$AZ97,0)+1)/MAX(Data_Baseline!$C97:$AZ97),IF(Data_Baseline!S97=0,SMALL(Data_Baseline!$C97:$AZ97,COUNTIF(Data_Baseline!$C97:$AZ97,0)+1)/MAX(Data_Baseline!$C97:$AZ97),Data_Baseline!S97/MAX(Data_Baseline!$C97:$AZ97))),IF(T$3&lt;=$B$2,SMALL(Data_Baseline!$C97:$AZ97,COUNTIF(Data_Baseline!$C97:$AZ97,0)+1),IF(Data_Baseline!S97=0,SMALL(Data_Baseline!$C97:$AZ97,COUNTIF(Data_Baseline!$C97:$AZ97,0)+1),Data_Baseline!S97)))),"")</f>
        <v>2.0991409480134926E-4</v>
      </c>
      <c r="U97" s="79">
        <f ca="1">IFERROR(IF(Data_Baseline!T97="","",IF($C$3="On",IF(U$3&lt;=$B$2,SMALL(Data_Baseline!$C97:$AZ97,COUNTIF(Data_Baseline!$C97:$AZ97,0)+1)/MAX(Data_Baseline!$C97:$AZ97),IF(Data_Baseline!T97=0,SMALL(Data_Baseline!$C97:$AZ97,COUNTIF(Data_Baseline!$C97:$AZ97,0)+1)/MAX(Data_Baseline!$C97:$AZ97),Data_Baseline!T97/MAX(Data_Baseline!$C97:$AZ97))),IF(U$3&lt;=$B$2,SMALL(Data_Baseline!$C97:$AZ97,COUNTIF(Data_Baseline!$C97:$AZ97,0)+1),IF(Data_Baseline!T97=0,SMALL(Data_Baseline!$C97:$AZ97,COUNTIF(Data_Baseline!$C97:$AZ97,0)+1),Data_Baseline!T97)))),"")</f>
        <v>2.0991409480134926E-4</v>
      </c>
      <c r="V97" s="79">
        <f ca="1">IFERROR(IF(Data_Baseline!U97="","",IF($C$3="On",IF(V$3&lt;=$B$2,SMALL(Data_Baseline!$C97:$AZ97,COUNTIF(Data_Baseline!$C97:$AZ97,0)+1)/MAX(Data_Baseline!$C97:$AZ97),IF(Data_Baseline!U97=0,SMALL(Data_Baseline!$C97:$AZ97,COUNTIF(Data_Baseline!$C97:$AZ97,0)+1)/MAX(Data_Baseline!$C97:$AZ97),Data_Baseline!U97/MAX(Data_Baseline!$C97:$AZ97))),IF(V$3&lt;=$B$2,SMALL(Data_Baseline!$C97:$AZ97,COUNTIF(Data_Baseline!$C97:$AZ97,0)+1),IF(Data_Baseline!U97=0,SMALL(Data_Baseline!$C97:$AZ97,COUNTIF(Data_Baseline!$C97:$AZ97,0)+1),Data_Baseline!U97)))),"")</f>
        <v>2.0991409480134926E-4</v>
      </c>
      <c r="W97" s="79">
        <f ca="1">IFERROR(IF(Data_Baseline!V97="","",IF($C$3="On",IF(W$3&lt;=$B$2,SMALL(Data_Baseline!$C97:$AZ97,COUNTIF(Data_Baseline!$C97:$AZ97,0)+1)/MAX(Data_Baseline!$C97:$AZ97),IF(Data_Baseline!V97=0,SMALL(Data_Baseline!$C97:$AZ97,COUNTIF(Data_Baseline!$C97:$AZ97,0)+1)/MAX(Data_Baseline!$C97:$AZ97),Data_Baseline!V97/MAX(Data_Baseline!$C97:$AZ97))),IF(W$3&lt;=$B$2,SMALL(Data_Baseline!$C97:$AZ97,COUNTIF(Data_Baseline!$C97:$AZ97,0)+1),IF(Data_Baseline!V97=0,SMALL(Data_Baseline!$C97:$AZ97,COUNTIF(Data_Baseline!$C97:$AZ97,0)+1),Data_Baseline!V97)))),"")</f>
        <v>2.0991409480134926E-4</v>
      </c>
      <c r="X97" s="79">
        <f ca="1">IFERROR(IF(Data_Baseline!W97="","",IF($C$3="On",IF(X$3&lt;=$B$2,SMALL(Data_Baseline!$C97:$AZ97,COUNTIF(Data_Baseline!$C97:$AZ97,0)+1)/MAX(Data_Baseline!$C97:$AZ97),IF(Data_Baseline!W97=0,SMALL(Data_Baseline!$C97:$AZ97,COUNTIF(Data_Baseline!$C97:$AZ97,0)+1)/MAX(Data_Baseline!$C97:$AZ97),Data_Baseline!W97/MAX(Data_Baseline!$C97:$AZ97))),IF(X$3&lt;=$B$2,SMALL(Data_Baseline!$C97:$AZ97,COUNTIF(Data_Baseline!$C97:$AZ97,0)+1),IF(Data_Baseline!W97=0,SMALL(Data_Baseline!$C97:$AZ97,COUNTIF(Data_Baseline!$C97:$AZ97,0)+1),Data_Baseline!W97)))),"")</f>
        <v>2.1762206120078636E-3</v>
      </c>
      <c r="Y97" s="79">
        <f ca="1">IFERROR(IF(Data_Baseline!X97="","",IF($C$3="On",IF(Y$3&lt;=$B$2,SMALL(Data_Baseline!$C97:$AZ97,COUNTIF(Data_Baseline!$C97:$AZ97,0)+1)/MAX(Data_Baseline!$C97:$AZ97),IF(Data_Baseline!X97=0,SMALL(Data_Baseline!$C97:$AZ97,COUNTIF(Data_Baseline!$C97:$AZ97,0)+1)/MAX(Data_Baseline!$C97:$AZ97),Data_Baseline!X97/MAX(Data_Baseline!$C97:$AZ97))),IF(Y$3&lt;=$B$2,SMALL(Data_Baseline!$C97:$AZ97,COUNTIF(Data_Baseline!$C97:$AZ97,0)+1),IF(Data_Baseline!X97=0,SMALL(Data_Baseline!$C97:$AZ97,COUNTIF(Data_Baseline!$C97:$AZ97,0)+1),Data_Baseline!X97)))),"")</f>
        <v>7.3096574301407353E-3</v>
      </c>
      <c r="Z97" s="79">
        <f ca="1">IFERROR(IF(Data_Baseline!Y97="","",IF($C$3="On",IF(Z$3&lt;=$B$2,SMALL(Data_Baseline!$C97:$AZ97,COUNTIF(Data_Baseline!$C97:$AZ97,0)+1)/MAX(Data_Baseline!$C97:$AZ97),IF(Data_Baseline!Y97=0,SMALL(Data_Baseline!$C97:$AZ97,COUNTIF(Data_Baseline!$C97:$AZ97,0)+1)/MAX(Data_Baseline!$C97:$AZ97),Data_Baseline!Y97/MAX(Data_Baseline!$C97:$AZ97))),IF(Z$3&lt;=$B$2,SMALL(Data_Baseline!$C97:$AZ97,COUNTIF(Data_Baseline!$C97:$AZ97,0)+1),IF(Data_Baseline!Y97=0,SMALL(Data_Baseline!$C97:$AZ97,COUNTIF(Data_Baseline!$C97:$AZ97,0)+1),Data_Baseline!Y97)))),"")</f>
        <v>1.6403863470201004E-2</v>
      </c>
      <c r="AA97" s="79">
        <f ca="1">IFERROR(IF(Data_Baseline!Z97="","",IF($C$3="On",IF(AA$3&lt;=$B$2,SMALL(Data_Baseline!$C97:$AZ97,COUNTIF(Data_Baseline!$C97:$AZ97,0)+1)/MAX(Data_Baseline!$C97:$AZ97),IF(Data_Baseline!Z97=0,SMALL(Data_Baseline!$C97:$AZ97,COUNTIF(Data_Baseline!$C97:$AZ97,0)+1)/MAX(Data_Baseline!$C97:$AZ97),Data_Baseline!Z97/MAX(Data_Baseline!$C97:$AZ97))),IF(AA$3&lt;=$B$2,SMALL(Data_Baseline!$C97:$AZ97,COUNTIF(Data_Baseline!$C97:$AZ97,0)+1),IF(Data_Baseline!Z97=0,SMALL(Data_Baseline!$C97:$AZ97,COUNTIF(Data_Baseline!$C97:$AZ97,0)+1),Data_Baseline!Z97)))),"")</f>
        <v>3.398546055948605E-2</v>
      </c>
      <c r="AB97" s="79">
        <f ca="1">IFERROR(IF(Data_Baseline!AA97="","",IF($C$3="On",IF(AB$3&lt;=$B$2,SMALL(Data_Baseline!$C97:$AZ97,COUNTIF(Data_Baseline!$C97:$AZ97,0)+1)/MAX(Data_Baseline!$C97:$AZ97),IF(Data_Baseline!AA97=0,SMALL(Data_Baseline!$C97:$AZ97,COUNTIF(Data_Baseline!$C97:$AZ97,0)+1)/MAX(Data_Baseline!$C97:$AZ97),Data_Baseline!AA97/MAX(Data_Baseline!$C97:$AZ97))),IF(AB$3&lt;=$B$2,SMALL(Data_Baseline!$C97:$AZ97,COUNTIF(Data_Baseline!$C97:$AZ97,0)+1),IF(Data_Baseline!AA97=0,SMALL(Data_Baseline!$C97:$AZ97,COUNTIF(Data_Baseline!$C97:$AZ97,0)+1),Data_Baseline!AA97)))),"")</f>
        <v>6.704547294551344E-2</v>
      </c>
      <c r="AC97" s="79">
        <f ca="1">IFERROR(IF(Data_Baseline!AB97="","",IF($C$3="On",IF(AC$3&lt;=$B$2,SMALL(Data_Baseline!$C97:$AZ97,COUNTIF(Data_Baseline!$C97:$AZ97,0)+1)/MAX(Data_Baseline!$C97:$AZ97),IF(Data_Baseline!AB97=0,SMALL(Data_Baseline!$C97:$AZ97,COUNTIF(Data_Baseline!$C97:$AZ97,0)+1)/MAX(Data_Baseline!$C97:$AZ97),Data_Baseline!AB97/MAX(Data_Baseline!$C97:$AZ97))),IF(AC$3&lt;=$B$2,SMALL(Data_Baseline!$C97:$AZ97,COUNTIF(Data_Baseline!$C97:$AZ97,0)+1),IF(Data_Baseline!AB97=0,SMALL(Data_Baseline!$C97:$AZ97,COUNTIF(Data_Baseline!$C97:$AZ97,0)+1),Data_Baseline!AB97)))),"")</f>
        <v>0.12584689198488042</v>
      </c>
      <c r="AD97" s="79">
        <f ca="1">IFERROR(IF(Data_Baseline!AC97="","",IF($C$3="On",IF(AD$3&lt;=$B$2,SMALL(Data_Baseline!$C97:$AZ97,COUNTIF(Data_Baseline!$C97:$AZ97,0)+1)/MAX(Data_Baseline!$C97:$AZ97),IF(Data_Baseline!AC97=0,SMALL(Data_Baseline!$C97:$AZ97,COUNTIF(Data_Baseline!$C97:$AZ97,0)+1)/MAX(Data_Baseline!$C97:$AZ97),Data_Baseline!AC97/MAX(Data_Baseline!$C97:$AZ97))),IF(AD$3&lt;=$B$2,SMALL(Data_Baseline!$C97:$AZ97,COUNTIF(Data_Baseline!$C97:$AZ97,0)+1),IF(Data_Baseline!AC97=0,SMALL(Data_Baseline!$C97:$AZ97,COUNTIF(Data_Baseline!$C97:$AZ97,0)+1),Data_Baseline!AC97)))),"")</f>
        <v>0.22223036895013037</v>
      </c>
      <c r="AE97" s="79">
        <f ca="1">IFERROR(IF(Data_Baseline!AD97="","",IF($C$3="On",IF(AE$3&lt;=$B$2,SMALL(Data_Baseline!$C97:$AZ97,COUNTIF(Data_Baseline!$C97:$AZ97,0)+1)/MAX(Data_Baseline!$C97:$AZ97),IF(Data_Baseline!AD97=0,SMALL(Data_Baseline!$C97:$AZ97,COUNTIF(Data_Baseline!$C97:$AZ97,0)+1)/MAX(Data_Baseline!$C97:$AZ97),Data_Baseline!AD97/MAX(Data_Baseline!$C97:$AZ97))),IF(AE$3&lt;=$B$2,SMALL(Data_Baseline!$C97:$AZ97,COUNTIF(Data_Baseline!$C97:$AZ97,0)+1),IF(Data_Baseline!AD97=0,SMALL(Data_Baseline!$C97:$AZ97,COUNTIF(Data_Baseline!$C97:$AZ97,0)+1),Data_Baseline!AD97)))),"")</f>
        <v>0.35806984981145584</v>
      </c>
      <c r="AF97" s="79">
        <f ca="1">IFERROR(IF(Data_Baseline!AE97="","",IF($C$3="On",IF(AF$3&lt;=$B$2,SMALL(Data_Baseline!$C97:$AZ97,COUNTIF(Data_Baseline!$C97:$AZ97,0)+1)/MAX(Data_Baseline!$C97:$AZ97),IF(Data_Baseline!AE97=0,SMALL(Data_Baseline!$C97:$AZ97,COUNTIF(Data_Baseline!$C97:$AZ97,0)+1)/MAX(Data_Baseline!$C97:$AZ97),Data_Baseline!AE97/MAX(Data_Baseline!$C97:$AZ97))),IF(AF$3&lt;=$B$2,SMALL(Data_Baseline!$C97:$AZ97,COUNTIF(Data_Baseline!$C97:$AZ97,0)+1),IF(Data_Baseline!AE97=0,SMALL(Data_Baseline!$C97:$AZ97,COUNTIF(Data_Baseline!$C97:$AZ97,0)+1),Data_Baseline!AE97)))),"")</f>
        <v>0.51514013928645519</v>
      </c>
      <c r="AG97" s="79">
        <f ca="1">IFERROR(IF(Data_Baseline!AF97="","",IF($C$3="On",IF(AG$3&lt;=$B$2,SMALL(Data_Baseline!$C97:$AZ97,COUNTIF(Data_Baseline!$C97:$AZ97,0)+1)/MAX(Data_Baseline!$C97:$AZ97),IF(Data_Baseline!AF97=0,SMALL(Data_Baseline!$C97:$AZ97,COUNTIF(Data_Baseline!$C97:$AZ97,0)+1)/MAX(Data_Baseline!$C97:$AZ97),Data_Baseline!AF97/MAX(Data_Baseline!$C97:$AZ97))),IF(AG$3&lt;=$B$2,SMALL(Data_Baseline!$C97:$AZ97,COUNTIF(Data_Baseline!$C97:$AZ97,0)+1),IF(Data_Baseline!AF97=0,SMALL(Data_Baseline!$C97:$AZ97,COUNTIF(Data_Baseline!$C97:$AZ97,0)+1),Data_Baseline!AF97)))),"")</f>
        <v>0.66512881078867025</v>
      </c>
      <c r="AH97" s="79">
        <f ca="1">IFERROR(IF(Data_Baseline!AG97="","",IF($C$3="On",IF(AH$3&lt;=$B$2,SMALL(Data_Baseline!$C97:$AZ97,COUNTIF(Data_Baseline!$C97:$AZ97,0)+1)/MAX(Data_Baseline!$C97:$AZ97),IF(Data_Baseline!AG97=0,SMALL(Data_Baseline!$C97:$AZ97,COUNTIF(Data_Baseline!$C97:$AZ97,0)+1)/MAX(Data_Baseline!$C97:$AZ97),Data_Baseline!AG97/MAX(Data_Baseline!$C97:$AZ97))),IF(AH$3&lt;=$B$2,SMALL(Data_Baseline!$C97:$AZ97,COUNTIF(Data_Baseline!$C97:$AZ97,0)+1),IF(Data_Baseline!AG97=0,SMALL(Data_Baseline!$C97:$AZ97,COUNTIF(Data_Baseline!$C97:$AZ97,0)+1),Data_Baseline!AG97)))),"")</f>
        <v>0.78356326037667778</v>
      </c>
      <c r="AI97" s="79">
        <f ca="1">IFERROR(IF(Data_Baseline!AH97="","",IF($C$3="On",IF(AI$3&lt;=$B$2,SMALL(Data_Baseline!$C97:$AZ97,COUNTIF(Data_Baseline!$C97:$AZ97,0)+1)/MAX(Data_Baseline!$C97:$AZ97),IF(Data_Baseline!AH97=0,SMALL(Data_Baseline!$C97:$AZ97,COUNTIF(Data_Baseline!$C97:$AZ97,0)+1)/MAX(Data_Baseline!$C97:$AZ97),Data_Baseline!AH97/MAX(Data_Baseline!$C97:$AZ97))),IF(AI$3&lt;=$B$2,SMALL(Data_Baseline!$C97:$AZ97,COUNTIF(Data_Baseline!$C97:$AZ97,0)+1),IF(Data_Baseline!AH97=0,SMALL(Data_Baseline!$C97:$AZ97,COUNTIF(Data_Baseline!$C97:$AZ97,0)+1),Data_Baseline!AH97)))),"")</f>
        <v>0.86569903526775982</v>
      </c>
      <c r="AJ97" s="79">
        <f ca="1">IFERROR(IF(Data_Baseline!AI97="","",IF($C$3="On",IF(AJ$3&lt;=$B$2,SMALL(Data_Baseline!$C97:$AZ97,COUNTIF(Data_Baseline!$C97:$AZ97,0)+1)/MAX(Data_Baseline!$C97:$AZ97),IF(Data_Baseline!AI97=0,SMALL(Data_Baseline!$C97:$AZ97,COUNTIF(Data_Baseline!$C97:$AZ97,0)+1)/MAX(Data_Baseline!$C97:$AZ97),Data_Baseline!AI97/MAX(Data_Baseline!$C97:$AZ97))),IF(AJ$3&lt;=$B$2,SMALL(Data_Baseline!$C97:$AZ97,COUNTIF(Data_Baseline!$C97:$AZ97,0)+1),IF(Data_Baseline!AI97=0,SMALL(Data_Baseline!$C97:$AZ97,COUNTIF(Data_Baseline!$C97:$AZ97,0)+1),Data_Baseline!AI97)))),"")</f>
        <v>0.91731270928358233</v>
      </c>
      <c r="AK97" s="79">
        <f ca="1">IFERROR(IF(Data_Baseline!AJ97="","",IF($C$3="On",IF(AK$3&lt;=$B$2,SMALL(Data_Baseline!$C97:$AZ97,COUNTIF(Data_Baseline!$C97:$AZ97,0)+1)/MAX(Data_Baseline!$C97:$AZ97),IF(Data_Baseline!AJ97=0,SMALL(Data_Baseline!$C97:$AZ97,COUNTIF(Data_Baseline!$C97:$AZ97,0)+1)/MAX(Data_Baseline!$C97:$AZ97),Data_Baseline!AJ97/MAX(Data_Baseline!$C97:$AZ97))),IF(AK$3&lt;=$B$2,SMALL(Data_Baseline!$C97:$AZ97,COUNTIF(Data_Baseline!$C97:$AZ97,0)+1),IF(Data_Baseline!AJ97=0,SMALL(Data_Baseline!$C97:$AZ97,COUNTIF(Data_Baseline!$C97:$AZ97,0)+1),Data_Baseline!AJ97)))),"")</f>
        <v>0.94857211883227921</v>
      </c>
      <c r="AL97" s="79">
        <f ca="1">IFERROR(IF(Data_Baseline!AK97="","",IF($C$3="On",IF(AL$3&lt;=$B$2,SMALL(Data_Baseline!$C97:$AZ97,COUNTIF(Data_Baseline!$C97:$AZ97,0)+1)/MAX(Data_Baseline!$C97:$AZ97),IF(Data_Baseline!AK97=0,SMALL(Data_Baseline!$C97:$AZ97,COUNTIF(Data_Baseline!$C97:$AZ97,0)+1)/MAX(Data_Baseline!$C97:$AZ97),Data_Baseline!AK97/MAX(Data_Baseline!$C97:$AZ97))),IF(AL$3&lt;=$B$2,SMALL(Data_Baseline!$C97:$AZ97,COUNTIF(Data_Baseline!$C97:$AZ97,0)+1),IF(Data_Baseline!AK97=0,SMALL(Data_Baseline!$C97:$AZ97,COUNTIF(Data_Baseline!$C97:$AZ97,0)+1),Data_Baseline!AK97)))),"")</f>
        <v>0.96786726902289677</v>
      </c>
      <c r="AM97" s="79">
        <f ca="1">IFERROR(IF(Data_Baseline!AL97="","",IF($C$3="On",IF(AM$3&lt;=$B$2,SMALL(Data_Baseline!$C97:$AZ97,COUNTIF(Data_Baseline!$C97:$AZ97,0)+1)/MAX(Data_Baseline!$C97:$AZ97),IF(Data_Baseline!AL97=0,SMALL(Data_Baseline!$C97:$AZ97,COUNTIF(Data_Baseline!$C97:$AZ97,0)+1)/MAX(Data_Baseline!$C97:$AZ97),Data_Baseline!AL97/MAX(Data_Baseline!$C97:$AZ97))),IF(AM$3&lt;=$B$2,SMALL(Data_Baseline!$C97:$AZ97,COUNTIF(Data_Baseline!$C97:$AZ97,0)+1),IF(Data_Baseline!AL97=0,SMALL(Data_Baseline!$C97:$AZ97,COUNTIF(Data_Baseline!$C97:$AZ97,0)+1),Data_Baseline!AL97)))),"")</f>
        <v>0.97993083176241136</v>
      </c>
      <c r="AN97" s="79">
        <f ca="1">IFERROR(IF(Data_Baseline!AM97="","",IF($C$3="On",IF(AN$3&lt;=$B$2,SMALL(Data_Baseline!$C97:$AZ97,COUNTIF(Data_Baseline!$C97:$AZ97,0)+1)/MAX(Data_Baseline!$C97:$AZ97),IF(Data_Baseline!AM97=0,SMALL(Data_Baseline!$C97:$AZ97,COUNTIF(Data_Baseline!$C97:$AZ97,0)+1)/MAX(Data_Baseline!$C97:$AZ97),Data_Baseline!AM97/MAX(Data_Baseline!$C97:$AZ97))),IF(AN$3&lt;=$B$2,SMALL(Data_Baseline!$C97:$AZ97,COUNTIF(Data_Baseline!$C97:$AZ97,0)+1),IF(Data_Baseline!AM97=0,SMALL(Data_Baseline!$C97:$AZ97,COUNTIF(Data_Baseline!$C97:$AZ97,0)+1),Data_Baseline!AM97)))),"")</f>
        <v>0.98798351244813842</v>
      </c>
      <c r="AO97" s="79">
        <f ca="1">IFERROR(IF(Data_Baseline!AN97="","",IF($C$3="On",IF(AO$3&lt;=$B$2,SMALL(Data_Baseline!$C97:$AZ97,COUNTIF(Data_Baseline!$C97:$AZ97,0)+1)/MAX(Data_Baseline!$C97:$AZ97),IF(Data_Baseline!AN97=0,SMALL(Data_Baseline!$C97:$AZ97,COUNTIF(Data_Baseline!$C97:$AZ97,0)+1)/MAX(Data_Baseline!$C97:$AZ97),Data_Baseline!AN97/MAX(Data_Baseline!$C97:$AZ97))),IF(AO$3&lt;=$B$2,SMALL(Data_Baseline!$C97:$AZ97,COUNTIF(Data_Baseline!$C97:$AZ97,0)+1),IF(Data_Baseline!AN97=0,SMALL(Data_Baseline!$C97:$AZ97,COUNTIF(Data_Baseline!$C97:$AZ97,0)+1),Data_Baseline!AN97)))),"")</f>
        <v>0.99386884327836056</v>
      </c>
      <c r="AP97" s="79">
        <f ca="1">IFERROR(IF(Data_Baseline!AO97="","",IF($C$3="On",IF(AP$3&lt;=$B$2,SMALL(Data_Baseline!$C97:$AZ97,COUNTIF(Data_Baseline!$C97:$AZ97,0)+1)/MAX(Data_Baseline!$C97:$AZ97),IF(Data_Baseline!AO97=0,SMALL(Data_Baseline!$C97:$AZ97,COUNTIF(Data_Baseline!$C97:$AZ97,0)+1)/MAX(Data_Baseline!$C97:$AZ97),Data_Baseline!AO97/MAX(Data_Baseline!$C97:$AZ97))),IF(AP$3&lt;=$B$2,SMALL(Data_Baseline!$C97:$AZ97,COUNTIF(Data_Baseline!$C97:$AZ97,0)+1),IF(Data_Baseline!AO97=0,SMALL(Data_Baseline!$C97:$AZ97,COUNTIF(Data_Baseline!$C97:$AZ97,0)+1),Data_Baseline!AO97)))),"")</f>
        <v>0.9980982249611341</v>
      </c>
      <c r="AQ97" s="79">
        <f ca="1">IFERROR(IF(Data_Baseline!AP97="","",IF($C$3="On",IF(AQ$3&lt;=$B$2,SMALL(Data_Baseline!$C97:$AZ97,COUNTIF(Data_Baseline!$C97:$AZ97,0)+1)/MAX(Data_Baseline!$C97:$AZ97),IF(Data_Baseline!AP97=0,SMALL(Data_Baseline!$C97:$AZ97,COUNTIF(Data_Baseline!$C97:$AZ97,0)+1)/MAX(Data_Baseline!$C97:$AZ97),Data_Baseline!AP97/MAX(Data_Baseline!$C97:$AZ97))),IF(AQ$3&lt;=$B$2,SMALL(Data_Baseline!$C97:$AZ97,COUNTIF(Data_Baseline!$C97:$AZ97,0)+1),IF(Data_Baseline!AP97=0,SMALL(Data_Baseline!$C97:$AZ97,COUNTIF(Data_Baseline!$C97:$AZ97,0)+1),Data_Baseline!AP97)))),"")</f>
        <v>1</v>
      </c>
      <c r="AR97" s="79" t="str">
        <f>IFERROR(IF(Data_Baseline!AQ97="","",IF($C$3="On",IF(AR$3&lt;=$B$2,SMALL(Data_Baseline!$C97:$AZ97,COUNTIF(Data_Baseline!$C97:$AZ97,0)+1)/MAX(Data_Baseline!$C97:$AZ97),IF(Data_Baseline!AQ97=0,SMALL(Data_Baseline!$C97:$AZ97,COUNTIF(Data_Baseline!$C97:$AZ97,0)+1)/MAX(Data_Baseline!$C97:$AZ97),Data_Baseline!AQ97/MAX(Data_Baseline!$C97:$AZ97))),IF(AR$3&lt;=$B$2,SMALL(Data_Baseline!$C97:$AZ97,COUNTIF(Data_Baseline!$C97:$AZ97,0)+1),IF(Data_Baseline!AQ97=0,SMALL(Data_Baseline!$C97:$AZ97,COUNTIF(Data_Baseline!$C97:$AZ97,0)+1),Data_Baseline!AQ97)))),"")</f>
        <v/>
      </c>
      <c r="AS97" s="79" t="str">
        <f>IFERROR(IF(Data_Baseline!AR97="","",IF($C$3="On",IF(AS$3&lt;=$B$2,SMALL(Data_Baseline!$C97:$AZ97,COUNTIF(Data_Baseline!$C97:$AZ97,0)+1)/MAX(Data_Baseline!$C97:$AZ97),IF(Data_Baseline!AR97=0,SMALL(Data_Baseline!$C97:$AZ97,COUNTIF(Data_Baseline!$C97:$AZ97,0)+1)/MAX(Data_Baseline!$C97:$AZ97),Data_Baseline!AR97/MAX(Data_Baseline!$C97:$AZ97))),IF(AS$3&lt;=$B$2,SMALL(Data_Baseline!$C97:$AZ97,COUNTIF(Data_Baseline!$C97:$AZ97,0)+1),IF(Data_Baseline!AR97=0,SMALL(Data_Baseline!$C97:$AZ97,COUNTIF(Data_Baseline!$C97:$AZ97,0)+1),Data_Baseline!AR97)))),"")</f>
        <v/>
      </c>
      <c r="AT97" s="79" t="str">
        <f>IFERROR(IF(Data_Baseline!AS97="","",IF($C$3="On",IF(AT$3&lt;=$B$2,SMALL(Data_Baseline!$C97:$AZ97,COUNTIF(Data_Baseline!$C97:$AZ97,0)+1)/MAX(Data_Baseline!$C97:$AZ97),IF(Data_Baseline!AS97=0,SMALL(Data_Baseline!$C97:$AZ97,COUNTIF(Data_Baseline!$C97:$AZ97,0)+1)/MAX(Data_Baseline!$C97:$AZ97),Data_Baseline!AS97/MAX(Data_Baseline!$C97:$AZ97))),IF(AT$3&lt;=$B$2,SMALL(Data_Baseline!$C97:$AZ97,COUNTIF(Data_Baseline!$C97:$AZ97,0)+1),IF(Data_Baseline!AS97=0,SMALL(Data_Baseline!$C97:$AZ97,COUNTIF(Data_Baseline!$C97:$AZ97,0)+1),Data_Baseline!AS97)))),"")</f>
        <v/>
      </c>
      <c r="AU97" s="79" t="str">
        <f>IFERROR(IF(Data_Baseline!AT97="","",IF($C$3="On",IF(AU$3&lt;=$B$2,SMALL(Data_Baseline!$C97:$AZ97,COUNTIF(Data_Baseline!$C97:$AZ97,0)+1)/MAX(Data_Baseline!$C97:$AZ97),IF(Data_Baseline!AT97=0,SMALL(Data_Baseline!$C97:$AZ97,COUNTIF(Data_Baseline!$C97:$AZ97,0)+1)/MAX(Data_Baseline!$C97:$AZ97),Data_Baseline!AT97/MAX(Data_Baseline!$C97:$AZ97))),IF(AU$3&lt;=$B$2,SMALL(Data_Baseline!$C97:$AZ97,COUNTIF(Data_Baseline!$C97:$AZ97,0)+1),IF(Data_Baseline!AT97=0,SMALL(Data_Baseline!$C97:$AZ97,COUNTIF(Data_Baseline!$C97:$AZ97,0)+1),Data_Baseline!AT97)))),"")</f>
        <v/>
      </c>
      <c r="AV97" s="79" t="str">
        <f>IFERROR(IF(Data_Baseline!AU97="","",IF($C$3="On",IF(AV$3&lt;=$B$2,SMALL(Data_Baseline!$C97:$AZ97,COUNTIF(Data_Baseline!$C97:$AZ97,0)+1)/MAX(Data_Baseline!$C97:$AZ97),IF(Data_Baseline!AU97=0,SMALL(Data_Baseline!$C97:$AZ97,COUNTIF(Data_Baseline!$C97:$AZ97,0)+1)/MAX(Data_Baseline!$C97:$AZ97),Data_Baseline!AU97/MAX(Data_Baseline!$C97:$AZ97))),IF(AV$3&lt;=$B$2,SMALL(Data_Baseline!$C97:$AZ97,COUNTIF(Data_Baseline!$C97:$AZ97,0)+1),IF(Data_Baseline!AU97=0,SMALL(Data_Baseline!$C97:$AZ97,COUNTIF(Data_Baseline!$C97:$AZ97,0)+1),Data_Baseline!AU97)))),"")</f>
        <v/>
      </c>
      <c r="AW97" s="79" t="str">
        <f>IFERROR(IF(Data_Baseline!AV97="","",IF($C$3="On",IF(AW$3&lt;=$B$2,SMALL(Data_Baseline!$C97:$AZ97,COUNTIF(Data_Baseline!$C97:$AZ97,0)+1)/MAX(Data_Baseline!$C97:$AZ97),IF(Data_Baseline!AV97=0,SMALL(Data_Baseline!$C97:$AZ97,COUNTIF(Data_Baseline!$C97:$AZ97,0)+1)/MAX(Data_Baseline!$C97:$AZ97),Data_Baseline!AV97/MAX(Data_Baseline!$C97:$AZ97))),IF(AW$3&lt;=$B$2,SMALL(Data_Baseline!$C97:$AZ97,COUNTIF(Data_Baseline!$C97:$AZ97,0)+1),IF(Data_Baseline!AV97=0,SMALL(Data_Baseline!$C97:$AZ97,COUNTIF(Data_Baseline!$C97:$AZ97,0)+1),Data_Baseline!AV97)))),"")</f>
        <v/>
      </c>
      <c r="AX97" s="79" t="str">
        <f>IFERROR(IF(Data_Baseline!AW97="","",IF($C$3="On",IF(AX$3&lt;=$B$2,SMALL(Data_Baseline!$C97:$AZ97,COUNTIF(Data_Baseline!$C97:$AZ97,0)+1)/MAX(Data_Baseline!$C97:$AZ97),IF(Data_Baseline!AW97=0,SMALL(Data_Baseline!$C97:$AZ97,COUNTIF(Data_Baseline!$C97:$AZ97,0)+1)/MAX(Data_Baseline!$C97:$AZ97),Data_Baseline!AW97/MAX(Data_Baseline!$C97:$AZ97))),IF(AX$3&lt;=$B$2,SMALL(Data_Baseline!$C97:$AZ97,COUNTIF(Data_Baseline!$C97:$AZ97,0)+1),IF(Data_Baseline!AW97=0,SMALL(Data_Baseline!$C97:$AZ97,COUNTIF(Data_Baseline!$C97:$AZ97,0)+1),Data_Baseline!AW97)))),"")</f>
        <v/>
      </c>
      <c r="AY97" s="79" t="str">
        <f>IFERROR(IF(Data_Baseline!AX97="","",IF($C$3="On",IF(AY$3&lt;=$B$2,SMALL(Data_Baseline!$C97:$AZ97,COUNTIF(Data_Baseline!$C97:$AZ97,0)+1)/MAX(Data_Baseline!$C97:$AZ97),IF(Data_Baseline!AX97=0,SMALL(Data_Baseline!$C97:$AZ97,COUNTIF(Data_Baseline!$C97:$AZ97,0)+1)/MAX(Data_Baseline!$C97:$AZ97),Data_Baseline!AX97/MAX(Data_Baseline!$C97:$AZ97))),IF(AY$3&lt;=$B$2,SMALL(Data_Baseline!$C97:$AZ97,COUNTIF(Data_Baseline!$C97:$AZ97,0)+1),IF(Data_Baseline!AX97=0,SMALL(Data_Baseline!$C97:$AZ97,COUNTIF(Data_Baseline!$C97:$AZ97,0)+1),Data_Baseline!AX97)))),"")</f>
        <v/>
      </c>
      <c r="AZ97" s="79" t="str">
        <f>IFERROR(IF(Data_Baseline!AY97="","",IF($C$3="On",IF(AZ$3&lt;=$B$2,SMALL(Data_Baseline!$C97:$AZ97,COUNTIF(Data_Baseline!$C97:$AZ97,0)+1)/MAX(Data_Baseline!$C97:$AZ97),IF(Data_Baseline!AY97=0,SMALL(Data_Baseline!$C97:$AZ97,COUNTIF(Data_Baseline!$C97:$AZ97,0)+1)/MAX(Data_Baseline!$C97:$AZ97),Data_Baseline!AY97/MAX(Data_Baseline!$C97:$AZ97))),IF(AZ$3&lt;=$B$2,SMALL(Data_Baseline!$C97:$AZ97,COUNTIF(Data_Baseline!$C97:$AZ97,0)+1),IF(Data_Baseline!AY97=0,SMALL(Data_Baseline!$C97:$AZ97,COUNTIF(Data_Baseline!$C97:$AZ97,0)+1),Data_Baseline!AY97)))),"")</f>
        <v/>
      </c>
      <c r="BA97" s="79" t="str">
        <f>IFERROR(IF(Data_Baseline!AZ97="","",IF($C$3="On",IF(BA$3&lt;=$B$2,SMALL(Data_Baseline!$C97:$AZ97,COUNTIF(Data_Baseline!$C97:$AZ97,0)+1)/MAX(Data_Baseline!$C97:$AZ97),IF(Data_Baseline!AZ97=0,SMALL(Data_Baseline!$C97:$AZ97,COUNTIF(Data_Baseline!$C97:$AZ97,0)+1)/MAX(Data_Baseline!$C97:$AZ97),Data_Baseline!AZ97/MAX(Data_Baseline!$C97:$AZ97))),IF(BA$3&lt;=$B$2,SMALL(Data_Baseline!$C97:$AZ97,COUNTIF(Data_Baseline!$C97:$AZ97,0)+1),IF(Data_Baseline!AZ97=0,SMALL(Data_Baseline!$C97:$AZ97,COUNTIF(Data_Baseline!$C97:$AZ97,0)+1),Data_Baseline!AZ97)))),"")</f>
        <v/>
      </c>
      <c r="BB97" s="79">
        <f ca="1">IF(Data_Initial!BA97="",1,0)</f>
        <v>1</v>
      </c>
      <c r="BC97" s="2" t="str">
        <f t="shared" ca="1" si="4"/>
        <v>3G_ltpD</v>
      </c>
      <c r="BD97" s="79" t="str">
        <f t="shared" ca="1" si="5"/>
        <v>3G</v>
      </c>
      <c r="BE97" s="79" t="str">
        <f ca="1">Data_Initial!BC97</f>
        <v>ltpD</v>
      </c>
      <c r="BF97" s="79" t="str">
        <f ca="1">Data_Initial!BB97</f>
        <v>1_3</v>
      </c>
      <c r="BG97" s="79">
        <f ca="1">IFERROR((INDIRECT("Plate"&amp;Data!A97&amp;"_C!"&amp;CHAR(RIGHT(Data!B97,LEN(Data!B97)-1)+65)&amp;CODE(LEFT(Data!B97,1))-58)),"")</f>
        <v>0</v>
      </c>
      <c r="BH97" s="79" t="str">
        <f ca="1">Data_Initial!BA97</f>
        <v/>
      </c>
      <c r="BI97" s="79">
        <f t="shared" ca="1" si="6"/>
        <v>2.0991409480134926E-4</v>
      </c>
      <c r="BJ97" s="79" t="str">
        <f ca="1">IF(BH97="N",1+MAX($BJ$3:BJ96),"")</f>
        <v/>
      </c>
      <c r="BK97" s="79"/>
      <c r="BL97" s="79"/>
      <c r="BM97" s="79"/>
      <c r="BN97" s="79"/>
      <c r="BO97" s="79"/>
      <c r="BP97" s="79"/>
      <c r="BQ97" s="79"/>
      <c r="BR97" s="79"/>
      <c r="BS97" s="79"/>
      <c r="BT97" s="79"/>
      <c r="BU97" s="79"/>
      <c r="BV97" s="79"/>
      <c r="BW97" s="79"/>
      <c r="BX97" s="79"/>
      <c r="BY97" s="79"/>
      <c r="BZ97" s="79"/>
    </row>
    <row r="98" spans="1:78" x14ac:dyDescent="0.25">
      <c r="A98" s="79">
        <f ca="1">IF(BH98="N","N"&amp;BJ98,IF(BB98=0,"",MAX($A$3:A97)+1))</f>
        <v>88</v>
      </c>
      <c r="B98" s="79" t="str">
        <f ca="1">Data_Initial!A98&amp;C98</f>
        <v>2G3</v>
      </c>
      <c r="C98" s="79" t="str">
        <f ca="1">Data_Initial!B98</f>
        <v>G3</v>
      </c>
      <c r="D98" s="79">
        <f ca="1">IFERROR(IF(Data_Baseline!C98="","",IF($C$3="On",IF(D$3&lt;=$B$2,SMALL(Data_Baseline!$C98:$AZ98,COUNTIF(Data_Baseline!$C98:$AZ98,0)+1)/MAX(Data_Baseline!$C98:$AZ98),IF(Data_Baseline!C98=0,SMALL(Data_Baseline!$C98:$AZ98,COUNTIF(Data_Baseline!$C98:$AZ98,0)+1)/MAX(Data_Baseline!$C98:$AZ98),Data_Baseline!C98/MAX(Data_Baseline!$C98:$AZ98))),IF(D$3&lt;=$B$2,SMALL(Data_Baseline!$C98:$AZ98,COUNTIF(Data_Baseline!$C98:$AZ98,0)+1),IF(Data_Baseline!C98=0,SMALL(Data_Baseline!$C98:$AZ98,COUNTIF(Data_Baseline!$C98:$AZ98,0)+1),Data_Baseline!C98)))),"")</f>
        <v>1.2134771603977729E-3</v>
      </c>
      <c r="E98" s="79">
        <f ca="1">IFERROR(IF(Data_Baseline!D98="","",IF($C$3="On",IF(E$3&lt;=$B$2,SMALL(Data_Baseline!$C98:$AZ98,COUNTIF(Data_Baseline!$C98:$AZ98,0)+1)/MAX(Data_Baseline!$C98:$AZ98),IF(Data_Baseline!D98=0,SMALL(Data_Baseline!$C98:$AZ98,COUNTIF(Data_Baseline!$C98:$AZ98,0)+1)/MAX(Data_Baseline!$C98:$AZ98),Data_Baseline!D98/MAX(Data_Baseline!$C98:$AZ98))),IF(E$3&lt;=$B$2,SMALL(Data_Baseline!$C98:$AZ98,COUNTIF(Data_Baseline!$C98:$AZ98,0)+1),IF(Data_Baseline!D98=0,SMALL(Data_Baseline!$C98:$AZ98,COUNTIF(Data_Baseline!$C98:$AZ98,0)+1),Data_Baseline!D98)))),"")</f>
        <v>1.2134771603977729E-3</v>
      </c>
      <c r="F98" s="79">
        <f ca="1">IFERROR(IF(Data_Baseline!E98="","",IF($C$3="On",IF(F$3&lt;=$B$2,SMALL(Data_Baseline!$C98:$AZ98,COUNTIF(Data_Baseline!$C98:$AZ98,0)+1)/MAX(Data_Baseline!$C98:$AZ98),IF(Data_Baseline!E98=0,SMALL(Data_Baseline!$C98:$AZ98,COUNTIF(Data_Baseline!$C98:$AZ98,0)+1)/MAX(Data_Baseline!$C98:$AZ98),Data_Baseline!E98/MAX(Data_Baseline!$C98:$AZ98))),IF(F$3&lt;=$B$2,SMALL(Data_Baseline!$C98:$AZ98,COUNTIF(Data_Baseline!$C98:$AZ98,0)+1),IF(Data_Baseline!E98=0,SMALL(Data_Baseline!$C98:$AZ98,COUNTIF(Data_Baseline!$C98:$AZ98,0)+1),Data_Baseline!E98)))),"")</f>
        <v>1.2134771603977729E-3</v>
      </c>
      <c r="G98" s="79">
        <f ca="1">IFERROR(IF(Data_Baseline!F98="","",IF($C$3="On",IF(G$3&lt;=$B$2,SMALL(Data_Baseline!$C98:$AZ98,COUNTIF(Data_Baseline!$C98:$AZ98,0)+1)/MAX(Data_Baseline!$C98:$AZ98),IF(Data_Baseline!F98=0,SMALL(Data_Baseline!$C98:$AZ98,COUNTIF(Data_Baseline!$C98:$AZ98,0)+1)/MAX(Data_Baseline!$C98:$AZ98),Data_Baseline!F98/MAX(Data_Baseline!$C98:$AZ98))),IF(G$3&lt;=$B$2,SMALL(Data_Baseline!$C98:$AZ98,COUNTIF(Data_Baseline!$C98:$AZ98,0)+1),IF(Data_Baseline!F98=0,SMALL(Data_Baseline!$C98:$AZ98,COUNTIF(Data_Baseline!$C98:$AZ98,0)+1),Data_Baseline!F98)))),"")</f>
        <v>1.2134771603977729E-3</v>
      </c>
      <c r="H98" s="79">
        <f ca="1">IFERROR(IF(Data_Baseline!G98="","",IF($C$3="On",IF(H$3&lt;=$B$2,SMALL(Data_Baseline!$C98:$AZ98,COUNTIF(Data_Baseline!$C98:$AZ98,0)+1)/MAX(Data_Baseline!$C98:$AZ98),IF(Data_Baseline!G98=0,SMALL(Data_Baseline!$C98:$AZ98,COUNTIF(Data_Baseline!$C98:$AZ98,0)+1)/MAX(Data_Baseline!$C98:$AZ98),Data_Baseline!G98/MAX(Data_Baseline!$C98:$AZ98))),IF(H$3&lt;=$B$2,SMALL(Data_Baseline!$C98:$AZ98,COUNTIF(Data_Baseline!$C98:$AZ98,0)+1),IF(Data_Baseline!G98=0,SMALL(Data_Baseline!$C98:$AZ98,COUNTIF(Data_Baseline!$C98:$AZ98,0)+1),Data_Baseline!G98)))),"")</f>
        <v>1.2134771603977729E-3</v>
      </c>
      <c r="I98" s="79">
        <f ca="1">IFERROR(IF(Data_Baseline!H98="","",IF($C$3="On",IF(I$3&lt;=$B$2,SMALL(Data_Baseline!$C98:$AZ98,COUNTIF(Data_Baseline!$C98:$AZ98,0)+1)/MAX(Data_Baseline!$C98:$AZ98),IF(Data_Baseline!H98=0,SMALL(Data_Baseline!$C98:$AZ98,COUNTIF(Data_Baseline!$C98:$AZ98,0)+1)/MAX(Data_Baseline!$C98:$AZ98),Data_Baseline!H98/MAX(Data_Baseline!$C98:$AZ98))),IF(I$3&lt;=$B$2,SMALL(Data_Baseline!$C98:$AZ98,COUNTIF(Data_Baseline!$C98:$AZ98,0)+1),IF(Data_Baseline!H98=0,SMALL(Data_Baseline!$C98:$AZ98,COUNTIF(Data_Baseline!$C98:$AZ98,0)+1),Data_Baseline!H98)))),"")</f>
        <v>1.2134771603977729E-3</v>
      </c>
      <c r="J98" s="79">
        <f ca="1">IFERROR(IF(Data_Baseline!I98="","",IF($C$3="On",IF(J$3&lt;=$B$2,SMALL(Data_Baseline!$C98:$AZ98,COUNTIF(Data_Baseline!$C98:$AZ98,0)+1)/MAX(Data_Baseline!$C98:$AZ98),IF(Data_Baseline!I98=0,SMALL(Data_Baseline!$C98:$AZ98,COUNTIF(Data_Baseline!$C98:$AZ98,0)+1)/MAX(Data_Baseline!$C98:$AZ98),Data_Baseline!I98/MAX(Data_Baseline!$C98:$AZ98))),IF(J$3&lt;=$B$2,SMALL(Data_Baseline!$C98:$AZ98,COUNTIF(Data_Baseline!$C98:$AZ98,0)+1),IF(Data_Baseline!I98=0,SMALL(Data_Baseline!$C98:$AZ98,COUNTIF(Data_Baseline!$C98:$AZ98,0)+1),Data_Baseline!I98)))),"")</f>
        <v>1.2134771603977729E-3</v>
      </c>
      <c r="K98" s="79">
        <f ca="1">IFERROR(IF(Data_Baseline!J98="","",IF($C$3="On",IF(K$3&lt;=$B$2,SMALL(Data_Baseline!$C98:$AZ98,COUNTIF(Data_Baseline!$C98:$AZ98,0)+1)/MAX(Data_Baseline!$C98:$AZ98),IF(Data_Baseline!J98=0,SMALL(Data_Baseline!$C98:$AZ98,COUNTIF(Data_Baseline!$C98:$AZ98,0)+1)/MAX(Data_Baseline!$C98:$AZ98),Data_Baseline!J98/MAX(Data_Baseline!$C98:$AZ98))),IF(K$3&lt;=$B$2,SMALL(Data_Baseline!$C98:$AZ98,COUNTIF(Data_Baseline!$C98:$AZ98,0)+1),IF(Data_Baseline!J98=0,SMALL(Data_Baseline!$C98:$AZ98,COUNTIF(Data_Baseline!$C98:$AZ98,0)+1),Data_Baseline!J98)))),"")</f>
        <v>1.2134771603977729E-3</v>
      </c>
      <c r="L98" s="79">
        <f ca="1">IFERROR(IF(Data_Baseline!K98="","",IF($C$3="On",IF(L$3&lt;=$B$2,SMALL(Data_Baseline!$C98:$AZ98,COUNTIF(Data_Baseline!$C98:$AZ98,0)+1)/MAX(Data_Baseline!$C98:$AZ98),IF(Data_Baseline!K98=0,SMALL(Data_Baseline!$C98:$AZ98,COUNTIF(Data_Baseline!$C98:$AZ98,0)+1)/MAX(Data_Baseline!$C98:$AZ98),Data_Baseline!K98/MAX(Data_Baseline!$C98:$AZ98))),IF(L$3&lt;=$B$2,SMALL(Data_Baseline!$C98:$AZ98,COUNTIF(Data_Baseline!$C98:$AZ98,0)+1),IF(Data_Baseline!K98=0,SMALL(Data_Baseline!$C98:$AZ98,COUNTIF(Data_Baseline!$C98:$AZ98,0)+1),Data_Baseline!K98)))),"")</f>
        <v>1.2134771603977729E-3</v>
      </c>
      <c r="M98" s="79">
        <f ca="1">IFERROR(IF(Data_Baseline!L98="","",IF($C$3="On",IF(M$3&lt;=$B$2,SMALL(Data_Baseline!$C98:$AZ98,COUNTIF(Data_Baseline!$C98:$AZ98,0)+1)/MAX(Data_Baseline!$C98:$AZ98),IF(Data_Baseline!L98=0,SMALL(Data_Baseline!$C98:$AZ98,COUNTIF(Data_Baseline!$C98:$AZ98,0)+1)/MAX(Data_Baseline!$C98:$AZ98),Data_Baseline!L98/MAX(Data_Baseline!$C98:$AZ98))),IF(M$3&lt;=$B$2,SMALL(Data_Baseline!$C98:$AZ98,COUNTIF(Data_Baseline!$C98:$AZ98,0)+1),IF(Data_Baseline!L98=0,SMALL(Data_Baseline!$C98:$AZ98,COUNTIF(Data_Baseline!$C98:$AZ98,0)+1),Data_Baseline!L98)))),"")</f>
        <v>1.2134771603977729E-3</v>
      </c>
      <c r="N98" s="79">
        <f ca="1">IFERROR(IF(Data_Baseline!M98="","",IF($C$3="On",IF(N$3&lt;=$B$2,SMALL(Data_Baseline!$C98:$AZ98,COUNTIF(Data_Baseline!$C98:$AZ98,0)+1)/MAX(Data_Baseline!$C98:$AZ98),IF(Data_Baseline!M98=0,SMALL(Data_Baseline!$C98:$AZ98,COUNTIF(Data_Baseline!$C98:$AZ98,0)+1)/MAX(Data_Baseline!$C98:$AZ98),Data_Baseline!M98/MAX(Data_Baseline!$C98:$AZ98))),IF(N$3&lt;=$B$2,SMALL(Data_Baseline!$C98:$AZ98,COUNTIF(Data_Baseline!$C98:$AZ98,0)+1),IF(Data_Baseline!M98=0,SMALL(Data_Baseline!$C98:$AZ98,COUNTIF(Data_Baseline!$C98:$AZ98,0)+1),Data_Baseline!M98)))),"")</f>
        <v>1.2134771603977729E-3</v>
      </c>
      <c r="O98" s="79">
        <f ca="1">IFERROR(IF(Data_Baseline!N98="","",IF($C$3="On",IF(O$3&lt;=$B$2,SMALL(Data_Baseline!$C98:$AZ98,COUNTIF(Data_Baseline!$C98:$AZ98,0)+1)/MAX(Data_Baseline!$C98:$AZ98),IF(Data_Baseline!N98=0,SMALL(Data_Baseline!$C98:$AZ98,COUNTIF(Data_Baseline!$C98:$AZ98,0)+1)/MAX(Data_Baseline!$C98:$AZ98),Data_Baseline!N98/MAX(Data_Baseline!$C98:$AZ98))),IF(O$3&lt;=$B$2,SMALL(Data_Baseline!$C98:$AZ98,COUNTIF(Data_Baseline!$C98:$AZ98,0)+1),IF(Data_Baseline!N98=0,SMALL(Data_Baseline!$C98:$AZ98,COUNTIF(Data_Baseline!$C98:$AZ98,0)+1),Data_Baseline!N98)))),"")</f>
        <v>1.2134771603977729E-3</v>
      </c>
      <c r="P98" s="79">
        <f ca="1">IFERROR(IF(Data_Baseline!O98="","",IF($C$3="On",IF(P$3&lt;=$B$2,SMALL(Data_Baseline!$C98:$AZ98,COUNTIF(Data_Baseline!$C98:$AZ98,0)+1)/MAX(Data_Baseline!$C98:$AZ98),IF(Data_Baseline!O98=0,SMALL(Data_Baseline!$C98:$AZ98,COUNTIF(Data_Baseline!$C98:$AZ98,0)+1)/MAX(Data_Baseline!$C98:$AZ98),Data_Baseline!O98/MAX(Data_Baseline!$C98:$AZ98))),IF(P$3&lt;=$B$2,SMALL(Data_Baseline!$C98:$AZ98,COUNTIF(Data_Baseline!$C98:$AZ98,0)+1),IF(Data_Baseline!O98=0,SMALL(Data_Baseline!$C98:$AZ98,COUNTIF(Data_Baseline!$C98:$AZ98,0)+1),Data_Baseline!O98)))),"")</f>
        <v>1.2134771603977729E-3</v>
      </c>
      <c r="Q98" s="79">
        <f ca="1">IFERROR(IF(Data_Baseline!P98="","",IF($C$3="On",IF(Q$3&lt;=$B$2,SMALL(Data_Baseline!$C98:$AZ98,COUNTIF(Data_Baseline!$C98:$AZ98,0)+1)/MAX(Data_Baseline!$C98:$AZ98),IF(Data_Baseline!P98=0,SMALL(Data_Baseline!$C98:$AZ98,COUNTIF(Data_Baseline!$C98:$AZ98,0)+1)/MAX(Data_Baseline!$C98:$AZ98),Data_Baseline!P98/MAX(Data_Baseline!$C98:$AZ98))),IF(Q$3&lt;=$B$2,SMALL(Data_Baseline!$C98:$AZ98,COUNTIF(Data_Baseline!$C98:$AZ98,0)+1),IF(Data_Baseline!P98=0,SMALL(Data_Baseline!$C98:$AZ98,COUNTIF(Data_Baseline!$C98:$AZ98,0)+1),Data_Baseline!P98)))),"")</f>
        <v>1.2134771603977729E-3</v>
      </c>
      <c r="R98" s="79">
        <f ca="1">IFERROR(IF(Data_Baseline!Q98="","",IF($C$3="On",IF(R$3&lt;=$B$2,SMALL(Data_Baseline!$C98:$AZ98,COUNTIF(Data_Baseline!$C98:$AZ98,0)+1)/MAX(Data_Baseline!$C98:$AZ98),IF(Data_Baseline!Q98=0,SMALL(Data_Baseline!$C98:$AZ98,COUNTIF(Data_Baseline!$C98:$AZ98,0)+1)/MAX(Data_Baseline!$C98:$AZ98),Data_Baseline!Q98/MAX(Data_Baseline!$C98:$AZ98))),IF(R$3&lt;=$B$2,SMALL(Data_Baseline!$C98:$AZ98,COUNTIF(Data_Baseline!$C98:$AZ98,0)+1),IF(Data_Baseline!Q98=0,SMALL(Data_Baseline!$C98:$AZ98,COUNTIF(Data_Baseline!$C98:$AZ98,0)+1),Data_Baseline!Q98)))),"")</f>
        <v>1.2134771603977729E-3</v>
      </c>
      <c r="S98" s="79">
        <f ca="1">IFERROR(IF(Data_Baseline!R98="","",IF($C$3="On",IF(S$3&lt;=$B$2,SMALL(Data_Baseline!$C98:$AZ98,COUNTIF(Data_Baseline!$C98:$AZ98,0)+1)/MAX(Data_Baseline!$C98:$AZ98),IF(Data_Baseline!R98=0,SMALL(Data_Baseline!$C98:$AZ98,COUNTIF(Data_Baseline!$C98:$AZ98,0)+1)/MAX(Data_Baseline!$C98:$AZ98),Data_Baseline!R98/MAX(Data_Baseline!$C98:$AZ98))),IF(S$3&lt;=$B$2,SMALL(Data_Baseline!$C98:$AZ98,COUNTIF(Data_Baseline!$C98:$AZ98,0)+1),IF(Data_Baseline!R98=0,SMALL(Data_Baseline!$C98:$AZ98,COUNTIF(Data_Baseline!$C98:$AZ98,0)+1),Data_Baseline!R98)))),"")</f>
        <v>1.2134771603977729E-3</v>
      </c>
      <c r="T98" s="79">
        <f ca="1">IFERROR(IF(Data_Baseline!S98="","",IF($C$3="On",IF(T$3&lt;=$B$2,SMALL(Data_Baseline!$C98:$AZ98,COUNTIF(Data_Baseline!$C98:$AZ98,0)+1)/MAX(Data_Baseline!$C98:$AZ98),IF(Data_Baseline!S98=0,SMALL(Data_Baseline!$C98:$AZ98,COUNTIF(Data_Baseline!$C98:$AZ98,0)+1)/MAX(Data_Baseline!$C98:$AZ98),Data_Baseline!S98/MAX(Data_Baseline!$C98:$AZ98))),IF(T$3&lt;=$B$2,SMALL(Data_Baseline!$C98:$AZ98,COUNTIF(Data_Baseline!$C98:$AZ98,0)+1),IF(Data_Baseline!S98=0,SMALL(Data_Baseline!$C98:$AZ98,COUNTIF(Data_Baseline!$C98:$AZ98,0)+1),Data_Baseline!S98)))),"")</f>
        <v>1.2134771603977729E-3</v>
      </c>
      <c r="U98" s="79">
        <f ca="1">IFERROR(IF(Data_Baseline!T98="","",IF($C$3="On",IF(U$3&lt;=$B$2,SMALL(Data_Baseline!$C98:$AZ98,COUNTIF(Data_Baseline!$C98:$AZ98,0)+1)/MAX(Data_Baseline!$C98:$AZ98),IF(Data_Baseline!T98=0,SMALL(Data_Baseline!$C98:$AZ98,COUNTIF(Data_Baseline!$C98:$AZ98,0)+1)/MAX(Data_Baseline!$C98:$AZ98),Data_Baseline!T98/MAX(Data_Baseline!$C98:$AZ98))),IF(U$3&lt;=$B$2,SMALL(Data_Baseline!$C98:$AZ98,COUNTIF(Data_Baseline!$C98:$AZ98,0)+1),IF(Data_Baseline!T98=0,SMALL(Data_Baseline!$C98:$AZ98,COUNTIF(Data_Baseline!$C98:$AZ98,0)+1),Data_Baseline!T98)))),"")</f>
        <v>1.2134771603977729E-3</v>
      </c>
      <c r="V98" s="79">
        <f ca="1">IFERROR(IF(Data_Baseline!U98="","",IF($C$3="On",IF(V$3&lt;=$B$2,SMALL(Data_Baseline!$C98:$AZ98,COUNTIF(Data_Baseline!$C98:$AZ98,0)+1)/MAX(Data_Baseline!$C98:$AZ98),IF(Data_Baseline!U98=0,SMALL(Data_Baseline!$C98:$AZ98,COUNTIF(Data_Baseline!$C98:$AZ98,0)+1)/MAX(Data_Baseline!$C98:$AZ98),Data_Baseline!U98/MAX(Data_Baseline!$C98:$AZ98))),IF(V$3&lt;=$B$2,SMALL(Data_Baseline!$C98:$AZ98,COUNTIF(Data_Baseline!$C98:$AZ98,0)+1),IF(Data_Baseline!U98=0,SMALL(Data_Baseline!$C98:$AZ98,COUNTIF(Data_Baseline!$C98:$AZ98,0)+1),Data_Baseline!U98)))),"")</f>
        <v>1.2134771603977729E-3</v>
      </c>
      <c r="W98" s="79">
        <f ca="1">IFERROR(IF(Data_Baseline!V98="","",IF($C$3="On",IF(W$3&lt;=$B$2,SMALL(Data_Baseline!$C98:$AZ98,COUNTIF(Data_Baseline!$C98:$AZ98,0)+1)/MAX(Data_Baseline!$C98:$AZ98),IF(Data_Baseline!V98=0,SMALL(Data_Baseline!$C98:$AZ98,COUNTIF(Data_Baseline!$C98:$AZ98,0)+1)/MAX(Data_Baseline!$C98:$AZ98),Data_Baseline!V98/MAX(Data_Baseline!$C98:$AZ98))),IF(W$3&lt;=$B$2,SMALL(Data_Baseline!$C98:$AZ98,COUNTIF(Data_Baseline!$C98:$AZ98,0)+1),IF(Data_Baseline!V98=0,SMALL(Data_Baseline!$C98:$AZ98,COUNTIF(Data_Baseline!$C98:$AZ98,0)+1),Data_Baseline!V98)))),"")</f>
        <v>1.2134771603977729E-3</v>
      </c>
      <c r="X98" s="79">
        <f ca="1">IFERROR(IF(Data_Baseline!W98="","",IF($C$3="On",IF(X$3&lt;=$B$2,SMALL(Data_Baseline!$C98:$AZ98,COUNTIF(Data_Baseline!$C98:$AZ98,0)+1)/MAX(Data_Baseline!$C98:$AZ98),IF(Data_Baseline!W98=0,SMALL(Data_Baseline!$C98:$AZ98,COUNTIF(Data_Baseline!$C98:$AZ98,0)+1)/MAX(Data_Baseline!$C98:$AZ98),Data_Baseline!W98/MAX(Data_Baseline!$C98:$AZ98))),IF(X$3&lt;=$B$2,SMALL(Data_Baseline!$C98:$AZ98,COUNTIF(Data_Baseline!$C98:$AZ98,0)+1),IF(Data_Baseline!W98=0,SMALL(Data_Baseline!$C98:$AZ98,COUNTIF(Data_Baseline!$C98:$AZ98,0)+1),Data_Baseline!W98)))),"")</f>
        <v>1.2134771603977729E-3</v>
      </c>
      <c r="Y98" s="79">
        <f ca="1">IFERROR(IF(Data_Baseline!X98="","",IF($C$3="On",IF(Y$3&lt;=$B$2,SMALL(Data_Baseline!$C98:$AZ98,COUNTIF(Data_Baseline!$C98:$AZ98,0)+1)/MAX(Data_Baseline!$C98:$AZ98),IF(Data_Baseline!X98=0,SMALL(Data_Baseline!$C98:$AZ98,COUNTIF(Data_Baseline!$C98:$AZ98,0)+1)/MAX(Data_Baseline!$C98:$AZ98),Data_Baseline!X98/MAX(Data_Baseline!$C98:$AZ98))),IF(Y$3&lt;=$B$2,SMALL(Data_Baseline!$C98:$AZ98,COUNTIF(Data_Baseline!$C98:$AZ98,0)+1),IF(Data_Baseline!X98=0,SMALL(Data_Baseline!$C98:$AZ98,COUNTIF(Data_Baseline!$C98:$AZ98,0)+1),Data_Baseline!X98)))),"")</f>
        <v>1.2134771603977729E-3</v>
      </c>
      <c r="Z98" s="79">
        <f ca="1">IFERROR(IF(Data_Baseline!Y98="","",IF($C$3="On",IF(Z$3&lt;=$B$2,SMALL(Data_Baseline!$C98:$AZ98,COUNTIF(Data_Baseline!$C98:$AZ98,0)+1)/MAX(Data_Baseline!$C98:$AZ98),IF(Data_Baseline!Y98=0,SMALL(Data_Baseline!$C98:$AZ98,COUNTIF(Data_Baseline!$C98:$AZ98,0)+1)/MAX(Data_Baseline!$C98:$AZ98),Data_Baseline!Y98/MAX(Data_Baseline!$C98:$AZ98))),IF(Z$3&lt;=$B$2,SMALL(Data_Baseline!$C98:$AZ98,COUNTIF(Data_Baseline!$C98:$AZ98,0)+1),IF(Data_Baseline!Y98=0,SMALL(Data_Baseline!$C98:$AZ98,COUNTIF(Data_Baseline!$C98:$AZ98,0)+1),Data_Baseline!Y98)))),"")</f>
        <v>1.2134771603977729E-3</v>
      </c>
      <c r="AA98" s="79">
        <f ca="1">IFERROR(IF(Data_Baseline!Z98="","",IF($C$3="On",IF(AA$3&lt;=$B$2,SMALL(Data_Baseline!$C98:$AZ98,COUNTIF(Data_Baseline!$C98:$AZ98,0)+1)/MAX(Data_Baseline!$C98:$AZ98),IF(Data_Baseline!Z98=0,SMALL(Data_Baseline!$C98:$AZ98,COUNTIF(Data_Baseline!$C98:$AZ98,0)+1)/MAX(Data_Baseline!$C98:$AZ98),Data_Baseline!Z98/MAX(Data_Baseline!$C98:$AZ98))),IF(AA$3&lt;=$B$2,SMALL(Data_Baseline!$C98:$AZ98,COUNTIF(Data_Baseline!$C98:$AZ98,0)+1),IF(Data_Baseline!Z98=0,SMALL(Data_Baseline!$C98:$AZ98,COUNTIF(Data_Baseline!$C98:$AZ98,0)+1),Data_Baseline!Z98)))),"")</f>
        <v>5.5331425616364947E-3</v>
      </c>
      <c r="AB98" s="79">
        <f ca="1">IFERROR(IF(Data_Baseline!AA98="","",IF($C$3="On",IF(AB$3&lt;=$B$2,SMALL(Data_Baseline!$C98:$AZ98,COUNTIF(Data_Baseline!$C98:$AZ98,0)+1)/MAX(Data_Baseline!$C98:$AZ98),IF(Data_Baseline!AA98=0,SMALL(Data_Baseline!$C98:$AZ98,COUNTIF(Data_Baseline!$C98:$AZ98,0)+1)/MAX(Data_Baseline!$C98:$AZ98),Data_Baseline!AA98/MAX(Data_Baseline!$C98:$AZ98))),IF(AB$3&lt;=$B$2,SMALL(Data_Baseline!$C98:$AZ98,COUNTIF(Data_Baseline!$C98:$AZ98,0)+1),IF(Data_Baseline!AA98=0,SMALL(Data_Baseline!$C98:$AZ98,COUNTIF(Data_Baseline!$C98:$AZ98,0)+1),Data_Baseline!AA98)))),"")</f>
        <v>1.3615201314995929E-2</v>
      </c>
      <c r="AC98" s="79">
        <f ca="1">IFERROR(IF(Data_Baseline!AB98="","",IF($C$3="On",IF(AC$3&lt;=$B$2,SMALL(Data_Baseline!$C98:$AZ98,COUNTIF(Data_Baseline!$C98:$AZ98,0)+1)/MAX(Data_Baseline!$C98:$AZ98),IF(Data_Baseline!AB98=0,SMALL(Data_Baseline!$C98:$AZ98,COUNTIF(Data_Baseline!$C98:$AZ98,0)+1)/MAX(Data_Baseline!$C98:$AZ98),Data_Baseline!AB98/MAX(Data_Baseline!$C98:$AZ98))),IF(AC$3&lt;=$B$2,SMALL(Data_Baseline!$C98:$AZ98,COUNTIF(Data_Baseline!$C98:$AZ98,0)+1),IF(Data_Baseline!AB98=0,SMALL(Data_Baseline!$C98:$AZ98,COUNTIF(Data_Baseline!$C98:$AZ98,0)+1),Data_Baseline!AB98)))),"")</f>
        <v>2.8737087257766449E-2</v>
      </c>
      <c r="AD98" s="79">
        <f ca="1">IFERROR(IF(Data_Baseline!AC98="","",IF($C$3="On",IF(AD$3&lt;=$B$2,SMALL(Data_Baseline!$C98:$AZ98,COUNTIF(Data_Baseline!$C98:$AZ98,0)+1)/MAX(Data_Baseline!$C98:$AZ98),IF(Data_Baseline!AC98=0,SMALL(Data_Baseline!$C98:$AZ98,COUNTIF(Data_Baseline!$C98:$AZ98,0)+1)/MAX(Data_Baseline!$C98:$AZ98),Data_Baseline!AC98/MAX(Data_Baseline!$C98:$AZ98))),IF(AD$3&lt;=$B$2,SMALL(Data_Baseline!$C98:$AZ98,COUNTIF(Data_Baseline!$C98:$AZ98,0)+1),IF(Data_Baseline!AC98=0,SMALL(Data_Baseline!$C98:$AZ98,COUNTIF(Data_Baseline!$C98:$AZ98,0)+1),Data_Baseline!AC98)))),"")</f>
        <v>5.6378221320153972E-2</v>
      </c>
      <c r="AE98" s="79">
        <f ca="1">IFERROR(IF(Data_Baseline!AD98="","",IF($C$3="On",IF(AE$3&lt;=$B$2,SMALL(Data_Baseline!$C98:$AZ98,COUNTIF(Data_Baseline!$C98:$AZ98,0)+1)/MAX(Data_Baseline!$C98:$AZ98),IF(Data_Baseline!AD98=0,SMALL(Data_Baseline!$C98:$AZ98,COUNTIF(Data_Baseline!$C98:$AZ98,0)+1)/MAX(Data_Baseline!$C98:$AZ98),Data_Baseline!AD98/MAX(Data_Baseline!$C98:$AZ98))),IF(AE$3&lt;=$B$2,SMALL(Data_Baseline!$C98:$AZ98,COUNTIF(Data_Baseline!$C98:$AZ98,0)+1),IF(Data_Baseline!AD98=0,SMALL(Data_Baseline!$C98:$AZ98,COUNTIF(Data_Baseline!$C98:$AZ98,0)+1),Data_Baseline!AD98)))),"")</f>
        <v>0.10512487056137107</v>
      </c>
      <c r="AF98" s="79">
        <f ca="1">IFERROR(IF(Data_Baseline!AE98="","",IF($C$3="On",IF(AF$3&lt;=$B$2,SMALL(Data_Baseline!$C98:$AZ98,COUNTIF(Data_Baseline!$C98:$AZ98,0)+1)/MAX(Data_Baseline!$C98:$AZ98),IF(Data_Baseline!AE98=0,SMALL(Data_Baseline!$C98:$AZ98,COUNTIF(Data_Baseline!$C98:$AZ98,0)+1)/MAX(Data_Baseline!$C98:$AZ98),Data_Baseline!AE98/MAX(Data_Baseline!$C98:$AZ98))),IF(AF$3&lt;=$B$2,SMALL(Data_Baseline!$C98:$AZ98,COUNTIF(Data_Baseline!$C98:$AZ98,0)+1),IF(Data_Baseline!AE98=0,SMALL(Data_Baseline!$C98:$AZ98,COUNTIF(Data_Baseline!$C98:$AZ98,0)+1),Data_Baseline!AE98)))),"")</f>
        <v>0.18647909550486608</v>
      </c>
      <c r="AG98" s="79">
        <f ca="1">IFERROR(IF(Data_Baseline!AF98="","",IF($C$3="On",IF(AG$3&lt;=$B$2,SMALL(Data_Baseline!$C98:$AZ98,COUNTIF(Data_Baseline!$C98:$AZ98,0)+1)/MAX(Data_Baseline!$C98:$AZ98),IF(Data_Baseline!AF98=0,SMALL(Data_Baseline!$C98:$AZ98,COUNTIF(Data_Baseline!$C98:$AZ98,0)+1)/MAX(Data_Baseline!$C98:$AZ98),Data_Baseline!AF98/MAX(Data_Baseline!$C98:$AZ98))),IF(AG$3&lt;=$B$2,SMALL(Data_Baseline!$C98:$AZ98,COUNTIF(Data_Baseline!$C98:$AZ98,0)+1),IF(Data_Baseline!AF98=0,SMALL(Data_Baseline!$C98:$AZ98,COUNTIF(Data_Baseline!$C98:$AZ98,0)+1),Data_Baseline!AF98)))),"")</f>
        <v>0.3071478413006164</v>
      </c>
      <c r="AH98" s="79">
        <f ca="1">IFERROR(IF(Data_Baseline!AG98="","",IF($C$3="On",IF(AH$3&lt;=$B$2,SMALL(Data_Baseline!$C98:$AZ98,COUNTIF(Data_Baseline!$C98:$AZ98,0)+1)/MAX(Data_Baseline!$C98:$AZ98),IF(Data_Baseline!AG98=0,SMALL(Data_Baseline!$C98:$AZ98,COUNTIF(Data_Baseline!$C98:$AZ98,0)+1)/MAX(Data_Baseline!$C98:$AZ98),Data_Baseline!AG98/MAX(Data_Baseline!$C98:$AZ98))),IF(AH$3&lt;=$B$2,SMALL(Data_Baseline!$C98:$AZ98,COUNTIF(Data_Baseline!$C98:$AZ98,0)+1),IF(Data_Baseline!AG98=0,SMALL(Data_Baseline!$C98:$AZ98,COUNTIF(Data_Baseline!$C98:$AZ98,0)+1),Data_Baseline!AG98)))),"")</f>
        <v>0.45663738181250602</v>
      </c>
      <c r="AI98" s="79">
        <f ca="1">IFERROR(IF(Data_Baseline!AH98="","",IF($C$3="On",IF(AI$3&lt;=$B$2,SMALL(Data_Baseline!$C98:$AZ98,COUNTIF(Data_Baseline!$C98:$AZ98,0)+1)/MAX(Data_Baseline!$C98:$AZ98),IF(Data_Baseline!AH98=0,SMALL(Data_Baseline!$C98:$AZ98,COUNTIF(Data_Baseline!$C98:$AZ98,0)+1)/MAX(Data_Baseline!$C98:$AZ98),Data_Baseline!AH98/MAX(Data_Baseline!$C98:$AZ98))),IF(AI$3&lt;=$B$2,SMALL(Data_Baseline!$C98:$AZ98,COUNTIF(Data_Baseline!$C98:$AZ98,0)+1),IF(Data_Baseline!AH98=0,SMALL(Data_Baseline!$C98:$AZ98,COUNTIF(Data_Baseline!$C98:$AZ98,0)+1),Data_Baseline!AH98)))),"")</f>
        <v>0.61106776247706585</v>
      </c>
      <c r="AJ98" s="79">
        <f ca="1">IFERROR(IF(Data_Baseline!AI98="","",IF($C$3="On",IF(AJ$3&lt;=$B$2,SMALL(Data_Baseline!$C98:$AZ98,COUNTIF(Data_Baseline!$C98:$AZ98,0)+1)/MAX(Data_Baseline!$C98:$AZ98),IF(Data_Baseline!AI98=0,SMALL(Data_Baseline!$C98:$AZ98,COUNTIF(Data_Baseline!$C98:$AZ98,0)+1)/MAX(Data_Baseline!$C98:$AZ98),Data_Baseline!AI98/MAX(Data_Baseline!$C98:$AZ98))),IF(AJ$3&lt;=$B$2,SMALL(Data_Baseline!$C98:$AZ98,COUNTIF(Data_Baseline!$C98:$AZ98,0)+1),IF(Data_Baseline!AI98=0,SMALL(Data_Baseline!$C98:$AZ98,COUNTIF(Data_Baseline!$C98:$AZ98,0)+1),Data_Baseline!AI98)))),"")</f>
        <v>0.74356310256692859</v>
      </c>
      <c r="AK98" s="79">
        <f ca="1">IFERROR(IF(Data_Baseline!AJ98="","",IF($C$3="On",IF(AK$3&lt;=$B$2,SMALL(Data_Baseline!$C98:$AZ98,COUNTIF(Data_Baseline!$C98:$AZ98,0)+1)/MAX(Data_Baseline!$C98:$AZ98),IF(Data_Baseline!AJ98=0,SMALL(Data_Baseline!$C98:$AZ98,COUNTIF(Data_Baseline!$C98:$AZ98,0)+1)/MAX(Data_Baseline!$C98:$AZ98),Data_Baseline!AJ98/MAX(Data_Baseline!$C98:$AZ98))),IF(AK$3&lt;=$B$2,SMALL(Data_Baseline!$C98:$AZ98,COUNTIF(Data_Baseline!$C98:$AZ98,0)+1),IF(Data_Baseline!AJ98=0,SMALL(Data_Baseline!$C98:$AZ98,COUNTIF(Data_Baseline!$C98:$AZ98,0)+1),Data_Baseline!AJ98)))),"")</f>
        <v>0.84192966668533842</v>
      </c>
      <c r="AL98" s="79">
        <f ca="1">IFERROR(IF(Data_Baseline!AK98="","",IF($C$3="On",IF(AL$3&lt;=$B$2,SMALL(Data_Baseline!$C98:$AZ98,COUNTIF(Data_Baseline!$C98:$AZ98,0)+1)/MAX(Data_Baseline!$C98:$AZ98),IF(Data_Baseline!AK98=0,SMALL(Data_Baseline!$C98:$AZ98,COUNTIF(Data_Baseline!$C98:$AZ98,0)+1)/MAX(Data_Baseline!$C98:$AZ98),Data_Baseline!AK98/MAX(Data_Baseline!$C98:$AZ98))),IF(AL$3&lt;=$B$2,SMALL(Data_Baseline!$C98:$AZ98,COUNTIF(Data_Baseline!$C98:$AZ98,0)+1),IF(Data_Baseline!AK98=0,SMALL(Data_Baseline!$C98:$AZ98,COUNTIF(Data_Baseline!$C98:$AZ98,0)+1),Data_Baseline!AK98)))),"")</f>
        <v>0.90668709423638616</v>
      </c>
      <c r="AM98" s="79">
        <f ca="1">IFERROR(IF(Data_Baseline!AL98="","",IF($C$3="On",IF(AM$3&lt;=$B$2,SMALL(Data_Baseline!$C98:$AZ98,COUNTIF(Data_Baseline!$C98:$AZ98,0)+1)/MAX(Data_Baseline!$C98:$AZ98),IF(Data_Baseline!AL98=0,SMALL(Data_Baseline!$C98:$AZ98,COUNTIF(Data_Baseline!$C98:$AZ98,0)+1)/MAX(Data_Baseline!$C98:$AZ98),Data_Baseline!AL98/MAX(Data_Baseline!$C98:$AZ98))),IF(AM$3&lt;=$B$2,SMALL(Data_Baseline!$C98:$AZ98,COUNTIF(Data_Baseline!$C98:$AZ98,0)+1),IF(Data_Baseline!AL98=0,SMALL(Data_Baseline!$C98:$AZ98,COUNTIF(Data_Baseline!$C98:$AZ98,0)+1),Data_Baseline!AL98)))),"")</f>
        <v>0.94615613214688632</v>
      </c>
      <c r="AN98" s="79">
        <f ca="1">IFERROR(IF(Data_Baseline!AM98="","",IF($C$3="On",IF(AN$3&lt;=$B$2,SMALL(Data_Baseline!$C98:$AZ98,COUNTIF(Data_Baseline!$C98:$AZ98,0)+1)/MAX(Data_Baseline!$C98:$AZ98),IF(Data_Baseline!AM98=0,SMALL(Data_Baseline!$C98:$AZ98,COUNTIF(Data_Baseline!$C98:$AZ98,0)+1)/MAX(Data_Baseline!$C98:$AZ98),Data_Baseline!AM98/MAX(Data_Baseline!$C98:$AZ98))),IF(AN$3&lt;=$B$2,SMALL(Data_Baseline!$C98:$AZ98,COUNTIF(Data_Baseline!$C98:$AZ98,0)+1),IF(Data_Baseline!AM98=0,SMALL(Data_Baseline!$C98:$AZ98,COUNTIF(Data_Baseline!$C98:$AZ98,0)+1),Data_Baseline!AM98)))),"")</f>
        <v>0.97002131749464826</v>
      </c>
      <c r="AO98" s="79">
        <f ca="1">IFERROR(IF(Data_Baseline!AN98="","",IF($C$3="On",IF(AO$3&lt;=$B$2,SMALL(Data_Baseline!$C98:$AZ98,COUNTIF(Data_Baseline!$C98:$AZ98,0)+1)/MAX(Data_Baseline!$C98:$AZ98),IF(Data_Baseline!AN98=0,SMALL(Data_Baseline!$C98:$AZ98,COUNTIF(Data_Baseline!$C98:$AZ98,0)+1)/MAX(Data_Baseline!$C98:$AZ98),Data_Baseline!AN98/MAX(Data_Baseline!$C98:$AZ98))),IF(AO$3&lt;=$B$2,SMALL(Data_Baseline!$C98:$AZ98,COUNTIF(Data_Baseline!$C98:$AZ98,0)+1),IF(Data_Baseline!AN98=0,SMALL(Data_Baseline!$C98:$AZ98,COUNTIF(Data_Baseline!$C98:$AZ98,0)+1),Data_Baseline!AN98)))),"")</f>
        <v>0.98531730971059917</v>
      </c>
      <c r="AP98" s="79">
        <f ca="1">IFERROR(IF(Data_Baseline!AO98="","",IF($C$3="On",IF(AP$3&lt;=$B$2,SMALL(Data_Baseline!$C98:$AZ98,COUNTIF(Data_Baseline!$C98:$AZ98,0)+1)/MAX(Data_Baseline!$C98:$AZ98),IF(Data_Baseline!AO98=0,SMALL(Data_Baseline!$C98:$AZ98,COUNTIF(Data_Baseline!$C98:$AZ98,0)+1)/MAX(Data_Baseline!$C98:$AZ98),Data_Baseline!AO98/MAX(Data_Baseline!$C98:$AZ98))),IF(AP$3&lt;=$B$2,SMALL(Data_Baseline!$C98:$AZ98,COUNTIF(Data_Baseline!$C98:$AZ98,0)+1),IF(Data_Baseline!AO98=0,SMALL(Data_Baseline!$C98:$AZ98,COUNTIF(Data_Baseline!$C98:$AZ98,0)+1),Data_Baseline!AO98)))),"")</f>
        <v>0.99554143132874107</v>
      </c>
      <c r="AQ98" s="79">
        <f ca="1">IFERROR(IF(Data_Baseline!AP98="","",IF($C$3="On",IF(AQ$3&lt;=$B$2,SMALL(Data_Baseline!$C98:$AZ98,COUNTIF(Data_Baseline!$C98:$AZ98,0)+1)/MAX(Data_Baseline!$C98:$AZ98),IF(Data_Baseline!AP98=0,SMALL(Data_Baseline!$C98:$AZ98,COUNTIF(Data_Baseline!$C98:$AZ98,0)+1)/MAX(Data_Baseline!$C98:$AZ98),Data_Baseline!AP98/MAX(Data_Baseline!$C98:$AZ98))),IF(AQ$3&lt;=$B$2,SMALL(Data_Baseline!$C98:$AZ98,COUNTIF(Data_Baseline!$C98:$AZ98,0)+1),IF(Data_Baseline!AP98=0,SMALL(Data_Baseline!$C98:$AZ98,COUNTIF(Data_Baseline!$C98:$AZ98,0)+1),Data_Baseline!AP98)))),"")</f>
        <v>1</v>
      </c>
      <c r="AR98" s="79" t="str">
        <f>IFERROR(IF(Data_Baseline!AQ98="","",IF($C$3="On",IF(AR$3&lt;=$B$2,SMALL(Data_Baseline!$C98:$AZ98,COUNTIF(Data_Baseline!$C98:$AZ98,0)+1)/MAX(Data_Baseline!$C98:$AZ98),IF(Data_Baseline!AQ98=0,SMALL(Data_Baseline!$C98:$AZ98,COUNTIF(Data_Baseline!$C98:$AZ98,0)+1)/MAX(Data_Baseline!$C98:$AZ98),Data_Baseline!AQ98/MAX(Data_Baseline!$C98:$AZ98))),IF(AR$3&lt;=$B$2,SMALL(Data_Baseline!$C98:$AZ98,COUNTIF(Data_Baseline!$C98:$AZ98,0)+1),IF(Data_Baseline!AQ98=0,SMALL(Data_Baseline!$C98:$AZ98,COUNTIF(Data_Baseline!$C98:$AZ98,0)+1),Data_Baseline!AQ98)))),"")</f>
        <v/>
      </c>
      <c r="AS98" s="79" t="str">
        <f>IFERROR(IF(Data_Baseline!AR98="","",IF($C$3="On",IF(AS$3&lt;=$B$2,SMALL(Data_Baseline!$C98:$AZ98,COUNTIF(Data_Baseline!$C98:$AZ98,0)+1)/MAX(Data_Baseline!$C98:$AZ98),IF(Data_Baseline!AR98=0,SMALL(Data_Baseline!$C98:$AZ98,COUNTIF(Data_Baseline!$C98:$AZ98,0)+1)/MAX(Data_Baseline!$C98:$AZ98),Data_Baseline!AR98/MAX(Data_Baseline!$C98:$AZ98))),IF(AS$3&lt;=$B$2,SMALL(Data_Baseline!$C98:$AZ98,COUNTIF(Data_Baseline!$C98:$AZ98,0)+1),IF(Data_Baseline!AR98=0,SMALL(Data_Baseline!$C98:$AZ98,COUNTIF(Data_Baseline!$C98:$AZ98,0)+1),Data_Baseline!AR98)))),"")</f>
        <v/>
      </c>
      <c r="AT98" s="79" t="str">
        <f>IFERROR(IF(Data_Baseline!AS98="","",IF($C$3="On",IF(AT$3&lt;=$B$2,SMALL(Data_Baseline!$C98:$AZ98,COUNTIF(Data_Baseline!$C98:$AZ98,0)+1)/MAX(Data_Baseline!$C98:$AZ98),IF(Data_Baseline!AS98=0,SMALL(Data_Baseline!$C98:$AZ98,COUNTIF(Data_Baseline!$C98:$AZ98,0)+1)/MAX(Data_Baseline!$C98:$AZ98),Data_Baseline!AS98/MAX(Data_Baseline!$C98:$AZ98))),IF(AT$3&lt;=$B$2,SMALL(Data_Baseline!$C98:$AZ98,COUNTIF(Data_Baseline!$C98:$AZ98,0)+1),IF(Data_Baseline!AS98=0,SMALL(Data_Baseline!$C98:$AZ98,COUNTIF(Data_Baseline!$C98:$AZ98,0)+1),Data_Baseline!AS98)))),"")</f>
        <v/>
      </c>
      <c r="AU98" s="79" t="str">
        <f>IFERROR(IF(Data_Baseline!AT98="","",IF($C$3="On",IF(AU$3&lt;=$B$2,SMALL(Data_Baseline!$C98:$AZ98,COUNTIF(Data_Baseline!$C98:$AZ98,0)+1)/MAX(Data_Baseline!$C98:$AZ98),IF(Data_Baseline!AT98=0,SMALL(Data_Baseline!$C98:$AZ98,COUNTIF(Data_Baseline!$C98:$AZ98,0)+1)/MAX(Data_Baseline!$C98:$AZ98),Data_Baseline!AT98/MAX(Data_Baseline!$C98:$AZ98))),IF(AU$3&lt;=$B$2,SMALL(Data_Baseline!$C98:$AZ98,COUNTIF(Data_Baseline!$C98:$AZ98,0)+1),IF(Data_Baseline!AT98=0,SMALL(Data_Baseline!$C98:$AZ98,COUNTIF(Data_Baseline!$C98:$AZ98,0)+1),Data_Baseline!AT98)))),"")</f>
        <v/>
      </c>
      <c r="AV98" s="79" t="str">
        <f>IFERROR(IF(Data_Baseline!AU98="","",IF($C$3="On",IF(AV$3&lt;=$B$2,SMALL(Data_Baseline!$C98:$AZ98,COUNTIF(Data_Baseline!$C98:$AZ98,0)+1)/MAX(Data_Baseline!$C98:$AZ98),IF(Data_Baseline!AU98=0,SMALL(Data_Baseline!$C98:$AZ98,COUNTIF(Data_Baseline!$C98:$AZ98,0)+1)/MAX(Data_Baseline!$C98:$AZ98),Data_Baseline!AU98/MAX(Data_Baseline!$C98:$AZ98))),IF(AV$3&lt;=$B$2,SMALL(Data_Baseline!$C98:$AZ98,COUNTIF(Data_Baseline!$C98:$AZ98,0)+1),IF(Data_Baseline!AU98=0,SMALL(Data_Baseline!$C98:$AZ98,COUNTIF(Data_Baseline!$C98:$AZ98,0)+1),Data_Baseline!AU98)))),"")</f>
        <v/>
      </c>
      <c r="AW98" s="79" t="str">
        <f>IFERROR(IF(Data_Baseline!AV98="","",IF($C$3="On",IF(AW$3&lt;=$B$2,SMALL(Data_Baseline!$C98:$AZ98,COUNTIF(Data_Baseline!$C98:$AZ98,0)+1)/MAX(Data_Baseline!$C98:$AZ98),IF(Data_Baseline!AV98=0,SMALL(Data_Baseline!$C98:$AZ98,COUNTIF(Data_Baseline!$C98:$AZ98,0)+1)/MAX(Data_Baseline!$C98:$AZ98),Data_Baseline!AV98/MAX(Data_Baseline!$C98:$AZ98))),IF(AW$3&lt;=$B$2,SMALL(Data_Baseline!$C98:$AZ98,COUNTIF(Data_Baseline!$C98:$AZ98,0)+1),IF(Data_Baseline!AV98=0,SMALL(Data_Baseline!$C98:$AZ98,COUNTIF(Data_Baseline!$C98:$AZ98,0)+1),Data_Baseline!AV98)))),"")</f>
        <v/>
      </c>
      <c r="AX98" s="79" t="str">
        <f>IFERROR(IF(Data_Baseline!AW98="","",IF($C$3="On",IF(AX$3&lt;=$B$2,SMALL(Data_Baseline!$C98:$AZ98,COUNTIF(Data_Baseline!$C98:$AZ98,0)+1)/MAX(Data_Baseline!$C98:$AZ98),IF(Data_Baseline!AW98=0,SMALL(Data_Baseline!$C98:$AZ98,COUNTIF(Data_Baseline!$C98:$AZ98,0)+1)/MAX(Data_Baseline!$C98:$AZ98),Data_Baseline!AW98/MAX(Data_Baseline!$C98:$AZ98))),IF(AX$3&lt;=$B$2,SMALL(Data_Baseline!$C98:$AZ98,COUNTIF(Data_Baseline!$C98:$AZ98,0)+1),IF(Data_Baseline!AW98=0,SMALL(Data_Baseline!$C98:$AZ98,COUNTIF(Data_Baseline!$C98:$AZ98,0)+1),Data_Baseline!AW98)))),"")</f>
        <v/>
      </c>
      <c r="AY98" s="79" t="str">
        <f>IFERROR(IF(Data_Baseline!AX98="","",IF($C$3="On",IF(AY$3&lt;=$B$2,SMALL(Data_Baseline!$C98:$AZ98,COUNTIF(Data_Baseline!$C98:$AZ98,0)+1)/MAX(Data_Baseline!$C98:$AZ98),IF(Data_Baseline!AX98=0,SMALL(Data_Baseline!$C98:$AZ98,COUNTIF(Data_Baseline!$C98:$AZ98,0)+1)/MAX(Data_Baseline!$C98:$AZ98),Data_Baseline!AX98/MAX(Data_Baseline!$C98:$AZ98))),IF(AY$3&lt;=$B$2,SMALL(Data_Baseline!$C98:$AZ98,COUNTIF(Data_Baseline!$C98:$AZ98,0)+1),IF(Data_Baseline!AX98=0,SMALL(Data_Baseline!$C98:$AZ98,COUNTIF(Data_Baseline!$C98:$AZ98,0)+1),Data_Baseline!AX98)))),"")</f>
        <v/>
      </c>
      <c r="AZ98" s="79" t="str">
        <f>IFERROR(IF(Data_Baseline!AY98="","",IF($C$3="On",IF(AZ$3&lt;=$B$2,SMALL(Data_Baseline!$C98:$AZ98,COUNTIF(Data_Baseline!$C98:$AZ98,0)+1)/MAX(Data_Baseline!$C98:$AZ98),IF(Data_Baseline!AY98=0,SMALL(Data_Baseline!$C98:$AZ98,COUNTIF(Data_Baseline!$C98:$AZ98,0)+1)/MAX(Data_Baseline!$C98:$AZ98),Data_Baseline!AY98/MAX(Data_Baseline!$C98:$AZ98))),IF(AZ$3&lt;=$B$2,SMALL(Data_Baseline!$C98:$AZ98,COUNTIF(Data_Baseline!$C98:$AZ98,0)+1),IF(Data_Baseline!AY98=0,SMALL(Data_Baseline!$C98:$AZ98,COUNTIF(Data_Baseline!$C98:$AZ98,0)+1),Data_Baseline!AY98)))),"")</f>
        <v/>
      </c>
      <c r="BA98" s="79" t="str">
        <f>IFERROR(IF(Data_Baseline!AZ98="","",IF($C$3="On",IF(BA$3&lt;=$B$2,SMALL(Data_Baseline!$C98:$AZ98,COUNTIF(Data_Baseline!$C98:$AZ98,0)+1)/MAX(Data_Baseline!$C98:$AZ98),IF(Data_Baseline!AZ98=0,SMALL(Data_Baseline!$C98:$AZ98,COUNTIF(Data_Baseline!$C98:$AZ98,0)+1)/MAX(Data_Baseline!$C98:$AZ98),Data_Baseline!AZ98/MAX(Data_Baseline!$C98:$AZ98))),IF(BA$3&lt;=$B$2,SMALL(Data_Baseline!$C98:$AZ98,COUNTIF(Data_Baseline!$C98:$AZ98,0)+1),IF(Data_Baseline!AZ98=0,SMALL(Data_Baseline!$C98:$AZ98,COUNTIF(Data_Baseline!$C98:$AZ98,0)+1),Data_Baseline!AZ98)))),"")</f>
        <v/>
      </c>
      <c r="BB98" s="79">
        <f ca="1">IF(Data_Initial!BA98="",1,0)</f>
        <v>1</v>
      </c>
      <c r="BC98" s="2" t="str">
        <f t="shared" ca="1" si="4"/>
        <v>3G_ParA</v>
      </c>
      <c r="BD98" s="79" t="str">
        <f t="shared" ca="1" si="5"/>
        <v>3G</v>
      </c>
      <c r="BE98" s="79" t="str">
        <f ca="1">Data_Initial!BC98</f>
        <v>ParA</v>
      </c>
      <c r="BF98" s="79" t="str">
        <f ca="1">Data_Initial!BB98</f>
        <v>1_3</v>
      </c>
      <c r="BG98" s="79">
        <f ca="1">IFERROR((INDIRECT("Plate"&amp;Data!A98&amp;"_C!"&amp;CHAR(RIGHT(Data!B98,LEN(Data!B98)-1)+65)&amp;CODE(LEFT(Data!B98,1))-58)),"")</f>
        <v>0</v>
      </c>
      <c r="BH98" s="79" t="str">
        <f ca="1">Data_Initial!BA98</f>
        <v/>
      </c>
      <c r="BI98" s="79">
        <f t="shared" ca="1" si="6"/>
        <v>1.2134771603977729E-3</v>
      </c>
      <c r="BJ98" s="79" t="str">
        <f ca="1">IF(BH98="N",1+MAX($BJ$3:BJ97),"")</f>
        <v/>
      </c>
      <c r="BK98" s="79"/>
      <c r="BL98" s="79"/>
      <c r="BM98" s="79"/>
      <c r="BN98" s="79"/>
      <c r="BO98" s="79"/>
      <c r="BP98" s="79"/>
      <c r="BQ98" s="79"/>
      <c r="BR98" s="79"/>
      <c r="BS98" s="79"/>
      <c r="BT98" s="79"/>
      <c r="BU98" s="79"/>
      <c r="BV98" s="79"/>
      <c r="BW98" s="79"/>
      <c r="BX98" s="79"/>
      <c r="BY98" s="79"/>
      <c r="BZ98" s="79"/>
    </row>
    <row r="99" spans="1:78" x14ac:dyDescent="0.25">
      <c r="A99" s="79">
        <f ca="1">IF(BH99="N","N"&amp;BJ99,IF(BB99=0,"",MAX($A$3:A98)+1))</f>
        <v>89</v>
      </c>
      <c r="B99" s="79" t="str">
        <f ca="1">Data_Initial!A99&amp;C99</f>
        <v>2H3</v>
      </c>
      <c r="C99" s="79" t="str">
        <f ca="1">Data_Initial!B99</f>
        <v>H3</v>
      </c>
      <c r="D99" s="79">
        <f ca="1">IFERROR(IF(Data_Baseline!C99="","",IF($C$3="On",IF(D$3&lt;=$B$2,SMALL(Data_Baseline!$C99:$AZ99,COUNTIF(Data_Baseline!$C99:$AZ99,0)+1)/MAX(Data_Baseline!$C99:$AZ99),IF(Data_Baseline!C99=0,SMALL(Data_Baseline!$C99:$AZ99,COUNTIF(Data_Baseline!$C99:$AZ99,0)+1)/MAX(Data_Baseline!$C99:$AZ99),Data_Baseline!C99/MAX(Data_Baseline!$C99:$AZ99))),IF(D$3&lt;=$B$2,SMALL(Data_Baseline!$C99:$AZ99,COUNTIF(Data_Baseline!$C99:$AZ99,0)+1),IF(Data_Baseline!C99=0,SMALL(Data_Baseline!$C99:$AZ99,COUNTIF(Data_Baseline!$C99:$AZ99,0)+1),Data_Baseline!C99)))),"")</f>
        <v>7.6277852804568257E-4</v>
      </c>
      <c r="E99" s="79">
        <f ca="1">IFERROR(IF(Data_Baseline!D99="","",IF($C$3="On",IF(E$3&lt;=$B$2,SMALL(Data_Baseline!$C99:$AZ99,COUNTIF(Data_Baseline!$C99:$AZ99,0)+1)/MAX(Data_Baseline!$C99:$AZ99),IF(Data_Baseline!D99=0,SMALL(Data_Baseline!$C99:$AZ99,COUNTIF(Data_Baseline!$C99:$AZ99,0)+1)/MAX(Data_Baseline!$C99:$AZ99),Data_Baseline!D99/MAX(Data_Baseline!$C99:$AZ99))),IF(E$3&lt;=$B$2,SMALL(Data_Baseline!$C99:$AZ99,COUNTIF(Data_Baseline!$C99:$AZ99,0)+1),IF(Data_Baseline!D99=0,SMALL(Data_Baseline!$C99:$AZ99,COUNTIF(Data_Baseline!$C99:$AZ99,0)+1),Data_Baseline!D99)))),"")</f>
        <v>7.6277852804568257E-4</v>
      </c>
      <c r="F99" s="79">
        <f ca="1">IFERROR(IF(Data_Baseline!E99="","",IF($C$3="On",IF(F$3&lt;=$B$2,SMALL(Data_Baseline!$C99:$AZ99,COUNTIF(Data_Baseline!$C99:$AZ99,0)+1)/MAX(Data_Baseline!$C99:$AZ99),IF(Data_Baseline!E99=0,SMALL(Data_Baseline!$C99:$AZ99,COUNTIF(Data_Baseline!$C99:$AZ99,0)+1)/MAX(Data_Baseline!$C99:$AZ99),Data_Baseline!E99/MAX(Data_Baseline!$C99:$AZ99))),IF(F$3&lt;=$B$2,SMALL(Data_Baseline!$C99:$AZ99,COUNTIF(Data_Baseline!$C99:$AZ99,0)+1),IF(Data_Baseline!E99=0,SMALL(Data_Baseline!$C99:$AZ99,COUNTIF(Data_Baseline!$C99:$AZ99,0)+1),Data_Baseline!E99)))),"")</f>
        <v>7.6277852804568257E-4</v>
      </c>
      <c r="G99" s="79">
        <f ca="1">IFERROR(IF(Data_Baseline!F99="","",IF($C$3="On",IF(G$3&lt;=$B$2,SMALL(Data_Baseline!$C99:$AZ99,COUNTIF(Data_Baseline!$C99:$AZ99,0)+1)/MAX(Data_Baseline!$C99:$AZ99),IF(Data_Baseline!F99=0,SMALL(Data_Baseline!$C99:$AZ99,COUNTIF(Data_Baseline!$C99:$AZ99,0)+1)/MAX(Data_Baseline!$C99:$AZ99),Data_Baseline!F99/MAX(Data_Baseline!$C99:$AZ99))),IF(G$3&lt;=$B$2,SMALL(Data_Baseline!$C99:$AZ99,COUNTIF(Data_Baseline!$C99:$AZ99,0)+1),IF(Data_Baseline!F99=0,SMALL(Data_Baseline!$C99:$AZ99,COUNTIF(Data_Baseline!$C99:$AZ99,0)+1),Data_Baseline!F99)))),"")</f>
        <v>7.6277852804568257E-4</v>
      </c>
      <c r="H99" s="79">
        <f ca="1">IFERROR(IF(Data_Baseline!G99="","",IF($C$3="On",IF(H$3&lt;=$B$2,SMALL(Data_Baseline!$C99:$AZ99,COUNTIF(Data_Baseline!$C99:$AZ99,0)+1)/MAX(Data_Baseline!$C99:$AZ99),IF(Data_Baseline!G99=0,SMALL(Data_Baseline!$C99:$AZ99,COUNTIF(Data_Baseline!$C99:$AZ99,0)+1)/MAX(Data_Baseline!$C99:$AZ99),Data_Baseline!G99/MAX(Data_Baseline!$C99:$AZ99))),IF(H$3&lt;=$B$2,SMALL(Data_Baseline!$C99:$AZ99,COUNTIF(Data_Baseline!$C99:$AZ99,0)+1),IF(Data_Baseline!G99=0,SMALL(Data_Baseline!$C99:$AZ99,COUNTIF(Data_Baseline!$C99:$AZ99,0)+1),Data_Baseline!G99)))),"")</f>
        <v>7.6277852804568257E-4</v>
      </c>
      <c r="I99" s="79">
        <f ca="1">IFERROR(IF(Data_Baseline!H99="","",IF($C$3="On",IF(I$3&lt;=$B$2,SMALL(Data_Baseline!$C99:$AZ99,COUNTIF(Data_Baseline!$C99:$AZ99,0)+1)/MAX(Data_Baseline!$C99:$AZ99),IF(Data_Baseline!H99=0,SMALL(Data_Baseline!$C99:$AZ99,COUNTIF(Data_Baseline!$C99:$AZ99,0)+1)/MAX(Data_Baseline!$C99:$AZ99),Data_Baseline!H99/MAX(Data_Baseline!$C99:$AZ99))),IF(I$3&lt;=$B$2,SMALL(Data_Baseline!$C99:$AZ99,COUNTIF(Data_Baseline!$C99:$AZ99,0)+1),IF(Data_Baseline!H99=0,SMALL(Data_Baseline!$C99:$AZ99,COUNTIF(Data_Baseline!$C99:$AZ99,0)+1),Data_Baseline!H99)))),"")</f>
        <v>7.6277852804568257E-4</v>
      </c>
      <c r="J99" s="79">
        <f ca="1">IFERROR(IF(Data_Baseline!I99="","",IF($C$3="On",IF(J$3&lt;=$B$2,SMALL(Data_Baseline!$C99:$AZ99,COUNTIF(Data_Baseline!$C99:$AZ99,0)+1)/MAX(Data_Baseline!$C99:$AZ99),IF(Data_Baseline!I99=0,SMALL(Data_Baseline!$C99:$AZ99,COUNTIF(Data_Baseline!$C99:$AZ99,0)+1)/MAX(Data_Baseline!$C99:$AZ99),Data_Baseline!I99/MAX(Data_Baseline!$C99:$AZ99))),IF(J$3&lt;=$B$2,SMALL(Data_Baseline!$C99:$AZ99,COUNTIF(Data_Baseline!$C99:$AZ99,0)+1),IF(Data_Baseline!I99=0,SMALL(Data_Baseline!$C99:$AZ99,COUNTIF(Data_Baseline!$C99:$AZ99,0)+1),Data_Baseline!I99)))),"")</f>
        <v>7.6277852804568257E-4</v>
      </c>
      <c r="K99" s="79">
        <f ca="1">IFERROR(IF(Data_Baseline!J99="","",IF($C$3="On",IF(K$3&lt;=$B$2,SMALL(Data_Baseline!$C99:$AZ99,COUNTIF(Data_Baseline!$C99:$AZ99,0)+1)/MAX(Data_Baseline!$C99:$AZ99),IF(Data_Baseline!J99=0,SMALL(Data_Baseline!$C99:$AZ99,COUNTIF(Data_Baseline!$C99:$AZ99,0)+1)/MAX(Data_Baseline!$C99:$AZ99),Data_Baseline!J99/MAX(Data_Baseline!$C99:$AZ99))),IF(K$3&lt;=$B$2,SMALL(Data_Baseline!$C99:$AZ99,COUNTIF(Data_Baseline!$C99:$AZ99,0)+1),IF(Data_Baseline!J99=0,SMALL(Data_Baseline!$C99:$AZ99,COUNTIF(Data_Baseline!$C99:$AZ99,0)+1),Data_Baseline!J99)))),"")</f>
        <v>7.6277852804568257E-4</v>
      </c>
      <c r="L99" s="79">
        <f ca="1">IFERROR(IF(Data_Baseline!K99="","",IF($C$3="On",IF(L$3&lt;=$B$2,SMALL(Data_Baseline!$C99:$AZ99,COUNTIF(Data_Baseline!$C99:$AZ99,0)+1)/MAX(Data_Baseline!$C99:$AZ99),IF(Data_Baseline!K99=0,SMALL(Data_Baseline!$C99:$AZ99,COUNTIF(Data_Baseline!$C99:$AZ99,0)+1)/MAX(Data_Baseline!$C99:$AZ99),Data_Baseline!K99/MAX(Data_Baseline!$C99:$AZ99))),IF(L$3&lt;=$B$2,SMALL(Data_Baseline!$C99:$AZ99,COUNTIF(Data_Baseline!$C99:$AZ99,0)+1),IF(Data_Baseline!K99=0,SMALL(Data_Baseline!$C99:$AZ99,COUNTIF(Data_Baseline!$C99:$AZ99,0)+1),Data_Baseline!K99)))),"")</f>
        <v>7.6277852804568257E-4</v>
      </c>
      <c r="M99" s="79">
        <f ca="1">IFERROR(IF(Data_Baseline!L99="","",IF($C$3="On",IF(M$3&lt;=$B$2,SMALL(Data_Baseline!$C99:$AZ99,COUNTIF(Data_Baseline!$C99:$AZ99,0)+1)/MAX(Data_Baseline!$C99:$AZ99),IF(Data_Baseline!L99=0,SMALL(Data_Baseline!$C99:$AZ99,COUNTIF(Data_Baseline!$C99:$AZ99,0)+1)/MAX(Data_Baseline!$C99:$AZ99),Data_Baseline!L99/MAX(Data_Baseline!$C99:$AZ99))),IF(M$3&lt;=$B$2,SMALL(Data_Baseline!$C99:$AZ99,COUNTIF(Data_Baseline!$C99:$AZ99,0)+1),IF(Data_Baseline!L99=0,SMALL(Data_Baseline!$C99:$AZ99,COUNTIF(Data_Baseline!$C99:$AZ99,0)+1),Data_Baseline!L99)))),"")</f>
        <v>7.6277852804568257E-4</v>
      </c>
      <c r="N99" s="79">
        <f ca="1">IFERROR(IF(Data_Baseline!M99="","",IF($C$3="On",IF(N$3&lt;=$B$2,SMALL(Data_Baseline!$C99:$AZ99,COUNTIF(Data_Baseline!$C99:$AZ99,0)+1)/MAX(Data_Baseline!$C99:$AZ99),IF(Data_Baseline!M99=0,SMALL(Data_Baseline!$C99:$AZ99,COUNTIF(Data_Baseline!$C99:$AZ99,0)+1)/MAX(Data_Baseline!$C99:$AZ99),Data_Baseline!M99/MAX(Data_Baseline!$C99:$AZ99))),IF(N$3&lt;=$B$2,SMALL(Data_Baseline!$C99:$AZ99,COUNTIF(Data_Baseline!$C99:$AZ99,0)+1),IF(Data_Baseline!M99=0,SMALL(Data_Baseline!$C99:$AZ99,COUNTIF(Data_Baseline!$C99:$AZ99,0)+1),Data_Baseline!M99)))),"")</f>
        <v>7.6277852804568257E-4</v>
      </c>
      <c r="O99" s="79">
        <f ca="1">IFERROR(IF(Data_Baseline!N99="","",IF($C$3="On",IF(O$3&lt;=$B$2,SMALL(Data_Baseline!$C99:$AZ99,COUNTIF(Data_Baseline!$C99:$AZ99,0)+1)/MAX(Data_Baseline!$C99:$AZ99),IF(Data_Baseline!N99=0,SMALL(Data_Baseline!$C99:$AZ99,COUNTIF(Data_Baseline!$C99:$AZ99,0)+1)/MAX(Data_Baseline!$C99:$AZ99),Data_Baseline!N99/MAX(Data_Baseline!$C99:$AZ99))),IF(O$3&lt;=$B$2,SMALL(Data_Baseline!$C99:$AZ99,COUNTIF(Data_Baseline!$C99:$AZ99,0)+1),IF(Data_Baseline!N99=0,SMALL(Data_Baseline!$C99:$AZ99,COUNTIF(Data_Baseline!$C99:$AZ99,0)+1),Data_Baseline!N99)))),"")</f>
        <v>7.6277852804568257E-4</v>
      </c>
      <c r="P99" s="79">
        <f ca="1">IFERROR(IF(Data_Baseline!O99="","",IF($C$3="On",IF(P$3&lt;=$B$2,SMALL(Data_Baseline!$C99:$AZ99,COUNTIF(Data_Baseline!$C99:$AZ99,0)+1)/MAX(Data_Baseline!$C99:$AZ99),IF(Data_Baseline!O99=0,SMALL(Data_Baseline!$C99:$AZ99,COUNTIF(Data_Baseline!$C99:$AZ99,0)+1)/MAX(Data_Baseline!$C99:$AZ99),Data_Baseline!O99/MAX(Data_Baseline!$C99:$AZ99))),IF(P$3&lt;=$B$2,SMALL(Data_Baseline!$C99:$AZ99,COUNTIF(Data_Baseline!$C99:$AZ99,0)+1),IF(Data_Baseline!O99=0,SMALL(Data_Baseline!$C99:$AZ99,COUNTIF(Data_Baseline!$C99:$AZ99,0)+1),Data_Baseline!O99)))),"")</f>
        <v>7.6277852804568257E-4</v>
      </c>
      <c r="Q99" s="79">
        <f ca="1">IFERROR(IF(Data_Baseline!P99="","",IF($C$3="On",IF(Q$3&lt;=$B$2,SMALL(Data_Baseline!$C99:$AZ99,COUNTIF(Data_Baseline!$C99:$AZ99,0)+1)/MAX(Data_Baseline!$C99:$AZ99),IF(Data_Baseline!P99=0,SMALL(Data_Baseline!$C99:$AZ99,COUNTIF(Data_Baseline!$C99:$AZ99,0)+1)/MAX(Data_Baseline!$C99:$AZ99),Data_Baseline!P99/MAX(Data_Baseline!$C99:$AZ99))),IF(Q$3&lt;=$B$2,SMALL(Data_Baseline!$C99:$AZ99,COUNTIF(Data_Baseline!$C99:$AZ99,0)+1),IF(Data_Baseline!P99=0,SMALL(Data_Baseline!$C99:$AZ99,COUNTIF(Data_Baseline!$C99:$AZ99,0)+1),Data_Baseline!P99)))),"")</f>
        <v>7.6277852804568257E-4</v>
      </c>
      <c r="R99" s="79">
        <f ca="1">IFERROR(IF(Data_Baseline!Q99="","",IF($C$3="On",IF(R$3&lt;=$B$2,SMALL(Data_Baseline!$C99:$AZ99,COUNTIF(Data_Baseline!$C99:$AZ99,0)+1)/MAX(Data_Baseline!$C99:$AZ99),IF(Data_Baseline!Q99=0,SMALL(Data_Baseline!$C99:$AZ99,COUNTIF(Data_Baseline!$C99:$AZ99,0)+1)/MAX(Data_Baseline!$C99:$AZ99),Data_Baseline!Q99/MAX(Data_Baseline!$C99:$AZ99))),IF(R$3&lt;=$B$2,SMALL(Data_Baseline!$C99:$AZ99,COUNTIF(Data_Baseline!$C99:$AZ99,0)+1),IF(Data_Baseline!Q99=0,SMALL(Data_Baseline!$C99:$AZ99,COUNTIF(Data_Baseline!$C99:$AZ99,0)+1),Data_Baseline!Q99)))),"")</f>
        <v>7.6277852804568257E-4</v>
      </c>
      <c r="S99" s="79">
        <f ca="1">IFERROR(IF(Data_Baseline!R99="","",IF($C$3="On",IF(S$3&lt;=$B$2,SMALL(Data_Baseline!$C99:$AZ99,COUNTIF(Data_Baseline!$C99:$AZ99,0)+1)/MAX(Data_Baseline!$C99:$AZ99),IF(Data_Baseline!R99=0,SMALL(Data_Baseline!$C99:$AZ99,COUNTIF(Data_Baseline!$C99:$AZ99,0)+1)/MAX(Data_Baseline!$C99:$AZ99),Data_Baseline!R99/MAX(Data_Baseline!$C99:$AZ99))),IF(S$3&lt;=$B$2,SMALL(Data_Baseline!$C99:$AZ99,COUNTIF(Data_Baseline!$C99:$AZ99,0)+1),IF(Data_Baseline!R99=0,SMALL(Data_Baseline!$C99:$AZ99,COUNTIF(Data_Baseline!$C99:$AZ99,0)+1),Data_Baseline!R99)))),"")</f>
        <v>7.6277852804568257E-4</v>
      </c>
      <c r="T99" s="79">
        <f ca="1">IFERROR(IF(Data_Baseline!S99="","",IF($C$3="On",IF(T$3&lt;=$B$2,SMALL(Data_Baseline!$C99:$AZ99,COUNTIF(Data_Baseline!$C99:$AZ99,0)+1)/MAX(Data_Baseline!$C99:$AZ99),IF(Data_Baseline!S99=0,SMALL(Data_Baseline!$C99:$AZ99,COUNTIF(Data_Baseline!$C99:$AZ99,0)+1)/MAX(Data_Baseline!$C99:$AZ99),Data_Baseline!S99/MAX(Data_Baseline!$C99:$AZ99))),IF(T$3&lt;=$B$2,SMALL(Data_Baseline!$C99:$AZ99,COUNTIF(Data_Baseline!$C99:$AZ99,0)+1),IF(Data_Baseline!S99=0,SMALL(Data_Baseline!$C99:$AZ99,COUNTIF(Data_Baseline!$C99:$AZ99,0)+1),Data_Baseline!S99)))),"")</f>
        <v>7.6277852804568257E-4</v>
      </c>
      <c r="U99" s="79">
        <f ca="1">IFERROR(IF(Data_Baseline!T99="","",IF($C$3="On",IF(U$3&lt;=$B$2,SMALL(Data_Baseline!$C99:$AZ99,COUNTIF(Data_Baseline!$C99:$AZ99,0)+1)/MAX(Data_Baseline!$C99:$AZ99),IF(Data_Baseline!T99=0,SMALL(Data_Baseline!$C99:$AZ99,COUNTIF(Data_Baseline!$C99:$AZ99,0)+1)/MAX(Data_Baseline!$C99:$AZ99),Data_Baseline!T99/MAX(Data_Baseline!$C99:$AZ99))),IF(U$3&lt;=$B$2,SMALL(Data_Baseline!$C99:$AZ99,COUNTIF(Data_Baseline!$C99:$AZ99,0)+1),IF(Data_Baseline!T99=0,SMALL(Data_Baseline!$C99:$AZ99,COUNTIF(Data_Baseline!$C99:$AZ99,0)+1),Data_Baseline!T99)))),"")</f>
        <v>7.6277852804568257E-4</v>
      </c>
      <c r="V99" s="79">
        <f ca="1">IFERROR(IF(Data_Baseline!U99="","",IF($C$3="On",IF(V$3&lt;=$B$2,SMALL(Data_Baseline!$C99:$AZ99,COUNTIF(Data_Baseline!$C99:$AZ99,0)+1)/MAX(Data_Baseline!$C99:$AZ99),IF(Data_Baseline!U99=0,SMALL(Data_Baseline!$C99:$AZ99,COUNTIF(Data_Baseline!$C99:$AZ99,0)+1)/MAX(Data_Baseline!$C99:$AZ99),Data_Baseline!U99/MAX(Data_Baseline!$C99:$AZ99))),IF(V$3&lt;=$B$2,SMALL(Data_Baseline!$C99:$AZ99,COUNTIF(Data_Baseline!$C99:$AZ99,0)+1),IF(Data_Baseline!U99=0,SMALL(Data_Baseline!$C99:$AZ99,COUNTIF(Data_Baseline!$C99:$AZ99,0)+1),Data_Baseline!U99)))),"")</f>
        <v>7.6277852804568257E-4</v>
      </c>
      <c r="W99" s="79">
        <f ca="1">IFERROR(IF(Data_Baseline!V99="","",IF($C$3="On",IF(W$3&lt;=$B$2,SMALL(Data_Baseline!$C99:$AZ99,COUNTIF(Data_Baseline!$C99:$AZ99,0)+1)/MAX(Data_Baseline!$C99:$AZ99),IF(Data_Baseline!V99=0,SMALL(Data_Baseline!$C99:$AZ99,COUNTIF(Data_Baseline!$C99:$AZ99,0)+1)/MAX(Data_Baseline!$C99:$AZ99),Data_Baseline!V99/MAX(Data_Baseline!$C99:$AZ99))),IF(W$3&lt;=$B$2,SMALL(Data_Baseline!$C99:$AZ99,COUNTIF(Data_Baseline!$C99:$AZ99,0)+1),IF(Data_Baseline!V99=0,SMALL(Data_Baseline!$C99:$AZ99,COUNTIF(Data_Baseline!$C99:$AZ99,0)+1),Data_Baseline!V99)))),"")</f>
        <v>7.6277852804568257E-4</v>
      </c>
      <c r="X99" s="79">
        <f ca="1">IFERROR(IF(Data_Baseline!W99="","",IF($C$3="On",IF(X$3&lt;=$B$2,SMALL(Data_Baseline!$C99:$AZ99,COUNTIF(Data_Baseline!$C99:$AZ99,0)+1)/MAX(Data_Baseline!$C99:$AZ99),IF(Data_Baseline!W99=0,SMALL(Data_Baseline!$C99:$AZ99,COUNTIF(Data_Baseline!$C99:$AZ99,0)+1)/MAX(Data_Baseline!$C99:$AZ99),Data_Baseline!W99/MAX(Data_Baseline!$C99:$AZ99))),IF(X$3&lt;=$B$2,SMALL(Data_Baseline!$C99:$AZ99,COUNTIF(Data_Baseline!$C99:$AZ99,0)+1),IF(Data_Baseline!W99=0,SMALL(Data_Baseline!$C99:$AZ99,COUNTIF(Data_Baseline!$C99:$AZ99,0)+1),Data_Baseline!W99)))),"")</f>
        <v>7.6277852804568257E-4</v>
      </c>
      <c r="Y99" s="79">
        <f ca="1">IFERROR(IF(Data_Baseline!X99="","",IF($C$3="On",IF(Y$3&lt;=$B$2,SMALL(Data_Baseline!$C99:$AZ99,COUNTIF(Data_Baseline!$C99:$AZ99,0)+1)/MAX(Data_Baseline!$C99:$AZ99),IF(Data_Baseline!X99=0,SMALL(Data_Baseline!$C99:$AZ99,COUNTIF(Data_Baseline!$C99:$AZ99,0)+1)/MAX(Data_Baseline!$C99:$AZ99),Data_Baseline!X99/MAX(Data_Baseline!$C99:$AZ99))),IF(Y$3&lt;=$B$2,SMALL(Data_Baseline!$C99:$AZ99,COUNTIF(Data_Baseline!$C99:$AZ99,0)+1),IF(Data_Baseline!X99=0,SMALL(Data_Baseline!$C99:$AZ99,COUNTIF(Data_Baseline!$C99:$AZ99,0)+1),Data_Baseline!X99)))),"")</f>
        <v>7.6277852804568257E-4</v>
      </c>
      <c r="Z99" s="79">
        <f ca="1">IFERROR(IF(Data_Baseline!Y99="","",IF($C$3="On",IF(Z$3&lt;=$B$2,SMALL(Data_Baseline!$C99:$AZ99,COUNTIF(Data_Baseline!$C99:$AZ99,0)+1)/MAX(Data_Baseline!$C99:$AZ99),IF(Data_Baseline!Y99=0,SMALL(Data_Baseline!$C99:$AZ99,COUNTIF(Data_Baseline!$C99:$AZ99,0)+1)/MAX(Data_Baseline!$C99:$AZ99),Data_Baseline!Y99/MAX(Data_Baseline!$C99:$AZ99))),IF(Z$3&lt;=$B$2,SMALL(Data_Baseline!$C99:$AZ99,COUNTIF(Data_Baseline!$C99:$AZ99,0)+1),IF(Data_Baseline!Y99=0,SMALL(Data_Baseline!$C99:$AZ99,COUNTIF(Data_Baseline!$C99:$AZ99,0)+1),Data_Baseline!Y99)))),"")</f>
        <v>1.5853165766957201E-3</v>
      </c>
      <c r="AA99" s="79">
        <f ca="1">IFERROR(IF(Data_Baseline!Z99="","",IF($C$3="On",IF(AA$3&lt;=$B$2,SMALL(Data_Baseline!$C99:$AZ99,COUNTIF(Data_Baseline!$C99:$AZ99,0)+1)/MAX(Data_Baseline!$C99:$AZ99),IF(Data_Baseline!Z99=0,SMALL(Data_Baseline!$C99:$AZ99,COUNTIF(Data_Baseline!$C99:$AZ99,0)+1)/MAX(Data_Baseline!$C99:$AZ99),Data_Baseline!Z99/MAX(Data_Baseline!$C99:$AZ99))),IF(AA$3&lt;=$B$2,SMALL(Data_Baseline!$C99:$AZ99,COUNTIF(Data_Baseline!$C99:$AZ99,0)+1),IF(Data_Baseline!Z99=0,SMALL(Data_Baseline!$C99:$AZ99,COUNTIF(Data_Baseline!$C99:$AZ99,0)+1),Data_Baseline!Z99)))),"")</f>
        <v>5.6369212948863068E-3</v>
      </c>
      <c r="AB99" s="79">
        <f ca="1">IFERROR(IF(Data_Baseline!AA99="","",IF($C$3="On",IF(AB$3&lt;=$B$2,SMALL(Data_Baseline!$C99:$AZ99,COUNTIF(Data_Baseline!$C99:$AZ99,0)+1)/MAX(Data_Baseline!$C99:$AZ99),IF(Data_Baseline!AA99=0,SMALL(Data_Baseline!$C99:$AZ99,COUNTIF(Data_Baseline!$C99:$AZ99,0)+1)/MAX(Data_Baseline!$C99:$AZ99),Data_Baseline!AA99/MAX(Data_Baseline!$C99:$AZ99))),IF(AB$3&lt;=$B$2,SMALL(Data_Baseline!$C99:$AZ99,COUNTIF(Data_Baseline!$C99:$AZ99,0)+1),IF(Data_Baseline!AA99=0,SMALL(Data_Baseline!$C99:$AZ99,COUNTIF(Data_Baseline!$C99:$AZ99,0)+1),Data_Baseline!AA99)))),"")</f>
        <v>1.3109460411229698E-2</v>
      </c>
      <c r="AC99" s="79">
        <f ca="1">IFERROR(IF(Data_Baseline!AB99="","",IF($C$3="On",IF(AC$3&lt;=$B$2,SMALL(Data_Baseline!$C99:$AZ99,COUNTIF(Data_Baseline!$C99:$AZ99,0)+1)/MAX(Data_Baseline!$C99:$AZ99),IF(Data_Baseline!AB99=0,SMALL(Data_Baseline!$C99:$AZ99,COUNTIF(Data_Baseline!$C99:$AZ99,0)+1)/MAX(Data_Baseline!$C99:$AZ99),Data_Baseline!AB99/MAX(Data_Baseline!$C99:$AZ99))),IF(AC$3&lt;=$B$2,SMALL(Data_Baseline!$C99:$AZ99,COUNTIF(Data_Baseline!$C99:$AZ99,0)+1),IF(Data_Baseline!AB99=0,SMALL(Data_Baseline!$C99:$AZ99,COUNTIF(Data_Baseline!$C99:$AZ99,0)+1),Data_Baseline!AB99)))),"")</f>
        <v>2.721039253433797E-2</v>
      </c>
      <c r="AD99" s="79">
        <f ca="1">IFERROR(IF(Data_Baseline!AC99="","",IF($C$3="On",IF(AD$3&lt;=$B$2,SMALL(Data_Baseline!$C99:$AZ99,COUNTIF(Data_Baseline!$C99:$AZ99,0)+1)/MAX(Data_Baseline!$C99:$AZ99),IF(Data_Baseline!AC99=0,SMALL(Data_Baseline!$C99:$AZ99,COUNTIF(Data_Baseline!$C99:$AZ99,0)+1)/MAX(Data_Baseline!$C99:$AZ99),Data_Baseline!AC99/MAX(Data_Baseline!$C99:$AZ99))),IF(AD$3&lt;=$B$2,SMALL(Data_Baseline!$C99:$AZ99,COUNTIF(Data_Baseline!$C99:$AZ99,0)+1),IF(Data_Baseline!AC99=0,SMALL(Data_Baseline!$C99:$AZ99,COUNTIF(Data_Baseline!$C99:$AZ99,0)+1),Data_Baseline!AC99)))),"")</f>
        <v>5.3608213727979026E-2</v>
      </c>
      <c r="AE99" s="79">
        <f ca="1">IFERROR(IF(Data_Baseline!AD99="","",IF($C$3="On",IF(AE$3&lt;=$B$2,SMALL(Data_Baseline!$C99:$AZ99,COUNTIF(Data_Baseline!$C99:$AZ99,0)+1)/MAX(Data_Baseline!$C99:$AZ99),IF(Data_Baseline!AD99=0,SMALL(Data_Baseline!$C99:$AZ99,COUNTIF(Data_Baseline!$C99:$AZ99,0)+1)/MAX(Data_Baseline!$C99:$AZ99),Data_Baseline!AD99/MAX(Data_Baseline!$C99:$AZ99))),IF(AE$3&lt;=$B$2,SMALL(Data_Baseline!$C99:$AZ99,COUNTIF(Data_Baseline!$C99:$AZ99,0)+1),IF(Data_Baseline!AD99=0,SMALL(Data_Baseline!$C99:$AZ99,COUNTIF(Data_Baseline!$C99:$AZ99,0)+1),Data_Baseline!AD99)))),"")</f>
        <v>0.10066680477964944</v>
      </c>
      <c r="AF99" s="79">
        <f ca="1">IFERROR(IF(Data_Baseline!AE99="","",IF($C$3="On",IF(AF$3&lt;=$B$2,SMALL(Data_Baseline!$C99:$AZ99,COUNTIF(Data_Baseline!$C99:$AZ99,0)+1)/MAX(Data_Baseline!$C99:$AZ99),IF(Data_Baseline!AE99=0,SMALL(Data_Baseline!$C99:$AZ99,COUNTIF(Data_Baseline!$C99:$AZ99,0)+1)/MAX(Data_Baseline!$C99:$AZ99),Data_Baseline!AE99/MAX(Data_Baseline!$C99:$AZ99))),IF(AF$3&lt;=$B$2,SMALL(Data_Baseline!$C99:$AZ99,COUNTIF(Data_Baseline!$C99:$AZ99,0)+1),IF(Data_Baseline!AE99=0,SMALL(Data_Baseline!$C99:$AZ99,COUNTIF(Data_Baseline!$C99:$AZ99,0)+1),Data_Baseline!AE99)))),"")</f>
        <v>0.17936458748759199</v>
      </c>
      <c r="AG99" s="79">
        <f ca="1">IFERROR(IF(Data_Baseline!AF99="","",IF($C$3="On",IF(AG$3&lt;=$B$2,SMALL(Data_Baseline!$C99:$AZ99,COUNTIF(Data_Baseline!$C99:$AZ99,0)+1)/MAX(Data_Baseline!$C99:$AZ99),IF(Data_Baseline!AF99=0,SMALL(Data_Baseline!$C99:$AZ99,COUNTIF(Data_Baseline!$C99:$AZ99,0)+1)/MAX(Data_Baseline!$C99:$AZ99),Data_Baseline!AF99/MAX(Data_Baseline!$C99:$AZ99))),IF(AG$3&lt;=$B$2,SMALL(Data_Baseline!$C99:$AZ99,COUNTIF(Data_Baseline!$C99:$AZ99,0)+1),IF(Data_Baseline!AF99=0,SMALL(Data_Baseline!$C99:$AZ99,COUNTIF(Data_Baseline!$C99:$AZ99,0)+1),Data_Baseline!AF99)))),"")</f>
        <v>0.29675789330770047</v>
      </c>
      <c r="AH99" s="79">
        <f ca="1">IFERROR(IF(Data_Baseline!AG99="","",IF($C$3="On",IF(AH$3&lt;=$B$2,SMALL(Data_Baseline!$C99:$AZ99,COUNTIF(Data_Baseline!$C99:$AZ99,0)+1)/MAX(Data_Baseline!$C99:$AZ99),IF(Data_Baseline!AG99=0,SMALL(Data_Baseline!$C99:$AZ99,COUNTIF(Data_Baseline!$C99:$AZ99,0)+1)/MAX(Data_Baseline!$C99:$AZ99),Data_Baseline!AG99/MAX(Data_Baseline!$C99:$AZ99))),IF(AH$3&lt;=$B$2,SMALL(Data_Baseline!$C99:$AZ99,COUNTIF(Data_Baseline!$C99:$AZ99,0)+1),IF(Data_Baseline!AG99=0,SMALL(Data_Baseline!$C99:$AZ99,COUNTIF(Data_Baseline!$C99:$AZ99,0)+1),Data_Baseline!AG99)))),"")</f>
        <v>0.4445084410940951</v>
      </c>
      <c r="AI99" s="79">
        <f ca="1">IFERROR(IF(Data_Baseline!AH99="","",IF($C$3="On",IF(AI$3&lt;=$B$2,SMALL(Data_Baseline!$C99:$AZ99,COUNTIF(Data_Baseline!$C99:$AZ99,0)+1)/MAX(Data_Baseline!$C99:$AZ99),IF(Data_Baseline!AH99=0,SMALL(Data_Baseline!$C99:$AZ99,COUNTIF(Data_Baseline!$C99:$AZ99,0)+1)/MAX(Data_Baseline!$C99:$AZ99),Data_Baseline!AH99/MAX(Data_Baseline!$C99:$AZ99))),IF(AI$3&lt;=$B$2,SMALL(Data_Baseline!$C99:$AZ99,COUNTIF(Data_Baseline!$C99:$AZ99,0)+1),IF(Data_Baseline!AH99=0,SMALL(Data_Baseline!$C99:$AZ99,COUNTIF(Data_Baseline!$C99:$AZ99,0)+1),Data_Baseline!AH99)))),"")</f>
        <v>0.59963249099581151</v>
      </c>
      <c r="AJ99" s="79">
        <f ca="1">IFERROR(IF(Data_Baseline!AI99="","",IF($C$3="On",IF(AJ$3&lt;=$B$2,SMALL(Data_Baseline!$C99:$AZ99,COUNTIF(Data_Baseline!$C99:$AZ99,0)+1)/MAX(Data_Baseline!$C99:$AZ99),IF(Data_Baseline!AI99=0,SMALL(Data_Baseline!$C99:$AZ99,COUNTIF(Data_Baseline!$C99:$AZ99,0)+1)/MAX(Data_Baseline!$C99:$AZ99),Data_Baseline!AI99/MAX(Data_Baseline!$C99:$AZ99))),IF(AJ$3&lt;=$B$2,SMALL(Data_Baseline!$C99:$AZ99,COUNTIF(Data_Baseline!$C99:$AZ99,0)+1),IF(Data_Baseline!AI99=0,SMALL(Data_Baseline!$C99:$AZ99,COUNTIF(Data_Baseline!$C99:$AZ99,0)+1),Data_Baseline!AI99)))),"")</f>
        <v>0.73572139412194792</v>
      </c>
      <c r="AK99" s="79">
        <f ca="1">IFERROR(IF(Data_Baseline!AJ99="","",IF($C$3="On",IF(AK$3&lt;=$B$2,SMALL(Data_Baseline!$C99:$AZ99,COUNTIF(Data_Baseline!$C99:$AZ99,0)+1)/MAX(Data_Baseline!$C99:$AZ99),IF(Data_Baseline!AJ99=0,SMALL(Data_Baseline!$C99:$AZ99,COUNTIF(Data_Baseline!$C99:$AZ99,0)+1)/MAX(Data_Baseline!$C99:$AZ99),Data_Baseline!AJ99/MAX(Data_Baseline!$C99:$AZ99))),IF(AK$3&lt;=$B$2,SMALL(Data_Baseline!$C99:$AZ99,COUNTIF(Data_Baseline!$C99:$AZ99,0)+1),IF(Data_Baseline!AJ99=0,SMALL(Data_Baseline!$C99:$AZ99,COUNTIF(Data_Baseline!$C99:$AZ99,0)+1),Data_Baseline!AJ99)))),"")</f>
        <v>0.83796205795695133</v>
      </c>
      <c r="AL99" s="79">
        <f ca="1">IFERROR(IF(Data_Baseline!AK99="","",IF($C$3="On",IF(AL$3&lt;=$B$2,SMALL(Data_Baseline!$C99:$AZ99,COUNTIF(Data_Baseline!$C99:$AZ99,0)+1)/MAX(Data_Baseline!$C99:$AZ99),IF(Data_Baseline!AK99=0,SMALL(Data_Baseline!$C99:$AZ99,COUNTIF(Data_Baseline!$C99:$AZ99,0)+1)/MAX(Data_Baseline!$C99:$AZ99),Data_Baseline!AK99/MAX(Data_Baseline!$C99:$AZ99))),IF(AL$3&lt;=$B$2,SMALL(Data_Baseline!$C99:$AZ99,COUNTIF(Data_Baseline!$C99:$AZ99,0)+1),IF(Data_Baseline!AK99=0,SMALL(Data_Baseline!$C99:$AZ99,COUNTIF(Data_Baseline!$C99:$AZ99,0)+1),Data_Baseline!AK99)))),"")</f>
        <v>0.90611112442342134</v>
      </c>
      <c r="AM99" s="79">
        <f ca="1">IFERROR(IF(Data_Baseline!AL99="","",IF($C$3="On",IF(AM$3&lt;=$B$2,SMALL(Data_Baseline!$C99:$AZ99,COUNTIF(Data_Baseline!$C99:$AZ99,0)+1)/MAX(Data_Baseline!$C99:$AZ99),IF(Data_Baseline!AL99=0,SMALL(Data_Baseline!$C99:$AZ99,COUNTIF(Data_Baseline!$C99:$AZ99,0)+1)/MAX(Data_Baseline!$C99:$AZ99),Data_Baseline!AL99/MAX(Data_Baseline!$C99:$AZ99))),IF(AM$3&lt;=$B$2,SMALL(Data_Baseline!$C99:$AZ99,COUNTIF(Data_Baseline!$C99:$AZ99,0)+1),IF(Data_Baseline!AL99=0,SMALL(Data_Baseline!$C99:$AZ99,COUNTIF(Data_Baseline!$C99:$AZ99,0)+1),Data_Baseline!AL99)))),"")</f>
        <v>0.94729659801665733</v>
      </c>
      <c r="AN99" s="79">
        <f ca="1">IFERROR(IF(Data_Baseline!AM99="","",IF($C$3="On",IF(AN$3&lt;=$B$2,SMALL(Data_Baseline!$C99:$AZ99,COUNTIF(Data_Baseline!$C99:$AZ99,0)+1)/MAX(Data_Baseline!$C99:$AZ99),IF(Data_Baseline!AM99=0,SMALL(Data_Baseline!$C99:$AZ99,COUNTIF(Data_Baseline!$C99:$AZ99,0)+1)/MAX(Data_Baseline!$C99:$AZ99),Data_Baseline!AM99/MAX(Data_Baseline!$C99:$AZ99))),IF(AN$3&lt;=$B$2,SMALL(Data_Baseline!$C99:$AZ99,COUNTIF(Data_Baseline!$C99:$AZ99,0)+1),IF(Data_Baseline!AM99=0,SMALL(Data_Baseline!$C99:$AZ99,COUNTIF(Data_Baseline!$C99:$AZ99,0)+1),Data_Baseline!AM99)))),"")</f>
        <v>0.9727051420247399</v>
      </c>
      <c r="AO99" s="79">
        <f ca="1">IFERROR(IF(Data_Baseline!AN99="","",IF($C$3="On",IF(AO$3&lt;=$B$2,SMALL(Data_Baseline!$C99:$AZ99,COUNTIF(Data_Baseline!$C99:$AZ99,0)+1)/MAX(Data_Baseline!$C99:$AZ99),IF(Data_Baseline!AN99=0,SMALL(Data_Baseline!$C99:$AZ99,COUNTIF(Data_Baseline!$C99:$AZ99,0)+1)/MAX(Data_Baseline!$C99:$AZ99),Data_Baseline!AN99/MAX(Data_Baseline!$C99:$AZ99))),IF(AO$3&lt;=$B$2,SMALL(Data_Baseline!$C99:$AZ99,COUNTIF(Data_Baseline!$C99:$AZ99,0)+1),IF(Data_Baseline!AN99=0,SMALL(Data_Baseline!$C99:$AZ99,COUNTIF(Data_Baseline!$C99:$AZ99,0)+1),Data_Baseline!AN99)))),"")</f>
        <v>0.9875732797338318</v>
      </c>
      <c r="AP99" s="79">
        <f ca="1">IFERROR(IF(Data_Baseline!AO99="","",IF($C$3="On",IF(AP$3&lt;=$B$2,SMALL(Data_Baseline!$C99:$AZ99,COUNTIF(Data_Baseline!$C99:$AZ99,0)+1)/MAX(Data_Baseline!$C99:$AZ99),IF(Data_Baseline!AO99=0,SMALL(Data_Baseline!$C99:$AZ99,COUNTIF(Data_Baseline!$C99:$AZ99,0)+1)/MAX(Data_Baseline!$C99:$AZ99),Data_Baseline!AO99/MAX(Data_Baseline!$C99:$AZ99))),IF(AP$3&lt;=$B$2,SMALL(Data_Baseline!$C99:$AZ99,COUNTIF(Data_Baseline!$C99:$AZ99,0)+1),IF(Data_Baseline!AO99=0,SMALL(Data_Baseline!$C99:$AZ99,COUNTIF(Data_Baseline!$C99:$AZ99,0)+1),Data_Baseline!AO99)))),"")</f>
        <v>0.99686355299857188</v>
      </c>
      <c r="AQ99" s="79">
        <f ca="1">IFERROR(IF(Data_Baseline!AP99="","",IF($C$3="On",IF(AQ$3&lt;=$B$2,SMALL(Data_Baseline!$C99:$AZ99,COUNTIF(Data_Baseline!$C99:$AZ99,0)+1)/MAX(Data_Baseline!$C99:$AZ99),IF(Data_Baseline!AP99=0,SMALL(Data_Baseline!$C99:$AZ99,COUNTIF(Data_Baseline!$C99:$AZ99,0)+1)/MAX(Data_Baseline!$C99:$AZ99),Data_Baseline!AP99/MAX(Data_Baseline!$C99:$AZ99))),IF(AQ$3&lt;=$B$2,SMALL(Data_Baseline!$C99:$AZ99,COUNTIF(Data_Baseline!$C99:$AZ99,0)+1),IF(Data_Baseline!AP99=0,SMALL(Data_Baseline!$C99:$AZ99,COUNTIF(Data_Baseline!$C99:$AZ99,0)+1),Data_Baseline!AP99)))),"")</f>
        <v>1</v>
      </c>
      <c r="AR99" s="79" t="str">
        <f>IFERROR(IF(Data_Baseline!AQ99="","",IF($C$3="On",IF(AR$3&lt;=$B$2,SMALL(Data_Baseline!$C99:$AZ99,COUNTIF(Data_Baseline!$C99:$AZ99,0)+1)/MAX(Data_Baseline!$C99:$AZ99),IF(Data_Baseline!AQ99=0,SMALL(Data_Baseline!$C99:$AZ99,COUNTIF(Data_Baseline!$C99:$AZ99,0)+1)/MAX(Data_Baseline!$C99:$AZ99),Data_Baseline!AQ99/MAX(Data_Baseline!$C99:$AZ99))),IF(AR$3&lt;=$B$2,SMALL(Data_Baseline!$C99:$AZ99,COUNTIF(Data_Baseline!$C99:$AZ99,0)+1),IF(Data_Baseline!AQ99=0,SMALL(Data_Baseline!$C99:$AZ99,COUNTIF(Data_Baseline!$C99:$AZ99,0)+1),Data_Baseline!AQ99)))),"")</f>
        <v/>
      </c>
      <c r="AS99" s="79" t="str">
        <f>IFERROR(IF(Data_Baseline!AR99="","",IF($C$3="On",IF(AS$3&lt;=$B$2,SMALL(Data_Baseline!$C99:$AZ99,COUNTIF(Data_Baseline!$C99:$AZ99,0)+1)/MAX(Data_Baseline!$C99:$AZ99),IF(Data_Baseline!AR99=0,SMALL(Data_Baseline!$C99:$AZ99,COUNTIF(Data_Baseline!$C99:$AZ99,0)+1)/MAX(Data_Baseline!$C99:$AZ99),Data_Baseline!AR99/MAX(Data_Baseline!$C99:$AZ99))),IF(AS$3&lt;=$B$2,SMALL(Data_Baseline!$C99:$AZ99,COUNTIF(Data_Baseline!$C99:$AZ99,0)+1),IF(Data_Baseline!AR99=0,SMALL(Data_Baseline!$C99:$AZ99,COUNTIF(Data_Baseline!$C99:$AZ99,0)+1),Data_Baseline!AR99)))),"")</f>
        <v/>
      </c>
      <c r="AT99" s="79" t="str">
        <f>IFERROR(IF(Data_Baseline!AS99="","",IF($C$3="On",IF(AT$3&lt;=$B$2,SMALL(Data_Baseline!$C99:$AZ99,COUNTIF(Data_Baseline!$C99:$AZ99,0)+1)/MAX(Data_Baseline!$C99:$AZ99),IF(Data_Baseline!AS99=0,SMALL(Data_Baseline!$C99:$AZ99,COUNTIF(Data_Baseline!$C99:$AZ99,0)+1)/MAX(Data_Baseline!$C99:$AZ99),Data_Baseline!AS99/MAX(Data_Baseline!$C99:$AZ99))),IF(AT$3&lt;=$B$2,SMALL(Data_Baseline!$C99:$AZ99,COUNTIF(Data_Baseline!$C99:$AZ99,0)+1),IF(Data_Baseline!AS99=0,SMALL(Data_Baseline!$C99:$AZ99,COUNTIF(Data_Baseline!$C99:$AZ99,0)+1),Data_Baseline!AS99)))),"")</f>
        <v/>
      </c>
      <c r="AU99" s="79" t="str">
        <f>IFERROR(IF(Data_Baseline!AT99="","",IF($C$3="On",IF(AU$3&lt;=$B$2,SMALL(Data_Baseline!$C99:$AZ99,COUNTIF(Data_Baseline!$C99:$AZ99,0)+1)/MAX(Data_Baseline!$C99:$AZ99),IF(Data_Baseline!AT99=0,SMALL(Data_Baseline!$C99:$AZ99,COUNTIF(Data_Baseline!$C99:$AZ99,0)+1)/MAX(Data_Baseline!$C99:$AZ99),Data_Baseline!AT99/MAX(Data_Baseline!$C99:$AZ99))),IF(AU$3&lt;=$B$2,SMALL(Data_Baseline!$C99:$AZ99,COUNTIF(Data_Baseline!$C99:$AZ99,0)+1),IF(Data_Baseline!AT99=0,SMALL(Data_Baseline!$C99:$AZ99,COUNTIF(Data_Baseline!$C99:$AZ99,0)+1),Data_Baseline!AT99)))),"")</f>
        <v/>
      </c>
      <c r="AV99" s="79" t="str">
        <f>IFERROR(IF(Data_Baseline!AU99="","",IF($C$3="On",IF(AV$3&lt;=$B$2,SMALL(Data_Baseline!$C99:$AZ99,COUNTIF(Data_Baseline!$C99:$AZ99,0)+1)/MAX(Data_Baseline!$C99:$AZ99),IF(Data_Baseline!AU99=0,SMALL(Data_Baseline!$C99:$AZ99,COUNTIF(Data_Baseline!$C99:$AZ99,0)+1)/MAX(Data_Baseline!$C99:$AZ99),Data_Baseline!AU99/MAX(Data_Baseline!$C99:$AZ99))),IF(AV$3&lt;=$B$2,SMALL(Data_Baseline!$C99:$AZ99,COUNTIF(Data_Baseline!$C99:$AZ99,0)+1),IF(Data_Baseline!AU99=0,SMALL(Data_Baseline!$C99:$AZ99,COUNTIF(Data_Baseline!$C99:$AZ99,0)+1),Data_Baseline!AU99)))),"")</f>
        <v/>
      </c>
      <c r="AW99" s="79" t="str">
        <f>IFERROR(IF(Data_Baseline!AV99="","",IF($C$3="On",IF(AW$3&lt;=$B$2,SMALL(Data_Baseline!$C99:$AZ99,COUNTIF(Data_Baseline!$C99:$AZ99,0)+1)/MAX(Data_Baseline!$C99:$AZ99),IF(Data_Baseline!AV99=0,SMALL(Data_Baseline!$C99:$AZ99,COUNTIF(Data_Baseline!$C99:$AZ99,0)+1)/MAX(Data_Baseline!$C99:$AZ99),Data_Baseline!AV99/MAX(Data_Baseline!$C99:$AZ99))),IF(AW$3&lt;=$B$2,SMALL(Data_Baseline!$C99:$AZ99,COUNTIF(Data_Baseline!$C99:$AZ99,0)+1),IF(Data_Baseline!AV99=0,SMALL(Data_Baseline!$C99:$AZ99,COUNTIF(Data_Baseline!$C99:$AZ99,0)+1),Data_Baseline!AV99)))),"")</f>
        <v/>
      </c>
      <c r="AX99" s="79" t="str">
        <f>IFERROR(IF(Data_Baseline!AW99="","",IF($C$3="On",IF(AX$3&lt;=$B$2,SMALL(Data_Baseline!$C99:$AZ99,COUNTIF(Data_Baseline!$C99:$AZ99,0)+1)/MAX(Data_Baseline!$C99:$AZ99),IF(Data_Baseline!AW99=0,SMALL(Data_Baseline!$C99:$AZ99,COUNTIF(Data_Baseline!$C99:$AZ99,0)+1)/MAX(Data_Baseline!$C99:$AZ99),Data_Baseline!AW99/MAX(Data_Baseline!$C99:$AZ99))),IF(AX$3&lt;=$B$2,SMALL(Data_Baseline!$C99:$AZ99,COUNTIF(Data_Baseline!$C99:$AZ99,0)+1),IF(Data_Baseline!AW99=0,SMALL(Data_Baseline!$C99:$AZ99,COUNTIF(Data_Baseline!$C99:$AZ99,0)+1),Data_Baseline!AW99)))),"")</f>
        <v/>
      </c>
      <c r="AY99" s="79" t="str">
        <f>IFERROR(IF(Data_Baseline!AX99="","",IF($C$3="On",IF(AY$3&lt;=$B$2,SMALL(Data_Baseline!$C99:$AZ99,COUNTIF(Data_Baseline!$C99:$AZ99,0)+1)/MAX(Data_Baseline!$C99:$AZ99),IF(Data_Baseline!AX99=0,SMALL(Data_Baseline!$C99:$AZ99,COUNTIF(Data_Baseline!$C99:$AZ99,0)+1)/MAX(Data_Baseline!$C99:$AZ99),Data_Baseline!AX99/MAX(Data_Baseline!$C99:$AZ99))),IF(AY$3&lt;=$B$2,SMALL(Data_Baseline!$C99:$AZ99,COUNTIF(Data_Baseline!$C99:$AZ99,0)+1),IF(Data_Baseline!AX99=0,SMALL(Data_Baseline!$C99:$AZ99,COUNTIF(Data_Baseline!$C99:$AZ99,0)+1),Data_Baseline!AX99)))),"")</f>
        <v/>
      </c>
      <c r="AZ99" s="79" t="str">
        <f>IFERROR(IF(Data_Baseline!AY99="","",IF($C$3="On",IF(AZ$3&lt;=$B$2,SMALL(Data_Baseline!$C99:$AZ99,COUNTIF(Data_Baseline!$C99:$AZ99,0)+1)/MAX(Data_Baseline!$C99:$AZ99),IF(Data_Baseline!AY99=0,SMALL(Data_Baseline!$C99:$AZ99,COUNTIF(Data_Baseline!$C99:$AZ99,0)+1)/MAX(Data_Baseline!$C99:$AZ99),Data_Baseline!AY99/MAX(Data_Baseline!$C99:$AZ99))),IF(AZ$3&lt;=$B$2,SMALL(Data_Baseline!$C99:$AZ99,COUNTIF(Data_Baseline!$C99:$AZ99,0)+1),IF(Data_Baseline!AY99=0,SMALL(Data_Baseline!$C99:$AZ99,COUNTIF(Data_Baseline!$C99:$AZ99,0)+1),Data_Baseline!AY99)))),"")</f>
        <v/>
      </c>
      <c r="BA99" s="79" t="str">
        <f>IFERROR(IF(Data_Baseline!AZ99="","",IF($C$3="On",IF(BA$3&lt;=$B$2,SMALL(Data_Baseline!$C99:$AZ99,COUNTIF(Data_Baseline!$C99:$AZ99,0)+1)/MAX(Data_Baseline!$C99:$AZ99),IF(Data_Baseline!AZ99=0,SMALL(Data_Baseline!$C99:$AZ99,COUNTIF(Data_Baseline!$C99:$AZ99,0)+1)/MAX(Data_Baseline!$C99:$AZ99),Data_Baseline!AZ99/MAX(Data_Baseline!$C99:$AZ99))),IF(BA$3&lt;=$B$2,SMALL(Data_Baseline!$C99:$AZ99,COUNTIF(Data_Baseline!$C99:$AZ99,0)+1),IF(Data_Baseline!AZ99=0,SMALL(Data_Baseline!$C99:$AZ99,COUNTIF(Data_Baseline!$C99:$AZ99,0)+1),Data_Baseline!AZ99)))),"")</f>
        <v/>
      </c>
      <c r="BB99" s="79">
        <f ca="1">IF(Data_Initial!BA99="",1,0)</f>
        <v>1</v>
      </c>
      <c r="BC99" s="2" t="str">
        <f t="shared" ca="1" si="4"/>
        <v>3G_ParA</v>
      </c>
      <c r="BD99" s="79" t="str">
        <f t="shared" ca="1" si="5"/>
        <v>3G</v>
      </c>
      <c r="BE99" s="79" t="str">
        <f ca="1">Data_Initial!BC99</f>
        <v>ParA</v>
      </c>
      <c r="BF99" s="79" t="str">
        <f ca="1">Data_Initial!BB99</f>
        <v>1_3</v>
      </c>
      <c r="BG99" s="79">
        <f ca="1">IFERROR((INDIRECT("Plate"&amp;Data!A99&amp;"_C!"&amp;CHAR(RIGHT(Data!B99,LEN(Data!B99)-1)+65)&amp;CODE(LEFT(Data!B99,1))-58)),"")</f>
        <v>0</v>
      </c>
      <c r="BH99" s="79" t="str">
        <f ca="1">Data_Initial!BA99</f>
        <v/>
      </c>
      <c r="BI99" s="79">
        <f t="shared" ca="1" si="6"/>
        <v>7.6277852804568257E-4</v>
      </c>
      <c r="BJ99" s="79" t="str">
        <f ca="1">IF(BH99="N",1+MAX($BJ$3:BJ98),"")</f>
        <v/>
      </c>
      <c r="BK99" s="79"/>
      <c r="BL99" s="79"/>
      <c r="BM99" s="79"/>
      <c r="BN99" s="79"/>
      <c r="BO99" s="79"/>
      <c r="BP99" s="79"/>
      <c r="BQ99" s="79"/>
      <c r="BR99" s="79"/>
      <c r="BS99" s="79"/>
      <c r="BT99" s="79"/>
      <c r="BU99" s="79"/>
      <c r="BV99" s="79"/>
      <c r="BW99" s="79"/>
      <c r="BX99" s="79"/>
      <c r="BY99" s="79"/>
      <c r="BZ99" s="79"/>
    </row>
    <row r="100" spans="1:78" x14ac:dyDescent="0.25">
      <c r="A100" s="79">
        <f ca="1">IF(BH100="N","N"&amp;BJ100,IF(BB100=0,"",MAX($A$3:A99)+1))</f>
        <v>90</v>
      </c>
      <c r="B100" s="79" t="str">
        <f ca="1">Data_Initial!A100&amp;C100</f>
        <v>2A4</v>
      </c>
      <c r="C100" s="79" t="str">
        <f ca="1">Data_Initial!B100</f>
        <v>A4</v>
      </c>
      <c r="D100">
        <f ca="1">IFERROR(IF(Data_Baseline!C100="","",IF($C$3="On",IF(D$3&lt;=$B$2,SMALL(Data_Baseline!$C100:$AZ100,COUNTIF(Data_Baseline!$C100:$AZ100,0)+1)/MAX(Data_Baseline!$C100:$AZ100),IF(Data_Baseline!C100=0,SMALL(Data_Baseline!$C100:$AZ100,COUNTIF(Data_Baseline!$C100:$AZ100,0)+1)/MAX(Data_Baseline!$C100:$AZ100),Data_Baseline!C100/MAX(Data_Baseline!$C100:$AZ100))),IF(D$3&lt;=$B$2,SMALL(Data_Baseline!$C100:$AZ100,COUNTIF(Data_Baseline!$C100:$AZ100,0)+1),IF(Data_Baseline!C100=0,SMALL(Data_Baseline!$C100:$AZ100,COUNTIF(Data_Baseline!$C100:$AZ100,0)+1),Data_Baseline!C100)))),"")</f>
        <v>2.5786486804250133E-4</v>
      </c>
      <c r="E100">
        <f ca="1">IFERROR(IF(Data_Baseline!D100="","",IF($C$3="On",IF(E$3&lt;=$B$2,SMALL(Data_Baseline!$C100:$AZ100,COUNTIF(Data_Baseline!$C100:$AZ100,0)+1)/MAX(Data_Baseline!$C100:$AZ100),IF(Data_Baseline!D100=0,SMALL(Data_Baseline!$C100:$AZ100,COUNTIF(Data_Baseline!$C100:$AZ100,0)+1)/MAX(Data_Baseline!$C100:$AZ100),Data_Baseline!D100/MAX(Data_Baseline!$C100:$AZ100))),IF(E$3&lt;=$B$2,SMALL(Data_Baseline!$C100:$AZ100,COUNTIF(Data_Baseline!$C100:$AZ100,0)+1),IF(Data_Baseline!D100=0,SMALL(Data_Baseline!$C100:$AZ100,COUNTIF(Data_Baseline!$C100:$AZ100,0)+1),Data_Baseline!D100)))),"")</f>
        <v>2.5786486804250133E-4</v>
      </c>
      <c r="F100">
        <f ca="1">IFERROR(IF(Data_Baseline!E100="","",IF($C$3="On",IF(F$3&lt;=$B$2,SMALL(Data_Baseline!$C100:$AZ100,COUNTIF(Data_Baseline!$C100:$AZ100,0)+1)/MAX(Data_Baseline!$C100:$AZ100),IF(Data_Baseline!E100=0,SMALL(Data_Baseline!$C100:$AZ100,COUNTIF(Data_Baseline!$C100:$AZ100,0)+1)/MAX(Data_Baseline!$C100:$AZ100),Data_Baseline!E100/MAX(Data_Baseline!$C100:$AZ100))),IF(F$3&lt;=$B$2,SMALL(Data_Baseline!$C100:$AZ100,COUNTIF(Data_Baseline!$C100:$AZ100,0)+1),IF(Data_Baseline!E100=0,SMALL(Data_Baseline!$C100:$AZ100,COUNTIF(Data_Baseline!$C100:$AZ100,0)+1),Data_Baseline!E100)))),"")</f>
        <v>2.5786486804250133E-4</v>
      </c>
      <c r="G100">
        <f ca="1">IFERROR(IF(Data_Baseline!F100="","",IF($C$3="On",IF(G$3&lt;=$B$2,SMALL(Data_Baseline!$C100:$AZ100,COUNTIF(Data_Baseline!$C100:$AZ100,0)+1)/MAX(Data_Baseline!$C100:$AZ100),IF(Data_Baseline!F100=0,SMALL(Data_Baseline!$C100:$AZ100,COUNTIF(Data_Baseline!$C100:$AZ100,0)+1)/MAX(Data_Baseline!$C100:$AZ100),Data_Baseline!F100/MAX(Data_Baseline!$C100:$AZ100))),IF(G$3&lt;=$B$2,SMALL(Data_Baseline!$C100:$AZ100,COUNTIF(Data_Baseline!$C100:$AZ100,0)+1),IF(Data_Baseline!F100=0,SMALL(Data_Baseline!$C100:$AZ100,COUNTIF(Data_Baseline!$C100:$AZ100,0)+1),Data_Baseline!F100)))),"")</f>
        <v>2.5786486804250133E-4</v>
      </c>
      <c r="H100">
        <f ca="1">IFERROR(IF(Data_Baseline!G100="","",IF($C$3="On",IF(H$3&lt;=$B$2,SMALL(Data_Baseline!$C100:$AZ100,COUNTIF(Data_Baseline!$C100:$AZ100,0)+1)/MAX(Data_Baseline!$C100:$AZ100),IF(Data_Baseline!G100=0,SMALL(Data_Baseline!$C100:$AZ100,COUNTIF(Data_Baseline!$C100:$AZ100,0)+1)/MAX(Data_Baseline!$C100:$AZ100),Data_Baseline!G100/MAX(Data_Baseline!$C100:$AZ100))),IF(H$3&lt;=$B$2,SMALL(Data_Baseline!$C100:$AZ100,COUNTIF(Data_Baseline!$C100:$AZ100,0)+1),IF(Data_Baseline!G100=0,SMALL(Data_Baseline!$C100:$AZ100,COUNTIF(Data_Baseline!$C100:$AZ100,0)+1),Data_Baseline!G100)))),"")</f>
        <v>2.5786486804250133E-4</v>
      </c>
      <c r="I100">
        <f ca="1">IFERROR(IF(Data_Baseline!H100="","",IF($C$3="On",IF(I$3&lt;=$B$2,SMALL(Data_Baseline!$C100:$AZ100,COUNTIF(Data_Baseline!$C100:$AZ100,0)+1)/MAX(Data_Baseline!$C100:$AZ100),IF(Data_Baseline!H100=0,SMALL(Data_Baseline!$C100:$AZ100,COUNTIF(Data_Baseline!$C100:$AZ100,0)+1)/MAX(Data_Baseline!$C100:$AZ100),Data_Baseline!H100/MAX(Data_Baseline!$C100:$AZ100))),IF(I$3&lt;=$B$2,SMALL(Data_Baseline!$C100:$AZ100,COUNTIF(Data_Baseline!$C100:$AZ100,0)+1),IF(Data_Baseline!H100=0,SMALL(Data_Baseline!$C100:$AZ100,COUNTIF(Data_Baseline!$C100:$AZ100,0)+1),Data_Baseline!H100)))),"")</f>
        <v>2.5786486804250133E-4</v>
      </c>
      <c r="J100">
        <f ca="1">IFERROR(IF(Data_Baseline!I100="","",IF($C$3="On",IF(J$3&lt;=$B$2,SMALL(Data_Baseline!$C100:$AZ100,COUNTIF(Data_Baseline!$C100:$AZ100,0)+1)/MAX(Data_Baseline!$C100:$AZ100),IF(Data_Baseline!I100=0,SMALL(Data_Baseline!$C100:$AZ100,COUNTIF(Data_Baseline!$C100:$AZ100,0)+1)/MAX(Data_Baseline!$C100:$AZ100),Data_Baseline!I100/MAX(Data_Baseline!$C100:$AZ100))),IF(J$3&lt;=$B$2,SMALL(Data_Baseline!$C100:$AZ100,COUNTIF(Data_Baseline!$C100:$AZ100,0)+1),IF(Data_Baseline!I100=0,SMALL(Data_Baseline!$C100:$AZ100,COUNTIF(Data_Baseline!$C100:$AZ100,0)+1),Data_Baseline!I100)))),"")</f>
        <v>2.5786486804250133E-4</v>
      </c>
      <c r="K100">
        <f ca="1">IFERROR(IF(Data_Baseline!J100="","",IF($C$3="On",IF(K$3&lt;=$B$2,SMALL(Data_Baseline!$C100:$AZ100,COUNTIF(Data_Baseline!$C100:$AZ100,0)+1)/MAX(Data_Baseline!$C100:$AZ100),IF(Data_Baseline!J100=0,SMALL(Data_Baseline!$C100:$AZ100,COUNTIF(Data_Baseline!$C100:$AZ100,0)+1)/MAX(Data_Baseline!$C100:$AZ100),Data_Baseline!J100/MAX(Data_Baseline!$C100:$AZ100))),IF(K$3&lt;=$B$2,SMALL(Data_Baseline!$C100:$AZ100,COUNTIF(Data_Baseline!$C100:$AZ100,0)+1),IF(Data_Baseline!J100=0,SMALL(Data_Baseline!$C100:$AZ100,COUNTIF(Data_Baseline!$C100:$AZ100,0)+1),Data_Baseline!J100)))),"")</f>
        <v>2.5786486804250133E-4</v>
      </c>
      <c r="L100">
        <f ca="1">IFERROR(IF(Data_Baseline!K100="","",IF($C$3="On",IF(L$3&lt;=$B$2,SMALL(Data_Baseline!$C100:$AZ100,COUNTIF(Data_Baseline!$C100:$AZ100,0)+1)/MAX(Data_Baseline!$C100:$AZ100),IF(Data_Baseline!K100=0,SMALL(Data_Baseline!$C100:$AZ100,COUNTIF(Data_Baseline!$C100:$AZ100,0)+1)/MAX(Data_Baseline!$C100:$AZ100),Data_Baseline!K100/MAX(Data_Baseline!$C100:$AZ100))),IF(L$3&lt;=$B$2,SMALL(Data_Baseline!$C100:$AZ100,COUNTIF(Data_Baseline!$C100:$AZ100,0)+1),IF(Data_Baseline!K100=0,SMALL(Data_Baseline!$C100:$AZ100,COUNTIF(Data_Baseline!$C100:$AZ100,0)+1),Data_Baseline!K100)))),"")</f>
        <v>2.5786486804250133E-4</v>
      </c>
      <c r="M100">
        <f ca="1">IFERROR(IF(Data_Baseline!L100="","",IF($C$3="On",IF(M$3&lt;=$B$2,SMALL(Data_Baseline!$C100:$AZ100,COUNTIF(Data_Baseline!$C100:$AZ100,0)+1)/MAX(Data_Baseline!$C100:$AZ100),IF(Data_Baseline!L100=0,SMALL(Data_Baseline!$C100:$AZ100,COUNTIF(Data_Baseline!$C100:$AZ100,0)+1)/MAX(Data_Baseline!$C100:$AZ100),Data_Baseline!L100/MAX(Data_Baseline!$C100:$AZ100))),IF(M$3&lt;=$B$2,SMALL(Data_Baseline!$C100:$AZ100,COUNTIF(Data_Baseline!$C100:$AZ100,0)+1),IF(Data_Baseline!L100=0,SMALL(Data_Baseline!$C100:$AZ100,COUNTIF(Data_Baseline!$C100:$AZ100,0)+1),Data_Baseline!L100)))),"")</f>
        <v>2.5786486804250133E-4</v>
      </c>
      <c r="N100">
        <f ca="1">IFERROR(IF(Data_Baseline!M100="","",IF($C$3="On",IF(N$3&lt;=$B$2,SMALL(Data_Baseline!$C100:$AZ100,COUNTIF(Data_Baseline!$C100:$AZ100,0)+1)/MAX(Data_Baseline!$C100:$AZ100),IF(Data_Baseline!M100=0,SMALL(Data_Baseline!$C100:$AZ100,COUNTIF(Data_Baseline!$C100:$AZ100,0)+1)/MAX(Data_Baseline!$C100:$AZ100),Data_Baseline!M100/MAX(Data_Baseline!$C100:$AZ100))),IF(N$3&lt;=$B$2,SMALL(Data_Baseline!$C100:$AZ100,COUNTIF(Data_Baseline!$C100:$AZ100,0)+1),IF(Data_Baseline!M100=0,SMALL(Data_Baseline!$C100:$AZ100,COUNTIF(Data_Baseline!$C100:$AZ100,0)+1),Data_Baseline!M100)))),"")</f>
        <v>2.5786486804250133E-4</v>
      </c>
      <c r="O100">
        <f ca="1">IFERROR(IF(Data_Baseline!N100="","",IF($C$3="On",IF(O$3&lt;=$B$2,SMALL(Data_Baseline!$C100:$AZ100,COUNTIF(Data_Baseline!$C100:$AZ100,0)+1)/MAX(Data_Baseline!$C100:$AZ100),IF(Data_Baseline!N100=0,SMALL(Data_Baseline!$C100:$AZ100,COUNTIF(Data_Baseline!$C100:$AZ100,0)+1)/MAX(Data_Baseline!$C100:$AZ100),Data_Baseline!N100/MAX(Data_Baseline!$C100:$AZ100))),IF(O$3&lt;=$B$2,SMALL(Data_Baseline!$C100:$AZ100,COUNTIF(Data_Baseline!$C100:$AZ100,0)+1),IF(Data_Baseline!N100=0,SMALL(Data_Baseline!$C100:$AZ100,COUNTIF(Data_Baseline!$C100:$AZ100,0)+1),Data_Baseline!N100)))),"")</f>
        <v>2.5786486804250133E-4</v>
      </c>
      <c r="P100">
        <f ca="1">IFERROR(IF(Data_Baseline!O100="","",IF($C$3="On",IF(P$3&lt;=$B$2,SMALL(Data_Baseline!$C100:$AZ100,COUNTIF(Data_Baseline!$C100:$AZ100,0)+1)/MAX(Data_Baseline!$C100:$AZ100),IF(Data_Baseline!O100=0,SMALL(Data_Baseline!$C100:$AZ100,COUNTIF(Data_Baseline!$C100:$AZ100,0)+1)/MAX(Data_Baseline!$C100:$AZ100),Data_Baseline!O100/MAX(Data_Baseline!$C100:$AZ100))),IF(P$3&lt;=$B$2,SMALL(Data_Baseline!$C100:$AZ100,COUNTIF(Data_Baseline!$C100:$AZ100,0)+1),IF(Data_Baseline!O100=0,SMALL(Data_Baseline!$C100:$AZ100,COUNTIF(Data_Baseline!$C100:$AZ100,0)+1),Data_Baseline!O100)))),"")</f>
        <v>2.5786486804250133E-4</v>
      </c>
      <c r="Q100">
        <f ca="1">IFERROR(IF(Data_Baseline!P100="","",IF($C$3="On",IF(Q$3&lt;=$B$2,SMALL(Data_Baseline!$C100:$AZ100,COUNTIF(Data_Baseline!$C100:$AZ100,0)+1)/MAX(Data_Baseline!$C100:$AZ100),IF(Data_Baseline!P100=0,SMALL(Data_Baseline!$C100:$AZ100,COUNTIF(Data_Baseline!$C100:$AZ100,0)+1)/MAX(Data_Baseline!$C100:$AZ100),Data_Baseline!P100/MAX(Data_Baseline!$C100:$AZ100))),IF(Q$3&lt;=$B$2,SMALL(Data_Baseline!$C100:$AZ100,COUNTIF(Data_Baseline!$C100:$AZ100,0)+1),IF(Data_Baseline!P100=0,SMALL(Data_Baseline!$C100:$AZ100,COUNTIF(Data_Baseline!$C100:$AZ100,0)+1),Data_Baseline!P100)))),"")</f>
        <v>2.5786486804250133E-4</v>
      </c>
      <c r="R100">
        <f ca="1">IFERROR(IF(Data_Baseline!Q100="","",IF($C$3="On",IF(R$3&lt;=$B$2,SMALL(Data_Baseline!$C100:$AZ100,COUNTIF(Data_Baseline!$C100:$AZ100,0)+1)/MAX(Data_Baseline!$C100:$AZ100),IF(Data_Baseline!Q100=0,SMALL(Data_Baseline!$C100:$AZ100,COUNTIF(Data_Baseline!$C100:$AZ100,0)+1)/MAX(Data_Baseline!$C100:$AZ100),Data_Baseline!Q100/MAX(Data_Baseline!$C100:$AZ100))),IF(R$3&lt;=$B$2,SMALL(Data_Baseline!$C100:$AZ100,COUNTIF(Data_Baseline!$C100:$AZ100,0)+1),IF(Data_Baseline!Q100=0,SMALL(Data_Baseline!$C100:$AZ100,COUNTIF(Data_Baseline!$C100:$AZ100,0)+1),Data_Baseline!Q100)))),"")</f>
        <v>2.5786486804250133E-4</v>
      </c>
      <c r="S100">
        <f ca="1">IFERROR(IF(Data_Baseline!R100="","",IF($C$3="On",IF(S$3&lt;=$B$2,SMALL(Data_Baseline!$C100:$AZ100,COUNTIF(Data_Baseline!$C100:$AZ100,0)+1)/MAX(Data_Baseline!$C100:$AZ100),IF(Data_Baseline!R100=0,SMALL(Data_Baseline!$C100:$AZ100,COUNTIF(Data_Baseline!$C100:$AZ100,0)+1)/MAX(Data_Baseline!$C100:$AZ100),Data_Baseline!R100/MAX(Data_Baseline!$C100:$AZ100))),IF(S$3&lt;=$B$2,SMALL(Data_Baseline!$C100:$AZ100,COUNTIF(Data_Baseline!$C100:$AZ100,0)+1),IF(Data_Baseline!R100=0,SMALL(Data_Baseline!$C100:$AZ100,COUNTIF(Data_Baseline!$C100:$AZ100,0)+1),Data_Baseline!R100)))),"")</f>
        <v>2.5786486804250133E-4</v>
      </c>
      <c r="T100">
        <f ca="1">IFERROR(IF(Data_Baseline!S100="","",IF($C$3="On",IF(T$3&lt;=$B$2,SMALL(Data_Baseline!$C100:$AZ100,COUNTIF(Data_Baseline!$C100:$AZ100,0)+1)/MAX(Data_Baseline!$C100:$AZ100),IF(Data_Baseline!S100=0,SMALL(Data_Baseline!$C100:$AZ100,COUNTIF(Data_Baseline!$C100:$AZ100,0)+1)/MAX(Data_Baseline!$C100:$AZ100),Data_Baseline!S100/MAX(Data_Baseline!$C100:$AZ100))),IF(T$3&lt;=$B$2,SMALL(Data_Baseline!$C100:$AZ100,COUNTIF(Data_Baseline!$C100:$AZ100,0)+1),IF(Data_Baseline!S100=0,SMALL(Data_Baseline!$C100:$AZ100,COUNTIF(Data_Baseline!$C100:$AZ100,0)+1),Data_Baseline!S100)))),"")</f>
        <v>2.5786486804250133E-4</v>
      </c>
      <c r="U100">
        <f ca="1">IFERROR(IF(Data_Baseline!T100="","",IF($C$3="On",IF(U$3&lt;=$B$2,SMALL(Data_Baseline!$C100:$AZ100,COUNTIF(Data_Baseline!$C100:$AZ100,0)+1)/MAX(Data_Baseline!$C100:$AZ100),IF(Data_Baseline!T100=0,SMALL(Data_Baseline!$C100:$AZ100,COUNTIF(Data_Baseline!$C100:$AZ100,0)+1)/MAX(Data_Baseline!$C100:$AZ100),Data_Baseline!T100/MAX(Data_Baseline!$C100:$AZ100))),IF(U$3&lt;=$B$2,SMALL(Data_Baseline!$C100:$AZ100,COUNTIF(Data_Baseline!$C100:$AZ100,0)+1),IF(Data_Baseline!T100=0,SMALL(Data_Baseline!$C100:$AZ100,COUNTIF(Data_Baseline!$C100:$AZ100,0)+1),Data_Baseline!T100)))),"")</f>
        <v>2.5786486804250133E-4</v>
      </c>
      <c r="V100">
        <f ca="1">IFERROR(IF(Data_Baseline!U100="","",IF($C$3="On",IF(V$3&lt;=$B$2,SMALL(Data_Baseline!$C100:$AZ100,COUNTIF(Data_Baseline!$C100:$AZ100,0)+1)/MAX(Data_Baseline!$C100:$AZ100),IF(Data_Baseline!U100=0,SMALL(Data_Baseline!$C100:$AZ100,COUNTIF(Data_Baseline!$C100:$AZ100,0)+1)/MAX(Data_Baseline!$C100:$AZ100),Data_Baseline!U100/MAX(Data_Baseline!$C100:$AZ100))),IF(V$3&lt;=$B$2,SMALL(Data_Baseline!$C100:$AZ100,COUNTIF(Data_Baseline!$C100:$AZ100,0)+1),IF(Data_Baseline!U100=0,SMALL(Data_Baseline!$C100:$AZ100,COUNTIF(Data_Baseline!$C100:$AZ100,0)+1),Data_Baseline!U100)))),"")</f>
        <v>2.1729444394731848E-3</v>
      </c>
      <c r="W100">
        <f ca="1">IFERROR(IF(Data_Baseline!V100="","",IF($C$3="On",IF(W$3&lt;=$B$2,SMALL(Data_Baseline!$C100:$AZ100,COUNTIF(Data_Baseline!$C100:$AZ100,0)+1)/MAX(Data_Baseline!$C100:$AZ100),IF(Data_Baseline!V100=0,SMALL(Data_Baseline!$C100:$AZ100,COUNTIF(Data_Baseline!$C100:$AZ100,0)+1)/MAX(Data_Baseline!$C100:$AZ100),Data_Baseline!V100/MAX(Data_Baseline!$C100:$AZ100))),IF(W$3&lt;=$B$2,SMALL(Data_Baseline!$C100:$AZ100,COUNTIF(Data_Baseline!$C100:$AZ100,0)+1),IF(Data_Baseline!V100=0,SMALL(Data_Baseline!$C100:$AZ100,COUNTIF(Data_Baseline!$C100:$AZ100,0)+1),Data_Baseline!V100)))),"")</f>
        <v>7.8002832776763236E-3</v>
      </c>
      <c r="X100">
        <f ca="1">IFERROR(IF(Data_Baseline!W100="","",IF($C$3="On",IF(X$3&lt;=$B$2,SMALL(Data_Baseline!$C100:$AZ100,COUNTIF(Data_Baseline!$C100:$AZ100,0)+1)/MAX(Data_Baseline!$C100:$AZ100),IF(Data_Baseline!W100=0,SMALL(Data_Baseline!$C100:$AZ100,COUNTIF(Data_Baseline!$C100:$AZ100,0)+1)/MAX(Data_Baseline!$C100:$AZ100),Data_Baseline!W100/MAX(Data_Baseline!$C100:$AZ100))),IF(X$3&lt;=$B$2,SMALL(Data_Baseline!$C100:$AZ100,COUNTIF(Data_Baseline!$C100:$AZ100,0)+1),IF(Data_Baseline!W100=0,SMALL(Data_Baseline!$C100:$AZ100,COUNTIF(Data_Baseline!$C100:$AZ100,0)+1),Data_Baseline!W100)))),"")</f>
        <v>1.788713618558934E-2</v>
      </c>
      <c r="Y100">
        <f ca="1">IFERROR(IF(Data_Baseline!X100="","",IF($C$3="On",IF(Y$3&lt;=$B$2,SMALL(Data_Baseline!$C100:$AZ100,COUNTIF(Data_Baseline!$C100:$AZ100,0)+1)/MAX(Data_Baseline!$C100:$AZ100),IF(Data_Baseline!X100=0,SMALL(Data_Baseline!$C100:$AZ100,COUNTIF(Data_Baseline!$C100:$AZ100,0)+1)/MAX(Data_Baseline!$C100:$AZ100),Data_Baseline!X100/MAX(Data_Baseline!$C100:$AZ100))),IF(Y$3&lt;=$B$2,SMALL(Data_Baseline!$C100:$AZ100,COUNTIF(Data_Baseline!$C100:$AZ100,0)+1),IF(Data_Baseline!X100=0,SMALL(Data_Baseline!$C100:$AZ100,COUNTIF(Data_Baseline!$C100:$AZ100,0)+1),Data_Baseline!X100)))),"")</f>
        <v>3.6528280775705267E-2</v>
      </c>
      <c r="Z100">
        <f ca="1">IFERROR(IF(Data_Baseline!Y100="","",IF($C$3="On",IF(Z$3&lt;=$B$2,SMALL(Data_Baseline!$C100:$AZ100,COUNTIF(Data_Baseline!$C100:$AZ100,0)+1)/MAX(Data_Baseline!$C100:$AZ100),IF(Data_Baseline!Y100=0,SMALL(Data_Baseline!$C100:$AZ100,COUNTIF(Data_Baseline!$C100:$AZ100,0)+1)/MAX(Data_Baseline!$C100:$AZ100),Data_Baseline!Y100/MAX(Data_Baseline!$C100:$AZ100))),IF(Z$3&lt;=$B$2,SMALL(Data_Baseline!$C100:$AZ100,COUNTIF(Data_Baseline!$C100:$AZ100,0)+1),IF(Data_Baseline!Y100=0,SMALL(Data_Baseline!$C100:$AZ100,COUNTIF(Data_Baseline!$C100:$AZ100,0)+1),Data_Baseline!Y100)))),"")</f>
        <v>6.9198411413549515E-2</v>
      </c>
      <c r="AA100">
        <f ca="1">IFERROR(IF(Data_Baseline!Z100="","",IF($C$3="On",IF(AA$3&lt;=$B$2,SMALL(Data_Baseline!$C100:$AZ100,COUNTIF(Data_Baseline!$C100:$AZ100,0)+1)/MAX(Data_Baseline!$C100:$AZ100),IF(Data_Baseline!Z100=0,SMALL(Data_Baseline!$C100:$AZ100,COUNTIF(Data_Baseline!$C100:$AZ100,0)+1)/MAX(Data_Baseline!$C100:$AZ100),Data_Baseline!Z100/MAX(Data_Baseline!$C100:$AZ100))),IF(AA$3&lt;=$B$2,SMALL(Data_Baseline!$C100:$AZ100,COUNTIF(Data_Baseline!$C100:$AZ100,0)+1),IF(Data_Baseline!Z100=0,SMALL(Data_Baseline!$C100:$AZ100,COUNTIF(Data_Baseline!$C100:$AZ100,0)+1),Data_Baseline!Z100)))),"")</f>
        <v>0.12336822130216696</v>
      </c>
      <c r="AB100">
        <f ca="1">IFERROR(IF(Data_Baseline!AA100="","",IF($C$3="On",IF(AB$3&lt;=$B$2,SMALL(Data_Baseline!$C100:$AZ100,COUNTIF(Data_Baseline!$C100:$AZ100,0)+1)/MAX(Data_Baseline!$C100:$AZ100),IF(Data_Baseline!AA100=0,SMALL(Data_Baseline!$C100:$AZ100,COUNTIF(Data_Baseline!$C100:$AZ100,0)+1)/MAX(Data_Baseline!$C100:$AZ100),Data_Baseline!AA100/MAX(Data_Baseline!$C100:$AZ100))),IF(AB$3&lt;=$B$2,SMALL(Data_Baseline!$C100:$AZ100,COUNTIF(Data_Baseline!$C100:$AZ100,0)+1),IF(Data_Baseline!AA100=0,SMALL(Data_Baseline!$C100:$AZ100,COUNTIF(Data_Baseline!$C100:$AZ100,0)+1),Data_Baseline!AA100)))),"")</f>
        <v>0.20813342974403878</v>
      </c>
      <c r="AC100">
        <f ca="1">IFERROR(IF(Data_Baseline!AB100="","",IF($C$3="On",IF(AC$3&lt;=$B$2,SMALL(Data_Baseline!$C100:$AZ100,COUNTIF(Data_Baseline!$C100:$AZ100,0)+1)/MAX(Data_Baseline!$C100:$AZ100),IF(Data_Baseline!AB100=0,SMALL(Data_Baseline!$C100:$AZ100,COUNTIF(Data_Baseline!$C100:$AZ100,0)+1)/MAX(Data_Baseline!$C100:$AZ100),Data_Baseline!AB100/MAX(Data_Baseline!$C100:$AZ100))),IF(AC$3&lt;=$B$2,SMALL(Data_Baseline!$C100:$AZ100,COUNTIF(Data_Baseline!$C100:$AZ100,0)+1),IF(Data_Baseline!AB100=0,SMALL(Data_Baseline!$C100:$AZ100,COUNTIF(Data_Baseline!$C100:$AZ100,0)+1),Data_Baseline!AB100)))),"")</f>
        <v>0.32778796243984193</v>
      </c>
      <c r="AD100">
        <f ca="1">IFERROR(IF(Data_Baseline!AC100="","",IF($C$3="On",IF(AD$3&lt;=$B$2,SMALL(Data_Baseline!$C100:$AZ100,COUNTIF(Data_Baseline!$C100:$AZ100,0)+1)/MAX(Data_Baseline!$C100:$AZ100),IF(Data_Baseline!AC100=0,SMALL(Data_Baseline!$C100:$AZ100,COUNTIF(Data_Baseline!$C100:$AZ100,0)+1)/MAX(Data_Baseline!$C100:$AZ100),Data_Baseline!AC100/MAX(Data_Baseline!$C100:$AZ100))),IF(AD$3&lt;=$B$2,SMALL(Data_Baseline!$C100:$AZ100,COUNTIF(Data_Baseline!$C100:$AZ100,0)+1),IF(Data_Baseline!AC100=0,SMALL(Data_Baseline!$C100:$AZ100,COUNTIF(Data_Baseline!$C100:$AZ100,0)+1),Data_Baseline!AC100)))),"")</f>
        <v>0.47023160657844554</v>
      </c>
      <c r="AE100">
        <f ca="1">IFERROR(IF(Data_Baseline!AD100="","",IF($C$3="On",IF(AE$3&lt;=$B$2,SMALL(Data_Baseline!$C100:$AZ100,COUNTIF(Data_Baseline!$C100:$AZ100,0)+1)/MAX(Data_Baseline!$C100:$AZ100),IF(Data_Baseline!AD100=0,SMALL(Data_Baseline!$C100:$AZ100,COUNTIF(Data_Baseline!$C100:$AZ100,0)+1)/MAX(Data_Baseline!$C100:$AZ100),Data_Baseline!AD100/MAX(Data_Baseline!$C100:$AZ100))),IF(AE$3&lt;=$B$2,SMALL(Data_Baseline!$C100:$AZ100,COUNTIF(Data_Baseline!$C100:$AZ100,0)+1),IF(Data_Baseline!AD100=0,SMALL(Data_Baseline!$C100:$AZ100,COUNTIF(Data_Baseline!$C100:$AZ100,0)+1),Data_Baseline!AD100)))),"")</f>
        <v>0.61324990367193666</v>
      </c>
      <c r="AF100">
        <f ca="1">IFERROR(IF(Data_Baseline!AE100="","",IF($C$3="On",IF(AF$3&lt;=$B$2,SMALL(Data_Baseline!$C100:$AZ100,COUNTIF(Data_Baseline!$C100:$AZ100,0)+1)/MAX(Data_Baseline!$C100:$AZ100),IF(Data_Baseline!AE100=0,SMALL(Data_Baseline!$C100:$AZ100,COUNTIF(Data_Baseline!$C100:$AZ100,0)+1)/MAX(Data_Baseline!$C100:$AZ100),Data_Baseline!AE100/MAX(Data_Baseline!$C100:$AZ100))),IF(AF$3&lt;=$B$2,SMALL(Data_Baseline!$C100:$AZ100,COUNTIF(Data_Baseline!$C100:$AZ100,0)+1),IF(Data_Baseline!AE100=0,SMALL(Data_Baseline!$C100:$AZ100,COUNTIF(Data_Baseline!$C100:$AZ100,0)+1),Data_Baseline!AE100)))),"")</f>
        <v>0.73356823860905251</v>
      </c>
      <c r="AG100">
        <f ca="1">IFERROR(IF(Data_Baseline!AF100="","",IF($C$3="On",IF(AG$3&lt;=$B$2,SMALL(Data_Baseline!$C100:$AZ100,COUNTIF(Data_Baseline!$C100:$AZ100,0)+1)/MAX(Data_Baseline!$C100:$AZ100),IF(Data_Baseline!AF100=0,SMALL(Data_Baseline!$C100:$AZ100,COUNTIF(Data_Baseline!$C100:$AZ100,0)+1)/MAX(Data_Baseline!$C100:$AZ100),Data_Baseline!AF100/MAX(Data_Baseline!$C100:$AZ100))),IF(AG$3&lt;=$B$2,SMALL(Data_Baseline!$C100:$AZ100,COUNTIF(Data_Baseline!$C100:$AZ100,0)+1),IF(Data_Baseline!AF100=0,SMALL(Data_Baseline!$C100:$AZ100,COUNTIF(Data_Baseline!$C100:$AZ100,0)+1),Data_Baseline!AF100)))),"")</f>
        <v>0.82174124394593251</v>
      </c>
      <c r="AH100">
        <f ca="1">IFERROR(IF(Data_Baseline!AG100="","",IF($C$3="On",IF(AH$3&lt;=$B$2,SMALL(Data_Baseline!$C100:$AZ100,COUNTIF(Data_Baseline!$C100:$AZ100,0)+1)/MAX(Data_Baseline!$C100:$AZ100),IF(Data_Baseline!AG100=0,SMALL(Data_Baseline!$C100:$AZ100,COUNTIF(Data_Baseline!$C100:$AZ100,0)+1)/MAX(Data_Baseline!$C100:$AZ100),Data_Baseline!AG100/MAX(Data_Baseline!$C100:$AZ100))),IF(AH$3&lt;=$B$2,SMALL(Data_Baseline!$C100:$AZ100,COUNTIF(Data_Baseline!$C100:$AZ100,0)+1),IF(Data_Baseline!AG100=0,SMALL(Data_Baseline!$C100:$AZ100,COUNTIF(Data_Baseline!$C100:$AZ100,0)+1),Data_Baseline!AG100)))),"")</f>
        <v>0.87947459926985261</v>
      </c>
      <c r="AI100">
        <f ca="1">IFERROR(IF(Data_Baseline!AH100="","",IF($C$3="On",IF(AI$3&lt;=$B$2,SMALL(Data_Baseline!$C100:$AZ100,COUNTIF(Data_Baseline!$C100:$AZ100,0)+1)/MAX(Data_Baseline!$C100:$AZ100),IF(Data_Baseline!AH100=0,SMALL(Data_Baseline!$C100:$AZ100,COUNTIF(Data_Baseline!$C100:$AZ100,0)+1)/MAX(Data_Baseline!$C100:$AZ100),Data_Baseline!AH100/MAX(Data_Baseline!$C100:$AZ100))),IF(AI$3&lt;=$B$2,SMALL(Data_Baseline!$C100:$AZ100,COUNTIF(Data_Baseline!$C100:$AZ100,0)+1),IF(Data_Baseline!AH100=0,SMALL(Data_Baseline!$C100:$AZ100,COUNTIF(Data_Baseline!$C100:$AZ100,0)+1),Data_Baseline!AH100)))),"")</f>
        <v>0.91546631293118008</v>
      </c>
      <c r="AJ100">
        <f ca="1">IFERROR(IF(Data_Baseline!AI100="","",IF($C$3="On",IF(AJ$3&lt;=$B$2,SMALL(Data_Baseline!$C100:$AZ100,COUNTIF(Data_Baseline!$C100:$AZ100,0)+1)/MAX(Data_Baseline!$C100:$AZ100),IF(Data_Baseline!AI100=0,SMALL(Data_Baseline!$C100:$AZ100,COUNTIF(Data_Baseline!$C100:$AZ100,0)+1)/MAX(Data_Baseline!$C100:$AZ100),Data_Baseline!AI100/MAX(Data_Baseline!$C100:$AZ100))),IF(AJ$3&lt;=$B$2,SMALL(Data_Baseline!$C100:$AZ100,COUNTIF(Data_Baseline!$C100:$AZ100,0)+1),IF(Data_Baseline!AI100=0,SMALL(Data_Baseline!$C100:$AZ100,COUNTIF(Data_Baseline!$C100:$AZ100,0)+1),Data_Baseline!AI100)))),"")</f>
        <v>0.93906546563894289</v>
      </c>
      <c r="AK100">
        <f ca="1">IFERROR(IF(Data_Baseline!AJ100="","",IF($C$3="On",IF(AK$3&lt;=$B$2,SMALL(Data_Baseline!$C100:$AZ100,COUNTIF(Data_Baseline!$C100:$AZ100,0)+1)/MAX(Data_Baseline!$C100:$AZ100),IF(Data_Baseline!AJ100=0,SMALL(Data_Baseline!$C100:$AZ100,COUNTIF(Data_Baseline!$C100:$AZ100,0)+1)/MAX(Data_Baseline!$C100:$AZ100),Data_Baseline!AJ100/MAX(Data_Baseline!$C100:$AZ100))),IF(AK$3&lt;=$B$2,SMALL(Data_Baseline!$C100:$AZ100,COUNTIF(Data_Baseline!$C100:$AZ100,0)+1),IF(Data_Baseline!AJ100=0,SMALL(Data_Baseline!$C100:$AZ100,COUNTIF(Data_Baseline!$C100:$AZ100,0)+1),Data_Baseline!AJ100)))),"")</f>
        <v>0.95565203956122013</v>
      </c>
      <c r="AL100">
        <f ca="1">IFERROR(IF(Data_Baseline!AK100="","",IF($C$3="On",IF(AL$3&lt;=$B$2,SMALL(Data_Baseline!$C100:$AZ100,COUNTIF(Data_Baseline!$C100:$AZ100,0)+1)/MAX(Data_Baseline!$C100:$AZ100),IF(Data_Baseline!AK100=0,SMALL(Data_Baseline!$C100:$AZ100,COUNTIF(Data_Baseline!$C100:$AZ100,0)+1)/MAX(Data_Baseline!$C100:$AZ100),Data_Baseline!AK100/MAX(Data_Baseline!$C100:$AZ100))),IF(AL$3&lt;=$B$2,SMALL(Data_Baseline!$C100:$AZ100,COUNTIF(Data_Baseline!$C100:$AZ100,0)+1),IF(Data_Baseline!AK100=0,SMALL(Data_Baseline!$C100:$AZ100,COUNTIF(Data_Baseline!$C100:$AZ100,0)+1),Data_Baseline!AK100)))),"")</f>
        <v>0.96767681424864793</v>
      </c>
      <c r="AM100">
        <f ca="1">IFERROR(IF(Data_Baseline!AL100="","",IF($C$3="On",IF(AM$3&lt;=$B$2,SMALL(Data_Baseline!$C100:$AZ100,COUNTIF(Data_Baseline!$C100:$AZ100,0)+1)/MAX(Data_Baseline!$C100:$AZ100),IF(Data_Baseline!AL100=0,SMALL(Data_Baseline!$C100:$AZ100,COUNTIF(Data_Baseline!$C100:$AZ100,0)+1)/MAX(Data_Baseline!$C100:$AZ100),Data_Baseline!AL100/MAX(Data_Baseline!$C100:$AZ100))),IF(AM$3&lt;=$B$2,SMALL(Data_Baseline!$C100:$AZ100,COUNTIF(Data_Baseline!$C100:$AZ100,0)+1),IF(Data_Baseline!AL100=0,SMALL(Data_Baseline!$C100:$AZ100,COUNTIF(Data_Baseline!$C100:$AZ100,0)+1),Data_Baseline!AL100)))),"")</f>
        <v>0.9772225228965371</v>
      </c>
      <c r="AN100">
        <f ca="1">IFERROR(IF(Data_Baseline!AM100="","",IF($C$3="On",IF(AN$3&lt;=$B$2,SMALL(Data_Baseline!$C100:$AZ100,COUNTIF(Data_Baseline!$C100:$AZ100,0)+1)/MAX(Data_Baseline!$C100:$AZ100),IF(Data_Baseline!AM100=0,SMALL(Data_Baseline!$C100:$AZ100,COUNTIF(Data_Baseline!$C100:$AZ100,0)+1)/MAX(Data_Baseline!$C100:$AZ100),Data_Baseline!AM100/MAX(Data_Baseline!$C100:$AZ100))),IF(AN$3&lt;=$B$2,SMALL(Data_Baseline!$C100:$AZ100,COUNTIF(Data_Baseline!$C100:$AZ100,0)+1),IF(Data_Baseline!AM100=0,SMALL(Data_Baseline!$C100:$AZ100,COUNTIF(Data_Baseline!$C100:$AZ100,0)+1),Data_Baseline!AM100)))),"")</f>
        <v>0.98557745106429018</v>
      </c>
      <c r="AO100">
        <f ca="1">IFERROR(IF(Data_Baseline!AN100="","",IF($C$3="On",IF(AO$3&lt;=$B$2,SMALL(Data_Baseline!$C100:$AZ100,COUNTIF(Data_Baseline!$C100:$AZ100,0)+1)/MAX(Data_Baseline!$C100:$AZ100),IF(Data_Baseline!AN100=0,SMALL(Data_Baseline!$C100:$AZ100,COUNTIF(Data_Baseline!$C100:$AZ100,0)+1)/MAX(Data_Baseline!$C100:$AZ100),Data_Baseline!AN100/MAX(Data_Baseline!$C100:$AZ100))),IF(AO$3&lt;=$B$2,SMALL(Data_Baseline!$C100:$AZ100,COUNTIF(Data_Baseline!$C100:$AZ100,0)+1),IF(Data_Baseline!AN100=0,SMALL(Data_Baseline!$C100:$AZ100,COUNTIF(Data_Baseline!$C100:$AZ100,0)+1),Data_Baseline!AN100)))),"")</f>
        <v>0.99295609543838215</v>
      </c>
      <c r="AP100">
        <f ca="1">IFERROR(IF(Data_Baseline!AO100="","",IF($C$3="On",IF(AP$3&lt;=$B$2,SMALL(Data_Baseline!$C100:$AZ100,COUNTIF(Data_Baseline!$C100:$AZ100,0)+1)/MAX(Data_Baseline!$C100:$AZ100),IF(Data_Baseline!AO100=0,SMALL(Data_Baseline!$C100:$AZ100,COUNTIF(Data_Baseline!$C100:$AZ100,0)+1)/MAX(Data_Baseline!$C100:$AZ100),Data_Baseline!AO100/MAX(Data_Baseline!$C100:$AZ100))),IF(AP$3&lt;=$B$2,SMALL(Data_Baseline!$C100:$AZ100,COUNTIF(Data_Baseline!$C100:$AZ100,0)+1),IF(Data_Baseline!AO100=0,SMALL(Data_Baseline!$C100:$AZ100,COUNTIF(Data_Baseline!$C100:$AZ100,0)+1),Data_Baseline!AO100)))),"")</f>
        <v>0.99794916855586235</v>
      </c>
      <c r="AQ100">
        <f ca="1">IFERROR(IF(Data_Baseline!AP100="","",IF($C$3="On",IF(AQ$3&lt;=$B$2,SMALL(Data_Baseline!$C100:$AZ100,COUNTIF(Data_Baseline!$C100:$AZ100,0)+1)/MAX(Data_Baseline!$C100:$AZ100),IF(Data_Baseline!AP100=0,SMALL(Data_Baseline!$C100:$AZ100,COUNTIF(Data_Baseline!$C100:$AZ100,0)+1)/MAX(Data_Baseline!$C100:$AZ100),Data_Baseline!AP100/MAX(Data_Baseline!$C100:$AZ100))),IF(AQ$3&lt;=$B$2,SMALL(Data_Baseline!$C100:$AZ100,COUNTIF(Data_Baseline!$C100:$AZ100,0)+1),IF(Data_Baseline!AP100=0,SMALL(Data_Baseline!$C100:$AZ100,COUNTIF(Data_Baseline!$C100:$AZ100,0)+1),Data_Baseline!AP100)))),"")</f>
        <v>1</v>
      </c>
      <c r="AR100" t="str">
        <f>IFERROR(IF(Data_Baseline!AQ100="","",IF($C$3="On",IF(AR$3&lt;=$B$2,SMALL(Data_Baseline!$C100:$AZ100,COUNTIF(Data_Baseline!$C100:$AZ100,0)+1)/MAX(Data_Baseline!$C100:$AZ100),IF(Data_Baseline!AQ100=0,SMALL(Data_Baseline!$C100:$AZ100,COUNTIF(Data_Baseline!$C100:$AZ100,0)+1)/MAX(Data_Baseline!$C100:$AZ100),Data_Baseline!AQ100/MAX(Data_Baseline!$C100:$AZ100))),IF(AR$3&lt;=$B$2,SMALL(Data_Baseline!$C100:$AZ100,COUNTIF(Data_Baseline!$C100:$AZ100,0)+1),IF(Data_Baseline!AQ100=0,SMALL(Data_Baseline!$C100:$AZ100,COUNTIF(Data_Baseline!$C100:$AZ100,0)+1),Data_Baseline!AQ100)))),"")</f>
        <v/>
      </c>
      <c r="AS100" t="str">
        <f>IFERROR(IF(Data_Baseline!AR100="","",IF($C$3="On",IF(AS$3&lt;=$B$2,SMALL(Data_Baseline!$C100:$AZ100,COUNTIF(Data_Baseline!$C100:$AZ100,0)+1)/MAX(Data_Baseline!$C100:$AZ100),IF(Data_Baseline!AR100=0,SMALL(Data_Baseline!$C100:$AZ100,COUNTIF(Data_Baseline!$C100:$AZ100,0)+1)/MAX(Data_Baseline!$C100:$AZ100),Data_Baseline!AR100/MAX(Data_Baseline!$C100:$AZ100))),IF(AS$3&lt;=$B$2,SMALL(Data_Baseline!$C100:$AZ100,COUNTIF(Data_Baseline!$C100:$AZ100,0)+1),IF(Data_Baseline!AR100=0,SMALL(Data_Baseline!$C100:$AZ100,COUNTIF(Data_Baseline!$C100:$AZ100,0)+1),Data_Baseline!AR100)))),"")</f>
        <v/>
      </c>
      <c r="AT100" t="str">
        <f>IFERROR(IF(Data_Baseline!AS100="","",IF($C$3="On",IF(AT$3&lt;=$B$2,SMALL(Data_Baseline!$C100:$AZ100,COUNTIF(Data_Baseline!$C100:$AZ100,0)+1)/MAX(Data_Baseline!$C100:$AZ100),IF(Data_Baseline!AS100=0,SMALL(Data_Baseline!$C100:$AZ100,COUNTIF(Data_Baseline!$C100:$AZ100,0)+1)/MAX(Data_Baseline!$C100:$AZ100),Data_Baseline!AS100/MAX(Data_Baseline!$C100:$AZ100))),IF(AT$3&lt;=$B$2,SMALL(Data_Baseline!$C100:$AZ100,COUNTIF(Data_Baseline!$C100:$AZ100,0)+1),IF(Data_Baseline!AS100=0,SMALL(Data_Baseline!$C100:$AZ100,COUNTIF(Data_Baseline!$C100:$AZ100,0)+1),Data_Baseline!AS100)))),"")</f>
        <v/>
      </c>
      <c r="AU100" t="str">
        <f>IFERROR(IF(Data_Baseline!AT100="","",IF($C$3="On",IF(AU$3&lt;=$B$2,SMALL(Data_Baseline!$C100:$AZ100,COUNTIF(Data_Baseline!$C100:$AZ100,0)+1)/MAX(Data_Baseline!$C100:$AZ100),IF(Data_Baseline!AT100=0,SMALL(Data_Baseline!$C100:$AZ100,COUNTIF(Data_Baseline!$C100:$AZ100,0)+1)/MAX(Data_Baseline!$C100:$AZ100),Data_Baseline!AT100/MAX(Data_Baseline!$C100:$AZ100))),IF(AU$3&lt;=$B$2,SMALL(Data_Baseline!$C100:$AZ100,COUNTIF(Data_Baseline!$C100:$AZ100,0)+1),IF(Data_Baseline!AT100=0,SMALL(Data_Baseline!$C100:$AZ100,COUNTIF(Data_Baseline!$C100:$AZ100,0)+1),Data_Baseline!AT100)))),"")</f>
        <v/>
      </c>
      <c r="AV100" t="str">
        <f>IFERROR(IF(Data_Baseline!AU100="","",IF($C$3="On",IF(AV$3&lt;=$B$2,SMALL(Data_Baseline!$C100:$AZ100,COUNTIF(Data_Baseline!$C100:$AZ100,0)+1)/MAX(Data_Baseline!$C100:$AZ100),IF(Data_Baseline!AU100=0,SMALL(Data_Baseline!$C100:$AZ100,COUNTIF(Data_Baseline!$C100:$AZ100,0)+1)/MAX(Data_Baseline!$C100:$AZ100),Data_Baseline!AU100/MAX(Data_Baseline!$C100:$AZ100))),IF(AV$3&lt;=$B$2,SMALL(Data_Baseline!$C100:$AZ100,COUNTIF(Data_Baseline!$C100:$AZ100,0)+1),IF(Data_Baseline!AU100=0,SMALL(Data_Baseline!$C100:$AZ100,COUNTIF(Data_Baseline!$C100:$AZ100,0)+1),Data_Baseline!AU100)))),"")</f>
        <v/>
      </c>
      <c r="AW100" t="str">
        <f>IFERROR(IF(Data_Baseline!AV100="","",IF($C$3="On",IF(AW$3&lt;=$B$2,SMALL(Data_Baseline!$C100:$AZ100,COUNTIF(Data_Baseline!$C100:$AZ100,0)+1)/MAX(Data_Baseline!$C100:$AZ100),IF(Data_Baseline!AV100=0,SMALL(Data_Baseline!$C100:$AZ100,COUNTIF(Data_Baseline!$C100:$AZ100,0)+1)/MAX(Data_Baseline!$C100:$AZ100),Data_Baseline!AV100/MAX(Data_Baseline!$C100:$AZ100))),IF(AW$3&lt;=$B$2,SMALL(Data_Baseline!$C100:$AZ100,COUNTIF(Data_Baseline!$C100:$AZ100,0)+1),IF(Data_Baseline!AV100=0,SMALL(Data_Baseline!$C100:$AZ100,COUNTIF(Data_Baseline!$C100:$AZ100,0)+1),Data_Baseline!AV100)))),"")</f>
        <v/>
      </c>
      <c r="AX100" t="str">
        <f>IFERROR(IF(Data_Baseline!AW100="","",IF($C$3="On",IF(AX$3&lt;=$B$2,SMALL(Data_Baseline!$C100:$AZ100,COUNTIF(Data_Baseline!$C100:$AZ100,0)+1)/MAX(Data_Baseline!$C100:$AZ100),IF(Data_Baseline!AW100=0,SMALL(Data_Baseline!$C100:$AZ100,COUNTIF(Data_Baseline!$C100:$AZ100,0)+1)/MAX(Data_Baseline!$C100:$AZ100),Data_Baseline!AW100/MAX(Data_Baseline!$C100:$AZ100))),IF(AX$3&lt;=$B$2,SMALL(Data_Baseline!$C100:$AZ100,COUNTIF(Data_Baseline!$C100:$AZ100,0)+1),IF(Data_Baseline!AW100=0,SMALL(Data_Baseline!$C100:$AZ100,COUNTIF(Data_Baseline!$C100:$AZ100,0)+1),Data_Baseline!AW100)))),"")</f>
        <v/>
      </c>
      <c r="AY100" t="str">
        <f>IFERROR(IF(Data_Baseline!AX100="","",IF($C$3="On",IF(AY$3&lt;=$B$2,SMALL(Data_Baseline!$C100:$AZ100,COUNTIF(Data_Baseline!$C100:$AZ100,0)+1)/MAX(Data_Baseline!$C100:$AZ100),IF(Data_Baseline!AX100=0,SMALL(Data_Baseline!$C100:$AZ100,COUNTIF(Data_Baseline!$C100:$AZ100,0)+1)/MAX(Data_Baseline!$C100:$AZ100),Data_Baseline!AX100/MAX(Data_Baseline!$C100:$AZ100))),IF(AY$3&lt;=$B$2,SMALL(Data_Baseline!$C100:$AZ100,COUNTIF(Data_Baseline!$C100:$AZ100,0)+1),IF(Data_Baseline!AX100=0,SMALL(Data_Baseline!$C100:$AZ100,COUNTIF(Data_Baseline!$C100:$AZ100,0)+1),Data_Baseline!AX100)))),"")</f>
        <v/>
      </c>
      <c r="AZ100" t="str">
        <f>IFERROR(IF(Data_Baseline!AY100="","",IF($C$3="On",IF(AZ$3&lt;=$B$2,SMALL(Data_Baseline!$C100:$AZ100,COUNTIF(Data_Baseline!$C100:$AZ100,0)+1)/MAX(Data_Baseline!$C100:$AZ100),IF(Data_Baseline!AY100=0,SMALL(Data_Baseline!$C100:$AZ100,COUNTIF(Data_Baseline!$C100:$AZ100,0)+1)/MAX(Data_Baseline!$C100:$AZ100),Data_Baseline!AY100/MAX(Data_Baseline!$C100:$AZ100))),IF(AZ$3&lt;=$B$2,SMALL(Data_Baseline!$C100:$AZ100,COUNTIF(Data_Baseline!$C100:$AZ100,0)+1),IF(Data_Baseline!AY100=0,SMALL(Data_Baseline!$C100:$AZ100,COUNTIF(Data_Baseline!$C100:$AZ100,0)+1),Data_Baseline!AY100)))),"")</f>
        <v/>
      </c>
      <c r="BA100" t="str">
        <f>IFERROR(IF(Data_Baseline!AZ100="","",IF($C$3="On",IF(BA$3&lt;=$B$2,SMALL(Data_Baseline!$C100:$AZ100,COUNTIF(Data_Baseline!$C100:$AZ100,0)+1)/MAX(Data_Baseline!$C100:$AZ100),IF(Data_Baseline!AZ100=0,SMALL(Data_Baseline!$C100:$AZ100,COUNTIF(Data_Baseline!$C100:$AZ100,0)+1)/MAX(Data_Baseline!$C100:$AZ100),Data_Baseline!AZ100/MAX(Data_Baseline!$C100:$AZ100))),IF(BA$3&lt;=$B$2,SMALL(Data_Baseline!$C100:$AZ100,COUNTIF(Data_Baseline!$C100:$AZ100,0)+1),IF(Data_Baseline!AZ100=0,SMALL(Data_Baseline!$C100:$AZ100,COUNTIF(Data_Baseline!$C100:$AZ100,0)+1),Data_Baseline!AZ100)))),"")</f>
        <v/>
      </c>
      <c r="BB100" s="79">
        <f ca="1">IF(Data_Initial!BA100="",1,0)</f>
        <v>1</v>
      </c>
      <c r="BC100" t="str">
        <f t="shared" ca="1" si="4"/>
        <v>3N_aceA</v>
      </c>
      <c r="BD100" s="79" t="str">
        <f t="shared" ref="BD100:BD131" ca="1" si="7">IFERROR(INDEX(Samples_Names,LEFT(BF100,LEN(BF100)-2)),BF100)</f>
        <v>3N</v>
      </c>
      <c r="BE100" s="79" t="str">
        <f ca="1">Data_Initial!BC100</f>
        <v>aceA</v>
      </c>
      <c r="BF100" s="79" t="str">
        <f ca="1">Data_Initial!BB100</f>
        <v>2_1</v>
      </c>
      <c r="BG100">
        <f ca="1">IFERROR((INDIRECT("Plate"&amp;Data!A100&amp;"_C!"&amp;CHAR(RIGHT(Data!B100,LEN(Data!B100)-1)+65)&amp;CODE(LEFT(Data!B100,1))-58)),"")</f>
        <v>0</v>
      </c>
      <c r="BH100" t="str">
        <f ca="1">Data_Initial!BA100</f>
        <v/>
      </c>
      <c r="BI100">
        <f t="shared" ca="1" si="6"/>
        <v>2.5786486804250133E-4</v>
      </c>
      <c r="BJ100" s="79" t="str">
        <f ca="1">IF(BH100="N",1+MAX($BJ$3:BJ99),"")</f>
        <v/>
      </c>
    </row>
    <row r="101" spans="1:78" x14ac:dyDescent="0.25">
      <c r="A101" s="79">
        <f ca="1">IF(BH101="N","N"&amp;BJ101,IF(BB101=0,"",MAX($A$3:A100)+1))</f>
        <v>91</v>
      </c>
      <c r="B101" s="79" t="str">
        <f ca="1">Data_Initial!A101&amp;C101</f>
        <v>2B4</v>
      </c>
      <c r="C101" s="79" t="str">
        <f ca="1">Data_Initial!B101</f>
        <v>B4</v>
      </c>
      <c r="D101">
        <f ca="1">IFERROR(IF(Data_Baseline!C101="","",IF($C$3="On",IF(D$3&lt;=$B$2,SMALL(Data_Baseline!$C101:$AZ101,COUNTIF(Data_Baseline!$C101:$AZ101,0)+1)/MAX(Data_Baseline!$C101:$AZ101),IF(Data_Baseline!C101=0,SMALL(Data_Baseline!$C101:$AZ101,COUNTIF(Data_Baseline!$C101:$AZ101,0)+1)/MAX(Data_Baseline!$C101:$AZ101),Data_Baseline!C101/MAX(Data_Baseline!$C101:$AZ101))),IF(D$3&lt;=$B$2,SMALL(Data_Baseline!$C101:$AZ101,COUNTIF(Data_Baseline!$C101:$AZ101,0)+1),IF(Data_Baseline!C101=0,SMALL(Data_Baseline!$C101:$AZ101,COUNTIF(Data_Baseline!$C101:$AZ101,0)+1),Data_Baseline!C101)))),"")</f>
        <v>3.7013807338362567E-4</v>
      </c>
      <c r="E101">
        <f ca="1">IFERROR(IF(Data_Baseline!D101="","",IF($C$3="On",IF(E$3&lt;=$B$2,SMALL(Data_Baseline!$C101:$AZ101,COUNTIF(Data_Baseline!$C101:$AZ101,0)+1)/MAX(Data_Baseline!$C101:$AZ101),IF(Data_Baseline!D101=0,SMALL(Data_Baseline!$C101:$AZ101,COUNTIF(Data_Baseline!$C101:$AZ101,0)+1)/MAX(Data_Baseline!$C101:$AZ101),Data_Baseline!D101/MAX(Data_Baseline!$C101:$AZ101))),IF(E$3&lt;=$B$2,SMALL(Data_Baseline!$C101:$AZ101,COUNTIF(Data_Baseline!$C101:$AZ101,0)+1),IF(Data_Baseline!D101=0,SMALL(Data_Baseline!$C101:$AZ101,COUNTIF(Data_Baseline!$C101:$AZ101,0)+1),Data_Baseline!D101)))),"")</f>
        <v>3.7013807338362567E-4</v>
      </c>
      <c r="F101">
        <f ca="1">IFERROR(IF(Data_Baseline!E101="","",IF($C$3="On",IF(F$3&lt;=$B$2,SMALL(Data_Baseline!$C101:$AZ101,COUNTIF(Data_Baseline!$C101:$AZ101,0)+1)/MAX(Data_Baseline!$C101:$AZ101),IF(Data_Baseline!E101=0,SMALL(Data_Baseline!$C101:$AZ101,COUNTIF(Data_Baseline!$C101:$AZ101,0)+1)/MAX(Data_Baseline!$C101:$AZ101),Data_Baseline!E101/MAX(Data_Baseline!$C101:$AZ101))),IF(F$3&lt;=$B$2,SMALL(Data_Baseline!$C101:$AZ101,COUNTIF(Data_Baseline!$C101:$AZ101,0)+1),IF(Data_Baseline!E101=0,SMALL(Data_Baseline!$C101:$AZ101,COUNTIF(Data_Baseline!$C101:$AZ101,0)+1),Data_Baseline!E101)))),"")</f>
        <v>3.7013807338362567E-4</v>
      </c>
      <c r="G101">
        <f ca="1">IFERROR(IF(Data_Baseline!F101="","",IF($C$3="On",IF(G$3&lt;=$B$2,SMALL(Data_Baseline!$C101:$AZ101,COUNTIF(Data_Baseline!$C101:$AZ101,0)+1)/MAX(Data_Baseline!$C101:$AZ101),IF(Data_Baseline!F101=0,SMALL(Data_Baseline!$C101:$AZ101,COUNTIF(Data_Baseline!$C101:$AZ101,0)+1)/MAX(Data_Baseline!$C101:$AZ101),Data_Baseline!F101/MAX(Data_Baseline!$C101:$AZ101))),IF(G$3&lt;=$B$2,SMALL(Data_Baseline!$C101:$AZ101,COUNTIF(Data_Baseline!$C101:$AZ101,0)+1),IF(Data_Baseline!F101=0,SMALL(Data_Baseline!$C101:$AZ101,COUNTIF(Data_Baseline!$C101:$AZ101,0)+1),Data_Baseline!F101)))),"")</f>
        <v>3.7013807338362567E-4</v>
      </c>
      <c r="H101">
        <f ca="1">IFERROR(IF(Data_Baseline!G101="","",IF($C$3="On",IF(H$3&lt;=$B$2,SMALL(Data_Baseline!$C101:$AZ101,COUNTIF(Data_Baseline!$C101:$AZ101,0)+1)/MAX(Data_Baseline!$C101:$AZ101),IF(Data_Baseline!G101=0,SMALL(Data_Baseline!$C101:$AZ101,COUNTIF(Data_Baseline!$C101:$AZ101,0)+1)/MAX(Data_Baseline!$C101:$AZ101),Data_Baseline!G101/MAX(Data_Baseline!$C101:$AZ101))),IF(H$3&lt;=$B$2,SMALL(Data_Baseline!$C101:$AZ101,COUNTIF(Data_Baseline!$C101:$AZ101,0)+1),IF(Data_Baseline!G101=0,SMALL(Data_Baseline!$C101:$AZ101,COUNTIF(Data_Baseline!$C101:$AZ101,0)+1),Data_Baseline!G101)))),"")</f>
        <v>3.7013807338362567E-4</v>
      </c>
      <c r="I101">
        <f ca="1">IFERROR(IF(Data_Baseline!H101="","",IF($C$3="On",IF(I$3&lt;=$B$2,SMALL(Data_Baseline!$C101:$AZ101,COUNTIF(Data_Baseline!$C101:$AZ101,0)+1)/MAX(Data_Baseline!$C101:$AZ101),IF(Data_Baseline!H101=0,SMALL(Data_Baseline!$C101:$AZ101,COUNTIF(Data_Baseline!$C101:$AZ101,0)+1)/MAX(Data_Baseline!$C101:$AZ101),Data_Baseline!H101/MAX(Data_Baseline!$C101:$AZ101))),IF(I$3&lt;=$B$2,SMALL(Data_Baseline!$C101:$AZ101,COUNTIF(Data_Baseline!$C101:$AZ101,0)+1),IF(Data_Baseline!H101=0,SMALL(Data_Baseline!$C101:$AZ101,COUNTIF(Data_Baseline!$C101:$AZ101,0)+1),Data_Baseline!H101)))),"")</f>
        <v>3.7013807338362567E-4</v>
      </c>
      <c r="J101">
        <f ca="1">IFERROR(IF(Data_Baseline!I101="","",IF($C$3="On",IF(J$3&lt;=$B$2,SMALL(Data_Baseline!$C101:$AZ101,COUNTIF(Data_Baseline!$C101:$AZ101,0)+1)/MAX(Data_Baseline!$C101:$AZ101),IF(Data_Baseline!I101=0,SMALL(Data_Baseline!$C101:$AZ101,COUNTIF(Data_Baseline!$C101:$AZ101,0)+1)/MAX(Data_Baseline!$C101:$AZ101),Data_Baseline!I101/MAX(Data_Baseline!$C101:$AZ101))),IF(J$3&lt;=$B$2,SMALL(Data_Baseline!$C101:$AZ101,COUNTIF(Data_Baseline!$C101:$AZ101,0)+1),IF(Data_Baseline!I101=0,SMALL(Data_Baseline!$C101:$AZ101,COUNTIF(Data_Baseline!$C101:$AZ101,0)+1),Data_Baseline!I101)))),"")</f>
        <v>3.7013807338362567E-4</v>
      </c>
      <c r="K101">
        <f ca="1">IFERROR(IF(Data_Baseline!J101="","",IF($C$3="On",IF(K$3&lt;=$B$2,SMALL(Data_Baseline!$C101:$AZ101,COUNTIF(Data_Baseline!$C101:$AZ101,0)+1)/MAX(Data_Baseline!$C101:$AZ101),IF(Data_Baseline!J101=0,SMALL(Data_Baseline!$C101:$AZ101,COUNTIF(Data_Baseline!$C101:$AZ101,0)+1)/MAX(Data_Baseline!$C101:$AZ101),Data_Baseline!J101/MAX(Data_Baseline!$C101:$AZ101))),IF(K$3&lt;=$B$2,SMALL(Data_Baseline!$C101:$AZ101,COUNTIF(Data_Baseline!$C101:$AZ101,0)+1),IF(Data_Baseline!J101=0,SMALL(Data_Baseline!$C101:$AZ101,COUNTIF(Data_Baseline!$C101:$AZ101,0)+1),Data_Baseline!J101)))),"")</f>
        <v>3.7013807338362567E-4</v>
      </c>
      <c r="L101">
        <f ca="1">IFERROR(IF(Data_Baseline!K101="","",IF($C$3="On",IF(L$3&lt;=$B$2,SMALL(Data_Baseline!$C101:$AZ101,COUNTIF(Data_Baseline!$C101:$AZ101,0)+1)/MAX(Data_Baseline!$C101:$AZ101),IF(Data_Baseline!K101=0,SMALL(Data_Baseline!$C101:$AZ101,COUNTIF(Data_Baseline!$C101:$AZ101,0)+1)/MAX(Data_Baseline!$C101:$AZ101),Data_Baseline!K101/MAX(Data_Baseline!$C101:$AZ101))),IF(L$3&lt;=$B$2,SMALL(Data_Baseline!$C101:$AZ101,COUNTIF(Data_Baseline!$C101:$AZ101,0)+1),IF(Data_Baseline!K101=0,SMALL(Data_Baseline!$C101:$AZ101,COUNTIF(Data_Baseline!$C101:$AZ101,0)+1),Data_Baseline!K101)))),"")</f>
        <v>3.7013807338362567E-4</v>
      </c>
      <c r="M101">
        <f ca="1">IFERROR(IF(Data_Baseline!L101="","",IF($C$3="On",IF(M$3&lt;=$B$2,SMALL(Data_Baseline!$C101:$AZ101,COUNTIF(Data_Baseline!$C101:$AZ101,0)+1)/MAX(Data_Baseline!$C101:$AZ101),IF(Data_Baseline!L101=0,SMALL(Data_Baseline!$C101:$AZ101,COUNTIF(Data_Baseline!$C101:$AZ101,0)+1)/MAX(Data_Baseline!$C101:$AZ101),Data_Baseline!L101/MAX(Data_Baseline!$C101:$AZ101))),IF(M$3&lt;=$B$2,SMALL(Data_Baseline!$C101:$AZ101,COUNTIF(Data_Baseline!$C101:$AZ101,0)+1),IF(Data_Baseline!L101=0,SMALL(Data_Baseline!$C101:$AZ101,COUNTIF(Data_Baseline!$C101:$AZ101,0)+1),Data_Baseline!L101)))),"")</f>
        <v>3.7013807338362567E-4</v>
      </c>
      <c r="N101">
        <f ca="1">IFERROR(IF(Data_Baseline!M101="","",IF($C$3="On",IF(N$3&lt;=$B$2,SMALL(Data_Baseline!$C101:$AZ101,COUNTIF(Data_Baseline!$C101:$AZ101,0)+1)/MAX(Data_Baseline!$C101:$AZ101),IF(Data_Baseline!M101=0,SMALL(Data_Baseline!$C101:$AZ101,COUNTIF(Data_Baseline!$C101:$AZ101,0)+1)/MAX(Data_Baseline!$C101:$AZ101),Data_Baseline!M101/MAX(Data_Baseline!$C101:$AZ101))),IF(N$3&lt;=$B$2,SMALL(Data_Baseline!$C101:$AZ101,COUNTIF(Data_Baseline!$C101:$AZ101,0)+1),IF(Data_Baseline!M101=0,SMALL(Data_Baseline!$C101:$AZ101,COUNTIF(Data_Baseline!$C101:$AZ101,0)+1),Data_Baseline!M101)))),"")</f>
        <v>3.7013807338362567E-4</v>
      </c>
      <c r="O101">
        <f ca="1">IFERROR(IF(Data_Baseline!N101="","",IF($C$3="On",IF(O$3&lt;=$B$2,SMALL(Data_Baseline!$C101:$AZ101,COUNTIF(Data_Baseline!$C101:$AZ101,0)+1)/MAX(Data_Baseline!$C101:$AZ101),IF(Data_Baseline!N101=0,SMALL(Data_Baseline!$C101:$AZ101,COUNTIF(Data_Baseline!$C101:$AZ101,0)+1)/MAX(Data_Baseline!$C101:$AZ101),Data_Baseline!N101/MAX(Data_Baseline!$C101:$AZ101))),IF(O$3&lt;=$B$2,SMALL(Data_Baseline!$C101:$AZ101,COUNTIF(Data_Baseline!$C101:$AZ101,0)+1),IF(Data_Baseline!N101=0,SMALL(Data_Baseline!$C101:$AZ101,COUNTIF(Data_Baseline!$C101:$AZ101,0)+1),Data_Baseline!N101)))),"")</f>
        <v>3.7013807338362567E-4</v>
      </c>
      <c r="P101">
        <f ca="1">IFERROR(IF(Data_Baseline!O101="","",IF($C$3="On",IF(P$3&lt;=$B$2,SMALL(Data_Baseline!$C101:$AZ101,COUNTIF(Data_Baseline!$C101:$AZ101,0)+1)/MAX(Data_Baseline!$C101:$AZ101),IF(Data_Baseline!O101=0,SMALL(Data_Baseline!$C101:$AZ101,COUNTIF(Data_Baseline!$C101:$AZ101,0)+1)/MAX(Data_Baseline!$C101:$AZ101),Data_Baseline!O101/MAX(Data_Baseline!$C101:$AZ101))),IF(P$3&lt;=$B$2,SMALL(Data_Baseline!$C101:$AZ101,COUNTIF(Data_Baseline!$C101:$AZ101,0)+1),IF(Data_Baseline!O101=0,SMALL(Data_Baseline!$C101:$AZ101,COUNTIF(Data_Baseline!$C101:$AZ101,0)+1),Data_Baseline!O101)))),"")</f>
        <v>3.7013807338362567E-4</v>
      </c>
      <c r="Q101">
        <f ca="1">IFERROR(IF(Data_Baseline!P101="","",IF($C$3="On",IF(Q$3&lt;=$B$2,SMALL(Data_Baseline!$C101:$AZ101,COUNTIF(Data_Baseline!$C101:$AZ101,0)+1)/MAX(Data_Baseline!$C101:$AZ101),IF(Data_Baseline!P101=0,SMALL(Data_Baseline!$C101:$AZ101,COUNTIF(Data_Baseline!$C101:$AZ101,0)+1)/MAX(Data_Baseline!$C101:$AZ101),Data_Baseline!P101/MAX(Data_Baseline!$C101:$AZ101))),IF(Q$3&lt;=$B$2,SMALL(Data_Baseline!$C101:$AZ101,COUNTIF(Data_Baseline!$C101:$AZ101,0)+1),IF(Data_Baseline!P101=0,SMALL(Data_Baseline!$C101:$AZ101,COUNTIF(Data_Baseline!$C101:$AZ101,0)+1),Data_Baseline!P101)))),"")</f>
        <v>3.7013807338362567E-4</v>
      </c>
      <c r="R101">
        <f ca="1">IFERROR(IF(Data_Baseline!Q101="","",IF($C$3="On",IF(R$3&lt;=$B$2,SMALL(Data_Baseline!$C101:$AZ101,COUNTIF(Data_Baseline!$C101:$AZ101,0)+1)/MAX(Data_Baseline!$C101:$AZ101),IF(Data_Baseline!Q101=0,SMALL(Data_Baseline!$C101:$AZ101,COUNTIF(Data_Baseline!$C101:$AZ101,0)+1)/MAX(Data_Baseline!$C101:$AZ101),Data_Baseline!Q101/MAX(Data_Baseline!$C101:$AZ101))),IF(R$3&lt;=$B$2,SMALL(Data_Baseline!$C101:$AZ101,COUNTIF(Data_Baseline!$C101:$AZ101,0)+1),IF(Data_Baseline!Q101=0,SMALL(Data_Baseline!$C101:$AZ101,COUNTIF(Data_Baseline!$C101:$AZ101,0)+1),Data_Baseline!Q101)))),"")</f>
        <v>3.7013807338362567E-4</v>
      </c>
      <c r="S101">
        <f ca="1">IFERROR(IF(Data_Baseline!R101="","",IF($C$3="On",IF(S$3&lt;=$B$2,SMALL(Data_Baseline!$C101:$AZ101,COUNTIF(Data_Baseline!$C101:$AZ101,0)+1)/MAX(Data_Baseline!$C101:$AZ101),IF(Data_Baseline!R101=0,SMALL(Data_Baseline!$C101:$AZ101,COUNTIF(Data_Baseline!$C101:$AZ101,0)+1)/MAX(Data_Baseline!$C101:$AZ101),Data_Baseline!R101/MAX(Data_Baseline!$C101:$AZ101))),IF(S$3&lt;=$B$2,SMALL(Data_Baseline!$C101:$AZ101,COUNTIF(Data_Baseline!$C101:$AZ101,0)+1),IF(Data_Baseline!R101=0,SMALL(Data_Baseline!$C101:$AZ101,COUNTIF(Data_Baseline!$C101:$AZ101,0)+1),Data_Baseline!R101)))),"")</f>
        <v>3.7013807338362567E-4</v>
      </c>
      <c r="T101">
        <f ca="1">IFERROR(IF(Data_Baseline!S101="","",IF($C$3="On",IF(T$3&lt;=$B$2,SMALL(Data_Baseline!$C101:$AZ101,COUNTIF(Data_Baseline!$C101:$AZ101,0)+1)/MAX(Data_Baseline!$C101:$AZ101),IF(Data_Baseline!S101=0,SMALL(Data_Baseline!$C101:$AZ101,COUNTIF(Data_Baseline!$C101:$AZ101,0)+1)/MAX(Data_Baseline!$C101:$AZ101),Data_Baseline!S101/MAX(Data_Baseline!$C101:$AZ101))),IF(T$3&lt;=$B$2,SMALL(Data_Baseline!$C101:$AZ101,COUNTIF(Data_Baseline!$C101:$AZ101,0)+1),IF(Data_Baseline!S101=0,SMALL(Data_Baseline!$C101:$AZ101,COUNTIF(Data_Baseline!$C101:$AZ101,0)+1),Data_Baseline!S101)))),"")</f>
        <v>3.7013807338362567E-4</v>
      </c>
      <c r="U101">
        <f ca="1">IFERROR(IF(Data_Baseline!T101="","",IF($C$3="On",IF(U$3&lt;=$B$2,SMALL(Data_Baseline!$C101:$AZ101,COUNTIF(Data_Baseline!$C101:$AZ101,0)+1)/MAX(Data_Baseline!$C101:$AZ101),IF(Data_Baseline!T101=0,SMALL(Data_Baseline!$C101:$AZ101,COUNTIF(Data_Baseline!$C101:$AZ101,0)+1)/MAX(Data_Baseline!$C101:$AZ101),Data_Baseline!T101/MAX(Data_Baseline!$C101:$AZ101))),IF(U$3&lt;=$B$2,SMALL(Data_Baseline!$C101:$AZ101,COUNTIF(Data_Baseline!$C101:$AZ101,0)+1),IF(Data_Baseline!T101=0,SMALL(Data_Baseline!$C101:$AZ101,COUNTIF(Data_Baseline!$C101:$AZ101,0)+1),Data_Baseline!T101)))),"")</f>
        <v>3.7013807338362567E-4</v>
      </c>
      <c r="V101">
        <f ca="1">IFERROR(IF(Data_Baseline!U101="","",IF($C$3="On",IF(V$3&lt;=$B$2,SMALL(Data_Baseline!$C101:$AZ101,COUNTIF(Data_Baseline!$C101:$AZ101,0)+1)/MAX(Data_Baseline!$C101:$AZ101),IF(Data_Baseline!U101=0,SMALL(Data_Baseline!$C101:$AZ101,COUNTIF(Data_Baseline!$C101:$AZ101,0)+1)/MAX(Data_Baseline!$C101:$AZ101),Data_Baseline!U101/MAX(Data_Baseline!$C101:$AZ101))),IF(V$3&lt;=$B$2,SMALL(Data_Baseline!$C101:$AZ101,COUNTIF(Data_Baseline!$C101:$AZ101,0)+1),IF(Data_Baseline!U101=0,SMALL(Data_Baseline!$C101:$AZ101,COUNTIF(Data_Baseline!$C101:$AZ101,0)+1),Data_Baseline!U101)))),"")</f>
        <v>2.2400100068067225E-3</v>
      </c>
      <c r="W101">
        <f ca="1">IFERROR(IF(Data_Baseline!V101="","",IF($C$3="On",IF(W$3&lt;=$B$2,SMALL(Data_Baseline!$C101:$AZ101,COUNTIF(Data_Baseline!$C101:$AZ101,0)+1)/MAX(Data_Baseline!$C101:$AZ101),IF(Data_Baseline!V101=0,SMALL(Data_Baseline!$C101:$AZ101,COUNTIF(Data_Baseline!$C101:$AZ101,0)+1)/MAX(Data_Baseline!$C101:$AZ101),Data_Baseline!V101/MAX(Data_Baseline!$C101:$AZ101))),IF(W$3&lt;=$B$2,SMALL(Data_Baseline!$C101:$AZ101,COUNTIF(Data_Baseline!$C101:$AZ101,0)+1),IF(Data_Baseline!V101=0,SMALL(Data_Baseline!$C101:$AZ101,COUNTIF(Data_Baseline!$C101:$AZ101,0)+1),Data_Baseline!V101)))),"")</f>
        <v>7.2821208546578822E-3</v>
      </c>
      <c r="X101">
        <f ca="1">IFERROR(IF(Data_Baseline!W101="","",IF($C$3="On",IF(X$3&lt;=$B$2,SMALL(Data_Baseline!$C101:$AZ101,COUNTIF(Data_Baseline!$C101:$AZ101,0)+1)/MAX(Data_Baseline!$C101:$AZ101),IF(Data_Baseline!W101=0,SMALL(Data_Baseline!$C101:$AZ101,COUNTIF(Data_Baseline!$C101:$AZ101,0)+1)/MAX(Data_Baseline!$C101:$AZ101),Data_Baseline!W101/MAX(Data_Baseline!$C101:$AZ101))),IF(X$3&lt;=$B$2,SMALL(Data_Baseline!$C101:$AZ101,COUNTIF(Data_Baseline!$C101:$AZ101,0)+1),IF(Data_Baseline!W101=0,SMALL(Data_Baseline!$C101:$AZ101,COUNTIF(Data_Baseline!$C101:$AZ101,0)+1),Data_Baseline!W101)))),"")</f>
        <v>1.6503295193285791E-2</v>
      </c>
      <c r="Y101">
        <f ca="1">IFERROR(IF(Data_Baseline!X101="","",IF($C$3="On",IF(Y$3&lt;=$B$2,SMALL(Data_Baseline!$C101:$AZ101,COUNTIF(Data_Baseline!$C101:$AZ101,0)+1)/MAX(Data_Baseline!$C101:$AZ101),IF(Data_Baseline!X101=0,SMALL(Data_Baseline!$C101:$AZ101,COUNTIF(Data_Baseline!$C101:$AZ101,0)+1)/MAX(Data_Baseline!$C101:$AZ101),Data_Baseline!X101/MAX(Data_Baseline!$C101:$AZ101))),IF(Y$3&lt;=$B$2,SMALL(Data_Baseline!$C101:$AZ101,COUNTIF(Data_Baseline!$C101:$AZ101,0)+1),IF(Data_Baseline!X101=0,SMALL(Data_Baseline!$C101:$AZ101,COUNTIF(Data_Baseline!$C101:$AZ101,0)+1),Data_Baseline!X101)))),"")</f>
        <v>3.3337493419451671E-2</v>
      </c>
      <c r="Z101">
        <f ca="1">IFERROR(IF(Data_Baseline!Y101="","",IF($C$3="On",IF(Z$3&lt;=$B$2,SMALL(Data_Baseline!$C101:$AZ101,COUNTIF(Data_Baseline!$C101:$AZ101,0)+1)/MAX(Data_Baseline!$C101:$AZ101),IF(Data_Baseline!Y101=0,SMALL(Data_Baseline!$C101:$AZ101,COUNTIF(Data_Baseline!$C101:$AZ101,0)+1)/MAX(Data_Baseline!$C101:$AZ101),Data_Baseline!Y101/MAX(Data_Baseline!$C101:$AZ101))),IF(Z$3&lt;=$B$2,SMALL(Data_Baseline!$C101:$AZ101,COUNTIF(Data_Baseline!$C101:$AZ101,0)+1),IF(Data_Baseline!Y101=0,SMALL(Data_Baseline!$C101:$AZ101,COUNTIF(Data_Baseline!$C101:$AZ101,0)+1),Data_Baseline!Y101)))),"")</f>
        <v>6.2434372676328065E-2</v>
      </c>
      <c r="AA101">
        <f ca="1">IFERROR(IF(Data_Baseline!Z101="","",IF($C$3="On",IF(AA$3&lt;=$B$2,SMALL(Data_Baseline!$C101:$AZ101,COUNTIF(Data_Baseline!$C101:$AZ101,0)+1)/MAX(Data_Baseline!$C101:$AZ101),IF(Data_Baseline!Z101=0,SMALL(Data_Baseline!$C101:$AZ101,COUNTIF(Data_Baseline!$C101:$AZ101,0)+1)/MAX(Data_Baseline!$C101:$AZ101),Data_Baseline!Z101/MAX(Data_Baseline!$C101:$AZ101))),IF(AA$3&lt;=$B$2,SMALL(Data_Baseline!$C101:$AZ101,COUNTIF(Data_Baseline!$C101:$AZ101,0)+1),IF(Data_Baseline!Z101=0,SMALL(Data_Baseline!$C101:$AZ101,COUNTIF(Data_Baseline!$C101:$AZ101,0)+1),Data_Baseline!Z101)))),"")</f>
        <v>0.11140424977696328</v>
      </c>
      <c r="AB101">
        <f ca="1">IFERROR(IF(Data_Baseline!AA101="","",IF($C$3="On",IF(AB$3&lt;=$B$2,SMALL(Data_Baseline!$C101:$AZ101,COUNTIF(Data_Baseline!$C101:$AZ101,0)+1)/MAX(Data_Baseline!$C101:$AZ101),IF(Data_Baseline!AA101=0,SMALL(Data_Baseline!$C101:$AZ101,COUNTIF(Data_Baseline!$C101:$AZ101,0)+1)/MAX(Data_Baseline!$C101:$AZ101),Data_Baseline!AA101/MAX(Data_Baseline!$C101:$AZ101))),IF(AB$3&lt;=$B$2,SMALL(Data_Baseline!$C101:$AZ101,COUNTIF(Data_Baseline!$C101:$AZ101,0)+1),IF(Data_Baseline!AA101=0,SMALL(Data_Baseline!$C101:$AZ101,COUNTIF(Data_Baseline!$C101:$AZ101,0)+1),Data_Baseline!AA101)))),"")</f>
        <v>0.18889652840478166</v>
      </c>
      <c r="AC101">
        <f ca="1">IFERROR(IF(Data_Baseline!AB101="","",IF($C$3="On",IF(AC$3&lt;=$B$2,SMALL(Data_Baseline!$C101:$AZ101,COUNTIF(Data_Baseline!$C101:$AZ101,0)+1)/MAX(Data_Baseline!$C101:$AZ101),IF(Data_Baseline!AB101=0,SMALL(Data_Baseline!$C101:$AZ101,COUNTIF(Data_Baseline!$C101:$AZ101,0)+1)/MAX(Data_Baseline!$C101:$AZ101),Data_Baseline!AB101/MAX(Data_Baseline!$C101:$AZ101))),IF(AC$3&lt;=$B$2,SMALL(Data_Baseline!$C101:$AZ101,COUNTIF(Data_Baseline!$C101:$AZ101,0)+1),IF(Data_Baseline!AB101=0,SMALL(Data_Baseline!$C101:$AZ101,COUNTIF(Data_Baseline!$C101:$AZ101,0)+1),Data_Baseline!AB101)))),"")</f>
        <v>0.30177048766753489</v>
      </c>
      <c r="AD101">
        <f ca="1">IFERROR(IF(Data_Baseline!AC101="","",IF($C$3="On",IF(AD$3&lt;=$B$2,SMALL(Data_Baseline!$C101:$AZ101,COUNTIF(Data_Baseline!$C101:$AZ101,0)+1)/MAX(Data_Baseline!$C101:$AZ101),IF(Data_Baseline!AC101=0,SMALL(Data_Baseline!$C101:$AZ101,COUNTIF(Data_Baseline!$C101:$AZ101,0)+1)/MAX(Data_Baseline!$C101:$AZ101),Data_Baseline!AC101/MAX(Data_Baseline!$C101:$AZ101))),IF(AD$3&lt;=$B$2,SMALL(Data_Baseline!$C101:$AZ101,COUNTIF(Data_Baseline!$C101:$AZ101,0)+1),IF(Data_Baseline!AC101=0,SMALL(Data_Baseline!$C101:$AZ101,COUNTIF(Data_Baseline!$C101:$AZ101,0)+1),Data_Baseline!AC101)))),"")</f>
        <v>0.4414752133782045</v>
      </c>
      <c r="AE101">
        <f ca="1">IFERROR(IF(Data_Baseline!AD101="","",IF($C$3="On",IF(AE$3&lt;=$B$2,SMALL(Data_Baseline!$C101:$AZ101,COUNTIF(Data_Baseline!$C101:$AZ101,0)+1)/MAX(Data_Baseline!$C101:$AZ101),IF(Data_Baseline!AD101=0,SMALL(Data_Baseline!$C101:$AZ101,COUNTIF(Data_Baseline!$C101:$AZ101,0)+1)/MAX(Data_Baseline!$C101:$AZ101),Data_Baseline!AD101/MAX(Data_Baseline!$C101:$AZ101))),IF(AE$3&lt;=$B$2,SMALL(Data_Baseline!$C101:$AZ101,COUNTIF(Data_Baseline!$C101:$AZ101,0)+1),IF(Data_Baseline!AD101=0,SMALL(Data_Baseline!$C101:$AZ101,COUNTIF(Data_Baseline!$C101:$AZ101,0)+1),Data_Baseline!AD101)))),"")</f>
        <v>0.58761326423455573</v>
      </c>
      <c r="AF101">
        <f ca="1">IFERROR(IF(Data_Baseline!AE101="","",IF($C$3="On",IF(AF$3&lt;=$B$2,SMALL(Data_Baseline!$C101:$AZ101,COUNTIF(Data_Baseline!$C101:$AZ101,0)+1)/MAX(Data_Baseline!$C101:$AZ101),IF(Data_Baseline!AE101=0,SMALL(Data_Baseline!$C101:$AZ101,COUNTIF(Data_Baseline!$C101:$AZ101,0)+1)/MAX(Data_Baseline!$C101:$AZ101),Data_Baseline!AE101/MAX(Data_Baseline!$C101:$AZ101))),IF(AF$3&lt;=$B$2,SMALL(Data_Baseline!$C101:$AZ101,COUNTIF(Data_Baseline!$C101:$AZ101,0)+1),IF(Data_Baseline!AE101=0,SMALL(Data_Baseline!$C101:$AZ101,COUNTIF(Data_Baseline!$C101:$AZ101,0)+1),Data_Baseline!AE101)))),"")</f>
        <v>0.7150347083480233</v>
      </c>
      <c r="AG101">
        <f ca="1">IFERROR(IF(Data_Baseline!AF101="","",IF($C$3="On",IF(AG$3&lt;=$B$2,SMALL(Data_Baseline!$C101:$AZ101,COUNTIF(Data_Baseline!$C101:$AZ101,0)+1)/MAX(Data_Baseline!$C101:$AZ101),IF(Data_Baseline!AF101=0,SMALL(Data_Baseline!$C101:$AZ101,COUNTIF(Data_Baseline!$C101:$AZ101,0)+1)/MAX(Data_Baseline!$C101:$AZ101),Data_Baseline!AF101/MAX(Data_Baseline!$C101:$AZ101))),IF(AG$3&lt;=$B$2,SMALL(Data_Baseline!$C101:$AZ101,COUNTIF(Data_Baseline!$C101:$AZ101,0)+1),IF(Data_Baseline!AF101=0,SMALL(Data_Baseline!$C101:$AZ101,COUNTIF(Data_Baseline!$C101:$AZ101,0)+1),Data_Baseline!AF101)))),"")</f>
        <v>0.81031918012328941</v>
      </c>
      <c r="AH101">
        <f ca="1">IFERROR(IF(Data_Baseline!AG101="","",IF($C$3="On",IF(AH$3&lt;=$B$2,SMALL(Data_Baseline!$C101:$AZ101,COUNTIF(Data_Baseline!$C101:$AZ101,0)+1)/MAX(Data_Baseline!$C101:$AZ101),IF(Data_Baseline!AG101=0,SMALL(Data_Baseline!$C101:$AZ101,COUNTIF(Data_Baseline!$C101:$AZ101,0)+1)/MAX(Data_Baseline!$C101:$AZ101),Data_Baseline!AG101/MAX(Data_Baseline!$C101:$AZ101))),IF(AH$3&lt;=$B$2,SMALL(Data_Baseline!$C101:$AZ101,COUNTIF(Data_Baseline!$C101:$AZ101,0)+1),IF(Data_Baseline!AG101=0,SMALL(Data_Baseline!$C101:$AZ101,COUNTIF(Data_Baseline!$C101:$AZ101,0)+1),Data_Baseline!AG101)))),"")</f>
        <v>0.87269317650699563</v>
      </c>
      <c r="AI101">
        <f ca="1">IFERROR(IF(Data_Baseline!AH101="","",IF($C$3="On",IF(AI$3&lt;=$B$2,SMALL(Data_Baseline!$C101:$AZ101,COUNTIF(Data_Baseline!$C101:$AZ101,0)+1)/MAX(Data_Baseline!$C101:$AZ101),IF(Data_Baseline!AH101=0,SMALL(Data_Baseline!$C101:$AZ101,COUNTIF(Data_Baseline!$C101:$AZ101,0)+1)/MAX(Data_Baseline!$C101:$AZ101),Data_Baseline!AH101/MAX(Data_Baseline!$C101:$AZ101))),IF(AI$3&lt;=$B$2,SMALL(Data_Baseline!$C101:$AZ101,COUNTIF(Data_Baseline!$C101:$AZ101,0)+1),IF(Data_Baseline!AH101=0,SMALL(Data_Baseline!$C101:$AZ101,COUNTIF(Data_Baseline!$C101:$AZ101,0)+1),Data_Baseline!AH101)))),"")</f>
        <v>0.91079101533629958</v>
      </c>
      <c r="AJ101">
        <f ca="1">IFERROR(IF(Data_Baseline!AI101="","",IF($C$3="On",IF(AJ$3&lt;=$B$2,SMALL(Data_Baseline!$C101:$AZ101,COUNTIF(Data_Baseline!$C101:$AZ101,0)+1)/MAX(Data_Baseline!$C101:$AZ101),IF(Data_Baseline!AI101=0,SMALL(Data_Baseline!$C101:$AZ101,COUNTIF(Data_Baseline!$C101:$AZ101,0)+1)/MAX(Data_Baseline!$C101:$AZ101),Data_Baseline!AI101/MAX(Data_Baseline!$C101:$AZ101))),IF(AJ$3&lt;=$B$2,SMALL(Data_Baseline!$C101:$AZ101,COUNTIF(Data_Baseline!$C101:$AZ101,0)+1),IF(Data_Baseline!AI101=0,SMALL(Data_Baseline!$C101:$AZ101,COUNTIF(Data_Baseline!$C101:$AZ101,0)+1),Data_Baseline!AI101)))),"")</f>
        <v>0.93503922619337287</v>
      </c>
      <c r="AK101">
        <f ca="1">IFERROR(IF(Data_Baseline!AJ101="","",IF($C$3="On",IF(AK$3&lt;=$B$2,SMALL(Data_Baseline!$C101:$AZ101,COUNTIF(Data_Baseline!$C101:$AZ101,0)+1)/MAX(Data_Baseline!$C101:$AZ101),IF(Data_Baseline!AJ101=0,SMALL(Data_Baseline!$C101:$AZ101,COUNTIF(Data_Baseline!$C101:$AZ101,0)+1)/MAX(Data_Baseline!$C101:$AZ101),Data_Baseline!AJ101/MAX(Data_Baseline!$C101:$AZ101))),IF(AK$3&lt;=$B$2,SMALL(Data_Baseline!$C101:$AZ101,COUNTIF(Data_Baseline!$C101:$AZ101,0)+1),IF(Data_Baseline!AJ101=0,SMALL(Data_Baseline!$C101:$AZ101,COUNTIF(Data_Baseline!$C101:$AZ101,0)+1),Data_Baseline!AJ101)))),"")</f>
        <v>0.95296310023949959</v>
      </c>
      <c r="AL101">
        <f ca="1">IFERROR(IF(Data_Baseline!AK101="","",IF($C$3="On",IF(AL$3&lt;=$B$2,SMALL(Data_Baseline!$C101:$AZ101,COUNTIF(Data_Baseline!$C101:$AZ101,0)+1)/MAX(Data_Baseline!$C101:$AZ101),IF(Data_Baseline!AK101=0,SMALL(Data_Baseline!$C101:$AZ101,COUNTIF(Data_Baseline!$C101:$AZ101,0)+1)/MAX(Data_Baseline!$C101:$AZ101),Data_Baseline!AK101/MAX(Data_Baseline!$C101:$AZ101))),IF(AL$3&lt;=$B$2,SMALL(Data_Baseline!$C101:$AZ101,COUNTIF(Data_Baseline!$C101:$AZ101,0)+1),IF(Data_Baseline!AK101=0,SMALL(Data_Baseline!$C101:$AZ101,COUNTIF(Data_Baseline!$C101:$AZ101,0)+1),Data_Baseline!AK101)))),"")</f>
        <v>0.96681791702518194</v>
      </c>
      <c r="AM101">
        <f ca="1">IFERROR(IF(Data_Baseline!AL101="","",IF($C$3="On",IF(AM$3&lt;=$B$2,SMALL(Data_Baseline!$C101:$AZ101,COUNTIF(Data_Baseline!$C101:$AZ101,0)+1)/MAX(Data_Baseline!$C101:$AZ101),IF(Data_Baseline!AL101=0,SMALL(Data_Baseline!$C101:$AZ101,COUNTIF(Data_Baseline!$C101:$AZ101,0)+1)/MAX(Data_Baseline!$C101:$AZ101),Data_Baseline!AL101/MAX(Data_Baseline!$C101:$AZ101))),IF(AM$3&lt;=$B$2,SMALL(Data_Baseline!$C101:$AZ101,COUNTIF(Data_Baseline!$C101:$AZ101,0)+1),IF(Data_Baseline!AL101=0,SMALL(Data_Baseline!$C101:$AZ101,COUNTIF(Data_Baseline!$C101:$AZ101,0)+1),Data_Baseline!AL101)))),"")</f>
        <v>0.97732717645911105</v>
      </c>
      <c r="AN101">
        <f ca="1">IFERROR(IF(Data_Baseline!AM101="","",IF($C$3="On",IF(AN$3&lt;=$B$2,SMALL(Data_Baseline!$C101:$AZ101,COUNTIF(Data_Baseline!$C101:$AZ101,0)+1)/MAX(Data_Baseline!$C101:$AZ101),IF(Data_Baseline!AM101=0,SMALL(Data_Baseline!$C101:$AZ101,COUNTIF(Data_Baseline!$C101:$AZ101,0)+1)/MAX(Data_Baseline!$C101:$AZ101),Data_Baseline!AM101/MAX(Data_Baseline!$C101:$AZ101))),IF(AN$3&lt;=$B$2,SMALL(Data_Baseline!$C101:$AZ101,COUNTIF(Data_Baseline!$C101:$AZ101,0)+1),IF(Data_Baseline!AM101=0,SMALL(Data_Baseline!$C101:$AZ101,COUNTIF(Data_Baseline!$C101:$AZ101,0)+1),Data_Baseline!AM101)))),"")</f>
        <v>0.98515008292658024</v>
      </c>
      <c r="AO101">
        <f ca="1">IFERROR(IF(Data_Baseline!AN101="","",IF($C$3="On",IF(AO$3&lt;=$B$2,SMALL(Data_Baseline!$C101:$AZ101,COUNTIF(Data_Baseline!$C101:$AZ101,0)+1)/MAX(Data_Baseline!$C101:$AZ101),IF(Data_Baseline!AN101=0,SMALL(Data_Baseline!$C101:$AZ101,COUNTIF(Data_Baseline!$C101:$AZ101,0)+1)/MAX(Data_Baseline!$C101:$AZ101),Data_Baseline!AN101/MAX(Data_Baseline!$C101:$AZ101))),IF(AO$3&lt;=$B$2,SMALL(Data_Baseline!$C101:$AZ101,COUNTIF(Data_Baseline!$C101:$AZ101,0)+1),IF(Data_Baseline!AN101=0,SMALL(Data_Baseline!$C101:$AZ101,COUNTIF(Data_Baseline!$C101:$AZ101,0)+1),Data_Baseline!AN101)))),"")</f>
        <v>0.99144989653008564</v>
      </c>
      <c r="AP101">
        <f ca="1">IFERROR(IF(Data_Baseline!AO101="","",IF($C$3="On",IF(AP$3&lt;=$B$2,SMALL(Data_Baseline!$C101:$AZ101,COUNTIF(Data_Baseline!$C101:$AZ101,0)+1)/MAX(Data_Baseline!$C101:$AZ101),IF(Data_Baseline!AO101=0,SMALL(Data_Baseline!$C101:$AZ101,COUNTIF(Data_Baseline!$C101:$AZ101,0)+1)/MAX(Data_Baseline!$C101:$AZ101),Data_Baseline!AO101/MAX(Data_Baseline!$C101:$AZ101))),IF(AP$3&lt;=$B$2,SMALL(Data_Baseline!$C101:$AZ101,COUNTIF(Data_Baseline!$C101:$AZ101,0)+1),IF(Data_Baseline!AO101=0,SMALL(Data_Baseline!$C101:$AZ101,COUNTIF(Data_Baseline!$C101:$AZ101,0)+1),Data_Baseline!AO101)))),"")</f>
        <v>0.99722213226516998</v>
      </c>
      <c r="AQ101">
        <f ca="1">IFERROR(IF(Data_Baseline!AP101="","",IF($C$3="On",IF(AQ$3&lt;=$B$2,SMALL(Data_Baseline!$C101:$AZ101,COUNTIF(Data_Baseline!$C101:$AZ101,0)+1)/MAX(Data_Baseline!$C101:$AZ101),IF(Data_Baseline!AP101=0,SMALL(Data_Baseline!$C101:$AZ101,COUNTIF(Data_Baseline!$C101:$AZ101,0)+1)/MAX(Data_Baseline!$C101:$AZ101),Data_Baseline!AP101/MAX(Data_Baseline!$C101:$AZ101))),IF(AQ$3&lt;=$B$2,SMALL(Data_Baseline!$C101:$AZ101,COUNTIF(Data_Baseline!$C101:$AZ101,0)+1),IF(Data_Baseline!AP101=0,SMALL(Data_Baseline!$C101:$AZ101,COUNTIF(Data_Baseline!$C101:$AZ101,0)+1),Data_Baseline!AP101)))),"")</f>
        <v>1</v>
      </c>
      <c r="AR101" t="str">
        <f>IFERROR(IF(Data_Baseline!AQ101="","",IF($C$3="On",IF(AR$3&lt;=$B$2,SMALL(Data_Baseline!$C101:$AZ101,COUNTIF(Data_Baseline!$C101:$AZ101,0)+1)/MAX(Data_Baseline!$C101:$AZ101),IF(Data_Baseline!AQ101=0,SMALL(Data_Baseline!$C101:$AZ101,COUNTIF(Data_Baseline!$C101:$AZ101,0)+1)/MAX(Data_Baseline!$C101:$AZ101),Data_Baseline!AQ101/MAX(Data_Baseline!$C101:$AZ101))),IF(AR$3&lt;=$B$2,SMALL(Data_Baseline!$C101:$AZ101,COUNTIF(Data_Baseline!$C101:$AZ101,0)+1),IF(Data_Baseline!AQ101=0,SMALL(Data_Baseline!$C101:$AZ101,COUNTIF(Data_Baseline!$C101:$AZ101,0)+1),Data_Baseline!AQ101)))),"")</f>
        <v/>
      </c>
      <c r="AS101" t="str">
        <f>IFERROR(IF(Data_Baseline!AR101="","",IF($C$3="On",IF(AS$3&lt;=$B$2,SMALL(Data_Baseline!$C101:$AZ101,COUNTIF(Data_Baseline!$C101:$AZ101,0)+1)/MAX(Data_Baseline!$C101:$AZ101),IF(Data_Baseline!AR101=0,SMALL(Data_Baseline!$C101:$AZ101,COUNTIF(Data_Baseline!$C101:$AZ101,0)+1)/MAX(Data_Baseline!$C101:$AZ101),Data_Baseline!AR101/MAX(Data_Baseline!$C101:$AZ101))),IF(AS$3&lt;=$B$2,SMALL(Data_Baseline!$C101:$AZ101,COUNTIF(Data_Baseline!$C101:$AZ101,0)+1),IF(Data_Baseline!AR101=0,SMALL(Data_Baseline!$C101:$AZ101,COUNTIF(Data_Baseline!$C101:$AZ101,0)+1),Data_Baseline!AR101)))),"")</f>
        <v/>
      </c>
      <c r="AT101" t="str">
        <f>IFERROR(IF(Data_Baseline!AS101="","",IF($C$3="On",IF(AT$3&lt;=$B$2,SMALL(Data_Baseline!$C101:$AZ101,COUNTIF(Data_Baseline!$C101:$AZ101,0)+1)/MAX(Data_Baseline!$C101:$AZ101),IF(Data_Baseline!AS101=0,SMALL(Data_Baseline!$C101:$AZ101,COUNTIF(Data_Baseline!$C101:$AZ101,0)+1)/MAX(Data_Baseline!$C101:$AZ101),Data_Baseline!AS101/MAX(Data_Baseline!$C101:$AZ101))),IF(AT$3&lt;=$B$2,SMALL(Data_Baseline!$C101:$AZ101,COUNTIF(Data_Baseline!$C101:$AZ101,0)+1),IF(Data_Baseline!AS101=0,SMALL(Data_Baseline!$C101:$AZ101,COUNTIF(Data_Baseline!$C101:$AZ101,0)+1),Data_Baseline!AS101)))),"")</f>
        <v/>
      </c>
      <c r="AU101" t="str">
        <f>IFERROR(IF(Data_Baseline!AT101="","",IF($C$3="On",IF(AU$3&lt;=$B$2,SMALL(Data_Baseline!$C101:$AZ101,COUNTIF(Data_Baseline!$C101:$AZ101,0)+1)/MAX(Data_Baseline!$C101:$AZ101),IF(Data_Baseline!AT101=0,SMALL(Data_Baseline!$C101:$AZ101,COUNTIF(Data_Baseline!$C101:$AZ101,0)+1)/MAX(Data_Baseline!$C101:$AZ101),Data_Baseline!AT101/MAX(Data_Baseline!$C101:$AZ101))),IF(AU$3&lt;=$B$2,SMALL(Data_Baseline!$C101:$AZ101,COUNTIF(Data_Baseline!$C101:$AZ101,0)+1),IF(Data_Baseline!AT101=0,SMALL(Data_Baseline!$C101:$AZ101,COUNTIF(Data_Baseline!$C101:$AZ101,0)+1),Data_Baseline!AT101)))),"")</f>
        <v/>
      </c>
      <c r="AV101" t="str">
        <f>IFERROR(IF(Data_Baseline!AU101="","",IF($C$3="On",IF(AV$3&lt;=$B$2,SMALL(Data_Baseline!$C101:$AZ101,COUNTIF(Data_Baseline!$C101:$AZ101,0)+1)/MAX(Data_Baseline!$C101:$AZ101),IF(Data_Baseline!AU101=0,SMALL(Data_Baseline!$C101:$AZ101,COUNTIF(Data_Baseline!$C101:$AZ101,0)+1)/MAX(Data_Baseline!$C101:$AZ101),Data_Baseline!AU101/MAX(Data_Baseline!$C101:$AZ101))),IF(AV$3&lt;=$B$2,SMALL(Data_Baseline!$C101:$AZ101,COUNTIF(Data_Baseline!$C101:$AZ101,0)+1),IF(Data_Baseline!AU101=0,SMALL(Data_Baseline!$C101:$AZ101,COUNTIF(Data_Baseline!$C101:$AZ101,0)+1),Data_Baseline!AU101)))),"")</f>
        <v/>
      </c>
      <c r="AW101" t="str">
        <f>IFERROR(IF(Data_Baseline!AV101="","",IF($C$3="On",IF(AW$3&lt;=$B$2,SMALL(Data_Baseline!$C101:$AZ101,COUNTIF(Data_Baseline!$C101:$AZ101,0)+1)/MAX(Data_Baseline!$C101:$AZ101),IF(Data_Baseline!AV101=0,SMALL(Data_Baseline!$C101:$AZ101,COUNTIF(Data_Baseline!$C101:$AZ101,0)+1)/MAX(Data_Baseline!$C101:$AZ101),Data_Baseline!AV101/MAX(Data_Baseline!$C101:$AZ101))),IF(AW$3&lt;=$B$2,SMALL(Data_Baseline!$C101:$AZ101,COUNTIF(Data_Baseline!$C101:$AZ101,0)+1),IF(Data_Baseline!AV101=0,SMALL(Data_Baseline!$C101:$AZ101,COUNTIF(Data_Baseline!$C101:$AZ101,0)+1),Data_Baseline!AV101)))),"")</f>
        <v/>
      </c>
      <c r="AX101" t="str">
        <f>IFERROR(IF(Data_Baseline!AW101="","",IF($C$3="On",IF(AX$3&lt;=$B$2,SMALL(Data_Baseline!$C101:$AZ101,COUNTIF(Data_Baseline!$C101:$AZ101,0)+1)/MAX(Data_Baseline!$C101:$AZ101),IF(Data_Baseline!AW101=0,SMALL(Data_Baseline!$C101:$AZ101,COUNTIF(Data_Baseline!$C101:$AZ101,0)+1)/MAX(Data_Baseline!$C101:$AZ101),Data_Baseline!AW101/MAX(Data_Baseline!$C101:$AZ101))),IF(AX$3&lt;=$B$2,SMALL(Data_Baseline!$C101:$AZ101,COUNTIF(Data_Baseline!$C101:$AZ101,0)+1),IF(Data_Baseline!AW101=0,SMALL(Data_Baseline!$C101:$AZ101,COUNTIF(Data_Baseline!$C101:$AZ101,0)+1),Data_Baseline!AW101)))),"")</f>
        <v/>
      </c>
      <c r="AY101" t="str">
        <f>IFERROR(IF(Data_Baseline!AX101="","",IF($C$3="On",IF(AY$3&lt;=$B$2,SMALL(Data_Baseline!$C101:$AZ101,COUNTIF(Data_Baseline!$C101:$AZ101,0)+1)/MAX(Data_Baseline!$C101:$AZ101),IF(Data_Baseline!AX101=0,SMALL(Data_Baseline!$C101:$AZ101,COUNTIF(Data_Baseline!$C101:$AZ101,0)+1)/MAX(Data_Baseline!$C101:$AZ101),Data_Baseline!AX101/MAX(Data_Baseline!$C101:$AZ101))),IF(AY$3&lt;=$B$2,SMALL(Data_Baseline!$C101:$AZ101,COUNTIF(Data_Baseline!$C101:$AZ101,0)+1),IF(Data_Baseline!AX101=0,SMALL(Data_Baseline!$C101:$AZ101,COUNTIF(Data_Baseline!$C101:$AZ101,0)+1),Data_Baseline!AX101)))),"")</f>
        <v/>
      </c>
      <c r="AZ101" t="str">
        <f>IFERROR(IF(Data_Baseline!AY101="","",IF($C$3="On",IF(AZ$3&lt;=$B$2,SMALL(Data_Baseline!$C101:$AZ101,COUNTIF(Data_Baseline!$C101:$AZ101,0)+1)/MAX(Data_Baseline!$C101:$AZ101),IF(Data_Baseline!AY101=0,SMALL(Data_Baseline!$C101:$AZ101,COUNTIF(Data_Baseline!$C101:$AZ101,0)+1)/MAX(Data_Baseline!$C101:$AZ101),Data_Baseline!AY101/MAX(Data_Baseline!$C101:$AZ101))),IF(AZ$3&lt;=$B$2,SMALL(Data_Baseline!$C101:$AZ101,COUNTIF(Data_Baseline!$C101:$AZ101,0)+1),IF(Data_Baseline!AY101=0,SMALL(Data_Baseline!$C101:$AZ101,COUNTIF(Data_Baseline!$C101:$AZ101,0)+1),Data_Baseline!AY101)))),"")</f>
        <v/>
      </c>
      <c r="BA101" t="str">
        <f>IFERROR(IF(Data_Baseline!AZ101="","",IF($C$3="On",IF(BA$3&lt;=$B$2,SMALL(Data_Baseline!$C101:$AZ101,COUNTIF(Data_Baseline!$C101:$AZ101,0)+1)/MAX(Data_Baseline!$C101:$AZ101),IF(Data_Baseline!AZ101=0,SMALL(Data_Baseline!$C101:$AZ101,COUNTIF(Data_Baseline!$C101:$AZ101,0)+1)/MAX(Data_Baseline!$C101:$AZ101),Data_Baseline!AZ101/MAX(Data_Baseline!$C101:$AZ101))),IF(BA$3&lt;=$B$2,SMALL(Data_Baseline!$C101:$AZ101,COUNTIF(Data_Baseline!$C101:$AZ101,0)+1),IF(Data_Baseline!AZ101=0,SMALL(Data_Baseline!$C101:$AZ101,COUNTIF(Data_Baseline!$C101:$AZ101,0)+1),Data_Baseline!AZ101)))),"")</f>
        <v/>
      </c>
      <c r="BB101" s="79">
        <f ca="1">IF(Data_Initial!BA101="",1,0)</f>
        <v>1</v>
      </c>
      <c r="BC101" t="str">
        <f t="shared" ca="1" si="4"/>
        <v>3N_aceA</v>
      </c>
      <c r="BD101" s="79" t="str">
        <f t="shared" ca="1" si="7"/>
        <v>3N</v>
      </c>
      <c r="BE101" s="79" t="str">
        <f ca="1">Data_Initial!BC101</f>
        <v>aceA</v>
      </c>
      <c r="BF101" s="79" t="str">
        <f ca="1">Data_Initial!BB101</f>
        <v>2_1</v>
      </c>
      <c r="BG101">
        <f ca="1">IFERROR((INDIRECT("Plate"&amp;Data!A101&amp;"_C!"&amp;CHAR(RIGHT(Data!B101,LEN(Data!B101)-1)+65)&amp;CODE(LEFT(Data!B101,1))-58)),"")</f>
        <v>0</v>
      </c>
      <c r="BH101" t="str">
        <f ca="1">Data_Initial!BA101</f>
        <v/>
      </c>
      <c r="BI101">
        <f t="shared" ca="1" si="6"/>
        <v>3.7013807338362567E-4</v>
      </c>
      <c r="BJ101" s="79" t="str">
        <f ca="1">IF(BH101="N",1+MAX($BJ$3:BJ100),"")</f>
        <v/>
      </c>
    </row>
    <row r="102" spans="1:78" x14ac:dyDescent="0.25">
      <c r="A102" s="79">
        <f ca="1">IF(BH102="N","N"&amp;BJ102,IF(BB102=0,"",MAX($A$3:A101)+1))</f>
        <v>92</v>
      </c>
      <c r="B102" s="79" t="str">
        <f ca="1">Data_Initial!A102&amp;C102</f>
        <v>2C4</v>
      </c>
      <c r="C102" s="79" t="str">
        <f ca="1">Data_Initial!B102</f>
        <v>C4</v>
      </c>
      <c r="D102">
        <f ca="1">IFERROR(IF(Data_Baseline!C102="","",IF($C$3="On",IF(D$3&lt;=$B$2,SMALL(Data_Baseline!$C102:$AZ102,COUNTIF(Data_Baseline!$C102:$AZ102,0)+1)/MAX(Data_Baseline!$C102:$AZ102),IF(Data_Baseline!C102=0,SMALL(Data_Baseline!$C102:$AZ102,COUNTIF(Data_Baseline!$C102:$AZ102,0)+1)/MAX(Data_Baseline!$C102:$AZ102),Data_Baseline!C102/MAX(Data_Baseline!$C102:$AZ102))),IF(D$3&lt;=$B$2,SMALL(Data_Baseline!$C102:$AZ102,COUNTIF(Data_Baseline!$C102:$AZ102,0)+1),IF(Data_Baseline!C102=0,SMALL(Data_Baseline!$C102:$AZ102,COUNTIF(Data_Baseline!$C102:$AZ102,0)+1),Data_Baseline!C102)))),"")</f>
        <v>2.4270899642205525E-4</v>
      </c>
      <c r="E102">
        <f ca="1">IFERROR(IF(Data_Baseline!D102="","",IF($C$3="On",IF(E$3&lt;=$B$2,SMALL(Data_Baseline!$C102:$AZ102,COUNTIF(Data_Baseline!$C102:$AZ102,0)+1)/MAX(Data_Baseline!$C102:$AZ102),IF(Data_Baseline!D102=0,SMALL(Data_Baseline!$C102:$AZ102,COUNTIF(Data_Baseline!$C102:$AZ102,0)+1)/MAX(Data_Baseline!$C102:$AZ102),Data_Baseline!D102/MAX(Data_Baseline!$C102:$AZ102))),IF(E$3&lt;=$B$2,SMALL(Data_Baseline!$C102:$AZ102,COUNTIF(Data_Baseline!$C102:$AZ102,0)+1),IF(Data_Baseline!D102=0,SMALL(Data_Baseline!$C102:$AZ102,COUNTIF(Data_Baseline!$C102:$AZ102,0)+1),Data_Baseline!D102)))),"")</f>
        <v>2.4270899642205525E-4</v>
      </c>
      <c r="F102">
        <f ca="1">IFERROR(IF(Data_Baseline!E102="","",IF($C$3="On",IF(F$3&lt;=$B$2,SMALL(Data_Baseline!$C102:$AZ102,COUNTIF(Data_Baseline!$C102:$AZ102,0)+1)/MAX(Data_Baseline!$C102:$AZ102),IF(Data_Baseline!E102=0,SMALL(Data_Baseline!$C102:$AZ102,COUNTIF(Data_Baseline!$C102:$AZ102,0)+1)/MAX(Data_Baseline!$C102:$AZ102),Data_Baseline!E102/MAX(Data_Baseline!$C102:$AZ102))),IF(F$3&lt;=$B$2,SMALL(Data_Baseline!$C102:$AZ102,COUNTIF(Data_Baseline!$C102:$AZ102,0)+1),IF(Data_Baseline!E102=0,SMALL(Data_Baseline!$C102:$AZ102,COUNTIF(Data_Baseline!$C102:$AZ102,0)+1),Data_Baseline!E102)))),"")</f>
        <v>2.4270899642205525E-4</v>
      </c>
      <c r="G102">
        <f ca="1">IFERROR(IF(Data_Baseline!F102="","",IF($C$3="On",IF(G$3&lt;=$B$2,SMALL(Data_Baseline!$C102:$AZ102,COUNTIF(Data_Baseline!$C102:$AZ102,0)+1)/MAX(Data_Baseline!$C102:$AZ102),IF(Data_Baseline!F102=0,SMALL(Data_Baseline!$C102:$AZ102,COUNTIF(Data_Baseline!$C102:$AZ102,0)+1)/MAX(Data_Baseline!$C102:$AZ102),Data_Baseline!F102/MAX(Data_Baseline!$C102:$AZ102))),IF(G$3&lt;=$B$2,SMALL(Data_Baseline!$C102:$AZ102,COUNTIF(Data_Baseline!$C102:$AZ102,0)+1),IF(Data_Baseline!F102=0,SMALL(Data_Baseline!$C102:$AZ102,COUNTIF(Data_Baseline!$C102:$AZ102,0)+1),Data_Baseline!F102)))),"")</f>
        <v>2.4270899642205525E-4</v>
      </c>
      <c r="H102">
        <f ca="1">IFERROR(IF(Data_Baseline!G102="","",IF($C$3="On",IF(H$3&lt;=$B$2,SMALL(Data_Baseline!$C102:$AZ102,COUNTIF(Data_Baseline!$C102:$AZ102,0)+1)/MAX(Data_Baseline!$C102:$AZ102),IF(Data_Baseline!G102=0,SMALL(Data_Baseline!$C102:$AZ102,COUNTIF(Data_Baseline!$C102:$AZ102,0)+1)/MAX(Data_Baseline!$C102:$AZ102),Data_Baseline!G102/MAX(Data_Baseline!$C102:$AZ102))),IF(H$3&lt;=$B$2,SMALL(Data_Baseline!$C102:$AZ102,COUNTIF(Data_Baseline!$C102:$AZ102,0)+1),IF(Data_Baseline!G102=0,SMALL(Data_Baseline!$C102:$AZ102,COUNTIF(Data_Baseline!$C102:$AZ102,0)+1),Data_Baseline!G102)))),"")</f>
        <v>2.4270899642205525E-4</v>
      </c>
      <c r="I102">
        <f ca="1">IFERROR(IF(Data_Baseline!H102="","",IF($C$3="On",IF(I$3&lt;=$B$2,SMALL(Data_Baseline!$C102:$AZ102,COUNTIF(Data_Baseline!$C102:$AZ102,0)+1)/MAX(Data_Baseline!$C102:$AZ102),IF(Data_Baseline!H102=0,SMALL(Data_Baseline!$C102:$AZ102,COUNTIF(Data_Baseline!$C102:$AZ102,0)+1)/MAX(Data_Baseline!$C102:$AZ102),Data_Baseline!H102/MAX(Data_Baseline!$C102:$AZ102))),IF(I$3&lt;=$B$2,SMALL(Data_Baseline!$C102:$AZ102,COUNTIF(Data_Baseline!$C102:$AZ102,0)+1),IF(Data_Baseline!H102=0,SMALL(Data_Baseline!$C102:$AZ102,COUNTIF(Data_Baseline!$C102:$AZ102,0)+1),Data_Baseline!H102)))),"")</f>
        <v>2.4270899642205525E-4</v>
      </c>
      <c r="J102">
        <f ca="1">IFERROR(IF(Data_Baseline!I102="","",IF($C$3="On",IF(J$3&lt;=$B$2,SMALL(Data_Baseline!$C102:$AZ102,COUNTIF(Data_Baseline!$C102:$AZ102,0)+1)/MAX(Data_Baseline!$C102:$AZ102),IF(Data_Baseline!I102=0,SMALL(Data_Baseline!$C102:$AZ102,COUNTIF(Data_Baseline!$C102:$AZ102,0)+1)/MAX(Data_Baseline!$C102:$AZ102),Data_Baseline!I102/MAX(Data_Baseline!$C102:$AZ102))),IF(J$3&lt;=$B$2,SMALL(Data_Baseline!$C102:$AZ102,COUNTIF(Data_Baseline!$C102:$AZ102,0)+1),IF(Data_Baseline!I102=0,SMALL(Data_Baseline!$C102:$AZ102,COUNTIF(Data_Baseline!$C102:$AZ102,0)+1),Data_Baseline!I102)))),"")</f>
        <v>2.4270899642205525E-4</v>
      </c>
      <c r="K102">
        <f ca="1">IFERROR(IF(Data_Baseline!J102="","",IF($C$3="On",IF(K$3&lt;=$B$2,SMALL(Data_Baseline!$C102:$AZ102,COUNTIF(Data_Baseline!$C102:$AZ102,0)+1)/MAX(Data_Baseline!$C102:$AZ102),IF(Data_Baseline!J102=0,SMALL(Data_Baseline!$C102:$AZ102,COUNTIF(Data_Baseline!$C102:$AZ102,0)+1)/MAX(Data_Baseline!$C102:$AZ102),Data_Baseline!J102/MAX(Data_Baseline!$C102:$AZ102))),IF(K$3&lt;=$B$2,SMALL(Data_Baseline!$C102:$AZ102,COUNTIF(Data_Baseline!$C102:$AZ102,0)+1),IF(Data_Baseline!J102=0,SMALL(Data_Baseline!$C102:$AZ102,COUNTIF(Data_Baseline!$C102:$AZ102,0)+1),Data_Baseline!J102)))),"")</f>
        <v>2.4270899642205525E-4</v>
      </c>
      <c r="L102">
        <f ca="1">IFERROR(IF(Data_Baseline!K102="","",IF($C$3="On",IF(L$3&lt;=$B$2,SMALL(Data_Baseline!$C102:$AZ102,COUNTIF(Data_Baseline!$C102:$AZ102,0)+1)/MAX(Data_Baseline!$C102:$AZ102),IF(Data_Baseline!K102=0,SMALL(Data_Baseline!$C102:$AZ102,COUNTIF(Data_Baseline!$C102:$AZ102,0)+1)/MAX(Data_Baseline!$C102:$AZ102),Data_Baseline!K102/MAX(Data_Baseline!$C102:$AZ102))),IF(L$3&lt;=$B$2,SMALL(Data_Baseline!$C102:$AZ102,COUNTIF(Data_Baseline!$C102:$AZ102,0)+1),IF(Data_Baseline!K102=0,SMALL(Data_Baseline!$C102:$AZ102,COUNTIF(Data_Baseline!$C102:$AZ102,0)+1),Data_Baseline!K102)))),"")</f>
        <v>2.4270899642205525E-4</v>
      </c>
      <c r="M102">
        <f ca="1">IFERROR(IF(Data_Baseline!L102="","",IF($C$3="On",IF(M$3&lt;=$B$2,SMALL(Data_Baseline!$C102:$AZ102,COUNTIF(Data_Baseline!$C102:$AZ102,0)+1)/MAX(Data_Baseline!$C102:$AZ102),IF(Data_Baseline!L102=0,SMALL(Data_Baseline!$C102:$AZ102,COUNTIF(Data_Baseline!$C102:$AZ102,0)+1)/MAX(Data_Baseline!$C102:$AZ102),Data_Baseline!L102/MAX(Data_Baseline!$C102:$AZ102))),IF(M$3&lt;=$B$2,SMALL(Data_Baseline!$C102:$AZ102,COUNTIF(Data_Baseline!$C102:$AZ102,0)+1),IF(Data_Baseline!L102=0,SMALL(Data_Baseline!$C102:$AZ102,COUNTIF(Data_Baseline!$C102:$AZ102,0)+1),Data_Baseline!L102)))),"")</f>
        <v>2.4270899642205525E-4</v>
      </c>
      <c r="N102">
        <f ca="1">IFERROR(IF(Data_Baseline!M102="","",IF($C$3="On",IF(N$3&lt;=$B$2,SMALL(Data_Baseline!$C102:$AZ102,COUNTIF(Data_Baseline!$C102:$AZ102,0)+1)/MAX(Data_Baseline!$C102:$AZ102),IF(Data_Baseline!M102=0,SMALL(Data_Baseline!$C102:$AZ102,COUNTIF(Data_Baseline!$C102:$AZ102,0)+1)/MAX(Data_Baseline!$C102:$AZ102),Data_Baseline!M102/MAX(Data_Baseline!$C102:$AZ102))),IF(N$3&lt;=$B$2,SMALL(Data_Baseline!$C102:$AZ102,COUNTIF(Data_Baseline!$C102:$AZ102,0)+1),IF(Data_Baseline!M102=0,SMALL(Data_Baseline!$C102:$AZ102,COUNTIF(Data_Baseline!$C102:$AZ102,0)+1),Data_Baseline!M102)))),"")</f>
        <v>2.4270899642205525E-4</v>
      </c>
      <c r="O102">
        <f ca="1">IFERROR(IF(Data_Baseline!N102="","",IF($C$3="On",IF(O$3&lt;=$B$2,SMALL(Data_Baseline!$C102:$AZ102,COUNTIF(Data_Baseline!$C102:$AZ102,0)+1)/MAX(Data_Baseline!$C102:$AZ102),IF(Data_Baseline!N102=0,SMALL(Data_Baseline!$C102:$AZ102,COUNTIF(Data_Baseline!$C102:$AZ102,0)+1)/MAX(Data_Baseline!$C102:$AZ102),Data_Baseline!N102/MAX(Data_Baseline!$C102:$AZ102))),IF(O$3&lt;=$B$2,SMALL(Data_Baseline!$C102:$AZ102,COUNTIF(Data_Baseline!$C102:$AZ102,0)+1),IF(Data_Baseline!N102=0,SMALL(Data_Baseline!$C102:$AZ102,COUNTIF(Data_Baseline!$C102:$AZ102,0)+1),Data_Baseline!N102)))),"")</f>
        <v>2.4270899642205525E-4</v>
      </c>
      <c r="P102">
        <f ca="1">IFERROR(IF(Data_Baseline!O102="","",IF($C$3="On",IF(P$3&lt;=$B$2,SMALL(Data_Baseline!$C102:$AZ102,COUNTIF(Data_Baseline!$C102:$AZ102,0)+1)/MAX(Data_Baseline!$C102:$AZ102),IF(Data_Baseline!O102=0,SMALL(Data_Baseline!$C102:$AZ102,COUNTIF(Data_Baseline!$C102:$AZ102,0)+1)/MAX(Data_Baseline!$C102:$AZ102),Data_Baseline!O102/MAX(Data_Baseline!$C102:$AZ102))),IF(P$3&lt;=$B$2,SMALL(Data_Baseline!$C102:$AZ102,COUNTIF(Data_Baseline!$C102:$AZ102,0)+1),IF(Data_Baseline!O102=0,SMALL(Data_Baseline!$C102:$AZ102,COUNTIF(Data_Baseline!$C102:$AZ102,0)+1),Data_Baseline!O102)))),"")</f>
        <v>2.4270899642205525E-4</v>
      </c>
      <c r="Q102">
        <f ca="1">IFERROR(IF(Data_Baseline!P102="","",IF($C$3="On",IF(Q$3&lt;=$B$2,SMALL(Data_Baseline!$C102:$AZ102,COUNTIF(Data_Baseline!$C102:$AZ102,0)+1)/MAX(Data_Baseline!$C102:$AZ102),IF(Data_Baseline!P102=0,SMALL(Data_Baseline!$C102:$AZ102,COUNTIF(Data_Baseline!$C102:$AZ102,0)+1)/MAX(Data_Baseline!$C102:$AZ102),Data_Baseline!P102/MAX(Data_Baseline!$C102:$AZ102))),IF(Q$3&lt;=$B$2,SMALL(Data_Baseline!$C102:$AZ102,COUNTIF(Data_Baseline!$C102:$AZ102,0)+1),IF(Data_Baseline!P102=0,SMALL(Data_Baseline!$C102:$AZ102,COUNTIF(Data_Baseline!$C102:$AZ102,0)+1),Data_Baseline!P102)))),"")</f>
        <v>2.4270899642205525E-4</v>
      </c>
      <c r="R102">
        <f ca="1">IFERROR(IF(Data_Baseline!Q102="","",IF($C$3="On",IF(R$3&lt;=$B$2,SMALL(Data_Baseline!$C102:$AZ102,COUNTIF(Data_Baseline!$C102:$AZ102,0)+1)/MAX(Data_Baseline!$C102:$AZ102),IF(Data_Baseline!Q102=0,SMALL(Data_Baseline!$C102:$AZ102,COUNTIF(Data_Baseline!$C102:$AZ102,0)+1)/MAX(Data_Baseline!$C102:$AZ102),Data_Baseline!Q102/MAX(Data_Baseline!$C102:$AZ102))),IF(R$3&lt;=$B$2,SMALL(Data_Baseline!$C102:$AZ102,COUNTIF(Data_Baseline!$C102:$AZ102,0)+1),IF(Data_Baseline!Q102=0,SMALL(Data_Baseline!$C102:$AZ102,COUNTIF(Data_Baseline!$C102:$AZ102,0)+1),Data_Baseline!Q102)))),"")</f>
        <v>2.4270899642205525E-4</v>
      </c>
      <c r="S102">
        <f ca="1">IFERROR(IF(Data_Baseline!R102="","",IF($C$3="On",IF(S$3&lt;=$B$2,SMALL(Data_Baseline!$C102:$AZ102,COUNTIF(Data_Baseline!$C102:$AZ102,0)+1)/MAX(Data_Baseline!$C102:$AZ102),IF(Data_Baseline!R102=0,SMALL(Data_Baseline!$C102:$AZ102,COUNTIF(Data_Baseline!$C102:$AZ102,0)+1)/MAX(Data_Baseline!$C102:$AZ102),Data_Baseline!R102/MAX(Data_Baseline!$C102:$AZ102))),IF(S$3&lt;=$B$2,SMALL(Data_Baseline!$C102:$AZ102,COUNTIF(Data_Baseline!$C102:$AZ102,0)+1),IF(Data_Baseline!R102=0,SMALL(Data_Baseline!$C102:$AZ102,COUNTIF(Data_Baseline!$C102:$AZ102,0)+1),Data_Baseline!R102)))),"")</f>
        <v>2.4270899642205525E-4</v>
      </c>
      <c r="T102">
        <f ca="1">IFERROR(IF(Data_Baseline!S102="","",IF($C$3="On",IF(T$3&lt;=$B$2,SMALL(Data_Baseline!$C102:$AZ102,COUNTIF(Data_Baseline!$C102:$AZ102,0)+1)/MAX(Data_Baseline!$C102:$AZ102),IF(Data_Baseline!S102=0,SMALL(Data_Baseline!$C102:$AZ102,COUNTIF(Data_Baseline!$C102:$AZ102,0)+1)/MAX(Data_Baseline!$C102:$AZ102),Data_Baseline!S102/MAX(Data_Baseline!$C102:$AZ102))),IF(T$3&lt;=$B$2,SMALL(Data_Baseline!$C102:$AZ102,COUNTIF(Data_Baseline!$C102:$AZ102,0)+1),IF(Data_Baseline!S102=0,SMALL(Data_Baseline!$C102:$AZ102,COUNTIF(Data_Baseline!$C102:$AZ102,0)+1),Data_Baseline!S102)))),"")</f>
        <v>2.4270899642205525E-4</v>
      </c>
      <c r="U102">
        <f ca="1">IFERROR(IF(Data_Baseline!T102="","",IF($C$3="On",IF(U$3&lt;=$B$2,SMALL(Data_Baseline!$C102:$AZ102,COUNTIF(Data_Baseline!$C102:$AZ102,0)+1)/MAX(Data_Baseline!$C102:$AZ102),IF(Data_Baseline!T102=0,SMALL(Data_Baseline!$C102:$AZ102,COUNTIF(Data_Baseline!$C102:$AZ102,0)+1)/MAX(Data_Baseline!$C102:$AZ102),Data_Baseline!T102/MAX(Data_Baseline!$C102:$AZ102))),IF(U$3&lt;=$B$2,SMALL(Data_Baseline!$C102:$AZ102,COUNTIF(Data_Baseline!$C102:$AZ102,0)+1),IF(Data_Baseline!T102=0,SMALL(Data_Baseline!$C102:$AZ102,COUNTIF(Data_Baseline!$C102:$AZ102,0)+1),Data_Baseline!T102)))),"")</f>
        <v>2.4270899642205525E-4</v>
      </c>
      <c r="V102">
        <f ca="1">IFERROR(IF(Data_Baseline!U102="","",IF($C$3="On",IF(V$3&lt;=$B$2,SMALL(Data_Baseline!$C102:$AZ102,COUNTIF(Data_Baseline!$C102:$AZ102,0)+1)/MAX(Data_Baseline!$C102:$AZ102),IF(Data_Baseline!U102=0,SMALL(Data_Baseline!$C102:$AZ102,COUNTIF(Data_Baseline!$C102:$AZ102,0)+1)/MAX(Data_Baseline!$C102:$AZ102),Data_Baseline!U102/MAX(Data_Baseline!$C102:$AZ102))),IF(V$3&lt;=$B$2,SMALL(Data_Baseline!$C102:$AZ102,COUNTIF(Data_Baseline!$C102:$AZ102,0)+1),IF(Data_Baseline!U102=0,SMALL(Data_Baseline!$C102:$AZ102,COUNTIF(Data_Baseline!$C102:$AZ102,0)+1),Data_Baseline!U102)))),"")</f>
        <v>2.4270899642205525E-4</v>
      </c>
      <c r="W102">
        <f ca="1">IFERROR(IF(Data_Baseline!V102="","",IF($C$3="On",IF(W$3&lt;=$B$2,SMALL(Data_Baseline!$C102:$AZ102,COUNTIF(Data_Baseline!$C102:$AZ102,0)+1)/MAX(Data_Baseline!$C102:$AZ102),IF(Data_Baseline!V102=0,SMALL(Data_Baseline!$C102:$AZ102,COUNTIF(Data_Baseline!$C102:$AZ102,0)+1)/MAX(Data_Baseline!$C102:$AZ102),Data_Baseline!V102/MAX(Data_Baseline!$C102:$AZ102))),IF(W$3&lt;=$B$2,SMALL(Data_Baseline!$C102:$AZ102,COUNTIF(Data_Baseline!$C102:$AZ102,0)+1),IF(Data_Baseline!V102=0,SMALL(Data_Baseline!$C102:$AZ102,COUNTIF(Data_Baseline!$C102:$AZ102,0)+1),Data_Baseline!V102)))),"")</f>
        <v>2.4270899642205525E-4</v>
      </c>
      <c r="X102">
        <f ca="1">IFERROR(IF(Data_Baseline!W102="","",IF($C$3="On",IF(X$3&lt;=$B$2,SMALL(Data_Baseline!$C102:$AZ102,COUNTIF(Data_Baseline!$C102:$AZ102,0)+1)/MAX(Data_Baseline!$C102:$AZ102),IF(Data_Baseline!W102=0,SMALL(Data_Baseline!$C102:$AZ102,COUNTIF(Data_Baseline!$C102:$AZ102,0)+1)/MAX(Data_Baseline!$C102:$AZ102),Data_Baseline!W102/MAX(Data_Baseline!$C102:$AZ102))),IF(X$3&lt;=$B$2,SMALL(Data_Baseline!$C102:$AZ102,COUNTIF(Data_Baseline!$C102:$AZ102,0)+1),IF(Data_Baseline!W102=0,SMALL(Data_Baseline!$C102:$AZ102,COUNTIF(Data_Baseline!$C102:$AZ102,0)+1),Data_Baseline!W102)))),"")</f>
        <v>2.4270899642205525E-4</v>
      </c>
      <c r="Y102">
        <f ca="1">IFERROR(IF(Data_Baseline!X102="","",IF($C$3="On",IF(Y$3&lt;=$B$2,SMALL(Data_Baseline!$C102:$AZ102,COUNTIF(Data_Baseline!$C102:$AZ102,0)+1)/MAX(Data_Baseline!$C102:$AZ102),IF(Data_Baseline!X102=0,SMALL(Data_Baseline!$C102:$AZ102,COUNTIF(Data_Baseline!$C102:$AZ102,0)+1)/MAX(Data_Baseline!$C102:$AZ102),Data_Baseline!X102/MAX(Data_Baseline!$C102:$AZ102))),IF(Y$3&lt;=$B$2,SMALL(Data_Baseline!$C102:$AZ102,COUNTIF(Data_Baseline!$C102:$AZ102,0)+1),IF(Data_Baseline!X102=0,SMALL(Data_Baseline!$C102:$AZ102,COUNTIF(Data_Baseline!$C102:$AZ102,0)+1),Data_Baseline!X102)))),"")</f>
        <v>2.4270899642205525E-4</v>
      </c>
      <c r="Z102">
        <f ca="1">IFERROR(IF(Data_Baseline!Y102="","",IF($C$3="On",IF(Z$3&lt;=$B$2,SMALL(Data_Baseline!$C102:$AZ102,COUNTIF(Data_Baseline!$C102:$AZ102,0)+1)/MAX(Data_Baseline!$C102:$AZ102),IF(Data_Baseline!Y102=0,SMALL(Data_Baseline!$C102:$AZ102,COUNTIF(Data_Baseline!$C102:$AZ102,0)+1)/MAX(Data_Baseline!$C102:$AZ102),Data_Baseline!Y102/MAX(Data_Baseline!$C102:$AZ102))),IF(Z$3&lt;=$B$2,SMALL(Data_Baseline!$C102:$AZ102,COUNTIF(Data_Baseline!$C102:$AZ102,0)+1),IF(Data_Baseline!Y102=0,SMALL(Data_Baseline!$C102:$AZ102,COUNTIF(Data_Baseline!$C102:$AZ102,0)+1),Data_Baseline!Y102)))),"")</f>
        <v>2.4270899642205525E-4</v>
      </c>
      <c r="AA102">
        <f ca="1">IFERROR(IF(Data_Baseline!Z102="","",IF($C$3="On",IF(AA$3&lt;=$B$2,SMALL(Data_Baseline!$C102:$AZ102,COUNTIF(Data_Baseline!$C102:$AZ102,0)+1)/MAX(Data_Baseline!$C102:$AZ102),IF(Data_Baseline!Z102=0,SMALL(Data_Baseline!$C102:$AZ102,COUNTIF(Data_Baseline!$C102:$AZ102,0)+1)/MAX(Data_Baseline!$C102:$AZ102),Data_Baseline!Z102/MAX(Data_Baseline!$C102:$AZ102))),IF(AA$3&lt;=$B$2,SMALL(Data_Baseline!$C102:$AZ102,COUNTIF(Data_Baseline!$C102:$AZ102,0)+1),IF(Data_Baseline!Z102=0,SMALL(Data_Baseline!$C102:$AZ102,COUNTIF(Data_Baseline!$C102:$AZ102,0)+1),Data_Baseline!Z102)))),"")</f>
        <v>2.4270899642205525E-4</v>
      </c>
      <c r="AB102">
        <f ca="1">IFERROR(IF(Data_Baseline!AA102="","",IF($C$3="On",IF(AB$3&lt;=$B$2,SMALL(Data_Baseline!$C102:$AZ102,COUNTIF(Data_Baseline!$C102:$AZ102,0)+1)/MAX(Data_Baseline!$C102:$AZ102),IF(Data_Baseline!AA102=0,SMALL(Data_Baseline!$C102:$AZ102,COUNTIF(Data_Baseline!$C102:$AZ102,0)+1)/MAX(Data_Baseline!$C102:$AZ102),Data_Baseline!AA102/MAX(Data_Baseline!$C102:$AZ102))),IF(AB$3&lt;=$B$2,SMALL(Data_Baseline!$C102:$AZ102,COUNTIF(Data_Baseline!$C102:$AZ102,0)+1),IF(Data_Baseline!AA102=0,SMALL(Data_Baseline!$C102:$AZ102,COUNTIF(Data_Baseline!$C102:$AZ102,0)+1),Data_Baseline!AA102)))),"")</f>
        <v>1.9032230672563779E-3</v>
      </c>
      <c r="AC102">
        <f ca="1">IFERROR(IF(Data_Baseline!AB102="","",IF($C$3="On",IF(AC$3&lt;=$B$2,SMALL(Data_Baseline!$C102:$AZ102,COUNTIF(Data_Baseline!$C102:$AZ102,0)+1)/MAX(Data_Baseline!$C102:$AZ102),IF(Data_Baseline!AB102=0,SMALL(Data_Baseline!$C102:$AZ102,COUNTIF(Data_Baseline!$C102:$AZ102,0)+1)/MAX(Data_Baseline!$C102:$AZ102),Data_Baseline!AB102/MAX(Data_Baseline!$C102:$AZ102))),IF(AC$3&lt;=$B$2,SMALL(Data_Baseline!$C102:$AZ102,COUNTIF(Data_Baseline!$C102:$AZ102,0)+1),IF(Data_Baseline!AB102=0,SMALL(Data_Baseline!$C102:$AZ102,COUNTIF(Data_Baseline!$C102:$AZ102,0)+1),Data_Baseline!AB102)))),"")</f>
        <v>6.195668978572778E-3</v>
      </c>
      <c r="AD102">
        <f ca="1">IFERROR(IF(Data_Baseline!AC102="","",IF($C$3="On",IF(AD$3&lt;=$B$2,SMALL(Data_Baseline!$C102:$AZ102,COUNTIF(Data_Baseline!$C102:$AZ102,0)+1)/MAX(Data_Baseline!$C102:$AZ102),IF(Data_Baseline!AC102=0,SMALL(Data_Baseline!$C102:$AZ102,COUNTIF(Data_Baseline!$C102:$AZ102,0)+1)/MAX(Data_Baseline!$C102:$AZ102),Data_Baseline!AC102/MAX(Data_Baseline!$C102:$AZ102))),IF(AD$3&lt;=$B$2,SMALL(Data_Baseline!$C102:$AZ102,COUNTIF(Data_Baseline!$C102:$AZ102,0)+1),IF(Data_Baseline!AC102=0,SMALL(Data_Baseline!$C102:$AZ102,COUNTIF(Data_Baseline!$C102:$AZ102,0)+1),Data_Baseline!AC102)))),"")</f>
        <v>1.4474257222619859E-2</v>
      </c>
      <c r="AE102">
        <f ca="1">IFERROR(IF(Data_Baseline!AD102="","",IF($C$3="On",IF(AE$3&lt;=$B$2,SMALL(Data_Baseline!$C102:$AZ102,COUNTIF(Data_Baseline!$C102:$AZ102,0)+1)/MAX(Data_Baseline!$C102:$AZ102),IF(Data_Baseline!AD102=0,SMALL(Data_Baseline!$C102:$AZ102,COUNTIF(Data_Baseline!$C102:$AZ102,0)+1)/MAX(Data_Baseline!$C102:$AZ102),Data_Baseline!AD102/MAX(Data_Baseline!$C102:$AZ102))),IF(AE$3&lt;=$B$2,SMALL(Data_Baseline!$C102:$AZ102,COUNTIF(Data_Baseline!$C102:$AZ102,0)+1),IF(Data_Baseline!AD102=0,SMALL(Data_Baseline!$C102:$AZ102,COUNTIF(Data_Baseline!$C102:$AZ102,0)+1),Data_Baseline!AD102)))),"")</f>
        <v>3.0474171439859372E-2</v>
      </c>
      <c r="AF102">
        <f ca="1">IFERROR(IF(Data_Baseline!AE102="","",IF($C$3="On",IF(AF$3&lt;=$B$2,SMALL(Data_Baseline!$C102:$AZ102,COUNTIF(Data_Baseline!$C102:$AZ102,0)+1)/MAX(Data_Baseline!$C102:$AZ102),IF(Data_Baseline!AE102=0,SMALL(Data_Baseline!$C102:$AZ102,COUNTIF(Data_Baseline!$C102:$AZ102,0)+1)/MAX(Data_Baseline!$C102:$AZ102),Data_Baseline!AE102/MAX(Data_Baseline!$C102:$AZ102))),IF(AF$3&lt;=$B$2,SMALL(Data_Baseline!$C102:$AZ102,COUNTIF(Data_Baseline!$C102:$AZ102,0)+1),IF(Data_Baseline!AE102=0,SMALL(Data_Baseline!$C102:$AZ102,COUNTIF(Data_Baseline!$C102:$AZ102,0)+1),Data_Baseline!AE102)))),"")</f>
        <v>5.9419949571385661E-2</v>
      </c>
      <c r="AG102">
        <f ca="1">IFERROR(IF(Data_Baseline!AF102="","",IF($C$3="On",IF(AG$3&lt;=$B$2,SMALL(Data_Baseline!$C102:$AZ102,COUNTIF(Data_Baseline!$C102:$AZ102,0)+1)/MAX(Data_Baseline!$C102:$AZ102),IF(Data_Baseline!AF102=0,SMALL(Data_Baseline!$C102:$AZ102,COUNTIF(Data_Baseline!$C102:$AZ102,0)+1)/MAX(Data_Baseline!$C102:$AZ102),Data_Baseline!AF102/MAX(Data_Baseline!$C102:$AZ102))),IF(AG$3&lt;=$B$2,SMALL(Data_Baseline!$C102:$AZ102,COUNTIF(Data_Baseline!$C102:$AZ102,0)+1),IF(Data_Baseline!AF102=0,SMALL(Data_Baseline!$C102:$AZ102,COUNTIF(Data_Baseline!$C102:$AZ102,0)+1),Data_Baseline!AF102)))),"")</f>
        <v>0.11281510140671677</v>
      </c>
      <c r="AH102">
        <f ca="1">IFERROR(IF(Data_Baseline!AG102="","",IF($C$3="On",IF(AH$3&lt;=$B$2,SMALL(Data_Baseline!$C102:$AZ102,COUNTIF(Data_Baseline!$C102:$AZ102,0)+1)/MAX(Data_Baseline!$C102:$AZ102),IF(Data_Baseline!AG102=0,SMALL(Data_Baseline!$C102:$AZ102,COUNTIF(Data_Baseline!$C102:$AZ102,0)+1)/MAX(Data_Baseline!$C102:$AZ102),Data_Baseline!AG102/MAX(Data_Baseline!$C102:$AZ102))),IF(AH$3&lt;=$B$2,SMALL(Data_Baseline!$C102:$AZ102,COUNTIF(Data_Baseline!$C102:$AZ102,0)+1),IF(Data_Baseline!AG102=0,SMALL(Data_Baseline!$C102:$AZ102,COUNTIF(Data_Baseline!$C102:$AZ102,0)+1),Data_Baseline!AG102)))),"")</f>
        <v>0.20320584592883784</v>
      </c>
      <c r="AI102">
        <f ca="1">IFERROR(IF(Data_Baseline!AH102="","",IF($C$3="On",IF(AI$3&lt;=$B$2,SMALL(Data_Baseline!$C102:$AZ102,COUNTIF(Data_Baseline!$C102:$AZ102,0)+1)/MAX(Data_Baseline!$C102:$AZ102),IF(Data_Baseline!AH102=0,SMALL(Data_Baseline!$C102:$AZ102,COUNTIF(Data_Baseline!$C102:$AZ102,0)+1)/MAX(Data_Baseline!$C102:$AZ102),Data_Baseline!AH102/MAX(Data_Baseline!$C102:$AZ102))),IF(AI$3&lt;=$B$2,SMALL(Data_Baseline!$C102:$AZ102,COUNTIF(Data_Baseline!$C102:$AZ102,0)+1),IF(Data_Baseline!AH102=0,SMALL(Data_Baseline!$C102:$AZ102,COUNTIF(Data_Baseline!$C102:$AZ102,0)+1),Data_Baseline!AH102)))),"")</f>
        <v>0.33729088129560642</v>
      </c>
      <c r="AJ102">
        <f ca="1">IFERROR(IF(Data_Baseline!AI102="","",IF($C$3="On",IF(AJ$3&lt;=$B$2,SMALL(Data_Baseline!$C102:$AZ102,COUNTIF(Data_Baseline!$C102:$AZ102,0)+1)/MAX(Data_Baseline!$C102:$AZ102),IF(Data_Baseline!AI102=0,SMALL(Data_Baseline!$C102:$AZ102,COUNTIF(Data_Baseline!$C102:$AZ102,0)+1)/MAX(Data_Baseline!$C102:$AZ102),Data_Baseline!AI102/MAX(Data_Baseline!$C102:$AZ102))),IF(AJ$3&lt;=$B$2,SMALL(Data_Baseline!$C102:$AZ102,COUNTIF(Data_Baseline!$C102:$AZ102,0)+1),IF(Data_Baseline!AI102=0,SMALL(Data_Baseline!$C102:$AZ102,COUNTIF(Data_Baseline!$C102:$AZ102,0)+1),Data_Baseline!AI102)))),"")</f>
        <v>0.49795079185643076</v>
      </c>
      <c r="AK102">
        <f ca="1">IFERROR(IF(Data_Baseline!AJ102="","",IF($C$3="On",IF(AK$3&lt;=$B$2,SMALL(Data_Baseline!$C102:$AZ102,COUNTIF(Data_Baseline!$C102:$AZ102,0)+1)/MAX(Data_Baseline!$C102:$AZ102),IF(Data_Baseline!AJ102=0,SMALL(Data_Baseline!$C102:$AZ102,COUNTIF(Data_Baseline!$C102:$AZ102,0)+1)/MAX(Data_Baseline!$C102:$AZ102),Data_Baseline!AJ102/MAX(Data_Baseline!$C102:$AZ102))),IF(AK$3&lt;=$B$2,SMALL(Data_Baseline!$C102:$AZ102,COUNTIF(Data_Baseline!$C102:$AZ102,0)+1),IF(Data_Baseline!AJ102=0,SMALL(Data_Baseline!$C102:$AZ102,COUNTIF(Data_Baseline!$C102:$AZ102,0)+1),Data_Baseline!AJ102)))),"")</f>
        <v>0.65753515343064928</v>
      </c>
      <c r="AL102">
        <f ca="1">IFERROR(IF(Data_Baseline!AK102="","",IF($C$3="On",IF(AL$3&lt;=$B$2,SMALL(Data_Baseline!$C102:$AZ102,COUNTIF(Data_Baseline!$C102:$AZ102,0)+1)/MAX(Data_Baseline!$C102:$AZ102),IF(Data_Baseline!AK102=0,SMALL(Data_Baseline!$C102:$AZ102,COUNTIF(Data_Baseline!$C102:$AZ102,0)+1)/MAX(Data_Baseline!$C102:$AZ102),Data_Baseline!AK102/MAX(Data_Baseline!$C102:$AZ102))),IF(AL$3&lt;=$B$2,SMALL(Data_Baseline!$C102:$AZ102,COUNTIF(Data_Baseline!$C102:$AZ102,0)+1),IF(Data_Baseline!AK102=0,SMALL(Data_Baseline!$C102:$AZ102,COUNTIF(Data_Baseline!$C102:$AZ102,0)+1),Data_Baseline!AK102)))),"")</f>
        <v>0.7873669049834805</v>
      </c>
      <c r="AM102">
        <f ca="1">IFERROR(IF(Data_Baseline!AL102="","",IF($C$3="On",IF(AM$3&lt;=$B$2,SMALL(Data_Baseline!$C102:$AZ102,COUNTIF(Data_Baseline!$C102:$AZ102,0)+1)/MAX(Data_Baseline!$C102:$AZ102),IF(Data_Baseline!AL102=0,SMALL(Data_Baseline!$C102:$AZ102,COUNTIF(Data_Baseline!$C102:$AZ102,0)+1)/MAX(Data_Baseline!$C102:$AZ102),Data_Baseline!AL102/MAX(Data_Baseline!$C102:$AZ102))),IF(AM$3&lt;=$B$2,SMALL(Data_Baseline!$C102:$AZ102,COUNTIF(Data_Baseline!$C102:$AZ102,0)+1),IF(Data_Baseline!AL102=0,SMALL(Data_Baseline!$C102:$AZ102,COUNTIF(Data_Baseline!$C102:$AZ102,0)+1),Data_Baseline!AL102)))),"")</f>
        <v>0.87935218158739525</v>
      </c>
      <c r="AN102">
        <f ca="1">IFERROR(IF(Data_Baseline!AM102="","",IF($C$3="On",IF(AN$3&lt;=$B$2,SMALL(Data_Baseline!$C102:$AZ102,COUNTIF(Data_Baseline!$C102:$AZ102,0)+1)/MAX(Data_Baseline!$C102:$AZ102),IF(Data_Baseline!AM102=0,SMALL(Data_Baseline!$C102:$AZ102,COUNTIF(Data_Baseline!$C102:$AZ102,0)+1)/MAX(Data_Baseline!$C102:$AZ102),Data_Baseline!AM102/MAX(Data_Baseline!$C102:$AZ102))),IF(AN$3&lt;=$B$2,SMALL(Data_Baseline!$C102:$AZ102,COUNTIF(Data_Baseline!$C102:$AZ102,0)+1),IF(Data_Baseline!AM102=0,SMALL(Data_Baseline!$C102:$AZ102,COUNTIF(Data_Baseline!$C102:$AZ102,0)+1),Data_Baseline!AM102)))),"")</f>
        <v>0.93704897993375558</v>
      </c>
      <c r="AO102">
        <f ca="1">IFERROR(IF(Data_Baseline!AN102="","",IF($C$3="On",IF(AO$3&lt;=$B$2,SMALL(Data_Baseline!$C102:$AZ102,COUNTIF(Data_Baseline!$C102:$AZ102,0)+1)/MAX(Data_Baseline!$C102:$AZ102),IF(Data_Baseline!AN102=0,SMALL(Data_Baseline!$C102:$AZ102,COUNTIF(Data_Baseline!$C102:$AZ102,0)+1)/MAX(Data_Baseline!$C102:$AZ102),Data_Baseline!AN102/MAX(Data_Baseline!$C102:$AZ102))),IF(AO$3&lt;=$B$2,SMALL(Data_Baseline!$C102:$AZ102,COUNTIF(Data_Baseline!$C102:$AZ102,0)+1),IF(Data_Baseline!AN102=0,SMALL(Data_Baseline!$C102:$AZ102,COUNTIF(Data_Baseline!$C102:$AZ102,0)+1),Data_Baseline!AN102)))),"")</f>
        <v>0.97119371793055154</v>
      </c>
      <c r="AP102">
        <f ca="1">IFERROR(IF(Data_Baseline!AO102="","",IF($C$3="On",IF(AP$3&lt;=$B$2,SMALL(Data_Baseline!$C102:$AZ102,COUNTIF(Data_Baseline!$C102:$AZ102,0)+1)/MAX(Data_Baseline!$C102:$AZ102),IF(Data_Baseline!AO102=0,SMALL(Data_Baseline!$C102:$AZ102,COUNTIF(Data_Baseline!$C102:$AZ102,0)+1)/MAX(Data_Baseline!$C102:$AZ102),Data_Baseline!AO102/MAX(Data_Baseline!$C102:$AZ102))),IF(AP$3&lt;=$B$2,SMALL(Data_Baseline!$C102:$AZ102,COUNTIF(Data_Baseline!$C102:$AZ102,0)+1),IF(Data_Baseline!AO102=0,SMALL(Data_Baseline!$C102:$AZ102,COUNTIF(Data_Baseline!$C102:$AZ102,0)+1),Data_Baseline!AO102)))),"")</f>
        <v>0.99178777651041827</v>
      </c>
      <c r="AQ102">
        <f ca="1">IFERROR(IF(Data_Baseline!AP102="","",IF($C$3="On",IF(AQ$3&lt;=$B$2,SMALL(Data_Baseline!$C102:$AZ102,COUNTIF(Data_Baseline!$C102:$AZ102,0)+1)/MAX(Data_Baseline!$C102:$AZ102),IF(Data_Baseline!AP102=0,SMALL(Data_Baseline!$C102:$AZ102,COUNTIF(Data_Baseline!$C102:$AZ102,0)+1)/MAX(Data_Baseline!$C102:$AZ102),Data_Baseline!AP102/MAX(Data_Baseline!$C102:$AZ102))),IF(AQ$3&lt;=$B$2,SMALL(Data_Baseline!$C102:$AZ102,COUNTIF(Data_Baseline!$C102:$AZ102,0)+1),IF(Data_Baseline!AP102=0,SMALL(Data_Baseline!$C102:$AZ102,COUNTIF(Data_Baseline!$C102:$AZ102,0)+1),Data_Baseline!AP102)))),"")</f>
        <v>1</v>
      </c>
      <c r="AR102" t="str">
        <f>IFERROR(IF(Data_Baseline!AQ102="","",IF($C$3="On",IF(AR$3&lt;=$B$2,SMALL(Data_Baseline!$C102:$AZ102,COUNTIF(Data_Baseline!$C102:$AZ102,0)+1)/MAX(Data_Baseline!$C102:$AZ102),IF(Data_Baseline!AQ102=0,SMALL(Data_Baseline!$C102:$AZ102,COUNTIF(Data_Baseline!$C102:$AZ102,0)+1)/MAX(Data_Baseline!$C102:$AZ102),Data_Baseline!AQ102/MAX(Data_Baseline!$C102:$AZ102))),IF(AR$3&lt;=$B$2,SMALL(Data_Baseline!$C102:$AZ102,COUNTIF(Data_Baseline!$C102:$AZ102,0)+1),IF(Data_Baseline!AQ102=0,SMALL(Data_Baseline!$C102:$AZ102,COUNTIF(Data_Baseline!$C102:$AZ102,0)+1),Data_Baseline!AQ102)))),"")</f>
        <v/>
      </c>
      <c r="AS102" t="str">
        <f>IFERROR(IF(Data_Baseline!AR102="","",IF($C$3="On",IF(AS$3&lt;=$B$2,SMALL(Data_Baseline!$C102:$AZ102,COUNTIF(Data_Baseline!$C102:$AZ102,0)+1)/MAX(Data_Baseline!$C102:$AZ102),IF(Data_Baseline!AR102=0,SMALL(Data_Baseline!$C102:$AZ102,COUNTIF(Data_Baseline!$C102:$AZ102,0)+1)/MAX(Data_Baseline!$C102:$AZ102),Data_Baseline!AR102/MAX(Data_Baseline!$C102:$AZ102))),IF(AS$3&lt;=$B$2,SMALL(Data_Baseline!$C102:$AZ102,COUNTIF(Data_Baseline!$C102:$AZ102,0)+1),IF(Data_Baseline!AR102=0,SMALL(Data_Baseline!$C102:$AZ102,COUNTIF(Data_Baseline!$C102:$AZ102,0)+1),Data_Baseline!AR102)))),"")</f>
        <v/>
      </c>
      <c r="AT102" t="str">
        <f>IFERROR(IF(Data_Baseline!AS102="","",IF($C$3="On",IF(AT$3&lt;=$B$2,SMALL(Data_Baseline!$C102:$AZ102,COUNTIF(Data_Baseline!$C102:$AZ102,0)+1)/MAX(Data_Baseline!$C102:$AZ102),IF(Data_Baseline!AS102=0,SMALL(Data_Baseline!$C102:$AZ102,COUNTIF(Data_Baseline!$C102:$AZ102,0)+1)/MAX(Data_Baseline!$C102:$AZ102),Data_Baseline!AS102/MAX(Data_Baseline!$C102:$AZ102))),IF(AT$3&lt;=$B$2,SMALL(Data_Baseline!$C102:$AZ102,COUNTIF(Data_Baseline!$C102:$AZ102,0)+1),IF(Data_Baseline!AS102=0,SMALL(Data_Baseline!$C102:$AZ102,COUNTIF(Data_Baseline!$C102:$AZ102,0)+1),Data_Baseline!AS102)))),"")</f>
        <v/>
      </c>
      <c r="AU102" t="str">
        <f>IFERROR(IF(Data_Baseline!AT102="","",IF($C$3="On",IF(AU$3&lt;=$B$2,SMALL(Data_Baseline!$C102:$AZ102,COUNTIF(Data_Baseline!$C102:$AZ102,0)+1)/MAX(Data_Baseline!$C102:$AZ102),IF(Data_Baseline!AT102=0,SMALL(Data_Baseline!$C102:$AZ102,COUNTIF(Data_Baseline!$C102:$AZ102,0)+1)/MAX(Data_Baseline!$C102:$AZ102),Data_Baseline!AT102/MAX(Data_Baseline!$C102:$AZ102))),IF(AU$3&lt;=$B$2,SMALL(Data_Baseline!$C102:$AZ102,COUNTIF(Data_Baseline!$C102:$AZ102,0)+1),IF(Data_Baseline!AT102=0,SMALL(Data_Baseline!$C102:$AZ102,COUNTIF(Data_Baseline!$C102:$AZ102,0)+1),Data_Baseline!AT102)))),"")</f>
        <v/>
      </c>
      <c r="AV102" t="str">
        <f>IFERROR(IF(Data_Baseline!AU102="","",IF($C$3="On",IF(AV$3&lt;=$B$2,SMALL(Data_Baseline!$C102:$AZ102,COUNTIF(Data_Baseline!$C102:$AZ102,0)+1)/MAX(Data_Baseline!$C102:$AZ102),IF(Data_Baseline!AU102=0,SMALL(Data_Baseline!$C102:$AZ102,COUNTIF(Data_Baseline!$C102:$AZ102,0)+1)/MAX(Data_Baseline!$C102:$AZ102),Data_Baseline!AU102/MAX(Data_Baseline!$C102:$AZ102))),IF(AV$3&lt;=$B$2,SMALL(Data_Baseline!$C102:$AZ102,COUNTIF(Data_Baseline!$C102:$AZ102,0)+1),IF(Data_Baseline!AU102=0,SMALL(Data_Baseline!$C102:$AZ102,COUNTIF(Data_Baseline!$C102:$AZ102,0)+1),Data_Baseline!AU102)))),"")</f>
        <v/>
      </c>
      <c r="AW102" t="str">
        <f>IFERROR(IF(Data_Baseline!AV102="","",IF($C$3="On",IF(AW$3&lt;=$B$2,SMALL(Data_Baseline!$C102:$AZ102,COUNTIF(Data_Baseline!$C102:$AZ102,0)+1)/MAX(Data_Baseline!$C102:$AZ102),IF(Data_Baseline!AV102=0,SMALL(Data_Baseline!$C102:$AZ102,COUNTIF(Data_Baseline!$C102:$AZ102,0)+1)/MAX(Data_Baseline!$C102:$AZ102),Data_Baseline!AV102/MAX(Data_Baseline!$C102:$AZ102))),IF(AW$3&lt;=$B$2,SMALL(Data_Baseline!$C102:$AZ102,COUNTIF(Data_Baseline!$C102:$AZ102,0)+1),IF(Data_Baseline!AV102=0,SMALL(Data_Baseline!$C102:$AZ102,COUNTIF(Data_Baseline!$C102:$AZ102,0)+1),Data_Baseline!AV102)))),"")</f>
        <v/>
      </c>
      <c r="AX102" t="str">
        <f>IFERROR(IF(Data_Baseline!AW102="","",IF($C$3="On",IF(AX$3&lt;=$B$2,SMALL(Data_Baseline!$C102:$AZ102,COUNTIF(Data_Baseline!$C102:$AZ102,0)+1)/MAX(Data_Baseline!$C102:$AZ102),IF(Data_Baseline!AW102=0,SMALL(Data_Baseline!$C102:$AZ102,COUNTIF(Data_Baseline!$C102:$AZ102,0)+1)/MAX(Data_Baseline!$C102:$AZ102),Data_Baseline!AW102/MAX(Data_Baseline!$C102:$AZ102))),IF(AX$3&lt;=$B$2,SMALL(Data_Baseline!$C102:$AZ102,COUNTIF(Data_Baseline!$C102:$AZ102,0)+1),IF(Data_Baseline!AW102=0,SMALL(Data_Baseline!$C102:$AZ102,COUNTIF(Data_Baseline!$C102:$AZ102,0)+1),Data_Baseline!AW102)))),"")</f>
        <v/>
      </c>
      <c r="AY102" t="str">
        <f>IFERROR(IF(Data_Baseline!AX102="","",IF($C$3="On",IF(AY$3&lt;=$B$2,SMALL(Data_Baseline!$C102:$AZ102,COUNTIF(Data_Baseline!$C102:$AZ102,0)+1)/MAX(Data_Baseline!$C102:$AZ102),IF(Data_Baseline!AX102=0,SMALL(Data_Baseline!$C102:$AZ102,COUNTIF(Data_Baseline!$C102:$AZ102,0)+1)/MAX(Data_Baseline!$C102:$AZ102),Data_Baseline!AX102/MAX(Data_Baseline!$C102:$AZ102))),IF(AY$3&lt;=$B$2,SMALL(Data_Baseline!$C102:$AZ102,COUNTIF(Data_Baseline!$C102:$AZ102,0)+1),IF(Data_Baseline!AX102=0,SMALL(Data_Baseline!$C102:$AZ102,COUNTIF(Data_Baseline!$C102:$AZ102,0)+1),Data_Baseline!AX102)))),"")</f>
        <v/>
      </c>
      <c r="AZ102" t="str">
        <f>IFERROR(IF(Data_Baseline!AY102="","",IF($C$3="On",IF(AZ$3&lt;=$B$2,SMALL(Data_Baseline!$C102:$AZ102,COUNTIF(Data_Baseline!$C102:$AZ102,0)+1)/MAX(Data_Baseline!$C102:$AZ102),IF(Data_Baseline!AY102=0,SMALL(Data_Baseline!$C102:$AZ102,COUNTIF(Data_Baseline!$C102:$AZ102,0)+1)/MAX(Data_Baseline!$C102:$AZ102),Data_Baseline!AY102/MAX(Data_Baseline!$C102:$AZ102))),IF(AZ$3&lt;=$B$2,SMALL(Data_Baseline!$C102:$AZ102,COUNTIF(Data_Baseline!$C102:$AZ102,0)+1),IF(Data_Baseline!AY102=0,SMALL(Data_Baseline!$C102:$AZ102,COUNTIF(Data_Baseline!$C102:$AZ102,0)+1),Data_Baseline!AY102)))),"")</f>
        <v/>
      </c>
      <c r="BA102" t="str">
        <f>IFERROR(IF(Data_Baseline!AZ102="","",IF($C$3="On",IF(BA$3&lt;=$B$2,SMALL(Data_Baseline!$C102:$AZ102,COUNTIF(Data_Baseline!$C102:$AZ102,0)+1)/MAX(Data_Baseline!$C102:$AZ102),IF(Data_Baseline!AZ102=0,SMALL(Data_Baseline!$C102:$AZ102,COUNTIF(Data_Baseline!$C102:$AZ102,0)+1)/MAX(Data_Baseline!$C102:$AZ102),Data_Baseline!AZ102/MAX(Data_Baseline!$C102:$AZ102))),IF(BA$3&lt;=$B$2,SMALL(Data_Baseline!$C102:$AZ102,COUNTIF(Data_Baseline!$C102:$AZ102,0)+1),IF(Data_Baseline!AZ102=0,SMALL(Data_Baseline!$C102:$AZ102,COUNTIF(Data_Baseline!$C102:$AZ102,0)+1),Data_Baseline!AZ102)))),"")</f>
        <v/>
      </c>
      <c r="BB102" s="79">
        <f ca="1">IF(Data_Initial!BA102="",1,0)</f>
        <v>1</v>
      </c>
      <c r="BC102" t="str">
        <f t="shared" ca="1" si="4"/>
        <v>3N_pspA</v>
      </c>
      <c r="BD102" s="79" t="str">
        <f t="shared" ca="1" si="7"/>
        <v>3N</v>
      </c>
      <c r="BE102" s="79" t="str">
        <f ca="1">Data_Initial!BC102</f>
        <v>pspA</v>
      </c>
      <c r="BF102" s="79" t="str">
        <f ca="1">Data_Initial!BB102</f>
        <v>2_1</v>
      </c>
      <c r="BG102">
        <f ca="1">IFERROR((INDIRECT("Plate"&amp;Data!A102&amp;"_C!"&amp;CHAR(RIGHT(Data!B102,LEN(Data!B102)-1)+65)&amp;CODE(LEFT(Data!B102,1))-58)),"")</f>
        <v>0</v>
      </c>
      <c r="BH102" t="str">
        <f ca="1">Data_Initial!BA102</f>
        <v/>
      </c>
      <c r="BI102">
        <f t="shared" ca="1" si="6"/>
        <v>2.4270899642205525E-4</v>
      </c>
      <c r="BJ102" s="79" t="str">
        <f ca="1">IF(BH102="N",1+MAX($BJ$3:BJ101),"")</f>
        <v/>
      </c>
    </row>
    <row r="103" spans="1:78" x14ac:dyDescent="0.25">
      <c r="A103" s="79">
        <f ca="1">IF(BH103="N","N"&amp;BJ103,IF(BB103=0,"",MAX($A$3:A102)+1))</f>
        <v>93</v>
      </c>
      <c r="B103" s="79" t="str">
        <f ca="1">Data_Initial!A103&amp;C103</f>
        <v>2D4</v>
      </c>
      <c r="C103" s="79" t="str">
        <f ca="1">Data_Initial!B103</f>
        <v>D4</v>
      </c>
      <c r="D103">
        <f ca="1">IFERROR(IF(Data_Baseline!C103="","",IF($C$3="On",IF(D$3&lt;=$B$2,SMALL(Data_Baseline!$C103:$AZ103,COUNTIF(Data_Baseline!$C103:$AZ103,0)+1)/MAX(Data_Baseline!$C103:$AZ103),IF(Data_Baseline!C103=0,SMALL(Data_Baseline!$C103:$AZ103,COUNTIF(Data_Baseline!$C103:$AZ103,0)+1)/MAX(Data_Baseline!$C103:$AZ103),Data_Baseline!C103/MAX(Data_Baseline!$C103:$AZ103))),IF(D$3&lt;=$B$2,SMALL(Data_Baseline!$C103:$AZ103,COUNTIF(Data_Baseline!$C103:$AZ103,0)+1),IF(Data_Baseline!C103=0,SMALL(Data_Baseline!$C103:$AZ103,COUNTIF(Data_Baseline!$C103:$AZ103,0)+1),Data_Baseline!C103)))),"")</f>
        <v>6.0046160832019219E-5</v>
      </c>
      <c r="E103">
        <f ca="1">IFERROR(IF(Data_Baseline!D103="","",IF($C$3="On",IF(E$3&lt;=$B$2,SMALL(Data_Baseline!$C103:$AZ103,COUNTIF(Data_Baseline!$C103:$AZ103,0)+1)/MAX(Data_Baseline!$C103:$AZ103),IF(Data_Baseline!D103=0,SMALL(Data_Baseline!$C103:$AZ103,COUNTIF(Data_Baseline!$C103:$AZ103,0)+1)/MAX(Data_Baseline!$C103:$AZ103),Data_Baseline!D103/MAX(Data_Baseline!$C103:$AZ103))),IF(E$3&lt;=$B$2,SMALL(Data_Baseline!$C103:$AZ103,COUNTIF(Data_Baseline!$C103:$AZ103,0)+1),IF(Data_Baseline!D103=0,SMALL(Data_Baseline!$C103:$AZ103,COUNTIF(Data_Baseline!$C103:$AZ103,0)+1),Data_Baseline!D103)))),"")</f>
        <v>6.0046160832019219E-5</v>
      </c>
      <c r="F103">
        <f ca="1">IFERROR(IF(Data_Baseline!E103="","",IF($C$3="On",IF(F$3&lt;=$B$2,SMALL(Data_Baseline!$C103:$AZ103,COUNTIF(Data_Baseline!$C103:$AZ103,0)+1)/MAX(Data_Baseline!$C103:$AZ103),IF(Data_Baseline!E103=0,SMALL(Data_Baseline!$C103:$AZ103,COUNTIF(Data_Baseline!$C103:$AZ103,0)+1)/MAX(Data_Baseline!$C103:$AZ103),Data_Baseline!E103/MAX(Data_Baseline!$C103:$AZ103))),IF(F$3&lt;=$B$2,SMALL(Data_Baseline!$C103:$AZ103,COUNTIF(Data_Baseline!$C103:$AZ103,0)+1),IF(Data_Baseline!E103=0,SMALL(Data_Baseline!$C103:$AZ103,COUNTIF(Data_Baseline!$C103:$AZ103,0)+1),Data_Baseline!E103)))),"")</f>
        <v>6.0046160832019219E-5</v>
      </c>
      <c r="G103">
        <f ca="1">IFERROR(IF(Data_Baseline!F103="","",IF($C$3="On",IF(G$3&lt;=$B$2,SMALL(Data_Baseline!$C103:$AZ103,COUNTIF(Data_Baseline!$C103:$AZ103,0)+1)/MAX(Data_Baseline!$C103:$AZ103),IF(Data_Baseline!F103=0,SMALL(Data_Baseline!$C103:$AZ103,COUNTIF(Data_Baseline!$C103:$AZ103,0)+1)/MAX(Data_Baseline!$C103:$AZ103),Data_Baseline!F103/MAX(Data_Baseline!$C103:$AZ103))),IF(G$3&lt;=$B$2,SMALL(Data_Baseline!$C103:$AZ103,COUNTIF(Data_Baseline!$C103:$AZ103,0)+1),IF(Data_Baseline!F103=0,SMALL(Data_Baseline!$C103:$AZ103,COUNTIF(Data_Baseline!$C103:$AZ103,0)+1),Data_Baseline!F103)))),"")</f>
        <v>6.0046160832019219E-5</v>
      </c>
      <c r="H103">
        <f ca="1">IFERROR(IF(Data_Baseline!G103="","",IF($C$3="On",IF(H$3&lt;=$B$2,SMALL(Data_Baseline!$C103:$AZ103,COUNTIF(Data_Baseline!$C103:$AZ103,0)+1)/MAX(Data_Baseline!$C103:$AZ103),IF(Data_Baseline!G103=0,SMALL(Data_Baseline!$C103:$AZ103,COUNTIF(Data_Baseline!$C103:$AZ103,0)+1)/MAX(Data_Baseline!$C103:$AZ103),Data_Baseline!G103/MAX(Data_Baseline!$C103:$AZ103))),IF(H$3&lt;=$B$2,SMALL(Data_Baseline!$C103:$AZ103,COUNTIF(Data_Baseline!$C103:$AZ103,0)+1),IF(Data_Baseline!G103=0,SMALL(Data_Baseline!$C103:$AZ103,COUNTIF(Data_Baseline!$C103:$AZ103,0)+1),Data_Baseline!G103)))),"")</f>
        <v>6.0046160832019219E-5</v>
      </c>
      <c r="I103">
        <f ca="1">IFERROR(IF(Data_Baseline!H103="","",IF($C$3="On",IF(I$3&lt;=$B$2,SMALL(Data_Baseline!$C103:$AZ103,COUNTIF(Data_Baseline!$C103:$AZ103,0)+1)/MAX(Data_Baseline!$C103:$AZ103),IF(Data_Baseline!H103=0,SMALL(Data_Baseline!$C103:$AZ103,COUNTIF(Data_Baseline!$C103:$AZ103,0)+1)/MAX(Data_Baseline!$C103:$AZ103),Data_Baseline!H103/MAX(Data_Baseline!$C103:$AZ103))),IF(I$3&lt;=$B$2,SMALL(Data_Baseline!$C103:$AZ103,COUNTIF(Data_Baseline!$C103:$AZ103,0)+1),IF(Data_Baseline!H103=0,SMALL(Data_Baseline!$C103:$AZ103,COUNTIF(Data_Baseline!$C103:$AZ103,0)+1),Data_Baseline!H103)))),"")</f>
        <v>6.0046160832019219E-5</v>
      </c>
      <c r="J103">
        <f ca="1">IFERROR(IF(Data_Baseline!I103="","",IF($C$3="On",IF(J$3&lt;=$B$2,SMALL(Data_Baseline!$C103:$AZ103,COUNTIF(Data_Baseline!$C103:$AZ103,0)+1)/MAX(Data_Baseline!$C103:$AZ103),IF(Data_Baseline!I103=0,SMALL(Data_Baseline!$C103:$AZ103,COUNTIF(Data_Baseline!$C103:$AZ103,0)+1)/MAX(Data_Baseline!$C103:$AZ103),Data_Baseline!I103/MAX(Data_Baseline!$C103:$AZ103))),IF(J$3&lt;=$B$2,SMALL(Data_Baseline!$C103:$AZ103,COUNTIF(Data_Baseline!$C103:$AZ103,0)+1),IF(Data_Baseline!I103=0,SMALL(Data_Baseline!$C103:$AZ103,COUNTIF(Data_Baseline!$C103:$AZ103,0)+1),Data_Baseline!I103)))),"")</f>
        <v>6.0046160832019219E-5</v>
      </c>
      <c r="K103">
        <f ca="1">IFERROR(IF(Data_Baseline!J103="","",IF($C$3="On",IF(K$3&lt;=$B$2,SMALL(Data_Baseline!$C103:$AZ103,COUNTIF(Data_Baseline!$C103:$AZ103,0)+1)/MAX(Data_Baseline!$C103:$AZ103),IF(Data_Baseline!J103=0,SMALL(Data_Baseline!$C103:$AZ103,COUNTIF(Data_Baseline!$C103:$AZ103,0)+1)/MAX(Data_Baseline!$C103:$AZ103),Data_Baseline!J103/MAX(Data_Baseline!$C103:$AZ103))),IF(K$3&lt;=$B$2,SMALL(Data_Baseline!$C103:$AZ103,COUNTIF(Data_Baseline!$C103:$AZ103,0)+1),IF(Data_Baseline!J103=0,SMALL(Data_Baseline!$C103:$AZ103,COUNTIF(Data_Baseline!$C103:$AZ103,0)+1),Data_Baseline!J103)))),"")</f>
        <v>6.0046160832019219E-5</v>
      </c>
      <c r="L103">
        <f ca="1">IFERROR(IF(Data_Baseline!K103="","",IF($C$3="On",IF(L$3&lt;=$B$2,SMALL(Data_Baseline!$C103:$AZ103,COUNTIF(Data_Baseline!$C103:$AZ103,0)+1)/MAX(Data_Baseline!$C103:$AZ103),IF(Data_Baseline!K103=0,SMALL(Data_Baseline!$C103:$AZ103,COUNTIF(Data_Baseline!$C103:$AZ103,0)+1)/MAX(Data_Baseline!$C103:$AZ103),Data_Baseline!K103/MAX(Data_Baseline!$C103:$AZ103))),IF(L$3&lt;=$B$2,SMALL(Data_Baseline!$C103:$AZ103,COUNTIF(Data_Baseline!$C103:$AZ103,0)+1),IF(Data_Baseline!K103=0,SMALL(Data_Baseline!$C103:$AZ103,COUNTIF(Data_Baseline!$C103:$AZ103,0)+1),Data_Baseline!K103)))),"")</f>
        <v>6.0046160832019219E-5</v>
      </c>
      <c r="M103">
        <f ca="1">IFERROR(IF(Data_Baseline!L103="","",IF($C$3="On",IF(M$3&lt;=$B$2,SMALL(Data_Baseline!$C103:$AZ103,COUNTIF(Data_Baseline!$C103:$AZ103,0)+1)/MAX(Data_Baseline!$C103:$AZ103),IF(Data_Baseline!L103=0,SMALL(Data_Baseline!$C103:$AZ103,COUNTIF(Data_Baseline!$C103:$AZ103,0)+1)/MAX(Data_Baseline!$C103:$AZ103),Data_Baseline!L103/MAX(Data_Baseline!$C103:$AZ103))),IF(M$3&lt;=$B$2,SMALL(Data_Baseline!$C103:$AZ103,COUNTIF(Data_Baseline!$C103:$AZ103,0)+1),IF(Data_Baseline!L103=0,SMALL(Data_Baseline!$C103:$AZ103,COUNTIF(Data_Baseline!$C103:$AZ103,0)+1),Data_Baseline!L103)))),"")</f>
        <v>6.0046160832019219E-5</v>
      </c>
      <c r="N103">
        <f ca="1">IFERROR(IF(Data_Baseline!M103="","",IF($C$3="On",IF(N$3&lt;=$B$2,SMALL(Data_Baseline!$C103:$AZ103,COUNTIF(Data_Baseline!$C103:$AZ103,0)+1)/MAX(Data_Baseline!$C103:$AZ103),IF(Data_Baseline!M103=0,SMALL(Data_Baseline!$C103:$AZ103,COUNTIF(Data_Baseline!$C103:$AZ103,0)+1)/MAX(Data_Baseline!$C103:$AZ103),Data_Baseline!M103/MAX(Data_Baseline!$C103:$AZ103))),IF(N$3&lt;=$B$2,SMALL(Data_Baseline!$C103:$AZ103,COUNTIF(Data_Baseline!$C103:$AZ103,0)+1),IF(Data_Baseline!M103=0,SMALL(Data_Baseline!$C103:$AZ103,COUNTIF(Data_Baseline!$C103:$AZ103,0)+1),Data_Baseline!M103)))),"")</f>
        <v>6.0046160832019219E-5</v>
      </c>
      <c r="O103">
        <f ca="1">IFERROR(IF(Data_Baseline!N103="","",IF($C$3="On",IF(O$3&lt;=$B$2,SMALL(Data_Baseline!$C103:$AZ103,COUNTIF(Data_Baseline!$C103:$AZ103,0)+1)/MAX(Data_Baseline!$C103:$AZ103),IF(Data_Baseline!N103=0,SMALL(Data_Baseline!$C103:$AZ103,COUNTIF(Data_Baseline!$C103:$AZ103,0)+1)/MAX(Data_Baseline!$C103:$AZ103),Data_Baseline!N103/MAX(Data_Baseline!$C103:$AZ103))),IF(O$3&lt;=$B$2,SMALL(Data_Baseline!$C103:$AZ103,COUNTIF(Data_Baseline!$C103:$AZ103,0)+1),IF(Data_Baseline!N103=0,SMALL(Data_Baseline!$C103:$AZ103,COUNTIF(Data_Baseline!$C103:$AZ103,0)+1),Data_Baseline!N103)))),"")</f>
        <v>6.0046160832019219E-5</v>
      </c>
      <c r="P103">
        <f ca="1">IFERROR(IF(Data_Baseline!O103="","",IF($C$3="On",IF(P$3&lt;=$B$2,SMALL(Data_Baseline!$C103:$AZ103,COUNTIF(Data_Baseline!$C103:$AZ103,0)+1)/MAX(Data_Baseline!$C103:$AZ103),IF(Data_Baseline!O103=0,SMALL(Data_Baseline!$C103:$AZ103,COUNTIF(Data_Baseline!$C103:$AZ103,0)+1)/MAX(Data_Baseline!$C103:$AZ103),Data_Baseline!O103/MAX(Data_Baseline!$C103:$AZ103))),IF(P$3&lt;=$B$2,SMALL(Data_Baseline!$C103:$AZ103,COUNTIF(Data_Baseline!$C103:$AZ103,0)+1),IF(Data_Baseline!O103=0,SMALL(Data_Baseline!$C103:$AZ103,COUNTIF(Data_Baseline!$C103:$AZ103,0)+1),Data_Baseline!O103)))),"")</f>
        <v>6.0046160832019219E-5</v>
      </c>
      <c r="Q103">
        <f ca="1">IFERROR(IF(Data_Baseline!P103="","",IF($C$3="On",IF(Q$3&lt;=$B$2,SMALL(Data_Baseline!$C103:$AZ103,COUNTIF(Data_Baseline!$C103:$AZ103,0)+1)/MAX(Data_Baseline!$C103:$AZ103),IF(Data_Baseline!P103=0,SMALL(Data_Baseline!$C103:$AZ103,COUNTIF(Data_Baseline!$C103:$AZ103,0)+1)/MAX(Data_Baseline!$C103:$AZ103),Data_Baseline!P103/MAX(Data_Baseline!$C103:$AZ103))),IF(Q$3&lt;=$B$2,SMALL(Data_Baseline!$C103:$AZ103,COUNTIF(Data_Baseline!$C103:$AZ103,0)+1),IF(Data_Baseline!P103=0,SMALL(Data_Baseline!$C103:$AZ103,COUNTIF(Data_Baseline!$C103:$AZ103,0)+1),Data_Baseline!P103)))),"")</f>
        <v>6.0046160832019219E-5</v>
      </c>
      <c r="R103">
        <f ca="1">IFERROR(IF(Data_Baseline!Q103="","",IF($C$3="On",IF(R$3&lt;=$B$2,SMALL(Data_Baseline!$C103:$AZ103,COUNTIF(Data_Baseline!$C103:$AZ103,0)+1)/MAX(Data_Baseline!$C103:$AZ103),IF(Data_Baseline!Q103=0,SMALL(Data_Baseline!$C103:$AZ103,COUNTIF(Data_Baseline!$C103:$AZ103,0)+1)/MAX(Data_Baseline!$C103:$AZ103),Data_Baseline!Q103/MAX(Data_Baseline!$C103:$AZ103))),IF(R$3&lt;=$B$2,SMALL(Data_Baseline!$C103:$AZ103,COUNTIF(Data_Baseline!$C103:$AZ103,0)+1),IF(Data_Baseline!Q103=0,SMALL(Data_Baseline!$C103:$AZ103,COUNTIF(Data_Baseline!$C103:$AZ103,0)+1),Data_Baseline!Q103)))),"")</f>
        <v>6.0046160832019219E-5</v>
      </c>
      <c r="S103">
        <f ca="1">IFERROR(IF(Data_Baseline!R103="","",IF($C$3="On",IF(S$3&lt;=$B$2,SMALL(Data_Baseline!$C103:$AZ103,COUNTIF(Data_Baseline!$C103:$AZ103,0)+1)/MAX(Data_Baseline!$C103:$AZ103),IF(Data_Baseline!R103=0,SMALL(Data_Baseline!$C103:$AZ103,COUNTIF(Data_Baseline!$C103:$AZ103,0)+1)/MAX(Data_Baseline!$C103:$AZ103),Data_Baseline!R103/MAX(Data_Baseline!$C103:$AZ103))),IF(S$3&lt;=$B$2,SMALL(Data_Baseline!$C103:$AZ103,COUNTIF(Data_Baseline!$C103:$AZ103,0)+1),IF(Data_Baseline!R103=0,SMALL(Data_Baseline!$C103:$AZ103,COUNTIF(Data_Baseline!$C103:$AZ103,0)+1),Data_Baseline!R103)))),"")</f>
        <v>6.0046160832019219E-5</v>
      </c>
      <c r="T103">
        <f ca="1">IFERROR(IF(Data_Baseline!S103="","",IF($C$3="On",IF(T$3&lt;=$B$2,SMALL(Data_Baseline!$C103:$AZ103,COUNTIF(Data_Baseline!$C103:$AZ103,0)+1)/MAX(Data_Baseline!$C103:$AZ103),IF(Data_Baseline!S103=0,SMALL(Data_Baseline!$C103:$AZ103,COUNTIF(Data_Baseline!$C103:$AZ103,0)+1)/MAX(Data_Baseline!$C103:$AZ103),Data_Baseline!S103/MAX(Data_Baseline!$C103:$AZ103))),IF(T$3&lt;=$B$2,SMALL(Data_Baseline!$C103:$AZ103,COUNTIF(Data_Baseline!$C103:$AZ103,0)+1),IF(Data_Baseline!S103=0,SMALL(Data_Baseline!$C103:$AZ103,COUNTIF(Data_Baseline!$C103:$AZ103,0)+1),Data_Baseline!S103)))),"")</f>
        <v>6.0046160832019219E-5</v>
      </c>
      <c r="U103">
        <f ca="1">IFERROR(IF(Data_Baseline!T103="","",IF($C$3="On",IF(U$3&lt;=$B$2,SMALL(Data_Baseline!$C103:$AZ103,COUNTIF(Data_Baseline!$C103:$AZ103,0)+1)/MAX(Data_Baseline!$C103:$AZ103),IF(Data_Baseline!T103=0,SMALL(Data_Baseline!$C103:$AZ103,COUNTIF(Data_Baseline!$C103:$AZ103,0)+1)/MAX(Data_Baseline!$C103:$AZ103),Data_Baseline!T103/MAX(Data_Baseline!$C103:$AZ103))),IF(U$3&lt;=$B$2,SMALL(Data_Baseline!$C103:$AZ103,COUNTIF(Data_Baseline!$C103:$AZ103,0)+1),IF(Data_Baseline!T103=0,SMALL(Data_Baseline!$C103:$AZ103,COUNTIF(Data_Baseline!$C103:$AZ103,0)+1),Data_Baseline!T103)))),"")</f>
        <v>6.0046160832019219E-5</v>
      </c>
      <c r="V103">
        <f ca="1">IFERROR(IF(Data_Baseline!U103="","",IF($C$3="On",IF(V$3&lt;=$B$2,SMALL(Data_Baseline!$C103:$AZ103,COUNTIF(Data_Baseline!$C103:$AZ103,0)+1)/MAX(Data_Baseline!$C103:$AZ103),IF(Data_Baseline!U103=0,SMALL(Data_Baseline!$C103:$AZ103,COUNTIF(Data_Baseline!$C103:$AZ103,0)+1)/MAX(Data_Baseline!$C103:$AZ103),Data_Baseline!U103/MAX(Data_Baseline!$C103:$AZ103))),IF(V$3&lt;=$B$2,SMALL(Data_Baseline!$C103:$AZ103,COUNTIF(Data_Baseline!$C103:$AZ103,0)+1),IF(Data_Baseline!U103=0,SMALL(Data_Baseline!$C103:$AZ103,COUNTIF(Data_Baseline!$C103:$AZ103,0)+1),Data_Baseline!U103)))),"")</f>
        <v>6.0046160832019219E-5</v>
      </c>
      <c r="W103">
        <f ca="1">IFERROR(IF(Data_Baseline!V103="","",IF($C$3="On",IF(W$3&lt;=$B$2,SMALL(Data_Baseline!$C103:$AZ103,COUNTIF(Data_Baseline!$C103:$AZ103,0)+1)/MAX(Data_Baseline!$C103:$AZ103),IF(Data_Baseline!V103=0,SMALL(Data_Baseline!$C103:$AZ103,COUNTIF(Data_Baseline!$C103:$AZ103,0)+1)/MAX(Data_Baseline!$C103:$AZ103),Data_Baseline!V103/MAX(Data_Baseline!$C103:$AZ103))),IF(W$3&lt;=$B$2,SMALL(Data_Baseline!$C103:$AZ103,COUNTIF(Data_Baseline!$C103:$AZ103,0)+1),IF(Data_Baseline!V103=0,SMALL(Data_Baseline!$C103:$AZ103,COUNTIF(Data_Baseline!$C103:$AZ103,0)+1),Data_Baseline!V103)))),"")</f>
        <v>6.0046160832019219E-5</v>
      </c>
      <c r="X103">
        <f ca="1">IFERROR(IF(Data_Baseline!W103="","",IF($C$3="On",IF(X$3&lt;=$B$2,SMALL(Data_Baseline!$C103:$AZ103,COUNTIF(Data_Baseline!$C103:$AZ103,0)+1)/MAX(Data_Baseline!$C103:$AZ103),IF(Data_Baseline!W103=0,SMALL(Data_Baseline!$C103:$AZ103,COUNTIF(Data_Baseline!$C103:$AZ103,0)+1)/MAX(Data_Baseline!$C103:$AZ103),Data_Baseline!W103/MAX(Data_Baseline!$C103:$AZ103))),IF(X$3&lt;=$B$2,SMALL(Data_Baseline!$C103:$AZ103,COUNTIF(Data_Baseline!$C103:$AZ103,0)+1),IF(Data_Baseline!W103=0,SMALL(Data_Baseline!$C103:$AZ103,COUNTIF(Data_Baseline!$C103:$AZ103,0)+1),Data_Baseline!W103)))),"")</f>
        <v>6.0046160832019219E-5</v>
      </c>
      <c r="Y103">
        <f ca="1">IFERROR(IF(Data_Baseline!X103="","",IF($C$3="On",IF(Y$3&lt;=$B$2,SMALL(Data_Baseline!$C103:$AZ103,COUNTIF(Data_Baseline!$C103:$AZ103,0)+1)/MAX(Data_Baseline!$C103:$AZ103),IF(Data_Baseline!X103=0,SMALL(Data_Baseline!$C103:$AZ103,COUNTIF(Data_Baseline!$C103:$AZ103,0)+1)/MAX(Data_Baseline!$C103:$AZ103),Data_Baseline!X103/MAX(Data_Baseline!$C103:$AZ103))),IF(Y$3&lt;=$B$2,SMALL(Data_Baseline!$C103:$AZ103,COUNTIF(Data_Baseline!$C103:$AZ103,0)+1),IF(Data_Baseline!X103=0,SMALL(Data_Baseline!$C103:$AZ103,COUNTIF(Data_Baseline!$C103:$AZ103,0)+1),Data_Baseline!X103)))),"")</f>
        <v>6.0046160832019219E-5</v>
      </c>
      <c r="Z103">
        <f ca="1">IFERROR(IF(Data_Baseline!Y103="","",IF($C$3="On",IF(Z$3&lt;=$B$2,SMALL(Data_Baseline!$C103:$AZ103,COUNTIF(Data_Baseline!$C103:$AZ103,0)+1)/MAX(Data_Baseline!$C103:$AZ103),IF(Data_Baseline!Y103=0,SMALL(Data_Baseline!$C103:$AZ103,COUNTIF(Data_Baseline!$C103:$AZ103,0)+1)/MAX(Data_Baseline!$C103:$AZ103),Data_Baseline!Y103/MAX(Data_Baseline!$C103:$AZ103))),IF(Z$3&lt;=$B$2,SMALL(Data_Baseline!$C103:$AZ103,COUNTIF(Data_Baseline!$C103:$AZ103,0)+1),IF(Data_Baseline!Y103=0,SMALL(Data_Baseline!$C103:$AZ103,COUNTIF(Data_Baseline!$C103:$AZ103,0)+1),Data_Baseline!Y103)))),"")</f>
        <v>6.0046160832019219E-5</v>
      </c>
      <c r="AA103">
        <f ca="1">IFERROR(IF(Data_Baseline!Z103="","",IF($C$3="On",IF(AA$3&lt;=$B$2,SMALL(Data_Baseline!$C103:$AZ103,COUNTIF(Data_Baseline!$C103:$AZ103,0)+1)/MAX(Data_Baseline!$C103:$AZ103),IF(Data_Baseline!Z103=0,SMALL(Data_Baseline!$C103:$AZ103,COUNTIF(Data_Baseline!$C103:$AZ103,0)+1)/MAX(Data_Baseline!$C103:$AZ103),Data_Baseline!Z103/MAX(Data_Baseline!$C103:$AZ103))),IF(AA$3&lt;=$B$2,SMALL(Data_Baseline!$C103:$AZ103,COUNTIF(Data_Baseline!$C103:$AZ103,0)+1),IF(Data_Baseline!Z103=0,SMALL(Data_Baseline!$C103:$AZ103,COUNTIF(Data_Baseline!$C103:$AZ103,0)+1),Data_Baseline!Z103)))),"")</f>
        <v>6.0046160832019219E-5</v>
      </c>
      <c r="AB103">
        <f ca="1">IFERROR(IF(Data_Baseline!AA103="","",IF($C$3="On",IF(AB$3&lt;=$B$2,SMALL(Data_Baseline!$C103:$AZ103,COUNTIF(Data_Baseline!$C103:$AZ103,0)+1)/MAX(Data_Baseline!$C103:$AZ103),IF(Data_Baseline!AA103=0,SMALL(Data_Baseline!$C103:$AZ103,COUNTIF(Data_Baseline!$C103:$AZ103,0)+1)/MAX(Data_Baseline!$C103:$AZ103),Data_Baseline!AA103/MAX(Data_Baseline!$C103:$AZ103))),IF(AB$3&lt;=$B$2,SMALL(Data_Baseline!$C103:$AZ103,COUNTIF(Data_Baseline!$C103:$AZ103,0)+1),IF(Data_Baseline!AA103=0,SMALL(Data_Baseline!$C103:$AZ103,COUNTIF(Data_Baseline!$C103:$AZ103,0)+1),Data_Baseline!AA103)))),"")</f>
        <v>1.6499109799010629E-3</v>
      </c>
      <c r="AC103">
        <f ca="1">IFERROR(IF(Data_Baseline!AB103="","",IF($C$3="On",IF(AC$3&lt;=$B$2,SMALL(Data_Baseline!$C103:$AZ103,COUNTIF(Data_Baseline!$C103:$AZ103,0)+1)/MAX(Data_Baseline!$C103:$AZ103),IF(Data_Baseline!AB103=0,SMALL(Data_Baseline!$C103:$AZ103,COUNTIF(Data_Baseline!$C103:$AZ103,0)+1)/MAX(Data_Baseline!$C103:$AZ103),Data_Baseline!AB103/MAX(Data_Baseline!$C103:$AZ103))),IF(AC$3&lt;=$B$2,SMALL(Data_Baseline!$C103:$AZ103,COUNTIF(Data_Baseline!$C103:$AZ103,0)+1),IF(Data_Baseline!AB103=0,SMALL(Data_Baseline!$C103:$AZ103,COUNTIF(Data_Baseline!$C103:$AZ103,0)+1),Data_Baseline!AB103)))),"")</f>
        <v>6.1437122713787241E-3</v>
      </c>
      <c r="AD103">
        <f ca="1">IFERROR(IF(Data_Baseline!AC103="","",IF($C$3="On",IF(AD$3&lt;=$B$2,SMALL(Data_Baseline!$C103:$AZ103,COUNTIF(Data_Baseline!$C103:$AZ103,0)+1)/MAX(Data_Baseline!$C103:$AZ103),IF(Data_Baseline!AC103=0,SMALL(Data_Baseline!$C103:$AZ103,COUNTIF(Data_Baseline!$C103:$AZ103,0)+1)/MAX(Data_Baseline!$C103:$AZ103),Data_Baseline!AC103/MAX(Data_Baseline!$C103:$AZ103))),IF(AD$3&lt;=$B$2,SMALL(Data_Baseline!$C103:$AZ103,COUNTIF(Data_Baseline!$C103:$AZ103,0)+1),IF(Data_Baseline!AC103=0,SMALL(Data_Baseline!$C103:$AZ103,COUNTIF(Data_Baseline!$C103:$AZ103,0)+1),Data_Baseline!AC103)))),"")</f>
        <v>1.4631494582596018E-2</v>
      </c>
      <c r="AE103">
        <f ca="1">IFERROR(IF(Data_Baseline!AD103="","",IF($C$3="On",IF(AE$3&lt;=$B$2,SMALL(Data_Baseline!$C103:$AZ103,COUNTIF(Data_Baseline!$C103:$AZ103,0)+1)/MAX(Data_Baseline!$C103:$AZ103),IF(Data_Baseline!AD103=0,SMALL(Data_Baseline!$C103:$AZ103,COUNTIF(Data_Baseline!$C103:$AZ103,0)+1)/MAX(Data_Baseline!$C103:$AZ103),Data_Baseline!AD103/MAX(Data_Baseline!$C103:$AZ103))),IF(AE$3&lt;=$B$2,SMALL(Data_Baseline!$C103:$AZ103,COUNTIF(Data_Baseline!$C103:$AZ103,0)+1),IF(Data_Baseline!AD103=0,SMALL(Data_Baseline!$C103:$AZ103,COUNTIF(Data_Baseline!$C103:$AZ103,0)+1),Data_Baseline!AD103)))),"")</f>
        <v>3.1491345768441835E-2</v>
      </c>
      <c r="AF103">
        <f ca="1">IFERROR(IF(Data_Baseline!AE103="","",IF($C$3="On",IF(AF$3&lt;=$B$2,SMALL(Data_Baseline!$C103:$AZ103,COUNTIF(Data_Baseline!$C103:$AZ103,0)+1)/MAX(Data_Baseline!$C103:$AZ103),IF(Data_Baseline!AE103=0,SMALL(Data_Baseline!$C103:$AZ103,COUNTIF(Data_Baseline!$C103:$AZ103,0)+1)/MAX(Data_Baseline!$C103:$AZ103),Data_Baseline!AE103/MAX(Data_Baseline!$C103:$AZ103))),IF(AF$3&lt;=$B$2,SMALL(Data_Baseline!$C103:$AZ103,COUNTIF(Data_Baseline!$C103:$AZ103,0)+1),IF(Data_Baseline!AE103=0,SMALL(Data_Baseline!$C103:$AZ103,COUNTIF(Data_Baseline!$C103:$AZ103,0)+1),Data_Baseline!AE103)))),"")</f>
        <v>6.2528107327784646E-2</v>
      </c>
      <c r="AG103">
        <f ca="1">IFERROR(IF(Data_Baseline!AF103="","",IF($C$3="On",IF(AG$3&lt;=$B$2,SMALL(Data_Baseline!$C103:$AZ103,COUNTIF(Data_Baseline!$C103:$AZ103,0)+1)/MAX(Data_Baseline!$C103:$AZ103),IF(Data_Baseline!AF103=0,SMALL(Data_Baseline!$C103:$AZ103,COUNTIF(Data_Baseline!$C103:$AZ103,0)+1)/MAX(Data_Baseline!$C103:$AZ103),Data_Baseline!AF103/MAX(Data_Baseline!$C103:$AZ103))),IF(AG$3&lt;=$B$2,SMALL(Data_Baseline!$C103:$AZ103,COUNTIF(Data_Baseline!$C103:$AZ103,0)+1),IF(Data_Baseline!AF103=0,SMALL(Data_Baseline!$C103:$AZ103,COUNTIF(Data_Baseline!$C103:$AZ103,0)+1),Data_Baseline!AF103)))),"")</f>
        <v>0.11930525649332195</v>
      </c>
      <c r="AH103">
        <f ca="1">IFERROR(IF(Data_Baseline!AG103="","",IF($C$3="On",IF(AH$3&lt;=$B$2,SMALL(Data_Baseline!$C103:$AZ103,COUNTIF(Data_Baseline!$C103:$AZ103,0)+1)/MAX(Data_Baseline!$C103:$AZ103),IF(Data_Baseline!AG103=0,SMALL(Data_Baseline!$C103:$AZ103,COUNTIF(Data_Baseline!$C103:$AZ103,0)+1)/MAX(Data_Baseline!$C103:$AZ103),Data_Baseline!AG103/MAX(Data_Baseline!$C103:$AZ103))),IF(AH$3&lt;=$B$2,SMALL(Data_Baseline!$C103:$AZ103,COUNTIF(Data_Baseline!$C103:$AZ103,0)+1),IF(Data_Baseline!AG103=0,SMALL(Data_Baseline!$C103:$AZ103,COUNTIF(Data_Baseline!$C103:$AZ103,0)+1),Data_Baseline!AG103)))),"")</f>
        <v>0.21328998557601778</v>
      </c>
      <c r="AI103">
        <f ca="1">IFERROR(IF(Data_Baseline!AH103="","",IF($C$3="On",IF(AI$3&lt;=$B$2,SMALL(Data_Baseline!$C103:$AZ103,COUNTIF(Data_Baseline!$C103:$AZ103,0)+1)/MAX(Data_Baseline!$C103:$AZ103),IF(Data_Baseline!AH103=0,SMALL(Data_Baseline!$C103:$AZ103,COUNTIF(Data_Baseline!$C103:$AZ103,0)+1)/MAX(Data_Baseline!$C103:$AZ103),Data_Baseline!AH103/MAX(Data_Baseline!$C103:$AZ103))),IF(AI$3&lt;=$B$2,SMALL(Data_Baseline!$C103:$AZ103,COUNTIF(Data_Baseline!$C103:$AZ103,0)+1),IF(Data_Baseline!AH103=0,SMALL(Data_Baseline!$C103:$AZ103,COUNTIF(Data_Baseline!$C103:$AZ103,0)+1),Data_Baseline!AH103)))),"")</f>
        <v>0.35075684938472396</v>
      </c>
      <c r="AJ103">
        <f ca="1">IFERROR(IF(Data_Baseline!AI103="","",IF($C$3="On",IF(AJ$3&lt;=$B$2,SMALL(Data_Baseline!$C103:$AZ103,COUNTIF(Data_Baseline!$C103:$AZ103,0)+1)/MAX(Data_Baseline!$C103:$AZ103),IF(Data_Baseline!AI103=0,SMALL(Data_Baseline!$C103:$AZ103,COUNTIF(Data_Baseline!$C103:$AZ103,0)+1)/MAX(Data_Baseline!$C103:$AZ103),Data_Baseline!AI103/MAX(Data_Baseline!$C103:$AZ103))),IF(AJ$3&lt;=$B$2,SMALL(Data_Baseline!$C103:$AZ103,COUNTIF(Data_Baseline!$C103:$AZ103,0)+1),IF(Data_Baseline!AI103=0,SMALL(Data_Baseline!$C103:$AZ103,COUNTIF(Data_Baseline!$C103:$AZ103,0)+1),Data_Baseline!AI103)))),"")</f>
        <v>0.51241725167698804</v>
      </c>
      <c r="AK103">
        <f ca="1">IFERROR(IF(Data_Baseline!AJ103="","",IF($C$3="On",IF(AK$3&lt;=$B$2,SMALL(Data_Baseline!$C103:$AZ103,COUNTIF(Data_Baseline!$C103:$AZ103,0)+1)/MAX(Data_Baseline!$C103:$AZ103),IF(Data_Baseline!AJ103=0,SMALL(Data_Baseline!$C103:$AZ103,COUNTIF(Data_Baseline!$C103:$AZ103,0)+1)/MAX(Data_Baseline!$C103:$AZ103),Data_Baseline!AJ103/MAX(Data_Baseline!$C103:$AZ103))),IF(AK$3&lt;=$B$2,SMALL(Data_Baseline!$C103:$AZ103,COUNTIF(Data_Baseline!$C103:$AZ103,0)+1),IF(Data_Baseline!AJ103=0,SMALL(Data_Baseline!$C103:$AZ103,COUNTIF(Data_Baseline!$C103:$AZ103,0)+1),Data_Baseline!AJ103)))),"")</f>
        <v>0.6707804224740006</v>
      </c>
      <c r="AL103">
        <f ca="1">IFERROR(IF(Data_Baseline!AK103="","",IF($C$3="On",IF(AL$3&lt;=$B$2,SMALL(Data_Baseline!$C103:$AZ103,COUNTIF(Data_Baseline!$C103:$AZ103,0)+1)/MAX(Data_Baseline!$C103:$AZ103),IF(Data_Baseline!AK103=0,SMALL(Data_Baseline!$C103:$AZ103,COUNTIF(Data_Baseline!$C103:$AZ103,0)+1)/MAX(Data_Baseline!$C103:$AZ103),Data_Baseline!AK103/MAX(Data_Baseline!$C103:$AZ103))),IF(AL$3&lt;=$B$2,SMALL(Data_Baseline!$C103:$AZ103,COUNTIF(Data_Baseline!$C103:$AZ103,0)+1),IF(Data_Baseline!AK103=0,SMALL(Data_Baseline!$C103:$AZ103,COUNTIF(Data_Baseline!$C103:$AZ103,0)+1),Data_Baseline!AK103)))),"")</f>
        <v>0.79734076071257898</v>
      </c>
      <c r="AM103">
        <f ca="1">IFERROR(IF(Data_Baseline!AL103="","",IF($C$3="On",IF(AM$3&lt;=$B$2,SMALL(Data_Baseline!$C103:$AZ103,COUNTIF(Data_Baseline!$C103:$AZ103,0)+1)/MAX(Data_Baseline!$C103:$AZ103),IF(Data_Baseline!AL103=0,SMALL(Data_Baseline!$C103:$AZ103,COUNTIF(Data_Baseline!$C103:$AZ103,0)+1)/MAX(Data_Baseline!$C103:$AZ103),Data_Baseline!AL103/MAX(Data_Baseline!$C103:$AZ103))),IF(AM$3&lt;=$B$2,SMALL(Data_Baseline!$C103:$AZ103,COUNTIF(Data_Baseline!$C103:$AZ103,0)+1),IF(Data_Baseline!AL103=0,SMALL(Data_Baseline!$C103:$AZ103,COUNTIF(Data_Baseline!$C103:$AZ103,0)+1),Data_Baseline!AL103)))),"")</f>
        <v>0.88626911063329106</v>
      </c>
      <c r="AN103">
        <f ca="1">IFERROR(IF(Data_Baseline!AM103="","",IF($C$3="On",IF(AN$3&lt;=$B$2,SMALL(Data_Baseline!$C103:$AZ103,COUNTIF(Data_Baseline!$C103:$AZ103,0)+1)/MAX(Data_Baseline!$C103:$AZ103),IF(Data_Baseline!AM103=0,SMALL(Data_Baseline!$C103:$AZ103,COUNTIF(Data_Baseline!$C103:$AZ103,0)+1)/MAX(Data_Baseline!$C103:$AZ103),Data_Baseline!AM103/MAX(Data_Baseline!$C103:$AZ103))),IF(AN$3&lt;=$B$2,SMALL(Data_Baseline!$C103:$AZ103,COUNTIF(Data_Baseline!$C103:$AZ103,0)+1),IF(Data_Baseline!AM103=0,SMALL(Data_Baseline!$C103:$AZ103,COUNTIF(Data_Baseline!$C103:$AZ103,0)+1),Data_Baseline!AM103)))),"")</f>
        <v>0.94093635774139939</v>
      </c>
      <c r="AO103">
        <f ca="1">IFERROR(IF(Data_Baseline!AN103="","",IF($C$3="On",IF(AO$3&lt;=$B$2,SMALL(Data_Baseline!$C103:$AZ103,COUNTIF(Data_Baseline!$C103:$AZ103,0)+1)/MAX(Data_Baseline!$C103:$AZ103),IF(Data_Baseline!AN103=0,SMALL(Data_Baseline!$C103:$AZ103,COUNTIF(Data_Baseline!$C103:$AZ103,0)+1)/MAX(Data_Baseline!$C103:$AZ103),Data_Baseline!AN103/MAX(Data_Baseline!$C103:$AZ103))),IF(AO$3&lt;=$B$2,SMALL(Data_Baseline!$C103:$AZ103,COUNTIF(Data_Baseline!$C103:$AZ103,0)+1),IF(Data_Baseline!AN103=0,SMALL(Data_Baseline!$C103:$AZ103,COUNTIF(Data_Baseline!$C103:$AZ103,0)+1),Data_Baseline!AN103)))),"")</f>
        <v>0.97287697972227605</v>
      </c>
      <c r="AP103">
        <f ca="1">IFERROR(IF(Data_Baseline!AO103="","",IF($C$3="On",IF(AP$3&lt;=$B$2,SMALL(Data_Baseline!$C103:$AZ103,COUNTIF(Data_Baseline!$C103:$AZ103,0)+1)/MAX(Data_Baseline!$C103:$AZ103),IF(Data_Baseline!AO103=0,SMALL(Data_Baseline!$C103:$AZ103,COUNTIF(Data_Baseline!$C103:$AZ103,0)+1)/MAX(Data_Baseline!$C103:$AZ103),Data_Baseline!AO103/MAX(Data_Baseline!$C103:$AZ103))),IF(AP$3&lt;=$B$2,SMALL(Data_Baseline!$C103:$AZ103,COUNTIF(Data_Baseline!$C103:$AZ103,0)+1),IF(Data_Baseline!AO103=0,SMALL(Data_Baseline!$C103:$AZ103,COUNTIF(Data_Baseline!$C103:$AZ103,0)+1),Data_Baseline!AO103)))),"")</f>
        <v>0.99216172498251898</v>
      </c>
      <c r="AQ103">
        <f ca="1">IFERROR(IF(Data_Baseline!AP103="","",IF($C$3="On",IF(AQ$3&lt;=$B$2,SMALL(Data_Baseline!$C103:$AZ103,COUNTIF(Data_Baseline!$C103:$AZ103,0)+1)/MAX(Data_Baseline!$C103:$AZ103),IF(Data_Baseline!AP103=0,SMALL(Data_Baseline!$C103:$AZ103,COUNTIF(Data_Baseline!$C103:$AZ103,0)+1)/MAX(Data_Baseline!$C103:$AZ103),Data_Baseline!AP103/MAX(Data_Baseline!$C103:$AZ103))),IF(AQ$3&lt;=$B$2,SMALL(Data_Baseline!$C103:$AZ103,COUNTIF(Data_Baseline!$C103:$AZ103,0)+1),IF(Data_Baseline!AP103=0,SMALL(Data_Baseline!$C103:$AZ103,COUNTIF(Data_Baseline!$C103:$AZ103,0)+1),Data_Baseline!AP103)))),"")</f>
        <v>1</v>
      </c>
      <c r="AR103" t="str">
        <f>IFERROR(IF(Data_Baseline!AQ103="","",IF($C$3="On",IF(AR$3&lt;=$B$2,SMALL(Data_Baseline!$C103:$AZ103,COUNTIF(Data_Baseline!$C103:$AZ103,0)+1)/MAX(Data_Baseline!$C103:$AZ103),IF(Data_Baseline!AQ103=0,SMALL(Data_Baseline!$C103:$AZ103,COUNTIF(Data_Baseline!$C103:$AZ103,0)+1)/MAX(Data_Baseline!$C103:$AZ103),Data_Baseline!AQ103/MAX(Data_Baseline!$C103:$AZ103))),IF(AR$3&lt;=$B$2,SMALL(Data_Baseline!$C103:$AZ103,COUNTIF(Data_Baseline!$C103:$AZ103,0)+1),IF(Data_Baseline!AQ103=0,SMALL(Data_Baseline!$C103:$AZ103,COUNTIF(Data_Baseline!$C103:$AZ103,0)+1),Data_Baseline!AQ103)))),"")</f>
        <v/>
      </c>
      <c r="AS103" t="str">
        <f>IFERROR(IF(Data_Baseline!AR103="","",IF($C$3="On",IF(AS$3&lt;=$B$2,SMALL(Data_Baseline!$C103:$AZ103,COUNTIF(Data_Baseline!$C103:$AZ103,0)+1)/MAX(Data_Baseline!$C103:$AZ103),IF(Data_Baseline!AR103=0,SMALL(Data_Baseline!$C103:$AZ103,COUNTIF(Data_Baseline!$C103:$AZ103,0)+1)/MAX(Data_Baseline!$C103:$AZ103),Data_Baseline!AR103/MAX(Data_Baseline!$C103:$AZ103))),IF(AS$3&lt;=$B$2,SMALL(Data_Baseline!$C103:$AZ103,COUNTIF(Data_Baseline!$C103:$AZ103,0)+1),IF(Data_Baseline!AR103=0,SMALL(Data_Baseline!$C103:$AZ103,COUNTIF(Data_Baseline!$C103:$AZ103,0)+1),Data_Baseline!AR103)))),"")</f>
        <v/>
      </c>
      <c r="AT103" t="str">
        <f>IFERROR(IF(Data_Baseline!AS103="","",IF($C$3="On",IF(AT$3&lt;=$B$2,SMALL(Data_Baseline!$C103:$AZ103,COUNTIF(Data_Baseline!$C103:$AZ103,0)+1)/MAX(Data_Baseline!$C103:$AZ103),IF(Data_Baseline!AS103=0,SMALL(Data_Baseline!$C103:$AZ103,COUNTIF(Data_Baseline!$C103:$AZ103,0)+1)/MAX(Data_Baseline!$C103:$AZ103),Data_Baseline!AS103/MAX(Data_Baseline!$C103:$AZ103))),IF(AT$3&lt;=$B$2,SMALL(Data_Baseline!$C103:$AZ103,COUNTIF(Data_Baseline!$C103:$AZ103,0)+1),IF(Data_Baseline!AS103=0,SMALL(Data_Baseline!$C103:$AZ103,COUNTIF(Data_Baseline!$C103:$AZ103,0)+1),Data_Baseline!AS103)))),"")</f>
        <v/>
      </c>
      <c r="AU103" t="str">
        <f>IFERROR(IF(Data_Baseline!AT103="","",IF($C$3="On",IF(AU$3&lt;=$B$2,SMALL(Data_Baseline!$C103:$AZ103,COUNTIF(Data_Baseline!$C103:$AZ103,0)+1)/MAX(Data_Baseline!$C103:$AZ103),IF(Data_Baseline!AT103=0,SMALL(Data_Baseline!$C103:$AZ103,COUNTIF(Data_Baseline!$C103:$AZ103,0)+1)/MAX(Data_Baseline!$C103:$AZ103),Data_Baseline!AT103/MAX(Data_Baseline!$C103:$AZ103))),IF(AU$3&lt;=$B$2,SMALL(Data_Baseline!$C103:$AZ103,COUNTIF(Data_Baseline!$C103:$AZ103,0)+1),IF(Data_Baseline!AT103=0,SMALL(Data_Baseline!$C103:$AZ103,COUNTIF(Data_Baseline!$C103:$AZ103,0)+1),Data_Baseline!AT103)))),"")</f>
        <v/>
      </c>
      <c r="AV103" t="str">
        <f>IFERROR(IF(Data_Baseline!AU103="","",IF($C$3="On",IF(AV$3&lt;=$B$2,SMALL(Data_Baseline!$C103:$AZ103,COUNTIF(Data_Baseline!$C103:$AZ103,0)+1)/MAX(Data_Baseline!$C103:$AZ103),IF(Data_Baseline!AU103=0,SMALL(Data_Baseline!$C103:$AZ103,COUNTIF(Data_Baseline!$C103:$AZ103,0)+1)/MAX(Data_Baseline!$C103:$AZ103),Data_Baseline!AU103/MAX(Data_Baseline!$C103:$AZ103))),IF(AV$3&lt;=$B$2,SMALL(Data_Baseline!$C103:$AZ103,COUNTIF(Data_Baseline!$C103:$AZ103,0)+1),IF(Data_Baseline!AU103=0,SMALL(Data_Baseline!$C103:$AZ103,COUNTIF(Data_Baseline!$C103:$AZ103,0)+1),Data_Baseline!AU103)))),"")</f>
        <v/>
      </c>
      <c r="AW103" t="str">
        <f>IFERROR(IF(Data_Baseline!AV103="","",IF($C$3="On",IF(AW$3&lt;=$B$2,SMALL(Data_Baseline!$C103:$AZ103,COUNTIF(Data_Baseline!$C103:$AZ103,0)+1)/MAX(Data_Baseline!$C103:$AZ103),IF(Data_Baseline!AV103=0,SMALL(Data_Baseline!$C103:$AZ103,COUNTIF(Data_Baseline!$C103:$AZ103,0)+1)/MAX(Data_Baseline!$C103:$AZ103),Data_Baseline!AV103/MAX(Data_Baseline!$C103:$AZ103))),IF(AW$3&lt;=$B$2,SMALL(Data_Baseline!$C103:$AZ103,COUNTIF(Data_Baseline!$C103:$AZ103,0)+1),IF(Data_Baseline!AV103=0,SMALL(Data_Baseline!$C103:$AZ103,COUNTIF(Data_Baseline!$C103:$AZ103,0)+1),Data_Baseline!AV103)))),"")</f>
        <v/>
      </c>
      <c r="AX103" t="str">
        <f>IFERROR(IF(Data_Baseline!AW103="","",IF($C$3="On",IF(AX$3&lt;=$B$2,SMALL(Data_Baseline!$C103:$AZ103,COUNTIF(Data_Baseline!$C103:$AZ103,0)+1)/MAX(Data_Baseline!$C103:$AZ103),IF(Data_Baseline!AW103=0,SMALL(Data_Baseline!$C103:$AZ103,COUNTIF(Data_Baseline!$C103:$AZ103,0)+1)/MAX(Data_Baseline!$C103:$AZ103),Data_Baseline!AW103/MAX(Data_Baseline!$C103:$AZ103))),IF(AX$3&lt;=$B$2,SMALL(Data_Baseline!$C103:$AZ103,COUNTIF(Data_Baseline!$C103:$AZ103,0)+1),IF(Data_Baseline!AW103=0,SMALL(Data_Baseline!$C103:$AZ103,COUNTIF(Data_Baseline!$C103:$AZ103,0)+1),Data_Baseline!AW103)))),"")</f>
        <v/>
      </c>
      <c r="AY103" t="str">
        <f>IFERROR(IF(Data_Baseline!AX103="","",IF($C$3="On",IF(AY$3&lt;=$B$2,SMALL(Data_Baseline!$C103:$AZ103,COUNTIF(Data_Baseline!$C103:$AZ103,0)+1)/MAX(Data_Baseline!$C103:$AZ103),IF(Data_Baseline!AX103=0,SMALL(Data_Baseline!$C103:$AZ103,COUNTIF(Data_Baseline!$C103:$AZ103,0)+1)/MAX(Data_Baseline!$C103:$AZ103),Data_Baseline!AX103/MAX(Data_Baseline!$C103:$AZ103))),IF(AY$3&lt;=$B$2,SMALL(Data_Baseline!$C103:$AZ103,COUNTIF(Data_Baseline!$C103:$AZ103,0)+1),IF(Data_Baseline!AX103=0,SMALL(Data_Baseline!$C103:$AZ103,COUNTIF(Data_Baseline!$C103:$AZ103,0)+1),Data_Baseline!AX103)))),"")</f>
        <v/>
      </c>
      <c r="AZ103" t="str">
        <f>IFERROR(IF(Data_Baseline!AY103="","",IF($C$3="On",IF(AZ$3&lt;=$B$2,SMALL(Data_Baseline!$C103:$AZ103,COUNTIF(Data_Baseline!$C103:$AZ103,0)+1)/MAX(Data_Baseline!$C103:$AZ103),IF(Data_Baseline!AY103=0,SMALL(Data_Baseline!$C103:$AZ103,COUNTIF(Data_Baseline!$C103:$AZ103,0)+1)/MAX(Data_Baseline!$C103:$AZ103),Data_Baseline!AY103/MAX(Data_Baseline!$C103:$AZ103))),IF(AZ$3&lt;=$B$2,SMALL(Data_Baseline!$C103:$AZ103,COUNTIF(Data_Baseline!$C103:$AZ103,0)+1),IF(Data_Baseline!AY103=0,SMALL(Data_Baseline!$C103:$AZ103,COUNTIF(Data_Baseline!$C103:$AZ103,0)+1),Data_Baseline!AY103)))),"")</f>
        <v/>
      </c>
      <c r="BA103" t="str">
        <f>IFERROR(IF(Data_Baseline!AZ103="","",IF($C$3="On",IF(BA$3&lt;=$B$2,SMALL(Data_Baseline!$C103:$AZ103,COUNTIF(Data_Baseline!$C103:$AZ103,0)+1)/MAX(Data_Baseline!$C103:$AZ103),IF(Data_Baseline!AZ103=0,SMALL(Data_Baseline!$C103:$AZ103,COUNTIF(Data_Baseline!$C103:$AZ103,0)+1)/MAX(Data_Baseline!$C103:$AZ103),Data_Baseline!AZ103/MAX(Data_Baseline!$C103:$AZ103))),IF(BA$3&lt;=$B$2,SMALL(Data_Baseline!$C103:$AZ103,COUNTIF(Data_Baseline!$C103:$AZ103,0)+1),IF(Data_Baseline!AZ103=0,SMALL(Data_Baseline!$C103:$AZ103,COUNTIF(Data_Baseline!$C103:$AZ103,0)+1),Data_Baseline!AZ103)))),"")</f>
        <v/>
      </c>
      <c r="BB103" s="79">
        <f ca="1">IF(Data_Initial!BA103="",1,0)</f>
        <v>1</v>
      </c>
      <c r="BC103" t="str">
        <f t="shared" ca="1" si="4"/>
        <v>3N_pspA</v>
      </c>
      <c r="BD103" s="79" t="str">
        <f t="shared" ca="1" si="7"/>
        <v>3N</v>
      </c>
      <c r="BE103" s="79" t="str">
        <f ca="1">Data_Initial!BC103</f>
        <v>pspA</v>
      </c>
      <c r="BF103" s="79" t="str">
        <f ca="1">Data_Initial!BB103</f>
        <v>2_1</v>
      </c>
      <c r="BG103">
        <f ca="1">IFERROR((INDIRECT("Plate"&amp;Data!A103&amp;"_C!"&amp;CHAR(RIGHT(Data!B103,LEN(Data!B103)-1)+65)&amp;CODE(LEFT(Data!B103,1))-58)),"")</f>
        <v>0</v>
      </c>
      <c r="BH103" t="str">
        <f ca="1">Data_Initial!BA103</f>
        <v/>
      </c>
      <c r="BI103">
        <f t="shared" ca="1" si="6"/>
        <v>6.0046160832019219E-5</v>
      </c>
      <c r="BJ103" s="79" t="str">
        <f ca="1">IF(BH103="N",1+MAX($BJ$3:BJ102),"")</f>
        <v/>
      </c>
    </row>
    <row r="104" spans="1:78" x14ac:dyDescent="0.25">
      <c r="A104" s="79">
        <f ca="1">IF(BH104="N","N"&amp;BJ104,IF(BB104=0,"",MAX($A$3:A103)+1))</f>
        <v>94</v>
      </c>
      <c r="B104" s="79" t="str">
        <f ca="1">Data_Initial!A104&amp;C104</f>
        <v>2E4</v>
      </c>
      <c r="C104" s="79" t="str">
        <f ca="1">Data_Initial!B104</f>
        <v>E4</v>
      </c>
      <c r="D104">
        <f ca="1">IFERROR(IF(Data_Baseline!C104="","",IF($C$3="On",IF(D$3&lt;=$B$2,SMALL(Data_Baseline!$C104:$AZ104,COUNTIF(Data_Baseline!$C104:$AZ104,0)+1)/MAX(Data_Baseline!$C104:$AZ104),IF(Data_Baseline!C104=0,SMALL(Data_Baseline!$C104:$AZ104,COUNTIF(Data_Baseline!$C104:$AZ104,0)+1)/MAX(Data_Baseline!$C104:$AZ104),Data_Baseline!C104/MAX(Data_Baseline!$C104:$AZ104))),IF(D$3&lt;=$B$2,SMALL(Data_Baseline!$C104:$AZ104,COUNTIF(Data_Baseline!$C104:$AZ104,0)+1),IF(Data_Baseline!C104=0,SMALL(Data_Baseline!$C104:$AZ104,COUNTIF(Data_Baseline!$C104:$AZ104,0)+1),Data_Baseline!C104)))),"")</f>
        <v>5.4068675872665504E-5</v>
      </c>
      <c r="E104">
        <f ca="1">IFERROR(IF(Data_Baseline!D104="","",IF($C$3="On",IF(E$3&lt;=$B$2,SMALL(Data_Baseline!$C104:$AZ104,COUNTIF(Data_Baseline!$C104:$AZ104,0)+1)/MAX(Data_Baseline!$C104:$AZ104),IF(Data_Baseline!D104=0,SMALL(Data_Baseline!$C104:$AZ104,COUNTIF(Data_Baseline!$C104:$AZ104,0)+1)/MAX(Data_Baseline!$C104:$AZ104),Data_Baseline!D104/MAX(Data_Baseline!$C104:$AZ104))),IF(E$3&lt;=$B$2,SMALL(Data_Baseline!$C104:$AZ104,COUNTIF(Data_Baseline!$C104:$AZ104,0)+1),IF(Data_Baseline!D104=0,SMALL(Data_Baseline!$C104:$AZ104,COUNTIF(Data_Baseline!$C104:$AZ104,0)+1),Data_Baseline!D104)))),"")</f>
        <v>5.4068675872665504E-5</v>
      </c>
      <c r="F104">
        <f ca="1">IFERROR(IF(Data_Baseline!E104="","",IF($C$3="On",IF(F$3&lt;=$B$2,SMALL(Data_Baseline!$C104:$AZ104,COUNTIF(Data_Baseline!$C104:$AZ104,0)+1)/MAX(Data_Baseline!$C104:$AZ104),IF(Data_Baseline!E104=0,SMALL(Data_Baseline!$C104:$AZ104,COUNTIF(Data_Baseline!$C104:$AZ104,0)+1)/MAX(Data_Baseline!$C104:$AZ104),Data_Baseline!E104/MAX(Data_Baseline!$C104:$AZ104))),IF(F$3&lt;=$B$2,SMALL(Data_Baseline!$C104:$AZ104,COUNTIF(Data_Baseline!$C104:$AZ104,0)+1),IF(Data_Baseline!E104=0,SMALL(Data_Baseline!$C104:$AZ104,COUNTIF(Data_Baseline!$C104:$AZ104,0)+1),Data_Baseline!E104)))),"")</f>
        <v>5.4068675872665504E-5</v>
      </c>
      <c r="G104">
        <f ca="1">IFERROR(IF(Data_Baseline!F104="","",IF($C$3="On",IF(G$3&lt;=$B$2,SMALL(Data_Baseline!$C104:$AZ104,COUNTIF(Data_Baseline!$C104:$AZ104,0)+1)/MAX(Data_Baseline!$C104:$AZ104),IF(Data_Baseline!F104=0,SMALL(Data_Baseline!$C104:$AZ104,COUNTIF(Data_Baseline!$C104:$AZ104,0)+1)/MAX(Data_Baseline!$C104:$AZ104),Data_Baseline!F104/MAX(Data_Baseline!$C104:$AZ104))),IF(G$3&lt;=$B$2,SMALL(Data_Baseline!$C104:$AZ104,COUNTIF(Data_Baseline!$C104:$AZ104,0)+1),IF(Data_Baseline!F104=0,SMALL(Data_Baseline!$C104:$AZ104,COUNTIF(Data_Baseline!$C104:$AZ104,0)+1),Data_Baseline!F104)))),"")</f>
        <v>5.4068675872665504E-5</v>
      </c>
      <c r="H104">
        <f ca="1">IFERROR(IF(Data_Baseline!G104="","",IF($C$3="On",IF(H$3&lt;=$B$2,SMALL(Data_Baseline!$C104:$AZ104,COUNTIF(Data_Baseline!$C104:$AZ104,0)+1)/MAX(Data_Baseline!$C104:$AZ104),IF(Data_Baseline!G104=0,SMALL(Data_Baseline!$C104:$AZ104,COUNTIF(Data_Baseline!$C104:$AZ104,0)+1)/MAX(Data_Baseline!$C104:$AZ104),Data_Baseline!G104/MAX(Data_Baseline!$C104:$AZ104))),IF(H$3&lt;=$B$2,SMALL(Data_Baseline!$C104:$AZ104,COUNTIF(Data_Baseline!$C104:$AZ104,0)+1),IF(Data_Baseline!G104=0,SMALL(Data_Baseline!$C104:$AZ104,COUNTIF(Data_Baseline!$C104:$AZ104,0)+1),Data_Baseline!G104)))),"")</f>
        <v>5.4068675872665504E-5</v>
      </c>
      <c r="I104">
        <f ca="1">IFERROR(IF(Data_Baseline!H104="","",IF($C$3="On",IF(I$3&lt;=$B$2,SMALL(Data_Baseline!$C104:$AZ104,COUNTIF(Data_Baseline!$C104:$AZ104,0)+1)/MAX(Data_Baseline!$C104:$AZ104),IF(Data_Baseline!H104=0,SMALL(Data_Baseline!$C104:$AZ104,COUNTIF(Data_Baseline!$C104:$AZ104,0)+1)/MAX(Data_Baseline!$C104:$AZ104),Data_Baseline!H104/MAX(Data_Baseline!$C104:$AZ104))),IF(I$3&lt;=$B$2,SMALL(Data_Baseline!$C104:$AZ104,COUNTIF(Data_Baseline!$C104:$AZ104,0)+1),IF(Data_Baseline!H104=0,SMALL(Data_Baseline!$C104:$AZ104,COUNTIF(Data_Baseline!$C104:$AZ104,0)+1),Data_Baseline!H104)))),"")</f>
        <v>5.4068675872665504E-5</v>
      </c>
      <c r="J104">
        <f ca="1">IFERROR(IF(Data_Baseline!I104="","",IF($C$3="On",IF(J$3&lt;=$B$2,SMALL(Data_Baseline!$C104:$AZ104,COUNTIF(Data_Baseline!$C104:$AZ104,0)+1)/MAX(Data_Baseline!$C104:$AZ104),IF(Data_Baseline!I104=0,SMALL(Data_Baseline!$C104:$AZ104,COUNTIF(Data_Baseline!$C104:$AZ104,0)+1)/MAX(Data_Baseline!$C104:$AZ104),Data_Baseline!I104/MAX(Data_Baseline!$C104:$AZ104))),IF(J$3&lt;=$B$2,SMALL(Data_Baseline!$C104:$AZ104,COUNTIF(Data_Baseline!$C104:$AZ104,0)+1),IF(Data_Baseline!I104=0,SMALL(Data_Baseline!$C104:$AZ104,COUNTIF(Data_Baseline!$C104:$AZ104,0)+1),Data_Baseline!I104)))),"")</f>
        <v>5.4068675872665504E-5</v>
      </c>
      <c r="K104">
        <f ca="1">IFERROR(IF(Data_Baseline!J104="","",IF($C$3="On",IF(K$3&lt;=$B$2,SMALL(Data_Baseline!$C104:$AZ104,COUNTIF(Data_Baseline!$C104:$AZ104,0)+1)/MAX(Data_Baseline!$C104:$AZ104),IF(Data_Baseline!J104=0,SMALL(Data_Baseline!$C104:$AZ104,COUNTIF(Data_Baseline!$C104:$AZ104,0)+1)/MAX(Data_Baseline!$C104:$AZ104),Data_Baseline!J104/MAX(Data_Baseline!$C104:$AZ104))),IF(K$3&lt;=$B$2,SMALL(Data_Baseline!$C104:$AZ104,COUNTIF(Data_Baseline!$C104:$AZ104,0)+1),IF(Data_Baseline!J104=0,SMALL(Data_Baseline!$C104:$AZ104,COUNTIF(Data_Baseline!$C104:$AZ104,0)+1),Data_Baseline!J104)))),"")</f>
        <v>5.4068675872665504E-5</v>
      </c>
      <c r="L104">
        <f ca="1">IFERROR(IF(Data_Baseline!K104="","",IF($C$3="On",IF(L$3&lt;=$B$2,SMALL(Data_Baseline!$C104:$AZ104,COUNTIF(Data_Baseline!$C104:$AZ104,0)+1)/MAX(Data_Baseline!$C104:$AZ104),IF(Data_Baseline!K104=0,SMALL(Data_Baseline!$C104:$AZ104,COUNTIF(Data_Baseline!$C104:$AZ104,0)+1)/MAX(Data_Baseline!$C104:$AZ104),Data_Baseline!K104/MAX(Data_Baseline!$C104:$AZ104))),IF(L$3&lt;=$B$2,SMALL(Data_Baseline!$C104:$AZ104,COUNTIF(Data_Baseline!$C104:$AZ104,0)+1),IF(Data_Baseline!K104=0,SMALL(Data_Baseline!$C104:$AZ104,COUNTIF(Data_Baseline!$C104:$AZ104,0)+1),Data_Baseline!K104)))),"")</f>
        <v>5.4068675872665504E-5</v>
      </c>
      <c r="M104">
        <f ca="1">IFERROR(IF(Data_Baseline!L104="","",IF($C$3="On",IF(M$3&lt;=$B$2,SMALL(Data_Baseline!$C104:$AZ104,COUNTIF(Data_Baseline!$C104:$AZ104,0)+1)/MAX(Data_Baseline!$C104:$AZ104),IF(Data_Baseline!L104=0,SMALL(Data_Baseline!$C104:$AZ104,COUNTIF(Data_Baseline!$C104:$AZ104,0)+1)/MAX(Data_Baseline!$C104:$AZ104),Data_Baseline!L104/MAX(Data_Baseline!$C104:$AZ104))),IF(M$3&lt;=$B$2,SMALL(Data_Baseline!$C104:$AZ104,COUNTIF(Data_Baseline!$C104:$AZ104,0)+1),IF(Data_Baseline!L104=0,SMALL(Data_Baseline!$C104:$AZ104,COUNTIF(Data_Baseline!$C104:$AZ104,0)+1),Data_Baseline!L104)))),"")</f>
        <v>5.4068675872665504E-5</v>
      </c>
      <c r="N104">
        <f ca="1">IFERROR(IF(Data_Baseline!M104="","",IF($C$3="On",IF(N$3&lt;=$B$2,SMALL(Data_Baseline!$C104:$AZ104,COUNTIF(Data_Baseline!$C104:$AZ104,0)+1)/MAX(Data_Baseline!$C104:$AZ104),IF(Data_Baseline!M104=0,SMALL(Data_Baseline!$C104:$AZ104,COUNTIF(Data_Baseline!$C104:$AZ104,0)+1)/MAX(Data_Baseline!$C104:$AZ104),Data_Baseline!M104/MAX(Data_Baseline!$C104:$AZ104))),IF(N$3&lt;=$B$2,SMALL(Data_Baseline!$C104:$AZ104,COUNTIF(Data_Baseline!$C104:$AZ104,0)+1),IF(Data_Baseline!M104=0,SMALL(Data_Baseline!$C104:$AZ104,COUNTIF(Data_Baseline!$C104:$AZ104,0)+1),Data_Baseline!M104)))),"")</f>
        <v>5.4068675872665504E-5</v>
      </c>
      <c r="O104">
        <f ca="1">IFERROR(IF(Data_Baseline!N104="","",IF($C$3="On",IF(O$3&lt;=$B$2,SMALL(Data_Baseline!$C104:$AZ104,COUNTIF(Data_Baseline!$C104:$AZ104,0)+1)/MAX(Data_Baseline!$C104:$AZ104),IF(Data_Baseline!N104=0,SMALL(Data_Baseline!$C104:$AZ104,COUNTIF(Data_Baseline!$C104:$AZ104,0)+1)/MAX(Data_Baseline!$C104:$AZ104),Data_Baseline!N104/MAX(Data_Baseline!$C104:$AZ104))),IF(O$3&lt;=$B$2,SMALL(Data_Baseline!$C104:$AZ104,COUNTIF(Data_Baseline!$C104:$AZ104,0)+1),IF(Data_Baseline!N104=0,SMALL(Data_Baseline!$C104:$AZ104,COUNTIF(Data_Baseline!$C104:$AZ104,0)+1),Data_Baseline!N104)))),"")</f>
        <v>5.4068675872665504E-5</v>
      </c>
      <c r="P104">
        <f ca="1">IFERROR(IF(Data_Baseline!O104="","",IF($C$3="On",IF(P$3&lt;=$B$2,SMALL(Data_Baseline!$C104:$AZ104,COUNTIF(Data_Baseline!$C104:$AZ104,0)+1)/MAX(Data_Baseline!$C104:$AZ104),IF(Data_Baseline!O104=0,SMALL(Data_Baseline!$C104:$AZ104,COUNTIF(Data_Baseline!$C104:$AZ104,0)+1)/MAX(Data_Baseline!$C104:$AZ104),Data_Baseline!O104/MAX(Data_Baseline!$C104:$AZ104))),IF(P$3&lt;=$B$2,SMALL(Data_Baseline!$C104:$AZ104,COUNTIF(Data_Baseline!$C104:$AZ104,0)+1),IF(Data_Baseline!O104=0,SMALL(Data_Baseline!$C104:$AZ104,COUNTIF(Data_Baseline!$C104:$AZ104,0)+1),Data_Baseline!O104)))),"")</f>
        <v>5.4068675872665504E-5</v>
      </c>
      <c r="Q104">
        <f ca="1">IFERROR(IF(Data_Baseline!P104="","",IF($C$3="On",IF(Q$3&lt;=$B$2,SMALL(Data_Baseline!$C104:$AZ104,COUNTIF(Data_Baseline!$C104:$AZ104,0)+1)/MAX(Data_Baseline!$C104:$AZ104),IF(Data_Baseline!P104=0,SMALL(Data_Baseline!$C104:$AZ104,COUNTIF(Data_Baseline!$C104:$AZ104,0)+1)/MAX(Data_Baseline!$C104:$AZ104),Data_Baseline!P104/MAX(Data_Baseline!$C104:$AZ104))),IF(Q$3&lt;=$B$2,SMALL(Data_Baseline!$C104:$AZ104,COUNTIF(Data_Baseline!$C104:$AZ104,0)+1),IF(Data_Baseline!P104=0,SMALL(Data_Baseline!$C104:$AZ104,COUNTIF(Data_Baseline!$C104:$AZ104,0)+1),Data_Baseline!P104)))),"")</f>
        <v>5.4068675872665504E-5</v>
      </c>
      <c r="R104">
        <f ca="1">IFERROR(IF(Data_Baseline!Q104="","",IF($C$3="On",IF(R$3&lt;=$B$2,SMALL(Data_Baseline!$C104:$AZ104,COUNTIF(Data_Baseline!$C104:$AZ104,0)+1)/MAX(Data_Baseline!$C104:$AZ104),IF(Data_Baseline!Q104=0,SMALL(Data_Baseline!$C104:$AZ104,COUNTIF(Data_Baseline!$C104:$AZ104,0)+1)/MAX(Data_Baseline!$C104:$AZ104),Data_Baseline!Q104/MAX(Data_Baseline!$C104:$AZ104))),IF(R$3&lt;=$B$2,SMALL(Data_Baseline!$C104:$AZ104,COUNTIF(Data_Baseline!$C104:$AZ104,0)+1),IF(Data_Baseline!Q104=0,SMALL(Data_Baseline!$C104:$AZ104,COUNTIF(Data_Baseline!$C104:$AZ104,0)+1),Data_Baseline!Q104)))),"")</f>
        <v>5.4068675872665504E-5</v>
      </c>
      <c r="S104">
        <f ca="1">IFERROR(IF(Data_Baseline!R104="","",IF($C$3="On",IF(S$3&lt;=$B$2,SMALL(Data_Baseline!$C104:$AZ104,COUNTIF(Data_Baseline!$C104:$AZ104,0)+1)/MAX(Data_Baseline!$C104:$AZ104),IF(Data_Baseline!R104=0,SMALL(Data_Baseline!$C104:$AZ104,COUNTIF(Data_Baseline!$C104:$AZ104,0)+1)/MAX(Data_Baseline!$C104:$AZ104),Data_Baseline!R104/MAX(Data_Baseline!$C104:$AZ104))),IF(S$3&lt;=$B$2,SMALL(Data_Baseline!$C104:$AZ104,COUNTIF(Data_Baseline!$C104:$AZ104,0)+1),IF(Data_Baseline!R104=0,SMALL(Data_Baseline!$C104:$AZ104,COUNTIF(Data_Baseline!$C104:$AZ104,0)+1),Data_Baseline!R104)))),"")</f>
        <v>5.4068675872665504E-5</v>
      </c>
      <c r="T104">
        <f ca="1">IFERROR(IF(Data_Baseline!S104="","",IF($C$3="On",IF(T$3&lt;=$B$2,SMALL(Data_Baseline!$C104:$AZ104,COUNTIF(Data_Baseline!$C104:$AZ104,0)+1)/MAX(Data_Baseline!$C104:$AZ104),IF(Data_Baseline!S104=0,SMALL(Data_Baseline!$C104:$AZ104,COUNTIF(Data_Baseline!$C104:$AZ104,0)+1)/MAX(Data_Baseline!$C104:$AZ104),Data_Baseline!S104/MAX(Data_Baseline!$C104:$AZ104))),IF(T$3&lt;=$B$2,SMALL(Data_Baseline!$C104:$AZ104,COUNTIF(Data_Baseline!$C104:$AZ104,0)+1),IF(Data_Baseline!S104=0,SMALL(Data_Baseline!$C104:$AZ104,COUNTIF(Data_Baseline!$C104:$AZ104,0)+1),Data_Baseline!S104)))),"")</f>
        <v>5.4068675872665504E-5</v>
      </c>
      <c r="U104">
        <f ca="1">IFERROR(IF(Data_Baseline!T104="","",IF($C$3="On",IF(U$3&lt;=$B$2,SMALL(Data_Baseline!$C104:$AZ104,COUNTIF(Data_Baseline!$C104:$AZ104,0)+1)/MAX(Data_Baseline!$C104:$AZ104),IF(Data_Baseline!T104=0,SMALL(Data_Baseline!$C104:$AZ104,COUNTIF(Data_Baseline!$C104:$AZ104,0)+1)/MAX(Data_Baseline!$C104:$AZ104),Data_Baseline!T104/MAX(Data_Baseline!$C104:$AZ104))),IF(U$3&lt;=$B$2,SMALL(Data_Baseline!$C104:$AZ104,COUNTIF(Data_Baseline!$C104:$AZ104,0)+1),IF(Data_Baseline!T104=0,SMALL(Data_Baseline!$C104:$AZ104,COUNTIF(Data_Baseline!$C104:$AZ104,0)+1),Data_Baseline!T104)))),"")</f>
        <v>5.4068675872665504E-5</v>
      </c>
      <c r="V104">
        <f ca="1">IFERROR(IF(Data_Baseline!U104="","",IF($C$3="On",IF(V$3&lt;=$B$2,SMALL(Data_Baseline!$C104:$AZ104,COUNTIF(Data_Baseline!$C104:$AZ104,0)+1)/MAX(Data_Baseline!$C104:$AZ104),IF(Data_Baseline!U104=0,SMALL(Data_Baseline!$C104:$AZ104,COUNTIF(Data_Baseline!$C104:$AZ104,0)+1)/MAX(Data_Baseline!$C104:$AZ104),Data_Baseline!U104/MAX(Data_Baseline!$C104:$AZ104))),IF(V$3&lt;=$B$2,SMALL(Data_Baseline!$C104:$AZ104,COUNTIF(Data_Baseline!$C104:$AZ104,0)+1),IF(Data_Baseline!U104=0,SMALL(Data_Baseline!$C104:$AZ104,COUNTIF(Data_Baseline!$C104:$AZ104,0)+1),Data_Baseline!U104)))),"")</f>
        <v>5.4068675872665504E-5</v>
      </c>
      <c r="W104">
        <f ca="1">IFERROR(IF(Data_Baseline!V104="","",IF($C$3="On",IF(W$3&lt;=$B$2,SMALL(Data_Baseline!$C104:$AZ104,COUNTIF(Data_Baseline!$C104:$AZ104,0)+1)/MAX(Data_Baseline!$C104:$AZ104),IF(Data_Baseline!V104=0,SMALL(Data_Baseline!$C104:$AZ104,COUNTIF(Data_Baseline!$C104:$AZ104,0)+1)/MAX(Data_Baseline!$C104:$AZ104),Data_Baseline!V104/MAX(Data_Baseline!$C104:$AZ104))),IF(W$3&lt;=$B$2,SMALL(Data_Baseline!$C104:$AZ104,COUNTIF(Data_Baseline!$C104:$AZ104,0)+1),IF(Data_Baseline!V104=0,SMALL(Data_Baseline!$C104:$AZ104,COUNTIF(Data_Baseline!$C104:$AZ104,0)+1),Data_Baseline!V104)))),"")</f>
        <v>5.4068675872665504E-5</v>
      </c>
      <c r="X104">
        <f ca="1">IFERROR(IF(Data_Baseline!W104="","",IF($C$3="On",IF(X$3&lt;=$B$2,SMALL(Data_Baseline!$C104:$AZ104,COUNTIF(Data_Baseline!$C104:$AZ104,0)+1)/MAX(Data_Baseline!$C104:$AZ104),IF(Data_Baseline!W104=0,SMALL(Data_Baseline!$C104:$AZ104,COUNTIF(Data_Baseline!$C104:$AZ104,0)+1)/MAX(Data_Baseline!$C104:$AZ104),Data_Baseline!W104/MAX(Data_Baseline!$C104:$AZ104))),IF(X$3&lt;=$B$2,SMALL(Data_Baseline!$C104:$AZ104,COUNTIF(Data_Baseline!$C104:$AZ104,0)+1),IF(Data_Baseline!W104=0,SMALL(Data_Baseline!$C104:$AZ104,COUNTIF(Data_Baseline!$C104:$AZ104,0)+1),Data_Baseline!W104)))),"")</f>
        <v>5.4068675872665504E-5</v>
      </c>
      <c r="Y104">
        <f ca="1">IFERROR(IF(Data_Baseline!X104="","",IF($C$3="On",IF(Y$3&lt;=$B$2,SMALL(Data_Baseline!$C104:$AZ104,COUNTIF(Data_Baseline!$C104:$AZ104,0)+1)/MAX(Data_Baseline!$C104:$AZ104),IF(Data_Baseline!X104=0,SMALL(Data_Baseline!$C104:$AZ104,COUNTIF(Data_Baseline!$C104:$AZ104,0)+1)/MAX(Data_Baseline!$C104:$AZ104),Data_Baseline!X104/MAX(Data_Baseline!$C104:$AZ104))),IF(Y$3&lt;=$B$2,SMALL(Data_Baseline!$C104:$AZ104,COUNTIF(Data_Baseline!$C104:$AZ104,0)+1),IF(Data_Baseline!X104=0,SMALL(Data_Baseline!$C104:$AZ104,COUNTIF(Data_Baseline!$C104:$AZ104,0)+1),Data_Baseline!X104)))),"")</f>
        <v>5.4068675872665504E-5</v>
      </c>
      <c r="Z104">
        <f ca="1">IFERROR(IF(Data_Baseline!Y104="","",IF($C$3="On",IF(Z$3&lt;=$B$2,SMALL(Data_Baseline!$C104:$AZ104,COUNTIF(Data_Baseline!$C104:$AZ104,0)+1)/MAX(Data_Baseline!$C104:$AZ104),IF(Data_Baseline!Y104=0,SMALL(Data_Baseline!$C104:$AZ104,COUNTIF(Data_Baseline!$C104:$AZ104,0)+1)/MAX(Data_Baseline!$C104:$AZ104),Data_Baseline!Y104/MAX(Data_Baseline!$C104:$AZ104))),IF(Z$3&lt;=$B$2,SMALL(Data_Baseline!$C104:$AZ104,COUNTIF(Data_Baseline!$C104:$AZ104,0)+1),IF(Data_Baseline!Y104=0,SMALL(Data_Baseline!$C104:$AZ104,COUNTIF(Data_Baseline!$C104:$AZ104,0)+1),Data_Baseline!Y104)))),"")</f>
        <v>5.4068675872665504E-5</v>
      </c>
      <c r="AA104">
        <f ca="1">IFERROR(IF(Data_Baseline!Z104="","",IF($C$3="On",IF(AA$3&lt;=$B$2,SMALL(Data_Baseline!$C104:$AZ104,COUNTIF(Data_Baseline!$C104:$AZ104,0)+1)/MAX(Data_Baseline!$C104:$AZ104),IF(Data_Baseline!Z104=0,SMALL(Data_Baseline!$C104:$AZ104,COUNTIF(Data_Baseline!$C104:$AZ104,0)+1)/MAX(Data_Baseline!$C104:$AZ104),Data_Baseline!Z104/MAX(Data_Baseline!$C104:$AZ104))),IF(AA$3&lt;=$B$2,SMALL(Data_Baseline!$C104:$AZ104,COUNTIF(Data_Baseline!$C104:$AZ104,0)+1),IF(Data_Baseline!Z104=0,SMALL(Data_Baseline!$C104:$AZ104,COUNTIF(Data_Baseline!$C104:$AZ104,0)+1),Data_Baseline!Z104)))),"")</f>
        <v>2.7046838392228985E-3</v>
      </c>
      <c r="AB104">
        <f ca="1">IFERROR(IF(Data_Baseline!AA104="","",IF($C$3="On",IF(AB$3&lt;=$B$2,SMALL(Data_Baseline!$C104:$AZ104,COUNTIF(Data_Baseline!$C104:$AZ104,0)+1)/MAX(Data_Baseline!$C104:$AZ104),IF(Data_Baseline!AA104=0,SMALL(Data_Baseline!$C104:$AZ104,COUNTIF(Data_Baseline!$C104:$AZ104,0)+1)/MAX(Data_Baseline!$C104:$AZ104),Data_Baseline!AA104/MAX(Data_Baseline!$C104:$AZ104))),IF(AB$3&lt;=$B$2,SMALL(Data_Baseline!$C104:$AZ104,COUNTIF(Data_Baseline!$C104:$AZ104,0)+1),IF(Data_Baseline!AA104=0,SMALL(Data_Baseline!$C104:$AZ104,COUNTIF(Data_Baseline!$C104:$AZ104,0)+1),Data_Baseline!AA104)))),"")</f>
        <v>7.9155359667594134E-3</v>
      </c>
      <c r="AC104">
        <f ca="1">IFERROR(IF(Data_Baseline!AB104="","",IF($C$3="On",IF(AC$3&lt;=$B$2,SMALL(Data_Baseline!$C104:$AZ104,COUNTIF(Data_Baseline!$C104:$AZ104,0)+1)/MAX(Data_Baseline!$C104:$AZ104),IF(Data_Baseline!AB104=0,SMALL(Data_Baseline!$C104:$AZ104,COUNTIF(Data_Baseline!$C104:$AZ104,0)+1)/MAX(Data_Baseline!$C104:$AZ104),Data_Baseline!AB104/MAX(Data_Baseline!$C104:$AZ104))),IF(AC$3&lt;=$B$2,SMALL(Data_Baseline!$C104:$AZ104,COUNTIF(Data_Baseline!$C104:$AZ104,0)+1),IF(Data_Baseline!AB104=0,SMALL(Data_Baseline!$C104:$AZ104,COUNTIF(Data_Baseline!$C104:$AZ104,0)+1),Data_Baseline!AB104)))),"")</f>
        <v>1.926423918090225E-2</v>
      </c>
      <c r="AD104">
        <f ca="1">IFERROR(IF(Data_Baseline!AC104="","",IF($C$3="On",IF(AD$3&lt;=$B$2,SMALL(Data_Baseline!$C104:$AZ104,COUNTIF(Data_Baseline!$C104:$AZ104,0)+1)/MAX(Data_Baseline!$C104:$AZ104),IF(Data_Baseline!AC104=0,SMALL(Data_Baseline!$C104:$AZ104,COUNTIF(Data_Baseline!$C104:$AZ104,0)+1)/MAX(Data_Baseline!$C104:$AZ104),Data_Baseline!AC104/MAX(Data_Baseline!$C104:$AZ104))),IF(AD$3&lt;=$B$2,SMALL(Data_Baseline!$C104:$AZ104,COUNTIF(Data_Baseline!$C104:$AZ104,0)+1),IF(Data_Baseline!AC104=0,SMALL(Data_Baseline!$C104:$AZ104,COUNTIF(Data_Baseline!$C104:$AZ104,0)+1),Data_Baseline!AC104)))),"")</f>
        <v>3.9849586288026977E-2</v>
      </c>
      <c r="AE104">
        <f ca="1">IFERROR(IF(Data_Baseline!AD104="","",IF($C$3="On",IF(AE$3&lt;=$B$2,SMALL(Data_Baseline!$C104:$AZ104,COUNTIF(Data_Baseline!$C104:$AZ104,0)+1)/MAX(Data_Baseline!$C104:$AZ104),IF(Data_Baseline!AD104=0,SMALL(Data_Baseline!$C104:$AZ104,COUNTIF(Data_Baseline!$C104:$AZ104,0)+1)/MAX(Data_Baseline!$C104:$AZ104),Data_Baseline!AD104/MAX(Data_Baseline!$C104:$AZ104))),IF(AE$3&lt;=$B$2,SMALL(Data_Baseline!$C104:$AZ104,COUNTIF(Data_Baseline!$C104:$AZ104,0)+1),IF(Data_Baseline!AD104=0,SMALL(Data_Baseline!$C104:$AZ104,COUNTIF(Data_Baseline!$C104:$AZ104,0)+1),Data_Baseline!AD104)))),"")</f>
        <v>7.8879807129928647E-2</v>
      </c>
      <c r="AF104">
        <f ca="1">IFERROR(IF(Data_Baseline!AE104="","",IF($C$3="On",IF(AF$3&lt;=$B$2,SMALL(Data_Baseline!$C104:$AZ104,COUNTIF(Data_Baseline!$C104:$AZ104,0)+1)/MAX(Data_Baseline!$C104:$AZ104),IF(Data_Baseline!AE104=0,SMALL(Data_Baseline!$C104:$AZ104,COUNTIF(Data_Baseline!$C104:$AZ104,0)+1)/MAX(Data_Baseline!$C104:$AZ104),Data_Baseline!AE104/MAX(Data_Baseline!$C104:$AZ104))),IF(AF$3&lt;=$B$2,SMALL(Data_Baseline!$C104:$AZ104,COUNTIF(Data_Baseline!$C104:$AZ104,0)+1),IF(Data_Baseline!AE104=0,SMALL(Data_Baseline!$C104:$AZ104,COUNTIF(Data_Baseline!$C104:$AZ104,0)+1),Data_Baseline!AE104)))),"")</f>
        <v>0.14643363878432211</v>
      </c>
      <c r="AG104">
        <f ca="1">IFERROR(IF(Data_Baseline!AF104="","",IF($C$3="On",IF(AG$3&lt;=$B$2,SMALL(Data_Baseline!$C104:$AZ104,COUNTIF(Data_Baseline!$C104:$AZ104,0)+1)/MAX(Data_Baseline!$C104:$AZ104),IF(Data_Baseline!AF104=0,SMALL(Data_Baseline!$C104:$AZ104,COUNTIF(Data_Baseline!$C104:$AZ104,0)+1)/MAX(Data_Baseline!$C104:$AZ104),Data_Baseline!AF104/MAX(Data_Baseline!$C104:$AZ104))),IF(AG$3&lt;=$B$2,SMALL(Data_Baseline!$C104:$AZ104,COUNTIF(Data_Baseline!$C104:$AZ104,0)+1),IF(Data_Baseline!AF104=0,SMALL(Data_Baseline!$C104:$AZ104,COUNTIF(Data_Baseline!$C104:$AZ104,0)+1),Data_Baseline!AF104)))),"")</f>
        <v>0.25413138315860312</v>
      </c>
      <c r="AH104">
        <f ca="1">IFERROR(IF(Data_Baseline!AG104="","",IF($C$3="On",IF(AH$3&lt;=$B$2,SMALL(Data_Baseline!$C104:$AZ104,COUNTIF(Data_Baseline!$C104:$AZ104,0)+1)/MAX(Data_Baseline!$C104:$AZ104),IF(Data_Baseline!AG104=0,SMALL(Data_Baseline!$C104:$AZ104,COUNTIF(Data_Baseline!$C104:$AZ104,0)+1)/MAX(Data_Baseline!$C104:$AZ104),Data_Baseline!AG104/MAX(Data_Baseline!$C104:$AZ104))),IF(AH$3&lt;=$B$2,SMALL(Data_Baseline!$C104:$AZ104,COUNTIF(Data_Baseline!$C104:$AZ104,0)+1),IF(Data_Baseline!AG104=0,SMALL(Data_Baseline!$C104:$AZ104,COUNTIF(Data_Baseline!$C104:$AZ104,0)+1),Data_Baseline!AG104)))),"")</f>
        <v>0.39881764551496657</v>
      </c>
      <c r="AI104">
        <f ca="1">IFERROR(IF(Data_Baseline!AH104="","",IF($C$3="On",IF(AI$3&lt;=$B$2,SMALL(Data_Baseline!$C104:$AZ104,COUNTIF(Data_Baseline!$C104:$AZ104,0)+1)/MAX(Data_Baseline!$C104:$AZ104),IF(Data_Baseline!AH104=0,SMALL(Data_Baseline!$C104:$AZ104,COUNTIF(Data_Baseline!$C104:$AZ104,0)+1)/MAX(Data_Baseline!$C104:$AZ104),Data_Baseline!AH104/MAX(Data_Baseline!$C104:$AZ104))),IF(AI$3&lt;=$B$2,SMALL(Data_Baseline!$C104:$AZ104,COUNTIF(Data_Baseline!$C104:$AZ104,0)+1),IF(Data_Baseline!AH104=0,SMALL(Data_Baseline!$C104:$AZ104,COUNTIF(Data_Baseline!$C104:$AZ104,0)+1),Data_Baseline!AH104)))),"")</f>
        <v>0.55891601355985265</v>
      </c>
      <c r="AJ104">
        <f ca="1">IFERROR(IF(Data_Baseline!AI104="","",IF($C$3="On",IF(AJ$3&lt;=$B$2,SMALL(Data_Baseline!$C104:$AZ104,COUNTIF(Data_Baseline!$C104:$AZ104,0)+1)/MAX(Data_Baseline!$C104:$AZ104),IF(Data_Baseline!AI104=0,SMALL(Data_Baseline!$C104:$AZ104,COUNTIF(Data_Baseline!$C104:$AZ104,0)+1)/MAX(Data_Baseline!$C104:$AZ104),Data_Baseline!AI104/MAX(Data_Baseline!$C104:$AZ104))),IF(AJ$3&lt;=$B$2,SMALL(Data_Baseline!$C104:$AZ104,COUNTIF(Data_Baseline!$C104:$AZ104,0)+1),IF(Data_Baseline!AI104=0,SMALL(Data_Baseline!$C104:$AZ104,COUNTIF(Data_Baseline!$C104:$AZ104,0)+1),Data_Baseline!AI104)))),"")</f>
        <v>0.70490198408439397</v>
      </c>
      <c r="AK104">
        <f ca="1">IFERROR(IF(Data_Baseline!AJ104="","",IF($C$3="On",IF(AK$3&lt;=$B$2,SMALL(Data_Baseline!$C104:$AZ104,COUNTIF(Data_Baseline!$C104:$AZ104,0)+1)/MAX(Data_Baseline!$C104:$AZ104),IF(Data_Baseline!AJ104=0,SMALL(Data_Baseline!$C104:$AZ104,COUNTIF(Data_Baseline!$C104:$AZ104,0)+1)/MAX(Data_Baseline!$C104:$AZ104),Data_Baseline!AJ104/MAX(Data_Baseline!$C104:$AZ104))),IF(AK$3&lt;=$B$2,SMALL(Data_Baseline!$C104:$AZ104,COUNTIF(Data_Baseline!$C104:$AZ104,0)+1),IF(Data_Baseline!AJ104=0,SMALL(Data_Baseline!$C104:$AZ104,COUNTIF(Data_Baseline!$C104:$AZ104,0)+1),Data_Baseline!AJ104)))),"")</f>
        <v>0.81705418076816949</v>
      </c>
      <c r="AL104">
        <f ca="1">IFERROR(IF(Data_Baseline!AK104="","",IF($C$3="On",IF(AL$3&lt;=$B$2,SMALL(Data_Baseline!$C104:$AZ104,COUNTIF(Data_Baseline!$C104:$AZ104,0)+1)/MAX(Data_Baseline!$C104:$AZ104),IF(Data_Baseline!AK104=0,SMALL(Data_Baseline!$C104:$AZ104,COUNTIF(Data_Baseline!$C104:$AZ104,0)+1)/MAX(Data_Baseline!$C104:$AZ104),Data_Baseline!AK104/MAX(Data_Baseline!$C104:$AZ104))),IF(AL$3&lt;=$B$2,SMALL(Data_Baseline!$C104:$AZ104,COUNTIF(Data_Baseline!$C104:$AZ104,0)+1),IF(Data_Baseline!AK104=0,SMALL(Data_Baseline!$C104:$AZ104,COUNTIF(Data_Baseline!$C104:$AZ104,0)+1),Data_Baseline!AK104)))),"")</f>
        <v>0.89273309433366344</v>
      </c>
      <c r="AM104">
        <f ca="1">IFERROR(IF(Data_Baseline!AL104="","",IF($C$3="On",IF(AM$3&lt;=$B$2,SMALL(Data_Baseline!$C104:$AZ104,COUNTIF(Data_Baseline!$C104:$AZ104,0)+1)/MAX(Data_Baseline!$C104:$AZ104),IF(Data_Baseline!AL104=0,SMALL(Data_Baseline!$C104:$AZ104,COUNTIF(Data_Baseline!$C104:$AZ104,0)+1)/MAX(Data_Baseline!$C104:$AZ104),Data_Baseline!AL104/MAX(Data_Baseline!$C104:$AZ104))),IF(AM$3&lt;=$B$2,SMALL(Data_Baseline!$C104:$AZ104,COUNTIF(Data_Baseline!$C104:$AZ104,0)+1),IF(Data_Baseline!AL104=0,SMALL(Data_Baseline!$C104:$AZ104,COUNTIF(Data_Baseline!$C104:$AZ104,0)+1),Data_Baseline!AL104)))),"")</f>
        <v>0.93937124476796752</v>
      </c>
      <c r="AN104">
        <f ca="1">IFERROR(IF(Data_Baseline!AM104="","",IF($C$3="On",IF(AN$3&lt;=$B$2,SMALL(Data_Baseline!$C104:$AZ104,COUNTIF(Data_Baseline!$C104:$AZ104,0)+1)/MAX(Data_Baseline!$C104:$AZ104),IF(Data_Baseline!AM104=0,SMALL(Data_Baseline!$C104:$AZ104,COUNTIF(Data_Baseline!$C104:$AZ104,0)+1)/MAX(Data_Baseline!$C104:$AZ104),Data_Baseline!AM104/MAX(Data_Baseline!$C104:$AZ104))),IF(AN$3&lt;=$B$2,SMALL(Data_Baseline!$C104:$AZ104,COUNTIF(Data_Baseline!$C104:$AZ104,0)+1),IF(Data_Baseline!AM104=0,SMALL(Data_Baseline!$C104:$AZ104,COUNTIF(Data_Baseline!$C104:$AZ104,0)+1),Data_Baseline!AM104)))),"")</f>
        <v>0.96678491467256467</v>
      </c>
      <c r="AO104">
        <f ca="1">IFERROR(IF(Data_Baseline!AN104="","",IF($C$3="On",IF(AO$3&lt;=$B$2,SMALL(Data_Baseline!$C104:$AZ104,COUNTIF(Data_Baseline!$C104:$AZ104,0)+1)/MAX(Data_Baseline!$C104:$AZ104),IF(Data_Baseline!AN104=0,SMALL(Data_Baseline!$C104:$AZ104,COUNTIF(Data_Baseline!$C104:$AZ104,0)+1)/MAX(Data_Baseline!$C104:$AZ104),Data_Baseline!AN104/MAX(Data_Baseline!$C104:$AZ104))),IF(AO$3&lt;=$B$2,SMALL(Data_Baseline!$C104:$AZ104,COUNTIF(Data_Baseline!$C104:$AZ104,0)+1),IF(Data_Baseline!AN104=0,SMALL(Data_Baseline!$C104:$AZ104,COUNTIF(Data_Baseline!$C104:$AZ104,0)+1),Data_Baseline!AN104)))),"")</f>
        <v>0.98375359142358565</v>
      </c>
      <c r="AP104">
        <f ca="1">IFERROR(IF(Data_Baseline!AO104="","",IF($C$3="On",IF(AP$3&lt;=$B$2,SMALL(Data_Baseline!$C104:$AZ104,COUNTIF(Data_Baseline!$C104:$AZ104,0)+1)/MAX(Data_Baseline!$C104:$AZ104),IF(Data_Baseline!AO104=0,SMALL(Data_Baseline!$C104:$AZ104,COUNTIF(Data_Baseline!$C104:$AZ104,0)+1)/MAX(Data_Baseline!$C104:$AZ104),Data_Baseline!AO104/MAX(Data_Baseline!$C104:$AZ104))),IF(AP$3&lt;=$B$2,SMALL(Data_Baseline!$C104:$AZ104,COUNTIF(Data_Baseline!$C104:$AZ104,0)+1),IF(Data_Baseline!AO104=0,SMALL(Data_Baseline!$C104:$AZ104,COUNTIF(Data_Baseline!$C104:$AZ104,0)+1),Data_Baseline!AO104)))),"")</f>
        <v>0.99510464670455456</v>
      </c>
      <c r="AQ104">
        <f ca="1">IFERROR(IF(Data_Baseline!AP104="","",IF($C$3="On",IF(AQ$3&lt;=$B$2,SMALL(Data_Baseline!$C104:$AZ104,COUNTIF(Data_Baseline!$C104:$AZ104,0)+1)/MAX(Data_Baseline!$C104:$AZ104),IF(Data_Baseline!AP104=0,SMALL(Data_Baseline!$C104:$AZ104,COUNTIF(Data_Baseline!$C104:$AZ104,0)+1)/MAX(Data_Baseline!$C104:$AZ104),Data_Baseline!AP104/MAX(Data_Baseline!$C104:$AZ104))),IF(AQ$3&lt;=$B$2,SMALL(Data_Baseline!$C104:$AZ104,COUNTIF(Data_Baseline!$C104:$AZ104,0)+1),IF(Data_Baseline!AP104=0,SMALL(Data_Baseline!$C104:$AZ104,COUNTIF(Data_Baseline!$C104:$AZ104,0)+1),Data_Baseline!AP104)))),"")</f>
        <v>1</v>
      </c>
      <c r="AR104" t="str">
        <f>IFERROR(IF(Data_Baseline!AQ104="","",IF($C$3="On",IF(AR$3&lt;=$B$2,SMALL(Data_Baseline!$C104:$AZ104,COUNTIF(Data_Baseline!$C104:$AZ104,0)+1)/MAX(Data_Baseline!$C104:$AZ104),IF(Data_Baseline!AQ104=0,SMALL(Data_Baseline!$C104:$AZ104,COUNTIF(Data_Baseline!$C104:$AZ104,0)+1)/MAX(Data_Baseline!$C104:$AZ104),Data_Baseline!AQ104/MAX(Data_Baseline!$C104:$AZ104))),IF(AR$3&lt;=$B$2,SMALL(Data_Baseline!$C104:$AZ104,COUNTIF(Data_Baseline!$C104:$AZ104,0)+1),IF(Data_Baseline!AQ104=0,SMALL(Data_Baseline!$C104:$AZ104,COUNTIF(Data_Baseline!$C104:$AZ104,0)+1),Data_Baseline!AQ104)))),"")</f>
        <v/>
      </c>
      <c r="AS104" t="str">
        <f>IFERROR(IF(Data_Baseline!AR104="","",IF($C$3="On",IF(AS$3&lt;=$B$2,SMALL(Data_Baseline!$C104:$AZ104,COUNTIF(Data_Baseline!$C104:$AZ104,0)+1)/MAX(Data_Baseline!$C104:$AZ104),IF(Data_Baseline!AR104=0,SMALL(Data_Baseline!$C104:$AZ104,COUNTIF(Data_Baseline!$C104:$AZ104,0)+1)/MAX(Data_Baseline!$C104:$AZ104),Data_Baseline!AR104/MAX(Data_Baseline!$C104:$AZ104))),IF(AS$3&lt;=$B$2,SMALL(Data_Baseline!$C104:$AZ104,COUNTIF(Data_Baseline!$C104:$AZ104,0)+1),IF(Data_Baseline!AR104=0,SMALL(Data_Baseline!$C104:$AZ104,COUNTIF(Data_Baseline!$C104:$AZ104,0)+1),Data_Baseline!AR104)))),"")</f>
        <v/>
      </c>
      <c r="AT104" t="str">
        <f>IFERROR(IF(Data_Baseline!AS104="","",IF($C$3="On",IF(AT$3&lt;=$B$2,SMALL(Data_Baseline!$C104:$AZ104,COUNTIF(Data_Baseline!$C104:$AZ104,0)+1)/MAX(Data_Baseline!$C104:$AZ104),IF(Data_Baseline!AS104=0,SMALL(Data_Baseline!$C104:$AZ104,COUNTIF(Data_Baseline!$C104:$AZ104,0)+1)/MAX(Data_Baseline!$C104:$AZ104),Data_Baseline!AS104/MAX(Data_Baseline!$C104:$AZ104))),IF(AT$3&lt;=$B$2,SMALL(Data_Baseline!$C104:$AZ104,COUNTIF(Data_Baseline!$C104:$AZ104,0)+1),IF(Data_Baseline!AS104=0,SMALL(Data_Baseline!$C104:$AZ104,COUNTIF(Data_Baseline!$C104:$AZ104,0)+1),Data_Baseline!AS104)))),"")</f>
        <v/>
      </c>
      <c r="AU104" t="str">
        <f>IFERROR(IF(Data_Baseline!AT104="","",IF($C$3="On",IF(AU$3&lt;=$B$2,SMALL(Data_Baseline!$C104:$AZ104,COUNTIF(Data_Baseline!$C104:$AZ104,0)+1)/MAX(Data_Baseline!$C104:$AZ104),IF(Data_Baseline!AT104=0,SMALL(Data_Baseline!$C104:$AZ104,COUNTIF(Data_Baseline!$C104:$AZ104,0)+1)/MAX(Data_Baseline!$C104:$AZ104),Data_Baseline!AT104/MAX(Data_Baseline!$C104:$AZ104))),IF(AU$3&lt;=$B$2,SMALL(Data_Baseline!$C104:$AZ104,COUNTIF(Data_Baseline!$C104:$AZ104,0)+1),IF(Data_Baseline!AT104=0,SMALL(Data_Baseline!$C104:$AZ104,COUNTIF(Data_Baseline!$C104:$AZ104,0)+1),Data_Baseline!AT104)))),"")</f>
        <v/>
      </c>
      <c r="AV104" t="str">
        <f>IFERROR(IF(Data_Baseline!AU104="","",IF($C$3="On",IF(AV$3&lt;=$B$2,SMALL(Data_Baseline!$C104:$AZ104,COUNTIF(Data_Baseline!$C104:$AZ104,0)+1)/MAX(Data_Baseline!$C104:$AZ104),IF(Data_Baseline!AU104=0,SMALL(Data_Baseline!$C104:$AZ104,COUNTIF(Data_Baseline!$C104:$AZ104,0)+1)/MAX(Data_Baseline!$C104:$AZ104),Data_Baseline!AU104/MAX(Data_Baseline!$C104:$AZ104))),IF(AV$3&lt;=$B$2,SMALL(Data_Baseline!$C104:$AZ104,COUNTIF(Data_Baseline!$C104:$AZ104,0)+1),IF(Data_Baseline!AU104=0,SMALL(Data_Baseline!$C104:$AZ104,COUNTIF(Data_Baseline!$C104:$AZ104,0)+1),Data_Baseline!AU104)))),"")</f>
        <v/>
      </c>
      <c r="AW104" t="str">
        <f>IFERROR(IF(Data_Baseline!AV104="","",IF($C$3="On",IF(AW$3&lt;=$B$2,SMALL(Data_Baseline!$C104:$AZ104,COUNTIF(Data_Baseline!$C104:$AZ104,0)+1)/MAX(Data_Baseline!$C104:$AZ104),IF(Data_Baseline!AV104=0,SMALL(Data_Baseline!$C104:$AZ104,COUNTIF(Data_Baseline!$C104:$AZ104,0)+1)/MAX(Data_Baseline!$C104:$AZ104),Data_Baseline!AV104/MAX(Data_Baseline!$C104:$AZ104))),IF(AW$3&lt;=$B$2,SMALL(Data_Baseline!$C104:$AZ104,COUNTIF(Data_Baseline!$C104:$AZ104,0)+1),IF(Data_Baseline!AV104=0,SMALL(Data_Baseline!$C104:$AZ104,COUNTIF(Data_Baseline!$C104:$AZ104,0)+1),Data_Baseline!AV104)))),"")</f>
        <v/>
      </c>
      <c r="AX104" t="str">
        <f>IFERROR(IF(Data_Baseline!AW104="","",IF($C$3="On",IF(AX$3&lt;=$B$2,SMALL(Data_Baseline!$C104:$AZ104,COUNTIF(Data_Baseline!$C104:$AZ104,0)+1)/MAX(Data_Baseline!$C104:$AZ104),IF(Data_Baseline!AW104=0,SMALL(Data_Baseline!$C104:$AZ104,COUNTIF(Data_Baseline!$C104:$AZ104,0)+1)/MAX(Data_Baseline!$C104:$AZ104),Data_Baseline!AW104/MAX(Data_Baseline!$C104:$AZ104))),IF(AX$3&lt;=$B$2,SMALL(Data_Baseline!$C104:$AZ104,COUNTIF(Data_Baseline!$C104:$AZ104,0)+1),IF(Data_Baseline!AW104=0,SMALL(Data_Baseline!$C104:$AZ104,COUNTIF(Data_Baseline!$C104:$AZ104,0)+1),Data_Baseline!AW104)))),"")</f>
        <v/>
      </c>
      <c r="AY104" t="str">
        <f>IFERROR(IF(Data_Baseline!AX104="","",IF($C$3="On",IF(AY$3&lt;=$B$2,SMALL(Data_Baseline!$C104:$AZ104,COUNTIF(Data_Baseline!$C104:$AZ104,0)+1)/MAX(Data_Baseline!$C104:$AZ104),IF(Data_Baseline!AX104=0,SMALL(Data_Baseline!$C104:$AZ104,COUNTIF(Data_Baseline!$C104:$AZ104,0)+1)/MAX(Data_Baseline!$C104:$AZ104),Data_Baseline!AX104/MAX(Data_Baseline!$C104:$AZ104))),IF(AY$3&lt;=$B$2,SMALL(Data_Baseline!$C104:$AZ104,COUNTIF(Data_Baseline!$C104:$AZ104,0)+1),IF(Data_Baseline!AX104=0,SMALL(Data_Baseline!$C104:$AZ104,COUNTIF(Data_Baseline!$C104:$AZ104,0)+1),Data_Baseline!AX104)))),"")</f>
        <v/>
      </c>
      <c r="AZ104" t="str">
        <f>IFERROR(IF(Data_Baseline!AY104="","",IF($C$3="On",IF(AZ$3&lt;=$B$2,SMALL(Data_Baseline!$C104:$AZ104,COUNTIF(Data_Baseline!$C104:$AZ104,0)+1)/MAX(Data_Baseline!$C104:$AZ104),IF(Data_Baseline!AY104=0,SMALL(Data_Baseline!$C104:$AZ104,COUNTIF(Data_Baseline!$C104:$AZ104,0)+1)/MAX(Data_Baseline!$C104:$AZ104),Data_Baseline!AY104/MAX(Data_Baseline!$C104:$AZ104))),IF(AZ$3&lt;=$B$2,SMALL(Data_Baseline!$C104:$AZ104,COUNTIF(Data_Baseline!$C104:$AZ104,0)+1),IF(Data_Baseline!AY104=0,SMALL(Data_Baseline!$C104:$AZ104,COUNTIF(Data_Baseline!$C104:$AZ104,0)+1),Data_Baseline!AY104)))),"")</f>
        <v/>
      </c>
      <c r="BA104" t="str">
        <f>IFERROR(IF(Data_Baseline!AZ104="","",IF($C$3="On",IF(BA$3&lt;=$B$2,SMALL(Data_Baseline!$C104:$AZ104,COUNTIF(Data_Baseline!$C104:$AZ104,0)+1)/MAX(Data_Baseline!$C104:$AZ104),IF(Data_Baseline!AZ104=0,SMALL(Data_Baseline!$C104:$AZ104,COUNTIF(Data_Baseline!$C104:$AZ104,0)+1)/MAX(Data_Baseline!$C104:$AZ104),Data_Baseline!AZ104/MAX(Data_Baseline!$C104:$AZ104))),IF(BA$3&lt;=$B$2,SMALL(Data_Baseline!$C104:$AZ104,COUNTIF(Data_Baseline!$C104:$AZ104,0)+1),IF(Data_Baseline!AZ104=0,SMALL(Data_Baseline!$C104:$AZ104,COUNTIF(Data_Baseline!$C104:$AZ104,0)+1),Data_Baseline!AZ104)))),"")</f>
        <v/>
      </c>
      <c r="BB104" s="79">
        <f ca="1">IF(Data_Initial!BA104="",1,0)</f>
        <v>1</v>
      </c>
      <c r="BC104" t="str">
        <f t="shared" ca="1" si="4"/>
        <v>3N_ltpD</v>
      </c>
      <c r="BD104" s="79" t="str">
        <f t="shared" ca="1" si="7"/>
        <v>3N</v>
      </c>
      <c r="BE104" s="79" t="str">
        <f ca="1">Data_Initial!BC104</f>
        <v>ltpD</v>
      </c>
      <c r="BF104" s="79" t="str">
        <f ca="1">Data_Initial!BB104</f>
        <v>2_1</v>
      </c>
      <c r="BG104">
        <f ca="1">IFERROR((INDIRECT("Plate"&amp;Data!A104&amp;"_C!"&amp;CHAR(RIGHT(Data!B104,LEN(Data!B104)-1)+65)&amp;CODE(LEFT(Data!B104,1))-58)),"")</f>
        <v>0</v>
      </c>
      <c r="BH104" t="str">
        <f ca="1">Data_Initial!BA104</f>
        <v/>
      </c>
      <c r="BI104">
        <f t="shared" ca="1" si="6"/>
        <v>5.4068675872665504E-5</v>
      </c>
      <c r="BJ104" s="79" t="str">
        <f ca="1">IF(BH104="N",1+MAX($BJ$3:BJ103),"")</f>
        <v/>
      </c>
    </row>
    <row r="105" spans="1:78" x14ac:dyDescent="0.25">
      <c r="A105" s="79">
        <f ca="1">IF(BH105="N","N"&amp;BJ105,IF(BB105=0,"",MAX($A$3:A104)+1))</f>
        <v>95</v>
      </c>
      <c r="B105" s="79" t="str">
        <f ca="1">Data_Initial!A105&amp;C105</f>
        <v>2F4</v>
      </c>
      <c r="C105" s="79" t="str">
        <f ca="1">Data_Initial!B105</f>
        <v>F4</v>
      </c>
      <c r="D105">
        <f ca="1">IFERROR(IF(Data_Baseline!C105="","",IF($C$3="On",IF(D$3&lt;=$B$2,SMALL(Data_Baseline!$C105:$AZ105,COUNTIF(Data_Baseline!$C105:$AZ105,0)+1)/MAX(Data_Baseline!$C105:$AZ105),IF(Data_Baseline!C105=0,SMALL(Data_Baseline!$C105:$AZ105,COUNTIF(Data_Baseline!$C105:$AZ105,0)+1)/MAX(Data_Baseline!$C105:$AZ105),Data_Baseline!C105/MAX(Data_Baseline!$C105:$AZ105))),IF(D$3&lt;=$B$2,SMALL(Data_Baseline!$C105:$AZ105,COUNTIF(Data_Baseline!$C105:$AZ105,0)+1),IF(Data_Baseline!C105=0,SMALL(Data_Baseline!$C105:$AZ105,COUNTIF(Data_Baseline!$C105:$AZ105,0)+1),Data_Baseline!C105)))),"")</f>
        <v>1.385137701905316E-6</v>
      </c>
      <c r="E105">
        <f ca="1">IFERROR(IF(Data_Baseline!D105="","",IF($C$3="On",IF(E$3&lt;=$B$2,SMALL(Data_Baseline!$C105:$AZ105,COUNTIF(Data_Baseline!$C105:$AZ105,0)+1)/MAX(Data_Baseline!$C105:$AZ105),IF(Data_Baseline!D105=0,SMALL(Data_Baseline!$C105:$AZ105,COUNTIF(Data_Baseline!$C105:$AZ105,0)+1)/MAX(Data_Baseline!$C105:$AZ105),Data_Baseline!D105/MAX(Data_Baseline!$C105:$AZ105))),IF(E$3&lt;=$B$2,SMALL(Data_Baseline!$C105:$AZ105,COUNTIF(Data_Baseline!$C105:$AZ105,0)+1),IF(Data_Baseline!D105=0,SMALL(Data_Baseline!$C105:$AZ105,COUNTIF(Data_Baseline!$C105:$AZ105,0)+1),Data_Baseline!D105)))),"")</f>
        <v>1.385137701905316E-6</v>
      </c>
      <c r="F105">
        <f ca="1">IFERROR(IF(Data_Baseline!E105="","",IF($C$3="On",IF(F$3&lt;=$B$2,SMALL(Data_Baseline!$C105:$AZ105,COUNTIF(Data_Baseline!$C105:$AZ105,0)+1)/MAX(Data_Baseline!$C105:$AZ105),IF(Data_Baseline!E105=0,SMALL(Data_Baseline!$C105:$AZ105,COUNTIF(Data_Baseline!$C105:$AZ105,0)+1)/MAX(Data_Baseline!$C105:$AZ105),Data_Baseline!E105/MAX(Data_Baseline!$C105:$AZ105))),IF(F$3&lt;=$B$2,SMALL(Data_Baseline!$C105:$AZ105,COUNTIF(Data_Baseline!$C105:$AZ105,0)+1),IF(Data_Baseline!E105=0,SMALL(Data_Baseline!$C105:$AZ105,COUNTIF(Data_Baseline!$C105:$AZ105,0)+1),Data_Baseline!E105)))),"")</f>
        <v>1.385137701905316E-6</v>
      </c>
      <c r="G105">
        <f ca="1">IFERROR(IF(Data_Baseline!F105="","",IF($C$3="On",IF(G$3&lt;=$B$2,SMALL(Data_Baseline!$C105:$AZ105,COUNTIF(Data_Baseline!$C105:$AZ105,0)+1)/MAX(Data_Baseline!$C105:$AZ105),IF(Data_Baseline!F105=0,SMALL(Data_Baseline!$C105:$AZ105,COUNTIF(Data_Baseline!$C105:$AZ105,0)+1)/MAX(Data_Baseline!$C105:$AZ105),Data_Baseline!F105/MAX(Data_Baseline!$C105:$AZ105))),IF(G$3&lt;=$B$2,SMALL(Data_Baseline!$C105:$AZ105,COUNTIF(Data_Baseline!$C105:$AZ105,0)+1),IF(Data_Baseline!F105=0,SMALL(Data_Baseline!$C105:$AZ105,COUNTIF(Data_Baseline!$C105:$AZ105,0)+1),Data_Baseline!F105)))),"")</f>
        <v>1.385137701905316E-6</v>
      </c>
      <c r="H105">
        <f ca="1">IFERROR(IF(Data_Baseline!G105="","",IF($C$3="On",IF(H$3&lt;=$B$2,SMALL(Data_Baseline!$C105:$AZ105,COUNTIF(Data_Baseline!$C105:$AZ105,0)+1)/MAX(Data_Baseline!$C105:$AZ105),IF(Data_Baseline!G105=0,SMALL(Data_Baseline!$C105:$AZ105,COUNTIF(Data_Baseline!$C105:$AZ105,0)+1)/MAX(Data_Baseline!$C105:$AZ105),Data_Baseline!G105/MAX(Data_Baseline!$C105:$AZ105))),IF(H$3&lt;=$B$2,SMALL(Data_Baseline!$C105:$AZ105,COUNTIF(Data_Baseline!$C105:$AZ105,0)+1),IF(Data_Baseline!G105=0,SMALL(Data_Baseline!$C105:$AZ105,COUNTIF(Data_Baseline!$C105:$AZ105,0)+1),Data_Baseline!G105)))),"")</f>
        <v>1.385137701905316E-6</v>
      </c>
      <c r="I105">
        <f ca="1">IFERROR(IF(Data_Baseline!H105="","",IF($C$3="On",IF(I$3&lt;=$B$2,SMALL(Data_Baseline!$C105:$AZ105,COUNTIF(Data_Baseline!$C105:$AZ105,0)+1)/MAX(Data_Baseline!$C105:$AZ105),IF(Data_Baseline!H105=0,SMALL(Data_Baseline!$C105:$AZ105,COUNTIF(Data_Baseline!$C105:$AZ105,0)+1)/MAX(Data_Baseline!$C105:$AZ105),Data_Baseline!H105/MAX(Data_Baseline!$C105:$AZ105))),IF(I$3&lt;=$B$2,SMALL(Data_Baseline!$C105:$AZ105,COUNTIF(Data_Baseline!$C105:$AZ105,0)+1),IF(Data_Baseline!H105=0,SMALL(Data_Baseline!$C105:$AZ105,COUNTIF(Data_Baseline!$C105:$AZ105,0)+1),Data_Baseline!H105)))),"")</f>
        <v>1.385137701905316E-6</v>
      </c>
      <c r="J105">
        <f ca="1">IFERROR(IF(Data_Baseline!I105="","",IF($C$3="On",IF(J$3&lt;=$B$2,SMALL(Data_Baseline!$C105:$AZ105,COUNTIF(Data_Baseline!$C105:$AZ105,0)+1)/MAX(Data_Baseline!$C105:$AZ105),IF(Data_Baseline!I105=0,SMALL(Data_Baseline!$C105:$AZ105,COUNTIF(Data_Baseline!$C105:$AZ105,0)+1)/MAX(Data_Baseline!$C105:$AZ105),Data_Baseline!I105/MAX(Data_Baseline!$C105:$AZ105))),IF(J$3&lt;=$B$2,SMALL(Data_Baseline!$C105:$AZ105,COUNTIF(Data_Baseline!$C105:$AZ105,0)+1),IF(Data_Baseline!I105=0,SMALL(Data_Baseline!$C105:$AZ105,COUNTIF(Data_Baseline!$C105:$AZ105,0)+1),Data_Baseline!I105)))),"")</f>
        <v>1.385137701905316E-6</v>
      </c>
      <c r="K105">
        <f ca="1">IFERROR(IF(Data_Baseline!J105="","",IF($C$3="On",IF(K$3&lt;=$B$2,SMALL(Data_Baseline!$C105:$AZ105,COUNTIF(Data_Baseline!$C105:$AZ105,0)+1)/MAX(Data_Baseline!$C105:$AZ105),IF(Data_Baseline!J105=0,SMALL(Data_Baseline!$C105:$AZ105,COUNTIF(Data_Baseline!$C105:$AZ105,0)+1)/MAX(Data_Baseline!$C105:$AZ105),Data_Baseline!J105/MAX(Data_Baseline!$C105:$AZ105))),IF(K$3&lt;=$B$2,SMALL(Data_Baseline!$C105:$AZ105,COUNTIF(Data_Baseline!$C105:$AZ105,0)+1),IF(Data_Baseline!J105=0,SMALL(Data_Baseline!$C105:$AZ105,COUNTIF(Data_Baseline!$C105:$AZ105,0)+1),Data_Baseline!J105)))),"")</f>
        <v>1.385137701905316E-6</v>
      </c>
      <c r="L105">
        <f ca="1">IFERROR(IF(Data_Baseline!K105="","",IF($C$3="On",IF(L$3&lt;=$B$2,SMALL(Data_Baseline!$C105:$AZ105,COUNTIF(Data_Baseline!$C105:$AZ105,0)+1)/MAX(Data_Baseline!$C105:$AZ105),IF(Data_Baseline!K105=0,SMALL(Data_Baseline!$C105:$AZ105,COUNTIF(Data_Baseline!$C105:$AZ105,0)+1)/MAX(Data_Baseline!$C105:$AZ105),Data_Baseline!K105/MAX(Data_Baseline!$C105:$AZ105))),IF(L$3&lt;=$B$2,SMALL(Data_Baseline!$C105:$AZ105,COUNTIF(Data_Baseline!$C105:$AZ105,0)+1),IF(Data_Baseline!K105=0,SMALL(Data_Baseline!$C105:$AZ105,COUNTIF(Data_Baseline!$C105:$AZ105,0)+1),Data_Baseline!K105)))),"")</f>
        <v>1.385137701905316E-6</v>
      </c>
      <c r="M105">
        <f ca="1">IFERROR(IF(Data_Baseline!L105="","",IF($C$3="On",IF(M$3&lt;=$B$2,SMALL(Data_Baseline!$C105:$AZ105,COUNTIF(Data_Baseline!$C105:$AZ105,0)+1)/MAX(Data_Baseline!$C105:$AZ105),IF(Data_Baseline!L105=0,SMALL(Data_Baseline!$C105:$AZ105,COUNTIF(Data_Baseline!$C105:$AZ105,0)+1)/MAX(Data_Baseline!$C105:$AZ105),Data_Baseline!L105/MAX(Data_Baseline!$C105:$AZ105))),IF(M$3&lt;=$B$2,SMALL(Data_Baseline!$C105:$AZ105,COUNTIF(Data_Baseline!$C105:$AZ105,0)+1),IF(Data_Baseline!L105=0,SMALL(Data_Baseline!$C105:$AZ105,COUNTIF(Data_Baseline!$C105:$AZ105,0)+1),Data_Baseline!L105)))),"")</f>
        <v>1.385137701905316E-6</v>
      </c>
      <c r="N105">
        <f ca="1">IFERROR(IF(Data_Baseline!M105="","",IF($C$3="On",IF(N$3&lt;=$B$2,SMALL(Data_Baseline!$C105:$AZ105,COUNTIF(Data_Baseline!$C105:$AZ105,0)+1)/MAX(Data_Baseline!$C105:$AZ105),IF(Data_Baseline!M105=0,SMALL(Data_Baseline!$C105:$AZ105,COUNTIF(Data_Baseline!$C105:$AZ105,0)+1)/MAX(Data_Baseline!$C105:$AZ105),Data_Baseline!M105/MAX(Data_Baseline!$C105:$AZ105))),IF(N$3&lt;=$B$2,SMALL(Data_Baseline!$C105:$AZ105,COUNTIF(Data_Baseline!$C105:$AZ105,0)+1),IF(Data_Baseline!M105=0,SMALL(Data_Baseline!$C105:$AZ105,COUNTIF(Data_Baseline!$C105:$AZ105,0)+1),Data_Baseline!M105)))),"")</f>
        <v>1.385137701905316E-6</v>
      </c>
      <c r="O105">
        <f ca="1">IFERROR(IF(Data_Baseline!N105="","",IF($C$3="On",IF(O$3&lt;=$B$2,SMALL(Data_Baseline!$C105:$AZ105,COUNTIF(Data_Baseline!$C105:$AZ105,0)+1)/MAX(Data_Baseline!$C105:$AZ105),IF(Data_Baseline!N105=0,SMALL(Data_Baseline!$C105:$AZ105,COUNTIF(Data_Baseline!$C105:$AZ105,0)+1)/MAX(Data_Baseline!$C105:$AZ105),Data_Baseline!N105/MAX(Data_Baseline!$C105:$AZ105))),IF(O$3&lt;=$B$2,SMALL(Data_Baseline!$C105:$AZ105,COUNTIF(Data_Baseline!$C105:$AZ105,0)+1),IF(Data_Baseline!N105=0,SMALL(Data_Baseline!$C105:$AZ105,COUNTIF(Data_Baseline!$C105:$AZ105,0)+1),Data_Baseline!N105)))),"")</f>
        <v>1.385137701905316E-6</v>
      </c>
      <c r="P105">
        <f ca="1">IFERROR(IF(Data_Baseline!O105="","",IF($C$3="On",IF(P$3&lt;=$B$2,SMALL(Data_Baseline!$C105:$AZ105,COUNTIF(Data_Baseline!$C105:$AZ105,0)+1)/MAX(Data_Baseline!$C105:$AZ105),IF(Data_Baseline!O105=0,SMALL(Data_Baseline!$C105:$AZ105,COUNTIF(Data_Baseline!$C105:$AZ105,0)+1)/MAX(Data_Baseline!$C105:$AZ105),Data_Baseline!O105/MAX(Data_Baseline!$C105:$AZ105))),IF(P$3&lt;=$B$2,SMALL(Data_Baseline!$C105:$AZ105,COUNTIF(Data_Baseline!$C105:$AZ105,0)+1),IF(Data_Baseline!O105=0,SMALL(Data_Baseline!$C105:$AZ105,COUNTIF(Data_Baseline!$C105:$AZ105,0)+1),Data_Baseline!O105)))),"")</f>
        <v>1.385137701905316E-6</v>
      </c>
      <c r="Q105">
        <f ca="1">IFERROR(IF(Data_Baseline!P105="","",IF($C$3="On",IF(Q$3&lt;=$B$2,SMALL(Data_Baseline!$C105:$AZ105,COUNTIF(Data_Baseline!$C105:$AZ105,0)+1)/MAX(Data_Baseline!$C105:$AZ105),IF(Data_Baseline!P105=0,SMALL(Data_Baseline!$C105:$AZ105,COUNTIF(Data_Baseline!$C105:$AZ105,0)+1)/MAX(Data_Baseline!$C105:$AZ105),Data_Baseline!P105/MAX(Data_Baseline!$C105:$AZ105))),IF(Q$3&lt;=$B$2,SMALL(Data_Baseline!$C105:$AZ105,COUNTIF(Data_Baseline!$C105:$AZ105,0)+1),IF(Data_Baseline!P105=0,SMALL(Data_Baseline!$C105:$AZ105,COUNTIF(Data_Baseline!$C105:$AZ105,0)+1),Data_Baseline!P105)))),"")</f>
        <v>1.385137701905316E-6</v>
      </c>
      <c r="R105">
        <f ca="1">IFERROR(IF(Data_Baseline!Q105="","",IF($C$3="On",IF(R$3&lt;=$B$2,SMALL(Data_Baseline!$C105:$AZ105,COUNTIF(Data_Baseline!$C105:$AZ105,0)+1)/MAX(Data_Baseline!$C105:$AZ105),IF(Data_Baseline!Q105=0,SMALL(Data_Baseline!$C105:$AZ105,COUNTIF(Data_Baseline!$C105:$AZ105,0)+1)/MAX(Data_Baseline!$C105:$AZ105),Data_Baseline!Q105/MAX(Data_Baseline!$C105:$AZ105))),IF(R$3&lt;=$B$2,SMALL(Data_Baseline!$C105:$AZ105,COUNTIF(Data_Baseline!$C105:$AZ105,0)+1),IF(Data_Baseline!Q105=0,SMALL(Data_Baseline!$C105:$AZ105,COUNTIF(Data_Baseline!$C105:$AZ105,0)+1),Data_Baseline!Q105)))),"")</f>
        <v>1.385137701905316E-6</v>
      </c>
      <c r="S105">
        <f ca="1">IFERROR(IF(Data_Baseline!R105="","",IF($C$3="On",IF(S$3&lt;=$B$2,SMALL(Data_Baseline!$C105:$AZ105,COUNTIF(Data_Baseline!$C105:$AZ105,0)+1)/MAX(Data_Baseline!$C105:$AZ105),IF(Data_Baseline!R105=0,SMALL(Data_Baseline!$C105:$AZ105,COUNTIF(Data_Baseline!$C105:$AZ105,0)+1)/MAX(Data_Baseline!$C105:$AZ105),Data_Baseline!R105/MAX(Data_Baseline!$C105:$AZ105))),IF(S$3&lt;=$B$2,SMALL(Data_Baseline!$C105:$AZ105,COUNTIF(Data_Baseline!$C105:$AZ105,0)+1),IF(Data_Baseline!R105=0,SMALL(Data_Baseline!$C105:$AZ105,COUNTIF(Data_Baseline!$C105:$AZ105,0)+1),Data_Baseline!R105)))),"")</f>
        <v>1.385137701905316E-6</v>
      </c>
      <c r="T105">
        <f ca="1">IFERROR(IF(Data_Baseline!S105="","",IF($C$3="On",IF(T$3&lt;=$B$2,SMALL(Data_Baseline!$C105:$AZ105,COUNTIF(Data_Baseline!$C105:$AZ105,0)+1)/MAX(Data_Baseline!$C105:$AZ105),IF(Data_Baseline!S105=0,SMALL(Data_Baseline!$C105:$AZ105,COUNTIF(Data_Baseline!$C105:$AZ105,0)+1)/MAX(Data_Baseline!$C105:$AZ105),Data_Baseline!S105/MAX(Data_Baseline!$C105:$AZ105))),IF(T$3&lt;=$B$2,SMALL(Data_Baseline!$C105:$AZ105,COUNTIF(Data_Baseline!$C105:$AZ105,0)+1),IF(Data_Baseline!S105=0,SMALL(Data_Baseline!$C105:$AZ105,COUNTIF(Data_Baseline!$C105:$AZ105,0)+1),Data_Baseline!S105)))),"")</f>
        <v>1.385137701905316E-6</v>
      </c>
      <c r="U105">
        <f ca="1">IFERROR(IF(Data_Baseline!T105="","",IF($C$3="On",IF(U$3&lt;=$B$2,SMALL(Data_Baseline!$C105:$AZ105,COUNTIF(Data_Baseline!$C105:$AZ105,0)+1)/MAX(Data_Baseline!$C105:$AZ105),IF(Data_Baseline!T105=0,SMALL(Data_Baseline!$C105:$AZ105,COUNTIF(Data_Baseline!$C105:$AZ105,0)+1)/MAX(Data_Baseline!$C105:$AZ105),Data_Baseline!T105/MAX(Data_Baseline!$C105:$AZ105))),IF(U$3&lt;=$B$2,SMALL(Data_Baseline!$C105:$AZ105,COUNTIF(Data_Baseline!$C105:$AZ105,0)+1),IF(Data_Baseline!T105=0,SMALL(Data_Baseline!$C105:$AZ105,COUNTIF(Data_Baseline!$C105:$AZ105,0)+1),Data_Baseline!T105)))),"")</f>
        <v>1.385137701905316E-6</v>
      </c>
      <c r="V105">
        <f ca="1">IFERROR(IF(Data_Baseline!U105="","",IF($C$3="On",IF(V$3&lt;=$B$2,SMALL(Data_Baseline!$C105:$AZ105,COUNTIF(Data_Baseline!$C105:$AZ105,0)+1)/MAX(Data_Baseline!$C105:$AZ105),IF(Data_Baseline!U105=0,SMALL(Data_Baseline!$C105:$AZ105,COUNTIF(Data_Baseline!$C105:$AZ105,0)+1)/MAX(Data_Baseline!$C105:$AZ105),Data_Baseline!U105/MAX(Data_Baseline!$C105:$AZ105))),IF(V$3&lt;=$B$2,SMALL(Data_Baseline!$C105:$AZ105,COUNTIF(Data_Baseline!$C105:$AZ105,0)+1),IF(Data_Baseline!U105=0,SMALL(Data_Baseline!$C105:$AZ105,COUNTIF(Data_Baseline!$C105:$AZ105,0)+1),Data_Baseline!U105)))),"")</f>
        <v>1.385137701905316E-6</v>
      </c>
      <c r="W105">
        <f ca="1">IFERROR(IF(Data_Baseline!V105="","",IF($C$3="On",IF(W$3&lt;=$B$2,SMALL(Data_Baseline!$C105:$AZ105,COUNTIF(Data_Baseline!$C105:$AZ105,0)+1)/MAX(Data_Baseline!$C105:$AZ105),IF(Data_Baseline!V105=0,SMALL(Data_Baseline!$C105:$AZ105,COUNTIF(Data_Baseline!$C105:$AZ105,0)+1)/MAX(Data_Baseline!$C105:$AZ105),Data_Baseline!V105/MAX(Data_Baseline!$C105:$AZ105))),IF(W$3&lt;=$B$2,SMALL(Data_Baseline!$C105:$AZ105,COUNTIF(Data_Baseline!$C105:$AZ105,0)+1),IF(Data_Baseline!V105=0,SMALL(Data_Baseline!$C105:$AZ105,COUNTIF(Data_Baseline!$C105:$AZ105,0)+1),Data_Baseline!V105)))),"")</f>
        <v>1.385137701905316E-6</v>
      </c>
      <c r="X105">
        <f ca="1">IFERROR(IF(Data_Baseline!W105="","",IF($C$3="On",IF(X$3&lt;=$B$2,SMALL(Data_Baseline!$C105:$AZ105,COUNTIF(Data_Baseline!$C105:$AZ105,0)+1)/MAX(Data_Baseline!$C105:$AZ105),IF(Data_Baseline!W105=0,SMALL(Data_Baseline!$C105:$AZ105,COUNTIF(Data_Baseline!$C105:$AZ105,0)+1)/MAX(Data_Baseline!$C105:$AZ105),Data_Baseline!W105/MAX(Data_Baseline!$C105:$AZ105))),IF(X$3&lt;=$B$2,SMALL(Data_Baseline!$C105:$AZ105,COUNTIF(Data_Baseline!$C105:$AZ105,0)+1),IF(Data_Baseline!W105=0,SMALL(Data_Baseline!$C105:$AZ105,COUNTIF(Data_Baseline!$C105:$AZ105,0)+1),Data_Baseline!W105)))),"")</f>
        <v>1.385137701905316E-6</v>
      </c>
      <c r="Y105">
        <f ca="1">IFERROR(IF(Data_Baseline!X105="","",IF($C$3="On",IF(Y$3&lt;=$B$2,SMALL(Data_Baseline!$C105:$AZ105,COUNTIF(Data_Baseline!$C105:$AZ105,0)+1)/MAX(Data_Baseline!$C105:$AZ105),IF(Data_Baseline!X105=0,SMALL(Data_Baseline!$C105:$AZ105,COUNTIF(Data_Baseline!$C105:$AZ105,0)+1)/MAX(Data_Baseline!$C105:$AZ105),Data_Baseline!X105/MAX(Data_Baseline!$C105:$AZ105))),IF(Y$3&lt;=$B$2,SMALL(Data_Baseline!$C105:$AZ105,COUNTIF(Data_Baseline!$C105:$AZ105,0)+1),IF(Data_Baseline!X105=0,SMALL(Data_Baseline!$C105:$AZ105,COUNTIF(Data_Baseline!$C105:$AZ105,0)+1),Data_Baseline!X105)))),"")</f>
        <v>1.385137701905316E-6</v>
      </c>
      <c r="Z105">
        <f ca="1">IFERROR(IF(Data_Baseline!Y105="","",IF($C$3="On",IF(Z$3&lt;=$B$2,SMALL(Data_Baseline!$C105:$AZ105,COUNTIF(Data_Baseline!$C105:$AZ105,0)+1)/MAX(Data_Baseline!$C105:$AZ105),IF(Data_Baseline!Y105=0,SMALL(Data_Baseline!$C105:$AZ105,COUNTIF(Data_Baseline!$C105:$AZ105,0)+1)/MAX(Data_Baseline!$C105:$AZ105),Data_Baseline!Y105/MAX(Data_Baseline!$C105:$AZ105))),IF(Z$3&lt;=$B$2,SMALL(Data_Baseline!$C105:$AZ105,COUNTIF(Data_Baseline!$C105:$AZ105,0)+1),IF(Data_Baseline!Y105=0,SMALL(Data_Baseline!$C105:$AZ105,COUNTIF(Data_Baseline!$C105:$AZ105,0)+1),Data_Baseline!Y105)))),"")</f>
        <v>1.385137701905316E-6</v>
      </c>
      <c r="AA105">
        <f ca="1">IFERROR(IF(Data_Baseline!Z105="","",IF($C$3="On",IF(AA$3&lt;=$B$2,SMALL(Data_Baseline!$C105:$AZ105,COUNTIF(Data_Baseline!$C105:$AZ105,0)+1)/MAX(Data_Baseline!$C105:$AZ105),IF(Data_Baseline!Z105=0,SMALL(Data_Baseline!$C105:$AZ105,COUNTIF(Data_Baseline!$C105:$AZ105,0)+1)/MAX(Data_Baseline!$C105:$AZ105),Data_Baseline!Z105/MAX(Data_Baseline!$C105:$AZ105))),IF(AA$3&lt;=$B$2,SMALL(Data_Baseline!$C105:$AZ105,COUNTIF(Data_Baseline!$C105:$AZ105,0)+1),IF(Data_Baseline!Z105=0,SMALL(Data_Baseline!$C105:$AZ105,COUNTIF(Data_Baseline!$C105:$AZ105,0)+1),Data_Baseline!Z105)))),"")</f>
        <v>2.6512812886523743E-3</v>
      </c>
      <c r="AB105">
        <f ca="1">IFERROR(IF(Data_Baseline!AA105="","",IF($C$3="On",IF(AB$3&lt;=$B$2,SMALL(Data_Baseline!$C105:$AZ105,COUNTIF(Data_Baseline!$C105:$AZ105,0)+1)/MAX(Data_Baseline!$C105:$AZ105),IF(Data_Baseline!AA105=0,SMALL(Data_Baseline!$C105:$AZ105,COUNTIF(Data_Baseline!$C105:$AZ105,0)+1)/MAX(Data_Baseline!$C105:$AZ105),Data_Baseline!AA105/MAX(Data_Baseline!$C105:$AZ105))),IF(AB$3&lt;=$B$2,SMALL(Data_Baseline!$C105:$AZ105,COUNTIF(Data_Baseline!$C105:$AZ105,0)+1),IF(Data_Baseline!AA105=0,SMALL(Data_Baseline!$C105:$AZ105,COUNTIF(Data_Baseline!$C105:$AZ105,0)+1),Data_Baseline!AA105)))),"")</f>
        <v>8.4802578430553388E-3</v>
      </c>
      <c r="AC105">
        <f ca="1">IFERROR(IF(Data_Baseline!AB105="","",IF($C$3="On",IF(AC$3&lt;=$B$2,SMALL(Data_Baseline!$C105:$AZ105,COUNTIF(Data_Baseline!$C105:$AZ105,0)+1)/MAX(Data_Baseline!$C105:$AZ105),IF(Data_Baseline!AB105=0,SMALL(Data_Baseline!$C105:$AZ105,COUNTIF(Data_Baseline!$C105:$AZ105,0)+1)/MAX(Data_Baseline!$C105:$AZ105),Data_Baseline!AB105/MAX(Data_Baseline!$C105:$AZ105))),IF(AC$3&lt;=$B$2,SMALL(Data_Baseline!$C105:$AZ105,COUNTIF(Data_Baseline!$C105:$AZ105,0)+1),IF(Data_Baseline!AB105=0,SMALL(Data_Baseline!$C105:$AZ105,COUNTIF(Data_Baseline!$C105:$AZ105,0)+1),Data_Baseline!AB105)))),"")</f>
        <v>1.9863923880448428E-2</v>
      </c>
      <c r="AD105">
        <f ca="1">IFERROR(IF(Data_Baseline!AC105="","",IF($C$3="On",IF(AD$3&lt;=$B$2,SMALL(Data_Baseline!$C105:$AZ105,COUNTIF(Data_Baseline!$C105:$AZ105,0)+1)/MAX(Data_Baseline!$C105:$AZ105),IF(Data_Baseline!AC105=0,SMALL(Data_Baseline!$C105:$AZ105,COUNTIF(Data_Baseline!$C105:$AZ105,0)+1)/MAX(Data_Baseline!$C105:$AZ105),Data_Baseline!AC105/MAX(Data_Baseline!$C105:$AZ105))),IF(AD$3&lt;=$B$2,SMALL(Data_Baseline!$C105:$AZ105,COUNTIF(Data_Baseline!$C105:$AZ105,0)+1),IF(Data_Baseline!AC105=0,SMALL(Data_Baseline!$C105:$AZ105,COUNTIF(Data_Baseline!$C105:$AZ105,0)+1),Data_Baseline!AC105)))),"")</f>
        <v>4.217595493328935E-2</v>
      </c>
      <c r="AE105">
        <f ca="1">IFERROR(IF(Data_Baseline!AD105="","",IF($C$3="On",IF(AE$3&lt;=$B$2,SMALL(Data_Baseline!$C105:$AZ105,COUNTIF(Data_Baseline!$C105:$AZ105,0)+1)/MAX(Data_Baseline!$C105:$AZ105),IF(Data_Baseline!AD105=0,SMALL(Data_Baseline!$C105:$AZ105,COUNTIF(Data_Baseline!$C105:$AZ105,0)+1)/MAX(Data_Baseline!$C105:$AZ105),Data_Baseline!AD105/MAX(Data_Baseline!$C105:$AZ105))),IF(AE$3&lt;=$B$2,SMALL(Data_Baseline!$C105:$AZ105,COUNTIF(Data_Baseline!$C105:$AZ105,0)+1),IF(Data_Baseline!AD105=0,SMALL(Data_Baseline!$C105:$AZ105,COUNTIF(Data_Baseline!$C105:$AZ105,0)+1),Data_Baseline!AD105)))),"")</f>
        <v>8.2765845327654602E-2</v>
      </c>
      <c r="AF105">
        <f ca="1">IFERROR(IF(Data_Baseline!AE105="","",IF($C$3="On",IF(AF$3&lt;=$B$2,SMALL(Data_Baseline!$C105:$AZ105,COUNTIF(Data_Baseline!$C105:$AZ105,0)+1)/MAX(Data_Baseline!$C105:$AZ105),IF(Data_Baseline!AE105=0,SMALL(Data_Baseline!$C105:$AZ105,COUNTIF(Data_Baseline!$C105:$AZ105,0)+1)/MAX(Data_Baseline!$C105:$AZ105),Data_Baseline!AE105/MAX(Data_Baseline!$C105:$AZ105))),IF(AF$3&lt;=$B$2,SMALL(Data_Baseline!$C105:$AZ105,COUNTIF(Data_Baseline!$C105:$AZ105,0)+1),IF(Data_Baseline!AE105=0,SMALL(Data_Baseline!$C105:$AZ105,COUNTIF(Data_Baseline!$C105:$AZ105,0)+1),Data_Baseline!AE105)))),"")</f>
        <v>0.15347035137577794</v>
      </c>
      <c r="AG105">
        <f ca="1">IFERROR(IF(Data_Baseline!AF105="","",IF($C$3="On",IF(AG$3&lt;=$B$2,SMALL(Data_Baseline!$C105:$AZ105,COUNTIF(Data_Baseline!$C105:$AZ105,0)+1)/MAX(Data_Baseline!$C105:$AZ105),IF(Data_Baseline!AF105=0,SMALL(Data_Baseline!$C105:$AZ105,COUNTIF(Data_Baseline!$C105:$AZ105,0)+1)/MAX(Data_Baseline!$C105:$AZ105),Data_Baseline!AF105/MAX(Data_Baseline!$C105:$AZ105))),IF(AG$3&lt;=$B$2,SMALL(Data_Baseline!$C105:$AZ105,COUNTIF(Data_Baseline!$C105:$AZ105,0)+1),IF(Data_Baseline!AF105=0,SMALL(Data_Baseline!$C105:$AZ105,COUNTIF(Data_Baseline!$C105:$AZ105,0)+1),Data_Baseline!AF105)))),"")</f>
        <v>0.26403370141368665</v>
      </c>
      <c r="AH105">
        <f ca="1">IFERROR(IF(Data_Baseline!AG105="","",IF($C$3="On",IF(AH$3&lt;=$B$2,SMALL(Data_Baseline!$C105:$AZ105,COUNTIF(Data_Baseline!$C105:$AZ105,0)+1)/MAX(Data_Baseline!$C105:$AZ105),IF(Data_Baseline!AG105=0,SMALL(Data_Baseline!$C105:$AZ105,COUNTIF(Data_Baseline!$C105:$AZ105,0)+1)/MAX(Data_Baseline!$C105:$AZ105),Data_Baseline!AG105/MAX(Data_Baseline!$C105:$AZ105))),IF(AH$3&lt;=$B$2,SMALL(Data_Baseline!$C105:$AZ105,COUNTIF(Data_Baseline!$C105:$AZ105,0)+1),IF(Data_Baseline!AG105=0,SMALL(Data_Baseline!$C105:$AZ105,COUNTIF(Data_Baseline!$C105:$AZ105,0)+1),Data_Baseline!AG105)))),"")</f>
        <v>0.41116597078653588</v>
      </c>
      <c r="AI105">
        <f ca="1">IFERROR(IF(Data_Baseline!AH105="","",IF($C$3="On",IF(AI$3&lt;=$B$2,SMALL(Data_Baseline!$C105:$AZ105,COUNTIF(Data_Baseline!$C105:$AZ105,0)+1)/MAX(Data_Baseline!$C105:$AZ105),IF(Data_Baseline!AH105=0,SMALL(Data_Baseline!$C105:$AZ105,COUNTIF(Data_Baseline!$C105:$AZ105,0)+1)/MAX(Data_Baseline!$C105:$AZ105),Data_Baseline!AH105/MAX(Data_Baseline!$C105:$AZ105))),IF(AI$3&lt;=$B$2,SMALL(Data_Baseline!$C105:$AZ105,COUNTIF(Data_Baseline!$C105:$AZ105,0)+1),IF(Data_Baseline!AH105=0,SMALL(Data_Baseline!$C105:$AZ105,COUNTIF(Data_Baseline!$C105:$AZ105,0)+1),Data_Baseline!AH105)))),"")</f>
        <v>0.57131011369137952</v>
      </c>
      <c r="AJ105">
        <f ca="1">IFERROR(IF(Data_Baseline!AI105="","",IF($C$3="On",IF(AJ$3&lt;=$B$2,SMALL(Data_Baseline!$C105:$AZ105,COUNTIF(Data_Baseline!$C105:$AZ105,0)+1)/MAX(Data_Baseline!$C105:$AZ105),IF(Data_Baseline!AI105=0,SMALL(Data_Baseline!$C105:$AZ105,COUNTIF(Data_Baseline!$C105:$AZ105,0)+1)/MAX(Data_Baseline!$C105:$AZ105),Data_Baseline!AI105/MAX(Data_Baseline!$C105:$AZ105))),IF(AJ$3&lt;=$B$2,SMALL(Data_Baseline!$C105:$AZ105,COUNTIF(Data_Baseline!$C105:$AZ105,0)+1),IF(Data_Baseline!AI105=0,SMALL(Data_Baseline!$C105:$AZ105,COUNTIF(Data_Baseline!$C105:$AZ105,0)+1),Data_Baseline!AI105)))),"")</f>
        <v>0.71522505437116812</v>
      </c>
      <c r="AK105">
        <f ca="1">IFERROR(IF(Data_Baseline!AJ105="","",IF($C$3="On",IF(AK$3&lt;=$B$2,SMALL(Data_Baseline!$C105:$AZ105,COUNTIF(Data_Baseline!$C105:$AZ105,0)+1)/MAX(Data_Baseline!$C105:$AZ105),IF(Data_Baseline!AJ105=0,SMALL(Data_Baseline!$C105:$AZ105,COUNTIF(Data_Baseline!$C105:$AZ105,0)+1)/MAX(Data_Baseline!$C105:$AZ105),Data_Baseline!AJ105/MAX(Data_Baseline!$C105:$AZ105))),IF(AK$3&lt;=$B$2,SMALL(Data_Baseline!$C105:$AZ105,COUNTIF(Data_Baseline!$C105:$AZ105,0)+1),IF(Data_Baseline!AJ105=0,SMALL(Data_Baseline!$C105:$AZ105,COUNTIF(Data_Baseline!$C105:$AZ105,0)+1),Data_Baseline!AJ105)))),"")</f>
        <v>0.82389237125267967</v>
      </c>
      <c r="AL105">
        <f ca="1">IFERROR(IF(Data_Baseline!AK105="","",IF($C$3="On",IF(AL$3&lt;=$B$2,SMALL(Data_Baseline!$C105:$AZ105,COUNTIF(Data_Baseline!$C105:$AZ105,0)+1)/MAX(Data_Baseline!$C105:$AZ105),IF(Data_Baseline!AK105=0,SMALL(Data_Baseline!$C105:$AZ105,COUNTIF(Data_Baseline!$C105:$AZ105,0)+1)/MAX(Data_Baseline!$C105:$AZ105),Data_Baseline!AK105/MAX(Data_Baseline!$C105:$AZ105))),IF(AL$3&lt;=$B$2,SMALL(Data_Baseline!$C105:$AZ105,COUNTIF(Data_Baseline!$C105:$AZ105,0)+1),IF(Data_Baseline!AK105=0,SMALL(Data_Baseline!$C105:$AZ105,COUNTIF(Data_Baseline!$C105:$AZ105,0)+1),Data_Baseline!AK105)))),"")</f>
        <v>0.89632377683094788</v>
      </c>
      <c r="AM105">
        <f ca="1">IFERROR(IF(Data_Baseline!AL105="","",IF($C$3="On",IF(AM$3&lt;=$B$2,SMALL(Data_Baseline!$C105:$AZ105,COUNTIF(Data_Baseline!$C105:$AZ105,0)+1)/MAX(Data_Baseline!$C105:$AZ105),IF(Data_Baseline!AL105=0,SMALL(Data_Baseline!$C105:$AZ105,COUNTIF(Data_Baseline!$C105:$AZ105,0)+1)/MAX(Data_Baseline!$C105:$AZ105),Data_Baseline!AL105/MAX(Data_Baseline!$C105:$AZ105))),IF(AM$3&lt;=$B$2,SMALL(Data_Baseline!$C105:$AZ105,COUNTIF(Data_Baseline!$C105:$AZ105,0)+1),IF(Data_Baseline!AL105=0,SMALL(Data_Baseline!$C105:$AZ105,COUNTIF(Data_Baseline!$C105:$AZ105,0)+1),Data_Baseline!AL105)))),"")</f>
        <v>0.9408471231704566</v>
      </c>
      <c r="AN105">
        <f ca="1">IFERROR(IF(Data_Baseline!AM105="","",IF($C$3="On",IF(AN$3&lt;=$B$2,SMALL(Data_Baseline!$C105:$AZ105,COUNTIF(Data_Baseline!$C105:$AZ105,0)+1)/MAX(Data_Baseline!$C105:$AZ105),IF(Data_Baseline!AM105=0,SMALL(Data_Baseline!$C105:$AZ105,COUNTIF(Data_Baseline!$C105:$AZ105,0)+1)/MAX(Data_Baseline!$C105:$AZ105),Data_Baseline!AM105/MAX(Data_Baseline!$C105:$AZ105))),IF(AN$3&lt;=$B$2,SMALL(Data_Baseline!$C105:$AZ105,COUNTIF(Data_Baseline!$C105:$AZ105,0)+1),IF(Data_Baseline!AM105=0,SMALL(Data_Baseline!$C105:$AZ105,COUNTIF(Data_Baseline!$C105:$AZ105,0)+1),Data_Baseline!AM105)))),"")</f>
        <v>0.96770526328118822</v>
      </c>
      <c r="AO105">
        <f ca="1">IFERROR(IF(Data_Baseline!AN105="","",IF($C$3="On",IF(AO$3&lt;=$B$2,SMALL(Data_Baseline!$C105:$AZ105,COUNTIF(Data_Baseline!$C105:$AZ105,0)+1)/MAX(Data_Baseline!$C105:$AZ105),IF(Data_Baseline!AN105=0,SMALL(Data_Baseline!$C105:$AZ105,COUNTIF(Data_Baseline!$C105:$AZ105,0)+1)/MAX(Data_Baseline!$C105:$AZ105),Data_Baseline!AN105/MAX(Data_Baseline!$C105:$AZ105))),IF(AO$3&lt;=$B$2,SMALL(Data_Baseline!$C105:$AZ105,COUNTIF(Data_Baseline!$C105:$AZ105,0)+1),IF(Data_Baseline!AN105=0,SMALL(Data_Baseline!$C105:$AZ105,COUNTIF(Data_Baseline!$C105:$AZ105,0)+1),Data_Baseline!AN105)))),"")</f>
        <v>0.98476256985891153</v>
      </c>
      <c r="AP105">
        <f ca="1">IFERROR(IF(Data_Baseline!AO105="","",IF($C$3="On",IF(AP$3&lt;=$B$2,SMALL(Data_Baseline!$C105:$AZ105,COUNTIF(Data_Baseline!$C105:$AZ105,0)+1)/MAX(Data_Baseline!$C105:$AZ105),IF(Data_Baseline!AO105=0,SMALL(Data_Baseline!$C105:$AZ105,COUNTIF(Data_Baseline!$C105:$AZ105,0)+1)/MAX(Data_Baseline!$C105:$AZ105),Data_Baseline!AO105/MAX(Data_Baseline!$C105:$AZ105))),IF(AP$3&lt;=$B$2,SMALL(Data_Baseline!$C105:$AZ105,COUNTIF(Data_Baseline!$C105:$AZ105,0)+1),IF(Data_Baseline!AO105=0,SMALL(Data_Baseline!$C105:$AZ105,COUNTIF(Data_Baseline!$C105:$AZ105,0)+1),Data_Baseline!AO105)))),"")</f>
        <v>0.99553140987199307</v>
      </c>
      <c r="AQ105">
        <f ca="1">IFERROR(IF(Data_Baseline!AP105="","",IF($C$3="On",IF(AQ$3&lt;=$B$2,SMALL(Data_Baseline!$C105:$AZ105,COUNTIF(Data_Baseline!$C105:$AZ105,0)+1)/MAX(Data_Baseline!$C105:$AZ105),IF(Data_Baseline!AP105=0,SMALL(Data_Baseline!$C105:$AZ105,COUNTIF(Data_Baseline!$C105:$AZ105,0)+1)/MAX(Data_Baseline!$C105:$AZ105),Data_Baseline!AP105/MAX(Data_Baseline!$C105:$AZ105))),IF(AQ$3&lt;=$B$2,SMALL(Data_Baseline!$C105:$AZ105,COUNTIF(Data_Baseline!$C105:$AZ105,0)+1),IF(Data_Baseline!AP105=0,SMALL(Data_Baseline!$C105:$AZ105,COUNTIF(Data_Baseline!$C105:$AZ105,0)+1),Data_Baseline!AP105)))),"")</f>
        <v>1</v>
      </c>
      <c r="AR105" t="str">
        <f>IFERROR(IF(Data_Baseline!AQ105="","",IF($C$3="On",IF(AR$3&lt;=$B$2,SMALL(Data_Baseline!$C105:$AZ105,COUNTIF(Data_Baseline!$C105:$AZ105,0)+1)/MAX(Data_Baseline!$C105:$AZ105),IF(Data_Baseline!AQ105=0,SMALL(Data_Baseline!$C105:$AZ105,COUNTIF(Data_Baseline!$C105:$AZ105,0)+1)/MAX(Data_Baseline!$C105:$AZ105),Data_Baseline!AQ105/MAX(Data_Baseline!$C105:$AZ105))),IF(AR$3&lt;=$B$2,SMALL(Data_Baseline!$C105:$AZ105,COUNTIF(Data_Baseline!$C105:$AZ105,0)+1),IF(Data_Baseline!AQ105=0,SMALL(Data_Baseline!$C105:$AZ105,COUNTIF(Data_Baseline!$C105:$AZ105,0)+1),Data_Baseline!AQ105)))),"")</f>
        <v/>
      </c>
      <c r="AS105" t="str">
        <f>IFERROR(IF(Data_Baseline!AR105="","",IF($C$3="On",IF(AS$3&lt;=$B$2,SMALL(Data_Baseline!$C105:$AZ105,COUNTIF(Data_Baseline!$C105:$AZ105,0)+1)/MAX(Data_Baseline!$C105:$AZ105),IF(Data_Baseline!AR105=0,SMALL(Data_Baseline!$C105:$AZ105,COUNTIF(Data_Baseline!$C105:$AZ105,0)+1)/MAX(Data_Baseline!$C105:$AZ105),Data_Baseline!AR105/MAX(Data_Baseline!$C105:$AZ105))),IF(AS$3&lt;=$B$2,SMALL(Data_Baseline!$C105:$AZ105,COUNTIF(Data_Baseline!$C105:$AZ105,0)+1),IF(Data_Baseline!AR105=0,SMALL(Data_Baseline!$C105:$AZ105,COUNTIF(Data_Baseline!$C105:$AZ105,0)+1),Data_Baseline!AR105)))),"")</f>
        <v/>
      </c>
      <c r="AT105" t="str">
        <f>IFERROR(IF(Data_Baseline!AS105="","",IF($C$3="On",IF(AT$3&lt;=$B$2,SMALL(Data_Baseline!$C105:$AZ105,COUNTIF(Data_Baseline!$C105:$AZ105,0)+1)/MAX(Data_Baseline!$C105:$AZ105),IF(Data_Baseline!AS105=0,SMALL(Data_Baseline!$C105:$AZ105,COUNTIF(Data_Baseline!$C105:$AZ105,0)+1)/MAX(Data_Baseline!$C105:$AZ105),Data_Baseline!AS105/MAX(Data_Baseline!$C105:$AZ105))),IF(AT$3&lt;=$B$2,SMALL(Data_Baseline!$C105:$AZ105,COUNTIF(Data_Baseline!$C105:$AZ105,0)+1),IF(Data_Baseline!AS105=0,SMALL(Data_Baseline!$C105:$AZ105,COUNTIF(Data_Baseline!$C105:$AZ105,0)+1),Data_Baseline!AS105)))),"")</f>
        <v/>
      </c>
      <c r="AU105" t="str">
        <f>IFERROR(IF(Data_Baseline!AT105="","",IF($C$3="On",IF(AU$3&lt;=$B$2,SMALL(Data_Baseline!$C105:$AZ105,COUNTIF(Data_Baseline!$C105:$AZ105,0)+1)/MAX(Data_Baseline!$C105:$AZ105),IF(Data_Baseline!AT105=0,SMALL(Data_Baseline!$C105:$AZ105,COUNTIF(Data_Baseline!$C105:$AZ105,0)+1)/MAX(Data_Baseline!$C105:$AZ105),Data_Baseline!AT105/MAX(Data_Baseline!$C105:$AZ105))),IF(AU$3&lt;=$B$2,SMALL(Data_Baseline!$C105:$AZ105,COUNTIF(Data_Baseline!$C105:$AZ105,0)+1),IF(Data_Baseline!AT105=0,SMALL(Data_Baseline!$C105:$AZ105,COUNTIF(Data_Baseline!$C105:$AZ105,0)+1),Data_Baseline!AT105)))),"")</f>
        <v/>
      </c>
      <c r="AV105" t="str">
        <f>IFERROR(IF(Data_Baseline!AU105="","",IF($C$3="On",IF(AV$3&lt;=$B$2,SMALL(Data_Baseline!$C105:$AZ105,COUNTIF(Data_Baseline!$C105:$AZ105,0)+1)/MAX(Data_Baseline!$C105:$AZ105),IF(Data_Baseline!AU105=0,SMALL(Data_Baseline!$C105:$AZ105,COUNTIF(Data_Baseline!$C105:$AZ105,0)+1)/MAX(Data_Baseline!$C105:$AZ105),Data_Baseline!AU105/MAX(Data_Baseline!$C105:$AZ105))),IF(AV$3&lt;=$B$2,SMALL(Data_Baseline!$C105:$AZ105,COUNTIF(Data_Baseline!$C105:$AZ105,0)+1),IF(Data_Baseline!AU105=0,SMALL(Data_Baseline!$C105:$AZ105,COUNTIF(Data_Baseline!$C105:$AZ105,0)+1),Data_Baseline!AU105)))),"")</f>
        <v/>
      </c>
      <c r="AW105" t="str">
        <f>IFERROR(IF(Data_Baseline!AV105="","",IF($C$3="On",IF(AW$3&lt;=$B$2,SMALL(Data_Baseline!$C105:$AZ105,COUNTIF(Data_Baseline!$C105:$AZ105,0)+1)/MAX(Data_Baseline!$C105:$AZ105),IF(Data_Baseline!AV105=0,SMALL(Data_Baseline!$C105:$AZ105,COUNTIF(Data_Baseline!$C105:$AZ105,0)+1)/MAX(Data_Baseline!$C105:$AZ105),Data_Baseline!AV105/MAX(Data_Baseline!$C105:$AZ105))),IF(AW$3&lt;=$B$2,SMALL(Data_Baseline!$C105:$AZ105,COUNTIF(Data_Baseline!$C105:$AZ105,0)+1),IF(Data_Baseline!AV105=0,SMALL(Data_Baseline!$C105:$AZ105,COUNTIF(Data_Baseline!$C105:$AZ105,0)+1),Data_Baseline!AV105)))),"")</f>
        <v/>
      </c>
      <c r="AX105" t="str">
        <f>IFERROR(IF(Data_Baseline!AW105="","",IF($C$3="On",IF(AX$3&lt;=$B$2,SMALL(Data_Baseline!$C105:$AZ105,COUNTIF(Data_Baseline!$C105:$AZ105,0)+1)/MAX(Data_Baseline!$C105:$AZ105),IF(Data_Baseline!AW105=0,SMALL(Data_Baseline!$C105:$AZ105,COUNTIF(Data_Baseline!$C105:$AZ105,0)+1)/MAX(Data_Baseline!$C105:$AZ105),Data_Baseline!AW105/MAX(Data_Baseline!$C105:$AZ105))),IF(AX$3&lt;=$B$2,SMALL(Data_Baseline!$C105:$AZ105,COUNTIF(Data_Baseline!$C105:$AZ105,0)+1),IF(Data_Baseline!AW105=0,SMALL(Data_Baseline!$C105:$AZ105,COUNTIF(Data_Baseline!$C105:$AZ105,0)+1),Data_Baseline!AW105)))),"")</f>
        <v/>
      </c>
      <c r="AY105" t="str">
        <f>IFERROR(IF(Data_Baseline!AX105="","",IF($C$3="On",IF(AY$3&lt;=$B$2,SMALL(Data_Baseline!$C105:$AZ105,COUNTIF(Data_Baseline!$C105:$AZ105,0)+1)/MAX(Data_Baseline!$C105:$AZ105),IF(Data_Baseline!AX105=0,SMALL(Data_Baseline!$C105:$AZ105,COUNTIF(Data_Baseline!$C105:$AZ105,0)+1)/MAX(Data_Baseline!$C105:$AZ105),Data_Baseline!AX105/MAX(Data_Baseline!$C105:$AZ105))),IF(AY$3&lt;=$B$2,SMALL(Data_Baseline!$C105:$AZ105,COUNTIF(Data_Baseline!$C105:$AZ105,0)+1),IF(Data_Baseline!AX105=0,SMALL(Data_Baseline!$C105:$AZ105,COUNTIF(Data_Baseline!$C105:$AZ105,0)+1),Data_Baseline!AX105)))),"")</f>
        <v/>
      </c>
      <c r="AZ105" t="str">
        <f>IFERROR(IF(Data_Baseline!AY105="","",IF($C$3="On",IF(AZ$3&lt;=$B$2,SMALL(Data_Baseline!$C105:$AZ105,COUNTIF(Data_Baseline!$C105:$AZ105,0)+1)/MAX(Data_Baseline!$C105:$AZ105),IF(Data_Baseline!AY105=0,SMALL(Data_Baseline!$C105:$AZ105,COUNTIF(Data_Baseline!$C105:$AZ105,0)+1)/MAX(Data_Baseline!$C105:$AZ105),Data_Baseline!AY105/MAX(Data_Baseline!$C105:$AZ105))),IF(AZ$3&lt;=$B$2,SMALL(Data_Baseline!$C105:$AZ105,COUNTIF(Data_Baseline!$C105:$AZ105,0)+1),IF(Data_Baseline!AY105=0,SMALL(Data_Baseline!$C105:$AZ105,COUNTIF(Data_Baseline!$C105:$AZ105,0)+1),Data_Baseline!AY105)))),"")</f>
        <v/>
      </c>
      <c r="BA105" t="str">
        <f>IFERROR(IF(Data_Baseline!AZ105="","",IF($C$3="On",IF(BA$3&lt;=$B$2,SMALL(Data_Baseline!$C105:$AZ105,COUNTIF(Data_Baseline!$C105:$AZ105,0)+1)/MAX(Data_Baseline!$C105:$AZ105),IF(Data_Baseline!AZ105=0,SMALL(Data_Baseline!$C105:$AZ105,COUNTIF(Data_Baseline!$C105:$AZ105,0)+1)/MAX(Data_Baseline!$C105:$AZ105),Data_Baseline!AZ105/MAX(Data_Baseline!$C105:$AZ105))),IF(BA$3&lt;=$B$2,SMALL(Data_Baseline!$C105:$AZ105,COUNTIF(Data_Baseline!$C105:$AZ105,0)+1),IF(Data_Baseline!AZ105=0,SMALL(Data_Baseline!$C105:$AZ105,COUNTIF(Data_Baseline!$C105:$AZ105,0)+1),Data_Baseline!AZ105)))),"")</f>
        <v/>
      </c>
      <c r="BB105" s="79">
        <f ca="1">IF(Data_Initial!BA105="",1,0)</f>
        <v>1</v>
      </c>
      <c r="BC105" t="str">
        <f t="shared" ca="1" si="4"/>
        <v>3N_ltpD</v>
      </c>
      <c r="BD105" s="79" t="str">
        <f t="shared" ca="1" si="7"/>
        <v>3N</v>
      </c>
      <c r="BE105" s="79" t="str">
        <f ca="1">Data_Initial!BC105</f>
        <v>ltpD</v>
      </c>
      <c r="BF105" s="79" t="str">
        <f ca="1">Data_Initial!BB105</f>
        <v>2_1</v>
      </c>
      <c r="BG105">
        <f ca="1">IFERROR((INDIRECT("Plate"&amp;Data!A105&amp;"_C!"&amp;CHAR(RIGHT(Data!B105,LEN(Data!B105)-1)+65)&amp;CODE(LEFT(Data!B105,1))-58)),"")</f>
        <v>0</v>
      </c>
      <c r="BH105" t="str">
        <f ca="1">Data_Initial!BA105</f>
        <v/>
      </c>
      <c r="BI105">
        <f t="shared" ca="1" si="6"/>
        <v>1.385137701905316E-6</v>
      </c>
      <c r="BJ105" s="79" t="str">
        <f ca="1">IF(BH105="N",1+MAX($BJ$3:BJ104),"")</f>
        <v/>
      </c>
    </row>
    <row r="106" spans="1:78" x14ac:dyDescent="0.25">
      <c r="A106" s="79">
        <f ca="1">IF(BH106="N","N"&amp;BJ106,IF(BB106=0,"",MAX($A$3:A105)+1))</f>
        <v>96</v>
      </c>
      <c r="B106" s="79" t="str">
        <f ca="1">Data_Initial!A106&amp;C106</f>
        <v>2G4</v>
      </c>
      <c r="C106" s="79" t="str">
        <f ca="1">Data_Initial!B106</f>
        <v>G4</v>
      </c>
      <c r="D106">
        <f ca="1">IFERROR(IF(Data_Baseline!C106="","",IF($C$3="On",IF(D$3&lt;=$B$2,SMALL(Data_Baseline!$C106:$AZ106,COUNTIF(Data_Baseline!$C106:$AZ106,0)+1)/MAX(Data_Baseline!$C106:$AZ106),IF(Data_Baseline!C106=0,SMALL(Data_Baseline!$C106:$AZ106,COUNTIF(Data_Baseline!$C106:$AZ106,0)+1)/MAX(Data_Baseline!$C106:$AZ106),Data_Baseline!C106/MAX(Data_Baseline!$C106:$AZ106))),IF(D$3&lt;=$B$2,SMALL(Data_Baseline!$C106:$AZ106,COUNTIF(Data_Baseline!$C106:$AZ106,0)+1),IF(Data_Baseline!C106=0,SMALL(Data_Baseline!$C106:$AZ106,COUNTIF(Data_Baseline!$C106:$AZ106,0)+1),Data_Baseline!C106)))),"")</f>
        <v>2.6133479776832628E-4</v>
      </c>
      <c r="E106">
        <f ca="1">IFERROR(IF(Data_Baseline!D106="","",IF($C$3="On",IF(E$3&lt;=$B$2,SMALL(Data_Baseline!$C106:$AZ106,COUNTIF(Data_Baseline!$C106:$AZ106,0)+1)/MAX(Data_Baseline!$C106:$AZ106),IF(Data_Baseline!D106=0,SMALL(Data_Baseline!$C106:$AZ106,COUNTIF(Data_Baseline!$C106:$AZ106,0)+1)/MAX(Data_Baseline!$C106:$AZ106),Data_Baseline!D106/MAX(Data_Baseline!$C106:$AZ106))),IF(E$3&lt;=$B$2,SMALL(Data_Baseline!$C106:$AZ106,COUNTIF(Data_Baseline!$C106:$AZ106,0)+1),IF(Data_Baseline!D106=0,SMALL(Data_Baseline!$C106:$AZ106,COUNTIF(Data_Baseline!$C106:$AZ106,0)+1),Data_Baseline!D106)))),"")</f>
        <v>2.6133479776832628E-4</v>
      </c>
      <c r="F106">
        <f ca="1">IFERROR(IF(Data_Baseline!E106="","",IF($C$3="On",IF(F$3&lt;=$B$2,SMALL(Data_Baseline!$C106:$AZ106,COUNTIF(Data_Baseline!$C106:$AZ106,0)+1)/MAX(Data_Baseline!$C106:$AZ106),IF(Data_Baseline!E106=0,SMALL(Data_Baseline!$C106:$AZ106,COUNTIF(Data_Baseline!$C106:$AZ106,0)+1)/MAX(Data_Baseline!$C106:$AZ106),Data_Baseline!E106/MAX(Data_Baseline!$C106:$AZ106))),IF(F$3&lt;=$B$2,SMALL(Data_Baseline!$C106:$AZ106,COUNTIF(Data_Baseline!$C106:$AZ106,0)+1),IF(Data_Baseline!E106=0,SMALL(Data_Baseline!$C106:$AZ106,COUNTIF(Data_Baseline!$C106:$AZ106,0)+1),Data_Baseline!E106)))),"")</f>
        <v>2.6133479776832628E-4</v>
      </c>
      <c r="G106">
        <f ca="1">IFERROR(IF(Data_Baseline!F106="","",IF($C$3="On",IF(G$3&lt;=$B$2,SMALL(Data_Baseline!$C106:$AZ106,COUNTIF(Data_Baseline!$C106:$AZ106,0)+1)/MAX(Data_Baseline!$C106:$AZ106),IF(Data_Baseline!F106=0,SMALL(Data_Baseline!$C106:$AZ106,COUNTIF(Data_Baseline!$C106:$AZ106,0)+1)/MAX(Data_Baseline!$C106:$AZ106),Data_Baseline!F106/MAX(Data_Baseline!$C106:$AZ106))),IF(G$3&lt;=$B$2,SMALL(Data_Baseline!$C106:$AZ106,COUNTIF(Data_Baseline!$C106:$AZ106,0)+1),IF(Data_Baseline!F106=0,SMALL(Data_Baseline!$C106:$AZ106,COUNTIF(Data_Baseline!$C106:$AZ106,0)+1),Data_Baseline!F106)))),"")</f>
        <v>2.6133479776832628E-4</v>
      </c>
      <c r="H106">
        <f ca="1">IFERROR(IF(Data_Baseline!G106="","",IF($C$3="On",IF(H$3&lt;=$B$2,SMALL(Data_Baseline!$C106:$AZ106,COUNTIF(Data_Baseline!$C106:$AZ106,0)+1)/MAX(Data_Baseline!$C106:$AZ106),IF(Data_Baseline!G106=0,SMALL(Data_Baseline!$C106:$AZ106,COUNTIF(Data_Baseline!$C106:$AZ106,0)+1)/MAX(Data_Baseline!$C106:$AZ106),Data_Baseline!G106/MAX(Data_Baseline!$C106:$AZ106))),IF(H$3&lt;=$B$2,SMALL(Data_Baseline!$C106:$AZ106,COUNTIF(Data_Baseline!$C106:$AZ106,0)+1),IF(Data_Baseline!G106=0,SMALL(Data_Baseline!$C106:$AZ106,COUNTIF(Data_Baseline!$C106:$AZ106,0)+1),Data_Baseline!G106)))),"")</f>
        <v>2.6133479776832628E-4</v>
      </c>
      <c r="I106">
        <f ca="1">IFERROR(IF(Data_Baseline!H106="","",IF($C$3="On",IF(I$3&lt;=$B$2,SMALL(Data_Baseline!$C106:$AZ106,COUNTIF(Data_Baseline!$C106:$AZ106,0)+1)/MAX(Data_Baseline!$C106:$AZ106),IF(Data_Baseline!H106=0,SMALL(Data_Baseline!$C106:$AZ106,COUNTIF(Data_Baseline!$C106:$AZ106,0)+1)/MAX(Data_Baseline!$C106:$AZ106),Data_Baseline!H106/MAX(Data_Baseline!$C106:$AZ106))),IF(I$3&lt;=$B$2,SMALL(Data_Baseline!$C106:$AZ106,COUNTIF(Data_Baseline!$C106:$AZ106,0)+1),IF(Data_Baseline!H106=0,SMALL(Data_Baseline!$C106:$AZ106,COUNTIF(Data_Baseline!$C106:$AZ106,0)+1),Data_Baseline!H106)))),"")</f>
        <v>2.6133479776832628E-4</v>
      </c>
      <c r="J106">
        <f ca="1">IFERROR(IF(Data_Baseline!I106="","",IF($C$3="On",IF(J$3&lt;=$B$2,SMALL(Data_Baseline!$C106:$AZ106,COUNTIF(Data_Baseline!$C106:$AZ106,0)+1)/MAX(Data_Baseline!$C106:$AZ106),IF(Data_Baseline!I106=0,SMALL(Data_Baseline!$C106:$AZ106,COUNTIF(Data_Baseline!$C106:$AZ106,0)+1)/MAX(Data_Baseline!$C106:$AZ106),Data_Baseline!I106/MAX(Data_Baseline!$C106:$AZ106))),IF(J$3&lt;=$B$2,SMALL(Data_Baseline!$C106:$AZ106,COUNTIF(Data_Baseline!$C106:$AZ106,0)+1),IF(Data_Baseline!I106=0,SMALL(Data_Baseline!$C106:$AZ106,COUNTIF(Data_Baseline!$C106:$AZ106,0)+1),Data_Baseline!I106)))),"")</f>
        <v>2.6133479776832628E-4</v>
      </c>
      <c r="K106">
        <f ca="1">IFERROR(IF(Data_Baseline!J106="","",IF($C$3="On",IF(K$3&lt;=$B$2,SMALL(Data_Baseline!$C106:$AZ106,COUNTIF(Data_Baseline!$C106:$AZ106,0)+1)/MAX(Data_Baseline!$C106:$AZ106),IF(Data_Baseline!J106=0,SMALL(Data_Baseline!$C106:$AZ106,COUNTIF(Data_Baseline!$C106:$AZ106,0)+1)/MAX(Data_Baseline!$C106:$AZ106),Data_Baseline!J106/MAX(Data_Baseline!$C106:$AZ106))),IF(K$3&lt;=$B$2,SMALL(Data_Baseline!$C106:$AZ106,COUNTIF(Data_Baseline!$C106:$AZ106,0)+1),IF(Data_Baseline!J106=0,SMALL(Data_Baseline!$C106:$AZ106,COUNTIF(Data_Baseline!$C106:$AZ106,0)+1),Data_Baseline!J106)))),"")</f>
        <v>2.6133479776832628E-4</v>
      </c>
      <c r="L106">
        <f ca="1">IFERROR(IF(Data_Baseline!K106="","",IF($C$3="On",IF(L$3&lt;=$B$2,SMALL(Data_Baseline!$C106:$AZ106,COUNTIF(Data_Baseline!$C106:$AZ106,0)+1)/MAX(Data_Baseline!$C106:$AZ106),IF(Data_Baseline!K106=0,SMALL(Data_Baseline!$C106:$AZ106,COUNTIF(Data_Baseline!$C106:$AZ106,0)+1)/MAX(Data_Baseline!$C106:$AZ106),Data_Baseline!K106/MAX(Data_Baseline!$C106:$AZ106))),IF(L$3&lt;=$B$2,SMALL(Data_Baseline!$C106:$AZ106,COUNTIF(Data_Baseline!$C106:$AZ106,0)+1),IF(Data_Baseline!K106=0,SMALL(Data_Baseline!$C106:$AZ106,COUNTIF(Data_Baseline!$C106:$AZ106,0)+1),Data_Baseline!K106)))),"")</f>
        <v>2.6133479776832628E-4</v>
      </c>
      <c r="M106">
        <f ca="1">IFERROR(IF(Data_Baseline!L106="","",IF($C$3="On",IF(M$3&lt;=$B$2,SMALL(Data_Baseline!$C106:$AZ106,COUNTIF(Data_Baseline!$C106:$AZ106,0)+1)/MAX(Data_Baseline!$C106:$AZ106),IF(Data_Baseline!L106=0,SMALL(Data_Baseline!$C106:$AZ106,COUNTIF(Data_Baseline!$C106:$AZ106,0)+1)/MAX(Data_Baseline!$C106:$AZ106),Data_Baseline!L106/MAX(Data_Baseline!$C106:$AZ106))),IF(M$3&lt;=$B$2,SMALL(Data_Baseline!$C106:$AZ106,COUNTIF(Data_Baseline!$C106:$AZ106,0)+1),IF(Data_Baseline!L106=0,SMALL(Data_Baseline!$C106:$AZ106,COUNTIF(Data_Baseline!$C106:$AZ106,0)+1),Data_Baseline!L106)))),"")</f>
        <v>2.6133479776832628E-4</v>
      </c>
      <c r="N106">
        <f ca="1">IFERROR(IF(Data_Baseline!M106="","",IF($C$3="On",IF(N$3&lt;=$B$2,SMALL(Data_Baseline!$C106:$AZ106,COUNTIF(Data_Baseline!$C106:$AZ106,0)+1)/MAX(Data_Baseline!$C106:$AZ106),IF(Data_Baseline!M106=0,SMALL(Data_Baseline!$C106:$AZ106,COUNTIF(Data_Baseline!$C106:$AZ106,0)+1)/MAX(Data_Baseline!$C106:$AZ106),Data_Baseline!M106/MAX(Data_Baseline!$C106:$AZ106))),IF(N$3&lt;=$B$2,SMALL(Data_Baseline!$C106:$AZ106,COUNTIF(Data_Baseline!$C106:$AZ106,0)+1),IF(Data_Baseline!M106=0,SMALL(Data_Baseline!$C106:$AZ106,COUNTIF(Data_Baseline!$C106:$AZ106,0)+1),Data_Baseline!M106)))),"")</f>
        <v>2.6133479776832628E-4</v>
      </c>
      <c r="O106">
        <f ca="1">IFERROR(IF(Data_Baseline!N106="","",IF($C$3="On",IF(O$3&lt;=$B$2,SMALL(Data_Baseline!$C106:$AZ106,COUNTIF(Data_Baseline!$C106:$AZ106,0)+1)/MAX(Data_Baseline!$C106:$AZ106),IF(Data_Baseline!N106=0,SMALL(Data_Baseline!$C106:$AZ106,COUNTIF(Data_Baseline!$C106:$AZ106,0)+1)/MAX(Data_Baseline!$C106:$AZ106),Data_Baseline!N106/MAX(Data_Baseline!$C106:$AZ106))),IF(O$3&lt;=$B$2,SMALL(Data_Baseline!$C106:$AZ106,COUNTIF(Data_Baseline!$C106:$AZ106,0)+1),IF(Data_Baseline!N106=0,SMALL(Data_Baseline!$C106:$AZ106,COUNTIF(Data_Baseline!$C106:$AZ106,0)+1),Data_Baseline!N106)))),"")</f>
        <v>2.6133479776832628E-4</v>
      </c>
      <c r="P106">
        <f ca="1">IFERROR(IF(Data_Baseline!O106="","",IF($C$3="On",IF(P$3&lt;=$B$2,SMALL(Data_Baseline!$C106:$AZ106,COUNTIF(Data_Baseline!$C106:$AZ106,0)+1)/MAX(Data_Baseline!$C106:$AZ106),IF(Data_Baseline!O106=0,SMALL(Data_Baseline!$C106:$AZ106,COUNTIF(Data_Baseline!$C106:$AZ106,0)+1)/MAX(Data_Baseline!$C106:$AZ106),Data_Baseline!O106/MAX(Data_Baseline!$C106:$AZ106))),IF(P$3&lt;=$B$2,SMALL(Data_Baseline!$C106:$AZ106,COUNTIF(Data_Baseline!$C106:$AZ106,0)+1),IF(Data_Baseline!O106=0,SMALL(Data_Baseline!$C106:$AZ106,COUNTIF(Data_Baseline!$C106:$AZ106,0)+1),Data_Baseline!O106)))),"")</f>
        <v>2.6133479776832628E-4</v>
      </c>
      <c r="Q106">
        <f ca="1">IFERROR(IF(Data_Baseline!P106="","",IF($C$3="On",IF(Q$3&lt;=$B$2,SMALL(Data_Baseline!$C106:$AZ106,COUNTIF(Data_Baseline!$C106:$AZ106,0)+1)/MAX(Data_Baseline!$C106:$AZ106),IF(Data_Baseline!P106=0,SMALL(Data_Baseline!$C106:$AZ106,COUNTIF(Data_Baseline!$C106:$AZ106,0)+1)/MAX(Data_Baseline!$C106:$AZ106),Data_Baseline!P106/MAX(Data_Baseline!$C106:$AZ106))),IF(Q$3&lt;=$B$2,SMALL(Data_Baseline!$C106:$AZ106,COUNTIF(Data_Baseline!$C106:$AZ106,0)+1),IF(Data_Baseline!P106=0,SMALL(Data_Baseline!$C106:$AZ106,COUNTIF(Data_Baseline!$C106:$AZ106,0)+1),Data_Baseline!P106)))),"")</f>
        <v>2.6133479776832628E-4</v>
      </c>
      <c r="R106">
        <f ca="1">IFERROR(IF(Data_Baseline!Q106="","",IF($C$3="On",IF(R$3&lt;=$B$2,SMALL(Data_Baseline!$C106:$AZ106,COUNTIF(Data_Baseline!$C106:$AZ106,0)+1)/MAX(Data_Baseline!$C106:$AZ106),IF(Data_Baseline!Q106=0,SMALL(Data_Baseline!$C106:$AZ106,COUNTIF(Data_Baseline!$C106:$AZ106,0)+1)/MAX(Data_Baseline!$C106:$AZ106),Data_Baseline!Q106/MAX(Data_Baseline!$C106:$AZ106))),IF(R$3&lt;=$B$2,SMALL(Data_Baseline!$C106:$AZ106,COUNTIF(Data_Baseline!$C106:$AZ106,0)+1),IF(Data_Baseline!Q106=0,SMALL(Data_Baseline!$C106:$AZ106,COUNTIF(Data_Baseline!$C106:$AZ106,0)+1),Data_Baseline!Q106)))),"")</f>
        <v>2.6133479776832628E-4</v>
      </c>
      <c r="S106">
        <f ca="1">IFERROR(IF(Data_Baseline!R106="","",IF($C$3="On",IF(S$3&lt;=$B$2,SMALL(Data_Baseline!$C106:$AZ106,COUNTIF(Data_Baseline!$C106:$AZ106,0)+1)/MAX(Data_Baseline!$C106:$AZ106),IF(Data_Baseline!R106=0,SMALL(Data_Baseline!$C106:$AZ106,COUNTIF(Data_Baseline!$C106:$AZ106,0)+1)/MAX(Data_Baseline!$C106:$AZ106),Data_Baseline!R106/MAX(Data_Baseline!$C106:$AZ106))),IF(S$3&lt;=$B$2,SMALL(Data_Baseline!$C106:$AZ106,COUNTIF(Data_Baseline!$C106:$AZ106,0)+1),IF(Data_Baseline!R106=0,SMALL(Data_Baseline!$C106:$AZ106,COUNTIF(Data_Baseline!$C106:$AZ106,0)+1),Data_Baseline!R106)))),"")</f>
        <v>2.6133479776832628E-4</v>
      </c>
      <c r="T106">
        <f ca="1">IFERROR(IF(Data_Baseline!S106="","",IF($C$3="On",IF(T$3&lt;=$B$2,SMALL(Data_Baseline!$C106:$AZ106,COUNTIF(Data_Baseline!$C106:$AZ106,0)+1)/MAX(Data_Baseline!$C106:$AZ106),IF(Data_Baseline!S106=0,SMALL(Data_Baseline!$C106:$AZ106,COUNTIF(Data_Baseline!$C106:$AZ106,0)+1)/MAX(Data_Baseline!$C106:$AZ106),Data_Baseline!S106/MAX(Data_Baseline!$C106:$AZ106))),IF(T$3&lt;=$B$2,SMALL(Data_Baseline!$C106:$AZ106,COUNTIF(Data_Baseline!$C106:$AZ106,0)+1),IF(Data_Baseline!S106=0,SMALL(Data_Baseline!$C106:$AZ106,COUNTIF(Data_Baseline!$C106:$AZ106,0)+1),Data_Baseline!S106)))),"")</f>
        <v>2.6133479776832628E-4</v>
      </c>
      <c r="U106">
        <f ca="1">IFERROR(IF(Data_Baseline!T106="","",IF($C$3="On",IF(U$3&lt;=$B$2,SMALL(Data_Baseline!$C106:$AZ106,COUNTIF(Data_Baseline!$C106:$AZ106,0)+1)/MAX(Data_Baseline!$C106:$AZ106),IF(Data_Baseline!T106=0,SMALL(Data_Baseline!$C106:$AZ106,COUNTIF(Data_Baseline!$C106:$AZ106,0)+1)/MAX(Data_Baseline!$C106:$AZ106),Data_Baseline!T106/MAX(Data_Baseline!$C106:$AZ106))),IF(U$3&lt;=$B$2,SMALL(Data_Baseline!$C106:$AZ106,COUNTIF(Data_Baseline!$C106:$AZ106,0)+1),IF(Data_Baseline!T106=0,SMALL(Data_Baseline!$C106:$AZ106,COUNTIF(Data_Baseline!$C106:$AZ106,0)+1),Data_Baseline!T106)))),"")</f>
        <v>2.6133479776832628E-4</v>
      </c>
      <c r="V106">
        <f ca="1">IFERROR(IF(Data_Baseline!U106="","",IF($C$3="On",IF(V$3&lt;=$B$2,SMALL(Data_Baseline!$C106:$AZ106,COUNTIF(Data_Baseline!$C106:$AZ106,0)+1)/MAX(Data_Baseline!$C106:$AZ106),IF(Data_Baseline!U106=0,SMALL(Data_Baseline!$C106:$AZ106,COUNTIF(Data_Baseline!$C106:$AZ106,0)+1)/MAX(Data_Baseline!$C106:$AZ106),Data_Baseline!U106/MAX(Data_Baseline!$C106:$AZ106))),IF(V$3&lt;=$B$2,SMALL(Data_Baseline!$C106:$AZ106,COUNTIF(Data_Baseline!$C106:$AZ106,0)+1),IF(Data_Baseline!U106=0,SMALL(Data_Baseline!$C106:$AZ106,COUNTIF(Data_Baseline!$C106:$AZ106,0)+1),Data_Baseline!U106)))),"")</f>
        <v>2.6133479776832628E-4</v>
      </c>
      <c r="W106">
        <f ca="1">IFERROR(IF(Data_Baseline!V106="","",IF($C$3="On",IF(W$3&lt;=$B$2,SMALL(Data_Baseline!$C106:$AZ106,COUNTIF(Data_Baseline!$C106:$AZ106,0)+1)/MAX(Data_Baseline!$C106:$AZ106),IF(Data_Baseline!V106=0,SMALL(Data_Baseline!$C106:$AZ106,COUNTIF(Data_Baseline!$C106:$AZ106,0)+1)/MAX(Data_Baseline!$C106:$AZ106),Data_Baseline!V106/MAX(Data_Baseline!$C106:$AZ106))),IF(W$3&lt;=$B$2,SMALL(Data_Baseline!$C106:$AZ106,COUNTIF(Data_Baseline!$C106:$AZ106,0)+1),IF(Data_Baseline!V106=0,SMALL(Data_Baseline!$C106:$AZ106,COUNTIF(Data_Baseline!$C106:$AZ106,0)+1),Data_Baseline!V106)))),"")</f>
        <v>2.6133479776832628E-4</v>
      </c>
      <c r="X106">
        <f ca="1">IFERROR(IF(Data_Baseline!W106="","",IF($C$3="On",IF(X$3&lt;=$B$2,SMALL(Data_Baseline!$C106:$AZ106,COUNTIF(Data_Baseline!$C106:$AZ106,0)+1)/MAX(Data_Baseline!$C106:$AZ106),IF(Data_Baseline!W106=0,SMALL(Data_Baseline!$C106:$AZ106,COUNTIF(Data_Baseline!$C106:$AZ106,0)+1)/MAX(Data_Baseline!$C106:$AZ106),Data_Baseline!W106/MAX(Data_Baseline!$C106:$AZ106))),IF(X$3&lt;=$B$2,SMALL(Data_Baseline!$C106:$AZ106,COUNTIF(Data_Baseline!$C106:$AZ106,0)+1),IF(Data_Baseline!W106=0,SMALL(Data_Baseline!$C106:$AZ106,COUNTIF(Data_Baseline!$C106:$AZ106,0)+1),Data_Baseline!W106)))),"")</f>
        <v>2.6133479776832628E-4</v>
      </c>
      <c r="Y106">
        <f ca="1">IFERROR(IF(Data_Baseline!X106="","",IF($C$3="On",IF(Y$3&lt;=$B$2,SMALL(Data_Baseline!$C106:$AZ106,COUNTIF(Data_Baseline!$C106:$AZ106,0)+1)/MAX(Data_Baseline!$C106:$AZ106),IF(Data_Baseline!X106=0,SMALL(Data_Baseline!$C106:$AZ106,COUNTIF(Data_Baseline!$C106:$AZ106,0)+1)/MAX(Data_Baseline!$C106:$AZ106),Data_Baseline!X106/MAX(Data_Baseline!$C106:$AZ106))),IF(Y$3&lt;=$B$2,SMALL(Data_Baseline!$C106:$AZ106,COUNTIF(Data_Baseline!$C106:$AZ106,0)+1),IF(Data_Baseline!X106=0,SMALL(Data_Baseline!$C106:$AZ106,COUNTIF(Data_Baseline!$C106:$AZ106,0)+1),Data_Baseline!X106)))),"")</f>
        <v>2.6133479776832628E-4</v>
      </c>
      <c r="Z106">
        <f ca="1">IFERROR(IF(Data_Baseline!Y106="","",IF($C$3="On",IF(Z$3&lt;=$B$2,SMALL(Data_Baseline!$C106:$AZ106,COUNTIF(Data_Baseline!$C106:$AZ106,0)+1)/MAX(Data_Baseline!$C106:$AZ106),IF(Data_Baseline!Y106=0,SMALL(Data_Baseline!$C106:$AZ106,COUNTIF(Data_Baseline!$C106:$AZ106,0)+1)/MAX(Data_Baseline!$C106:$AZ106),Data_Baseline!Y106/MAX(Data_Baseline!$C106:$AZ106))),IF(Z$3&lt;=$B$2,SMALL(Data_Baseline!$C106:$AZ106,COUNTIF(Data_Baseline!$C106:$AZ106,0)+1),IF(Data_Baseline!Y106=0,SMALL(Data_Baseline!$C106:$AZ106,COUNTIF(Data_Baseline!$C106:$AZ106,0)+1),Data_Baseline!Y106)))),"")</f>
        <v>2.6133479776832628E-4</v>
      </c>
      <c r="AA106">
        <f ca="1">IFERROR(IF(Data_Baseline!Z106="","",IF($C$3="On",IF(AA$3&lt;=$B$2,SMALL(Data_Baseline!$C106:$AZ106,COUNTIF(Data_Baseline!$C106:$AZ106,0)+1)/MAX(Data_Baseline!$C106:$AZ106),IF(Data_Baseline!Z106=0,SMALL(Data_Baseline!$C106:$AZ106,COUNTIF(Data_Baseline!$C106:$AZ106,0)+1)/MAX(Data_Baseline!$C106:$AZ106),Data_Baseline!Z106/MAX(Data_Baseline!$C106:$AZ106))),IF(AA$3&lt;=$B$2,SMALL(Data_Baseline!$C106:$AZ106,COUNTIF(Data_Baseline!$C106:$AZ106,0)+1),IF(Data_Baseline!Z106=0,SMALL(Data_Baseline!$C106:$AZ106,COUNTIF(Data_Baseline!$C106:$AZ106,0)+1),Data_Baseline!Z106)))),"")</f>
        <v>2.9598336177046854E-3</v>
      </c>
      <c r="AB106">
        <f ca="1">IFERROR(IF(Data_Baseline!AA106="","",IF($C$3="On",IF(AB$3&lt;=$B$2,SMALL(Data_Baseline!$C106:$AZ106,COUNTIF(Data_Baseline!$C106:$AZ106,0)+1)/MAX(Data_Baseline!$C106:$AZ106),IF(Data_Baseline!AA106=0,SMALL(Data_Baseline!$C106:$AZ106,COUNTIF(Data_Baseline!$C106:$AZ106,0)+1)/MAX(Data_Baseline!$C106:$AZ106),Data_Baseline!AA106/MAX(Data_Baseline!$C106:$AZ106))),IF(AB$3&lt;=$B$2,SMALL(Data_Baseline!$C106:$AZ106,COUNTIF(Data_Baseline!$C106:$AZ106,0)+1),IF(Data_Baseline!AA106=0,SMALL(Data_Baseline!$C106:$AZ106,COUNTIF(Data_Baseline!$C106:$AZ106,0)+1),Data_Baseline!AA106)))),"")</f>
        <v>8.5298609623160361E-3</v>
      </c>
      <c r="AC106">
        <f ca="1">IFERROR(IF(Data_Baseline!AB106="","",IF($C$3="On",IF(AC$3&lt;=$B$2,SMALL(Data_Baseline!$C106:$AZ106,COUNTIF(Data_Baseline!$C106:$AZ106,0)+1)/MAX(Data_Baseline!$C106:$AZ106),IF(Data_Baseline!AB106=0,SMALL(Data_Baseline!$C106:$AZ106,COUNTIF(Data_Baseline!$C106:$AZ106,0)+1)/MAX(Data_Baseline!$C106:$AZ106),Data_Baseline!AB106/MAX(Data_Baseline!$C106:$AZ106))),IF(AC$3&lt;=$B$2,SMALL(Data_Baseline!$C106:$AZ106,COUNTIF(Data_Baseline!$C106:$AZ106,0)+1),IF(Data_Baseline!AB106=0,SMALL(Data_Baseline!$C106:$AZ106,COUNTIF(Data_Baseline!$C106:$AZ106,0)+1),Data_Baseline!AB106)))),"")</f>
        <v>1.9528553076341382E-2</v>
      </c>
      <c r="AD106">
        <f ca="1">IFERROR(IF(Data_Baseline!AC106="","",IF($C$3="On",IF(AD$3&lt;=$B$2,SMALL(Data_Baseline!$C106:$AZ106,COUNTIF(Data_Baseline!$C106:$AZ106,0)+1)/MAX(Data_Baseline!$C106:$AZ106),IF(Data_Baseline!AC106=0,SMALL(Data_Baseline!$C106:$AZ106,COUNTIF(Data_Baseline!$C106:$AZ106,0)+1)/MAX(Data_Baseline!$C106:$AZ106),Data_Baseline!AC106/MAX(Data_Baseline!$C106:$AZ106))),IF(AD$3&lt;=$B$2,SMALL(Data_Baseline!$C106:$AZ106,COUNTIF(Data_Baseline!$C106:$AZ106,0)+1),IF(Data_Baseline!AC106=0,SMALL(Data_Baseline!$C106:$AZ106,COUNTIF(Data_Baseline!$C106:$AZ106,0)+1),Data_Baseline!AC106)))),"")</f>
        <v>4.0258770497498216E-2</v>
      </c>
      <c r="AE106">
        <f ca="1">IFERROR(IF(Data_Baseline!AD106="","",IF($C$3="On",IF(AE$3&lt;=$B$2,SMALL(Data_Baseline!$C106:$AZ106,COUNTIF(Data_Baseline!$C106:$AZ106,0)+1)/MAX(Data_Baseline!$C106:$AZ106),IF(Data_Baseline!AD106=0,SMALL(Data_Baseline!$C106:$AZ106,COUNTIF(Data_Baseline!$C106:$AZ106,0)+1)/MAX(Data_Baseline!$C106:$AZ106),Data_Baseline!AD106/MAX(Data_Baseline!$C106:$AZ106))),IF(AE$3&lt;=$B$2,SMALL(Data_Baseline!$C106:$AZ106,COUNTIF(Data_Baseline!$C106:$AZ106,0)+1),IF(Data_Baseline!AD106=0,SMALL(Data_Baseline!$C106:$AZ106,COUNTIF(Data_Baseline!$C106:$AZ106,0)+1),Data_Baseline!AD106)))),"")</f>
        <v>7.7858742298855269E-2</v>
      </c>
      <c r="AF106">
        <f ca="1">IFERROR(IF(Data_Baseline!AE106="","",IF($C$3="On",IF(AF$3&lt;=$B$2,SMALL(Data_Baseline!$C106:$AZ106,COUNTIF(Data_Baseline!$C106:$AZ106,0)+1)/MAX(Data_Baseline!$C106:$AZ106),IF(Data_Baseline!AE106=0,SMALL(Data_Baseline!$C106:$AZ106,COUNTIF(Data_Baseline!$C106:$AZ106,0)+1)/MAX(Data_Baseline!$C106:$AZ106),Data_Baseline!AE106/MAX(Data_Baseline!$C106:$AZ106))),IF(AF$3&lt;=$B$2,SMALL(Data_Baseline!$C106:$AZ106,COUNTIF(Data_Baseline!$C106:$AZ106,0)+1),IF(Data_Baseline!AE106=0,SMALL(Data_Baseline!$C106:$AZ106,COUNTIF(Data_Baseline!$C106:$AZ106,0)+1),Data_Baseline!AE106)))),"")</f>
        <v>0.14234386667522006</v>
      </c>
      <c r="AG106">
        <f ca="1">IFERROR(IF(Data_Baseline!AF106="","",IF($C$3="On",IF(AG$3&lt;=$B$2,SMALL(Data_Baseline!$C106:$AZ106,COUNTIF(Data_Baseline!$C106:$AZ106,0)+1)/MAX(Data_Baseline!$C106:$AZ106),IF(Data_Baseline!AF106=0,SMALL(Data_Baseline!$C106:$AZ106,COUNTIF(Data_Baseline!$C106:$AZ106,0)+1)/MAX(Data_Baseline!$C106:$AZ106),Data_Baseline!AF106/MAX(Data_Baseline!$C106:$AZ106))),IF(AG$3&lt;=$B$2,SMALL(Data_Baseline!$C106:$AZ106,COUNTIF(Data_Baseline!$C106:$AZ106,0)+1),IF(Data_Baseline!AF106=0,SMALL(Data_Baseline!$C106:$AZ106,COUNTIF(Data_Baseline!$C106:$AZ106,0)+1),Data_Baseline!AF106)))),"")</f>
        <v>0.24367040251434566</v>
      </c>
      <c r="AH106">
        <f ca="1">IFERROR(IF(Data_Baseline!AG106="","",IF($C$3="On",IF(AH$3&lt;=$B$2,SMALL(Data_Baseline!$C106:$AZ106,COUNTIF(Data_Baseline!$C106:$AZ106,0)+1)/MAX(Data_Baseline!$C106:$AZ106),IF(Data_Baseline!AG106=0,SMALL(Data_Baseline!$C106:$AZ106,COUNTIF(Data_Baseline!$C106:$AZ106,0)+1)/MAX(Data_Baseline!$C106:$AZ106),Data_Baseline!AG106/MAX(Data_Baseline!$C106:$AZ106))),IF(AH$3&lt;=$B$2,SMALL(Data_Baseline!$C106:$AZ106,COUNTIF(Data_Baseline!$C106:$AZ106,0)+1),IF(Data_Baseline!AG106=0,SMALL(Data_Baseline!$C106:$AZ106,COUNTIF(Data_Baseline!$C106:$AZ106,0)+1),Data_Baseline!AG106)))),"")</f>
        <v>0.38220200821889644</v>
      </c>
      <c r="AI106">
        <f ca="1">IFERROR(IF(Data_Baseline!AH106="","",IF($C$3="On",IF(AI$3&lt;=$B$2,SMALL(Data_Baseline!$C106:$AZ106,COUNTIF(Data_Baseline!$C106:$AZ106,0)+1)/MAX(Data_Baseline!$C106:$AZ106),IF(Data_Baseline!AH106=0,SMALL(Data_Baseline!$C106:$AZ106,COUNTIF(Data_Baseline!$C106:$AZ106,0)+1)/MAX(Data_Baseline!$C106:$AZ106),Data_Baseline!AH106/MAX(Data_Baseline!$C106:$AZ106))),IF(AI$3&lt;=$B$2,SMALL(Data_Baseline!$C106:$AZ106,COUNTIF(Data_Baseline!$C106:$AZ106,0)+1),IF(Data_Baseline!AH106=0,SMALL(Data_Baseline!$C106:$AZ106,COUNTIF(Data_Baseline!$C106:$AZ106,0)+1),Data_Baseline!AH106)))),"")</f>
        <v>0.5378027730303182</v>
      </c>
      <c r="AJ106">
        <f ca="1">IFERROR(IF(Data_Baseline!AI106="","",IF($C$3="On",IF(AJ$3&lt;=$B$2,SMALL(Data_Baseline!$C106:$AZ106,COUNTIF(Data_Baseline!$C106:$AZ106,0)+1)/MAX(Data_Baseline!$C106:$AZ106),IF(Data_Baseline!AI106=0,SMALL(Data_Baseline!$C106:$AZ106,COUNTIF(Data_Baseline!$C106:$AZ106,0)+1)/MAX(Data_Baseline!$C106:$AZ106),Data_Baseline!AI106/MAX(Data_Baseline!$C106:$AZ106))),IF(AJ$3&lt;=$B$2,SMALL(Data_Baseline!$C106:$AZ106,COUNTIF(Data_Baseline!$C106:$AZ106,0)+1),IF(Data_Baseline!AI106=0,SMALL(Data_Baseline!$C106:$AZ106,COUNTIF(Data_Baseline!$C106:$AZ106,0)+1),Data_Baseline!AI106)))),"")</f>
        <v>0.68436671981900599</v>
      </c>
      <c r="AK106">
        <f ca="1">IFERROR(IF(Data_Baseline!AJ106="","",IF($C$3="On",IF(AK$3&lt;=$B$2,SMALL(Data_Baseline!$C106:$AZ106,COUNTIF(Data_Baseline!$C106:$AZ106,0)+1)/MAX(Data_Baseline!$C106:$AZ106),IF(Data_Baseline!AJ106=0,SMALL(Data_Baseline!$C106:$AZ106,COUNTIF(Data_Baseline!$C106:$AZ106,0)+1)/MAX(Data_Baseline!$C106:$AZ106),Data_Baseline!AJ106/MAX(Data_Baseline!$C106:$AZ106))),IF(AK$3&lt;=$B$2,SMALL(Data_Baseline!$C106:$AZ106,COUNTIF(Data_Baseline!$C106:$AZ106,0)+1),IF(Data_Baseline!AJ106=0,SMALL(Data_Baseline!$C106:$AZ106,COUNTIF(Data_Baseline!$C106:$AZ106,0)+1),Data_Baseline!AJ106)))),"")</f>
        <v>0.79982370440214545</v>
      </c>
      <c r="AL106">
        <f ca="1">IFERROR(IF(Data_Baseline!AK106="","",IF($C$3="On",IF(AL$3&lt;=$B$2,SMALL(Data_Baseline!$C106:$AZ106,COUNTIF(Data_Baseline!$C106:$AZ106,0)+1)/MAX(Data_Baseline!$C106:$AZ106),IF(Data_Baseline!AK106=0,SMALL(Data_Baseline!$C106:$AZ106,COUNTIF(Data_Baseline!$C106:$AZ106,0)+1)/MAX(Data_Baseline!$C106:$AZ106),Data_Baseline!AK106/MAX(Data_Baseline!$C106:$AZ106))),IF(AL$3&lt;=$B$2,SMALL(Data_Baseline!$C106:$AZ106,COUNTIF(Data_Baseline!$C106:$AZ106,0)+1),IF(Data_Baseline!AK106=0,SMALL(Data_Baseline!$C106:$AZ106,COUNTIF(Data_Baseline!$C106:$AZ106,0)+1),Data_Baseline!AK106)))),"")</f>
        <v>0.88065128677695848</v>
      </c>
      <c r="AM106">
        <f ca="1">IFERROR(IF(Data_Baseline!AL106="","",IF($C$3="On",IF(AM$3&lt;=$B$2,SMALL(Data_Baseline!$C106:$AZ106,COUNTIF(Data_Baseline!$C106:$AZ106,0)+1)/MAX(Data_Baseline!$C106:$AZ106),IF(Data_Baseline!AL106=0,SMALL(Data_Baseline!$C106:$AZ106,COUNTIF(Data_Baseline!$C106:$AZ106,0)+1)/MAX(Data_Baseline!$C106:$AZ106),Data_Baseline!AL106/MAX(Data_Baseline!$C106:$AZ106))),IF(AM$3&lt;=$B$2,SMALL(Data_Baseline!$C106:$AZ106,COUNTIF(Data_Baseline!$C106:$AZ106,0)+1),IF(Data_Baseline!AL106=0,SMALL(Data_Baseline!$C106:$AZ106,COUNTIF(Data_Baseline!$C106:$AZ106,0)+1),Data_Baseline!AL106)))),"")</f>
        <v>0.93136100110678011</v>
      </c>
      <c r="AN106">
        <f ca="1">IFERROR(IF(Data_Baseline!AM106="","",IF($C$3="On",IF(AN$3&lt;=$B$2,SMALL(Data_Baseline!$C106:$AZ106,COUNTIF(Data_Baseline!$C106:$AZ106,0)+1)/MAX(Data_Baseline!$C106:$AZ106),IF(Data_Baseline!AM106=0,SMALL(Data_Baseline!$C106:$AZ106,COUNTIF(Data_Baseline!$C106:$AZ106,0)+1)/MAX(Data_Baseline!$C106:$AZ106),Data_Baseline!AM106/MAX(Data_Baseline!$C106:$AZ106))),IF(AN$3&lt;=$B$2,SMALL(Data_Baseline!$C106:$AZ106,COUNTIF(Data_Baseline!$C106:$AZ106,0)+1),IF(Data_Baseline!AM106=0,SMALL(Data_Baseline!$C106:$AZ106,COUNTIF(Data_Baseline!$C106:$AZ106,0)+1),Data_Baseline!AM106)))),"")</f>
        <v>0.96216780177204164</v>
      </c>
      <c r="AO106">
        <f ca="1">IFERROR(IF(Data_Baseline!AN106="","",IF($C$3="On",IF(AO$3&lt;=$B$2,SMALL(Data_Baseline!$C106:$AZ106,COUNTIF(Data_Baseline!$C106:$AZ106,0)+1)/MAX(Data_Baseline!$C106:$AZ106),IF(Data_Baseline!AN106=0,SMALL(Data_Baseline!$C106:$AZ106,COUNTIF(Data_Baseline!$C106:$AZ106,0)+1)/MAX(Data_Baseline!$C106:$AZ106),Data_Baseline!AN106/MAX(Data_Baseline!$C106:$AZ106))),IF(AO$3&lt;=$B$2,SMALL(Data_Baseline!$C106:$AZ106,COUNTIF(Data_Baseline!$C106:$AZ106,0)+1),IF(Data_Baseline!AN106=0,SMALL(Data_Baseline!$C106:$AZ106,COUNTIF(Data_Baseline!$C106:$AZ106,0)+1),Data_Baseline!AN106)))),"")</f>
        <v>0.98118688517095931</v>
      </c>
      <c r="AP106">
        <f ca="1">IFERROR(IF(Data_Baseline!AO106="","",IF($C$3="On",IF(AP$3&lt;=$B$2,SMALL(Data_Baseline!$C106:$AZ106,COUNTIF(Data_Baseline!$C106:$AZ106,0)+1)/MAX(Data_Baseline!$C106:$AZ106),IF(Data_Baseline!AO106=0,SMALL(Data_Baseline!$C106:$AZ106,COUNTIF(Data_Baseline!$C106:$AZ106,0)+1)/MAX(Data_Baseline!$C106:$AZ106),Data_Baseline!AO106/MAX(Data_Baseline!$C106:$AZ106))),IF(AP$3&lt;=$B$2,SMALL(Data_Baseline!$C106:$AZ106,COUNTIF(Data_Baseline!$C106:$AZ106,0)+1),IF(Data_Baseline!AO106=0,SMALL(Data_Baseline!$C106:$AZ106,COUNTIF(Data_Baseline!$C106:$AZ106,0)+1),Data_Baseline!AO106)))),"")</f>
        <v>0.99439184788868162</v>
      </c>
      <c r="AQ106">
        <f ca="1">IFERROR(IF(Data_Baseline!AP106="","",IF($C$3="On",IF(AQ$3&lt;=$B$2,SMALL(Data_Baseline!$C106:$AZ106,COUNTIF(Data_Baseline!$C106:$AZ106,0)+1)/MAX(Data_Baseline!$C106:$AZ106),IF(Data_Baseline!AP106=0,SMALL(Data_Baseline!$C106:$AZ106,COUNTIF(Data_Baseline!$C106:$AZ106,0)+1)/MAX(Data_Baseline!$C106:$AZ106),Data_Baseline!AP106/MAX(Data_Baseline!$C106:$AZ106))),IF(AQ$3&lt;=$B$2,SMALL(Data_Baseline!$C106:$AZ106,COUNTIF(Data_Baseline!$C106:$AZ106,0)+1),IF(Data_Baseline!AP106=0,SMALL(Data_Baseline!$C106:$AZ106,COUNTIF(Data_Baseline!$C106:$AZ106,0)+1),Data_Baseline!AP106)))),"")</f>
        <v>1</v>
      </c>
      <c r="AR106" t="str">
        <f>IFERROR(IF(Data_Baseline!AQ106="","",IF($C$3="On",IF(AR$3&lt;=$B$2,SMALL(Data_Baseline!$C106:$AZ106,COUNTIF(Data_Baseline!$C106:$AZ106,0)+1)/MAX(Data_Baseline!$C106:$AZ106),IF(Data_Baseline!AQ106=0,SMALL(Data_Baseline!$C106:$AZ106,COUNTIF(Data_Baseline!$C106:$AZ106,0)+1)/MAX(Data_Baseline!$C106:$AZ106),Data_Baseline!AQ106/MAX(Data_Baseline!$C106:$AZ106))),IF(AR$3&lt;=$B$2,SMALL(Data_Baseline!$C106:$AZ106,COUNTIF(Data_Baseline!$C106:$AZ106,0)+1),IF(Data_Baseline!AQ106=0,SMALL(Data_Baseline!$C106:$AZ106,COUNTIF(Data_Baseline!$C106:$AZ106,0)+1),Data_Baseline!AQ106)))),"")</f>
        <v/>
      </c>
      <c r="AS106" t="str">
        <f>IFERROR(IF(Data_Baseline!AR106="","",IF($C$3="On",IF(AS$3&lt;=$B$2,SMALL(Data_Baseline!$C106:$AZ106,COUNTIF(Data_Baseline!$C106:$AZ106,0)+1)/MAX(Data_Baseline!$C106:$AZ106),IF(Data_Baseline!AR106=0,SMALL(Data_Baseline!$C106:$AZ106,COUNTIF(Data_Baseline!$C106:$AZ106,0)+1)/MAX(Data_Baseline!$C106:$AZ106),Data_Baseline!AR106/MAX(Data_Baseline!$C106:$AZ106))),IF(AS$3&lt;=$B$2,SMALL(Data_Baseline!$C106:$AZ106,COUNTIF(Data_Baseline!$C106:$AZ106,0)+1),IF(Data_Baseline!AR106=0,SMALL(Data_Baseline!$C106:$AZ106,COUNTIF(Data_Baseline!$C106:$AZ106,0)+1),Data_Baseline!AR106)))),"")</f>
        <v/>
      </c>
      <c r="AT106" t="str">
        <f>IFERROR(IF(Data_Baseline!AS106="","",IF($C$3="On",IF(AT$3&lt;=$B$2,SMALL(Data_Baseline!$C106:$AZ106,COUNTIF(Data_Baseline!$C106:$AZ106,0)+1)/MAX(Data_Baseline!$C106:$AZ106),IF(Data_Baseline!AS106=0,SMALL(Data_Baseline!$C106:$AZ106,COUNTIF(Data_Baseline!$C106:$AZ106,0)+1)/MAX(Data_Baseline!$C106:$AZ106),Data_Baseline!AS106/MAX(Data_Baseline!$C106:$AZ106))),IF(AT$3&lt;=$B$2,SMALL(Data_Baseline!$C106:$AZ106,COUNTIF(Data_Baseline!$C106:$AZ106,0)+1),IF(Data_Baseline!AS106=0,SMALL(Data_Baseline!$C106:$AZ106,COUNTIF(Data_Baseline!$C106:$AZ106,0)+1),Data_Baseline!AS106)))),"")</f>
        <v/>
      </c>
      <c r="AU106" t="str">
        <f>IFERROR(IF(Data_Baseline!AT106="","",IF($C$3="On",IF(AU$3&lt;=$B$2,SMALL(Data_Baseline!$C106:$AZ106,COUNTIF(Data_Baseline!$C106:$AZ106,0)+1)/MAX(Data_Baseline!$C106:$AZ106),IF(Data_Baseline!AT106=0,SMALL(Data_Baseline!$C106:$AZ106,COUNTIF(Data_Baseline!$C106:$AZ106,0)+1)/MAX(Data_Baseline!$C106:$AZ106),Data_Baseline!AT106/MAX(Data_Baseline!$C106:$AZ106))),IF(AU$3&lt;=$B$2,SMALL(Data_Baseline!$C106:$AZ106,COUNTIF(Data_Baseline!$C106:$AZ106,0)+1),IF(Data_Baseline!AT106=0,SMALL(Data_Baseline!$C106:$AZ106,COUNTIF(Data_Baseline!$C106:$AZ106,0)+1),Data_Baseline!AT106)))),"")</f>
        <v/>
      </c>
      <c r="AV106" t="str">
        <f>IFERROR(IF(Data_Baseline!AU106="","",IF($C$3="On",IF(AV$3&lt;=$B$2,SMALL(Data_Baseline!$C106:$AZ106,COUNTIF(Data_Baseline!$C106:$AZ106,0)+1)/MAX(Data_Baseline!$C106:$AZ106),IF(Data_Baseline!AU106=0,SMALL(Data_Baseline!$C106:$AZ106,COUNTIF(Data_Baseline!$C106:$AZ106,0)+1)/MAX(Data_Baseline!$C106:$AZ106),Data_Baseline!AU106/MAX(Data_Baseline!$C106:$AZ106))),IF(AV$3&lt;=$B$2,SMALL(Data_Baseline!$C106:$AZ106,COUNTIF(Data_Baseline!$C106:$AZ106,0)+1),IF(Data_Baseline!AU106=0,SMALL(Data_Baseline!$C106:$AZ106,COUNTIF(Data_Baseline!$C106:$AZ106,0)+1),Data_Baseline!AU106)))),"")</f>
        <v/>
      </c>
      <c r="AW106" t="str">
        <f>IFERROR(IF(Data_Baseline!AV106="","",IF($C$3="On",IF(AW$3&lt;=$B$2,SMALL(Data_Baseline!$C106:$AZ106,COUNTIF(Data_Baseline!$C106:$AZ106,0)+1)/MAX(Data_Baseline!$C106:$AZ106),IF(Data_Baseline!AV106=0,SMALL(Data_Baseline!$C106:$AZ106,COUNTIF(Data_Baseline!$C106:$AZ106,0)+1)/MAX(Data_Baseline!$C106:$AZ106),Data_Baseline!AV106/MAX(Data_Baseline!$C106:$AZ106))),IF(AW$3&lt;=$B$2,SMALL(Data_Baseline!$C106:$AZ106,COUNTIF(Data_Baseline!$C106:$AZ106,0)+1),IF(Data_Baseline!AV106=0,SMALL(Data_Baseline!$C106:$AZ106,COUNTIF(Data_Baseline!$C106:$AZ106,0)+1),Data_Baseline!AV106)))),"")</f>
        <v/>
      </c>
      <c r="AX106" t="str">
        <f>IFERROR(IF(Data_Baseline!AW106="","",IF($C$3="On",IF(AX$3&lt;=$B$2,SMALL(Data_Baseline!$C106:$AZ106,COUNTIF(Data_Baseline!$C106:$AZ106,0)+1)/MAX(Data_Baseline!$C106:$AZ106),IF(Data_Baseline!AW106=0,SMALL(Data_Baseline!$C106:$AZ106,COUNTIF(Data_Baseline!$C106:$AZ106,0)+1)/MAX(Data_Baseline!$C106:$AZ106),Data_Baseline!AW106/MAX(Data_Baseline!$C106:$AZ106))),IF(AX$3&lt;=$B$2,SMALL(Data_Baseline!$C106:$AZ106,COUNTIF(Data_Baseline!$C106:$AZ106,0)+1),IF(Data_Baseline!AW106=0,SMALL(Data_Baseline!$C106:$AZ106,COUNTIF(Data_Baseline!$C106:$AZ106,0)+1),Data_Baseline!AW106)))),"")</f>
        <v/>
      </c>
      <c r="AY106" t="str">
        <f>IFERROR(IF(Data_Baseline!AX106="","",IF($C$3="On",IF(AY$3&lt;=$B$2,SMALL(Data_Baseline!$C106:$AZ106,COUNTIF(Data_Baseline!$C106:$AZ106,0)+1)/MAX(Data_Baseline!$C106:$AZ106),IF(Data_Baseline!AX106=0,SMALL(Data_Baseline!$C106:$AZ106,COUNTIF(Data_Baseline!$C106:$AZ106,0)+1)/MAX(Data_Baseline!$C106:$AZ106),Data_Baseline!AX106/MAX(Data_Baseline!$C106:$AZ106))),IF(AY$3&lt;=$B$2,SMALL(Data_Baseline!$C106:$AZ106,COUNTIF(Data_Baseline!$C106:$AZ106,0)+1),IF(Data_Baseline!AX106=0,SMALL(Data_Baseline!$C106:$AZ106,COUNTIF(Data_Baseline!$C106:$AZ106,0)+1),Data_Baseline!AX106)))),"")</f>
        <v/>
      </c>
      <c r="AZ106" t="str">
        <f>IFERROR(IF(Data_Baseline!AY106="","",IF($C$3="On",IF(AZ$3&lt;=$B$2,SMALL(Data_Baseline!$C106:$AZ106,COUNTIF(Data_Baseline!$C106:$AZ106,0)+1)/MAX(Data_Baseline!$C106:$AZ106),IF(Data_Baseline!AY106=0,SMALL(Data_Baseline!$C106:$AZ106,COUNTIF(Data_Baseline!$C106:$AZ106,0)+1)/MAX(Data_Baseline!$C106:$AZ106),Data_Baseline!AY106/MAX(Data_Baseline!$C106:$AZ106))),IF(AZ$3&lt;=$B$2,SMALL(Data_Baseline!$C106:$AZ106,COUNTIF(Data_Baseline!$C106:$AZ106,0)+1),IF(Data_Baseline!AY106=0,SMALL(Data_Baseline!$C106:$AZ106,COUNTIF(Data_Baseline!$C106:$AZ106,0)+1),Data_Baseline!AY106)))),"")</f>
        <v/>
      </c>
      <c r="BA106" t="str">
        <f>IFERROR(IF(Data_Baseline!AZ106="","",IF($C$3="On",IF(BA$3&lt;=$B$2,SMALL(Data_Baseline!$C106:$AZ106,COUNTIF(Data_Baseline!$C106:$AZ106,0)+1)/MAX(Data_Baseline!$C106:$AZ106),IF(Data_Baseline!AZ106=0,SMALL(Data_Baseline!$C106:$AZ106,COUNTIF(Data_Baseline!$C106:$AZ106,0)+1)/MAX(Data_Baseline!$C106:$AZ106),Data_Baseline!AZ106/MAX(Data_Baseline!$C106:$AZ106))),IF(BA$3&lt;=$B$2,SMALL(Data_Baseline!$C106:$AZ106,COUNTIF(Data_Baseline!$C106:$AZ106,0)+1),IF(Data_Baseline!AZ106=0,SMALL(Data_Baseline!$C106:$AZ106,COUNTIF(Data_Baseline!$C106:$AZ106,0)+1),Data_Baseline!AZ106)))),"")</f>
        <v/>
      </c>
      <c r="BB106" s="79">
        <f ca="1">IF(Data_Initial!BA106="",1,0)</f>
        <v>1</v>
      </c>
      <c r="BC106" t="str">
        <f t="shared" ca="1" si="4"/>
        <v>3N_ParA</v>
      </c>
      <c r="BD106" s="79" t="str">
        <f t="shared" ca="1" si="7"/>
        <v>3N</v>
      </c>
      <c r="BE106" s="79" t="str">
        <f ca="1">Data_Initial!BC106</f>
        <v>ParA</v>
      </c>
      <c r="BF106" s="79" t="str">
        <f ca="1">Data_Initial!BB106</f>
        <v>2_1</v>
      </c>
      <c r="BG106">
        <f ca="1">IFERROR((INDIRECT("Plate"&amp;Data!A106&amp;"_C!"&amp;CHAR(RIGHT(Data!B106,LEN(Data!B106)-1)+65)&amp;CODE(LEFT(Data!B106,1))-58)),"")</f>
        <v>0</v>
      </c>
      <c r="BH106" t="str">
        <f ca="1">Data_Initial!BA106</f>
        <v/>
      </c>
      <c r="BI106">
        <f t="shared" ca="1" si="6"/>
        <v>2.6133479776832628E-4</v>
      </c>
      <c r="BJ106" s="79" t="str">
        <f ca="1">IF(BH106="N",1+MAX($BJ$3:BJ105),"")</f>
        <v/>
      </c>
    </row>
    <row r="107" spans="1:78" x14ac:dyDescent="0.25">
      <c r="A107" s="79">
        <f ca="1">IF(BH107="N","N"&amp;BJ107,IF(BB107=0,"",MAX($A$3:A106)+1))</f>
        <v>97</v>
      </c>
      <c r="B107" s="79" t="str">
        <f ca="1">Data_Initial!A107&amp;C107</f>
        <v>2H4</v>
      </c>
      <c r="C107" s="79" t="str">
        <f ca="1">Data_Initial!B107</f>
        <v>H4</v>
      </c>
      <c r="D107">
        <f ca="1">IFERROR(IF(Data_Baseline!C107="","",IF($C$3="On",IF(D$3&lt;=$B$2,SMALL(Data_Baseline!$C107:$AZ107,COUNTIF(Data_Baseline!$C107:$AZ107,0)+1)/MAX(Data_Baseline!$C107:$AZ107),IF(Data_Baseline!C107=0,SMALL(Data_Baseline!$C107:$AZ107,COUNTIF(Data_Baseline!$C107:$AZ107,0)+1)/MAX(Data_Baseline!$C107:$AZ107),Data_Baseline!C107/MAX(Data_Baseline!$C107:$AZ107))),IF(D$3&lt;=$B$2,SMALL(Data_Baseline!$C107:$AZ107,COUNTIF(Data_Baseline!$C107:$AZ107,0)+1),IF(Data_Baseline!C107=0,SMALL(Data_Baseline!$C107:$AZ107,COUNTIF(Data_Baseline!$C107:$AZ107,0)+1),Data_Baseline!C107)))),"")</f>
        <v>7.2005269927495348E-4</v>
      </c>
      <c r="E107">
        <f ca="1">IFERROR(IF(Data_Baseline!D107="","",IF($C$3="On",IF(E$3&lt;=$B$2,SMALL(Data_Baseline!$C107:$AZ107,COUNTIF(Data_Baseline!$C107:$AZ107,0)+1)/MAX(Data_Baseline!$C107:$AZ107),IF(Data_Baseline!D107=0,SMALL(Data_Baseline!$C107:$AZ107,COUNTIF(Data_Baseline!$C107:$AZ107,0)+1)/MAX(Data_Baseline!$C107:$AZ107),Data_Baseline!D107/MAX(Data_Baseline!$C107:$AZ107))),IF(E$3&lt;=$B$2,SMALL(Data_Baseline!$C107:$AZ107,COUNTIF(Data_Baseline!$C107:$AZ107,0)+1),IF(Data_Baseline!D107=0,SMALL(Data_Baseline!$C107:$AZ107,COUNTIF(Data_Baseline!$C107:$AZ107,0)+1),Data_Baseline!D107)))),"")</f>
        <v>7.2005269927495348E-4</v>
      </c>
      <c r="F107">
        <f ca="1">IFERROR(IF(Data_Baseline!E107="","",IF($C$3="On",IF(F$3&lt;=$B$2,SMALL(Data_Baseline!$C107:$AZ107,COUNTIF(Data_Baseline!$C107:$AZ107,0)+1)/MAX(Data_Baseline!$C107:$AZ107),IF(Data_Baseline!E107=0,SMALL(Data_Baseline!$C107:$AZ107,COUNTIF(Data_Baseline!$C107:$AZ107,0)+1)/MAX(Data_Baseline!$C107:$AZ107),Data_Baseline!E107/MAX(Data_Baseline!$C107:$AZ107))),IF(F$3&lt;=$B$2,SMALL(Data_Baseline!$C107:$AZ107,COUNTIF(Data_Baseline!$C107:$AZ107,0)+1),IF(Data_Baseline!E107=0,SMALL(Data_Baseline!$C107:$AZ107,COUNTIF(Data_Baseline!$C107:$AZ107,0)+1),Data_Baseline!E107)))),"")</f>
        <v>7.2005269927495348E-4</v>
      </c>
      <c r="G107">
        <f ca="1">IFERROR(IF(Data_Baseline!F107="","",IF($C$3="On",IF(G$3&lt;=$B$2,SMALL(Data_Baseline!$C107:$AZ107,COUNTIF(Data_Baseline!$C107:$AZ107,0)+1)/MAX(Data_Baseline!$C107:$AZ107),IF(Data_Baseline!F107=0,SMALL(Data_Baseline!$C107:$AZ107,COUNTIF(Data_Baseline!$C107:$AZ107,0)+1)/MAX(Data_Baseline!$C107:$AZ107),Data_Baseline!F107/MAX(Data_Baseline!$C107:$AZ107))),IF(G$3&lt;=$B$2,SMALL(Data_Baseline!$C107:$AZ107,COUNTIF(Data_Baseline!$C107:$AZ107,0)+1),IF(Data_Baseline!F107=0,SMALL(Data_Baseline!$C107:$AZ107,COUNTIF(Data_Baseline!$C107:$AZ107,0)+1),Data_Baseline!F107)))),"")</f>
        <v>7.2005269927495348E-4</v>
      </c>
      <c r="H107">
        <f ca="1">IFERROR(IF(Data_Baseline!G107="","",IF($C$3="On",IF(H$3&lt;=$B$2,SMALL(Data_Baseline!$C107:$AZ107,COUNTIF(Data_Baseline!$C107:$AZ107,0)+1)/MAX(Data_Baseline!$C107:$AZ107),IF(Data_Baseline!G107=0,SMALL(Data_Baseline!$C107:$AZ107,COUNTIF(Data_Baseline!$C107:$AZ107,0)+1)/MAX(Data_Baseline!$C107:$AZ107),Data_Baseline!G107/MAX(Data_Baseline!$C107:$AZ107))),IF(H$3&lt;=$B$2,SMALL(Data_Baseline!$C107:$AZ107,COUNTIF(Data_Baseline!$C107:$AZ107,0)+1),IF(Data_Baseline!G107=0,SMALL(Data_Baseline!$C107:$AZ107,COUNTIF(Data_Baseline!$C107:$AZ107,0)+1),Data_Baseline!G107)))),"")</f>
        <v>7.2005269927495348E-4</v>
      </c>
      <c r="I107">
        <f ca="1">IFERROR(IF(Data_Baseline!H107="","",IF($C$3="On",IF(I$3&lt;=$B$2,SMALL(Data_Baseline!$C107:$AZ107,COUNTIF(Data_Baseline!$C107:$AZ107,0)+1)/MAX(Data_Baseline!$C107:$AZ107),IF(Data_Baseline!H107=0,SMALL(Data_Baseline!$C107:$AZ107,COUNTIF(Data_Baseline!$C107:$AZ107,0)+1)/MAX(Data_Baseline!$C107:$AZ107),Data_Baseline!H107/MAX(Data_Baseline!$C107:$AZ107))),IF(I$3&lt;=$B$2,SMALL(Data_Baseline!$C107:$AZ107,COUNTIF(Data_Baseline!$C107:$AZ107,0)+1),IF(Data_Baseline!H107=0,SMALL(Data_Baseline!$C107:$AZ107,COUNTIF(Data_Baseline!$C107:$AZ107,0)+1),Data_Baseline!H107)))),"")</f>
        <v>7.2005269927495348E-4</v>
      </c>
      <c r="J107">
        <f ca="1">IFERROR(IF(Data_Baseline!I107="","",IF($C$3="On",IF(J$3&lt;=$B$2,SMALL(Data_Baseline!$C107:$AZ107,COUNTIF(Data_Baseline!$C107:$AZ107,0)+1)/MAX(Data_Baseline!$C107:$AZ107),IF(Data_Baseline!I107=0,SMALL(Data_Baseline!$C107:$AZ107,COUNTIF(Data_Baseline!$C107:$AZ107,0)+1)/MAX(Data_Baseline!$C107:$AZ107),Data_Baseline!I107/MAX(Data_Baseline!$C107:$AZ107))),IF(J$3&lt;=$B$2,SMALL(Data_Baseline!$C107:$AZ107,COUNTIF(Data_Baseline!$C107:$AZ107,0)+1),IF(Data_Baseline!I107=0,SMALL(Data_Baseline!$C107:$AZ107,COUNTIF(Data_Baseline!$C107:$AZ107,0)+1),Data_Baseline!I107)))),"")</f>
        <v>7.2005269927495348E-4</v>
      </c>
      <c r="K107">
        <f ca="1">IFERROR(IF(Data_Baseline!J107="","",IF($C$3="On",IF(K$3&lt;=$B$2,SMALL(Data_Baseline!$C107:$AZ107,COUNTIF(Data_Baseline!$C107:$AZ107,0)+1)/MAX(Data_Baseline!$C107:$AZ107),IF(Data_Baseline!J107=0,SMALL(Data_Baseline!$C107:$AZ107,COUNTIF(Data_Baseline!$C107:$AZ107,0)+1)/MAX(Data_Baseline!$C107:$AZ107),Data_Baseline!J107/MAX(Data_Baseline!$C107:$AZ107))),IF(K$3&lt;=$B$2,SMALL(Data_Baseline!$C107:$AZ107,COUNTIF(Data_Baseline!$C107:$AZ107,0)+1),IF(Data_Baseline!J107=0,SMALL(Data_Baseline!$C107:$AZ107,COUNTIF(Data_Baseline!$C107:$AZ107,0)+1),Data_Baseline!J107)))),"")</f>
        <v>7.2005269927495348E-4</v>
      </c>
      <c r="L107">
        <f ca="1">IFERROR(IF(Data_Baseline!K107="","",IF($C$3="On",IF(L$3&lt;=$B$2,SMALL(Data_Baseline!$C107:$AZ107,COUNTIF(Data_Baseline!$C107:$AZ107,0)+1)/MAX(Data_Baseline!$C107:$AZ107),IF(Data_Baseline!K107=0,SMALL(Data_Baseline!$C107:$AZ107,COUNTIF(Data_Baseline!$C107:$AZ107,0)+1)/MAX(Data_Baseline!$C107:$AZ107),Data_Baseline!K107/MAX(Data_Baseline!$C107:$AZ107))),IF(L$3&lt;=$B$2,SMALL(Data_Baseline!$C107:$AZ107,COUNTIF(Data_Baseline!$C107:$AZ107,0)+1),IF(Data_Baseline!K107=0,SMALL(Data_Baseline!$C107:$AZ107,COUNTIF(Data_Baseline!$C107:$AZ107,0)+1),Data_Baseline!K107)))),"")</f>
        <v>7.2005269927495348E-4</v>
      </c>
      <c r="M107">
        <f ca="1">IFERROR(IF(Data_Baseline!L107="","",IF($C$3="On",IF(M$3&lt;=$B$2,SMALL(Data_Baseline!$C107:$AZ107,COUNTIF(Data_Baseline!$C107:$AZ107,0)+1)/MAX(Data_Baseline!$C107:$AZ107),IF(Data_Baseline!L107=0,SMALL(Data_Baseline!$C107:$AZ107,COUNTIF(Data_Baseline!$C107:$AZ107,0)+1)/MAX(Data_Baseline!$C107:$AZ107),Data_Baseline!L107/MAX(Data_Baseline!$C107:$AZ107))),IF(M$3&lt;=$B$2,SMALL(Data_Baseline!$C107:$AZ107,COUNTIF(Data_Baseline!$C107:$AZ107,0)+1),IF(Data_Baseline!L107=0,SMALL(Data_Baseline!$C107:$AZ107,COUNTIF(Data_Baseline!$C107:$AZ107,0)+1),Data_Baseline!L107)))),"")</f>
        <v>7.2005269927495348E-4</v>
      </c>
      <c r="N107">
        <f ca="1">IFERROR(IF(Data_Baseline!M107="","",IF($C$3="On",IF(N$3&lt;=$B$2,SMALL(Data_Baseline!$C107:$AZ107,COUNTIF(Data_Baseline!$C107:$AZ107,0)+1)/MAX(Data_Baseline!$C107:$AZ107),IF(Data_Baseline!M107=0,SMALL(Data_Baseline!$C107:$AZ107,COUNTIF(Data_Baseline!$C107:$AZ107,0)+1)/MAX(Data_Baseline!$C107:$AZ107),Data_Baseline!M107/MAX(Data_Baseline!$C107:$AZ107))),IF(N$3&lt;=$B$2,SMALL(Data_Baseline!$C107:$AZ107,COUNTIF(Data_Baseline!$C107:$AZ107,0)+1),IF(Data_Baseline!M107=0,SMALL(Data_Baseline!$C107:$AZ107,COUNTIF(Data_Baseline!$C107:$AZ107,0)+1),Data_Baseline!M107)))),"")</f>
        <v>7.2005269927495348E-4</v>
      </c>
      <c r="O107">
        <f ca="1">IFERROR(IF(Data_Baseline!N107="","",IF($C$3="On",IF(O$3&lt;=$B$2,SMALL(Data_Baseline!$C107:$AZ107,COUNTIF(Data_Baseline!$C107:$AZ107,0)+1)/MAX(Data_Baseline!$C107:$AZ107),IF(Data_Baseline!N107=0,SMALL(Data_Baseline!$C107:$AZ107,COUNTIF(Data_Baseline!$C107:$AZ107,0)+1)/MAX(Data_Baseline!$C107:$AZ107),Data_Baseline!N107/MAX(Data_Baseline!$C107:$AZ107))),IF(O$3&lt;=$B$2,SMALL(Data_Baseline!$C107:$AZ107,COUNTIF(Data_Baseline!$C107:$AZ107,0)+1),IF(Data_Baseline!N107=0,SMALL(Data_Baseline!$C107:$AZ107,COUNTIF(Data_Baseline!$C107:$AZ107,0)+1),Data_Baseline!N107)))),"")</f>
        <v>7.2005269927495348E-4</v>
      </c>
      <c r="P107">
        <f ca="1">IFERROR(IF(Data_Baseline!O107="","",IF($C$3="On",IF(P$3&lt;=$B$2,SMALL(Data_Baseline!$C107:$AZ107,COUNTIF(Data_Baseline!$C107:$AZ107,0)+1)/MAX(Data_Baseline!$C107:$AZ107),IF(Data_Baseline!O107=0,SMALL(Data_Baseline!$C107:$AZ107,COUNTIF(Data_Baseline!$C107:$AZ107,0)+1)/MAX(Data_Baseline!$C107:$AZ107),Data_Baseline!O107/MAX(Data_Baseline!$C107:$AZ107))),IF(P$3&lt;=$B$2,SMALL(Data_Baseline!$C107:$AZ107,COUNTIF(Data_Baseline!$C107:$AZ107,0)+1),IF(Data_Baseline!O107=0,SMALL(Data_Baseline!$C107:$AZ107,COUNTIF(Data_Baseline!$C107:$AZ107,0)+1),Data_Baseline!O107)))),"")</f>
        <v>7.2005269927495348E-4</v>
      </c>
      <c r="Q107">
        <f ca="1">IFERROR(IF(Data_Baseline!P107="","",IF($C$3="On",IF(Q$3&lt;=$B$2,SMALL(Data_Baseline!$C107:$AZ107,COUNTIF(Data_Baseline!$C107:$AZ107,0)+1)/MAX(Data_Baseline!$C107:$AZ107),IF(Data_Baseline!P107=0,SMALL(Data_Baseline!$C107:$AZ107,COUNTIF(Data_Baseline!$C107:$AZ107,0)+1)/MAX(Data_Baseline!$C107:$AZ107),Data_Baseline!P107/MAX(Data_Baseline!$C107:$AZ107))),IF(Q$3&lt;=$B$2,SMALL(Data_Baseline!$C107:$AZ107,COUNTIF(Data_Baseline!$C107:$AZ107,0)+1),IF(Data_Baseline!P107=0,SMALL(Data_Baseline!$C107:$AZ107,COUNTIF(Data_Baseline!$C107:$AZ107,0)+1),Data_Baseline!P107)))),"")</f>
        <v>7.2005269927495348E-4</v>
      </c>
      <c r="R107">
        <f ca="1">IFERROR(IF(Data_Baseline!Q107="","",IF($C$3="On",IF(R$3&lt;=$B$2,SMALL(Data_Baseline!$C107:$AZ107,COUNTIF(Data_Baseline!$C107:$AZ107,0)+1)/MAX(Data_Baseline!$C107:$AZ107),IF(Data_Baseline!Q107=0,SMALL(Data_Baseline!$C107:$AZ107,COUNTIF(Data_Baseline!$C107:$AZ107,0)+1)/MAX(Data_Baseline!$C107:$AZ107),Data_Baseline!Q107/MAX(Data_Baseline!$C107:$AZ107))),IF(R$3&lt;=$B$2,SMALL(Data_Baseline!$C107:$AZ107,COUNTIF(Data_Baseline!$C107:$AZ107,0)+1),IF(Data_Baseline!Q107=0,SMALL(Data_Baseline!$C107:$AZ107,COUNTIF(Data_Baseline!$C107:$AZ107,0)+1),Data_Baseline!Q107)))),"")</f>
        <v>7.2005269927495348E-4</v>
      </c>
      <c r="S107">
        <f ca="1">IFERROR(IF(Data_Baseline!R107="","",IF($C$3="On",IF(S$3&lt;=$B$2,SMALL(Data_Baseline!$C107:$AZ107,COUNTIF(Data_Baseline!$C107:$AZ107,0)+1)/MAX(Data_Baseline!$C107:$AZ107),IF(Data_Baseline!R107=0,SMALL(Data_Baseline!$C107:$AZ107,COUNTIF(Data_Baseline!$C107:$AZ107,0)+1)/MAX(Data_Baseline!$C107:$AZ107),Data_Baseline!R107/MAX(Data_Baseline!$C107:$AZ107))),IF(S$3&lt;=$B$2,SMALL(Data_Baseline!$C107:$AZ107,COUNTIF(Data_Baseline!$C107:$AZ107,0)+1),IF(Data_Baseline!R107=0,SMALL(Data_Baseline!$C107:$AZ107,COUNTIF(Data_Baseline!$C107:$AZ107,0)+1),Data_Baseline!R107)))),"")</f>
        <v>7.2005269927495348E-4</v>
      </c>
      <c r="T107">
        <f ca="1">IFERROR(IF(Data_Baseline!S107="","",IF($C$3="On",IF(T$3&lt;=$B$2,SMALL(Data_Baseline!$C107:$AZ107,COUNTIF(Data_Baseline!$C107:$AZ107,0)+1)/MAX(Data_Baseline!$C107:$AZ107),IF(Data_Baseline!S107=0,SMALL(Data_Baseline!$C107:$AZ107,COUNTIF(Data_Baseline!$C107:$AZ107,0)+1)/MAX(Data_Baseline!$C107:$AZ107),Data_Baseline!S107/MAX(Data_Baseline!$C107:$AZ107))),IF(T$3&lt;=$B$2,SMALL(Data_Baseline!$C107:$AZ107,COUNTIF(Data_Baseline!$C107:$AZ107,0)+1),IF(Data_Baseline!S107=0,SMALL(Data_Baseline!$C107:$AZ107,COUNTIF(Data_Baseline!$C107:$AZ107,0)+1),Data_Baseline!S107)))),"")</f>
        <v>7.2005269927495348E-4</v>
      </c>
      <c r="U107">
        <f ca="1">IFERROR(IF(Data_Baseline!T107="","",IF($C$3="On",IF(U$3&lt;=$B$2,SMALL(Data_Baseline!$C107:$AZ107,COUNTIF(Data_Baseline!$C107:$AZ107,0)+1)/MAX(Data_Baseline!$C107:$AZ107),IF(Data_Baseline!T107=0,SMALL(Data_Baseline!$C107:$AZ107,COUNTIF(Data_Baseline!$C107:$AZ107,0)+1)/MAX(Data_Baseline!$C107:$AZ107),Data_Baseline!T107/MAX(Data_Baseline!$C107:$AZ107))),IF(U$3&lt;=$B$2,SMALL(Data_Baseline!$C107:$AZ107,COUNTIF(Data_Baseline!$C107:$AZ107,0)+1),IF(Data_Baseline!T107=0,SMALL(Data_Baseline!$C107:$AZ107,COUNTIF(Data_Baseline!$C107:$AZ107,0)+1),Data_Baseline!T107)))),"")</f>
        <v>7.2005269927495348E-4</v>
      </c>
      <c r="V107">
        <f ca="1">IFERROR(IF(Data_Baseline!U107="","",IF($C$3="On",IF(V$3&lt;=$B$2,SMALL(Data_Baseline!$C107:$AZ107,COUNTIF(Data_Baseline!$C107:$AZ107,0)+1)/MAX(Data_Baseline!$C107:$AZ107),IF(Data_Baseline!U107=0,SMALL(Data_Baseline!$C107:$AZ107,COUNTIF(Data_Baseline!$C107:$AZ107,0)+1)/MAX(Data_Baseline!$C107:$AZ107),Data_Baseline!U107/MAX(Data_Baseline!$C107:$AZ107))),IF(V$3&lt;=$B$2,SMALL(Data_Baseline!$C107:$AZ107,COUNTIF(Data_Baseline!$C107:$AZ107,0)+1),IF(Data_Baseline!U107=0,SMALL(Data_Baseline!$C107:$AZ107,COUNTIF(Data_Baseline!$C107:$AZ107,0)+1),Data_Baseline!U107)))),"")</f>
        <v>7.2005269927495348E-4</v>
      </c>
      <c r="W107">
        <f ca="1">IFERROR(IF(Data_Baseline!V107="","",IF($C$3="On",IF(W$3&lt;=$B$2,SMALL(Data_Baseline!$C107:$AZ107,COUNTIF(Data_Baseline!$C107:$AZ107,0)+1)/MAX(Data_Baseline!$C107:$AZ107),IF(Data_Baseline!V107=0,SMALL(Data_Baseline!$C107:$AZ107,COUNTIF(Data_Baseline!$C107:$AZ107,0)+1)/MAX(Data_Baseline!$C107:$AZ107),Data_Baseline!V107/MAX(Data_Baseline!$C107:$AZ107))),IF(W$3&lt;=$B$2,SMALL(Data_Baseline!$C107:$AZ107,COUNTIF(Data_Baseline!$C107:$AZ107,0)+1),IF(Data_Baseline!V107=0,SMALL(Data_Baseline!$C107:$AZ107,COUNTIF(Data_Baseline!$C107:$AZ107,0)+1),Data_Baseline!V107)))),"")</f>
        <v>7.2005269927495348E-4</v>
      </c>
      <c r="X107">
        <f ca="1">IFERROR(IF(Data_Baseline!W107="","",IF($C$3="On",IF(X$3&lt;=$B$2,SMALL(Data_Baseline!$C107:$AZ107,COUNTIF(Data_Baseline!$C107:$AZ107,0)+1)/MAX(Data_Baseline!$C107:$AZ107),IF(Data_Baseline!W107=0,SMALL(Data_Baseline!$C107:$AZ107,COUNTIF(Data_Baseline!$C107:$AZ107,0)+1)/MAX(Data_Baseline!$C107:$AZ107),Data_Baseline!W107/MAX(Data_Baseline!$C107:$AZ107))),IF(X$3&lt;=$B$2,SMALL(Data_Baseline!$C107:$AZ107,COUNTIF(Data_Baseline!$C107:$AZ107,0)+1),IF(Data_Baseline!W107=0,SMALL(Data_Baseline!$C107:$AZ107,COUNTIF(Data_Baseline!$C107:$AZ107,0)+1),Data_Baseline!W107)))),"")</f>
        <v>7.2005269927495348E-4</v>
      </c>
      <c r="Y107">
        <f ca="1">IFERROR(IF(Data_Baseline!X107="","",IF($C$3="On",IF(Y$3&lt;=$B$2,SMALL(Data_Baseline!$C107:$AZ107,COUNTIF(Data_Baseline!$C107:$AZ107,0)+1)/MAX(Data_Baseline!$C107:$AZ107),IF(Data_Baseline!X107=0,SMALL(Data_Baseline!$C107:$AZ107,COUNTIF(Data_Baseline!$C107:$AZ107,0)+1)/MAX(Data_Baseline!$C107:$AZ107),Data_Baseline!X107/MAX(Data_Baseline!$C107:$AZ107))),IF(Y$3&lt;=$B$2,SMALL(Data_Baseline!$C107:$AZ107,COUNTIF(Data_Baseline!$C107:$AZ107,0)+1),IF(Data_Baseline!X107=0,SMALL(Data_Baseline!$C107:$AZ107,COUNTIF(Data_Baseline!$C107:$AZ107,0)+1),Data_Baseline!X107)))),"")</f>
        <v>7.2005269927495348E-4</v>
      </c>
      <c r="Z107">
        <f ca="1">IFERROR(IF(Data_Baseline!Y107="","",IF($C$3="On",IF(Z$3&lt;=$B$2,SMALL(Data_Baseline!$C107:$AZ107,COUNTIF(Data_Baseline!$C107:$AZ107,0)+1)/MAX(Data_Baseline!$C107:$AZ107),IF(Data_Baseline!Y107=0,SMALL(Data_Baseline!$C107:$AZ107,COUNTIF(Data_Baseline!$C107:$AZ107,0)+1)/MAX(Data_Baseline!$C107:$AZ107),Data_Baseline!Y107/MAX(Data_Baseline!$C107:$AZ107))),IF(Z$3&lt;=$B$2,SMALL(Data_Baseline!$C107:$AZ107,COUNTIF(Data_Baseline!$C107:$AZ107,0)+1),IF(Data_Baseline!Y107=0,SMALL(Data_Baseline!$C107:$AZ107,COUNTIF(Data_Baseline!$C107:$AZ107,0)+1),Data_Baseline!Y107)))),"")</f>
        <v>7.2005269927495348E-4</v>
      </c>
      <c r="AA107">
        <f ca="1">IFERROR(IF(Data_Baseline!Z107="","",IF($C$3="On",IF(AA$3&lt;=$B$2,SMALL(Data_Baseline!$C107:$AZ107,COUNTIF(Data_Baseline!$C107:$AZ107,0)+1)/MAX(Data_Baseline!$C107:$AZ107),IF(Data_Baseline!Z107=0,SMALL(Data_Baseline!$C107:$AZ107,COUNTIF(Data_Baseline!$C107:$AZ107,0)+1)/MAX(Data_Baseline!$C107:$AZ107),Data_Baseline!Z107/MAX(Data_Baseline!$C107:$AZ107))),IF(AA$3&lt;=$B$2,SMALL(Data_Baseline!$C107:$AZ107,COUNTIF(Data_Baseline!$C107:$AZ107,0)+1),IF(Data_Baseline!Z107=0,SMALL(Data_Baseline!$C107:$AZ107,COUNTIF(Data_Baseline!$C107:$AZ107,0)+1),Data_Baseline!Z107)))),"")</f>
        <v>2.7182719970989628E-3</v>
      </c>
      <c r="AB107">
        <f ca="1">IFERROR(IF(Data_Baseline!AA107="","",IF($C$3="On",IF(AB$3&lt;=$B$2,SMALL(Data_Baseline!$C107:$AZ107,COUNTIF(Data_Baseline!$C107:$AZ107,0)+1)/MAX(Data_Baseline!$C107:$AZ107),IF(Data_Baseline!AA107=0,SMALL(Data_Baseline!$C107:$AZ107,COUNTIF(Data_Baseline!$C107:$AZ107,0)+1)/MAX(Data_Baseline!$C107:$AZ107),Data_Baseline!AA107/MAX(Data_Baseline!$C107:$AZ107))),IF(AB$3&lt;=$B$2,SMALL(Data_Baseline!$C107:$AZ107,COUNTIF(Data_Baseline!$C107:$AZ107,0)+1),IF(Data_Baseline!AA107=0,SMALL(Data_Baseline!$C107:$AZ107,COUNTIF(Data_Baseline!$C107:$AZ107,0)+1),Data_Baseline!AA107)))),"")</f>
        <v>8.5107367538580468E-3</v>
      </c>
      <c r="AC107">
        <f ca="1">IFERROR(IF(Data_Baseline!AB107="","",IF($C$3="On",IF(AC$3&lt;=$B$2,SMALL(Data_Baseline!$C107:$AZ107,COUNTIF(Data_Baseline!$C107:$AZ107,0)+1)/MAX(Data_Baseline!$C107:$AZ107),IF(Data_Baseline!AB107=0,SMALL(Data_Baseline!$C107:$AZ107,COUNTIF(Data_Baseline!$C107:$AZ107,0)+1)/MAX(Data_Baseline!$C107:$AZ107),Data_Baseline!AB107/MAX(Data_Baseline!$C107:$AZ107))),IF(AC$3&lt;=$B$2,SMALL(Data_Baseline!$C107:$AZ107,COUNTIF(Data_Baseline!$C107:$AZ107,0)+1),IF(Data_Baseline!AB107=0,SMALL(Data_Baseline!$C107:$AZ107,COUNTIF(Data_Baseline!$C107:$AZ107,0)+1),Data_Baseline!AB107)))),"")</f>
        <v>2.0540459132973653E-2</v>
      </c>
      <c r="AD107">
        <f ca="1">IFERROR(IF(Data_Baseline!AC107="","",IF($C$3="On",IF(AD$3&lt;=$B$2,SMALL(Data_Baseline!$C107:$AZ107,COUNTIF(Data_Baseline!$C107:$AZ107,0)+1)/MAX(Data_Baseline!$C107:$AZ107),IF(Data_Baseline!AC107=0,SMALL(Data_Baseline!$C107:$AZ107,COUNTIF(Data_Baseline!$C107:$AZ107,0)+1)/MAX(Data_Baseline!$C107:$AZ107),Data_Baseline!AC107/MAX(Data_Baseline!$C107:$AZ107))),IF(AD$3&lt;=$B$2,SMALL(Data_Baseline!$C107:$AZ107,COUNTIF(Data_Baseline!$C107:$AZ107,0)+1),IF(Data_Baseline!AC107=0,SMALL(Data_Baseline!$C107:$AZ107,COUNTIF(Data_Baseline!$C107:$AZ107,0)+1),Data_Baseline!AC107)))),"")</f>
        <v>4.2620561094202584E-2</v>
      </c>
      <c r="AE107">
        <f ca="1">IFERROR(IF(Data_Baseline!AD107="","",IF($C$3="On",IF(AE$3&lt;=$B$2,SMALL(Data_Baseline!$C107:$AZ107,COUNTIF(Data_Baseline!$C107:$AZ107,0)+1)/MAX(Data_Baseline!$C107:$AZ107),IF(Data_Baseline!AD107=0,SMALL(Data_Baseline!$C107:$AZ107,COUNTIF(Data_Baseline!$C107:$AZ107,0)+1)/MAX(Data_Baseline!$C107:$AZ107),Data_Baseline!AD107/MAX(Data_Baseline!$C107:$AZ107))),IF(AE$3&lt;=$B$2,SMALL(Data_Baseline!$C107:$AZ107,COUNTIF(Data_Baseline!$C107:$AZ107,0)+1),IF(Data_Baseline!AD107=0,SMALL(Data_Baseline!$C107:$AZ107,COUNTIF(Data_Baseline!$C107:$AZ107,0)+1),Data_Baseline!AD107)))),"")</f>
        <v>8.2438749694102698E-2</v>
      </c>
      <c r="AF107">
        <f ca="1">IFERROR(IF(Data_Baseline!AE107="","",IF($C$3="On",IF(AF$3&lt;=$B$2,SMALL(Data_Baseline!$C107:$AZ107,COUNTIF(Data_Baseline!$C107:$AZ107,0)+1)/MAX(Data_Baseline!$C107:$AZ107),IF(Data_Baseline!AE107=0,SMALL(Data_Baseline!$C107:$AZ107,COUNTIF(Data_Baseline!$C107:$AZ107,0)+1)/MAX(Data_Baseline!$C107:$AZ107),Data_Baseline!AE107/MAX(Data_Baseline!$C107:$AZ107))),IF(AF$3&lt;=$B$2,SMALL(Data_Baseline!$C107:$AZ107,COUNTIF(Data_Baseline!$C107:$AZ107,0)+1),IF(Data_Baseline!AE107=0,SMALL(Data_Baseline!$C107:$AZ107,COUNTIF(Data_Baseline!$C107:$AZ107,0)+1),Data_Baseline!AE107)))),"")</f>
        <v>0.15027910523691412</v>
      </c>
      <c r="AG107">
        <f ca="1">IFERROR(IF(Data_Baseline!AF107="","",IF($C$3="On",IF(AG$3&lt;=$B$2,SMALL(Data_Baseline!$C107:$AZ107,COUNTIF(Data_Baseline!$C107:$AZ107,0)+1)/MAX(Data_Baseline!$C107:$AZ107),IF(Data_Baseline!AF107=0,SMALL(Data_Baseline!$C107:$AZ107,COUNTIF(Data_Baseline!$C107:$AZ107,0)+1)/MAX(Data_Baseline!$C107:$AZ107),Data_Baseline!AF107/MAX(Data_Baseline!$C107:$AZ107))),IF(AG$3&lt;=$B$2,SMALL(Data_Baseline!$C107:$AZ107,COUNTIF(Data_Baseline!$C107:$AZ107,0)+1),IF(Data_Baseline!AF107=0,SMALL(Data_Baseline!$C107:$AZ107,COUNTIF(Data_Baseline!$C107:$AZ107,0)+1),Data_Baseline!AF107)))),"")</f>
        <v>0.25595239883698512</v>
      </c>
      <c r="AH107">
        <f ca="1">IFERROR(IF(Data_Baseline!AG107="","",IF($C$3="On",IF(AH$3&lt;=$B$2,SMALL(Data_Baseline!$C107:$AZ107,COUNTIF(Data_Baseline!$C107:$AZ107,0)+1)/MAX(Data_Baseline!$C107:$AZ107),IF(Data_Baseline!AG107=0,SMALL(Data_Baseline!$C107:$AZ107,COUNTIF(Data_Baseline!$C107:$AZ107,0)+1)/MAX(Data_Baseline!$C107:$AZ107),Data_Baseline!AG107/MAX(Data_Baseline!$C107:$AZ107))),IF(AH$3&lt;=$B$2,SMALL(Data_Baseline!$C107:$AZ107,COUNTIF(Data_Baseline!$C107:$AZ107,0)+1),IF(Data_Baseline!AG107=0,SMALL(Data_Baseline!$C107:$AZ107,COUNTIF(Data_Baseline!$C107:$AZ107,0)+1),Data_Baseline!AG107)))),"")</f>
        <v>0.39721386120395119</v>
      </c>
      <c r="AI107">
        <f ca="1">IFERROR(IF(Data_Baseline!AH107="","",IF($C$3="On",IF(AI$3&lt;=$B$2,SMALL(Data_Baseline!$C107:$AZ107,COUNTIF(Data_Baseline!$C107:$AZ107,0)+1)/MAX(Data_Baseline!$C107:$AZ107),IF(Data_Baseline!AH107=0,SMALL(Data_Baseline!$C107:$AZ107,COUNTIF(Data_Baseline!$C107:$AZ107,0)+1)/MAX(Data_Baseline!$C107:$AZ107),Data_Baseline!AH107/MAX(Data_Baseline!$C107:$AZ107))),IF(AI$3&lt;=$B$2,SMALL(Data_Baseline!$C107:$AZ107,COUNTIF(Data_Baseline!$C107:$AZ107,0)+1),IF(Data_Baseline!AH107=0,SMALL(Data_Baseline!$C107:$AZ107,COUNTIF(Data_Baseline!$C107:$AZ107,0)+1),Data_Baseline!AH107)))),"")</f>
        <v>0.55314587809167337</v>
      </c>
      <c r="AJ107">
        <f ca="1">IFERROR(IF(Data_Baseline!AI107="","",IF($C$3="On",IF(AJ$3&lt;=$B$2,SMALL(Data_Baseline!$C107:$AZ107,COUNTIF(Data_Baseline!$C107:$AZ107,0)+1)/MAX(Data_Baseline!$C107:$AZ107),IF(Data_Baseline!AI107=0,SMALL(Data_Baseline!$C107:$AZ107,COUNTIF(Data_Baseline!$C107:$AZ107,0)+1)/MAX(Data_Baseline!$C107:$AZ107),Data_Baseline!AI107/MAX(Data_Baseline!$C107:$AZ107))),IF(AJ$3&lt;=$B$2,SMALL(Data_Baseline!$C107:$AZ107,COUNTIF(Data_Baseline!$C107:$AZ107,0)+1),IF(Data_Baseline!AI107=0,SMALL(Data_Baseline!$C107:$AZ107,COUNTIF(Data_Baseline!$C107:$AZ107,0)+1),Data_Baseline!AI107)))),"")</f>
        <v>0.69689602200055079</v>
      </c>
      <c r="AK107">
        <f ca="1">IFERROR(IF(Data_Baseline!AJ107="","",IF($C$3="On",IF(AK$3&lt;=$B$2,SMALL(Data_Baseline!$C107:$AZ107,COUNTIF(Data_Baseline!$C107:$AZ107,0)+1)/MAX(Data_Baseline!$C107:$AZ107),IF(Data_Baseline!AJ107=0,SMALL(Data_Baseline!$C107:$AZ107,COUNTIF(Data_Baseline!$C107:$AZ107,0)+1)/MAX(Data_Baseline!$C107:$AZ107),Data_Baseline!AJ107/MAX(Data_Baseline!$C107:$AZ107))),IF(AK$3&lt;=$B$2,SMALL(Data_Baseline!$C107:$AZ107,COUNTIF(Data_Baseline!$C107:$AZ107,0)+1),IF(Data_Baseline!AJ107=0,SMALL(Data_Baseline!$C107:$AZ107,COUNTIF(Data_Baseline!$C107:$AZ107,0)+1),Data_Baseline!AJ107)))),"")</f>
        <v>0.80910495259986293</v>
      </c>
      <c r="AL107">
        <f ca="1">IFERROR(IF(Data_Baseline!AK107="","",IF($C$3="On",IF(AL$3&lt;=$B$2,SMALL(Data_Baseline!$C107:$AZ107,COUNTIF(Data_Baseline!$C107:$AZ107,0)+1)/MAX(Data_Baseline!$C107:$AZ107),IF(Data_Baseline!AK107=0,SMALL(Data_Baseline!$C107:$AZ107,COUNTIF(Data_Baseline!$C107:$AZ107,0)+1)/MAX(Data_Baseline!$C107:$AZ107),Data_Baseline!AK107/MAX(Data_Baseline!$C107:$AZ107))),IF(AL$3&lt;=$B$2,SMALL(Data_Baseline!$C107:$AZ107,COUNTIF(Data_Baseline!$C107:$AZ107,0)+1),IF(Data_Baseline!AK107=0,SMALL(Data_Baseline!$C107:$AZ107,COUNTIF(Data_Baseline!$C107:$AZ107,0)+1),Data_Baseline!AK107)))),"")</f>
        <v>0.88653180996185821</v>
      </c>
      <c r="AM107">
        <f ca="1">IFERROR(IF(Data_Baseline!AL107="","",IF($C$3="On",IF(AM$3&lt;=$B$2,SMALL(Data_Baseline!$C107:$AZ107,COUNTIF(Data_Baseline!$C107:$AZ107,0)+1)/MAX(Data_Baseline!$C107:$AZ107),IF(Data_Baseline!AL107=0,SMALL(Data_Baseline!$C107:$AZ107,COUNTIF(Data_Baseline!$C107:$AZ107,0)+1)/MAX(Data_Baseline!$C107:$AZ107),Data_Baseline!AL107/MAX(Data_Baseline!$C107:$AZ107))),IF(AM$3&lt;=$B$2,SMALL(Data_Baseline!$C107:$AZ107,COUNTIF(Data_Baseline!$C107:$AZ107,0)+1),IF(Data_Baseline!AL107=0,SMALL(Data_Baseline!$C107:$AZ107,COUNTIF(Data_Baseline!$C107:$AZ107,0)+1),Data_Baseline!AL107)))),"")</f>
        <v>0.93511889307034413</v>
      </c>
      <c r="AN107">
        <f ca="1">IFERROR(IF(Data_Baseline!AM107="","",IF($C$3="On",IF(AN$3&lt;=$B$2,SMALL(Data_Baseline!$C107:$AZ107,COUNTIF(Data_Baseline!$C107:$AZ107,0)+1)/MAX(Data_Baseline!$C107:$AZ107),IF(Data_Baseline!AM107=0,SMALL(Data_Baseline!$C107:$AZ107,COUNTIF(Data_Baseline!$C107:$AZ107,0)+1)/MAX(Data_Baseline!$C107:$AZ107),Data_Baseline!AM107/MAX(Data_Baseline!$C107:$AZ107))),IF(AN$3&lt;=$B$2,SMALL(Data_Baseline!$C107:$AZ107,COUNTIF(Data_Baseline!$C107:$AZ107,0)+1),IF(Data_Baseline!AM107=0,SMALL(Data_Baseline!$C107:$AZ107,COUNTIF(Data_Baseline!$C107:$AZ107,0)+1),Data_Baseline!AM107)))),"")</f>
        <v>0.96410582345342377</v>
      </c>
      <c r="AO107">
        <f ca="1">IFERROR(IF(Data_Baseline!AN107="","",IF($C$3="On",IF(AO$3&lt;=$B$2,SMALL(Data_Baseline!$C107:$AZ107,COUNTIF(Data_Baseline!$C107:$AZ107,0)+1)/MAX(Data_Baseline!$C107:$AZ107),IF(Data_Baseline!AN107=0,SMALL(Data_Baseline!$C107:$AZ107,COUNTIF(Data_Baseline!$C107:$AZ107,0)+1)/MAX(Data_Baseline!$C107:$AZ107),Data_Baseline!AN107/MAX(Data_Baseline!$C107:$AZ107))),IF(AO$3&lt;=$B$2,SMALL(Data_Baseline!$C107:$AZ107,COUNTIF(Data_Baseline!$C107:$AZ107,0)+1),IF(Data_Baseline!AN107=0,SMALL(Data_Baseline!$C107:$AZ107,COUNTIF(Data_Baseline!$C107:$AZ107,0)+1),Data_Baseline!AN107)))),"")</f>
        <v>0.98196026770642497</v>
      </c>
      <c r="AP107">
        <f ca="1">IFERROR(IF(Data_Baseline!AO107="","",IF($C$3="On",IF(AP$3&lt;=$B$2,SMALL(Data_Baseline!$C107:$AZ107,COUNTIF(Data_Baseline!$C107:$AZ107,0)+1)/MAX(Data_Baseline!$C107:$AZ107),IF(Data_Baseline!AO107=0,SMALL(Data_Baseline!$C107:$AZ107,COUNTIF(Data_Baseline!$C107:$AZ107,0)+1)/MAX(Data_Baseline!$C107:$AZ107),Data_Baseline!AO107/MAX(Data_Baseline!$C107:$AZ107))),IF(AP$3&lt;=$B$2,SMALL(Data_Baseline!$C107:$AZ107,COUNTIF(Data_Baseline!$C107:$AZ107,0)+1),IF(Data_Baseline!AO107=0,SMALL(Data_Baseline!$C107:$AZ107,COUNTIF(Data_Baseline!$C107:$AZ107,0)+1),Data_Baseline!AO107)))),"")</f>
        <v>0.99448190568231476</v>
      </c>
      <c r="AQ107">
        <f ca="1">IFERROR(IF(Data_Baseline!AP107="","",IF($C$3="On",IF(AQ$3&lt;=$B$2,SMALL(Data_Baseline!$C107:$AZ107,COUNTIF(Data_Baseline!$C107:$AZ107,0)+1)/MAX(Data_Baseline!$C107:$AZ107),IF(Data_Baseline!AP107=0,SMALL(Data_Baseline!$C107:$AZ107,COUNTIF(Data_Baseline!$C107:$AZ107,0)+1)/MAX(Data_Baseline!$C107:$AZ107),Data_Baseline!AP107/MAX(Data_Baseline!$C107:$AZ107))),IF(AQ$3&lt;=$B$2,SMALL(Data_Baseline!$C107:$AZ107,COUNTIF(Data_Baseline!$C107:$AZ107,0)+1),IF(Data_Baseline!AP107=0,SMALL(Data_Baseline!$C107:$AZ107,COUNTIF(Data_Baseline!$C107:$AZ107,0)+1),Data_Baseline!AP107)))),"")</f>
        <v>1</v>
      </c>
      <c r="AR107" t="str">
        <f>IFERROR(IF(Data_Baseline!AQ107="","",IF($C$3="On",IF(AR$3&lt;=$B$2,SMALL(Data_Baseline!$C107:$AZ107,COUNTIF(Data_Baseline!$C107:$AZ107,0)+1)/MAX(Data_Baseline!$C107:$AZ107),IF(Data_Baseline!AQ107=0,SMALL(Data_Baseline!$C107:$AZ107,COUNTIF(Data_Baseline!$C107:$AZ107,0)+1)/MAX(Data_Baseline!$C107:$AZ107),Data_Baseline!AQ107/MAX(Data_Baseline!$C107:$AZ107))),IF(AR$3&lt;=$B$2,SMALL(Data_Baseline!$C107:$AZ107,COUNTIF(Data_Baseline!$C107:$AZ107,0)+1),IF(Data_Baseline!AQ107=0,SMALL(Data_Baseline!$C107:$AZ107,COUNTIF(Data_Baseline!$C107:$AZ107,0)+1),Data_Baseline!AQ107)))),"")</f>
        <v/>
      </c>
      <c r="AS107" t="str">
        <f>IFERROR(IF(Data_Baseline!AR107="","",IF($C$3="On",IF(AS$3&lt;=$B$2,SMALL(Data_Baseline!$C107:$AZ107,COUNTIF(Data_Baseline!$C107:$AZ107,0)+1)/MAX(Data_Baseline!$C107:$AZ107),IF(Data_Baseline!AR107=0,SMALL(Data_Baseline!$C107:$AZ107,COUNTIF(Data_Baseline!$C107:$AZ107,0)+1)/MAX(Data_Baseline!$C107:$AZ107),Data_Baseline!AR107/MAX(Data_Baseline!$C107:$AZ107))),IF(AS$3&lt;=$B$2,SMALL(Data_Baseline!$C107:$AZ107,COUNTIF(Data_Baseline!$C107:$AZ107,0)+1),IF(Data_Baseline!AR107=0,SMALL(Data_Baseline!$C107:$AZ107,COUNTIF(Data_Baseline!$C107:$AZ107,0)+1),Data_Baseline!AR107)))),"")</f>
        <v/>
      </c>
      <c r="AT107" t="str">
        <f>IFERROR(IF(Data_Baseline!AS107="","",IF($C$3="On",IF(AT$3&lt;=$B$2,SMALL(Data_Baseline!$C107:$AZ107,COUNTIF(Data_Baseline!$C107:$AZ107,0)+1)/MAX(Data_Baseline!$C107:$AZ107),IF(Data_Baseline!AS107=0,SMALL(Data_Baseline!$C107:$AZ107,COUNTIF(Data_Baseline!$C107:$AZ107,0)+1)/MAX(Data_Baseline!$C107:$AZ107),Data_Baseline!AS107/MAX(Data_Baseline!$C107:$AZ107))),IF(AT$3&lt;=$B$2,SMALL(Data_Baseline!$C107:$AZ107,COUNTIF(Data_Baseline!$C107:$AZ107,0)+1),IF(Data_Baseline!AS107=0,SMALL(Data_Baseline!$C107:$AZ107,COUNTIF(Data_Baseline!$C107:$AZ107,0)+1),Data_Baseline!AS107)))),"")</f>
        <v/>
      </c>
      <c r="AU107" t="str">
        <f>IFERROR(IF(Data_Baseline!AT107="","",IF($C$3="On",IF(AU$3&lt;=$B$2,SMALL(Data_Baseline!$C107:$AZ107,COUNTIF(Data_Baseline!$C107:$AZ107,0)+1)/MAX(Data_Baseline!$C107:$AZ107),IF(Data_Baseline!AT107=0,SMALL(Data_Baseline!$C107:$AZ107,COUNTIF(Data_Baseline!$C107:$AZ107,0)+1)/MAX(Data_Baseline!$C107:$AZ107),Data_Baseline!AT107/MAX(Data_Baseline!$C107:$AZ107))),IF(AU$3&lt;=$B$2,SMALL(Data_Baseline!$C107:$AZ107,COUNTIF(Data_Baseline!$C107:$AZ107,0)+1),IF(Data_Baseline!AT107=0,SMALL(Data_Baseline!$C107:$AZ107,COUNTIF(Data_Baseline!$C107:$AZ107,0)+1),Data_Baseline!AT107)))),"")</f>
        <v/>
      </c>
      <c r="AV107" t="str">
        <f>IFERROR(IF(Data_Baseline!AU107="","",IF($C$3="On",IF(AV$3&lt;=$B$2,SMALL(Data_Baseline!$C107:$AZ107,COUNTIF(Data_Baseline!$C107:$AZ107,0)+1)/MAX(Data_Baseline!$C107:$AZ107),IF(Data_Baseline!AU107=0,SMALL(Data_Baseline!$C107:$AZ107,COUNTIF(Data_Baseline!$C107:$AZ107,0)+1)/MAX(Data_Baseline!$C107:$AZ107),Data_Baseline!AU107/MAX(Data_Baseline!$C107:$AZ107))),IF(AV$3&lt;=$B$2,SMALL(Data_Baseline!$C107:$AZ107,COUNTIF(Data_Baseline!$C107:$AZ107,0)+1),IF(Data_Baseline!AU107=0,SMALL(Data_Baseline!$C107:$AZ107,COUNTIF(Data_Baseline!$C107:$AZ107,0)+1),Data_Baseline!AU107)))),"")</f>
        <v/>
      </c>
      <c r="AW107" t="str">
        <f>IFERROR(IF(Data_Baseline!AV107="","",IF($C$3="On",IF(AW$3&lt;=$B$2,SMALL(Data_Baseline!$C107:$AZ107,COUNTIF(Data_Baseline!$C107:$AZ107,0)+1)/MAX(Data_Baseline!$C107:$AZ107),IF(Data_Baseline!AV107=0,SMALL(Data_Baseline!$C107:$AZ107,COUNTIF(Data_Baseline!$C107:$AZ107,0)+1)/MAX(Data_Baseline!$C107:$AZ107),Data_Baseline!AV107/MAX(Data_Baseline!$C107:$AZ107))),IF(AW$3&lt;=$B$2,SMALL(Data_Baseline!$C107:$AZ107,COUNTIF(Data_Baseline!$C107:$AZ107,0)+1),IF(Data_Baseline!AV107=0,SMALL(Data_Baseline!$C107:$AZ107,COUNTIF(Data_Baseline!$C107:$AZ107,0)+1),Data_Baseline!AV107)))),"")</f>
        <v/>
      </c>
      <c r="AX107" t="str">
        <f>IFERROR(IF(Data_Baseline!AW107="","",IF($C$3="On",IF(AX$3&lt;=$B$2,SMALL(Data_Baseline!$C107:$AZ107,COUNTIF(Data_Baseline!$C107:$AZ107,0)+1)/MAX(Data_Baseline!$C107:$AZ107),IF(Data_Baseline!AW107=0,SMALL(Data_Baseline!$C107:$AZ107,COUNTIF(Data_Baseline!$C107:$AZ107,0)+1)/MAX(Data_Baseline!$C107:$AZ107),Data_Baseline!AW107/MAX(Data_Baseline!$C107:$AZ107))),IF(AX$3&lt;=$B$2,SMALL(Data_Baseline!$C107:$AZ107,COUNTIF(Data_Baseline!$C107:$AZ107,0)+1),IF(Data_Baseline!AW107=0,SMALL(Data_Baseline!$C107:$AZ107,COUNTIF(Data_Baseline!$C107:$AZ107,0)+1),Data_Baseline!AW107)))),"")</f>
        <v/>
      </c>
      <c r="AY107" t="str">
        <f>IFERROR(IF(Data_Baseline!AX107="","",IF($C$3="On",IF(AY$3&lt;=$B$2,SMALL(Data_Baseline!$C107:$AZ107,COUNTIF(Data_Baseline!$C107:$AZ107,0)+1)/MAX(Data_Baseline!$C107:$AZ107),IF(Data_Baseline!AX107=0,SMALL(Data_Baseline!$C107:$AZ107,COUNTIF(Data_Baseline!$C107:$AZ107,0)+1)/MAX(Data_Baseline!$C107:$AZ107),Data_Baseline!AX107/MAX(Data_Baseline!$C107:$AZ107))),IF(AY$3&lt;=$B$2,SMALL(Data_Baseline!$C107:$AZ107,COUNTIF(Data_Baseline!$C107:$AZ107,0)+1),IF(Data_Baseline!AX107=0,SMALL(Data_Baseline!$C107:$AZ107,COUNTIF(Data_Baseline!$C107:$AZ107,0)+1),Data_Baseline!AX107)))),"")</f>
        <v/>
      </c>
      <c r="AZ107" t="str">
        <f>IFERROR(IF(Data_Baseline!AY107="","",IF($C$3="On",IF(AZ$3&lt;=$B$2,SMALL(Data_Baseline!$C107:$AZ107,COUNTIF(Data_Baseline!$C107:$AZ107,0)+1)/MAX(Data_Baseline!$C107:$AZ107),IF(Data_Baseline!AY107=0,SMALL(Data_Baseline!$C107:$AZ107,COUNTIF(Data_Baseline!$C107:$AZ107,0)+1)/MAX(Data_Baseline!$C107:$AZ107),Data_Baseline!AY107/MAX(Data_Baseline!$C107:$AZ107))),IF(AZ$3&lt;=$B$2,SMALL(Data_Baseline!$C107:$AZ107,COUNTIF(Data_Baseline!$C107:$AZ107,0)+1),IF(Data_Baseline!AY107=0,SMALL(Data_Baseline!$C107:$AZ107,COUNTIF(Data_Baseline!$C107:$AZ107,0)+1),Data_Baseline!AY107)))),"")</f>
        <v/>
      </c>
      <c r="BA107" t="str">
        <f>IFERROR(IF(Data_Baseline!AZ107="","",IF($C$3="On",IF(BA$3&lt;=$B$2,SMALL(Data_Baseline!$C107:$AZ107,COUNTIF(Data_Baseline!$C107:$AZ107,0)+1)/MAX(Data_Baseline!$C107:$AZ107),IF(Data_Baseline!AZ107=0,SMALL(Data_Baseline!$C107:$AZ107,COUNTIF(Data_Baseline!$C107:$AZ107,0)+1)/MAX(Data_Baseline!$C107:$AZ107),Data_Baseline!AZ107/MAX(Data_Baseline!$C107:$AZ107))),IF(BA$3&lt;=$B$2,SMALL(Data_Baseline!$C107:$AZ107,COUNTIF(Data_Baseline!$C107:$AZ107,0)+1),IF(Data_Baseline!AZ107=0,SMALL(Data_Baseline!$C107:$AZ107,COUNTIF(Data_Baseline!$C107:$AZ107,0)+1),Data_Baseline!AZ107)))),"")</f>
        <v/>
      </c>
      <c r="BB107" s="79">
        <f ca="1">IF(Data_Initial!BA107="",1,0)</f>
        <v>1</v>
      </c>
      <c r="BC107" t="str">
        <f t="shared" ca="1" si="4"/>
        <v>3N_ParA</v>
      </c>
      <c r="BD107" s="79" t="str">
        <f t="shared" ca="1" si="7"/>
        <v>3N</v>
      </c>
      <c r="BE107" s="79" t="str">
        <f ca="1">Data_Initial!BC107</f>
        <v>ParA</v>
      </c>
      <c r="BF107" s="79" t="str">
        <f ca="1">Data_Initial!BB107</f>
        <v>2_1</v>
      </c>
      <c r="BG107">
        <f ca="1">IFERROR((INDIRECT("Plate"&amp;Data!A107&amp;"_C!"&amp;CHAR(RIGHT(Data!B107,LEN(Data!B107)-1)+65)&amp;CODE(LEFT(Data!B107,1))-58)),"")</f>
        <v>0</v>
      </c>
      <c r="BH107" t="str">
        <f ca="1">Data_Initial!BA107</f>
        <v/>
      </c>
      <c r="BI107">
        <f t="shared" ca="1" si="6"/>
        <v>7.2005269927495348E-4</v>
      </c>
      <c r="BJ107" s="79" t="str">
        <f ca="1">IF(BH107="N",1+MAX($BJ$3:BJ106),"")</f>
        <v/>
      </c>
    </row>
    <row r="108" spans="1:78" x14ac:dyDescent="0.25">
      <c r="A108" s="79">
        <f ca="1">IF(BH108="N","N"&amp;BJ108,IF(BB108=0,"",MAX($A$3:A107)+1))</f>
        <v>98</v>
      </c>
      <c r="B108" s="79" t="str">
        <f ca="1">Data_Initial!A108&amp;C108</f>
        <v>2A5</v>
      </c>
      <c r="C108" s="79" t="str">
        <f ca="1">Data_Initial!B108</f>
        <v>A5</v>
      </c>
      <c r="D108">
        <f ca="1">IFERROR(IF(Data_Baseline!C108="","",IF($C$3="On",IF(D$3&lt;=$B$2,SMALL(Data_Baseline!$C108:$AZ108,COUNTIF(Data_Baseline!$C108:$AZ108,0)+1)/MAX(Data_Baseline!$C108:$AZ108),IF(Data_Baseline!C108=0,SMALL(Data_Baseline!$C108:$AZ108,COUNTIF(Data_Baseline!$C108:$AZ108,0)+1)/MAX(Data_Baseline!$C108:$AZ108),Data_Baseline!C108/MAX(Data_Baseline!$C108:$AZ108))),IF(D$3&lt;=$B$2,SMALL(Data_Baseline!$C108:$AZ108,COUNTIF(Data_Baseline!$C108:$AZ108,0)+1),IF(Data_Baseline!C108=0,SMALL(Data_Baseline!$C108:$AZ108,COUNTIF(Data_Baseline!$C108:$AZ108,0)+1),Data_Baseline!C108)))),"")</f>
        <v>2.039665650721739E-4</v>
      </c>
      <c r="E108">
        <f ca="1">IFERROR(IF(Data_Baseline!D108="","",IF($C$3="On",IF(E$3&lt;=$B$2,SMALL(Data_Baseline!$C108:$AZ108,COUNTIF(Data_Baseline!$C108:$AZ108,0)+1)/MAX(Data_Baseline!$C108:$AZ108),IF(Data_Baseline!D108=0,SMALL(Data_Baseline!$C108:$AZ108,COUNTIF(Data_Baseline!$C108:$AZ108,0)+1)/MAX(Data_Baseline!$C108:$AZ108),Data_Baseline!D108/MAX(Data_Baseline!$C108:$AZ108))),IF(E$3&lt;=$B$2,SMALL(Data_Baseline!$C108:$AZ108,COUNTIF(Data_Baseline!$C108:$AZ108,0)+1),IF(Data_Baseline!D108=0,SMALL(Data_Baseline!$C108:$AZ108,COUNTIF(Data_Baseline!$C108:$AZ108,0)+1),Data_Baseline!D108)))),"")</f>
        <v>2.039665650721739E-4</v>
      </c>
      <c r="F108">
        <f ca="1">IFERROR(IF(Data_Baseline!E108="","",IF($C$3="On",IF(F$3&lt;=$B$2,SMALL(Data_Baseline!$C108:$AZ108,COUNTIF(Data_Baseline!$C108:$AZ108,0)+1)/MAX(Data_Baseline!$C108:$AZ108),IF(Data_Baseline!E108=0,SMALL(Data_Baseline!$C108:$AZ108,COUNTIF(Data_Baseline!$C108:$AZ108,0)+1)/MAX(Data_Baseline!$C108:$AZ108),Data_Baseline!E108/MAX(Data_Baseline!$C108:$AZ108))),IF(F$3&lt;=$B$2,SMALL(Data_Baseline!$C108:$AZ108,COUNTIF(Data_Baseline!$C108:$AZ108,0)+1),IF(Data_Baseline!E108=0,SMALL(Data_Baseline!$C108:$AZ108,COUNTIF(Data_Baseline!$C108:$AZ108,0)+1),Data_Baseline!E108)))),"")</f>
        <v>2.039665650721739E-4</v>
      </c>
      <c r="G108">
        <f ca="1">IFERROR(IF(Data_Baseline!F108="","",IF($C$3="On",IF(G$3&lt;=$B$2,SMALL(Data_Baseline!$C108:$AZ108,COUNTIF(Data_Baseline!$C108:$AZ108,0)+1)/MAX(Data_Baseline!$C108:$AZ108),IF(Data_Baseline!F108=0,SMALL(Data_Baseline!$C108:$AZ108,COUNTIF(Data_Baseline!$C108:$AZ108,0)+1)/MAX(Data_Baseline!$C108:$AZ108),Data_Baseline!F108/MAX(Data_Baseline!$C108:$AZ108))),IF(G$3&lt;=$B$2,SMALL(Data_Baseline!$C108:$AZ108,COUNTIF(Data_Baseline!$C108:$AZ108,0)+1),IF(Data_Baseline!F108=0,SMALL(Data_Baseline!$C108:$AZ108,COUNTIF(Data_Baseline!$C108:$AZ108,0)+1),Data_Baseline!F108)))),"")</f>
        <v>2.039665650721739E-4</v>
      </c>
      <c r="H108">
        <f ca="1">IFERROR(IF(Data_Baseline!G108="","",IF($C$3="On",IF(H$3&lt;=$B$2,SMALL(Data_Baseline!$C108:$AZ108,COUNTIF(Data_Baseline!$C108:$AZ108,0)+1)/MAX(Data_Baseline!$C108:$AZ108),IF(Data_Baseline!G108=0,SMALL(Data_Baseline!$C108:$AZ108,COUNTIF(Data_Baseline!$C108:$AZ108,0)+1)/MAX(Data_Baseline!$C108:$AZ108),Data_Baseline!G108/MAX(Data_Baseline!$C108:$AZ108))),IF(H$3&lt;=$B$2,SMALL(Data_Baseline!$C108:$AZ108,COUNTIF(Data_Baseline!$C108:$AZ108,0)+1),IF(Data_Baseline!G108=0,SMALL(Data_Baseline!$C108:$AZ108,COUNTIF(Data_Baseline!$C108:$AZ108,0)+1),Data_Baseline!G108)))),"")</f>
        <v>2.039665650721739E-4</v>
      </c>
      <c r="I108">
        <f ca="1">IFERROR(IF(Data_Baseline!H108="","",IF($C$3="On",IF(I$3&lt;=$B$2,SMALL(Data_Baseline!$C108:$AZ108,COUNTIF(Data_Baseline!$C108:$AZ108,0)+1)/MAX(Data_Baseline!$C108:$AZ108),IF(Data_Baseline!H108=0,SMALL(Data_Baseline!$C108:$AZ108,COUNTIF(Data_Baseline!$C108:$AZ108,0)+1)/MAX(Data_Baseline!$C108:$AZ108),Data_Baseline!H108/MAX(Data_Baseline!$C108:$AZ108))),IF(I$3&lt;=$B$2,SMALL(Data_Baseline!$C108:$AZ108,COUNTIF(Data_Baseline!$C108:$AZ108,0)+1),IF(Data_Baseline!H108=0,SMALL(Data_Baseline!$C108:$AZ108,COUNTIF(Data_Baseline!$C108:$AZ108,0)+1),Data_Baseline!H108)))),"")</f>
        <v>2.039665650721739E-4</v>
      </c>
      <c r="J108">
        <f ca="1">IFERROR(IF(Data_Baseline!I108="","",IF($C$3="On",IF(J$3&lt;=$B$2,SMALL(Data_Baseline!$C108:$AZ108,COUNTIF(Data_Baseline!$C108:$AZ108,0)+1)/MAX(Data_Baseline!$C108:$AZ108),IF(Data_Baseline!I108=0,SMALL(Data_Baseline!$C108:$AZ108,COUNTIF(Data_Baseline!$C108:$AZ108,0)+1)/MAX(Data_Baseline!$C108:$AZ108),Data_Baseline!I108/MAX(Data_Baseline!$C108:$AZ108))),IF(J$3&lt;=$B$2,SMALL(Data_Baseline!$C108:$AZ108,COUNTIF(Data_Baseline!$C108:$AZ108,0)+1),IF(Data_Baseline!I108=0,SMALL(Data_Baseline!$C108:$AZ108,COUNTIF(Data_Baseline!$C108:$AZ108,0)+1),Data_Baseline!I108)))),"")</f>
        <v>2.039665650721739E-4</v>
      </c>
      <c r="K108">
        <f ca="1">IFERROR(IF(Data_Baseline!J108="","",IF($C$3="On",IF(K$3&lt;=$B$2,SMALL(Data_Baseline!$C108:$AZ108,COUNTIF(Data_Baseline!$C108:$AZ108,0)+1)/MAX(Data_Baseline!$C108:$AZ108),IF(Data_Baseline!J108=0,SMALL(Data_Baseline!$C108:$AZ108,COUNTIF(Data_Baseline!$C108:$AZ108,0)+1)/MAX(Data_Baseline!$C108:$AZ108),Data_Baseline!J108/MAX(Data_Baseline!$C108:$AZ108))),IF(K$3&lt;=$B$2,SMALL(Data_Baseline!$C108:$AZ108,COUNTIF(Data_Baseline!$C108:$AZ108,0)+1),IF(Data_Baseline!J108=0,SMALL(Data_Baseline!$C108:$AZ108,COUNTIF(Data_Baseline!$C108:$AZ108,0)+1),Data_Baseline!J108)))),"")</f>
        <v>2.039665650721739E-4</v>
      </c>
      <c r="L108">
        <f ca="1">IFERROR(IF(Data_Baseline!K108="","",IF($C$3="On",IF(L$3&lt;=$B$2,SMALL(Data_Baseline!$C108:$AZ108,COUNTIF(Data_Baseline!$C108:$AZ108,0)+1)/MAX(Data_Baseline!$C108:$AZ108),IF(Data_Baseline!K108=0,SMALL(Data_Baseline!$C108:$AZ108,COUNTIF(Data_Baseline!$C108:$AZ108,0)+1)/MAX(Data_Baseline!$C108:$AZ108),Data_Baseline!K108/MAX(Data_Baseline!$C108:$AZ108))),IF(L$3&lt;=$B$2,SMALL(Data_Baseline!$C108:$AZ108,COUNTIF(Data_Baseline!$C108:$AZ108,0)+1),IF(Data_Baseline!K108=0,SMALL(Data_Baseline!$C108:$AZ108,COUNTIF(Data_Baseline!$C108:$AZ108,0)+1),Data_Baseline!K108)))),"")</f>
        <v>2.039665650721739E-4</v>
      </c>
      <c r="M108">
        <f ca="1">IFERROR(IF(Data_Baseline!L108="","",IF($C$3="On",IF(M$3&lt;=$B$2,SMALL(Data_Baseline!$C108:$AZ108,COUNTIF(Data_Baseline!$C108:$AZ108,0)+1)/MAX(Data_Baseline!$C108:$AZ108),IF(Data_Baseline!L108=0,SMALL(Data_Baseline!$C108:$AZ108,COUNTIF(Data_Baseline!$C108:$AZ108,0)+1)/MAX(Data_Baseline!$C108:$AZ108),Data_Baseline!L108/MAX(Data_Baseline!$C108:$AZ108))),IF(M$3&lt;=$B$2,SMALL(Data_Baseline!$C108:$AZ108,COUNTIF(Data_Baseline!$C108:$AZ108,0)+1),IF(Data_Baseline!L108=0,SMALL(Data_Baseline!$C108:$AZ108,COUNTIF(Data_Baseline!$C108:$AZ108,0)+1),Data_Baseline!L108)))),"")</f>
        <v>2.039665650721739E-4</v>
      </c>
      <c r="N108">
        <f ca="1">IFERROR(IF(Data_Baseline!M108="","",IF($C$3="On",IF(N$3&lt;=$B$2,SMALL(Data_Baseline!$C108:$AZ108,COUNTIF(Data_Baseline!$C108:$AZ108,0)+1)/MAX(Data_Baseline!$C108:$AZ108),IF(Data_Baseline!M108=0,SMALL(Data_Baseline!$C108:$AZ108,COUNTIF(Data_Baseline!$C108:$AZ108,0)+1)/MAX(Data_Baseline!$C108:$AZ108),Data_Baseline!M108/MAX(Data_Baseline!$C108:$AZ108))),IF(N$3&lt;=$B$2,SMALL(Data_Baseline!$C108:$AZ108,COUNTIF(Data_Baseline!$C108:$AZ108,0)+1),IF(Data_Baseline!M108=0,SMALL(Data_Baseline!$C108:$AZ108,COUNTIF(Data_Baseline!$C108:$AZ108,0)+1),Data_Baseline!M108)))),"")</f>
        <v>2.039665650721739E-4</v>
      </c>
      <c r="O108">
        <f ca="1">IFERROR(IF(Data_Baseline!N108="","",IF($C$3="On",IF(O$3&lt;=$B$2,SMALL(Data_Baseline!$C108:$AZ108,COUNTIF(Data_Baseline!$C108:$AZ108,0)+1)/MAX(Data_Baseline!$C108:$AZ108),IF(Data_Baseline!N108=0,SMALL(Data_Baseline!$C108:$AZ108,COUNTIF(Data_Baseline!$C108:$AZ108,0)+1)/MAX(Data_Baseline!$C108:$AZ108),Data_Baseline!N108/MAX(Data_Baseline!$C108:$AZ108))),IF(O$3&lt;=$B$2,SMALL(Data_Baseline!$C108:$AZ108,COUNTIF(Data_Baseline!$C108:$AZ108,0)+1),IF(Data_Baseline!N108=0,SMALL(Data_Baseline!$C108:$AZ108,COUNTIF(Data_Baseline!$C108:$AZ108,0)+1),Data_Baseline!N108)))),"")</f>
        <v>2.039665650721739E-4</v>
      </c>
      <c r="P108">
        <f ca="1">IFERROR(IF(Data_Baseline!O108="","",IF($C$3="On",IF(P$3&lt;=$B$2,SMALL(Data_Baseline!$C108:$AZ108,COUNTIF(Data_Baseline!$C108:$AZ108,0)+1)/MAX(Data_Baseline!$C108:$AZ108),IF(Data_Baseline!O108=0,SMALL(Data_Baseline!$C108:$AZ108,COUNTIF(Data_Baseline!$C108:$AZ108,0)+1)/MAX(Data_Baseline!$C108:$AZ108),Data_Baseline!O108/MAX(Data_Baseline!$C108:$AZ108))),IF(P$3&lt;=$B$2,SMALL(Data_Baseline!$C108:$AZ108,COUNTIF(Data_Baseline!$C108:$AZ108,0)+1),IF(Data_Baseline!O108=0,SMALL(Data_Baseline!$C108:$AZ108,COUNTIF(Data_Baseline!$C108:$AZ108,0)+1),Data_Baseline!O108)))),"")</f>
        <v>2.039665650721739E-4</v>
      </c>
      <c r="Q108">
        <f ca="1">IFERROR(IF(Data_Baseline!P108="","",IF($C$3="On",IF(Q$3&lt;=$B$2,SMALL(Data_Baseline!$C108:$AZ108,COUNTIF(Data_Baseline!$C108:$AZ108,0)+1)/MAX(Data_Baseline!$C108:$AZ108),IF(Data_Baseline!P108=0,SMALL(Data_Baseline!$C108:$AZ108,COUNTIF(Data_Baseline!$C108:$AZ108,0)+1)/MAX(Data_Baseline!$C108:$AZ108),Data_Baseline!P108/MAX(Data_Baseline!$C108:$AZ108))),IF(Q$3&lt;=$B$2,SMALL(Data_Baseline!$C108:$AZ108,COUNTIF(Data_Baseline!$C108:$AZ108,0)+1),IF(Data_Baseline!P108=0,SMALL(Data_Baseline!$C108:$AZ108,COUNTIF(Data_Baseline!$C108:$AZ108,0)+1),Data_Baseline!P108)))),"")</f>
        <v>2.039665650721739E-4</v>
      </c>
      <c r="R108">
        <f ca="1">IFERROR(IF(Data_Baseline!Q108="","",IF($C$3="On",IF(R$3&lt;=$B$2,SMALL(Data_Baseline!$C108:$AZ108,COUNTIF(Data_Baseline!$C108:$AZ108,0)+1)/MAX(Data_Baseline!$C108:$AZ108),IF(Data_Baseline!Q108=0,SMALL(Data_Baseline!$C108:$AZ108,COUNTIF(Data_Baseline!$C108:$AZ108,0)+1)/MAX(Data_Baseline!$C108:$AZ108),Data_Baseline!Q108/MAX(Data_Baseline!$C108:$AZ108))),IF(R$3&lt;=$B$2,SMALL(Data_Baseline!$C108:$AZ108,COUNTIF(Data_Baseline!$C108:$AZ108,0)+1),IF(Data_Baseline!Q108=0,SMALL(Data_Baseline!$C108:$AZ108,COUNTIF(Data_Baseline!$C108:$AZ108,0)+1),Data_Baseline!Q108)))),"")</f>
        <v>2.039665650721739E-4</v>
      </c>
      <c r="S108">
        <f ca="1">IFERROR(IF(Data_Baseline!R108="","",IF($C$3="On",IF(S$3&lt;=$B$2,SMALL(Data_Baseline!$C108:$AZ108,COUNTIF(Data_Baseline!$C108:$AZ108,0)+1)/MAX(Data_Baseline!$C108:$AZ108),IF(Data_Baseline!R108=0,SMALL(Data_Baseline!$C108:$AZ108,COUNTIF(Data_Baseline!$C108:$AZ108,0)+1)/MAX(Data_Baseline!$C108:$AZ108),Data_Baseline!R108/MAX(Data_Baseline!$C108:$AZ108))),IF(S$3&lt;=$B$2,SMALL(Data_Baseline!$C108:$AZ108,COUNTIF(Data_Baseline!$C108:$AZ108,0)+1),IF(Data_Baseline!R108=0,SMALL(Data_Baseline!$C108:$AZ108,COUNTIF(Data_Baseline!$C108:$AZ108,0)+1),Data_Baseline!R108)))),"")</f>
        <v>2.039665650721739E-4</v>
      </c>
      <c r="T108">
        <f ca="1">IFERROR(IF(Data_Baseline!S108="","",IF($C$3="On",IF(T$3&lt;=$B$2,SMALL(Data_Baseline!$C108:$AZ108,COUNTIF(Data_Baseline!$C108:$AZ108,0)+1)/MAX(Data_Baseline!$C108:$AZ108),IF(Data_Baseline!S108=0,SMALL(Data_Baseline!$C108:$AZ108,COUNTIF(Data_Baseline!$C108:$AZ108,0)+1)/MAX(Data_Baseline!$C108:$AZ108),Data_Baseline!S108/MAX(Data_Baseline!$C108:$AZ108))),IF(T$3&lt;=$B$2,SMALL(Data_Baseline!$C108:$AZ108,COUNTIF(Data_Baseline!$C108:$AZ108,0)+1),IF(Data_Baseline!S108=0,SMALL(Data_Baseline!$C108:$AZ108,COUNTIF(Data_Baseline!$C108:$AZ108,0)+1),Data_Baseline!S108)))),"")</f>
        <v>2.039665650721739E-4</v>
      </c>
      <c r="U108">
        <f ca="1">IFERROR(IF(Data_Baseline!T108="","",IF($C$3="On",IF(U$3&lt;=$B$2,SMALL(Data_Baseline!$C108:$AZ108,COUNTIF(Data_Baseline!$C108:$AZ108,0)+1)/MAX(Data_Baseline!$C108:$AZ108),IF(Data_Baseline!T108=0,SMALL(Data_Baseline!$C108:$AZ108,COUNTIF(Data_Baseline!$C108:$AZ108,0)+1)/MAX(Data_Baseline!$C108:$AZ108),Data_Baseline!T108/MAX(Data_Baseline!$C108:$AZ108))),IF(U$3&lt;=$B$2,SMALL(Data_Baseline!$C108:$AZ108,COUNTIF(Data_Baseline!$C108:$AZ108,0)+1),IF(Data_Baseline!T108=0,SMALL(Data_Baseline!$C108:$AZ108,COUNTIF(Data_Baseline!$C108:$AZ108,0)+1),Data_Baseline!T108)))),"")</f>
        <v>2.039665650721739E-4</v>
      </c>
      <c r="V108">
        <f ca="1">IFERROR(IF(Data_Baseline!U108="","",IF($C$3="On",IF(V$3&lt;=$B$2,SMALL(Data_Baseline!$C108:$AZ108,COUNTIF(Data_Baseline!$C108:$AZ108,0)+1)/MAX(Data_Baseline!$C108:$AZ108),IF(Data_Baseline!U108=0,SMALL(Data_Baseline!$C108:$AZ108,COUNTIF(Data_Baseline!$C108:$AZ108,0)+1)/MAX(Data_Baseline!$C108:$AZ108),Data_Baseline!U108/MAX(Data_Baseline!$C108:$AZ108))),IF(V$3&lt;=$B$2,SMALL(Data_Baseline!$C108:$AZ108,COUNTIF(Data_Baseline!$C108:$AZ108,0)+1),IF(Data_Baseline!U108=0,SMALL(Data_Baseline!$C108:$AZ108,COUNTIF(Data_Baseline!$C108:$AZ108,0)+1),Data_Baseline!U108)))),"")</f>
        <v>1.9285274249793314E-3</v>
      </c>
      <c r="W108">
        <f ca="1">IFERROR(IF(Data_Baseline!V108="","",IF($C$3="On",IF(W$3&lt;=$B$2,SMALL(Data_Baseline!$C108:$AZ108,COUNTIF(Data_Baseline!$C108:$AZ108,0)+1)/MAX(Data_Baseline!$C108:$AZ108),IF(Data_Baseline!V108=0,SMALL(Data_Baseline!$C108:$AZ108,COUNTIF(Data_Baseline!$C108:$AZ108,0)+1)/MAX(Data_Baseline!$C108:$AZ108),Data_Baseline!V108/MAX(Data_Baseline!$C108:$AZ108))),IF(W$3&lt;=$B$2,SMALL(Data_Baseline!$C108:$AZ108,COUNTIF(Data_Baseline!$C108:$AZ108,0)+1),IF(Data_Baseline!V108=0,SMALL(Data_Baseline!$C108:$AZ108,COUNTIF(Data_Baseline!$C108:$AZ108,0)+1),Data_Baseline!V108)))),"")</f>
        <v>6.9050121072784529E-3</v>
      </c>
      <c r="X108">
        <f ca="1">IFERROR(IF(Data_Baseline!W108="","",IF($C$3="On",IF(X$3&lt;=$B$2,SMALL(Data_Baseline!$C108:$AZ108,COUNTIF(Data_Baseline!$C108:$AZ108,0)+1)/MAX(Data_Baseline!$C108:$AZ108),IF(Data_Baseline!W108=0,SMALL(Data_Baseline!$C108:$AZ108,COUNTIF(Data_Baseline!$C108:$AZ108,0)+1)/MAX(Data_Baseline!$C108:$AZ108),Data_Baseline!W108/MAX(Data_Baseline!$C108:$AZ108))),IF(X$3&lt;=$B$2,SMALL(Data_Baseline!$C108:$AZ108,COUNTIF(Data_Baseline!$C108:$AZ108,0)+1),IF(Data_Baseline!W108=0,SMALL(Data_Baseline!$C108:$AZ108,COUNTIF(Data_Baseline!$C108:$AZ108,0)+1),Data_Baseline!W108)))),"")</f>
        <v>1.5254043763950216E-2</v>
      </c>
      <c r="Y108">
        <f ca="1">IFERROR(IF(Data_Baseline!X108="","",IF($C$3="On",IF(Y$3&lt;=$B$2,SMALL(Data_Baseline!$C108:$AZ108,COUNTIF(Data_Baseline!$C108:$AZ108,0)+1)/MAX(Data_Baseline!$C108:$AZ108),IF(Data_Baseline!X108=0,SMALL(Data_Baseline!$C108:$AZ108,COUNTIF(Data_Baseline!$C108:$AZ108,0)+1)/MAX(Data_Baseline!$C108:$AZ108),Data_Baseline!X108/MAX(Data_Baseline!$C108:$AZ108))),IF(Y$3&lt;=$B$2,SMALL(Data_Baseline!$C108:$AZ108,COUNTIF(Data_Baseline!$C108:$AZ108,0)+1),IF(Data_Baseline!X108=0,SMALL(Data_Baseline!$C108:$AZ108,COUNTIF(Data_Baseline!$C108:$AZ108,0)+1),Data_Baseline!X108)))),"")</f>
        <v>3.027716658992019E-2</v>
      </c>
      <c r="Z108">
        <f ca="1">IFERROR(IF(Data_Baseline!Y108="","",IF($C$3="On",IF(Z$3&lt;=$B$2,SMALL(Data_Baseline!$C108:$AZ108,COUNTIF(Data_Baseline!$C108:$AZ108,0)+1)/MAX(Data_Baseline!$C108:$AZ108),IF(Data_Baseline!Y108=0,SMALL(Data_Baseline!$C108:$AZ108,COUNTIF(Data_Baseline!$C108:$AZ108,0)+1)/MAX(Data_Baseline!$C108:$AZ108),Data_Baseline!Y108/MAX(Data_Baseline!$C108:$AZ108))),IF(Z$3&lt;=$B$2,SMALL(Data_Baseline!$C108:$AZ108,COUNTIF(Data_Baseline!$C108:$AZ108,0)+1),IF(Data_Baseline!Y108=0,SMALL(Data_Baseline!$C108:$AZ108,COUNTIF(Data_Baseline!$C108:$AZ108,0)+1),Data_Baseline!Y108)))),"")</f>
        <v>5.6104235261573945E-2</v>
      </c>
      <c r="AA108">
        <f ca="1">IFERROR(IF(Data_Baseline!Z108="","",IF($C$3="On",IF(AA$3&lt;=$B$2,SMALL(Data_Baseline!$C108:$AZ108,COUNTIF(Data_Baseline!$C108:$AZ108,0)+1)/MAX(Data_Baseline!$C108:$AZ108),IF(Data_Baseline!Z108=0,SMALL(Data_Baseline!$C108:$AZ108,COUNTIF(Data_Baseline!$C108:$AZ108,0)+1)/MAX(Data_Baseline!$C108:$AZ108),Data_Baseline!Z108/MAX(Data_Baseline!$C108:$AZ108))),IF(AA$3&lt;=$B$2,SMALL(Data_Baseline!$C108:$AZ108,COUNTIF(Data_Baseline!$C108:$AZ108,0)+1),IF(Data_Baseline!Z108=0,SMALL(Data_Baseline!$C108:$AZ108,COUNTIF(Data_Baseline!$C108:$AZ108,0)+1),Data_Baseline!Z108)))),"")</f>
        <v>0.10097231217187246</v>
      </c>
      <c r="AB108">
        <f ca="1">IFERROR(IF(Data_Baseline!AA108="","",IF($C$3="On",IF(AB$3&lt;=$B$2,SMALL(Data_Baseline!$C108:$AZ108,COUNTIF(Data_Baseline!$C108:$AZ108,0)+1)/MAX(Data_Baseline!$C108:$AZ108),IF(Data_Baseline!AA108=0,SMALL(Data_Baseline!$C108:$AZ108,COUNTIF(Data_Baseline!$C108:$AZ108,0)+1)/MAX(Data_Baseline!$C108:$AZ108),Data_Baseline!AA108/MAX(Data_Baseline!$C108:$AZ108))),IF(AB$3&lt;=$B$2,SMALL(Data_Baseline!$C108:$AZ108,COUNTIF(Data_Baseline!$C108:$AZ108,0)+1),IF(Data_Baseline!AA108=0,SMALL(Data_Baseline!$C108:$AZ108,COUNTIF(Data_Baseline!$C108:$AZ108,0)+1),Data_Baseline!AA108)))),"")</f>
        <v>0.17353669549408526</v>
      </c>
      <c r="AC108">
        <f ca="1">IFERROR(IF(Data_Baseline!AB108="","",IF($C$3="On",IF(AC$3&lt;=$B$2,SMALL(Data_Baseline!$C108:$AZ108,COUNTIF(Data_Baseline!$C108:$AZ108,0)+1)/MAX(Data_Baseline!$C108:$AZ108),IF(Data_Baseline!AB108=0,SMALL(Data_Baseline!$C108:$AZ108,COUNTIF(Data_Baseline!$C108:$AZ108,0)+1)/MAX(Data_Baseline!$C108:$AZ108),Data_Baseline!AB108/MAX(Data_Baseline!$C108:$AZ108))),IF(AC$3&lt;=$B$2,SMALL(Data_Baseline!$C108:$AZ108,COUNTIF(Data_Baseline!$C108:$AZ108,0)+1),IF(Data_Baseline!AB108=0,SMALL(Data_Baseline!$C108:$AZ108,COUNTIF(Data_Baseline!$C108:$AZ108,0)+1),Data_Baseline!AB108)))),"")</f>
        <v>0.28122682456628967</v>
      </c>
      <c r="AD108">
        <f ca="1">IFERROR(IF(Data_Baseline!AC108="","",IF($C$3="On",IF(AD$3&lt;=$B$2,SMALL(Data_Baseline!$C108:$AZ108,COUNTIF(Data_Baseline!$C108:$AZ108,0)+1)/MAX(Data_Baseline!$C108:$AZ108),IF(Data_Baseline!AC108=0,SMALL(Data_Baseline!$C108:$AZ108,COUNTIF(Data_Baseline!$C108:$AZ108,0)+1)/MAX(Data_Baseline!$C108:$AZ108),Data_Baseline!AC108/MAX(Data_Baseline!$C108:$AZ108))),IF(AD$3&lt;=$B$2,SMALL(Data_Baseline!$C108:$AZ108,COUNTIF(Data_Baseline!$C108:$AZ108,0)+1),IF(Data_Baseline!AC108=0,SMALL(Data_Baseline!$C108:$AZ108,COUNTIF(Data_Baseline!$C108:$AZ108,0)+1),Data_Baseline!AC108)))),"")</f>
        <v>0.41863411108824056</v>
      </c>
      <c r="AE108">
        <f ca="1">IFERROR(IF(Data_Baseline!AD108="","",IF($C$3="On",IF(AE$3&lt;=$B$2,SMALL(Data_Baseline!$C108:$AZ108,COUNTIF(Data_Baseline!$C108:$AZ108,0)+1)/MAX(Data_Baseline!$C108:$AZ108),IF(Data_Baseline!AD108=0,SMALL(Data_Baseline!$C108:$AZ108,COUNTIF(Data_Baseline!$C108:$AZ108,0)+1)/MAX(Data_Baseline!$C108:$AZ108),Data_Baseline!AD108/MAX(Data_Baseline!$C108:$AZ108))),IF(AE$3&lt;=$B$2,SMALL(Data_Baseline!$C108:$AZ108,COUNTIF(Data_Baseline!$C108:$AZ108,0)+1),IF(Data_Baseline!AD108=0,SMALL(Data_Baseline!$C108:$AZ108,COUNTIF(Data_Baseline!$C108:$AZ108,0)+1),Data_Baseline!AD108)))),"")</f>
        <v>0.56660884560424662</v>
      </c>
      <c r="AF108">
        <f ca="1">IFERROR(IF(Data_Baseline!AE108="","",IF($C$3="On",IF(AF$3&lt;=$B$2,SMALL(Data_Baseline!$C108:$AZ108,COUNTIF(Data_Baseline!$C108:$AZ108,0)+1)/MAX(Data_Baseline!$C108:$AZ108),IF(Data_Baseline!AE108=0,SMALL(Data_Baseline!$C108:$AZ108,COUNTIF(Data_Baseline!$C108:$AZ108,0)+1)/MAX(Data_Baseline!$C108:$AZ108),Data_Baseline!AE108/MAX(Data_Baseline!$C108:$AZ108))),IF(AF$3&lt;=$B$2,SMALL(Data_Baseline!$C108:$AZ108,COUNTIF(Data_Baseline!$C108:$AZ108,0)+1),IF(Data_Baseline!AE108=0,SMALL(Data_Baseline!$C108:$AZ108,COUNTIF(Data_Baseline!$C108:$AZ108,0)+1),Data_Baseline!AE108)))),"")</f>
        <v>0.70002028196134858</v>
      </c>
      <c r="AG108">
        <f ca="1">IFERROR(IF(Data_Baseline!AF108="","",IF($C$3="On",IF(AG$3&lt;=$B$2,SMALL(Data_Baseline!$C108:$AZ108,COUNTIF(Data_Baseline!$C108:$AZ108,0)+1)/MAX(Data_Baseline!$C108:$AZ108),IF(Data_Baseline!AF108=0,SMALL(Data_Baseline!$C108:$AZ108,COUNTIF(Data_Baseline!$C108:$AZ108,0)+1)/MAX(Data_Baseline!$C108:$AZ108),Data_Baseline!AF108/MAX(Data_Baseline!$C108:$AZ108))),IF(AG$3&lt;=$B$2,SMALL(Data_Baseline!$C108:$AZ108,COUNTIF(Data_Baseline!$C108:$AZ108,0)+1),IF(Data_Baseline!AF108=0,SMALL(Data_Baseline!$C108:$AZ108,COUNTIF(Data_Baseline!$C108:$AZ108,0)+1),Data_Baseline!AF108)))),"")</f>
        <v>0.80191659083701339</v>
      </c>
      <c r="AH108">
        <f ca="1">IFERROR(IF(Data_Baseline!AG108="","",IF($C$3="On",IF(AH$3&lt;=$B$2,SMALL(Data_Baseline!$C108:$AZ108,COUNTIF(Data_Baseline!$C108:$AZ108,0)+1)/MAX(Data_Baseline!$C108:$AZ108),IF(Data_Baseline!AG108=0,SMALL(Data_Baseline!$C108:$AZ108,COUNTIF(Data_Baseline!$C108:$AZ108,0)+1)/MAX(Data_Baseline!$C108:$AZ108),Data_Baseline!AG108/MAX(Data_Baseline!$C108:$AZ108))),IF(AH$3&lt;=$B$2,SMALL(Data_Baseline!$C108:$AZ108,COUNTIF(Data_Baseline!$C108:$AZ108,0)+1),IF(Data_Baseline!AG108=0,SMALL(Data_Baseline!$C108:$AZ108,COUNTIF(Data_Baseline!$C108:$AZ108,0)+1),Data_Baseline!AG108)))),"")</f>
        <v>0.86980013315983884</v>
      </c>
      <c r="AI108">
        <f ca="1">IFERROR(IF(Data_Baseline!AH108="","",IF($C$3="On",IF(AI$3&lt;=$B$2,SMALL(Data_Baseline!$C108:$AZ108,COUNTIF(Data_Baseline!$C108:$AZ108,0)+1)/MAX(Data_Baseline!$C108:$AZ108),IF(Data_Baseline!AH108=0,SMALL(Data_Baseline!$C108:$AZ108,COUNTIF(Data_Baseline!$C108:$AZ108,0)+1)/MAX(Data_Baseline!$C108:$AZ108),Data_Baseline!AH108/MAX(Data_Baseline!$C108:$AZ108))),IF(AI$3&lt;=$B$2,SMALL(Data_Baseline!$C108:$AZ108,COUNTIF(Data_Baseline!$C108:$AZ108,0)+1),IF(Data_Baseline!AH108=0,SMALL(Data_Baseline!$C108:$AZ108,COUNTIF(Data_Baseline!$C108:$AZ108,0)+1),Data_Baseline!AH108)))),"")</f>
        <v>0.91090568971129227</v>
      </c>
      <c r="AJ108">
        <f ca="1">IFERROR(IF(Data_Baseline!AI108="","",IF($C$3="On",IF(AJ$3&lt;=$B$2,SMALL(Data_Baseline!$C108:$AZ108,COUNTIF(Data_Baseline!$C108:$AZ108,0)+1)/MAX(Data_Baseline!$C108:$AZ108),IF(Data_Baseline!AI108=0,SMALL(Data_Baseline!$C108:$AZ108,COUNTIF(Data_Baseline!$C108:$AZ108,0)+1)/MAX(Data_Baseline!$C108:$AZ108),Data_Baseline!AI108/MAX(Data_Baseline!$C108:$AZ108))),IF(AJ$3&lt;=$B$2,SMALL(Data_Baseline!$C108:$AZ108,COUNTIF(Data_Baseline!$C108:$AZ108,0)+1),IF(Data_Baseline!AI108=0,SMALL(Data_Baseline!$C108:$AZ108,COUNTIF(Data_Baseline!$C108:$AZ108,0)+1),Data_Baseline!AI108)))),"")</f>
        <v>0.93649109684176191</v>
      </c>
      <c r="AK108">
        <f ca="1">IFERROR(IF(Data_Baseline!AJ108="","",IF($C$3="On",IF(AK$3&lt;=$B$2,SMALL(Data_Baseline!$C108:$AZ108,COUNTIF(Data_Baseline!$C108:$AZ108,0)+1)/MAX(Data_Baseline!$C108:$AZ108),IF(Data_Baseline!AJ108=0,SMALL(Data_Baseline!$C108:$AZ108,COUNTIF(Data_Baseline!$C108:$AZ108,0)+1)/MAX(Data_Baseline!$C108:$AZ108),Data_Baseline!AJ108/MAX(Data_Baseline!$C108:$AZ108))),IF(AK$3&lt;=$B$2,SMALL(Data_Baseline!$C108:$AZ108,COUNTIF(Data_Baseline!$C108:$AZ108,0)+1),IF(Data_Baseline!AJ108=0,SMALL(Data_Baseline!$C108:$AZ108,COUNTIF(Data_Baseline!$C108:$AZ108,0)+1),Data_Baseline!AJ108)))),"")</f>
        <v>0.95465722565467981</v>
      </c>
      <c r="AL108">
        <f ca="1">IFERROR(IF(Data_Baseline!AK108="","",IF($C$3="On",IF(AL$3&lt;=$B$2,SMALL(Data_Baseline!$C108:$AZ108,COUNTIF(Data_Baseline!$C108:$AZ108,0)+1)/MAX(Data_Baseline!$C108:$AZ108),IF(Data_Baseline!AK108=0,SMALL(Data_Baseline!$C108:$AZ108,COUNTIF(Data_Baseline!$C108:$AZ108,0)+1)/MAX(Data_Baseline!$C108:$AZ108),Data_Baseline!AK108/MAX(Data_Baseline!$C108:$AZ108))),IF(AL$3&lt;=$B$2,SMALL(Data_Baseline!$C108:$AZ108,COUNTIF(Data_Baseline!$C108:$AZ108,0)+1),IF(Data_Baseline!AK108=0,SMALL(Data_Baseline!$C108:$AZ108,COUNTIF(Data_Baseline!$C108:$AZ108,0)+1),Data_Baseline!AK108)))),"")</f>
        <v>0.96805082117785191</v>
      </c>
      <c r="AM108">
        <f ca="1">IFERROR(IF(Data_Baseline!AL108="","",IF($C$3="On",IF(AM$3&lt;=$B$2,SMALL(Data_Baseline!$C108:$AZ108,COUNTIF(Data_Baseline!$C108:$AZ108,0)+1)/MAX(Data_Baseline!$C108:$AZ108),IF(Data_Baseline!AL108=0,SMALL(Data_Baseline!$C108:$AZ108,COUNTIF(Data_Baseline!$C108:$AZ108,0)+1)/MAX(Data_Baseline!$C108:$AZ108),Data_Baseline!AL108/MAX(Data_Baseline!$C108:$AZ108))),IF(AM$3&lt;=$B$2,SMALL(Data_Baseline!$C108:$AZ108,COUNTIF(Data_Baseline!$C108:$AZ108,0)+1),IF(Data_Baseline!AL108=0,SMALL(Data_Baseline!$C108:$AZ108,COUNTIF(Data_Baseline!$C108:$AZ108,0)+1),Data_Baseline!AL108)))),"")</f>
        <v>0.97817665382664121</v>
      </c>
      <c r="AN108">
        <f ca="1">IFERROR(IF(Data_Baseline!AM108="","",IF($C$3="On",IF(AN$3&lt;=$B$2,SMALL(Data_Baseline!$C108:$AZ108,COUNTIF(Data_Baseline!$C108:$AZ108,0)+1)/MAX(Data_Baseline!$C108:$AZ108),IF(Data_Baseline!AM108=0,SMALL(Data_Baseline!$C108:$AZ108,COUNTIF(Data_Baseline!$C108:$AZ108,0)+1)/MAX(Data_Baseline!$C108:$AZ108),Data_Baseline!AM108/MAX(Data_Baseline!$C108:$AZ108))),IF(AN$3&lt;=$B$2,SMALL(Data_Baseline!$C108:$AZ108,COUNTIF(Data_Baseline!$C108:$AZ108,0)+1),IF(Data_Baseline!AM108=0,SMALL(Data_Baseline!$C108:$AZ108,COUNTIF(Data_Baseline!$C108:$AZ108,0)+1),Data_Baseline!AM108)))),"")</f>
        <v>0.98579738864118482</v>
      </c>
      <c r="AO108">
        <f ca="1">IFERROR(IF(Data_Baseline!AN108="","",IF($C$3="On",IF(AO$3&lt;=$B$2,SMALL(Data_Baseline!$C108:$AZ108,COUNTIF(Data_Baseline!$C108:$AZ108,0)+1)/MAX(Data_Baseline!$C108:$AZ108),IF(Data_Baseline!AN108=0,SMALL(Data_Baseline!$C108:$AZ108,COUNTIF(Data_Baseline!$C108:$AZ108,0)+1)/MAX(Data_Baseline!$C108:$AZ108),Data_Baseline!AN108/MAX(Data_Baseline!$C108:$AZ108))),IF(AO$3&lt;=$B$2,SMALL(Data_Baseline!$C108:$AZ108,COUNTIF(Data_Baseline!$C108:$AZ108,0)+1),IF(Data_Baseline!AN108=0,SMALL(Data_Baseline!$C108:$AZ108,COUNTIF(Data_Baseline!$C108:$AZ108,0)+1),Data_Baseline!AN108)))),"")</f>
        <v>0.99241817933348486</v>
      </c>
      <c r="AP108">
        <f ca="1">IFERROR(IF(Data_Baseline!AO108="","",IF($C$3="On",IF(AP$3&lt;=$B$2,SMALL(Data_Baseline!$C108:$AZ108,COUNTIF(Data_Baseline!$C108:$AZ108,0)+1)/MAX(Data_Baseline!$C108:$AZ108),IF(Data_Baseline!AO108=0,SMALL(Data_Baseline!$C108:$AZ108,COUNTIF(Data_Baseline!$C108:$AZ108,0)+1)/MAX(Data_Baseline!$C108:$AZ108),Data_Baseline!AO108/MAX(Data_Baseline!$C108:$AZ108))),IF(AP$3&lt;=$B$2,SMALL(Data_Baseline!$C108:$AZ108,COUNTIF(Data_Baseline!$C108:$AZ108,0)+1),IF(Data_Baseline!AO108=0,SMALL(Data_Baseline!$C108:$AZ108,COUNTIF(Data_Baseline!$C108:$AZ108,0)+1),Data_Baseline!AO108)))),"")</f>
        <v>0.99755457470602538</v>
      </c>
      <c r="AQ108">
        <f ca="1">IFERROR(IF(Data_Baseline!AP108="","",IF($C$3="On",IF(AQ$3&lt;=$B$2,SMALL(Data_Baseline!$C108:$AZ108,COUNTIF(Data_Baseline!$C108:$AZ108,0)+1)/MAX(Data_Baseline!$C108:$AZ108),IF(Data_Baseline!AP108=0,SMALL(Data_Baseline!$C108:$AZ108,COUNTIF(Data_Baseline!$C108:$AZ108,0)+1)/MAX(Data_Baseline!$C108:$AZ108),Data_Baseline!AP108/MAX(Data_Baseline!$C108:$AZ108))),IF(AQ$3&lt;=$B$2,SMALL(Data_Baseline!$C108:$AZ108,COUNTIF(Data_Baseline!$C108:$AZ108,0)+1),IF(Data_Baseline!AP108=0,SMALL(Data_Baseline!$C108:$AZ108,COUNTIF(Data_Baseline!$C108:$AZ108,0)+1),Data_Baseline!AP108)))),"")</f>
        <v>1</v>
      </c>
      <c r="AR108" t="str">
        <f>IFERROR(IF(Data_Baseline!AQ108="","",IF($C$3="On",IF(AR$3&lt;=$B$2,SMALL(Data_Baseline!$C108:$AZ108,COUNTIF(Data_Baseline!$C108:$AZ108,0)+1)/MAX(Data_Baseline!$C108:$AZ108),IF(Data_Baseline!AQ108=0,SMALL(Data_Baseline!$C108:$AZ108,COUNTIF(Data_Baseline!$C108:$AZ108,0)+1)/MAX(Data_Baseline!$C108:$AZ108),Data_Baseline!AQ108/MAX(Data_Baseline!$C108:$AZ108))),IF(AR$3&lt;=$B$2,SMALL(Data_Baseline!$C108:$AZ108,COUNTIF(Data_Baseline!$C108:$AZ108,0)+1),IF(Data_Baseline!AQ108=0,SMALL(Data_Baseline!$C108:$AZ108,COUNTIF(Data_Baseline!$C108:$AZ108,0)+1),Data_Baseline!AQ108)))),"")</f>
        <v/>
      </c>
      <c r="AS108" t="str">
        <f>IFERROR(IF(Data_Baseline!AR108="","",IF($C$3="On",IF(AS$3&lt;=$B$2,SMALL(Data_Baseline!$C108:$AZ108,COUNTIF(Data_Baseline!$C108:$AZ108,0)+1)/MAX(Data_Baseline!$C108:$AZ108),IF(Data_Baseline!AR108=0,SMALL(Data_Baseline!$C108:$AZ108,COUNTIF(Data_Baseline!$C108:$AZ108,0)+1)/MAX(Data_Baseline!$C108:$AZ108),Data_Baseline!AR108/MAX(Data_Baseline!$C108:$AZ108))),IF(AS$3&lt;=$B$2,SMALL(Data_Baseline!$C108:$AZ108,COUNTIF(Data_Baseline!$C108:$AZ108,0)+1),IF(Data_Baseline!AR108=0,SMALL(Data_Baseline!$C108:$AZ108,COUNTIF(Data_Baseline!$C108:$AZ108,0)+1),Data_Baseline!AR108)))),"")</f>
        <v/>
      </c>
      <c r="AT108" t="str">
        <f>IFERROR(IF(Data_Baseline!AS108="","",IF($C$3="On",IF(AT$3&lt;=$B$2,SMALL(Data_Baseline!$C108:$AZ108,COUNTIF(Data_Baseline!$C108:$AZ108,0)+1)/MAX(Data_Baseline!$C108:$AZ108),IF(Data_Baseline!AS108=0,SMALL(Data_Baseline!$C108:$AZ108,COUNTIF(Data_Baseline!$C108:$AZ108,0)+1)/MAX(Data_Baseline!$C108:$AZ108),Data_Baseline!AS108/MAX(Data_Baseline!$C108:$AZ108))),IF(AT$3&lt;=$B$2,SMALL(Data_Baseline!$C108:$AZ108,COUNTIF(Data_Baseline!$C108:$AZ108,0)+1),IF(Data_Baseline!AS108=0,SMALL(Data_Baseline!$C108:$AZ108,COUNTIF(Data_Baseline!$C108:$AZ108,0)+1),Data_Baseline!AS108)))),"")</f>
        <v/>
      </c>
      <c r="AU108" t="str">
        <f>IFERROR(IF(Data_Baseline!AT108="","",IF($C$3="On",IF(AU$3&lt;=$B$2,SMALL(Data_Baseline!$C108:$AZ108,COUNTIF(Data_Baseline!$C108:$AZ108,0)+1)/MAX(Data_Baseline!$C108:$AZ108),IF(Data_Baseline!AT108=0,SMALL(Data_Baseline!$C108:$AZ108,COUNTIF(Data_Baseline!$C108:$AZ108,0)+1)/MAX(Data_Baseline!$C108:$AZ108),Data_Baseline!AT108/MAX(Data_Baseline!$C108:$AZ108))),IF(AU$3&lt;=$B$2,SMALL(Data_Baseline!$C108:$AZ108,COUNTIF(Data_Baseline!$C108:$AZ108,0)+1),IF(Data_Baseline!AT108=0,SMALL(Data_Baseline!$C108:$AZ108,COUNTIF(Data_Baseline!$C108:$AZ108,0)+1),Data_Baseline!AT108)))),"")</f>
        <v/>
      </c>
      <c r="AV108" t="str">
        <f>IFERROR(IF(Data_Baseline!AU108="","",IF($C$3="On",IF(AV$3&lt;=$B$2,SMALL(Data_Baseline!$C108:$AZ108,COUNTIF(Data_Baseline!$C108:$AZ108,0)+1)/MAX(Data_Baseline!$C108:$AZ108),IF(Data_Baseline!AU108=0,SMALL(Data_Baseline!$C108:$AZ108,COUNTIF(Data_Baseline!$C108:$AZ108,0)+1)/MAX(Data_Baseline!$C108:$AZ108),Data_Baseline!AU108/MAX(Data_Baseline!$C108:$AZ108))),IF(AV$3&lt;=$B$2,SMALL(Data_Baseline!$C108:$AZ108,COUNTIF(Data_Baseline!$C108:$AZ108,0)+1),IF(Data_Baseline!AU108=0,SMALL(Data_Baseline!$C108:$AZ108,COUNTIF(Data_Baseline!$C108:$AZ108,0)+1),Data_Baseline!AU108)))),"")</f>
        <v/>
      </c>
      <c r="AW108" t="str">
        <f>IFERROR(IF(Data_Baseline!AV108="","",IF($C$3="On",IF(AW$3&lt;=$B$2,SMALL(Data_Baseline!$C108:$AZ108,COUNTIF(Data_Baseline!$C108:$AZ108,0)+1)/MAX(Data_Baseline!$C108:$AZ108),IF(Data_Baseline!AV108=0,SMALL(Data_Baseline!$C108:$AZ108,COUNTIF(Data_Baseline!$C108:$AZ108,0)+1)/MAX(Data_Baseline!$C108:$AZ108),Data_Baseline!AV108/MAX(Data_Baseline!$C108:$AZ108))),IF(AW$3&lt;=$B$2,SMALL(Data_Baseline!$C108:$AZ108,COUNTIF(Data_Baseline!$C108:$AZ108,0)+1),IF(Data_Baseline!AV108=0,SMALL(Data_Baseline!$C108:$AZ108,COUNTIF(Data_Baseline!$C108:$AZ108,0)+1),Data_Baseline!AV108)))),"")</f>
        <v/>
      </c>
      <c r="AX108" t="str">
        <f>IFERROR(IF(Data_Baseline!AW108="","",IF($C$3="On",IF(AX$3&lt;=$B$2,SMALL(Data_Baseline!$C108:$AZ108,COUNTIF(Data_Baseline!$C108:$AZ108,0)+1)/MAX(Data_Baseline!$C108:$AZ108),IF(Data_Baseline!AW108=0,SMALL(Data_Baseline!$C108:$AZ108,COUNTIF(Data_Baseline!$C108:$AZ108,0)+1)/MAX(Data_Baseline!$C108:$AZ108),Data_Baseline!AW108/MAX(Data_Baseline!$C108:$AZ108))),IF(AX$3&lt;=$B$2,SMALL(Data_Baseline!$C108:$AZ108,COUNTIF(Data_Baseline!$C108:$AZ108,0)+1),IF(Data_Baseline!AW108=0,SMALL(Data_Baseline!$C108:$AZ108,COUNTIF(Data_Baseline!$C108:$AZ108,0)+1),Data_Baseline!AW108)))),"")</f>
        <v/>
      </c>
      <c r="AY108" t="str">
        <f>IFERROR(IF(Data_Baseline!AX108="","",IF($C$3="On",IF(AY$3&lt;=$B$2,SMALL(Data_Baseline!$C108:$AZ108,COUNTIF(Data_Baseline!$C108:$AZ108,0)+1)/MAX(Data_Baseline!$C108:$AZ108),IF(Data_Baseline!AX108=0,SMALL(Data_Baseline!$C108:$AZ108,COUNTIF(Data_Baseline!$C108:$AZ108,0)+1)/MAX(Data_Baseline!$C108:$AZ108),Data_Baseline!AX108/MAX(Data_Baseline!$C108:$AZ108))),IF(AY$3&lt;=$B$2,SMALL(Data_Baseline!$C108:$AZ108,COUNTIF(Data_Baseline!$C108:$AZ108,0)+1),IF(Data_Baseline!AX108=0,SMALL(Data_Baseline!$C108:$AZ108,COUNTIF(Data_Baseline!$C108:$AZ108,0)+1),Data_Baseline!AX108)))),"")</f>
        <v/>
      </c>
      <c r="AZ108" t="str">
        <f>IFERROR(IF(Data_Baseline!AY108="","",IF($C$3="On",IF(AZ$3&lt;=$B$2,SMALL(Data_Baseline!$C108:$AZ108,COUNTIF(Data_Baseline!$C108:$AZ108,0)+1)/MAX(Data_Baseline!$C108:$AZ108),IF(Data_Baseline!AY108=0,SMALL(Data_Baseline!$C108:$AZ108,COUNTIF(Data_Baseline!$C108:$AZ108,0)+1)/MAX(Data_Baseline!$C108:$AZ108),Data_Baseline!AY108/MAX(Data_Baseline!$C108:$AZ108))),IF(AZ$3&lt;=$B$2,SMALL(Data_Baseline!$C108:$AZ108,COUNTIF(Data_Baseline!$C108:$AZ108,0)+1),IF(Data_Baseline!AY108=0,SMALL(Data_Baseline!$C108:$AZ108,COUNTIF(Data_Baseline!$C108:$AZ108,0)+1),Data_Baseline!AY108)))),"")</f>
        <v/>
      </c>
      <c r="BA108" t="str">
        <f>IFERROR(IF(Data_Baseline!AZ108="","",IF($C$3="On",IF(BA$3&lt;=$B$2,SMALL(Data_Baseline!$C108:$AZ108,COUNTIF(Data_Baseline!$C108:$AZ108,0)+1)/MAX(Data_Baseline!$C108:$AZ108),IF(Data_Baseline!AZ108=0,SMALL(Data_Baseline!$C108:$AZ108,COUNTIF(Data_Baseline!$C108:$AZ108,0)+1)/MAX(Data_Baseline!$C108:$AZ108),Data_Baseline!AZ108/MAX(Data_Baseline!$C108:$AZ108))),IF(BA$3&lt;=$B$2,SMALL(Data_Baseline!$C108:$AZ108,COUNTIF(Data_Baseline!$C108:$AZ108,0)+1),IF(Data_Baseline!AZ108=0,SMALL(Data_Baseline!$C108:$AZ108,COUNTIF(Data_Baseline!$C108:$AZ108,0)+1),Data_Baseline!AZ108)))),"")</f>
        <v/>
      </c>
      <c r="BB108" s="79">
        <f ca="1">IF(Data_Initial!BA108="",1,0)</f>
        <v>1</v>
      </c>
      <c r="BC108" t="str">
        <f t="shared" ca="1" si="4"/>
        <v>3N_aceA</v>
      </c>
      <c r="BD108" s="79" t="str">
        <f t="shared" ca="1" si="7"/>
        <v>3N</v>
      </c>
      <c r="BE108" s="79" t="str">
        <f ca="1">Data_Initial!BC108</f>
        <v>aceA</v>
      </c>
      <c r="BF108" s="79" t="str">
        <f ca="1">Data_Initial!BB108</f>
        <v>2_2</v>
      </c>
      <c r="BG108">
        <f ca="1">IFERROR((INDIRECT("Plate"&amp;Data!A108&amp;"_C!"&amp;CHAR(RIGHT(Data!B108,LEN(Data!B108)-1)+65)&amp;CODE(LEFT(Data!B108,1))-58)),"")</f>
        <v>0</v>
      </c>
      <c r="BH108" t="str">
        <f ca="1">Data_Initial!BA108</f>
        <v/>
      </c>
      <c r="BI108">
        <f t="shared" ca="1" si="6"/>
        <v>2.039665650721739E-4</v>
      </c>
      <c r="BJ108" s="79" t="str">
        <f ca="1">IF(BH108="N",1+MAX($BJ$3:BJ107),"")</f>
        <v/>
      </c>
    </row>
    <row r="109" spans="1:78" x14ac:dyDescent="0.25">
      <c r="A109" s="79">
        <f ca="1">IF(BH109="N","N"&amp;BJ109,IF(BB109=0,"",MAX($A$3:A108)+1))</f>
        <v>99</v>
      </c>
      <c r="B109" s="79" t="str">
        <f ca="1">Data_Initial!A109&amp;C109</f>
        <v>2B5</v>
      </c>
      <c r="C109" s="79" t="str">
        <f ca="1">Data_Initial!B109</f>
        <v>B5</v>
      </c>
      <c r="D109">
        <f ca="1">IFERROR(IF(Data_Baseline!C109="","",IF($C$3="On",IF(D$3&lt;=$B$2,SMALL(Data_Baseline!$C109:$AZ109,COUNTIF(Data_Baseline!$C109:$AZ109,0)+1)/MAX(Data_Baseline!$C109:$AZ109),IF(Data_Baseline!C109=0,SMALL(Data_Baseline!$C109:$AZ109,COUNTIF(Data_Baseline!$C109:$AZ109,0)+1)/MAX(Data_Baseline!$C109:$AZ109),Data_Baseline!C109/MAX(Data_Baseline!$C109:$AZ109))),IF(D$3&lt;=$B$2,SMALL(Data_Baseline!$C109:$AZ109,COUNTIF(Data_Baseline!$C109:$AZ109,0)+1),IF(Data_Baseline!C109=0,SMALL(Data_Baseline!$C109:$AZ109,COUNTIF(Data_Baseline!$C109:$AZ109,0)+1),Data_Baseline!C109)))),"")</f>
        <v>8.2583230509058718E-5</v>
      </c>
      <c r="E109">
        <f ca="1">IFERROR(IF(Data_Baseline!D109="","",IF($C$3="On",IF(E$3&lt;=$B$2,SMALL(Data_Baseline!$C109:$AZ109,COUNTIF(Data_Baseline!$C109:$AZ109,0)+1)/MAX(Data_Baseline!$C109:$AZ109),IF(Data_Baseline!D109=0,SMALL(Data_Baseline!$C109:$AZ109,COUNTIF(Data_Baseline!$C109:$AZ109,0)+1)/MAX(Data_Baseline!$C109:$AZ109),Data_Baseline!D109/MAX(Data_Baseline!$C109:$AZ109))),IF(E$3&lt;=$B$2,SMALL(Data_Baseline!$C109:$AZ109,COUNTIF(Data_Baseline!$C109:$AZ109,0)+1),IF(Data_Baseline!D109=0,SMALL(Data_Baseline!$C109:$AZ109,COUNTIF(Data_Baseline!$C109:$AZ109,0)+1),Data_Baseline!D109)))),"")</f>
        <v>8.2583230509058718E-5</v>
      </c>
      <c r="F109">
        <f ca="1">IFERROR(IF(Data_Baseline!E109="","",IF($C$3="On",IF(F$3&lt;=$B$2,SMALL(Data_Baseline!$C109:$AZ109,COUNTIF(Data_Baseline!$C109:$AZ109,0)+1)/MAX(Data_Baseline!$C109:$AZ109),IF(Data_Baseline!E109=0,SMALL(Data_Baseline!$C109:$AZ109,COUNTIF(Data_Baseline!$C109:$AZ109,0)+1)/MAX(Data_Baseline!$C109:$AZ109),Data_Baseline!E109/MAX(Data_Baseline!$C109:$AZ109))),IF(F$3&lt;=$B$2,SMALL(Data_Baseline!$C109:$AZ109,COUNTIF(Data_Baseline!$C109:$AZ109,0)+1),IF(Data_Baseline!E109=0,SMALL(Data_Baseline!$C109:$AZ109,COUNTIF(Data_Baseline!$C109:$AZ109,0)+1),Data_Baseline!E109)))),"")</f>
        <v>8.2583230509058718E-5</v>
      </c>
      <c r="G109">
        <f ca="1">IFERROR(IF(Data_Baseline!F109="","",IF($C$3="On",IF(G$3&lt;=$B$2,SMALL(Data_Baseline!$C109:$AZ109,COUNTIF(Data_Baseline!$C109:$AZ109,0)+1)/MAX(Data_Baseline!$C109:$AZ109),IF(Data_Baseline!F109=0,SMALL(Data_Baseline!$C109:$AZ109,COUNTIF(Data_Baseline!$C109:$AZ109,0)+1)/MAX(Data_Baseline!$C109:$AZ109),Data_Baseline!F109/MAX(Data_Baseline!$C109:$AZ109))),IF(G$3&lt;=$B$2,SMALL(Data_Baseline!$C109:$AZ109,COUNTIF(Data_Baseline!$C109:$AZ109,0)+1),IF(Data_Baseline!F109=0,SMALL(Data_Baseline!$C109:$AZ109,COUNTIF(Data_Baseline!$C109:$AZ109,0)+1),Data_Baseline!F109)))),"")</f>
        <v>8.2583230509058718E-5</v>
      </c>
      <c r="H109">
        <f ca="1">IFERROR(IF(Data_Baseline!G109="","",IF($C$3="On",IF(H$3&lt;=$B$2,SMALL(Data_Baseline!$C109:$AZ109,COUNTIF(Data_Baseline!$C109:$AZ109,0)+1)/MAX(Data_Baseline!$C109:$AZ109),IF(Data_Baseline!G109=0,SMALL(Data_Baseline!$C109:$AZ109,COUNTIF(Data_Baseline!$C109:$AZ109,0)+1)/MAX(Data_Baseline!$C109:$AZ109),Data_Baseline!G109/MAX(Data_Baseline!$C109:$AZ109))),IF(H$3&lt;=$B$2,SMALL(Data_Baseline!$C109:$AZ109,COUNTIF(Data_Baseline!$C109:$AZ109,0)+1),IF(Data_Baseline!G109=0,SMALL(Data_Baseline!$C109:$AZ109,COUNTIF(Data_Baseline!$C109:$AZ109,0)+1),Data_Baseline!G109)))),"")</f>
        <v>8.2583230509058718E-5</v>
      </c>
      <c r="I109">
        <f ca="1">IFERROR(IF(Data_Baseline!H109="","",IF($C$3="On",IF(I$3&lt;=$B$2,SMALL(Data_Baseline!$C109:$AZ109,COUNTIF(Data_Baseline!$C109:$AZ109,0)+1)/MAX(Data_Baseline!$C109:$AZ109),IF(Data_Baseline!H109=0,SMALL(Data_Baseline!$C109:$AZ109,COUNTIF(Data_Baseline!$C109:$AZ109,0)+1)/MAX(Data_Baseline!$C109:$AZ109),Data_Baseline!H109/MAX(Data_Baseline!$C109:$AZ109))),IF(I$3&lt;=$B$2,SMALL(Data_Baseline!$C109:$AZ109,COUNTIF(Data_Baseline!$C109:$AZ109,0)+1),IF(Data_Baseline!H109=0,SMALL(Data_Baseline!$C109:$AZ109,COUNTIF(Data_Baseline!$C109:$AZ109,0)+1),Data_Baseline!H109)))),"")</f>
        <v>8.2583230509058718E-5</v>
      </c>
      <c r="J109">
        <f ca="1">IFERROR(IF(Data_Baseline!I109="","",IF($C$3="On",IF(J$3&lt;=$B$2,SMALL(Data_Baseline!$C109:$AZ109,COUNTIF(Data_Baseline!$C109:$AZ109,0)+1)/MAX(Data_Baseline!$C109:$AZ109),IF(Data_Baseline!I109=0,SMALL(Data_Baseline!$C109:$AZ109,COUNTIF(Data_Baseline!$C109:$AZ109,0)+1)/MAX(Data_Baseline!$C109:$AZ109),Data_Baseline!I109/MAX(Data_Baseline!$C109:$AZ109))),IF(J$3&lt;=$B$2,SMALL(Data_Baseline!$C109:$AZ109,COUNTIF(Data_Baseline!$C109:$AZ109,0)+1),IF(Data_Baseline!I109=0,SMALL(Data_Baseline!$C109:$AZ109,COUNTIF(Data_Baseline!$C109:$AZ109,0)+1),Data_Baseline!I109)))),"")</f>
        <v>8.2583230509058718E-5</v>
      </c>
      <c r="K109">
        <f ca="1">IFERROR(IF(Data_Baseline!J109="","",IF($C$3="On",IF(K$3&lt;=$B$2,SMALL(Data_Baseline!$C109:$AZ109,COUNTIF(Data_Baseline!$C109:$AZ109,0)+1)/MAX(Data_Baseline!$C109:$AZ109),IF(Data_Baseline!J109=0,SMALL(Data_Baseline!$C109:$AZ109,COUNTIF(Data_Baseline!$C109:$AZ109,0)+1)/MAX(Data_Baseline!$C109:$AZ109),Data_Baseline!J109/MAX(Data_Baseline!$C109:$AZ109))),IF(K$3&lt;=$B$2,SMALL(Data_Baseline!$C109:$AZ109,COUNTIF(Data_Baseline!$C109:$AZ109,0)+1),IF(Data_Baseline!J109=0,SMALL(Data_Baseline!$C109:$AZ109,COUNTIF(Data_Baseline!$C109:$AZ109,0)+1),Data_Baseline!J109)))),"")</f>
        <v>8.2583230509058718E-5</v>
      </c>
      <c r="L109">
        <f ca="1">IFERROR(IF(Data_Baseline!K109="","",IF($C$3="On",IF(L$3&lt;=$B$2,SMALL(Data_Baseline!$C109:$AZ109,COUNTIF(Data_Baseline!$C109:$AZ109,0)+1)/MAX(Data_Baseline!$C109:$AZ109),IF(Data_Baseline!K109=0,SMALL(Data_Baseline!$C109:$AZ109,COUNTIF(Data_Baseline!$C109:$AZ109,0)+1)/MAX(Data_Baseline!$C109:$AZ109),Data_Baseline!K109/MAX(Data_Baseline!$C109:$AZ109))),IF(L$3&lt;=$B$2,SMALL(Data_Baseline!$C109:$AZ109,COUNTIF(Data_Baseline!$C109:$AZ109,0)+1),IF(Data_Baseline!K109=0,SMALL(Data_Baseline!$C109:$AZ109,COUNTIF(Data_Baseline!$C109:$AZ109,0)+1),Data_Baseline!K109)))),"")</f>
        <v>8.2583230509058718E-5</v>
      </c>
      <c r="M109">
        <f ca="1">IFERROR(IF(Data_Baseline!L109="","",IF($C$3="On",IF(M$3&lt;=$B$2,SMALL(Data_Baseline!$C109:$AZ109,COUNTIF(Data_Baseline!$C109:$AZ109,0)+1)/MAX(Data_Baseline!$C109:$AZ109),IF(Data_Baseline!L109=0,SMALL(Data_Baseline!$C109:$AZ109,COUNTIF(Data_Baseline!$C109:$AZ109,0)+1)/MAX(Data_Baseline!$C109:$AZ109),Data_Baseline!L109/MAX(Data_Baseline!$C109:$AZ109))),IF(M$3&lt;=$B$2,SMALL(Data_Baseline!$C109:$AZ109,COUNTIF(Data_Baseline!$C109:$AZ109,0)+1),IF(Data_Baseline!L109=0,SMALL(Data_Baseline!$C109:$AZ109,COUNTIF(Data_Baseline!$C109:$AZ109,0)+1),Data_Baseline!L109)))),"")</f>
        <v>8.2583230509058718E-5</v>
      </c>
      <c r="N109">
        <f ca="1">IFERROR(IF(Data_Baseline!M109="","",IF($C$3="On",IF(N$3&lt;=$B$2,SMALL(Data_Baseline!$C109:$AZ109,COUNTIF(Data_Baseline!$C109:$AZ109,0)+1)/MAX(Data_Baseline!$C109:$AZ109),IF(Data_Baseline!M109=0,SMALL(Data_Baseline!$C109:$AZ109,COUNTIF(Data_Baseline!$C109:$AZ109,0)+1)/MAX(Data_Baseline!$C109:$AZ109),Data_Baseline!M109/MAX(Data_Baseline!$C109:$AZ109))),IF(N$3&lt;=$B$2,SMALL(Data_Baseline!$C109:$AZ109,COUNTIF(Data_Baseline!$C109:$AZ109,0)+1),IF(Data_Baseline!M109=0,SMALL(Data_Baseline!$C109:$AZ109,COUNTIF(Data_Baseline!$C109:$AZ109,0)+1),Data_Baseline!M109)))),"")</f>
        <v>8.2583230509058718E-5</v>
      </c>
      <c r="O109">
        <f ca="1">IFERROR(IF(Data_Baseline!N109="","",IF($C$3="On",IF(O$3&lt;=$B$2,SMALL(Data_Baseline!$C109:$AZ109,COUNTIF(Data_Baseline!$C109:$AZ109,0)+1)/MAX(Data_Baseline!$C109:$AZ109),IF(Data_Baseline!N109=0,SMALL(Data_Baseline!$C109:$AZ109,COUNTIF(Data_Baseline!$C109:$AZ109,0)+1)/MAX(Data_Baseline!$C109:$AZ109),Data_Baseline!N109/MAX(Data_Baseline!$C109:$AZ109))),IF(O$3&lt;=$B$2,SMALL(Data_Baseline!$C109:$AZ109,COUNTIF(Data_Baseline!$C109:$AZ109,0)+1),IF(Data_Baseline!N109=0,SMALL(Data_Baseline!$C109:$AZ109,COUNTIF(Data_Baseline!$C109:$AZ109,0)+1),Data_Baseline!N109)))),"")</f>
        <v>8.2583230509058718E-5</v>
      </c>
      <c r="P109">
        <f ca="1">IFERROR(IF(Data_Baseline!O109="","",IF($C$3="On",IF(P$3&lt;=$B$2,SMALL(Data_Baseline!$C109:$AZ109,COUNTIF(Data_Baseline!$C109:$AZ109,0)+1)/MAX(Data_Baseline!$C109:$AZ109),IF(Data_Baseline!O109=0,SMALL(Data_Baseline!$C109:$AZ109,COUNTIF(Data_Baseline!$C109:$AZ109,0)+1)/MAX(Data_Baseline!$C109:$AZ109),Data_Baseline!O109/MAX(Data_Baseline!$C109:$AZ109))),IF(P$3&lt;=$B$2,SMALL(Data_Baseline!$C109:$AZ109,COUNTIF(Data_Baseline!$C109:$AZ109,0)+1),IF(Data_Baseline!O109=0,SMALL(Data_Baseline!$C109:$AZ109,COUNTIF(Data_Baseline!$C109:$AZ109,0)+1),Data_Baseline!O109)))),"")</f>
        <v>8.2583230509058718E-5</v>
      </c>
      <c r="Q109">
        <f ca="1">IFERROR(IF(Data_Baseline!P109="","",IF($C$3="On",IF(Q$3&lt;=$B$2,SMALL(Data_Baseline!$C109:$AZ109,COUNTIF(Data_Baseline!$C109:$AZ109,0)+1)/MAX(Data_Baseline!$C109:$AZ109),IF(Data_Baseline!P109=0,SMALL(Data_Baseline!$C109:$AZ109,COUNTIF(Data_Baseline!$C109:$AZ109,0)+1)/MAX(Data_Baseline!$C109:$AZ109),Data_Baseline!P109/MAX(Data_Baseline!$C109:$AZ109))),IF(Q$3&lt;=$B$2,SMALL(Data_Baseline!$C109:$AZ109,COUNTIF(Data_Baseline!$C109:$AZ109,0)+1),IF(Data_Baseline!P109=0,SMALL(Data_Baseline!$C109:$AZ109,COUNTIF(Data_Baseline!$C109:$AZ109,0)+1),Data_Baseline!P109)))),"")</f>
        <v>8.2583230509058718E-5</v>
      </c>
      <c r="R109">
        <f ca="1">IFERROR(IF(Data_Baseline!Q109="","",IF($C$3="On",IF(R$3&lt;=$B$2,SMALL(Data_Baseline!$C109:$AZ109,COUNTIF(Data_Baseline!$C109:$AZ109,0)+1)/MAX(Data_Baseline!$C109:$AZ109),IF(Data_Baseline!Q109=0,SMALL(Data_Baseline!$C109:$AZ109,COUNTIF(Data_Baseline!$C109:$AZ109,0)+1)/MAX(Data_Baseline!$C109:$AZ109),Data_Baseline!Q109/MAX(Data_Baseline!$C109:$AZ109))),IF(R$3&lt;=$B$2,SMALL(Data_Baseline!$C109:$AZ109,COUNTIF(Data_Baseline!$C109:$AZ109,0)+1),IF(Data_Baseline!Q109=0,SMALL(Data_Baseline!$C109:$AZ109,COUNTIF(Data_Baseline!$C109:$AZ109,0)+1),Data_Baseline!Q109)))),"")</f>
        <v>8.2583230509058718E-5</v>
      </c>
      <c r="S109">
        <f ca="1">IFERROR(IF(Data_Baseline!R109="","",IF($C$3="On",IF(S$3&lt;=$B$2,SMALL(Data_Baseline!$C109:$AZ109,COUNTIF(Data_Baseline!$C109:$AZ109,0)+1)/MAX(Data_Baseline!$C109:$AZ109),IF(Data_Baseline!R109=0,SMALL(Data_Baseline!$C109:$AZ109,COUNTIF(Data_Baseline!$C109:$AZ109,0)+1)/MAX(Data_Baseline!$C109:$AZ109),Data_Baseline!R109/MAX(Data_Baseline!$C109:$AZ109))),IF(S$3&lt;=$B$2,SMALL(Data_Baseline!$C109:$AZ109,COUNTIF(Data_Baseline!$C109:$AZ109,0)+1),IF(Data_Baseline!R109=0,SMALL(Data_Baseline!$C109:$AZ109,COUNTIF(Data_Baseline!$C109:$AZ109,0)+1),Data_Baseline!R109)))),"")</f>
        <v>8.2583230509058718E-5</v>
      </c>
      <c r="T109">
        <f ca="1">IFERROR(IF(Data_Baseline!S109="","",IF($C$3="On",IF(T$3&lt;=$B$2,SMALL(Data_Baseline!$C109:$AZ109,COUNTIF(Data_Baseline!$C109:$AZ109,0)+1)/MAX(Data_Baseline!$C109:$AZ109),IF(Data_Baseline!S109=0,SMALL(Data_Baseline!$C109:$AZ109,COUNTIF(Data_Baseline!$C109:$AZ109,0)+1)/MAX(Data_Baseline!$C109:$AZ109),Data_Baseline!S109/MAX(Data_Baseline!$C109:$AZ109))),IF(T$3&lt;=$B$2,SMALL(Data_Baseline!$C109:$AZ109,COUNTIF(Data_Baseline!$C109:$AZ109,0)+1),IF(Data_Baseline!S109=0,SMALL(Data_Baseline!$C109:$AZ109,COUNTIF(Data_Baseline!$C109:$AZ109,0)+1),Data_Baseline!S109)))),"")</f>
        <v>8.2583230509058718E-5</v>
      </c>
      <c r="U109">
        <f ca="1">IFERROR(IF(Data_Baseline!T109="","",IF($C$3="On",IF(U$3&lt;=$B$2,SMALL(Data_Baseline!$C109:$AZ109,COUNTIF(Data_Baseline!$C109:$AZ109,0)+1)/MAX(Data_Baseline!$C109:$AZ109),IF(Data_Baseline!T109=0,SMALL(Data_Baseline!$C109:$AZ109,COUNTIF(Data_Baseline!$C109:$AZ109,0)+1)/MAX(Data_Baseline!$C109:$AZ109),Data_Baseline!T109/MAX(Data_Baseline!$C109:$AZ109))),IF(U$3&lt;=$B$2,SMALL(Data_Baseline!$C109:$AZ109,COUNTIF(Data_Baseline!$C109:$AZ109,0)+1),IF(Data_Baseline!T109=0,SMALL(Data_Baseline!$C109:$AZ109,COUNTIF(Data_Baseline!$C109:$AZ109,0)+1),Data_Baseline!T109)))),"")</f>
        <v>8.2583230509058718E-5</v>
      </c>
      <c r="V109">
        <f ca="1">IFERROR(IF(Data_Baseline!U109="","",IF($C$3="On",IF(V$3&lt;=$B$2,SMALL(Data_Baseline!$C109:$AZ109,COUNTIF(Data_Baseline!$C109:$AZ109,0)+1)/MAX(Data_Baseline!$C109:$AZ109),IF(Data_Baseline!U109=0,SMALL(Data_Baseline!$C109:$AZ109,COUNTIF(Data_Baseline!$C109:$AZ109,0)+1)/MAX(Data_Baseline!$C109:$AZ109),Data_Baseline!U109/MAX(Data_Baseline!$C109:$AZ109))),IF(V$3&lt;=$B$2,SMALL(Data_Baseline!$C109:$AZ109,COUNTIF(Data_Baseline!$C109:$AZ109,0)+1),IF(Data_Baseline!U109=0,SMALL(Data_Baseline!$C109:$AZ109,COUNTIF(Data_Baseline!$C109:$AZ109,0)+1),Data_Baseline!U109)))),"")</f>
        <v>1.7543066085765296E-3</v>
      </c>
      <c r="W109">
        <f ca="1">IFERROR(IF(Data_Baseline!V109="","",IF($C$3="On",IF(W$3&lt;=$B$2,SMALL(Data_Baseline!$C109:$AZ109,COUNTIF(Data_Baseline!$C109:$AZ109,0)+1)/MAX(Data_Baseline!$C109:$AZ109),IF(Data_Baseline!V109=0,SMALL(Data_Baseline!$C109:$AZ109,COUNTIF(Data_Baseline!$C109:$AZ109,0)+1)/MAX(Data_Baseline!$C109:$AZ109),Data_Baseline!V109/MAX(Data_Baseline!$C109:$AZ109))),IF(W$3&lt;=$B$2,SMALL(Data_Baseline!$C109:$AZ109,COUNTIF(Data_Baseline!$C109:$AZ109,0)+1),IF(Data_Baseline!V109=0,SMALL(Data_Baseline!$C109:$AZ109,COUNTIF(Data_Baseline!$C109:$AZ109,0)+1),Data_Baseline!V109)))),"")</f>
        <v>5.9420077819255825E-3</v>
      </c>
      <c r="X109">
        <f ca="1">IFERROR(IF(Data_Baseline!W109="","",IF($C$3="On",IF(X$3&lt;=$B$2,SMALL(Data_Baseline!$C109:$AZ109,COUNTIF(Data_Baseline!$C109:$AZ109,0)+1)/MAX(Data_Baseline!$C109:$AZ109),IF(Data_Baseline!W109=0,SMALL(Data_Baseline!$C109:$AZ109,COUNTIF(Data_Baseline!$C109:$AZ109,0)+1)/MAX(Data_Baseline!$C109:$AZ109),Data_Baseline!W109/MAX(Data_Baseline!$C109:$AZ109))),IF(X$3&lt;=$B$2,SMALL(Data_Baseline!$C109:$AZ109,COUNTIF(Data_Baseline!$C109:$AZ109,0)+1),IF(Data_Baseline!W109=0,SMALL(Data_Baseline!$C109:$AZ109,COUNTIF(Data_Baseline!$C109:$AZ109,0)+1),Data_Baseline!W109)))),"")</f>
        <v>1.3659726103361235E-2</v>
      </c>
      <c r="Y109">
        <f ca="1">IFERROR(IF(Data_Baseline!X109="","",IF($C$3="On",IF(Y$3&lt;=$B$2,SMALL(Data_Baseline!$C109:$AZ109,COUNTIF(Data_Baseline!$C109:$AZ109,0)+1)/MAX(Data_Baseline!$C109:$AZ109),IF(Data_Baseline!X109=0,SMALL(Data_Baseline!$C109:$AZ109,COUNTIF(Data_Baseline!$C109:$AZ109,0)+1)/MAX(Data_Baseline!$C109:$AZ109),Data_Baseline!X109/MAX(Data_Baseline!$C109:$AZ109))),IF(Y$3&lt;=$B$2,SMALL(Data_Baseline!$C109:$AZ109,COUNTIF(Data_Baseline!$C109:$AZ109,0)+1),IF(Data_Baseline!X109=0,SMALL(Data_Baseline!$C109:$AZ109,COUNTIF(Data_Baseline!$C109:$AZ109,0)+1),Data_Baseline!X109)))),"")</f>
        <v>2.7425128913518983E-2</v>
      </c>
      <c r="Z109">
        <f ca="1">IFERROR(IF(Data_Baseline!Y109="","",IF($C$3="On",IF(Z$3&lt;=$B$2,SMALL(Data_Baseline!$C109:$AZ109,COUNTIF(Data_Baseline!$C109:$AZ109,0)+1)/MAX(Data_Baseline!$C109:$AZ109),IF(Data_Baseline!Y109=0,SMALL(Data_Baseline!$C109:$AZ109,COUNTIF(Data_Baseline!$C109:$AZ109,0)+1)/MAX(Data_Baseline!$C109:$AZ109),Data_Baseline!Y109/MAX(Data_Baseline!$C109:$AZ109))),IF(Z$3&lt;=$B$2,SMALL(Data_Baseline!$C109:$AZ109,COUNTIF(Data_Baseline!$C109:$AZ109,0)+1),IF(Data_Baseline!Y109=0,SMALL(Data_Baseline!$C109:$AZ109,COUNTIF(Data_Baseline!$C109:$AZ109,0)+1),Data_Baseline!Y109)))),"")</f>
        <v>5.1609443125028839E-2</v>
      </c>
      <c r="AA109">
        <f ca="1">IFERROR(IF(Data_Baseline!Z109="","",IF($C$3="On",IF(AA$3&lt;=$B$2,SMALL(Data_Baseline!$C109:$AZ109,COUNTIF(Data_Baseline!$C109:$AZ109,0)+1)/MAX(Data_Baseline!$C109:$AZ109),IF(Data_Baseline!Z109=0,SMALL(Data_Baseline!$C109:$AZ109,COUNTIF(Data_Baseline!$C109:$AZ109,0)+1)/MAX(Data_Baseline!$C109:$AZ109),Data_Baseline!Z109/MAX(Data_Baseline!$C109:$AZ109))),IF(AA$3&lt;=$B$2,SMALL(Data_Baseline!$C109:$AZ109,COUNTIF(Data_Baseline!$C109:$AZ109,0)+1),IF(Data_Baseline!Z109=0,SMALL(Data_Baseline!$C109:$AZ109,COUNTIF(Data_Baseline!$C109:$AZ109,0)+1),Data_Baseline!Z109)))),"")</f>
        <v>9.3074907972658411E-2</v>
      </c>
      <c r="AB109">
        <f ca="1">IFERROR(IF(Data_Baseline!AA109="","",IF($C$3="On",IF(AB$3&lt;=$B$2,SMALL(Data_Baseline!$C109:$AZ109,COUNTIF(Data_Baseline!$C109:$AZ109,0)+1)/MAX(Data_Baseline!$C109:$AZ109),IF(Data_Baseline!AA109=0,SMALL(Data_Baseline!$C109:$AZ109,COUNTIF(Data_Baseline!$C109:$AZ109,0)+1)/MAX(Data_Baseline!$C109:$AZ109),Data_Baseline!AA109/MAX(Data_Baseline!$C109:$AZ109))),IF(AB$3&lt;=$B$2,SMALL(Data_Baseline!$C109:$AZ109,COUNTIF(Data_Baseline!$C109:$AZ109,0)+1),IF(Data_Baseline!AA109=0,SMALL(Data_Baseline!$C109:$AZ109,COUNTIF(Data_Baseline!$C109:$AZ109,0)+1),Data_Baseline!AA109)))),"")</f>
        <v>0.16087504060592897</v>
      </c>
      <c r="AC109">
        <f ca="1">IFERROR(IF(Data_Baseline!AB109="","",IF($C$3="On",IF(AC$3&lt;=$B$2,SMALL(Data_Baseline!$C109:$AZ109,COUNTIF(Data_Baseline!$C109:$AZ109,0)+1)/MAX(Data_Baseline!$C109:$AZ109),IF(Data_Baseline!AB109=0,SMALL(Data_Baseline!$C109:$AZ109,COUNTIF(Data_Baseline!$C109:$AZ109,0)+1)/MAX(Data_Baseline!$C109:$AZ109),Data_Baseline!AB109/MAX(Data_Baseline!$C109:$AZ109))),IF(AC$3&lt;=$B$2,SMALL(Data_Baseline!$C109:$AZ109,COUNTIF(Data_Baseline!$C109:$AZ109,0)+1),IF(Data_Baseline!AB109=0,SMALL(Data_Baseline!$C109:$AZ109,COUNTIF(Data_Baseline!$C109:$AZ109,0)+1),Data_Baseline!AB109)))),"")</f>
        <v>0.26324663317666686</v>
      </c>
      <c r="AD109">
        <f ca="1">IFERROR(IF(Data_Baseline!AC109="","",IF($C$3="On",IF(AD$3&lt;=$B$2,SMALL(Data_Baseline!$C109:$AZ109,COUNTIF(Data_Baseline!$C109:$AZ109,0)+1)/MAX(Data_Baseline!$C109:$AZ109),IF(Data_Baseline!AC109=0,SMALL(Data_Baseline!$C109:$AZ109,COUNTIF(Data_Baseline!$C109:$AZ109,0)+1)/MAX(Data_Baseline!$C109:$AZ109),Data_Baseline!AC109/MAX(Data_Baseline!$C109:$AZ109))),IF(AD$3&lt;=$B$2,SMALL(Data_Baseline!$C109:$AZ109,COUNTIF(Data_Baseline!$C109:$AZ109,0)+1),IF(Data_Baseline!AC109=0,SMALL(Data_Baseline!$C109:$AZ109,COUNTIF(Data_Baseline!$C109:$AZ109,0)+1),Data_Baseline!AC109)))),"")</f>
        <v>0.39796619677193551</v>
      </c>
      <c r="AE109">
        <f ca="1">IFERROR(IF(Data_Baseline!AD109="","",IF($C$3="On",IF(AE$3&lt;=$B$2,SMALL(Data_Baseline!$C109:$AZ109,COUNTIF(Data_Baseline!$C109:$AZ109,0)+1)/MAX(Data_Baseline!$C109:$AZ109),IF(Data_Baseline!AD109=0,SMALL(Data_Baseline!$C109:$AZ109,COUNTIF(Data_Baseline!$C109:$AZ109,0)+1)/MAX(Data_Baseline!$C109:$AZ109),Data_Baseline!AD109/MAX(Data_Baseline!$C109:$AZ109))),IF(AE$3&lt;=$B$2,SMALL(Data_Baseline!$C109:$AZ109,COUNTIF(Data_Baseline!$C109:$AZ109,0)+1),IF(Data_Baseline!AD109=0,SMALL(Data_Baseline!$C109:$AZ109,COUNTIF(Data_Baseline!$C109:$AZ109,0)+1),Data_Baseline!AD109)))),"")</f>
        <v>0.54622130572167782</v>
      </c>
      <c r="AF109">
        <f ca="1">IFERROR(IF(Data_Baseline!AE109="","",IF($C$3="On",IF(AF$3&lt;=$B$2,SMALL(Data_Baseline!$C109:$AZ109,COUNTIF(Data_Baseline!$C109:$AZ109,0)+1)/MAX(Data_Baseline!$C109:$AZ109),IF(Data_Baseline!AE109=0,SMALL(Data_Baseline!$C109:$AZ109,COUNTIF(Data_Baseline!$C109:$AZ109,0)+1)/MAX(Data_Baseline!$C109:$AZ109),Data_Baseline!AE109/MAX(Data_Baseline!$C109:$AZ109))),IF(AF$3&lt;=$B$2,SMALL(Data_Baseline!$C109:$AZ109,COUNTIF(Data_Baseline!$C109:$AZ109,0)+1),IF(Data_Baseline!AE109=0,SMALL(Data_Baseline!$C109:$AZ109,COUNTIF(Data_Baseline!$C109:$AZ109,0)+1),Data_Baseline!AE109)))),"")</f>
        <v>0.68329731187936726</v>
      </c>
      <c r="AG109">
        <f ca="1">IFERROR(IF(Data_Baseline!AF109="","",IF($C$3="On",IF(AG$3&lt;=$B$2,SMALL(Data_Baseline!$C109:$AZ109,COUNTIF(Data_Baseline!$C109:$AZ109,0)+1)/MAX(Data_Baseline!$C109:$AZ109),IF(Data_Baseline!AF109=0,SMALL(Data_Baseline!$C109:$AZ109,COUNTIF(Data_Baseline!$C109:$AZ109,0)+1)/MAX(Data_Baseline!$C109:$AZ109),Data_Baseline!AF109/MAX(Data_Baseline!$C109:$AZ109))),IF(AG$3&lt;=$B$2,SMALL(Data_Baseline!$C109:$AZ109,COUNTIF(Data_Baseline!$C109:$AZ109,0)+1),IF(Data_Baseline!AF109=0,SMALL(Data_Baseline!$C109:$AZ109,COUNTIF(Data_Baseline!$C109:$AZ109,0)+1),Data_Baseline!AF109)))),"")</f>
        <v>0.78984445733427033</v>
      </c>
      <c r="AH109">
        <f ca="1">IFERROR(IF(Data_Baseline!AG109="","",IF($C$3="On",IF(AH$3&lt;=$B$2,SMALL(Data_Baseline!$C109:$AZ109,COUNTIF(Data_Baseline!$C109:$AZ109,0)+1)/MAX(Data_Baseline!$C109:$AZ109),IF(Data_Baseline!AG109=0,SMALL(Data_Baseline!$C109:$AZ109,COUNTIF(Data_Baseline!$C109:$AZ109,0)+1)/MAX(Data_Baseline!$C109:$AZ109),Data_Baseline!AG109/MAX(Data_Baseline!$C109:$AZ109))),IF(AH$3&lt;=$B$2,SMALL(Data_Baseline!$C109:$AZ109,COUNTIF(Data_Baseline!$C109:$AZ109,0)+1),IF(Data_Baseline!AG109=0,SMALL(Data_Baseline!$C109:$AZ109,COUNTIF(Data_Baseline!$C109:$AZ109,0)+1),Data_Baseline!AG109)))),"")</f>
        <v>0.86182673638503116</v>
      </c>
      <c r="AI109">
        <f ca="1">IFERROR(IF(Data_Baseline!AH109="","",IF($C$3="On",IF(AI$3&lt;=$B$2,SMALL(Data_Baseline!$C109:$AZ109,COUNTIF(Data_Baseline!$C109:$AZ109,0)+1)/MAX(Data_Baseline!$C109:$AZ109),IF(Data_Baseline!AH109=0,SMALL(Data_Baseline!$C109:$AZ109,COUNTIF(Data_Baseline!$C109:$AZ109,0)+1)/MAX(Data_Baseline!$C109:$AZ109),Data_Baseline!AH109/MAX(Data_Baseline!$C109:$AZ109))),IF(AI$3&lt;=$B$2,SMALL(Data_Baseline!$C109:$AZ109,COUNTIF(Data_Baseline!$C109:$AZ109,0)+1),IF(Data_Baseline!AH109=0,SMALL(Data_Baseline!$C109:$AZ109,COUNTIF(Data_Baseline!$C109:$AZ109,0)+1),Data_Baseline!AH109)))),"")</f>
        <v>0.90582178337786612</v>
      </c>
      <c r="AJ109">
        <f ca="1">IFERROR(IF(Data_Baseline!AI109="","",IF($C$3="On",IF(AJ$3&lt;=$B$2,SMALL(Data_Baseline!$C109:$AZ109,COUNTIF(Data_Baseline!$C109:$AZ109,0)+1)/MAX(Data_Baseline!$C109:$AZ109),IF(Data_Baseline!AI109=0,SMALL(Data_Baseline!$C109:$AZ109,COUNTIF(Data_Baseline!$C109:$AZ109,0)+1)/MAX(Data_Baseline!$C109:$AZ109),Data_Baseline!AI109/MAX(Data_Baseline!$C109:$AZ109))),IF(AJ$3&lt;=$B$2,SMALL(Data_Baseline!$C109:$AZ109,COUNTIF(Data_Baseline!$C109:$AZ109,0)+1),IF(Data_Baseline!AI109=0,SMALL(Data_Baseline!$C109:$AZ109,COUNTIF(Data_Baseline!$C109:$AZ109,0)+1),Data_Baseline!AI109)))),"")</f>
        <v>0.93260872314590737</v>
      </c>
      <c r="AK109">
        <f ca="1">IFERROR(IF(Data_Baseline!AJ109="","",IF($C$3="On",IF(AK$3&lt;=$B$2,SMALL(Data_Baseline!$C109:$AZ109,COUNTIF(Data_Baseline!$C109:$AZ109,0)+1)/MAX(Data_Baseline!$C109:$AZ109),IF(Data_Baseline!AJ109=0,SMALL(Data_Baseline!$C109:$AZ109,COUNTIF(Data_Baseline!$C109:$AZ109,0)+1)/MAX(Data_Baseline!$C109:$AZ109),Data_Baseline!AJ109/MAX(Data_Baseline!$C109:$AZ109))),IF(AK$3&lt;=$B$2,SMALL(Data_Baseline!$C109:$AZ109,COUNTIF(Data_Baseline!$C109:$AZ109,0)+1),IF(Data_Baseline!AJ109=0,SMALL(Data_Baseline!$C109:$AZ109,COUNTIF(Data_Baseline!$C109:$AZ109,0)+1),Data_Baseline!AJ109)))),"")</f>
        <v>0.95162102603991705</v>
      </c>
      <c r="AL109">
        <f ca="1">IFERROR(IF(Data_Baseline!AK109="","",IF($C$3="On",IF(AL$3&lt;=$B$2,SMALL(Data_Baseline!$C109:$AZ109,COUNTIF(Data_Baseline!$C109:$AZ109,0)+1)/MAX(Data_Baseline!$C109:$AZ109),IF(Data_Baseline!AK109=0,SMALL(Data_Baseline!$C109:$AZ109,COUNTIF(Data_Baseline!$C109:$AZ109,0)+1)/MAX(Data_Baseline!$C109:$AZ109),Data_Baseline!AK109/MAX(Data_Baseline!$C109:$AZ109))),IF(AL$3&lt;=$B$2,SMALL(Data_Baseline!$C109:$AZ109,COUNTIF(Data_Baseline!$C109:$AZ109,0)+1),IF(Data_Baseline!AK109=0,SMALL(Data_Baseline!$C109:$AZ109,COUNTIF(Data_Baseline!$C109:$AZ109,0)+1),Data_Baseline!AK109)))),"")</f>
        <v>0.96600162845522963</v>
      </c>
      <c r="AM109">
        <f ca="1">IFERROR(IF(Data_Baseline!AL109="","",IF($C$3="On",IF(AM$3&lt;=$B$2,SMALL(Data_Baseline!$C109:$AZ109,COUNTIF(Data_Baseline!$C109:$AZ109,0)+1)/MAX(Data_Baseline!$C109:$AZ109),IF(Data_Baseline!AL109=0,SMALL(Data_Baseline!$C109:$AZ109,COUNTIF(Data_Baseline!$C109:$AZ109,0)+1)/MAX(Data_Baseline!$C109:$AZ109),Data_Baseline!AL109/MAX(Data_Baseline!$C109:$AZ109))),IF(AM$3&lt;=$B$2,SMALL(Data_Baseline!$C109:$AZ109,COUNTIF(Data_Baseline!$C109:$AZ109,0)+1),IF(Data_Baseline!AL109=0,SMALL(Data_Baseline!$C109:$AZ109,COUNTIF(Data_Baseline!$C109:$AZ109,0)+1),Data_Baseline!AL109)))),"")</f>
        <v>0.97703437733838105</v>
      </c>
      <c r="AN109">
        <f ca="1">IFERROR(IF(Data_Baseline!AM109="","",IF($C$3="On",IF(AN$3&lt;=$B$2,SMALL(Data_Baseline!$C109:$AZ109,COUNTIF(Data_Baseline!$C109:$AZ109,0)+1)/MAX(Data_Baseline!$C109:$AZ109),IF(Data_Baseline!AM109=0,SMALL(Data_Baseline!$C109:$AZ109,COUNTIF(Data_Baseline!$C109:$AZ109,0)+1)/MAX(Data_Baseline!$C109:$AZ109),Data_Baseline!AM109/MAX(Data_Baseline!$C109:$AZ109))),IF(AN$3&lt;=$B$2,SMALL(Data_Baseline!$C109:$AZ109,COUNTIF(Data_Baseline!$C109:$AZ109,0)+1),IF(Data_Baseline!AM109=0,SMALL(Data_Baseline!$C109:$AZ109,COUNTIF(Data_Baseline!$C109:$AZ109,0)+1),Data_Baseline!AM109)))),"")</f>
        <v>0.98525235067826866</v>
      </c>
      <c r="AO109">
        <f ca="1">IFERROR(IF(Data_Baseline!AN109="","",IF($C$3="On",IF(AO$3&lt;=$B$2,SMALL(Data_Baseline!$C109:$AZ109,COUNTIF(Data_Baseline!$C109:$AZ109,0)+1)/MAX(Data_Baseline!$C109:$AZ109),IF(Data_Baseline!AN109=0,SMALL(Data_Baseline!$C109:$AZ109,COUNTIF(Data_Baseline!$C109:$AZ109,0)+1)/MAX(Data_Baseline!$C109:$AZ109),Data_Baseline!AN109/MAX(Data_Baseline!$C109:$AZ109))),IF(AO$3&lt;=$B$2,SMALL(Data_Baseline!$C109:$AZ109,COUNTIF(Data_Baseline!$C109:$AZ109,0)+1),IF(Data_Baseline!AN109=0,SMALL(Data_Baseline!$C109:$AZ109,COUNTIF(Data_Baseline!$C109:$AZ109,0)+1),Data_Baseline!AN109)))),"")</f>
        <v>0.99179153106066609</v>
      </c>
      <c r="AP109">
        <f ca="1">IFERROR(IF(Data_Baseline!AO109="","",IF($C$3="On",IF(AP$3&lt;=$B$2,SMALL(Data_Baseline!$C109:$AZ109,COUNTIF(Data_Baseline!$C109:$AZ109,0)+1)/MAX(Data_Baseline!$C109:$AZ109),IF(Data_Baseline!AO109=0,SMALL(Data_Baseline!$C109:$AZ109,COUNTIF(Data_Baseline!$C109:$AZ109,0)+1)/MAX(Data_Baseline!$C109:$AZ109),Data_Baseline!AO109/MAX(Data_Baseline!$C109:$AZ109))),IF(AP$3&lt;=$B$2,SMALL(Data_Baseline!$C109:$AZ109,COUNTIF(Data_Baseline!$C109:$AZ109,0)+1),IF(Data_Baseline!AO109=0,SMALL(Data_Baseline!$C109:$AZ109,COUNTIF(Data_Baseline!$C109:$AZ109,0)+1),Data_Baseline!AO109)))),"")</f>
        <v>0.99740707719699728</v>
      </c>
      <c r="AQ109">
        <f ca="1">IFERROR(IF(Data_Baseline!AP109="","",IF($C$3="On",IF(AQ$3&lt;=$B$2,SMALL(Data_Baseline!$C109:$AZ109,COUNTIF(Data_Baseline!$C109:$AZ109,0)+1)/MAX(Data_Baseline!$C109:$AZ109),IF(Data_Baseline!AP109=0,SMALL(Data_Baseline!$C109:$AZ109,COUNTIF(Data_Baseline!$C109:$AZ109,0)+1)/MAX(Data_Baseline!$C109:$AZ109),Data_Baseline!AP109/MAX(Data_Baseline!$C109:$AZ109))),IF(AQ$3&lt;=$B$2,SMALL(Data_Baseline!$C109:$AZ109,COUNTIF(Data_Baseline!$C109:$AZ109,0)+1),IF(Data_Baseline!AP109=0,SMALL(Data_Baseline!$C109:$AZ109,COUNTIF(Data_Baseline!$C109:$AZ109,0)+1),Data_Baseline!AP109)))),"")</f>
        <v>1</v>
      </c>
      <c r="AR109" t="str">
        <f>IFERROR(IF(Data_Baseline!AQ109="","",IF($C$3="On",IF(AR$3&lt;=$B$2,SMALL(Data_Baseline!$C109:$AZ109,COUNTIF(Data_Baseline!$C109:$AZ109,0)+1)/MAX(Data_Baseline!$C109:$AZ109),IF(Data_Baseline!AQ109=0,SMALL(Data_Baseline!$C109:$AZ109,COUNTIF(Data_Baseline!$C109:$AZ109,0)+1)/MAX(Data_Baseline!$C109:$AZ109),Data_Baseline!AQ109/MAX(Data_Baseline!$C109:$AZ109))),IF(AR$3&lt;=$B$2,SMALL(Data_Baseline!$C109:$AZ109,COUNTIF(Data_Baseline!$C109:$AZ109,0)+1),IF(Data_Baseline!AQ109=0,SMALL(Data_Baseline!$C109:$AZ109,COUNTIF(Data_Baseline!$C109:$AZ109,0)+1),Data_Baseline!AQ109)))),"")</f>
        <v/>
      </c>
      <c r="AS109" t="str">
        <f>IFERROR(IF(Data_Baseline!AR109="","",IF($C$3="On",IF(AS$3&lt;=$B$2,SMALL(Data_Baseline!$C109:$AZ109,COUNTIF(Data_Baseline!$C109:$AZ109,0)+1)/MAX(Data_Baseline!$C109:$AZ109),IF(Data_Baseline!AR109=0,SMALL(Data_Baseline!$C109:$AZ109,COUNTIF(Data_Baseline!$C109:$AZ109,0)+1)/MAX(Data_Baseline!$C109:$AZ109),Data_Baseline!AR109/MAX(Data_Baseline!$C109:$AZ109))),IF(AS$3&lt;=$B$2,SMALL(Data_Baseline!$C109:$AZ109,COUNTIF(Data_Baseline!$C109:$AZ109,0)+1),IF(Data_Baseline!AR109=0,SMALL(Data_Baseline!$C109:$AZ109,COUNTIF(Data_Baseline!$C109:$AZ109,0)+1),Data_Baseline!AR109)))),"")</f>
        <v/>
      </c>
      <c r="AT109" t="str">
        <f>IFERROR(IF(Data_Baseline!AS109="","",IF($C$3="On",IF(AT$3&lt;=$B$2,SMALL(Data_Baseline!$C109:$AZ109,COUNTIF(Data_Baseline!$C109:$AZ109,0)+1)/MAX(Data_Baseline!$C109:$AZ109),IF(Data_Baseline!AS109=0,SMALL(Data_Baseline!$C109:$AZ109,COUNTIF(Data_Baseline!$C109:$AZ109,0)+1)/MAX(Data_Baseline!$C109:$AZ109),Data_Baseline!AS109/MAX(Data_Baseline!$C109:$AZ109))),IF(AT$3&lt;=$B$2,SMALL(Data_Baseline!$C109:$AZ109,COUNTIF(Data_Baseline!$C109:$AZ109,0)+1),IF(Data_Baseline!AS109=0,SMALL(Data_Baseline!$C109:$AZ109,COUNTIF(Data_Baseline!$C109:$AZ109,0)+1),Data_Baseline!AS109)))),"")</f>
        <v/>
      </c>
      <c r="AU109" t="str">
        <f>IFERROR(IF(Data_Baseline!AT109="","",IF($C$3="On",IF(AU$3&lt;=$B$2,SMALL(Data_Baseline!$C109:$AZ109,COUNTIF(Data_Baseline!$C109:$AZ109,0)+1)/MAX(Data_Baseline!$C109:$AZ109),IF(Data_Baseline!AT109=0,SMALL(Data_Baseline!$C109:$AZ109,COUNTIF(Data_Baseline!$C109:$AZ109,0)+1)/MAX(Data_Baseline!$C109:$AZ109),Data_Baseline!AT109/MAX(Data_Baseline!$C109:$AZ109))),IF(AU$3&lt;=$B$2,SMALL(Data_Baseline!$C109:$AZ109,COUNTIF(Data_Baseline!$C109:$AZ109,0)+1),IF(Data_Baseline!AT109=0,SMALL(Data_Baseline!$C109:$AZ109,COUNTIF(Data_Baseline!$C109:$AZ109,0)+1),Data_Baseline!AT109)))),"")</f>
        <v/>
      </c>
      <c r="AV109" t="str">
        <f>IFERROR(IF(Data_Baseline!AU109="","",IF($C$3="On",IF(AV$3&lt;=$B$2,SMALL(Data_Baseline!$C109:$AZ109,COUNTIF(Data_Baseline!$C109:$AZ109,0)+1)/MAX(Data_Baseline!$C109:$AZ109),IF(Data_Baseline!AU109=0,SMALL(Data_Baseline!$C109:$AZ109,COUNTIF(Data_Baseline!$C109:$AZ109,0)+1)/MAX(Data_Baseline!$C109:$AZ109),Data_Baseline!AU109/MAX(Data_Baseline!$C109:$AZ109))),IF(AV$3&lt;=$B$2,SMALL(Data_Baseline!$C109:$AZ109,COUNTIF(Data_Baseline!$C109:$AZ109,0)+1),IF(Data_Baseline!AU109=0,SMALL(Data_Baseline!$C109:$AZ109,COUNTIF(Data_Baseline!$C109:$AZ109,0)+1),Data_Baseline!AU109)))),"")</f>
        <v/>
      </c>
      <c r="AW109" t="str">
        <f>IFERROR(IF(Data_Baseline!AV109="","",IF($C$3="On",IF(AW$3&lt;=$B$2,SMALL(Data_Baseline!$C109:$AZ109,COUNTIF(Data_Baseline!$C109:$AZ109,0)+1)/MAX(Data_Baseline!$C109:$AZ109),IF(Data_Baseline!AV109=0,SMALL(Data_Baseline!$C109:$AZ109,COUNTIF(Data_Baseline!$C109:$AZ109,0)+1)/MAX(Data_Baseline!$C109:$AZ109),Data_Baseline!AV109/MAX(Data_Baseline!$C109:$AZ109))),IF(AW$3&lt;=$B$2,SMALL(Data_Baseline!$C109:$AZ109,COUNTIF(Data_Baseline!$C109:$AZ109,0)+1),IF(Data_Baseline!AV109=0,SMALL(Data_Baseline!$C109:$AZ109,COUNTIF(Data_Baseline!$C109:$AZ109,0)+1),Data_Baseline!AV109)))),"")</f>
        <v/>
      </c>
      <c r="AX109" t="str">
        <f>IFERROR(IF(Data_Baseline!AW109="","",IF($C$3="On",IF(AX$3&lt;=$B$2,SMALL(Data_Baseline!$C109:$AZ109,COUNTIF(Data_Baseline!$C109:$AZ109,0)+1)/MAX(Data_Baseline!$C109:$AZ109),IF(Data_Baseline!AW109=0,SMALL(Data_Baseline!$C109:$AZ109,COUNTIF(Data_Baseline!$C109:$AZ109,0)+1)/MAX(Data_Baseline!$C109:$AZ109),Data_Baseline!AW109/MAX(Data_Baseline!$C109:$AZ109))),IF(AX$3&lt;=$B$2,SMALL(Data_Baseline!$C109:$AZ109,COUNTIF(Data_Baseline!$C109:$AZ109,0)+1),IF(Data_Baseline!AW109=0,SMALL(Data_Baseline!$C109:$AZ109,COUNTIF(Data_Baseline!$C109:$AZ109,0)+1),Data_Baseline!AW109)))),"")</f>
        <v/>
      </c>
      <c r="AY109" t="str">
        <f>IFERROR(IF(Data_Baseline!AX109="","",IF($C$3="On",IF(AY$3&lt;=$B$2,SMALL(Data_Baseline!$C109:$AZ109,COUNTIF(Data_Baseline!$C109:$AZ109,0)+1)/MAX(Data_Baseline!$C109:$AZ109),IF(Data_Baseline!AX109=0,SMALL(Data_Baseline!$C109:$AZ109,COUNTIF(Data_Baseline!$C109:$AZ109,0)+1)/MAX(Data_Baseline!$C109:$AZ109),Data_Baseline!AX109/MAX(Data_Baseline!$C109:$AZ109))),IF(AY$3&lt;=$B$2,SMALL(Data_Baseline!$C109:$AZ109,COUNTIF(Data_Baseline!$C109:$AZ109,0)+1),IF(Data_Baseline!AX109=0,SMALL(Data_Baseline!$C109:$AZ109,COUNTIF(Data_Baseline!$C109:$AZ109,0)+1),Data_Baseline!AX109)))),"")</f>
        <v/>
      </c>
      <c r="AZ109" t="str">
        <f>IFERROR(IF(Data_Baseline!AY109="","",IF($C$3="On",IF(AZ$3&lt;=$B$2,SMALL(Data_Baseline!$C109:$AZ109,COUNTIF(Data_Baseline!$C109:$AZ109,0)+1)/MAX(Data_Baseline!$C109:$AZ109),IF(Data_Baseline!AY109=0,SMALL(Data_Baseline!$C109:$AZ109,COUNTIF(Data_Baseline!$C109:$AZ109,0)+1)/MAX(Data_Baseline!$C109:$AZ109),Data_Baseline!AY109/MAX(Data_Baseline!$C109:$AZ109))),IF(AZ$3&lt;=$B$2,SMALL(Data_Baseline!$C109:$AZ109,COUNTIF(Data_Baseline!$C109:$AZ109,0)+1),IF(Data_Baseline!AY109=0,SMALL(Data_Baseline!$C109:$AZ109,COUNTIF(Data_Baseline!$C109:$AZ109,0)+1),Data_Baseline!AY109)))),"")</f>
        <v/>
      </c>
      <c r="BA109" t="str">
        <f>IFERROR(IF(Data_Baseline!AZ109="","",IF($C$3="On",IF(BA$3&lt;=$B$2,SMALL(Data_Baseline!$C109:$AZ109,COUNTIF(Data_Baseline!$C109:$AZ109,0)+1)/MAX(Data_Baseline!$C109:$AZ109),IF(Data_Baseline!AZ109=0,SMALL(Data_Baseline!$C109:$AZ109,COUNTIF(Data_Baseline!$C109:$AZ109,0)+1)/MAX(Data_Baseline!$C109:$AZ109),Data_Baseline!AZ109/MAX(Data_Baseline!$C109:$AZ109))),IF(BA$3&lt;=$B$2,SMALL(Data_Baseline!$C109:$AZ109,COUNTIF(Data_Baseline!$C109:$AZ109,0)+1),IF(Data_Baseline!AZ109=0,SMALL(Data_Baseline!$C109:$AZ109,COUNTIF(Data_Baseline!$C109:$AZ109,0)+1),Data_Baseline!AZ109)))),"")</f>
        <v/>
      </c>
      <c r="BB109" s="79">
        <f ca="1">IF(Data_Initial!BA109="",1,0)</f>
        <v>1</v>
      </c>
      <c r="BC109" t="str">
        <f t="shared" ca="1" si="4"/>
        <v>3N_aceA</v>
      </c>
      <c r="BD109" s="79" t="str">
        <f t="shared" ca="1" si="7"/>
        <v>3N</v>
      </c>
      <c r="BE109" s="79" t="str">
        <f ca="1">Data_Initial!BC109</f>
        <v>aceA</v>
      </c>
      <c r="BF109" s="79" t="str">
        <f ca="1">Data_Initial!BB109</f>
        <v>2_2</v>
      </c>
      <c r="BG109">
        <f ca="1">IFERROR((INDIRECT("Plate"&amp;Data!A109&amp;"_C!"&amp;CHAR(RIGHT(Data!B109,LEN(Data!B109)-1)+65)&amp;CODE(LEFT(Data!B109,1))-58)),"")</f>
        <v>0</v>
      </c>
      <c r="BH109" t="str">
        <f ca="1">Data_Initial!BA109</f>
        <v/>
      </c>
      <c r="BI109">
        <f t="shared" ca="1" si="6"/>
        <v>8.2583230509058718E-5</v>
      </c>
      <c r="BJ109" s="79" t="str">
        <f ca="1">IF(BH109="N",1+MAX($BJ$3:BJ108),"")</f>
        <v/>
      </c>
    </row>
    <row r="110" spans="1:78" x14ac:dyDescent="0.25">
      <c r="A110" s="79">
        <f ca="1">IF(BH110="N","N"&amp;BJ110,IF(BB110=0,"",MAX($A$3:A109)+1))</f>
        <v>100</v>
      </c>
      <c r="B110" s="79" t="str">
        <f ca="1">Data_Initial!A110&amp;C110</f>
        <v>2C5</v>
      </c>
      <c r="C110" s="79" t="str">
        <f ca="1">Data_Initial!B110</f>
        <v>C5</v>
      </c>
      <c r="D110">
        <f ca="1">IFERROR(IF(Data_Baseline!C110="","",IF($C$3="On",IF(D$3&lt;=$B$2,SMALL(Data_Baseline!$C110:$AZ110,COUNTIF(Data_Baseline!$C110:$AZ110,0)+1)/MAX(Data_Baseline!$C110:$AZ110),IF(Data_Baseline!C110=0,SMALL(Data_Baseline!$C110:$AZ110,COUNTIF(Data_Baseline!$C110:$AZ110,0)+1)/MAX(Data_Baseline!$C110:$AZ110),Data_Baseline!C110/MAX(Data_Baseline!$C110:$AZ110))),IF(D$3&lt;=$B$2,SMALL(Data_Baseline!$C110:$AZ110,COUNTIF(Data_Baseline!$C110:$AZ110,0)+1),IF(Data_Baseline!C110=0,SMALL(Data_Baseline!$C110:$AZ110,COUNTIF(Data_Baseline!$C110:$AZ110,0)+1),Data_Baseline!C110)))),"")</f>
        <v>9.523044435235618E-4</v>
      </c>
      <c r="E110">
        <f ca="1">IFERROR(IF(Data_Baseline!D110="","",IF($C$3="On",IF(E$3&lt;=$B$2,SMALL(Data_Baseline!$C110:$AZ110,COUNTIF(Data_Baseline!$C110:$AZ110,0)+1)/MAX(Data_Baseline!$C110:$AZ110),IF(Data_Baseline!D110=0,SMALL(Data_Baseline!$C110:$AZ110,COUNTIF(Data_Baseline!$C110:$AZ110,0)+1)/MAX(Data_Baseline!$C110:$AZ110),Data_Baseline!D110/MAX(Data_Baseline!$C110:$AZ110))),IF(E$3&lt;=$B$2,SMALL(Data_Baseline!$C110:$AZ110,COUNTIF(Data_Baseline!$C110:$AZ110,0)+1),IF(Data_Baseline!D110=0,SMALL(Data_Baseline!$C110:$AZ110,COUNTIF(Data_Baseline!$C110:$AZ110,0)+1),Data_Baseline!D110)))),"")</f>
        <v>9.523044435235618E-4</v>
      </c>
      <c r="F110">
        <f ca="1">IFERROR(IF(Data_Baseline!E110="","",IF($C$3="On",IF(F$3&lt;=$B$2,SMALL(Data_Baseline!$C110:$AZ110,COUNTIF(Data_Baseline!$C110:$AZ110,0)+1)/MAX(Data_Baseline!$C110:$AZ110),IF(Data_Baseline!E110=0,SMALL(Data_Baseline!$C110:$AZ110,COUNTIF(Data_Baseline!$C110:$AZ110,0)+1)/MAX(Data_Baseline!$C110:$AZ110),Data_Baseline!E110/MAX(Data_Baseline!$C110:$AZ110))),IF(F$3&lt;=$B$2,SMALL(Data_Baseline!$C110:$AZ110,COUNTIF(Data_Baseline!$C110:$AZ110,0)+1),IF(Data_Baseline!E110=0,SMALL(Data_Baseline!$C110:$AZ110,COUNTIF(Data_Baseline!$C110:$AZ110,0)+1),Data_Baseline!E110)))),"")</f>
        <v>9.523044435235618E-4</v>
      </c>
      <c r="G110">
        <f ca="1">IFERROR(IF(Data_Baseline!F110="","",IF($C$3="On",IF(G$3&lt;=$B$2,SMALL(Data_Baseline!$C110:$AZ110,COUNTIF(Data_Baseline!$C110:$AZ110,0)+1)/MAX(Data_Baseline!$C110:$AZ110),IF(Data_Baseline!F110=0,SMALL(Data_Baseline!$C110:$AZ110,COUNTIF(Data_Baseline!$C110:$AZ110,0)+1)/MAX(Data_Baseline!$C110:$AZ110),Data_Baseline!F110/MAX(Data_Baseline!$C110:$AZ110))),IF(G$3&lt;=$B$2,SMALL(Data_Baseline!$C110:$AZ110,COUNTIF(Data_Baseline!$C110:$AZ110,0)+1),IF(Data_Baseline!F110=0,SMALL(Data_Baseline!$C110:$AZ110,COUNTIF(Data_Baseline!$C110:$AZ110,0)+1),Data_Baseline!F110)))),"")</f>
        <v>9.523044435235618E-4</v>
      </c>
      <c r="H110">
        <f ca="1">IFERROR(IF(Data_Baseline!G110="","",IF($C$3="On",IF(H$3&lt;=$B$2,SMALL(Data_Baseline!$C110:$AZ110,COUNTIF(Data_Baseline!$C110:$AZ110,0)+1)/MAX(Data_Baseline!$C110:$AZ110),IF(Data_Baseline!G110=0,SMALL(Data_Baseline!$C110:$AZ110,COUNTIF(Data_Baseline!$C110:$AZ110,0)+1)/MAX(Data_Baseline!$C110:$AZ110),Data_Baseline!G110/MAX(Data_Baseline!$C110:$AZ110))),IF(H$3&lt;=$B$2,SMALL(Data_Baseline!$C110:$AZ110,COUNTIF(Data_Baseline!$C110:$AZ110,0)+1),IF(Data_Baseline!G110=0,SMALL(Data_Baseline!$C110:$AZ110,COUNTIF(Data_Baseline!$C110:$AZ110,0)+1),Data_Baseline!G110)))),"")</f>
        <v>9.523044435235618E-4</v>
      </c>
      <c r="I110">
        <f ca="1">IFERROR(IF(Data_Baseline!H110="","",IF($C$3="On",IF(I$3&lt;=$B$2,SMALL(Data_Baseline!$C110:$AZ110,COUNTIF(Data_Baseline!$C110:$AZ110,0)+1)/MAX(Data_Baseline!$C110:$AZ110),IF(Data_Baseline!H110=0,SMALL(Data_Baseline!$C110:$AZ110,COUNTIF(Data_Baseline!$C110:$AZ110,0)+1)/MAX(Data_Baseline!$C110:$AZ110),Data_Baseline!H110/MAX(Data_Baseline!$C110:$AZ110))),IF(I$3&lt;=$B$2,SMALL(Data_Baseline!$C110:$AZ110,COUNTIF(Data_Baseline!$C110:$AZ110,0)+1),IF(Data_Baseline!H110=0,SMALL(Data_Baseline!$C110:$AZ110,COUNTIF(Data_Baseline!$C110:$AZ110,0)+1),Data_Baseline!H110)))),"")</f>
        <v>9.523044435235618E-4</v>
      </c>
      <c r="J110">
        <f ca="1">IFERROR(IF(Data_Baseline!I110="","",IF($C$3="On",IF(J$3&lt;=$B$2,SMALL(Data_Baseline!$C110:$AZ110,COUNTIF(Data_Baseline!$C110:$AZ110,0)+1)/MAX(Data_Baseline!$C110:$AZ110),IF(Data_Baseline!I110=0,SMALL(Data_Baseline!$C110:$AZ110,COUNTIF(Data_Baseline!$C110:$AZ110,0)+1)/MAX(Data_Baseline!$C110:$AZ110),Data_Baseline!I110/MAX(Data_Baseline!$C110:$AZ110))),IF(J$3&lt;=$B$2,SMALL(Data_Baseline!$C110:$AZ110,COUNTIF(Data_Baseline!$C110:$AZ110,0)+1),IF(Data_Baseline!I110=0,SMALL(Data_Baseline!$C110:$AZ110,COUNTIF(Data_Baseline!$C110:$AZ110,0)+1),Data_Baseline!I110)))),"")</f>
        <v>9.523044435235618E-4</v>
      </c>
      <c r="K110">
        <f ca="1">IFERROR(IF(Data_Baseline!J110="","",IF($C$3="On",IF(K$3&lt;=$B$2,SMALL(Data_Baseline!$C110:$AZ110,COUNTIF(Data_Baseline!$C110:$AZ110,0)+1)/MAX(Data_Baseline!$C110:$AZ110),IF(Data_Baseline!J110=0,SMALL(Data_Baseline!$C110:$AZ110,COUNTIF(Data_Baseline!$C110:$AZ110,0)+1)/MAX(Data_Baseline!$C110:$AZ110),Data_Baseline!J110/MAX(Data_Baseline!$C110:$AZ110))),IF(K$3&lt;=$B$2,SMALL(Data_Baseline!$C110:$AZ110,COUNTIF(Data_Baseline!$C110:$AZ110,0)+1),IF(Data_Baseline!J110=0,SMALL(Data_Baseline!$C110:$AZ110,COUNTIF(Data_Baseline!$C110:$AZ110,0)+1),Data_Baseline!J110)))),"")</f>
        <v>9.523044435235618E-4</v>
      </c>
      <c r="L110">
        <f ca="1">IFERROR(IF(Data_Baseline!K110="","",IF($C$3="On",IF(L$3&lt;=$B$2,SMALL(Data_Baseline!$C110:$AZ110,COUNTIF(Data_Baseline!$C110:$AZ110,0)+1)/MAX(Data_Baseline!$C110:$AZ110),IF(Data_Baseline!K110=0,SMALL(Data_Baseline!$C110:$AZ110,COUNTIF(Data_Baseline!$C110:$AZ110,0)+1)/MAX(Data_Baseline!$C110:$AZ110),Data_Baseline!K110/MAX(Data_Baseline!$C110:$AZ110))),IF(L$3&lt;=$B$2,SMALL(Data_Baseline!$C110:$AZ110,COUNTIF(Data_Baseline!$C110:$AZ110,0)+1),IF(Data_Baseline!K110=0,SMALL(Data_Baseline!$C110:$AZ110,COUNTIF(Data_Baseline!$C110:$AZ110,0)+1),Data_Baseline!K110)))),"")</f>
        <v>9.523044435235618E-4</v>
      </c>
      <c r="M110">
        <f ca="1">IFERROR(IF(Data_Baseline!L110="","",IF($C$3="On",IF(M$3&lt;=$B$2,SMALL(Data_Baseline!$C110:$AZ110,COUNTIF(Data_Baseline!$C110:$AZ110,0)+1)/MAX(Data_Baseline!$C110:$AZ110),IF(Data_Baseline!L110=0,SMALL(Data_Baseline!$C110:$AZ110,COUNTIF(Data_Baseline!$C110:$AZ110,0)+1)/MAX(Data_Baseline!$C110:$AZ110),Data_Baseline!L110/MAX(Data_Baseline!$C110:$AZ110))),IF(M$3&lt;=$B$2,SMALL(Data_Baseline!$C110:$AZ110,COUNTIF(Data_Baseline!$C110:$AZ110,0)+1),IF(Data_Baseline!L110=0,SMALL(Data_Baseline!$C110:$AZ110,COUNTIF(Data_Baseline!$C110:$AZ110,0)+1),Data_Baseline!L110)))),"")</f>
        <v>9.523044435235618E-4</v>
      </c>
      <c r="N110">
        <f ca="1">IFERROR(IF(Data_Baseline!M110="","",IF($C$3="On",IF(N$3&lt;=$B$2,SMALL(Data_Baseline!$C110:$AZ110,COUNTIF(Data_Baseline!$C110:$AZ110,0)+1)/MAX(Data_Baseline!$C110:$AZ110),IF(Data_Baseline!M110=0,SMALL(Data_Baseline!$C110:$AZ110,COUNTIF(Data_Baseline!$C110:$AZ110,0)+1)/MAX(Data_Baseline!$C110:$AZ110),Data_Baseline!M110/MAX(Data_Baseline!$C110:$AZ110))),IF(N$3&lt;=$B$2,SMALL(Data_Baseline!$C110:$AZ110,COUNTIF(Data_Baseline!$C110:$AZ110,0)+1),IF(Data_Baseline!M110=0,SMALL(Data_Baseline!$C110:$AZ110,COUNTIF(Data_Baseline!$C110:$AZ110,0)+1),Data_Baseline!M110)))),"")</f>
        <v>9.523044435235618E-4</v>
      </c>
      <c r="O110">
        <f ca="1">IFERROR(IF(Data_Baseline!N110="","",IF($C$3="On",IF(O$3&lt;=$B$2,SMALL(Data_Baseline!$C110:$AZ110,COUNTIF(Data_Baseline!$C110:$AZ110,0)+1)/MAX(Data_Baseline!$C110:$AZ110),IF(Data_Baseline!N110=0,SMALL(Data_Baseline!$C110:$AZ110,COUNTIF(Data_Baseline!$C110:$AZ110,0)+1)/MAX(Data_Baseline!$C110:$AZ110),Data_Baseline!N110/MAX(Data_Baseline!$C110:$AZ110))),IF(O$3&lt;=$B$2,SMALL(Data_Baseline!$C110:$AZ110,COUNTIF(Data_Baseline!$C110:$AZ110,0)+1),IF(Data_Baseline!N110=0,SMALL(Data_Baseline!$C110:$AZ110,COUNTIF(Data_Baseline!$C110:$AZ110,0)+1),Data_Baseline!N110)))),"")</f>
        <v>9.523044435235618E-4</v>
      </c>
      <c r="P110">
        <f ca="1">IFERROR(IF(Data_Baseline!O110="","",IF($C$3="On",IF(P$3&lt;=$B$2,SMALL(Data_Baseline!$C110:$AZ110,COUNTIF(Data_Baseline!$C110:$AZ110,0)+1)/MAX(Data_Baseline!$C110:$AZ110),IF(Data_Baseline!O110=0,SMALL(Data_Baseline!$C110:$AZ110,COUNTIF(Data_Baseline!$C110:$AZ110,0)+1)/MAX(Data_Baseline!$C110:$AZ110),Data_Baseline!O110/MAX(Data_Baseline!$C110:$AZ110))),IF(P$3&lt;=$B$2,SMALL(Data_Baseline!$C110:$AZ110,COUNTIF(Data_Baseline!$C110:$AZ110,0)+1),IF(Data_Baseline!O110=0,SMALL(Data_Baseline!$C110:$AZ110,COUNTIF(Data_Baseline!$C110:$AZ110,0)+1),Data_Baseline!O110)))),"")</f>
        <v>9.523044435235618E-4</v>
      </c>
      <c r="Q110">
        <f ca="1">IFERROR(IF(Data_Baseline!P110="","",IF($C$3="On",IF(Q$3&lt;=$B$2,SMALL(Data_Baseline!$C110:$AZ110,COUNTIF(Data_Baseline!$C110:$AZ110,0)+1)/MAX(Data_Baseline!$C110:$AZ110),IF(Data_Baseline!P110=0,SMALL(Data_Baseline!$C110:$AZ110,COUNTIF(Data_Baseline!$C110:$AZ110,0)+1)/MAX(Data_Baseline!$C110:$AZ110),Data_Baseline!P110/MAX(Data_Baseline!$C110:$AZ110))),IF(Q$3&lt;=$B$2,SMALL(Data_Baseline!$C110:$AZ110,COUNTIF(Data_Baseline!$C110:$AZ110,0)+1),IF(Data_Baseline!P110=0,SMALL(Data_Baseline!$C110:$AZ110,COUNTIF(Data_Baseline!$C110:$AZ110,0)+1),Data_Baseline!P110)))),"")</f>
        <v>9.523044435235618E-4</v>
      </c>
      <c r="R110">
        <f ca="1">IFERROR(IF(Data_Baseline!Q110="","",IF($C$3="On",IF(R$3&lt;=$B$2,SMALL(Data_Baseline!$C110:$AZ110,COUNTIF(Data_Baseline!$C110:$AZ110,0)+1)/MAX(Data_Baseline!$C110:$AZ110),IF(Data_Baseline!Q110=0,SMALL(Data_Baseline!$C110:$AZ110,COUNTIF(Data_Baseline!$C110:$AZ110,0)+1)/MAX(Data_Baseline!$C110:$AZ110),Data_Baseline!Q110/MAX(Data_Baseline!$C110:$AZ110))),IF(R$3&lt;=$B$2,SMALL(Data_Baseline!$C110:$AZ110,COUNTIF(Data_Baseline!$C110:$AZ110,0)+1),IF(Data_Baseline!Q110=0,SMALL(Data_Baseline!$C110:$AZ110,COUNTIF(Data_Baseline!$C110:$AZ110,0)+1),Data_Baseline!Q110)))),"")</f>
        <v>9.523044435235618E-4</v>
      </c>
      <c r="S110">
        <f ca="1">IFERROR(IF(Data_Baseline!R110="","",IF($C$3="On",IF(S$3&lt;=$B$2,SMALL(Data_Baseline!$C110:$AZ110,COUNTIF(Data_Baseline!$C110:$AZ110,0)+1)/MAX(Data_Baseline!$C110:$AZ110),IF(Data_Baseline!R110=0,SMALL(Data_Baseline!$C110:$AZ110,COUNTIF(Data_Baseline!$C110:$AZ110,0)+1)/MAX(Data_Baseline!$C110:$AZ110),Data_Baseline!R110/MAX(Data_Baseline!$C110:$AZ110))),IF(S$3&lt;=$B$2,SMALL(Data_Baseline!$C110:$AZ110,COUNTIF(Data_Baseline!$C110:$AZ110,0)+1),IF(Data_Baseline!R110=0,SMALL(Data_Baseline!$C110:$AZ110,COUNTIF(Data_Baseline!$C110:$AZ110,0)+1),Data_Baseline!R110)))),"")</f>
        <v>9.523044435235618E-4</v>
      </c>
      <c r="T110">
        <f ca="1">IFERROR(IF(Data_Baseline!S110="","",IF($C$3="On",IF(T$3&lt;=$B$2,SMALL(Data_Baseline!$C110:$AZ110,COUNTIF(Data_Baseline!$C110:$AZ110,0)+1)/MAX(Data_Baseline!$C110:$AZ110),IF(Data_Baseline!S110=0,SMALL(Data_Baseline!$C110:$AZ110,COUNTIF(Data_Baseline!$C110:$AZ110,0)+1)/MAX(Data_Baseline!$C110:$AZ110),Data_Baseline!S110/MAX(Data_Baseline!$C110:$AZ110))),IF(T$3&lt;=$B$2,SMALL(Data_Baseline!$C110:$AZ110,COUNTIF(Data_Baseline!$C110:$AZ110,0)+1),IF(Data_Baseline!S110=0,SMALL(Data_Baseline!$C110:$AZ110,COUNTIF(Data_Baseline!$C110:$AZ110,0)+1),Data_Baseline!S110)))),"")</f>
        <v>9.523044435235618E-4</v>
      </c>
      <c r="U110">
        <f ca="1">IFERROR(IF(Data_Baseline!T110="","",IF($C$3="On",IF(U$3&lt;=$B$2,SMALL(Data_Baseline!$C110:$AZ110,COUNTIF(Data_Baseline!$C110:$AZ110,0)+1)/MAX(Data_Baseline!$C110:$AZ110),IF(Data_Baseline!T110=0,SMALL(Data_Baseline!$C110:$AZ110,COUNTIF(Data_Baseline!$C110:$AZ110,0)+1)/MAX(Data_Baseline!$C110:$AZ110),Data_Baseline!T110/MAX(Data_Baseline!$C110:$AZ110))),IF(U$3&lt;=$B$2,SMALL(Data_Baseline!$C110:$AZ110,COUNTIF(Data_Baseline!$C110:$AZ110,0)+1),IF(Data_Baseline!T110=0,SMALL(Data_Baseline!$C110:$AZ110,COUNTIF(Data_Baseline!$C110:$AZ110,0)+1),Data_Baseline!T110)))),"")</f>
        <v>9.523044435235618E-4</v>
      </c>
      <c r="V110">
        <f ca="1">IFERROR(IF(Data_Baseline!U110="","",IF($C$3="On",IF(V$3&lt;=$B$2,SMALL(Data_Baseline!$C110:$AZ110,COUNTIF(Data_Baseline!$C110:$AZ110,0)+1)/MAX(Data_Baseline!$C110:$AZ110),IF(Data_Baseline!U110=0,SMALL(Data_Baseline!$C110:$AZ110,COUNTIF(Data_Baseline!$C110:$AZ110,0)+1)/MAX(Data_Baseline!$C110:$AZ110),Data_Baseline!U110/MAX(Data_Baseline!$C110:$AZ110))),IF(V$3&lt;=$B$2,SMALL(Data_Baseline!$C110:$AZ110,COUNTIF(Data_Baseline!$C110:$AZ110,0)+1),IF(Data_Baseline!U110=0,SMALL(Data_Baseline!$C110:$AZ110,COUNTIF(Data_Baseline!$C110:$AZ110,0)+1),Data_Baseline!U110)))),"")</f>
        <v>9.523044435235618E-4</v>
      </c>
      <c r="W110">
        <f ca="1">IFERROR(IF(Data_Baseline!V110="","",IF($C$3="On",IF(W$3&lt;=$B$2,SMALL(Data_Baseline!$C110:$AZ110,COUNTIF(Data_Baseline!$C110:$AZ110,0)+1)/MAX(Data_Baseline!$C110:$AZ110),IF(Data_Baseline!V110=0,SMALL(Data_Baseline!$C110:$AZ110,COUNTIF(Data_Baseline!$C110:$AZ110,0)+1)/MAX(Data_Baseline!$C110:$AZ110),Data_Baseline!V110/MAX(Data_Baseline!$C110:$AZ110))),IF(W$3&lt;=$B$2,SMALL(Data_Baseline!$C110:$AZ110,COUNTIF(Data_Baseline!$C110:$AZ110,0)+1),IF(Data_Baseline!V110=0,SMALL(Data_Baseline!$C110:$AZ110,COUNTIF(Data_Baseline!$C110:$AZ110,0)+1),Data_Baseline!V110)))),"")</f>
        <v>9.523044435235618E-4</v>
      </c>
      <c r="X110">
        <f ca="1">IFERROR(IF(Data_Baseline!W110="","",IF($C$3="On",IF(X$3&lt;=$B$2,SMALL(Data_Baseline!$C110:$AZ110,COUNTIF(Data_Baseline!$C110:$AZ110,0)+1)/MAX(Data_Baseline!$C110:$AZ110),IF(Data_Baseline!W110=0,SMALL(Data_Baseline!$C110:$AZ110,COUNTIF(Data_Baseline!$C110:$AZ110,0)+1)/MAX(Data_Baseline!$C110:$AZ110),Data_Baseline!W110/MAX(Data_Baseline!$C110:$AZ110))),IF(X$3&lt;=$B$2,SMALL(Data_Baseline!$C110:$AZ110,COUNTIF(Data_Baseline!$C110:$AZ110,0)+1),IF(Data_Baseline!W110=0,SMALL(Data_Baseline!$C110:$AZ110,COUNTIF(Data_Baseline!$C110:$AZ110,0)+1),Data_Baseline!W110)))),"")</f>
        <v>9.523044435235618E-4</v>
      </c>
      <c r="Y110">
        <f ca="1">IFERROR(IF(Data_Baseline!X110="","",IF($C$3="On",IF(Y$3&lt;=$B$2,SMALL(Data_Baseline!$C110:$AZ110,COUNTIF(Data_Baseline!$C110:$AZ110,0)+1)/MAX(Data_Baseline!$C110:$AZ110),IF(Data_Baseline!X110=0,SMALL(Data_Baseline!$C110:$AZ110,COUNTIF(Data_Baseline!$C110:$AZ110,0)+1)/MAX(Data_Baseline!$C110:$AZ110),Data_Baseline!X110/MAX(Data_Baseline!$C110:$AZ110))),IF(Y$3&lt;=$B$2,SMALL(Data_Baseline!$C110:$AZ110,COUNTIF(Data_Baseline!$C110:$AZ110,0)+1),IF(Data_Baseline!X110=0,SMALL(Data_Baseline!$C110:$AZ110,COUNTIF(Data_Baseline!$C110:$AZ110,0)+1),Data_Baseline!X110)))),"")</f>
        <v>9.523044435235618E-4</v>
      </c>
      <c r="Z110">
        <f ca="1">IFERROR(IF(Data_Baseline!Y110="","",IF($C$3="On",IF(Z$3&lt;=$B$2,SMALL(Data_Baseline!$C110:$AZ110,COUNTIF(Data_Baseline!$C110:$AZ110,0)+1)/MAX(Data_Baseline!$C110:$AZ110),IF(Data_Baseline!Y110=0,SMALL(Data_Baseline!$C110:$AZ110,COUNTIF(Data_Baseline!$C110:$AZ110,0)+1)/MAX(Data_Baseline!$C110:$AZ110),Data_Baseline!Y110/MAX(Data_Baseline!$C110:$AZ110))),IF(Z$3&lt;=$B$2,SMALL(Data_Baseline!$C110:$AZ110,COUNTIF(Data_Baseline!$C110:$AZ110,0)+1),IF(Data_Baseline!Y110=0,SMALL(Data_Baseline!$C110:$AZ110,COUNTIF(Data_Baseline!$C110:$AZ110,0)+1),Data_Baseline!Y110)))),"")</f>
        <v>9.523044435235618E-4</v>
      </c>
      <c r="AA110">
        <f ca="1">IFERROR(IF(Data_Baseline!Z110="","",IF($C$3="On",IF(AA$3&lt;=$B$2,SMALL(Data_Baseline!$C110:$AZ110,COUNTIF(Data_Baseline!$C110:$AZ110,0)+1)/MAX(Data_Baseline!$C110:$AZ110),IF(Data_Baseline!Z110=0,SMALL(Data_Baseline!$C110:$AZ110,COUNTIF(Data_Baseline!$C110:$AZ110,0)+1)/MAX(Data_Baseline!$C110:$AZ110),Data_Baseline!Z110/MAX(Data_Baseline!$C110:$AZ110))),IF(AA$3&lt;=$B$2,SMALL(Data_Baseline!$C110:$AZ110,COUNTIF(Data_Baseline!$C110:$AZ110,0)+1),IF(Data_Baseline!Z110=0,SMALL(Data_Baseline!$C110:$AZ110,COUNTIF(Data_Baseline!$C110:$AZ110,0)+1),Data_Baseline!Z110)))),"")</f>
        <v>1.9132126930733189E-3</v>
      </c>
      <c r="AB110">
        <f ca="1">IFERROR(IF(Data_Baseline!AA110="","",IF($C$3="On",IF(AB$3&lt;=$B$2,SMALL(Data_Baseline!$C110:$AZ110,COUNTIF(Data_Baseline!$C110:$AZ110,0)+1)/MAX(Data_Baseline!$C110:$AZ110),IF(Data_Baseline!AA110=0,SMALL(Data_Baseline!$C110:$AZ110,COUNTIF(Data_Baseline!$C110:$AZ110,0)+1)/MAX(Data_Baseline!$C110:$AZ110),Data_Baseline!AA110/MAX(Data_Baseline!$C110:$AZ110))),IF(AB$3&lt;=$B$2,SMALL(Data_Baseline!$C110:$AZ110,COUNTIF(Data_Baseline!$C110:$AZ110,0)+1),IF(Data_Baseline!AA110=0,SMALL(Data_Baseline!$C110:$AZ110,COUNTIF(Data_Baseline!$C110:$AZ110,0)+1),Data_Baseline!AA110)))),"")</f>
        <v>6.9572429838670466E-3</v>
      </c>
      <c r="AC110">
        <f ca="1">IFERROR(IF(Data_Baseline!AB110="","",IF($C$3="On",IF(AC$3&lt;=$B$2,SMALL(Data_Baseline!$C110:$AZ110,COUNTIF(Data_Baseline!$C110:$AZ110,0)+1)/MAX(Data_Baseline!$C110:$AZ110),IF(Data_Baseline!AB110=0,SMALL(Data_Baseline!$C110:$AZ110,COUNTIF(Data_Baseline!$C110:$AZ110,0)+1)/MAX(Data_Baseline!$C110:$AZ110),Data_Baseline!AB110/MAX(Data_Baseline!$C110:$AZ110))),IF(AC$3&lt;=$B$2,SMALL(Data_Baseline!$C110:$AZ110,COUNTIF(Data_Baseline!$C110:$AZ110,0)+1),IF(Data_Baseline!AB110=0,SMALL(Data_Baseline!$C110:$AZ110,COUNTIF(Data_Baseline!$C110:$AZ110,0)+1),Data_Baseline!AB110)))),"")</f>
        <v>1.6666335421440429E-2</v>
      </c>
      <c r="AD110">
        <f ca="1">IFERROR(IF(Data_Baseline!AC110="","",IF($C$3="On",IF(AD$3&lt;=$B$2,SMALL(Data_Baseline!$C110:$AZ110,COUNTIF(Data_Baseline!$C110:$AZ110,0)+1)/MAX(Data_Baseline!$C110:$AZ110),IF(Data_Baseline!AC110=0,SMALL(Data_Baseline!$C110:$AZ110,COUNTIF(Data_Baseline!$C110:$AZ110,0)+1)/MAX(Data_Baseline!$C110:$AZ110),Data_Baseline!AC110/MAX(Data_Baseline!$C110:$AZ110))),IF(AD$3&lt;=$B$2,SMALL(Data_Baseline!$C110:$AZ110,COUNTIF(Data_Baseline!$C110:$AZ110,0)+1),IF(Data_Baseline!AC110=0,SMALL(Data_Baseline!$C110:$AZ110,COUNTIF(Data_Baseline!$C110:$AZ110,0)+1),Data_Baseline!AC110)))),"")</f>
        <v>3.4152094553516928E-2</v>
      </c>
      <c r="AE110">
        <f ca="1">IFERROR(IF(Data_Baseline!AD110="","",IF($C$3="On",IF(AE$3&lt;=$B$2,SMALL(Data_Baseline!$C110:$AZ110,COUNTIF(Data_Baseline!$C110:$AZ110,0)+1)/MAX(Data_Baseline!$C110:$AZ110),IF(Data_Baseline!AD110=0,SMALL(Data_Baseline!$C110:$AZ110,COUNTIF(Data_Baseline!$C110:$AZ110,0)+1)/MAX(Data_Baseline!$C110:$AZ110),Data_Baseline!AD110/MAX(Data_Baseline!$C110:$AZ110))),IF(AE$3&lt;=$B$2,SMALL(Data_Baseline!$C110:$AZ110,COUNTIF(Data_Baseline!$C110:$AZ110,0)+1),IF(Data_Baseline!AD110=0,SMALL(Data_Baseline!$C110:$AZ110,COUNTIF(Data_Baseline!$C110:$AZ110,0)+1),Data_Baseline!AD110)))),"")</f>
        <v>6.7560897403024511E-2</v>
      </c>
      <c r="AF110">
        <f ca="1">IFERROR(IF(Data_Baseline!AE110="","",IF($C$3="On",IF(AF$3&lt;=$B$2,SMALL(Data_Baseline!$C110:$AZ110,COUNTIF(Data_Baseline!$C110:$AZ110,0)+1)/MAX(Data_Baseline!$C110:$AZ110),IF(Data_Baseline!AE110=0,SMALL(Data_Baseline!$C110:$AZ110,COUNTIF(Data_Baseline!$C110:$AZ110,0)+1)/MAX(Data_Baseline!$C110:$AZ110),Data_Baseline!AE110/MAX(Data_Baseline!$C110:$AZ110))),IF(AF$3&lt;=$B$2,SMALL(Data_Baseline!$C110:$AZ110,COUNTIF(Data_Baseline!$C110:$AZ110,0)+1),IF(Data_Baseline!AE110=0,SMALL(Data_Baseline!$C110:$AZ110,COUNTIF(Data_Baseline!$C110:$AZ110,0)+1),Data_Baseline!AE110)))),"")</f>
        <v>0.12723423681119755</v>
      </c>
      <c r="AG110">
        <f ca="1">IFERROR(IF(Data_Baseline!AF110="","",IF($C$3="On",IF(AG$3&lt;=$B$2,SMALL(Data_Baseline!$C110:$AZ110,COUNTIF(Data_Baseline!$C110:$AZ110,0)+1)/MAX(Data_Baseline!$C110:$AZ110),IF(Data_Baseline!AF110=0,SMALL(Data_Baseline!$C110:$AZ110,COUNTIF(Data_Baseline!$C110:$AZ110,0)+1)/MAX(Data_Baseline!$C110:$AZ110),Data_Baseline!AF110/MAX(Data_Baseline!$C110:$AZ110))),IF(AG$3&lt;=$B$2,SMALL(Data_Baseline!$C110:$AZ110,COUNTIF(Data_Baseline!$C110:$AZ110,0)+1),IF(Data_Baseline!AF110=0,SMALL(Data_Baseline!$C110:$AZ110,COUNTIF(Data_Baseline!$C110:$AZ110,0)+1),Data_Baseline!AF110)))),"")</f>
        <v>0.22630920235258856</v>
      </c>
      <c r="AH110">
        <f ca="1">IFERROR(IF(Data_Baseline!AG110="","",IF($C$3="On",IF(AH$3&lt;=$B$2,SMALL(Data_Baseline!$C110:$AZ110,COUNTIF(Data_Baseline!$C110:$AZ110,0)+1)/MAX(Data_Baseline!$C110:$AZ110),IF(Data_Baseline!AG110=0,SMALL(Data_Baseline!$C110:$AZ110,COUNTIF(Data_Baseline!$C110:$AZ110,0)+1)/MAX(Data_Baseline!$C110:$AZ110),Data_Baseline!AG110/MAX(Data_Baseline!$C110:$AZ110))),IF(AH$3&lt;=$B$2,SMALL(Data_Baseline!$C110:$AZ110,COUNTIF(Data_Baseline!$C110:$AZ110,0)+1),IF(Data_Baseline!AG110=0,SMALL(Data_Baseline!$C110:$AZ110,COUNTIF(Data_Baseline!$C110:$AZ110,0)+1),Data_Baseline!AG110)))),"")</f>
        <v>0.36659860829166935</v>
      </c>
      <c r="AI110">
        <f ca="1">IFERROR(IF(Data_Baseline!AH110="","",IF($C$3="On",IF(AI$3&lt;=$B$2,SMALL(Data_Baseline!$C110:$AZ110,COUNTIF(Data_Baseline!$C110:$AZ110,0)+1)/MAX(Data_Baseline!$C110:$AZ110),IF(Data_Baseline!AH110=0,SMALL(Data_Baseline!$C110:$AZ110,COUNTIF(Data_Baseline!$C110:$AZ110,0)+1)/MAX(Data_Baseline!$C110:$AZ110),Data_Baseline!AH110/MAX(Data_Baseline!$C110:$AZ110))),IF(AI$3&lt;=$B$2,SMALL(Data_Baseline!$C110:$AZ110,COUNTIF(Data_Baseline!$C110:$AZ110,0)+1),IF(Data_Baseline!AH110=0,SMALL(Data_Baseline!$C110:$AZ110,COUNTIF(Data_Baseline!$C110:$AZ110,0)+1),Data_Baseline!AH110)))),"")</f>
        <v>0.5281271305124291</v>
      </c>
      <c r="AJ110">
        <f ca="1">IFERROR(IF(Data_Baseline!AI110="","",IF($C$3="On",IF(AJ$3&lt;=$B$2,SMALL(Data_Baseline!$C110:$AZ110,COUNTIF(Data_Baseline!$C110:$AZ110,0)+1)/MAX(Data_Baseline!$C110:$AZ110),IF(Data_Baseline!AI110=0,SMALL(Data_Baseline!$C110:$AZ110,COUNTIF(Data_Baseline!$C110:$AZ110,0)+1)/MAX(Data_Baseline!$C110:$AZ110),Data_Baseline!AI110/MAX(Data_Baseline!$C110:$AZ110))),IF(AJ$3&lt;=$B$2,SMALL(Data_Baseline!$C110:$AZ110,COUNTIF(Data_Baseline!$C110:$AZ110,0)+1),IF(Data_Baseline!AI110=0,SMALL(Data_Baseline!$C110:$AZ110,COUNTIF(Data_Baseline!$C110:$AZ110,0)+1),Data_Baseline!AI110)))),"")</f>
        <v>0.68181445187881784</v>
      </c>
      <c r="AK110">
        <f ca="1">IFERROR(IF(Data_Baseline!AJ110="","",IF($C$3="On",IF(AK$3&lt;=$B$2,SMALL(Data_Baseline!$C110:$AZ110,COUNTIF(Data_Baseline!$C110:$AZ110,0)+1)/MAX(Data_Baseline!$C110:$AZ110),IF(Data_Baseline!AJ110=0,SMALL(Data_Baseline!$C110:$AZ110,COUNTIF(Data_Baseline!$C110:$AZ110,0)+1)/MAX(Data_Baseline!$C110:$AZ110),Data_Baseline!AJ110/MAX(Data_Baseline!$C110:$AZ110))),IF(AK$3&lt;=$B$2,SMALL(Data_Baseline!$C110:$AZ110,COUNTIF(Data_Baseline!$C110:$AZ110,0)+1),IF(Data_Baseline!AJ110=0,SMALL(Data_Baseline!$C110:$AZ110,COUNTIF(Data_Baseline!$C110:$AZ110,0)+1),Data_Baseline!AJ110)))),"")</f>
        <v>0.80229285271988904</v>
      </c>
      <c r="AL110">
        <f ca="1">IFERROR(IF(Data_Baseline!AK110="","",IF($C$3="On",IF(AL$3&lt;=$B$2,SMALL(Data_Baseline!$C110:$AZ110,COUNTIF(Data_Baseline!$C110:$AZ110,0)+1)/MAX(Data_Baseline!$C110:$AZ110),IF(Data_Baseline!AK110=0,SMALL(Data_Baseline!$C110:$AZ110,COUNTIF(Data_Baseline!$C110:$AZ110,0)+1)/MAX(Data_Baseline!$C110:$AZ110),Data_Baseline!AK110/MAX(Data_Baseline!$C110:$AZ110))),IF(AL$3&lt;=$B$2,SMALL(Data_Baseline!$C110:$AZ110,COUNTIF(Data_Baseline!$C110:$AZ110,0)+1),IF(Data_Baseline!AK110=0,SMALL(Data_Baseline!$C110:$AZ110,COUNTIF(Data_Baseline!$C110:$AZ110,0)+1),Data_Baseline!AK110)))),"")</f>
        <v>0.88544524344252573</v>
      </c>
      <c r="AM110">
        <f ca="1">IFERROR(IF(Data_Baseline!AL110="","",IF($C$3="On",IF(AM$3&lt;=$B$2,SMALL(Data_Baseline!$C110:$AZ110,COUNTIF(Data_Baseline!$C110:$AZ110,0)+1)/MAX(Data_Baseline!$C110:$AZ110),IF(Data_Baseline!AL110=0,SMALL(Data_Baseline!$C110:$AZ110,COUNTIF(Data_Baseline!$C110:$AZ110,0)+1)/MAX(Data_Baseline!$C110:$AZ110),Data_Baseline!AL110/MAX(Data_Baseline!$C110:$AZ110))),IF(AM$3&lt;=$B$2,SMALL(Data_Baseline!$C110:$AZ110,COUNTIF(Data_Baseline!$C110:$AZ110,0)+1),IF(Data_Baseline!AL110=0,SMALL(Data_Baseline!$C110:$AZ110,COUNTIF(Data_Baseline!$C110:$AZ110,0)+1),Data_Baseline!AL110)))),"")</f>
        <v>0.93632534770950937</v>
      </c>
      <c r="AN110">
        <f ca="1">IFERROR(IF(Data_Baseline!AM110="","",IF($C$3="On",IF(AN$3&lt;=$B$2,SMALL(Data_Baseline!$C110:$AZ110,COUNTIF(Data_Baseline!$C110:$AZ110,0)+1)/MAX(Data_Baseline!$C110:$AZ110),IF(Data_Baseline!AM110=0,SMALL(Data_Baseline!$C110:$AZ110,COUNTIF(Data_Baseline!$C110:$AZ110,0)+1)/MAX(Data_Baseline!$C110:$AZ110),Data_Baseline!AM110/MAX(Data_Baseline!$C110:$AZ110))),IF(AN$3&lt;=$B$2,SMALL(Data_Baseline!$C110:$AZ110,COUNTIF(Data_Baseline!$C110:$AZ110,0)+1),IF(Data_Baseline!AM110=0,SMALL(Data_Baseline!$C110:$AZ110,COUNTIF(Data_Baseline!$C110:$AZ110,0)+1),Data_Baseline!AM110)))),"")</f>
        <v>0.96650377407652299</v>
      </c>
      <c r="AO110">
        <f ca="1">IFERROR(IF(Data_Baseline!AN110="","",IF($C$3="On",IF(AO$3&lt;=$B$2,SMALL(Data_Baseline!$C110:$AZ110,COUNTIF(Data_Baseline!$C110:$AZ110,0)+1)/MAX(Data_Baseline!$C110:$AZ110),IF(Data_Baseline!AN110=0,SMALL(Data_Baseline!$C110:$AZ110,COUNTIF(Data_Baseline!$C110:$AZ110,0)+1)/MAX(Data_Baseline!$C110:$AZ110),Data_Baseline!AN110/MAX(Data_Baseline!$C110:$AZ110))),IF(AO$3&lt;=$B$2,SMALL(Data_Baseline!$C110:$AZ110,COUNTIF(Data_Baseline!$C110:$AZ110,0)+1),IF(Data_Baseline!AN110=0,SMALL(Data_Baseline!$C110:$AZ110,COUNTIF(Data_Baseline!$C110:$AZ110,0)+1),Data_Baseline!AN110)))),"")</f>
        <v>0.98408210980507071</v>
      </c>
      <c r="AP110">
        <f ca="1">IFERROR(IF(Data_Baseline!AO110="","",IF($C$3="On",IF(AP$3&lt;=$B$2,SMALL(Data_Baseline!$C110:$AZ110,COUNTIF(Data_Baseline!$C110:$AZ110,0)+1)/MAX(Data_Baseline!$C110:$AZ110),IF(Data_Baseline!AO110=0,SMALL(Data_Baseline!$C110:$AZ110,COUNTIF(Data_Baseline!$C110:$AZ110,0)+1)/MAX(Data_Baseline!$C110:$AZ110),Data_Baseline!AO110/MAX(Data_Baseline!$C110:$AZ110))),IF(AP$3&lt;=$B$2,SMALL(Data_Baseline!$C110:$AZ110,COUNTIF(Data_Baseline!$C110:$AZ110,0)+1),IF(Data_Baseline!AO110=0,SMALL(Data_Baseline!$C110:$AZ110,COUNTIF(Data_Baseline!$C110:$AZ110,0)+1),Data_Baseline!AO110)))),"")</f>
        <v>0.99553473639014767</v>
      </c>
      <c r="AQ110">
        <f ca="1">IFERROR(IF(Data_Baseline!AP110="","",IF($C$3="On",IF(AQ$3&lt;=$B$2,SMALL(Data_Baseline!$C110:$AZ110,COUNTIF(Data_Baseline!$C110:$AZ110,0)+1)/MAX(Data_Baseline!$C110:$AZ110),IF(Data_Baseline!AP110=0,SMALL(Data_Baseline!$C110:$AZ110,COUNTIF(Data_Baseline!$C110:$AZ110,0)+1)/MAX(Data_Baseline!$C110:$AZ110),Data_Baseline!AP110/MAX(Data_Baseline!$C110:$AZ110))),IF(AQ$3&lt;=$B$2,SMALL(Data_Baseline!$C110:$AZ110,COUNTIF(Data_Baseline!$C110:$AZ110,0)+1),IF(Data_Baseline!AP110=0,SMALL(Data_Baseline!$C110:$AZ110,COUNTIF(Data_Baseline!$C110:$AZ110,0)+1),Data_Baseline!AP110)))),"")</f>
        <v>1</v>
      </c>
      <c r="AR110" t="str">
        <f>IFERROR(IF(Data_Baseline!AQ110="","",IF($C$3="On",IF(AR$3&lt;=$B$2,SMALL(Data_Baseline!$C110:$AZ110,COUNTIF(Data_Baseline!$C110:$AZ110,0)+1)/MAX(Data_Baseline!$C110:$AZ110),IF(Data_Baseline!AQ110=0,SMALL(Data_Baseline!$C110:$AZ110,COUNTIF(Data_Baseline!$C110:$AZ110,0)+1)/MAX(Data_Baseline!$C110:$AZ110),Data_Baseline!AQ110/MAX(Data_Baseline!$C110:$AZ110))),IF(AR$3&lt;=$B$2,SMALL(Data_Baseline!$C110:$AZ110,COUNTIF(Data_Baseline!$C110:$AZ110,0)+1),IF(Data_Baseline!AQ110=0,SMALL(Data_Baseline!$C110:$AZ110,COUNTIF(Data_Baseline!$C110:$AZ110,0)+1),Data_Baseline!AQ110)))),"")</f>
        <v/>
      </c>
      <c r="AS110" t="str">
        <f>IFERROR(IF(Data_Baseline!AR110="","",IF($C$3="On",IF(AS$3&lt;=$B$2,SMALL(Data_Baseline!$C110:$AZ110,COUNTIF(Data_Baseline!$C110:$AZ110,0)+1)/MAX(Data_Baseline!$C110:$AZ110),IF(Data_Baseline!AR110=0,SMALL(Data_Baseline!$C110:$AZ110,COUNTIF(Data_Baseline!$C110:$AZ110,0)+1)/MAX(Data_Baseline!$C110:$AZ110),Data_Baseline!AR110/MAX(Data_Baseline!$C110:$AZ110))),IF(AS$3&lt;=$B$2,SMALL(Data_Baseline!$C110:$AZ110,COUNTIF(Data_Baseline!$C110:$AZ110,0)+1),IF(Data_Baseline!AR110=0,SMALL(Data_Baseline!$C110:$AZ110,COUNTIF(Data_Baseline!$C110:$AZ110,0)+1),Data_Baseline!AR110)))),"")</f>
        <v/>
      </c>
      <c r="AT110" t="str">
        <f>IFERROR(IF(Data_Baseline!AS110="","",IF($C$3="On",IF(AT$3&lt;=$B$2,SMALL(Data_Baseline!$C110:$AZ110,COUNTIF(Data_Baseline!$C110:$AZ110,0)+1)/MAX(Data_Baseline!$C110:$AZ110),IF(Data_Baseline!AS110=0,SMALL(Data_Baseline!$C110:$AZ110,COUNTIF(Data_Baseline!$C110:$AZ110,0)+1)/MAX(Data_Baseline!$C110:$AZ110),Data_Baseline!AS110/MAX(Data_Baseline!$C110:$AZ110))),IF(AT$3&lt;=$B$2,SMALL(Data_Baseline!$C110:$AZ110,COUNTIF(Data_Baseline!$C110:$AZ110,0)+1),IF(Data_Baseline!AS110=0,SMALL(Data_Baseline!$C110:$AZ110,COUNTIF(Data_Baseline!$C110:$AZ110,0)+1),Data_Baseline!AS110)))),"")</f>
        <v/>
      </c>
      <c r="AU110" t="str">
        <f>IFERROR(IF(Data_Baseline!AT110="","",IF($C$3="On",IF(AU$3&lt;=$B$2,SMALL(Data_Baseline!$C110:$AZ110,COUNTIF(Data_Baseline!$C110:$AZ110,0)+1)/MAX(Data_Baseline!$C110:$AZ110),IF(Data_Baseline!AT110=0,SMALL(Data_Baseline!$C110:$AZ110,COUNTIF(Data_Baseline!$C110:$AZ110,0)+1)/MAX(Data_Baseline!$C110:$AZ110),Data_Baseline!AT110/MAX(Data_Baseline!$C110:$AZ110))),IF(AU$3&lt;=$B$2,SMALL(Data_Baseline!$C110:$AZ110,COUNTIF(Data_Baseline!$C110:$AZ110,0)+1),IF(Data_Baseline!AT110=0,SMALL(Data_Baseline!$C110:$AZ110,COUNTIF(Data_Baseline!$C110:$AZ110,0)+1),Data_Baseline!AT110)))),"")</f>
        <v/>
      </c>
      <c r="AV110" t="str">
        <f>IFERROR(IF(Data_Baseline!AU110="","",IF($C$3="On",IF(AV$3&lt;=$B$2,SMALL(Data_Baseline!$C110:$AZ110,COUNTIF(Data_Baseline!$C110:$AZ110,0)+1)/MAX(Data_Baseline!$C110:$AZ110),IF(Data_Baseline!AU110=0,SMALL(Data_Baseline!$C110:$AZ110,COUNTIF(Data_Baseline!$C110:$AZ110,0)+1)/MAX(Data_Baseline!$C110:$AZ110),Data_Baseline!AU110/MAX(Data_Baseline!$C110:$AZ110))),IF(AV$3&lt;=$B$2,SMALL(Data_Baseline!$C110:$AZ110,COUNTIF(Data_Baseline!$C110:$AZ110,0)+1),IF(Data_Baseline!AU110=0,SMALL(Data_Baseline!$C110:$AZ110,COUNTIF(Data_Baseline!$C110:$AZ110,0)+1),Data_Baseline!AU110)))),"")</f>
        <v/>
      </c>
      <c r="AW110" t="str">
        <f>IFERROR(IF(Data_Baseline!AV110="","",IF($C$3="On",IF(AW$3&lt;=$B$2,SMALL(Data_Baseline!$C110:$AZ110,COUNTIF(Data_Baseline!$C110:$AZ110,0)+1)/MAX(Data_Baseline!$C110:$AZ110),IF(Data_Baseline!AV110=0,SMALL(Data_Baseline!$C110:$AZ110,COUNTIF(Data_Baseline!$C110:$AZ110,0)+1)/MAX(Data_Baseline!$C110:$AZ110),Data_Baseline!AV110/MAX(Data_Baseline!$C110:$AZ110))),IF(AW$3&lt;=$B$2,SMALL(Data_Baseline!$C110:$AZ110,COUNTIF(Data_Baseline!$C110:$AZ110,0)+1),IF(Data_Baseline!AV110=0,SMALL(Data_Baseline!$C110:$AZ110,COUNTIF(Data_Baseline!$C110:$AZ110,0)+1),Data_Baseline!AV110)))),"")</f>
        <v/>
      </c>
      <c r="AX110" t="str">
        <f>IFERROR(IF(Data_Baseline!AW110="","",IF($C$3="On",IF(AX$3&lt;=$B$2,SMALL(Data_Baseline!$C110:$AZ110,COUNTIF(Data_Baseline!$C110:$AZ110,0)+1)/MAX(Data_Baseline!$C110:$AZ110),IF(Data_Baseline!AW110=0,SMALL(Data_Baseline!$C110:$AZ110,COUNTIF(Data_Baseline!$C110:$AZ110,0)+1)/MAX(Data_Baseline!$C110:$AZ110),Data_Baseline!AW110/MAX(Data_Baseline!$C110:$AZ110))),IF(AX$3&lt;=$B$2,SMALL(Data_Baseline!$C110:$AZ110,COUNTIF(Data_Baseline!$C110:$AZ110,0)+1),IF(Data_Baseline!AW110=0,SMALL(Data_Baseline!$C110:$AZ110,COUNTIF(Data_Baseline!$C110:$AZ110,0)+1),Data_Baseline!AW110)))),"")</f>
        <v/>
      </c>
      <c r="AY110" t="str">
        <f>IFERROR(IF(Data_Baseline!AX110="","",IF($C$3="On",IF(AY$3&lt;=$B$2,SMALL(Data_Baseline!$C110:$AZ110,COUNTIF(Data_Baseline!$C110:$AZ110,0)+1)/MAX(Data_Baseline!$C110:$AZ110),IF(Data_Baseline!AX110=0,SMALL(Data_Baseline!$C110:$AZ110,COUNTIF(Data_Baseline!$C110:$AZ110,0)+1)/MAX(Data_Baseline!$C110:$AZ110),Data_Baseline!AX110/MAX(Data_Baseline!$C110:$AZ110))),IF(AY$3&lt;=$B$2,SMALL(Data_Baseline!$C110:$AZ110,COUNTIF(Data_Baseline!$C110:$AZ110,0)+1),IF(Data_Baseline!AX110=0,SMALL(Data_Baseline!$C110:$AZ110,COUNTIF(Data_Baseline!$C110:$AZ110,0)+1),Data_Baseline!AX110)))),"")</f>
        <v/>
      </c>
      <c r="AZ110" t="str">
        <f>IFERROR(IF(Data_Baseline!AY110="","",IF($C$3="On",IF(AZ$3&lt;=$B$2,SMALL(Data_Baseline!$C110:$AZ110,COUNTIF(Data_Baseline!$C110:$AZ110,0)+1)/MAX(Data_Baseline!$C110:$AZ110),IF(Data_Baseline!AY110=0,SMALL(Data_Baseline!$C110:$AZ110,COUNTIF(Data_Baseline!$C110:$AZ110,0)+1)/MAX(Data_Baseline!$C110:$AZ110),Data_Baseline!AY110/MAX(Data_Baseline!$C110:$AZ110))),IF(AZ$3&lt;=$B$2,SMALL(Data_Baseline!$C110:$AZ110,COUNTIF(Data_Baseline!$C110:$AZ110,0)+1),IF(Data_Baseline!AY110=0,SMALL(Data_Baseline!$C110:$AZ110,COUNTIF(Data_Baseline!$C110:$AZ110,0)+1),Data_Baseline!AY110)))),"")</f>
        <v/>
      </c>
      <c r="BA110" t="str">
        <f>IFERROR(IF(Data_Baseline!AZ110="","",IF($C$3="On",IF(BA$3&lt;=$B$2,SMALL(Data_Baseline!$C110:$AZ110,COUNTIF(Data_Baseline!$C110:$AZ110,0)+1)/MAX(Data_Baseline!$C110:$AZ110),IF(Data_Baseline!AZ110=0,SMALL(Data_Baseline!$C110:$AZ110,COUNTIF(Data_Baseline!$C110:$AZ110,0)+1)/MAX(Data_Baseline!$C110:$AZ110),Data_Baseline!AZ110/MAX(Data_Baseline!$C110:$AZ110))),IF(BA$3&lt;=$B$2,SMALL(Data_Baseline!$C110:$AZ110,COUNTIF(Data_Baseline!$C110:$AZ110,0)+1),IF(Data_Baseline!AZ110=0,SMALL(Data_Baseline!$C110:$AZ110,COUNTIF(Data_Baseline!$C110:$AZ110,0)+1),Data_Baseline!AZ110)))),"")</f>
        <v/>
      </c>
      <c r="BB110" s="79">
        <f ca="1">IF(Data_Initial!BA110="",1,0)</f>
        <v>1</v>
      </c>
      <c r="BC110" t="str">
        <f t="shared" ca="1" si="4"/>
        <v>3N_pspA</v>
      </c>
      <c r="BD110" s="79" t="str">
        <f t="shared" ca="1" si="7"/>
        <v>3N</v>
      </c>
      <c r="BE110" s="79" t="str">
        <f ca="1">Data_Initial!BC110</f>
        <v>pspA</v>
      </c>
      <c r="BF110" s="79" t="str">
        <f ca="1">Data_Initial!BB110</f>
        <v>2_2</v>
      </c>
      <c r="BG110">
        <f ca="1">IFERROR((INDIRECT("Plate"&amp;Data!A110&amp;"_C!"&amp;CHAR(RIGHT(Data!B110,LEN(Data!B110)-1)+65)&amp;CODE(LEFT(Data!B110,1))-58)),"")</f>
        <v>0</v>
      </c>
      <c r="BH110" t="str">
        <f ca="1">Data_Initial!BA110</f>
        <v/>
      </c>
      <c r="BI110">
        <f t="shared" ca="1" si="6"/>
        <v>9.523044435235618E-4</v>
      </c>
      <c r="BJ110" s="79" t="str">
        <f ca="1">IF(BH110="N",1+MAX($BJ$3:BJ109),"")</f>
        <v/>
      </c>
    </row>
    <row r="111" spans="1:78" x14ac:dyDescent="0.25">
      <c r="A111" s="79">
        <f ca="1">IF(BH111="N","N"&amp;BJ111,IF(BB111=0,"",MAX($A$3:A110)+1))</f>
        <v>101</v>
      </c>
      <c r="B111" s="79" t="str">
        <f ca="1">Data_Initial!A111&amp;C111</f>
        <v>2D5</v>
      </c>
      <c r="C111" s="79" t="str">
        <f ca="1">Data_Initial!B111</f>
        <v>D5</v>
      </c>
      <c r="D111">
        <f ca="1">IFERROR(IF(Data_Baseline!C111="","",IF($C$3="On",IF(D$3&lt;=$B$2,SMALL(Data_Baseline!$C111:$AZ111,COUNTIF(Data_Baseline!$C111:$AZ111,0)+1)/MAX(Data_Baseline!$C111:$AZ111),IF(Data_Baseline!C111=0,SMALL(Data_Baseline!$C111:$AZ111,COUNTIF(Data_Baseline!$C111:$AZ111,0)+1)/MAX(Data_Baseline!$C111:$AZ111),Data_Baseline!C111/MAX(Data_Baseline!$C111:$AZ111))),IF(D$3&lt;=$B$2,SMALL(Data_Baseline!$C111:$AZ111,COUNTIF(Data_Baseline!$C111:$AZ111,0)+1),IF(Data_Baseline!C111=0,SMALL(Data_Baseline!$C111:$AZ111,COUNTIF(Data_Baseline!$C111:$AZ111,0)+1),Data_Baseline!C111)))),"")</f>
        <v>8.6677666712176607E-5</v>
      </c>
      <c r="E111">
        <f ca="1">IFERROR(IF(Data_Baseline!D111="","",IF($C$3="On",IF(E$3&lt;=$B$2,SMALL(Data_Baseline!$C111:$AZ111,COUNTIF(Data_Baseline!$C111:$AZ111,0)+1)/MAX(Data_Baseline!$C111:$AZ111),IF(Data_Baseline!D111=0,SMALL(Data_Baseline!$C111:$AZ111,COUNTIF(Data_Baseline!$C111:$AZ111,0)+1)/MAX(Data_Baseline!$C111:$AZ111),Data_Baseline!D111/MAX(Data_Baseline!$C111:$AZ111))),IF(E$3&lt;=$B$2,SMALL(Data_Baseline!$C111:$AZ111,COUNTIF(Data_Baseline!$C111:$AZ111,0)+1),IF(Data_Baseline!D111=0,SMALL(Data_Baseline!$C111:$AZ111,COUNTIF(Data_Baseline!$C111:$AZ111,0)+1),Data_Baseline!D111)))),"")</f>
        <v>8.6677666712176607E-5</v>
      </c>
      <c r="F111">
        <f ca="1">IFERROR(IF(Data_Baseline!E111="","",IF($C$3="On",IF(F$3&lt;=$B$2,SMALL(Data_Baseline!$C111:$AZ111,COUNTIF(Data_Baseline!$C111:$AZ111,0)+1)/MAX(Data_Baseline!$C111:$AZ111),IF(Data_Baseline!E111=0,SMALL(Data_Baseline!$C111:$AZ111,COUNTIF(Data_Baseline!$C111:$AZ111,0)+1)/MAX(Data_Baseline!$C111:$AZ111),Data_Baseline!E111/MAX(Data_Baseline!$C111:$AZ111))),IF(F$3&lt;=$B$2,SMALL(Data_Baseline!$C111:$AZ111,COUNTIF(Data_Baseline!$C111:$AZ111,0)+1),IF(Data_Baseline!E111=0,SMALL(Data_Baseline!$C111:$AZ111,COUNTIF(Data_Baseline!$C111:$AZ111,0)+1),Data_Baseline!E111)))),"")</f>
        <v>8.6677666712176607E-5</v>
      </c>
      <c r="G111">
        <f ca="1">IFERROR(IF(Data_Baseline!F111="","",IF($C$3="On",IF(G$3&lt;=$B$2,SMALL(Data_Baseline!$C111:$AZ111,COUNTIF(Data_Baseline!$C111:$AZ111,0)+1)/MAX(Data_Baseline!$C111:$AZ111),IF(Data_Baseline!F111=0,SMALL(Data_Baseline!$C111:$AZ111,COUNTIF(Data_Baseline!$C111:$AZ111,0)+1)/MAX(Data_Baseline!$C111:$AZ111),Data_Baseline!F111/MAX(Data_Baseline!$C111:$AZ111))),IF(G$3&lt;=$B$2,SMALL(Data_Baseline!$C111:$AZ111,COUNTIF(Data_Baseline!$C111:$AZ111,0)+1),IF(Data_Baseline!F111=0,SMALL(Data_Baseline!$C111:$AZ111,COUNTIF(Data_Baseline!$C111:$AZ111,0)+1),Data_Baseline!F111)))),"")</f>
        <v>8.6677666712176607E-5</v>
      </c>
      <c r="H111">
        <f ca="1">IFERROR(IF(Data_Baseline!G111="","",IF($C$3="On",IF(H$3&lt;=$B$2,SMALL(Data_Baseline!$C111:$AZ111,COUNTIF(Data_Baseline!$C111:$AZ111,0)+1)/MAX(Data_Baseline!$C111:$AZ111),IF(Data_Baseline!G111=0,SMALL(Data_Baseline!$C111:$AZ111,COUNTIF(Data_Baseline!$C111:$AZ111,0)+1)/MAX(Data_Baseline!$C111:$AZ111),Data_Baseline!G111/MAX(Data_Baseline!$C111:$AZ111))),IF(H$3&lt;=$B$2,SMALL(Data_Baseline!$C111:$AZ111,COUNTIF(Data_Baseline!$C111:$AZ111,0)+1),IF(Data_Baseline!G111=0,SMALL(Data_Baseline!$C111:$AZ111,COUNTIF(Data_Baseline!$C111:$AZ111,0)+1),Data_Baseline!G111)))),"")</f>
        <v>8.6677666712176607E-5</v>
      </c>
      <c r="I111">
        <f ca="1">IFERROR(IF(Data_Baseline!H111="","",IF($C$3="On",IF(I$3&lt;=$B$2,SMALL(Data_Baseline!$C111:$AZ111,COUNTIF(Data_Baseline!$C111:$AZ111,0)+1)/MAX(Data_Baseline!$C111:$AZ111),IF(Data_Baseline!H111=0,SMALL(Data_Baseline!$C111:$AZ111,COUNTIF(Data_Baseline!$C111:$AZ111,0)+1)/MAX(Data_Baseline!$C111:$AZ111),Data_Baseline!H111/MAX(Data_Baseline!$C111:$AZ111))),IF(I$3&lt;=$B$2,SMALL(Data_Baseline!$C111:$AZ111,COUNTIF(Data_Baseline!$C111:$AZ111,0)+1),IF(Data_Baseline!H111=0,SMALL(Data_Baseline!$C111:$AZ111,COUNTIF(Data_Baseline!$C111:$AZ111,0)+1),Data_Baseline!H111)))),"")</f>
        <v>8.6677666712176607E-5</v>
      </c>
      <c r="J111">
        <f ca="1">IFERROR(IF(Data_Baseline!I111="","",IF($C$3="On",IF(J$3&lt;=$B$2,SMALL(Data_Baseline!$C111:$AZ111,COUNTIF(Data_Baseline!$C111:$AZ111,0)+1)/MAX(Data_Baseline!$C111:$AZ111),IF(Data_Baseline!I111=0,SMALL(Data_Baseline!$C111:$AZ111,COUNTIF(Data_Baseline!$C111:$AZ111,0)+1)/MAX(Data_Baseline!$C111:$AZ111),Data_Baseline!I111/MAX(Data_Baseline!$C111:$AZ111))),IF(J$3&lt;=$B$2,SMALL(Data_Baseline!$C111:$AZ111,COUNTIF(Data_Baseline!$C111:$AZ111,0)+1),IF(Data_Baseline!I111=0,SMALL(Data_Baseline!$C111:$AZ111,COUNTIF(Data_Baseline!$C111:$AZ111,0)+1),Data_Baseline!I111)))),"")</f>
        <v>8.6677666712176607E-5</v>
      </c>
      <c r="K111">
        <f ca="1">IFERROR(IF(Data_Baseline!J111="","",IF($C$3="On",IF(K$3&lt;=$B$2,SMALL(Data_Baseline!$C111:$AZ111,COUNTIF(Data_Baseline!$C111:$AZ111,0)+1)/MAX(Data_Baseline!$C111:$AZ111),IF(Data_Baseline!J111=0,SMALL(Data_Baseline!$C111:$AZ111,COUNTIF(Data_Baseline!$C111:$AZ111,0)+1)/MAX(Data_Baseline!$C111:$AZ111),Data_Baseline!J111/MAX(Data_Baseline!$C111:$AZ111))),IF(K$3&lt;=$B$2,SMALL(Data_Baseline!$C111:$AZ111,COUNTIF(Data_Baseline!$C111:$AZ111,0)+1),IF(Data_Baseline!J111=0,SMALL(Data_Baseline!$C111:$AZ111,COUNTIF(Data_Baseline!$C111:$AZ111,0)+1),Data_Baseline!J111)))),"")</f>
        <v>8.6677666712176607E-5</v>
      </c>
      <c r="L111">
        <f ca="1">IFERROR(IF(Data_Baseline!K111="","",IF($C$3="On",IF(L$3&lt;=$B$2,SMALL(Data_Baseline!$C111:$AZ111,COUNTIF(Data_Baseline!$C111:$AZ111,0)+1)/MAX(Data_Baseline!$C111:$AZ111),IF(Data_Baseline!K111=0,SMALL(Data_Baseline!$C111:$AZ111,COUNTIF(Data_Baseline!$C111:$AZ111,0)+1)/MAX(Data_Baseline!$C111:$AZ111),Data_Baseline!K111/MAX(Data_Baseline!$C111:$AZ111))),IF(L$3&lt;=$B$2,SMALL(Data_Baseline!$C111:$AZ111,COUNTIF(Data_Baseline!$C111:$AZ111,0)+1),IF(Data_Baseline!K111=0,SMALL(Data_Baseline!$C111:$AZ111,COUNTIF(Data_Baseline!$C111:$AZ111,0)+1),Data_Baseline!K111)))),"")</f>
        <v>8.6677666712176607E-5</v>
      </c>
      <c r="M111">
        <f ca="1">IFERROR(IF(Data_Baseline!L111="","",IF($C$3="On",IF(M$3&lt;=$B$2,SMALL(Data_Baseline!$C111:$AZ111,COUNTIF(Data_Baseline!$C111:$AZ111,0)+1)/MAX(Data_Baseline!$C111:$AZ111),IF(Data_Baseline!L111=0,SMALL(Data_Baseline!$C111:$AZ111,COUNTIF(Data_Baseline!$C111:$AZ111,0)+1)/MAX(Data_Baseline!$C111:$AZ111),Data_Baseline!L111/MAX(Data_Baseline!$C111:$AZ111))),IF(M$3&lt;=$B$2,SMALL(Data_Baseline!$C111:$AZ111,COUNTIF(Data_Baseline!$C111:$AZ111,0)+1),IF(Data_Baseline!L111=0,SMALL(Data_Baseline!$C111:$AZ111,COUNTIF(Data_Baseline!$C111:$AZ111,0)+1),Data_Baseline!L111)))),"")</f>
        <v>8.6677666712176607E-5</v>
      </c>
      <c r="N111">
        <f ca="1">IFERROR(IF(Data_Baseline!M111="","",IF($C$3="On",IF(N$3&lt;=$B$2,SMALL(Data_Baseline!$C111:$AZ111,COUNTIF(Data_Baseline!$C111:$AZ111,0)+1)/MAX(Data_Baseline!$C111:$AZ111),IF(Data_Baseline!M111=0,SMALL(Data_Baseline!$C111:$AZ111,COUNTIF(Data_Baseline!$C111:$AZ111,0)+1)/MAX(Data_Baseline!$C111:$AZ111),Data_Baseline!M111/MAX(Data_Baseline!$C111:$AZ111))),IF(N$3&lt;=$B$2,SMALL(Data_Baseline!$C111:$AZ111,COUNTIF(Data_Baseline!$C111:$AZ111,0)+1),IF(Data_Baseline!M111=0,SMALL(Data_Baseline!$C111:$AZ111,COUNTIF(Data_Baseline!$C111:$AZ111,0)+1),Data_Baseline!M111)))),"")</f>
        <v>8.6677666712176607E-5</v>
      </c>
      <c r="O111">
        <f ca="1">IFERROR(IF(Data_Baseline!N111="","",IF($C$3="On",IF(O$3&lt;=$B$2,SMALL(Data_Baseline!$C111:$AZ111,COUNTIF(Data_Baseline!$C111:$AZ111,0)+1)/MAX(Data_Baseline!$C111:$AZ111),IF(Data_Baseline!N111=0,SMALL(Data_Baseline!$C111:$AZ111,COUNTIF(Data_Baseline!$C111:$AZ111,0)+1)/MAX(Data_Baseline!$C111:$AZ111),Data_Baseline!N111/MAX(Data_Baseline!$C111:$AZ111))),IF(O$3&lt;=$B$2,SMALL(Data_Baseline!$C111:$AZ111,COUNTIF(Data_Baseline!$C111:$AZ111,0)+1),IF(Data_Baseline!N111=0,SMALL(Data_Baseline!$C111:$AZ111,COUNTIF(Data_Baseline!$C111:$AZ111,0)+1),Data_Baseline!N111)))),"")</f>
        <v>8.6677666712176607E-5</v>
      </c>
      <c r="P111">
        <f ca="1">IFERROR(IF(Data_Baseline!O111="","",IF($C$3="On",IF(P$3&lt;=$B$2,SMALL(Data_Baseline!$C111:$AZ111,COUNTIF(Data_Baseline!$C111:$AZ111,0)+1)/MAX(Data_Baseline!$C111:$AZ111),IF(Data_Baseline!O111=0,SMALL(Data_Baseline!$C111:$AZ111,COUNTIF(Data_Baseline!$C111:$AZ111,0)+1)/MAX(Data_Baseline!$C111:$AZ111),Data_Baseline!O111/MAX(Data_Baseline!$C111:$AZ111))),IF(P$3&lt;=$B$2,SMALL(Data_Baseline!$C111:$AZ111,COUNTIF(Data_Baseline!$C111:$AZ111,0)+1),IF(Data_Baseline!O111=0,SMALL(Data_Baseline!$C111:$AZ111,COUNTIF(Data_Baseline!$C111:$AZ111,0)+1),Data_Baseline!O111)))),"")</f>
        <v>8.6677666712176607E-5</v>
      </c>
      <c r="Q111">
        <f ca="1">IFERROR(IF(Data_Baseline!P111="","",IF($C$3="On",IF(Q$3&lt;=$B$2,SMALL(Data_Baseline!$C111:$AZ111,COUNTIF(Data_Baseline!$C111:$AZ111,0)+1)/MAX(Data_Baseline!$C111:$AZ111),IF(Data_Baseline!P111=0,SMALL(Data_Baseline!$C111:$AZ111,COUNTIF(Data_Baseline!$C111:$AZ111,0)+1)/MAX(Data_Baseline!$C111:$AZ111),Data_Baseline!P111/MAX(Data_Baseline!$C111:$AZ111))),IF(Q$3&lt;=$B$2,SMALL(Data_Baseline!$C111:$AZ111,COUNTIF(Data_Baseline!$C111:$AZ111,0)+1),IF(Data_Baseline!P111=0,SMALL(Data_Baseline!$C111:$AZ111,COUNTIF(Data_Baseline!$C111:$AZ111,0)+1),Data_Baseline!P111)))),"")</f>
        <v>8.6677666712176607E-5</v>
      </c>
      <c r="R111">
        <f ca="1">IFERROR(IF(Data_Baseline!Q111="","",IF($C$3="On",IF(R$3&lt;=$B$2,SMALL(Data_Baseline!$C111:$AZ111,COUNTIF(Data_Baseline!$C111:$AZ111,0)+1)/MAX(Data_Baseline!$C111:$AZ111),IF(Data_Baseline!Q111=0,SMALL(Data_Baseline!$C111:$AZ111,COUNTIF(Data_Baseline!$C111:$AZ111,0)+1)/MAX(Data_Baseline!$C111:$AZ111),Data_Baseline!Q111/MAX(Data_Baseline!$C111:$AZ111))),IF(R$3&lt;=$B$2,SMALL(Data_Baseline!$C111:$AZ111,COUNTIF(Data_Baseline!$C111:$AZ111,0)+1),IF(Data_Baseline!Q111=0,SMALL(Data_Baseline!$C111:$AZ111,COUNTIF(Data_Baseline!$C111:$AZ111,0)+1),Data_Baseline!Q111)))),"")</f>
        <v>8.6677666712176607E-5</v>
      </c>
      <c r="S111">
        <f ca="1">IFERROR(IF(Data_Baseline!R111="","",IF($C$3="On",IF(S$3&lt;=$B$2,SMALL(Data_Baseline!$C111:$AZ111,COUNTIF(Data_Baseline!$C111:$AZ111,0)+1)/MAX(Data_Baseline!$C111:$AZ111),IF(Data_Baseline!R111=0,SMALL(Data_Baseline!$C111:$AZ111,COUNTIF(Data_Baseline!$C111:$AZ111,0)+1)/MAX(Data_Baseline!$C111:$AZ111),Data_Baseline!R111/MAX(Data_Baseline!$C111:$AZ111))),IF(S$3&lt;=$B$2,SMALL(Data_Baseline!$C111:$AZ111,COUNTIF(Data_Baseline!$C111:$AZ111,0)+1),IF(Data_Baseline!R111=0,SMALL(Data_Baseline!$C111:$AZ111,COUNTIF(Data_Baseline!$C111:$AZ111,0)+1),Data_Baseline!R111)))),"")</f>
        <v>8.6677666712176607E-5</v>
      </c>
      <c r="T111">
        <f ca="1">IFERROR(IF(Data_Baseline!S111="","",IF($C$3="On",IF(T$3&lt;=$B$2,SMALL(Data_Baseline!$C111:$AZ111,COUNTIF(Data_Baseline!$C111:$AZ111,0)+1)/MAX(Data_Baseline!$C111:$AZ111),IF(Data_Baseline!S111=0,SMALL(Data_Baseline!$C111:$AZ111,COUNTIF(Data_Baseline!$C111:$AZ111,0)+1)/MAX(Data_Baseline!$C111:$AZ111),Data_Baseline!S111/MAX(Data_Baseline!$C111:$AZ111))),IF(T$3&lt;=$B$2,SMALL(Data_Baseline!$C111:$AZ111,COUNTIF(Data_Baseline!$C111:$AZ111,0)+1),IF(Data_Baseline!S111=0,SMALL(Data_Baseline!$C111:$AZ111,COUNTIF(Data_Baseline!$C111:$AZ111,0)+1),Data_Baseline!S111)))),"")</f>
        <v>8.6677666712176607E-5</v>
      </c>
      <c r="U111">
        <f ca="1">IFERROR(IF(Data_Baseline!T111="","",IF($C$3="On",IF(U$3&lt;=$B$2,SMALL(Data_Baseline!$C111:$AZ111,COUNTIF(Data_Baseline!$C111:$AZ111,0)+1)/MAX(Data_Baseline!$C111:$AZ111),IF(Data_Baseline!T111=0,SMALL(Data_Baseline!$C111:$AZ111,COUNTIF(Data_Baseline!$C111:$AZ111,0)+1)/MAX(Data_Baseline!$C111:$AZ111),Data_Baseline!T111/MAX(Data_Baseline!$C111:$AZ111))),IF(U$3&lt;=$B$2,SMALL(Data_Baseline!$C111:$AZ111,COUNTIF(Data_Baseline!$C111:$AZ111,0)+1),IF(Data_Baseline!T111=0,SMALL(Data_Baseline!$C111:$AZ111,COUNTIF(Data_Baseline!$C111:$AZ111,0)+1),Data_Baseline!T111)))),"")</f>
        <v>8.6677666712176607E-5</v>
      </c>
      <c r="V111">
        <f ca="1">IFERROR(IF(Data_Baseline!U111="","",IF($C$3="On",IF(V$3&lt;=$B$2,SMALL(Data_Baseline!$C111:$AZ111,COUNTIF(Data_Baseline!$C111:$AZ111,0)+1)/MAX(Data_Baseline!$C111:$AZ111),IF(Data_Baseline!U111=0,SMALL(Data_Baseline!$C111:$AZ111,COUNTIF(Data_Baseline!$C111:$AZ111,0)+1)/MAX(Data_Baseline!$C111:$AZ111),Data_Baseline!U111/MAX(Data_Baseline!$C111:$AZ111))),IF(V$3&lt;=$B$2,SMALL(Data_Baseline!$C111:$AZ111,COUNTIF(Data_Baseline!$C111:$AZ111,0)+1),IF(Data_Baseline!U111=0,SMALL(Data_Baseline!$C111:$AZ111,COUNTIF(Data_Baseline!$C111:$AZ111,0)+1),Data_Baseline!U111)))),"")</f>
        <v>8.6677666712176607E-5</v>
      </c>
      <c r="W111">
        <f ca="1">IFERROR(IF(Data_Baseline!V111="","",IF($C$3="On",IF(W$3&lt;=$B$2,SMALL(Data_Baseline!$C111:$AZ111,COUNTIF(Data_Baseline!$C111:$AZ111,0)+1)/MAX(Data_Baseline!$C111:$AZ111),IF(Data_Baseline!V111=0,SMALL(Data_Baseline!$C111:$AZ111,COUNTIF(Data_Baseline!$C111:$AZ111,0)+1)/MAX(Data_Baseline!$C111:$AZ111),Data_Baseline!V111/MAX(Data_Baseline!$C111:$AZ111))),IF(W$3&lt;=$B$2,SMALL(Data_Baseline!$C111:$AZ111,COUNTIF(Data_Baseline!$C111:$AZ111,0)+1),IF(Data_Baseline!V111=0,SMALL(Data_Baseline!$C111:$AZ111,COUNTIF(Data_Baseline!$C111:$AZ111,0)+1),Data_Baseline!V111)))),"")</f>
        <v>8.6677666712176607E-5</v>
      </c>
      <c r="X111">
        <f ca="1">IFERROR(IF(Data_Baseline!W111="","",IF($C$3="On",IF(X$3&lt;=$B$2,SMALL(Data_Baseline!$C111:$AZ111,COUNTIF(Data_Baseline!$C111:$AZ111,0)+1)/MAX(Data_Baseline!$C111:$AZ111),IF(Data_Baseline!W111=0,SMALL(Data_Baseline!$C111:$AZ111,COUNTIF(Data_Baseline!$C111:$AZ111,0)+1)/MAX(Data_Baseline!$C111:$AZ111),Data_Baseline!W111/MAX(Data_Baseline!$C111:$AZ111))),IF(X$3&lt;=$B$2,SMALL(Data_Baseline!$C111:$AZ111,COUNTIF(Data_Baseline!$C111:$AZ111,0)+1),IF(Data_Baseline!W111=0,SMALL(Data_Baseline!$C111:$AZ111,COUNTIF(Data_Baseline!$C111:$AZ111,0)+1),Data_Baseline!W111)))),"")</f>
        <v>8.6677666712176607E-5</v>
      </c>
      <c r="Y111">
        <f ca="1">IFERROR(IF(Data_Baseline!X111="","",IF($C$3="On",IF(Y$3&lt;=$B$2,SMALL(Data_Baseline!$C111:$AZ111,COUNTIF(Data_Baseline!$C111:$AZ111,0)+1)/MAX(Data_Baseline!$C111:$AZ111),IF(Data_Baseline!X111=0,SMALL(Data_Baseline!$C111:$AZ111,COUNTIF(Data_Baseline!$C111:$AZ111,0)+1)/MAX(Data_Baseline!$C111:$AZ111),Data_Baseline!X111/MAX(Data_Baseline!$C111:$AZ111))),IF(Y$3&lt;=$B$2,SMALL(Data_Baseline!$C111:$AZ111,COUNTIF(Data_Baseline!$C111:$AZ111,0)+1),IF(Data_Baseline!X111=0,SMALL(Data_Baseline!$C111:$AZ111,COUNTIF(Data_Baseline!$C111:$AZ111,0)+1),Data_Baseline!X111)))),"")</f>
        <v>8.6677666712176607E-5</v>
      </c>
      <c r="Z111">
        <f ca="1">IFERROR(IF(Data_Baseline!Y111="","",IF($C$3="On",IF(Z$3&lt;=$B$2,SMALL(Data_Baseline!$C111:$AZ111,COUNTIF(Data_Baseline!$C111:$AZ111,0)+1)/MAX(Data_Baseline!$C111:$AZ111),IF(Data_Baseline!Y111=0,SMALL(Data_Baseline!$C111:$AZ111,COUNTIF(Data_Baseline!$C111:$AZ111,0)+1)/MAX(Data_Baseline!$C111:$AZ111),Data_Baseline!Y111/MAX(Data_Baseline!$C111:$AZ111))),IF(Z$3&lt;=$B$2,SMALL(Data_Baseline!$C111:$AZ111,COUNTIF(Data_Baseline!$C111:$AZ111,0)+1),IF(Data_Baseline!Y111=0,SMALL(Data_Baseline!$C111:$AZ111,COUNTIF(Data_Baseline!$C111:$AZ111,0)+1),Data_Baseline!Y111)))),"")</f>
        <v>8.6677666712176607E-5</v>
      </c>
      <c r="AA111">
        <f ca="1">IFERROR(IF(Data_Baseline!Z111="","",IF($C$3="On",IF(AA$3&lt;=$B$2,SMALL(Data_Baseline!$C111:$AZ111,COUNTIF(Data_Baseline!$C111:$AZ111,0)+1)/MAX(Data_Baseline!$C111:$AZ111),IF(Data_Baseline!Z111=0,SMALL(Data_Baseline!$C111:$AZ111,COUNTIF(Data_Baseline!$C111:$AZ111,0)+1)/MAX(Data_Baseline!$C111:$AZ111),Data_Baseline!Z111/MAX(Data_Baseline!$C111:$AZ111))),IF(AA$3&lt;=$B$2,SMALL(Data_Baseline!$C111:$AZ111,COUNTIF(Data_Baseline!$C111:$AZ111,0)+1),IF(Data_Baseline!Z111=0,SMALL(Data_Baseline!$C111:$AZ111,COUNTIF(Data_Baseline!$C111:$AZ111,0)+1),Data_Baseline!Z111)))),"")</f>
        <v>1.874505297362534E-3</v>
      </c>
      <c r="AB111">
        <f ca="1">IFERROR(IF(Data_Baseline!AA111="","",IF($C$3="On",IF(AB$3&lt;=$B$2,SMALL(Data_Baseline!$C111:$AZ111,COUNTIF(Data_Baseline!$C111:$AZ111,0)+1)/MAX(Data_Baseline!$C111:$AZ111),IF(Data_Baseline!AA111=0,SMALL(Data_Baseline!$C111:$AZ111,COUNTIF(Data_Baseline!$C111:$AZ111,0)+1)/MAX(Data_Baseline!$C111:$AZ111),Data_Baseline!AA111/MAX(Data_Baseline!$C111:$AZ111))),IF(AB$3&lt;=$B$2,SMALL(Data_Baseline!$C111:$AZ111,COUNTIF(Data_Baseline!$C111:$AZ111,0)+1),IF(Data_Baseline!AA111=0,SMALL(Data_Baseline!$C111:$AZ111,COUNTIF(Data_Baseline!$C111:$AZ111,0)+1),Data_Baseline!AA111)))),"")</f>
        <v>6.3558885458129873E-3</v>
      </c>
      <c r="AC111">
        <f ca="1">IFERROR(IF(Data_Baseline!AB111="","",IF($C$3="On",IF(AC$3&lt;=$B$2,SMALL(Data_Baseline!$C111:$AZ111,COUNTIF(Data_Baseline!$C111:$AZ111,0)+1)/MAX(Data_Baseline!$C111:$AZ111),IF(Data_Baseline!AB111=0,SMALL(Data_Baseline!$C111:$AZ111,COUNTIF(Data_Baseline!$C111:$AZ111,0)+1)/MAX(Data_Baseline!$C111:$AZ111),Data_Baseline!AB111/MAX(Data_Baseline!$C111:$AZ111))),IF(AC$3&lt;=$B$2,SMALL(Data_Baseline!$C111:$AZ111,COUNTIF(Data_Baseline!$C111:$AZ111,0)+1),IF(Data_Baseline!AB111=0,SMALL(Data_Baseline!$C111:$AZ111,COUNTIF(Data_Baseline!$C111:$AZ111,0)+1),Data_Baseline!AB111)))),"")</f>
        <v>1.5157256277098637E-2</v>
      </c>
      <c r="AD111">
        <f ca="1">IFERROR(IF(Data_Baseline!AC111="","",IF($C$3="On",IF(AD$3&lt;=$B$2,SMALL(Data_Baseline!$C111:$AZ111,COUNTIF(Data_Baseline!$C111:$AZ111,0)+1)/MAX(Data_Baseline!$C111:$AZ111),IF(Data_Baseline!AC111=0,SMALL(Data_Baseline!$C111:$AZ111,COUNTIF(Data_Baseline!$C111:$AZ111,0)+1)/MAX(Data_Baseline!$C111:$AZ111),Data_Baseline!AC111/MAX(Data_Baseline!$C111:$AZ111))),IF(AD$3&lt;=$B$2,SMALL(Data_Baseline!$C111:$AZ111,COUNTIF(Data_Baseline!$C111:$AZ111,0)+1),IF(Data_Baseline!AC111=0,SMALL(Data_Baseline!$C111:$AZ111,COUNTIF(Data_Baseline!$C111:$AZ111,0)+1),Data_Baseline!AC111)))),"")</f>
        <v>3.2656013421501505E-2</v>
      </c>
      <c r="AE111">
        <f ca="1">IFERROR(IF(Data_Baseline!AD111="","",IF($C$3="On",IF(AE$3&lt;=$B$2,SMALL(Data_Baseline!$C111:$AZ111,COUNTIF(Data_Baseline!$C111:$AZ111,0)+1)/MAX(Data_Baseline!$C111:$AZ111),IF(Data_Baseline!AD111=0,SMALL(Data_Baseline!$C111:$AZ111,COUNTIF(Data_Baseline!$C111:$AZ111,0)+1)/MAX(Data_Baseline!$C111:$AZ111),Data_Baseline!AD111/MAX(Data_Baseline!$C111:$AZ111))),IF(AE$3&lt;=$B$2,SMALL(Data_Baseline!$C111:$AZ111,COUNTIF(Data_Baseline!$C111:$AZ111,0)+1),IF(Data_Baseline!AD111=0,SMALL(Data_Baseline!$C111:$AZ111,COUNTIF(Data_Baseline!$C111:$AZ111,0)+1),Data_Baseline!AD111)))),"")</f>
        <v>6.4694919612433385E-2</v>
      </c>
      <c r="AF111">
        <f ca="1">IFERROR(IF(Data_Baseline!AE111="","",IF($C$3="On",IF(AF$3&lt;=$B$2,SMALL(Data_Baseline!$C111:$AZ111,COUNTIF(Data_Baseline!$C111:$AZ111,0)+1)/MAX(Data_Baseline!$C111:$AZ111),IF(Data_Baseline!AE111=0,SMALL(Data_Baseline!$C111:$AZ111,COUNTIF(Data_Baseline!$C111:$AZ111,0)+1)/MAX(Data_Baseline!$C111:$AZ111),Data_Baseline!AE111/MAX(Data_Baseline!$C111:$AZ111))),IF(AF$3&lt;=$B$2,SMALL(Data_Baseline!$C111:$AZ111,COUNTIF(Data_Baseline!$C111:$AZ111,0)+1),IF(Data_Baseline!AE111=0,SMALL(Data_Baseline!$C111:$AZ111,COUNTIF(Data_Baseline!$C111:$AZ111,0)+1),Data_Baseline!AE111)))),"")</f>
        <v>0.12262790830911584</v>
      </c>
      <c r="AG111">
        <f ca="1">IFERROR(IF(Data_Baseline!AF111="","",IF($C$3="On",IF(AG$3&lt;=$B$2,SMALL(Data_Baseline!$C111:$AZ111,COUNTIF(Data_Baseline!$C111:$AZ111,0)+1)/MAX(Data_Baseline!$C111:$AZ111),IF(Data_Baseline!AF111=0,SMALL(Data_Baseline!$C111:$AZ111,COUNTIF(Data_Baseline!$C111:$AZ111,0)+1)/MAX(Data_Baseline!$C111:$AZ111),Data_Baseline!AF111/MAX(Data_Baseline!$C111:$AZ111))),IF(AG$3&lt;=$B$2,SMALL(Data_Baseline!$C111:$AZ111,COUNTIF(Data_Baseline!$C111:$AZ111,0)+1),IF(Data_Baseline!AF111=0,SMALL(Data_Baseline!$C111:$AZ111,COUNTIF(Data_Baseline!$C111:$AZ111,0)+1),Data_Baseline!AF111)))),"")</f>
        <v>0.21853669990822014</v>
      </c>
      <c r="AH111">
        <f ca="1">IFERROR(IF(Data_Baseline!AG111="","",IF($C$3="On",IF(AH$3&lt;=$B$2,SMALL(Data_Baseline!$C111:$AZ111,COUNTIF(Data_Baseline!$C111:$AZ111,0)+1)/MAX(Data_Baseline!$C111:$AZ111),IF(Data_Baseline!AG111=0,SMALL(Data_Baseline!$C111:$AZ111,COUNTIF(Data_Baseline!$C111:$AZ111,0)+1)/MAX(Data_Baseline!$C111:$AZ111),Data_Baseline!AG111/MAX(Data_Baseline!$C111:$AZ111))),IF(AH$3&lt;=$B$2,SMALL(Data_Baseline!$C111:$AZ111,COUNTIF(Data_Baseline!$C111:$AZ111,0)+1),IF(Data_Baseline!AG111=0,SMALL(Data_Baseline!$C111:$AZ111,COUNTIF(Data_Baseline!$C111:$AZ111,0)+1),Data_Baseline!AG111)))),"")</f>
        <v>0.35675722937545395</v>
      </c>
      <c r="AI111">
        <f ca="1">IFERROR(IF(Data_Baseline!AH111="","",IF($C$3="On",IF(AI$3&lt;=$B$2,SMALL(Data_Baseline!$C111:$AZ111,COUNTIF(Data_Baseline!$C111:$AZ111,0)+1)/MAX(Data_Baseline!$C111:$AZ111),IF(Data_Baseline!AH111=0,SMALL(Data_Baseline!$C111:$AZ111,COUNTIF(Data_Baseline!$C111:$AZ111,0)+1)/MAX(Data_Baseline!$C111:$AZ111),Data_Baseline!AH111/MAX(Data_Baseline!$C111:$AZ111))),IF(AI$3&lt;=$B$2,SMALL(Data_Baseline!$C111:$AZ111,COUNTIF(Data_Baseline!$C111:$AZ111,0)+1),IF(Data_Baseline!AH111=0,SMALL(Data_Baseline!$C111:$AZ111,COUNTIF(Data_Baseline!$C111:$AZ111,0)+1),Data_Baseline!AH111)))),"")</f>
        <v>0.51780905856086668</v>
      </c>
      <c r="AJ111">
        <f ca="1">IFERROR(IF(Data_Baseline!AI111="","",IF($C$3="On",IF(AJ$3&lt;=$B$2,SMALL(Data_Baseline!$C111:$AZ111,COUNTIF(Data_Baseline!$C111:$AZ111,0)+1)/MAX(Data_Baseline!$C111:$AZ111),IF(Data_Baseline!AI111=0,SMALL(Data_Baseline!$C111:$AZ111,COUNTIF(Data_Baseline!$C111:$AZ111,0)+1)/MAX(Data_Baseline!$C111:$AZ111),Data_Baseline!AI111/MAX(Data_Baseline!$C111:$AZ111))),IF(AJ$3&lt;=$B$2,SMALL(Data_Baseline!$C111:$AZ111,COUNTIF(Data_Baseline!$C111:$AZ111,0)+1),IF(Data_Baseline!AI111=0,SMALL(Data_Baseline!$C111:$AZ111,COUNTIF(Data_Baseline!$C111:$AZ111,0)+1),Data_Baseline!AI111)))),"")</f>
        <v>0.67301920189775677</v>
      </c>
      <c r="AK111">
        <f ca="1">IFERROR(IF(Data_Baseline!AJ111="","",IF($C$3="On",IF(AK$3&lt;=$B$2,SMALL(Data_Baseline!$C111:$AZ111,COUNTIF(Data_Baseline!$C111:$AZ111,0)+1)/MAX(Data_Baseline!$C111:$AZ111),IF(Data_Baseline!AJ111=0,SMALL(Data_Baseline!$C111:$AZ111,COUNTIF(Data_Baseline!$C111:$AZ111,0)+1)/MAX(Data_Baseline!$C111:$AZ111),Data_Baseline!AJ111/MAX(Data_Baseline!$C111:$AZ111))),IF(AK$3&lt;=$B$2,SMALL(Data_Baseline!$C111:$AZ111,COUNTIF(Data_Baseline!$C111:$AZ111,0)+1),IF(Data_Baseline!AJ111=0,SMALL(Data_Baseline!$C111:$AZ111,COUNTIF(Data_Baseline!$C111:$AZ111,0)+1),Data_Baseline!AJ111)))),"")</f>
        <v>0.7956471136276464</v>
      </c>
      <c r="AL111">
        <f ca="1">IFERROR(IF(Data_Baseline!AK111="","",IF($C$3="On",IF(AL$3&lt;=$B$2,SMALL(Data_Baseline!$C111:$AZ111,COUNTIF(Data_Baseline!$C111:$AZ111,0)+1)/MAX(Data_Baseline!$C111:$AZ111),IF(Data_Baseline!AK111=0,SMALL(Data_Baseline!$C111:$AZ111,COUNTIF(Data_Baseline!$C111:$AZ111,0)+1)/MAX(Data_Baseline!$C111:$AZ111),Data_Baseline!AK111/MAX(Data_Baseline!$C111:$AZ111))),IF(AL$3&lt;=$B$2,SMALL(Data_Baseline!$C111:$AZ111,COUNTIF(Data_Baseline!$C111:$AZ111,0)+1),IF(Data_Baseline!AK111=0,SMALL(Data_Baseline!$C111:$AZ111,COUNTIF(Data_Baseline!$C111:$AZ111,0)+1),Data_Baseline!AK111)))),"")</f>
        <v>0.88032314163215197</v>
      </c>
      <c r="AM111">
        <f ca="1">IFERROR(IF(Data_Baseline!AL111="","",IF($C$3="On",IF(AM$3&lt;=$B$2,SMALL(Data_Baseline!$C111:$AZ111,COUNTIF(Data_Baseline!$C111:$AZ111,0)+1)/MAX(Data_Baseline!$C111:$AZ111),IF(Data_Baseline!AL111=0,SMALL(Data_Baseline!$C111:$AZ111,COUNTIF(Data_Baseline!$C111:$AZ111,0)+1)/MAX(Data_Baseline!$C111:$AZ111),Data_Baseline!AL111/MAX(Data_Baseline!$C111:$AZ111))),IF(AM$3&lt;=$B$2,SMALL(Data_Baseline!$C111:$AZ111,COUNTIF(Data_Baseline!$C111:$AZ111,0)+1),IF(Data_Baseline!AL111=0,SMALL(Data_Baseline!$C111:$AZ111,COUNTIF(Data_Baseline!$C111:$AZ111,0)+1),Data_Baseline!AL111)))),"")</f>
        <v>0.93188382075854215</v>
      </c>
      <c r="AN111">
        <f ca="1">IFERROR(IF(Data_Baseline!AM111="","",IF($C$3="On",IF(AN$3&lt;=$B$2,SMALL(Data_Baseline!$C111:$AZ111,COUNTIF(Data_Baseline!$C111:$AZ111,0)+1)/MAX(Data_Baseline!$C111:$AZ111),IF(Data_Baseline!AM111=0,SMALL(Data_Baseline!$C111:$AZ111,COUNTIF(Data_Baseline!$C111:$AZ111,0)+1)/MAX(Data_Baseline!$C111:$AZ111),Data_Baseline!AM111/MAX(Data_Baseline!$C111:$AZ111))),IF(AN$3&lt;=$B$2,SMALL(Data_Baseline!$C111:$AZ111,COUNTIF(Data_Baseline!$C111:$AZ111,0)+1),IF(Data_Baseline!AM111=0,SMALL(Data_Baseline!$C111:$AZ111,COUNTIF(Data_Baseline!$C111:$AZ111,0)+1),Data_Baseline!AM111)))),"")</f>
        <v>0.96230452805050626</v>
      </c>
      <c r="AO111">
        <f ca="1">IFERROR(IF(Data_Baseline!AN111="","",IF($C$3="On",IF(AO$3&lt;=$B$2,SMALL(Data_Baseline!$C111:$AZ111,COUNTIF(Data_Baseline!$C111:$AZ111,0)+1)/MAX(Data_Baseline!$C111:$AZ111),IF(Data_Baseline!AN111=0,SMALL(Data_Baseline!$C111:$AZ111,COUNTIF(Data_Baseline!$C111:$AZ111,0)+1)/MAX(Data_Baseline!$C111:$AZ111),Data_Baseline!AN111/MAX(Data_Baseline!$C111:$AZ111))),IF(AO$3&lt;=$B$2,SMALL(Data_Baseline!$C111:$AZ111,COUNTIF(Data_Baseline!$C111:$AZ111,0)+1),IF(Data_Baseline!AN111=0,SMALL(Data_Baseline!$C111:$AZ111,COUNTIF(Data_Baseline!$C111:$AZ111,0)+1),Data_Baseline!AN111)))),"")</f>
        <v>0.98107571382289471</v>
      </c>
      <c r="AP111">
        <f ca="1">IFERROR(IF(Data_Baseline!AO111="","",IF($C$3="On",IF(AP$3&lt;=$B$2,SMALL(Data_Baseline!$C111:$AZ111,COUNTIF(Data_Baseline!$C111:$AZ111,0)+1)/MAX(Data_Baseline!$C111:$AZ111),IF(Data_Baseline!AO111=0,SMALL(Data_Baseline!$C111:$AZ111,COUNTIF(Data_Baseline!$C111:$AZ111,0)+1)/MAX(Data_Baseline!$C111:$AZ111),Data_Baseline!AO111/MAX(Data_Baseline!$C111:$AZ111))),IF(AP$3&lt;=$B$2,SMALL(Data_Baseline!$C111:$AZ111,COUNTIF(Data_Baseline!$C111:$AZ111,0)+1),IF(Data_Baseline!AO111=0,SMALL(Data_Baseline!$C111:$AZ111,COUNTIF(Data_Baseline!$C111:$AZ111,0)+1),Data_Baseline!AO111)))),"")</f>
        <v>0.99432731866851343</v>
      </c>
      <c r="AQ111">
        <f ca="1">IFERROR(IF(Data_Baseline!AP111="","",IF($C$3="On",IF(AQ$3&lt;=$B$2,SMALL(Data_Baseline!$C111:$AZ111,COUNTIF(Data_Baseline!$C111:$AZ111,0)+1)/MAX(Data_Baseline!$C111:$AZ111),IF(Data_Baseline!AP111=0,SMALL(Data_Baseline!$C111:$AZ111,COUNTIF(Data_Baseline!$C111:$AZ111,0)+1)/MAX(Data_Baseline!$C111:$AZ111),Data_Baseline!AP111/MAX(Data_Baseline!$C111:$AZ111))),IF(AQ$3&lt;=$B$2,SMALL(Data_Baseline!$C111:$AZ111,COUNTIF(Data_Baseline!$C111:$AZ111,0)+1),IF(Data_Baseline!AP111=0,SMALL(Data_Baseline!$C111:$AZ111,COUNTIF(Data_Baseline!$C111:$AZ111,0)+1),Data_Baseline!AP111)))),"")</f>
        <v>1</v>
      </c>
      <c r="AR111" t="str">
        <f>IFERROR(IF(Data_Baseline!AQ111="","",IF($C$3="On",IF(AR$3&lt;=$B$2,SMALL(Data_Baseline!$C111:$AZ111,COUNTIF(Data_Baseline!$C111:$AZ111,0)+1)/MAX(Data_Baseline!$C111:$AZ111),IF(Data_Baseline!AQ111=0,SMALL(Data_Baseline!$C111:$AZ111,COUNTIF(Data_Baseline!$C111:$AZ111,0)+1)/MAX(Data_Baseline!$C111:$AZ111),Data_Baseline!AQ111/MAX(Data_Baseline!$C111:$AZ111))),IF(AR$3&lt;=$B$2,SMALL(Data_Baseline!$C111:$AZ111,COUNTIF(Data_Baseline!$C111:$AZ111,0)+1),IF(Data_Baseline!AQ111=0,SMALL(Data_Baseline!$C111:$AZ111,COUNTIF(Data_Baseline!$C111:$AZ111,0)+1),Data_Baseline!AQ111)))),"")</f>
        <v/>
      </c>
      <c r="AS111" t="str">
        <f>IFERROR(IF(Data_Baseline!AR111="","",IF($C$3="On",IF(AS$3&lt;=$B$2,SMALL(Data_Baseline!$C111:$AZ111,COUNTIF(Data_Baseline!$C111:$AZ111,0)+1)/MAX(Data_Baseline!$C111:$AZ111),IF(Data_Baseline!AR111=0,SMALL(Data_Baseline!$C111:$AZ111,COUNTIF(Data_Baseline!$C111:$AZ111,0)+1)/MAX(Data_Baseline!$C111:$AZ111),Data_Baseline!AR111/MAX(Data_Baseline!$C111:$AZ111))),IF(AS$3&lt;=$B$2,SMALL(Data_Baseline!$C111:$AZ111,COUNTIF(Data_Baseline!$C111:$AZ111,0)+1),IF(Data_Baseline!AR111=0,SMALL(Data_Baseline!$C111:$AZ111,COUNTIF(Data_Baseline!$C111:$AZ111,0)+1),Data_Baseline!AR111)))),"")</f>
        <v/>
      </c>
      <c r="AT111" t="str">
        <f>IFERROR(IF(Data_Baseline!AS111="","",IF($C$3="On",IF(AT$3&lt;=$B$2,SMALL(Data_Baseline!$C111:$AZ111,COUNTIF(Data_Baseline!$C111:$AZ111,0)+1)/MAX(Data_Baseline!$C111:$AZ111),IF(Data_Baseline!AS111=0,SMALL(Data_Baseline!$C111:$AZ111,COUNTIF(Data_Baseline!$C111:$AZ111,0)+1)/MAX(Data_Baseline!$C111:$AZ111),Data_Baseline!AS111/MAX(Data_Baseline!$C111:$AZ111))),IF(AT$3&lt;=$B$2,SMALL(Data_Baseline!$C111:$AZ111,COUNTIF(Data_Baseline!$C111:$AZ111,0)+1),IF(Data_Baseline!AS111=0,SMALL(Data_Baseline!$C111:$AZ111,COUNTIF(Data_Baseline!$C111:$AZ111,0)+1),Data_Baseline!AS111)))),"")</f>
        <v/>
      </c>
      <c r="AU111" t="str">
        <f>IFERROR(IF(Data_Baseline!AT111="","",IF($C$3="On",IF(AU$3&lt;=$B$2,SMALL(Data_Baseline!$C111:$AZ111,COUNTIF(Data_Baseline!$C111:$AZ111,0)+1)/MAX(Data_Baseline!$C111:$AZ111),IF(Data_Baseline!AT111=0,SMALL(Data_Baseline!$C111:$AZ111,COUNTIF(Data_Baseline!$C111:$AZ111,0)+1)/MAX(Data_Baseline!$C111:$AZ111),Data_Baseline!AT111/MAX(Data_Baseline!$C111:$AZ111))),IF(AU$3&lt;=$B$2,SMALL(Data_Baseline!$C111:$AZ111,COUNTIF(Data_Baseline!$C111:$AZ111,0)+1),IF(Data_Baseline!AT111=0,SMALL(Data_Baseline!$C111:$AZ111,COUNTIF(Data_Baseline!$C111:$AZ111,0)+1),Data_Baseline!AT111)))),"")</f>
        <v/>
      </c>
      <c r="AV111" t="str">
        <f>IFERROR(IF(Data_Baseline!AU111="","",IF($C$3="On",IF(AV$3&lt;=$B$2,SMALL(Data_Baseline!$C111:$AZ111,COUNTIF(Data_Baseline!$C111:$AZ111,0)+1)/MAX(Data_Baseline!$C111:$AZ111),IF(Data_Baseline!AU111=0,SMALL(Data_Baseline!$C111:$AZ111,COUNTIF(Data_Baseline!$C111:$AZ111,0)+1)/MAX(Data_Baseline!$C111:$AZ111),Data_Baseline!AU111/MAX(Data_Baseline!$C111:$AZ111))),IF(AV$3&lt;=$B$2,SMALL(Data_Baseline!$C111:$AZ111,COUNTIF(Data_Baseline!$C111:$AZ111,0)+1),IF(Data_Baseline!AU111=0,SMALL(Data_Baseline!$C111:$AZ111,COUNTIF(Data_Baseline!$C111:$AZ111,0)+1),Data_Baseline!AU111)))),"")</f>
        <v/>
      </c>
      <c r="AW111" t="str">
        <f>IFERROR(IF(Data_Baseline!AV111="","",IF($C$3="On",IF(AW$3&lt;=$B$2,SMALL(Data_Baseline!$C111:$AZ111,COUNTIF(Data_Baseline!$C111:$AZ111,0)+1)/MAX(Data_Baseline!$C111:$AZ111),IF(Data_Baseline!AV111=0,SMALL(Data_Baseline!$C111:$AZ111,COUNTIF(Data_Baseline!$C111:$AZ111,0)+1)/MAX(Data_Baseline!$C111:$AZ111),Data_Baseline!AV111/MAX(Data_Baseline!$C111:$AZ111))),IF(AW$3&lt;=$B$2,SMALL(Data_Baseline!$C111:$AZ111,COUNTIF(Data_Baseline!$C111:$AZ111,0)+1),IF(Data_Baseline!AV111=0,SMALL(Data_Baseline!$C111:$AZ111,COUNTIF(Data_Baseline!$C111:$AZ111,0)+1),Data_Baseline!AV111)))),"")</f>
        <v/>
      </c>
      <c r="AX111" t="str">
        <f>IFERROR(IF(Data_Baseline!AW111="","",IF($C$3="On",IF(AX$3&lt;=$B$2,SMALL(Data_Baseline!$C111:$AZ111,COUNTIF(Data_Baseline!$C111:$AZ111,0)+1)/MAX(Data_Baseline!$C111:$AZ111),IF(Data_Baseline!AW111=0,SMALL(Data_Baseline!$C111:$AZ111,COUNTIF(Data_Baseline!$C111:$AZ111,0)+1)/MAX(Data_Baseline!$C111:$AZ111),Data_Baseline!AW111/MAX(Data_Baseline!$C111:$AZ111))),IF(AX$3&lt;=$B$2,SMALL(Data_Baseline!$C111:$AZ111,COUNTIF(Data_Baseline!$C111:$AZ111,0)+1),IF(Data_Baseline!AW111=0,SMALL(Data_Baseline!$C111:$AZ111,COUNTIF(Data_Baseline!$C111:$AZ111,0)+1),Data_Baseline!AW111)))),"")</f>
        <v/>
      </c>
      <c r="AY111" t="str">
        <f>IFERROR(IF(Data_Baseline!AX111="","",IF($C$3="On",IF(AY$3&lt;=$B$2,SMALL(Data_Baseline!$C111:$AZ111,COUNTIF(Data_Baseline!$C111:$AZ111,0)+1)/MAX(Data_Baseline!$C111:$AZ111),IF(Data_Baseline!AX111=0,SMALL(Data_Baseline!$C111:$AZ111,COUNTIF(Data_Baseline!$C111:$AZ111,0)+1)/MAX(Data_Baseline!$C111:$AZ111),Data_Baseline!AX111/MAX(Data_Baseline!$C111:$AZ111))),IF(AY$3&lt;=$B$2,SMALL(Data_Baseline!$C111:$AZ111,COUNTIF(Data_Baseline!$C111:$AZ111,0)+1),IF(Data_Baseline!AX111=0,SMALL(Data_Baseline!$C111:$AZ111,COUNTIF(Data_Baseline!$C111:$AZ111,0)+1),Data_Baseline!AX111)))),"")</f>
        <v/>
      </c>
      <c r="AZ111" t="str">
        <f>IFERROR(IF(Data_Baseline!AY111="","",IF($C$3="On",IF(AZ$3&lt;=$B$2,SMALL(Data_Baseline!$C111:$AZ111,COUNTIF(Data_Baseline!$C111:$AZ111,0)+1)/MAX(Data_Baseline!$C111:$AZ111),IF(Data_Baseline!AY111=0,SMALL(Data_Baseline!$C111:$AZ111,COUNTIF(Data_Baseline!$C111:$AZ111,0)+1)/MAX(Data_Baseline!$C111:$AZ111),Data_Baseline!AY111/MAX(Data_Baseline!$C111:$AZ111))),IF(AZ$3&lt;=$B$2,SMALL(Data_Baseline!$C111:$AZ111,COUNTIF(Data_Baseline!$C111:$AZ111,0)+1),IF(Data_Baseline!AY111=0,SMALL(Data_Baseline!$C111:$AZ111,COUNTIF(Data_Baseline!$C111:$AZ111,0)+1),Data_Baseline!AY111)))),"")</f>
        <v/>
      </c>
      <c r="BA111" t="str">
        <f>IFERROR(IF(Data_Baseline!AZ111="","",IF($C$3="On",IF(BA$3&lt;=$B$2,SMALL(Data_Baseline!$C111:$AZ111,COUNTIF(Data_Baseline!$C111:$AZ111,0)+1)/MAX(Data_Baseline!$C111:$AZ111),IF(Data_Baseline!AZ111=0,SMALL(Data_Baseline!$C111:$AZ111,COUNTIF(Data_Baseline!$C111:$AZ111,0)+1)/MAX(Data_Baseline!$C111:$AZ111),Data_Baseline!AZ111/MAX(Data_Baseline!$C111:$AZ111))),IF(BA$3&lt;=$B$2,SMALL(Data_Baseline!$C111:$AZ111,COUNTIF(Data_Baseline!$C111:$AZ111,0)+1),IF(Data_Baseline!AZ111=0,SMALL(Data_Baseline!$C111:$AZ111,COUNTIF(Data_Baseline!$C111:$AZ111,0)+1),Data_Baseline!AZ111)))),"")</f>
        <v/>
      </c>
      <c r="BB111" s="79">
        <f ca="1">IF(Data_Initial!BA111="",1,0)</f>
        <v>1</v>
      </c>
      <c r="BC111" t="str">
        <f t="shared" ca="1" si="4"/>
        <v>3N_pspA</v>
      </c>
      <c r="BD111" s="79" t="str">
        <f t="shared" ca="1" si="7"/>
        <v>3N</v>
      </c>
      <c r="BE111" s="79" t="str">
        <f ca="1">Data_Initial!BC111</f>
        <v>pspA</v>
      </c>
      <c r="BF111" s="79" t="str">
        <f ca="1">Data_Initial!BB111</f>
        <v>2_2</v>
      </c>
      <c r="BG111">
        <f ca="1">IFERROR((INDIRECT("Plate"&amp;Data!A111&amp;"_C!"&amp;CHAR(RIGHT(Data!B111,LEN(Data!B111)-1)+65)&amp;CODE(LEFT(Data!B111,1))-58)),"")</f>
        <v>0</v>
      </c>
      <c r="BH111" t="str">
        <f ca="1">Data_Initial!BA111</f>
        <v/>
      </c>
      <c r="BI111">
        <f t="shared" ca="1" si="6"/>
        <v>8.6677666712176607E-5</v>
      </c>
      <c r="BJ111" s="79" t="str">
        <f ca="1">IF(BH111="N",1+MAX($BJ$3:BJ110),"")</f>
        <v/>
      </c>
    </row>
    <row r="112" spans="1:78" x14ac:dyDescent="0.25">
      <c r="A112" s="79">
        <f ca="1">IF(BH112="N","N"&amp;BJ112,IF(BB112=0,"",MAX($A$3:A111)+1))</f>
        <v>102</v>
      </c>
      <c r="B112" s="79" t="str">
        <f ca="1">Data_Initial!A112&amp;C112</f>
        <v>2E5</v>
      </c>
      <c r="C112" s="79" t="str">
        <f ca="1">Data_Initial!B112</f>
        <v>E5</v>
      </c>
      <c r="D112">
        <f ca="1">IFERROR(IF(Data_Baseline!C112="","",IF($C$3="On",IF(D$3&lt;=$B$2,SMALL(Data_Baseline!$C112:$AZ112,COUNTIF(Data_Baseline!$C112:$AZ112,0)+1)/MAX(Data_Baseline!$C112:$AZ112),IF(Data_Baseline!C112=0,SMALL(Data_Baseline!$C112:$AZ112,COUNTIF(Data_Baseline!$C112:$AZ112,0)+1)/MAX(Data_Baseline!$C112:$AZ112),Data_Baseline!C112/MAX(Data_Baseline!$C112:$AZ112))),IF(D$3&lt;=$B$2,SMALL(Data_Baseline!$C112:$AZ112,COUNTIF(Data_Baseline!$C112:$AZ112,0)+1),IF(Data_Baseline!C112=0,SMALL(Data_Baseline!$C112:$AZ112,COUNTIF(Data_Baseline!$C112:$AZ112,0)+1),Data_Baseline!C112)))),"")</f>
        <v>1.1816408847141328E-5</v>
      </c>
      <c r="E112">
        <f ca="1">IFERROR(IF(Data_Baseline!D112="","",IF($C$3="On",IF(E$3&lt;=$B$2,SMALL(Data_Baseline!$C112:$AZ112,COUNTIF(Data_Baseline!$C112:$AZ112,0)+1)/MAX(Data_Baseline!$C112:$AZ112),IF(Data_Baseline!D112=0,SMALL(Data_Baseline!$C112:$AZ112,COUNTIF(Data_Baseline!$C112:$AZ112,0)+1)/MAX(Data_Baseline!$C112:$AZ112),Data_Baseline!D112/MAX(Data_Baseline!$C112:$AZ112))),IF(E$3&lt;=$B$2,SMALL(Data_Baseline!$C112:$AZ112,COUNTIF(Data_Baseline!$C112:$AZ112,0)+1),IF(Data_Baseline!D112=0,SMALL(Data_Baseline!$C112:$AZ112,COUNTIF(Data_Baseline!$C112:$AZ112,0)+1),Data_Baseline!D112)))),"")</f>
        <v>1.1816408847141328E-5</v>
      </c>
      <c r="F112">
        <f ca="1">IFERROR(IF(Data_Baseline!E112="","",IF($C$3="On",IF(F$3&lt;=$B$2,SMALL(Data_Baseline!$C112:$AZ112,COUNTIF(Data_Baseline!$C112:$AZ112,0)+1)/MAX(Data_Baseline!$C112:$AZ112),IF(Data_Baseline!E112=0,SMALL(Data_Baseline!$C112:$AZ112,COUNTIF(Data_Baseline!$C112:$AZ112,0)+1)/MAX(Data_Baseline!$C112:$AZ112),Data_Baseline!E112/MAX(Data_Baseline!$C112:$AZ112))),IF(F$3&lt;=$B$2,SMALL(Data_Baseline!$C112:$AZ112,COUNTIF(Data_Baseline!$C112:$AZ112,0)+1),IF(Data_Baseline!E112=0,SMALL(Data_Baseline!$C112:$AZ112,COUNTIF(Data_Baseline!$C112:$AZ112,0)+1),Data_Baseline!E112)))),"")</f>
        <v>1.1816408847141328E-5</v>
      </c>
      <c r="G112">
        <f ca="1">IFERROR(IF(Data_Baseline!F112="","",IF($C$3="On",IF(G$3&lt;=$B$2,SMALL(Data_Baseline!$C112:$AZ112,COUNTIF(Data_Baseline!$C112:$AZ112,0)+1)/MAX(Data_Baseline!$C112:$AZ112),IF(Data_Baseline!F112=0,SMALL(Data_Baseline!$C112:$AZ112,COUNTIF(Data_Baseline!$C112:$AZ112,0)+1)/MAX(Data_Baseline!$C112:$AZ112),Data_Baseline!F112/MAX(Data_Baseline!$C112:$AZ112))),IF(G$3&lt;=$B$2,SMALL(Data_Baseline!$C112:$AZ112,COUNTIF(Data_Baseline!$C112:$AZ112,0)+1),IF(Data_Baseline!F112=0,SMALL(Data_Baseline!$C112:$AZ112,COUNTIF(Data_Baseline!$C112:$AZ112,0)+1),Data_Baseline!F112)))),"")</f>
        <v>1.1816408847141328E-5</v>
      </c>
      <c r="H112">
        <f ca="1">IFERROR(IF(Data_Baseline!G112="","",IF($C$3="On",IF(H$3&lt;=$B$2,SMALL(Data_Baseline!$C112:$AZ112,COUNTIF(Data_Baseline!$C112:$AZ112,0)+1)/MAX(Data_Baseline!$C112:$AZ112),IF(Data_Baseline!G112=0,SMALL(Data_Baseline!$C112:$AZ112,COUNTIF(Data_Baseline!$C112:$AZ112,0)+1)/MAX(Data_Baseline!$C112:$AZ112),Data_Baseline!G112/MAX(Data_Baseline!$C112:$AZ112))),IF(H$3&lt;=$B$2,SMALL(Data_Baseline!$C112:$AZ112,COUNTIF(Data_Baseline!$C112:$AZ112,0)+1),IF(Data_Baseline!G112=0,SMALL(Data_Baseline!$C112:$AZ112,COUNTIF(Data_Baseline!$C112:$AZ112,0)+1),Data_Baseline!G112)))),"")</f>
        <v>1.1816408847141328E-5</v>
      </c>
      <c r="I112">
        <f ca="1">IFERROR(IF(Data_Baseline!H112="","",IF($C$3="On",IF(I$3&lt;=$B$2,SMALL(Data_Baseline!$C112:$AZ112,COUNTIF(Data_Baseline!$C112:$AZ112,0)+1)/MAX(Data_Baseline!$C112:$AZ112),IF(Data_Baseline!H112=0,SMALL(Data_Baseline!$C112:$AZ112,COUNTIF(Data_Baseline!$C112:$AZ112,0)+1)/MAX(Data_Baseline!$C112:$AZ112),Data_Baseline!H112/MAX(Data_Baseline!$C112:$AZ112))),IF(I$3&lt;=$B$2,SMALL(Data_Baseline!$C112:$AZ112,COUNTIF(Data_Baseline!$C112:$AZ112,0)+1),IF(Data_Baseline!H112=0,SMALL(Data_Baseline!$C112:$AZ112,COUNTIF(Data_Baseline!$C112:$AZ112,0)+1),Data_Baseline!H112)))),"")</f>
        <v>1.1816408847141328E-5</v>
      </c>
      <c r="J112">
        <f ca="1">IFERROR(IF(Data_Baseline!I112="","",IF($C$3="On",IF(J$3&lt;=$B$2,SMALL(Data_Baseline!$C112:$AZ112,COUNTIF(Data_Baseline!$C112:$AZ112,0)+1)/MAX(Data_Baseline!$C112:$AZ112),IF(Data_Baseline!I112=0,SMALL(Data_Baseline!$C112:$AZ112,COUNTIF(Data_Baseline!$C112:$AZ112,0)+1)/MAX(Data_Baseline!$C112:$AZ112),Data_Baseline!I112/MAX(Data_Baseline!$C112:$AZ112))),IF(J$3&lt;=$B$2,SMALL(Data_Baseline!$C112:$AZ112,COUNTIF(Data_Baseline!$C112:$AZ112,0)+1),IF(Data_Baseline!I112=0,SMALL(Data_Baseline!$C112:$AZ112,COUNTIF(Data_Baseline!$C112:$AZ112,0)+1),Data_Baseline!I112)))),"")</f>
        <v>1.1816408847141328E-5</v>
      </c>
      <c r="K112">
        <f ca="1">IFERROR(IF(Data_Baseline!J112="","",IF($C$3="On",IF(K$3&lt;=$B$2,SMALL(Data_Baseline!$C112:$AZ112,COUNTIF(Data_Baseline!$C112:$AZ112,0)+1)/MAX(Data_Baseline!$C112:$AZ112),IF(Data_Baseline!J112=0,SMALL(Data_Baseline!$C112:$AZ112,COUNTIF(Data_Baseline!$C112:$AZ112,0)+1)/MAX(Data_Baseline!$C112:$AZ112),Data_Baseline!J112/MAX(Data_Baseline!$C112:$AZ112))),IF(K$3&lt;=$B$2,SMALL(Data_Baseline!$C112:$AZ112,COUNTIF(Data_Baseline!$C112:$AZ112,0)+1),IF(Data_Baseline!J112=0,SMALL(Data_Baseline!$C112:$AZ112,COUNTIF(Data_Baseline!$C112:$AZ112,0)+1),Data_Baseline!J112)))),"")</f>
        <v>1.1816408847141328E-5</v>
      </c>
      <c r="L112">
        <f ca="1">IFERROR(IF(Data_Baseline!K112="","",IF($C$3="On",IF(L$3&lt;=$B$2,SMALL(Data_Baseline!$C112:$AZ112,COUNTIF(Data_Baseline!$C112:$AZ112,0)+1)/MAX(Data_Baseline!$C112:$AZ112),IF(Data_Baseline!K112=0,SMALL(Data_Baseline!$C112:$AZ112,COUNTIF(Data_Baseline!$C112:$AZ112,0)+1)/MAX(Data_Baseline!$C112:$AZ112),Data_Baseline!K112/MAX(Data_Baseline!$C112:$AZ112))),IF(L$3&lt;=$B$2,SMALL(Data_Baseline!$C112:$AZ112,COUNTIF(Data_Baseline!$C112:$AZ112,0)+1),IF(Data_Baseline!K112=0,SMALL(Data_Baseline!$C112:$AZ112,COUNTIF(Data_Baseline!$C112:$AZ112,0)+1),Data_Baseline!K112)))),"")</f>
        <v>1.1816408847141328E-5</v>
      </c>
      <c r="M112">
        <f ca="1">IFERROR(IF(Data_Baseline!L112="","",IF($C$3="On",IF(M$3&lt;=$B$2,SMALL(Data_Baseline!$C112:$AZ112,COUNTIF(Data_Baseline!$C112:$AZ112,0)+1)/MAX(Data_Baseline!$C112:$AZ112),IF(Data_Baseline!L112=0,SMALL(Data_Baseline!$C112:$AZ112,COUNTIF(Data_Baseline!$C112:$AZ112,0)+1)/MAX(Data_Baseline!$C112:$AZ112),Data_Baseline!L112/MAX(Data_Baseline!$C112:$AZ112))),IF(M$3&lt;=$B$2,SMALL(Data_Baseline!$C112:$AZ112,COUNTIF(Data_Baseline!$C112:$AZ112,0)+1),IF(Data_Baseline!L112=0,SMALL(Data_Baseline!$C112:$AZ112,COUNTIF(Data_Baseline!$C112:$AZ112,0)+1),Data_Baseline!L112)))),"")</f>
        <v>1.1816408847141328E-5</v>
      </c>
      <c r="N112">
        <f ca="1">IFERROR(IF(Data_Baseline!M112="","",IF($C$3="On",IF(N$3&lt;=$B$2,SMALL(Data_Baseline!$C112:$AZ112,COUNTIF(Data_Baseline!$C112:$AZ112,0)+1)/MAX(Data_Baseline!$C112:$AZ112),IF(Data_Baseline!M112=0,SMALL(Data_Baseline!$C112:$AZ112,COUNTIF(Data_Baseline!$C112:$AZ112,0)+1)/MAX(Data_Baseline!$C112:$AZ112),Data_Baseline!M112/MAX(Data_Baseline!$C112:$AZ112))),IF(N$3&lt;=$B$2,SMALL(Data_Baseline!$C112:$AZ112,COUNTIF(Data_Baseline!$C112:$AZ112,0)+1),IF(Data_Baseline!M112=0,SMALL(Data_Baseline!$C112:$AZ112,COUNTIF(Data_Baseline!$C112:$AZ112,0)+1),Data_Baseline!M112)))),"")</f>
        <v>1.1816408847141328E-5</v>
      </c>
      <c r="O112">
        <f ca="1">IFERROR(IF(Data_Baseline!N112="","",IF($C$3="On",IF(O$3&lt;=$B$2,SMALL(Data_Baseline!$C112:$AZ112,COUNTIF(Data_Baseline!$C112:$AZ112,0)+1)/MAX(Data_Baseline!$C112:$AZ112),IF(Data_Baseline!N112=0,SMALL(Data_Baseline!$C112:$AZ112,COUNTIF(Data_Baseline!$C112:$AZ112,0)+1)/MAX(Data_Baseline!$C112:$AZ112),Data_Baseline!N112/MAX(Data_Baseline!$C112:$AZ112))),IF(O$3&lt;=$B$2,SMALL(Data_Baseline!$C112:$AZ112,COUNTIF(Data_Baseline!$C112:$AZ112,0)+1),IF(Data_Baseline!N112=0,SMALL(Data_Baseline!$C112:$AZ112,COUNTIF(Data_Baseline!$C112:$AZ112,0)+1),Data_Baseline!N112)))),"")</f>
        <v>1.1816408847141328E-5</v>
      </c>
      <c r="P112">
        <f ca="1">IFERROR(IF(Data_Baseline!O112="","",IF($C$3="On",IF(P$3&lt;=$B$2,SMALL(Data_Baseline!$C112:$AZ112,COUNTIF(Data_Baseline!$C112:$AZ112,0)+1)/MAX(Data_Baseline!$C112:$AZ112),IF(Data_Baseline!O112=0,SMALL(Data_Baseline!$C112:$AZ112,COUNTIF(Data_Baseline!$C112:$AZ112,0)+1)/MAX(Data_Baseline!$C112:$AZ112),Data_Baseline!O112/MAX(Data_Baseline!$C112:$AZ112))),IF(P$3&lt;=$B$2,SMALL(Data_Baseline!$C112:$AZ112,COUNTIF(Data_Baseline!$C112:$AZ112,0)+1),IF(Data_Baseline!O112=0,SMALL(Data_Baseline!$C112:$AZ112,COUNTIF(Data_Baseline!$C112:$AZ112,0)+1),Data_Baseline!O112)))),"")</f>
        <v>1.1816408847141328E-5</v>
      </c>
      <c r="Q112">
        <f ca="1">IFERROR(IF(Data_Baseline!P112="","",IF($C$3="On",IF(Q$3&lt;=$B$2,SMALL(Data_Baseline!$C112:$AZ112,COUNTIF(Data_Baseline!$C112:$AZ112,0)+1)/MAX(Data_Baseline!$C112:$AZ112),IF(Data_Baseline!P112=0,SMALL(Data_Baseline!$C112:$AZ112,COUNTIF(Data_Baseline!$C112:$AZ112,0)+1)/MAX(Data_Baseline!$C112:$AZ112),Data_Baseline!P112/MAX(Data_Baseline!$C112:$AZ112))),IF(Q$3&lt;=$B$2,SMALL(Data_Baseline!$C112:$AZ112,COUNTIF(Data_Baseline!$C112:$AZ112,0)+1),IF(Data_Baseline!P112=0,SMALL(Data_Baseline!$C112:$AZ112,COUNTIF(Data_Baseline!$C112:$AZ112,0)+1),Data_Baseline!P112)))),"")</f>
        <v>1.1816408847141328E-5</v>
      </c>
      <c r="R112">
        <f ca="1">IFERROR(IF(Data_Baseline!Q112="","",IF($C$3="On",IF(R$3&lt;=$B$2,SMALL(Data_Baseline!$C112:$AZ112,COUNTIF(Data_Baseline!$C112:$AZ112,0)+1)/MAX(Data_Baseline!$C112:$AZ112),IF(Data_Baseline!Q112=0,SMALL(Data_Baseline!$C112:$AZ112,COUNTIF(Data_Baseline!$C112:$AZ112,0)+1)/MAX(Data_Baseline!$C112:$AZ112),Data_Baseline!Q112/MAX(Data_Baseline!$C112:$AZ112))),IF(R$3&lt;=$B$2,SMALL(Data_Baseline!$C112:$AZ112,COUNTIF(Data_Baseline!$C112:$AZ112,0)+1),IF(Data_Baseline!Q112=0,SMALL(Data_Baseline!$C112:$AZ112,COUNTIF(Data_Baseline!$C112:$AZ112,0)+1),Data_Baseline!Q112)))),"")</f>
        <v>1.1816408847141328E-5</v>
      </c>
      <c r="S112">
        <f ca="1">IFERROR(IF(Data_Baseline!R112="","",IF($C$3="On",IF(S$3&lt;=$B$2,SMALL(Data_Baseline!$C112:$AZ112,COUNTIF(Data_Baseline!$C112:$AZ112,0)+1)/MAX(Data_Baseline!$C112:$AZ112),IF(Data_Baseline!R112=0,SMALL(Data_Baseline!$C112:$AZ112,COUNTIF(Data_Baseline!$C112:$AZ112,0)+1)/MAX(Data_Baseline!$C112:$AZ112),Data_Baseline!R112/MAX(Data_Baseline!$C112:$AZ112))),IF(S$3&lt;=$B$2,SMALL(Data_Baseline!$C112:$AZ112,COUNTIF(Data_Baseline!$C112:$AZ112,0)+1),IF(Data_Baseline!R112=0,SMALL(Data_Baseline!$C112:$AZ112,COUNTIF(Data_Baseline!$C112:$AZ112,0)+1),Data_Baseline!R112)))),"")</f>
        <v>1.1816408847141328E-5</v>
      </c>
      <c r="T112">
        <f ca="1">IFERROR(IF(Data_Baseline!S112="","",IF($C$3="On",IF(T$3&lt;=$B$2,SMALL(Data_Baseline!$C112:$AZ112,COUNTIF(Data_Baseline!$C112:$AZ112,0)+1)/MAX(Data_Baseline!$C112:$AZ112),IF(Data_Baseline!S112=0,SMALL(Data_Baseline!$C112:$AZ112,COUNTIF(Data_Baseline!$C112:$AZ112,0)+1)/MAX(Data_Baseline!$C112:$AZ112),Data_Baseline!S112/MAX(Data_Baseline!$C112:$AZ112))),IF(T$3&lt;=$B$2,SMALL(Data_Baseline!$C112:$AZ112,COUNTIF(Data_Baseline!$C112:$AZ112,0)+1),IF(Data_Baseline!S112=0,SMALL(Data_Baseline!$C112:$AZ112,COUNTIF(Data_Baseline!$C112:$AZ112,0)+1),Data_Baseline!S112)))),"")</f>
        <v>1.1816408847141328E-5</v>
      </c>
      <c r="U112">
        <f ca="1">IFERROR(IF(Data_Baseline!T112="","",IF($C$3="On",IF(U$3&lt;=$B$2,SMALL(Data_Baseline!$C112:$AZ112,COUNTIF(Data_Baseline!$C112:$AZ112,0)+1)/MAX(Data_Baseline!$C112:$AZ112),IF(Data_Baseline!T112=0,SMALL(Data_Baseline!$C112:$AZ112,COUNTIF(Data_Baseline!$C112:$AZ112,0)+1)/MAX(Data_Baseline!$C112:$AZ112),Data_Baseline!T112/MAX(Data_Baseline!$C112:$AZ112))),IF(U$3&lt;=$B$2,SMALL(Data_Baseline!$C112:$AZ112,COUNTIF(Data_Baseline!$C112:$AZ112,0)+1),IF(Data_Baseline!T112=0,SMALL(Data_Baseline!$C112:$AZ112,COUNTIF(Data_Baseline!$C112:$AZ112,0)+1),Data_Baseline!T112)))),"")</f>
        <v>1.1816408847141328E-5</v>
      </c>
      <c r="V112">
        <f ca="1">IFERROR(IF(Data_Baseline!U112="","",IF($C$3="On",IF(V$3&lt;=$B$2,SMALL(Data_Baseline!$C112:$AZ112,COUNTIF(Data_Baseline!$C112:$AZ112,0)+1)/MAX(Data_Baseline!$C112:$AZ112),IF(Data_Baseline!U112=0,SMALL(Data_Baseline!$C112:$AZ112,COUNTIF(Data_Baseline!$C112:$AZ112,0)+1)/MAX(Data_Baseline!$C112:$AZ112),Data_Baseline!U112/MAX(Data_Baseline!$C112:$AZ112))),IF(V$3&lt;=$B$2,SMALL(Data_Baseline!$C112:$AZ112,COUNTIF(Data_Baseline!$C112:$AZ112,0)+1),IF(Data_Baseline!U112=0,SMALL(Data_Baseline!$C112:$AZ112,COUNTIF(Data_Baseline!$C112:$AZ112,0)+1),Data_Baseline!U112)))),"")</f>
        <v>1.1816408847141328E-5</v>
      </c>
      <c r="W112">
        <f ca="1">IFERROR(IF(Data_Baseline!V112="","",IF($C$3="On",IF(W$3&lt;=$B$2,SMALL(Data_Baseline!$C112:$AZ112,COUNTIF(Data_Baseline!$C112:$AZ112,0)+1)/MAX(Data_Baseline!$C112:$AZ112),IF(Data_Baseline!V112=0,SMALL(Data_Baseline!$C112:$AZ112,COUNTIF(Data_Baseline!$C112:$AZ112,0)+1)/MAX(Data_Baseline!$C112:$AZ112),Data_Baseline!V112/MAX(Data_Baseline!$C112:$AZ112))),IF(W$3&lt;=$B$2,SMALL(Data_Baseline!$C112:$AZ112,COUNTIF(Data_Baseline!$C112:$AZ112,0)+1),IF(Data_Baseline!V112=0,SMALL(Data_Baseline!$C112:$AZ112,COUNTIF(Data_Baseline!$C112:$AZ112,0)+1),Data_Baseline!V112)))),"")</f>
        <v>1.1816408847141328E-5</v>
      </c>
      <c r="X112">
        <f ca="1">IFERROR(IF(Data_Baseline!W112="","",IF($C$3="On",IF(X$3&lt;=$B$2,SMALL(Data_Baseline!$C112:$AZ112,COUNTIF(Data_Baseline!$C112:$AZ112,0)+1)/MAX(Data_Baseline!$C112:$AZ112),IF(Data_Baseline!W112=0,SMALL(Data_Baseline!$C112:$AZ112,COUNTIF(Data_Baseline!$C112:$AZ112,0)+1)/MAX(Data_Baseline!$C112:$AZ112),Data_Baseline!W112/MAX(Data_Baseline!$C112:$AZ112))),IF(X$3&lt;=$B$2,SMALL(Data_Baseline!$C112:$AZ112,COUNTIF(Data_Baseline!$C112:$AZ112,0)+1),IF(Data_Baseline!W112=0,SMALL(Data_Baseline!$C112:$AZ112,COUNTIF(Data_Baseline!$C112:$AZ112,0)+1),Data_Baseline!W112)))),"")</f>
        <v>1.1816408847141328E-5</v>
      </c>
      <c r="Y112">
        <f ca="1">IFERROR(IF(Data_Baseline!X112="","",IF($C$3="On",IF(Y$3&lt;=$B$2,SMALL(Data_Baseline!$C112:$AZ112,COUNTIF(Data_Baseline!$C112:$AZ112,0)+1)/MAX(Data_Baseline!$C112:$AZ112),IF(Data_Baseline!X112=0,SMALL(Data_Baseline!$C112:$AZ112,COUNTIF(Data_Baseline!$C112:$AZ112,0)+1)/MAX(Data_Baseline!$C112:$AZ112),Data_Baseline!X112/MAX(Data_Baseline!$C112:$AZ112))),IF(Y$3&lt;=$B$2,SMALL(Data_Baseline!$C112:$AZ112,COUNTIF(Data_Baseline!$C112:$AZ112,0)+1),IF(Data_Baseline!X112=0,SMALL(Data_Baseline!$C112:$AZ112,COUNTIF(Data_Baseline!$C112:$AZ112,0)+1),Data_Baseline!X112)))),"")</f>
        <v>1.1816408847141328E-5</v>
      </c>
      <c r="Z112">
        <f ca="1">IFERROR(IF(Data_Baseline!Y112="","",IF($C$3="On",IF(Z$3&lt;=$B$2,SMALL(Data_Baseline!$C112:$AZ112,COUNTIF(Data_Baseline!$C112:$AZ112,0)+1)/MAX(Data_Baseline!$C112:$AZ112),IF(Data_Baseline!Y112=0,SMALL(Data_Baseline!$C112:$AZ112,COUNTIF(Data_Baseline!$C112:$AZ112,0)+1)/MAX(Data_Baseline!$C112:$AZ112),Data_Baseline!Y112/MAX(Data_Baseline!$C112:$AZ112))),IF(Z$3&lt;=$B$2,SMALL(Data_Baseline!$C112:$AZ112,COUNTIF(Data_Baseline!$C112:$AZ112,0)+1),IF(Data_Baseline!Y112=0,SMALL(Data_Baseline!$C112:$AZ112,COUNTIF(Data_Baseline!$C112:$AZ112,0)+1),Data_Baseline!Y112)))),"")</f>
        <v>9.1426475092527563E-5</v>
      </c>
      <c r="AA112">
        <f ca="1">IFERROR(IF(Data_Baseline!Z112="","",IF($C$3="On",IF(AA$3&lt;=$B$2,SMALL(Data_Baseline!$C112:$AZ112,COUNTIF(Data_Baseline!$C112:$AZ112,0)+1)/MAX(Data_Baseline!$C112:$AZ112),IF(Data_Baseline!Z112=0,SMALL(Data_Baseline!$C112:$AZ112,COUNTIF(Data_Baseline!$C112:$AZ112,0)+1)/MAX(Data_Baseline!$C112:$AZ112),Data_Baseline!Z112/MAX(Data_Baseline!$C112:$AZ112))),IF(AA$3&lt;=$B$2,SMALL(Data_Baseline!$C112:$AZ112,COUNTIF(Data_Baseline!$C112:$AZ112,0)+1),IF(Data_Baseline!Z112=0,SMALL(Data_Baseline!$C112:$AZ112,COUNTIF(Data_Baseline!$C112:$AZ112,0)+1),Data_Baseline!Z112)))),"")</f>
        <v>2.1308434977999869E-3</v>
      </c>
      <c r="AB112">
        <f ca="1">IFERROR(IF(Data_Baseline!AA112="","",IF($C$3="On",IF(AB$3&lt;=$B$2,SMALL(Data_Baseline!$C112:$AZ112,COUNTIF(Data_Baseline!$C112:$AZ112,0)+1)/MAX(Data_Baseline!$C112:$AZ112),IF(Data_Baseline!AA112=0,SMALL(Data_Baseline!$C112:$AZ112,COUNTIF(Data_Baseline!$C112:$AZ112,0)+1)/MAX(Data_Baseline!$C112:$AZ112),Data_Baseline!AA112/MAX(Data_Baseline!$C112:$AZ112))),IF(AB$3&lt;=$B$2,SMALL(Data_Baseline!$C112:$AZ112,COUNTIF(Data_Baseline!$C112:$AZ112,0)+1),IF(Data_Baseline!AA112=0,SMALL(Data_Baseline!$C112:$AZ112,COUNTIF(Data_Baseline!$C112:$AZ112,0)+1),Data_Baseline!AA112)))),"")</f>
        <v>7.2195458189414285E-3</v>
      </c>
      <c r="AC112">
        <f ca="1">IFERROR(IF(Data_Baseline!AB112="","",IF($C$3="On",IF(AC$3&lt;=$B$2,SMALL(Data_Baseline!$C112:$AZ112,COUNTIF(Data_Baseline!$C112:$AZ112,0)+1)/MAX(Data_Baseline!$C112:$AZ112),IF(Data_Baseline!AB112=0,SMALL(Data_Baseline!$C112:$AZ112,COUNTIF(Data_Baseline!$C112:$AZ112,0)+1)/MAX(Data_Baseline!$C112:$AZ112),Data_Baseline!AB112/MAX(Data_Baseline!$C112:$AZ112))),IF(AC$3&lt;=$B$2,SMALL(Data_Baseline!$C112:$AZ112,COUNTIF(Data_Baseline!$C112:$AZ112,0)+1),IF(Data_Baseline!AB112=0,SMALL(Data_Baseline!$C112:$AZ112,COUNTIF(Data_Baseline!$C112:$AZ112,0)+1),Data_Baseline!AB112)))),"")</f>
        <v>1.6398626281572851E-2</v>
      </c>
      <c r="AD112">
        <f ca="1">IFERROR(IF(Data_Baseline!AC112="","",IF($C$3="On",IF(AD$3&lt;=$B$2,SMALL(Data_Baseline!$C112:$AZ112,COUNTIF(Data_Baseline!$C112:$AZ112,0)+1)/MAX(Data_Baseline!$C112:$AZ112),IF(Data_Baseline!AC112=0,SMALL(Data_Baseline!$C112:$AZ112,COUNTIF(Data_Baseline!$C112:$AZ112,0)+1)/MAX(Data_Baseline!$C112:$AZ112),Data_Baseline!AC112/MAX(Data_Baseline!$C112:$AZ112))),IF(AD$3&lt;=$B$2,SMALL(Data_Baseline!$C112:$AZ112,COUNTIF(Data_Baseline!$C112:$AZ112,0)+1),IF(Data_Baseline!AC112=0,SMALL(Data_Baseline!$C112:$AZ112,COUNTIF(Data_Baseline!$C112:$AZ112,0)+1),Data_Baseline!AC112)))),"")</f>
        <v>3.4440619303419184E-2</v>
      </c>
      <c r="AE112">
        <f ca="1">IFERROR(IF(Data_Baseline!AD112="","",IF($C$3="On",IF(AE$3&lt;=$B$2,SMALL(Data_Baseline!$C112:$AZ112,COUNTIF(Data_Baseline!$C112:$AZ112,0)+1)/MAX(Data_Baseline!$C112:$AZ112),IF(Data_Baseline!AD112=0,SMALL(Data_Baseline!$C112:$AZ112,COUNTIF(Data_Baseline!$C112:$AZ112,0)+1)/MAX(Data_Baseline!$C112:$AZ112),Data_Baseline!AD112/MAX(Data_Baseline!$C112:$AZ112))),IF(AE$3&lt;=$B$2,SMALL(Data_Baseline!$C112:$AZ112,COUNTIF(Data_Baseline!$C112:$AZ112,0)+1),IF(Data_Baseline!AD112=0,SMALL(Data_Baseline!$C112:$AZ112,COUNTIF(Data_Baseline!$C112:$AZ112,0)+1),Data_Baseline!AD112)))),"")</f>
        <v>6.7046705753176949E-2</v>
      </c>
      <c r="AF112">
        <f ca="1">IFERROR(IF(Data_Baseline!AE112="","",IF($C$3="On",IF(AF$3&lt;=$B$2,SMALL(Data_Baseline!$C112:$AZ112,COUNTIF(Data_Baseline!$C112:$AZ112,0)+1)/MAX(Data_Baseline!$C112:$AZ112),IF(Data_Baseline!AE112=0,SMALL(Data_Baseline!$C112:$AZ112,COUNTIF(Data_Baseline!$C112:$AZ112,0)+1)/MAX(Data_Baseline!$C112:$AZ112),Data_Baseline!AE112/MAX(Data_Baseline!$C112:$AZ112))),IF(AF$3&lt;=$B$2,SMALL(Data_Baseline!$C112:$AZ112,COUNTIF(Data_Baseline!$C112:$AZ112,0)+1),IF(Data_Baseline!AE112=0,SMALL(Data_Baseline!$C112:$AZ112,COUNTIF(Data_Baseline!$C112:$AZ112,0)+1),Data_Baseline!AE112)))),"")</f>
        <v>0.12607279243609176</v>
      </c>
      <c r="AG112">
        <f ca="1">IFERROR(IF(Data_Baseline!AF112="","",IF($C$3="On",IF(AG$3&lt;=$B$2,SMALL(Data_Baseline!$C112:$AZ112,COUNTIF(Data_Baseline!$C112:$AZ112,0)+1)/MAX(Data_Baseline!$C112:$AZ112),IF(Data_Baseline!AF112=0,SMALL(Data_Baseline!$C112:$AZ112,COUNTIF(Data_Baseline!$C112:$AZ112,0)+1)/MAX(Data_Baseline!$C112:$AZ112),Data_Baseline!AF112/MAX(Data_Baseline!$C112:$AZ112))),IF(AG$3&lt;=$B$2,SMALL(Data_Baseline!$C112:$AZ112,COUNTIF(Data_Baseline!$C112:$AZ112,0)+1),IF(Data_Baseline!AF112=0,SMALL(Data_Baseline!$C112:$AZ112,COUNTIF(Data_Baseline!$C112:$AZ112,0)+1),Data_Baseline!AF112)))),"")</f>
        <v>0.22229321256512113</v>
      </c>
      <c r="AH112">
        <f ca="1">IFERROR(IF(Data_Baseline!AG112="","",IF($C$3="On",IF(AH$3&lt;=$B$2,SMALL(Data_Baseline!$C112:$AZ112,COUNTIF(Data_Baseline!$C112:$AZ112,0)+1)/MAX(Data_Baseline!$C112:$AZ112),IF(Data_Baseline!AG112=0,SMALL(Data_Baseline!$C112:$AZ112,COUNTIF(Data_Baseline!$C112:$AZ112,0)+1)/MAX(Data_Baseline!$C112:$AZ112),Data_Baseline!AG112/MAX(Data_Baseline!$C112:$AZ112))),IF(AH$3&lt;=$B$2,SMALL(Data_Baseline!$C112:$AZ112,COUNTIF(Data_Baseline!$C112:$AZ112,0)+1),IF(Data_Baseline!AG112=0,SMALL(Data_Baseline!$C112:$AZ112,COUNTIF(Data_Baseline!$C112:$AZ112,0)+1),Data_Baseline!AG112)))),"")</f>
        <v>0.35952985098377432</v>
      </c>
      <c r="AI112">
        <f ca="1">IFERROR(IF(Data_Baseline!AH112="","",IF($C$3="On",IF(AI$3&lt;=$B$2,SMALL(Data_Baseline!$C112:$AZ112,COUNTIF(Data_Baseline!$C112:$AZ112,0)+1)/MAX(Data_Baseline!$C112:$AZ112),IF(Data_Baseline!AH112=0,SMALL(Data_Baseline!$C112:$AZ112,COUNTIF(Data_Baseline!$C112:$AZ112,0)+1)/MAX(Data_Baseline!$C112:$AZ112),Data_Baseline!AH112/MAX(Data_Baseline!$C112:$AZ112))),IF(AI$3&lt;=$B$2,SMALL(Data_Baseline!$C112:$AZ112,COUNTIF(Data_Baseline!$C112:$AZ112,0)+1),IF(Data_Baseline!AH112=0,SMALL(Data_Baseline!$C112:$AZ112,COUNTIF(Data_Baseline!$C112:$AZ112,0)+1),Data_Baseline!AH112)))),"")</f>
        <v>0.51808053500376705</v>
      </c>
      <c r="AJ112">
        <f ca="1">IFERROR(IF(Data_Baseline!AI112="","",IF($C$3="On",IF(AJ$3&lt;=$B$2,SMALL(Data_Baseline!$C112:$AZ112,COUNTIF(Data_Baseline!$C112:$AZ112,0)+1)/MAX(Data_Baseline!$C112:$AZ112),IF(Data_Baseline!AI112=0,SMALL(Data_Baseline!$C112:$AZ112,COUNTIF(Data_Baseline!$C112:$AZ112,0)+1)/MAX(Data_Baseline!$C112:$AZ112),Data_Baseline!AI112/MAX(Data_Baseline!$C112:$AZ112))),IF(AJ$3&lt;=$B$2,SMALL(Data_Baseline!$C112:$AZ112,COUNTIF(Data_Baseline!$C112:$AZ112,0)+1),IF(Data_Baseline!AI112=0,SMALL(Data_Baseline!$C112:$AZ112,COUNTIF(Data_Baseline!$C112:$AZ112,0)+1),Data_Baseline!AI112)))),"")</f>
        <v>0.67074290684459092</v>
      </c>
      <c r="AK112">
        <f ca="1">IFERROR(IF(Data_Baseline!AJ112="","",IF($C$3="On",IF(AK$3&lt;=$B$2,SMALL(Data_Baseline!$C112:$AZ112,COUNTIF(Data_Baseline!$C112:$AZ112,0)+1)/MAX(Data_Baseline!$C112:$AZ112),IF(Data_Baseline!AJ112=0,SMALL(Data_Baseline!$C112:$AZ112,COUNTIF(Data_Baseline!$C112:$AZ112,0)+1)/MAX(Data_Baseline!$C112:$AZ112),Data_Baseline!AJ112/MAX(Data_Baseline!$C112:$AZ112))),IF(AK$3&lt;=$B$2,SMALL(Data_Baseline!$C112:$AZ112,COUNTIF(Data_Baseline!$C112:$AZ112,0)+1),IF(Data_Baseline!AJ112=0,SMALL(Data_Baseline!$C112:$AZ112,COUNTIF(Data_Baseline!$C112:$AZ112,0)+1),Data_Baseline!AJ112)))),"")</f>
        <v>0.79217945255807354</v>
      </c>
      <c r="AL112">
        <f ca="1">IFERROR(IF(Data_Baseline!AK112="","",IF($C$3="On",IF(AL$3&lt;=$B$2,SMALL(Data_Baseline!$C112:$AZ112,COUNTIF(Data_Baseline!$C112:$AZ112,0)+1)/MAX(Data_Baseline!$C112:$AZ112),IF(Data_Baseline!AK112=0,SMALL(Data_Baseline!$C112:$AZ112,COUNTIF(Data_Baseline!$C112:$AZ112,0)+1)/MAX(Data_Baseline!$C112:$AZ112),Data_Baseline!AK112/MAX(Data_Baseline!$C112:$AZ112))),IF(AL$3&lt;=$B$2,SMALL(Data_Baseline!$C112:$AZ112,COUNTIF(Data_Baseline!$C112:$AZ112,0)+1),IF(Data_Baseline!AK112=0,SMALL(Data_Baseline!$C112:$AZ112,COUNTIF(Data_Baseline!$C112:$AZ112,0)+1),Data_Baseline!AK112)))),"")</f>
        <v>0.87736823510121398</v>
      </c>
      <c r="AM112">
        <f ca="1">IFERROR(IF(Data_Baseline!AL112="","",IF($C$3="On",IF(AM$3&lt;=$B$2,SMALL(Data_Baseline!$C112:$AZ112,COUNTIF(Data_Baseline!$C112:$AZ112,0)+1)/MAX(Data_Baseline!$C112:$AZ112),IF(Data_Baseline!AL112=0,SMALL(Data_Baseline!$C112:$AZ112,COUNTIF(Data_Baseline!$C112:$AZ112,0)+1)/MAX(Data_Baseline!$C112:$AZ112),Data_Baseline!AL112/MAX(Data_Baseline!$C112:$AZ112))),IF(AM$3&lt;=$B$2,SMALL(Data_Baseline!$C112:$AZ112,COUNTIF(Data_Baseline!$C112:$AZ112,0)+1),IF(Data_Baseline!AL112=0,SMALL(Data_Baseline!$C112:$AZ112,COUNTIF(Data_Baseline!$C112:$AZ112,0)+1),Data_Baseline!AL112)))),"")</f>
        <v>0.93059409039610208</v>
      </c>
      <c r="AN112">
        <f ca="1">IFERROR(IF(Data_Baseline!AM112="","",IF($C$3="On",IF(AN$3&lt;=$B$2,SMALL(Data_Baseline!$C112:$AZ112,COUNTIF(Data_Baseline!$C112:$AZ112,0)+1)/MAX(Data_Baseline!$C112:$AZ112),IF(Data_Baseline!AM112=0,SMALL(Data_Baseline!$C112:$AZ112,COUNTIF(Data_Baseline!$C112:$AZ112,0)+1)/MAX(Data_Baseline!$C112:$AZ112),Data_Baseline!AM112/MAX(Data_Baseline!$C112:$AZ112))),IF(AN$3&lt;=$B$2,SMALL(Data_Baseline!$C112:$AZ112,COUNTIF(Data_Baseline!$C112:$AZ112,0)+1),IF(Data_Baseline!AM112=0,SMALL(Data_Baseline!$C112:$AZ112,COUNTIF(Data_Baseline!$C112:$AZ112,0)+1),Data_Baseline!AM112)))),"")</f>
        <v>0.96236337315085474</v>
      </c>
      <c r="AO112">
        <f ca="1">IFERROR(IF(Data_Baseline!AN112="","",IF($C$3="On",IF(AO$3&lt;=$B$2,SMALL(Data_Baseline!$C112:$AZ112,COUNTIF(Data_Baseline!$C112:$AZ112,0)+1)/MAX(Data_Baseline!$C112:$AZ112),IF(Data_Baseline!AN112=0,SMALL(Data_Baseline!$C112:$AZ112,COUNTIF(Data_Baseline!$C112:$AZ112,0)+1)/MAX(Data_Baseline!$C112:$AZ112),Data_Baseline!AN112/MAX(Data_Baseline!$C112:$AZ112))),IF(AO$3&lt;=$B$2,SMALL(Data_Baseline!$C112:$AZ112,COUNTIF(Data_Baseline!$C112:$AZ112,0)+1),IF(Data_Baseline!AN112=0,SMALL(Data_Baseline!$C112:$AZ112,COUNTIF(Data_Baseline!$C112:$AZ112,0)+1),Data_Baseline!AN112)))),"")</f>
        <v>0.9816949641539866</v>
      </c>
      <c r="AP112">
        <f ca="1">IFERROR(IF(Data_Baseline!AO112="","",IF($C$3="On",IF(AP$3&lt;=$B$2,SMALL(Data_Baseline!$C112:$AZ112,COUNTIF(Data_Baseline!$C112:$AZ112,0)+1)/MAX(Data_Baseline!$C112:$AZ112),IF(Data_Baseline!AO112=0,SMALL(Data_Baseline!$C112:$AZ112,COUNTIF(Data_Baseline!$C112:$AZ112,0)+1)/MAX(Data_Baseline!$C112:$AZ112),Data_Baseline!AO112/MAX(Data_Baseline!$C112:$AZ112))),IF(AP$3&lt;=$B$2,SMALL(Data_Baseline!$C112:$AZ112,COUNTIF(Data_Baseline!$C112:$AZ112,0)+1),IF(Data_Baseline!AO112=0,SMALL(Data_Baseline!$C112:$AZ112,COUNTIF(Data_Baseline!$C112:$AZ112,0)+1),Data_Baseline!AO112)))),"")</f>
        <v>0.99455818443168176</v>
      </c>
      <c r="AQ112">
        <f ca="1">IFERROR(IF(Data_Baseline!AP112="","",IF($C$3="On",IF(AQ$3&lt;=$B$2,SMALL(Data_Baseline!$C112:$AZ112,COUNTIF(Data_Baseline!$C112:$AZ112,0)+1)/MAX(Data_Baseline!$C112:$AZ112),IF(Data_Baseline!AP112=0,SMALL(Data_Baseline!$C112:$AZ112,COUNTIF(Data_Baseline!$C112:$AZ112,0)+1)/MAX(Data_Baseline!$C112:$AZ112),Data_Baseline!AP112/MAX(Data_Baseline!$C112:$AZ112))),IF(AQ$3&lt;=$B$2,SMALL(Data_Baseline!$C112:$AZ112,COUNTIF(Data_Baseline!$C112:$AZ112,0)+1),IF(Data_Baseline!AP112=0,SMALL(Data_Baseline!$C112:$AZ112,COUNTIF(Data_Baseline!$C112:$AZ112,0)+1),Data_Baseline!AP112)))),"")</f>
        <v>1</v>
      </c>
      <c r="AR112" t="str">
        <f>IFERROR(IF(Data_Baseline!AQ112="","",IF($C$3="On",IF(AR$3&lt;=$B$2,SMALL(Data_Baseline!$C112:$AZ112,COUNTIF(Data_Baseline!$C112:$AZ112,0)+1)/MAX(Data_Baseline!$C112:$AZ112),IF(Data_Baseline!AQ112=0,SMALL(Data_Baseline!$C112:$AZ112,COUNTIF(Data_Baseline!$C112:$AZ112,0)+1)/MAX(Data_Baseline!$C112:$AZ112),Data_Baseline!AQ112/MAX(Data_Baseline!$C112:$AZ112))),IF(AR$3&lt;=$B$2,SMALL(Data_Baseline!$C112:$AZ112,COUNTIF(Data_Baseline!$C112:$AZ112,0)+1),IF(Data_Baseline!AQ112=0,SMALL(Data_Baseline!$C112:$AZ112,COUNTIF(Data_Baseline!$C112:$AZ112,0)+1),Data_Baseline!AQ112)))),"")</f>
        <v/>
      </c>
      <c r="AS112" t="str">
        <f>IFERROR(IF(Data_Baseline!AR112="","",IF($C$3="On",IF(AS$3&lt;=$B$2,SMALL(Data_Baseline!$C112:$AZ112,COUNTIF(Data_Baseline!$C112:$AZ112,0)+1)/MAX(Data_Baseline!$C112:$AZ112),IF(Data_Baseline!AR112=0,SMALL(Data_Baseline!$C112:$AZ112,COUNTIF(Data_Baseline!$C112:$AZ112,0)+1)/MAX(Data_Baseline!$C112:$AZ112),Data_Baseline!AR112/MAX(Data_Baseline!$C112:$AZ112))),IF(AS$3&lt;=$B$2,SMALL(Data_Baseline!$C112:$AZ112,COUNTIF(Data_Baseline!$C112:$AZ112,0)+1),IF(Data_Baseline!AR112=0,SMALL(Data_Baseline!$C112:$AZ112,COUNTIF(Data_Baseline!$C112:$AZ112,0)+1),Data_Baseline!AR112)))),"")</f>
        <v/>
      </c>
      <c r="AT112" t="str">
        <f>IFERROR(IF(Data_Baseline!AS112="","",IF($C$3="On",IF(AT$3&lt;=$B$2,SMALL(Data_Baseline!$C112:$AZ112,COUNTIF(Data_Baseline!$C112:$AZ112,0)+1)/MAX(Data_Baseline!$C112:$AZ112),IF(Data_Baseline!AS112=0,SMALL(Data_Baseline!$C112:$AZ112,COUNTIF(Data_Baseline!$C112:$AZ112,0)+1)/MAX(Data_Baseline!$C112:$AZ112),Data_Baseline!AS112/MAX(Data_Baseline!$C112:$AZ112))),IF(AT$3&lt;=$B$2,SMALL(Data_Baseline!$C112:$AZ112,COUNTIF(Data_Baseline!$C112:$AZ112,0)+1),IF(Data_Baseline!AS112=0,SMALL(Data_Baseline!$C112:$AZ112,COUNTIF(Data_Baseline!$C112:$AZ112,0)+1),Data_Baseline!AS112)))),"")</f>
        <v/>
      </c>
      <c r="AU112" t="str">
        <f>IFERROR(IF(Data_Baseline!AT112="","",IF($C$3="On",IF(AU$3&lt;=$B$2,SMALL(Data_Baseline!$C112:$AZ112,COUNTIF(Data_Baseline!$C112:$AZ112,0)+1)/MAX(Data_Baseline!$C112:$AZ112),IF(Data_Baseline!AT112=0,SMALL(Data_Baseline!$C112:$AZ112,COUNTIF(Data_Baseline!$C112:$AZ112,0)+1)/MAX(Data_Baseline!$C112:$AZ112),Data_Baseline!AT112/MAX(Data_Baseline!$C112:$AZ112))),IF(AU$3&lt;=$B$2,SMALL(Data_Baseline!$C112:$AZ112,COUNTIF(Data_Baseline!$C112:$AZ112,0)+1),IF(Data_Baseline!AT112=0,SMALL(Data_Baseline!$C112:$AZ112,COUNTIF(Data_Baseline!$C112:$AZ112,0)+1),Data_Baseline!AT112)))),"")</f>
        <v/>
      </c>
      <c r="AV112" t="str">
        <f>IFERROR(IF(Data_Baseline!AU112="","",IF($C$3="On",IF(AV$3&lt;=$B$2,SMALL(Data_Baseline!$C112:$AZ112,COUNTIF(Data_Baseline!$C112:$AZ112,0)+1)/MAX(Data_Baseline!$C112:$AZ112),IF(Data_Baseline!AU112=0,SMALL(Data_Baseline!$C112:$AZ112,COUNTIF(Data_Baseline!$C112:$AZ112,0)+1)/MAX(Data_Baseline!$C112:$AZ112),Data_Baseline!AU112/MAX(Data_Baseline!$C112:$AZ112))),IF(AV$3&lt;=$B$2,SMALL(Data_Baseline!$C112:$AZ112,COUNTIF(Data_Baseline!$C112:$AZ112,0)+1),IF(Data_Baseline!AU112=0,SMALL(Data_Baseline!$C112:$AZ112,COUNTIF(Data_Baseline!$C112:$AZ112,0)+1),Data_Baseline!AU112)))),"")</f>
        <v/>
      </c>
      <c r="AW112" t="str">
        <f>IFERROR(IF(Data_Baseline!AV112="","",IF($C$3="On",IF(AW$3&lt;=$B$2,SMALL(Data_Baseline!$C112:$AZ112,COUNTIF(Data_Baseline!$C112:$AZ112,0)+1)/MAX(Data_Baseline!$C112:$AZ112),IF(Data_Baseline!AV112=0,SMALL(Data_Baseline!$C112:$AZ112,COUNTIF(Data_Baseline!$C112:$AZ112,0)+1)/MAX(Data_Baseline!$C112:$AZ112),Data_Baseline!AV112/MAX(Data_Baseline!$C112:$AZ112))),IF(AW$3&lt;=$B$2,SMALL(Data_Baseline!$C112:$AZ112,COUNTIF(Data_Baseline!$C112:$AZ112,0)+1),IF(Data_Baseline!AV112=0,SMALL(Data_Baseline!$C112:$AZ112,COUNTIF(Data_Baseline!$C112:$AZ112,0)+1),Data_Baseline!AV112)))),"")</f>
        <v/>
      </c>
      <c r="AX112" t="str">
        <f>IFERROR(IF(Data_Baseline!AW112="","",IF($C$3="On",IF(AX$3&lt;=$B$2,SMALL(Data_Baseline!$C112:$AZ112,COUNTIF(Data_Baseline!$C112:$AZ112,0)+1)/MAX(Data_Baseline!$C112:$AZ112),IF(Data_Baseline!AW112=0,SMALL(Data_Baseline!$C112:$AZ112,COUNTIF(Data_Baseline!$C112:$AZ112,0)+1)/MAX(Data_Baseline!$C112:$AZ112),Data_Baseline!AW112/MAX(Data_Baseline!$C112:$AZ112))),IF(AX$3&lt;=$B$2,SMALL(Data_Baseline!$C112:$AZ112,COUNTIF(Data_Baseline!$C112:$AZ112,0)+1),IF(Data_Baseline!AW112=0,SMALL(Data_Baseline!$C112:$AZ112,COUNTIF(Data_Baseline!$C112:$AZ112,0)+1),Data_Baseline!AW112)))),"")</f>
        <v/>
      </c>
      <c r="AY112" t="str">
        <f>IFERROR(IF(Data_Baseline!AX112="","",IF($C$3="On",IF(AY$3&lt;=$B$2,SMALL(Data_Baseline!$C112:$AZ112,COUNTIF(Data_Baseline!$C112:$AZ112,0)+1)/MAX(Data_Baseline!$C112:$AZ112),IF(Data_Baseline!AX112=0,SMALL(Data_Baseline!$C112:$AZ112,COUNTIF(Data_Baseline!$C112:$AZ112,0)+1)/MAX(Data_Baseline!$C112:$AZ112),Data_Baseline!AX112/MAX(Data_Baseline!$C112:$AZ112))),IF(AY$3&lt;=$B$2,SMALL(Data_Baseline!$C112:$AZ112,COUNTIF(Data_Baseline!$C112:$AZ112,0)+1),IF(Data_Baseline!AX112=0,SMALL(Data_Baseline!$C112:$AZ112,COUNTIF(Data_Baseline!$C112:$AZ112,0)+1),Data_Baseline!AX112)))),"")</f>
        <v/>
      </c>
      <c r="AZ112" t="str">
        <f>IFERROR(IF(Data_Baseline!AY112="","",IF($C$3="On",IF(AZ$3&lt;=$B$2,SMALL(Data_Baseline!$C112:$AZ112,COUNTIF(Data_Baseline!$C112:$AZ112,0)+1)/MAX(Data_Baseline!$C112:$AZ112),IF(Data_Baseline!AY112=0,SMALL(Data_Baseline!$C112:$AZ112,COUNTIF(Data_Baseline!$C112:$AZ112,0)+1)/MAX(Data_Baseline!$C112:$AZ112),Data_Baseline!AY112/MAX(Data_Baseline!$C112:$AZ112))),IF(AZ$3&lt;=$B$2,SMALL(Data_Baseline!$C112:$AZ112,COUNTIF(Data_Baseline!$C112:$AZ112,0)+1),IF(Data_Baseline!AY112=0,SMALL(Data_Baseline!$C112:$AZ112,COUNTIF(Data_Baseline!$C112:$AZ112,0)+1),Data_Baseline!AY112)))),"")</f>
        <v/>
      </c>
      <c r="BA112" t="str">
        <f>IFERROR(IF(Data_Baseline!AZ112="","",IF($C$3="On",IF(BA$3&lt;=$B$2,SMALL(Data_Baseline!$C112:$AZ112,COUNTIF(Data_Baseline!$C112:$AZ112,0)+1)/MAX(Data_Baseline!$C112:$AZ112),IF(Data_Baseline!AZ112=0,SMALL(Data_Baseline!$C112:$AZ112,COUNTIF(Data_Baseline!$C112:$AZ112,0)+1)/MAX(Data_Baseline!$C112:$AZ112),Data_Baseline!AZ112/MAX(Data_Baseline!$C112:$AZ112))),IF(BA$3&lt;=$B$2,SMALL(Data_Baseline!$C112:$AZ112,COUNTIF(Data_Baseline!$C112:$AZ112,0)+1),IF(Data_Baseline!AZ112=0,SMALL(Data_Baseline!$C112:$AZ112,COUNTIF(Data_Baseline!$C112:$AZ112,0)+1),Data_Baseline!AZ112)))),"")</f>
        <v/>
      </c>
      <c r="BB112" s="79">
        <f ca="1">IF(Data_Initial!BA112="",1,0)</f>
        <v>1</v>
      </c>
      <c r="BC112" t="str">
        <f t="shared" ca="1" si="4"/>
        <v>3N_ltpD</v>
      </c>
      <c r="BD112" s="79" t="str">
        <f t="shared" ca="1" si="7"/>
        <v>3N</v>
      </c>
      <c r="BE112" s="79" t="str">
        <f ca="1">Data_Initial!BC112</f>
        <v>ltpD</v>
      </c>
      <c r="BF112" s="79" t="str">
        <f ca="1">Data_Initial!BB112</f>
        <v>2_2</v>
      </c>
      <c r="BG112">
        <f ca="1">IFERROR((INDIRECT("Plate"&amp;Data!A112&amp;"_C!"&amp;CHAR(RIGHT(Data!B112,LEN(Data!B112)-1)+65)&amp;CODE(LEFT(Data!B112,1))-58)),"")</f>
        <v>0</v>
      </c>
      <c r="BH112" t="str">
        <f ca="1">Data_Initial!BA112</f>
        <v/>
      </c>
      <c r="BI112">
        <f t="shared" ca="1" si="6"/>
        <v>1.1816408847141328E-5</v>
      </c>
      <c r="BJ112" s="79" t="str">
        <f ca="1">IF(BH112="N",1+MAX($BJ$3:BJ111),"")</f>
        <v/>
      </c>
    </row>
    <row r="113" spans="1:62" x14ac:dyDescent="0.25">
      <c r="A113" s="79">
        <f ca="1">IF(BH113="N","N"&amp;BJ113,IF(BB113=0,"",MAX($A$3:A112)+1))</f>
        <v>103</v>
      </c>
      <c r="B113" s="79" t="str">
        <f ca="1">Data_Initial!A113&amp;C113</f>
        <v>2F5</v>
      </c>
      <c r="C113" s="79" t="str">
        <f ca="1">Data_Initial!B113</f>
        <v>F5</v>
      </c>
      <c r="D113">
        <f ca="1">IFERROR(IF(Data_Baseline!C113="","",IF($C$3="On",IF(D$3&lt;=$B$2,SMALL(Data_Baseline!$C113:$AZ113,COUNTIF(Data_Baseline!$C113:$AZ113,0)+1)/MAX(Data_Baseline!$C113:$AZ113),IF(Data_Baseline!C113=0,SMALL(Data_Baseline!$C113:$AZ113,COUNTIF(Data_Baseline!$C113:$AZ113,0)+1)/MAX(Data_Baseline!$C113:$AZ113),Data_Baseline!C113/MAX(Data_Baseline!$C113:$AZ113))),IF(D$3&lt;=$B$2,SMALL(Data_Baseline!$C113:$AZ113,COUNTIF(Data_Baseline!$C113:$AZ113,0)+1),IF(Data_Baseline!C113=0,SMALL(Data_Baseline!$C113:$AZ113,COUNTIF(Data_Baseline!$C113:$AZ113,0)+1),Data_Baseline!C113)))),"")</f>
        <v>1.7566670875214879E-4</v>
      </c>
      <c r="E113">
        <f ca="1">IFERROR(IF(Data_Baseline!D113="","",IF($C$3="On",IF(E$3&lt;=$B$2,SMALL(Data_Baseline!$C113:$AZ113,COUNTIF(Data_Baseline!$C113:$AZ113,0)+1)/MAX(Data_Baseline!$C113:$AZ113),IF(Data_Baseline!D113=0,SMALL(Data_Baseline!$C113:$AZ113,COUNTIF(Data_Baseline!$C113:$AZ113,0)+1)/MAX(Data_Baseline!$C113:$AZ113),Data_Baseline!D113/MAX(Data_Baseline!$C113:$AZ113))),IF(E$3&lt;=$B$2,SMALL(Data_Baseline!$C113:$AZ113,COUNTIF(Data_Baseline!$C113:$AZ113,0)+1),IF(Data_Baseline!D113=0,SMALL(Data_Baseline!$C113:$AZ113,COUNTIF(Data_Baseline!$C113:$AZ113,0)+1),Data_Baseline!D113)))),"")</f>
        <v>1.7566670875214879E-4</v>
      </c>
      <c r="F113">
        <f ca="1">IFERROR(IF(Data_Baseline!E113="","",IF($C$3="On",IF(F$3&lt;=$B$2,SMALL(Data_Baseline!$C113:$AZ113,COUNTIF(Data_Baseline!$C113:$AZ113,0)+1)/MAX(Data_Baseline!$C113:$AZ113),IF(Data_Baseline!E113=0,SMALL(Data_Baseline!$C113:$AZ113,COUNTIF(Data_Baseline!$C113:$AZ113,0)+1)/MAX(Data_Baseline!$C113:$AZ113),Data_Baseline!E113/MAX(Data_Baseline!$C113:$AZ113))),IF(F$3&lt;=$B$2,SMALL(Data_Baseline!$C113:$AZ113,COUNTIF(Data_Baseline!$C113:$AZ113,0)+1),IF(Data_Baseline!E113=0,SMALL(Data_Baseline!$C113:$AZ113,COUNTIF(Data_Baseline!$C113:$AZ113,0)+1),Data_Baseline!E113)))),"")</f>
        <v>1.7566670875214879E-4</v>
      </c>
      <c r="G113">
        <f ca="1">IFERROR(IF(Data_Baseline!F113="","",IF($C$3="On",IF(G$3&lt;=$B$2,SMALL(Data_Baseline!$C113:$AZ113,COUNTIF(Data_Baseline!$C113:$AZ113,0)+1)/MAX(Data_Baseline!$C113:$AZ113),IF(Data_Baseline!F113=0,SMALL(Data_Baseline!$C113:$AZ113,COUNTIF(Data_Baseline!$C113:$AZ113,0)+1)/MAX(Data_Baseline!$C113:$AZ113),Data_Baseline!F113/MAX(Data_Baseline!$C113:$AZ113))),IF(G$3&lt;=$B$2,SMALL(Data_Baseline!$C113:$AZ113,COUNTIF(Data_Baseline!$C113:$AZ113,0)+1),IF(Data_Baseline!F113=0,SMALL(Data_Baseline!$C113:$AZ113,COUNTIF(Data_Baseline!$C113:$AZ113,0)+1),Data_Baseline!F113)))),"")</f>
        <v>1.7566670875214879E-4</v>
      </c>
      <c r="H113">
        <f ca="1">IFERROR(IF(Data_Baseline!G113="","",IF($C$3="On",IF(H$3&lt;=$B$2,SMALL(Data_Baseline!$C113:$AZ113,COUNTIF(Data_Baseline!$C113:$AZ113,0)+1)/MAX(Data_Baseline!$C113:$AZ113),IF(Data_Baseline!G113=0,SMALL(Data_Baseline!$C113:$AZ113,COUNTIF(Data_Baseline!$C113:$AZ113,0)+1)/MAX(Data_Baseline!$C113:$AZ113),Data_Baseline!G113/MAX(Data_Baseline!$C113:$AZ113))),IF(H$3&lt;=$B$2,SMALL(Data_Baseline!$C113:$AZ113,COUNTIF(Data_Baseline!$C113:$AZ113,0)+1),IF(Data_Baseline!G113=0,SMALL(Data_Baseline!$C113:$AZ113,COUNTIF(Data_Baseline!$C113:$AZ113,0)+1),Data_Baseline!G113)))),"")</f>
        <v>1.7566670875214879E-4</v>
      </c>
      <c r="I113">
        <f ca="1">IFERROR(IF(Data_Baseline!H113="","",IF($C$3="On",IF(I$3&lt;=$B$2,SMALL(Data_Baseline!$C113:$AZ113,COUNTIF(Data_Baseline!$C113:$AZ113,0)+1)/MAX(Data_Baseline!$C113:$AZ113),IF(Data_Baseline!H113=0,SMALL(Data_Baseline!$C113:$AZ113,COUNTIF(Data_Baseline!$C113:$AZ113,0)+1)/MAX(Data_Baseline!$C113:$AZ113),Data_Baseline!H113/MAX(Data_Baseline!$C113:$AZ113))),IF(I$3&lt;=$B$2,SMALL(Data_Baseline!$C113:$AZ113,COUNTIF(Data_Baseline!$C113:$AZ113,0)+1),IF(Data_Baseline!H113=0,SMALL(Data_Baseline!$C113:$AZ113,COUNTIF(Data_Baseline!$C113:$AZ113,0)+1),Data_Baseline!H113)))),"")</f>
        <v>1.7566670875214879E-4</v>
      </c>
      <c r="J113">
        <f ca="1">IFERROR(IF(Data_Baseline!I113="","",IF($C$3="On",IF(J$3&lt;=$B$2,SMALL(Data_Baseline!$C113:$AZ113,COUNTIF(Data_Baseline!$C113:$AZ113,0)+1)/MAX(Data_Baseline!$C113:$AZ113),IF(Data_Baseline!I113=0,SMALL(Data_Baseline!$C113:$AZ113,COUNTIF(Data_Baseline!$C113:$AZ113,0)+1)/MAX(Data_Baseline!$C113:$AZ113),Data_Baseline!I113/MAX(Data_Baseline!$C113:$AZ113))),IF(J$3&lt;=$B$2,SMALL(Data_Baseline!$C113:$AZ113,COUNTIF(Data_Baseline!$C113:$AZ113,0)+1),IF(Data_Baseline!I113=0,SMALL(Data_Baseline!$C113:$AZ113,COUNTIF(Data_Baseline!$C113:$AZ113,0)+1),Data_Baseline!I113)))),"")</f>
        <v>1.7566670875214879E-4</v>
      </c>
      <c r="K113">
        <f ca="1">IFERROR(IF(Data_Baseline!J113="","",IF($C$3="On",IF(K$3&lt;=$B$2,SMALL(Data_Baseline!$C113:$AZ113,COUNTIF(Data_Baseline!$C113:$AZ113,0)+1)/MAX(Data_Baseline!$C113:$AZ113),IF(Data_Baseline!J113=0,SMALL(Data_Baseline!$C113:$AZ113,COUNTIF(Data_Baseline!$C113:$AZ113,0)+1)/MAX(Data_Baseline!$C113:$AZ113),Data_Baseline!J113/MAX(Data_Baseline!$C113:$AZ113))),IF(K$3&lt;=$B$2,SMALL(Data_Baseline!$C113:$AZ113,COUNTIF(Data_Baseline!$C113:$AZ113,0)+1),IF(Data_Baseline!J113=0,SMALL(Data_Baseline!$C113:$AZ113,COUNTIF(Data_Baseline!$C113:$AZ113,0)+1),Data_Baseline!J113)))),"")</f>
        <v>1.7566670875214879E-4</v>
      </c>
      <c r="L113">
        <f ca="1">IFERROR(IF(Data_Baseline!K113="","",IF($C$3="On",IF(L$3&lt;=$B$2,SMALL(Data_Baseline!$C113:$AZ113,COUNTIF(Data_Baseline!$C113:$AZ113,0)+1)/MAX(Data_Baseline!$C113:$AZ113),IF(Data_Baseline!K113=0,SMALL(Data_Baseline!$C113:$AZ113,COUNTIF(Data_Baseline!$C113:$AZ113,0)+1)/MAX(Data_Baseline!$C113:$AZ113),Data_Baseline!K113/MAX(Data_Baseline!$C113:$AZ113))),IF(L$3&lt;=$B$2,SMALL(Data_Baseline!$C113:$AZ113,COUNTIF(Data_Baseline!$C113:$AZ113,0)+1),IF(Data_Baseline!K113=0,SMALL(Data_Baseline!$C113:$AZ113,COUNTIF(Data_Baseline!$C113:$AZ113,0)+1),Data_Baseline!K113)))),"")</f>
        <v>1.7566670875214879E-4</v>
      </c>
      <c r="M113">
        <f ca="1">IFERROR(IF(Data_Baseline!L113="","",IF($C$3="On",IF(M$3&lt;=$B$2,SMALL(Data_Baseline!$C113:$AZ113,COUNTIF(Data_Baseline!$C113:$AZ113,0)+1)/MAX(Data_Baseline!$C113:$AZ113),IF(Data_Baseline!L113=0,SMALL(Data_Baseline!$C113:$AZ113,COUNTIF(Data_Baseline!$C113:$AZ113,0)+1)/MAX(Data_Baseline!$C113:$AZ113),Data_Baseline!L113/MAX(Data_Baseline!$C113:$AZ113))),IF(M$3&lt;=$B$2,SMALL(Data_Baseline!$C113:$AZ113,COUNTIF(Data_Baseline!$C113:$AZ113,0)+1),IF(Data_Baseline!L113=0,SMALL(Data_Baseline!$C113:$AZ113,COUNTIF(Data_Baseline!$C113:$AZ113,0)+1),Data_Baseline!L113)))),"")</f>
        <v>1.7566670875214879E-4</v>
      </c>
      <c r="N113">
        <f ca="1">IFERROR(IF(Data_Baseline!M113="","",IF($C$3="On",IF(N$3&lt;=$B$2,SMALL(Data_Baseline!$C113:$AZ113,COUNTIF(Data_Baseline!$C113:$AZ113,0)+1)/MAX(Data_Baseline!$C113:$AZ113),IF(Data_Baseline!M113=0,SMALL(Data_Baseline!$C113:$AZ113,COUNTIF(Data_Baseline!$C113:$AZ113,0)+1)/MAX(Data_Baseline!$C113:$AZ113),Data_Baseline!M113/MAX(Data_Baseline!$C113:$AZ113))),IF(N$3&lt;=$B$2,SMALL(Data_Baseline!$C113:$AZ113,COUNTIF(Data_Baseline!$C113:$AZ113,0)+1),IF(Data_Baseline!M113=0,SMALL(Data_Baseline!$C113:$AZ113,COUNTIF(Data_Baseline!$C113:$AZ113,0)+1),Data_Baseline!M113)))),"")</f>
        <v>1.7566670875214879E-4</v>
      </c>
      <c r="O113">
        <f ca="1">IFERROR(IF(Data_Baseline!N113="","",IF($C$3="On",IF(O$3&lt;=$B$2,SMALL(Data_Baseline!$C113:$AZ113,COUNTIF(Data_Baseline!$C113:$AZ113,0)+1)/MAX(Data_Baseline!$C113:$AZ113),IF(Data_Baseline!N113=0,SMALL(Data_Baseline!$C113:$AZ113,COUNTIF(Data_Baseline!$C113:$AZ113,0)+1)/MAX(Data_Baseline!$C113:$AZ113),Data_Baseline!N113/MAX(Data_Baseline!$C113:$AZ113))),IF(O$3&lt;=$B$2,SMALL(Data_Baseline!$C113:$AZ113,COUNTIF(Data_Baseline!$C113:$AZ113,0)+1),IF(Data_Baseline!N113=0,SMALL(Data_Baseline!$C113:$AZ113,COUNTIF(Data_Baseline!$C113:$AZ113,0)+1),Data_Baseline!N113)))),"")</f>
        <v>1.7566670875214879E-4</v>
      </c>
      <c r="P113">
        <f ca="1">IFERROR(IF(Data_Baseline!O113="","",IF($C$3="On",IF(P$3&lt;=$B$2,SMALL(Data_Baseline!$C113:$AZ113,COUNTIF(Data_Baseline!$C113:$AZ113,0)+1)/MAX(Data_Baseline!$C113:$AZ113),IF(Data_Baseline!O113=0,SMALL(Data_Baseline!$C113:$AZ113,COUNTIF(Data_Baseline!$C113:$AZ113,0)+1)/MAX(Data_Baseline!$C113:$AZ113),Data_Baseline!O113/MAX(Data_Baseline!$C113:$AZ113))),IF(P$3&lt;=$B$2,SMALL(Data_Baseline!$C113:$AZ113,COUNTIF(Data_Baseline!$C113:$AZ113,0)+1),IF(Data_Baseline!O113=0,SMALL(Data_Baseline!$C113:$AZ113,COUNTIF(Data_Baseline!$C113:$AZ113,0)+1),Data_Baseline!O113)))),"")</f>
        <v>1.7566670875214879E-4</v>
      </c>
      <c r="Q113">
        <f ca="1">IFERROR(IF(Data_Baseline!P113="","",IF($C$3="On",IF(Q$3&lt;=$B$2,SMALL(Data_Baseline!$C113:$AZ113,COUNTIF(Data_Baseline!$C113:$AZ113,0)+1)/MAX(Data_Baseline!$C113:$AZ113),IF(Data_Baseline!P113=0,SMALL(Data_Baseline!$C113:$AZ113,COUNTIF(Data_Baseline!$C113:$AZ113,0)+1)/MAX(Data_Baseline!$C113:$AZ113),Data_Baseline!P113/MAX(Data_Baseline!$C113:$AZ113))),IF(Q$3&lt;=$B$2,SMALL(Data_Baseline!$C113:$AZ113,COUNTIF(Data_Baseline!$C113:$AZ113,0)+1),IF(Data_Baseline!P113=0,SMALL(Data_Baseline!$C113:$AZ113,COUNTIF(Data_Baseline!$C113:$AZ113,0)+1),Data_Baseline!P113)))),"")</f>
        <v>1.7566670875214879E-4</v>
      </c>
      <c r="R113">
        <f ca="1">IFERROR(IF(Data_Baseline!Q113="","",IF($C$3="On",IF(R$3&lt;=$B$2,SMALL(Data_Baseline!$C113:$AZ113,COUNTIF(Data_Baseline!$C113:$AZ113,0)+1)/MAX(Data_Baseline!$C113:$AZ113),IF(Data_Baseline!Q113=0,SMALL(Data_Baseline!$C113:$AZ113,COUNTIF(Data_Baseline!$C113:$AZ113,0)+1)/MAX(Data_Baseline!$C113:$AZ113),Data_Baseline!Q113/MAX(Data_Baseline!$C113:$AZ113))),IF(R$3&lt;=$B$2,SMALL(Data_Baseline!$C113:$AZ113,COUNTIF(Data_Baseline!$C113:$AZ113,0)+1),IF(Data_Baseline!Q113=0,SMALL(Data_Baseline!$C113:$AZ113,COUNTIF(Data_Baseline!$C113:$AZ113,0)+1),Data_Baseline!Q113)))),"")</f>
        <v>1.7566670875214879E-4</v>
      </c>
      <c r="S113">
        <f ca="1">IFERROR(IF(Data_Baseline!R113="","",IF($C$3="On",IF(S$3&lt;=$B$2,SMALL(Data_Baseline!$C113:$AZ113,COUNTIF(Data_Baseline!$C113:$AZ113,0)+1)/MAX(Data_Baseline!$C113:$AZ113),IF(Data_Baseline!R113=0,SMALL(Data_Baseline!$C113:$AZ113,COUNTIF(Data_Baseline!$C113:$AZ113,0)+1)/MAX(Data_Baseline!$C113:$AZ113),Data_Baseline!R113/MAX(Data_Baseline!$C113:$AZ113))),IF(S$3&lt;=$B$2,SMALL(Data_Baseline!$C113:$AZ113,COUNTIF(Data_Baseline!$C113:$AZ113,0)+1),IF(Data_Baseline!R113=0,SMALL(Data_Baseline!$C113:$AZ113,COUNTIF(Data_Baseline!$C113:$AZ113,0)+1),Data_Baseline!R113)))),"")</f>
        <v>1.7566670875214879E-4</v>
      </c>
      <c r="T113">
        <f ca="1">IFERROR(IF(Data_Baseline!S113="","",IF($C$3="On",IF(T$3&lt;=$B$2,SMALL(Data_Baseline!$C113:$AZ113,COUNTIF(Data_Baseline!$C113:$AZ113,0)+1)/MAX(Data_Baseline!$C113:$AZ113),IF(Data_Baseline!S113=0,SMALL(Data_Baseline!$C113:$AZ113,COUNTIF(Data_Baseline!$C113:$AZ113,0)+1)/MAX(Data_Baseline!$C113:$AZ113),Data_Baseline!S113/MAX(Data_Baseline!$C113:$AZ113))),IF(T$3&lt;=$B$2,SMALL(Data_Baseline!$C113:$AZ113,COUNTIF(Data_Baseline!$C113:$AZ113,0)+1),IF(Data_Baseline!S113=0,SMALL(Data_Baseline!$C113:$AZ113,COUNTIF(Data_Baseline!$C113:$AZ113,0)+1),Data_Baseline!S113)))),"")</f>
        <v>1.7566670875214879E-4</v>
      </c>
      <c r="U113">
        <f ca="1">IFERROR(IF(Data_Baseline!T113="","",IF($C$3="On",IF(U$3&lt;=$B$2,SMALL(Data_Baseline!$C113:$AZ113,COUNTIF(Data_Baseline!$C113:$AZ113,0)+1)/MAX(Data_Baseline!$C113:$AZ113),IF(Data_Baseline!T113=0,SMALL(Data_Baseline!$C113:$AZ113,COUNTIF(Data_Baseline!$C113:$AZ113,0)+1)/MAX(Data_Baseline!$C113:$AZ113),Data_Baseline!T113/MAX(Data_Baseline!$C113:$AZ113))),IF(U$3&lt;=$B$2,SMALL(Data_Baseline!$C113:$AZ113,COUNTIF(Data_Baseline!$C113:$AZ113,0)+1),IF(Data_Baseline!T113=0,SMALL(Data_Baseline!$C113:$AZ113,COUNTIF(Data_Baseline!$C113:$AZ113,0)+1),Data_Baseline!T113)))),"")</f>
        <v>1.7566670875214879E-4</v>
      </c>
      <c r="V113">
        <f ca="1">IFERROR(IF(Data_Baseline!U113="","",IF($C$3="On",IF(V$3&lt;=$B$2,SMALL(Data_Baseline!$C113:$AZ113,COUNTIF(Data_Baseline!$C113:$AZ113,0)+1)/MAX(Data_Baseline!$C113:$AZ113),IF(Data_Baseline!U113=0,SMALL(Data_Baseline!$C113:$AZ113,COUNTIF(Data_Baseline!$C113:$AZ113,0)+1)/MAX(Data_Baseline!$C113:$AZ113),Data_Baseline!U113/MAX(Data_Baseline!$C113:$AZ113))),IF(V$3&lt;=$B$2,SMALL(Data_Baseline!$C113:$AZ113,COUNTIF(Data_Baseline!$C113:$AZ113,0)+1),IF(Data_Baseline!U113=0,SMALL(Data_Baseline!$C113:$AZ113,COUNTIF(Data_Baseline!$C113:$AZ113,0)+1),Data_Baseline!U113)))),"")</f>
        <v>1.7566670875214879E-4</v>
      </c>
      <c r="W113">
        <f ca="1">IFERROR(IF(Data_Baseline!V113="","",IF($C$3="On",IF(W$3&lt;=$B$2,SMALL(Data_Baseline!$C113:$AZ113,COUNTIF(Data_Baseline!$C113:$AZ113,0)+1)/MAX(Data_Baseline!$C113:$AZ113),IF(Data_Baseline!V113=0,SMALL(Data_Baseline!$C113:$AZ113,COUNTIF(Data_Baseline!$C113:$AZ113,0)+1)/MAX(Data_Baseline!$C113:$AZ113),Data_Baseline!V113/MAX(Data_Baseline!$C113:$AZ113))),IF(W$3&lt;=$B$2,SMALL(Data_Baseline!$C113:$AZ113,COUNTIF(Data_Baseline!$C113:$AZ113,0)+1),IF(Data_Baseline!V113=0,SMALL(Data_Baseline!$C113:$AZ113,COUNTIF(Data_Baseline!$C113:$AZ113,0)+1),Data_Baseline!V113)))),"")</f>
        <v>1.7566670875214879E-4</v>
      </c>
      <c r="X113">
        <f ca="1">IFERROR(IF(Data_Baseline!W113="","",IF($C$3="On",IF(X$3&lt;=$B$2,SMALL(Data_Baseline!$C113:$AZ113,COUNTIF(Data_Baseline!$C113:$AZ113,0)+1)/MAX(Data_Baseline!$C113:$AZ113),IF(Data_Baseline!W113=0,SMALL(Data_Baseline!$C113:$AZ113,COUNTIF(Data_Baseline!$C113:$AZ113,0)+1)/MAX(Data_Baseline!$C113:$AZ113),Data_Baseline!W113/MAX(Data_Baseline!$C113:$AZ113))),IF(X$3&lt;=$B$2,SMALL(Data_Baseline!$C113:$AZ113,COUNTIF(Data_Baseline!$C113:$AZ113,0)+1),IF(Data_Baseline!W113=0,SMALL(Data_Baseline!$C113:$AZ113,COUNTIF(Data_Baseline!$C113:$AZ113,0)+1),Data_Baseline!W113)))),"")</f>
        <v>1.7566670875214879E-4</v>
      </c>
      <c r="Y113">
        <f ca="1">IFERROR(IF(Data_Baseline!X113="","",IF($C$3="On",IF(Y$3&lt;=$B$2,SMALL(Data_Baseline!$C113:$AZ113,COUNTIF(Data_Baseline!$C113:$AZ113,0)+1)/MAX(Data_Baseline!$C113:$AZ113),IF(Data_Baseline!X113=0,SMALL(Data_Baseline!$C113:$AZ113,COUNTIF(Data_Baseline!$C113:$AZ113,0)+1)/MAX(Data_Baseline!$C113:$AZ113),Data_Baseline!X113/MAX(Data_Baseline!$C113:$AZ113))),IF(Y$3&lt;=$B$2,SMALL(Data_Baseline!$C113:$AZ113,COUNTIF(Data_Baseline!$C113:$AZ113,0)+1),IF(Data_Baseline!X113=0,SMALL(Data_Baseline!$C113:$AZ113,COUNTIF(Data_Baseline!$C113:$AZ113,0)+1),Data_Baseline!X113)))),"")</f>
        <v>1.7566670875214879E-4</v>
      </c>
      <c r="Z113">
        <f ca="1">IFERROR(IF(Data_Baseline!Y113="","",IF($C$3="On",IF(Z$3&lt;=$B$2,SMALL(Data_Baseline!$C113:$AZ113,COUNTIF(Data_Baseline!$C113:$AZ113,0)+1)/MAX(Data_Baseline!$C113:$AZ113),IF(Data_Baseline!Y113=0,SMALL(Data_Baseline!$C113:$AZ113,COUNTIF(Data_Baseline!$C113:$AZ113,0)+1)/MAX(Data_Baseline!$C113:$AZ113),Data_Baseline!Y113/MAX(Data_Baseline!$C113:$AZ113))),IF(Z$3&lt;=$B$2,SMALL(Data_Baseline!$C113:$AZ113,COUNTIF(Data_Baseline!$C113:$AZ113,0)+1),IF(Data_Baseline!Y113=0,SMALL(Data_Baseline!$C113:$AZ113,COUNTIF(Data_Baseline!$C113:$AZ113,0)+1),Data_Baseline!Y113)))),"")</f>
        <v>1.7566670875214879E-4</v>
      </c>
      <c r="AA113">
        <f ca="1">IFERROR(IF(Data_Baseline!Z113="","",IF($C$3="On",IF(AA$3&lt;=$B$2,SMALL(Data_Baseline!$C113:$AZ113,COUNTIF(Data_Baseline!$C113:$AZ113,0)+1)/MAX(Data_Baseline!$C113:$AZ113),IF(Data_Baseline!Z113=0,SMALL(Data_Baseline!$C113:$AZ113,COUNTIF(Data_Baseline!$C113:$AZ113,0)+1)/MAX(Data_Baseline!$C113:$AZ113),Data_Baseline!Z113/MAX(Data_Baseline!$C113:$AZ113))),IF(AA$3&lt;=$B$2,SMALL(Data_Baseline!$C113:$AZ113,COUNTIF(Data_Baseline!$C113:$AZ113,0)+1),IF(Data_Baseline!Z113=0,SMALL(Data_Baseline!$C113:$AZ113,COUNTIF(Data_Baseline!$C113:$AZ113,0)+1),Data_Baseline!Z113)))),"")</f>
        <v>2.3524265521568648E-3</v>
      </c>
      <c r="AB113">
        <f ca="1">IFERROR(IF(Data_Baseline!AA113="","",IF($C$3="On",IF(AB$3&lt;=$B$2,SMALL(Data_Baseline!$C113:$AZ113,COUNTIF(Data_Baseline!$C113:$AZ113,0)+1)/MAX(Data_Baseline!$C113:$AZ113),IF(Data_Baseline!AA113=0,SMALL(Data_Baseline!$C113:$AZ113,COUNTIF(Data_Baseline!$C113:$AZ113,0)+1)/MAX(Data_Baseline!$C113:$AZ113),Data_Baseline!AA113/MAX(Data_Baseline!$C113:$AZ113))),IF(AB$3&lt;=$B$2,SMALL(Data_Baseline!$C113:$AZ113,COUNTIF(Data_Baseline!$C113:$AZ113,0)+1),IF(Data_Baseline!AA113=0,SMALL(Data_Baseline!$C113:$AZ113,COUNTIF(Data_Baseline!$C113:$AZ113,0)+1),Data_Baseline!AA113)))),"")</f>
        <v>6.5355299537180256E-3</v>
      </c>
      <c r="AC113">
        <f ca="1">IFERROR(IF(Data_Baseline!AB113="","",IF($C$3="On",IF(AC$3&lt;=$B$2,SMALL(Data_Baseline!$C113:$AZ113,COUNTIF(Data_Baseline!$C113:$AZ113,0)+1)/MAX(Data_Baseline!$C113:$AZ113),IF(Data_Baseline!AB113=0,SMALL(Data_Baseline!$C113:$AZ113,COUNTIF(Data_Baseline!$C113:$AZ113,0)+1)/MAX(Data_Baseline!$C113:$AZ113),Data_Baseline!AB113/MAX(Data_Baseline!$C113:$AZ113))),IF(AC$3&lt;=$B$2,SMALL(Data_Baseline!$C113:$AZ113,COUNTIF(Data_Baseline!$C113:$AZ113,0)+1),IF(Data_Baseline!AB113=0,SMALL(Data_Baseline!$C113:$AZ113,COUNTIF(Data_Baseline!$C113:$AZ113,0)+1),Data_Baseline!AB113)))),"")</f>
        <v>1.4464937805781217E-2</v>
      </c>
      <c r="AD113">
        <f ca="1">IFERROR(IF(Data_Baseline!AC113="","",IF($C$3="On",IF(AD$3&lt;=$B$2,SMALL(Data_Baseline!$C113:$AZ113,COUNTIF(Data_Baseline!$C113:$AZ113,0)+1)/MAX(Data_Baseline!$C113:$AZ113),IF(Data_Baseline!AC113=0,SMALL(Data_Baseline!$C113:$AZ113,COUNTIF(Data_Baseline!$C113:$AZ113,0)+1)/MAX(Data_Baseline!$C113:$AZ113),Data_Baseline!AC113/MAX(Data_Baseline!$C113:$AZ113))),IF(AD$3&lt;=$B$2,SMALL(Data_Baseline!$C113:$AZ113,COUNTIF(Data_Baseline!$C113:$AZ113,0)+1),IF(Data_Baseline!AC113=0,SMALL(Data_Baseline!$C113:$AZ113,COUNTIF(Data_Baseline!$C113:$AZ113,0)+1),Data_Baseline!AC113)))),"")</f>
        <v>3.008350479652528E-2</v>
      </c>
      <c r="AE113">
        <f ca="1">IFERROR(IF(Data_Baseline!AD113="","",IF($C$3="On",IF(AE$3&lt;=$B$2,SMALL(Data_Baseline!$C113:$AZ113,COUNTIF(Data_Baseline!$C113:$AZ113,0)+1)/MAX(Data_Baseline!$C113:$AZ113),IF(Data_Baseline!AD113=0,SMALL(Data_Baseline!$C113:$AZ113,COUNTIF(Data_Baseline!$C113:$AZ113,0)+1)/MAX(Data_Baseline!$C113:$AZ113),Data_Baseline!AD113/MAX(Data_Baseline!$C113:$AZ113))),IF(AE$3&lt;=$B$2,SMALL(Data_Baseline!$C113:$AZ113,COUNTIF(Data_Baseline!$C113:$AZ113,0)+1),IF(Data_Baseline!AD113=0,SMALL(Data_Baseline!$C113:$AZ113,COUNTIF(Data_Baseline!$C113:$AZ113,0)+1),Data_Baseline!AD113)))),"")</f>
        <v>5.933907527990815E-2</v>
      </c>
      <c r="AF113">
        <f ca="1">IFERROR(IF(Data_Baseline!AE113="","",IF($C$3="On",IF(AF$3&lt;=$B$2,SMALL(Data_Baseline!$C113:$AZ113,COUNTIF(Data_Baseline!$C113:$AZ113,0)+1)/MAX(Data_Baseline!$C113:$AZ113),IF(Data_Baseline!AE113=0,SMALL(Data_Baseline!$C113:$AZ113,COUNTIF(Data_Baseline!$C113:$AZ113,0)+1)/MAX(Data_Baseline!$C113:$AZ113),Data_Baseline!AE113/MAX(Data_Baseline!$C113:$AZ113))),IF(AF$3&lt;=$B$2,SMALL(Data_Baseline!$C113:$AZ113,COUNTIF(Data_Baseline!$C113:$AZ113,0)+1),IF(Data_Baseline!AE113=0,SMALL(Data_Baseline!$C113:$AZ113,COUNTIF(Data_Baseline!$C113:$AZ113,0)+1),Data_Baseline!AE113)))),"")</f>
        <v>0.11272295296564287</v>
      </c>
      <c r="AG113">
        <f ca="1">IFERROR(IF(Data_Baseline!AF113="","",IF($C$3="On",IF(AG$3&lt;=$B$2,SMALL(Data_Baseline!$C113:$AZ113,COUNTIF(Data_Baseline!$C113:$AZ113,0)+1)/MAX(Data_Baseline!$C113:$AZ113),IF(Data_Baseline!AF113=0,SMALL(Data_Baseline!$C113:$AZ113,COUNTIF(Data_Baseline!$C113:$AZ113,0)+1)/MAX(Data_Baseline!$C113:$AZ113),Data_Baseline!AF113/MAX(Data_Baseline!$C113:$AZ113))),IF(AG$3&lt;=$B$2,SMALL(Data_Baseline!$C113:$AZ113,COUNTIF(Data_Baseline!$C113:$AZ113,0)+1),IF(Data_Baseline!AF113=0,SMALL(Data_Baseline!$C113:$AZ113,COUNTIF(Data_Baseline!$C113:$AZ113,0)+1),Data_Baseline!AF113)))),"")</f>
        <v>0.20158182558389467</v>
      </c>
      <c r="AH113">
        <f ca="1">IFERROR(IF(Data_Baseline!AG113="","",IF($C$3="On",IF(AH$3&lt;=$B$2,SMALL(Data_Baseline!$C113:$AZ113,COUNTIF(Data_Baseline!$C113:$AZ113,0)+1)/MAX(Data_Baseline!$C113:$AZ113),IF(Data_Baseline!AG113=0,SMALL(Data_Baseline!$C113:$AZ113,COUNTIF(Data_Baseline!$C113:$AZ113,0)+1)/MAX(Data_Baseline!$C113:$AZ113),Data_Baseline!AG113/MAX(Data_Baseline!$C113:$AZ113))),IF(AH$3&lt;=$B$2,SMALL(Data_Baseline!$C113:$AZ113,COUNTIF(Data_Baseline!$C113:$AZ113,0)+1),IF(Data_Baseline!AG113=0,SMALL(Data_Baseline!$C113:$AZ113,COUNTIF(Data_Baseline!$C113:$AZ113,0)+1),Data_Baseline!AG113)))),"")</f>
        <v>0.3328938169226992</v>
      </c>
      <c r="AI113">
        <f ca="1">IFERROR(IF(Data_Baseline!AH113="","",IF($C$3="On",IF(AI$3&lt;=$B$2,SMALL(Data_Baseline!$C113:$AZ113,COUNTIF(Data_Baseline!$C113:$AZ113,0)+1)/MAX(Data_Baseline!$C113:$AZ113),IF(Data_Baseline!AH113=0,SMALL(Data_Baseline!$C113:$AZ113,COUNTIF(Data_Baseline!$C113:$AZ113,0)+1)/MAX(Data_Baseline!$C113:$AZ113),Data_Baseline!AH113/MAX(Data_Baseline!$C113:$AZ113))),IF(AI$3&lt;=$B$2,SMALL(Data_Baseline!$C113:$AZ113,COUNTIF(Data_Baseline!$C113:$AZ113,0)+1),IF(Data_Baseline!AH113=0,SMALL(Data_Baseline!$C113:$AZ113,COUNTIF(Data_Baseline!$C113:$AZ113,0)+1),Data_Baseline!AH113)))),"")</f>
        <v>0.48980904655023644</v>
      </c>
      <c r="AJ113">
        <f ca="1">IFERROR(IF(Data_Baseline!AI113="","",IF($C$3="On",IF(AJ$3&lt;=$B$2,SMALL(Data_Baseline!$C113:$AZ113,COUNTIF(Data_Baseline!$C113:$AZ113,0)+1)/MAX(Data_Baseline!$C113:$AZ113),IF(Data_Baseline!AI113=0,SMALL(Data_Baseline!$C113:$AZ113,COUNTIF(Data_Baseline!$C113:$AZ113,0)+1)/MAX(Data_Baseline!$C113:$AZ113),Data_Baseline!AI113/MAX(Data_Baseline!$C113:$AZ113))),IF(AJ$3&lt;=$B$2,SMALL(Data_Baseline!$C113:$AZ113,COUNTIF(Data_Baseline!$C113:$AZ113,0)+1),IF(Data_Baseline!AI113=0,SMALL(Data_Baseline!$C113:$AZ113,COUNTIF(Data_Baseline!$C113:$AZ113,0)+1),Data_Baseline!AI113)))),"")</f>
        <v>0.64641712363245873</v>
      </c>
      <c r="AK113">
        <f ca="1">IFERROR(IF(Data_Baseline!AJ113="","",IF($C$3="On",IF(AK$3&lt;=$B$2,SMALL(Data_Baseline!$C113:$AZ113,COUNTIF(Data_Baseline!$C113:$AZ113,0)+1)/MAX(Data_Baseline!$C113:$AZ113),IF(Data_Baseline!AJ113=0,SMALL(Data_Baseline!$C113:$AZ113,COUNTIF(Data_Baseline!$C113:$AZ113,0)+1)/MAX(Data_Baseline!$C113:$AZ113),Data_Baseline!AJ113/MAX(Data_Baseline!$C113:$AZ113))),IF(AK$3&lt;=$B$2,SMALL(Data_Baseline!$C113:$AZ113,COUNTIF(Data_Baseline!$C113:$AZ113,0)+1),IF(Data_Baseline!AJ113=0,SMALL(Data_Baseline!$C113:$AZ113,COUNTIF(Data_Baseline!$C113:$AZ113,0)+1),Data_Baseline!AJ113)))),"")</f>
        <v>0.77441533806711393</v>
      </c>
      <c r="AL113">
        <f ca="1">IFERROR(IF(Data_Baseline!AK113="","",IF($C$3="On",IF(AL$3&lt;=$B$2,SMALL(Data_Baseline!$C113:$AZ113,COUNTIF(Data_Baseline!$C113:$AZ113,0)+1)/MAX(Data_Baseline!$C113:$AZ113),IF(Data_Baseline!AK113=0,SMALL(Data_Baseline!$C113:$AZ113,COUNTIF(Data_Baseline!$C113:$AZ113,0)+1)/MAX(Data_Baseline!$C113:$AZ113),Data_Baseline!AK113/MAX(Data_Baseline!$C113:$AZ113))),IF(AL$3&lt;=$B$2,SMALL(Data_Baseline!$C113:$AZ113,COUNTIF(Data_Baseline!$C113:$AZ113,0)+1),IF(Data_Baseline!AK113=0,SMALL(Data_Baseline!$C113:$AZ113,COUNTIF(Data_Baseline!$C113:$AZ113,0)+1),Data_Baseline!AK113)))),"")</f>
        <v>0.86639832785102378</v>
      </c>
      <c r="AM113">
        <f ca="1">IFERROR(IF(Data_Baseline!AL113="","",IF($C$3="On",IF(AM$3&lt;=$B$2,SMALL(Data_Baseline!$C113:$AZ113,COUNTIF(Data_Baseline!$C113:$AZ113,0)+1)/MAX(Data_Baseline!$C113:$AZ113),IF(Data_Baseline!AL113=0,SMALL(Data_Baseline!$C113:$AZ113,COUNTIF(Data_Baseline!$C113:$AZ113,0)+1)/MAX(Data_Baseline!$C113:$AZ113),Data_Baseline!AL113/MAX(Data_Baseline!$C113:$AZ113))),IF(AM$3&lt;=$B$2,SMALL(Data_Baseline!$C113:$AZ113,COUNTIF(Data_Baseline!$C113:$AZ113,0)+1),IF(Data_Baseline!AL113=0,SMALL(Data_Baseline!$C113:$AZ113,COUNTIF(Data_Baseline!$C113:$AZ113,0)+1),Data_Baseline!AL113)))),"")</f>
        <v>0.92488632359427125</v>
      </c>
      <c r="AN113">
        <f ca="1">IFERROR(IF(Data_Baseline!AM113="","",IF($C$3="On",IF(AN$3&lt;=$B$2,SMALL(Data_Baseline!$C113:$AZ113,COUNTIF(Data_Baseline!$C113:$AZ113,0)+1)/MAX(Data_Baseline!$C113:$AZ113),IF(Data_Baseline!AM113=0,SMALL(Data_Baseline!$C113:$AZ113,COUNTIF(Data_Baseline!$C113:$AZ113,0)+1)/MAX(Data_Baseline!$C113:$AZ113),Data_Baseline!AM113/MAX(Data_Baseline!$C113:$AZ113))),IF(AN$3&lt;=$B$2,SMALL(Data_Baseline!$C113:$AZ113,COUNTIF(Data_Baseline!$C113:$AZ113,0)+1),IF(Data_Baseline!AM113=0,SMALL(Data_Baseline!$C113:$AZ113,COUNTIF(Data_Baseline!$C113:$AZ113,0)+1),Data_Baseline!AM113)))),"")</f>
        <v>0.95970515469711126</v>
      </c>
      <c r="AO113">
        <f ca="1">IFERROR(IF(Data_Baseline!AN113="","",IF($C$3="On",IF(AO$3&lt;=$B$2,SMALL(Data_Baseline!$C113:$AZ113,COUNTIF(Data_Baseline!$C113:$AZ113,0)+1)/MAX(Data_Baseline!$C113:$AZ113),IF(Data_Baseline!AN113=0,SMALL(Data_Baseline!$C113:$AZ113,COUNTIF(Data_Baseline!$C113:$AZ113,0)+1)/MAX(Data_Baseline!$C113:$AZ113),Data_Baseline!AN113/MAX(Data_Baseline!$C113:$AZ113))),IF(AO$3&lt;=$B$2,SMALL(Data_Baseline!$C113:$AZ113,COUNTIF(Data_Baseline!$C113:$AZ113,0)+1),IF(Data_Baseline!AN113=0,SMALL(Data_Baseline!$C113:$AZ113,COUNTIF(Data_Baseline!$C113:$AZ113,0)+1),Data_Baseline!AN113)))),"")</f>
        <v>0.98066344789853044</v>
      </c>
      <c r="AP113">
        <f ca="1">IFERROR(IF(Data_Baseline!AO113="","",IF($C$3="On",IF(AP$3&lt;=$B$2,SMALL(Data_Baseline!$C113:$AZ113,COUNTIF(Data_Baseline!$C113:$AZ113,0)+1)/MAX(Data_Baseline!$C113:$AZ113),IF(Data_Baseline!AO113=0,SMALL(Data_Baseline!$C113:$AZ113,COUNTIF(Data_Baseline!$C113:$AZ113,0)+1)/MAX(Data_Baseline!$C113:$AZ113),Data_Baseline!AO113/MAX(Data_Baseline!$C113:$AZ113))),IF(AP$3&lt;=$B$2,SMALL(Data_Baseline!$C113:$AZ113,COUNTIF(Data_Baseline!$C113:$AZ113,0)+1),IF(Data_Baseline!AO113=0,SMALL(Data_Baseline!$C113:$AZ113,COUNTIF(Data_Baseline!$C113:$AZ113,0)+1),Data_Baseline!AO113)))),"")</f>
        <v>0.99423167117377653</v>
      </c>
      <c r="AQ113">
        <f ca="1">IFERROR(IF(Data_Baseline!AP113="","",IF($C$3="On",IF(AQ$3&lt;=$B$2,SMALL(Data_Baseline!$C113:$AZ113,COUNTIF(Data_Baseline!$C113:$AZ113,0)+1)/MAX(Data_Baseline!$C113:$AZ113),IF(Data_Baseline!AP113=0,SMALL(Data_Baseline!$C113:$AZ113,COUNTIF(Data_Baseline!$C113:$AZ113,0)+1)/MAX(Data_Baseline!$C113:$AZ113),Data_Baseline!AP113/MAX(Data_Baseline!$C113:$AZ113))),IF(AQ$3&lt;=$B$2,SMALL(Data_Baseline!$C113:$AZ113,COUNTIF(Data_Baseline!$C113:$AZ113,0)+1),IF(Data_Baseline!AP113=0,SMALL(Data_Baseline!$C113:$AZ113,COUNTIF(Data_Baseline!$C113:$AZ113,0)+1),Data_Baseline!AP113)))),"")</f>
        <v>1</v>
      </c>
      <c r="AR113" t="str">
        <f>IFERROR(IF(Data_Baseline!AQ113="","",IF($C$3="On",IF(AR$3&lt;=$B$2,SMALL(Data_Baseline!$C113:$AZ113,COUNTIF(Data_Baseline!$C113:$AZ113,0)+1)/MAX(Data_Baseline!$C113:$AZ113),IF(Data_Baseline!AQ113=0,SMALL(Data_Baseline!$C113:$AZ113,COUNTIF(Data_Baseline!$C113:$AZ113,0)+1)/MAX(Data_Baseline!$C113:$AZ113),Data_Baseline!AQ113/MAX(Data_Baseline!$C113:$AZ113))),IF(AR$3&lt;=$B$2,SMALL(Data_Baseline!$C113:$AZ113,COUNTIF(Data_Baseline!$C113:$AZ113,0)+1),IF(Data_Baseline!AQ113=0,SMALL(Data_Baseline!$C113:$AZ113,COUNTIF(Data_Baseline!$C113:$AZ113,0)+1),Data_Baseline!AQ113)))),"")</f>
        <v/>
      </c>
      <c r="AS113" t="str">
        <f>IFERROR(IF(Data_Baseline!AR113="","",IF($C$3="On",IF(AS$3&lt;=$B$2,SMALL(Data_Baseline!$C113:$AZ113,COUNTIF(Data_Baseline!$C113:$AZ113,0)+1)/MAX(Data_Baseline!$C113:$AZ113),IF(Data_Baseline!AR113=0,SMALL(Data_Baseline!$C113:$AZ113,COUNTIF(Data_Baseline!$C113:$AZ113,0)+1)/MAX(Data_Baseline!$C113:$AZ113),Data_Baseline!AR113/MAX(Data_Baseline!$C113:$AZ113))),IF(AS$3&lt;=$B$2,SMALL(Data_Baseline!$C113:$AZ113,COUNTIF(Data_Baseline!$C113:$AZ113,0)+1),IF(Data_Baseline!AR113=0,SMALL(Data_Baseline!$C113:$AZ113,COUNTIF(Data_Baseline!$C113:$AZ113,0)+1),Data_Baseline!AR113)))),"")</f>
        <v/>
      </c>
      <c r="AT113" t="str">
        <f>IFERROR(IF(Data_Baseline!AS113="","",IF($C$3="On",IF(AT$3&lt;=$B$2,SMALL(Data_Baseline!$C113:$AZ113,COUNTIF(Data_Baseline!$C113:$AZ113,0)+1)/MAX(Data_Baseline!$C113:$AZ113),IF(Data_Baseline!AS113=0,SMALL(Data_Baseline!$C113:$AZ113,COUNTIF(Data_Baseline!$C113:$AZ113,0)+1)/MAX(Data_Baseline!$C113:$AZ113),Data_Baseline!AS113/MAX(Data_Baseline!$C113:$AZ113))),IF(AT$3&lt;=$B$2,SMALL(Data_Baseline!$C113:$AZ113,COUNTIF(Data_Baseline!$C113:$AZ113,0)+1),IF(Data_Baseline!AS113=0,SMALL(Data_Baseline!$C113:$AZ113,COUNTIF(Data_Baseline!$C113:$AZ113,0)+1),Data_Baseline!AS113)))),"")</f>
        <v/>
      </c>
      <c r="AU113" t="str">
        <f>IFERROR(IF(Data_Baseline!AT113="","",IF($C$3="On",IF(AU$3&lt;=$B$2,SMALL(Data_Baseline!$C113:$AZ113,COUNTIF(Data_Baseline!$C113:$AZ113,0)+1)/MAX(Data_Baseline!$C113:$AZ113),IF(Data_Baseline!AT113=0,SMALL(Data_Baseline!$C113:$AZ113,COUNTIF(Data_Baseline!$C113:$AZ113,0)+1)/MAX(Data_Baseline!$C113:$AZ113),Data_Baseline!AT113/MAX(Data_Baseline!$C113:$AZ113))),IF(AU$3&lt;=$B$2,SMALL(Data_Baseline!$C113:$AZ113,COUNTIF(Data_Baseline!$C113:$AZ113,0)+1),IF(Data_Baseline!AT113=0,SMALL(Data_Baseline!$C113:$AZ113,COUNTIF(Data_Baseline!$C113:$AZ113,0)+1),Data_Baseline!AT113)))),"")</f>
        <v/>
      </c>
      <c r="AV113" t="str">
        <f>IFERROR(IF(Data_Baseline!AU113="","",IF($C$3="On",IF(AV$3&lt;=$B$2,SMALL(Data_Baseline!$C113:$AZ113,COUNTIF(Data_Baseline!$C113:$AZ113,0)+1)/MAX(Data_Baseline!$C113:$AZ113),IF(Data_Baseline!AU113=0,SMALL(Data_Baseline!$C113:$AZ113,COUNTIF(Data_Baseline!$C113:$AZ113,0)+1)/MAX(Data_Baseline!$C113:$AZ113),Data_Baseline!AU113/MAX(Data_Baseline!$C113:$AZ113))),IF(AV$3&lt;=$B$2,SMALL(Data_Baseline!$C113:$AZ113,COUNTIF(Data_Baseline!$C113:$AZ113,0)+1),IF(Data_Baseline!AU113=0,SMALL(Data_Baseline!$C113:$AZ113,COUNTIF(Data_Baseline!$C113:$AZ113,0)+1),Data_Baseline!AU113)))),"")</f>
        <v/>
      </c>
      <c r="AW113" t="str">
        <f>IFERROR(IF(Data_Baseline!AV113="","",IF($C$3="On",IF(AW$3&lt;=$B$2,SMALL(Data_Baseline!$C113:$AZ113,COUNTIF(Data_Baseline!$C113:$AZ113,0)+1)/MAX(Data_Baseline!$C113:$AZ113),IF(Data_Baseline!AV113=0,SMALL(Data_Baseline!$C113:$AZ113,COUNTIF(Data_Baseline!$C113:$AZ113,0)+1)/MAX(Data_Baseline!$C113:$AZ113),Data_Baseline!AV113/MAX(Data_Baseline!$C113:$AZ113))),IF(AW$3&lt;=$B$2,SMALL(Data_Baseline!$C113:$AZ113,COUNTIF(Data_Baseline!$C113:$AZ113,0)+1),IF(Data_Baseline!AV113=0,SMALL(Data_Baseline!$C113:$AZ113,COUNTIF(Data_Baseline!$C113:$AZ113,0)+1),Data_Baseline!AV113)))),"")</f>
        <v/>
      </c>
      <c r="AX113" t="str">
        <f>IFERROR(IF(Data_Baseline!AW113="","",IF($C$3="On",IF(AX$3&lt;=$B$2,SMALL(Data_Baseline!$C113:$AZ113,COUNTIF(Data_Baseline!$C113:$AZ113,0)+1)/MAX(Data_Baseline!$C113:$AZ113),IF(Data_Baseline!AW113=0,SMALL(Data_Baseline!$C113:$AZ113,COUNTIF(Data_Baseline!$C113:$AZ113,0)+1)/MAX(Data_Baseline!$C113:$AZ113),Data_Baseline!AW113/MAX(Data_Baseline!$C113:$AZ113))),IF(AX$3&lt;=$B$2,SMALL(Data_Baseline!$C113:$AZ113,COUNTIF(Data_Baseline!$C113:$AZ113,0)+1),IF(Data_Baseline!AW113=0,SMALL(Data_Baseline!$C113:$AZ113,COUNTIF(Data_Baseline!$C113:$AZ113,0)+1),Data_Baseline!AW113)))),"")</f>
        <v/>
      </c>
      <c r="AY113" t="str">
        <f>IFERROR(IF(Data_Baseline!AX113="","",IF($C$3="On",IF(AY$3&lt;=$B$2,SMALL(Data_Baseline!$C113:$AZ113,COUNTIF(Data_Baseline!$C113:$AZ113,0)+1)/MAX(Data_Baseline!$C113:$AZ113),IF(Data_Baseline!AX113=0,SMALL(Data_Baseline!$C113:$AZ113,COUNTIF(Data_Baseline!$C113:$AZ113,0)+1)/MAX(Data_Baseline!$C113:$AZ113),Data_Baseline!AX113/MAX(Data_Baseline!$C113:$AZ113))),IF(AY$3&lt;=$B$2,SMALL(Data_Baseline!$C113:$AZ113,COUNTIF(Data_Baseline!$C113:$AZ113,0)+1),IF(Data_Baseline!AX113=0,SMALL(Data_Baseline!$C113:$AZ113,COUNTIF(Data_Baseline!$C113:$AZ113,0)+1),Data_Baseline!AX113)))),"")</f>
        <v/>
      </c>
      <c r="AZ113" t="str">
        <f>IFERROR(IF(Data_Baseline!AY113="","",IF($C$3="On",IF(AZ$3&lt;=$B$2,SMALL(Data_Baseline!$C113:$AZ113,COUNTIF(Data_Baseline!$C113:$AZ113,0)+1)/MAX(Data_Baseline!$C113:$AZ113),IF(Data_Baseline!AY113=0,SMALL(Data_Baseline!$C113:$AZ113,COUNTIF(Data_Baseline!$C113:$AZ113,0)+1)/MAX(Data_Baseline!$C113:$AZ113),Data_Baseline!AY113/MAX(Data_Baseline!$C113:$AZ113))),IF(AZ$3&lt;=$B$2,SMALL(Data_Baseline!$C113:$AZ113,COUNTIF(Data_Baseline!$C113:$AZ113,0)+1),IF(Data_Baseline!AY113=0,SMALL(Data_Baseline!$C113:$AZ113,COUNTIF(Data_Baseline!$C113:$AZ113,0)+1),Data_Baseline!AY113)))),"")</f>
        <v/>
      </c>
      <c r="BA113" t="str">
        <f>IFERROR(IF(Data_Baseline!AZ113="","",IF($C$3="On",IF(BA$3&lt;=$B$2,SMALL(Data_Baseline!$C113:$AZ113,COUNTIF(Data_Baseline!$C113:$AZ113,0)+1)/MAX(Data_Baseline!$C113:$AZ113),IF(Data_Baseline!AZ113=0,SMALL(Data_Baseline!$C113:$AZ113,COUNTIF(Data_Baseline!$C113:$AZ113,0)+1)/MAX(Data_Baseline!$C113:$AZ113),Data_Baseline!AZ113/MAX(Data_Baseline!$C113:$AZ113))),IF(BA$3&lt;=$B$2,SMALL(Data_Baseline!$C113:$AZ113,COUNTIF(Data_Baseline!$C113:$AZ113,0)+1),IF(Data_Baseline!AZ113=0,SMALL(Data_Baseline!$C113:$AZ113,COUNTIF(Data_Baseline!$C113:$AZ113,0)+1),Data_Baseline!AZ113)))),"")</f>
        <v/>
      </c>
      <c r="BB113" s="79">
        <f ca="1">IF(Data_Initial!BA113="",1,0)</f>
        <v>1</v>
      </c>
      <c r="BC113" t="str">
        <f t="shared" ca="1" si="4"/>
        <v>3N_ltpD</v>
      </c>
      <c r="BD113" s="79" t="str">
        <f t="shared" ca="1" si="7"/>
        <v>3N</v>
      </c>
      <c r="BE113" s="79" t="str">
        <f ca="1">Data_Initial!BC113</f>
        <v>ltpD</v>
      </c>
      <c r="BF113" s="79" t="str">
        <f ca="1">Data_Initial!BB113</f>
        <v>2_2</v>
      </c>
      <c r="BG113">
        <f ca="1">IFERROR((INDIRECT("Plate"&amp;Data!A113&amp;"_C!"&amp;CHAR(RIGHT(Data!B113,LEN(Data!B113)-1)+65)&amp;CODE(LEFT(Data!B113,1))-58)),"")</f>
        <v>0</v>
      </c>
      <c r="BH113" t="str">
        <f ca="1">Data_Initial!BA113</f>
        <v/>
      </c>
      <c r="BI113">
        <f t="shared" ca="1" si="6"/>
        <v>1.7566670875214879E-4</v>
      </c>
      <c r="BJ113" s="79" t="str">
        <f ca="1">IF(BH113="N",1+MAX($BJ$3:BJ112),"")</f>
        <v/>
      </c>
    </row>
    <row r="114" spans="1:62" x14ac:dyDescent="0.25">
      <c r="A114" s="79">
        <f ca="1">IF(BH114="N","N"&amp;BJ114,IF(BB114=0,"",MAX($A$3:A113)+1))</f>
        <v>104</v>
      </c>
      <c r="B114" s="79" t="str">
        <f ca="1">Data_Initial!A114&amp;C114</f>
        <v>2G5</v>
      </c>
      <c r="C114" s="79" t="str">
        <f ca="1">Data_Initial!B114</f>
        <v>G5</v>
      </c>
      <c r="D114">
        <f ca="1">IFERROR(IF(Data_Baseline!C114="","",IF($C$3="On",IF(D$3&lt;=$B$2,SMALL(Data_Baseline!$C114:$AZ114,COUNTIF(Data_Baseline!$C114:$AZ114,0)+1)/MAX(Data_Baseline!$C114:$AZ114),IF(Data_Baseline!C114=0,SMALL(Data_Baseline!$C114:$AZ114,COUNTIF(Data_Baseline!$C114:$AZ114,0)+1)/MAX(Data_Baseline!$C114:$AZ114),Data_Baseline!C114/MAX(Data_Baseline!$C114:$AZ114))),IF(D$3&lt;=$B$2,SMALL(Data_Baseline!$C114:$AZ114,COUNTIF(Data_Baseline!$C114:$AZ114,0)+1),IF(Data_Baseline!C114=0,SMALL(Data_Baseline!$C114:$AZ114,COUNTIF(Data_Baseline!$C114:$AZ114,0)+1),Data_Baseline!C114)))),"")</f>
        <v>4.5331184152044417E-4</v>
      </c>
      <c r="E114">
        <f ca="1">IFERROR(IF(Data_Baseline!D114="","",IF($C$3="On",IF(E$3&lt;=$B$2,SMALL(Data_Baseline!$C114:$AZ114,COUNTIF(Data_Baseline!$C114:$AZ114,0)+1)/MAX(Data_Baseline!$C114:$AZ114),IF(Data_Baseline!D114=0,SMALL(Data_Baseline!$C114:$AZ114,COUNTIF(Data_Baseline!$C114:$AZ114,0)+1)/MAX(Data_Baseline!$C114:$AZ114),Data_Baseline!D114/MAX(Data_Baseline!$C114:$AZ114))),IF(E$3&lt;=$B$2,SMALL(Data_Baseline!$C114:$AZ114,COUNTIF(Data_Baseline!$C114:$AZ114,0)+1),IF(Data_Baseline!D114=0,SMALL(Data_Baseline!$C114:$AZ114,COUNTIF(Data_Baseline!$C114:$AZ114,0)+1),Data_Baseline!D114)))),"")</f>
        <v>4.5331184152044417E-4</v>
      </c>
      <c r="F114">
        <f ca="1">IFERROR(IF(Data_Baseline!E114="","",IF($C$3="On",IF(F$3&lt;=$B$2,SMALL(Data_Baseline!$C114:$AZ114,COUNTIF(Data_Baseline!$C114:$AZ114,0)+1)/MAX(Data_Baseline!$C114:$AZ114),IF(Data_Baseline!E114=0,SMALL(Data_Baseline!$C114:$AZ114,COUNTIF(Data_Baseline!$C114:$AZ114,0)+1)/MAX(Data_Baseline!$C114:$AZ114),Data_Baseline!E114/MAX(Data_Baseline!$C114:$AZ114))),IF(F$3&lt;=$B$2,SMALL(Data_Baseline!$C114:$AZ114,COUNTIF(Data_Baseline!$C114:$AZ114,0)+1),IF(Data_Baseline!E114=0,SMALL(Data_Baseline!$C114:$AZ114,COUNTIF(Data_Baseline!$C114:$AZ114,0)+1),Data_Baseline!E114)))),"")</f>
        <v>4.5331184152044417E-4</v>
      </c>
      <c r="G114">
        <f ca="1">IFERROR(IF(Data_Baseline!F114="","",IF($C$3="On",IF(G$3&lt;=$B$2,SMALL(Data_Baseline!$C114:$AZ114,COUNTIF(Data_Baseline!$C114:$AZ114,0)+1)/MAX(Data_Baseline!$C114:$AZ114),IF(Data_Baseline!F114=0,SMALL(Data_Baseline!$C114:$AZ114,COUNTIF(Data_Baseline!$C114:$AZ114,0)+1)/MAX(Data_Baseline!$C114:$AZ114),Data_Baseline!F114/MAX(Data_Baseline!$C114:$AZ114))),IF(G$3&lt;=$B$2,SMALL(Data_Baseline!$C114:$AZ114,COUNTIF(Data_Baseline!$C114:$AZ114,0)+1),IF(Data_Baseline!F114=0,SMALL(Data_Baseline!$C114:$AZ114,COUNTIF(Data_Baseline!$C114:$AZ114,0)+1),Data_Baseline!F114)))),"")</f>
        <v>4.5331184152044417E-4</v>
      </c>
      <c r="H114">
        <f ca="1">IFERROR(IF(Data_Baseline!G114="","",IF($C$3="On",IF(H$3&lt;=$B$2,SMALL(Data_Baseline!$C114:$AZ114,COUNTIF(Data_Baseline!$C114:$AZ114,0)+1)/MAX(Data_Baseline!$C114:$AZ114),IF(Data_Baseline!G114=0,SMALL(Data_Baseline!$C114:$AZ114,COUNTIF(Data_Baseline!$C114:$AZ114,0)+1)/MAX(Data_Baseline!$C114:$AZ114),Data_Baseline!G114/MAX(Data_Baseline!$C114:$AZ114))),IF(H$3&lt;=$B$2,SMALL(Data_Baseline!$C114:$AZ114,COUNTIF(Data_Baseline!$C114:$AZ114,0)+1),IF(Data_Baseline!G114=0,SMALL(Data_Baseline!$C114:$AZ114,COUNTIF(Data_Baseline!$C114:$AZ114,0)+1),Data_Baseline!G114)))),"")</f>
        <v>4.5331184152044417E-4</v>
      </c>
      <c r="I114">
        <f ca="1">IFERROR(IF(Data_Baseline!H114="","",IF($C$3="On",IF(I$3&lt;=$B$2,SMALL(Data_Baseline!$C114:$AZ114,COUNTIF(Data_Baseline!$C114:$AZ114,0)+1)/MAX(Data_Baseline!$C114:$AZ114),IF(Data_Baseline!H114=0,SMALL(Data_Baseline!$C114:$AZ114,COUNTIF(Data_Baseline!$C114:$AZ114,0)+1)/MAX(Data_Baseline!$C114:$AZ114),Data_Baseline!H114/MAX(Data_Baseline!$C114:$AZ114))),IF(I$3&lt;=$B$2,SMALL(Data_Baseline!$C114:$AZ114,COUNTIF(Data_Baseline!$C114:$AZ114,0)+1),IF(Data_Baseline!H114=0,SMALL(Data_Baseline!$C114:$AZ114,COUNTIF(Data_Baseline!$C114:$AZ114,0)+1),Data_Baseline!H114)))),"")</f>
        <v>4.5331184152044417E-4</v>
      </c>
      <c r="J114">
        <f ca="1">IFERROR(IF(Data_Baseline!I114="","",IF($C$3="On",IF(J$3&lt;=$B$2,SMALL(Data_Baseline!$C114:$AZ114,COUNTIF(Data_Baseline!$C114:$AZ114,0)+1)/MAX(Data_Baseline!$C114:$AZ114),IF(Data_Baseline!I114=0,SMALL(Data_Baseline!$C114:$AZ114,COUNTIF(Data_Baseline!$C114:$AZ114,0)+1)/MAX(Data_Baseline!$C114:$AZ114),Data_Baseline!I114/MAX(Data_Baseline!$C114:$AZ114))),IF(J$3&lt;=$B$2,SMALL(Data_Baseline!$C114:$AZ114,COUNTIF(Data_Baseline!$C114:$AZ114,0)+1),IF(Data_Baseline!I114=0,SMALL(Data_Baseline!$C114:$AZ114,COUNTIF(Data_Baseline!$C114:$AZ114,0)+1),Data_Baseline!I114)))),"")</f>
        <v>4.5331184152044417E-4</v>
      </c>
      <c r="K114">
        <f ca="1">IFERROR(IF(Data_Baseline!J114="","",IF($C$3="On",IF(K$3&lt;=$B$2,SMALL(Data_Baseline!$C114:$AZ114,COUNTIF(Data_Baseline!$C114:$AZ114,0)+1)/MAX(Data_Baseline!$C114:$AZ114),IF(Data_Baseline!J114=0,SMALL(Data_Baseline!$C114:$AZ114,COUNTIF(Data_Baseline!$C114:$AZ114,0)+1)/MAX(Data_Baseline!$C114:$AZ114),Data_Baseline!J114/MAX(Data_Baseline!$C114:$AZ114))),IF(K$3&lt;=$B$2,SMALL(Data_Baseline!$C114:$AZ114,COUNTIF(Data_Baseline!$C114:$AZ114,0)+1),IF(Data_Baseline!J114=0,SMALL(Data_Baseline!$C114:$AZ114,COUNTIF(Data_Baseline!$C114:$AZ114,0)+1),Data_Baseline!J114)))),"")</f>
        <v>4.5331184152044417E-4</v>
      </c>
      <c r="L114">
        <f ca="1">IFERROR(IF(Data_Baseline!K114="","",IF($C$3="On",IF(L$3&lt;=$B$2,SMALL(Data_Baseline!$C114:$AZ114,COUNTIF(Data_Baseline!$C114:$AZ114,0)+1)/MAX(Data_Baseline!$C114:$AZ114),IF(Data_Baseline!K114=0,SMALL(Data_Baseline!$C114:$AZ114,COUNTIF(Data_Baseline!$C114:$AZ114,0)+1)/MAX(Data_Baseline!$C114:$AZ114),Data_Baseline!K114/MAX(Data_Baseline!$C114:$AZ114))),IF(L$3&lt;=$B$2,SMALL(Data_Baseline!$C114:$AZ114,COUNTIF(Data_Baseline!$C114:$AZ114,0)+1),IF(Data_Baseline!K114=0,SMALL(Data_Baseline!$C114:$AZ114,COUNTIF(Data_Baseline!$C114:$AZ114,0)+1),Data_Baseline!K114)))),"")</f>
        <v>4.5331184152044417E-4</v>
      </c>
      <c r="M114">
        <f ca="1">IFERROR(IF(Data_Baseline!L114="","",IF($C$3="On",IF(M$3&lt;=$B$2,SMALL(Data_Baseline!$C114:$AZ114,COUNTIF(Data_Baseline!$C114:$AZ114,0)+1)/MAX(Data_Baseline!$C114:$AZ114),IF(Data_Baseline!L114=0,SMALL(Data_Baseline!$C114:$AZ114,COUNTIF(Data_Baseline!$C114:$AZ114,0)+1)/MAX(Data_Baseline!$C114:$AZ114),Data_Baseline!L114/MAX(Data_Baseline!$C114:$AZ114))),IF(M$3&lt;=$B$2,SMALL(Data_Baseline!$C114:$AZ114,COUNTIF(Data_Baseline!$C114:$AZ114,0)+1),IF(Data_Baseline!L114=0,SMALL(Data_Baseline!$C114:$AZ114,COUNTIF(Data_Baseline!$C114:$AZ114,0)+1),Data_Baseline!L114)))),"")</f>
        <v>4.5331184152044417E-4</v>
      </c>
      <c r="N114">
        <f ca="1">IFERROR(IF(Data_Baseline!M114="","",IF($C$3="On",IF(N$3&lt;=$B$2,SMALL(Data_Baseline!$C114:$AZ114,COUNTIF(Data_Baseline!$C114:$AZ114,0)+1)/MAX(Data_Baseline!$C114:$AZ114),IF(Data_Baseline!M114=0,SMALL(Data_Baseline!$C114:$AZ114,COUNTIF(Data_Baseline!$C114:$AZ114,0)+1)/MAX(Data_Baseline!$C114:$AZ114),Data_Baseline!M114/MAX(Data_Baseline!$C114:$AZ114))),IF(N$3&lt;=$B$2,SMALL(Data_Baseline!$C114:$AZ114,COUNTIF(Data_Baseline!$C114:$AZ114,0)+1),IF(Data_Baseline!M114=0,SMALL(Data_Baseline!$C114:$AZ114,COUNTIF(Data_Baseline!$C114:$AZ114,0)+1),Data_Baseline!M114)))),"")</f>
        <v>4.5331184152044417E-4</v>
      </c>
      <c r="O114">
        <f ca="1">IFERROR(IF(Data_Baseline!N114="","",IF($C$3="On",IF(O$3&lt;=$B$2,SMALL(Data_Baseline!$C114:$AZ114,COUNTIF(Data_Baseline!$C114:$AZ114,0)+1)/MAX(Data_Baseline!$C114:$AZ114),IF(Data_Baseline!N114=0,SMALL(Data_Baseline!$C114:$AZ114,COUNTIF(Data_Baseline!$C114:$AZ114,0)+1)/MAX(Data_Baseline!$C114:$AZ114),Data_Baseline!N114/MAX(Data_Baseline!$C114:$AZ114))),IF(O$3&lt;=$B$2,SMALL(Data_Baseline!$C114:$AZ114,COUNTIF(Data_Baseline!$C114:$AZ114,0)+1),IF(Data_Baseline!N114=0,SMALL(Data_Baseline!$C114:$AZ114,COUNTIF(Data_Baseline!$C114:$AZ114,0)+1),Data_Baseline!N114)))),"")</f>
        <v>4.5331184152044417E-4</v>
      </c>
      <c r="P114">
        <f ca="1">IFERROR(IF(Data_Baseline!O114="","",IF($C$3="On",IF(P$3&lt;=$B$2,SMALL(Data_Baseline!$C114:$AZ114,COUNTIF(Data_Baseline!$C114:$AZ114,0)+1)/MAX(Data_Baseline!$C114:$AZ114),IF(Data_Baseline!O114=0,SMALL(Data_Baseline!$C114:$AZ114,COUNTIF(Data_Baseline!$C114:$AZ114,0)+1)/MAX(Data_Baseline!$C114:$AZ114),Data_Baseline!O114/MAX(Data_Baseline!$C114:$AZ114))),IF(P$3&lt;=$B$2,SMALL(Data_Baseline!$C114:$AZ114,COUNTIF(Data_Baseline!$C114:$AZ114,0)+1),IF(Data_Baseline!O114=0,SMALL(Data_Baseline!$C114:$AZ114,COUNTIF(Data_Baseline!$C114:$AZ114,0)+1),Data_Baseline!O114)))),"")</f>
        <v>4.5331184152044417E-4</v>
      </c>
      <c r="Q114">
        <f ca="1">IFERROR(IF(Data_Baseline!P114="","",IF($C$3="On",IF(Q$3&lt;=$B$2,SMALL(Data_Baseline!$C114:$AZ114,COUNTIF(Data_Baseline!$C114:$AZ114,0)+1)/MAX(Data_Baseline!$C114:$AZ114),IF(Data_Baseline!P114=0,SMALL(Data_Baseline!$C114:$AZ114,COUNTIF(Data_Baseline!$C114:$AZ114,0)+1)/MAX(Data_Baseline!$C114:$AZ114),Data_Baseline!P114/MAX(Data_Baseline!$C114:$AZ114))),IF(Q$3&lt;=$B$2,SMALL(Data_Baseline!$C114:$AZ114,COUNTIF(Data_Baseline!$C114:$AZ114,0)+1),IF(Data_Baseline!P114=0,SMALL(Data_Baseline!$C114:$AZ114,COUNTIF(Data_Baseline!$C114:$AZ114,0)+1),Data_Baseline!P114)))),"")</f>
        <v>4.5331184152044417E-4</v>
      </c>
      <c r="R114">
        <f ca="1">IFERROR(IF(Data_Baseline!Q114="","",IF($C$3="On",IF(R$3&lt;=$B$2,SMALL(Data_Baseline!$C114:$AZ114,COUNTIF(Data_Baseline!$C114:$AZ114,0)+1)/MAX(Data_Baseline!$C114:$AZ114),IF(Data_Baseline!Q114=0,SMALL(Data_Baseline!$C114:$AZ114,COUNTIF(Data_Baseline!$C114:$AZ114,0)+1)/MAX(Data_Baseline!$C114:$AZ114),Data_Baseline!Q114/MAX(Data_Baseline!$C114:$AZ114))),IF(R$3&lt;=$B$2,SMALL(Data_Baseline!$C114:$AZ114,COUNTIF(Data_Baseline!$C114:$AZ114,0)+1),IF(Data_Baseline!Q114=0,SMALL(Data_Baseline!$C114:$AZ114,COUNTIF(Data_Baseline!$C114:$AZ114,0)+1),Data_Baseline!Q114)))),"")</f>
        <v>4.5331184152044417E-4</v>
      </c>
      <c r="S114">
        <f ca="1">IFERROR(IF(Data_Baseline!R114="","",IF($C$3="On",IF(S$3&lt;=$B$2,SMALL(Data_Baseline!$C114:$AZ114,COUNTIF(Data_Baseline!$C114:$AZ114,0)+1)/MAX(Data_Baseline!$C114:$AZ114),IF(Data_Baseline!R114=0,SMALL(Data_Baseline!$C114:$AZ114,COUNTIF(Data_Baseline!$C114:$AZ114,0)+1)/MAX(Data_Baseline!$C114:$AZ114),Data_Baseline!R114/MAX(Data_Baseline!$C114:$AZ114))),IF(S$3&lt;=$B$2,SMALL(Data_Baseline!$C114:$AZ114,COUNTIF(Data_Baseline!$C114:$AZ114,0)+1),IF(Data_Baseline!R114=0,SMALL(Data_Baseline!$C114:$AZ114,COUNTIF(Data_Baseline!$C114:$AZ114,0)+1),Data_Baseline!R114)))),"")</f>
        <v>4.5331184152044417E-4</v>
      </c>
      <c r="T114">
        <f ca="1">IFERROR(IF(Data_Baseline!S114="","",IF($C$3="On",IF(T$3&lt;=$B$2,SMALL(Data_Baseline!$C114:$AZ114,COUNTIF(Data_Baseline!$C114:$AZ114,0)+1)/MAX(Data_Baseline!$C114:$AZ114),IF(Data_Baseline!S114=0,SMALL(Data_Baseline!$C114:$AZ114,COUNTIF(Data_Baseline!$C114:$AZ114,0)+1)/MAX(Data_Baseline!$C114:$AZ114),Data_Baseline!S114/MAX(Data_Baseline!$C114:$AZ114))),IF(T$3&lt;=$B$2,SMALL(Data_Baseline!$C114:$AZ114,COUNTIF(Data_Baseline!$C114:$AZ114,0)+1),IF(Data_Baseline!S114=0,SMALL(Data_Baseline!$C114:$AZ114,COUNTIF(Data_Baseline!$C114:$AZ114,0)+1),Data_Baseline!S114)))),"")</f>
        <v>4.5331184152044417E-4</v>
      </c>
      <c r="U114">
        <f ca="1">IFERROR(IF(Data_Baseline!T114="","",IF($C$3="On",IF(U$3&lt;=$B$2,SMALL(Data_Baseline!$C114:$AZ114,COUNTIF(Data_Baseline!$C114:$AZ114,0)+1)/MAX(Data_Baseline!$C114:$AZ114),IF(Data_Baseline!T114=0,SMALL(Data_Baseline!$C114:$AZ114,COUNTIF(Data_Baseline!$C114:$AZ114,0)+1)/MAX(Data_Baseline!$C114:$AZ114),Data_Baseline!T114/MAX(Data_Baseline!$C114:$AZ114))),IF(U$3&lt;=$B$2,SMALL(Data_Baseline!$C114:$AZ114,COUNTIF(Data_Baseline!$C114:$AZ114,0)+1),IF(Data_Baseline!T114=0,SMALL(Data_Baseline!$C114:$AZ114,COUNTIF(Data_Baseline!$C114:$AZ114,0)+1),Data_Baseline!T114)))),"")</f>
        <v>4.5331184152044417E-4</v>
      </c>
      <c r="V114">
        <f ca="1">IFERROR(IF(Data_Baseline!U114="","",IF($C$3="On",IF(V$3&lt;=$B$2,SMALL(Data_Baseline!$C114:$AZ114,COUNTIF(Data_Baseline!$C114:$AZ114,0)+1)/MAX(Data_Baseline!$C114:$AZ114),IF(Data_Baseline!U114=0,SMALL(Data_Baseline!$C114:$AZ114,COUNTIF(Data_Baseline!$C114:$AZ114,0)+1)/MAX(Data_Baseline!$C114:$AZ114),Data_Baseline!U114/MAX(Data_Baseline!$C114:$AZ114))),IF(V$3&lt;=$B$2,SMALL(Data_Baseline!$C114:$AZ114,COUNTIF(Data_Baseline!$C114:$AZ114,0)+1),IF(Data_Baseline!U114=0,SMALL(Data_Baseline!$C114:$AZ114,COUNTIF(Data_Baseline!$C114:$AZ114,0)+1),Data_Baseline!U114)))),"")</f>
        <v>4.5331184152044417E-4</v>
      </c>
      <c r="W114">
        <f ca="1">IFERROR(IF(Data_Baseline!V114="","",IF($C$3="On",IF(W$3&lt;=$B$2,SMALL(Data_Baseline!$C114:$AZ114,COUNTIF(Data_Baseline!$C114:$AZ114,0)+1)/MAX(Data_Baseline!$C114:$AZ114),IF(Data_Baseline!V114=0,SMALL(Data_Baseline!$C114:$AZ114,COUNTIF(Data_Baseline!$C114:$AZ114,0)+1)/MAX(Data_Baseline!$C114:$AZ114),Data_Baseline!V114/MAX(Data_Baseline!$C114:$AZ114))),IF(W$3&lt;=$B$2,SMALL(Data_Baseline!$C114:$AZ114,COUNTIF(Data_Baseline!$C114:$AZ114,0)+1),IF(Data_Baseline!V114=0,SMALL(Data_Baseline!$C114:$AZ114,COUNTIF(Data_Baseline!$C114:$AZ114,0)+1),Data_Baseline!V114)))),"")</f>
        <v>4.5331184152044417E-4</v>
      </c>
      <c r="X114">
        <f ca="1">IFERROR(IF(Data_Baseline!W114="","",IF($C$3="On",IF(X$3&lt;=$B$2,SMALL(Data_Baseline!$C114:$AZ114,COUNTIF(Data_Baseline!$C114:$AZ114,0)+1)/MAX(Data_Baseline!$C114:$AZ114),IF(Data_Baseline!W114=0,SMALL(Data_Baseline!$C114:$AZ114,COUNTIF(Data_Baseline!$C114:$AZ114,0)+1)/MAX(Data_Baseline!$C114:$AZ114),Data_Baseline!W114/MAX(Data_Baseline!$C114:$AZ114))),IF(X$3&lt;=$B$2,SMALL(Data_Baseline!$C114:$AZ114,COUNTIF(Data_Baseline!$C114:$AZ114,0)+1),IF(Data_Baseline!W114=0,SMALL(Data_Baseline!$C114:$AZ114,COUNTIF(Data_Baseline!$C114:$AZ114,0)+1),Data_Baseline!W114)))),"")</f>
        <v>4.5331184152044417E-4</v>
      </c>
      <c r="Y114">
        <f ca="1">IFERROR(IF(Data_Baseline!X114="","",IF($C$3="On",IF(Y$3&lt;=$B$2,SMALL(Data_Baseline!$C114:$AZ114,COUNTIF(Data_Baseline!$C114:$AZ114,0)+1)/MAX(Data_Baseline!$C114:$AZ114),IF(Data_Baseline!X114=0,SMALL(Data_Baseline!$C114:$AZ114,COUNTIF(Data_Baseline!$C114:$AZ114,0)+1)/MAX(Data_Baseline!$C114:$AZ114),Data_Baseline!X114/MAX(Data_Baseline!$C114:$AZ114))),IF(Y$3&lt;=$B$2,SMALL(Data_Baseline!$C114:$AZ114,COUNTIF(Data_Baseline!$C114:$AZ114,0)+1),IF(Data_Baseline!X114=0,SMALL(Data_Baseline!$C114:$AZ114,COUNTIF(Data_Baseline!$C114:$AZ114,0)+1),Data_Baseline!X114)))),"")</f>
        <v>4.5331184152044417E-4</v>
      </c>
      <c r="Z114">
        <f ca="1">IFERROR(IF(Data_Baseline!Y114="","",IF($C$3="On",IF(Z$3&lt;=$B$2,SMALL(Data_Baseline!$C114:$AZ114,COUNTIF(Data_Baseline!$C114:$AZ114,0)+1)/MAX(Data_Baseline!$C114:$AZ114),IF(Data_Baseline!Y114=0,SMALL(Data_Baseline!$C114:$AZ114,COUNTIF(Data_Baseline!$C114:$AZ114,0)+1)/MAX(Data_Baseline!$C114:$AZ114),Data_Baseline!Y114/MAX(Data_Baseline!$C114:$AZ114))),IF(Z$3&lt;=$B$2,SMALL(Data_Baseline!$C114:$AZ114,COUNTIF(Data_Baseline!$C114:$AZ114,0)+1),IF(Data_Baseline!Y114=0,SMALL(Data_Baseline!$C114:$AZ114,COUNTIF(Data_Baseline!$C114:$AZ114,0)+1),Data_Baseline!Y114)))),"")</f>
        <v>1.7223077466013703E-3</v>
      </c>
      <c r="AA114">
        <f ca="1">IFERROR(IF(Data_Baseline!Z114="","",IF($C$3="On",IF(AA$3&lt;=$B$2,SMALL(Data_Baseline!$C114:$AZ114,COUNTIF(Data_Baseline!$C114:$AZ114,0)+1)/MAX(Data_Baseline!$C114:$AZ114),IF(Data_Baseline!Z114=0,SMALL(Data_Baseline!$C114:$AZ114,COUNTIF(Data_Baseline!$C114:$AZ114,0)+1)/MAX(Data_Baseline!$C114:$AZ114),Data_Baseline!Z114/MAX(Data_Baseline!$C114:$AZ114))),IF(AA$3&lt;=$B$2,SMALL(Data_Baseline!$C114:$AZ114,COUNTIF(Data_Baseline!$C114:$AZ114,0)+1),IF(Data_Baseline!Z114=0,SMALL(Data_Baseline!$C114:$AZ114,COUNTIF(Data_Baseline!$C114:$AZ114,0)+1),Data_Baseline!Z114)))),"")</f>
        <v>6.4660791448470124E-3</v>
      </c>
      <c r="AB114">
        <f ca="1">IFERROR(IF(Data_Baseline!AA114="","",IF($C$3="On",IF(AB$3&lt;=$B$2,SMALL(Data_Baseline!$C114:$AZ114,COUNTIF(Data_Baseline!$C114:$AZ114,0)+1)/MAX(Data_Baseline!$C114:$AZ114),IF(Data_Baseline!AA114=0,SMALL(Data_Baseline!$C114:$AZ114,COUNTIF(Data_Baseline!$C114:$AZ114,0)+1)/MAX(Data_Baseline!$C114:$AZ114),Data_Baseline!AA114/MAX(Data_Baseline!$C114:$AZ114))),IF(AB$3&lt;=$B$2,SMALL(Data_Baseline!$C114:$AZ114,COUNTIF(Data_Baseline!$C114:$AZ114,0)+1),IF(Data_Baseline!AA114=0,SMALL(Data_Baseline!$C114:$AZ114,COUNTIF(Data_Baseline!$C114:$AZ114,0)+1),Data_Baseline!AA114)))),"")</f>
        <v>1.5597163368463627E-2</v>
      </c>
      <c r="AC114">
        <f ca="1">IFERROR(IF(Data_Baseline!AB114="","",IF($C$3="On",IF(AC$3&lt;=$B$2,SMALL(Data_Baseline!$C114:$AZ114,COUNTIF(Data_Baseline!$C114:$AZ114,0)+1)/MAX(Data_Baseline!$C114:$AZ114),IF(Data_Baseline!AB114=0,SMALL(Data_Baseline!$C114:$AZ114,COUNTIF(Data_Baseline!$C114:$AZ114,0)+1)/MAX(Data_Baseline!$C114:$AZ114),Data_Baseline!AB114/MAX(Data_Baseline!$C114:$AZ114))),IF(AC$3&lt;=$B$2,SMALL(Data_Baseline!$C114:$AZ114,COUNTIF(Data_Baseline!$C114:$AZ114,0)+1),IF(Data_Baseline!AB114=0,SMALL(Data_Baseline!$C114:$AZ114,COUNTIF(Data_Baseline!$C114:$AZ114,0)+1),Data_Baseline!AB114)))),"")</f>
        <v>3.2472407387322287E-2</v>
      </c>
      <c r="AD114">
        <f ca="1">IFERROR(IF(Data_Baseline!AC114="","",IF($C$3="On",IF(AD$3&lt;=$B$2,SMALL(Data_Baseline!$C114:$AZ114,COUNTIF(Data_Baseline!$C114:$AZ114,0)+1)/MAX(Data_Baseline!$C114:$AZ114),IF(Data_Baseline!AC114=0,SMALL(Data_Baseline!$C114:$AZ114,COUNTIF(Data_Baseline!$C114:$AZ114,0)+1)/MAX(Data_Baseline!$C114:$AZ114),Data_Baseline!AC114/MAX(Data_Baseline!$C114:$AZ114))),IF(AD$3&lt;=$B$2,SMALL(Data_Baseline!$C114:$AZ114,COUNTIF(Data_Baseline!$C114:$AZ114,0)+1),IF(Data_Baseline!AC114=0,SMALL(Data_Baseline!$C114:$AZ114,COUNTIF(Data_Baseline!$C114:$AZ114,0)+1),Data_Baseline!AC114)))),"")</f>
        <v>6.2718954550270142E-2</v>
      </c>
      <c r="AE114">
        <f ca="1">IFERROR(IF(Data_Baseline!AD114="","",IF($C$3="On",IF(AE$3&lt;=$B$2,SMALL(Data_Baseline!$C114:$AZ114,COUNTIF(Data_Baseline!$C114:$AZ114,0)+1)/MAX(Data_Baseline!$C114:$AZ114),IF(Data_Baseline!AD114=0,SMALL(Data_Baseline!$C114:$AZ114,COUNTIF(Data_Baseline!$C114:$AZ114,0)+1)/MAX(Data_Baseline!$C114:$AZ114),Data_Baseline!AD114/MAX(Data_Baseline!$C114:$AZ114))),IF(AE$3&lt;=$B$2,SMALL(Data_Baseline!$C114:$AZ114,COUNTIF(Data_Baseline!$C114:$AZ114,0)+1),IF(Data_Baseline!AD114=0,SMALL(Data_Baseline!$C114:$AZ114,COUNTIF(Data_Baseline!$C114:$AZ114,0)+1),Data_Baseline!AD114)))),"")</f>
        <v>0.1160680153711408</v>
      </c>
      <c r="AF114">
        <f ca="1">IFERROR(IF(Data_Baseline!AE114="","",IF($C$3="On",IF(AF$3&lt;=$B$2,SMALL(Data_Baseline!$C114:$AZ114,COUNTIF(Data_Baseline!$C114:$AZ114,0)+1)/MAX(Data_Baseline!$C114:$AZ114),IF(Data_Baseline!AE114=0,SMALL(Data_Baseline!$C114:$AZ114,COUNTIF(Data_Baseline!$C114:$AZ114,0)+1)/MAX(Data_Baseline!$C114:$AZ114),Data_Baseline!AE114/MAX(Data_Baseline!$C114:$AZ114))),IF(AF$3&lt;=$B$2,SMALL(Data_Baseline!$C114:$AZ114,COUNTIF(Data_Baseline!$C114:$AZ114,0)+1),IF(Data_Baseline!AE114=0,SMALL(Data_Baseline!$C114:$AZ114,COUNTIF(Data_Baseline!$C114:$AZ114,0)+1),Data_Baseline!AE114)))),"")</f>
        <v>0.2033780126723585</v>
      </c>
      <c r="AG114">
        <f ca="1">IFERROR(IF(Data_Baseline!AF114="","",IF($C$3="On",IF(AG$3&lt;=$B$2,SMALL(Data_Baseline!$C114:$AZ114,COUNTIF(Data_Baseline!$C114:$AZ114,0)+1)/MAX(Data_Baseline!$C114:$AZ114),IF(Data_Baseline!AF114=0,SMALL(Data_Baseline!$C114:$AZ114,COUNTIF(Data_Baseline!$C114:$AZ114,0)+1)/MAX(Data_Baseline!$C114:$AZ114),Data_Baseline!AF114/MAX(Data_Baseline!$C114:$AZ114))),IF(AG$3&lt;=$B$2,SMALL(Data_Baseline!$C114:$AZ114,COUNTIF(Data_Baseline!$C114:$AZ114,0)+1),IF(Data_Baseline!AF114=0,SMALL(Data_Baseline!$C114:$AZ114,COUNTIF(Data_Baseline!$C114:$AZ114,0)+1),Data_Baseline!AF114)))),"")</f>
        <v>0.33053843104722203</v>
      </c>
      <c r="AH114">
        <f ca="1">IFERROR(IF(Data_Baseline!AG114="","",IF($C$3="On",IF(AH$3&lt;=$B$2,SMALL(Data_Baseline!$C114:$AZ114,COUNTIF(Data_Baseline!$C114:$AZ114,0)+1)/MAX(Data_Baseline!$C114:$AZ114),IF(Data_Baseline!AG114=0,SMALL(Data_Baseline!$C114:$AZ114,COUNTIF(Data_Baseline!$C114:$AZ114,0)+1)/MAX(Data_Baseline!$C114:$AZ114),Data_Baseline!AG114/MAX(Data_Baseline!$C114:$AZ114))),IF(AH$3&lt;=$B$2,SMALL(Data_Baseline!$C114:$AZ114,COUNTIF(Data_Baseline!$C114:$AZ114,0)+1),IF(Data_Baseline!AG114=0,SMALL(Data_Baseline!$C114:$AZ114,COUNTIF(Data_Baseline!$C114:$AZ114,0)+1),Data_Baseline!AG114)))),"")</f>
        <v>0.4822308052262444</v>
      </c>
      <c r="AI114">
        <f ca="1">IFERROR(IF(Data_Baseline!AH114="","",IF($C$3="On",IF(AI$3&lt;=$B$2,SMALL(Data_Baseline!$C114:$AZ114,COUNTIF(Data_Baseline!$C114:$AZ114,0)+1)/MAX(Data_Baseline!$C114:$AZ114),IF(Data_Baseline!AH114=0,SMALL(Data_Baseline!$C114:$AZ114,COUNTIF(Data_Baseline!$C114:$AZ114,0)+1)/MAX(Data_Baseline!$C114:$AZ114),Data_Baseline!AH114/MAX(Data_Baseline!$C114:$AZ114))),IF(AI$3&lt;=$B$2,SMALL(Data_Baseline!$C114:$AZ114,COUNTIF(Data_Baseline!$C114:$AZ114,0)+1),IF(Data_Baseline!AH114=0,SMALL(Data_Baseline!$C114:$AZ114,COUNTIF(Data_Baseline!$C114:$AZ114,0)+1),Data_Baseline!AH114)))),"")</f>
        <v>0.63422330986827258</v>
      </c>
      <c r="AJ114">
        <f ca="1">IFERROR(IF(Data_Baseline!AI114="","",IF($C$3="On",IF(AJ$3&lt;=$B$2,SMALL(Data_Baseline!$C114:$AZ114,COUNTIF(Data_Baseline!$C114:$AZ114,0)+1)/MAX(Data_Baseline!$C114:$AZ114),IF(Data_Baseline!AI114=0,SMALL(Data_Baseline!$C114:$AZ114,COUNTIF(Data_Baseline!$C114:$AZ114,0)+1)/MAX(Data_Baseline!$C114:$AZ114),Data_Baseline!AI114/MAX(Data_Baseline!$C114:$AZ114))),IF(AJ$3&lt;=$B$2,SMALL(Data_Baseline!$C114:$AZ114,COUNTIF(Data_Baseline!$C114:$AZ114,0)+1),IF(Data_Baseline!AI114=0,SMALL(Data_Baseline!$C114:$AZ114,COUNTIF(Data_Baseline!$C114:$AZ114,0)+1),Data_Baseline!AI114)))),"")</f>
        <v>0.76070460135177775</v>
      </c>
      <c r="AK114">
        <f ca="1">IFERROR(IF(Data_Baseline!AJ114="","",IF($C$3="On",IF(AK$3&lt;=$B$2,SMALL(Data_Baseline!$C114:$AZ114,COUNTIF(Data_Baseline!$C114:$AZ114,0)+1)/MAX(Data_Baseline!$C114:$AZ114),IF(Data_Baseline!AJ114=0,SMALL(Data_Baseline!$C114:$AZ114,COUNTIF(Data_Baseline!$C114:$AZ114,0)+1)/MAX(Data_Baseline!$C114:$AZ114),Data_Baseline!AJ114/MAX(Data_Baseline!$C114:$AZ114))),IF(AK$3&lt;=$B$2,SMALL(Data_Baseline!$C114:$AZ114,COUNTIF(Data_Baseline!$C114:$AZ114,0)+1),IF(Data_Baseline!AJ114=0,SMALL(Data_Baseline!$C114:$AZ114,COUNTIF(Data_Baseline!$C114:$AZ114,0)+1),Data_Baseline!AJ114)))),"")</f>
        <v>0.85358676319028393</v>
      </c>
      <c r="AL114">
        <f ca="1">IFERROR(IF(Data_Baseline!AK114="","",IF($C$3="On",IF(AL$3&lt;=$B$2,SMALL(Data_Baseline!$C114:$AZ114,COUNTIF(Data_Baseline!$C114:$AZ114,0)+1)/MAX(Data_Baseline!$C114:$AZ114),IF(Data_Baseline!AK114=0,SMALL(Data_Baseline!$C114:$AZ114,COUNTIF(Data_Baseline!$C114:$AZ114,0)+1)/MAX(Data_Baseline!$C114:$AZ114),Data_Baseline!AK114/MAX(Data_Baseline!$C114:$AZ114))),IF(AL$3&lt;=$B$2,SMALL(Data_Baseline!$C114:$AZ114,COUNTIF(Data_Baseline!$C114:$AZ114,0)+1),IF(Data_Baseline!AK114=0,SMALL(Data_Baseline!$C114:$AZ114,COUNTIF(Data_Baseline!$C114:$AZ114,0)+1),Data_Baseline!AK114)))),"")</f>
        <v>0.91441181444742137</v>
      </c>
      <c r="AM114">
        <f ca="1">IFERROR(IF(Data_Baseline!AL114="","",IF($C$3="On",IF(AM$3&lt;=$B$2,SMALL(Data_Baseline!$C114:$AZ114,COUNTIF(Data_Baseline!$C114:$AZ114,0)+1)/MAX(Data_Baseline!$C114:$AZ114),IF(Data_Baseline!AL114=0,SMALL(Data_Baseline!$C114:$AZ114,COUNTIF(Data_Baseline!$C114:$AZ114,0)+1)/MAX(Data_Baseline!$C114:$AZ114),Data_Baseline!AL114/MAX(Data_Baseline!$C114:$AZ114))),IF(AM$3&lt;=$B$2,SMALL(Data_Baseline!$C114:$AZ114,COUNTIF(Data_Baseline!$C114:$AZ114,0)+1),IF(Data_Baseline!AL114=0,SMALL(Data_Baseline!$C114:$AZ114,COUNTIF(Data_Baseline!$C114:$AZ114,0)+1),Data_Baseline!AL114)))),"")</f>
        <v>0.95149008104242172</v>
      </c>
      <c r="AN114">
        <f ca="1">IFERROR(IF(Data_Baseline!AM114="","",IF($C$3="On",IF(AN$3&lt;=$B$2,SMALL(Data_Baseline!$C114:$AZ114,COUNTIF(Data_Baseline!$C114:$AZ114,0)+1)/MAX(Data_Baseline!$C114:$AZ114),IF(Data_Baseline!AM114=0,SMALL(Data_Baseline!$C114:$AZ114,COUNTIF(Data_Baseline!$C114:$AZ114,0)+1)/MAX(Data_Baseline!$C114:$AZ114),Data_Baseline!AM114/MAX(Data_Baseline!$C114:$AZ114))),IF(AN$3&lt;=$B$2,SMALL(Data_Baseline!$C114:$AZ114,COUNTIF(Data_Baseline!$C114:$AZ114,0)+1),IF(Data_Baseline!AM114=0,SMALL(Data_Baseline!$C114:$AZ114,COUNTIF(Data_Baseline!$C114:$AZ114,0)+1),Data_Baseline!AM114)))),"")</f>
        <v>0.97362052192296689</v>
      </c>
      <c r="AO114">
        <f ca="1">IFERROR(IF(Data_Baseline!AN114="","",IF($C$3="On",IF(AO$3&lt;=$B$2,SMALL(Data_Baseline!$C114:$AZ114,COUNTIF(Data_Baseline!$C114:$AZ114,0)+1)/MAX(Data_Baseline!$C114:$AZ114),IF(Data_Baseline!AN114=0,SMALL(Data_Baseline!$C114:$AZ114,COUNTIF(Data_Baseline!$C114:$AZ114,0)+1)/MAX(Data_Baseline!$C114:$AZ114),Data_Baseline!AN114/MAX(Data_Baseline!$C114:$AZ114))),IF(AO$3&lt;=$B$2,SMALL(Data_Baseline!$C114:$AZ114,COUNTIF(Data_Baseline!$C114:$AZ114,0)+1),IF(Data_Baseline!AN114=0,SMALL(Data_Baseline!$C114:$AZ114,COUNTIF(Data_Baseline!$C114:$AZ114,0)+1),Data_Baseline!AN114)))),"")</f>
        <v>0.98712514318020772</v>
      </c>
      <c r="AP114">
        <f ca="1">IFERROR(IF(Data_Baseline!AO114="","",IF($C$3="On",IF(AP$3&lt;=$B$2,SMALL(Data_Baseline!$C114:$AZ114,COUNTIF(Data_Baseline!$C114:$AZ114,0)+1)/MAX(Data_Baseline!$C114:$AZ114),IF(Data_Baseline!AO114=0,SMALL(Data_Baseline!$C114:$AZ114,COUNTIF(Data_Baseline!$C114:$AZ114,0)+1)/MAX(Data_Baseline!$C114:$AZ114),Data_Baseline!AO114/MAX(Data_Baseline!$C114:$AZ114))),IF(AP$3&lt;=$B$2,SMALL(Data_Baseline!$C114:$AZ114,COUNTIF(Data_Baseline!$C114:$AZ114,0)+1),IF(Data_Baseline!AO114=0,SMALL(Data_Baseline!$C114:$AZ114,COUNTIF(Data_Baseline!$C114:$AZ114,0)+1),Data_Baseline!AO114)))),"")</f>
        <v>0.996131690470204</v>
      </c>
      <c r="AQ114">
        <f ca="1">IFERROR(IF(Data_Baseline!AP114="","",IF($C$3="On",IF(AQ$3&lt;=$B$2,SMALL(Data_Baseline!$C114:$AZ114,COUNTIF(Data_Baseline!$C114:$AZ114,0)+1)/MAX(Data_Baseline!$C114:$AZ114),IF(Data_Baseline!AP114=0,SMALL(Data_Baseline!$C114:$AZ114,COUNTIF(Data_Baseline!$C114:$AZ114,0)+1)/MAX(Data_Baseline!$C114:$AZ114),Data_Baseline!AP114/MAX(Data_Baseline!$C114:$AZ114))),IF(AQ$3&lt;=$B$2,SMALL(Data_Baseline!$C114:$AZ114,COUNTIF(Data_Baseline!$C114:$AZ114,0)+1),IF(Data_Baseline!AP114=0,SMALL(Data_Baseline!$C114:$AZ114,COUNTIF(Data_Baseline!$C114:$AZ114,0)+1),Data_Baseline!AP114)))),"")</f>
        <v>1</v>
      </c>
      <c r="AR114" t="str">
        <f>IFERROR(IF(Data_Baseline!AQ114="","",IF($C$3="On",IF(AR$3&lt;=$B$2,SMALL(Data_Baseline!$C114:$AZ114,COUNTIF(Data_Baseline!$C114:$AZ114,0)+1)/MAX(Data_Baseline!$C114:$AZ114),IF(Data_Baseline!AQ114=0,SMALL(Data_Baseline!$C114:$AZ114,COUNTIF(Data_Baseline!$C114:$AZ114,0)+1)/MAX(Data_Baseline!$C114:$AZ114),Data_Baseline!AQ114/MAX(Data_Baseline!$C114:$AZ114))),IF(AR$3&lt;=$B$2,SMALL(Data_Baseline!$C114:$AZ114,COUNTIF(Data_Baseline!$C114:$AZ114,0)+1),IF(Data_Baseline!AQ114=0,SMALL(Data_Baseline!$C114:$AZ114,COUNTIF(Data_Baseline!$C114:$AZ114,0)+1),Data_Baseline!AQ114)))),"")</f>
        <v/>
      </c>
      <c r="AS114" t="str">
        <f>IFERROR(IF(Data_Baseline!AR114="","",IF($C$3="On",IF(AS$3&lt;=$B$2,SMALL(Data_Baseline!$C114:$AZ114,COUNTIF(Data_Baseline!$C114:$AZ114,0)+1)/MAX(Data_Baseline!$C114:$AZ114),IF(Data_Baseline!AR114=0,SMALL(Data_Baseline!$C114:$AZ114,COUNTIF(Data_Baseline!$C114:$AZ114,0)+1)/MAX(Data_Baseline!$C114:$AZ114),Data_Baseline!AR114/MAX(Data_Baseline!$C114:$AZ114))),IF(AS$3&lt;=$B$2,SMALL(Data_Baseline!$C114:$AZ114,COUNTIF(Data_Baseline!$C114:$AZ114,0)+1),IF(Data_Baseline!AR114=0,SMALL(Data_Baseline!$C114:$AZ114,COUNTIF(Data_Baseline!$C114:$AZ114,0)+1),Data_Baseline!AR114)))),"")</f>
        <v/>
      </c>
      <c r="AT114" t="str">
        <f>IFERROR(IF(Data_Baseline!AS114="","",IF($C$3="On",IF(AT$3&lt;=$B$2,SMALL(Data_Baseline!$C114:$AZ114,COUNTIF(Data_Baseline!$C114:$AZ114,0)+1)/MAX(Data_Baseline!$C114:$AZ114),IF(Data_Baseline!AS114=0,SMALL(Data_Baseline!$C114:$AZ114,COUNTIF(Data_Baseline!$C114:$AZ114,0)+1)/MAX(Data_Baseline!$C114:$AZ114),Data_Baseline!AS114/MAX(Data_Baseline!$C114:$AZ114))),IF(AT$3&lt;=$B$2,SMALL(Data_Baseline!$C114:$AZ114,COUNTIF(Data_Baseline!$C114:$AZ114,0)+1),IF(Data_Baseline!AS114=0,SMALL(Data_Baseline!$C114:$AZ114,COUNTIF(Data_Baseline!$C114:$AZ114,0)+1),Data_Baseline!AS114)))),"")</f>
        <v/>
      </c>
      <c r="AU114" t="str">
        <f>IFERROR(IF(Data_Baseline!AT114="","",IF($C$3="On",IF(AU$3&lt;=$B$2,SMALL(Data_Baseline!$C114:$AZ114,COUNTIF(Data_Baseline!$C114:$AZ114,0)+1)/MAX(Data_Baseline!$C114:$AZ114),IF(Data_Baseline!AT114=0,SMALL(Data_Baseline!$C114:$AZ114,COUNTIF(Data_Baseline!$C114:$AZ114,0)+1)/MAX(Data_Baseline!$C114:$AZ114),Data_Baseline!AT114/MAX(Data_Baseline!$C114:$AZ114))),IF(AU$3&lt;=$B$2,SMALL(Data_Baseline!$C114:$AZ114,COUNTIF(Data_Baseline!$C114:$AZ114,0)+1),IF(Data_Baseline!AT114=0,SMALL(Data_Baseline!$C114:$AZ114,COUNTIF(Data_Baseline!$C114:$AZ114,0)+1),Data_Baseline!AT114)))),"")</f>
        <v/>
      </c>
      <c r="AV114" t="str">
        <f>IFERROR(IF(Data_Baseline!AU114="","",IF($C$3="On",IF(AV$3&lt;=$B$2,SMALL(Data_Baseline!$C114:$AZ114,COUNTIF(Data_Baseline!$C114:$AZ114,0)+1)/MAX(Data_Baseline!$C114:$AZ114),IF(Data_Baseline!AU114=0,SMALL(Data_Baseline!$C114:$AZ114,COUNTIF(Data_Baseline!$C114:$AZ114,0)+1)/MAX(Data_Baseline!$C114:$AZ114),Data_Baseline!AU114/MAX(Data_Baseline!$C114:$AZ114))),IF(AV$3&lt;=$B$2,SMALL(Data_Baseline!$C114:$AZ114,COUNTIF(Data_Baseline!$C114:$AZ114,0)+1),IF(Data_Baseline!AU114=0,SMALL(Data_Baseline!$C114:$AZ114,COUNTIF(Data_Baseline!$C114:$AZ114,0)+1),Data_Baseline!AU114)))),"")</f>
        <v/>
      </c>
      <c r="AW114" t="str">
        <f>IFERROR(IF(Data_Baseline!AV114="","",IF($C$3="On",IF(AW$3&lt;=$B$2,SMALL(Data_Baseline!$C114:$AZ114,COUNTIF(Data_Baseline!$C114:$AZ114,0)+1)/MAX(Data_Baseline!$C114:$AZ114),IF(Data_Baseline!AV114=0,SMALL(Data_Baseline!$C114:$AZ114,COUNTIF(Data_Baseline!$C114:$AZ114,0)+1)/MAX(Data_Baseline!$C114:$AZ114),Data_Baseline!AV114/MAX(Data_Baseline!$C114:$AZ114))),IF(AW$3&lt;=$B$2,SMALL(Data_Baseline!$C114:$AZ114,COUNTIF(Data_Baseline!$C114:$AZ114,0)+1),IF(Data_Baseline!AV114=0,SMALL(Data_Baseline!$C114:$AZ114,COUNTIF(Data_Baseline!$C114:$AZ114,0)+1),Data_Baseline!AV114)))),"")</f>
        <v/>
      </c>
      <c r="AX114" t="str">
        <f>IFERROR(IF(Data_Baseline!AW114="","",IF($C$3="On",IF(AX$3&lt;=$B$2,SMALL(Data_Baseline!$C114:$AZ114,COUNTIF(Data_Baseline!$C114:$AZ114,0)+1)/MAX(Data_Baseline!$C114:$AZ114),IF(Data_Baseline!AW114=0,SMALL(Data_Baseline!$C114:$AZ114,COUNTIF(Data_Baseline!$C114:$AZ114,0)+1)/MAX(Data_Baseline!$C114:$AZ114),Data_Baseline!AW114/MAX(Data_Baseline!$C114:$AZ114))),IF(AX$3&lt;=$B$2,SMALL(Data_Baseline!$C114:$AZ114,COUNTIF(Data_Baseline!$C114:$AZ114,0)+1),IF(Data_Baseline!AW114=0,SMALL(Data_Baseline!$C114:$AZ114,COUNTIF(Data_Baseline!$C114:$AZ114,0)+1),Data_Baseline!AW114)))),"")</f>
        <v/>
      </c>
      <c r="AY114" t="str">
        <f>IFERROR(IF(Data_Baseline!AX114="","",IF($C$3="On",IF(AY$3&lt;=$B$2,SMALL(Data_Baseline!$C114:$AZ114,COUNTIF(Data_Baseline!$C114:$AZ114,0)+1)/MAX(Data_Baseline!$C114:$AZ114),IF(Data_Baseline!AX114=0,SMALL(Data_Baseline!$C114:$AZ114,COUNTIF(Data_Baseline!$C114:$AZ114,0)+1)/MAX(Data_Baseline!$C114:$AZ114),Data_Baseline!AX114/MAX(Data_Baseline!$C114:$AZ114))),IF(AY$3&lt;=$B$2,SMALL(Data_Baseline!$C114:$AZ114,COUNTIF(Data_Baseline!$C114:$AZ114,0)+1),IF(Data_Baseline!AX114=0,SMALL(Data_Baseline!$C114:$AZ114,COUNTIF(Data_Baseline!$C114:$AZ114,0)+1),Data_Baseline!AX114)))),"")</f>
        <v/>
      </c>
      <c r="AZ114" t="str">
        <f>IFERROR(IF(Data_Baseline!AY114="","",IF($C$3="On",IF(AZ$3&lt;=$B$2,SMALL(Data_Baseline!$C114:$AZ114,COUNTIF(Data_Baseline!$C114:$AZ114,0)+1)/MAX(Data_Baseline!$C114:$AZ114),IF(Data_Baseline!AY114=0,SMALL(Data_Baseline!$C114:$AZ114,COUNTIF(Data_Baseline!$C114:$AZ114,0)+1)/MAX(Data_Baseline!$C114:$AZ114),Data_Baseline!AY114/MAX(Data_Baseline!$C114:$AZ114))),IF(AZ$3&lt;=$B$2,SMALL(Data_Baseline!$C114:$AZ114,COUNTIF(Data_Baseline!$C114:$AZ114,0)+1),IF(Data_Baseline!AY114=0,SMALL(Data_Baseline!$C114:$AZ114,COUNTIF(Data_Baseline!$C114:$AZ114,0)+1),Data_Baseline!AY114)))),"")</f>
        <v/>
      </c>
      <c r="BA114" t="str">
        <f>IFERROR(IF(Data_Baseline!AZ114="","",IF($C$3="On",IF(BA$3&lt;=$B$2,SMALL(Data_Baseline!$C114:$AZ114,COUNTIF(Data_Baseline!$C114:$AZ114,0)+1)/MAX(Data_Baseline!$C114:$AZ114),IF(Data_Baseline!AZ114=0,SMALL(Data_Baseline!$C114:$AZ114,COUNTIF(Data_Baseline!$C114:$AZ114,0)+1)/MAX(Data_Baseline!$C114:$AZ114),Data_Baseline!AZ114/MAX(Data_Baseline!$C114:$AZ114))),IF(BA$3&lt;=$B$2,SMALL(Data_Baseline!$C114:$AZ114,COUNTIF(Data_Baseline!$C114:$AZ114,0)+1),IF(Data_Baseline!AZ114=0,SMALL(Data_Baseline!$C114:$AZ114,COUNTIF(Data_Baseline!$C114:$AZ114,0)+1),Data_Baseline!AZ114)))),"")</f>
        <v/>
      </c>
      <c r="BB114" s="79">
        <f ca="1">IF(Data_Initial!BA114="",1,0)</f>
        <v>1</v>
      </c>
      <c r="BC114" t="str">
        <f t="shared" ca="1" si="4"/>
        <v>3N_ParA</v>
      </c>
      <c r="BD114" s="79" t="str">
        <f t="shared" ca="1" si="7"/>
        <v>3N</v>
      </c>
      <c r="BE114" s="79" t="str">
        <f ca="1">Data_Initial!BC114</f>
        <v>ParA</v>
      </c>
      <c r="BF114" s="79" t="str">
        <f ca="1">Data_Initial!BB114</f>
        <v>2_2</v>
      </c>
      <c r="BG114">
        <f ca="1">IFERROR((INDIRECT("Plate"&amp;Data!A114&amp;"_C!"&amp;CHAR(RIGHT(Data!B114,LEN(Data!B114)-1)+65)&amp;CODE(LEFT(Data!B114,1))-58)),"")</f>
        <v>0</v>
      </c>
      <c r="BH114" t="str">
        <f ca="1">Data_Initial!BA114</f>
        <v/>
      </c>
      <c r="BI114">
        <f t="shared" ca="1" si="6"/>
        <v>4.5331184152044417E-4</v>
      </c>
      <c r="BJ114" s="79" t="str">
        <f ca="1">IF(BH114="N",1+MAX($BJ$3:BJ113),"")</f>
        <v/>
      </c>
    </row>
    <row r="115" spans="1:62" x14ac:dyDescent="0.25">
      <c r="A115" s="79">
        <f ca="1">IF(BH115="N","N"&amp;BJ115,IF(BB115=0,"",MAX($A$3:A114)+1))</f>
        <v>105</v>
      </c>
      <c r="B115" s="79" t="str">
        <f ca="1">Data_Initial!A115&amp;C115</f>
        <v>2H5</v>
      </c>
      <c r="C115" s="79" t="str">
        <f ca="1">Data_Initial!B115</f>
        <v>H5</v>
      </c>
      <c r="D115">
        <f ca="1">IFERROR(IF(Data_Baseline!C115="","",IF($C$3="On",IF(D$3&lt;=$B$2,SMALL(Data_Baseline!$C115:$AZ115,COUNTIF(Data_Baseline!$C115:$AZ115,0)+1)/MAX(Data_Baseline!$C115:$AZ115),IF(Data_Baseline!C115=0,SMALL(Data_Baseline!$C115:$AZ115,COUNTIF(Data_Baseline!$C115:$AZ115,0)+1)/MAX(Data_Baseline!$C115:$AZ115),Data_Baseline!C115/MAX(Data_Baseline!$C115:$AZ115))),IF(D$3&lt;=$B$2,SMALL(Data_Baseline!$C115:$AZ115,COUNTIF(Data_Baseline!$C115:$AZ115,0)+1),IF(Data_Baseline!C115=0,SMALL(Data_Baseline!$C115:$AZ115,COUNTIF(Data_Baseline!$C115:$AZ115,0)+1),Data_Baseline!C115)))),"")</f>
        <v>8.6298238797127196E-4</v>
      </c>
      <c r="E115">
        <f ca="1">IFERROR(IF(Data_Baseline!D115="","",IF($C$3="On",IF(E$3&lt;=$B$2,SMALL(Data_Baseline!$C115:$AZ115,COUNTIF(Data_Baseline!$C115:$AZ115,0)+1)/MAX(Data_Baseline!$C115:$AZ115),IF(Data_Baseline!D115=0,SMALL(Data_Baseline!$C115:$AZ115,COUNTIF(Data_Baseline!$C115:$AZ115,0)+1)/MAX(Data_Baseline!$C115:$AZ115),Data_Baseline!D115/MAX(Data_Baseline!$C115:$AZ115))),IF(E$3&lt;=$B$2,SMALL(Data_Baseline!$C115:$AZ115,COUNTIF(Data_Baseline!$C115:$AZ115,0)+1),IF(Data_Baseline!D115=0,SMALL(Data_Baseline!$C115:$AZ115,COUNTIF(Data_Baseline!$C115:$AZ115,0)+1),Data_Baseline!D115)))),"")</f>
        <v>8.6298238797127196E-4</v>
      </c>
      <c r="F115">
        <f ca="1">IFERROR(IF(Data_Baseline!E115="","",IF($C$3="On",IF(F$3&lt;=$B$2,SMALL(Data_Baseline!$C115:$AZ115,COUNTIF(Data_Baseline!$C115:$AZ115,0)+1)/MAX(Data_Baseline!$C115:$AZ115),IF(Data_Baseline!E115=0,SMALL(Data_Baseline!$C115:$AZ115,COUNTIF(Data_Baseline!$C115:$AZ115,0)+1)/MAX(Data_Baseline!$C115:$AZ115),Data_Baseline!E115/MAX(Data_Baseline!$C115:$AZ115))),IF(F$3&lt;=$B$2,SMALL(Data_Baseline!$C115:$AZ115,COUNTIF(Data_Baseline!$C115:$AZ115,0)+1),IF(Data_Baseline!E115=0,SMALL(Data_Baseline!$C115:$AZ115,COUNTIF(Data_Baseline!$C115:$AZ115,0)+1),Data_Baseline!E115)))),"")</f>
        <v>8.6298238797127196E-4</v>
      </c>
      <c r="G115">
        <f ca="1">IFERROR(IF(Data_Baseline!F115="","",IF($C$3="On",IF(G$3&lt;=$B$2,SMALL(Data_Baseline!$C115:$AZ115,COUNTIF(Data_Baseline!$C115:$AZ115,0)+1)/MAX(Data_Baseline!$C115:$AZ115),IF(Data_Baseline!F115=0,SMALL(Data_Baseline!$C115:$AZ115,COUNTIF(Data_Baseline!$C115:$AZ115,0)+1)/MAX(Data_Baseline!$C115:$AZ115),Data_Baseline!F115/MAX(Data_Baseline!$C115:$AZ115))),IF(G$3&lt;=$B$2,SMALL(Data_Baseline!$C115:$AZ115,COUNTIF(Data_Baseline!$C115:$AZ115,0)+1),IF(Data_Baseline!F115=0,SMALL(Data_Baseline!$C115:$AZ115,COUNTIF(Data_Baseline!$C115:$AZ115,0)+1),Data_Baseline!F115)))),"")</f>
        <v>8.6298238797127196E-4</v>
      </c>
      <c r="H115">
        <f ca="1">IFERROR(IF(Data_Baseline!G115="","",IF($C$3="On",IF(H$3&lt;=$B$2,SMALL(Data_Baseline!$C115:$AZ115,COUNTIF(Data_Baseline!$C115:$AZ115,0)+1)/MAX(Data_Baseline!$C115:$AZ115),IF(Data_Baseline!G115=0,SMALL(Data_Baseline!$C115:$AZ115,COUNTIF(Data_Baseline!$C115:$AZ115,0)+1)/MAX(Data_Baseline!$C115:$AZ115),Data_Baseline!G115/MAX(Data_Baseline!$C115:$AZ115))),IF(H$3&lt;=$B$2,SMALL(Data_Baseline!$C115:$AZ115,COUNTIF(Data_Baseline!$C115:$AZ115,0)+1),IF(Data_Baseline!G115=0,SMALL(Data_Baseline!$C115:$AZ115,COUNTIF(Data_Baseline!$C115:$AZ115,0)+1),Data_Baseline!G115)))),"")</f>
        <v>8.6298238797127196E-4</v>
      </c>
      <c r="I115">
        <f ca="1">IFERROR(IF(Data_Baseline!H115="","",IF($C$3="On",IF(I$3&lt;=$B$2,SMALL(Data_Baseline!$C115:$AZ115,COUNTIF(Data_Baseline!$C115:$AZ115,0)+1)/MAX(Data_Baseline!$C115:$AZ115),IF(Data_Baseline!H115=0,SMALL(Data_Baseline!$C115:$AZ115,COUNTIF(Data_Baseline!$C115:$AZ115,0)+1)/MAX(Data_Baseline!$C115:$AZ115),Data_Baseline!H115/MAX(Data_Baseline!$C115:$AZ115))),IF(I$3&lt;=$B$2,SMALL(Data_Baseline!$C115:$AZ115,COUNTIF(Data_Baseline!$C115:$AZ115,0)+1),IF(Data_Baseline!H115=0,SMALL(Data_Baseline!$C115:$AZ115,COUNTIF(Data_Baseline!$C115:$AZ115,0)+1),Data_Baseline!H115)))),"")</f>
        <v>8.6298238797127196E-4</v>
      </c>
      <c r="J115">
        <f ca="1">IFERROR(IF(Data_Baseline!I115="","",IF($C$3="On",IF(J$3&lt;=$B$2,SMALL(Data_Baseline!$C115:$AZ115,COUNTIF(Data_Baseline!$C115:$AZ115,0)+1)/MAX(Data_Baseline!$C115:$AZ115),IF(Data_Baseline!I115=0,SMALL(Data_Baseline!$C115:$AZ115,COUNTIF(Data_Baseline!$C115:$AZ115,0)+1)/MAX(Data_Baseline!$C115:$AZ115),Data_Baseline!I115/MAX(Data_Baseline!$C115:$AZ115))),IF(J$3&lt;=$B$2,SMALL(Data_Baseline!$C115:$AZ115,COUNTIF(Data_Baseline!$C115:$AZ115,0)+1),IF(Data_Baseline!I115=0,SMALL(Data_Baseline!$C115:$AZ115,COUNTIF(Data_Baseline!$C115:$AZ115,0)+1),Data_Baseline!I115)))),"")</f>
        <v>8.6298238797127196E-4</v>
      </c>
      <c r="K115">
        <f ca="1">IFERROR(IF(Data_Baseline!J115="","",IF($C$3="On",IF(K$3&lt;=$B$2,SMALL(Data_Baseline!$C115:$AZ115,COUNTIF(Data_Baseline!$C115:$AZ115,0)+1)/MAX(Data_Baseline!$C115:$AZ115),IF(Data_Baseline!J115=0,SMALL(Data_Baseline!$C115:$AZ115,COUNTIF(Data_Baseline!$C115:$AZ115,0)+1)/MAX(Data_Baseline!$C115:$AZ115),Data_Baseline!J115/MAX(Data_Baseline!$C115:$AZ115))),IF(K$3&lt;=$B$2,SMALL(Data_Baseline!$C115:$AZ115,COUNTIF(Data_Baseline!$C115:$AZ115,0)+1),IF(Data_Baseline!J115=0,SMALL(Data_Baseline!$C115:$AZ115,COUNTIF(Data_Baseline!$C115:$AZ115,0)+1),Data_Baseline!J115)))),"")</f>
        <v>8.6298238797127196E-4</v>
      </c>
      <c r="L115">
        <f ca="1">IFERROR(IF(Data_Baseline!K115="","",IF($C$3="On",IF(L$3&lt;=$B$2,SMALL(Data_Baseline!$C115:$AZ115,COUNTIF(Data_Baseline!$C115:$AZ115,0)+1)/MAX(Data_Baseline!$C115:$AZ115),IF(Data_Baseline!K115=0,SMALL(Data_Baseline!$C115:$AZ115,COUNTIF(Data_Baseline!$C115:$AZ115,0)+1)/MAX(Data_Baseline!$C115:$AZ115),Data_Baseline!K115/MAX(Data_Baseline!$C115:$AZ115))),IF(L$3&lt;=$B$2,SMALL(Data_Baseline!$C115:$AZ115,COUNTIF(Data_Baseline!$C115:$AZ115,0)+1),IF(Data_Baseline!K115=0,SMALL(Data_Baseline!$C115:$AZ115,COUNTIF(Data_Baseline!$C115:$AZ115,0)+1),Data_Baseline!K115)))),"")</f>
        <v>8.6298238797127196E-4</v>
      </c>
      <c r="M115">
        <f ca="1">IFERROR(IF(Data_Baseline!L115="","",IF($C$3="On",IF(M$3&lt;=$B$2,SMALL(Data_Baseline!$C115:$AZ115,COUNTIF(Data_Baseline!$C115:$AZ115,0)+1)/MAX(Data_Baseline!$C115:$AZ115),IF(Data_Baseline!L115=0,SMALL(Data_Baseline!$C115:$AZ115,COUNTIF(Data_Baseline!$C115:$AZ115,0)+1)/MAX(Data_Baseline!$C115:$AZ115),Data_Baseline!L115/MAX(Data_Baseline!$C115:$AZ115))),IF(M$3&lt;=$B$2,SMALL(Data_Baseline!$C115:$AZ115,COUNTIF(Data_Baseline!$C115:$AZ115,0)+1),IF(Data_Baseline!L115=0,SMALL(Data_Baseline!$C115:$AZ115,COUNTIF(Data_Baseline!$C115:$AZ115,0)+1),Data_Baseline!L115)))),"")</f>
        <v>8.6298238797127196E-4</v>
      </c>
      <c r="N115">
        <f ca="1">IFERROR(IF(Data_Baseline!M115="","",IF($C$3="On",IF(N$3&lt;=$B$2,SMALL(Data_Baseline!$C115:$AZ115,COUNTIF(Data_Baseline!$C115:$AZ115,0)+1)/MAX(Data_Baseline!$C115:$AZ115),IF(Data_Baseline!M115=0,SMALL(Data_Baseline!$C115:$AZ115,COUNTIF(Data_Baseline!$C115:$AZ115,0)+1)/MAX(Data_Baseline!$C115:$AZ115),Data_Baseline!M115/MAX(Data_Baseline!$C115:$AZ115))),IF(N$3&lt;=$B$2,SMALL(Data_Baseline!$C115:$AZ115,COUNTIF(Data_Baseline!$C115:$AZ115,0)+1),IF(Data_Baseline!M115=0,SMALL(Data_Baseline!$C115:$AZ115,COUNTIF(Data_Baseline!$C115:$AZ115,0)+1),Data_Baseline!M115)))),"")</f>
        <v>8.6298238797127196E-4</v>
      </c>
      <c r="O115">
        <f ca="1">IFERROR(IF(Data_Baseline!N115="","",IF($C$3="On",IF(O$3&lt;=$B$2,SMALL(Data_Baseline!$C115:$AZ115,COUNTIF(Data_Baseline!$C115:$AZ115,0)+1)/MAX(Data_Baseline!$C115:$AZ115),IF(Data_Baseline!N115=0,SMALL(Data_Baseline!$C115:$AZ115,COUNTIF(Data_Baseline!$C115:$AZ115,0)+1)/MAX(Data_Baseline!$C115:$AZ115),Data_Baseline!N115/MAX(Data_Baseline!$C115:$AZ115))),IF(O$3&lt;=$B$2,SMALL(Data_Baseline!$C115:$AZ115,COUNTIF(Data_Baseline!$C115:$AZ115,0)+1),IF(Data_Baseline!N115=0,SMALL(Data_Baseline!$C115:$AZ115,COUNTIF(Data_Baseline!$C115:$AZ115,0)+1),Data_Baseline!N115)))),"")</f>
        <v>8.6298238797127196E-4</v>
      </c>
      <c r="P115">
        <f ca="1">IFERROR(IF(Data_Baseline!O115="","",IF($C$3="On",IF(P$3&lt;=$B$2,SMALL(Data_Baseline!$C115:$AZ115,COUNTIF(Data_Baseline!$C115:$AZ115,0)+1)/MAX(Data_Baseline!$C115:$AZ115),IF(Data_Baseline!O115=0,SMALL(Data_Baseline!$C115:$AZ115,COUNTIF(Data_Baseline!$C115:$AZ115,0)+1)/MAX(Data_Baseline!$C115:$AZ115),Data_Baseline!O115/MAX(Data_Baseline!$C115:$AZ115))),IF(P$3&lt;=$B$2,SMALL(Data_Baseline!$C115:$AZ115,COUNTIF(Data_Baseline!$C115:$AZ115,0)+1),IF(Data_Baseline!O115=0,SMALL(Data_Baseline!$C115:$AZ115,COUNTIF(Data_Baseline!$C115:$AZ115,0)+1),Data_Baseline!O115)))),"")</f>
        <v>8.6298238797127196E-4</v>
      </c>
      <c r="Q115">
        <f ca="1">IFERROR(IF(Data_Baseline!P115="","",IF($C$3="On",IF(Q$3&lt;=$B$2,SMALL(Data_Baseline!$C115:$AZ115,COUNTIF(Data_Baseline!$C115:$AZ115,0)+1)/MAX(Data_Baseline!$C115:$AZ115),IF(Data_Baseline!P115=0,SMALL(Data_Baseline!$C115:$AZ115,COUNTIF(Data_Baseline!$C115:$AZ115,0)+1)/MAX(Data_Baseline!$C115:$AZ115),Data_Baseline!P115/MAX(Data_Baseline!$C115:$AZ115))),IF(Q$3&lt;=$B$2,SMALL(Data_Baseline!$C115:$AZ115,COUNTIF(Data_Baseline!$C115:$AZ115,0)+1),IF(Data_Baseline!P115=0,SMALL(Data_Baseline!$C115:$AZ115,COUNTIF(Data_Baseline!$C115:$AZ115,0)+1),Data_Baseline!P115)))),"")</f>
        <v>8.6298238797127196E-4</v>
      </c>
      <c r="R115">
        <f ca="1">IFERROR(IF(Data_Baseline!Q115="","",IF($C$3="On",IF(R$3&lt;=$B$2,SMALL(Data_Baseline!$C115:$AZ115,COUNTIF(Data_Baseline!$C115:$AZ115,0)+1)/MAX(Data_Baseline!$C115:$AZ115),IF(Data_Baseline!Q115=0,SMALL(Data_Baseline!$C115:$AZ115,COUNTIF(Data_Baseline!$C115:$AZ115,0)+1)/MAX(Data_Baseline!$C115:$AZ115),Data_Baseline!Q115/MAX(Data_Baseline!$C115:$AZ115))),IF(R$3&lt;=$B$2,SMALL(Data_Baseline!$C115:$AZ115,COUNTIF(Data_Baseline!$C115:$AZ115,0)+1),IF(Data_Baseline!Q115=0,SMALL(Data_Baseline!$C115:$AZ115,COUNTIF(Data_Baseline!$C115:$AZ115,0)+1),Data_Baseline!Q115)))),"")</f>
        <v>8.6298238797127196E-4</v>
      </c>
      <c r="S115">
        <f ca="1">IFERROR(IF(Data_Baseline!R115="","",IF($C$3="On",IF(S$3&lt;=$B$2,SMALL(Data_Baseline!$C115:$AZ115,COUNTIF(Data_Baseline!$C115:$AZ115,0)+1)/MAX(Data_Baseline!$C115:$AZ115),IF(Data_Baseline!R115=0,SMALL(Data_Baseline!$C115:$AZ115,COUNTIF(Data_Baseline!$C115:$AZ115,0)+1)/MAX(Data_Baseline!$C115:$AZ115),Data_Baseline!R115/MAX(Data_Baseline!$C115:$AZ115))),IF(S$3&lt;=$B$2,SMALL(Data_Baseline!$C115:$AZ115,COUNTIF(Data_Baseline!$C115:$AZ115,0)+1),IF(Data_Baseline!R115=0,SMALL(Data_Baseline!$C115:$AZ115,COUNTIF(Data_Baseline!$C115:$AZ115,0)+1),Data_Baseline!R115)))),"")</f>
        <v>8.6298238797127196E-4</v>
      </c>
      <c r="T115">
        <f ca="1">IFERROR(IF(Data_Baseline!S115="","",IF($C$3="On",IF(T$3&lt;=$B$2,SMALL(Data_Baseline!$C115:$AZ115,COUNTIF(Data_Baseline!$C115:$AZ115,0)+1)/MAX(Data_Baseline!$C115:$AZ115),IF(Data_Baseline!S115=0,SMALL(Data_Baseline!$C115:$AZ115,COUNTIF(Data_Baseline!$C115:$AZ115,0)+1)/MAX(Data_Baseline!$C115:$AZ115),Data_Baseline!S115/MAX(Data_Baseline!$C115:$AZ115))),IF(T$3&lt;=$B$2,SMALL(Data_Baseline!$C115:$AZ115,COUNTIF(Data_Baseline!$C115:$AZ115,0)+1),IF(Data_Baseline!S115=0,SMALL(Data_Baseline!$C115:$AZ115,COUNTIF(Data_Baseline!$C115:$AZ115,0)+1),Data_Baseline!S115)))),"")</f>
        <v>8.6298238797127196E-4</v>
      </c>
      <c r="U115">
        <f ca="1">IFERROR(IF(Data_Baseline!T115="","",IF($C$3="On",IF(U$3&lt;=$B$2,SMALL(Data_Baseline!$C115:$AZ115,COUNTIF(Data_Baseline!$C115:$AZ115,0)+1)/MAX(Data_Baseline!$C115:$AZ115),IF(Data_Baseline!T115=0,SMALL(Data_Baseline!$C115:$AZ115,COUNTIF(Data_Baseline!$C115:$AZ115,0)+1)/MAX(Data_Baseline!$C115:$AZ115),Data_Baseline!T115/MAX(Data_Baseline!$C115:$AZ115))),IF(U$3&lt;=$B$2,SMALL(Data_Baseline!$C115:$AZ115,COUNTIF(Data_Baseline!$C115:$AZ115,0)+1),IF(Data_Baseline!T115=0,SMALL(Data_Baseline!$C115:$AZ115,COUNTIF(Data_Baseline!$C115:$AZ115,0)+1),Data_Baseline!T115)))),"")</f>
        <v>8.6298238797127196E-4</v>
      </c>
      <c r="V115">
        <f ca="1">IFERROR(IF(Data_Baseline!U115="","",IF($C$3="On",IF(V$3&lt;=$B$2,SMALL(Data_Baseline!$C115:$AZ115,COUNTIF(Data_Baseline!$C115:$AZ115,0)+1)/MAX(Data_Baseline!$C115:$AZ115),IF(Data_Baseline!U115=0,SMALL(Data_Baseline!$C115:$AZ115,COUNTIF(Data_Baseline!$C115:$AZ115,0)+1)/MAX(Data_Baseline!$C115:$AZ115),Data_Baseline!U115/MAX(Data_Baseline!$C115:$AZ115))),IF(V$3&lt;=$B$2,SMALL(Data_Baseline!$C115:$AZ115,COUNTIF(Data_Baseline!$C115:$AZ115,0)+1),IF(Data_Baseline!U115=0,SMALL(Data_Baseline!$C115:$AZ115,COUNTIF(Data_Baseline!$C115:$AZ115,0)+1),Data_Baseline!U115)))),"")</f>
        <v>8.6298238797127196E-4</v>
      </c>
      <c r="W115">
        <f ca="1">IFERROR(IF(Data_Baseline!V115="","",IF($C$3="On",IF(W$3&lt;=$B$2,SMALL(Data_Baseline!$C115:$AZ115,COUNTIF(Data_Baseline!$C115:$AZ115,0)+1)/MAX(Data_Baseline!$C115:$AZ115),IF(Data_Baseline!V115=0,SMALL(Data_Baseline!$C115:$AZ115,COUNTIF(Data_Baseline!$C115:$AZ115,0)+1)/MAX(Data_Baseline!$C115:$AZ115),Data_Baseline!V115/MAX(Data_Baseline!$C115:$AZ115))),IF(W$3&lt;=$B$2,SMALL(Data_Baseline!$C115:$AZ115,COUNTIF(Data_Baseline!$C115:$AZ115,0)+1),IF(Data_Baseline!V115=0,SMALL(Data_Baseline!$C115:$AZ115,COUNTIF(Data_Baseline!$C115:$AZ115,0)+1),Data_Baseline!V115)))),"")</f>
        <v>8.6298238797127196E-4</v>
      </c>
      <c r="X115">
        <f ca="1">IFERROR(IF(Data_Baseline!W115="","",IF($C$3="On",IF(X$3&lt;=$B$2,SMALL(Data_Baseline!$C115:$AZ115,COUNTIF(Data_Baseline!$C115:$AZ115,0)+1)/MAX(Data_Baseline!$C115:$AZ115),IF(Data_Baseline!W115=0,SMALL(Data_Baseline!$C115:$AZ115,COUNTIF(Data_Baseline!$C115:$AZ115,0)+1)/MAX(Data_Baseline!$C115:$AZ115),Data_Baseline!W115/MAX(Data_Baseline!$C115:$AZ115))),IF(X$3&lt;=$B$2,SMALL(Data_Baseline!$C115:$AZ115,COUNTIF(Data_Baseline!$C115:$AZ115,0)+1),IF(Data_Baseline!W115=0,SMALL(Data_Baseline!$C115:$AZ115,COUNTIF(Data_Baseline!$C115:$AZ115,0)+1),Data_Baseline!W115)))),"")</f>
        <v>8.6298238797127196E-4</v>
      </c>
      <c r="Y115">
        <f ca="1">IFERROR(IF(Data_Baseline!X115="","",IF($C$3="On",IF(Y$3&lt;=$B$2,SMALL(Data_Baseline!$C115:$AZ115,COUNTIF(Data_Baseline!$C115:$AZ115,0)+1)/MAX(Data_Baseline!$C115:$AZ115),IF(Data_Baseline!X115=0,SMALL(Data_Baseline!$C115:$AZ115,COUNTIF(Data_Baseline!$C115:$AZ115,0)+1)/MAX(Data_Baseline!$C115:$AZ115),Data_Baseline!X115/MAX(Data_Baseline!$C115:$AZ115))),IF(Y$3&lt;=$B$2,SMALL(Data_Baseline!$C115:$AZ115,COUNTIF(Data_Baseline!$C115:$AZ115,0)+1),IF(Data_Baseline!X115=0,SMALL(Data_Baseline!$C115:$AZ115,COUNTIF(Data_Baseline!$C115:$AZ115,0)+1),Data_Baseline!X115)))),"")</f>
        <v>8.6298238797127196E-4</v>
      </c>
      <c r="Z115">
        <f ca="1">IFERROR(IF(Data_Baseline!Y115="","",IF($C$3="On",IF(Z$3&lt;=$B$2,SMALL(Data_Baseline!$C115:$AZ115,COUNTIF(Data_Baseline!$C115:$AZ115,0)+1)/MAX(Data_Baseline!$C115:$AZ115),IF(Data_Baseline!Y115=0,SMALL(Data_Baseline!$C115:$AZ115,COUNTIF(Data_Baseline!$C115:$AZ115,0)+1)/MAX(Data_Baseline!$C115:$AZ115),Data_Baseline!Y115/MAX(Data_Baseline!$C115:$AZ115))),IF(Z$3&lt;=$B$2,SMALL(Data_Baseline!$C115:$AZ115,COUNTIF(Data_Baseline!$C115:$AZ115,0)+1),IF(Data_Baseline!Y115=0,SMALL(Data_Baseline!$C115:$AZ115,COUNTIF(Data_Baseline!$C115:$AZ115,0)+1),Data_Baseline!Y115)))),"")</f>
        <v>1.6755974465831464E-3</v>
      </c>
      <c r="AA115">
        <f ca="1">IFERROR(IF(Data_Baseline!Z115="","",IF($C$3="On",IF(AA$3&lt;=$B$2,SMALL(Data_Baseline!$C115:$AZ115,COUNTIF(Data_Baseline!$C115:$AZ115,0)+1)/MAX(Data_Baseline!$C115:$AZ115),IF(Data_Baseline!Z115=0,SMALL(Data_Baseline!$C115:$AZ115,COUNTIF(Data_Baseline!$C115:$AZ115,0)+1)/MAX(Data_Baseline!$C115:$AZ115),Data_Baseline!Z115/MAX(Data_Baseline!$C115:$AZ115))),IF(AA$3&lt;=$B$2,SMALL(Data_Baseline!$C115:$AZ115,COUNTIF(Data_Baseline!$C115:$AZ115,0)+1),IF(Data_Baseline!Z115=0,SMALL(Data_Baseline!$C115:$AZ115,COUNTIF(Data_Baseline!$C115:$AZ115,0)+1),Data_Baseline!Z115)))),"")</f>
        <v>6.1093898043520249E-3</v>
      </c>
      <c r="AB115">
        <f ca="1">IFERROR(IF(Data_Baseline!AA115="","",IF($C$3="On",IF(AB$3&lt;=$B$2,SMALL(Data_Baseline!$C115:$AZ115,COUNTIF(Data_Baseline!$C115:$AZ115,0)+1)/MAX(Data_Baseline!$C115:$AZ115),IF(Data_Baseline!AA115=0,SMALL(Data_Baseline!$C115:$AZ115,COUNTIF(Data_Baseline!$C115:$AZ115,0)+1)/MAX(Data_Baseline!$C115:$AZ115),Data_Baseline!AA115/MAX(Data_Baseline!$C115:$AZ115))),IF(AB$3&lt;=$B$2,SMALL(Data_Baseline!$C115:$AZ115,COUNTIF(Data_Baseline!$C115:$AZ115,0)+1),IF(Data_Baseline!AA115=0,SMALL(Data_Baseline!$C115:$AZ115,COUNTIF(Data_Baseline!$C115:$AZ115,0)+1),Data_Baseline!AA115)))),"")</f>
        <v>1.3981334080971566E-2</v>
      </c>
      <c r="AC115">
        <f ca="1">IFERROR(IF(Data_Baseline!AB115="","",IF($C$3="On",IF(AC$3&lt;=$B$2,SMALL(Data_Baseline!$C115:$AZ115,COUNTIF(Data_Baseline!$C115:$AZ115,0)+1)/MAX(Data_Baseline!$C115:$AZ115),IF(Data_Baseline!AB115=0,SMALL(Data_Baseline!$C115:$AZ115,COUNTIF(Data_Baseline!$C115:$AZ115,0)+1)/MAX(Data_Baseline!$C115:$AZ115),Data_Baseline!AB115/MAX(Data_Baseline!$C115:$AZ115))),IF(AC$3&lt;=$B$2,SMALL(Data_Baseline!$C115:$AZ115,COUNTIF(Data_Baseline!$C115:$AZ115,0)+1),IF(Data_Baseline!AB115=0,SMALL(Data_Baseline!$C115:$AZ115,COUNTIF(Data_Baseline!$C115:$AZ115,0)+1),Data_Baseline!AB115)))),"")</f>
        <v>2.986821413268707E-2</v>
      </c>
      <c r="AD115">
        <f ca="1">IFERROR(IF(Data_Baseline!AC115="","",IF($C$3="On",IF(AD$3&lt;=$B$2,SMALL(Data_Baseline!$C115:$AZ115,COUNTIF(Data_Baseline!$C115:$AZ115,0)+1)/MAX(Data_Baseline!$C115:$AZ115),IF(Data_Baseline!AC115=0,SMALL(Data_Baseline!$C115:$AZ115,COUNTIF(Data_Baseline!$C115:$AZ115,0)+1)/MAX(Data_Baseline!$C115:$AZ115),Data_Baseline!AC115/MAX(Data_Baseline!$C115:$AZ115))),IF(AD$3&lt;=$B$2,SMALL(Data_Baseline!$C115:$AZ115,COUNTIF(Data_Baseline!$C115:$AZ115,0)+1),IF(Data_Baseline!AC115=0,SMALL(Data_Baseline!$C115:$AZ115,COUNTIF(Data_Baseline!$C115:$AZ115,0)+1),Data_Baseline!AC115)))),"")</f>
        <v>5.8561276317314608E-2</v>
      </c>
      <c r="AE115">
        <f ca="1">IFERROR(IF(Data_Baseline!AD115="","",IF($C$3="On",IF(AE$3&lt;=$B$2,SMALL(Data_Baseline!$C115:$AZ115,COUNTIF(Data_Baseline!$C115:$AZ115,0)+1)/MAX(Data_Baseline!$C115:$AZ115),IF(Data_Baseline!AD115=0,SMALL(Data_Baseline!$C115:$AZ115,COUNTIF(Data_Baseline!$C115:$AZ115,0)+1)/MAX(Data_Baseline!$C115:$AZ115),Data_Baseline!AD115/MAX(Data_Baseline!$C115:$AZ115))),IF(AE$3&lt;=$B$2,SMALL(Data_Baseline!$C115:$AZ115,COUNTIF(Data_Baseline!$C115:$AZ115,0)+1),IF(Data_Baseline!AD115=0,SMALL(Data_Baseline!$C115:$AZ115,COUNTIF(Data_Baseline!$C115:$AZ115,0)+1),Data_Baseline!AD115)))),"")</f>
        <v>0.10994897006698837</v>
      </c>
      <c r="AF115">
        <f ca="1">IFERROR(IF(Data_Baseline!AE115="","",IF($C$3="On",IF(AF$3&lt;=$B$2,SMALL(Data_Baseline!$C115:$AZ115,COUNTIF(Data_Baseline!$C115:$AZ115,0)+1)/MAX(Data_Baseline!$C115:$AZ115),IF(Data_Baseline!AE115=0,SMALL(Data_Baseline!$C115:$AZ115,COUNTIF(Data_Baseline!$C115:$AZ115,0)+1)/MAX(Data_Baseline!$C115:$AZ115),Data_Baseline!AE115/MAX(Data_Baseline!$C115:$AZ115))),IF(AF$3&lt;=$B$2,SMALL(Data_Baseline!$C115:$AZ115,COUNTIF(Data_Baseline!$C115:$AZ115,0)+1),IF(Data_Baseline!AE115=0,SMALL(Data_Baseline!$C115:$AZ115,COUNTIF(Data_Baseline!$C115:$AZ115,0)+1),Data_Baseline!AE115)))),"")</f>
        <v>0.19378774610676949</v>
      </c>
      <c r="AG115">
        <f ca="1">IFERROR(IF(Data_Baseline!AF115="","",IF($C$3="On",IF(AG$3&lt;=$B$2,SMALL(Data_Baseline!$C115:$AZ115,COUNTIF(Data_Baseline!$C115:$AZ115,0)+1)/MAX(Data_Baseline!$C115:$AZ115),IF(Data_Baseline!AF115=0,SMALL(Data_Baseline!$C115:$AZ115,COUNTIF(Data_Baseline!$C115:$AZ115,0)+1)/MAX(Data_Baseline!$C115:$AZ115),Data_Baseline!AF115/MAX(Data_Baseline!$C115:$AZ115))),IF(AG$3&lt;=$B$2,SMALL(Data_Baseline!$C115:$AZ115,COUNTIF(Data_Baseline!$C115:$AZ115,0)+1),IF(Data_Baseline!AF115=0,SMALL(Data_Baseline!$C115:$AZ115,COUNTIF(Data_Baseline!$C115:$AZ115,0)+1),Data_Baseline!AF115)))),"")</f>
        <v>0.31721123906788623</v>
      </c>
      <c r="AH115">
        <f ca="1">IFERROR(IF(Data_Baseline!AG115="","",IF($C$3="On",IF(AH$3&lt;=$B$2,SMALL(Data_Baseline!$C115:$AZ115,COUNTIF(Data_Baseline!$C115:$AZ115,0)+1)/MAX(Data_Baseline!$C115:$AZ115),IF(Data_Baseline!AG115=0,SMALL(Data_Baseline!$C115:$AZ115,COUNTIF(Data_Baseline!$C115:$AZ115,0)+1)/MAX(Data_Baseline!$C115:$AZ115),Data_Baseline!AG115/MAX(Data_Baseline!$C115:$AZ115))),IF(AH$3&lt;=$B$2,SMALL(Data_Baseline!$C115:$AZ115,COUNTIF(Data_Baseline!$C115:$AZ115,0)+1),IF(Data_Baseline!AG115=0,SMALL(Data_Baseline!$C115:$AZ115,COUNTIF(Data_Baseline!$C115:$AZ115,0)+1),Data_Baseline!AG115)))),"")</f>
        <v>0.46696812865650916</v>
      </c>
      <c r="AI115">
        <f ca="1">IFERROR(IF(Data_Baseline!AH115="","",IF($C$3="On",IF(AI$3&lt;=$B$2,SMALL(Data_Baseline!$C115:$AZ115,COUNTIF(Data_Baseline!$C115:$AZ115,0)+1)/MAX(Data_Baseline!$C115:$AZ115),IF(Data_Baseline!AH115=0,SMALL(Data_Baseline!$C115:$AZ115,COUNTIF(Data_Baseline!$C115:$AZ115,0)+1)/MAX(Data_Baseline!$C115:$AZ115),Data_Baseline!AH115/MAX(Data_Baseline!$C115:$AZ115))),IF(AI$3&lt;=$B$2,SMALL(Data_Baseline!$C115:$AZ115,COUNTIF(Data_Baseline!$C115:$AZ115,0)+1),IF(Data_Baseline!AH115=0,SMALL(Data_Baseline!$C115:$AZ115,COUNTIF(Data_Baseline!$C115:$AZ115,0)+1),Data_Baseline!AH115)))),"")</f>
        <v>0.61982043421173738</v>
      </c>
      <c r="AJ115">
        <f ca="1">IFERROR(IF(Data_Baseline!AI115="","",IF($C$3="On",IF(AJ$3&lt;=$B$2,SMALL(Data_Baseline!$C115:$AZ115,COUNTIF(Data_Baseline!$C115:$AZ115,0)+1)/MAX(Data_Baseline!$C115:$AZ115),IF(Data_Baseline!AI115=0,SMALL(Data_Baseline!$C115:$AZ115,COUNTIF(Data_Baseline!$C115:$AZ115,0)+1)/MAX(Data_Baseline!$C115:$AZ115),Data_Baseline!AI115/MAX(Data_Baseline!$C115:$AZ115))),IF(AJ$3&lt;=$B$2,SMALL(Data_Baseline!$C115:$AZ115,COUNTIF(Data_Baseline!$C115:$AZ115,0)+1),IF(Data_Baseline!AI115=0,SMALL(Data_Baseline!$C115:$AZ115,COUNTIF(Data_Baseline!$C115:$AZ115,0)+1),Data_Baseline!AI115)))),"")</f>
        <v>0.74908175879342609</v>
      </c>
      <c r="AK115">
        <f ca="1">IFERROR(IF(Data_Baseline!AJ115="","",IF($C$3="On",IF(AK$3&lt;=$B$2,SMALL(Data_Baseline!$C115:$AZ115,COUNTIF(Data_Baseline!$C115:$AZ115,0)+1)/MAX(Data_Baseline!$C115:$AZ115),IF(Data_Baseline!AJ115=0,SMALL(Data_Baseline!$C115:$AZ115,COUNTIF(Data_Baseline!$C115:$AZ115,0)+1)/MAX(Data_Baseline!$C115:$AZ115),Data_Baseline!AJ115/MAX(Data_Baseline!$C115:$AZ115))),IF(AK$3&lt;=$B$2,SMALL(Data_Baseline!$C115:$AZ115,COUNTIF(Data_Baseline!$C115:$AZ115,0)+1),IF(Data_Baseline!AJ115=0,SMALL(Data_Baseline!$C115:$AZ115,COUNTIF(Data_Baseline!$C115:$AZ115,0)+1),Data_Baseline!AJ115)))),"")</f>
        <v>0.84473924791599109</v>
      </c>
      <c r="AL115">
        <f ca="1">IFERROR(IF(Data_Baseline!AK115="","",IF($C$3="On",IF(AL$3&lt;=$B$2,SMALL(Data_Baseline!$C115:$AZ115,COUNTIF(Data_Baseline!$C115:$AZ115,0)+1)/MAX(Data_Baseline!$C115:$AZ115),IF(Data_Baseline!AK115=0,SMALL(Data_Baseline!$C115:$AZ115,COUNTIF(Data_Baseline!$C115:$AZ115,0)+1)/MAX(Data_Baseline!$C115:$AZ115),Data_Baseline!AK115/MAX(Data_Baseline!$C115:$AZ115))),IF(AL$3&lt;=$B$2,SMALL(Data_Baseline!$C115:$AZ115,COUNTIF(Data_Baseline!$C115:$AZ115,0)+1),IF(Data_Baseline!AK115=0,SMALL(Data_Baseline!$C115:$AZ115,COUNTIF(Data_Baseline!$C115:$AZ115,0)+1),Data_Baseline!AK115)))),"")</f>
        <v>0.90757124680948786</v>
      </c>
      <c r="AM115">
        <f ca="1">IFERROR(IF(Data_Baseline!AL115="","",IF($C$3="On",IF(AM$3&lt;=$B$2,SMALL(Data_Baseline!$C115:$AZ115,COUNTIF(Data_Baseline!$C115:$AZ115,0)+1)/MAX(Data_Baseline!$C115:$AZ115),IF(Data_Baseline!AL115=0,SMALL(Data_Baseline!$C115:$AZ115,COUNTIF(Data_Baseline!$C115:$AZ115,0)+1)/MAX(Data_Baseline!$C115:$AZ115),Data_Baseline!AL115/MAX(Data_Baseline!$C115:$AZ115))),IF(AM$3&lt;=$B$2,SMALL(Data_Baseline!$C115:$AZ115,COUNTIF(Data_Baseline!$C115:$AZ115,0)+1),IF(Data_Baseline!AL115=0,SMALL(Data_Baseline!$C115:$AZ115,COUNTIF(Data_Baseline!$C115:$AZ115,0)+1),Data_Baseline!AL115)))),"")</f>
        <v>0.94637664718786574</v>
      </c>
      <c r="AN115">
        <f ca="1">IFERROR(IF(Data_Baseline!AM115="","",IF($C$3="On",IF(AN$3&lt;=$B$2,SMALL(Data_Baseline!$C115:$AZ115,COUNTIF(Data_Baseline!$C115:$AZ115,0)+1)/MAX(Data_Baseline!$C115:$AZ115),IF(Data_Baseline!AM115=0,SMALL(Data_Baseline!$C115:$AZ115,COUNTIF(Data_Baseline!$C115:$AZ115,0)+1)/MAX(Data_Baseline!$C115:$AZ115),Data_Baseline!AM115/MAX(Data_Baseline!$C115:$AZ115))),IF(AN$3&lt;=$B$2,SMALL(Data_Baseline!$C115:$AZ115,COUNTIF(Data_Baseline!$C115:$AZ115,0)+1),IF(Data_Baseline!AM115=0,SMALL(Data_Baseline!$C115:$AZ115,COUNTIF(Data_Baseline!$C115:$AZ115,0)+1),Data_Baseline!AM115)))),"")</f>
        <v>0.9701110975770213</v>
      </c>
      <c r="AO115">
        <f ca="1">IFERROR(IF(Data_Baseline!AN115="","",IF($C$3="On",IF(AO$3&lt;=$B$2,SMALL(Data_Baseline!$C115:$AZ115,COUNTIF(Data_Baseline!$C115:$AZ115,0)+1)/MAX(Data_Baseline!$C115:$AZ115),IF(Data_Baseline!AN115=0,SMALL(Data_Baseline!$C115:$AZ115,COUNTIF(Data_Baseline!$C115:$AZ115,0)+1)/MAX(Data_Baseline!$C115:$AZ115),Data_Baseline!AN115/MAX(Data_Baseline!$C115:$AZ115))),IF(AO$3&lt;=$B$2,SMALL(Data_Baseline!$C115:$AZ115,COUNTIF(Data_Baseline!$C115:$AZ115,0)+1),IF(Data_Baseline!AN115=0,SMALL(Data_Baseline!$C115:$AZ115,COUNTIF(Data_Baseline!$C115:$AZ115,0)+1),Data_Baseline!AN115)))),"")</f>
        <v>0.98525622506807298</v>
      </c>
      <c r="AP115">
        <f ca="1">IFERROR(IF(Data_Baseline!AO115="","",IF($C$3="On",IF(AP$3&lt;=$B$2,SMALL(Data_Baseline!$C115:$AZ115,COUNTIF(Data_Baseline!$C115:$AZ115,0)+1)/MAX(Data_Baseline!$C115:$AZ115),IF(Data_Baseline!AO115=0,SMALL(Data_Baseline!$C115:$AZ115,COUNTIF(Data_Baseline!$C115:$AZ115,0)+1)/MAX(Data_Baseline!$C115:$AZ115),Data_Baseline!AO115/MAX(Data_Baseline!$C115:$AZ115))),IF(AP$3&lt;=$B$2,SMALL(Data_Baseline!$C115:$AZ115,COUNTIF(Data_Baseline!$C115:$AZ115,0)+1),IF(Data_Baseline!AO115=0,SMALL(Data_Baseline!$C115:$AZ115,COUNTIF(Data_Baseline!$C115:$AZ115,0)+1),Data_Baseline!AO115)))),"")</f>
        <v>0.99558546272433734</v>
      </c>
      <c r="AQ115">
        <f ca="1">IFERROR(IF(Data_Baseline!AP115="","",IF($C$3="On",IF(AQ$3&lt;=$B$2,SMALL(Data_Baseline!$C115:$AZ115,COUNTIF(Data_Baseline!$C115:$AZ115,0)+1)/MAX(Data_Baseline!$C115:$AZ115),IF(Data_Baseline!AP115=0,SMALL(Data_Baseline!$C115:$AZ115,COUNTIF(Data_Baseline!$C115:$AZ115,0)+1)/MAX(Data_Baseline!$C115:$AZ115),Data_Baseline!AP115/MAX(Data_Baseline!$C115:$AZ115))),IF(AQ$3&lt;=$B$2,SMALL(Data_Baseline!$C115:$AZ115,COUNTIF(Data_Baseline!$C115:$AZ115,0)+1),IF(Data_Baseline!AP115=0,SMALL(Data_Baseline!$C115:$AZ115,COUNTIF(Data_Baseline!$C115:$AZ115,0)+1),Data_Baseline!AP115)))),"")</f>
        <v>1</v>
      </c>
      <c r="AR115" t="str">
        <f>IFERROR(IF(Data_Baseline!AQ115="","",IF($C$3="On",IF(AR$3&lt;=$B$2,SMALL(Data_Baseline!$C115:$AZ115,COUNTIF(Data_Baseline!$C115:$AZ115,0)+1)/MAX(Data_Baseline!$C115:$AZ115),IF(Data_Baseline!AQ115=0,SMALL(Data_Baseline!$C115:$AZ115,COUNTIF(Data_Baseline!$C115:$AZ115,0)+1)/MAX(Data_Baseline!$C115:$AZ115),Data_Baseline!AQ115/MAX(Data_Baseline!$C115:$AZ115))),IF(AR$3&lt;=$B$2,SMALL(Data_Baseline!$C115:$AZ115,COUNTIF(Data_Baseline!$C115:$AZ115,0)+1),IF(Data_Baseline!AQ115=0,SMALL(Data_Baseline!$C115:$AZ115,COUNTIF(Data_Baseline!$C115:$AZ115,0)+1),Data_Baseline!AQ115)))),"")</f>
        <v/>
      </c>
      <c r="AS115" t="str">
        <f>IFERROR(IF(Data_Baseline!AR115="","",IF($C$3="On",IF(AS$3&lt;=$B$2,SMALL(Data_Baseline!$C115:$AZ115,COUNTIF(Data_Baseline!$C115:$AZ115,0)+1)/MAX(Data_Baseline!$C115:$AZ115),IF(Data_Baseline!AR115=0,SMALL(Data_Baseline!$C115:$AZ115,COUNTIF(Data_Baseline!$C115:$AZ115,0)+1)/MAX(Data_Baseline!$C115:$AZ115),Data_Baseline!AR115/MAX(Data_Baseline!$C115:$AZ115))),IF(AS$3&lt;=$B$2,SMALL(Data_Baseline!$C115:$AZ115,COUNTIF(Data_Baseline!$C115:$AZ115,0)+1),IF(Data_Baseline!AR115=0,SMALL(Data_Baseline!$C115:$AZ115,COUNTIF(Data_Baseline!$C115:$AZ115,0)+1),Data_Baseline!AR115)))),"")</f>
        <v/>
      </c>
      <c r="AT115" t="str">
        <f>IFERROR(IF(Data_Baseline!AS115="","",IF($C$3="On",IF(AT$3&lt;=$B$2,SMALL(Data_Baseline!$C115:$AZ115,COUNTIF(Data_Baseline!$C115:$AZ115,0)+1)/MAX(Data_Baseline!$C115:$AZ115),IF(Data_Baseline!AS115=0,SMALL(Data_Baseline!$C115:$AZ115,COUNTIF(Data_Baseline!$C115:$AZ115,0)+1)/MAX(Data_Baseline!$C115:$AZ115),Data_Baseline!AS115/MAX(Data_Baseline!$C115:$AZ115))),IF(AT$3&lt;=$B$2,SMALL(Data_Baseline!$C115:$AZ115,COUNTIF(Data_Baseline!$C115:$AZ115,0)+1),IF(Data_Baseline!AS115=0,SMALL(Data_Baseline!$C115:$AZ115,COUNTIF(Data_Baseline!$C115:$AZ115,0)+1),Data_Baseline!AS115)))),"")</f>
        <v/>
      </c>
      <c r="AU115" t="str">
        <f>IFERROR(IF(Data_Baseline!AT115="","",IF($C$3="On",IF(AU$3&lt;=$B$2,SMALL(Data_Baseline!$C115:$AZ115,COUNTIF(Data_Baseline!$C115:$AZ115,0)+1)/MAX(Data_Baseline!$C115:$AZ115),IF(Data_Baseline!AT115=0,SMALL(Data_Baseline!$C115:$AZ115,COUNTIF(Data_Baseline!$C115:$AZ115,0)+1)/MAX(Data_Baseline!$C115:$AZ115),Data_Baseline!AT115/MAX(Data_Baseline!$C115:$AZ115))),IF(AU$3&lt;=$B$2,SMALL(Data_Baseline!$C115:$AZ115,COUNTIF(Data_Baseline!$C115:$AZ115,0)+1),IF(Data_Baseline!AT115=0,SMALL(Data_Baseline!$C115:$AZ115,COUNTIF(Data_Baseline!$C115:$AZ115,0)+1),Data_Baseline!AT115)))),"")</f>
        <v/>
      </c>
      <c r="AV115" t="str">
        <f>IFERROR(IF(Data_Baseline!AU115="","",IF($C$3="On",IF(AV$3&lt;=$B$2,SMALL(Data_Baseline!$C115:$AZ115,COUNTIF(Data_Baseline!$C115:$AZ115,0)+1)/MAX(Data_Baseline!$C115:$AZ115),IF(Data_Baseline!AU115=0,SMALL(Data_Baseline!$C115:$AZ115,COUNTIF(Data_Baseline!$C115:$AZ115,0)+1)/MAX(Data_Baseline!$C115:$AZ115),Data_Baseline!AU115/MAX(Data_Baseline!$C115:$AZ115))),IF(AV$3&lt;=$B$2,SMALL(Data_Baseline!$C115:$AZ115,COUNTIF(Data_Baseline!$C115:$AZ115,0)+1),IF(Data_Baseline!AU115=0,SMALL(Data_Baseline!$C115:$AZ115,COUNTIF(Data_Baseline!$C115:$AZ115,0)+1),Data_Baseline!AU115)))),"")</f>
        <v/>
      </c>
      <c r="AW115" t="str">
        <f>IFERROR(IF(Data_Baseline!AV115="","",IF($C$3="On",IF(AW$3&lt;=$B$2,SMALL(Data_Baseline!$C115:$AZ115,COUNTIF(Data_Baseline!$C115:$AZ115,0)+1)/MAX(Data_Baseline!$C115:$AZ115),IF(Data_Baseline!AV115=0,SMALL(Data_Baseline!$C115:$AZ115,COUNTIF(Data_Baseline!$C115:$AZ115,0)+1)/MAX(Data_Baseline!$C115:$AZ115),Data_Baseline!AV115/MAX(Data_Baseline!$C115:$AZ115))),IF(AW$3&lt;=$B$2,SMALL(Data_Baseline!$C115:$AZ115,COUNTIF(Data_Baseline!$C115:$AZ115,0)+1),IF(Data_Baseline!AV115=0,SMALL(Data_Baseline!$C115:$AZ115,COUNTIF(Data_Baseline!$C115:$AZ115,0)+1),Data_Baseline!AV115)))),"")</f>
        <v/>
      </c>
      <c r="AX115" t="str">
        <f>IFERROR(IF(Data_Baseline!AW115="","",IF($C$3="On",IF(AX$3&lt;=$B$2,SMALL(Data_Baseline!$C115:$AZ115,COUNTIF(Data_Baseline!$C115:$AZ115,0)+1)/MAX(Data_Baseline!$C115:$AZ115),IF(Data_Baseline!AW115=0,SMALL(Data_Baseline!$C115:$AZ115,COUNTIF(Data_Baseline!$C115:$AZ115,0)+1)/MAX(Data_Baseline!$C115:$AZ115),Data_Baseline!AW115/MAX(Data_Baseline!$C115:$AZ115))),IF(AX$3&lt;=$B$2,SMALL(Data_Baseline!$C115:$AZ115,COUNTIF(Data_Baseline!$C115:$AZ115,0)+1),IF(Data_Baseline!AW115=0,SMALL(Data_Baseline!$C115:$AZ115,COUNTIF(Data_Baseline!$C115:$AZ115,0)+1),Data_Baseline!AW115)))),"")</f>
        <v/>
      </c>
      <c r="AY115" t="str">
        <f>IFERROR(IF(Data_Baseline!AX115="","",IF($C$3="On",IF(AY$3&lt;=$B$2,SMALL(Data_Baseline!$C115:$AZ115,COUNTIF(Data_Baseline!$C115:$AZ115,0)+1)/MAX(Data_Baseline!$C115:$AZ115),IF(Data_Baseline!AX115=0,SMALL(Data_Baseline!$C115:$AZ115,COUNTIF(Data_Baseline!$C115:$AZ115,0)+1)/MAX(Data_Baseline!$C115:$AZ115),Data_Baseline!AX115/MAX(Data_Baseline!$C115:$AZ115))),IF(AY$3&lt;=$B$2,SMALL(Data_Baseline!$C115:$AZ115,COUNTIF(Data_Baseline!$C115:$AZ115,0)+1),IF(Data_Baseline!AX115=0,SMALL(Data_Baseline!$C115:$AZ115,COUNTIF(Data_Baseline!$C115:$AZ115,0)+1),Data_Baseline!AX115)))),"")</f>
        <v/>
      </c>
      <c r="AZ115" t="str">
        <f>IFERROR(IF(Data_Baseline!AY115="","",IF($C$3="On",IF(AZ$3&lt;=$B$2,SMALL(Data_Baseline!$C115:$AZ115,COUNTIF(Data_Baseline!$C115:$AZ115,0)+1)/MAX(Data_Baseline!$C115:$AZ115),IF(Data_Baseline!AY115=0,SMALL(Data_Baseline!$C115:$AZ115,COUNTIF(Data_Baseline!$C115:$AZ115,0)+1)/MAX(Data_Baseline!$C115:$AZ115),Data_Baseline!AY115/MAX(Data_Baseline!$C115:$AZ115))),IF(AZ$3&lt;=$B$2,SMALL(Data_Baseline!$C115:$AZ115,COUNTIF(Data_Baseline!$C115:$AZ115,0)+1),IF(Data_Baseline!AY115=0,SMALL(Data_Baseline!$C115:$AZ115,COUNTIF(Data_Baseline!$C115:$AZ115,0)+1),Data_Baseline!AY115)))),"")</f>
        <v/>
      </c>
      <c r="BA115" t="str">
        <f>IFERROR(IF(Data_Baseline!AZ115="","",IF($C$3="On",IF(BA$3&lt;=$B$2,SMALL(Data_Baseline!$C115:$AZ115,COUNTIF(Data_Baseline!$C115:$AZ115,0)+1)/MAX(Data_Baseline!$C115:$AZ115),IF(Data_Baseline!AZ115=0,SMALL(Data_Baseline!$C115:$AZ115,COUNTIF(Data_Baseline!$C115:$AZ115,0)+1)/MAX(Data_Baseline!$C115:$AZ115),Data_Baseline!AZ115/MAX(Data_Baseline!$C115:$AZ115))),IF(BA$3&lt;=$B$2,SMALL(Data_Baseline!$C115:$AZ115,COUNTIF(Data_Baseline!$C115:$AZ115,0)+1),IF(Data_Baseline!AZ115=0,SMALL(Data_Baseline!$C115:$AZ115,COUNTIF(Data_Baseline!$C115:$AZ115,0)+1),Data_Baseline!AZ115)))),"")</f>
        <v/>
      </c>
      <c r="BB115" s="79">
        <f ca="1">IF(Data_Initial!BA115="",1,0)</f>
        <v>1</v>
      </c>
      <c r="BC115" t="str">
        <f t="shared" ca="1" si="4"/>
        <v>3N_ParA</v>
      </c>
      <c r="BD115" s="79" t="str">
        <f t="shared" ca="1" si="7"/>
        <v>3N</v>
      </c>
      <c r="BE115" s="79" t="str">
        <f ca="1">Data_Initial!BC115</f>
        <v>ParA</v>
      </c>
      <c r="BF115" s="79" t="str">
        <f ca="1">Data_Initial!BB115</f>
        <v>2_2</v>
      </c>
      <c r="BG115">
        <f ca="1">IFERROR((INDIRECT("Plate"&amp;Data!A115&amp;"_C!"&amp;CHAR(RIGHT(Data!B115,LEN(Data!B115)-1)+65)&amp;CODE(LEFT(Data!B115,1))-58)),"")</f>
        <v>0</v>
      </c>
      <c r="BH115" t="str">
        <f ca="1">Data_Initial!BA115</f>
        <v/>
      </c>
      <c r="BI115">
        <f t="shared" ca="1" si="6"/>
        <v>8.6298238797127196E-4</v>
      </c>
      <c r="BJ115" s="79" t="str">
        <f ca="1">IF(BH115="N",1+MAX($BJ$3:BJ114),"")</f>
        <v/>
      </c>
    </row>
    <row r="116" spans="1:62" x14ac:dyDescent="0.25">
      <c r="A116" s="79">
        <f ca="1">IF(BH116="N","N"&amp;BJ116,IF(BB116=0,"",MAX($A$3:A115)+1))</f>
        <v>106</v>
      </c>
      <c r="B116" s="79" t="str">
        <f ca="1">Data_Initial!A116&amp;C116</f>
        <v>2A6</v>
      </c>
      <c r="C116" s="79" t="str">
        <f ca="1">Data_Initial!B116</f>
        <v>A6</v>
      </c>
      <c r="D116">
        <f ca="1">IFERROR(IF(Data_Baseline!C116="","",IF($C$3="On",IF(D$3&lt;=$B$2,SMALL(Data_Baseline!$C116:$AZ116,COUNTIF(Data_Baseline!$C116:$AZ116,0)+1)/MAX(Data_Baseline!$C116:$AZ116),IF(Data_Baseline!C116=0,SMALL(Data_Baseline!$C116:$AZ116,COUNTIF(Data_Baseline!$C116:$AZ116,0)+1)/MAX(Data_Baseline!$C116:$AZ116),Data_Baseline!C116/MAX(Data_Baseline!$C116:$AZ116))),IF(D$3&lt;=$B$2,SMALL(Data_Baseline!$C116:$AZ116,COUNTIF(Data_Baseline!$C116:$AZ116,0)+1),IF(Data_Baseline!C116=0,SMALL(Data_Baseline!$C116:$AZ116,COUNTIF(Data_Baseline!$C116:$AZ116,0)+1),Data_Baseline!C116)))),"")</f>
        <v>2.2171128313183488E-5</v>
      </c>
      <c r="E116">
        <f ca="1">IFERROR(IF(Data_Baseline!D116="","",IF($C$3="On",IF(E$3&lt;=$B$2,SMALL(Data_Baseline!$C116:$AZ116,COUNTIF(Data_Baseline!$C116:$AZ116,0)+1)/MAX(Data_Baseline!$C116:$AZ116),IF(Data_Baseline!D116=0,SMALL(Data_Baseline!$C116:$AZ116,COUNTIF(Data_Baseline!$C116:$AZ116,0)+1)/MAX(Data_Baseline!$C116:$AZ116),Data_Baseline!D116/MAX(Data_Baseline!$C116:$AZ116))),IF(E$3&lt;=$B$2,SMALL(Data_Baseline!$C116:$AZ116,COUNTIF(Data_Baseline!$C116:$AZ116,0)+1),IF(Data_Baseline!D116=0,SMALL(Data_Baseline!$C116:$AZ116,COUNTIF(Data_Baseline!$C116:$AZ116,0)+1),Data_Baseline!D116)))),"")</f>
        <v>2.2171128313183488E-5</v>
      </c>
      <c r="F116">
        <f ca="1">IFERROR(IF(Data_Baseline!E116="","",IF($C$3="On",IF(F$3&lt;=$B$2,SMALL(Data_Baseline!$C116:$AZ116,COUNTIF(Data_Baseline!$C116:$AZ116,0)+1)/MAX(Data_Baseline!$C116:$AZ116),IF(Data_Baseline!E116=0,SMALL(Data_Baseline!$C116:$AZ116,COUNTIF(Data_Baseline!$C116:$AZ116,0)+1)/MAX(Data_Baseline!$C116:$AZ116),Data_Baseline!E116/MAX(Data_Baseline!$C116:$AZ116))),IF(F$3&lt;=$B$2,SMALL(Data_Baseline!$C116:$AZ116,COUNTIF(Data_Baseline!$C116:$AZ116,0)+1),IF(Data_Baseline!E116=0,SMALL(Data_Baseline!$C116:$AZ116,COUNTIF(Data_Baseline!$C116:$AZ116,0)+1),Data_Baseline!E116)))),"")</f>
        <v>2.2171128313183488E-5</v>
      </c>
      <c r="G116">
        <f ca="1">IFERROR(IF(Data_Baseline!F116="","",IF($C$3="On",IF(G$3&lt;=$B$2,SMALL(Data_Baseline!$C116:$AZ116,COUNTIF(Data_Baseline!$C116:$AZ116,0)+1)/MAX(Data_Baseline!$C116:$AZ116),IF(Data_Baseline!F116=0,SMALL(Data_Baseline!$C116:$AZ116,COUNTIF(Data_Baseline!$C116:$AZ116,0)+1)/MAX(Data_Baseline!$C116:$AZ116),Data_Baseline!F116/MAX(Data_Baseline!$C116:$AZ116))),IF(G$3&lt;=$B$2,SMALL(Data_Baseline!$C116:$AZ116,COUNTIF(Data_Baseline!$C116:$AZ116,0)+1),IF(Data_Baseline!F116=0,SMALL(Data_Baseline!$C116:$AZ116,COUNTIF(Data_Baseline!$C116:$AZ116,0)+1),Data_Baseline!F116)))),"")</f>
        <v>2.2171128313183488E-5</v>
      </c>
      <c r="H116">
        <f ca="1">IFERROR(IF(Data_Baseline!G116="","",IF($C$3="On",IF(H$3&lt;=$B$2,SMALL(Data_Baseline!$C116:$AZ116,COUNTIF(Data_Baseline!$C116:$AZ116,0)+1)/MAX(Data_Baseline!$C116:$AZ116),IF(Data_Baseline!G116=0,SMALL(Data_Baseline!$C116:$AZ116,COUNTIF(Data_Baseline!$C116:$AZ116,0)+1)/MAX(Data_Baseline!$C116:$AZ116),Data_Baseline!G116/MAX(Data_Baseline!$C116:$AZ116))),IF(H$3&lt;=$B$2,SMALL(Data_Baseline!$C116:$AZ116,COUNTIF(Data_Baseline!$C116:$AZ116,0)+1),IF(Data_Baseline!G116=0,SMALL(Data_Baseline!$C116:$AZ116,COUNTIF(Data_Baseline!$C116:$AZ116,0)+1),Data_Baseline!G116)))),"")</f>
        <v>2.2171128313183488E-5</v>
      </c>
      <c r="I116">
        <f ca="1">IFERROR(IF(Data_Baseline!H116="","",IF($C$3="On",IF(I$3&lt;=$B$2,SMALL(Data_Baseline!$C116:$AZ116,COUNTIF(Data_Baseline!$C116:$AZ116,0)+1)/MAX(Data_Baseline!$C116:$AZ116),IF(Data_Baseline!H116=0,SMALL(Data_Baseline!$C116:$AZ116,COUNTIF(Data_Baseline!$C116:$AZ116,0)+1)/MAX(Data_Baseline!$C116:$AZ116),Data_Baseline!H116/MAX(Data_Baseline!$C116:$AZ116))),IF(I$3&lt;=$B$2,SMALL(Data_Baseline!$C116:$AZ116,COUNTIF(Data_Baseline!$C116:$AZ116,0)+1),IF(Data_Baseline!H116=0,SMALL(Data_Baseline!$C116:$AZ116,COUNTIF(Data_Baseline!$C116:$AZ116,0)+1),Data_Baseline!H116)))),"")</f>
        <v>2.2171128313183488E-5</v>
      </c>
      <c r="J116">
        <f ca="1">IFERROR(IF(Data_Baseline!I116="","",IF($C$3="On",IF(J$3&lt;=$B$2,SMALL(Data_Baseline!$C116:$AZ116,COUNTIF(Data_Baseline!$C116:$AZ116,0)+1)/MAX(Data_Baseline!$C116:$AZ116),IF(Data_Baseline!I116=0,SMALL(Data_Baseline!$C116:$AZ116,COUNTIF(Data_Baseline!$C116:$AZ116,0)+1)/MAX(Data_Baseline!$C116:$AZ116),Data_Baseline!I116/MAX(Data_Baseline!$C116:$AZ116))),IF(J$3&lt;=$B$2,SMALL(Data_Baseline!$C116:$AZ116,COUNTIF(Data_Baseline!$C116:$AZ116,0)+1),IF(Data_Baseline!I116=0,SMALL(Data_Baseline!$C116:$AZ116,COUNTIF(Data_Baseline!$C116:$AZ116,0)+1),Data_Baseline!I116)))),"")</f>
        <v>2.2171128313183488E-5</v>
      </c>
      <c r="K116">
        <f ca="1">IFERROR(IF(Data_Baseline!J116="","",IF($C$3="On",IF(K$3&lt;=$B$2,SMALL(Data_Baseline!$C116:$AZ116,COUNTIF(Data_Baseline!$C116:$AZ116,0)+1)/MAX(Data_Baseline!$C116:$AZ116),IF(Data_Baseline!J116=0,SMALL(Data_Baseline!$C116:$AZ116,COUNTIF(Data_Baseline!$C116:$AZ116,0)+1)/MAX(Data_Baseline!$C116:$AZ116),Data_Baseline!J116/MAX(Data_Baseline!$C116:$AZ116))),IF(K$3&lt;=$B$2,SMALL(Data_Baseline!$C116:$AZ116,COUNTIF(Data_Baseline!$C116:$AZ116,0)+1),IF(Data_Baseline!J116=0,SMALL(Data_Baseline!$C116:$AZ116,COUNTIF(Data_Baseline!$C116:$AZ116,0)+1),Data_Baseline!J116)))),"")</f>
        <v>2.2171128313183488E-5</v>
      </c>
      <c r="L116">
        <f ca="1">IFERROR(IF(Data_Baseline!K116="","",IF($C$3="On",IF(L$3&lt;=$B$2,SMALL(Data_Baseline!$C116:$AZ116,COUNTIF(Data_Baseline!$C116:$AZ116,0)+1)/MAX(Data_Baseline!$C116:$AZ116),IF(Data_Baseline!K116=0,SMALL(Data_Baseline!$C116:$AZ116,COUNTIF(Data_Baseline!$C116:$AZ116,0)+1)/MAX(Data_Baseline!$C116:$AZ116),Data_Baseline!K116/MAX(Data_Baseline!$C116:$AZ116))),IF(L$3&lt;=$B$2,SMALL(Data_Baseline!$C116:$AZ116,COUNTIF(Data_Baseline!$C116:$AZ116,0)+1),IF(Data_Baseline!K116=0,SMALL(Data_Baseline!$C116:$AZ116,COUNTIF(Data_Baseline!$C116:$AZ116,0)+1),Data_Baseline!K116)))),"")</f>
        <v>2.2171128313183488E-5</v>
      </c>
      <c r="M116">
        <f ca="1">IFERROR(IF(Data_Baseline!L116="","",IF($C$3="On",IF(M$3&lt;=$B$2,SMALL(Data_Baseline!$C116:$AZ116,COUNTIF(Data_Baseline!$C116:$AZ116,0)+1)/MAX(Data_Baseline!$C116:$AZ116),IF(Data_Baseline!L116=0,SMALL(Data_Baseline!$C116:$AZ116,COUNTIF(Data_Baseline!$C116:$AZ116,0)+1)/MAX(Data_Baseline!$C116:$AZ116),Data_Baseline!L116/MAX(Data_Baseline!$C116:$AZ116))),IF(M$3&lt;=$B$2,SMALL(Data_Baseline!$C116:$AZ116,COUNTIF(Data_Baseline!$C116:$AZ116,0)+1),IF(Data_Baseline!L116=0,SMALL(Data_Baseline!$C116:$AZ116,COUNTIF(Data_Baseline!$C116:$AZ116,0)+1),Data_Baseline!L116)))),"")</f>
        <v>2.2171128313183488E-5</v>
      </c>
      <c r="N116">
        <f ca="1">IFERROR(IF(Data_Baseline!M116="","",IF($C$3="On",IF(N$3&lt;=$B$2,SMALL(Data_Baseline!$C116:$AZ116,COUNTIF(Data_Baseline!$C116:$AZ116,0)+1)/MAX(Data_Baseline!$C116:$AZ116),IF(Data_Baseline!M116=0,SMALL(Data_Baseline!$C116:$AZ116,COUNTIF(Data_Baseline!$C116:$AZ116,0)+1)/MAX(Data_Baseline!$C116:$AZ116),Data_Baseline!M116/MAX(Data_Baseline!$C116:$AZ116))),IF(N$3&lt;=$B$2,SMALL(Data_Baseline!$C116:$AZ116,COUNTIF(Data_Baseline!$C116:$AZ116,0)+1),IF(Data_Baseline!M116=0,SMALL(Data_Baseline!$C116:$AZ116,COUNTIF(Data_Baseline!$C116:$AZ116,0)+1),Data_Baseline!M116)))),"")</f>
        <v>2.2171128313183488E-5</v>
      </c>
      <c r="O116">
        <f ca="1">IFERROR(IF(Data_Baseline!N116="","",IF($C$3="On",IF(O$3&lt;=$B$2,SMALL(Data_Baseline!$C116:$AZ116,COUNTIF(Data_Baseline!$C116:$AZ116,0)+1)/MAX(Data_Baseline!$C116:$AZ116),IF(Data_Baseline!N116=0,SMALL(Data_Baseline!$C116:$AZ116,COUNTIF(Data_Baseline!$C116:$AZ116,0)+1)/MAX(Data_Baseline!$C116:$AZ116),Data_Baseline!N116/MAX(Data_Baseline!$C116:$AZ116))),IF(O$3&lt;=$B$2,SMALL(Data_Baseline!$C116:$AZ116,COUNTIF(Data_Baseline!$C116:$AZ116,0)+1),IF(Data_Baseline!N116=0,SMALL(Data_Baseline!$C116:$AZ116,COUNTIF(Data_Baseline!$C116:$AZ116,0)+1),Data_Baseline!N116)))),"")</f>
        <v>2.2171128313183488E-5</v>
      </c>
      <c r="P116">
        <f ca="1">IFERROR(IF(Data_Baseline!O116="","",IF($C$3="On",IF(P$3&lt;=$B$2,SMALL(Data_Baseline!$C116:$AZ116,COUNTIF(Data_Baseline!$C116:$AZ116,0)+1)/MAX(Data_Baseline!$C116:$AZ116),IF(Data_Baseline!O116=0,SMALL(Data_Baseline!$C116:$AZ116,COUNTIF(Data_Baseline!$C116:$AZ116,0)+1)/MAX(Data_Baseline!$C116:$AZ116),Data_Baseline!O116/MAX(Data_Baseline!$C116:$AZ116))),IF(P$3&lt;=$B$2,SMALL(Data_Baseline!$C116:$AZ116,COUNTIF(Data_Baseline!$C116:$AZ116,0)+1),IF(Data_Baseline!O116=0,SMALL(Data_Baseline!$C116:$AZ116,COUNTIF(Data_Baseline!$C116:$AZ116,0)+1),Data_Baseline!O116)))),"")</f>
        <v>2.2171128313183488E-5</v>
      </c>
      <c r="Q116">
        <f ca="1">IFERROR(IF(Data_Baseline!P116="","",IF($C$3="On",IF(Q$3&lt;=$B$2,SMALL(Data_Baseline!$C116:$AZ116,COUNTIF(Data_Baseline!$C116:$AZ116,0)+1)/MAX(Data_Baseline!$C116:$AZ116),IF(Data_Baseline!P116=0,SMALL(Data_Baseline!$C116:$AZ116,COUNTIF(Data_Baseline!$C116:$AZ116,0)+1)/MAX(Data_Baseline!$C116:$AZ116),Data_Baseline!P116/MAX(Data_Baseline!$C116:$AZ116))),IF(Q$3&lt;=$B$2,SMALL(Data_Baseline!$C116:$AZ116,COUNTIF(Data_Baseline!$C116:$AZ116,0)+1),IF(Data_Baseline!P116=0,SMALL(Data_Baseline!$C116:$AZ116,COUNTIF(Data_Baseline!$C116:$AZ116,0)+1),Data_Baseline!P116)))),"")</f>
        <v>2.2171128313183488E-5</v>
      </c>
      <c r="R116">
        <f ca="1">IFERROR(IF(Data_Baseline!Q116="","",IF($C$3="On",IF(R$3&lt;=$B$2,SMALL(Data_Baseline!$C116:$AZ116,COUNTIF(Data_Baseline!$C116:$AZ116,0)+1)/MAX(Data_Baseline!$C116:$AZ116),IF(Data_Baseline!Q116=0,SMALL(Data_Baseline!$C116:$AZ116,COUNTIF(Data_Baseline!$C116:$AZ116,0)+1)/MAX(Data_Baseline!$C116:$AZ116),Data_Baseline!Q116/MAX(Data_Baseline!$C116:$AZ116))),IF(R$3&lt;=$B$2,SMALL(Data_Baseline!$C116:$AZ116,COUNTIF(Data_Baseline!$C116:$AZ116,0)+1),IF(Data_Baseline!Q116=0,SMALL(Data_Baseline!$C116:$AZ116,COUNTIF(Data_Baseline!$C116:$AZ116,0)+1),Data_Baseline!Q116)))),"")</f>
        <v>2.2171128313183488E-5</v>
      </c>
      <c r="S116">
        <f ca="1">IFERROR(IF(Data_Baseline!R116="","",IF($C$3="On",IF(S$3&lt;=$B$2,SMALL(Data_Baseline!$C116:$AZ116,COUNTIF(Data_Baseline!$C116:$AZ116,0)+1)/MAX(Data_Baseline!$C116:$AZ116),IF(Data_Baseline!R116=0,SMALL(Data_Baseline!$C116:$AZ116,COUNTIF(Data_Baseline!$C116:$AZ116,0)+1)/MAX(Data_Baseline!$C116:$AZ116),Data_Baseline!R116/MAX(Data_Baseline!$C116:$AZ116))),IF(S$3&lt;=$B$2,SMALL(Data_Baseline!$C116:$AZ116,COUNTIF(Data_Baseline!$C116:$AZ116,0)+1),IF(Data_Baseline!R116=0,SMALL(Data_Baseline!$C116:$AZ116,COUNTIF(Data_Baseline!$C116:$AZ116,0)+1),Data_Baseline!R116)))),"")</f>
        <v>2.2171128313183488E-5</v>
      </c>
      <c r="T116">
        <f ca="1">IFERROR(IF(Data_Baseline!S116="","",IF($C$3="On",IF(T$3&lt;=$B$2,SMALL(Data_Baseline!$C116:$AZ116,COUNTIF(Data_Baseline!$C116:$AZ116,0)+1)/MAX(Data_Baseline!$C116:$AZ116),IF(Data_Baseline!S116=0,SMALL(Data_Baseline!$C116:$AZ116,COUNTIF(Data_Baseline!$C116:$AZ116,0)+1)/MAX(Data_Baseline!$C116:$AZ116),Data_Baseline!S116/MAX(Data_Baseline!$C116:$AZ116))),IF(T$3&lt;=$B$2,SMALL(Data_Baseline!$C116:$AZ116,COUNTIF(Data_Baseline!$C116:$AZ116,0)+1),IF(Data_Baseline!S116=0,SMALL(Data_Baseline!$C116:$AZ116,COUNTIF(Data_Baseline!$C116:$AZ116,0)+1),Data_Baseline!S116)))),"")</f>
        <v>2.2171128313183488E-5</v>
      </c>
      <c r="U116">
        <f ca="1">IFERROR(IF(Data_Baseline!T116="","",IF($C$3="On",IF(U$3&lt;=$B$2,SMALL(Data_Baseline!$C116:$AZ116,COUNTIF(Data_Baseline!$C116:$AZ116,0)+1)/MAX(Data_Baseline!$C116:$AZ116),IF(Data_Baseline!T116=0,SMALL(Data_Baseline!$C116:$AZ116,COUNTIF(Data_Baseline!$C116:$AZ116,0)+1)/MAX(Data_Baseline!$C116:$AZ116),Data_Baseline!T116/MAX(Data_Baseline!$C116:$AZ116))),IF(U$3&lt;=$B$2,SMALL(Data_Baseline!$C116:$AZ116,COUNTIF(Data_Baseline!$C116:$AZ116,0)+1),IF(Data_Baseline!T116=0,SMALL(Data_Baseline!$C116:$AZ116,COUNTIF(Data_Baseline!$C116:$AZ116,0)+1),Data_Baseline!T116)))),"")</f>
        <v>2.2171128313183488E-5</v>
      </c>
      <c r="V116">
        <f ca="1">IFERROR(IF(Data_Baseline!U116="","",IF($C$3="On",IF(V$3&lt;=$B$2,SMALL(Data_Baseline!$C116:$AZ116,COUNTIF(Data_Baseline!$C116:$AZ116,0)+1)/MAX(Data_Baseline!$C116:$AZ116),IF(Data_Baseline!U116=0,SMALL(Data_Baseline!$C116:$AZ116,COUNTIF(Data_Baseline!$C116:$AZ116,0)+1)/MAX(Data_Baseline!$C116:$AZ116),Data_Baseline!U116/MAX(Data_Baseline!$C116:$AZ116))),IF(V$3&lt;=$B$2,SMALL(Data_Baseline!$C116:$AZ116,COUNTIF(Data_Baseline!$C116:$AZ116,0)+1),IF(Data_Baseline!U116=0,SMALL(Data_Baseline!$C116:$AZ116,COUNTIF(Data_Baseline!$C116:$AZ116,0)+1),Data_Baseline!U116)))),"")</f>
        <v>1.9278061631151702E-3</v>
      </c>
      <c r="W116">
        <f ca="1">IFERROR(IF(Data_Baseline!V116="","",IF($C$3="On",IF(W$3&lt;=$B$2,SMALL(Data_Baseline!$C116:$AZ116,COUNTIF(Data_Baseline!$C116:$AZ116,0)+1)/MAX(Data_Baseline!$C116:$AZ116),IF(Data_Baseline!V116=0,SMALL(Data_Baseline!$C116:$AZ116,COUNTIF(Data_Baseline!$C116:$AZ116,0)+1)/MAX(Data_Baseline!$C116:$AZ116),Data_Baseline!V116/MAX(Data_Baseline!$C116:$AZ116))),IF(W$3&lt;=$B$2,SMALL(Data_Baseline!$C116:$AZ116,COUNTIF(Data_Baseline!$C116:$AZ116,0)+1),IF(Data_Baseline!V116=0,SMALL(Data_Baseline!$C116:$AZ116,COUNTIF(Data_Baseline!$C116:$AZ116,0)+1),Data_Baseline!V116)))),"")</f>
        <v>6.4611744807898603E-3</v>
      </c>
      <c r="X116">
        <f ca="1">IFERROR(IF(Data_Baseline!W116="","",IF($C$3="On",IF(X$3&lt;=$B$2,SMALL(Data_Baseline!$C116:$AZ116,COUNTIF(Data_Baseline!$C116:$AZ116,0)+1)/MAX(Data_Baseline!$C116:$AZ116),IF(Data_Baseline!W116=0,SMALL(Data_Baseline!$C116:$AZ116,COUNTIF(Data_Baseline!$C116:$AZ116,0)+1)/MAX(Data_Baseline!$C116:$AZ116),Data_Baseline!W116/MAX(Data_Baseline!$C116:$AZ116))),IF(X$3&lt;=$B$2,SMALL(Data_Baseline!$C116:$AZ116,COUNTIF(Data_Baseline!$C116:$AZ116,0)+1),IF(Data_Baseline!W116=0,SMALL(Data_Baseline!$C116:$AZ116,COUNTIF(Data_Baseline!$C116:$AZ116,0)+1),Data_Baseline!W116)))),"")</f>
        <v>1.5335389564827735E-2</v>
      </c>
      <c r="Y116">
        <f ca="1">IFERROR(IF(Data_Baseline!X116="","",IF($C$3="On",IF(Y$3&lt;=$B$2,SMALL(Data_Baseline!$C116:$AZ116,COUNTIF(Data_Baseline!$C116:$AZ116,0)+1)/MAX(Data_Baseline!$C116:$AZ116),IF(Data_Baseline!X116=0,SMALL(Data_Baseline!$C116:$AZ116,COUNTIF(Data_Baseline!$C116:$AZ116,0)+1)/MAX(Data_Baseline!$C116:$AZ116),Data_Baseline!X116/MAX(Data_Baseline!$C116:$AZ116))),IF(Y$3&lt;=$B$2,SMALL(Data_Baseline!$C116:$AZ116,COUNTIF(Data_Baseline!$C116:$AZ116,0)+1),IF(Data_Baseline!X116=0,SMALL(Data_Baseline!$C116:$AZ116,COUNTIF(Data_Baseline!$C116:$AZ116,0)+1),Data_Baseline!X116)))),"")</f>
        <v>3.1227885123684206E-2</v>
      </c>
      <c r="Z116">
        <f ca="1">IFERROR(IF(Data_Baseline!Y116="","",IF($C$3="On",IF(Z$3&lt;=$B$2,SMALL(Data_Baseline!$C116:$AZ116,COUNTIF(Data_Baseline!$C116:$AZ116,0)+1)/MAX(Data_Baseline!$C116:$AZ116),IF(Data_Baseline!Y116=0,SMALL(Data_Baseline!$C116:$AZ116,COUNTIF(Data_Baseline!$C116:$AZ116,0)+1)/MAX(Data_Baseline!$C116:$AZ116),Data_Baseline!Y116/MAX(Data_Baseline!$C116:$AZ116))),IF(Z$3&lt;=$B$2,SMALL(Data_Baseline!$C116:$AZ116,COUNTIF(Data_Baseline!$C116:$AZ116,0)+1),IF(Data_Baseline!Y116=0,SMALL(Data_Baseline!$C116:$AZ116,COUNTIF(Data_Baseline!$C116:$AZ116,0)+1),Data_Baseline!Y116)))),"")</f>
        <v>6.0180344252494619E-2</v>
      </c>
      <c r="AA116">
        <f ca="1">IFERROR(IF(Data_Baseline!Z116="","",IF($C$3="On",IF(AA$3&lt;=$B$2,SMALL(Data_Baseline!$C116:$AZ116,COUNTIF(Data_Baseline!$C116:$AZ116,0)+1)/MAX(Data_Baseline!$C116:$AZ116),IF(Data_Baseline!Z116=0,SMALL(Data_Baseline!$C116:$AZ116,COUNTIF(Data_Baseline!$C116:$AZ116,0)+1)/MAX(Data_Baseline!$C116:$AZ116),Data_Baseline!Z116/MAX(Data_Baseline!$C116:$AZ116))),IF(AA$3&lt;=$B$2,SMALL(Data_Baseline!$C116:$AZ116,COUNTIF(Data_Baseline!$C116:$AZ116,0)+1),IF(Data_Baseline!Z116=0,SMALL(Data_Baseline!$C116:$AZ116,COUNTIF(Data_Baseline!$C116:$AZ116,0)+1),Data_Baseline!Z116)))),"")</f>
        <v>0.10967025997253636</v>
      </c>
      <c r="AB116">
        <f ca="1">IFERROR(IF(Data_Baseline!AA116="","",IF($C$3="On",IF(AB$3&lt;=$B$2,SMALL(Data_Baseline!$C116:$AZ116,COUNTIF(Data_Baseline!$C116:$AZ116,0)+1)/MAX(Data_Baseline!$C116:$AZ116),IF(Data_Baseline!AA116=0,SMALL(Data_Baseline!$C116:$AZ116,COUNTIF(Data_Baseline!$C116:$AZ116,0)+1)/MAX(Data_Baseline!$C116:$AZ116),Data_Baseline!AA116/MAX(Data_Baseline!$C116:$AZ116))),IF(AB$3&lt;=$B$2,SMALL(Data_Baseline!$C116:$AZ116,COUNTIF(Data_Baseline!$C116:$AZ116,0)+1),IF(Data_Baseline!AA116=0,SMALL(Data_Baseline!$C116:$AZ116,COUNTIF(Data_Baseline!$C116:$AZ116,0)+1),Data_Baseline!AA116)))),"")</f>
        <v>0.18788178901186003</v>
      </c>
      <c r="AC116">
        <f ca="1">IFERROR(IF(Data_Baseline!AB116="","",IF($C$3="On",IF(AC$3&lt;=$B$2,SMALL(Data_Baseline!$C116:$AZ116,COUNTIF(Data_Baseline!$C116:$AZ116,0)+1)/MAX(Data_Baseline!$C116:$AZ116),IF(Data_Baseline!AB116=0,SMALL(Data_Baseline!$C116:$AZ116,COUNTIF(Data_Baseline!$C116:$AZ116,0)+1)/MAX(Data_Baseline!$C116:$AZ116),Data_Baseline!AB116/MAX(Data_Baseline!$C116:$AZ116))),IF(AC$3&lt;=$B$2,SMALL(Data_Baseline!$C116:$AZ116,COUNTIF(Data_Baseline!$C116:$AZ116,0)+1),IF(Data_Baseline!AB116=0,SMALL(Data_Baseline!$C116:$AZ116,COUNTIF(Data_Baseline!$C116:$AZ116,0)+1),Data_Baseline!AB116)))),"")</f>
        <v>0.30133064094278489</v>
      </c>
      <c r="AD116">
        <f ca="1">IFERROR(IF(Data_Baseline!AC116="","",IF($C$3="On",IF(AD$3&lt;=$B$2,SMALL(Data_Baseline!$C116:$AZ116,COUNTIF(Data_Baseline!$C116:$AZ116,0)+1)/MAX(Data_Baseline!$C116:$AZ116),IF(Data_Baseline!AC116=0,SMALL(Data_Baseline!$C116:$AZ116,COUNTIF(Data_Baseline!$C116:$AZ116,0)+1)/MAX(Data_Baseline!$C116:$AZ116),Data_Baseline!AC116/MAX(Data_Baseline!$C116:$AZ116))),IF(AD$3&lt;=$B$2,SMALL(Data_Baseline!$C116:$AZ116,COUNTIF(Data_Baseline!$C116:$AZ116,0)+1),IF(Data_Baseline!AC116=0,SMALL(Data_Baseline!$C116:$AZ116,COUNTIF(Data_Baseline!$C116:$AZ116,0)+1),Data_Baseline!AC116)))),"")</f>
        <v>0.44134009889698905</v>
      </c>
      <c r="AE116">
        <f ca="1">IFERROR(IF(Data_Baseline!AD116="","",IF($C$3="On",IF(AE$3&lt;=$B$2,SMALL(Data_Baseline!$C116:$AZ116,COUNTIF(Data_Baseline!$C116:$AZ116,0)+1)/MAX(Data_Baseline!$C116:$AZ116),IF(Data_Baseline!AD116=0,SMALL(Data_Baseline!$C116:$AZ116,COUNTIF(Data_Baseline!$C116:$AZ116,0)+1)/MAX(Data_Baseline!$C116:$AZ116),Data_Baseline!AD116/MAX(Data_Baseline!$C116:$AZ116))),IF(AE$3&lt;=$B$2,SMALL(Data_Baseline!$C116:$AZ116,COUNTIF(Data_Baseline!$C116:$AZ116,0)+1),IF(Data_Baseline!AD116=0,SMALL(Data_Baseline!$C116:$AZ116,COUNTIF(Data_Baseline!$C116:$AZ116,0)+1),Data_Baseline!AD116)))),"")</f>
        <v>0.58794190885187292</v>
      </c>
      <c r="AF116">
        <f ca="1">IFERROR(IF(Data_Baseline!AE116="","",IF($C$3="On",IF(AF$3&lt;=$B$2,SMALL(Data_Baseline!$C116:$AZ116,COUNTIF(Data_Baseline!$C116:$AZ116,0)+1)/MAX(Data_Baseline!$C116:$AZ116),IF(Data_Baseline!AE116=0,SMALL(Data_Baseline!$C116:$AZ116,COUNTIF(Data_Baseline!$C116:$AZ116,0)+1)/MAX(Data_Baseline!$C116:$AZ116),Data_Baseline!AE116/MAX(Data_Baseline!$C116:$AZ116))),IF(AF$3&lt;=$B$2,SMALL(Data_Baseline!$C116:$AZ116,COUNTIF(Data_Baseline!$C116:$AZ116,0)+1),IF(Data_Baseline!AE116=0,SMALL(Data_Baseline!$C116:$AZ116,COUNTIF(Data_Baseline!$C116:$AZ116,0)+1),Data_Baseline!AE116)))),"")</f>
        <v>0.71498193424515</v>
      </c>
      <c r="AG116">
        <f ca="1">IFERROR(IF(Data_Baseline!AF116="","",IF($C$3="On",IF(AG$3&lt;=$B$2,SMALL(Data_Baseline!$C116:$AZ116,COUNTIF(Data_Baseline!$C116:$AZ116,0)+1)/MAX(Data_Baseline!$C116:$AZ116),IF(Data_Baseline!AF116=0,SMALL(Data_Baseline!$C116:$AZ116,COUNTIF(Data_Baseline!$C116:$AZ116,0)+1)/MAX(Data_Baseline!$C116:$AZ116),Data_Baseline!AF116/MAX(Data_Baseline!$C116:$AZ116))),IF(AG$3&lt;=$B$2,SMALL(Data_Baseline!$C116:$AZ116,COUNTIF(Data_Baseline!$C116:$AZ116,0)+1),IF(Data_Baseline!AF116=0,SMALL(Data_Baseline!$C116:$AZ116,COUNTIF(Data_Baseline!$C116:$AZ116,0)+1),Data_Baseline!AF116)))),"")</f>
        <v>0.80942588958103079</v>
      </c>
      <c r="AH116">
        <f ca="1">IFERROR(IF(Data_Baseline!AG116="","",IF($C$3="On",IF(AH$3&lt;=$B$2,SMALL(Data_Baseline!$C116:$AZ116,COUNTIF(Data_Baseline!$C116:$AZ116,0)+1)/MAX(Data_Baseline!$C116:$AZ116),IF(Data_Baseline!AG116=0,SMALL(Data_Baseline!$C116:$AZ116,COUNTIF(Data_Baseline!$C116:$AZ116,0)+1)/MAX(Data_Baseline!$C116:$AZ116),Data_Baseline!AG116/MAX(Data_Baseline!$C116:$AZ116))),IF(AH$3&lt;=$B$2,SMALL(Data_Baseline!$C116:$AZ116,COUNTIF(Data_Baseline!$C116:$AZ116,0)+1),IF(Data_Baseline!AG116=0,SMALL(Data_Baseline!$C116:$AZ116,COUNTIF(Data_Baseline!$C116:$AZ116,0)+1),Data_Baseline!AG116)))),"")</f>
        <v>0.87160493661010141</v>
      </c>
      <c r="AI116">
        <f ca="1">IFERROR(IF(Data_Baseline!AH116="","",IF($C$3="On",IF(AI$3&lt;=$B$2,SMALL(Data_Baseline!$C116:$AZ116,COUNTIF(Data_Baseline!$C116:$AZ116,0)+1)/MAX(Data_Baseline!$C116:$AZ116),IF(Data_Baseline!AH116=0,SMALL(Data_Baseline!$C116:$AZ116,COUNTIF(Data_Baseline!$C116:$AZ116,0)+1)/MAX(Data_Baseline!$C116:$AZ116),Data_Baseline!AH116/MAX(Data_Baseline!$C116:$AZ116))),IF(AI$3&lt;=$B$2,SMALL(Data_Baseline!$C116:$AZ116,COUNTIF(Data_Baseline!$C116:$AZ116,0)+1),IF(Data_Baseline!AH116=0,SMALL(Data_Baseline!$C116:$AZ116,COUNTIF(Data_Baseline!$C116:$AZ116,0)+1),Data_Baseline!AH116)))),"")</f>
        <v>0.90997813395766924</v>
      </c>
      <c r="AJ116">
        <f ca="1">IFERROR(IF(Data_Baseline!AI116="","",IF($C$3="On",IF(AJ$3&lt;=$B$2,SMALL(Data_Baseline!$C116:$AZ116,COUNTIF(Data_Baseline!$C116:$AZ116,0)+1)/MAX(Data_Baseline!$C116:$AZ116),IF(Data_Baseline!AI116=0,SMALL(Data_Baseline!$C116:$AZ116,COUNTIF(Data_Baseline!$C116:$AZ116,0)+1)/MAX(Data_Baseline!$C116:$AZ116),Data_Baseline!AI116/MAX(Data_Baseline!$C116:$AZ116))),IF(AJ$3&lt;=$B$2,SMALL(Data_Baseline!$C116:$AZ116,COUNTIF(Data_Baseline!$C116:$AZ116,0)+1),IF(Data_Baseline!AI116=0,SMALL(Data_Baseline!$C116:$AZ116,COUNTIF(Data_Baseline!$C116:$AZ116,0)+1),Data_Baseline!AI116)))),"")</f>
        <v>0.933937602525993</v>
      </c>
      <c r="AK116">
        <f ca="1">IFERROR(IF(Data_Baseline!AJ116="","",IF($C$3="On",IF(AK$3&lt;=$B$2,SMALL(Data_Baseline!$C116:$AZ116,COUNTIF(Data_Baseline!$C116:$AZ116,0)+1)/MAX(Data_Baseline!$C116:$AZ116),IF(Data_Baseline!AJ116=0,SMALL(Data_Baseline!$C116:$AZ116,COUNTIF(Data_Baseline!$C116:$AZ116,0)+1)/MAX(Data_Baseline!$C116:$AZ116),Data_Baseline!AJ116/MAX(Data_Baseline!$C116:$AZ116))),IF(AK$3&lt;=$B$2,SMALL(Data_Baseline!$C116:$AZ116,COUNTIF(Data_Baseline!$C116:$AZ116,0)+1),IF(Data_Baseline!AJ116=0,SMALL(Data_Baseline!$C116:$AZ116,COUNTIF(Data_Baseline!$C116:$AZ116,0)+1),Data_Baseline!AJ116)))),"")</f>
        <v>0.95107664393744584</v>
      </c>
      <c r="AL116">
        <f ca="1">IFERROR(IF(Data_Baseline!AK116="","",IF($C$3="On",IF(AL$3&lt;=$B$2,SMALL(Data_Baseline!$C116:$AZ116,COUNTIF(Data_Baseline!$C116:$AZ116,0)+1)/MAX(Data_Baseline!$C116:$AZ116),IF(Data_Baseline!AK116=0,SMALL(Data_Baseline!$C116:$AZ116,COUNTIF(Data_Baseline!$C116:$AZ116,0)+1)/MAX(Data_Baseline!$C116:$AZ116),Data_Baseline!AK116/MAX(Data_Baseline!$C116:$AZ116))),IF(AL$3&lt;=$B$2,SMALL(Data_Baseline!$C116:$AZ116,COUNTIF(Data_Baseline!$C116:$AZ116,0)+1),IF(Data_Baseline!AK116=0,SMALL(Data_Baseline!$C116:$AZ116,COUNTIF(Data_Baseline!$C116:$AZ116,0)+1),Data_Baseline!AK116)))),"")</f>
        <v>0.96403436293912848</v>
      </c>
      <c r="AM116">
        <f ca="1">IFERROR(IF(Data_Baseline!AL116="","",IF($C$3="On",IF(AM$3&lt;=$B$2,SMALL(Data_Baseline!$C116:$AZ116,COUNTIF(Data_Baseline!$C116:$AZ116,0)+1)/MAX(Data_Baseline!$C116:$AZ116),IF(Data_Baseline!AL116=0,SMALL(Data_Baseline!$C116:$AZ116,COUNTIF(Data_Baseline!$C116:$AZ116,0)+1)/MAX(Data_Baseline!$C116:$AZ116),Data_Baseline!AL116/MAX(Data_Baseline!$C116:$AZ116))),IF(AM$3&lt;=$B$2,SMALL(Data_Baseline!$C116:$AZ116,COUNTIF(Data_Baseline!$C116:$AZ116,0)+1),IF(Data_Baseline!AL116=0,SMALL(Data_Baseline!$C116:$AZ116,COUNTIF(Data_Baseline!$C116:$AZ116,0)+1),Data_Baseline!AL116)))),"")</f>
        <v>0.97533158714186108</v>
      </c>
      <c r="AN116">
        <f ca="1">IFERROR(IF(Data_Baseline!AM116="","",IF($C$3="On",IF(AN$3&lt;=$B$2,SMALL(Data_Baseline!$C116:$AZ116,COUNTIF(Data_Baseline!$C116:$AZ116,0)+1)/MAX(Data_Baseline!$C116:$AZ116),IF(Data_Baseline!AM116=0,SMALL(Data_Baseline!$C116:$AZ116,COUNTIF(Data_Baseline!$C116:$AZ116,0)+1)/MAX(Data_Baseline!$C116:$AZ116),Data_Baseline!AM116/MAX(Data_Baseline!$C116:$AZ116))),IF(AN$3&lt;=$B$2,SMALL(Data_Baseline!$C116:$AZ116,COUNTIF(Data_Baseline!$C116:$AZ116,0)+1),IF(Data_Baseline!AM116=0,SMALL(Data_Baseline!$C116:$AZ116,COUNTIF(Data_Baseline!$C116:$AZ116,0)+1),Data_Baseline!AM116)))),"")</f>
        <v>0.98389921384404377</v>
      </c>
      <c r="AO116">
        <f ca="1">IFERROR(IF(Data_Baseline!AN116="","",IF($C$3="On",IF(AO$3&lt;=$B$2,SMALL(Data_Baseline!$C116:$AZ116,COUNTIF(Data_Baseline!$C116:$AZ116,0)+1)/MAX(Data_Baseline!$C116:$AZ116),IF(Data_Baseline!AN116=0,SMALL(Data_Baseline!$C116:$AZ116,COUNTIF(Data_Baseline!$C116:$AZ116,0)+1)/MAX(Data_Baseline!$C116:$AZ116),Data_Baseline!AN116/MAX(Data_Baseline!$C116:$AZ116))),IF(AO$3&lt;=$B$2,SMALL(Data_Baseline!$C116:$AZ116,COUNTIF(Data_Baseline!$C116:$AZ116,0)+1),IF(Data_Baseline!AN116=0,SMALL(Data_Baseline!$C116:$AZ116,COUNTIF(Data_Baseline!$C116:$AZ116,0)+1),Data_Baseline!AN116)))),"")</f>
        <v>0.99117536653114124</v>
      </c>
      <c r="AP116">
        <f ca="1">IFERROR(IF(Data_Baseline!AO116="","",IF($C$3="On",IF(AP$3&lt;=$B$2,SMALL(Data_Baseline!$C116:$AZ116,COUNTIF(Data_Baseline!$C116:$AZ116,0)+1)/MAX(Data_Baseline!$C116:$AZ116),IF(Data_Baseline!AO116=0,SMALL(Data_Baseline!$C116:$AZ116,COUNTIF(Data_Baseline!$C116:$AZ116,0)+1)/MAX(Data_Baseline!$C116:$AZ116),Data_Baseline!AO116/MAX(Data_Baseline!$C116:$AZ116))),IF(AP$3&lt;=$B$2,SMALL(Data_Baseline!$C116:$AZ116,COUNTIF(Data_Baseline!$C116:$AZ116,0)+1),IF(Data_Baseline!AO116=0,SMALL(Data_Baseline!$C116:$AZ116,COUNTIF(Data_Baseline!$C116:$AZ116,0)+1),Data_Baseline!AO116)))),"")</f>
        <v>0.99701767300789046</v>
      </c>
      <c r="AQ116">
        <f ca="1">IFERROR(IF(Data_Baseline!AP116="","",IF($C$3="On",IF(AQ$3&lt;=$B$2,SMALL(Data_Baseline!$C116:$AZ116,COUNTIF(Data_Baseline!$C116:$AZ116,0)+1)/MAX(Data_Baseline!$C116:$AZ116),IF(Data_Baseline!AP116=0,SMALL(Data_Baseline!$C116:$AZ116,COUNTIF(Data_Baseline!$C116:$AZ116,0)+1)/MAX(Data_Baseline!$C116:$AZ116),Data_Baseline!AP116/MAX(Data_Baseline!$C116:$AZ116))),IF(AQ$3&lt;=$B$2,SMALL(Data_Baseline!$C116:$AZ116,COUNTIF(Data_Baseline!$C116:$AZ116,0)+1),IF(Data_Baseline!AP116=0,SMALL(Data_Baseline!$C116:$AZ116,COUNTIF(Data_Baseline!$C116:$AZ116,0)+1),Data_Baseline!AP116)))),"")</f>
        <v>1</v>
      </c>
      <c r="AR116" t="str">
        <f>IFERROR(IF(Data_Baseline!AQ116="","",IF($C$3="On",IF(AR$3&lt;=$B$2,SMALL(Data_Baseline!$C116:$AZ116,COUNTIF(Data_Baseline!$C116:$AZ116,0)+1)/MAX(Data_Baseline!$C116:$AZ116),IF(Data_Baseline!AQ116=0,SMALL(Data_Baseline!$C116:$AZ116,COUNTIF(Data_Baseline!$C116:$AZ116,0)+1)/MAX(Data_Baseline!$C116:$AZ116),Data_Baseline!AQ116/MAX(Data_Baseline!$C116:$AZ116))),IF(AR$3&lt;=$B$2,SMALL(Data_Baseline!$C116:$AZ116,COUNTIF(Data_Baseline!$C116:$AZ116,0)+1),IF(Data_Baseline!AQ116=0,SMALL(Data_Baseline!$C116:$AZ116,COUNTIF(Data_Baseline!$C116:$AZ116,0)+1),Data_Baseline!AQ116)))),"")</f>
        <v/>
      </c>
      <c r="AS116" t="str">
        <f>IFERROR(IF(Data_Baseline!AR116="","",IF($C$3="On",IF(AS$3&lt;=$B$2,SMALL(Data_Baseline!$C116:$AZ116,COUNTIF(Data_Baseline!$C116:$AZ116,0)+1)/MAX(Data_Baseline!$C116:$AZ116),IF(Data_Baseline!AR116=0,SMALL(Data_Baseline!$C116:$AZ116,COUNTIF(Data_Baseline!$C116:$AZ116,0)+1)/MAX(Data_Baseline!$C116:$AZ116),Data_Baseline!AR116/MAX(Data_Baseline!$C116:$AZ116))),IF(AS$3&lt;=$B$2,SMALL(Data_Baseline!$C116:$AZ116,COUNTIF(Data_Baseline!$C116:$AZ116,0)+1),IF(Data_Baseline!AR116=0,SMALL(Data_Baseline!$C116:$AZ116,COUNTIF(Data_Baseline!$C116:$AZ116,0)+1),Data_Baseline!AR116)))),"")</f>
        <v/>
      </c>
      <c r="AT116" t="str">
        <f>IFERROR(IF(Data_Baseline!AS116="","",IF($C$3="On",IF(AT$3&lt;=$B$2,SMALL(Data_Baseline!$C116:$AZ116,COUNTIF(Data_Baseline!$C116:$AZ116,0)+1)/MAX(Data_Baseline!$C116:$AZ116),IF(Data_Baseline!AS116=0,SMALL(Data_Baseline!$C116:$AZ116,COUNTIF(Data_Baseline!$C116:$AZ116,0)+1)/MAX(Data_Baseline!$C116:$AZ116),Data_Baseline!AS116/MAX(Data_Baseline!$C116:$AZ116))),IF(AT$3&lt;=$B$2,SMALL(Data_Baseline!$C116:$AZ116,COUNTIF(Data_Baseline!$C116:$AZ116,0)+1),IF(Data_Baseline!AS116=0,SMALL(Data_Baseline!$C116:$AZ116,COUNTIF(Data_Baseline!$C116:$AZ116,0)+1),Data_Baseline!AS116)))),"")</f>
        <v/>
      </c>
      <c r="AU116" t="str">
        <f>IFERROR(IF(Data_Baseline!AT116="","",IF($C$3="On",IF(AU$3&lt;=$B$2,SMALL(Data_Baseline!$C116:$AZ116,COUNTIF(Data_Baseline!$C116:$AZ116,0)+1)/MAX(Data_Baseline!$C116:$AZ116),IF(Data_Baseline!AT116=0,SMALL(Data_Baseline!$C116:$AZ116,COUNTIF(Data_Baseline!$C116:$AZ116,0)+1)/MAX(Data_Baseline!$C116:$AZ116),Data_Baseline!AT116/MAX(Data_Baseline!$C116:$AZ116))),IF(AU$3&lt;=$B$2,SMALL(Data_Baseline!$C116:$AZ116,COUNTIF(Data_Baseline!$C116:$AZ116,0)+1),IF(Data_Baseline!AT116=0,SMALL(Data_Baseline!$C116:$AZ116,COUNTIF(Data_Baseline!$C116:$AZ116,0)+1),Data_Baseline!AT116)))),"")</f>
        <v/>
      </c>
      <c r="AV116" t="str">
        <f>IFERROR(IF(Data_Baseline!AU116="","",IF($C$3="On",IF(AV$3&lt;=$B$2,SMALL(Data_Baseline!$C116:$AZ116,COUNTIF(Data_Baseline!$C116:$AZ116,0)+1)/MAX(Data_Baseline!$C116:$AZ116),IF(Data_Baseline!AU116=0,SMALL(Data_Baseline!$C116:$AZ116,COUNTIF(Data_Baseline!$C116:$AZ116,0)+1)/MAX(Data_Baseline!$C116:$AZ116),Data_Baseline!AU116/MAX(Data_Baseline!$C116:$AZ116))),IF(AV$3&lt;=$B$2,SMALL(Data_Baseline!$C116:$AZ116,COUNTIF(Data_Baseline!$C116:$AZ116,0)+1),IF(Data_Baseline!AU116=0,SMALL(Data_Baseline!$C116:$AZ116,COUNTIF(Data_Baseline!$C116:$AZ116,0)+1),Data_Baseline!AU116)))),"")</f>
        <v/>
      </c>
      <c r="AW116" t="str">
        <f>IFERROR(IF(Data_Baseline!AV116="","",IF($C$3="On",IF(AW$3&lt;=$B$2,SMALL(Data_Baseline!$C116:$AZ116,COUNTIF(Data_Baseline!$C116:$AZ116,0)+1)/MAX(Data_Baseline!$C116:$AZ116),IF(Data_Baseline!AV116=0,SMALL(Data_Baseline!$C116:$AZ116,COUNTIF(Data_Baseline!$C116:$AZ116,0)+1)/MAX(Data_Baseline!$C116:$AZ116),Data_Baseline!AV116/MAX(Data_Baseline!$C116:$AZ116))),IF(AW$3&lt;=$B$2,SMALL(Data_Baseline!$C116:$AZ116,COUNTIF(Data_Baseline!$C116:$AZ116,0)+1),IF(Data_Baseline!AV116=0,SMALL(Data_Baseline!$C116:$AZ116,COUNTIF(Data_Baseline!$C116:$AZ116,0)+1),Data_Baseline!AV116)))),"")</f>
        <v/>
      </c>
      <c r="AX116" t="str">
        <f>IFERROR(IF(Data_Baseline!AW116="","",IF($C$3="On",IF(AX$3&lt;=$B$2,SMALL(Data_Baseline!$C116:$AZ116,COUNTIF(Data_Baseline!$C116:$AZ116,0)+1)/MAX(Data_Baseline!$C116:$AZ116),IF(Data_Baseline!AW116=0,SMALL(Data_Baseline!$C116:$AZ116,COUNTIF(Data_Baseline!$C116:$AZ116,0)+1)/MAX(Data_Baseline!$C116:$AZ116),Data_Baseline!AW116/MAX(Data_Baseline!$C116:$AZ116))),IF(AX$3&lt;=$B$2,SMALL(Data_Baseline!$C116:$AZ116,COUNTIF(Data_Baseline!$C116:$AZ116,0)+1),IF(Data_Baseline!AW116=0,SMALL(Data_Baseline!$C116:$AZ116,COUNTIF(Data_Baseline!$C116:$AZ116,0)+1),Data_Baseline!AW116)))),"")</f>
        <v/>
      </c>
      <c r="AY116" t="str">
        <f>IFERROR(IF(Data_Baseline!AX116="","",IF($C$3="On",IF(AY$3&lt;=$B$2,SMALL(Data_Baseline!$C116:$AZ116,COUNTIF(Data_Baseline!$C116:$AZ116,0)+1)/MAX(Data_Baseline!$C116:$AZ116),IF(Data_Baseline!AX116=0,SMALL(Data_Baseline!$C116:$AZ116,COUNTIF(Data_Baseline!$C116:$AZ116,0)+1)/MAX(Data_Baseline!$C116:$AZ116),Data_Baseline!AX116/MAX(Data_Baseline!$C116:$AZ116))),IF(AY$3&lt;=$B$2,SMALL(Data_Baseline!$C116:$AZ116,COUNTIF(Data_Baseline!$C116:$AZ116,0)+1),IF(Data_Baseline!AX116=0,SMALL(Data_Baseline!$C116:$AZ116,COUNTIF(Data_Baseline!$C116:$AZ116,0)+1),Data_Baseline!AX116)))),"")</f>
        <v/>
      </c>
      <c r="AZ116" t="str">
        <f>IFERROR(IF(Data_Baseline!AY116="","",IF($C$3="On",IF(AZ$3&lt;=$B$2,SMALL(Data_Baseline!$C116:$AZ116,COUNTIF(Data_Baseline!$C116:$AZ116,0)+1)/MAX(Data_Baseline!$C116:$AZ116),IF(Data_Baseline!AY116=0,SMALL(Data_Baseline!$C116:$AZ116,COUNTIF(Data_Baseline!$C116:$AZ116,0)+1)/MAX(Data_Baseline!$C116:$AZ116),Data_Baseline!AY116/MAX(Data_Baseline!$C116:$AZ116))),IF(AZ$3&lt;=$B$2,SMALL(Data_Baseline!$C116:$AZ116,COUNTIF(Data_Baseline!$C116:$AZ116,0)+1),IF(Data_Baseline!AY116=0,SMALL(Data_Baseline!$C116:$AZ116,COUNTIF(Data_Baseline!$C116:$AZ116,0)+1),Data_Baseline!AY116)))),"")</f>
        <v/>
      </c>
      <c r="BA116" t="str">
        <f>IFERROR(IF(Data_Baseline!AZ116="","",IF($C$3="On",IF(BA$3&lt;=$B$2,SMALL(Data_Baseline!$C116:$AZ116,COUNTIF(Data_Baseline!$C116:$AZ116,0)+1)/MAX(Data_Baseline!$C116:$AZ116),IF(Data_Baseline!AZ116=0,SMALL(Data_Baseline!$C116:$AZ116,COUNTIF(Data_Baseline!$C116:$AZ116,0)+1)/MAX(Data_Baseline!$C116:$AZ116),Data_Baseline!AZ116/MAX(Data_Baseline!$C116:$AZ116))),IF(BA$3&lt;=$B$2,SMALL(Data_Baseline!$C116:$AZ116,COUNTIF(Data_Baseline!$C116:$AZ116,0)+1),IF(Data_Baseline!AZ116=0,SMALL(Data_Baseline!$C116:$AZ116,COUNTIF(Data_Baseline!$C116:$AZ116,0)+1),Data_Baseline!AZ116)))),"")</f>
        <v/>
      </c>
      <c r="BB116" s="79">
        <f ca="1">IF(Data_Initial!BA116="",1,0)</f>
        <v>1</v>
      </c>
      <c r="BC116" t="str">
        <f t="shared" ca="1" si="4"/>
        <v>3N_aceA</v>
      </c>
      <c r="BD116" s="79" t="str">
        <f t="shared" ca="1" si="7"/>
        <v>3N</v>
      </c>
      <c r="BE116" s="79" t="str">
        <f ca="1">Data_Initial!BC116</f>
        <v>aceA</v>
      </c>
      <c r="BF116" s="79" t="str">
        <f ca="1">Data_Initial!BB116</f>
        <v>2_3</v>
      </c>
      <c r="BG116">
        <f ca="1">IFERROR((INDIRECT("Plate"&amp;Data!A116&amp;"_C!"&amp;CHAR(RIGHT(Data!B116,LEN(Data!B116)-1)+65)&amp;CODE(LEFT(Data!B116,1))-58)),"")</f>
        <v>0</v>
      </c>
      <c r="BH116" t="str">
        <f ca="1">Data_Initial!BA116</f>
        <v/>
      </c>
      <c r="BI116">
        <f t="shared" ca="1" si="6"/>
        <v>2.2171128313183488E-5</v>
      </c>
      <c r="BJ116" s="79" t="str">
        <f ca="1">IF(BH116="N",1+MAX($BJ$3:BJ115),"")</f>
        <v/>
      </c>
    </row>
    <row r="117" spans="1:62" x14ac:dyDescent="0.25">
      <c r="A117" s="79">
        <f ca="1">IF(BH117="N","N"&amp;BJ117,IF(BB117=0,"",MAX($A$3:A116)+1))</f>
        <v>107</v>
      </c>
      <c r="B117" s="79" t="str">
        <f ca="1">Data_Initial!A117&amp;C117</f>
        <v>2B6</v>
      </c>
      <c r="C117" s="79" t="str">
        <f ca="1">Data_Initial!B117</f>
        <v>B6</v>
      </c>
      <c r="D117">
        <f ca="1">IFERROR(IF(Data_Baseline!C117="","",IF($C$3="On",IF(D$3&lt;=$B$2,SMALL(Data_Baseline!$C117:$AZ117,COUNTIF(Data_Baseline!$C117:$AZ117,0)+1)/MAX(Data_Baseline!$C117:$AZ117),IF(Data_Baseline!C117=0,SMALL(Data_Baseline!$C117:$AZ117,COUNTIF(Data_Baseline!$C117:$AZ117,0)+1)/MAX(Data_Baseline!$C117:$AZ117),Data_Baseline!C117/MAX(Data_Baseline!$C117:$AZ117))),IF(D$3&lt;=$B$2,SMALL(Data_Baseline!$C117:$AZ117,COUNTIF(Data_Baseline!$C117:$AZ117,0)+1),IF(Data_Baseline!C117=0,SMALL(Data_Baseline!$C117:$AZ117,COUNTIF(Data_Baseline!$C117:$AZ117,0)+1),Data_Baseline!C117)))),"")</f>
        <v>7.966435630269926E-5</v>
      </c>
      <c r="E117">
        <f ca="1">IFERROR(IF(Data_Baseline!D117="","",IF($C$3="On",IF(E$3&lt;=$B$2,SMALL(Data_Baseline!$C117:$AZ117,COUNTIF(Data_Baseline!$C117:$AZ117,0)+1)/MAX(Data_Baseline!$C117:$AZ117),IF(Data_Baseline!D117=0,SMALL(Data_Baseline!$C117:$AZ117,COUNTIF(Data_Baseline!$C117:$AZ117,0)+1)/MAX(Data_Baseline!$C117:$AZ117),Data_Baseline!D117/MAX(Data_Baseline!$C117:$AZ117))),IF(E$3&lt;=$B$2,SMALL(Data_Baseline!$C117:$AZ117,COUNTIF(Data_Baseline!$C117:$AZ117,0)+1),IF(Data_Baseline!D117=0,SMALL(Data_Baseline!$C117:$AZ117,COUNTIF(Data_Baseline!$C117:$AZ117,0)+1),Data_Baseline!D117)))),"")</f>
        <v>7.966435630269926E-5</v>
      </c>
      <c r="F117">
        <f ca="1">IFERROR(IF(Data_Baseline!E117="","",IF($C$3="On",IF(F$3&lt;=$B$2,SMALL(Data_Baseline!$C117:$AZ117,COUNTIF(Data_Baseline!$C117:$AZ117,0)+1)/MAX(Data_Baseline!$C117:$AZ117),IF(Data_Baseline!E117=0,SMALL(Data_Baseline!$C117:$AZ117,COUNTIF(Data_Baseline!$C117:$AZ117,0)+1)/MAX(Data_Baseline!$C117:$AZ117),Data_Baseline!E117/MAX(Data_Baseline!$C117:$AZ117))),IF(F$3&lt;=$B$2,SMALL(Data_Baseline!$C117:$AZ117,COUNTIF(Data_Baseline!$C117:$AZ117,0)+1),IF(Data_Baseline!E117=0,SMALL(Data_Baseline!$C117:$AZ117,COUNTIF(Data_Baseline!$C117:$AZ117,0)+1),Data_Baseline!E117)))),"")</f>
        <v>7.966435630269926E-5</v>
      </c>
      <c r="G117">
        <f ca="1">IFERROR(IF(Data_Baseline!F117="","",IF($C$3="On",IF(G$3&lt;=$B$2,SMALL(Data_Baseline!$C117:$AZ117,COUNTIF(Data_Baseline!$C117:$AZ117,0)+1)/MAX(Data_Baseline!$C117:$AZ117),IF(Data_Baseline!F117=0,SMALL(Data_Baseline!$C117:$AZ117,COUNTIF(Data_Baseline!$C117:$AZ117,0)+1)/MAX(Data_Baseline!$C117:$AZ117),Data_Baseline!F117/MAX(Data_Baseline!$C117:$AZ117))),IF(G$3&lt;=$B$2,SMALL(Data_Baseline!$C117:$AZ117,COUNTIF(Data_Baseline!$C117:$AZ117,0)+1),IF(Data_Baseline!F117=0,SMALL(Data_Baseline!$C117:$AZ117,COUNTIF(Data_Baseline!$C117:$AZ117,0)+1),Data_Baseline!F117)))),"")</f>
        <v>7.966435630269926E-5</v>
      </c>
      <c r="H117">
        <f ca="1">IFERROR(IF(Data_Baseline!G117="","",IF($C$3="On",IF(H$3&lt;=$B$2,SMALL(Data_Baseline!$C117:$AZ117,COUNTIF(Data_Baseline!$C117:$AZ117,0)+1)/MAX(Data_Baseline!$C117:$AZ117),IF(Data_Baseline!G117=0,SMALL(Data_Baseline!$C117:$AZ117,COUNTIF(Data_Baseline!$C117:$AZ117,0)+1)/MAX(Data_Baseline!$C117:$AZ117),Data_Baseline!G117/MAX(Data_Baseline!$C117:$AZ117))),IF(H$3&lt;=$B$2,SMALL(Data_Baseline!$C117:$AZ117,COUNTIF(Data_Baseline!$C117:$AZ117,0)+1),IF(Data_Baseline!G117=0,SMALL(Data_Baseline!$C117:$AZ117,COUNTIF(Data_Baseline!$C117:$AZ117,0)+1),Data_Baseline!G117)))),"")</f>
        <v>7.966435630269926E-5</v>
      </c>
      <c r="I117">
        <f ca="1">IFERROR(IF(Data_Baseline!H117="","",IF($C$3="On",IF(I$3&lt;=$B$2,SMALL(Data_Baseline!$C117:$AZ117,COUNTIF(Data_Baseline!$C117:$AZ117,0)+1)/MAX(Data_Baseline!$C117:$AZ117),IF(Data_Baseline!H117=0,SMALL(Data_Baseline!$C117:$AZ117,COUNTIF(Data_Baseline!$C117:$AZ117,0)+1)/MAX(Data_Baseline!$C117:$AZ117),Data_Baseline!H117/MAX(Data_Baseline!$C117:$AZ117))),IF(I$3&lt;=$B$2,SMALL(Data_Baseline!$C117:$AZ117,COUNTIF(Data_Baseline!$C117:$AZ117,0)+1),IF(Data_Baseline!H117=0,SMALL(Data_Baseline!$C117:$AZ117,COUNTIF(Data_Baseline!$C117:$AZ117,0)+1),Data_Baseline!H117)))),"")</f>
        <v>7.966435630269926E-5</v>
      </c>
      <c r="J117">
        <f ca="1">IFERROR(IF(Data_Baseline!I117="","",IF($C$3="On",IF(J$3&lt;=$B$2,SMALL(Data_Baseline!$C117:$AZ117,COUNTIF(Data_Baseline!$C117:$AZ117,0)+1)/MAX(Data_Baseline!$C117:$AZ117),IF(Data_Baseline!I117=0,SMALL(Data_Baseline!$C117:$AZ117,COUNTIF(Data_Baseline!$C117:$AZ117,0)+1)/MAX(Data_Baseline!$C117:$AZ117),Data_Baseline!I117/MAX(Data_Baseline!$C117:$AZ117))),IF(J$3&lt;=$B$2,SMALL(Data_Baseline!$C117:$AZ117,COUNTIF(Data_Baseline!$C117:$AZ117,0)+1),IF(Data_Baseline!I117=0,SMALL(Data_Baseline!$C117:$AZ117,COUNTIF(Data_Baseline!$C117:$AZ117,0)+1),Data_Baseline!I117)))),"")</f>
        <v>7.966435630269926E-5</v>
      </c>
      <c r="K117">
        <f ca="1">IFERROR(IF(Data_Baseline!J117="","",IF($C$3="On",IF(K$3&lt;=$B$2,SMALL(Data_Baseline!$C117:$AZ117,COUNTIF(Data_Baseline!$C117:$AZ117,0)+1)/MAX(Data_Baseline!$C117:$AZ117),IF(Data_Baseline!J117=0,SMALL(Data_Baseline!$C117:$AZ117,COUNTIF(Data_Baseline!$C117:$AZ117,0)+1)/MAX(Data_Baseline!$C117:$AZ117),Data_Baseline!J117/MAX(Data_Baseline!$C117:$AZ117))),IF(K$3&lt;=$B$2,SMALL(Data_Baseline!$C117:$AZ117,COUNTIF(Data_Baseline!$C117:$AZ117,0)+1),IF(Data_Baseline!J117=0,SMALL(Data_Baseline!$C117:$AZ117,COUNTIF(Data_Baseline!$C117:$AZ117,0)+1),Data_Baseline!J117)))),"")</f>
        <v>7.966435630269926E-5</v>
      </c>
      <c r="L117">
        <f ca="1">IFERROR(IF(Data_Baseline!K117="","",IF($C$3="On",IF(L$3&lt;=$B$2,SMALL(Data_Baseline!$C117:$AZ117,COUNTIF(Data_Baseline!$C117:$AZ117,0)+1)/MAX(Data_Baseline!$C117:$AZ117),IF(Data_Baseline!K117=0,SMALL(Data_Baseline!$C117:$AZ117,COUNTIF(Data_Baseline!$C117:$AZ117,0)+1)/MAX(Data_Baseline!$C117:$AZ117),Data_Baseline!K117/MAX(Data_Baseline!$C117:$AZ117))),IF(L$3&lt;=$B$2,SMALL(Data_Baseline!$C117:$AZ117,COUNTIF(Data_Baseline!$C117:$AZ117,0)+1),IF(Data_Baseline!K117=0,SMALL(Data_Baseline!$C117:$AZ117,COUNTIF(Data_Baseline!$C117:$AZ117,0)+1),Data_Baseline!K117)))),"")</f>
        <v>7.966435630269926E-5</v>
      </c>
      <c r="M117">
        <f ca="1">IFERROR(IF(Data_Baseline!L117="","",IF($C$3="On",IF(M$3&lt;=$B$2,SMALL(Data_Baseline!$C117:$AZ117,COUNTIF(Data_Baseline!$C117:$AZ117,0)+1)/MAX(Data_Baseline!$C117:$AZ117),IF(Data_Baseline!L117=0,SMALL(Data_Baseline!$C117:$AZ117,COUNTIF(Data_Baseline!$C117:$AZ117,0)+1)/MAX(Data_Baseline!$C117:$AZ117),Data_Baseline!L117/MAX(Data_Baseline!$C117:$AZ117))),IF(M$3&lt;=$B$2,SMALL(Data_Baseline!$C117:$AZ117,COUNTIF(Data_Baseline!$C117:$AZ117,0)+1),IF(Data_Baseline!L117=0,SMALL(Data_Baseline!$C117:$AZ117,COUNTIF(Data_Baseline!$C117:$AZ117,0)+1),Data_Baseline!L117)))),"")</f>
        <v>7.966435630269926E-5</v>
      </c>
      <c r="N117">
        <f ca="1">IFERROR(IF(Data_Baseline!M117="","",IF($C$3="On",IF(N$3&lt;=$B$2,SMALL(Data_Baseline!$C117:$AZ117,COUNTIF(Data_Baseline!$C117:$AZ117,0)+1)/MAX(Data_Baseline!$C117:$AZ117),IF(Data_Baseline!M117=0,SMALL(Data_Baseline!$C117:$AZ117,COUNTIF(Data_Baseline!$C117:$AZ117,0)+1)/MAX(Data_Baseline!$C117:$AZ117),Data_Baseline!M117/MAX(Data_Baseline!$C117:$AZ117))),IF(N$3&lt;=$B$2,SMALL(Data_Baseline!$C117:$AZ117,COUNTIF(Data_Baseline!$C117:$AZ117,0)+1),IF(Data_Baseline!M117=0,SMALL(Data_Baseline!$C117:$AZ117,COUNTIF(Data_Baseline!$C117:$AZ117,0)+1),Data_Baseline!M117)))),"")</f>
        <v>7.966435630269926E-5</v>
      </c>
      <c r="O117">
        <f ca="1">IFERROR(IF(Data_Baseline!N117="","",IF($C$3="On",IF(O$3&lt;=$B$2,SMALL(Data_Baseline!$C117:$AZ117,COUNTIF(Data_Baseline!$C117:$AZ117,0)+1)/MAX(Data_Baseline!$C117:$AZ117),IF(Data_Baseline!N117=0,SMALL(Data_Baseline!$C117:$AZ117,COUNTIF(Data_Baseline!$C117:$AZ117,0)+1)/MAX(Data_Baseline!$C117:$AZ117),Data_Baseline!N117/MAX(Data_Baseline!$C117:$AZ117))),IF(O$3&lt;=$B$2,SMALL(Data_Baseline!$C117:$AZ117,COUNTIF(Data_Baseline!$C117:$AZ117,0)+1),IF(Data_Baseline!N117=0,SMALL(Data_Baseline!$C117:$AZ117,COUNTIF(Data_Baseline!$C117:$AZ117,0)+1),Data_Baseline!N117)))),"")</f>
        <v>7.966435630269926E-5</v>
      </c>
      <c r="P117">
        <f ca="1">IFERROR(IF(Data_Baseline!O117="","",IF($C$3="On",IF(P$3&lt;=$B$2,SMALL(Data_Baseline!$C117:$AZ117,COUNTIF(Data_Baseline!$C117:$AZ117,0)+1)/MAX(Data_Baseline!$C117:$AZ117),IF(Data_Baseline!O117=0,SMALL(Data_Baseline!$C117:$AZ117,COUNTIF(Data_Baseline!$C117:$AZ117,0)+1)/MAX(Data_Baseline!$C117:$AZ117),Data_Baseline!O117/MAX(Data_Baseline!$C117:$AZ117))),IF(P$3&lt;=$B$2,SMALL(Data_Baseline!$C117:$AZ117,COUNTIF(Data_Baseline!$C117:$AZ117,0)+1),IF(Data_Baseline!O117=0,SMALL(Data_Baseline!$C117:$AZ117,COUNTIF(Data_Baseline!$C117:$AZ117,0)+1),Data_Baseline!O117)))),"")</f>
        <v>7.966435630269926E-5</v>
      </c>
      <c r="Q117">
        <f ca="1">IFERROR(IF(Data_Baseline!P117="","",IF($C$3="On",IF(Q$3&lt;=$B$2,SMALL(Data_Baseline!$C117:$AZ117,COUNTIF(Data_Baseline!$C117:$AZ117,0)+1)/MAX(Data_Baseline!$C117:$AZ117),IF(Data_Baseline!P117=0,SMALL(Data_Baseline!$C117:$AZ117,COUNTIF(Data_Baseline!$C117:$AZ117,0)+1)/MAX(Data_Baseline!$C117:$AZ117),Data_Baseline!P117/MAX(Data_Baseline!$C117:$AZ117))),IF(Q$3&lt;=$B$2,SMALL(Data_Baseline!$C117:$AZ117,COUNTIF(Data_Baseline!$C117:$AZ117,0)+1),IF(Data_Baseline!P117=0,SMALL(Data_Baseline!$C117:$AZ117,COUNTIF(Data_Baseline!$C117:$AZ117,0)+1),Data_Baseline!P117)))),"")</f>
        <v>7.966435630269926E-5</v>
      </c>
      <c r="R117">
        <f ca="1">IFERROR(IF(Data_Baseline!Q117="","",IF($C$3="On",IF(R$3&lt;=$B$2,SMALL(Data_Baseline!$C117:$AZ117,COUNTIF(Data_Baseline!$C117:$AZ117,0)+1)/MAX(Data_Baseline!$C117:$AZ117),IF(Data_Baseline!Q117=0,SMALL(Data_Baseline!$C117:$AZ117,COUNTIF(Data_Baseline!$C117:$AZ117,0)+1)/MAX(Data_Baseline!$C117:$AZ117),Data_Baseline!Q117/MAX(Data_Baseline!$C117:$AZ117))),IF(R$3&lt;=$B$2,SMALL(Data_Baseline!$C117:$AZ117,COUNTIF(Data_Baseline!$C117:$AZ117,0)+1),IF(Data_Baseline!Q117=0,SMALL(Data_Baseline!$C117:$AZ117,COUNTIF(Data_Baseline!$C117:$AZ117,0)+1),Data_Baseline!Q117)))),"")</f>
        <v>7.966435630269926E-5</v>
      </c>
      <c r="S117">
        <f ca="1">IFERROR(IF(Data_Baseline!R117="","",IF($C$3="On",IF(S$3&lt;=$B$2,SMALL(Data_Baseline!$C117:$AZ117,COUNTIF(Data_Baseline!$C117:$AZ117,0)+1)/MAX(Data_Baseline!$C117:$AZ117),IF(Data_Baseline!R117=0,SMALL(Data_Baseline!$C117:$AZ117,COUNTIF(Data_Baseline!$C117:$AZ117,0)+1)/MAX(Data_Baseline!$C117:$AZ117),Data_Baseline!R117/MAX(Data_Baseline!$C117:$AZ117))),IF(S$3&lt;=$B$2,SMALL(Data_Baseline!$C117:$AZ117,COUNTIF(Data_Baseline!$C117:$AZ117,0)+1),IF(Data_Baseline!R117=0,SMALL(Data_Baseline!$C117:$AZ117,COUNTIF(Data_Baseline!$C117:$AZ117,0)+1),Data_Baseline!R117)))),"")</f>
        <v>7.966435630269926E-5</v>
      </c>
      <c r="T117">
        <f ca="1">IFERROR(IF(Data_Baseline!S117="","",IF($C$3="On",IF(T$3&lt;=$B$2,SMALL(Data_Baseline!$C117:$AZ117,COUNTIF(Data_Baseline!$C117:$AZ117,0)+1)/MAX(Data_Baseline!$C117:$AZ117),IF(Data_Baseline!S117=0,SMALL(Data_Baseline!$C117:$AZ117,COUNTIF(Data_Baseline!$C117:$AZ117,0)+1)/MAX(Data_Baseline!$C117:$AZ117),Data_Baseline!S117/MAX(Data_Baseline!$C117:$AZ117))),IF(T$3&lt;=$B$2,SMALL(Data_Baseline!$C117:$AZ117,COUNTIF(Data_Baseline!$C117:$AZ117,0)+1),IF(Data_Baseline!S117=0,SMALL(Data_Baseline!$C117:$AZ117,COUNTIF(Data_Baseline!$C117:$AZ117,0)+1),Data_Baseline!S117)))),"")</f>
        <v>2.8197968608993911E-4</v>
      </c>
      <c r="U117">
        <f ca="1">IFERROR(IF(Data_Baseline!T117="","",IF($C$3="On",IF(U$3&lt;=$B$2,SMALL(Data_Baseline!$C117:$AZ117,COUNTIF(Data_Baseline!$C117:$AZ117,0)+1)/MAX(Data_Baseline!$C117:$AZ117),IF(Data_Baseline!T117=0,SMALL(Data_Baseline!$C117:$AZ117,COUNTIF(Data_Baseline!$C117:$AZ117,0)+1)/MAX(Data_Baseline!$C117:$AZ117),Data_Baseline!T117/MAX(Data_Baseline!$C117:$AZ117))),IF(U$3&lt;=$B$2,SMALL(Data_Baseline!$C117:$AZ117,COUNTIF(Data_Baseline!$C117:$AZ117,0)+1),IF(Data_Baseline!T117=0,SMALL(Data_Baseline!$C117:$AZ117,COUNTIF(Data_Baseline!$C117:$AZ117,0)+1),Data_Baseline!T117)))),"")</f>
        <v>2.6571446502608146E-3</v>
      </c>
      <c r="V117">
        <f ca="1">IFERROR(IF(Data_Baseline!U117="","",IF($C$3="On",IF(V$3&lt;=$B$2,SMALL(Data_Baseline!$C117:$AZ117,COUNTIF(Data_Baseline!$C117:$AZ117,0)+1)/MAX(Data_Baseline!$C117:$AZ117),IF(Data_Baseline!U117=0,SMALL(Data_Baseline!$C117:$AZ117,COUNTIF(Data_Baseline!$C117:$AZ117,0)+1)/MAX(Data_Baseline!$C117:$AZ117),Data_Baseline!U117/MAX(Data_Baseline!$C117:$AZ117))),IF(V$3&lt;=$B$2,SMALL(Data_Baseline!$C117:$AZ117,COUNTIF(Data_Baseline!$C117:$AZ117,0)+1),IF(Data_Baseline!U117=0,SMALL(Data_Baseline!$C117:$AZ117,COUNTIF(Data_Baseline!$C117:$AZ117,0)+1),Data_Baseline!U117)))),"")</f>
        <v>1.0118921419555678E-2</v>
      </c>
      <c r="W117">
        <f ca="1">IFERROR(IF(Data_Baseline!V117="","",IF($C$3="On",IF(W$3&lt;=$B$2,SMALL(Data_Baseline!$C117:$AZ117,COUNTIF(Data_Baseline!$C117:$AZ117,0)+1)/MAX(Data_Baseline!$C117:$AZ117),IF(Data_Baseline!V117=0,SMALL(Data_Baseline!$C117:$AZ117,COUNTIF(Data_Baseline!$C117:$AZ117,0)+1)/MAX(Data_Baseline!$C117:$AZ117),Data_Baseline!V117/MAX(Data_Baseline!$C117:$AZ117))),IF(W$3&lt;=$B$2,SMALL(Data_Baseline!$C117:$AZ117,COUNTIF(Data_Baseline!$C117:$AZ117,0)+1),IF(Data_Baseline!V117=0,SMALL(Data_Baseline!$C117:$AZ117,COUNTIF(Data_Baseline!$C117:$AZ117,0)+1),Data_Baseline!V117)))),"")</f>
        <v>2.3331149577582821E-2</v>
      </c>
      <c r="X117">
        <f ca="1">IFERROR(IF(Data_Baseline!W117="","",IF($C$3="On",IF(X$3&lt;=$B$2,SMALL(Data_Baseline!$C117:$AZ117,COUNTIF(Data_Baseline!$C117:$AZ117,0)+1)/MAX(Data_Baseline!$C117:$AZ117),IF(Data_Baseline!W117=0,SMALL(Data_Baseline!$C117:$AZ117,COUNTIF(Data_Baseline!$C117:$AZ117,0)+1)/MAX(Data_Baseline!$C117:$AZ117),Data_Baseline!W117/MAX(Data_Baseline!$C117:$AZ117))),IF(X$3&lt;=$B$2,SMALL(Data_Baseline!$C117:$AZ117,COUNTIF(Data_Baseline!$C117:$AZ117,0)+1),IF(Data_Baseline!W117=0,SMALL(Data_Baseline!$C117:$AZ117,COUNTIF(Data_Baseline!$C117:$AZ117,0)+1),Data_Baseline!W117)))),"")</f>
        <v>4.7219330840203695E-2</v>
      </c>
      <c r="Y117">
        <f ca="1">IFERROR(IF(Data_Baseline!X117="","",IF($C$3="On",IF(Y$3&lt;=$B$2,SMALL(Data_Baseline!$C117:$AZ117,COUNTIF(Data_Baseline!$C117:$AZ117,0)+1)/MAX(Data_Baseline!$C117:$AZ117),IF(Data_Baseline!X117=0,SMALL(Data_Baseline!$C117:$AZ117,COUNTIF(Data_Baseline!$C117:$AZ117,0)+1)/MAX(Data_Baseline!$C117:$AZ117),Data_Baseline!X117/MAX(Data_Baseline!$C117:$AZ117))),IF(Y$3&lt;=$B$2,SMALL(Data_Baseline!$C117:$AZ117,COUNTIF(Data_Baseline!$C117:$AZ117,0)+1),IF(Data_Baseline!X117=0,SMALL(Data_Baseline!$C117:$AZ117,COUNTIF(Data_Baseline!$C117:$AZ117,0)+1),Data_Baseline!X117)))),"")</f>
        <v>8.8075142299084599E-2</v>
      </c>
      <c r="Z117">
        <f ca="1">IFERROR(IF(Data_Baseline!Y117="","",IF($C$3="On",IF(Z$3&lt;=$B$2,SMALL(Data_Baseline!$C117:$AZ117,COUNTIF(Data_Baseline!$C117:$AZ117,0)+1)/MAX(Data_Baseline!$C117:$AZ117),IF(Data_Baseline!Y117=0,SMALL(Data_Baseline!$C117:$AZ117,COUNTIF(Data_Baseline!$C117:$AZ117,0)+1)/MAX(Data_Baseline!$C117:$AZ117),Data_Baseline!Y117/MAX(Data_Baseline!$C117:$AZ117))),IF(Z$3&lt;=$B$2,SMALL(Data_Baseline!$C117:$AZ117,COUNTIF(Data_Baseline!$C117:$AZ117,0)+1),IF(Data_Baseline!Y117=0,SMALL(Data_Baseline!$C117:$AZ117,COUNTIF(Data_Baseline!$C117:$AZ117,0)+1),Data_Baseline!Y117)))),"")</f>
        <v>0.15635907530930684</v>
      </c>
      <c r="AA117">
        <f ca="1">IFERROR(IF(Data_Baseline!Z117="","",IF($C$3="On",IF(AA$3&lt;=$B$2,SMALL(Data_Baseline!$C117:$AZ117,COUNTIF(Data_Baseline!$C117:$AZ117,0)+1)/MAX(Data_Baseline!$C117:$AZ117),IF(Data_Baseline!Z117=0,SMALL(Data_Baseline!$C117:$AZ117,COUNTIF(Data_Baseline!$C117:$AZ117,0)+1)/MAX(Data_Baseline!$C117:$AZ117),Data_Baseline!Z117/MAX(Data_Baseline!$C117:$AZ117))),IF(AA$3&lt;=$B$2,SMALL(Data_Baseline!$C117:$AZ117,COUNTIF(Data_Baseline!$C117:$AZ117,0)+1),IF(Data_Baseline!Z117=0,SMALL(Data_Baseline!$C117:$AZ117,COUNTIF(Data_Baseline!$C117:$AZ117,0)+1),Data_Baseline!Z117)))),"")</f>
        <v>0.25840901547070011</v>
      </c>
      <c r="AB117">
        <f ca="1">IFERROR(IF(Data_Baseline!AA117="","",IF($C$3="On",IF(AB$3&lt;=$B$2,SMALL(Data_Baseline!$C117:$AZ117,COUNTIF(Data_Baseline!$C117:$AZ117,0)+1)/MAX(Data_Baseline!$C117:$AZ117),IF(Data_Baseline!AA117=0,SMALL(Data_Baseline!$C117:$AZ117,COUNTIF(Data_Baseline!$C117:$AZ117,0)+1)/MAX(Data_Baseline!$C117:$AZ117),Data_Baseline!AA117/MAX(Data_Baseline!$C117:$AZ117))),IF(AB$3&lt;=$B$2,SMALL(Data_Baseline!$C117:$AZ117,COUNTIF(Data_Baseline!$C117:$AZ117,0)+1),IF(Data_Baseline!AA117=0,SMALL(Data_Baseline!$C117:$AZ117,COUNTIF(Data_Baseline!$C117:$AZ117,0)+1),Data_Baseline!AA117)))),"")</f>
        <v>0.39057824827962601</v>
      </c>
      <c r="AC117">
        <f ca="1">IFERROR(IF(Data_Baseline!AB117="","",IF($C$3="On",IF(AC$3&lt;=$B$2,SMALL(Data_Baseline!$C117:$AZ117,COUNTIF(Data_Baseline!$C117:$AZ117,0)+1)/MAX(Data_Baseline!$C117:$AZ117),IF(Data_Baseline!AB117=0,SMALL(Data_Baseline!$C117:$AZ117,COUNTIF(Data_Baseline!$C117:$AZ117,0)+1)/MAX(Data_Baseline!$C117:$AZ117),Data_Baseline!AB117/MAX(Data_Baseline!$C117:$AZ117))),IF(AC$3&lt;=$B$2,SMALL(Data_Baseline!$C117:$AZ117,COUNTIF(Data_Baseline!$C117:$AZ117,0)+1),IF(Data_Baseline!AB117=0,SMALL(Data_Baseline!$C117:$AZ117,COUNTIF(Data_Baseline!$C117:$AZ117,0)+1),Data_Baseline!AB117)))),"")</f>
        <v>0.53648353235464707</v>
      </c>
      <c r="AD117">
        <f ca="1">IFERROR(IF(Data_Baseline!AC117="","",IF($C$3="On",IF(AD$3&lt;=$B$2,SMALL(Data_Baseline!$C117:$AZ117,COUNTIF(Data_Baseline!$C117:$AZ117,0)+1)/MAX(Data_Baseline!$C117:$AZ117),IF(Data_Baseline!AC117=0,SMALL(Data_Baseline!$C117:$AZ117,COUNTIF(Data_Baseline!$C117:$AZ117,0)+1)/MAX(Data_Baseline!$C117:$AZ117),Data_Baseline!AC117/MAX(Data_Baseline!$C117:$AZ117))),IF(AD$3&lt;=$B$2,SMALL(Data_Baseline!$C117:$AZ117,COUNTIF(Data_Baseline!$C117:$AZ117,0)+1),IF(Data_Baseline!AC117=0,SMALL(Data_Baseline!$C117:$AZ117,COUNTIF(Data_Baseline!$C117:$AZ117,0)+1),Data_Baseline!AC117)))),"")</f>
        <v>0.6703324567145531</v>
      </c>
      <c r="AE117">
        <f ca="1">IFERROR(IF(Data_Baseline!AD117="","",IF($C$3="On",IF(AE$3&lt;=$B$2,SMALL(Data_Baseline!$C117:$AZ117,COUNTIF(Data_Baseline!$C117:$AZ117,0)+1)/MAX(Data_Baseline!$C117:$AZ117),IF(Data_Baseline!AD117=0,SMALL(Data_Baseline!$C117:$AZ117,COUNTIF(Data_Baseline!$C117:$AZ117,0)+1)/MAX(Data_Baseline!$C117:$AZ117),Data_Baseline!AD117/MAX(Data_Baseline!$C117:$AZ117))),IF(AE$3&lt;=$B$2,SMALL(Data_Baseline!$C117:$AZ117,COUNTIF(Data_Baseline!$C117:$AZ117,0)+1),IF(Data_Baseline!AD117=0,SMALL(Data_Baseline!$C117:$AZ117,COUNTIF(Data_Baseline!$C117:$AZ117,0)+1),Data_Baseline!AD117)))),"")</f>
        <v>0.77100042489556908</v>
      </c>
      <c r="AF117">
        <f ca="1">IFERROR(IF(Data_Baseline!AE117="","",IF($C$3="On",IF(AF$3&lt;=$B$2,SMALL(Data_Baseline!$C117:$AZ117,COUNTIF(Data_Baseline!$C117:$AZ117,0)+1)/MAX(Data_Baseline!$C117:$AZ117),IF(Data_Baseline!AE117=0,SMALL(Data_Baseline!$C117:$AZ117,COUNTIF(Data_Baseline!$C117:$AZ117,0)+1)/MAX(Data_Baseline!$C117:$AZ117),Data_Baseline!AE117/MAX(Data_Baseline!$C117:$AZ117))),IF(AF$3&lt;=$B$2,SMALL(Data_Baseline!$C117:$AZ117,COUNTIF(Data_Baseline!$C117:$AZ117,0)+1),IF(Data_Baseline!AE117=0,SMALL(Data_Baseline!$C117:$AZ117,COUNTIF(Data_Baseline!$C117:$AZ117,0)+1),Data_Baseline!AE117)))),"")</f>
        <v>0.83754246237602192</v>
      </c>
      <c r="AG117">
        <f ca="1">IFERROR(IF(Data_Baseline!AF117="","",IF($C$3="On",IF(AG$3&lt;=$B$2,SMALL(Data_Baseline!$C117:$AZ117,COUNTIF(Data_Baseline!$C117:$AZ117,0)+1)/MAX(Data_Baseline!$C117:$AZ117),IF(Data_Baseline!AF117=0,SMALL(Data_Baseline!$C117:$AZ117,COUNTIF(Data_Baseline!$C117:$AZ117,0)+1)/MAX(Data_Baseline!$C117:$AZ117),Data_Baseline!AF117/MAX(Data_Baseline!$C117:$AZ117))),IF(AG$3&lt;=$B$2,SMALL(Data_Baseline!$C117:$AZ117,COUNTIF(Data_Baseline!$C117:$AZ117,0)+1),IF(Data_Baseline!AF117=0,SMALL(Data_Baseline!$C117:$AZ117,COUNTIF(Data_Baseline!$C117:$AZ117,0)+1),Data_Baseline!AF117)))),"")</f>
        <v>0.87879342459892806</v>
      </c>
      <c r="AH117">
        <f ca="1">IFERROR(IF(Data_Baseline!AG117="","",IF($C$3="On",IF(AH$3&lt;=$B$2,SMALL(Data_Baseline!$C117:$AZ117,COUNTIF(Data_Baseline!$C117:$AZ117,0)+1)/MAX(Data_Baseline!$C117:$AZ117),IF(Data_Baseline!AG117=0,SMALL(Data_Baseline!$C117:$AZ117,COUNTIF(Data_Baseline!$C117:$AZ117,0)+1)/MAX(Data_Baseline!$C117:$AZ117),Data_Baseline!AG117/MAX(Data_Baseline!$C117:$AZ117))),IF(AH$3&lt;=$B$2,SMALL(Data_Baseline!$C117:$AZ117,COUNTIF(Data_Baseline!$C117:$AZ117,0)+1),IF(Data_Baseline!AG117=0,SMALL(Data_Baseline!$C117:$AZ117,COUNTIF(Data_Baseline!$C117:$AZ117,0)+1),Data_Baseline!AG117)))),"")</f>
        <v>0.906823553673062</v>
      </c>
      <c r="AI117">
        <f ca="1">IFERROR(IF(Data_Baseline!AH117="","",IF($C$3="On",IF(AI$3&lt;=$B$2,SMALL(Data_Baseline!$C117:$AZ117,COUNTIF(Data_Baseline!$C117:$AZ117,0)+1)/MAX(Data_Baseline!$C117:$AZ117),IF(Data_Baseline!AH117=0,SMALL(Data_Baseline!$C117:$AZ117,COUNTIF(Data_Baseline!$C117:$AZ117,0)+1)/MAX(Data_Baseline!$C117:$AZ117),Data_Baseline!AH117/MAX(Data_Baseline!$C117:$AZ117))),IF(AI$3&lt;=$B$2,SMALL(Data_Baseline!$C117:$AZ117,COUNTIF(Data_Baseline!$C117:$AZ117,0)+1),IF(Data_Baseline!AH117=0,SMALL(Data_Baseline!$C117:$AZ117,COUNTIF(Data_Baseline!$C117:$AZ117,0)+1),Data_Baseline!AH117)))),"")</f>
        <v>0.92581481296346724</v>
      </c>
      <c r="AJ117">
        <f ca="1">IFERROR(IF(Data_Baseline!AI117="","",IF($C$3="On",IF(AJ$3&lt;=$B$2,SMALL(Data_Baseline!$C117:$AZ117,COUNTIF(Data_Baseline!$C117:$AZ117,0)+1)/MAX(Data_Baseline!$C117:$AZ117),IF(Data_Baseline!AI117=0,SMALL(Data_Baseline!$C117:$AZ117,COUNTIF(Data_Baseline!$C117:$AZ117,0)+1)/MAX(Data_Baseline!$C117:$AZ117),Data_Baseline!AI117/MAX(Data_Baseline!$C117:$AZ117))),IF(AJ$3&lt;=$B$2,SMALL(Data_Baseline!$C117:$AZ117,COUNTIF(Data_Baseline!$C117:$AZ117,0)+1),IF(Data_Baseline!AI117=0,SMALL(Data_Baseline!$C117:$AZ117,COUNTIF(Data_Baseline!$C117:$AZ117,0)+1),Data_Baseline!AI117)))),"")</f>
        <v>0.94068111417247302</v>
      </c>
      <c r="AK117">
        <f ca="1">IFERROR(IF(Data_Baseline!AJ117="","",IF($C$3="On",IF(AK$3&lt;=$B$2,SMALL(Data_Baseline!$C117:$AZ117,COUNTIF(Data_Baseline!$C117:$AZ117,0)+1)/MAX(Data_Baseline!$C117:$AZ117),IF(Data_Baseline!AJ117=0,SMALL(Data_Baseline!$C117:$AZ117,COUNTIF(Data_Baseline!$C117:$AZ117,0)+1)/MAX(Data_Baseline!$C117:$AZ117),Data_Baseline!AJ117/MAX(Data_Baseline!$C117:$AZ117))),IF(AK$3&lt;=$B$2,SMALL(Data_Baseline!$C117:$AZ117,COUNTIF(Data_Baseline!$C117:$AZ117,0)+1),IF(Data_Baseline!AJ117=0,SMALL(Data_Baseline!$C117:$AZ117,COUNTIF(Data_Baseline!$C117:$AZ117,0)+1),Data_Baseline!AJ117)))),"")</f>
        <v>0.95341920636671784</v>
      </c>
      <c r="AL117">
        <f ca="1">IFERROR(IF(Data_Baseline!AK117="","",IF($C$3="On",IF(AL$3&lt;=$B$2,SMALL(Data_Baseline!$C117:$AZ117,COUNTIF(Data_Baseline!$C117:$AZ117,0)+1)/MAX(Data_Baseline!$C117:$AZ117),IF(Data_Baseline!AK117=0,SMALL(Data_Baseline!$C117:$AZ117,COUNTIF(Data_Baseline!$C117:$AZ117,0)+1)/MAX(Data_Baseline!$C117:$AZ117),Data_Baseline!AK117/MAX(Data_Baseline!$C117:$AZ117))),IF(AL$3&lt;=$B$2,SMALL(Data_Baseline!$C117:$AZ117,COUNTIF(Data_Baseline!$C117:$AZ117,0)+1),IF(Data_Baseline!AK117=0,SMALL(Data_Baseline!$C117:$AZ117,COUNTIF(Data_Baseline!$C117:$AZ117,0)+1),Data_Baseline!AK117)))),"")</f>
        <v>0.96461158709166739</v>
      </c>
      <c r="AM117">
        <f ca="1">IFERROR(IF(Data_Baseline!AL117="","",IF($C$3="On",IF(AM$3&lt;=$B$2,SMALL(Data_Baseline!$C117:$AZ117,COUNTIF(Data_Baseline!$C117:$AZ117,0)+1)/MAX(Data_Baseline!$C117:$AZ117),IF(Data_Baseline!AL117=0,SMALL(Data_Baseline!$C117:$AZ117,COUNTIF(Data_Baseline!$C117:$AZ117,0)+1)/MAX(Data_Baseline!$C117:$AZ117),Data_Baseline!AL117/MAX(Data_Baseline!$C117:$AZ117))),IF(AM$3&lt;=$B$2,SMALL(Data_Baseline!$C117:$AZ117,COUNTIF(Data_Baseline!$C117:$AZ117,0)+1),IF(Data_Baseline!AL117=0,SMALL(Data_Baseline!$C117:$AZ117,COUNTIF(Data_Baseline!$C117:$AZ117,0)+1),Data_Baseline!AL117)))),"")</f>
        <v>0.97499438798472426</v>
      </c>
      <c r="AN117">
        <f ca="1">IFERROR(IF(Data_Baseline!AM117="","",IF($C$3="On",IF(AN$3&lt;=$B$2,SMALL(Data_Baseline!$C117:$AZ117,COUNTIF(Data_Baseline!$C117:$AZ117,0)+1)/MAX(Data_Baseline!$C117:$AZ117),IF(Data_Baseline!AM117=0,SMALL(Data_Baseline!$C117:$AZ117,COUNTIF(Data_Baseline!$C117:$AZ117,0)+1)/MAX(Data_Baseline!$C117:$AZ117),Data_Baseline!AM117/MAX(Data_Baseline!$C117:$AZ117))),IF(AN$3&lt;=$B$2,SMALL(Data_Baseline!$C117:$AZ117,COUNTIF(Data_Baseline!$C117:$AZ117,0)+1),IF(Data_Baseline!AM117=0,SMALL(Data_Baseline!$C117:$AZ117,COUNTIF(Data_Baseline!$C117:$AZ117,0)+1),Data_Baseline!AM117)))),"")</f>
        <v>0.98385839381185125</v>
      </c>
      <c r="AO117">
        <f ca="1">IFERROR(IF(Data_Baseline!AN117="","",IF($C$3="On",IF(AO$3&lt;=$B$2,SMALL(Data_Baseline!$C117:$AZ117,COUNTIF(Data_Baseline!$C117:$AZ117,0)+1)/MAX(Data_Baseline!$C117:$AZ117),IF(Data_Baseline!AN117=0,SMALL(Data_Baseline!$C117:$AZ117,COUNTIF(Data_Baseline!$C117:$AZ117,0)+1)/MAX(Data_Baseline!$C117:$AZ117),Data_Baseline!AN117/MAX(Data_Baseline!$C117:$AZ117))),IF(AO$3&lt;=$B$2,SMALL(Data_Baseline!$C117:$AZ117,COUNTIF(Data_Baseline!$C117:$AZ117,0)+1),IF(Data_Baseline!AN117=0,SMALL(Data_Baseline!$C117:$AZ117,COUNTIF(Data_Baseline!$C117:$AZ117,0)+1),Data_Baseline!AN117)))),"")</f>
        <v>0.99147576510965152</v>
      </c>
      <c r="AP117">
        <f ca="1">IFERROR(IF(Data_Baseline!AO117="","",IF($C$3="On",IF(AP$3&lt;=$B$2,SMALL(Data_Baseline!$C117:$AZ117,COUNTIF(Data_Baseline!$C117:$AZ117,0)+1)/MAX(Data_Baseline!$C117:$AZ117),IF(Data_Baseline!AO117=0,SMALL(Data_Baseline!$C117:$AZ117,COUNTIF(Data_Baseline!$C117:$AZ117,0)+1)/MAX(Data_Baseline!$C117:$AZ117),Data_Baseline!AO117/MAX(Data_Baseline!$C117:$AZ117))),IF(AP$3&lt;=$B$2,SMALL(Data_Baseline!$C117:$AZ117,COUNTIF(Data_Baseline!$C117:$AZ117,0)+1),IF(Data_Baseline!AO117=0,SMALL(Data_Baseline!$C117:$AZ117,COUNTIF(Data_Baseline!$C117:$AZ117,0)+1),Data_Baseline!AO117)))),"")</f>
        <v>0.99724945763562778</v>
      </c>
      <c r="AQ117">
        <f ca="1">IFERROR(IF(Data_Baseline!AP117="","",IF($C$3="On",IF(AQ$3&lt;=$B$2,SMALL(Data_Baseline!$C117:$AZ117,COUNTIF(Data_Baseline!$C117:$AZ117,0)+1)/MAX(Data_Baseline!$C117:$AZ117),IF(Data_Baseline!AP117=0,SMALL(Data_Baseline!$C117:$AZ117,COUNTIF(Data_Baseline!$C117:$AZ117,0)+1)/MAX(Data_Baseline!$C117:$AZ117),Data_Baseline!AP117/MAX(Data_Baseline!$C117:$AZ117))),IF(AQ$3&lt;=$B$2,SMALL(Data_Baseline!$C117:$AZ117,COUNTIF(Data_Baseline!$C117:$AZ117,0)+1),IF(Data_Baseline!AP117=0,SMALL(Data_Baseline!$C117:$AZ117,COUNTIF(Data_Baseline!$C117:$AZ117,0)+1),Data_Baseline!AP117)))),"")</f>
        <v>1</v>
      </c>
      <c r="AR117" t="str">
        <f>IFERROR(IF(Data_Baseline!AQ117="","",IF($C$3="On",IF(AR$3&lt;=$B$2,SMALL(Data_Baseline!$C117:$AZ117,COUNTIF(Data_Baseline!$C117:$AZ117,0)+1)/MAX(Data_Baseline!$C117:$AZ117),IF(Data_Baseline!AQ117=0,SMALL(Data_Baseline!$C117:$AZ117,COUNTIF(Data_Baseline!$C117:$AZ117,0)+1)/MAX(Data_Baseline!$C117:$AZ117),Data_Baseline!AQ117/MAX(Data_Baseline!$C117:$AZ117))),IF(AR$3&lt;=$B$2,SMALL(Data_Baseline!$C117:$AZ117,COUNTIF(Data_Baseline!$C117:$AZ117,0)+1),IF(Data_Baseline!AQ117=0,SMALL(Data_Baseline!$C117:$AZ117,COUNTIF(Data_Baseline!$C117:$AZ117,0)+1),Data_Baseline!AQ117)))),"")</f>
        <v/>
      </c>
      <c r="AS117" t="str">
        <f>IFERROR(IF(Data_Baseline!AR117="","",IF($C$3="On",IF(AS$3&lt;=$B$2,SMALL(Data_Baseline!$C117:$AZ117,COUNTIF(Data_Baseline!$C117:$AZ117,0)+1)/MAX(Data_Baseline!$C117:$AZ117),IF(Data_Baseline!AR117=0,SMALL(Data_Baseline!$C117:$AZ117,COUNTIF(Data_Baseline!$C117:$AZ117,0)+1)/MAX(Data_Baseline!$C117:$AZ117),Data_Baseline!AR117/MAX(Data_Baseline!$C117:$AZ117))),IF(AS$3&lt;=$B$2,SMALL(Data_Baseline!$C117:$AZ117,COUNTIF(Data_Baseline!$C117:$AZ117,0)+1),IF(Data_Baseline!AR117=0,SMALL(Data_Baseline!$C117:$AZ117,COUNTIF(Data_Baseline!$C117:$AZ117,0)+1),Data_Baseline!AR117)))),"")</f>
        <v/>
      </c>
      <c r="AT117" t="str">
        <f>IFERROR(IF(Data_Baseline!AS117="","",IF($C$3="On",IF(AT$3&lt;=$B$2,SMALL(Data_Baseline!$C117:$AZ117,COUNTIF(Data_Baseline!$C117:$AZ117,0)+1)/MAX(Data_Baseline!$C117:$AZ117),IF(Data_Baseline!AS117=0,SMALL(Data_Baseline!$C117:$AZ117,COUNTIF(Data_Baseline!$C117:$AZ117,0)+1)/MAX(Data_Baseline!$C117:$AZ117),Data_Baseline!AS117/MAX(Data_Baseline!$C117:$AZ117))),IF(AT$3&lt;=$B$2,SMALL(Data_Baseline!$C117:$AZ117,COUNTIF(Data_Baseline!$C117:$AZ117,0)+1),IF(Data_Baseline!AS117=0,SMALL(Data_Baseline!$C117:$AZ117,COUNTIF(Data_Baseline!$C117:$AZ117,0)+1),Data_Baseline!AS117)))),"")</f>
        <v/>
      </c>
      <c r="AU117" t="str">
        <f>IFERROR(IF(Data_Baseline!AT117="","",IF($C$3="On",IF(AU$3&lt;=$B$2,SMALL(Data_Baseline!$C117:$AZ117,COUNTIF(Data_Baseline!$C117:$AZ117,0)+1)/MAX(Data_Baseline!$C117:$AZ117),IF(Data_Baseline!AT117=0,SMALL(Data_Baseline!$C117:$AZ117,COUNTIF(Data_Baseline!$C117:$AZ117,0)+1)/MAX(Data_Baseline!$C117:$AZ117),Data_Baseline!AT117/MAX(Data_Baseline!$C117:$AZ117))),IF(AU$3&lt;=$B$2,SMALL(Data_Baseline!$C117:$AZ117,COUNTIF(Data_Baseline!$C117:$AZ117,0)+1),IF(Data_Baseline!AT117=0,SMALL(Data_Baseline!$C117:$AZ117,COUNTIF(Data_Baseline!$C117:$AZ117,0)+1),Data_Baseline!AT117)))),"")</f>
        <v/>
      </c>
      <c r="AV117" t="str">
        <f>IFERROR(IF(Data_Baseline!AU117="","",IF($C$3="On",IF(AV$3&lt;=$B$2,SMALL(Data_Baseline!$C117:$AZ117,COUNTIF(Data_Baseline!$C117:$AZ117,0)+1)/MAX(Data_Baseline!$C117:$AZ117),IF(Data_Baseline!AU117=0,SMALL(Data_Baseline!$C117:$AZ117,COUNTIF(Data_Baseline!$C117:$AZ117,0)+1)/MAX(Data_Baseline!$C117:$AZ117),Data_Baseline!AU117/MAX(Data_Baseline!$C117:$AZ117))),IF(AV$3&lt;=$B$2,SMALL(Data_Baseline!$C117:$AZ117,COUNTIF(Data_Baseline!$C117:$AZ117,0)+1),IF(Data_Baseline!AU117=0,SMALL(Data_Baseline!$C117:$AZ117,COUNTIF(Data_Baseline!$C117:$AZ117,0)+1),Data_Baseline!AU117)))),"")</f>
        <v/>
      </c>
      <c r="AW117" t="str">
        <f>IFERROR(IF(Data_Baseline!AV117="","",IF($C$3="On",IF(AW$3&lt;=$B$2,SMALL(Data_Baseline!$C117:$AZ117,COUNTIF(Data_Baseline!$C117:$AZ117,0)+1)/MAX(Data_Baseline!$C117:$AZ117),IF(Data_Baseline!AV117=0,SMALL(Data_Baseline!$C117:$AZ117,COUNTIF(Data_Baseline!$C117:$AZ117,0)+1)/MAX(Data_Baseline!$C117:$AZ117),Data_Baseline!AV117/MAX(Data_Baseline!$C117:$AZ117))),IF(AW$3&lt;=$B$2,SMALL(Data_Baseline!$C117:$AZ117,COUNTIF(Data_Baseline!$C117:$AZ117,0)+1),IF(Data_Baseline!AV117=0,SMALL(Data_Baseline!$C117:$AZ117,COUNTIF(Data_Baseline!$C117:$AZ117,0)+1),Data_Baseline!AV117)))),"")</f>
        <v/>
      </c>
      <c r="AX117" t="str">
        <f>IFERROR(IF(Data_Baseline!AW117="","",IF($C$3="On",IF(AX$3&lt;=$B$2,SMALL(Data_Baseline!$C117:$AZ117,COUNTIF(Data_Baseline!$C117:$AZ117,0)+1)/MAX(Data_Baseline!$C117:$AZ117),IF(Data_Baseline!AW117=0,SMALL(Data_Baseline!$C117:$AZ117,COUNTIF(Data_Baseline!$C117:$AZ117,0)+1)/MAX(Data_Baseline!$C117:$AZ117),Data_Baseline!AW117/MAX(Data_Baseline!$C117:$AZ117))),IF(AX$3&lt;=$B$2,SMALL(Data_Baseline!$C117:$AZ117,COUNTIF(Data_Baseline!$C117:$AZ117,0)+1),IF(Data_Baseline!AW117=0,SMALL(Data_Baseline!$C117:$AZ117,COUNTIF(Data_Baseline!$C117:$AZ117,0)+1),Data_Baseline!AW117)))),"")</f>
        <v/>
      </c>
      <c r="AY117" t="str">
        <f>IFERROR(IF(Data_Baseline!AX117="","",IF($C$3="On",IF(AY$3&lt;=$B$2,SMALL(Data_Baseline!$C117:$AZ117,COUNTIF(Data_Baseline!$C117:$AZ117,0)+1)/MAX(Data_Baseline!$C117:$AZ117),IF(Data_Baseline!AX117=0,SMALL(Data_Baseline!$C117:$AZ117,COUNTIF(Data_Baseline!$C117:$AZ117,0)+1)/MAX(Data_Baseline!$C117:$AZ117),Data_Baseline!AX117/MAX(Data_Baseline!$C117:$AZ117))),IF(AY$3&lt;=$B$2,SMALL(Data_Baseline!$C117:$AZ117,COUNTIF(Data_Baseline!$C117:$AZ117,0)+1),IF(Data_Baseline!AX117=0,SMALL(Data_Baseline!$C117:$AZ117,COUNTIF(Data_Baseline!$C117:$AZ117,0)+1),Data_Baseline!AX117)))),"")</f>
        <v/>
      </c>
      <c r="AZ117" t="str">
        <f>IFERROR(IF(Data_Baseline!AY117="","",IF($C$3="On",IF(AZ$3&lt;=$B$2,SMALL(Data_Baseline!$C117:$AZ117,COUNTIF(Data_Baseline!$C117:$AZ117,0)+1)/MAX(Data_Baseline!$C117:$AZ117),IF(Data_Baseline!AY117=0,SMALL(Data_Baseline!$C117:$AZ117,COUNTIF(Data_Baseline!$C117:$AZ117,0)+1)/MAX(Data_Baseline!$C117:$AZ117),Data_Baseline!AY117/MAX(Data_Baseline!$C117:$AZ117))),IF(AZ$3&lt;=$B$2,SMALL(Data_Baseline!$C117:$AZ117,COUNTIF(Data_Baseline!$C117:$AZ117,0)+1),IF(Data_Baseline!AY117=0,SMALL(Data_Baseline!$C117:$AZ117,COUNTIF(Data_Baseline!$C117:$AZ117,0)+1),Data_Baseline!AY117)))),"")</f>
        <v/>
      </c>
      <c r="BA117" t="str">
        <f>IFERROR(IF(Data_Baseline!AZ117="","",IF($C$3="On",IF(BA$3&lt;=$B$2,SMALL(Data_Baseline!$C117:$AZ117,COUNTIF(Data_Baseline!$C117:$AZ117,0)+1)/MAX(Data_Baseline!$C117:$AZ117),IF(Data_Baseline!AZ117=0,SMALL(Data_Baseline!$C117:$AZ117,COUNTIF(Data_Baseline!$C117:$AZ117,0)+1)/MAX(Data_Baseline!$C117:$AZ117),Data_Baseline!AZ117/MAX(Data_Baseline!$C117:$AZ117))),IF(BA$3&lt;=$B$2,SMALL(Data_Baseline!$C117:$AZ117,COUNTIF(Data_Baseline!$C117:$AZ117,0)+1),IF(Data_Baseline!AZ117=0,SMALL(Data_Baseline!$C117:$AZ117,COUNTIF(Data_Baseline!$C117:$AZ117,0)+1),Data_Baseline!AZ117)))),"")</f>
        <v/>
      </c>
      <c r="BB117" s="79">
        <f ca="1">IF(Data_Initial!BA117="",1,0)</f>
        <v>1</v>
      </c>
      <c r="BC117" t="str">
        <f t="shared" ca="1" si="4"/>
        <v>3N_aceA</v>
      </c>
      <c r="BD117" s="79" t="str">
        <f t="shared" ca="1" si="7"/>
        <v>3N</v>
      </c>
      <c r="BE117" s="79" t="str">
        <f ca="1">Data_Initial!BC117</f>
        <v>aceA</v>
      </c>
      <c r="BF117" s="79" t="str">
        <f ca="1">Data_Initial!BB117</f>
        <v>2_3</v>
      </c>
      <c r="BG117">
        <f ca="1">IFERROR((INDIRECT("Plate"&amp;Data!A117&amp;"_C!"&amp;CHAR(RIGHT(Data!B117,LEN(Data!B117)-1)+65)&amp;CODE(LEFT(Data!B117,1))-58)),"")</f>
        <v>0</v>
      </c>
      <c r="BH117" t="str">
        <f ca="1">Data_Initial!BA117</f>
        <v/>
      </c>
      <c r="BI117">
        <f t="shared" ca="1" si="6"/>
        <v>7.966435630269926E-5</v>
      </c>
      <c r="BJ117" s="79" t="str">
        <f ca="1">IF(BH117="N",1+MAX($BJ$3:BJ116),"")</f>
        <v/>
      </c>
    </row>
    <row r="118" spans="1:62" x14ac:dyDescent="0.25">
      <c r="A118" s="79">
        <f ca="1">IF(BH118="N","N"&amp;BJ118,IF(BB118=0,"",MAX($A$3:A117)+1))</f>
        <v>108</v>
      </c>
      <c r="B118" s="79" t="str">
        <f ca="1">Data_Initial!A118&amp;C118</f>
        <v>2C6</v>
      </c>
      <c r="C118" s="79" t="str">
        <f ca="1">Data_Initial!B118</f>
        <v>C6</v>
      </c>
      <c r="D118">
        <f ca="1">IFERROR(IF(Data_Baseline!C118="","",IF($C$3="On",IF(D$3&lt;=$B$2,SMALL(Data_Baseline!$C118:$AZ118,COUNTIF(Data_Baseline!$C118:$AZ118,0)+1)/MAX(Data_Baseline!$C118:$AZ118),IF(Data_Baseline!C118=0,SMALL(Data_Baseline!$C118:$AZ118,COUNTIF(Data_Baseline!$C118:$AZ118,0)+1)/MAX(Data_Baseline!$C118:$AZ118),Data_Baseline!C118/MAX(Data_Baseline!$C118:$AZ118))),IF(D$3&lt;=$B$2,SMALL(Data_Baseline!$C118:$AZ118,COUNTIF(Data_Baseline!$C118:$AZ118,0)+1),IF(Data_Baseline!C118=0,SMALL(Data_Baseline!$C118:$AZ118,COUNTIF(Data_Baseline!$C118:$AZ118,0)+1),Data_Baseline!C118)))),"")</f>
        <v>1.8187328984215886E-4</v>
      </c>
      <c r="E118">
        <f ca="1">IFERROR(IF(Data_Baseline!D118="","",IF($C$3="On",IF(E$3&lt;=$B$2,SMALL(Data_Baseline!$C118:$AZ118,COUNTIF(Data_Baseline!$C118:$AZ118,0)+1)/MAX(Data_Baseline!$C118:$AZ118),IF(Data_Baseline!D118=0,SMALL(Data_Baseline!$C118:$AZ118,COUNTIF(Data_Baseline!$C118:$AZ118,0)+1)/MAX(Data_Baseline!$C118:$AZ118),Data_Baseline!D118/MAX(Data_Baseline!$C118:$AZ118))),IF(E$3&lt;=$B$2,SMALL(Data_Baseline!$C118:$AZ118,COUNTIF(Data_Baseline!$C118:$AZ118,0)+1),IF(Data_Baseline!D118=0,SMALL(Data_Baseline!$C118:$AZ118,COUNTIF(Data_Baseline!$C118:$AZ118,0)+1),Data_Baseline!D118)))),"")</f>
        <v>1.8187328984215886E-4</v>
      </c>
      <c r="F118">
        <f ca="1">IFERROR(IF(Data_Baseline!E118="","",IF($C$3="On",IF(F$3&lt;=$B$2,SMALL(Data_Baseline!$C118:$AZ118,COUNTIF(Data_Baseline!$C118:$AZ118,0)+1)/MAX(Data_Baseline!$C118:$AZ118),IF(Data_Baseline!E118=0,SMALL(Data_Baseline!$C118:$AZ118,COUNTIF(Data_Baseline!$C118:$AZ118,0)+1)/MAX(Data_Baseline!$C118:$AZ118),Data_Baseline!E118/MAX(Data_Baseline!$C118:$AZ118))),IF(F$3&lt;=$B$2,SMALL(Data_Baseline!$C118:$AZ118,COUNTIF(Data_Baseline!$C118:$AZ118,0)+1),IF(Data_Baseline!E118=0,SMALL(Data_Baseline!$C118:$AZ118,COUNTIF(Data_Baseline!$C118:$AZ118,0)+1),Data_Baseline!E118)))),"")</f>
        <v>1.8187328984215886E-4</v>
      </c>
      <c r="G118">
        <f ca="1">IFERROR(IF(Data_Baseline!F118="","",IF($C$3="On",IF(G$3&lt;=$B$2,SMALL(Data_Baseline!$C118:$AZ118,COUNTIF(Data_Baseline!$C118:$AZ118,0)+1)/MAX(Data_Baseline!$C118:$AZ118),IF(Data_Baseline!F118=0,SMALL(Data_Baseline!$C118:$AZ118,COUNTIF(Data_Baseline!$C118:$AZ118,0)+1)/MAX(Data_Baseline!$C118:$AZ118),Data_Baseline!F118/MAX(Data_Baseline!$C118:$AZ118))),IF(G$3&lt;=$B$2,SMALL(Data_Baseline!$C118:$AZ118,COUNTIF(Data_Baseline!$C118:$AZ118,0)+1),IF(Data_Baseline!F118=0,SMALL(Data_Baseline!$C118:$AZ118,COUNTIF(Data_Baseline!$C118:$AZ118,0)+1),Data_Baseline!F118)))),"")</f>
        <v>1.8187328984215886E-4</v>
      </c>
      <c r="H118">
        <f ca="1">IFERROR(IF(Data_Baseline!G118="","",IF($C$3="On",IF(H$3&lt;=$B$2,SMALL(Data_Baseline!$C118:$AZ118,COUNTIF(Data_Baseline!$C118:$AZ118,0)+1)/MAX(Data_Baseline!$C118:$AZ118),IF(Data_Baseline!G118=0,SMALL(Data_Baseline!$C118:$AZ118,COUNTIF(Data_Baseline!$C118:$AZ118,0)+1)/MAX(Data_Baseline!$C118:$AZ118),Data_Baseline!G118/MAX(Data_Baseline!$C118:$AZ118))),IF(H$3&lt;=$B$2,SMALL(Data_Baseline!$C118:$AZ118,COUNTIF(Data_Baseline!$C118:$AZ118,0)+1),IF(Data_Baseline!G118=0,SMALL(Data_Baseline!$C118:$AZ118,COUNTIF(Data_Baseline!$C118:$AZ118,0)+1),Data_Baseline!G118)))),"")</f>
        <v>1.8187328984215886E-4</v>
      </c>
      <c r="I118">
        <f ca="1">IFERROR(IF(Data_Baseline!H118="","",IF($C$3="On",IF(I$3&lt;=$B$2,SMALL(Data_Baseline!$C118:$AZ118,COUNTIF(Data_Baseline!$C118:$AZ118,0)+1)/MAX(Data_Baseline!$C118:$AZ118),IF(Data_Baseline!H118=0,SMALL(Data_Baseline!$C118:$AZ118,COUNTIF(Data_Baseline!$C118:$AZ118,0)+1)/MAX(Data_Baseline!$C118:$AZ118),Data_Baseline!H118/MAX(Data_Baseline!$C118:$AZ118))),IF(I$3&lt;=$B$2,SMALL(Data_Baseline!$C118:$AZ118,COUNTIF(Data_Baseline!$C118:$AZ118,0)+1),IF(Data_Baseline!H118=0,SMALL(Data_Baseline!$C118:$AZ118,COUNTIF(Data_Baseline!$C118:$AZ118,0)+1),Data_Baseline!H118)))),"")</f>
        <v>1.8187328984215886E-4</v>
      </c>
      <c r="J118">
        <f ca="1">IFERROR(IF(Data_Baseline!I118="","",IF($C$3="On",IF(J$3&lt;=$B$2,SMALL(Data_Baseline!$C118:$AZ118,COUNTIF(Data_Baseline!$C118:$AZ118,0)+1)/MAX(Data_Baseline!$C118:$AZ118),IF(Data_Baseline!I118=0,SMALL(Data_Baseline!$C118:$AZ118,COUNTIF(Data_Baseline!$C118:$AZ118,0)+1)/MAX(Data_Baseline!$C118:$AZ118),Data_Baseline!I118/MAX(Data_Baseline!$C118:$AZ118))),IF(J$3&lt;=$B$2,SMALL(Data_Baseline!$C118:$AZ118,COUNTIF(Data_Baseline!$C118:$AZ118,0)+1),IF(Data_Baseline!I118=0,SMALL(Data_Baseline!$C118:$AZ118,COUNTIF(Data_Baseline!$C118:$AZ118,0)+1),Data_Baseline!I118)))),"")</f>
        <v>1.8187328984215886E-4</v>
      </c>
      <c r="K118">
        <f ca="1">IFERROR(IF(Data_Baseline!J118="","",IF($C$3="On",IF(K$3&lt;=$B$2,SMALL(Data_Baseline!$C118:$AZ118,COUNTIF(Data_Baseline!$C118:$AZ118,0)+1)/MAX(Data_Baseline!$C118:$AZ118),IF(Data_Baseline!J118=0,SMALL(Data_Baseline!$C118:$AZ118,COUNTIF(Data_Baseline!$C118:$AZ118,0)+1)/MAX(Data_Baseline!$C118:$AZ118),Data_Baseline!J118/MAX(Data_Baseline!$C118:$AZ118))),IF(K$3&lt;=$B$2,SMALL(Data_Baseline!$C118:$AZ118,COUNTIF(Data_Baseline!$C118:$AZ118,0)+1),IF(Data_Baseline!J118=0,SMALL(Data_Baseline!$C118:$AZ118,COUNTIF(Data_Baseline!$C118:$AZ118,0)+1),Data_Baseline!J118)))),"")</f>
        <v>1.8187328984215886E-4</v>
      </c>
      <c r="L118">
        <f ca="1">IFERROR(IF(Data_Baseline!K118="","",IF($C$3="On",IF(L$3&lt;=$B$2,SMALL(Data_Baseline!$C118:$AZ118,COUNTIF(Data_Baseline!$C118:$AZ118,0)+1)/MAX(Data_Baseline!$C118:$AZ118),IF(Data_Baseline!K118=0,SMALL(Data_Baseline!$C118:$AZ118,COUNTIF(Data_Baseline!$C118:$AZ118,0)+1)/MAX(Data_Baseline!$C118:$AZ118),Data_Baseline!K118/MAX(Data_Baseline!$C118:$AZ118))),IF(L$3&lt;=$B$2,SMALL(Data_Baseline!$C118:$AZ118,COUNTIF(Data_Baseline!$C118:$AZ118,0)+1),IF(Data_Baseline!K118=0,SMALL(Data_Baseline!$C118:$AZ118,COUNTIF(Data_Baseline!$C118:$AZ118,0)+1),Data_Baseline!K118)))),"")</f>
        <v>1.8187328984215886E-4</v>
      </c>
      <c r="M118">
        <f ca="1">IFERROR(IF(Data_Baseline!L118="","",IF($C$3="On",IF(M$3&lt;=$B$2,SMALL(Data_Baseline!$C118:$AZ118,COUNTIF(Data_Baseline!$C118:$AZ118,0)+1)/MAX(Data_Baseline!$C118:$AZ118),IF(Data_Baseline!L118=0,SMALL(Data_Baseline!$C118:$AZ118,COUNTIF(Data_Baseline!$C118:$AZ118,0)+1)/MAX(Data_Baseline!$C118:$AZ118),Data_Baseline!L118/MAX(Data_Baseline!$C118:$AZ118))),IF(M$3&lt;=$B$2,SMALL(Data_Baseline!$C118:$AZ118,COUNTIF(Data_Baseline!$C118:$AZ118,0)+1),IF(Data_Baseline!L118=0,SMALL(Data_Baseline!$C118:$AZ118,COUNTIF(Data_Baseline!$C118:$AZ118,0)+1),Data_Baseline!L118)))),"")</f>
        <v>1.8187328984215886E-4</v>
      </c>
      <c r="N118">
        <f ca="1">IFERROR(IF(Data_Baseline!M118="","",IF($C$3="On",IF(N$3&lt;=$B$2,SMALL(Data_Baseline!$C118:$AZ118,COUNTIF(Data_Baseline!$C118:$AZ118,0)+1)/MAX(Data_Baseline!$C118:$AZ118),IF(Data_Baseline!M118=0,SMALL(Data_Baseline!$C118:$AZ118,COUNTIF(Data_Baseline!$C118:$AZ118,0)+1)/MAX(Data_Baseline!$C118:$AZ118),Data_Baseline!M118/MAX(Data_Baseline!$C118:$AZ118))),IF(N$3&lt;=$B$2,SMALL(Data_Baseline!$C118:$AZ118,COUNTIF(Data_Baseline!$C118:$AZ118,0)+1),IF(Data_Baseline!M118=0,SMALL(Data_Baseline!$C118:$AZ118,COUNTIF(Data_Baseline!$C118:$AZ118,0)+1),Data_Baseline!M118)))),"")</f>
        <v>1.8187328984215886E-4</v>
      </c>
      <c r="O118">
        <f ca="1">IFERROR(IF(Data_Baseline!N118="","",IF($C$3="On",IF(O$3&lt;=$B$2,SMALL(Data_Baseline!$C118:$AZ118,COUNTIF(Data_Baseline!$C118:$AZ118,0)+1)/MAX(Data_Baseline!$C118:$AZ118),IF(Data_Baseline!N118=0,SMALL(Data_Baseline!$C118:$AZ118,COUNTIF(Data_Baseline!$C118:$AZ118,0)+1)/MAX(Data_Baseline!$C118:$AZ118),Data_Baseline!N118/MAX(Data_Baseline!$C118:$AZ118))),IF(O$3&lt;=$B$2,SMALL(Data_Baseline!$C118:$AZ118,COUNTIF(Data_Baseline!$C118:$AZ118,0)+1),IF(Data_Baseline!N118=0,SMALL(Data_Baseline!$C118:$AZ118,COUNTIF(Data_Baseline!$C118:$AZ118,0)+1),Data_Baseline!N118)))),"")</f>
        <v>1.8187328984215886E-4</v>
      </c>
      <c r="P118">
        <f ca="1">IFERROR(IF(Data_Baseline!O118="","",IF($C$3="On",IF(P$3&lt;=$B$2,SMALL(Data_Baseline!$C118:$AZ118,COUNTIF(Data_Baseline!$C118:$AZ118,0)+1)/MAX(Data_Baseline!$C118:$AZ118),IF(Data_Baseline!O118=0,SMALL(Data_Baseline!$C118:$AZ118,COUNTIF(Data_Baseline!$C118:$AZ118,0)+1)/MAX(Data_Baseline!$C118:$AZ118),Data_Baseline!O118/MAX(Data_Baseline!$C118:$AZ118))),IF(P$3&lt;=$B$2,SMALL(Data_Baseline!$C118:$AZ118,COUNTIF(Data_Baseline!$C118:$AZ118,0)+1),IF(Data_Baseline!O118=0,SMALL(Data_Baseline!$C118:$AZ118,COUNTIF(Data_Baseline!$C118:$AZ118,0)+1),Data_Baseline!O118)))),"")</f>
        <v>1.8187328984215886E-4</v>
      </c>
      <c r="Q118">
        <f ca="1">IFERROR(IF(Data_Baseline!P118="","",IF($C$3="On",IF(Q$3&lt;=$B$2,SMALL(Data_Baseline!$C118:$AZ118,COUNTIF(Data_Baseline!$C118:$AZ118,0)+1)/MAX(Data_Baseline!$C118:$AZ118),IF(Data_Baseline!P118=0,SMALL(Data_Baseline!$C118:$AZ118,COUNTIF(Data_Baseline!$C118:$AZ118,0)+1)/MAX(Data_Baseline!$C118:$AZ118),Data_Baseline!P118/MAX(Data_Baseline!$C118:$AZ118))),IF(Q$3&lt;=$B$2,SMALL(Data_Baseline!$C118:$AZ118,COUNTIF(Data_Baseline!$C118:$AZ118,0)+1),IF(Data_Baseline!P118=0,SMALL(Data_Baseline!$C118:$AZ118,COUNTIF(Data_Baseline!$C118:$AZ118,0)+1),Data_Baseline!P118)))),"")</f>
        <v>1.8187328984215886E-4</v>
      </c>
      <c r="R118">
        <f ca="1">IFERROR(IF(Data_Baseline!Q118="","",IF($C$3="On",IF(R$3&lt;=$B$2,SMALL(Data_Baseline!$C118:$AZ118,COUNTIF(Data_Baseline!$C118:$AZ118,0)+1)/MAX(Data_Baseline!$C118:$AZ118),IF(Data_Baseline!Q118=0,SMALL(Data_Baseline!$C118:$AZ118,COUNTIF(Data_Baseline!$C118:$AZ118,0)+1)/MAX(Data_Baseline!$C118:$AZ118),Data_Baseline!Q118/MAX(Data_Baseline!$C118:$AZ118))),IF(R$3&lt;=$B$2,SMALL(Data_Baseline!$C118:$AZ118,COUNTIF(Data_Baseline!$C118:$AZ118,0)+1),IF(Data_Baseline!Q118=0,SMALL(Data_Baseline!$C118:$AZ118,COUNTIF(Data_Baseline!$C118:$AZ118,0)+1),Data_Baseline!Q118)))),"")</f>
        <v>1.8187328984215886E-4</v>
      </c>
      <c r="S118">
        <f ca="1">IFERROR(IF(Data_Baseline!R118="","",IF($C$3="On",IF(S$3&lt;=$B$2,SMALL(Data_Baseline!$C118:$AZ118,COUNTIF(Data_Baseline!$C118:$AZ118,0)+1)/MAX(Data_Baseline!$C118:$AZ118),IF(Data_Baseline!R118=0,SMALL(Data_Baseline!$C118:$AZ118,COUNTIF(Data_Baseline!$C118:$AZ118,0)+1)/MAX(Data_Baseline!$C118:$AZ118),Data_Baseline!R118/MAX(Data_Baseline!$C118:$AZ118))),IF(S$3&lt;=$B$2,SMALL(Data_Baseline!$C118:$AZ118,COUNTIF(Data_Baseline!$C118:$AZ118,0)+1),IF(Data_Baseline!R118=0,SMALL(Data_Baseline!$C118:$AZ118,COUNTIF(Data_Baseline!$C118:$AZ118,0)+1),Data_Baseline!R118)))),"")</f>
        <v>1.8187328984215886E-4</v>
      </c>
      <c r="T118">
        <f ca="1">IFERROR(IF(Data_Baseline!S118="","",IF($C$3="On",IF(T$3&lt;=$B$2,SMALL(Data_Baseline!$C118:$AZ118,COUNTIF(Data_Baseline!$C118:$AZ118,0)+1)/MAX(Data_Baseline!$C118:$AZ118),IF(Data_Baseline!S118=0,SMALL(Data_Baseline!$C118:$AZ118,COUNTIF(Data_Baseline!$C118:$AZ118,0)+1)/MAX(Data_Baseline!$C118:$AZ118),Data_Baseline!S118/MAX(Data_Baseline!$C118:$AZ118))),IF(T$3&lt;=$B$2,SMALL(Data_Baseline!$C118:$AZ118,COUNTIF(Data_Baseline!$C118:$AZ118,0)+1),IF(Data_Baseline!S118=0,SMALL(Data_Baseline!$C118:$AZ118,COUNTIF(Data_Baseline!$C118:$AZ118,0)+1),Data_Baseline!S118)))),"")</f>
        <v>1.8187328984215886E-4</v>
      </c>
      <c r="U118">
        <f ca="1">IFERROR(IF(Data_Baseline!T118="","",IF($C$3="On",IF(U$3&lt;=$B$2,SMALL(Data_Baseline!$C118:$AZ118,COUNTIF(Data_Baseline!$C118:$AZ118,0)+1)/MAX(Data_Baseline!$C118:$AZ118),IF(Data_Baseline!T118=0,SMALL(Data_Baseline!$C118:$AZ118,COUNTIF(Data_Baseline!$C118:$AZ118,0)+1)/MAX(Data_Baseline!$C118:$AZ118),Data_Baseline!T118/MAX(Data_Baseline!$C118:$AZ118))),IF(U$3&lt;=$B$2,SMALL(Data_Baseline!$C118:$AZ118,COUNTIF(Data_Baseline!$C118:$AZ118,0)+1),IF(Data_Baseline!T118=0,SMALL(Data_Baseline!$C118:$AZ118,COUNTIF(Data_Baseline!$C118:$AZ118,0)+1),Data_Baseline!T118)))),"")</f>
        <v>1.8187328984215886E-4</v>
      </c>
      <c r="V118">
        <f ca="1">IFERROR(IF(Data_Baseline!U118="","",IF($C$3="On",IF(V$3&lt;=$B$2,SMALL(Data_Baseline!$C118:$AZ118,COUNTIF(Data_Baseline!$C118:$AZ118,0)+1)/MAX(Data_Baseline!$C118:$AZ118),IF(Data_Baseline!U118=0,SMALL(Data_Baseline!$C118:$AZ118,COUNTIF(Data_Baseline!$C118:$AZ118,0)+1)/MAX(Data_Baseline!$C118:$AZ118),Data_Baseline!U118/MAX(Data_Baseline!$C118:$AZ118))),IF(V$3&lt;=$B$2,SMALL(Data_Baseline!$C118:$AZ118,COUNTIF(Data_Baseline!$C118:$AZ118,0)+1),IF(Data_Baseline!U118=0,SMALL(Data_Baseline!$C118:$AZ118,COUNTIF(Data_Baseline!$C118:$AZ118,0)+1),Data_Baseline!U118)))),"")</f>
        <v>1.8187328984215886E-4</v>
      </c>
      <c r="W118">
        <f ca="1">IFERROR(IF(Data_Baseline!V118="","",IF($C$3="On",IF(W$3&lt;=$B$2,SMALL(Data_Baseline!$C118:$AZ118,COUNTIF(Data_Baseline!$C118:$AZ118,0)+1)/MAX(Data_Baseline!$C118:$AZ118),IF(Data_Baseline!V118=0,SMALL(Data_Baseline!$C118:$AZ118,COUNTIF(Data_Baseline!$C118:$AZ118,0)+1)/MAX(Data_Baseline!$C118:$AZ118),Data_Baseline!V118/MAX(Data_Baseline!$C118:$AZ118))),IF(W$3&lt;=$B$2,SMALL(Data_Baseline!$C118:$AZ118,COUNTIF(Data_Baseline!$C118:$AZ118,0)+1),IF(Data_Baseline!V118=0,SMALL(Data_Baseline!$C118:$AZ118,COUNTIF(Data_Baseline!$C118:$AZ118,0)+1),Data_Baseline!V118)))),"")</f>
        <v>1.8187328984215886E-4</v>
      </c>
      <c r="X118">
        <f ca="1">IFERROR(IF(Data_Baseline!W118="","",IF($C$3="On",IF(X$3&lt;=$B$2,SMALL(Data_Baseline!$C118:$AZ118,COUNTIF(Data_Baseline!$C118:$AZ118,0)+1)/MAX(Data_Baseline!$C118:$AZ118),IF(Data_Baseline!W118=0,SMALL(Data_Baseline!$C118:$AZ118,COUNTIF(Data_Baseline!$C118:$AZ118,0)+1)/MAX(Data_Baseline!$C118:$AZ118),Data_Baseline!W118/MAX(Data_Baseline!$C118:$AZ118))),IF(X$3&lt;=$B$2,SMALL(Data_Baseline!$C118:$AZ118,COUNTIF(Data_Baseline!$C118:$AZ118,0)+1),IF(Data_Baseline!W118=0,SMALL(Data_Baseline!$C118:$AZ118,COUNTIF(Data_Baseline!$C118:$AZ118,0)+1),Data_Baseline!W118)))),"")</f>
        <v>1.8187328984215886E-4</v>
      </c>
      <c r="Y118">
        <f ca="1">IFERROR(IF(Data_Baseline!X118="","",IF($C$3="On",IF(Y$3&lt;=$B$2,SMALL(Data_Baseline!$C118:$AZ118,COUNTIF(Data_Baseline!$C118:$AZ118,0)+1)/MAX(Data_Baseline!$C118:$AZ118),IF(Data_Baseline!X118=0,SMALL(Data_Baseline!$C118:$AZ118,COUNTIF(Data_Baseline!$C118:$AZ118,0)+1)/MAX(Data_Baseline!$C118:$AZ118),Data_Baseline!X118/MAX(Data_Baseline!$C118:$AZ118))),IF(Y$3&lt;=$B$2,SMALL(Data_Baseline!$C118:$AZ118,COUNTIF(Data_Baseline!$C118:$AZ118,0)+1),IF(Data_Baseline!X118=0,SMALL(Data_Baseline!$C118:$AZ118,COUNTIF(Data_Baseline!$C118:$AZ118,0)+1),Data_Baseline!X118)))),"")</f>
        <v>1.8187328984215886E-4</v>
      </c>
      <c r="Z118">
        <f ca="1">IFERROR(IF(Data_Baseline!Y118="","",IF($C$3="On",IF(Z$3&lt;=$B$2,SMALL(Data_Baseline!$C118:$AZ118,COUNTIF(Data_Baseline!$C118:$AZ118,0)+1)/MAX(Data_Baseline!$C118:$AZ118),IF(Data_Baseline!Y118=0,SMALL(Data_Baseline!$C118:$AZ118,COUNTIF(Data_Baseline!$C118:$AZ118,0)+1)/MAX(Data_Baseline!$C118:$AZ118),Data_Baseline!Y118/MAX(Data_Baseline!$C118:$AZ118))),IF(Z$3&lt;=$B$2,SMALL(Data_Baseline!$C118:$AZ118,COUNTIF(Data_Baseline!$C118:$AZ118,0)+1),IF(Data_Baseline!Y118=0,SMALL(Data_Baseline!$C118:$AZ118,COUNTIF(Data_Baseline!$C118:$AZ118,0)+1),Data_Baseline!Y118)))),"")</f>
        <v>1.6946722157967057E-3</v>
      </c>
      <c r="AA118">
        <f ca="1">IFERROR(IF(Data_Baseline!Z118="","",IF($C$3="On",IF(AA$3&lt;=$B$2,SMALL(Data_Baseline!$C118:$AZ118,COUNTIF(Data_Baseline!$C118:$AZ118,0)+1)/MAX(Data_Baseline!$C118:$AZ118),IF(Data_Baseline!Z118=0,SMALL(Data_Baseline!$C118:$AZ118,COUNTIF(Data_Baseline!$C118:$AZ118,0)+1)/MAX(Data_Baseline!$C118:$AZ118),Data_Baseline!Z118/MAX(Data_Baseline!$C118:$AZ118))),IF(AA$3&lt;=$B$2,SMALL(Data_Baseline!$C118:$AZ118,COUNTIF(Data_Baseline!$C118:$AZ118,0)+1),IF(Data_Baseline!Z118=0,SMALL(Data_Baseline!$C118:$AZ118,COUNTIF(Data_Baseline!$C118:$AZ118,0)+1),Data_Baseline!Z118)))),"")</f>
        <v>6.181494890539623E-3</v>
      </c>
      <c r="AB118">
        <f ca="1">IFERROR(IF(Data_Baseline!AA118="","",IF($C$3="On",IF(AB$3&lt;=$B$2,SMALL(Data_Baseline!$C118:$AZ118,COUNTIF(Data_Baseline!$C118:$AZ118,0)+1)/MAX(Data_Baseline!$C118:$AZ118),IF(Data_Baseline!AA118=0,SMALL(Data_Baseline!$C118:$AZ118,COUNTIF(Data_Baseline!$C118:$AZ118,0)+1)/MAX(Data_Baseline!$C118:$AZ118),Data_Baseline!AA118/MAX(Data_Baseline!$C118:$AZ118))),IF(AB$3&lt;=$B$2,SMALL(Data_Baseline!$C118:$AZ118,COUNTIF(Data_Baseline!$C118:$AZ118,0)+1),IF(Data_Baseline!AA118=0,SMALL(Data_Baseline!$C118:$AZ118,COUNTIF(Data_Baseline!$C118:$AZ118,0)+1),Data_Baseline!AA118)))),"")</f>
        <v>1.5170143885126457E-2</v>
      </c>
      <c r="AC118">
        <f ca="1">IFERROR(IF(Data_Baseline!AB118="","",IF($C$3="On",IF(AC$3&lt;=$B$2,SMALL(Data_Baseline!$C118:$AZ118,COUNTIF(Data_Baseline!$C118:$AZ118,0)+1)/MAX(Data_Baseline!$C118:$AZ118),IF(Data_Baseline!AB118=0,SMALL(Data_Baseline!$C118:$AZ118,COUNTIF(Data_Baseline!$C118:$AZ118,0)+1)/MAX(Data_Baseline!$C118:$AZ118),Data_Baseline!AB118/MAX(Data_Baseline!$C118:$AZ118))),IF(AC$3&lt;=$B$2,SMALL(Data_Baseline!$C118:$AZ118,COUNTIF(Data_Baseline!$C118:$AZ118,0)+1),IF(Data_Baseline!AB118=0,SMALL(Data_Baseline!$C118:$AZ118,COUNTIF(Data_Baseline!$C118:$AZ118,0)+1),Data_Baseline!AB118)))),"")</f>
        <v>3.1574494997779971E-2</v>
      </c>
      <c r="AD118">
        <f ca="1">IFERROR(IF(Data_Baseline!AC118="","",IF($C$3="On",IF(AD$3&lt;=$B$2,SMALL(Data_Baseline!$C118:$AZ118,COUNTIF(Data_Baseline!$C118:$AZ118,0)+1)/MAX(Data_Baseline!$C118:$AZ118),IF(Data_Baseline!AC118=0,SMALL(Data_Baseline!$C118:$AZ118,COUNTIF(Data_Baseline!$C118:$AZ118,0)+1)/MAX(Data_Baseline!$C118:$AZ118),Data_Baseline!AC118/MAX(Data_Baseline!$C118:$AZ118))),IF(AD$3&lt;=$B$2,SMALL(Data_Baseline!$C118:$AZ118,COUNTIF(Data_Baseline!$C118:$AZ118,0)+1),IF(Data_Baseline!AC118=0,SMALL(Data_Baseline!$C118:$AZ118,COUNTIF(Data_Baseline!$C118:$AZ118,0)+1),Data_Baseline!AC118)))),"")</f>
        <v>6.3708143832254815E-2</v>
      </c>
      <c r="AE118">
        <f ca="1">IFERROR(IF(Data_Baseline!AD118="","",IF($C$3="On",IF(AE$3&lt;=$B$2,SMALL(Data_Baseline!$C118:$AZ118,COUNTIF(Data_Baseline!$C118:$AZ118,0)+1)/MAX(Data_Baseline!$C118:$AZ118),IF(Data_Baseline!AD118=0,SMALL(Data_Baseline!$C118:$AZ118,COUNTIF(Data_Baseline!$C118:$AZ118,0)+1)/MAX(Data_Baseline!$C118:$AZ118),Data_Baseline!AD118/MAX(Data_Baseline!$C118:$AZ118))),IF(AE$3&lt;=$B$2,SMALL(Data_Baseline!$C118:$AZ118,COUNTIF(Data_Baseline!$C118:$AZ118,0)+1),IF(Data_Baseline!AD118=0,SMALL(Data_Baseline!$C118:$AZ118,COUNTIF(Data_Baseline!$C118:$AZ118,0)+1),Data_Baseline!AD118)))),"")</f>
        <v>0.12093203248048572</v>
      </c>
      <c r="AF118">
        <f ca="1">IFERROR(IF(Data_Baseline!AE118="","",IF($C$3="On",IF(AF$3&lt;=$B$2,SMALL(Data_Baseline!$C118:$AZ118,COUNTIF(Data_Baseline!$C118:$AZ118,0)+1)/MAX(Data_Baseline!$C118:$AZ118),IF(Data_Baseline!AE118=0,SMALL(Data_Baseline!$C118:$AZ118,COUNTIF(Data_Baseline!$C118:$AZ118,0)+1)/MAX(Data_Baseline!$C118:$AZ118),Data_Baseline!AE118/MAX(Data_Baseline!$C118:$AZ118))),IF(AF$3&lt;=$B$2,SMALL(Data_Baseline!$C118:$AZ118,COUNTIF(Data_Baseline!$C118:$AZ118,0)+1),IF(Data_Baseline!AE118=0,SMALL(Data_Baseline!$C118:$AZ118,COUNTIF(Data_Baseline!$C118:$AZ118,0)+1),Data_Baseline!AE118)))),"")</f>
        <v>0.21780659923580259</v>
      </c>
      <c r="AG118">
        <f ca="1">IFERROR(IF(Data_Baseline!AF118="","",IF($C$3="On",IF(AG$3&lt;=$B$2,SMALL(Data_Baseline!$C118:$AZ118,COUNTIF(Data_Baseline!$C118:$AZ118,0)+1)/MAX(Data_Baseline!$C118:$AZ118),IF(Data_Baseline!AF118=0,SMALL(Data_Baseline!$C118:$AZ118,COUNTIF(Data_Baseline!$C118:$AZ118,0)+1)/MAX(Data_Baseline!$C118:$AZ118),Data_Baseline!AF118/MAX(Data_Baseline!$C118:$AZ118))),IF(AG$3&lt;=$B$2,SMALL(Data_Baseline!$C118:$AZ118,COUNTIF(Data_Baseline!$C118:$AZ118,0)+1),IF(Data_Baseline!AF118=0,SMALL(Data_Baseline!$C118:$AZ118,COUNTIF(Data_Baseline!$C118:$AZ118,0)+1),Data_Baseline!AF118)))),"")</f>
        <v>0.3563265055882579</v>
      </c>
      <c r="AH118">
        <f ca="1">IFERROR(IF(Data_Baseline!AG118="","",IF($C$3="On",IF(AH$3&lt;=$B$2,SMALL(Data_Baseline!$C118:$AZ118,COUNTIF(Data_Baseline!$C118:$AZ118,0)+1)/MAX(Data_Baseline!$C118:$AZ118),IF(Data_Baseline!AG118=0,SMALL(Data_Baseline!$C118:$AZ118,COUNTIF(Data_Baseline!$C118:$AZ118,0)+1)/MAX(Data_Baseline!$C118:$AZ118),Data_Baseline!AG118/MAX(Data_Baseline!$C118:$AZ118))),IF(AH$3&lt;=$B$2,SMALL(Data_Baseline!$C118:$AZ118,COUNTIF(Data_Baseline!$C118:$AZ118,0)+1),IF(Data_Baseline!AG118=0,SMALL(Data_Baseline!$C118:$AZ118,COUNTIF(Data_Baseline!$C118:$AZ118,0)+1),Data_Baseline!AG118)))),"")</f>
        <v>0.5169704579111597</v>
      </c>
      <c r="AI118">
        <f ca="1">IFERROR(IF(Data_Baseline!AH118="","",IF($C$3="On",IF(AI$3&lt;=$B$2,SMALL(Data_Baseline!$C118:$AZ118,COUNTIF(Data_Baseline!$C118:$AZ118,0)+1)/MAX(Data_Baseline!$C118:$AZ118),IF(Data_Baseline!AH118=0,SMALL(Data_Baseline!$C118:$AZ118,COUNTIF(Data_Baseline!$C118:$AZ118,0)+1)/MAX(Data_Baseline!$C118:$AZ118),Data_Baseline!AH118/MAX(Data_Baseline!$C118:$AZ118))),IF(AI$3&lt;=$B$2,SMALL(Data_Baseline!$C118:$AZ118,COUNTIF(Data_Baseline!$C118:$AZ118,0)+1),IF(Data_Baseline!AH118=0,SMALL(Data_Baseline!$C118:$AZ118,COUNTIF(Data_Baseline!$C118:$AZ118,0)+1),Data_Baseline!AH118)))),"")</f>
        <v>0.67081399902202599</v>
      </c>
      <c r="AJ118">
        <f ca="1">IFERROR(IF(Data_Baseline!AI118="","",IF($C$3="On",IF(AJ$3&lt;=$B$2,SMALL(Data_Baseline!$C118:$AZ118,COUNTIF(Data_Baseline!$C118:$AZ118,0)+1)/MAX(Data_Baseline!$C118:$AZ118),IF(Data_Baseline!AI118=0,SMALL(Data_Baseline!$C118:$AZ118,COUNTIF(Data_Baseline!$C118:$AZ118,0)+1)/MAX(Data_Baseline!$C118:$AZ118),Data_Baseline!AI118/MAX(Data_Baseline!$C118:$AZ118))),IF(AJ$3&lt;=$B$2,SMALL(Data_Baseline!$C118:$AZ118,COUNTIF(Data_Baseline!$C118:$AZ118,0)+1),IF(Data_Baseline!AI118=0,SMALL(Data_Baseline!$C118:$AZ118,COUNTIF(Data_Baseline!$C118:$AZ118,0)+1),Data_Baseline!AI118)))),"")</f>
        <v>0.79184067837960181</v>
      </c>
      <c r="AK118">
        <f ca="1">IFERROR(IF(Data_Baseline!AJ118="","",IF($C$3="On",IF(AK$3&lt;=$B$2,SMALL(Data_Baseline!$C118:$AZ118,COUNTIF(Data_Baseline!$C118:$AZ118,0)+1)/MAX(Data_Baseline!$C118:$AZ118),IF(Data_Baseline!AJ118=0,SMALL(Data_Baseline!$C118:$AZ118,COUNTIF(Data_Baseline!$C118:$AZ118,0)+1)/MAX(Data_Baseline!$C118:$AZ118),Data_Baseline!AJ118/MAX(Data_Baseline!$C118:$AZ118))),IF(AK$3&lt;=$B$2,SMALL(Data_Baseline!$C118:$AZ118,COUNTIF(Data_Baseline!$C118:$AZ118,0)+1),IF(Data_Baseline!AJ118=0,SMALL(Data_Baseline!$C118:$AZ118,COUNTIF(Data_Baseline!$C118:$AZ118,0)+1),Data_Baseline!AJ118)))),"")</f>
        <v>0.87585399892279325</v>
      </c>
      <c r="AL118">
        <f ca="1">IFERROR(IF(Data_Baseline!AK118="","",IF($C$3="On",IF(AL$3&lt;=$B$2,SMALL(Data_Baseline!$C118:$AZ118,COUNTIF(Data_Baseline!$C118:$AZ118,0)+1)/MAX(Data_Baseline!$C118:$AZ118),IF(Data_Baseline!AK118=0,SMALL(Data_Baseline!$C118:$AZ118,COUNTIF(Data_Baseline!$C118:$AZ118,0)+1)/MAX(Data_Baseline!$C118:$AZ118),Data_Baseline!AK118/MAX(Data_Baseline!$C118:$AZ118))),IF(AL$3&lt;=$B$2,SMALL(Data_Baseline!$C118:$AZ118,COUNTIF(Data_Baseline!$C118:$AZ118,0)+1),IF(Data_Baseline!AK118=0,SMALL(Data_Baseline!$C118:$AZ118,COUNTIF(Data_Baseline!$C118:$AZ118,0)+1),Data_Baseline!AK118)))),"")</f>
        <v>0.92692693485626088</v>
      </c>
      <c r="AM118">
        <f ca="1">IFERROR(IF(Data_Baseline!AL118="","",IF($C$3="On",IF(AM$3&lt;=$B$2,SMALL(Data_Baseline!$C118:$AZ118,COUNTIF(Data_Baseline!$C118:$AZ118,0)+1)/MAX(Data_Baseline!$C118:$AZ118),IF(Data_Baseline!AL118=0,SMALL(Data_Baseline!$C118:$AZ118,COUNTIF(Data_Baseline!$C118:$AZ118,0)+1)/MAX(Data_Baseline!$C118:$AZ118),Data_Baseline!AL118/MAX(Data_Baseline!$C118:$AZ118))),IF(AM$3&lt;=$B$2,SMALL(Data_Baseline!$C118:$AZ118,COUNTIF(Data_Baseline!$C118:$AZ118,0)+1),IF(Data_Baseline!AL118=0,SMALL(Data_Baseline!$C118:$AZ118,COUNTIF(Data_Baseline!$C118:$AZ118,0)+1),Data_Baseline!AL118)))),"")</f>
        <v>0.95614411209182426</v>
      </c>
      <c r="AN118">
        <f ca="1">IFERROR(IF(Data_Baseline!AM118="","",IF($C$3="On",IF(AN$3&lt;=$B$2,SMALL(Data_Baseline!$C118:$AZ118,COUNTIF(Data_Baseline!$C118:$AZ118,0)+1)/MAX(Data_Baseline!$C118:$AZ118),IF(Data_Baseline!AM118=0,SMALL(Data_Baseline!$C118:$AZ118,COUNTIF(Data_Baseline!$C118:$AZ118,0)+1)/MAX(Data_Baseline!$C118:$AZ118),Data_Baseline!AM118/MAX(Data_Baseline!$C118:$AZ118))),IF(AN$3&lt;=$B$2,SMALL(Data_Baseline!$C118:$AZ118,COUNTIF(Data_Baseline!$C118:$AZ118,0)+1),IF(Data_Baseline!AM118=0,SMALL(Data_Baseline!$C118:$AZ118,COUNTIF(Data_Baseline!$C118:$AZ118,0)+1),Data_Baseline!AM118)))),"")</f>
        <v>0.97399271481628358</v>
      </c>
      <c r="AO118">
        <f ca="1">IFERROR(IF(Data_Baseline!AN118="","",IF($C$3="On",IF(AO$3&lt;=$B$2,SMALL(Data_Baseline!$C118:$AZ118,COUNTIF(Data_Baseline!$C118:$AZ118,0)+1)/MAX(Data_Baseline!$C118:$AZ118),IF(Data_Baseline!AN118=0,SMALL(Data_Baseline!$C118:$AZ118,COUNTIF(Data_Baseline!$C118:$AZ118,0)+1)/MAX(Data_Baseline!$C118:$AZ118),Data_Baseline!AN118/MAX(Data_Baseline!$C118:$AZ118))),IF(AO$3&lt;=$B$2,SMALL(Data_Baseline!$C118:$AZ118,COUNTIF(Data_Baseline!$C118:$AZ118,0)+1),IF(Data_Baseline!AN118=0,SMALL(Data_Baseline!$C118:$AZ118,COUNTIF(Data_Baseline!$C118:$AZ118,0)+1),Data_Baseline!AN118)))),"")</f>
        <v>0.98614334231834899</v>
      </c>
      <c r="AP118">
        <f ca="1">IFERROR(IF(Data_Baseline!AO118="","",IF($C$3="On",IF(AP$3&lt;=$B$2,SMALL(Data_Baseline!$C118:$AZ118,COUNTIF(Data_Baseline!$C118:$AZ118,0)+1)/MAX(Data_Baseline!$C118:$AZ118),IF(Data_Baseline!AO118=0,SMALL(Data_Baseline!$C118:$AZ118,COUNTIF(Data_Baseline!$C118:$AZ118,0)+1)/MAX(Data_Baseline!$C118:$AZ118),Data_Baseline!AO118/MAX(Data_Baseline!$C118:$AZ118))),IF(AP$3&lt;=$B$2,SMALL(Data_Baseline!$C118:$AZ118,COUNTIF(Data_Baseline!$C118:$AZ118,0)+1),IF(Data_Baseline!AO118=0,SMALL(Data_Baseline!$C118:$AZ118,COUNTIF(Data_Baseline!$C118:$AZ118,0)+1),Data_Baseline!AO118)))),"")</f>
        <v>0.99570454791304208</v>
      </c>
      <c r="AQ118">
        <f ca="1">IFERROR(IF(Data_Baseline!AP118="","",IF($C$3="On",IF(AQ$3&lt;=$B$2,SMALL(Data_Baseline!$C118:$AZ118,COUNTIF(Data_Baseline!$C118:$AZ118,0)+1)/MAX(Data_Baseline!$C118:$AZ118),IF(Data_Baseline!AP118=0,SMALL(Data_Baseline!$C118:$AZ118,COUNTIF(Data_Baseline!$C118:$AZ118,0)+1)/MAX(Data_Baseline!$C118:$AZ118),Data_Baseline!AP118/MAX(Data_Baseline!$C118:$AZ118))),IF(AQ$3&lt;=$B$2,SMALL(Data_Baseline!$C118:$AZ118,COUNTIF(Data_Baseline!$C118:$AZ118,0)+1),IF(Data_Baseline!AP118=0,SMALL(Data_Baseline!$C118:$AZ118,COUNTIF(Data_Baseline!$C118:$AZ118,0)+1),Data_Baseline!AP118)))),"")</f>
        <v>1</v>
      </c>
      <c r="AR118" t="str">
        <f>IFERROR(IF(Data_Baseline!AQ118="","",IF($C$3="On",IF(AR$3&lt;=$B$2,SMALL(Data_Baseline!$C118:$AZ118,COUNTIF(Data_Baseline!$C118:$AZ118,0)+1)/MAX(Data_Baseline!$C118:$AZ118),IF(Data_Baseline!AQ118=0,SMALL(Data_Baseline!$C118:$AZ118,COUNTIF(Data_Baseline!$C118:$AZ118,0)+1)/MAX(Data_Baseline!$C118:$AZ118),Data_Baseline!AQ118/MAX(Data_Baseline!$C118:$AZ118))),IF(AR$3&lt;=$B$2,SMALL(Data_Baseline!$C118:$AZ118,COUNTIF(Data_Baseline!$C118:$AZ118,0)+1),IF(Data_Baseline!AQ118=0,SMALL(Data_Baseline!$C118:$AZ118,COUNTIF(Data_Baseline!$C118:$AZ118,0)+1),Data_Baseline!AQ118)))),"")</f>
        <v/>
      </c>
      <c r="AS118" t="str">
        <f>IFERROR(IF(Data_Baseline!AR118="","",IF($C$3="On",IF(AS$3&lt;=$B$2,SMALL(Data_Baseline!$C118:$AZ118,COUNTIF(Data_Baseline!$C118:$AZ118,0)+1)/MAX(Data_Baseline!$C118:$AZ118),IF(Data_Baseline!AR118=0,SMALL(Data_Baseline!$C118:$AZ118,COUNTIF(Data_Baseline!$C118:$AZ118,0)+1)/MAX(Data_Baseline!$C118:$AZ118),Data_Baseline!AR118/MAX(Data_Baseline!$C118:$AZ118))),IF(AS$3&lt;=$B$2,SMALL(Data_Baseline!$C118:$AZ118,COUNTIF(Data_Baseline!$C118:$AZ118,0)+1),IF(Data_Baseline!AR118=0,SMALL(Data_Baseline!$C118:$AZ118,COUNTIF(Data_Baseline!$C118:$AZ118,0)+1),Data_Baseline!AR118)))),"")</f>
        <v/>
      </c>
      <c r="AT118" t="str">
        <f>IFERROR(IF(Data_Baseline!AS118="","",IF($C$3="On",IF(AT$3&lt;=$B$2,SMALL(Data_Baseline!$C118:$AZ118,COUNTIF(Data_Baseline!$C118:$AZ118,0)+1)/MAX(Data_Baseline!$C118:$AZ118),IF(Data_Baseline!AS118=0,SMALL(Data_Baseline!$C118:$AZ118,COUNTIF(Data_Baseline!$C118:$AZ118,0)+1)/MAX(Data_Baseline!$C118:$AZ118),Data_Baseline!AS118/MAX(Data_Baseline!$C118:$AZ118))),IF(AT$3&lt;=$B$2,SMALL(Data_Baseline!$C118:$AZ118,COUNTIF(Data_Baseline!$C118:$AZ118,0)+1),IF(Data_Baseline!AS118=0,SMALL(Data_Baseline!$C118:$AZ118,COUNTIF(Data_Baseline!$C118:$AZ118,0)+1),Data_Baseline!AS118)))),"")</f>
        <v/>
      </c>
      <c r="AU118" t="str">
        <f>IFERROR(IF(Data_Baseline!AT118="","",IF($C$3="On",IF(AU$3&lt;=$B$2,SMALL(Data_Baseline!$C118:$AZ118,COUNTIF(Data_Baseline!$C118:$AZ118,0)+1)/MAX(Data_Baseline!$C118:$AZ118),IF(Data_Baseline!AT118=0,SMALL(Data_Baseline!$C118:$AZ118,COUNTIF(Data_Baseline!$C118:$AZ118,0)+1)/MAX(Data_Baseline!$C118:$AZ118),Data_Baseline!AT118/MAX(Data_Baseline!$C118:$AZ118))),IF(AU$3&lt;=$B$2,SMALL(Data_Baseline!$C118:$AZ118,COUNTIF(Data_Baseline!$C118:$AZ118,0)+1),IF(Data_Baseline!AT118=0,SMALL(Data_Baseline!$C118:$AZ118,COUNTIF(Data_Baseline!$C118:$AZ118,0)+1),Data_Baseline!AT118)))),"")</f>
        <v/>
      </c>
      <c r="AV118" t="str">
        <f>IFERROR(IF(Data_Baseline!AU118="","",IF($C$3="On",IF(AV$3&lt;=$B$2,SMALL(Data_Baseline!$C118:$AZ118,COUNTIF(Data_Baseline!$C118:$AZ118,0)+1)/MAX(Data_Baseline!$C118:$AZ118),IF(Data_Baseline!AU118=0,SMALL(Data_Baseline!$C118:$AZ118,COUNTIF(Data_Baseline!$C118:$AZ118,0)+1)/MAX(Data_Baseline!$C118:$AZ118),Data_Baseline!AU118/MAX(Data_Baseline!$C118:$AZ118))),IF(AV$3&lt;=$B$2,SMALL(Data_Baseline!$C118:$AZ118,COUNTIF(Data_Baseline!$C118:$AZ118,0)+1),IF(Data_Baseline!AU118=0,SMALL(Data_Baseline!$C118:$AZ118,COUNTIF(Data_Baseline!$C118:$AZ118,0)+1),Data_Baseline!AU118)))),"")</f>
        <v/>
      </c>
      <c r="AW118" t="str">
        <f>IFERROR(IF(Data_Baseline!AV118="","",IF($C$3="On",IF(AW$3&lt;=$B$2,SMALL(Data_Baseline!$C118:$AZ118,COUNTIF(Data_Baseline!$C118:$AZ118,0)+1)/MAX(Data_Baseline!$C118:$AZ118),IF(Data_Baseline!AV118=0,SMALL(Data_Baseline!$C118:$AZ118,COUNTIF(Data_Baseline!$C118:$AZ118,0)+1)/MAX(Data_Baseline!$C118:$AZ118),Data_Baseline!AV118/MAX(Data_Baseline!$C118:$AZ118))),IF(AW$3&lt;=$B$2,SMALL(Data_Baseline!$C118:$AZ118,COUNTIF(Data_Baseline!$C118:$AZ118,0)+1),IF(Data_Baseline!AV118=0,SMALL(Data_Baseline!$C118:$AZ118,COUNTIF(Data_Baseline!$C118:$AZ118,0)+1),Data_Baseline!AV118)))),"")</f>
        <v/>
      </c>
      <c r="AX118" t="str">
        <f>IFERROR(IF(Data_Baseline!AW118="","",IF($C$3="On",IF(AX$3&lt;=$B$2,SMALL(Data_Baseline!$C118:$AZ118,COUNTIF(Data_Baseline!$C118:$AZ118,0)+1)/MAX(Data_Baseline!$C118:$AZ118),IF(Data_Baseline!AW118=0,SMALL(Data_Baseline!$C118:$AZ118,COUNTIF(Data_Baseline!$C118:$AZ118,0)+1)/MAX(Data_Baseline!$C118:$AZ118),Data_Baseline!AW118/MAX(Data_Baseline!$C118:$AZ118))),IF(AX$3&lt;=$B$2,SMALL(Data_Baseline!$C118:$AZ118,COUNTIF(Data_Baseline!$C118:$AZ118,0)+1),IF(Data_Baseline!AW118=0,SMALL(Data_Baseline!$C118:$AZ118,COUNTIF(Data_Baseline!$C118:$AZ118,0)+1),Data_Baseline!AW118)))),"")</f>
        <v/>
      </c>
      <c r="AY118" t="str">
        <f>IFERROR(IF(Data_Baseline!AX118="","",IF($C$3="On",IF(AY$3&lt;=$B$2,SMALL(Data_Baseline!$C118:$AZ118,COUNTIF(Data_Baseline!$C118:$AZ118,0)+1)/MAX(Data_Baseline!$C118:$AZ118),IF(Data_Baseline!AX118=0,SMALL(Data_Baseline!$C118:$AZ118,COUNTIF(Data_Baseline!$C118:$AZ118,0)+1)/MAX(Data_Baseline!$C118:$AZ118),Data_Baseline!AX118/MAX(Data_Baseline!$C118:$AZ118))),IF(AY$3&lt;=$B$2,SMALL(Data_Baseline!$C118:$AZ118,COUNTIF(Data_Baseline!$C118:$AZ118,0)+1),IF(Data_Baseline!AX118=0,SMALL(Data_Baseline!$C118:$AZ118,COUNTIF(Data_Baseline!$C118:$AZ118,0)+1),Data_Baseline!AX118)))),"")</f>
        <v/>
      </c>
      <c r="AZ118" t="str">
        <f>IFERROR(IF(Data_Baseline!AY118="","",IF($C$3="On",IF(AZ$3&lt;=$B$2,SMALL(Data_Baseline!$C118:$AZ118,COUNTIF(Data_Baseline!$C118:$AZ118,0)+1)/MAX(Data_Baseline!$C118:$AZ118),IF(Data_Baseline!AY118=0,SMALL(Data_Baseline!$C118:$AZ118,COUNTIF(Data_Baseline!$C118:$AZ118,0)+1)/MAX(Data_Baseline!$C118:$AZ118),Data_Baseline!AY118/MAX(Data_Baseline!$C118:$AZ118))),IF(AZ$3&lt;=$B$2,SMALL(Data_Baseline!$C118:$AZ118,COUNTIF(Data_Baseline!$C118:$AZ118,0)+1),IF(Data_Baseline!AY118=0,SMALL(Data_Baseline!$C118:$AZ118,COUNTIF(Data_Baseline!$C118:$AZ118,0)+1),Data_Baseline!AY118)))),"")</f>
        <v/>
      </c>
      <c r="BA118" t="str">
        <f>IFERROR(IF(Data_Baseline!AZ118="","",IF($C$3="On",IF(BA$3&lt;=$B$2,SMALL(Data_Baseline!$C118:$AZ118,COUNTIF(Data_Baseline!$C118:$AZ118,0)+1)/MAX(Data_Baseline!$C118:$AZ118),IF(Data_Baseline!AZ118=0,SMALL(Data_Baseline!$C118:$AZ118,COUNTIF(Data_Baseline!$C118:$AZ118,0)+1)/MAX(Data_Baseline!$C118:$AZ118),Data_Baseline!AZ118/MAX(Data_Baseline!$C118:$AZ118))),IF(BA$3&lt;=$B$2,SMALL(Data_Baseline!$C118:$AZ118,COUNTIF(Data_Baseline!$C118:$AZ118,0)+1),IF(Data_Baseline!AZ118=0,SMALL(Data_Baseline!$C118:$AZ118,COUNTIF(Data_Baseline!$C118:$AZ118,0)+1),Data_Baseline!AZ118)))),"")</f>
        <v/>
      </c>
      <c r="BB118" s="79">
        <f ca="1">IF(Data_Initial!BA118="",1,0)</f>
        <v>1</v>
      </c>
      <c r="BC118" t="str">
        <f t="shared" ca="1" si="4"/>
        <v>3N_pspA</v>
      </c>
      <c r="BD118" s="79" t="str">
        <f t="shared" ca="1" si="7"/>
        <v>3N</v>
      </c>
      <c r="BE118" s="79" t="str">
        <f ca="1">Data_Initial!BC118</f>
        <v>pspA</v>
      </c>
      <c r="BF118" s="79" t="str">
        <f ca="1">Data_Initial!BB118</f>
        <v>2_3</v>
      </c>
      <c r="BG118">
        <f ca="1">IFERROR((INDIRECT("Plate"&amp;Data!A118&amp;"_C!"&amp;CHAR(RIGHT(Data!B118,LEN(Data!B118)-1)+65)&amp;CODE(LEFT(Data!B118,1))-58)),"")</f>
        <v>0</v>
      </c>
      <c r="BH118" t="str">
        <f ca="1">Data_Initial!BA118</f>
        <v/>
      </c>
      <c r="BI118">
        <f t="shared" ca="1" si="6"/>
        <v>1.8187328984215886E-4</v>
      </c>
      <c r="BJ118" s="79" t="str">
        <f ca="1">IF(BH118="N",1+MAX($BJ$3:BJ117),"")</f>
        <v/>
      </c>
    </row>
    <row r="119" spans="1:62" x14ac:dyDescent="0.25">
      <c r="A119" s="79">
        <f ca="1">IF(BH119="N","N"&amp;BJ119,IF(BB119=0,"",MAX($A$3:A118)+1))</f>
        <v>109</v>
      </c>
      <c r="B119" s="79" t="str">
        <f ca="1">Data_Initial!A119&amp;C119</f>
        <v>2D6</v>
      </c>
      <c r="C119" s="79" t="str">
        <f ca="1">Data_Initial!B119</f>
        <v>D6</v>
      </c>
      <c r="D119">
        <f ca="1">IFERROR(IF(Data_Baseline!C119="","",IF($C$3="On",IF(D$3&lt;=$B$2,SMALL(Data_Baseline!$C119:$AZ119,COUNTIF(Data_Baseline!$C119:$AZ119,0)+1)/MAX(Data_Baseline!$C119:$AZ119),IF(Data_Baseline!C119=0,SMALL(Data_Baseline!$C119:$AZ119,COUNTIF(Data_Baseline!$C119:$AZ119,0)+1)/MAX(Data_Baseline!$C119:$AZ119),Data_Baseline!C119/MAX(Data_Baseline!$C119:$AZ119))),IF(D$3&lt;=$B$2,SMALL(Data_Baseline!$C119:$AZ119,COUNTIF(Data_Baseline!$C119:$AZ119,0)+1),IF(Data_Baseline!C119=0,SMALL(Data_Baseline!$C119:$AZ119,COUNTIF(Data_Baseline!$C119:$AZ119,0)+1),Data_Baseline!C119)))),"")</f>
        <v>4.5062178349292972E-5</v>
      </c>
      <c r="E119">
        <f ca="1">IFERROR(IF(Data_Baseline!D119="","",IF($C$3="On",IF(E$3&lt;=$B$2,SMALL(Data_Baseline!$C119:$AZ119,COUNTIF(Data_Baseline!$C119:$AZ119,0)+1)/MAX(Data_Baseline!$C119:$AZ119),IF(Data_Baseline!D119=0,SMALL(Data_Baseline!$C119:$AZ119,COUNTIF(Data_Baseline!$C119:$AZ119,0)+1)/MAX(Data_Baseline!$C119:$AZ119),Data_Baseline!D119/MAX(Data_Baseline!$C119:$AZ119))),IF(E$3&lt;=$B$2,SMALL(Data_Baseline!$C119:$AZ119,COUNTIF(Data_Baseline!$C119:$AZ119,0)+1),IF(Data_Baseline!D119=0,SMALL(Data_Baseline!$C119:$AZ119,COUNTIF(Data_Baseline!$C119:$AZ119,0)+1),Data_Baseline!D119)))),"")</f>
        <v>4.5062178349292972E-5</v>
      </c>
      <c r="F119">
        <f ca="1">IFERROR(IF(Data_Baseline!E119="","",IF($C$3="On",IF(F$3&lt;=$B$2,SMALL(Data_Baseline!$C119:$AZ119,COUNTIF(Data_Baseline!$C119:$AZ119,0)+1)/MAX(Data_Baseline!$C119:$AZ119),IF(Data_Baseline!E119=0,SMALL(Data_Baseline!$C119:$AZ119,COUNTIF(Data_Baseline!$C119:$AZ119,0)+1)/MAX(Data_Baseline!$C119:$AZ119),Data_Baseline!E119/MAX(Data_Baseline!$C119:$AZ119))),IF(F$3&lt;=$B$2,SMALL(Data_Baseline!$C119:$AZ119,COUNTIF(Data_Baseline!$C119:$AZ119,0)+1),IF(Data_Baseline!E119=0,SMALL(Data_Baseline!$C119:$AZ119,COUNTIF(Data_Baseline!$C119:$AZ119,0)+1),Data_Baseline!E119)))),"")</f>
        <v>4.5062178349292972E-5</v>
      </c>
      <c r="G119">
        <f ca="1">IFERROR(IF(Data_Baseline!F119="","",IF($C$3="On",IF(G$3&lt;=$B$2,SMALL(Data_Baseline!$C119:$AZ119,COUNTIF(Data_Baseline!$C119:$AZ119,0)+1)/MAX(Data_Baseline!$C119:$AZ119),IF(Data_Baseline!F119=0,SMALL(Data_Baseline!$C119:$AZ119,COUNTIF(Data_Baseline!$C119:$AZ119,0)+1)/MAX(Data_Baseline!$C119:$AZ119),Data_Baseline!F119/MAX(Data_Baseline!$C119:$AZ119))),IF(G$3&lt;=$B$2,SMALL(Data_Baseline!$C119:$AZ119,COUNTIF(Data_Baseline!$C119:$AZ119,0)+1),IF(Data_Baseline!F119=0,SMALL(Data_Baseline!$C119:$AZ119,COUNTIF(Data_Baseline!$C119:$AZ119,0)+1),Data_Baseline!F119)))),"")</f>
        <v>4.5062178349292972E-5</v>
      </c>
      <c r="H119">
        <f ca="1">IFERROR(IF(Data_Baseline!G119="","",IF($C$3="On",IF(H$3&lt;=$B$2,SMALL(Data_Baseline!$C119:$AZ119,COUNTIF(Data_Baseline!$C119:$AZ119,0)+1)/MAX(Data_Baseline!$C119:$AZ119),IF(Data_Baseline!G119=0,SMALL(Data_Baseline!$C119:$AZ119,COUNTIF(Data_Baseline!$C119:$AZ119,0)+1)/MAX(Data_Baseline!$C119:$AZ119),Data_Baseline!G119/MAX(Data_Baseline!$C119:$AZ119))),IF(H$3&lt;=$B$2,SMALL(Data_Baseline!$C119:$AZ119,COUNTIF(Data_Baseline!$C119:$AZ119,0)+1),IF(Data_Baseline!G119=0,SMALL(Data_Baseline!$C119:$AZ119,COUNTIF(Data_Baseline!$C119:$AZ119,0)+1),Data_Baseline!G119)))),"")</f>
        <v>4.5062178349292972E-5</v>
      </c>
      <c r="I119">
        <f ca="1">IFERROR(IF(Data_Baseline!H119="","",IF($C$3="On",IF(I$3&lt;=$B$2,SMALL(Data_Baseline!$C119:$AZ119,COUNTIF(Data_Baseline!$C119:$AZ119,0)+1)/MAX(Data_Baseline!$C119:$AZ119),IF(Data_Baseline!H119=0,SMALL(Data_Baseline!$C119:$AZ119,COUNTIF(Data_Baseline!$C119:$AZ119,0)+1)/MAX(Data_Baseline!$C119:$AZ119),Data_Baseline!H119/MAX(Data_Baseline!$C119:$AZ119))),IF(I$3&lt;=$B$2,SMALL(Data_Baseline!$C119:$AZ119,COUNTIF(Data_Baseline!$C119:$AZ119,0)+1),IF(Data_Baseline!H119=0,SMALL(Data_Baseline!$C119:$AZ119,COUNTIF(Data_Baseline!$C119:$AZ119,0)+1),Data_Baseline!H119)))),"")</f>
        <v>4.5062178349292972E-5</v>
      </c>
      <c r="J119">
        <f ca="1">IFERROR(IF(Data_Baseline!I119="","",IF($C$3="On",IF(J$3&lt;=$B$2,SMALL(Data_Baseline!$C119:$AZ119,COUNTIF(Data_Baseline!$C119:$AZ119,0)+1)/MAX(Data_Baseline!$C119:$AZ119),IF(Data_Baseline!I119=0,SMALL(Data_Baseline!$C119:$AZ119,COUNTIF(Data_Baseline!$C119:$AZ119,0)+1)/MAX(Data_Baseline!$C119:$AZ119),Data_Baseline!I119/MAX(Data_Baseline!$C119:$AZ119))),IF(J$3&lt;=$B$2,SMALL(Data_Baseline!$C119:$AZ119,COUNTIF(Data_Baseline!$C119:$AZ119,0)+1),IF(Data_Baseline!I119=0,SMALL(Data_Baseline!$C119:$AZ119,COUNTIF(Data_Baseline!$C119:$AZ119,0)+1),Data_Baseline!I119)))),"")</f>
        <v>4.5062178349292972E-5</v>
      </c>
      <c r="K119">
        <f ca="1">IFERROR(IF(Data_Baseline!J119="","",IF($C$3="On",IF(K$3&lt;=$B$2,SMALL(Data_Baseline!$C119:$AZ119,COUNTIF(Data_Baseline!$C119:$AZ119,0)+1)/MAX(Data_Baseline!$C119:$AZ119),IF(Data_Baseline!J119=0,SMALL(Data_Baseline!$C119:$AZ119,COUNTIF(Data_Baseline!$C119:$AZ119,0)+1)/MAX(Data_Baseline!$C119:$AZ119),Data_Baseline!J119/MAX(Data_Baseline!$C119:$AZ119))),IF(K$3&lt;=$B$2,SMALL(Data_Baseline!$C119:$AZ119,COUNTIF(Data_Baseline!$C119:$AZ119,0)+1),IF(Data_Baseline!J119=0,SMALL(Data_Baseline!$C119:$AZ119,COUNTIF(Data_Baseline!$C119:$AZ119,0)+1),Data_Baseline!J119)))),"")</f>
        <v>4.5062178349292972E-5</v>
      </c>
      <c r="L119">
        <f ca="1">IFERROR(IF(Data_Baseline!K119="","",IF($C$3="On",IF(L$3&lt;=$B$2,SMALL(Data_Baseline!$C119:$AZ119,COUNTIF(Data_Baseline!$C119:$AZ119,0)+1)/MAX(Data_Baseline!$C119:$AZ119),IF(Data_Baseline!K119=0,SMALL(Data_Baseline!$C119:$AZ119,COUNTIF(Data_Baseline!$C119:$AZ119,0)+1)/MAX(Data_Baseline!$C119:$AZ119),Data_Baseline!K119/MAX(Data_Baseline!$C119:$AZ119))),IF(L$3&lt;=$B$2,SMALL(Data_Baseline!$C119:$AZ119,COUNTIF(Data_Baseline!$C119:$AZ119,0)+1),IF(Data_Baseline!K119=0,SMALL(Data_Baseline!$C119:$AZ119,COUNTIF(Data_Baseline!$C119:$AZ119,0)+1),Data_Baseline!K119)))),"")</f>
        <v>4.5062178349292972E-5</v>
      </c>
      <c r="M119">
        <f ca="1">IFERROR(IF(Data_Baseline!L119="","",IF($C$3="On",IF(M$3&lt;=$B$2,SMALL(Data_Baseline!$C119:$AZ119,COUNTIF(Data_Baseline!$C119:$AZ119,0)+1)/MAX(Data_Baseline!$C119:$AZ119),IF(Data_Baseline!L119=0,SMALL(Data_Baseline!$C119:$AZ119,COUNTIF(Data_Baseline!$C119:$AZ119,0)+1)/MAX(Data_Baseline!$C119:$AZ119),Data_Baseline!L119/MAX(Data_Baseline!$C119:$AZ119))),IF(M$3&lt;=$B$2,SMALL(Data_Baseline!$C119:$AZ119,COUNTIF(Data_Baseline!$C119:$AZ119,0)+1),IF(Data_Baseline!L119=0,SMALL(Data_Baseline!$C119:$AZ119,COUNTIF(Data_Baseline!$C119:$AZ119,0)+1),Data_Baseline!L119)))),"")</f>
        <v>4.5062178349292972E-5</v>
      </c>
      <c r="N119">
        <f ca="1">IFERROR(IF(Data_Baseline!M119="","",IF($C$3="On",IF(N$3&lt;=$B$2,SMALL(Data_Baseline!$C119:$AZ119,COUNTIF(Data_Baseline!$C119:$AZ119,0)+1)/MAX(Data_Baseline!$C119:$AZ119),IF(Data_Baseline!M119=0,SMALL(Data_Baseline!$C119:$AZ119,COUNTIF(Data_Baseline!$C119:$AZ119,0)+1)/MAX(Data_Baseline!$C119:$AZ119),Data_Baseline!M119/MAX(Data_Baseline!$C119:$AZ119))),IF(N$3&lt;=$B$2,SMALL(Data_Baseline!$C119:$AZ119,COUNTIF(Data_Baseline!$C119:$AZ119,0)+1),IF(Data_Baseline!M119=0,SMALL(Data_Baseline!$C119:$AZ119,COUNTIF(Data_Baseline!$C119:$AZ119,0)+1),Data_Baseline!M119)))),"")</f>
        <v>4.5062178349292972E-5</v>
      </c>
      <c r="O119">
        <f ca="1">IFERROR(IF(Data_Baseline!N119="","",IF($C$3="On",IF(O$3&lt;=$B$2,SMALL(Data_Baseline!$C119:$AZ119,COUNTIF(Data_Baseline!$C119:$AZ119,0)+1)/MAX(Data_Baseline!$C119:$AZ119),IF(Data_Baseline!N119=0,SMALL(Data_Baseline!$C119:$AZ119,COUNTIF(Data_Baseline!$C119:$AZ119,0)+1)/MAX(Data_Baseline!$C119:$AZ119),Data_Baseline!N119/MAX(Data_Baseline!$C119:$AZ119))),IF(O$3&lt;=$B$2,SMALL(Data_Baseline!$C119:$AZ119,COUNTIF(Data_Baseline!$C119:$AZ119,0)+1),IF(Data_Baseline!N119=0,SMALL(Data_Baseline!$C119:$AZ119,COUNTIF(Data_Baseline!$C119:$AZ119,0)+1),Data_Baseline!N119)))),"")</f>
        <v>4.5062178349292972E-5</v>
      </c>
      <c r="P119">
        <f ca="1">IFERROR(IF(Data_Baseline!O119="","",IF($C$3="On",IF(P$3&lt;=$B$2,SMALL(Data_Baseline!$C119:$AZ119,COUNTIF(Data_Baseline!$C119:$AZ119,0)+1)/MAX(Data_Baseline!$C119:$AZ119),IF(Data_Baseline!O119=0,SMALL(Data_Baseline!$C119:$AZ119,COUNTIF(Data_Baseline!$C119:$AZ119,0)+1)/MAX(Data_Baseline!$C119:$AZ119),Data_Baseline!O119/MAX(Data_Baseline!$C119:$AZ119))),IF(P$3&lt;=$B$2,SMALL(Data_Baseline!$C119:$AZ119,COUNTIF(Data_Baseline!$C119:$AZ119,0)+1),IF(Data_Baseline!O119=0,SMALL(Data_Baseline!$C119:$AZ119,COUNTIF(Data_Baseline!$C119:$AZ119,0)+1),Data_Baseline!O119)))),"")</f>
        <v>4.5062178349292972E-5</v>
      </c>
      <c r="Q119">
        <f ca="1">IFERROR(IF(Data_Baseline!P119="","",IF($C$3="On",IF(Q$3&lt;=$B$2,SMALL(Data_Baseline!$C119:$AZ119,COUNTIF(Data_Baseline!$C119:$AZ119,0)+1)/MAX(Data_Baseline!$C119:$AZ119),IF(Data_Baseline!P119=0,SMALL(Data_Baseline!$C119:$AZ119,COUNTIF(Data_Baseline!$C119:$AZ119,0)+1)/MAX(Data_Baseline!$C119:$AZ119),Data_Baseline!P119/MAX(Data_Baseline!$C119:$AZ119))),IF(Q$3&lt;=$B$2,SMALL(Data_Baseline!$C119:$AZ119,COUNTIF(Data_Baseline!$C119:$AZ119,0)+1),IF(Data_Baseline!P119=0,SMALL(Data_Baseline!$C119:$AZ119,COUNTIF(Data_Baseline!$C119:$AZ119,0)+1),Data_Baseline!P119)))),"")</f>
        <v>4.5062178349292972E-5</v>
      </c>
      <c r="R119">
        <f ca="1">IFERROR(IF(Data_Baseline!Q119="","",IF($C$3="On",IF(R$3&lt;=$B$2,SMALL(Data_Baseline!$C119:$AZ119,COUNTIF(Data_Baseline!$C119:$AZ119,0)+1)/MAX(Data_Baseline!$C119:$AZ119),IF(Data_Baseline!Q119=0,SMALL(Data_Baseline!$C119:$AZ119,COUNTIF(Data_Baseline!$C119:$AZ119,0)+1)/MAX(Data_Baseline!$C119:$AZ119),Data_Baseline!Q119/MAX(Data_Baseline!$C119:$AZ119))),IF(R$3&lt;=$B$2,SMALL(Data_Baseline!$C119:$AZ119,COUNTIF(Data_Baseline!$C119:$AZ119,0)+1),IF(Data_Baseline!Q119=0,SMALL(Data_Baseline!$C119:$AZ119,COUNTIF(Data_Baseline!$C119:$AZ119,0)+1),Data_Baseline!Q119)))),"")</f>
        <v>4.5062178349292972E-5</v>
      </c>
      <c r="S119">
        <f ca="1">IFERROR(IF(Data_Baseline!R119="","",IF($C$3="On",IF(S$3&lt;=$B$2,SMALL(Data_Baseline!$C119:$AZ119,COUNTIF(Data_Baseline!$C119:$AZ119,0)+1)/MAX(Data_Baseline!$C119:$AZ119),IF(Data_Baseline!R119=0,SMALL(Data_Baseline!$C119:$AZ119,COUNTIF(Data_Baseline!$C119:$AZ119,0)+1)/MAX(Data_Baseline!$C119:$AZ119),Data_Baseline!R119/MAX(Data_Baseline!$C119:$AZ119))),IF(S$3&lt;=$B$2,SMALL(Data_Baseline!$C119:$AZ119,COUNTIF(Data_Baseline!$C119:$AZ119,0)+1),IF(Data_Baseline!R119=0,SMALL(Data_Baseline!$C119:$AZ119,COUNTIF(Data_Baseline!$C119:$AZ119,0)+1),Data_Baseline!R119)))),"")</f>
        <v>4.5062178349292972E-5</v>
      </c>
      <c r="T119">
        <f ca="1">IFERROR(IF(Data_Baseline!S119="","",IF($C$3="On",IF(T$3&lt;=$B$2,SMALL(Data_Baseline!$C119:$AZ119,COUNTIF(Data_Baseline!$C119:$AZ119,0)+1)/MAX(Data_Baseline!$C119:$AZ119),IF(Data_Baseline!S119=0,SMALL(Data_Baseline!$C119:$AZ119,COUNTIF(Data_Baseline!$C119:$AZ119,0)+1)/MAX(Data_Baseline!$C119:$AZ119),Data_Baseline!S119/MAX(Data_Baseline!$C119:$AZ119))),IF(T$3&lt;=$B$2,SMALL(Data_Baseline!$C119:$AZ119,COUNTIF(Data_Baseline!$C119:$AZ119,0)+1),IF(Data_Baseline!S119=0,SMALL(Data_Baseline!$C119:$AZ119,COUNTIF(Data_Baseline!$C119:$AZ119,0)+1),Data_Baseline!S119)))),"")</f>
        <v>4.5062178349292972E-5</v>
      </c>
      <c r="U119">
        <f ca="1">IFERROR(IF(Data_Baseline!T119="","",IF($C$3="On",IF(U$3&lt;=$B$2,SMALL(Data_Baseline!$C119:$AZ119,COUNTIF(Data_Baseline!$C119:$AZ119,0)+1)/MAX(Data_Baseline!$C119:$AZ119),IF(Data_Baseline!T119=0,SMALL(Data_Baseline!$C119:$AZ119,COUNTIF(Data_Baseline!$C119:$AZ119,0)+1)/MAX(Data_Baseline!$C119:$AZ119),Data_Baseline!T119/MAX(Data_Baseline!$C119:$AZ119))),IF(U$3&lt;=$B$2,SMALL(Data_Baseline!$C119:$AZ119,COUNTIF(Data_Baseline!$C119:$AZ119,0)+1),IF(Data_Baseline!T119=0,SMALL(Data_Baseline!$C119:$AZ119,COUNTIF(Data_Baseline!$C119:$AZ119,0)+1),Data_Baseline!T119)))),"")</f>
        <v>4.5062178349292972E-5</v>
      </c>
      <c r="V119">
        <f ca="1">IFERROR(IF(Data_Baseline!U119="","",IF($C$3="On",IF(V$3&lt;=$B$2,SMALL(Data_Baseline!$C119:$AZ119,COUNTIF(Data_Baseline!$C119:$AZ119,0)+1)/MAX(Data_Baseline!$C119:$AZ119),IF(Data_Baseline!U119=0,SMALL(Data_Baseline!$C119:$AZ119,COUNTIF(Data_Baseline!$C119:$AZ119,0)+1)/MAX(Data_Baseline!$C119:$AZ119),Data_Baseline!U119/MAX(Data_Baseline!$C119:$AZ119))),IF(V$3&lt;=$B$2,SMALL(Data_Baseline!$C119:$AZ119,COUNTIF(Data_Baseline!$C119:$AZ119,0)+1),IF(Data_Baseline!U119=0,SMALL(Data_Baseline!$C119:$AZ119,COUNTIF(Data_Baseline!$C119:$AZ119,0)+1),Data_Baseline!U119)))),"")</f>
        <v>4.5062178349292972E-5</v>
      </c>
      <c r="W119">
        <f ca="1">IFERROR(IF(Data_Baseline!V119="","",IF($C$3="On",IF(W$3&lt;=$B$2,SMALL(Data_Baseline!$C119:$AZ119,COUNTIF(Data_Baseline!$C119:$AZ119,0)+1)/MAX(Data_Baseline!$C119:$AZ119),IF(Data_Baseline!V119=0,SMALL(Data_Baseline!$C119:$AZ119,COUNTIF(Data_Baseline!$C119:$AZ119,0)+1)/MAX(Data_Baseline!$C119:$AZ119),Data_Baseline!V119/MAX(Data_Baseline!$C119:$AZ119))),IF(W$3&lt;=$B$2,SMALL(Data_Baseline!$C119:$AZ119,COUNTIF(Data_Baseline!$C119:$AZ119,0)+1),IF(Data_Baseline!V119=0,SMALL(Data_Baseline!$C119:$AZ119,COUNTIF(Data_Baseline!$C119:$AZ119,0)+1),Data_Baseline!V119)))),"")</f>
        <v>4.5062178349292972E-5</v>
      </c>
      <c r="X119">
        <f ca="1">IFERROR(IF(Data_Baseline!W119="","",IF($C$3="On",IF(X$3&lt;=$B$2,SMALL(Data_Baseline!$C119:$AZ119,COUNTIF(Data_Baseline!$C119:$AZ119,0)+1)/MAX(Data_Baseline!$C119:$AZ119),IF(Data_Baseline!W119=0,SMALL(Data_Baseline!$C119:$AZ119,COUNTIF(Data_Baseline!$C119:$AZ119,0)+1)/MAX(Data_Baseline!$C119:$AZ119),Data_Baseline!W119/MAX(Data_Baseline!$C119:$AZ119))),IF(X$3&lt;=$B$2,SMALL(Data_Baseline!$C119:$AZ119,COUNTIF(Data_Baseline!$C119:$AZ119,0)+1),IF(Data_Baseline!W119=0,SMALL(Data_Baseline!$C119:$AZ119,COUNTIF(Data_Baseline!$C119:$AZ119,0)+1),Data_Baseline!W119)))),"")</f>
        <v>4.5062178349292972E-5</v>
      </c>
      <c r="Y119">
        <f ca="1">IFERROR(IF(Data_Baseline!X119="","",IF($C$3="On",IF(Y$3&lt;=$B$2,SMALL(Data_Baseline!$C119:$AZ119,COUNTIF(Data_Baseline!$C119:$AZ119,0)+1)/MAX(Data_Baseline!$C119:$AZ119),IF(Data_Baseline!X119=0,SMALL(Data_Baseline!$C119:$AZ119,COUNTIF(Data_Baseline!$C119:$AZ119,0)+1)/MAX(Data_Baseline!$C119:$AZ119),Data_Baseline!X119/MAX(Data_Baseline!$C119:$AZ119))),IF(Y$3&lt;=$B$2,SMALL(Data_Baseline!$C119:$AZ119,COUNTIF(Data_Baseline!$C119:$AZ119,0)+1),IF(Data_Baseline!X119=0,SMALL(Data_Baseline!$C119:$AZ119,COUNTIF(Data_Baseline!$C119:$AZ119,0)+1),Data_Baseline!X119)))),"")</f>
        <v>4.5062178349292972E-5</v>
      </c>
      <c r="Z119">
        <f ca="1">IFERROR(IF(Data_Baseline!Y119="","",IF($C$3="On",IF(Z$3&lt;=$B$2,SMALL(Data_Baseline!$C119:$AZ119,COUNTIF(Data_Baseline!$C119:$AZ119,0)+1)/MAX(Data_Baseline!$C119:$AZ119),IF(Data_Baseline!Y119=0,SMALL(Data_Baseline!$C119:$AZ119,COUNTIF(Data_Baseline!$C119:$AZ119,0)+1)/MAX(Data_Baseline!$C119:$AZ119),Data_Baseline!Y119/MAX(Data_Baseline!$C119:$AZ119))),IF(Z$3&lt;=$B$2,SMALL(Data_Baseline!$C119:$AZ119,COUNTIF(Data_Baseline!$C119:$AZ119,0)+1),IF(Data_Baseline!Y119=0,SMALL(Data_Baseline!$C119:$AZ119,COUNTIF(Data_Baseline!$C119:$AZ119,0)+1),Data_Baseline!Y119)))),"")</f>
        <v>2.1943721182880673E-3</v>
      </c>
      <c r="AA119">
        <f ca="1">IFERROR(IF(Data_Baseline!Z119="","",IF($C$3="On",IF(AA$3&lt;=$B$2,SMALL(Data_Baseline!$C119:$AZ119,COUNTIF(Data_Baseline!$C119:$AZ119,0)+1)/MAX(Data_Baseline!$C119:$AZ119),IF(Data_Baseline!Z119=0,SMALL(Data_Baseline!$C119:$AZ119,COUNTIF(Data_Baseline!$C119:$AZ119,0)+1)/MAX(Data_Baseline!$C119:$AZ119),Data_Baseline!Z119/MAX(Data_Baseline!$C119:$AZ119))),IF(AA$3&lt;=$B$2,SMALL(Data_Baseline!$C119:$AZ119,COUNTIF(Data_Baseline!$C119:$AZ119,0)+1),IF(Data_Baseline!Z119=0,SMALL(Data_Baseline!$C119:$AZ119,COUNTIF(Data_Baseline!$C119:$AZ119,0)+1),Data_Baseline!Z119)))),"")</f>
        <v>6.8404694222174624E-3</v>
      </c>
      <c r="AB119">
        <f ca="1">IFERROR(IF(Data_Baseline!AA119="","",IF($C$3="On",IF(AB$3&lt;=$B$2,SMALL(Data_Baseline!$C119:$AZ119,COUNTIF(Data_Baseline!$C119:$AZ119,0)+1)/MAX(Data_Baseline!$C119:$AZ119),IF(Data_Baseline!AA119=0,SMALL(Data_Baseline!$C119:$AZ119,COUNTIF(Data_Baseline!$C119:$AZ119,0)+1)/MAX(Data_Baseline!$C119:$AZ119),Data_Baseline!AA119/MAX(Data_Baseline!$C119:$AZ119))),IF(AB$3&lt;=$B$2,SMALL(Data_Baseline!$C119:$AZ119,COUNTIF(Data_Baseline!$C119:$AZ119,0)+1),IF(Data_Baseline!AA119=0,SMALL(Data_Baseline!$C119:$AZ119,COUNTIF(Data_Baseline!$C119:$AZ119,0)+1),Data_Baseline!AA119)))),"")</f>
        <v>1.601397012763087E-2</v>
      </c>
      <c r="AC119">
        <f ca="1">IFERROR(IF(Data_Baseline!AB119="","",IF($C$3="On",IF(AC$3&lt;=$B$2,SMALL(Data_Baseline!$C119:$AZ119,COUNTIF(Data_Baseline!$C119:$AZ119,0)+1)/MAX(Data_Baseline!$C119:$AZ119),IF(Data_Baseline!AB119=0,SMALL(Data_Baseline!$C119:$AZ119,COUNTIF(Data_Baseline!$C119:$AZ119,0)+1)/MAX(Data_Baseline!$C119:$AZ119),Data_Baseline!AB119/MAX(Data_Baseline!$C119:$AZ119))),IF(AC$3&lt;=$B$2,SMALL(Data_Baseline!$C119:$AZ119,COUNTIF(Data_Baseline!$C119:$AZ119,0)+1),IF(Data_Baseline!AB119=0,SMALL(Data_Baseline!$C119:$AZ119,COUNTIF(Data_Baseline!$C119:$AZ119,0)+1),Data_Baseline!AB119)))),"")</f>
        <v>3.3734661735490924E-2</v>
      </c>
      <c r="AD119">
        <f ca="1">IFERROR(IF(Data_Baseline!AC119="","",IF($C$3="On",IF(AD$3&lt;=$B$2,SMALL(Data_Baseline!$C119:$AZ119,COUNTIF(Data_Baseline!$C119:$AZ119,0)+1)/MAX(Data_Baseline!$C119:$AZ119),IF(Data_Baseline!AC119=0,SMALL(Data_Baseline!$C119:$AZ119,COUNTIF(Data_Baseline!$C119:$AZ119,0)+1)/MAX(Data_Baseline!$C119:$AZ119),Data_Baseline!AC119/MAX(Data_Baseline!$C119:$AZ119))),IF(AD$3&lt;=$B$2,SMALL(Data_Baseline!$C119:$AZ119,COUNTIF(Data_Baseline!$C119:$AZ119,0)+1),IF(Data_Baseline!AC119=0,SMALL(Data_Baseline!$C119:$AZ119,COUNTIF(Data_Baseline!$C119:$AZ119,0)+1),Data_Baseline!AC119)))),"")</f>
        <v>6.7127313653491866E-2</v>
      </c>
      <c r="AE119">
        <f ca="1">IFERROR(IF(Data_Baseline!AD119="","",IF($C$3="On",IF(AE$3&lt;=$B$2,SMALL(Data_Baseline!$C119:$AZ119,COUNTIF(Data_Baseline!$C119:$AZ119,0)+1)/MAX(Data_Baseline!$C119:$AZ119),IF(Data_Baseline!AD119=0,SMALL(Data_Baseline!$C119:$AZ119,COUNTIF(Data_Baseline!$C119:$AZ119,0)+1)/MAX(Data_Baseline!$C119:$AZ119),Data_Baseline!AD119/MAX(Data_Baseline!$C119:$AZ119))),IF(AE$3&lt;=$B$2,SMALL(Data_Baseline!$C119:$AZ119,COUNTIF(Data_Baseline!$C119:$AZ119,0)+1),IF(Data_Baseline!AD119=0,SMALL(Data_Baseline!$C119:$AZ119,COUNTIF(Data_Baseline!$C119:$AZ119,0)+1),Data_Baseline!AD119)))),"")</f>
        <v>0.12723493629947069</v>
      </c>
      <c r="AF119">
        <f ca="1">IFERROR(IF(Data_Baseline!AE119="","",IF($C$3="On",IF(AF$3&lt;=$B$2,SMALL(Data_Baseline!$C119:$AZ119,COUNTIF(Data_Baseline!$C119:$AZ119,0)+1)/MAX(Data_Baseline!$C119:$AZ119),IF(Data_Baseline!AE119=0,SMALL(Data_Baseline!$C119:$AZ119,COUNTIF(Data_Baseline!$C119:$AZ119,0)+1)/MAX(Data_Baseline!$C119:$AZ119),Data_Baseline!AE119/MAX(Data_Baseline!$C119:$AZ119))),IF(AF$3&lt;=$B$2,SMALL(Data_Baseline!$C119:$AZ119,COUNTIF(Data_Baseline!$C119:$AZ119,0)+1),IF(Data_Baseline!AE119=0,SMALL(Data_Baseline!$C119:$AZ119,COUNTIF(Data_Baseline!$C119:$AZ119,0)+1),Data_Baseline!AE119)))),"")</f>
        <v>0.22636660291743391</v>
      </c>
      <c r="AG119">
        <f ca="1">IFERROR(IF(Data_Baseline!AF119="","",IF($C$3="On",IF(AG$3&lt;=$B$2,SMALL(Data_Baseline!$C119:$AZ119,COUNTIF(Data_Baseline!$C119:$AZ119,0)+1)/MAX(Data_Baseline!$C119:$AZ119),IF(Data_Baseline!AF119=0,SMALL(Data_Baseline!$C119:$AZ119,COUNTIF(Data_Baseline!$C119:$AZ119,0)+1)/MAX(Data_Baseline!$C119:$AZ119),Data_Baseline!AF119/MAX(Data_Baseline!$C119:$AZ119))),IF(AG$3&lt;=$B$2,SMALL(Data_Baseline!$C119:$AZ119,COUNTIF(Data_Baseline!$C119:$AZ119,0)+1),IF(Data_Baseline!AF119=0,SMALL(Data_Baseline!$C119:$AZ119,COUNTIF(Data_Baseline!$C119:$AZ119,0)+1),Data_Baseline!AF119)))),"")</f>
        <v>0.36634093568797299</v>
      </c>
      <c r="AH119">
        <f ca="1">IFERROR(IF(Data_Baseline!AG119="","",IF($C$3="On",IF(AH$3&lt;=$B$2,SMALL(Data_Baseline!$C119:$AZ119,COUNTIF(Data_Baseline!$C119:$AZ119,0)+1)/MAX(Data_Baseline!$C119:$AZ119),IF(Data_Baseline!AG119=0,SMALL(Data_Baseline!$C119:$AZ119,COUNTIF(Data_Baseline!$C119:$AZ119,0)+1)/MAX(Data_Baseline!$C119:$AZ119),Data_Baseline!AG119/MAX(Data_Baseline!$C119:$AZ119))),IF(AH$3&lt;=$B$2,SMALL(Data_Baseline!$C119:$AZ119,COUNTIF(Data_Baseline!$C119:$AZ119,0)+1),IF(Data_Baseline!AG119=0,SMALL(Data_Baseline!$C119:$AZ119,COUNTIF(Data_Baseline!$C119:$AZ119,0)+1),Data_Baseline!AG119)))),"")</f>
        <v>0.52679028847193821</v>
      </c>
      <c r="AI119">
        <f ca="1">IFERROR(IF(Data_Baseline!AH119="","",IF($C$3="On",IF(AI$3&lt;=$B$2,SMALL(Data_Baseline!$C119:$AZ119,COUNTIF(Data_Baseline!$C119:$AZ119,0)+1)/MAX(Data_Baseline!$C119:$AZ119),IF(Data_Baseline!AH119=0,SMALL(Data_Baseline!$C119:$AZ119,COUNTIF(Data_Baseline!$C119:$AZ119,0)+1)/MAX(Data_Baseline!$C119:$AZ119),Data_Baseline!AH119/MAX(Data_Baseline!$C119:$AZ119))),IF(AI$3&lt;=$B$2,SMALL(Data_Baseline!$C119:$AZ119,COUNTIF(Data_Baseline!$C119:$AZ119,0)+1),IF(Data_Baseline!AH119=0,SMALL(Data_Baseline!$C119:$AZ119,COUNTIF(Data_Baseline!$C119:$AZ119,0)+1),Data_Baseline!AH119)))),"")</f>
        <v>0.67917990027803921</v>
      </c>
      <c r="AJ119">
        <f ca="1">IFERROR(IF(Data_Baseline!AI119="","",IF($C$3="On",IF(AJ$3&lt;=$B$2,SMALL(Data_Baseline!$C119:$AZ119,COUNTIF(Data_Baseline!$C119:$AZ119,0)+1)/MAX(Data_Baseline!$C119:$AZ119),IF(Data_Baseline!AI119=0,SMALL(Data_Baseline!$C119:$AZ119,COUNTIF(Data_Baseline!$C119:$AZ119,0)+1)/MAX(Data_Baseline!$C119:$AZ119),Data_Baseline!AI119/MAX(Data_Baseline!$C119:$AZ119))),IF(AJ$3&lt;=$B$2,SMALL(Data_Baseline!$C119:$AZ119,COUNTIF(Data_Baseline!$C119:$AZ119,0)+1),IF(Data_Baseline!AI119=0,SMALL(Data_Baseline!$C119:$AZ119,COUNTIF(Data_Baseline!$C119:$AZ119,0)+1),Data_Baseline!AI119)))),"")</f>
        <v>0.79884756579085137</v>
      </c>
      <c r="AK119">
        <f ca="1">IFERROR(IF(Data_Baseline!AJ119="","",IF($C$3="On",IF(AK$3&lt;=$B$2,SMALL(Data_Baseline!$C119:$AZ119,COUNTIF(Data_Baseline!$C119:$AZ119,0)+1)/MAX(Data_Baseline!$C119:$AZ119),IF(Data_Baseline!AJ119=0,SMALL(Data_Baseline!$C119:$AZ119,COUNTIF(Data_Baseline!$C119:$AZ119,0)+1)/MAX(Data_Baseline!$C119:$AZ119),Data_Baseline!AJ119/MAX(Data_Baseline!$C119:$AZ119))),IF(AK$3&lt;=$B$2,SMALL(Data_Baseline!$C119:$AZ119,COUNTIF(Data_Baseline!$C119:$AZ119,0)+1),IF(Data_Baseline!AJ119=0,SMALL(Data_Baseline!$C119:$AZ119,COUNTIF(Data_Baseline!$C119:$AZ119,0)+1),Data_Baseline!AJ119)))),"")</f>
        <v>0.88136839530396749</v>
      </c>
      <c r="AL119">
        <f ca="1">IFERROR(IF(Data_Baseline!AK119="","",IF($C$3="On",IF(AL$3&lt;=$B$2,SMALL(Data_Baseline!$C119:$AZ119,COUNTIF(Data_Baseline!$C119:$AZ119,0)+1)/MAX(Data_Baseline!$C119:$AZ119),IF(Data_Baseline!AK119=0,SMALL(Data_Baseline!$C119:$AZ119,COUNTIF(Data_Baseline!$C119:$AZ119,0)+1)/MAX(Data_Baseline!$C119:$AZ119),Data_Baseline!AK119/MAX(Data_Baseline!$C119:$AZ119))),IF(AL$3&lt;=$B$2,SMALL(Data_Baseline!$C119:$AZ119,COUNTIF(Data_Baseline!$C119:$AZ119,0)+1),IF(Data_Baseline!AK119=0,SMALL(Data_Baseline!$C119:$AZ119,COUNTIF(Data_Baseline!$C119:$AZ119,0)+1),Data_Baseline!AK119)))),"")</f>
        <v>0.93110213135972364</v>
      </c>
      <c r="AM119">
        <f ca="1">IFERROR(IF(Data_Baseline!AL119="","",IF($C$3="On",IF(AM$3&lt;=$B$2,SMALL(Data_Baseline!$C119:$AZ119,COUNTIF(Data_Baseline!$C119:$AZ119,0)+1)/MAX(Data_Baseline!$C119:$AZ119),IF(Data_Baseline!AL119=0,SMALL(Data_Baseline!$C119:$AZ119,COUNTIF(Data_Baseline!$C119:$AZ119,0)+1)/MAX(Data_Baseline!$C119:$AZ119),Data_Baseline!AL119/MAX(Data_Baseline!$C119:$AZ119))),IF(AM$3&lt;=$B$2,SMALL(Data_Baseline!$C119:$AZ119,COUNTIF(Data_Baseline!$C119:$AZ119,0)+1),IF(Data_Baseline!AL119=0,SMALL(Data_Baseline!$C119:$AZ119,COUNTIF(Data_Baseline!$C119:$AZ119,0)+1),Data_Baseline!AL119)))),"")</f>
        <v>0.95993017565871364</v>
      </c>
      <c r="AN119">
        <f ca="1">IFERROR(IF(Data_Baseline!AM119="","",IF($C$3="On",IF(AN$3&lt;=$B$2,SMALL(Data_Baseline!$C119:$AZ119,COUNTIF(Data_Baseline!$C119:$AZ119,0)+1)/MAX(Data_Baseline!$C119:$AZ119),IF(Data_Baseline!AM119=0,SMALL(Data_Baseline!$C119:$AZ119,COUNTIF(Data_Baseline!$C119:$AZ119,0)+1)/MAX(Data_Baseline!$C119:$AZ119),Data_Baseline!AM119/MAX(Data_Baseline!$C119:$AZ119))),IF(AN$3&lt;=$B$2,SMALL(Data_Baseline!$C119:$AZ119,COUNTIF(Data_Baseline!$C119:$AZ119,0)+1),IF(Data_Baseline!AM119=0,SMALL(Data_Baseline!$C119:$AZ119,COUNTIF(Data_Baseline!$C119:$AZ119,0)+1),Data_Baseline!AM119)))),"")</f>
        <v>0.97726161901762398</v>
      </c>
      <c r="AO119">
        <f ca="1">IFERROR(IF(Data_Baseline!AN119="","",IF($C$3="On",IF(AO$3&lt;=$B$2,SMALL(Data_Baseline!$C119:$AZ119,COUNTIF(Data_Baseline!$C119:$AZ119,0)+1)/MAX(Data_Baseline!$C119:$AZ119),IF(Data_Baseline!AN119=0,SMALL(Data_Baseline!$C119:$AZ119,COUNTIF(Data_Baseline!$C119:$AZ119,0)+1)/MAX(Data_Baseline!$C119:$AZ119),Data_Baseline!AN119/MAX(Data_Baseline!$C119:$AZ119))),IF(AO$3&lt;=$B$2,SMALL(Data_Baseline!$C119:$AZ119,COUNTIF(Data_Baseline!$C119:$AZ119,0)+1),IF(Data_Baseline!AN119=0,SMALL(Data_Baseline!$C119:$AZ119,COUNTIF(Data_Baseline!$C119:$AZ119,0)+1),Data_Baseline!AN119)))),"")</f>
        <v>0.98891185027957929</v>
      </c>
      <c r="AP119">
        <f ca="1">IFERROR(IF(Data_Baseline!AO119="","",IF($C$3="On",IF(AP$3&lt;=$B$2,SMALL(Data_Baseline!$C119:$AZ119,COUNTIF(Data_Baseline!$C119:$AZ119,0)+1)/MAX(Data_Baseline!$C119:$AZ119),IF(Data_Baseline!AO119=0,SMALL(Data_Baseline!$C119:$AZ119,COUNTIF(Data_Baseline!$C119:$AZ119,0)+1)/MAX(Data_Baseline!$C119:$AZ119),Data_Baseline!AO119/MAX(Data_Baseline!$C119:$AZ119))),IF(AP$3&lt;=$B$2,SMALL(Data_Baseline!$C119:$AZ119,COUNTIF(Data_Baseline!$C119:$AZ119,0)+1),IF(Data_Baseline!AO119=0,SMALL(Data_Baseline!$C119:$AZ119,COUNTIF(Data_Baseline!$C119:$AZ119,0)+1),Data_Baseline!AO119)))),"")</f>
        <v>0.99672065703228307</v>
      </c>
      <c r="AQ119">
        <f ca="1">IFERROR(IF(Data_Baseline!AP119="","",IF($C$3="On",IF(AQ$3&lt;=$B$2,SMALL(Data_Baseline!$C119:$AZ119,COUNTIF(Data_Baseline!$C119:$AZ119,0)+1)/MAX(Data_Baseline!$C119:$AZ119),IF(Data_Baseline!AP119=0,SMALL(Data_Baseline!$C119:$AZ119,COUNTIF(Data_Baseline!$C119:$AZ119,0)+1)/MAX(Data_Baseline!$C119:$AZ119),Data_Baseline!AP119/MAX(Data_Baseline!$C119:$AZ119))),IF(AQ$3&lt;=$B$2,SMALL(Data_Baseline!$C119:$AZ119,COUNTIF(Data_Baseline!$C119:$AZ119,0)+1),IF(Data_Baseline!AP119=0,SMALL(Data_Baseline!$C119:$AZ119,COUNTIF(Data_Baseline!$C119:$AZ119,0)+1),Data_Baseline!AP119)))),"")</f>
        <v>1</v>
      </c>
      <c r="AR119" t="str">
        <f>IFERROR(IF(Data_Baseline!AQ119="","",IF($C$3="On",IF(AR$3&lt;=$B$2,SMALL(Data_Baseline!$C119:$AZ119,COUNTIF(Data_Baseline!$C119:$AZ119,0)+1)/MAX(Data_Baseline!$C119:$AZ119),IF(Data_Baseline!AQ119=0,SMALL(Data_Baseline!$C119:$AZ119,COUNTIF(Data_Baseline!$C119:$AZ119,0)+1)/MAX(Data_Baseline!$C119:$AZ119),Data_Baseline!AQ119/MAX(Data_Baseline!$C119:$AZ119))),IF(AR$3&lt;=$B$2,SMALL(Data_Baseline!$C119:$AZ119,COUNTIF(Data_Baseline!$C119:$AZ119,0)+1),IF(Data_Baseline!AQ119=0,SMALL(Data_Baseline!$C119:$AZ119,COUNTIF(Data_Baseline!$C119:$AZ119,0)+1),Data_Baseline!AQ119)))),"")</f>
        <v/>
      </c>
      <c r="AS119" t="str">
        <f>IFERROR(IF(Data_Baseline!AR119="","",IF($C$3="On",IF(AS$3&lt;=$B$2,SMALL(Data_Baseline!$C119:$AZ119,COUNTIF(Data_Baseline!$C119:$AZ119,0)+1)/MAX(Data_Baseline!$C119:$AZ119),IF(Data_Baseline!AR119=0,SMALL(Data_Baseline!$C119:$AZ119,COUNTIF(Data_Baseline!$C119:$AZ119,0)+1)/MAX(Data_Baseline!$C119:$AZ119),Data_Baseline!AR119/MAX(Data_Baseline!$C119:$AZ119))),IF(AS$3&lt;=$B$2,SMALL(Data_Baseline!$C119:$AZ119,COUNTIF(Data_Baseline!$C119:$AZ119,0)+1),IF(Data_Baseline!AR119=0,SMALL(Data_Baseline!$C119:$AZ119,COUNTIF(Data_Baseline!$C119:$AZ119,0)+1),Data_Baseline!AR119)))),"")</f>
        <v/>
      </c>
      <c r="AT119" t="str">
        <f>IFERROR(IF(Data_Baseline!AS119="","",IF($C$3="On",IF(AT$3&lt;=$B$2,SMALL(Data_Baseline!$C119:$AZ119,COUNTIF(Data_Baseline!$C119:$AZ119,0)+1)/MAX(Data_Baseline!$C119:$AZ119),IF(Data_Baseline!AS119=0,SMALL(Data_Baseline!$C119:$AZ119,COUNTIF(Data_Baseline!$C119:$AZ119,0)+1)/MAX(Data_Baseline!$C119:$AZ119),Data_Baseline!AS119/MAX(Data_Baseline!$C119:$AZ119))),IF(AT$3&lt;=$B$2,SMALL(Data_Baseline!$C119:$AZ119,COUNTIF(Data_Baseline!$C119:$AZ119,0)+1),IF(Data_Baseline!AS119=0,SMALL(Data_Baseline!$C119:$AZ119,COUNTIF(Data_Baseline!$C119:$AZ119,0)+1),Data_Baseline!AS119)))),"")</f>
        <v/>
      </c>
      <c r="AU119" t="str">
        <f>IFERROR(IF(Data_Baseline!AT119="","",IF($C$3="On",IF(AU$3&lt;=$B$2,SMALL(Data_Baseline!$C119:$AZ119,COUNTIF(Data_Baseline!$C119:$AZ119,0)+1)/MAX(Data_Baseline!$C119:$AZ119),IF(Data_Baseline!AT119=0,SMALL(Data_Baseline!$C119:$AZ119,COUNTIF(Data_Baseline!$C119:$AZ119,0)+1)/MAX(Data_Baseline!$C119:$AZ119),Data_Baseline!AT119/MAX(Data_Baseline!$C119:$AZ119))),IF(AU$3&lt;=$B$2,SMALL(Data_Baseline!$C119:$AZ119,COUNTIF(Data_Baseline!$C119:$AZ119,0)+1),IF(Data_Baseline!AT119=0,SMALL(Data_Baseline!$C119:$AZ119,COUNTIF(Data_Baseline!$C119:$AZ119,0)+1),Data_Baseline!AT119)))),"")</f>
        <v/>
      </c>
      <c r="AV119" t="str">
        <f>IFERROR(IF(Data_Baseline!AU119="","",IF($C$3="On",IF(AV$3&lt;=$B$2,SMALL(Data_Baseline!$C119:$AZ119,COUNTIF(Data_Baseline!$C119:$AZ119,0)+1)/MAX(Data_Baseline!$C119:$AZ119),IF(Data_Baseline!AU119=0,SMALL(Data_Baseline!$C119:$AZ119,COUNTIF(Data_Baseline!$C119:$AZ119,0)+1)/MAX(Data_Baseline!$C119:$AZ119),Data_Baseline!AU119/MAX(Data_Baseline!$C119:$AZ119))),IF(AV$3&lt;=$B$2,SMALL(Data_Baseline!$C119:$AZ119,COUNTIF(Data_Baseline!$C119:$AZ119,0)+1),IF(Data_Baseline!AU119=0,SMALL(Data_Baseline!$C119:$AZ119,COUNTIF(Data_Baseline!$C119:$AZ119,0)+1),Data_Baseline!AU119)))),"")</f>
        <v/>
      </c>
      <c r="AW119" t="str">
        <f>IFERROR(IF(Data_Baseline!AV119="","",IF($C$3="On",IF(AW$3&lt;=$B$2,SMALL(Data_Baseline!$C119:$AZ119,COUNTIF(Data_Baseline!$C119:$AZ119,0)+1)/MAX(Data_Baseline!$C119:$AZ119),IF(Data_Baseline!AV119=0,SMALL(Data_Baseline!$C119:$AZ119,COUNTIF(Data_Baseline!$C119:$AZ119,0)+1)/MAX(Data_Baseline!$C119:$AZ119),Data_Baseline!AV119/MAX(Data_Baseline!$C119:$AZ119))),IF(AW$3&lt;=$B$2,SMALL(Data_Baseline!$C119:$AZ119,COUNTIF(Data_Baseline!$C119:$AZ119,0)+1),IF(Data_Baseline!AV119=0,SMALL(Data_Baseline!$C119:$AZ119,COUNTIF(Data_Baseline!$C119:$AZ119,0)+1),Data_Baseline!AV119)))),"")</f>
        <v/>
      </c>
      <c r="AX119" t="str">
        <f>IFERROR(IF(Data_Baseline!AW119="","",IF($C$3="On",IF(AX$3&lt;=$B$2,SMALL(Data_Baseline!$C119:$AZ119,COUNTIF(Data_Baseline!$C119:$AZ119,0)+1)/MAX(Data_Baseline!$C119:$AZ119),IF(Data_Baseline!AW119=0,SMALL(Data_Baseline!$C119:$AZ119,COUNTIF(Data_Baseline!$C119:$AZ119,0)+1)/MAX(Data_Baseline!$C119:$AZ119),Data_Baseline!AW119/MAX(Data_Baseline!$C119:$AZ119))),IF(AX$3&lt;=$B$2,SMALL(Data_Baseline!$C119:$AZ119,COUNTIF(Data_Baseline!$C119:$AZ119,0)+1),IF(Data_Baseline!AW119=0,SMALL(Data_Baseline!$C119:$AZ119,COUNTIF(Data_Baseline!$C119:$AZ119,0)+1),Data_Baseline!AW119)))),"")</f>
        <v/>
      </c>
      <c r="AY119" t="str">
        <f>IFERROR(IF(Data_Baseline!AX119="","",IF($C$3="On",IF(AY$3&lt;=$B$2,SMALL(Data_Baseline!$C119:$AZ119,COUNTIF(Data_Baseline!$C119:$AZ119,0)+1)/MAX(Data_Baseline!$C119:$AZ119),IF(Data_Baseline!AX119=0,SMALL(Data_Baseline!$C119:$AZ119,COUNTIF(Data_Baseline!$C119:$AZ119,0)+1)/MAX(Data_Baseline!$C119:$AZ119),Data_Baseline!AX119/MAX(Data_Baseline!$C119:$AZ119))),IF(AY$3&lt;=$B$2,SMALL(Data_Baseline!$C119:$AZ119,COUNTIF(Data_Baseline!$C119:$AZ119,0)+1),IF(Data_Baseline!AX119=0,SMALL(Data_Baseline!$C119:$AZ119,COUNTIF(Data_Baseline!$C119:$AZ119,0)+1),Data_Baseline!AX119)))),"")</f>
        <v/>
      </c>
      <c r="AZ119" t="str">
        <f>IFERROR(IF(Data_Baseline!AY119="","",IF($C$3="On",IF(AZ$3&lt;=$B$2,SMALL(Data_Baseline!$C119:$AZ119,COUNTIF(Data_Baseline!$C119:$AZ119,0)+1)/MAX(Data_Baseline!$C119:$AZ119),IF(Data_Baseline!AY119=0,SMALL(Data_Baseline!$C119:$AZ119,COUNTIF(Data_Baseline!$C119:$AZ119,0)+1)/MAX(Data_Baseline!$C119:$AZ119),Data_Baseline!AY119/MAX(Data_Baseline!$C119:$AZ119))),IF(AZ$3&lt;=$B$2,SMALL(Data_Baseline!$C119:$AZ119,COUNTIF(Data_Baseline!$C119:$AZ119,0)+1),IF(Data_Baseline!AY119=0,SMALL(Data_Baseline!$C119:$AZ119,COUNTIF(Data_Baseline!$C119:$AZ119,0)+1),Data_Baseline!AY119)))),"")</f>
        <v/>
      </c>
      <c r="BA119" t="str">
        <f>IFERROR(IF(Data_Baseline!AZ119="","",IF($C$3="On",IF(BA$3&lt;=$B$2,SMALL(Data_Baseline!$C119:$AZ119,COUNTIF(Data_Baseline!$C119:$AZ119,0)+1)/MAX(Data_Baseline!$C119:$AZ119),IF(Data_Baseline!AZ119=0,SMALL(Data_Baseline!$C119:$AZ119,COUNTIF(Data_Baseline!$C119:$AZ119,0)+1)/MAX(Data_Baseline!$C119:$AZ119),Data_Baseline!AZ119/MAX(Data_Baseline!$C119:$AZ119))),IF(BA$3&lt;=$B$2,SMALL(Data_Baseline!$C119:$AZ119,COUNTIF(Data_Baseline!$C119:$AZ119,0)+1),IF(Data_Baseline!AZ119=0,SMALL(Data_Baseline!$C119:$AZ119,COUNTIF(Data_Baseline!$C119:$AZ119,0)+1),Data_Baseline!AZ119)))),"")</f>
        <v/>
      </c>
      <c r="BB119" s="79">
        <f ca="1">IF(Data_Initial!BA119="",1,0)</f>
        <v>1</v>
      </c>
      <c r="BC119" t="str">
        <f t="shared" ca="1" si="4"/>
        <v>3N_pspA</v>
      </c>
      <c r="BD119" s="79" t="str">
        <f t="shared" ca="1" si="7"/>
        <v>3N</v>
      </c>
      <c r="BE119" s="79" t="str">
        <f ca="1">Data_Initial!BC119</f>
        <v>pspA</v>
      </c>
      <c r="BF119" s="79" t="str">
        <f ca="1">Data_Initial!BB119</f>
        <v>2_3</v>
      </c>
      <c r="BG119">
        <f ca="1">IFERROR((INDIRECT("Plate"&amp;Data!A119&amp;"_C!"&amp;CHAR(RIGHT(Data!B119,LEN(Data!B119)-1)+65)&amp;CODE(LEFT(Data!B119,1))-58)),"")</f>
        <v>0</v>
      </c>
      <c r="BH119" t="str">
        <f ca="1">Data_Initial!BA119</f>
        <v/>
      </c>
      <c r="BI119">
        <f t="shared" ca="1" si="6"/>
        <v>4.5062178349292972E-5</v>
      </c>
      <c r="BJ119" s="79" t="str">
        <f ca="1">IF(BH119="N",1+MAX($BJ$3:BJ118),"")</f>
        <v/>
      </c>
    </row>
    <row r="120" spans="1:62" x14ac:dyDescent="0.25">
      <c r="A120" s="79">
        <f ca="1">IF(BH120="N","N"&amp;BJ120,IF(BB120=0,"",MAX($A$3:A119)+1))</f>
        <v>110</v>
      </c>
      <c r="B120" s="79" t="str">
        <f ca="1">Data_Initial!A120&amp;C120</f>
        <v>2E6</v>
      </c>
      <c r="C120" s="79" t="str">
        <f ca="1">Data_Initial!B120</f>
        <v>E6</v>
      </c>
      <c r="D120">
        <f ca="1">IFERROR(IF(Data_Baseline!C120="","",IF($C$3="On",IF(D$3&lt;=$B$2,SMALL(Data_Baseline!$C120:$AZ120,COUNTIF(Data_Baseline!$C120:$AZ120,0)+1)/MAX(Data_Baseline!$C120:$AZ120),IF(Data_Baseline!C120=0,SMALL(Data_Baseline!$C120:$AZ120,COUNTIF(Data_Baseline!$C120:$AZ120,0)+1)/MAX(Data_Baseline!$C120:$AZ120),Data_Baseline!C120/MAX(Data_Baseline!$C120:$AZ120))),IF(D$3&lt;=$B$2,SMALL(Data_Baseline!$C120:$AZ120,COUNTIF(Data_Baseline!$C120:$AZ120,0)+1),IF(Data_Baseline!C120=0,SMALL(Data_Baseline!$C120:$AZ120,COUNTIF(Data_Baseline!$C120:$AZ120,0)+1),Data_Baseline!C120)))),"")</f>
        <v>6.4186875916775335E-5</v>
      </c>
      <c r="E120">
        <f ca="1">IFERROR(IF(Data_Baseline!D120="","",IF($C$3="On",IF(E$3&lt;=$B$2,SMALL(Data_Baseline!$C120:$AZ120,COUNTIF(Data_Baseline!$C120:$AZ120,0)+1)/MAX(Data_Baseline!$C120:$AZ120),IF(Data_Baseline!D120=0,SMALL(Data_Baseline!$C120:$AZ120,COUNTIF(Data_Baseline!$C120:$AZ120,0)+1)/MAX(Data_Baseline!$C120:$AZ120),Data_Baseline!D120/MAX(Data_Baseline!$C120:$AZ120))),IF(E$3&lt;=$B$2,SMALL(Data_Baseline!$C120:$AZ120,COUNTIF(Data_Baseline!$C120:$AZ120,0)+1),IF(Data_Baseline!D120=0,SMALL(Data_Baseline!$C120:$AZ120,COUNTIF(Data_Baseline!$C120:$AZ120,0)+1),Data_Baseline!D120)))),"")</f>
        <v>6.4186875916775335E-5</v>
      </c>
      <c r="F120">
        <f ca="1">IFERROR(IF(Data_Baseline!E120="","",IF($C$3="On",IF(F$3&lt;=$B$2,SMALL(Data_Baseline!$C120:$AZ120,COUNTIF(Data_Baseline!$C120:$AZ120,0)+1)/MAX(Data_Baseline!$C120:$AZ120),IF(Data_Baseline!E120=0,SMALL(Data_Baseline!$C120:$AZ120,COUNTIF(Data_Baseline!$C120:$AZ120,0)+1)/MAX(Data_Baseline!$C120:$AZ120),Data_Baseline!E120/MAX(Data_Baseline!$C120:$AZ120))),IF(F$3&lt;=$B$2,SMALL(Data_Baseline!$C120:$AZ120,COUNTIF(Data_Baseline!$C120:$AZ120,0)+1),IF(Data_Baseline!E120=0,SMALL(Data_Baseline!$C120:$AZ120,COUNTIF(Data_Baseline!$C120:$AZ120,0)+1),Data_Baseline!E120)))),"")</f>
        <v>6.4186875916775335E-5</v>
      </c>
      <c r="G120">
        <f ca="1">IFERROR(IF(Data_Baseline!F120="","",IF($C$3="On",IF(G$3&lt;=$B$2,SMALL(Data_Baseline!$C120:$AZ120,COUNTIF(Data_Baseline!$C120:$AZ120,0)+1)/MAX(Data_Baseline!$C120:$AZ120),IF(Data_Baseline!F120=0,SMALL(Data_Baseline!$C120:$AZ120,COUNTIF(Data_Baseline!$C120:$AZ120,0)+1)/MAX(Data_Baseline!$C120:$AZ120),Data_Baseline!F120/MAX(Data_Baseline!$C120:$AZ120))),IF(G$3&lt;=$B$2,SMALL(Data_Baseline!$C120:$AZ120,COUNTIF(Data_Baseline!$C120:$AZ120,0)+1),IF(Data_Baseline!F120=0,SMALL(Data_Baseline!$C120:$AZ120,COUNTIF(Data_Baseline!$C120:$AZ120,0)+1),Data_Baseline!F120)))),"")</f>
        <v>6.4186875916775335E-5</v>
      </c>
      <c r="H120">
        <f ca="1">IFERROR(IF(Data_Baseline!G120="","",IF($C$3="On",IF(H$3&lt;=$B$2,SMALL(Data_Baseline!$C120:$AZ120,COUNTIF(Data_Baseline!$C120:$AZ120,0)+1)/MAX(Data_Baseline!$C120:$AZ120),IF(Data_Baseline!G120=0,SMALL(Data_Baseline!$C120:$AZ120,COUNTIF(Data_Baseline!$C120:$AZ120,0)+1)/MAX(Data_Baseline!$C120:$AZ120),Data_Baseline!G120/MAX(Data_Baseline!$C120:$AZ120))),IF(H$3&lt;=$B$2,SMALL(Data_Baseline!$C120:$AZ120,COUNTIF(Data_Baseline!$C120:$AZ120,0)+1),IF(Data_Baseline!G120=0,SMALL(Data_Baseline!$C120:$AZ120,COUNTIF(Data_Baseline!$C120:$AZ120,0)+1),Data_Baseline!G120)))),"")</f>
        <v>6.4186875916775335E-5</v>
      </c>
      <c r="I120">
        <f ca="1">IFERROR(IF(Data_Baseline!H120="","",IF($C$3="On",IF(I$3&lt;=$B$2,SMALL(Data_Baseline!$C120:$AZ120,COUNTIF(Data_Baseline!$C120:$AZ120,0)+1)/MAX(Data_Baseline!$C120:$AZ120),IF(Data_Baseline!H120=0,SMALL(Data_Baseline!$C120:$AZ120,COUNTIF(Data_Baseline!$C120:$AZ120,0)+1)/MAX(Data_Baseline!$C120:$AZ120),Data_Baseline!H120/MAX(Data_Baseline!$C120:$AZ120))),IF(I$3&lt;=$B$2,SMALL(Data_Baseline!$C120:$AZ120,COUNTIF(Data_Baseline!$C120:$AZ120,0)+1),IF(Data_Baseline!H120=0,SMALL(Data_Baseline!$C120:$AZ120,COUNTIF(Data_Baseline!$C120:$AZ120,0)+1),Data_Baseline!H120)))),"")</f>
        <v>6.4186875916775335E-5</v>
      </c>
      <c r="J120">
        <f ca="1">IFERROR(IF(Data_Baseline!I120="","",IF($C$3="On",IF(J$3&lt;=$B$2,SMALL(Data_Baseline!$C120:$AZ120,COUNTIF(Data_Baseline!$C120:$AZ120,0)+1)/MAX(Data_Baseline!$C120:$AZ120),IF(Data_Baseline!I120=0,SMALL(Data_Baseline!$C120:$AZ120,COUNTIF(Data_Baseline!$C120:$AZ120,0)+1)/MAX(Data_Baseline!$C120:$AZ120),Data_Baseline!I120/MAX(Data_Baseline!$C120:$AZ120))),IF(J$3&lt;=$B$2,SMALL(Data_Baseline!$C120:$AZ120,COUNTIF(Data_Baseline!$C120:$AZ120,0)+1),IF(Data_Baseline!I120=0,SMALL(Data_Baseline!$C120:$AZ120,COUNTIF(Data_Baseline!$C120:$AZ120,0)+1),Data_Baseline!I120)))),"")</f>
        <v>6.4186875916775335E-5</v>
      </c>
      <c r="K120">
        <f ca="1">IFERROR(IF(Data_Baseline!J120="","",IF($C$3="On",IF(K$3&lt;=$B$2,SMALL(Data_Baseline!$C120:$AZ120,COUNTIF(Data_Baseline!$C120:$AZ120,0)+1)/MAX(Data_Baseline!$C120:$AZ120),IF(Data_Baseline!J120=0,SMALL(Data_Baseline!$C120:$AZ120,COUNTIF(Data_Baseline!$C120:$AZ120,0)+1)/MAX(Data_Baseline!$C120:$AZ120),Data_Baseline!J120/MAX(Data_Baseline!$C120:$AZ120))),IF(K$3&lt;=$B$2,SMALL(Data_Baseline!$C120:$AZ120,COUNTIF(Data_Baseline!$C120:$AZ120,0)+1),IF(Data_Baseline!J120=0,SMALL(Data_Baseline!$C120:$AZ120,COUNTIF(Data_Baseline!$C120:$AZ120,0)+1),Data_Baseline!J120)))),"")</f>
        <v>6.4186875916775335E-5</v>
      </c>
      <c r="L120">
        <f ca="1">IFERROR(IF(Data_Baseline!K120="","",IF($C$3="On",IF(L$3&lt;=$B$2,SMALL(Data_Baseline!$C120:$AZ120,COUNTIF(Data_Baseline!$C120:$AZ120,0)+1)/MAX(Data_Baseline!$C120:$AZ120),IF(Data_Baseline!K120=0,SMALL(Data_Baseline!$C120:$AZ120,COUNTIF(Data_Baseline!$C120:$AZ120,0)+1)/MAX(Data_Baseline!$C120:$AZ120),Data_Baseline!K120/MAX(Data_Baseline!$C120:$AZ120))),IF(L$3&lt;=$B$2,SMALL(Data_Baseline!$C120:$AZ120,COUNTIF(Data_Baseline!$C120:$AZ120,0)+1),IF(Data_Baseline!K120=0,SMALL(Data_Baseline!$C120:$AZ120,COUNTIF(Data_Baseline!$C120:$AZ120,0)+1),Data_Baseline!K120)))),"")</f>
        <v>6.4186875916775335E-5</v>
      </c>
      <c r="M120">
        <f ca="1">IFERROR(IF(Data_Baseline!L120="","",IF($C$3="On",IF(M$3&lt;=$B$2,SMALL(Data_Baseline!$C120:$AZ120,COUNTIF(Data_Baseline!$C120:$AZ120,0)+1)/MAX(Data_Baseline!$C120:$AZ120),IF(Data_Baseline!L120=0,SMALL(Data_Baseline!$C120:$AZ120,COUNTIF(Data_Baseline!$C120:$AZ120,0)+1)/MAX(Data_Baseline!$C120:$AZ120),Data_Baseline!L120/MAX(Data_Baseline!$C120:$AZ120))),IF(M$3&lt;=$B$2,SMALL(Data_Baseline!$C120:$AZ120,COUNTIF(Data_Baseline!$C120:$AZ120,0)+1),IF(Data_Baseline!L120=0,SMALL(Data_Baseline!$C120:$AZ120,COUNTIF(Data_Baseline!$C120:$AZ120,0)+1),Data_Baseline!L120)))),"")</f>
        <v>6.4186875916775335E-5</v>
      </c>
      <c r="N120">
        <f ca="1">IFERROR(IF(Data_Baseline!M120="","",IF($C$3="On",IF(N$3&lt;=$B$2,SMALL(Data_Baseline!$C120:$AZ120,COUNTIF(Data_Baseline!$C120:$AZ120,0)+1)/MAX(Data_Baseline!$C120:$AZ120),IF(Data_Baseline!M120=0,SMALL(Data_Baseline!$C120:$AZ120,COUNTIF(Data_Baseline!$C120:$AZ120,0)+1)/MAX(Data_Baseline!$C120:$AZ120),Data_Baseline!M120/MAX(Data_Baseline!$C120:$AZ120))),IF(N$3&lt;=$B$2,SMALL(Data_Baseline!$C120:$AZ120,COUNTIF(Data_Baseline!$C120:$AZ120,0)+1),IF(Data_Baseline!M120=0,SMALL(Data_Baseline!$C120:$AZ120,COUNTIF(Data_Baseline!$C120:$AZ120,0)+1),Data_Baseline!M120)))),"")</f>
        <v>6.4186875916775335E-5</v>
      </c>
      <c r="O120">
        <f ca="1">IFERROR(IF(Data_Baseline!N120="","",IF($C$3="On",IF(O$3&lt;=$B$2,SMALL(Data_Baseline!$C120:$AZ120,COUNTIF(Data_Baseline!$C120:$AZ120,0)+1)/MAX(Data_Baseline!$C120:$AZ120),IF(Data_Baseline!N120=0,SMALL(Data_Baseline!$C120:$AZ120,COUNTIF(Data_Baseline!$C120:$AZ120,0)+1)/MAX(Data_Baseline!$C120:$AZ120),Data_Baseline!N120/MAX(Data_Baseline!$C120:$AZ120))),IF(O$3&lt;=$B$2,SMALL(Data_Baseline!$C120:$AZ120,COUNTIF(Data_Baseline!$C120:$AZ120,0)+1),IF(Data_Baseline!N120=0,SMALL(Data_Baseline!$C120:$AZ120,COUNTIF(Data_Baseline!$C120:$AZ120,0)+1),Data_Baseline!N120)))),"")</f>
        <v>6.4186875916775335E-5</v>
      </c>
      <c r="P120">
        <f ca="1">IFERROR(IF(Data_Baseline!O120="","",IF($C$3="On",IF(P$3&lt;=$B$2,SMALL(Data_Baseline!$C120:$AZ120,COUNTIF(Data_Baseline!$C120:$AZ120,0)+1)/MAX(Data_Baseline!$C120:$AZ120),IF(Data_Baseline!O120=0,SMALL(Data_Baseline!$C120:$AZ120,COUNTIF(Data_Baseline!$C120:$AZ120,0)+1)/MAX(Data_Baseline!$C120:$AZ120),Data_Baseline!O120/MAX(Data_Baseline!$C120:$AZ120))),IF(P$3&lt;=$B$2,SMALL(Data_Baseline!$C120:$AZ120,COUNTIF(Data_Baseline!$C120:$AZ120,0)+1),IF(Data_Baseline!O120=0,SMALL(Data_Baseline!$C120:$AZ120,COUNTIF(Data_Baseline!$C120:$AZ120,0)+1),Data_Baseline!O120)))),"")</f>
        <v>6.4186875916775335E-5</v>
      </c>
      <c r="Q120">
        <f ca="1">IFERROR(IF(Data_Baseline!P120="","",IF($C$3="On",IF(Q$3&lt;=$B$2,SMALL(Data_Baseline!$C120:$AZ120,COUNTIF(Data_Baseline!$C120:$AZ120,0)+1)/MAX(Data_Baseline!$C120:$AZ120),IF(Data_Baseline!P120=0,SMALL(Data_Baseline!$C120:$AZ120,COUNTIF(Data_Baseline!$C120:$AZ120,0)+1)/MAX(Data_Baseline!$C120:$AZ120),Data_Baseline!P120/MAX(Data_Baseline!$C120:$AZ120))),IF(Q$3&lt;=$B$2,SMALL(Data_Baseline!$C120:$AZ120,COUNTIF(Data_Baseline!$C120:$AZ120,0)+1),IF(Data_Baseline!P120=0,SMALL(Data_Baseline!$C120:$AZ120,COUNTIF(Data_Baseline!$C120:$AZ120,0)+1),Data_Baseline!P120)))),"")</f>
        <v>6.4186875916775335E-5</v>
      </c>
      <c r="R120">
        <f ca="1">IFERROR(IF(Data_Baseline!Q120="","",IF($C$3="On",IF(R$3&lt;=$B$2,SMALL(Data_Baseline!$C120:$AZ120,COUNTIF(Data_Baseline!$C120:$AZ120,0)+1)/MAX(Data_Baseline!$C120:$AZ120),IF(Data_Baseline!Q120=0,SMALL(Data_Baseline!$C120:$AZ120,COUNTIF(Data_Baseline!$C120:$AZ120,0)+1)/MAX(Data_Baseline!$C120:$AZ120),Data_Baseline!Q120/MAX(Data_Baseline!$C120:$AZ120))),IF(R$3&lt;=$B$2,SMALL(Data_Baseline!$C120:$AZ120,COUNTIF(Data_Baseline!$C120:$AZ120,0)+1),IF(Data_Baseline!Q120=0,SMALL(Data_Baseline!$C120:$AZ120,COUNTIF(Data_Baseline!$C120:$AZ120,0)+1),Data_Baseline!Q120)))),"")</f>
        <v>6.4186875916775335E-5</v>
      </c>
      <c r="S120">
        <f ca="1">IFERROR(IF(Data_Baseline!R120="","",IF($C$3="On",IF(S$3&lt;=$B$2,SMALL(Data_Baseline!$C120:$AZ120,COUNTIF(Data_Baseline!$C120:$AZ120,0)+1)/MAX(Data_Baseline!$C120:$AZ120),IF(Data_Baseline!R120=0,SMALL(Data_Baseline!$C120:$AZ120,COUNTIF(Data_Baseline!$C120:$AZ120,0)+1)/MAX(Data_Baseline!$C120:$AZ120),Data_Baseline!R120/MAX(Data_Baseline!$C120:$AZ120))),IF(S$3&lt;=$B$2,SMALL(Data_Baseline!$C120:$AZ120,COUNTIF(Data_Baseline!$C120:$AZ120,0)+1),IF(Data_Baseline!R120=0,SMALL(Data_Baseline!$C120:$AZ120,COUNTIF(Data_Baseline!$C120:$AZ120,0)+1),Data_Baseline!R120)))),"")</f>
        <v>6.4186875916775335E-5</v>
      </c>
      <c r="T120">
        <f ca="1">IFERROR(IF(Data_Baseline!S120="","",IF($C$3="On",IF(T$3&lt;=$B$2,SMALL(Data_Baseline!$C120:$AZ120,COUNTIF(Data_Baseline!$C120:$AZ120,0)+1)/MAX(Data_Baseline!$C120:$AZ120),IF(Data_Baseline!S120=0,SMALL(Data_Baseline!$C120:$AZ120,COUNTIF(Data_Baseline!$C120:$AZ120,0)+1)/MAX(Data_Baseline!$C120:$AZ120),Data_Baseline!S120/MAX(Data_Baseline!$C120:$AZ120))),IF(T$3&lt;=$B$2,SMALL(Data_Baseline!$C120:$AZ120,COUNTIF(Data_Baseline!$C120:$AZ120,0)+1),IF(Data_Baseline!S120=0,SMALL(Data_Baseline!$C120:$AZ120,COUNTIF(Data_Baseline!$C120:$AZ120,0)+1),Data_Baseline!S120)))),"")</f>
        <v>6.4186875916775335E-5</v>
      </c>
      <c r="U120">
        <f ca="1">IFERROR(IF(Data_Baseline!T120="","",IF($C$3="On",IF(U$3&lt;=$B$2,SMALL(Data_Baseline!$C120:$AZ120,COUNTIF(Data_Baseline!$C120:$AZ120,0)+1)/MAX(Data_Baseline!$C120:$AZ120),IF(Data_Baseline!T120=0,SMALL(Data_Baseline!$C120:$AZ120,COUNTIF(Data_Baseline!$C120:$AZ120,0)+1)/MAX(Data_Baseline!$C120:$AZ120),Data_Baseline!T120/MAX(Data_Baseline!$C120:$AZ120))),IF(U$3&lt;=$B$2,SMALL(Data_Baseline!$C120:$AZ120,COUNTIF(Data_Baseline!$C120:$AZ120,0)+1),IF(Data_Baseline!T120=0,SMALL(Data_Baseline!$C120:$AZ120,COUNTIF(Data_Baseline!$C120:$AZ120,0)+1),Data_Baseline!T120)))),"")</f>
        <v>6.4186875916775335E-5</v>
      </c>
      <c r="V120">
        <f ca="1">IFERROR(IF(Data_Baseline!U120="","",IF($C$3="On",IF(V$3&lt;=$B$2,SMALL(Data_Baseline!$C120:$AZ120,COUNTIF(Data_Baseline!$C120:$AZ120,0)+1)/MAX(Data_Baseline!$C120:$AZ120),IF(Data_Baseline!U120=0,SMALL(Data_Baseline!$C120:$AZ120,COUNTIF(Data_Baseline!$C120:$AZ120,0)+1)/MAX(Data_Baseline!$C120:$AZ120),Data_Baseline!U120/MAX(Data_Baseline!$C120:$AZ120))),IF(V$3&lt;=$B$2,SMALL(Data_Baseline!$C120:$AZ120,COUNTIF(Data_Baseline!$C120:$AZ120,0)+1),IF(Data_Baseline!U120=0,SMALL(Data_Baseline!$C120:$AZ120,COUNTIF(Data_Baseline!$C120:$AZ120,0)+1),Data_Baseline!U120)))),"")</f>
        <v>6.4186875916775335E-5</v>
      </c>
      <c r="W120">
        <f ca="1">IFERROR(IF(Data_Baseline!V120="","",IF($C$3="On",IF(W$3&lt;=$B$2,SMALL(Data_Baseline!$C120:$AZ120,COUNTIF(Data_Baseline!$C120:$AZ120,0)+1)/MAX(Data_Baseline!$C120:$AZ120),IF(Data_Baseline!V120=0,SMALL(Data_Baseline!$C120:$AZ120,COUNTIF(Data_Baseline!$C120:$AZ120,0)+1)/MAX(Data_Baseline!$C120:$AZ120),Data_Baseline!V120/MAX(Data_Baseline!$C120:$AZ120))),IF(W$3&lt;=$B$2,SMALL(Data_Baseline!$C120:$AZ120,COUNTIF(Data_Baseline!$C120:$AZ120,0)+1),IF(Data_Baseline!V120=0,SMALL(Data_Baseline!$C120:$AZ120,COUNTIF(Data_Baseline!$C120:$AZ120,0)+1),Data_Baseline!V120)))),"")</f>
        <v>6.4186875916775335E-5</v>
      </c>
      <c r="X120">
        <f ca="1">IFERROR(IF(Data_Baseline!W120="","",IF($C$3="On",IF(X$3&lt;=$B$2,SMALL(Data_Baseline!$C120:$AZ120,COUNTIF(Data_Baseline!$C120:$AZ120,0)+1)/MAX(Data_Baseline!$C120:$AZ120),IF(Data_Baseline!W120=0,SMALL(Data_Baseline!$C120:$AZ120,COUNTIF(Data_Baseline!$C120:$AZ120,0)+1)/MAX(Data_Baseline!$C120:$AZ120),Data_Baseline!W120/MAX(Data_Baseline!$C120:$AZ120))),IF(X$3&lt;=$B$2,SMALL(Data_Baseline!$C120:$AZ120,COUNTIF(Data_Baseline!$C120:$AZ120,0)+1),IF(Data_Baseline!W120=0,SMALL(Data_Baseline!$C120:$AZ120,COUNTIF(Data_Baseline!$C120:$AZ120,0)+1),Data_Baseline!W120)))),"")</f>
        <v>6.4186875916775335E-5</v>
      </c>
      <c r="Y120">
        <f ca="1">IFERROR(IF(Data_Baseline!X120="","",IF($C$3="On",IF(Y$3&lt;=$B$2,SMALL(Data_Baseline!$C120:$AZ120,COUNTIF(Data_Baseline!$C120:$AZ120,0)+1)/MAX(Data_Baseline!$C120:$AZ120),IF(Data_Baseline!X120=0,SMALL(Data_Baseline!$C120:$AZ120,COUNTIF(Data_Baseline!$C120:$AZ120,0)+1)/MAX(Data_Baseline!$C120:$AZ120),Data_Baseline!X120/MAX(Data_Baseline!$C120:$AZ120))),IF(Y$3&lt;=$B$2,SMALL(Data_Baseline!$C120:$AZ120,COUNTIF(Data_Baseline!$C120:$AZ120,0)+1),IF(Data_Baseline!X120=0,SMALL(Data_Baseline!$C120:$AZ120,COUNTIF(Data_Baseline!$C120:$AZ120,0)+1),Data_Baseline!X120)))),"")</f>
        <v>6.4186875916775335E-5</v>
      </c>
      <c r="Z120">
        <f ca="1">IFERROR(IF(Data_Baseline!Y120="","",IF($C$3="On",IF(Z$3&lt;=$B$2,SMALL(Data_Baseline!$C120:$AZ120,COUNTIF(Data_Baseline!$C120:$AZ120,0)+1)/MAX(Data_Baseline!$C120:$AZ120),IF(Data_Baseline!Y120=0,SMALL(Data_Baseline!$C120:$AZ120,COUNTIF(Data_Baseline!$C120:$AZ120,0)+1)/MAX(Data_Baseline!$C120:$AZ120),Data_Baseline!Y120/MAX(Data_Baseline!$C120:$AZ120))),IF(Z$3&lt;=$B$2,SMALL(Data_Baseline!$C120:$AZ120,COUNTIF(Data_Baseline!$C120:$AZ120,0)+1),IF(Data_Baseline!Y120=0,SMALL(Data_Baseline!$C120:$AZ120,COUNTIF(Data_Baseline!$C120:$AZ120,0)+1),Data_Baseline!Y120)))),"")</f>
        <v>6.4186875916775335E-5</v>
      </c>
      <c r="AA120">
        <f ca="1">IFERROR(IF(Data_Baseline!Z120="","",IF($C$3="On",IF(AA$3&lt;=$B$2,SMALL(Data_Baseline!$C120:$AZ120,COUNTIF(Data_Baseline!$C120:$AZ120,0)+1)/MAX(Data_Baseline!$C120:$AZ120),IF(Data_Baseline!Z120=0,SMALL(Data_Baseline!$C120:$AZ120,COUNTIF(Data_Baseline!$C120:$AZ120,0)+1)/MAX(Data_Baseline!$C120:$AZ120),Data_Baseline!Z120/MAX(Data_Baseline!$C120:$AZ120))),IF(AA$3&lt;=$B$2,SMALL(Data_Baseline!$C120:$AZ120,COUNTIF(Data_Baseline!$C120:$AZ120,0)+1),IF(Data_Baseline!Z120=0,SMALL(Data_Baseline!$C120:$AZ120,COUNTIF(Data_Baseline!$C120:$AZ120,0)+1),Data_Baseline!Z120)))),"")</f>
        <v>3.8745844428278446E-3</v>
      </c>
      <c r="AB120">
        <f ca="1">IFERROR(IF(Data_Baseline!AA120="","",IF($C$3="On",IF(AB$3&lt;=$B$2,SMALL(Data_Baseline!$C120:$AZ120,COUNTIF(Data_Baseline!$C120:$AZ120,0)+1)/MAX(Data_Baseline!$C120:$AZ120),IF(Data_Baseline!AA120=0,SMALL(Data_Baseline!$C120:$AZ120,COUNTIF(Data_Baseline!$C120:$AZ120,0)+1)/MAX(Data_Baseline!$C120:$AZ120),Data_Baseline!AA120/MAX(Data_Baseline!$C120:$AZ120))),IF(AB$3&lt;=$B$2,SMALL(Data_Baseline!$C120:$AZ120,COUNTIF(Data_Baseline!$C120:$AZ120,0)+1),IF(Data_Baseline!AA120=0,SMALL(Data_Baseline!$C120:$AZ120,COUNTIF(Data_Baseline!$C120:$AZ120,0)+1),Data_Baseline!AA120)))),"")</f>
        <v>1.0524387335743537E-2</v>
      </c>
      <c r="AC120">
        <f ca="1">IFERROR(IF(Data_Baseline!AB120="","",IF($C$3="On",IF(AC$3&lt;=$B$2,SMALL(Data_Baseline!$C120:$AZ120,COUNTIF(Data_Baseline!$C120:$AZ120,0)+1)/MAX(Data_Baseline!$C120:$AZ120),IF(Data_Baseline!AB120=0,SMALL(Data_Baseline!$C120:$AZ120,COUNTIF(Data_Baseline!$C120:$AZ120,0)+1)/MAX(Data_Baseline!$C120:$AZ120),Data_Baseline!AB120/MAX(Data_Baseline!$C120:$AZ120))),IF(AC$3&lt;=$B$2,SMALL(Data_Baseline!$C120:$AZ120,COUNTIF(Data_Baseline!$C120:$AZ120,0)+1),IF(Data_Baseline!AB120=0,SMALL(Data_Baseline!$C120:$AZ120,COUNTIF(Data_Baseline!$C120:$AZ120,0)+1),Data_Baseline!AB120)))),"")</f>
        <v>2.3781363331630181E-2</v>
      </c>
      <c r="AD120">
        <f ca="1">IFERROR(IF(Data_Baseline!AC120="","",IF($C$3="On",IF(AD$3&lt;=$B$2,SMALL(Data_Baseline!$C120:$AZ120,COUNTIF(Data_Baseline!$C120:$AZ120,0)+1)/MAX(Data_Baseline!$C120:$AZ120),IF(Data_Baseline!AC120=0,SMALL(Data_Baseline!$C120:$AZ120,COUNTIF(Data_Baseline!$C120:$AZ120,0)+1)/MAX(Data_Baseline!$C120:$AZ120),Data_Baseline!AC120/MAX(Data_Baseline!$C120:$AZ120))),IF(AD$3&lt;=$B$2,SMALL(Data_Baseline!$C120:$AZ120,COUNTIF(Data_Baseline!$C120:$AZ120,0)+1),IF(Data_Baseline!AC120=0,SMALL(Data_Baseline!$C120:$AZ120,COUNTIF(Data_Baseline!$C120:$AZ120,0)+1),Data_Baseline!AC120)))),"")</f>
        <v>4.855468420560214E-2</v>
      </c>
      <c r="AE120">
        <f ca="1">IFERROR(IF(Data_Baseline!AD120="","",IF($C$3="On",IF(AE$3&lt;=$B$2,SMALL(Data_Baseline!$C120:$AZ120,COUNTIF(Data_Baseline!$C120:$AZ120,0)+1)/MAX(Data_Baseline!$C120:$AZ120),IF(Data_Baseline!AD120=0,SMALL(Data_Baseline!$C120:$AZ120,COUNTIF(Data_Baseline!$C120:$AZ120,0)+1)/MAX(Data_Baseline!$C120:$AZ120),Data_Baseline!AD120/MAX(Data_Baseline!$C120:$AZ120))),IF(AE$3&lt;=$B$2,SMALL(Data_Baseline!$C120:$AZ120,COUNTIF(Data_Baseline!$C120:$AZ120,0)+1),IF(Data_Baseline!AD120=0,SMALL(Data_Baseline!$C120:$AZ120,COUNTIF(Data_Baseline!$C120:$AZ120,0)+1),Data_Baseline!AD120)))),"")</f>
        <v>9.3322350529339404E-2</v>
      </c>
      <c r="AF120">
        <f ca="1">IFERROR(IF(Data_Baseline!AE120="","",IF($C$3="On",IF(AF$3&lt;=$B$2,SMALL(Data_Baseline!$C120:$AZ120,COUNTIF(Data_Baseline!$C120:$AZ120,0)+1)/MAX(Data_Baseline!$C120:$AZ120),IF(Data_Baseline!AE120=0,SMALL(Data_Baseline!$C120:$AZ120,COUNTIF(Data_Baseline!$C120:$AZ120,0)+1)/MAX(Data_Baseline!$C120:$AZ120),Data_Baseline!AE120/MAX(Data_Baseline!$C120:$AZ120))),IF(AF$3&lt;=$B$2,SMALL(Data_Baseline!$C120:$AZ120,COUNTIF(Data_Baseline!$C120:$AZ120,0)+1),IF(Data_Baseline!AE120=0,SMALL(Data_Baseline!$C120:$AZ120,COUNTIF(Data_Baseline!$C120:$AZ120,0)+1),Data_Baseline!AE120)))),"")</f>
        <v>0.1707173046677144</v>
      </c>
      <c r="AG120">
        <f ca="1">IFERROR(IF(Data_Baseline!AF120="","",IF($C$3="On",IF(AG$3&lt;=$B$2,SMALL(Data_Baseline!$C120:$AZ120,COUNTIF(Data_Baseline!$C120:$AZ120,0)+1)/MAX(Data_Baseline!$C120:$AZ120),IF(Data_Baseline!AF120=0,SMALL(Data_Baseline!$C120:$AZ120,COUNTIF(Data_Baseline!$C120:$AZ120,0)+1)/MAX(Data_Baseline!$C120:$AZ120),Data_Baseline!AF120/MAX(Data_Baseline!$C120:$AZ120))),IF(AG$3&lt;=$B$2,SMALL(Data_Baseline!$C120:$AZ120,COUNTIF(Data_Baseline!$C120:$AZ120,0)+1),IF(Data_Baseline!AF120=0,SMALL(Data_Baseline!$C120:$AZ120,COUNTIF(Data_Baseline!$C120:$AZ120,0)+1),Data_Baseline!AF120)))),"")</f>
        <v>0.28994592682576437</v>
      </c>
      <c r="AH120">
        <f ca="1">IFERROR(IF(Data_Baseline!AG120="","",IF($C$3="On",IF(AH$3&lt;=$B$2,SMALL(Data_Baseline!$C120:$AZ120,COUNTIF(Data_Baseline!$C120:$AZ120,0)+1)/MAX(Data_Baseline!$C120:$AZ120),IF(Data_Baseline!AG120=0,SMALL(Data_Baseline!$C120:$AZ120,COUNTIF(Data_Baseline!$C120:$AZ120,0)+1)/MAX(Data_Baseline!$C120:$AZ120),Data_Baseline!AG120/MAX(Data_Baseline!$C120:$AZ120))),IF(AH$3&lt;=$B$2,SMALL(Data_Baseline!$C120:$AZ120,COUNTIF(Data_Baseline!$C120:$AZ120,0)+1),IF(Data_Baseline!AG120=0,SMALL(Data_Baseline!$C120:$AZ120,COUNTIF(Data_Baseline!$C120:$AZ120,0)+1),Data_Baseline!AG120)))),"")</f>
        <v>0.44117000383048582</v>
      </c>
      <c r="AI120">
        <f ca="1">IFERROR(IF(Data_Baseline!AH120="","",IF($C$3="On",IF(AI$3&lt;=$B$2,SMALL(Data_Baseline!$C120:$AZ120,COUNTIF(Data_Baseline!$C120:$AZ120,0)+1)/MAX(Data_Baseline!$C120:$AZ120),IF(Data_Baseline!AH120=0,SMALL(Data_Baseline!$C120:$AZ120,COUNTIF(Data_Baseline!$C120:$AZ120,0)+1)/MAX(Data_Baseline!$C120:$AZ120),Data_Baseline!AH120/MAX(Data_Baseline!$C120:$AZ120))),IF(AI$3&lt;=$B$2,SMALL(Data_Baseline!$C120:$AZ120,COUNTIF(Data_Baseline!$C120:$AZ120,0)+1),IF(Data_Baseline!AH120=0,SMALL(Data_Baseline!$C120:$AZ120,COUNTIF(Data_Baseline!$C120:$AZ120,0)+1),Data_Baseline!AH120)))),"")</f>
        <v>0.59940505569485458</v>
      </c>
      <c r="AJ120">
        <f ca="1">IFERROR(IF(Data_Baseline!AI120="","",IF($C$3="On",IF(AJ$3&lt;=$B$2,SMALL(Data_Baseline!$C120:$AZ120,COUNTIF(Data_Baseline!$C120:$AZ120,0)+1)/MAX(Data_Baseline!$C120:$AZ120),IF(Data_Baseline!AI120=0,SMALL(Data_Baseline!$C120:$AZ120,COUNTIF(Data_Baseline!$C120:$AZ120,0)+1)/MAX(Data_Baseline!$C120:$AZ120),Data_Baseline!AI120/MAX(Data_Baseline!$C120:$AZ120))),IF(AJ$3&lt;=$B$2,SMALL(Data_Baseline!$C120:$AZ120,COUNTIF(Data_Baseline!$C120:$AZ120,0)+1),IF(Data_Baseline!AI120=0,SMALL(Data_Baseline!$C120:$AZ120,COUNTIF(Data_Baseline!$C120:$AZ120,0)+1),Data_Baseline!AI120)))),"")</f>
        <v>0.73635619779572148</v>
      </c>
      <c r="AK120">
        <f ca="1">IFERROR(IF(Data_Baseline!AJ120="","",IF($C$3="On",IF(AK$3&lt;=$B$2,SMALL(Data_Baseline!$C120:$AZ120,COUNTIF(Data_Baseline!$C120:$AZ120,0)+1)/MAX(Data_Baseline!$C120:$AZ120),IF(Data_Baseline!AJ120=0,SMALL(Data_Baseline!$C120:$AZ120,COUNTIF(Data_Baseline!$C120:$AZ120,0)+1)/MAX(Data_Baseline!$C120:$AZ120),Data_Baseline!AJ120/MAX(Data_Baseline!$C120:$AZ120))),IF(AK$3&lt;=$B$2,SMALL(Data_Baseline!$C120:$AZ120,COUNTIF(Data_Baseline!$C120:$AZ120,0)+1),IF(Data_Baseline!AJ120=0,SMALL(Data_Baseline!$C120:$AZ120,COUNTIF(Data_Baseline!$C120:$AZ120,0)+1),Data_Baseline!AJ120)))),"")</f>
        <v>0.83835171022276123</v>
      </c>
      <c r="AL120">
        <f ca="1">IFERROR(IF(Data_Baseline!AK120="","",IF($C$3="On",IF(AL$3&lt;=$B$2,SMALL(Data_Baseline!$C120:$AZ120,COUNTIF(Data_Baseline!$C120:$AZ120,0)+1)/MAX(Data_Baseline!$C120:$AZ120),IF(Data_Baseline!AK120=0,SMALL(Data_Baseline!$C120:$AZ120,COUNTIF(Data_Baseline!$C120:$AZ120,0)+1)/MAX(Data_Baseline!$C120:$AZ120),Data_Baseline!AK120/MAX(Data_Baseline!$C120:$AZ120))),IF(AL$3&lt;=$B$2,SMALL(Data_Baseline!$C120:$AZ120,COUNTIF(Data_Baseline!$C120:$AZ120,0)+1),IF(Data_Baseline!AK120=0,SMALL(Data_Baseline!$C120:$AZ120,COUNTIF(Data_Baseline!$C120:$AZ120,0)+1),Data_Baseline!AK120)))),"")</f>
        <v>0.90563626077850568</v>
      </c>
      <c r="AM120">
        <f ca="1">IFERROR(IF(Data_Baseline!AL120="","",IF($C$3="On",IF(AM$3&lt;=$B$2,SMALL(Data_Baseline!$C120:$AZ120,COUNTIF(Data_Baseline!$C120:$AZ120,0)+1)/MAX(Data_Baseline!$C120:$AZ120),IF(Data_Baseline!AL120=0,SMALL(Data_Baseline!$C120:$AZ120,COUNTIF(Data_Baseline!$C120:$AZ120,0)+1)/MAX(Data_Baseline!$C120:$AZ120),Data_Baseline!AL120/MAX(Data_Baseline!$C120:$AZ120))),IF(AM$3&lt;=$B$2,SMALL(Data_Baseline!$C120:$AZ120,COUNTIF(Data_Baseline!$C120:$AZ120,0)+1),IF(Data_Baseline!AL120=0,SMALL(Data_Baseline!$C120:$AZ120,COUNTIF(Data_Baseline!$C120:$AZ120,0)+1),Data_Baseline!AL120)))),"")</f>
        <v>0.94610580512110054</v>
      </c>
      <c r="AN120">
        <f ca="1">IFERROR(IF(Data_Baseline!AM120="","",IF($C$3="On",IF(AN$3&lt;=$B$2,SMALL(Data_Baseline!$C120:$AZ120,COUNTIF(Data_Baseline!$C120:$AZ120,0)+1)/MAX(Data_Baseline!$C120:$AZ120),IF(Data_Baseline!AM120=0,SMALL(Data_Baseline!$C120:$AZ120,COUNTIF(Data_Baseline!$C120:$AZ120,0)+1)/MAX(Data_Baseline!$C120:$AZ120),Data_Baseline!AM120/MAX(Data_Baseline!$C120:$AZ120))),IF(AN$3&lt;=$B$2,SMALL(Data_Baseline!$C120:$AZ120,COUNTIF(Data_Baseline!$C120:$AZ120,0)+1),IF(Data_Baseline!AM120=0,SMALL(Data_Baseline!$C120:$AZ120,COUNTIF(Data_Baseline!$C120:$AZ120,0)+1),Data_Baseline!AM120)))),"")</f>
        <v>0.97015054253795052</v>
      </c>
      <c r="AO120">
        <f ca="1">IFERROR(IF(Data_Baseline!AN120="","",IF($C$3="On",IF(AO$3&lt;=$B$2,SMALL(Data_Baseline!$C120:$AZ120,COUNTIF(Data_Baseline!$C120:$AZ120,0)+1)/MAX(Data_Baseline!$C120:$AZ120),IF(Data_Baseline!AN120=0,SMALL(Data_Baseline!$C120:$AZ120,COUNTIF(Data_Baseline!$C120:$AZ120,0)+1)/MAX(Data_Baseline!$C120:$AZ120),Data_Baseline!AN120/MAX(Data_Baseline!$C120:$AZ120))),IF(AO$3&lt;=$B$2,SMALL(Data_Baseline!$C120:$AZ120,COUNTIF(Data_Baseline!$C120:$AZ120,0)+1),IF(Data_Baseline!AN120=0,SMALL(Data_Baseline!$C120:$AZ120,COUNTIF(Data_Baseline!$C120:$AZ120,0)+1),Data_Baseline!AN120)))),"")</f>
        <v>0.9849032703782874</v>
      </c>
      <c r="AP120">
        <f ca="1">IFERROR(IF(Data_Baseline!AO120="","",IF($C$3="On",IF(AP$3&lt;=$B$2,SMALL(Data_Baseline!$C120:$AZ120,COUNTIF(Data_Baseline!$C120:$AZ120,0)+1)/MAX(Data_Baseline!$C120:$AZ120),IF(Data_Baseline!AO120=0,SMALL(Data_Baseline!$C120:$AZ120,COUNTIF(Data_Baseline!$C120:$AZ120,0)+1)/MAX(Data_Baseline!$C120:$AZ120),Data_Baseline!AO120/MAX(Data_Baseline!$C120:$AZ120))),IF(AP$3&lt;=$B$2,SMALL(Data_Baseline!$C120:$AZ120,COUNTIF(Data_Baseline!$C120:$AZ120,0)+1),IF(Data_Baseline!AO120=0,SMALL(Data_Baseline!$C120:$AZ120,COUNTIF(Data_Baseline!$C120:$AZ120,0)+1),Data_Baseline!AO120)))),"")</f>
        <v>0.99547156835778539</v>
      </c>
      <c r="AQ120">
        <f ca="1">IFERROR(IF(Data_Baseline!AP120="","",IF($C$3="On",IF(AQ$3&lt;=$B$2,SMALL(Data_Baseline!$C120:$AZ120,COUNTIF(Data_Baseline!$C120:$AZ120,0)+1)/MAX(Data_Baseline!$C120:$AZ120),IF(Data_Baseline!AP120=0,SMALL(Data_Baseline!$C120:$AZ120,COUNTIF(Data_Baseline!$C120:$AZ120,0)+1)/MAX(Data_Baseline!$C120:$AZ120),Data_Baseline!AP120/MAX(Data_Baseline!$C120:$AZ120))),IF(AQ$3&lt;=$B$2,SMALL(Data_Baseline!$C120:$AZ120,COUNTIF(Data_Baseline!$C120:$AZ120,0)+1),IF(Data_Baseline!AP120=0,SMALL(Data_Baseline!$C120:$AZ120,COUNTIF(Data_Baseline!$C120:$AZ120,0)+1),Data_Baseline!AP120)))),"")</f>
        <v>1</v>
      </c>
      <c r="AR120" t="str">
        <f>IFERROR(IF(Data_Baseline!AQ120="","",IF($C$3="On",IF(AR$3&lt;=$B$2,SMALL(Data_Baseline!$C120:$AZ120,COUNTIF(Data_Baseline!$C120:$AZ120,0)+1)/MAX(Data_Baseline!$C120:$AZ120),IF(Data_Baseline!AQ120=0,SMALL(Data_Baseline!$C120:$AZ120,COUNTIF(Data_Baseline!$C120:$AZ120,0)+1)/MAX(Data_Baseline!$C120:$AZ120),Data_Baseline!AQ120/MAX(Data_Baseline!$C120:$AZ120))),IF(AR$3&lt;=$B$2,SMALL(Data_Baseline!$C120:$AZ120,COUNTIF(Data_Baseline!$C120:$AZ120,0)+1),IF(Data_Baseline!AQ120=0,SMALL(Data_Baseline!$C120:$AZ120,COUNTIF(Data_Baseline!$C120:$AZ120,0)+1),Data_Baseline!AQ120)))),"")</f>
        <v/>
      </c>
      <c r="AS120" t="str">
        <f>IFERROR(IF(Data_Baseline!AR120="","",IF($C$3="On",IF(AS$3&lt;=$B$2,SMALL(Data_Baseline!$C120:$AZ120,COUNTIF(Data_Baseline!$C120:$AZ120,0)+1)/MAX(Data_Baseline!$C120:$AZ120),IF(Data_Baseline!AR120=0,SMALL(Data_Baseline!$C120:$AZ120,COUNTIF(Data_Baseline!$C120:$AZ120,0)+1)/MAX(Data_Baseline!$C120:$AZ120),Data_Baseline!AR120/MAX(Data_Baseline!$C120:$AZ120))),IF(AS$3&lt;=$B$2,SMALL(Data_Baseline!$C120:$AZ120,COUNTIF(Data_Baseline!$C120:$AZ120,0)+1),IF(Data_Baseline!AR120=0,SMALL(Data_Baseline!$C120:$AZ120,COUNTIF(Data_Baseline!$C120:$AZ120,0)+1),Data_Baseline!AR120)))),"")</f>
        <v/>
      </c>
      <c r="AT120" t="str">
        <f>IFERROR(IF(Data_Baseline!AS120="","",IF($C$3="On",IF(AT$3&lt;=$B$2,SMALL(Data_Baseline!$C120:$AZ120,COUNTIF(Data_Baseline!$C120:$AZ120,0)+1)/MAX(Data_Baseline!$C120:$AZ120),IF(Data_Baseline!AS120=0,SMALL(Data_Baseline!$C120:$AZ120,COUNTIF(Data_Baseline!$C120:$AZ120,0)+1)/MAX(Data_Baseline!$C120:$AZ120),Data_Baseline!AS120/MAX(Data_Baseline!$C120:$AZ120))),IF(AT$3&lt;=$B$2,SMALL(Data_Baseline!$C120:$AZ120,COUNTIF(Data_Baseline!$C120:$AZ120,0)+1),IF(Data_Baseline!AS120=0,SMALL(Data_Baseline!$C120:$AZ120,COUNTIF(Data_Baseline!$C120:$AZ120,0)+1),Data_Baseline!AS120)))),"")</f>
        <v/>
      </c>
      <c r="AU120" t="str">
        <f>IFERROR(IF(Data_Baseline!AT120="","",IF($C$3="On",IF(AU$3&lt;=$B$2,SMALL(Data_Baseline!$C120:$AZ120,COUNTIF(Data_Baseline!$C120:$AZ120,0)+1)/MAX(Data_Baseline!$C120:$AZ120),IF(Data_Baseline!AT120=0,SMALL(Data_Baseline!$C120:$AZ120,COUNTIF(Data_Baseline!$C120:$AZ120,0)+1)/MAX(Data_Baseline!$C120:$AZ120),Data_Baseline!AT120/MAX(Data_Baseline!$C120:$AZ120))),IF(AU$3&lt;=$B$2,SMALL(Data_Baseline!$C120:$AZ120,COUNTIF(Data_Baseline!$C120:$AZ120,0)+1),IF(Data_Baseline!AT120=0,SMALL(Data_Baseline!$C120:$AZ120,COUNTIF(Data_Baseline!$C120:$AZ120,0)+1),Data_Baseline!AT120)))),"")</f>
        <v/>
      </c>
      <c r="AV120" t="str">
        <f>IFERROR(IF(Data_Baseline!AU120="","",IF($C$3="On",IF(AV$3&lt;=$B$2,SMALL(Data_Baseline!$C120:$AZ120,COUNTIF(Data_Baseline!$C120:$AZ120,0)+1)/MAX(Data_Baseline!$C120:$AZ120),IF(Data_Baseline!AU120=0,SMALL(Data_Baseline!$C120:$AZ120,COUNTIF(Data_Baseline!$C120:$AZ120,0)+1)/MAX(Data_Baseline!$C120:$AZ120),Data_Baseline!AU120/MAX(Data_Baseline!$C120:$AZ120))),IF(AV$3&lt;=$B$2,SMALL(Data_Baseline!$C120:$AZ120,COUNTIF(Data_Baseline!$C120:$AZ120,0)+1),IF(Data_Baseline!AU120=0,SMALL(Data_Baseline!$C120:$AZ120,COUNTIF(Data_Baseline!$C120:$AZ120,0)+1),Data_Baseline!AU120)))),"")</f>
        <v/>
      </c>
      <c r="AW120" t="str">
        <f>IFERROR(IF(Data_Baseline!AV120="","",IF($C$3="On",IF(AW$3&lt;=$B$2,SMALL(Data_Baseline!$C120:$AZ120,COUNTIF(Data_Baseline!$C120:$AZ120,0)+1)/MAX(Data_Baseline!$C120:$AZ120),IF(Data_Baseline!AV120=0,SMALL(Data_Baseline!$C120:$AZ120,COUNTIF(Data_Baseline!$C120:$AZ120,0)+1)/MAX(Data_Baseline!$C120:$AZ120),Data_Baseline!AV120/MAX(Data_Baseline!$C120:$AZ120))),IF(AW$3&lt;=$B$2,SMALL(Data_Baseline!$C120:$AZ120,COUNTIF(Data_Baseline!$C120:$AZ120,0)+1),IF(Data_Baseline!AV120=0,SMALL(Data_Baseline!$C120:$AZ120,COUNTIF(Data_Baseline!$C120:$AZ120,0)+1),Data_Baseline!AV120)))),"")</f>
        <v/>
      </c>
      <c r="AX120" t="str">
        <f>IFERROR(IF(Data_Baseline!AW120="","",IF($C$3="On",IF(AX$3&lt;=$B$2,SMALL(Data_Baseline!$C120:$AZ120,COUNTIF(Data_Baseline!$C120:$AZ120,0)+1)/MAX(Data_Baseline!$C120:$AZ120),IF(Data_Baseline!AW120=0,SMALL(Data_Baseline!$C120:$AZ120,COUNTIF(Data_Baseline!$C120:$AZ120,0)+1)/MAX(Data_Baseline!$C120:$AZ120),Data_Baseline!AW120/MAX(Data_Baseline!$C120:$AZ120))),IF(AX$3&lt;=$B$2,SMALL(Data_Baseline!$C120:$AZ120,COUNTIF(Data_Baseline!$C120:$AZ120,0)+1),IF(Data_Baseline!AW120=0,SMALL(Data_Baseline!$C120:$AZ120,COUNTIF(Data_Baseline!$C120:$AZ120,0)+1),Data_Baseline!AW120)))),"")</f>
        <v/>
      </c>
      <c r="AY120" t="str">
        <f>IFERROR(IF(Data_Baseline!AX120="","",IF($C$3="On",IF(AY$3&lt;=$B$2,SMALL(Data_Baseline!$C120:$AZ120,COUNTIF(Data_Baseline!$C120:$AZ120,0)+1)/MAX(Data_Baseline!$C120:$AZ120),IF(Data_Baseline!AX120=0,SMALL(Data_Baseline!$C120:$AZ120,COUNTIF(Data_Baseline!$C120:$AZ120,0)+1)/MAX(Data_Baseline!$C120:$AZ120),Data_Baseline!AX120/MAX(Data_Baseline!$C120:$AZ120))),IF(AY$3&lt;=$B$2,SMALL(Data_Baseline!$C120:$AZ120,COUNTIF(Data_Baseline!$C120:$AZ120,0)+1),IF(Data_Baseline!AX120=0,SMALL(Data_Baseline!$C120:$AZ120,COUNTIF(Data_Baseline!$C120:$AZ120,0)+1),Data_Baseline!AX120)))),"")</f>
        <v/>
      </c>
      <c r="AZ120" t="str">
        <f>IFERROR(IF(Data_Baseline!AY120="","",IF($C$3="On",IF(AZ$3&lt;=$B$2,SMALL(Data_Baseline!$C120:$AZ120,COUNTIF(Data_Baseline!$C120:$AZ120,0)+1)/MAX(Data_Baseline!$C120:$AZ120),IF(Data_Baseline!AY120=0,SMALL(Data_Baseline!$C120:$AZ120,COUNTIF(Data_Baseline!$C120:$AZ120,0)+1)/MAX(Data_Baseline!$C120:$AZ120),Data_Baseline!AY120/MAX(Data_Baseline!$C120:$AZ120))),IF(AZ$3&lt;=$B$2,SMALL(Data_Baseline!$C120:$AZ120,COUNTIF(Data_Baseline!$C120:$AZ120,0)+1),IF(Data_Baseline!AY120=0,SMALL(Data_Baseline!$C120:$AZ120,COUNTIF(Data_Baseline!$C120:$AZ120,0)+1),Data_Baseline!AY120)))),"")</f>
        <v/>
      </c>
      <c r="BA120" t="str">
        <f>IFERROR(IF(Data_Baseline!AZ120="","",IF($C$3="On",IF(BA$3&lt;=$B$2,SMALL(Data_Baseline!$C120:$AZ120,COUNTIF(Data_Baseline!$C120:$AZ120,0)+1)/MAX(Data_Baseline!$C120:$AZ120),IF(Data_Baseline!AZ120=0,SMALL(Data_Baseline!$C120:$AZ120,COUNTIF(Data_Baseline!$C120:$AZ120,0)+1)/MAX(Data_Baseline!$C120:$AZ120),Data_Baseline!AZ120/MAX(Data_Baseline!$C120:$AZ120))),IF(BA$3&lt;=$B$2,SMALL(Data_Baseline!$C120:$AZ120,COUNTIF(Data_Baseline!$C120:$AZ120,0)+1),IF(Data_Baseline!AZ120=0,SMALL(Data_Baseline!$C120:$AZ120,COUNTIF(Data_Baseline!$C120:$AZ120,0)+1),Data_Baseline!AZ120)))),"")</f>
        <v/>
      </c>
      <c r="BB120" s="79">
        <f ca="1">IF(Data_Initial!BA120="",1,0)</f>
        <v>1</v>
      </c>
      <c r="BC120" t="str">
        <f t="shared" ca="1" si="4"/>
        <v>3N_ltpD</v>
      </c>
      <c r="BD120" s="79" t="str">
        <f t="shared" ca="1" si="7"/>
        <v>3N</v>
      </c>
      <c r="BE120" s="79" t="str">
        <f ca="1">Data_Initial!BC120</f>
        <v>ltpD</v>
      </c>
      <c r="BF120" s="79" t="str">
        <f ca="1">Data_Initial!BB120</f>
        <v>2_3</v>
      </c>
      <c r="BG120">
        <f ca="1">IFERROR((INDIRECT("Plate"&amp;Data!A120&amp;"_C!"&amp;CHAR(RIGHT(Data!B120,LEN(Data!B120)-1)+65)&amp;CODE(LEFT(Data!B120,1))-58)),"")</f>
        <v>0</v>
      </c>
      <c r="BH120" t="str">
        <f ca="1">Data_Initial!BA120</f>
        <v/>
      </c>
      <c r="BI120">
        <f t="shared" ca="1" si="6"/>
        <v>6.4186875916775335E-5</v>
      </c>
      <c r="BJ120" s="79" t="str">
        <f ca="1">IF(BH120="N",1+MAX($BJ$3:BJ119),"")</f>
        <v/>
      </c>
    </row>
    <row r="121" spans="1:62" x14ac:dyDescent="0.25">
      <c r="A121" s="79">
        <f ca="1">IF(BH121="N","N"&amp;BJ121,IF(BB121=0,"",MAX($A$3:A120)+1))</f>
        <v>111</v>
      </c>
      <c r="B121" s="79" t="str">
        <f ca="1">Data_Initial!A121&amp;C121</f>
        <v>2F6</v>
      </c>
      <c r="C121" s="79" t="str">
        <f ca="1">Data_Initial!B121</f>
        <v>F6</v>
      </c>
      <c r="D121">
        <f ca="1">IFERROR(IF(Data_Baseline!C121="","",IF($C$3="On",IF(D$3&lt;=$B$2,SMALL(Data_Baseline!$C121:$AZ121,COUNTIF(Data_Baseline!$C121:$AZ121,0)+1)/MAX(Data_Baseline!$C121:$AZ121),IF(Data_Baseline!C121=0,SMALL(Data_Baseline!$C121:$AZ121,COUNTIF(Data_Baseline!$C121:$AZ121,0)+1)/MAX(Data_Baseline!$C121:$AZ121),Data_Baseline!C121/MAX(Data_Baseline!$C121:$AZ121))),IF(D$3&lt;=$B$2,SMALL(Data_Baseline!$C121:$AZ121,COUNTIF(Data_Baseline!$C121:$AZ121,0)+1),IF(Data_Baseline!C121=0,SMALL(Data_Baseline!$C121:$AZ121,COUNTIF(Data_Baseline!$C121:$AZ121,0)+1),Data_Baseline!C121)))),"")</f>
        <v>3.1713986854563697E-5</v>
      </c>
      <c r="E121">
        <f ca="1">IFERROR(IF(Data_Baseline!D121="","",IF($C$3="On",IF(E$3&lt;=$B$2,SMALL(Data_Baseline!$C121:$AZ121,COUNTIF(Data_Baseline!$C121:$AZ121,0)+1)/MAX(Data_Baseline!$C121:$AZ121),IF(Data_Baseline!D121=0,SMALL(Data_Baseline!$C121:$AZ121,COUNTIF(Data_Baseline!$C121:$AZ121,0)+1)/MAX(Data_Baseline!$C121:$AZ121),Data_Baseline!D121/MAX(Data_Baseline!$C121:$AZ121))),IF(E$3&lt;=$B$2,SMALL(Data_Baseline!$C121:$AZ121,COUNTIF(Data_Baseline!$C121:$AZ121,0)+1),IF(Data_Baseline!D121=0,SMALL(Data_Baseline!$C121:$AZ121,COUNTIF(Data_Baseline!$C121:$AZ121,0)+1),Data_Baseline!D121)))),"")</f>
        <v>3.1713986854563697E-5</v>
      </c>
      <c r="F121">
        <f ca="1">IFERROR(IF(Data_Baseline!E121="","",IF($C$3="On",IF(F$3&lt;=$B$2,SMALL(Data_Baseline!$C121:$AZ121,COUNTIF(Data_Baseline!$C121:$AZ121,0)+1)/MAX(Data_Baseline!$C121:$AZ121),IF(Data_Baseline!E121=0,SMALL(Data_Baseline!$C121:$AZ121,COUNTIF(Data_Baseline!$C121:$AZ121,0)+1)/MAX(Data_Baseline!$C121:$AZ121),Data_Baseline!E121/MAX(Data_Baseline!$C121:$AZ121))),IF(F$3&lt;=$B$2,SMALL(Data_Baseline!$C121:$AZ121,COUNTIF(Data_Baseline!$C121:$AZ121,0)+1),IF(Data_Baseline!E121=0,SMALL(Data_Baseline!$C121:$AZ121,COUNTIF(Data_Baseline!$C121:$AZ121,0)+1),Data_Baseline!E121)))),"")</f>
        <v>3.1713986854563697E-5</v>
      </c>
      <c r="G121">
        <f ca="1">IFERROR(IF(Data_Baseline!F121="","",IF($C$3="On",IF(G$3&lt;=$B$2,SMALL(Data_Baseline!$C121:$AZ121,COUNTIF(Data_Baseline!$C121:$AZ121,0)+1)/MAX(Data_Baseline!$C121:$AZ121),IF(Data_Baseline!F121=0,SMALL(Data_Baseline!$C121:$AZ121,COUNTIF(Data_Baseline!$C121:$AZ121,0)+1)/MAX(Data_Baseline!$C121:$AZ121),Data_Baseline!F121/MAX(Data_Baseline!$C121:$AZ121))),IF(G$3&lt;=$B$2,SMALL(Data_Baseline!$C121:$AZ121,COUNTIF(Data_Baseline!$C121:$AZ121,0)+1),IF(Data_Baseline!F121=0,SMALL(Data_Baseline!$C121:$AZ121,COUNTIF(Data_Baseline!$C121:$AZ121,0)+1),Data_Baseline!F121)))),"")</f>
        <v>3.1713986854563697E-5</v>
      </c>
      <c r="H121">
        <f ca="1">IFERROR(IF(Data_Baseline!G121="","",IF($C$3="On",IF(H$3&lt;=$B$2,SMALL(Data_Baseline!$C121:$AZ121,COUNTIF(Data_Baseline!$C121:$AZ121,0)+1)/MAX(Data_Baseline!$C121:$AZ121),IF(Data_Baseline!G121=0,SMALL(Data_Baseline!$C121:$AZ121,COUNTIF(Data_Baseline!$C121:$AZ121,0)+1)/MAX(Data_Baseline!$C121:$AZ121),Data_Baseline!G121/MAX(Data_Baseline!$C121:$AZ121))),IF(H$3&lt;=$B$2,SMALL(Data_Baseline!$C121:$AZ121,COUNTIF(Data_Baseline!$C121:$AZ121,0)+1),IF(Data_Baseline!G121=0,SMALL(Data_Baseline!$C121:$AZ121,COUNTIF(Data_Baseline!$C121:$AZ121,0)+1),Data_Baseline!G121)))),"")</f>
        <v>3.1713986854563697E-5</v>
      </c>
      <c r="I121">
        <f ca="1">IFERROR(IF(Data_Baseline!H121="","",IF($C$3="On",IF(I$3&lt;=$B$2,SMALL(Data_Baseline!$C121:$AZ121,COUNTIF(Data_Baseline!$C121:$AZ121,0)+1)/MAX(Data_Baseline!$C121:$AZ121),IF(Data_Baseline!H121=0,SMALL(Data_Baseline!$C121:$AZ121,COUNTIF(Data_Baseline!$C121:$AZ121,0)+1)/MAX(Data_Baseline!$C121:$AZ121),Data_Baseline!H121/MAX(Data_Baseline!$C121:$AZ121))),IF(I$3&lt;=$B$2,SMALL(Data_Baseline!$C121:$AZ121,COUNTIF(Data_Baseline!$C121:$AZ121,0)+1),IF(Data_Baseline!H121=0,SMALL(Data_Baseline!$C121:$AZ121,COUNTIF(Data_Baseline!$C121:$AZ121,0)+1),Data_Baseline!H121)))),"")</f>
        <v>3.1713986854563697E-5</v>
      </c>
      <c r="J121">
        <f ca="1">IFERROR(IF(Data_Baseline!I121="","",IF($C$3="On",IF(J$3&lt;=$B$2,SMALL(Data_Baseline!$C121:$AZ121,COUNTIF(Data_Baseline!$C121:$AZ121,0)+1)/MAX(Data_Baseline!$C121:$AZ121),IF(Data_Baseline!I121=0,SMALL(Data_Baseline!$C121:$AZ121,COUNTIF(Data_Baseline!$C121:$AZ121,0)+1)/MAX(Data_Baseline!$C121:$AZ121),Data_Baseline!I121/MAX(Data_Baseline!$C121:$AZ121))),IF(J$3&lt;=$B$2,SMALL(Data_Baseline!$C121:$AZ121,COUNTIF(Data_Baseline!$C121:$AZ121,0)+1),IF(Data_Baseline!I121=0,SMALL(Data_Baseline!$C121:$AZ121,COUNTIF(Data_Baseline!$C121:$AZ121,0)+1),Data_Baseline!I121)))),"")</f>
        <v>3.1713986854563697E-5</v>
      </c>
      <c r="K121">
        <f ca="1">IFERROR(IF(Data_Baseline!J121="","",IF($C$3="On",IF(K$3&lt;=$B$2,SMALL(Data_Baseline!$C121:$AZ121,COUNTIF(Data_Baseline!$C121:$AZ121,0)+1)/MAX(Data_Baseline!$C121:$AZ121),IF(Data_Baseline!J121=0,SMALL(Data_Baseline!$C121:$AZ121,COUNTIF(Data_Baseline!$C121:$AZ121,0)+1)/MAX(Data_Baseline!$C121:$AZ121),Data_Baseline!J121/MAX(Data_Baseline!$C121:$AZ121))),IF(K$3&lt;=$B$2,SMALL(Data_Baseline!$C121:$AZ121,COUNTIF(Data_Baseline!$C121:$AZ121,0)+1),IF(Data_Baseline!J121=0,SMALL(Data_Baseline!$C121:$AZ121,COUNTIF(Data_Baseline!$C121:$AZ121,0)+1),Data_Baseline!J121)))),"")</f>
        <v>3.1713986854563697E-5</v>
      </c>
      <c r="L121">
        <f ca="1">IFERROR(IF(Data_Baseline!K121="","",IF($C$3="On",IF(L$3&lt;=$B$2,SMALL(Data_Baseline!$C121:$AZ121,COUNTIF(Data_Baseline!$C121:$AZ121,0)+1)/MAX(Data_Baseline!$C121:$AZ121),IF(Data_Baseline!K121=0,SMALL(Data_Baseline!$C121:$AZ121,COUNTIF(Data_Baseline!$C121:$AZ121,0)+1)/MAX(Data_Baseline!$C121:$AZ121),Data_Baseline!K121/MAX(Data_Baseline!$C121:$AZ121))),IF(L$3&lt;=$B$2,SMALL(Data_Baseline!$C121:$AZ121,COUNTIF(Data_Baseline!$C121:$AZ121,0)+1),IF(Data_Baseline!K121=0,SMALL(Data_Baseline!$C121:$AZ121,COUNTIF(Data_Baseline!$C121:$AZ121,0)+1),Data_Baseline!K121)))),"")</f>
        <v>3.1713986854563697E-5</v>
      </c>
      <c r="M121">
        <f ca="1">IFERROR(IF(Data_Baseline!L121="","",IF($C$3="On",IF(M$3&lt;=$B$2,SMALL(Data_Baseline!$C121:$AZ121,COUNTIF(Data_Baseline!$C121:$AZ121,0)+1)/MAX(Data_Baseline!$C121:$AZ121),IF(Data_Baseline!L121=0,SMALL(Data_Baseline!$C121:$AZ121,COUNTIF(Data_Baseline!$C121:$AZ121,0)+1)/MAX(Data_Baseline!$C121:$AZ121),Data_Baseline!L121/MAX(Data_Baseline!$C121:$AZ121))),IF(M$3&lt;=$B$2,SMALL(Data_Baseline!$C121:$AZ121,COUNTIF(Data_Baseline!$C121:$AZ121,0)+1),IF(Data_Baseline!L121=0,SMALL(Data_Baseline!$C121:$AZ121,COUNTIF(Data_Baseline!$C121:$AZ121,0)+1),Data_Baseline!L121)))),"")</f>
        <v>3.1713986854563697E-5</v>
      </c>
      <c r="N121">
        <f ca="1">IFERROR(IF(Data_Baseline!M121="","",IF($C$3="On",IF(N$3&lt;=$B$2,SMALL(Data_Baseline!$C121:$AZ121,COUNTIF(Data_Baseline!$C121:$AZ121,0)+1)/MAX(Data_Baseline!$C121:$AZ121),IF(Data_Baseline!M121=0,SMALL(Data_Baseline!$C121:$AZ121,COUNTIF(Data_Baseline!$C121:$AZ121,0)+1)/MAX(Data_Baseline!$C121:$AZ121),Data_Baseline!M121/MAX(Data_Baseline!$C121:$AZ121))),IF(N$3&lt;=$B$2,SMALL(Data_Baseline!$C121:$AZ121,COUNTIF(Data_Baseline!$C121:$AZ121,0)+1),IF(Data_Baseline!M121=0,SMALL(Data_Baseline!$C121:$AZ121,COUNTIF(Data_Baseline!$C121:$AZ121,0)+1),Data_Baseline!M121)))),"")</f>
        <v>3.1713986854563697E-5</v>
      </c>
      <c r="O121">
        <f ca="1">IFERROR(IF(Data_Baseline!N121="","",IF($C$3="On",IF(O$3&lt;=$B$2,SMALL(Data_Baseline!$C121:$AZ121,COUNTIF(Data_Baseline!$C121:$AZ121,0)+1)/MAX(Data_Baseline!$C121:$AZ121),IF(Data_Baseline!N121=0,SMALL(Data_Baseline!$C121:$AZ121,COUNTIF(Data_Baseline!$C121:$AZ121,0)+1)/MAX(Data_Baseline!$C121:$AZ121),Data_Baseline!N121/MAX(Data_Baseline!$C121:$AZ121))),IF(O$3&lt;=$B$2,SMALL(Data_Baseline!$C121:$AZ121,COUNTIF(Data_Baseline!$C121:$AZ121,0)+1),IF(Data_Baseline!N121=0,SMALL(Data_Baseline!$C121:$AZ121,COUNTIF(Data_Baseline!$C121:$AZ121,0)+1),Data_Baseline!N121)))),"")</f>
        <v>3.1713986854563697E-5</v>
      </c>
      <c r="P121">
        <f ca="1">IFERROR(IF(Data_Baseline!O121="","",IF($C$3="On",IF(P$3&lt;=$B$2,SMALL(Data_Baseline!$C121:$AZ121,COUNTIF(Data_Baseline!$C121:$AZ121,0)+1)/MAX(Data_Baseline!$C121:$AZ121),IF(Data_Baseline!O121=0,SMALL(Data_Baseline!$C121:$AZ121,COUNTIF(Data_Baseline!$C121:$AZ121,0)+1)/MAX(Data_Baseline!$C121:$AZ121),Data_Baseline!O121/MAX(Data_Baseline!$C121:$AZ121))),IF(P$3&lt;=$B$2,SMALL(Data_Baseline!$C121:$AZ121,COUNTIF(Data_Baseline!$C121:$AZ121,0)+1),IF(Data_Baseline!O121=0,SMALL(Data_Baseline!$C121:$AZ121,COUNTIF(Data_Baseline!$C121:$AZ121,0)+1),Data_Baseline!O121)))),"")</f>
        <v>3.1713986854563697E-5</v>
      </c>
      <c r="Q121">
        <f ca="1">IFERROR(IF(Data_Baseline!P121="","",IF($C$3="On",IF(Q$3&lt;=$B$2,SMALL(Data_Baseline!$C121:$AZ121,COUNTIF(Data_Baseline!$C121:$AZ121,0)+1)/MAX(Data_Baseline!$C121:$AZ121),IF(Data_Baseline!P121=0,SMALL(Data_Baseline!$C121:$AZ121,COUNTIF(Data_Baseline!$C121:$AZ121,0)+1)/MAX(Data_Baseline!$C121:$AZ121),Data_Baseline!P121/MAX(Data_Baseline!$C121:$AZ121))),IF(Q$3&lt;=$B$2,SMALL(Data_Baseline!$C121:$AZ121,COUNTIF(Data_Baseline!$C121:$AZ121,0)+1),IF(Data_Baseline!P121=0,SMALL(Data_Baseline!$C121:$AZ121,COUNTIF(Data_Baseline!$C121:$AZ121,0)+1),Data_Baseline!P121)))),"")</f>
        <v>3.1713986854563697E-5</v>
      </c>
      <c r="R121">
        <f ca="1">IFERROR(IF(Data_Baseline!Q121="","",IF($C$3="On",IF(R$3&lt;=$B$2,SMALL(Data_Baseline!$C121:$AZ121,COUNTIF(Data_Baseline!$C121:$AZ121,0)+1)/MAX(Data_Baseline!$C121:$AZ121),IF(Data_Baseline!Q121=0,SMALL(Data_Baseline!$C121:$AZ121,COUNTIF(Data_Baseline!$C121:$AZ121,0)+1)/MAX(Data_Baseline!$C121:$AZ121),Data_Baseline!Q121/MAX(Data_Baseline!$C121:$AZ121))),IF(R$3&lt;=$B$2,SMALL(Data_Baseline!$C121:$AZ121,COUNTIF(Data_Baseline!$C121:$AZ121,0)+1),IF(Data_Baseline!Q121=0,SMALL(Data_Baseline!$C121:$AZ121,COUNTIF(Data_Baseline!$C121:$AZ121,0)+1),Data_Baseline!Q121)))),"")</f>
        <v>3.1713986854563697E-5</v>
      </c>
      <c r="S121">
        <f ca="1">IFERROR(IF(Data_Baseline!R121="","",IF($C$3="On",IF(S$3&lt;=$B$2,SMALL(Data_Baseline!$C121:$AZ121,COUNTIF(Data_Baseline!$C121:$AZ121,0)+1)/MAX(Data_Baseline!$C121:$AZ121),IF(Data_Baseline!R121=0,SMALL(Data_Baseline!$C121:$AZ121,COUNTIF(Data_Baseline!$C121:$AZ121,0)+1)/MAX(Data_Baseline!$C121:$AZ121),Data_Baseline!R121/MAX(Data_Baseline!$C121:$AZ121))),IF(S$3&lt;=$B$2,SMALL(Data_Baseline!$C121:$AZ121,COUNTIF(Data_Baseline!$C121:$AZ121,0)+1),IF(Data_Baseline!R121=0,SMALL(Data_Baseline!$C121:$AZ121,COUNTIF(Data_Baseline!$C121:$AZ121,0)+1),Data_Baseline!R121)))),"")</f>
        <v>3.1713986854563697E-5</v>
      </c>
      <c r="T121">
        <f ca="1">IFERROR(IF(Data_Baseline!S121="","",IF($C$3="On",IF(T$3&lt;=$B$2,SMALL(Data_Baseline!$C121:$AZ121,COUNTIF(Data_Baseline!$C121:$AZ121,0)+1)/MAX(Data_Baseline!$C121:$AZ121),IF(Data_Baseline!S121=0,SMALL(Data_Baseline!$C121:$AZ121,COUNTIF(Data_Baseline!$C121:$AZ121,0)+1)/MAX(Data_Baseline!$C121:$AZ121),Data_Baseline!S121/MAX(Data_Baseline!$C121:$AZ121))),IF(T$3&lt;=$B$2,SMALL(Data_Baseline!$C121:$AZ121,COUNTIF(Data_Baseline!$C121:$AZ121,0)+1),IF(Data_Baseline!S121=0,SMALL(Data_Baseline!$C121:$AZ121,COUNTIF(Data_Baseline!$C121:$AZ121,0)+1),Data_Baseline!S121)))),"")</f>
        <v>3.1713986854563697E-5</v>
      </c>
      <c r="U121">
        <f ca="1">IFERROR(IF(Data_Baseline!T121="","",IF($C$3="On",IF(U$3&lt;=$B$2,SMALL(Data_Baseline!$C121:$AZ121,COUNTIF(Data_Baseline!$C121:$AZ121,0)+1)/MAX(Data_Baseline!$C121:$AZ121),IF(Data_Baseline!T121=0,SMALL(Data_Baseline!$C121:$AZ121,COUNTIF(Data_Baseline!$C121:$AZ121,0)+1)/MAX(Data_Baseline!$C121:$AZ121),Data_Baseline!T121/MAX(Data_Baseline!$C121:$AZ121))),IF(U$3&lt;=$B$2,SMALL(Data_Baseline!$C121:$AZ121,COUNTIF(Data_Baseline!$C121:$AZ121,0)+1),IF(Data_Baseline!T121=0,SMALL(Data_Baseline!$C121:$AZ121,COUNTIF(Data_Baseline!$C121:$AZ121,0)+1),Data_Baseline!T121)))),"")</f>
        <v>3.1713986854563697E-5</v>
      </c>
      <c r="V121">
        <f ca="1">IFERROR(IF(Data_Baseline!U121="","",IF($C$3="On",IF(V$3&lt;=$B$2,SMALL(Data_Baseline!$C121:$AZ121,COUNTIF(Data_Baseline!$C121:$AZ121,0)+1)/MAX(Data_Baseline!$C121:$AZ121),IF(Data_Baseline!U121=0,SMALL(Data_Baseline!$C121:$AZ121,COUNTIF(Data_Baseline!$C121:$AZ121,0)+1)/MAX(Data_Baseline!$C121:$AZ121),Data_Baseline!U121/MAX(Data_Baseline!$C121:$AZ121))),IF(V$3&lt;=$B$2,SMALL(Data_Baseline!$C121:$AZ121,COUNTIF(Data_Baseline!$C121:$AZ121,0)+1),IF(Data_Baseline!U121=0,SMALL(Data_Baseline!$C121:$AZ121,COUNTIF(Data_Baseline!$C121:$AZ121,0)+1),Data_Baseline!U121)))),"")</f>
        <v>3.1713986854563697E-5</v>
      </c>
      <c r="W121">
        <f ca="1">IFERROR(IF(Data_Baseline!V121="","",IF($C$3="On",IF(W$3&lt;=$B$2,SMALL(Data_Baseline!$C121:$AZ121,COUNTIF(Data_Baseline!$C121:$AZ121,0)+1)/MAX(Data_Baseline!$C121:$AZ121),IF(Data_Baseline!V121=0,SMALL(Data_Baseline!$C121:$AZ121,COUNTIF(Data_Baseline!$C121:$AZ121,0)+1)/MAX(Data_Baseline!$C121:$AZ121),Data_Baseline!V121/MAX(Data_Baseline!$C121:$AZ121))),IF(W$3&lt;=$B$2,SMALL(Data_Baseline!$C121:$AZ121,COUNTIF(Data_Baseline!$C121:$AZ121,0)+1),IF(Data_Baseline!V121=0,SMALL(Data_Baseline!$C121:$AZ121,COUNTIF(Data_Baseline!$C121:$AZ121,0)+1),Data_Baseline!V121)))),"")</f>
        <v>3.1713986854563697E-5</v>
      </c>
      <c r="X121">
        <f ca="1">IFERROR(IF(Data_Baseline!W121="","",IF($C$3="On",IF(X$3&lt;=$B$2,SMALL(Data_Baseline!$C121:$AZ121,COUNTIF(Data_Baseline!$C121:$AZ121,0)+1)/MAX(Data_Baseline!$C121:$AZ121),IF(Data_Baseline!W121=0,SMALL(Data_Baseline!$C121:$AZ121,COUNTIF(Data_Baseline!$C121:$AZ121,0)+1)/MAX(Data_Baseline!$C121:$AZ121),Data_Baseline!W121/MAX(Data_Baseline!$C121:$AZ121))),IF(X$3&lt;=$B$2,SMALL(Data_Baseline!$C121:$AZ121,COUNTIF(Data_Baseline!$C121:$AZ121,0)+1),IF(Data_Baseline!W121=0,SMALL(Data_Baseline!$C121:$AZ121,COUNTIF(Data_Baseline!$C121:$AZ121,0)+1),Data_Baseline!W121)))),"")</f>
        <v>3.1713986854563697E-5</v>
      </c>
      <c r="Y121">
        <f ca="1">IFERROR(IF(Data_Baseline!X121="","",IF($C$3="On",IF(Y$3&lt;=$B$2,SMALL(Data_Baseline!$C121:$AZ121,COUNTIF(Data_Baseline!$C121:$AZ121,0)+1)/MAX(Data_Baseline!$C121:$AZ121),IF(Data_Baseline!X121=0,SMALL(Data_Baseline!$C121:$AZ121,COUNTIF(Data_Baseline!$C121:$AZ121,0)+1)/MAX(Data_Baseline!$C121:$AZ121),Data_Baseline!X121/MAX(Data_Baseline!$C121:$AZ121))),IF(Y$3&lt;=$B$2,SMALL(Data_Baseline!$C121:$AZ121,COUNTIF(Data_Baseline!$C121:$AZ121,0)+1),IF(Data_Baseline!X121=0,SMALL(Data_Baseline!$C121:$AZ121,COUNTIF(Data_Baseline!$C121:$AZ121,0)+1),Data_Baseline!X121)))),"")</f>
        <v>3.1713986854563697E-5</v>
      </c>
      <c r="Z121">
        <f ca="1">IFERROR(IF(Data_Baseline!Y121="","",IF($C$3="On",IF(Z$3&lt;=$B$2,SMALL(Data_Baseline!$C121:$AZ121,COUNTIF(Data_Baseline!$C121:$AZ121,0)+1)/MAX(Data_Baseline!$C121:$AZ121),IF(Data_Baseline!Y121=0,SMALL(Data_Baseline!$C121:$AZ121,COUNTIF(Data_Baseline!$C121:$AZ121,0)+1)/MAX(Data_Baseline!$C121:$AZ121),Data_Baseline!Y121/MAX(Data_Baseline!$C121:$AZ121))),IF(Z$3&lt;=$B$2,SMALL(Data_Baseline!$C121:$AZ121,COUNTIF(Data_Baseline!$C121:$AZ121,0)+1),IF(Data_Baseline!Y121=0,SMALL(Data_Baseline!$C121:$AZ121,COUNTIF(Data_Baseline!$C121:$AZ121,0)+1),Data_Baseline!Y121)))),"")</f>
        <v>3.1713986854563697E-5</v>
      </c>
      <c r="AA121">
        <f ca="1">IFERROR(IF(Data_Baseline!Z121="","",IF($C$3="On",IF(AA$3&lt;=$B$2,SMALL(Data_Baseline!$C121:$AZ121,COUNTIF(Data_Baseline!$C121:$AZ121,0)+1)/MAX(Data_Baseline!$C121:$AZ121),IF(Data_Baseline!Z121=0,SMALL(Data_Baseline!$C121:$AZ121,COUNTIF(Data_Baseline!$C121:$AZ121,0)+1)/MAX(Data_Baseline!$C121:$AZ121),Data_Baseline!Z121/MAX(Data_Baseline!$C121:$AZ121))),IF(AA$3&lt;=$B$2,SMALL(Data_Baseline!$C121:$AZ121,COUNTIF(Data_Baseline!$C121:$AZ121,0)+1),IF(Data_Baseline!Z121=0,SMALL(Data_Baseline!$C121:$AZ121,COUNTIF(Data_Baseline!$C121:$AZ121,0)+1),Data_Baseline!Z121)))),"")</f>
        <v>3.0553048953322498E-3</v>
      </c>
      <c r="AB121">
        <f ca="1">IFERROR(IF(Data_Baseline!AA121="","",IF($C$3="On",IF(AB$3&lt;=$B$2,SMALL(Data_Baseline!$C121:$AZ121,COUNTIF(Data_Baseline!$C121:$AZ121,0)+1)/MAX(Data_Baseline!$C121:$AZ121),IF(Data_Baseline!AA121=0,SMALL(Data_Baseline!$C121:$AZ121,COUNTIF(Data_Baseline!$C121:$AZ121,0)+1)/MAX(Data_Baseline!$C121:$AZ121),Data_Baseline!AA121/MAX(Data_Baseline!$C121:$AZ121))),IF(AB$3&lt;=$B$2,SMALL(Data_Baseline!$C121:$AZ121,COUNTIF(Data_Baseline!$C121:$AZ121,0)+1),IF(Data_Baseline!AA121=0,SMALL(Data_Baseline!$C121:$AZ121,COUNTIF(Data_Baseline!$C121:$AZ121,0)+1),Data_Baseline!AA121)))),"")</f>
        <v>9.8670790905168743E-3</v>
      </c>
      <c r="AC121">
        <f ca="1">IFERROR(IF(Data_Baseline!AB121="","",IF($C$3="On",IF(AC$3&lt;=$B$2,SMALL(Data_Baseline!$C121:$AZ121,COUNTIF(Data_Baseline!$C121:$AZ121,0)+1)/MAX(Data_Baseline!$C121:$AZ121),IF(Data_Baseline!AB121=0,SMALL(Data_Baseline!$C121:$AZ121,COUNTIF(Data_Baseline!$C121:$AZ121,0)+1)/MAX(Data_Baseline!$C121:$AZ121),Data_Baseline!AB121/MAX(Data_Baseline!$C121:$AZ121))),IF(AC$3&lt;=$B$2,SMALL(Data_Baseline!$C121:$AZ121,COUNTIF(Data_Baseline!$C121:$AZ121,0)+1),IF(Data_Baseline!AB121=0,SMALL(Data_Baseline!$C121:$AZ121,COUNTIF(Data_Baseline!$C121:$AZ121,0)+1),Data_Baseline!AB121)))),"")</f>
        <v>2.1433760144495047E-2</v>
      </c>
      <c r="AD121">
        <f ca="1">IFERROR(IF(Data_Baseline!AC121="","",IF($C$3="On",IF(AD$3&lt;=$B$2,SMALL(Data_Baseline!$C121:$AZ121,COUNTIF(Data_Baseline!$C121:$AZ121,0)+1)/MAX(Data_Baseline!$C121:$AZ121),IF(Data_Baseline!AC121=0,SMALL(Data_Baseline!$C121:$AZ121,COUNTIF(Data_Baseline!$C121:$AZ121,0)+1)/MAX(Data_Baseline!$C121:$AZ121),Data_Baseline!AC121/MAX(Data_Baseline!$C121:$AZ121))),IF(AD$3&lt;=$B$2,SMALL(Data_Baseline!$C121:$AZ121,COUNTIF(Data_Baseline!$C121:$AZ121,0)+1),IF(Data_Baseline!AC121=0,SMALL(Data_Baseline!$C121:$AZ121,COUNTIF(Data_Baseline!$C121:$AZ121,0)+1),Data_Baseline!AC121)))),"")</f>
        <v>4.4927713240079714E-2</v>
      </c>
      <c r="AE121">
        <f ca="1">IFERROR(IF(Data_Baseline!AD121="","",IF($C$3="On",IF(AE$3&lt;=$B$2,SMALL(Data_Baseline!$C121:$AZ121,COUNTIF(Data_Baseline!$C121:$AZ121,0)+1)/MAX(Data_Baseline!$C121:$AZ121),IF(Data_Baseline!AD121=0,SMALL(Data_Baseline!$C121:$AZ121,COUNTIF(Data_Baseline!$C121:$AZ121,0)+1)/MAX(Data_Baseline!$C121:$AZ121),Data_Baseline!AD121/MAX(Data_Baseline!$C121:$AZ121))),IF(AE$3&lt;=$B$2,SMALL(Data_Baseline!$C121:$AZ121,COUNTIF(Data_Baseline!$C121:$AZ121,0)+1),IF(Data_Baseline!AD121=0,SMALL(Data_Baseline!$C121:$AZ121,COUNTIF(Data_Baseline!$C121:$AZ121,0)+1),Data_Baseline!AD121)))),"")</f>
        <v>8.725274107691644E-2</v>
      </c>
      <c r="AF121">
        <f ca="1">IFERROR(IF(Data_Baseline!AE121="","",IF($C$3="On",IF(AF$3&lt;=$B$2,SMALL(Data_Baseline!$C121:$AZ121,COUNTIF(Data_Baseline!$C121:$AZ121,0)+1)/MAX(Data_Baseline!$C121:$AZ121),IF(Data_Baseline!AE121=0,SMALL(Data_Baseline!$C121:$AZ121,COUNTIF(Data_Baseline!$C121:$AZ121,0)+1)/MAX(Data_Baseline!$C121:$AZ121),Data_Baseline!AE121/MAX(Data_Baseline!$C121:$AZ121))),IF(AF$3&lt;=$B$2,SMALL(Data_Baseline!$C121:$AZ121,COUNTIF(Data_Baseline!$C121:$AZ121,0)+1),IF(Data_Baseline!AE121=0,SMALL(Data_Baseline!$C121:$AZ121,COUNTIF(Data_Baseline!$C121:$AZ121,0)+1),Data_Baseline!AE121)))),"")</f>
        <v>0.16150953448664862</v>
      </c>
      <c r="AG121">
        <f ca="1">IFERROR(IF(Data_Baseline!AF121="","",IF($C$3="On",IF(AG$3&lt;=$B$2,SMALL(Data_Baseline!$C121:$AZ121,COUNTIF(Data_Baseline!$C121:$AZ121,0)+1)/MAX(Data_Baseline!$C121:$AZ121),IF(Data_Baseline!AF121=0,SMALL(Data_Baseline!$C121:$AZ121,COUNTIF(Data_Baseline!$C121:$AZ121,0)+1)/MAX(Data_Baseline!$C121:$AZ121),Data_Baseline!AF121/MAX(Data_Baseline!$C121:$AZ121))),IF(AG$3&lt;=$B$2,SMALL(Data_Baseline!$C121:$AZ121,COUNTIF(Data_Baseline!$C121:$AZ121,0)+1),IF(Data_Baseline!AF121=0,SMALL(Data_Baseline!$C121:$AZ121,COUNTIF(Data_Baseline!$C121:$AZ121,0)+1),Data_Baseline!AF121)))),"")</f>
        <v>0.27629052915989605</v>
      </c>
      <c r="AH121">
        <f ca="1">IFERROR(IF(Data_Baseline!AG121="","",IF($C$3="On",IF(AH$3&lt;=$B$2,SMALL(Data_Baseline!$C121:$AZ121,COUNTIF(Data_Baseline!$C121:$AZ121,0)+1)/MAX(Data_Baseline!$C121:$AZ121),IF(Data_Baseline!AG121=0,SMALL(Data_Baseline!$C121:$AZ121,COUNTIF(Data_Baseline!$C121:$AZ121,0)+1)/MAX(Data_Baseline!$C121:$AZ121),Data_Baseline!AG121/MAX(Data_Baseline!$C121:$AZ121))),IF(AH$3&lt;=$B$2,SMALL(Data_Baseline!$C121:$AZ121,COUNTIF(Data_Baseline!$C121:$AZ121,0)+1),IF(Data_Baseline!AG121=0,SMALL(Data_Baseline!$C121:$AZ121,COUNTIF(Data_Baseline!$C121:$AZ121,0)+1),Data_Baseline!AG121)))),"")</f>
        <v>0.42544062540981725</v>
      </c>
      <c r="AI121">
        <f ca="1">IFERROR(IF(Data_Baseline!AH121="","",IF($C$3="On",IF(AI$3&lt;=$B$2,SMALL(Data_Baseline!$C121:$AZ121,COUNTIF(Data_Baseline!$C121:$AZ121,0)+1)/MAX(Data_Baseline!$C121:$AZ121),IF(Data_Baseline!AH121=0,SMALL(Data_Baseline!$C121:$AZ121,COUNTIF(Data_Baseline!$C121:$AZ121,0)+1)/MAX(Data_Baseline!$C121:$AZ121),Data_Baseline!AH121/MAX(Data_Baseline!$C121:$AZ121))),IF(AI$3&lt;=$B$2,SMALL(Data_Baseline!$C121:$AZ121,COUNTIF(Data_Baseline!$C121:$AZ121,0)+1),IF(Data_Baseline!AH121=0,SMALL(Data_Baseline!$C121:$AZ121,COUNTIF(Data_Baseline!$C121:$AZ121,0)+1),Data_Baseline!AH121)))),"")</f>
        <v>0.58530932768587751</v>
      </c>
      <c r="AJ121">
        <f ca="1">IFERROR(IF(Data_Baseline!AI121="","",IF($C$3="On",IF(AJ$3&lt;=$B$2,SMALL(Data_Baseline!$C121:$AZ121,COUNTIF(Data_Baseline!$C121:$AZ121,0)+1)/MAX(Data_Baseline!$C121:$AZ121),IF(Data_Baseline!AI121=0,SMALL(Data_Baseline!$C121:$AZ121,COUNTIF(Data_Baseline!$C121:$AZ121,0)+1)/MAX(Data_Baseline!$C121:$AZ121),Data_Baseline!AI121/MAX(Data_Baseline!$C121:$AZ121))),IF(AJ$3&lt;=$B$2,SMALL(Data_Baseline!$C121:$AZ121,COUNTIF(Data_Baseline!$C121:$AZ121,0)+1),IF(Data_Baseline!AI121=0,SMALL(Data_Baseline!$C121:$AZ121,COUNTIF(Data_Baseline!$C121:$AZ121,0)+1),Data_Baseline!AI121)))),"")</f>
        <v>0.72606339937551601</v>
      </c>
      <c r="AK121">
        <f ca="1">IFERROR(IF(Data_Baseline!AJ121="","",IF($C$3="On",IF(AK$3&lt;=$B$2,SMALL(Data_Baseline!$C121:$AZ121,COUNTIF(Data_Baseline!$C121:$AZ121,0)+1)/MAX(Data_Baseline!$C121:$AZ121),IF(Data_Baseline!AJ121=0,SMALL(Data_Baseline!$C121:$AZ121,COUNTIF(Data_Baseline!$C121:$AZ121,0)+1)/MAX(Data_Baseline!$C121:$AZ121),Data_Baseline!AJ121/MAX(Data_Baseline!$C121:$AZ121))),IF(AK$3&lt;=$B$2,SMALL(Data_Baseline!$C121:$AZ121,COUNTIF(Data_Baseline!$C121:$AZ121,0)+1),IF(Data_Baseline!AJ121=0,SMALL(Data_Baseline!$C121:$AZ121,COUNTIF(Data_Baseline!$C121:$AZ121,0)+1),Data_Baseline!AJ121)))),"")</f>
        <v>0.83062625463837192</v>
      </c>
      <c r="AL121">
        <f ca="1">IFERROR(IF(Data_Baseline!AK121="","",IF($C$3="On",IF(AL$3&lt;=$B$2,SMALL(Data_Baseline!$C121:$AZ121,COUNTIF(Data_Baseline!$C121:$AZ121,0)+1)/MAX(Data_Baseline!$C121:$AZ121),IF(Data_Baseline!AK121=0,SMALL(Data_Baseline!$C121:$AZ121,COUNTIF(Data_Baseline!$C121:$AZ121,0)+1)/MAX(Data_Baseline!$C121:$AZ121),Data_Baseline!AK121/MAX(Data_Baseline!$C121:$AZ121))),IF(AL$3&lt;=$B$2,SMALL(Data_Baseline!$C121:$AZ121,COUNTIF(Data_Baseline!$C121:$AZ121,0)+1),IF(Data_Baseline!AK121=0,SMALL(Data_Baseline!$C121:$AZ121,COUNTIF(Data_Baseline!$C121:$AZ121,0)+1),Data_Baseline!AK121)))),"")</f>
        <v>0.89922574654130805</v>
      </c>
      <c r="AM121">
        <f ca="1">IFERROR(IF(Data_Baseline!AL121="","",IF($C$3="On",IF(AM$3&lt;=$B$2,SMALL(Data_Baseline!$C121:$AZ121,COUNTIF(Data_Baseline!$C121:$AZ121,0)+1)/MAX(Data_Baseline!$C121:$AZ121),IF(Data_Baseline!AL121=0,SMALL(Data_Baseline!$C121:$AZ121,COUNTIF(Data_Baseline!$C121:$AZ121,0)+1)/MAX(Data_Baseline!$C121:$AZ121),Data_Baseline!AL121/MAX(Data_Baseline!$C121:$AZ121))),IF(AM$3&lt;=$B$2,SMALL(Data_Baseline!$C121:$AZ121,COUNTIF(Data_Baseline!$C121:$AZ121,0)+1),IF(Data_Baseline!AL121=0,SMALL(Data_Baseline!$C121:$AZ121,COUNTIF(Data_Baseline!$C121:$AZ121,0)+1),Data_Baseline!AL121)))),"")</f>
        <v>0.94104838888742992</v>
      </c>
      <c r="AN121">
        <f ca="1">IFERROR(IF(Data_Baseline!AM121="","",IF($C$3="On",IF(AN$3&lt;=$B$2,SMALL(Data_Baseline!$C121:$AZ121,COUNTIF(Data_Baseline!$C121:$AZ121,0)+1)/MAX(Data_Baseline!$C121:$AZ121),IF(Data_Baseline!AM121=0,SMALL(Data_Baseline!$C121:$AZ121,COUNTIF(Data_Baseline!$C121:$AZ121,0)+1)/MAX(Data_Baseline!$C121:$AZ121),Data_Baseline!AM121/MAX(Data_Baseline!$C121:$AZ121))),IF(AN$3&lt;=$B$2,SMALL(Data_Baseline!$C121:$AZ121,COUNTIF(Data_Baseline!$C121:$AZ121,0)+1),IF(Data_Baseline!AM121=0,SMALL(Data_Baseline!$C121:$AZ121,COUNTIF(Data_Baseline!$C121:$AZ121,0)+1),Data_Baseline!AM121)))),"")</f>
        <v>0.96688429273436227</v>
      </c>
      <c r="AO121">
        <f ca="1">IFERROR(IF(Data_Baseline!AN121="","",IF($C$3="On",IF(AO$3&lt;=$B$2,SMALL(Data_Baseline!$C121:$AZ121,COUNTIF(Data_Baseline!$C121:$AZ121,0)+1)/MAX(Data_Baseline!$C121:$AZ121),IF(Data_Baseline!AN121=0,SMALL(Data_Baseline!$C121:$AZ121,COUNTIF(Data_Baseline!$C121:$AZ121,0)+1)/MAX(Data_Baseline!$C121:$AZ121),Data_Baseline!AN121/MAX(Data_Baseline!$C121:$AZ121))),IF(AO$3&lt;=$B$2,SMALL(Data_Baseline!$C121:$AZ121,COUNTIF(Data_Baseline!$C121:$AZ121,0)+1),IF(Data_Baseline!AN121=0,SMALL(Data_Baseline!$C121:$AZ121,COUNTIF(Data_Baseline!$C121:$AZ121,0)+1),Data_Baseline!AN121)))),"")</f>
        <v>0.98359080569058988</v>
      </c>
      <c r="AP121">
        <f ca="1">IFERROR(IF(Data_Baseline!AO121="","",IF($C$3="On",IF(AP$3&lt;=$B$2,SMALL(Data_Baseline!$C121:$AZ121,COUNTIF(Data_Baseline!$C121:$AZ121,0)+1)/MAX(Data_Baseline!$C121:$AZ121),IF(Data_Baseline!AO121=0,SMALL(Data_Baseline!$C121:$AZ121,COUNTIF(Data_Baseline!$C121:$AZ121,0)+1)/MAX(Data_Baseline!$C121:$AZ121),Data_Baseline!AO121/MAX(Data_Baseline!$C121:$AZ121))),IF(AP$3&lt;=$B$2,SMALL(Data_Baseline!$C121:$AZ121,COUNTIF(Data_Baseline!$C121:$AZ121,0)+1),IF(Data_Baseline!AO121=0,SMALL(Data_Baseline!$C121:$AZ121,COUNTIF(Data_Baseline!$C121:$AZ121,0)+1),Data_Baseline!AO121)))),"")</f>
        <v>0.99513978481299747</v>
      </c>
      <c r="AQ121">
        <f ca="1">IFERROR(IF(Data_Baseline!AP121="","",IF($C$3="On",IF(AQ$3&lt;=$B$2,SMALL(Data_Baseline!$C121:$AZ121,COUNTIF(Data_Baseline!$C121:$AZ121,0)+1)/MAX(Data_Baseline!$C121:$AZ121),IF(Data_Baseline!AP121=0,SMALL(Data_Baseline!$C121:$AZ121,COUNTIF(Data_Baseline!$C121:$AZ121,0)+1)/MAX(Data_Baseline!$C121:$AZ121),Data_Baseline!AP121/MAX(Data_Baseline!$C121:$AZ121))),IF(AQ$3&lt;=$B$2,SMALL(Data_Baseline!$C121:$AZ121,COUNTIF(Data_Baseline!$C121:$AZ121,0)+1),IF(Data_Baseline!AP121=0,SMALL(Data_Baseline!$C121:$AZ121,COUNTIF(Data_Baseline!$C121:$AZ121,0)+1),Data_Baseline!AP121)))),"")</f>
        <v>1</v>
      </c>
      <c r="AR121" t="str">
        <f>IFERROR(IF(Data_Baseline!AQ121="","",IF($C$3="On",IF(AR$3&lt;=$B$2,SMALL(Data_Baseline!$C121:$AZ121,COUNTIF(Data_Baseline!$C121:$AZ121,0)+1)/MAX(Data_Baseline!$C121:$AZ121),IF(Data_Baseline!AQ121=0,SMALL(Data_Baseline!$C121:$AZ121,COUNTIF(Data_Baseline!$C121:$AZ121,0)+1)/MAX(Data_Baseline!$C121:$AZ121),Data_Baseline!AQ121/MAX(Data_Baseline!$C121:$AZ121))),IF(AR$3&lt;=$B$2,SMALL(Data_Baseline!$C121:$AZ121,COUNTIF(Data_Baseline!$C121:$AZ121,0)+1),IF(Data_Baseline!AQ121=0,SMALL(Data_Baseline!$C121:$AZ121,COUNTIF(Data_Baseline!$C121:$AZ121,0)+1),Data_Baseline!AQ121)))),"")</f>
        <v/>
      </c>
      <c r="AS121" t="str">
        <f>IFERROR(IF(Data_Baseline!AR121="","",IF($C$3="On",IF(AS$3&lt;=$B$2,SMALL(Data_Baseline!$C121:$AZ121,COUNTIF(Data_Baseline!$C121:$AZ121,0)+1)/MAX(Data_Baseline!$C121:$AZ121),IF(Data_Baseline!AR121=0,SMALL(Data_Baseline!$C121:$AZ121,COUNTIF(Data_Baseline!$C121:$AZ121,0)+1)/MAX(Data_Baseline!$C121:$AZ121),Data_Baseline!AR121/MAX(Data_Baseline!$C121:$AZ121))),IF(AS$3&lt;=$B$2,SMALL(Data_Baseline!$C121:$AZ121,COUNTIF(Data_Baseline!$C121:$AZ121,0)+1),IF(Data_Baseline!AR121=0,SMALL(Data_Baseline!$C121:$AZ121,COUNTIF(Data_Baseline!$C121:$AZ121,0)+1),Data_Baseline!AR121)))),"")</f>
        <v/>
      </c>
      <c r="AT121" t="str">
        <f>IFERROR(IF(Data_Baseline!AS121="","",IF($C$3="On",IF(AT$3&lt;=$B$2,SMALL(Data_Baseline!$C121:$AZ121,COUNTIF(Data_Baseline!$C121:$AZ121,0)+1)/MAX(Data_Baseline!$C121:$AZ121),IF(Data_Baseline!AS121=0,SMALL(Data_Baseline!$C121:$AZ121,COUNTIF(Data_Baseline!$C121:$AZ121,0)+1)/MAX(Data_Baseline!$C121:$AZ121),Data_Baseline!AS121/MAX(Data_Baseline!$C121:$AZ121))),IF(AT$3&lt;=$B$2,SMALL(Data_Baseline!$C121:$AZ121,COUNTIF(Data_Baseline!$C121:$AZ121,0)+1),IF(Data_Baseline!AS121=0,SMALL(Data_Baseline!$C121:$AZ121,COUNTIF(Data_Baseline!$C121:$AZ121,0)+1),Data_Baseline!AS121)))),"")</f>
        <v/>
      </c>
      <c r="AU121" t="str">
        <f>IFERROR(IF(Data_Baseline!AT121="","",IF($C$3="On",IF(AU$3&lt;=$B$2,SMALL(Data_Baseline!$C121:$AZ121,COUNTIF(Data_Baseline!$C121:$AZ121,0)+1)/MAX(Data_Baseline!$C121:$AZ121),IF(Data_Baseline!AT121=0,SMALL(Data_Baseline!$C121:$AZ121,COUNTIF(Data_Baseline!$C121:$AZ121,0)+1)/MAX(Data_Baseline!$C121:$AZ121),Data_Baseline!AT121/MAX(Data_Baseline!$C121:$AZ121))),IF(AU$3&lt;=$B$2,SMALL(Data_Baseline!$C121:$AZ121,COUNTIF(Data_Baseline!$C121:$AZ121,0)+1),IF(Data_Baseline!AT121=0,SMALL(Data_Baseline!$C121:$AZ121,COUNTIF(Data_Baseline!$C121:$AZ121,0)+1),Data_Baseline!AT121)))),"")</f>
        <v/>
      </c>
      <c r="AV121" t="str">
        <f>IFERROR(IF(Data_Baseline!AU121="","",IF($C$3="On",IF(AV$3&lt;=$B$2,SMALL(Data_Baseline!$C121:$AZ121,COUNTIF(Data_Baseline!$C121:$AZ121,0)+1)/MAX(Data_Baseline!$C121:$AZ121),IF(Data_Baseline!AU121=0,SMALL(Data_Baseline!$C121:$AZ121,COUNTIF(Data_Baseline!$C121:$AZ121,0)+1)/MAX(Data_Baseline!$C121:$AZ121),Data_Baseline!AU121/MAX(Data_Baseline!$C121:$AZ121))),IF(AV$3&lt;=$B$2,SMALL(Data_Baseline!$C121:$AZ121,COUNTIF(Data_Baseline!$C121:$AZ121,0)+1),IF(Data_Baseline!AU121=0,SMALL(Data_Baseline!$C121:$AZ121,COUNTIF(Data_Baseline!$C121:$AZ121,0)+1),Data_Baseline!AU121)))),"")</f>
        <v/>
      </c>
      <c r="AW121" t="str">
        <f>IFERROR(IF(Data_Baseline!AV121="","",IF($C$3="On",IF(AW$3&lt;=$B$2,SMALL(Data_Baseline!$C121:$AZ121,COUNTIF(Data_Baseline!$C121:$AZ121,0)+1)/MAX(Data_Baseline!$C121:$AZ121),IF(Data_Baseline!AV121=0,SMALL(Data_Baseline!$C121:$AZ121,COUNTIF(Data_Baseline!$C121:$AZ121,0)+1)/MAX(Data_Baseline!$C121:$AZ121),Data_Baseline!AV121/MAX(Data_Baseline!$C121:$AZ121))),IF(AW$3&lt;=$B$2,SMALL(Data_Baseline!$C121:$AZ121,COUNTIF(Data_Baseline!$C121:$AZ121,0)+1),IF(Data_Baseline!AV121=0,SMALL(Data_Baseline!$C121:$AZ121,COUNTIF(Data_Baseline!$C121:$AZ121,0)+1),Data_Baseline!AV121)))),"")</f>
        <v/>
      </c>
      <c r="AX121" t="str">
        <f>IFERROR(IF(Data_Baseline!AW121="","",IF($C$3="On",IF(AX$3&lt;=$B$2,SMALL(Data_Baseline!$C121:$AZ121,COUNTIF(Data_Baseline!$C121:$AZ121,0)+1)/MAX(Data_Baseline!$C121:$AZ121),IF(Data_Baseline!AW121=0,SMALL(Data_Baseline!$C121:$AZ121,COUNTIF(Data_Baseline!$C121:$AZ121,0)+1)/MAX(Data_Baseline!$C121:$AZ121),Data_Baseline!AW121/MAX(Data_Baseline!$C121:$AZ121))),IF(AX$3&lt;=$B$2,SMALL(Data_Baseline!$C121:$AZ121,COUNTIF(Data_Baseline!$C121:$AZ121,0)+1),IF(Data_Baseline!AW121=0,SMALL(Data_Baseline!$C121:$AZ121,COUNTIF(Data_Baseline!$C121:$AZ121,0)+1),Data_Baseline!AW121)))),"")</f>
        <v/>
      </c>
      <c r="AY121" t="str">
        <f>IFERROR(IF(Data_Baseline!AX121="","",IF($C$3="On",IF(AY$3&lt;=$B$2,SMALL(Data_Baseline!$C121:$AZ121,COUNTIF(Data_Baseline!$C121:$AZ121,0)+1)/MAX(Data_Baseline!$C121:$AZ121),IF(Data_Baseline!AX121=0,SMALL(Data_Baseline!$C121:$AZ121,COUNTIF(Data_Baseline!$C121:$AZ121,0)+1)/MAX(Data_Baseline!$C121:$AZ121),Data_Baseline!AX121/MAX(Data_Baseline!$C121:$AZ121))),IF(AY$3&lt;=$B$2,SMALL(Data_Baseline!$C121:$AZ121,COUNTIF(Data_Baseline!$C121:$AZ121,0)+1),IF(Data_Baseline!AX121=0,SMALL(Data_Baseline!$C121:$AZ121,COUNTIF(Data_Baseline!$C121:$AZ121,0)+1),Data_Baseline!AX121)))),"")</f>
        <v/>
      </c>
      <c r="AZ121" t="str">
        <f>IFERROR(IF(Data_Baseline!AY121="","",IF($C$3="On",IF(AZ$3&lt;=$B$2,SMALL(Data_Baseline!$C121:$AZ121,COUNTIF(Data_Baseline!$C121:$AZ121,0)+1)/MAX(Data_Baseline!$C121:$AZ121),IF(Data_Baseline!AY121=0,SMALL(Data_Baseline!$C121:$AZ121,COUNTIF(Data_Baseline!$C121:$AZ121,0)+1)/MAX(Data_Baseline!$C121:$AZ121),Data_Baseline!AY121/MAX(Data_Baseline!$C121:$AZ121))),IF(AZ$3&lt;=$B$2,SMALL(Data_Baseline!$C121:$AZ121,COUNTIF(Data_Baseline!$C121:$AZ121,0)+1),IF(Data_Baseline!AY121=0,SMALL(Data_Baseline!$C121:$AZ121,COUNTIF(Data_Baseline!$C121:$AZ121,0)+1),Data_Baseline!AY121)))),"")</f>
        <v/>
      </c>
      <c r="BA121" t="str">
        <f>IFERROR(IF(Data_Baseline!AZ121="","",IF($C$3="On",IF(BA$3&lt;=$B$2,SMALL(Data_Baseline!$C121:$AZ121,COUNTIF(Data_Baseline!$C121:$AZ121,0)+1)/MAX(Data_Baseline!$C121:$AZ121),IF(Data_Baseline!AZ121=0,SMALL(Data_Baseline!$C121:$AZ121,COUNTIF(Data_Baseline!$C121:$AZ121,0)+1)/MAX(Data_Baseline!$C121:$AZ121),Data_Baseline!AZ121/MAX(Data_Baseline!$C121:$AZ121))),IF(BA$3&lt;=$B$2,SMALL(Data_Baseline!$C121:$AZ121,COUNTIF(Data_Baseline!$C121:$AZ121,0)+1),IF(Data_Baseline!AZ121=0,SMALL(Data_Baseline!$C121:$AZ121,COUNTIF(Data_Baseline!$C121:$AZ121,0)+1),Data_Baseline!AZ121)))),"")</f>
        <v/>
      </c>
      <c r="BB121" s="79">
        <f ca="1">IF(Data_Initial!BA121="",1,0)</f>
        <v>1</v>
      </c>
      <c r="BC121" t="str">
        <f t="shared" ca="1" si="4"/>
        <v>3N_ltpD</v>
      </c>
      <c r="BD121" s="79" t="str">
        <f t="shared" ca="1" si="7"/>
        <v>3N</v>
      </c>
      <c r="BE121" s="79" t="str">
        <f ca="1">Data_Initial!BC121</f>
        <v>ltpD</v>
      </c>
      <c r="BF121" s="79" t="str">
        <f ca="1">Data_Initial!BB121</f>
        <v>2_3</v>
      </c>
      <c r="BG121">
        <f ca="1">IFERROR((INDIRECT("Plate"&amp;Data!A121&amp;"_C!"&amp;CHAR(RIGHT(Data!B121,LEN(Data!B121)-1)+65)&amp;CODE(LEFT(Data!B121,1))-58)),"")</f>
        <v>0</v>
      </c>
      <c r="BH121" t="str">
        <f ca="1">Data_Initial!BA121</f>
        <v/>
      </c>
      <c r="BI121">
        <f t="shared" ca="1" si="6"/>
        <v>3.1713986854563697E-5</v>
      </c>
      <c r="BJ121" s="79" t="str">
        <f ca="1">IF(BH121="N",1+MAX($BJ$3:BJ120),"")</f>
        <v/>
      </c>
    </row>
    <row r="122" spans="1:62" x14ac:dyDescent="0.25">
      <c r="A122" s="79">
        <f ca="1">IF(BH122="N","N"&amp;BJ122,IF(BB122=0,"",MAX($A$3:A121)+1))</f>
        <v>112</v>
      </c>
      <c r="B122" s="79" t="str">
        <f ca="1">Data_Initial!A122&amp;C122</f>
        <v>2G6</v>
      </c>
      <c r="C122" s="79" t="str">
        <f ca="1">Data_Initial!B122</f>
        <v>G6</v>
      </c>
      <c r="D122">
        <f ca="1">IFERROR(IF(Data_Baseline!C122="","",IF($C$3="On",IF(D$3&lt;=$B$2,SMALL(Data_Baseline!$C122:$AZ122,COUNTIF(Data_Baseline!$C122:$AZ122,0)+1)/MAX(Data_Baseline!$C122:$AZ122),IF(Data_Baseline!C122=0,SMALL(Data_Baseline!$C122:$AZ122,COUNTIF(Data_Baseline!$C122:$AZ122,0)+1)/MAX(Data_Baseline!$C122:$AZ122),Data_Baseline!C122/MAX(Data_Baseline!$C122:$AZ122))),IF(D$3&lt;=$B$2,SMALL(Data_Baseline!$C122:$AZ122,COUNTIF(Data_Baseline!$C122:$AZ122,0)+1),IF(Data_Baseline!C122=0,SMALL(Data_Baseline!$C122:$AZ122,COUNTIF(Data_Baseline!$C122:$AZ122,0)+1),Data_Baseline!C122)))),"")</f>
        <v>6.8668058750036016E-4</v>
      </c>
      <c r="E122">
        <f ca="1">IFERROR(IF(Data_Baseline!D122="","",IF($C$3="On",IF(E$3&lt;=$B$2,SMALL(Data_Baseline!$C122:$AZ122,COUNTIF(Data_Baseline!$C122:$AZ122,0)+1)/MAX(Data_Baseline!$C122:$AZ122),IF(Data_Baseline!D122=0,SMALL(Data_Baseline!$C122:$AZ122,COUNTIF(Data_Baseline!$C122:$AZ122,0)+1)/MAX(Data_Baseline!$C122:$AZ122),Data_Baseline!D122/MAX(Data_Baseline!$C122:$AZ122))),IF(E$3&lt;=$B$2,SMALL(Data_Baseline!$C122:$AZ122,COUNTIF(Data_Baseline!$C122:$AZ122,0)+1),IF(Data_Baseline!D122=0,SMALL(Data_Baseline!$C122:$AZ122,COUNTIF(Data_Baseline!$C122:$AZ122,0)+1),Data_Baseline!D122)))),"")</f>
        <v>6.8668058750036016E-4</v>
      </c>
      <c r="F122">
        <f ca="1">IFERROR(IF(Data_Baseline!E122="","",IF($C$3="On",IF(F$3&lt;=$B$2,SMALL(Data_Baseline!$C122:$AZ122,COUNTIF(Data_Baseline!$C122:$AZ122,0)+1)/MAX(Data_Baseline!$C122:$AZ122),IF(Data_Baseline!E122=0,SMALL(Data_Baseline!$C122:$AZ122,COUNTIF(Data_Baseline!$C122:$AZ122,0)+1)/MAX(Data_Baseline!$C122:$AZ122),Data_Baseline!E122/MAX(Data_Baseline!$C122:$AZ122))),IF(F$3&lt;=$B$2,SMALL(Data_Baseline!$C122:$AZ122,COUNTIF(Data_Baseline!$C122:$AZ122,0)+1),IF(Data_Baseline!E122=0,SMALL(Data_Baseline!$C122:$AZ122,COUNTIF(Data_Baseline!$C122:$AZ122,0)+1),Data_Baseline!E122)))),"")</f>
        <v>6.8668058750036016E-4</v>
      </c>
      <c r="G122">
        <f ca="1">IFERROR(IF(Data_Baseline!F122="","",IF($C$3="On",IF(G$3&lt;=$B$2,SMALL(Data_Baseline!$C122:$AZ122,COUNTIF(Data_Baseline!$C122:$AZ122,0)+1)/MAX(Data_Baseline!$C122:$AZ122),IF(Data_Baseline!F122=0,SMALL(Data_Baseline!$C122:$AZ122,COUNTIF(Data_Baseline!$C122:$AZ122,0)+1)/MAX(Data_Baseline!$C122:$AZ122),Data_Baseline!F122/MAX(Data_Baseline!$C122:$AZ122))),IF(G$3&lt;=$B$2,SMALL(Data_Baseline!$C122:$AZ122,COUNTIF(Data_Baseline!$C122:$AZ122,0)+1),IF(Data_Baseline!F122=0,SMALL(Data_Baseline!$C122:$AZ122,COUNTIF(Data_Baseline!$C122:$AZ122,0)+1),Data_Baseline!F122)))),"")</f>
        <v>6.8668058750036016E-4</v>
      </c>
      <c r="H122">
        <f ca="1">IFERROR(IF(Data_Baseline!G122="","",IF($C$3="On",IF(H$3&lt;=$B$2,SMALL(Data_Baseline!$C122:$AZ122,COUNTIF(Data_Baseline!$C122:$AZ122,0)+1)/MAX(Data_Baseline!$C122:$AZ122),IF(Data_Baseline!G122=0,SMALL(Data_Baseline!$C122:$AZ122,COUNTIF(Data_Baseline!$C122:$AZ122,0)+1)/MAX(Data_Baseline!$C122:$AZ122),Data_Baseline!G122/MAX(Data_Baseline!$C122:$AZ122))),IF(H$3&lt;=$B$2,SMALL(Data_Baseline!$C122:$AZ122,COUNTIF(Data_Baseline!$C122:$AZ122,0)+1),IF(Data_Baseline!G122=0,SMALL(Data_Baseline!$C122:$AZ122,COUNTIF(Data_Baseline!$C122:$AZ122,0)+1),Data_Baseline!G122)))),"")</f>
        <v>6.8668058750036016E-4</v>
      </c>
      <c r="I122">
        <f ca="1">IFERROR(IF(Data_Baseline!H122="","",IF($C$3="On",IF(I$3&lt;=$B$2,SMALL(Data_Baseline!$C122:$AZ122,COUNTIF(Data_Baseline!$C122:$AZ122,0)+1)/MAX(Data_Baseline!$C122:$AZ122),IF(Data_Baseline!H122=0,SMALL(Data_Baseline!$C122:$AZ122,COUNTIF(Data_Baseline!$C122:$AZ122,0)+1)/MAX(Data_Baseline!$C122:$AZ122),Data_Baseline!H122/MAX(Data_Baseline!$C122:$AZ122))),IF(I$3&lt;=$B$2,SMALL(Data_Baseline!$C122:$AZ122,COUNTIF(Data_Baseline!$C122:$AZ122,0)+1),IF(Data_Baseline!H122=0,SMALL(Data_Baseline!$C122:$AZ122,COUNTIF(Data_Baseline!$C122:$AZ122,0)+1),Data_Baseline!H122)))),"")</f>
        <v>6.8668058750036016E-4</v>
      </c>
      <c r="J122">
        <f ca="1">IFERROR(IF(Data_Baseline!I122="","",IF($C$3="On",IF(J$3&lt;=$B$2,SMALL(Data_Baseline!$C122:$AZ122,COUNTIF(Data_Baseline!$C122:$AZ122,0)+1)/MAX(Data_Baseline!$C122:$AZ122),IF(Data_Baseline!I122=0,SMALL(Data_Baseline!$C122:$AZ122,COUNTIF(Data_Baseline!$C122:$AZ122,0)+1)/MAX(Data_Baseline!$C122:$AZ122),Data_Baseline!I122/MAX(Data_Baseline!$C122:$AZ122))),IF(J$3&lt;=$B$2,SMALL(Data_Baseline!$C122:$AZ122,COUNTIF(Data_Baseline!$C122:$AZ122,0)+1),IF(Data_Baseline!I122=0,SMALL(Data_Baseline!$C122:$AZ122,COUNTIF(Data_Baseline!$C122:$AZ122,0)+1),Data_Baseline!I122)))),"")</f>
        <v>6.8668058750036016E-4</v>
      </c>
      <c r="K122">
        <f ca="1">IFERROR(IF(Data_Baseline!J122="","",IF($C$3="On",IF(K$3&lt;=$B$2,SMALL(Data_Baseline!$C122:$AZ122,COUNTIF(Data_Baseline!$C122:$AZ122,0)+1)/MAX(Data_Baseline!$C122:$AZ122),IF(Data_Baseline!J122=0,SMALL(Data_Baseline!$C122:$AZ122,COUNTIF(Data_Baseline!$C122:$AZ122,0)+1)/MAX(Data_Baseline!$C122:$AZ122),Data_Baseline!J122/MAX(Data_Baseline!$C122:$AZ122))),IF(K$3&lt;=$B$2,SMALL(Data_Baseline!$C122:$AZ122,COUNTIF(Data_Baseline!$C122:$AZ122,0)+1),IF(Data_Baseline!J122=0,SMALL(Data_Baseline!$C122:$AZ122,COUNTIF(Data_Baseline!$C122:$AZ122,0)+1),Data_Baseline!J122)))),"")</f>
        <v>6.8668058750036016E-4</v>
      </c>
      <c r="L122">
        <f ca="1">IFERROR(IF(Data_Baseline!K122="","",IF($C$3="On",IF(L$3&lt;=$B$2,SMALL(Data_Baseline!$C122:$AZ122,COUNTIF(Data_Baseline!$C122:$AZ122,0)+1)/MAX(Data_Baseline!$C122:$AZ122),IF(Data_Baseline!K122=0,SMALL(Data_Baseline!$C122:$AZ122,COUNTIF(Data_Baseline!$C122:$AZ122,0)+1)/MAX(Data_Baseline!$C122:$AZ122),Data_Baseline!K122/MAX(Data_Baseline!$C122:$AZ122))),IF(L$3&lt;=$B$2,SMALL(Data_Baseline!$C122:$AZ122,COUNTIF(Data_Baseline!$C122:$AZ122,0)+1),IF(Data_Baseline!K122=0,SMALL(Data_Baseline!$C122:$AZ122,COUNTIF(Data_Baseline!$C122:$AZ122,0)+1),Data_Baseline!K122)))),"")</f>
        <v>6.8668058750036016E-4</v>
      </c>
      <c r="M122">
        <f ca="1">IFERROR(IF(Data_Baseline!L122="","",IF($C$3="On",IF(M$3&lt;=$B$2,SMALL(Data_Baseline!$C122:$AZ122,COUNTIF(Data_Baseline!$C122:$AZ122,0)+1)/MAX(Data_Baseline!$C122:$AZ122),IF(Data_Baseline!L122=0,SMALL(Data_Baseline!$C122:$AZ122,COUNTIF(Data_Baseline!$C122:$AZ122,0)+1)/MAX(Data_Baseline!$C122:$AZ122),Data_Baseline!L122/MAX(Data_Baseline!$C122:$AZ122))),IF(M$3&lt;=$B$2,SMALL(Data_Baseline!$C122:$AZ122,COUNTIF(Data_Baseline!$C122:$AZ122,0)+1),IF(Data_Baseline!L122=0,SMALL(Data_Baseline!$C122:$AZ122,COUNTIF(Data_Baseline!$C122:$AZ122,0)+1),Data_Baseline!L122)))),"")</f>
        <v>6.8668058750036016E-4</v>
      </c>
      <c r="N122">
        <f ca="1">IFERROR(IF(Data_Baseline!M122="","",IF($C$3="On",IF(N$3&lt;=$B$2,SMALL(Data_Baseline!$C122:$AZ122,COUNTIF(Data_Baseline!$C122:$AZ122,0)+1)/MAX(Data_Baseline!$C122:$AZ122),IF(Data_Baseline!M122=0,SMALL(Data_Baseline!$C122:$AZ122,COUNTIF(Data_Baseline!$C122:$AZ122,0)+1)/MAX(Data_Baseline!$C122:$AZ122),Data_Baseline!M122/MAX(Data_Baseline!$C122:$AZ122))),IF(N$3&lt;=$B$2,SMALL(Data_Baseline!$C122:$AZ122,COUNTIF(Data_Baseline!$C122:$AZ122,0)+1),IF(Data_Baseline!M122=0,SMALL(Data_Baseline!$C122:$AZ122,COUNTIF(Data_Baseline!$C122:$AZ122,0)+1),Data_Baseline!M122)))),"")</f>
        <v>6.8668058750036016E-4</v>
      </c>
      <c r="O122">
        <f ca="1">IFERROR(IF(Data_Baseline!N122="","",IF($C$3="On",IF(O$3&lt;=$B$2,SMALL(Data_Baseline!$C122:$AZ122,COUNTIF(Data_Baseline!$C122:$AZ122,0)+1)/MAX(Data_Baseline!$C122:$AZ122),IF(Data_Baseline!N122=0,SMALL(Data_Baseline!$C122:$AZ122,COUNTIF(Data_Baseline!$C122:$AZ122,0)+1)/MAX(Data_Baseline!$C122:$AZ122),Data_Baseline!N122/MAX(Data_Baseline!$C122:$AZ122))),IF(O$3&lt;=$B$2,SMALL(Data_Baseline!$C122:$AZ122,COUNTIF(Data_Baseline!$C122:$AZ122,0)+1),IF(Data_Baseline!N122=0,SMALL(Data_Baseline!$C122:$AZ122,COUNTIF(Data_Baseline!$C122:$AZ122,0)+1),Data_Baseline!N122)))),"")</f>
        <v>6.8668058750036016E-4</v>
      </c>
      <c r="P122">
        <f ca="1">IFERROR(IF(Data_Baseline!O122="","",IF($C$3="On",IF(P$3&lt;=$B$2,SMALL(Data_Baseline!$C122:$AZ122,COUNTIF(Data_Baseline!$C122:$AZ122,0)+1)/MAX(Data_Baseline!$C122:$AZ122),IF(Data_Baseline!O122=0,SMALL(Data_Baseline!$C122:$AZ122,COUNTIF(Data_Baseline!$C122:$AZ122,0)+1)/MAX(Data_Baseline!$C122:$AZ122),Data_Baseline!O122/MAX(Data_Baseline!$C122:$AZ122))),IF(P$3&lt;=$B$2,SMALL(Data_Baseline!$C122:$AZ122,COUNTIF(Data_Baseline!$C122:$AZ122,0)+1),IF(Data_Baseline!O122=0,SMALL(Data_Baseline!$C122:$AZ122,COUNTIF(Data_Baseline!$C122:$AZ122,0)+1),Data_Baseline!O122)))),"")</f>
        <v>6.8668058750036016E-4</v>
      </c>
      <c r="Q122">
        <f ca="1">IFERROR(IF(Data_Baseline!P122="","",IF($C$3="On",IF(Q$3&lt;=$B$2,SMALL(Data_Baseline!$C122:$AZ122,COUNTIF(Data_Baseline!$C122:$AZ122,0)+1)/MAX(Data_Baseline!$C122:$AZ122),IF(Data_Baseline!P122=0,SMALL(Data_Baseline!$C122:$AZ122,COUNTIF(Data_Baseline!$C122:$AZ122,0)+1)/MAX(Data_Baseline!$C122:$AZ122),Data_Baseline!P122/MAX(Data_Baseline!$C122:$AZ122))),IF(Q$3&lt;=$B$2,SMALL(Data_Baseline!$C122:$AZ122,COUNTIF(Data_Baseline!$C122:$AZ122,0)+1),IF(Data_Baseline!P122=0,SMALL(Data_Baseline!$C122:$AZ122,COUNTIF(Data_Baseline!$C122:$AZ122,0)+1),Data_Baseline!P122)))),"")</f>
        <v>6.8668058750036016E-4</v>
      </c>
      <c r="R122">
        <f ca="1">IFERROR(IF(Data_Baseline!Q122="","",IF($C$3="On",IF(R$3&lt;=$B$2,SMALL(Data_Baseline!$C122:$AZ122,COUNTIF(Data_Baseline!$C122:$AZ122,0)+1)/MAX(Data_Baseline!$C122:$AZ122),IF(Data_Baseline!Q122=0,SMALL(Data_Baseline!$C122:$AZ122,COUNTIF(Data_Baseline!$C122:$AZ122,0)+1)/MAX(Data_Baseline!$C122:$AZ122),Data_Baseline!Q122/MAX(Data_Baseline!$C122:$AZ122))),IF(R$3&lt;=$B$2,SMALL(Data_Baseline!$C122:$AZ122,COUNTIF(Data_Baseline!$C122:$AZ122,0)+1),IF(Data_Baseline!Q122=0,SMALL(Data_Baseline!$C122:$AZ122,COUNTIF(Data_Baseline!$C122:$AZ122,0)+1),Data_Baseline!Q122)))),"")</f>
        <v>6.8668058750036016E-4</v>
      </c>
      <c r="S122">
        <f ca="1">IFERROR(IF(Data_Baseline!R122="","",IF($C$3="On",IF(S$3&lt;=$B$2,SMALL(Data_Baseline!$C122:$AZ122,COUNTIF(Data_Baseline!$C122:$AZ122,0)+1)/MAX(Data_Baseline!$C122:$AZ122),IF(Data_Baseline!R122=0,SMALL(Data_Baseline!$C122:$AZ122,COUNTIF(Data_Baseline!$C122:$AZ122,0)+1)/MAX(Data_Baseline!$C122:$AZ122),Data_Baseline!R122/MAX(Data_Baseline!$C122:$AZ122))),IF(S$3&lt;=$B$2,SMALL(Data_Baseline!$C122:$AZ122,COUNTIF(Data_Baseline!$C122:$AZ122,0)+1),IF(Data_Baseline!R122=0,SMALL(Data_Baseline!$C122:$AZ122,COUNTIF(Data_Baseline!$C122:$AZ122,0)+1),Data_Baseline!R122)))),"")</f>
        <v>6.8668058750036016E-4</v>
      </c>
      <c r="T122">
        <f ca="1">IFERROR(IF(Data_Baseline!S122="","",IF($C$3="On",IF(T$3&lt;=$B$2,SMALL(Data_Baseline!$C122:$AZ122,COUNTIF(Data_Baseline!$C122:$AZ122,0)+1)/MAX(Data_Baseline!$C122:$AZ122),IF(Data_Baseline!S122=0,SMALL(Data_Baseline!$C122:$AZ122,COUNTIF(Data_Baseline!$C122:$AZ122,0)+1)/MAX(Data_Baseline!$C122:$AZ122),Data_Baseline!S122/MAX(Data_Baseline!$C122:$AZ122))),IF(T$3&lt;=$B$2,SMALL(Data_Baseline!$C122:$AZ122,COUNTIF(Data_Baseline!$C122:$AZ122,0)+1),IF(Data_Baseline!S122=0,SMALL(Data_Baseline!$C122:$AZ122,COUNTIF(Data_Baseline!$C122:$AZ122,0)+1),Data_Baseline!S122)))),"")</f>
        <v>6.8668058750036016E-4</v>
      </c>
      <c r="U122">
        <f ca="1">IFERROR(IF(Data_Baseline!T122="","",IF($C$3="On",IF(U$3&lt;=$B$2,SMALL(Data_Baseline!$C122:$AZ122,COUNTIF(Data_Baseline!$C122:$AZ122,0)+1)/MAX(Data_Baseline!$C122:$AZ122),IF(Data_Baseline!T122=0,SMALL(Data_Baseline!$C122:$AZ122,COUNTIF(Data_Baseline!$C122:$AZ122,0)+1)/MAX(Data_Baseline!$C122:$AZ122),Data_Baseline!T122/MAX(Data_Baseline!$C122:$AZ122))),IF(U$3&lt;=$B$2,SMALL(Data_Baseline!$C122:$AZ122,COUNTIF(Data_Baseline!$C122:$AZ122,0)+1),IF(Data_Baseline!T122=0,SMALL(Data_Baseline!$C122:$AZ122,COUNTIF(Data_Baseline!$C122:$AZ122,0)+1),Data_Baseline!T122)))),"")</f>
        <v>6.8668058750036016E-4</v>
      </c>
      <c r="V122">
        <f ca="1">IFERROR(IF(Data_Baseline!U122="","",IF($C$3="On",IF(V$3&lt;=$B$2,SMALL(Data_Baseline!$C122:$AZ122,COUNTIF(Data_Baseline!$C122:$AZ122,0)+1)/MAX(Data_Baseline!$C122:$AZ122),IF(Data_Baseline!U122=0,SMALL(Data_Baseline!$C122:$AZ122,COUNTIF(Data_Baseline!$C122:$AZ122,0)+1)/MAX(Data_Baseline!$C122:$AZ122),Data_Baseline!U122/MAX(Data_Baseline!$C122:$AZ122))),IF(V$3&lt;=$B$2,SMALL(Data_Baseline!$C122:$AZ122,COUNTIF(Data_Baseline!$C122:$AZ122,0)+1),IF(Data_Baseline!U122=0,SMALL(Data_Baseline!$C122:$AZ122,COUNTIF(Data_Baseline!$C122:$AZ122,0)+1),Data_Baseline!U122)))),"")</f>
        <v>6.8668058750036016E-4</v>
      </c>
      <c r="W122">
        <f ca="1">IFERROR(IF(Data_Baseline!V122="","",IF($C$3="On",IF(W$3&lt;=$B$2,SMALL(Data_Baseline!$C122:$AZ122,COUNTIF(Data_Baseline!$C122:$AZ122,0)+1)/MAX(Data_Baseline!$C122:$AZ122),IF(Data_Baseline!V122=0,SMALL(Data_Baseline!$C122:$AZ122,COUNTIF(Data_Baseline!$C122:$AZ122,0)+1)/MAX(Data_Baseline!$C122:$AZ122),Data_Baseline!V122/MAX(Data_Baseline!$C122:$AZ122))),IF(W$3&lt;=$B$2,SMALL(Data_Baseline!$C122:$AZ122,COUNTIF(Data_Baseline!$C122:$AZ122,0)+1),IF(Data_Baseline!V122=0,SMALL(Data_Baseline!$C122:$AZ122,COUNTIF(Data_Baseline!$C122:$AZ122,0)+1),Data_Baseline!V122)))),"")</f>
        <v>6.8668058750036016E-4</v>
      </c>
      <c r="X122">
        <f ca="1">IFERROR(IF(Data_Baseline!W122="","",IF($C$3="On",IF(X$3&lt;=$B$2,SMALL(Data_Baseline!$C122:$AZ122,COUNTIF(Data_Baseline!$C122:$AZ122,0)+1)/MAX(Data_Baseline!$C122:$AZ122),IF(Data_Baseline!W122=0,SMALL(Data_Baseline!$C122:$AZ122,COUNTIF(Data_Baseline!$C122:$AZ122,0)+1)/MAX(Data_Baseline!$C122:$AZ122),Data_Baseline!W122/MAX(Data_Baseline!$C122:$AZ122))),IF(X$3&lt;=$B$2,SMALL(Data_Baseline!$C122:$AZ122,COUNTIF(Data_Baseline!$C122:$AZ122,0)+1),IF(Data_Baseline!W122=0,SMALL(Data_Baseline!$C122:$AZ122,COUNTIF(Data_Baseline!$C122:$AZ122,0)+1),Data_Baseline!W122)))),"")</f>
        <v>6.8668058750036016E-4</v>
      </c>
      <c r="Y122">
        <f ca="1">IFERROR(IF(Data_Baseline!X122="","",IF($C$3="On",IF(Y$3&lt;=$B$2,SMALL(Data_Baseline!$C122:$AZ122,COUNTIF(Data_Baseline!$C122:$AZ122,0)+1)/MAX(Data_Baseline!$C122:$AZ122),IF(Data_Baseline!X122=0,SMALL(Data_Baseline!$C122:$AZ122,COUNTIF(Data_Baseline!$C122:$AZ122,0)+1)/MAX(Data_Baseline!$C122:$AZ122),Data_Baseline!X122/MAX(Data_Baseline!$C122:$AZ122))),IF(Y$3&lt;=$B$2,SMALL(Data_Baseline!$C122:$AZ122,COUNTIF(Data_Baseline!$C122:$AZ122,0)+1),IF(Data_Baseline!X122=0,SMALL(Data_Baseline!$C122:$AZ122,COUNTIF(Data_Baseline!$C122:$AZ122,0)+1),Data_Baseline!X122)))),"")</f>
        <v>6.8668058750036016E-4</v>
      </c>
      <c r="Z122">
        <f ca="1">IFERROR(IF(Data_Baseline!Y122="","",IF($C$3="On",IF(Z$3&lt;=$B$2,SMALL(Data_Baseline!$C122:$AZ122,COUNTIF(Data_Baseline!$C122:$AZ122,0)+1)/MAX(Data_Baseline!$C122:$AZ122),IF(Data_Baseline!Y122=0,SMALL(Data_Baseline!$C122:$AZ122,COUNTIF(Data_Baseline!$C122:$AZ122,0)+1)/MAX(Data_Baseline!$C122:$AZ122),Data_Baseline!Y122/MAX(Data_Baseline!$C122:$AZ122))),IF(Z$3&lt;=$B$2,SMALL(Data_Baseline!$C122:$AZ122,COUNTIF(Data_Baseline!$C122:$AZ122,0)+1),IF(Data_Baseline!Y122=0,SMALL(Data_Baseline!$C122:$AZ122,COUNTIF(Data_Baseline!$C122:$AZ122,0)+1),Data_Baseline!Y122)))),"")</f>
        <v>1.8958176940850552E-3</v>
      </c>
      <c r="AA122">
        <f ca="1">IFERROR(IF(Data_Baseline!Z122="","",IF($C$3="On",IF(AA$3&lt;=$B$2,SMALL(Data_Baseline!$C122:$AZ122,COUNTIF(Data_Baseline!$C122:$AZ122,0)+1)/MAX(Data_Baseline!$C122:$AZ122),IF(Data_Baseline!Z122=0,SMALL(Data_Baseline!$C122:$AZ122,COUNTIF(Data_Baseline!$C122:$AZ122,0)+1)/MAX(Data_Baseline!$C122:$AZ122),Data_Baseline!Z122/MAX(Data_Baseline!$C122:$AZ122))),IF(AA$3&lt;=$B$2,SMALL(Data_Baseline!$C122:$AZ122,COUNTIF(Data_Baseline!$C122:$AZ122,0)+1),IF(Data_Baseline!Z122=0,SMALL(Data_Baseline!$C122:$AZ122,COUNTIF(Data_Baseline!$C122:$AZ122,0)+1),Data_Baseline!Z122)))),"")</f>
        <v>8.330145129312511E-3</v>
      </c>
      <c r="AB122">
        <f ca="1">IFERROR(IF(Data_Baseline!AA122="","",IF($C$3="On",IF(AB$3&lt;=$B$2,SMALL(Data_Baseline!$C122:$AZ122,COUNTIF(Data_Baseline!$C122:$AZ122,0)+1)/MAX(Data_Baseline!$C122:$AZ122),IF(Data_Baseline!AA122=0,SMALL(Data_Baseline!$C122:$AZ122,COUNTIF(Data_Baseline!$C122:$AZ122,0)+1)/MAX(Data_Baseline!$C122:$AZ122),Data_Baseline!AA122/MAX(Data_Baseline!$C122:$AZ122))),IF(AB$3&lt;=$B$2,SMALL(Data_Baseline!$C122:$AZ122,COUNTIF(Data_Baseline!$C122:$AZ122,0)+1),IF(Data_Baseline!AA122=0,SMALL(Data_Baseline!$C122:$AZ122,COUNTIF(Data_Baseline!$C122:$AZ122,0)+1),Data_Baseline!AA122)))),"")</f>
        <v>1.9442232276869625E-2</v>
      </c>
      <c r="AC122">
        <f ca="1">IFERROR(IF(Data_Baseline!AB122="","",IF($C$3="On",IF(AC$3&lt;=$B$2,SMALL(Data_Baseline!$C122:$AZ122,COUNTIF(Data_Baseline!$C122:$AZ122,0)+1)/MAX(Data_Baseline!$C122:$AZ122),IF(Data_Baseline!AB122=0,SMALL(Data_Baseline!$C122:$AZ122,COUNTIF(Data_Baseline!$C122:$AZ122,0)+1)/MAX(Data_Baseline!$C122:$AZ122),Data_Baseline!AB122/MAX(Data_Baseline!$C122:$AZ122))),IF(AC$3&lt;=$B$2,SMALL(Data_Baseline!$C122:$AZ122,COUNTIF(Data_Baseline!$C122:$AZ122,0)+1),IF(Data_Baseline!AB122=0,SMALL(Data_Baseline!$C122:$AZ122,COUNTIF(Data_Baseline!$C122:$AZ122,0)+1),Data_Baseline!AB122)))),"")</f>
        <v>4.029340580042616E-2</v>
      </c>
      <c r="AD122">
        <f ca="1">IFERROR(IF(Data_Baseline!AC122="","",IF($C$3="On",IF(AD$3&lt;=$B$2,SMALL(Data_Baseline!$C122:$AZ122,COUNTIF(Data_Baseline!$C122:$AZ122,0)+1)/MAX(Data_Baseline!$C122:$AZ122),IF(Data_Baseline!AC122=0,SMALL(Data_Baseline!$C122:$AZ122,COUNTIF(Data_Baseline!$C122:$AZ122,0)+1)/MAX(Data_Baseline!$C122:$AZ122),Data_Baseline!AC122/MAX(Data_Baseline!$C122:$AZ122))),IF(AD$3&lt;=$B$2,SMALL(Data_Baseline!$C122:$AZ122,COUNTIF(Data_Baseline!$C122:$AZ122,0)+1),IF(Data_Baseline!AC122=0,SMALL(Data_Baseline!$C122:$AZ122,COUNTIF(Data_Baseline!$C122:$AZ122,0)+1),Data_Baseline!AC122)))),"")</f>
        <v>7.7754683244691231E-2</v>
      </c>
      <c r="AE122">
        <f ca="1">IFERROR(IF(Data_Baseline!AD122="","",IF($C$3="On",IF(AE$3&lt;=$B$2,SMALL(Data_Baseline!$C122:$AZ122,COUNTIF(Data_Baseline!$C122:$AZ122,0)+1)/MAX(Data_Baseline!$C122:$AZ122),IF(Data_Baseline!AD122=0,SMALL(Data_Baseline!$C122:$AZ122,COUNTIF(Data_Baseline!$C122:$AZ122,0)+1)/MAX(Data_Baseline!$C122:$AZ122),Data_Baseline!AD122/MAX(Data_Baseline!$C122:$AZ122))),IF(AE$3&lt;=$B$2,SMALL(Data_Baseline!$C122:$AZ122,COUNTIF(Data_Baseline!$C122:$AZ122,0)+1),IF(Data_Baseline!AD122=0,SMALL(Data_Baseline!$C122:$AZ122,COUNTIF(Data_Baseline!$C122:$AZ122,0)+1),Data_Baseline!AD122)))),"")</f>
        <v>0.14205371177200316</v>
      </c>
      <c r="AF122">
        <f ca="1">IFERROR(IF(Data_Baseline!AE122="","",IF($C$3="On",IF(AF$3&lt;=$B$2,SMALL(Data_Baseline!$C122:$AZ122,COUNTIF(Data_Baseline!$C122:$AZ122,0)+1)/MAX(Data_Baseline!$C122:$AZ122),IF(Data_Baseline!AE122=0,SMALL(Data_Baseline!$C122:$AZ122,COUNTIF(Data_Baseline!$C122:$AZ122,0)+1)/MAX(Data_Baseline!$C122:$AZ122),Data_Baseline!AE122/MAX(Data_Baseline!$C122:$AZ122))),IF(AF$3&lt;=$B$2,SMALL(Data_Baseline!$C122:$AZ122,COUNTIF(Data_Baseline!$C122:$AZ122,0)+1),IF(Data_Baseline!AE122=0,SMALL(Data_Baseline!$C122:$AZ122,COUNTIF(Data_Baseline!$C122:$AZ122,0)+1),Data_Baseline!AE122)))),"")</f>
        <v>0.24344524933138764</v>
      </c>
      <c r="AG122">
        <f ca="1">IFERROR(IF(Data_Baseline!AF122="","",IF($C$3="On",IF(AG$3&lt;=$B$2,SMALL(Data_Baseline!$C122:$AZ122,COUNTIF(Data_Baseline!$C122:$AZ122,0)+1)/MAX(Data_Baseline!$C122:$AZ122),IF(Data_Baseline!AF122=0,SMALL(Data_Baseline!$C122:$AZ122,COUNTIF(Data_Baseline!$C122:$AZ122,0)+1)/MAX(Data_Baseline!$C122:$AZ122),Data_Baseline!AF122/MAX(Data_Baseline!$C122:$AZ122))),IF(AG$3&lt;=$B$2,SMALL(Data_Baseline!$C122:$AZ122,COUNTIF(Data_Baseline!$C122:$AZ122,0)+1),IF(Data_Baseline!AF122=0,SMALL(Data_Baseline!$C122:$AZ122,COUNTIF(Data_Baseline!$C122:$AZ122,0)+1),Data_Baseline!AF122)))),"")</f>
        <v>0.38168838895258744</v>
      </c>
      <c r="AH122">
        <f ca="1">IFERROR(IF(Data_Baseline!AG122="","",IF($C$3="On",IF(AH$3&lt;=$B$2,SMALL(Data_Baseline!$C122:$AZ122,COUNTIF(Data_Baseline!$C122:$AZ122,0)+1)/MAX(Data_Baseline!$C122:$AZ122),IF(Data_Baseline!AG122=0,SMALL(Data_Baseline!$C122:$AZ122,COUNTIF(Data_Baseline!$C122:$AZ122,0)+1)/MAX(Data_Baseline!$C122:$AZ122),Data_Baseline!AG122/MAX(Data_Baseline!$C122:$AZ122))),IF(AH$3&lt;=$B$2,SMALL(Data_Baseline!$C122:$AZ122,COUNTIF(Data_Baseline!$C122:$AZ122,0)+1),IF(Data_Baseline!AG122=0,SMALL(Data_Baseline!$C122:$AZ122,COUNTIF(Data_Baseline!$C122:$AZ122,0)+1),Data_Baseline!AG122)))),"")</f>
        <v>0.53698318284009505</v>
      </c>
      <c r="AI122">
        <f ca="1">IFERROR(IF(Data_Baseline!AH122="","",IF($C$3="On",IF(AI$3&lt;=$B$2,SMALL(Data_Baseline!$C122:$AZ122,COUNTIF(Data_Baseline!$C122:$AZ122,0)+1)/MAX(Data_Baseline!$C122:$AZ122),IF(Data_Baseline!AH122=0,SMALL(Data_Baseline!$C122:$AZ122,COUNTIF(Data_Baseline!$C122:$AZ122,0)+1)/MAX(Data_Baseline!$C122:$AZ122),Data_Baseline!AH122/MAX(Data_Baseline!$C122:$AZ122))),IF(AI$3&lt;=$B$2,SMALL(Data_Baseline!$C122:$AZ122,COUNTIF(Data_Baseline!$C122:$AZ122,0)+1),IF(Data_Baseline!AH122=0,SMALL(Data_Baseline!$C122:$AZ122,COUNTIF(Data_Baseline!$C122:$AZ122,0)+1),Data_Baseline!AH122)))),"")</f>
        <v>0.68295437243554113</v>
      </c>
      <c r="AJ122">
        <f ca="1">IFERROR(IF(Data_Baseline!AI122="","",IF($C$3="On",IF(AJ$3&lt;=$B$2,SMALL(Data_Baseline!$C122:$AZ122,COUNTIF(Data_Baseline!$C122:$AZ122,0)+1)/MAX(Data_Baseline!$C122:$AZ122),IF(Data_Baseline!AI122=0,SMALL(Data_Baseline!$C122:$AZ122,COUNTIF(Data_Baseline!$C122:$AZ122,0)+1)/MAX(Data_Baseline!$C122:$AZ122),Data_Baseline!AI122/MAX(Data_Baseline!$C122:$AZ122))),IF(AJ$3&lt;=$B$2,SMALL(Data_Baseline!$C122:$AZ122,COUNTIF(Data_Baseline!$C122:$AZ122,0)+1),IF(Data_Baseline!AI122=0,SMALL(Data_Baseline!$C122:$AZ122,COUNTIF(Data_Baseline!$C122:$AZ122,0)+1),Data_Baseline!AI122)))),"")</f>
        <v>0.79767446201361547</v>
      </c>
      <c r="AK122">
        <f ca="1">IFERROR(IF(Data_Baseline!AJ122="","",IF($C$3="On",IF(AK$3&lt;=$B$2,SMALL(Data_Baseline!$C122:$AZ122,COUNTIF(Data_Baseline!$C122:$AZ122,0)+1)/MAX(Data_Baseline!$C122:$AZ122),IF(Data_Baseline!AJ122=0,SMALL(Data_Baseline!$C122:$AZ122,COUNTIF(Data_Baseline!$C122:$AZ122,0)+1)/MAX(Data_Baseline!$C122:$AZ122),Data_Baseline!AJ122/MAX(Data_Baseline!$C122:$AZ122))),IF(AK$3&lt;=$B$2,SMALL(Data_Baseline!$C122:$AZ122,COUNTIF(Data_Baseline!$C122:$AZ122,0)+1),IF(Data_Baseline!AJ122=0,SMALL(Data_Baseline!$C122:$AZ122,COUNTIF(Data_Baseline!$C122:$AZ122,0)+1),Data_Baseline!AJ122)))),"")</f>
        <v>0.87783022417602319</v>
      </c>
      <c r="AL122">
        <f ca="1">IFERROR(IF(Data_Baseline!AK122="","",IF($C$3="On",IF(AL$3&lt;=$B$2,SMALL(Data_Baseline!$C122:$AZ122,COUNTIF(Data_Baseline!$C122:$AZ122,0)+1)/MAX(Data_Baseline!$C122:$AZ122),IF(Data_Baseline!AK122=0,SMALL(Data_Baseline!$C122:$AZ122,COUNTIF(Data_Baseline!$C122:$AZ122,0)+1)/MAX(Data_Baseline!$C122:$AZ122),Data_Baseline!AK122/MAX(Data_Baseline!$C122:$AZ122))),IF(AL$3&lt;=$B$2,SMALL(Data_Baseline!$C122:$AZ122,COUNTIF(Data_Baseline!$C122:$AZ122,0)+1),IF(Data_Baseline!AK122=0,SMALL(Data_Baseline!$C122:$AZ122,COUNTIF(Data_Baseline!$C122:$AZ122,0)+1),Data_Baseline!AK122)))),"")</f>
        <v>0.9282413021605409</v>
      </c>
      <c r="AM122">
        <f ca="1">IFERROR(IF(Data_Baseline!AL122="","",IF($C$3="On",IF(AM$3&lt;=$B$2,SMALL(Data_Baseline!$C122:$AZ122,COUNTIF(Data_Baseline!$C122:$AZ122,0)+1)/MAX(Data_Baseline!$C122:$AZ122),IF(Data_Baseline!AL122=0,SMALL(Data_Baseline!$C122:$AZ122,COUNTIF(Data_Baseline!$C122:$AZ122,0)+1)/MAX(Data_Baseline!$C122:$AZ122),Data_Baseline!AL122/MAX(Data_Baseline!$C122:$AZ122))),IF(AM$3&lt;=$B$2,SMALL(Data_Baseline!$C122:$AZ122,COUNTIF(Data_Baseline!$C122:$AZ122,0)+1),IF(Data_Baseline!AL122=0,SMALL(Data_Baseline!$C122:$AZ122,COUNTIF(Data_Baseline!$C122:$AZ122,0)+1),Data_Baseline!AL122)))),"")</f>
        <v>0.95845543311029613</v>
      </c>
      <c r="AN122">
        <f ca="1">IFERROR(IF(Data_Baseline!AM122="","",IF($C$3="On",IF(AN$3&lt;=$B$2,SMALL(Data_Baseline!$C122:$AZ122,COUNTIF(Data_Baseline!$C122:$AZ122,0)+1)/MAX(Data_Baseline!$C122:$AZ122),IF(Data_Baseline!AM122=0,SMALL(Data_Baseline!$C122:$AZ122,COUNTIF(Data_Baseline!$C122:$AZ122,0)+1)/MAX(Data_Baseline!$C122:$AZ122),Data_Baseline!AM122/MAX(Data_Baseline!$C122:$AZ122))),IF(AN$3&lt;=$B$2,SMALL(Data_Baseline!$C122:$AZ122,COUNTIF(Data_Baseline!$C122:$AZ122,0)+1),IF(Data_Baseline!AM122=0,SMALL(Data_Baseline!$C122:$AZ122,COUNTIF(Data_Baseline!$C122:$AZ122,0)+1),Data_Baseline!AM122)))),"")</f>
        <v>0.97740565644830413</v>
      </c>
      <c r="AO122">
        <f ca="1">IFERROR(IF(Data_Baseline!AN122="","",IF($C$3="On",IF(AO$3&lt;=$B$2,SMALL(Data_Baseline!$C122:$AZ122,COUNTIF(Data_Baseline!$C122:$AZ122,0)+1)/MAX(Data_Baseline!$C122:$AZ122),IF(Data_Baseline!AN122=0,SMALL(Data_Baseline!$C122:$AZ122,COUNTIF(Data_Baseline!$C122:$AZ122,0)+1)/MAX(Data_Baseline!$C122:$AZ122),Data_Baseline!AN122/MAX(Data_Baseline!$C122:$AZ122))),IF(AO$3&lt;=$B$2,SMALL(Data_Baseline!$C122:$AZ122,COUNTIF(Data_Baseline!$C122:$AZ122,0)+1),IF(Data_Baseline!AN122=0,SMALL(Data_Baseline!$C122:$AZ122,COUNTIF(Data_Baseline!$C122:$AZ122,0)+1),Data_Baseline!AN122)))),"")</f>
        <v>0.98921956887820961</v>
      </c>
      <c r="AP122">
        <f ca="1">IFERROR(IF(Data_Baseline!AO122="","",IF($C$3="On",IF(AP$3&lt;=$B$2,SMALL(Data_Baseline!$C122:$AZ122,COUNTIF(Data_Baseline!$C122:$AZ122,0)+1)/MAX(Data_Baseline!$C122:$AZ122),IF(Data_Baseline!AO122=0,SMALL(Data_Baseline!$C122:$AZ122,COUNTIF(Data_Baseline!$C122:$AZ122,0)+1)/MAX(Data_Baseline!$C122:$AZ122),Data_Baseline!AO122/MAX(Data_Baseline!$C122:$AZ122))),IF(AP$3&lt;=$B$2,SMALL(Data_Baseline!$C122:$AZ122,COUNTIF(Data_Baseline!$C122:$AZ122,0)+1),IF(Data_Baseline!AO122=0,SMALL(Data_Baseline!$C122:$AZ122,COUNTIF(Data_Baseline!$C122:$AZ122,0)+1),Data_Baseline!AO122)))),"")</f>
        <v>0.99712901488830352</v>
      </c>
      <c r="AQ122">
        <f ca="1">IFERROR(IF(Data_Baseline!AP122="","",IF($C$3="On",IF(AQ$3&lt;=$B$2,SMALL(Data_Baseline!$C122:$AZ122,COUNTIF(Data_Baseline!$C122:$AZ122,0)+1)/MAX(Data_Baseline!$C122:$AZ122),IF(Data_Baseline!AP122=0,SMALL(Data_Baseline!$C122:$AZ122,COUNTIF(Data_Baseline!$C122:$AZ122,0)+1)/MAX(Data_Baseline!$C122:$AZ122),Data_Baseline!AP122/MAX(Data_Baseline!$C122:$AZ122))),IF(AQ$3&lt;=$B$2,SMALL(Data_Baseline!$C122:$AZ122,COUNTIF(Data_Baseline!$C122:$AZ122,0)+1),IF(Data_Baseline!AP122=0,SMALL(Data_Baseline!$C122:$AZ122,COUNTIF(Data_Baseline!$C122:$AZ122,0)+1),Data_Baseline!AP122)))),"")</f>
        <v>1</v>
      </c>
      <c r="AR122" t="str">
        <f>IFERROR(IF(Data_Baseline!AQ122="","",IF($C$3="On",IF(AR$3&lt;=$B$2,SMALL(Data_Baseline!$C122:$AZ122,COUNTIF(Data_Baseline!$C122:$AZ122,0)+1)/MAX(Data_Baseline!$C122:$AZ122),IF(Data_Baseline!AQ122=0,SMALL(Data_Baseline!$C122:$AZ122,COUNTIF(Data_Baseline!$C122:$AZ122,0)+1)/MAX(Data_Baseline!$C122:$AZ122),Data_Baseline!AQ122/MAX(Data_Baseline!$C122:$AZ122))),IF(AR$3&lt;=$B$2,SMALL(Data_Baseline!$C122:$AZ122,COUNTIF(Data_Baseline!$C122:$AZ122,0)+1),IF(Data_Baseline!AQ122=0,SMALL(Data_Baseline!$C122:$AZ122,COUNTIF(Data_Baseline!$C122:$AZ122,0)+1),Data_Baseline!AQ122)))),"")</f>
        <v/>
      </c>
      <c r="AS122" t="str">
        <f>IFERROR(IF(Data_Baseline!AR122="","",IF($C$3="On",IF(AS$3&lt;=$B$2,SMALL(Data_Baseline!$C122:$AZ122,COUNTIF(Data_Baseline!$C122:$AZ122,0)+1)/MAX(Data_Baseline!$C122:$AZ122),IF(Data_Baseline!AR122=0,SMALL(Data_Baseline!$C122:$AZ122,COUNTIF(Data_Baseline!$C122:$AZ122,0)+1)/MAX(Data_Baseline!$C122:$AZ122),Data_Baseline!AR122/MAX(Data_Baseline!$C122:$AZ122))),IF(AS$3&lt;=$B$2,SMALL(Data_Baseline!$C122:$AZ122,COUNTIF(Data_Baseline!$C122:$AZ122,0)+1),IF(Data_Baseline!AR122=0,SMALL(Data_Baseline!$C122:$AZ122,COUNTIF(Data_Baseline!$C122:$AZ122,0)+1),Data_Baseline!AR122)))),"")</f>
        <v/>
      </c>
      <c r="AT122" t="str">
        <f>IFERROR(IF(Data_Baseline!AS122="","",IF($C$3="On",IF(AT$3&lt;=$B$2,SMALL(Data_Baseline!$C122:$AZ122,COUNTIF(Data_Baseline!$C122:$AZ122,0)+1)/MAX(Data_Baseline!$C122:$AZ122),IF(Data_Baseline!AS122=0,SMALL(Data_Baseline!$C122:$AZ122,COUNTIF(Data_Baseline!$C122:$AZ122,0)+1)/MAX(Data_Baseline!$C122:$AZ122),Data_Baseline!AS122/MAX(Data_Baseline!$C122:$AZ122))),IF(AT$3&lt;=$B$2,SMALL(Data_Baseline!$C122:$AZ122,COUNTIF(Data_Baseline!$C122:$AZ122,0)+1),IF(Data_Baseline!AS122=0,SMALL(Data_Baseline!$C122:$AZ122,COUNTIF(Data_Baseline!$C122:$AZ122,0)+1),Data_Baseline!AS122)))),"")</f>
        <v/>
      </c>
      <c r="AU122" t="str">
        <f>IFERROR(IF(Data_Baseline!AT122="","",IF($C$3="On",IF(AU$3&lt;=$B$2,SMALL(Data_Baseline!$C122:$AZ122,COUNTIF(Data_Baseline!$C122:$AZ122,0)+1)/MAX(Data_Baseline!$C122:$AZ122),IF(Data_Baseline!AT122=0,SMALL(Data_Baseline!$C122:$AZ122,COUNTIF(Data_Baseline!$C122:$AZ122,0)+1)/MAX(Data_Baseline!$C122:$AZ122),Data_Baseline!AT122/MAX(Data_Baseline!$C122:$AZ122))),IF(AU$3&lt;=$B$2,SMALL(Data_Baseline!$C122:$AZ122,COUNTIF(Data_Baseline!$C122:$AZ122,0)+1),IF(Data_Baseline!AT122=0,SMALL(Data_Baseline!$C122:$AZ122,COUNTIF(Data_Baseline!$C122:$AZ122,0)+1),Data_Baseline!AT122)))),"")</f>
        <v/>
      </c>
      <c r="AV122" t="str">
        <f>IFERROR(IF(Data_Baseline!AU122="","",IF($C$3="On",IF(AV$3&lt;=$B$2,SMALL(Data_Baseline!$C122:$AZ122,COUNTIF(Data_Baseline!$C122:$AZ122,0)+1)/MAX(Data_Baseline!$C122:$AZ122),IF(Data_Baseline!AU122=0,SMALL(Data_Baseline!$C122:$AZ122,COUNTIF(Data_Baseline!$C122:$AZ122,0)+1)/MAX(Data_Baseline!$C122:$AZ122),Data_Baseline!AU122/MAX(Data_Baseline!$C122:$AZ122))),IF(AV$3&lt;=$B$2,SMALL(Data_Baseline!$C122:$AZ122,COUNTIF(Data_Baseline!$C122:$AZ122,0)+1),IF(Data_Baseline!AU122=0,SMALL(Data_Baseline!$C122:$AZ122,COUNTIF(Data_Baseline!$C122:$AZ122,0)+1),Data_Baseline!AU122)))),"")</f>
        <v/>
      </c>
      <c r="AW122" t="str">
        <f>IFERROR(IF(Data_Baseline!AV122="","",IF($C$3="On",IF(AW$3&lt;=$B$2,SMALL(Data_Baseline!$C122:$AZ122,COUNTIF(Data_Baseline!$C122:$AZ122,0)+1)/MAX(Data_Baseline!$C122:$AZ122),IF(Data_Baseline!AV122=0,SMALL(Data_Baseline!$C122:$AZ122,COUNTIF(Data_Baseline!$C122:$AZ122,0)+1)/MAX(Data_Baseline!$C122:$AZ122),Data_Baseline!AV122/MAX(Data_Baseline!$C122:$AZ122))),IF(AW$3&lt;=$B$2,SMALL(Data_Baseline!$C122:$AZ122,COUNTIF(Data_Baseline!$C122:$AZ122,0)+1),IF(Data_Baseline!AV122=0,SMALL(Data_Baseline!$C122:$AZ122,COUNTIF(Data_Baseline!$C122:$AZ122,0)+1),Data_Baseline!AV122)))),"")</f>
        <v/>
      </c>
      <c r="AX122" t="str">
        <f>IFERROR(IF(Data_Baseline!AW122="","",IF($C$3="On",IF(AX$3&lt;=$B$2,SMALL(Data_Baseline!$C122:$AZ122,COUNTIF(Data_Baseline!$C122:$AZ122,0)+1)/MAX(Data_Baseline!$C122:$AZ122),IF(Data_Baseline!AW122=0,SMALL(Data_Baseline!$C122:$AZ122,COUNTIF(Data_Baseline!$C122:$AZ122,0)+1)/MAX(Data_Baseline!$C122:$AZ122),Data_Baseline!AW122/MAX(Data_Baseline!$C122:$AZ122))),IF(AX$3&lt;=$B$2,SMALL(Data_Baseline!$C122:$AZ122,COUNTIF(Data_Baseline!$C122:$AZ122,0)+1),IF(Data_Baseline!AW122=0,SMALL(Data_Baseline!$C122:$AZ122,COUNTIF(Data_Baseline!$C122:$AZ122,0)+1),Data_Baseline!AW122)))),"")</f>
        <v/>
      </c>
      <c r="AY122" t="str">
        <f>IFERROR(IF(Data_Baseline!AX122="","",IF($C$3="On",IF(AY$3&lt;=$B$2,SMALL(Data_Baseline!$C122:$AZ122,COUNTIF(Data_Baseline!$C122:$AZ122,0)+1)/MAX(Data_Baseline!$C122:$AZ122),IF(Data_Baseline!AX122=0,SMALL(Data_Baseline!$C122:$AZ122,COUNTIF(Data_Baseline!$C122:$AZ122,0)+1)/MAX(Data_Baseline!$C122:$AZ122),Data_Baseline!AX122/MAX(Data_Baseline!$C122:$AZ122))),IF(AY$3&lt;=$B$2,SMALL(Data_Baseline!$C122:$AZ122,COUNTIF(Data_Baseline!$C122:$AZ122,0)+1),IF(Data_Baseline!AX122=0,SMALL(Data_Baseline!$C122:$AZ122,COUNTIF(Data_Baseline!$C122:$AZ122,0)+1),Data_Baseline!AX122)))),"")</f>
        <v/>
      </c>
      <c r="AZ122" t="str">
        <f>IFERROR(IF(Data_Baseline!AY122="","",IF($C$3="On",IF(AZ$3&lt;=$B$2,SMALL(Data_Baseline!$C122:$AZ122,COUNTIF(Data_Baseline!$C122:$AZ122,0)+1)/MAX(Data_Baseline!$C122:$AZ122),IF(Data_Baseline!AY122=0,SMALL(Data_Baseline!$C122:$AZ122,COUNTIF(Data_Baseline!$C122:$AZ122,0)+1)/MAX(Data_Baseline!$C122:$AZ122),Data_Baseline!AY122/MAX(Data_Baseline!$C122:$AZ122))),IF(AZ$3&lt;=$B$2,SMALL(Data_Baseline!$C122:$AZ122,COUNTIF(Data_Baseline!$C122:$AZ122,0)+1),IF(Data_Baseline!AY122=0,SMALL(Data_Baseline!$C122:$AZ122,COUNTIF(Data_Baseline!$C122:$AZ122,0)+1),Data_Baseline!AY122)))),"")</f>
        <v/>
      </c>
      <c r="BA122" t="str">
        <f>IFERROR(IF(Data_Baseline!AZ122="","",IF($C$3="On",IF(BA$3&lt;=$B$2,SMALL(Data_Baseline!$C122:$AZ122,COUNTIF(Data_Baseline!$C122:$AZ122,0)+1)/MAX(Data_Baseline!$C122:$AZ122),IF(Data_Baseline!AZ122=0,SMALL(Data_Baseline!$C122:$AZ122,COUNTIF(Data_Baseline!$C122:$AZ122,0)+1)/MAX(Data_Baseline!$C122:$AZ122),Data_Baseline!AZ122/MAX(Data_Baseline!$C122:$AZ122))),IF(BA$3&lt;=$B$2,SMALL(Data_Baseline!$C122:$AZ122,COUNTIF(Data_Baseline!$C122:$AZ122,0)+1),IF(Data_Baseline!AZ122=0,SMALL(Data_Baseline!$C122:$AZ122,COUNTIF(Data_Baseline!$C122:$AZ122,0)+1),Data_Baseline!AZ122)))),"")</f>
        <v/>
      </c>
      <c r="BB122" s="79">
        <f ca="1">IF(Data_Initial!BA122="",1,0)</f>
        <v>1</v>
      </c>
      <c r="BC122" t="str">
        <f t="shared" ca="1" si="4"/>
        <v>3N_ParA</v>
      </c>
      <c r="BD122" s="79" t="str">
        <f t="shared" ca="1" si="7"/>
        <v>3N</v>
      </c>
      <c r="BE122" s="79" t="str">
        <f ca="1">Data_Initial!BC122</f>
        <v>ParA</v>
      </c>
      <c r="BF122" s="79" t="str">
        <f ca="1">Data_Initial!BB122</f>
        <v>2_3</v>
      </c>
      <c r="BG122">
        <f ca="1">IFERROR((INDIRECT("Plate"&amp;Data!A122&amp;"_C!"&amp;CHAR(RIGHT(Data!B122,LEN(Data!B122)-1)+65)&amp;CODE(LEFT(Data!B122,1))-58)),"")</f>
        <v>0</v>
      </c>
      <c r="BH122" t="str">
        <f ca="1">Data_Initial!BA122</f>
        <v/>
      </c>
      <c r="BI122">
        <f t="shared" ca="1" si="6"/>
        <v>6.8668058750036016E-4</v>
      </c>
      <c r="BJ122" s="79" t="str">
        <f ca="1">IF(BH122="N",1+MAX($BJ$3:BJ121),"")</f>
        <v/>
      </c>
    </row>
    <row r="123" spans="1:62" x14ac:dyDescent="0.25">
      <c r="A123" s="79">
        <f ca="1">IF(BH123="N","N"&amp;BJ123,IF(BB123=0,"",MAX($A$3:A122)+1))</f>
        <v>113</v>
      </c>
      <c r="B123" s="79" t="str">
        <f ca="1">Data_Initial!A123&amp;C123</f>
        <v>2H6</v>
      </c>
      <c r="C123" s="79" t="str">
        <f ca="1">Data_Initial!B123</f>
        <v>H6</v>
      </c>
      <c r="D123">
        <f ca="1">IFERROR(IF(Data_Baseline!C123="","",IF($C$3="On",IF(D$3&lt;=$B$2,SMALL(Data_Baseline!$C123:$AZ123,COUNTIF(Data_Baseline!$C123:$AZ123,0)+1)/MAX(Data_Baseline!$C123:$AZ123),IF(Data_Baseline!C123=0,SMALL(Data_Baseline!$C123:$AZ123,COUNTIF(Data_Baseline!$C123:$AZ123,0)+1)/MAX(Data_Baseline!$C123:$AZ123),Data_Baseline!C123/MAX(Data_Baseline!$C123:$AZ123))),IF(D$3&lt;=$B$2,SMALL(Data_Baseline!$C123:$AZ123,COUNTIF(Data_Baseline!$C123:$AZ123,0)+1),IF(Data_Baseline!C123=0,SMALL(Data_Baseline!$C123:$AZ123,COUNTIF(Data_Baseline!$C123:$AZ123,0)+1),Data_Baseline!C123)))),"")</f>
        <v>1.2856042814378972E-3</v>
      </c>
      <c r="E123">
        <f ca="1">IFERROR(IF(Data_Baseline!D123="","",IF($C$3="On",IF(E$3&lt;=$B$2,SMALL(Data_Baseline!$C123:$AZ123,COUNTIF(Data_Baseline!$C123:$AZ123,0)+1)/MAX(Data_Baseline!$C123:$AZ123),IF(Data_Baseline!D123=0,SMALL(Data_Baseline!$C123:$AZ123,COUNTIF(Data_Baseline!$C123:$AZ123,0)+1)/MAX(Data_Baseline!$C123:$AZ123),Data_Baseline!D123/MAX(Data_Baseline!$C123:$AZ123))),IF(E$3&lt;=$B$2,SMALL(Data_Baseline!$C123:$AZ123,COUNTIF(Data_Baseline!$C123:$AZ123,0)+1),IF(Data_Baseline!D123=0,SMALL(Data_Baseline!$C123:$AZ123,COUNTIF(Data_Baseline!$C123:$AZ123,0)+1),Data_Baseline!D123)))),"")</f>
        <v>1.2856042814378972E-3</v>
      </c>
      <c r="F123">
        <f ca="1">IFERROR(IF(Data_Baseline!E123="","",IF($C$3="On",IF(F$3&lt;=$B$2,SMALL(Data_Baseline!$C123:$AZ123,COUNTIF(Data_Baseline!$C123:$AZ123,0)+1)/MAX(Data_Baseline!$C123:$AZ123),IF(Data_Baseline!E123=0,SMALL(Data_Baseline!$C123:$AZ123,COUNTIF(Data_Baseline!$C123:$AZ123,0)+1)/MAX(Data_Baseline!$C123:$AZ123),Data_Baseline!E123/MAX(Data_Baseline!$C123:$AZ123))),IF(F$3&lt;=$B$2,SMALL(Data_Baseline!$C123:$AZ123,COUNTIF(Data_Baseline!$C123:$AZ123,0)+1),IF(Data_Baseline!E123=0,SMALL(Data_Baseline!$C123:$AZ123,COUNTIF(Data_Baseline!$C123:$AZ123,0)+1),Data_Baseline!E123)))),"")</f>
        <v>1.2856042814378972E-3</v>
      </c>
      <c r="G123">
        <f ca="1">IFERROR(IF(Data_Baseline!F123="","",IF($C$3="On",IF(G$3&lt;=$B$2,SMALL(Data_Baseline!$C123:$AZ123,COUNTIF(Data_Baseline!$C123:$AZ123,0)+1)/MAX(Data_Baseline!$C123:$AZ123),IF(Data_Baseline!F123=0,SMALL(Data_Baseline!$C123:$AZ123,COUNTIF(Data_Baseline!$C123:$AZ123,0)+1)/MAX(Data_Baseline!$C123:$AZ123),Data_Baseline!F123/MAX(Data_Baseline!$C123:$AZ123))),IF(G$3&lt;=$B$2,SMALL(Data_Baseline!$C123:$AZ123,COUNTIF(Data_Baseline!$C123:$AZ123,0)+1),IF(Data_Baseline!F123=0,SMALL(Data_Baseline!$C123:$AZ123,COUNTIF(Data_Baseline!$C123:$AZ123,0)+1),Data_Baseline!F123)))),"")</f>
        <v>1.2856042814378972E-3</v>
      </c>
      <c r="H123">
        <f ca="1">IFERROR(IF(Data_Baseline!G123="","",IF($C$3="On",IF(H$3&lt;=$B$2,SMALL(Data_Baseline!$C123:$AZ123,COUNTIF(Data_Baseline!$C123:$AZ123,0)+1)/MAX(Data_Baseline!$C123:$AZ123),IF(Data_Baseline!G123=0,SMALL(Data_Baseline!$C123:$AZ123,COUNTIF(Data_Baseline!$C123:$AZ123,0)+1)/MAX(Data_Baseline!$C123:$AZ123),Data_Baseline!G123/MAX(Data_Baseline!$C123:$AZ123))),IF(H$3&lt;=$B$2,SMALL(Data_Baseline!$C123:$AZ123,COUNTIF(Data_Baseline!$C123:$AZ123,0)+1),IF(Data_Baseline!G123=0,SMALL(Data_Baseline!$C123:$AZ123,COUNTIF(Data_Baseline!$C123:$AZ123,0)+1),Data_Baseline!G123)))),"")</f>
        <v>1.2856042814378972E-3</v>
      </c>
      <c r="I123">
        <f ca="1">IFERROR(IF(Data_Baseline!H123="","",IF($C$3="On",IF(I$3&lt;=$B$2,SMALL(Data_Baseline!$C123:$AZ123,COUNTIF(Data_Baseline!$C123:$AZ123,0)+1)/MAX(Data_Baseline!$C123:$AZ123),IF(Data_Baseline!H123=0,SMALL(Data_Baseline!$C123:$AZ123,COUNTIF(Data_Baseline!$C123:$AZ123,0)+1)/MAX(Data_Baseline!$C123:$AZ123),Data_Baseline!H123/MAX(Data_Baseline!$C123:$AZ123))),IF(I$3&lt;=$B$2,SMALL(Data_Baseline!$C123:$AZ123,COUNTIF(Data_Baseline!$C123:$AZ123,0)+1),IF(Data_Baseline!H123=0,SMALL(Data_Baseline!$C123:$AZ123,COUNTIF(Data_Baseline!$C123:$AZ123,0)+1),Data_Baseline!H123)))),"")</f>
        <v>1.2856042814378972E-3</v>
      </c>
      <c r="J123">
        <f ca="1">IFERROR(IF(Data_Baseline!I123="","",IF($C$3="On",IF(J$3&lt;=$B$2,SMALL(Data_Baseline!$C123:$AZ123,COUNTIF(Data_Baseline!$C123:$AZ123,0)+1)/MAX(Data_Baseline!$C123:$AZ123),IF(Data_Baseline!I123=0,SMALL(Data_Baseline!$C123:$AZ123,COUNTIF(Data_Baseline!$C123:$AZ123,0)+1)/MAX(Data_Baseline!$C123:$AZ123),Data_Baseline!I123/MAX(Data_Baseline!$C123:$AZ123))),IF(J$3&lt;=$B$2,SMALL(Data_Baseline!$C123:$AZ123,COUNTIF(Data_Baseline!$C123:$AZ123,0)+1),IF(Data_Baseline!I123=0,SMALL(Data_Baseline!$C123:$AZ123,COUNTIF(Data_Baseline!$C123:$AZ123,0)+1),Data_Baseline!I123)))),"")</f>
        <v>1.2856042814378972E-3</v>
      </c>
      <c r="K123">
        <f ca="1">IFERROR(IF(Data_Baseline!J123="","",IF($C$3="On",IF(K$3&lt;=$B$2,SMALL(Data_Baseline!$C123:$AZ123,COUNTIF(Data_Baseline!$C123:$AZ123,0)+1)/MAX(Data_Baseline!$C123:$AZ123),IF(Data_Baseline!J123=0,SMALL(Data_Baseline!$C123:$AZ123,COUNTIF(Data_Baseline!$C123:$AZ123,0)+1)/MAX(Data_Baseline!$C123:$AZ123),Data_Baseline!J123/MAX(Data_Baseline!$C123:$AZ123))),IF(K$3&lt;=$B$2,SMALL(Data_Baseline!$C123:$AZ123,COUNTIF(Data_Baseline!$C123:$AZ123,0)+1),IF(Data_Baseline!J123=0,SMALL(Data_Baseline!$C123:$AZ123,COUNTIF(Data_Baseline!$C123:$AZ123,0)+1),Data_Baseline!J123)))),"")</f>
        <v>1.2856042814378972E-3</v>
      </c>
      <c r="L123">
        <f ca="1">IFERROR(IF(Data_Baseline!K123="","",IF($C$3="On",IF(L$3&lt;=$B$2,SMALL(Data_Baseline!$C123:$AZ123,COUNTIF(Data_Baseline!$C123:$AZ123,0)+1)/MAX(Data_Baseline!$C123:$AZ123),IF(Data_Baseline!K123=0,SMALL(Data_Baseline!$C123:$AZ123,COUNTIF(Data_Baseline!$C123:$AZ123,0)+1)/MAX(Data_Baseline!$C123:$AZ123),Data_Baseline!K123/MAX(Data_Baseline!$C123:$AZ123))),IF(L$3&lt;=$B$2,SMALL(Data_Baseline!$C123:$AZ123,COUNTIF(Data_Baseline!$C123:$AZ123,0)+1),IF(Data_Baseline!K123=0,SMALL(Data_Baseline!$C123:$AZ123,COUNTIF(Data_Baseline!$C123:$AZ123,0)+1),Data_Baseline!K123)))),"")</f>
        <v>1.2856042814378972E-3</v>
      </c>
      <c r="M123">
        <f ca="1">IFERROR(IF(Data_Baseline!L123="","",IF($C$3="On",IF(M$3&lt;=$B$2,SMALL(Data_Baseline!$C123:$AZ123,COUNTIF(Data_Baseline!$C123:$AZ123,0)+1)/MAX(Data_Baseline!$C123:$AZ123),IF(Data_Baseline!L123=0,SMALL(Data_Baseline!$C123:$AZ123,COUNTIF(Data_Baseline!$C123:$AZ123,0)+1)/MAX(Data_Baseline!$C123:$AZ123),Data_Baseline!L123/MAX(Data_Baseline!$C123:$AZ123))),IF(M$3&lt;=$B$2,SMALL(Data_Baseline!$C123:$AZ123,COUNTIF(Data_Baseline!$C123:$AZ123,0)+1),IF(Data_Baseline!L123=0,SMALL(Data_Baseline!$C123:$AZ123,COUNTIF(Data_Baseline!$C123:$AZ123,0)+1),Data_Baseline!L123)))),"")</f>
        <v>1.2856042814378972E-3</v>
      </c>
      <c r="N123">
        <f ca="1">IFERROR(IF(Data_Baseline!M123="","",IF($C$3="On",IF(N$3&lt;=$B$2,SMALL(Data_Baseline!$C123:$AZ123,COUNTIF(Data_Baseline!$C123:$AZ123,0)+1)/MAX(Data_Baseline!$C123:$AZ123),IF(Data_Baseline!M123=0,SMALL(Data_Baseline!$C123:$AZ123,COUNTIF(Data_Baseline!$C123:$AZ123,0)+1)/MAX(Data_Baseline!$C123:$AZ123),Data_Baseline!M123/MAX(Data_Baseline!$C123:$AZ123))),IF(N$3&lt;=$B$2,SMALL(Data_Baseline!$C123:$AZ123,COUNTIF(Data_Baseline!$C123:$AZ123,0)+1),IF(Data_Baseline!M123=0,SMALL(Data_Baseline!$C123:$AZ123,COUNTIF(Data_Baseline!$C123:$AZ123,0)+1),Data_Baseline!M123)))),"")</f>
        <v>1.2856042814378972E-3</v>
      </c>
      <c r="O123">
        <f ca="1">IFERROR(IF(Data_Baseline!N123="","",IF($C$3="On",IF(O$3&lt;=$B$2,SMALL(Data_Baseline!$C123:$AZ123,COUNTIF(Data_Baseline!$C123:$AZ123,0)+1)/MAX(Data_Baseline!$C123:$AZ123),IF(Data_Baseline!N123=0,SMALL(Data_Baseline!$C123:$AZ123,COUNTIF(Data_Baseline!$C123:$AZ123,0)+1)/MAX(Data_Baseline!$C123:$AZ123),Data_Baseline!N123/MAX(Data_Baseline!$C123:$AZ123))),IF(O$3&lt;=$B$2,SMALL(Data_Baseline!$C123:$AZ123,COUNTIF(Data_Baseline!$C123:$AZ123,0)+1),IF(Data_Baseline!N123=0,SMALL(Data_Baseline!$C123:$AZ123,COUNTIF(Data_Baseline!$C123:$AZ123,0)+1),Data_Baseline!N123)))),"")</f>
        <v>1.2856042814378972E-3</v>
      </c>
      <c r="P123">
        <f ca="1">IFERROR(IF(Data_Baseline!O123="","",IF($C$3="On",IF(P$3&lt;=$B$2,SMALL(Data_Baseline!$C123:$AZ123,COUNTIF(Data_Baseline!$C123:$AZ123,0)+1)/MAX(Data_Baseline!$C123:$AZ123),IF(Data_Baseline!O123=0,SMALL(Data_Baseline!$C123:$AZ123,COUNTIF(Data_Baseline!$C123:$AZ123,0)+1)/MAX(Data_Baseline!$C123:$AZ123),Data_Baseline!O123/MAX(Data_Baseline!$C123:$AZ123))),IF(P$3&lt;=$B$2,SMALL(Data_Baseline!$C123:$AZ123,COUNTIF(Data_Baseline!$C123:$AZ123,0)+1),IF(Data_Baseline!O123=0,SMALL(Data_Baseline!$C123:$AZ123,COUNTIF(Data_Baseline!$C123:$AZ123,0)+1),Data_Baseline!O123)))),"")</f>
        <v>1.2856042814378972E-3</v>
      </c>
      <c r="Q123">
        <f ca="1">IFERROR(IF(Data_Baseline!P123="","",IF($C$3="On",IF(Q$3&lt;=$B$2,SMALL(Data_Baseline!$C123:$AZ123,COUNTIF(Data_Baseline!$C123:$AZ123,0)+1)/MAX(Data_Baseline!$C123:$AZ123),IF(Data_Baseline!P123=0,SMALL(Data_Baseline!$C123:$AZ123,COUNTIF(Data_Baseline!$C123:$AZ123,0)+1)/MAX(Data_Baseline!$C123:$AZ123),Data_Baseline!P123/MAX(Data_Baseline!$C123:$AZ123))),IF(Q$3&lt;=$B$2,SMALL(Data_Baseline!$C123:$AZ123,COUNTIF(Data_Baseline!$C123:$AZ123,0)+1),IF(Data_Baseline!P123=0,SMALL(Data_Baseline!$C123:$AZ123,COUNTIF(Data_Baseline!$C123:$AZ123,0)+1),Data_Baseline!P123)))),"")</f>
        <v>1.2856042814378972E-3</v>
      </c>
      <c r="R123">
        <f ca="1">IFERROR(IF(Data_Baseline!Q123="","",IF($C$3="On",IF(R$3&lt;=$B$2,SMALL(Data_Baseline!$C123:$AZ123,COUNTIF(Data_Baseline!$C123:$AZ123,0)+1)/MAX(Data_Baseline!$C123:$AZ123),IF(Data_Baseline!Q123=0,SMALL(Data_Baseline!$C123:$AZ123,COUNTIF(Data_Baseline!$C123:$AZ123,0)+1)/MAX(Data_Baseline!$C123:$AZ123),Data_Baseline!Q123/MAX(Data_Baseline!$C123:$AZ123))),IF(R$3&lt;=$B$2,SMALL(Data_Baseline!$C123:$AZ123,COUNTIF(Data_Baseline!$C123:$AZ123,0)+1),IF(Data_Baseline!Q123=0,SMALL(Data_Baseline!$C123:$AZ123,COUNTIF(Data_Baseline!$C123:$AZ123,0)+1),Data_Baseline!Q123)))),"")</f>
        <v>1.2856042814378972E-3</v>
      </c>
      <c r="S123">
        <f ca="1">IFERROR(IF(Data_Baseline!R123="","",IF($C$3="On",IF(S$3&lt;=$B$2,SMALL(Data_Baseline!$C123:$AZ123,COUNTIF(Data_Baseline!$C123:$AZ123,0)+1)/MAX(Data_Baseline!$C123:$AZ123),IF(Data_Baseline!R123=0,SMALL(Data_Baseline!$C123:$AZ123,COUNTIF(Data_Baseline!$C123:$AZ123,0)+1)/MAX(Data_Baseline!$C123:$AZ123),Data_Baseline!R123/MAX(Data_Baseline!$C123:$AZ123))),IF(S$3&lt;=$B$2,SMALL(Data_Baseline!$C123:$AZ123,COUNTIF(Data_Baseline!$C123:$AZ123,0)+1),IF(Data_Baseline!R123=0,SMALL(Data_Baseline!$C123:$AZ123,COUNTIF(Data_Baseline!$C123:$AZ123,0)+1),Data_Baseline!R123)))),"")</f>
        <v>1.2856042814378972E-3</v>
      </c>
      <c r="T123">
        <f ca="1">IFERROR(IF(Data_Baseline!S123="","",IF($C$3="On",IF(T$3&lt;=$B$2,SMALL(Data_Baseline!$C123:$AZ123,COUNTIF(Data_Baseline!$C123:$AZ123,0)+1)/MAX(Data_Baseline!$C123:$AZ123),IF(Data_Baseline!S123=0,SMALL(Data_Baseline!$C123:$AZ123,COUNTIF(Data_Baseline!$C123:$AZ123,0)+1)/MAX(Data_Baseline!$C123:$AZ123),Data_Baseline!S123/MAX(Data_Baseline!$C123:$AZ123))),IF(T$3&lt;=$B$2,SMALL(Data_Baseline!$C123:$AZ123,COUNTIF(Data_Baseline!$C123:$AZ123,0)+1),IF(Data_Baseline!S123=0,SMALL(Data_Baseline!$C123:$AZ123,COUNTIF(Data_Baseline!$C123:$AZ123,0)+1),Data_Baseline!S123)))),"")</f>
        <v>1.2856042814378972E-3</v>
      </c>
      <c r="U123">
        <f ca="1">IFERROR(IF(Data_Baseline!T123="","",IF($C$3="On",IF(U$3&lt;=$B$2,SMALL(Data_Baseline!$C123:$AZ123,COUNTIF(Data_Baseline!$C123:$AZ123,0)+1)/MAX(Data_Baseline!$C123:$AZ123),IF(Data_Baseline!T123=0,SMALL(Data_Baseline!$C123:$AZ123,COUNTIF(Data_Baseline!$C123:$AZ123,0)+1)/MAX(Data_Baseline!$C123:$AZ123),Data_Baseline!T123/MAX(Data_Baseline!$C123:$AZ123))),IF(U$3&lt;=$B$2,SMALL(Data_Baseline!$C123:$AZ123,COUNTIF(Data_Baseline!$C123:$AZ123,0)+1),IF(Data_Baseline!T123=0,SMALL(Data_Baseline!$C123:$AZ123,COUNTIF(Data_Baseline!$C123:$AZ123,0)+1),Data_Baseline!T123)))),"")</f>
        <v>1.2856042814378972E-3</v>
      </c>
      <c r="V123">
        <f ca="1">IFERROR(IF(Data_Baseline!U123="","",IF($C$3="On",IF(V$3&lt;=$B$2,SMALL(Data_Baseline!$C123:$AZ123,COUNTIF(Data_Baseline!$C123:$AZ123,0)+1)/MAX(Data_Baseline!$C123:$AZ123),IF(Data_Baseline!U123=0,SMALL(Data_Baseline!$C123:$AZ123,COUNTIF(Data_Baseline!$C123:$AZ123,0)+1)/MAX(Data_Baseline!$C123:$AZ123),Data_Baseline!U123/MAX(Data_Baseline!$C123:$AZ123))),IF(V$3&lt;=$B$2,SMALL(Data_Baseline!$C123:$AZ123,COUNTIF(Data_Baseline!$C123:$AZ123,0)+1),IF(Data_Baseline!U123=0,SMALL(Data_Baseline!$C123:$AZ123,COUNTIF(Data_Baseline!$C123:$AZ123,0)+1),Data_Baseline!U123)))),"")</f>
        <v>1.2856042814378972E-3</v>
      </c>
      <c r="W123">
        <f ca="1">IFERROR(IF(Data_Baseline!V123="","",IF($C$3="On",IF(W$3&lt;=$B$2,SMALL(Data_Baseline!$C123:$AZ123,COUNTIF(Data_Baseline!$C123:$AZ123,0)+1)/MAX(Data_Baseline!$C123:$AZ123),IF(Data_Baseline!V123=0,SMALL(Data_Baseline!$C123:$AZ123,COUNTIF(Data_Baseline!$C123:$AZ123,0)+1)/MAX(Data_Baseline!$C123:$AZ123),Data_Baseline!V123/MAX(Data_Baseline!$C123:$AZ123))),IF(W$3&lt;=$B$2,SMALL(Data_Baseline!$C123:$AZ123,COUNTIF(Data_Baseline!$C123:$AZ123,0)+1),IF(Data_Baseline!V123=0,SMALL(Data_Baseline!$C123:$AZ123,COUNTIF(Data_Baseline!$C123:$AZ123,0)+1),Data_Baseline!V123)))),"")</f>
        <v>1.2856042814378972E-3</v>
      </c>
      <c r="X123">
        <f ca="1">IFERROR(IF(Data_Baseline!W123="","",IF($C$3="On",IF(X$3&lt;=$B$2,SMALL(Data_Baseline!$C123:$AZ123,COUNTIF(Data_Baseline!$C123:$AZ123,0)+1)/MAX(Data_Baseline!$C123:$AZ123),IF(Data_Baseline!W123=0,SMALL(Data_Baseline!$C123:$AZ123,COUNTIF(Data_Baseline!$C123:$AZ123,0)+1)/MAX(Data_Baseline!$C123:$AZ123),Data_Baseline!W123/MAX(Data_Baseline!$C123:$AZ123))),IF(X$3&lt;=$B$2,SMALL(Data_Baseline!$C123:$AZ123,COUNTIF(Data_Baseline!$C123:$AZ123,0)+1),IF(Data_Baseline!W123=0,SMALL(Data_Baseline!$C123:$AZ123,COUNTIF(Data_Baseline!$C123:$AZ123,0)+1),Data_Baseline!W123)))),"")</f>
        <v>1.2856042814378972E-3</v>
      </c>
      <c r="Y123">
        <f ca="1">IFERROR(IF(Data_Baseline!X123="","",IF($C$3="On",IF(Y$3&lt;=$B$2,SMALL(Data_Baseline!$C123:$AZ123,COUNTIF(Data_Baseline!$C123:$AZ123,0)+1)/MAX(Data_Baseline!$C123:$AZ123),IF(Data_Baseline!X123=0,SMALL(Data_Baseline!$C123:$AZ123,COUNTIF(Data_Baseline!$C123:$AZ123,0)+1)/MAX(Data_Baseline!$C123:$AZ123),Data_Baseline!X123/MAX(Data_Baseline!$C123:$AZ123))),IF(Y$3&lt;=$B$2,SMALL(Data_Baseline!$C123:$AZ123,COUNTIF(Data_Baseline!$C123:$AZ123,0)+1),IF(Data_Baseline!X123=0,SMALL(Data_Baseline!$C123:$AZ123,COUNTIF(Data_Baseline!$C123:$AZ123,0)+1),Data_Baseline!X123)))),"")</f>
        <v>1.2856042814378972E-3</v>
      </c>
      <c r="Z123">
        <f ca="1">IFERROR(IF(Data_Baseline!Y123="","",IF($C$3="On",IF(Z$3&lt;=$B$2,SMALL(Data_Baseline!$C123:$AZ123,COUNTIF(Data_Baseline!$C123:$AZ123,0)+1)/MAX(Data_Baseline!$C123:$AZ123),IF(Data_Baseline!Y123=0,SMALL(Data_Baseline!$C123:$AZ123,COUNTIF(Data_Baseline!$C123:$AZ123,0)+1)/MAX(Data_Baseline!$C123:$AZ123),Data_Baseline!Y123/MAX(Data_Baseline!$C123:$AZ123))),IF(Z$3&lt;=$B$2,SMALL(Data_Baseline!$C123:$AZ123,COUNTIF(Data_Baseline!$C123:$AZ123,0)+1),IF(Data_Baseline!Y123=0,SMALL(Data_Baseline!$C123:$AZ123,COUNTIF(Data_Baseline!$C123:$AZ123,0)+1),Data_Baseline!Y123)))),"")</f>
        <v>1.4487612849682688E-3</v>
      </c>
      <c r="AA123">
        <f ca="1">IFERROR(IF(Data_Baseline!Z123="","",IF($C$3="On",IF(AA$3&lt;=$B$2,SMALL(Data_Baseline!$C123:$AZ123,COUNTIF(Data_Baseline!$C123:$AZ123,0)+1)/MAX(Data_Baseline!$C123:$AZ123),IF(Data_Baseline!Z123=0,SMALL(Data_Baseline!$C123:$AZ123,COUNTIF(Data_Baseline!$C123:$AZ123,0)+1)/MAX(Data_Baseline!$C123:$AZ123),Data_Baseline!Z123/MAX(Data_Baseline!$C123:$AZ123))),IF(AA$3&lt;=$B$2,SMALL(Data_Baseline!$C123:$AZ123,COUNTIF(Data_Baseline!$C123:$AZ123,0)+1),IF(Data_Baseline!Z123=0,SMALL(Data_Baseline!$C123:$AZ123,COUNTIF(Data_Baseline!$C123:$AZ123,0)+1),Data_Baseline!Z123)))),"")</f>
        <v>6.1998480738660383E-3</v>
      </c>
      <c r="AB123">
        <f ca="1">IFERROR(IF(Data_Baseline!AA123="","",IF($C$3="On",IF(AB$3&lt;=$B$2,SMALL(Data_Baseline!$C123:$AZ123,COUNTIF(Data_Baseline!$C123:$AZ123,0)+1)/MAX(Data_Baseline!$C123:$AZ123),IF(Data_Baseline!AA123=0,SMALL(Data_Baseline!$C123:$AZ123,COUNTIF(Data_Baseline!$C123:$AZ123,0)+1)/MAX(Data_Baseline!$C123:$AZ123),Data_Baseline!AA123/MAX(Data_Baseline!$C123:$AZ123))),IF(AB$3&lt;=$B$2,SMALL(Data_Baseline!$C123:$AZ123,COUNTIF(Data_Baseline!$C123:$AZ123,0)+1),IF(Data_Baseline!AA123=0,SMALL(Data_Baseline!$C123:$AZ123,COUNTIF(Data_Baseline!$C123:$AZ123,0)+1),Data_Baseline!AA123)))),"")</f>
        <v>1.526615780436902E-2</v>
      </c>
      <c r="AC123">
        <f ca="1">IFERROR(IF(Data_Baseline!AB123="","",IF($C$3="On",IF(AC$3&lt;=$B$2,SMALL(Data_Baseline!$C123:$AZ123,COUNTIF(Data_Baseline!$C123:$AZ123,0)+1)/MAX(Data_Baseline!$C123:$AZ123),IF(Data_Baseline!AB123=0,SMALL(Data_Baseline!$C123:$AZ123,COUNTIF(Data_Baseline!$C123:$AZ123,0)+1)/MAX(Data_Baseline!$C123:$AZ123),Data_Baseline!AB123/MAX(Data_Baseline!$C123:$AZ123))),IF(AC$3&lt;=$B$2,SMALL(Data_Baseline!$C123:$AZ123,COUNTIF(Data_Baseline!$C123:$AZ123,0)+1),IF(Data_Baseline!AB123=0,SMALL(Data_Baseline!$C123:$AZ123,COUNTIF(Data_Baseline!$C123:$AZ123,0)+1),Data_Baseline!AB123)))),"")</f>
        <v>3.2599277509078928E-2</v>
      </c>
      <c r="AD123">
        <f ca="1">IFERROR(IF(Data_Baseline!AC123="","",IF($C$3="On",IF(AD$3&lt;=$B$2,SMALL(Data_Baseline!$C123:$AZ123,COUNTIF(Data_Baseline!$C123:$AZ123,0)+1)/MAX(Data_Baseline!$C123:$AZ123),IF(Data_Baseline!AC123=0,SMALL(Data_Baseline!$C123:$AZ123,COUNTIF(Data_Baseline!$C123:$AZ123,0)+1)/MAX(Data_Baseline!$C123:$AZ123),Data_Baseline!AC123/MAX(Data_Baseline!$C123:$AZ123))),IF(AD$3&lt;=$B$2,SMALL(Data_Baseline!$C123:$AZ123,COUNTIF(Data_Baseline!$C123:$AZ123,0)+1),IF(Data_Baseline!AC123=0,SMALL(Data_Baseline!$C123:$AZ123,COUNTIF(Data_Baseline!$C123:$AZ123,0)+1),Data_Baseline!AC123)))),"")</f>
        <v>6.3311281352325513E-2</v>
      </c>
      <c r="AE123">
        <f ca="1">IFERROR(IF(Data_Baseline!AD123="","",IF($C$3="On",IF(AE$3&lt;=$B$2,SMALL(Data_Baseline!$C123:$AZ123,COUNTIF(Data_Baseline!$C123:$AZ123,0)+1)/MAX(Data_Baseline!$C123:$AZ123),IF(Data_Baseline!AD123=0,SMALL(Data_Baseline!$C123:$AZ123,COUNTIF(Data_Baseline!$C123:$AZ123,0)+1)/MAX(Data_Baseline!$C123:$AZ123),Data_Baseline!AD123/MAX(Data_Baseline!$C123:$AZ123))),IF(AE$3&lt;=$B$2,SMALL(Data_Baseline!$C123:$AZ123,COUNTIF(Data_Baseline!$C123:$AZ123,0)+1),IF(Data_Baseline!AD123=0,SMALL(Data_Baseline!$C123:$AZ123,COUNTIF(Data_Baseline!$C123:$AZ123,0)+1),Data_Baseline!AD123)))),"")</f>
        <v>0.11695948674121801</v>
      </c>
      <c r="AF123">
        <f ca="1">IFERROR(IF(Data_Baseline!AE123="","",IF($C$3="On",IF(AF$3&lt;=$B$2,SMALL(Data_Baseline!$C123:$AZ123,COUNTIF(Data_Baseline!$C123:$AZ123,0)+1)/MAX(Data_Baseline!$C123:$AZ123),IF(Data_Baseline!AE123=0,SMALL(Data_Baseline!$C123:$AZ123,COUNTIF(Data_Baseline!$C123:$AZ123,0)+1)/MAX(Data_Baseline!$C123:$AZ123),Data_Baseline!AE123/MAX(Data_Baseline!$C123:$AZ123))),IF(AF$3&lt;=$B$2,SMALL(Data_Baseline!$C123:$AZ123,COUNTIF(Data_Baseline!$C123:$AZ123,0)+1),IF(Data_Baseline!AE123=0,SMALL(Data_Baseline!$C123:$AZ123,COUNTIF(Data_Baseline!$C123:$AZ123,0)+1),Data_Baseline!AE123)))),"")</f>
        <v>0.2047488896548938</v>
      </c>
      <c r="AG123">
        <f ca="1">IFERROR(IF(Data_Baseline!AF123="","",IF($C$3="On",IF(AG$3&lt;=$B$2,SMALL(Data_Baseline!$C123:$AZ123,COUNTIF(Data_Baseline!$C123:$AZ123,0)+1)/MAX(Data_Baseline!$C123:$AZ123),IF(Data_Baseline!AF123=0,SMALL(Data_Baseline!$C123:$AZ123,COUNTIF(Data_Baseline!$C123:$AZ123,0)+1)/MAX(Data_Baseline!$C123:$AZ123),Data_Baseline!AF123/MAX(Data_Baseline!$C123:$AZ123))),IF(AG$3&lt;=$B$2,SMALL(Data_Baseline!$C123:$AZ123,COUNTIF(Data_Baseline!$C123:$AZ123,0)+1),IF(Data_Baseline!AF123=0,SMALL(Data_Baseline!$C123:$AZ123,COUNTIF(Data_Baseline!$C123:$AZ123,0)+1),Data_Baseline!AF123)))),"")</f>
        <v>0.3318169199285787</v>
      </c>
      <c r="AH123">
        <f ca="1">IFERROR(IF(Data_Baseline!AG123="","",IF($C$3="On",IF(AH$3&lt;=$B$2,SMALL(Data_Baseline!$C123:$AZ123,COUNTIF(Data_Baseline!$C123:$AZ123,0)+1)/MAX(Data_Baseline!$C123:$AZ123),IF(Data_Baseline!AG123=0,SMALL(Data_Baseline!$C123:$AZ123,COUNTIF(Data_Baseline!$C123:$AZ123,0)+1)/MAX(Data_Baseline!$C123:$AZ123),Data_Baseline!AG123/MAX(Data_Baseline!$C123:$AZ123))),IF(AH$3&lt;=$B$2,SMALL(Data_Baseline!$C123:$AZ123,COUNTIF(Data_Baseline!$C123:$AZ123,0)+1),IF(Data_Baseline!AG123=0,SMALL(Data_Baseline!$C123:$AZ123,COUNTIF(Data_Baseline!$C123:$AZ123,0)+1),Data_Baseline!AG123)))),"")</f>
        <v>0.48360695066647741</v>
      </c>
      <c r="AI123">
        <f ca="1">IFERROR(IF(Data_Baseline!AH123="","",IF($C$3="On",IF(AI$3&lt;=$B$2,SMALL(Data_Baseline!$C123:$AZ123,COUNTIF(Data_Baseline!$C123:$AZ123,0)+1)/MAX(Data_Baseline!$C123:$AZ123),IF(Data_Baseline!AH123=0,SMALL(Data_Baseline!$C123:$AZ123,COUNTIF(Data_Baseline!$C123:$AZ123,0)+1)/MAX(Data_Baseline!$C123:$AZ123),Data_Baseline!AH123/MAX(Data_Baseline!$C123:$AZ123))),IF(AI$3&lt;=$B$2,SMALL(Data_Baseline!$C123:$AZ123,COUNTIF(Data_Baseline!$C123:$AZ123,0)+1),IF(Data_Baseline!AH123=0,SMALL(Data_Baseline!$C123:$AZ123,COUNTIF(Data_Baseline!$C123:$AZ123,0)+1),Data_Baseline!AH123)))),"")</f>
        <v>0.63565976784305378</v>
      </c>
      <c r="AJ123">
        <f ca="1">IFERROR(IF(Data_Baseline!AI123="","",IF($C$3="On",IF(AJ$3&lt;=$B$2,SMALL(Data_Baseline!$C123:$AZ123,COUNTIF(Data_Baseline!$C123:$AZ123,0)+1)/MAX(Data_Baseline!$C123:$AZ123),IF(Data_Baseline!AI123=0,SMALL(Data_Baseline!$C123:$AZ123,COUNTIF(Data_Baseline!$C123:$AZ123,0)+1)/MAX(Data_Baseline!$C123:$AZ123),Data_Baseline!AI123/MAX(Data_Baseline!$C123:$AZ123))),IF(AJ$3&lt;=$B$2,SMALL(Data_Baseline!$C123:$AZ123,COUNTIF(Data_Baseline!$C123:$AZ123,0)+1),IF(Data_Baseline!AI123=0,SMALL(Data_Baseline!$C123:$AZ123,COUNTIF(Data_Baseline!$C123:$AZ123,0)+1),Data_Baseline!AI123)))),"")</f>
        <v>0.76211433617187008</v>
      </c>
      <c r="AK123">
        <f ca="1">IFERROR(IF(Data_Baseline!AJ123="","",IF($C$3="On",IF(AK$3&lt;=$B$2,SMALL(Data_Baseline!$C123:$AZ123,COUNTIF(Data_Baseline!$C123:$AZ123,0)+1)/MAX(Data_Baseline!$C123:$AZ123),IF(Data_Baseline!AJ123=0,SMALL(Data_Baseline!$C123:$AZ123,COUNTIF(Data_Baseline!$C123:$AZ123,0)+1)/MAX(Data_Baseline!$C123:$AZ123),Data_Baseline!AJ123/MAX(Data_Baseline!$C123:$AZ123))),IF(AK$3&lt;=$B$2,SMALL(Data_Baseline!$C123:$AZ123,COUNTIF(Data_Baseline!$C123:$AZ123,0)+1),IF(Data_Baseline!AJ123=0,SMALL(Data_Baseline!$C123:$AZ123,COUNTIF(Data_Baseline!$C123:$AZ123,0)+1),Data_Baseline!AJ123)))),"")</f>
        <v>0.85433704045890835</v>
      </c>
      <c r="AL123">
        <f ca="1">IFERROR(IF(Data_Baseline!AK123="","",IF($C$3="On",IF(AL$3&lt;=$B$2,SMALL(Data_Baseline!$C123:$AZ123,COUNTIF(Data_Baseline!$C123:$AZ123,0)+1)/MAX(Data_Baseline!$C123:$AZ123),IF(Data_Baseline!AK123=0,SMALL(Data_Baseline!$C123:$AZ123,COUNTIF(Data_Baseline!$C123:$AZ123,0)+1)/MAX(Data_Baseline!$C123:$AZ123),Data_Baseline!AK123/MAX(Data_Baseline!$C123:$AZ123))),IF(AL$3&lt;=$B$2,SMALL(Data_Baseline!$C123:$AZ123,COUNTIF(Data_Baseline!$C123:$AZ123,0)+1),IF(Data_Baseline!AK123=0,SMALL(Data_Baseline!$C123:$AZ123,COUNTIF(Data_Baseline!$C123:$AZ123,0)+1),Data_Baseline!AK123)))),"")</f>
        <v>0.91371321491926294</v>
      </c>
      <c r="AM123">
        <f ca="1">IFERROR(IF(Data_Baseline!AL123="","",IF($C$3="On",IF(AM$3&lt;=$B$2,SMALL(Data_Baseline!$C123:$AZ123,COUNTIF(Data_Baseline!$C123:$AZ123,0)+1)/MAX(Data_Baseline!$C123:$AZ123),IF(Data_Baseline!AL123=0,SMALL(Data_Baseline!$C123:$AZ123,COUNTIF(Data_Baseline!$C123:$AZ123,0)+1)/MAX(Data_Baseline!$C123:$AZ123),Data_Baseline!AL123/MAX(Data_Baseline!$C123:$AZ123))),IF(AM$3&lt;=$B$2,SMALL(Data_Baseline!$C123:$AZ123,COUNTIF(Data_Baseline!$C123:$AZ123,0)+1),IF(Data_Baseline!AL123=0,SMALL(Data_Baseline!$C123:$AZ123,COUNTIF(Data_Baseline!$C123:$AZ123,0)+1),Data_Baseline!AL123)))),"")</f>
        <v>0.95017655999165185</v>
      </c>
      <c r="AN123">
        <f ca="1">IFERROR(IF(Data_Baseline!AM123="","",IF($C$3="On",IF(AN$3&lt;=$B$2,SMALL(Data_Baseline!$C123:$AZ123,COUNTIF(Data_Baseline!$C123:$AZ123,0)+1)/MAX(Data_Baseline!$C123:$AZ123),IF(Data_Baseline!AM123=0,SMALL(Data_Baseline!$C123:$AZ123,COUNTIF(Data_Baseline!$C123:$AZ123,0)+1)/MAX(Data_Baseline!$C123:$AZ123),Data_Baseline!AM123/MAX(Data_Baseline!$C123:$AZ123))),IF(AN$3&lt;=$B$2,SMALL(Data_Baseline!$C123:$AZ123,COUNTIF(Data_Baseline!$C123:$AZ123,0)+1),IF(Data_Baseline!AM123=0,SMALL(Data_Baseline!$C123:$AZ123,COUNTIF(Data_Baseline!$C123:$AZ123,0)+1),Data_Baseline!AM123)))),"")</f>
        <v>0.97246672643304033</v>
      </c>
      <c r="AO123">
        <f ca="1">IFERROR(IF(Data_Baseline!AN123="","",IF($C$3="On",IF(AO$3&lt;=$B$2,SMALL(Data_Baseline!$C123:$AZ123,COUNTIF(Data_Baseline!$C123:$AZ123,0)+1)/MAX(Data_Baseline!$C123:$AZ123),IF(Data_Baseline!AN123=0,SMALL(Data_Baseline!$C123:$AZ123,COUNTIF(Data_Baseline!$C123:$AZ123,0)+1)/MAX(Data_Baseline!$C123:$AZ123),Data_Baseline!AN123/MAX(Data_Baseline!$C123:$AZ123))),IF(AO$3&lt;=$B$2,SMALL(Data_Baseline!$C123:$AZ123,COUNTIF(Data_Baseline!$C123:$AZ123,0)+1),IF(Data_Baseline!AN123=0,SMALL(Data_Baseline!$C123:$AZ123,COUNTIF(Data_Baseline!$C123:$AZ123,0)+1),Data_Baseline!AN123)))),"")</f>
        <v>0.98717077477011184</v>
      </c>
      <c r="AP123">
        <f ca="1">IFERROR(IF(Data_Baseline!AO123="","",IF($C$3="On",IF(AP$3&lt;=$B$2,SMALL(Data_Baseline!$C123:$AZ123,COUNTIF(Data_Baseline!$C123:$AZ123,0)+1)/MAX(Data_Baseline!$C123:$AZ123),IF(Data_Baseline!AO123=0,SMALL(Data_Baseline!$C123:$AZ123,COUNTIF(Data_Baseline!$C123:$AZ123,0)+1)/MAX(Data_Baseline!$C123:$AZ123),Data_Baseline!AO123/MAX(Data_Baseline!$C123:$AZ123))),IF(AP$3&lt;=$B$2,SMALL(Data_Baseline!$C123:$AZ123,COUNTIF(Data_Baseline!$C123:$AZ123,0)+1),IF(Data_Baseline!AO123=0,SMALL(Data_Baseline!$C123:$AZ123,COUNTIF(Data_Baseline!$C123:$AZ123,0)+1),Data_Baseline!AO123)))),"")</f>
        <v>0.99617358116250709</v>
      </c>
      <c r="AQ123">
        <f ca="1">IFERROR(IF(Data_Baseline!AP123="","",IF($C$3="On",IF(AQ$3&lt;=$B$2,SMALL(Data_Baseline!$C123:$AZ123,COUNTIF(Data_Baseline!$C123:$AZ123,0)+1)/MAX(Data_Baseline!$C123:$AZ123),IF(Data_Baseline!AP123=0,SMALL(Data_Baseline!$C123:$AZ123,COUNTIF(Data_Baseline!$C123:$AZ123,0)+1)/MAX(Data_Baseline!$C123:$AZ123),Data_Baseline!AP123/MAX(Data_Baseline!$C123:$AZ123))),IF(AQ$3&lt;=$B$2,SMALL(Data_Baseline!$C123:$AZ123,COUNTIF(Data_Baseline!$C123:$AZ123,0)+1),IF(Data_Baseline!AP123=0,SMALL(Data_Baseline!$C123:$AZ123,COUNTIF(Data_Baseline!$C123:$AZ123,0)+1),Data_Baseline!AP123)))),"")</f>
        <v>1</v>
      </c>
      <c r="AR123" t="str">
        <f>IFERROR(IF(Data_Baseline!AQ123="","",IF($C$3="On",IF(AR$3&lt;=$B$2,SMALL(Data_Baseline!$C123:$AZ123,COUNTIF(Data_Baseline!$C123:$AZ123,0)+1)/MAX(Data_Baseline!$C123:$AZ123),IF(Data_Baseline!AQ123=0,SMALL(Data_Baseline!$C123:$AZ123,COUNTIF(Data_Baseline!$C123:$AZ123,0)+1)/MAX(Data_Baseline!$C123:$AZ123),Data_Baseline!AQ123/MAX(Data_Baseline!$C123:$AZ123))),IF(AR$3&lt;=$B$2,SMALL(Data_Baseline!$C123:$AZ123,COUNTIF(Data_Baseline!$C123:$AZ123,0)+1),IF(Data_Baseline!AQ123=0,SMALL(Data_Baseline!$C123:$AZ123,COUNTIF(Data_Baseline!$C123:$AZ123,0)+1),Data_Baseline!AQ123)))),"")</f>
        <v/>
      </c>
      <c r="AS123" t="str">
        <f>IFERROR(IF(Data_Baseline!AR123="","",IF($C$3="On",IF(AS$3&lt;=$B$2,SMALL(Data_Baseline!$C123:$AZ123,COUNTIF(Data_Baseline!$C123:$AZ123,0)+1)/MAX(Data_Baseline!$C123:$AZ123),IF(Data_Baseline!AR123=0,SMALL(Data_Baseline!$C123:$AZ123,COUNTIF(Data_Baseline!$C123:$AZ123,0)+1)/MAX(Data_Baseline!$C123:$AZ123),Data_Baseline!AR123/MAX(Data_Baseline!$C123:$AZ123))),IF(AS$3&lt;=$B$2,SMALL(Data_Baseline!$C123:$AZ123,COUNTIF(Data_Baseline!$C123:$AZ123,0)+1),IF(Data_Baseline!AR123=0,SMALL(Data_Baseline!$C123:$AZ123,COUNTIF(Data_Baseline!$C123:$AZ123,0)+1),Data_Baseline!AR123)))),"")</f>
        <v/>
      </c>
      <c r="AT123" t="str">
        <f>IFERROR(IF(Data_Baseline!AS123="","",IF($C$3="On",IF(AT$3&lt;=$B$2,SMALL(Data_Baseline!$C123:$AZ123,COUNTIF(Data_Baseline!$C123:$AZ123,0)+1)/MAX(Data_Baseline!$C123:$AZ123),IF(Data_Baseline!AS123=0,SMALL(Data_Baseline!$C123:$AZ123,COUNTIF(Data_Baseline!$C123:$AZ123,0)+1)/MAX(Data_Baseline!$C123:$AZ123),Data_Baseline!AS123/MAX(Data_Baseline!$C123:$AZ123))),IF(AT$3&lt;=$B$2,SMALL(Data_Baseline!$C123:$AZ123,COUNTIF(Data_Baseline!$C123:$AZ123,0)+1),IF(Data_Baseline!AS123=0,SMALL(Data_Baseline!$C123:$AZ123,COUNTIF(Data_Baseline!$C123:$AZ123,0)+1),Data_Baseline!AS123)))),"")</f>
        <v/>
      </c>
      <c r="AU123" t="str">
        <f>IFERROR(IF(Data_Baseline!AT123="","",IF($C$3="On",IF(AU$3&lt;=$B$2,SMALL(Data_Baseline!$C123:$AZ123,COUNTIF(Data_Baseline!$C123:$AZ123,0)+1)/MAX(Data_Baseline!$C123:$AZ123),IF(Data_Baseline!AT123=0,SMALL(Data_Baseline!$C123:$AZ123,COUNTIF(Data_Baseline!$C123:$AZ123,0)+1)/MAX(Data_Baseline!$C123:$AZ123),Data_Baseline!AT123/MAX(Data_Baseline!$C123:$AZ123))),IF(AU$3&lt;=$B$2,SMALL(Data_Baseline!$C123:$AZ123,COUNTIF(Data_Baseline!$C123:$AZ123,0)+1),IF(Data_Baseline!AT123=0,SMALL(Data_Baseline!$C123:$AZ123,COUNTIF(Data_Baseline!$C123:$AZ123,0)+1),Data_Baseline!AT123)))),"")</f>
        <v/>
      </c>
      <c r="AV123" t="str">
        <f>IFERROR(IF(Data_Baseline!AU123="","",IF($C$3="On",IF(AV$3&lt;=$B$2,SMALL(Data_Baseline!$C123:$AZ123,COUNTIF(Data_Baseline!$C123:$AZ123,0)+1)/MAX(Data_Baseline!$C123:$AZ123),IF(Data_Baseline!AU123=0,SMALL(Data_Baseline!$C123:$AZ123,COUNTIF(Data_Baseline!$C123:$AZ123,0)+1)/MAX(Data_Baseline!$C123:$AZ123),Data_Baseline!AU123/MAX(Data_Baseline!$C123:$AZ123))),IF(AV$3&lt;=$B$2,SMALL(Data_Baseline!$C123:$AZ123,COUNTIF(Data_Baseline!$C123:$AZ123,0)+1),IF(Data_Baseline!AU123=0,SMALL(Data_Baseline!$C123:$AZ123,COUNTIF(Data_Baseline!$C123:$AZ123,0)+1),Data_Baseline!AU123)))),"")</f>
        <v/>
      </c>
      <c r="AW123" t="str">
        <f>IFERROR(IF(Data_Baseline!AV123="","",IF($C$3="On",IF(AW$3&lt;=$B$2,SMALL(Data_Baseline!$C123:$AZ123,COUNTIF(Data_Baseline!$C123:$AZ123,0)+1)/MAX(Data_Baseline!$C123:$AZ123),IF(Data_Baseline!AV123=0,SMALL(Data_Baseline!$C123:$AZ123,COUNTIF(Data_Baseline!$C123:$AZ123,0)+1)/MAX(Data_Baseline!$C123:$AZ123),Data_Baseline!AV123/MAX(Data_Baseline!$C123:$AZ123))),IF(AW$3&lt;=$B$2,SMALL(Data_Baseline!$C123:$AZ123,COUNTIF(Data_Baseline!$C123:$AZ123,0)+1),IF(Data_Baseline!AV123=0,SMALL(Data_Baseline!$C123:$AZ123,COUNTIF(Data_Baseline!$C123:$AZ123,0)+1),Data_Baseline!AV123)))),"")</f>
        <v/>
      </c>
      <c r="AX123" t="str">
        <f>IFERROR(IF(Data_Baseline!AW123="","",IF($C$3="On",IF(AX$3&lt;=$B$2,SMALL(Data_Baseline!$C123:$AZ123,COUNTIF(Data_Baseline!$C123:$AZ123,0)+1)/MAX(Data_Baseline!$C123:$AZ123),IF(Data_Baseline!AW123=0,SMALL(Data_Baseline!$C123:$AZ123,COUNTIF(Data_Baseline!$C123:$AZ123,0)+1)/MAX(Data_Baseline!$C123:$AZ123),Data_Baseline!AW123/MAX(Data_Baseline!$C123:$AZ123))),IF(AX$3&lt;=$B$2,SMALL(Data_Baseline!$C123:$AZ123,COUNTIF(Data_Baseline!$C123:$AZ123,0)+1),IF(Data_Baseline!AW123=0,SMALL(Data_Baseline!$C123:$AZ123,COUNTIF(Data_Baseline!$C123:$AZ123,0)+1),Data_Baseline!AW123)))),"")</f>
        <v/>
      </c>
      <c r="AY123" t="str">
        <f>IFERROR(IF(Data_Baseline!AX123="","",IF($C$3="On",IF(AY$3&lt;=$B$2,SMALL(Data_Baseline!$C123:$AZ123,COUNTIF(Data_Baseline!$C123:$AZ123,0)+1)/MAX(Data_Baseline!$C123:$AZ123),IF(Data_Baseline!AX123=0,SMALL(Data_Baseline!$C123:$AZ123,COUNTIF(Data_Baseline!$C123:$AZ123,0)+1)/MAX(Data_Baseline!$C123:$AZ123),Data_Baseline!AX123/MAX(Data_Baseline!$C123:$AZ123))),IF(AY$3&lt;=$B$2,SMALL(Data_Baseline!$C123:$AZ123,COUNTIF(Data_Baseline!$C123:$AZ123,0)+1),IF(Data_Baseline!AX123=0,SMALL(Data_Baseline!$C123:$AZ123,COUNTIF(Data_Baseline!$C123:$AZ123,0)+1),Data_Baseline!AX123)))),"")</f>
        <v/>
      </c>
      <c r="AZ123" t="str">
        <f>IFERROR(IF(Data_Baseline!AY123="","",IF($C$3="On",IF(AZ$3&lt;=$B$2,SMALL(Data_Baseline!$C123:$AZ123,COUNTIF(Data_Baseline!$C123:$AZ123,0)+1)/MAX(Data_Baseline!$C123:$AZ123),IF(Data_Baseline!AY123=0,SMALL(Data_Baseline!$C123:$AZ123,COUNTIF(Data_Baseline!$C123:$AZ123,0)+1)/MAX(Data_Baseline!$C123:$AZ123),Data_Baseline!AY123/MAX(Data_Baseline!$C123:$AZ123))),IF(AZ$3&lt;=$B$2,SMALL(Data_Baseline!$C123:$AZ123,COUNTIF(Data_Baseline!$C123:$AZ123,0)+1),IF(Data_Baseline!AY123=0,SMALL(Data_Baseline!$C123:$AZ123,COUNTIF(Data_Baseline!$C123:$AZ123,0)+1),Data_Baseline!AY123)))),"")</f>
        <v/>
      </c>
      <c r="BA123" t="str">
        <f>IFERROR(IF(Data_Baseline!AZ123="","",IF($C$3="On",IF(BA$3&lt;=$B$2,SMALL(Data_Baseline!$C123:$AZ123,COUNTIF(Data_Baseline!$C123:$AZ123,0)+1)/MAX(Data_Baseline!$C123:$AZ123),IF(Data_Baseline!AZ123=0,SMALL(Data_Baseline!$C123:$AZ123,COUNTIF(Data_Baseline!$C123:$AZ123,0)+1)/MAX(Data_Baseline!$C123:$AZ123),Data_Baseline!AZ123/MAX(Data_Baseline!$C123:$AZ123))),IF(BA$3&lt;=$B$2,SMALL(Data_Baseline!$C123:$AZ123,COUNTIF(Data_Baseline!$C123:$AZ123,0)+1),IF(Data_Baseline!AZ123=0,SMALL(Data_Baseline!$C123:$AZ123,COUNTIF(Data_Baseline!$C123:$AZ123,0)+1),Data_Baseline!AZ123)))),"")</f>
        <v/>
      </c>
      <c r="BB123" s="79">
        <f ca="1">IF(Data_Initial!BA123="",1,0)</f>
        <v>1</v>
      </c>
      <c r="BC123" t="str">
        <f t="shared" ca="1" si="4"/>
        <v>3N_ParA</v>
      </c>
      <c r="BD123" s="79" t="str">
        <f t="shared" ca="1" si="7"/>
        <v>3N</v>
      </c>
      <c r="BE123" s="79" t="str">
        <f ca="1">Data_Initial!BC123</f>
        <v>ParA</v>
      </c>
      <c r="BF123" s="79" t="str">
        <f ca="1">Data_Initial!BB123</f>
        <v>2_3</v>
      </c>
      <c r="BG123">
        <f ca="1">IFERROR((INDIRECT("Plate"&amp;Data!A123&amp;"_C!"&amp;CHAR(RIGHT(Data!B123,LEN(Data!B123)-1)+65)&amp;CODE(LEFT(Data!B123,1))-58)),"")</f>
        <v>0</v>
      </c>
      <c r="BH123" t="str">
        <f ca="1">Data_Initial!BA123</f>
        <v/>
      </c>
      <c r="BI123">
        <f t="shared" ca="1" si="6"/>
        <v>1.2856042814378972E-3</v>
      </c>
      <c r="BJ123" s="79" t="str">
        <f ca="1">IF(BH123="N",1+MAX($BJ$3:BJ122),"")</f>
        <v/>
      </c>
    </row>
    <row r="124" spans="1:62" x14ac:dyDescent="0.25">
      <c r="A124" s="79">
        <f ca="1">IF(BH124="N","N"&amp;BJ124,IF(BB124=0,"",MAX($A$3:A123)+1))</f>
        <v>114</v>
      </c>
      <c r="B124" s="79" t="str">
        <f ca="1">Data_Initial!A124&amp;C124</f>
        <v>2A7</v>
      </c>
      <c r="C124" s="79" t="str">
        <f ca="1">Data_Initial!B124</f>
        <v>A7</v>
      </c>
      <c r="D124">
        <f ca="1">IFERROR(IF(Data_Baseline!C124="","",IF($C$3="On",IF(D$3&lt;=$B$2,SMALL(Data_Baseline!$C124:$AZ124,COUNTIF(Data_Baseline!$C124:$AZ124,0)+1)/MAX(Data_Baseline!$C124:$AZ124),IF(Data_Baseline!C124=0,SMALL(Data_Baseline!$C124:$AZ124,COUNTIF(Data_Baseline!$C124:$AZ124,0)+1)/MAX(Data_Baseline!$C124:$AZ124),Data_Baseline!C124/MAX(Data_Baseline!$C124:$AZ124))),IF(D$3&lt;=$B$2,SMALL(Data_Baseline!$C124:$AZ124,COUNTIF(Data_Baseline!$C124:$AZ124,0)+1),IF(Data_Baseline!C124=0,SMALL(Data_Baseline!$C124:$AZ124,COUNTIF(Data_Baseline!$C124:$AZ124,0)+1),Data_Baseline!C124)))),"")</f>
        <v>4.1538561859594001E-5</v>
      </c>
      <c r="E124">
        <f ca="1">IFERROR(IF(Data_Baseline!D124="","",IF($C$3="On",IF(E$3&lt;=$B$2,SMALL(Data_Baseline!$C124:$AZ124,COUNTIF(Data_Baseline!$C124:$AZ124,0)+1)/MAX(Data_Baseline!$C124:$AZ124),IF(Data_Baseline!D124=0,SMALL(Data_Baseline!$C124:$AZ124,COUNTIF(Data_Baseline!$C124:$AZ124,0)+1)/MAX(Data_Baseline!$C124:$AZ124),Data_Baseline!D124/MAX(Data_Baseline!$C124:$AZ124))),IF(E$3&lt;=$B$2,SMALL(Data_Baseline!$C124:$AZ124,COUNTIF(Data_Baseline!$C124:$AZ124,0)+1),IF(Data_Baseline!D124=0,SMALL(Data_Baseline!$C124:$AZ124,COUNTIF(Data_Baseline!$C124:$AZ124,0)+1),Data_Baseline!D124)))),"")</f>
        <v>4.1538561859594001E-5</v>
      </c>
      <c r="F124">
        <f ca="1">IFERROR(IF(Data_Baseline!E124="","",IF($C$3="On",IF(F$3&lt;=$B$2,SMALL(Data_Baseline!$C124:$AZ124,COUNTIF(Data_Baseline!$C124:$AZ124,0)+1)/MAX(Data_Baseline!$C124:$AZ124),IF(Data_Baseline!E124=0,SMALL(Data_Baseline!$C124:$AZ124,COUNTIF(Data_Baseline!$C124:$AZ124,0)+1)/MAX(Data_Baseline!$C124:$AZ124),Data_Baseline!E124/MAX(Data_Baseline!$C124:$AZ124))),IF(F$3&lt;=$B$2,SMALL(Data_Baseline!$C124:$AZ124,COUNTIF(Data_Baseline!$C124:$AZ124,0)+1),IF(Data_Baseline!E124=0,SMALL(Data_Baseline!$C124:$AZ124,COUNTIF(Data_Baseline!$C124:$AZ124,0)+1),Data_Baseline!E124)))),"")</f>
        <v>4.1538561859594001E-5</v>
      </c>
      <c r="G124">
        <f ca="1">IFERROR(IF(Data_Baseline!F124="","",IF($C$3="On",IF(G$3&lt;=$B$2,SMALL(Data_Baseline!$C124:$AZ124,COUNTIF(Data_Baseline!$C124:$AZ124,0)+1)/MAX(Data_Baseline!$C124:$AZ124),IF(Data_Baseline!F124=0,SMALL(Data_Baseline!$C124:$AZ124,COUNTIF(Data_Baseline!$C124:$AZ124,0)+1)/MAX(Data_Baseline!$C124:$AZ124),Data_Baseline!F124/MAX(Data_Baseline!$C124:$AZ124))),IF(G$3&lt;=$B$2,SMALL(Data_Baseline!$C124:$AZ124,COUNTIF(Data_Baseline!$C124:$AZ124,0)+1),IF(Data_Baseline!F124=0,SMALL(Data_Baseline!$C124:$AZ124,COUNTIF(Data_Baseline!$C124:$AZ124,0)+1),Data_Baseline!F124)))),"")</f>
        <v>4.1538561859594001E-5</v>
      </c>
      <c r="H124">
        <f ca="1">IFERROR(IF(Data_Baseline!G124="","",IF($C$3="On",IF(H$3&lt;=$B$2,SMALL(Data_Baseline!$C124:$AZ124,COUNTIF(Data_Baseline!$C124:$AZ124,0)+1)/MAX(Data_Baseline!$C124:$AZ124),IF(Data_Baseline!G124=0,SMALL(Data_Baseline!$C124:$AZ124,COUNTIF(Data_Baseline!$C124:$AZ124,0)+1)/MAX(Data_Baseline!$C124:$AZ124),Data_Baseline!G124/MAX(Data_Baseline!$C124:$AZ124))),IF(H$3&lt;=$B$2,SMALL(Data_Baseline!$C124:$AZ124,COUNTIF(Data_Baseline!$C124:$AZ124,0)+1),IF(Data_Baseline!G124=0,SMALL(Data_Baseline!$C124:$AZ124,COUNTIF(Data_Baseline!$C124:$AZ124,0)+1),Data_Baseline!G124)))),"")</f>
        <v>4.1538561859594001E-5</v>
      </c>
      <c r="I124">
        <f ca="1">IFERROR(IF(Data_Baseline!H124="","",IF($C$3="On",IF(I$3&lt;=$B$2,SMALL(Data_Baseline!$C124:$AZ124,COUNTIF(Data_Baseline!$C124:$AZ124,0)+1)/MAX(Data_Baseline!$C124:$AZ124),IF(Data_Baseline!H124=0,SMALL(Data_Baseline!$C124:$AZ124,COUNTIF(Data_Baseline!$C124:$AZ124,0)+1)/MAX(Data_Baseline!$C124:$AZ124),Data_Baseline!H124/MAX(Data_Baseline!$C124:$AZ124))),IF(I$3&lt;=$B$2,SMALL(Data_Baseline!$C124:$AZ124,COUNTIF(Data_Baseline!$C124:$AZ124,0)+1),IF(Data_Baseline!H124=0,SMALL(Data_Baseline!$C124:$AZ124,COUNTIF(Data_Baseline!$C124:$AZ124,0)+1),Data_Baseline!H124)))),"")</f>
        <v>4.1538561859594001E-5</v>
      </c>
      <c r="J124">
        <f ca="1">IFERROR(IF(Data_Baseline!I124="","",IF($C$3="On",IF(J$3&lt;=$B$2,SMALL(Data_Baseline!$C124:$AZ124,COUNTIF(Data_Baseline!$C124:$AZ124,0)+1)/MAX(Data_Baseline!$C124:$AZ124),IF(Data_Baseline!I124=0,SMALL(Data_Baseline!$C124:$AZ124,COUNTIF(Data_Baseline!$C124:$AZ124,0)+1)/MAX(Data_Baseline!$C124:$AZ124),Data_Baseline!I124/MAX(Data_Baseline!$C124:$AZ124))),IF(J$3&lt;=$B$2,SMALL(Data_Baseline!$C124:$AZ124,COUNTIF(Data_Baseline!$C124:$AZ124,0)+1),IF(Data_Baseline!I124=0,SMALL(Data_Baseline!$C124:$AZ124,COUNTIF(Data_Baseline!$C124:$AZ124,0)+1),Data_Baseline!I124)))),"")</f>
        <v>4.1538561859594001E-5</v>
      </c>
      <c r="K124">
        <f ca="1">IFERROR(IF(Data_Baseline!J124="","",IF($C$3="On",IF(K$3&lt;=$B$2,SMALL(Data_Baseline!$C124:$AZ124,COUNTIF(Data_Baseline!$C124:$AZ124,0)+1)/MAX(Data_Baseline!$C124:$AZ124),IF(Data_Baseline!J124=0,SMALL(Data_Baseline!$C124:$AZ124,COUNTIF(Data_Baseline!$C124:$AZ124,0)+1)/MAX(Data_Baseline!$C124:$AZ124),Data_Baseline!J124/MAX(Data_Baseline!$C124:$AZ124))),IF(K$3&lt;=$B$2,SMALL(Data_Baseline!$C124:$AZ124,COUNTIF(Data_Baseline!$C124:$AZ124,0)+1),IF(Data_Baseline!J124=0,SMALL(Data_Baseline!$C124:$AZ124,COUNTIF(Data_Baseline!$C124:$AZ124,0)+1),Data_Baseline!J124)))),"")</f>
        <v>4.1538561859594001E-5</v>
      </c>
      <c r="L124">
        <f ca="1">IFERROR(IF(Data_Baseline!K124="","",IF($C$3="On",IF(L$3&lt;=$B$2,SMALL(Data_Baseline!$C124:$AZ124,COUNTIF(Data_Baseline!$C124:$AZ124,0)+1)/MAX(Data_Baseline!$C124:$AZ124),IF(Data_Baseline!K124=0,SMALL(Data_Baseline!$C124:$AZ124,COUNTIF(Data_Baseline!$C124:$AZ124,0)+1)/MAX(Data_Baseline!$C124:$AZ124),Data_Baseline!K124/MAX(Data_Baseline!$C124:$AZ124))),IF(L$3&lt;=$B$2,SMALL(Data_Baseline!$C124:$AZ124,COUNTIF(Data_Baseline!$C124:$AZ124,0)+1),IF(Data_Baseline!K124=0,SMALL(Data_Baseline!$C124:$AZ124,COUNTIF(Data_Baseline!$C124:$AZ124,0)+1),Data_Baseline!K124)))),"")</f>
        <v>4.1538561859594001E-5</v>
      </c>
      <c r="M124">
        <f ca="1">IFERROR(IF(Data_Baseline!L124="","",IF($C$3="On",IF(M$3&lt;=$B$2,SMALL(Data_Baseline!$C124:$AZ124,COUNTIF(Data_Baseline!$C124:$AZ124,0)+1)/MAX(Data_Baseline!$C124:$AZ124),IF(Data_Baseline!L124=0,SMALL(Data_Baseline!$C124:$AZ124,COUNTIF(Data_Baseline!$C124:$AZ124,0)+1)/MAX(Data_Baseline!$C124:$AZ124),Data_Baseline!L124/MAX(Data_Baseline!$C124:$AZ124))),IF(M$3&lt;=$B$2,SMALL(Data_Baseline!$C124:$AZ124,COUNTIF(Data_Baseline!$C124:$AZ124,0)+1),IF(Data_Baseline!L124=0,SMALL(Data_Baseline!$C124:$AZ124,COUNTIF(Data_Baseline!$C124:$AZ124,0)+1),Data_Baseline!L124)))),"")</f>
        <v>4.1538561859594001E-5</v>
      </c>
      <c r="N124">
        <f ca="1">IFERROR(IF(Data_Baseline!M124="","",IF($C$3="On",IF(N$3&lt;=$B$2,SMALL(Data_Baseline!$C124:$AZ124,COUNTIF(Data_Baseline!$C124:$AZ124,0)+1)/MAX(Data_Baseline!$C124:$AZ124),IF(Data_Baseline!M124=0,SMALL(Data_Baseline!$C124:$AZ124,COUNTIF(Data_Baseline!$C124:$AZ124,0)+1)/MAX(Data_Baseline!$C124:$AZ124),Data_Baseline!M124/MAX(Data_Baseline!$C124:$AZ124))),IF(N$3&lt;=$B$2,SMALL(Data_Baseline!$C124:$AZ124,COUNTIF(Data_Baseline!$C124:$AZ124,0)+1),IF(Data_Baseline!M124=0,SMALL(Data_Baseline!$C124:$AZ124,COUNTIF(Data_Baseline!$C124:$AZ124,0)+1),Data_Baseline!M124)))),"")</f>
        <v>4.1538561859594001E-5</v>
      </c>
      <c r="O124">
        <f ca="1">IFERROR(IF(Data_Baseline!N124="","",IF($C$3="On",IF(O$3&lt;=$B$2,SMALL(Data_Baseline!$C124:$AZ124,COUNTIF(Data_Baseline!$C124:$AZ124,0)+1)/MAX(Data_Baseline!$C124:$AZ124),IF(Data_Baseline!N124=0,SMALL(Data_Baseline!$C124:$AZ124,COUNTIF(Data_Baseline!$C124:$AZ124,0)+1)/MAX(Data_Baseline!$C124:$AZ124),Data_Baseline!N124/MAX(Data_Baseline!$C124:$AZ124))),IF(O$3&lt;=$B$2,SMALL(Data_Baseline!$C124:$AZ124,COUNTIF(Data_Baseline!$C124:$AZ124,0)+1),IF(Data_Baseline!N124=0,SMALL(Data_Baseline!$C124:$AZ124,COUNTIF(Data_Baseline!$C124:$AZ124,0)+1),Data_Baseline!N124)))),"")</f>
        <v>4.1538561859594001E-5</v>
      </c>
      <c r="P124">
        <f ca="1">IFERROR(IF(Data_Baseline!O124="","",IF($C$3="On",IF(P$3&lt;=$B$2,SMALL(Data_Baseline!$C124:$AZ124,COUNTIF(Data_Baseline!$C124:$AZ124,0)+1)/MAX(Data_Baseline!$C124:$AZ124),IF(Data_Baseline!O124=0,SMALL(Data_Baseline!$C124:$AZ124,COUNTIF(Data_Baseline!$C124:$AZ124,0)+1)/MAX(Data_Baseline!$C124:$AZ124),Data_Baseline!O124/MAX(Data_Baseline!$C124:$AZ124))),IF(P$3&lt;=$B$2,SMALL(Data_Baseline!$C124:$AZ124,COUNTIF(Data_Baseline!$C124:$AZ124,0)+1),IF(Data_Baseline!O124=0,SMALL(Data_Baseline!$C124:$AZ124,COUNTIF(Data_Baseline!$C124:$AZ124,0)+1),Data_Baseline!O124)))),"")</f>
        <v>4.1538561859594001E-5</v>
      </c>
      <c r="Q124">
        <f ca="1">IFERROR(IF(Data_Baseline!P124="","",IF($C$3="On",IF(Q$3&lt;=$B$2,SMALL(Data_Baseline!$C124:$AZ124,COUNTIF(Data_Baseline!$C124:$AZ124,0)+1)/MAX(Data_Baseline!$C124:$AZ124),IF(Data_Baseline!P124=0,SMALL(Data_Baseline!$C124:$AZ124,COUNTIF(Data_Baseline!$C124:$AZ124,0)+1)/MAX(Data_Baseline!$C124:$AZ124),Data_Baseline!P124/MAX(Data_Baseline!$C124:$AZ124))),IF(Q$3&lt;=$B$2,SMALL(Data_Baseline!$C124:$AZ124,COUNTIF(Data_Baseline!$C124:$AZ124,0)+1),IF(Data_Baseline!P124=0,SMALL(Data_Baseline!$C124:$AZ124,COUNTIF(Data_Baseline!$C124:$AZ124,0)+1),Data_Baseline!P124)))),"")</f>
        <v>4.1538561859594001E-5</v>
      </c>
      <c r="R124">
        <f ca="1">IFERROR(IF(Data_Baseline!Q124="","",IF($C$3="On",IF(R$3&lt;=$B$2,SMALL(Data_Baseline!$C124:$AZ124,COUNTIF(Data_Baseline!$C124:$AZ124,0)+1)/MAX(Data_Baseline!$C124:$AZ124),IF(Data_Baseline!Q124=0,SMALL(Data_Baseline!$C124:$AZ124,COUNTIF(Data_Baseline!$C124:$AZ124,0)+1)/MAX(Data_Baseline!$C124:$AZ124),Data_Baseline!Q124/MAX(Data_Baseline!$C124:$AZ124))),IF(R$3&lt;=$B$2,SMALL(Data_Baseline!$C124:$AZ124,COUNTIF(Data_Baseline!$C124:$AZ124,0)+1),IF(Data_Baseline!Q124=0,SMALL(Data_Baseline!$C124:$AZ124,COUNTIF(Data_Baseline!$C124:$AZ124,0)+1),Data_Baseline!Q124)))),"")</f>
        <v>4.1538561859594001E-5</v>
      </c>
      <c r="S124">
        <f ca="1">IFERROR(IF(Data_Baseline!R124="","",IF($C$3="On",IF(S$3&lt;=$B$2,SMALL(Data_Baseline!$C124:$AZ124,COUNTIF(Data_Baseline!$C124:$AZ124,0)+1)/MAX(Data_Baseline!$C124:$AZ124),IF(Data_Baseline!R124=0,SMALL(Data_Baseline!$C124:$AZ124,COUNTIF(Data_Baseline!$C124:$AZ124,0)+1)/MAX(Data_Baseline!$C124:$AZ124),Data_Baseline!R124/MAX(Data_Baseline!$C124:$AZ124))),IF(S$3&lt;=$B$2,SMALL(Data_Baseline!$C124:$AZ124,COUNTIF(Data_Baseline!$C124:$AZ124,0)+1),IF(Data_Baseline!R124=0,SMALL(Data_Baseline!$C124:$AZ124,COUNTIF(Data_Baseline!$C124:$AZ124,0)+1),Data_Baseline!R124)))),"")</f>
        <v>4.1538561859594001E-5</v>
      </c>
      <c r="T124">
        <f ca="1">IFERROR(IF(Data_Baseline!S124="","",IF($C$3="On",IF(T$3&lt;=$B$2,SMALL(Data_Baseline!$C124:$AZ124,COUNTIF(Data_Baseline!$C124:$AZ124,0)+1)/MAX(Data_Baseline!$C124:$AZ124),IF(Data_Baseline!S124=0,SMALL(Data_Baseline!$C124:$AZ124,COUNTIF(Data_Baseline!$C124:$AZ124,0)+1)/MAX(Data_Baseline!$C124:$AZ124),Data_Baseline!S124/MAX(Data_Baseline!$C124:$AZ124))),IF(T$3&lt;=$B$2,SMALL(Data_Baseline!$C124:$AZ124,COUNTIF(Data_Baseline!$C124:$AZ124,0)+1),IF(Data_Baseline!S124=0,SMALL(Data_Baseline!$C124:$AZ124,COUNTIF(Data_Baseline!$C124:$AZ124,0)+1),Data_Baseline!S124)))),"")</f>
        <v>4.1538561859594001E-5</v>
      </c>
      <c r="U124">
        <f ca="1">IFERROR(IF(Data_Baseline!T124="","",IF($C$3="On",IF(U$3&lt;=$B$2,SMALL(Data_Baseline!$C124:$AZ124,COUNTIF(Data_Baseline!$C124:$AZ124,0)+1)/MAX(Data_Baseline!$C124:$AZ124),IF(Data_Baseline!T124=0,SMALL(Data_Baseline!$C124:$AZ124,COUNTIF(Data_Baseline!$C124:$AZ124,0)+1)/MAX(Data_Baseline!$C124:$AZ124),Data_Baseline!T124/MAX(Data_Baseline!$C124:$AZ124))),IF(U$3&lt;=$B$2,SMALL(Data_Baseline!$C124:$AZ124,COUNTIF(Data_Baseline!$C124:$AZ124,0)+1),IF(Data_Baseline!T124=0,SMALL(Data_Baseline!$C124:$AZ124,COUNTIF(Data_Baseline!$C124:$AZ124,0)+1),Data_Baseline!T124)))),"")</f>
        <v>4.1538561859594001E-5</v>
      </c>
      <c r="V124">
        <f ca="1">IFERROR(IF(Data_Baseline!U124="","",IF($C$3="On",IF(V$3&lt;=$B$2,SMALL(Data_Baseline!$C124:$AZ124,COUNTIF(Data_Baseline!$C124:$AZ124,0)+1)/MAX(Data_Baseline!$C124:$AZ124),IF(Data_Baseline!U124=0,SMALL(Data_Baseline!$C124:$AZ124,COUNTIF(Data_Baseline!$C124:$AZ124,0)+1)/MAX(Data_Baseline!$C124:$AZ124),Data_Baseline!U124/MAX(Data_Baseline!$C124:$AZ124))),IF(V$3&lt;=$B$2,SMALL(Data_Baseline!$C124:$AZ124,COUNTIF(Data_Baseline!$C124:$AZ124,0)+1),IF(Data_Baseline!U124=0,SMALL(Data_Baseline!$C124:$AZ124,COUNTIF(Data_Baseline!$C124:$AZ124,0)+1),Data_Baseline!U124)))),"")</f>
        <v>4.1538561859594001E-5</v>
      </c>
      <c r="W124">
        <f ca="1">IFERROR(IF(Data_Baseline!V124="","",IF($C$3="On",IF(W$3&lt;=$B$2,SMALL(Data_Baseline!$C124:$AZ124,COUNTIF(Data_Baseline!$C124:$AZ124,0)+1)/MAX(Data_Baseline!$C124:$AZ124),IF(Data_Baseline!V124=0,SMALL(Data_Baseline!$C124:$AZ124,COUNTIF(Data_Baseline!$C124:$AZ124,0)+1)/MAX(Data_Baseline!$C124:$AZ124),Data_Baseline!V124/MAX(Data_Baseline!$C124:$AZ124))),IF(W$3&lt;=$B$2,SMALL(Data_Baseline!$C124:$AZ124,COUNTIF(Data_Baseline!$C124:$AZ124,0)+1),IF(Data_Baseline!V124=0,SMALL(Data_Baseline!$C124:$AZ124,COUNTIF(Data_Baseline!$C124:$AZ124,0)+1),Data_Baseline!V124)))),"")</f>
        <v>4.1538561859594001E-5</v>
      </c>
      <c r="X124">
        <f ca="1">IFERROR(IF(Data_Baseline!W124="","",IF($C$3="On",IF(X$3&lt;=$B$2,SMALL(Data_Baseline!$C124:$AZ124,COUNTIF(Data_Baseline!$C124:$AZ124,0)+1)/MAX(Data_Baseline!$C124:$AZ124),IF(Data_Baseline!W124=0,SMALL(Data_Baseline!$C124:$AZ124,COUNTIF(Data_Baseline!$C124:$AZ124,0)+1)/MAX(Data_Baseline!$C124:$AZ124),Data_Baseline!W124/MAX(Data_Baseline!$C124:$AZ124))),IF(X$3&lt;=$B$2,SMALL(Data_Baseline!$C124:$AZ124,COUNTIF(Data_Baseline!$C124:$AZ124,0)+1),IF(Data_Baseline!W124=0,SMALL(Data_Baseline!$C124:$AZ124,COUNTIF(Data_Baseline!$C124:$AZ124,0)+1),Data_Baseline!W124)))),"")</f>
        <v>4.1538561859594001E-5</v>
      </c>
      <c r="Y124">
        <f ca="1">IFERROR(IF(Data_Baseline!X124="","",IF($C$3="On",IF(Y$3&lt;=$B$2,SMALL(Data_Baseline!$C124:$AZ124,COUNTIF(Data_Baseline!$C124:$AZ124,0)+1)/MAX(Data_Baseline!$C124:$AZ124),IF(Data_Baseline!X124=0,SMALL(Data_Baseline!$C124:$AZ124,COUNTIF(Data_Baseline!$C124:$AZ124,0)+1)/MAX(Data_Baseline!$C124:$AZ124),Data_Baseline!X124/MAX(Data_Baseline!$C124:$AZ124))),IF(Y$3&lt;=$B$2,SMALL(Data_Baseline!$C124:$AZ124,COUNTIF(Data_Baseline!$C124:$AZ124,0)+1),IF(Data_Baseline!X124=0,SMALL(Data_Baseline!$C124:$AZ124,COUNTIF(Data_Baseline!$C124:$AZ124,0)+1),Data_Baseline!X124)))),"")</f>
        <v>4.1538561859594001E-5</v>
      </c>
      <c r="Z124">
        <f ca="1">IFERROR(IF(Data_Baseline!Y124="","",IF($C$3="On",IF(Z$3&lt;=$B$2,SMALL(Data_Baseline!$C124:$AZ124,COUNTIF(Data_Baseline!$C124:$AZ124,0)+1)/MAX(Data_Baseline!$C124:$AZ124),IF(Data_Baseline!Y124=0,SMALL(Data_Baseline!$C124:$AZ124,COUNTIF(Data_Baseline!$C124:$AZ124,0)+1)/MAX(Data_Baseline!$C124:$AZ124),Data_Baseline!Y124/MAX(Data_Baseline!$C124:$AZ124))),IF(Z$3&lt;=$B$2,SMALL(Data_Baseline!$C124:$AZ124,COUNTIF(Data_Baseline!$C124:$AZ124,0)+1),IF(Data_Baseline!Y124=0,SMALL(Data_Baseline!$C124:$AZ124,COUNTIF(Data_Baseline!$C124:$AZ124,0)+1),Data_Baseline!Y124)))),"")</f>
        <v>4.1538561859594001E-5</v>
      </c>
      <c r="AA124">
        <f ca="1">IFERROR(IF(Data_Baseline!Z124="","",IF($C$3="On",IF(AA$3&lt;=$B$2,SMALL(Data_Baseline!$C124:$AZ124,COUNTIF(Data_Baseline!$C124:$AZ124,0)+1)/MAX(Data_Baseline!$C124:$AZ124),IF(Data_Baseline!Z124=0,SMALL(Data_Baseline!$C124:$AZ124,COUNTIF(Data_Baseline!$C124:$AZ124,0)+1)/MAX(Data_Baseline!$C124:$AZ124),Data_Baseline!Z124/MAX(Data_Baseline!$C124:$AZ124))),IF(AA$3&lt;=$B$2,SMALL(Data_Baseline!$C124:$AZ124,COUNTIF(Data_Baseline!$C124:$AZ124,0)+1),IF(Data_Baseline!Z124=0,SMALL(Data_Baseline!$C124:$AZ124,COUNTIF(Data_Baseline!$C124:$AZ124,0)+1),Data_Baseline!Z124)))),"")</f>
        <v>4.1538561859594001E-5</v>
      </c>
      <c r="AB124">
        <f ca="1">IFERROR(IF(Data_Baseline!AA124="","",IF($C$3="On",IF(AB$3&lt;=$B$2,SMALL(Data_Baseline!$C124:$AZ124,COUNTIF(Data_Baseline!$C124:$AZ124,0)+1)/MAX(Data_Baseline!$C124:$AZ124),IF(Data_Baseline!AA124=0,SMALL(Data_Baseline!$C124:$AZ124,COUNTIF(Data_Baseline!$C124:$AZ124,0)+1)/MAX(Data_Baseline!$C124:$AZ124),Data_Baseline!AA124/MAX(Data_Baseline!$C124:$AZ124))),IF(AB$3&lt;=$B$2,SMALL(Data_Baseline!$C124:$AZ124,COUNTIF(Data_Baseline!$C124:$AZ124,0)+1),IF(Data_Baseline!AA124=0,SMALL(Data_Baseline!$C124:$AZ124,COUNTIF(Data_Baseline!$C124:$AZ124,0)+1),Data_Baseline!AA124)))),"")</f>
        <v>3.0987910254856575E-3</v>
      </c>
      <c r="AC124">
        <f ca="1">IFERROR(IF(Data_Baseline!AB124="","",IF($C$3="On",IF(AC$3&lt;=$B$2,SMALL(Data_Baseline!$C124:$AZ124,COUNTIF(Data_Baseline!$C124:$AZ124,0)+1)/MAX(Data_Baseline!$C124:$AZ124),IF(Data_Baseline!AB124=0,SMALL(Data_Baseline!$C124:$AZ124,COUNTIF(Data_Baseline!$C124:$AZ124,0)+1)/MAX(Data_Baseline!$C124:$AZ124),Data_Baseline!AB124/MAX(Data_Baseline!$C124:$AZ124))),IF(AC$3&lt;=$B$2,SMALL(Data_Baseline!$C124:$AZ124,COUNTIF(Data_Baseline!$C124:$AZ124,0)+1),IF(Data_Baseline!AB124=0,SMALL(Data_Baseline!$C124:$AZ124,COUNTIF(Data_Baseline!$C124:$AZ124,0)+1),Data_Baseline!AB124)))),"")</f>
        <v>9.7076315775731763E-3</v>
      </c>
      <c r="AD124">
        <f ca="1">IFERROR(IF(Data_Baseline!AC124="","",IF($C$3="On",IF(AD$3&lt;=$B$2,SMALL(Data_Baseline!$C124:$AZ124,COUNTIF(Data_Baseline!$C124:$AZ124,0)+1)/MAX(Data_Baseline!$C124:$AZ124),IF(Data_Baseline!AC124=0,SMALL(Data_Baseline!$C124:$AZ124,COUNTIF(Data_Baseline!$C124:$AZ124,0)+1)/MAX(Data_Baseline!$C124:$AZ124),Data_Baseline!AC124/MAX(Data_Baseline!$C124:$AZ124))),IF(AD$3&lt;=$B$2,SMALL(Data_Baseline!$C124:$AZ124,COUNTIF(Data_Baseline!$C124:$AZ124,0)+1),IF(Data_Baseline!AC124=0,SMALL(Data_Baseline!$C124:$AZ124,COUNTIF(Data_Baseline!$C124:$AZ124,0)+1),Data_Baseline!AC124)))),"")</f>
        <v>2.3045615064728672E-2</v>
      </c>
      <c r="AE124">
        <f ca="1">IFERROR(IF(Data_Baseline!AD124="","",IF($C$3="On",IF(AE$3&lt;=$B$2,SMALL(Data_Baseline!$C124:$AZ124,COUNTIF(Data_Baseline!$C124:$AZ124,0)+1)/MAX(Data_Baseline!$C124:$AZ124),IF(Data_Baseline!AD124=0,SMALL(Data_Baseline!$C124:$AZ124,COUNTIF(Data_Baseline!$C124:$AZ124,0)+1)/MAX(Data_Baseline!$C124:$AZ124),Data_Baseline!AD124/MAX(Data_Baseline!$C124:$AZ124))),IF(AE$3&lt;=$B$2,SMALL(Data_Baseline!$C124:$AZ124,COUNTIF(Data_Baseline!$C124:$AZ124,0)+1),IF(Data_Baseline!AD124=0,SMALL(Data_Baseline!$C124:$AZ124,COUNTIF(Data_Baseline!$C124:$AZ124,0)+1),Data_Baseline!AD124)))),"")</f>
        <v>4.7567350218293336E-2</v>
      </c>
      <c r="AF124">
        <f ca="1">IFERROR(IF(Data_Baseline!AE124="","",IF($C$3="On",IF(AF$3&lt;=$B$2,SMALL(Data_Baseline!$C124:$AZ124,COUNTIF(Data_Baseline!$C124:$AZ124,0)+1)/MAX(Data_Baseline!$C124:$AZ124),IF(Data_Baseline!AE124=0,SMALL(Data_Baseline!$C124:$AZ124,COUNTIF(Data_Baseline!$C124:$AZ124,0)+1)/MAX(Data_Baseline!$C124:$AZ124),Data_Baseline!AE124/MAX(Data_Baseline!$C124:$AZ124))),IF(AF$3&lt;=$B$2,SMALL(Data_Baseline!$C124:$AZ124,COUNTIF(Data_Baseline!$C124:$AZ124,0)+1),IF(Data_Baseline!AE124=0,SMALL(Data_Baseline!$C124:$AZ124,COUNTIF(Data_Baseline!$C124:$AZ124,0)+1),Data_Baseline!AE124)))),"")</f>
        <v>9.0390867508404416E-2</v>
      </c>
      <c r="AG124">
        <f ca="1">IFERROR(IF(Data_Baseline!AF124="","",IF($C$3="On",IF(AG$3&lt;=$B$2,SMALL(Data_Baseline!$C124:$AZ124,COUNTIF(Data_Baseline!$C124:$AZ124,0)+1)/MAX(Data_Baseline!$C124:$AZ124),IF(Data_Baseline!AF124=0,SMALL(Data_Baseline!$C124:$AZ124,COUNTIF(Data_Baseline!$C124:$AZ124,0)+1)/MAX(Data_Baseline!$C124:$AZ124),Data_Baseline!AF124/MAX(Data_Baseline!$C124:$AZ124))),IF(AG$3&lt;=$B$2,SMALL(Data_Baseline!$C124:$AZ124,COUNTIF(Data_Baseline!$C124:$AZ124,0)+1),IF(Data_Baseline!AF124=0,SMALL(Data_Baseline!$C124:$AZ124,COUNTIF(Data_Baseline!$C124:$AZ124,0)+1),Data_Baseline!AF124)))),"")</f>
        <v>0.1628527306568435</v>
      </c>
      <c r="AH124">
        <f ca="1">IFERROR(IF(Data_Baseline!AG124="","",IF($C$3="On",IF(AH$3&lt;=$B$2,SMALL(Data_Baseline!$C124:$AZ124,COUNTIF(Data_Baseline!$C124:$AZ124,0)+1)/MAX(Data_Baseline!$C124:$AZ124),IF(Data_Baseline!AG124=0,SMALL(Data_Baseline!$C124:$AZ124,COUNTIF(Data_Baseline!$C124:$AZ124,0)+1)/MAX(Data_Baseline!$C124:$AZ124),Data_Baseline!AG124/MAX(Data_Baseline!$C124:$AZ124))),IF(AH$3&lt;=$B$2,SMALL(Data_Baseline!$C124:$AZ124,COUNTIF(Data_Baseline!$C124:$AZ124,0)+1),IF(Data_Baseline!AG124=0,SMALL(Data_Baseline!$C124:$AZ124,COUNTIF(Data_Baseline!$C124:$AZ124,0)+1),Data_Baseline!AG124)))),"")</f>
        <v>0.27356131600115074</v>
      </c>
      <c r="AI124">
        <f ca="1">IFERROR(IF(Data_Baseline!AH124="","",IF($C$3="On",IF(AI$3&lt;=$B$2,SMALL(Data_Baseline!$C124:$AZ124,COUNTIF(Data_Baseline!$C124:$AZ124,0)+1)/MAX(Data_Baseline!$C124:$AZ124),IF(Data_Baseline!AH124=0,SMALL(Data_Baseline!$C124:$AZ124,COUNTIF(Data_Baseline!$C124:$AZ124,0)+1)/MAX(Data_Baseline!$C124:$AZ124),Data_Baseline!AH124/MAX(Data_Baseline!$C124:$AZ124))),IF(AI$3&lt;=$B$2,SMALL(Data_Baseline!$C124:$AZ124,COUNTIF(Data_Baseline!$C124:$AZ124,0)+1),IF(Data_Baseline!AH124=0,SMALL(Data_Baseline!$C124:$AZ124,COUNTIF(Data_Baseline!$C124:$AZ124,0)+1),Data_Baseline!AH124)))),"")</f>
        <v>0.41991383437784591</v>
      </c>
      <c r="AJ124">
        <f ca="1">IFERROR(IF(Data_Baseline!AI124="","",IF($C$3="On",IF(AJ$3&lt;=$B$2,SMALL(Data_Baseline!$C124:$AZ124,COUNTIF(Data_Baseline!$C124:$AZ124,0)+1)/MAX(Data_Baseline!$C124:$AZ124),IF(Data_Baseline!AI124=0,SMALL(Data_Baseline!$C124:$AZ124,COUNTIF(Data_Baseline!$C124:$AZ124,0)+1)/MAX(Data_Baseline!$C124:$AZ124),Data_Baseline!AI124/MAX(Data_Baseline!$C124:$AZ124))),IF(AJ$3&lt;=$B$2,SMALL(Data_Baseline!$C124:$AZ124,COUNTIF(Data_Baseline!$C124:$AZ124,0)+1),IF(Data_Baseline!AI124=0,SMALL(Data_Baseline!$C124:$AZ124,COUNTIF(Data_Baseline!$C124:$AZ124,0)+1),Data_Baseline!AI124)))),"")</f>
        <v>0.57969093811552808</v>
      </c>
      <c r="AK124">
        <f ca="1">IFERROR(IF(Data_Baseline!AJ124="","",IF($C$3="On",IF(AK$3&lt;=$B$2,SMALL(Data_Baseline!$C124:$AZ124,COUNTIF(Data_Baseline!$C124:$AZ124,0)+1)/MAX(Data_Baseline!$C124:$AZ124),IF(Data_Baseline!AJ124=0,SMALL(Data_Baseline!$C124:$AZ124,COUNTIF(Data_Baseline!$C124:$AZ124,0)+1)/MAX(Data_Baseline!$C124:$AZ124),Data_Baseline!AJ124/MAX(Data_Baseline!$C124:$AZ124))),IF(AK$3&lt;=$B$2,SMALL(Data_Baseline!$C124:$AZ124,COUNTIF(Data_Baseline!$C124:$AZ124,0)+1),IF(Data_Baseline!AJ124=0,SMALL(Data_Baseline!$C124:$AZ124,COUNTIF(Data_Baseline!$C124:$AZ124,0)+1),Data_Baseline!AJ124)))),"")</f>
        <v>0.72538781320706114</v>
      </c>
      <c r="AL124">
        <f ca="1">IFERROR(IF(Data_Baseline!AK124="","",IF($C$3="On",IF(AL$3&lt;=$B$2,SMALL(Data_Baseline!$C124:$AZ124,COUNTIF(Data_Baseline!$C124:$AZ124,0)+1)/MAX(Data_Baseline!$C124:$AZ124),IF(Data_Baseline!AK124=0,SMALL(Data_Baseline!$C124:$AZ124,COUNTIF(Data_Baseline!$C124:$AZ124,0)+1)/MAX(Data_Baseline!$C124:$AZ124),Data_Baseline!AK124/MAX(Data_Baseline!$C124:$AZ124))),IF(AL$3&lt;=$B$2,SMALL(Data_Baseline!$C124:$AZ124,COUNTIF(Data_Baseline!$C124:$AZ124,0)+1),IF(Data_Baseline!AK124=0,SMALL(Data_Baseline!$C124:$AZ124,COUNTIF(Data_Baseline!$C124:$AZ124,0)+1),Data_Baseline!AK124)))),"")</f>
        <v>0.83574015965492532</v>
      </c>
      <c r="AM124">
        <f ca="1">IFERROR(IF(Data_Baseline!AL124="","",IF($C$3="On",IF(AM$3&lt;=$B$2,SMALL(Data_Baseline!$C124:$AZ124,COUNTIF(Data_Baseline!$C124:$AZ124,0)+1)/MAX(Data_Baseline!$C124:$AZ124),IF(Data_Baseline!AL124=0,SMALL(Data_Baseline!$C124:$AZ124,COUNTIF(Data_Baseline!$C124:$AZ124,0)+1)/MAX(Data_Baseline!$C124:$AZ124),Data_Baseline!AL124/MAX(Data_Baseline!$C124:$AZ124))),IF(AM$3&lt;=$B$2,SMALL(Data_Baseline!$C124:$AZ124,COUNTIF(Data_Baseline!$C124:$AZ124,0)+1),IF(Data_Baseline!AL124=0,SMALL(Data_Baseline!$C124:$AZ124,COUNTIF(Data_Baseline!$C124:$AZ124,0)+1),Data_Baseline!AL124)))),"")</f>
        <v>0.90754102547391946</v>
      </c>
      <c r="AN124">
        <f ca="1">IFERROR(IF(Data_Baseline!AM124="","",IF($C$3="On",IF(AN$3&lt;=$B$2,SMALL(Data_Baseline!$C124:$AZ124,COUNTIF(Data_Baseline!$C124:$AZ124,0)+1)/MAX(Data_Baseline!$C124:$AZ124),IF(Data_Baseline!AM124=0,SMALL(Data_Baseline!$C124:$AZ124,COUNTIF(Data_Baseline!$C124:$AZ124,0)+1)/MAX(Data_Baseline!$C124:$AZ124),Data_Baseline!AM124/MAX(Data_Baseline!$C124:$AZ124))),IF(AN$3&lt;=$B$2,SMALL(Data_Baseline!$C124:$AZ124,COUNTIF(Data_Baseline!$C124:$AZ124,0)+1),IF(Data_Baseline!AM124=0,SMALL(Data_Baseline!$C124:$AZ124,COUNTIF(Data_Baseline!$C124:$AZ124,0)+1),Data_Baseline!AM124)))),"")</f>
        <v>0.94879951703010268</v>
      </c>
      <c r="AO124">
        <f ca="1">IFERROR(IF(Data_Baseline!AN124="","",IF($C$3="On",IF(AO$3&lt;=$B$2,SMALL(Data_Baseline!$C124:$AZ124,COUNTIF(Data_Baseline!$C124:$AZ124,0)+1)/MAX(Data_Baseline!$C124:$AZ124),IF(Data_Baseline!AN124=0,SMALL(Data_Baseline!$C124:$AZ124,COUNTIF(Data_Baseline!$C124:$AZ124,0)+1)/MAX(Data_Baseline!$C124:$AZ124),Data_Baseline!AN124/MAX(Data_Baseline!$C124:$AZ124))),IF(AO$3&lt;=$B$2,SMALL(Data_Baseline!$C124:$AZ124,COUNTIF(Data_Baseline!$C124:$AZ124,0)+1),IF(Data_Baseline!AN124=0,SMALL(Data_Baseline!$C124:$AZ124,COUNTIF(Data_Baseline!$C124:$AZ124,0)+1),Data_Baseline!AN124)))),"")</f>
        <v>0.9734762434876385</v>
      </c>
      <c r="AP124">
        <f ca="1">IFERROR(IF(Data_Baseline!AO124="","",IF($C$3="On",IF(AP$3&lt;=$B$2,SMALL(Data_Baseline!$C124:$AZ124,COUNTIF(Data_Baseline!$C124:$AZ124,0)+1)/MAX(Data_Baseline!$C124:$AZ124),IF(Data_Baseline!AO124=0,SMALL(Data_Baseline!$C124:$AZ124,COUNTIF(Data_Baseline!$C124:$AZ124,0)+1)/MAX(Data_Baseline!$C124:$AZ124),Data_Baseline!AO124/MAX(Data_Baseline!$C124:$AZ124))),IF(AP$3&lt;=$B$2,SMALL(Data_Baseline!$C124:$AZ124,COUNTIF(Data_Baseline!$C124:$AZ124,0)+1),IF(Data_Baseline!AO124=0,SMALL(Data_Baseline!$C124:$AZ124,COUNTIF(Data_Baseline!$C124:$AZ124,0)+1),Data_Baseline!AO124)))),"")</f>
        <v>0.99147934771042923</v>
      </c>
      <c r="AQ124">
        <f ca="1">IFERROR(IF(Data_Baseline!AP124="","",IF($C$3="On",IF(AQ$3&lt;=$B$2,SMALL(Data_Baseline!$C124:$AZ124,COUNTIF(Data_Baseline!$C124:$AZ124,0)+1)/MAX(Data_Baseline!$C124:$AZ124),IF(Data_Baseline!AP124=0,SMALL(Data_Baseline!$C124:$AZ124,COUNTIF(Data_Baseline!$C124:$AZ124,0)+1)/MAX(Data_Baseline!$C124:$AZ124),Data_Baseline!AP124/MAX(Data_Baseline!$C124:$AZ124))),IF(AQ$3&lt;=$B$2,SMALL(Data_Baseline!$C124:$AZ124,COUNTIF(Data_Baseline!$C124:$AZ124,0)+1),IF(Data_Baseline!AP124=0,SMALL(Data_Baseline!$C124:$AZ124,COUNTIF(Data_Baseline!$C124:$AZ124,0)+1),Data_Baseline!AP124)))),"")</f>
        <v>1</v>
      </c>
      <c r="AR124" t="str">
        <f>IFERROR(IF(Data_Baseline!AQ124="","",IF($C$3="On",IF(AR$3&lt;=$B$2,SMALL(Data_Baseline!$C124:$AZ124,COUNTIF(Data_Baseline!$C124:$AZ124,0)+1)/MAX(Data_Baseline!$C124:$AZ124),IF(Data_Baseline!AQ124=0,SMALL(Data_Baseline!$C124:$AZ124,COUNTIF(Data_Baseline!$C124:$AZ124,0)+1)/MAX(Data_Baseline!$C124:$AZ124),Data_Baseline!AQ124/MAX(Data_Baseline!$C124:$AZ124))),IF(AR$3&lt;=$B$2,SMALL(Data_Baseline!$C124:$AZ124,COUNTIF(Data_Baseline!$C124:$AZ124,0)+1),IF(Data_Baseline!AQ124=0,SMALL(Data_Baseline!$C124:$AZ124,COUNTIF(Data_Baseline!$C124:$AZ124,0)+1),Data_Baseline!AQ124)))),"")</f>
        <v/>
      </c>
      <c r="AS124" t="str">
        <f>IFERROR(IF(Data_Baseline!AR124="","",IF($C$3="On",IF(AS$3&lt;=$B$2,SMALL(Data_Baseline!$C124:$AZ124,COUNTIF(Data_Baseline!$C124:$AZ124,0)+1)/MAX(Data_Baseline!$C124:$AZ124),IF(Data_Baseline!AR124=0,SMALL(Data_Baseline!$C124:$AZ124,COUNTIF(Data_Baseline!$C124:$AZ124,0)+1)/MAX(Data_Baseline!$C124:$AZ124),Data_Baseline!AR124/MAX(Data_Baseline!$C124:$AZ124))),IF(AS$3&lt;=$B$2,SMALL(Data_Baseline!$C124:$AZ124,COUNTIF(Data_Baseline!$C124:$AZ124,0)+1),IF(Data_Baseline!AR124=0,SMALL(Data_Baseline!$C124:$AZ124,COUNTIF(Data_Baseline!$C124:$AZ124,0)+1),Data_Baseline!AR124)))),"")</f>
        <v/>
      </c>
      <c r="AT124" t="str">
        <f>IFERROR(IF(Data_Baseline!AS124="","",IF($C$3="On",IF(AT$3&lt;=$B$2,SMALL(Data_Baseline!$C124:$AZ124,COUNTIF(Data_Baseline!$C124:$AZ124,0)+1)/MAX(Data_Baseline!$C124:$AZ124),IF(Data_Baseline!AS124=0,SMALL(Data_Baseline!$C124:$AZ124,COUNTIF(Data_Baseline!$C124:$AZ124,0)+1)/MAX(Data_Baseline!$C124:$AZ124),Data_Baseline!AS124/MAX(Data_Baseline!$C124:$AZ124))),IF(AT$3&lt;=$B$2,SMALL(Data_Baseline!$C124:$AZ124,COUNTIF(Data_Baseline!$C124:$AZ124,0)+1),IF(Data_Baseline!AS124=0,SMALL(Data_Baseline!$C124:$AZ124,COUNTIF(Data_Baseline!$C124:$AZ124,0)+1),Data_Baseline!AS124)))),"")</f>
        <v/>
      </c>
      <c r="AU124" t="str">
        <f>IFERROR(IF(Data_Baseline!AT124="","",IF($C$3="On",IF(AU$3&lt;=$B$2,SMALL(Data_Baseline!$C124:$AZ124,COUNTIF(Data_Baseline!$C124:$AZ124,0)+1)/MAX(Data_Baseline!$C124:$AZ124),IF(Data_Baseline!AT124=0,SMALL(Data_Baseline!$C124:$AZ124,COUNTIF(Data_Baseline!$C124:$AZ124,0)+1)/MAX(Data_Baseline!$C124:$AZ124),Data_Baseline!AT124/MAX(Data_Baseline!$C124:$AZ124))),IF(AU$3&lt;=$B$2,SMALL(Data_Baseline!$C124:$AZ124,COUNTIF(Data_Baseline!$C124:$AZ124,0)+1),IF(Data_Baseline!AT124=0,SMALL(Data_Baseline!$C124:$AZ124,COUNTIF(Data_Baseline!$C124:$AZ124,0)+1),Data_Baseline!AT124)))),"")</f>
        <v/>
      </c>
      <c r="AV124" t="str">
        <f>IFERROR(IF(Data_Baseline!AU124="","",IF($C$3="On",IF(AV$3&lt;=$B$2,SMALL(Data_Baseline!$C124:$AZ124,COUNTIF(Data_Baseline!$C124:$AZ124,0)+1)/MAX(Data_Baseline!$C124:$AZ124),IF(Data_Baseline!AU124=0,SMALL(Data_Baseline!$C124:$AZ124,COUNTIF(Data_Baseline!$C124:$AZ124,0)+1)/MAX(Data_Baseline!$C124:$AZ124),Data_Baseline!AU124/MAX(Data_Baseline!$C124:$AZ124))),IF(AV$3&lt;=$B$2,SMALL(Data_Baseline!$C124:$AZ124,COUNTIF(Data_Baseline!$C124:$AZ124,0)+1),IF(Data_Baseline!AU124=0,SMALL(Data_Baseline!$C124:$AZ124,COUNTIF(Data_Baseline!$C124:$AZ124,0)+1),Data_Baseline!AU124)))),"")</f>
        <v/>
      </c>
      <c r="AW124" t="str">
        <f>IFERROR(IF(Data_Baseline!AV124="","",IF($C$3="On",IF(AW$3&lt;=$B$2,SMALL(Data_Baseline!$C124:$AZ124,COUNTIF(Data_Baseline!$C124:$AZ124,0)+1)/MAX(Data_Baseline!$C124:$AZ124),IF(Data_Baseline!AV124=0,SMALL(Data_Baseline!$C124:$AZ124,COUNTIF(Data_Baseline!$C124:$AZ124,0)+1)/MAX(Data_Baseline!$C124:$AZ124),Data_Baseline!AV124/MAX(Data_Baseline!$C124:$AZ124))),IF(AW$3&lt;=$B$2,SMALL(Data_Baseline!$C124:$AZ124,COUNTIF(Data_Baseline!$C124:$AZ124,0)+1),IF(Data_Baseline!AV124=0,SMALL(Data_Baseline!$C124:$AZ124,COUNTIF(Data_Baseline!$C124:$AZ124,0)+1),Data_Baseline!AV124)))),"")</f>
        <v/>
      </c>
      <c r="AX124" t="str">
        <f>IFERROR(IF(Data_Baseline!AW124="","",IF($C$3="On",IF(AX$3&lt;=$B$2,SMALL(Data_Baseline!$C124:$AZ124,COUNTIF(Data_Baseline!$C124:$AZ124,0)+1)/MAX(Data_Baseline!$C124:$AZ124),IF(Data_Baseline!AW124=0,SMALL(Data_Baseline!$C124:$AZ124,COUNTIF(Data_Baseline!$C124:$AZ124,0)+1)/MAX(Data_Baseline!$C124:$AZ124),Data_Baseline!AW124/MAX(Data_Baseline!$C124:$AZ124))),IF(AX$3&lt;=$B$2,SMALL(Data_Baseline!$C124:$AZ124,COUNTIF(Data_Baseline!$C124:$AZ124,0)+1),IF(Data_Baseline!AW124=0,SMALL(Data_Baseline!$C124:$AZ124,COUNTIF(Data_Baseline!$C124:$AZ124,0)+1),Data_Baseline!AW124)))),"")</f>
        <v/>
      </c>
      <c r="AY124" t="str">
        <f>IFERROR(IF(Data_Baseline!AX124="","",IF($C$3="On",IF(AY$3&lt;=$B$2,SMALL(Data_Baseline!$C124:$AZ124,COUNTIF(Data_Baseline!$C124:$AZ124,0)+1)/MAX(Data_Baseline!$C124:$AZ124),IF(Data_Baseline!AX124=0,SMALL(Data_Baseline!$C124:$AZ124,COUNTIF(Data_Baseline!$C124:$AZ124,0)+1)/MAX(Data_Baseline!$C124:$AZ124),Data_Baseline!AX124/MAX(Data_Baseline!$C124:$AZ124))),IF(AY$3&lt;=$B$2,SMALL(Data_Baseline!$C124:$AZ124,COUNTIF(Data_Baseline!$C124:$AZ124,0)+1),IF(Data_Baseline!AX124=0,SMALL(Data_Baseline!$C124:$AZ124,COUNTIF(Data_Baseline!$C124:$AZ124,0)+1),Data_Baseline!AX124)))),"")</f>
        <v/>
      </c>
      <c r="AZ124" t="str">
        <f>IFERROR(IF(Data_Baseline!AY124="","",IF($C$3="On",IF(AZ$3&lt;=$B$2,SMALL(Data_Baseline!$C124:$AZ124,COUNTIF(Data_Baseline!$C124:$AZ124,0)+1)/MAX(Data_Baseline!$C124:$AZ124),IF(Data_Baseline!AY124=0,SMALL(Data_Baseline!$C124:$AZ124,COUNTIF(Data_Baseline!$C124:$AZ124,0)+1)/MAX(Data_Baseline!$C124:$AZ124),Data_Baseline!AY124/MAX(Data_Baseline!$C124:$AZ124))),IF(AZ$3&lt;=$B$2,SMALL(Data_Baseline!$C124:$AZ124,COUNTIF(Data_Baseline!$C124:$AZ124,0)+1),IF(Data_Baseline!AY124=0,SMALL(Data_Baseline!$C124:$AZ124,COUNTIF(Data_Baseline!$C124:$AZ124,0)+1),Data_Baseline!AY124)))),"")</f>
        <v/>
      </c>
      <c r="BA124" t="str">
        <f>IFERROR(IF(Data_Baseline!AZ124="","",IF($C$3="On",IF(BA$3&lt;=$B$2,SMALL(Data_Baseline!$C124:$AZ124,COUNTIF(Data_Baseline!$C124:$AZ124,0)+1)/MAX(Data_Baseline!$C124:$AZ124),IF(Data_Baseline!AZ124=0,SMALL(Data_Baseline!$C124:$AZ124,COUNTIF(Data_Baseline!$C124:$AZ124,0)+1)/MAX(Data_Baseline!$C124:$AZ124),Data_Baseline!AZ124/MAX(Data_Baseline!$C124:$AZ124))),IF(BA$3&lt;=$B$2,SMALL(Data_Baseline!$C124:$AZ124,COUNTIF(Data_Baseline!$C124:$AZ124,0)+1),IF(Data_Baseline!AZ124=0,SMALL(Data_Baseline!$C124:$AZ124,COUNTIF(Data_Baseline!$C124:$AZ124,0)+1),Data_Baseline!AZ124)))),"")</f>
        <v/>
      </c>
      <c r="BB124" s="79">
        <f ca="1">IF(Data_Initial!BA124="",1,0)</f>
        <v>1</v>
      </c>
      <c r="BC124" t="str">
        <f t="shared" ca="1" si="4"/>
        <v>3B_aceA</v>
      </c>
      <c r="BD124" s="79" t="str">
        <f t="shared" ca="1" si="7"/>
        <v>3B</v>
      </c>
      <c r="BE124" s="79" t="str">
        <f ca="1">Data_Initial!BC124</f>
        <v>aceA</v>
      </c>
      <c r="BF124" s="79" t="str">
        <f ca="1">Data_Initial!BB124</f>
        <v>3_1</v>
      </c>
      <c r="BG124">
        <f ca="1">IFERROR((INDIRECT("Plate"&amp;Data!A124&amp;"_C!"&amp;CHAR(RIGHT(Data!B124,LEN(Data!B124)-1)+65)&amp;CODE(LEFT(Data!B124,1))-58)),"")</f>
        <v>0</v>
      </c>
      <c r="BH124" t="str">
        <f ca="1">Data_Initial!BA124</f>
        <v/>
      </c>
      <c r="BI124">
        <f t="shared" ca="1" si="6"/>
        <v>4.1538561859594001E-5</v>
      </c>
      <c r="BJ124" s="79" t="str">
        <f ca="1">IF(BH124="N",1+MAX($BJ$3:BJ123),"")</f>
        <v/>
      </c>
    </row>
    <row r="125" spans="1:62" x14ac:dyDescent="0.25">
      <c r="A125" s="79">
        <f ca="1">IF(BH125="N","N"&amp;BJ125,IF(BB125=0,"",MAX($A$3:A124)+1))</f>
        <v>115</v>
      </c>
      <c r="B125" s="79" t="str">
        <f ca="1">Data_Initial!A125&amp;C125</f>
        <v>2B7</v>
      </c>
      <c r="C125" s="79" t="str">
        <f ca="1">Data_Initial!B125</f>
        <v>B7</v>
      </c>
      <c r="D125">
        <f ca="1">IFERROR(IF(Data_Baseline!C125="","",IF($C$3="On",IF(D$3&lt;=$B$2,SMALL(Data_Baseline!$C125:$AZ125,COUNTIF(Data_Baseline!$C125:$AZ125,0)+1)/MAX(Data_Baseline!$C125:$AZ125),IF(Data_Baseline!C125=0,SMALL(Data_Baseline!$C125:$AZ125,COUNTIF(Data_Baseline!$C125:$AZ125,0)+1)/MAX(Data_Baseline!$C125:$AZ125),Data_Baseline!C125/MAX(Data_Baseline!$C125:$AZ125))),IF(D$3&lt;=$B$2,SMALL(Data_Baseline!$C125:$AZ125,COUNTIF(Data_Baseline!$C125:$AZ125,0)+1),IF(Data_Baseline!C125=0,SMALL(Data_Baseline!$C125:$AZ125,COUNTIF(Data_Baseline!$C125:$AZ125,0)+1),Data_Baseline!C125)))),"")</f>
        <v>9.1119191774662156E-5</v>
      </c>
      <c r="E125">
        <f ca="1">IFERROR(IF(Data_Baseline!D125="","",IF($C$3="On",IF(E$3&lt;=$B$2,SMALL(Data_Baseline!$C125:$AZ125,COUNTIF(Data_Baseline!$C125:$AZ125,0)+1)/MAX(Data_Baseline!$C125:$AZ125),IF(Data_Baseline!D125=0,SMALL(Data_Baseline!$C125:$AZ125,COUNTIF(Data_Baseline!$C125:$AZ125,0)+1)/MAX(Data_Baseline!$C125:$AZ125),Data_Baseline!D125/MAX(Data_Baseline!$C125:$AZ125))),IF(E$3&lt;=$B$2,SMALL(Data_Baseline!$C125:$AZ125,COUNTIF(Data_Baseline!$C125:$AZ125,0)+1),IF(Data_Baseline!D125=0,SMALL(Data_Baseline!$C125:$AZ125,COUNTIF(Data_Baseline!$C125:$AZ125,0)+1),Data_Baseline!D125)))),"")</f>
        <v>9.1119191774662156E-5</v>
      </c>
      <c r="F125">
        <f ca="1">IFERROR(IF(Data_Baseline!E125="","",IF($C$3="On",IF(F$3&lt;=$B$2,SMALL(Data_Baseline!$C125:$AZ125,COUNTIF(Data_Baseline!$C125:$AZ125,0)+1)/MAX(Data_Baseline!$C125:$AZ125),IF(Data_Baseline!E125=0,SMALL(Data_Baseline!$C125:$AZ125,COUNTIF(Data_Baseline!$C125:$AZ125,0)+1)/MAX(Data_Baseline!$C125:$AZ125),Data_Baseline!E125/MAX(Data_Baseline!$C125:$AZ125))),IF(F$3&lt;=$B$2,SMALL(Data_Baseline!$C125:$AZ125,COUNTIF(Data_Baseline!$C125:$AZ125,0)+1),IF(Data_Baseline!E125=0,SMALL(Data_Baseline!$C125:$AZ125,COUNTIF(Data_Baseline!$C125:$AZ125,0)+1),Data_Baseline!E125)))),"")</f>
        <v>9.1119191774662156E-5</v>
      </c>
      <c r="G125">
        <f ca="1">IFERROR(IF(Data_Baseline!F125="","",IF($C$3="On",IF(G$3&lt;=$B$2,SMALL(Data_Baseline!$C125:$AZ125,COUNTIF(Data_Baseline!$C125:$AZ125,0)+1)/MAX(Data_Baseline!$C125:$AZ125),IF(Data_Baseline!F125=0,SMALL(Data_Baseline!$C125:$AZ125,COUNTIF(Data_Baseline!$C125:$AZ125,0)+1)/MAX(Data_Baseline!$C125:$AZ125),Data_Baseline!F125/MAX(Data_Baseline!$C125:$AZ125))),IF(G$3&lt;=$B$2,SMALL(Data_Baseline!$C125:$AZ125,COUNTIF(Data_Baseline!$C125:$AZ125,0)+1),IF(Data_Baseline!F125=0,SMALL(Data_Baseline!$C125:$AZ125,COUNTIF(Data_Baseline!$C125:$AZ125,0)+1),Data_Baseline!F125)))),"")</f>
        <v>9.1119191774662156E-5</v>
      </c>
      <c r="H125">
        <f ca="1">IFERROR(IF(Data_Baseline!G125="","",IF($C$3="On",IF(H$3&lt;=$B$2,SMALL(Data_Baseline!$C125:$AZ125,COUNTIF(Data_Baseline!$C125:$AZ125,0)+1)/MAX(Data_Baseline!$C125:$AZ125),IF(Data_Baseline!G125=0,SMALL(Data_Baseline!$C125:$AZ125,COUNTIF(Data_Baseline!$C125:$AZ125,0)+1)/MAX(Data_Baseline!$C125:$AZ125),Data_Baseline!G125/MAX(Data_Baseline!$C125:$AZ125))),IF(H$3&lt;=$B$2,SMALL(Data_Baseline!$C125:$AZ125,COUNTIF(Data_Baseline!$C125:$AZ125,0)+1),IF(Data_Baseline!G125=0,SMALL(Data_Baseline!$C125:$AZ125,COUNTIF(Data_Baseline!$C125:$AZ125,0)+1),Data_Baseline!G125)))),"")</f>
        <v>9.1119191774662156E-5</v>
      </c>
      <c r="I125">
        <f ca="1">IFERROR(IF(Data_Baseline!H125="","",IF($C$3="On",IF(I$3&lt;=$B$2,SMALL(Data_Baseline!$C125:$AZ125,COUNTIF(Data_Baseline!$C125:$AZ125,0)+1)/MAX(Data_Baseline!$C125:$AZ125),IF(Data_Baseline!H125=0,SMALL(Data_Baseline!$C125:$AZ125,COUNTIF(Data_Baseline!$C125:$AZ125,0)+1)/MAX(Data_Baseline!$C125:$AZ125),Data_Baseline!H125/MAX(Data_Baseline!$C125:$AZ125))),IF(I$3&lt;=$B$2,SMALL(Data_Baseline!$C125:$AZ125,COUNTIF(Data_Baseline!$C125:$AZ125,0)+1),IF(Data_Baseline!H125=0,SMALL(Data_Baseline!$C125:$AZ125,COUNTIF(Data_Baseline!$C125:$AZ125,0)+1),Data_Baseline!H125)))),"")</f>
        <v>9.1119191774662156E-5</v>
      </c>
      <c r="J125">
        <f ca="1">IFERROR(IF(Data_Baseline!I125="","",IF($C$3="On",IF(J$3&lt;=$B$2,SMALL(Data_Baseline!$C125:$AZ125,COUNTIF(Data_Baseline!$C125:$AZ125,0)+1)/MAX(Data_Baseline!$C125:$AZ125),IF(Data_Baseline!I125=0,SMALL(Data_Baseline!$C125:$AZ125,COUNTIF(Data_Baseline!$C125:$AZ125,0)+1)/MAX(Data_Baseline!$C125:$AZ125),Data_Baseline!I125/MAX(Data_Baseline!$C125:$AZ125))),IF(J$3&lt;=$B$2,SMALL(Data_Baseline!$C125:$AZ125,COUNTIF(Data_Baseline!$C125:$AZ125,0)+1),IF(Data_Baseline!I125=0,SMALL(Data_Baseline!$C125:$AZ125,COUNTIF(Data_Baseline!$C125:$AZ125,0)+1),Data_Baseline!I125)))),"")</f>
        <v>9.1119191774662156E-5</v>
      </c>
      <c r="K125">
        <f ca="1">IFERROR(IF(Data_Baseline!J125="","",IF($C$3="On",IF(K$3&lt;=$B$2,SMALL(Data_Baseline!$C125:$AZ125,COUNTIF(Data_Baseline!$C125:$AZ125,0)+1)/MAX(Data_Baseline!$C125:$AZ125),IF(Data_Baseline!J125=0,SMALL(Data_Baseline!$C125:$AZ125,COUNTIF(Data_Baseline!$C125:$AZ125,0)+1)/MAX(Data_Baseline!$C125:$AZ125),Data_Baseline!J125/MAX(Data_Baseline!$C125:$AZ125))),IF(K$3&lt;=$B$2,SMALL(Data_Baseline!$C125:$AZ125,COUNTIF(Data_Baseline!$C125:$AZ125,0)+1),IF(Data_Baseline!J125=0,SMALL(Data_Baseline!$C125:$AZ125,COUNTIF(Data_Baseline!$C125:$AZ125,0)+1),Data_Baseline!J125)))),"")</f>
        <v>9.1119191774662156E-5</v>
      </c>
      <c r="L125">
        <f ca="1">IFERROR(IF(Data_Baseline!K125="","",IF($C$3="On",IF(L$3&lt;=$B$2,SMALL(Data_Baseline!$C125:$AZ125,COUNTIF(Data_Baseline!$C125:$AZ125,0)+1)/MAX(Data_Baseline!$C125:$AZ125),IF(Data_Baseline!K125=0,SMALL(Data_Baseline!$C125:$AZ125,COUNTIF(Data_Baseline!$C125:$AZ125,0)+1)/MAX(Data_Baseline!$C125:$AZ125),Data_Baseline!K125/MAX(Data_Baseline!$C125:$AZ125))),IF(L$3&lt;=$B$2,SMALL(Data_Baseline!$C125:$AZ125,COUNTIF(Data_Baseline!$C125:$AZ125,0)+1),IF(Data_Baseline!K125=0,SMALL(Data_Baseline!$C125:$AZ125,COUNTIF(Data_Baseline!$C125:$AZ125,0)+1),Data_Baseline!K125)))),"")</f>
        <v>9.1119191774662156E-5</v>
      </c>
      <c r="M125">
        <f ca="1">IFERROR(IF(Data_Baseline!L125="","",IF($C$3="On",IF(M$3&lt;=$B$2,SMALL(Data_Baseline!$C125:$AZ125,COUNTIF(Data_Baseline!$C125:$AZ125,0)+1)/MAX(Data_Baseline!$C125:$AZ125),IF(Data_Baseline!L125=0,SMALL(Data_Baseline!$C125:$AZ125,COUNTIF(Data_Baseline!$C125:$AZ125,0)+1)/MAX(Data_Baseline!$C125:$AZ125),Data_Baseline!L125/MAX(Data_Baseline!$C125:$AZ125))),IF(M$3&lt;=$B$2,SMALL(Data_Baseline!$C125:$AZ125,COUNTIF(Data_Baseline!$C125:$AZ125,0)+1),IF(Data_Baseline!L125=0,SMALL(Data_Baseline!$C125:$AZ125,COUNTIF(Data_Baseline!$C125:$AZ125,0)+1),Data_Baseline!L125)))),"")</f>
        <v>9.1119191774662156E-5</v>
      </c>
      <c r="N125">
        <f ca="1">IFERROR(IF(Data_Baseline!M125="","",IF($C$3="On",IF(N$3&lt;=$B$2,SMALL(Data_Baseline!$C125:$AZ125,COUNTIF(Data_Baseline!$C125:$AZ125,0)+1)/MAX(Data_Baseline!$C125:$AZ125),IF(Data_Baseline!M125=0,SMALL(Data_Baseline!$C125:$AZ125,COUNTIF(Data_Baseline!$C125:$AZ125,0)+1)/MAX(Data_Baseline!$C125:$AZ125),Data_Baseline!M125/MAX(Data_Baseline!$C125:$AZ125))),IF(N$3&lt;=$B$2,SMALL(Data_Baseline!$C125:$AZ125,COUNTIF(Data_Baseline!$C125:$AZ125,0)+1),IF(Data_Baseline!M125=0,SMALL(Data_Baseline!$C125:$AZ125,COUNTIF(Data_Baseline!$C125:$AZ125,0)+1),Data_Baseline!M125)))),"")</f>
        <v>9.1119191774662156E-5</v>
      </c>
      <c r="O125">
        <f ca="1">IFERROR(IF(Data_Baseline!N125="","",IF($C$3="On",IF(O$3&lt;=$B$2,SMALL(Data_Baseline!$C125:$AZ125,COUNTIF(Data_Baseline!$C125:$AZ125,0)+1)/MAX(Data_Baseline!$C125:$AZ125),IF(Data_Baseline!N125=0,SMALL(Data_Baseline!$C125:$AZ125,COUNTIF(Data_Baseline!$C125:$AZ125,0)+1)/MAX(Data_Baseline!$C125:$AZ125),Data_Baseline!N125/MAX(Data_Baseline!$C125:$AZ125))),IF(O$3&lt;=$B$2,SMALL(Data_Baseline!$C125:$AZ125,COUNTIF(Data_Baseline!$C125:$AZ125,0)+1),IF(Data_Baseline!N125=0,SMALL(Data_Baseline!$C125:$AZ125,COUNTIF(Data_Baseline!$C125:$AZ125,0)+1),Data_Baseline!N125)))),"")</f>
        <v>9.1119191774662156E-5</v>
      </c>
      <c r="P125">
        <f ca="1">IFERROR(IF(Data_Baseline!O125="","",IF($C$3="On",IF(P$3&lt;=$B$2,SMALL(Data_Baseline!$C125:$AZ125,COUNTIF(Data_Baseline!$C125:$AZ125,0)+1)/MAX(Data_Baseline!$C125:$AZ125),IF(Data_Baseline!O125=0,SMALL(Data_Baseline!$C125:$AZ125,COUNTIF(Data_Baseline!$C125:$AZ125,0)+1)/MAX(Data_Baseline!$C125:$AZ125),Data_Baseline!O125/MAX(Data_Baseline!$C125:$AZ125))),IF(P$3&lt;=$B$2,SMALL(Data_Baseline!$C125:$AZ125,COUNTIF(Data_Baseline!$C125:$AZ125,0)+1),IF(Data_Baseline!O125=0,SMALL(Data_Baseline!$C125:$AZ125,COUNTIF(Data_Baseline!$C125:$AZ125,0)+1),Data_Baseline!O125)))),"")</f>
        <v>9.1119191774662156E-5</v>
      </c>
      <c r="Q125">
        <f ca="1">IFERROR(IF(Data_Baseline!P125="","",IF($C$3="On",IF(Q$3&lt;=$B$2,SMALL(Data_Baseline!$C125:$AZ125,COUNTIF(Data_Baseline!$C125:$AZ125,0)+1)/MAX(Data_Baseline!$C125:$AZ125),IF(Data_Baseline!P125=0,SMALL(Data_Baseline!$C125:$AZ125,COUNTIF(Data_Baseline!$C125:$AZ125,0)+1)/MAX(Data_Baseline!$C125:$AZ125),Data_Baseline!P125/MAX(Data_Baseline!$C125:$AZ125))),IF(Q$3&lt;=$B$2,SMALL(Data_Baseline!$C125:$AZ125,COUNTIF(Data_Baseline!$C125:$AZ125,0)+1),IF(Data_Baseline!P125=0,SMALL(Data_Baseline!$C125:$AZ125,COUNTIF(Data_Baseline!$C125:$AZ125,0)+1),Data_Baseline!P125)))),"")</f>
        <v>9.1119191774662156E-5</v>
      </c>
      <c r="R125">
        <f ca="1">IFERROR(IF(Data_Baseline!Q125="","",IF($C$3="On",IF(R$3&lt;=$B$2,SMALL(Data_Baseline!$C125:$AZ125,COUNTIF(Data_Baseline!$C125:$AZ125,0)+1)/MAX(Data_Baseline!$C125:$AZ125),IF(Data_Baseline!Q125=0,SMALL(Data_Baseline!$C125:$AZ125,COUNTIF(Data_Baseline!$C125:$AZ125,0)+1)/MAX(Data_Baseline!$C125:$AZ125),Data_Baseline!Q125/MAX(Data_Baseline!$C125:$AZ125))),IF(R$3&lt;=$B$2,SMALL(Data_Baseline!$C125:$AZ125,COUNTIF(Data_Baseline!$C125:$AZ125,0)+1),IF(Data_Baseline!Q125=0,SMALL(Data_Baseline!$C125:$AZ125,COUNTIF(Data_Baseline!$C125:$AZ125,0)+1),Data_Baseline!Q125)))),"")</f>
        <v>9.1119191774662156E-5</v>
      </c>
      <c r="S125">
        <f ca="1">IFERROR(IF(Data_Baseline!R125="","",IF($C$3="On",IF(S$3&lt;=$B$2,SMALL(Data_Baseline!$C125:$AZ125,COUNTIF(Data_Baseline!$C125:$AZ125,0)+1)/MAX(Data_Baseline!$C125:$AZ125),IF(Data_Baseline!R125=0,SMALL(Data_Baseline!$C125:$AZ125,COUNTIF(Data_Baseline!$C125:$AZ125,0)+1)/MAX(Data_Baseline!$C125:$AZ125),Data_Baseline!R125/MAX(Data_Baseline!$C125:$AZ125))),IF(S$3&lt;=$B$2,SMALL(Data_Baseline!$C125:$AZ125,COUNTIF(Data_Baseline!$C125:$AZ125,0)+1),IF(Data_Baseline!R125=0,SMALL(Data_Baseline!$C125:$AZ125,COUNTIF(Data_Baseline!$C125:$AZ125,0)+1),Data_Baseline!R125)))),"")</f>
        <v>9.1119191774662156E-5</v>
      </c>
      <c r="T125">
        <f ca="1">IFERROR(IF(Data_Baseline!S125="","",IF($C$3="On",IF(T$3&lt;=$B$2,SMALL(Data_Baseline!$C125:$AZ125,COUNTIF(Data_Baseline!$C125:$AZ125,0)+1)/MAX(Data_Baseline!$C125:$AZ125),IF(Data_Baseline!S125=0,SMALL(Data_Baseline!$C125:$AZ125,COUNTIF(Data_Baseline!$C125:$AZ125,0)+1)/MAX(Data_Baseline!$C125:$AZ125),Data_Baseline!S125/MAX(Data_Baseline!$C125:$AZ125))),IF(T$3&lt;=$B$2,SMALL(Data_Baseline!$C125:$AZ125,COUNTIF(Data_Baseline!$C125:$AZ125,0)+1),IF(Data_Baseline!S125=0,SMALL(Data_Baseline!$C125:$AZ125,COUNTIF(Data_Baseline!$C125:$AZ125,0)+1),Data_Baseline!S125)))),"")</f>
        <v>9.1119191774662156E-5</v>
      </c>
      <c r="U125">
        <f ca="1">IFERROR(IF(Data_Baseline!T125="","",IF($C$3="On",IF(U$3&lt;=$B$2,SMALL(Data_Baseline!$C125:$AZ125,COUNTIF(Data_Baseline!$C125:$AZ125,0)+1)/MAX(Data_Baseline!$C125:$AZ125),IF(Data_Baseline!T125=0,SMALL(Data_Baseline!$C125:$AZ125,COUNTIF(Data_Baseline!$C125:$AZ125,0)+1)/MAX(Data_Baseline!$C125:$AZ125),Data_Baseline!T125/MAX(Data_Baseline!$C125:$AZ125))),IF(U$3&lt;=$B$2,SMALL(Data_Baseline!$C125:$AZ125,COUNTIF(Data_Baseline!$C125:$AZ125,0)+1),IF(Data_Baseline!T125=0,SMALL(Data_Baseline!$C125:$AZ125,COUNTIF(Data_Baseline!$C125:$AZ125,0)+1),Data_Baseline!T125)))),"")</f>
        <v>9.1119191774662156E-5</v>
      </c>
      <c r="V125">
        <f ca="1">IFERROR(IF(Data_Baseline!U125="","",IF($C$3="On",IF(V$3&lt;=$B$2,SMALL(Data_Baseline!$C125:$AZ125,COUNTIF(Data_Baseline!$C125:$AZ125,0)+1)/MAX(Data_Baseline!$C125:$AZ125),IF(Data_Baseline!U125=0,SMALL(Data_Baseline!$C125:$AZ125,COUNTIF(Data_Baseline!$C125:$AZ125,0)+1)/MAX(Data_Baseline!$C125:$AZ125),Data_Baseline!U125/MAX(Data_Baseline!$C125:$AZ125))),IF(V$3&lt;=$B$2,SMALL(Data_Baseline!$C125:$AZ125,COUNTIF(Data_Baseline!$C125:$AZ125,0)+1),IF(Data_Baseline!U125=0,SMALL(Data_Baseline!$C125:$AZ125,COUNTIF(Data_Baseline!$C125:$AZ125,0)+1),Data_Baseline!U125)))),"")</f>
        <v>9.1119191774662156E-5</v>
      </c>
      <c r="W125">
        <f ca="1">IFERROR(IF(Data_Baseline!V125="","",IF($C$3="On",IF(W$3&lt;=$B$2,SMALL(Data_Baseline!$C125:$AZ125,COUNTIF(Data_Baseline!$C125:$AZ125,0)+1)/MAX(Data_Baseline!$C125:$AZ125),IF(Data_Baseline!V125=0,SMALL(Data_Baseline!$C125:$AZ125,COUNTIF(Data_Baseline!$C125:$AZ125,0)+1)/MAX(Data_Baseline!$C125:$AZ125),Data_Baseline!V125/MAX(Data_Baseline!$C125:$AZ125))),IF(W$3&lt;=$B$2,SMALL(Data_Baseline!$C125:$AZ125,COUNTIF(Data_Baseline!$C125:$AZ125,0)+1),IF(Data_Baseline!V125=0,SMALL(Data_Baseline!$C125:$AZ125,COUNTIF(Data_Baseline!$C125:$AZ125,0)+1),Data_Baseline!V125)))),"")</f>
        <v>9.1119191774662156E-5</v>
      </c>
      <c r="X125">
        <f ca="1">IFERROR(IF(Data_Baseline!W125="","",IF($C$3="On",IF(X$3&lt;=$B$2,SMALL(Data_Baseline!$C125:$AZ125,COUNTIF(Data_Baseline!$C125:$AZ125,0)+1)/MAX(Data_Baseline!$C125:$AZ125),IF(Data_Baseline!W125=0,SMALL(Data_Baseline!$C125:$AZ125,COUNTIF(Data_Baseline!$C125:$AZ125,0)+1)/MAX(Data_Baseline!$C125:$AZ125),Data_Baseline!W125/MAX(Data_Baseline!$C125:$AZ125))),IF(X$3&lt;=$B$2,SMALL(Data_Baseline!$C125:$AZ125,COUNTIF(Data_Baseline!$C125:$AZ125,0)+1),IF(Data_Baseline!W125=0,SMALL(Data_Baseline!$C125:$AZ125,COUNTIF(Data_Baseline!$C125:$AZ125,0)+1),Data_Baseline!W125)))),"")</f>
        <v>9.1119191774662156E-5</v>
      </c>
      <c r="Y125">
        <f ca="1">IFERROR(IF(Data_Baseline!X125="","",IF($C$3="On",IF(Y$3&lt;=$B$2,SMALL(Data_Baseline!$C125:$AZ125,COUNTIF(Data_Baseline!$C125:$AZ125,0)+1)/MAX(Data_Baseline!$C125:$AZ125),IF(Data_Baseline!X125=0,SMALL(Data_Baseline!$C125:$AZ125,COUNTIF(Data_Baseline!$C125:$AZ125,0)+1)/MAX(Data_Baseline!$C125:$AZ125),Data_Baseline!X125/MAX(Data_Baseline!$C125:$AZ125))),IF(Y$3&lt;=$B$2,SMALL(Data_Baseline!$C125:$AZ125,COUNTIF(Data_Baseline!$C125:$AZ125,0)+1),IF(Data_Baseline!X125=0,SMALL(Data_Baseline!$C125:$AZ125,COUNTIF(Data_Baseline!$C125:$AZ125,0)+1),Data_Baseline!X125)))),"")</f>
        <v>9.1119191774662156E-5</v>
      </c>
      <c r="Z125">
        <f ca="1">IFERROR(IF(Data_Baseline!Y125="","",IF($C$3="On",IF(Z$3&lt;=$B$2,SMALL(Data_Baseline!$C125:$AZ125,COUNTIF(Data_Baseline!$C125:$AZ125,0)+1)/MAX(Data_Baseline!$C125:$AZ125),IF(Data_Baseline!Y125=0,SMALL(Data_Baseline!$C125:$AZ125,COUNTIF(Data_Baseline!$C125:$AZ125,0)+1)/MAX(Data_Baseline!$C125:$AZ125),Data_Baseline!Y125/MAX(Data_Baseline!$C125:$AZ125))),IF(Z$3&lt;=$B$2,SMALL(Data_Baseline!$C125:$AZ125,COUNTIF(Data_Baseline!$C125:$AZ125,0)+1),IF(Data_Baseline!Y125=0,SMALL(Data_Baseline!$C125:$AZ125,COUNTIF(Data_Baseline!$C125:$AZ125,0)+1),Data_Baseline!Y125)))),"")</f>
        <v>9.1119191774662156E-5</v>
      </c>
      <c r="AA125">
        <f ca="1">IFERROR(IF(Data_Baseline!Z125="","",IF($C$3="On",IF(AA$3&lt;=$B$2,SMALL(Data_Baseline!$C125:$AZ125,COUNTIF(Data_Baseline!$C125:$AZ125,0)+1)/MAX(Data_Baseline!$C125:$AZ125),IF(Data_Baseline!Z125=0,SMALL(Data_Baseline!$C125:$AZ125,COUNTIF(Data_Baseline!$C125:$AZ125,0)+1)/MAX(Data_Baseline!$C125:$AZ125),Data_Baseline!Z125/MAX(Data_Baseline!$C125:$AZ125))),IF(AA$3&lt;=$B$2,SMALL(Data_Baseline!$C125:$AZ125,COUNTIF(Data_Baseline!$C125:$AZ125,0)+1),IF(Data_Baseline!Z125=0,SMALL(Data_Baseline!$C125:$AZ125,COUNTIF(Data_Baseline!$C125:$AZ125,0)+1),Data_Baseline!Z125)))),"")</f>
        <v>1.8418181314031488E-3</v>
      </c>
      <c r="AB125">
        <f ca="1">IFERROR(IF(Data_Baseline!AA125="","",IF($C$3="On",IF(AB$3&lt;=$B$2,SMALL(Data_Baseline!$C125:$AZ125,COUNTIF(Data_Baseline!$C125:$AZ125,0)+1)/MAX(Data_Baseline!$C125:$AZ125),IF(Data_Baseline!AA125=0,SMALL(Data_Baseline!$C125:$AZ125,COUNTIF(Data_Baseline!$C125:$AZ125,0)+1)/MAX(Data_Baseline!$C125:$AZ125),Data_Baseline!AA125/MAX(Data_Baseline!$C125:$AZ125))),IF(AB$3&lt;=$B$2,SMALL(Data_Baseline!$C125:$AZ125,COUNTIF(Data_Baseline!$C125:$AZ125,0)+1),IF(Data_Baseline!AA125=0,SMALL(Data_Baseline!$C125:$AZ125,COUNTIF(Data_Baseline!$C125:$AZ125,0)+1),Data_Baseline!AA125)))),"")</f>
        <v>5.7910297889377663E-3</v>
      </c>
      <c r="AC125">
        <f ca="1">IFERROR(IF(Data_Baseline!AB125="","",IF($C$3="On",IF(AC$3&lt;=$B$2,SMALL(Data_Baseline!$C125:$AZ125,COUNTIF(Data_Baseline!$C125:$AZ125,0)+1)/MAX(Data_Baseline!$C125:$AZ125),IF(Data_Baseline!AB125=0,SMALL(Data_Baseline!$C125:$AZ125,COUNTIF(Data_Baseline!$C125:$AZ125,0)+1)/MAX(Data_Baseline!$C125:$AZ125),Data_Baseline!AB125/MAX(Data_Baseline!$C125:$AZ125))),IF(AC$3&lt;=$B$2,SMALL(Data_Baseline!$C125:$AZ125,COUNTIF(Data_Baseline!$C125:$AZ125,0)+1),IF(Data_Baseline!AB125=0,SMALL(Data_Baseline!$C125:$AZ125,COUNTIF(Data_Baseline!$C125:$AZ125,0)+1),Data_Baseline!AB125)))),"")</f>
        <v>1.2885001782021522E-2</v>
      </c>
      <c r="AD125">
        <f ca="1">IFERROR(IF(Data_Baseline!AC125="","",IF($C$3="On",IF(AD$3&lt;=$B$2,SMALL(Data_Baseline!$C125:$AZ125,COUNTIF(Data_Baseline!$C125:$AZ125,0)+1)/MAX(Data_Baseline!$C125:$AZ125),IF(Data_Baseline!AC125=0,SMALL(Data_Baseline!$C125:$AZ125,COUNTIF(Data_Baseline!$C125:$AZ125,0)+1)/MAX(Data_Baseline!$C125:$AZ125),Data_Baseline!AC125/MAX(Data_Baseline!$C125:$AZ125))),IF(AD$3&lt;=$B$2,SMALL(Data_Baseline!$C125:$AZ125,COUNTIF(Data_Baseline!$C125:$AZ125,0)+1),IF(Data_Baseline!AC125=0,SMALL(Data_Baseline!$C125:$AZ125,COUNTIF(Data_Baseline!$C125:$AZ125,0)+1),Data_Baseline!AC125)))),"")</f>
        <v>2.6226563658581371E-2</v>
      </c>
      <c r="AE125">
        <f ca="1">IFERROR(IF(Data_Baseline!AD125="","",IF($C$3="On",IF(AE$3&lt;=$B$2,SMALL(Data_Baseline!$C125:$AZ125,COUNTIF(Data_Baseline!$C125:$AZ125,0)+1)/MAX(Data_Baseline!$C125:$AZ125),IF(Data_Baseline!AD125=0,SMALL(Data_Baseline!$C125:$AZ125,COUNTIF(Data_Baseline!$C125:$AZ125,0)+1)/MAX(Data_Baseline!$C125:$AZ125),Data_Baseline!AD125/MAX(Data_Baseline!$C125:$AZ125))),IF(AE$3&lt;=$B$2,SMALL(Data_Baseline!$C125:$AZ125,COUNTIF(Data_Baseline!$C125:$AZ125,0)+1),IF(Data_Baseline!AD125=0,SMALL(Data_Baseline!$C125:$AZ125,COUNTIF(Data_Baseline!$C125:$AZ125,0)+1),Data_Baseline!AD125)))),"")</f>
        <v>5.0327589267416213E-2</v>
      </c>
      <c r="AF125">
        <f ca="1">IFERROR(IF(Data_Baseline!AE125="","",IF($C$3="On",IF(AF$3&lt;=$B$2,SMALL(Data_Baseline!$C125:$AZ125,COUNTIF(Data_Baseline!$C125:$AZ125,0)+1)/MAX(Data_Baseline!$C125:$AZ125),IF(Data_Baseline!AE125=0,SMALL(Data_Baseline!$C125:$AZ125,COUNTIF(Data_Baseline!$C125:$AZ125,0)+1)/MAX(Data_Baseline!$C125:$AZ125),Data_Baseline!AE125/MAX(Data_Baseline!$C125:$AZ125))),IF(AF$3&lt;=$B$2,SMALL(Data_Baseline!$C125:$AZ125,COUNTIF(Data_Baseline!$C125:$AZ125,0)+1),IF(Data_Baseline!AE125=0,SMALL(Data_Baseline!$C125:$AZ125,COUNTIF(Data_Baseline!$C125:$AZ125,0)+1),Data_Baseline!AE125)))),"")</f>
        <v>9.2825049756482106E-2</v>
      </c>
      <c r="AG125">
        <f ca="1">IFERROR(IF(Data_Baseline!AF125="","",IF($C$3="On",IF(AG$3&lt;=$B$2,SMALL(Data_Baseline!$C125:$AZ125,COUNTIF(Data_Baseline!$C125:$AZ125,0)+1)/MAX(Data_Baseline!$C125:$AZ125),IF(Data_Baseline!AF125=0,SMALL(Data_Baseline!$C125:$AZ125,COUNTIF(Data_Baseline!$C125:$AZ125,0)+1)/MAX(Data_Baseline!$C125:$AZ125),Data_Baseline!AF125/MAX(Data_Baseline!$C125:$AZ125))),IF(AG$3&lt;=$B$2,SMALL(Data_Baseline!$C125:$AZ125,COUNTIF(Data_Baseline!$C125:$AZ125,0)+1),IF(Data_Baseline!AF125=0,SMALL(Data_Baseline!$C125:$AZ125,COUNTIF(Data_Baseline!$C125:$AZ125,0)+1),Data_Baseline!AF125)))),"")</f>
        <v>0.16464422311590771</v>
      </c>
      <c r="AH125">
        <f ca="1">IFERROR(IF(Data_Baseline!AG125="","",IF($C$3="On",IF(AH$3&lt;=$B$2,SMALL(Data_Baseline!$C125:$AZ125,COUNTIF(Data_Baseline!$C125:$AZ125,0)+1)/MAX(Data_Baseline!$C125:$AZ125),IF(Data_Baseline!AG125=0,SMALL(Data_Baseline!$C125:$AZ125,COUNTIF(Data_Baseline!$C125:$AZ125,0)+1)/MAX(Data_Baseline!$C125:$AZ125),Data_Baseline!AG125/MAX(Data_Baseline!$C125:$AZ125))),IF(AH$3&lt;=$B$2,SMALL(Data_Baseline!$C125:$AZ125,COUNTIF(Data_Baseline!$C125:$AZ125,0)+1),IF(Data_Baseline!AG125=0,SMALL(Data_Baseline!$C125:$AZ125,COUNTIF(Data_Baseline!$C125:$AZ125,0)+1),Data_Baseline!AG125)))),"")</f>
        <v>0.27563905800695487</v>
      </c>
      <c r="AI125">
        <f ca="1">IFERROR(IF(Data_Baseline!AH125="","",IF($C$3="On",IF(AI$3&lt;=$B$2,SMALL(Data_Baseline!$C125:$AZ125,COUNTIF(Data_Baseline!$C125:$AZ125,0)+1)/MAX(Data_Baseline!$C125:$AZ125),IF(Data_Baseline!AH125=0,SMALL(Data_Baseline!$C125:$AZ125,COUNTIF(Data_Baseline!$C125:$AZ125,0)+1)/MAX(Data_Baseline!$C125:$AZ125),Data_Baseline!AH125/MAX(Data_Baseline!$C125:$AZ125))),IF(AI$3&lt;=$B$2,SMALL(Data_Baseline!$C125:$AZ125,COUNTIF(Data_Baseline!$C125:$AZ125,0)+1),IF(Data_Baseline!AH125=0,SMALL(Data_Baseline!$C125:$AZ125,COUNTIF(Data_Baseline!$C125:$AZ125,0)+1),Data_Baseline!AH125)))),"")</f>
        <v>0.42142455204761653</v>
      </c>
      <c r="AJ125">
        <f ca="1">IFERROR(IF(Data_Baseline!AI125="","",IF($C$3="On",IF(AJ$3&lt;=$B$2,SMALL(Data_Baseline!$C125:$AZ125,COUNTIF(Data_Baseline!$C125:$AZ125,0)+1)/MAX(Data_Baseline!$C125:$AZ125),IF(Data_Baseline!AI125=0,SMALL(Data_Baseline!$C125:$AZ125,COUNTIF(Data_Baseline!$C125:$AZ125,0)+1)/MAX(Data_Baseline!$C125:$AZ125),Data_Baseline!AI125/MAX(Data_Baseline!$C125:$AZ125))),IF(AJ$3&lt;=$B$2,SMALL(Data_Baseline!$C125:$AZ125,COUNTIF(Data_Baseline!$C125:$AZ125,0)+1),IF(Data_Baseline!AI125=0,SMALL(Data_Baseline!$C125:$AZ125,COUNTIF(Data_Baseline!$C125:$AZ125,0)+1),Data_Baseline!AI125)))),"")</f>
        <v>0.58090349424968701</v>
      </c>
      <c r="AK125">
        <f ca="1">IFERROR(IF(Data_Baseline!AJ125="","",IF($C$3="On",IF(AK$3&lt;=$B$2,SMALL(Data_Baseline!$C125:$AZ125,COUNTIF(Data_Baseline!$C125:$AZ125,0)+1)/MAX(Data_Baseline!$C125:$AZ125),IF(Data_Baseline!AJ125=0,SMALL(Data_Baseline!$C125:$AZ125,COUNTIF(Data_Baseline!$C125:$AZ125,0)+1)/MAX(Data_Baseline!$C125:$AZ125),Data_Baseline!AJ125/MAX(Data_Baseline!$C125:$AZ125))),IF(AK$3&lt;=$B$2,SMALL(Data_Baseline!$C125:$AZ125,COUNTIF(Data_Baseline!$C125:$AZ125,0)+1),IF(Data_Baseline!AJ125=0,SMALL(Data_Baseline!$C125:$AZ125,COUNTIF(Data_Baseline!$C125:$AZ125,0)+1),Data_Baseline!AJ125)))),"")</f>
        <v>0.72550887517580498</v>
      </c>
      <c r="AL125">
        <f ca="1">IFERROR(IF(Data_Baseline!AK125="","",IF($C$3="On",IF(AL$3&lt;=$B$2,SMALL(Data_Baseline!$C125:$AZ125,COUNTIF(Data_Baseline!$C125:$AZ125,0)+1)/MAX(Data_Baseline!$C125:$AZ125),IF(Data_Baseline!AK125=0,SMALL(Data_Baseline!$C125:$AZ125,COUNTIF(Data_Baseline!$C125:$AZ125,0)+1)/MAX(Data_Baseline!$C125:$AZ125),Data_Baseline!AK125/MAX(Data_Baseline!$C125:$AZ125))),IF(AL$3&lt;=$B$2,SMALL(Data_Baseline!$C125:$AZ125,COUNTIF(Data_Baseline!$C125:$AZ125,0)+1),IF(Data_Baseline!AK125=0,SMALL(Data_Baseline!$C125:$AZ125,COUNTIF(Data_Baseline!$C125:$AZ125,0)+1),Data_Baseline!AK125)))),"")</f>
        <v>0.83592731949164689</v>
      </c>
      <c r="AM125">
        <f ca="1">IFERROR(IF(Data_Baseline!AL125="","",IF($C$3="On",IF(AM$3&lt;=$B$2,SMALL(Data_Baseline!$C125:$AZ125,COUNTIF(Data_Baseline!$C125:$AZ125,0)+1)/MAX(Data_Baseline!$C125:$AZ125),IF(Data_Baseline!AL125=0,SMALL(Data_Baseline!$C125:$AZ125,COUNTIF(Data_Baseline!$C125:$AZ125,0)+1)/MAX(Data_Baseline!$C125:$AZ125),Data_Baseline!AL125/MAX(Data_Baseline!$C125:$AZ125))),IF(AM$3&lt;=$B$2,SMALL(Data_Baseline!$C125:$AZ125,COUNTIF(Data_Baseline!$C125:$AZ125,0)+1),IF(Data_Baseline!AL125=0,SMALL(Data_Baseline!$C125:$AZ125,COUNTIF(Data_Baseline!$C125:$AZ125,0)+1),Data_Baseline!AL125)))),"")</f>
        <v>0.9083121697814196</v>
      </c>
      <c r="AN125">
        <f ca="1">IFERROR(IF(Data_Baseline!AM125="","",IF($C$3="On",IF(AN$3&lt;=$B$2,SMALL(Data_Baseline!$C125:$AZ125,COUNTIF(Data_Baseline!$C125:$AZ125,0)+1)/MAX(Data_Baseline!$C125:$AZ125),IF(Data_Baseline!AM125=0,SMALL(Data_Baseline!$C125:$AZ125,COUNTIF(Data_Baseline!$C125:$AZ125,0)+1)/MAX(Data_Baseline!$C125:$AZ125),Data_Baseline!AM125/MAX(Data_Baseline!$C125:$AZ125))),IF(AN$3&lt;=$B$2,SMALL(Data_Baseline!$C125:$AZ125,COUNTIF(Data_Baseline!$C125:$AZ125,0)+1),IF(Data_Baseline!AM125=0,SMALL(Data_Baseline!$C125:$AZ125,COUNTIF(Data_Baseline!$C125:$AZ125,0)+1),Data_Baseline!AM125)))),"")</f>
        <v>0.95076185514925715</v>
      </c>
      <c r="AO125">
        <f ca="1">IFERROR(IF(Data_Baseline!AN125="","",IF($C$3="On",IF(AO$3&lt;=$B$2,SMALL(Data_Baseline!$C125:$AZ125,COUNTIF(Data_Baseline!$C125:$AZ125,0)+1)/MAX(Data_Baseline!$C125:$AZ125),IF(Data_Baseline!AN125=0,SMALL(Data_Baseline!$C125:$AZ125,COUNTIF(Data_Baseline!$C125:$AZ125,0)+1)/MAX(Data_Baseline!$C125:$AZ125),Data_Baseline!AN125/MAX(Data_Baseline!$C125:$AZ125))),IF(AO$3&lt;=$B$2,SMALL(Data_Baseline!$C125:$AZ125,COUNTIF(Data_Baseline!$C125:$AZ125,0)+1),IF(Data_Baseline!AN125=0,SMALL(Data_Baseline!$C125:$AZ125,COUNTIF(Data_Baseline!$C125:$AZ125,0)+1),Data_Baseline!AN125)))),"")</f>
        <v>0.97536772149476192</v>
      </c>
      <c r="AP125">
        <f ca="1">IFERROR(IF(Data_Baseline!AO125="","",IF($C$3="On",IF(AP$3&lt;=$B$2,SMALL(Data_Baseline!$C125:$AZ125,COUNTIF(Data_Baseline!$C125:$AZ125,0)+1)/MAX(Data_Baseline!$C125:$AZ125),IF(Data_Baseline!AO125=0,SMALL(Data_Baseline!$C125:$AZ125,COUNTIF(Data_Baseline!$C125:$AZ125,0)+1)/MAX(Data_Baseline!$C125:$AZ125),Data_Baseline!AO125/MAX(Data_Baseline!$C125:$AZ125))),IF(AP$3&lt;=$B$2,SMALL(Data_Baseline!$C125:$AZ125,COUNTIF(Data_Baseline!$C125:$AZ125,0)+1),IF(Data_Baseline!AO125=0,SMALL(Data_Baseline!$C125:$AZ125,COUNTIF(Data_Baseline!$C125:$AZ125,0)+1),Data_Baseline!AO125)))),"")</f>
        <v>0.99251462422808689</v>
      </c>
      <c r="AQ125">
        <f ca="1">IFERROR(IF(Data_Baseline!AP125="","",IF($C$3="On",IF(AQ$3&lt;=$B$2,SMALL(Data_Baseline!$C125:$AZ125,COUNTIF(Data_Baseline!$C125:$AZ125,0)+1)/MAX(Data_Baseline!$C125:$AZ125),IF(Data_Baseline!AP125=0,SMALL(Data_Baseline!$C125:$AZ125,COUNTIF(Data_Baseline!$C125:$AZ125,0)+1)/MAX(Data_Baseline!$C125:$AZ125),Data_Baseline!AP125/MAX(Data_Baseline!$C125:$AZ125))),IF(AQ$3&lt;=$B$2,SMALL(Data_Baseline!$C125:$AZ125,COUNTIF(Data_Baseline!$C125:$AZ125,0)+1),IF(Data_Baseline!AP125=0,SMALL(Data_Baseline!$C125:$AZ125,COUNTIF(Data_Baseline!$C125:$AZ125,0)+1),Data_Baseline!AP125)))),"")</f>
        <v>1</v>
      </c>
      <c r="AR125" t="str">
        <f>IFERROR(IF(Data_Baseline!AQ125="","",IF($C$3="On",IF(AR$3&lt;=$B$2,SMALL(Data_Baseline!$C125:$AZ125,COUNTIF(Data_Baseline!$C125:$AZ125,0)+1)/MAX(Data_Baseline!$C125:$AZ125),IF(Data_Baseline!AQ125=0,SMALL(Data_Baseline!$C125:$AZ125,COUNTIF(Data_Baseline!$C125:$AZ125,0)+1)/MAX(Data_Baseline!$C125:$AZ125),Data_Baseline!AQ125/MAX(Data_Baseline!$C125:$AZ125))),IF(AR$3&lt;=$B$2,SMALL(Data_Baseline!$C125:$AZ125,COUNTIF(Data_Baseline!$C125:$AZ125,0)+1),IF(Data_Baseline!AQ125=0,SMALL(Data_Baseline!$C125:$AZ125,COUNTIF(Data_Baseline!$C125:$AZ125,0)+1),Data_Baseline!AQ125)))),"")</f>
        <v/>
      </c>
      <c r="AS125" t="str">
        <f>IFERROR(IF(Data_Baseline!AR125="","",IF($C$3="On",IF(AS$3&lt;=$B$2,SMALL(Data_Baseline!$C125:$AZ125,COUNTIF(Data_Baseline!$C125:$AZ125,0)+1)/MAX(Data_Baseline!$C125:$AZ125),IF(Data_Baseline!AR125=0,SMALL(Data_Baseline!$C125:$AZ125,COUNTIF(Data_Baseline!$C125:$AZ125,0)+1)/MAX(Data_Baseline!$C125:$AZ125),Data_Baseline!AR125/MAX(Data_Baseline!$C125:$AZ125))),IF(AS$3&lt;=$B$2,SMALL(Data_Baseline!$C125:$AZ125,COUNTIF(Data_Baseline!$C125:$AZ125,0)+1),IF(Data_Baseline!AR125=0,SMALL(Data_Baseline!$C125:$AZ125,COUNTIF(Data_Baseline!$C125:$AZ125,0)+1),Data_Baseline!AR125)))),"")</f>
        <v/>
      </c>
      <c r="AT125" t="str">
        <f>IFERROR(IF(Data_Baseline!AS125="","",IF($C$3="On",IF(AT$3&lt;=$B$2,SMALL(Data_Baseline!$C125:$AZ125,COUNTIF(Data_Baseline!$C125:$AZ125,0)+1)/MAX(Data_Baseline!$C125:$AZ125),IF(Data_Baseline!AS125=0,SMALL(Data_Baseline!$C125:$AZ125,COUNTIF(Data_Baseline!$C125:$AZ125,0)+1)/MAX(Data_Baseline!$C125:$AZ125),Data_Baseline!AS125/MAX(Data_Baseline!$C125:$AZ125))),IF(AT$3&lt;=$B$2,SMALL(Data_Baseline!$C125:$AZ125,COUNTIF(Data_Baseline!$C125:$AZ125,0)+1),IF(Data_Baseline!AS125=0,SMALL(Data_Baseline!$C125:$AZ125,COUNTIF(Data_Baseline!$C125:$AZ125,0)+1),Data_Baseline!AS125)))),"")</f>
        <v/>
      </c>
      <c r="AU125" t="str">
        <f>IFERROR(IF(Data_Baseline!AT125="","",IF($C$3="On",IF(AU$3&lt;=$B$2,SMALL(Data_Baseline!$C125:$AZ125,COUNTIF(Data_Baseline!$C125:$AZ125,0)+1)/MAX(Data_Baseline!$C125:$AZ125),IF(Data_Baseline!AT125=0,SMALL(Data_Baseline!$C125:$AZ125,COUNTIF(Data_Baseline!$C125:$AZ125,0)+1)/MAX(Data_Baseline!$C125:$AZ125),Data_Baseline!AT125/MAX(Data_Baseline!$C125:$AZ125))),IF(AU$3&lt;=$B$2,SMALL(Data_Baseline!$C125:$AZ125,COUNTIF(Data_Baseline!$C125:$AZ125,0)+1),IF(Data_Baseline!AT125=0,SMALL(Data_Baseline!$C125:$AZ125,COUNTIF(Data_Baseline!$C125:$AZ125,0)+1),Data_Baseline!AT125)))),"")</f>
        <v/>
      </c>
      <c r="AV125" t="str">
        <f>IFERROR(IF(Data_Baseline!AU125="","",IF($C$3="On",IF(AV$3&lt;=$B$2,SMALL(Data_Baseline!$C125:$AZ125,COUNTIF(Data_Baseline!$C125:$AZ125,0)+1)/MAX(Data_Baseline!$C125:$AZ125),IF(Data_Baseline!AU125=0,SMALL(Data_Baseline!$C125:$AZ125,COUNTIF(Data_Baseline!$C125:$AZ125,0)+1)/MAX(Data_Baseline!$C125:$AZ125),Data_Baseline!AU125/MAX(Data_Baseline!$C125:$AZ125))),IF(AV$3&lt;=$B$2,SMALL(Data_Baseline!$C125:$AZ125,COUNTIF(Data_Baseline!$C125:$AZ125,0)+1),IF(Data_Baseline!AU125=0,SMALL(Data_Baseline!$C125:$AZ125,COUNTIF(Data_Baseline!$C125:$AZ125,0)+1),Data_Baseline!AU125)))),"")</f>
        <v/>
      </c>
      <c r="AW125" t="str">
        <f>IFERROR(IF(Data_Baseline!AV125="","",IF($C$3="On",IF(AW$3&lt;=$B$2,SMALL(Data_Baseline!$C125:$AZ125,COUNTIF(Data_Baseline!$C125:$AZ125,0)+1)/MAX(Data_Baseline!$C125:$AZ125),IF(Data_Baseline!AV125=0,SMALL(Data_Baseline!$C125:$AZ125,COUNTIF(Data_Baseline!$C125:$AZ125,0)+1)/MAX(Data_Baseline!$C125:$AZ125),Data_Baseline!AV125/MAX(Data_Baseline!$C125:$AZ125))),IF(AW$3&lt;=$B$2,SMALL(Data_Baseline!$C125:$AZ125,COUNTIF(Data_Baseline!$C125:$AZ125,0)+1),IF(Data_Baseline!AV125=0,SMALL(Data_Baseline!$C125:$AZ125,COUNTIF(Data_Baseline!$C125:$AZ125,0)+1),Data_Baseline!AV125)))),"")</f>
        <v/>
      </c>
      <c r="AX125" t="str">
        <f>IFERROR(IF(Data_Baseline!AW125="","",IF($C$3="On",IF(AX$3&lt;=$B$2,SMALL(Data_Baseline!$C125:$AZ125,COUNTIF(Data_Baseline!$C125:$AZ125,0)+1)/MAX(Data_Baseline!$C125:$AZ125),IF(Data_Baseline!AW125=0,SMALL(Data_Baseline!$C125:$AZ125,COUNTIF(Data_Baseline!$C125:$AZ125,0)+1)/MAX(Data_Baseline!$C125:$AZ125),Data_Baseline!AW125/MAX(Data_Baseline!$C125:$AZ125))),IF(AX$3&lt;=$B$2,SMALL(Data_Baseline!$C125:$AZ125,COUNTIF(Data_Baseline!$C125:$AZ125,0)+1),IF(Data_Baseline!AW125=0,SMALL(Data_Baseline!$C125:$AZ125,COUNTIF(Data_Baseline!$C125:$AZ125,0)+1),Data_Baseline!AW125)))),"")</f>
        <v/>
      </c>
      <c r="AY125" t="str">
        <f>IFERROR(IF(Data_Baseline!AX125="","",IF($C$3="On",IF(AY$3&lt;=$B$2,SMALL(Data_Baseline!$C125:$AZ125,COUNTIF(Data_Baseline!$C125:$AZ125,0)+1)/MAX(Data_Baseline!$C125:$AZ125),IF(Data_Baseline!AX125=0,SMALL(Data_Baseline!$C125:$AZ125,COUNTIF(Data_Baseline!$C125:$AZ125,0)+1)/MAX(Data_Baseline!$C125:$AZ125),Data_Baseline!AX125/MAX(Data_Baseline!$C125:$AZ125))),IF(AY$3&lt;=$B$2,SMALL(Data_Baseline!$C125:$AZ125,COUNTIF(Data_Baseline!$C125:$AZ125,0)+1),IF(Data_Baseline!AX125=0,SMALL(Data_Baseline!$C125:$AZ125,COUNTIF(Data_Baseline!$C125:$AZ125,0)+1),Data_Baseline!AX125)))),"")</f>
        <v/>
      </c>
      <c r="AZ125" t="str">
        <f>IFERROR(IF(Data_Baseline!AY125="","",IF($C$3="On",IF(AZ$3&lt;=$B$2,SMALL(Data_Baseline!$C125:$AZ125,COUNTIF(Data_Baseline!$C125:$AZ125,0)+1)/MAX(Data_Baseline!$C125:$AZ125),IF(Data_Baseline!AY125=0,SMALL(Data_Baseline!$C125:$AZ125,COUNTIF(Data_Baseline!$C125:$AZ125,0)+1)/MAX(Data_Baseline!$C125:$AZ125),Data_Baseline!AY125/MAX(Data_Baseline!$C125:$AZ125))),IF(AZ$3&lt;=$B$2,SMALL(Data_Baseline!$C125:$AZ125,COUNTIF(Data_Baseline!$C125:$AZ125,0)+1),IF(Data_Baseline!AY125=0,SMALL(Data_Baseline!$C125:$AZ125,COUNTIF(Data_Baseline!$C125:$AZ125,0)+1),Data_Baseline!AY125)))),"")</f>
        <v/>
      </c>
      <c r="BA125" t="str">
        <f>IFERROR(IF(Data_Baseline!AZ125="","",IF($C$3="On",IF(BA$3&lt;=$B$2,SMALL(Data_Baseline!$C125:$AZ125,COUNTIF(Data_Baseline!$C125:$AZ125,0)+1)/MAX(Data_Baseline!$C125:$AZ125),IF(Data_Baseline!AZ125=0,SMALL(Data_Baseline!$C125:$AZ125,COUNTIF(Data_Baseline!$C125:$AZ125,0)+1)/MAX(Data_Baseline!$C125:$AZ125),Data_Baseline!AZ125/MAX(Data_Baseline!$C125:$AZ125))),IF(BA$3&lt;=$B$2,SMALL(Data_Baseline!$C125:$AZ125,COUNTIF(Data_Baseline!$C125:$AZ125,0)+1),IF(Data_Baseline!AZ125=0,SMALL(Data_Baseline!$C125:$AZ125,COUNTIF(Data_Baseline!$C125:$AZ125,0)+1),Data_Baseline!AZ125)))),"")</f>
        <v/>
      </c>
      <c r="BB125" s="79">
        <f ca="1">IF(Data_Initial!BA125="",1,0)</f>
        <v>1</v>
      </c>
      <c r="BC125" t="str">
        <f t="shared" ca="1" si="4"/>
        <v>3B_aceA</v>
      </c>
      <c r="BD125" s="79" t="str">
        <f t="shared" ca="1" si="7"/>
        <v>3B</v>
      </c>
      <c r="BE125" s="79" t="str">
        <f ca="1">Data_Initial!BC125</f>
        <v>aceA</v>
      </c>
      <c r="BF125" s="79" t="str">
        <f ca="1">Data_Initial!BB125</f>
        <v>3_1</v>
      </c>
      <c r="BG125">
        <f ca="1">IFERROR((INDIRECT("Plate"&amp;Data!A125&amp;"_C!"&amp;CHAR(RIGHT(Data!B125,LEN(Data!B125)-1)+65)&amp;CODE(LEFT(Data!B125,1))-58)),"")</f>
        <v>0</v>
      </c>
      <c r="BH125" t="str">
        <f ca="1">Data_Initial!BA125</f>
        <v/>
      </c>
      <c r="BI125">
        <f t="shared" ca="1" si="6"/>
        <v>9.1119191774662156E-5</v>
      </c>
      <c r="BJ125" s="79" t="str">
        <f ca="1">IF(BH125="N",1+MAX($BJ$3:BJ124),"")</f>
        <v/>
      </c>
    </row>
    <row r="126" spans="1:62" x14ac:dyDescent="0.25">
      <c r="A126" s="79">
        <f ca="1">IF(BH126="N","N"&amp;BJ126,IF(BB126=0,"",MAX($A$3:A125)+1))</f>
        <v>116</v>
      </c>
      <c r="B126" s="79" t="str">
        <f ca="1">Data_Initial!A126&amp;C126</f>
        <v>2C7</v>
      </c>
      <c r="C126" s="79" t="str">
        <f ca="1">Data_Initial!B126</f>
        <v>C7</v>
      </c>
      <c r="D126">
        <f ca="1">IFERROR(IF(Data_Baseline!C126="","",IF($C$3="On",IF(D$3&lt;=$B$2,SMALL(Data_Baseline!$C126:$AZ126,COUNTIF(Data_Baseline!$C126:$AZ126,0)+1)/MAX(Data_Baseline!$C126:$AZ126),IF(Data_Baseline!C126=0,SMALL(Data_Baseline!$C126:$AZ126,COUNTIF(Data_Baseline!$C126:$AZ126,0)+1)/MAX(Data_Baseline!$C126:$AZ126),Data_Baseline!C126/MAX(Data_Baseline!$C126:$AZ126))),IF(D$3&lt;=$B$2,SMALL(Data_Baseline!$C126:$AZ126,COUNTIF(Data_Baseline!$C126:$AZ126,0)+1),IF(Data_Baseline!C126=0,SMALL(Data_Baseline!$C126:$AZ126,COUNTIF(Data_Baseline!$C126:$AZ126,0)+1),Data_Baseline!C126)))),"")</f>
        <v>1.3260424967825353E-4</v>
      </c>
      <c r="E126">
        <f ca="1">IFERROR(IF(Data_Baseline!D126="","",IF($C$3="On",IF(E$3&lt;=$B$2,SMALL(Data_Baseline!$C126:$AZ126,COUNTIF(Data_Baseline!$C126:$AZ126,0)+1)/MAX(Data_Baseline!$C126:$AZ126),IF(Data_Baseline!D126=0,SMALL(Data_Baseline!$C126:$AZ126,COUNTIF(Data_Baseline!$C126:$AZ126,0)+1)/MAX(Data_Baseline!$C126:$AZ126),Data_Baseline!D126/MAX(Data_Baseline!$C126:$AZ126))),IF(E$3&lt;=$B$2,SMALL(Data_Baseline!$C126:$AZ126,COUNTIF(Data_Baseline!$C126:$AZ126,0)+1),IF(Data_Baseline!D126=0,SMALL(Data_Baseline!$C126:$AZ126,COUNTIF(Data_Baseline!$C126:$AZ126,0)+1),Data_Baseline!D126)))),"")</f>
        <v>1.3260424967825353E-4</v>
      </c>
      <c r="F126">
        <f ca="1">IFERROR(IF(Data_Baseline!E126="","",IF($C$3="On",IF(F$3&lt;=$B$2,SMALL(Data_Baseline!$C126:$AZ126,COUNTIF(Data_Baseline!$C126:$AZ126,0)+1)/MAX(Data_Baseline!$C126:$AZ126),IF(Data_Baseline!E126=0,SMALL(Data_Baseline!$C126:$AZ126,COUNTIF(Data_Baseline!$C126:$AZ126,0)+1)/MAX(Data_Baseline!$C126:$AZ126),Data_Baseline!E126/MAX(Data_Baseline!$C126:$AZ126))),IF(F$3&lt;=$B$2,SMALL(Data_Baseline!$C126:$AZ126,COUNTIF(Data_Baseline!$C126:$AZ126,0)+1),IF(Data_Baseline!E126=0,SMALL(Data_Baseline!$C126:$AZ126,COUNTIF(Data_Baseline!$C126:$AZ126,0)+1),Data_Baseline!E126)))),"")</f>
        <v>1.3260424967825353E-4</v>
      </c>
      <c r="G126">
        <f ca="1">IFERROR(IF(Data_Baseline!F126="","",IF($C$3="On",IF(G$3&lt;=$B$2,SMALL(Data_Baseline!$C126:$AZ126,COUNTIF(Data_Baseline!$C126:$AZ126,0)+1)/MAX(Data_Baseline!$C126:$AZ126),IF(Data_Baseline!F126=0,SMALL(Data_Baseline!$C126:$AZ126,COUNTIF(Data_Baseline!$C126:$AZ126,0)+1)/MAX(Data_Baseline!$C126:$AZ126),Data_Baseline!F126/MAX(Data_Baseline!$C126:$AZ126))),IF(G$3&lt;=$B$2,SMALL(Data_Baseline!$C126:$AZ126,COUNTIF(Data_Baseline!$C126:$AZ126,0)+1),IF(Data_Baseline!F126=0,SMALL(Data_Baseline!$C126:$AZ126,COUNTIF(Data_Baseline!$C126:$AZ126,0)+1),Data_Baseline!F126)))),"")</f>
        <v>1.3260424967825353E-4</v>
      </c>
      <c r="H126">
        <f ca="1">IFERROR(IF(Data_Baseline!G126="","",IF($C$3="On",IF(H$3&lt;=$B$2,SMALL(Data_Baseline!$C126:$AZ126,COUNTIF(Data_Baseline!$C126:$AZ126,0)+1)/MAX(Data_Baseline!$C126:$AZ126),IF(Data_Baseline!G126=0,SMALL(Data_Baseline!$C126:$AZ126,COUNTIF(Data_Baseline!$C126:$AZ126,0)+1)/MAX(Data_Baseline!$C126:$AZ126),Data_Baseline!G126/MAX(Data_Baseline!$C126:$AZ126))),IF(H$3&lt;=$B$2,SMALL(Data_Baseline!$C126:$AZ126,COUNTIF(Data_Baseline!$C126:$AZ126,0)+1),IF(Data_Baseline!G126=0,SMALL(Data_Baseline!$C126:$AZ126,COUNTIF(Data_Baseline!$C126:$AZ126,0)+1),Data_Baseline!G126)))),"")</f>
        <v>1.3260424967825353E-4</v>
      </c>
      <c r="I126">
        <f ca="1">IFERROR(IF(Data_Baseline!H126="","",IF($C$3="On",IF(I$3&lt;=$B$2,SMALL(Data_Baseline!$C126:$AZ126,COUNTIF(Data_Baseline!$C126:$AZ126,0)+1)/MAX(Data_Baseline!$C126:$AZ126),IF(Data_Baseline!H126=0,SMALL(Data_Baseline!$C126:$AZ126,COUNTIF(Data_Baseline!$C126:$AZ126,0)+1)/MAX(Data_Baseline!$C126:$AZ126),Data_Baseline!H126/MAX(Data_Baseline!$C126:$AZ126))),IF(I$3&lt;=$B$2,SMALL(Data_Baseline!$C126:$AZ126,COUNTIF(Data_Baseline!$C126:$AZ126,0)+1),IF(Data_Baseline!H126=0,SMALL(Data_Baseline!$C126:$AZ126,COUNTIF(Data_Baseline!$C126:$AZ126,0)+1),Data_Baseline!H126)))),"")</f>
        <v>1.3260424967825353E-4</v>
      </c>
      <c r="J126">
        <f ca="1">IFERROR(IF(Data_Baseline!I126="","",IF($C$3="On",IF(J$3&lt;=$B$2,SMALL(Data_Baseline!$C126:$AZ126,COUNTIF(Data_Baseline!$C126:$AZ126,0)+1)/MAX(Data_Baseline!$C126:$AZ126),IF(Data_Baseline!I126=0,SMALL(Data_Baseline!$C126:$AZ126,COUNTIF(Data_Baseline!$C126:$AZ126,0)+1)/MAX(Data_Baseline!$C126:$AZ126),Data_Baseline!I126/MAX(Data_Baseline!$C126:$AZ126))),IF(J$3&lt;=$B$2,SMALL(Data_Baseline!$C126:$AZ126,COUNTIF(Data_Baseline!$C126:$AZ126,0)+1),IF(Data_Baseline!I126=0,SMALL(Data_Baseline!$C126:$AZ126,COUNTIF(Data_Baseline!$C126:$AZ126,0)+1),Data_Baseline!I126)))),"")</f>
        <v>1.3260424967825353E-4</v>
      </c>
      <c r="K126">
        <f ca="1">IFERROR(IF(Data_Baseline!J126="","",IF($C$3="On",IF(K$3&lt;=$B$2,SMALL(Data_Baseline!$C126:$AZ126,COUNTIF(Data_Baseline!$C126:$AZ126,0)+1)/MAX(Data_Baseline!$C126:$AZ126),IF(Data_Baseline!J126=0,SMALL(Data_Baseline!$C126:$AZ126,COUNTIF(Data_Baseline!$C126:$AZ126,0)+1)/MAX(Data_Baseline!$C126:$AZ126),Data_Baseline!J126/MAX(Data_Baseline!$C126:$AZ126))),IF(K$3&lt;=$B$2,SMALL(Data_Baseline!$C126:$AZ126,COUNTIF(Data_Baseline!$C126:$AZ126,0)+1),IF(Data_Baseline!J126=0,SMALL(Data_Baseline!$C126:$AZ126,COUNTIF(Data_Baseline!$C126:$AZ126,0)+1),Data_Baseline!J126)))),"")</f>
        <v>1.3260424967825353E-4</v>
      </c>
      <c r="L126">
        <f ca="1">IFERROR(IF(Data_Baseline!K126="","",IF($C$3="On",IF(L$3&lt;=$B$2,SMALL(Data_Baseline!$C126:$AZ126,COUNTIF(Data_Baseline!$C126:$AZ126,0)+1)/MAX(Data_Baseline!$C126:$AZ126),IF(Data_Baseline!K126=0,SMALL(Data_Baseline!$C126:$AZ126,COUNTIF(Data_Baseline!$C126:$AZ126,0)+1)/MAX(Data_Baseline!$C126:$AZ126),Data_Baseline!K126/MAX(Data_Baseline!$C126:$AZ126))),IF(L$3&lt;=$B$2,SMALL(Data_Baseline!$C126:$AZ126,COUNTIF(Data_Baseline!$C126:$AZ126,0)+1),IF(Data_Baseline!K126=0,SMALL(Data_Baseline!$C126:$AZ126,COUNTIF(Data_Baseline!$C126:$AZ126,0)+1),Data_Baseline!K126)))),"")</f>
        <v>1.3260424967825353E-4</v>
      </c>
      <c r="M126">
        <f ca="1">IFERROR(IF(Data_Baseline!L126="","",IF($C$3="On",IF(M$3&lt;=$B$2,SMALL(Data_Baseline!$C126:$AZ126,COUNTIF(Data_Baseline!$C126:$AZ126,0)+1)/MAX(Data_Baseline!$C126:$AZ126),IF(Data_Baseline!L126=0,SMALL(Data_Baseline!$C126:$AZ126,COUNTIF(Data_Baseline!$C126:$AZ126,0)+1)/MAX(Data_Baseline!$C126:$AZ126),Data_Baseline!L126/MAX(Data_Baseline!$C126:$AZ126))),IF(M$3&lt;=$B$2,SMALL(Data_Baseline!$C126:$AZ126,COUNTIF(Data_Baseline!$C126:$AZ126,0)+1),IF(Data_Baseline!L126=0,SMALL(Data_Baseline!$C126:$AZ126,COUNTIF(Data_Baseline!$C126:$AZ126,0)+1),Data_Baseline!L126)))),"")</f>
        <v>1.3260424967825353E-4</v>
      </c>
      <c r="N126">
        <f ca="1">IFERROR(IF(Data_Baseline!M126="","",IF($C$3="On",IF(N$3&lt;=$B$2,SMALL(Data_Baseline!$C126:$AZ126,COUNTIF(Data_Baseline!$C126:$AZ126,0)+1)/MAX(Data_Baseline!$C126:$AZ126),IF(Data_Baseline!M126=0,SMALL(Data_Baseline!$C126:$AZ126,COUNTIF(Data_Baseline!$C126:$AZ126,0)+1)/MAX(Data_Baseline!$C126:$AZ126),Data_Baseline!M126/MAX(Data_Baseline!$C126:$AZ126))),IF(N$3&lt;=$B$2,SMALL(Data_Baseline!$C126:$AZ126,COUNTIF(Data_Baseline!$C126:$AZ126,0)+1),IF(Data_Baseline!M126=0,SMALL(Data_Baseline!$C126:$AZ126,COUNTIF(Data_Baseline!$C126:$AZ126,0)+1),Data_Baseline!M126)))),"")</f>
        <v>1.3260424967825353E-4</v>
      </c>
      <c r="O126">
        <f ca="1">IFERROR(IF(Data_Baseline!N126="","",IF($C$3="On",IF(O$3&lt;=$B$2,SMALL(Data_Baseline!$C126:$AZ126,COUNTIF(Data_Baseline!$C126:$AZ126,0)+1)/MAX(Data_Baseline!$C126:$AZ126),IF(Data_Baseline!N126=0,SMALL(Data_Baseline!$C126:$AZ126,COUNTIF(Data_Baseline!$C126:$AZ126,0)+1)/MAX(Data_Baseline!$C126:$AZ126),Data_Baseline!N126/MAX(Data_Baseline!$C126:$AZ126))),IF(O$3&lt;=$B$2,SMALL(Data_Baseline!$C126:$AZ126,COUNTIF(Data_Baseline!$C126:$AZ126,0)+1),IF(Data_Baseline!N126=0,SMALL(Data_Baseline!$C126:$AZ126,COUNTIF(Data_Baseline!$C126:$AZ126,0)+1),Data_Baseline!N126)))),"")</f>
        <v>1.3260424967825353E-4</v>
      </c>
      <c r="P126">
        <f ca="1">IFERROR(IF(Data_Baseline!O126="","",IF($C$3="On",IF(P$3&lt;=$B$2,SMALL(Data_Baseline!$C126:$AZ126,COUNTIF(Data_Baseline!$C126:$AZ126,0)+1)/MAX(Data_Baseline!$C126:$AZ126),IF(Data_Baseline!O126=0,SMALL(Data_Baseline!$C126:$AZ126,COUNTIF(Data_Baseline!$C126:$AZ126,0)+1)/MAX(Data_Baseline!$C126:$AZ126),Data_Baseline!O126/MAX(Data_Baseline!$C126:$AZ126))),IF(P$3&lt;=$B$2,SMALL(Data_Baseline!$C126:$AZ126,COUNTIF(Data_Baseline!$C126:$AZ126,0)+1),IF(Data_Baseline!O126=0,SMALL(Data_Baseline!$C126:$AZ126,COUNTIF(Data_Baseline!$C126:$AZ126,0)+1),Data_Baseline!O126)))),"")</f>
        <v>1.3260424967825353E-4</v>
      </c>
      <c r="Q126">
        <f ca="1">IFERROR(IF(Data_Baseline!P126="","",IF($C$3="On",IF(Q$3&lt;=$B$2,SMALL(Data_Baseline!$C126:$AZ126,COUNTIF(Data_Baseline!$C126:$AZ126,0)+1)/MAX(Data_Baseline!$C126:$AZ126),IF(Data_Baseline!P126=0,SMALL(Data_Baseline!$C126:$AZ126,COUNTIF(Data_Baseline!$C126:$AZ126,0)+1)/MAX(Data_Baseline!$C126:$AZ126),Data_Baseline!P126/MAX(Data_Baseline!$C126:$AZ126))),IF(Q$3&lt;=$B$2,SMALL(Data_Baseline!$C126:$AZ126,COUNTIF(Data_Baseline!$C126:$AZ126,0)+1),IF(Data_Baseline!P126=0,SMALL(Data_Baseline!$C126:$AZ126,COUNTIF(Data_Baseline!$C126:$AZ126,0)+1),Data_Baseline!P126)))),"")</f>
        <v>6.5514023479734359E-4</v>
      </c>
      <c r="R126">
        <f ca="1">IFERROR(IF(Data_Baseline!Q126="","",IF($C$3="On",IF(R$3&lt;=$B$2,SMALL(Data_Baseline!$C126:$AZ126,COUNTIF(Data_Baseline!$C126:$AZ126,0)+1)/MAX(Data_Baseline!$C126:$AZ126),IF(Data_Baseline!Q126=0,SMALL(Data_Baseline!$C126:$AZ126,COUNTIF(Data_Baseline!$C126:$AZ126,0)+1)/MAX(Data_Baseline!$C126:$AZ126),Data_Baseline!Q126/MAX(Data_Baseline!$C126:$AZ126))),IF(R$3&lt;=$B$2,SMALL(Data_Baseline!$C126:$AZ126,COUNTIF(Data_Baseline!$C126:$AZ126,0)+1),IF(Data_Baseline!Q126=0,SMALL(Data_Baseline!$C126:$AZ126,COUNTIF(Data_Baseline!$C126:$AZ126,0)+1),Data_Baseline!Q126)))),"")</f>
        <v>3.5473985989237683E-4</v>
      </c>
      <c r="S126">
        <f ca="1">IFERROR(IF(Data_Baseline!R126="","",IF($C$3="On",IF(S$3&lt;=$B$2,SMALL(Data_Baseline!$C126:$AZ126,COUNTIF(Data_Baseline!$C126:$AZ126,0)+1)/MAX(Data_Baseline!$C126:$AZ126),IF(Data_Baseline!R126=0,SMALL(Data_Baseline!$C126:$AZ126,COUNTIF(Data_Baseline!$C126:$AZ126,0)+1)/MAX(Data_Baseline!$C126:$AZ126),Data_Baseline!R126/MAX(Data_Baseline!$C126:$AZ126))),IF(S$3&lt;=$B$2,SMALL(Data_Baseline!$C126:$AZ126,COUNTIF(Data_Baseline!$C126:$AZ126,0)+1),IF(Data_Baseline!R126=0,SMALL(Data_Baseline!$C126:$AZ126,COUNTIF(Data_Baseline!$C126:$AZ126,0)+1),Data_Baseline!R126)))),"")</f>
        <v>1.3260424967825353E-4</v>
      </c>
      <c r="T126">
        <f ca="1">IFERROR(IF(Data_Baseline!S126="","",IF($C$3="On",IF(T$3&lt;=$B$2,SMALL(Data_Baseline!$C126:$AZ126,COUNTIF(Data_Baseline!$C126:$AZ126,0)+1)/MAX(Data_Baseline!$C126:$AZ126),IF(Data_Baseline!S126=0,SMALL(Data_Baseline!$C126:$AZ126,COUNTIF(Data_Baseline!$C126:$AZ126,0)+1)/MAX(Data_Baseline!$C126:$AZ126),Data_Baseline!S126/MAX(Data_Baseline!$C126:$AZ126))),IF(T$3&lt;=$B$2,SMALL(Data_Baseline!$C126:$AZ126,COUNTIF(Data_Baseline!$C126:$AZ126,0)+1),IF(Data_Baseline!S126=0,SMALL(Data_Baseline!$C126:$AZ126,COUNTIF(Data_Baseline!$C126:$AZ126,0)+1),Data_Baseline!S126)))),"")</f>
        <v>1.3260424967825353E-4</v>
      </c>
      <c r="U126">
        <f ca="1">IFERROR(IF(Data_Baseline!T126="","",IF($C$3="On",IF(U$3&lt;=$B$2,SMALL(Data_Baseline!$C126:$AZ126,COUNTIF(Data_Baseline!$C126:$AZ126,0)+1)/MAX(Data_Baseline!$C126:$AZ126),IF(Data_Baseline!T126=0,SMALL(Data_Baseline!$C126:$AZ126,COUNTIF(Data_Baseline!$C126:$AZ126,0)+1)/MAX(Data_Baseline!$C126:$AZ126),Data_Baseline!T126/MAX(Data_Baseline!$C126:$AZ126))),IF(U$3&lt;=$B$2,SMALL(Data_Baseline!$C126:$AZ126,COUNTIF(Data_Baseline!$C126:$AZ126,0)+1),IF(Data_Baseline!T126=0,SMALL(Data_Baseline!$C126:$AZ126,COUNTIF(Data_Baseline!$C126:$AZ126,0)+1),Data_Baseline!T126)))),"")</f>
        <v>1.3260424967825353E-4</v>
      </c>
      <c r="V126">
        <f ca="1">IFERROR(IF(Data_Baseline!U126="","",IF($C$3="On",IF(V$3&lt;=$B$2,SMALL(Data_Baseline!$C126:$AZ126,COUNTIF(Data_Baseline!$C126:$AZ126,0)+1)/MAX(Data_Baseline!$C126:$AZ126),IF(Data_Baseline!U126=0,SMALL(Data_Baseline!$C126:$AZ126,COUNTIF(Data_Baseline!$C126:$AZ126,0)+1)/MAX(Data_Baseline!$C126:$AZ126),Data_Baseline!U126/MAX(Data_Baseline!$C126:$AZ126))),IF(V$3&lt;=$B$2,SMALL(Data_Baseline!$C126:$AZ126,COUNTIF(Data_Baseline!$C126:$AZ126,0)+1),IF(Data_Baseline!U126=0,SMALL(Data_Baseline!$C126:$AZ126,COUNTIF(Data_Baseline!$C126:$AZ126,0)+1),Data_Baseline!U126)))),"")</f>
        <v>1.3260424967825353E-4</v>
      </c>
      <c r="W126">
        <f ca="1">IFERROR(IF(Data_Baseline!V126="","",IF($C$3="On",IF(W$3&lt;=$B$2,SMALL(Data_Baseline!$C126:$AZ126,COUNTIF(Data_Baseline!$C126:$AZ126,0)+1)/MAX(Data_Baseline!$C126:$AZ126),IF(Data_Baseline!V126=0,SMALL(Data_Baseline!$C126:$AZ126,COUNTIF(Data_Baseline!$C126:$AZ126,0)+1)/MAX(Data_Baseline!$C126:$AZ126),Data_Baseline!V126/MAX(Data_Baseline!$C126:$AZ126))),IF(W$3&lt;=$B$2,SMALL(Data_Baseline!$C126:$AZ126,COUNTIF(Data_Baseline!$C126:$AZ126,0)+1),IF(Data_Baseline!V126=0,SMALL(Data_Baseline!$C126:$AZ126,COUNTIF(Data_Baseline!$C126:$AZ126,0)+1),Data_Baseline!V126)))),"")</f>
        <v>1.3260424967825353E-4</v>
      </c>
      <c r="X126">
        <f ca="1">IFERROR(IF(Data_Baseline!W126="","",IF($C$3="On",IF(X$3&lt;=$B$2,SMALL(Data_Baseline!$C126:$AZ126,COUNTIF(Data_Baseline!$C126:$AZ126,0)+1)/MAX(Data_Baseline!$C126:$AZ126),IF(Data_Baseline!W126=0,SMALL(Data_Baseline!$C126:$AZ126,COUNTIF(Data_Baseline!$C126:$AZ126,0)+1)/MAX(Data_Baseline!$C126:$AZ126),Data_Baseline!W126/MAX(Data_Baseline!$C126:$AZ126))),IF(X$3&lt;=$B$2,SMALL(Data_Baseline!$C126:$AZ126,COUNTIF(Data_Baseline!$C126:$AZ126,0)+1),IF(Data_Baseline!W126=0,SMALL(Data_Baseline!$C126:$AZ126,COUNTIF(Data_Baseline!$C126:$AZ126,0)+1),Data_Baseline!W126)))),"")</f>
        <v>1.3260424967825353E-4</v>
      </c>
      <c r="Y126">
        <f ca="1">IFERROR(IF(Data_Baseline!X126="","",IF($C$3="On",IF(Y$3&lt;=$B$2,SMALL(Data_Baseline!$C126:$AZ126,COUNTIF(Data_Baseline!$C126:$AZ126,0)+1)/MAX(Data_Baseline!$C126:$AZ126),IF(Data_Baseline!X126=0,SMALL(Data_Baseline!$C126:$AZ126,COUNTIF(Data_Baseline!$C126:$AZ126,0)+1)/MAX(Data_Baseline!$C126:$AZ126),Data_Baseline!X126/MAX(Data_Baseline!$C126:$AZ126))),IF(Y$3&lt;=$B$2,SMALL(Data_Baseline!$C126:$AZ126,COUNTIF(Data_Baseline!$C126:$AZ126,0)+1),IF(Data_Baseline!X126=0,SMALL(Data_Baseline!$C126:$AZ126,COUNTIF(Data_Baseline!$C126:$AZ126,0)+1),Data_Baseline!X126)))),"")</f>
        <v>1.3260424967825353E-4</v>
      </c>
      <c r="Z126">
        <f ca="1">IFERROR(IF(Data_Baseline!Y126="","",IF($C$3="On",IF(Z$3&lt;=$B$2,SMALL(Data_Baseline!$C126:$AZ126,COUNTIF(Data_Baseline!$C126:$AZ126,0)+1)/MAX(Data_Baseline!$C126:$AZ126),IF(Data_Baseline!Y126=0,SMALL(Data_Baseline!$C126:$AZ126,COUNTIF(Data_Baseline!$C126:$AZ126,0)+1)/MAX(Data_Baseline!$C126:$AZ126),Data_Baseline!Y126/MAX(Data_Baseline!$C126:$AZ126))),IF(Z$3&lt;=$B$2,SMALL(Data_Baseline!$C126:$AZ126,COUNTIF(Data_Baseline!$C126:$AZ126,0)+1),IF(Data_Baseline!Y126=0,SMALL(Data_Baseline!$C126:$AZ126,COUNTIF(Data_Baseline!$C126:$AZ126,0)+1),Data_Baseline!Y126)))),"")</f>
        <v>1.3260424967825353E-4</v>
      </c>
      <c r="AA126">
        <f ca="1">IFERROR(IF(Data_Baseline!Z126="","",IF($C$3="On",IF(AA$3&lt;=$B$2,SMALL(Data_Baseline!$C126:$AZ126,COUNTIF(Data_Baseline!$C126:$AZ126,0)+1)/MAX(Data_Baseline!$C126:$AZ126),IF(Data_Baseline!Z126=0,SMALL(Data_Baseline!$C126:$AZ126,COUNTIF(Data_Baseline!$C126:$AZ126,0)+1)/MAX(Data_Baseline!$C126:$AZ126),Data_Baseline!Z126/MAX(Data_Baseline!$C126:$AZ126))),IF(AA$3&lt;=$B$2,SMALL(Data_Baseline!$C126:$AZ126,COUNTIF(Data_Baseline!$C126:$AZ126,0)+1),IF(Data_Baseline!Z126=0,SMALL(Data_Baseline!$C126:$AZ126,COUNTIF(Data_Baseline!$C126:$AZ126,0)+1),Data_Baseline!Z126)))),"")</f>
        <v>1.3260424967825353E-4</v>
      </c>
      <c r="AB126">
        <f ca="1">IFERROR(IF(Data_Baseline!AA126="","",IF($C$3="On",IF(AB$3&lt;=$B$2,SMALL(Data_Baseline!$C126:$AZ126,COUNTIF(Data_Baseline!$C126:$AZ126,0)+1)/MAX(Data_Baseline!$C126:$AZ126),IF(Data_Baseline!AA126=0,SMALL(Data_Baseline!$C126:$AZ126,COUNTIF(Data_Baseline!$C126:$AZ126,0)+1)/MAX(Data_Baseline!$C126:$AZ126),Data_Baseline!AA126/MAX(Data_Baseline!$C126:$AZ126))),IF(AB$3&lt;=$B$2,SMALL(Data_Baseline!$C126:$AZ126,COUNTIF(Data_Baseline!$C126:$AZ126,0)+1),IF(Data_Baseline!AA126=0,SMALL(Data_Baseline!$C126:$AZ126,COUNTIF(Data_Baseline!$C126:$AZ126,0)+1),Data_Baseline!AA126)))),"")</f>
        <v>1.5248516782540727E-3</v>
      </c>
      <c r="AC126">
        <f ca="1">IFERROR(IF(Data_Baseline!AB126="","",IF($C$3="On",IF(AC$3&lt;=$B$2,SMALL(Data_Baseline!$C126:$AZ126,COUNTIF(Data_Baseline!$C126:$AZ126,0)+1)/MAX(Data_Baseline!$C126:$AZ126),IF(Data_Baseline!AB126=0,SMALL(Data_Baseline!$C126:$AZ126,COUNTIF(Data_Baseline!$C126:$AZ126,0)+1)/MAX(Data_Baseline!$C126:$AZ126),Data_Baseline!AB126/MAX(Data_Baseline!$C126:$AZ126))),IF(AC$3&lt;=$B$2,SMALL(Data_Baseline!$C126:$AZ126,COUNTIF(Data_Baseline!$C126:$AZ126,0)+1),IF(Data_Baseline!AB126=0,SMALL(Data_Baseline!$C126:$AZ126,COUNTIF(Data_Baseline!$C126:$AZ126,0)+1),Data_Baseline!AB126)))),"")</f>
        <v>4.9200900919207872E-3</v>
      </c>
      <c r="AD126">
        <f ca="1">IFERROR(IF(Data_Baseline!AC126="","",IF($C$3="On",IF(AD$3&lt;=$B$2,SMALL(Data_Baseline!$C126:$AZ126,COUNTIF(Data_Baseline!$C126:$AZ126,0)+1)/MAX(Data_Baseline!$C126:$AZ126),IF(Data_Baseline!AC126=0,SMALL(Data_Baseline!$C126:$AZ126,COUNTIF(Data_Baseline!$C126:$AZ126,0)+1)/MAX(Data_Baseline!$C126:$AZ126),Data_Baseline!AC126/MAX(Data_Baseline!$C126:$AZ126))),IF(AD$3&lt;=$B$2,SMALL(Data_Baseline!$C126:$AZ126,COUNTIF(Data_Baseline!$C126:$AZ126,0)+1),IF(Data_Baseline!AC126=0,SMALL(Data_Baseline!$C126:$AZ126,COUNTIF(Data_Baseline!$C126:$AZ126,0)+1),Data_Baseline!AC126)))),"")</f>
        <v>1.1685798000443273E-2</v>
      </c>
      <c r="AE126">
        <f ca="1">IFERROR(IF(Data_Baseline!AD126="","",IF($C$3="On",IF(AE$3&lt;=$B$2,SMALL(Data_Baseline!$C126:$AZ126,COUNTIF(Data_Baseline!$C126:$AZ126,0)+1)/MAX(Data_Baseline!$C126:$AZ126),IF(Data_Baseline!AD126=0,SMALL(Data_Baseline!$C126:$AZ126,COUNTIF(Data_Baseline!$C126:$AZ126,0)+1)/MAX(Data_Baseline!$C126:$AZ126),Data_Baseline!AD126/MAX(Data_Baseline!$C126:$AZ126))),IF(AE$3&lt;=$B$2,SMALL(Data_Baseline!$C126:$AZ126,COUNTIF(Data_Baseline!$C126:$AZ126,0)+1),IF(Data_Baseline!AD126=0,SMALL(Data_Baseline!$C126:$AZ126,COUNTIF(Data_Baseline!$C126:$AZ126,0)+1),Data_Baseline!AD126)))),"")</f>
        <v>2.4443068775621225E-2</v>
      </c>
      <c r="AF126">
        <f ca="1">IFERROR(IF(Data_Baseline!AE126="","",IF($C$3="On",IF(AF$3&lt;=$B$2,SMALL(Data_Baseline!$C126:$AZ126,COUNTIF(Data_Baseline!$C126:$AZ126,0)+1)/MAX(Data_Baseline!$C126:$AZ126),IF(Data_Baseline!AE126=0,SMALL(Data_Baseline!$C126:$AZ126,COUNTIF(Data_Baseline!$C126:$AZ126,0)+1)/MAX(Data_Baseline!$C126:$AZ126),Data_Baseline!AE126/MAX(Data_Baseline!$C126:$AZ126))),IF(AF$3&lt;=$B$2,SMALL(Data_Baseline!$C126:$AZ126,COUNTIF(Data_Baseline!$C126:$AZ126,0)+1),IF(Data_Baseline!AE126=0,SMALL(Data_Baseline!$C126:$AZ126,COUNTIF(Data_Baseline!$C126:$AZ126,0)+1),Data_Baseline!AE126)))),"")</f>
        <v>4.8828293708558221E-2</v>
      </c>
      <c r="AG126">
        <f ca="1">IFERROR(IF(Data_Baseline!AF126="","",IF($C$3="On",IF(AG$3&lt;=$B$2,SMALL(Data_Baseline!$C126:$AZ126,COUNTIF(Data_Baseline!$C126:$AZ126,0)+1)/MAX(Data_Baseline!$C126:$AZ126),IF(Data_Baseline!AF126=0,SMALL(Data_Baseline!$C126:$AZ126,COUNTIF(Data_Baseline!$C126:$AZ126,0)+1)/MAX(Data_Baseline!$C126:$AZ126),Data_Baseline!AF126/MAX(Data_Baseline!$C126:$AZ126))),IF(AG$3&lt;=$B$2,SMALL(Data_Baseline!$C126:$AZ126,COUNTIF(Data_Baseline!$C126:$AZ126,0)+1),IF(Data_Baseline!AF126=0,SMALL(Data_Baseline!$C126:$AZ126,COUNTIF(Data_Baseline!$C126:$AZ126,0)+1),Data_Baseline!AF126)))),"")</f>
        <v>9.3829455788436544E-2</v>
      </c>
      <c r="AH126">
        <f ca="1">IFERROR(IF(Data_Baseline!AG126="","",IF($C$3="On",IF(AH$3&lt;=$B$2,SMALL(Data_Baseline!$C126:$AZ126,COUNTIF(Data_Baseline!$C126:$AZ126,0)+1)/MAX(Data_Baseline!$C126:$AZ126),IF(Data_Baseline!AG126=0,SMALL(Data_Baseline!$C126:$AZ126,COUNTIF(Data_Baseline!$C126:$AZ126,0)+1)/MAX(Data_Baseline!$C126:$AZ126),Data_Baseline!AG126/MAX(Data_Baseline!$C126:$AZ126))),IF(AH$3&lt;=$B$2,SMALL(Data_Baseline!$C126:$AZ126,COUNTIF(Data_Baseline!$C126:$AZ126,0)+1),IF(Data_Baseline!AG126=0,SMALL(Data_Baseline!$C126:$AZ126,COUNTIF(Data_Baseline!$C126:$AZ126,0)+1),Data_Baseline!AG126)))),"")</f>
        <v>0.17236720589005899</v>
      </c>
      <c r="AI126">
        <f ca="1">IFERROR(IF(Data_Baseline!AH126="","",IF($C$3="On",IF(AI$3&lt;=$B$2,SMALL(Data_Baseline!$C126:$AZ126,COUNTIF(Data_Baseline!$C126:$AZ126,0)+1)/MAX(Data_Baseline!$C126:$AZ126),IF(Data_Baseline!AH126=0,SMALL(Data_Baseline!$C126:$AZ126,COUNTIF(Data_Baseline!$C126:$AZ126,0)+1)/MAX(Data_Baseline!$C126:$AZ126),Data_Baseline!AH126/MAX(Data_Baseline!$C126:$AZ126))),IF(AI$3&lt;=$B$2,SMALL(Data_Baseline!$C126:$AZ126,COUNTIF(Data_Baseline!$C126:$AZ126,0)+1),IF(Data_Baseline!AH126=0,SMALL(Data_Baseline!$C126:$AZ126,COUNTIF(Data_Baseline!$C126:$AZ126,0)+1),Data_Baseline!AH126)))),"")</f>
        <v>0.29397067675759775</v>
      </c>
      <c r="AJ126">
        <f ca="1">IFERROR(IF(Data_Baseline!AI126="","",IF($C$3="On",IF(AJ$3&lt;=$B$2,SMALL(Data_Baseline!$C126:$AZ126,COUNTIF(Data_Baseline!$C126:$AZ126,0)+1)/MAX(Data_Baseline!$C126:$AZ126),IF(Data_Baseline!AI126=0,SMALL(Data_Baseline!$C126:$AZ126,COUNTIF(Data_Baseline!$C126:$AZ126,0)+1)/MAX(Data_Baseline!$C126:$AZ126),Data_Baseline!AI126/MAX(Data_Baseline!$C126:$AZ126))),IF(AJ$3&lt;=$B$2,SMALL(Data_Baseline!$C126:$AZ126,COUNTIF(Data_Baseline!$C126:$AZ126,0)+1),IF(Data_Baseline!AI126=0,SMALL(Data_Baseline!$C126:$AZ126,COUNTIF(Data_Baseline!$C126:$AZ126,0)+1),Data_Baseline!AI126)))),"")</f>
        <v>0.44993068362732974</v>
      </c>
      <c r="AK126">
        <f ca="1">IFERROR(IF(Data_Baseline!AJ126="","",IF($C$3="On",IF(AK$3&lt;=$B$2,SMALL(Data_Baseline!$C126:$AZ126,COUNTIF(Data_Baseline!$C126:$AZ126,0)+1)/MAX(Data_Baseline!$C126:$AZ126),IF(Data_Baseline!AJ126=0,SMALL(Data_Baseline!$C126:$AZ126,COUNTIF(Data_Baseline!$C126:$AZ126,0)+1)/MAX(Data_Baseline!$C126:$AZ126),Data_Baseline!AJ126/MAX(Data_Baseline!$C126:$AZ126))),IF(AK$3&lt;=$B$2,SMALL(Data_Baseline!$C126:$AZ126,COUNTIF(Data_Baseline!$C126:$AZ126,0)+1),IF(Data_Baseline!AJ126=0,SMALL(Data_Baseline!$C126:$AZ126,COUNTIF(Data_Baseline!$C126:$AZ126,0)+1),Data_Baseline!AJ126)))),"")</f>
        <v>0.61426478803886309</v>
      </c>
      <c r="AL126">
        <f ca="1">IFERROR(IF(Data_Baseline!AK126="","",IF($C$3="On",IF(AL$3&lt;=$B$2,SMALL(Data_Baseline!$C126:$AZ126,COUNTIF(Data_Baseline!$C126:$AZ126,0)+1)/MAX(Data_Baseline!$C126:$AZ126),IF(Data_Baseline!AK126=0,SMALL(Data_Baseline!$C126:$AZ126,COUNTIF(Data_Baseline!$C126:$AZ126,0)+1)/MAX(Data_Baseline!$C126:$AZ126),Data_Baseline!AK126/MAX(Data_Baseline!$C126:$AZ126))),IF(AL$3&lt;=$B$2,SMALL(Data_Baseline!$C126:$AZ126,COUNTIF(Data_Baseline!$C126:$AZ126,0)+1),IF(Data_Baseline!AK126=0,SMALL(Data_Baseline!$C126:$AZ126,COUNTIF(Data_Baseline!$C126:$AZ126,0)+1),Data_Baseline!AK126)))),"")</f>
        <v>0.75623897563615072</v>
      </c>
      <c r="AM126">
        <f ca="1">IFERROR(IF(Data_Baseline!AL126="","",IF($C$3="On",IF(AM$3&lt;=$B$2,SMALL(Data_Baseline!$C126:$AZ126,COUNTIF(Data_Baseline!$C126:$AZ126,0)+1)/MAX(Data_Baseline!$C126:$AZ126),IF(Data_Baseline!AL126=0,SMALL(Data_Baseline!$C126:$AZ126,COUNTIF(Data_Baseline!$C126:$AZ126,0)+1)/MAX(Data_Baseline!$C126:$AZ126),Data_Baseline!AL126/MAX(Data_Baseline!$C126:$AZ126))),IF(AM$3&lt;=$B$2,SMALL(Data_Baseline!$C126:$AZ126,COUNTIF(Data_Baseline!$C126:$AZ126,0)+1),IF(Data_Baseline!AL126=0,SMALL(Data_Baseline!$C126:$AZ126,COUNTIF(Data_Baseline!$C126:$AZ126,0)+1),Data_Baseline!AL126)))),"")</f>
        <v>0.86093178096005296</v>
      </c>
      <c r="AN126">
        <f ca="1">IFERROR(IF(Data_Baseline!AM126="","",IF($C$3="On",IF(AN$3&lt;=$B$2,SMALL(Data_Baseline!$C126:$AZ126,COUNTIF(Data_Baseline!$C126:$AZ126,0)+1)/MAX(Data_Baseline!$C126:$AZ126),IF(Data_Baseline!AM126=0,SMALL(Data_Baseline!$C126:$AZ126,COUNTIF(Data_Baseline!$C126:$AZ126,0)+1)/MAX(Data_Baseline!$C126:$AZ126),Data_Baseline!AM126/MAX(Data_Baseline!$C126:$AZ126))),IF(AN$3&lt;=$B$2,SMALL(Data_Baseline!$C126:$AZ126,COUNTIF(Data_Baseline!$C126:$AZ126,0)+1),IF(Data_Baseline!AM126=0,SMALL(Data_Baseline!$C126:$AZ126,COUNTIF(Data_Baseline!$C126:$AZ126,0)+1),Data_Baseline!AM126)))),"")</f>
        <v>0.92853439598369458</v>
      </c>
      <c r="AO126">
        <f ca="1">IFERROR(IF(Data_Baseline!AN126="","",IF($C$3="On",IF(AO$3&lt;=$B$2,SMALL(Data_Baseline!$C126:$AZ126,COUNTIF(Data_Baseline!$C126:$AZ126,0)+1)/MAX(Data_Baseline!$C126:$AZ126),IF(Data_Baseline!AN126=0,SMALL(Data_Baseline!$C126:$AZ126,COUNTIF(Data_Baseline!$C126:$AZ126,0)+1)/MAX(Data_Baseline!$C126:$AZ126),Data_Baseline!AN126/MAX(Data_Baseline!$C126:$AZ126))),IF(AO$3&lt;=$B$2,SMALL(Data_Baseline!$C126:$AZ126,COUNTIF(Data_Baseline!$C126:$AZ126,0)+1),IF(Data_Baseline!AN126=0,SMALL(Data_Baseline!$C126:$AZ126,COUNTIF(Data_Baseline!$C126:$AZ126,0)+1),Data_Baseline!AN126)))),"")</f>
        <v>0.96832912460298481</v>
      </c>
      <c r="AP126">
        <f ca="1">IFERROR(IF(Data_Baseline!AO126="","",IF($C$3="On",IF(AP$3&lt;=$B$2,SMALL(Data_Baseline!$C126:$AZ126,COUNTIF(Data_Baseline!$C126:$AZ126,0)+1)/MAX(Data_Baseline!$C126:$AZ126),IF(Data_Baseline!AO126=0,SMALL(Data_Baseline!$C126:$AZ126,COUNTIF(Data_Baseline!$C126:$AZ126,0)+1)/MAX(Data_Baseline!$C126:$AZ126),Data_Baseline!AO126/MAX(Data_Baseline!$C126:$AZ126))),IF(AP$3&lt;=$B$2,SMALL(Data_Baseline!$C126:$AZ126,COUNTIF(Data_Baseline!$C126:$AZ126,0)+1),IF(Data_Baseline!AO126=0,SMALL(Data_Baseline!$C126:$AZ126,COUNTIF(Data_Baseline!$C126:$AZ126,0)+1),Data_Baseline!AO126)))),"")</f>
        <v>0.99118277752511597</v>
      </c>
      <c r="AQ126">
        <f ca="1">IFERROR(IF(Data_Baseline!AP126="","",IF($C$3="On",IF(AQ$3&lt;=$B$2,SMALL(Data_Baseline!$C126:$AZ126,COUNTIF(Data_Baseline!$C126:$AZ126,0)+1)/MAX(Data_Baseline!$C126:$AZ126),IF(Data_Baseline!AP126=0,SMALL(Data_Baseline!$C126:$AZ126,COUNTIF(Data_Baseline!$C126:$AZ126,0)+1)/MAX(Data_Baseline!$C126:$AZ126),Data_Baseline!AP126/MAX(Data_Baseline!$C126:$AZ126))),IF(AQ$3&lt;=$B$2,SMALL(Data_Baseline!$C126:$AZ126,COUNTIF(Data_Baseline!$C126:$AZ126,0)+1),IF(Data_Baseline!AP126=0,SMALL(Data_Baseline!$C126:$AZ126,COUNTIF(Data_Baseline!$C126:$AZ126,0)+1),Data_Baseline!AP126)))),"")</f>
        <v>1</v>
      </c>
      <c r="AR126" t="str">
        <f>IFERROR(IF(Data_Baseline!AQ126="","",IF($C$3="On",IF(AR$3&lt;=$B$2,SMALL(Data_Baseline!$C126:$AZ126,COUNTIF(Data_Baseline!$C126:$AZ126,0)+1)/MAX(Data_Baseline!$C126:$AZ126),IF(Data_Baseline!AQ126=0,SMALL(Data_Baseline!$C126:$AZ126,COUNTIF(Data_Baseline!$C126:$AZ126,0)+1)/MAX(Data_Baseline!$C126:$AZ126),Data_Baseline!AQ126/MAX(Data_Baseline!$C126:$AZ126))),IF(AR$3&lt;=$B$2,SMALL(Data_Baseline!$C126:$AZ126,COUNTIF(Data_Baseline!$C126:$AZ126,0)+1),IF(Data_Baseline!AQ126=0,SMALL(Data_Baseline!$C126:$AZ126,COUNTIF(Data_Baseline!$C126:$AZ126,0)+1),Data_Baseline!AQ126)))),"")</f>
        <v/>
      </c>
      <c r="AS126" t="str">
        <f>IFERROR(IF(Data_Baseline!AR126="","",IF($C$3="On",IF(AS$3&lt;=$B$2,SMALL(Data_Baseline!$C126:$AZ126,COUNTIF(Data_Baseline!$C126:$AZ126,0)+1)/MAX(Data_Baseline!$C126:$AZ126),IF(Data_Baseline!AR126=0,SMALL(Data_Baseline!$C126:$AZ126,COUNTIF(Data_Baseline!$C126:$AZ126,0)+1)/MAX(Data_Baseline!$C126:$AZ126),Data_Baseline!AR126/MAX(Data_Baseline!$C126:$AZ126))),IF(AS$3&lt;=$B$2,SMALL(Data_Baseline!$C126:$AZ126,COUNTIF(Data_Baseline!$C126:$AZ126,0)+1),IF(Data_Baseline!AR126=0,SMALL(Data_Baseline!$C126:$AZ126,COUNTIF(Data_Baseline!$C126:$AZ126,0)+1),Data_Baseline!AR126)))),"")</f>
        <v/>
      </c>
      <c r="AT126" t="str">
        <f>IFERROR(IF(Data_Baseline!AS126="","",IF($C$3="On",IF(AT$3&lt;=$B$2,SMALL(Data_Baseline!$C126:$AZ126,COUNTIF(Data_Baseline!$C126:$AZ126,0)+1)/MAX(Data_Baseline!$C126:$AZ126),IF(Data_Baseline!AS126=0,SMALL(Data_Baseline!$C126:$AZ126,COUNTIF(Data_Baseline!$C126:$AZ126,0)+1)/MAX(Data_Baseline!$C126:$AZ126),Data_Baseline!AS126/MAX(Data_Baseline!$C126:$AZ126))),IF(AT$3&lt;=$B$2,SMALL(Data_Baseline!$C126:$AZ126,COUNTIF(Data_Baseline!$C126:$AZ126,0)+1),IF(Data_Baseline!AS126=0,SMALL(Data_Baseline!$C126:$AZ126,COUNTIF(Data_Baseline!$C126:$AZ126,0)+1),Data_Baseline!AS126)))),"")</f>
        <v/>
      </c>
      <c r="AU126" t="str">
        <f>IFERROR(IF(Data_Baseline!AT126="","",IF($C$3="On",IF(AU$3&lt;=$B$2,SMALL(Data_Baseline!$C126:$AZ126,COUNTIF(Data_Baseline!$C126:$AZ126,0)+1)/MAX(Data_Baseline!$C126:$AZ126),IF(Data_Baseline!AT126=0,SMALL(Data_Baseline!$C126:$AZ126,COUNTIF(Data_Baseline!$C126:$AZ126,0)+1)/MAX(Data_Baseline!$C126:$AZ126),Data_Baseline!AT126/MAX(Data_Baseline!$C126:$AZ126))),IF(AU$3&lt;=$B$2,SMALL(Data_Baseline!$C126:$AZ126,COUNTIF(Data_Baseline!$C126:$AZ126,0)+1),IF(Data_Baseline!AT126=0,SMALL(Data_Baseline!$C126:$AZ126,COUNTIF(Data_Baseline!$C126:$AZ126,0)+1),Data_Baseline!AT126)))),"")</f>
        <v/>
      </c>
      <c r="AV126" t="str">
        <f>IFERROR(IF(Data_Baseline!AU126="","",IF($C$3="On",IF(AV$3&lt;=$B$2,SMALL(Data_Baseline!$C126:$AZ126,COUNTIF(Data_Baseline!$C126:$AZ126,0)+1)/MAX(Data_Baseline!$C126:$AZ126),IF(Data_Baseline!AU126=0,SMALL(Data_Baseline!$C126:$AZ126,COUNTIF(Data_Baseline!$C126:$AZ126,0)+1)/MAX(Data_Baseline!$C126:$AZ126),Data_Baseline!AU126/MAX(Data_Baseline!$C126:$AZ126))),IF(AV$3&lt;=$B$2,SMALL(Data_Baseline!$C126:$AZ126,COUNTIF(Data_Baseline!$C126:$AZ126,0)+1),IF(Data_Baseline!AU126=0,SMALL(Data_Baseline!$C126:$AZ126,COUNTIF(Data_Baseline!$C126:$AZ126,0)+1),Data_Baseline!AU126)))),"")</f>
        <v/>
      </c>
      <c r="AW126" t="str">
        <f>IFERROR(IF(Data_Baseline!AV126="","",IF($C$3="On",IF(AW$3&lt;=$B$2,SMALL(Data_Baseline!$C126:$AZ126,COUNTIF(Data_Baseline!$C126:$AZ126,0)+1)/MAX(Data_Baseline!$C126:$AZ126),IF(Data_Baseline!AV126=0,SMALL(Data_Baseline!$C126:$AZ126,COUNTIF(Data_Baseline!$C126:$AZ126,0)+1)/MAX(Data_Baseline!$C126:$AZ126),Data_Baseline!AV126/MAX(Data_Baseline!$C126:$AZ126))),IF(AW$3&lt;=$B$2,SMALL(Data_Baseline!$C126:$AZ126,COUNTIF(Data_Baseline!$C126:$AZ126,0)+1),IF(Data_Baseline!AV126=0,SMALL(Data_Baseline!$C126:$AZ126,COUNTIF(Data_Baseline!$C126:$AZ126,0)+1),Data_Baseline!AV126)))),"")</f>
        <v/>
      </c>
      <c r="AX126" t="str">
        <f>IFERROR(IF(Data_Baseline!AW126="","",IF($C$3="On",IF(AX$3&lt;=$B$2,SMALL(Data_Baseline!$C126:$AZ126,COUNTIF(Data_Baseline!$C126:$AZ126,0)+1)/MAX(Data_Baseline!$C126:$AZ126),IF(Data_Baseline!AW126=0,SMALL(Data_Baseline!$C126:$AZ126,COUNTIF(Data_Baseline!$C126:$AZ126,0)+1)/MAX(Data_Baseline!$C126:$AZ126),Data_Baseline!AW126/MAX(Data_Baseline!$C126:$AZ126))),IF(AX$3&lt;=$B$2,SMALL(Data_Baseline!$C126:$AZ126,COUNTIF(Data_Baseline!$C126:$AZ126,0)+1),IF(Data_Baseline!AW126=0,SMALL(Data_Baseline!$C126:$AZ126,COUNTIF(Data_Baseline!$C126:$AZ126,0)+1),Data_Baseline!AW126)))),"")</f>
        <v/>
      </c>
      <c r="AY126" t="str">
        <f>IFERROR(IF(Data_Baseline!AX126="","",IF($C$3="On",IF(AY$3&lt;=$B$2,SMALL(Data_Baseline!$C126:$AZ126,COUNTIF(Data_Baseline!$C126:$AZ126,0)+1)/MAX(Data_Baseline!$C126:$AZ126),IF(Data_Baseline!AX126=0,SMALL(Data_Baseline!$C126:$AZ126,COUNTIF(Data_Baseline!$C126:$AZ126,0)+1)/MAX(Data_Baseline!$C126:$AZ126),Data_Baseline!AX126/MAX(Data_Baseline!$C126:$AZ126))),IF(AY$3&lt;=$B$2,SMALL(Data_Baseline!$C126:$AZ126,COUNTIF(Data_Baseline!$C126:$AZ126,0)+1),IF(Data_Baseline!AX126=0,SMALL(Data_Baseline!$C126:$AZ126,COUNTIF(Data_Baseline!$C126:$AZ126,0)+1),Data_Baseline!AX126)))),"")</f>
        <v/>
      </c>
      <c r="AZ126" t="str">
        <f>IFERROR(IF(Data_Baseline!AY126="","",IF($C$3="On",IF(AZ$3&lt;=$B$2,SMALL(Data_Baseline!$C126:$AZ126,COUNTIF(Data_Baseline!$C126:$AZ126,0)+1)/MAX(Data_Baseline!$C126:$AZ126),IF(Data_Baseline!AY126=0,SMALL(Data_Baseline!$C126:$AZ126,COUNTIF(Data_Baseline!$C126:$AZ126,0)+1)/MAX(Data_Baseline!$C126:$AZ126),Data_Baseline!AY126/MAX(Data_Baseline!$C126:$AZ126))),IF(AZ$3&lt;=$B$2,SMALL(Data_Baseline!$C126:$AZ126,COUNTIF(Data_Baseline!$C126:$AZ126,0)+1),IF(Data_Baseline!AY126=0,SMALL(Data_Baseline!$C126:$AZ126,COUNTIF(Data_Baseline!$C126:$AZ126,0)+1),Data_Baseline!AY126)))),"")</f>
        <v/>
      </c>
      <c r="BA126" t="str">
        <f>IFERROR(IF(Data_Baseline!AZ126="","",IF($C$3="On",IF(BA$3&lt;=$B$2,SMALL(Data_Baseline!$C126:$AZ126,COUNTIF(Data_Baseline!$C126:$AZ126,0)+1)/MAX(Data_Baseline!$C126:$AZ126),IF(Data_Baseline!AZ126=0,SMALL(Data_Baseline!$C126:$AZ126,COUNTIF(Data_Baseline!$C126:$AZ126,0)+1)/MAX(Data_Baseline!$C126:$AZ126),Data_Baseline!AZ126/MAX(Data_Baseline!$C126:$AZ126))),IF(BA$3&lt;=$B$2,SMALL(Data_Baseline!$C126:$AZ126,COUNTIF(Data_Baseline!$C126:$AZ126,0)+1),IF(Data_Baseline!AZ126=0,SMALL(Data_Baseline!$C126:$AZ126,COUNTIF(Data_Baseline!$C126:$AZ126,0)+1),Data_Baseline!AZ126)))),"")</f>
        <v/>
      </c>
      <c r="BB126" s="79">
        <f ca="1">IF(Data_Initial!BA126="",1,0)</f>
        <v>1</v>
      </c>
      <c r="BC126" t="str">
        <f t="shared" ca="1" si="4"/>
        <v>3B_pspA</v>
      </c>
      <c r="BD126" s="79" t="str">
        <f t="shared" ca="1" si="7"/>
        <v>3B</v>
      </c>
      <c r="BE126" s="79" t="str">
        <f ca="1">Data_Initial!BC126</f>
        <v>pspA</v>
      </c>
      <c r="BF126" s="79" t="str">
        <f ca="1">Data_Initial!BB126</f>
        <v>3_1</v>
      </c>
      <c r="BG126">
        <f ca="1">IFERROR((INDIRECT("Plate"&amp;Data!A126&amp;"_C!"&amp;CHAR(RIGHT(Data!B126,LEN(Data!B126)-1)+65)&amp;CODE(LEFT(Data!B126,1))-58)),"")</f>
        <v>0</v>
      </c>
      <c r="BH126" t="str">
        <f ca="1">Data_Initial!BA126</f>
        <v/>
      </c>
      <c r="BI126">
        <f t="shared" ca="1" si="6"/>
        <v>1.3260424967825353E-4</v>
      </c>
      <c r="BJ126" s="79" t="str">
        <f ca="1">IF(BH126="N",1+MAX($BJ$3:BJ125),"")</f>
        <v/>
      </c>
    </row>
    <row r="127" spans="1:62" x14ac:dyDescent="0.25">
      <c r="A127" s="79">
        <f ca="1">IF(BH127="N","N"&amp;BJ127,IF(BB127=0,"",MAX($A$3:A126)+1))</f>
        <v>117</v>
      </c>
      <c r="B127" s="79" t="str">
        <f ca="1">Data_Initial!A127&amp;C127</f>
        <v>2D7</v>
      </c>
      <c r="C127" s="79" t="str">
        <f ca="1">Data_Initial!B127</f>
        <v>D7</v>
      </c>
      <c r="D127">
        <f ca="1">IFERROR(IF(Data_Baseline!C127="","",IF($C$3="On",IF(D$3&lt;=$B$2,SMALL(Data_Baseline!$C127:$AZ127,COUNTIF(Data_Baseline!$C127:$AZ127,0)+1)/MAX(Data_Baseline!$C127:$AZ127),IF(Data_Baseline!C127=0,SMALL(Data_Baseline!$C127:$AZ127,COUNTIF(Data_Baseline!$C127:$AZ127,0)+1)/MAX(Data_Baseline!$C127:$AZ127),Data_Baseline!C127/MAX(Data_Baseline!$C127:$AZ127))),IF(D$3&lt;=$B$2,SMALL(Data_Baseline!$C127:$AZ127,COUNTIF(Data_Baseline!$C127:$AZ127,0)+1),IF(Data_Baseline!C127=0,SMALL(Data_Baseline!$C127:$AZ127,COUNTIF(Data_Baseline!$C127:$AZ127,0)+1),Data_Baseline!C127)))),"")</f>
        <v>4.2663293547253028E-5</v>
      </c>
      <c r="E127">
        <f ca="1">IFERROR(IF(Data_Baseline!D127="","",IF($C$3="On",IF(E$3&lt;=$B$2,SMALL(Data_Baseline!$C127:$AZ127,COUNTIF(Data_Baseline!$C127:$AZ127,0)+1)/MAX(Data_Baseline!$C127:$AZ127),IF(Data_Baseline!D127=0,SMALL(Data_Baseline!$C127:$AZ127,COUNTIF(Data_Baseline!$C127:$AZ127,0)+1)/MAX(Data_Baseline!$C127:$AZ127),Data_Baseline!D127/MAX(Data_Baseline!$C127:$AZ127))),IF(E$3&lt;=$B$2,SMALL(Data_Baseline!$C127:$AZ127,COUNTIF(Data_Baseline!$C127:$AZ127,0)+1),IF(Data_Baseline!D127=0,SMALL(Data_Baseline!$C127:$AZ127,COUNTIF(Data_Baseline!$C127:$AZ127,0)+1),Data_Baseline!D127)))),"")</f>
        <v>4.2663293547253028E-5</v>
      </c>
      <c r="F127">
        <f ca="1">IFERROR(IF(Data_Baseline!E127="","",IF($C$3="On",IF(F$3&lt;=$B$2,SMALL(Data_Baseline!$C127:$AZ127,COUNTIF(Data_Baseline!$C127:$AZ127,0)+1)/MAX(Data_Baseline!$C127:$AZ127),IF(Data_Baseline!E127=0,SMALL(Data_Baseline!$C127:$AZ127,COUNTIF(Data_Baseline!$C127:$AZ127,0)+1)/MAX(Data_Baseline!$C127:$AZ127),Data_Baseline!E127/MAX(Data_Baseline!$C127:$AZ127))),IF(F$3&lt;=$B$2,SMALL(Data_Baseline!$C127:$AZ127,COUNTIF(Data_Baseline!$C127:$AZ127,0)+1),IF(Data_Baseline!E127=0,SMALL(Data_Baseline!$C127:$AZ127,COUNTIF(Data_Baseline!$C127:$AZ127,0)+1),Data_Baseline!E127)))),"")</f>
        <v>4.2663293547253028E-5</v>
      </c>
      <c r="G127">
        <f ca="1">IFERROR(IF(Data_Baseline!F127="","",IF($C$3="On",IF(G$3&lt;=$B$2,SMALL(Data_Baseline!$C127:$AZ127,COUNTIF(Data_Baseline!$C127:$AZ127,0)+1)/MAX(Data_Baseline!$C127:$AZ127),IF(Data_Baseline!F127=0,SMALL(Data_Baseline!$C127:$AZ127,COUNTIF(Data_Baseline!$C127:$AZ127,0)+1)/MAX(Data_Baseline!$C127:$AZ127),Data_Baseline!F127/MAX(Data_Baseline!$C127:$AZ127))),IF(G$3&lt;=$B$2,SMALL(Data_Baseline!$C127:$AZ127,COUNTIF(Data_Baseline!$C127:$AZ127,0)+1),IF(Data_Baseline!F127=0,SMALL(Data_Baseline!$C127:$AZ127,COUNTIF(Data_Baseline!$C127:$AZ127,0)+1),Data_Baseline!F127)))),"")</f>
        <v>4.2663293547253028E-5</v>
      </c>
      <c r="H127">
        <f ca="1">IFERROR(IF(Data_Baseline!G127="","",IF($C$3="On",IF(H$3&lt;=$B$2,SMALL(Data_Baseline!$C127:$AZ127,COUNTIF(Data_Baseline!$C127:$AZ127,0)+1)/MAX(Data_Baseline!$C127:$AZ127),IF(Data_Baseline!G127=0,SMALL(Data_Baseline!$C127:$AZ127,COUNTIF(Data_Baseline!$C127:$AZ127,0)+1)/MAX(Data_Baseline!$C127:$AZ127),Data_Baseline!G127/MAX(Data_Baseline!$C127:$AZ127))),IF(H$3&lt;=$B$2,SMALL(Data_Baseline!$C127:$AZ127,COUNTIF(Data_Baseline!$C127:$AZ127,0)+1),IF(Data_Baseline!G127=0,SMALL(Data_Baseline!$C127:$AZ127,COUNTIF(Data_Baseline!$C127:$AZ127,0)+1),Data_Baseline!G127)))),"")</f>
        <v>4.2663293547253028E-5</v>
      </c>
      <c r="I127">
        <f ca="1">IFERROR(IF(Data_Baseline!H127="","",IF($C$3="On",IF(I$3&lt;=$B$2,SMALL(Data_Baseline!$C127:$AZ127,COUNTIF(Data_Baseline!$C127:$AZ127,0)+1)/MAX(Data_Baseline!$C127:$AZ127),IF(Data_Baseline!H127=0,SMALL(Data_Baseline!$C127:$AZ127,COUNTIF(Data_Baseline!$C127:$AZ127,0)+1)/MAX(Data_Baseline!$C127:$AZ127),Data_Baseline!H127/MAX(Data_Baseline!$C127:$AZ127))),IF(I$3&lt;=$B$2,SMALL(Data_Baseline!$C127:$AZ127,COUNTIF(Data_Baseline!$C127:$AZ127,0)+1),IF(Data_Baseline!H127=0,SMALL(Data_Baseline!$C127:$AZ127,COUNTIF(Data_Baseline!$C127:$AZ127,0)+1),Data_Baseline!H127)))),"")</f>
        <v>4.2663293547253028E-5</v>
      </c>
      <c r="J127">
        <f ca="1">IFERROR(IF(Data_Baseline!I127="","",IF($C$3="On",IF(J$3&lt;=$B$2,SMALL(Data_Baseline!$C127:$AZ127,COUNTIF(Data_Baseline!$C127:$AZ127,0)+1)/MAX(Data_Baseline!$C127:$AZ127),IF(Data_Baseline!I127=0,SMALL(Data_Baseline!$C127:$AZ127,COUNTIF(Data_Baseline!$C127:$AZ127,0)+1)/MAX(Data_Baseline!$C127:$AZ127),Data_Baseline!I127/MAX(Data_Baseline!$C127:$AZ127))),IF(J$3&lt;=$B$2,SMALL(Data_Baseline!$C127:$AZ127,COUNTIF(Data_Baseline!$C127:$AZ127,0)+1),IF(Data_Baseline!I127=0,SMALL(Data_Baseline!$C127:$AZ127,COUNTIF(Data_Baseline!$C127:$AZ127,0)+1),Data_Baseline!I127)))),"")</f>
        <v>4.2663293547253028E-5</v>
      </c>
      <c r="K127">
        <f ca="1">IFERROR(IF(Data_Baseline!J127="","",IF($C$3="On",IF(K$3&lt;=$B$2,SMALL(Data_Baseline!$C127:$AZ127,COUNTIF(Data_Baseline!$C127:$AZ127,0)+1)/MAX(Data_Baseline!$C127:$AZ127),IF(Data_Baseline!J127=0,SMALL(Data_Baseline!$C127:$AZ127,COUNTIF(Data_Baseline!$C127:$AZ127,0)+1)/MAX(Data_Baseline!$C127:$AZ127),Data_Baseline!J127/MAX(Data_Baseline!$C127:$AZ127))),IF(K$3&lt;=$B$2,SMALL(Data_Baseline!$C127:$AZ127,COUNTIF(Data_Baseline!$C127:$AZ127,0)+1),IF(Data_Baseline!J127=0,SMALL(Data_Baseline!$C127:$AZ127,COUNTIF(Data_Baseline!$C127:$AZ127,0)+1),Data_Baseline!J127)))),"")</f>
        <v>4.2663293547253028E-5</v>
      </c>
      <c r="L127">
        <f ca="1">IFERROR(IF(Data_Baseline!K127="","",IF($C$3="On",IF(L$3&lt;=$B$2,SMALL(Data_Baseline!$C127:$AZ127,COUNTIF(Data_Baseline!$C127:$AZ127,0)+1)/MAX(Data_Baseline!$C127:$AZ127),IF(Data_Baseline!K127=0,SMALL(Data_Baseline!$C127:$AZ127,COUNTIF(Data_Baseline!$C127:$AZ127,0)+1)/MAX(Data_Baseline!$C127:$AZ127),Data_Baseline!K127/MAX(Data_Baseline!$C127:$AZ127))),IF(L$3&lt;=$B$2,SMALL(Data_Baseline!$C127:$AZ127,COUNTIF(Data_Baseline!$C127:$AZ127,0)+1),IF(Data_Baseline!K127=0,SMALL(Data_Baseline!$C127:$AZ127,COUNTIF(Data_Baseline!$C127:$AZ127,0)+1),Data_Baseline!K127)))),"")</f>
        <v>4.2663293547253028E-5</v>
      </c>
      <c r="M127">
        <f ca="1">IFERROR(IF(Data_Baseline!L127="","",IF($C$3="On",IF(M$3&lt;=$B$2,SMALL(Data_Baseline!$C127:$AZ127,COUNTIF(Data_Baseline!$C127:$AZ127,0)+1)/MAX(Data_Baseline!$C127:$AZ127),IF(Data_Baseline!L127=0,SMALL(Data_Baseline!$C127:$AZ127,COUNTIF(Data_Baseline!$C127:$AZ127,0)+1)/MAX(Data_Baseline!$C127:$AZ127),Data_Baseline!L127/MAX(Data_Baseline!$C127:$AZ127))),IF(M$3&lt;=$B$2,SMALL(Data_Baseline!$C127:$AZ127,COUNTIF(Data_Baseline!$C127:$AZ127,0)+1),IF(Data_Baseline!L127=0,SMALL(Data_Baseline!$C127:$AZ127,COUNTIF(Data_Baseline!$C127:$AZ127,0)+1),Data_Baseline!L127)))),"")</f>
        <v>4.2663293547253028E-5</v>
      </c>
      <c r="N127">
        <f ca="1">IFERROR(IF(Data_Baseline!M127="","",IF($C$3="On",IF(N$3&lt;=$B$2,SMALL(Data_Baseline!$C127:$AZ127,COUNTIF(Data_Baseline!$C127:$AZ127,0)+1)/MAX(Data_Baseline!$C127:$AZ127),IF(Data_Baseline!M127=0,SMALL(Data_Baseline!$C127:$AZ127,COUNTIF(Data_Baseline!$C127:$AZ127,0)+1)/MAX(Data_Baseline!$C127:$AZ127),Data_Baseline!M127/MAX(Data_Baseline!$C127:$AZ127))),IF(N$3&lt;=$B$2,SMALL(Data_Baseline!$C127:$AZ127,COUNTIF(Data_Baseline!$C127:$AZ127,0)+1),IF(Data_Baseline!M127=0,SMALL(Data_Baseline!$C127:$AZ127,COUNTIF(Data_Baseline!$C127:$AZ127,0)+1),Data_Baseline!M127)))),"")</f>
        <v>4.2663293547253028E-5</v>
      </c>
      <c r="O127">
        <f ca="1">IFERROR(IF(Data_Baseline!N127="","",IF($C$3="On",IF(O$3&lt;=$B$2,SMALL(Data_Baseline!$C127:$AZ127,COUNTIF(Data_Baseline!$C127:$AZ127,0)+1)/MAX(Data_Baseline!$C127:$AZ127),IF(Data_Baseline!N127=0,SMALL(Data_Baseline!$C127:$AZ127,COUNTIF(Data_Baseline!$C127:$AZ127,0)+1)/MAX(Data_Baseline!$C127:$AZ127),Data_Baseline!N127/MAX(Data_Baseline!$C127:$AZ127))),IF(O$3&lt;=$B$2,SMALL(Data_Baseline!$C127:$AZ127,COUNTIF(Data_Baseline!$C127:$AZ127,0)+1),IF(Data_Baseline!N127=0,SMALL(Data_Baseline!$C127:$AZ127,COUNTIF(Data_Baseline!$C127:$AZ127,0)+1),Data_Baseline!N127)))),"")</f>
        <v>4.2663293547253028E-5</v>
      </c>
      <c r="P127">
        <f ca="1">IFERROR(IF(Data_Baseline!O127="","",IF($C$3="On",IF(P$3&lt;=$B$2,SMALL(Data_Baseline!$C127:$AZ127,COUNTIF(Data_Baseline!$C127:$AZ127,0)+1)/MAX(Data_Baseline!$C127:$AZ127),IF(Data_Baseline!O127=0,SMALL(Data_Baseline!$C127:$AZ127,COUNTIF(Data_Baseline!$C127:$AZ127,0)+1)/MAX(Data_Baseline!$C127:$AZ127),Data_Baseline!O127/MAX(Data_Baseline!$C127:$AZ127))),IF(P$3&lt;=$B$2,SMALL(Data_Baseline!$C127:$AZ127,COUNTIF(Data_Baseline!$C127:$AZ127,0)+1),IF(Data_Baseline!O127=0,SMALL(Data_Baseline!$C127:$AZ127,COUNTIF(Data_Baseline!$C127:$AZ127,0)+1),Data_Baseline!O127)))),"")</f>
        <v>4.2663293547253028E-5</v>
      </c>
      <c r="Q127">
        <f ca="1">IFERROR(IF(Data_Baseline!P127="","",IF($C$3="On",IF(Q$3&lt;=$B$2,SMALL(Data_Baseline!$C127:$AZ127,COUNTIF(Data_Baseline!$C127:$AZ127,0)+1)/MAX(Data_Baseline!$C127:$AZ127),IF(Data_Baseline!P127=0,SMALL(Data_Baseline!$C127:$AZ127,COUNTIF(Data_Baseline!$C127:$AZ127,0)+1)/MAX(Data_Baseline!$C127:$AZ127),Data_Baseline!P127/MAX(Data_Baseline!$C127:$AZ127))),IF(Q$3&lt;=$B$2,SMALL(Data_Baseline!$C127:$AZ127,COUNTIF(Data_Baseline!$C127:$AZ127,0)+1),IF(Data_Baseline!P127=0,SMALL(Data_Baseline!$C127:$AZ127,COUNTIF(Data_Baseline!$C127:$AZ127,0)+1),Data_Baseline!P127)))),"")</f>
        <v>4.2663293547253028E-5</v>
      </c>
      <c r="R127">
        <f ca="1">IFERROR(IF(Data_Baseline!Q127="","",IF($C$3="On",IF(R$3&lt;=$B$2,SMALL(Data_Baseline!$C127:$AZ127,COUNTIF(Data_Baseline!$C127:$AZ127,0)+1)/MAX(Data_Baseline!$C127:$AZ127),IF(Data_Baseline!Q127=0,SMALL(Data_Baseline!$C127:$AZ127,COUNTIF(Data_Baseline!$C127:$AZ127,0)+1)/MAX(Data_Baseline!$C127:$AZ127),Data_Baseline!Q127/MAX(Data_Baseline!$C127:$AZ127))),IF(R$3&lt;=$B$2,SMALL(Data_Baseline!$C127:$AZ127,COUNTIF(Data_Baseline!$C127:$AZ127,0)+1),IF(Data_Baseline!Q127=0,SMALL(Data_Baseline!$C127:$AZ127,COUNTIF(Data_Baseline!$C127:$AZ127,0)+1),Data_Baseline!Q127)))),"")</f>
        <v>4.2663293547253028E-5</v>
      </c>
      <c r="S127">
        <f ca="1">IFERROR(IF(Data_Baseline!R127="","",IF($C$3="On",IF(S$3&lt;=$B$2,SMALL(Data_Baseline!$C127:$AZ127,COUNTIF(Data_Baseline!$C127:$AZ127,0)+1)/MAX(Data_Baseline!$C127:$AZ127),IF(Data_Baseline!R127=0,SMALL(Data_Baseline!$C127:$AZ127,COUNTIF(Data_Baseline!$C127:$AZ127,0)+1)/MAX(Data_Baseline!$C127:$AZ127),Data_Baseline!R127/MAX(Data_Baseline!$C127:$AZ127))),IF(S$3&lt;=$B$2,SMALL(Data_Baseline!$C127:$AZ127,COUNTIF(Data_Baseline!$C127:$AZ127,0)+1),IF(Data_Baseline!R127=0,SMALL(Data_Baseline!$C127:$AZ127,COUNTIF(Data_Baseline!$C127:$AZ127,0)+1),Data_Baseline!R127)))),"")</f>
        <v>4.2663293547253028E-5</v>
      </c>
      <c r="T127">
        <f ca="1">IFERROR(IF(Data_Baseline!S127="","",IF($C$3="On",IF(T$3&lt;=$B$2,SMALL(Data_Baseline!$C127:$AZ127,COUNTIF(Data_Baseline!$C127:$AZ127,0)+1)/MAX(Data_Baseline!$C127:$AZ127),IF(Data_Baseline!S127=0,SMALL(Data_Baseline!$C127:$AZ127,COUNTIF(Data_Baseline!$C127:$AZ127,0)+1)/MAX(Data_Baseline!$C127:$AZ127),Data_Baseline!S127/MAX(Data_Baseline!$C127:$AZ127))),IF(T$3&lt;=$B$2,SMALL(Data_Baseline!$C127:$AZ127,COUNTIF(Data_Baseline!$C127:$AZ127,0)+1),IF(Data_Baseline!S127=0,SMALL(Data_Baseline!$C127:$AZ127,COUNTIF(Data_Baseline!$C127:$AZ127,0)+1),Data_Baseline!S127)))),"")</f>
        <v>4.2663293547253028E-5</v>
      </c>
      <c r="U127">
        <f ca="1">IFERROR(IF(Data_Baseline!T127="","",IF($C$3="On",IF(U$3&lt;=$B$2,SMALL(Data_Baseline!$C127:$AZ127,COUNTIF(Data_Baseline!$C127:$AZ127,0)+1)/MAX(Data_Baseline!$C127:$AZ127),IF(Data_Baseline!T127=0,SMALL(Data_Baseline!$C127:$AZ127,COUNTIF(Data_Baseline!$C127:$AZ127,0)+1)/MAX(Data_Baseline!$C127:$AZ127),Data_Baseline!T127/MAX(Data_Baseline!$C127:$AZ127))),IF(U$3&lt;=$B$2,SMALL(Data_Baseline!$C127:$AZ127,COUNTIF(Data_Baseline!$C127:$AZ127,0)+1),IF(Data_Baseline!T127=0,SMALL(Data_Baseline!$C127:$AZ127,COUNTIF(Data_Baseline!$C127:$AZ127,0)+1),Data_Baseline!T127)))),"")</f>
        <v>4.2663293547253028E-5</v>
      </c>
      <c r="V127">
        <f ca="1">IFERROR(IF(Data_Baseline!U127="","",IF($C$3="On",IF(V$3&lt;=$B$2,SMALL(Data_Baseline!$C127:$AZ127,COUNTIF(Data_Baseline!$C127:$AZ127,0)+1)/MAX(Data_Baseline!$C127:$AZ127),IF(Data_Baseline!U127=0,SMALL(Data_Baseline!$C127:$AZ127,COUNTIF(Data_Baseline!$C127:$AZ127,0)+1)/MAX(Data_Baseline!$C127:$AZ127),Data_Baseline!U127/MAX(Data_Baseline!$C127:$AZ127))),IF(V$3&lt;=$B$2,SMALL(Data_Baseline!$C127:$AZ127,COUNTIF(Data_Baseline!$C127:$AZ127,0)+1),IF(Data_Baseline!U127=0,SMALL(Data_Baseline!$C127:$AZ127,COUNTIF(Data_Baseline!$C127:$AZ127,0)+1),Data_Baseline!U127)))),"")</f>
        <v>4.2663293547253028E-5</v>
      </c>
      <c r="W127">
        <f ca="1">IFERROR(IF(Data_Baseline!V127="","",IF($C$3="On",IF(W$3&lt;=$B$2,SMALL(Data_Baseline!$C127:$AZ127,COUNTIF(Data_Baseline!$C127:$AZ127,0)+1)/MAX(Data_Baseline!$C127:$AZ127),IF(Data_Baseline!V127=0,SMALL(Data_Baseline!$C127:$AZ127,COUNTIF(Data_Baseline!$C127:$AZ127,0)+1)/MAX(Data_Baseline!$C127:$AZ127),Data_Baseline!V127/MAX(Data_Baseline!$C127:$AZ127))),IF(W$3&lt;=$B$2,SMALL(Data_Baseline!$C127:$AZ127,COUNTIF(Data_Baseline!$C127:$AZ127,0)+1),IF(Data_Baseline!V127=0,SMALL(Data_Baseline!$C127:$AZ127,COUNTIF(Data_Baseline!$C127:$AZ127,0)+1),Data_Baseline!V127)))),"")</f>
        <v>4.2663293547253028E-5</v>
      </c>
      <c r="X127">
        <f ca="1">IFERROR(IF(Data_Baseline!W127="","",IF($C$3="On",IF(X$3&lt;=$B$2,SMALL(Data_Baseline!$C127:$AZ127,COUNTIF(Data_Baseline!$C127:$AZ127,0)+1)/MAX(Data_Baseline!$C127:$AZ127),IF(Data_Baseline!W127=0,SMALL(Data_Baseline!$C127:$AZ127,COUNTIF(Data_Baseline!$C127:$AZ127,0)+1)/MAX(Data_Baseline!$C127:$AZ127),Data_Baseline!W127/MAX(Data_Baseline!$C127:$AZ127))),IF(X$3&lt;=$B$2,SMALL(Data_Baseline!$C127:$AZ127,COUNTIF(Data_Baseline!$C127:$AZ127,0)+1),IF(Data_Baseline!W127=0,SMALL(Data_Baseline!$C127:$AZ127,COUNTIF(Data_Baseline!$C127:$AZ127,0)+1),Data_Baseline!W127)))),"")</f>
        <v>4.2663293547253028E-5</v>
      </c>
      <c r="Y127">
        <f ca="1">IFERROR(IF(Data_Baseline!X127="","",IF($C$3="On",IF(Y$3&lt;=$B$2,SMALL(Data_Baseline!$C127:$AZ127,COUNTIF(Data_Baseline!$C127:$AZ127,0)+1)/MAX(Data_Baseline!$C127:$AZ127),IF(Data_Baseline!X127=0,SMALL(Data_Baseline!$C127:$AZ127,COUNTIF(Data_Baseline!$C127:$AZ127,0)+1)/MAX(Data_Baseline!$C127:$AZ127),Data_Baseline!X127/MAX(Data_Baseline!$C127:$AZ127))),IF(Y$3&lt;=$B$2,SMALL(Data_Baseline!$C127:$AZ127,COUNTIF(Data_Baseline!$C127:$AZ127,0)+1),IF(Data_Baseline!X127=0,SMALL(Data_Baseline!$C127:$AZ127,COUNTIF(Data_Baseline!$C127:$AZ127,0)+1),Data_Baseline!X127)))),"")</f>
        <v>4.2663293547253028E-5</v>
      </c>
      <c r="Z127">
        <f ca="1">IFERROR(IF(Data_Baseline!Y127="","",IF($C$3="On",IF(Z$3&lt;=$B$2,SMALL(Data_Baseline!$C127:$AZ127,COUNTIF(Data_Baseline!$C127:$AZ127,0)+1)/MAX(Data_Baseline!$C127:$AZ127),IF(Data_Baseline!Y127=0,SMALL(Data_Baseline!$C127:$AZ127,COUNTIF(Data_Baseline!$C127:$AZ127,0)+1)/MAX(Data_Baseline!$C127:$AZ127),Data_Baseline!Y127/MAX(Data_Baseline!$C127:$AZ127))),IF(Z$3&lt;=$B$2,SMALL(Data_Baseline!$C127:$AZ127,COUNTIF(Data_Baseline!$C127:$AZ127,0)+1),IF(Data_Baseline!Y127=0,SMALL(Data_Baseline!$C127:$AZ127,COUNTIF(Data_Baseline!$C127:$AZ127,0)+1),Data_Baseline!Y127)))),"")</f>
        <v>4.2663293547253028E-5</v>
      </c>
      <c r="AA127">
        <f ca="1">IFERROR(IF(Data_Baseline!Z127="","",IF($C$3="On",IF(AA$3&lt;=$B$2,SMALL(Data_Baseline!$C127:$AZ127,COUNTIF(Data_Baseline!$C127:$AZ127,0)+1)/MAX(Data_Baseline!$C127:$AZ127),IF(Data_Baseline!Z127=0,SMALL(Data_Baseline!$C127:$AZ127,COUNTIF(Data_Baseline!$C127:$AZ127,0)+1)/MAX(Data_Baseline!$C127:$AZ127),Data_Baseline!Z127/MAX(Data_Baseline!$C127:$AZ127))),IF(AA$3&lt;=$B$2,SMALL(Data_Baseline!$C127:$AZ127,COUNTIF(Data_Baseline!$C127:$AZ127,0)+1),IF(Data_Baseline!Z127=0,SMALL(Data_Baseline!$C127:$AZ127,COUNTIF(Data_Baseline!$C127:$AZ127,0)+1),Data_Baseline!Z127)))),"")</f>
        <v>4.2663293547253028E-5</v>
      </c>
      <c r="AB127">
        <f ca="1">IFERROR(IF(Data_Baseline!AA127="","",IF($C$3="On",IF(AB$3&lt;=$B$2,SMALL(Data_Baseline!$C127:$AZ127,COUNTIF(Data_Baseline!$C127:$AZ127,0)+1)/MAX(Data_Baseline!$C127:$AZ127),IF(Data_Baseline!AA127=0,SMALL(Data_Baseline!$C127:$AZ127,COUNTIF(Data_Baseline!$C127:$AZ127,0)+1)/MAX(Data_Baseline!$C127:$AZ127),Data_Baseline!AA127/MAX(Data_Baseline!$C127:$AZ127))),IF(AB$3&lt;=$B$2,SMALL(Data_Baseline!$C127:$AZ127,COUNTIF(Data_Baseline!$C127:$AZ127,0)+1),IF(Data_Baseline!AA127=0,SMALL(Data_Baseline!$C127:$AZ127,COUNTIF(Data_Baseline!$C127:$AZ127,0)+1),Data_Baseline!AA127)))),"")</f>
        <v>2.1683426991236173E-3</v>
      </c>
      <c r="AC127">
        <f ca="1">IFERROR(IF(Data_Baseline!AB127="","",IF($C$3="On",IF(AC$3&lt;=$B$2,SMALL(Data_Baseline!$C127:$AZ127,COUNTIF(Data_Baseline!$C127:$AZ127,0)+1)/MAX(Data_Baseline!$C127:$AZ127),IF(Data_Baseline!AB127=0,SMALL(Data_Baseline!$C127:$AZ127,COUNTIF(Data_Baseline!$C127:$AZ127,0)+1)/MAX(Data_Baseline!$C127:$AZ127),Data_Baseline!AB127/MAX(Data_Baseline!$C127:$AZ127))),IF(AC$3&lt;=$B$2,SMALL(Data_Baseline!$C127:$AZ127,COUNTIF(Data_Baseline!$C127:$AZ127,0)+1),IF(Data_Baseline!AB127=0,SMALL(Data_Baseline!$C127:$AZ127,COUNTIF(Data_Baseline!$C127:$AZ127,0)+1),Data_Baseline!AB127)))),"")</f>
        <v>6.7843430085544592E-3</v>
      </c>
      <c r="AD127">
        <f ca="1">IFERROR(IF(Data_Baseline!AC127="","",IF($C$3="On",IF(AD$3&lt;=$B$2,SMALL(Data_Baseline!$C127:$AZ127,COUNTIF(Data_Baseline!$C127:$AZ127,0)+1)/MAX(Data_Baseline!$C127:$AZ127),IF(Data_Baseline!AC127=0,SMALL(Data_Baseline!$C127:$AZ127,COUNTIF(Data_Baseline!$C127:$AZ127,0)+1)/MAX(Data_Baseline!$C127:$AZ127),Data_Baseline!AC127/MAX(Data_Baseline!$C127:$AZ127))),IF(AD$3&lt;=$B$2,SMALL(Data_Baseline!$C127:$AZ127,COUNTIF(Data_Baseline!$C127:$AZ127,0)+1),IF(Data_Baseline!AC127=0,SMALL(Data_Baseline!$C127:$AZ127,COUNTIF(Data_Baseline!$C127:$AZ127,0)+1),Data_Baseline!AC127)))),"")</f>
        <v>1.5872163173140746E-2</v>
      </c>
      <c r="AE127">
        <f ca="1">IFERROR(IF(Data_Baseline!AD127="","",IF($C$3="On",IF(AE$3&lt;=$B$2,SMALL(Data_Baseline!$C127:$AZ127,COUNTIF(Data_Baseline!$C127:$AZ127,0)+1)/MAX(Data_Baseline!$C127:$AZ127),IF(Data_Baseline!AD127=0,SMALL(Data_Baseline!$C127:$AZ127,COUNTIF(Data_Baseline!$C127:$AZ127,0)+1)/MAX(Data_Baseline!$C127:$AZ127),Data_Baseline!AD127/MAX(Data_Baseline!$C127:$AZ127))),IF(AE$3&lt;=$B$2,SMALL(Data_Baseline!$C127:$AZ127,COUNTIF(Data_Baseline!$C127:$AZ127,0)+1),IF(Data_Baseline!AD127=0,SMALL(Data_Baseline!$C127:$AZ127,COUNTIF(Data_Baseline!$C127:$AZ127,0)+1),Data_Baseline!AD127)))),"")</f>
        <v>3.350719129700621E-2</v>
      </c>
      <c r="AF127">
        <f ca="1">IFERROR(IF(Data_Baseline!AE127="","",IF($C$3="On",IF(AF$3&lt;=$B$2,SMALL(Data_Baseline!$C127:$AZ127,COUNTIF(Data_Baseline!$C127:$AZ127,0)+1)/MAX(Data_Baseline!$C127:$AZ127),IF(Data_Baseline!AE127=0,SMALL(Data_Baseline!$C127:$AZ127,COUNTIF(Data_Baseline!$C127:$AZ127,0)+1)/MAX(Data_Baseline!$C127:$AZ127),Data_Baseline!AE127/MAX(Data_Baseline!$C127:$AZ127))),IF(AF$3&lt;=$B$2,SMALL(Data_Baseline!$C127:$AZ127,COUNTIF(Data_Baseline!$C127:$AZ127,0)+1),IF(Data_Baseline!AE127=0,SMALL(Data_Baseline!$C127:$AZ127,COUNTIF(Data_Baseline!$C127:$AZ127,0)+1),Data_Baseline!AE127)))),"")</f>
        <v>6.7121799314465824E-2</v>
      </c>
      <c r="AG127">
        <f ca="1">IFERROR(IF(Data_Baseline!AF127="","",IF($C$3="On",IF(AG$3&lt;=$B$2,SMALL(Data_Baseline!$C127:$AZ127,COUNTIF(Data_Baseline!$C127:$AZ127,0)+1)/MAX(Data_Baseline!$C127:$AZ127),IF(Data_Baseline!AF127=0,SMALL(Data_Baseline!$C127:$AZ127,COUNTIF(Data_Baseline!$C127:$AZ127,0)+1)/MAX(Data_Baseline!$C127:$AZ127),Data_Baseline!AF127/MAX(Data_Baseline!$C127:$AZ127))),IF(AG$3&lt;=$B$2,SMALL(Data_Baseline!$C127:$AZ127,COUNTIF(Data_Baseline!$C127:$AZ127,0)+1),IF(Data_Baseline!AF127=0,SMALL(Data_Baseline!$C127:$AZ127,COUNTIF(Data_Baseline!$C127:$AZ127,0)+1),Data_Baseline!AF127)))),"")</f>
        <v>0.12676094238838503</v>
      </c>
      <c r="AH127">
        <f ca="1">IFERROR(IF(Data_Baseline!AG127="","",IF($C$3="On",IF(AH$3&lt;=$B$2,SMALL(Data_Baseline!$C127:$AZ127,COUNTIF(Data_Baseline!$C127:$AZ127,0)+1)/MAX(Data_Baseline!$C127:$AZ127),IF(Data_Baseline!AG127=0,SMALL(Data_Baseline!$C127:$AZ127,COUNTIF(Data_Baseline!$C127:$AZ127,0)+1)/MAX(Data_Baseline!$C127:$AZ127),Data_Baseline!AG127/MAX(Data_Baseline!$C127:$AZ127))),IF(AH$3&lt;=$B$2,SMALL(Data_Baseline!$C127:$AZ127,COUNTIF(Data_Baseline!$C127:$AZ127,0)+1),IF(Data_Baseline!AG127=0,SMALL(Data_Baseline!$C127:$AZ127,COUNTIF(Data_Baseline!$C127:$AZ127,0)+1),Data_Baseline!AG127)))),"")</f>
        <v>0.22536286981791792</v>
      </c>
      <c r="AI127">
        <f ca="1">IFERROR(IF(Data_Baseline!AH127="","",IF($C$3="On",IF(AI$3&lt;=$B$2,SMALL(Data_Baseline!$C127:$AZ127,COUNTIF(Data_Baseline!$C127:$AZ127,0)+1)/MAX(Data_Baseline!$C127:$AZ127),IF(Data_Baseline!AH127=0,SMALL(Data_Baseline!$C127:$AZ127,COUNTIF(Data_Baseline!$C127:$AZ127,0)+1)/MAX(Data_Baseline!$C127:$AZ127),Data_Baseline!AH127/MAX(Data_Baseline!$C127:$AZ127))),IF(AI$3&lt;=$B$2,SMALL(Data_Baseline!$C127:$AZ127,COUNTIF(Data_Baseline!$C127:$AZ127,0)+1),IF(Data_Baseline!AH127=0,SMALL(Data_Baseline!$C127:$AZ127,COUNTIF(Data_Baseline!$C127:$AZ127,0)+1),Data_Baseline!AH127)))),"")</f>
        <v>0.36551917748957041</v>
      </c>
      <c r="AJ127">
        <f ca="1">IFERROR(IF(Data_Baseline!AI127="","",IF($C$3="On",IF(AJ$3&lt;=$B$2,SMALL(Data_Baseline!$C127:$AZ127,COUNTIF(Data_Baseline!$C127:$AZ127,0)+1)/MAX(Data_Baseline!$C127:$AZ127),IF(Data_Baseline!AI127=0,SMALL(Data_Baseline!$C127:$AZ127,COUNTIF(Data_Baseline!$C127:$AZ127,0)+1)/MAX(Data_Baseline!$C127:$AZ127),Data_Baseline!AI127/MAX(Data_Baseline!$C127:$AZ127))),IF(AJ$3&lt;=$B$2,SMALL(Data_Baseline!$C127:$AZ127,COUNTIF(Data_Baseline!$C127:$AZ127,0)+1),IF(Data_Baseline!AI127=0,SMALL(Data_Baseline!$C127:$AZ127,COUNTIF(Data_Baseline!$C127:$AZ127,0)+1),Data_Baseline!AI127)))),"")</f>
        <v>0.52833910773925008</v>
      </c>
      <c r="AK127">
        <f ca="1">IFERROR(IF(Data_Baseline!AJ127="","",IF($C$3="On",IF(AK$3&lt;=$B$2,SMALL(Data_Baseline!$C127:$AZ127,COUNTIF(Data_Baseline!$C127:$AZ127,0)+1)/MAX(Data_Baseline!$C127:$AZ127),IF(Data_Baseline!AJ127=0,SMALL(Data_Baseline!$C127:$AZ127,COUNTIF(Data_Baseline!$C127:$AZ127,0)+1)/MAX(Data_Baseline!$C127:$AZ127),Data_Baseline!AJ127/MAX(Data_Baseline!$C127:$AZ127))),IF(AK$3&lt;=$B$2,SMALL(Data_Baseline!$C127:$AZ127,COUNTIF(Data_Baseline!$C127:$AZ127,0)+1),IF(Data_Baseline!AJ127=0,SMALL(Data_Baseline!$C127:$AZ127,COUNTIF(Data_Baseline!$C127:$AZ127,0)+1),Data_Baseline!AJ127)))),"")</f>
        <v>0.68458999757382777</v>
      </c>
      <c r="AL127">
        <f ca="1">IFERROR(IF(Data_Baseline!AK127="","",IF($C$3="On",IF(AL$3&lt;=$B$2,SMALL(Data_Baseline!$C127:$AZ127,COUNTIF(Data_Baseline!$C127:$AZ127,0)+1)/MAX(Data_Baseline!$C127:$AZ127),IF(Data_Baseline!AK127=0,SMALL(Data_Baseline!$C127:$AZ127,COUNTIF(Data_Baseline!$C127:$AZ127,0)+1)/MAX(Data_Baseline!$C127:$AZ127),Data_Baseline!AK127/MAX(Data_Baseline!$C127:$AZ127))),IF(AL$3&lt;=$B$2,SMALL(Data_Baseline!$C127:$AZ127,COUNTIF(Data_Baseline!$C127:$AZ127,0)+1),IF(Data_Baseline!AK127=0,SMALL(Data_Baseline!$C127:$AZ127,COUNTIF(Data_Baseline!$C127:$AZ127,0)+1),Data_Baseline!AK127)))),"")</f>
        <v>0.80785187424789384</v>
      </c>
      <c r="AM127">
        <f ca="1">IFERROR(IF(Data_Baseline!AL127="","",IF($C$3="On",IF(AM$3&lt;=$B$2,SMALL(Data_Baseline!$C127:$AZ127,COUNTIF(Data_Baseline!$C127:$AZ127,0)+1)/MAX(Data_Baseline!$C127:$AZ127),IF(Data_Baseline!AL127=0,SMALL(Data_Baseline!$C127:$AZ127,COUNTIF(Data_Baseline!$C127:$AZ127,0)+1)/MAX(Data_Baseline!$C127:$AZ127),Data_Baseline!AL127/MAX(Data_Baseline!$C127:$AZ127))),IF(AM$3&lt;=$B$2,SMALL(Data_Baseline!$C127:$AZ127,COUNTIF(Data_Baseline!$C127:$AZ127,0)+1),IF(Data_Baseline!AL127=0,SMALL(Data_Baseline!$C127:$AZ127,COUNTIF(Data_Baseline!$C127:$AZ127,0)+1),Data_Baseline!AL127)))),"")</f>
        <v>0.89281784973020606</v>
      </c>
      <c r="AN127">
        <f ca="1">IFERROR(IF(Data_Baseline!AM127="","",IF($C$3="On",IF(AN$3&lt;=$B$2,SMALL(Data_Baseline!$C127:$AZ127,COUNTIF(Data_Baseline!$C127:$AZ127,0)+1)/MAX(Data_Baseline!$C127:$AZ127),IF(Data_Baseline!AM127=0,SMALL(Data_Baseline!$C127:$AZ127,COUNTIF(Data_Baseline!$C127:$AZ127,0)+1)/MAX(Data_Baseline!$C127:$AZ127),Data_Baseline!AM127/MAX(Data_Baseline!$C127:$AZ127))),IF(AN$3&lt;=$B$2,SMALL(Data_Baseline!$C127:$AZ127,COUNTIF(Data_Baseline!$C127:$AZ127,0)+1),IF(Data_Baseline!AM127=0,SMALL(Data_Baseline!$C127:$AZ127,COUNTIF(Data_Baseline!$C127:$AZ127,0)+1),Data_Baseline!AM127)))),"")</f>
        <v>0.94449003405761911</v>
      </c>
      <c r="AO127">
        <f ca="1">IFERROR(IF(Data_Baseline!AN127="","",IF($C$3="On",IF(AO$3&lt;=$B$2,SMALL(Data_Baseline!$C127:$AZ127,COUNTIF(Data_Baseline!$C127:$AZ127,0)+1)/MAX(Data_Baseline!$C127:$AZ127),IF(Data_Baseline!AN127=0,SMALL(Data_Baseline!$C127:$AZ127,COUNTIF(Data_Baseline!$C127:$AZ127,0)+1)/MAX(Data_Baseline!$C127:$AZ127),Data_Baseline!AN127/MAX(Data_Baseline!$C127:$AZ127))),IF(AO$3&lt;=$B$2,SMALL(Data_Baseline!$C127:$AZ127,COUNTIF(Data_Baseline!$C127:$AZ127,0)+1),IF(Data_Baseline!AN127=0,SMALL(Data_Baseline!$C127:$AZ127,COUNTIF(Data_Baseline!$C127:$AZ127,0)+1),Data_Baseline!AN127)))),"")</f>
        <v>0.97439531165836113</v>
      </c>
      <c r="AP127">
        <f ca="1">IFERROR(IF(Data_Baseline!AO127="","",IF($C$3="On",IF(AP$3&lt;=$B$2,SMALL(Data_Baseline!$C127:$AZ127,COUNTIF(Data_Baseline!$C127:$AZ127,0)+1)/MAX(Data_Baseline!$C127:$AZ127),IF(Data_Baseline!AO127=0,SMALL(Data_Baseline!$C127:$AZ127,COUNTIF(Data_Baseline!$C127:$AZ127,0)+1)/MAX(Data_Baseline!$C127:$AZ127),Data_Baseline!AO127/MAX(Data_Baseline!$C127:$AZ127))),IF(AP$3&lt;=$B$2,SMALL(Data_Baseline!$C127:$AZ127,COUNTIF(Data_Baseline!$C127:$AZ127,0)+1),IF(Data_Baseline!AO127=0,SMALL(Data_Baseline!$C127:$AZ127,COUNTIF(Data_Baseline!$C127:$AZ127,0)+1),Data_Baseline!AO127)))),"")</f>
        <v>0.99257119668959481</v>
      </c>
      <c r="AQ127">
        <f ca="1">IFERROR(IF(Data_Baseline!AP127="","",IF($C$3="On",IF(AQ$3&lt;=$B$2,SMALL(Data_Baseline!$C127:$AZ127,COUNTIF(Data_Baseline!$C127:$AZ127,0)+1)/MAX(Data_Baseline!$C127:$AZ127),IF(Data_Baseline!AP127=0,SMALL(Data_Baseline!$C127:$AZ127,COUNTIF(Data_Baseline!$C127:$AZ127,0)+1)/MAX(Data_Baseline!$C127:$AZ127),Data_Baseline!AP127/MAX(Data_Baseline!$C127:$AZ127))),IF(AQ$3&lt;=$B$2,SMALL(Data_Baseline!$C127:$AZ127,COUNTIF(Data_Baseline!$C127:$AZ127,0)+1),IF(Data_Baseline!AP127=0,SMALL(Data_Baseline!$C127:$AZ127,COUNTIF(Data_Baseline!$C127:$AZ127,0)+1),Data_Baseline!AP127)))),"")</f>
        <v>1</v>
      </c>
      <c r="AR127" t="str">
        <f>IFERROR(IF(Data_Baseline!AQ127="","",IF($C$3="On",IF(AR$3&lt;=$B$2,SMALL(Data_Baseline!$C127:$AZ127,COUNTIF(Data_Baseline!$C127:$AZ127,0)+1)/MAX(Data_Baseline!$C127:$AZ127),IF(Data_Baseline!AQ127=0,SMALL(Data_Baseline!$C127:$AZ127,COUNTIF(Data_Baseline!$C127:$AZ127,0)+1)/MAX(Data_Baseline!$C127:$AZ127),Data_Baseline!AQ127/MAX(Data_Baseline!$C127:$AZ127))),IF(AR$3&lt;=$B$2,SMALL(Data_Baseline!$C127:$AZ127,COUNTIF(Data_Baseline!$C127:$AZ127,0)+1),IF(Data_Baseline!AQ127=0,SMALL(Data_Baseline!$C127:$AZ127,COUNTIF(Data_Baseline!$C127:$AZ127,0)+1),Data_Baseline!AQ127)))),"")</f>
        <v/>
      </c>
      <c r="AS127" t="str">
        <f>IFERROR(IF(Data_Baseline!AR127="","",IF($C$3="On",IF(AS$3&lt;=$B$2,SMALL(Data_Baseline!$C127:$AZ127,COUNTIF(Data_Baseline!$C127:$AZ127,0)+1)/MAX(Data_Baseline!$C127:$AZ127),IF(Data_Baseline!AR127=0,SMALL(Data_Baseline!$C127:$AZ127,COUNTIF(Data_Baseline!$C127:$AZ127,0)+1)/MAX(Data_Baseline!$C127:$AZ127),Data_Baseline!AR127/MAX(Data_Baseline!$C127:$AZ127))),IF(AS$3&lt;=$B$2,SMALL(Data_Baseline!$C127:$AZ127,COUNTIF(Data_Baseline!$C127:$AZ127,0)+1),IF(Data_Baseline!AR127=0,SMALL(Data_Baseline!$C127:$AZ127,COUNTIF(Data_Baseline!$C127:$AZ127,0)+1),Data_Baseline!AR127)))),"")</f>
        <v/>
      </c>
      <c r="AT127" t="str">
        <f>IFERROR(IF(Data_Baseline!AS127="","",IF($C$3="On",IF(AT$3&lt;=$B$2,SMALL(Data_Baseline!$C127:$AZ127,COUNTIF(Data_Baseline!$C127:$AZ127,0)+1)/MAX(Data_Baseline!$C127:$AZ127),IF(Data_Baseline!AS127=0,SMALL(Data_Baseline!$C127:$AZ127,COUNTIF(Data_Baseline!$C127:$AZ127,0)+1)/MAX(Data_Baseline!$C127:$AZ127),Data_Baseline!AS127/MAX(Data_Baseline!$C127:$AZ127))),IF(AT$3&lt;=$B$2,SMALL(Data_Baseline!$C127:$AZ127,COUNTIF(Data_Baseline!$C127:$AZ127,0)+1),IF(Data_Baseline!AS127=0,SMALL(Data_Baseline!$C127:$AZ127,COUNTIF(Data_Baseline!$C127:$AZ127,0)+1),Data_Baseline!AS127)))),"")</f>
        <v/>
      </c>
      <c r="AU127" t="str">
        <f>IFERROR(IF(Data_Baseline!AT127="","",IF($C$3="On",IF(AU$3&lt;=$B$2,SMALL(Data_Baseline!$C127:$AZ127,COUNTIF(Data_Baseline!$C127:$AZ127,0)+1)/MAX(Data_Baseline!$C127:$AZ127),IF(Data_Baseline!AT127=0,SMALL(Data_Baseline!$C127:$AZ127,COUNTIF(Data_Baseline!$C127:$AZ127,0)+1)/MAX(Data_Baseline!$C127:$AZ127),Data_Baseline!AT127/MAX(Data_Baseline!$C127:$AZ127))),IF(AU$3&lt;=$B$2,SMALL(Data_Baseline!$C127:$AZ127,COUNTIF(Data_Baseline!$C127:$AZ127,0)+1),IF(Data_Baseline!AT127=0,SMALL(Data_Baseline!$C127:$AZ127,COUNTIF(Data_Baseline!$C127:$AZ127,0)+1),Data_Baseline!AT127)))),"")</f>
        <v/>
      </c>
      <c r="AV127" t="str">
        <f>IFERROR(IF(Data_Baseline!AU127="","",IF($C$3="On",IF(AV$3&lt;=$B$2,SMALL(Data_Baseline!$C127:$AZ127,COUNTIF(Data_Baseline!$C127:$AZ127,0)+1)/MAX(Data_Baseline!$C127:$AZ127),IF(Data_Baseline!AU127=0,SMALL(Data_Baseline!$C127:$AZ127,COUNTIF(Data_Baseline!$C127:$AZ127,0)+1)/MAX(Data_Baseline!$C127:$AZ127),Data_Baseline!AU127/MAX(Data_Baseline!$C127:$AZ127))),IF(AV$3&lt;=$B$2,SMALL(Data_Baseline!$C127:$AZ127,COUNTIF(Data_Baseline!$C127:$AZ127,0)+1),IF(Data_Baseline!AU127=0,SMALL(Data_Baseline!$C127:$AZ127,COUNTIF(Data_Baseline!$C127:$AZ127,0)+1),Data_Baseline!AU127)))),"")</f>
        <v/>
      </c>
      <c r="AW127" t="str">
        <f>IFERROR(IF(Data_Baseline!AV127="","",IF($C$3="On",IF(AW$3&lt;=$B$2,SMALL(Data_Baseline!$C127:$AZ127,COUNTIF(Data_Baseline!$C127:$AZ127,0)+1)/MAX(Data_Baseline!$C127:$AZ127),IF(Data_Baseline!AV127=0,SMALL(Data_Baseline!$C127:$AZ127,COUNTIF(Data_Baseline!$C127:$AZ127,0)+1)/MAX(Data_Baseline!$C127:$AZ127),Data_Baseline!AV127/MAX(Data_Baseline!$C127:$AZ127))),IF(AW$3&lt;=$B$2,SMALL(Data_Baseline!$C127:$AZ127,COUNTIF(Data_Baseline!$C127:$AZ127,0)+1),IF(Data_Baseline!AV127=0,SMALL(Data_Baseline!$C127:$AZ127,COUNTIF(Data_Baseline!$C127:$AZ127,0)+1),Data_Baseline!AV127)))),"")</f>
        <v/>
      </c>
      <c r="AX127" t="str">
        <f>IFERROR(IF(Data_Baseline!AW127="","",IF($C$3="On",IF(AX$3&lt;=$B$2,SMALL(Data_Baseline!$C127:$AZ127,COUNTIF(Data_Baseline!$C127:$AZ127,0)+1)/MAX(Data_Baseline!$C127:$AZ127),IF(Data_Baseline!AW127=0,SMALL(Data_Baseline!$C127:$AZ127,COUNTIF(Data_Baseline!$C127:$AZ127,0)+1)/MAX(Data_Baseline!$C127:$AZ127),Data_Baseline!AW127/MAX(Data_Baseline!$C127:$AZ127))),IF(AX$3&lt;=$B$2,SMALL(Data_Baseline!$C127:$AZ127,COUNTIF(Data_Baseline!$C127:$AZ127,0)+1),IF(Data_Baseline!AW127=0,SMALL(Data_Baseline!$C127:$AZ127,COUNTIF(Data_Baseline!$C127:$AZ127,0)+1),Data_Baseline!AW127)))),"")</f>
        <v/>
      </c>
      <c r="AY127" t="str">
        <f>IFERROR(IF(Data_Baseline!AX127="","",IF($C$3="On",IF(AY$3&lt;=$B$2,SMALL(Data_Baseline!$C127:$AZ127,COUNTIF(Data_Baseline!$C127:$AZ127,0)+1)/MAX(Data_Baseline!$C127:$AZ127),IF(Data_Baseline!AX127=0,SMALL(Data_Baseline!$C127:$AZ127,COUNTIF(Data_Baseline!$C127:$AZ127,0)+1)/MAX(Data_Baseline!$C127:$AZ127),Data_Baseline!AX127/MAX(Data_Baseline!$C127:$AZ127))),IF(AY$3&lt;=$B$2,SMALL(Data_Baseline!$C127:$AZ127,COUNTIF(Data_Baseline!$C127:$AZ127,0)+1),IF(Data_Baseline!AX127=0,SMALL(Data_Baseline!$C127:$AZ127,COUNTIF(Data_Baseline!$C127:$AZ127,0)+1),Data_Baseline!AX127)))),"")</f>
        <v/>
      </c>
      <c r="AZ127" t="str">
        <f>IFERROR(IF(Data_Baseline!AY127="","",IF($C$3="On",IF(AZ$3&lt;=$B$2,SMALL(Data_Baseline!$C127:$AZ127,COUNTIF(Data_Baseline!$C127:$AZ127,0)+1)/MAX(Data_Baseline!$C127:$AZ127),IF(Data_Baseline!AY127=0,SMALL(Data_Baseline!$C127:$AZ127,COUNTIF(Data_Baseline!$C127:$AZ127,0)+1)/MAX(Data_Baseline!$C127:$AZ127),Data_Baseline!AY127/MAX(Data_Baseline!$C127:$AZ127))),IF(AZ$3&lt;=$B$2,SMALL(Data_Baseline!$C127:$AZ127,COUNTIF(Data_Baseline!$C127:$AZ127,0)+1),IF(Data_Baseline!AY127=0,SMALL(Data_Baseline!$C127:$AZ127,COUNTIF(Data_Baseline!$C127:$AZ127,0)+1),Data_Baseline!AY127)))),"")</f>
        <v/>
      </c>
      <c r="BA127" t="str">
        <f>IFERROR(IF(Data_Baseline!AZ127="","",IF($C$3="On",IF(BA$3&lt;=$B$2,SMALL(Data_Baseline!$C127:$AZ127,COUNTIF(Data_Baseline!$C127:$AZ127,0)+1)/MAX(Data_Baseline!$C127:$AZ127),IF(Data_Baseline!AZ127=0,SMALL(Data_Baseline!$C127:$AZ127,COUNTIF(Data_Baseline!$C127:$AZ127,0)+1)/MAX(Data_Baseline!$C127:$AZ127),Data_Baseline!AZ127/MAX(Data_Baseline!$C127:$AZ127))),IF(BA$3&lt;=$B$2,SMALL(Data_Baseline!$C127:$AZ127,COUNTIF(Data_Baseline!$C127:$AZ127,0)+1),IF(Data_Baseline!AZ127=0,SMALL(Data_Baseline!$C127:$AZ127,COUNTIF(Data_Baseline!$C127:$AZ127,0)+1),Data_Baseline!AZ127)))),"")</f>
        <v/>
      </c>
      <c r="BB127" s="79">
        <f ca="1">IF(Data_Initial!BA127="",1,0)</f>
        <v>1</v>
      </c>
      <c r="BC127" t="str">
        <f t="shared" ca="1" si="4"/>
        <v>3B_pspA</v>
      </c>
      <c r="BD127" s="79" t="str">
        <f t="shared" ca="1" si="7"/>
        <v>3B</v>
      </c>
      <c r="BE127" s="79" t="str">
        <f ca="1">Data_Initial!BC127</f>
        <v>pspA</v>
      </c>
      <c r="BF127" s="79" t="str">
        <f ca="1">Data_Initial!BB127</f>
        <v>3_1</v>
      </c>
      <c r="BG127">
        <f ca="1">IFERROR((INDIRECT("Plate"&amp;Data!A127&amp;"_C!"&amp;CHAR(RIGHT(Data!B127,LEN(Data!B127)-1)+65)&amp;CODE(LEFT(Data!B127,1))-58)),"")</f>
        <v>0</v>
      </c>
      <c r="BH127" t="str">
        <f ca="1">Data_Initial!BA127</f>
        <v/>
      </c>
      <c r="BI127">
        <f t="shared" ca="1" si="6"/>
        <v>4.2663293547253028E-5</v>
      </c>
      <c r="BJ127" s="79" t="str">
        <f ca="1">IF(BH127="N",1+MAX($BJ$3:BJ126),"")</f>
        <v/>
      </c>
    </row>
    <row r="128" spans="1:62" x14ac:dyDescent="0.25">
      <c r="A128" s="79">
        <f ca="1">IF(BH128="N","N"&amp;BJ128,IF(BB128=0,"",MAX($A$3:A127)+1))</f>
        <v>118</v>
      </c>
      <c r="B128" s="79" t="str">
        <f ca="1">Data_Initial!A128&amp;C128</f>
        <v>2E7</v>
      </c>
      <c r="C128" s="79" t="str">
        <f ca="1">Data_Initial!B128</f>
        <v>E7</v>
      </c>
      <c r="D128">
        <f ca="1">IFERROR(IF(Data_Baseline!C128="","",IF($C$3="On",IF(D$3&lt;=$B$2,SMALL(Data_Baseline!$C128:$AZ128,COUNTIF(Data_Baseline!$C128:$AZ128,0)+1)/MAX(Data_Baseline!$C128:$AZ128),IF(Data_Baseline!C128=0,SMALL(Data_Baseline!$C128:$AZ128,COUNTIF(Data_Baseline!$C128:$AZ128,0)+1)/MAX(Data_Baseline!$C128:$AZ128),Data_Baseline!C128/MAX(Data_Baseline!$C128:$AZ128))),IF(D$3&lt;=$B$2,SMALL(Data_Baseline!$C128:$AZ128,COUNTIF(Data_Baseline!$C128:$AZ128,0)+1),IF(Data_Baseline!C128=0,SMALL(Data_Baseline!$C128:$AZ128,COUNTIF(Data_Baseline!$C128:$AZ128,0)+1),Data_Baseline!C128)))),"")</f>
        <v>8.7053737794092899E-4</v>
      </c>
      <c r="E128">
        <f ca="1">IFERROR(IF(Data_Baseline!D128="","",IF($C$3="On",IF(E$3&lt;=$B$2,SMALL(Data_Baseline!$C128:$AZ128,COUNTIF(Data_Baseline!$C128:$AZ128,0)+1)/MAX(Data_Baseline!$C128:$AZ128),IF(Data_Baseline!D128=0,SMALL(Data_Baseline!$C128:$AZ128,COUNTIF(Data_Baseline!$C128:$AZ128,0)+1)/MAX(Data_Baseline!$C128:$AZ128),Data_Baseline!D128/MAX(Data_Baseline!$C128:$AZ128))),IF(E$3&lt;=$B$2,SMALL(Data_Baseline!$C128:$AZ128,COUNTIF(Data_Baseline!$C128:$AZ128,0)+1),IF(Data_Baseline!D128=0,SMALL(Data_Baseline!$C128:$AZ128,COUNTIF(Data_Baseline!$C128:$AZ128,0)+1),Data_Baseline!D128)))),"")</f>
        <v>8.7053737794092899E-4</v>
      </c>
      <c r="F128">
        <f ca="1">IFERROR(IF(Data_Baseline!E128="","",IF($C$3="On",IF(F$3&lt;=$B$2,SMALL(Data_Baseline!$C128:$AZ128,COUNTIF(Data_Baseline!$C128:$AZ128,0)+1)/MAX(Data_Baseline!$C128:$AZ128),IF(Data_Baseline!E128=0,SMALL(Data_Baseline!$C128:$AZ128,COUNTIF(Data_Baseline!$C128:$AZ128,0)+1)/MAX(Data_Baseline!$C128:$AZ128),Data_Baseline!E128/MAX(Data_Baseline!$C128:$AZ128))),IF(F$3&lt;=$B$2,SMALL(Data_Baseline!$C128:$AZ128,COUNTIF(Data_Baseline!$C128:$AZ128,0)+1),IF(Data_Baseline!E128=0,SMALL(Data_Baseline!$C128:$AZ128,COUNTIF(Data_Baseline!$C128:$AZ128,0)+1),Data_Baseline!E128)))),"")</f>
        <v>8.7053737794092899E-4</v>
      </c>
      <c r="G128">
        <f ca="1">IFERROR(IF(Data_Baseline!F128="","",IF($C$3="On",IF(G$3&lt;=$B$2,SMALL(Data_Baseline!$C128:$AZ128,COUNTIF(Data_Baseline!$C128:$AZ128,0)+1)/MAX(Data_Baseline!$C128:$AZ128),IF(Data_Baseline!F128=0,SMALL(Data_Baseline!$C128:$AZ128,COUNTIF(Data_Baseline!$C128:$AZ128,0)+1)/MAX(Data_Baseline!$C128:$AZ128),Data_Baseline!F128/MAX(Data_Baseline!$C128:$AZ128))),IF(G$3&lt;=$B$2,SMALL(Data_Baseline!$C128:$AZ128,COUNTIF(Data_Baseline!$C128:$AZ128,0)+1),IF(Data_Baseline!F128=0,SMALL(Data_Baseline!$C128:$AZ128,COUNTIF(Data_Baseline!$C128:$AZ128,0)+1),Data_Baseline!F128)))),"")</f>
        <v>8.7053737794092899E-4</v>
      </c>
      <c r="H128">
        <f ca="1">IFERROR(IF(Data_Baseline!G128="","",IF($C$3="On",IF(H$3&lt;=$B$2,SMALL(Data_Baseline!$C128:$AZ128,COUNTIF(Data_Baseline!$C128:$AZ128,0)+1)/MAX(Data_Baseline!$C128:$AZ128),IF(Data_Baseline!G128=0,SMALL(Data_Baseline!$C128:$AZ128,COUNTIF(Data_Baseline!$C128:$AZ128,0)+1)/MAX(Data_Baseline!$C128:$AZ128),Data_Baseline!G128/MAX(Data_Baseline!$C128:$AZ128))),IF(H$3&lt;=$B$2,SMALL(Data_Baseline!$C128:$AZ128,COUNTIF(Data_Baseline!$C128:$AZ128,0)+1),IF(Data_Baseline!G128=0,SMALL(Data_Baseline!$C128:$AZ128,COUNTIF(Data_Baseline!$C128:$AZ128,0)+1),Data_Baseline!G128)))),"")</f>
        <v>8.7053737794092899E-4</v>
      </c>
      <c r="I128">
        <f ca="1">IFERROR(IF(Data_Baseline!H128="","",IF($C$3="On",IF(I$3&lt;=$B$2,SMALL(Data_Baseline!$C128:$AZ128,COUNTIF(Data_Baseline!$C128:$AZ128,0)+1)/MAX(Data_Baseline!$C128:$AZ128),IF(Data_Baseline!H128=0,SMALL(Data_Baseline!$C128:$AZ128,COUNTIF(Data_Baseline!$C128:$AZ128,0)+1)/MAX(Data_Baseline!$C128:$AZ128),Data_Baseline!H128/MAX(Data_Baseline!$C128:$AZ128))),IF(I$3&lt;=$B$2,SMALL(Data_Baseline!$C128:$AZ128,COUNTIF(Data_Baseline!$C128:$AZ128,0)+1),IF(Data_Baseline!H128=0,SMALL(Data_Baseline!$C128:$AZ128,COUNTIF(Data_Baseline!$C128:$AZ128,0)+1),Data_Baseline!H128)))),"")</f>
        <v>8.7053737794092899E-4</v>
      </c>
      <c r="J128">
        <f ca="1">IFERROR(IF(Data_Baseline!I128="","",IF($C$3="On",IF(J$3&lt;=$B$2,SMALL(Data_Baseline!$C128:$AZ128,COUNTIF(Data_Baseline!$C128:$AZ128,0)+1)/MAX(Data_Baseline!$C128:$AZ128),IF(Data_Baseline!I128=0,SMALL(Data_Baseline!$C128:$AZ128,COUNTIF(Data_Baseline!$C128:$AZ128,0)+1)/MAX(Data_Baseline!$C128:$AZ128),Data_Baseline!I128/MAX(Data_Baseline!$C128:$AZ128))),IF(J$3&lt;=$B$2,SMALL(Data_Baseline!$C128:$AZ128,COUNTIF(Data_Baseline!$C128:$AZ128,0)+1),IF(Data_Baseline!I128=0,SMALL(Data_Baseline!$C128:$AZ128,COUNTIF(Data_Baseline!$C128:$AZ128,0)+1),Data_Baseline!I128)))),"")</f>
        <v>8.7053737794092899E-4</v>
      </c>
      <c r="K128">
        <f ca="1">IFERROR(IF(Data_Baseline!J128="","",IF($C$3="On",IF(K$3&lt;=$B$2,SMALL(Data_Baseline!$C128:$AZ128,COUNTIF(Data_Baseline!$C128:$AZ128,0)+1)/MAX(Data_Baseline!$C128:$AZ128),IF(Data_Baseline!J128=0,SMALL(Data_Baseline!$C128:$AZ128,COUNTIF(Data_Baseline!$C128:$AZ128,0)+1)/MAX(Data_Baseline!$C128:$AZ128),Data_Baseline!J128/MAX(Data_Baseline!$C128:$AZ128))),IF(K$3&lt;=$B$2,SMALL(Data_Baseline!$C128:$AZ128,COUNTIF(Data_Baseline!$C128:$AZ128,0)+1),IF(Data_Baseline!J128=0,SMALL(Data_Baseline!$C128:$AZ128,COUNTIF(Data_Baseline!$C128:$AZ128,0)+1),Data_Baseline!J128)))),"")</f>
        <v>8.7053737794092899E-4</v>
      </c>
      <c r="L128">
        <f ca="1">IFERROR(IF(Data_Baseline!K128="","",IF($C$3="On",IF(L$3&lt;=$B$2,SMALL(Data_Baseline!$C128:$AZ128,COUNTIF(Data_Baseline!$C128:$AZ128,0)+1)/MAX(Data_Baseline!$C128:$AZ128),IF(Data_Baseline!K128=0,SMALL(Data_Baseline!$C128:$AZ128,COUNTIF(Data_Baseline!$C128:$AZ128,0)+1)/MAX(Data_Baseline!$C128:$AZ128),Data_Baseline!K128/MAX(Data_Baseline!$C128:$AZ128))),IF(L$3&lt;=$B$2,SMALL(Data_Baseline!$C128:$AZ128,COUNTIF(Data_Baseline!$C128:$AZ128,0)+1),IF(Data_Baseline!K128=0,SMALL(Data_Baseline!$C128:$AZ128,COUNTIF(Data_Baseline!$C128:$AZ128,0)+1),Data_Baseline!K128)))),"")</f>
        <v>8.7053737794092899E-4</v>
      </c>
      <c r="M128">
        <f ca="1">IFERROR(IF(Data_Baseline!L128="","",IF($C$3="On",IF(M$3&lt;=$B$2,SMALL(Data_Baseline!$C128:$AZ128,COUNTIF(Data_Baseline!$C128:$AZ128,0)+1)/MAX(Data_Baseline!$C128:$AZ128),IF(Data_Baseline!L128=0,SMALL(Data_Baseline!$C128:$AZ128,COUNTIF(Data_Baseline!$C128:$AZ128,0)+1)/MAX(Data_Baseline!$C128:$AZ128),Data_Baseline!L128/MAX(Data_Baseline!$C128:$AZ128))),IF(M$3&lt;=$B$2,SMALL(Data_Baseline!$C128:$AZ128,COUNTIF(Data_Baseline!$C128:$AZ128,0)+1),IF(Data_Baseline!L128=0,SMALL(Data_Baseline!$C128:$AZ128,COUNTIF(Data_Baseline!$C128:$AZ128,0)+1),Data_Baseline!L128)))),"")</f>
        <v>8.7053737794092899E-4</v>
      </c>
      <c r="N128">
        <f ca="1">IFERROR(IF(Data_Baseline!M128="","",IF($C$3="On",IF(N$3&lt;=$B$2,SMALL(Data_Baseline!$C128:$AZ128,COUNTIF(Data_Baseline!$C128:$AZ128,0)+1)/MAX(Data_Baseline!$C128:$AZ128),IF(Data_Baseline!M128=0,SMALL(Data_Baseline!$C128:$AZ128,COUNTIF(Data_Baseline!$C128:$AZ128,0)+1)/MAX(Data_Baseline!$C128:$AZ128),Data_Baseline!M128/MAX(Data_Baseline!$C128:$AZ128))),IF(N$3&lt;=$B$2,SMALL(Data_Baseline!$C128:$AZ128,COUNTIF(Data_Baseline!$C128:$AZ128,0)+1),IF(Data_Baseline!M128=0,SMALL(Data_Baseline!$C128:$AZ128,COUNTIF(Data_Baseline!$C128:$AZ128,0)+1),Data_Baseline!M128)))),"")</f>
        <v>8.7053737794092899E-4</v>
      </c>
      <c r="O128">
        <f ca="1">IFERROR(IF(Data_Baseline!N128="","",IF($C$3="On",IF(O$3&lt;=$B$2,SMALL(Data_Baseline!$C128:$AZ128,COUNTIF(Data_Baseline!$C128:$AZ128,0)+1)/MAX(Data_Baseline!$C128:$AZ128),IF(Data_Baseline!N128=0,SMALL(Data_Baseline!$C128:$AZ128,COUNTIF(Data_Baseline!$C128:$AZ128,0)+1)/MAX(Data_Baseline!$C128:$AZ128),Data_Baseline!N128/MAX(Data_Baseline!$C128:$AZ128))),IF(O$3&lt;=$B$2,SMALL(Data_Baseline!$C128:$AZ128,COUNTIF(Data_Baseline!$C128:$AZ128,0)+1),IF(Data_Baseline!N128=0,SMALL(Data_Baseline!$C128:$AZ128,COUNTIF(Data_Baseline!$C128:$AZ128,0)+1),Data_Baseline!N128)))),"")</f>
        <v>8.7053737794092899E-4</v>
      </c>
      <c r="P128">
        <f ca="1">IFERROR(IF(Data_Baseline!O128="","",IF($C$3="On",IF(P$3&lt;=$B$2,SMALL(Data_Baseline!$C128:$AZ128,COUNTIF(Data_Baseline!$C128:$AZ128,0)+1)/MAX(Data_Baseline!$C128:$AZ128),IF(Data_Baseline!O128=0,SMALL(Data_Baseline!$C128:$AZ128,COUNTIF(Data_Baseline!$C128:$AZ128,0)+1)/MAX(Data_Baseline!$C128:$AZ128),Data_Baseline!O128/MAX(Data_Baseline!$C128:$AZ128))),IF(P$3&lt;=$B$2,SMALL(Data_Baseline!$C128:$AZ128,COUNTIF(Data_Baseline!$C128:$AZ128,0)+1),IF(Data_Baseline!O128=0,SMALL(Data_Baseline!$C128:$AZ128,COUNTIF(Data_Baseline!$C128:$AZ128,0)+1),Data_Baseline!O128)))),"")</f>
        <v>8.7053737794092899E-4</v>
      </c>
      <c r="Q128">
        <f ca="1">IFERROR(IF(Data_Baseline!P128="","",IF($C$3="On",IF(Q$3&lt;=$B$2,SMALL(Data_Baseline!$C128:$AZ128,COUNTIF(Data_Baseline!$C128:$AZ128,0)+1)/MAX(Data_Baseline!$C128:$AZ128),IF(Data_Baseline!P128=0,SMALL(Data_Baseline!$C128:$AZ128,COUNTIF(Data_Baseline!$C128:$AZ128,0)+1)/MAX(Data_Baseline!$C128:$AZ128),Data_Baseline!P128/MAX(Data_Baseline!$C128:$AZ128))),IF(Q$3&lt;=$B$2,SMALL(Data_Baseline!$C128:$AZ128,COUNTIF(Data_Baseline!$C128:$AZ128,0)+1),IF(Data_Baseline!P128=0,SMALL(Data_Baseline!$C128:$AZ128,COUNTIF(Data_Baseline!$C128:$AZ128,0)+1),Data_Baseline!P128)))),"")</f>
        <v>8.7053737794092899E-4</v>
      </c>
      <c r="R128">
        <f ca="1">IFERROR(IF(Data_Baseline!Q128="","",IF($C$3="On",IF(R$3&lt;=$B$2,SMALL(Data_Baseline!$C128:$AZ128,COUNTIF(Data_Baseline!$C128:$AZ128,0)+1)/MAX(Data_Baseline!$C128:$AZ128),IF(Data_Baseline!Q128=0,SMALL(Data_Baseline!$C128:$AZ128,COUNTIF(Data_Baseline!$C128:$AZ128,0)+1)/MAX(Data_Baseline!$C128:$AZ128),Data_Baseline!Q128/MAX(Data_Baseline!$C128:$AZ128))),IF(R$3&lt;=$B$2,SMALL(Data_Baseline!$C128:$AZ128,COUNTIF(Data_Baseline!$C128:$AZ128,0)+1),IF(Data_Baseline!Q128=0,SMALL(Data_Baseline!$C128:$AZ128,COUNTIF(Data_Baseline!$C128:$AZ128,0)+1),Data_Baseline!Q128)))),"")</f>
        <v>8.7053737794092899E-4</v>
      </c>
      <c r="S128">
        <f ca="1">IFERROR(IF(Data_Baseline!R128="","",IF($C$3="On",IF(S$3&lt;=$B$2,SMALL(Data_Baseline!$C128:$AZ128,COUNTIF(Data_Baseline!$C128:$AZ128,0)+1)/MAX(Data_Baseline!$C128:$AZ128),IF(Data_Baseline!R128=0,SMALL(Data_Baseline!$C128:$AZ128,COUNTIF(Data_Baseline!$C128:$AZ128,0)+1)/MAX(Data_Baseline!$C128:$AZ128),Data_Baseline!R128/MAX(Data_Baseline!$C128:$AZ128))),IF(S$3&lt;=$B$2,SMALL(Data_Baseline!$C128:$AZ128,COUNTIF(Data_Baseline!$C128:$AZ128,0)+1),IF(Data_Baseline!R128=0,SMALL(Data_Baseline!$C128:$AZ128,COUNTIF(Data_Baseline!$C128:$AZ128,0)+1),Data_Baseline!R128)))),"")</f>
        <v>8.7053737794092899E-4</v>
      </c>
      <c r="T128">
        <f ca="1">IFERROR(IF(Data_Baseline!S128="","",IF($C$3="On",IF(T$3&lt;=$B$2,SMALL(Data_Baseline!$C128:$AZ128,COUNTIF(Data_Baseline!$C128:$AZ128,0)+1)/MAX(Data_Baseline!$C128:$AZ128),IF(Data_Baseline!S128=0,SMALL(Data_Baseline!$C128:$AZ128,COUNTIF(Data_Baseline!$C128:$AZ128,0)+1)/MAX(Data_Baseline!$C128:$AZ128),Data_Baseline!S128/MAX(Data_Baseline!$C128:$AZ128))),IF(T$3&lt;=$B$2,SMALL(Data_Baseline!$C128:$AZ128,COUNTIF(Data_Baseline!$C128:$AZ128,0)+1),IF(Data_Baseline!S128=0,SMALL(Data_Baseline!$C128:$AZ128,COUNTIF(Data_Baseline!$C128:$AZ128,0)+1),Data_Baseline!S128)))),"")</f>
        <v>8.7053737794092899E-4</v>
      </c>
      <c r="U128">
        <f ca="1">IFERROR(IF(Data_Baseline!T128="","",IF($C$3="On",IF(U$3&lt;=$B$2,SMALL(Data_Baseline!$C128:$AZ128,COUNTIF(Data_Baseline!$C128:$AZ128,0)+1)/MAX(Data_Baseline!$C128:$AZ128),IF(Data_Baseline!T128=0,SMALL(Data_Baseline!$C128:$AZ128,COUNTIF(Data_Baseline!$C128:$AZ128,0)+1)/MAX(Data_Baseline!$C128:$AZ128),Data_Baseline!T128/MAX(Data_Baseline!$C128:$AZ128))),IF(U$3&lt;=$B$2,SMALL(Data_Baseline!$C128:$AZ128,COUNTIF(Data_Baseline!$C128:$AZ128,0)+1),IF(Data_Baseline!T128=0,SMALL(Data_Baseline!$C128:$AZ128,COUNTIF(Data_Baseline!$C128:$AZ128,0)+1),Data_Baseline!T128)))),"")</f>
        <v>8.7053737794092899E-4</v>
      </c>
      <c r="V128">
        <f ca="1">IFERROR(IF(Data_Baseline!U128="","",IF($C$3="On",IF(V$3&lt;=$B$2,SMALL(Data_Baseline!$C128:$AZ128,COUNTIF(Data_Baseline!$C128:$AZ128,0)+1)/MAX(Data_Baseline!$C128:$AZ128),IF(Data_Baseline!U128=0,SMALL(Data_Baseline!$C128:$AZ128,COUNTIF(Data_Baseline!$C128:$AZ128,0)+1)/MAX(Data_Baseline!$C128:$AZ128),Data_Baseline!U128/MAX(Data_Baseline!$C128:$AZ128))),IF(V$3&lt;=$B$2,SMALL(Data_Baseline!$C128:$AZ128,COUNTIF(Data_Baseline!$C128:$AZ128,0)+1),IF(Data_Baseline!U128=0,SMALL(Data_Baseline!$C128:$AZ128,COUNTIF(Data_Baseline!$C128:$AZ128,0)+1),Data_Baseline!U128)))),"")</f>
        <v>8.7053737794092899E-4</v>
      </c>
      <c r="W128">
        <f ca="1">IFERROR(IF(Data_Baseline!V128="","",IF($C$3="On",IF(W$3&lt;=$B$2,SMALL(Data_Baseline!$C128:$AZ128,COUNTIF(Data_Baseline!$C128:$AZ128,0)+1)/MAX(Data_Baseline!$C128:$AZ128),IF(Data_Baseline!V128=0,SMALL(Data_Baseline!$C128:$AZ128,COUNTIF(Data_Baseline!$C128:$AZ128,0)+1)/MAX(Data_Baseline!$C128:$AZ128),Data_Baseline!V128/MAX(Data_Baseline!$C128:$AZ128))),IF(W$3&lt;=$B$2,SMALL(Data_Baseline!$C128:$AZ128,COUNTIF(Data_Baseline!$C128:$AZ128,0)+1),IF(Data_Baseline!V128=0,SMALL(Data_Baseline!$C128:$AZ128,COUNTIF(Data_Baseline!$C128:$AZ128,0)+1),Data_Baseline!V128)))),"")</f>
        <v>8.7053737794092899E-4</v>
      </c>
      <c r="X128">
        <f ca="1">IFERROR(IF(Data_Baseline!W128="","",IF($C$3="On",IF(X$3&lt;=$B$2,SMALL(Data_Baseline!$C128:$AZ128,COUNTIF(Data_Baseline!$C128:$AZ128,0)+1)/MAX(Data_Baseline!$C128:$AZ128),IF(Data_Baseline!W128=0,SMALL(Data_Baseline!$C128:$AZ128,COUNTIF(Data_Baseline!$C128:$AZ128,0)+1)/MAX(Data_Baseline!$C128:$AZ128),Data_Baseline!W128/MAX(Data_Baseline!$C128:$AZ128))),IF(X$3&lt;=$B$2,SMALL(Data_Baseline!$C128:$AZ128,COUNTIF(Data_Baseline!$C128:$AZ128,0)+1),IF(Data_Baseline!W128=0,SMALL(Data_Baseline!$C128:$AZ128,COUNTIF(Data_Baseline!$C128:$AZ128,0)+1),Data_Baseline!W128)))),"")</f>
        <v>8.7053737794092899E-4</v>
      </c>
      <c r="Y128">
        <f ca="1">IFERROR(IF(Data_Baseline!X128="","",IF($C$3="On",IF(Y$3&lt;=$B$2,SMALL(Data_Baseline!$C128:$AZ128,COUNTIF(Data_Baseline!$C128:$AZ128,0)+1)/MAX(Data_Baseline!$C128:$AZ128),IF(Data_Baseline!X128=0,SMALL(Data_Baseline!$C128:$AZ128,COUNTIF(Data_Baseline!$C128:$AZ128,0)+1)/MAX(Data_Baseline!$C128:$AZ128),Data_Baseline!X128/MAX(Data_Baseline!$C128:$AZ128))),IF(Y$3&lt;=$B$2,SMALL(Data_Baseline!$C128:$AZ128,COUNTIF(Data_Baseline!$C128:$AZ128,0)+1),IF(Data_Baseline!X128=0,SMALL(Data_Baseline!$C128:$AZ128,COUNTIF(Data_Baseline!$C128:$AZ128,0)+1),Data_Baseline!X128)))),"")</f>
        <v>8.7053737794092899E-4</v>
      </c>
      <c r="Z128">
        <f ca="1">IFERROR(IF(Data_Baseline!Y128="","",IF($C$3="On",IF(Z$3&lt;=$B$2,SMALL(Data_Baseline!$C128:$AZ128,COUNTIF(Data_Baseline!$C128:$AZ128,0)+1)/MAX(Data_Baseline!$C128:$AZ128),IF(Data_Baseline!Y128=0,SMALL(Data_Baseline!$C128:$AZ128,COUNTIF(Data_Baseline!$C128:$AZ128,0)+1)/MAX(Data_Baseline!$C128:$AZ128),Data_Baseline!Y128/MAX(Data_Baseline!$C128:$AZ128))),IF(Z$3&lt;=$B$2,SMALL(Data_Baseline!$C128:$AZ128,COUNTIF(Data_Baseline!$C128:$AZ128,0)+1),IF(Data_Baseline!Y128=0,SMALL(Data_Baseline!$C128:$AZ128,COUNTIF(Data_Baseline!$C128:$AZ128,0)+1),Data_Baseline!Y128)))),"")</f>
        <v>8.7053737794092899E-4</v>
      </c>
      <c r="AA128">
        <f ca="1">IFERROR(IF(Data_Baseline!Z128="","",IF($C$3="On",IF(AA$3&lt;=$B$2,SMALL(Data_Baseline!$C128:$AZ128,COUNTIF(Data_Baseline!$C128:$AZ128,0)+1)/MAX(Data_Baseline!$C128:$AZ128),IF(Data_Baseline!Z128=0,SMALL(Data_Baseline!$C128:$AZ128,COUNTIF(Data_Baseline!$C128:$AZ128,0)+1)/MAX(Data_Baseline!$C128:$AZ128),Data_Baseline!Z128/MAX(Data_Baseline!$C128:$AZ128))),IF(AA$3&lt;=$B$2,SMALL(Data_Baseline!$C128:$AZ128,COUNTIF(Data_Baseline!$C128:$AZ128,0)+1),IF(Data_Baseline!Z128=0,SMALL(Data_Baseline!$C128:$AZ128,COUNTIF(Data_Baseline!$C128:$AZ128,0)+1),Data_Baseline!Z128)))),"")</f>
        <v>8.7053737794092899E-4</v>
      </c>
      <c r="AB128">
        <f ca="1">IFERROR(IF(Data_Baseline!AA128="","",IF($C$3="On",IF(AB$3&lt;=$B$2,SMALL(Data_Baseline!$C128:$AZ128,COUNTIF(Data_Baseline!$C128:$AZ128,0)+1)/MAX(Data_Baseline!$C128:$AZ128),IF(Data_Baseline!AA128=0,SMALL(Data_Baseline!$C128:$AZ128,COUNTIF(Data_Baseline!$C128:$AZ128,0)+1)/MAX(Data_Baseline!$C128:$AZ128),Data_Baseline!AA128/MAX(Data_Baseline!$C128:$AZ128))),IF(AB$3&lt;=$B$2,SMALL(Data_Baseline!$C128:$AZ128,COUNTIF(Data_Baseline!$C128:$AZ128,0)+1),IF(Data_Baseline!AA128=0,SMALL(Data_Baseline!$C128:$AZ128,COUNTIF(Data_Baseline!$C128:$AZ128,0)+1),Data_Baseline!AA128)))),"")</f>
        <v>8.7053737794092899E-4</v>
      </c>
      <c r="AC128">
        <f ca="1">IFERROR(IF(Data_Baseline!AB128="","",IF($C$3="On",IF(AC$3&lt;=$B$2,SMALL(Data_Baseline!$C128:$AZ128,COUNTIF(Data_Baseline!$C128:$AZ128,0)+1)/MAX(Data_Baseline!$C128:$AZ128),IF(Data_Baseline!AB128=0,SMALL(Data_Baseline!$C128:$AZ128,COUNTIF(Data_Baseline!$C128:$AZ128,0)+1)/MAX(Data_Baseline!$C128:$AZ128),Data_Baseline!AB128/MAX(Data_Baseline!$C128:$AZ128))),IF(AC$3&lt;=$B$2,SMALL(Data_Baseline!$C128:$AZ128,COUNTIF(Data_Baseline!$C128:$AZ128,0)+1),IF(Data_Baseline!AB128=0,SMALL(Data_Baseline!$C128:$AZ128,COUNTIF(Data_Baseline!$C128:$AZ128,0)+1),Data_Baseline!AB128)))),"")</f>
        <v>2.3117394336567023E-3</v>
      </c>
      <c r="AD128">
        <f ca="1">IFERROR(IF(Data_Baseline!AC128="","",IF($C$3="On",IF(AD$3&lt;=$B$2,SMALL(Data_Baseline!$C128:$AZ128,COUNTIF(Data_Baseline!$C128:$AZ128,0)+1)/MAX(Data_Baseline!$C128:$AZ128),IF(Data_Baseline!AC128=0,SMALL(Data_Baseline!$C128:$AZ128,COUNTIF(Data_Baseline!$C128:$AZ128,0)+1)/MAX(Data_Baseline!$C128:$AZ128),Data_Baseline!AC128/MAX(Data_Baseline!$C128:$AZ128))),IF(AD$3&lt;=$B$2,SMALL(Data_Baseline!$C128:$AZ128,COUNTIF(Data_Baseline!$C128:$AZ128,0)+1),IF(Data_Baseline!AC128=0,SMALL(Data_Baseline!$C128:$AZ128,COUNTIF(Data_Baseline!$C128:$AZ128,0)+1),Data_Baseline!AC128)))),"")</f>
        <v>8.2214526918387241E-3</v>
      </c>
      <c r="AE128">
        <f ca="1">IFERROR(IF(Data_Baseline!AD128="","",IF($C$3="On",IF(AE$3&lt;=$B$2,SMALL(Data_Baseline!$C128:$AZ128,COUNTIF(Data_Baseline!$C128:$AZ128,0)+1)/MAX(Data_Baseline!$C128:$AZ128),IF(Data_Baseline!AD128=0,SMALL(Data_Baseline!$C128:$AZ128,COUNTIF(Data_Baseline!$C128:$AZ128,0)+1)/MAX(Data_Baseline!$C128:$AZ128),Data_Baseline!AD128/MAX(Data_Baseline!$C128:$AZ128))),IF(AE$3&lt;=$B$2,SMALL(Data_Baseline!$C128:$AZ128,COUNTIF(Data_Baseline!$C128:$AZ128,0)+1),IF(Data_Baseline!AD128=0,SMALL(Data_Baseline!$C128:$AZ128,COUNTIF(Data_Baseline!$C128:$AZ128,0)+1),Data_Baseline!AD128)))),"")</f>
        <v>1.9855434846580585E-2</v>
      </c>
      <c r="AF128">
        <f ca="1">IFERROR(IF(Data_Baseline!AE128="","",IF($C$3="On",IF(AF$3&lt;=$B$2,SMALL(Data_Baseline!$C128:$AZ128,COUNTIF(Data_Baseline!$C128:$AZ128,0)+1)/MAX(Data_Baseline!$C128:$AZ128),IF(Data_Baseline!AE128=0,SMALL(Data_Baseline!$C128:$AZ128,COUNTIF(Data_Baseline!$C128:$AZ128,0)+1)/MAX(Data_Baseline!$C128:$AZ128),Data_Baseline!AE128/MAX(Data_Baseline!$C128:$AZ128))),IF(AF$3&lt;=$B$2,SMALL(Data_Baseline!$C128:$AZ128,COUNTIF(Data_Baseline!$C128:$AZ128,0)+1),IF(Data_Baseline!AE128=0,SMALL(Data_Baseline!$C128:$AZ128,COUNTIF(Data_Baseline!$C128:$AZ128,0)+1),Data_Baseline!AE128)))),"")</f>
        <v>4.0947861033917378E-2</v>
      </c>
      <c r="AG128">
        <f ca="1">IFERROR(IF(Data_Baseline!AF128="","",IF($C$3="On",IF(AG$3&lt;=$B$2,SMALL(Data_Baseline!$C128:$AZ128,COUNTIF(Data_Baseline!$C128:$AZ128,0)+1)/MAX(Data_Baseline!$C128:$AZ128),IF(Data_Baseline!AF128=0,SMALL(Data_Baseline!$C128:$AZ128,COUNTIF(Data_Baseline!$C128:$AZ128,0)+1)/MAX(Data_Baseline!$C128:$AZ128),Data_Baseline!AF128/MAX(Data_Baseline!$C128:$AZ128))),IF(AG$3&lt;=$B$2,SMALL(Data_Baseline!$C128:$AZ128,COUNTIF(Data_Baseline!$C128:$AZ128,0)+1),IF(Data_Baseline!AF128=0,SMALL(Data_Baseline!$C128:$AZ128,COUNTIF(Data_Baseline!$C128:$AZ128,0)+1),Data_Baseline!AF128)))),"")</f>
        <v>7.9922482312923454E-2</v>
      </c>
      <c r="AH128">
        <f ca="1">IFERROR(IF(Data_Baseline!AG128="","",IF($C$3="On",IF(AH$3&lt;=$B$2,SMALL(Data_Baseline!$C128:$AZ128,COUNTIF(Data_Baseline!$C128:$AZ128,0)+1)/MAX(Data_Baseline!$C128:$AZ128),IF(Data_Baseline!AG128=0,SMALL(Data_Baseline!$C128:$AZ128,COUNTIF(Data_Baseline!$C128:$AZ128,0)+1)/MAX(Data_Baseline!$C128:$AZ128),Data_Baseline!AG128/MAX(Data_Baseline!$C128:$AZ128))),IF(AH$3&lt;=$B$2,SMALL(Data_Baseline!$C128:$AZ128,COUNTIF(Data_Baseline!$C128:$AZ128,0)+1),IF(Data_Baseline!AG128=0,SMALL(Data_Baseline!$C128:$AZ128,COUNTIF(Data_Baseline!$C128:$AZ128,0)+1),Data_Baseline!AG128)))),"")</f>
        <v>0.14847794733210909</v>
      </c>
      <c r="AI128">
        <f ca="1">IFERROR(IF(Data_Baseline!AH128="","",IF($C$3="On",IF(AI$3&lt;=$B$2,SMALL(Data_Baseline!$C128:$AZ128,COUNTIF(Data_Baseline!$C128:$AZ128,0)+1)/MAX(Data_Baseline!$C128:$AZ128),IF(Data_Baseline!AH128=0,SMALL(Data_Baseline!$C128:$AZ128,COUNTIF(Data_Baseline!$C128:$AZ128,0)+1)/MAX(Data_Baseline!$C128:$AZ128),Data_Baseline!AH128/MAX(Data_Baseline!$C128:$AZ128))),IF(AI$3&lt;=$B$2,SMALL(Data_Baseline!$C128:$AZ128,COUNTIF(Data_Baseline!$C128:$AZ128,0)+1),IF(Data_Baseline!AH128=0,SMALL(Data_Baseline!$C128:$AZ128,COUNTIF(Data_Baseline!$C128:$AZ128,0)+1),Data_Baseline!AH128)))),"")</f>
        <v>0.2587403349397065</v>
      </c>
      <c r="AJ128">
        <f ca="1">IFERROR(IF(Data_Baseline!AI128="","",IF($C$3="On",IF(AJ$3&lt;=$B$2,SMALL(Data_Baseline!$C128:$AZ128,COUNTIF(Data_Baseline!$C128:$AZ128,0)+1)/MAX(Data_Baseline!$C128:$AZ128),IF(Data_Baseline!AI128=0,SMALL(Data_Baseline!$C128:$AZ128,COUNTIF(Data_Baseline!$C128:$AZ128,0)+1)/MAX(Data_Baseline!$C128:$AZ128),Data_Baseline!AI128/MAX(Data_Baseline!$C128:$AZ128))),IF(AJ$3&lt;=$B$2,SMALL(Data_Baseline!$C128:$AZ128,COUNTIF(Data_Baseline!$C128:$AZ128,0)+1),IF(Data_Baseline!AI128=0,SMALL(Data_Baseline!$C128:$AZ128,COUNTIF(Data_Baseline!$C128:$AZ128,0)+1),Data_Baseline!AI128)))),"")</f>
        <v>0.40983400566820677</v>
      </c>
      <c r="AK128">
        <f ca="1">IFERROR(IF(Data_Baseline!AJ128="","",IF($C$3="On",IF(AK$3&lt;=$B$2,SMALL(Data_Baseline!$C128:$AZ128,COUNTIF(Data_Baseline!$C128:$AZ128,0)+1)/MAX(Data_Baseline!$C128:$AZ128),IF(Data_Baseline!AJ128=0,SMALL(Data_Baseline!$C128:$AZ128,COUNTIF(Data_Baseline!$C128:$AZ128,0)+1)/MAX(Data_Baseline!$C128:$AZ128),Data_Baseline!AJ128/MAX(Data_Baseline!$C128:$AZ128))),IF(AK$3&lt;=$B$2,SMALL(Data_Baseline!$C128:$AZ128,COUNTIF(Data_Baseline!$C128:$AZ128,0)+1),IF(Data_Baseline!AJ128=0,SMALL(Data_Baseline!$C128:$AZ128,COUNTIF(Data_Baseline!$C128:$AZ128,0)+1),Data_Baseline!AJ128)))),"")</f>
        <v>0.57369636534565471</v>
      </c>
      <c r="AL128">
        <f ca="1">IFERROR(IF(Data_Baseline!AK128="","",IF($C$3="On",IF(AL$3&lt;=$B$2,SMALL(Data_Baseline!$C128:$AZ128,COUNTIF(Data_Baseline!$C128:$AZ128,0)+1)/MAX(Data_Baseline!$C128:$AZ128),IF(Data_Baseline!AK128=0,SMALL(Data_Baseline!$C128:$AZ128,COUNTIF(Data_Baseline!$C128:$AZ128,0)+1)/MAX(Data_Baseline!$C128:$AZ128),Data_Baseline!AK128/MAX(Data_Baseline!$C128:$AZ128))),IF(AL$3&lt;=$B$2,SMALL(Data_Baseline!$C128:$AZ128,COUNTIF(Data_Baseline!$C128:$AZ128,0)+1),IF(Data_Baseline!AK128=0,SMALL(Data_Baseline!$C128:$AZ128,COUNTIF(Data_Baseline!$C128:$AZ128,0)+1),Data_Baseline!AK128)))),"")</f>
        <v>0.72294923547755885</v>
      </c>
      <c r="AM128">
        <f ca="1">IFERROR(IF(Data_Baseline!AL128="","",IF($C$3="On",IF(AM$3&lt;=$B$2,SMALL(Data_Baseline!$C128:$AZ128,COUNTIF(Data_Baseline!$C128:$AZ128,0)+1)/MAX(Data_Baseline!$C128:$AZ128),IF(Data_Baseline!AL128=0,SMALL(Data_Baseline!$C128:$AZ128,COUNTIF(Data_Baseline!$C128:$AZ128,0)+1)/MAX(Data_Baseline!$C128:$AZ128),Data_Baseline!AL128/MAX(Data_Baseline!$C128:$AZ128))),IF(AM$3&lt;=$B$2,SMALL(Data_Baseline!$C128:$AZ128,COUNTIF(Data_Baseline!$C128:$AZ128,0)+1),IF(Data_Baseline!AL128=0,SMALL(Data_Baseline!$C128:$AZ128,COUNTIF(Data_Baseline!$C128:$AZ128,0)+1),Data_Baseline!AL128)))),"")</f>
        <v>0.83419862586852345</v>
      </c>
      <c r="AN128">
        <f ca="1">IFERROR(IF(Data_Baseline!AM128="","",IF($C$3="On",IF(AN$3&lt;=$B$2,SMALL(Data_Baseline!$C128:$AZ128,COUNTIF(Data_Baseline!$C128:$AZ128,0)+1)/MAX(Data_Baseline!$C128:$AZ128),IF(Data_Baseline!AM128=0,SMALL(Data_Baseline!$C128:$AZ128,COUNTIF(Data_Baseline!$C128:$AZ128,0)+1)/MAX(Data_Baseline!$C128:$AZ128),Data_Baseline!AM128/MAX(Data_Baseline!$C128:$AZ128))),IF(AN$3&lt;=$B$2,SMALL(Data_Baseline!$C128:$AZ128,COUNTIF(Data_Baseline!$C128:$AZ128,0)+1),IF(Data_Baseline!AM128=0,SMALL(Data_Baseline!$C128:$AZ128,COUNTIF(Data_Baseline!$C128:$AZ128,0)+1),Data_Baseline!AM128)))),"")</f>
        <v>0.91124221522375837</v>
      </c>
      <c r="AO128">
        <f ca="1">IFERROR(IF(Data_Baseline!AN128="","",IF($C$3="On",IF(AO$3&lt;=$B$2,SMALL(Data_Baseline!$C128:$AZ128,COUNTIF(Data_Baseline!$C128:$AZ128,0)+1)/MAX(Data_Baseline!$C128:$AZ128),IF(Data_Baseline!AN128=0,SMALL(Data_Baseline!$C128:$AZ128,COUNTIF(Data_Baseline!$C128:$AZ128,0)+1)/MAX(Data_Baseline!$C128:$AZ128),Data_Baseline!AN128/MAX(Data_Baseline!$C128:$AZ128))),IF(AO$3&lt;=$B$2,SMALL(Data_Baseline!$C128:$AZ128,COUNTIF(Data_Baseline!$C128:$AZ128,0)+1),IF(Data_Baseline!AN128=0,SMALL(Data_Baseline!$C128:$AZ128,COUNTIF(Data_Baseline!$C128:$AZ128,0)+1),Data_Baseline!AN128)))),"")</f>
        <v>0.95873260852892273</v>
      </c>
      <c r="AP128">
        <f ca="1">IFERROR(IF(Data_Baseline!AO128="","",IF($C$3="On",IF(AP$3&lt;=$B$2,SMALL(Data_Baseline!$C128:$AZ128,COUNTIF(Data_Baseline!$C128:$AZ128,0)+1)/MAX(Data_Baseline!$C128:$AZ128),IF(Data_Baseline!AO128=0,SMALL(Data_Baseline!$C128:$AZ128,COUNTIF(Data_Baseline!$C128:$AZ128,0)+1)/MAX(Data_Baseline!$C128:$AZ128),Data_Baseline!AO128/MAX(Data_Baseline!$C128:$AZ128))),IF(AP$3&lt;=$B$2,SMALL(Data_Baseline!$C128:$AZ128,COUNTIF(Data_Baseline!$C128:$AZ128,0)+1),IF(Data_Baseline!AO128=0,SMALL(Data_Baseline!$C128:$AZ128,COUNTIF(Data_Baseline!$C128:$AZ128,0)+1),Data_Baseline!AO128)))),"")</f>
        <v>0.9882171927370772</v>
      </c>
      <c r="AQ128">
        <f ca="1">IFERROR(IF(Data_Baseline!AP128="","",IF($C$3="On",IF(AQ$3&lt;=$B$2,SMALL(Data_Baseline!$C128:$AZ128,COUNTIF(Data_Baseline!$C128:$AZ128,0)+1)/MAX(Data_Baseline!$C128:$AZ128),IF(Data_Baseline!AP128=0,SMALL(Data_Baseline!$C128:$AZ128,COUNTIF(Data_Baseline!$C128:$AZ128,0)+1)/MAX(Data_Baseline!$C128:$AZ128),Data_Baseline!AP128/MAX(Data_Baseline!$C128:$AZ128))),IF(AQ$3&lt;=$B$2,SMALL(Data_Baseline!$C128:$AZ128,COUNTIF(Data_Baseline!$C128:$AZ128,0)+1),IF(Data_Baseline!AP128=0,SMALL(Data_Baseline!$C128:$AZ128,COUNTIF(Data_Baseline!$C128:$AZ128,0)+1),Data_Baseline!AP128)))),"")</f>
        <v>1</v>
      </c>
      <c r="AR128" t="str">
        <f>IFERROR(IF(Data_Baseline!AQ128="","",IF($C$3="On",IF(AR$3&lt;=$B$2,SMALL(Data_Baseline!$C128:$AZ128,COUNTIF(Data_Baseline!$C128:$AZ128,0)+1)/MAX(Data_Baseline!$C128:$AZ128),IF(Data_Baseline!AQ128=0,SMALL(Data_Baseline!$C128:$AZ128,COUNTIF(Data_Baseline!$C128:$AZ128,0)+1)/MAX(Data_Baseline!$C128:$AZ128),Data_Baseline!AQ128/MAX(Data_Baseline!$C128:$AZ128))),IF(AR$3&lt;=$B$2,SMALL(Data_Baseline!$C128:$AZ128,COUNTIF(Data_Baseline!$C128:$AZ128,0)+1),IF(Data_Baseline!AQ128=0,SMALL(Data_Baseline!$C128:$AZ128,COUNTIF(Data_Baseline!$C128:$AZ128,0)+1),Data_Baseline!AQ128)))),"")</f>
        <v/>
      </c>
      <c r="AS128" t="str">
        <f>IFERROR(IF(Data_Baseline!AR128="","",IF($C$3="On",IF(AS$3&lt;=$B$2,SMALL(Data_Baseline!$C128:$AZ128,COUNTIF(Data_Baseline!$C128:$AZ128,0)+1)/MAX(Data_Baseline!$C128:$AZ128),IF(Data_Baseline!AR128=0,SMALL(Data_Baseline!$C128:$AZ128,COUNTIF(Data_Baseline!$C128:$AZ128,0)+1)/MAX(Data_Baseline!$C128:$AZ128),Data_Baseline!AR128/MAX(Data_Baseline!$C128:$AZ128))),IF(AS$3&lt;=$B$2,SMALL(Data_Baseline!$C128:$AZ128,COUNTIF(Data_Baseline!$C128:$AZ128,0)+1),IF(Data_Baseline!AR128=0,SMALL(Data_Baseline!$C128:$AZ128,COUNTIF(Data_Baseline!$C128:$AZ128,0)+1),Data_Baseline!AR128)))),"")</f>
        <v/>
      </c>
      <c r="AT128" t="str">
        <f>IFERROR(IF(Data_Baseline!AS128="","",IF($C$3="On",IF(AT$3&lt;=$B$2,SMALL(Data_Baseline!$C128:$AZ128,COUNTIF(Data_Baseline!$C128:$AZ128,0)+1)/MAX(Data_Baseline!$C128:$AZ128),IF(Data_Baseline!AS128=0,SMALL(Data_Baseline!$C128:$AZ128,COUNTIF(Data_Baseline!$C128:$AZ128,0)+1)/MAX(Data_Baseline!$C128:$AZ128),Data_Baseline!AS128/MAX(Data_Baseline!$C128:$AZ128))),IF(AT$3&lt;=$B$2,SMALL(Data_Baseline!$C128:$AZ128,COUNTIF(Data_Baseline!$C128:$AZ128,0)+1),IF(Data_Baseline!AS128=0,SMALL(Data_Baseline!$C128:$AZ128,COUNTIF(Data_Baseline!$C128:$AZ128,0)+1),Data_Baseline!AS128)))),"")</f>
        <v/>
      </c>
      <c r="AU128" t="str">
        <f>IFERROR(IF(Data_Baseline!AT128="","",IF($C$3="On",IF(AU$3&lt;=$B$2,SMALL(Data_Baseline!$C128:$AZ128,COUNTIF(Data_Baseline!$C128:$AZ128,0)+1)/MAX(Data_Baseline!$C128:$AZ128),IF(Data_Baseline!AT128=0,SMALL(Data_Baseline!$C128:$AZ128,COUNTIF(Data_Baseline!$C128:$AZ128,0)+1)/MAX(Data_Baseline!$C128:$AZ128),Data_Baseline!AT128/MAX(Data_Baseline!$C128:$AZ128))),IF(AU$3&lt;=$B$2,SMALL(Data_Baseline!$C128:$AZ128,COUNTIF(Data_Baseline!$C128:$AZ128,0)+1),IF(Data_Baseline!AT128=0,SMALL(Data_Baseline!$C128:$AZ128,COUNTIF(Data_Baseline!$C128:$AZ128,0)+1),Data_Baseline!AT128)))),"")</f>
        <v/>
      </c>
      <c r="AV128" t="str">
        <f>IFERROR(IF(Data_Baseline!AU128="","",IF($C$3="On",IF(AV$3&lt;=$B$2,SMALL(Data_Baseline!$C128:$AZ128,COUNTIF(Data_Baseline!$C128:$AZ128,0)+1)/MAX(Data_Baseline!$C128:$AZ128),IF(Data_Baseline!AU128=0,SMALL(Data_Baseline!$C128:$AZ128,COUNTIF(Data_Baseline!$C128:$AZ128,0)+1)/MAX(Data_Baseline!$C128:$AZ128),Data_Baseline!AU128/MAX(Data_Baseline!$C128:$AZ128))),IF(AV$3&lt;=$B$2,SMALL(Data_Baseline!$C128:$AZ128,COUNTIF(Data_Baseline!$C128:$AZ128,0)+1),IF(Data_Baseline!AU128=0,SMALL(Data_Baseline!$C128:$AZ128,COUNTIF(Data_Baseline!$C128:$AZ128,0)+1),Data_Baseline!AU128)))),"")</f>
        <v/>
      </c>
      <c r="AW128" t="str">
        <f>IFERROR(IF(Data_Baseline!AV128="","",IF($C$3="On",IF(AW$3&lt;=$B$2,SMALL(Data_Baseline!$C128:$AZ128,COUNTIF(Data_Baseline!$C128:$AZ128,0)+1)/MAX(Data_Baseline!$C128:$AZ128),IF(Data_Baseline!AV128=0,SMALL(Data_Baseline!$C128:$AZ128,COUNTIF(Data_Baseline!$C128:$AZ128,0)+1)/MAX(Data_Baseline!$C128:$AZ128),Data_Baseline!AV128/MAX(Data_Baseline!$C128:$AZ128))),IF(AW$3&lt;=$B$2,SMALL(Data_Baseline!$C128:$AZ128,COUNTIF(Data_Baseline!$C128:$AZ128,0)+1),IF(Data_Baseline!AV128=0,SMALL(Data_Baseline!$C128:$AZ128,COUNTIF(Data_Baseline!$C128:$AZ128,0)+1),Data_Baseline!AV128)))),"")</f>
        <v/>
      </c>
      <c r="AX128" t="str">
        <f>IFERROR(IF(Data_Baseline!AW128="","",IF($C$3="On",IF(AX$3&lt;=$B$2,SMALL(Data_Baseline!$C128:$AZ128,COUNTIF(Data_Baseline!$C128:$AZ128,0)+1)/MAX(Data_Baseline!$C128:$AZ128),IF(Data_Baseline!AW128=0,SMALL(Data_Baseline!$C128:$AZ128,COUNTIF(Data_Baseline!$C128:$AZ128,0)+1)/MAX(Data_Baseline!$C128:$AZ128),Data_Baseline!AW128/MAX(Data_Baseline!$C128:$AZ128))),IF(AX$3&lt;=$B$2,SMALL(Data_Baseline!$C128:$AZ128,COUNTIF(Data_Baseline!$C128:$AZ128,0)+1),IF(Data_Baseline!AW128=0,SMALL(Data_Baseline!$C128:$AZ128,COUNTIF(Data_Baseline!$C128:$AZ128,0)+1),Data_Baseline!AW128)))),"")</f>
        <v/>
      </c>
      <c r="AY128" t="str">
        <f>IFERROR(IF(Data_Baseline!AX128="","",IF($C$3="On",IF(AY$3&lt;=$B$2,SMALL(Data_Baseline!$C128:$AZ128,COUNTIF(Data_Baseline!$C128:$AZ128,0)+1)/MAX(Data_Baseline!$C128:$AZ128),IF(Data_Baseline!AX128=0,SMALL(Data_Baseline!$C128:$AZ128,COUNTIF(Data_Baseline!$C128:$AZ128,0)+1)/MAX(Data_Baseline!$C128:$AZ128),Data_Baseline!AX128/MAX(Data_Baseline!$C128:$AZ128))),IF(AY$3&lt;=$B$2,SMALL(Data_Baseline!$C128:$AZ128,COUNTIF(Data_Baseline!$C128:$AZ128,0)+1),IF(Data_Baseline!AX128=0,SMALL(Data_Baseline!$C128:$AZ128,COUNTIF(Data_Baseline!$C128:$AZ128,0)+1),Data_Baseline!AX128)))),"")</f>
        <v/>
      </c>
      <c r="AZ128" t="str">
        <f>IFERROR(IF(Data_Baseline!AY128="","",IF($C$3="On",IF(AZ$3&lt;=$B$2,SMALL(Data_Baseline!$C128:$AZ128,COUNTIF(Data_Baseline!$C128:$AZ128,0)+1)/MAX(Data_Baseline!$C128:$AZ128),IF(Data_Baseline!AY128=0,SMALL(Data_Baseline!$C128:$AZ128,COUNTIF(Data_Baseline!$C128:$AZ128,0)+1)/MAX(Data_Baseline!$C128:$AZ128),Data_Baseline!AY128/MAX(Data_Baseline!$C128:$AZ128))),IF(AZ$3&lt;=$B$2,SMALL(Data_Baseline!$C128:$AZ128,COUNTIF(Data_Baseline!$C128:$AZ128,0)+1),IF(Data_Baseline!AY128=0,SMALL(Data_Baseline!$C128:$AZ128,COUNTIF(Data_Baseline!$C128:$AZ128,0)+1),Data_Baseline!AY128)))),"")</f>
        <v/>
      </c>
      <c r="BA128" t="str">
        <f>IFERROR(IF(Data_Baseline!AZ128="","",IF($C$3="On",IF(BA$3&lt;=$B$2,SMALL(Data_Baseline!$C128:$AZ128,COUNTIF(Data_Baseline!$C128:$AZ128,0)+1)/MAX(Data_Baseline!$C128:$AZ128),IF(Data_Baseline!AZ128=0,SMALL(Data_Baseline!$C128:$AZ128,COUNTIF(Data_Baseline!$C128:$AZ128,0)+1)/MAX(Data_Baseline!$C128:$AZ128),Data_Baseline!AZ128/MAX(Data_Baseline!$C128:$AZ128))),IF(BA$3&lt;=$B$2,SMALL(Data_Baseline!$C128:$AZ128,COUNTIF(Data_Baseline!$C128:$AZ128,0)+1),IF(Data_Baseline!AZ128=0,SMALL(Data_Baseline!$C128:$AZ128,COUNTIF(Data_Baseline!$C128:$AZ128,0)+1),Data_Baseline!AZ128)))),"")</f>
        <v/>
      </c>
      <c r="BB128" s="79">
        <f ca="1">IF(Data_Initial!BA128="",1,0)</f>
        <v>1</v>
      </c>
      <c r="BC128" t="str">
        <f t="shared" ca="1" si="4"/>
        <v>3B_ltpD</v>
      </c>
      <c r="BD128" s="79" t="str">
        <f t="shared" ca="1" si="7"/>
        <v>3B</v>
      </c>
      <c r="BE128" s="79" t="str">
        <f ca="1">Data_Initial!BC128</f>
        <v>ltpD</v>
      </c>
      <c r="BF128" s="79" t="str">
        <f ca="1">Data_Initial!BB128</f>
        <v>3_1</v>
      </c>
      <c r="BG128">
        <f ca="1">IFERROR((INDIRECT("Plate"&amp;Data!A128&amp;"_C!"&amp;CHAR(RIGHT(Data!B128,LEN(Data!B128)-1)+65)&amp;CODE(LEFT(Data!B128,1))-58)),"")</f>
        <v>0</v>
      </c>
      <c r="BH128" t="str">
        <f ca="1">Data_Initial!BA128</f>
        <v/>
      </c>
      <c r="BI128">
        <f t="shared" ca="1" si="6"/>
        <v>8.7053737794092899E-4</v>
      </c>
      <c r="BJ128" s="79" t="str">
        <f ca="1">IF(BH128="N",1+MAX($BJ$3:BJ127),"")</f>
        <v/>
      </c>
    </row>
    <row r="129" spans="1:62" x14ac:dyDescent="0.25">
      <c r="A129" s="79">
        <f ca="1">IF(BH129="N","N"&amp;BJ129,IF(BB129=0,"",MAX($A$3:A128)+1))</f>
        <v>119</v>
      </c>
      <c r="B129" s="79" t="str">
        <f ca="1">Data_Initial!A129&amp;C129</f>
        <v>2F7</v>
      </c>
      <c r="C129" s="79" t="str">
        <f ca="1">Data_Initial!B129</f>
        <v>F7</v>
      </c>
      <c r="D129">
        <f ca="1">IFERROR(IF(Data_Baseline!C129="","",IF($C$3="On",IF(D$3&lt;=$B$2,SMALL(Data_Baseline!$C129:$AZ129,COUNTIF(Data_Baseline!$C129:$AZ129,0)+1)/MAX(Data_Baseline!$C129:$AZ129),IF(Data_Baseline!C129=0,SMALL(Data_Baseline!$C129:$AZ129,COUNTIF(Data_Baseline!$C129:$AZ129,0)+1)/MAX(Data_Baseline!$C129:$AZ129),Data_Baseline!C129/MAX(Data_Baseline!$C129:$AZ129))),IF(D$3&lt;=$B$2,SMALL(Data_Baseline!$C129:$AZ129,COUNTIF(Data_Baseline!$C129:$AZ129,0)+1),IF(Data_Baseline!C129=0,SMALL(Data_Baseline!$C129:$AZ129,COUNTIF(Data_Baseline!$C129:$AZ129,0)+1),Data_Baseline!C129)))),"")</f>
        <v>4.6008709848754595E-4</v>
      </c>
      <c r="E129">
        <f ca="1">IFERROR(IF(Data_Baseline!D129="","",IF($C$3="On",IF(E$3&lt;=$B$2,SMALL(Data_Baseline!$C129:$AZ129,COUNTIF(Data_Baseline!$C129:$AZ129,0)+1)/MAX(Data_Baseline!$C129:$AZ129),IF(Data_Baseline!D129=0,SMALL(Data_Baseline!$C129:$AZ129,COUNTIF(Data_Baseline!$C129:$AZ129,0)+1)/MAX(Data_Baseline!$C129:$AZ129),Data_Baseline!D129/MAX(Data_Baseline!$C129:$AZ129))),IF(E$3&lt;=$B$2,SMALL(Data_Baseline!$C129:$AZ129,COUNTIF(Data_Baseline!$C129:$AZ129,0)+1),IF(Data_Baseline!D129=0,SMALL(Data_Baseline!$C129:$AZ129,COUNTIF(Data_Baseline!$C129:$AZ129,0)+1),Data_Baseline!D129)))),"")</f>
        <v>4.6008709848754595E-4</v>
      </c>
      <c r="F129">
        <f ca="1">IFERROR(IF(Data_Baseline!E129="","",IF($C$3="On",IF(F$3&lt;=$B$2,SMALL(Data_Baseline!$C129:$AZ129,COUNTIF(Data_Baseline!$C129:$AZ129,0)+1)/MAX(Data_Baseline!$C129:$AZ129),IF(Data_Baseline!E129=0,SMALL(Data_Baseline!$C129:$AZ129,COUNTIF(Data_Baseline!$C129:$AZ129,0)+1)/MAX(Data_Baseline!$C129:$AZ129),Data_Baseline!E129/MAX(Data_Baseline!$C129:$AZ129))),IF(F$3&lt;=$B$2,SMALL(Data_Baseline!$C129:$AZ129,COUNTIF(Data_Baseline!$C129:$AZ129,0)+1),IF(Data_Baseline!E129=0,SMALL(Data_Baseline!$C129:$AZ129,COUNTIF(Data_Baseline!$C129:$AZ129,0)+1),Data_Baseline!E129)))),"")</f>
        <v>4.6008709848754595E-4</v>
      </c>
      <c r="G129">
        <f ca="1">IFERROR(IF(Data_Baseline!F129="","",IF($C$3="On",IF(G$3&lt;=$B$2,SMALL(Data_Baseline!$C129:$AZ129,COUNTIF(Data_Baseline!$C129:$AZ129,0)+1)/MAX(Data_Baseline!$C129:$AZ129),IF(Data_Baseline!F129=0,SMALL(Data_Baseline!$C129:$AZ129,COUNTIF(Data_Baseline!$C129:$AZ129,0)+1)/MAX(Data_Baseline!$C129:$AZ129),Data_Baseline!F129/MAX(Data_Baseline!$C129:$AZ129))),IF(G$3&lt;=$B$2,SMALL(Data_Baseline!$C129:$AZ129,COUNTIF(Data_Baseline!$C129:$AZ129,0)+1),IF(Data_Baseline!F129=0,SMALL(Data_Baseline!$C129:$AZ129,COUNTIF(Data_Baseline!$C129:$AZ129,0)+1),Data_Baseline!F129)))),"")</f>
        <v>4.6008709848754595E-4</v>
      </c>
      <c r="H129">
        <f ca="1">IFERROR(IF(Data_Baseline!G129="","",IF($C$3="On",IF(H$3&lt;=$B$2,SMALL(Data_Baseline!$C129:$AZ129,COUNTIF(Data_Baseline!$C129:$AZ129,0)+1)/MAX(Data_Baseline!$C129:$AZ129),IF(Data_Baseline!G129=0,SMALL(Data_Baseline!$C129:$AZ129,COUNTIF(Data_Baseline!$C129:$AZ129,0)+1)/MAX(Data_Baseline!$C129:$AZ129),Data_Baseline!G129/MAX(Data_Baseline!$C129:$AZ129))),IF(H$3&lt;=$B$2,SMALL(Data_Baseline!$C129:$AZ129,COUNTIF(Data_Baseline!$C129:$AZ129,0)+1),IF(Data_Baseline!G129=0,SMALL(Data_Baseline!$C129:$AZ129,COUNTIF(Data_Baseline!$C129:$AZ129,0)+1),Data_Baseline!G129)))),"")</f>
        <v>4.6008709848754595E-4</v>
      </c>
      <c r="I129">
        <f ca="1">IFERROR(IF(Data_Baseline!H129="","",IF($C$3="On",IF(I$3&lt;=$B$2,SMALL(Data_Baseline!$C129:$AZ129,COUNTIF(Data_Baseline!$C129:$AZ129,0)+1)/MAX(Data_Baseline!$C129:$AZ129),IF(Data_Baseline!H129=0,SMALL(Data_Baseline!$C129:$AZ129,COUNTIF(Data_Baseline!$C129:$AZ129,0)+1)/MAX(Data_Baseline!$C129:$AZ129),Data_Baseline!H129/MAX(Data_Baseline!$C129:$AZ129))),IF(I$3&lt;=$B$2,SMALL(Data_Baseline!$C129:$AZ129,COUNTIF(Data_Baseline!$C129:$AZ129,0)+1),IF(Data_Baseline!H129=0,SMALL(Data_Baseline!$C129:$AZ129,COUNTIF(Data_Baseline!$C129:$AZ129,0)+1),Data_Baseline!H129)))),"")</f>
        <v>4.6008709848754595E-4</v>
      </c>
      <c r="J129">
        <f ca="1">IFERROR(IF(Data_Baseline!I129="","",IF($C$3="On",IF(J$3&lt;=$B$2,SMALL(Data_Baseline!$C129:$AZ129,COUNTIF(Data_Baseline!$C129:$AZ129,0)+1)/MAX(Data_Baseline!$C129:$AZ129),IF(Data_Baseline!I129=0,SMALL(Data_Baseline!$C129:$AZ129,COUNTIF(Data_Baseline!$C129:$AZ129,0)+1)/MAX(Data_Baseline!$C129:$AZ129),Data_Baseline!I129/MAX(Data_Baseline!$C129:$AZ129))),IF(J$3&lt;=$B$2,SMALL(Data_Baseline!$C129:$AZ129,COUNTIF(Data_Baseline!$C129:$AZ129,0)+1),IF(Data_Baseline!I129=0,SMALL(Data_Baseline!$C129:$AZ129,COUNTIF(Data_Baseline!$C129:$AZ129,0)+1),Data_Baseline!I129)))),"")</f>
        <v>4.6008709848754595E-4</v>
      </c>
      <c r="K129">
        <f ca="1">IFERROR(IF(Data_Baseline!J129="","",IF($C$3="On",IF(K$3&lt;=$B$2,SMALL(Data_Baseline!$C129:$AZ129,COUNTIF(Data_Baseline!$C129:$AZ129,0)+1)/MAX(Data_Baseline!$C129:$AZ129),IF(Data_Baseline!J129=0,SMALL(Data_Baseline!$C129:$AZ129,COUNTIF(Data_Baseline!$C129:$AZ129,0)+1)/MAX(Data_Baseline!$C129:$AZ129),Data_Baseline!J129/MAX(Data_Baseline!$C129:$AZ129))),IF(K$3&lt;=$B$2,SMALL(Data_Baseline!$C129:$AZ129,COUNTIF(Data_Baseline!$C129:$AZ129,0)+1),IF(Data_Baseline!J129=0,SMALL(Data_Baseline!$C129:$AZ129,COUNTIF(Data_Baseline!$C129:$AZ129,0)+1),Data_Baseline!J129)))),"")</f>
        <v>4.6008709848754595E-4</v>
      </c>
      <c r="L129">
        <f ca="1">IFERROR(IF(Data_Baseline!K129="","",IF($C$3="On",IF(L$3&lt;=$B$2,SMALL(Data_Baseline!$C129:$AZ129,COUNTIF(Data_Baseline!$C129:$AZ129,0)+1)/MAX(Data_Baseline!$C129:$AZ129),IF(Data_Baseline!K129=0,SMALL(Data_Baseline!$C129:$AZ129,COUNTIF(Data_Baseline!$C129:$AZ129,0)+1)/MAX(Data_Baseline!$C129:$AZ129),Data_Baseline!K129/MAX(Data_Baseline!$C129:$AZ129))),IF(L$3&lt;=$B$2,SMALL(Data_Baseline!$C129:$AZ129,COUNTIF(Data_Baseline!$C129:$AZ129,0)+1),IF(Data_Baseline!K129=0,SMALL(Data_Baseline!$C129:$AZ129,COUNTIF(Data_Baseline!$C129:$AZ129,0)+1),Data_Baseline!K129)))),"")</f>
        <v>4.6008709848754595E-4</v>
      </c>
      <c r="M129">
        <f ca="1">IFERROR(IF(Data_Baseline!L129="","",IF($C$3="On",IF(M$3&lt;=$B$2,SMALL(Data_Baseline!$C129:$AZ129,COUNTIF(Data_Baseline!$C129:$AZ129,0)+1)/MAX(Data_Baseline!$C129:$AZ129),IF(Data_Baseline!L129=0,SMALL(Data_Baseline!$C129:$AZ129,COUNTIF(Data_Baseline!$C129:$AZ129,0)+1)/MAX(Data_Baseline!$C129:$AZ129),Data_Baseline!L129/MAX(Data_Baseline!$C129:$AZ129))),IF(M$3&lt;=$B$2,SMALL(Data_Baseline!$C129:$AZ129,COUNTIF(Data_Baseline!$C129:$AZ129,0)+1),IF(Data_Baseline!L129=0,SMALL(Data_Baseline!$C129:$AZ129,COUNTIF(Data_Baseline!$C129:$AZ129,0)+1),Data_Baseline!L129)))),"")</f>
        <v>4.6008709848754595E-4</v>
      </c>
      <c r="N129">
        <f ca="1">IFERROR(IF(Data_Baseline!M129="","",IF($C$3="On",IF(N$3&lt;=$B$2,SMALL(Data_Baseline!$C129:$AZ129,COUNTIF(Data_Baseline!$C129:$AZ129,0)+1)/MAX(Data_Baseline!$C129:$AZ129),IF(Data_Baseline!M129=0,SMALL(Data_Baseline!$C129:$AZ129,COUNTIF(Data_Baseline!$C129:$AZ129,0)+1)/MAX(Data_Baseline!$C129:$AZ129),Data_Baseline!M129/MAX(Data_Baseline!$C129:$AZ129))),IF(N$3&lt;=$B$2,SMALL(Data_Baseline!$C129:$AZ129,COUNTIF(Data_Baseline!$C129:$AZ129,0)+1),IF(Data_Baseline!M129=0,SMALL(Data_Baseline!$C129:$AZ129,COUNTIF(Data_Baseline!$C129:$AZ129,0)+1),Data_Baseline!M129)))),"")</f>
        <v>4.6008709848754595E-4</v>
      </c>
      <c r="O129">
        <f ca="1">IFERROR(IF(Data_Baseline!N129="","",IF($C$3="On",IF(O$3&lt;=$B$2,SMALL(Data_Baseline!$C129:$AZ129,COUNTIF(Data_Baseline!$C129:$AZ129,0)+1)/MAX(Data_Baseline!$C129:$AZ129),IF(Data_Baseline!N129=0,SMALL(Data_Baseline!$C129:$AZ129,COUNTIF(Data_Baseline!$C129:$AZ129,0)+1)/MAX(Data_Baseline!$C129:$AZ129),Data_Baseline!N129/MAX(Data_Baseline!$C129:$AZ129))),IF(O$3&lt;=$B$2,SMALL(Data_Baseline!$C129:$AZ129,COUNTIF(Data_Baseline!$C129:$AZ129,0)+1),IF(Data_Baseline!N129=0,SMALL(Data_Baseline!$C129:$AZ129,COUNTIF(Data_Baseline!$C129:$AZ129,0)+1),Data_Baseline!N129)))),"")</f>
        <v>4.6008709848754595E-4</v>
      </c>
      <c r="P129">
        <f ca="1">IFERROR(IF(Data_Baseline!O129="","",IF($C$3="On",IF(P$3&lt;=$B$2,SMALL(Data_Baseline!$C129:$AZ129,COUNTIF(Data_Baseline!$C129:$AZ129,0)+1)/MAX(Data_Baseline!$C129:$AZ129),IF(Data_Baseline!O129=0,SMALL(Data_Baseline!$C129:$AZ129,COUNTIF(Data_Baseline!$C129:$AZ129,0)+1)/MAX(Data_Baseline!$C129:$AZ129),Data_Baseline!O129/MAX(Data_Baseline!$C129:$AZ129))),IF(P$3&lt;=$B$2,SMALL(Data_Baseline!$C129:$AZ129,COUNTIF(Data_Baseline!$C129:$AZ129,0)+1),IF(Data_Baseline!O129=0,SMALL(Data_Baseline!$C129:$AZ129,COUNTIF(Data_Baseline!$C129:$AZ129,0)+1),Data_Baseline!O129)))),"")</f>
        <v>4.6008709848754595E-4</v>
      </c>
      <c r="Q129">
        <f ca="1">IFERROR(IF(Data_Baseline!P129="","",IF($C$3="On",IF(Q$3&lt;=$B$2,SMALL(Data_Baseline!$C129:$AZ129,COUNTIF(Data_Baseline!$C129:$AZ129,0)+1)/MAX(Data_Baseline!$C129:$AZ129),IF(Data_Baseline!P129=0,SMALL(Data_Baseline!$C129:$AZ129,COUNTIF(Data_Baseline!$C129:$AZ129,0)+1)/MAX(Data_Baseline!$C129:$AZ129),Data_Baseline!P129/MAX(Data_Baseline!$C129:$AZ129))),IF(Q$3&lt;=$B$2,SMALL(Data_Baseline!$C129:$AZ129,COUNTIF(Data_Baseline!$C129:$AZ129,0)+1),IF(Data_Baseline!P129=0,SMALL(Data_Baseline!$C129:$AZ129,COUNTIF(Data_Baseline!$C129:$AZ129,0)+1),Data_Baseline!P129)))),"")</f>
        <v>4.6008709848754595E-4</v>
      </c>
      <c r="R129">
        <f ca="1">IFERROR(IF(Data_Baseline!Q129="","",IF($C$3="On",IF(R$3&lt;=$B$2,SMALL(Data_Baseline!$C129:$AZ129,COUNTIF(Data_Baseline!$C129:$AZ129,0)+1)/MAX(Data_Baseline!$C129:$AZ129),IF(Data_Baseline!Q129=0,SMALL(Data_Baseline!$C129:$AZ129,COUNTIF(Data_Baseline!$C129:$AZ129,0)+1)/MAX(Data_Baseline!$C129:$AZ129),Data_Baseline!Q129/MAX(Data_Baseline!$C129:$AZ129))),IF(R$3&lt;=$B$2,SMALL(Data_Baseline!$C129:$AZ129,COUNTIF(Data_Baseline!$C129:$AZ129,0)+1),IF(Data_Baseline!Q129=0,SMALL(Data_Baseline!$C129:$AZ129,COUNTIF(Data_Baseline!$C129:$AZ129,0)+1),Data_Baseline!Q129)))),"")</f>
        <v>4.6008709848754595E-4</v>
      </c>
      <c r="S129">
        <f ca="1">IFERROR(IF(Data_Baseline!R129="","",IF($C$3="On",IF(S$3&lt;=$B$2,SMALL(Data_Baseline!$C129:$AZ129,COUNTIF(Data_Baseline!$C129:$AZ129,0)+1)/MAX(Data_Baseline!$C129:$AZ129),IF(Data_Baseline!R129=0,SMALL(Data_Baseline!$C129:$AZ129,COUNTIF(Data_Baseline!$C129:$AZ129,0)+1)/MAX(Data_Baseline!$C129:$AZ129),Data_Baseline!R129/MAX(Data_Baseline!$C129:$AZ129))),IF(S$3&lt;=$B$2,SMALL(Data_Baseline!$C129:$AZ129,COUNTIF(Data_Baseline!$C129:$AZ129,0)+1),IF(Data_Baseline!R129=0,SMALL(Data_Baseline!$C129:$AZ129,COUNTIF(Data_Baseline!$C129:$AZ129,0)+1),Data_Baseline!R129)))),"")</f>
        <v>4.6008709848754595E-4</v>
      </c>
      <c r="T129">
        <f ca="1">IFERROR(IF(Data_Baseline!S129="","",IF($C$3="On",IF(T$3&lt;=$B$2,SMALL(Data_Baseline!$C129:$AZ129,COUNTIF(Data_Baseline!$C129:$AZ129,0)+1)/MAX(Data_Baseline!$C129:$AZ129),IF(Data_Baseline!S129=0,SMALL(Data_Baseline!$C129:$AZ129,COUNTIF(Data_Baseline!$C129:$AZ129,0)+1)/MAX(Data_Baseline!$C129:$AZ129),Data_Baseline!S129/MAX(Data_Baseline!$C129:$AZ129))),IF(T$3&lt;=$B$2,SMALL(Data_Baseline!$C129:$AZ129,COUNTIF(Data_Baseline!$C129:$AZ129,0)+1),IF(Data_Baseline!S129=0,SMALL(Data_Baseline!$C129:$AZ129,COUNTIF(Data_Baseline!$C129:$AZ129,0)+1),Data_Baseline!S129)))),"")</f>
        <v>4.6008709848754595E-4</v>
      </c>
      <c r="U129">
        <f ca="1">IFERROR(IF(Data_Baseline!T129="","",IF($C$3="On",IF(U$3&lt;=$B$2,SMALL(Data_Baseline!$C129:$AZ129,COUNTIF(Data_Baseline!$C129:$AZ129,0)+1)/MAX(Data_Baseline!$C129:$AZ129),IF(Data_Baseline!T129=0,SMALL(Data_Baseline!$C129:$AZ129,COUNTIF(Data_Baseline!$C129:$AZ129,0)+1)/MAX(Data_Baseline!$C129:$AZ129),Data_Baseline!T129/MAX(Data_Baseline!$C129:$AZ129))),IF(U$3&lt;=$B$2,SMALL(Data_Baseline!$C129:$AZ129,COUNTIF(Data_Baseline!$C129:$AZ129,0)+1),IF(Data_Baseline!T129=0,SMALL(Data_Baseline!$C129:$AZ129,COUNTIF(Data_Baseline!$C129:$AZ129,0)+1),Data_Baseline!T129)))),"")</f>
        <v>4.6008709848754595E-4</v>
      </c>
      <c r="V129">
        <f ca="1">IFERROR(IF(Data_Baseline!U129="","",IF($C$3="On",IF(V$3&lt;=$B$2,SMALL(Data_Baseline!$C129:$AZ129,COUNTIF(Data_Baseline!$C129:$AZ129,0)+1)/MAX(Data_Baseline!$C129:$AZ129),IF(Data_Baseline!U129=0,SMALL(Data_Baseline!$C129:$AZ129,COUNTIF(Data_Baseline!$C129:$AZ129,0)+1)/MAX(Data_Baseline!$C129:$AZ129),Data_Baseline!U129/MAX(Data_Baseline!$C129:$AZ129))),IF(V$3&lt;=$B$2,SMALL(Data_Baseline!$C129:$AZ129,COUNTIF(Data_Baseline!$C129:$AZ129,0)+1),IF(Data_Baseline!U129=0,SMALL(Data_Baseline!$C129:$AZ129,COUNTIF(Data_Baseline!$C129:$AZ129,0)+1),Data_Baseline!U129)))),"")</f>
        <v>4.6008709848754595E-4</v>
      </c>
      <c r="W129">
        <f ca="1">IFERROR(IF(Data_Baseline!V129="","",IF($C$3="On",IF(W$3&lt;=$B$2,SMALL(Data_Baseline!$C129:$AZ129,COUNTIF(Data_Baseline!$C129:$AZ129,0)+1)/MAX(Data_Baseline!$C129:$AZ129),IF(Data_Baseline!V129=0,SMALL(Data_Baseline!$C129:$AZ129,COUNTIF(Data_Baseline!$C129:$AZ129,0)+1)/MAX(Data_Baseline!$C129:$AZ129),Data_Baseline!V129/MAX(Data_Baseline!$C129:$AZ129))),IF(W$3&lt;=$B$2,SMALL(Data_Baseline!$C129:$AZ129,COUNTIF(Data_Baseline!$C129:$AZ129,0)+1),IF(Data_Baseline!V129=0,SMALL(Data_Baseline!$C129:$AZ129,COUNTIF(Data_Baseline!$C129:$AZ129,0)+1),Data_Baseline!V129)))),"")</f>
        <v>4.6008709848754595E-4</v>
      </c>
      <c r="X129">
        <f ca="1">IFERROR(IF(Data_Baseline!W129="","",IF($C$3="On",IF(X$3&lt;=$B$2,SMALL(Data_Baseline!$C129:$AZ129,COUNTIF(Data_Baseline!$C129:$AZ129,0)+1)/MAX(Data_Baseline!$C129:$AZ129),IF(Data_Baseline!W129=0,SMALL(Data_Baseline!$C129:$AZ129,COUNTIF(Data_Baseline!$C129:$AZ129,0)+1)/MAX(Data_Baseline!$C129:$AZ129),Data_Baseline!W129/MAX(Data_Baseline!$C129:$AZ129))),IF(X$3&lt;=$B$2,SMALL(Data_Baseline!$C129:$AZ129,COUNTIF(Data_Baseline!$C129:$AZ129,0)+1),IF(Data_Baseline!W129=0,SMALL(Data_Baseline!$C129:$AZ129,COUNTIF(Data_Baseline!$C129:$AZ129,0)+1),Data_Baseline!W129)))),"")</f>
        <v>4.6008709848754595E-4</v>
      </c>
      <c r="Y129">
        <f ca="1">IFERROR(IF(Data_Baseline!X129="","",IF($C$3="On",IF(Y$3&lt;=$B$2,SMALL(Data_Baseline!$C129:$AZ129,COUNTIF(Data_Baseline!$C129:$AZ129,0)+1)/MAX(Data_Baseline!$C129:$AZ129),IF(Data_Baseline!X129=0,SMALL(Data_Baseline!$C129:$AZ129,COUNTIF(Data_Baseline!$C129:$AZ129,0)+1)/MAX(Data_Baseline!$C129:$AZ129),Data_Baseline!X129/MAX(Data_Baseline!$C129:$AZ129))),IF(Y$3&lt;=$B$2,SMALL(Data_Baseline!$C129:$AZ129,COUNTIF(Data_Baseline!$C129:$AZ129,0)+1),IF(Data_Baseline!X129=0,SMALL(Data_Baseline!$C129:$AZ129,COUNTIF(Data_Baseline!$C129:$AZ129,0)+1),Data_Baseline!X129)))),"")</f>
        <v>4.6008709848754595E-4</v>
      </c>
      <c r="Z129">
        <f ca="1">IFERROR(IF(Data_Baseline!Y129="","",IF($C$3="On",IF(Z$3&lt;=$B$2,SMALL(Data_Baseline!$C129:$AZ129,COUNTIF(Data_Baseline!$C129:$AZ129,0)+1)/MAX(Data_Baseline!$C129:$AZ129),IF(Data_Baseline!Y129=0,SMALL(Data_Baseline!$C129:$AZ129,COUNTIF(Data_Baseline!$C129:$AZ129,0)+1)/MAX(Data_Baseline!$C129:$AZ129),Data_Baseline!Y129/MAX(Data_Baseline!$C129:$AZ129))),IF(Z$3&lt;=$B$2,SMALL(Data_Baseline!$C129:$AZ129,COUNTIF(Data_Baseline!$C129:$AZ129,0)+1),IF(Data_Baseline!Y129=0,SMALL(Data_Baseline!$C129:$AZ129,COUNTIF(Data_Baseline!$C129:$AZ129,0)+1),Data_Baseline!Y129)))),"")</f>
        <v>4.6008709848754595E-4</v>
      </c>
      <c r="AA129">
        <f ca="1">IFERROR(IF(Data_Baseline!Z129="","",IF($C$3="On",IF(AA$3&lt;=$B$2,SMALL(Data_Baseline!$C129:$AZ129,COUNTIF(Data_Baseline!$C129:$AZ129,0)+1)/MAX(Data_Baseline!$C129:$AZ129),IF(Data_Baseline!Z129=0,SMALL(Data_Baseline!$C129:$AZ129,COUNTIF(Data_Baseline!$C129:$AZ129,0)+1)/MAX(Data_Baseline!$C129:$AZ129),Data_Baseline!Z129/MAX(Data_Baseline!$C129:$AZ129))),IF(AA$3&lt;=$B$2,SMALL(Data_Baseline!$C129:$AZ129,COUNTIF(Data_Baseline!$C129:$AZ129,0)+1),IF(Data_Baseline!Z129=0,SMALL(Data_Baseline!$C129:$AZ129,COUNTIF(Data_Baseline!$C129:$AZ129,0)+1),Data_Baseline!Z129)))),"")</f>
        <v>4.6008709848754595E-4</v>
      </c>
      <c r="AB129">
        <f ca="1">IFERROR(IF(Data_Baseline!AA129="","",IF($C$3="On",IF(AB$3&lt;=$B$2,SMALL(Data_Baseline!$C129:$AZ129,COUNTIF(Data_Baseline!$C129:$AZ129,0)+1)/MAX(Data_Baseline!$C129:$AZ129),IF(Data_Baseline!AA129=0,SMALL(Data_Baseline!$C129:$AZ129,COUNTIF(Data_Baseline!$C129:$AZ129,0)+1)/MAX(Data_Baseline!$C129:$AZ129),Data_Baseline!AA129/MAX(Data_Baseline!$C129:$AZ129))),IF(AB$3&lt;=$B$2,SMALL(Data_Baseline!$C129:$AZ129,COUNTIF(Data_Baseline!$C129:$AZ129,0)+1),IF(Data_Baseline!AA129=0,SMALL(Data_Baseline!$C129:$AZ129,COUNTIF(Data_Baseline!$C129:$AZ129,0)+1),Data_Baseline!AA129)))),"")</f>
        <v>4.6008709848754595E-4</v>
      </c>
      <c r="AC129">
        <f ca="1">IFERROR(IF(Data_Baseline!AB129="","",IF($C$3="On",IF(AC$3&lt;=$B$2,SMALL(Data_Baseline!$C129:$AZ129,COUNTIF(Data_Baseline!$C129:$AZ129,0)+1)/MAX(Data_Baseline!$C129:$AZ129),IF(Data_Baseline!AB129=0,SMALL(Data_Baseline!$C129:$AZ129,COUNTIF(Data_Baseline!$C129:$AZ129,0)+1)/MAX(Data_Baseline!$C129:$AZ129),Data_Baseline!AB129/MAX(Data_Baseline!$C129:$AZ129))),IF(AC$3&lt;=$B$2,SMALL(Data_Baseline!$C129:$AZ129,COUNTIF(Data_Baseline!$C129:$AZ129,0)+1),IF(Data_Baseline!AB129=0,SMALL(Data_Baseline!$C129:$AZ129,COUNTIF(Data_Baseline!$C129:$AZ129,0)+1),Data_Baseline!AB129)))),"")</f>
        <v>3.2216270503533069E-3</v>
      </c>
      <c r="AD129">
        <f ca="1">IFERROR(IF(Data_Baseline!AC129="","",IF($C$3="On",IF(AD$3&lt;=$B$2,SMALL(Data_Baseline!$C129:$AZ129,COUNTIF(Data_Baseline!$C129:$AZ129,0)+1)/MAX(Data_Baseline!$C129:$AZ129),IF(Data_Baseline!AC129=0,SMALL(Data_Baseline!$C129:$AZ129,COUNTIF(Data_Baseline!$C129:$AZ129,0)+1)/MAX(Data_Baseline!$C129:$AZ129),Data_Baseline!AC129/MAX(Data_Baseline!$C129:$AZ129))),IF(AD$3&lt;=$B$2,SMALL(Data_Baseline!$C129:$AZ129,COUNTIF(Data_Baseline!$C129:$AZ129,0)+1),IF(Data_Baseline!AC129=0,SMALL(Data_Baseline!$C129:$AZ129,COUNTIF(Data_Baseline!$C129:$AZ129,0)+1),Data_Baseline!AC129)))),"")</f>
        <v>9.522467053023639E-3</v>
      </c>
      <c r="AE129">
        <f ca="1">IFERROR(IF(Data_Baseline!AD129="","",IF($C$3="On",IF(AE$3&lt;=$B$2,SMALL(Data_Baseline!$C129:$AZ129,COUNTIF(Data_Baseline!$C129:$AZ129,0)+1)/MAX(Data_Baseline!$C129:$AZ129),IF(Data_Baseline!AD129=0,SMALL(Data_Baseline!$C129:$AZ129,COUNTIF(Data_Baseline!$C129:$AZ129,0)+1)/MAX(Data_Baseline!$C129:$AZ129),Data_Baseline!AD129/MAX(Data_Baseline!$C129:$AZ129))),IF(AE$3&lt;=$B$2,SMALL(Data_Baseline!$C129:$AZ129,COUNTIF(Data_Baseline!$C129:$AZ129,0)+1),IF(Data_Baseline!AD129=0,SMALL(Data_Baseline!$C129:$AZ129,COUNTIF(Data_Baseline!$C129:$AZ129,0)+1),Data_Baseline!AD129)))),"")</f>
        <v>2.1817552513854824E-2</v>
      </c>
      <c r="AF129">
        <f ca="1">IFERROR(IF(Data_Baseline!AE129="","",IF($C$3="On",IF(AF$3&lt;=$B$2,SMALL(Data_Baseline!$C129:$AZ129,COUNTIF(Data_Baseline!$C129:$AZ129,0)+1)/MAX(Data_Baseline!$C129:$AZ129),IF(Data_Baseline!AE129=0,SMALL(Data_Baseline!$C129:$AZ129,COUNTIF(Data_Baseline!$C129:$AZ129,0)+1)/MAX(Data_Baseline!$C129:$AZ129),Data_Baseline!AE129/MAX(Data_Baseline!$C129:$AZ129))),IF(AF$3&lt;=$B$2,SMALL(Data_Baseline!$C129:$AZ129,COUNTIF(Data_Baseline!$C129:$AZ129,0)+1),IF(Data_Baseline!AE129=0,SMALL(Data_Baseline!$C129:$AZ129,COUNTIF(Data_Baseline!$C129:$AZ129,0)+1),Data_Baseline!AE129)))),"")</f>
        <v>4.4862475879772379E-2</v>
      </c>
      <c r="AG129">
        <f ca="1">IFERROR(IF(Data_Baseline!AF129="","",IF($C$3="On",IF(AG$3&lt;=$B$2,SMALL(Data_Baseline!$C129:$AZ129,COUNTIF(Data_Baseline!$C129:$AZ129,0)+1)/MAX(Data_Baseline!$C129:$AZ129),IF(Data_Baseline!AF129=0,SMALL(Data_Baseline!$C129:$AZ129,COUNTIF(Data_Baseline!$C129:$AZ129,0)+1)/MAX(Data_Baseline!$C129:$AZ129),Data_Baseline!AF129/MAX(Data_Baseline!$C129:$AZ129))),IF(AG$3&lt;=$B$2,SMALL(Data_Baseline!$C129:$AZ129,COUNTIF(Data_Baseline!$C129:$AZ129,0)+1),IF(Data_Baseline!AF129=0,SMALL(Data_Baseline!$C129:$AZ129,COUNTIF(Data_Baseline!$C129:$AZ129,0)+1),Data_Baseline!AF129)))),"")</f>
        <v>8.6808796692644505E-2</v>
      </c>
      <c r="AH129">
        <f ca="1">IFERROR(IF(Data_Baseline!AG129="","",IF($C$3="On",IF(AH$3&lt;=$B$2,SMALL(Data_Baseline!$C129:$AZ129,COUNTIF(Data_Baseline!$C129:$AZ129,0)+1)/MAX(Data_Baseline!$C129:$AZ129),IF(Data_Baseline!AG129=0,SMALL(Data_Baseline!$C129:$AZ129,COUNTIF(Data_Baseline!$C129:$AZ129,0)+1)/MAX(Data_Baseline!$C129:$AZ129),Data_Baseline!AG129/MAX(Data_Baseline!$C129:$AZ129))),IF(AH$3&lt;=$B$2,SMALL(Data_Baseline!$C129:$AZ129,COUNTIF(Data_Baseline!$C129:$AZ129,0)+1),IF(Data_Baseline!AG129=0,SMALL(Data_Baseline!$C129:$AZ129,COUNTIF(Data_Baseline!$C129:$AZ129,0)+1),Data_Baseline!AG129)))),"")</f>
        <v>0.1617060504653563</v>
      </c>
      <c r="AI129">
        <f ca="1">IFERROR(IF(Data_Baseline!AH129="","",IF($C$3="On",IF(AI$3&lt;=$B$2,SMALL(Data_Baseline!$C129:$AZ129,COUNTIF(Data_Baseline!$C129:$AZ129,0)+1)/MAX(Data_Baseline!$C129:$AZ129),IF(Data_Baseline!AH129=0,SMALL(Data_Baseline!$C129:$AZ129,COUNTIF(Data_Baseline!$C129:$AZ129,0)+1)/MAX(Data_Baseline!$C129:$AZ129),Data_Baseline!AH129/MAX(Data_Baseline!$C129:$AZ129))),IF(AI$3&lt;=$B$2,SMALL(Data_Baseline!$C129:$AZ129,COUNTIF(Data_Baseline!$C129:$AZ129,0)+1),IF(Data_Baseline!AH129=0,SMALL(Data_Baseline!$C129:$AZ129,COUNTIF(Data_Baseline!$C129:$AZ129,0)+1),Data_Baseline!AH129)))),"")</f>
        <v>0.27840610545567107</v>
      </c>
      <c r="AJ129">
        <f ca="1">IFERROR(IF(Data_Baseline!AI129="","",IF($C$3="On",IF(AJ$3&lt;=$B$2,SMALL(Data_Baseline!$C129:$AZ129,COUNTIF(Data_Baseline!$C129:$AZ129,0)+1)/MAX(Data_Baseline!$C129:$AZ129),IF(Data_Baseline!AI129=0,SMALL(Data_Baseline!$C129:$AZ129,COUNTIF(Data_Baseline!$C129:$AZ129,0)+1)/MAX(Data_Baseline!$C129:$AZ129),Data_Baseline!AI129/MAX(Data_Baseline!$C129:$AZ129))),IF(AJ$3&lt;=$B$2,SMALL(Data_Baseline!$C129:$AZ129,COUNTIF(Data_Baseline!$C129:$AZ129,0)+1),IF(Data_Baseline!AI129=0,SMALL(Data_Baseline!$C129:$AZ129,COUNTIF(Data_Baseline!$C129:$AZ129,0)+1),Data_Baseline!AI129)))),"")</f>
        <v>0.43279229632679656</v>
      </c>
      <c r="AK129">
        <f ca="1">IFERROR(IF(Data_Baseline!AJ129="","",IF($C$3="On",IF(AK$3&lt;=$B$2,SMALL(Data_Baseline!$C129:$AZ129,COUNTIF(Data_Baseline!$C129:$AZ129,0)+1)/MAX(Data_Baseline!$C129:$AZ129),IF(Data_Baseline!AJ129=0,SMALL(Data_Baseline!$C129:$AZ129,COUNTIF(Data_Baseline!$C129:$AZ129,0)+1)/MAX(Data_Baseline!$C129:$AZ129),Data_Baseline!AJ129/MAX(Data_Baseline!$C129:$AZ129))),IF(AK$3&lt;=$B$2,SMALL(Data_Baseline!$C129:$AZ129,COUNTIF(Data_Baseline!$C129:$AZ129,0)+1),IF(Data_Baseline!AJ129=0,SMALL(Data_Baseline!$C129:$AZ129,COUNTIF(Data_Baseline!$C129:$AZ129,0)+1),Data_Baseline!AJ129)))),"")</f>
        <v>0.59423483147719802</v>
      </c>
      <c r="AL129">
        <f ca="1">IFERROR(IF(Data_Baseline!AK129="","",IF($C$3="On",IF(AL$3&lt;=$B$2,SMALL(Data_Baseline!$C129:$AZ129,COUNTIF(Data_Baseline!$C129:$AZ129,0)+1)/MAX(Data_Baseline!$C129:$AZ129),IF(Data_Baseline!AK129=0,SMALL(Data_Baseline!$C129:$AZ129,COUNTIF(Data_Baseline!$C129:$AZ129,0)+1)/MAX(Data_Baseline!$C129:$AZ129),Data_Baseline!AK129/MAX(Data_Baseline!$C129:$AZ129))),IF(AL$3&lt;=$B$2,SMALL(Data_Baseline!$C129:$AZ129,COUNTIF(Data_Baseline!$C129:$AZ129,0)+1),IF(Data_Baseline!AK129=0,SMALL(Data_Baseline!$C129:$AZ129,COUNTIF(Data_Baseline!$C129:$AZ129,0)+1),Data_Baseline!AK129)))),"")</f>
        <v>0.73700061656308158</v>
      </c>
      <c r="AM129">
        <f ca="1">IFERROR(IF(Data_Baseline!AL129="","",IF($C$3="On",IF(AM$3&lt;=$B$2,SMALL(Data_Baseline!$C129:$AZ129,COUNTIF(Data_Baseline!$C129:$AZ129,0)+1)/MAX(Data_Baseline!$C129:$AZ129),IF(Data_Baseline!AL129=0,SMALL(Data_Baseline!$C129:$AZ129,COUNTIF(Data_Baseline!$C129:$AZ129,0)+1)/MAX(Data_Baseline!$C129:$AZ129),Data_Baseline!AL129/MAX(Data_Baseline!$C129:$AZ129))),IF(AM$3&lt;=$B$2,SMALL(Data_Baseline!$C129:$AZ129,COUNTIF(Data_Baseline!$C129:$AZ129,0)+1),IF(Data_Baseline!AL129=0,SMALL(Data_Baseline!$C129:$AZ129,COUNTIF(Data_Baseline!$C129:$AZ129,0)+1),Data_Baseline!AL129)))),"")</f>
        <v>0.84163188179322179</v>
      </c>
      <c r="AN129">
        <f ca="1">IFERROR(IF(Data_Baseline!AM129="","",IF($C$3="On",IF(AN$3&lt;=$B$2,SMALL(Data_Baseline!$C129:$AZ129,COUNTIF(Data_Baseline!$C129:$AZ129,0)+1)/MAX(Data_Baseline!$C129:$AZ129),IF(Data_Baseline!AM129=0,SMALL(Data_Baseline!$C129:$AZ129,COUNTIF(Data_Baseline!$C129:$AZ129,0)+1)/MAX(Data_Baseline!$C129:$AZ129),Data_Baseline!AM129/MAX(Data_Baseline!$C129:$AZ129))),IF(AN$3&lt;=$B$2,SMALL(Data_Baseline!$C129:$AZ129,COUNTIF(Data_Baseline!$C129:$AZ129,0)+1),IF(Data_Baseline!AM129=0,SMALL(Data_Baseline!$C129:$AZ129,COUNTIF(Data_Baseline!$C129:$AZ129,0)+1),Data_Baseline!AM129)))),"")</f>
        <v>0.91421634303819277</v>
      </c>
      <c r="AO129">
        <f ca="1">IFERROR(IF(Data_Baseline!AN129="","",IF($C$3="On",IF(AO$3&lt;=$B$2,SMALL(Data_Baseline!$C129:$AZ129,COUNTIF(Data_Baseline!$C129:$AZ129,0)+1)/MAX(Data_Baseline!$C129:$AZ129),IF(Data_Baseline!AN129=0,SMALL(Data_Baseline!$C129:$AZ129,COUNTIF(Data_Baseline!$C129:$AZ129,0)+1)/MAX(Data_Baseline!$C129:$AZ129),Data_Baseline!AN129/MAX(Data_Baseline!$C129:$AZ129))),IF(AO$3&lt;=$B$2,SMALL(Data_Baseline!$C129:$AZ129,COUNTIF(Data_Baseline!$C129:$AZ129,0)+1),IF(Data_Baseline!AN129=0,SMALL(Data_Baseline!$C129:$AZ129,COUNTIF(Data_Baseline!$C129:$AZ129,0)+1),Data_Baseline!AN129)))),"")</f>
        <v>0.95977282252720064</v>
      </c>
      <c r="AP129">
        <f ca="1">IFERROR(IF(Data_Baseline!AO129="","",IF($C$3="On",IF(AP$3&lt;=$B$2,SMALL(Data_Baseline!$C129:$AZ129,COUNTIF(Data_Baseline!$C129:$AZ129,0)+1)/MAX(Data_Baseline!$C129:$AZ129),IF(Data_Baseline!AO129=0,SMALL(Data_Baseline!$C129:$AZ129,COUNTIF(Data_Baseline!$C129:$AZ129,0)+1)/MAX(Data_Baseline!$C129:$AZ129),Data_Baseline!AO129/MAX(Data_Baseline!$C129:$AZ129))),IF(AP$3&lt;=$B$2,SMALL(Data_Baseline!$C129:$AZ129,COUNTIF(Data_Baseline!$C129:$AZ129,0)+1),IF(Data_Baseline!AO129=0,SMALL(Data_Baseline!$C129:$AZ129,COUNTIF(Data_Baseline!$C129:$AZ129,0)+1),Data_Baseline!AO129)))),"")</f>
        <v>0.98836365292436579</v>
      </c>
      <c r="AQ129">
        <f ca="1">IFERROR(IF(Data_Baseline!AP129="","",IF($C$3="On",IF(AQ$3&lt;=$B$2,SMALL(Data_Baseline!$C129:$AZ129,COUNTIF(Data_Baseline!$C129:$AZ129,0)+1)/MAX(Data_Baseline!$C129:$AZ129),IF(Data_Baseline!AP129=0,SMALL(Data_Baseline!$C129:$AZ129,COUNTIF(Data_Baseline!$C129:$AZ129,0)+1)/MAX(Data_Baseline!$C129:$AZ129),Data_Baseline!AP129/MAX(Data_Baseline!$C129:$AZ129))),IF(AQ$3&lt;=$B$2,SMALL(Data_Baseline!$C129:$AZ129,COUNTIF(Data_Baseline!$C129:$AZ129,0)+1),IF(Data_Baseline!AP129=0,SMALL(Data_Baseline!$C129:$AZ129,COUNTIF(Data_Baseline!$C129:$AZ129,0)+1),Data_Baseline!AP129)))),"")</f>
        <v>1</v>
      </c>
      <c r="AR129" t="str">
        <f>IFERROR(IF(Data_Baseline!AQ129="","",IF($C$3="On",IF(AR$3&lt;=$B$2,SMALL(Data_Baseline!$C129:$AZ129,COUNTIF(Data_Baseline!$C129:$AZ129,0)+1)/MAX(Data_Baseline!$C129:$AZ129),IF(Data_Baseline!AQ129=0,SMALL(Data_Baseline!$C129:$AZ129,COUNTIF(Data_Baseline!$C129:$AZ129,0)+1)/MAX(Data_Baseline!$C129:$AZ129),Data_Baseline!AQ129/MAX(Data_Baseline!$C129:$AZ129))),IF(AR$3&lt;=$B$2,SMALL(Data_Baseline!$C129:$AZ129,COUNTIF(Data_Baseline!$C129:$AZ129,0)+1),IF(Data_Baseline!AQ129=0,SMALL(Data_Baseline!$C129:$AZ129,COUNTIF(Data_Baseline!$C129:$AZ129,0)+1),Data_Baseline!AQ129)))),"")</f>
        <v/>
      </c>
      <c r="AS129" t="str">
        <f>IFERROR(IF(Data_Baseline!AR129="","",IF($C$3="On",IF(AS$3&lt;=$B$2,SMALL(Data_Baseline!$C129:$AZ129,COUNTIF(Data_Baseline!$C129:$AZ129,0)+1)/MAX(Data_Baseline!$C129:$AZ129),IF(Data_Baseline!AR129=0,SMALL(Data_Baseline!$C129:$AZ129,COUNTIF(Data_Baseline!$C129:$AZ129,0)+1)/MAX(Data_Baseline!$C129:$AZ129),Data_Baseline!AR129/MAX(Data_Baseline!$C129:$AZ129))),IF(AS$3&lt;=$B$2,SMALL(Data_Baseline!$C129:$AZ129,COUNTIF(Data_Baseline!$C129:$AZ129,0)+1),IF(Data_Baseline!AR129=0,SMALL(Data_Baseline!$C129:$AZ129,COUNTIF(Data_Baseline!$C129:$AZ129,0)+1),Data_Baseline!AR129)))),"")</f>
        <v/>
      </c>
      <c r="AT129" t="str">
        <f>IFERROR(IF(Data_Baseline!AS129="","",IF($C$3="On",IF(AT$3&lt;=$B$2,SMALL(Data_Baseline!$C129:$AZ129,COUNTIF(Data_Baseline!$C129:$AZ129,0)+1)/MAX(Data_Baseline!$C129:$AZ129),IF(Data_Baseline!AS129=0,SMALL(Data_Baseline!$C129:$AZ129,COUNTIF(Data_Baseline!$C129:$AZ129,0)+1)/MAX(Data_Baseline!$C129:$AZ129),Data_Baseline!AS129/MAX(Data_Baseline!$C129:$AZ129))),IF(AT$3&lt;=$B$2,SMALL(Data_Baseline!$C129:$AZ129,COUNTIF(Data_Baseline!$C129:$AZ129,0)+1),IF(Data_Baseline!AS129=0,SMALL(Data_Baseline!$C129:$AZ129,COUNTIF(Data_Baseline!$C129:$AZ129,0)+1),Data_Baseline!AS129)))),"")</f>
        <v/>
      </c>
      <c r="AU129" t="str">
        <f>IFERROR(IF(Data_Baseline!AT129="","",IF($C$3="On",IF(AU$3&lt;=$B$2,SMALL(Data_Baseline!$C129:$AZ129,COUNTIF(Data_Baseline!$C129:$AZ129,0)+1)/MAX(Data_Baseline!$C129:$AZ129),IF(Data_Baseline!AT129=0,SMALL(Data_Baseline!$C129:$AZ129,COUNTIF(Data_Baseline!$C129:$AZ129,0)+1)/MAX(Data_Baseline!$C129:$AZ129),Data_Baseline!AT129/MAX(Data_Baseline!$C129:$AZ129))),IF(AU$3&lt;=$B$2,SMALL(Data_Baseline!$C129:$AZ129,COUNTIF(Data_Baseline!$C129:$AZ129,0)+1),IF(Data_Baseline!AT129=0,SMALL(Data_Baseline!$C129:$AZ129,COUNTIF(Data_Baseline!$C129:$AZ129,0)+1),Data_Baseline!AT129)))),"")</f>
        <v/>
      </c>
      <c r="AV129" t="str">
        <f>IFERROR(IF(Data_Baseline!AU129="","",IF($C$3="On",IF(AV$3&lt;=$B$2,SMALL(Data_Baseline!$C129:$AZ129,COUNTIF(Data_Baseline!$C129:$AZ129,0)+1)/MAX(Data_Baseline!$C129:$AZ129),IF(Data_Baseline!AU129=0,SMALL(Data_Baseline!$C129:$AZ129,COUNTIF(Data_Baseline!$C129:$AZ129,0)+1)/MAX(Data_Baseline!$C129:$AZ129),Data_Baseline!AU129/MAX(Data_Baseline!$C129:$AZ129))),IF(AV$3&lt;=$B$2,SMALL(Data_Baseline!$C129:$AZ129,COUNTIF(Data_Baseline!$C129:$AZ129,0)+1),IF(Data_Baseline!AU129=0,SMALL(Data_Baseline!$C129:$AZ129,COUNTIF(Data_Baseline!$C129:$AZ129,0)+1),Data_Baseline!AU129)))),"")</f>
        <v/>
      </c>
      <c r="AW129" t="str">
        <f>IFERROR(IF(Data_Baseline!AV129="","",IF($C$3="On",IF(AW$3&lt;=$B$2,SMALL(Data_Baseline!$C129:$AZ129,COUNTIF(Data_Baseline!$C129:$AZ129,0)+1)/MAX(Data_Baseline!$C129:$AZ129),IF(Data_Baseline!AV129=0,SMALL(Data_Baseline!$C129:$AZ129,COUNTIF(Data_Baseline!$C129:$AZ129,0)+1)/MAX(Data_Baseline!$C129:$AZ129),Data_Baseline!AV129/MAX(Data_Baseline!$C129:$AZ129))),IF(AW$3&lt;=$B$2,SMALL(Data_Baseline!$C129:$AZ129,COUNTIF(Data_Baseline!$C129:$AZ129,0)+1),IF(Data_Baseline!AV129=0,SMALL(Data_Baseline!$C129:$AZ129,COUNTIF(Data_Baseline!$C129:$AZ129,0)+1),Data_Baseline!AV129)))),"")</f>
        <v/>
      </c>
      <c r="AX129" t="str">
        <f>IFERROR(IF(Data_Baseline!AW129="","",IF($C$3="On",IF(AX$3&lt;=$B$2,SMALL(Data_Baseline!$C129:$AZ129,COUNTIF(Data_Baseline!$C129:$AZ129,0)+1)/MAX(Data_Baseline!$C129:$AZ129),IF(Data_Baseline!AW129=0,SMALL(Data_Baseline!$C129:$AZ129,COUNTIF(Data_Baseline!$C129:$AZ129,0)+1)/MAX(Data_Baseline!$C129:$AZ129),Data_Baseline!AW129/MAX(Data_Baseline!$C129:$AZ129))),IF(AX$3&lt;=$B$2,SMALL(Data_Baseline!$C129:$AZ129,COUNTIF(Data_Baseline!$C129:$AZ129,0)+1),IF(Data_Baseline!AW129=0,SMALL(Data_Baseline!$C129:$AZ129,COUNTIF(Data_Baseline!$C129:$AZ129,0)+1),Data_Baseline!AW129)))),"")</f>
        <v/>
      </c>
      <c r="AY129" t="str">
        <f>IFERROR(IF(Data_Baseline!AX129="","",IF($C$3="On",IF(AY$3&lt;=$B$2,SMALL(Data_Baseline!$C129:$AZ129,COUNTIF(Data_Baseline!$C129:$AZ129,0)+1)/MAX(Data_Baseline!$C129:$AZ129),IF(Data_Baseline!AX129=0,SMALL(Data_Baseline!$C129:$AZ129,COUNTIF(Data_Baseline!$C129:$AZ129,0)+1)/MAX(Data_Baseline!$C129:$AZ129),Data_Baseline!AX129/MAX(Data_Baseline!$C129:$AZ129))),IF(AY$3&lt;=$B$2,SMALL(Data_Baseline!$C129:$AZ129,COUNTIF(Data_Baseline!$C129:$AZ129,0)+1),IF(Data_Baseline!AX129=0,SMALL(Data_Baseline!$C129:$AZ129,COUNTIF(Data_Baseline!$C129:$AZ129,0)+1),Data_Baseline!AX129)))),"")</f>
        <v/>
      </c>
      <c r="AZ129" t="str">
        <f>IFERROR(IF(Data_Baseline!AY129="","",IF($C$3="On",IF(AZ$3&lt;=$B$2,SMALL(Data_Baseline!$C129:$AZ129,COUNTIF(Data_Baseline!$C129:$AZ129,0)+1)/MAX(Data_Baseline!$C129:$AZ129),IF(Data_Baseline!AY129=0,SMALL(Data_Baseline!$C129:$AZ129,COUNTIF(Data_Baseline!$C129:$AZ129,0)+1)/MAX(Data_Baseline!$C129:$AZ129),Data_Baseline!AY129/MAX(Data_Baseline!$C129:$AZ129))),IF(AZ$3&lt;=$B$2,SMALL(Data_Baseline!$C129:$AZ129,COUNTIF(Data_Baseline!$C129:$AZ129,0)+1),IF(Data_Baseline!AY129=0,SMALL(Data_Baseline!$C129:$AZ129,COUNTIF(Data_Baseline!$C129:$AZ129,0)+1),Data_Baseline!AY129)))),"")</f>
        <v/>
      </c>
      <c r="BA129" t="str">
        <f>IFERROR(IF(Data_Baseline!AZ129="","",IF($C$3="On",IF(BA$3&lt;=$B$2,SMALL(Data_Baseline!$C129:$AZ129,COUNTIF(Data_Baseline!$C129:$AZ129,0)+1)/MAX(Data_Baseline!$C129:$AZ129),IF(Data_Baseline!AZ129=0,SMALL(Data_Baseline!$C129:$AZ129,COUNTIF(Data_Baseline!$C129:$AZ129,0)+1)/MAX(Data_Baseline!$C129:$AZ129),Data_Baseline!AZ129/MAX(Data_Baseline!$C129:$AZ129))),IF(BA$3&lt;=$B$2,SMALL(Data_Baseline!$C129:$AZ129,COUNTIF(Data_Baseline!$C129:$AZ129,0)+1),IF(Data_Baseline!AZ129=0,SMALL(Data_Baseline!$C129:$AZ129,COUNTIF(Data_Baseline!$C129:$AZ129,0)+1),Data_Baseline!AZ129)))),"")</f>
        <v/>
      </c>
      <c r="BB129" s="79">
        <f ca="1">IF(Data_Initial!BA129="",1,0)</f>
        <v>1</v>
      </c>
      <c r="BC129" t="str">
        <f t="shared" ca="1" si="4"/>
        <v>3B_ltpD</v>
      </c>
      <c r="BD129" s="79" t="str">
        <f t="shared" ca="1" si="7"/>
        <v>3B</v>
      </c>
      <c r="BE129" s="79" t="str">
        <f ca="1">Data_Initial!BC129</f>
        <v>ltpD</v>
      </c>
      <c r="BF129" s="79" t="str">
        <f ca="1">Data_Initial!BB129</f>
        <v>3_1</v>
      </c>
      <c r="BG129">
        <f ca="1">IFERROR((INDIRECT("Plate"&amp;Data!A129&amp;"_C!"&amp;CHAR(RIGHT(Data!B129,LEN(Data!B129)-1)+65)&amp;CODE(LEFT(Data!B129,1))-58)),"")</f>
        <v>0</v>
      </c>
      <c r="BH129" t="str">
        <f ca="1">Data_Initial!BA129</f>
        <v/>
      </c>
      <c r="BI129">
        <f t="shared" ca="1" si="6"/>
        <v>4.6008709848754595E-4</v>
      </c>
      <c r="BJ129" s="79" t="str">
        <f ca="1">IF(BH129="N",1+MAX($BJ$3:BJ128),"")</f>
        <v/>
      </c>
    </row>
    <row r="130" spans="1:62" x14ac:dyDescent="0.25">
      <c r="A130" s="79">
        <f ca="1">IF(BH130="N","N"&amp;BJ130,IF(BB130=0,"",MAX($A$3:A129)+1))</f>
        <v>120</v>
      </c>
      <c r="B130" s="79" t="str">
        <f ca="1">Data_Initial!A130&amp;C130</f>
        <v>2G7</v>
      </c>
      <c r="C130" s="79" t="str">
        <f ca="1">Data_Initial!B130</f>
        <v>G7</v>
      </c>
      <c r="D130">
        <f ca="1">IFERROR(IF(Data_Baseline!C130="","",IF($C$3="On",IF(D$3&lt;=$B$2,SMALL(Data_Baseline!$C130:$AZ130,COUNTIF(Data_Baseline!$C130:$AZ130,0)+1)/MAX(Data_Baseline!$C130:$AZ130),IF(Data_Baseline!C130=0,SMALL(Data_Baseline!$C130:$AZ130,COUNTIF(Data_Baseline!$C130:$AZ130,0)+1)/MAX(Data_Baseline!$C130:$AZ130),Data_Baseline!C130/MAX(Data_Baseline!$C130:$AZ130))),IF(D$3&lt;=$B$2,SMALL(Data_Baseline!$C130:$AZ130,COUNTIF(Data_Baseline!$C130:$AZ130,0)+1),IF(Data_Baseline!C130=0,SMALL(Data_Baseline!$C130:$AZ130,COUNTIF(Data_Baseline!$C130:$AZ130,0)+1),Data_Baseline!C130)))),"")</f>
        <v>1.1488038105166577E-5</v>
      </c>
      <c r="E130">
        <f ca="1">IFERROR(IF(Data_Baseline!D130="","",IF($C$3="On",IF(E$3&lt;=$B$2,SMALL(Data_Baseline!$C130:$AZ130,COUNTIF(Data_Baseline!$C130:$AZ130,0)+1)/MAX(Data_Baseline!$C130:$AZ130),IF(Data_Baseline!D130=0,SMALL(Data_Baseline!$C130:$AZ130,COUNTIF(Data_Baseline!$C130:$AZ130,0)+1)/MAX(Data_Baseline!$C130:$AZ130),Data_Baseline!D130/MAX(Data_Baseline!$C130:$AZ130))),IF(E$3&lt;=$B$2,SMALL(Data_Baseline!$C130:$AZ130,COUNTIF(Data_Baseline!$C130:$AZ130,0)+1),IF(Data_Baseline!D130=0,SMALL(Data_Baseline!$C130:$AZ130,COUNTIF(Data_Baseline!$C130:$AZ130,0)+1),Data_Baseline!D130)))),"")</f>
        <v>1.1488038105166577E-5</v>
      </c>
      <c r="F130">
        <f ca="1">IFERROR(IF(Data_Baseline!E130="","",IF($C$3="On",IF(F$3&lt;=$B$2,SMALL(Data_Baseline!$C130:$AZ130,COUNTIF(Data_Baseline!$C130:$AZ130,0)+1)/MAX(Data_Baseline!$C130:$AZ130),IF(Data_Baseline!E130=0,SMALL(Data_Baseline!$C130:$AZ130,COUNTIF(Data_Baseline!$C130:$AZ130,0)+1)/MAX(Data_Baseline!$C130:$AZ130),Data_Baseline!E130/MAX(Data_Baseline!$C130:$AZ130))),IF(F$3&lt;=$B$2,SMALL(Data_Baseline!$C130:$AZ130,COUNTIF(Data_Baseline!$C130:$AZ130,0)+1),IF(Data_Baseline!E130=0,SMALL(Data_Baseline!$C130:$AZ130,COUNTIF(Data_Baseline!$C130:$AZ130,0)+1),Data_Baseline!E130)))),"")</f>
        <v>1.1488038105166577E-5</v>
      </c>
      <c r="G130">
        <f ca="1">IFERROR(IF(Data_Baseline!F130="","",IF($C$3="On",IF(G$3&lt;=$B$2,SMALL(Data_Baseline!$C130:$AZ130,COUNTIF(Data_Baseline!$C130:$AZ130,0)+1)/MAX(Data_Baseline!$C130:$AZ130),IF(Data_Baseline!F130=0,SMALL(Data_Baseline!$C130:$AZ130,COUNTIF(Data_Baseline!$C130:$AZ130,0)+1)/MAX(Data_Baseline!$C130:$AZ130),Data_Baseline!F130/MAX(Data_Baseline!$C130:$AZ130))),IF(G$3&lt;=$B$2,SMALL(Data_Baseline!$C130:$AZ130,COUNTIF(Data_Baseline!$C130:$AZ130,0)+1),IF(Data_Baseline!F130=0,SMALL(Data_Baseline!$C130:$AZ130,COUNTIF(Data_Baseline!$C130:$AZ130,0)+1),Data_Baseline!F130)))),"")</f>
        <v>1.1488038105166577E-5</v>
      </c>
      <c r="H130">
        <f ca="1">IFERROR(IF(Data_Baseline!G130="","",IF($C$3="On",IF(H$3&lt;=$B$2,SMALL(Data_Baseline!$C130:$AZ130,COUNTIF(Data_Baseline!$C130:$AZ130,0)+1)/MAX(Data_Baseline!$C130:$AZ130),IF(Data_Baseline!G130=0,SMALL(Data_Baseline!$C130:$AZ130,COUNTIF(Data_Baseline!$C130:$AZ130,0)+1)/MAX(Data_Baseline!$C130:$AZ130),Data_Baseline!G130/MAX(Data_Baseline!$C130:$AZ130))),IF(H$3&lt;=$B$2,SMALL(Data_Baseline!$C130:$AZ130,COUNTIF(Data_Baseline!$C130:$AZ130,0)+1),IF(Data_Baseline!G130=0,SMALL(Data_Baseline!$C130:$AZ130,COUNTIF(Data_Baseline!$C130:$AZ130,0)+1),Data_Baseline!G130)))),"")</f>
        <v>1.1488038105166577E-5</v>
      </c>
      <c r="I130">
        <f ca="1">IFERROR(IF(Data_Baseline!H130="","",IF($C$3="On",IF(I$3&lt;=$B$2,SMALL(Data_Baseline!$C130:$AZ130,COUNTIF(Data_Baseline!$C130:$AZ130,0)+1)/MAX(Data_Baseline!$C130:$AZ130),IF(Data_Baseline!H130=0,SMALL(Data_Baseline!$C130:$AZ130,COUNTIF(Data_Baseline!$C130:$AZ130,0)+1)/MAX(Data_Baseline!$C130:$AZ130),Data_Baseline!H130/MAX(Data_Baseline!$C130:$AZ130))),IF(I$3&lt;=$B$2,SMALL(Data_Baseline!$C130:$AZ130,COUNTIF(Data_Baseline!$C130:$AZ130,0)+1),IF(Data_Baseline!H130=0,SMALL(Data_Baseline!$C130:$AZ130,COUNTIF(Data_Baseline!$C130:$AZ130,0)+1),Data_Baseline!H130)))),"")</f>
        <v>1.1488038105166577E-5</v>
      </c>
      <c r="J130">
        <f ca="1">IFERROR(IF(Data_Baseline!I130="","",IF($C$3="On",IF(J$3&lt;=$B$2,SMALL(Data_Baseline!$C130:$AZ130,COUNTIF(Data_Baseline!$C130:$AZ130,0)+1)/MAX(Data_Baseline!$C130:$AZ130),IF(Data_Baseline!I130=0,SMALL(Data_Baseline!$C130:$AZ130,COUNTIF(Data_Baseline!$C130:$AZ130,0)+1)/MAX(Data_Baseline!$C130:$AZ130),Data_Baseline!I130/MAX(Data_Baseline!$C130:$AZ130))),IF(J$3&lt;=$B$2,SMALL(Data_Baseline!$C130:$AZ130,COUNTIF(Data_Baseline!$C130:$AZ130,0)+1),IF(Data_Baseline!I130=0,SMALL(Data_Baseline!$C130:$AZ130,COUNTIF(Data_Baseline!$C130:$AZ130,0)+1),Data_Baseline!I130)))),"")</f>
        <v>1.1488038105166577E-5</v>
      </c>
      <c r="K130">
        <f ca="1">IFERROR(IF(Data_Baseline!J130="","",IF($C$3="On",IF(K$3&lt;=$B$2,SMALL(Data_Baseline!$C130:$AZ130,COUNTIF(Data_Baseline!$C130:$AZ130,0)+1)/MAX(Data_Baseline!$C130:$AZ130),IF(Data_Baseline!J130=0,SMALL(Data_Baseline!$C130:$AZ130,COUNTIF(Data_Baseline!$C130:$AZ130,0)+1)/MAX(Data_Baseline!$C130:$AZ130),Data_Baseline!J130/MAX(Data_Baseline!$C130:$AZ130))),IF(K$3&lt;=$B$2,SMALL(Data_Baseline!$C130:$AZ130,COUNTIF(Data_Baseline!$C130:$AZ130,0)+1),IF(Data_Baseline!J130=0,SMALL(Data_Baseline!$C130:$AZ130,COUNTIF(Data_Baseline!$C130:$AZ130,0)+1),Data_Baseline!J130)))),"")</f>
        <v>1.1488038105166577E-5</v>
      </c>
      <c r="L130">
        <f ca="1">IFERROR(IF(Data_Baseline!K130="","",IF($C$3="On",IF(L$3&lt;=$B$2,SMALL(Data_Baseline!$C130:$AZ130,COUNTIF(Data_Baseline!$C130:$AZ130,0)+1)/MAX(Data_Baseline!$C130:$AZ130),IF(Data_Baseline!K130=0,SMALL(Data_Baseline!$C130:$AZ130,COUNTIF(Data_Baseline!$C130:$AZ130,0)+1)/MAX(Data_Baseline!$C130:$AZ130),Data_Baseline!K130/MAX(Data_Baseline!$C130:$AZ130))),IF(L$3&lt;=$B$2,SMALL(Data_Baseline!$C130:$AZ130,COUNTIF(Data_Baseline!$C130:$AZ130,0)+1),IF(Data_Baseline!K130=0,SMALL(Data_Baseline!$C130:$AZ130,COUNTIF(Data_Baseline!$C130:$AZ130,0)+1),Data_Baseline!K130)))),"")</f>
        <v>1.1488038105166577E-5</v>
      </c>
      <c r="M130">
        <f ca="1">IFERROR(IF(Data_Baseline!L130="","",IF($C$3="On",IF(M$3&lt;=$B$2,SMALL(Data_Baseline!$C130:$AZ130,COUNTIF(Data_Baseline!$C130:$AZ130,0)+1)/MAX(Data_Baseline!$C130:$AZ130),IF(Data_Baseline!L130=0,SMALL(Data_Baseline!$C130:$AZ130,COUNTIF(Data_Baseline!$C130:$AZ130,0)+1)/MAX(Data_Baseline!$C130:$AZ130),Data_Baseline!L130/MAX(Data_Baseline!$C130:$AZ130))),IF(M$3&lt;=$B$2,SMALL(Data_Baseline!$C130:$AZ130,COUNTIF(Data_Baseline!$C130:$AZ130,0)+1),IF(Data_Baseline!L130=0,SMALL(Data_Baseline!$C130:$AZ130,COUNTIF(Data_Baseline!$C130:$AZ130,0)+1),Data_Baseline!L130)))),"")</f>
        <v>1.1488038105166577E-5</v>
      </c>
      <c r="N130">
        <f ca="1">IFERROR(IF(Data_Baseline!M130="","",IF($C$3="On",IF(N$3&lt;=$B$2,SMALL(Data_Baseline!$C130:$AZ130,COUNTIF(Data_Baseline!$C130:$AZ130,0)+1)/MAX(Data_Baseline!$C130:$AZ130),IF(Data_Baseline!M130=0,SMALL(Data_Baseline!$C130:$AZ130,COUNTIF(Data_Baseline!$C130:$AZ130,0)+1)/MAX(Data_Baseline!$C130:$AZ130),Data_Baseline!M130/MAX(Data_Baseline!$C130:$AZ130))),IF(N$3&lt;=$B$2,SMALL(Data_Baseline!$C130:$AZ130,COUNTIF(Data_Baseline!$C130:$AZ130,0)+1),IF(Data_Baseline!M130=0,SMALL(Data_Baseline!$C130:$AZ130,COUNTIF(Data_Baseline!$C130:$AZ130,0)+1),Data_Baseline!M130)))),"")</f>
        <v>1.1488038105166577E-5</v>
      </c>
      <c r="O130">
        <f ca="1">IFERROR(IF(Data_Baseline!N130="","",IF($C$3="On",IF(O$3&lt;=$B$2,SMALL(Data_Baseline!$C130:$AZ130,COUNTIF(Data_Baseline!$C130:$AZ130,0)+1)/MAX(Data_Baseline!$C130:$AZ130),IF(Data_Baseline!N130=0,SMALL(Data_Baseline!$C130:$AZ130,COUNTIF(Data_Baseline!$C130:$AZ130,0)+1)/MAX(Data_Baseline!$C130:$AZ130),Data_Baseline!N130/MAX(Data_Baseline!$C130:$AZ130))),IF(O$3&lt;=$B$2,SMALL(Data_Baseline!$C130:$AZ130,COUNTIF(Data_Baseline!$C130:$AZ130,0)+1),IF(Data_Baseline!N130=0,SMALL(Data_Baseline!$C130:$AZ130,COUNTIF(Data_Baseline!$C130:$AZ130,0)+1),Data_Baseline!N130)))),"")</f>
        <v>1.1488038105166577E-5</v>
      </c>
      <c r="P130">
        <f ca="1">IFERROR(IF(Data_Baseline!O130="","",IF($C$3="On",IF(P$3&lt;=$B$2,SMALL(Data_Baseline!$C130:$AZ130,COUNTIF(Data_Baseline!$C130:$AZ130,0)+1)/MAX(Data_Baseline!$C130:$AZ130),IF(Data_Baseline!O130=0,SMALL(Data_Baseline!$C130:$AZ130,COUNTIF(Data_Baseline!$C130:$AZ130,0)+1)/MAX(Data_Baseline!$C130:$AZ130),Data_Baseline!O130/MAX(Data_Baseline!$C130:$AZ130))),IF(P$3&lt;=$B$2,SMALL(Data_Baseline!$C130:$AZ130,COUNTIF(Data_Baseline!$C130:$AZ130,0)+1),IF(Data_Baseline!O130=0,SMALL(Data_Baseline!$C130:$AZ130,COUNTIF(Data_Baseline!$C130:$AZ130,0)+1),Data_Baseline!O130)))),"")</f>
        <v>1.1488038105166577E-5</v>
      </c>
      <c r="Q130">
        <f ca="1">IFERROR(IF(Data_Baseline!P130="","",IF($C$3="On",IF(Q$3&lt;=$B$2,SMALL(Data_Baseline!$C130:$AZ130,COUNTIF(Data_Baseline!$C130:$AZ130,0)+1)/MAX(Data_Baseline!$C130:$AZ130),IF(Data_Baseline!P130=0,SMALL(Data_Baseline!$C130:$AZ130,COUNTIF(Data_Baseline!$C130:$AZ130,0)+1)/MAX(Data_Baseline!$C130:$AZ130),Data_Baseline!P130/MAX(Data_Baseline!$C130:$AZ130))),IF(Q$3&lt;=$B$2,SMALL(Data_Baseline!$C130:$AZ130,COUNTIF(Data_Baseline!$C130:$AZ130,0)+1),IF(Data_Baseline!P130=0,SMALL(Data_Baseline!$C130:$AZ130,COUNTIF(Data_Baseline!$C130:$AZ130,0)+1),Data_Baseline!P130)))),"")</f>
        <v>1.1488038105166577E-5</v>
      </c>
      <c r="R130">
        <f ca="1">IFERROR(IF(Data_Baseline!Q130="","",IF($C$3="On",IF(R$3&lt;=$B$2,SMALL(Data_Baseline!$C130:$AZ130,COUNTIF(Data_Baseline!$C130:$AZ130,0)+1)/MAX(Data_Baseline!$C130:$AZ130),IF(Data_Baseline!Q130=0,SMALL(Data_Baseline!$C130:$AZ130,COUNTIF(Data_Baseline!$C130:$AZ130,0)+1)/MAX(Data_Baseline!$C130:$AZ130),Data_Baseline!Q130/MAX(Data_Baseline!$C130:$AZ130))),IF(R$3&lt;=$B$2,SMALL(Data_Baseline!$C130:$AZ130,COUNTIF(Data_Baseline!$C130:$AZ130,0)+1),IF(Data_Baseline!Q130=0,SMALL(Data_Baseline!$C130:$AZ130,COUNTIF(Data_Baseline!$C130:$AZ130,0)+1),Data_Baseline!Q130)))),"")</f>
        <v>1.1488038105166577E-5</v>
      </c>
      <c r="S130">
        <f ca="1">IFERROR(IF(Data_Baseline!R130="","",IF($C$3="On",IF(S$3&lt;=$B$2,SMALL(Data_Baseline!$C130:$AZ130,COUNTIF(Data_Baseline!$C130:$AZ130,0)+1)/MAX(Data_Baseline!$C130:$AZ130),IF(Data_Baseline!R130=0,SMALL(Data_Baseline!$C130:$AZ130,COUNTIF(Data_Baseline!$C130:$AZ130,0)+1)/MAX(Data_Baseline!$C130:$AZ130),Data_Baseline!R130/MAX(Data_Baseline!$C130:$AZ130))),IF(S$3&lt;=$B$2,SMALL(Data_Baseline!$C130:$AZ130,COUNTIF(Data_Baseline!$C130:$AZ130,0)+1),IF(Data_Baseline!R130=0,SMALL(Data_Baseline!$C130:$AZ130,COUNTIF(Data_Baseline!$C130:$AZ130,0)+1),Data_Baseline!R130)))),"")</f>
        <v>1.1488038105166577E-5</v>
      </c>
      <c r="T130">
        <f ca="1">IFERROR(IF(Data_Baseline!S130="","",IF($C$3="On",IF(T$3&lt;=$B$2,SMALL(Data_Baseline!$C130:$AZ130,COUNTIF(Data_Baseline!$C130:$AZ130,0)+1)/MAX(Data_Baseline!$C130:$AZ130),IF(Data_Baseline!S130=0,SMALL(Data_Baseline!$C130:$AZ130,COUNTIF(Data_Baseline!$C130:$AZ130,0)+1)/MAX(Data_Baseline!$C130:$AZ130),Data_Baseline!S130/MAX(Data_Baseline!$C130:$AZ130))),IF(T$3&lt;=$B$2,SMALL(Data_Baseline!$C130:$AZ130,COUNTIF(Data_Baseline!$C130:$AZ130,0)+1),IF(Data_Baseline!S130=0,SMALL(Data_Baseline!$C130:$AZ130,COUNTIF(Data_Baseline!$C130:$AZ130,0)+1),Data_Baseline!S130)))),"")</f>
        <v>1.1488038105166577E-5</v>
      </c>
      <c r="U130">
        <f ca="1">IFERROR(IF(Data_Baseline!T130="","",IF($C$3="On",IF(U$3&lt;=$B$2,SMALL(Data_Baseline!$C130:$AZ130,COUNTIF(Data_Baseline!$C130:$AZ130,0)+1)/MAX(Data_Baseline!$C130:$AZ130),IF(Data_Baseline!T130=0,SMALL(Data_Baseline!$C130:$AZ130,COUNTIF(Data_Baseline!$C130:$AZ130,0)+1)/MAX(Data_Baseline!$C130:$AZ130),Data_Baseline!T130/MAX(Data_Baseline!$C130:$AZ130))),IF(U$3&lt;=$B$2,SMALL(Data_Baseline!$C130:$AZ130,COUNTIF(Data_Baseline!$C130:$AZ130,0)+1),IF(Data_Baseline!T130=0,SMALL(Data_Baseline!$C130:$AZ130,COUNTIF(Data_Baseline!$C130:$AZ130,0)+1),Data_Baseline!T130)))),"")</f>
        <v>1.1488038105166577E-5</v>
      </c>
      <c r="V130">
        <f ca="1">IFERROR(IF(Data_Baseline!U130="","",IF($C$3="On",IF(V$3&lt;=$B$2,SMALL(Data_Baseline!$C130:$AZ130,COUNTIF(Data_Baseline!$C130:$AZ130,0)+1)/MAX(Data_Baseline!$C130:$AZ130),IF(Data_Baseline!U130=0,SMALL(Data_Baseline!$C130:$AZ130,COUNTIF(Data_Baseline!$C130:$AZ130,0)+1)/MAX(Data_Baseline!$C130:$AZ130),Data_Baseline!U130/MAX(Data_Baseline!$C130:$AZ130))),IF(V$3&lt;=$B$2,SMALL(Data_Baseline!$C130:$AZ130,COUNTIF(Data_Baseline!$C130:$AZ130,0)+1),IF(Data_Baseline!U130=0,SMALL(Data_Baseline!$C130:$AZ130,COUNTIF(Data_Baseline!$C130:$AZ130,0)+1),Data_Baseline!U130)))),"")</f>
        <v>1.1488038105166577E-5</v>
      </c>
      <c r="W130">
        <f ca="1">IFERROR(IF(Data_Baseline!V130="","",IF($C$3="On",IF(W$3&lt;=$B$2,SMALL(Data_Baseline!$C130:$AZ130,COUNTIF(Data_Baseline!$C130:$AZ130,0)+1)/MAX(Data_Baseline!$C130:$AZ130),IF(Data_Baseline!V130=0,SMALL(Data_Baseline!$C130:$AZ130,COUNTIF(Data_Baseline!$C130:$AZ130,0)+1)/MAX(Data_Baseline!$C130:$AZ130),Data_Baseline!V130/MAX(Data_Baseline!$C130:$AZ130))),IF(W$3&lt;=$B$2,SMALL(Data_Baseline!$C130:$AZ130,COUNTIF(Data_Baseline!$C130:$AZ130,0)+1),IF(Data_Baseline!V130=0,SMALL(Data_Baseline!$C130:$AZ130,COUNTIF(Data_Baseline!$C130:$AZ130,0)+1),Data_Baseline!V130)))),"")</f>
        <v>1.1488038105166577E-5</v>
      </c>
      <c r="X130">
        <f ca="1">IFERROR(IF(Data_Baseline!W130="","",IF($C$3="On",IF(X$3&lt;=$B$2,SMALL(Data_Baseline!$C130:$AZ130,COUNTIF(Data_Baseline!$C130:$AZ130,0)+1)/MAX(Data_Baseline!$C130:$AZ130),IF(Data_Baseline!W130=0,SMALL(Data_Baseline!$C130:$AZ130,COUNTIF(Data_Baseline!$C130:$AZ130,0)+1)/MAX(Data_Baseline!$C130:$AZ130),Data_Baseline!W130/MAX(Data_Baseline!$C130:$AZ130))),IF(X$3&lt;=$B$2,SMALL(Data_Baseline!$C130:$AZ130,COUNTIF(Data_Baseline!$C130:$AZ130,0)+1),IF(Data_Baseline!W130=0,SMALL(Data_Baseline!$C130:$AZ130,COUNTIF(Data_Baseline!$C130:$AZ130,0)+1),Data_Baseline!W130)))),"")</f>
        <v>1.1488038105166577E-5</v>
      </c>
      <c r="Y130">
        <f ca="1">IFERROR(IF(Data_Baseline!X130="","",IF($C$3="On",IF(Y$3&lt;=$B$2,SMALL(Data_Baseline!$C130:$AZ130,COUNTIF(Data_Baseline!$C130:$AZ130,0)+1)/MAX(Data_Baseline!$C130:$AZ130),IF(Data_Baseline!X130=0,SMALL(Data_Baseline!$C130:$AZ130,COUNTIF(Data_Baseline!$C130:$AZ130,0)+1)/MAX(Data_Baseline!$C130:$AZ130),Data_Baseline!X130/MAX(Data_Baseline!$C130:$AZ130))),IF(Y$3&lt;=$B$2,SMALL(Data_Baseline!$C130:$AZ130,COUNTIF(Data_Baseline!$C130:$AZ130,0)+1),IF(Data_Baseline!X130=0,SMALL(Data_Baseline!$C130:$AZ130,COUNTIF(Data_Baseline!$C130:$AZ130,0)+1),Data_Baseline!X130)))),"")</f>
        <v>1.1488038105166577E-5</v>
      </c>
      <c r="Z130">
        <f ca="1">IFERROR(IF(Data_Baseline!Y130="","",IF($C$3="On",IF(Z$3&lt;=$B$2,SMALL(Data_Baseline!$C130:$AZ130,COUNTIF(Data_Baseline!$C130:$AZ130,0)+1)/MAX(Data_Baseline!$C130:$AZ130),IF(Data_Baseline!Y130=0,SMALL(Data_Baseline!$C130:$AZ130,COUNTIF(Data_Baseline!$C130:$AZ130,0)+1)/MAX(Data_Baseline!$C130:$AZ130),Data_Baseline!Y130/MAX(Data_Baseline!$C130:$AZ130))),IF(Z$3&lt;=$B$2,SMALL(Data_Baseline!$C130:$AZ130,COUNTIF(Data_Baseline!$C130:$AZ130,0)+1),IF(Data_Baseline!Y130=0,SMALL(Data_Baseline!$C130:$AZ130,COUNTIF(Data_Baseline!$C130:$AZ130,0)+1),Data_Baseline!Y130)))),"")</f>
        <v>1.1488038105166577E-5</v>
      </c>
      <c r="AA130">
        <f ca="1">IFERROR(IF(Data_Baseline!Z130="","",IF($C$3="On",IF(AA$3&lt;=$B$2,SMALL(Data_Baseline!$C130:$AZ130,COUNTIF(Data_Baseline!$C130:$AZ130,0)+1)/MAX(Data_Baseline!$C130:$AZ130),IF(Data_Baseline!Z130=0,SMALL(Data_Baseline!$C130:$AZ130,COUNTIF(Data_Baseline!$C130:$AZ130,0)+1)/MAX(Data_Baseline!$C130:$AZ130),Data_Baseline!Z130/MAX(Data_Baseline!$C130:$AZ130))),IF(AA$3&lt;=$B$2,SMALL(Data_Baseline!$C130:$AZ130,COUNTIF(Data_Baseline!$C130:$AZ130,0)+1),IF(Data_Baseline!Z130=0,SMALL(Data_Baseline!$C130:$AZ130,COUNTIF(Data_Baseline!$C130:$AZ130,0)+1),Data_Baseline!Z130)))),"")</f>
        <v>2.0111209701662558E-3</v>
      </c>
      <c r="AB130">
        <f ca="1">IFERROR(IF(Data_Baseline!AA130="","",IF($C$3="On",IF(AB$3&lt;=$B$2,SMALL(Data_Baseline!$C130:$AZ130,COUNTIF(Data_Baseline!$C130:$AZ130,0)+1)/MAX(Data_Baseline!$C130:$AZ130),IF(Data_Baseline!AA130=0,SMALL(Data_Baseline!$C130:$AZ130,COUNTIF(Data_Baseline!$C130:$AZ130,0)+1)/MAX(Data_Baseline!$C130:$AZ130),Data_Baseline!AA130/MAX(Data_Baseline!$C130:$AZ130))),IF(AB$3&lt;=$B$2,SMALL(Data_Baseline!$C130:$AZ130,COUNTIF(Data_Baseline!$C130:$AZ130,0)+1),IF(Data_Baseline!AA130=0,SMALL(Data_Baseline!$C130:$AZ130,COUNTIF(Data_Baseline!$C130:$AZ130,0)+1),Data_Baseline!AA130)))),"")</f>
        <v>6.2819038652055514E-3</v>
      </c>
      <c r="AC130">
        <f ca="1">IFERROR(IF(Data_Baseline!AB130="","",IF($C$3="On",IF(AC$3&lt;=$B$2,SMALL(Data_Baseline!$C130:$AZ130,COUNTIF(Data_Baseline!$C130:$AZ130,0)+1)/MAX(Data_Baseline!$C130:$AZ130),IF(Data_Baseline!AB130=0,SMALL(Data_Baseline!$C130:$AZ130,COUNTIF(Data_Baseline!$C130:$AZ130,0)+1)/MAX(Data_Baseline!$C130:$AZ130),Data_Baseline!AB130/MAX(Data_Baseline!$C130:$AZ130))),IF(AC$3&lt;=$B$2,SMALL(Data_Baseline!$C130:$AZ130,COUNTIF(Data_Baseline!$C130:$AZ130,0)+1),IF(Data_Baseline!AB130=0,SMALL(Data_Baseline!$C130:$AZ130,COUNTIF(Data_Baseline!$C130:$AZ130,0)+1),Data_Baseline!AB130)))),"")</f>
        <v>1.4002037789401418E-2</v>
      </c>
      <c r="AD130">
        <f ca="1">IFERROR(IF(Data_Baseline!AC130="","",IF($C$3="On",IF(AD$3&lt;=$B$2,SMALL(Data_Baseline!$C130:$AZ130,COUNTIF(Data_Baseline!$C130:$AZ130,0)+1)/MAX(Data_Baseline!$C130:$AZ130),IF(Data_Baseline!AC130=0,SMALL(Data_Baseline!$C130:$AZ130,COUNTIF(Data_Baseline!$C130:$AZ130,0)+1)/MAX(Data_Baseline!$C130:$AZ130),Data_Baseline!AC130/MAX(Data_Baseline!$C130:$AZ130))),IF(AD$3&lt;=$B$2,SMALL(Data_Baseline!$C130:$AZ130,COUNTIF(Data_Baseline!$C130:$AZ130,0)+1),IF(Data_Baseline!AC130=0,SMALL(Data_Baseline!$C130:$AZ130,COUNTIF(Data_Baseline!$C130:$AZ130,0)+1),Data_Baseline!AC130)))),"")</f>
        <v>2.8407300462249596E-2</v>
      </c>
      <c r="AE130">
        <f ca="1">IFERROR(IF(Data_Baseline!AD130="","",IF($C$3="On",IF(AE$3&lt;=$B$2,SMALL(Data_Baseline!$C130:$AZ130,COUNTIF(Data_Baseline!$C130:$AZ130,0)+1)/MAX(Data_Baseline!$C130:$AZ130),IF(Data_Baseline!AD130=0,SMALL(Data_Baseline!$C130:$AZ130,COUNTIF(Data_Baseline!$C130:$AZ130,0)+1)/MAX(Data_Baseline!$C130:$AZ130),Data_Baseline!AD130/MAX(Data_Baseline!$C130:$AZ130))),IF(AE$3&lt;=$B$2,SMALL(Data_Baseline!$C130:$AZ130,COUNTIF(Data_Baseline!$C130:$AZ130,0)+1),IF(Data_Baseline!AD130=0,SMALL(Data_Baseline!$C130:$AZ130,COUNTIF(Data_Baseline!$C130:$AZ130,0)+1),Data_Baseline!AD130)))),"")</f>
        <v>5.4945626793429785E-2</v>
      </c>
      <c r="AF130">
        <f ca="1">IFERROR(IF(Data_Baseline!AE130="","",IF($C$3="On",IF(AF$3&lt;=$B$2,SMALL(Data_Baseline!$C130:$AZ130,COUNTIF(Data_Baseline!$C130:$AZ130,0)+1)/MAX(Data_Baseline!$C130:$AZ130),IF(Data_Baseline!AE130=0,SMALL(Data_Baseline!$C130:$AZ130,COUNTIF(Data_Baseline!$C130:$AZ130,0)+1)/MAX(Data_Baseline!$C130:$AZ130),Data_Baseline!AE130/MAX(Data_Baseline!$C130:$AZ130))),IF(AF$3&lt;=$B$2,SMALL(Data_Baseline!$C130:$AZ130,COUNTIF(Data_Baseline!$C130:$AZ130,0)+1),IF(Data_Baseline!AE130=0,SMALL(Data_Baseline!$C130:$AZ130,COUNTIF(Data_Baseline!$C130:$AZ130,0)+1),Data_Baseline!AE130)))),"")</f>
        <v>0.10234804751546014</v>
      </c>
      <c r="AG130">
        <f ca="1">IFERROR(IF(Data_Baseline!AF130="","",IF($C$3="On",IF(AG$3&lt;=$B$2,SMALL(Data_Baseline!$C130:$AZ130,COUNTIF(Data_Baseline!$C130:$AZ130,0)+1)/MAX(Data_Baseline!$C130:$AZ130),IF(Data_Baseline!AF130=0,SMALL(Data_Baseline!$C130:$AZ130,COUNTIF(Data_Baseline!$C130:$AZ130,0)+1)/MAX(Data_Baseline!$C130:$AZ130),Data_Baseline!AF130/MAX(Data_Baseline!$C130:$AZ130))),IF(AG$3&lt;=$B$2,SMALL(Data_Baseline!$C130:$AZ130,COUNTIF(Data_Baseline!$C130:$AZ130,0)+1),IF(Data_Baseline!AF130=0,SMALL(Data_Baseline!$C130:$AZ130,COUNTIF(Data_Baseline!$C130:$AZ130,0)+1),Data_Baseline!AF130)))),"")</f>
        <v>0.18190651363148799</v>
      </c>
      <c r="AH130">
        <f ca="1">IFERROR(IF(Data_Baseline!AG130="","",IF($C$3="On",IF(AH$3&lt;=$B$2,SMALL(Data_Baseline!$C130:$AZ130,COUNTIF(Data_Baseline!$C130:$AZ130,0)+1)/MAX(Data_Baseline!$C130:$AZ130),IF(Data_Baseline!AG130=0,SMALL(Data_Baseline!$C130:$AZ130,COUNTIF(Data_Baseline!$C130:$AZ130,0)+1)/MAX(Data_Baseline!$C130:$AZ130),Data_Baseline!AG130/MAX(Data_Baseline!$C130:$AZ130))),IF(AH$3&lt;=$B$2,SMALL(Data_Baseline!$C130:$AZ130,COUNTIF(Data_Baseline!$C130:$AZ130,0)+1),IF(Data_Baseline!AG130=0,SMALL(Data_Baseline!$C130:$AZ130,COUNTIF(Data_Baseline!$C130:$AZ130,0)+1),Data_Baseline!AG130)))),"")</f>
        <v>0.30095342834943317</v>
      </c>
      <c r="AI130">
        <f ca="1">IFERROR(IF(Data_Baseline!AH130="","",IF($C$3="On",IF(AI$3&lt;=$B$2,SMALL(Data_Baseline!$C130:$AZ130,COUNTIF(Data_Baseline!$C130:$AZ130,0)+1)/MAX(Data_Baseline!$C130:$AZ130),IF(Data_Baseline!AH130=0,SMALL(Data_Baseline!$C130:$AZ130,COUNTIF(Data_Baseline!$C130:$AZ130,0)+1)/MAX(Data_Baseline!$C130:$AZ130),Data_Baseline!AH130/MAX(Data_Baseline!$C130:$AZ130))),IF(AI$3&lt;=$B$2,SMALL(Data_Baseline!$C130:$AZ130,COUNTIF(Data_Baseline!$C130:$AZ130,0)+1),IF(Data_Baseline!AH130=0,SMALL(Data_Baseline!$C130:$AZ130,COUNTIF(Data_Baseline!$C130:$AZ130,0)+1),Data_Baseline!AH130)))),"")</f>
        <v>0.45013737462240316</v>
      </c>
      <c r="AJ130">
        <f ca="1">IFERROR(IF(Data_Baseline!AI130="","",IF($C$3="On",IF(AJ$3&lt;=$B$2,SMALL(Data_Baseline!$C130:$AZ130,COUNTIF(Data_Baseline!$C130:$AZ130,0)+1)/MAX(Data_Baseline!$C130:$AZ130),IF(Data_Baseline!AI130=0,SMALL(Data_Baseline!$C130:$AZ130,COUNTIF(Data_Baseline!$C130:$AZ130,0)+1)/MAX(Data_Baseline!$C130:$AZ130),Data_Baseline!AI130/MAX(Data_Baseline!$C130:$AZ130))),IF(AJ$3&lt;=$B$2,SMALL(Data_Baseline!$C130:$AZ130,COUNTIF(Data_Baseline!$C130:$AZ130,0)+1),IF(Data_Baseline!AI130=0,SMALL(Data_Baseline!$C130:$AZ130,COUNTIF(Data_Baseline!$C130:$AZ130,0)+1),Data_Baseline!AI130)))),"")</f>
        <v>0.6058210748205981</v>
      </c>
      <c r="AK130">
        <f ca="1">IFERROR(IF(Data_Baseline!AJ130="","",IF($C$3="On",IF(AK$3&lt;=$B$2,SMALL(Data_Baseline!$C130:$AZ130,COUNTIF(Data_Baseline!$C130:$AZ130,0)+1)/MAX(Data_Baseline!$C130:$AZ130),IF(Data_Baseline!AJ130=0,SMALL(Data_Baseline!$C130:$AZ130,COUNTIF(Data_Baseline!$C130:$AZ130,0)+1)/MAX(Data_Baseline!$C130:$AZ130),Data_Baseline!AJ130/MAX(Data_Baseline!$C130:$AZ130))),IF(AK$3&lt;=$B$2,SMALL(Data_Baseline!$C130:$AZ130,COUNTIF(Data_Baseline!$C130:$AZ130,0)+1),IF(Data_Baseline!AJ130=0,SMALL(Data_Baseline!$C130:$AZ130,COUNTIF(Data_Baseline!$C130:$AZ130,0)+1),Data_Baseline!AJ130)))),"")</f>
        <v>0.7412651196486254</v>
      </c>
      <c r="AL130">
        <f ca="1">IFERROR(IF(Data_Baseline!AK130="","",IF($C$3="On",IF(AL$3&lt;=$B$2,SMALL(Data_Baseline!$C130:$AZ130,COUNTIF(Data_Baseline!$C130:$AZ130,0)+1)/MAX(Data_Baseline!$C130:$AZ130),IF(Data_Baseline!AK130=0,SMALL(Data_Baseline!$C130:$AZ130,COUNTIF(Data_Baseline!$C130:$AZ130,0)+1)/MAX(Data_Baseline!$C130:$AZ130),Data_Baseline!AK130/MAX(Data_Baseline!$C130:$AZ130))),IF(AL$3&lt;=$B$2,SMALL(Data_Baseline!$C130:$AZ130,COUNTIF(Data_Baseline!$C130:$AZ130,0)+1),IF(Data_Baseline!AK130=0,SMALL(Data_Baseline!$C130:$AZ130,COUNTIF(Data_Baseline!$C130:$AZ130,0)+1),Data_Baseline!AK130)))),"")</f>
        <v>0.84255089028330765</v>
      </c>
      <c r="AM130">
        <f ca="1">IFERROR(IF(Data_Baseline!AL130="","",IF($C$3="On",IF(AM$3&lt;=$B$2,SMALL(Data_Baseline!$C130:$AZ130,COUNTIF(Data_Baseline!$C130:$AZ130,0)+1)/MAX(Data_Baseline!$C130:$AZ130),IF(Data_Baseline!AL130=0,SMALL(Data_Baseline!$C130:$AZ130,COUNTIF(Data_Baseline!$C130:$AZ130,0)+1)/MAX(Data_Baseline!$C130:$AZ130),Data_Baseline!AL130/MAX(Data_Baseline!$C130:$AZ130))),IF(AM$3&lt;=$B$2,SMALL(Data_Baseline!$C130:$AZ130,COUNTIF(Data_Baseline!$C130:$AZ130,0)+1),IF(Data_Baseline!AL130=0,SMALL(Data_Baseline!$C130:$AZ130,COUNTIF(Data_Baseline!$C130:$AZ130,0)+1),Data_Baseline!AL130)))),"")</f>
        <v>0.90996640364042813</v>
      </c>
      <c r="AN130">
        <f ca="1">IFERROR(IF(Data_Baseline!AM130="","",IF($C$3="On",IF(AN$3&lt;=$B$2,SMALL(Data_Baseline!$C130:$AZ130,COUNTIF(Data_Baseline!$C130:$AZ130,0)+1)/MAX(Data_Baseline!$C130:$AZ130),IF(Data_Baseline!AM130=0,SMALL(Data_Baseline!$C130:$AZ130,COUNTIF(Data_Baseline!$C130:$AZ130,0)+1)/MAX(Data_Baseline!$C130:$AZ130),Data_Baseline!AM130/MAX(Data_Baseline!$C130:$AZ130))),IF(AN$3&lt;=$B$2,SMALL(Data_Baseline!$C130:$AZ130,COUNTIF(Data_Baseline!$C130:$AZ130,0)+1),IF(Data_Baseline!AM130=0,SMALL(Data_Baseline!$C130:$AZ130,COUNTIF(Data_Baseline!$C130:$AZ130,0)+1),Data_Baseline!AM130)))),"")</f>
        <v>0.9513360567828657</v>
      </c>
      <c r="AO130">
        <f ca="1">IFERROR(IF(Data_Baseline!AN130="","",IF($C$3="On",IF(AO$3&lt;=$B$2,SMALL(Data_Baseline!$C130:$AZ130,COUNTIF(Data_Baseline!$C130:$AZ130,0)+1)/MAX(Data_Baseline!$C130:$AZ130),IF(Data_Baseline!AN130=0,SMALL(Data_Baseline!$C130:$AZ130,COUNTIF(Data_Baseline!$C130:$AZ130,0)+1)/MAX(Data_Baseline!$C130:$AZ130),Data_Baseline!AN130/MAX(Data_Baseline!$C130:$AZ130))),IF(AO$3&lt;=$B$2,SMALL(Data_Baseline!$C130:$AZ130,COUNTIF(Data_Baseline!$C130:$AZ130,0)+1),IF(Data_Baseline!AN130=0,SMALL(Data_Baseline!$C130:$AZ130,COUNTIF(Data_Baseline!$C130:$AZ130,0)+1),Data_Baseline!AN130)))),"")</f>
        <v>0.97652152111467561</v>
      </c>
      <c r="AP130">
        <f ca="1">IFERROR(IF(Data_Baseline!AO130="","",IF($C$3="On",IF(AP$3&lt;=$B$2,SMALL(Data_Baseline!$C130:$AZ130,COUNTIF(Data_Baseline!$C130:$AZ130,0)+1)/MAX(Data_Baseline!$C130:$AZ130),IF(Data_Baseline!AO130=0,SMALL(Data_Baseline!$C130:$AZ130,COUNTIF(Data_Baseline!$C130:$AZ130,0)+1)/MAX(Data_Baseline!$C130:$AZ130),Data_Baseline!AO130/MAX(Data_Baseline!$C130:$AZ130))),IF(AP$3&lt;=$B$2,SMALL(Data_Baseline!$C130:$AZ130,COUNTIF(Data_Baseline!$C130:$AZ130,0)+1),IF(Data_Baseline!AO130=0,SMALL(Data_Baseline!$C130:$AZ130,COUNTIF(Data_Baseline!$C130:$AZ130,0)+1),Data_Baseline!AO130)))),"")</f>
        <v>0.99303546183462355</v>
      </c>
      <c r="AQ130">
        <f ca="1">IFERROR(IF(Data_Baseline!AP130="","",IF($C$3="On",IF(AQ$3&lt;=$B$2,SMALL(Data_Baseline!$C130:$AZ130,COUNTIF(Data_Baseline!$C130:$AZ130,0)+1)/MAX(Data_Baseline!$C130:$AZ130),IF(Data_Baseline!AP130=0,SMALL(Data_Baseline!$C130:$AZ130,COUNTIF(Data_Baseline!$C130:$AZ130,0)+1)/MAX(Data_Baseline!$C130:$AZ130),Data_Baseline!AP130/MAX(Data_Baseline!$C130:$AZ130))),IF(AQ$3&lt;=$B$2,SMALL(Data_Baseline!$C130:$AZ130,COUNTIF(Data_Baseline!$C130:$AZ130,0)+1),IF(Data_Baseline!AP130=0,SMALL(Data_Baseline!$C130:$AZ130,COUNTIF(Data_Baseline!$C130:$AZ130,0)+1),Data_Baseline!AP130)))),"")</f>
        <v>1</v>
      </c>
      <c r="AR130" t="str">
        <f>IFERROR(IF(Data_Baseline!AQ130="","",IF($C$3="On",IF(AR$3&lt;=$B$2,SMALL(Data_Baseline!$C130:$AZ130,COUNTIF(Data_Baseline!$C130:$AZ130,0)+1)/MAX(Data_Baseline!$C130:$AZ130),IF(Data_Baseline!AQ130=0,SMALL(Data_Baseline!$C130:$AZ130,COUNTIF(Data_Baseline!$C130:$AZ130,0)+1)/MAX(Data_Baseline!$C130:$AZ130),Data_Baseline!AQ130/MAX(Data_Baseline!$C130:$AZ130))),IF(AR$3&lt;=$B$2,SMALL(Data_Baseline!$C130:$AZ130,COUNTIF(Data_Baseline!$C130:$AZ130,0)+1),IF(Data_Baseline!AQ130=0,SMALL(Data_Baseline!$C130:$AZ130,COUNTIF(Data_Baseline!$C130:$AZ130,0)+1),Data_Baseline!AQ130)))),"")</f>
        <v/>
      </c>
      <c r="AS130" t="str">
        <f>IFERROR(IF(Data_Baseline!AR130="","",IF($C$3="On",IF(AS$3&lt;=$B$2,SMALL(Data_Baseline!$C130:$AZ130,COUNTIF(Data_Baseline!$C130:$AZ130,0)+1)/MAX(Data_Baseline!$C130:$AZ130),IF(Data_Baseline!AR130=0,SMALL(Data_Baseline!$C130:$AZ130,COUNTIF(Data_Baseline!$C130:$AZ130,0)+1)/MAX(Data_Baseline!$C130:$AZ130),Data_Baseline!AR130/MAX(Data_Baseline!$C130:$AZ130))),IF(AS$3&lt;=$B$2,SMALL(Data_Baseline!$C130:$AZ130,COUNTIF(Data_Baseline!$C130:$AZ130,0)+1),IF(Data_Baseline!AR130=0,SMALL(Data_Baseline!$C130:$AZ130,COUNTIF(Data_Baseline!$C130:$AZ130,0)+1),Data_Baseline!AR130)))),"")</f>
        <v/>
      </c>
      <c r="AT130" t="str">
        <f>IFERROR(IF(Data_Baseline!AS130="","",IF($C$3="On",IF(AT$3&lt;=$B$2,SMALL(Data_Baseline!$C130:$AZ130,COUNTIF(Data_Baseline!$C130:$AZ130,0)+1)/MAX(Data_Baseline!$C130:$AZ130),IF(Data_Baseline!AS130=0,SMALL(Data_Baseline!$C130:$AZ130,COUNTIF(Data_Baseline!$C130:$AZ130,0)+1)/MAX(Data_Baseline!$C130:$AZ130),Data_Baseline!AS130/MAX(Data_Baseline!$C130:$AZ130))),IF(AT$3&lt;=$B$2,SMALL(Data_Baseline!$C130:$AZ130,COUNTIF(Data_Baseline!$C130:$AZ130,0)+1),IF(Data_Baseline!AS130=0,SMALL(Data_Baseline!$C130:$AZ130,COUNTIF(Data_Baseline!$C130:$AZ130,0)+1),Data_Baseline!AS130)))),"")</f>
        <v/>
      </c>
      <c r="AU130" t="str">
        <f>IFERROR(IF(Data_Baseline!AT130="","",IF($C$3="On",IF(AU$3&lt;=$B$2,SMALL(Data_Baseline!$C130:$AZ130,COUNTIF(Data_Baseline!$C130:$AZ130,0)+1)/MAX(Data_Baseline!$C130:$AZ130),IF(Data_Baseline!AT130=0,SMALL(Data_Baseline!$C130:$AZ130,COUNTIF(Data_Baseline!$C130:$AZ130,0)+1)/MAX(Data_Baseline!$C130:$AZ130),Data_Baseline!AT130/MAX(Data_Baseline!$C130:$AZ130))),IF(AU$3&lt;=$B$2,SMALL(Data_Baseline!$C130:$AZ130,COUNTIF(Data_Baseline!$C130:$AZ130,0)+1),IF(Data_Baseline!AT130=0,SMALL(Data_Baseline!$C130:$AZ130,COUNTIF(Data_Baseline!$C130:$AZ130,0)+1),Data_Baseline!AT130)))),"")</f>
        <v/>
      </c>
      <c r="AV130" t="str">
        <f>IFERROR(IF(Data_Baseline!AU130="","",IF($C$3="On",IF(AV$3&lt;=$B$2,SMALL(Data_Baseline!$C130:$AZ130,COUNTIF(Data_Baseline!$C130:$AZ130,0)+1)/MAX(Data_Baseline!$C130:$AZ130),IF(Data_Baseline!AU130=0,SMALL(Data_Baseline!$C130:$AZ130,COUNTIF(Data_Baseline!$C130:$AZ130,0)+1)/MAX(Data_Baseline!$C130:$AZ130),Data_Baseline!AU130/MAX(Data_Baseline!$C130:$AZ130))),IF(AV$3&lt;=$B$2,SMALL(Data_Baseline!$C130:$AZ130,COUNTIF(Data_Baseline!$C130:$AZ130,0)+1),IF(Data_Baseline!AU130=0,SMALL(Data_Baseline!$C130:$AZ130,COUNTIF(Data_Baseline!$C130:$AZ130,0)+1),Data_Baseline!AU130)))),"")</f>
        <v/>
      </c>
      <c r="AW130" t="str">
        <f>IFERROR(IF(Data_Baseline!AV130="","",IF($C$3="On",IF(AW$3&lt;=$B$2,SMALL(Data_Baseline!$C130:$AZ130,COUNTIF(Data_Baseline!$C130:$AZ130,0)+1)/MAX(Data_Baseline!$C130:$AZ130),IF(Data_Baseline!AV130=0,SMALL(Data_Baseline!$C130:$AZ130,COUNTIF(Data_Baseline!$C130:$AZ130,0)+1)/MAX(Data_Baseline!$C130:$AZ130),Data_Baseline!AV130/MAX(Data_Baseline!$C130:$AZ130))),IF(AW$3&lt;=$B$2,SMALL(Data_Baseline!$C130:$AZ130,COUNTIF(Data_Baseline!$C130:$AZ130,0)+1),IF(Data_Baseline!AV130=0,SMALL(Data_Baseline!$C130:$AZ130,COUNTIF(Data_Baseline!$C130:$AZ130,0)+1),Data_Baseline!AV130)))),"")</f>
        <v/>
      </c>
      <c r="AX130" t="str">
        <f>IFERROR(IF(Data_Baseline!AW130="","",IF($C$3="On",IF(AX$3&lt;=$B$2,SMALL(Data_Baseline!$C130:$AZ130,COUNTIF(Data_Baseline!$C130:$AZ130,0)+1)/MAX(Data_Baseline!$C130:$AZ130),IF(Data_Baseline!AW130=0,SMALL(Data_Baseline!$C130:$AZ130,COUNTIF(Data_Baseline!$C130:$AZ130,0)+1)/MAX(Data_Baseline!$C130:$AZ130),Data_Baseline!AW130/MAX(Data_Baseline!$C130:$AZ130))),IF(AX$3&lt;=$B$2,SMALL(Data_Baseline!$C130:$AZ130,COUNTIF(Data_Baseline!$C130:$AZ130,0)+1),IF(Data_Baseline!AW130=0,SMALL(Data_Baseline!$C130:$AZ130,COUNTIF(Data_Baseline!$C130:$AZ130,0)+1),Data_Baseline!AW130)))),"")</f>
        <v/>
      </c>
      <c r="AY130" t="str">
        <f>IFERROR(IF(Data_Baseline!AX130="","",IF($C$3="On",IF(AY$3&lt;=$B$2,SMALL(Data_Baseline!$C130:$AZ130,COUNTIF(Data_Baseline!$C130:$AZ130,0)+1)/MAX(Data_Baseline!$C130:$AZ130),IF(Data_Baseline!AX130=0,SMALL(Data_Baseline!$C130:$AZ130,COUNTIF(Data_Baseline!$C130:$AZ130,0)+1)/MAX(Data_Baseline!$C130:$AZ130),Data_Baseline!AX130/MAX(Data_Baseline!$C130:$AZ130))),IF(AY$3&lt;=$B$2,SMALL(Data_Baseline!$C130:$AZ130,COUNTIF(Data_Baseline!$C130:$AZ130,0)+1),IF(Data_Baseline!AX130=0,SMALL(Data_Baseline!$C130:$AZ130,COUNTIF(Data_Baseline!$C130:$AZ130,0)+1),Data_Baseline!AX130)))),"")</f>
        <v/>
      </c>
      <c r="AZ130" t="str">
        <f>IFERROR(IF(Data_Baseline!AY130="","",IF($C$3="On",IF(AZ$3&lt;=$B$2,SMALL(Data_Baseline!$C130:$AZ130,COUNTIF(Data_Baseline!$C130:$AZ130,0)+1)/MAX(Data_Baseline!$C130:$AZ130),IF(Data_Baseline!AY130=0,SMALL(Data_Baseline!$C130:$AZ130,COUNTIF(Data_Baseline!$C130:$AZ130,0)+1)/MAX(Data_Baseline!$C130:$AZ130),Data_Baseline!AY130/MAX(Data_Baseline!$C130:$AZ130))),IF(AZ$3&lt;=$B$2,SMALL(Data_Baseline!$C130:$AZ130,COUNTIF(Data_Baseline!$C130:$AZ130,0)+1),IF(Data_Baseline!AY130=0,SMALL(Data_Baseline!$C130:$AZ130,COUNTIF(Data_Baseline!$C130:$AZ130,0)+1),Data_Baseline!AY130)))),"")</f>
        <v/>
      </c>
      <c r="BA130" t="str">
        <f>IFERROR(IF(Data_Baseline!AZ130="","",IF($C$3="On",IF(BA$3&lt;=$B$2,SMALL(Data_Baseline!$C130:$AZ130,COUNTIF(Data_Baseline!$C130:$AZ130,0)+1)/MAX(Data_Baseline!$C130:$AZ130),IF(Data_Baseline!AZ130=0,SMALL(Data_Baseline!$C130:$AZ130,COUNTIF(Data_Baseline!$C130:$AZ130,0)+1)/MAX(Data_Baseline!$C130:$AZ130),Data_Baseline!AZ130/MAX(Data_Baseline!$C130:$AZ130))),IF(BA$3&lt;=$B$2,SMALL(Data_Baseline!$C130:$AZ130,COUNTIF(Data_Baseline!$C130:$AZ130,0)+1),IF(Data_Baseline!AZ130=0,SMALL(Data_Baseline!$C130:$AZ130,COUNTIF(Data_Baseline!$C130:$AZ130,0)+1),Data_Baseline!AZ130)))),"")</f>
        <v/>
      </c>
      <c r="BB130" s="79">
        <f ca="1">IF(Data_Initial!BA130="",1,0)</f>
        <v>1</v>
      </c>
      <c r="BC130" t="str">
        <f t="shared" ca="1" si="4"/>
        <v>3B_ParA</v>
      </c>
      <c r="BD130" s="79" t="str">
        <f t="shared" ca="1" si="7"/>
        <v>3B</v>
      </c>
      <c r="BE130" s="79" t="str">
        <f ca="1">Data_Initial!BC130</f>
        <v>ParA</v>
      </c>
      <c r="BF130" s="79" t="str">
        <f ca="1">Data_Initial!BB130</f>
        <v>3_1</v>
      </c>
      <c r="BG130">
        <f ca="1">IFERROR((INDIRECT("Plate"&amp;Data!A130&amp;"_C!"&amp;CHAR(RIGHT(Data!B130,LEN(Data!B130)-1)+65)&amp;CODE(LEFT(Data!B130,1))-58)),"")</f>
        <v>0</v>
      </c>
      <c r="BH130" t="str">
        <f ca="1">Data_Initial!BA130</f>
        <v/>
      </c>
      <c r="BI130">
        <f t="shared" ca="1" si="6"/>
        <v>1.1488038105166577E-5</v>
      </c>
      <c r="BJ130" s="79" t="str">
        <f ca="1">IF(BH130="N",1+MAX($BJ$3:BJ129),"")</f>
        <v/>
      </c>
    </row>
    <row r="131" spans="1:62" x14ac:dyDescent="0.25">
      <c r="A131" s="79">
        <f ca="1">IF(BH131="N","N"&amp;BJ131,IF(BB131=0,"",MAX($A$3:A130)+1))</f>
        <v>121</v>
      </c>
      <c r="B131" s="79" t="str">
        <f ca="1">Data_Initial!A131&amp;C131</f>
        <v>2H7</v>
      </c>
      <c r="C131" s="79" t="str">
        <f ca="1">Data_Initial!B131</f>
        <v>H7</v>
      </c>
      <c r="D131">
        <f ca="1">IFERROR(IF(Data_Baseline!C131="","",IF($C$3="On",IF(D$3&lt;=$B$2,SMALL(Data_Baseline!$C131:$AZ131,COUNTIF(Data_Baseline!$C131:$AZ131,0)+1)/MAX(Data_Baseline!$C131:$AZ131),IF(Data_Baseline!C131=0,SMALL(Data_Baseline!$C131:$AZ131,COUNTIF(Data_Baseline!$C131:$AZ131,0)+1)/MAX(Data_Baseline!$C131:$AZ131),Data_Baseline!C131/MAX(Data_Baseline!$C131:$AZ131))),IF(D$3&lt;=$B$2,SMALL(Data_Baseline!$C131:$AZ131,COUNTIF(Data_Baseline!$C131:$AZ131,0)+1),IF(Data_Baseline!C131=0,SMALL(Data_Baseline!$C131:$AZ131,COUNTIF(Data_Baseline!$C131:$AZ131,0)+1),Data_Baseline!C131)))),"")</f>
        <v>1.8444486898827469E-3</v>
      </c>
      <c r="E131">
        <f ca="1">IFERROR(IF(Data_Baseline!D131="","",IF($C$3="On",IF(E$3&lt;=$B$2,SMALL(Data_Baseline!$C131:$AZ131,COUNTIF(Data_Baseline!$C131:$AZ131,0)+1)/MAX(Data_Baseline!$C131:$AZ131),IF(Data_Baseline!D131=0,SMALL(Data_Baseline!$C131:$AZ131,COUNTIF(Data_Baseline!$C131:$AZ131,0)+1)/MAX(Data_Baseline!$C131:$AZ131),Data_Baseline!D131/MAX(Data_Baseline!$C131:$AZ131))),IF(E$3&lt;=$B$2,SMALL(Data_Baseline!$C131:$AZ131,COUNTIF(Data_Baseline!$C131:$AZ131,0)+1),IF(Data_Baseline!D131=0,SMALL(Data_Baseline!$C131:$AZ131,COUNTIF(Data_Baseline!$C131:$AZ131,0)+1),Data_Baseline!D131)))),"")</f>
        <v>1.8444486898827469E-3</v>
      </c>
      <c r="F131">
        <f ca="1">IFERROR(IF(Data_Baseline!E131="","",IF($C$3="On",IF(F$3&lt;=$B$2,SMALL(Data_Baseline!$C131:$AZ131,COUNTIF(Data_Baseline!$C131:$AZ131,0)+1)/MAX(Data_Baseline!$C131:$AZ131),IF(Data_Baseline!E131=0,SMALL(Data_Baseline!$C131:$AZ131,COUNTIF(Data_Baseline!$C131:$AZ131,0)+1)/MAX(Data_Baseline!$C131:$AZ131),Data_Baseline!E131/MAX(Data_Baseline!$C131:$AZ131))),IF(F$3&lt;=$B$2,SMALL(Data_Baseline!$C131:$AZ131,COUNTIF(Data_Baseline!$C131:$AZ131,0)+1),IF(Data_Baseline!E131=0,SMALL(Data_Baseline!$C131:$AZ131,COUNTIF(Data_Baseline!$C131:$AZ131,0)+1),Data_Baseline!E131)))),"")</f>
        <v>1.8444486898827469E-3</v>
      </c>
      <c r="G131">
        <f ca="1">IFERROR(IF(Data_Baseline!F131="","",IF($C$3="On",IF(G$3&lt;=$B$2,SMALL(Data_Baseline!$C131:$AZ131,COUNTIF(Data_Baseline!$C131:$AZ131,0)+1)/MAX(Data_Baseline!$C131:$AZ131),IF(Data_Baseline!F131=0,SMALL(Data_Baseline!$C131:$AZ131,COUNTIF(Data_Baseline!$C131:$AZ131,0)+1)/MAX(Data_Baseline!$C131:$AZ131),Data_Baseline!F131/MAX(Data_Baseline!$C131:$AZ131))),IF(G$3&lt;=$B$2,SMALL(Data_Baseline!$C131:$AZ131,COUNTIF(Data_Baseline!$C131:$AZ131,0)+1),IF(Data_Baseline!F131=0,SMALL(Data_Baseline!$C131:$AZ131,COUNTIF(Data_Baseline!$C131:$AZ131,0)+1),Data_Baseline!F131)))),"")</f>
        <v>1.8444486898827469E-3</v>
      </c>
      <c r="H131">
        <f ca="1">IFERROR(IF(Data_Baseline!G131="","",IF($C$3="On",IF(H$3&lt;=$B$2,SMALL(Data_Baseline!$C131:$AZ131,COUNTIF(Data_Baseline!$C131:$AZ131,0)+1)/MAX(Data_Baseline!$C131:$AZ131),IF(Data_Baseline!G131=0,SMALL(Data_Baseline!$C131:$AZ131,COUNTIF(Data_Baseline!$C131:$AZ131,0)+1)/MAX(Data_Baseline!$C131:$AZ131),Data_Baseline!G131/MAX(Data_Baseline!$C131:$AZ131))),IF(H$3&lt;=$B$2,SMALL(Data_Baseline!$C131:$AZ131,COUNTIF(Data_Baseline!$C131:$AZ131,0)+1),IF(Data_Baseline!G131=0,SMALL(Data_Baseline!$C131:$AZ131,COUNTIF(Data_Baseline!$C131:$AZ131,0)+1),Data_Baseline!G131)))),"")</f>
        <v>1.8444486898827469E-3</v>
      </c>
      <c r="I131">
        <f ca="1">IFERROR(IF(Data_Baseline!H131="","",IF($C$3="On",IF(I$3&lt;=$B$2,SMALL(Data_Baseline!$C131:$AZ131,COUNTIF(Data_Baseline!$C131:$AZ131,0)+1)/MAX(Data_Baseline!$C131:$AZ131),IF(Data_Baseline!H131=0,SMALL(Data_Baseline!$C131:$AZ131,COUNTIF(Data_Baseline!$C131:$AZ131,0)+1)/MAX(Data_Baseline!$C131:$AZ131),Data_Baseline!H131/MAX(Data_Baseline!$C131:$AZ131))),IF(I$3&lt;=$B$2,SMALL(Data_Baseline!$C131:$AZ131,COUNTIF(Data_Baseline!$C131:$AZ131,0)+1),IF(Data_Baseline!H131=0,SMALL(Data_Baseline!$C131:$AZ131,COUNTIF(Data_Baseline!$C131:$AZ131,0)+1),Data_Baseline!H131)))),"")</f>
        <v>1.8444486898827469E-3</v>
      </c>
      <c r="J131">
        <f ca="1">IFERROR(IF(Data_Baseline!I131="","",IF($C$3="On",IF(J$3&lt;=$B$2,SMALL(Data_Baseline!$C131:$AZ131,COUNTIF(Data_Baseline!$C131:$AZ131,0)+1)/MAX(Data_Baseline!$C131:$AZ131),IF(Data_Baseline!I131=0,SMALL(Data_Baseline!$C131:$AZ131,COUNTIF(Data_Baseline!$C131:$AZ131,0)+1)/MAX(Data_Baseline!$C131:$AZ131),Data_Baseline!I131/MAX(Data_Baseline!$C131:$AZ131))),IF(J$3&lt;=$B$2,SMALL(Data_Baseline!$C131:$AZ131,COUNTIF(Data_Baseline!$C131:$AZ131,0)+1),IF(Data_Baseline!I131=0,SMALL(Data_Baseline!$C131:$AZ131,COUNTIF(Data_Baseline!$C131:$AZ131,0)+1),Data_Baseline!I131)))),"")</f>
        <v>1.8444486898827469E-3</v>
      </c>
      <c r="K131">
        <f ca="1">IFERROR(IF(Data_Baseline!J131="","",IF($C$3="On",IF(K$3&lt;=$B$2,SMALL(Data_Baseline!$C131:$AZ131,COUNTIF(Data_Baseline!$C131:$AZ131,0)+1)/MAX(Data_Baseline!$C131:$AZ131),IF(Data_Baseline!J131=0,SMALL(Data_Baseline!$C131:$AZ131,COUNTIF(Data_Baseline!$C131:$AZ131,0)+1)/MAX(Data_Baseline!$C131:$AZ131),Data_Baseline!J131/MAX(Data_Baseline!$C131:$AZ131))),IF(K$3&lt;=$B$2,SMALL(Data_Baseline!$C131:$AZ131,COUNTIF(Data_Baseline!$C131:$AZ131,0)+1),IF(Data_Baseline!J131=0,SMALL(Data_Baseline!$C131:$AZ131,COUNTIF(Data_Baseline!$C131:$AZ131,0)+1),Data_Baseline!J131)))),"")</f>
        <v>1.8444486898827469E-3</v>
      </c>
      <c r="L131">
        <f ca="1">IFERROR(IF(Data_Baseline!K131="","",IF($C$3="On",IF(L$3&lt;=$B$2,SMALL(Data_Baseline!$C131:$AZ131,COUNTIF(Data_Baseline!$C131:$AZ131,0)+1)/MAX(Data_Baseline!$C131:$AZ131),IF(Data_Baseline!K131=0,SMALL(Data_Baseline!$C131:$AZ131,COUNTIF(Data_Baseline!$C131:$AZ131,0)+1)/MAX(Data_Baseline!$C131:$AZ131),Data_Baseline!K131/MAX(Data_Baseline!$C131:$AZ131))),IF(L$3&lt;=$B$2,SMALL(Data_Baseline!$C131:$AZ131,COUNTIF(Data_Baseline!$C131:$AZ131,0)+1),IF(Data_Baseline!K131=0,SMALL(Data_Baseline!$C131:$AZ131,COUNTIF(Data_Baseline!$C131:$AZ131,0)+1),Data_Baseline!K131)))),"")</f>
        <v>1.8444486898827469E-3</v>
      </c>
      <c r="M131">
        <f ca="1">IFERROR(IF(Data_Baseline!L131="","",IF($C$3="On",IF(M$3&lt;=$B$2,SMALL(Data_Baseline!$C131:$AZ131,COUNTIF(Data_Baseline!$C131:$AZ131,0)+1)/MAX(Data_Baseline!$C131:$AZ131),IF(Data_Baseline!L131=0,SMALL(Data_Baseline!$C131:$AZ131,COUNTIF(Data_Baseline!$C131:$AZ131,0)+1)/MAX(Data_Baseline!$C131:$AZ131),Data_Baseline!L131/MAX(Data_Baseline!$C131:$AZ131))),IF(M$3&lt;=$B$2,SMALL(Data_Baseline!$C131:$AZ131,COUNTIF(Data_Baseline!$C131:$AZ131,0)+1),IF(Data_Baseline!L131=0,SMALL(Data_Baseline!$C131:$AZ131,COUNTIF(Data_Baseline!$C131:$AZ131,0)+1),Data_Baseline!L131)))),"")</f>
        <v>1.8444486898827469E-3</v>
      </c>
      <c r="N131">
        <f ca="1">IFERROR(IF(Data_Baseline!M131="","",IF($C$3="On",IF(N$3&lt;=$B$2,SMALL(Data_Baseline!$C131:$AZ131,COUNTIF(Data_Baseline!$C131:$AZ131,0)+1)/MAX(Data_Baseline!$C131:$AZ131),IF(Data_Baseline!M131=0,SMALL(Data_Baseline!$C131:$AZ131,COUNTIF(Data_Baseline!$C131:$AZ131,0)+1)/MAX(Data_Baseline!$C131:$AZ131),Data_Baseline!M131/MAX(Data_Baseline!$C131:$AZ131))),IF(N$3&lt;=$B$2,SMALL(Data_Baseline!$C131:$AZ131,COUNTIF(Data_Baseline!$C131:$AZ131,0)+1),IF(Data_Baseline!M131=0,SMALL(Data_Baseline!$C131:$AZ131,COUNTIF(Data_Baseline!$C131:$AZ131,0)+1),Data_Baseline!M131)))),"")</f>
        <v>1.8444486898827469E-3</v>
      </c>
      <c r="O131">
        <f ca="1">IFERROR(IF(Data_Baseline!N131="","",IF($C$3="On",IF(O$3&lt;=$B$2,SMALL(Data_Baseline!$C131:$AZ131,COUNTIF(Data_Baseline!$C131:$AZ131,0)+1)/MAX(Data_Baseline!$C131:$AZ131),IF(Data_Baseline!N131=0,SMALL(Data_Baseline!$C131:$AZ131,COUNTIF(Data_Baseline!$C131:$AZ131,0)+1)/MAX(Data_Baseline!$C131:$AZ131),Data_Baseline!N131/MAX(Data_Baseline!$C131:$AZ131))),IF(O$3&lt;=$B$2,SMALL(Data_Baseline!$C131:$AZ131,COUNTIF(Data_Baseline!$C131:$AZ131,0)+1),IF(Data_Baseline!N131=0,SMALL(Data_Baseline!$C131:$AZ131,COUNTIF(Data_Baseline!$C131:$AZ131,0)+1),Data_Baseline!N131)))),"")</f>
        <v>1.8444486898827469E-3</v>
      </c>
      <c r="P131">
        <f ca="1">IFERROR(IF(Data_Baseline!O131="","",IF($C$3="On",IF(P$3&lt;=$B$2,SMALL(Data_Baseline!$C131:$AZ131,COUNTIF(Data_Baseline!$C131:$AZ131,0)+1)/MAX(Data_Baseline!$C131:$AZ131),IF(Data_Baseline!O131=0,SMALL(Data_Baseline!$C131:$AZ131,COUNTIF(Data_Baseline!$C131:$AZ131,0)+1)/MAX(Data_Baseline!$C131:$AZ131),Data_Baseline!O131/MAX(Data_Baseline!$C131:$AZ131))),IF(P$3&lt;=$B$2,SMALL(Data_Baseline!$C131:$AZ131,COUNTIF(Data_Baseline!$C131:$AZ131,0)+1),IF(Data_Baseline!O131=0,SMALL(Data_Baseline!$C131:$AZ131,COUNTIF(Data_Baseline!$C131:$AZ131,0)+1),Data_Baseline!O131)))),"")</f>
        <v>1.8444486898827469E-3</v>
      </c>
      <c r="Q131">
        <f ca="1">IFERROR(IF(Data_Baseline!P131="","",IF($C$3="On",IF(Q$3&lt;=$B$2,SMALL(Data_Baseline!$C131:$AZ131,COUNTIF(Data_Baseline!$C131:$AZ131,0)+1)/MAX(Data_Baseline!$C131:$AZ131),IF(Data_Baseline!P131=0,SMALL(Data_Baseline!$C131:$AZ131,COUNTIF(Data_Baseline!$C131:$AZ131,0)+1)/MAX(Data_Baseline!$C131:$AZ131),Data_Baseline!P131/MAX(Data_Baseline!$C131:$AZ131))),IF(Q$3&lt;=$B$2,SMALL(Data_Baseline!$C131:$AZ131,COUNTIF(Data_Baseline!$C131:$AZ131,0)+1),IF(Data_Baseline!P131=0,SMALL(Data_Baseline!$C131:$AZ131,COUNTIF(Data_Baseline!$C131:$AZ131,0)+1),Data_Baseline!P131)))),"")</f>
        <v>1.8444486898827469E-3</v>
      </c>
      <c r="R131">
        <f ca="1">IFERROR(IF(Data_Baseline!Q131="","",IF($C$3="On",IF(R$3&lt;=$B$2,SMALL(Data_Baseline!$C131:$AZ131,COUNTIF(Data_Baseline!$C131:$AZ131,0)+1)/MAX(Data_Baseline!$C131:$AZ131),IF(Data_Baseline!Q131=0,SMALL(Data_Baseline!$C131:$AZ131,COUNTIF(Data_Baseline!$C131:$AZ131,0)+1)/MAX(Data_Baseline!$C131:$AZ131),Data_Baseline!Q131/MAX(Data_Baseline!$C131:$AZ131))),IF(R$3&lt;=$B$2,SMALL(Data_Baseline!$C131:$AZ131,COUNTIF(Data_Baseline!$C131:$AZ131,0)+1),IF(Data_Baseline!Q131=0,SMALL(Data_Baseline!$C131:$AZ131,COUNTIF(Data_Baseline!$C131:$AZ131,0)+1),Data_Baseline!Q131)))),"")</f>
        <v>1.8444486898827469E-3</v>
      </c>
      <c r="S131">
        <f ca="1">IFERROR(IF(Data_Baseline!R131="","",IF($C$3="On",IF(S$3&lt;=$B$2,SMALL(Data_Baseline!$C131:$AZ131,COUNTIF(Data_Baseline!$C131:$AZ131,0)+1)/MAX(Data_Baseline!$C131:$AZ131),IF(Data_Baseline!R131=0,SMALL(Data_Baseline!$C131:$AZ131,COUNTIF(Data_Baseline!$C131:$AZ131,0)+1)/MAX(Data_Baseline!$C131:$AZ131),Data_Baseline!R131/MAX(Data_Baseline!$C131:$AZ131))),IF(S$3&lt;=$B$2,SMALL(Data_Baseline!$C131:$AZ131,COUNTIF(Data_Baseline!$C131:$AZ131,0)+1),IF(Data_Baseline!R131=0,SMALL(Data_Baseline!$C131:$AZ131,COUNTIF(Data_Baseline!$C131:$AZ131,0)+1),Data_Baseline!R131)))),"")</f>
        <v>1.8444486898827469E-3</v>
      </c>
      <c r="T131">
        <f ca="1">IFERROR(IF(Data_Baseline!S131="","",IF($C$3="On",IF(T$3&lt;=$B$2,SMALL(Data_Baseline!$C131:$AZ131,COUNTIF(Data_Baseline!$C131:$AZ131,0)+1)/MAX(Data_Baseline!$C131:$AZ131),IF(Data_Baseline!S131=0,SMALL(Data_Baseline!$C131:$AZ131,COUNTIF(Data_Baseline!$C131:$AZ131,0)+1)/MAX(Data_Baseline!$C131:$AZ131),Data_Baseline!S131/MAX(Data_Baseline!$C131:$AZ131))),IF(T$3&lt;=$B$2,SMALL(Data_Baseline!$C131:$AZ131,COUNTIF(Data_Baseline!$C131:$AZ131,0)+1),IF(Data_Baseline!S131=0,SMALL(Data_Baseline!$C131:$AZ131,COUNTIF(Data_Baseline!$C131:$AZ131,0)+1),Data_Baseline!S131)))),"")</f>
        <v>1.8444486898827469E-3</v>
      </c>
      <c r="U131">
        <f ca="1">IFERROR(IF(Data_Baseline!T131="","",IF($C$3="On",IF(U$3&lt;=$B$2,SMALL(Data_Baseline!$C131:$AZ131,COUNTIF(Data_Baseline!$C131:$AZ131,0)+1)/MAX(Data_Baseline!$C131:$AZ131),IF(Data_Baseline!T131=0,SMALL(Data_Baseline!$C131:$AZ131,COUNTIF(Data_Baseline!$C131:$AZ131,0)+1)/MAX(Data_Baseline!$C131:$AZ131),Data_Baseline!T131/MAX(Data_Baseline!$C131:$AZ131))),IF(U$3&lt;=$B$2,SMALL(Data_Baseline!$C131:$AZ131,COUNTIF(Data_Baseline!$C131:$AZ131,0)+1),IF(Data_Baseline!T131=0,SMALL(Data_Baseline!$C131:$AZ131,COUNTIF(Data_Baseline!$C131:$AZ131,0)+1),Data_Baseline!T131)))),"")</f>
        <v>1.8444486898827469E-3</v>
      </c>
      <c r="V131">
        <f ca="1">IFERROR(IF(Data_Baseline!U131="","",IF($C$3="On",IF(V$3&lt;=$B$2,SMALL(Data_Baseline!$C131:$AZ131,COUNTIF(Data_Baseline!$C131:$AZ131,0)+1)/MAX(Data_Baseline!$C131:$AZ131),IF(Data_Baseline!U131=0,SMALL(Data_Baseline!$C131:$AZ131,COUNTIF(Data_Baseline!$C131:$AZ131,0)+1)/MAX(Data_Baseline!$C131:$AZ131),Data_Baseline!U131/MAX(Data_Baseline!$C131:$AZ131))),IF(V$3&lt;=$B$2,SMALL(Data_Baseline!$C131:$AZ131,COUNTIF(Data_Baseline!$C131:$AZ131,0)+1),IF(Data_Baseline!U131=0,SMALL(Data_Baseline!$C131:$AZ131,COUNTIF(Data_Baseline!$C131:$AZ131,0)+1),Data_Baseline!U131)))),"")</f>
        <v>1.8444486898827469E-3</v>
      </c>
      <c r="W131">
        <f ca="1">IFERROR(IF(Data_Baseline!V131="","",IF($C$3="On",IF(W$3&lt;=$B$2,SMALL(Data_Baseline!$C131:$AZ131,COUNTIF(Data_Baseline!$C131:$AZ131,0)+1)/MAX(Data_Baseline!$C131:$AZ131),IF(Data_Baseline!V131=0,SMALL(Data_Baseline!$C131:$AZ131,COUNTIF(Data_Baseline!$C131:$AZ131,0)+1)/MAX(Data_Baseline!$C131:$AZ131),Data_Baseline!V131/MAX(Data_Baseline!$C131:$AZ131))),IF(W$3&lt;=$B$2,SMALL(Data_Baseline!$C131:$AZ131,COUNTIF(Data_Baseline!$C131:$AZ131,0)+1),IF(Data_Baseline!V131=0,SMALL(Data_Baseline!$C131:$AZ131,COUNTIF(Data_Baseline!$C131:$AZ131,0)+1),Data_Baseline!V131)))),"")</f>
        <v>1.8444486898827469E-3</v>
      </c>
      <c r="X131">
        <f ca="1">IFERROR(IF(Data_Baseline!W131="","",IF($C$3="On",IF(X$3&lt;=$B$2,SMALL(Data_Baseline!$C131:$AZ131,COUNTIF(Data_Baseline!$C131:$AZ131,0)+1)/MAX(Data_Baseline!$C131:$AZ131),IF(Data_Baseline!W131=0,SMALL(Data_Baseline!$C131:$AZ131,COUNTIF(Data_Baseline!$C131:$AZ131,0)+1)/MAX(Data_Baseline!$C131:$AZ131),Data_Baseline!W131/MAX(Data_Baseline!$C131:$AZ131))),IF(X$3&lt;=$B$2,SMALL(Data_Baseline!$C131:$AZ131,COUNTIF(Data_Baseline!$C131:$AZ131,0)+1),IF(Data_Baseline!W131=0,SMALL(Data_Baseline!$C131:$AZ131,COUNTIF(Data_Baseline!$C131:$AZ131,0)+1),Data_Baseline!W131)))),"")</f>
        <v>1.8444486898827469E-3</v>
      </c>
      <c r="Y131">
        <f ca="1">IFERROR(IF(Data_Baseline!X131="","",IF($C$3="On",IF(Y$3&lt;=$B$2,SMALL(Data_Baseline!$C131:$AZ131,COUNTIF(Data_Baseline!$C131:$AZ131,0)+1)/MAX(Data_Baseline!$C131:$AZ131),IF(Data_Baseline!X131=0,SMALL(Data_Baseline!$C131:$AZ131,COUNTIF(Data_Baseline!$C131:$AZ131,0)+1)/MAX(Data_Baseline!$C131:$AZ131),Data_Baseline!X131/MAX(Data_Baseline!$C131:$AZ131))),IF(Y$3&lt;=$B$2,SMALL(Data_Baseline!$C131:$AZ131,COUNTIF(Data_Baseline!$C131:$AZ131,0)+1),IF(Data_Baseline!X131=0,SMALL(Data_Baseline!$C131:$AZ131,COUNTIF(Data_Baseline!$C131:$AZ131,0)+1),Data_Baseline!X131)))),"")</f>
        <v>1.8444486898827469E-3</v>
      </c>
      <c r="Z131">
        <f ca="1">IFERROR(IF(Data_Baseline!Y131="","",IF($C$3="On",IF(Z$3&lt;=$B$2,SMALL(Data_Baseline!$C131:$AZ131,COUNTIF(Data_Baseline!$C131:$AZ131,0)+1)/MAX(Data_Baseline!$C131:$AZ131),IF(Data_Baseline!Y131=0,SMALL(Data_Baseline!$C131:$AZ131,COUNTIF(Data_Baseline!$C131:$AZ131,0)+1)/MAX(Data_Baseline!$C131:$AZ131),Data_Baseline!Y131/MAX(Data_Baseline!$C131:$AZ131))),IF(Z$3&lt;=$B$2,SMALL(Data_Baseline!$C131:$AZ131,COUNTIF(Data_Baseline!$C131:$AZ131,0)+1),IF(Data_Baseline!Y131=0,SMALL(Data_Baseline!$C131:$AZ131,COUNTIF(Data_Baseline!$C131:$AZ131,0)+1),Data_Baseline!Y131)))),"")</f>
        <v>1.8444486898827469E-3</v>
      </c>
      <c r="AA131">
        <f ca="1">IFERROR(IF(Data_Baseline!Z131="","",IF($C$3="On",IF(AA$3&lt;=$B$2,SMALL(Data_Baseline!$C131:$AZ131,COUNTIF(Data_Baseline!$C131:$AZ131,0)+1)/MAX(Data_Baseline!$C131:$AZ131),IF(Data_Baseline!Z131=0,SMALL(Data_Baseline!$C131:$AZ131,COUNTIF(Data_Baseline!$C131:$AZ131,0)+1)/MAX(Data_Baseline!$C131:$AZ131),Data_Baseline!Z131/MAX(Data_Baseline!$C131:$AZ131))),IF(AA$3&lt;=$B$2,SMALL(Data_Baseline!$C131:$AZ131,COUNTIF(Data_Baseline!$C131:$AZ131,0)+1),IF(Data_Baseline!Z131=0,SMALL(Data_Baseline!$C131:$AZ131,COUNTIF(Data_Baseline!$C131:$AZ131,0)+1),Data_Baseline!Z131)))),"")</f>
        <v>1.8444486898827469E-3</v>
      </c>
      <c r="AB131">
        <f ca="1">IFERROR(IF(Data_Baseline!AA131="","",IF($C$3="On",IF(AB$3&lt;=$B$2,SMALL(Data_Baseline!$C131:$AZ131,COUNTIF(Data_Baseline!$C131:$AZ131,0)+1)/MAX(Data_Baseline!$C131:$AZ131),IF(Data_Baseline!AA131=0,SMALL(Data_Baseline!$C131:$AZ131,COUNTIF(Data_Baseline!$C131:$AZ131,0)+1)/MAX(Data_Baseline!$C131:$AZ131),Data_Baseline!AA131/MAX(Data_Baseline!$C131:$AZ131))),IF(AB$3&lt;=$B$2,SMALL(Data_Baseline!$C131:$AZ131,COUNTIF(Data_Baseline!$C131:$AZ131,0)+1),IF(Data_Baseline!AA131=0,SMALL(Data_Baseline!$C131:$AZ131,COUNTIF(Data_Baseline!$C131:$AZ131,0)+1),Data_Baseline!AA131)))),"")</f>
        <v>3.0764974228380888E-3</v>
      </c>
      <c r="AC131">
        <f ca="1">IFERROR(IF(Data_Baseline!AB131="","",IF($C$3="On",IF(AC$3&lt;=$B$2,SMALL(Data_Baseline!$C131:$AZ131,COUNTIF(Data_Baseline!$C131:$AZ131,0)+1)/MAX(Data_Baseline!$C131:$AZ131),IF(Data_Baseline!AB131=0,SMALL(Data_Baseline!$C131:$AZ131,COUNTIF(Data_Baseline!$C131:$AZ131,0)+1)/MAX(Data_Baseline!$C131:$AZ131),Data_Baseline!AB131/MAX(Data_Baseline!$C131:$AZ131))),IF(AC$3&lt;=$B$2,SMALL(Data_Baseline!$C131:$AZ131,COUNTIF(Data_Baseline!$C131:$AZ131,0)+1),IF(Data_Baseline!AB131=0,SMALL(Data_Baseline!$C131:$AZ131,COUNTIF(Data_Baseline!$C131:$AZ131,0)+1),Data_Baseline!AB131)))),"")</f>
        <v>9.3775332231229667E-3</v>
      </c>
      <c r="AD131">
        <f ca="1">IFERROR(IF(Data_Baseline!AC131="","",IF($C$3="On",IF(AD$3&lt;=$B$2,SMALL(Data_Baseline!$C131:$AZ131,COUNTIF(Data_Baseline!$C131:$AZ131,0)+1)/MAX(Data_Baseline!$C131:$AZ131),IF(Data_Baseline!AC131=0,SMALL(Data_Baseline!$C131:$AZ131,COUNTIF(Data_Baseline!$C131:$AZ131,0)+1)/MAX(Data_Baseline!$C131:$AZ131),Data_Baseline!AC131/MAX(Data_Baseline!$C131:$AZ131))),IF(AD$3&lt;=$B$2,SMALL(Data_Baseline!$C131:$AZ131,COUNTIF(Data_Baseline!$C131:$AZ131,0)+1),IF(Data_Baseline!AC131=0,SMALL(Data_Baseline!$C131:$AZ131,COUNTIF(Data_Baseline!$C131:$AZ131,0)+1),Data_Baseline!AC131)))),"")</f>
        <v>2.1729072598105081E-2</v>
      </c>
      <c r="AE131">
        <f ca="1">IFERROR(IF(Data_Baseline!AD131="","",IF($C$3="On",IF(AE$3&lt;=$B$2,SMALL(Data_Baseline!$C131:$AZ131,COUNTIF(Data_Baseline!$C131:$AZ131,0)+1)/MAX(Data_Baseline!$C131:$AZ131),IF(Data_Baseline!AD131=0,SMALL(Data_Baseline!$C131:$AZ131,COUNTIF(Data_Baseline!$C131:$AZ131,0)+1)/MAX(Data_Baseline!$C131:$AZ131),Data_Baseline!AD131/MAX(Data_Baseline!$C131:$AZ131))),IF(AE$3&lt;=$B$2,SMALL(Data_Baseline!$C131:$AZ131,COUNTIF(Data_Baseline!$C131:$AZ131,0)+1),IF(Data_Baseline!AD131=0,SMALL(Data_Baseline!$C131:$AZ131,COUNTIF(Data_Baseline!$C131:$AZ131,0)+1),Data_Baseline!AD131)))),"")</f>
        <v>4.3942997609409618E-2</v>
      </c>
      <c r="AF131">
        <f ca="1">IFERROR(IF(Data_Baseline!AE131="","",IF($C$3="On",IF(AF$3&lt;=$B$2,SMALL(Data_Baseline!$C131:$AZ131,COUNTIF(Data_Baseline!$C131:$AZ131,0)+1)/MAX(Data_Baseline!$C131:$AZ131),IF(Data_Baseline!AE131=0,SMALL(Data_Baseline!$C131:$AZ131,COUNTIF(Data_Baseline!$C131:$AZ131,0)+1)/MAX(Data_Baseline!$C131:$AZ131),Data_Baseline!AE131/MAX(Data_Baseline!$C131:$AZ131))),IF(AF$3&lt;=$B$2,SMALL(Data_Baseline!$C131:$AZ131,COUNTIF(Data_Baseline!$C131:$AZ131,0)+1),IF(Data_Baseline!AE131=0,SMALL(Data_Baseline!$C131:$AZ131,COUNTIF(Data_Baseline!$C131:$AZ131,0)+1),Data_Baseline!AE131)))),"")</f>
        <v>8.4353158448678384E-2</v>
      </c>
      <c r="AG131">
        <f ca="1">IFERROR(IF(Data_Baseline!AF131="","",IF($C$3="On",IF(AG$3&lt;=$B$2,SMALL(Data_Baseline!$C131:$AZ131,COUNTIF(Data_Baseline!$C131:$AZ131,0)+1)/MAX(Data_Baseline!$C131:$AZ131),IF(Data_Baseline!AF131=0,SMALL(Data_Baseline!$C131:$AZ131,COUNTIF(Data_Baseline!$C131:$AZ131,0)+1)/MAX(Data_Baseline!$C131:$AZ131),Data_Baseline!AF131/MAX(Data_Baseline!$C131:$AZ131))),IF(AG$3&lt;=$B$2,SMALL(Data_Baseline!$C131:$AZ131,COUNTIF(Data_Baseline!$C131:$AZ131,0)+1),IF(Data_Baseline!AF131=0,SMALL(Data_Baseline!$C131:$AZ131,COUNTIF(Data_Baseline!$C131:$AZ131,0)+1),Data_Baseline!AF131)))),"")</f>
        <v>0.1539391277158122</v>
      </c>
      <c r="AH131">
        <f ca="1">IFERROR(IF(Data_Baseline!AG131="","",IF($C$3="On",IF(AH$3&lt;=$B$2,SMALL(Data_Baseline!$C131:$AZ131,COUNTIF(Data_Baseline!$C131:$AZ131,0)+1)/MAX(Data_Baseline!$C131:$AZ131),IF(Data_Baseline!AG131=0,SMALL(Data_Baseline!$C131:$AZ131,COUNTIF(Data_Baseline!$C131:$AZ131,0)+1)/MAX(Data_Baseline!$C131:$AZ131),Data_Baseline!AG131/MAX(Data_Baseline!$C131:$AZ131))),IF(AH$3&lt;=$B$2,SMALL(Data_Baseline!$C131:$AZ131,COUNTIF(Data_Baseline!$C131:$AZ131,0)+1),IF(Data_Baseline!AG131=0,SMALL(Data_Baseline!$C131:$AZ131,COUNTIF(Data_Baseline!$C131:$AZ131,0)+1),Data_Baseline!AG131)))),"")</f>
        <v>0.26201390027430577</v>
      </c>
      <c r="AI131">
        <f ca="1">IFERROR(IF(Data_Baseline!AH131="","",IF($C$3="On",IF(AI$3&lt;=$B$2,SMALL(Data_Baseline!$C131:$AZ131,COUNTIF(Data_Baseline!$C131:$AZ131,0)+1)/MAX(Data_Baseline!$C131:$AZ131),IF(Data_Baseline!AH131=0,SMALL(Data_Baseline!$C131:$AZ131,COUNTIF(Data_Baseline!$C131:$AZ131,0)+1)/MAX(Data_Baseline!$C131:$AZ131),Data_Baseline!AH131/MAX(Data_Baseline!$C131:$AZ131))),IF(AI$3&lt;=$B$2,SMALL(Data_Baseline!$C131:$AZ131,COUNTIF(Data_Baseline!$C131:$AZ131,0)+1),IF(Data_Baseline!AH131=0,SMALL(Data_Baseline!$C131:$AZ131,COUNTIF(Data_Baseline!$C131:$AZ131,0)+1),Data_Baseline!AH131)))),"")</f>
        <v>0.40477957839718332</v>
      </c>
      <c r="AJ131">
        <f ca="1">IFERROR(IF(Data_Baseline!AI131="","",IF($C$3="On",IF(AJ$3&lt;=$B$2,SMALL(Data_Baseline!$C131:$AZ131,COUNTIF(Data_Baseline!$C131:$AZ131,0)+1)/MAX(Data_Baseline!$C131:$AZ131),IF(Data_Baseline!AI131=0,SMALL(Data_Baseline!$C131:$AZ131,COUNTIF(Data_Baseline!$C131:$AZ131,0)+1)/MAX(Data_Baseline!$C131:$AZ131),Data_Baseline!AI131/MAX(Data_Baseline!$C131:$AZ131))),IF(AJ$3&lt;=$B$2,SMALL(Data_Baseline!$C131:$AZ131,COUNTIF(Data_Baseline!$C131:$AZ131,0)+1),IF(Data_Baseline!AI131=0,SMALL(Data_Baseline!$C131:$AZ131,COUNTIF(Data_Baseline!$C131:$AZ131,0)+1),Data_Baseline!AI131)))),"")</f>
        <v>0.56171340524330071</v>
      </c>
      <c r="AK131">
        <f ca="1">IFERROR(IF(Data_Baseline!AJ131="","",IF($C$3="On",IF(AK$3&lt;=$B$2,SMALL(Data_Baseline!$C131:$AZ131,COUNTIF(Data_Baseline!$C131:$AZ131,0)+1)/MAX(Data_Baseline!$C131:$AZ131),IF(Data_Baseline!AJ131=0,SMALL(Data_Baseline!$C131:$AZ131,COUNTIF(Data_Baseline!$C131:$AZ131,0)+1)/MAX(Data_Baseline!$C131:$AZ131),Data_Baseline!AJ131/MAX(Data_Baseline!$C131:$AZ131))),IF(AK$3&lt;=$B$2,SMALL(Data_Baseline!$C131:$AZ131,COUNTIF(Data_Baseline!$C131:$AZ131,0)+1),IF(Data_Baseline!AJ131=0,SMALL(Data_Baseline!$C131:$AZ131,COUNTIF(Data_Baseline!$C131:$AZ131,0)+1),Data_Baseline!AJ131)))),"")</f>
        <v>0.70610510996170572</v>
      </c>
      <c r="AL131">
        <f ca="1">IFERROR(IF(Data_Baseline!AK131="","",IF($C$3="On",IF(AL$3&lt;=$B$2,SMALL(Data_Baseline!$C131:$AZ131,COUNTIF(Data_Baseline!$C131:$AZ131,0)+1)/MAX(Data_Baseline!$C131:$AZ131),IF(Data_Baseline!AK131=0,SMALL(Data_Baseline!$C131:$AZ131,COUNTIF(Data_Baseline!$C131:$AZ131,0)+1)/MAX(Data_Baseline!$C131:$AZ131),Data_Baseline!AK131/MAX(Data_Baseline!$C131:$AZ131))),IF(AL$3&lt;=$B$2,SMALL(Data_Baseline!$C131:$AZ131,COUNTIF(Data_Baseline!$C131:$AZ131,0)+1),IF(Data_Baseline!AK131=0,SMALL(Data_Baseline!$C131:$AZ131,COUNTIF(Data_Baseline!$C131:$AZ131,0)+1),Data_Baseline!AK131)))),"")</f>
        <v>0.81943444335284166</v>
      </c>
      <c r="AM131">
        <f ca="1">IFERROR(IF(Data_Baseline!AL131="","",IF($C$3="On",IF(AM$3&lt;=$B$2,SMALL(Data_Baseline!$C131:$AZ131,COUNTIF(Data_Baseline!$C131:$AZ131,0)+1)/MAX(Data_Baseline!$C131:$AZ131),IF(Data_Baseline!AL131=0,SMALL(Data_Baseline!$C131:$AZ131,COUNTIF(Data_Baseline!$C131:$AZ131,0)+1)/MAX(Data_Baseline!$C131:$AZ131),Data_Baseline!AL131/MAX(Data_Baseline!$C131:$AZ131))),IF(AM$3&lt;=$B$2,SMALL(Data_Baseline!$C131:$AZ131,COUNTIF(Data_Baseline!$C131:$AZ131,0)+1),IF(Data_Baseline!AL131=0,SMALL(Data_Baseline!$C131:$AZ131,COUNTIF(Data_Baseline!$C131:$AZ131,0)+1),Data_Baseline!AL131)))),"")</f>
        <v>0.89764600995890975</v>
      </c>
      <c r="AN131">
        <f ca="1">IFERROR(IF(Data_Baseline!AM131="","",IF($C$3="On",IF(AN$3&lt;=$B$2,SMALL(Data_Baseline!$C131:$AZ131,COUNTIF(Data_Baseline!$C131:$AZ131,0)+1)/MAX(Data_Baseline!$C131:$AZ131),IF(Data_Baseline!AM131=0,SMALL(Data_Baseline!$C131:$AZ131,COUNTIF(Data_Baseline!$C131:$AZ131,0)+1)/MAX(Data_Baseline!$C131:$AZ131),Data_Baseline!AM131/MAX(Data_Baseline!$C131:$AZ131))),IF(AN$3&lt;=$B$2,SMALL(Data_Baseline!$C131:$AZ131,COUNTIF(Data_Baseline!$C131:$AZ131,0)+1),IF(Data_Baseline!AM131=0,SMALL(Data_Baseline!$C131:$AZ131,COUNTIF(Data_Baseline!$C131:$AZ131,0)+1),Data_Baseline!AM131)))),"")</f>
        <v>0.94666698558224682</v>
      </c>
      <c r="AO131">
        <f ca="1">IFERROR(IF(Data_Baseline!AN131="","",IF($C$3="On",IF(AO$3&lt;=$B$2,SMALL(Data_Baseline!$C131:$AZ131,COUNTIF(Data_Baseline!$C131:$AZ131,0)+1)/MAX(Data_Baseline!$C131:$AZ131),IF(Data_Baseline!AN131=0,SMALL(Data_Baseline!$C131:$AZ131,COUNTIF(Data_Baseline!$C131:$AZ131,0)+1)/MAX(Data_Baseline!$C131:$AZ131),Data_Baseline!AN131/MAX(Data_Baseline!$C131:$AZ131))),IF(AO$3&lt;=$B$2,SMALL(Data_Baseline!$C131:$AZ131,COUNTIF(Data_Baseline!$C131:$AZ131,0)+1),IF(Data_Baseline!AN131=0,SMALL(Data_Baseline!$C131:$AZ131,COUNTIF(Data_Baseline!$C131:$AZ131,0)+1),Data_Baseline!AN131)))),"")</f>
        <v>0.97537106338946566</v>
      </c>
      <c r="AP131">
        <f ca="1">IFERROR(IF(Data_Baseline!AO131="","",IF($C$3="On",IF(AP$3&lt;=$B$2,SMALL(Data_Baseline!$C131:$AZ131,COUNTIF(Data_Baseline!$C131:$AZ131,0)+1)/MAX(Data_Baseline!$C131:$AZ131),IF(Data_Baseline!AO131=0,SMALL(Data_Baseline!$C131:$AZ131,COUNTIF(Data_Baseline!$C131:$AZ131,0)+1)/MAX(Data_Baseline!$C131:$AZ131),Data_Baseline!AO131/MAX(Data_Baseline!$C131:$AZ131))),IF(AP$3&lt;=$B$2,SMALL(Data_Baseline!$C131:$AZ131,COUNTIF(Data_Baseline!$C131:$AZ131,0)+1),IF(Data_Baseline!AO131=0,SMALL(Data_Baseline!$C131:$AZ131,COUNTIF(Data_Baseline!$C131:$AZ131,0)+1),Data_Baseline!AO131)))),"")</f>
        <v>0.99304313551459067</v>
      </c>
      <c r="AQ131">
        <f ca="1">IFERROR(IF(Data_Baseline!AP131="","",IF($C$3="On",IF(AQ$3&lt;=$B$2,SMALL(Data_Baseline!$C131:$AZ131,COUNTIF(Data_Baseline!$C131:$AZ131,0)+1)/MAX(Data_Baseline!$C131:$AZ131),IF(Data_Baseline!AP131=0,SMALL(Data_Baseline!$C131:$AZ131,COUNTIF(Data_Baseline!$C131:$AZ131,0)+1)/MAX(Data_Baseline!$C131:$AZ131),Data_Baseline!AP131/MAX(Data_Baseline!$C131:$AZ131))),IF(AQ$3&lt;=$B$2,SMALL(Data_Baseline!$C131:$AZ131,COUNTIF(Data_Baseline!$C131:$AZ131,0)+1),IF(Data_Baseline!AP131=0,SMALL(Data_Baseline!$C131:$AZ131,COUNTIF(Data_Baseline!$C131:$AZ131,0)+1),Data_Baseline!AP131)))),"")</f>
        <v>1</v>
      </c>
      <c r="AR131" t="str">
        <f>IFERROR(IF(Data_Baseline!AQ131="","",IF($C$3="On",IF(AR$3&lt;=$B$2,SMALL(Data_Baseline!$C131:$AZ131,COUNTIF(Data_Baseline!$C131:$AZ131,0)+1)/MAX(Data_Baseline!$C131:$AZ131),IF(Data_Baseline!AQ131=0,SMALL(Data_Baseline!$C131:$AZ131,COUNTIF(Data_Baseline!$C131:$AZ131,0)+1)/MAX(Data_Baseline!$C131:$AZ131),Data_Baseline!AQ131/MAX(Data_Baseline!$C131:$AZ131))),IF(AR$3&lt;=$B$2,SMALL(Data_Baseline!$C131:$AZ131,COUNTIF(Data_Baseline!$C131:$AZ131,0)+1),IF(Data_Baseline!AQ131=0,SMALL(Data_Baseline!$C131:$AZ131,COUNTIF(Data_Baseline!$C131:$AZ131,0)+1),Data_Baseline!AQ131)))),"")</f>
        <v/>
      </c>
      <c r="AS131" t="str">
        <f>IFERROR(IF(Data_Baseline!AR131="","",IF($C$3="On",IF(AS$3&lt;=$B$2,SMALL(Data_Baseline!$C131:$AZ131,COUNTIF(Data_Baseline!$C131:$AZ131,0)+1)/MAX(Data_Baseline!$C131:$AZ131),IF(Data_Baseline!AR131=0,SMALL(Data_Baseline!$C131:$AZ131,COUNTIF(Data_Baseline!$C131:$AZ131,0)+1)/MAX(Data_Baseline!$C131:$AZ131),Data_Baseline!AR131/MAX(Data_Baseline!$C131:$AZ131))),IF(AS$3&lt;=$B$2,SMALL(Data_Baseline!$C131:$AZ131,COUNTIF(Data_Baseline!$C131:$AZ131,0)+1),IF(Data_Baseline!AR131=0,SMALL(Data_Baseline!$C131:$AZ131,COUNTIF(Data_Baseline!$C131:$AZ131,0)+1),Data_Baseline!AR131)))),"")</f>
        <v/>
      </c>
      <c r="AT131" t="str">
        <f>IFERROR(IF(Data_Baseline!AS131="","",IF($C$3="On",IF(AT$3&lt;=$B$2,SMALL(Data_Baseline!$C131:$AZ131,COUNTIF(Data_Baseline!$C131:$AZ131,0)+1)/MAX(Data_Baseline!$C131:$AZ131),IF(Data_Baseline!AS131=0,SMALL(Data_Baseline!$C131:$AZ131,COUNTIF(Data_Baseline!$C131:$AZ131,0)+1)/MAX(Data_Baseline!$C131:$AZ131),Data_Baseline!AS131/MAX(Data_Baseline!$C131:$AZ131))),IF(AT$3&lt;=$B$2,SMALL(Data_Baseline!$C131:$AZ131,COUNTIF(Data_Baseline!$C131:$AZ131,0)+1),IF(Data_Baseline!AS131=0,SMALL(Data_Baseline!$C131:$AZ131,COUNTIF(Data_Baseline!$C131:$AZ131,0)+1),Data_Baseline!AS131)))),"")</f>
        <v/>
      </c>
      <c r="AU131" t="str">
        <f>IFERROR(IF(Data_Baseline!AT131="","",IF($C$3="On",IF(AU$3&lt;=$B$2,SMALL(Data_Baseline!$C131:$AZ131,COUNTIF(Data_Baseline!$C131:$AZ131,0)+1)/MAX(Data_Baseline!$C131:$AZ131),IF(Data_Baseline!AT131=0,SMALL(Data_Baseline!$C131:$AZ131,COUNTIF(Data_Baseline!$C131:$AZ131,0)+1)/MAX(Data_Baseline!$C131:$AZ131),Data_Baseline!AT131/MAX(Data_Baseline!$C131:$AZ131))),IF(AU$3&lt;=$B$2,SMALL(Data_Baseline!$C131:$AZ131,COUNTIF(Data_Baseline!$C131:$AZ131,0)+1),IF(Data_Baseline!AT131=0,SMALL(Data_Baseline!$C131:$AZ131,COUNTIF(Data_Baseline!$C131:$AZ131,0)+1),Data_Baseline!AT131)))),"")</f>
        <v/>
      </c>
      <c r="AV131" t="str">
        <f>IFERROR(IF(Data_Baseline!AU131="","",IF($C$3="On",IF(AV$3&lt;=$B$2,SMALL(Data_Baseline!$C131:$AZ131,COUNTIF(Data_Baseline!$C131:$AZ131,0)+1)/MAX(Data_Baseline!$C131:$AZ131),IF(Data_Baseline!AU131=0,SMALL(Data_Baseline!$C131:$AZ131,COUNTIF(Data_Baseline!$C131:$AZ131,0)+1)/MAX(Data_Baseline!$C131:$AZ131),Data_Baseline!AU131/MAX(Data_Baseline!$C131:$AZ131))),IF(AV$3&lt;=$B$2,SMALL(Data_Baseline!$C131:$AZ131,COUNTIF(Data_Baseline!$C131:$AZ131,0)+1),IF(Data_Baseline!AU131=0,SMALL(Data_Baseline!$C131:$AZ131,COUNTIF(Data_Baseline!$C131:$AZ131,0)+1),Data_Baseline!AU131)))),"")</f>
        <v/>
      </c>
      <c r="AW131" t="str">
        <f>IFERROR(IF(Data_Baseline!AV131="","",IF($C$3="On",IF(AW$3&lt;=$B$2,SMALL(Data_Baseline!$C131:$AZ131,COUNTIF(Data_Baseline!$C131:$AZ131,0)+1)/MAX(Data_Baseline!$C131:$AZ131),IF(Data_Baseline!AV131=0,SMALL(Data_Baseline!$C131:$AZ131,COUNTIF(Data_Baseline!$C131:$AZ131,0)+1)/MAX(Data_Baseline!$C131:$AZ131),Data_Baseline!AV131/MAX(Data_Baseline!$C131:$AZ131))),IF(AW$3&lt;=$B$2,SMALL(Data_Baseline!$C131:$AZ131,COUNTIF(Data_Baseline!$C131:$AZ131,0)+1),IF(Data_Baseline!AV131=0,SMALL(Data_Baseline!$C131:$AZ131,COUNTIF(Data_Baseline!$C131:$AZ131,0)+1),Data_Baseline!AV131)))),"")</f>
        <v/>
      </c>
      <c r="AX131" t="str">
        <f>IFERROR(IF(Data_Baseline!AW131="","",IF($C$3="On",IF(AX$3&lt;=$B$2,SMALL(Data_Baseline!$C131:$AZ131,COUNTIF(Data_Baseline!$C131:$AZ131,0)+1)/MAX(Data_Baseline!$C131:$AZ131),IF(Data_Baseline!AW131=0,SMALL(Data_Baseline!$C131:$AZ131,COUNTIF(Data_Baseline!$C131:$AZ131,0)+1)/MAX(Data_Baseline!$C131:$AZ131),Data_Baseline!AW131/MAX(Data_Baseline!$C131:$AZ131))),IF(AX$3&lt;=$B$2,SMALL(Data_Baseline!$C131:$AZ131,COUNTIF(Data_Baseline!$C131:$AZ131,0)+1),IF(Data_Baseline!AW131=0,SMALL(Data_Baseline!$C131:$AZ131,COUNTIF(Data_Baseline!$C131:$AZ131,0)+1),Data_Baseline!AW131)))),"")</f>
        <v/>
      </c>
      <c r="AY131" t="str">
        <f>IFERROR(IF(Data_Baseline!AX131="","",IF($C$3="On",IF(AY$3&lt;=$B$2,SMALL(Data_Baseline!$C131:$AZ131,COUNTIF(Data_Baseline!$C131:$AZ131,0)+1)/MAX(Data_Baseline!$C131:$AZ131),IF(Data_Baseline!AX131=0,SMALL(Data_Baseline!$C131:$AZ131,COUNTIF(Data_Baseline!$C131:$AZ131,0)+1)/MAX(Data_Baseline!$C131:$AZ131),Data_Baseline!AX131/MAX(Data_Baseline!$C131:$AZ131))),IF(AY$3&lt;=$B$2,SMALL(Data_Baseline!$C131:$AZ131,COUNTIF(Data_Baseline!$C131:$AZ131,0)+1),IF(Data_Baseline!AX131=0,SMALL(Data_Baseline!$C131:$AZ131,COUNTIF(Data_Baseline!$C131:$AZ131,0)+1),Data_Baseline!AX131)))),"")</f>
        <v/>
      </c>
      <c r="AZ131" t="str">
        <f>IFERROR(IF(Data_Baseline!AY131="","",IF($C$3="On",IF(AZ$3&lt;=$B$2,SMALL(Data_Baseline!$C131:$AZ131,COUNTIF(Data_Baseline!$C131:$AZ131,0)+1)/MAX(Data_Baseline!$C131:$AZ131),IF(Data_Baseline!AY131=0,SMALL(Data_Baseline!$C131:$AZ131,COUNTIF(Data_Baseline!$C131:$AZ131,0)+1)/MAX(Data_Baseline!$C131:$AZ131),Data_Baseline!AY131/MAX(Data_Baseline!$C131:$AZ131))),IF(AZ$3&lt;=$B$2,SMALL(Data_Baseline!$C131:$AZ131,COUNTIF(Data_Baseline!$C131:$AZ131,0)+1),IF(Data_Baseline!AY131=0,SMALL(Data_Baseline!$C131:$AZ131,COUNTIF(Data_Baseline!$C131:$AZ131,0)+1),Data_Baseline!AY131)))),"")</f>
        <v/>
      </c>
      <c r="BA131" t="str">
        <f>IFERROR(IF(Data_Baseline!AZ131="","",IF($C$3="On",IF(BA$3&lt;=$B$2,SMALL(Data_Baseline!$C131:$AZ131,COUNTIF(Data_Baseline!$C131:$AZ131,0)+1)/MAX(Data_Baseline!$C131:$AZ131),IF(Data_Baseline!AZ131=0,SMALL(Data_Baseline!$C131:$AZ131,COUNTIF(Data_Baseline!$C131:$AZ131,0)+1)/MAX(Data_Baseline!$C131:$AZ131),Data_Baseline!AZ131/MAX(Data_Baseline!$C131:$AZ131))),IF(BA$3&lt;=$B$2,SMALL(Data_Baseline!$C131:$AZ131,COUNTIF(Data_Baseline!$C131:$AZ131,0)+1),IF(Data_Baseline!AZ131=0,SMALL(Data_Baseline!$C131:$AZ131,COUNTIF(Data_Baseline!$C131:$AZ131,0)+1),Data_Baseline!AZ131)))),"")</f>
        <v/>
      </c>
      <c r="BB131" s="79">
        <f ca="1">IF(Data_Initial!BA131="",1,0)</f>
        <v>1</v>
      </c>
      <c r="BC131" t="str">
        <f t="shared" ca="1" si="4"/>
        <v>3B_ParA</v>
      </c>
      <c r="BD131" s="79" t="str">
        <f t="shared" ca="1" si="7"/>
        <v>3B</v>
      </c>
      <c r="BE131" s="79" t="str">
        <f ca="1">Data_Initial!BC131</f>
        <v>ParA</v>
      </c>
      <c r="BF131" s="79" t="str">
        <f ca="1">Data_Initial!BB131</f>
        <v>3_1</v>
      </c>
      <c r="BG131">
        <f ca="1">IFERROR((INDIRECT("Plate"&amp;Data!A131&amp;"_C!"&amp;CHAR(RIGHT(Data!B131,LEN(Data!B131)-1)+65)&amp;CODE(LEFT(Data!B131,1))-58)),"")</f>
        <v>0</v>
      </c>
      <c r="BH131" t="str">
        <f ca="1">Data_Initial!BA131</f>
        <v/>
      </c>
      <c r="BI131">
        <f t="shared" ca="1" si="6"/>
        <v>1.8444486898827469E-3</v>
      </c>
      <c r="BJ131" s="79" t="str">
        <f ca="1">IF(BH131="N",1+MAX($BJ$3:BJ130),"")</f>
        <v/>
      </c>
    </row>
    <row r="132" spans="1:62" x14ac:dyDescent="0.25">
      <c r="A132" s="79">
        <f ca="1">IF(BH132="N","N"&amp;BJ132,IF(BB132=0,"",MAX($A$3:A131)+1))</f>
        <v>122</v>
      </c>
      <c r="B132" s="79" t="str">
        <f ca="1">Data_Initial!A132&amp;C132</f>
        <v>2A8</v>
      </c>
      <c r="C132" s="79" t="str">
        <f ca="1">Data_Initial!B132</f>
        <v>A8</v>
      </c>
      <c r="D132">
        <f ca="1">IFERROR(IF(Data_Baseline!C132="","",IF($C$3="On",IF(D$3&lt;=$B$2,SMALL(Data_Baseline!$C132:$AZ132,COUNTIF(Data_Baseline!$C132:$AZ132,0)+1)/MAX(Data_Baseline!$C132:$AZ132),IF(Data_Baseline!C132=0,SMALL(Data_Baseline!$C132:$AZ132,COUNTIF(Data_Baseline!$C132:$AZ132,0)+1)/MAX(Data_Baseline!$C132:$AZ132),Data_Baseline!C132/MAX(Data_Baseline!$C132:$AZ132))),IF(D$3&lt;=$B$2,SMALL(Data_Baseline!$C132:$AZ132,COUNTIF(Data_Baseline!$C132:$AZ132,0)+1),IF(Data_Baseline!C132=0,SMALL(Data_Baseline!$C132:$AZ132,COUNTIF(Data_Baseline!$C132:$AZ132,0)+1),Data_Baseline!C132)))),"")</f>
        <v>2.5733233841275098E-5</v>
      </c>
      <c r="E132">
        <f ca="1">IFERROR(IF(Data_Baseline!D132="","",IF($C$3="On",IF(E$3&lt;=$B$2,SMALL(Data_Baseline!$C132:$AZ132,COUNTIF(Data_Baseline!$C132:$AZ132,0)+1)/MAX(Data_Baseline!$C132:$AZ132),IF(Data_Baseline!D132=0,SMALL(Data_Baseline!$C132:$AZ132,COUNTIF(Data_Baseline!$C132:$AZ132,0)+1)/MAX(Data_Baseline!$C132:$AZ132),Data_Baseline!D132/MAX(Data_Baseline!$C132:$AZ132))),IF(E$3&lt;=$B$2,SMALL(Data_Baseline!$C132:$AZ132,COUNTIF(Data_Baseline!$C132:$AZ132,0)+1),IF(Data_Baseline!D132=0,SMALL(Data_Baseline!$C132:$AZ132,COUNTIF(Data_Baseline!$C132:$AZ132,0)+1),Data_Baseline!D132)))),"")</f>
        <v>2.5733233841275098E-5</v>
      </c>
      <c r="F132">
        <f ca="1">IFERROR(IF(Data_Baseline!E132="","",IF($C$3="On",IF(F$3&lt;=$B$2,SMALL(Data_Baseline!$C132:$AZ132,COUNTIF(Data_Baseline!$C132:$AZ132,0)+1)/MAX(Data_Baseline!$C132:$AZ132),IF(Data_Baseline!E132=0,SMALL(Data_Baseline!$C132:$AZ132,COUNTIF(Data_Baseline!$C132:$AZ132,0)+1)/MAX(Data_Baseline!$C132:$AZ132),Data_Baseline!E132/MAX(Data_Baseline!$C132:$AZ132))),IF(F$3&lt;=$B$2,SMALL(Data_Baseline!$C132:$AZ132,COUNTIF(Data_Baseline!$C132:$AZ132,0)+1),IF(Data_Baseline!E132=0,SMALL(Data_Baseline!$C132:$AZ132,COUNTIF(Data_Baseline!$C132:$AZ132,0)+1),Data_Baseline!E132)))),"")</f>
        <v>2.5733233841275098E-5</v>
      </c>
      <c r="G132">
        <f ca="1">IFERROR(IF(Data_Baseline!F132="","",IF($C$3="On",IF(G$3&lt;=$B$2,SMALL(Data_Baseline!$C132:$AZ132,COUNTIF(Data_Baseline!$C132:$AZ132,0)+1)/MAX(Data_Baseline!$C132:$AZ132),IF(Data_Baseline!F132=0,SMALL(Data_Baseline!$C132:$AZ132,COUNTIF(Data_Baseline!$C132:$AZ132,0)+1)/MAX(Data_Baseline!$C132:$AZ132),Data_Baseline!F132/MAX(Data_Baseline!$C132:$AZ132))),IF(G$3&lt;=$B$2,SMALL(Data_Baseline!$C132:$AZ132,COUNTIF(Data_Baseline!$C132:$AZ132,0)+1),IF(Data_Baseline!F132=0,SMALL(Data_Baseline!$C132:$AZ132,COUNTIF(Data_Baseline!$C132:$AZ132,0)+1),Data_Baseline!F132)))),"")</f>
        <v>2.5733233841275098E-5</v>
      </c>
      <c r="H132">
        <f ca="1">IFERROR(IF(Data_Baseline!G132="","",IF($C$3="On",IF(H$3&lt;=$B$2,SMALL(Data_Baseline!$C132:$AZ132,COUNTIF(Data_Baseline!$C132:$AZ132,0)+1)/MAX(Data_Baseline!$C132:$AZ132),IF(Data_Baseline!G132=0,SMALL(Data_Baseline!$C132:$AZ132,COUNTIF(Data_Baseline!$C132:$AZ132,0)+1)/MAX(Data_Baseline!$C132:$AZ132),Data_Baseline!G132/MAX(Data_Baseline!$C132:$AZ132))),IF(H$3&lt;=$B$2,SMALL(Data_Baseline!$C132:$AZ132,COUNTIF(Data_Baseline!$C132:$AZ132,0)+1),IF(Data_Baseline!G132=0,SMALL(Data_Baseline!$C132:$AZ132,COUNTIF(Data_Baseline!$C132:$AZ132,0)+1),Data_Baseline!G132)))),"")</f>
        <v>2.5733233841275098E-5</v>
      </c>
      <c r="I132">
        <f ca="1">IFERROR(IF(Data_Baseline!H132="","",IF($C$3="On",IF(I$3&lt;=$B$2,SMALL(Data_Baseline!$C132:$AZ132,COUNTIF(Data_Baseline!$C132:$AZ132,0)+1)/MAX(Data_Baseline!$C132:$AZ132),IF(Data_Baseline!H132=0,SMALL(Data_Baseline!$C132:$AZ132,COUNTIF(Data_Baseline!$C132:$AZ132,0)+1)/MAX(Data_Baseline!$C132:$AZ132),Data_Baseline!H132/MAX(Data_Baseline!$C132:$AZ132))),IF(I$3&lt;=$B$2,SMALL(Data_Baseline!$C132:$AZ132,COUNTIF(Data_Baseline!$C132:$AZ132,0)+1),IF(Data_Baseline!H132=0,SMALL(Data_Baseline!$C132:$AZ132,COUNTIF(Data_Baseline!$C132:$AZ132,0)+1),Data_Baseline!H132)))),"")</f>
        <v>2.5733233841275098E-5</v>
      </c>
      <c r="J132">
        <f ca="1">IFERROR(IF(Data_Baseline!I132="","",IF($C$3="On",IF(J$3&lt;=$B$2,SMALL(Data_Baseline!$C132:$AZ132,COUNTIF(Data_Baseline!$C132:$AZ132,0)+1)/MAX(Data_Baseline!$C132:$AZ132),IF(Data_Baseline!I132=0,SMALL(Data_Baseline!$C132:$AZ132,COUNTIF(Data_Baseline!$C132:$AZ132,0)+1)/MAX(Data_Baseline!$C132:$AZ132),Data_Baseline!I132/MAX(Data_Baseline!$C132:$AZ132))),IF(J$3&lt;=$B$2,SMALL(Data_Baseline!$C132:$AZ132,COUNTIF(Data_Baseline!$C132:$AZ132,0)+1),IF(Data_Baseline!I132=0,SMALL(Data_Baseline!$C132:$AZ132,COUNTIF(Data_Baseline!$C132:$AZ132,0)+1),Data_Baseline!I132)))),"")</f>
        <v>2.5733233841275098E-5</v>
      </c>
      <c r="K132">
        <f ca="1">IFERROR(IF(Data_Baseline!J132="","",IF($C$3="On",IF(K$3&lt;=$B$2,SMALL(Data_Baseline!$C132:$AZ132,COUNTIF(Data_Baseline!$C132:$AZ132,0)+1)/MAX(Data_Baseline!$C132:$AZ132),IF(Data_Baseline!J132=0,SMALL(Data_Baseline!$C132:$AZ132,COUNTIF(Data_Baseline!$C132:$AZ132,0)+1)/MAX(Data_Baseline!$C132:$AZ132),Data_Baseline!J132/MAX(Data_Baseline!$C132:$AZ132))),IF(K$3&lt;=$B$2,SMALL(Data_Baseline!$C132:$AZ132,COUNTIF(Data_Baseline!$C132:$AZ132,0)+1),IF(Data_Baseline!J132=0,SMALL(Data_Baseline!$C132:$AZ132,COUNTIF(Data_Baseline!$C132:$AZ132,0)+1),Data_Baseline!J132)))),"")</f>
        <v>2.5733233841275098E-5</v>
      </c>
      <c r="L132">
        <f ca="1">IFERROR(IF(Data_Baseline!K132="","",IF($C$3="On",IF(L$3&lt;=$B$2,SMALL(Data_Baseline!$C132:$AZ132,COUNTIF(Data_Baseline!$C132:$AZ132,0)+1)/MAX(Data_Baseline!$C132:$AZ132),IF(Data_Baseline!K132=0,SMALL(Data_Baseline!$C132:$AZ132,COUNTIF(Data_Baseline!$C132:$AZ132,0)+1)/MAX(Data_Baseline!$C132:$AZ132),Data_Baseline!K132/MAX(Data_Baseline!$C132:$AZ132))),IF(L$3&lt;=$B$2,SMALL(Data_Baseline!$C132:$AZ132,COUNTIF(Data_Baseline!$C132:$AZ132,0)+1),IF(Data_Baseline!K132=0,SMALL(Data_Baseline!$C132:$AZ132,COUNTIF(Data_Baseline!$C132:$AZ132,0)+1),Data_Baseline!K132)))),"")</f>
        <v>2.5733233841275098E-5</v>
      </c>
      <c r="M132">
        <f ca="1">IFERROR(IF(Data_Baseline!L132="","",IF($C$3="On",IF(M$3&lt;=$B$2,SMALL(Data_Baseline!$C132:$AZ132,COUNTIF(Data_Baseline!$C132:$AZ132,0)+1)/MAX(Data_Baseline!$C132:$AZ132),IF(Data_Baseline!L132=0,SMALL(Data_Baseline!$C132:$AZ132,COUNTIF(Data_Baseline!$C132:$AZ132,0)+1)/MAX(Data_Baseline!$C132:$AZ132),Data_Baseline!L132/MAX(Data_Baseline!$C132:$AZ132))),IF(M$3&lt;=$B$2,SMALL(Data_Baseline!$C132:$AZ132,COUNTIF(Data_Baseline!$C132:$AZ132,0)+1),IF(Data_Baseline!L132=0,SMALL(Data_Baseline!$C132:$AZ132,COUNTIF(Data_Baseline!$C132:$AZ132,0)+1),Data_Baseline!L132)))),"")</f>
        <v>2.5733233841275098E-5</v>
      </c>
      <c r="N132">
        <f ca="1">IFERROR(IF(Data_Baseline!M132="","",IF($C$3="On",IF(N$3&lt;=$B$2,SMALL(Data_Baseline!$C132:$AZ132,COUNTIF(Data_Baseline!$C132:$AZ132,0)+1)/MAX(Data_Baseline!$C132:$AZ132),IF(Data_Baseline!M132=0,SMALL(Data_Baseline!$C132:$AZ132,COUNTIF(Data_Baseline!$C132:$AZ132,0)+1)/MAX(Data_Baseline!$C132:$AZ132),Data_Baseline!M132/MAX(Data_Baseline!$C132:$AZ132))),IF(N$3&lt;=$B$2,SMALL(Data_Baseline!$C132:$AZ132,COUNTIF(Data_Baseline!$C132:$AZ132,0)+1),IF(Data_Baseline!M132=0,SMALL(Data_Baseline!$C132:$AZ132,COUNTIF(Data_Baseline!$C132:$AZ132,0)+1),Data_Baseline!M132)))),"")</f>
        <v>2.5733233841275098E-5</v>
      </c>
      <c r="O132">
        <f ca="1">IFERROR(IF(Data_Baseline!N132="","",IF($C$3="On",IF(O$3&lt;=$B$2,SMALL(Data_Baseline!$C132:$AZ132,COUNTIF(Data_Baseline!$C132:$AZ132,0)+1)/MAX(Data_Baseline!$C132:$AZ132),IF(Data_Baseline!N132=0,SMALL(Data_Baseline!$C132:$AZ132,COUNTIF(Data_Baseline!$C132:$AZ132,0)+1)/MAX(Data_Baseline!$C132:$AZ132),Data_Baseline!N132/MAX(Data_Baseline!$C132:$AZ132))),IF(O$3&lt;=$B$2,SMALL(Data_Baseline!$C132:$AZ132,COUNTIF(Data_Baseline!$C132:$AZ132,0)+1),IF(Data_Baseline!N132=0,SMALL(Data_Baseline!$C132:$AZ132,COUNTIF(Data_Baseline!$C132:$AZ132,0)+1),Data_Baseline!N132)))),"")</f>
        <v>2.5733233841275098E-5</v>
      </c>
      <c r="P132">
        <f ca="1">IFERROR(IF(Data_Baseline!O132="","",IF($C$3="On",IF(P$3&lt;=$B$2,SMALL(Data_Baseline!$C132:$AZ132,COUNTIF(Data_Baseline!$C132:$AZ132,0)+1)/MAX(Data_Baseline!$C132:$AZ132),IF(Data_Baseline!O132=0,SMALL(Data_Baseline!$C132:$AZ132,COUNTIF(Data_Baseline!$C132:$AZ132,0)+1)/MAX(Data_Baseline!$C132:$AZ132),Data_Baseline!O132/MAX(Data_Baseline!$C132:$AZ132))),IF(P$3&lt;=$B$2,SMALL(Data_Baseline!$C132:$AZ132,COUNTIF(Data_Baseline!$C132:$AZ132,0)+1),IF(Data_Baseline!O132=0,SMALL(Data_Baseline!$C132:$AZ132,COUNTIF(Data_Baseline!$C132:$AZ132,0)+1),Data_Baseline!O132)))),"")</f>
        <v>2.5733233841275098E-5</v>
      </c>
      <c r="Q132">
        <f ca="1">IFERROR(IF(Data_Baseline!P132="","",IF($C$3="On",IF(Q$3&lt;=$B$2,SMALL(Data_Baseline!$C132:$AZ132,COUNTIF(Data_Baseline!$C132:$AZ132,0)+1)/MAX(Data_Baseline!$C132:$AZ132),IF(Data_Baseline!P132=0,SMALL(Data_Baseline!$C132:$AZ132,COUNTIF(Data_Baseline!$C132:$AZ132,0)+1)/MAX(Data_Baseline!$C132:$AZ132),Data_Baseline!P132/MAX(Data_Baseline!$C132:$AZ132))),IF(Q$3&lt;=$B$2,SMALL(Data_Baseline!$C132:$AZ132,COUNTIF(Data_Baseline!$C132:$AZ132,0)+1),IF(Data_Baseline!P132=0,SMALL(Data_Baseline!$C132:$AZ132,COUNTIF(Data_Baseline!$C132:$AZ132,0)+1),Data_Baseline!P132)))),"")</f>
        <v>2.5733233841275098E-5</v>
      </c>
      <c r="R132">
        <f ca="1">IFERROR(IF(Data_Baseline!Q132="","",IF($C$3="On",IF(R$3&lt;=$B$2,SMALL(Data_Baseline!$C132:$AZ132,COUNTIF(Data_Baseline!$C132:$AZ132,0)+1)/MAX(Data_Baseline!$C132:$AZ132),IF(Data_Baseline!Q132=0,SMALL(Data_Baseline!$C132:$AZ132,COUNTIF(Data_Baseline!$C132:$AZ132,0)+1)/MAX(Data_Baseline!$C132:$AZ132),Data_Baseline!Q132/MAX(Data_Baseline!$C132:$AZ132))),IF(R$3&lt;=$B$2,SMALL(Data_Baseline!$C132:$AZ132,COUNTIF(Data_Baseline!$C132:$AZ132,0)+1),IF(Data_Baseline!Q132=0,SMALL(Data_Baseline!$C132:$AZ132,COUNTIF(Data_Baseline!$C132:$AZ132,0)+1),Data_Baseline!Q132)))),"")</f>
        <v>2.5733233841275098E-5</v>
      </c>
      <c r="S132">
        <f ca="1">IFERROR(IF(Data_Baseline!R132="","",IF($C$3="On",IF(S$3&lt;=$B$2,SMALL(Data_Baseline!$C132:$AZ132,COUNTIF(Data_Baseline!$C132:$AZ132,0)+1)/MAX(Data_Baseline!$C132:$AZ132),IF(Data_Baseline!R132=0,SMALL(Data_Baseline!$C132:$AZ132,COUNTIF(Data_Baseline!$C132:$AZ132,0)+1)/MAX(Data_Baseline!$C132:$AZ132),Data_Baseline!R132/MAX(Data_Baseline!$C132:$AZ132))),IF(S$3&lt;=$B$2,SMALL(Data_Baseline!$C132:$AZ132,COUNTIF(Data_Baseline!$C132:$AZ132,0)+1),IF(Data_Baseline!R132=0,SMALL(Data_Baseline!$C132:$AZ132,COUNTIF(Data_Baseline!$C132:$AZ132,0)+1),Data_Baseline!R132)))),"")</f>
        <v>2.5733233841275098E-5</v>
      </c>
      <c r="T132">
        <f ca="1">IFERROR(IF(Data_Baseline!S132="","",IF($C$3="On",IF(T$3&lt;=$B$2,SMALL(Data_Baseline!$C132:$AZ132,COUNTIF(Data_Baseline!$C132:$AZ132,0)+1)/MAX(Data_Baseline!$C132:$AZ132),IF(Data_Baseline!S132=0,SMALL(Data_Baseline!$C132:$AZ132,COUNTIF(Data_Baseline!$C132:$AZ132,0)+1)/MAX(Data_Baseline!$C132:$AZ132),Data_Baseline!S132/MAX(Data_Baseline!$C132:$AZ132))),IF(T$3&lt;=$B$2,SMALL(Data_Baseline!$C132:$AZ132,COUNTIF(Data_Baseline!$C132:$AZ132,0)+1),IF(Data_Baseline!S132=0,SMALL(Data_Baseline!$C132:$AZ132,COUNTIF(Data_Baseline!$C132:$AZ132,0)+1),Data_Baseline!S132)))),"")</f>
        <v>2.5733233841275098E-5</v>
      </c>
      <c r="U132">
        <f ca="1">IFERROR(IF(Data_Baseline!T132="","",IF($C$3="On",IF(U$3&lt;=$B$2,SMALL(Data_Baseline!$C132:$AZ132,COUNTIF(Data_Baseline!$C132:$AZ132,0)+1)/MAX(Data_Baseline!$C132:$AZ132),IF(Data_Baseline!T132=0,SMALL(Data_Baseline!$C132:$AZ132,COUNTIF(Data_Baseline!$C132:$AZ132,0)+1)/MAX(Data_Baseline!$C132:$AZ132),Data_Baseline!T132/MAX(Data_Baseline!$C132:$AZ132))),IF(U$3&lt;=$B$2,SMALL(Data_Baseline!$C132:$AZ132,COUNTIF(Data_Baseline!$C132:$AZ132,0)+1),IF(Data_Baseline!T132=0,SMALL(Data_Baseline!$C132:$AZ132,COUNTIF(Data_Baseline!$C132:$AZ132,0)+1),Data_Baseline!T132)))),"")</f>
        <v>2.5733233841275098E-5</v>
      </c>
      <c r="V132">
        <f ca="1">IFERROR(IF(Data_Baseline!U132="","",IF($C$3="On",IF(V$3&lt;=$B$2,SMALL(Data_Baseline!$C132:$AZ132,COUNTIF(Data_Baseline!$C132:$AZ132,0)+1)/MAX(Data_Baseline!$C132:$AZ132),IF(Data_Baseline!U132=0,SMALL(Data_Baseline!$C132:$AZ132,COUNTIF(Data_Baseline!$C132:$AZ132,0)+1)/MAX(Data_Baseline!$C132:$AZ132),Data_Baseline!U132/MAX(Data_Baseline!$C132:$AZ132))),IF(V$3&lt;=$B$2,SMALL(Data_Baseline!$C132:$AZ132,COUNTIF(Data_Baseline!$C132:$AZ132,0)+1),IF(Data_Baseline!U132=0,SMALL(Data_Baseline!$C132:$AZ132,COUNTIF(Data_Baseline!$C132:$AZ132,0)+1),Data_Baseline!U132)))),"")</f>
        <v>2.5733233841275098E-5</v>
      </c>
      <c r="W132">
        <f ca="1">IFERROR(IF(Data_Baseline!V132="","",IF($C$3="On",IF(W$3&lt;=$B$2,SMALL(Data_Baseline!$C132:$AZ132,COUNTIF(Data_Baseline!$C132:$AZ132,0)+1)/MAX(Data_Baseline!$C132:$AZ132),IF(Data_Baseline!V132=0,SMALL(Data_Baseline!$C132:$AZ132,COUNTIF(Data_Baseline!$C132:$AZ132,0)+1)/MAX(Data_Baseline!$C132:$AZ132),Data_Baseline!V132/MAX(Data_Baseline!$C132:$AZ132))),IF(W$3&lt;=$B$2,SMALL(Data_Baseline!$C132:$AZ132,COUNTIF(Data_Baseline!$C132:$AZ132,0)+1),IF(Data_Baseline!V132=0,SMALL(Data_Baseline!$C132:$AZ132,COUNTIF(Data_Baseline!$C132:$AZ132,0)+1),Data_Baseline!V132)))),"")</f>
        <v>2.5733233841275098E-5</v>
      </c>
      <c r="X132">
        <f ca="1">IFERROR(IF(Data_Baseline!W132="","",IF($C$3="On",IF(X$3&lt;=$B$2,SMALL(Data_Baseline!$C132:$AZ132,COUNTIF(Data_Baseline!$C132:$AZ132,0)+1)/MAX(Data_Baseline!$C132:$AZ132),IF(Data_Baseline!W132=0,SMALL(Data_Baseline!$C132:$AZ132,COUNTIF(Data_Baseline!$C132:$AZ132,0)+1)/MAX(Data_Baseline!$C132:$AZ132),Data_Baseline!W132/MAX(Data_Baseline!$C132:$AZ132))),IF(X$3&lt;=$B$2,SMALL(Data_Baseline!$C132:$AZ132,COUNTIF(Data_Baseline!$C132:$AZ132,0)+1),IF(Data_Baseline!W132=0,SMALL(Data_Baseline!$C132:$AZ132,COUNTIF(Data_Baseline!$C132:$AZ132,0)+1),Data_Baseline!W132)))),"")</f>
        <v>2.5733233841275098E-5</v>
      </c>
      <c r="Y132">
        <f ca="1">IFERROR(IF(Data_Baseline!X132="","",IF($C$3="On",IF(Y$3&lt;=$B$2,SMALL(Data_Baseline!$C132:$AZ132,COUNTIF(Data_Baseline!$C132:$AZ132,0)+1)/MAX(Data_Baseline!$C132:$AZ132),IF(Data_Baseline!X132=0,SMALL(Data_Baseline!$C132:$AZ132,COUNTIF(Data_Baseline!$C132:$AZ132,0)+1)/MAX(Data_Baseline!$C132:$AZ132),Data_Baseline!X132/MAX(Data_Baseline!$C132:$AZ132))),IF(Y$3&lt;=$B$2,SMALL(Data_Baseline!$C132:$AZ132,COUNTIF(Data_Baseline!$C132:$AZ132,0)+1),IF(Data_Baseline!X132=0,SMALL(Data_Baseline!$C132:$AZ132,COUNTIF(Data_Baseline!$C132:$AZ132,0)+1),Data_Baseline!X132)))),"")</f>
        <v>2.5733233841275098E-5</v>
      </c>
      <c r="Z132">
        <f ca="1">IFERROR(IF(Data_Baseline!Y132="","",IF($C$3="On",IF(Z$3&lt;=$B$2,SMALL(Data_Baseline!$C132:$AZ132,COUNTIF(Data_Baseline!$C132:$AZ132,0)+1)/MAX(Data_Baseline!$C132:$AZ132),IF(Data_Baseline!Y132=0,SMALL(Data_Baseline!$C132:$AZ132,COUNTIF(Data_Baseline!$C132:$AZ132,0)+1)/MAX(Data_Baseline!$C132:$AZ132),Data_Baseline!Y132/MAX(Data_Baseline!$C132:$AZ132))),IF(Z$3&lt;=$B$2,SMALL(Data_Baseline!$C132:$AZ132,COUNTIF(Data_Baseline!$C132:$AZ132,0)+1),IF(Data_Baseline!Y132=0,SMALL(Data_Baseline!$C132:$AZ132,COUNTIF(Data_Baseline!$C132:$AZ132,0)+1),Data_Baseline!Y132)))),"")</f>
        <v>2.5733233841275098E-5</v>
      </c>
      <c r="AA132">
        <f ca="1">IFERROR(IF(Data_Baseline!Z132="","",IF($C$3="On",IF(AA$3&lt;=$B$2,SMALL(Data_Baseline!$C132:$AZ132,COUNTIF(Data_Baseline!$C132:$AZ132,0)+1)/MAX(Data_Baseline!$C132:$AZ132),IF(Data_Baseline!Z132=0,SMALL(Data_Baseline!$C132:$AZ132,COUNTIF(Data_Baseline!$C132:$AZ132,0)+1)/MAX(Data_Baseline!$C132:$AZ132),Data_Baseline!Z132/MAX(Data_Baseline!$C132:$AZ132))),IF(AA$3&lt;=$B$2,SMALL(Data_Baseline!$C132:$AZ132,COUNTIF(Data_Baseline!$C132:$AZ132,0)+1),IF(Data_Baseline!Z132=0,SMALL(Data_Baseline!$C132:$AZ132,COUNTIF(Data_Baseline!$C132:$AZ132,0)+1),Data_Baseline!Z132)))),"")</f>
        <v>2.2754400117446531E-3</v>
      </c>
      <c r="AB132">
        <f ca="1">IFERROR(IF(Data_Baseline!AA132="","",IF($C$3="On",IF(AB$3&lt;=$B$2,SMALL(Data_Baseline!$C132:$AZ132,COUNTIF(Data_Baseline!$C132:$AZ132,0)+1)/MAX(Data_Baseline!$C132:$AZ132),IF(Data_Baseline!AA132=0,SMALL(Data_Baseline!$C132:$AZ132,COUNTIF(Data_Baseline!$C132:$AZ132,0)+1)/MAX(Data_Baseline!$C132:$AZ132),Data_Baseline!AA132/MAX(Data_Baseline!$C132:$AZ132))),IF(AB$3&lt;=$B$2,SMALL(Data_Baseline!$C132:$AZ132,COUNTIF(Data_Baseline!$C132:$AZ132,0)+1),IF(Data_Baseline!AA132=0,SMALL(Data_Baseline!$C132:$AZ132,COUNTIF(Data_Baseline!$C132:$AZ132,0)+1),Data_Baseline!AA132)))),"")</f>
        <v>8.370686113681948E-3</v>
      </c>
      <c r="AC132">
        <f ca="1">IFERROR(IF(Data_Baseline!AB132="","",IF($C$3="On",IF(AC$3&lt;=$B$2,SMALL(Data_Baseline!$C132:$AZ132,COUNTIF(Data_Baseline!$C132:$AZ132,0)+1)/MAX(Data_Baseline!$C132:$AZ132),IF(Data_Baseline!AB132=0,SMALL(Data_Baseline!$C132:$AZ132,COUNTIF(Data_Baseline!$C132:$AZ132,0)+1)/MAX(Data_Baseline!$C132:$AZ132),Data_Baseline!AB132/MAX(Data_Baseline!$C132:$AZ132))),IF(AC$3&lt;=$B$2,SMALL(Data_Baseline!$C132:$AZ132,COUNTIF(Data_Baseline!$C132:$AZ132,0)+1),IF(Data_Baseline!AB132=0,SMALL(Data_Baseline!$C132:$AZ132,COUNTIF(Data_Baseline!$C132:$AZ132,0)+1),Data_Baseline!AB132)))),"")</f>
        <v>1.9305055988304003E-2</v>
      </c>
      <c r="AD132">
        <f ca="1">IFERROR(IF(Data_Baseline!AC132="","",IF($C$3="On",IF(AD$3&lt;=$B$2,SMALL(Data_Baseline!$C132:$AZ132,COUNTIF(Data_Baseline!$C132:$AZ132,0)+1)/MAX(Data_Baseline!$C132:$AZ132),IF(Data_Baseline!AC132=0,SMALL(Data_Baseline!$C132:$AZ132,COUNTIF(Data_Baseline!$C132:$AZ132,0)+1)/MAX(Data_Baseline!$C132:$AZ132),Data_Baseline!AC132/MAX(Data_Baseline!$C132:$AZ132))),IF(AD$3&lt;=$B$2,SMALL(Data_Baseline!$C132:$AZ132,COUNTIF(Data_Baseline!$C132:$AZ132,0)+1),IF(Data_Baseline!AC132=0,SMALL(Data_Baseline!$C132:$AZ132,COUNTIF(Data_Baseline!$C132:$AZ132,0)+1),Data_Baseline!AC132)))),"")</f>
        <v>4.0018607958845355E-2</v>
      </c>
      <c r="AE132">
        <f ca="1">IFERROR(IF(Data_Baseline!AD132="","",IF($C$3="On",IF(AE$3&lt;=$B$2,SMALL(Data_Baseline!$C132:$AZ132,COUNTIF(Data_Baseline!$C132:$AZ132,0)+1)/MAX(Data_Baseline!$C132:$AZ132),IF(Data_Baseline!AD132=0,SMALL(Data_Baseline!$C132:$AZ132,COUNTIF(Data_Baseline!$C132:$AZ132,0)+1)/MAX(Data_Baseline!$C132:$AZ132),Data_Baseline!AD132/MAX(Data_Baseline!$C132:$AZ132))),IF(AE$3&lt;=$B$2,SMALL(Data_Baseline!$C132:$AZ132,COUNTIF(Data_Baseline!$C132:$AZ132,0)+1),IF(Data_Baseline!AD132=0,SMALL(Data_Baseline!$C132:$AZ132,COUNTIF(Data_Baseline!$C132:$AZ132,0)+1),Data_Baseline!AD132)))),"")</f>
        <v>7.5736285391266117E-2</v>
      </c>
      <c r="AF132">
        <f ca="1">IFERROR(IF(Data_Baseline!AE132="","",IF($C$3="On",IF(AF$3&lt;=$B$2,SMALL(Data_Baseline!$C132:$AZ132,COUNTIF(Data_Baseline!$C132:$AZ132,0)+1)/MAX(Data_Baseline!$C132:$AZ132),IF(Data_Baseline!AE132=0,SMALL(Data_Baseline!$C132:$AZ132,COUNTIF(Data_Baseline!$C132:$AZ132,0)+1)/MAX(Data_Baseline!$C132:$AZ132),Data_Baseline!AE132/MAX(Data_Baseline!$C132:$AZ132))),IF(AF$3&lt;=$B$2,SMALL(Data_Baseline!$C132:$AZ132,COUNTIF(Data_Baseline!$C132:$AZ132,0)+1),IF(Data_Baseline!AE132=0,SMALL(Data_Baseline!$C132:$AZ132,COUNTIF(Data_Baseline!$C132:$AZ132,0)+1),Data_Baseline!AE132)))),"")</f>
        <v>0.13765883075183077</v>
      </c>
      <c r="AG132">
        <f ca="1">IFERROR(IF(Data_Baseline!AF132="","",IF($C$3="On",IF(AG$3&lt;=$B$2,SMALL(Data_Baseline!$C132:$AZ132,COUNTIF(Data_Baseline!$C132:$AZ132,0)+1)/MAX(Data_Baseline!$C132:$AZ132),IF(Data_Baseline!AF132=0,SMALL(Data_Baseline!$C132:$AZ132,COUNTIF(Data_Baseline!$C132:$AZ132,0)+1)/MAX(Data_Baseline!$C132:$AZ132),Data_Baseline!AF132/MAX(Data_Baseline!$C132:$AZ132))),IF(AG$3&lt;=$B$2,SMALL(Data_Baseline!$C132:$AZ132,COUNTIF(Data_Baseline!$C132:$AZ132,0)+1),IF(Data_Baseline!AF132=0,SMALL(Data_Baseline!$C132:$AZ132,COUNTIF(Data_Baseline!$C132:$AZ132,0)+1),Data_Baseline!AF132)))),"")</f>
        <v>0.23596389046441363</v>
      </c>
      <c r="AH132">
        <f ca="1">IFERROR(IF(Data_Baseline!AG132="","",IF($C$3="On",IF(AH$3&lt;=$B$2,SMALL(Data_Baseline!$C132:$AZ132,COUNTIF(Data_Baseline!$C132:$AZ132,0)+1)/MAX(Data_Baseline!$C132:$AZ132),IF(Data_Baseline!AG132=0,SMALL(Data_Baseline!$C132:$AZ132,COUNTIF(Data_Baseline!$C132:$AZ132,0)+1)/MAX(Data_Baseline!$C132:$AZ132),Data_Baseline!AG132/MAX(Data_Baseline!$C132:$AZ132))),IF(AH$3&lt;=$B$2,SMALL(Data_Baseline!$C132:$AZ132,COUNTIF(Data_Baseline!$C132:$AZ132,0)+1),IF(Data_Baseline!AG132=0,SMALL(Data_Baseline!$C132:$AZ132,COUNTIF(Data_Baseline!$C132:$AZ132,0)+1),Data_Baseline!AG132)))),"")</f>
        <v>0.37421207409415275</v>
      </c>
      <c r="AI132">
        <f ca="1">IFERROR(IF(Data_Baseline!AH132="","",IF($C$3="On",IF(AI$3&lt;=$B$2,SMALL(Data_Baseline!$C132:$AZ132,COUNTIF(Data_Baseline!$C132:$AZ132,0)+1)/MAX(Data_Baseline!$C132:$AZ132),IF(Data_Baseline!AH132=0,SMALL(Data_Baseline!$C132:$AZ132,COUNTIF(Data_Baseline!$C132:$AZ132,0)+1)/MAX(Data_Baseline!$C132:$AZ132),Data_Baseline!AH132/MAX(Data_Baseline!$C132:$AZ132))),IF(AI$3&lt;=$B$2,SMALL(Data_Baseline!$C132:$AZ132,COUNTIF(Data_Baseline!$C132:$AZ132,0)+1),IF(Data_Baseline!AH132=0,SMALL(Data_Baseline!$C132:$AZ132,COUNTIF(Data_Baseline!$C132:$AZ132,0)+1),Data_Baseline!AH132)))),"")</f>
        <v>0.53179159023296318</v>
      </c>
      <c r="AJ132">
        <f ca="1">IFERROR(IF(Data_Baseline!AI132="","",IF($C$3="On",IF(AJ$3&lt;=$B$2,SMALL(Data_Baseline!$C132:$AZ132,COUNTIF(Data_Baseline!$C132:$AZ132,0)+1)/MAX(Data_Baseline!$C132:$AZ132),IF(Data_Baseline!AI132=0,SMALL(Data_Baseline!$C132:$AZ132,COUNTIF(Data_Baseline!$C132:$AZ132,0)+1)/MAX(Data_Baseline!$C132:$AZ132),Data_Baseline!AI132/MAX(Data_Baseline!$C132:$AZ132))),IF(AJ$3&lt;=$B$2,SMALL(Data_Baseline!$C132:$AZ132,COUNTIF(Data_Baseline!$C132:$AZ132,0)+1),IF(Data_Baseline!AI132=0,SMALL(Data_Baseline!$C132:$AZ132,COUNTIF(Data_Baseline!$C132:$AZ132,0)+1),Data_Baseline!AI132)))),"")</f>
        <v>0.68287889238343324</v>
      </c>
      <c r="AK132">
        <f ca="1">IFERROR(IF(Data_Baseline!AJ132="","",IF($C$3="On",IF(AK$3&lt;=$B$2,SMALL(Data_Baseline!$C132:$AZ132,COUNTIF(Data_Baseline!$C132:$AZ132,0)+1)/MAX(Data_Baseline!$C132:$AZ132),IF(Data_Baseline!AJ132=0,SMALL(Data_Baseline!$C132:$AZ132,COUNTIF(Data_Baseline!$C132:$AZ132,0)+1)/MAX(Data_Baseline!$C132:$AZ132),Data_Baseline!AJ132/MAX(Data_Baseline!$C132:$AZ132))),IF(AK$3&lt;=$B$2,SMALL(Data_Baseline!$C132:$AZ132,COUNTIF(Data_Baseline!$C132:$AZ132,0)+1),IF(Data_Baseline!AJ132=0,SMALL(Data_Baseline!$C132:$AZ132,COUNTIF(Data_Baseline!$C132:$AZ132,0)+1),Data_Baseline!AJ132)))),"")</f>
        <v>0.80187796597162242</v>
      </c>
      <c r="AL132">
        <f ca="1">IFERROR(IF(Data_Baseline!AK132="","",IF($C$3="On",IF(AL$3&lt;=$B$2,SMALL(Data_Baseline!$C132:$AZ132,COUNTIF(Data_Baseline!$C132:$AZ132,0)+1)/MAX(Data_Baseline!$C132:$AZ132),IF(Data_Baseline!AK132=0,SMALL(Data_Baseline!$C132:$AZ132,COUNTIF(Data_Baseline!$C132:$AZ132,0)+1)/MAX(Data_Baseline!$C132:$AZ132),Data_Baseline!AK132/MAX(Data_Baseline!$C132:$AZ132))),IF(AL$3&lt;=$B$2,SMALL(Data_Baseline!$C132:$AZ132,COUNTIF(Data_Baseline!$C132:$AZ132,0)+1),IF(Data_Baseline!AK132=0,SMALL(Data_Baseline!$C132:$AZ132,COUNTIF(Data_Baseline!$C132:$AZ132,0)+1),Data_Baseline!AK132)))),"")</f>
        <v>0.88453592004531423</v>
      </c>
      <c r="AM132">
        <f ca="1">IFERROR(IF(Data_Baseline!AL132="","",IF($C$3="On",IF(AM$3&lt;=$B$2,SMALL(Data_Baseline!$C132:$AZ132,COUNTIF(Data_Baseline!$C132:$AZ132,0)+1)/MAX(Data_Baseline!$C132:$AZ132),IF(Data_Baseline!AL132=0,SMALL(Data_Baseline!$C132:$AZ132,COUNTIF(Data_Baseline!$C132:$AZ132,0)+1)/MAX(Data_Baseline!$C132:$AZ132),Data_Baseline!AL132/MAX(Data_Baseline!$C132:$AZ132))),IF(AM$3&lt;=$B$2,SMALL(Data_Baseline!$C132:$AZ132,COUNTIF(Data_Baseline!$C132:$AZ132,0)+1),IF(Data_Baseline!AL132=0,SMALL(Data_Baseline!$C132:$AZ132,COUNTIF(Data_Baseline!$C132:$AZ132,0)+1),Data_Baseline!AL132)))),"")</f>
        <v>0.93443244560808814</v>
      </c>
      <c r="AN132">
        <f ca="1">IFERROR(IF(Data_Baseline!AM132="","",IF($C$3="On",IF(AN$3&lt;=$B$2,SMALL(Data_Baseline!$C132:$AZ132,COUNTIF(Data_Baseline!$C132:$AZ132,0)+1)/MAX(Data_Baseline!$C132:$AZ132),IF(Data_Baseline!AM132=0,SMALL(Data_Baseline!$C132:$AZ132,COUNTIF(Data_Baseline!$C132:$AZ132,0)+1)/MAX(Data_Baseline!$C132:$AZ132),Data_Baseline!AM132/MAX(Data_Baseline!$C132:$AZ132))),IF(AN$3&lt;=$B$2,SMALL(Data_Baseline!$C132:$AZ132,COUNTIF(Data_Baseline!$C132:$AZ132,0)+1),IF(Data_Baseline!AM132=0,SMALL(Data_Baseline!$C132:$AZ132,COUNTIF(Data_Baseline!$C132:$AZ132,0)+1),Data_Baseline!AM132)))),"")</f>
        <v>0.96385142006721203</v>
      </c>
      <c r="AO132">
        <f ca="1">IFERROR(IF(Data_Baseline!AN132="","",IF($C$3="On",IF(AO$3&lt;=$B$2,SMALL(Data_Baseline!$C132:$AZ132,COUNTIF(Data_Baseline!$C132:$AZ132,0)+1)/MAX(Data_Baseline!$C132:$AZ132),IF(Data_Baseline!AN132=0,SMALL(Data_Baseline!$C132:$AZ132,COUNTIF(Data_Baseline!$C132:$AZ132,0)+1)/MAX(Data_Baseline!$C132:$AZ132),Data_Baseline!AN132/MAX(Data_Baseline!$C132:$AZ132))),IF(AO$3&lt;=$B$2,SMALL(Data_Baseline!$C132:$AZ132,COUNTIF(Data_Baseline!$C132:$AZ132,0)+1),IF(Data_Baseline!AN132=0,SMALL(Data_Baseline!$C132:$AZ132,COUNTIF(Data_Baseline!$C132:$AZ132,0)+1),Data_Baseline!AN132)))),"")</f>
        <v>0.98202119862323722</v>
      </c>
      <c r="AP132">
        <f ca="1">IFERROR(IF(Data_Baseline!AO132="","",IF($C$3="On",IF(AP$3&lt;=$B$2,SMALL(Data_Baseline!$C132:$AZ132,COUNTIF(Data_Baseline!$C132:$AZ132,0)+1)/MAX(Data_Baseline!$C132:$AZ132),IF(Data_Baseline!AO132=0,SMALL(Data_Baseline!$C132:$AZ132,COUNTIF(Data_Baseline!$C132:$AZ132,0)+1)/MAX(Data_Baseline!$C132:$AZ132),Data_Baseline!AO132/MAX(Data_Baseline!$C132:$AZ132))),IF(AP$3&lt;=$B$2,SMALL(Data_Baseline!$C132:$AZ132,COUNTIF(Data_Baseline!$C132:$AZ132,0)+1),IF(Data_Baseline!AO132=0,SMALL(Data_Baseline!$C132:$AZ132,COUNTIF(Data_Baseline!$C132:$AZ132,0)+1),Data_Baseline!AO132)))),"")</f>
        <v>0.99474037457157327</v>
      </c>
      <c r="AQ132">
        <f ca="1">IFERROR(IF(Data_Baseline!AP132="","",IF($C$3="On",IF(AQ$3&lt;=$B$2,SMALL(Data_Baseline!$C132:$AZ132,COUNTIF(Data_Baseline!$C132:$AZ132,0)+1)/MAX(Data_Baseline!$C132:$AZ132),IF(Data_Baseline!AP132=0,SMALL(Data_Baseline!$C132:$AZ132,COUNTIF(Data_Baseline!$C132:$AZ132,0)+1)/MAX(Data_Baseline!$C132:$AZ132),Data_Baseline!AP132/MAX(Data_Baseline!$C132:$AZ132))),IF(AQ$3&lt;=$B$2,SMALL(Data_Baseline!$C132:$AZ132,COUNTIF(Data_Baseline!$C132:$AZ132,0)+1),IF(Data_Baseline!AP132=0,SMALL(Data_Baseline!$C132:$AZ132,COUNTIF(Data_Baseline!$C132:$AZ132,0)+1),Data_Baseline!AP132)))),"")</f>
        <v>1</v>
      </c>
      <c r="AR132" t="str">
        <f>IFERROR(IF(Data_Baseline!AQ132="","",IF($C$3="On",IF(AR$3&lt;=$B$2,SMALL(Data_Baseline!$C132:$AZ132,COUNTIF(Data_Baseline!$C132:$AZ132,0)+1)/MAX(Data_Baseline!$C132:$AZ132),IF(Data_Baseline!AQ132=0,SMALL(Data_Baseline!$C132:$AZ132,COUNTIF(Data_Baseline!$C132:$AZ132,0)+1)/MAX(Data_Baseline!$C132:$AZ132),Data_Baseline!AQ132/MAX(Data_Baseline!$C132:$AZ132))),IF(AR$3&lt;=$B$2,SMALL(Data_Baseline!$C132:$AZ132,COUNTIF(Data_Baseline!$C132:$AZ132,0)+1),IF(Data_Baseline!AQ132=0,SMALL(Data_Baseline!$C132:$AZ132,COUNTIF(Data_Baseline!$C132:$AZ132,0)+1),Data_Baseline!AQ132)))),"")</f>
        <v/>
      </c>
      <c r="AS132" t="str">
        <f>IFERROR(IF(Data_Baseline!AR132="","",IF($C$3="On",IF(AS$3&lt;=$B$2,SMALL(Data_Baseline!$C132:$AZ132,COUNTIF(Data_Baseline!$C132:$AZ132,0)+1)/MAX(Data_Baseline!$C132:$AZ132),IF(Data_Baseline!AR132=0,SMALL(Data_Baseline!$C132:$AZ132,COUNTIF(Data_Baseline!$C132:$AZ132,0)+1)/MAX(Data_Baseline!$C132:$AZ132),Data_Baseline!AR132/MAX(Data_Baseline!$C132:$AZ132))),IF(AS$3&lt;=$B$2,SMALL(Data_Baseline!$C132:$AZ132,COUNTIF(Data_Baseline!$C132:$AZ132,0)+1),IF(Data_Baseline!AR132=0,SMALL(Data_Baseline!$C132:$AZ132,COUNTIF(Data_Baseline!$C132:$AZ132,0)+1),Data_Baseline!AR132)))),"")</f>
        <v/>
      </c>
      <c r="AT132" t="str">
        <f>IFERROR(IF(Data_Baseline!AS132="","",IF($C$3="On",IF(AT$3&lt;=$B$2,SMALL(Data_Baseline!$C132:$AZ132,COUNTIF(Data_Baseline!$C132:$AZ132,0)+1)/MAX(Data_Baseline!$C132:$AZ132),IF(Data_Baseline!AS132=0,SMALL(Data_Baseline!$C132:$AZ132,COUNTIF(Data_Baseline!$C132:$AZ132,0)+1)/MAX(Data_Baseline!$C132:$AZ132),Data_Baseline!AS132/MAX(Data_Baseline!$C132:$AZ132))),IF(AT$3&lt;=$B$2,SMALL(Data_Baseline!$C132:$AZ132,COUNTIF(Data_Baseline!$C132:$AZ132,0)+1),IF(Data_Baseline!AS132=0,SMALL(Data_Baseline!$C132:$AZ132,COUNTIF(Data_Baseline!$C132:$AZ132,0)+1),Data_Baseline!AS132)))),"")</f>
        <v/>
      </c>
      <c r="AU132" t="str">
        <f>IFERROR(IF(Data_Baseline!AT132="","",IF($C$3="On",IF(AU$3&lt;=$B$2,SMALL(Data_Baseline!$C132:$AZ132,COUNTIF(Data_Baseline!$C132:$AZ132,0)+1)/MAX(Data_Baseline!$C132:$AZ132),IF(Data_Baseline!AT132=0,SMALL(Data_Baseline!$C132:$AZ132,COUNTIF(Data_Baseline!$C132:$AZ132,0)+1)/MAX(Data_Baseline!$C132:$AZ132),Data_Baseline!AT132/MAX(Data_Baseline!$C132:$AZ132))),IF(AU$3&lt;=$B$2,SMALL(Data_Baseline!$C132:$AZ132,COUNTIF(Data_Baseline!$C132:$AZ132,0)+1),IF(Data_Baseline!AT132=0,SMALL(Data_Baseline!$C132:$AZ132,COUNTIF(Data_Baseline!$C132:$AZ132,0)+1),Data_Baseline!AT132)))),"")</f>
        <v/>
      </c>
      <c r="AV132" t="str">
        <f>IFERROR(IF(Data_Baseline!AU132="","",IF($C$3="On",IF(AV$3&lt;=$B$2,SMALL(Data_Baseline!$C132:$AZ132,COUNTIF(Data_Baseline!$C132:$AZ132,0)+1)/MAX(Data_Baseline!$C132:$AZ132),IF(Data_Baseline!AU132=0,SMALL(Data_Baseline!$C132:$AZ132,COUNTIF(Data_Baseline!$C132:$AZ132,0)+1)/MAX(Data_Baseline!$C132:$AZ132),Data_Baseline!AU132/MAX(Data_Baseline!$C132:$AZ132))),IF(AV$3&lt;=$B$2,SMALL(Data_Baseline!$C132:$AZ132,COUNTIF(Data_Baseline!$C132:$AZ132,0)+1),IF(Data_Baseline!AU132=0,SMALL(Data_Baseline!$C132:$AZ132,COUNTIF(Data_Baseline!$C132:$AZ132,0)+1),Data_Baseline!AU132)))),"")</f>
        <v/>
      </c>
      <c r="AW132" t="str">
        <f>IFERROR(IF(Data_Baseline!AV132="","",IF($C$3="On",IF(AW$3&lt;=$B$2,SMALL(Data_Baseline!$C132:$AZ132,COUNTIF(Data_Baseline!$C132:$AZ132,0)+1)/MAX(Data_Baseline!$C132:$AZ132),IF(Data_Baseline!AV132=0,SMALL(Data_Baseline!$C132:$AZ132,COUNTIF(Data_Baseline!$C132:$AZ132,0)+1)/MAX(Data_Baseline!$C132:$AZ132),Data_Baseline!AV132/MAX(Data_Baseline!$C132:$AZ132))),IF(AW$3&lt;=$B$2,SMALL(Data_Baseline!$C132:$AZ132,COUNTIF(Data_Baseline!$C132:$AZ132,0)+1),IF(Data_Baseline!AV132=0,SMALL(Data_Baseline!$C132:$AZ132,COUNTIF(Data_Baseline!$C132:$AZ132,0)+1),Data_Baseline!AV132)))),"")</f>
        <v/>
      </c>
      <c r="AX132" t="str">
        <f>IFERROR(IF(Data_Baseline!AW132="","",IF($C$3="On",IF(AX$3&lt;=$B$2,SMALL(Data_Baseline!$C132:$AZ132,COUNTIF(Data_Baseline!$C132:$AZ132,0)+1)/MAX(Data_Baseline!$C132:$AZ132),IF(Data_Baseline!AW132=0,SMALL(Data_Baseline!$C132:$AZ132,COUNTIF(Data_Baseline!$C132:$AZ132,0)+1)/MAX(Data_Baseline!$C132:$AZ132),Data_Baseline!AW132/MAX(Data_Baseline!$C132:$AZ132))),IF(AX$3&lt;=$B$2,SMALL(Data_Baseline!$C132:$AZ132,COUNTIF(Data_Baseline!$C132:$AZ132,0)+1),IF(Data_Baseline!AW132=0,SMALL(Data_Baseline!$C132:$AZ132,COUNTIF(Data_Baseline!$C132:$AZ132,0)+1),Data_Baseline!AW132)))),"")</f>
        <v/>
      </c>
      <c r="AY132" t="str">
        <f>IFERROR(IF(Data_Baseline!AX132="","",IF($C$3="On",IF(AY$3&lt;=$B$2,SMALL(Data_Baseline!$C132:$AZ132,COUNTIF(Data_Baseline!$C132:$AZ132,0)+1)/MAX(Data_Baseline!$C132:$AZ132),IF(Data_Baseline!AX132=0,SMALL(Data_Baseline!$C132:$AZ132,COUNTIF(Data_Baseline!$C132:$AZ132,0)+1)/MAX(Data_Baseline!$C132:$AZ132),Data_Baseline!AX132/MAX(Data_Baseline!$C132:$AZ132))),IF(AY$3&lt;=$B$2,SMALL(Data_Baseline!$C132:$AZ132,COUNTIF(Data_Baseline!$C132:$AZ132,0)+1),IF(Data_Baseline!AX132=0,SMALL(Data_Baseline!$C132:$AZ132,COUNTIF(Data_Baseline!$C132:$AZ132,0)+1),Data_Baseline!AX132)))),"")</f>
        <v/>
      </c>
      <c r="AZ132" t="str">
        <f>IFERROR(IF(Data_Baseline!AY132="","",IF($C$3="On",IF(AZ$3&lt;=$B$2,SMALL(Data_Baseline!$C132:$AZ132,COUNTIF(Data_Baseline!$C132:$AZ132,0)+1)/MAX(Data_Baseline!$C132:$AZ132),IF(Data_Baseline!AY132=0,SMALL(Data_Baseline!$C132:$AZ132,COUNTIF(Data_Baseline!$C132:$AZ132,0)+1)/MAX(Data_Baseline!$C132:$AZ132),Data_Baseline!AY132/MAX(Data_Baseline!$C132:$AZ132))),IF(AZ$3&lt;=$B$2,SMALL(Data_Baseline!$C132:$AZ132,COUNTIF(Data_Baseline!$C132:$AZ132,0)+1),IF(Data_Baseline!AY132=0,SMALL(Data_Baseline!$C132:$AZ132,COUNTIF(Data_Baseline!$C132:$AZ132,0)+1),Data_Baseline!AY132)))),"")</f>
        <v/>
      </c>
      <c r="BA132" t="str">
        <f>IFERROR(IF(Data_Baseline!AZ132="","",IF($C$3="On",IF(BA$3&lt;=$B$2,SMALL(Data_Baseline!$C132:$AZ132,COUNTIF(Data_Baseline!$C132:$AZ132,0)+1)/MAX(Data_Baseline!$C132:$AZ132),IF(Data_Baseline!AZ132=0,SMALL(Data_Baseline!$C132:$AZ132,COUNTIF(Data_Baseline!$C132:$AZ132,0)+1)/MAX(Data_Baseline!$C132:$AZ132),Data_Baseline!AZ132/MAX(Data_Baseline!$C132:$AZ132))),IF(BA$3&lt;=$B$2,SMALL(Data_Baseline!$C132:$AZ132,COUNTIF(Data_Baseline!$C132:$AZ132,0)+1),IF(Data_Baseline!AZ132=0,SMALL(Data_Baseline!$C132:$AZ132,COUNTIF(Data_Baseline!$C132:$AZ132,0)+1),Data_Baseline!AZ132)))),"")</f>
        <v/>
      </c>
      <c r="BB132" s="79">
        <f ca="1">IF(Data_Initial!BA132="",1,0)</f>
        <v>1</v>
      </c>
      <c r="BC132" t="str">
        <f t="shared" ref="BC132:BC147" ca="1" si="8">IF(BD132="","",BD132&amp;"_"&amp;BE132)</f>
        <v>3B_aceA</v>
      </c>
      <c r="BD132" s="79" t="str">
        <f t="shared" ref="BD132:BD147" ca="1" si="9">IFERROR(INDEX(Samples_Names,LEFT(BF132,LEN(BF132)-2)),BF132)</f>
        <v>3B</v>
      </c>
      <c r="BE132" s="79" t="str">
        <f ca="1">Data_Initial!BC132</f>
        <v>aceA</v>
      </c>
      <c r="BF132" s="79" t="str">
        <f ca="1">Data_Initial!BB132</f>
        <v>3_2</v>
      </c>
      <c r="BG132">
        <f ca="1">IFERROR((INDIRECT("Plate"&amp;Data!A132&amp;"_C!"&amp;CHAR(RIGHT(Data!B132,LEN(Data!B132)-1)+65)&amp;CODE(LEFT(Data!B132,1))-58)),"")</f>
        <v>0</v>
      </c>
      <c r="BH132" t="str">
        <f ca="1">Data_Initial!BA132</f>
        <v/>
      </c>
      <c r="BI132">
        <f t="shared" ref="BI132:BI147" ca="1" si="10">MIN(D132:BA132)</f>
        <v>2.5733233841275098E-5</v>
      </c>
      <c r="BJ132" s="79" t="str">
        <f ca="1">IF(BH132="N",1+MAX($BJ$3:BJ131),"")</f>
        <v/>
      </c>
    </row>
    <row r="133" spans="1:62" x14ac:dyDescent="0.25">
      <c r="A133" s="79">
        <f ca="1">IF(BH133="N","N"&amp;BJ133,IF(BB133=0,"",MAX($A$3:A132)+1))</f>
        <v>123</v>
      </c>
      <c r="B133" s="79" t="str">
        <f ca="1">Data_Initial!A133&amp;C133</f>
        <v>2B8</v>
      </c>
      <c r="C133" s="79" t="str">
        <f ca="1">Data_Initial!B133</f>
        <v>B8</v>
      </c>
      <c r="D133">
        <f ca="1">IFERROR(IF(Data_Baseline!C133="","",IF($C$3="On",IF(D$3&lt;=$B$2,SMALL(Data_Baseline!$C133:$AZ133,COUNTIF(Data_Baseline!$C133:$AZ133,0)+1)/MAX(Data_Baseline!$C133:$AZ133),IF(Data_Baseline!C133=0,SMALL(Data_Baseline!$C133:$AZ133,COUNTIF(Data_Baseline!$C133:$AZ133,0)+1)/MAX(Data_Baseline!$C133:$AZ133),Data_Baseline!C133/MAX(Data_Baseline!$C133:$AZ133))),IF(D$3&lt;=$B$2,SMALL(Data_Baseline!$C133:$AZ133,COUNTIF(Data_Baseline!$C133:$AZ133,0)+1),IF(Data_Baseline!C133=0,SMALL(Data_Baseline!$C133:$AZ133,COUNTIF(Data_Baseline!$C133:$AZ133,0)+1),Data_Baseline!C133)))),"")</f>
        <v>2.201550797640612E-4</v>
      </c>
      <c r="E133">
        <f ca="1">IFERROR(IF(Data_Baseline!D133="","",IF($C$3="On",IF(E$3&lt;=$B$2,SMALL(Data_Baseline!$C133:$AZ133,COUNTIF(Data_Baseline!$C133:$AZ133,0)+1)/MAX(Data_Baseline!$C133:$AZ133),IF(Data_Baseline!D133=0,SMALL(Data_Baseline!$C133:$AZ133,COUNTIF(Data_Baseline!$C133:$AZ133,0)+1)/MAX(Data_Baseline!$C133:$AZ133),Data_Baseline!D133/MAX(Data_Baseline!$C133:$AZ133))),IF(E$3&lt;=$B$2,SMALL(Data_Baseline!$C133:$AZ133,COUNTIF(Data_Baseline!$C133:$AZ133,0)+1),IF(Data_Baseline!D133=0,SMALL(Data_Baseline!$C133:$AZ133,COUNTIF(Data_Baseline!$C133:$AZ133,0)+1),Data_Baseline!D133)))),"")</f>
        <v>2.201550797640612E-4</v>
      </c>
      <c r="F133">
        <f ca="1">IFERROR(IF(Data_Baseline!E133="","",IF($C$3="On",IF(F$3&lt;=$B$2,SMALL(Data_Baseline!$C133:$AZ133,COUNTIF(Data_Baseline!$C133:$AZ133,0)+1)/MAX(Data_Baseline!$C133:$AZ133),IF(Data_Baseline!E133=0,SMALL(Data_Baseline!$C133:$AZ133,COUNTIF(Data_Baseline!$C133:$AZ133,0)+1)/MAX(Data_Baseline!$C133:$AZ133),Data_Baseline!E133/MAX(Data_Baseline!$C133:$AZ133))),IF(F$3&lt;=$B$2,SMALL(Data_Baseline!$C133:$AZ133,COUNTIF(Data_Baseline!$C133:$AZ133,0)+1),IF(Data_Baseline!E133=0,SMALL(Data_Baseline!$C133:$AZ133,COUNTIF(Data_Baseline!$C133:$AZ133,0)+1),Data_Baseline!E133)))),"")</f>
        <v>2.201550797640612E-4</v>
      </c>
      <c r="G133">
        <f ca="1">IFERROR(IF(Data_Baseline!F133="","",IF($C$3="On",IF(G$3&lt;=$B$2,SMALL(Data_Baseline!$C133:$AZ133,COUNTIF(Data_Baseline!$C133:$AZ133,0)+1)/MAX(Data_Baseline!$C133:$AZ133),IF(Data_Baseline!F133=0,SMALL(Data_Baseline!$C133:$AZ133,COUNTIF(Data_Baseline!$C133:$AZ133,0)+1)/MAX(Data_Baseline!$C133:$AZ133),Data_Baseline!F133/MAX(Data_Baseline!$C133:$AZ133))),IF(G$3&lt;=$B$2,SMALL(Data_Baseline!$C133:$AZ133,COUNTIF(Data_Baseline!$C133:$AZ133,0)+1),IF(Data_Baseline!F133=0,SMALL(Data_Baseline!$C133:$AZ133,COUNTIF(Data_Baseline!$C133:$AZ133,0)+1),Data_Baseline!F133)))),"")</f>
        <v>2.201550797640612E-4</v>
      </c>
      <c r="H133">
        <f ca="1">IFERROR(IF(Data_Baseline!G133="","",IF($C$3="On",IF(H$3&lt;=$B$2,SMALL(Data_Baseline!$C133:$AZ133,COUNTIF(Data_Baseline!$C133:$AZ133,0)+1)/MAX(Data_Baseline!$C133:$AZ133),IF(Data_Baseline!G133=0,SMALL(Data_Baseline!$C133:$AZ133,COUNTIF(Data_Baseline!$C133:$AZ133,0)+1)/MAX(Data_Baseline!$C133:$AZ133),Data_Baseline!G133/MAX(Data_Baseline!$C133:$AZ133))),IF(H$3&lt;=$B$2,SMALL(Data_Baseline!$C133:$AZ133,COUNTIF(Data_Baseline!$C133:$AZ133,0)+1),IF(Data_Baseline!G133=0,SMALL(Data_Baseline!$C133:$AZ133,COUNTIF(Data_Baseline!$C133:$AZ133,0)+1),Data_Baseline!G133)))),"")</f>
        <v>2.201550797640612E-4</v>
      </c>
      <c r="I133">
        <f ca="1">IFERROR(IF(Data_Baseline!H133="","",IF($C$3="On",IF(I$3&lt;=$B$2,SMALL(Data_Baseline!$C133:$AZ133,COUNTIF(Data_Baseline!$C133:$AZ133,0)+1)/MAX(Data_Baseline!$C133:$AZ133),IF(Data_Baseline!H133=0,SMALL(Data_Baseline!$C133:$AZ133,COUNTIF(Data_Baseline!$C133:$AZ133,0)+1)/MAX(Data_Baseline!$C133:$AZ133),Data_Baseline!H133/MAX(Data_Baseline!$C133:$AZ133))),IF(I$3&lt;=$B$2,SMALL(Data_Baseline!$C133:$AZ133,COUNTIF(Data_Baseline!$C133:$AZ133,0)+1),IF(Data_Baseline!H133=0,SMALL(Data_Baseline!$C133:$AZ133,COUNTIF(Data_Baseline!$C133:$AZ133,0)+1),Data_Baseline!H133)))),"")</f>
        <v>2.201550797640612E-4</v>
      </c>
      <c r="J133">
        <f ca="1">IFERROR(IF(Data_Baseline!I133="","",IF($C$3="On",IF(J$3&lt;=$B$2,SMALL(Data_Baseline!$C133:$AZ133,COUNTIF(Data_Baseline!$C133:$AZ133,0)+1)/MAX(Data_Baseline!$C133:$AZ133),IF(Data_Baseline!I133=0,SMALL(Data_Baseline!$C133:$AZ133,COUNTIF(Data_Baseline!$C133:$AZ133,0)+1)/MAX(Data_Baseline!$C133:$AZ133),Data_Baseline!I133/MAX(Data_Baseline!$C133:$AZ133))),IF(J$3&lt;=$B$2,SMALL(Data_Baseline!$C133:$AZ133,COUNTIF(Data_Baseline!$C133:$AZ133,0)+1),IF(Data_Baseline!I133=0,SMALL(Data_Baseline!$C133:$AZ133,COUNTIF(Data_Baseline!$C133:$AZ133,0)+1),Data_Baseline!I133)))),"")</f>
        <v>2.201550797640612E-4</v>
      </c>
      <c r="K133">
        <f ca="1">IFERROR(IF(Data_Baseline!J133="","",IF($C$3="On",IF(K$3&lt;=$B$2,SMALL(Data_Baseline!$C133:$AZ133,COUNTIF(Data_Baseline!$C133:$AZ133,0)+1)/MAX(Data_Baseline!$C133:$AZ133),IF(Data_Baseline!J133=0,SMALL(Data_Baseline!$C133:$AZ133,COUNTIF(Data_Baseline!$C133:$AZ133,0)+1)/MAX(Data_Baseline!$C133:$AZ133),Data_Baseline!J133/MAX(Data_Baseline!$C133:$AZ133))),IF(K$3&lt;=$B$2,SMALL(Data_Baseline!$C133:$AZ133,COUNTIF(Data_Baseline!$C133:$AZ133,0)+1),IF(Data_Baseline!J133=0,SMALL(Data_Baseline!$C133:$AZ133,COUNTIF(Data_Baseline!$C133:$AZ133,0)+1),Data_Baseline!J133)))),"")</f>
        <v>2.201550797640612E-4</v>
      </c>
      <c r="L133">
        <f ca="1">IFERROR(IF(Data_Baseline!K133="","",IF($C$3="On",IF(L$3&lt;=$B$2,SMALL(Data_Baseline!$C133:$AZ133,COUNTIF(Data_Baseline!$C133:$AZ133,0)+1)/MAX(Data_Baseline!$C133:$AZ133),IF(Data_Baseline!K133=0,SMALL(Data_Baseline!$C133:$AZ133,COUNTIF(Data_Baseline!$C133:$AZ133,0)+1)/MAX(Data_Baseline!$C133:$AZ133),Data_Baseline!K133/MAX(Data_Baseline!$C133:$AZ133))),IF(L$3&lt;=$B$2,SMALL(Data_Baseline!$C133:$AZ133,COUNTIF(Data_Baseline!$C133:$AZ133,0)+1),IF(Data_Baseline!K133=0,SMALL(Data_Baseline!$C133:$AZ133,COUNTIF(Data_Baseline!$C133:$AZ133,0)+1),Data_Baseline!K133)))),"")</f>
        <v>2.201550797640612E-4</v>
      </c>
      <c r="M133">
        <f ca="1">IFERROR(IF(Data_Baseline!L133="","",IF($C$3="On",IF(M$3&lt;=$B$2,SMALL(Data_Baseline!$C133:$AZ133,COUNTIF(Data_Baseline!$C133:$AZ133,0)+1)/MAX(Data_Baseline!$C133:$AZ133),IF(Data_Baseline!L133=0,SMALL(Data_Baseline!$C133:$AZ133,COUNTIF(Data_Baseline!$C133:$AZ133,0)+1)/MAX(Data_Baseline!$C133:$AZ133),Data_Baseline!L133/MAX(Data_Baseline!$C133:$AZ133))),IF(M$3&lt;=$B$2,SMALL(Data_Baseline!$C133:$AZ133,COUNTIF(Data_Baseline!$C133:$AZ133,0)+1),IF(Data_Baseline!L133=0,SMALL(Data_Baseline!$C133:$AZ133,COUNTIF(Data_Baseline!$C133:$AZ133,0)+1),Data_Baseline!L133)))),"")</f>
        <v>2.201550797640612E-4</v>
      </c>
      <c r="N133">
        <f ca="1">IFERROR(IF(Data_Baseline!M133="","",IF($C$3="On",IF(N$3&lt;=$B$2,SMALL(Data_Baseline!$C133:$AZ133,COUNTIF(Data_Baseline!$C133:$AZ133,0)+1)/MAX(Data_Baseline!$C133:$AZ133),IF(Data_Baseline!M133=0,SMALL(Data_Baseline!$C133:$AZ133,COUNTIF(Data_Baseline!$C133:$AZ133,0)+1)/MAX(Data_Baseline!$C133:$AZ133),Data_Baseline!M133/MAX(Data_Baseline!$C133:$AZ133))),IF(N$3&lt;=$B$2,SMALL(Data_Baseline!$C133:$AZ133,COUNTIF(Data_Baseline!$C133:$AZ133,0)+1),IF(Data_Baseline!M133=0,SMALL(Data_Baseline!$C133:$AZ133,COUNTIF(Data_Baseline!$C133:$AZ133,0)+1),Data_Baseline!M133)))),"")</f>
        <v>2.201550797640612E-4</v>
      </c>
      <c r="O133">
        <f ca="1">IFERROR(IF(Data_Baseline!N133="","",IF($C$3="On",IF(O$3&lt;=$B$2,SMALL(Data_Baseline!$C133:$AZ133,COUNTIF(Data_Baseline!$C133:$AZ133,0)+1)/MAX(Data_Baseline!$C133:$AZ133),IF(Data_Baseline!N133=0,SMALL(Data_Baseline!$C133:$AZ133,COUNTIF(Data_Baseline!$C133:$AZ133,0)+1)/MAX(Data_Baseline!$C133:$AZ133),Data_Baseline!N133/MAX(Data_Baseline!$C133:$AZ133))),IF(O$3&lt;=$B$2,SMALL(Data_Baseline!$C133:$AZ133,COUNTIF(Data_Baseline!$C133:$AZ133,0)+1),IF(Data_Baseline!N133=0,SMALL(Data_Baseline!$C133:$AZ133,COUNTIF(Data_Baseline!$C133:$AZ133,0)+1),Data_Baseline!N133)))),"")</f>
        <v>2.201550797640612E-4</v>
      </c>
      <c r="P133">
        <f ca="1">IFERROR(IF(Data_Baseline!O133="","",IF($C$3="On",IF(P$3&lt;=$B$2,SMALL(Data_Baseline!$C133:$AZ133,COUNTIF(Data_Baseline!$C133:$AZ133,0)+1)/MAX(Data_Baseline!$C133:$AZ133),IF(Data_Baseline!O133=0,SMALL(Data_Baseline!$C133:$AZ133,COUNTIF(Data_Baseline!$C133:$AZ133,0)+1)/MAX(Data_Baseline!$C133:$AZ133),Data_Baseline!O133/MAX(Data_Baseline!$C133:$AZ133))),IF(P$3&lt;=$B$2,SMALL(Data_Baseline!$C133:$AZ133,COUNTIF(Data_Baseline!$C133:$AZ133,0)+1),IF(Data_Baseline!O133=0,SMALL(Data_Baseline!$C133:$AZ133,COUNTIF(Data_Baseline!$C133:$AZ133,0)+1),Data_Baseline!O133)))),"")</f>
        <v>2.201550797640612E-4</v>
      </c>
      <c r="Q133">
        <f ca="1">IFERROR(IF(Data_Baseline!P133="","",IF($C$3="On",IF(Q$3&lt;=$B$2,SMALL(Data_Baseline!$C133:$AZ133,COUNTIF(Data_Baseline!$C133:$AZ133,0)+1)/MAX(Data_Baseline!$C133:$AZ133),IF(Data_Baseline!P133=0,SMALL(Data_Baseline!$C133:$AZ133,COUNTIF(Data_Baseline!$C133:$AZ133,0)+1)/MAX(Data_Baseline!$C133:$AZ133),Data_Baseline!P133/MAX(Data_Baseline!$C133:$AZ133))),IF(Q$3&lt;=$B$2,SMALL(Data_Baseline!$C133:$AZ133,COUNTIF(Data_Baseline!$C133:$AZ133,0)+1),IF(Data_Baseline!P133=0,SMALL(Data_Baseline!$C133:$AZ133,COUNTIF(Data_Baseline!$C133:$AZ133,0)+1),Data_Baseline!P133)))),"")</f>
        <v>2.201550797640612E-4</v>
      </c>
      <c r="R133">
        <f ca="1">IFERROR(IF(Data_Baseline!Q133="","",IF($C$3="On",IF(R$3&lt;=$B$2,SMALL(Data_Baseline!$C133:$AZ133,COUNTIF(Data_Baseline!$C133:$AZ133,0)+1)/MAX(Data_Baseline!$C133:$AZ133),IF(Data_Baseline!Q133=0,SMALL(Data_Baseline!$C133:$AZ133,COUNTIF(Data_Baseline!$C133:$AZ133,0)+1)/MAX(Data_Baseline!$C133:$AZ133),Data_Baseline!Q133/MAX(Data_Baseline!$C133:$AZ133))),IF(R$3&lt;=$B$2,SMALL(Data_Baseline!$C133:$AZ133,COUNTIF(Data_Baseline!$C133:$AZ133,0)+1),IF(Data_Baseline!Q133=0,SMALL(Data_Baseline!$C133:$AZ133,COUNTIF(Data_Baseline!$C133:$AZ133,0)+1),Data_Baseline!Q133)))),"")</f>
        <v>2.201550797640612E-4</v>
      </c>
      <c r="S133">
        <f ca="1">IFERROR(IF(Data_Baseline!R133="","",IF($C$3="On",IF(S$3&lt;=$B$2,SMALL(Data_Baseline!$C133:$AZ133,COUNTIF(Data_Baseline!$C133:$AZ133,0)+1)/MAX(Data_Baseline!$C133:$AZ133),IF(Data_Baseline!R133=0,SMALL(Data_Baseline!$C133:$AZ133,COUNTIF(Data_Baseline!$C133:$AZ133,0)+1)/MAX(Data_Baseline!$C133:$AZ133),Data_Baseline!R133/MAX(Data_Baseline!$C133:$AZ133))),IF(S$3&lt;=$B$2,SMALL(Data_Baseline!$C133:$AZ133,COUNTIF(Data_Baseline!$C133:$AZ133,0)+1),IF(Data_Baseline!R133=0,SMALL(Data_Baseline!$C133:$AZ133,COUNTIF(Data_Baseline!$C133:$AZ133,0)+1),Data_Baseline!R133)))),"")</f>
        <v>2.201550797640612E-4</v>
      </c>
      <c r="T133">
        <f ca="1">IFERROR(IF(Data_Baseline!S133="","",IF($C$3="On",IF(T$3&lt;=$B$2,SMALL(Data_Baseline!$C133:$AZ133,COUNTIF(Data_Baseline!$C133:$AZ133,0)+1)/MAX(Data_Baseline!$C133:$AZ133),IF(Data_Baseline!S133=0,SMALL(Data_Baseline!$C133:$AZ133,COUNTIF(Data_Baseline!$C133:$AZ133,0)+1)/MAX(Data_Baseline!$C133:$AZ133),Data_Baseline!S133/MAX(Data_Baseline!$C133:$AZ133))),IF(T$3&lt;=$B$2,SMALL(Data_Baseline!$C133:$AZ133,COUNTIF(Data_Baseline!$C133:$AZ133,0)+1),IF(Data_Baseline!S133=0,SMALL(Data_Baseline!$C133:$AZ133,COUNTIF(Data_Baseline!$C133:$AZ133,0)+1),Data_Baseline!S133)))),"")</f>
        <v>2.201550797640612E-4</v>
      </c>
      <c r="U133">
        <f ca="1">IFERROR(IF(Data_Baseline!T133="","",IF($C$3="On",IF(U$3&lt;=$B$2,SMALL(Data_Baseline!$C133:$AZ133,COUNTIF(Data_Baseline!$C133:$AZ133,0)+1)/MAX(Data_Baseline!$C133:$AZ133),IF(Data_Baseline!T133=0,SMALL(Data_Baseline!$C133:$AZ133,COUNTIF(Data_Baseline!$C133:$AZ133,0)+1)/MAX(Data_Baseline!$C133:$AZ133),Data_Baseline!T133/MAX(Data_Baseline!$C133:$AZ133))),IF(U$3&lt;=$B$2,SMALL(Data_Baseline!$C133:$AZ133,COUNTIF(Data_Baseline!$C133:$AZ133,0)+1),IF(Data_Baseline!T133=0,SMALL(Data_Baseline!$C133:$AZ133,COUNTIF(Data_Baseline!$C133:$AZ133,0)+1),Data_Baseline!T133)))),"")</f>
        <v>2.201550797640612E-4</v>
      </c>
      <c r="V133">
        <f ca="1">IFERROR(IF(Data_Baseline!U133="","",IF($C$3="On",IF(V$3&lt;=$B$2,SMALL(Data_Baseline!$C133:$AZ133,COUNTIF(Data_Baseline!$C133:$AZ133,0)+1)/MAX(Data_Baseline!$C133:$AZ133),IF(Data_Baseline!U133=0,SMALL(Data_Baseline!$C133:$AZ133,COUNTIF(Data_Baseline!$C133:$AZ133,0)+1)/MAX(Data_Baseline!$C133:$AZ133),Data_Baseline!U133/MAX(Data_Baseline!$C133:$AZ133))),IF(V$3&lt;=$B$2,SMALL(Data_Baseline!$C133:$AZ133,COUNTIF(Data_Baseline!$C133:$AZ133,0)+1),IF(Data_Baseline!U133=0,SMALL(Data_Baseline!$C133:$AZ133,COUNTIF(Data_Baseline!$C133:$AZ133,0)+1),Data_Baseline!U133)))),"")</f>
        <v>2.201550797640612E-4</v>
      </c>
      <c r="W133">
        <f ca="1">IFERROR(IF(Data_Baseline!V133="","",IF($C$3="On",IF(W$3&lt;=$B$2,SMALL(Data_Baseline!$C133:$AZ133,COUNTIF(Data_Baseline!$C133:$AZ133,0)+1)/MAX(Data_Baseline!$C133:$AZ133),IF(Data_Baseline!V133=0,SMALL(Data_Baseline!$C133:$AZ133,COUNTIF(Data_Baseline!$C133:$AZ133,0)+1)/MAX(Data_Baseline!$C133:$AZ133),Data_Baseline!V133/MAX(Data_Baseline!$C133:$AZ133))),IF(W$3&lt;=$B$2,SMALL(Data_Baseline!$C133:$AZ133,COUNTIF(Data_Baseline!$C133:$AZ133,0)+1),IF(Data_Baseline!V133=0,SMALL(Data_Baseline!$C133:$AZ133,COUNTIF(Data_Baseline!$C133:$AZ133,0)+1),Data_Baseline!V133)))),"")</f>
        <v>2.201550797640612E-4</v>
      </c>
      <c r="X133">
        <f ca="1">IFERROR(IF(Data_Baseline!W133="","",IF($C$3="On",IF(X$3&lt;=$B$2,SMALL(Data_Baseline!$C133:$AZ133,COUNTIF(Data_Baseline!$C133:$AZ133,0)+1)/MAX(Data_Baseline!$C133:$AZ133),IF(Data_Baseline!W133=0,SMALL(Data_Baseline!$C133:$AZ133,COUNTIF(Data_Baseline!$C133:$AZ133,0)+1)/MAX(Data_Baseline!$C133:$AZ133),Data_Baseline!W133/MAX(Data_Baseline!$C133:$AZ133))),IF(X$3&lt;=$B$2,SMALL(Data_Baseline!$C133:$AZ133,COUNTIF(Data_Baseline!$C133:$AZ133,0)+1),IF(Data_Baseline!W133=0,SMALL(Data_Baseline!$C133:$AZ133,COUNTIF(Data_Baseline!$C133:$AZ133,0)+1),Data_Baseline!W133)))),"")</f>
        <v>2.201550797640612E-4</v>
      </c>
      <c r="Y133">
        <f ca="1">IFERROR(IF(Data_Baseline!X133="","",IF($C$3="On",IF(Y$3&lt;=$B$2,SMALL(Data_Baseline!$C133:$AZ133,COUNTIF(Data_Baseline!$C133:$AZ133,0)+1)/MAX(Data_Baseline!$C133:$AZ133),IF(Data_Baseline!X133=0,SMALL(Data_Baseline!$C133:$AZ133,COUNTIF(Data_Baseline!$C133:$AZ133,0)+1)/MAX(Data_Baseline!$C133:$AZ133),Data_Baseline!X133/MAX(Data_Baseline!$C133:$AZ133))),IF(Y$3&lt;=$B$2,SMALL(Data_Baseline!$C133:$AZ133,COUNTIF(Data_Baseline!$C133:$AZ133,0)+1),IF(Data_Baseline!X133=0,SMALL(Data_Baseline!$C133:$AZ133,COUNTIF(Data_Baseline!$C133:$AZ133,0)+1),Data_Baseline!X133)))),"")</f>
        <v>2.201550797640612E-4</v>
      </c>
      <c r="Z133">
        <f ca="1">IFERROR(IF(Data_Baseline!Y133="","",IF($C$3="On",IF(Z$3&lt;=$B$2,SMALL(Data_Baseline!$C133:$AZ133,COUNTIF(Data_Baseline!$C133:$AZ133,0)+1)/MAX(Data_Baseline!$C133:$AZ133),IF(Data_Baseline!Y133=0,SMALL(Data_Baseline!$C133:$AZ133,COUNTIF(Data_Baseline!$C133:$AZ133,0)+1)/MAX(Data_Baseline!$C133:$AZ133),Data_Baseline!Y133/MAX(Data_Baseline!$C133:$AZ133))),IF(Z$3&lt;=$B$2,SMALL(Data_Baseline!$C133:$AZ133,COUNTIF(Data_Baseline!$C133:$AZ133,0)+1),IF(Data_Baseline!Y133=0,SMALL(Data_Baseline!$C133:$AZ133,COUNTIF(Data_Baseline!$C133:$AZ133,0)+1),Data_Baseline!Y133)))),"")</f>
        <v>2.201550797640612E-4</v>
      </c>
      <c r="AA133">
        <f ca="1">IFERROR(IF(Data_Baseline!Z133="","",IF($C$3="On",IF(AA$3&lt;=$B$2,SMALL(Data_Baseline!$C133:$AZ133,COUNTIF(Data_Baseline!$C133:$AZ133,0)+1)/MAX(Data_Baseline!$C133:$AZ133),IF(Data_Baseline!Z133=0,SMALL(Data_Baseline!$C133:$AZ133,COUNTIF(Data_Baseline!$C133:$AZ133,0)+1)/MAX(Data_Baseline!$C133:$AZ133),Data_Baseline!Z133/MAX(Data_Baseline!$C133:$AZ133))),IF(AA$3&lt;=$B$2,SMALL(Data_Baseline!$C133:$AZ133,COUNTIF(Data_Baseline!$C133:$AZ133,0)+1),IF(Data_Baseline!Z133=0,SMALL(Data_Baseline!$C133:$AZ133,COUNTIF(Data_Baseline!$C133:$AZ133,0)+1),Data_Baseline!Z133)))),"")</f>
        <v>2.6296419187360259E-3</v>
      </c>
      <c r="AB133">
        <f ca="1">IFERROR(IF(Data_Baseline!AA133="","",IF($C$3="On",IF(AB$3&lt;=$B$2,SMALL(Data_Baseline!$C133:$AZ133,COUNTIF(Data_Baseline!$C133:$AZ133,0)+1)/MAX(Data_Baseline!$C133:$AZ133),IF(Data_Baseline!AA133=0,SMALL(Data_Baseline!$C133:$AZ133,COUNTIF(Data_Baseline!$C133:$AZ133,0)+1)/MAX(Data_Baseline!$C133:$AZ133),Data_Baseline!AA133/MAX(Data_Baseline!$C133:$AZ133))),IF(AB$3&lt;=$B$2,SMALL(Data_Baseline!$C133:$AZ133,COUNTIF(Data_Baseline!$C133:$AZ133,0)+1),IF(Data_Baseline!AA133=0,SMALL(Data_Baseline!$C133:$AZ133,COUNTIF(Data_Baseline!$C133:$AZ133,0)+1),Data_Baseline!AA133)))),"")</f>
        <v>8.355187989980176E-3</v>
      </c>
      <c r="AC133">
        <f ca="1">IFERROR(IF(Data_Baseline!AB133="","",IF($C$3="On",IF(AC$3&lt;=$B$2,SMALL(Data_Baseline!$C133:$AZ133,COUNTIF(Data_Baseline!$C133:$AZ133,0)+1)/MAX(Data_Baseline!$C133:$AZ133),IF(Data_Baseline!AB133=0,SMALL(Data_Baseline!$C133:$AZ133,COUNTIF(Data_Baseline!$C133:$AZ133,0)+1)/MAX(Data_Baseline!$C133:$AZ133),Data_Baseline!AB133/MAX(Data_Baseline!$C133:$AZ133))),IF(AC$3&lt;=$B$2,SMALL(Data_Baseline!$C133:$AZ133,COUNTIF(Data_Baseline!$C133:$AZ133,0)+1),IF(Data_Baseline!AB133=0,SMALL(Data_Baseline!$C133:$AZ133,COUNTIF(Data_Baseline!$C133:$AZ133,0)+1),Data_Baseline!AB133)))),"")</f>
        <v>1.8798909464339056E-2</v>
      </c>
      <c r="AD133">
        <f ca="1">IFERROR(IF(Data_Baseline!AC133="","",IF($C$3="On",IF(AD$3&lt;=$B$2,SMALL(Data_Baseline!$C133:$AZ133,COUNTIF(Data_Baseline!$C133:$AZ133,0)+1)/MAX(Data_Baseline!$C133:$AZ133),IF(Data_Baseline!AC133=0,SMALL(Data_Baseline!$C133:$AZ133,COUNTIF(Data_Baseline!$C133:$AZ133,0)+1)/MAX(Data_Baseline!$C133:$AZ133),Data_Baseline!AC133/MAX(Data_Baseline!$C133:$AZ133))),IF(AD$3&lt;=$B$2,SMALL(Data_Baseline!$C133:$AZ133,COUNTIF(Data_Baseline!$C133:$AZ133,0)+1),IF(Data_Baseline!AC133=0,SMALL(Data_Baseline!$C133:$AZ133,COUNTIF(Data_Baseline!$C133:$AZ133,0)+1),Data_Baseline!AC133)))),"")</f>
        <v>3.8182664577382057E-2</v>
      </c>
      <c r="AE133">
        <f ca="1">IFERROR(IF(Data_Baseline!AD133="","",IF($C$3="On",IF(AE$3&lt;=$B$2,SMALL(Data_Baseline!$C133:$AZ133,COUNTIF(Data_Baseline!$C133:$AZ133,0)+1)/MAX(Data_Baseline!$C133:$AZ133),IF(Data_Baseline!AD133=0,SMALL(Data_Baseline!$C133:$AZ133,COUNTIF(Data_Baseline!$C133:$AZ133,0)+1)/MAX(Data_Baseline!$C133:$AZ133),Data_Baseline!AD133/MAX(Data_Baseline!$C133:$AZ133))),IF(AE$3&lt;=$B$2,SMALL(Data_Baseline!$C133:$AZ133,COUNTIF(Data_Baseline!$C133:$AZ133,0)+1),IF(Data_Baseline!AD133=0,SMALL(Data_Baseline!$C133:$AZ133,COUNTIF(Data_Baseline!$C133:$AZ133,0)+1),Data_Baseline!AD133)))),"")</f>
        <v>7.3563245497597629E-2</v>
      </c>
      <c r="AF133">
        <f ca="1">IFERROR(IF(Data_Baseline!AE133="","",IF($C$3="On",IF(AF$3&lt;=$B$2,SMALL(Data_Baseline!$C133:$AZ133,COUNTIF(Data_Baseline!$C133:$AZ133,0)+1)/MAX(Data_Baseline!$C133:$AZ133),IF(Data_Baseline!AE133=0,SMALL(Data_Baseline!$C133:$AZ133,COUNTIF(Data_Baseline!$C133:$AZ133,0)+1)/MAX(Data_Baseline!$C133:$AZ133),Data_Baseline!AE133/MAX(Data_Baseline!$C133:$AZ133))),IF(AF$3&lt;=$B$2,SMALL(Data_Baseline!$C133:$AZ133,COUNTIF(Data_Baseline!$C133:$AZ133,0)+1),IF(Data_Baseline!AE133=0,SMALL(Data_Baseline!$C133:$AZ133,COUNTIF(Data_Baseline!$C133:$AZ133,0)+1),Data_Baseline!AE133)))),"")</f>
        <v>0.13385034913151453</v>
      </c>
      <c r="AG133">
        <f ca="1">IFERROR(IF(Data_Baseline!AF133="","",IF($C$3="On",IF(AG$3&lt;=$B$2,SMALL(Data_Baseline!$C133:$AZ133,COUNTIF(Data_Baseline!$C133:$AZ133,0)+1)/MAX(Data_Baseline!$C133:$AZ133),IF(Data_Baseline!AF133=0,SMALL(Data_Baseline!$C133:$AZ133,COUNTIF(Data_Baseline!$C133:$AZ133,0)+1)/MAX(Data_Baseline!$C133:$AZ133),Data_Baseline!AF133/MAX(Data_Baseline!$C133:$AZ133))),IF(AG$3&lt;=$B$2,SMALL(Data_Baseline!$C133:$AZ133,COUNTIF(Data_Baseline!$C133:$AZ133,0)+1),IF(Data_Baseline!AF133=0,SMALL(Data_Baseline!$C133:$AZ133,COUNTIF(Data_Baseline!$C133:$AZ133,0)+1),Data_Baseline!AF133)))),"")</f>
        <v>0.23033810766024687</v>
      </c>
      <c r="AH133">
        <f ca="1">IFERROR(IF(Data_Baseline!AG133="","",IF($C$3="On",IF(AH$3&lt;=$B$2,SMALL(Data_Baseline!$C133:$AZ133,COUNTIF(Data_Baseline!$C133:$AZ133,0)+1)/MAX(Data_Baseline!$C133:$AZ133),IF(Data_Baseline!AG133=0,SMALL(Data_Baseline!$C133:$AZ133,COUNTIF(Data_Baseline!$C133:$AZ133,0)+1)/MAX(Data_Baseline!$C133:$AZ133),Data_Baseline!AG133/MAX(Data_Baseline!$C133:$AZ133))),IF(AH$3&lt;=$B$2,SMALL(Data_Baseline!$C133:$AZ133,COUNTIF(Data_Baseline!$C133:$AZ133,0)+1),IF(Data_Baseline!AG133=0,SMALL(Data_Baseline!$C133:$AZ133,COUNTIF(Data_Baseline!$C133:$AZ133,0)+1),Data_Baseline!AG133)))),"")</f>
        <v>0.36606809481275127</v>
      </c>
      <c r="AI133">
        <f ca="1">IFERROR(IF(Data_Baseline!AH133="","",IF($C$3="On",IF(AI$3&lt;=$B$2,SMALL(Data_Baseline!$C133:$AZ133,COUNTIF(Data_Baseline!$C133:$AZ133,0)+1)/MAX(Data_Baseline!$C133:$AZ133),IF(Data_Baseline!AH133=0,SMALL(Data_Baseline!$C133:$AZ133,COUNTIF(Data_Baseline!$C133:$AZ133,0)+1)/MAX(Data_Baseline!$C133:$AZ133),Data_Baseline!AH133/MAX(Data_Baseline!$C133:$AZ133))),IF(AI$3&lt;=$B$2,SMALL(Data_Baseline!$C133:$AZ133,COUNTIF(Data_Baseline!$C133:$AZ133,0)+1),IF(Data_Baseline!AH133=0,SMALL(Data_Baseline!$C133:$AZ133,COUNTIF(Data_Baseline!$C133:$AZ133,0)+1),Data_Baseline!AH133)))),"")</f>
        <v>0.52364811347373741</v>
      </c>
      <c r="AJ133">
        <f ca="1">IFERROR(IF(Data_Baseline!AI133="","",IF($C$3="On",IF(AJ$3&lt;=$B$2,SMALL(Data_Baseline!$C133:$AZ133,COUNTIF(Data_Baseline!$C133:$AZ133,0)+1)/MAX(Data_Baseline!$C133:$AZ133),IF(Data_Baseline!AI133=0,SMALL(Data_Baseline!$C133:$AZ133,COUNTIF(Data_Baseline!$C133:$AZ133,0)+1)/MAX(Data_Baseline!$C133:$AZ133),Data_Baseline!AI133/MAX(Data_Baseline!$C133:$AZ133))),IF(AJ$3&lt;=$B$2,SMALL(Data_Baseline!$C133:$AZ133,COUNTIF(Data_Baseline!$C133:$AZ133,0)+1),IF(Data_Baseline!AI133=0,SMALL(Data_Baseline!$C133:$AZ133,COUNTIF(Data_Baseline!$C133:$AZ133,0)+1),Data_Baseline!AI133)))),"")</f>
        <v>0.676660496907175</v>
      </c>
      <c r="AK133">
        <f ca="1">IFERROR(IF(Data_Baseline!AJ133="","",IF($C$3="On",IF(AK$3&lt;=$B$2,SMALL(Data_Baseline!$C133:$AZ133,COUNTIF(Data_Baseline!$C133:$AZ133,0)+1)/MAX(Data_Baseline!$C133:$AZ133),IF(Data_Baseline!AJ133=0,SMALL(Data_Baseline!$C133:$AZ133,COUNTIF(Data_Baseline!$C133:$AZ133,0)+1)/MAX(Data_Baseline!$C133:$AZ133),Data_Baseline!AJ133/MAX(Data_Baseline!$C133:$AZ133))),IF(AK$3&lt;=$B$2,SMALL(Data_Baseline!$C133:$AZ133,COUNTIF(Data_Baseline!$C133:$AZ133,0)+1),IF(Data_Baseline!AJ133=0,SMALL(Data_Baseline!$C133:$AZ133,COUNTIF(Data_Baseline!$C133:$AZ133,0)+1),Data_Baseline!AJ133)))),"")</f>
        <v>0.79894449482989804</v>
      </c>
      <c r="AL133">
        <f ca="1">IFERROR(IF(Data_Baseline!AK133="","",IF($C$3="On",IF(AL$3&lt;=$B$2,SMALL(Data_Baseline!$C133:$AZ133,COUNTIF(Data_Baseline!$C133:$AZ133,0)+1)/MAX(Data_Baseline!$C133:$AZ133),IF(Data_Baseline!AK133=0,SMALL(Data_Baseline!$C133:$AZ133,COUNTIF(Data_Baseline!$C133:$AZ133,0)+1)/MAX(Data_Baseline!$C133:$AZ133),Data_Baseline!AK133/MAX(Data_Baseline!$C133:$AZ133))),IF(AL$3&lt;=$B$2,SMALL(Data_Baseline!$C133:$AZ133,COUNTIF(Data_Baseline!$C133:$AZ133,0)+1),IF(Data_Baseline!AK133=0,SMALL(Data_Baseline!$C133:$AZ133,COUNTIF(Data_Baseline!$C133:$AZ133,0)+1),Data_Baseline!AK133)))),"")</f>
        <v>0.88362418732042991</v>
      </c>
      <c r="AM133">
        <f ca="1">IFERROR(IF(Data_Baseline!AL133="","",IF($C$3="On",IF(AM$3&lt;=$B$2,SMALL(Data_Baseline!$C133:$AZ133,COUNTIF(Data_Baseline!$C133:$AZ133,0)+1)/MAX(Data_Baseline!$C133:$AZ133),IF(Data_Baseline!AL133=0,SMALL(Data_Baseline!$C133:$AZ133,COUNTIF(Data_Baseline!$C133:$AZ133,0)+1)/MAX(Data_Baseline!$C133:$AZ133),Data_Baseline!AL133/MAX(Data_Baseline!$C133:$AZ133))),IF(AM$3&lt;=$B$2,SMALL(Data_Baseline!$C133:$AZ133,COUNTIF(Data_Baseline!$C133:$AZ133,0)+1),IF(Data_Baseline!AL133=0,SMALL(Data_Baseline!$C133:$AZ133,COUNTIF(Data_Baseline!$C133:$AZ133,0)+1),Data_Baseline!AL133)))),"")</f>
        <v>0.93399912632641691</v>
      </c>
      <c r="AN133">
        <f ca="1">IFERROR(IF(Data_Baseline!AM133="","",IF($C$3="On",IF(AN$3&lt;=$B$2,SMALL(Data_Baseline!$C133:$AZ133,COUNTIF(Data_Baseline!$C133:$AZ133,0)+1)/MAX(Data_Baseline!$C133:$AZ133),IF(Data_Baseline!AM133=0,SMALL(Data_Baseline!$C133:$AZ133,COUNTIF(Data_Baseline!$C133:$AZ133,0)+1)/MAX(Data_Baseline!$C133:$AZ133),Data_Baseline!AM133/MAX(Data_Baseline!$C133:$AZ133))),IF(AN$3&lt;=$B$2,SMALL(Data_Baseline!$C133:$AZ133,COUNTIF(Data_Baseline!$C133:$AZ133,0)+1),IF(Data_Baseline!AM133=0,SMALL(Data_Baseline!$C133:$AZ133,COUNTIF(Data_Baseline!$C133:$AZ133,0)+1),Data_Baseline!AM133)))),"")</f>
        <v>0.9622982357393447</v>
      </c>
      <c r="AO133">
        <f ca="1">IFERROR(IF(Data_Baseline!AN133="","",IF($C$3="On",IF(AO$3&lt;=$B$2,SMALL(Data_Baseline!$C133:$AZ133,COUNTIF(Data_Baseline!$C133:$AZ133,0)+1)/MAX(Data_Baseline!$C133:$AZ133),IF(Data_Baseline!AN133=0,SMALL(Data_Baseline!$C133:$AZ133,COUNTIF(Data_Baseline!$C133:$AZ133,0)+1)/MAX(Data_Baseline!$C133:$AZ133),Data_Baseline!AN133/MAX(Data_Baseline!$C133:$AZ133))),IF(AO$3&lt;=$B$2,SMALL(Data_Baseline!$C133:$AZ133,COUNTIF(Data_Baseline!$C133:$AZ133,0)+1),IF(Data_Baseline!AN133=0,SMALL(Data_Baseline!$C133:$AZ133,COUNTIF(Data_Baseline!$C133:$AZ133,0)+1),Data_Baseline!AN133)))),"")</f>
        <v>0.98001033488411549</v>
      </c>
      <c r="AP133">
        <f ca="1">IFERROR(IF(Data_Baseline!AO133="","",IF($C$3="On",IF(AP$3&lt;=$B$2,SMALL(Data_Baseline!$C133:$AZ133,COUNTIF(Data_Baseline!$C133:$AZ133,0)+1)/MAX(Data_Baseline!$C133:$AZ133),IF(Data_Baseline!AO133=0,SMALL(Data_Baseline!$C133:$AZ133,COUNTIF(Data_Baseline!$C133:$AZ133,0)+1)/MAX(Data_Baseline!$C133:$AZ133),Data_Baseline!AO133/MAX(Data_Baseline!$C133:$AZ133))),IF(AP$3&lt;=$B$2,SMALL(Data_Baseline!$C133:$AZ133,COUNTIF(Data_Baseline!$C133:$AZ133,0)+1),IF(Data_Baseline!AO133=0,SMALL(Data_Baseline!$C133:$AZ133,COUNTIF(Data_Baseline!$C133:$AZ133,0)+1),Data_Baseline!AO133)))),"")</f>
        <v>0.99370205019145508</v>
      </c>
      <c r="AQ133">
        <f ca="1">IFERROR(IF(Data_Baseline!AP133="","",IF($C$3="On",IF(AQ$3&lt;=$B$2,SMALL(Data_Baseline!$C133:$AZ133,COUNTIF(Data_Baseline!$C133:$AZ133,0)+1)/MAX(Data_Baseline!$C133:$AZ133),IF(Data_Baseline!AP133=0,SMALL(Data_Baseline!$C133:$AZ133,COUNTIF(Data_Baseline!$C133:$AZ133,0)+1)/MAX(Data_Baseline!$C133:$AZ133),Data_Baseline!AP133/MAX(Data_Baseline!$C133:$AZ133))),IF(AQ$3&lt;=$B$2,SMALL(Data_Baseline!$C133:$AZ133,COUNTIF(Data_Baseline!$C133:$AZ133,0)+1),IF(Data_Baseline!AP133=0,SMALL(Data_Baseline!$C133:$AZ133,COUNTIF(Data_Baseline!$C133:$AZ133,0)+1),Data_Baseline!AP133)))),"")</f>
        <v>1</v>
      </c>
      <c r="AR133" t="str">
        <f>IFERROR(IF(Data_Baseline!AQ133="","",IF($C$3="On",IF(AR$3&lt;=$B$2,SMALL(Data_Baseline!$C133:$AZ133,COUNTIF(Data_Baseline!$C133:$AZ133,0)+1)/MAX(Data_Baseline!$C133:$AZ133),IF(Data_Baseline!AQ133=0,SMALL(Data_Baseline!$C133:$AZ133,COUNTIF(Data_Baseline!$C133:$AZ133,0)+1)/MAX(Data_Baseline!$C133:$AZ133),Data_Baseline!AQ133/MAX(Data_Baseline!$C133:$AZ133))),IF(AR$3&lt;=$B$2,SMALL(Data_Baseline!$C133:$AZ133,COUNTIF(Data_Baseline!$C133:$AZ133,0)+1),IF(Data_Baseline!AQ133=0,SMALL(Data_Baseline!$C133:$AZ133,COUNTIF(Data_Baseline!$C133:$AZ133,0)+1),Data_Baseline!AQ133)))),"")</f>
        <v/>
      </c>
      <c r="AS133" t="str">
        <f>IFERROR(IF(Data_Baseline!AR133="","",IF($C$3="On",IF(AS$3&lt;=$B$2,SMALL(Data_Baseline!$C133:$AZ133,COUNTIF(Data_Baseline!$C133:$AZ133,0)+1)/MAX(Data_Baseline!$C133:$AZ133),IF(Data_Baseline!AR133=0,SMALL(Data_Baseline!$C133:$AZ133,COUNTIF(Data_Baseline!$C133:$AZ133,0)+1)/MAX(Data_Baseline!$C133:$AZ133),Data_Baseline!AR133/MAX(Data_Baseline!$C133:$AZ133))),IF(AS$3&lt;=$B$2,SMALL(Data_Baseline!$C133:$AZ133,COUNTIF(Data_Baseline!$C133:$AZ133,0)+1),IF(Data_Baseline!AR133=0,SMALL(Data_Baseline!$C133:$AZ133,COUNTIF(Data_Baseline!$C133:$AZ133,0)+1),Data_Baseline!AR133)))),"")</f>
        <v/>
      </c>
      <c r="AT133" t="str">
        <f>IFERROR(IF(Data_Baseline!AS133="","",IF($C$3="On",IF(AT$3&lt;=$B$2,SMALL(Data_Baseline!$C133:$AZ133,COUNTIF(Data_Baseline!$C133:$AZ133,0)+1)/MAX(Data_Baseline!$C133:$AZ133),IF(Data_Baseline!AS133=0,SMALL(Data_Baseline!$C133:$AZ133,COUNTIF(Data_Baseline!$C133:$AZ133,0)+1)/MAX(Data_Baseline!$C133:$AZ133),Data_Baseline!AS133/MAX(Data_Baseline!$C133:$AZ133))),IF(AT$3&lt;=$B$2,SMALL(Data_Baseline!$C133:$AZ133,COUNTIF(Data_Baseline!$C133:$AZ133,0)+1),IF(Data_Baseline!AS133=0,SMALL(Data_Baseline!$C133:$AZ133,COUNTIF(Data_Baseline!$C133:$AZ133,0)+1),Data_Baseline!AS133)))),"")</f>
        <v/>
      </c>
      <c r="AU133" t="str">
        <f>IFERROR(IF(Data_Baseline!AT133="","",IF($C$3="On",IF(AU$3&lt;=$B$2,SMALL(Data_Baseline!$C133:$AZ133,COUNTIF(Data_Baseline!$C133:$AZ133,0)+1)/MAX(Data_Baseline!$C133:$AZ133),IF(Data_Baseline!AT133=0,SMALL(Data_Baseline!$C133:$AZ133,COUNTIF(Data_Baseline!$C133:$AZ133,0)+1)/MAX(Data_Baseline!$C133:$AZ133),Data_Baseline!AT133/MAX(Data_Baseline!$C133:$AZ133))),IF(AU$3&lt;=$B$2,SMALL(Data_Baseline!$C133:$AZ133,COUNTIF(Data_Baseline!$C133:$AZ133,0)+1),IF(Data_Baseline!AT133=0,SMALL(Data_Baseline!$C133:$AZ133,COUNTIF(Data_Baseline!$C133:$AZ133,0)+1),Data_Baseline!AT133)))),"")</f>
        <v/>
      </c>
      <c r="AV133" t="str">
        <f>IFERROR(IF(Data_Baseline!AU133="","",IF($C$3="On",IF(AV$3&lt;=$B$2,SMALL(Data_Baseline!$C133:$AZ133,COUNTIF(Data_Baseline!$C133:$AZ133,0)+1)/MAX(Data_Baseline!$C133:$AZ133),IF(Data_Baseline!AU133=0,SMALL(Data_Baseline!$C133:$AZ133,COUNTIF(Data_Baseline!$C133:$AZ133,0)+1)/MAX(Data_Baseline!$C133:$AZ133),Data_Baseline!AU133/MAX(Data_Baseline!$C133:$AZ133))),IF(AV$3&lt;=$B$2,SMALL(Data_Baseline!$C133:$AZ133,COUNTIF(Data_Baseline!$C133:$AZ133,0)+1),IF(Data_Baseline!AU133=0,SMALL(Data_Baseline!$C133:$AZ133,COUNTIF(Data_Baseline!$C133:$AZ133,0)+1),Data_Baseline!AU133)))),"")</f>
        <v/>
      </c>
      <c r="AW133" t="str">
        <f>IFERROR(IF(Data_Baseline!AV133="","",IF($C$3="On",IF(AW$3&lt;=$B$2,SMALL(Data_Baseline!$C133:$AZ133,COUNTIF(Data_Baseline!$C133:$AZ133,0)+1)/MAX(Data_Baseline!$C133:$AZ133),IF(Data_Baseline!AV133=0,SMALL(Data_Baseline!$C133:$AZ133,COUNTIF(Data_Baseline!$C133:$AZ133,0)+1)/MAX(Data_Baseline!$C133:$AZ133),Data_Baseline!AV133/MAX(Data_Baseline!$C133:$AZ133))),IF(AW$3&lt;=$B$2,SMALL(Data_Baseline!$C133:$AZ133,COUNTIF(Data_Baseline!$C133:$AZ133,0)+1),IF(Data_Baseline!AV133=0,SMALL(Data_Baseline!$C133:$AZ133,COUNTIF(Data_Baseline!$C133:$AZ133,0)+1),Data_Baseline!AV133)))),"")</f>
        <v/>
      </c>
      <c r="AX133" t="str">
        <f>IFERROR(IF(Data_Baseline!AW133="","",IF($C$3="On",IF(AX$3&lt;=$B$2,SMALL(Data_Baseline!$C133:$AZ133,COUNTIF(Data_Baseline!$C133:$AZ133,0)+1)/MAX(Data_Baseline!$C133:$AZ133),IF(Data_Baseline!AW133=0,SMALL(Data_Baseline!$C133:$AZ133,COUNTIF(Data_Baseline!$C133:$AZ133,0)+1)/MAX(Data_Baseline!$C133:$AZ133),Data_Baseline!AW133/MAX(Data_Baseline!$C133:$AZ133))),IF(AX$3&lt;=$B$2,SMALL(Data_Baseline!$C133:$AZ133,COUNTIF(Data_Baseline!$C133:$AZ133,0)+1),IF(Data_Baseline!AW133=0,SMALL(Data_Baseline!$C133:$AZ133,COUNTIF(Data_Baseline!$C133:$AZ133,0)+1),Data_Baseline!AW133)))),"")</f>
        <v/>
      </c>
      <c r="AY133" t="str">
        <f>IFERROR(IF(Data_Baseline!AX133="","",IF($C$3="On",IF(AY$3&lt;=$B$2,SMALL(Data_Baseline!$C133:$AZ133,COUNTIF(Data_Baseline!$C133:$AZ133,0)+1)/MAX(Data_Baseline!$C133:$AZ133),IF(Data_Baseline!AX133=0,SMALL(Data_Baseline!$C133:$AZ133,COUNTIF(Data_Baseline!$C133:$AZ133,0)+1)/MAX(Data_Baseline!$C133:$AZ133),Data_Baseline!AX133/MAX(Data_Baseline!$C133:$AZ133))),IF(AY$3&lt;=$B$2,SMALL(Data_Baseline!$C133:$AZ133,COUNTIF(Data_Baseline!$C133:$AZ133,0)+1),IF(Data_Baseline!AX133=0,SMALL(Data_Baseline!$C133:$AZ133,COUNTIF(Data_Baseline!$C133:$AZ133,0)+1),Data_Baseline!AX133)))),"")</f>
        <v/>
      </c>
      <c r="AZ133" t="str">
        <f>IFERROR(IF(Data_Baseline!AY133="","",IF($C$3="On",IF(AZ$3&lt;=$B$2,SMALL(Data_Baseline!$C133:$AZ133,COUNTIF(Data_Baseline!$C133:$AZ133,0)+1)/MAX(Data_Baseline!$C133:$AZ133),IF(Data_Baseline!AY133=0,SMALL(Data_Baseline!$C133:$AZ133,COUNTIF(Data_Baseline!$C133:$AZ133,0)+1)/MAX(Data_Baseline!$C133:$AZ133),Data_Baseline!AY133/MAX(Data_Baseline!$C133:$AZ133))),IF(AZ$3&lt;=$B$2,SMALL(Data_Baseline!$C133:$AZ133,COUNTIF(Data_Baseline!$C133:$AZ133,0)+1),IF(Data_Baseline!AY133=0,SMALL(Data_Baseline!$C133:$AZ133,COUNTIF(Data_Baseline!$C133:$AZ133,0)+1),Data_Baseline!AY133)))),"")</f>
        <v/>
      </c>
      <c r="BA133" t="str">
        <f>IFERROR(IF(Data_Baseline!AZ133="","",IF($C$3="On",IF(BA$3&lt;=$B$2,SMALL(Data_Baseline!$C133:$AZ133,COUNTIF(Data_Baseline!$C133:$AZ133,0)+1)/MAX(Data_Baseline!$C133:$AZ133),IF(Data_Baseline!AZ133=0,SMALL(Data_Baseline!$C133:$AZ133,COUNTIF(Data_Baseline!$C133:$AZ133,0)+1)/MAX(Data_Baseline!$C133:$AZ133),Data_Baseline!AZ133/MAX(Data_Baseline!$C133:$AZ133))),IF(BA$3&lt;=$B$2,SMALL(Data_Baseline!$C133:$AZ133,COUNTIF(Data_Baseline!$C133:$AZ133,0)+1),IF(Data_Baseline!AZ133=0,SMALL(Data_Baseline!$C133:$AZ133,COUNTIF(Data_Baseline!$C133:$AZ133,0)+1),Data_Baseline!AZ133)))),"")</f>
        <v/>
      </c>
      <c r="BB133" s="79">
        <f ca="1">IF(Data_Initial!BA133="",1,0)</f>
        <v>1</v>
      </c>
      <c r="BC133" t="str">
        <f t="shared" ca="1" si="8"/>
        <v>3B_aceA</v>
      </c>
      <c r="BD133" s="79" t="str">
        <f t="shared" ca="1" si="9"/>
        <v>3B</v>
      </c>
      <c r="BE133" s="79" t="str">
        <f ca="1">Data_Initial!BC133</f>
        <v>aceA</v>
      </c>
      <c r="BF133" s="79" t="str">
        <f ca="1">Data_Initial!BB133</f>
        <v>3_2</v>
      </c>
      <c r="BG133">
        <f ca="1">IFERROR((INDIRECT("Plate"&amp;Data!A133&amp;"_C!"&amp;CHAR(RIGHT(Data!B133,LEN(Data!B133)-1)+65)&amp;CODE(LEFT(Data!B133,1))-58)),"")</f>
        <v>0</v>
      </c>
      <c r="BH133" t="str">
        <f ca="1">Data_Initial!BA133</f>
        <v/>
      </c>
      <c r="BI133">
        <f t="shared" ca="1" si="10"/>
        <v>2.201550797640612E-4</v>
      </c>
      <c r="BJ133" s="79" t="str">
        <f ca="1">IF(BH133="N",1+MAX($BJ$3:BJ132),"")</f>
        <v/>
      </c>
    </row>
    <row r="134" spans="1:62" x14ac:dyDescent="0.25">
      <c r="A134" s="79">
        <f ca="1">IF(BH134="N","N"&amp;BJ134,IF(BB134=0,"",MAX($A$3:A133)+1))</f>
        <v>124</v>
      </c>
      <c r="B134" s="79" t="str">
        <f ca="1">Data_Initial!A134&amp;C134</f>
        <v>2C8</v>
      </c>
      <c r="C134" s="79" t="str">
        <f ca="1">Data_Initial!B134</f>
        <v>C8</v>
      </c>
      <c r="D134">
        <f ca="1">IFERROR(IF(Data_Baseline!C134="","",IF($C$3="On",IF(D$3&lt;=$B$2,SMALL(Data_Baseline!$C134:$AZ134,COUNTIF(Data_Baseline!$C134:$AZ134,0)+1)/MAX(Data_Baseline!$C134:$AZ134),IF(Data_Baseline!C134=0,SMALL(Data_Baseline!$C134:$AZ134,COUNTIF(Data_Baseline!$C134:$AZ134,0)+1)/MAX(Data_Baseline!$C134:$AZ134),Data_Baseline!C134/MAX(Data_Baseline!$C134:$AZ134))),IF(D$3&lt;=$B$2,SMALL(Data_Baseline!$C134:$AZ134,COUNTIF(Data_Baseline!$C134:$AZ134,0)+1),IF(Data_Baseline!C134=0,SMALL(Data_Baseline!$C134:$AZ134,COUNTIF(Data_Baseline!$C134:$AZ134,0)+1),Data_Baseline!C134)))),"")</f>
        <v>1.0763913248616392E-3</v>
      </c>
      <c r="E134">
        <f ca="1">IFERROR(IF(Data_Baseline!D134="","",IF($C$3="On",IF(E$3&lt;=$B$2,SMALL(Data_Baseline!$C134:$AZ134,COUNTIF(Data_Baseline!$C134:$AZ134,0)+1)/MAX(Data_Baseline!$C134:$AZ134),IF(Data_Baseline!D134=0,SMALL(Data_Baseline!$C134:$AZ134,COUNTIF(Data_Baseline!$C134:$AZ134,0)+1)/MAX(Data_Baseline!$C134:$AZ134),Data_Baseline!D134/MAX(Data_Baseline!$C134:$AZ134))),IF(E$3&lt;=$B$2,SMALL(Data_Baseline!$C134:$AZ134,COUNTIF(Data_Baseline!$C134:$AZ134,0)+1),IF(Data_Baseline!D134=0,SMALL(Data_Baseline!$C134:$AZ134,COUNTIF(Data_Baseline!$C134:$AZ134,0)+1),Data_Baseline!D134)))),"")</f>
        <v>1.0763913248616392E-3</v>
      </c>
      <c r="F134">
        <f ca="1">IFERROR(IF(Data_Baseline!E134="","",IF($C$3="On",IF(F$3&lt;=$B$2,SMALL(Data_Baseline!$C134:$AZ134,COUNTIF(Data_Baseline!$C134:$AZ134,0)+1)/MAX(Data_Baseline!$C134:$AZ134),IF(Data_Baseline!E134=0,SMALL(Data_Baseline!$C134:$AZ134,COUNTIF(Data_Baseline!$C134:$AZ134,0)+1)/MAX(Data_Baseline!$C134:$AZ134),Data_Baseline!E134/MAX(Data_Baseline!$C134:$AZ134))),IF(F$3&lt;=$B$2,SMALL(Data_Baseline!$C134:$AZ134,COUNTIF(Data_Baseline!$C134:$AZ134,0)+1),IF(Data_Baseline!E134=0,SMALL(Data_Baseline!$C134:$AZ134,COUNTIF(Data_Baseline!$C134:$AZ134,0)+1),Data_Baseline!E134)))),"")</f>
        <v>1.0763913248616392E-3</v>
      </c>
      <c r="G134">
        <f ca="1">IFERROR(IF(Data_Baseline!F134="","",IF($C$3="On",IF(G$3&lt;=$B$2,SMALL(Data_Baseline!$C134:$AZ134,COUNTIF(Data_Baseline!$C134:$AZ134,0)+1)/MAX(Data_Baseline!$C134:$AZ134),IF(Data_Baseline!F134=0,SMALL(Data_Baseline!$C134:$AZ134,COUNTIF(Data_Baseline!$C134:$AZ134,0)+1)/MAX(Data_Baseline!$C134:$AZ134),Data_Baseline!F134/MAX(Data_Baseline!$C134:$AZ134))),IF(G$3&lt;=$B$2,SMALL(Data_Baseline!$C134:$AZ134,COUNTIF(Data_Baseline!$C134:$AZ134,0)+1),IF(Data_Baseline!F134=0,SMALL(Data_Baseline!$C134:$AZ134,COUNTIF(Data_Baseline!$C134:$AZ134,0)+1),Data_Baseline!F134)))),"")</f>
        <v>1.0763913248616392E-3</v>
      </c>
      <c r="H134">
        <f ca="1">IFERROR(IF(Data_Baseline!G134="","",IF($C$3="On",IF(H$3&lt;=$B$2,SMALL(Data_Baseline!$C134:$AZ134,COUNTIF(Data_Baseline!$C134:$AZ134,0)+1)/MAX(Data_Baseline!$C134:$AZ134),IF(Data_Baseline!G134=0,SMALL(Data_Baseline!$C134:$AZ134,COUNTIF(Data_Baseline!$C134:$AZ134,0)+1)/MAX(Data_Baseline!$C134:$AZ134),Data_Baseline!G134/MAX(Data_Baseline!$C134:$AZ134))),IF(H$3&lt;=$B$2,SMALL(Data_Baseline!$C134:$AZ134,COUNTIF(Data_Baseline!$C134:$AZ134,0)+1),IF(Data_Baseline!G134=0,SMALL(Data_Baseline!$C134:$AZ134,COUNTIF(Data_Baseline!$C134:$AZ134,0)+1),Data_Baseline!G134)))),"")</f>
        <v>1.0763913248616392E-3</v>
      </c>
      <c r="I134">
        <f ca="1">IFERROR(IF(Data_Baseline!H134="","",IF($C$3="On",IF(I$3&lt;=$B$2,SMALL(Data_Baseline!$C134:$AZ134,COUNTIF(Data_Baseline!$C134:$AZ134,0)+1)/MAX(Data_Baseline!$C134:$AZ134),IF(Data_Baseline!H134=0,SMALL(Data_Baseline!$C134:$AZ134,COUNTIF(Data_Baseline!$C134:$AZ134,0)+1)/MAX(Data_Baseline!$C134:$AZ134),Data_Baseline!H134/MAX(Data_Baseline!$C134:$AZ134))),IF(I$3&lt;=$B$2,SMALL(Data_Baseline!$C134:$AZ134,COUNTIF(Data_Baseline!$C134:$AZ134,0)+1),IF(Data_Baseline!H134=0,SMALL(Data_Baseline!$C134:$AZ134,COUNTIF(Data_Baseline!$C134:$AZ134,0)+1),Data_Baseline!H134)))),"")</f>
        <v>1.0763913248616392E-3</v>
      </c>
      <c r="J134">
        <f ca="1">IFERROR(IF(Data_Baseline!I134="","",IF($C$3="On",IF(J$3&lt;=$B$2,SMALL(Data_Baseline!$C134:$AZ134,COUNTIF(Data_Baseline!$C134:$AZ134,0)+1)/MAX(Data_Baseline!$C134:$AZ134),IF(Data_Baseline!I134=0,SMALL(Data_Baseline!$C134:$AZ134,COUNTIF(Data_Baseline!$C134:$AZ134,0)+1)/MAX(Data_Baseline!$C134:$AZ134),Data_Baseline!I134/MAX(Data_Baseline!$C134:$AZ134))),IF(J$3&lt;=$B$2,SMALL(Data_Baseline!$C134:$AZ134,COUNTIF(Data_Baseline!$C134:$AZ134,0)+1),IF(Data_Baseline!I134=0,SMALL(Data_Baseline!$C134:$AZ134,COUNTIF(Data_Baseline!$C134:$AZ134,0)+1),Data_Baseline!I134)))),"")</f>
        <v>1.0763913248616392E-3</v>
      </c>
      <c r="K134">
        <f ca="1">IFERROR(IF(Data_Baseline!J134="","",IF($C$3="On",IF(K$3&lt;=$B$2,SMALL(Data_Baseline!$C134:$AZ134,COUNTIF(Data_Baseline!$C134:$AZ134,0)+1)/MAX(Data_Baseline!$C134:$AZ134),IF(Data_Baseline!J134=0,SMALL(Data_Baseline!$C134:$AZ134,COUNTIF(Data_Baseline!$C134:$AZ134,0)+1)/MAX(Data_Baseline!$C134:$AZ134),Data_Baseline!J134/MAX(Data_Baseline!$C134:$AZ134))),IF(K$3&lt;=$B$2,SMALL(Data_Baseline!$C134:$AZ134,COUNTIF(Data_Baseline!$C134:$AZ134,0)+1),IF(Data_Baseline!J134=0,SMALL(Data_Baseline!$C134:$AZ134,COUNTIF(Data_Baseline!$C134:$AZ134,0)+1),Data_Baseline!J134)))),"")</f>
        <v>1.0763913248616392E-3</v>
      </c>
      <c r="L134">
        <f ca="1">IFERROR(IF(Data_Baseline!K134="","",IF($C$3="On",IF(L$3&lt;=$B$2,SMALL(Data_Baseline!$C134:$AZ134,COUNTIF(Data_Baseline!$C134:$AZ134,0)+1)/MAX(Data_Baseline!$C134:$AZ134),IF(Data_Baseline!K134=0,SMALL(Data_Baseline!$C134:$AZ134,COUNTIF(Data_Baseline!$C134:$AZ134,0)+1)/MAX(Data_Baseline!$C134:$AZ134),Data_Baseline!K134/MAX(Data_Baseline!$C134:$AZ134))),IF(L$3&lt;=$B$2,SMALL(Data_Baseline!$C134:$AZ134,COUNTIF(Data_Baseline!$C134:$AZ134,0)+1),IF(Data_Baseline!K134=0,SMALL(Data_Baseline!$C134:$AZ134,COUNTIF(Data_Baseline!$C134:$AZ134,0)+1),Data_Baseline!K134)))),"")</f>
        <v>1.0763913248616392E-3</v>
      </c>
      <c r="M134">
        <f ca="1">IFERROR(IF(Data_Baseline!L134="","",IF($C$3="On",IF(M$3&lt;=$B$2,SMALL(Data_Baseline!$C134:$AZ134,COUNTIF(Data_Baseline!$C134:$AZ134,0)+1)/MAX(Data_Baseline!$C134:$AZ134),IF(Data_Baseline!L134=0,SMALL(Data_Baseline!$C134:$AZ134,COUNTIF(Data_Baseline!$C134:$AZ134,0)+1)/MAX(Data_Baseline!$C134:$AZ134),Data_Baseline!L134/MAX(Data_Baseline!$C134:$AZ134))),IF(M$3&lt;=$B$2,SMALL(Data_Baseline!$C134:$AZ134,COUNTIF(Data_Baseline!$C134:$AZ134,0)+1),IF(Data_Baseline!L134=0,SMALL(Data_Baseline!$C134:$AZ134,COUNTIF(Data_Baseline!$C134:$AZ134,0)+1),Data_Baseline!L134)))),"")</f>
        <v>1.0763913248616392E-3</v>
      </c>
      <c r="N134">
        <f ca="1">IFERROR(IF(Data_Baseline!M134="","",IF($C$3="On",IF(N$3&lt;=$B$2,SMALL(Data_Baseline!$C134:$AZ134,COUNTIF(Data_Baseline!$C134:$AZ134,0)+1)/MAX(Data_Baseline!$C134:$AZ134),IF(Data_Baseline!M134=0,SMALL(Data_Baseline!$C134:$AZ134,COUNTIF(Data_Baseline!$C134:$AZ134,0)+1)/MAX(Data_Baseline!$C134:$AZ134),Data_Baseline!M134/MAX(Data_Baseline!$C134:$AZ134))),IF(N$3&lt;=$B$2,SMALL(Data_Baseline!$C134:$AZ134,COUNTIF(Data_Baseline!$C134:$AZ134,0)+1),IF(Data_Baseline!M134=0,SMALL(Data_Baseline!$C134:$AZ134,COUNTIF(Data_Baseline!$C134:$AZ134,0)+1),Data_Baseline!M134)))),"")</f>
        <v>1.0763913248616392E-3</v>
      </c>
      <c r="O134">
        <f ca="1">IFERROR(IF(Data_Baseline!N134="","",IF($C$3="On",IF(O$3&lt;=$B$2,SMALL(Data_Baseline!$C134:$AZ134,COUNTIF(Data_Baseline!$C134:$AZ134,0)+1)/MAX(Data_Baseline!$C134:$AZ134),IF(Data_Baseline!N134=0,SMALL(Data_Baseline!$C134:$AZ134,COUNTIF(Data_Baseline!$C134:$AZ134,0)+1)/MAX(Data_Baseline!$C134:$AZ134),Data_Baseline!N134/MAX(Data_Baseline!$C134:$AZ134))),IF(O$3&lt;=$B$2,SMALL(Data_Baseline!$C134:$AZ134,COUNTIF(Data_Baseline!$C134:$AZ134,0)+1),IF(Data_Baseline!N134=0,SMALL(Data_Baseline!$C134:$AZ134,COUNTIF(Data_Baseline!$C134:$AZ134,0)+1),Data_Baseline!N134)))),"")</f>
        <v>1.0763913248616392E-3</v>
      </c>
      <c r="P134">
        <f ca="1">IFERROR(IF(Data_Baseline!O134="","",IF($C$3="On",IF(P$3&lt;=$B$2,SMALL(Data_Baseline!$C134:$AZ134,COUNTIF(Data_Baseline!$C134:$AZ134,0)+1)/MAX(Data_Baseline!$C134:$AZ134),IF(Data_Baseline!O134=0,SMALL(Data_Baseline!$C134:$AZ134,COUNTIF(Data_Baseline!$C134:$AZ134,0)+1)/MAX(Data_Baseline!$C134:$AZ134),Data_Baseline!O134/MAX(Data_Baseline!$C134:$AZ134))),IF(P$3&lt;=$B$2,SMALL(Data_Baseline!$C134:$AZ134,COUNTIF(Data_Baseline!$C134:$AZ134,0)+1),IF(Data_Baseline!O134=0,SMALL(Data_Baseline!$C134:$AZ134,COUNTIF(Data_Baseline!$C134:$AZ134,0)+1),Data_Baseline!O134)))),"")</f>
        <v>1.0763913248616392E-3</v>
      </c>
      <c r="Q134">
        <f ca="1">IFERROR(IF(Data_Baseline!P134="","",IF($C$3="On",IF(Q$3&lt;=$B$2,SMALL(Data_Baseline!$C134:$AZ134,COUNTIF(Data_Baseline!$C134:$AZ134,0)+1)/MAX(Data_Baseline!$C134:$AZ134),IF(Data_Baseline!P134=0,SMALL(Data_Baseline!$C134:$AZ134,COUNTIF(Data_Baseline!$C134:$AZ134,0)+1)/MAX(Data_Baseline!$C134:$AZ134),Data_Baseline!P134/MAX(Data_Baseline!$C134:$AZ134))),IF(Q$3&lt;=$B$2,SMALL(Data_Baseline!$C134:$AZ134,COUNTIF(Data_Baseline!$C134:$AZ134,0)+1),IF(Data_Baseline!P134=0,SMALL(Data_Baseline!$C134:$AZ134,COUNTIF(Data_Baseline!$C134:$AZ134,0)+1),Data_Baseline!P134)))),"")</f>
        <v>1.0763913248616392E-3</v>
      </c>
      <c r="R134">
        <f ca="1">IFERROR(IF(Data_Baseline!Q134="","",IF($C$3="On",IF(R$3&lt;=$B$2,SMALL(Data_Baseline!$C134:$AZ134,COUNTIF(Data_Baseline!$C134:$AZ134,0)+1)/MAX(Data_Baseline!$C134:$AZ134),IF(Data_Baseline!Q134=0,SMALL(Data_Baseline!$C134:$AZ134,COUNTIF(Data_Baseline!$C134:$AZ134,0)+1)/MAX(Data_Baseline!$C134:$AZ134),Data_Baseline!Q134/MAX(Data_Baseline!$C134:$AZ134))),IF(R$3&lt;=$B$2,SMALL(Data_Baseline!$C134:$AZ134,COUNTIF(Data_Baseline!$C134:$AZ134,0)+1),IF(Data_Baseline!Q134=0,SMALL(Data_Baseline!$C134:$AZ134,COUNTIF(Data_Baseline!$C134:$AZ134,0)+1),Data_Baseline!Q134)))),"")</f>
        <v>1.0763913248616392E-3</v>
      </c>
      <c r="S134">
        <f ca="1">IFERROR(IF(Data_Baseline!R134="","",IF($C$3="On",IF(S$3&lt;=$B$2,SMALL(Data_Baseline!$C134:$AZ134,COUNTIF(Data_Baseline!$C134:$AZ134,0)+1)/MAX(Data_Baseline!$C134:$AZ134),IF(Data_Baseline!R134=0,SMALL(Data_Baseline!$C134:$AZ134,COUNTIF(Data_Baseline!$C134:$AZ134,0)+1)/MAX(Data_Baseline!$C134:$AZ134),Data_Baseline!R134/MAX(Data_Baseline!$C134:$AZ134))),IF(S$3&lt;=$B$2,SMALL(Data_Baseline!$C134:$AZ134,COUNTIF(Data_Baseline!$C134:$AZ134,0)+1),IF(Data_Baseline!R134=0,SMALL(Data_Baseline!$C134:$AZ134,COUNTIF(Data_Baseline!$C134:$AZ134,0)+1),Data_Baseline!R134)))),"")</f>
        <v>1.0763913248616392E-3</v>
      </c>
      <c r="T134">
        <f ca="1">IFERROR(IF(Data_Baseline!S134="","",IF($C$3="On",IF(T$3&lt;=$B$2,SMALL(Data_Baseline!$C134:$AZ134,COUNTIF(Data_Baseline!$C134:$AZ134,0)+1)/MAX(Data_Baseline!$C134:$AZ134),IF(Data_Baseline!S134=0,SMALL(Data_Baseline!$C134:$AZ134,COUNTIF(Data_Baseline!$C134:$AZ134,0)+1)/MAX(Data_Baseline!$C134:$AZ134),Data_Baseline!S134/MAX(Data_Baseline!$C134:$AZ134))),IF(T$3&lt;=$B$2,SMALL(Data_Baseline!$C134:$AZ134,COUNTIF(Data_Baseline!$C134:$AZ134,0)+1),IF(Data_Baseline!S134=0,SMALL(Data_Baseline!$C134:$AZ134,COUNTIF(Data_Baseline!$C134:$AZ134,0)+1),Data_Baseline!S134)))),"")</f>
        <v>1.0763913248616392E-3</v>
      </c>
      <c r="U134">
        <f ca="1">IFERROR(IF(Data_Baseline!T134="","",IF($C$3="On",IF(U$3&lt;=$B$2,SMALL(Data_Baseline!$C134:$AZ134,COUNTIF(Data_Baseline!$C134:$AZ134,0)+1)/MAX(Data_Baseline!$C134:$AZ134),IF(Data_Baseline!T134=0,SMALL(Data_Baseline!$C134:$AZ134,COUNTIF(Data_Baseline!$C134:$AZ134,0)+1)/MAX(Data_Baseline!$C134:$AZ134),Data_Baseline!T134/MAX(Data_Baseline!$C134:$AZ134))),IF(U$3&lt;=$B$2,SMALL(Data_Baseline!$C134:$AZ134,COUNTIF(Data_Baseline!$C134:$AZ134,0)+1),IF(Data_Baseline!T134=0,SMALL(Data_Baseline!$C134:$AZ134,COUNTIF(Data_Baseline!$C134:$AZ134,0)+1),Data_Baseline!T134)))),"")</f>
        <v>1.0763913248616392E-3</v>
      </c>
      <c r="V134">
        <f ca="1">IFERROR(IF(Data_Baseline!U134="","",IF($C$3="On",IF(V$3&lt;=$B$2,SMALL(Data_Baseline!$C134:$AZ134,COUNTIF(Data_Baseline!$C134:$AZ134,0)+1)/MAX(Data_Baseline!$C134:$AZ134),IF(Data_Baseline!U134=0,SMALL(Data_Baseline!$C134:$AZ134,COUNTIF(Data_Baseline!$C134:$AZ134,0)+1)/MAX(Data_Baseline!$C134:$AZ134),Data_Baseline!U134/MAX(Data_Baseline!$C134:$AZ134))),IF(V$3&lt;=$B$2,SMALL(Data_Baseline!$C134:$AZ134,COUNTIF(Data_Baseline!$C134:$AZ134,0)+1),IF(Data_Baseline!U134=0,SMALL(Data_Baseline!$C134:$AZ134,COUNTIF(Data_Baseline!$C134:$AZ134,0)+1),Data_Baseline!U134)))),"")</f>
        <v>1.0763913248616392E-3</v>
      </c>
      <c r="W134">
        <f ca="1">IFERROR(IF(Data_Baseline!V134="","",IF($C$3="On",IF(W$3&lt;=$B$2,SMALL(Data_Baseline!$C134:$AZ134,COUNTIF(Data_Baseline!$C134:$AZ134,0)+1)/MAX(Data_Baseline!$C134:$AZ134),IF(Data_Baseline!V134=0,SMALL(Data_Baseline!$C134:$AZ134,COUNTIF(Data_Baseline!$C134:$AZ134,0)+1)/MAX(Data_Baseline!$C134:$AZ134),Data_Baseline!V134/MAX(Data_Baseline!$C134:$AZ134))),IF(W$3&lt;=$B$2,SMALL(Data_Baseline!$C134:$AZ134,COUNTIF(Data_Baseline!$C134:$AZ134,0)+1),IF(Data_Baseline!V134=0,SMALL(Data_Baseline!$C134:$AZ134,COUNTIF(Data_Baseline!$C134:$AZ134,0)+1),Data_Baseline!V134)))),"")</f>
        <v>1.0763913248616392E-3</v>
      </c>
      <c r="X134">
        <f ca="1">IFERROR(IF(Data_Baseline!W134="","",IF($C$3="On",IF(X$3&lt;=$B$2,SMALL(Data_Baseline!$C134:$AZ134,COUNTIF(Data_Baseline!$C134:$AZ134,0)+1)/MAX(Data_Baseline!$C134:$AZ134),IF(Data_Baseline!W134=0,SMALL(Data_Baseline!$C134:$AZ134,COUNTIF(Data_Baseline!$C134:$AZ134,0)+1)/MAX(Data_Baseline!$C134:$AZ134),Data_Baseline!W134/MAX(Data_Baseline!$C134:$AZ134))),IF(X$3&lt;=$B$2,SMALL(Data_Baseline!$C134:$AZ134,COUNTIF(Data_Baseline!$C134:$AZ134,0)+1),IF(Data_Baseline!W134=0,SMALL(Data_Baseline!$C134:$AZ134,COUNTIF(Data_Baseline!$C134:$AZ134,0)+1),Data_Baseline!W134)))),"")</f>
        <v>1.0763913248616392E-3</v>
      </c>
      <c r="Y134">
        <f ca="1">IFERROR(IF(Data_Baseline!X134="","",IF($C$3="On",IF(Y$3&lt;=$B$2,SMALL(Data_Baseline!$C134:$AZ134,COUNTIF(Data_Baseline!$C134:$AZ134,0)+1)/MAX(Data_Baseline!$C134:$AZ134),IF(Data_Baseline!X134=0,SMALL(Data_Baseline!$C134:$AZ134,COUNTIF(Data_Baseline!$C134:$AZ134,0)+1)/MAX(Data_Baseline!$C134:$AZ134),Data_Baseline!X134/MAX(Data_Baseline!$C134:$AZ134))),IF(Y$3&lt;=$B$2,SMALL(Data_Baseline!$C134:$AZ134,COUNTIF(Data_Baseline!$C134:$AZ134,0)+1),IF(Data_Baseline!X134=0,SMALL(Data_Baseline!$C134:$AZ134,COUNTIF(Data_Baseline!$C134:$AZ134,0)+1),Data_Baseline!X134)))),"")</f>
        <v>1.0763913248616392E-3</v>
      </c>
      <c r="Z134">
        <f ca="1">IFERROR(IF(Data_Baseline!Y134="","",IF($C$3="On",IF(Z$3&lt;=$B$2,SMALL(Data_Baseline!$C134:$AZ134,COUNTIF(Data_Baseline!$C134:$AZ134,0)+1)/MAX(Data_Baseline!$C134:$AZ134),IF(Data_Baseline!Y134=0,SMALL(Data_Baseline!$C134:$AZ134,COUNTIF(Data_Baseline!$C134:$AZ134,0)+1)/MAX(Data_Baseline!$C134:$AZ134),Data_Baseline!Y134/MAX(Data_Baseline!$C134:$AZ134))),IF(Z$3&lt;=$B$2,SMALL(Data_Baseline!$C134:$AZ134,COUNTIF(Data_Baseline!$C134:$AZ134,0)+1),IF(Data_Baseline!Y134=0,SMALL(Data_Baseline!$C134:$AZ134,COUNTIF(Data_Baseline!$C134:$AZ134,0)+1),Data_Baseline!Y134)))),"")</f>
        <v>1.0763913248616392E-3</v>
      </c>
      <c r="AA134">
        <f ca="1">IFERROR(IF(Data_Baseline!Z134="","",IF($C$3="On",IF(AA$3&lt;=$B$2,SMALL(Data_Baseline!$C134:$AZ134,COUNTIF(Data_Baseline!$C134:$AZ134,0)+1)/MAX(Data_Baseline!$C134:$AZ134),IF(Data_Baseline!Z134=0,SMALL(Data_Baseline!$C134:$AZ134,COUNTIF(Data_Baseline!$C134:$AZ134,0)+1)/MAX(Data_Baseline!$C134:$AZ134),Data_Baseline!Z134/MAX(Data_Baseline!$C134:$AZ134))),IF(AA$3&lt;=$B$2,SMALL(Data_Baseline!$C134:$AZ134,COUNTIF(Data_Baseline!$C134:$AZ134,0)+1),IF(Data_Baseline!Z134=0,SMALL(Data_Baseline!$C134:$AZ134,COUNTIF(Data_Baseline!$C134:$AZ134,0)+1),Data_Baseline!Z134)))),"")</f>
        <v>1.2118719210915763E-3</v>
      </c>
      <c r="AB134">
        <f ca="1">IFERROR(IF(Data_Baseline!AA134="","",IF($C$3="On",IF(AB$3&lt;=$B$2,SMALL(Data_Baseline!$C134:$AZ134,COUNTIF(Data_Baseline!$C134:$AZ134,0)+1)/MAX(Data_Baseline!$C134:$AZ134),IF(Data_Baseline!AA134=0,SMALL(Data_Baseline!$C134:$AZ134,COUNTIF(Data_Baseline!$C134:$AZ134,0)+1)/MAX(Data_Baseline!$C134:$AZ134),Data_Baseline!AA134/MAX(Data_Baseline!$C134:$AZ134))),IF(AB$3&lt;=$B$2,SMALL(Data_Baseline!$C134:$AZ134,COUNTIF(Data_Baseline!$C134:$AZ134,0)+1),IF(Data_Baseline!AA134=0,SMALL(Data_Baseline!$C134:$AZ134,COUNTIF(Data_Baseline!$C134:$AZ134,0)+1),Data_Baseline!AA134)))),"")</f>
        <v>6.0082599958186066E-3</v>
      </c>
      <c r="AC134">
        <f ca="1">IFERROR(IF(Data_Baseline!AB134="","",IF($C$3="On",IF(AC$3&lt;=$B$2,SMALL(Data_Baseline!$C134:$AZ134,COUNTIF(Data_Baseline!$C134:$AZ134,0)+1)/MAX(Data_Baseline!$C134:$AZ134),IF(Data_Baseline!AB134=0,SMALL(Data_Baseline!$C134:$AZ134,COUNTIF(Data_Baseline!$C134:$AZ134,0)+1)/MAX(Data_Baseline!$C134:$AZ134),Data_Baseline!AB134/MAX(Data_Baseline!$C134:$AZ134))),IF(AC$3&lt;=$B$2,SMALL(Data_Baseline!$C134:$AZ134,COUNTIF(Data_Baseline!$C134:$AZ134,0)+1),IF(Data_Baseline!AB134=0,SMALL(Data_Baseline!$C134:$AZ134,COUNTIF(Data_Baseline!$C134:$AZ134,0)+1),Data_Baseline!AB134)))),"")</f>
        <v>1.4740219313908882E-2</v>
      </c>
      <c r="AD134">
        <f ca="1">IFERROR(IF(Data_Baseline!AC134="","",IF($C$3="On",IF(AD$3&lt;=$B$2,SMALL(Data_Baseline!$C134:$AZ134,COUNTIF(Data_Baseline!$C134:$AZ134,0)+1)/MAX(Data_Baseline!$C134:$AZ134),IF(Data_Baseline!AC134=0,SMALL(Data_Baseline!$C134:$AZ134,COUNTIF(Data_Baseline!$C134:$AZ134,0)+1)/MAX(Data_Baseline!$C134:$AZ134),Data_Baseline!AC134/MAX(Data_Baseline!$C134:$AZ134))),IF(AD$3&lt;=$B$2,SMALL(Data_Baseline!$C134:$AZ134,COUNTIF(Data_Baseline!$C134:$AZ134,0)+1),IF(Data_Baseline!AC134=0,SMALL(Data_Baseline!$C134:$AZ134,COUNTIF(Data_Baseline!$C134:$AZ134,0)+1),Data_Baseline!AC134)))),"")</f>
        <v>3.1253237711455155E-2</v>
      </c>
      <c r="AE134">
        <f ca="1">IFERROR(IF(Data_Baseline!AD134="","",IF($C$3="On",IF(AE$3&lt;=$B$2,SMALL(Data_Baseline!$C134:$AZ134,COUNTIF(Data_Baseline!$C134:$AZ134,0)+1)/MAX(Data_Baseline!$C134:$AZ134),IF(Data_Baseline!AD134=0,SMALL(Data_Baseline!$C134:$AZ134,COUNTIF(Data_Baseline!$C134:$AZ134,0)+1)/MAX(Data_Baseline!$C134:$AZ134),Data_Baseline!AD134/MAX(Data_Baseline!$C134:$AZ134))),IF(AE$3&lt;=$B$2,SMALL(Data_Baseline!$C134:$AZ134,COUNTIF(Data_Baseline!$C134:$AZ134,0)+1),IF(Data_Baseline!AD134=0,SMALL(Data_Baseline!$C134:$AZ134,COUNTIF(Data_Baseline!$C134:$AZ134,0)+1),Data_Baseline!AD134)))),"")</f>
        <v>6.2328142100494019E-2</v>
      </c>
      <c r="AF134">
        <f ca="1">IFERROR(IF(Data_Baseline!AE134="","",IF($C$3="On",IF(AF$3&lt;=$B$2,SMALL(Data_Baseline!$C134:$AZ134,COUNTIF(Data_Baseline!$C134:$AZ134,0)+1)/MAX(Data_Baseline!$C134:$AZ134),IF(Data_Baseline!AE134=0,SMALL(Data_Baseline!$C134:$AZ134,COUNTIF(Data_Baseline!$C134:$AZ134,0)+1)/MAX(Data_Baseline!$C134:$AZ134),Data_Baseline!AE134/MAX(Data_Baseline!$C134:$AZ134))),IF(AF$3&lt;=$B$2,SMALL(Data_Baseline!$C134:$AZ134,COUNTIF(Data_Baseline!$C134:$AZ134,0)+1),IF(Data_Baseline!AE134=0,SMALL(Data_Baseline!$C134:$AZ134,COUNTIF(Data_Baseline!$C134:$AZ134,0)+1),Data_Baseline!AE134)))),"")</f>
        <v>0.11881719119904602</v>
      </c>
      <c r="AG134">
        <f ca="1">IFERROR(IF(Data_Baseline!AF134="","",IF($C$3="On",IF(AG$3&lt;=$B$2,SMALL(Data_Baseline!$C134:$AZ134,COUNTIF(Data_Baseline!$C134:$AZ134,0)+1)/MAX(Data_Baseline!$C134:$AZ134),IF(Data_Baseline!AF134=0,SMALL(Data_Baseline!$C134:$AZ134,COUNTIF(Data_Baseline!$C134:$AZ134,0)+1)/MAX(Data_Baseline!$C134:$AZ134),Data_Baseline!AF134/MAX(Data_Baseline!$C134:$AZ134))),IF(AG$3&lt;=$B$2,SMALL(Data_Baseline!$C134:$AZ134,COUNTIF(Data_Baseline!$C134:$AZ134,0)+1),IF(Data_Baseline!AF134=0,SMALL(Data_Baseline!$C134:$AZ134,COUNTIF(Data_Baseline!$C134:$AZ134,0)+1),Data_Baseline!AF134)))),"")</f>
        <v>0.21342356154538339</v>
      </c>
      <c r="AH134">
        <f ca="1">IFERROR(IF(Data_Baseline!AG134="","",IF($C$3="On",IF(AH$3&lt;=$B$2,SMALL(Data_Baseline!$C134:$AZ134,COUNTIF(Data_Baseline!$C134:$AZ134,0)+1)/MAX(Data_Baseline!$C134:$AZ134),IF(Data_Baseline!AG134=0,SMALL(Data_Baseline!$C134:$AZ134,COUNTIF(Data_Baseline!$C134:$AZ134,0)+1)/MAX(Data_Baseline!$C134:$AZ134),Data_Baseline!AG134/MAX(Data_Baseline!$C134:$AZ134))),IF(AH$3&lt;=$B$2,SMALL(Data_Baseline!$C134:$AZ134,COUNTIF(Data_Baseline!$C134:$AZ134,0)+1),IF(Data_Baseline!AG134=0,SMALL(Data_Baseline!$C134:$AZ134,COUNTIF(Data_Baseline!$C134:$AZ134,0)+1),Data_Baseline!AG134)))),"")</f>
        <v>0.35092461677076403</v>
      </c>
      <c r="AI134">
        <f ca="1">IFERROR(IF(Data_Baseline!AH134="","",IF($C$3="On",IF(AI$3&lt;=$B$2,SMALL(Data_Baseline!$C134:$AZ134,COUNTIF(Data_Baseline!$C134:$AZ134,0)+1)/MAX(Data_Baseline!$C134:$AZ134),IF(Data_Baseline!AH134=0,SMALL(Data_Baseline!$C134:$AZ134,COUNTIF(Data_Baseline!$C134:$AZ134,0)+1)/MAX(Data_Baseline!$C134:$AZ134),Data_Baseline!AH134/MAX(Data_Baseline!$C134:$AZ134))),IF(AI$3&lt;=$B$2,SMALL(Data_Baseline!$C134:$AZ134,COUNTIF(Data_Baseline!$C134:$AZ134,0)+1),IF(Data_Baseline!AH134=0,SMALL(Data_Baseline!$C134:$AZ134,COUNTIF(Data_Baseline!$C134:$AZ134,0)+1),Data_Baseline!AH134)))),"")</f>
        <v>0.51205217024886396</v>
      </c>
      <c r="AJ134">
        <f ca="1">IFERROR(IF(Data_Baseline!AI134="","",IF($C$3="On",IF(AJ$3&lt;=$B$2,SMALL(Data_Baseline!$C134:$AZ134,COUNTIF(Data_Baseline!$C134:$AZ134,0)+1)/MAX(Data_Baseline!$C134:$AZ134),IF(Data_Baseline!AI134=0,SMALL(Data_Baseline!$C134:$AZ134,COUNTIF(Data_Baseline!$C134:$AZ134,0)+1)/MAX(Data_Baseline!$C134:$AZ134),Data_Baseline!AI134/MAX(Data_Baseline!$C134:$AZ134))),IF(AJ$3&lt;=$B$2,SMALL(Data_Baseline!$C134:$AZ134,COUNTIF(Data_Baseline!$C134:$AZ134,0)+1),IF(Data_Baseline!AI134=0,SMALL(Data_Baseline!$C134:$AZ134,COUNTIF(Data_Baseline!$C134:$AZ134,0)+1),Data_Baseline!AI134)))),"")</f>
        <v>0.66832945304003633</v>
      </c>
      <c r="AK134">
        <f ca="1">IFERROR(IF(Data_Baseline!AJ134="","",IF($C$3="On",IF(AK$3&lt;=$B$2,SMALL(Data_Baseline!$C134:$AZ134,COUNTIF(Data_Baseline!$C134:$AZ134,0)+1)/MAX(Data_Baseline!$C134:$AZ134),IF(Data_Baseline!AJ134=0,SMALL(Data_Baseline!$C134:$AZ134,COUNTIF(Data_Baseline!$C134:$AZ134,0)+1)/MAX(Data_Baseline!$C134:$AZ134),Data_Baseline!AJ134/MAX(Data_Baseline!$C134:$AZ134))),IF(AK$3&lt;=$B$2,SMALL(Data_Baseline!$C134:$AZ134,COUNTIF(Data_Baseline!$C134:$AZ134,0)+1),IF(Data_Baseline!AJ134=0,SMALL(Data_Baseline!$C134:$AZ134,COUNTIF(Data_Baseline!$C134:$AZ134,0)+1),Data_Baseline!AJ134)))),"")</f>
        <v>0.7921246006843744</v>
      </c>
      <c r="AL134">
        <f ca="1">IFERROR(IF(Data_Baseline!AK134="","",IF($C$3="On",IF(AL$3&lt;=$B$2,SMALL(Data_Baseline!$C134:$AZ134,COUNTIF(Data_Baseline!$C134:$AZ134,0)+1)/MAX(Data_Baseline!$C134:$AZ134),IF(Data_Baseline!AK134=0,SMALL(Data_Baseline!$C134:$AZ134,COUNTIF(Data_Baseline!$C134:$AZ134,0)+1)/MAX(Data_Baseline!$C134:$AZ134),Data_Baseline!AK134/MAX(Data_Baseline!$C134:$AZ134))),IF(AL$3&lt;=$B$2,SMALL(Data_Baseline!$C134:$AZ134,COUNTIF(Data_Baseline!$C134:$AZ134,0)+1),IF(Data_Baseline!AK134=0,SMALL(Data_Baseline!$C134:$AZ134,COUNTIF(Data_Baseline!$C134:$AZ134,0)+1),Data_Baseline!AK134)))),"")</f>
        <v>0.87857400932447383</v>
      </c>
      <c r="AM134">
        <f ca="1">IFERROR(IF(Data_Baseline!AL134="","",IF($C$3="On",IF(AM$3&lt;=$B$2,SMALL(Data_Baseline!$C134:$AZ134,COUNTIF(Data_Baseline!$C134:$AZ134,0)+1)/MAX(Data_Baseline!$C134:$AZ134),IF(Data_Baseline!AL134=0,SMALL(Data_Baseline!$C134:$AZ134,COUNTIF(Data_Baseline!$C134:$AZ134,0)+1)/MAX(Data_Baseline!$C134:$AZ134),Data_Baseline!AL134/MAX(Data_Baseline!$C134:$AZ134))),IF(AM$3&lt;=$B$2,SMALL(Data_Baseline!$C134:$AZ134,COUNTIF(Data_Baseline!$C134:$AZ134,0)+1),IF(Data_Baseline!AL134=0,SMALL(Data_Baseline!$C134:$AZ134,COUNTIF(Data_Baseline!$C134:$AZ134,0)+1),Data_Baseline!AL134)))),"")</f>
        <v>0.93197469829769186</v>
      </c>
      <c r="AN134">
        <f ca="1">IFERROR(IF(Data_Baseline!AM134="","",IF($C$3="On",IF(AN$3&lt;=$B$2,SMALL(Data_Baseline!$C134:$AZ134,COUNTIF(Data_Baseline!$C134:$AZ134,0)+1)/MAX(Data_Baseline!$C134:$AZ134),IF(Data_Baseline!AM134=0,SMALL(Data_Baseline!$C134:$AZ134,COUNTIF(Data_Baseline!$C134:$AZ134,0)+1)/MAX(Data_Baseline!$C134:$AZ134),Data_Baseline!AM134/MAX(Data_Baseline!$C134:$AZ134))),IF(AN$3&lt;=$B$2,SMALL(Data_Baseline!$C134:$AZ134,COUNTIF(Data_Baseline!$C134:$AZ134,0)+1),IF(Data_Baseline!AM134=0,SMALL(Data_Baseline!$C134:$AZ134,COUNTIF(Data_Baseline!$C134:$AZ134,0)+1),Data_Baseline!AM134)))),"")</f>
        <v>0.96318950859200947</v>
      </c>
      <c r="AO134">
        <f ca="1">IFERROR(IF(Data_Baseline!AN134="","",IF($C$3="On",IF(AO$3&lt;=$B$2,SMALL(Data_Baseline!$C134:$AZ134,COUNTIF(Data_Baseline!$C134:$AZ134,0)+1)/MAX(Data_Baseline!$C134:$AZ134),IF(Data_Baseline!AN134=0,SMALL(Data_Baseline!$C134:$AZ134,COUNTIF(Data_Baseline!$C134:$AZ134,0)+1)/MAX(Data_Baseline!$C134:$AZ134),Data_Baseline!AN134/MAX(Data_Baseline!$C134:$AZ134))),IF(AO$3&lt;=$B$2,SMALL(Data_Baseline!$C134:$AZ134,COUNTIF(Data_Baseline!$C134:$AZ134,0)+1),IF(Data_Baseline!AN134=0,SMALL(Data_Baseline!$C134:$AZ134,COUNTIF(Data_Baseline!$C134:$AZ134,0)+1),Data_Baseline!AN134)))),"")</f>
        <v>0.98215807538560318</v>
      </c>
      <c r="AP134">
        <f ca="1">IFERROR(IF(Data_Baseline!AO134="","",IF($C$3="On",IF(AP$3&lt;=$B$2,SMALL(Data_Baseline!$C134:$AZ134,COUNTIF(Data_Baseline!$C134:$AZ134,0)+1)/MAX(Data_Baseline!$C134:$AZ134),IF(Data_Baseline!AO134=0,SMALL(Data_Baseline!$C134:$AZ134,COUNTIF(Data_Baseline!$C134:$AZ134,0)+1)/MAX(Data_Baseline!$C134:$AZ134),Data_Baseline!AO134/MAX(Data_Baseline!$C134:$AZ134))),IF(AP$3&lt;=$B$2,SMALL(Data_Baseline!$C134:$AZ134,COUNTIF(Data_Baseline!$C134:$AZ134,0)+1),IF(Data_Baseline!AO134=0,SMALL(Data_Baseline!$C134:$AZ134,COUNTIF(Data_Baseline!$C134:$AZ134,0)+1),Data_Baseline!AO134)))),"")</f>
        <v>0.99465835873376218</v>
      </c>
      <c r="AQ134">
        <f ca="1">IFERROR(IF(Data_Baseline!AP134="","",IF($C$3="On",IF(AQ$3&lt;=$B$2,SMALL(Data_Baseline!$C134:$AZ134,COUNTIF(Data_Baseline!$C134:$AZ134,0)+1)/MAX(Data_Baseline!$C134:$AZ134),IF(Data_Baseline!AP134=0,SMALL(Data_Baseline!$C134:$AZ134,COUNTIF(Data_Baseline!$C134:$AZ134,0)+1)/MAX(Data_Baseline!$C134:$AZ134),Data_Baseline!AP134/MAX(Data_Baseline!$C134:$AZ134))),IF(AQ$3&lt;=$B$2,SMALL(Data_Baseline!$C134:$AZ134,COUNTIF(Data_Baseline!$C134:$AZ134,0)+1),IF(Data_Baseline!AP134=0,SMALL(Data_Baseline!$C134:$AZ134,COUNTIF(Data_Baseline!$C134:$AZ134,0)+1),Data_Baseline!AP134)))),"")</f>
        <v>1</v>
      </c>
      <c r="AR134" t="str">
        <f>IFERROR(IF(Data_Baseline!AQ134="","",IF($C$3="On",IF(AR$3&lt;=$B$2,SMALL(Data_Baseline!$C134:$AZ134,COUNTIF(Data_Baseline!$C134:$AZ134,0)+1)/MAX(Data_Baseline!$C134:$AZ134),IF(Data_Baseline!AQ134=0,SMALL(Data_Baseline!$C134:$AZ134,COUNTIF(Data_Baseline!$C134:$AZ134,0)+1)/MAX(Data_Baseline!$C134:$AZ134),Data_Baseline!AQ134/MAX(Data_Baseline!$C134:$AZ134))),IF(AR$3&lt;=$B$2,SMALL(Data_Baseline!$C134:$AZ134,COUNTIF(Data_Baseline!$C134:$AZ134,0)+1),IF(Data_Baseline!AQ134=0,SMALL(Data_Baseline!$C134:$AZ134,COUNTIF(Data_Baseline!$C134:$AZ134,0)+1),Data_Baseline!AQ134)))),"")</f>
        <v/>
      </c>
      <c r="AS134" t="str">
        <f>IFERROR(IF(Data_Baseline!AR134="","",IF($C$3="On",IF(AS$3&lt;=$B$2,SMALL(Data_Baseline!$C134:$AZ134,COUNTIF(Data_Baseline!$C134:$AZ134,0)+1)/MAX(Data_Baseline!$C134:$AZ134),IF(Data_Baseline!AR134=0,SMALL(Data_Baseline!$C134:$AZ134,COUNTIF(Data_Baseline!$C134:$AZ134,0)+1)/MAX(Data_Baseline!$C134:$AZ134),Data_Baseline!AR134/MAX(Data_Baseline!$C134:$AZ134))),IF(AS$3&lt;=$B$2,SMALL(Data_Baseline!$C134:$AZ134,COUNTIF(Data_Baseline!$C134:$AZ134,0)+1),IF(Data_Baseline!AR134=0,SMALL(Data_Baseline!$C134:$AZ134,COUNTIF(Data_Baseline!$C134:$AZ134,0)+1),Data_Baseline!AR134)))),"")</f>
        <v/>
      </c>
      <c r="AT134" t="str">
        <f>IFERROR(IF(Data_Baseline!AS134="","",IF($C$3="On",IF(AT$3&lt;=$B$2,SMALL(Data_Baseline!$C134:$AZ134,COUNTIF(Data_Baseline!$C134:$AZ134,0)+1)/MAX(Data_Baseline!$C134:$AZ134),IF(Data_Baseline!AS134=0,SMALL(Data_Baseline!$C134:$AZ134,COUNTIF(Data_Baseline!$C134:$AZ134,0)+1)/MAX(Data_Baseline!$C134:$AZ134),Data_Baseline!AS134/MAX(Data_Baseline!$C134:$AZ134))),IF(AT$3&lt;=$B$2,SMALL(Data_Baseline!$C134:$AZ134,COUNTIF(Data_Baseline!$C134:$AZ134,0)+1),IF(Data_Baseline!AS134=0,SMALL(Data_Baseline!$C134:$AZ134,COUNTIF(Data_Baseline!$C134:$AZ134,0)+1),Data_Baseline!AS134)))),"")</f>
        <v/>
      </c>
      <c r="AU134" t="str">
        <f>IFERROR(IF(Data_Baseline!AT134="","",IF($C$3="On",IF(AU$3&lt;=$B$2,SMALL(Data_Baseline!$C134:$AZ134,COUNTIF(Data_Baseline!$C134:$AZ134,0)+1)/MAX(Data_Baseline!$C134:$AZ134),IF(Data_Baseline!AT134=0,SMALL(Data_Baseline!$C134:$AZ134,COUNTIF(Data_Baseline!$C134:$AZ134,0)+1)/MAX(Data_Baseline!$C134:$AZ134),Data_Baseline!AT134/MAX(Data_Baseline!$C134:$AZ134))),IF(AU$3&lt;=$B$2,SMALL(Data_Baseline!$C134:$AZ134,COUNTIF(Data_Baseline!$C134:$AZ134,0)+1),IF(Data_Baseline!AT134=0,SMALL(Data_Baseline!$C134:$AZ134,COUNTIF(Data_Baseline!$C134:$AZ134,0)+1),Data_Baseline!AT134)))),"")</f>
        <v/>
      </c>
      <c r="AV134" t="str">
        <f>IFERROR(IF(Data_Baseline!AU134="","",IF($C$3="On",IF(AV$3&lt;=$B$2,SMALL(Data_Baseline!$C134:$AZ134,COUNTIF(Data_Baseline!$C134:$AZ134,0)+1)/MAX(Data_Baseline!$C134:$AZ134),IF(Data_Baseline!AU134=0,SMALL(Data_Baseline!$C134:$AZ134,COUNTIF(Data_Baseline!$C134:$AZ134,0)+1)/MAX(Data_Baseline!$C134:$AZ134),Data_Baseline!AU134/MAX(Data_Baseline!$C134:$AZ134))),IF(AV$3&lt;=$B$2,SMALL(Data_Baseline!$C134:$AZ134,COUNTIF(Data_Baseline!$C134:$AZ134,0)+1),IF(Data_Baseline!AU134=0,SMALL(Data_Baseline!$C134:$AZ134,COUNTIF(Data_Baseline!$C134:$AZ134,0)+1),Data_Baseline!AU134)))),"")</f>
        <v/>
      </c>
      <c r="AW134" t="str">
        <f>IFERROR(IF(Data_Baseline!AV134="","",IF($C$3="On",IF(AW$3&lt;=$B$2,SMALL(Data_Baseline!$C134:$AZ134,COUNTIF(Data_Baseline!$C134:$AZ134,0)+1)/MAX(Data_Baseline!$C134:$AZ134),IF(Data_Baseline!AV134=0,SMALL(Data_Baseline!$C134:$AZ134,COUNTIF(Data_Baseline!$C134:$AZ134,0)+1)/MAX(Data_Baseline!$C134:$AZ134),Data_Baseline!AV134/MAX(Data_Baseline!$C134:$AZ134))),IF(AW$3&lt;=$B$2,SMALL(Data_Baseline!$C134:$AZ134,COUNTIF(Data_Baseline!$C134:$AZ134,0)+1),IF(Data_Baseline!AV134=0,SMALL(Data_Baseline!$C134:$AZ134,COUNTIF(Data_Baseline!$C134:$AZ134,0)+1),Data_Baseline!AV134)))),"")</f>
        <v/>
      </c>
      <c r="AX134" t="str">
        <f>IFERROR(IF(Data_Baseline!AW134="","",IF($C$3="On",IF(AX$3&lt;=$B$2,SMALL(Data_Baseline!$C134:$AZ134,COUNTIF(Data_Baseline!$C134:$AZ134,0)+1)/MAX(Data_Baseline!$C134:$AZ134),IF(Data_Baseline!AW134=0,SMALL(Data_Baseline!$C134:$AZ134,COUNTIF(Data_Baseline!$C134:$AZ134,0)+1)/MAX(Data_Baseline!$C134:$AZ134),Data_Baseline!AW134/MAX(Data_Baseline!$C134:$AZ134))),IF(AX$3&lt;=$B$2,SMALL(Data_Baseline!$C134:$AZ134,COUNTIF(Data_Baseline!$C134:$AZ134,0)+1),IF(Data_Baseline!AW134=0,SMALL(Data_Baseline!$C134:$AZ134,COUNTIF(Data_Baseline!$C134:$AZ134,0)+1),Data_Baseline!AW134)))),"")</f>
        <v/>
      </c>
      <c r="AY134" t="str">
        <f>IFERROR(IF(Data_Baseline!AX134="","",IF($C$3="On",IF(AY$3&lt;=$B$2,SMALL(Data_Baseline!$C134:$AZ134,COUNTIF(Data_Baseline!$C134:$AZ134,0)+1)/MAX(Data_Baseline!$C134:$AZ134),IF(Data_Baseline!AX134=0,SMALL(Data_Baseline!$C134:$AZ134,COUNTIF(Data_Baseline!$C134:$AZ134,0)+1)/MAX(Data_Baseline!$C134:$AZ134),Data_Baseline!AX134/MAX(Data_Baseline!$C134:$AZ134))),IF(AY$3&lt;=$B$2,SMALL(Data_Baseline!$C134:$AZ134,COUNTIF(Data_Baseline!$C134:$AZ134,0)+1),IF(Data_Baseline!AX134=0,SMALL(Data_Baseline!$C134:$AZ134,COUNTIF(Data_Baseline!$C134:$AZ134,0)+1),Data_Baseline!AX134)))),"")</f>
        <v/>
      </c>
      <c r="AZ134" t="str">
        <f>IFERROR(IF(Data_Baseline!AY134="","",IF($C$3="On",IF(AZ$3&lt;=$B$2,SMALL(Data_Baseline!$C134:$AZ134,COUNTIF(Data_Baseline!$C134:$AZ134,0)+1)/MAX(Data_Baseline!$C134:$AZ134),IF(Data_Baseline!AY134=0,SMALL(Data_Baseline!$C134:$AZ134,COUNTIF(Data_Baseline!$C134:$AZ134,0)+1)/MAX(Data_Baseline!$C134:$AZ134),Data_Baseline!AY134/MAX(Data_Baseline!$C134:$AZ134))),IF(AZ$3&lt;=$B$2,SMALL(Data_Baseline!$C134:$AZ134,COUNTIF(Data_Baseline!$C134:$AZ134,0)+1),IF(Data_Baseline!AY134=0,SMALL(Data_Baseline!$C134:$AZ134,COUNTIF(Data_Baseline!$C134:$AZ134,0)+1),Data_Baseline!AY134)))),"")</f>
        <v/>
      </c>
      <c r="BA134" t="str">
        <f>IFERROR(IF(Data_Baseline!AZ134="","",IF($C$3="On",IF(BA$3&lt;=$B$2,SMALL(Data_Baseline!$C134:$AZ134,COUNTIF(Data_Baseline!$C134:$AZ134,0)+1)/MAX(Data_Baseline!$C134:$AZ134),IF(Data_Baseline!AZ134=0,SMALL(Data_Baseline!$C134:$AZ134,COUNTIF(Data_Baseline!$C134:$AZ134,0)+1)/MAX(Data_Baseline!$C134:$AZ134),Data_Baseline!AZ134/MAX(Data_Baseline!$C134:$AZ134))),IF(BA$3&lt;=$B$2,SMALL(Data_Baseline!$C134:$AZ134,COUNTIF(Data_Baseline!$C134:$AZ134,0)+1),IF(Data_Baseline!AZ134=0,SMALL(Data_Baseline!$C134:$AZ134,COUNTIF(Data_Baseline!$C134:$AZ134,0)+1),Data_Baseline!AZ134)))),"")</f>
        <v/>
      </c>
      <c r="BB134" s="79">
        <f ca="1">IF(Data_Initial!BA134="",1,0)</f>
        <v>1</v>
      </c>
      <c r="BC134" t="str">
        <f t="shared" ca="1" si="8"/>
        <v>3B_pspA</v>
      </c>
      <c r="BD134" s="79" t="str">
        <f t="shared" ca="1" si="9"/>
        <v>3B</v>
      </c>
      <c r="BE134" s="79" t="str">
        <f ca="1">Data_Initial!BC134</f>
        <v>pspA</v>
      </c>
      <c r="BF134" s="79" t="str">
        <f ca="1">Data_Initial!BB134</f>
        <v>3_2</v>
      </c>
      <c r="BG134">
        <f ca="1">IFERROR((INDIRECT("Plate"&amp;Data!A134&amp;"_C!"&amp;CHAR(RIGHT(Data!B134,LEN(Data!B134)-1)+65)&amp;CODE(LEFT(Data!B134,1))-58)),"")</f>
        <v>0</v>
      </c>
      <c r="BH134" t="str">
        <f ca="1">Data_Initial!BA134</f>
        <v/>
      </c>
      <c r="BI134">
        <f t="shared" ca="1" si="10"/>
        <v>1.0763913248616392E-3</v>
      </c>
      <c r="BJ134" s="79" t="str">
        <f ca="1">IF(BH134="N",1+MAX($BJ$3:BJ133),"")</f>
        <v/>
      </c>
    </row>
    <row r="135" spans="1:62" x14ac:dyDescent="0.25">
      <c r="A135" s="79">
        <f ca="1">IF(BH135="N","N"&amp;BJ135,IF(BB135=0,"",MAX($A$3:A134)+1))</f>
        <v>125</v>
      </c>
      <c r="B135" s="79" t="str">
        <f ca="1">Data_Initial!A135&amp;C135</f>
        <v>2D8</v>
      </c>
      <c r="C135" s="79" t="str">
        <f ca="1">Data_Initial!B135</f>
        <v>D8</v>
      </c>
      <c r="D135">
        <f ca="1">IFERROR(IF(Data_Baseline!C135="","",IF($C$3="On",IF(D$3&lt;=$B$2,SMALL(Data_Baseline!$C135:$AZ135,COUNTIF(Data_Baseline!$C135:$AZ135,0)+1)/MAX(Data_Baseline!$C135:$AZ135),IF(Data_Baseline!C135=0,SMALL(Data_Baseline!$C135:$AZ135,COUNTIF(Data_Baseline!$C135:$AZ135,0)+1)/MAX(Data_Baseline!$C135:$AZ135),Data_Baseline!C135/MAX(Data_Baseline!$C135:$AZ135))),IF(D$3&lt;=$B$2,SMALL(Data_Baseline!$C135:$AZ135,COUNTIF(Data_Baseline!$C135:$AZ135,0)+1),IF(Data_Baseline!C135=0,SMALL(Data_Baseline!$C135:$AZ135,COUNTIF(Data_Baseline!$C135:$AZ135,0)+1),Data_Baseline!C135)))),"")</f>
        <v>6.9719865335113204E-6</v>
      </c>
      <c r="E135">
        <f ca="1">IFERROR(IF(Data_Baseline!D135="","",IF($C$3="On",IF(E$3&lt;=$B$2,SMALL(Data_Baseline!$C135:$AZ135,COUNTIF(Data_Baseline!$C135:$AZ135,0)+1)/MAX(Data_Baseline!$C135:$AZ135),IF(Data_Baseline!D135=0,SMALL(Data_Baseline!$C135:$AZ135,COUNTIF(Data_Baseline!$C135:$AZ135,0)+1)/MAX(Data_Baseline!$C135:$AZ135),Data_Baseline!D135/MAX(Data_Baseline!$C135:$AZ135))),IF(E$3&lt;=$B$2,SMALL(Data_Baseline!$C135:$AZ135,COUNTIF(Data_Baseline!$C135:$AZ135,0)+1),IF(Data_Baseline!D135=0,SMALL(Data_Baseline!$C135:$AZ135,COUNTIF(Data_Baseline!$C135:$AZ135,0)+1),Data_Baseline!D135)))),"")</f>
        <v>6.9719865335113204E-6</v>
      </c>
      <c r="F135">
        <f ca="1">IFERROR(IF(Data_Baseline!E135="","",IF($C$3="On",IF(F$3&lt;=$B$2,SMALL(Data_Baseline!$C135:$AZ135,COUNTIF(Data_Baseline!$C135:$AZ135,0)+1)/MAX(Data_Baseline!$C135:$AZ135),IF(Data_Baseline!E135=0,SMALL(Data_Baseline!$C135:$AZ135,COUNTIF(Data_Baseline!$C135:$AZ135,0)+1)/MAX(Data_Baseline!$C135:$AZ135),Data_Baseline!E135/MAX(Data_Baseline!$C135:$AZ135))),IF(F$3&lt;=$B$2,SMALL(Data_Baseline!$C135:$AZ135,COUNTIF(Data_Baseline!$C135:$AZ135,0)+1),IF(Data_Baseline!E135=0,SMALL(Data_Baseline!$C135:$AZ135,COUNTIF(Data_Baseline!$C135:$AZ135,0)+1),Data_Baseline!E135)))),"")</f>
        <v>6.9719865335113204E-6</v>
      </c>
      <c r="G135">
        <f ca="1">IFERROR(IF(Data_Baseline!F135="","",IF($C$3="On",IF(G$3&lt;=$B$2,SMALL(Data_Baseline!$C135:$AZ135,COUNTIF(Data_Baseline!$C135:$AZ135,0)+1)/MAX(Data_Baseline!$C135:$AZ135),IF(Data_Baseline!F135=0,SMALL(Data_Baseline!$C135:$AZ135,COUNTIF(Data_Baseline!$C135:$AZ135,0)+1)/MAX(Data_Baseline!$C135:$AZ135),Data_Baseline!F135/MAX(Data_Baseline!$C135:$AZ135))),IF(G$3&lt;=$B$2,SMALL(Data_Baseline!$C135:$AZ135,COUNTIF(Data_Baseline!$C135:$AZ135,0)+1),IF(Data_Baseline!F135=0,SMALL(Data_Baseline!$C135:$AZ135,COUNTIF(Data_Baseline!$C135:$AZ135,0)+1),Data_Baseline!F135)))),"")</f>
        <v>6.9719865335113204E-6</v>
      </c>
      <c r="H135">
        <f ca="1">IFERROR(IF(Data_Baseline!G135="","",IF($C$3="On",IF(H$3&lt;=$B$2,SMALL(Data_Baseline!$C135:$AZ135,COUNTIF(Data_Baseline!$C135:$AZ135,0)+1)/MAX(Data_Baseline!$C135:$AZ135),IF(Data_Baseline!G135=0,SMALL(Data_Baseline!$C135:$AZ135,COUNTIF(Data_Baseline!$C135:$AZ135,0)+1)/MAX(Data_Baseline!$C135:$AZ135),Data_Baseline!G135/MAX(Data_Baseline!$C135:$AZ135))),IF(H$3&lt;=$B$2,SMALL(Data_Baseline!$C135:$AZ135,COUNTIF(Data_Baseline!$C135:$AZ135,0)+1),IF(Data_Baseline!G135=0,SMALL(Data_Baseline!$C135:$AZ135,COUNTIF(Data_Baseline!$C135:$AZ135,0)+1),Data_Baseline!G135)))),"")</f>
        <v>6.9719865335113204E-6</v>
      </c>
      <c r="I135">
        <f ca="1">IFERROR(IF(Data_Baseline!H135="","",IF($C$3="On",IF(I$3&lt;=$B$2,SMALL(Data_Baseline!$C135:$AZ135,COUNTIF(Data_Baseline!$C135:$AZ135,0)+1)/MAX(Data_Baseline!$C135:$AZ135),IF(Data_Baseline!H135=0,SMALL(Data_Baseline!$C135:$AZ135,COUNTIF(Data_Baseline!$C135:$AZ135,0)+1)/MAX(Data_Baseline!$C135:$AZ135),Data_Baseline!H135/MAX(Data_Baseline!$C135:$AZ135))),IF(I$3&lt;=$B$2,SMALL(Data_Baseline!$C135:$AZ135,COUNTIF(Data_Baseline!$C135:$AZ135,0)+1),IF(Data_Baseline!H135=0,SMALL(Data_Baseline!$C135:$AZ135,COUNTIF(Data_Baseline!$C135:$AZ135,0)+1),Data_Baseline!H135)))),"")</f>
        <v>6.9719865335113204E-6</v>
      </c>
      <c r="J135">
        <f ca="1">IFERROR(IF(Data_Baseline!I135="","",IF($C$3="On",IF(J$3&lt;=$B$2,SMALL(Data_Baseline!$C135:$AZ135,COUNTIF(Data_Baseline!$C135:$AZ135,0)+1)/MAX(Data_Baseline!$C135:$AZ135),IF(Data_Baseline!I135=0,SMALL(Data_Baseline!$C135:$AZ135,COUNTIF(Data_Baseline!$C135:$AZ135,0)+1)/MAX(Data_Baseline!$C135:$AZ135),Data_Baseline!I135/MAX(Data_Baseline!$C135:$AZ135))),IF(J$3&lt;=$B$2,SMALL(Data_Baseline!$C135:$AZ135,COUNTIF(Data_Baseline!$C135:$AZ135,0)+1),IF(Data_Baseline!I135=0,SMALL(Data_Baseline!$C135:$AZ135,COUNTIF(Data_Baseline!$C135:$AZ135,0)+1),Data_Baseline!I135)))),"")</f>
        <v>6.9719865335113204E-6</v>
      </c>
      <c r="K135">
        <f ca="1">IFERROR(IF(Data_Baseline!J135="","",IF($C$3="On",IF(K$3&lt;=$B$2,SMALL(Data_Baseline!$C135:$AZ135,COUNTIF(Data_Baseline!$C135:$AZ135,0)+1)/MAX(Data_Baseline!$C135:$AZ135),IF(Data_Baseline!J135=0,SMALL(Data_Baseline!$C135:$AZ135,COUNTIF(Data_Baseline!$C135:$AZ135,0)+1)/MAX(Data_Baseline!$C135:$AZ135),Data_Baseline!J135/MAX(Data_Baseline!$C135:$AZ135))),IF(K$3&lt;=$B$2,SMALL(Data_Baseline!$C135:$AZ135,COUNTIF(Data_Baseline!$C135:$AZ135,0)+1),IF(Data_Baseline!J135=0,SMALL(Data_Baseline!$C135:$AZ135,COUNTIF(Data_Baseline!$C135:$AZ135,0)+1),Data_Baseline!J135)))),"")</f>
        <v>6.9719865335113204E-6</v>
      </c>
      <c r="L135">
        <f ca="1">IFERROR(IF(Data_Baseline!K135="","",IF($C$3="On",IF(L$3&lt;=$B$2,SMALL(Data_Baseline!$C135:$AZ135,COUNTIF(Data_Baseline!$C135:$AZ135,0)+1)/MAX(Data_Baseline!$C135:$AZ135),IF(Data_Baseline!K135=0,SMALL(Data_Baseline!$C135:$AZ135,COUNTIF(Data_Baseline!$C135:$AZ135,0)+1)/MAX(Data_Baseline!$C135:$AZ135),Data_Baseline!K135/MAX(Data_Baseline!$C135:$AZ135))),IF(L$3&lt;=$B$2,SMALL(Data_Baseline!$C135:$AZ135,COUNTIF(Data_Baseline!$C135:$AZ135,0)+1),IF(Data_Baseline!K135=0,SMALL(Data_Baseline!$C135:$AZ135,COUNTIF(Data_Baseline!$C135:$AZ135,0)+1),Data_Baseline!K135)))),"")</f>
        <v>6.9719865335113204E-6</v>
      </c>
      <c r="M135">
        <f ca="1">IFERROR(IF(Data_Baseline!L135="","",IF($C$3="On",IF(M$3&lt;=$B$2,SMALL(Data_Baseline!$C135:$AZ135,COUNTIF(Data_Baseline!$C135:$AZ135,0)+1)/MAX(Data_Baseline!$C135:$AZ135),IF(Data_Baseline!L135=0,SMALL(Data_Baseline!$C135:$AZ135,COUNTIF(Data_Baseline!$C135:$AZ135,0)+1)/MAX(Data_Baseline!$C135:$AZ135),Data_Baseline!L135/MAX(Data_Baseline!$C135:$AZ135))),IF(M$3&lt;=$B$2,SMALL(Data_Baseline!$C135:$AZ135,COUNTIF(Data_Baseline!$C135:$AZ135,0)+1),IF(Data_Baseline!L135=0,SMALL(Data_Baseline!$C135:$AZ135,COUNTIF(Data_Baseline!$C135:$AZ135,0)+1),Data_Baseline!L135)))),"")</f>
        <v>6.9719865335113204E-6</v>
      </c>
      <c r="N135">
        <f ca="1">IFERROR(IF(Data_Baseline!M135="","",IF($C$3="On",IF(N$3&lt;=$B$2,SMALL(Data_Baseline!$C135:$AZ135,COUNTIF(Data_Baseline!$C135:$AZ135,0)+1)/MAX(Data_Baseline!$C135:$AZ135),IF(Data_Baseline!M135=0,SMALL(Data_Baseline!$C135:$AZ135,COUNTIF(Data_Baseline!$C135:$AZ135,0)+1)/MAX(Data_Baseline!$C135:$AZ135),Data_Baseline!M135/MAX(Data_Baseline!$C135:$AZ135))),IF(N$3&lt;=$B$2,SMALL(Data_Baseline!$C135:$AZ135,COUNTIF(Data_Baseline!$C135:$AZ135,0)+1),IF(Data_Baseline!M135=0,SMALL(Data_Baseline!$C135:$AZ135,COUNTIF(Data_Baseline!$C135:$AZ135,0)+1),Data_Baseline!M135)))),"")</f>
        <v>6.9719865335113204E-6</v>
      </c>
      <c r="O135">
        <f ca="1">IFERROR(IF(Data_Baseline!N135="","",IF($C$3="On",IF(O$3&lt;=$B$2,SMALL(Data_Baseline!$C135:$AZ135,COUNTIF(Data_Baseline!$C135:$AZ135,0)+1)/MAX(Data_Baseline!$C135:$AZ135),IF(Data_Baseline!N135=0,SMALL(Data_Baseline!$C135:$AZ135,COUNTIF(Data_Baseline!$C135:$AZ135,0)+1)/MAX(Data_Baseline!$C135:$AZ135),Data_Baseline!N135/MAX(Data_Baseline!$C135:$AZ135))),IF(O$3&lt;=$B$2,SMALL(Data_Baseline!$C135:$AZ135,COUNTIF(Data_Baseline!$C135:$AZ135,0)+1),IF(Data_Baseline!N135=0,SMALL(Data_Baseline!$C135:$AZ135,COUNTIF(Data_Baseline!$C135:$AZ135,0)+1),Data_Baseline!N135)))),"")</f>
        <v>6.9719865335113204E-6</v>
      </c>
      <c r="P135">
        <f ca="1">IFERROR(IF(Data_Baseline!O135="","",IF($C$3="On",IF(P$3&lt;=$B$2,SMALL(Data_Baseline!$C135:$AZ135,COUNTIF(Data_Baseline!$C135:$AZ135,0)+1)/MAX(Data_Baseline!$C135:$AZ135),IF(Data_Baseline!O135=0,SMALL(Data_Baseline!$C135:$AZ135,COUNTIF(Data_Baseline!$C135:$AZ135,0)+1)/MAX(Data_Baseline!$C135:$AZ135),Data_Baseline!O135/MAX(Data_Baseline!$C135:$AZ135))),IF(P$3&lt;=$B$2,SMALL(Data_Baseline!$C135:$AZ135,COUNTIF(Data_Baseline!$C135:$AZ135,0)+1),IF(Data_Baseline!O135=0,SMALL(Data_Baseline!$C135:$AZ135,COUNTIF(Data_Baseline!$C135:$AZ135,0)+1),Data_Baseline!O135)))),"")</f>
        <v>6.9719865335113204E-6</v>
      </c>
      <c r="Q135">
        <f ca="1">IFERROR(IF(Data_Baseline!P135="","",IF($C$3="On",IF(Q$3&lt;=$B$2,SMALL(Data_Baseline!$C135:$AZ135,COUNTIF(Data_Baseline!$C135:$AZ135,0)+1)/MAX(Data_Baseline!$C135:$AZ135),IF(Data_Baseline!P135=0,SMALL(Data_Baseline!$C135:$AZ135,COUNTIF(Data_Baseline!$C135:$AZ135,0)+1)/MAX(Data_Baseline!$C135:$AZ135),Data_Baseline!P135/MAX(Data_Baseline!$C135:$AZ135))),IF(Q$3&lt;=$B$2,SMALL(Data_Baseline!$C135:$AZ135,COUNTIF(Data_Baseline!$C135:$AZ135,0)+1),IF(Data_Baseline!P135=0,SMALL(Data_Baseline!$C135:$AZ135,COUNTIF(Data_Baseline!$C135:$AZ135,0)+1),Data_Baseline!P135)))),"")</f>
        <v>6.9719865335113204E-6</v>
      </c>
      <c r="R135">
        <f ca="1">IFERROR(IF(Data_Baseline!Q135="","",IF($C$3="On",IF(R$3&lt;=$B$2,SMALL(Data_Baseline!$C135:$AZ135,COUNTIF(Data_Baseline!$C135:$AZ135,0)+1)/MAX(Data_Baseline!$C135:$AZ135),IF(Data_Baseline!Q135=0,SMALL(Data_Baseline!$C135:$AZ135,COUNTIF(Data_Baseline!$C135:$AZ135,0)+1)/MAX(Data_Baseline!$C135:$AZ135),Data_Baseline!Q135/MAX(Data_Baseline!$C135:$AZ135))),IF(R$3&lt;=$B$2,SMALL(Data_Baseline!$C135:$AZ135,COUNTIF(Data_Baseline!$C135:$AZ135,0)+1),IF(Data_Baseline!Q135=0,SMALL(Data_Baseline!$C135:$AZ135,COUNTIF(Data_Baseline!$C135:$AZ135,0)+1),Data_Baseline!Q135)))),"")</f>
        <v>6.9719865335113204E-6</v>
      </c>
      <c r="S135">
        <f ca="1">IFERROR(IF(Data_Baseline!R135="","",IF($C$3="On",IF(S$3&lt;=$B$2,SMALL(Data_Baseline!$C135:$AZ135,COUNTIF(Data_Baseline!$C135:$AZ135,0)+1)/MAX(Data_Baseline!$C135:$AZ135),IF(Data_Baseline!R135=0,SMALL(Data_Baseline!$C135:$AZ135,COUNTIF(Data_Baseline!$C135:$AZ135,0)+1)/MAX(Data_Baseline!$C135:$AZ135),Data_Baseline!R135/MAX(Data_Baseline!$C135:$AZ135))),IF(S$3&lt;=$B$2,SMALL(Data_Baseline!$C135:$AZ135,COUNTIF(Data_Baseline!$C135:$AZ135,0)+1),IF(Data_Baseline!R135=0,SMALL(Data_Baseline!$C135:$AZ135,COUNTIF(Data_Baseline!$C135:$AZ135,0)+1),Data_Baseline!R135)))),"")</f>
        <v>6.9719865335113204E-6</v>
      </c>
      <c r="T135">
        <f ca="1">IFERROR(IF(Data_Baseline!S135="","",IF($C$3="On",IF(T$3&lt;=$B$2,SMALL(Data_Baseline!$C135:$AZ135,COUNTIF(Data_Baseline!$C135:$AZ135,0)+1)/MAX(Data_Baseline!$C135:$AZ135),IF(Data_Baseline!S135=0,SMALL(Data_Baseline!$C135:$AZ135,COUNTIF(Data_Baseline!$C135:$AZ135,0)+1)/MAX(Data_Baseline!$C135:$AZ135),Data_Baseline!S135/MAX(Data_Baseline!$C135:$AZ135))),IF(T$3&lt;=$B$2,SMALL(Data_Baseline!$C135:$AZ135,COUNTIF(Data_Baseline!$C135:$AZ135,0)+1),IF(Data_Baseline!S135=0,SMALL(Data_Baseline!$C135:$AZ135,COUNTIF(Data_Baseline!$C135:$AZ135,0)+1),Data_Baseline!S135)))),"")</f>
        <v>6.9719865335113204E-6</v>
      </c>
      <c r="U135">
        <f ca="1">IFERROR(IF(Data_Baseline!T135="","",IF($C$3="On",IF(U$3&lt;=$B$2,SMALL(Data_Baseline!$C135:$AZ135,COUNTIF(Data_Baseline!$C135:$AZ135,0)+1)/MAX(Data_Baseline!$C135:$AZ135),IF(Data_Baseline!T135=0,SMALL(Data_Baseline!$C135:$AZ135,COUNTIF(Data_Baseline!$C135:$AZ135,0)+1)/MAX(Data_Baseline!$C135:$AZ135),Data_Baseline!T135/MAX(Data_Baseline!$C135:$AZ135))),IF(U$3&lt;=$B$2,SMALL(Data_Baseline!$C135:$AZ135,COUNTIF(Data_Baseline!$C135:$AZ135,0)+1),IF(Data_Baseline!T135=0,SMALL(Data_Baseline!$C135:$AZ135,COUNTIF(Data_Baseline!$C135:$AZ135,0)+1),Data_Baseline!T135)))),"")</f>
        <v>6.9719865335113204E-6</v>
      </c>
      <c r="V135">
        <f ca="1">IFERROR(IF(Data_Baseline!U135="","",IF($C$3="On",IF(V$3&lt;=$B$2,SMALL(Data_Baseline!$C135:$AZ135,COUNTIF(Data_Baseline!$C135:$AZ135,0)+1)/MAX(Data_Baseline!$C135:$AZ135),IF(Data_Baseline!U135=0,SMALL(Data_Baseline!$C135:$AZ135,COUNTIF(Data_Baseline!$C135:$AZ135,0)+1)/MAX(Data_Baseline!$C135:$AZ135),Data_Baseline!U135/MAX(Data_Baseline!$C135:$AZ135))),IF(V$3&lt;=$B$2,SMALL(Data_Baseline!$C135:$AZ135,COUNTIF(Data_Baseline!$C135:$AZ135,0)+1),IF(Data_Baseline!U135=0,SMALL(Data_Baseline!$C135:$AZ135,COUNTIF(Data_Baseline!$C135:$AZ135,0)+1),Data_Baseline!U135)))),"")</f>
        <v>6.9719865335113204E-6</v>
      </c>
      <c r="W135">
        <f ca="1">IFERROR(IF(Data_Baseline!V135="","",IF($C$3="On",IF(W$3&lt;=$B$2,SMALL(Data_Baseline!$C135:$AZ135,COUNTIF(Data_Baseline!$C135:$AZ135,0)+1)/MAX(Data_Baseline!$C135:$AZ135),IF(Data_Baseline!V135=0,SMALL(Data_Baseline!$C135:$AZ135,COUNTIF(Data_Baseline!$C135:$AZ135,0)+1)/MAX(Data_Baseline!$C135:$AZ135),Data_Baseline!V135/MAX(Data_Baseline!$C135:$AZ135))),IF(W$3&lt;=$B$2,SMALL(Data_Baseline!$C135:$AZ135,COUNTIF(Data_Baseline!$C135:$AZ135,0)+1),IF(Data_Baseline!V135=0,SMALL(Data_Baseline!$C135:$AZ135,COUNTIF(Data_Baseline!$C135:$AZ135,0)+1),Data_Baseline!V135)))),"")</f>
        <v>6.9719865335113204E-6</v>
      </c>
      <c r="X135">
        <f ca="1">IFERROR(IF(Data_Baseline!W135="","",IF($C$3="On",IF(X$3&lt;=$B$2,SMALL(Data_Baseline!$C135:$AZ135,COUNTIF(Data_Baseline!$C135:$AZ135,0)+1)/MAX(Data_Baseline!$C135:$AZ135),IF(Data_Baseline!W135=0,SMALL(Data_Baseline!$C135:$AZ135,COUNTIF(Data_Baseline!$C135:$AZ135,0)+1)/MAX(Data_Baseline!$C135:$AZ135),Data_Baseline!W135/MAX(Data_Baseline!$C135:$AZ135))),IF(X$3&lt;=$B$2,SMALL(Data_Baseline!$C135:$AZ135,COUNTIF(Data_Baseline!$C135:$AZ135,0)+1),IF(Data_Baseline!W135=0,SMALL(Data_Baseline!$C135:$AZ135,COUNTIF(Data_Baseline!$C135:$AZ135,0)+1),Data_Baseline!W135)))),"")</f>
        <v>6.9719865335113204E-6</v>
      </c>
      <c r="Y135">
        <f ca="1">IFERROR(IF(Data_Baseline!X135="","",IF($C$3="On",IF(Y$3&lt;=$B$2,SMALL(Data_Baseline!$C135:$AZ135,COUNTIF(Data_Baseline!$C135:$AZ135,0)+1)/MAX(Data_Baseline!$C135:$AZ135),IF(Data_Baseline!X135=0,SMALL(Data_Baseline!$C135:$AZ135,COUNTIF(Data_Baseline!$C135:$AZ135,0)+1)/MAX(Data_Baseline!$C135:$AZ135),Data_Baseline!X135/MAX(Data_Baseline!$C135:$AZ135))),IF(Y$3&lt;=$B$2,SMALL(Data_Baseline!$C135:$AZ135,COUNTIF(Data_Baseline!$C135:$AZ135,0)+1),IF(Data_Baseline!X135=0,SMALL(Data_Baseline!$C135:$AZ135,COUNTIF(Data_Baseline!$C135:$AZ135,0)+1),Data_Baseline!X135)))),"")</f>
        <v>6.9719865335113204E-6</v>
      </c>
      <c r="Z135">
        <f ca="1">IFERROR(IF(Data_Baseline!Y135="","",IF($C$3="On",IF(Z$3&lt;=$B$2,SMALL(Data_Baseline!$C135:$AZ135,COUNTIF(Data_Baseline!$C135:$AZ135,0)+1)/MAX(Data_Baseline!$C135:$AZ135),IF(Data_Baseline!Y135=0,SMALL(Data_Baseline!$C135:$AZ135,COUNTIF(Data_Baseline!$C135:$AZ135,0)+1)/MAX(Data_Baseline!$C135:$AZ135),Data_Baseline!Y135/MAX(Data_Baseline!$C135:$AZ135))),IF(Z$3&lt;=$B$2,SMALL(Data_Baseline!$C135:$AZ135,COUNTIF(Data_Baseline!$C135:$AZ135,0)+1),IF(Data_Baseline!Y135=0,SMALL(Data_Baseline!$C135:$AZ135,COUNTIF(Data_Baseline!$C135:$AZ135,0)+1),Data_Baseline!Y135)))),"")</f>
        <v>6.9719865335113204E-6</v>
      </c>
      <c r="AA135">
        <f ca="1">IFERROR(IF(Data_Baseline!Z135="","",IF($C$3="On",IF(AA$3&lt;=$B$2,SMALL(Data_Baseline!$C135:$AZ135,COUNTIF(Data_Baseline!$C135:$AZ135,0)+1)/MAX(Data_Baseline!$C135:$AZ135),IF(Data_Baseline!Z135=0,SMALL(Data_Baseline!$C135:$AZ135,COUNTIF(Data_Baseline!$C135:$AZ135,0)+1)/MAX(Data_Baseline!$C135:$AZ135),Data_Baseline!Z135/MAX(Data_Baseline!$C135:$AZ135))),IF(AA$3&lt;=$B$2,SMALL(Data_Baseline!$C135:$AZ135,COUNTIF(Data_Baseline!$C135:$AZ135,0)+1),IF(Data_Baseline!Z135=0,SMALL(Data_Baseline!$C135:$AZ135,COUNTIF(Data_Baseline!$C135:$AZ135,0)+1),Data_Baseline!Z135)))),"")</f>
        <v>2.2044428184368491E-3</v>
      </c>
      <c r="AB135">
        <f ca="1">IFERROR(IF(Data_Baseline!AA135="","",IF($C$3="On",IF(AB$3&lt;=$B$2,SMALL(Data_Baseline!$C135:$AZ135,COUNTIF(Data_Baseline!$C135:$AZ135,0)+1)/MAX(Data_Baseline!$C135:$AZ135),IF(Data_Baseline!AA135=0,SMALL(Data_Baseline!$C135:$AZ135,COUNTIF(Data_Baseline!$C135:$AZ135,0)+1)/MAX(Data_Baseline!$C135:$AZ135),Data_Baseline!AA135/MAX(Data_Baseline!$C135:$AZ135))),IF(AB$3&lt;=$B$2,SMALL(Data_Baseline!$C135:$AZ135,COUNTIF(Data_Baseline!$C135:$AZ135,0)+1),IF(Data_Baseline!AA135=0,SMALL(Data_Baseline!$C135:$AZ135,COUNTIF(Data_Baseline!$C135:$AZ135,0)+1),Data_Baseline!AA135)))),"")</f>
        <v>6.2643902880524602E-3</v>
      </c>
      <c r="AC135">
        <f ca="1">IFERROR(IF(Data_Baseline!AB135="","",IF($C$3="On",IF(AC$3&lt;=$B$2,SMALL(Data_Baseline!$C135:$AZ135,COUNTIF(Data_Baseline!$C135:$AZ135,0)+1)/MAX(Data_Baseline!$C135:$AZ135),IF(Data_Baseline!AB135=0,SMALL(Data_Baseline!$C135:$AZ135,COUNTIF(Data_Baseline!$C135:$AZ135,0)+1)/MAX(Data_Baseline!$C135:$AZ135),Data_Baseline!AB135/MAX(Data_Baseline!$C135:$AZ135))),IF(AC$3&lt;=$B$2,SMALL(Data_Baseline!$C135:$AZ135,COUNTIF(Data_Baseline!$C135:$AZ135,0)+1),IF(Data_Baseline!AB135=0,SMALL(Data_Baseline!$C135:$AZ135,COUNTIF(Data_Baseline!$C135:$AZ135,0)+1),Data_Baseline!AB135)))),"")</f>
        <v>1.4481242272573797E-2</v>
      </c>
      <c r="AD135">
        <f ca="1">IFERROR(IF(Data_Baseline!AC135="","",IF($C$3="On",IF(AD$3&lt;=$B$2,SMALL(Data_Baseline!$C135:$AZ135,COUNTIF(Data_Baseline!$C135:$AZ135,0)+1)/MAX(Data_Baseline!$C135:$AZ135),IF(Data_Baseline!AC135=0,SMALL(Data_Baseline!$C135:$AZ135,COUNTIF(Data_Baseline!$C135:$AZ135,0)+1)/MAX(Data_Baseline!$C135:$AZ135),Data_Baseline!AC135/MAX(Data_Baseline!$C135:$AZ135))),IF(AD$3&lt;=$B$2,SMALL(Data_Baseline!$C135:$AZ135,COUNTIF(Data_Baseline!$C135:$AZ135,0)+1),IF(Data_Baseline!AC135=0,SMALL(Data_Baseline!$C135:$AZ135,COUNTIF(Data_Baseline!$C135:$AZ135,0)+1),Data_Baseline!AC135)))),"")</f>
        <v>3.0661800090336054E-2</v>
      </c>
      <c r="AE135">
        <f ca="1">IFERROR(IF(Data_Baseline!AD135="","",IF($C$3="On",IF(AE$3&lt;=$B$2,SMALL(Data_Baseline!$C135:$AZ135,COUNTIF(Data_Baseline!$C135:$AZ135,0)+1)/MAX(Data_Baseline!$C135:$AZ135),IF(Data_Baseline!AD135=0,SMALL(Data_Baseline!$C135:$AZ135,COUNTIF(Data_Baseline!$C135:$AZ135,0)+1)/MAX(Data_Baseline!$C135:$AZ135),Data_Baseline!AD135/MAX(Data_Baseline!$C135:$AZ135))),IF(AE$3&lt;=$B$2,SMALL(Data_Baseline!$C135:$AZ135,COUNTIF(Data_Baseline!$C135:$AZ135,0)+1),IF(Data_Baseline!AD135=0,SMALL(Data_Baseline!$C135:$AZ135,COUNTIF(Data_Baseline!$C135:$AZ135,0)+1),Data_Baseline!AD135)))),"")</f>
        <v>6.1559479632015301E-2</v>
      </c>
      <c r="AF135">
        <f ca="1">IFERROR(IF(Data_Baseline!AE135="","",IF($C$3="On",IF(AF$3&lt;=$B$2,SMALL(Data_Baseline!$C135:$AZ135,COUNTIF(Data_Baseline!$C135:$AZ135,0)+1)/MAX(Data_Baseline!$C135:$AZ135),IF(Data_Baseline!AE135=0,SMALL(Data_Baseline!$C135:$AZ135,COUNTIF(Data_Baseline!$C135:$AZ135,0)+1)/MAX(Data_Baseline!$C135:$AZ135),Data_Baseline!AE135/MAX(Data_Baseline!$C135:$AZ135))),IF(AF$3&lt;=$B$2,SMALL(Data_Baseline!$C135:$AZ135,COUNTIF(Data_Baseline!$C135:$AZ135,0)+1),IF(Data_Baseline!AE135=0,SMALL(Data_Baseline!$C135:$AZ135,COUNTIF(Data_Baseline!$C135:$AZ135,0)+1),Data_Baseline!AE135)))),"")</f>
        <v>0.11737653081822862</v>
      </c>
      <c r="AG135">
        <f ca="1">IFERROR(IF(Data_Baseline!AF135="","",IF($C$3="On",IF(AG$3&lt;=$B$2,SMALL(Data_Baseline!$C135:$AZ135,COUNTIF(Data_Baseline!$C135:$AZ135,0)+1)/MAX(Data_Baseline!$C135:$AZ135),IF(Data_Baseline!AF135=0,SMALL(Data_Baseline!$C135:$AZ135,COUNTIF(Data_Baseline!$C135:$AZ135,0)+1)/MAX(Data_Baseline!$C135:$AZ135),Data_Baseline!AF135/MAX(Data_Baseline!$C135:$AZ135))),IF(AG$3&lt;=$B$2,SMALL(Data_Baseline!$C135:$AZ135,COUNTIF(Data_Baseline!$C135:$AZ135,0)+1),IF(Data_Baseline!AF135=0,SMALL(Data_Baseline!$C135:$AZ135,COUNTIF(Data_Baseline!$C135:$AZ135,0)+1),Data_Baseline!AF135)))),"")</f>
        <v>0.21011639417209915</v>
      </c>
      <c r="AH135">
        <f ca="1">IFERROR(IF(Data_Baseline!AG135="","",IF($C$3="On",IF(AH$3&lt;=$B$2,SMALL(Data_Baseline!$C135:$AZ135,COUNTIF(Data_Baseline!$C135:$AZ135,0)+1)/MAX(Data_Baseline!$C135:$AZ135),IF(Data_Baseline!AG135=0,SMALL(Data_Baseline!$C135:$AZ135,COUNTIF(Data_Baseline!$C135:$AZ135,0)+1)/MAX(Data_Baseline!$C135:$AZ135),Data_Baseline!AG135/MAX(Data_Baseline!$C135:$AZ135))),IF(AH$3&lt;=$B$2,SMALL(Data_Baseline!$C135:$AZ135,COUNTIF(Data_Baseline!$C135:$AZ135,0)+1),IF(Data_Baseline!AG135=0,SMALL(Data_Baseline!$C135:$AZ135,COUNTIF(Data_Baseline!$C135:$AZ135,0)+1),Data_Baseline!AG135)))),"")</f>
        <v>0.34641959932325067</v>
      </c>
      <c r="AI135">
        <f ca="1">IFERROR(IF(Data_Baseline!AH135="","",IF($C$3="On",IF(AI$3&lt;=$B$2,SMALL(Data_Baseline!$C135:$AZ135,COUNTIF(Data_Baseline!$C135:$AZ135,0)+1)/MAX(Data_Baseline!$C135:$AZ135),IF(Data_Baseline!AH135=0,SMALL(Data_Baseline!$C135:$AZ135,COUNTIF(Data_Baseline!$C135:$AZ135,0)+1)/MAX(Data_Baseline!$C135:$AZ135),Data_Baseline!AH135/MAX(Data_Baseline!$C135:$AZ135))),IF(AI$3&lt;=$B$2,SMALL(Data_Baseline!$C135:$AZ135,COUNTIF(Data_Baseline!$C135:$AZ135,0)+1),IF(Data_Baseline!AH135=0,SMALL(Data_Baseline!$C135:$AZ135,COUNTIF(Data_Baseline!$C135:$AZ135,0)+1),Data_Baseline!AH135)))),"")</f>
        <v>0.50695755058848302</v>
      </c>
      <c r="AJ135">
        <f ca="1">IFERROR(IF(Data_Baseline!AI135="","",IF($C$3="On",IF(AJ$3&lt;=$B$2,SMALL(Data_Baseline!$C135:$AZ135,COUNTIF(Data_Baseline!$C135:$AZ135,0)+1)/MAX(Data_Baseline!$C135:$AZ135),IF(Data_Baseline!AI135=0,SMALL(Data_Baseline!$C135:$AZ135,COUNTIF(Data_Baseline!$C135:$AZ135,0)+1)/MAX(Data_Baseline!$C135:$AZ135),Data_Baseline!AI135/MAX(Data_Baseline!$C135:$AZ135))),IF(AJ$3&lt;=$B$2,SMALL(Data_Baseline!$C135:$AZ135,COUNTIF(Data_Baseline!$C135:$AZ135,0)+1),IF(Data_Baseline!AI135=0,SMALL(Data_Baseline!$C135:$AZ135,COUNTIF(Data_Baseline!$C135:$AZ135,0)+1),Data_Baseline!AI135)))),"")</f>
        <v>0.66437496293707055</v>
      </c>
      <c r="AK135">
        <f ca="1">IFERROR(IF(Data_Baseline!AJ135="","",IF($C$3="On",IF(AK$3&lt;=$B$2,SMALL(Data_Baseline!$C135:$AZ135,COUNTIF(Data_Baseline!$C135:$AZ135,0)+1)/MAX(Data_Baseline!$C135:$AZ135),IF(Data_Baseline!AJ135=0,SMALL(Data_Baseline!$C135:$AZ135,COUNTIF(Data_Baseline!$C135:$AZ135,0)+1)/MAX(Data_Baseline!$C135:$AZ135),Data_Baseline!AJ135/MAX(Data_Baseline!$C135:$AZ135))),IF(AK$3&lt;=$B$2,SMALL(Data_Baseline!$C135:$AZ135,COUNTIF(Data_Baseline!$C135:$AZ135,0)+1),IF(Data_Baseline!AJ135=0,SMALL(Data_Baseline!$C135:$AZ135,COUNTIF(Data_Baseline!$C135:$AZ135,0)+1),Data_Baseline!AJ135)))),"")</f>
        <v>0.79025018353903931</v>
      </c>
      <c r="AL135">
        <f ca="1">IFERROR(IF(Data_Baseline!AK135="","",IF($C$3="On",IF(AL$3&lt;=$B$2,SMALL(Data_Baseline!$C135:$AZ135,COUNTIF(Data_Baseline!$C135:$AZ135,0)+1)/MAX(Data_Baseline!$C135:$AZ135),IF(Data_Baseline!AK135=0,SMALL(Data_Baseline!$C135:$AZ135,COUNTIF(Data_Baseline!$C135:$AZ135,0)+1)/MAX(Data_Baseline!$C135:$AZ135),Data_Baseline!AK135/MAX(Data_Baseline!$C135:$AZ135))),IF(AL$3&lt;=$B$2,SMALL(Data_Baseline!$C135:$AZ135,COUNTIF(Data_Baseline!$C135:$AZ135,0)+1),IF(Data_Baseline!AK135=0,SMALL(Data_Baseline!$C135:$AZ135,COUNTIF(Data_Baseline!$C135:$AZ135,0)+1),Data_Baseline!AK135)))),"")</f>
        <v>0.8788786210773214</v>
      </c>
      <c r="AM135">
        <f ca="1">IFERROR(IF(Data_Baseline!AL135="","",IF($C$3="On",IF(AM$3&lt;=$B$2,SMALL(Data_Baseline!$C135:$AZ135,COUNTIF(Data_Baseline!$C135:$AZ135,0)+1)/MAX(Data_Baseline!$C135:$AZ135),IF(Data_Baseline!AL135=0,SMALL(Data_Baseline!$C135:$AZ135,COUNTIF(Data_Baseline!$C135:$AZ135,0)+1)/MAX(Data_Baseline!$C135:$AZ135),Data_Baseline!AL135/MAX(Data_Baseline!$C135:$AZ135))),IF(AM$3&lt;=$B$2,SMALL(Data_Baseline!$C135:$AZ135,COUNTIF(Data_Baseline!$C135:$AZ135,0)+1),IF(Data_Baseline!AL135=0,SMALL(Data_Baseline!$C135:$AZ135,COUNTIF(Data_Baseline!$C135:$AZ135,0)+1),Data_Baseline!AL135)))),"")</f>
        <v>0.93357214003384326</v>
      </c>
      <c r="AN135">
        <f ca="1">IFERROR(IF(Data_Baseline!AM135="","",IF($C$3="On",IF(AN$3&lt;=$B$2,SMALL(Data_Baseline!$C135:$AZ135,COUNTIF(Data_Baseline!$C135:$AZ135,0)+1)/MAX(Data_Baseline!$C135:$AZ135),IF(Data_Baseline!AM135=0,SMALL(Data_Baseline!$C135:$AZ135,COUNTIF(Data_Baseline!$C135:$AZ135,0)+1)/MAX(Data_Baseline!$C135:$AZ135),Data_Baseline!AM135/MAX(Data_Baseline!$C135:$AZ135))),IF(AN$3&lt;=$B$2,SMALL(Data_Baseline!$C135:$AZ135,COUNTIF(Data_Baseline!$C135:$AZ135,0)+1),IF(Data_Baseline!AM135=0,SMALL(Data_Baseline!$C135:$AZ135,COUNTIF(Data_Baseline!$C135:$AZ135,0)+1),Data_Baseline!AM135)))),"")</f>
        <v>0.9649171961682208</v>
      </c>
      <c r="AO135">
        <f ca="1">IFERROR(IF(Data_Baseline!AN135="","",IF($C$3="On",IF(AO$3&lt;=$B$2,SMALL(Data_Baseline!$C135:$AZ135,COUNTIF(Data_Baseline!$C135:$AZ135,0)+1)/MAX(Data_Baseline!$C135:$AZ135),IF(Data_Baseline!AN135=0,SMALL(Data_Baseline!$C135:$AZ135,COUNTIF(Data_Baseline!$C135:$AZ135,0)+1)/MAX(Data_Baseline!$C135:$AZ135),Data_Baseline!AN135/MAX(Data_Baseline!$C135:$AZ135))),IF(AO$3&lt;=$B$2,SMALL(Data_Baseline!$C135:$AZ135,COUNTIF(Data_Baseline!$C135:$AZ135,0)+1),IF(Data_Baseline!AN135=0,SMALL(Data_Baseline!$C135:$AZ135,COUNTIF(Data_Baseline!$C135:$AZ135,0)+1),Data_Baseline!AN135)))),"")</f>
        <v>0.983344522688262</v>
      </c>
      <c r="AP135">
        <f ca="1">IFERROR(IF(Data_Baseline!AO135="","",IF($C$3="On",IF(AP$3&lt;=$B$2,SMALL(Data_Baseline!$C135:$AZ135,COUNTIF(Data_Baseline!$C135:$AZ135,0)+1)/MAX(Data_Baseline!$C135:$AZ135),IF(Data_Baseline!AO135=0,SMALL(Data_Baseline!$C135:$AZ135,COUNTIF(Data_Baseline!$C135:$AZ135,0)+1)/MAX(Data_Baseline!$C135:$AZ135),Data_Baseline!AO135/MAX(Data_Baseline!$C135:$AZ135))),IF(AP$3&lt;=$B$2,SMALL(Data_Baseline!$C135:$AZ135,COUNTIF(Data_Baseline!$C135:$AZ135,0)+1),IF(Data_Baseline!AO135=0,SMALL(Data_Baseline!$C135:$AZ135,COUNTIF(Data_Baseline!$C135:$AZ135,0)+1),Data_Baseline!AO135)))),"")</f>
        <v>0.99502464214356923</v>
      </c>
      <c r="AQ135">
        <f ca="1">IFERROR(IF(Data_Baseline!AP135="","",IF($C$3="On",IF(AQ$3&lt;=$B$2,SMALL(Data_Baseline!$C135:$AZ135,COUNTIF(Data_Baseline!$C135:$AZ135,0)+1)/MAX(Data_Baseline!$C135:$AZ135),IF(Data_Baseline!AP135=0,SMALL(Data_Baseline!$C135:$AZ135,COUNTIF(Data_Baseline!$C135:$AZ135,0)+1)/MAX(Data_Baseline!$C135:$AZ135),Data_Baseline!AP135/MAX(Data_Baseline!$C135:$AZ135))),IF(AQ$3&lt;=$B$2,SMALL(Data_Baseline!$C135:$AZ135,COUNTIF(Data_Baseline!$C135:$AZ135,0)+1),IF(Data_Baseline!AP135=0,SMALL(Data_Baseline!$C135:$AZ135,COUNTIF(Data_Baseline!$C135:$AZ135,0)+1),Data_Baseline!AP135)))),"")</f>
        <v>1</v>
      </c>
      <c r="AR135" t="str">
        <f>IFERROR(IF(Data_Baseline!AQ135="","",IF($C$3="On",IF(AR$3&lt;=$B$2,SMALL(Data_Baseline!$C135:$AZ135,COUNTIF(Data_Baseline!$C135:$AZ135,0)+1)/MAX(Data_Baseline!$C135:$AZ135),IF(Data_Baseline!AQ135=0,SMALL(Data_Baseline!$C135:$AZ135,COUNTIF(Data_Baseline!$C135:$AZ135,0)+1)/MAX(Data_Baseline!$C135:$AZ135),Data_Baseline!AQ135/MAX(Data_Baseline!$C135:$AZ135))),IF(AR$3&lt;=$B$2,SMALL(Data_Baseline!$C135:$AZ135,COUNTIF(Data_Baseline!$C135:$AZ135,0)+1),IF(Data_Baseline!AQ135=0,SMALL(Data_Baseline!$C135:$AZ135,COUNTIF(Data_Baseline!$C135:$AZ135,0)+1),Data_Baseline!AQ135)))),"")</f>
        <v/>
      </c>
      <c r="AS135" t="str">
        <f>IFERROR(IF(Data_Baseline!AR135="","",IF($C$3="On",IF(AS$3&lt;=$B$2,SMALL(Data_Baseline!$C135:$AZ135,COUNTIF(Data_Baseline!$C135:$AZ135,0)+1)/MAX(Data_Baseline!$C135:$AZ135),IF(Data_Baseline!AR135=0,SMALL(Data_Baseline!$C135:$AZ135,COUNTIF(Data_Baseline!$C135:$AZ135,0)+1)/MAX(Data_Baseline!$C135:$AZ135),Data_Baseline!AR135/MAX(Data_Baseline!$C135:$AZ135))),IF(AS$3&lt;=$B$2,SMALL(Data_Baseline!$C135:$AZ135,COUNTIF(Data_Baseline!$C135:$AZ135,0)+1),IF(Data_Baseline!AR135=0,SMALL(Data_Baseline!$C135:$AZ135,COUNTIF(Data_Baseline!$C135:$AZ135,0)+1),Data_Baseline!AR135)))),"")</f>
        <v/>
      </c>
      <c r="AT135" t="str">
        <f>IFERROR(IF(Data_Baseline!AS135="","",IF($C$3="On",IF(AT$3&lt;=$B$2,SMALL(Data_Baseline!$C135:$AZ135,COUNTIF(Data_Baseline!$C135:$AZ135,0)+1)/MAX(Data_Baseline!$C135:$AZ135),IF(Data_Baseline!AS135=0,SMALL(Data_Baseline!$C135:$AZ135,COUNTIF(Data_Baseline!$C135:$AZ135,0)+1)/MAX(Data_Baseline!$C135:$AZ135),Data_Baseline!AS135/MAX(Data_Baseline!$C135:$AZ135))),IF(AT$3&lt;=$B$2,SMALL(Data_Baseline!$C135:$AZ135,COUNTIF(Data_Baseline!$C135:$AZ135,0)+1),IF(Data_Baseline!AS135=0,SMALL(Data_Baseline!$C135:$AZ135,COUNTIF(Data_Baseline!$C135:$AZ135,0)+1),Data_Baseline!AS135)))),"")</f>
        <v/>
      </c>
      <c r="AU135" t="str">
        <f>IFERROR(IF(Data_Baseline!AT135="","",IF($C$3="On",IF(AU$3&lt;=$B$2,SMALL(Data_Baseline!$C135:$AZ135,COUNTIF(Data_Baseline!$C135:$AZ135,0)+1)/MAX(Data_Baseline!$C135:$AZ135),IF(Data_Baseline!AT135=0,SMALL(Data_Baseline!$C135:$AZ135,COUNTIF(Data_Baseline!$C135:$AZ135,0)+1)/MAX(Data_Baseline!$C135:$AZ135),Data_Baseline!AT135/MAX(Data_Baseline!$C135:$AZ135))),IF(AU$3&lt;=$B$2,SMALL(Data_Baseline!$C135:$AZ135,COUNTIF(Data_Baseline!$C135:$AZ135,0)+1),IF(Data_Baseline!AT135=0,SMALL(Data_Baseline!$C135:$AZ135,COUNTIF(Data_Baseline!$C135:$AZ135,0)+1),Data_Baseline!AT135)))),"")</f>
        <v/>
      </c>
      <c r="AV135" t="str">
        <f>IFERROR(IF(Data_Baseline!AU135="","",IF($C$3="On",IF(AV$3&lt;=$B$2,SMALL(Data_Baseline!$C135:$AZ135,COUNTIF(Data_Baseline!$C135:$AZ135,0)+1)/MAX(Data_Baseline!$C135:$AZ135),IF(Data_Baseline!AU135=0,SMALL(Data_Baseline!$C135:$AZ135,COUNTIF(Data_Baseline!$C135:$AZ135,0)+1)/MAX(Data_Baseline!$C135:$AZ135),Data_Baseline!AU135/MAX(Data_Baseline!$C135:$AZ135))),IF(AV$3&lt;=$B$2,SMALL(Data_Baseline!$C135:$AZ135,COUNTIF(Data_Baseline!$C135:$AZ135,0)+1),IF(Data_Baseline!AU135=0,SMALL(Data_Baseline!$C135:$AZ135,COUNTIF(Data_Baseline!$C135:$AZ135,0)+1),Data_Baseline!AU135)))),"")</f>
        <v/>
      </c>
      <c r="AW135" t="str">
        <f>IFERROR(IF(Data_Baseline!AV135="","",IF($C$3="On",IF(AW$3&lt;=$B$2,SMALL(Data_Baseline!$C135:$AZ135,COUNTIF(Data_Baseline!$C135:$AZ135,0)+1)/MAX(Data_Baseline!$C135:$AZ135),IF(Data_Baseline!AV135=0,SMALL(Data_Baseline!$C135:$AZ135,COUNTIF(Data_Baseline!$C135:$AZ135,0)+1)/MAX(Data_Baseline!$C135:$AZ135),Data_Baseline!AV135/MAX(Data_Baseline!$C135:$AZ135))),IF(AW$3&lt;=$B$2,SMALL(Data_Baseline!$C135:$AZ135,COUNTIF(Data_Baseline!$C135:$AZ135,0)+1),IF(Data_Baseline!AV135=0,SMALL(Data_Baseline!$C135:$AZ135,COUNTIF(Data_Baseline!$C135:$AZ135,0)+1),Data_Baseline!AV135)))),"")</f>
        <v/>
      </c>
      <c r="AX135" t="str">
        <f>IFERROR(IF(Data_Baseline!AW135="","",IF($C$3="On",IF(AX$3&lt;=$B$2,SMALL(Data_Baseline!$C135:$AZ135,COUNTIF(Data_Baseline!$C135:$AZ135,0)+1)/MAX(Data_Baseline!$C135:$AZ135),IF(Data_Baseline!AW135=0,SMALL(Data_Baseline!$C135:$AZ135,COUNTIF(Data_Baseline!$C135:$AZ135,0)+1)/MAX(Data_Baseline!$C135:$AZ135),Data_Baseline!AW135/MAX(Data_Baseline!$C135:$AZ135))),IF(AX$3&lt;=$B$2,SMALL(Data_Baseline!$C135:$AZ135,COUNTIF(Data_Baseline!$C135:$AZ135,0)+1),IF(Data_Baseline!AW135=0,SMALL(Data_Baseline!$C135:$AZ135,COUNTIF(Data_Baseline!$C135:$AZ135,0)+1),Data_Baseline!AW135)))),"")</f>
        <v/>
      </c>
      <c r="AY135" t="str">
        <f>IFERROR(IF(Data_Baseline!AX135="","",IF($C$3="On",IF(AY$3&lt;=$B$2,SMALL(Data_Baseline!$C135:$AZ135,COUNTIF(Data_Baseline!$C135:$AZ135,0)+1)/MAX(Data_Baseline!$C135:$AZ135),IF(Data_Baseline!AX135=0,SMALL(Data_Baseline!$C135:$AZ135,COUNTIF(Data_Baseline!$C135:$AZ135,0)+1)/MAX(Data_Baseline!$C135:$AZ135),Data_Baseline!AX135/MAX(Data_Baseline!$C135:$AZ135))),IF(AY$3&lt;=$B$2,SMALL(Data_Baseline!$C135:$AZ135,COUNTIF(Data_Baseline!$C135:$AZ135,0)+1),IF(Data_Baseline!AX135=0,SMALL(Data_Baseline!$C135:$AZ135,COUNTIF(Data_Baseline!$C135:$AZ135,0)+1),Data_Baseline!AX135)))),"")</f>
        <v/>
      </c>
      <c r="AZ135" t="str">
        <f>IFERROR(IF(Data_Baseline!AY135="","",IF($C$3="On",IF(AZ$3&lt;=$B$2,SMALL(Data_Baseline!$C135:$AZ135,COUNTIF(Data_Baseline!$C135:$AZ135,0)+1)/MAX(Data_Baseline!$C135:$AZ135),IF(Data_Baseline!AY135=0,SMALL(Data_Baseline!$C135:$AZ135,COUNTIF(Data_Baseline!$C135:$AZ135,0)+1)/MAX(Data_Baseline!$C135:$AZ135),Data_Baseline!AY135/MAX(Data_Baseline!$C135:$AZ135))),IF(AZ$3&lt;=$B$2,SMALL(Data_Baseline!$C135:$AZ135,COUNTIF(Data_Baseline!$C135:$AZ135,0)+1),IF(Data_Baseline!AY135=0,SMALL(Data_Baseline!$C135:$AZ135,COUNTIF(Data_Baseline!$C135:$AZ135,0)+1),Data_Baseline!AY135)))),"")</f>
        <v/>
      </c>
      <c r="BA135" t="str">
        <f>IFERROR(IF(Data_Baseline!AZ135="","",IF($C$3="On",IF(BA$3&lt;=$B$2,SMALL(Data_Baseline!$C135:$AZ135,COUNTIF(Data_Baseline!$C135:$AZ135,0)+1)/MAX(Data_Baseline!$C135:$AZ135),IF(Data_Baseline!AZ135=0,SMALL(Data_Baseline!$C135:$AZ135,COUNTIF(Data_Baseline!$C135:$AZ135,0)+1)/MAX(Data_Baseline!$C135:$AZ135),Data_Baseline!AZ135/MAX(Data_Baseline!$C135:$AZ135))),IF(BA$3&lt;=$B$2,SMALL(Data_Baseline!$C135:$AZ135,COUNTIF(Data_Baseline!$C135:$AZ135,0)+1),IF(Data_Baseline!AZ135=0,SMALL(Data_Baseline!$C135:$AZ135,COUNTIF(Data_Baseline!$C135:$AZ135,0)+1),Data_Baseline!AZ135)))),"")</f>
        <v/>
      </c>
      <c r="BB135" s="79">
        <f ca="1">IF(Data_Initial!BA135="",1,0)</f>
        <v>1</v>
      </c>
      <c r="BC135" t="str">
        <f t="shared" ca="1" si="8"/>
        <v>3B_pspA</v>
      </c>
      <c r="BD135" s="79" t="str">
        <f t="shared" ca="1" si="9"/>
        <v>3B</v>
      </c>
      <c r="BE135" s="79" t="str">
        <f ca="1">Data_Initial!BC135</f>
        <v>pspA</v>
      </c>
      <c r="BF135" s="79" t="str">
        <f ca="1">Data_Initial!BB135</f>
        <v>3_2</v>
      </c>
      <c r="BG135">
        <f ca="1">IFERROR((INDIRECT("Plate"&amp;Data!A135&amp;"_C!"&amp;CHAR(RIGHT(Data!B135,LEN(Data!B135)-1)+65)&amp;CODE(LEFT(Data!B135,1))-58)),"")</f>
        <v>0</v>
      </c>
      <c r="BH135" t="str">
        <f ca="1">Data_Initial!BA135</f>
        <v/>
      </c>
      <c r="BI135">
        <f t="shared" ca="1" si="10"/>
        <v>6.9719865335113204E-6</v>
      </c>
      <c r="BJ135" s="79" t="str">
        <f ca="1">IF(BH135="N",1+MAX($BJ$3:BJ134),"")</f>
        <v/>
      </c>
    </row>
    <row r="136" spans="1:62" x14ac:dyDescent="0.25">
      <c r="A136" s="79">
        <f ca="1">IF(BH136="N","N"&amp;BJ136,IF(BB136=0,"",MAX($A$3:A135)+1))</f>
        <v>126</v>
      </c>
      <c r="B136" s="79" t="str">
        <f ca="1">Data_Initial!A136&amp;C136</f>
        <v>2E8</v>
      </c>
      <c r="C136" s="79" t="str">
        <f ca="1">Data_Initial!B136</f>
        <v>E8</v>
      </c>
      <c r="D136">
        <f ca="1">IFERROR(IF(Data_Baseline!C136="","",IF($C$3="On",IF(D$3&lt;=$B$2,SMALL(Data_Baseline!$C136:$AZ136,COUNTIF(Data_Baseline!$C136:$AZ136,0)+1)/MAX(Data_Baseline!$C136:$AZ136),IF(Data_Baseline!C136=0,SMALL(Data_Baseline!$C136:$AZ136,COUNTIF(Data_Baseline!$C136:$AZ136,0)+1)/MAX(Data_Baseline!$C136:$AZ136),Data_Baseline!C136/MAX(Data_Baseline!$C136:$AZ136))),IF(D$3&lt;=$B$2,SMALL(Data_Baseline!$C136:$AZ136,COUNTIF(Data_Baseline!$C136:$AZ136,0)+1),IF(Data_Baseline!C136=0,SMALL(Data_Baseline!$C136:$AZ136,COUNTIF(Data_Baseline!$C136:$AZ136,0)+1),Data_Baseline!C136)))),"")</f>
        <v>4.9272541952972255E-4</v>
      </c>
      <c r="E136">
        <f ca="1">IFERROR(IF(Data_Baseline!D136="","",IF($C$3="On",IF(E$3&lt;=$B$2,SMALL(Data_Baseline!$C136:$AZ136,COUNTIF(Data_Baseline!$C136:$AZ136,0)+1)/MAX(Data_Baseline!$C136:$AZ136),IF(Data_Baseline!D136=0,SMALL(Data_Baseline!$C136:$AZ136,COUNTIF(Data_Baseline!$C136:$AZ136,0)+1)/MAX(Data_Baseline!$C136:$AZ136),Data_Baseline!D136/MAX(Data_Baseline!$C136:$AZ136))),IF(E$3&lt;=$B$2,SMALL(Data_Baseline!$C136:$AZ136,COUNTIF(Data_Baseline!$C136:$AZ136,0)+1),IF(Data_Baseline!D136=0,SMALL(Data_Baseline!$C136:$AZ136,COUNTIF(Data_Baseline!$C136:$AZ136,0)+1),Data_Baseline!D136)))),"")</f>
        <v>4.9272541952972255E-4</v>
      </c>
      <c r="F136">
        <f ca="1">IFERROR(IF(Data_Baseline!E136="","",IF($C$3="On",IF(F$3&lt;=$B$2,SMALL(Data_Baseline!$C136:$AZ136,COUNTIF(Data_Baseline!$C136:$AZ136,0)+1)/MAX(Data_Baseline!$C136:$AZ136),IF(Data_Baseline!E136=0,SMALL(Data_Baseline!$C136:$AZ136,COUNTIF(Data_Baseline!$C136:$AZ136,0)+1)/MAX(Data_Baseline!$C136:$AZ136),Data_Baseline!E136/MAX(Data_Baseline!$C136:$AZ136))),IF(F$3&lt;=$B$2,SMALL(Data_Baseline!$C136:$AZ136,COUNTIF(Data_Baseline!$C136:$AZ136,0)+1),IF(Data_Baseline!E136=0,SMALL(Data_Baseline!$C136:$AZ136,COUNTIF(Data_Baseline!$C136:$AZ136,0)+1),Data_Baseline!E136)))),"")</f>
        <v>4.9272541952972255E-4</v>
      </c>
      <c r="G136">
        <f ca="1">IFERROR(IF(Data_Baseline!F136="","",IF($C$3="On",IF(G$3&lt;=$B$2,SMALL(Data_Baseline!$C136:$AZ136,COUNTIF(Data_Baseline!$C136:$AZ136,0)+1)/MAX(Data_Baseline!$C136:$AZ136),IF(Data_Baseline!F136=0,SMALL(Data_Baseline!$C136:$AZ136,COUNTIF(Data_Baseline!$C136:$AZ136,0)+1)/MAX(Data_Baseline!$C136:$AZ136),Data_Baseline!F136/MAX(Data_Baseline!$C136:$AZ136))),IF(G$3&lt;=$B$2,SMALL(Data_Baseline!$C136:$AZ136,COUNTIF(Data_Baseline!$C136:$AZ136,0)+1),IF(Data_Baseline!F136=0,SMALL(Data_Baseline!$C136:$AZ136,COUNTIF(Data_Baseline!$C136:$AZ136,0)+1),Data_Baseline!F136)))),"")</f>
        <v>4.9272541952972255E-4</v>
      </c>
      <c r="H136">
        <f ca="1">IFERROR(IF(Data_Baseline!G136="","",IF($C$3="On",IF(H$3&lt;=$B$2,SMALL(Data_Baseline!$C136:$AZ136,COUNTIF(Data_Baseline!$C136:$AZ136,0)+1)/MAX(Data_Baseline!$C136:$AZ136),IF(Data_Baseline!G136=0,SMALL(Data_Baseline!$C136:$AZ136,COUNTIF(Data_Baseline!$C136:$AZ136,0)+1)/MAX(Data_Baseline!$C136:$AZ136),Data_Baseline!G136/MAX(Data_Baseline!$C136:$AZ136))),IF(H$3&lt;=$B$2,SMALL(Data_Baseline!$C136:$AZ136,COUNTIF(Data_Baseline!$C136:$AZ136,0)+1),IF(Data_Baseline!G136=0,SMALL(Data_Baseline!$C136:$AZ136,COUNTIF(Data_Baseline!$C136:$AZ136,0)+1),Data_Baseline!G136)))),"")</f>
        <v>4.9272541952972255E-4</v>
      </c>
      <c r="I136">
        <f ca="1">IFERROR(IF(Data_Baseline!H136="","",IF($C$3="On",IF(I$3&lt;=$B$2,SMALL(Data_Baseline!$C136:$AZ136,COUNTIF(Data_Baseline!$C136:$AZ136,0)+1)/MAX(Data_Baseline!$C136:$AZ136),IF(Data_Baseline!H136=0,SMALL(Data_Baseline!$C136:$AZ136,COUNTIF(Data_Baseline!$C136:$AZ136,0)+1)/MAX(Data_Baseline!$C136:$AZ136),Data_Baseline!H136/MAX(Data_Baseline!$C136:$AZ136))),IF(I$3&lt;=$B$2,SMALL(Data_Baseline!$C136:$AZ136,COUNTIF(Data_Baseline!$C136:$AZ136,0)+1),IF(Data_Baseline!H136=0,SMALL(Data_Baseline!$C136:$AZ136,COUNTIF(Data_Baseline!$C136:$AZ136,0)+1),Data_Baseline!H136)))),"")</f>
        <v>4.9272541952972255E-4</v>
      </c>
      <c r="J136">
        <f ca="1">IFERROR(IF(Data_Baseline!I136="","",IF($C$3="On",IF(J$3&lt;=$B$2,SMALL(Data_Baseline!$C136:$AZ136,COUNTIF(Data_Baseline!$C136:$AZ136,0)+1)/MAX(Data_Baseline!$C136:$AZ136),IF(Data_Baseline!I136=0,SMALL(Data_Baseline!$C136:$AZ136,COUNTIF(Data_Baseline!$C136:$AZ136,0)+1)/MAX(Data_Baseline!$C136:$AZ136),Data_Baseline!I136/MAX(Data_Baseline!$C136:$AZ136))),IF(J$3&lt;=$B$2,SMALL(Data_Baseline!$C136:$AZ136,COUNTIF(Data_Baseline!$C136:$AZ136,0)+1),IF(Data_Baseline!I136=0,SMALL(Data_Baseline!$C136:$AZ136,COUNTIF(Data_Baseline!$C136:$AZ136,0)+1),Data_Baseline!I136)))),"")</f>
        <v>4.9272541952972255E-4</v>
      </c>
      <c r="K136">
        <f ca="1">IFERROR(IF(Data_Baseline!J136="","",IF($C$3="On",IF(K$3&lt;=$B$2,SMALL(Data_Baseline!$C136:$AZ136,COUNTIF(Data_Baseline!$C136:$AZ136,0)+1)/MAX(Data_Baseline!$C136:$AZ136),IF(Data_Baseline!J136=0,SMALL(Data_Baseline!$C136:$AZ136,COUNTIF(Data_Baseline!$C136:$AZ136,0)+1)/MAX(Data_Baseline!$C136:$AZ136),Data_Baseline!J136/MAX(Data_Baseline!$C136:$AZ136))),IF(K$3&lt;=$B$2,SMALL(Data_Baseline!$C136:$AZ136,COUNTIF(Data_Baseline!$C136:$AZ136,0)+1),IF(Data_Baseline!J136=0,SMALL(Data_Baseline!$C136:$AZ136,COUNTIF(Data_Baseline!$C136:$AZ136,0)+1),Data_Baseline!J136)))),"")</f>
        <v>4.9272541952972255E-4</v>
      </c>
      <c r="L136">
        <f ca="1">IFERROR(IF(Data_Baseline!K136="","",IF($C$3="On",IF(L$3&lt;=$B$2,SMALL(Data_Baseline!$C136:$AZ136,COUNTIF(Data_Baseline!$C136:$AZ136,0)+1)/MAX(Data_Baseline!$C136:$AZ136),IF(Data_Baseline!K136=0,SMALL(Data_Baseline!$C136:$AZ136,COUNTIF(Data_Baseline!$C136:$AZ136,0)+1)/MAX(Data_Baseline!$C136:$AZ136),Data_Baseline!K136/MAX(Data_Baseline!$C136:$AZ136))),IF(L$3&lt;=$B$2,SMALL(Data_Baseline!$C136:$AZ136,COUNTIF(Data_Baseline!$C136:$AZ136,0)+1),IF(Data_Baseline!K136=0,SMALL(Data_Baseline!$C136:$AZ136,COUNTIF(Data_Baseline!$C136:$AZ136,0)+1),Data_Baseline!K136)))),"")</f>
        <v>4.9272541952972255E-4</v>
      </c>
      <c r="M136">
        <f ca="1">IFERROR(IF(Data_Baseline!L136="","",IF($C$3="On",IF(M$3&lt;=$B$2,SMALL(Data_Baseline!$C136:$AZ136,COUNTIF(Data_Baseline!$C136:$AZ136,0)+1)/MAX(Data_Baseline!$C136:$AZ136),IF(Data_Baseline!L136=0,SMALL(Data_Baseline!$C136:$AZ136,COUNTIF(Data_Baseline!$C136:$AZ136,0)+1)/MAX(Data_Baseline!$C136:$AZ136),Data_Baseline!L136/MAX(Data_Baseline!$C136:$AZ136))),IF(M$3&lt;=$B$2,SMALL(Data_Baseline!$C136:$AZ136,COUNTIF(Data_Baseline!$C136:$AZ136,0)+1),IF(Data_Baseline!L136=0,SMALL(Data_Baseline!$C136:$AZ136,COUNTIF(Data_Baseline!$C136:$AZ136,0)+1),Data_Baseline!L136)))),"")</f>
        <v>4.9272541952972255E-4</v>
      </c>
      <c r="N136">
        <f ca="1">IFERROR(IF(Data_Baseline!M136="","",IF($C$3="On",IF(N$3&lt;=$B$2,SMALL(Data_Baseline!$C136:$AZ136,COUNTIF(Data_Baseline!$C136:$AZ136,0)+1)/MAX(Data_Baseline!$C136:$AZ136),IF(Data_Baseline!M136=0,SMALL(Data_Baseline!$C136:$AZ136,COUNTIF(Data_Baseline!$C136:$AZ136,0)+1)/MAX(Data_Baseline!$C136:$AZ136),Data_Baseline!M136/MAX(Data_Baseline!$C136:$AZ136))),IF(N$3&lt;=$B$2,SMALL(Data_Baseline!$C136:$AZ136,COUNTIF(Data_Baseline!$C136:$AZ136,0)+1),IF(Data_Baseline!M136=0,SMALL(Data_Baseline!$C136:$AZ136,COUNTIF(Data_Baseline!$C136:$AZ136,0)+1),Data_Baseline!M136)))),"")</f>
        <v>4.9272541952972255E-4</v>
      </c>
      <c r="O136">
        <f ca="1">IFERROR(IF(Data_Baseline!N136="","",IF($C$3="On",IF(O$3&lt;=$B$2,SMALL(Data_Baseline!$C136:$AZ136,COUNTIF(Data_Baseline!$C136:$AZ136,0)+1)/MAX(Data_Baseline!$C136:$AZ136),IF(Data_Baseline!N136=0,SMALL(Data_Baseline!$C136:$AZ136,COUNTIF(Data_Baseline!$C136:$AZ136,0)+1)/MAX(Data_Baseline!$C136:$AZ136),Data_Baseline!N136/MAX(Data_Baseline!$C136:$AZ136))),IF(O$3&lt;=$B$2,SMALL(Data_Baseline!$C136:$AZ136,COUNTIF(Data_Baseline!$C136:$AZ136,0)+1),IF(Data_Baseline!N136=0,SMALL(Data_Baseline!$C136:$AZ136,COUNTIF(Data_Baseline!$C136:$AZ136,0)+1),Data_Baseline!N136)))),"")</f>
        <v>4.9272541952972255E-4</v>
      </c>
      <c r="P136">
        <f ca="1">IFERROR(IF(Data_Baseline!O136="","",IF($C$3="On",IF(P$3&lt;=$B$2,SMALL(Data_Baseline!$C136:$AZ136,COUNTIF(Data_Baseline!$C136:$AZ136,0)+1)/MAX(Data_Baseline!$C136:$AZ136),IF(Data_Baseline!O136=0,SMALL(Data_Baseline!$C136:$AZ136,COUNTIF(Data_Baseline!$C136:$AZ136,0)+1)/MAX(Data_Baseline!$C136:$AZ136),Data_Baseline!O136/MAX(Data_Baseline!$C136:$AZ136))),IF(P$3&lt;=$B$2,SMALL(Data_Baseline!$C136:$AZ136,COUNTIF(Data_Baseline!$C136:$AZ136,0)+1),IF(Data_Baseline!O136=0,SMALL(Data_Baseline!$C136:$AZ136,COUNTIF(Data_Baseline!$C136:$AZ136,0)+1),Data_Baseline!O136)))),"")</f>
        <v>4.9272541952972255E-4</v>
      </c>
      <c r="Q136">
        <f ca="1">IFERROR(IF(Data_Baseline!P136="","",IF($C$3="On",IF(Q$3&lt;=$B$2,SMALL(Data_Baseline!$C136:$AZ136,COUNTIF(Data_Baseline!$C136:$AZ136,0)+1)/MAX(Data_Baseline!$C136:$AZ136),IF(Data_Baseline!P136=0,SMALL(Data_Baseline!$C136:$AZ136,COUNTIF(Data_Baseline!$C136:$AZ136,0)+1)/MAX(Data_Baseline!$C136:$AZ136),Data_Baseline!P136/MAX(Data_Baseline!$C136:$AZ136))),IF(Q$3&lt;=$B$2,SMALL(Data_Baseline!$C136:$AZ136,COUNTIF(Data_Baseline!$C136:$AZ136,0)+1),IF(Data_Baseline!P136=0,SMALL(Data_Baseline!$C136:$AZ136,COUNTIF(Data_Baseline!$C136:$AZ136,0)+1),Data_Baseline!P136)))),"")</f>
        <v>4.9272541952972255E-4</v>
      </c>
      <c r="R136">
        <f ca="1">IFERROR(IF(Data_Baseline!Q136="","",IF($C$3="On",IF(R$3&lt;=$B$2,SMALL(Data_Baseline!$C136:$AZ136,COUNTIF(Data_Baseline!$C136:$AZ136,0)+1)/MAX(Data_Baseline!$C136:$AZ136),IF(Data_Baseline!Q136=0,SMALL(Data_Baseline!$C136:$AZ136,COUNTIF(Data_Baseline!$C136:$AZ136,0)+1)/MAX(Data_Baseline!$C136:$AZ136),Data_Baseline!Q136/MAX(Data_Baseline!$C136:$AZ136))),IF(R$3&lt;=$B$2,SMALL(Data_Baseline!$C136:$AZ136,COUNTIF(Data_Baseline!$C136:$AZ136,0)+1),IF(Data_Baseline!Q136=0,SMALL(Data_Baseline!$C136:$AZ136,COUNTIF(Data_Baseline!$C136:$AZ136,0)+1),Data_Baseline!Q136)))),"")</f>
        <v>4.9272541952972255E-4</v>
      </c>
      <c r="S136">
        <f ca="1">IFERROR(IF(Data_Baseline!R136="","",IF($C$3="On",IF(S$3&lt;=$B$2,SMALL(Data_Baseline!$C136:$AZ136,COUNTIF(Data_Baseline!$C136:$AZ136,0)+1)/MAX(Data_Baseline!$C136:$AZ136),IF(Data_Baseline!R136=0,SMALL(Data_Baseline!$C136:$AZ136,COUNTIF(Data_Baseline!$C136:$AZ136,0)+1)/MAX(Data_Baseline!$C136:$AZ136),Data_Baseline!R136/MAX(Data_Baseline!$C136:$AZ136))),IF(S$3&lt;=$B$2,SMALL(Data_Baseline!$C136:$AZ136,COUNTIF(Data_Baseline!$C136:$AZ136,0)+1),IF(Data_Baseline!R136=0,SMALL(Data_Baseline!$C136:$AZ136,COUNTIF(Data_Baseline!$C136:$AZ136,0)+1),Data_Baseline!R136)))),"")</f>
        <v>4.9272541952972255E-4</v>
      </c>
      <c r="T136">
        <f ca="1">IFERROR(IF(Data_Baseline!S136="","",IF($C$3="On",IF(T$3&lt;=$B$2,SMALL(Data_Baseline!$C136:$AZ136,COUNTIF(Data_Baseline!$C136:$AZ136,0)+1)/MAX(Data_Baseline!$C136:$AZ136),IF(Data_Baseline!S136=0,SMALL(Data_Baseline!$C136:$AZ136,COUNTIF(Data_Baseline!$C136:$AZ136,0)+1)/MAX(Data_Baseline!$C136:$AZ136),Data_Baseline!S136/MAX(Data_Baseline!$C136:$AZ136))),IF(T$3&lt;=$B$2,SMALL(Data_Baseline!$C136:$AZ136,COUNTIF(Data_Baseline!$C136:$AZ136,0)+1),IF(Data_Baseline!S136=0,SMALL(Data_Baseline!$C136:$AZ136,COUNTIF(Data_Baseline!$C136:$AZ136,0)+1),Data_Baseline!S136)))),"")</f>
        <v>4.9272541952972255E-4</v>
      </c>
      <c r="U136">
        <f ca="1">IFERROR(IF(Data_Baseline!T136="","",IF($C$3="On",IF(U$3&lt;=$B$2,SMALL(Data_Baseline!$C136:$AZ136,COUNTIF(Data_Baseline!$C136:$AZ136,0)+1)/MAX(Data_Baseline!$C136:$AZ136),IF(Data_Baseline!T136=0,SMALL(Data_Baseline!$C136:$AZ136,COUNTIF(Data_Baseline!$C136:$AZ136,0)+1)/MAX(Data_Baseline!$C136:$AZ136),Data_Baseline!T136/MAX(Data_Baseline!$C136:$AZ136))),IF(U$3&lt;=$B$2,SMALL(Data_Baseline!$C136:$AZ136,COUNTIF(Data_Baseline!$C136:$AZ136,0)+1),IF(Data_Baseline!T136=0,SMALL(Data_Baseline!$C136:$AZ136,COUNTIF(Data_Baseline!$C136:$AZ136,0)+1),Data_Baseline!T136)))),"")</f>
        <v>4.9272541952972255E-4</v>
      </c>
      <c r="V136">
        <f ca="1">IFERROR(IF(Data_Baseline!U136="","",IF($C$3="On",IF(V$3&lt;=$B$2,SMALL(Data_Baseline!$C136:$AZ136,COUNTIF(Data_Baseline!$C136:$AZ136,0)+1)/MAX(Data_Baseline!$C136:$AZ136),IF(Data_Baseline!U136=0,SMALL(Data_Baseline!$C136:$AZ136,COUNTIF(Data_Baseline!$C136:$AZ136,0)+1)/MAX(Data_Baseline!$C136:$AZ136),Data_Baseline!U136/MAX(Data_Baseline!$C136:$AZ136))),IF(V$3&lt;=$B$2,SMALL(Data_Baseline!$C136:$AZ136,COUNTIF(Data_Baseline!$C136:$AZ136,0)+1),IF(Data_Baseline!U136=0,SMALL(Data_Baseline!$C136:$AZ136,COUNTIF(Data_Baseline!$C136:$AZ136,0)+1),Data_Baseline!U136)))),"")</f>
        <v>4.9272541952972255E-4</v>
      </c>
      <c r="W136">
        <f ca="1">IFERROR(IF(Data_Baseline!V136="","",IF($C$3="On",IF(W$3&lt;=$B$2,SMALL(Data_Baseline!$C136:$AZ136,COUNTIF(Data_Baseline!$C136:$AZ136,0)+1)/MAX(Data_Baseline!$C136:$AZ136),IF(Data_Baseline!V136=0,SMALL(Data_Baseline!$C136:$AZ136,COUNTIF(Data_Baseline!$C136:$AZ136,0)+1)/MAX(Data_Baseline!$C136:$AZ136),Data_Baseline!V136/MAX(Data_Baseline!$C136:$AZ136))),IF(W$3&lt;=$B$2,SMALL(Data_Baseline!$C136:$AZ136,COUNTIF(Data_Baseline!$C136:$AZ136,0)+1),IF(Data_Baseline!V136=0,SMALL(Data_Baseline!$C136:$AZ136,COUNTIF(Data_Baseline!$C136:$AZ136,0)+1),Data_Baseline!V136)))),"")</f>
        <v>4.9272541952972255E-4</v>
      </c>
      <c r="X136">
        <f ca="1">IFERROR(IF(Data_Baseline!W136="","",IF($C$3="On",IF(X$3&lt;=$B$2,SMALL(Data_Baseline!$C136:$AZ136,COUNTIF(Data_Baseline!$C136:$AZ136,0)+1)/MAX(Data_Baseline!$C136:$AZ136),IF(Data_Baseline!W136=0,SMALL(Data_Baseline!$C136:$AZ136,COUNTIF(Data_Baseline!$C136:$AZ136,0)+1)/MAX(Data_Baseline!$C136:$AZ136),Data_Baseline!W136/MAX(Data_Baseline!$C136:$AZ136))),IF(X$3&lt;=$B$2,SMALL(Data_Baseline!$C136:$AZ136,COUNTIF(Data_Baseline!$C136:$AZ136,0)+1),IF(Data_Baseline!W136=0,SMALL(Data_Baseline!$C136:$AZ136,COUNTIF(Data_Baseline!$C136:$AZ136,0)+1),Data_Baseline!W136)))),"")</f>
        <v>4.9272541952972255E-4</v>
      </c>
      <c r="Y136">
        <f ca="1">IFERROR(IF(Data_Baseline!X136="","",IF($C$3="On",IF(Y$3&lt;=$B$2,SMALL(Data_Baseline!$C136:$AZ136,COUNTIF(Data_Baseline!$C136:$AZ136,0)+1)/MAX(Data_Baseline!$C136:$AZ136),IF(Data_Baseline!X136=0,SMALL(Data_Baseline!$C136:$AZ136,COUNTIF(Data_Baseline!$C136:$AZ136,0)+1)/MAX(Data_Baseline!$C136:$AZ136),Data_Baseline!X136/MAX(Data_Baseline!$C136:$AZ136))),IF(Y$3&lt;=$B$2,SMALL(Data_Baseline!$C136:$AZ136,COUNTIF(Data_Baseline!$C136:$AZ136,0)+1),IF(Data_Baseline!X136=0,SMALL(Data_Baseline!$C136:$AZ136,COUNTIF(Data_Baseline!$C136:$AZ136,0)+1),Data_Baseline!X136)))),"")</f>
        <v>4.9272541952972255E-4</v>
      </c>
      <c r="Z136">
        <f ca="1">IFERROR(IF(Data_Baseline!Y136="","",IF($C$3="On",IF(Z$3&lt;=$B$2,SMALL(Data_Baseline!$C136:$AZ136,COUNTIF(Data_Baseline!$C136:$AZ136,0)+1)/MAX(Data_Baseline!$C136:$AZ136),IF(Data_Baseline!Y136=0,SMALL(Data_Baseline!$C136:$AZ136,COUNTIF(Data_Baseline!$C136:$AZ136,0)+1)/MAX(Data_Baseline!$C136:$AZ136),Data_Baseline!Y136/MAX(Data_Baseline!$C136:$AZ136))),IF(Z$3&lt;=$B$2,SMALL(Data_Baseline!$C136:$AZ136,COUNTIF(Data_Baseline!$C136:$AZ136,0)+1),IF(Data_Baseline!Y136=0,SMALL(Data_Baseline!$C136:$AZ136,COUNTIF(Data_Baseline!$C136:$AZ136,0)+1),Data_Baseline!Y136)))),"")</f>
        <v>4.9272541952972255E-4</v>
      </c>
      <c r="AA136">
        <f ca="1">IFERROR(IF(Data_Baseline!Z136="","",IF($C$3="On",IF(AA$3&lt;=$B$2,SMALL(Data_Baseline!$C136:$AZ136,COUNTIF(Data_Baseline!$C136:$AZ136,0)+1)/MAX(Data_Baseline!$C136:$AZ136),IF(Data_Baseline!Z136=0,SMALL(Data_Baseline!$C136:$AZ136,COUNTIF(Data_Baseline!$C136:$AZ136,0)+1)/MAX(Data_Baseline!$C136:$AZ136),Data_Baseline!Z136/MAX(Data_Baseline!$C136:$AZ136))),IF(AA$3&lt;=$B$2,SMALL(Data_Baseline!$C136:$AZ136,COUNTIF(Data_Baseline!$C136:$AZ136,0)+1),IF(Data_Baseline!Z136=0,SMALL(Data_Baseline!$C136:$AZ136,COUNTIF(Data_Baseline!$C136:$AZ136,0)+1),Data_Baseline!Z136)))),"")</f>
        <v>4.9272541952972255E-4</v>
      </c>
      <c r="AB136">
        <f ca="1">IFERROR(IF(Data_Baseline!AA136="","",IF($C$3="On",IF(AB$3&lt;=$B$2,SMALL(Data_Baseline!$C136:$AZ136,COUNTIF(Data_Baseline!$C136:$AZ136,0)+1)/MAX(Data_Baseline!$C136:$AZ136),IF(Data_Baseline!AA136=0,SMALL(Data_Baseline!$C136:$AZ136,COUNTIF(Data_Baseline!$C136:$AZ136,0)+1)/MAX(Data_Baseline!$C136:$AZ136),Data_Baseline!AA136/MAX(Data_Baseline!$C136:$AZ136))),IF(AB$3&lt;=$B$2,SMALL(Data_Baseline!$C136:$AZ136,COUNTIF(Data_Baseline!$C136:$AZ136,0)+1),IF(Data_Baseline!AA136=0,SMALL(Data_Baseline!$C136:$AZ136,COUNTIF(Data_Baseline!$C136:$AZ136,0)+1),Data_Baseline!AA136)))),"")</f>
        <v>3.4461881013309655E-3</v>
      </c>
      <c r="AC136">
        <f ca="1">IFERROR(IF(Data_Baseline!AB136="","",IF($C$3="On",IF(AC$3&lt;=$B$2,SMALL(Data_Baseline!$C136:$AZ136,COUNTIF(Data_Baseline!$C136:$AZ136,0)+1)/MAX(Data_Baseline!$C136:$AZ136),IF(Data_Baseline!AB136=0,SMALL(Data_Baseline!$C136:$AZ136,COUNTIF(Data_Baseline!$C136:$AZ136,0)+1)/MAX(Data_Baseline!$C136:$AZ136),Data_Baseline!AB136/MAX(Data_Baseline!$C136:$AZ136))),IF(AC$3&lt;=$B$2,SMALL(Data_Baseline!$C136:$AZ136,COUNTIF(Data_Baseline!$C136:$AZ136,0)+1),IF(Data_Baseline!AB136=0,SMALL(Data_Baseline!$C136:$AZ136,COUNTIF(Data_Baseline!$C136:$AZ136,0)+1),Data_Baseline!AB136)))),"")</f>
        <v>1.1374266171040025E-2</v>
      </c>
      <c r="AD136">
        <f ca="1">IFERROR(IF(Data_Baseline!AC136="","",IF($C$3="On",IF(AD$3&lt;=$B$2,SMALL(Data_Baseline!$C136:$AZ136,COUNTIF(Data_Baseline!$C136:$AZ136,0)+1)/MAX(Data_Baseline!$C136:$AZ136),IF(Data_Baseline!AC136=0,SMALL(Data_Baseline!$C136:$AZ136,COUNTIF(Data_Baseline!$C136:$AZ136,0)+1)/MAX(Data_Baseline!$C136:$AZ136),Data_Baseline!AC136/MAX(Data_Baseline!$C136:$AZ136))),IF(AD$3&lt;=$B$2,SMALL(Data_Baseline!$C136:$AZ136,COUNTIF(Data_Baseline!$C136:$AZ136,0)+1),IF(Data_Baseline!AC136=0,SMALL(Data_Baseline!$C136:$AZ136,COUNTIF(Data_Baseline!$C136:$AZ136,0)+1),Data_Baseline!AC136)))),"")</f>
        <v>2.5488793977288187E-2</v>
      </c>
      <c r="AE136">
        <f ca="1">IFERROR(IF(Data_Baseline!AD136="","",IF($C$3="On",IF(AE$3&lt;=$B$2,SMALL(Data_Baseline!$C136:$AZ136,COUNTIF(Data_Baseline!$C136:$AZ136,0)+1)/MAX(Data_Baseline!$C136:$AZ136),IF(Data_Baseline!AD136=0,SMALL(Data_Baseline!$C136:$AZ136,COUNTIF(Data_Baseline!$C136:$AZ136,0)+1)/MAX(Data_Baseline!$C136:$AZ136),Data_Baseline!AD136/MAX(Data_Baseline!$C136:$AZ136))),IF(AE$3&lt;=$B$2,SMALL(Data_Baseline!$C136:$AZ136,COUNTIF(Data_Baseline!$C136:$AZ136,0)+1),IF(Data_Baseline!AD136=0,SMALL(Data_Baseline!$C136:$AZ136,COUNTIF(Data_Baseline!$C136:$AZ136,0)+1),Data_Baseline!AD136)))),"")</f>
        <v>5.0965561355346869E-2</v>
      </c>
      <c r="AF136">
        <f ca="1">IFERROR(IF(Data_Baseline!AE136="","",IF($C$3="On",IF(AF$3&lt;=$B$2,SMALL(Data_Baseline!$C136:$AZ136,COUNTIF(Data_Baseline!$C136:$AZ136,0)+1)/MAX(Data_Baseline!$C136:$AZ136),IF(Data_Baseline!AE136=0,SMALL(Data_Baseline!$C136:$AZ136,COUNTIF(Data_Baseline!$C136:$AZ136,0)+1)/MAX(Data_Baseline!$C136:$AZ136),Data_Baseline!AE136/MAX(Data_Baseline!$C136:$AZ136))),IF(AF$3&lt;=$B$2,SMALL(Data_Baseline!$C136:$AZ136,COUNTIF(Data_Baseline!$C136:$AZ136,0)+1),IF(Data_Baseline!AE136=0,SMALL(Data_Baseline!$C136:$AZ136,COUNTIF(Data_Baseline!$C136:$AZ136,0)+1),Data_Baseline!AE136)))),"")</f>
        <v>9.7680684124939174E-2</v>
      </c>
      <c r="AG136">
        <f ca="1">IFERROR(IF(Data_Baseline!AF136="","",IF($C$3="On",IF(AG$3&lt;=$B$2,SMALL(Data_Baseline!$C136:$AZ136,COUNTIF(Data_Baseline!$C136:$AZ136,0)+1)/MAX(Data_Baseline!$C136:$AZ136),IF(Data_Baseline!AF136=0,SMALL(Data_Baseline!$C136:$AZ136,COUNTIF(Data_Baseline!$C136:$AZ136,0)+1)/MAX(Data_Baseline!$C136:$AZ136),Data_Baseline!AF136/MAX(Data_Baseline!$C136:$AZ136))),IF(AG$3&lt;=$B$2,SMALL(Data_Baseline!$C136:$AZ136,COUNTIF(Data_Baseline!$C136:$AZ136,0)+1),IF(Data_Baseline!AF136=0,SMALL(Data_Baseline!$C136:$AZ136,COUNTIF(Data_Baseline!$C136:$AZ136,0)+1),Data_Baseline!AF136)))),"")</f>
        <v>0.17892653264156369</v>
      </c>
      <c r="AH136">
        <f ca="1">IFERROR(IF(Data_Baseline!AG136="","",IF($C$3="On",IF(AH$3&lt;=$B$2,SMALL(Data_Baseline!$C136:$AZ136,COUNTIF(Data_Baseline!$C136:$AZ136,0)+1)/MAX(Data_Baseline!$C136:$AZ136),IF(Data_Baseline!AG136=0,SMALL(Data_Baseline!$C136:$AZ136,COUNTIF(Data_Baseline!$C136:$AZ136,0)+1)/MAX(Data_Baseline!$C136:$AZ136),Data_Baseline!AG136/MAX(Data_Baseline!$C136:$AZ136))),IF(AH$3&lt;=$B$2,SMALL(Data_Baseline!$C136:$AZ136,COUNTIF(Data_Baseline!$C136:$AZ136,0)+1),IF(Data_Baseline!AG136=0,SMALL(Data_Baseline!$C136:$AZ136,COUNTIF(Data_Baseline!$C136:$AZ136,0)+1),Data_Baseline!AG136)))),"")</f>
        <v>0.30279644783286314</v>
      </c>
      <c r="AI136">
        <f ca="1">IFERROR(IF(Data_Baseline!AH136="","",IF($C$3="On",IF(AI$3&lt;=$B$2,SMALL(Data_Baseline!$C136:$AZ136,COUNTIF(Data_Baseline!$C136:$AZ136,0)+1)/MAX(Data_Baseline!$C136:$AZ136),IF(Data_Baseline!AH136=0,SMALL(Data_Baseline!$C136:$AZ136,COUNTIF(Data_Baseline!$C136:$AZ136,0)+1)/MAX(Data_Baseline!$C136:$AZ136),Data_Baseline!AH136/MAX(Data_Baseline!$C136:$AZ136))),IF(AI$3&lt;=$B$2,SMALL(Data_Baseline!$C136:$AZ136,COUNTIF(Data_Baseline!$C136:$AZ136,0)+1),IF(Data_Baseline!AH136=0,SMALL(Data_Baseline!$C136:$AZ136,COUNTIF(Data_Baseline!$C136:$AZ136,0)+1),Data_Baseline!AH136)))),"")</f>
        <v>0.45751540554909087</v>
      </c>
      <c r="AJ136">
        <f ca="1">IFERROR(IF(Data_Baseline!AI136="","",IF($C$3="On",IF(AJ$3&lt;=$B$2,SMALL(Data_Baseline!$C136:$AZ136,COUNTIF(Data_Baseline!$C136:$AZ136,0)+1)/MAX(Data_Baseline!$C136:$AZ136),IF(Data_Baseline!AI136=0,SMALL(Data_Baseline!$C136:$AZ136,COUNTIF(Data_Baseline!$C136:$AZ136,0)+1)/MAX(Data_Baseline!$C136:$AZ136),Data_Baseline!AI136/MAX(Data_Baseline!$C136:$AZ136))),IF(AJ$3&lt;=$B$2,SMALL(Data_Baseline!$C136:$AZ136,COUNTIF(Data_Baseline!$C136:$AZ136,0)+1),IF(Data_Baseline!AI136=0,SMALL(Data_Baseline!$C136:$AZ136,COUNTIF(Data_Baseline!$C136:$AZ136,0)+1),Data_Baseline!AI136)))),"")</f>
        <v>0.61745515865863498</v>
      </c>
      <c r="AK136">
        <f ca="1">IFERROR(IF(Data_Baseline!AJ136="","",IF($C$3="On",IF(AK$3&lt;=$B$2,SMALL(Data_Baseline!$C136:$AZ136,COUNTIF(Data_Baseline!$C136:$AZ136,0)+1)/MAX(Data_Baseline!$C136:$AZ136),IF(Data_Baseline!AJ136=0,SMALL(Data_Baseline!$C136:$AZ136,COUNTIF(Data_Baseline!$C136:$AZ136,0)+1)/MAX(Data_Baseline!$C136:$AZ136),Data_Baseline!AJ136/MAX(Data_Baseline!$C136:$AZ136))),IF(AK$3&lt;=$B$2,SMALL(Data_Baseline!$C136:$AZ136,COUNTIF(Data_Baseline!$C136:$AZ136,0)+1),IF(Data_Baseline!AJ136=0,SMALL(Data_Baseline!$C136:$AZ136,COUNTIF(Data_Baseline!$C136:$AZ136,0)+1),Data_Baseline!AJ136)))),"")</f>
        <v>0.75343247955791592</v>
      </c>
      <c r="AL136">
        <f ca="1">IFERROR(IF(Data_Baseline!AK136="","",IF($C$3="On",IF(AL$3&lt;=$B$2,SMALL(Data_Baseline!$C136:$AZ136,COUNTIF(Data_Baseline!$C136:$AZ136,0)+1)/MAX(Data_Baseline!$C136:$AZ136),IF(Data_Baseline!AK136=0,SMALL(Data_Baseline!$C136:$AZ136,COUNTIF(Data_Baseline!$C136:$AZ136,0)+1)/MAX(Data_Baseline!$C136:$AZ136),Data_Baseline!AK136/MAX(Data_Baseline!$C136:$AZ136))),IF(AL$3&lt;=$B$2,SMALL(Data_Baseline!$C136:$AZ136,COUNTIF(Data_Baseline!$C136:$AZ136,0)+1),IF(Data_Baseline!AK136=0,SMALL(Data_Baseline!$C136:$AZ136,COUNTIF(Data_Baseline!$C136:$AZ136,0)+1),Data_Baseline!AK136)))),"")</f>
        <v>0.85325558150765124</v>
      </c>
      <c r="AM136">
        <f ca="1">IFERROR(IF(Data_Baseline!AL136="","",IF($C$3="On",IF(AM$3&lt;=$B$2,SMALL(Data_Baseline!$C136:$AZ136,COUNTIF(Data_Baseline!$C136:$AZ136,0)+1)/MAX(Data_Baseline!$C136:$AZ136),IF(Data_Baseline!AL136=0,SMALL(Data_Baseline!$C136:$AZ136,COUNTIF(Data_Baseline!$C136:$AZ136,0)+1)/MAX(Data_Baseline!$C136:$AZ136),Data_Baseline!AL136/MAX(Data_Baseline!$C136:$AZ136))),IF(AM$3&lt;=$B$2,SMALL(Data_Baseline!$C136:$AZ136,COUNTIF(Data_Baseline!$C136:$AZ136,0)+1),IF(Data_Baseline!AL136=0,SMALL(Data_Baseline!$C136:$AZ136,COUNTIF(Data_Baseline!$C136:$AZ136,0)+1),Data_Baseline!AL136)))),"")</f>
        <v>0.91827915964287166</v>
      </c>
      <c r="AN136">
        <f ca="1">IFERROR(IF(Data_Baseline!AM136="","",IF($C$3="On",IF(AN$3&lt;=$B$2,SMALL(Data_Baseline!$C136:$AZ136,COUNTIF(Data_Baseline!$C136:$AZ136,0)+1)/MAX(Data_Baseline!$C136:$AZ136),IF(Data_Baseline!AM136=0,SMALL(Data_Baseline!$C136:$AZ136,COUNTIF(Data_Baseline!$C136:$AZ136,0)+1)/MAX(Data_Baseline!$C136:$AZ136),Data_Baseline!AM136/MAX(Data_Baseline!$C136:$AZ136))),IF(AN$3&lt;=$B$2,SMALL(Data_Baseline!$C136:$AZ136,COUNTIF(Data_Baseline!$C136:$AZ136,0)+1),IF(Data_Baseline!AM136=0,SMALL(Data_Baseline!$C136:$AZ136,COUNTIF(Data_Baseline!$C136:$AZ136,0)+1),Data_Baseline!AM136)))),"")</f>
        <v>0.95712286446190098</v>
      </c>
      <c r="AO136">
        <f ca="1">IFERROR(IF(Data_Baseline!AN136="","",IF($C$3="On",IF(AO$3&lt;=$B$2,SMALL(Data_Baseline!$C136:$AZ136,COUNTIF(Data_Baseline!$C136:$AZ136,0)+1)/MAX(Data_Baseline!$C136:$AZ136),IF(Data_Baseline!AN136=0,SMALL(Data_Baseline!$C136:$AZ136,COUNTIF(Data_Baseline!$C136:$AZ136,0)+1)/MAX(Data_Baseline!$C136:$AZ136),Data_Baseline!AN136/MAX(Data_Baseline!$C136:$AZ136))),IF(AO$3&lt;=$B$2,SMALL(Data_Baseline!$C136:$AZ136,COUNTIF(Data_Baseline!$C136:$AZ136,0)+1),IF(Data_Baseline!AN136=0,SMALL(Data_Baseline!$C136:$AZ136,COUNTIF(Data_Baseline!$C136:$AZ136,0)+1),Data_Baseline!AN136)))),"")</f>
        <v>0.98010299565341386</v>
      </c>
      <c r="AP136">
        <f ca="1">IFERROR(IF(Data_Baseline!AO136="","",IF($C$3="On",IF(AP$3&lt;=$B$2,SMALL(Data_Baseline!$C136:$AZ136,COUNTIF(Data_Baseline!$C136:$AZ136,0)+1)/MAX(Data_Baseline!$C136:$AZ136),IF(Data_Baseline!AO136=0,SMALL(Data_Baseline!$C136:$AZ136,COUNTIF(Data_Baseline!$C136:$AZ136,0)+1)/MAX(Data_Baseline!$C136:$AZ136),Data_Baseline!AO136/MAX(Data_Baseline!$C136:$AZ136))),IF(AP$3&lt;=$B$2,SMALL(Data_Baseline!$C136:$AZ136,COUNTIF(Data_Baseline!$C136:$AZ136,0)+1),IF(Data_Baseline!AO136=0,SMALL(Data_Baseline!$C136:$AZ136,COUNTIF(Data_Baseline!$C136:$AZ136,0)+1),Data_Baseline!AO136)))),"")</f>
        <v>0.99425794548696289</v>
      </c>
      <c r="AQ136">
        <f ca="1">IFERROR(IF(Data_Baseline!AP136="","",IF($C$3="On",IF(AQ$3&lt;=$B$2,SMALL(Data_Baseline!$C136:$AZ136,COUNTIF(Data_Baseline!$C136:$AZ136,0)+1)/MAX(Data_Baseline!$C136:$AZ136),IF(Data_Baseline!AP136=0,SMALL(Data_Baseline!$C136:$AZ136,COUNTIF(Data_Baseline!$C136:$AZ136,0)+1)/MAX(Data_Baseline!$C136:$AZ136),Data_Baseline!AP136/MAX(Data_Baseline!$C136:$AZ136))),IF(AQ$3&lt;=$B$2,SMALL(Data_Baseline!$C136:$AZ136,COUNTIF(Data_Baseline!$C136:$AZ136,0)+1),IF(Data_Baseline!AP136=0,SMALL(Data_Baseline!$C136:$AZ136,COUNTIF(Data_Baseline!$C136:$AZ136,0)+1),Data_Baseline!AP136)))),"")</f>
        <v>1</v>
      </c>
      <c r="AR136" t="str">
        <f>IFERROR(IF(Data_Baseline!AQ136="","",IF($C$3="On",IF(AR$3&lt;=$B$2,SMALL(Data_Baseline!$C136:$AZ136,COUNTIF(Data_Baseline!$C136:$AZ136,0)+1)/MAX(Data_Baseline!$C136:$AZ136),IF(Data_Baseline!AQ136=0,SMALL(Data_Baseline!$C136:$AZ136,COUNTIF(Data_Baseline!$C136:$AZ136,0)+1)/MAX(Data_Baseline!$C136:$AZ136),Data_Baseline!AQ136/MAX(Data_Baseline!$C136:$AZ136))),IF(AR$3&lt;=$B$2,SMALL(Data_Baseline!$C136:$AZ136,COUNTIF(Data_Baseline!$C136:$AZ136,0)+1),IF(Data_Baseline!AQ136=0,SMALL(Data_Baseline!$C136:$AZ136,COUNTIF(Data_Baseline!$C136:$AZ136,0)+1),Data_Baseline!AQ136)))),"")</f>
        <v/>
      </c>
      <c r="AS136" t="str">
        <f>IFERROR(IF(Data_Baseline!AR136="","",IF($C$3="On",IF(AS$3&lt;=$B$2,SMALL(Data_Baseline!$C136:$AZ136,COUNTIF(Data_Baseline!$C136:$AZ136,0)+1)/MAX(Data_Baseline!$C136:$AZ136),IF(Data_Baseline!AR136=0,SMALL(Data_Baseline!$C136:$AZ136,COUNTIF(Data_Baseline!$C136:$AZ136,0)+1)/MAX(Data_Baseline!$C136:$AZ136),Data_Baseline!AR136/MAX(Data_Baseline!$C136:$AZ136))),IF(AS$3&lt;=$B$2,SMALL(Data_Baseline!$C136:$AZ136,COUNTIF(Data_Baseline!$C136:$AZ136,0)+1),IF(Data_Baseline!AR136=0,SMALL(Data_Baseline!$C136:$AZ136,COUNTIF(Data_Baseline!$C136:$AZ136,0)+1),Data_Baseline!AR136)))),"")</f>
        <v/>
      </c>
      <c r="AT136" t="str">
        <f>IFERROR(IF(Data_Baseline!AS136="","",IF($C$3="On",IF(AT$3&lt;=$B$2,SMALL(Data_Baseline!$C136:$AZ136,COUNTIF(Data_Baseline!$C136:$AZ136,0)+1)/MAX(Data_Baseline!$C136:$AZ136),IF(Data_Baseline!AS136=0,SMALL(Data_Baseline!$C136:$AZ136,COUNTIF(Data_Baseline!$C136:$AZ136,0)+1)/MAX(Data_Baseline!$C136:$AZ136),Data_Baseline!AS136/MAX(Data_Baseline!$C136:$AZ136))),IF(AT$3&lt;=$B$2,SMALL(Data_Baseline!$C136:$AZ136,COUNTIF(Data_Baseline!$C136:$AZ136,0)+1),IF(Data_Baseline!AS136=0,SMALL(Data_Baseline!$C136:$AZ136,COUNTIF(Data_Baseline!$C136:$AZ136,0)+1),Data_Baseline!AS136)))),"")</f>
        <v/>
      </c>
      <c r="AU136" t="str">
        <f>IFERROR(IF(Data_Baseline!AT136="","",IF($C$3="On",IF(AU$3&lt;=$B$2,SMALL(Data_Baseline!$C136:$AZ136,COUNTIF(Data_Baseline!$C136:$AZ136,0)+1)/MAX(Data_Baseline!$C136:$AZ136),IF(Data_Baseline!AT136=0,SMALL(Data_Baseline!$C136:$AZ136,COUNTIF(Data_Baseline!$C136:$AZ136,0)+1)/MAX(Data_Baseline!$C136:$AZ136),Data_Baseline!AT136/MAX(Data_Baseline!$C136:$AZ136))),IF(AU$3&lt;=$B$2,SMALL(Data_Baseline!$C136:$AZ136,COUNTIF(Data_Baseline!$C136:$AZ136,0)+1),IF(Data_Baseline!AT136=0,SMALL(Data_Baseline!$C136:$AZ136,COUNTIF(Data_Baseline!$C136:$AZ136,0)+1),Data_Baseline!AT136)))),"")</f>
        <v/>
      </c>
      <c r="AV136" t="str">
        <f>IFERROR(IF(Data_Baseline!AU136="","",IF($C$3="On",IF(AV$3&lt;=$B$2,SMALL(Data_Baseline!$C136:$AZ136,COUNTIF(Data_Baseline!$C136:$AZ136,0)+1)/MAX(Data_Baseline!$C136:$AZ136),IF(Data_Baseline!AU136=0,SMALL(Data_Baseline!$C136:$AZ136,COUNTIF(Data_Baseline!$C136:$AZ136,0)+1)/MAX(Data_Baseline!$C136:$AZ136),Data_Baseline!AU136/MAX(Data_Baseline!$C136:$AZ136))),IF(AV$3&lt;=$B$2,SMALL(Data_Baseline!$C136:$AZ136,COUNTIF(Data_Baseline!$C136:$AZ136,0)+1),IF(Data_Baseline!AU136=0,SMALL(Data_Baseline!$C136:$AZ136,COUNTIF(Data_Baseline!$C136:$AZ136,0)+1),Data_Baseline!AU136)))),"")</f>
        <v/>
      </c>
      <c r="AW136" t="str">
        <f>IFERROR(IF(Data_Baseline!AV136="","",IF($C$3="On",IF(AW$3&lt;=$B$2,SMALL(Data_Baseline!$C136:$AZ136,COUNTIF(Data_Baseline!$C136:$AZ136,0)+1)/MAX(Data_Baseline!$C136:$AZ136),IF(Data_Baseline!AV136=0,SMALL(Data_Baseline!$C136:$AZ136,COUNTIF(Data_Baseline!$C136:$AZ136,0)+1)/MAX(Data_Baseline!$C136:$AZ136),Data_Baseline!AV136/MAX(Data_Baseline!$C136:$AZ136))),IF(AW$3&lt;=$B$2,SMALL(Data_Baseline!$C136:$AZ136,COUNTIF(Data_Baseline!$C136:$AZ136,0)+1),IF(Data_Baseline!AV136=0,SMALL(Data_Baseline!$C136:$AZ136,COUNTIF(Data_Baseline!$C136:$AZ136,0)+1),Data_Baseline!AV136)))),"")</f>
        <v/>
      </c>
      <c r="AX136" t="str">
        <f>IFERROR(IF(Data_Baseline!AW136="","",IF($C$3="On",IF(AX$3&lt;=$B$2,SMALL(Data_Baseline!$C136:$AZ136,COUNTIF(Data_Baseline!$C136:$AZ136,0)+1)/MAX(Data_Baseline!$C136:$AZ136),IF(Data_Baseline!AW136=0,SMALL(Data_Baseline!$C136:$AZ136,COUNTIF(Data_Baseline!$C136:$AZ136,0)+1)/MAX(Data_Baseline!$C136:$AZ136),Data_Baseline!AW136/MAX(Data_Baseline!$C136:$AZ136))),IF(AX$3&lt;=$B$2,SMALL(Data_Baseline!$C136:$AZ136,COUNTIF(Data_Baseline!$C136:$AZ136,0)+1),IF(Data_Baseline!AW136=0,SMALL(Data_Baseline!$C136:$AZ136,COUNTIF(Data_Baseline!$C136:$AZ136,0)+1),Data_Baseline!AW136)))),"")</f>
        <v/>
      </c>
      <c r="AY136" t="str">
        <f>IFERROR(IF(Data_Baseline!AX136="","",IF($C$3="On",IF(AY$3&lt;=$B$2,SMALL(Data_Baseline!$C136:$AZ136,COUNTIF(Data_Baseline!$C136:$AZ136,0)+1)/MAX(Data_Baseline!$C136:$AZ136),IF(Data_Baseline!AX136=0,SMALL(Data_Baseline!$C136:$AZ136,COUNTIF(Data_Baseline!$C136:$AZ136,0)+1)/MAX(Data_Baseline!$C136:$AZ136),Data_Baseline!AX136/MAX(Data_Baseline!$C136:$AZ136))),IF(AY$3&lt;=$B$2,SMALL(Data_Baseline!$C136:$AZ136,COUNTIF(Data_Baseline!$C136:$AZ136,0)+1),IF(Data_Baseline!AX136=0,SMALL(Data_Baseline!$C136:$AZ136,COUNTIF(Data_Baseline!$C136:$AZ136,0)+1),Data_Baseline!AX136)))),"")</f>
        <v/>
      </c>
      <c r="AZ136" t="str">
        <f>IFERROR(IF(Data_Baseline!AY136="","",IF($C$3="On",IF(AZ$3&lt;=$B$2,SMALL(Data_Baseline!$C136:$AZ136,COUNTIF(Data_Baseline!$C136:$AZ136,0)+1)/MAX(Data_Baseline!$C136:$AZ136),IF(Data_Baseline!AY136=0,SMALL(Data_Baseline!$C136:$AZ136,COUNTIF(Data_Baseline!$C136:$AZ136,0)+1)/MAX(Data_Baseline!$C136:$AZ136),Data_Baseline!AY136/MAX(Data_Baseline!$C136:$AZ136))),IF(AZ$3&lt;=$B$2,SMALL(Data_Baseline!$C136:$AZ136,COUNTIF(Data_Baseline!$C136:$AZ136,0)+1),IF(Data_Baseline!AY136=0,SMALL(Data_Baseline!$C136:$AZ136,COUNTIF(Data_Baseline!$C136:$AZ136,0)+1),Data_Baseline!AY136)))),"")</f>
        <v/>
      </c>
      <c r="BA136" t="str">
        <f>IFERROR(IF(Data_Baseline!AZ136="","",IF($C$3="On",IF(BA$3&lt;=$B$2,SMALL(Data_Baseline!$C136:$AZ136,COUNTIF(Data_Baseline!$C136:$AZ136,0)+1)/MAX(Data_Baseline!$C136:$AZ136),IF(Data_Baseline!AZ136=0,SMALL(Data_Baseline!$C136:$AZ136,COUNTIF(Data_Baseline!$C136:$AZ136,0)+1)/MAX(Data_Baseline!$C136:$AZ136),Data_Baseline!AZ136/MAX(Data_Baseline!$C136:$AZ136))),IF(BA$3&lt;=$B$2,SMALL(Data_Baseline!$C136:$AZ136,COUNTIF(Data_Baseline!$C136:$AZ136,0)+1),IF(Data_Baseline!AZ136=0,SMALL(Data_Baseline!$C136:$AZ136,COUNTIF(Data_Baseline!$C136:$AZ136,0)+1),Data_Baseline!AZ136)))),"")</f>
        <v/>
      </c>
      <c r="BB136" s="79">
        <f ca="1">IF(Data_Initial!BA136="",1,0)</f>
        <v>1</v>
      </c>
      <c r="BC136" t="str">
        <f t="shared" ca="1" si="8"/>
        <v>3B_ltpD</v>
      </c>
      <c r="BD136" s="79" t="str">
        <f t="shared" ca="1" si="9"/>
        <v>3B</v>
      </c>
      <c r="BE136" s="79" t="str">
        <f ca="1">Data_Initial!BC136</f>
        <v>ltpD</v>
      </c>
      <c r="BF136" s="79" t="str">
        <f ca="1">Data_Initial!BB136</f>
        <v>3_2</v>
      </c>
      <c r="BG136">
        <f ca="1">IFERROR((INDIRECT("Plate"&amp;Data!A136&amp;"_C!"&amp;CHAR(RIGHT(Data!B136,LEN(Data!B136)-1)+65)&amp;CODE(LEFT(Data!B136,1))-58)),"")</f>
        <v>0</v>
      </c>
      <c r="BH136" t="str">
        <f ca="1">Data_Initial!BA136</f>
        <v/>
      </c>
      <c r="BI136">
        <f t="shared" ca="1" si="10"/>
        <v>4.9272541952972255E-4</v>
      </c>
      <c r="BJ136" s="79" t="str">
        <f ca="1">IF(BH136="N",1+MAX($BJ$3:BJ135),"")</f>
        <v/>
      </c>
    </row>
    <row r="137" spans="1:62" x14ac:dyDescent="0.25">
      <c r="A137" s="79">
        <f ca="1">IF(BH137="N","N"&amp;BJ137,IF(BB137=0,"",MAX($A$3:A136)+1))</f>
        <v>127</v>
      </c>
      <c r="B137" s="79" t="str">
        <f ca="1">Data_Initial!A137&amp;C137</f>
        <v>2F8</v>
      </c>
      <c r="C137" s="79" t="str">
        <f ca="1">Data_Initial!B137</f>
        <v>F8</v>
      </c>
      <c r="D137">
        <f ca="1">IFERROR(IF(Data_Baseline!C137="","",IF($C$3="On",IF(D$3&lt;=$B$2,SMALL(Data_Baseline!$C137:$AZ137,COUNTIF(Data_Baseline!$C137:$AZ137,0)+1)/MAX(Data_Baseline!$C137:$AZ137),IF(Data_Baseline!C137=0,SMALL(Data_Baseline!$C137:$AZ137,COUNTIF(Data_Baseline!$C137:$AZ137,0)+1)/MAX(Data_Baseline!$C137:$AZ137),Data_Baseline!C137/MAX(Data_Baseline!$C137:$AZ137))),IF(D$3&lt;=$B$2,SMALL(Data_Baseline!$C137:$AZ137,COUNTIF(Data_Baseline!$C137:$AZ137,0)+1),IF(Data_Baseline!C137=0,SMALL(Data_Baseline!$C137:$AZ137,COUNTIF(Data_Baseline!$C137:$AZ137,0)+1),Data_Baseline!C137)))),"")</f>
        <v>5.0109183814755494E-5</v>
      </c>
      <c r="E137">
        <f ca="1">IFERROR(IF(Data_Baseline!D137="","",IF($C$3="On",IF(E$3&lt;=$B$2,SMALL(Data_Baseline!$C137:$AZ137,COUNTIF(Data_Baseline!$C137:$AZ137,0)+1)/MAX(Data_Baseline!$C137:$AZ137),IF(Data_Baseline!D137=0,SMALL(Data_Baseline!$C137:$AZ137,COUNTIF(Data_Baseline!$C137:$AZ137,0)+1)/MAX(Data_Baseline!$C137:$AZ137),Data_Baseline!D137/MAX(Data_Baseline!$C137:$AZ137))),IF(E$3&lt;=$B$2,SMALL(Data_Baseline!$C137:$AZ137,COUNTIF(Data_Baseline!$C137:$AZ137,0)+1),IF(Data_Baseline!D137=0,SMALL(Data_Baseline!$C137:$AZ137,COUNTIF(Data_Baseline!$C137:$AZ137,0)+1),Data_Baseline!D137)))),"")</f>
        <v>5.0109183814755494E-5</v>
      </c>
      <c r="F137">
        <f ca="1">IFERROR(IF(Data_Baseline!E137="","",IF($C$3="On",IF(F$3&lt;=$B$2,SMALL(Data_Baseline!$C137:$AZ137,COUNTIF(Data_Baseline!$C137:$AZ137,0)+1)/MAX(Data_Baseline!$C137:$AZ137),IF(Data_Baseline!E137=0,SMALL(Data_Baseline!$C137:$AZ137,COUNTIF(Data_Baseline!$C137:$AZ137,0)+1)/MAX(Data_Baseline!$C137:$AZ137),Data_Baseline!E137/MAX(Data_Baseline!$C137:$AZ137))),IF(F$3&lt;=$B$2,SMALL(Data_Baseline!$C137:$AZ137,COUNTIF(Data_Baseline!$C137:$AZ137,0)+1),IF(Data_Baseline!E137=0,SMALL(Data_Baseline!$C137:$AZ137,COUNTIF(Data_Baseline!$C137:$AZ137,0)+1),Data_Baseline!E137)))),"")</f>
        <v>5.0109183814755494E-5</v>
      </c>
      <c r="G137">
        <f ca="1">IFERROR(IF(Data_Baseline!F137="","",IF($C$3="On",IF(G$3&lt;=$B$2,SMALL(Data_Baseline!$C137:$AZ137,COUNTIF(Data_Baseline!$C137:$AZ137,0)+1)/MAX(Data_Baseline!$C137:$AZ137),IF(Data_Baseline!F137=0,SMALL(Data_Baseline!$C137:$AZ137,COUNTIF(Data_Baseline!$C137:$AZ137,0)+1)/MAX(Data_Baseline!$C137:$AZ137),Data_Baseline!F137/MAX(Data_Baseline!$C137:$AZ137))),IF(G$3&lt;=$B$2,SMALL(Data_Baseline!$C137:$AZ137,COUNTIF(Data_Baseline!$C137:$AZ137,0)+1),IF(Data_Baseline!F137=0,SMALL(Data_Baseline!$C137:$AZ137,COUNTIF(Data_Baseline!$C137:$AZ137,0)+1),Data_Baseline!F137)))),"")</f>
        <v>5.0109183814755494E-5</v>
      </c>
      <c r="H137">
        <f ca="1">IFERROR(IF(Data_Baseline!G137="","",IF($C$3="On",IF(H$3&lt;=$B$2,SMALL(Data_Baseline!$C137:$AZ137,COUNTIF(Data_Baseline!$C137:$AZ137,0)+1)/MAX(Data_Baseline!$C137:$AZ137),IF(Data_Baseline!G137=0,SMALL(Data_Baseline!$C137:$AZ137,COUNTIF(Data_Baseline!$C137:$AZ137,0)+1)/MAX(Data_Baseline!$C137:$AZ137),Data_Baseline!G137/MAX(Data_Baseline!$C137:$AZ137))),IF(H$3&lt;=$B$2,SMALL(Data_Baseline!$C137:$AZ137,COUNTIF(Data_Baseline!$C137:$AZ137,0)+1),IF(Data_Baseline!G137=0,SMALL(Data_Baseline!$C137:$AZ137,COUNTIF(Data_Baseline!$C137:$AZ137,0)+1),Data_Baseline!G137)))),"")</f>
        <v>5.0109183814755494E-5</v>
      </c>
      <c r="I137">
        <f ca="1">IFERROR(IF(Data_Baseline!H137="","",IF($C$3="On",IF(I$3&lt;=$B$2,SMALL(Data_Baseline!$C137:$AZ137,COUNTIF(Data_Baseline!$C137:$AZ137,0)+1)/MAX(Data_Baseline!$C137:$AZ137),IF(Data_Baseline!H137=0,SMALL(Data_Baseline!$C137:$AZ137,COUNTIF(Data_Baseline!$C137:$AZ137,0)+1)/MAX(Data_Baseline!$C137:$AZ137),Data_Baseline!H137/MAX(Data_Baseline!$C137:$AZ137))),IF(I$3&lt;=$B$2,SMALL(Data_Baseline!$C137:$AZ137,COUNTIF(Data_Baseline!$C137:$AZ137,0)+1),IF(Data_Baseline!H137=0,SMALL(Data_Baseline!$C137:$AZ137,COUNTIF(Data_Baseline!$C137:$AZ137,0)+1),Data_Baseline!H137)))),"")</f>
        <v>5.0109183814755494E-5</v>
      </c>
      <c r="J137">
        <f ca="1">IFERROR(IF(Data_Baseline!I137="","",IF($C$3="On",IF(J$3&lt;=$B$2,SMALL(Data_Baseline!$C137:$AZ137,COUNTIF(Data_Baseline!$C137:$AZ137,0)+1)/MAX(Data_Baseline!$C137:$AZ137),IF(Data_Baseline!I137=0,SMALL(Data_Baseline!$C137:$AZ137,COUNTIF(Data_Baseline!$C137:$AZ137,0)+1)/MAX(Data_Baseline!$C137:$AZ137),Data_Baseline!I137/MAX(Data_Baseline!$C137:$AZ137))),IF(J$3&lt;=$B$2,SMALL(Data_Baseline!$C137:$AZ137,COUNTIF(Data_Baseline!$C137:$AZ137,0)+1),IF(Data_Baseline!I137=0,SMALL(Data_Baseline!$C137:$AZ137,COUNTIF(Data_Baseline!$C137:$AZ137,0)+1),Data_Baseline!I137)))),"")</f>
        <v>5.0109183814755494E-5</v>
      </c>
      <c r="K137">
        <f ca="1">IFERROR(IF(Data_Baseline!J137="","",IF($C$3="On",IF(K$3&lt;=$B$2,SMALL(Data_Baseline!$C137:$AZ137,COUNTIF(Data_Baseline!$C137:$AZ137,0)+1)/MAX(Data_Baseline!$C137:$AZ137),IF(Data_Baseline!J137=0,SMALL(Data_Baseline!$C137:$AZ137,COUNTIF(Data_Baseline!$C137:$AZ137,0)+1)/MAX(Data_Baseline!$C137:$AZ137),Data_Baseline!J137/MAX(Data_Baseline!$C137:$AZ137))),IF(K$3&lt;=$B$2,SMALL(Data_Baseline!$C137:$AZ137,COUNTIF(Data_Baseline!$C137:$AZ137,0)+1),IF(Data_Baseline!J137=0,SMALL(Data_Baseline!$C137:$AZ137,COUNTIF(Data_Baseline!$C137:$AZ137,0)+1),Data_Baseline!J137)))),"")</f>
        <v>5.0109183814755494E-5</v>
      </c>
      <c r="L137">
        <f ca="1">IFERROR(IF(Data_Baseline!K137="","",IF($C$3="On",IF(L$3&lt;=$B$2,SMALL(Data_Baseline!$C137:$AZ137,COUNTIF(Data_Baseline!$C137:$AZ137,0)+1)/MAX(Data_Baseline!$C137:$AZ137),IF(Data_Baseline!K137=0,SMALL(Data_Baseline!$C137:$AZ137,COUNTIF(Data_Baseline!$C137:$AZ137,0)+1)/MAX(Data_Baseline!$C137:$AZ137),Data_Baseline!K137/MAX(Data_Baseline!$C137:$AZ137))),IF(L$3&lt;=$B$2,SMALL(Data_Baseline!$C137:$AZ137,COUNTIF(Data_Baseline!$C137:$AZ137,0)+1),IF(Data_Baseline!K137=0,SMALL(Data_Baseline!$C137:$AZ137,COUNTIF(Data_Baseline!$C137:$AZ137,0)+1),Data_Baseline!K137)))),"")</f>
        <v>5.0109183814755494E-5</v>
      </c>
      <c r="M137">
        <f ca="1">IFERROR(IF(Data_Baseline!L137="","",IF($C$3="On",IF(M$3&lt;=$B$2,SMALL(Data_Baseline!$C137:$AZ137,COUNTIF(Data_Baseline!$C137:$AZ137,0)+1)/MAX(Data_Baseline!$C137:$AZ137),IF(Data_Baseline!L137=0,SMALL(Data_Baseline!$C137:$AZ137,COUNTIF(Data_Baseline!$C137:$AZ137,0)+1)/MAX(Data_Baseline!$C137:$AZ137),Data_Baseline!L137/MAX(Data_Baseline!$C137:$AZ137))),IF(M$3&lt;=$B$2,SMALL(Data_Baseline!$C137:$AZ137,COUNTIF(Data_Baseline!$C137:$AZ137,0)+1),IF(Data_Baseline!L137=0,SMALL(Data_Baseline!$C137:$AZ137,COUNTIF(Data_Baseline!$C137:$AZ137,0)+1),Data_Baseline!L137)))),"")</f>
        <v>5.0109183814755494E-5</v>
      </c>
      <c r="N137">
        <f ca="1">IFERROR(IF(Data_Baseline!M137="","",IF($C$3="On",IF(N$3&lt;=$B$2,SMALL(Data_Baseline!$C137:$AZ137,COUNTIF(Data_Baseline!$C137:$AZ137,0)+1)/MAX(Data_Baseline!$C137:$AZ137),IF(Data_Baseline!M137=0,SMALL(Data_Baseline!$C137:$AZ137,COUNTIF(Data_Baseline!$C137:$AZ137,0)+1)/MAX(Data_Baseline!$C137:$AZ137),Data_Baseline!M137/MAX(Data_Baseline!$C137:$AZ137))),IF(N$3&lt;=$B$2,SMALL(Data_Baseline!$C137:$AZ137,COUNTIF(Data_Baseline!$C137:$AZ137,0)+1),IF(Data_Baseline!M137=0,SMALL(Data_Baseline!$C137:$AZ137,COUNTIF(Data_Baseline!$C137:$AZ137,0)+1),Data_Baseline!M137)))),"")</f>
        <v>5.0109183814755494E-5</v>
      </c>
      <c r="O137">
        <f ca="1">IFERROR(IF(Data_Baseline!N137="","",IF($C$3="On",IF(O$3&lt;=$B$2,SMALL(Data_Baseline!$C137:$AZ137,COUNTIF(Data_Baseline!$C137:$AZ137,0)+1)/MAX(Data_Baseline!$C137:$AZ137),IF(Data_Baseline!N137=0,SMALL(Data_Baseline!$C137:$AZ137,COUNTIF(Data_Baseline!$C137:$AZ137,0)+1)/MAX(Data_Baseline!$C137:$AZ137),Data_Baseline!N137/MAX(Data_Baseline!$C137:$AZ137))),IF(O$3&lt;=$B$2,SMALL(Data_Baseline!$C137:$AZ137,COUNTIF(Data_Baseline!$C137:$AZ137,0)+1),IF(Data_Baseline!N137=0,SMALL(Data_Baseline!$C137:$AZ137,COUNTIF(Data_Baseline!$C137:$AZ137,0)+1),Data_Baseline!N137)))),"")</f>
        <v>5.0109183814755494E-5</v>
      </c>
      <c r="P137">
        <f ca="1">IFERROR(IF(Data_Baseline!O137="","",IF($C$3="On",IF(P$3&lt;=$B$2,SMALL(Data_Baseline!$C137:$AZ137,COUNTIF(Data_Baseline!$C137:$AZ137,0)+1)/MAX(Data_Baseline!$C137:$AZ137),IF(Data_Baseline!O137=0,SMALL(Data_Baseline!$C137:$AZ137,COUNTIF(Data_Baseline!$C137:$AZ137,0)+1)/MAX(Data_Baseline!$C137:$AZ137),Data_Baseline!O137/MAX(Data_Baseline!$C137:$AZ137))),IF(P$3&lt;=$B$2,SMALL(Data_Baseline!$C137:$AZ137,COUNTIF(Data_Baseline!$C137:$AZ137,0)+1),IF(Data_Baseline!O137=0,SMALL(Data_Baseline!$C137:$AZ137,COUNTIF(Data_Baseline!$C137:$AZ137,0)+1),Data_Baseline!O137)))),"")</f>
        <v>5.0109183814755494E-5</v>
      </c>
      <c r="Q137">
        <f ca="1">IFERROR(IF(Data_Baseline!P137="","",IF($C$3="On",IF(Q$3&lt;=$B$2,SMALL(Data_Baseline!$C137:$AZ137,COUNTIF(Data_Baseline!$C137:$AZ137,0)+1)/MAX(Data_Baseline!$C137:$AZ137),IF(Data_Baseline!P137=0,SMALL(Data_Baseline!$C137:$AZ137,COUNTIF(Data_Baseline!$C137:$AZ137,0)+1)/MAX(Data_Baseline!$C137:$AZ137),Data_Baseline!P137/MAX(Data_Baseline!$C137:$AZ137))),IF(Q$3&lt;=$B$2,SMALL(Data_Baseline!$C137:$AZ137,COUNTIF(Data_Baseline!$C137:$AZ137,0)+1),IF(Data_Baseline!P137=0,SMALL(Data_Baseline!$C137:$AZ137,COUNTIF(Data_Baseline!$C137:$AZ137,0)+1),Data_Baseline!P137)))),"")</f>
        <v>5.0109183814755494E-5</v>
      </c>
      <c r="R137">
        <f ca="1">IFERROR(IF(Data_Baseline!Q137="","",IF($C$3="On",IF(R$3&lt;=$B$2,SMALL(Data_Baseline!$C137:$AZ137,COUNTIF(Data_Baseline!$C137:$AZ137,0)+1)/MAX(Data_Baseline!$C137:$AZ137),IF(Data_Baseline!Q137=0,SMALL(Data_Baseline!$C137:$AZ137,COUNTIF(Data_Baseline!$C137:$AZ137,0)+1)/MAX(Data_Baseline!$C137:$AZ137),Data_Baseline!Q137/MAX(Data_Baseline!$C137:$AZ137))),IF(R$3&lt;=$B$2,SMALL(Data_Baseline!$C137:$AZ137,COUNTIF(Data_Baseline!$C137:$AZ137,0)+1),IF(Data_Baseline!Q137=0,SMALL(Data_Baseline!$C137:$AZ137,COUNTIF(Data_Baseline!$C137:$AZ137,0)+1),Data_Baseline!Q137)))),"")</f>
        <v>5.0109183814755494E-5</v>
      </c>
      <c r="S137">
        <f ca="1">IFERROR(IF(Data_Baseline!R137="","",IF($C$3="On",IF(S$3&lt;=$B$2,SMALL(Data_Baseline!$C137:$AZ137,COUNTIF(Data_Baseline!$C137:$AZ137,0)+1)/MAX(Data_Baseline!$C137:$AZ137),IF(Data_Baseline!R137=0,SMALL(Data_Baseline!$C137:$AZ137,COUNTIF(Data_Baseline!$C137:$AZ137,0)+1)/MAX(Data_Baseline!$C137:$AZ137),Data_Baseline!R137/MAX(Data_Baseline!$C137:$AZ137))),IF(S$3&lt;=$B$2,SMALL(Data_Baseline!$C137:$AZ137,COUNTIF(Data_Baseline!$C137:$AZ137,0)+1),IF(Data_Baseline!R137=0,SMALL(Data_Baseline!$C137:$AZ137,COUNTIF(Data_Baseline!$C137:$AZ137,0)+1),Data_Baseline!R137)))),"")</f>
        <v>5.0109183814755494E-5</v>
      </c>
      <c r="T137">
        <f ca="1">IFERROR(IF(Data_Baseline!S137="","",IF($C$3="On",IF(T$3&lt;=$B$2,SMALL(Data_Baseline!$C137:$AZ137,COUNTIF(Data_Baseline!$C137:$AZ137,0)+1)/MAX(Data_Baseline!$C137:$AZ137),IF(Data_Baseline!S137=0,SMALL(Data_Baseline!$C137:$AZ137,COUNTIF(Data_Baseline!$C137:$AZ137,0)+1)/MAX(Data_Baseline!$C137:$AZ137),Data_Baseline!S137/MAX(Data_Baseline!$C137:$AZ137))),IF(T$3&lt;=$B$2,SMALL(Data_Baseline!$C137:$AZ137,COUNTIF(Data_Baseline!$C137:$AZ137,0)+1),IF(Data_Baseline!S137=0,SMALL(Data_Baseline!$C137:$AZ137,COUNTIF(Data_Baseline!$C137:$AZ137,0)+1),Data_Baseline!S137)))),"")</f>
        <v>5.0109183814755494E-5</v>
      </c>
      <c r="U137">
        <f ca="1">IFERROR(IF(Data_Baseline!T137="","",IF($C$3="On",IF(U$3&lt;=$B$2,SMALL(Data_Baseline!$C137:$AZ137,COUNTIF(Data_Baseline!$C137:$AZ137,0)+1)/MAX(Data_Baseline!$C137:$AZ137),IF(Data_Baseline!T137=0,SMALL(Data_Baseline!$C137:$AZ137,COUNTIF(Data_Baseline!$C137:$AZ137,0)+1)/MAX(Data_Baseline!$C137:$AZ137),Data_Baseline!T137/MAX(Data_Baseline!$C137:$AZ137))),IF(U$3&lt;=$B$2,SMALL(Data_Baseline!$C137:$AZ137,COUNTIF(Data_Baseline!$C137:$AZ137,0)+1),IF(Data_Baseline!T137=0,SMALL(Data_Baseline!$C137:$AZ137,COUNTIF(Data_Baseline!$C137:$AZ137,0)+1),Data_Baseline!T137)))),"")</f>
        <v>5.0109183814755494E-5</v>
      </c>
      <c r="V137">
        <f ca="1">IFERROR(IF(Data_Baseline!U137="","",IF($C$3="On",IF(V$3&lt;=$B$2,SMALL(Data_Baseline!$C137:$AZ137,COUNTIF(Data_Baseline!$C137:$AZ137,0)+1)/MAX(Data_Baseline!$C137:$AZ137),IF(Data_Baseline!U137=0,SMALL(Data_Baseline!$C137:$AZ137,COUNTIF(Data_Baseline!$C137:$AZ137,0)+1)/MAX(Data_Baseline!$C137:$AZ137),Data_Baseline!U137/MAX(Data_Baseline!$C137:$AZ137))),IF(V$3&lt;=$B$2,SMALL(Data_Baseline!$C137:$AZ137,COUNTIF(Data_Baseline!$C137:$AZ137,0)+1),IF(Data_Baseline!U137=0,SMALL(Data_Baseline!$C137:$AZ137,COUNTIF(Data_Baseline!$C137:$AZ137,0)+1),Data_Baseline!U137)))),"")</f>
        <v>5.0109183814755494E-5</v>
      </c>
      <c r="W137">
        <f ca="1">IFERROR(IF(Data_Baseline!V137="","",IF($C$3="On",IF(W$3&lt;=$B$2,SMALL(Data_Baseline!$C137:$AZ137,COUNTIF(Data_Baseline!$C137:$AZ137,0)+1)/MAX(Data_Baseline!$C137:$AZ137),IF(Data_Baseline!V137=0,SMALL(Data_Baseline!$C137:$AZ137,COUNTIF(Data_Baseline!$C137:$AZ137,0)+1)/MAX(Data_Baseline!$C137:$AZ137),Data_Baseline!V137/MAX(Data_Baseline!$C137:$AZ137))),IF(W$3&lt;=$B$2,SMALL(Data_Baseline!$C137:$AZ137,COUNTIF(Data_Baseline!$C137:$AZ137,0)+1),IF(Data_Baseline!V137=0,SMALL(Data_Baseline!$C137:$AZ137,COUNTIF(Data_Baseline!$C137:$AZ137,0)+1),Data_Baseline!V137)))),"")</f>
        <v>5.0109183814755494E-5</v>
      </c>
      <c r="X137">
        <f ca="1">IFERROR(IF(Data_Baseline!W137="","",IF($C$3="On",IF(X$3&lt;=$B$2,SMALL(Data_Baseline!$C137:$AZ137,COUNTIF(Data_Baseline!$C137:$AZ137,0)+1)/MAX(Data_Baseline!$C137:$AZ137),IF(Data_Baseline!W137=0,SMALL(Data_Baseline!$C137:$AZ137,COUNTIF(Data_Baseline!$C137:$AZ137,0)+1)/MAX(Data_Baseline!$C137:$AZ137),Data_Baseline!W137/MAX(Data_Baseline!$C137:$AZ137))),IF(X$3&lt;=$B$2,SMALL(Data_Baseline!$C137:$AZ137,COUNTIF(Data_Baseline!$C137:$AZ137,0)+1),IF(Data_Baseline!W137=0,SMALL(Data_Baseline!$C137:$AZ137,COUNTIF(Data_Baseline!$C137:$AZ137,0)+1),Data_Baseline!W137)))),"")</f>
        <v>5.0109183814755494E-5</v>
      </c>
      <c r="Y137">
        <f ca="1">IFERROR(IF(Data_Baseline!X137="","",IF($C$3="On",IF(Y$3&lt;=$B$2,SMALL(Data_Baseline!$C137:$AZ137,COUNTIF(Data_Baseline!$C137:$AZ137,0)+1)/MAX(Data_Baseline!$C137:$AZ137),IF(Data_Baseline!X137=0,SMALL(Data_Baseline!$C137:$AZ137,COUNTIF(Data_Baseline!$C137:$AZ137,0)+1)/MAX(Data_Baseline!$C137:$AZ137),Data_Baseline!X137/MAX(Data_Baseline!$C137:$AZ137))),IF(Y$3&lt;=$B$2,SMALL(Data_Baseline!$C137:$AZ137,COUNTIF(Data_Baseline!$C137:$AZ137,0)+1),IF(Data_Baseline!X137=0,SMALL(Data_Baseline!$C137:$AZ137,COUNTIF(Data_Baseline!$C137:$AZ137,0)+1),Data_Baseline!X137)))),"")</f>
        <v>5.0109183814755494E-5</v>
      </c>
      <c r="Z137">
        <f ca="1">IFERROR(IF(Data_Baseline!Y137="","",IF($C$3="On",IF(Z$3&lt;=$B$2,SMALL(Data_Baseline!$C137:$AZ137,COUNTIF(Data_Baseline!$C137:$AZ137,0)+1)/MAX(Data_Baseline!$C137:$AZ137),IF(Data_Baseline!Y137=0,SMALL(Data_Baseline!$C137:$AZ137,COUNTIF(Data_Baseline!$C137:$AZ137,0)+1)/MAX(Data_Baseline!$C137:$AZ137),Data_Baseline!Y137/MAX(Data_Baseline!$C137:$AZ137))),IF(Z$3&lt;=$B$2,SMALL(Data_Baseline!$C137:$AZ137,COUNTIF(Data_Baseline!$C137:$AZ137,0)+1),IF(Data_Baseline!Y137=0,SMALL(Data_Baseline!$C137:$AZ137,COUNTIF(Data_Baseline!$C137:$AZ137,0)+1),Data_Baseline!Y137)))),"")</f>
        <v>5.0109183814755494E-5</v>
      </c>
      <c r="AA137">
        <f ca="1">IFERROR(IF(Data_Baseline!Z137="","",IF($C$3="On",IF(AA$3&lt;=$B$2,SMALL(Data_Baseline!$C137:$AZ137,COUNTIF(Data_Baseline!$C137:$AZ137,0)+1)/MAX(Data_Baseline!$C137:$AZ137),IF(Data_Baseline!Z137=0,SMALL(Data_Baseline!$C137:$AZ137,COUNTIF(Data_Baseline!$C137:$AZ137,0)+1)/MAX(Data_Baseline!$C137:$AZ137),Data_Baseline!Z137/MAX(Data_Baseline!$C137:$AZ137))),IF(AA$3&lt;=$B$2,SMALL(Data_Baseline!$C137:$AZ137,COUNTIF(Data_Baseline!$C137:$AZ137,0)+1),IF(Data_Baseline!Z137=0,SMALL(Data_Baseline!$C137:$AZ137,COUNTIF(Data_Baseline!$C137:$AZ137,0)+1),Data_Baseline!Z137)))),"")</f>
        <v>5.0109183814755494E-5</v>
      </c>
      <c r="AB137">
        <f ca="1">IFERROR(IF(Data_Baseline!AA137="","",IF($C$3="On",IF(AB$3&lt;=$B$2,SMALL(Data_Baseline!$C137:$AZ137,COUNTIF(Data_Baseline!$C137:$AZ137,0)+1)/MAX(Data_Baseline!$C137:$AZ137),IF(Data_Baseline!AA137=0,SMALL(Data_Baseline!$C137:$AZ137,COUNTIF(Data_Baseline!$C137:$AZ137,0)+1)/MAX(Data_Baseline!$C137:$AZ137),Data_Baseline!AA137/MAX(Data_Baseline!$C137:$AZ137))),IF(AB$3&lt;=$B$2,SMALL(Data_Baseline!$C137:$AZ137,COUNTIF(Data_Baseline!$C137:$AZ137,0)+1),IF(Data_Baseline!AA137=0,SMALL(Data_Baseline!$C137:$AZ137,COUNTIF(Data_Baseline!$C137:$AZ137,0)+1),Data_Baseline!AA137)))),"")</f>
        <v>3.1952654904450362E-3</v>
      </c>
      <c r="AC137">
        <f ca="1">IFERROR(IF(Data_Baseline!AB137="","",IF($C$3="On",IF(AC$3&lt;=$B$2,SMALL(Data_Baseline!$C137:$AZ137,COUNTIF(Data_Baseline!$C137:$AZ137,0)+1)/MAX(Data_Baseline!$C137:$AZ137),IF(Data_Baseline!AB137=0,SMALL(Data_Baseline!$C137:$AZ137,COUNTIF(Data_Baseline!$C137:$AZ137,0)+1)/MAX(Data_Baseline!$C137:$AZ137),Data_Baseline!AB137/MAX(Data_Baseline!$C137:$AZ137))),IF(AC$3&lt;=$B$2,SMALL(Data_Baseline!$C137:$AZ137,COUNTIF(Data_Baseline!$C137:$AZ137,0)+1),IF(Data_Baseline!AB137=0,SMALL(Data_Baseline!$C137:$AZ137,COUNTIF(Data_Baseline!$C137:$AZ137,0)+1),Data_Baseline!AB137)))),"")</f>
        <v>1.0839006889467376E-2</v>
      </c>
      <c r="AD137">
        <f ca="1">IFERROR(IF(Data_Baseline!AC137="","",IF($C$3="On",IF(AD$3&lt;=$B$2,SMALL(Data_Baseline!$C137:$AZ137,COUNTIF(Data_Baseline!$C137:$AZ137,0)+1)/MAX(Data_Baseline!$C137:$AZ137),IF(Data_Baseline!AC137=0,SMALL(Data_Baseline!$C137:$AZ137,COUNTIF(Data_Baseline!$C137:$AZ137,0)+1)/MAX(Data_Baseline!$C137:$AZ137),Data_Baseline!AC137/MAX(Data_Baseline!$C137:$AZ137))),IF(AD$3&lt;=$B$2,SMALL(Data_Baseline!$C137:$AZ137,COUNTIF(Data_Baseline!$C137:$AZ137,0)+1),IF(Data_Baseline!AC137=0,SMALL(Data_Baseline!$C137:$AZ137,COUNTIF(Data_Baseline!$C137:$AZ137,0)+1),Data_Baseline!AC137)))),"")</f>
        <v>2.5053286648455041E-2</v>
      </c>
      <c r="AE137">
        <f ca="1">IFERROR(IF(Data_Baseline!AD137="","",IF($C$3="On",IF(AE$3&lt;=$B$2,SMALL(Data_Baseline!$C137:$AZ137,COUNTIF(Data_Baseline!$C137:$AZ137,0)+1)/MAX(Data_Baseline!$C137:$AZ137),IF(Data_Baseline!AD137=0,SMALL(Data_Baseline!$C137:$AZ137,COUNTIF(Data_Baseline!$C137:$AZ137,0)+1)/MAX(Data_Baseline!$C137:$AZ137),Data_Baseline!AD137/MAX(Data_Baseline!$C137:$AZ137))),IF(AE$3&lt;=$B$2,SMALL(Data_Baseline!$C137:$AZ137,COUNTIF(Data_Baseline!$C137:$AZ137,0)+1),IF(Data_Baseline!AD137=0,SMALL(Data_Baseline!$C137:$AZ137,COUNTIF(Data_Baseline!$C137:$AZ137,0)+1),Data_Baseline!AD137)))),"")</f>
        <v>5.2232479884571865E-2</v>
      </c>
      <c r="AF137">
        <f ca="1">IFERROR(IF(Data_Baseline!AE137="","",IF($C$3="On",IF(AF$3&lt;=$B$2,SMALL(Data_Baseline!$C137:$AZ137,COUNTIF(Data_Baseline!$C137:$AZ137,0)+1)/MAX(Data_Baseline!$C137:$AZ137),IF(Data_Baseline!AE137=0,SMALL(Data_Baseline!$C137:$AZ137,COUNTIF(Data_Baseline!$C137:$AZ137,0)+1)/MAX(Data_Baseline!$C137:$AZ137),Data_Baseline!AE137/MAX(Data_Baseline!$C137:$AZ137))),IF(AF$3&lt;=$B$2,SMALL(Data_Baseline!$C137:$AZ137,COUNTIF(Data_Baseline!$C137:$AZ137,0)+1),IF(Data_Baseline!AE137=0,SMALL(Data_Baseline!$C137:$AZ137,COUNTIF(Data_Baseline!$C137:$AZ137,0)+1),Data_Baseline!AE137)))),"")</f>
        <v>0.10076309848131966</v>
      </c>
      <c r="AG137">
        <f ca="1">IFERROR(IF(Data_Baseline!AF137="","",IF($C$3="On",IF(AG$3&lt;=$B$2,SMALL(Data_Baseline!$C137:$AZ137,COUNTIF(Data_Baseline!$C137:$AZ137,0)+1)/MAX(Data_Baseline!$C137:$AZ137),IF(Data_Baseline!AF137=0,SMALL(Data_Baseline!$C137:$AZ137,COUNTIF(Data_Baseline!$C137:$AZ137,0)+1)/MAX(Data_Baseline!$C137:$AZ137),Data_Baseline!AF137/MAX(Data_Baseline!$C137:$AZ137))),IF(AG$3&lt;=$B$2,SMALL(Data_Baseline!$C137:$AZ137,COUNTIF(Data_Baseline!$C137:$AZ137,0)+1),IF(Data_Baseline!AF137=0,SMALL(Data_Baseline!$C137:$AZ137,COUNTIF(Data_Baseline!$C137:$AZ137,0)+1),Data_Baseline!AF137)))),"")</f>
        <v>0.18295700242807064</v>
      </c>
      <c r="AH137">
        <f ca="1">IFERROR(IF(Data_Baseline!AG137="","",IF($C$3="On",IF(AH$3&lt;=$B$2,SMALL(Data_Baseline!$C137:$AZ137,COUNTIF(Data_Baseline!$C137:$AZ137,0)+1)/MAX(Data_Baseline!$C137:$AZ137),IF(Data_Baseline!AG137=0,SMALL(Data_Baseline!$C137:$AZ137,COUNTIF(Data_Baseline!$C137:$AZ137,0)+1)/MAX(Data_Baseline!$C137:$AZ137),Data_Baseline!AG137/MAX(Data_Baseline!$C137:$AZ137))),IF(AH$3&lt;=$B$2,SMALL(Data_Baseline!$C137:$AZ137,COUNTIF(Data_Baseline!$C137:$AZ137,0)+1),IF(Data_Baseline!AG137=0,SMALL(Data_Baseline!$C137:$AZ137,COUNTIF(Data_Baseline!$C137:$AZ137,0)+1),Data_Baseline!AG137)))),"")</f>
        <v>0.30794509141162718</v>
      </c>
      <c r="AI137">
        <f ca="1">IFERROR(IF(Data_Baseline!AH137="","",IF($C$3="On",IF(AI$3&lt;=$B$2,SMALL(Data_Baseline!$C137:$AZ137,COUNTIF(Data_Baseline!$C137:$AZ137,0)+1)/MAX(Data_Baseline!$C137:$AZ137),IF(Data_Baseline!AH137=0,SMALL(Data_Baseline!$C137:$AZ137,COUNTIF(Data_Baseline!$C137:$AZ137,0)+1)/MAX(Data_Baseline!$C137:$AZ137),Data_Baseline!AH137/MAX(Data_Baseline!$C137:$AZ137))),IF(AI$3&lt;=$B$2,SMALL(Data_Baseline!$C137:$AZ137,COUNTIF(Data_Baseline!$C137:$AZ137,0)+1),IF(Data_Baseline!AH137=0,SMALL(Data_Baseline!$C137:$AZ137,COUNTIF(Data_Baseline!$C137:$AZ137,0)+1),Data_Baseline!AH137)))),"")</f>
        <v>0.46276258842735352</v>
      </c>
      <c r="AJ137">
        <f ca="1">IFERROR(IF(Data_Baseline!AI137="","",IF($C$3="On",IF(AJ$3&lt;=$B$2,SMALL(Data_Baseline!$C137:$AZ137,COUNTIF(Data_Baseline!$C137:$AZ137,0)+1)/MAX(Data_Baseline!$C137:$AZ137),IF(Data_Baseline!AI137=0,SMALL(Data_Baseline!$C137:$AZ137,COUNTIF(Data_Baseline!$C137:$AZ137,0)+1)/MAX(Data_Baseline!$C137:$AZ137),Data_Baseline!AI137/MAX(Data_Baseline!$C137:$AZ137))),IF(AJ$3&lt;=$B$2,SMALL(Data_Baseline!$C137:$AZ137,COUNTIF(Data_Baseline!$C137:$AZ137,0)+1),IF(Data_Baseline!AI137=0,SMALL(Data_Baseline!$C137:$AZ137,COUNTIF(Data_Baseline!$C137:$AZ137,0)+1),Data_Baseline!AI137)))),"")</f>
        <v>0.62221197166180164</v>
      </c>
      <c r="AK137">
        <f ca="1">IFERROR(IF(Data_Baseline!AJ137="","",IF($C$3="On",IF(AK$3&lt;=$B$2,SMALL(Data_Baseline!$C137:$AZ137,COUNTIF(Data_Baseline!$C137:$AZ137,0)+1)/MAX(Data_Baseline!$C137:$AZ137),IF(Data_Baseline!AJ137=0,SMALL(Data_Baseline!$C137:$AZ137,COUNTIF(Data_Baseline!$C137:$AZ137,0)+1)/MAX(Data_Baseline!$C137:$AZ137),Data_Baseline!AJ137/MAX(Data_Baseline!$C137:$AZ137))),IF(AK$3&lt;=$B$2,SMALL(Data_Baseline!$C137:$AZ137,COUNTIF(Data_Baseline!$C137:$AZ137,0)+1),IF(Data_Baseline!AJ137=0,SMALL(Data_Baseline!$C137:$AZ137,COUNTIF(Data_Baseline!$C137:$AZ137,0)+1),Data_Baseline!AJ137)))),"")</f>
        <v>0.75638900898295247</v>
      </c>
      <c r="AL137">
        <f ca="1">IFERROR(IF(Data_Baseline!AK137="","",IF($C$3="On",IF(AL$3&lt;=$B$2,SMALL(Data_Baseline!$C137:$AZ137,COUNTIF(Data_Baseline!$C137:$AZ137,0)+1)/MAX(Data_Baseline!$C137:$AZ137),IF(Data_Baseline!AK137=0,SMALL(Data_Baseline!$C137:$AZ137,COUNTIF(Data_Baseline!$C137:$AZ137,0)+1)/MAX(Data_Baseline!$C137:$AZ137),Data_Baseline!AK137/MAX(Data_Baseline!$C137:$AZ137))),IF(AL$3&lt;=$B$2,SMALL(Data_Baseline!$C137:$AZ137,COUNTIF(Data_Baseline!$C137:$AZ137,0)+1),IF(Data_Baseline!AK137=0,SMALL(Data_Baseline!$C137:$AZ137,COUNTIF(Data_Baseline!$C137:$AZ137,0)+1),Data_Baseline!AK137)))),"")</f>
        <v>0.8547040567737535</v>
      </c>
      <c r="AM137">
        <f ca="1">IFERROR(IF(Data_Baseline!AL137="","",IF($C$3="On",IF(AM$3&lt;=$B$2,SMALL(Data_Baseline!$C137:$AZ137,COUNTIF(Data_Baseline!$C137:$AZ137,0)+1)/MAX(Data_Baseline!$C137:$AZ137),IF(Data_Baseline!AL137=0,SMALL(Data_Baseline!$C137:$AZ137,COUNTIF(Data_Baseline!$C137:$AZ137,0)+1)/MAX(Data_Baseline!$C137:$AZ137),Data_Baseline!AL137/MAX(Data_Baseline!$C137:$AZ137))),IF(AM$3&lt;=$B$2,SMALL(Data_Baseline!$C137:$AZ137,COUNTIF(Data_Baseline!$C137:$AZ137,0)+1),IF(Data_Baseline!AL137=0,SMALL(Data_Baseline!$C137:$AZ137,COUNTIF(Data_Baseline!$C137:$AZ137,0)+1),Data_Baseline!AL137)))),"")</f>
        <v>0.91873301124681228</v>
      </c>
      <c r="AN137">
        <f ca="1">IFERROR(IF(Data_Baseline!AM137="","",IF($C$3="On",IF(AN$3&lt;=$B$2,SMALL(Data_Baseline!$C137:$AZ137,COUNTIF(Data_Baseline!$C137:$AZ137,0)+1)/MAX(Data_Baseline!$C137:$AZ137),IF(Data_Baseline!AM137=0,SMALL(Data_Baseline!$C137:$AZ137,COUNTIF(Data_Baseline!$C137:$AZ137,0)+1)/MAX(Data_Baseline!$C137:$AZ137),Data_Baseline!AM137/MAX(Data_Baseline!$C137:$AZ137))),IF(AN$3&lt;=$B$2,SMALL(Data_Baseline!$C137:$AZ137,COUNTIF(Data_Baseline!$C137:$AZ137,0)+1),IF(Data_Baseline!AM137=0,SMALL(Data_Baseline!$C137:$AZ137,COUNTIF(Data_Baseline!$C137:$AZ137,0)+1),Data_Baseline!AM137)))),"")</f>
        <v>0.95713003468879998</v>
      </c>
      <c r="AO137">
        <f ca="1">IFERROR(IF(Data_Baseline!AN137="","",IF($C$3="On",IF(AO$3&lt;=$B$2,SMALL(Data_Baseline!$C137:$AZ137,COUNTIF(Data_Baseline!$C137:$AZ137,0)+1)/MAX(Data_Baseline!$C137:$AZ137),IF(Data_Baseline!AN137=0,SMALL(Data_Baseline!$C137:$AZ137,COUNTIF(Data_Baseline!$C137:$AZ137,0)+1)/MAX(Data_Baseline!$C137:$AZ137),Data_Baseline!AN137/MAX(Data_Baseline!$C137:$AZ137))),IF(AO$3&lt;=$B$2,SMALL(Data_Baseline!$C137:$AZ137,COUNTIF(Data_Baseline!$C137:$AZ137,0)+1),IF(Data_Baseline!AN137=0,SMALL(Data_Baseline!$C137:$AZ137,COUNTIF(Data_Baseline!$C137:$AZ137,0)+1),Data_Baseline!AN137)))),"")</f>
        <v>0.98013680870254927</v>
      </c>
      <c r="AP137">
        <f ca="1">IFERROR(IF(Data_Baseline!AO137="","",IF($C$3="On",IF(AP$3&lt;=$B$2,SMALL(Data_Baseline!$C137:$AZ137,COUNTIF(Data_Baseline!$C137:$AZ137,0)+1)/MAX(Data_Baseline!$C137:$AZ137),IF(Data_Baseline!AO137=0,SMALL(Data_Baseline!$C137:$AZ137,COUNTIF(Data_Baseline!$C137:$AZ137,0)+1)/MAX(Data_Baseline!$C137:$AZ137),Data_Baseline!AO137/MAX(Data_Baseline!$C137:$AZ137))),IF(AP$3&lt;=$B$2,SMALL(Data_Baseline!$C137:$AZ137,COUNTIF(Data_Baseline!$C137:$AZ137,0)+1),IF(Data_Baseline!AO137=0,SMALL(Data_Baseline!$C137:$AZ137,COUNTIF(Data_Baseline!$C137:$AZ137,0)+1),Data_Baseline!AO137)))),"")</f>
        <v>0.9942043223285868</v>
      </c>
      <c r="AQ137">
        <f ca="1">IFERROR(IF(Data_Baseline!AP137="","",IF($C$3="On",IF(AQ$3&lt;=$B$2,SMALL(Data_Baseline!$C137:$AZ137,COUNTIF(Data_Baseline!$C137:$AZ137,0)+1)/MAX(Data_Baseline!$C137:$AZ137),IF(Data_Baseline!AP137=0,SMALL(Data_Baseline!$C137:$AZ137,COUNTIF(Data_Baseline!$C137:$AZ137,0)+1)/MAX(Data_Baseline!$C137:$AZ137),Data_Baseline!AP137/MAX(Data_Baseline!$C137:$AZ137))),IF(AQ$3&lt;=$B$2,SMALL(Data_Baseline!$C137:$AZ137,COUNTIF(Data_Baseline!$C137:$AZ137,0)+1),IF(Data_Baseline!AP137=0,SMALL(Data_Baseline!$C137:$AZ137,COUNTIF(Data_Baseline!$C137:$AZ137,0)+1),Data_Baseline!AP137)))),"")</f>
        <v>1</v>
      </c>
      <c r="AR137" t="str">
        <f>IFERROR(IF(Data_Baseline!AQ137="","",IF($C$3="On",IF(AR$3&lt;=$B$2,SMALL(Data_Baseline!$C137:$AZ137,COUNTIF(Data_Baseline!$C137:$AZ137,0)+1)/MAX(Data_Baseline!$C137:$AZ137),IF(Data_Baseline!AQ137=0,SMALL(Data_Baseline!$C137:$AZ137,COUNTIF(Data_Baseline!$C137:$AZ137,0)+1)/MAX(Data_Baseline!$C137:$AZ137),Data_Baseline!AQ137/MAX(Data_Baseline!$C137:$AZ137))),IF(AR$3&lt;=$B$2,SMALL(Data_Baseline!$C137:$AZ137,COUNTIF(Data_Baseline!$C137:$AZ137,0)+1),IF(Data_Baseline!AQ137=0,SMALL(Data_Baseline!$C137:$AZ137,COUNTIF(Data_Baseline!$C137:$AZ137,0)+1),Data_Baseline!AQ137)))),"")</f>
        <v/>
      </c>
      <c r="AS137" t="str">
        <f>IFERROR(IF(Data_Baseline!AR137="","",IF($C$3="On",IF(AS$3&lt;=$B$2,SMALL(Data_Baseline!$C137:$AZ137,COUNTIF(Data_Baseline!$C137:$AZ137,0)+1)/MAX(Data_Baseline!$C137:$AZ137),IF(Data_Baseline!AR137=0,SMALL(Data_Baseline!$C137:$AZ137,COUNTIF(Data_Baseline!$C137:$AZ137,0)+1)/MAX(Data_Baseline!$C137:$AZ137),Data_Baseline!AR137/MAX(Data_Baseline!$C137:$AZ137))),IF(AS$3&lt;=$B$2,SMALL(Data_Baseline!$C137:$AZ137,COUNTIF(Data_Baseline!$C137:$AZ137,0)+1),IF(Data_Baseline!AR137=0,SMALL(Data_Baseline!$C137:$AZ137,COUNTIF(Data_Baseline!$C137:$AZ137,0)+1),Data_Baseline!AR137)))),"")</f>
        <v/>
      </c>
      <c r="AT137" t="str">
        <f>IFERROR(IF(Data_Baseline!AS137="","",IF($C$3="On",IF(AT$3&lt;=$B$2,SMALL(Data_Baseline!$C137:$AZ137,COUNTIF(Data_Baseline!$C137:$AZ137,0)+1)/MAX(Data_Baseline!$C137:$AZ137),IF(Data_Baseline!AS137=0,SMALL(Data_Baseline!$C137:$AZ137,COUNTIF(Data_Baseline!$C137:$AZ137,0)+1)/MAX(Data_Baseline!$C137:$AZ137),Data_Baseline!AS137/MAX(Data_Baseline!$C137:$AZ137))),IF(AT$3&lt;=$B$2,SMALL(Data_Baseline!$C137:$AZ137,COUNTIF(Data_Baseline!$C137:$AZ137,0)+1),IF(Data_Baseline!AS137=0,SMALL(Data_Baseline!$C137:$AZ137,COUNTIF(Data_Baseline!$C137:$AZ137,0)+1),Data_Baseline!AS137)))),"")</f>
        <v/>
      </c>
      <c r="AU137" t="str">
        <f>IFERROR(IF(Data_Baseline!AT137="","",IF($C$3="On",IF(AU$3&lt;=$B$2,SMALL(Data_Baseline!$C137:$AZ137,COUNTIF(Data_Baseline!$C137:$AZ137,0)+1)/MAX(Data_Baseline!$C137:$AZ137),IF(Data_Baseline!AT137=0,SMALL(Data_Baseline!$C137:$AZ137,COUNTIF(Data_Baseline!$C137:$AZ137,0)+1)/MAX(Data_Baseline!$C137:$AZ137),Data_Baseline!AT137/MAX(Data_Baseline!$C137:$AZ137))),IF(AU$3&lt;=$B$2,SMALL(Data_Baseline!$C137:$AZ137,COUNTIF(Data_Baseline!$C137:$AZ137,0)+1),IF(Data_Baseline!AT137=0,SMALL(Data_Baseline!$C137:$AZ137,COUNTIF(Data_Baseline!$C137:$AZ137,0)+1),Data_Baseline!AT137)))),"")</f>
        <v/>
      </c>
      <c r="AV137" t="str">
        <f>IFERROR(IF(Data_Baseline!AU137="","",IF($C$3="On",IF(AV$3&lt;=$B$2,SMALL(Data_Baseline!$C137:$AZ137,COUNTIF(Data_Baseline!$C137:$AZ137,0)+1)/MAX(Data_Baseline!$C137:$AZ137),IF(Data_Baseline!AU137=0,SMALL(Data_Baseline!$C137:$AZ137,COUNTIF(Data_Baseline!$C137:$AZ137,0)+1)/MAX(Data_Baseline!$C137:$AZ137),Data_Baseline!AU137/MAX(Data_Baseline!$C137:$AZ137))),IF(AV$3&lt;=$B$2,SMALL(Data_Baseline!$C137:$AZ137,COUNTIF(Data_Baseline!$C137:$AZ137,0)+1),IF(Data_Baseline!AU137=0,SMALL(Data_Baseline!$C137:$AZ137,COUNTIF(Data_Baseline!$C137:$AZ137,0)+1),Data_Baseline!AU137)))),"")</f>
        <v/>
      </c>
      <c r="AW137" t="str">
        <f>IFERROR(IF(Data_Baseline!AV137="","",IF($C$3="On",IF(AW$3&lt;=$B$2,SMALL(Data_Baseline!$C137:$AZ137,COUNTIF(Data_Baseline!$C137:$AZ137,0)+1)/MAX(Data_Baseline!$C137:$AZ137),IF(Data_Baseline!AV137=0,SMALL(Data_Baseline!$C137:$AZ137,COUNTIF(Data_Baseline!$C137:$AZ137,0)+1)/MAX(Data_Baseline!$C137:$AZ137),Data_Baseline!AV137/MAX(Data_Baseline!$C137:$AZ137))),IF(AW$3&lt;=$B$2,SMALL(Data_Baseline!$C137:$AZ137,COUNTIF(Data_Baseline!$C137:$AZ137,0)+1),IF(Data_Baseline!AV137=0,SMALL(Data_Baseline!$C137:$AZ137,COUNTIF(Data_Baseline!$C137:$AZ137,0)+1),Data_Baseline!AV137)))),"")</f>
        <v/>
      </c>
      <c r="AX137" t="str">
        <f>IFERROR(IF(Data_Baseline!AW137="","",IF($C$3="On",IF(AX$3&lt;=$B$2,SMALL(Data_Baseline!$C137:$AZ137,COUNTIF(Data_Baseline!$C137:$AZ137,0)+1)/MAX(Data_Baseline!$C137:$AZ137),IF(Data_Baseline!AW137=0,SMALL(Data_Baseline!$C137:$AZ137,COUNTIF(Data_Baseline!$C137:$AZ137,0)+1)/MAX(Data_Baseline!$C137:$AZ137),Data_Baseline!AW137/MAX(Data_Baseline!$C137:$AZ137))),IF(AX$3&lt;=$B$2,SMALL(Data_Baseline!$C137:$AZ137,COUNTIF(Data_Baseline!$C137:$AZ137,0)+1),IF(Data_Baseline!AW137=0,SMALL(Data_Baseline!$C137:$AZ137,COUNTIF(Data_Baseline!$C137:$AZ137,0)+1),Data_Baseline!AW137)))),"")</f>
        <v/>
      </c>
      <c r="AY137" t="str">
        <f>IFERROR(IF(Data_Baseline!AX137="","",IF($C$3="On",IF(AY$3&lt;=$B$2,SMALL(Data_Baseline!$C137:$AZ137,COUNTIF(Data_Baseline!$C137:$AZ137,0)+1)/MAX(Data_Baseline!$C137:$AZ137),IF(Data_Baseline!AX137=0,SMALL(Data_Baseline!$C137:$AZ137,COUNTIF(Data_Baseline!$C137:$AZ137,0)+1)/MAX(Data_Baseline!$C137:$AZ137),Data_Baseline!AX137/MAX(Data_Baseline!$C137:$AZ137))),IF(AY$3&lt;=$B$2,SMALL(Data_Baseline!$C137:$AZ137,COUNTIF(Data_Baseline!$C137:$AZ137,0)+1),IF(Data_Baseline!AX137=0,SMALL(Data_Baseline!$C137:$AZ137,COUNTIF(Data_Baseline!$C137:$AZ137,0)+1),Data_Baseline!AX137)))),"")</f>
        <v/>
      </c>
      <c r="AZ137" t="str">
        <f>IFERROR(IF(Data_Baseline!AY137="","",IF($C$3="On",IF(AZ$3&lt;=$B$2,SMALL(Data_Baseline!$C137:$AZ137,COUNTIF(Data_Baseline!$C137:$AZ137,0)+1)/MAX(Data_Baseline!$C137:$AZ137),IF(Data_Baseline!AY137=0,SMALL(Data_Baseline!$C137:$AZ137,COUNTIF(Data_Baseline!$C137:$AZ137,0)+1)/MAX(Data_Baseline!$C137:$AZ137),Data_Baseline!AY137/MAX(Data_Baseline!$C137:$AZ137))),IF(AZ$3&lt;=$B$2,SMALL(Data_Baseline!$C137:$AZ137,COUNTIF(Data_Baseline!$C137:$AZ137,0)+1),IF(Data_Baseline!AY137=0,SMALL(Data_Baseline!$C137:$AZ137,COUNTIF(Data_Baseline!$C137:$AZ137,0)+1),Data_Baseline!AY137)))),"")</f>
        <v/>
      </c>
      <c r="BA137" t="str">
        <f>IFERROR(IF(Data_Baseline!AZ137="","",IF($C$3="On",IF(BA$3&lt;=$B$2,SMALL(Data_Baseline!$C137:$AZ137,COUNTIF(Data_Baseline!$C137:$AZ137,0)+1)/MAX(Data_Baseline!$C137:$AZ137),IF(Data_Baseline!AZ137=0,SMALL(Data_Baseline!$C137:$AZ137,COUNTIF(Data_Baseline!$C137:$AZ137,0)+1)/MAX(Data_Baseline!$C137:$AZ137),Data_Baseline!AZ137/MAX(Data_Baseline!$C137:$AZ137))),IF(BA$3&lt;=$B$2,SMALL(Data_Baseline!$C137:$AZ137,COUNTIF(Data_Baseline!$C137:$AZ137,0)+1),IF(Data_Baseline!AZ137=0,SMALL(Data_Baseline!$C137:$AZ137,COUNTIF(Data_Baseline!$C137:$AZ137,0)+1),Data_Baseline!AZ137)))),"")</f>
        <v/>
      </c>
      <c r="BB137" s="79">
        <f ca="1">IF(Data_Initial!BA137="",1,0)</f>
        <v>1</v>
      </c>
      <c r="BC137" t="str">
        <f t="shared" ca="1" si="8"/>
        <v>3B_ltpD</v>
      </c>
      <c r="BD137" s="79" t="str">
        <f t="shared" ca="1" si="9"/>
        <v>3B</v>
      </c>
      <c r="BE137" s="79" t="str">
        <f ca="1">Data_Initial!BC137</f>
        <v>ltpD</v>
      </c>
      <c r="BF137" s="79" t="str">
        <f ca="1">Data_Initial!BB137</f>
        <v>3_2</v>
      </c>
      <c r="BG137">
        <f ca="1">IFERROR((INDIRECT("Plate"&amp;Data!A137&amp;"_C!"&amp;CHAR(RIGHT(Data!B137,LEN(Data!B137)-1)+65)&amp;CODE(LEFT(Data!B137,1))-58)),"")</f>
        <v>0</v>
      </c>
      <c r="BH137" t="str">
        <f ca="1">Data_Initial!BA137</f>
        <v/>
      </c>
      <c r="BI137">
        <f t="shared" ca="1" si="10"/>
        <v>5.0109183814755494E-5</v>
      </c>
      <c r="BJ137" s="79" t="str">
        <f ca="1">IF(BH137="N",1+MAX($BJ$3:BJ136),"")</f>
        <v/>
      </c>
    </row>
    <row r="138" spans="1:62" x14ac:dyDescent="0.25">
      <c r="A138" s="79">
        <f ca="1">IF(BH138="N","N"&amp;BJ138,IF(BB138=0,"",MAX($A$3:A137)+1))</f>
        <v>128</v>
      </c>
      <c r="B138" s="79" t="str">
        <f ca="1">Data_Initial!A138&amp;C138</f>
        <v>2G8</v>
      </c>
      <c r="C138" s="79" t="str">
        <f ca="1">Data_Initial!B138</f>
        <v>G8</v>
      </c>
      <c r="D138">
        <f ca="1">IFERROR(IF(Data_Baseline!C138="","",IF($C$3="On",IF(D$3&lt;=$B$2,SMALL(Data_Baseline!$C138:$AZ138,COUNTIF(Data_Baseline!$C138:$AZ138,0)+1)/MAX(Data_Baseline!$C138:$AZ138),IF(Data_Baseline!C138=0,SMALL(Data_Baseline!$C138:$AZ138,COUNTIF(Data_Baseline!$C138:$AZ138,0)+1)/MAX(Data_Baseline!$C138:$AZ138),Data_Baseline!C138/MAX(Data_Baseline!$C138:$AZ138))),IF(D$3&lt;=$B$2,SMALL(Data_Baseline!$C138:$AZ138,COUNTIF(Data_Baseline!$C138:$AZ138,0)+1),IF(Data_Baseline!C138=0,SMALL(Data_Baseline!$C138:$AZ138,COUNTIF(Data_Baseline!$C138:$AZ138,0)+1),Data_Baseline!C138)))),"")</f>
        <v>3.5439236164898134E-5</v>
      </c>
      <c r="E138">
        <f ca="1">IFERROR(IF(Data_Baseline!D138="","",IF($C$3="On",IF(E$3&lt;=$B$2,SMALL(Data_Baseline!$C138:$AZ138,COUNTIF(Data_Baseline!$C138:$AZ138,0)+1)/MAX(Data_Baseline!$C138:$AZ138),IF(Data_Baseline!D138=0,SMALL(Data_Baseline!$C138:$AZ138,COUNTIF(Data_Baseline!$C138:$AZ138,0)+1)/MAX(Data_Baseline!$C138:$AZ138),Data_Baseline!D138/MAX(Data_Baseline!$C138:$AZ138))),IF(E$3&lt;=$B$2,SMALL(Data_Baseline!$C138:$AZ138,COUNTIF(Data_Baseline!$C138:$AZ138,0)+1),IF(Data_Baseline!D138=0,SMALL(Data_Baseline!$C138:$AZ138,COUNTIF(Data_Baseline!$C138:$AZ138,0)+1),Data_Baseline!D138)))),"")</f>
        <v>3.5439236164898134E-5</v>
      </c>
      <c r="F138">
        <f ca="1">IFERROR(IF(Data_Baseline!E138="","",IF($C$3="On",IF(F$3&lt;=$B$2,SMALL(Data_Baseline!$C138:$AZ138,COUNTIF(Data_Baseline!$C138:$AZ138,0)+1)/MAX(Data_Baseline!$C138:$AZ138),IF(Data_Baseline!E138=0,SMALL(Data_Baseline!$C138:$AZ138,COUNTIF(Data_Baseline!$C138:$AZ138,0)+1)/MAX(Data_Baseline!$C138:$AZ138),Data_Baseline!E138/MAX(Data_Baseline!$C138:$AZ138))),IF(F$3&lt;=$B$2,SMALL(Data_Baseline!$C138:$AZ138,COUNTIF(Data_Baseline!$C138:$AZ138,0)+1),IF(Data_Baseline!E138=0,SMALL(Data_Baseline!$C138:$AZ138,COUNTIF(Data_Baseline!$C138:$AZ138,0)+1),Data_Baseline!E138)))),"")</f>
        <v>3.5439236164898134E-5</v>
      </c>
      <c r="G138">
        <f ca="1">IFERROR(IF(Data_Baseline!F138="","",IF($C$3="On",IF(G$3&lt;=$B$2,SMALL(Data_Baseline!$C138:$AZ138,COUNTIF(Data_Baseline!$C138:$AZ138,0)+1)/MAX(Data_Baseline!$C138:$AZ138),IF(Data_Baseline!F138=0,SMALL(Data_Baseline!$C138:$AZ138,COUNTIF(Data_Baseline!$C138:$AZ138,0)+1)/MAX(Data_Baseline!$C138:$AZ138),Data_Baseline!F138/MAX(Data_Baseline!$C138:$AZ138))),IF(G$3&lt;=$B$2,SMALL(Data_Baseline!$C138:$AZ138,COUNTIF(Data_Baseline!$C138:$AZ138,0)+1),IF(Data_Baseline!F138=0,SMALL(Data_Baseline!$C138:$AZ138,COUNTIF(Data_Baseline!$C138:$AZ138,0)+1),Data_Baseline!F138)))),"")</f>
        <v>3.5439236164898134E-5</v>
      </c>
      <c r="H138">
        <f ca="1">IFERROR(IF(Data_Baseline!G138="","",IF($C$3="On",IF(H$3&lt;=$B$2,SMALL(Data_Baseline!$C138:$AZ138,COUNTIF(Data_Baseline!$C138:$AZ138,0)+1)/MAX(Data_Baseline!$C138:$AZ138),IF(Data_Baseline!G138=0,SMALL(Data_Baseline!$C138:$AZ138,COUNTIF(Data_Baseline!$C138:$AZ138,0)+1)/MAX(Data_Baseline!$C138:$AZ138),Data_Baseline!G138/MAX(Data_Baseline!$C138:$AZ138))),IF(H$3&lt;=$B$2,SMALL(Data_Baseline!$C138:$AZ138,COUNTIF(Data_Baseline!$C138:$AZ138,0)+1),IF(Data_Baseline!G138=0,SMALL(Data_Baseline!$C138:$AZ138,COUNTIF(Data_Baseline!$C138:$AZ138,0)+1),Data_Baseline!G138)))),"")</f>
        <v>3.5439236164898134E-5</v>
      </c>
      <c r="I138">
        <f ca="1">IFERROR(IF(Data_Baseline!H138="","",IF($C$3="On",IF(I$3&lt;=$B$2,SMALL(Data_Baseline!$C138:$AZ138,COUNTIF(Data_Baseline!$C138:$AZ138,0)+1)/MAX(Data_Baseline!$C138:$AZ138),IF(Data_Baseline!H138=0,SMALL(Data_Baseline!$C138:$AZ138,COUNTIF(Data_Baseline!$C138:$AZ138,0)+1)/MAX(Data_Baseline!$C138:$AZ138),Data_Baseline!H138/MAX(Data_Baseline!$C138:$AZ138))),IF(I$3&lt;=$B$2,SMALL(Data_Baseline!$C138:$AZ138,COUNTIF(Data_Baseline!$C138:$AZ138,0)+1),IF(Data_Baseline!H138=0,SMALL(Data_Baseline!$C138:$AZ138,COUNTIF(Data_Baseline!$C138:$AZ138,0)+1),Data_Baseline!H138)))),"")</f>
        <v>3.5439236164898134E-5</v>
      </c>
      <c r="J138">
        <f ca="1">IFERROR(IF(Data_Baseline!I138="","",IF($C$3="On",IF(J$3&lt;=$B$2,SMALL(Data_Baseline!$C138:$AZ138,COUNTIF(Data_Baseline!$C138:$AZ138,0)+1)/MAX(Data_Baseline!$C138:$AZ138),IF(Data_Baseline!I138=0,SMALL(Data_Baseline!$C138:$AZ138,COUNTIF(Data_Baseline!$C138:$AZ138,0)+1)/MAX(Data_Baseline!$C138:$AZ138),Data_Baseline!I138/MAX(Data_Baseline!$C138:$AZ138))),IF(J$3&lt;=$B$2,SMALL(Data_Baseline!$C138:$AZ138,COUNTIF(Data_Baseline!$C138:$AZ138,0)+1),IF(Data_Baseline!I138=0,SMALL(Data_Baseline!$C138:$AZ138,COUNTIF(Data_Baseline!$C138:$AZ138,0)+1),Data_Baseline!I138)))),"")</f>
        <v>3.5439236164898134E-5</v>
      </c>
      <c r="K138">
        <f ca="1">IFERROR(IF(Data_Baseline!J138="","",IF($C$3="On",IF(K$3&lt;=$B$2,SMALL(Data_Baseline!$C138:$AZ138,COUNTIF(Data_Baseline!$C138:$AZ138,0)+1)/MAX(Data_Baseline!$C138:$AZ138),IF(Data_Baseline!J138=0,SMALL(Data_Baseline!$C138:$AZ138,COUNTIF(Data_Baseline!$C138:$AZ138,0)+1)/MAX(Data_Baseline!$C138:$AZ138),Data_Baseline!J138/MAX(Data_Baseline!$C138:$AZ138))),IF(K$3&lt;=$B$2,SMALL(Data_Baseline!$C138:$AZ138,COUNTIF(Data_Baseline!$C138:$AZ138,0)+1),IF(Data_Baseline!J138=0,SMALL(Data_Baseline!$C138:$AZ138,COUNTIF(Data_Baseline!$C138:$AZ138,0)+1),Data_Baseline!J138)))),"")</f>
        <v>3.5439236164898134E-5</v>
      </c>
      <c r="L138">
        <f ca="1">IFERROR(IF(Data_Baseline!K138="","",IF($C$3="On",IF(L$3&lt;=$B$2,SMALL(Data_Baseline!$C138:$AZ138,COUNTIF(Data_Baseline!$C138:$AZ138,0)+1)/MAX(Data_Baseline!$C138:$AZ138),IF(Data_Baseline!K138=0,SMALL(Data_Baseline!$C138:$AZ138,COUNTIF(Data_Baseline!$C138:$AZ138,0)+1)/MAX(Data_Baseline!$C138:$AZ138),Data_Baseline!K138/MAX(Data_Baseline!$C138:$AZ138))),IF(L$3&lt;=$B$2,SMALL(Data_Baseline!$C138:$AZ138,COUNTIF(Data_Baseline!$C138:$AZ138,0)+1),IF(Data_Baseline!K138=0,SMALL(Data_Baseline!$C138:$AZ138,COUNTIF(Data_Baseline!$C138:$AZ138,0)+1),Data_Baseline!K138)))),"")</f>
        <v>3.5439236164898134E-5</v>
      </c>
      <c r="M138">
        <f ca="1">IFERROR(IF(Data_Baseline!L138="","",IF($C$3="On",IF(M$3&lt;=$B$2,SMALL(Data_Baseline!$C138:$AZ138,COUNTIF(Data_Baseline!$C138:$AZ138,0)+1)/MAX(Data_Baseline!$C138:$AZ138),IF(Data_Baseline!L138=0,SMALL(Data_Baseline!$C138:$AZ138,COUNTIF(Data_Baseline!$C138:$AZ138,0)+1)/MAX(Data_Baseline!$C138:$AZ138),Data_Baseline!L138/MAX(Data_Baseline!$C138:$AZ138))),IF(M$3&lt;=$B$2,SMALL(Data_Baseline!$C138:$AZ138,COUNTIF(Data_Baseline!$C138:$AZ138,0)+1),IF(Data_Baseline!L138=0,SMALL(Data_Baseline!$C138:$AZ138,COUNTIF(Data_Baseline!$C138:$AZ138,0)+1),Data_Baseline!L138)))),"")</f>
        <v>3.5439236164898134E-5</v>
      </c>
      <c r="N138">
        <f ca="1">IFERROR(IF(Data_Baseline!M138="","",IF($C$3="On",IF(N$3&lt;=$B$2,SMALL(Data_Baseline!$C138:$AZ138,COUNTIF(Data_Baseline!$C138:$AZ138,0)+1)/MAX(Data_Baseline!$C138:$AZ138),IF(Data_Baseline!M138=0,SMALL(Data_Baseline!$C138:$AZ138,COUNTIF(Data_Baseline!$C138:$AZ138,0)+1)/MAX(Data_Baseline!$C138:$AZ138),Data_Baseline!M138/MAX(Data_Baseline!$C138:$AZ138))),IF(N$3&lt;=$B$2,SMALL(Data_Baseline!$C138:$AZ138,COUNTIF(Data_Baseline!$C138:$AZ138,0)+1),IF(Data_Baseline!M138=0,SMALL(Data_Baseline!$C138:$AZ138,COUNTIF(Data_Baseline!$C138:$AZ138,0)+1),Data_Baseline!M138)))),"")</f>
        <v>3.5439236164898134E-5</v>
      </c>
      <c r="O138">
        <f ca="1">IFERROR(IF(Data_Baseline!N138="","",IF($C$3="On",IF(O$3&lt;=$B$2,SMALL(Data_Baseline!$C138:$AZ138,COUNTIF(Data_Baseline!$C138:$AZ138,0)+1)/MAX(Data_Baseline!$C138:$AZ138),IF(Data_Baseline!N138=0,SMALL(Data_Baseline!$C138:$AZ138,COUNTIF(Data_Baseline!$C138:$AZ138,0)+1)/MAX(Data_Baseline!$C138:$AZ138),Data_Baseline!N138/MAX(Data_Baseline!$C138:$AZ138))),IF(O$3&lt;=$B$2,SMALL(Data_Baseline!$C138:$AZ138,COUNTIF(Data_Baseline!$C138:$AZ138,0)+1),IF(Data_Baseline!N138=0,SMALL(Data_Baseline!$C138:$AZ138,COUNTIF(Data_Baseline!$C138:$AZ138,0)+1),Data_Baseline!N138)))),"")</f>
        <v>3.5439236164898134E-5</v>
      </c>
      <c r="P138">
        <f ca="1">IFERROR(IF(Data_Baseline!O138="","",IF($C$3="On",IF(P$3&lt;=$B$2,SMALL(Data_Baseline!$C138:$AZ138,COUNTIF(Data_Baseline!$C138:$AZ138,0)+1)/MAX(Data_Baseline!$C138:$AZ138),IF(Data_Baseline!O138=0,SMALL(Data_Baseline!$C138:$AZ138,COUNTIF(Data_Baseline!$C138:$AZ138,0)+1)/MAX(Data_Baseline!$C138:$AZ138),Data_Baseline!O138/MAX(Data_Baseline!$C138:$AZ138))),IF(P$3&lt;=$B$2,SMALL(Data_Baseline!$C138:$AZ138,COUNTIF(Data_Baseline!$C138:$AZ138,0)+1),IF(Data_Baseline!O138=0,SMALL(Data_Baseline!$C138:$AZ138,COUNTIF(Data_Baseline!$C138:$AZ138,0)+1),Data_Baseline!O138)))),"")</f>
        <v>3.5439236164898134E-5</v>
      </c>
      <c r="Q138">
        <f ca="1">IFERROR(IF(Data_Baseline!P138="","",IF($C$3="On",IF(Q$3&lt;=$B$2,SMALL(Data_Baseline!$C138:$AZ138,COUNTIF(Data_Baseline!$C138:$AZ138,0)+1)/MAX(Data_Baseline!$C138:$AZ138),IF(Data_Baseline!P138=0,SMALL(Data_Baseline!$C138:$AZ138,COUNTIF(Data_Baseline!$C138:$AZ138,0)+1)/MAX(Data_Baseline!$C138:$AZ138),Data_Baseline!P138/MAX(Data_Baseline!$C138:$AZ138))),IF(Q$3&lt;=$B$2,SMALL(Data_Baseline!$C138:$AZ138,COUNTIF(Data_Baseline!$C138:$AZ138,0)+1),IF(Data_Baseline!P138=0,SMALL(Data_Baseline!$C138:$AZ138,COUNTIF(Data_Baseline!$C138:$AZ138,0)+1),Data_Baseline!P138)))),"")</f>
        <v>3.5439236164898134E-5</v>
      </c>
      <c r="R138">
        <f ca="1">IFERROR(IF(Data_Baseline!Q138="","",IF($C$3="On",IF(R$3&lt;=$B$2,SMALL(Data_Baseline!$C138:$AZ138,COUNTIF(Data_Baseline!$C138:$AZ138,0)+1)/MAX(Data_Baseline!$C138:$AZ138),IF(Data_Baseline!Q138=0,SMALL(Data_Baseline!$C138:$AZ138,COUNTIF(Data_Baseline!$C138:$AZ138,0)+1)/MAX(Data_Baseline!$C138:$AZ138),Data_Baseline!Q138/MAX(Data_Baseline!$C138:$AZ138))),IF(R$3&lt;=$B$2,SMALL(Data_Baseline!$C138:$AZ138,COUNTIF(Data_Baseline!$C138:$AZ138,0)+1),IF(Data_Baseline!Q138=0,SMALL(Data_Baseline!$C138:$AZ138,COUNTIF(Data_Baseline!$C138:$AZ138,0)+1),Data_Baseline!Q138)))),"")</f>
        <v>3.5439236164898134E-5</v>
      </c>
      <c r="S138">
        <f ca="1">IFERROR(IF(Data_Baseline!R138="","",IF($C$3="On",IF(S$3&lt;=$B$2,SMALL(Data_Baseline!$C138:$AZ138,COUNTIF(Data_Baseline!$C138:$AZ138,0)+1)/MAX(Data_Baseline!$C138:$AZ138),IF(Data_Baseline!R138=0,SMALL(Data_Baseline!$C138:$AZ138,COUNTIF(Data_Baseline!$C138:$AZ138,0)+1)/MAX(Data_Baseline!$C138:$AZ138),Data_Baseline!R138/MAX(Data_Baseline!$C138:$AZ138))),IF(S$3&lt;=$B$2,SMALL(Data_Baseline!$C138:$AZ138,COUNTIF(Data_Baseline!$C138:$AZ138,0)+1),IF(Data_Baseline!R138=0,SMALL(Data_Baseline!$C138:$AZ138,COUNTIF(Data_Baseline!$C138:$AZ138,0)+1),Data_Baseline!R138)))),"")</f>
        <v>3.5439236164898134E-5</v>
      </c>
      <c r="T138">
        <f ca="1">IFERROR(IF(Data_Baseline!S138="","",IF($C$3="On",IF(T$3&lt;=$B$2,SMALL(Data_Baseline!$C138:$AZ138,COUNTIF(Data_Baseline!$C138:$AZ138,0)+1)/MAX(Data_Baseline!$C138:$AZ138),IF(Data_Baseline!S138=0,SMALL(Data_Baseline!$C138:$AZ138,COUNTIF(Data_Baseline!$C138:$AZ138,0)+1)/MAX(Data_Baseline!$C138:$AZ138),Data_Baseline!S138/MAX(Data_Baseline!$C138:$AZ138))),IF(T$3&lt;=$B$2,SMALL(Data_Baseline!$C138:$AZ138,COUNTIF(Data_Baseline!$C138:$AZ138,0)+1),IF(Data_Baseline!S138=0,SMALL(Data_Baseline!$C138:$AZ138,COUNTIF(Data_Baseline!$C138:$AZ138,0)+1),Data_Baseline!S138)))),"")</f>
        <v>3.5439236164898134E-5</v>
      </c>
      <c r="U138">
        <f ca="1">IFERROR(IF(Data_Baseline!T138="","",IF($C$3="On",IF(U$3&lt;=$B$2,SMALL(Data_Baseline!$C138:$AZ138,COUNTIF(Data_Baseline!$C138:$AZ138,0)+1)/MAX(Data_Baseline!$C138:$AZ138),IF(Data_Baseline!T138=0,SMALL(Data_Baseline!$C138:$AZ138,COUNTIF(Data_Baseline!$C138:$AZ138,0)+1)/MAX(Data_Baseline!$C138:$AZ138),Data_Baseline!T138/MAX(Data_Baseline!$C138:$AZ138))),IF(U$3&lt;=$B$2,SMALL(Data_Baseline!$C138:$AZ138,COUNTIF(Data_Baseline!$C138:$AZ138,0)+1),IF(Data_Baseline!T138=0,SMALL(Data_Baseline!$C138:$AZ138,COUNTIF(Data_Baseline!$C138:$AZ138,0)+1),Data_Baseline!T138)))),"")</f>
        <v>3.5439236164898134E-5</v>
      </c>
      <c r="V138">
        <f ca="1">IFERROR(IF(Data_Baseline!U138="","",IF($C$3="On",IF(V$3&lt;=$B$2,SMALL(Data_Baseline!$C138:$AZ138,COUNTIF(Data_Baseline!$C138:$AZ138,0)+1)/MAX(Data_Baseline!$C138:$AZ138),IF(Data_Baseline!U138=0,SMALL(Data_Baseline!$C138:$AZ138,COUNTIF(Data_Baseline!$C138:$AZ138,0)+1)/MAX(Data_Baseline!$C138:$AZ138),Data_Baseline!U138/MAX(Data_Baseline!$C138:$AZ138))),IF(V$3&lt;=$B$2,SMALL(Data_Baseline!$C138:$AZ138,COUNTIF(Data_Baseline!$C138:$AZ138,0)+1),IF(Data_Baseline!U138=0,SMALL(Data_Baseline!$C138:$AZ138,COUNTIF(Data_Baseline!$C138:$AZ138,0)+1),Data_Baseline!U138)))),"")</f>
        <v>3.5439236164898134E-5</v>
      </c>
      <c r="W138">
        <f ca="1">IFERROR(IF(Data_Baseline!V138="","",IF($C$3="On",IF(W$3&lt;=$B$2,SMALL(Data_Baseline!$C138:$AZ138,COUNTIF(Data_Baseline!$C138:$AZ138,0)+1)/MAX(Data_Baseline!$C138:$AZ138),IF(Data_Baseline!V138=0,SMALL(Data_Baseline!$C138:$AZ138,COUNTIF(Data_Baseline!$C138:$AZ138,0)+1)/MAX(Data_Baseline!$C138:$AZ138),Data_Baseline!V138/MAX(Data_Baseline!$C138:$AZ138))),IF(W$3&lt;=$B$2,SMALL(Data_Baseline!$C138:$AZ138,COUNTIF(Data_Baseline!$C138:$AZ138,0)+1),IF(Data_Baseline!V138=0,SMALL(Data_Baseline!$C138:$AZ138,COUNTIF(Data_Baseline!$C138:$AZ138,0)+1),Data_Baseline!V138)))),"")</f>
        <v>3.5439236164898134E-5</v>
      </c>
      <c r="X138">
        <f ca="1">IFERROR(IF(Data_Baseline!W138="","",IF($C$3="On",IF(X$3&lt;=$B$2,SMALL(Data_Baseline!$C138:$AZ138,COUNTIF(Data_Baseline!$C138:$AZ138,0)+1)/MAX(Data_Baseline!$C138:$AZ138),IF(Data_Baseline!W138=0,SMALL(Data_Baseline!$C138:$AZ138,COUNTIF(Data_Baseline!$C138:$AZ138,0)+1)/MAX(Data_Baseline!$C138:$AZ138),Data_Baseline!W138/MAX(Data_Baseline!$C138:$AZ138))),IF(X$3&lt;=$B$2,SMALL(Data_Baseline!$C138:$AZ138,COUNTIF(Data_Baseline!$C138:$AZ138,0)+1),IF(Data_Baseline!W138=0,SMALL(Data_Baseline!$C138:$AZ138,COUNTIF(Data_Baseline!$C138:$AZ138,0)+1),Data_Baseline!W138)))),"")</f>
        <v>3.5439236164898134E-5</v>
      </c>
      <c r="Y138">
        <f ca="1">IFERROR(IF(Data_Baseline!X138="","",IF($C$3="On",IF(Y$3&lt;=$B$2,SMALL(Data_Baseline!$C138:$AZ138,COUNTIF(Data_Baseline!$C138:$AZ138,0)+1)/MAX(Data_Baseline!$C138:$AZ138),IF(Data_Baseline!X138=0,SMALL(Data_Baseline!$C138:$AZ138,COUNTIF(Data_Baseline!$C138:$AZ138,0)+1)/MAX(Data_Baseline!$C138:$AZ138),Data_Baseline!X138/MAX(Data_Baseline!$C138:$AZ138))),IF(Y$3&lt;=$B$2,SMALL(Data_Baseline!$C138:$AZ138,COUNTIF(Data_Baseline!$C138:$AZ138,0)+1),IF(Data_Baseline!X138=0,SMALL(Data_Baseline!$C138:$AZ138,COUNTIF(Data_Baseline!$C138:$AZ138,0)+1),Data_Baseline!X138)))),"")</f>
        <v>3.5439236164898134E-5</v>
      </c>
      <c r="Z138">
        <f ca="1">IFERROR(IF(Data_Baseline!Y138="","",IF($C$3="On",IF(Z$3&lt;=$B$2,SMALL(Data_Baseline!$C138:$AZ138,COUNTIF(Data_Baseline!$C138:$AZ138,0)+1)/MAX(Data_Baseline!$C138:$AZ138),IF(Data_Baseline!Y138=0,SMALL(Data_Baseline!$C138:$AZ138,COUNTIF(Data_Baseline!$C138:$AZ138,0)+1)/MAX(Data_Baseline!$C138:$AZ138),Data_Baseline!Y138/MAX(Data_Baseline!$C138:$AZ138))),IF(Z$3&lt;=$B$2,SMALL(Data_Baseline!$C138:$AZ138,COUNTIF(Data_Baseline!$C138:$AZ138,0)+1),IF(Data_Baseline!Y138=0,SMALL(Data_Baseline!$C138:$AZ138,COUNTIF(Data_Baseline!$C138:$AZ138,0)+1),Data_Baseline!Y138)))),"")</f>
        <v>2.6254955676130762E-3</v>
      </c>
      <c r="AA138">
        <f ca="1">IFERROR(IF(Data_Baseline!Z138="","",IF($C$3="On",IF(AA$3&lt;=$B$2,SMALL(Data_Baseline!$C138:$AZ138,COUNTIF(Data_Baseline!$C138:$AZ138,0)+1)/MAX(Data_Baseline!$C138:$AZ138),IF(Data_Baseline!Z138=0,SMALL(Data_Baseline!$C138:$AZ138,COUNTIF(Data_Baseline!$C138:$AZ138,0)+1)/MAX(Data_Baseline!$C138:$AZ138),Data_Baseline!Z138/MAX(Data_Baseline!$C138:$AZ138))),IF(AA$3&lt;=$B$2,SMALL(Data_Baseline!$C138:$AZ138,COUNTIF(Data_Baseline!$C138:$AZ138,0)+1),IF(Data_Baseline!Z138=0,SMALL(Data_Baseline!$C138:$AZ138,COUNTIF(Data_Baseline!$C138:$AZ138,0)+1),Data_Baseline!Z138)))),"")</f>
        <v>8.9026239504175417E-3</v>
      </c>
      <c r="AB138">
        <f ca="1">IFERROR(IF(Data_Baseline!AA138="","",IF($C$3="On",IF(AB$3&lt;=$B$2,SMALL(Data_Baseline!$C138:$AZ138,COUNTIF(Data_Baseline!$C138:$AZ138,0)+1)/MAX(Data_Baseline!$C138:$AZ138),IF(Data_Baseline!AA138=0,SMALL(Data_Baseline!$C138:$AZ138,COUNTIF(Data_Baseline!$C138:$AZ138,0)+1)/MAX(Data_Baseline!$C138:$AZ138),Data_Baseline!AA138/MAX(Data_Baseline!$C138:$AZ138))),IF(AB$3&lt;=$B$2,SMALL(Data_Baseline!$C138:$AZ138,COUNTIF(Data_Baseline!$C138:$AZ138,0)+1),IF(Data_Baseline!AA138=0,SMALL(Data_Baseline!$C138:$AZ138,COUNTIF(Data_Baseline!$C138:$AZ138,0)+1),Data_Baseline!AA138)))),"")</f>
        <v>2.0109610520704667E-2</v>
      </c>
      <c r="AC138">
        <f ca="1">IFERROR(IF(Data_Baseline!AB138="","",IF($C$3="On",IF(AC$3&lt;=$B$2,SMALL(Data_Baseline!$C138:$AZ138,COUNTIF(Data_Baseline!$C138:$AZ138,0)+1)/MAX(Data_Baseline!$C138:$AZ138),IF(Data_Baseline!AB138=0,SMALL(Data_Baseline!$C138:$AZ138,COUNTIF(Data_Baseline!$C138:$AZ138,0)+1)/MAX(Data_Baseline!$C138:$AZ138),Data_Baseline!AB138/MAX(Data_Baseline!$C138:$AZ138))),IF(AC$3&lt;=$B$2,SMALL(Data_Baseline!$C138:$AZ138,COUNTIF(Data_Baseline!$C138:$AZ138,0)+1),IF(Data_Baseline!AB138=0,SMALL(Data_Baseline!$C138:$AZ138,COUNTIF(Data_Baseline!$C138:$AZ138,0)+1),Data_Baseline!AB138)))),"")</f>
        <v>4.1981037830726368E-2</v>
      </c>
      <c r="AD138">
        <f ca="1">IFERROR(IF(Data_Baseline!AC138="","",IF($C$3="On",IF(AD$3&lt;=$B$2,SMALL(Data_Baseline!$C138:$AZ138,COUNTIF(Data_Baseline!$C138:$AZ138,0)+1)/MAX(Data_Baseline!$C138:$AZ138),IF(Data_Baseline!AC138=0,SMALL(Data_Baseline!$C138:$AZ138,COUNTIF(Data_Baseline!$C138:$AZ138,0)+1)/MAX(Data_Baseline!$C138:$AZ138),Data_Baseline!AC138/MAX(Data_Baseline!$C138:$AZ138))),IF(AD$3&lt;=$B$2,SMALL(Data_Baseline!$C138:$AZ138,COUNTIF(Data_Baseline!$C138:$AZ138,0)+1),IF(Data_Baseline!AC138=0,SMALL(Data_Baseline!$C138:$AZ138,COUNTIF(Data_Baseline!$C138:$AZ138,0)+1),Data_Baseline!AC138)))),"")</f>
        <v>8.1227702868238147E-2</v>
      </c>
      <c r="AE138">
        <f ca="1">IFERROR(IF(Data_Baseline!AD138="","",IF($C$3="On",IF(AE$3&lt;=$B$2,SMALL(Data_Baseline!$C138:$AZ138,COUNTIF(Data_Baseline!$C138:$AZ138,0)+1)/MAX(Data_Baseline!$C138:$AZ138),IF(Data_Baseline!AD138=0,SMALL(Data_Baseline!$C138:$AZ138,COUNTIF(Data_Baseline!$C138:$AZ138,0)+1)/MAX(Data_Baseline!$C138:$AZ138),Data_Baseline!AD138/MAX(Data_Baseline!$C138:$AZ138))),IF(AE$3&lt;=$B$2,SMALL(Data_Baseline!$C138:$AZ138,COUNTIF(Data_Baseline!$C138:$AZ138,0)+1),IF(Data_Baseline!AD138=0,SMALL(Data_Baseline!$C138:$AZ138,COUNTIF(Data_Baseline!$C138:$AZ138,0)+1),Data_Baseline!AD138)))),"")</f>
        <v>0.14916387009575116</v>
      </c>
      <c r="AF138">
        <f ca="1">IFERROR(IF(Data_Baseline!AE138="","",IF($C$3="On",IF(AF$3&lt;=$B$2,SMALL(Data_Baseline!$C138:$AZ138,COUNTIF(Data_Baseline!$C138:$AZ138,0)+1)/MAX(Data_Baseline!$C138:$AZ138),IF(Data_Baseline!AE138=0,SMALL(Data_Baseline!$C138:$AZ138,COUNTIF(Data_Baseline!$C138:$AZ138,0)+1)/MAX(Data_Baseline!$C138:$AZ138),Data_Baseline!AE138/MAX(Data_Baseline!$C138:$AZ138))),IF(AF$3&lt;=$B$2,SMALL(Data_Baseline!$C138:$AZ138,COUNTIF(Data_Baseline!$C138:$AZ138,0)+1),IF(Data_Baseline!AE138=0,SMALL(Data_Baseline!$C138:$AZ138,COUNTIF(Data_Baseline!$C138:$AZ138,0)+1),Data_Baseline!AE138)))),"")</f>
        <v>0.25452769223077742</v>
      </c>
      <c r="AG138">
        <f ca="1">IFERROR(IF(Data_Baseline!AF138="","",IF($C$3="On",IF(AG$3&lt;=$B$2,SMALL(Data_Baseline!$C138:$AZ138,COUNTIF(Data_Baseline!$C138:$AZ138,0)+1)/MAX(Data_Baseline!$C138:$AZ138),IF(Data_Baseline!AF138=0,SMALL(Data_Baseline!$C138:$AZ138,COUNTIF(Data_Baseline!$C138:$AZ138,0)+1)/MAX(Data_Baseline!$C138:$AZ138),Data_Baseline!AF138/MAX(Data_Baseline!$C138:$AZ138))),IF(AG$3&lt;=$B$2,SMALL(Data_Baseline!$C138:$AZ138,COUNTIF(Data_Baseline!$C138:$AZ138,0)+1),IF(Data_Baseline!AF138=0,SMALL(Data_Baseline!$C138:$AZ138,COUNTIF(Data_Baseline!$C138:$AZ138,0)+1),Data_Baseline!AF138)))),"")</f>
        <v>0.39522776840288931</v>
      </c>
      <c r="AH138">
        <f ca="1">IFERROR(IF(Data_Baseline!AG138="","",IF($C$3="On",IF(AH$3&lt;=$B$2,SMALL(Data_Baseline!$C138:$AZ138,COUNTIF(Data_Baseline!$C138:$AZ138,0)+1)/MAX(Data_Baseline!$C138:$AZ138),IF(Data_Baseline!AG138=0,SMALL(Data_Baseline!$C138:$AZ138,COUNTIF(Data_Baseline!$C138:$AZ138,0)+1)/MAX(Data_Baseline!$C138:$AZ138),Data_Baseline!AG138/MAX(Data_Baseline!$C138:$AZ138))),IF(AH$3&lt;=$B$2,SMALL(Data_Baseline!$C138:$AZ138,COUNTIF(Data_Baseline!$C138:$AZ138,0)+1),IF(Data_Baseline!AG138=0,SMALL(Data_Baseline!$C138:$AZ138,COUNTIF(Data_Baseline!$C138:$AZ138,0)+1),Data_Baseline!AG138)))),"")</f>
        <v>0.55075823545852498</v>
      </c>
      <c r="AI138">
        <f ca="1">IFERROR(IF(Data_Baseline!AH138="","",IF($C$3="On",IF(AI$3&lt;=$B$2,SMALL(Data_Baseline!$C138:$AZ138,COUNTIF(Data_Baseline!$C138:$AZ138,0)+1)/MAX(Data_Baseline!$C138:$AZ138),IF(Data_Baseline!AH138=0,SMALL(Data_Baseline!$C138:$AZ138,COUNTIF(Data_Baseline!$C138:$AZ138,0)+1)/MAX(Data_Baseline!$C138:$AZ138),Data_Baseline!AH138/MAX(Data_Baseline!$C138:$AZ138))),IF(AI$3&lt;=$B$2,SMALL(Data_Baseline!$C138:$AZ138,COUNTIF(Data_Baseline!$C138:$AZ138,0)+1),IF(Data_Baseline!AH138=0,SMALL(Data_Baseline!$C138:$AZ138,COUNTIF(Data_Baseline!$C138:$AZ138,0)+1),Data_Baseline!AH138)))),"")</f>
        <v>0.69409703621928931</v>
      </c>
      <c r="AJ138">
        <f ca="1">IFERROR(IF(Data_Baseline!AI138="","",IF($C$3="On",IF(AJ$3&lt;=$B$2,SMALL(Data_Baseline!$C138:$AZ138,COUNTIF(Data_Baseline!$C138:$AZ138,0)+1)/MAX(Data_Baseline!$C138:$AZ138),IF(Data_Baseline!AI138=0,SMALL(Data_Baseline!$C138:$AZ138,COUNTIF(Data_Baseline!$C138:$AZ138,0)+1)/MAX(Data_Baseline!$C138:$AZ138),Data_Baseline!AI138/MAX(Data_Baseline!$C138:$AZ138))),IF(AJ$3&lt;=$B$2,SMALL(Data_Baseline!$C138:$AZ138,COUNTIF(Data_Baseline!$C138:$AZ138,0)+1),IF(Data_Baseline!AI138=0,SMALL(Data_Baseline!$C138:$AZ138,COUNTIF(Data_Baseline!$C138:$AZ138,0)+1),Data_Baseline!AI138)))),"")</f>
        <v>0.80579372838870456</v>
      </c>
      <c r="AK138">
        <f ca="1">IFERROR(IF(Data_Baseline!AJ138="","",IF($C$3="On",IF(AK$3&lt;=$B$2,SMALL(Data_Baseline!$C138:$AZ138,COUNTIF(Data_Baseline!$C138:$AZ138,0)+1)/MAX(Data_Baseline!$C138:$AZ138),IF(Data_Baseline!AJ138=0,SMALL(Data_Baseline!$C138:$AZ138,COUNTIF(Data_Baseline!$C138:$AZ138,0)+1)/MAX(Data_Baseline!$C138:$AZ138),Data_Baseline!AJ138/MAX(Data_Baseline!$C138:$AZ138))),IF(AK$3&lt;=$B$2,SMALL(Data_Baseline!$C138:$AZ138,COUNTIF(Data_Baseline!$C138:$AZ138,0)+1),IF(Data_Baseline!AJ138=0,SMALL(Data_Baseline!$C138:$AZ138,COUNTIF(Data_Baseline!$C138:$AZ138,0)+1),Data_Baseline!AJ138)))),"")</f>
        <v>0.88254372130900582</v>
      </c>
      <c r="AL138">
        <f ca="1">IFERROR(IF(Data_Baseline!AK138="","",IF($C$3="On",IF(AL$3&lt;=$B$2,SMALL(Data_Baseline!$C138:$AZ138,COUNTIF(Data_Baseline!$C138:$AZ138,0)+1)/MAX(Data_Baseline!$C138:$AZ138),IF(Data_Baseline!AK138=0,SMALL(Data_Baseline!$C138:$AZ138,COUNTIF(Data_Baseline!$C138:$AZ138,0)+1)/MAX(Data_Baseline!$C138:$AZ138),Data_Baseline!AK138/MAX(Data_Baseline!$C138:$AZ138))),IF(AL$3&lt;=$B$2,SMALL(Data_Baseline!$C138:$AZ138,COUNTIF(Data_Baseline!$C138:$AZ138,0)+1),IF(Data_Baseline!AK138=0,SMALL(Data_Baseline!$C138:$AZ138,COUNTIF(Data_Baseline!$C138:$AZ138,0)+1),Data_Baseline!AK138)))),"")</f>
        <v>0.93101599405990487</v>
      </c>
      <c r="AM138">
        <f ca="1">IFERROR(IF(Data_Baseline!AL138="","",IF($C$3="On",IF(AM$3&lt;=$B$2,SMALL(Data_Baseline!$C138:$AZ138,COUNTIF(Data_Baseline!$C138:$AZ138,0)+1)/MAX(Data_Baseline!$C138:$AZ138),IF(Data_Baseline!AL138=0,SMALL(Data_Baseline!$C138:$AZ138,COUNTIF(Data_Baseline!$C138:$AZ138,0)+1)/MAX(Data_Baseline!$C138:$AZ138),Data_Baseline!AL138/MAX(Data_Baseline!$C138:$AZ138))),IF(AM$3&lt;=$B$2,SMALL(Data_Baseline!$C138:$AZ138,COUNTIF(Data_Baseline!$C138:$AZ138,0)+1),IF(Data_Baseline!AL138=0,SMALL(Data_Baseline!$C138:$AZ138,COUNTIF(Data_Baseline!$C138:$AZ138,0)+1),Data_Baseline!AL138)))),"")</f>
        <v>0.95963300088396997</v>
      </c>
      <c r="AN138">
        <f ca="1">IFERROR(IF(Data_Baseline!AM138="","",IF($C$3="On",IF(AN$3&lt;=$B$2,SMALL(Data_Baseline!$C138:$AZ138,COUNTIF(Data_Baseline!$C138:$AZ138,0)+1)/MAX(Data_Baseline!$C138:$AZ138),IF(Data_Baseline!AM138=0,SMALL(Data_Baseline!$C138:$AZ138,COUNTIF(Data_Baseline!$C138:$AZ138,0)+1)/MAX(Data_Baseline!$C138:$AZ138),Data_Baseline!AM138/MAX(Data_Baseline!$C138:$AZ138))),IF(AN$3&lt;=$B$2,SMALL(Data_Baseline!$C138:$AZ138,COUNTIF(Data_Baseline!$C138:$AZ138,0)+1),IF(Data_Baseline!AM138=0,SMALL(Data_Baseline!$C138:$AZ138,COUNTIF(Data_Baseline!$C138:$AZ138,0)+1),Data_Baseline!AM138)))),"")</f>
        <v>0.97713440572690513</v>
      </c>
      <c r="AO138">
        <f ca="1">IFERROR(IF(Data_Baseline!AN138="","",IF($C$3="On",IF(AO$3&lt;=$B$2,SMALL(Data_Baseline!$C138:$AZ138,COUNTIF(Data_Baseline!$C138:$AZ138,0)+1)/MAX(Data_Baseline!$C138:$AZ138),IF(Data_Baseline!AN138=0,SMALL(Data_Baseline!$C138:$AZ138,COUNTIF(Data_Baseline!$C138:$AZ138,0)+1)/MAX(Data_Baseline!$C138:$AZ138),Data_Baseline!AN138/MAX(Data_Baseline!$C138:$AZ138))),IF(AO$3&lt;=$B$2,SMALL(Data_Baseline!$C138:$AZ138,COUNTIF(Data_Baseline!$C138:$AZ138,0)+1),IF(Data_Baseline!AN138=0,SMALL(Data_Baseline!$C138:$AZ138,COUNTIF(Data_Baseline!$C138:$AZ138,0)+1),Data_Baseline!AN138)))),"")</f>
        <v>0.98808634401408746</v>
      </c>
      <c r="AP138">
        <f ca="1">IFERROR(IF(Data_Baseline!AO138="","",IF($C$3="On",IF(AP$3&lt;=$B$2,SMALL(Data_Baseline!$C138:$AZ138,COUNTIF(Data_Baseline!$C138:$AZ138,0)+1)/MAX(Data_Baseline!$C138:$AZ138),IF(Data_Baseline!AO138=0,SMALL(Data_Baseline!$C138:$AZ138,COUNTIF(Data_Baseline!$C138:$AZ138,0)+1)/MAX(Data_Baseline!$C138:$AZ138),Data_Baseline!AO138/MAX(Data_Baseline!$C138:$AZ138))),IF(AP$3&lt;=$B$2,SMALL(Data_Baseline!$C138:$AZ138,COUNTIF(Data_Baseline!$C138:$AZ138,0)+1),IF(Data_Baseline!AO138=0,SMALL(Data_Baseline!$C138:$AZ138,COUNTIF(Data_Baseline!$C138:$AZ138,0)+1),Data_Baseline!AO138)))),"")</f>
        <v>0.99636579405417713</v>
      </c>
      <c r="AQ138">
        <f ca="1">IFERROR(IF(Data_Baseline!AP138="","",IF($C$3="On",IF(AQ$3&lt;=$B$2,SMALL(Data_Baseline!$C138:$AZ138,COUNTIF(Data_Baseline!$C138:$AZ138,0)+1)/MAX(Data_Baseline!$C138:$AZ138),IF(Data_Baseline!AP138=0,SMALL(Data_Baseline!$C138:$AZ138,COUNTIF(Data_Baseline!$C138:$AZ138,0)+1)/MAX(Data_Baseline!$C138:$AZ138),Data_Baseline!AP138/MAX(Data_Baseline!$C138:$AZ138))),IF(AQ$3&lt;=$B$2,SMALL(Data_Baseline!$C138:$AZ138,COUNTIF(Data_Baseline!$C138:$AZ138,0)+1),IF(Data_Baseline!AP138=0,SMALL(Data_Baseline!$C138:$AZ138,COUNTIF(Data_Baseline!$C138:$AZ138,0)+1),Data_Baseline!AP138)))),"")</f>
        <v>1</v>
      </c>
      <c r="AR138" t="str">
        <f>IFERROR(IF(Data_Baseline!AQ138="","",IF($C$3="On",IF(AR$3&lt;=$B$2,SMALL(Data_Baseline!$C138:$AZ138,COUNTIF(Data_Baseline!$C138:$AZ138,0)+1)/MAX(Data_Baseline!$C138:$AZ138),IF(Data_Baseline!AQ138=0,SMALL(Data_Baseline!$C138:$AZ138,COUNTIF(Data_Baseline!$C138:$AZ138,0)+1)/MAX(Data_Baseline!$C138:$AZ138),Data_Baseline!AQ138/MAX(Data_Baseline!$C138:$AZ138))),IF(AR$3&lt;=$B$2,SMALL(Data_Baseline!$C138:$AZ138,COUNTIF(Data_Baseline!$C138:$AZ138,0)+1),IF(Data_Baseline!AQ138=0,SMALL(Data_Baseline!$C138:$AZ138,COUNTIF(Data_Baseline!$C138:$AZ138,0)+1),Data_Baseline!AQ138)))),"")</f>
        <v/>
      </c>
      <c r="AS138" t="str">
        <f>IFERROR(IF(Data_Baseline!AR138="","",IF($C$3="On",IF(AS$3&lt;=$B$2,SMALL(Data_Baseline!$C138:$AZ138,COUNTIF(Data_Baseline!$C138:$AZ138,0)+1)/MAX(Data_Baseline!$C138:$AZ138),IF(Data_Baseline!AR138=0,SMALL(Data_Baseline!$C138:$AZ138,COUNTIF(Data_Baseline!$C138:$AZ138,0)+1)/MAX(Data_Baseline!$C138:$AZ138),Data_Baseline!AR138/MAX(Data_Baseline!$C138:$AZ138))),IF(AS$3&lt;=$B$2,SMALL(Data_Baseline!$C138:$AZ138,COUNTIF(Data_Baseline!$C138:$AZ138,0)+1),IF(Data_Baseline!AR138=0,SMALL(Data_Baseline!$C138:$AZ138,COUNTIF(Data_Baseline!$C138:$AZ138,0)+1),Data_Baseline!AR138)))),"")</f>
        <v/>
      </c>
      <c r="AT138" t="str">
        <f>IFERROR(IF(Data_Baseline!AS138="","",IF($C$3="On",IF(AT$3&lt;=$B$2,SMALL(Data_Baseline!$C138:$AZ138,COUNTIF(Data_Baseline!$C138:$AZ138,0)+1)/MAX(Data_Baseline!$C138:$AZ138),IF(Data_Baseline!AS138=0,SMALL(Data_Baseline!$C138:$AZ138,COUNTIF(Data_Baseline!$C138:$AZ138,0)+1)/MAX(Data_Baseline!$C138:$AZ138),Data_Baseline!AS138/MAX(Data_Baseline!$C138:$AZ138))),IF(AT$3&lt;=$B$2,SMALL(Data_Baseline!$C138:$AZ138,COUNTIF(Data_Baseline!$C138:$AZ138,0)+1),IF(Data_Baseline!AS138=0,SMALL(Data_Baseline!$C138:$AZ138,COUNTIF(Data_Baseline!$C138:$AZ138,0)+1),Data_Baseline!AS138)))),"")</f>
        <v/>
      </c>
      <c r="AU138" t="str">
        <f>IFERROR(IF(Data_Baseline!AT138="","",IF($C$3="On",IF(AU$3&lt;=$B$2,SMALL(Data_Baseline!$C138:$AZ138,COUNTIF(Data_Baseline!$C138:$AZ138,0)+1)/MAX(Data_Baseline!$C138:$AZ138),IF(Data_Baseline!AT138=0,SMALL(Data_Baseline!$C138:$AZ138,COUNTIF(Data_Baseline!$C138:$AZ138,0)+1)/MAX(Data_Baseline!$C138:$AZ138),Data_Baseline!AT138/MAX(Data_Baseline!$C138:$AZ138))),IF(AU$3&lt;=$B$2,SMALL(Data_Baseline!$C138:$AZ138,COUNTIF(Data_Baseline!$C138:$AZ138,0)+1),IF(Data_Baseline!AT138=0,SMALL(Data_Baseline!$C138:$AZ138,COUNTIF(Data_Baseline!$C138:$AZ138,0)+1),Data_Baseline!AT138)))),"")</f>
        <v/>
      </c>
      <c r="AV138" t="str">
        <f>IFERROR(IF(Data_Baseline!AU138="","",IF($C$3="On",IF(AV$3&lt;=$B$2,SMALL(Data_Baseline!$C138:$AZ138,COUNTIF(Data_Baseline!$C138:$AZ138,0)+1)/MAX(Data_Baseline!$C138:$AZ138),IF(Data_Baseline!AU138=0,SMALL(Data_Baseline!$C138:$AZ138,COUNTIF(Data_Baseline!$C138:$AZ138,0)+1)/MAX(Data_Baseline!$C138:$AZ138),Data_Baseline!AU138/MAX(Data_Baseline!$C138:$AZ138))),IF(AV$3&lt;=$B$2,SMALL(Data_Baseline!$C138:$AZ138,COUNTIF(Data_Baseline!$C138:$AZ138,0)+1),IF(Data_Baseline!AU138=0,SMALL(Data_Baseline!$C138:$AZ138,COUNTIF(Data_Baseline!$C138:$AZ138,0)+1),Data_Baseline!AU138)))),"")</f>
        <v/>
      </c>
      <c r="AW138" t="str">
        <f>IFERROR(IF(Data_Baseline!AV138="","",IF($C$3="On",IF(AW$3&lt;=$B$2,SMALL(Data_Baseline!$C138:$AZ138,COUNTIF(Data_Baseline!$C138:$AZ138,0)+1)/MAX(Data_Baseline!$C138:$AZ138),IF(Data_Baseline!AV138=0,SMALL(Data_Baseline!$C138:$AZ138,COUNTIF(Data_Baseline!$C138:$AZ138,0)+1)/MAX(Data_Baseline!$C138:$AZ138),Data_Baseline!AV138/MAX(Data_Baseline!$C138:$AZ138))),IF(AW$3&lt;=$B$2,SMALL(Data_Baseline!$C138:$AZ138,COUNTIF(Data_Baseline!$C138:$AZ138,0)+1),IF(Data_Baseline!AV138=0,SMALL(Data_Baseline!$C138:$AZ138,COUNTIF(Data_Baseline!$C138:$AZ138,0)+1),Data_Baseline!AV138)))),"")</f>
        <v/>
      </c>
      <c r="AX138" t="str">
        <f>IFERROR(IF(Data_Baseline!AW138="","",IF($C$3="On",IF(AX$3&lt;=$B$2,SMALL(Data_Baseline!$C138:$AZ138,COUNTIF(Data_Baseline!$C138:$AZ138,0)+1)/MAX(Data_Baseline!$C138:$AZ138),IF(Data_Baseline!AW138=0,SMALL(Data_Baseline!$C138:$AZ138,COUNTIF(Data_Baseline!$C138:$AZ138,0)+1)/MAX(Data_Baseline!$C138:$AZ138),Data_Baseline!AW138/MAX(Data_Baseline!$C138:$AZ138))),IF(AX$3&lt;=$B$2,SMALL(Data_Baseline!$C138:$AZ138,COUNTIF(Data_Baseline!$C138:$AZ138,0)+1),IF(Data_Baseline!AW138=0,SMALL(Data_Baseline!$C138:$AZ138,COUNTIF(Data_Baseline!$C138:$AZ138,0)+1),Data_Baseline!AW138)))),"")</f>
        <v/>
      </c>
      <c r="AY138" t="str">
        <f>IFERROR(IF(Data_Baseline!AX138="","",IF($C$3="On",IF(AY$3&lt;=$B$2,SMALL(Data_Baseline!$C138:$AZ138,COUNTIF(Data_Baseline!$C138:$AZ138,0)+1)/MAX(Data_Baseline!$C138:$AZ138),IF(Data_Baseline!AX138=0,SMALL(Data_Baseline!$C138:$AZ138,COUNTIF(Data_Baseline!$C138:$AZ138,0)+1)/MAX(Data_Baseline!$C138:$AZ138),Data_Baseline!AX138/MAX(Data_Baseline!$C138:$AZ138))),IF(AY$3&lt;=$B$2,SMALL(Data_Baseline!$C138:$AZ138,COUNTIF(Data_Baseline!$C138:$AZ138,0)+1),IF(Data_Baseline!AX138=0,SMALL(Data_Baseline!$C138:$AZ138,COUNTIF(Data_Baseline!$C138:$AZ138,0)+1),Data_Baseline!AX138)))),"")</f>
        <v/>
      </c>
      <c r="AZ138" t="str">
        <f>IFERROR(IF(Data_Baseline!AY138="","",IF($C$3="On",IF(AZ$3&lt;=$B$2,SMALL(Data_Baseline!$C138:$AZ138,COUNTIF(Data_Baseline!$C138:$AZ138,0)+1)/MAX(Data_Baseline!$C138:$AZ138),IF(Data_Baseline!AY138=0,SMALL(Data_Baseline!$C138:$AZ138,COUNTIF(Data_Baseline!$C138:$AZ138,0)+1)/MAX(Data_Baseline!$C138:$AZ138),Data_Baseline!AY138/MAX(Data_Baseline!$C138:$AZ138))),IF(AZ$3&lt;=$B$2,SMALL(Data_Baseline!$C138:$AZ138,COUNTIF(Data_Baseline!$C138:$AZ138,0)+1),IF(Data_Baseline!AY138=0,SMALL(Data_Baseline!$C138:$AZ138,COUNTIF(Data_Baseline!$C138:$AZ138,0)+1),Data_Baseline!AY138)))),"")</f>
        <v/>
      </c>
      <c r="BA138" t="str">
        <f>IFERROR(IF(Data_Baseline!AZ138="","",IF($C$3="On",IF(BA$3&lt;=$B$2,SMALL(Data_Baseline!$C138:$AZ138,COUNTIF(Data_Baseline!$C138:$AZ138,0)+1)/MAX(Data_Baseline!$C138:$AZ138),IF(Data_Baseline!AZ138=0,SMALL(Data_Baseline!$C138:$AZ138,COUNTIF(Data_Baseline!$C138:$AZ138,0)+1)/MAX(Data_Baseline!$C138:$AZ138),Data_Baseline!AZ138/MAX(Data_Baseline!$C138:$AZ138))),IF(BA$3&lt;=$B$2,SMALL(Data_Baseline!$C138:$AZ138,COUNTIF(Data_Baseline!$C138:$AZ138,0)+1),IF(Data_Baseline!AZ138=0,SMALL(Data_Baseline!$C138:$AZ138,COUNTIF(Data_Baseline!$C138:$AZ138,0)+1),Data_Baseline!AZ138)))),"")</f>
        <v/>
      </c>
      <c r="BB138" s="79">
        <f ca="1">IF(Data_Initial!BA138="",1,0)</f>
        <v>1</v>
      </c>
      <c r="BC138" t="str">
        <f t="shared" ca="1" si="8"/>
        <v>3B_ParA</v>
      </c>
      <c r="BD138" s="79" t="str">
        <f t="shared" ca="1" si="9"/>
        <v>3B</v>
      </c>
      <c r="BE138" s="79" t="str">
        <f ca="1">Data_Initial!BC138</f>
        <v>ParA</v>
      </c>
      <c r="BF138" s="79" t="str">
        <f ca="1">Data_Initial!BB138</f>
        <v>3_2</v>
      </c>
      <c r="BG138">
        <f ca="1">IFERROR((INDIRECT("Plate"&amp;Data!A138&amp;"_C!"&amp;CHAR(RIGHT(Data!B138,LEN(Data!B138)-1)+65)&amp;CODE(LEFT(Data!B138,1))-58)),"")</f>
        <v>0</v>
      </c>
      <c r="BH138" t="str">
        <f ca="1">Data_Initial!BA138</f>
        <v/>
      </c>
      <c r="BI138">
        <f t="shared" ca="1" si="10"/>
        <v>3.5439236164898134E-5</v>
      </c>
      <c r="BJ138" s="79" t="str">
        <f ca="1">IF(BH138="N",1+MAX($BJ$3:BJ137),"")</f>
        <v/>
      </c>
    </row>
    <row r="139" spans="1:62" x14ac:dyDescent="0.25">
      <c r="A139" s="79">
        <f ca="1">IF(BH139="N","N"&amp;BJ139,IF(BB139=0,"",MAX($A$3:A138)+1))</f>
        <v>129</v>
      </c>
      <c r="B139" s="79" t="str">
        <f ca="1">Data_Initial!A139&amp;C139</f>
        <v>2H8</v>
      </c>
      <c r="C139" s="79" t="str">
        <f ca="1">Data_Initial!B139</f>
        <v>H8</v>
      </c>
      <c r="D139">
        <f ca="1">IFERROR(IF(Data_Baseline!C139="","",IF($C$3="On",IF(D$3&lt;=$B$2,SMALL(Data_Baseline!$C139:$AZ139,COUNTIF(Data_Baseline!$C139:$AZ139,0)+1)/MAX(Data_Baseline!$C139:$AZ139),IF(Data_Baseline!C139=0,SMALL(Data_Baseline!$C139:$AZ139,COUNTIF(Data_Baseline!$C139:$AZ139,0)+1)/MAX(Data_Baseline!$C139:$AZ139),Data_Baseline!C139/MAX(Data_Baseline!$C139:$AZ139))),IF(D$3&lt;=$B$2,SMALL(Data_Baseline!$C139:$AZ139,COUNTIF(Data_Baseline!$C139:$AZ139,0)+1),IF(Data_Baseline!C139=0,SMALL(Data_Baseline!$C139:$AZ139,COUNTIF(Data_Baseline!$C139:$AZ139,0)+1),Data_Baseline!C139)))),"")</f>
        <v>9.4821870238712136E-4</v>
      </c>
      <c r="E139">
        <f ca="1">IFERROR(IF(Data_Baseline!D139="","",IF($C$3="On",IF(E$3&lt;=$B$2,SMALL(Data_Baseline!$C139:$AZ139,COUNTIF(Data_Baseline!$C139:$AZ139,0)+1)/MAX(Data_Baseline!$C139:$AZ139),IF(Data_Baseline!D139=0,SMALL(Data_Baseline!$C139:$AZ139,COUNTIF(Data_Baseline!$C139:$AZ139,0)+1)/MAX(Data_Baseline!$C139:$AZ139),Data_Baseline!D139/MAX(Data_Baseline!$C139:$AZ139))),IF(E$3&lt;=$B$2,SMALL(Data_Baseline!$C139:$AZ139,COUNTIF(Data_Baseline!$C139:$AZ139,0)+1),IF(Data_Baseline!D139=0,SMALL(Data_Baseline!$C139:$AZ139,COUNTIF(Data_Baseline!$C139:$AZ139,0)+1),Data_Baseline!D139)))),"")</f>
        <v>9.4821870238712136E-4</v>
      </c>
      <c r="F139">
        <f ca="1">IFERROR(IF(Data_Baseline!E139="","",IF($C$3="On",IF(F$3&lt;=$B$2,SMALL(Data_Baseline!$C139:$AZ139,COUNTIF(Data_Baseline!$C139:$AZ139,0)+1)/MAX(Data_Baseline!$C139:$AZ139),IF(Data_Baseline!E139=0,SMALL(Data_Baseline!$C139:$AZ139,COUNTIF(Data_Baseline!$C139:$AZ139,0)+1)/MAX(Data_Baseline!$C139:$AZ139),Data_Baseline!E139/MAX(Data_Baseline!$C139:$AZ139))),IF(F$3&lt;=$B$2,SMALL(Data_Baseline!$C139:$AZ139,COUNTIF(Data_Baseline!$C139:$AZ139,0)+1),IF(Data_Baseline!E139=0,SMALL(Data_Baseline!$C139:$AZ139,COUNTIF(Data_Baseline!$C139:$AZ139,0)+1),Data_Baseline!E139)))),"")</f>
        <v>9.4821870238712136E-4</v>
      </c>
      <c r="G139">
        <f ca="1">IFERROR(IF(Data_Baseline!F139="","",IF($C$3="On",IF(G$3&lt;=$B$2,SMALL(Data_Baseline!$C139:$AZ139,COUNTIF(Data_Baseline!$C139:$AZ139,0)+1)/MAX(Data_Baseline!$C139:$AZ139),IF(Data_Baseline!F139=0,SMALL(Data_Baseline!$C139:$AZ139,COUNTIF(Data_Baseline!$C139:$AZ139,0)+1)/MAX(Data_Baseline!$C139:$AZ139),Data_Baseline!F139/MAX(Data_Baseline!$C139:$AZ139))),IF(G$3&lt;=$B$2,SMALL(Data_Baseline!$C139:$AZ139,COUNTIF(Data_Baseline!$C139:$AZ139,0)+1),IF(Data_Baseline!F139=0,SMALL(Data_Baseline!$C139:$AZ139,COUNTIF(Data_Baseline!$C139:$AZ139,0)+1),Data_Baseline!F139)))),"")</f>
        <v>9.4821870238712136E-4</v>
      </c>
      <c r="H139">
        <f ca="1">IFERROR(IF(Data_Baseline!G139="","",IF($C$3="On",IF(H$3&lt;=$B$2,SMALL(Data_Baseline!$C139:$AZ139,COUNTIF(Data_Baseline!$C139:$AZ139,0)+1)/MAX(Data_Baseline!$C139:$AZ139),IF(Data_Baseline!G139=0,SMALL(Data_Baseline!$C139:$AZ139,COUNTIF(Data_Baseline!$C139:$AZ139,0)+1)/MAX(Data_Baseline!$C139:$AZ139),Data_Baseline!G139/MAX(Data_Baseline!$C139:$AZ139))),IF(H$3&lt;=$B$2,SMALL(Data_Baseline!$C139:$AZ139,COUNTIF(Data_Baseline!$C139:$AZ139,0)+1),IF(Data_Baseline!G139=0,SMALL(Data_Baseline!$C139:$AZ139,COUNTIF(Data_Baseline!$C139:$AZ139,0)+1),Data_Baseline!G139)))),"")</f>
        <v>9.4821870238712136E-4</v>
      </c>
      <c r="I139">
        <f ca="1">IFERROR(IF(Data_Baseline!H139="","",IF($C$3="On",IF(I$3&lt;=$B$2,SMALL(Data_Baseline!$C139:$AZ139,COUNTIF(Data_Baseline!$C139:$AZ139,0)+1)/MAX(Data_Baseline!$C139:$AZ139),IF(Data_Baseline!H139=0,SMALL(Data_Baseline!$C139:$AZ139,COUNTIF(Data_Baseline!$C139:$AZ139,0)+1)/MAX(Data_Baseline!$C139:$AZ139),Data_Baseline!H139/MAX(Data_Baseline!$C139:$AZ139))),IF(I$3&lt;=$B$2,SMALL(Data_Baseline!$C139:$AZ139,COUNTIF(Data_Baseline!$C139:$AZ139,0)+1),IF(Data_Baseline!H139=0,SMALL(Data_Baseline!$C139:$AZ139,COUNTIF(Data_Baseline!$C139:$AZ139,0)+1),Data_Baseline!H139)))),"")</f>
        <v>9.4821870238712136E-4</v>
      </c>
      <c r="J139">
        <f ca="1">IFERROR(IF(Data_Baseline!I139="","",IF($C$3="On",IF(J$3&lt;=$B$2,SMALL(Data_Baseline!$C139:$AZ139,COUNTIF(Data_Baseline!$C139:$AZ139,0)+1)/MAX(Data_Baseline!$C139:$AZ139),IF(Data_Baseline!I139=0,SMALL(Data_Baseline!$C139:$AZ139,COUNTIF(Data_Baseline!$C139:$AZ139,0)+1)/MAX(Data_Baseline!$C139:$AZ139),Data_Baseline!I139/MAX(Data_Baseline!$C139:$AZ139))),IF(J$3&lt;=$B$2,SMALL(Data_Baseline!$C139:$AZ139,COUNTIF(Data_Baseline!$C139:$AZ139,0)+1),IF(Data_Baseline!I139=0,SMALL(Data_Baseline!$C139:$AZ139,COUNTIF(Data_Baseline!$C139:$AZ139,0)+1),Data_Baseline!I139)))),"")</f>
        <v>9.4821870238712136E-4</v>
      </c>
      <c r="K139">
        <f ca="1">IFERROR(IF(Data_Baseline!J139="","",IF($C$3="On",IF(K$3&lt;=$B$2,SMALL(Data_Baseline!$C139:$AZ139,COUNTIF(Data_Baseline!$C139:$AZ139,0)+1)/MAX(Data_Baseline!$C139:$AZ139),IF(Data_Baseline!J139=0,SMALL(Data_Baseline!$C139:$AZ139,COUNTIF(Data_Baseline!$C139:$AZ139,0)+1)/MAX(Data_Baseline!$C139:$AZ139),Data_Baseline!J139/MAX(Data_Baseline!$C139:$AZ139))),IF(K$3&lt;=$B$2,SMALL(Data_Baseline!$C139:$AZ139,COUNTIF(Data_Baseline!$C139:$AZ139,0)+1),IF(Data_Baseline!J139=0,SMALL(Data_Baseline!$C139:$AZ139,COUNTIF(Data_Baseline!$C139:$AZ139,0)+1),Data_Baseline!J139)))),"")</f>
        <v>9.4821870238712136E-4</v>
      </c>
      <c r="L139">
        <f ca="1">IFERROR(IF(Data_Baseline!K139="","",IF($C$3="On",IF(L$3&lt;=$B$2,SMALL(Data_Baseline!$C139:$AZ139,COUNTIF(Data_Baseline!$C139:$AZ139,0)+1)/MAX(Data_Baseline!$C139:$AZ139),IF(Data_Baseline!K139=0,SMALL(Data_Baseline!$C139:$AZ139,COUNTIF(Data_Baseline!$C139:$AZ139,0)+1)/MAX(Data_Baseline!$C139:$AZ139),Data_Baseline!K139/MAX(Data_Baseline!$C139:$AZ139))),IF(L$3&lt;=$B$2,SMALL(Data_Baseline!$C139:$AZ139,COUNTIF(Data_Baseline!$C139:$AZ139,0)+1),IF(Data_Baseline!K139=0,SMALL(Data_Baseline!$C139:$AZ139,COUNTIF(Data_Baseline!$C139:$AZ139,0)+1),Data_Baseline!K139)))),"")</f>
        <v>9.4821870238712136E-4</v>
      </c>
      <c r="M139">
        <f ca="1">IFERROR(IF(Data_Baseline!L139="","",IF($C$3="On",IF(M$3&lt;=$B$2,SMALL(Data_Baseline!$C139:$AZ139,COUNTIF(Data_Baseline!$C139:$AZ139,0)+1)/MAX(Data_Baseline!$C139:$AZ139),IF(Data_Baseline!L139=0,SMALL(Data_Baseline!$C139:$AZ139,COUNTIF(Data_Baseline!$C139:$AZ139,0)+1)/MAX(Data_Baseline!$C139:$AZ139),Data_Baseline!L139/MAX(Data_Baseline!$C139:$AZ139))),IF(M$3&lt;=$B$2,SMALL(Data_Baseline!$C139:$AZ139,COUNTIF(Data_Baseline!$C139:$AZ139,0)+1),IF(Data_Baseline!L139=0,SMALL(Data_Baseline!$C139:$AZ139,COUNTIF(Data_Baseline!$C139:$AZ139,0)+1),Data_Baseline!L139)))),"")</f>
        <v>9.4821870238712136E-4</v>
      </c>
      <c r="N139">
        <f ca="1">IFERROR(IF(Data_Baseline!M139="","",IF($C$3="On",IF(N$3&lt;=$B$2,SMALL(Data_Baseline!$C139:$AZ139,COUNTIF(Data_Baseline!$C139:$AZ139,0)+1)/MAX(Data_Baseline!$C139:$AZ139),IF(Data_Baseline!M139=0,SMALL(Data_Baseline!$C139:$AZ139,COUNTIF(Data_Baseline!$C139:$AZ139,0)+1)/MAX(Data_Baseline!$C139:$AZ139),Data_Baseline!M139/MAX(Data_Baseline!$C139:$AZ139))),IF(N$3&lt;=$B$2,SMALL(Data_Baseline!$C139:$AZ139,COUNTIF(Data_Baseline!$C139:$AZ139,0)+1),IF(Data_Baseline!M139=0,SMALL(Data_Baseline!$C139:$AZ139,COUNTIF(Data_Baseline!$C139:$AZ139,0)+1),Data_Baseline!M139)))),"")</f>
        <v>9.4821870238712136E-4</v>
      </c>
      <c r="O139">
        <f ca="1">IFERROR(IF(Data_Baseline!N139="","",IF($C$3="On",IF(O$3&lt;=$B$2,SMALL(Data_Baseline!$C139:$AZ139,COUNTIF(Data_Baseline!$C139:$AZ139,0)+1)/MAX(Data_Baseline!$C139:$AZ139),IF(Data_Baseline!N139=0,SMALL(Data_Baseline!$C139:$AZ139,COUNTIF(Data_Baseline!$C139:$AZ139,0)+1)/MAX(Data_Baseline!$C139:$AZ139),Data_Baseline!N139/MAX(Data_Baseline!$C139:$AZ139))),IF(O$3&lt;=$B$2,SMALL(Data_Baseline!$C139:$AZ139,COUNTIF(Data_Baseline!$C139:$AZ139,0)+1),IF(Data_Baseline!N139=0,SMALL(Data_Baseline!$C139:$AZ139,COUNTIF(Data_Baseline!$C139:$AZ139,0)+1),Data_Baseline!N139)))),"")</f>
        <v>9.4821870238712136E-4</v>
      </c>
      <c r="P139">
        <f ca="1">IFERROR(IF(Data_Baseline!O139="","",IF($C$3="On",IF(P$3&lt;=$B$2,SMALL(Data_Baseline!$C139:$AZ139,COUNTIF(Data_Baseline!$C139:$AZ139,0)+1)/MAX(Data_Baseline!$C139:$AZ139),IF(Data_Baseline!O139=0,SMALL(Data_Baseline!$C139:$AZ139,COUNTIF(Data_Baseline!$C139:$AZ139,0)+1)/MAX(Data_Baseline!$C139:$AZ139),Data_Baseline!O139/MAX(Data_Baseline!$C139:$AZ139))),IF(P$3&lt;=$B$2,SMALL(Data_Baseline!$C139:$AZ139,COUNTIF(Data_Baseline!$C139:$AZ139,0)+1),IF(Data_Baseline!O139=0,SMALL(Data_Baseline!$C139:$AZ139,COUNTIF(Data_Baseline!$C139:$AZ139,0)+1),Data_Baseline!O139)))),"")</f>
        <v>9.4821870238712136E-4</v>
      </c>
      <c r="Q139">
        <f ca="1">IFERROR(IF(Data_Baseline!P139="","",IF($C$3="On",IF(Q$3&lt;=$B$2,SMALL(Data_Baseline!$C139:$AZ139,COUNTIF(Data_Baseline!$C139:$AZ139,0)+1)/MAX(Data_Baseline!$C139:$AZ139),IF(Data_Baseline!P139=0,SMALL(Data_Baseline!$C139:$AZ139,COUNTIF(Data_Baseline!$C139:$AZ139,0)+1)/MAX(Data_Baseline!$C139:$AZ139),Data_Baseline!P139/MAX(Data_Baseline!$C139:$AZ139))),IF(Q$3&lt;=$B$2,SMALL(Data_Baseline!$C139:$AZ139,COUNTIF(Data_Baseline!$C139:$AZ139,0)+1),IF(Data_Baseline!P139=0,SMALL(Data_Baseline!$C139:$AZ139,COUNTIF(Data_Baseline!$C139:$AZ139,0)+1),Data_Baseline!P139)))),"")</f>
        <v>9.4821870238712136E-4</v>
      </c>
      <c r="R139">
        <f ca="1">IFERROR(IF(Data_Baseline!Q139="","",IF($C$3="On",IF(R$3&lt;=$B$2,SMALL(Data_Baseline!$C139:$AZ139,COUNTIF(Data_Baseline!$C139:$AZ139,0)+1)/MAX(Data_Baseline!$C139:$AZ139),IF(Data_Baseline!Q139=0,SMALL(Data_Baseline!$C139:$AZ139,COUNTIF(Data_Baseline!$C139:$AZ139,0)+1)/MAX(Data_Baseline!$C139:$AZ139),Data_Baseline!Q139/MAX(Data_Baseline!$C139:$AZ139))),IF(R$3&lt;=$B$2,SMALL(Data_Baseline!$C139:$AZ139,COUNTIF(Data_Baseline!$C139:$AZ139,0)+1),IF(Data_Baseline!Q139=0,SMALL(Data_Baseline!$C139:$AZ139,COUNTIF(Data_Baseline!$C139:$AZ139,0)+1),Data_Baseline!Q139)))),"")</f>
        <v>9.4821870238712136E-4</v>
      </c>
      <c r="S139">
        <f ca="1">IFERROR(IF(Data_Baseline!R139="","",IF($C$3="On",IF(S$3&lt;=$B$2,SMALL(Data_Baseline!$C139:$AZ139,COUNTIF(Data_Baseline!$C139:$AZ139,0)+1)/MAX(Data_Baseline!$C139:$AZ139),IF(Data_Baseline!R139=0,SMALL(Data_Baseline!$C139:$AZ139,COUNTIF(Data_Baseline!$C139:$AZ139,0)+1)/MAX(Data_Baseline!$C139:$AZ139),Data_Baseline!R139/MAX(Data_Baseline!$C139:$AZ139))),IF(S$3&lt;=$B$2,SMALL(Data_Baseline!$C139:$AZ139,COUNTIF(Data_Baseline!$C139:$AZ139,0)+1),IF(Data_Baseline!R139=0,SMALL(Data_Baseline!$C139:$AZ139,COUNTIF(Data_Baseline!$C139:$AZ139,0)+1),Data_Baseline!R139)))),"")</f>
        <v>9.4821870238712136E-4</v>
      </c>
      <c r="T139">
        <f ca="1">IFERROR(IF(Data_Baseline!S139="","",IF($C$3="On",IF(T$3&lt;=$B$2,SMALL(Data_Baseline!$C139:$AZ139,COUNTIF(Data_Baseline!$C139:$AZ139,0)+1)/MAX(Data_Baseline!$C139:$AZ139),IF(Data_Baseline!S139=0,SMALL(Data_Baseline!$C139:$AZ139,COUNTIF(Data_Baseline!$C139:$AZ139,0)+1)/MAX(Data_Baseline!$C139:$AZ139),Data_Baseline!S139/MAX(Data_Baseline!$C139:$AZ139))),IF(T$3&lt;=$B$2,SMALL(Data_Baseline!$C139:$AZ139,COUNTIF(Data_Baseline!$C139:$AZ139,0)+1),IF(Data_Baseline!S139=0,SMALL(Data_Baseline!$C139:$AZ139,COUNTIF(Data_Baseline!$C139:$AZ139,0)+1),Data_Baseline!S139)))),"")</f>
        <v>9.4821870238712136E-4</v>
      </c>
      <c r="U139">
        <f ca="1">IFERROR(IF(Data_Baseline!T139="","",IF($C$3="On",IF(U$3&lt;=$B$2,SMALL(Data_Baseline!$C139:$AZ139,COUNTIF(Data_Baseline!$C139:$AZ139,0)+1)/MAX(Data_Baseline!$C139:$AZ139),IF(Data_Baseline!T139=0,SMALL(Data_Baseline!$C139:$AZ139,COUNTIF(Data_Baseline!$C139:$AZ139,0)+1)/MAX(Data_Baseline!$C139:$AZ139),Data_Baseline!T139/MAX(Data_Baseline!$C139:$AZ139))),IF(U$3&lt;=$B$2,SMALL(Data_Baseline!$C139:$AZ139,COUNTIF(Data_Baseline!$C139:$AZ139,0)+1),IF(Data_Baseline!T139=0,SMALL(Data_Baseline!$C139:$AZ139,COUNTIF(Data_Baseline!$C139:$AZ139,0)+1),Data_Baseline!T139)))),"")</f>
        <v>9.4821870238712136E-4</v>
      </c>
      <c r="V139">
        <f ca="1">IFERROR(IF(Data_Baseline!U139="","",IF($C$3="On",IF(V$3&lt;=$B$2,SMALL(Data_Baseline!$C139:$AZ139,COUNTIF(Data_Baseline!$C139:$AZ139,0)+1)/MAX(Data_Baseline!$C139:$AZ139),IF(Data_Baseline!U139=0,SMALL(Data_Baseline!$C139:$AZ139,COUNTIF(Data_Baseline!$C139:$AZ139,0)+1)/MAX(Data_Baseline!$C139:$AZ139),Data_Baseline!U139/MAX(Data_Baseline!$C139:$AZ139))),IF(V$3&lt;=$B$2,SMALL(Data_Baseline!$C139:$AZ139,COUNTIF(Data_Baseline!$C139:$AZ139,0)+1),IF(Data_Baseline!U139=0,SMALL(Data_Baseline!$C139:$AZ139,COUNTIF(Data_Baseline!$C139:$AZ139,0)+1),Data_Baseline!U139)))),"")</f>
        <v>9.4821870238712136E-4</v>
      </c>
      <c r="W139">
        <f ca="1">IFERROR(IF(Data_Baseline!V139="","",IF($C$3="On",IF(W$3&lt;=$B$2,SMALL(Data_Baseline!$C139:$AZ139,COUNTIF(Data_Baseline!$C139:$AZ139,0)+1)/MAX(Data_Baseline!$C139:$AZ139),IF(Data_Baseline!V139=0,SMALL(Data_Baseline!$C139:$AZ139,COUNTIF(Data_Baseline!$C139:$AZ139,0)+1)/MAX(Data_Baseline!$C139:$AZ139),Data_Baseline!V139/MAX(Data_Baseline!$C139:$AZ139))),IF(W$3&lt;=$B$2,SMALL(Data_Baseline!$C139:$AZ139,COUNTIF(Data_Baseline!$C139:$AZ139,0)+1),IF(Data_Baseline!V139=0,SMALL(Data_Baseline!$C139:$AZ139,COUNTIF(Data_Baseline!$C139:$AZ139,0)+1),Data_Baseline!V139)))),"")</f>
        <v>9.4821870238712136E-4</v>
      </c>
      <c r="X139">
        <f ca="1">IFERROR(IF(Data_Baseline!W139="","",IF($C$3="On",IF(X$3&lt;=$B$2,SMALL(Data_Baseline!$C139:$AZ139,COUNTIF(Data_Baseline!$C139:$AZ139,0)+1)/MAX(Data_Baseline!$C139:$AZ139),IF(Data_Baseline!W139=0,SMALL(Data_Baseline!$C139:$AZ139,COUNTIF(Data_Baseline!$C139:$AZ139,0)+1)/MAX(Data_Baseline!$C139:$AZ139),Data_Baseline!W139/MAX(Data_Baseline!$C139:$AZ139))),IF(X$3&lt;=$B$2,SMALL(Data_Baseline!$C139:$AZ139,COUNTIF(Data_Baseline!$C139:$AZ139,0)+1),IF(Data_Baseline!W139=0,SMALL(Data_Baseline!$C139:$AZ139,COUNTIF(Data_Baseline!$C139:$AZ139,0)+1),Data_Baseline!W139)))),"")</f>
        <v>9.4821870238712136E-4</v>
      </c>
      <c r="Y139">
        <f ca="1">IFERROR(IF(Data_Baseline!X139="","",IF($C$3="On",IF(Y$3&lt;=$B$2,SMALL(Data_Baseline!$C139:$AZ139,COUNTIF(Data_Baseline!$C139:$AZ139,0)+1)/MAX(Data_Baseline!$C139:$AZ139),IF(Data_Baseline!X139=0,SMALL(Data_Baseline!$C139:$AZ139,COUNTIF(Data_Baseline!$C139:$AZ139,0)+1)/MAX(Data_Baseline!$C139:$AZ139),Data_Baseline!X139/MAX(Data_Baseline!$C139:$AZ139))),IF(Y$3&lt;=$B$2,SMALL(Data_Baseline!$C139:$AZ139,COUNTIF(Data_Baseline!$C139:$AZ139,0)+1),IF(Data_Baseline!X139=0,SMALL(Data_Baseline!$C139:$AZ139,COUNTIF(Data_Baseline!$C139:$AZ139,0)+1),Data_Baseline!X139)))),"")</f>
        <v>9.4821870238712136E-4</v>
      </c>
      <c r="Z139">
        <f ca="1">IFERROR(IF(Data_Baseline!Y139="","",IF($C$3="On",IF(Z$3&lt;=$B$2,SMALL(Data_Baseline!$C139:$AZ139,COUNTIF(Data_Baseline!$C139:$AZ139,0)+1)/MAX(Data_Baseline!$C139:$AZ139),IF(Data_Baseline!Y139=0,SMALL(Data_Baseline!$C139:$AZ139,COUNTIF(Data_Baseline!$C139:$AZ139,0)+1)/MAX(Data_Baseline!$C139:$AZ139),Data_Baseline!Y139/MAX(Data_Baseline!$C139:$AZ139))),IF(Z$3&lt;=$B$2,SMALL(Data_Baseline!$C139:$AZ139,COUNTIF(Data_Baseline!$C139:$AZ139,0)+1),IF(Data_Baseline!Y139=0,SMALL(Data_Baseline!$C139:$AZ139,COUNTIF(Data_Baseline!$C139:$AZ139,0)+1),Data_Baseline!Y139)))),"")</f>
        <v>2.4500568997016898E-3</v>
      </c>
      <c r="AA139">
        <f ca="1">IFERROR(IF(Data_Baseline!Z139="","",IF($C$3="On",IF(AA$3&lt;=$B$2,SMALL(Data_Baseline!$C139:$AZ139,COUNTIF(Data_Baseline!$C139:$AZ139,0)+1)/MAX(Data_Baseline!$C139:$AZ139),IF(Data_Baseline!Z139=0,SMALL(Data_Baseline!$C139:$AZ139,COUNTIF(Data_Baseline!$C139:$AZ139,0)+1)/MAX(Data_Baseline!$C139:$AZ139),Data_Baseline!Z139/MAX(Data_Baseline!$C139:$AZ139))),IF(AA$3&lt;=$B$2,SMALL(Data_Baseline!$C139:$AZ139,COUNTIF(Data_Baseline!$C139:$AZ139,0)+1),IF(Data_Baseline!Z139=0,SMALL(Data_Baseline!$C139:$AZ139,COUNTIF(Data_Baseline!$C139:$AZ139,0)+1),Data_Baseline!Z139)))),"")</f>
        <v>7.9598066110475683E-3</v>
      </c>
      <c r="AB139">
        <f ca="1">IFERROR(IF(Data_Baseline!AA139="","",IF($C$3="On",IF(AB$3&lt;=$B$2,SMALL(Data_Baseline!$C139:$AZ139,COUNTIF(Data_Baseline!$C139:$AZ139,0)+1)/MAX(Data_Baseline!$C139:$AZ139),IF(Data_Baseline!AA139=0,SMALL(Data_Baseline!$C139:$AZ139,COUNTIF(Data_Baseline!$C139:$AZ139,0)+1)/MAX(Data_Baseline!$C139:$AZ139),Data_Baseline!AA139/MAX(Data_Baseline!$C139:$AZ139))),IF(AB$3&lt;=$B$2,SMALL(Data_Baseline!$C139:$AZ139,COUNTIF(Data_Baseline!$C139:$AZ139,0)+1),IF(Data_Baseline!AA139=0,SMALL(Data_Baseline!$C139:$AZ139,COUNTIF(Data_Baseline!$C139:$AZ139,0)+1),Data_Baseline!AA139)))),"")</f>
        <v>1.8992122489932432E-2</v>
      </c>
      <c r="AC139">
        <f ca="1">IFERROR(IF(Data_Baseline!AB139="","",IF($C$3="On",IF(AC$3&lt;=$B$2,SMALL(Data_Baseline!$C139:$AZ139,COUNTIF(Data_Baseline!$C139:$AZ139,0)+1)/MAX(Data_Baseline!$C139:$AZ139),IF(Data_Baseline!AB139=0,SMALL(Data_Baseline!$C139:$AZ139,COUNTIF(Data_Baseline!$C139:$AZ139,0)+1)/MAX(Data_Baseline!$C139:$AZ139),Data_Baseline!AB139/MAX(Data_Baseline!$C139:$AZ139))),IF(AC$3&lt;=$B$2,SMALL(Data_Baseline!$C139:$AZ139,COUNTIF(Data_Baseline!$C139:$AZ139,0)+1),IF(Data_Baseline!AB139=0,SMALL(Data_Baseline!$C139:$AZ139,COUNTIF(Data_Baseline!$C139:$AZ139,0)+1),Data_Baseline!AB139)))),"")</f>
        <v>3.8992349042724923E-2</v>
      </c>
      <c r="AD139">
        <f ca="1">IFERROR(IF(Data_Baseline!AC139="","",IF($C$3="On",IF(AD$3&lt;=$B$2,SMALL(Data_Baseline!$C139:$AZ139,COUNTIF(Data_Baseline!$C139:$AZ139,0)+1)/MAX(Data_Baseline!$C139:$AZ139),IF(Data_Baseline!AC139=0,SMALL(Data_Baseline!$C139:$AZ139,COUNTIF(Data_Baseline!$C139:$AZ139,0)+1)/MAX(Data_Baseline!$C139:$AZ139),Data_Baseline!AC139/MAX(Data_Baseline!$C139:$AZ139))),IF(AD$3&lt;=$B$2,SMALL(Data_Baseline!$C139:$AZ139,COUNTIF(Data_Baseline!$C139:$AZ139,0)+1),IF(Data_Baseline!AC139=0,SMALL(Data_Baseline!$C139:$AZ139,COUNTIF(Data_Baseline!$C139:$AZ139,0)+1),Data_Baseline!AC139)))),"")</f>
        <v>7.611803424563382E-2</v>
      </c>
      <c r="AE139">
        <f ca="1">IFERROR(IF(Data_Baseline!AD139="","",IF($C$3="On",IF(AE$3&lt;=$B$2,SMALL(Data_Baseline!$C139:$AZ139,COUNTIF(Data_Baseline!$C139:$AZ139,0)+1)/MAX(Data_Baseline!$C139:$AZ139),IF(Data_Baseline!AD139=0,SMALL(Data_Baseline!$C139:$AZ139,COUNTIF(Data_Baseline!$C139:$AZ139,0)+1)/MAX(Data_Baseline!$C139:$AZ139),Data_Baseline!AD139/MAX(Data_Baseline!$C139:$AZ139))),IF(AE$3&lt;=$B$2,SMALL(Data_Baseline!$C139:$AZ139,COUNTIF(Data_Baseline!$C139:$AZ139,0)+1),IF(Data_Baseline!AD139=0,SMALL(Data_Baseline!$C139:$AZ139,COUNTIF(Data_Baseline!$C139:$AZ139,0)+1),Data_Baseline!AD139)))),"")</f>
        <v>0.13879454573856084</v>
      </c>
      <c r="AF139">
        <f ca="1">IFERROR(IF(Data_Baseline!AE139="","",IF($C$3="On",IF(AF$3&lt;=$B$2,SMALL(Data_Baseline!$C139:$AZ139,COUNTIF(Data_Baseline!$C139:$AZ139,0)+1)/MAX(Data_Baseline!$C139:$AZ139),IF(Data_Baseline!AE139=0,SMALL(Data_Baseline!$C139:$AZ139,COUNTIF(Data_Baseline!$C139:$AZ139,0)+1)/MAX(Data_Baseline!$C139:$AZ139),Data_Baseline!AE139/MAX(Data_Baseline!$C139:$AZ139))),IF(AF$3&lt;=$B$2,SMALL(Data_Baseline!$C139:$AZ139,COUNTIF(Data_Baseline!$C139:$AZ139,0)+1),IF(Data_Baseline!AE139=0,SMALL(Data_Baseline!$C139:$AZ139,COUNTIF(Data_Baseline!$C139:$AZ139,0)+1),Data_Baseline!AE139)))),"")</f>
        <v>0.23928543905128744</v>
      </c>
      <c r="AG139">
        <f ca="1">IFERROR(IF(Data_Baseline!AF139="","",IF($C$3="On",IF(AG$3&lt;=$B$2,SMALL(Data_Baseline!$C139:$AZ139,COUNTIF(Data_Baseline!$C139:$AZ139,0)+1)/MAX(Data_Baseline!$C139:$AZ139),IF(Data_Baseline!AF139=0,SMALL(Data_Baseline!$C139:$AZ139,COUNTIF(Data_Baseline!$C139:$AZ139,0)+1)/MAX(Data_Baseline!$C139:$AZ139),Data_Baseline!AF139/MAX(Data_Baseline!$C139:$AZ139))),IF(AG$3&lt;=$B$2,SMALL(Data_Baseline!$C139:$AZ139,COUNTIF(Data_Baseline!$C139:$AZ139,0)+1),IF(Data_Baseline!AF139=0,SMALL(Data_Baseline!$C139:$AZ139,COUNTIF(Data_Baseline!$C139:$AZ139,0)+1),Data_Baseline!AF139)))),"")</f>
        <v>0.37604703084113889</v>
      </c>
      <c r="AH139">
        <f ca="1">IFERROR(IF(Data_Baseline!AG139="","",IF($C$3="On",IF(AH$3&lt;=$B$2,SMALL(Data_Baseline!$C139:$AZ139,COUNTIF(Data_Baseline!$C139:$AZ139,0)+1)/MAX(Data_Baseline!$C139:$AZ139),IF(Data_Baseline!AG139=0,SMALL(Data_Baseline!$C139:$AZ139,COUNTIF(Data_Baseline!$C139:$AZ139,0)+1)/MAX(Data_Baseline!$C139:$AZ139),Data_Baseline!AG139/MAX(Data_Baseline!$C139:$AZ139))),IF(AH$3&lt;=$B$2,SMALL(Data_Baseline!$C139:$AZ139,COUNTIF(Data_Baseline!$C139:$AZ139,0)+1),IF(Data_Baseline!AG139=0,SMALL(Data_Baseline!$C139:$AZ139,COUNTIF(Data_Baseline!$C139:$AZ139,0)+1),Data_Baseline!AG139)))),"")</f>
        <v>0.53154164094488787</v>
      </c>
      <c r="AI139">
        <f ca="1">IFERROR(IF(Data_Baseline!AH139="","",IF($C$3="On",IF(AI$3&lt;=$B$2,SMALL(Data_Baseline!$C139:$AZ139,COUNTIF(Data_Baseline!$C139:$AZ139,0)+1)/MAX(Data_Baseline!$C139:$AZ139),IF(Data_Baseline!AH139=0,SMALL(Data_Baseline!$C139:$AZ139,COUNTIF(Data_Baseline!$C139:$AZ139,0)+1)/MAX(Data_Baseline!$C139:$AZ139),Data_Baseline!AH139/MAX(Data_Baseline!$C139:$AZ139))),IF(AI$3&lt;=$B$2,SMALL(Data_Baseline!$C139:$AZ139,COUNTIF(Data_Baseline!$C139:$AZ139,0)+1),IF(Data_Baseline!AH139=0,SMALL(Data_Baseline!$C139:$AZ139,COUNTIF(Data_Baseline!$C139:$AZ139,0)+1),Data_Baseline!AH139)))),"")</f>
        <v>0.67754559761813082</v>
      </c>
      <c r="AJ139">
        <f ca="1">IFERROR(IF(Data_Baseline!AI139="","",IF($C$3="On",IF(AJ$3&lt;=$B$2,SMALL(Data_Baseline!$C139:$AZ139,COUNTIF(Data_Baseline!$C139:$AZ139,0)+1)/MAX(Data_Baseline!$C139:$AZ139),IF(Data_Baseline!AI139=0,SMALL(Data_Baseline!$C139:$AZ139,COUNTIF(Data_Baseline!$C139:$AZ139,0)+1)/MAX(Data_Baseline!$C139:$AZ139),Data_Baseline!AI139/MAX(Data_Baseline!$C139:$AZ139))),IF(AJ$3&lt;=$B$2,SMALL(Data_Baseline!$C139:$AZ139,COUNTIF(Data_Baseline!$C139:$AZ139,0)+1),IF(Data_Baseline!AI139=0,SMALL(Data_Baseline!$C139:$AZ139,COUNTIF(Data_Baseline!$C139:$AZ139,0)+1),Data_Baseline!AI139)))),"")</f>
        <v>0.79392398742405745</v>
      </c>
      <c r="AK139">
        <f ca="1">IFERROR(IF(Data_Baseline!AJ139="","",IF($C$3="On",IF(AK$3&lt;=$B$2,SMALL(Data_Baseline!$C139:$AZ139,COUNTIF(Data_Baseline!$C139:$AZ139,0)+1)/MAX(Data_Baseline!$C139:$AZ139),IF(Data_Baseline!AJ139=0,SMALL(Data_Baseline!$C139:$AZ139,COUNTIF(Data_Baseline!$C139:$AZ139,0)+1)/MAX(Data_Baseline!$C139:$AZ139),Data_Baseline!AJ139/MAX(Data_Baseline!$C139:$AZ139))),IF(AK$3&lt;=$B$2,SMALL(Data_Baseline!$C139:$AZ139,COUNTIF(Data_Baseline!$C139:$AZ139,0)+1),IF(Data_Baseline!AJ139=0,SMALL(Data_Baseline!$C139:$AZ139,COUNTIF(Data_Baseline!$C139:$AZ139,0)+1),Data_Baseline!AJ139)))),"")</f>
        <v>0.87552648959764523</v>
      </c>
      <c r="AL139">
        <f ca="1">IFERROR(IF(Data_Baseline!AK139="","",IF($C$3="On",IF(AL$3&lt;=$B$2,SMALL(Data_Baseline!$C139:$AZ139,COUNTIF(Data_Baseline!$C139:$AZ139,0)+1)/MAX(Data_Baseline!$C139:$AZ139),IF(Data_Baseline!AK139=0,SMALL(Data_Baseline!$C139:$AZ139,COUNTIF(Data_Baseline!$C139:$AZ139,0)+1)/MAX(Data_Baseline!$C139:$AZ139),Data_Baseline!AK139/MAX(Data_Baseline!$C139:$AZ139))),IF(AL$3&lt;=$B$2,SMALL(Data_Baseline!$C139:$AZ139,COUNTIF(Data_Baseline!$C139:$AZ139,0)+1),IF(Data_Baseline!AK139=0,SMALL(Data_Baseline!$C139:$AZ139,COUNTIF(Data_Baseline!$C139:$AZ139,0)+1),Data_Baseline!AK139)))),"")</f>
        <v>0.92702034040211334</v>
      </c>
      <c r="AM139">
        <f ca="1">IFERROR(IF(Data_Baseline!AL139="","",IF($C$3="On",IF(AM$3&lt;=$B$2,SMALL(Data_Baseline!$C139:$AZ139,COUNTIF(Data_Baseline!$C139:$AZ139,0)+1)/MAX(Data_Baseline!$C139:$AZ139),IF(Data_Baseline!AL139=0,SMALL(Data_Baseline!$C139:$AZ139,COUNTIF(Data_Baseline!$C139:$AZ139,0)+1)/MAX(Data_Baseline!$C139:$AZ139),Data_Baseline!AL139/MAX(Data_Baseline!$C139:$AZ139))),IF(AM$3&lt;=$B$2,SMALL(Data_Baseline!$C139:$AZ139,COUNTIF(Data_Baseline!$C139:$AZ139,0)+1),IF(Data_Baseline!AL139=0,SMALL(Data_Baseline!$C139:$AZ139,COUNTIF(Data_Baseline!$C139:$AZ139,0)+1),Data_Baseline!AL139)))),"")</f>
        <v>0.95768741109943867</v>
      </c>
      <c r="AN139">
        <f ca="1">IFERROR(IF(Data_Baseline!AM139="","",IF($C$3="On",IF(AN$3&lt;=$B$2,SMALL(Data_Baseline!$C139:$AZ139,COUNTIF(Data_Baseline!$C139:$AZ139,0)+1)/MAX(Data_Baseline!$C139:$AZ139),IF(Data_Baseline!AM139=0,SMALL(Data_Baseline!$C139:$AZ139,COUNTIF(Data_Baseline!$C139:$AZ139,0)+1)/MAX(Data_Baseline!$C139:$AZ139),Data_Baseline!AM139/MAX(Data_Baseline!$C139:$AZ139))),IF(AN$3&lt;=$B$2,SMALL(Data_Baseline!$C139:$AZ139,COUNTIF(Data_Baseline!$C139:$AZ139,0)+1),IF(Data_Baseline!AM139=0,SMALL(Data_Baseline!$C139:$AZ139,COUNTIF(Data_Baseline!$C139:$AZ139,0)+1),Data_Baseline!AM139)))),"")</f>
        <v>0.97649584712674065</v>
      </c>
      <c r="AO139">
        <f ca="1">IFERROR(IF(Data_Baseline!AN139="","",IF($C$3="On",IF(AO$3&lt;=$B$2,SMALL(Data_Baseline!$C139:$AZ139,COUNTIF(Data_Baseline!$C139:$AZ139,0)+1)/MAX(Data_Baseline!$C139:$AZ139),IF(Data_Baseline!AN139=0,SMALL(Data_Baseline!$C139:$AZ139,COUNTIF(Data_Baseline!$C139:$AZ139,0)+1)/MAX(Data_Baseline!$C139:$AZ139),Data_Baseline!AN139/MAX(Data_Baseline!$C139:$AZ139))),IF(AO$3&lt;=$B$2,SMALL(Data_Baseline!$C139:$AZ139,COUNTIF(Data_Baseline!$C139:$AZ139,0)+1),IF(Data_Baseline!AN139=0,SMALL(Data_Baseline!$C139:$AZ139,COUNTIF(Data_Baseline!$C139:$AZ139,0)+1),Data_Baseline!AN139)))),"")</f>
        <v>0.98863818039687368</v>
      </c>
      <c r="AP139">
        <f ca="1">IFERROR(IF(Data_Baseline!AO139="","",IF($C$3="On",IF(AP$3&lt;=$B$2,SMALL(Data_Baseline!$C139:$AZ139,COUNTIF(Data_Baseline!$C139:$AZ139,0)+1)/MAX(Data_Baseline!$C139:$AZ139),IF(Data_Baseline!AO139=0,SMALL(Data_Baseline!$C139:$AZ139,COUNTIF(Data_Baseline!$C139:$AZ139,0)+1)/MAX(Data_Baseline!$C139:$AZ139),Data_Baseline!AO139/MAX(Data_Baseline!$C139:$AZ139))),IF(AP$3&lt;=$B$2,SMALL(Data_Baseline!$C139:$AZ139,COUNTIF(Data_Baseline!$C139:$AZ139,0)+1),IF(Data_Baseline!AO139=0,SMALL(Data_Baseline!$C139:$AZ139,COUNTIF(Data_Baseline!$C139:$AZ139,0)+1),Data_Baseline!AO139)))),"")</f>
        <v>0.99662760588494359</v>
      </c>
      <c r="AQ139">
        <f ca="1">IFERROR(IF(Data_Baseline!AP139="","",IF($C$3="On",IF(AQ$3&lt;=$B$2,SMALL(Data_Baseline!$C139:$AZ139,COUNTIF(Data_Baseline!$C139:$AZ139,0)+1)/MAX(Data_Baseline!$C139:$AZ139),IF(Data_Baseline!AP139=0,SMALL(Data_Baseline!$C139:$AZ139,COUNTIF(Data_Baseline!$C139:$AZ139,0)+1)/MAX(Data_Baseline!$C139:$AZ139),Data_Baseline!AP139/MAX(Data_Baseline!$C139:$AZ139))),IF(AQ$3&lt;=$B$2,SMALL(Data_Baseline!$C139:$AZ139,COUNTIF(Data_Baseline!$C139:$AZ139,0)+1),IF(Data_Baseline!AP139=0,SMALL(Data_Baseline!$C139:$AZ139,COUNTIF(Data_Baseline!$C139:$AZ139,0)+1),Data_Baseline!AP139)))),"")</f>
        <v>1</v>
      </c>
      <c r="AR139" t="str">
        <f>IFERROR(IF(Data_Baseline!AQ139="","",IF($C$3="On",IF(AR$3&lt;=$B$2,SMALL(Data_Baseline!$C139:$AZ139,COUNTIF(Data_Baseline!$C139:$AZ139,0)+1)/MAX(Data_Baseline!$C139:$AZ139),IF(Data_Baseline!AQ139=0,SMALL(Data_Baseline!$C139:$AZ139,COUNTIF(Data_Baseline!$C139:$AZ139,0)+1)/MAX(Data_Baseline!$C139:$AZ139),Data_Baseline!AQ139/MAX(Data_Baseline!$C139:$AZ139))),IF(AR$3&lt;=$B$2,SMALL(Data_Baseline!$C139:$AZ139,COUNTIF(Data_Baseline!$C139:$AZ139,0)+1),IF(Data_Baseline!AQ139=0,SMALL(Data_Baseline!$C139:$AZ139,COUNTIF(Data_Baseline!$C139:$AZ139,0)+1),Data_Baseline!AQ139)))),"")</f>
        <v/>
      </c>
      <c r="AS139" t="str">
        <f>IFERROR(IF(Data_Baseline!AR139="","",IF($C$3="On",IF(AS$3&lt;=$B$2,SMALL(Data_Baseline!$C139:$AZ139,COUNTIF(Data_Baseline!$C139:$AZ139,0)+1)/MAX(Data_Baseline!$C139:$AZ139),IF(Data_Baseline!AR139=0,SMALL(Data_Baseline!$C139:$AZ139,COUNTIF(Data_Baseline!$C139:$AZ139,0)+1)/MAX(Data_Baseline!$C139:$AZ139),Data_Baseline!AR139/MAX(Data_Baseline!$C139:$AZ139))),IF(AS$3&lt;=$B$2,SMALL(Data_Baseline!$C139:$AZ139,COUNTIF(Data_Baseline!$C139:$AZ139,0)+1),IF(Data_Baseline!AR139=0,SMALL(Data_Baseline!$C139:$AZ139,COUNTIF(Data_Baseline!$C139:$AZ139,0)+1),Data_Baseline!AR139)))),"")</f>
        <v/>
      </c>
      <c r="AT139" t="str">
        <f>IFERROR(IF(Data_Baseline!AS139="","",IF($C$3="On",IF(AT$3&lt;=$B$2,SMALL(Data_Baseline!$C139:$AZ139,COUNTIF(Data_Baseline!$C139:$AZ139,0)+1)/MAX(Data_Baseline!$C139:$AZ139),IF(Data_Baseline!AS139=0,SMALL(Data_Baseline!$C139:$AZ139,COUNTIF(Data_Baseline!$C139:$AZ139,0)+1)/MAX(Data_Baseline!$C139:$AZ139),Data_Baseline!AS139/MAX(Data_Baseline!$C139:$AZ139))),IF(AT$3&lt;=$B$2,SMALL(Data_Baseline!$C139:$AZ139,COUNTIF(Data_Baseline!$C139:$AZ139,0)+1),IF(Data_Baseline!AS139=0,SMALL(Data_Baseline!$C139:$AZ139,COUNTIF(Data_Baseline!$C139:$AZ139,0)+1),Data_Baseline!AS139)))),"")</f>
        <v/>
      </c>
      <c r="AU139" t="str">
        <f>IFERROR(IF(Data_Baseline!AT139="","",IF($C$3="On",IF(AU$3&lt;=$B$2,SMALL(Data_Baseline!$C139:$AZ139,COUNTIF(Data_Baseline!$C139:$AZ139,0)+1)/MAX(Data_Baseline!$C139:$AZ139),IF(Data_Baseline!AT139=0,SMALL(Data_Baseline!$C139:$AZ139,COUNTIF(Data_Baseline!$C139:$AZ139,0)+1)/MAX(Data_Baseline!$C139:$AZ139),Data_Baseline!AT139/MAX(Data_Baseline!$C139:$AZ139))),IF(AU$3&lt;=$B$2,SMALL(Data_Baseline!$C139:$AZ139,COUNTIF(Data_Baseline!$C139:$AZ139,0)+1),IF(Data_Baseline!AT139=0,SMALL(Data_Baseline!$C139:$AZ139,COUNTIF(Data_Baseline!$C139:$AZ139,0)+1),Data_Baseline!AT139)))),"")</f>
        <v/>
      </c>
      <c r="AV139" t="str">
        <f>IFERROR(IF(Data_Baseline!AU139="","",IF($C$3="On",IF(AV$3&lt;=$B$2,SMALL(Data_Baseline!$C139:$AZ139,COUNTIF(Data_Baseline!$C139:$AZ139,0)+1)/MAX(Data_Baseline!$C139:$AZ139),IF(Data_Baseline!AU139=0,SMALL(Data_Baseline!$C139:$AZ139,COUNTIF(Data_Baseline!$C139:$AZ139,0)+1)/MAX(Data_Baseline!$C139:$AZ139),Data_Baseline!AU139/MAX(Data_Baseline!$C139:$AZ139))),IF(AV$3&lt;=$B$2,SMALL(Data_Baseline!$C139:$AZ139,COUNTIF(Data_Baseline!$C139:$AZ139,0)+1),IF(Data_Baseline!AU139=0,SMALL(Data_Baseline!$C139:$AZ139,COUNTIF(Data_Baseline!$C139:$AZ139,0)+1),Data_Baseline!AU139)))),"")</f>
        <v/>
      </c>
      <c r="AW139" t="str">
        <f>IFERROR(IF(Data_Baseline!AV139="","",IF($C$3="On",IF(AW$3&lt;=$B$2,SMALL(Data_Baseline!$C139:$AZ139,COUNTIF(Data_Baseline!$C139:$AZ139,0)+1)/MAX(Data_Baseline!$C139:$AZ139),IF(Data_Baseline!AV139=0,SMALL(Data_Baseline!$C139:$AZ139,COUNTIF(Data_Baseline!$C139:$AZ139,0)+1)/MAX(Data_Baseline!$C139:$AZ139),Data_Baseline!AV139/MAX(Data_Baseline!$C139:$AZ139))),IF(AW$3&lt;=$B$2,SMALL(Data_Baseline!$C139:$AZ139,COUNTIF(Data_Baseline!$C139:$AZ139,0)+1),IF(Data_Baseline!AV139=0,SMALL(Data_Baseline!$C139:$AZ139,COUNTIF(Data_Baseline!$C139:$AZ139,0)+1),Data_Baseline!AV139)))),"")</f>
        <v/>
      </c>
      <c r="AX139" t="str">
        <f>IFERROR(IF(Data_Baseline!AW139="","",IF($C$3="On",IF(AX$3&lt;=$B$2,SMALL(Data_Baseline!$C139:$AZ139,COUNTIF(Data_Baseline!$C139:$AZ139,0)+1)/MAX(Data_Baseline!$C139:$AZ139),IF(Data_Baseline!AW139=0,SMALL(Data_Baseline!$C139:$AZ139,COUNTIF(Data_Baseline!$C139:$AZ139,0)+1)/MAX(Data_Baseline!$C139:$AZ139),Data_Baseline!AW139/MAX(Data_Baseline!$C139:$AZ139))),IF(AX$3&lt;=$B$2,SMALL(Data_Baseline!$C139:$AZ139,COUNTIF(Data_Baseline!$C139:$AZ139,0)+1),IF(Data_Baseline!AW139=0,SMALL(Data_Baseline!$C139:$AZ139,COUNTIF(Data_Baseline!$C139:$AZ139,0)+1),Data_Baseline!AW139)))),"")</f>
        <v/>
      </c>
      <c r="AY139" t="str">
        <f>IFERROR(IF(Data_Baseline!AX139="","",IF($C$3="On",IF(AY$3&lt;=$B$2,SMALL(Data_Baseline!$C139:$AZ139,COUNTIF(Data_Baseline!$C139:$AZ139,0)+1)/MAX(Data_Baseline!$C139:$AZ139),IF(Data_Baseline!AX139=0,SMALL(Data_Baseline!$C139:$AZ139,COUNTIF(Data_Baseline!$C139:$AZ139,0)+1)/MAX(Data_Baseline!$C139:$AZ139),Data_Baseline!AX139/MAX(Data_Baseline!$C139:$AZ139))),IF(AY$3&lt;=$B$2,SMALL(Data_Baseline!$C139:$AZ139,COUNTIF(Data_Baseline!$C139:$AZ139,0)+1),IF(Data_Baseline!AX139=0,SMALL(Data_Baseline!$C139:$AZ139,COUNTIF(Data_Baseline!$C139:$AZ139,0)+1),Data_Baseline!AX139)))),"")</f>
        <v/>
      </c>
      <c r="AZ139" t="str">
        <f>IFERROR(IF(Data_Baseline!AY139="","",IF($C$3="On",IF(AZ$3&lt;=$B$2,SMALL(Data_Baseline!$C139:$AZ139,COUNTIF(Data_Baseline!$C139:$AZ139,0)+1)/MAX(Data_Baseline!$C139:$AZ139),IF(Data_Baseline!AY139=0,SMALL(Data_Baseline!$C139:$AZ139,COUNTIF(Data_Baseline!$C139:$AZ139,0)+1)/MAX(Data_Baseline!$C139:$AZ139),Data_Baseline!AY139/MAX(Data_Baseline!$C139:$AZ139))),IF(AZ$3&lt;=$B$2,SMALL(Data_Baseline!$C139:$AZ139,COUNTIF(Data_Baseline!$C139:$AZ139,0)+1),IF(Data_Baseline!AY139=0,SMALL(Data_Baseline!$C139:$AZ139,COUNTIF(Data_Baseline!$C139:$AZ139,0)+1),Data_Baseline!AY139)))),"")</f>
        <v/>
      </c>
      <c r="BA139" t="str">
        <f>IFERROR(IF(Data_Baseline!AZ139="","",IF($C$3="On",IF(BA$3&lt;=$B$2,SMALL(Data_Baseline!$C139:$AZ139,COUNTIF(Data_Baseline!$C139:$AZ139,0)+1)/MAX(Data_Baseline!$C139:$AZ139),IF(Data_Baseline!AZ139=0,SMALL(Data_Baseline!$C139:$AZ139,COUNTIF(Data_Baseline!$C139:$AZ139,0)+1)/MAX(Data_Baseline!$C139:$AZ139),Data_Baseline!AZ139/MAX(Data_Baseline!$C139:$AZ139))),IF(BA$3&lt;=$B$2,SMALL(Data_Baseline!$C139:$AZ139,COUNTIF(Data_Baseline!$C139:$AZ139,0)+1),IF(Data_Baseline!AZ139=0,SMALL(Data_Baseline!$C139:$AZ139,COUNTIF(Data_Baseline!$C139:$AZ139,0)+1),Data_Baseline!AZ139)))),"")</f>
        <v/>
      </c>
      <c r="BB139" s="79">
        <f ca="1">IF(Data_Initial!BA139="",1,0)</f>
        <v>1</v>
      </c>
      <c r="BC139" t="str">
        <f t="shared" ca="1" si="8"/>
        <v>3B_ParA</v>
      </c>
      <c r="BD139" s="79" t="str">
        <f t="shared" ca="1" si="9"/>
        <v>3B</v>
      </c>
      <c r="BE139" s="79" t="str">
        <f ca="1">Data_Initial!BC139</f>
        <v>ParA</v>
      </c>
      <c r="BF139" s="79" t="str">
        <f ca="1">Data_Initial!BB139</f>
        <v>3_2</v>
      </c>
      <c r="BG139">
        <f ca="1">IFERROR((INDIRECT("Plate"&amp;Data!A139&amp;"_C!"&amp;CHAR(RIGHT(Data!B139,LEN(Data!B139)-1)+65)&amp;CODE(LEFT(Data!B139,1))-58)),"")</f>
        <v>0</v>
      </c>
      <c r="BH139" t="str">
        <f ca="1">Data_Initial!BA139</f>
        <v/>
      </c>
      <c r="BI139">
        <f t="shared" ca="1" si="10"/>
        <v>9.4821870238712136E-4</v>
      </c>
      <c r="BJ139" s="79" t="str">
        <f ca="1">IF(BH139="N",1+MAX($BJ$3:BJ138),"")</f>
        <v/>
      </c>
    </row>
    <row r="140" spans="1:62" x14ac:dyDescent="0.25">
      <c r="A140" s="79" t="str">
        <f ca="1">IF(BH140="N","N"&amp;BJ140,IF(BB140=0,"",MAX($A$3:A139)+1))</f>
        <v/>
      </c>
      <c r="B140" s="79" t="str">
        <f ca="1">Data_Initial!A140&amp;C140</f>
        <v>2A9</v>
      </c>
      <c r="C140" s="79" t="str">
        <f ca="1">Data_Initial!B140</f>
        <v>A9</v>
      </c>
      <c r="D140">
        <f ca="1">IFERROR(IF(Data_Baseline!C140="","",IF($C$3="On",IF(D$3&lt;=$B$2,SMALL(Data_Baseline!$C140:$AZ140,COUNTIF(Data_Baseline!$C140:$AZ140,0)+1)/MAX(Data_Baseline!$C140:$AZ140),IF(Data_Baseline!C140=0,SMALL(Data_Baseline!$C140:$AZ140,COUNTIF(Data_Baseline!$C140:$AZ140,0)+1)/MAX(Data_Baseline!$C140:$AZ140),Data_Baseline!C140/MAX(Data_Baseline!$C140:$AZ140))),IF(D$3&lt;=$B$2,SMALL(Data_Baseline!$C140:$AZ140,COUNTIF(Data_Baseline!$C140:$AZ140,0)+1),IF(Data_Baseline!C140=0,SMALL(Data_Baseline!$C140:$AZ140,COUNTIF(Data_Baseline!$C140:$AZ140,0)+1),Data_Baseline!C140)))),"")</f>
        <v>2.775411751053353E-3</v>
      </c>
      <c r="E140">
        <f ca="1">IFERROR(IF(Data_Baseline!D140="","",IF($C$3="On",IF(E$3&lt;=$B$2,SMALL(Data_Baseline!$C140:$AZ140,COUNTIF(Data_Baseline!$C140:$AZ140,0)+1)/MAX(Data_Baseline!$C140:$AZ140),IF(Data_Baseline!D140=0,SMALL(Data_Baseline!$C140:$AZ140,COUNTIF(Data_Baseline!$C140:$AZ140,0)+1)/MAX(Data_Baseline!$C140:$AZ140),Data_Baseline!D140/MAX(Data_Baseline!$C140:$AZ140))),IF(E$3&lt;=$B$2,SMALL(Data_Baseline!$C140:$AZ140,COUNTIF(Data_Baseline!$C140:$AZ140,0)+1),IF(Data_Baseline!D140=0,SMALL(Data_Baseline!$C140:$AZ140,COUNTIF(Data_Baseline!$C140:$AZ140,0)+1),Data_Baseline!D140)))),"")</f>
        <v>2.775411751053353E-3</v>
      </c>
      <c r="F140">
        <f ca="1">IFERROR(IF(Data_Baseline!E140="","",IF($C$3="On",IF(F$3&lt;=$B$2,SMALL(Data_Baseline!$C140:$AZ140,COUNTIF(Data_Baseline!$C140:$AZ140,0)+1)/MAX(Data_Baseline!$C140:$AZ140),IF(Data_Baseline!E140=0,SMALL(Data_Baseline!$C140:$AZ140,COUNTIF(Data_Baseline!$C140:$AZ140,0)+1)/MAX(Data_Baseline!$C140:$AZ140),Data_Baseline!E140/MAX(Data_Baseline!$C140:$AZ140))),IF(F$3&lt;=$B$2,SMALL(Data_Baseline!$C140:$AZ140,COUNTIF(Data_Baseline!$C140:$AZ140,0)+1),IF(Data_Baseline!E140=0,SMALL(Data_Baseline!$C140:$AZ140,COUNTIF(Data_Baseline!$C140:$AZ140,0)+1),Data_Baseline!E140)))),"")</f>
        <v>2.775411751053353E-3</v>
      </c>
      <c r="G140">
        <f ca="1">IFERROR(IF(Data_Baseline!F140="","",IF($C$3="On",IF(G$3&lt;=$B$2,SMALL(Data_Baseline!$C140:$AZ140,COUNTIF(Data_Baseline!$C140:$AZ140,0)+1)/MAX(Data_Baseline!$C140:$AZ140),IF(Data_Baseline!F140=0,SMALL(Data_Baseline!$C140:$AZ140,COUNTIF(Data_Baseline!$C140:$AZ140,0)+1)/MAX(Data_Baseline!$C140:$AZ140),Data_Baseline!F140/MAX(Data_Baseline!$C140:$AZ140))),IF(G$3&lt;=$B$2,SMALL(Data_Baseline!$C140:$AZ140,COUNTIF(Data_Baseline!$C140:$AZ140,0)+1),IF(Data_Baseline!F140=0,SMALL(Data_Baseline!$C140:$AZ140,COUNTIF(Data_Baseline!$C140:$AZ140,0)+1),Data_Baseline!F140)))),"")</f>
        <v>2.775411751053353E-3</v>
      </c>
      <c r="H140">
        <f ca="1">IFERROR(IF(Data_Baseline!G140="","",IF($C$3="On",IF(H$3&lt;=$B$2,SMALL(Data_Baseline!$C140:$AZ140,COUNTIF(Data_Baseline!$C140:$AZ140,0)+1)/MAX(Data_Baseline!$C140:$AZ140),IF(Data_Baseline!G140=0,SMALL(Data_Baseline!$C140:$AZ140,COUNTIF(Data_Baseline!$C140:$AZ140,0)+1)/MAX(Data_Baseline!$C140:$AZ140),Data_Baseline!G140/MAX(Data_Baseline!$C140:$AZ140))),IF(H$3&lt;=$B$2,SMALL(Data_Baseline!$C140:$AZ140,COUNTIF(Data_Baseline!$C140:$AZ140,0)+1),IF(Data_Baseline!G140=0,SMALL(Data_Baseline!$C140:$AZ140,COUNTIF(Data_Baseline!$C140:$AZ140,0)+1),Data_Baseline!G140)))),"")</f>
        <v>2.775411751053353E-3</v>
      </c>
      <c r="I140">
        <f ca="1">IFERROR(IF(Data_Baseline!H140="","",IF($C$3="On",IF(I$3&lt;=$B$2,SMALL(Data_Baseline!$C140:$AZ140,COUNTIF(Data_Baseline!$C140:$AZ140,0)+1)/MAX(Data_Baseline!$C140:$AZ140),IF(Data_Baseline!H140=0,SMALL(Data_Baseline!$C140:$AZ140,COUNTIF(Data_Baseline!$C140:$AZ140,0)+1)/MAX(Data_Baseline!$C140:$AZ140),Data_Baseline!H140/MAX(Data_Baseline!$C140:$AZ140))),IF(I$3&lt;=$B$2,SMALL(Data_Baseline!$C140:$AZ140,COUNTIF(Data_Baseline!$C140:$AZ140,0)+1),IF(Data_Baseline!H140=0,SMALL(Data_Baseline!$C140:$AZ140,COUNTIF(Data_Baseline!$C140:$AZ140,0)+1),Data_Baseline!H140)))),"")</f>
        <v>2.775411751053353E-3</v>
      </c>
      <c r="J140">
        <f ca="1">IFERROR(IF(Data_Baseline!I140="","",IF($C$3="On",IF(J$3&lt;=$B$2,SMALL(Data_Baseline!$C140:$AZ140,COUNTIF(Data_Baseline!$C140:$AZ140,0)+1)/MAX(Data_Baseline!$C140:$AZ140),IF(Data_Baseline!I140=0,SMALL(Data_Baseline!$C140:$AZ140,COUNTIF(Data_Baseline!$C140:$AZ140,0)+1)/MAX(Data_Baseline!$C140:$AZ140),Data_Baseline!I140/MAX(Data_Baseline!$C140:$AZ140))),IF(J$3&lt;=$B$2,SMALL(Data_Baseline!$C140:$AZ140,COUNTIF(Data_Baseline!$C140:$AZ140,0)+1),IF(Data_Baseline!I140=0,SMALL(Data_Baseline!$C140:$AZ140,COUNTIF(Data_Baseline!$C140:$AZ140,0)+1),Data_Baseline!I140)))),"")</f>
        <v>2.775411751053353E-3</v>
      </c>
      <c r="K140">
        <f ca="1">IFERROR(IF(Data_Baseline!J140="","",IF($C$3="On",IF(K$3&lt;=$B$2,SMALL(Data_Baseline!$C140:$AZ140,COUNTIF(Data_Baseline!$C140:$AZ140,0)+1)/MAX(Data_Baseline!$C140:$AZ140),IF(Data_Baseline!J140=0,SMALL(Data_Baseline!$C140:$AZ140,COUNTIF(Data_Baseline!$C140:$AZ140,0)+1)/MAX(Data_Baseline!$C140:$AZ140),Data_Baseline!J140/MAX(Data_Baseline!$C140:$AZ140))),IF(K$3&lt;=$B$2,SMALL(Data_Baseline!$C140:$AZ140,COUNTIF(Data_Baseline!$C140:$AZ140,0)+1),IF(Data_Baseline!J140=0,SMALL(Data_Baseline!$C140:$AZ140,COUNTIF(Data_Baseline!$C140:$AZ140,0)+1),Data_Baseline!J140)))),"")</f>
        <v>2.775411751053353E-3</v>
      </c>
      <c r="L140">
        <f ca="1">IFERROR(IF(Data_Baseline!K140="","",IF($C$3="On",IF(L$3&lt;=$B$2,SMALL(Data_Baseline!$C140:$AZ140,COUNTIF(Data_Baseline!$C140:$AZ140,0)+1)/MAX(Data_Baseline!$C140:$AZ140),IF(Data_Baseline!K140=0,SMALL(Data_Baseline!$C140:$AZ140,COUNTIF(Data_Baseline!$C140:$AZ140,0)+1)/MAX(Data_Baseline!$C140:$AZ140),Data_Baseline!K140/MAX(Data_Baseline!$C140:$AZ140))),IF(L$3&lt;=$B$2,SMALL(Data_Baseline!$C140:$AZ140,COUNTIF(Data_Baseline!$C140:$AZ140,0)+1),IF(Data_Baseline!K140=0,SMALL(Data_Baseline!$C140:$AZ140,COUNTIF(Data_Baseline!$C140:$AZ140,0)+1),Data_Baseline!K140)))),"")</f>
        <v>2.775411751053353E-3</v>
      </c>
      <c r="M140">
        <f ca="1">IFERROR(IF(Data_Baseline!L140="","",IF($C$3="On",IF(M$3&lt;=$B$2,SMALL(Data_Baseline!$C140:$AZ140,COUNTIF(Data_Baseline!$C140:$AZ140,0)+1)/MAX(Data_Baseline!$C140:$AZ140),IF(Data_Baseline!L140=0,SMALL(Data_Baseline!$C140:$AZ140,COUNTIF(Data_Baseline!$C140:$AZ140,0)+1)/MAX(Data_Baseline!$C140:$AZ140),Data_Baseline!L140/MAX(Data_Baseline!$C140:$AZ140))),IF(M$3&lt;=$B$2,SMALL(Data_Baseline!$C140:$AZ140,COUNTIF(Data_Baseline!$C140:$AZ140,0)+1),IF(Data_Baseline!L140=0,SMALL(Data_Baseline!$C140:$AZ140,COUNTIF(Data_Baseline!$C140:$AZ140,0)+1),Data_Baseline!L140)))),"")</f>
        <v>2.775411751053353E-3</v>
      </c>
      <c r="N140">
        <f ca="1">IFERROR(IF(Data_Baseline!M140="","",IF($C$3="On",IF(N$3&lt;=$B$2,SMALL(Data_Baseline!$C140:$AZ140,COUNTIF(Data_Baseline!$C140:$AZ140,0)+1)/MAX(Data_Baseline!$C140:$AZ140),IF(Data_Baseline!M140=0,SMALL(Data_Baseline!$C140:$AZ140,COUNTIF(Data_Baseline!$C140:$AZ140,0)+1)/MAX(Data_Baseline!$C140:$AZ140),Data_Baseline!M140/MAX(Data_Baseline!$C140:$AZ140))),IF(N$3&lt;=$B$2,SMALL(Data_Baseline!$C140:$AZ140,COUNTIF(Data_Baseline!$C140:$AZ140,0)+1),IF(Data_Baseline!M140=0,SMALL(Data_Baseline!$C140:$AZ140,COUNTIF(Data_Baseline!$C140:$AZ140,0)+1),Data_Baseline!M140)))),"")</f>
        <v>2.775411751053353E-3</v>
      </c>
      <c r="O140">
        <f ca="1">IFERROR(IF(Data_Baseline!N140="","",IF($C$3="On",IF(O$3&lt;=$B$2,SMALL(Data_Baseline!$C140:$AZ140,COUNTIF(Data_Baseline!$C140:$AZ140,0)+1)/MAX(Data_Baseline!$C140:$AZ140),IF(Data_Baseline!N140=0,SMALL(Data_Baseline!$C140:$AZ140,COUNTIF(Data_Baseline!$C140:$AZ140,0)+1)/MAX(Data_Baseline!$C140:$AZ140),Data_Baseline!N140/MAX(Data_Baseline!$C140:$AZ140))),IF(O$3&lt;=$B$2,SMALL(Data_Baseline!$C140:$AZ140,COUNTIF(Data_Baseline!$C140:$AZ140,0)+1),IF(Data_Baseline!N140=0,SMALL(Data_Baseline!$C140:$AZ140,COUNTIF(Data_Baseline!$C140:$AZ140,0)+1),Data_Baseline!N140)))),"")</f>
        <v>2.775411751053353E-3</v>
      </c>
      <c r="P140">
        <f ca="1">IFERROR(IF(Data_Baseline!O140="","",IF($C$3="On",IF(P$3&lt;=$B$2,SMALL(Data_Baseline!$C140:$AZ140,COUNTIF(Data_Baseline!$C140:$AZ140,0)+1)/MAX(Data_Baseline!$C140:$AZ140),IF(Data_Baseline!O140=0,SMALL(Data_Baseline!$C140:$AZ140,COUNTIF(Data_Baseline!$C140:$AZ140,0)+1)/MAX(Data_Baseline!$C140:$AZ140),Data_Baseline!O140/MAX(Data_Baseline!$C140:$AZ140))),IF(P$3&lt;=$B$2,SMALL(Data_Baseline!$C140:$AZ140,COUNTIF(Data_Baseline!$C140:$AZ140,0)+1),IF(Data_Baseline!O140=0,SMALL(Data_Baseline!$C140:$AZ140,COUNTIF(Data_Baseline!$C140:$AZ140,0)+1),Data_Baseline!O140)))),"")</f>
        <v>2.775411751053353E-3</v>
      </c>
      <c r="Q140">
        <f ca="1">IFERROR(IF(Data_Baseline!P140="","",IF($C$3="On",IF(Q$3&lt;=$B$2,SMALL(Data_Baseline!$C140:$AZ140,COUNTIF(Data_Baseline!$C140:$AZ140,0)+1)/MAX(Data_Baseline!$C140:$AZ140),IF(Data_Baseline!P140=0,SMALL(Data_Baseline!$C140:$AZ140,COUNTIF(Data_Baseline!$C140:$AZ140,0)+1)/MAX(Data_Baseline!$C140:$AZ140),Data_Baseline!P140/MAX(Data_Baseline!$C140:$AZ140))),IF(Q$3&lt;=$B$2,SMALL(Data_Baseline!$C140:$AZ140,COUNTIF(Data_Baseline!$C140:$AZ140,0)+1),IF(Data_Baseline!P140=0,SMALL(Data_Baseline!$C140:$AZ140,COUNTIF(Data_Baseline!$C140:$AZ140,0)+1),Data_Baseline!P140)))),"")</f>
        <v>0.16654944885566728</v>
      </c>
      <c r="R140">
        <f ca="1">IFERROR(IF(Data_Baseline!Q140="","",IF($C$3="On",IF(R$3&lt;=$B$2,SMALL(Data_Baseline!$C140:$AZ140,COUNTIF(Data_Baseline!$C140:$AZ140,0)+1)/MAX(Data_Baseline!$C140:$AZ140),IF(Data_Baseline!Q140=0,SMALL(Data_Baseline!$C140:$AZ140,COUNTIF(Data_Baseline!$C140:$AZ140,0)+1)/MAX(Data_Baseline!$C140:$AZ140),Data_Baseline!Q140/MAX(Data_Baseline!$C140:$AZ140))),IF(R$3&lt;=$B$2,SMALL(Data_Baseline!$C140:$AZ140,COUNTIF(Data_Baseline!$C140:$AZ140,0)+1),IF(Data_Baseline!Q140=0,SMALL(Data_Baseline!$C140:$AZ140,COUNTIF(Data_Baseline!$C140:$AZ140,0)+1),Data_Baseline!Q140)))),"")</f>
        <v>0.12419105524410892</v>
      </c>
      <c r="S140">
        <f ca="1">IFERROR(IF(Data_Baseline!R140="","",IF($C$3="On",IF(S$3&lt;=$B$2,SMALL(Data_Baseline!$C140:$AZ140,COUNTIF(Data_Baseline!$C140:$AZ140,0)+1)/MAX(Data_Baseline!$C140:$AZ140),IF(Data_Baseline!R140=0,SMALL(Data_Baseline!$C140:$AZ140,COUNTIF(Data_Baseline!$C140:$AZ140,0)+1)/MAX(Data_Baseline!$C140:$AZ140),Data_Baseline!R140/MAX(Data_Baseline!$C140:$AZ140))),IF(S$3&lt;=$B$2,SMALL(Data_Baseline!$C140:$AZ140,COUNTIF(Data_Baseline!$C140:$AZ140,0)+1),IF(Data_Baseline!R140=0,SMALL(Data_Baseline!$C140:$AZ140,COUNTIF(Data_Baseline!$C140:$AZ140,0)+1),Data_Baseline!R140)))),"")</f>
        <v>0.59252255196601078</v>
      </c>
      <c r="T140">
        <f ca="1">IFERROR(IF(Data_Baseline!S140="","",IF($C$3="On",IF(T$3&lt;=$B$2,SMALL(Data_Baseline!$C140:$AZ140,COUNTIF(Data_Baseline!$C140:$AZ140,0)+1)/MAX(Data_Baseline!$C140:$AZ140),IF(Data_Baseline!S140=0,SMALL(Data_Baseline!$C140:$AZ140,COUNTIF(Data_Baseline!$C140:$AZ140,0)+1)/MAX(Data_Baseline!$C140:$AZ140),Data_Baseline!S140/MAX(Data_Baseline!$C140:$AZ140))),IF(T$3&lt;=$B$2,SMALL(Data_Baseline!$C140:$AZ140,COUNTIF(Data_Baseline!$C140:$AZ140,0)+1),IF(Data_Baseline!S140=0,SMALL(Data_Baseline!$C140:$AZ140,COUNTIF(Data_Baseline!$C140:$AZ140,0)+1),Data_Baseline!S140)))),"")</f>
        <v>1</v>
      </c>
      <c r="U140">
        <f ca="1">IFERROR(IF(Data_Baseline!T140="","",IF($C$3="On",IF(U$3&lt;=$B$2,SMALL(Data_Baseline!$C140:$AZ140,COUNTIF(Data_Baseline!$C140:$AZ140,0)+1)/MAX(Data_Baseline!$C140:$AZ140),IF(Data_Baseline!T140=0,SMALL(Data_Baseline!$C140:$AZ140,COUNTIF(Data_Baseline!$C140:$AZ140,0)+1)/MAX(Data_Baseline!$C140:$AZ140),Data_Baseline!T140/MAX(Data_Baseline!$C140:$AZ140))),IF(U$3&lt;=$B$2,SMALL(Data_Baseline!$C140:$AZ140,COUNTIF(Data_Baseline!$C140:$AZ140,0)+1),IF(Data_Baseline!T140=0,SMALL(Data_Baseline!$C140:$AZ140,COUNTIF(Data_Baseline!$C140:$AZ140,0)+1),Data_Baseline!T140)))),"")</f>
        <v>0.31461163094648931</v>
      </c>
      <c r="V140">
        <f ca="1">IFERROR(IF(Data_Baseline!U140="","",IF($C$3="On",IF(V$3&lt;=$B$2,SMALL(Data_Baseline!$C140:$AZ140,COUNTIF(Data_Baseline!$C140:$AZ140,0)+1)/MAX(Data_Baseline!$C140:$AZ140),IF(Data_Baseline!U140=0,SMALL(Data_Baseline!$C140:$AZ140,COUNTIF(Data_Baseline!$C140:$AZ140,0)+1)/MAX(Data_Baseline!$C140:$AZ140),Data_Baseline!U140/MAX(Data_Baseline!$C140:$AZ140))),IF(V$3&lt;=$B$2,SMALL(Data_Baseline!$C140:$AZ140,COUNTIF(Data_Baseline!$C140:$AZ140,0)+1),IF(Data_Baseline!U140=0,SMALL(Data_Baseline!$C140:$AZ140,COUNTIF(Data_Baseline!$C140:$AZ140,0)+1),Data_Baseline!U140)))),"")</f>
        <v>0.44583919605281153</v>
      </c>
      <c r="W140">
        <f ca="1">IFERROR(IF(Data_Baseline!V140="","",IF($C$3="On",IF(W$3&lt;=$B$2,SMALL(Data_Baseline!$C140:$AZ140,COUNTIF(Data_Baseline!$C140:$AZ140,0)+1)/MAX(Data_Baseline!$C140:$AZ140),IF(Data_Baseline!V140=0,SMALL(Data_Baseline!$C140:$AZ140,COUNTIF(Data_Baseline!$C140:$AZ140,0)+1)/MAX(Data_Baseline!$C140:$AZ140),Data_Baseline!V140/MAX(Data_Baseline!$C140:$AZ140))),IF(W$3&lt;=$B$2,SMALL(Data_Baseline!$C140:$AZ140,COUNTIF(Data_Baseline!$C140:$AZ140,0)+1),IF(Data_Baseline!V140=0,SMALL(Data_Baseline!$C140:$AZ140,COUNTIF(Data_Baseline!$C140:$AZ140,0)+1),Data_Baseline!V140)))),"")</f>
        <v>0.66083333657182952</v>
      </c>
      <c r="X140">
        <f ca="1">IFERROR(IF(Data_Baseline!W140="","",IF($C$3="On",IF(X$3&lt;=$B$2,SMALL(Data_Baseline!$C140:$AZ140,COUNTIF(Data_Baseline!$C140:$AZ140,0)+1)/MAX(Data_Baseline!$C140:$AZ140),IF(Data_Baseline!W140=0,SMALL(Data_Baseline!$C140:$AZ140,COUNTIF(Data_Baseline!$C140:$AZ140,0)+1)/MAX(Data_Baseline!$C140:$AZ140),Data_Baseline!W140/MAX(Data_Baseline!$C140:$AZ140))),IF(X$3&lt;=$B$2,SMALL(Data_Baseline!$C140:$AZ140,COUNTIF(Data_Baseline!$C140:$AZ140,0)+1),IF(Data_Baseline!W140=0,SMALL(Data_Baseline!$C140:$AZ140,COUNTIF(Data_Baseline!$C140:$AZ140,0)+1),Data_Baseline!W140)))),"")</f>
        <v>0.93471508712758555</v>
      </c>
      <c r="Y140">
        <f ca="1">IFERROR(IF(Data_Baseline!X140="","",IF($C$3="On",IF(Y$3&lt;=$B$2,SMALL(Data_Baseline!$C140:$AZ140,COUNTIF(Data_Baseline!$C140:$AZ140,0)+1)/MAX(Data_Baseline!$C140:$AZ140),IF(Data_Baseline!X140=0,SMALL(Data_Baseline!$C140:$AZ140,COUNTIF(Data_Baseline!$C140:$AZ140,0)+1)/MAX(Data_Baseline!$C140:$AZ140),Data_Baseline!X140/MAX(Data_Baseline!$C140:$AZ140))),IF(Y$3&lt;=$B$2,SMALL(Data_Baseline!$C140:$AZ140,COUNTIF(Data_Baseline!$C140:$AZ140,0)+1),IF(Data_Baseline!X140=0,SMALL(Data_Baseline!$C140:$AZ140,COUNTIF(Data_Baseline!$C140:$AZ140,0)+1),Data_Baseline!X140)))),"")</f>
        <v>0.35788922151798858</v>
      </c>
      <c r="Z140">
        <f ca="1">IFERROR(IF(Data_Baseline!Y140="","",IF($C$3="On",IF(Z$3&lt;=$B$2,SMALL(Data_Baseline!$C140:$AZ140,COUNTIF(Data_Baseline!$C140:$AZ140,0)+1)/MAX(Data_Baseline!$C140:$AZ140),IF(Data_Baseline!Y140=0,SMALL(Data_Baseline!$C140:$AZ140,COUNTIF(Data_Baseline!$C140:$AZ140,0)+1)/MAX(Data_Baseline!$C140:$AZ140),Data_Baseline!Y140/MAX(Data_Baseline!$C140:$AZ140))),IF(Z$3&lt;=$B$2,SMALL(Data_Baseline!$C140:$AZ140,COUNTIF(Data_Baseline!$C140:$AZ140,0)+1),IF(Data_Baseline!Y140=0,SMALL(Data_Baseline!$C140:$AZ140,COUNTIF(Data_Baseline!$C140:$AZ140,0)+1),Data_Baseline!Y140)))),"")</f>
        <v>2.775411751053353E-3</v>
      </c>
      <c r="AA140">
        <f ca="1">IFERROR(IF(Data_Baseline!Z140="","",IF($C$3="On",IF(AA$3&lt;=$B$2,SMALL(Data_Baseline!$C140:$AZ140,COUNTIF(Data_Baseline!$C140:$AZ140,0)+1)/MAX(Data_Baseline!$C140:$AZ140),IF(Data_Baseline!Z140=0,SMALL(Data_Baseline!$C140:$AZ140,COUNTIF(Data_Baseline!$C140:$AZ140,0)+1)/MAX(Data_Baseline!$C140:$AZ140),Data_Baseline!Z140/MAX(Data_Baseline!$C140:$AZ140))),IF(AA$3&lt;=$B$2,SMALL(Data_Baseline!$C140:$AZ140,COUNTIF(Data_Baseline!$C140:$AZ140,0)+1),IF(Data_Baseline!Z140=0,SMALL(Data_Baseline!$C140:$AZ140,COUNTIF(Data_Baseline!$C140:$AZ140,0)+1),Data_Baseline!Z140)))),"")</f>
        <v>2.775411751053353E-3</v>
      </c>
      <c r="AB140">
        <f ca="1">IFERROR(IF(Data_Baseline!AA140="","",IF($C$3="On",IF(AB$3&lt;=$B$2,SMALL(Data_Baseline!$C140:$AZ140,COUNTIF(Data_Baseline!$C140:$AZ140,0)+1)/MAX(Data_Baseline!$C140:$AZ140),IF(Data_Baseline!AA140=0,SMALL(Data_Baseline!$C140:$AZ140,COUNTIF(Data_Baseline!$C140:$AZ140,0)+1)/MAX(Data_Baseline!$C140:$AZ140),Data_Baseline!AA140/MAX(Data_Baseline!$C140:$AZ140))),IF(AB$3&lt;=$B$2,SMALL(Data_Baseline!$C140:$AZ140,COUNTIF(Data_Baseline!$C140:$AZ140,0)+1),IF(Data_Baseline!AA140=0,SMALL(Data_Baseline!$C140:$AZ140,COUNTIF(Data_Baseline!$C140:$AZ140,0)+1),Data_Baseline!AA140)))),"")</f>
        <v>2.775411751053353E-3</v>
      </c>
      <c r="AC140">
        <f ca="1">IFERROR(IF(Data_Baseline!AB140="","",IF($C$3="On",IF(AC$3&lt;=$B$2,SMALL(Data_Baseline!$C140:$AZ140,COUNTIF(Data_Baseline!$C140:$AZ140,0)+1)/MAX(Data_Baseline!$C140:$AZ140),IF(Data_Baseline!AB140=0,SMALL(Data_Baseline!$C140:$AZ140,COUNTIF(Data_Baseline!$C140:$AZ140,0)+1)/MAX(Data_Baseline!$C140:$AZ140),Data_Baseline!AB140/MAX(Data_Baseline!$C140:$AZ140))),IF(AC$3&lt;=$B$2,SMALL(Data_Baseline!$C140:$AZ140,COUNTIF(Data_Baseline!$C140:$AZ140,0)+1),IF(Data_Baseline!AB140=0,SMALL(Data_Baseline!$C140:$AZ140,COUNTIF(Data_Baseline!$C140:$AZ140,0)+1),Data_Baseline!AB140)))),"")</f>
        <v>2.775411751053353E-3</v>
      </c>
      <c r="AD140">
        <f ca="1">IFERROR(IF(Data_Baseline!AC140="","",IF($C$3="On",IF(AD$3&lt;=$B$2,SMALL(Data_Baseline!$C140:$AZ140,COUNTIF(Data_Baseline!$C140:$AZ140,0)+1)/MAX(Data_Baseline!$C140:$AZ140),IF(Data_Baseline!AC140=0,SMALL(Data_Baseline!$C140:$AZ140,COUNTIF(Data_Baseline!$C140:$AZ140,0)+1)/MAX(Data_Baseline!$C140:$AZ140),Data_Baseline!AC140/MAX(Data_Baseline!$C140:$AZ140))),IF(AD$3&lt;=$B$2,SMALL(Data_Baseline!$C140:$AZ140,COUNTIF(Data_Baseline!$C140:$AZ140,0)+1),IF(Data_Baseline!AC140=0,SMALL(Data_Baseline!$C140:$AZ140,COUNTIF(Data_Baseline!$C140:$AZ140,0)+1),Data_Baseline!AC140)))),"")</f>
        <v>2.775411751053353E-3</v>
      </c>
      <c r="AE140">
        <f ca="1">IFERROR(IF(Data_Baseline!AD140="","",IF($C$3="On",IF(AE$3&lt;=$B$2,SMALL(Data_Baseline!$C140:$AZ140,COUNTIF(Data_Baseline!$C140:$AZ140,0)+1)/MAX(Data_Baseline!$C140:$AZ140),IF(Data_Baseline!AD140=0,SMALL(Data_Baseline!$C140:$AZ140,COUNTIF(Data_Baseline!$C140:$AZ140,0)+1)/MAX(Data_Baseline!$C140:$AZ140),Data_Baseline!AD140/MAX(Data_Baseline!$C140:$AZ140))),IF(AE$3&lt;=$B$2,SMALL(Data_Baseline!$C140:$AZ140,COUNTIF(Data_Baseline!$C140:$AZ140,0)+1),IF(Data_Baseline!AD140=0,SMALL(Data_Baseline!$C140:$AZ140,COUNTIF(Data_Baseline!$C140:$AZ140,0)+1),Data_Baseline!AD140)))),"")</f>
        <v>2.775411751053353E-3</v>
      </c>
      <c r="AF140">
        <f ca="1">IFERROR(IF(Data_Baseline!AE140="","",IF($C$3="On",IF(AF$3&lt;=$B$2,SMALL(Data_Baseline!$C140:$AZ140,COUNTIF(Data_Baseline!$C140:$AZ140,0)+1)/MAX(Data_Baseline!$C140:$AZ140),IF(Data_Baseline!AE140=0,SMALL(Data_Baseline!$C140:$AZ140,COUNTIF(Data_Baseline!$C140:$AZ140,0)+1)/MAX(Data_Baseline!$C140:$AZ140),Data_Baseline!AE140/MAX(Data_Baseline!$C140:$AZ140))),IF(AF$3&lt;=$B$2,SMALL(Data_Baseline!$C140:$AZ140,COUNTIF(Data_Baseline!$C140:$AZ140,0)+1),IF(Data_Baseline!AE140=0,SMALL(Data_Baseline!$C140:$AZ140,COUNTIF(Data_Baseline!$C140:$AZ140,0)+1),Data_Baseline!AE140)))),"")</f>
        <v>2.775411751053353E-3</v>
      </c>
      <c r="AG140">
        <f ca="1">IFERROR(IF(Data_Baseline!AF140="","",IF($C$3="On",IF(AG$3&lt;=$B$2,SMALL(Data_Baseline!$C140:$AZ140,COUNTIF(Data_Baseline!$C140:$AZ140,0)+1)/MAX(Data_Baseline!$C140:$AZ140),IF(Data_Baseline!AF140=0,SMALL(Data_Baseline!$C140:$AZ140,COUNTIF(Data_Baseline!$C140:$AZ140,0)+1)/MAX(Data_Baseline!$C140:$AZ140),Data_Baseline!AF140/MAX(Data_Baseline!$C140:$AZ140))),IF(AG$3&lt;=$B$2,SMALL(Data_Baseline!$C140:$AZ140,COUNTIF(Data_Baseline!$C140:$AZ140,0)+1),IF(Data_Baseline!AF140=0,SMALL(Data_Baseline!$C140:$AZ140,COUNTIF(Data_Baseline!$C140:$AZ140,0)+1),Data_Baseline!AF140)))),"")</f>
        <v>2.775411751053353E-3</v>
      </c>
      <c r="AH140">
        <f ca="1">IFERROR(IF(Data_Baseline!AG140="","",IF($C$3="On",IF(AH$3&lt;=$B$2,SMALL(Data_Baseline!$C140:$AZ140,COUNTIF(Data_Baseline!$C140:$AZ140,0)+1)/MAX(Data_Baseline!$C140:$AZ140),IF(Data_Baseline!AG140=0,SMALL(Data_Baseline!$C140:$AZ140,COUNTIF(Data_Baseline!$C140:$AZ140,0)+1)/MAX(Data_Baseline!$C140:$AZ140),Data_Baseline!AG140/MAX(Data_Baseline!$C140:$AZ140))),IF(AH$3&lt;=$B$2,SMALL(Data_Baseline!$C140:$AZ140,COUNTIF(Data_Baseline!$C140:$AZ140,0)+1),IF(Data_Baseline!AG140=0,SMALL(Data_Baseline!$C140:$AZ140,COUNTIF(Data_Baseline!$C140:$AZ140,0)+1),Data_Baseline!AG140)))),"")</f>
        <v>2.775411751053353E-3</v>
      </c>
      <c r="AI140">
        <f ca="1">IFERROR(IF(Data_Baseline!AH140="","",IF($C$3="On",IF(AI$3&lt;=$B$2,SMALL(Data_Baseline!$C140:$AZ140,COUNTIF(Data_Baseline!$C140:$AZ140,0)+1)/MAX(Data_Baseline!$C140:$AZ140),IF(Data_Baseline!AH140=0,SMALL(Data_Baseline!$C140:$AZ140,COUNTIF(Data_Baseline!$C140:$AZ140,0)+1)/MAX(Data_Baseline!$C140:$AZ140),Data_Baseline!AH140/MAX(Data_Baseline!$C140:$AZ140))),IF(AI$3&lt;=$B$2,SMALL(Data_Baseline!$C140:$AZ140,COUNTIF(Data_Baseline!$C140:$AZ140,0)+1),IF(Data_Baseline!AH140=0,SMALL(Data_Baseline!$C140:$AZ140,COUNTIF(Data_Baseline!$C140:$AZ140,0)+1),Data_Baseline!AH140)))),"")</f>
        <v>2.775411751053353E-3</v>
      </c>
      <c r="AJ140">
        <f ca="1">IFERROR(IF(Data_Baseline!AI140="","",IF($C$3="On",IF(AJ$3&lt;=$B$2,SMALL(Data_Baseline!$C140:$AZ140,COUNTIF(Data_Baseline!$C140:$AZ140,0)+1)/MAX(Data_Baseline!$C140:$AZ140),IF(Data_Baseline!AI140=0,SMALL(Data_Baseline!$C140:$AZ140,COUNTIF(Data_Baseline!$C140:$AZ140,0)+1)/MAX(Data_Baseline!$C140:$AZ140),Data_Baseline!AI140/MAX(Data_Baseline!$C140:$AZ140))),IF(AJ$3&lt;=$B$2,SMALL(Data_Baseline!$C140:$AZ140,COUNTIF(Data_Baseline!$C140:$AZ140,0)+1),IF(Data_Baseline!AI140=0,SMALL(Data_Baseline!$C140:$AZ140,COUNTIF(Data_Baseline!$C140:$AZ140,0)+1),Data_Baseline!AI140)))),"")</f>
        <v>2.775411751053353E-3</v>
      </c>
      <c r="AK140">
        <f ca="1">IFERROR(IF(Data_Baseline!AJ140="","",IF($C$3="On",IF(AK$3&lt;=$B$2,SMALL(Data_Baseline!$C140:$AZ140,COUNTIF(Data_Baseline!$C140:$AZ140,0)+1)/MAX(Data_Baseline!$C140:$AZ140),IF(Data_Baseline!AJ140=0,SMALL(Data_Baseline!$C140:$AZ140,COUNTIF(Data_Baseline!$C140:$AZ140,0)+1)/MAX(Data_Baseline!$C140:$AZ140),Data_Baseline!AJ140/MAX(Data_Baseline!$C140:$AZ140))),IF(AK$3&lt;=$B$2,SMALL(Data_Baseline!$C140:$AZ140,COUNTIF(Data_Baseline!$C140:$AZ140,0)+1),IF(Data_Baseline!AJ140=0,SMALL(Data_Baseline!$C140:$AZ140,COUNTIF(Data_Baseline!$C140:$AZ140,0)+1),Data_Baseline!AJ140)))),"")</f>
        <v>3.4291914646554407E-2</v>
      </c>
      <c r="AL140">
        <f ca="1">IFERROR(IF(Data_Baseline!AK140="","",IF($C$3="On",IF(AL$3&lt;=$B$2,SMALL(Data_Baseline!$C140:$AZ140,COUNTIF(Data_Baseline!$C140:$AZ140,0)+1)/MAX(Data_Baseline!$C140:$AZ140),IF(Data_Baseline!AK140=0,SMALL(Data_Baseline!$C140:$AZ140,COUNTIF(Data_Baseline!$C140:$AZ140,0)+1)/MAX(Data_Baseline!$C140:$AZ140),Data_Baseline!AK140/MAX(Data_Baseline!$C140:$AZ140))),IF(AL$3&lt;=$B$2,SMALL(Data_Baseline!$C140:$AZ140,COUNTIF(Data_Baseline!$C140:$AZ140,0)+1),IF(Data_Baseline!AK140=0,SMALL(Data_Baseline!$C140:$AZ140,COUNTIF(Data_Baseline!$C140:$AZ140,0)+1),Data_Baseline!AK140)))),"")</f>
        <v>2.775411751053353E-3</v>
      </c>
      <c r="AM140">
        <f ca="1">IFERROR(IF(Data_Baseline!AL140="","",IF($C$3="On",IF(AM$3&lt;=$B$2,SMALL(Data_Baseline!$C140:$AZ140,COUNTIF(Data_Baseline!$C140:$AZ140,0)+1)/MAX(Data_Baseline!$C140:$AZ140),IF(Data_Baseline!AL140=0,SMALL(Data_Baseline!$C140:$AZ140,COUNTIF(Data_Baseline!$C140:$AZ140,0)+1)/MAX(Data_Baseline!$C140:$AZ140),Data_Baseline!AL140/MAX(Data_Baseline!$C140:$AZ140))),IF(AM$3&lt;=$B$2,SMALL(Data_Baseline!$C140:$AZ140,COUNTIF(Data_Baseline!$C140:$AZ140,0)+1),IF(Data_Baseline!AL140=0,SMALL(Data_Baseline!$C140:$AZ140,COUNTIF(Data_Baseline!$C140:$AZ140,0)+1),Data_Baseline!AL140)))),"")</f>
        <v>2.775411751053353E-3</v>
      </c>
      <c r="AN140">
        <f ca="1">IFERROR(IF(Data_Baseline!AM140="","",IF($C$3="On",IF(AN$3&lt;=$B$2,SMALL(Data_Baseline!$C140:$AZ140,COUNTIF(Data_Baseline!$C140:$AZ140,0)+1)/MAX(Data_Baseline!$C140:$AZ140),IF(Data_Baseline!AM140=0,SMALL(Data_Baseline!$C140:$AZ140,COUNTIF(Data_Baseline!$C140:$AZ140,0)+1)/MAX(Data_Baseline!$C140:$AZ140),Data_Baseline!AM140/MAX(Data_Baseline!$C140:$AZ140))),IF(AN$3&lt;=$B$2,SMALL(Data_Baseline!$C140:$AZ140,COUNTIF(Data_Baseline!$C140:$AZ140,0)+1),IF(Data_Baseline!AM140=0,SMALL(Data_Baseline!$C140:$AZ140,COUNTIF(Data_Baseline!$C140:$AZ140,0)+1),Data_Baseline!AM140)))),"")</f>
        <v>2.775411751053353E-3</v>
      </c>
      <c r="AO140">
        <f ca="1">IFERROR(IF(Data_Baseline!AN140="","",IF($C$3="On",IF(AO$3&lt;=$B$2,SMALL(Data_Baseline!$C140:$AZ140,COUNTIF(Data_Baseline!$C140:$AZ140,0)+1)/MAX(Data_Baseline!$C140:$AZ140),IF(Data_Baseline!AN140=0,SMALL(Data_Baseline!$C140:$AZ140,COUNTIF(Data_Baseline!$C140:$AZ140,0)+1)/MAX(Data_Baseline!$C140:$AZ140),Data_Baseline!AN140/MAX(Data_Baseline!$C140:$AZ140))),IF(AO$3&lt;=$B$2,SMALL(Data_Baseline!$C140:$AZ140,COUNTIF(Data_Baseline!$C140:$AZ140,0)+1),IF(Data_Baseline!AN140=0,SMALL(Data_Baseline!$C140:$AZ140,COUNTIF(Data_Baseline!$C140:$AZ140,0)+1),Data_Baseline!AN140)))),"")</f>
        <v>0.37283901807583808</v>
      </c>
      <c r="AP140">
        <f ca="1">IFERROR(IF(Data_Baseline!AO140="","",IF($C$3="On",IF(AP$3&lt;=$B$2,SMALL(Data_Baseline!$C140:$AZ140,COUNTIF(Data_Baseline!$C140:$AZ140,0)+1)/MAX(Data_Baseline!$C140:$AZ140),IF(Data_Baseline!AO140=0,SMALL(Data_Baseline!$C140:$AZ140,COUNTIF(Data_Baseline!$C140:$AZ140,0)+1)/MAX(Data_Baseline!$C140:$AZ140),Data_Baseline!AO140/MAX(Data_Baseline!$C140:$AZ140))),IF(AP$3&lt;=$B$2,SMALL(Data_Baseline!$C140:$AZ140,COUNTIF(Data_Baseline!$C140:$AZ140,0)+1),IF(Data_Baseline!AO140=0,SMALL(Data_Baseline!$C140:$AZ140,COUNTIF(Data_Baseline!$C140:$AZ140,0)+1),Data_Baseline!AO140)))),"")</f>
        <v>0.95949658104844471</v>
      </c>
      <c r="AQ140">
        <f ca="1">IFERROR(IF(Data_Baseline!AP140="","",IF($C$3="On",IF(AQ$3&lt;=$B$2,SMALL(Data_Baseline!$C140:$AZ140,COUNTIF(Data_Baseline!$C140:$AZ140,0)+1)/MAX(Data_Baseline!$C140:$AZ140),IF(Data_Baseline!AP140=0,SMALL(Data_Baseline!$C140:$AZ140,COUNTIF(Data_Baseline!$C140:$AZ140,0)+1)/MAX(Data_Baseline!$C140:$AZ140),Data_Baseline!AP140/MAX(Data_Baseline!$C140:$AZ140))),IF(AQ$3&lt;=$B$2,SMALL(Data_Baseline!$C140:$AZ140,COUNTIF(Data_Baseline!$C140:$AZ140,0)+1),IF(Data_Baseline!AP140=0,SMALL(Data_Baseline!$C140:$AZ140,COUNTIF(Data_Baseline!$C140:$AZ140,0)+1),Data_Baseline!AP140)))),"")</f>
        <v>0.7784789962401506</v>
      </c>
      <c r="AR140" t="str">
        <f>IFERROR(IF(Data_Baseline!AQ140="","",IF($C$3="On",IF(AR$3&lt;=$B$2,SMALL(Data_Baseline!$C140:$AZ140,COUNTIF(Data_Baseline!$C140:$AZ140,0)+1)/MAX(Data_Baseline!$C140:$AZ140),IF(Data_Baseline!AQ140=0,SMALL(Data_Baseline!$C140:$AZ140,COUNTIF(Data_Baseline!$C140:$AZ140,0)+1)/MAX(Data_Baseline!$C140:$AZ140),Data_Baseline!AQ140/MAX(Data_Baseline!$C140:$AZ140))),IF(AR$3&lt;=$B$2,SMALL(Data_Baseline!$C140:$AZ140,COUNTIF(Data_Baseline!$C140:$AZ140,0)+1),IF(Data_Baseline!AQ140=0,SMALL(Data_Baseline!$C140:$AZ140,COUNTIF(Data_Baseline!$C140:$AZ140,0)+1),Data_Baseline!AQ140)))),"")</f>
        <v/>
      </c>
      <c r="AS140" t="str">
        <f>IFERROR(IF(Data_Baseline!AR140="","",IF($C$3="On",IF(AS$3&lt;=$B$2,SMALL(Data_Baseline!$C140:$AZ140,COUNTIF(Data_Baseline!$C140:$AZ140,0)+1)/MAX(Data_Baseline!$C140:$AZ140),IF(Data_Baseline!AR140=0,SMALL(Data_Baseline!$C140:$AZ140,COUNTIF(Data_Baseline!$C140:$AZ140,0)+1)/MAX(Data_Baseline!$C140:$AZ140),Data_Baseline!AR140/MAX(Data_Baseline!$C140:$AZ140))),IF(AS$3&lt;=$B$2,SMALL(Data_Baseline!$C140:$AZ140,COUNTIF(Data_Baseline!$C140:$AZ140,0)+1),IF(Data_Baseline!AR140=0,SMALL(Data_Baseline!$C140:$AZ140,COUNTIF(Data_Baseline!$C140:$AZ140,0)+1),Data_Baseline!AR140)))),"")</f>
        <v/>
      </c>
      <c r="AT140" t="str">
        <f>IFERROR(IF(Data_Baseline!AS140="","",IF($C$3="On",IF(AT$3&lt;=$B$2,SMALL(Data_Baseline!$C140:$AZ140,COUNTIF(Data_Baseline!$C140:$AZ140,0)+1)/MAX(Data_Baseline!$C140:$AZ140),IF(Data_Baseline!AS140=0,SMALL(Data_Baseline!$C140:$AZ140,COUNTIF(Data_Baseline!$C140:$AZ140,0)+1)/MAX(Data_Baseline!$C140:$AZ140),Data_Baseline!AS140/MAX(Data_Baseline!$C140:$AZ140))),IF(AT$3&lt;=$B$2,SMALL(Data_Baseline!$C140:$AZ140,COUNTIF(Data_Baseline!$C140:$AZ140,0)+1),IF(Data_Baseline!AS140=0,SMALL(Data_Baseline!$C140:$AZ140,COUNTIF(Data_Baseline!$C140:$AZ140,0)+1),Data_Baseline!AS140)))),"")</f>
        <v/>
      </c>
      <c r="AU140" t="str">
        <f>IFERROR(IF(Data_Baseline!AT140="","",IF($C$3="On",IF(AU$3&lt;=$B$2,SMALL(Data_Baseline!$C140:$AZ140,COUNTIF(Data_Baseline!$C140:$AZ140,0)+1)/MAX(Data_Baseline!$C140:$AZ140),IF(Data_Baseline!AT140=0,SMALL(Data_Baseline!$C140:$AZ140,COUNTIF(Data_Baseline!$C140:$AZ140,0)+1)/MAX(Data_Baseline!$C140:$AZ140),Data_Baseline!AT140/MAX(Data_Baseline!$C140:$AZ140))),IF(AU$3&lt;=$B$2,SMALL(Data_Baseline!$C140:$AZ140,COUNTIF(Data_Baseline!$C140:$AZ140,0)+1),IF(Data_Baseline!AT140=0,SMALL(Data_Baseline!$C140:$AZ140,COUNTIF(Data_Baseline!$C140:$AZ140,0)+1),Data_Baseline!AT140)))),"")</f>
        <v/>
      </c>
      <c r="AV140" t="str">
        <f>IFERROR(IF(Data_Baseline!AU140="","",IF($C$3="On",IF(AV$3&lt;=$B$2,SMALL(Data_Baseline!$C140:$AZ140,COUNTIF(Data_Baseline!$C140:$AZ140,0)+1)/MAX(Data_Baseline!$C140:$AZ140),IF(Data_Baseline!AU140=0,SMALL(Data_Baseline!$C140:$AZ140,COUNTIF(Data_Baseline!$C140:$AZ140,0)+1)/MAX(Data_Baseline!$C140:$AZ140),Data_Baseline!AU140/MAX(Data_Baseline!$C140:$AZ140))),IF(AV$3&lt;=$B$2,SMALL(Data_Baseline!$C140:$AZ140,COUNTIF(Data_Baseline!$C140:$AZ140,0)+1),IF(Data_Baseline!AU140=0,SMALL(Data_Baseline!$C140:$AZ140,COUNTIF(Data_Baseline!$C140:$AZ140,0)+1),Data_Baseline!AU140)))),"")</f>
        <v/>
      </c>
      <c r="AW140" t="str">
        <f>IFERROR(IF(Data_Baseline!AV140="","",IF($C$3="On",IF(AW$3&lt;=$B$2,SMALL(Data_Baseline!$C140:$AZ140,COUNTIF(Data_Baseline!$C140:$AZ140,0)+1)/MAX(Data_Baseline!$C140:$AZ140),IF(Data_Baseline!AV140=0,SMALL(Data_Baseline!$C140:$AZ140,COUNTIF(Data_Baseline!$C140:$AZ140,0)+1)/MAX(Data_Baseline!$C140:$AZ140),Data_Baseline!AV140/MAX(Data_Baseline!$C140:$AZ140))),IF(AW$3&lt;=$B$2,SMALL(Data_Baseline!$C140:$AZ140,COUNTIF(Data_Baseline!$C140:$AZ140,0)+1),IF(Data_Baseline!AV140=0,SMALL(Data_Baseline!$C140:$AZ140,COUNTIF(Data_Baseline!$C140:$AZ140,0)+1),Data_Baseline!AV140)))),"")</f>
        <v/>
      </c>
      <c r="AX140" t="str">
        <f>IFERROR(IF(Data_Baseline!AW140="","",IF($C$3="On",IF(AX$3&lt;=$B$2,SMALL(Data_Baseline!$C140:$AZ140,COUNTIF(Data_Baseline!$C140:$AZ140,0)+1)/MAX(Data_Baseline!$C140:$AZ140),IF(Data_Baseline!AW140=0,SMALL(Data_Baseline!$C140:$AZ140,COUNTIF(Data_Baseline!$C140:$AZ140,0)+1)/MAX(Data_Baseline!$C140:$AZ140),Data_Baseline!AW140/MAX(Data_Baseline!$C140:$AZ140))),IF(AX$3&lt;=$B$2,SMALL(Data_Baseline!$C140:$AZ140,COUNTIF(Data_Baseline!$C140:$AZ140,0)+1),IF(Data_Baseline!AW140=0,SMALL(Data_Baseline!$C140:$AZ140,COUNTIF(Data_Baseline!$C140:$AZ140,0)+1),Data_Baseline!AW140)))),"")</f>
        <v/>
      </c>
      <c r="AY140" t="str">
        <f>IFERROR(IF(Data_Baseline!AX140="","",IF($C$3="On",IF(AY$3&lt;=$B$2,SMALL(Data_Baseline!$C140:$AZ140,COUNTIF(Data_Baseline!$C140:$AZ140,0)+1)/MAX(Data_Baseline!$C140:$AZ140),IF(Data_Baseline!AX140=0,SMALL(Data_Baseline!$C140:$AZ140,COUNTIF(Data_Baseline!$C140:$AZ140,0)+1)/MAX(Data_Baseline!$C140:$AZ140),Data_Baseline!AX140/MAX(Data_Baseline!$C140:$AZ140))),IF(AY$3&lt;=$B$2,SMALL(Data_Baseline!$C140:$AZ140,COUNTIF(Data_Baseline!$C140:$AZ140,0)+1),IF(Data_Baseline!AX140=0,SMALL(Data_Baseline!$C140:$AZ140,COUNTIF(Data_Baseline!$C140:$AZ140,0)+1),Data_Baseline!AX140)))),"")</f>
        <v/>
      </c>
      <c r="AZ140" t="str">
        <f>IFERROR(IF(Data_Baseline!AY140="","",IF($C$3="On",IF(AZ$3&lt;=$B$2,SMALL(Data_Baseline!$C140:$AZ140,COUNTIF(Data_Baseline!$C140:$AZ140,0)+1)/MAX(Data_Baseline!$C140:$AZ140),IF(Data_Baseline!AY140=0,SMALL(Data_Baseline!$C140:$AZ140,COUNTIF(Data_Baseline!$C140:$AZ140,0)+1)/MAX(Data_Baseline!$C140:$AZ140),Data_Baseline!AY140/MAX(Data_Baseline!$C140:$AZ140))),IF(AZ$3&lt;=$B$2,SMALL(Data_Baseline!$C140:$AZ140,COUNTIF(Data_Baseline!$C140:$AZ140,0)+1),IF(Data_Baseline!AY140=0,SMALL(Data_Baseline!$C140:$AZ140,COUNTIF(Data_Baseline!$C140:$AZ140,0)+1),Data_Baseline!AY140)))),"")</f>
        <v/>
      </c>
      <c r="BA140" t="str">
        <f>IFERROR(IF(Data_Baseline!AZ140="","",IF($C$3="On",IF(BA$3&lt;=$B$2,SMALL(Data_Baseline!$C140:$AZ140,COUNTIF(Data_Baseline!$C140:$AZ140,0)+1)/MAX(Data_Baseline!$C140:$AZ140),IF(Data_Baseline!AZ140=0,SMALL(Data_Baseline!$C140:$AZ140,COUNTIF(Data_Baseline!$C140:$AZ140,0)+1)/MAX(Data_Baseline!$C140:$AZ140),Data_Baseline!AZ140/MAX(Data_Baseline!$C140:$AZ140))),IF(BA$3&lt;=$B$2,SMALL(Data_Baseline!$C140:$AZ140,COUNTIF(Data_Baseline!$C140:$AZ140,0)+1),IF(Data_Baseline!AZ140=0,SMALL(Data_Baseline!$C140:$AZ140,COUNTIF(Data_Baseline!$C140:$AZ140,0)+1),Data_Baseline!AZ140)))),"")</f>
        <v/>
      </c>
      <c r="BB140" s="79">
        <f ca="1">IF(Data_Initial!BA140="",1,0)</f>
        <v>0</v>
      </c>
      <c r="BC140" t="str">
        <f t="shared" ca="1" si="8"/>
        <v>NTC_aceA</v>
      </c>
      <c r="BD140" s="79" t="str">
        <f t="shared" ca="1" si="9"/>
        <v>NTC</v>
      </c>
      <c r="BE140" s="79" t="str">
        <f ca="1">Data_Initial!BC140</f>
        <v>aceA</v>
      </c>
      <c r="BF140" s="79" t="str">
        <f ca="1">Data_Initial!BB140</f>
        <v>NTC</v>
      </c>
      <c r="BG140">
        <f ca="1">IFERROR((INDIRECT("Plate"&amp;Data!A140&amp;"_C!"&amp;CHAR(RIGHT(Data!B140,LEN(Data!B140)-1)+65)&amp;CODE(LEFT(Data!B140,1))-58)),"")</f>
        <v>0</v>
      </c>
      <c r="BH140" t="str">
        <f ca="1">Data_Initial!BA140</f>
        <v>X</v>
      </c>
      <c r="BI140">
        <f t="shared" ca="1" si="10"/>
        <v>2.775411751053353E-3</v>
      </c>
      <c r="BJ140" s="79" t="str">
        <f ca="1">IF(BH140="N",1+MAX($BJ$3:BJ139),"")</f>
        <v/>
      </c>
    </row>
    <row r="141" spans="1:62" x14ac:dyDescent="0.25">
      <c r="A141" s="79" t="str">
        <f ca="1">IF(BH141="N","N"&amp;BJ141,IF(BB141=0,"",MAX($A$3:A140)+1))</f>
        <v/>
      </c>
      <c r="B141" s="79" t="str">
        <f ca="1">Data_Initial!A141&amp;C141</f>
        <v>2B9</v>
      </c>
      <c r="C141" s="79" t="str">
        <f ca="1">Data_Initial!B141</f>
        <v>B9</v>
      </c>
      <c r="D141">
        <f ca="1">IFERROR(IF(Data_Baseline!C141="","",IF($C$3="On",IF(D$3&lt;=$B$2,SMALL(Data_Baseline!$C141:$AZ141,COUNTIF(Data_Baseline!$C141:$AZ141,0)+1)/MAX(Data_Baseline!$C141:$AZ141),IF(Data_Baseline!C141=0,SMALL(Data_Baseline!$C141:$AZ141,COUNTIF(Data_Baseline!$C141:$AZ141,0)+1)/MAX(Data_Baseline!$C141:$AZ141),Data_Baseline!C141/MAX(Data_Baseline!$C141:$AZ141))),IF(D$3&lt;=$B$2,SMALL(Data_Baseline!$C141:$AZ141,COUNTIF(Data_Baseline!$C141:$AZ141,0)+1),IF(Data_Baseline!C141=0,SMALL(Data_Baseline!$C141:$AZ141,COUNTIF(Data_Baseline!$C141:$AZ141,0)+1),Data_Baseline!C141)))),"")</f>
        <v>1.3750571953550818E-2</v>
      </c>
      <c r="E141">
        <f ca="1">IFERROR(IF(Data_Baseline!D141="","",IF($C$3="On",IF(E$3&lt;=$B$2,SMALL(Data_Baseline!$C141:$AZ141,COUNTIF(Data_Baseline!$C141:$AZ141,0)+1)/MAX(Data_Baseline!$C141:$AZ141),IF(Data_Baseline!D141=0,SMALL(Data_Baseline!$C141:$AZ141,COUNTIF(Data_Baseline!$C141:$AZ141,0)+1)/MAX(Data_Baseline!$C141:$AZ141),Data_Baseline!D141/MAX(Data_Baseline!$C141:$AZ141))),IF(E$3&lt;=$B$2,SMALL(Data_Baseline!$C141:$AZ141,COUNTIF(Data_Baseline!$C141:$AZ141,0)+1),IF(Data_Baseline!D141=0,SMALL(Data_Baseline!$C141:$AZ141,COUNTIF(Data_Baseline!$C141:$AZ141,0)+1),Data_Baseline!D141)))),"")</f>
        <v>1.3750571953550818E-2</v>
      </c>
      <c r="F141">
        <f ca="1">IFERROR(IF(Data_Baseline!E141="","",IF($C$3="On",IF(F$3&lt;=$B$2,SMALL(Data_Baseline!$C141:$AZ141,COUNTIF(Data_Baseline!$C141:$AZ141,0)+1)/MAX(Data_Baseline!$C141:$AZ141),IF(Data_Baseline!E141=0,SMALL(Data_Baseline!$C141:$AZ141,COUNTIF(Data_Baseline!$C141:$AZ141,0)+1)/MAX(Data_Baseline!$C141:$AZ141),Data_Baseline!E141/MAX(Data_Baseline!$C141:$AZ141))),IF(F$3&lt;=$B$2,SMALL(Data_Baseline!$C141:$AZ141,COUNTIF(Data_Baseline!$C141:$AZ141,0)+1),IF(Data_Baseline!E141=0,SMALL(Data_Baseline!$C141:$AZ141,COUNTIF(Data_Baseline!$C141:$AZ141,0)+1),Data_Baseline!E141)))),"")</f>
        <v>1.3750571953550818E-2</v>
      </c>
      <c r="G141">
        <f ca="1">IFERROR(IF(Data_Baseline!F141="","",IF($C$3="On",IF(G$3&lt;=$B$2,SMALL(Data_Baseline!$C141:$AZ141,COUNTIF(Data_Baseline!$C141:$AZ141,0)+1)/MAX(Data_Baseline!$C141:$AZ141),IF(Data_Baseline!F141=0,SMALL(Data_Baseline!$C141:$AZ141,COUNTIF(Data_Baseline!$C141:$AZ141,0)+1)/MAX(Data_Baseline!$C141:$AZ141),Data_Baseline!F141/MAX(Data_Baseline!$C141:$AZ141))),IF(G$3&lt;=$B$2,SMALL(Data_Baseline!$C141:$AZ141,COUNTIF(Data_Baseline!$C141:$AZ141,0)+1),IF(Data_Baseline!F141=0,SMALL(Data_Baseline!$C141:$AZ141,COUNTIF(Data_Baseline!$C141:$AZ141,0)+1),Data_Baseline!F141)))),"")</f>
        <v>1.3750571953550818E-2</v>
      </c>
      <c r="H141">
        <f ca="1">IFERROR(IF(Data_Baseline!G141="","",IF($C$3="On",IF(H$3&lt;=$B$2,SMALL(Data_Baseline!$C141:$AZ141,COUNTIF(Data_Baseline!$C141:$AZ141,0)+1)/MAX(Data_Baseline!$C141:$AZ141),IF(Data_Baseline!G141=0,SMALL(Data_Baseline!$C141:$AZ141,COUNTIF(Data_Baseline!$C141:$AZ141,0)+1)/MAX(Data_Baseline!$C141:$AZ141),Data_Baseline!G141/MAX(Data_Baseline!$C141:$AZ141))),IF(H$3&lt;=$B$2,SMALL(Data_Baseline!$C141:$AZ141,COUNTIF(Data_Baseline!$C141:$AZ141,0)+1),IF(Data_Baseline!G141=0,SMALL(Data_Baseline!$C141:$AZ141,COUNTIF(Data_Baseline!$C141:$AZ141,0)+1),Data_Baseline!G141)))),"")</f>
        <v>1.3750571953550818E-2</v>
      </c>
      <c r="I141">
        <f ca="1">IFERROR(IF(Data_Baseline!H141="","",IF($C$3="On",IF(I$3&lt;=$B$2,SMALL(Data_Baseline!$C141:$AZ141,COUNTIF(Data_Baseline!$C141:$AZ141,0)+1)/MAX(Data_Baseline!$C141:$AZ141),IF(Data_Baseline!H141=0,SMALL(Data_Baseline!$C141:$AZ141,COUNTIF(Data_Baseline!$C141:$AZ141,0)+1)/MAX(Data_Baseline!$C141:$AZ141),Data_Baseline!H141/MAX(Data_Baseline!$C141:$AZ141))),IF(I$3&lt;=$B$2,SMALL(Data_Baseline!$C141:$AZ141,COUNTIF(Data_Baseline!$C141:$AZ141,0)+1),IF(Data_Baseline!H141=0,SMALL(Data_Baseline!$C141:$AZ141,COUNTIF(Data_Baseline!$C141:$AZ141,0)+1),Data_Baseline!H141)))),"")</f>
        <v>1.3750571953550818E-2</v>
      </c>
      <c r="J141">
        <f ca="1">IFERROR(IF(Data_Baseline!I141="","",IF($C$3="On",IF(J$3&lt;=$B$2,SMALL(Data_Baseline!$C141:$AZ141,COUNTIF(Data_Baseline!$C141:$AZ141,0)+1)/MAX(Data_Baseline!$C141:$AZ141),IF(Data_Baseline!I141=0,SMALL(Data_Baseline!$C141:$AZ141,COUNTIF(Data_Baseline!$C141:$AZ141,0)+1)/MAX(Data_Baseline!$C141:$AZ141),Data_Baseline!I141/MAX(Data_Baseline!$C141:$AZ141))),IF(J$3&lt;=$B$2,SMALL(Data_Baseline!$C141:$AZ141,COUNTIF(Data_Baseline!$C141:$AZ141,0)+1),IF(Data_Baseline!I141=0,SMALL(Data_Baseline!$C141:$AZ141,COUNTIF(Data_Baseline!$C141:$AZ141,0)+1),Data_Baseline!I141)))),"")</f>
        <v>1.3750571953550818E-2</v>
      </c>
      <c r="K141">
        <f ca="1">IFERROR(IF(Data_Baseline!J141="","",IF($C$3="On",IF(K$3&lt;=$B$2,SMALL(Data_Baseline!$C141:$AZ141,COUNTIF(Data_Baseline!$C141:$AZ141,0)+1)/MAX(Data_Baseline!$C141:$AZ141),IF(Data_Baseline!J141=0,SMALL(Data_Baseline!$C141:$AZ141,COUNTIF(Data_Baseline!$C141:$AZ141,0)+1)/MAX(Data_Baseline!$C141:$AZ141),Data_Baseline!J141/MAX(Data_Baseline!$C141:$AZ141))),IF(K$3&lt;=$B$2,SMALL(Data_Baseline!$C141:$AZ141,COUNTIF(Data_Baseline!$C141:$AZ141,0)+1),IF(Data_Baseline!J141=0,SMALL(Data_Baseline!$C141:$AZ141,COUNTIF(Data_Baseline!$C141:$AZ141,0)+1),Data_Baseline!J141)))),"")</f>
        <v>1.3750571953550818E-2</v>
      </c>
      <c r="L141">
        <f ca="1">IFERROR(IF(Data_Baseline!K141="","",IF($C$3="On",IF(L$3&lt;=$B$2,SMALL(Data_Baseline!$C141:$AZ141,COUNTIF(Data_Baseline!$C141:$AZ141,0)+1)/MAX(Data_Baseline!$C141:$AZ141),IF(Data_Baseline!K141=0,SMALL(Data_Baseline!$C141:$AZ141,COUNTIF(Data_Baseline!$C141:$AZ141,0)+1)/MAX(Data_Baseline!$C141:$AZ141),Data_Baseline!K141/MAX(Data_Baseline!$C141:$AZ141))),IF(L$3&lt;=$B$2,SMALL(Data_Baseline!$C141:$AZ141,COUNTIF(Data_Baseline!$C141:$AZ141,0)+1),IF(Data_Baseline!K141=0,SMALL(Data_Baseline!$C141:$AZ141,COUNTIF(Data_Baseline!$C141:$AZ141,0)+1),Data_Baseline!K141)))),"")</f>
        <v>1.3750571953550818E-2</v>
      </c>
      <c r="M141">
        <f ca="1">IFERROR(IF(Data_Baseline!L141="","",IF($C$3="On",IF(M$3&lt;=$B$2,SMALL(Data_Baseline!$C141:$AZ141,COUNTIF(Data_Baseline!$C141:$AZ141,0)+1)/MAX(Data_Baseline!$C141:$AZ141),IF(Data_Baseline!L141=0,SMALL(Data_Baseline!$C141:$AZ141,COUNTIF(Data_Baseline!$C141:$AZ141,0)+1)/MAX(Data_Baseline!$C141:$AZ141),Data_Baseline!L141/MAX(Data_Baseline!$C141:$AZ141))),IF(M$3&lt;=$B$2,SMALL(Data_Baseline!$C141:$AZ141,COUNTIF(Data_Baseline!$C141:$AZ141,0)+1),IF(Data_Baseline!L141=0,SMALL(Data_Baseline!$C141:$AZ141,COUNTIF(Data_Baseline!$C141:$AZ141,0)+1),Data_Baseline!L141)))),"")</f>
        <v>1.3750571953550818E-2</v>
      </c>
      <c r="N141">
        <f ca="1">IFERROR(IF(Data_Baseline!M141="","",IF($C$3="On",IF(N$3&lt;=$B$2,SMALL(Data_Baseline!$C141:$AZ141,COUNTIF(Data_Baseline!$C141:$AZ141,0)+1)/MAX(Data_Baseline!$C141:$AZ141),IF(Data_Baseline!M141=0,SMALL(Data_Baseline!$C141:$AZ141,COUNTIF(Data_Baseline!$C141:$AZ141,0)+1)/MAX(Data_Baseline!$C141:$AZ141),Data_Baseline!M141/MAX(Data_Baseline!$C141:$AZ141))),IF(N$3&lt;=$B$2,SMALL(Data_Baseline!$C141:$AZ141,COUNTIF(Data_Baseline!$C141:$AZ141,0)+1),IF(Data_Baseline!M141=0,SMALL(Data_Baseline!$C141:$AZ141,COUNTIF(Data_Baseline!$C141:$AZ141,0)+1),Data_Baseline!M141)))),"")</f>
        <v>1.3750571953550818E-2</v>
      </c>
      <c r="O141">
        <f ca="1">IFERROR(IF(Data_Baseline!N141="","",IF($C$3="On",IF(O$3&lt;=$B$2,SMALL(Data_Baseline!$C141:$AZ141,COUNTIF(Data_Baseline!$C141:$AZ141,0)+1)/MAX(Data_Baseline!$C141:$AZ141),IF(Data_Baseline!N141=0,SMALL(Data_Baseline!$C141:$AZ141,COUNTIF(Data_Baseline!$C141:$AZ141,0)+1)/MAX(Data_Baseline!$C141:$AZ141),Data_Baseline!N141/MAX(Data_Baseline!$C141:$AZ141))),IF(O$3&lt;=$B$2,SMALL(Data_Baseline!$C141:$AZ141,COUNTIF(Data_Baseline!$C141:$AZ141,0)+1),IF(Data_Baseline!N141=0,SMALL(Data_Baseline!$C141:$AZ141,COUNTIF(Data_Baseline!$C141:$AZ141,0)+1),Data_Baseline!N141)))),"")</f>
        <v>1.3750571953550818E-2</v>
      </c>
      <c r="P141">
        <f ca="1">IFERROR(IF(Data_Baseline!O141="","",IF($C$3="On",IF(P$3&lt;=$B$2,SMALL(Data_Baseline!$C141:$AZ141,COUNTIF(Data_Baseline!$C141:$AZ141,0)+1)/MAX(Data_Baseline!$C141:$AZ141),IF(Data_Baseline!O141=0,SMALL(Data_Baseline!$C141:$AZ141,COUNTIF(Data_Baseline!$C141:$AZ141,0)+1)/MAX(Data_Baseline!$C141:$AZ141),Data_Baseline!O141/MAX(Data_Baseline!$C141:$AZ141))),IF(P$3&lt;=$B$2,SMALL(Data_Baseline!$C141:$AZ141,COUNTIF(Data_Baseline!$C141:$AZ141,0)+1),IF(Data_Baseline!O141=0,SMALL(Data_Baseline!$C141:$AZ141,COUNTIF(Data_Baseline!$C141:$AZ141,0)+1),Data_Baseline!O141)))),"")</f>
        <v>1.3750571953550818E-2</v>
      </c>
      <c r="Q141">
        <f ca="1">IFERROR(IF(Data_Baseline!P141="","",IF($C$3="On",IF(Q$3&lt;=$B$2,SMALL(Data_Baseline!$C141:$AZ141,COUNTIF(Data_Baseline!$C141:$AZ141,0)+1)/MAX(Data_Baseline!$C141:$AZ141),IF(Data_Baseline!P141=0,SMALL(Data_Baseline!$C141:$AZ141,COUNTIF(Data_Baseline!$C141:$AZ141,0)+1)/MAX(Data_Baseline!$C141:$AZ141),Data_Baseline!P141/MAX(Data_Baseline!$C141:$AZ141))),IF(Q$3&lt;=$B$2,SMALL(Data_Baseline!$C141:$AZ141,COUNTIF(Data_Baseline!$C141:$AZ141,0)+1),IF(Data_Baseline!P141=0,SMALL(Data_Baseline!$C141:$AZ141,COUNTIF(Data_Baseline!$C141:$AZ141,0)+1),Data_Baseline!P141)))),"")</f>
        <v>0.35538362452569705</v>
      </c>
      <c r="R141">
        <f ca="1">IFERROR(IF(Data_Baseline!Q141="","",IF($C$3="On",IF(R$3&lt;=$B$2,SMALL(Data_Baseline!$C141:$AZ141,COUNTIF(Data_Baseline!$C141:$AZ141,0)+1)/MAX(Data_Baseline!$C141:$AZ141),IF(Data_Baseline!Q141=0,SMALL(Data_Baseline!$C141:$AZ141,COUNTIF(Data_Baseline!$C141:$AZ141,0)+1)/MAX(Data_Baseline!$C141:$AZ141),Data_Baseline!Q141/MAX(Data_Baseline!$C141:$AZ141))),IF(R$3&lt;=$B$2,SMALL(Data_Baseline!$C141:$AZ141,COUNTIF(Data_Baseline!$C141:$AZ141,0)+1),IF(Data_Baseline!Q141=0,SMALL(Data_Baseline!$C141:$AZ141,COUNTIF(Data_Baseline!$C141:$AZ141,0)+1),Data_Baseline!Q141)))),"")</f>
        <v>0.16859277688579966</v>
      </c>
      <c r="S141">
        <f ca="1">IFERROR(IF(Data_Baseline!R141="","",IF($C$3="On",IF(S$3&lt;=$B$2,SMALL(Data_Baseline!$C141:$AZ141,COUNTIF(Data_Baseline!$C141:$AZ141,0)+1)/MAX(Data_Baseline!$C141:$AZ141),IF(Data_Baseline!R141=0,SMALL(Data_Baseline!$C141:$AZ141,COUNTIF(Data_Baseline!$C141:$AZ141,0)+1)/MAX(Data_Baseline!$C141:$AZ141),Data_Baseline!R141/MAX(Data_Baseline!$C141:$AZ141))),IF(S$3&lt;=$B$2,SMALL(Data_Baseline!$C141:$AZ141,COUNTIF(Data_Baseline!$C141:$AZ141,0)+1),IF(Data_Baseline!R141=0,SMALL(Data_Baseline!$C141:$AZ141,COUNTIF(Data_Baseline!$C141:$AZ141,0)+1),Data_Baseline!R141)))),"")</f>
        <v>0.47763679234607354</v>
      </c>
      <c r="T141">
        <f ca="1">IFERROR(IF(Data_Baseline!S141="","",IF($C$3="On",IF(T$3&lt;=$B$2,SMALL(Data_Baseline!$C141:$AZ141,COUNTIF(Data_Baseline!$C141:$AZ141,0)+1)/MAX(Data_Baseline!$C141:$AZ141),IF(Data_Baseline!S141=0,SMALL(Data_Baseline!$C141:$AZ141,COUNTIF(Data_Baseline!$C141:$AZ141,0)+1)/MAX(Data_Baseline!$C141:$AZ141),Data_Baseline!S141/MAX(Data_Baseline!$C141:$AZ141))),IF(T$3&lt;=$B$2,SMALL(Data_Baseline!$C141:$AZ141,COUNTIF(Data_Baseline!$C141:$AZ141,0)+1),IF(Data_Baseline!S141=0,SMALL(Data_Baseline!$C141:$AZ141,COUNTIF(Data_Baseline!$C141:$AZ141,0)+1),Data_Baseline!S141)))),"")</f>
        <v>0.13457100622363058</v>
      </c>
      <c r="U141">
        <f ca="1">IFERROR(IF(Data_Baseline!T141="","",IF($C$3="On",IF(U$3&lt;=$B$2,SMALL(Data_Baseline!$C141:$AZ141,COUNTIF(Data_Baseline!$C141:$AZ141,0)+1)/MAX(Data_Baseline!$C141:$AZ141),IF(Data_Baseline!T141=0,SMALL(Data_Baseline!$C141:$AZ141,COUNTIF(Data_Baseline!$C141:$AZ141,0)+1)/MAX(Data_Baseline!$C141:$AZ141),Data_Baseline!T141/MAX(Data_Baseline!$C141:$AZ141))),IF(U$3&lt;=$B$2,SMALL(Data_Baseline!$C141:$AZ141,COUNTIF(Data_Baseline!$C141:$AZ141,0)+1),IF(Data_Baseline!T141=0,SMALL(Data_Baseline!$C141:$AZ141,COUNTIF(Data_Baseline!$C141:$AZ141,0)+1),Data_Baseline!T141)))),"")</f>
        <v>3.7206766737003308E-2</v>
      </c>
      <c r="V141">
        <f ca="1">IFERROR(IF(Data_Baseline!U141="","",IF($C$3="On",IF(V$3&lt;=$B$2,SMALL(Data_Baseline!$C141:$AZ141,COUNTIF(Data_Baseline!$C141:$AZ141,0)+1)/MAX(Data_Baseline!$C141:$AZ141),IF(Data_Baseline!U141=0,SMALL(Data_Baseline!$C141:$AZ141,COUNTIF(Data_Baseline!$C141:$AZ141,0)+1)/MAX(Data_Baseline!$C141:$AZ141),Data_Baseline!U141/MAX(Data_Baseline!$C141:$AZ141))),IF(V$3&lt;=$B$2,SMALL(Data_Baseline!$C141:$AZ141,COUNTIF(Data_Baseline!$C141:$AZ141,0)+1),IF(Data_Baseline!U141=0,SMALL(Data_Baseline!$C141:$AZ141,COUNTIF(Data_Baseline!$C141:$AZ141,0)+1),Data_Baseline!U141)))),"")</f>
        <v>1.3750571953550818E-2</v>
      </c>
      <c r="W141">
        <f ca="1">IFERROR(IF(Data_Baseline!V141="","",IF($C$3="On",IF(W$3&lt;=$B$2,SMALL(Data_Baseline!$C141:$AZ141,COUNTIF(Data_Baseline!$C141:$AZ141,0)+1)/MAX(Data_Baseline!$C141:$AZ141),IF(Data_Baseline!V141=0,SMALL(Data_Baseline!$C141:$AZ141,COUNTIF(Data_Baseline!$C141:$AZ141,0)+1)/MAX(Data_Baseline!$C141:$AZ141),Data_Baseline!V141/MAX(Data_Baseline!$C141:$AZ141))),IF(W$3&lt;=$B$2,SMALL(Data_Baseline!$C141:$AZ141,COUNTIF(Data_Baseline!$C141:$AZ141,0)+1),IF(Data_Baseline!V141=0,SMALL(Data_Baseline!$C141:$AZ141,COUNTIF(Data_Baseline!$C141:$AZ141,0)+1),Data_Baseline!V141)))),"")</f>
        <v>1.3750571953550818E-2</v>
      </c>
      <c r="X141">
        <f ca="1">IFERROR(IF(Data_Baseline!W141="","",IF($C$3="On",IF(X$3&lt;=$B$2,SMALL(Data_Baseline!$C141:$AZ141,COUNTIF(Data_Baseline!$C141:$AZ141,0)+1)/MAX(Data_Baseline!$C141:$AZ141),IF(Data_Baseline!W141=0,SMALL(Data_Baseline!$C141:$AZ141,COUNTIF(Data_Baseline!$C141:$AZ141,0)+1)/MAX(Data_Baseline!$C141:$AZ141),Data_Baseline!W141/MAX(Data_Baseline!$C141:$AZ141))),IF(X$3&lt;=$B$2,SMALL(Data_Baseline!$C141:$AZ141,COUNTIF(Data_Baseline!$C141:$AZ141,0)+1),IF(Data_Baseline!W141=0,SMALL(Data_Baseline!$C141:$AZ141,COUNTIF(Data_Baseline!$C141:$AZ141,0)+1),Data_Baseline!W141)))),"")</f>
        <v>0.30623766415557052</v>
      </c>
      <c r="Y141">
        <f ca="1">IFERROR(IF(Data_Baseline!X141="","",IF($C$3="On",IF(Y$3&lt;=$B$2,SMALL(Data_Baseline!$C141:$AZ141,COUNTIF(Data_Baseline!$C141:$AZ141,0)+1)/MAX(Data_Baseline!$C141:$AZ141),IF(Data_Baseline!X141=0,SMALL(Data_Baseline!$C141:$AZ141,COUNTIF(Data_Baseline!$C141:$AZ141,0)+1)/MAX(Data_Baseline!$C141:$AZ141),Data_Baseline!X141/MAX(Data_Baseline!$C141:$AZ141))),IF(Y$3&lt;=$B$2,SMALL(Data_Baseline!$C141:$AZ141,COUNTIF(Data_Baseline!$C141:$AZ141,0)+1),IF(Data_Baseline!X141=0,SMALL(Data_Baseline!$C141:$AZ141,COUNTIF(Data_Baseline!$C141:$AZ141,0)+1),Data_Baseline!X141)))),"")</f>
        <v>1.3750571953550818E-2</v>
      </c>
      <c r="Z141">
        <f ca="1">IFERROR(IF(Data_Baseline!Y141="","",IF($C$3="On",IF(Z$3&lt;=$B$2,SMALL(Data_Baseline!$C141:$AZ141,COUNTIF(Data_Baseline!$C141:$AZ141,0)+1)/MAX(Data_Baseline!$C141:$AZ141),IF(Data_Baseline!Y141=0,SMALL(Data_Baseline!$C141:$AZ141,COUNTIF(Data_Baseline!$C141:$AZ141,0)+1)/MAX(Data_Baseline!$C141:$AZ141),Data_Baseline!Y141/MAX(Data_Baseline!$C141:$AZ141))),IF(Z$3&lt;=$B$2,SMALL(Data_Baseline!$C141:$AZ141,COUNTIF(Data_Baseline!$C141:$AZ141,0)+1),IF(Data_Baseline!Y141=0,SMALL(Data_Baseline!$C141:$AZ141,COUNTIF(Data_Baseline!$C141:$AZ141,0)+1),Data_Baseline!Y141)))),"")</f>
        <v>0.23372132550856681</v>
      </c>
      <c r="AA141">
        <f ca="1">IFERROR(IF(Data_Baseline!Z141="","",IF($C$3="On",IF(AA$3&lt;=$B$2,SMALL(Data_Baseline!$C141:$AZ141,COUNTIF(Data_Baseline!$C141:$AZ141,0)+1)/MAX(Data_Baseline!$C141:$AZ141),IF(Data_Baseline!Z141=0,SMALL(Data_Baseline!$C141:$AZ141,COUNTIF(Data_Baseline!$C141:$AZ141,0)+1)/MAX(Data_Baseline!$C141:$AZ141),Data_Baseline!Z141/MAX(Data_Baseline!$C141:$AZ141))),IF(AA$3&lt;=$B$2,SMALL(Data_Baseline!$C141:$AZ141,COUNTIF(Data_Baseline!$C141:$AZ141,0)+1),IF(Data_Baseline!Z141=0,SMALL(Data_Baseline!$C141:$AZ141,COUNTIF(Data_Baseline!$C141:$AZ141,0)+1),Data_Baseline!Z141)))),"")</f>
        <v>0.11925047201450471</v>
      </c>
      <c r="AB141">
        <f ca="1">IFERROR(IF(Data_Baseline!AA141="","",IF($C$3="On",IF(AB$3&lt;=$B$2,SMALL(Data_Baseline!$C141:$AZ141,COUNTIF(Data_Baseline!$C141:$AZ141,0)+1)/MAX(Data_Baseline!$C141:$AZ141),IF(Data_Baseline!AA141=0,SMALL(Data_Baseline!$C141:$AZ141,COUNTIF(Data_Baseline!$C141:$AZ141,0)+1)/MAX(Data_Baseline!$C141:$AZ141),Data_Baseline!AA141/MAX(Data_Baseline!$C141:$AZ141))),IF(AB$3&lt;=$B$2,SMALL(Data_Baseline!$C141:$AZ141,COUNTIF(Data_Baseline!$C141:$AZ141,0)+1),IF(Data_Baseline!AA141=0,SMALL(Data_Baseline!$C141:$AZ141,COUNTIF(Data_Baseline!$C141:$AZ141,0)+1),Data_Baseline!AA141)))),"")</f>
        <v>0.40507664644829211</v>
      </c>
      <c r="AC141">
        <f ca="1">IFERROR(IF(Data_Baseline!AB141="","",IF($C$3="On",IF(AC$3&lt;=$B$2,SMALL(Data_Baseline!$C141:$AZ141,COUNTIF(Data_Baseline!$C141:$AZ141,0)+1)/MAX(Data_Baseline!$C141:$AZ141),IF(Data_Baseline!AB141=0,SMALL(Data_Baseline!$C141:$AZ141,COUNTIF(Data_Baseline!$C141:$AZ141,0)+1)/MAX(Data_Baseline!$C141:$AZ141),Data_Baseline!AB141/MAX(Data_Baseline!$C141:$AZ141))),IF(AC$3&lt;=$B$2,SMALL(Data_Baseline!$C141:$AZ141,COUNTIF(Data_Baseline!$C141:$AZ141,0)+1),IF(Data_Baseline!AB141=0,SMALL(Data_Baseline!$C141:$AZ141,COUNTIF(Data_Baseline!$C141:$AZ141,0)+1),Data_Baseline!AB141)))),"")</f>
        <v>0.57945616792171539</v>
      </c>
      <c r="AD141">
        <f ca="1">IFERROR(IF(Data_Baseline!AC141="","",IF($C$3="On",IF(AD$3&lt;=$B$2,SMALL(Data_Baseline!$C141:$AZ141,COUNTIF(Data_Baseline!$C141:$AZ141,0)+1)/MAX(Data_Baseline!$C141:$AZ141),IF(Data_Baseline!AC141=0,SMALL(Data_Baseline!$C141:$AZ141,COUNTIF(Data_Baseline!$C141:$AZ141,0)+1)/MAX(Data_Baseline!$C141:$AZ141),Data_Baseline!AC141/MAX(Data_Baseline!$C141:$AZ141))),IF(AD$3&lt;=$B$2,SMALL(Data_Baseline!$C141:$AZ141,COUNTIF(Data_Baseline!$C141:$AZ141,0)+1),IF(Data_Baseline!AC141=0,SMALL(Data_Baseline!$C141:$AZ141,COUNTIF(Data_Baseline!$C141:$AZ141,0)+1),Data_Baseline!AC141)))),"")</f>
        <v>0.11411595498696658</v>
      </c>
      <c r="AE141">
        <f ca="1">IFERROR(IF(Data_Baseline!AD141="","",IF($C$3="On",IF(AE$3&lt;=$B$2,SMALL(Data_Baseline!$C141:$AZ141,COUNTIF(Data_Baseline!$C141:$AZ141,0)+1)/MAX(Data_Baseline!$C141:$AZ141),IF(Data_Baseline!AD141=0,SMALL(Data_Baseline!$C141:$AZ141,COUNTIF(Data_Baseline!$C141:$AZ141,0)+1)/MAX(Data_Baseline!$C141:$AZ141),Data_Baseline!AD141/MAX(Data_Baseline!$C141:$AZ141))),IF(AE$3&lt;=$B$2,SMALL(Data_Baseline!$C141:$AZ141,COUNTIF(Data_Baseline!$C141:$AZ141,0)+1),IF(Data_Baseline!AD141=0,SMALL(Data_Baseline!$C141:$AZ141,COUNTIF(Data_Baseline!$C141:$AZ141,0)+1),Data_Baseline!AD141)))),"")</f>
        <v>1.3750571953550818E-2</v>
      </c>
      <c r="AF141">
        <f ca="1">IFERROR(IF(Data_Baseline!AE141="","",IF($C$3="On",IF(AF$3&lt;=$B$2,SMALL(Data_Baseline!$C141:$AZ141,COUNTIF(Data_Baseline!$C141:$AZ141,0)+1)/MAX(Data_Baseline!$C141:$AZ141),IF(Data_Baseline!AE141=0,SMALL(Data_Baseline!$C141:$AZ141,COUNTIF(Data_Baseline!$C141:$AZ141,0)+1)/MAX(Data_Baseline!$C141:$AZ141),Data_Baseline!AE141/MAX(Data_Baseline!$C141:$AZ141))),IF(AF$3&lt;=$B$2,SMALL(Data_Baseline!$C141:$AZ141,COUNTIF(Data_Baseline!$C141:$AZ141,0)+1),IF(Data_Baseline!AE141=0,SMALL(Data_Baseline!$C141:$AZ141,COUNTIF(Data_Baseline!$C141:$AZ141,0)+1),Data_Baseline!AE141)))),"")</f>
        <v>1.3750571953550818E-2</v>
      </c>
      <c r="AG141">
        <f ca="1">IFERROR(IF(Data_Baseline!AF141="","",IF($C$3="On",IF(AG$3&lt;=$B$2,SMALL(Data_Baseline!$C141:$AZ141,COUNTIF(Data_Baseline!$C141:$AZ141,0)+1)/MAX(Data_Baseline!$C141:$AZ141),IF(Data_Baseline!AF141=0,SMALL(Data_Baseline!$C141:$AZ141,COUNTIF(Data_Baseline!$C141:$AZ141,0)+1)/MAX(Data_Baseline!$C141:$AZ141),Data_Baseline!AF141/MAX(Data_Baseline!$C141:$AZ141))),IF(AG$3&lt;=$B$2,SMALL(Data_Baseline!$C141:$AZ141,COUNTIF(Data_Baseline!$C141:$AZ141,0)+1),IF(Data_Baseline!AF141=0,SMALL(Data_Baseline!$C141:$AZ141,COUNTIF(Data_Baseline!$C141:$AZ141,0)+1),Data_Baseline!AF141)))),"")</f>
        <v>1.3750571953550818E-2</v>
      </c>
      <c r="AH141">
        <f ca="1">IFERROR(IF(Data_Baseline!AG141="","",IF($C$3="On",IF(AH$3&lt;=$B$2,SMALL(Data_Baseline!$C141:$AZ141,COUNTIF(Data_Baseline!$C141:$AZ141,0)+1)/MAX(Data_Baseline!$C141:$AZ141),IF(Data_Baseline!AG141=0,SMALL(Data_Baseline!$C141:$AZ141,COUNTIF(Data_Baseline!$C141:$AZ141,0)+1)/MAX(Data_Baseline!$C141:$AZ141),Data_Baseline!AG141/MAX(Data_Baseline!$C141:$AZ141))),IF(AH$3&lt;=$B$2,SMALL(Data_Baseline!$C141:$AZ141,COUNTIF(Data_Baseline!$C141:$AZ141,0)+1),IF(Data_Baseline!AG141=0,SMALL(Data_Baseline!$C141:$AZ141,COUNTIF(Data_Baseline!$C141:$AZ141,0)+1),Data_Baseline!AG141)))),"")</f>
        <v>1.3750571953550818E-2</v>
      </c>
      <c r="AI141">
        <f ca="1">IFERROR(IF(Data_Baseline!AH141="","",IF($C$3="On",IF(AI$3&lt;=$B$2,SMALL(Data_Baseline!$C141:$AZ141,COUNTIF(Data_Baseline!$C141:$AZ141,0)+1)/MAX(Data_Baseline!$C141:$AZ141),IF(Data_Baseline!AH141=0,SMALL(Data_Baseline!$C141:$AZ141,COUNTIF(Data_Baseline!$C141:$AZ141,0)+1)/MAX(Data_Baseline!$C141:$AZ141),Data_Baseline!AH141/MAX(Data_Baseline!$C141:$AZ141))),IF(AI$3&lt;=$B$2,SMALL(Data_Baseline!$C141:$AZ141,COUNTIF(Data_Baseline!$C141:$AZ141,0)+1),IF(Data_Baseline!AH141=0,SMALL(Data_Baseline!$C141:$AZ141,COUNTIF(Data_Baseline!$C141:$AZ141,0)+1),Data_Baseline!AH141)))),"")</f>
        <v>1.3750571953550818E-2</v>
      </c>
      <c r="AJ141">
        <f ca="1">IFERROR(IF(Data_Baseline!AI141="","",IF($C$3="On",IF(AJ$3&lt;=$B$2,SMALL(Data_Baseline!$C141:$AZ141,COUNTIF(Data_Baseline!$C141:$AZ141,0)+1)/MAX(Data_Baseline!$C141:$AZ141),IF(Data_Baseline!AI141=0,SMALL(Data_Baseline!$C141:$AZ141,COUNTIF(Data_Baseline!$C141:$AZ141,0)+1)/MAX(Data_Baseline!$C141:$AZ141),Data_Baseline!AI141/MAX(Data_Baseline!$C141:$AZ141))),IF(AJ$3&lt;=$B$2,SMALL(Data_Baseline!$C141:$AZ141,COUNTIF(Data_Baseline!$C141:$AZ141,0)+1),IF(Data_Baseline!AI141=0,SMALL(Data_Baseline!$C141:$AZ141,COUNTIF(Data_Baseline!$C141:$AZ141,0)+1),Data_Baseline!AI141)))),"")</f>
        <v>0.6013315731498069</v>
      </c>
      <c r="AK141">
        <f ca="1">IFERROR(IF(Data_Baseline!AJ141="","",IF($C$3="On",IF(AK$3&lt;=$B$2,SMALL(Data_Baseline!$C141:$AZ141,COUNTIF(Data_Baseline!$C141:$AZ141,0)+1)/MAX(Data_Baseline!$C141:$AZ141),IF(Data_Baseline!AJ141=0,SMALL(Data_Baseline!$C141:$AZ141,COUNTIF(Data_Baseline!$C141:$AZ141,0)+1)/MAX(Data_Baseline!$C141:$AZ141),Data_Baseline!AJ141/MAX(Data_Baseline!$C141:$AZ141))),IF(AK$3&lt;=$B$2,SMALL(Data_Baseline!$C141:$AZ141,COUNTIF(Data_Baseline!$C141:$AZ141,0)+1),IF(Data_Baseline!AJ141=0,SMALL(Data_Baseline!$C141:$AZ141,COUNTIF(Data_Baseline!$C141:$AZ141,0)+1),Data_Baseline!AJ141)))),"")</f>
        <v>1</v>
      </c>
      <c r="AL141">
        <f ca="1">IFERROR(IF(Data_Baseline!AK141="","",IF($C$3="On",IF(AL$3&lt;=$B$2,SMALL(Data_Baseline!$C141:$AZ141,COUNTIF(Data_Baseline!$C141:$AZ141,0)+1)/MAX(Data_Baseline!$C141:$AZ141),IF(Data_Baseline!AK141=0,SMALL(Data_Baseline!$C141:$AZ141,COUNTIF(Data_Baseline!$C141:$AZ141,0)+1)/MAX(Data_Baseline!$C141:$AZ141),Data_Baseline!AK141/MAX(Data_Baseline!$C141:$AZ141))),IF(AL$3&lt;=$B$2,SMALL(Data_Baseline!$C141:$AZ141,COUNTIF(Data_Baseline!$C141:$AZ141,0)+1),IF(Data_Baseline!AK141=0,SMALL(Data_Baseline!$C141:$AZ141,COUNTIF(Data_Baseline!$C141:$AZ141,0)+1),Data_Baseline!AK141)))),"")</f>
        <v>0.30835575164179962</v>
      </c>
      <c r="AM141">
        <f ca="1">IFERROR(IF(Data_Baseline!AL141="","",IF($C$3="On",IF(AM$3&lt;=$B$2,SMALL(Data_Baseline!$C141:$AZ141,COUNTIF(Data_Baseline!$C141:$AZ141,0)+1)/MAX(Data_Baseline!$C141:$AZ141),IF(Data_Baseline!AL141=0,SMALL(Data_Baseline!$C141:$AZ141,COUNTIF(Data_Baseline!$C141:$AZ141,0)+1)/MAX(Data_Baseline!$C141:$AZ141),Data_Baseline!AL141/MAX(Data_Baseline!$C141:$AZ141))),IF(AM$3&lt;=$B$2,SMALL(Data_Baseline!$C141:$AZ141,COUNTIF(Data_Baseline!$C141:$AZ141,0)+1),IF(Data_Baseline!AL141=0,SMALL(Data_Baseline!$C141:$AZ141,COUNTIF(Data_Baseline!$C141:$AZ141,0)+1),Data_Baseline!AL141)))),"")</f>
        <v>1.3750571953550818E-2</v>
      </c>
      <c r="AN141">
        <f ca="1">IFERROR(IF(Data_Baseline!AM141="","",IF($C$3="On",IF(AN$3&lt;=$B$2,SMALL(Data_Baseline!$C141:$AZ141,COUNTIF(Data_Baseline!$C141:$AZ141,0)+1)/MAX(Data_Baseline!$C141:$AZ141),IF(Data_Baseline!AM141=0,SMALL(Data_Baseline!$C141:$AZ141,COUNTIF(Data_Baseline!$C141:$AZ141,0)+1)/MAX(Data_Baseline!$C141:$AZ141),Data_Baseline!AM141/MAX(Data_Baseline!$C141:$AZ141))),IF(AN$3&lt;=$B$2,SMALL(Data_Baseline!$C141:$AZ141,COUNTIF(Data_Baseline!$C141:$AZ141,0)+1),IF(Data_Baseline!AM141=0,SMALL(Data_Baseline!$C141:$AZ141,COUNTIF(Data_Baseline!$C141:$AZ141,0)+1),Data_Baseline!AM141)))),"")</f>
        <v>1.3750571953550818E-2</v>
      </c>
      <c r="AO141">
        <f ca="1">IFERROR(IF(Data_Baseline!AN141="","",IF($C$3="On",IF(AO$3&lt;=$B$2,SMALL(Data_Baseline!$C141:$AZ141,COUNTIF(Data_Baseline!$C141:$AZ141,0)+1)/MAX(Data_Baseline!$C141:$AZ141),IF(Data_Baseline!AN141=0,SMALL(Data_Baseline!$C141:$AZ141,COUNTIF(Data_Baseline!$C141:$AZ141,0)+1)/MAX(Data_Baseline!$C141:$AZ141),Data_Baseline!AN141/MAX(Data_Baseline!$C141:$AZ141))),IF(AO$3&lt;=$B$2,SMALL(Data_Baseline!$C141:$AZ141,COUNTIF(Data_Baseline!$C141:$AZ141,0)+1),IF(Data_Baseline!AN141=0,SMALL(Data_Baseline!$C141:$AZ141,COUNTIF(Data_Baseline!$C141:$AZ141,0)+1),Data_Baseline!AN141)))),"")</f>
        <v>1.3750571953550818E-2</v>
      </c>
      <c r="AP141">
        <f ca="1">IFERROR(IF(Data_Baseline!AO141="","",IF($C$3="On",IF(AP$3&lt;=$B$2,SMALL(Data_Baseline!$C141:$AZ141,COUNTIF(Data_Baseline!$C141:$AZ141,0)+1)/MAX(Data_Baseline!$C141:$AZ141),IF(Data_Baseline!AO141=0,SMALL(Data_Baseline!$C141:$AZ141,COUNTIF(Data_Baseline!$C141:$AZ141,0)+1)/MAX(Data_Baseline!$C141:$AZ141),Data_Baseline!AO141/MAX(Data_Baseline!$C141:$AZ141))),IF(AP$3&lt;=$B$2,SMALL(Data_Baseline!$C141:$AZ141,COUNTIF(Data_Baseline!$C141:$AZ141,0)+1),IF(Data_Baseline!AO141=0,SMALL(Data_Baseline!$C141:$AZ141,COUNTIF(Data_Baseline!$C141:$AZ141,0)+1),Data_Baseline!AO141)))),"")</f>
        <v>1.3750571953550818E-2</v>
      </c>
      <c r="AQ141">
        <f ca="1">IFERROR(IF(Data_Baseline!AP141="","",IF($C$3="On",IF(AQ$3&lt;=$B$2,SMALL(Data_Baseline!$C141:$AZ141,COUNTIF(Data_Baseline!$C141:$AZ141,0)+1)/MAX(Data_Baseline!$C141:$AZ141),IF(Data_Baseline!AP141=0,SMALL(Data_Baseline!$C141:$AZ141,COUNTIF(Data_Baseline!$C141:$AZ141,0)+1)/MAX(Data_Baseline!$C141:$AZ141),Data_Baseline!AP141/MAX(Data_Baseline!$C141:$AZ141))),IF(AQ$3&lt;=$B$2,SMALL(Data_Baseline!$C141:$AZ141,COUNTIF(Data_Baseline!$C141:$AZ141,0)+1),IF(Data_Baseline!AP141=0,SMALL(Data_Baseline!$C141:$AZ141,COUNTIF(Data_Baseline!$C141:$AZ141,0)+1),Data_Baseline!AP141)))),"")</f>
        <v>1.3750571953550818E-2</v>
      </c>
      <c r="AR141" t="str">
        <f>IFERROR(IF(Data_Baseline!AQ141="","",IF($C$3="On",IF(AR$3&lt;=$B$2,SMALL(Data_Baseline!$C141:$AZ141,COUNTIF(Data_Baseline!$C141:$AZ141,0)+1)/MAX(Data_Baseline!$C141:$AZ141),IF(Data_Baseline!AQ141=0,SMALL(Data_Baseline!$C141:$AZ141,COUNTIF(Data_Baseline!$C141:$AZ141,0)+1)/MAX(Data_Baseline!$C141:$AZ141),Data_Baseline!AQ141/MAX(Data_Baseline!$C141:$AZ141))),IF(AR$3&lt;=$B$2,SMALL(Data_Baseline!$C141:$AZ141,COUNTIF(Data_Baseline!$C141:$AZ141,0)+1),IF(Data_Baseline!AQ141=0,SMALL(Data_Baseline!$C141:$AZ141,COUNTIF(Data_Baseline!$C141:$AZ141,0)+1),Data_Baseline!AQ141)))),"")</f>
        <v/>
      </c>
      <c r="AS141" t="str">
        <f>IFERROR(IF(Data_Baseline!AR141="","",IF($C$3="On",IF(AS$3&lt;=$B$2,SMALL(Data_Baseline!$C141:$AZ141,COUNTIF(Data_Baseline!$C141:$AZ141,0)+1)/MAX(Data_Baseline!$C141:$AZ141),IF(Data_Baseline!AR141=0,SMALL(Data_Baseline!$C141:$AZ141,COUNTIF(Data_Baseline!$C141:$AZ141,0)+1)/MAX(Data_Baseline!$C141:$AZ141),Data_Baseline!AR141/MAX(Data_Baseline!$C141:$AZ141))),IF(AS$3&lt;=$B$2,SMALL(Data_Baseline!$C141:$AZ141,COUNTIF(Data_Baseline!$C141:$AZ141,0)+1),IF(Data_Baseline!AR141=0,SMALL(Data_Baseline!$C141:$AZ141,COUNTIF(Data_Baseline!$C141:$AZ141,0)+1),Data_Baseline!AR141)))),"")</f>
        <v/>
      </c>
      <c r="AT141" t="str">
        <f>IFERROR(IF(Data_Baseline!AS141="","",IF($C$3="On",IF(AT$3&lt;=$B$2,SMALL(Data_Baseline!$C141:$AZ141,COUNTIF(Data_Baseline!$C141:$AZ141,0)+1)/MAX(Data_Baseline!$C141:$AZ141),IF(Data_Baseline!AS141=0,SMALL(Data_Baseline!$C141:$AZ141,COUNTIF(Data_Baseline!$C141:$AZ141,0)+1)/MAX(Data_Baseline!$C141:$AZ141),Data_Baseline!AS141/MAX(Data_Baseline!$C141:$AZ141))),IF(AT$3&lt;=$B$2,SMALL(Data_Baseline!$C141:$AZ141,COUNTIF(Data_Baseline!$C141:$AZ141,0)+1),IF(Data_Baseline!AS141=0,SMALL(Data_Baseline!$C141:$AZ141,COUNTIF(Data_Baseline!$C141:$AZ141,0)+1),Data_Baseline!AS141)))),"")</f>
        <v/>
      </c>
      <c r="AU141" t="str">
        <f>IFERROR(IF(Data_Baseline!AT141="","",IF($C$3="On",IF(AU$3&lt;=$B$2,SMALL(Data_Baseline!$C141:$AZ141,COUNTIF(Data_Baseline!$C141:$AZ141,0)+1)/MAX(Data_Baseline!$C141:$AZ141),IF(Data_Baseline!AT141=0,SMALL(Data_Baseline!$C141:$AZ141,COUNTIF(Data_Baseline!$C141:$AZ141,0)+1)/MAX(Data_Baseline!$C141:$AZ141),Data_Baseline!AT141/MAX(Data_Baseline!$C141:$AZ141))),IF(AU$3&lt;=$B$2,SMALL(Data_Baseline!$C141:$AZ141,COUNTIF(Data_Baseline!$C141:$AZ141,0)+1),IF(Data_Baseline!AT141=0,SMALL(Data_Baseline!$C141:$AZ141,COUNTIF(Data_Baseline!$C141:$AZ141,0)+1),Data_Baseline!AT141)))),"")</f>
        <v/>
      </c>
      <c r="AV141" t="str">
        <f>IFERROR(IF(Data_Baseline!AU141="","",IF($C$3="On",IF(AV$3&lt;=$B$2,SMALL(Data_Baseline!$C141:$AZ141,COUNTIF(Data_Baseline!$C141:$AZ141,0)+1)/MAX(Data_Baseline!$C141:$AZ141),IF(Data_Baseline!AU141=0,SMALL(Data_Baseline!$C141:$AZ141,COUNTIF(Data_Baseline!$C141:$AZ141,0)+1)/MAX(Data_Baseline!$C141:$AZ141),Data_Baseline!AU141/MAX(Data_Baseline!$C141:$AZ141))),IF(AV$3&lt;=$B$2,SMALL(Data_Baseline!$C141:$AZ141,COUNTIF(Data_Baseline!$C141:$AZ141,0)+1),IF(Data_Baseline!AU141=0,SMALL(Data_Baseline!$C141:$AZ141,COUNTIF(Data_Baseline!$C141:$AZ141,0)+1),Data_Baseline!AU141)))),"")</f>
        <v/>
      </c>
      <c r="AW141" t="str">
        <f>IFERROR(IF(Data_Baseline!AV141="","",IF($C$3="On",IF(AW$3&lt;=$B$2,SMALL(Data_Baseline!$C141:$AZ141,COUNTIF(Data_Baseline!$C141:$AZ141,0)+1)/MAX(Data_Baseline!$C141:$AZ141),IF(Data_Baseline!AV141=0,SMALL(Data_Baseline!$C141:$AZ141,COUNTIF(Data_Baseline!$C141:$AZ141,0)+1)/MAX(Data_Baseline!$C141:$AZ141),Data_Baseline!AV141/MAX(Data_Baseline!$C141:$AZ141))),IF(AW$3&lt;=$B$2,SMALL(Data_Baseline!$C141:$AZ141,COUNTIF(Data_Baseline!$C141:$AZ141,0)+1),IF(Data_Baseline!AV141=0,SMALL(Data_Baseline!$C141:$AZ141,COUNTIF(Data_Baseline!$C141:$AZ141,0)+1),Data_Baseline!AV141)))),"")</f>
        <v/>
      </c>
      <c r="AX141" t="str">
        <f>IFERROR(IF(Data_Baseline!AW141="","",IF($C$3="On",IF(AX$3&lt;=$B$2,SMALL(Data_Baseline!$C141:$AZ141,COUNTIF(Data_Baseline!$C141:$AZ141,0)+1)/MAX(Data_Baseline!$C141:$AZ141),IF(Data_Baseline!AW141=0,SMALL(Data_Baseline!$C141:$AZ141,COUNTIF(Data_Baseline!$C141:$AZ141,0)+1)/MAX(Data_Baseline!$C141:$AZ141),Data_Baseline!AW141/MAX(Data_Baseline!$C141:$AZ141))),IF(AX$3&lt;=$B$2,SMALL(Data_Baseline!$C141:$AZ141,COUNTIF(Data_Baseline!$C141:$AZ141,0)+1),IF(Data_Baseline!AW141=0,SMALL(Data_Baseline!$C141:$AZ141,COUNTIF(Data_Baseline!$C141:$AZ141,0)+1),Data_Baseline!AW141)))),"")</f>
        <v/>
      </c>
      <c r="AY141" t="str">
        <f>IFERROR(IF(Data_Baseline!AX141="","",IF($C$3="On",IF(AY$3&lt;=$B$2,SMALL(Data_Baseline!$C141:$AZ141,COUNTIF(Data_Baseline!$C141:$AZ141,0)+1)/MAX(Data_Baseline!$C141:$AZ141),IF(Data_Baseline!AX141=0,SMALL(Data_Baseline!$C141:$AZ141,COUNTIF(Data_Baseline!$C141:$AZ141,0)+1)/MAX(Data_Baseline!$C141:$AZ141),Data_Baseline!AX141/MAX(Data_Baseline!$C141:$AZ141))),IF(AY$3&lt;=$B$2,SMALL(Data_Baseline!$C141:$AZ141,COUNTIF(Data_Baseline!$C141:$AZ141,0)+1),IF(Data_Baseline!AX141=0,SMALL(Data_Baseline!$C141:$AZ141,COUNTIF(Data_Baseline!$C141:$AZ141,0)+1),Data_Baseline!AX141)))),"")</f>
        <v/>
      </c>
      <c r="AZ141" t="str">
        <f>IFERROR(IF(Data_Baseline!AY141="","",IF($C$3="On",IF(AZ$3&lt;=$B$2,SMALL(Data_Baseline!$C141:$AZ141,COUNTIF(Data_Baseline!$C141:$AZ141,0)+1)/MAX(Data_Baseline!$C141:$AZ141),IF(Data_Baseline!AY141=0,SMALL(Data_Baseline!$C141:$AZ141,COUNTIF(Data_Baseline!$C141:$AZ141,0)+1)/MAX(Data_Baseline!$C141:$AZ141),Data_Baseline!AY141/MAX(Data_Baseline!$C141:$AZ141))),IF(AZ$3&lt;=$B$2,SMALL(Data_Baseline!$C141:$AZ141,COUNTIF(Data_Baseline!$C141:$AZ141,0)+1),IF(Data_Baseline!AY141=0,SMALL(Data_Baseline!$C141:$AZ141,COUNTIF(Data_Baseline!$C141:$AZ141,0)+1),Data_Baseline!AY141)))),"")</f>
        <v/>
      </c>
      <c r="BA141" t="str">
        <f>IFERROR(IF(Data_Baseline!AZ141="","",IF($C$3="On",IF(BA$3&lt;=$B$2,SMALL(Data_Baseline!$C141:$AZ141,COUNTIF(Data_Baseline!$C141:$AZ141,0)+1)/MAX(Data_Baseline!$C141:$AZ141),IF(Data_Baseline!AZ141=0,SMALL(Data_Baseline!$C141:$AZ141,COUNTIF(Data_Baseline!$C141:$AZ141,0)+1)/MAX(Data_Baseline!$C141:$AZ141),Data_Baseline!AZ141/MAX(Data_Baseline!$C141:$AZ141))),IF(BA$3&lt;=$B$2,SMALL(Data_Baseline!$C141:$AZ141,COUNTIF(Data_Baseline!$C141:$AZ141,0)+1),IF(Data_Baseline!AZ141=0,SMALL(Data_Baseline!$C141:$AZ141,COUNTIF(Data_Baseline!$C141:$AZ141,0)+1),Data_Baseline!AZ141)))),"")</f>
        <v/>
      </c>
      <c r="BB141" s="79">
        <f ca="1">IF(Data_Initial!BA141="",1,0)</f>
        <v>0</v>
      </c>
      <c r="BC141" t="str">
        <f t="shared" ca="1" si="8"/>
        <v>NTC_aceA</v>
      </c>
      <c r="BD141" s="79" t="str">
        <f t="shared" ca="1" si="9"/>
        <v>NTC</v>
      </c>
      <c r="BE141" s="79" t="str">
        <f ca="1">Data_Initial!BC141</f>
        <v>aceA</v>
      </c>
      <c r="BF141" s="79" t="str">
        <f ca="1">Data_Initial!BB141</f>
        <v>NTC</v>
      </c>
      <c r="BG141">
        <f ca="1">IFERROR((INDIRECT("Plate"&amp;Data!A141&amp;"_C!"&amp;CHAR(RIGHT(Data!B141,LEN(Data!B141)-1)+65)&amp;CODE(LEFT(Data!B141,1))-58)),"")</f>
        <v>0</v>
      </c>
      <c r="BH141" t="str">
        <f ca="1">Data_Initial!BA141</f>
        <v>X</v>
      </c>
      <c r="BI141">
        <f t="shared" ca="1" si="10"/>
        <v>1.3750571953550818E-2</v>
      </c>
      <c r="BJ141" s="79" t="str">
        <f ca="1">IF(BH141="N",1+MAX($BJ$3:BJ140),"")</f>
        <v/>
      </c>
    </row>
    <row r="142" spans="1:62" x14ac:dyDescent="0.25">
      <c r="A142" s="79" t="str">
        <f ca="1">IF(BH142="N","N"&amp;BJ142,IF(BB142=0,"",MAX($A$3:A141)+1))</f>
        <v/>
      </c>
      <c r="B142" s="79" t="str">
        <f ca="1">Data_Initial!A142&amp;C142</f>
        <v>2C9</v>
      </c>
      <c r="C142" s="79" t="str">
        <f ca="1">Data_Initial!B142</f>
        <v>C9</v>
      </c>
      <c r="D142">
        <f ca="1">IFERROR(IF(Data_Baseline!C142="","",IF($C$3="On",IF(D$3&lt;=$B$2,SMALL(Data_Baseline!$C142:$AZ142,COUNTIF(Data_Baseline!$C142:$AZ142,0)+1)/MAX(Data_Baseline!$C142:$AZ142),IF(Data_Baseline!C142=0,SMALL(Data_Baseline!$C142:$AZ142,COUNTIF(Data_Baseline!$C142:$AZ142,0)+1)/MAX(Data_Baseline!$C142:$AZ142),Data_Baseline!C142/MAX(Data_Baseline!$C142:$AZ142))),IF(D$3&lt;=$B$2,SMALL(Data_Baseline!$C142:$AZ142,COUNTIF(Data_Baseline!$C142:$AZ142,0)+1),IF(Data_Baseline!C142=0,SMALL(Data_Baseline!$C142:$AZ142,COUNTIF(Data_Baseline!$C142:$AZ142,0)+1),Data_Baseline!C142)))),"")</f>
        <v>3.9281380206259493E-2</v>
      </c>
      <c r="E142">
        <f ca="1">IFERROR(IF(Data_Baseline!D142="","",IF($C$3="On",IF(E$3&lt;=$B$2,SMALL(Data_Baseline!$C142:$AZ142,COUNTIF(Data_Baseline!$C142:$AZ142,0)+1)/MAX(Data_Baseline!$C142:$AZ142),IF(Data_Baseline!D142=0,SMALL(Data_Baseline!$C142:$AZ142,COUNTIF(Data_Baseline!$C142:$AZ142,0)+1)/MAX(Data_Baseline!$C142:$AZ142),Data_Baseline!D142/MAX(Data_Baseline!$C142:$AZ142))),IF(E$3&lt;=$B$2,SMALL(Data_Baseline!$C142:$AZ142,COUNTIF(Data_Baseline!$C142:$AZ142,0)+1),IF(Data_Baseline!D142=0,SMALL(Data_Baseline!$C142:$AZ142,COUNTIF(Data_Baseline!$C142:$AZ142,0)+1),Data_Baseline!D142)))),"")</f>
        <v>3.9281380206259493E-2</v>
      </c>
      <c r="F142">
        <f ca="1">IFERROR(IF(Data_Baseline!E142="","",IF($C$3="On",IF(F$3&lt;=$B$2,SMALL(Data_Baseline!$C142:$AZ142,COUNTIF(Data_Baseline!$C142:$AZ142,0)+1)/MAX(Data_Baseline!$C142:$AZ142),IF(Data_Baseline!E142=0,SMALL(Data_Baseline!$C142:$AZ142,COUNTIF(Data_Baseline!$C142:$AZ142,0)+1)/MAX(Data_Baseline!$C142:$AZ142),Data_Baseline!E142/MAX(Data_Baseline!$C142:$AZ142))),IF(F$3&lt;=$B$2,SMALL(Data_Baseline!$C142:$AZ142,COUNTIF(Data_Baseline!$C142:$AZ142,0)+1),IF(Data_Baseline!E142=0,SMALL(Data_Baseline!$C142:$AZ142,COUNTIF(Data_Baseline!$C142:$AZ142,0)+1),Data_Baseline!E142)))),"")</f>
        <v>3.9281380206259493E-2</v>
      </c>
      <c r="G142">
        <f ca="1">IFERROR(IF(Data_Baseline!F142="","",IF($C$3="On",IF(G$3&lt;=$B$2,SMALL(Data_Baseline!$C142:$AZ142,COUNTIF(Data_Baseline!$C142:$AZ142,0)+1)/MAX(Data_Baseline!$C142:$AZ142),IF(Data_Baseline!F142=0,SMALL(Data_Baseline!$C142:$AZ142,COUNTIF(Data_Baseline!$C142:$AZ142,0)+1)/MAX(Data_Baseline!$C142:$AZ142),Data_Baseline!F142/MAX(Data_Baseline!$C142:$AZ142))),IF(G$3&lt;=$B$2,SMALL(Data_Baseline!$C142:$AZ142,COUNTIF(Data_Baseline!$C142:$AZ142,0)+1),IF(Data_Baseline!F142=0,SMALL(Data_Baseline!$C142:$AZ142,COUNTIF(Data_Baseline!$C142:$AZ142,0)+1),Data_Baseline!F142)))),"")</f>
        <v>3.9281380206259493E-2</v>
      </c>
      <c r="H142">
        <f ca="1">IFERROR(IF(Data_Baseline!G142="","",IF($C$3="On",IF(H$3&lt;=$B$2,SMALL(Data_Baseline!$C142:$AZ142,COUNTIF(Data_Baseline!$C142:$AZ142,0)+1)/MAX(Data_Baseline!$C142:$AZ142),IF(Data_Baseline!G142=0,SMALL(Data_Baseline!$C142:$AZ142,COUNTIF(Data_Baseline!$C142:$AZ142,0)+1)/MAX(Data_Baseline!$C142:$AZ142),Data_Baseline!G142/MAX(Data_Baseline!$C142:$AZ142))),IF(H$3&lt;=$B$2,SMALL(Data_Baseline!$C142:$AZ142,COUNTIF(Data_Baseline!$C142:$AZ142,0)+1),IF(Data_Baseline!G142=0,SMALL(Data_Baseline!$C142:$AZ142,COUNTIF(Data_Baseline!$C142:$AZ142,0)+1),Data_Baseline!G142)))),"")</f>
        <v>3.9281380206259493E-2</v>
      </c>
      <c r="I142">
        <f ca="1">IFERROR(IF(Data_Baseline!H142="","",IF($C$3="On",IF(I$3&lt;=$B$2,SMALL(Data_Baseline!$C142:$AZ142,COUNTIF(Data_Baseline!$C142:$AZ142,0)+1)/MAX(Data_Baseline!$C142:$AZ142),IF(Data_Baseline!H142=0,SMALL(Data_Baseline!$C142:$AZ142,COUNTIF(Data_Baseline!$C142:$AZ142,0)+1)/MAX(Data_Baseline!$C142:$AZ142),Data_Baseline!H142/MAX(Data_Baseline!$C142:$AZ142))),IF(I$3&lt;=$B$2,SMALL(Data_Baseline!$C142:$AZ142,COUNTIF(Data_Baseline!$C142:$AZ142,0)+1),IF(Data_Baseline!H142=0,SMALL(Data_Baseline!$C142:$AZ142,COUNTIF(Data_Baseline!$C142:$AZ142,0)+1),Data_Baseline!H142)))),"")</f>
        <v>3.9281380206259493E-2</v>
      </c>
      <c r="J142">
        <f ca="1">IFERROR(IF(Data_Baseline!I142="","",IF($C$3="On",IF(J$3&lt;=$B$2,SMALL(Data_Baseline!$C142:$AZ142,COUNTIF(Data_Baseline!$C142:$AZ142,0)+1)/MAX(Data_Baseline!$C142:$AZ142),IF(Data_Baseline!I142=0,SMALL(Data_Baseline!$C142:$AZ142,COUNTIF(Data_Baseline!$C142:$AZ142,0)+1)/MAX(Data_Baseline!$C142:$AZ142),Data_Baseline!I142/MAX(Data_Baseline!$C142:$AZ142))),IF(J$3&lt;=$B$2,SMALL(Data_Baseline!$C142:$AZ142,COUNTIF(Data_Baseline!$C142:$AZ142,0)+1),IF(Data_Baseline!I142=0,SMALL(Data_Baseline!$C142:$AZ142,COUNTIF(Data_Baseline!$C142:$AZ142,0)+1),Data_Baseline!I142)))),"")</f>
        <v>3.9281380206259493E-2</v>
      </c>
      <c r="K142">
        <f ca="1">IFERROR(IF(Data_Baseline!J142="","",IF($C$3="On",IF(K$3&lt;=$B$2,SMALL(Data_Baseline!$C142:$AZ142,COUNTIF(Data_Baseline!$C142:$AZ142,0)+1)/MAX(Data_Baseline!$C142:$AZ142),IF(Data_Baseline!J142=0,SMALL(Data_Baseline!$C142:$AZ142,COUNTIF(Data_Baseline!$C142:$AZ142,0)+1)/MAX(Data_Baseline!$C142:$AZ142),Data_Baseline!J142/MAX(Data_Baseline!$C142:$AZ142))),IF(K$3&lt;=$B$2,SMALL(Data_Baseline!$C142:$AZ142,COUNTIF(Data_Baseline!$C142:$AZ142,0)+1),IF(Data_Baseline!J142=0,SMALL(Data_Baseline!$C142:$AZ142,COUNTIF(Data_Baseline!$C142:$AZ142,0)+1),Data_Baseline!J142)))),"")</f>
        <v>3.9281380206259493E-2</v>
      </c>
      <c r="L142">
        <f ca="1">IFERROR(IF(Data_Baseline!K142="","",IF($C$3="On",IF(L$3&lt;=$B$2,SMALL(Data_Baseline!$C142:$AZ142,COUNTIF(Data_Baseline!$C142:$AZ142,0)+1)/MAX(Data_Baseline!$C142:$AZ142),IF(Data_Baseline!K142=0,SMALL(Data_Baseline!$C142:$AZ142,COUNTIF(Data_Baseline!$C142:$AZ142,0)+1)/MAX(Data_Baseline!$C142:$AZ142),Data_Baseline!K142/MAX(Data_Baseline!$C142:$AZ142))),IF(L$3&lt;=$B$2,SMALL(Data_Baseline!$C142:$AZ142,COUNTIF(Data_Baseline!$C142:$AZ142,0)+1),IF(Data_Baseline!K142=0,SMALL(Data_Baseline!$C142:$AZ142,COUNTIF(Data_Baseline!$C142:$AZ142,0)+1),Data_Baseline!K142)))),"")</f>
        <v>3.9281380206259493E-2</v>
      </c>
      <c r="M142">
        <f ca="1">IFERROR(IF(Data_Baseline!L142="","",IF($C$3="On",IF(M$3&lt;=$B$2,SMALL(Data_Baseline!$C142:$AZ142,COUNTIF(Data_Baseline!$C142:$AZ142,0)+1)/MAX(Data_Baseline!$C142:$AZ142),IF(Data_Baseline!L142=0,SMALL(Data_Baseline!$C142:$AZ142,COUNTIF(Data_Baseline!$C142:$AZ142,0)+1)/MAX(Data_Baseline!$C142:$AZ142),Data_Baseline!L142/MAX(Data_Baseline!$C142:$AZ142))),IF(M$3&lt;=$B$2,SMALL(Data_Baseline!$C142:$AZ142,COUNTIF(Data_Baseline!$C142:$AZ142,0)+1),IF(Data_Baseline!L142=0,SMALL(Data_Baseline!$C142:$AZ142,COUNTIF(Data_Baseline!$C142:$AZ142,0)+1),Data_Baseline!L142)))),"")</f>
        <v>3.9281380206259493E-2</v>
      </c>
      <c r="N142">
        <f ca="1">IFERROR(IF(Data_Baseline!M142="","",IF($C$3="On",IF(N$3&lt;=$B$2,SMALL(Data_Baseline!$C142:$AZ142,COUNTIF(Data_Baseline!$C142:$AZ142,0)+1)/MAX(Data_Baseline!$C142:$AZ142),IF(Data_Baseline!M142=0,SMALL(Data_Baseline!$C142:$AZ142,COUNTIF(Data_Baseline!$C142:$AZ142,0)+1)/MAX(Data_Baseline!$C142:$AZ142),Data_Baseline!M142/MAX(Data_Baseline!$C142:$AZ142))),IF(N$3&lt;=$B$2,SMALL(Data_Baseline!$C142:$AZ142,COUNTIF(Data_Baseline!$C142:$AZ142,0)+1),IF(Data_Baseline!M142=0,SMALL(Data_Baseline!$C142:$AZ142,COUNTIF(Data_Baseline!$C142:$AZ142,0)+1),Data_Baseline!M142)))),"")</f>
        <v>3.9281380206259493E-2</v>
      </c>
      <c r="O142">
        <f ca="1">IFERROR(IF(Data_Baseline!N142="","",IF($C$3="On",IF(O$3&lt;=$B$2,SMALL(Data_Baseline!$C142:$AZ142,COUNTIF(Data_Baseline!$C142:$AZ142,0)+1)/MAX(Data_Baseline!$C142:$AZ142),IF(Data_Baseline!N142=0,SMALL(Data_Baseline!$C142:$AZ142,COUNTIF(Data_Baseline!$C142:$AZ142,0)+1)/MAX(Data_Baseline!$C142:$AZ142),Data_Baseline!N142/MAX(Data_Baseline!$C142:$AZ142))),IF(O$3&lt;=$B$2,SMALL(Data_Baseline!$C142:$AZ142,COUNTIF(Data_Baseline!$C142:$AZ142,0)+1),IF(Data_Baseline!N142=0,SMALL(Data_Baseline!$C142:$AZ142,COUNTIF(Data_Baseline!$C142:$AZ142,0)+1),Data_Baseline!N142)))),"")</f>
        <v>3.9281380206259493E-2</v>
      </c>
      <c r="P142">
        <f ca="1">IFERROR(IF(Data_Baseline!O142="","",IF($C$3="On",IF(P$3&lt;=$B$2,SMALL(Data_Baseline!$C142:$AZ142,COUNTIF(Data_Baseline!$C142:$AZ142,0)+1)/MAX(Data_Baseline!$C142:$AZ142),IF(Data_Baseline!O142=0,SMALL(Data_Baseline!$C142:$AZ142,COUNTIF(Data_Baseline!$C142:$AZ142,0)+1)/MAX(Data_Baseline!$C142:$AZ142),Data_Baseline!O142/MAX(Data_Baseline!$C142:$AZ142))),IF(P$3&lt;=$B$2,SMALL(Data_Baseline!$C142:$AZ142,COUNTIF(Data_Baseline!$C142:$AZ142,0)+1),IF(Data_Baseline!O142=0,SMALL(Data_Baseline!$C142:$AZ142,COUNTIF(Data_Baseline!$C142:$AZ142,0)+1),Data_Baseline!O142)))),"")</f>
        <v>3.9281380206259493E-2</v>
      </c>
      <c r="Q142">
        <f ca="1">IFERROR(IF(Data_Baseline!P142="","",IF($C$3="On",IF(Q$3&lt;=$B$2,SMALL(Data_Baseline!$C142:$AZ142,COUNTIF(Data_Baseline!$C142:$AZ142,0)+1)/MAX(Data_Baseline!$C142:$AZ142),IF(Data_Baseline!P142=0,SMALL(Data_Baseline!$C142:$AZ142,COUNTIF(Data_Baseline!$C142:$AZ142,0)+1)/MAX(Data_Baseline!$C142:$AZ142),Data_Baseline!P142/MAX(Data_Baseline!$C142:$AZ142))),IF(Q$3&lt;=$B$2,SMALL(Data_Baseline!$C142:$AZ142,COUNTIF(Data_Baseline!$C142:$AZ142,0)+1),IF(Data_Baseline!P142=0,SMALL(Data_Baseline!$C142:$AZ142,COUNTIF(Data_Baseline!$C142:$AZ142,0)+1),Data_Baseline!P142)))),"")</f>
        <v>0.21041260340512799</v>
      </c>
      <c r="R142">
        <f ca="1">IFERROR(IF(Data_Baseline!Q142="","",IF($C$3="On",IF(R$3&lt;=$B$2,SMALL(Data_Baseline!$C142:$AZ142,COUNTIF(Data_Baseline!$C142:$AZ142,0)+1)/MAX(Data_Baseline!$C142:$AZ142),IF(Data_Baseline!Q142=0,SMALL(Data_Baseline!$C142:$AZ142,COUNTIF(Data_Baseline!$C142:$AZ142,0)+1)/MAX(Data_Baseline!$C142:$AZ142),Data_Baseline!Q142/MAX(Data_Baseline!$C142:$AZ142))),IF(R$3&lt;=$B$2,SMALL(Data_Baseline!$C142:$AZ142,COUNTIF(Data_Baseline!$C142:$AZ142,0)+1),IF(Data_Baseline!Q142=0,SMALL(Data_Baseline!$C142:$AZ142,COUNTIF(Data_Baseline!$C142:$AZ142,0)+1),Data_Baseline!Q142)))),"")</f>
        <v>0.54810425995208145</v>
      </c>
      <c r="S142">
        <f ca="1">IFERROR(IF(Data_Baseline!R142="","",IF($C$3="On",IF(S$3&lt;=$B$2,SMALL(Data_Baseline!$C142:$AZ142,COUNTIF(Data_Baseline!$C142:$AZ142,0)+1)/MAX(Data_Baseline!$C142:$AZ142),IF(Data_Baseline!R142=0,SMALL(Data_Baseline!$C142:$AZ142,COUNTIF(Data_Baseline!$C142:$AZ142,0)+1)/MAX(Data_Baseline!$C142:$AZ142),Data_Baseline!R142/MAX(Data_Baseline!$C142:$AZ142))),IF(S$3&lt;=$B$2,SMALL(Data_Baseline!$C142:$AZ142,COUNTIF(Data_Baseline!$C142:$AZ142,0)+1),IF(Data_Baseline!R142=0,SMALL(Data_Baseline!$C142:$AZ142,COUNTIF(Data_Baseline!$C142:$AZ142,0)+1),Data_Baseline!R142)))),"")</f>
        <v>0.35528857737048364</v>
      </c>
      <c r="T142">
        <f ca="1">IFERROR(IF(Data_Baseline!S142="","",IF($C$3="On",IF(T$3&lt;=$B$2,SMALL(Data_Baseline!$C142:$AZ142,COUNTIF(Data_Baseline!$C142:$AZ142,0)+1)/MAX(Data_Baseline!$C142:$AZ142),IF(Data_Baseline!S142=0,SMALL(Data_Baseline!$C142:$AZ142,COUNTIF(Data_Baseline!$C142:$AZ142,0)+1)/MAX(Data_Baseline!$C142:$AZ142),Data_Baseline!S142/MAX(Data_Baseline!$C142:$AZ142))),IF(T$3&lt;=$B$2,SMALL(Data_Baseline!$C142:$AZ142,COUNTIF(Data_Baseline!$C142:$AZ142,0)+1),IF(Data_Baseline!S142=0,SMALL(Data_Baseline!$C142:$AZ142,COUNTIF(Data_Baseline!$C142:$AZ142,0)+1),Data_Baseline!S142)))),"")</f>
        <v>3.9281380206259493E-2</v>
      </c>
      <c r="U142">
        <f ca="1">IFERROR(IF(Data_Baseline!T142="","",IF($C$3="On",IF(U$3&lt;=$B$2,SMALL(Data_Baseline!$C142:$AZ142,COUNTIF(Data_Baseline!$C142:$AZ142,0)+1)/MAX(Data_Baseline!$C142:$AZ142),IF(Data_Baseline!T142=0,SMALL(Data_Baseline!$C142:$AZ142,COUNTIF(Data_Baseline!$C142:$AZ142,0)+1)/MAX(Data_Baseline!$C142:$AZ142),Data_Baseline!T142/MAX(Data_Baseline!$C142:$AZ142))),IF(U$3&lt;=$B$2,SMALL(Data_Baseline!$C142:$AZ142,COUNTIF(Data_Baseline!$C142:$AZ142,0)+1),IF(Data_Baseline!T142=0,SMALL(Data_Baseline!$C142:$AZ142,COUNTIF(Data_Baseline!$C142:$AZ142,0)+1),Data_Baseline!T142)))),"")</f>
        <v>3.9281380206259493E-2</v>
      </c>
      <c r="V142">
        <f ca="1">IFERROR(IF(Data_Baseline!U142="","",IF($C$3="On",IF(V$3&lt;=$B$2,SMALL(Data_Baseline!$C142:$AZ142,COUNTIF(Data_Baseline!$C142:$AZ142,0)+1)/MAX(Data_Baseline!$C142:$AZ142),IF(Data_Baseline!U142=0,SMALL(Data_Baseline!$C142:$AZ142,COUNTIF(Data_Baseline!$C142:$AZ142,0)+1)/MAX(Data_Baseline!$C142:$AZ142),Data_Baseline!U142/MAX(Data_Baseline!$C142:$AZ142))),IF(V$3&lt;=$B$2,SMALL(Data_Baseline!$C142:$AZ142,COUNTIF(Data_Baseline!$C142:$AZ142,0)+1),IF(Data_Baseline!U142=0,SMALL(Data_Baseline!$C142:$AZ142,COUNTIF(Data_Baseline!$C142:$AZ142,0)+1),Data_Baseline!U142)))),"")</f>
        <v>3.9281380206259493E-2</v>
      </c>
      <c r="W142">
        <f ca="1">IFERROR(IF(Data_Baseline!V142="","",IF($C$3="On",IF(W$3&lt;=$B$2,SMALL(Data_Baseline!$C142:$AZ142,COUNTIF(Data_Baseline!$C142:$AZ142,0)+1)/MAX(Data_Baseline!$C142:$AZ142),IF(Data_Baseline!V142=0,SMALL(Data_Baseline!$C142:$AZ142,COUNTIF(Data_Baseline!$C142:$AZ142,0)+1)/MAX(Data_Baseline!$C142:$AZ142),Data_Baseline!V142/MAX(Data_Baseline!$C142:$AZ142))),IF(W$3&lt;=$B$2,SMALL(Data_Baseline!$C142:$AZ142,COUNTIF(Data_Baseline!$C142:$AZ142,0)+1),IF(Data_Baseline!V142=0,SMALL(Data_Baseline!$C142:$AZ142,COUNTIF(Data_Baseline!$C142:$AZ142,0)+1),Data_Baseline!V142)))),"")</f>
        <v>3.9281380206259493E-2</v>
      </c>
      <c r="X142">
        <f ca="1">IFERROR(IF(Data_Baseline!W142="","",IF($C$3="On",IF(X$3&lt;=$B$2,SMALL(Data_Baseline!$C142:$AZ142,COUNTIF(Data_Baseline!$C142:$AZ142,0)+1)/MAX(Data_Baseline!$C142:$AZ142),IF(Data_Baseline!W142=0,SMALL(Data_Baseline!$C142:$AZ142,COUNTIF(Data_Baseline!$C142:$AZ142,0)+1)/MAX(Data_Baseline!$C142:$AZ142),Data_Baseline!W142/MAX(Data_Baseline!$C142:$AZ142))),IF(X$3&lt;=$B$2,SMALL(Data_Baseline!$C142:$AZ142,COUNTIF(Data_Baseline!$C142:$AZ142,0)+1),IF(Data_Baseline!W142=0,SMALL(Data_Baseline!$C142:$AZ142,COUNTIF(Data_Baseline!$C142:$AZ142,0)+1),Data_Baseline!W142)))),"")</f>
        <v>3.9281380206259493E-2</v>
      </c>
      <c r="Y142">
        <f ca="1">IFERROR(IF(Data_Baseline!X142="","",IF($C$3="On",IF(Y$3&lt;=$B$2,SMALL(Data_Baseline!$C142:$AZ142,COUNTIF(Data_Baseline!$C142:$AZ142,0)+1)/MAX(Data_Baseline!$C142:$AZ142),IF(Data_Baseline!X142=0,SMALL(Data_Baseline!$C142:$AZ142,COUNTIF(Data_Baseline!$C142:$AZ142,0)+1)/MAX(Data_Baseline!$C142:$AZ142),Data_Baseline!X142/MAX(Data_Baseline!$C142:$AZ142))),IF(Y$3&lt;=$B$2,SMALL(Data_Baseline!$C142:$AZ142,COUNTIF(Data_Baseline!$C142:$AZ142,0)+1),IF(Data_Baseline!X142=0,SMALL(Data_Baseline!$C142:$AZ142,COUNTIF(Data_Baseline!$C142:$AZ142,0)+1),Data_Baseline!X142)))),"")</f>
        <v>3.9281380206259493E-2</v>
      </c>
      <c r="Z142">
        <f ca="1">IFERROR(IF(Data_Baseline!Y142="","",IF($C$3="On",IF(Z$3&lt;=$B$2,SMALL(Data_Baseline!$C142:$AZ142,COUNTIF(Data_Baseline!$C142:$AZ142,0)+1)/MAX(Data_Baseline!$C142:$AZ142),IF(Data_Baseline!Y142=0,SMALL(Data_Baseline!$C142:$AZ142,COUNTIF(Data_Baseline!$C142:$AZ142,0)+1)/MAX(Data_Baseline!$C142:$AZ142),Data_Baseline!Y142/MAX(Data_Baseline!$C142:$AZ142))),IF(Z$3&lt;=$B$2,SMALL(Data_Baseline!$C142:$AZ142,COUNTIF(Data_Baseline!$C142:$AZ142,0)+1),IF(Data_Baseline!Y142=0,SMALL(Data_Baseline!$C142:$AZ142,COUNTIF(Data_Baseline!$C142:$AZ142,0)+1),Data_Baseline!Y142)))),"")</f>
        <v>3.9281380206259493E-2</v>
      </c>
      <c r="AA142">
        <f ca="1">IFERROR(IF(Data_Baseline!Z142="","",IF($C$3="On",IF(AA$3&lt;=$B$2,SMALL(Data_Baseline!$C142:$AZ142,COUNTIF(Data_Baseline!$C142:$AZ142,0)+1)/MAX(Data_Baseline!$C142:$AZ142),IF(Data_Baseline!Z142=0,SMALL(Data_Baseline!$C142:$AZ142,COUNTIF(Data_Baseline!$C142:$AZ142,0)+1)/MAX(Data_Baseline!$C142:$AZ142),Data_Baseline!Z142/MAX(Data_Baseline!$C142:$AZ142))),IF(AA$3&lt;=$B$2,SMALL(Data_Baseline!$C142:$AZ142,COUNTIF(Data_Baseline!$C142:$AZ142,0)+1),IF(Data_Baseline!Z142=0,SMALL(Data_Baseline!$C142:$AZ142,COUNTIF(Data_Baseline!$C142:$AZ142,0)+1),Data_Baseline!Z142)))),"")</f>
        <v>3.9281380206259493E-2</v>
      </c>
      <c r="AB142">
        <f ca="1">IFERROR(IF(Data_Baseline!AA142="","",IF($C$3="On",IF(AB$3&lt;=$B$2,SMALL(Data_Baseline!$C142:$AZ142,COUNTIF(Data_Baseline!$C142:$AZ142,0)+1)/MAX(Data_Baseline!$C142:$AZ142),IF(Data_Baseline!AA142=0,SMALL(Data_Baseline!$C142:$AZ142,COUNTIF(Data_Baseline!$C142:$AZ142,0)+1)/MAX(Data_Baseline!$C142:$AZ142),Data_Baseline!AA142/MAX(Data_Baseline!$C142:$AZ142))),IF(AB$3&lt;=$B$2,SMALL(Data_Baseline!$C142:$AZ142,COUNTIF(Data_Baseline!$C142:$AZ142,0)+1),IF(Data_Baseline!AA142=0,SMALL(Data_Baseline!$C142:$AZ142,COUNTIF(Data_Baseline!$C142:$AZ142,0)+1),Data_Baseline!AA142)))),"")</f>
        <v>3.9281380206259493E-2</v>
      </c>
      <c r="AC142">
        <f ca="1">IFERROR(IF(Data_Baseline!AB142="","",IF($C$3="On",IF(AC$3&lt;=$B$2,SMALL(Data_Baseline!$C142:$AZ142,COUNTIF(Data_Baseline!$C142:$AZ142,0)+1)/MAX(Data_Baseline!$C142:$AZ142),IF(Data_Baseline!AB142=0,SMALL(Data_Baseline!$C142:$AZ142,COUNTIF(Data_Baseline!$C142:$AZ142,0)+1)/MAX(Data_Baseline!$C142:$AZ142),Data_Baseline!AB142/MAX(Data_Baseline!$C142:$AZ142))),IF(AC$3&lt;=$B$2,SMALL(Data_Baseline!$C142:$AZ142,COUNTIF(Data_Baseline!$C142:$AZ142,0)+1),IF(Data_Baseline!AB142=0,SMALL(Data_Baseline!$C142:$AZ142,COUNTIF(Data_Baseline!$C142:$AZ142,0)+1),Data_Baseline!AB142)))),"")</f>
        <v>3.9281380206259493E-2</v>
      </c>
      <c r="AD142">
        <f ca="1">IFERROR(IF(Data_Baseline!AC142="","",IF($C$3="On",IF(AD$3&lt;=$B$2,SMALL(Data_Baseline!$C142:$AZ142,COUNTIF(Data_Baseline!$C142:$AZ142,0)+1)/MAX(Data_Baseline!$C142:$AZ142),IF(Data_Baseline!AC142=0,SMALL(Data_Baseline!$C142:$AZ142,COUNTIF(Data_Baseline!$C142:$AZ142,0)+1)/MAX(Data_Baseline!$C142:$AZ142),Data_Baseline!AC142/MAX(Data_Baseline!$C142:$AZ142))),IF(AD$3&lt;=$B$2,SMALL(Data_Baseline!$C142:$AZ142,COUNTIF(Data_Baseline!$C142:$AZ142,0)+1),IF(Data_Baseline!AC142=0,SMALL(Data_Baseline!$C142:$AZ142,COUNTIF(Data_Baseline!$C142:$AZ142,0)+1),Data_Baseline!AC142)))),"")</f>
        <v>3.9281380206259493E-2</v>
      </c>
      <c r="AE142">
        <f ca="1">IFERROR(IF(Data_Baseline!AD142="","",IF($C$3="On",IF(AE$3&lt;=$B$2,SMALL(Data_Baseline!$C142:$AZ142,COUNTIF(Data_Baseline!$C142:$AZ142,0)+1)/MAX(Data_Baseline!$C142:$AZ142),IF(Data_Baseline!AD142=0,SMALL(Data_Baseline!$C142:$AZ142,COUNTIF(Data_Baseline!$C142:$AZ142,0)+1)/MAX(Data_Baseline!$C142:$AZ142),Data_Baseline!AD142/MAX(Data_Baseline!$C142:$AZ142))),IF(AE$3&lt;=$B$2,SMALL(Data_Baseline!$C142:$AZ142,COUNTIF(Data_Baseline!$C142:$AZ142,0)+1),IF(Data_Baseline!AD142=0,SMALL(Data_Baseline!$C142:$AZ142,COUNTIF(Data_Baseline!$C142:$AZ142,0)+1),Data_Baseline!AD142)))),"")</f>
        <v>3.9281380206259493E-2</v>
      </c>
      <c r="AF142">
        <f ca="1">IFERROR(IF(Data_Baseline!AE142="","",IF($C$3="On",IF(AF$3&lt;=$B$2,SMALL(Data_Baseline!$C142:$AZ142,COUNTIF(Data_Baseline!$C142:$AZ142,0)+1)/MAX(Data_Baseline!$C142:$AZ142),IF(Data_Baseline!AE142=0,SMALL(Data_Baseline!$C142:$AZ142,COUNTIF(Data_Baseline!$C142:$AZ142,0)+1)/MAX(Data_Baseline!$C142:$AZ142),Data_Baseline!AE142/MAX(Data_Baseline!$C142:$AZ142))),IF(AF$3&lt;=$B$2,SMALL(Data_Baseline!$C142:$AZ142,COUNTIF(Data_Baseline!$C142:$AZ142,0)+1),IF(Data_Baseline!AE142=0,SMALL(Data_Baseline!$C142:$AZ142,COUNTIF(Data_Baseline!$C142:$AZ142,0)+1),Data_Baseline!AE142)))),"")</f>
        <v>3.9281380206259493E-2</v>
      </c>
      <c r="AG142">
        <f ca="1">IFERROR(IF(Data_Baseline!AF142="","",IF($C$3="On",IF(AG$3&lt;=$B$2,SMALL(Data_Baseline!$C142:$AZ142,COUNTIF(Data_Baseline!$C142:$AZ142,0)+1)/MAX(Data_Baseline!$C142:$AZ142),IF(Data_Baseline!AF142=0,SMALL(Data_Baseline!$C142:$AZ142,COUNTIF(Data_Baseline!$C142:$AZ142,0)+1)/MAX(Data_Baseline!$C142:$AZ142),Data_Baseline!AF142/MAX(Data_Baseline!$C142:$AZ142))),IF(AG$3&lt;=$B$2,SMALL(Data_Baseline!$C142:$AZ142,COUNTIF(Data_Baseline!$C142:$AZ142,0)+1),IF(Data_Baseline!AF142=0,SMALL(Data_Baseline!$C142:$AZ142,COUNTIF(Data_Baseline!$C142:$AZ142,0)+1),Data_Baseline!AF142)))),"")</f>
        <v>3.9281380206259493E-2</v>
      </c>
      <c r="AH142">
        <f ca="1">IFERROR(IF(Data_Baseline!AG142="","",IF($C$3="On",IF(AH$3&lt;=$B$2,SMALL(Data_Baseline!$C142:$AZ142,COUNTIF(Data_Baseline!$C142:$AZ142,0)+1)/MAX(Data_Baseline!$C142:$AZ142),IF(Data_Baseline!AG142=0,SMALL(Data_Baseline!$C142:$AZ142,COUNTIF(Data_Baseline!$C142:$AZ142,0)+1)/MAX(Data_Baseline!$C142:$AZ142),Data_Baseline!AG142/MAX(Data_Baseline!$C142:$AZ142))),IF(AH$3&lt;=$B$2,SMALL(Data_Baseline!$C142:$AZ142,COUNTIF(Data_Baseline!$C142:$AZ142,0)+1),IF(Data_Baseline!AG142=0,SMALL(Data_Baseline!$C142:$AZ142,COUNTIF(Data_Baseline!$C142:$AZ142,0)+1),Data_Baseline!AG142)))),"")</f>
        <v>1</v>
      </c>
      <c r="AI142">
        <f ca="1">IFERROR(IF(Data_Baseline!AH142="","",IF($C$3="On",IF(AI$3&lt;=$B$2,SMALL(Data_Baseline!$C142:$AZ142,COUNTIF(Data_Baseline!$C142:$AZ142,0)+1)/MAX(Data_Baseline!$C142:$AZ142),IF(Data_Baseline!AH142=0,SMALL(Data_Baseline!$C142:$AZ142,COUNTIF(Data_Baseline!$C142:$AZ142,0)+1)/MAX(Data_Baseline!$C142:$AZ142),Data_Baseline!AH142/MAX(Data_Baseline!$C142:$AZ142))),IF(AI$3&lt;=$B$2,SMALL(Data_Baseline!$C142:$AZ142,COUNTIF(Data_Baseline!$C142:$AZ142,0)+1),IF(Data_Baseline!AH142=0,SMALL(Data_Baseline!$C142:$AZ142,COUNTIF(Data_Baseline!$C142:$AZ142,0)+1),Data_Baseline!AH142)))),"")</f>
        <v>0.65589831387193931</v>
      </c>
      <c r="AJ142">
        <f ca="1">IFERROR(IF(Data_Baseline!AI142="","",IF($C$3="On",IF(AJ$3&lt;=$B$2,SMALL(Data_Baseline!$C142:$AZ142,COUNTIF(Data_Baseline!$C142:$AZ142,0)+1)/MAX(Data_Baseline!$C142:$AZ142),IF(Data_Baseline!AI142=0,SMALL(Data_Baseline!$C142:$AZ142,COUNTIF(Data_Baseline!$C142:$AZ142,0)+1)/MAX(Data_Baseline!$C142:$AZ142),Data_Baseline!AI142/MAX(Data_Baseline!$C142:$AZ142))),IF(AJ$3&lt;=$B$2,SMALL(Data_Baseline!$C142:$AZ142,COUNTIF(Data_Baseline!$C142:$AZ142,0)+1),IF(Data_Baseline!AI142=0,SMALL(Data_Baseline!$C142:$AZ142,COUNTIF(Data_Baseline!$C142:$AZ142,0)+1),Data_Baseline!AI142)))),"")</f>
        <v>3.9281380206259493E-2</v>
      </c>
      <c r="AK142">
        <f ca="1">IFERROR(IF(Data_Baseline!AJ142="","",IF($C$3="On",IF(AK$3&lt;=$B$2,SMALL(Data_Baseline!$C142:$AZ142,COUNTIF(Data_Baseline!$C142:$AZ142,0)+1)/MAX(Data_Baseline!$C142:$AZ142),IF(Data_Baseline!AJ142=0,SMALL(Data_Baseline!$C142:$AZ142,COUNTIF(Data_Baseline!$C142:$AZ142,0)+1)/MAX(Data_Baseline!$C142:$AZ142),Data_Baseline!AJ142/MAX(Data_Baseline!$C142:$AZ142))),IF(AK$3&lt;=$B$2,SMALL(Data_Baseline!$C142:$AZ142,COUNTIF(Data_Baseline!$C142:$AZ142,0)+1),IF(Data_Baseline!AJ142=0,SMALL(Data_Baseline!$C142:$AZ142,COUNTIF(Data_Baseline!$C142:$AZ142,0)+1),Data_Baseline!AJ142)))),"")</f>
        <v>3.9281380206259493E-2</v>
      </c>
      <c r="AL142">
        <f ca="1">IFERROR(IF(Data_Baseline!AK142="","",IF($C$3="On",IF(AL$3&lt;=$B$2,SMALL(Data_Baseline!$C142:$AZ142,COUNTIF(Data_Baseline!$C142:$AZ142,0)+1)/MAX(Data_Baseline!$C142:$AZ142),IF(Data_Baseline!AK142=0,SMALL(Data_Baseline!$C142:$AZ142,COUNTIF(Data_Baseline!$C142:$AZ142,0)+1)/MAX(Data_Baseline!$C142:$AZ142),Data_Baseline!AK142/MAX(Data_Baseline!$C142:$AZ142))),IF(AL$3&lt;=$B$2,SMALL(Data_Baseline!$C142:$AZ142,COUNTIF(Data_Baseline!$C142:$AZ142,0)+1),IF(Data_Baseline!AK142=0,SMALL(Data_Baseline!$C142:$AZ142,COUNTIF(Data_Baseline!$C142:$AZ142,0)+1),Data_Baseline!AK142)))),"")</f>
        <v>3.9281380206259493E-2</v>
      </c>
      <c r="AM142">
        <f ca="1">IFERROR(IF(Data_Baseline!AL142="","",IF($C$3="On",IF(AM$3&lt;=$B$2,SMALL(Data_Baseline!$C142:$AZ142,COUNTIF(Data_Baseline!$C142:$AZ142,0)+1)/MAX(Data_Baseline!$C142:$AZ142),IF(Data_Baseline!AL142=0,SMALL(Data_Baseline!$C142:$AZ142,COUNTIF(Data_Baseline!$C142:$AZ142,0)+1)/MAX(Data_Baseline!$C142:$AZ142),Data_Baseline!AL142/MAX(Data_Baseline!$C142:$AZ142))),IF(AM$3&lt;=$B$2,SMALL(Data_Baseline!$C142:$AZ142,COUNTIF(Data_Baseline!$C142:$AZ142,0)+1),IF(Data_Baseline!AL142=0,SMALL(Data_Baseline!$C142:$AZ142,COUNTIF(Data_Baseline!$C142:$AZ142,0)+1),Data_Baseline!AL142)))),"")</f>
        <v>0.7250278290638954</v>
      </c>
      <c r="AN142">
        <f ca="1">IFERROR(IF(Data_Baseline!AM142="","",IF($C$3="On",IF(AN$3&lt;=$B$2,SMALL(Data_Baseline!$C142:$AZ142,COUNTIF(Data_Baseline!$C142:$AZ142,0)+1)/MAX(Data_Baseline!$C142:$AZ142),IF(Data_Baseline!AM142=0,SMALL(Data_Baseline!$C142:$AZ142,COUNTIF(Data_Baseline!$C142:$AZ142,0)+1)/MAX(Data_Baseline!$C142:$AZ142),Data_Baseline!AM142/MAX(Data_Baseline!$C142:$AZ142))),IF(AN$3&lt;=$B$2,SMALL(Data_Baseline!$C142:$AZ142,COUNTIF(Data_Baseline!$C142:$AZ142,0)+1),IF(Data_Baseline!AM142=0,SMALL(Data_Baseline!$C142:$AZ142,COUNTIF(Data_Baseline!$C142:$AZ142,0)+1),Data_Baseline!AM142)))),"")</f>
        <v>3.9281380206259493E-2</v>
      </c>
      <c r="AO142">
        <f ca="1">IFERROR(IF(Data_Baseline!AN142="","",IF($C$3="On",IF(AO$3&lt;=$B$2,SMALL(Data_Baseline!$C142:$AZ142,COUNTIF(Data_Baseline!$C142:$AZ142,0)+1)/MAX(Data_Baseline!$C142:$AZ142),IF(Data_Baseline!AN142=0,SMALL(Data_Baseline!$C142:$AZ142,COUNTIF(Data_Baseline!$C142:$AZ142,0)+1)/MAX(Data_Baseline!$C142:$AZ142),Data_Baseline!AN142/MAX(Data_Baseline!$C142:$AZ142))),IF(AO$3&lt;=$B$2,SMALL(Data_Baseline!$C142:$AZ142,COUNTIF(Data_Baseline!$C142:$AZ142,0)+1),IF(Data_Baseline!AN142=0,SMALL(Data_Baseline!$C142:$AZ142,COUNTIF(Data_Baseline!$C142:$AZ142,0)+1),Data_Baseline!AN142)))),"")</f>
        <v>3.9281380206259493E-2</v>
      </c>
      <c r="AP142">
        <f ca="1">IFERROR(IF(Data_Baseline!AO142="","",IF($C$3="On",IF(AP$3&lt;=$B$2,SMALL(Data_Baseline!$C142:$AZ142,COUNTIF(Data_Baseline!$C142:$AZ142,0)+1)/MAX(Data_Baseline!$C142:$AZ142),IF(Data_Baseline!AO142=0,SMALL(Data_Baseline!$C142:$AZ142,COUNTIF(Data_Baseline!$C142:$AZ142,0)+1)/MAX(Data_Baseline!$C142:$AZ142),Data_Baseline!AO142/MAX(Data_Baseline!$C142:$AZ142))),IF(AP$3&lt;=$B$2,SMALL(Data_Baseline!$C142:$AZ142,COUNTIF(Data_Baseline!$C142:$AZ142,0)+1),IF(Data_Baseline!AO142=0,SMALL(Data_Baseline!$C142:$AZ142,COUNTIF(Data_Baseline!$C142:$AZ142,0)+1),Data_Baseline!AO142)))),"")</f>
        <v>3.9281380206259493E-2</v>
      </c>
      <c r="AQ142">
        <f ca="1">IFERROR(IF(Data_Baseline!AP142="","",IF($C$3="On",IF(AQ$3&lt;=$B$2,SMALL(Data_Baseline!$C142:$AZ142,COUNTIF(Data_Baseline!$C142:$AZ142,0)+1)/MAX(Data_Baseline!$C142:$AZ142),IF(Data_Baseline!AP142=0,SMALL(Data_Baseline!$C142:$AZ142,COUNTIF(Data_Baseline!$C142:$AZ142,0)+1)/MAX(Data_Baseline!$C142:$AZ142),Data_Baseline!AP142/MAX(Data_Baseline!$C142:$AZ142))),IF(AQ$3&lt;=$B$2,SMALL(Data_Baseline!$C142:$AZ142,COUNTIF(Data_Baseline!$C142:$AZ142,0)+1),IF(Data_Baseline!AP142=0,SMALL(Data_Baseline!$C142:$AZ142,COUNTIF(Data_Baseline!$C142:$AZ142,0)+1),Data_Baseline!AP142)))),"")</f>
        <v>0.31864681339692175</v>
      </c>
      <c r="AR142" t="str">
        <f>IFERROR(IF(Data_Baseline!AQ142="","",IF($C$3="On",IF(AR$3&lt;=$B$2,SMALL(Data_Baseline!$C142:$AZ142,COUNTIF(Data_Baseline!$C142:$AZ142,0)+1)/MAX(Data_Baseline!$C142:$AZ142),IF(Data_Baseline!AQ142=0,SMALL(Data_Baseline!$C142:$AZ142,COUNTIF(Data_Baseline!$C142:$AZ142,0)+1)/MAX(Data_Baseline!$C142:$AZ142),Data_Baseline!AQ142/MAX(Data_Baseline!$C142:$AZ142))),IF(AR$3&lt;=$B$2,SMALL(Data_Baseline!$C142:$AZ142,COUNTIF(Data_Baseline!$C142:$AZ142,0)+1),IF(Data_Baseline!AQ142=0,SMALL(Data_Baseline!$C142:$AZ142,COUNTIF(Data_Baseline!$C142:$AZ142,0)+1),Data_Baseline!AQ142)))),"")</f>
        <v/>
      </c>
      <c r="AS142" t="str">
        <f>IFERROR(IF(Data_Baseline!AR142="","",IF($C$3="On",IF(AS$3&lt;=$B$2,SMALL(Data_Baseline!$C142:$AZ142,COUNTIF(Data_Baseline!$C142:$AZ142,0)+1)/MAX(Data_Baseline!$C142:$AZ142),IF(Data_Baseline!AR142=0,SMALL(Data_Baseline!$C142:$AZ142,COUNTIF(Data_Baseline!$C142:$AZ142,0)+1)/MAX(Data_Baseline!$C142:$AZ142),Data_Baseline!AR142/MAX(Data_Baseline!$C142:$AZ142))),IF(AS$3&lt;=$B$2,SMALL(Data_Baseline!$C142:$AZ142,COUNTIF(Data_Baseline!$C142:$AZ142,0)+1),IF(Data_Baseline!AR142=0,SMALL(Data_Baseline!$C142:$AZ142,COUNTIF(Data_Baseline!$C142:$AZ142,0)+1),Data_Baseline!AR142)))),"")</f>
        <v/>
      </c>
      <c r="AT142" t="str">
        <f>IFERROR(IF(Data_Baseline!AS142="","",IF($C$3="On",IF(AT$3&lt;=$B$2,SMALL(Data_Baseline!$C142:$AZ142,COUNTIF(Data_Baseline!$C142:$AZ142,0)+1)/MAX(Data_Baseline!$C142:$AZ142),IF(Data_Baseline!AS142=0,SMALL(Data_Baseline!$C142:$AZ142,COUNTIF(Data_Baseline!$C142:$AZ142,0)+1)/MAX(Data_Baseline!$C142:$AZ142),Data_Baseline!AS142/MAX(Data_Baseline!$C142:$AZ142))),IF(AT$3&lt;=$B$2,SMALL(Data_Baseline!$C142:$AZ142,COUNTIF(Data_Baseline!$C142:$AZ142,0)+1),IF(Data_Baseline!AS142=0,SMALL(Data_Baseline!$C142:$AZ142,COUNTIF(Data_Baseline!$C142:$AZ142,0)+1),Data_Baseline!AS142)))),"")</f>
        <v/>
      </c>
      <c r="AU142" t="str">
        <f>IFERROR(IF(Data_Baseline!AT142="","",IF($C$3="On",IF(AU$3&lt;=$B$2,SMALL(Data_Baseline!$C142:$AZ142,COUNTIF(Data_Baseline!$C142:$AZ142,0)+1)/MAX(Data_Baseline!$C142:$AZ142),IF(Data_Baseline!AT142=0,SMALL(Data_Baseline!$C142:$AZ142,COUNTIF(Data_Baseline!$C142:$AZ142,0)+1)/MAX(Data_Baseline!$C142:$AZ142),Data_Baseline!AT142/MAX(Data_Baseline!$C142:$AZ142))),IF(AU$3&lt;=$B$2,SMALL(Data_Baseline!$C142:$AZ142,COUNTIF(Data_Baseline!$C142:$AZ142,0)+1),IF(Data_Baseline!AT142=0,SMALL(Data_Baseline!$C142:$AZ142,COUNTIF(Data_Baseline!$C142:$AZ142,0)+1),Data_Baseline!AT142)))),"")</f>
        <v/>
      </c>
      <c r="AV142" t="str">
        <f>IFERROR(IF(Data_Baseline!AU142="","",IF($C$3="On",IF(AV$3&lt;=$B$2,SMALL(Data_Baseline!$C142:$AZ142,COUNTIF(Data_Baseline!$C142:$AZ142,0)+1)/MAX(Data_Baseline!$C142:$AZ142),IF(Data_Baseline!AU142=0,SMALL(Data_Baseline!$C142:$AZ142,COUNTIF(Data_Baseline!$C142:$AZ142,0)+1)/MAX(Data_Baseline!$C142:$AZ142),Data_Baseline!AU142/MAX(Data_Baseline!$C142:$AZ142))),IF(AV$3&lt;=$B$2,SMALL(Data_Baseline!$C142:$AZ142,COUNTIF(Data_Baseline!$C142:$AZ142,0)+1),IF(Data_Baseline!AU142=0,SMALL(Data_Baseline!$C142:$AZ142,COUNTIF(Data_Baseline!$C142:$AZ142,0)+1),Data_Baseline!AU142)))),"")</f>
        <v/>
      </c>
      <c r="AW142" t="str">
        <f>IFERROR(IF(Data_Baseline!AV142="","",IF($C$3="On",IF(AW$3&lt;=$B$2,SMALL(Data_Baseline!$C142:$AZ142,COUNTIF(Data_Baseline!$C142:$AZ142,0)+1)/MAX(Data_Baseline!$C142:$AZ142),IF(Data_Baseline!AV142=0,SMALL(Data_Baseline!$C142:$AZ142,COUNTIF(Data_Baseline!$C142:$AZ142,0)+1)/MAX(Data_Baseline!$C142:$AZ142),Data_Baseline!AV142/MAX(Data_Baseline!$C142:$AZ142))),IF(AW$3&lt;=$B$2,SMALL(Data_Baseline!$C142:$AZ142,COUNTIF(Data_Baseline!$C142:$AZ142,0)+1),IF(Data_Baseline!AV142=0,SMALL(Data_Baseline!$C142:$AZ142,COUNTIF(Data_Baseline!$C142:$AZ142,0)+1),Data_Baseline!AV142)))),"")</f>
        <v/>
      </c>
      <c r="AX142" t="str">
        <f>IFERROR(IF(Data_Baseline!AW142="","",IF($C$3="On",IF(AX$3&lt;=$B$2,SMALL(Data_Baseline!$C142:$AZ142,COUNTIF(Data_Baseline!$C142:$AZ142,0)+1)/MAX(Data_Baseline!$C142:$AZ142),IF(Data_Baseline!AW142=0,SMALL(Data_Baseline!$C142:$AZ142,COUNTIF(Data_Baseline!$C142:$AZ142,0)+1)/MAX(Data_Baseline!$C142:$AZ142),Data_Baseline!AW142/MAX(Data_Baseline!$C142:$AZ142))),IF(AX$3&lt;=$B$2,SMALL(Data_Baseline!$C142:$AZ142,COUNTIF(Data_Baseline!$C142:$AZ142,0)+1),IF(Data_Baseline!AW142=0,SMALL(Data_Baseline!$C142:$AZ142,COUNTIF(Data_Baseline!$C142:$AZ142,0)+1),Data_Baseline!AW142)))),"")</f>
        <v/>
      </c>
      <c r="AY142" t="str">
        <f>IFERROR(IF(Data_Baseline!AX142="","",IF($C$3="On",IF(AY$3&lt;=$B$2,SMALL(Data_Baseline!$C142:$AZ142,COUNTIF(Data_Baseline!$C142:$AZ142,0)+1)/MAX(Data_Baseline!$C142:$AZ142),IF(Data_Baseline!AX142=0,SMALL(Data_Baseline!$C142:$AZ142,COUNTIF(Data_Baseline!$C142:$AZ142,0)+1)/MAX(Data_Baseline!$C142:$AZ142),Data_Baseline!AX142/MAX(Data_Baseline!$C142:$AZ142))),IF(AY$3&lt;=$B$2,SMALL(Data_Baseline!$C142:$AZ142,COUNTIF(Data_Baseline!$C142:$AZ142,0)+1),IF(Data_Baseline!AX142=0,SMALL(Data_Baseline!$C142:$AZ142,COUNTIF(Data_Baseline!$C142:$AZ142,0)+1),Data_Baseline!AX142)))),"")</f>
        <v/>
      </c>
      <c r="AZ142" t="str">
        <f>IFERROR(IF(Data_Baseline!AY142="","",IF($C$3="On",IF(AZ$3&lt;=$B$2,SMALL(Data_Baseline!$C142:$AZ142,COUNTIF(Data_Baseline!$C142:$AZ142,0)+1)/MAX(Data_Baseline!$C142:$AZ142),IF(Data_Baseline!AY142=0,SMALL(Data_Baseline!$C142:$AZ142,COUNTIF(Data_Baseline!$C142:$AZ142,0)+1)/MAX(Data_Baseline!$C142:$AZ142),Data_Baseline!AY142/MAX(Data_Baseline!$C142:$AZ142))),IF(AZ$3&lt;=$B$2,SMALL(Data_Baseline!$C142:$AZ142,COUNTIF(Data_Baseline!$C142:$AZ142,0)+1),IF(Data_Baseline!AY142=0,SMALL(Data_Baseline!$C142:$AZ142,COUNTIF(Data_Baseline!$C142:$AZ142,0)+1),Data_Baseline!AY142)))),"")</f>
        <v/>
      </c>
      <c r="BA142" t="str">
        <f>IFERROR(IF(Data_Baseline!AZ142="","",IF($C$3="On",IF(BA$3&lt;=$B$2,SMALL(Data_Baseline!$C142:$AZ142,COUNTIF(Data_Baseline!$C142:$AZ142,0)+1)/MAX(Data_Baseline!$C142:$AZ142),IF(Data_Baseline!AZ142=0,SMALL(Data_Baseline!$C142:$AZ142,COUNTIF(Data_Baseline!$C142:$AZ142,0)+1)/MAX(Data_Baseline!$C142:$AZ142),Data_Baseline!AZ142/MAX(Data_Baseline!$C142:$AZ142))),IF(BA$3&lt;=$B$2,SMALL(Data_Baseline!$C142:$AZ142,COUNTIF(Data_Baseline!$C142:$AZ142,0)+1),IF(Data_Baseline!AZ142=0,SMALL(Data_Baseline!$C142:$AZ142,COUNTIF(Data_Baseline!$C142:$AZ142,0)+1),Data_Baseline!AZ142)))),"")</f>
        <v/>
      </c>
      <c r="BB142" s="79">
        <f ca="1">IF(Data_Initial!BA142="",1,0)</f>
        <v>0</v>
      </c>
      <c r="BC142" t="str">
        <f t="shared" ca="1" si="8"/>
        <v>NTC_pspA</v>
      </c>
      <c r="BD142" s="79" t="str">
        <f t="shared" ca="1" si="9"/>
        <v>NTC</v>
      </c>
      <c r="BE142" s="79" t="str">
        <f ca="1">Data_Initial!BC142</f>
        <v>pspA</v>
      </c>
      <c r="BF142" s="79" t="str">
        <f ca="1">Data_Initial!BB142</f>
        <v>NTC</v>
      </c>
      <c r="BG142">
        <f ca="1">IFERROR((INDIRECT("Plate"&amp;Data!A142&amp;"_C!"&amp;CHAR(RIGHT(Data!B142,LEN(Data!B142)-1)+65)&amp;CODE(LEFT(Data!B142,1))-58)),"")</f>
        <v>0</v>
      </c>
      <c r="BH142" t="str">
        <f ca="1">Data_Initial!BA142</f>
        <v>X</v>
      </c>
      <c r="BI142">
        <f t="shared" ca="1" si="10"/>
        <v>3.9281380206259493E-2</v>
      </c>
      <c r="BJ142" s="79" t="str">
        <f ca="1">IF(BH142="N",1+MAX($BJ$3:BJ141),"")</f>
        <v/>
      </c>
    </row>
    <row r="143" spans="1:62" x14ac:dyDescent="0.25">
      <c r="A143" s="79" t="str">
        <f ca="1">IF(BH143="N","N"&amp;BJ143,IF(BB143=0,"",MAX($A$3:A142)+1))</f>
        <v/>
      </c>
      <c r="B143" s="79" t="str">
        <f ca="1">Data_Initial!A143&amp;C143</f>
        <v>2D9</v>
      </c>
      <c r="C143" s="79" t="str">
        <f ca="1">Data_Initial!B143</f>
        <v>D9</v>
      </c>
      <c r="D143">
        <f ca="1">IFERROR(IF(Data_Baseline!C143="","",IF($C$3="On",IF(D$3&lt;=$B$2,SMALL(Data_Baseline!$C143:$AZ143,COUNTIF(Data_Baseline!$C143:$AZ143,0)+1)/MAX(Data_Baseline!$C143:$AZ143),IF(Data_Baseline!C143=0,SMALL(Data_Baseline!$C143:$AZ143,COUNTIF(Data_Baseline!$C143:$AZ143,0)+1)/MAX(Data_Baseline!$C143:$AZ143),Data_Baseline!C143/MAX(Data_Baseline!$C143:$AZ143))),IF(D$3&lt;=$B$2,SMALL(Data_Baseline!$C143:$AZ143,COUNTIF(Data_Baseline!$C143:$AZ143,0)+1),IF(Data_Baseline!C143=0,SMALL(Data_Baseline!$C143:$AZ143,COUNTIF(Data_Baseline!$C143:$AZ143,0)+1),Data_Baseline!C143)))),"")</f>
        <v>1.2049625513277464E-2</v>
      </c>
      <c r="E143">
        <f ca="1">IFERROR(IF(Data_Baseline!D143="","",IF($C$3="On",IF(E$3&lt;=$B$2,SMALL(Data_Baseline!$C143:$AZ143,COUNTIF(Data_Baseline!$C143:$AZ143,0)+1)/MAX(Data_Baseline!$C143:$AZ143),IF(Data_Baseline!D143=0,SMALL(Data_Baseline!$C143:$AZ143,COUNTIF(Data_Baseline!$C143:$AZ143,0)+1)/MAX(Data_Baseline!$C143:$AZ143),Data_Baseline!D143/MAX(Data_Baseline!$C143:$AZ143))),IF(E$3&lt;=$B$2,SMALL(Data_Baseline!$C143:$AZ143,COUNTIF(Data_Baseline!$C143:$AZ143,0)+1),IF(Data_Baseline!D143=0,SMALL(Data_Baseline!$C143:$AZ143,COUNTIF(Data_Baseline!$C143:$AZ143,0)+1),Data_Baseline!D143)))),"")</f>
        <v>1.2049625513277464E-2</v>
      </c>
      <c r="F143">
        <f ca="1">IFERROR(IF(Data_Baseline!E143="","",IF($C$3="On",IF(F$3&lt;=$B$2,SMALL(Data_Baseline!$C143:$AZ143,COUNTIF(Data_Baseline!$C143:$AZ143,0)+1)/MAX(Data_Baseline!$C143:$AZ143),IF(Data_Baseline!E143=0,SMALL(Data_Baseline!$C143:$AZ143,COUNTIF(Data_Baseline!$C143:$AZ143,0)+1)/MAX(Data_Baseline!$C143:$AZ143),Data_Baseline!E143/MAX(Data_Baseline!$C143:$AZ143))),IF(F$3&lt;=$B$2,SMALL(Data_Baseline!$C143:$AZ143,COUNTIF(Data_Baseline!$C143:$AZ143,0)+1),IF(Data_Baseline!E143=0,SMALL(Data_Baseline!$C143:$AZ143,COUNTIF(Data_Baseline!$C143:$AZ143,0)+1),Data_Baseline!E143)))),"")</f>
        <v>1.2049625513277464E-2</v>
      </c>
      <c r="G143">
        <f ca="1">IFERROR(IF(Data_Baseline!F143="","",IF($C$3="On",IF(G$3&lt;=$B$2,SMALL(Data_Baseline!$C143:$AZ143,COUNTIF(Data_Baseline!$C143:$AZ143,0)+1)/MAX(Data_Baseline!$C143:$AZ143),IF(Data_Baseline!F143=0,SMALL(Data_Baseline!$C143:$AZ143,COUNTIF(Data_Baseline!$C143:$AZ143,0)+1)/MAX(Data_Baseline!$C143:$AZ143),Data_Baseline!F143/MAX(Data_Baseline!$C143:$AZ143))),IF(G$3&lt;=$B$2,SMALL(Data_Baseline!$C143:$AZ143,COUNTIF(Data_Baseline!$C143:$AZ143,0)+1),IF(Data_Baseline!F143=0,SMALL(Data_Baseline!$C143:$AZ143,COUNTIF(Data_Baseline!$C143:$AZ143,0)+1),Data_Baseline!F143)))),"")</f>
        <v>1.2049625513277464E-2</v>
      </c>
      <c r="H143">
        <f ca="1">IFERROR(IF(Data_Baseline!G143="","",IF($C$3="On",IF(H$3&lt;=$B$2,SMALL(Data_Baseline!$C143:$AZ143,COUNTIF(Data_Baseline!$C143:$AZ143,0)+1)/MAX(Data_Baseline!$C143:$AZ143),IF(Data_Baseline!G143=0,SMALL(Data_Baseline!$C143:$AZ143,COUNTIF(Data_Baseline!$C143:$AZ143,0)+1)/MAX(Data_Baseline!$C143:$AZ143),Data_Baseline!G143/MAX(Data_Baseline!$C143:$AZ143))),IF(H$3&lt;=$B$2,SMALL(Data_Baseline!$C143:$AZ143,COUNTIF(Data_Baseline!$C143:$AZ143,0)+1),IF(Data_Baseline!G143=0,SMALL(Data_Baseline!$C143:$AZ143,COUNTIF(Data_Baseline!$C143:$AZ143,0)+1),Data_Baseline!G143)))),"")</f>
        <v>1.2049625513277464E-2</v>
      </c>
      <c r="I143">
        <f ca="1">IFERROR(IF(Data_Baseline!H143="","",IF($C$3="On",IF(I$3&lt;=$B$2,SMALL(Data_Baseline!$C143:$AZ143,COUNTIF(Data_Baseline!$C143:$AZ143,0)+1)/MAX(Data_Baseline!$C143:$AZ143),IF(Data_Baseline!H143=0,SMALL(Data_Baseline!$C143:$AZ143,COUNTIF(Data_Baseline!$C143:$AZ143,0)+1)/MAX(Data_Baseline!$C143:$AZ143),Data_Baseline!H143/MAX(Data_Baseline!$C143:$AZ143))),IF(I$3&lt;=$B$2,SMALL(Data_Baseline!$C143:$AZ143,COUNTIF(Data_Baseline!$C143:$AZ143,0)+1),IF(Data_Baseline!H143=0,SMALL(Data_Baseline!$C143:$AZ143,COUNTIF(Data_Baseline!$C143:$AZ143,0)+1),Data_Baseline!H143)))),"")</f>
        <v>1.2049625513277464E-2</v>
      </c>
      <c r="J143">
        <f ca="1">IFERROR(IF(Data_Baseline!I143="","",IF($C$3="On",IF(J$3&lt;=$B$2,SMALL(Data_Baseline!$C143:$AZ143,COUNTIF(Data_Baseline!$C143:$AZ143,0)+1)/MAX(Data_Baseline!$C143:$AZ143),IF(Data_Baseline!I143=0,SMALL(Data_Baseline!$C143:$AZ143,COUNTIF(Data_Baseline!$C143:$AZ143,0)+1)/MAX(Data_Baseline!$C143:$AZ143),Data_Baseline!I143/MAX(Data_Baseline!$C143:$AZ143))),IF(J$3&lt;=$B$2,SMALL(Data_Baseline!$C143:$AZ143,COUNTIF(Data_Baseline!$C143:$AZ143,0)+1),IF(Data_Baseline!I143=0,SMALL(Data_Baseline!$C143:$AZ143,COUNTIF(Data_Baseline!$C143:$AZ143,0)+1),Data_Baseline!I143)))),"")</f>
        <v>1.2049625513277464E-2</v>
      </c>
      <c r="K143">
        <f ca="1">IFERROR(IF(Data_Baseline!J143="","",IF($C$3="On",IF(K$3&lt;=$B$2,SMALL(Data_Baseline!$C143:$AZ143,COUNTIF(Data_Baseline!$C143:$AZ143,0)+1)/MAX(Data_Baseline!$C143:$AZ143),IF(Data_Baseline!J143=0,SMALL(Data_Baseline!$C143:$AZ143,COUNTIF(Data_Baseline!$C143:$AZ143,0)+1)/MAX(Data_Baseline!$C143:$AZ143),Data_Baseline!J143/MAX(Data_Baseline!$C143:$AZ143))),IF(K$3&lt;=$B$2,SMALL(Data_Baseline!$C143:$AZ143,COUNTIF(Data_Baseline!$C143:$AZ143,0)+1),IF(Data_Baseline!J143=0,SMALL(Data_Baseline!$C143:$AZ143,COUNTIF(Data_Baseline!$C143:$AZ143,0)+1),Data_Baseline!J143)))),"")</f>
        <v>1.2049625513277464E-2</v>
      </c>
      <c r="L143">
        <f ca="1">IFERROR(IF(Data_Baseline!K143="","",IF($C$3="On",IF(L$3&lt;=$B$2,SMALL(Data_Baseline!$C143:$AZ143,COUNTIF(Data_Baseline!$C143:$AZ143,0)+1)/MAX(Data_Baseline!$C143:$AZ143),IF(Data_Baseline!K143=0,SMALL(Data_Baseline!$C143:$AZ143,COUNTIF(Data_Baseline!$C143:$AZ143,0)+1)/MAX(Data_Baseline!$C143:$AZ143),Data_Baseline!K143/MAX(Data_Baseline!$C143:$AZ143))),IF(L$3&lt;=$B$2,SMALL(Data_Baseline!$C143:$AZ143,COUNTIF(Data_Baseline!$C143:$AZ143,0)+1),IF(Data_Baseline!K143=0,SMALL(Data_Baseline!$C143:$AZ143,COUNTIF(Data_Baseline!$C143:$AZ143,0)+1),Data_Baseline!K143)))),"")</f>
        <v>1.2049625513277464E-2</v>
      </c>
      <c r="M143">
        <f ca="1">IFERROR(IF(Data_Baseline!L143="","",IF($C$3="On",IF(M$3&lt;=$B$2,SMALL(Data_Baseline!$C143:$AZ143,COUNTIF(Data_Baseline!$C143:$AZ143,0)+1)/MAX(Data_Baseline!$C143:$AZ143),IF(Data_Baseline!L143=0,SMALL(Data_Baseline!$C143:$AZ143,COUNTIF(Data_Baseline!$C143:$AZ143,0)+1)/MAX(Data_Baseline!$C143:$AZ143),Data_Baseline!L143/MAX(Data_Baseline!$C143:$AZ143))),IF(M$3&lt;=$B$2,SMALL(Data_Baseline!$C143:$AZ143,COUNTIF(Data_Baseline!$C143:$AZ143,0)+1),IF(Data_Baseline!L143=0,SMALL(Data_Baseline!$C143:$AZ143,COUNTIF(Data_Baseline!$C143:$AZ143,0)+1),Data_Baseline!L143)))),"")</f>
        <v>1.2049625513277464E-2</v>
      </c>
      <c r="N143">
        <f ca="1">IFERROR(IF(Data_Baseline!M143="","",IF($C$3="On",IF(N$3&lt;=$B$2,SMALL(Data_Baseline!$C143:$AZ143,COUNTIF(Data_Baseline!$C143:$AZ143,0)+1)/MAX(Data_Baseline!$C143:$AZ143),IF(Data_Baseline!M143=0,SMALL(Data_Baseline!$C143:$AZ143,COUNTIF(Data_Baseline!$C143:$AZ143,0)+1)/MAX(Data_Baseline!$C143:$AZ143),Data_Baseline!M143/MAX(Data_Baseline!$C143:$AZ143))),IF(N$3&lt;=$B$2,SMALL(Data_Baseline!$C143:$AZ143,COUNTIF(Data_Baseline!$C143:$AZ143,0)+1),IF(Data_Baseline!M143=0,SMALL(Data_Baseline!$C143:$AZ143,COUNTIF(Data_Baseline!$C143:$AZ143,0)+1),Data_Baseline!M143)))),"")</f>
        <v>1.2049625513277464E-2</v>
      </c>
      <c r="O143">
        <f ca="1">IFERROR(IF(Data_Baseline!N143="","",IF($C$3="On",IF(O$3&lt;=$B$2,SMALL(Data_Baseline!$C143:$AZ143,COUNTIF(Data_Baseline!$C143:$AZ143,0)+1)/MAX(Data_Baseline!$C143:$AZ143),IF(Data_Baseline!N143=0,SMALL(Data_Baseline!$C143:$AZ143,COUNTIF(Data_Baseline!$C143:$AZ143,0)+1)/MAX(Data_Baseline!$C143:$AZ143),Data_Baseline!N143/MAX(Data_Baseline!$C143:$AZ143))),IF(O$3&lt;=$B$2,SMALL(Data_Baseline!$C143:$AZ143,COUNTIF(Data_Baseline!$C143:$AZ143,0)+1),IF(Data_Baseline!N143=0,SMALL(Data_Baseline!$C143:$AZ143,COUNTIF(Data_Baseline!$C143:$AZ143,0)+1),Data_Baseline!N143)))),"")</f>
        <v>1.2049625513277464E-2</v>
      </c>
      <c r="P143">
        <f ca="1">IFERROR(IF(Data_Baseline!O143="","",IF($C$3="On",IF(P$3&lt;=$B$2,SMALL(Data_Baseline!$C143:$AZ143,COUNTIF(Data_Baseline!$C143:$AZ143,0)+1)/MAX(Data_Baseline!$C143:$AZ143),IF(Data_Baseline!O143=0,SMALL(Data_Baseline!$C143:$AZ143,COUNTIF(Data_Baseline!$C143:$AZ143,0)+1)/MAX(Data_Baseline!$C143:$AZ143),Data_Baseline!O143/MAX(Data_Baseline!$C143:$AZ143))),IF(P$3&lt;=$B$2,SMALL(Data_Baseline!$C143:$AZ143,COUNTIF(Data_Baseline!$C143:$AZ143,0)+1),IF(Data_Baseline!O143=0,SMALL(Data_Baseline!$C143:$AZ143,COUNTIF(Data_Baseline!$C143:$AZ143,0)+1),Data_Baseline!O143)))),"")</f>
        <v>1.2049625513277464E-2</v>
      </c>
      <c r="Q143">
        <f ca="1">IFERROR(IF(Data_Baseline!P143="","",IF($C$3="On",IF(Q$3&lt;=$B$2,SMALL(Data_Baseline!$C143:$AZ143,COUNTIF(Data_Baseline!$C143:$AZ143,0)+1)/MAX(Data_Baseline!$C143:$AZ143),IF(Data_Baseline!P143=0,SMALL(Data_Baseline!$C143:$AZ143,COUNTIF(Data_Baseline!$C143:$AZ143,0)+1)/MAX(Data_Baseline!$C143:$AZ143),Data_Baseline!P143/MAX(Data_Baseline!$C143:$AZ143))),IF(Q$3&lt;=$B$2,SMALL(Data_Baseline!$C143:$AZ143,COUNTIF(Data_Baseline!$C143:$AZ143,0)+1),IF(Data_Baseline!P143=0,SMALL(Data_Baseline!$C143:$AZ143,COUNTIF(Data_Baseline!$C143:$AZ143,0)+1),Data_Baseline!P143)))),"")</f>
        <v>1.2049625513277464E-2</v>
      </c>
      <c r="R143">
        <f ca="1">IFERROR(IF(Data_Baseline!Q143="","",IF($C$3="On",IF(R$3&lt;=$B$2,SMALL(Data_Baseline!$C143:$AZ143,COUNTIF(Data_Baseline!$C143:$AZ143,0)+1)/MAX(Data_Baseline!$C143:$AZ143),IF(Data_Baseline!Q143=0,SMALL(Data_Baseline!$C143:$AZ143,COUNTIF(Data_Baseline!$C143:$AZ143,0)+1)/MAX(Data_Baseline!$C143:$AZ143),Data_Baseline!Q143/MAX(Data_Baseline!$C143:$AZ143))),IF(R$3&lt;=$B$2,SMALL(Data_Baseline!$C143:$AZ143,COUNTIF(Data_Baseline!$C143:$AZ143,0)+1),IF(Data_Baseline!Q143=0,SMALL(Data_Baseline!$C143:$AZ143,COUNTIF(Data_Baseline!$C143:$AZ143,0)+1),Data_Baseline!Q143)))),"")</f>
        <v>1.2049625513277464E-2</v>
      </c>
      <c r="S143">
        <f ca="1">IFERROR(IF(Data_Baseline!R143="","",IF($C$3="On",IF(S$3&lt;=$B$2,SMALL(Data_Baseline!$C143:$AZ143,COUNTIF(Data_Baseline!$C143:$AZ143,0)+1)/MAX(Data_Baseline!$C143:$AZ143),IF(Data_Baseline!R143=0,SMALL(Data_Baseline!$C143:$AZ143,COUNTIF(Data_Baseline!$C143:$AZ143,0)+1)/MAX(Data_Baseline!$C143:$AZ143),Data_Baseline!R143/MAX(Data_Baseline!$C143:$AZ143))),IF(S$3&lt;=$B$2,SMALL(Data_Baseline!$C143:$AZ143,COUNTIF(Data_Baseline!$C143:$AZ143,0)+1),IF(Data_Baseline!R143=0,SMALL(Data_Baseline!$C143:$AZ143,COUNTIF(Data_Baseline!$C143:$AZ143,0)+1),Data_Baseline!R143)))),"")</f>
        <v>1.2049625513277464E-2</v>
      </c>
      <c r="T143">
        <f ca="1">IFERROR(IF(Data_Baseline!S143="","",IF($C$3="On",IF(T$3&lt;=$B$2,SMALL(Data_Baseline!$C143:$AZ143,COUNTIF(Data_Baseline!$C143:$AZ143,0)+1)/MAX(Data_Baseline!$C143:$AZ143),IF(Data_Baseline!S143=0,SMALL(Data_Baseline!$C143:$AZ143,COUNTIF(Data_Baseline!$C143:$AZ143,0)+1)/MAX(Data_Baseline!$C143:$AZ143),Data_Baseline!S143/MAX(Data_Baseline!$C143:$AZ143))),IF(T$3&lt;=$B$2,SMALL(Data_Baseline!$C143:$AZ143,COUNTIF(Data_Baseline!$C143:$AZ143,0)+1),IF(Data_Baseline!S143=0,SMALL(Data_Baseline!$C143:$AZ143,COUNTIF(Data_Baseline!$C143:$AZ143,0)+1),Data_Baseline!S143)))),"")</f>
        <v>1.2049625513277464E-2</v>
      </c>
      <c r="U143">
        <f ca="1">IFERROR(IF(Data_Baseline!T143="","",IF($C$3="On",IF(U$3&lt;=$B$2,SMALL(Data_Baseline!$C143:$AZ143,COUNTIF(Data_Baseline!$C143:$AZ143,0)+1)/MAX(Data_Baseline!$C143:$AZ143),IF(Data_Baseline!T143=0,SMALL(Data_Baseline!$C143:$AZ143,COUNTIF(Data_Baseline!$C143:$AZ143,0)+1)/MAX(Data_Baseline!$C143:$AZ143),Data_Baseline!T143/MAX(Data_Baseline!$C143:$AZ143))),IF(U$3&lt;=$B$2,SMALL(Data_Baseline!$C143:$AZ143,COUNTIF(Data_Baseline!$C143:$AZ143,0)+1),IF(Data_Baseline!T143=0,SMALL(Data_Baseline!$C143:$AZ143,COUNTIF(Data_Baseline!$C143:$AZ143,0)+1),Data_Baseline!T143)))),"")</f>
        <v>1.2049625513277464E-2</v>
      </c>
      <c r="V143">
        <f ca="1">IFERROR(IF(Data_Baseline!U143="","",IF($C$3="On",IF(V$3&lt;=$B$2,SMALL(Data_Baseline!$C143:$AZ143,COUNTIF(Data_Baseline!$C143:$AZ143,0)+1)/MAX(Data_Baseline!$C143:$AZ143),IF(Data_Baseline!U143=0,SMALL(Data_Baseline!$C143:$AZ143,COUNTIF(Data_Baseline!$C143:$AZ143,0)+1)/MAX(Data_Baseline!$C143:$AZ143),Data_Baseline!U143/MAX(Data_Baseline!$C143:$AZ143))),IF(V$3&lt;=$B$2,SMALL(Data_Baseline!$C143:$AZ143,COUNTIF(Data_Baseline!$C143:$AZ143,0)+1),IF(Data_Baseline!U143=0,SMALL(Data_Baseline!$C143:$AZ143,COUNTIF(Data_Baseline!$C143:$AZ143,0)+1),Data_Baseline!U143)))),"")</f>
        <v>1.2049625513277464E-2</v>
      </c>
      <c r="W143">
        <f ca="1">IFERROR(IF(Data_Baseline!V143="","",IF($C$3="On",IF(W$3&lt;=$B$2,SMALL(Data_Baseline!$C143:$AZ143,COUNTIF(Data_Baseline!$C143:$AZ143,0)+1)/MAX(Data_Baseline!$C143:$AZ143),IF(Data_Baseline!V143=0,SMALL(Data_Baseline!$C143:$AZ143,COUNTIF(Data_Baseline!$C143:$AZ143,0)+1)/MAX(Data_Baseline!$C143:$AZ143),Data_Baseline!V143/MAX(Data_Baseline!$C143:$AZ143))),IF(W$3&lt;=$B$2,SMALL(Data_Baseline!$C143:$AZ143,COUNTIF(Data_Baseline!$C143:$AZ143,0)+1),IF(Data_Baseline!V143=0,SMALL(Data_Baseline!$C143:$AZ143,COUNTIF(Data_Baseline!$C143:$AZ143,0)+1),Data_Baseline!V143)))),"")</f>
        <v>1.2049625513277464E-2</v>
      </c>
      <c r="X143">
        <f ca="1">IFERROR(IF(Data_Baseline!W143="","",IF($C$3="On",IF(X$3&lt;=$B$2,SMALL(Data_Baseline!$C143:$AZ143,COUNTIF(Data_Baseline!$C143:$AZ143,0)+1)/MAX(Data_Baseline!$C143:$AZ143),IF(Data_Baseline!W143=0,SMALL(Data_Baseline!$C143:$AZ143,COUNTIF(Data_Baseline!$C143:$AZ143,0)+1)/MAX(Data_Baseline!$C143:$AZ143),Data_Baseline!W143/MAX(Data_Baseline!$C143:$AZ143))),IF(X$3&lt;=$B$2,SMALL(Data_Baseline!$C143:$AZ143,COUNTIF(Data_Baseline!$C143:$AZ143,0)+1),IF(Data_Baseline!W143=0,SMALL(Data_Baseline!$C143:$AZ143,COUNTIF(Data_Baseline!$C143:$AZ143,0)+1),Data_Baseline!W143)))),"")</f>
        <v>1.2049625513277464E-2</v>
      </c>
      <c r="Y143">
        <f ca="1">IFERROR(IF(Data_Baseline!X143="","",IF($C$3="On",IF(Y$3&lt;=$B$2,SMALL(Data_Baseline!$C143:$AZ143,COUNTIF(Data_Baseline!$C143:$AZ143,0)+1)/MAX(Data_Baseline!$C143:$AZ143),IF(Data_Baseline!X143=0,SMALL(Data_Baseline!$C143:$AZ143,COUNTIF(Data_Baseline!$C143:$AZ143,0)+1)/MAX(Data_Baseline!$C143:$AZ143),Data_Baseline!X143/MAX(Data_Baseline!$C143:$AZ143))),IF(Y$3&lt;=$B$2,SMALL(Data_Baseline!$C143:$AZ143,COUNTIF(Data_Baseline!$C143:$AZ143,0)+1),IF(Data_Baseline!X143=0,SMALL(Data_Baseline!$C143:$AZ143,COUNTIF(Data_Baseline!$C143:$AZ143,0)+1),Data_Baseline!X143)))),"")</f>
        <v>1.2049625513277464E-2</v>
      </c>
      <c r="Z143">
        <f ca="1">IFERROR(IF(Data_Baseline!Y143="","",IF($C$3="On",IF(Z$3&lt;=$B$2,SMALL(Data_Baseline!$C143:$AZ143,COUNTIF(Data_Baseline!$C143:$AZ143,0)+1)/MAX(Data_Baseline!$C143:$AZ143),IF(Data_Baseline!Y143=0,SMALL(Data_Baseline!$C143:$AZ143,COUNTIF(Data_Baseline!$C143:$AZ143,0)+1)/MAX(Data_Baseline!$C143:$AZ143),Data_Baseline!Y143/MAX(Data_Baseline!$C143:$AZ143))),IF(Z$3&lt;=$B$2,SMALL(Data_Baseline!$C143:$AZ143,COUNTIF(Data_Baseline!$C143:$AZ143,0)+1),IF(Data_Baseline!Y143=0,SMALL(Data_Baseline!$C143:$AZ143,COUNTIF(Data_Baseline!$C143:$AZ143,0)+1),Data_Baseline!Y143)))),"")</f>
        <v>1.2049625513277464E-2</v>
      </c>
      <c r="AA143">
        <f ca="1">IFERROR(IF(Data_Baseline!Z143="","",IF($C$3="On",IF(AA$3&lt;=$B$2,SMALL(Data_Baseline!$C143:$AZ143,COUNTIF(Data_Baseline!$C143:$AZ143,0)+1)/MAX(Data_Baseline!$C143:$AZ143),IF(Data_Baseline!Z143=0,SMALL(Data_Baseline!$C143:$AZ143,COUNTIF(Data_Baseline!$C143:$AZ143,0)+1)/MAX(Data_Baseline!$C143:$AZ143),Data_Baseline!Z143/MAX(Data_Baseline!$C143:$AZ143))),IF(AA$3&lt;=$B$2,SMALL(Data_Baseline!$C143:$AZ143,COUNTIF(Data_Baseline!$C143:$AZ143,0)+1),IF(Data_Baseline!Z143=0,SMALL(Data_Baseline!$C143:$AZ143,COUNTIF(Data_Baseline!$C143:$AZ143,0)+1),Data_Baseline!Z143)))),"")</f>
        <v>1.2049625513277464E-2</v>
      </c>
      <c r="AB143">
        <f ca="1">IFERROR(IF(Data_Baseline!AA143="","",IF($C$3="On",IF(AB$3&lt;=$B$2,SMALL(Data_Baseline!$C143:$AZ143,COUNTIF(Data_Baseline!$C143:$AZ143,0)+1)/MAX(Data_Baseline!$C143:$AZ143),IF(Data_Baseline!AA143=0,SMALL(Data_Baseline!$C143:$AZ143,COUNTIF(Data_Baseline!$C143:$AZ143,0)+1)/MAX(Data_Baseline!$C143:$AZ143),Data_Baseline!AA143/MAX(Data_Baseline!$C143:$AZ143))),IF(AB$3&lt;=$B$2,SMALL(Data_Baseline!$C143:$AZ143,COUNTIF(Data_Baseline!$C143:$AZ143,0)+1),IF(Data_Baseline!AA143=0,SMALL(Data_Baseline!$C143:$AZ143,COUNTIF(Data_Baseline!$C143:$AZ143,0)+1),Data_Baseline!AA143)))),"")</f>
        <v>1.2049625513277464E-2</v>
      </c>
      <c r="AC143">
        <f ca="1">IFERROR(IF(Data_Baseline!AB143="","",IF($C$3="On",IF(AC$3&lt;=$B$2,SMALL(Data_Baseline!$C143:$AZ143,COUNTIF(Data_Baseline!$C143:$AZ143,0)+1)/MAX(Data_Baseline!$C143:$AZ143),IF(Data_Baseline!AB143=0,SMALL(Data_Baseline!$C143:$AZ143,COUNTIF(Data_Baseline!$C143:$AZ143,0)+1)/MAX(Data_Baseline!$C143:$AZ143),Data_Baseline!AB143/MAX(Data_Baseline!$C143:$AZ143))),IF(AC$3&lt;=$B$2,SMALL(Data_Baseline!$C143:$AZ143,COUNTIF(Data_Baseline!$C143:$AZ143,0)+1),IF(Data_Baseline!AB143=0,SMALL(Data_Baseline!$C143:$AZ143,COUNTIF(Data_Baseline!$C143:$AZ143,0)+1),Data_Baseline!AB143)))),"")</f>
        <v>1.2049625513277464E-2</v>
      </c>
      <c r="AD143">
        <f ca="1">IFERROR(IF(Data_Baseline!AC143="","",IF($C$3="On",IF(AD$3&lt;=$B$2,SMALL(Data_Baseline!$C143:$AZ143,COUNTIF(Data_Baseline!$C143:$AZ143,0)+1)/MAX(Data_Baseline!$C143:$AZ143),IF(Data_Baseline!AC143=0,SMALL(Data_Baseline!$C143:$AZ143,COUNTIF(Data_Baseline!$C143:$AZ143,0)+1)/MAX(Data_Baseline!$C143:$AZ143),Data_Baseline!AC143/MAX(Data_Baseline!$C143:$AZ143))),IF(AD$3&lt;=$B$2,SMALL(Data_Baseline!$C143:$AZ143,COUNTIF(Data_Baseline!$C143:$AZ143,0)+1),IF(Data_Baseline!AC143=0,SMALL(Data_Baseline!$C143:$AZ143,COUNTIF(Data_Baseline!$C143:$AZ143,0)+1),Data_Baseline!AC143)))),"")</f>
        <v>1.2049625513277464E-2</v>
      </c>
      <c r="AE143">
        <f ca="1">IFERROR(IF(Data_Baseline!AD143="","",IF($C$3="On",IF(AE$3&lt;=$B$2,SMALL(Data_Baseline!$C143:$AZ143,COUNTIF(Data_Baseline!$C143:$AZ143,0)+1)/MAX(Data_Baseline!$C143:$AZ143),IF(Data_Baseline!AD143=0,SMALL(Data_Baseline!$C143:$AZ143,COUNTIF(Data_Baseline!$C143:$AZ143,0)+1)/MAX(Data_Baseline!$C143:$AZ143),Data_Baseline!AD143/MAX(Data_Baseline!$C143:$AZ143))),IF(AE$3&lt;=$B$2,SMALL(Data_Baseline!$C143:$AZ143,COUNTIF(Data_Baseline!$C143:$AZ143,0)+1),IF(Data_Baseline!AD143=0,SMALL(Data_Baseline!$C143:$AZ143,COUNTIF(Data_Baseline!$C143:$AZ143,0)+1),Data_Baseline!AD143)))),"")</f>
        <v>1.2049625513277464E-2</v>
      </c>
      <c r="AF143">
        <f ca="1">IFERROR(IF(Data_Baseline!AE143="","",IF($C$3="On",IF(AF$3&lt;=$B$2,SMALL(Data_Baseline!$C143:$AZ143,COUNTIF(Data_Baseline!$C143:$AZ143,0)+1)/MAX(Data_Baseline!$C143:$AZ143),IF(Data_Baseline!AE143=0,SMALL(Data_Baseline!$C143:$AZ143,COUNTIF(Data_Baseline!$C143:$AZ143,0)+1)/MAX(Data_Baseline!$C143:$AZ143),Data_Baseline!AE143/MAX(Data_Baseline!$C143:$AZ143))),IF(AF$3&lt;=$B$2,SMALL(Data_Baseline!$C143:$AZ143,COUNTIF(Data_Baseline!$C143:$AZ143,0)+1),IF(Data_Baseline!AE143=0,SMALL(Data_Baseline!$C143:$AZ143,COUNTIF(Data_Baseline!$C143:$AZ143,0)+1),Data_Baseline!AE143)))),"")</f>
        <v>1.2049625513277464E-2</v>
      </c>
      <c r="AG143">
        <f ca="1">IFERROR(IF(Data_Baseline!AF143="","",IF($C$3="On",IF(AG$3&lt;=$B$2,SMALL(Data_Baseline!$C143:$AZ143,COUNTIF(Data_Baseline!$C143:$AZ143,0)+1)/MAX(Data_Baseline!$C143:$AZ143),IF(Data_Baseline!AF143=0,SMALL(Data_Baseline!$C143:$AZ143,COUNTIF(Data_Baseline!$C143:$AZ143,0)+1)/MAX(Data_Baseline!$C143:$AZ143),Data_Baseline!AF143/MAX(Data_Baseline!$C143:$AZ143))),IF(AG$3&lt;=$B$2,SMALL(Data_Baseline!$C143:$AZ143,COUNTIF(Data_Baseline!$C143:$AZ143,0)+1),IF(Data_Baseline!AF143=0,SMALL(Data_Baseline!$C143:$AZ143,COUNTIF(Data_Baseline!$C143:$AZ143,0)+1),Data_Baseline!AF143)))),"")</f>
        <v>1.2049625513277464E-2</v>
      </c>
      <c r="AH143">
        <f ca="1">IFERROR(IF(Data_Baseline!AG143="","",IF($C$3="On",IF(AH$3&lt;=$B$2,SMALL(Data_Baseline!$C143:$AZ143,COUNTIF(Data_Baseline!$C143:$AZ143,0)+1)/MAX(Data_Baseline!$C143:$AZ143),IF(Data_Baseline!AG143=0,SMALL(Data_Baseline!$C143:$AZ143,COUNTIF(Data_Baseline!$C143:$AZ143,0)+1)/MAX(Data_Baseline!$C143:$AZ143),Data_Baseline!AG143/MAX(Data_Baseline!$C143:$AZ143))),IF(AH$3&lt;=$B$2,SMALL(Data_Baseline!$C143:$AZ143,COUNTIF(Data_Baseline!$C143:$AZ143,0)+1),IF(Data_Baseline!AG143=0,SMALL(Data_Baseline!$C143:$AZ143,COUNTIF(Data_Baseline!$C143:$AZ143,0)+1),Data_Baseline!AG143)))),"")</f>
        <v>1.2049625513277464E-2</v>
      </c>
      <c r="AI143">
        <f ca="1">IFERROR(IF(Data_Baseline!AH143="","",IF($C$3="On",IF(AI$3&lt;=$B$2,SMALL(Data_Baseline!$C143:$AZ143,COUNTIF(Data_Baseline!$C143:$AZ143,0)+1)/MAX(Data_Baseline!$C143:$AZ143),IF(Data_Baseline!AH143=0,SMALL(Data_Baseline!$C143:$AZ143,COUNTIF(Data_Baseline!$C143:$AZ143,0)+1)/MAX(Data_Baseline!$C143:$AZ143),Data_Baseline!AH143/MAX(Data_Baseline!$C143:$AZ143))),IF(AI$3&lt;=$B$2,SMALL(Data_Baseline!$C143:$AZ143,COUNTIF(Data_Baseline!$C143:$AZ143,0)+1),IF(Data_Baseline!AH143=0,SMALL(Data_Baseline!$C143:$AZ143,COUNTIF(Data_Baseline!$C143:$AZ143,0)+1),Data_Baseline!AH143)))),"")</f>
        <v>1.2049625513277464E-2</v>
      </c>
      <c r="AJ143">
        <f ca="1">IFERROR(IF(Data_Baseline!AI143="","",IF($C$3="On",IF(AJ$3&lt;=$B$2,SMALL(Data_Baseline!$C143:$AZ143,COUNTIF(Data_Baseline!$C143:$AZ143,0)+1)/MAX(Data_Baseline!$C143:$AZ143),IF(Data_Baseline!AI143=0,SMALL(Data_Baseline!$C143:$AZ143,COUNTIF(Data_Baseline!$C143:$AZ143,0)+1)/MAX(Data_Baseline!$C143:$AZ143),Data_Baseline!AI143/MAX(Data_Baseline!$C143:$AZ143))),IF(AJ$3&lt;=$B$2,SMALL(Data_Baseline!$C143:$AZ143,COUNTIF(Data_Baseline!$C143:$AZ143,0)+1),IF(Data_Baseline!AI143=0,SMALL(Data_Baseline!$C143:$AZ143,COUNTIF(Data_Baseline!$C143:$AZ143,0)+1),Data_Baseline!AI143)))),"")</f>
        <v>1.2049625513277464E-2</v>
      </c>
      <c r="AK143">
        <f ca="1">IFERROR(IF(Data_Baseline!AJ143="","",IF($C$3="On",IF(AK$3&lt;=$B$2,SMALL(Data_Baseline!$C143:$AZ143,COUNTIF(Data_Baseline!$C143:$AZ143,0)+1)/MAX(Data_Baseline!$C143:$AZ143),IF(Data_Baseline!AJ143=0,SMALL(Data_Baseline!$C143:$AZ143,COUNTIF(Data_Baseline!$C143:$AZ143,0)+1)/MAX(Data_Baseline!$C143:$AZ143),Data_Baseline!AJ143/MAX(Data_Baseline!$C143:$AZ143))),IF(AK$3&lt;=$B$2,SMALL(Data_Baseline!$C143:$AZ143,COUNTIF(Data_Baseline!$C143:$AZ143,0)+1),IF(Data_Baseline!AJ143=0,SMALL(Data_Baseline!$C143:$AZ143,COUNTIF(Data_Baseline!$C143:$AZ143,0)+1),Data_Baseline!AJ143)))),"")</f>
        <v>1.2049625513277464E-2</v>
      </c>
      <c r="AL143">
        <f ca="1">IFERROR(IF(Data_Baseline!AK143="","",IF($C$3="On",IF(AL$3&lt;=$B$2,SMALL(Data_Baseline!$C143:$AZ143,COUNTIF(Data_Baseline!$C143:$AZ143,0)+1)/MAX(Data_Baseline!$C143:$AZ143),IF(Data_Baseline!AK143=0,SMALL(Data_Baseline!$C143:$AZ143,COUNTIF(Data_Baseline!$C143:$AZ143,0)+1)/MAX(Data_Baseline!$C143:$AZ143),Data_Baseline!AK143/MAX(Data_Baseline!$C143:$AZ143))),IF(AL$3&lt;=$B$2,SMALL(Data_Baseline!$C143:$AZ143,COUNTIF(Data_Baseline!$C143:$AZ143,0)+1),IF(Data_Baseline!AK143=0,SMALL(Data_Baseline!$C143:$AZ143,COUNTIF(Data_Baseline!$C143:$AZ143,0)+1),Data_Baseline!AK143)))),"")</f>
        <v>1.2049625513277464E-2</v>
      </c>
      <c r="AM143">
        <f ca="1">IFERROR(IF(Data_Baseline!AL143="","",IF($C$3="On",IF(AM$3&lt;=$B$2,SMALL(Data_Baseline!$C143:$AZ143,COUNTIF(Data_Baseline!$C143:$AZ143,0)+1)/MAX(Data_Baseline!$C143:$AZ143),IF(Data_Baseline!AL143=0,SMALL(Data_Baseline!$C143:$AZ143,COUNTIF(Data_Baseline!$C143:$AZ143,0)+1)/MAX(Data_Baseline!$C143:$AZ143),Data_Baseline!AL143/MAX(Data_Baseline!$C143:$AZ143))),IF(AM$3&lt;=$B$2,SMALL(Data_Baseline!$C143:$AZ143,COUNTIF(Data_Baseline!$C143:$AZ143,0)+1),IF(Data_Baseline!AL143=0,SMALL(Data_Baseline!$C143:$AZ143,COUNTIF(Data_Baseline!$C143:$AZ143,0)+1),Data_Baseline!AL143)))),"")</f>
        <v>1.2049625513277464E-2</v>
      </c>
      <c r="AN143">
        <f ca="1">IFERROR(IF(Data_Baseline!AM143="","",IF($C$3="On",IF(AN$3&lt;=$B$2,SMALL(Data_Baseline!$C143:$AZ143,COUNTIF(Data_Baseline!$C143:$AZ143,0)+1)/MAX(Data_Baseline!$C143:$AZ143),IF(Data_Baseline!AM143=0,SMALL(Data_Baseline!$C143:$AZ143,COUNTIF(Data_Baseline!$C143:$AZ143,0)+1)/MAX(Data_Baseline!$C143:$AZ143),Data_Baseline!AM143/MAX(Data_Baseline!$C143:$AZ143))),IF(AN$3&lt;=$B$2,SMALL(Data_Baseline!$C143:$AZ143,COUNTIF(Data_Baseline!$C143:$AZ143,0)+1),IF(Data_Baseline!AM143=0,SMALL(Data_Baseline!$C143:$AZ143,COUNTIF(Data_Baseline!$C143:$AZ143,0)+1),Data_Baseline!AM143)))),"")</f>
        <v>1.2049625513277464E-2</v>
      </c>
      <c r="AO143">
        <f ca="1">IFERROR(IF(Data_Baseline!AN143="","",IF($C$3="On",IF(AO$3&lt;=$B$2,SMALL(Data_Baseline!$C143:$AZ143,COUNTIF(Data_Baseline!$C143:$AZ143,0)+1)/MAX(Data_Baseline!$C143:$AZ143),IF(Data_Baseline!AN143=0,SMALL(Data_Baseline!$C143:$AZ143,COUNTIF(Data_Baseline!$C143:$AZ143,0)+1)/MAX(Data_Baseline!$C143:$AZ143),Data_Baseline!AN143/MAX(Data_Baseline!$C143:$AZ143))),IF(AO$3&lt;=$B$2,SMALL(Data_Baseline!$C143:$AZ143,COUNTIF(Data_Baseline!$C143:$AZ143,0)+1),IF(Data_Baseline!AN143=0,SMALL(Data_Baseline!$C143:$AZ143,COUNTIF(Data_Baseline!$C143:$AZ143,0)+1),Data_Baseline!AN143)))),"")</f>
        <v>1.2049625513277464E-2</v>
      </c>
      <c r="AP143">
        <f ca="1">IFERROR(IF(Data_Baseline!AO143="","",IF($C$3="On",IF(AP$3&lt;=$B$2,SMALL(Data_Baseline!$C143:$AZ143,COUNTIF(Data_Baseline!$C143:$AZ143,0)+1)/MAX(Data_Baseline!$C143:$AZ143),IF(Data_Baseline!AO143=0,SMALL(Data_Baseline!$C143:$AZ143,COUNTIF(Data_Baseline!$C143:$AZ143,0)+1)/MAX(Data_Baseline!$C143:$AZ143),Data_Baseline!AO143/MAX(Data_Baseline!$C143:$AZ143))),IF(AP$3&lt;=$B$2,SMALL(Data_Baseline!$C143:$AZ143,COUNTIF(Data_Baseline!$C143:$AZ143,0)+1),IF(Data_Baseline!AO143=0,SMALL(Data_Baseline!$C143:$AZ143,COUNTIF(Data_Baseline!$C143:$AZ143,0)+1),Data_Baseline!AO143)))),"")</f>
        <v>1.2049625513277464E-2</v>
      </c>
      <c r="AQ143">
        <f ca="1">IFERROR(IF(Data_Baseline!AP143="","",IF($C$3="On",IF(AQ$3&lt;=$B$2,SMALL(Data_Baseline!$C143:$AZ143,COUNTIF(Data_Baseline!$C143:$AZ143,0)+1)/MAX(Data_Baseline!$C143:$AZ143),IF(Data_Baseline!AP143=0,SMALL(Data_Baseline!$C143:$AZ143,COUNTIF(Data_Baseline!$C143:$AZ143,0)+1)/MAX(Data_Baseline!$C143:$AZ143),Data_Baseline!AP143/MAX(Data_Baseline!$C143:$AZ143))),IF(AQ$3&lt;=$B$2,SMALL(Data_Baseline!$C143:$AZ143,COUNTIF(Data_Baseline!$C143:$AZ143,0)+1),IF(Data_Baseline!AP143=0,SMALL(Data_Baseline!$C143:$AZ143,COUNTIF(Data_Baseline!$C143:$AZ143,0)+1),Data_Baseline!AP143)))),"")</f>
        <v>1.2049625513277464E-2</v>
      </c>
      <c r="AR143" t="str">
        <f>IFERROR(IF(Data_Baseline!AQ143="","",IF($C$3="On",IF(AR$3&lt;=$B$2,SMALL(Data_Baseline!$C143:$AZ143,COUNTIF(Data_Baseline!$C143:$AZ143,0)+1)/MAX(Data_Baseline!$C143:$AZ143),IF(Data_Baseline!AQ143=0,SMALL(Data_Baseline!$C143:$AZ143,COUNTIF(Data_Baseline!$C143:$AZ143,0)+1)/MAX(Data_Baseline!$C143:$AZ143),Data_Baseline!AQ143/MAX(Data_Baseline!$C143:$AZ143))),IF(AR$3&lt;=$B$2,SMALL(Data_Baseline!$C143:$AZ143,COUNTIF(Data_Baseline!$C143:$AZ143,0)+1),IF(Data_Baseline!AQ143=0,SMALL(Data_Baseline!$C143:$AZ143,COUNTIF(Data_Baseline!$C143:$AZ143,0)+1),Data_Baseline!AQ143)))),"")</f>
        <v/>
      </c>
      <c r="AS143" t="str">
        <f>IFERROR(IF(Data_Baseline!AR143="","",IF($C$3="On",IF(AS$3&lt;=$B$2,SMALL(Data_Baseline!$C143:$AZ143,COUNTIF(Data_Baseline!$C143:$AZ143,0)+1)/MAX(Data_Baseline!$C143:$AZ143),IF(Data_Baseline!AR143=0,SMALL(Data_Baseline!$C143:$AZ143,COUNTIF(Data_Baseline!$C143:$AZ143,0)+1)/MAX(Data_Baseline!$C143:$AZ143),Data_Baseline!AR143/MAX(Data_Baseline!$C143:$AZ143))),IF(AS$3&lt;=$B$2,SMALL(Data_Baseline!$C143:$AZ143,COUNTIF(Data_Baseline!$C143:$AZ143,0)+1),IF(Data_Baseline!AR143=0,SMALL(Data_Baseline!$C143:$AZ143,COUNTIF(Data_Baseline!$C143:$AZ143,0)+1),Data_Baseline!AR143)))),"")</f>
        <v/>
      </c>
      <c r="AT143" t="str">
        <f>IFERROR(IF(Data_Baseline!AS143="","",IF($C$3="On",IF(AT$3&lt;=$B$2,SMALL(Data_Baseline!$C143:$AZ143,COUNTIF(Data_Baseline!$C143:$AZ143,0)+1)/MAX(Data_Baseline!$C143:$AZ143),IF(Data_Baseline!AS143=0,SMALL(Data_Baseline!$C143:$AZ143,COUNTIF(Data_Baseline!$C143:$AZ143,0)+1)/MAX(Data_Baseline!$C143:$AZ143),Data_Baseline!AS143/MAX(Data_Baseline!$C143:$AZ143))),IF(AT$3&lt;=$B$2,SMALL(Data_Baseline!$C143:$AZ143,COUNTIF(Data_Baseline!$C143:$AZ143,0)+1),IF(Data_Baseline!AS143=0,SMALL(Data_Baseline!$C143:$AZ143,COUNTIF(Data_Baseline!$C143:$AZ143,0)+1),Data_Baseline!AS143)))),"")</f>
        <v/>
      </c>
      <c r="AU143" t="str">
        <f>IFERROR(IF(Data_Baseline!AT143="","",IF($C$3="On",IF(AU$3&lt;=$B$2,SMALL(Data_Baseline!$C143:$AZ143,COUNTIF(Data_Baseline!$C143:$AZ143,0)+1)/MAX(Data_Baseline!$C143:$AZ143),IF(Data_Baseline!AT143=0,SMALL(Data_Baseline!$C143:$AZ143,COUNTIF(Data_Baseline!$C143:$AZ143,0)+1)/MAX(Data_Baseline!$C143:$AZ143),Data_Baseline!AT143/MAX(Data_Baseline!$C143:$AZ143))),IF(AU$3&lt;=$B$2,SMALL(Data_Baseline!$C143:$AZ143,COUNTIF(Data_Baseline!$C143:$AZ143,0)+1),IF(Data_Baseline!AT143=0,SMALL(Data_Baseline!$C143:$AZ143,COUNTIF(Data_Baseline!$C143:$AZ143,0)+1),Data_Baseline!AT143)))),"")</f>
        <v/>
      </c>
      <c r="AV143" t="str">
        <f>IFERROR(IF(Data_Baseline!AU143="","",IF($C$3="On",IF(AV$3&lt;=$B$2,SMALL(Data_Baseline!$C143:$AZ143,COUNTIF(Data_Baseline!$C143:$AZ143,0)+1)/MAX(Data_Baseline!$C143:$AZ143),IF(Data_Baseline!AU143=0,SMALL(Data_Baseline!$C143:$AZ143,COUNTIF(Data_Baseline!$C143:$AZ143,0)+1)/MAX(Data_Baseline!$C143:$AZ143),Data_Baseline!AU143/MAX(Data_Baseline!$C143:$AZ143))),IF(AV$3&lt;=$B$2,SMALL(Data_Baseline!$C143:$AZ143,COUNTIF(Data_Baseline!$C143:$AZ143,0)+1),IF(Data_Baseline!AU143=0,SMALL(Data_Baseline!$C143:$AZ143,COUNTIF(Data_Baseline!$C143:$AZ143,0)+1),Data_Baseline!AU143)))),"")</f>
        <v/>
      </c>
      <c r="AW143" t="str">
        <f>IFERROR(IF(Data_Baseline!AV143="","",IF($C$3="On",IF(AW$3&lt;=$B$2,SMALL(Data_Baseline!$C143:$AZ143,COUNTIF(Data_Baseline!$C143:$AZ143,0)+1)/MAX(Data_Baseline!$C143:$AZ143),IF(Data_Baseline!AV143=0,SMALL(Data_Baseline!$C143:$AZ143,COUNTIF(Data_Baseline!$C143:$AZ143,0)+1)/MAX(Data_Baseline!$C143:$AZ143),Data_Baseline!AV143/MAX(Data_Baseline!$C143:$AZ143))),IF(AW$3&lt;=$B$2,SMALL(Data_Baseline!$C143:$AZ143,COUNTIF(Data_Baseline!$C143:$AZ143,0)+1),IF(Data_Baseline!AV143=0,SMALL(Data_Baseline!$C143:$AZ143,COUNTIF(Data_Baseline!$C143:$AZ143,0)+1),Data_Baseline!AV143)))),"")</f>
        <v/>
      </c>
      <c r="AX143" t="str">
        <f>IFERROR(IF(Data_Baseline!AW143="","",IF($C$3="On",IF(AX$3&lt;=$B$2,SMALL(Data_Baseline!$C143:$AZ143,COUNTIF(Data_Baseline!$C143:$AZ143,0)+1)/MAX(Data_Baseline!$C143:$AZ143),IF(Data_Baseline!AW143=0,SMALL(Data_Baseline!$C143:$AZ143,COUNTIF(Data_Baseline!$C143:$AZ143,0)+1)/MAX(Data_Baseline!$C143:$AZ143),Data_Baseline!AW143/MAX(Data_Baseline!$C143:$AZ143))),IF(AX$3&lt;=$B$2,SMALL(Data_Baseline!$C143:$AZ143,COUNTIF(Data_Baseline!$C143:$AZ143,0)+1),IF(Data_Baseline!AW143=0,SMALL(Data_Baseline!$C143:$AZ143,COUNTIF(Data_Baseline!$C143:$AZ143,0)+1),Data_Baseline!AW143)))),"")</f>
        <v/>
      </c>
      <c r="AY143" t="str">
        <f>IFERROR(IF(Data_Baseline!AX143="","",IF($C$3="On",IF(AY$3&lt;=$B$2,SMALL(Data_Baseline!$C143:$AZ143,COUNTIF(Data_Baseline!$C143:$AZ143,0)+1)/MAX(Data_Baseline!$C143:$AZ143),IF(Data_Baseline!AX143=0,SMALL(Data_Baseline!$C143:$AZ143,COUNTIF(Data_Baseline!$C143:$AZ143,0)+1)/MAX(Data_Baseline!$C143:$AZ143),Data_Baseline!AX143/MAX(Data_Baseline!$C143:$AZ143))),IF(AY$3&lt;=$B$2,SMALL(Data_Baseline!$C143:$AZ143,COUNTIF(Data_Baseline!$C143:$AZ143,0)+1),IF(Data_Baseline!AX143=0,SMALL(Data_Baseline!$C143:$AZ143,COUNTIF(Data_Baseline!$C143:$AZ143,0)+1),Data_Baseline!AX143)))),"")</f>
        <v/>
      </c>
      <c r="AZ143" t="str">
        <f>IFERROR(IF(Data_Baseline!AY143="","",IF($C$3="On",IF(AZ$3&lt;=$B$2,SMALL(Data_Baseline!$C143:$AZ143,COUNTIF(Data_Baseline!$C143:$AZ143,0)+1)/MAX(Data_Baseline!$C143:$AZ143),IF(Data_Baseline!AY143=0,SMALL(Data_Baseline!$C143:$AZ143,COUNTIF(Data_Baseline!$C143:$AZ143,0)+1)/MAX(Data_Baseline!$C143:$AZ143),Data_Baseline!AY143/MAX(Data_Baseline!$C143:$AZ143))),IF(AZ$3&lt;=$B$2,SMALL(Data_Baseline!$C143:$AZ143,COUNTIF(Data_Baseline!$C143:$AZ143,0)+1),IF(Data_Baseline!AY143=0,SMALL(Data_Baseline!$C143:$AZ143,COUNTIF(Data_Baseline!$C143:$AZ143,0)+1),Data_Baseline!AY143)))),"")</f>
        <v/>
      </c>
      <c r="BA143" t="str">
        <f>IFERROR(IF(Data_Baseline!AZ143="","",IF($C$3="On",IF(BA$3&lt;=$B$2,SMALL(Data_Baseline!$C143:$AZ143,COUNTIF(Data_Baseline!$C143:$AZ143,0)+1)/MAX(Data_Baseline!$C143:$AZ143),IF(Data_Baseline!AZ143=0,SMALL(Data_Baseline!$C143:$AZ143,COUNTIF(Data_Baseline!$C143:$AZ143,0)+1)/MAX(Data_Baseline!$C143:$AZ143),Data_Baseline!AZ143/MAX(Data_Baseline!$C143:$AZ143))),IF(BA$3&lt;=$B$2,SMALL(Data_Baseline!$C143:$AZ143,COUNTIF(Data_Baseline!$C143:$AZ143,0)+1),IF(Data_Baseline!AZ143=0,SMALL(Data_Baseline!$C143:$AZ143,COUNTIF(Data_Baseline!$C143:$AZ143,0)+1),Data_Baseline!AZ143)))),"")</f>
        <v/>
      </c>
      <c r="BB143" s="79">
        <f ca="1">IF(Data_Initial!BA143="",1,0)</f>
        <v>0</v>
      </c>
      <c r="BC143" t="str">
        <f t="shared" ca="1" si="8"/>
        <v>NTC_pspA</v>
      </c>
      <c r="BD143" s="79" t="str">
        <f t="shared" ca="1" si="9"/>
        <v>NTC</v>
      </c>
      <c r="BE143" s="79" t="str">
        <f ca="1">Data_Initial!BC143</f>
        <v>pspA</v>
      </c>
      <c r="BF143" s="79" t="str">
        <f ca="1">Data_Initial!BB143</f>
        <v>NTC</v>
      </c>
      <c r="BG143">
        <f ca="1">IFERROR((INDIRECT("Plate"&amp;Data!A143&amp;"_C!"&amp;CHAR(RIGHT(Data!B143,LEN(Data!B143)-1)+65)&amp;CODE(LEFT(Data!B143,1))-58)),"")</f>
        <v>0</v>
      </c>
      <c r="BH143" t="str">
        <f ca="1">Data_Initial!BA143</f>
        <v>X</v>
      </c>
      <c r="BI143">
        <f t="shared" ca="1" si="10"/>
        <v>1.2049625513277464E-2</v>
      </c>
      <c r="BJ143" s="79" t="str">
        <f ca="1">IF(BH143="N",1+MAX($BJ$3:BJ142),"")</f>
        <v/>
      </c>
    </row>
    <row r="144" spans="1:62" x14ac:dyDescent="0.25">
      <c r="A144" s="79" t="str">
        <f ca="1">IF(BH144="N","N"&amp;BJ144,IF(BB144=0,"",MAX($A$3:A143)+1))</f>
        <v/>
      </c>
      <c r="B144" s="79" t="str">
        <f ca="1">Data_Initial!A144&amp;C144</f>
        <v>2E9</v>
      </c>
      <c r="C144" s="79" t="str">
        <f ca="1">Data_Initial!B144</f>
        <v>E9</v>
      </c>
      <c r="D144">
        <f ca="1">IFERROR(IF(Data_Baseline!C144="","",IF($C$3="On",IF(D$3&lt;=$B$2,SMALL(Data_Baseline!$C144:$AZ144,COUNTIF(Data_Baseline!$C144:$AZ144,0)+1)/MAX(Data_Baseline!$C144:$AZ144),IF(Data_Baseline!C144=0,SMALL(Data_Baseline!$C144:$AZ144,COUNTIF(Data_Baseline!$C144:$AZ144,0)+1)/MAX(Data_Baseline!$C144:$AZ144),Data_Baseline!C144/MAX(Data_Baseline!$C144:$AZ144))),IF(D$3&lt;=$B$2,SMALL(Data_Baseline!$C144:$AZ144,COUNTIF(Data_Baseline!$C144:$AZ144,0)+1),IF(Data_Baseline!C144=0,SMALL(Data_Baseline!$C144:$AZ144,COUNTIF(Data_Baseline!$C144:$AZ144,0)+1),Data_Baseline!C144)))),"")</f>
        <v>1.2994058313542503E-4</v>
      </c>
      <c r="E144">
        <f ca="1">IFERROR(IF(Data_Baseline!D144="","",IF($C$3="On",IF(E$3&lt;=$B$2,SMALL(Data_Baseline!$C144:$AZ144,COUNTIF(Data_Baseline!$C144:$AZ144,0)+1)/MAX(Data_Baseline!$C144:$AZ144),IF(Data_Baseline!D144=0,SMALL(Data_Baseline!$C144:$AZ144,COUNTIF(Data_Baseline!$C144:$AZ144,0)+1)/MAX(Data_Baseline!$C144:$AZ144),Data_Baseline!D144/MAX(Data_Baseline!$C144:$AZ144))),IF(E$3&lt;=$B$2,SMALL(Data_Baseline!$C144:$AZ144,COUNTIF(Data_Baseline!$C144:$AZ144,0)+1),IF(Data_Baseline!D144=0,SMALL(Data_Baseline!$C144:$AZ144,COUNTIF(Data_Baseline!$C144:$AZ144,0)+1),Data_Baseline!D144)))),"")</f>
        <v>1.2994058313542503E-4</v>
      </c>
      <c r="F144">
        <f ca="1">IFERROR(IF(Data_Baseline!E144="","",IF($C$3="On",IF(F$3&lt;=$B$2,SMALL(Data_Baseline!$C144:$AZ144,COUNTIF(Data_Baseline!$C144:$AZ144,0)+1)/MAX(Data_Baseline!$C144:$AZ144),IF(Data_Baseline!E144=0,SMALL(Data_Baseline!$C144:$AZ144,COUNTIF(Data_Baseline!$C144:$AZ144,0)+1)/MAX(Data_Baseline!$C144:$AZ144),Data_Baseline!E144/MAX(Data_Baseline!$C144:$AZ144))),IF(F$3&lt;=$B$2,SMALL(Data_Baseline!$C144:$AZ144,COUNTIF(Data_Baseline!$C144:$AZ144,0)+1),IF(Data_Baseline!E144=0,SMALL(Data_Baseline!$C144:$AZ144,COUNTIF(Data_Baseline!$C144:$AZ144,0)+1),Data_Baseline!E144)))),"")</f>
        <v>1.2994058313542503E-4</v>
      </c>
      <c r="G144">
        <f ca="1">IFERROR(IF(Data_Baseline!F144="","",IF($C$3="On",IF(G$3&lt;=$B$2,SMALL(Data_Baseline!$C144:$AZ144,COUNTIF(Data_Baseline!$C144:$AZ144,0)+1)/MAX(Data_Baseline!$C144:$AZ144),IF(Data_Baseline!F144=0,SMALL(Data_Baseline!$C144:$AZ144,COUNTIF(Data_Baseline!$C144:$AZ144,0)+1)/MAX(Data_Baseline!$C144:$AZ144),Data_Baseline!F144/MAX(Data_Baseline!$C144:$AZ144))),IF(G$3&lt;=$B$2,SMALL(Data_Baseline!$C144:$AZ144,COUNTIF(Data_Baseline!$C144:$AZ144,0)+1),IF(Data_Baseline!F144=0,SMALL(Data_Baseline!$C144:$AZ144,COUNTIF(Data_Baseline!$C144:$AZ144,0)+1),Data_Baseline!F144)))),"")</f>
        <v>1.2994058313542503E-4</v>
      </c>
      <c r="H144">
        <f ca="1">IFERROR(IF(Data_Baseline!G144="","",IF($C$3="On",IF(H$3&lt;=$B$2,SMALL(Data_Baseline!$C144:$AZ144,COUNTIF(Data_Baseline!$C144:$AZ144,0)+1)/MAX(Data_Baseline!$C144:$AZ144),IF(Data_Baseline!G144=0,SMALL(Data_Baseline!$C144:$AZ144,COUNTIF(Data_Baseline!$C144:$AZ144,0)+1)/MAX(Data_Baseline!$C144:$AZ144),Data_Baseline!G144/MAX(Data_Baseline!$C144:$AZ144))),IF(H$3&lt;=$B$2,SMALL(Data_Baseline!$C144:$AZ144,COUNTIF(Data_Baseline!$C144:$AZ144,0)+1),IF(Data_Baseline!G144=0,SMALL(Data_Baseline!$C144:$AZ144,COUNTIF(Data_Baseline!$C144:$AZ144,0)+1),Data_Baseline!G144)))),"")</f>
        <v>1.2994058313542503E-4</v>
      </c>
      <c r="I144">
        <f ca="1">IFERROR(IF(Data_Baseline!H144="","",IF($C$3="On",IF(I$3&lt;=$B$2,SMALL(Data_Baseline!$C144:$AZ144,COUNTIF(Data_Baseline!$C144:$AZ144,0)+1)/MAX(Data_Baseline!$C144:$AZ144),IF(Data_Baseline!H144=0,SMALL(Data_Baseline!$C144:$AZ144,COUNTIF(Data_Baseline!$C144:$AZ144,0)+1)/MAX(Data_Baseline!$C144:$AZ144),Data_Baseline!H144/MAX(Data_Baseline!$C144:$AZ144))),IF(I$3&lt;=$B$2,SMALL(Data_Baseline!$C144:$AZ144,COUNTIF(Data_Baseline!$C144:$AZ144,0)+1),IF(Data_Baseline!H144=0,SMALL(Data_Baseline!$C144:$AZ144,COUNTIF(Data_Baseline!$C144:$AZ144,0)+1),Data_Baseline!H144)))),"")</f>
        <v>1.2994058313542503E-4</v>
      </c>
      <c r="J144">
        <f ca="1">IFERROR(IF(Data_Baseline!I144="","",IF($C$3="On",IF(J$3&lt;=$B$2,SMALL(Data_Baseline!$C144:$AZ144,COUNTIF(Data_Baseline!$C144:$AZ144,0)+1)/MAX(Data_Baseline!$C144:$AZ144),IF(Data_Baseline!I144=0,SMALL(Data_Baseline!$C144:$AZ144,COUNTIF(Data_Baseline!$C144:$AZ144,0)+1)/MAX(Data_Baseline!$C144:$AZ144),Data_Baseline!I144/MAX(Data_Baseline!$C144:$AZ144))),IF(J$3&lt;=$B$2,SMALL(Data_Baseline!$C144:$AZ144,COUNTIF(Data_Baseline!$C144:$AZ144,0)+1),IF(Data_Baseline!I144=0,SMALL(Data_Baseline!$C144:$AZ144,COUNTIF(Data_Baseline!$C144:$AZ144,0)+1),Data_Baseline!I144)))),"")</f>
        <v>1.2994058313542503E-4</v>
      </c>
      <c r="K144">
        <f ca="1">IFERROR(IF(Data_Baseline!J144="","",IF($C$3="On",IF(K$3&lt;=$B$2,SMALL(Data_Baseline!$C144:$AZ144,COUNTIF(Data_Baseline!$C144:$AZ144,0)+1)/MAX(Data_Baseline!$C144:$AZ144),IF(Data_Baseline!J144=0,SMALL(Data_Baseline!$C144:$AZ144,COUNTIF(Data_Baseline!$C144:$AZ144,0)+1)/MAX(Data_Baseline!$C144:$AZ144),Data_Baseline!J144/MAX(Data_Baseline!$C144:$AZ144))),IF(K$3&lt;=$B$2,SMALL(Data_Baseline!$C144:$AZ144,COUNTIF(Data_Baseline!$C144:$AZ144,0)+1),IF(Data_Baseline!J144=0,SMALL(Data_Baseline!$C144:$AZ144,COUNTIF(Data_Baseline!$C144:$AZ144,0)+1),Data_Baseline!J144)))),"")</f>
        <v>1.2994058313542503E-4</v>
      </c>
      <c r="L144">
        <f ca="1">IFERROR(IF(Data_Baseline!K144="","",IF($C$3="On",IF(L$3&lt;=$B$2,SMALL(Data_Baseline!$C144:$AZ144,COUNTIF(Data_Baseline!$C144:$AZ144,0)+1)/MAX(Data_Baseline!$C144:$AZ144),IF(Data_Baseline!K144=0,SMALL(Data_Baseline!$C144:$AZ144,COUNTIF(Data_Baseline!$C144:$AZ144,0)+1)/MAX(Data_Baseline!$C144:$AZ144),Data_Baseline!K144/MAX(Data_Baseline!$C144:$AZ144))),IF(L$3&lt;=$B$2,SMALL(Data_Baseline!$C144:$AZ144,COUNTIF(Data_Baseline!$C144:$AZ144,0)+1),IF(Data_Baseline!K144=0,SMALL(Data_Baseline!$C144:$AZ144,COUNTIF(Data_Baseline!$C144:$AZ144,0)+1),Data_Baseline!K144)))),"")</f>
        <v>1.2994058313542503E-4</v>
      </c>
      <c r="M144">
        <f ca="1">IFERROR(IF(Data_Baseline!L144="","",IF($C$3="On",IF(M$3&lt;=$B$2,SMALL(Data_Baseline!$C144:$AZ144,COUNTIF(Data_Baseline!$C144:$AZ144,0)+1)/MAX(Data_Baseline!$C144:$AZ144),IF(Data_Baseline!L144=0,SMALL(Data_Baseline!$C144:$AZ144,COUNTIF(Data_Baseline!$C144:$AZ144,0)+1)/MAX(Data_Baseline!$C144:$AZ144),Data_Baseline!L144/MAX(Data_Baseline!$C144:$AZ144))),IF(M$3&lt;=$B$2,SMALL(Data_Baseline!$C144:$AZ144,COUNTIF(Data_Baseline!$C144:$AZ144,0)+1),IF(Data_Baseline!L144=0,SMALL(Data_Baseline!$C144:$AZ144,COUNTIF(Data_Baseline!$C144:$AZ144,0)+1),Data_Baseline!L144)))),"")</f>
        <v>1.2994058313542503E-4</v>
      </c>
      <c r="N144">
        <f ca="1">IFERROR(IF(Data_Baseline!M144="","",IF($C$3="On",IF(N$3&lt;=$B$2,SMALL(Data_Baseline!$C144:$AZ144,COUNTIF(Data_Baseline!$C144:$AZ144,0)+1)/MAX(Data_Baseline!$C144:$AZ144),IF(Data_Baseline!M144=0,SMALL(Data_Baseline!$C144:$AZ144,COUNTIF(Data_Baseline!$C144:$AZ144,0)+1)/MAX(Data_Baseline!$C144:$AZ144),Data_Baseline!M144/MAX(Data_Baseline!$C144:$AZ144))),IF(N$3&lt;=$B$2,SMALL(Data_Baseline!$C144:$AZ144,COUNTIF(Data_Baseline!$C144:$AZ144,0)+1),IF(Data_Baseline!M144=0,SMALL(Data_Baseline!$C144:$AZ144,COUNTIF(Data_Baseline!$C144:$AZ144,0)+1),Data_Baseline!M144)))),"")</f>
        <v>1.2994058313542503E-4</v>
      </c>
      <c r="O144">
        <f ca="1">IFERROR(IF(Data_Baseline!N144="","",IF($C$3="On",IF(O$3&lt;=$B$2,SMALL(Data_Baseline!$C144:$AZ144,COUNTIF(Data_Baseline!$C144:$AZ144,0)+1)/MAX(Data_Baseline!$C144:$AZ144),IF(Data_Baseline!N144=0,SMALL(Data_Baseline!$C144:$AZ144,COUNTIF(Data_Baseline!$C144:$AZ144,0)+1)/MAX(Data_Baseline!$C144:$AZ144),Data_Baseline!N144/MAX(Data_Baseline!$C144:$AZ144))),IF(O$3&lt;=$B$2,SMALL(Data_Baseline!$C144:$AZ144,COUNTIF(Data_Baseline!$C144:$AZ144,0)+1),IF(Data_Baseline!N144=0,SMALL(Data_Baseline!$C144:$AZ144,COUNTIF(Data_Baseline!$C144:$AZ144,0)+1),Data_Baseline!N144)))),"")</f>
        <v>1.2994058313542503E-4</v>
      </c>
      <c r="P144">
        <f ca="1">IFERROR(IF(Data_Baseline!O144="","",IF($C$3="On",IF(P$3&lt;=$B$2,SMALL(Data_Baseline!$C144:$AZ144,COUNTIF(Data_Baseline!$C144:$AZ144,0)+1)/MAX(Data_Baseline!$C144:$AZ144),IF(Data_Baseline!O144=0,SMALL(Data_Baseline!$C144:$AZ144,COUNTIF(Data_Baseline!$C144:$AZ144,0)+1)/MAX(Data_Baseline!$C144:$AZ144),Data_Baseline!O144/MAX(Data_Baseline!$C144:$AZ144))),IF(P$3&lt;=$B$2,SMALL(Data_Baseline!$C144:$AZ144,COUNTIF(Data_Baseline!$C144:$AZ144,0)+1),IF(Data_Baseline!O144=0,SMALL(Data_Baseline!$C144:$AZ144,COUNTIF(Data_Baseline!$C144:$AZ144,0)+1),Data_Baseline!O144)))),"")</f>
        <v>1.2994058313542503E-4</v>
      </c>
      <c r="Q144">
        <f ca="1">IFERROR(IF(Data_Baseline!P144="","",IF($C$3="On",IF(Q$3&lt;=$B$2,SMALL(Data_Baseline!$C144:$AZ144,COUNTIF(Data_Baseline!$C144:$AZ144,0)+1)/MAX(Data_Baseline!$C144:$AZ144),IF(Data_Baseline!P144=0,SMALL(Data_Baseline!$C144:$AZ144,COUNTIF(Data_Baseline!$C144:$AZ144,0)+1)/MAX(Data_Baseline!$C144:$AZ144),Data_Baseline!P144/MAX(Data_Baseline!$C144:$AZ144))),IF(Q$3&lt;=$B$2,SMALL(Data_Baseline!$C144:$AZ144,COUNTIF(Data_Baseline!$C144:$AZ144,0)+1),IF(Data_Baseline!P144=0,SMALL(Data_Baseline!$C144:$AZ144,COUNTIF(Data_Baseline!$C144:$AZ144,0)+1),Data_Baseline!P144)))),"")</f>
        <v>1.2994058313542503E-4</v>
      </c>
      <c r="R144">
        <f ca="1">IFERROR(IF(Data_Baseline!Q144="","",IF($C$3="On",IF(R$3&lt;=$B$2,SMALL(Data_Baseline!$C144:$AZ144,COUNTIF(Data_Baseline!$C144:$AZ144,0)+1)/MAX(Data_Baseline!$C144:$AZ144),IF(Data_Baseline!Q144=0,SMALL(Data_Baseline!$C144:$AZ144,COUNTIF(Data_Baseline!$C144:$AZ144,0)+1)/MAX(Data_Baseline!$C144:$AZ144),Data_Baseline!Q144/MAX(Data_Baseline!$C144:$AZ144))),IF(R$3&lt;=$B$2,SMALL(Data_Baseline!$C144:$AZ144,COUNTIF(Data_Baseline!$C144:$AZ144,0)+1),IF(Data_Baseline!Q144=0,SMALL(Data_Baseline!$C144:$AZ144,COUNTIF(Data_Baseline!$C144:$AZ144,0)+1),Data_Baseline!Q144)))),"")</f>
        <v>1.2994058313542503E-4</v>
      </c>
      <c r="S144">
        <f ca="1">IFERROR(IF(Data_Baseline!R144="","",IF($C$3="On",IF(S$3&lt;=$B$2,SMALL(Data_Baseline!$C144:$AZ144,COUNTIF(Data_Baseline!$C144:$AZ144,0)+1)/MAX(Data_Baseline!$C144:$AZ144),IF(Data_Baseline!R144=0,SMALL(Data_Baseline!$C144:$AZ144,COUNTIF(Data_Baseline!$C144:$AZ144,0)+1)/MAX(Data_Baseline!$C144:$AZ144),Data_Baseline!R144/MAX(Data_Baseline!$C144:$AZ144))),IF(S$3&lt;=$B$2,SMALL(Data_Baseline!$C144:$AZ144,COUNTIF(Data_Baseline!$C144:$AZ144,0)+1),IF(Data_Baseline!R144=0,SMALL(Data_Baseline!$C144:$AZ144,COUNTIF(Data_Baseline!$C144:$AZ144,0)+1),Data_Baseline!R144)))),"")</f>
        <v>1.2994058313542503E-4</v>
      </c>
      <c r="T144">
        <f ca="1">IFERROR(IF(Data_Baseline!S144="","",IF($C$3="On",IF(T$3&lt;=$B$2,SMALL(Data_Baseline!$C144:$AZ144,COUNTIF(Data_Baseline!$C144:$AZ144,0)+1)/MAX(Data_Baseline!$C144:$AZ144),IF(Data_Baseline!S144=0,SMALL(Data_Baseline!$C144:$AZ144,COUNTIF(Data_Baseline!$C144:$AZ144,0)+1)/MAX(Data_Baseline!$C144:$AZ144),Data_Baseline!S144/MAX(Data_Baseline!$C144:$AZ144))),IF(T$3&lt;=$B$2,SMALL(Data_Baseline!$C144:$AZ144,COUNTIF(Data_Baseline!$C144:$AZ144,0)+1),IF(Data_Baseline!S144=0,SMALL(Data_Baseline!$C144:$AZ144,COUNTIF(Data_Baseline!$C144:$AZ144,0)+1),Data_Baseline!S144)))),"")</f>
        <v>1.2994058313542503E-4</v>
      </c>
      <c r="U144">
        <f ca="1">IFERROR(IF(Data_Baseline!T144="","",IF($C$3="On",IF(U$3&lt;=$B$2,SMALL(Data_Baseline!$C144:$AZ144,COUNTIF(Data_Baseline!$C144:$AZ144,0)+1)/MAX(Data_Baseline!$C144:$AZ144),IF(Data_Baseline!T144=0,SMALL(Data_Baseline!$C144:$AZ144,COUNTIF(Data_Baseline!$C144:$AZ144,0)+1)/MAX(Data_Baseline!$C144:$AZ144),Data_Baseline!T144/MAX(Data_Baseline!$C144:$AZ144))),IF(U$3&lt;=$B$2,SMALL(Data_Baseline!$C144:$AZ144,COUNTIF(Data_Baseline!$C144:$AZ144,0)+1),IF(Data_Baseline!T144=0,SMALL(Data_Baseline!$C144:$AZ144,COUNTIF(Data_Baseline!$C144:$AZ144,0)+1),Data_Baseline!T144)))),"")</f>
        <v>1.2994058313542503E-4</v>
      </c>
      <c r="V144">
        <f ca="1">IFERROR(IF(Data_Baseline!U144="","",IF($C$3="On",IF(V$3&lt;=$B$2,SMALL(Data_Baseline!$C144:$AZ144,COUNTIF(Data_Baseline!$C144:$AZ144,0)+1)/MAX(Data_Baseline!$C144:$AZ144),IF(Data_Baseline!U144=0,SMALL(Data_Baseline!$C144:$AZ144,COUNTIF(Data_Baseline!$C144:$AZ144,0)+1)/MAX(Data_Baseline!$C144:$AZ144),Data_Baseline!U144/MAX(Data_Baseline!$C144:$AZ144))),IF(V$3&lt;=$B$2,SMALL(Data_Baseline!$C144:$AZ144,COUNTIF(Data_Baseline!$C144:$AZ144,0)+1),IF(Data_Baseline!U144=0,SMALL(Data_Baseline!$C144:$AZ144,COUNTIF(Data_Baseline!$C144:$AZ144,0)+1),Data_Baseline!U144)))),"")</f>
        <v>1.2994058313542503E-4</v>
      </c>
      <c r="W144">
        <f ca="1">IFERROR(IF(Data_Baseline!V144="","",IF($C$3="On",IF(W$3&lt;=$B$2,SMALL(Data_Baseline!$C144:$AZ144,COUNTIF(Data_Baseline!$C144:$AZ144,0)+1)/MAX(Data_Baseline!$C144:$AZ144),IF(Data_Baseline!V144=0,SMALL(Data_Baseline!$C144:$AZ144,COUNTIF(Data_Baseline!$C144:$AZ144,0)+1)/MAX(Data_Baseline!$C144:$AZ144),Data_Baseline!V144/MAX(Data_Baseline!$C144:$AZ144))),IF(W$3&lt;=$B$2,SMALL(Data_Baseline!$C144:$AZ144,COUNTIF(Data_Baseline!$C144:$AZ144,0)+1),IF(Data_Baseline!V144=0,SMALL(Data_Baseline!$C144:$AZ144,COUNTIF(Data_Baseline!$C144:$AZ144,0)+1),Data_Baseline!V144)))),"")</f>
        <v>1.2994058313542503E-4</v>
      </c>
      <c r="X144">
        <f ca="1">IFERROR(IF(Data_Baseline!W144="","",IF($C$3="On",IF(X$3&lt;=$B$2,SMALL(Data_Baseline!$C144:$AZ144,COUNTIF(Data_Baseline!$C144:$AZ144,0)+1)/MAX(Data_Baseline!$C144:$AZ144),IF(Data_Baseline!W144=0,SMALL(Data_Baseline!$C144:$AZ144,COUNTIF(Data_Baseline!$C144:$AZ144,0)+1)/MAX(Data_Baseline!$C144:$AZ144),Data_Baseline!W144/MAX(Data_Baseline!$C144:$AZ144))),IF(X$3&lt;=$B$2,SMALL(Data_Baseline!$C144:$AZ144,COUNTIF(Data_Baseline!$C144:$AZ144,0)+1),IF(Data_Baseline!W144=0,SMALL(Data_Baseline!$C144:$AZ144,COUNTIF(Data_Baseline!$C144:$AZ144,0)+1),Data_Baseline!W144)))),"")</f>
        <v>1.2994058313542503E-4</v>
      </c>
      <c r="Y144">
        <f ca="1">IFERROR(IF(Data_Baseline!X144="","",IF($C$3="On",IF(Y$3&lt;=$B$2,SMALL(Data_Baseline!$C144:$AZ144,COUNTIF(Data_Baseline!$C144:$AZ144,0)+1)/MAX(Data_Baseline!$C144:$AZ144),IF(Data_Baseline!X144=0,SMALL(Data_Baseline!$C144:$AZ144,COUNTIF(Data_Baseline!$C144:$AZ144,0)+1)/MAX(Data_Baseline!$C144:$AZ144),Data_Baseline!X144/MAX(Data_Baseline!$C144:$AZ144))),IF(Y$3&lt;=$B$2,SMALL(Data_Baseline!$C144:$AZ144,COUNTIF(Data_Baseline!$C144:$AZ144,0)+1),IF(Data_Baseline!X144=0,SMALL(Data_Baseline!$C144:$AZ144,COUNTIF(Data_Baseline!$C144:$AZ144,0)+1),Data_Baseline!X144)))),"")</f>
        <v>1.2994058313542503E-4</v>
      </c>
      <c r="Z144">
        <f ca="1">IFERROR(IF(Data_Baseline!Y144="","",IF($C$3="On",IF(Z$3&lt;=$B$2,SMALL(Data_Baseline!$C144:$AZ144,COUNTIF(Data_Baseline!$C144:$AZ144,0)+1)/MAX(Data_Baseline!$C144:$AZ144),IF(Data_Baseline!Y144=0,SMALL(Data_Baseline!$C144:$AZ144,COUNTIF(Data_Baseline!$C144:$AZ144,0)+1)/MAX(Data_Baseline!$C144:$AZ144),Data_Baseline!Y144/MAX(Data_Baseline!$C144:$AZ144))),IF(Z$3&lt;=$B$2,SMALL(Data_Baseline!$C144:$AZ144,COUNTIF(Data_Baseline!$C144:$AZ144,0)+1),IF(Data_Baseline!Y144=0,SMALL(Data_Baseline!$C144:$AZ144,COUNTIF(Data_Baseline!$C144:$AZ144,0)+1),Data_Baseline!Y144)))),"")</f>
        <v>1.2994058313542503E-4</v>
      </c>
      <c r="AA144">
        <f ca="1">IFERROR(IF(Data_Baseline!Z144="","",IF($C$3="On",IF(AA$3&lt;=$B$2,SMALL(Data_Baseline!$C144:$AZ144,COUNTIF(Data_Baseline!$C144:$AZ144,0)+1)/MAX(Data_Baseline!$C144:$AZ144),IF(Data_Baseline!Z144=0,SMALL(Data_Baseline!$C144:$AZ144,COUNTIF(Data_Baseline!$C144:$AZ144,0)+1)/MAX(Data_Baseline!$C144:$AZ144),Data_Baseline!Z144/MAX(Data_Baseline!$C144:$AZ144))),IF(AA$3&lt;=$B$2,SMALL(Data_Baseline!$C144:$AZ144,COUNTIF(Data_Baseline!$C144:$AZ144,0)+1),IF(Data_Baseline!Z144=0,SMALL(Data_Baseline!$C144:$AZ144,COUNTIF(Data_Baseline!$C144:$AZ144,0)+1),Data_Baseline!Z144)))),"")</f>
        <v>1.2994058313542503E-4</v>
      </c>
      <c r="AB144">
        <f ca="1">IFERROR(IF(Data_Baseline!AA144="","",IF($C$3="On",IF(AB$3&lt;=$B$2,SMALL(Data_Baseline!$C144:$AZ144,COUNTIF(Data_Baseline!$C144:$AZ144,0)+1)/MAX(Data_Baseline!$C144:$AZ144),IF(Data_Baseline!AA144=0,SMALL(Data_Baseline!$C144:$AZ144,COUNTIF(Data_Baseline!$C144:$AZ144,0)+1)/MAX(Data_Baseline!$C144:$AZ144),Data_Baseline!AA144/MAX(Data_Baseline!$C144:$AZ144))),IF(AB$3&lt;=$B$2,SMALL(Data_Baseline!$C144:$AZ144,COUNTIF(Data_Baseline!$C144:$AZ144,0)+1),IF(Data_Baseline!AA144=0,SMALL(Data_Baseline!$C144:$AZ144,COUNTIF(Data_Baseline!$C144:$AZ144,0)+1),Data_Baseline!AA144)))),"")</f>
        <v>1.2994058313542503E-4</v>
      </c>
      <c r="AC144">
        <f ca="1">IFERROR(IF(Data_Baseline!AB144="","",IF($C$3="On",IF(AC$3&lt;=$B$2,SMALL(Data_Baseline!$C144:$AZ144,COUNTIF(Data_Baseline!$C144:$AZ144,0)+1)/MAX(Data_Baseline!$C144:$AZ144),IF(Data_Baseline!AB144=0,SMALL(Data_Baseline!$C144:$AZ144,COUNTIF(Data_Baseline!$C144:$AZ144,0)+1)/MAX(Data_Baseline!$C144:$AZ144),Data_Baseline!AB144/MAX(Data_Baseline!$C144:$AZ144))),IF(AC$3&lt;=$B$2,SMALL(Data_Baseline!$C144:$AZ144,COUNTIF(Data_Baseline!$C144:$AZ144,0)+1),IF(Data_Baseline!AB144=0,SMALL(Data_Baseline!$C144:$AZ144,COUNTIF(Data_Baseline!$C144:$AZ144,0)+1),Data_Baseline!AB144)))),"")</f>
        <v>4.3827396221171881E-4</v>
      </c>
      <c r="AD144">
        <f ca="1">IFERROR(IF(Data_Baseline!AC144="","",IF($C$3="On",IF(AD$3&lt;=$B$2,SMALL(Data_Baseline!$C144:$AZ144,COUNTIF(Data_Baseline!$C144:$AZ144,0)+1)/MAX(Data_Baseline!$C144:$AZ144),IF(Data_Baseline!AC144=0,SMALL(Data_Baseline!$C144:$AZ144,COUNTIF(Data_Baseline!$C144:$AZ144,0)+1)/MAX(Data_Baseline!$C144:$AZ144),Data_Baseline!AC144/MAX(Data_Baseline!$C144:$AZ144))),IF(AD$3&lt;=$B$2,SMALL(Data_Baseline!$C144:$AZ144,COUNTIF(Data_Baseline!$C144:$AZ144,0)+1),IF(Data_Baseline!AC144=0,SMALL(Data_Baseline!$C144:$AZ144,COUNTIF(Data_Baseline!$C144:$AZ144,0)+1),Data_Baseline!AC144)))),"")</f>
        <v>2.9264710633760955E-3</v>
      </c>
      <c r="AE144">
        <f ca="1">IFERROR(IF(Data_Baseline!AD144="","",IF($C$3="On",IF(AE$3&lt;=$B$2,SMALL(Data_Baseline!$C144:$AZ144,COUNTIF(Data_Baseline!$C144:$AZ144,0)+1)/MAX(Data_Baseline!$C144:$AZ144),IF(Data_Baseline!AD144=0,SMALL(Data_Baseline!$C144:$AZ144,COUNTIF(Data_Baseline!$C144:$AZ144,0)+1)/MAX(Data_Baseline!$C144:$AZ144),Data_Baseline!AD144/MAX(Data_Baseline!$C144:$AZ144))),IF(AE$3&lt;=$B$2,SMALL(Data_Baseline!$C144:$AZ144,COUNTIF(Data_Baseline!$C144:$AZ144,0)+1),IF(Data_Baseline!AD144=0,SMALL(Data_Baseline!$C144:$AZ144,COUNTIF(Data_Baseline!$C144:$AZ144,0)+1),Data_Baseline!AD144)))),"")</f>
        <v>8.9061839841332816E-3</v>
      </c>
      <c r="AF144">
        <f ca="1">IFERROR(IF(Data_Baseline!AE144="","",IF($C$3="On",IF(AF$3&lt;=$B$2,SMALL(Data_Baseline!$C144:$AZ144,COUNTIF(Data_Baseline!$C144:$AZ144,0)+1)/MAX(Data_Baseline!$C144:$AZ144),IF(Data_Baseline!AE144=0,SMALL(Data_Baseline!$C144:$AZ144,COUNTIF(Data_Baseline!$C144:$AZ144,0)+1)/MAX(Data_Baseline!$C144:$AZ144),Data_Baseline!AE144/MAX(Data_Baseline!$C144:$AZ144))),IF(AF$3&lt;=$B$2,SMALL(Data_Baseline!$C144:$AZ144,COUNTIF(Data_Baseline!$C144:$AZ144,0)+1),IF(Data_Baseline!AE144=0,SMALL(Data_Baseline!$C144:$AZ144,COUNTIF(Data_Baseline!$C144:$AZ144,0)+1),Data_Baseline!AE144)))),"")</f>
        <v>1.9726851818191303E-2</v>
      </c>
      <c r="AG144">
        <f ca="1">IFERROR(IF(Data_Baseline!AF144="","",IF($C$3="On",IF(AG$3&lt;=$B$2,SMALL(Data_Baseline!$C144:$AZ144,COUNTIF(Data_Baseline!$C144:$AZ144,0)+1)/MAX(Data_Baseline!$C144:$AZ144),IF(Data_Baseline!AF144=0,SMALL(Data_Baseline!$C144:$AZ144,COUNTIF(Data_Baseline!$C144:$AZ144,0)+1)/MAX(Data_Baseline!$C144:$AZ144),Data_Baseline!AF144/MAX(Data_Baseline!$C144:$AZ144))),IF(AG$3&lt;=$B$2,SMALL(Data_Baseline!$C144:$AZ144,COUNTIF(Data_Baseline!$C144:$AZ144,0)+1),IF(Data_Baseline!AF144=0,SMALL(Data_Baseline!$C144:$AZ144,COUNTIF(Data_Baseline!$C144:$AZ144,0)+1),Data_Baseline!AF144)))),"")</f>
        <v>4.0259625497158454E-2</v>
      </c>
      <c r="AH144">
        <f ca="1">IFERROR(IF(Data_Baseline!AG144="","",IF($C$3="On",IF(AH$3&lt;=$B$2,SMALL(Data_Baseline!$C144:$AZ144,COUNTIF(Data_Baseline!$C144:$AZ144,0)+1)/MAX(Data_Baseline!$C144:$AZ144),IF(Data_Baseline!AG144=0,SMALL(Data_Baseline!$C144:$AZ144,COUNTIF(Data_Baseline!$C144:$AZ144,0)+1)/MAX(Data_Baseline!$C144:$AZ144),Data_Baseline!AG144/MAX(Data_Baseline!$C144:$AZ144))),IF(AH$3&lt;=$B$2,SMALL(Data_Baseline!$C144:$AZ144,COUNTIF(Data_Baseline!$C144:$AZ144,0)+1),IF(Data_Baseline!AG144=0,SMALL(Data_Baseline!$C144:$AZ144,COUNTIF(Data_Baseline!$C144:$AZ144,0)+1),Data_Baseline!AG144)))),"")</f>
        <v>7.7275428361220075E-2</v>
      </c>
      <c r="AI144">
        <f ca="1">IFERROR(IF(Data_Baseline!AH144="","",IF($C$3="On",IF(AI$3&lt;=$B$2,SMALL(Data_Baseline!$C144:$AZ144,COUNTIF(Data_Baseline!$C144:$AZ144,0)+1)/MAX(Data_Baseline!$C144:$AZ144),IF(Data_Baseline!AH144=0,SMALL(Data_Baseline!$C144:$AZ144,COUNTIF(Data_Baseline!$C144:$AZ144,0)+1)/MAX(Data_Baseline!$C144:$AZ144),Data_Baseline!AH144/MAX(Data_Baseline!$C144:$AZ144))),IF(AI$3&lt;=$B$2,SMALL(Data_Baseline!$C144:$AZ144,COUNTIF(Data_Baseline!$C144:$AZ144,0)+1),IF(Data_Baseline!AH144=0,SMALL(Data_Baseline!$C144:$AZ144,COUNTIF(Data_Baseline!$C144:$AZ144,0)+1),Data_Baseline!AH144)))),"")</f>
        <v>0.14172712245258856</v>
      </c>
      <c r="AJ144">
        <f ca="1">IFERROR(IF(Data_Baseline!AI144="","",IF($C$3="On",IF(AJ$3&lt;=$B$2,SMALL(Data_Baseline!$C144:$AZ144,COUNTIF(Data_Baseline!$C144:$AZ144,0)+1)/MAX(Data_Baseline!$C144:$AZ144),IF(Data_Baseline!AI144=0,SMALL(Data_Baseline!$C144:$AZ144,COUNTIF(Data_Baseline!$C144:$AZ144,0)+1)/MAX(Data_Baseline!$C144:$AZ144),Data_Baseline!AI144/MAX(Data_Baseline!$C144:$AZ144))),IF(AJ$3&lt;=$B$2,SMALL(Data_Baseline!$C144:$AZ144,COUNTIF(Data_Baseline!$C144:$AZ144,0)+1),IF(Data_Baseline!AI144=0,SMALL(Data_Baseline!$C144:$AZ144,COUNTIF(Data_Baseline!$C144:$AZ144,0)+1),Data_Baseline!AI144)))),"")</f>
        <v>0.24545101484128287</v>
      </c>
      <c r="AK144">
        <f ca="1">IFERROR(IF(Data_Baseline!AJ144="","",IF($C$3="On",IF(AK$3&lt;=$B$2,SMALL(Data_Baseline!$C144:$AZ144,COUNTIF(Data_Baseline!$C144:$AZ144,0)+1)/MAX(Data_Baseline!$C144:$AZ144),IF(Data_Baseline!AJ144=0,SMALL(Data_Baseline!$C144:$AZ144,COUNTIF(Data_Baseline!$C144:$AZ144,0)+1)/MAX(Data_Baseline!$C144:$AZ144),Data_Baseline!AJ144/MAX(Data_Baseline!$C144:$AZ144))),IF(AK$3&lt;=$B$2,SMALL(Data_Baseline!$C144:$AZ144,COUNTIF(Data_Baseline!$C144:$AZ144,0)+1),IF(Data_Baseline!AJ144=0,SMALL(Data_Baseline!$C144:$AZ144,COUNTIF(Data_Baseline!$C144:$AZ144,0)+1),Data_Baseline!AJ144)))),"")</f>
        <v>0.38878742016958795</v>
      </c>
      <c r="AL144">
        <f ca="1">IFERROR(IF(Data_Baseline!AK144="","",IF($C$3="On",IF(AL$3&lt;=$B$2,SMALL(Data_Baseline!$C144:$AZ144,COUNTIF(Data_Baseline!$C144:$AZ144,0)+1)/MAX(Data_Baseline!$C144:$AZ144),IF(Data_Baseline!AK144=0,SMALL(Data_Baseline!$C144:$AZ144,COUNTIF(Data_Baseline!$C144:$AZ144,0)+1)/MAX(Data_Baseline!$C144:$AZ144),Data_Baseline!AK144/MAX(Data_Baseline!$C144:$AZ144))),IF(AL$3&lt;=$B$2,SMALL(Data_Baseline!$C144:$AZ144,COUNTIF(Data_Baseline!$C144:$AZ144,0)+1),IF(Data_Baseline!AK144=0,SMALL(Data_Baseline!$C144:$AZ144,COUNTIF(Data_Baseline!$C144:$AZ144,0)+1),Data_Baseline!AK144)))),"")</f>
        <v>0.54856922576266554</v>
      </c>
      <c r="AM144">
        <f ca="1">IFERROR(IF(Data_Baseline!AL144="","",IF($C$3="On",IF(AM$3&lt;=$B$2,SMALL(Data_Baseline!$C144:$AZ144,COUNTIF(Data_Baseline!$C144:$AZ144,0)+1)/MAX(Data_Baseline!$C144:$AZ144),IF(Data_Baseline!AL144=0,SMALL(Data_Baseline!$C144:$AZ144,COUNTIF(Data_Baseline!$C144:$AZ144,0)+1)/MAX(Data_Baseline!$C144:$AZ144),Data_Baseline!AL144/MAX(Data_Baseline!$C144:$AZ144))),IF(AM$3&lt;=$B$2,SMALL(Data_Baseline!$C144:$AZ144,COUNTIF(Data_Baseline!$C144:$AZ144,0)+1),IF(Data_Baseline!AL144=0,SMALL(Data_Baseline!$C144:$AZ144,COUNTIF(Data_Baseline!$C144:$AZ144,0)+1),Data_Baseline!AL144)))),"")</f>
        <v>0.69809058118816225</v>
      </c>
      <c r="AN144">
        <f ca="1">IFERROR(IF(Data_Baseline!AM144="","",IF($C$3="On",IF(AN$3&lt;=$B$2,SMALL(Data_Baseline!$C144:$AZ144,COUNTIF(Data_Baseline!$C144:$AZ144,0)+1)/MAX(Data_Baseline!$C144:$AZ144),IF(Data_Baseline!AM144=0,SMALL(Data_Baseline!$C144:$AZ144,COUNTIF(Data_Baseline!$C144:$AZ144,0)+1)/MAX(Data_Baseline!$C144:$AZ144),Data_Baseline!AM144/MAX(Data_Baseline!$C144:$AZ144))),IF(AN$3&lt;=$B$2,SMALL(Data_Baseline!$C144:$AZ144,COUNTIF(Data_Baseline!$C144:$AZ144,0)+1),IF(Data_Baseline!AM144=0,SMALL(Data_Baseline!$C144:$AZ144,COUNTIF(Data_Baseline!$C144:$AZ144,0)+1),Data_Baseline!AM144)))),"")</f>
        <v>0.81725172006984792</v>
      </c>
      <c r="AO144">
        <f ca="1">IFERROR(IF(Data_Baseline!AN144="","",IF($C$3="On",IF(AO$3&lt;=$B$2,SMALL(Data_Baseline!$C144:$AZ144,COUNTIF(Data_Baseline!$C144:$AZ144,0)+1)/MAX(Data_Baseline!$C144:$AZ144),IF(Data_Baseline!AN144=0,SMALL(Data_Baseline!$C144:$AZ144,COUNTIF(Data_Baseline!$C144:$AZ144,0)+1)/MAX(Data_Baseline!$C144:$AZ144),Data_Baseline!AN144/MAX(Data_Baseline!$C144:$AZ144))),IF(AO$3&lt;=$B$2,SMALL(Data_Baseline!$C144:$AZ144,COUNTIF(Data_Baseline!$C144:$AZ144,0)+1),IF(Data_Baseline!AN144=0,SMALL(Data_Baseline!$C144:$AZ144,COUNTIF(Data_Baseline!$C144:$AZ144,0)+1),Data_Baseline!AN144)))),"")</f>
        <v>0.90703546673494173</v>
      </c>
      <c r="AP144">
        <f ca="1">IFERROR(IF(Data_Baseline!AO144="","",IF($C$3="On",IF(AP$3&lt;=$B$2,SMALL(Data_Baseline!$C144:$AZ144,COUNTIF(Data_Baseline!$C144:$AZ144,0)+1)/MAX(Data_Baseline!$C144:$AZ144),IF(Data_Baseline!AO144=0,SMALL(Data_Baseline!$C144:$AZ144,COUNTIF(Data_Baseline!$C144:$AZ144,0)+1)/MAX(Data_Baseline!$C144:$AZ144),Data_Baseline!AO144/MAX(Data_Baseline!$C144:$AZ144))),IF(AP$3&lt;=$B$2,SMALL(Data_Baseline!$C144:$AZ144,COUNTIF(Data_Baseline!$C144:$AZ144,0)+1),IF(Data_Baseline!AO144=0,SMALL(Data_Baseline!$C144:$AZ144,COUNTIF(Data_Baseline!$C144:$AZ144,0)+1),Data_Baseline!AO144)))),"")</f>
        <v>0.9721176671295525</v>
      </c>
      <c r="AQ144">
        <f ca="1">IFERROR(IF(Data_Baseline!AP144="","",IF($C$3="On",IF(AQ$3&lt;=$B$2,SMALL(Data_Baseline!$C144:$AZ144,COUNTIF(Data_Baseline!$C144:$AZ144,0)+1)/MAX(Data_Baseline!$C144:$AZ144),IF(Data_Baseline!AP144=0,SMALL(Data_Baseline!$C144:$AZ144,COUNTIF(Data_Baseline!$C144:$AZ144,0)+1)/MAX(Data_Baseline!$C144:$AZ144),Data_Baseline!AP144/MAX(Data_Baseline!$C144:$AZ144))),IF(AQ$3&lt;=$B$2,SMALL(Data_Baseline!$C144:$AZ144,COUNTIF(Data_Baseline!$C144:$AZ144,0)+1),IF(Data_Baseline!AP144=0,SMALL(Data_Baseline!$C144:$AZ144,COUNTIF(Data_Baseline!$C144:$AZ144,0)+1),Data_Baseline!AP144)))),"")</f>
        <v>1</v>
      </c>
      <c r="AR144" t="str">
        <f>IFERROR(IF(Data_Baseline!AQ144="","",IF($C$3="On",IF(AR$3&lt;=$B$2,SMALL(Data_Baseline!$C144:$AZ144,COUNTIF(Data_Baseline!$C144:$AZ144,0)+1)/MAX(Data_Baseline!$C144:$AZ144),IF(Data_Baseline!AQ144=0,SMALL(Data_Baseline!$C144:$AZ144,COUNTIF(Data_Baseline!$C144:$AZ144,0)+1)/MAX(Data_Baseline!$C144:$AZ144),Data_Baseline!AQ144/MAX(Data_Baseline!$C144:$AZ144))),IF(AR$3&lt;=$B$2,SMALL(Data_Baseline!$C144:$AZ144,COUNTIF(Data_Baseline!$C144:$AZ144,0)+1),IF(Data_Baseline!AQ144=0,SMALL(Data_Baseline!$C144:$AZ144,COUNTIF(Data_Baseline!$C144:$AZ144,0)+1),Data_Baseline!AQ144)))),"")</f>
        <v/>
      </c>
      <c r="AS144" t="str">
        <f>IFERROR(IF(Data_Baseline!AR144="","",IF($C$3="On",IF(AS$3&lt;=$B$2,SMALL(Data_Baseline!$C144:$AZ144,COUNTIF(Data_Baseline!$C144:$AZ144,0)+1)/MAX(Data_Baseline!$C144:$AZ144),IF(Data_Baseline!AR144=0,SMALL(Data_Baseline!$C144:$AZ144,COUNTIF(Data_Baseline!$C144:$AZ144,0)+1)/MAX(Data_Baseline!$C144:$AZ144),Data_Baseline!AR144/MAX(Data_Baseline!$C144:$AZ144))),IF(AS$3&lt;=$B$2,SMALL(Data_Baseline!$C144:$AZ144,COUNTIF(Data_Baseline!$C144:$AZ144,0)+1),IF(Data_Baseline!AR144=0,SMALL(Data_Baseline!$C144:$AZ144,COUNTIF(Data_Baseline!$C144:$AZ144,0)+1),Data_Baseline!AR144)))),"")</f>
        <v/>
      </c>
      <c r="AT144" t="str">
        <f>IFERROR(IF(Data_Baseline!AS144="","",IF($C$3="On",IF(AT$3&lt;=$B$2,SMALL(Data_Baseline!$C144:$AZ144,COUNTIF(Data_Baseline!$C144:$AZ144,0)+1)/MAX(Data_Baseline!$C144:$AZ144),IF(Data_Baseline!AS144=0,SMALL(Data_Baseline!$C144:$AZ144,COUNTIF(Data_Baseline!$C144:$AZ144,0)+1)/MAX(Data_Baseline!$C144:$AZ144),Data_Baseline!AS144/MAX(Data_Baseline!$C144:$AZ144))),IF(AT$3&lt;=$B$2,SMALL(Data_Baseline!$C144:$AZ144,COUNTIF(Data_Baseline!$C144:$AZ144,0)+1),IF(Data_Baseline!AS144=0,SMALL(Data_Baseline!$C144:$AZ144,COUNTIF(Data_Baseline!$C144:$AZ144,0)+1),Data_Baseline!AS144)))),"")</f>
        <v/>
      </c>
      <c r="AU144" t="str">
        <f>IFERROR(IF(Data_Baseline!AT144="","",IF($C$3="On",IF(AU$3&lt;=$B$2,SMALL(Data_Baseline!$C144:$AZ144,COUNTIF(Data_Baseline!$C144:$AZ144,0)+1)/MAX(Data_Baseline!$C144:$AZ144),IF(Data_Baseline!AT144=0,SMALL(Data_Baseline!$C144:$AZ144,COUNTIF(Data_Baseline!$C144:$AZ144,0)+1)/MAX(Data_Baseline!$C144:$AZ144),Data_Baseline!AT144/MAX(Data_Baseline!$C144:$AZ144))),IF(AU$3&lt;=$B$2,SMALL(Data_Baseline!$C144:$AZ144,COUNTIF(Data_Baseline!$C144:$AZ144,0)+1),IF(Data_Baseline!AT144=0,SMALL(Data_Baseline!$C144:$AZ144,COUNTIF(Data_Baseline!$C144:$AZ144,0)+1),Data_Baseline!AT144)))),"")</f>
        <v/>
      </c>
      <c r="AV144" t="str">
        <f>IFERROR(IF(Data_Baseline!AU144="","",IF($C$3="On",IF(AV$3&lt;=$B$2,SMALL(Data_Baseline!$C144:$AZ144,COUNTIF(Data_Baseline!$C144:$AZ144,0)+1)/MAX(Data_Baseline!$C144:$AZ144),IF(Data_Baseline!AU144=0,SMALL(Data_Baseline!$C144:$AZ144,COUNTIF(Data_Baseline!$C144:$AZ144,0)+1)/MAX(Data_Baseline!$C144:$AZ144),Data_Baseline!AU144/MAX(Data_Baseline!$C144:$AZ144))),IF(AV$3&lt;=$B$2,SMALL(Data_Baseline!$C144:$AZ144,COUNTIF(Data_Baseline!$C144:$AZ144,0)+1),IF(Data_Baseline!AU144=0,SMALL(Data_Baseline!$C144:$AZ144,COUNTIF(Data_Baseline!$C144:$AZ144,0)+1),Data_Baseline!AU144)))),"")</f>
        <v/>
      </c>
      <c r="AW144" t="str">
        <f>IFERROR(IF(Data_Baseline!AV144="","",IF($C$3="On",IF(AW$3&lt;=$B$2,SMALL(Data_Baseline!$C144:$AZ144,COUNTIF(Data_Baseline!$C144:$AZ144,0)+1)/MAX(Data_Baseline!$C144:$AZ144),IF(Data_Baseline!AV144=0,SMALL(Data_Baseline!$C144:$AZ144,COUNTIF(Data_Baseline!$C144:$AZ144,0)+1)/MAX(Data_Baseline!$C144:$AZ144),Data_Baseline!AV144/MAX(Data_Baseline!$C144:$AZ144))),IF(AW$3&lt;=$B$2,SMALL(Data_Baseline!$C144:$AZ144,COUNTIF(Data_Baseline!$C144:$AZ144,0)+1),IF(Data_Baseline!AV144=0,SMALL(Data_Baseline!$C144:$AZ144,COUNTIF(Data_Baseline!$C144:$AZ144,0)+1),Data_Baseline!AV144)))),"")</f>
        <v/>
      </c>
      <c r="AX144" t="str">
        <f>IFERROR(IF(Data_Baseline!AW144="","",IF($C$3="On",IF(AX$3&lt;=$B$2,SMALL(Data_Baseline!$C144:$AZ144,COUNTIF(Data_Baseline!$C144:$AZ144,0)+1)/MAX(Data_Baseline!$C144:$AZ144),IF(Data_Baseline!AW144=0,SMALL(Data_Baseline!$C144:$AZ144,COUNTIF(Data_Baseline!$C144:$AZ144,0)+1)/MAX(Data_Baseline!$C144:$AZ144),Data_Baseline!AW144/MAX(Data_Baseline!$C144:$AZ144))),IF(AX$3&lt;=$B$2,SMALL(Data_Baseline!$C144:$AZ144,COUNTIF(Data_Baseline!$C144:$AZ144,0)+1),IF(Data_Baseline!AW144=0,SMALL(Data_Baseline!$C144:$AZ144,COUNTIF(Data_Baseline!$C144:$AZ144,0)+1),Data_Baseline!AW144)))),"")</f>
        <v/>
      </c>
      <c r="AY144" t="str">
        <f>IFERROR(IF(Data_Baseline!AX144="","",IF($C$3="On",IF(AY$3&lt;=$B$2,SMALL(Data_Baseline!$C144:$AZ144,COUNTIF(Data_Baseline!$C144:$AZ144,0)+1)/MAX(Data_Baseline!$C144:$AZ144),IF(Data_Baseline!AX144=0,SMALL(Data_Baseline!$C144:$AZ144,COUNTIF(Data_Baseline!$C144:$AZ144,0)+1)/MAX(Data_Baseline!$C144:$AZ144),Data_Baseline!AX144/MAX(Data_Baseline!$C144:$AZ144))),IF(AY$3&lt;=$B$2,SMALL(Data_Baseline!$C144:$AZ144,COUNTIF(Data_Baseline!$C144:$AZ144,0)+1),IF(Data_Baseline!AX144=0,SMALL(Data_Baseline!$C144:$AZ144,COUNTIF(Data_Baseline!$C144:$AZ144,0)+1),Data_Baseline!AX144)))),"")</f>
        <v/>
      </c>
      <c r="AZ144" t="str">
        <f>IFERROR(IF(Data_Baseline!AY144="","",IF($C$3="On",IF(AZ$3&lt;=$B$2,SMALL(Data_Baseline!$C144:$AZ144,COUNTIF(Data_Baseline!$C144:$AZ144,0)+1)/MAX(Data_Baseline!$C144:$AZ144),IF(Data_Baseline!AY144=0,SMALL(Data_Baseline!$C144:$AZ144,COUNTIF(Data_Baseline!$C144:$AZ144,0)+1)/MAX(Data_Baseline!$C144:$AZ144),Data_Baseline!AY144/MAX(Data_Baseline!$C144:$AZ144))),IF(AZ$3&lt;=$B$2,SMALL(Data_Baseline!$C144:$AZ144,COUNTIF(Data_Baseline!$C144:$AZ144,0)+1),IF(Data_Baseline!AY144=0,SMALL(Data_Baseline!$C144:$AZ144,COUNTIF(Data_Baseline!$C144:$AZ144,0)+1),Data_Baseline!AY144)))),"")</f>
        <v/>
      </c>
      <c r="BA144" t="str">
        <f>IFERROR(IF(Data_Baseline!AZ144="","",IF($C$3="On",IF(BA$3&lt;=$B$2,SMALL(Data_Baseline!$C144:$AZ144,COUNTIF(Data_Baseline!$C144:$AZ144,0)+1)/MAX(Data_Baseline!$C144:$AZ144),IF(Data_Baseline!AZ144=0,SMALL(Data_Baseline!$C144:$AZ144,COUNTIF(Data_Baseline!$C144:$AZ144,0)+1)/MAX(Data_Baseline!$C144:$AZ144),Data_Baseline!AZ144/MAX(Data_Baseline!$C144:$AZ144))),IF(BA$3&lt;=$B$2,SMALL(Data_Baseline!$C144:$AZ144,COUNTIF(Data_Baseline!$C144:$AZ144,0)+1),IF(Data_Baseline!AZ144=0,SMALL(Data_Baseline!$C144:$AZ144,COUNTIF(Data_Baseline!$C144:$AZ144,0)+1),Data_Baseline!AZ144)))),"")</f>
        <v/>
      </c>
      <c r="BB144" s="79">
        <f ca="1">IF(Data_Initial!BA144="",1,0)</f>
        <v>0</v>
      </c>
      <c r="BC144" t="str">
        <f t="shared" ca="1" si="8"/>
        <v>NTC_ltpD</v>
      </c>
      <c r="BD144" s="79" t="str">
        <f t="shared" ca="1" si="9"/>
        <v>NTC</v>
      </c>
      <c r="BE144" s="79" t="str">
        <f ca="1">Data_Initial!BC144</f>
        <v>ltpD</v>
      </c>
      <c r="BF144" s="79" t="str">
        <f ca="1">Data_Initial!BB144</f>
        <v>NTC</v>
      </c>
      <c r="BG144">
        <f ca="1">IFERROR((INDIRECT("Plate"&amp;Data!A144&amp;"_C!"&amp;CHAR(RIGHT(Data!B144,LEN(Data!B144)-1)+65)&amp;CODE(LEFT(Data!B144,1))-58)),"")</f>
        <v>0</v>
      </c>
      <c r="BH144" t="str">
        <f ca="1">Data_Initial!BA144</f>
        <v>X</v>
      </c>
      <c r="BI144">
        <f t="shared" ca="1" si="10"/>
        <v>1.2994058313542503E-4</v>
      </c>
      <c r="BJ144" s="79" t="str">
        <f ca="1">IF(BH144="N",1+MAX($BJ$3:BJ143),"")</f>
        <v/>
      </c>
    </row>
    <row r="145" spans="1:62" x14ac:dyDescent="0.25">
      <c r="A145" s="79" t="str">
        <f ca="1">IF(BH145="N","N"&amp;BJ145,IF(BB145=0,"",MAX($A$3:A144)+1))</f>
        <v/>
      </c>
      <c r="B145" s="79" t="str">
        <f ca="1">Data_Initial!A145&amp;C145</f>
        <v>2F9</v>
      </c>
      <c r="C145" s="79" t="str">
        <f ca="1">Data_Initial!B145</f>
        <v>F9</v>
      </c>
      <c r="D145">
        <f ca="1">IFERROR(IF(Data_Baseline!C145="","",IF($C$3="On",IF(D$3&lt;=$B$2,SMALL(Data_Baseline!$C145:$AZ145,COUNTIF(Data_Baseline!$C145:$AZ145,0)+1)/MAX(Data_Baseline!$C145:$AZ145),IF(Data_Baseline!C145=0,SMALL(Data_Baseline!$C145:$AZ145,COUNTIF(Data_Baseline!$C145:$AZ145,0)+1)/MAX(Data_Baseline!$C145:$AZ145),Data_Baseline!C145/MAX(Data_Baseline!$C145:$AZ145))),IF(D$3&lt;=$B$2,SMALL(Data_Baseline!$C145:$AZ145,COUNTIF(Data_Baseline!$C145:$AZ145,0)+1),IF(Data_Baseline!C145=0,SMALL(Data_Baseline!$C145:$AZ145,COUNTIF(Data_Baseline!$C145:$AZ145,0)+1),Data_Baseline!C145)))),"")</f>
        <v>1.7354621220940741E-3</v>
      </c>
      <c r="E145">
        <f ca="1">IFERROR(IF(Data_Baseline!D145="","",IF($C$3="On",IF(E$3&lt;=$B$2,SMALL(Data_Baseline!$C145:$AZ145,COUNTIF(Data_Baseline!$C145:$AZ145,0)+1)/MAX(Data_Baseline!$C145:$AZ145),IF(Data_Baseline!D145=0,SMALL(Data_Baseline!$C145:$AZ145,COUNTIF(Data_Baseline!$C145:$AZ145,0)+1)/MAX(Data_Baseline!$C145:$AZ145),Data_Baseline!D145/MAX(Data_Baseline!$C145:$AZ145))),IF(E$3&lt;=$B$2,SMALL(Data_Baseline!$C145:$AZ145,COUNTIF(Data_Baseline!$C145:$AZ145,0)+1),IF(Data_Baseline!D145=0,SMALL(Data_Baseline!$C145:$AZ145,COUNTIF(Data_Baseline!$C145:$AZ145,0)+1),Data_Baseline!D145)))),"")</f>
        <v>1.7354621220940741E-3</v>
      </c>
      <c r="F145">
        <f ca="1">IFERROR(IF(Data_Baseline!E145="","",IF($C$3="On",IF(F$3&lt;=$B$2,SMALL(Data_Baseline!$C145:$AZ145,COUNTIF(Data_Baseline!$C145:$AZ145,0)+1)/MAX(Data_Baseline!$C145:$AZ145),IF(Data_Baseline!E145=0,SMALL(Data_Baseline!$C145:$AZ145,COUNTIF(Data_Baseline!$C145:$AZ145,0)+1)/MAX(Data_Baseline!$C145:$AZ145),Data_Baseline!E145/MAX(Data_Baseline!$C145:$AZ145))),IF(F$3&lt;=$B$2,SMALL(Data_Baseline!$C145:$AZ145,COUNTIF(Data_Baseline!$C145:$AZ145,0)+1),IF(Data_Baseline!E145=0,SMALL(Data_Baseline!$C145:$AZ145,COUNTIF(Data_Baseline!$C145:$AZ145,0)+1),Data_Baseline!E145)))),"")</f>
        <v>1.7354621220940741E-3</v>
      </c>
      <c r="G145">
        <f ca="1">IFERROR(IF(Data_Baseline!F145="","",IF($C$3="On",IF(G$3&lt;=$B$2,SMALL(Data_Baseline!$C145:$AZ145,COUNTIF(Data_Baseline!$C145:$AZ145,0)+1)/MAX(Data_Baseline!$C145:$AZ145),IF(Data_Baseline!F145=0,SMALL(Data_Baseline!$C145:$AZ145,COUNTIF(Data_Baseline!$C145:$AZ145,0)+1)/MAX(Data_Baseline!$C145:$AZ145),Data_Baseline!F145/MAX(Data_Baseline!$C145:$AZ145))),IF(G$3&lt;=$B$2,SMALL(Data_Baseline!$C145:$AZ145,COUNTIF(Data_Baseline!$C145:$AZ145,0)+1),IF(Data_Baseline!F145=0,SMALL(Data_Baseline!$C145:$AZ145,COUNTIF(Data_Baseline!$C145:$AZ145,0)+1),Data_Baseline!F145)))),"")</f>
        <v>1.7354621220940741E-3</v>
      </c>
      <c r="H145">
        <f ca="1">IFERROR(IF(Data_Baseline!G145="","",IF($C$3="On",IF(H$3&lt;=$B$2,SMALL(Data_Baseline!$C145:$AZ145,COUNTIF(Data_Baseline!$C145:$AZ145,0)+1)/MAX(Data_Baseline!$C145:$AZ145),IF(Data_Baseline!G145=0,SMALL(Data_Baseline!$C145:$AZ145,COUNTIF(Data_Baseline!$C145:$AZ145,0)+1)/MAX(Data_Baseline!$C145:$AZ145),Data_Baseline!G145/MAX(Data_Baseline!$C145:$AZ145))),IF(H$3&lt;=$B$2,SMALL(Data_Baseline!$C145:$AZ145,COUNTIF(Data_Baseline!$C145:$AZ145,0)+1),IF(Data_Baseline!G145=0,SMALL(Data_Baseline!$C145:$AZ145,COUNTIF(Data_Baseline!$C145:$AZ145,0)+1),Data_Baseline!G145)))),"")</f>
        <v>1.7354621220940741E-3</v>
      </c>
      <c r="I145">
        <f ca="1">IFERROR(IF(Data_Baseline!H145="","",IF($C$3="On",IF(I$3&lt;=$B$2,SMALL(Data_Baseline!$C145:$AZ145,COUNTIF(Data_Baseline!$C145:$AZ145,0)+1)/MAX(Data_Baseline!$C145:$AZ145),IF(Data_Baseline!H145=0,SMALL(Data_Baseline!$C145:$AZ145,COUNTIF(Data_Baseline!$C145:$AZ145,0)+1)/MAX(Data_Baseline!$C145:$AZ145),Data_Baseline!H145/MAX(Data_Baseline!$C145:$AZ145))),IF(I$3&lt;=$B$2,SMALL(Data_Baseline!$C145:$AZ145,COUNTIF(Data_Baseline!$C145:$AZ145,0)+1),IF(Data_Baseline!H145=0,SMALL(Data_Baseline!$C145:$AZ145,COUNTIF(Data_Baseline!$C145:$AZ145,0)+1),Data_Baseline!H145)))),"")</f>
        <v>1.7354621220940741E-3</v>
      </c>
      <c r="J145">
        <f ca="1">IFERROR(IF(Data_Baseline!I145="","",IF($C$3="On",IF(J$3&lt;=$B$2,SMALL(Data_Baseline!$C145:$AZ145,COUNTIF(Data_Baseline!$C145:$AZ145,0)+1)/MAX(Data_Baseline!$C145:$AZ145),IF(Data_Baseline!I145=0,SMALL(Data_Baseline!$C145:$AZ145,COUNTIF(Data_Baseline!$C145:$AZ145,0)+1)/MAX(Data_Baseline!$C145:$AZ145),Data_Baseline!I145/MAX(Data_Baseline!$C145:$AZ145))),IF(J$3&lt;=$B$2,SMALL(Data_Baseline!$C145:$AZ145,COUNTIF(Data_Baseline!$C145:$AZ145,0)+1),IF(Data_Baseline!I145=0,SMALL(Data_Baseline!$C145:$AZ145,COUNTIF(Data_Baseline!$C145:$AZ145,0)+1),Data_Baseline!I145)))),"")</f>
        <v>1.7354621220940741E-3</v>
      </c>
      <c r="K145">
        <f ca="1">IFERROR(IF(Data_Baseline!J145="","",IF($C$3="On",IF(K$3&lt;=$B$2,SMALL(Data_Baseline!$C145:$AZ145,COUNTIF(Data_Baseline!$C145:$AZ145,0)+1)/MAX(Data_Baseline!$C145:$AZ145),IF(Data_Baseline!J145=0,SMALL(Data_Baseline!$C145:$AZ145,COUNTIF(Data_Baseline!$C145:$AZ145,0)+1)/MAX(Data_Baseline!$C145:$AZ145),Data_Baseline!J145/MAX(Data_Baseline!$C145:$AZ145))),IF(K$3&lt;=$B$2,SMALL(Data_Baseline!$C145:$AZ145,COUNTIF(Data_Baseline!$C145:$AZ145,0)+1),IF(Data_Baseline!J145=0,SMALL(Data_Baseline!$C145:$AZ145,COUNTIF(Data_Baseline!$C145:$AZ145,0)+1),Data_Baseline!J145)))),"")</f>
        <v>1.7354621220940741E-3</v>
      </c>
      <c r="L145">
        <f ca="1">IFERROR(IF(Data_Baseline!K145="","",IF($C$3="On",IF(L$3&lt;=$B$2,SMALL(Data_Baseline!$C145:$AZ145,COUNTIF(Data_Baseline!$C145:$AZ145,0)+1)/MAX(Data_Baseline!$C145:$AZ145),IF(Data_Baseline!K145=0,SMALL(Data_Baseline!$C145:$AZ145,COUNTIF(Data_Baseline!$C145:$AZ145,0)+1)/MAX(Data_Baseline!$C145:$AZ145),Data_Baseline!K145/MAX(Data_Baseline!$C145:$AZ145))),IF(L$3&lt;=$B$2,SMALL(Data_Baseline!$C145:$AZ145,COUNTIF(Data_Baseline!$C145:$AZ145,0)+1),IF(Data_Baseline!K145=0,SMALL(Data_Baseline!$C145:$AZ145,COUNTIF(Data_Baseline!$C145:$AZ145,0)+1),Data_Baseline!K145)))),"")</f>
        <v>1.7354621220940741E-3</v>
      </c>
      <c r="M145">
        <f ca="1">IFERROR(IF(Data_Baseline!L145="","",IF($C$3="On",IF(M$3&lt;=$B$2,SMALL(Data_Baseline!$C145:$AZ145,COUNTIF(Data_Baseline!$C145:$AZ145,0)+1)/MAX(Data_Baseline!$C145:$AZ145),IF(Data_Baseline!L145=0,SMALL(Data_Baseline!$C145:$AZ145,COUNTIF(Data_Baseline!$C145:$AZ145,0)+1)/MAX(Data_Baseline!$C145:$AZ145),Data_Baseline!L145/MAX(Data_Baseline!$C145:$AZ145))),IF(M$3&lt;=$B$2,SMALL(Data_Baseline!$C145:$AZ145,COUNTIF(Data_Baseline!$C145:$AZ145,0)+1),IF(Data_Baseline!L145=0,SMALL(Data_Baseline!$C145:$AZ145,COUNTIF(Data_Baseline!$C145:$AZ145,0)+1),Data_Baseline!L145)))),"")</f>
        <v>1.7354621220940741E-3</v>
      </c>
      <c r="N145">
        <f ca="1">IFERROR(IF(Data_Baseline!M145="","",IF($C$3="On",IF(N$3&lt;=$B$2,SMALL(Data_Baseline!$C145:$AZ145,COUNTIF(Data_Baseline!$C145:$AZ145,0)+1)/MAX(Data_Baseline!$C145:$AZ145),IF(Data_Baseline!M145=0,SMALL(Data_Baseline!$C145:$AZ145,COUNTIF(Data_Baseline!$C145:$AZ145,0)+1)/MAX(Data_Baseline!$C145:$AZ145),Data_Baseline!M145/MAX(Data_Baseline!$C145:$AZ145))),IF(N$3&lt;=$B$2,SMALL(Data_Baseline!$C145:$AZ145,COUNTIF(Data_Baseline!$C145:$AZ145,0)+1),IF(Data_Baseline!M145=0,SMALL(Data_Baseline!$C145:$AZ145,COUNTIF(Data_Baseline!$C145:$AZ145,0)+1),Data_Baseline!M145)))),"")</f>
        <v>1.7354621220940741E-3</v>
      </c>
      <c r="O145">
        <f ca="1">IFERROR(IF(Data_Baseline!N145="","",IF($C$3="On",IF(O$3&lt;=$B$2,SMALL(Data_Baseline!$C145:$AZ145,COUNTIF(Data_Baseline!$C145:$AZ145,0)+1)/MAX(Data_Baseline!$C145:$AZ145),IF(Data_Baseline!N145=0,SMALL(Data_Baseline!$C145:$AZ145,COUNTIF(Data_Baseline!$C145:$AZ145,0)+1)/MAX(Data_Baseline!$C145:$AZ145),Data_Baseline!N145/MAX(Data_Baseline!$C145:$AZ145))),IF(O$3&lt;=$B$2,SMALL(Data_Baseline!$C145:$AZ145,COUNTIF(Data_Baseline!$C145:$AZ145,0)+1),IF(Data_Baseline!N145=0,SMALL(Data_Baseline!$C145:$AZ145,COUNTIF(Data_Baseline!$C145:$AZ145,0)+1),Data_Baseline!N145)))),"")</f>
        <v>1.7354621220940741E-3</v>
      </c>
      <c r="P145">
        <f ca="1">IFERROR(IF(Data_Baseline!O145="","",IF($C$3="On",IF(P$3&lt;=$B$2,SMALL(Data_Baseline!$C145:$AZ145,COUNTIF(Data_Baseline!$C145:$AZ145,0)+1)/MAX(Data_Baseline!$C145:$AZ145),IF(Data_Baseline!O145=0,SMALL(Data_Baseline!$C145:$AZ145,COUNTIF(Data_Baseline!$C145:$AZ145,0)+1)/MAX(Data_Baseline!$C145:$AZ145),Data_Baseline!O145/MAX(Data_Baseline!$C145:$AZ145))),IF(P$3&lt;=$B$2,SMALL(Data_Baseline!$C145:$AZ145,COUNTIF(Data_Baseline!$C145:$AZ145,0)+1),IF(Data_Baseline!O145=0,SMALL(Data_Baseline!$C145:$AZ145,COUNTIF(Data_Baseline!$C145:$AZ145,0)+1),Data_Baseline!O145)))),"")</f>
        <v>1.7354621220940741E-3</v>
      </c>
      <c r="Q145">
        <f ca="1">IFERROR(IF(Data_Baseline!P145="","",IF($C$3="On",IF(Q$3&lt;=$B$2,SMALL(Data_Baseline!$C145:$AZ145,COUNTIF(Data_Baseline!$C145:$AZ145,0)+1)/MAX(Data_Baseline!$C145:$AZ145),IF(Data_Baseline!P145=0,SMALL(Data_Baseline!$C145:$AZ145,COUNTIF(Data_Baseline!$C145:$AZ145,0)+1)/MAX(Data_Baseline!$C145:$AZ145),Data_Baseline!P145/MAX(Data_Baseline!$C145:$AZ145))),IF(Q$3&lt;=$B$2,SMALL(Data_Baseline!$C145:$AZ145,COUNTIF(Data_Baseline!$C145:$AZ145,0)+1),IF(Data_Baseline!P145=0,SMALL(Data_Baseline!$C145:$AZ145,COUNTIF(Data_Baseline!$C145:$AZ145,0)+1),Data_Baseline!P145)))),"")</f>
        <v>9.5747363443895676E-3</v>
      </c>
      <c r="R145">
        <f ca="1">IFERROR(IF(Data_Baseline!Q145="","",IF($C$3="On",IF(R$3&lt;=$B$2,SMALL(Data_Baseline!$C145:$AZ145,COUNTIF(Data_Baseline!$C145:$AZ145,0)+1)/MAX(Data_Baseline!$C145:$AZ145),IF(Data_Baseline!Q145=0,SMALL(Data_Baseline!$C145:$AZ145,COUNTIF(Data_Baseline!$C145:$AZ145,0)+1)/MAX(Data_Baseline!$C145:$AZ145),Data_Baseline!Q145/MAX(Data_Baseline!$C145:$AZ145))),IF(R$3&lt;=$B$2,SMALL(Data_Baseline!$C145:$AZ145,COUNTIF(Data_Baseline!$C145:$AZ145,0)+1),IF(Data_Baseline!Q145=0,SMALL(Data_Baseline!$C145:$AZ145,COUNTIF(Data_Baseline!$C145:$AZ145,0)+1),Data_Baseline!Q145)))),"")</f>
        <v>2.5182934438237443E-2</v>
      </c>
      <c r="S145">
        <f ca="1">IFERROR(IF(Data_Baseline!R145="","",IF($C$3="On",IF(S$3&lt;=$B$2,SMALL(Data_Baseline!$C145:$AZ145,COUNTIF(Data_Baseline!$C145:$AZ145,0)+1)/MAX(Data_Baseline!$C145:$AZ145),IF(Data_Baseline!R145=0,SMALL(Data_Baseline!$C145:$AZ145,COUNTIF(Data_Baseline!$C145:$AZ145,0)+1)/MAX(Data_Baseline!$C145:$AZ145),Data_Baseline!R145/MAX(Data_Baseline!$C145:$AZ145))),IF(S$3&lt;=$B$2,SMALL(Data_Baseline!$C145:$AZ145,COUNTIF(Data_Baseline!$C145:$AZ145,0)+1),IF(Data_Baseline!R145=0,SMALL(Data_Baseline!$C145:$AZ145,COUNTIF(Data_Baseline!$C145:$AZ145,0)+1),Data_Baseline!R145)))),"")</f>
        <v>5.4231490614070087E-2</v>
      </c>
      <c r="T145">
        <f ca="1">IFERROR(IF(Data_Baseline!S145="","",IF($C$3="On",IF(T$3&lt;=$B$2,SMALL(Data_Baseline!$C145:$AZ145,COUNTIF(Data_Baseline!$C145:$AZ145,0)+1)/MAX(Data_Baseline!$C145:$AZ145),IF(Data_Baseline!S145=0,SMALL(Data_Baseline!$C145:$AZ145,COUNTIF(Data_Baseline!$C145:$AZ145,0)+1)/MAX(Data_Baseline!$C145:$AZ145),Data_Baseline!S145/MAX(Data_Baseline!$C145:$AZ145))),IF(T$3&lt;=$B$2,SMALL(Data_Baseline!$C145:$AZ145,COUNTIF(Data_Baseline!$C145:$AZ145,0)+1),IF(Data_Baseline!S145=0,SMALL(Data_Baseline!$C145:$AZ145,COUNTIF(Data_Baseline!$C145:$AZ145,0)+1),Data_Baseline!S145)))),"")</f>
        <v>0.10659796769339509</v>
      </c>
      <c r="U145">
        <f ca="1">IFERROR(IF(Data_Baseline!T145="","",IF($C$3="On",IF(U$3&lt;=$B$2,SMALL(Data_Baseline!$C145:$AZ145,COUNTIF(Data_Baseline!$C145:$AZ145,0)+1)/MAX(Data_Baseline!$C145:$AZ145),IF(Data_Baseline!T145=0,SMALL(Data_Baseline!$C145:$AZ145,COUNTIF(Data_Baseline!$C145:$AZ145,0)+1)/MAX(Data_Baseline!$C145:$AZ145),Data_Baseline!T145/MAX(Data_Baseline!$C145:$AZ145))),IF(U$3&lt;=$B$2,SMALL(Data_Baseline!$C145:$AZ145,COUNTIF(Data_Baseline!$C145:$AZ145,0)+1),IF(Data_Baseline!T145=0,SMALL(Data_Baseline!$C145:$AZ145,COUNTIF(Data_Baseline!$C145:$AZ145,0)+1),Data_Baseline!T145)))),"")</f>
        <v>0.19485378206864565</v>
      </c>
      <c r="V145">
        <f ca="1">IFERROR(IF(Data_Baseline!U145="","",IF($C$3="On",IF(V$3&lt;=$B$2,SMALL(Data_Baseline!$C145:$AZ145,COUNTIF(Data_Baseline!$C145:$AZ145,0)+1)/MAX(Data_Baseline!$C145:$AZ145),IF(Data_Baseline!U145=0,SMALL(Data_Baseline!$C145:$AZ145,COUNTIF(Data_Baseline!$C145:$AZ145,0)+1)/MAX(Data_Baseline!$C145:$AZ145),Data_Baseline!U145/MAX(Data_Baseline!$C145:$AZ145))),IF(V$3&lt;=$B$2,SMALL(Data_Baseline!$C145:$AZ145,COUNTIF(Data_Baseline!$C145:$AZ145,0)+1),IF(Data_Baseline!U145=0,SMALL(Data_Baseline!$C145:$AZ145,COUNTIF(Data_Baseline!$C145:$AZ145,0)+1),Data_Baseline!U145)))),"")</f>
        <v>0.3245333902879235</v>
      </c>
      <c r="W145">
        <f ca="1">IFERROR(IF(Data_Baseline!V145="","",IF($C$3="On",IF(W$3&lt;=$B$2,SMALL(Data_Baseline!$C145:$AZ145,COUNTIF(Data_Baseline!$C145:$AZ145,0)+1)/MAX(Data_Baseline!$C145:$AZ145),IF(Data_Baseline!V145=0,SMALL(Data_Baseline!$C145:$AZ145,COUNTIF(Data_Baseline!$C145:$AZ145,0)+1)/MAX(Data_Baseline!$C145:$AZ145),Data_Baseline!V145/MAX(Data_Baseline!$C145:$AZ145))),IF(W$3&lt;=$B$2,SMALL(Data_Baseline!$C145:$AZ145,COUNTIF(Data_Baseline!$C145:$AZ145,0)+1),IF(Data_Baseline!V145=0,SMALL(Data_Baseline!$C145:$AZ145,COUNTIF(Data_Baseline!$C145:$AZ145,0)+1),Data_Baseline!V145)))),"")</f>
        <v>0.47924880313437529</v>
      </c>
      <c r="X145">
        <f ca="1">IFERROR(IF(Data_Baseline!W145="","",IF($C$3="On",IF(X$3&lt;=$B$2,SMALL(Data_Baseline!$C145:$AZ145,COUNTIF(Data_Baseline!$C145:$AZ145,0)+1)/MAX(Data_Baseline!$C145:$AZ145),IF(Data_Baseline!W145=0,SMALL(Data_Baseline!$C145:$AZ145,COUNTIF(Data_Baseline!$C145:$AZ145,0)+1)/MAX(Data_Baseline!$C145:$AZ145),Data_Baseline!W145/MAX(Data_Baseline!$C145:$AZ145))),IF(X$3&lt;=$B$2,SMALL(Data_Baseline!$C145:$AZ145,COUNTIF(Data_Baseline!$C145:$AZ145,0)+1),IF(Data_Baseline!W145=0,SMALL(Data_Baseline!$C145:$AZ145,COUNTIF(Data_Baseline!$C145:$AZ145,0)+1),Data_Baseline!W145)))),"")</f>
        <v>0.63252723107618669</v>
      </c>
      <c r="Y145">
        <f ca="1">IFERROR(IF(Data_Baseline!X145="","",IF($C$3="On",IF(Y$3&lt;=$B$2,SMALL(Data_Baseline!$C145:$AZ145,COUNTIF(Data_Baseline!$C145:$AZ145,0)+1)/MAX(Data_Baseline!$C145:$AZ145),IF(Data_Baseline!X145=0,SMALL(Data_Baseline!$C145:$AZ145,COUNTIF(Data_Baseline!$C145:$AZ145,0)+1)/MAX(Data_Baseline!$C145:$AZ145),Data_Baseline!X145/MAX(Data_Baseline!$C145:$AZ145))),IF(Y$3&lt;=$B$2,SMALL(Data_Baseline!$C145:$AZ145,COUNTIF(Data_Baseline!$C145:$AZ145,0)+1),IF(Data_Baseline!X145=0,SMALL(Data_Baseline!$C145:$AZ145,COUNTIF(Data_Baseline!$C145:$AZ145,0)+1),Data_Baseline!X145)))),"")</f>
        <v>0.7578622281519839</v>
      </c>
      <c r="Z145">
        <f ca="1">IFERROR(IF(Data_Baseline!Y145="","",IF($C$3="On",IF(Z$3&lt;=$B$2,SMALL(Data_Baseline!$C145:$AZ145,COUNTIF(Data_Baseline!$C145:$AZ145,0)+1)/MAX(Data_Baseline!$C145:$AZ145),IF(Data_Baseline!Y145=0,SMALL(Data_Baseline!$C145:$AZ145,COUNTIF(Data_Baseline!$C145:$AZ145,0)+1)/MAX(Data_Baseline!$C145:$AZ145),Data_Baseline!Y145/MAX(Data_Baseline!$C145:$AZ145))),IF(Z$3&lt;=$B$2,SMALL(Data_Baseline!$C145:$AZ145,COUNTIF(Data_Baseline!$C145:$AZ145,0)+1),IF(Data_Baseline!Y145=0,SMALL(Data_Baseline!$C145:$AZ145,COUNTIF(Data_Baseline!$C145:$AZ145,0)+1),Data_Baseline!Y145)))),"")</f>
        <v>0.84833331603702755</v>
      </c>
      <c r="AA145">
        <f ca="1">IFERROR(IF(Data_Baseline!Z145="","",IF($C$3="On",IF(AA$3&lt;=$B$2,SMALL(Data_Baseline!$C145:$AZ145,COUNTIF(Data_Baseline!$C145:$AZ145,0)+1)/MAX(Data_Baseline!$C145:$AZ145),IF(Data_Baseline!Z145=0,SMALL(Data_Baseline!$C145:$AZ145,COUNTIF(Data_Baseline!$C145:$AZ145,0)+1)/MAX(Data_Baseline!$C145:$AZ145),Data_Baseline!Z145/MAX(Data_Baseline!$C145:$AZ145))),IF(AA$3&lt;=$B$2,SMALL(Data_Baseline!$C145:$AZ145,COUNTIF(Data_Baseline!$C145:$AZ145,0)+1),IF(Data_Baseline!Z145=0,SMALL(Data_Baseline!$C145:$AZ145,COUNTIF(Data_Baseline!$C145:$AZ145,0)+1),Data_Baseline!Z145)))),"")</f>
        <v>0.90616331317814913</v>
      </c>
      <c r="AB145">
        <f ca="1">IFERROR(IF(Data_Baseline!AA145="","",IF($C$3="On",IF(AB$3&lt;=$B$2,SMALL(Data_Baseline!$C145:$AZ145,COUNTIF(Data_Baseline!$C145:$AZ145,0)+1)/MAX(Data_Baseline!$C145:$AZ145),IF(Data_Baseline!AA145=0,SMALL(Data_Baseline!$C145:$AZ145,COUNTIF(Data_Baseline!$C145:$AZ145,0)+1)/MAX(Data_Baseline!$C145:$AZ145),Data_Baseline!AA145/MAX(Data_Baseline!$C145:$AZ145))),IF(AB$3&lt;=$B$2,SMALL(Data_Baseline!$C145:$AZ145,COUNTIF(Data_Baseline!$C145:$AZ145,0)+1),IF(Data_Baseline!AA145=0,SMALL(Data_Baseline!$C145:$AZ145,COUNTIF(Data_Baseline!$C145:$AZ145,0)+1),Data_Baseline!AA145)))),"")</f>
        <v>0.94136767381593367</v>
      </c>
      <c r="AC145">
        <f ca="1">IFERROR(IF(Data_Baseline!AB145="","",IF($C$3="On",IF(AC$3&lt;=$B$2,SMALL(Data_Baseline!$C145:$AZ145,COUNTIF(Data_Baseline!$C145:$AZ145,0)+1)/MAX(Data_Baseline!$C145:$AZ145),IF(Data_Baseline!AB145=0,SMALL(Data_Baseline!$C145:$AZ145,COUNTIF(Data_Baseline!$C145:$AZ145,0)+1)/MAX(Data_Baseline!$C145:$AZ145),Data_Baseline!AB145/MAX(Data_Baseline!$C145:$AZ145))),IF(AC$3&lt;=$B$2,SMALL(Data_Baseline!$C145:$AZ145,COUNTIF(Data_Baseline!$C145:$AZ145,0)+1),IF(Data_Baseline!AB145=0,SMALL(Data_Baseline!$C145:$AZ145,COUNTIF(Data_Baseline!$C145:$AZ145,0)+1),Data_Baseline!AB145)))),"")</f>
        <v>0.96211797032221757</v>
      </c>
      <c r="AD145">
        <f ca="1">IFERROR(IF(Data_Baseline!AC145="","",IF($C$3="On",IF(AD$3&lt;=$B$2,SMALL(Data_Baseline!$C145:$AZ145,COUNTIF(Data_Baseline!$C145:$AZ145,0)+1)/MAX(Data_Baseline!$C145:$AZ145),IF(Data_Baseline!AC145=0,SMALL(Data_Baseline!$C145:$AZ145,COUNTIF(Data_Baseline!$C145:$AZ145,0)+1)/MAX(Data_Baseline!$C145:$AZ145),Data_Baseline!AC145/MAX(Data_Baseline!$C145:$AZ145))),IF(AD$3&lt;=$B$2,SMALL(Data_Baseline!$C145:$AZ145,COUNTIF(Data_Baseline!$C145:$AZ145,0)+1),IF(Data_Baseline!AC145=0,SMALL(Data_Baseline!$C145:$AZ145,COUNTIF(Data_Baseline!$C145:$AZ145,0)+1),Data_Baseline!AC145)))),"")</f>
        <v>0.97533522756384494</v>
      </c>
      <c r="AE145">
        <f ca="1">IFERROR(IF(Data_Baseline!AD145="","",IF($C$3="On",IF(AE$3&lt;=$B$2,SMALL(Data_Baseline!$C145:$AZ145,COUNTIF(Data_Baseline!$C145:$AZ145,0)+1)/MAX(Data_Baseline!$C145:$AZ145),IF(Data_Baseline!AD145=0,SMALL(Data_Baseline!$C145:$AZ145,COUNTIF(Data_Baseline!$C145:$AZ145,0)+1)/MAX(Data_Baseline!$C145:$AZ145),Data_Baseline!AD145/MAX(Data_Baseline!$C145:$AZ145))),IF(AE$3&lt;=$B$2,SMALL(Data_Baseline!$C145:$AZ145,COUNTIF(Data_Baseline!$C145:$AZ145,0)+1),IF(Data_Baseline!AD145=0,SMALL(Data_Baseline!$C145:$AZ145,COUNTIF(Data_Baseline!$C145:$AZ145,0)+1),Data_Baseline!AD145)))),"")</f>
        <v>0.98341402758620466</v>
      </c>
      <c r="AF145">
        <f ca="1">IFERROR(IF(Data_Baseline!AE145="","",IF($C$3="On",IF(AF$3&lt;=$B$2,SMALL(Data_Baseline!$C145:$AZ145,COUNTIF(Data_Baseline!$C145:$AZ145,0)+1)/MAX(Data_Baseline!$C145:$AZ145),IF(Data_Baseline!AE145=0,SMALL(Data_Baseline!$C145:$AZ145,COUNTIF(Data_Baseline!$C145:$AZ145,0)+1)/MAX(Data_Baseline!$C145:$AZ145),Data_Baseline!AE145/MAX(Data_Baseline!$C145:$AZ145))),IF(AF$3&lt;=$B$2,SMALL(Data_Baseline!$C145:$AZ145,COUNTIF(Data_Baseline!$C145:$AZ145,0)+1),IF(Data_Baseline!AE145=0,SMALL(Data_Baseline!$C145:$AZ145,COUNTIF(Data_Baseline!$C145:$AZ145,0)+1),Data_Baseline!AE145)))),"")</f>
        <v>0.98961808180242061</v>
      </c>
      <c r="AG145">
        <f ca="1">IFERROR(IF(Data_Baseline!AF145="","",IF($C$3="On",IF(AG$3&lt;=$B$2,SMALL(Data_Baseline!$C145:$AZ145,COUNTIF(Data_Baseline!$C145:$AZ145,0)+1)/MAX(Data_Baseline!$C145:$AZ145),IF(Data_Baseline!AF145=0,SMALL(Data_Baseline!$C145:$AZ145,COUNTIF(Data_Baseline!$C145:$AZ145,0)+1)/MAX(Data_Baseline!$C145:$AZ145),Data_Baseline!AF145/MAX(Data_Baseline!$C145:$AZ145))),IF(AG$3&lt;=$B$2,SMALL(Data_Baseline!$C145:$AZ145,COUNTIF(Data_Baseline!$C145:$AZ145,0)+1),IF(Data_Baseline!AF145=0,SMALL(Data_Baseline!$C145:$AZ145,COUNTIF(Data_Baseline!$C145:$AZ145,0)+1),Data_Baseline!AF145)))),"")</f>
        <v>0.99367185389800439</v>
      </c>
      <c r="AH145">
        <f ca="1">IFERROR(IF(Data_Baseline!AG145="","",IF($C$3="On",IF(AH$3&lt;=$B$2,SMALL(Data_Baseline!$C145:$AZ145,COUNTIF(Data_Baseline!$C145:$AZ145,0)+1)/MAX(Data_Baseline!$C145:$AZ145),IF(Data_Baseline!AG145=0,SMALL(Data_Baseline!$C145:$AZ145,COUNTIF(Data_Baseline!$C145:$AZ145,0)+1)/MAX(Data_Baseline!$C145:$AZ145),Data_Baseline!AG145/MAX(Data_Baseline!$C145:$AZ145))),IF(AH$3&lt;=$B$2,SMALL(Data_Baseline!$C145:$AZ145,COUNTIF(Data_Baseline!$C145:$AZ145,0)+1),IF(Data_Baseline!AG145=0,SMALL(Data_Baseline!$C145:$AZ145,COUNTIF(Data_Baseline!$C145:$AZ145,0)+1),Data_Baseline!AG145)))),"")</f>
        <v>0.99685041831415266</v>
      </c>
      <c r="AI145">
        <f ca="1">IFERROR(IF(Data_Baseline!AH145="","",IF($C$3="On",IF(AI$3&lt;=$B$2,SMALL(Data_Baseline!$C145:$AZ145,COUNTIF(Data_Baseline!$C145:$AZ145,0)+1)/MAX(Data_Baseline!$C145:$AZ145),IF(Data_Baseline!AH145=0,SMALL(Data_Baseline!$C145:$AZ145,COUNTIF(Data_Baseline!$C145:$AZ145,0)+1)/MAX(Data_Baseline!$C145:$AZ145),Data_Baseline!AH145/MAX(Data_Baseline!$C145:$AZ145))),IF(AI$3&lt;=$B$2,SMALL(Data_Baseline!$C145:$AZ145,COUNTIF(Data_Baseline!$C145:$AZ145,0)+1),IF(Data_Baseline!AH145=0,SMALL(Data_Baseline!$C145:$AZ145,COUNTIF(Data_Baseline!$C145:$AZ145,0)+1),Data_Baseline!AH145)))),"")</f>
        <v>0.99856091211311793</v>
      </c>
      <c r="AJ145">
        <f ca="1">IFERROR(IF(Data_Baseline!AI145="","",IF($C$3="On",IF(AJ$3&lt;=$B$2,SMALL(Data_Baseline!$C145:$AZ145,COUNTIF(Data_Baseline!$C145:$AZ145,0)+1)/MAX(Data_Baseline!$C145:$AZ145),IF(Data_Baseline!AI145=0,SMALL(Data_Baseline!$C145:$AZ145,COUNTIF(Data_Baseline!$C145:$AZ145,0)+1)/MAX(Data_Baseline!$C145:$AZ145),Data_Baseline!AI145/MAX(Data_Baseline!$C145:$AZ145))),IF(AJ$3&lt;=$B$2,SMALL(Data_Baseline!$C145:$AZ145,COUNTIF(Data_Baseline!$C145:$AZ145,0)+1),IF(Data_Baseline!AI145=0,SMALL(Data_Baseline!$C145:$AZ145,COUNTIF(Data_Baseline!$C145:$AZ145,0)+1),Data_Baseline!AI145)))),"")</f>
        <v>0.99950482605437141</v>
      </c>
      <c r="AK145">
        <f ca="1">IFERROR(IF(Data_Baseline!AJ145="","",IF($C$3="On",IF(AK$3&lt;=$B$2,SMALL(Data_Baseline!$C145:$AZ145,COUNTIF(Data_Baseline!$C145:$AZ145,0)+1)/MAX(Data_Baseline!$C145:$AZ145),IF(Data_Baseline!AJ145=0,SMALL(Data_Baseline!$C145:$AZ145,COUNTIF(Data_Baseline!$C145:$AZ145,0)+1)/MAX(Data_Baseline!$C145:$AZ145),Data_Baseline!AJ145/MAX(Data_Baseline!$C145:$AZ145))),IF(AK$3&lt;=$B$2,SMALL(Data_Baseline!$C145:$AZ145,COUNTIF(Data_Baseline!$C145:$AZ145,0)+1),IF(Data_Baseline!AJ145=0,SMALL(Data_Baseline!$C145:$AZ145,COUNTIF(Data_Baseline!$C145:$AZ145,0)+1),Data_Baseline!AJ145)))),"")</f>
        <v>0.99970069259922167</v>
      </c>
      <c r="AL145">
        <f ca="1">IFERROR(IF(Data_Baseline!AK145="","",IF($C$3="On",IF(AL$3&lt;=$B$2,SMALL(Data_Baseline!$C145:$AZ145,COUNTIF(Data_Baseline!$C145:$AZ145,0)+1)/MAX(Data_Baseline!$C145:$AZ145),IF(Data_Baseline!AK145=0,SMALL(Data_Baseline!$C145:$AZ145,COUNTIF(Data_Baseline!$C145:$AZ145,0)+1)/MAX(Data_Baseline!$C145:$AZ145),Data_Baseline!AK145/MAX(Data_Baseline!$C145:$AZ145))),IF(AL$3&lt;=$B$2,SMALL(Data_Baseline!$C145:$AZ145,COUNTIF(Data_Baseline!$C145:$AZ145,0)+1),IF(Data_Baseline!AK145=0,SMALL(Data_Baseline!$C145:$AZ145,COUNTIF(Data_Baseline!$C145:$AZ145,0)+1),Data_Baseline!AK145)))),"")</f>
        <v>0.99960223206068577</v>
      </c>
      <c r="AM145">
        <f ca="1">IFERROR(IF(Data_Baseline!AL145="","",IF($C$3="On",IF(AM$3&lt;=$B$2,SMALL(Data_Baseline!$C145:$AZ145,COUNTIF(Data_Baseline!$C145:$AZ145,0)+1)/MAX(Data_Baseline!$C145:$AZ145),IF(Data_Baseline!AL145=0,SMALL(Data_Baseline!$C145:$AZ145,COUNTIF(Data_Baseline!$C145:$AZ145,0)+1)/MAX(Data_Baseline!$C145:$AZ145),Data_Baseline!AL145/MAX(Data_Baseline!$C145:$AZ145))),IF(AM$3&lt;=$B$2,SMALL(Data_Baseline!$C145:$AZ145,COUNTIF(Data_Baseline!$C145:$AZ145,0)+1),IF(Data_Baseline!AL145=0,SMALL(Data_Baseline!$C145:$AZ145,COUNTIF(Data_Baseline!$C145:$AZ145,0)+1),Data_Baseline!AL145)))),"")</f>
        <v>0.99973570454206884</v>
      </c>
      <c r="AN145">
        <f ca="1">IFERROR(IF(Data_Baseline!AM145="","",IF($C$3="On",IF(AN$3&lt;=$B$2,SMALL(Data_Baseline!$C145:$AZ145,COUNTIF(Data_Baseline!$C145:$AZ145,0)+1)/MAX(Data_Baseline!$C145:$AZ145),IF(Data_Baseline!AM145=0,SMALL(Data_Baseline!$C145:$AZ145,COUNTIF(Data_Baseline!$C145:$AZ145,0)+1)/MAX(Data_Baseline!$C145:$AZ145),Data_Baseline!AM145/MAX(Data_Baseline!$C145:$AZ145))),IF(AN$3&lt;=$B$2,SMALL(Data_Baseline!$C145:$AZ145,COUNTIF(Data_Baseline!$C145:$AZ145,0)+1),IF(Data_Baseline!AM145=0,SMALL(Data_Baseline!$C145:$AZ145,COUNTIF(Data_Baseline!$C145:$AZ145,0)+1),Data_Baseline!AM145)))),"")</f>
        <v>1</v>
      </c>
      <c r="AO145">
        <f ca="1">IFERROR(IF(Data_Baseline!AN145="","",IF($C$3="On",IF(AO$3&lt;=$B$2,SMALL(Data_Baseline!$C145:$AZ145,COUNTIF(Data_Baseline!$C145:$AZ145,0)+1)/MAX(Data_Baseline!$C145:$AZ145),IF(Data_Baseline!AN145=0,SMALL(Data_Baseline!$C145:$AZ145,COUNTIF(Data_Baseline!$C145:$AZ145,0)+1)/MAX(Data_Baseline!$C145:$AZ145),Data_Baseline!AN145/MAX(Data_Baseline!$C145:$AZ145))),IF(AO$3&lt;=$B$2,SMALL(Data_Baseline!$C145:$AZ145,COUNTIF(Data_Baseline!$C145:$AZ145,0)+1),IF(Data_Baseline!AN145=0,SMALL(Data_Baseline!$C145:$AZ145,COUNTIF(Data_Baseline!$C145:$AZ145,0)+1),Data_Baseline!AN145)))),"")</f>
        <v>0.99990658097998364</v>
      </c>
      <c r="AP145">
        <f ca="1">IFERROR(IF(Data_Baseline!AO145="","",IF($C$3="On",IF(AP$3&lt;=$B$2,SMALL(Data_Baseline!$C145:$AZ145,COUNTIF(Data_Baseline!$C145:$AZ145,0)+1)/MAX(Data_Baseline!$C145:$AZ145),IF(Data_Baseline!AO145=0,SMALL(Data_Baseline!$C145:$AZ145,COUNTIF(Data_Baseline!$C145:$AZ145,0)+1)/MAX(Data_Baseline!$C145:$AZ145),Data_Baseline!AO145/MAX(Data_Baseline!$C145:$AZ145))),IF(AP$3&lt;=$B$2,SMALL(Data_Baseline!$C145:$AZ145,COUNTIF(Data_Baseline!$C145:$AZ145,0)+1),IF(Data_Baseline!AO145=0,SMALL(Data_Baseline!$C145:$AZ145,COUNTIF(Data_Baseline!$C145:$AZ145,0)+1),Data_Baseline!AO145)))),"")</f>
        <v>0.99870877132974156</v>
      </c>
      <c r="AQ145">
        <f ca="1">IFERROR(IF(Data_Baseline!AP145="","",IF($C$3="On",IF(AQ$3&lt;=$B$2,SMALL(Data_Baseline!$C145:$AZ145,COUNTIF(Data_Baseline!$C145:$AZ145,0)+1)/MAX(Data_Baseline!$C145:$AZ145),IF(Data_Baseline!AP145=0,SMALL(Data_Baseline!$C145:$AZ145,COUNTIF(Data_Baseline!$C145:$AZ145,0)+1)/MAX(Data_Baseline!$C145:$AZ145),Data_Baseline!AP145/MAX(Data_Baseline!$C145:$AZ145))),IF(AQ$3&lt;=$B$2,SMALL(Data_Baseline!$C145:$AZ145,COUNTIF(Data_Baseline!$C145:$AZ145,0)+1),IF(Data_Baseline!AP145=0,SMALL(Data_Baseline!$C145:$AZ145,COUNTIF(Data_Baseline!$C145:$AZ145,0)+1),Data_Baseline!AP145)))),"")</f>
        <v>0.99788081380652316</v>
      </c>
      <c r="AR145" t="str">
        <f>IFERROR(IF(Data_Baseline!AQ145="","",IF($C$3="On",IF(AR$3&lt;=$B$2,SMALL(Data_Baseline!$C145:$AZ145,COUNTIF(Data_Baseline!$C145:$AZ145,0)+1)/MAX(Data_Baseline!$C145:$AZ145),IF(Data_Baseline!AQ145=0,SMALL(Data_Baseline!$C145:$AZ145,COUNTIF(Data_Baseline!$C145:$AZ145,0)+1)/MAX(Data_Baseline!$C145:$AZ145),Data_Baseline!AQ145/MAX(Data_Baseline!$C145:$AZ145))),IF(AR$3&lt;=$B$2,SMALL(Data_Baseline!$C145:$AZ145,COUNTIF(Data_Baseline!$C145:$AZ145,0)+1),IF(Data_Baseline!AQ145=0,SMALL(Data_Baseline!$C145:$AZ145,COUNTIF(Data_Baseline!$C145:$AZ145,0)+1),Data_Baseline!AQ145)))),"")</f>
        <v/>
      </c>
      <c r="AS145" t="str">
        <f>IFERROR(IF(Data_Baseline!AR145="","",IF($C$3="On",IF(AS$3&lt;=$B$2,SMALL(Data_Baseline!$C145:$AZ145,COUNTIF(Data_Baseline!$C145:$AZ145,0)+1)/MAX(Data_Baseline!$C145:$AZ145),IF(Data_Baseline!AR145=0,SMALL(Data_Baseline!$C145:$AZ145,COUNTIF(Data_Baseline!$C145:$AZ145,0)+1)/MAX(Data_Baseline!$C145:$AZ145),Data_Baseline!AR145/MAX(Data_Baseline!$C145:$AZ145))),IF(AS$3&lt;=$B$2,SMALL(Data_Baseline!$C145:$AZ145,COUNTIF(Data_Baseline!$C145:$AZ145,0)+1),IF(Data_Baseline!AR145=0,SMALL(Data_Baseline!$C145:$AZ145,COUNTIF(Data_Baseline!$C145:$AZ145,0)+1),Data_Baseline!AR145)))),"")</f>
        <v/>
      </c>
      <c r="AT145" t="str">
        <f>IFERROR(IF(Data_Baseline!AS145="","",IF($C$3="On",IF(AT$3&lt;=$B$2,SMALL(Data_Baseline!$C145:$AZ145,COUNTIF(Data_Baseline!$C145:$AZ145,0)+1)/MAX(Data_Baseline!$C145:$AZ145),IF(Data_Baseline!AS145=0,SMALL(Data_Baseline!$C145:$AZ145,COUNTIF(Data_Baseline!$C145:$AZ145,0)+1)/MAX(Data_Baseline!$C145:$AZ145),Data_Baseline!AS145/MAX(Data_Baseline!$C145:$AZ145))),IF(AT$3&lt;=$B$2,SMALL(Data_Baseline!$C145:$AZ145,COUNTIF(Data_Baseline!$C145:$AZ145,0)+1),IF(Data_Baseline!AS145=0,SMALL(Data_Baseline!$C145:$AZ145,COUNTIF(Data_Baseline!$C145:$AZ145,0)+1),Data_Baseline!AS145)))),"")</f>
        <v/>
      </c>
      <c r="AU145" t="str">
        <f>IFERROR(IF(Data_Baseline!AT145="","",IF($C$3="On",IF(AU$3&lt;=$B$2,SMALL(Data_Baseline!$C145:$AZ145,COUNTIF(Data_Baseline!$C145:$AZ145,0)+1)/MAX(Data_Baseline!$C145:$AZ145),IF(Data_Baseline!AT145=0,SMALL(Data_Baseline!$C145:$AZ145,COUNTIF(Data_Baseline!$C145:$AZ145,0)+1)/MAX(Data_Baseline!$C145:$AZ145),Data_Baseline!AT145/MAX(Data_Baseline!$C145:$AZ145))),IF(AU$3&lt;=$B$2,SMALL(Data_Baseline!$C145:$AZ145,COUNTIF(Data_Baseline!$C145:$AZ145,0)+1),IF(Data_Baseline!AT145=0,SMALL(Data_Baseline!$C145:$AZ145,COUNTIF(Data_Baseline!$C145:$AZ145,0)+1),Data_Baseline!AT145)))),"")</f>
        <v/>
      </c>
      <c r="AV145" t="str">
        <f>IFERROR(IF(Data_Baseline!AU145="","",IF($C$3="On",IF(AV$3&lt;=$B$2,SMALL(Data_Baseline!$C145:$AZ145,COUNTIF(Data_Baseline!$C145:$AZ145,0)+1)/MAX(Data_Baseline!$C145:$AZ145),IF(Data_Baseline!AU145=0,SMALL(Data_Baseline!$C145:$AZ145,COUNTIF(Data_Baseline!$C145:$AZ145,0)+1)/MAX(Data_Baseline!$C145:$AZ145),Data_Baseline!AU145/MAX(Data_Baseline!$C145:$AZ145))),IF(AV$3&lt;=$B$2,SMALL(Data_Baseline!$C145:$AZ145,COUNTIF(Data_Baseline!$C145:$AZ145,0)+1),IF(Data_Baseline!AU145=0,SMALL(Data_Baseline!$C145:$AZ145,COUNTIF(Data_Baseline!$C145:$AZ145,0)+1),Data_Baseline!AU145)))),"")</f>
        <v/>
      </c>
      <c r="AW145" t="str">
        <f>IFERROR(IF(Data_Baseline!AV145="","",IF($C$3="On",IF(AW$3&lt;=$B$2,SMALL(Data_Baseline!$C145:$AZ145,COUNTIF(Data_Baseline!$C145:$AZ145,0)+1)/MAX(Data_Baseline!$C145:$AZ145),IF(Data_Baseline!AV145=0,SMALL(Data_Baseline!$C145:$AZ145,COUNTIF(Data_Baseline!$C145:$AZ145,0)+1)/MAX(Data_Baseline!$C145:$AZ145),Data_Baseline!AV145/MAX(Data_Baseline!$C145:$AZ145))),IF(AW$3&lt;=$B$2,SMALL(Data_Baseline!$C145:$AZ145,COUNTIF(Data_Baseline!$C145:$AZ145,0)+1),IF(Data_Baseline!AV145=0,SMALL(Data_Baseline!$C145:$AZ145,COUNTIF(Data_Baseline!$C145:$AZ145,0)+1),Data_Baseline!AV145)))),"")</f>
        <v/>
      </c>
      <c r="AX145" t="str">
        <f>IFERROR(IF(Data_Baseline!AW145="","",IF($C$3="On",IF(AX$3&lt;=$B$2,SMALL(Data_Baseline!$C145:$AZ145,COUNTIF(Data_Baseline!$C145:$AZ145,0)+1)/MAX(Data_Baseline!$C145:$AZ145),IF(Data_Baseline!AW145=0,SMALL(Data_Baseline!$C145:$AZ145,COUNTIF(Data_Baseline!$C145:$AZ145,0)+1)/MAX(Data_Baseline!$C145:$AZ145),Data_Baseline!AW145/MAX(Data_Baseline!$C145:$AZ145))),IF(AX$3&lt;=$B$2,SMALL(Data_Baseline!$C145:$AZ145,COUNTIF(Data_Baseline!$C145:$AZ145,0)+1),IF(Data_Baseline!AW145=0,SMALL(Data_Baseline!$C145:$AZ145,COUNTIF(Data_Baseline!$C145:$AZ145,0)+1),Data_Baseline!AW145)))),"")</f>
        <v/>
      </c>
      <c r="AY145" t="str">
        <f>IFERROR(IF(Data_Baseline!AX145="","",IF($C$3="On",IF(AY$3&lt;=$B$2,SMALL(Data_Baseline!$C145:$AZ145,COUNTIF(Data_Baseline!$C145:$AZ145,0)+1)/MAX(Data_Baseline!$C145:$AZ145),IF(Data_Baseline!AX145=0,SMALL(Data_Baseline!$C145:$AZ145,COUNTIF(Data_Baseline!$C145:$AZ145,0)+1)/MAX(Data_Baseline!$C145:$AZ145),Data_Baseline!AX145/MAX(Data_Baseline!$C145:$AZ145))),IF(AY$3&lt;=$B$2,SMALL(Data_Baseline!$C145:$AZ145,COUNTIF(Data_Baseline!$C145:$AZ145,0)+1),IF(Data_Baseline!AX145=0,SMALL(Data_Baseline!$C145:$AZ145,COUNTIF(Data_Baseline!$C145:$AZ145,0)+1),Data_Baseline!AX145)))),"")</f>
        <v/>
      </c>
      <c r="AZ145" t="str">
        <f>IFERROR(IF(Data_Baseline!AY145="","",IF($C$3="On",IF(AZ$3&lt;=$B$2,SMALL(Data_Baseline!$C145:$AZ145,COUNTIF(Data_Baseline!$C145:$AZ145,0)+1)/MAX(Data_Baseline!$C145:$AZ145),IF(Data_Baseline!AY145=0,SMALL(Data_Baseline!$C145:$AZ145,COUNTIF(Data_Baseline!$C145:$AZ145,0)+1)/MAX(Data_Baseline!$C145:$AZ145),Data_Baseline!AY145/MAX(Data_Baseline!$C145:$AZ145))),IF(AZ$3&lt;=$B$2,SMALL(Data_Baseline!$C145:$AZ145,COUNTIF(Data_Baseline!$C145:$AZ145,0)+1),IF(Data_Baseline!AY145=0,SMALL(Data_Baseline!$C145:$AZ145,COUNTIF(Data_Baseline!$C145:$AZ145,0)+1),Data_Baseline!AY145)))),"")</f>
        <v/>
      </c>
      <c r="BA145" t="str">
        <f>IFERROR(IF(Data_Baseline!AZ145="","",IF($C$3="On",IF(BA$3&lt;=$B$2,SMALL(Data_Baseline!$C145:$AZ145,COUNTIF(Data_Baseline!$C145:$AZ145,0)+1)/MAX(Data_Baseline!$C145:$AZ145),IF(Data_Baseline!AZ145=0,SMALL(Data_Baseline!$C145:$AZ145,COUNTIF(Data_Baseline!$C145:$AZ145,0)+1)/MAX(Data_Baseline!$C145:$AZ145),Data_Baseline!AZ145/MAX(Data_Baseline!$C145:$AZ145))),IF(BA$3&lt;=$B$2,SMALL(Data_Baseline!$C145:$AZ145,COUNTIF(Data_Baseline!$C145:$AZ145,0)+1),IF(Data_Baseline!AZ145=0,SMALL(Data_Baseline!$C145:$AZ145,COUNTIF(Data_Baseline!$C145:$AZ145,0)+1),Data_Baseline!AZ145)))),"")</f>
        <v/>
      </c>
      <c r="BB145" s="79">
        <f ca="1">IF(Data_Initial!BA145="",1,0)</f>
        <v>0</v>
      </c>
      <c r="BC145" t="str">
        <f t="shared" ca="1" si="8"/>
        <v>NTC_ltpD</v>
      </c>
      <c r="BD145" s="79" t="str">
        <f t="shared" ca="1" si="9"/>
        <v>NTC</v>
      </c>
      <c r="BE145" s="79" t="str">
        <f ca="1">Data_Initial!BC145</f>
        <v>ltpD</v>
      </c>
      <c r="BF145" s="79" t="str">
        <f ca="1">Data_Initial!BB145</f>
        <v>NTC</v>
      </c>
      <c r="BG145">
        <f ca="1">IFERROR((INDIRECT("Plate"&amp;Data!A145&amp;"_C!"&amp;CHAR(RIGHT(Data!B145,LEN(Data!B145)-1)+65)&amp;CODE(LEFT(Data!B145,1))-58)),"")</f>
        <v>0</v>
      </c>
      <c r="BH145" t="str">
        <f ca="1">Data_Initial!BA145</f>
        <v>X</v>
      </c>
      <c r="BI145">
        <f t="shared" ca="1" si="10"/>
        <v>1.7354621220940741E-3</v>
      </c>
      <c r="BJ145" s="79" t="str">
        <f ca="1">IF(BH145="N",1+MAX($BJ$3:BJ144),"")</f>
        <v/>
      </c>
    </row>
    <row r="146" spans="1:62" x14ac:dyDescent="0.25">
      <c r="A146" s="79" t="str">
        <f ca="1">IF(BH146="N","N"&amp;BJ146,IF(BB146=0,"",MAX($A$3:A145)+1))</f>
        <v/>
      </c>
      <c r="B146" s="79" t="str">
        <f ca="1">Data_Initial!A146&amp;C146</f>
        <v>2G9</v>
      </c>
      <c r="C146" s="79" t="str">
        <f ca="1">Data_Initial!B146</f>
        <v>G9</v>
      </c>
      <c r="D146">
        <f ca="1">IFERROR(IF(Data_Baseline!C146="","",IF($C$3="On",IF(D$3&lt;=$B$2,SMALL(Data_Baseline!$C146:$AZ146,COUNTIF(Data_Baseline!$C146:$AZ146,0)+1)/MAX(Data_Baseline!$C146:$AZ146),IF(Data_Baseline!C146=0,SMALL(Data_Baseline!$C146:$AZ146,COUNTIF(Data_Baseline!$C146:$AZ146,0)+1)/MAX(Data_Baseline!$C146:$AZ146),Data_Baseline!C146/MAX(Data_Baseline!$C146:$AZ146))),IF(D$3&lt;=$B$2,SMALL(Data_Baseline!$C146:$AZ146,COUNTIF(Data_Baseline!$C146:$AZ146,0)+1),IF(Data_Baseline!C146=0,SMALL(Data_Baseline!$C146:$AZ146,COUNTIF(Data_Baseline!$C146:$AZ146,0)+1),Data_Baseline!C146)))),"")</f>
        <v>4.9630781231159812E-2</v>
      </c>
      <c r="E146">
        <f ca="1">IFERROR(IF(Data_Baseline!D146="","",IF($C$3="On",IF(E$3&lt;=$B$2,SMALL(Data_Baseline!$C146:$AZ146,COUNTIF(Data_Baseline!$C146:$AZ146,0)+1)/MAX(Data_Baseline!$C146:$AZ146),IF(Data_Baseline!D146=0,SMALL(Data_Baseline!$C146:$AZ146,COUNTIF(Data_Baseline!$C146:$AZ146,0)+1)/MAX(Data_Baseline!$C146:$AZ146),Data_Baseline!D146/MAX(Data_Baseline!$C146:$AZ146))),IF(E$3&lt;=$B$2,SMALL(Data_Baseline!$C146:$AZ146,COUNTIF(Data_Baseline!$C146:$AZ146,0)+1),IF(Data_Baseline!D146=0,SMALL(Data_Baseline!$C146:$AZ146,COUNTIF(Data_Baseline!$C146:$AZ146,0)+1),Data_Baseline!D146)))),"")</f>
        <v>4.9630781231159812E-2</v>
      </c>
      <c r="F146">
        <f ca="1">IFERROR(IF(Data_Baseline!E146="","",IF($C$3="On",IF(F$3&lt;=$B$2,SMALL(Data_Baseline!$C146:$AZ146,COUNTIF(Data_Baseline!$C146:$AZ146,0)+1)/MAX(Data_Baseline!$C146:$AZ146),IF(Data_Baseline!E146=0,SMALL(Data_Baseline!$C146:$AZ146,COUNTIF(Data_Baseline!$C146:$AZ146,0)+1)/MAX(Data_Baseline!$C146:$AZ146),Data_Baseline!E146/MAX(Data_Baseline!$C146:$AZ146))),IF(F$3&lt;=$B$2,SMALL(Data_Baseline!$C146:$AZ146,COUNTIF(Data_Baseline!$C146:$AZ146,0)+1),IF(Data_Baseline!E146=0,SMALL(Data_Baseline!$C146:$AZ146,COUNTIF(Data_Baseline!$C146:$AZ146,0)+1),Data_Baseline!E146)))),"")</f>
        <v>4.9630781231159812E-2</v>
      </c>
      <c r="G146">
        <f ca="1">IFERROR(IF(Data_Baseline!F146="","",IF($C$3="On",IF(G$3&lt;=$B$2,SMALL(Data_Baseline!$C146:$AZ146,COUNTIF(Data_Baseline!$C146:$AZ146,0)+1)/MAX(Data_Baseline!$C146:$AZ146),IF(Data_Baseline!F146=0,SMALL(Data_Baseline!$C146:$AZ146,COUNTIF(Data_Baseline!$C146:$AZ146,0)+1)/MAX(Data_Baseline!$C146:$AZ146),Data_Baseline!F146/MAX(Data_Baseline!$C146:$AZ146))),IF(G$3&lt;=$B$2,SMALL(Data_Baseline!$C146:$AZ146,COUNTIF(Data_Baseline!$C146:$AZ146,0)+1),IF(Data_Baseline!F146=0,SMALL(Data_Baseline!$C146:$AZ146,COUNTIF(Data_Baseline!$C146:$AZ146,0)+1),Data_Baseline!F146)))),"")</f>
        <v>4.9630781231159812E-2</v>
      </c>
      <c r="H146">
        <f ca="1">IFERROR(IF(Data_Baseline!G146="","",IF($C$3="On",IF(H$3&lt;=$B$2,SMALL(Data_Baseline!$C146:$AZ146,COUNTIF(Data_Baseline!$C146:$AZ146,0)+1)/MAX(Data_Baseline!$C146:$AZ146),IF(Data_Baseline!G146=0,SMALL(Data_Baseline!$C146:$AZ146,COUNTIF(Data_Baseline!$C146:$AZ146,0)+1)/MAX(Data_Baseline!$C146:$AZ146),Data_Baseline!G146/MAX(Data_Baseline!$C146:$AZ146))),IF(H$3&lt;=$B$2,SMALL(Data_Baseline!$C146:$AZ146,COUNTIF(Data_Baseline!$C146:$AZ146,0)+1),IF(Data_Baseline!G146=0,SMALL(Data_Baseline!$C146:$AZ146,COUNTIF(Data_Baseline!$C146:$AZ146,0)+1),Data_Baseline!G146)))),"")</f>
        <v>4.9630781231159812E-2</v>
      </c>
      <c r="I146">
        <f ca="1">IFERROR(IF(Data_Baseline!H146="","",IF($C$3="On",IF(I$3&lt;=$B$2,SMALL(Data_Baseline!$C146:$AZ146,COUNTIF(Data_Baseline!$C146:$AZ146,0)+1)/MAX(Data_Baseline!$C146:$AZ146),IF(Data_Baseline!H146=0,SMALL(Data_Baseline!$C146:$AZ146,COUNTIF(Data_Baseline!$C146:$AZ146,0)+1)/MAX(Data_Baseline!$C146:$AZ146),Data_Baseline!H146/MAX(Data_Baseline!$C146:$AZ146))),IF(I$3&lt;=$B$2,SMALL(Data_Baseline!$C146:$AZ146,COUNTIF(Data_Baseline!$C146:$AZ146,0)+1),IF(Data_Baseline!H146=0,SMALL(Data_Baseline!$C146:$AZ146,COUNTIF(Data_Baseline!$C146:$AZ146,0)+1),Data_Baseline!H146)))),"")</f>
        <v>4.9630781231159812E-2</v>
      </c>
      <c r="J146">
        <f ca="1">IFERROR(IF(Data_Baseline!I146="","",IF($C$3="On",IF(J$3&lt;=$B$2,SMALL(Data_Baseline!$C146:$AZ146,COUNTIF(Data_Baseline!$C146:$AZ146,0)+1)/MAX(Data_Baseline!$C146:$AZ146),IF(Data_Baseline!I146=0,SMALL(Data_Baseline!$C146:$AZ146,COUNTIF(Data_Baseline!$C146:$AZ146,0)+1)/MAX(Data_Baseline!$C146:$AZ146),Data_Baseline!I146/MAX(Data_Baseline!$C146:$AZ146))),IF(J$3&lt;=$B$2,SMALL(Data_Baseline!$C146:$AZ146,COUNTIF(Data_Baseline!$C146:$AZ146,0)+1),IF(Data_Baseline!I146=0,SMALL(Data_Baseline!$C146:$AZ146,COUNTIF(Data_Baseline!$C146:$AZ146,0)+1),Data_Baseline!I146)))),"")</f>
        <v>4.9630781231159812E-2</v>
      </c>
      <c r="K146">
        <f ca="1">IFERROR(IF(Data_Baseline!J146="","",IF($C$3="On",IF(K$3&lt;=$B$2,SMALL(Data_Baseline!$C146:$AZ146,COUNTIF(Data_Baseline!$C146:$AZ146,0)+1)/MAX(Data_Baseline!$C146:$AZ146),IF(Data_Baseline!J146=0,SMALL(Data_Baseline!$C146:$AZ146,COUNTIF(Data_Baseline!$C146:$AZ146,0)+1)/MAX(Data_Baseline!$C146:$AZ146),Data_Baseline!J146/MAX(Data_Baseline!$C146:$AZ146))),IF(K$3&lt;=$B$2,SMALL(Data_Baseline!$C146:$AZ146,COUNTIF(Data_Baseline!$C146:$AZ146,0)+1),IF(Data_Baseline!J146=0,SMALL(Data_Baseline!$C146:$AZ146,COUNTIF(Data_Baseline!$C146:$AZ146,0)+1),Data_Baseline!J146)))),"")</f>
        <v>4.9630781231159812E-2</v>
      </c>
      <c r="L146">
        <f ca="1">IFERROR(IF(Data_Baseline!K146="","",IF($C$3="On",IF(L$3&lt;=$B$2,SMALL(Data_Baseline!$C146:$AZ146,COUNTIF(Data_Baseline!$C146:$AZ146,0)+1)/MAX(Data_Baseline!$C146:$AZ146),IF(Data_Baseline!K146=0,SMALL(Data_Baseline!$C146:$AZ146,COUNTIF(Data_Baseline!$C146:$AZ146,0)+1)/MAX(Data_Baseline!$C146:$AZ146),Data_Baseline!K146/MAX(Data_Baseline!$C146:$AZ146))),IF(L$3&lt;=$B$2,SMALL(Data_Baseline!$C146:$AZ146,COUNTIF(Data_Baseline!$C146:$AZ146,0)+1),IF(Data_Baseline!K146=0,SMALL(Data_Baseline!$C146:$AZ146,COUNTIF(Data_Baseline!$C146:$AZ146,0)+1),Data_Baseline!K146)))),"")</f>
        <v>4.9630781231159812E-2</v>
      </c>
      <c r="M146">
        <f ca="1">IFERROR(IF(Data_Baseline!L146="","",IF($C$3="On",IF(M$3&lt;=$B$2,SMALL(Data_Baseline!$C146:$AZ146,COUNTIF(Data_Baseline!$C146:$AZ146,0)+1)/MAX(Data_Baseline!$C146:$AZ146),IF(Data_Baseline!L146=0,SMALL(Data_Baseline!$C146:$AZ146,COUNTIF(Data_Baseline!$C146:$AZ146,0)+1)/MAX(Data_Baseline!$C146:$AZ146),Data_Baseline!L146/MAX(Data_Baseline!$C146:$AZ146))),IF(M$3&lt;=$B$2,SMALL(Data_Baseline!$C146:$AZ146,COUNTIF(Data_Baseline!$C146:$AZ146,0)+1),IF(Data_Baseline!L146=0,SMALL(Data_Baseline!$C146:$AZ146,COUNTIF(Data_Baseline!$C146:$AZ146,0)+1),Data_Baseline!L146)))),"")</f>
        <v>4.9630781231159812E-2</v>
      </c>
      <c r="N146">
        <f ca="1">IFERROR(IF(Data_Baseline!M146="","",IF($C$3="On",IF(N$3&lt;=$B$2,SMALL(Data_Baseline!$C146:$AZ146,COUNTIF(Data_Baseline!$C146:$AZ146,0)+1)/MAX(Data_Baseline!$C146:$AZ146),IF(Data_Baseline!M146=0,SMALL(Data_Baseline!$C146:$AZ146,COUNTIF(Data_Baseline!$C146:$AZ146,0)+1)/MAX(Data_Baseline!$C146:$AZ146),Data_Baseline!M146/MAX(Data_Baseline!$C146:$AZ146))),IF(N$3&lt;=$B$2,SMALL(Data_Baseline!$C146:$AZ146,COUNTIF(Data_Baseline!$C146:$AZ146,0)+1),IF(Data_Baseline!M146=0,SMALL(Data_Baseline!$C146:$AZ146,COUNTIF(Data_Baseline!$C146:$AZ146,0)+1),Data_Baseline!M146)))),"")</f>
        <v>4.9630781231159812E-2</v>
      </c>
      <c r="O146">
        <f ca="1">IFERROR(IF(Data_Baseline!N146="","",IF($C$3="On",IF(O$3&lt;=$B$2,SMALL(Data_Baseline!$C146:$AZ146,COUNTIF(Data_Baseline!$C146:$AZ146,0)+1)/MAX(Data_Baseline!$C146:$AZ146),IF(Data_Baseline!N146=0,SMALL(Data_Baseline!$C146:$AZ146,COUNTIF(Data_Baseline!$C146:$AZ146,0)+1)/MAX(Data_Baseline!$C146:$AZ146),Data_Baseline!N146/MAX(Data_Baseline!$C146:$AZ146))),IF(O$3&lt;=$B$2,SMALL(Data_Baseline!$C146:$AZ146,COUNTIF(Data_Baseline!$C146:$AZ146,0)+1),IF(Data_Baseline!N146=0,SMALL(Data_Baseline!$C146:$AZ146,COUNTIF(Data_Baseline!$C146:$AZ146,0)+1),Data_Baseline!N146)))),"")</f>
        <v>4.9630781231159812E-2</v>
      </c>
      <c r="P146">
        <f ca="1">IFERROR(IF(Data_Baseline!O146="","",IF($C$3="On",IF(P$3&lt;=$B$2,SMALL(Data_Baseline!$C146:$AZ146,COUNTIF(Data_Baseline!$C146:$AZ146,0)+1)/MAX(Data_Baseline!$C146:$AZ146),IF(Data_Baseline!O146=0,SMALL(Data_Baseline!$C146:$AZ146,COUNTIF(Data_Baseline!$C146:$AZ146,0)+1)/MAX(Data_Baseline!$C146:$AZ146),Data_Baseline!O146/MAX(Data_Baseline!$C146:$AZ146))),IF(P$3&lt;=$B$2,SMALL(Data_Baseline!$C146:$AZ146,COUNTIF(Data_Baseline!$C146:$AZ146,0)+1),IF(Data_Baseline!O146=0,SMALL(Data_Baseline!$C146:$AZ146,COUNTIF(Data_Baseline!$C146:$AZ146,0)+1),Data_Baseline!O146)))),"")</f>
        <v>4.9630781231159812E-2</v>
      </c>
      <c r="Q146">
        <f ca="1">IFERROR(IF(Data_Baseline!P146="","",IF($C$3="On",IF(Q$3&lt;=$B$2,SMALL(Data_Baseline!$C146:$AZ146,COUNTIF(Data_Baseline!$C146:$AZ146,0)+1)/MAX(Data_Baseline!$C146:$AZ146),IF(Data_Baseline!P146=0,SMALL(Data_Baseline!$C146:$AZ146,COUNTIF(Data_Baseline!$C146:$AZ146,0)+1)/MAX(Data_Baseline!$C146:$AZ146),Data_Baseline!P146/MAX(Data_Baseline!$C146:$AZ146))),IF(Q$3&lt;=$B$2,SMALL(Data_Baseline!$C146:$AZ146,COUNTIF(Data_Baseline!$C146:$AZ146,0)+1),IF(Data_Baseline!P146=0,SMALL(Data_Baseline!$C146:$AZ146,COUNTIF(Data_Baseline!$C146:$AZ146,0)+1),Data_Baseline!P146)))),"")</f>
        <v>4.9630781231159812E-2</v>
      </c>
      <c r="R146">
        <f ca="1">IFERROR(IF(Data_Baseline!Q146="","",IF($C$3="On",IF(R$3&lt;=$B$2,SMALL(Data_Baseline!$C146:$AZ146,COUNTIF(Data_Baseline!$C146:$AZ146,0)+1)/MAX(Data_Baseline!$C146:$AZ146),IF(Data_Baseline!Q146=0,SMALL(Data_Baseline!$C146:$AZ146,COUNTIF(Data_Baseline!$C146:$AZ146,0)+1)/MAX(Data_Baseline!$C146:$AZ146),Data_Baseline!Q146/MAX(Data_Baseline!$C146:$AZ146))),IF(R$3&lt;=$B$2,SMALL(Data_Baseline!$C146:$AZ146,COUNTIF(Data_Baseline!$C146:$AZ146,0)+1),IF(Data_Baseline!Q146=0,SMALL(Data_Baseline!$C146:$AZ146,COUNTIF(Data_Baseline!$C146:$AZ146,0)+1),Data_Baseline!Q146)))),"")</f>
        <v>4.9630781231159812E-2</v>
      </c>
      <c r="S146">
        <f ca="1">IFERROR(IF(Data_Baseline!R146="","",IF($C$3="On",IF(S$3&lt;=$B$2,SMALL(Data_Baseline!$C146:$AZ146,COUNTIF(Data_Baseline!$C146:$AZ146,0)+1)/MAX(Data_Baseline!$C146:$AZ146),IF(Data_Baseline!R146=0,SMALL(Data_Baseline!$C146:$AZ146,COUNTIF(Data_Baseline!$C146:$AZ146,0)+1)/MAX(Data_Baseline!$C146:$AZ146),Data_Baseline!R146/MAX(Data_Baseline!$C146:$AZ146))),IF(S$3&lt;=$B$2,SMALL(Data_Baseline!$C146:$AZ146,COUNTIF(Data_Baseline!$C146:$AZ146,0)+1),IF(Data_Baseline!R146=0,SMALL(Data_Baseline!$C146:$AZ146,COUNTIF(Data_Baseline!$C146:$AZ146,0)+1),Data_Baseline!R146)))),"")</f>
        <v>4.9630781231159812E-2</v>
      </c>
      <c r="T146">
        <f ca="1">IFERROR(IF(Data_Baseline!S146="","",IF($C$3="On",IF(T$3&lt;=$B$2,SMALL(Data_Baseline!$C146:$AZ146,COUNTIF(Data_Baseline!$C146:$AZ146,0)+1)/MAX(Data_Baseline!$C146:$AZ146),IF(Data_Baseline!S146=0,SMALL(Data_Baseline!$C146:$AZ146,COUNTIF(Data_Baseline!$C146:$AZ146,0)+1)/MAX(Data_Baseline!$C146:$AZ146),Data_Baseline!S146/MAX(Data_Baseline!$C146:$AZ146))),IF(T$3&lt;=$B$2,SMALL(Data_Baseline!$C146:$AZ146,COUNTIF(Data_Baseline!$C146:$AZ146,0)+1),IF(Data_Baseline!S146=0,SMALL(Data_Baseline!$C146:$AZ146,COUNTIF(Data_Baseline!$C146:$AZ146,0)+1),Data_Baseline!S146)))),"")</f>
        <v>4.9630781231159812E-2</v>
      </c>
      <c r="U146">
        <f ca="1">IFERROR(IF(Data_Baseline!T146="","",IF($C$3="On",IF(U$3&lt;=$B$2,SMALL(Data_Baseline!$C146:$AZ146,COUNTIF(Data_Baseline!$C146:$AZ146,0)+1)/MAX(Data_Baseline!$C146:$AZ146),IF(Data_Baseline!T146=0,SMALL(Data_Baseline!$C146:$AZ146,COUNTIF(Data_Baseline!$C146:$AZ146,0)+1)/MAX(Data_Baseline!$C146:$AZ146),Data_Baseline!T146/MAX(Data_Baseline!$C146:$AZ146))),IF(U$3&lt;=$B$2,SMALL(Data_Baseline!$C146:$AZ146,COUNTIF(Data_Baseline!$C146:$AZ146,0)+1),IF(Data_Baseline!T146=0,SMALL(Data_Baseline!$C146:$AZ146,COUNTIF(Data_Baseline!$C146:$AZ146,0)+1),Data_Baseline!T146)))),"")</f>
        <v>4.9630781231159812E-2</v>
      </c>
      <c r="V146">
        <f ca="1">IFERROR(IF(Data_Baseline!U146="","",IF($C$3="On",IF(V$3&lt;=$B$2,SMALL(Data_Baseline!$C146:$AZ146,COUNTIF(Data_Baseline!$C146:$AZ146,0)+1)/MAX(Data_Baseline!$C146:$AZ146),IF(Data_Baseline!U146=0,SMALL(Data_Baseline!$C146:$AZ146,COUNTIF(Data_Baseline!$C146:$AZ146,0)+1)/MAX(Data_Baseline!$C146:$AZ146),Data_Baseline!U146/MAX(Data_Baseline!$C146:$AZ146))),IF(V$3&lt;=$B$2,SMALL(Data_Baseline!$C146:$AZ146,COUNTIF(Data_Baseline!$C146:$AZ146,0)+1),IF(Data_Baseline!U146=0,SMALL(Data_Baseline!$C146:$AZ146,COUNTIF(Data_Baseline!$C146:$AZ146,0)+1),Data_Baseline!U146)))),"")</f>
        <v>4.9630781231159812E-2</v>
      </c>
      <c r="W146">
        <f ca="1">IFERROR(IF(Data_Baseline!V146="","",IF($C$3="On",IF(W$3&lt;=$B$2,SMALL(Data_Baseline!$C146:$AZ146,COUNTIF(Data_Baseline!$C146:$AZ146,0)+1)/MAX(Data_Baseline!$C146:$AZ146),IF(Data_Baseline!V146=0,SMALL(Data_Baseline!$C146:$AZ146,COUNTIF(Data_Baseline!$C146:$AZ146,0)+1)/MAX(Data_Baseline!$C146:$AZ146),Data_Baseline!V146/MAX(Data_Baseline!$C146:$AZ146))),IF(W$3&lt;=$B$2,SMALL(Data_Baseline!$C146:$AZ146,COUNTIF(Data_Baseline!$C146:$AZ146,0)+1),IF(Data_Baseline!V146=0,SMALL(Data_Baseline!$C146:$AZ146,COUNTIF(Data_Baseline!$C146:$AZ146,0)+1),Data_Baseline!V146)))),"")</f>
        <v>4.9630781231159812E-2</v>
      </c>
      <c r="X146">
        <f ca="1">IFERROR(IF(Data_Baseline!W146="","",IF($C$3="On",IF(X$3&lt;=$B$2,SMALL(Data_Baseline!$C146:$AZ146,COUNTIF(Data_Baseline!$C146:$AZ146,0)+1)/MAX(Data_Baseline!$C146:$AZ146),IF(Data_Baseline!W146=0,SMALL(Data_Baseline!$C146:$AZ146,COUNTIF(Data_Baseline!$C146:$AZ146,0)+1)/MAX(Data_Baseline!$C146:$AZ146),Data_Baseline!W146/MAX(Data_Baseline!$C146:$AZ146))),IF(X$3&lt;=$B$2,SMALL(Data_Baseline!$C146:$AZ146,COUNTIF(Data_Baseline!$C146:$AZ146,0)+1),IF(Data_Baseline!W146=0,SMALL(Data_Baseline!$C146:$AZ146,COUNTIF(Data_Baseline!$C146:$AZ146,0)+1),Data_Baseline!W146)))),"")</f>
        <v>4.9630781231159812E-2</v>
      </c>
      <c r="Y146">
        <f ca="1">IFERROR(IF(Data_Baseline!X146="","",IF($C$3="On",IF(Y$3&lt;=$B$2,SMALL(Data_Baseline!$C146:$AZ146,COUNTIF(Data_Baseline!$C146:$AZ146,0)+1)/MAX(Data_Baseline!$C146:$AZ146),IF(Data_Baseline!X146=0,SMALL(Data_Baseline!$C146:$AZ146,COUNTIF(Data_Baseline!$C146:$AZ146,0)+1)/MAX(Data_Baseline!$C146:$AZ146),Data_Baseline!X146/MAX(Data_Baseline!$C146:$AZ146))),IF(Y$3&lt;=$B$2,SMALL(Data_Baseline!$C146:$AZ146,COUNTIF(Data_Baseline!$C146:$AZ146,0)+1),IF(Data_Baseline!X146=0,SMALL(Data_Baseline!$C146:$AZ146,COUNTIF(Data_Baseline!$C146:$AZ146,0)+1),Data_Baseline!X146)))),"")</f>
        <v>4.9630781231159812E-2</v>
      </c>
      <c r="Z146">
        <f ca="1">IFERROR(IF(Data_Baseline!Y146="","",IF($C$3="On",IF(Z$3&lt;=$B$2,SMALL(Data_Baseline!$C146:$AZ146,COUNTIF(Data_Baseline!$C146:$AZ146,0)+1)/MAX(Data_Baseline!$C146:$AZ146),IF(Data_Baseline!Y146=0,SMALL(Data_Baseline!$C146:$AZ146,COUNTIF(Data_Baseline!$C146:$AZ146,0)+1)/MAX(Data_Baseline!$C146:$AZ146),Data_Baseline!Y146/MAX(Data_Baseline!$C146:$AZ146))),IF(Z$3&lt;=$B$2,SMALL(Data_Baseline!$C146:$AZ146,COUNTIF(Data_Baseline!$C146:$AZ146,0)+1),IF(Data_Baseline!Y146=0,SMALL(Data_Baseline!$C146:$AZ146,COUNTIF(Data_Baseline!$C146:$AZ146,0)+1),Data_Baseline!Y146)))),"")</f>
        <v>4.9630781231159812E-2</v>
      </c>
      <c r="AA146">
        <f ca="1">IFERROR(IF(Data_Baseline!Z146="","",IF($C$3="On",IF(AA$3&lt;=$B$2,SMALL(Data_Baseline!$C146:$AZ146,COUNTIF(Data_Baseline!$C146:$AZ146,0)+1)/MAX(Data_Baseline!$C146:$AZ146),IF(Data_Baseline!Z146=0,SMALL(Data_Baseline!$C146:$AZ146,COUNTIF(Data_Baseline!$C146:$AZ146,0)+1)/MAX(Data_Baseline!$C146:$AZ146),Data_Baseline!Z146/MAX(Data_Baseline!$C146:$AZ146))),IF(AA$3&lt;=$B$2,SMALL(Data_Baseline!$C146:$AZ146,COUNTIF(Data_Baseline!$C146:$AZ146,0)+1),IF(Data_Baseline!Z146=0,SMALL(Data_Baseline!$C146:$AZ146,COUNTIF(Data_Baseline!$C146:$AZ146,0)+1),Data_Baseline!Z146)))),"")</f>
        <v>4.9630781231159812E-2</v>
      </c>
      <c r="AB146">
        <f ca="1">IFERROR(IF(Data_Baseline!AA146="","",IF($C$3="On",IF(AB$3&lt;=$B$2,SMALL(Data_Baseline!$C146:$AZ146,COUNTIF(Data_Baseline!$C146:$AZ146,0)+1)/MAX(Data_Baseline!$C146:$AZ146),IF(Data_Baseline!AA146=0,SMALL(Data_Baseline!$C146:$AZ146,COUNTIF(Data_Baseline!$C146:$AZ146,0)+1)/MAX(Data_Baseline!$C146:$AZ146),Data_Baseline!AA146/MAX(Data_Baseline!$C146:$AZ146))),IF(AB$3&lt;=$B$2,SMALL(Data_Baseline!$C146:$AZ146,COUNTIF(Data_Baseline!$C146:$AZ146,0)+1),IF(Data_Baseline!AA146=0,SMALL(Data_Baseline!$C146:$AZ146,COUNTIF(Data_Baseline!$C146:$AZ146,0)+1),Data_Baseline!AA146)))),"")</f>
        <v>4.9630781231159812E-2</v>
      </c>
      <c r="AC146">
        <f ca="1">IFERROR(IF(Data_Baseline!AB146="","",IF($C$3="On",IF(AC$3&lt;=$B$2,SMALL(Data_Baseline!$C146:$AZ146,COUNTIF(Data_Baseline!$C146:$AZ146,0)+1)/MAX(Data_Baseline!$C146:$AZ146),IF(Data_Baseline!AB146=0,SMALL(Data_Baseline!$C146:$AZ146,COUNTIF(Data_Baseline!$C146:$AZ146,0)+1)/MAX(Data_Baseline!$C146:$AZ146),Data_Baseline!AB146/MAX(Data_Baseline!$C146:$AZ146))),IF(AC$3&lt;=$B$2,SMALL(Data_Baseline!$C146:$AZ146,COUNTIF(Data_Baseline!$C146:$AZ146,0)+1),IF(Data_Baseline!AB146=0,SMALL(Data_Baseline!$C146:$AZ146,COUNTIF(Data_Baseline!$C146:$AZ146,0)+1),Data_Baseline!AB146)))),"")</f>
        <v>4.9630781231159812E-2</v>
      </c>
      <c r="AD146">
        <f ca="1">IFERROR(IF(Data_Baseline!AC146="","",IF($C$3="On",IF(AD$3&lt;=$B$2,SMALL(Data_Baseline!$C146:$AZ146,COUNTIF(Data_Baseline!$C146:$AZ146,0)+1)/MAX(Data_Baseline!$C146:$AZ146),IF(Data_Baseline!AC146=0,SMALL(Data_Baseline!$C146:$AZ146,COUNTIF(Data_Baseline!$C146:$AZ146,0)+1)/MAX(Data_Baseline!$C146:$AZ146),Data_Baseline!AC146/MAX(Data_Baseline!$C146:$AZ146))),IF(AD$3&lt;=$B$2,SMALL(Data_Baseline!$C146:$AZ146,COUNTIF(Data_Baseline!$C146:$AZ146,0)+1),IF(Data_Baseline!AC146=0,SMALL(Data_Baseline!$C146:$AZ146,COUNTIF(Data_Baseline!$C146:$AZ146,0)+1),Data_Baseline!AC146)))),"")</f>
        <v>4.9630781231159812E-2</v>
      </c>
      <c r="AE146">
        <f ca="1">IFERROR(IF(Data_Baseline!AD146="","",IF($C$3="On",IF(AE$3&lt;=$B$2,SMALL(Data_Baseline!$C146:$AZ146,COUNTIF(Data_Baseline!$C146:$AZ146,0)+1)/MAX(Data_Baseline!$C146:$AZ146),IF(Data_Baseline!AD146=0,SMALL(Data_Baseline!$C146:$AZ146,COUNTIF(Data_Baseline!$C146:$AZ146,0)+1)/MAX(Data_Baseline!$C146:$AZ146),Data_Baseline!AD146/MAX(Data_Baseline!$C146:$AZ146))),IF(AE$3&lt;=$B$2,SMALL(Data_Baseline!$C146:$AZ146,COUNTIF(Data_Baseline!$C146:$AZ146,0)+1),IF(Data_Baseline!AD146=0,SMALL(Data_Baseline!$C146:$AZ146,COUNTIF(Data_Baseline!$C146:$AZ146,0)+1),Data_Baseline!AD146)))),"")</f>
        <v>4.9630781231159812E-2</v>
      </c>
      <c r="AF146">
        <f ca="1">IFERROR(IF(Data_Baseline!AE146="","",IF($C$3="On",IF(AF$3&lt;=$B$2,SMALL(Data_Baseline!$C146:$AZ146,COUNTIF(Data_Baseline!$C146:$AZ146,0)+1)/MAX(Data_Baseline!$C146:$AZ146),IF(Data_Baseline!AE146=0,SMALL(Data_Baseline!$C146:$AZ146,COUNTIF(Data_Baseline!$C146:$AZ146,0)+1)/MAX(Data_Baseline!$C146:$AZ146),Data_Baseline!AE146/MAX(Data_Baseline!$C146:$AZ146))),IF(AF$3&lt;=$B$2,SMALL(Data_Baseline!$C146:$AZ146,COUNTIF(Data_Baseline!$C146:$AZ146,0)+1),IF(Data_Baseline!AE146=0,SMALL(Data_Baseline!$C146:$AZ146,COUNTIF(Data_Baseline!$C146:$AZ146,0)+1),Data_Baseline!AE146)))),"")</f>
        <v>4.9630781231159812E-2</v>
      </c>
      <c r="AG146">
        <f ca="1">IFERROR(IF(Data_Baseline!AF146="","",IF($C$3="On",IF(AG$3&lt;=$B$2,SMALL(Data_Baseline!$C146:$AZ146,COUNTIF(Data_Baseline!$C146:$AZ146,0)+1)/MAX(Data_Baseline!$C146:$AZ146),IF(Data_Baseline!AF146=0,SMALL(Data_Baseline!$C146:$AZ146,COUNTIF(Data_Baseline!$C146:$AZ146,0)+1)/MAX(Data_Baseline!$C146:$AZ146),Data_Baseline!AF146/MAX(Data_Baseline!$C146:$AZ146))),IF(AG$3&lt;=$B$2,SMALL(Data_Baseline!$C146:$AZ146,COUNTIF(Data_Baseline!$C146:$AZ146,0)+1),IF(Data_Baseline!AF146=0,SMALL(Data_Baseline!$C146:$AZ146,COUNTIF(Data_Baseline!$C146:$AZ146,0)+1),Data_Baseline!AF146)))),"")</f>
        <v>4.9630781231159812E-2</v>
      </c>
      <c r="AH146">
        <f ca="1">IFERROR(IF(Data_Baseline!AG146="","",IF($C$3="On",IF(AH$3&lt;=$B$2,SMALL(Data_Baseline!$C146:$AZ146,COUNTIF(Data_Baseline!$C146:$AZ146,0)+1)/MAX(Data_Baseline!$C146:$AZ146),IF(Data_Baseline!AG146=0,SMALL(Data_Baseline!$C146:$AZ146,COUNTIF(Data_Baseline!$C146:$AZ146,0)+1)/MAX(Data_Baseline!$C146:$AZ146),Data_Baseline!AG146/MAX(Data_Baseline!$C146:$AZ146))),IF(AH$3&lt;=$B$2,SMALL(Data_Baseline!$C146:$AZ146,COUNTIF(Data_Baseline!$C146:$AZ146,0)+1),IF(Data_Baseline!AG146=0,SMALL(Data_Baseline!$C146:$AZ146,COUNTIF(Data_Baseline!$C146:$AZ146,0)+1),Data_Baseline!AG146)))),"")</f>
        <v>4.9630781231159812E-2</v>
      </c>
      <c r="AI146">
        <f ca="1">IFERROR(IF(Data_Baseline!AH146="","",IF($C$3="On",IF(AI$3&lt;=$B$2,SMALL(Data_Baseline!$C146:$AZ146,COUNTIF(Data_Baseline!$C146:$AZ146,0)+1)/MAX(Data_Baseline!$C146:$AZ146),IF(Data_Baseline!AH146=0,SMALL(Data_Baseline!$C146:$AZ146,COUNTIF(Data_Baseline!$C146:$AZ146,0)+1)/MAX(Data_Baseline!$C146:$AZ146),Data_Baseline!AH146/MAX(Data_Baseline!$C146:$AZ146))),IF(AI$3&lt;=$B$2,SMALL(Data_Baseline!$C146:$AZ146,COUNTIF(Data_Baseline!$C146:$AZ146,0)+1),IF(Data_Baseline!AH146=0,SMALL(Data_Baseline!$C146:$AZ146,COUNTIF(Data_Baseline!$C146:$AZ146,0)+1),Data_Baseline!AH146)))),"")</f>
        <v>4.9630781231159812E-2</v>
      </c>
      <c r="AJ146">
        <f ca="1">IFERROR(IF(Data_Baseline!AI146="","",IF($C$3="On",IF(AJ$3&lt;=$B$2,SMALL(Data_Baseline!$C146:$AZ146,COUNTIF(Data_Baseline!$C146:$AZ146,0)+1)/MAX(Data_Baseline!$C146:$AZ146),IF(Data_Baseline!AI146=0,SMALL(Data_Baseline!$C146:$AZ146,COUNTIF(Data_Baseline!$C146:$AZ146,0)+1)/MAX(Data_Baseline!$C146:$AZ146),Data_Baseline!AI146/MAX(Data_Baseline!$C146:$AZ146))),IF(AJ$3&lt;=$B$2,SMALL(Data_Baseline!$C146:$AZ146,COUNTIF(Data_Baseline!$C146:$AZ146,0)+1),IF(Data_Baseline!AI146=0,SMALL(Data_Baseline!$C146:$AZ146,COUNTIF(Data_Baseline!$C146:$AZ146,0)+1),Data_Baseline!AI146)))),"")</f>
        <v>4.9630781231159812E-2</v>
      </c>
      <c r="AK146">
        <f ca="1">IFERROR(IF(Data_Baseline!AJ146="","",IF($C$3="On",IF(AK$3&lt;=$B$2,SMALL(Data_Baseline!$C146:$AZ146,COUNTIF(Data_Baseline!$C146:$AZ146,0)+1)/MAX(Data_Baseline!$C146:$AZ146),IF(Data_Baseline!AJ146=0,SMALL(Data_Baseline!$C146:$AZ146,COUNTIF(Data_Baseline!$C146:$AZ146,0)+1)/MAX(Data_Baseline!$C146:$AZ146),Data_Baseline!AJ146/MAX(Data_Baseline!$C146:$AZ146))),IF(AK$3&lt;=$B$2,SMALL(Data_Baseline!$C146:$AZ146,COUNTIF(Data_Baseline!$C146:$AZ146,0)+1),IF(Data_Baseline!AJ146=0,SMALL(Data_Baseline!$C146:$AZ146,COUNTIF(Data_Baseline!$C146:$AZ146,0)+1),Data_Baseline!AJ146)))),"")</f>
        <v>4.9630781231159812E-2</v>
      </c>
      <c r="AL146">
        <f ca="1">IFERROR(IF(Data_Baseline!AK146="","",IF($C$3="On",IF(AL$3&lt;=$B$2,SMALL(Data_Baseline!$C146:$AZ146,COUNTIF(Data_Baseline!$C146:$AZ146,0)+1)/MAX(Data_Baseline!$C146:$AZ146),IF(Data_Baseline!AK146=0,SMALL(Data_Baseline!$C146:$AZ146,COUNTIF(Data_Baseline!$C146:$AZ146,0)+1)/MAX(Data_Baseline!$C146:$AZ146),Data_Baseline!AK146/MAX(Data_Baseline!$C146:$AZ146))),IF(AL$3&lt;=$B$2,SMALL(Data_Baseline!$C146:$AZ146,COUNTIF(Data_Baseline!$C146:$AZ146,0)+1),IF(Data_Baseline!AK146=0,SMALL(Data_Baseline!$C146:$AZ146,COUNTIF(Data_Baseline!$C146:$AZ146,0)+1),Data_Baseline!AK146)))),"")</f>
        <v>4.9630781231159812E-2</v>
      </c>
      <c r="AM146">
        <f ca="1">IFERROR(IF(Data_Baseline!AL146="","",IF($C$3="On",IF(AM$3&lt;=$B$2,SMALL(Data_Baseline!$C146:$AZ146,COUNTIF(Data_Baseline!$C146:$AZ146,0)+1)/MAX(Data_Baseline!$C146:$AZ146),IF(Data_Baseline!AL146=0,SMALL(Data_Baseline!$C146:$AZ146,COUNTIF(Data_Baseline!$C146:$AZ146,0)+1)/MAX(Data_Baseline!$C146:$AZ146),Data_Baseline!AL146/MAX(Data_Baseline!$C146:$AZ146))),IF(AM$3&lt;=$B$2,SMALL(Data_Baseline!$C146:$AZ146,COUNTIF(Data_Baseline!$C146:$AZ146,0)+1),IF(Data_Baseline!AL146=0,SMALL(Data_Baseline!$C146:$AZ146,COUNTIF(Data_Baseline!$C146:$AZ146,0)+1),Data_Baseline!AL146)))),"")</f>
        <v>0.33183380599707984</v>
      </c>
      <c r="AN146">
        <f ca="1">IFERROR(IF(Data_Baseline!AM146="","",IF($C$3="On",IF(AN$3&lt;=$B$2,SMALL(Data_Baseline!$C146:$AZ146,COUNTIF(Data_Baseline!$C146:$AZ146,0)+1)/MAX(Data_Baseline!$C146:$AZ146),IF(Data_Baseline!AM146=0,SMALL(Data_Baseline!$C146:$AZ146,COUNTIF(Data_Baseline!$C146:$AZ146,0)+1)/MAX(Data_Baseline!$C146:$AZ146),Data_Baseline!AM146/MAX(Data_Baseline!$C146:$AZ146))),IF(AN$3&lt;=$B$2,SMALL(Data_Baseline!$C146:$AZ146,COUNTIF(Data_Baseline!$C146:$AZ146,0)+1),IF(Data_Baseline!AM146=0,SMALL(Data_Baseline!$C146:$AZ146,COUNTIF(Data_Baseline!$C146:$AZ146,0)+1),Data_Baseline!AM146)))),"")</f>
        <v>0.47725013478584039</v>
      </c>
      <c r="AO146">
        <f ca="1">IFERROR(IF(Data_Baseline!AN146="","",IF($C$3="On",IF(AO$3&lt;=$B$2,SMALL(Data_Baseline!$C146:$AZ146,COUNTIF(Data_Baseline!$C146:$AZ146,0)+1)/MAX(Data_Baseline!$C146:$AZ146),IF(Data_Baseline!AN146=0,SMALL(Data_Baseline!$C146:$AZ146,COUNTIF(Data_Baseline!$C146:$AZ146,0)+1)/MAX(Data_Baseline!$C146:$AZ146),Data_Baseline!AN146/MAX(Data_Baseline!$C146:$AZ146))),IF(AO$3&lt;=$B$2,SMALL(Data_Baseline!$C146:$AZ146,COUNTIF(Data_Baseline!$C146:$AZ146,0)+1),IF(Data_Baseline!AN146=0,SMALL(Data_Baseline!$C146:$AZ146,COUNTIF(Data_Baseline!$C146:$AZ146,0)+1),Data_Baseline!AN146)))),"")</f>
        <v>0.37840884450338352</v>
      </c>
      <c r="AP146">
        <f ca="1">IFERROR(IF(Data_Baseline!AO146="","",IF($C$3="On",IF(AP$3&lt;=$B$2,SMALL(Data_Baseline!$C146:$AZ146,COUNTIF(Data_Baseline!$C146:$AZ146,0)+1)/MAX(Data_Baseline!$C146:$AZ146),IF(Data_Baseline!AO146=0,SMALL(Data_Baseline!$C146:$AZ146,COUNTIF(Data_Baseline!$C146:$AZ146,0)+1)/MAX(Data_Baseline!$C146:$AZ146),Data_Baseline!AO146/MAX(Data_Baseline!$C146:$AZ146))),IF(AP$3&lt;=$B$2,SMALL(Data_Baseline!$C146:$AZ146,COUNTIF(Data_Baseline!$C146:$AZ146,0)+1),IF(Data_Baseline!AO146=0,SMALL(Data_Baseline!$C146:$AZ146,COUNTIF(Data_Baseline!$C146:$AZ146,0)+1),Data_Baseline!AO146)))),"")</f>
        <v>4.9630781231159812E-2</v>
      </c>
      <c r="AQ146">
        <f ca="1">IFERROR(IF(Data_Baseline!AP146="","",IF($C$3="On",IF(AQ$3&lt;=$B$2,SMALL(Data_Baseline!$C146:$AZ146,COUNTIF(Data_Baseline!$C146:$AZ146,0)+1)/MAX(Data_Baseline!$C146:$AZ146),IF(Data_Baseline!AP146=0,SMALL(Data_Baseline!$C146:$AZ146,COUNTIF(Data_Baseline!$C146:$AZ146,0)+1)/MAX(Data_Baseline!$C146:$AZ146),Data_Baseline!AP146/MAX(Data_Baseline!$C146:$AZ146))),IF(AQ$3&lt;=$B$2,SMALL(Data_Baseline!$C146:$AZ146,COUNTIF(Data_Baseline!$C146:$AZ146,0)+1),IF(Data_Baseline!AP146=0,SMALL(Data_Baseline!$C146:$AZ146,COUNTIF(Data_Baseline!$C146:$AZ146,0)+1),Data_Baseline!AP146)))),"")</f>
        <v>4.9630781231159812E-2</v>
      </c>
      <c r="AR146" t="str">
        <f>IFERROR(IF(Data_Baseline!AQ146="","",IF($C$3="On",IF(AR$3&lt;=$B$2,SMALL(Data_Baseline!$C146:$AZ146,COUNTIF(Data_Baseline!$C146:$AZ146,0)+1)/MAX(Data_Baseline!$C146:$AZ146),IF(Data_Baseline!AQ146=0,SMALL(Data_Baseline!$C146:$AZ146,COUNTIF(Data_Baseline!$C146:$AZ146,0)+1)/MAX(Data_Baseline!$C146:$AZ146),Data_Baseline!AQ146/MAX(Data_Baseline!$C146:$AZ146))),IF(AR$3&lt;=$B$2,SMALL(Data_Baseline!$C146:$AZ146,COUNTIF(Data_Baseline!$C146:$AZ146,0)+1),IF(Data_Baseline!AQ146=0,SMALL(Data_Baseline!$C146:$AZ146,COUNTIF(Data_Baseline!$C146:$AZ146,0)+1),Data_Baseline!AQ146)))),"")</f>
        <v/>
      </c>
      <c r="AS146" t="str">
        <f>IFERROR(IF(Data_Baseline!AR146="","",IF($C$3="On",IF(AS$3&lt;=$B$2,SMALL(Data_Baseline!$C146:$AZ146,COUNTIF(Data_Baseline!$C146:$AZ146,0)+1)/MAX(Data_Baseline!$C146:$AZ146),IF(Data_Baseline!AR146=0,SMALL(Data_Baseline!$C146:$AZ146,COUNTIF(Data_Baseline!$C146:$AZ146,0)+1)/MAX(Data_Baseline!$C146:$AZ146),Data_Baseline!AR146/MAX(Data_Baseline!$C146:$AZ146))),IF(AS$3&lt;=$B$2,SMALL(Data_Baseline!$C146:$AZ146,COUNTIF(Data_Baseline!$C146:$AZ146,0)+1),IF(Data_Baseline!AR146=0,SMALL(Data_Baseline!$C146:$AZ146,COUNTIF(Data_Baseline!$C146:$AZ146,0)+1),Data_Baseline!AR146)))),"")</f>
        <v/>
      </c>
      <c r="AT146" t="str">
        <f>IFERROR(IF(Data_Baseline!AS146="","",IF($C$3="On",IF(AT$3&lt;=$B$2,SMALL(Data_Baseline!$C146:$AZ146,COUNTIF(Data_Baseline!$C146:$AZ146,0)+1)/MAX(Data_Baseline!$C146:$AZ146),IF(Data_Baseline!AS146=0,SMALL(Data_Baseline!$C146:$AZ146,COUNTIF(Data_Baseline!$C146:$AZ146,0)+1)/MAX(Data_Baseline!$C146:$AZ146),Data_Baseline!AS146/MAX(Data_Baseline!$C146:$AZ146))),IF(AT$3&lt;=$B$2,SMALL(Data_Baseline!$C146:$AZ146,COUNTIF(Data_Baseline!$C146:$AZ146,0)+1),IF(Data_Baseline!AS146=0,SMALL(Data_Baseline!$C146:$AZ146,COUNTIF(Data_Baseline!$C146:$AZ146,0)+1),Data_Baseline!AS146)))),"")</f>
        <v/>
      </c>
      <c r="AU146" t="str">
        <f>IFERROR(IF(Data_Baseline!AT146="","",IF($C$3="On",IF(AU$3&lt;=$B$2,SMALL(Data_Baseline!$C146:$AZ146,COUNTIF(Data_Baseline!$C146:$AZ146,0)+1)/MAX(Data_Baseline!$C146:$AZ146),IF(Data_Baseline!AT146=0,SMALL(Data_Baseline!$C146:$AZ146,COUNTIF(Data_Baseline!$C146:$AZ146,0)+1)/MAX(Data_Baseline!$C146:$AZ146),Data_Baseline!AT146/MAX(Data_Baseline!$C146:$AZ146))),IF(AU$3&lt;=$B$2,SMALL(Data_Baseline!$C146:$AZ146,COUNTIF(Data_Baseline!$C146:$AZ146,0)+1),IF(Data_Baseline!AT146=0,SMALL(Data_Baseline!$C146:$AZ146,COUNTIF(Data_Baseline!$C146:$AZ146,0)+1),Data_Baseline!AT146)))),"")</f>
        <v/>
      </c>
      <c r="AV146" t="str">
        <f>IFERROR(IF(Data_Baseline!AU146="","",IF($C$3="On",IF(AV$3&lt;=$B$2,SMALL(Data_Baseline!$C146:$AZ146,COUNTIF(Data_Baseline!$C146:$AZ146,0)+1)/MAX(Data_Baseline!$C146:$AZ146),IF(Data_Baseline!AU146=0,SMALL(Data_Baseline!$C146:$AZ146,COUNTIF(Data_Baseline!$C146:$AZ146,0)+1)/MAX(Data_Baseline!$C146:$AZ146),Data_Baseline!AU146/MAX(Data_Baseline!$C146:$AZ146))),IF(AV$3&lt;=$B$2,SMALL(Data_Baseline!$C146:$AZ146,COUNTIF(Data_Baseline!$C146:$AZ146,0)+1),IF(Data_Baseline!AU146=0,SMALL(Data_Baseline!$C146:$AZ146,COUNTIF(Data_Baseline!$C146:$AZ146,0)+1),Data_Baseline!AU146)))),"")</f>
        <v/>
      </c>
      <c r="AW146" t="str">
        <f>IFERROR(IF(Data_Baseline!AV146="","",IF($C$3="On",IF(AW$3&lt;=$B$2,SMALL(Data_Baseline!$C146:$AZ146,COUNTIF(Data_Baseline!$C146:$AZ146,0)+1)/MAX(Data_Baseline!$C146:$AZ146),IF(Data_Baseline!AV146=0,SMALL(Data_Baseline!$C146:$AZ146,COUNTIF(Data_Baseline!$C146:$AZ146,0)+1)/MAX(Data_Baseline!$C146:$AZ146),Data_Baseline!AV146/MAX(Data_Baseline!$C146:$AZ146))),IF(AW$3&lt;=$B$2,SMALL(Data_Baseline!$C146:$AZ146,COUNTIF(Data_Baseline!$C146:$AZ146,0)+1),IF(Data_Baseline!AV146=0,SMALL(Data_Baseline!$C146:$AZ146,COUNTIF(Data_Baseline!$C146:$AZ146,0)+1),Data_Baseline!AV146)))),"")</f>
        <v/>
      </c>
      <c r="AX146" t="str">
        <f>IFERROR(IF(Data_Baseline!AW146="","",IF($C$3="On",IF(AX$3&lt;=$B$2,SMALL(Data_Baseline!$C146:$AZ146,COUNTIF(Data_Baseline!$C146:$AZ146,0)+1)/MAX(Data_Baseline!$C146:$AZ146),IF(Data_Baseline!AW146=0,SMALL(Data_Baseline!$C146:$AZ146,COUNTIF(Data_Baseline!$C146:$AZ146,0)+1)/MAX(Data_Baseline!$C146:$AZ146),Data_Baseline!AW146/MAX(Data_Baseline!$C146:$AZ146))),IF(AX$3&lt;=$B$2,SMALL(Data_Baseline!$C146:$AZ146,COUNTIF(Data_Baseline!$C146:$AZ146,0)+1),IF(Data_Baseline!AW146=0,SMALL(Data_Baseline!$C146:$AZ146,COUNTIF(Data_Baseline!$C146:$AZ146,0)+1),Data_Baseline!AW146)))),"")</f>
        <v/>
      </c>
      <c r="AY146" t="str">
        <f>IFERROR(IF(Data_Baseline!AX146="","",IF($C$3="On",IF(AY$3&lt;=$B$2,SMALL(Data_Baseline!$C146:$AZ146,COUNTIF(Data_Baseline!$C146:$AZ146,0)+1)/MAX(Data_Baseline!$C146:$AZ146),IF(Data_Baseline!AX146=0,SMALL(Data_Baseline!$C146:$AZ146,COUNTIF(Data_Baseline!$C146:$AZ146,0)+1)/MAX(Data_Baseline!$C146:$AZ146),Data_Baseline!AX146/MAX(Data_Baseline!$C146:$AZ146))),IF(AY$3&lt;=$B$2,SMALL(Data_Baseline!$C146:$AZ146,COUNTIF(Data_Baseline!$C146:$AZ146,0)+1),IF(Data_Baseline!AX146=0,SMALL(Data_Baseline!$C146:$AZ146,COUNTIF(Data_Baseline!$C146:$AZ146,0)+1),Data_Baseline!AX146)))),"")</f>
        <v/>
      </c>
      <c r="AZ146" t="str">
        <f>IFERROR(IF(Data_Baseline!AY146="","",IF($C$3="On",IF(AZ$3&lt;=$B$2,SMALL(Data_Baseline!$C146:$AZ146,COUNTIF(Data_Baseline!$C146:$AZ146,0)+1)/MAX(Data_Baseline!$C146:$AZ146),IF(Data_Baseline!AY146=0,SMALL(Data_Baseline!$C146:$AZ146,COUNTIF(Data_Baseline!$C146:$AZ146,0)+1)/MAX(Data_Baseline!$C146:$AZ146),Data_Baseline!AY146/MAX(Data_Baseline!$C146:$AZ146))),IF(AZ$3&lt;=$B$2,SMALL(Data_Baseline!$C146:$AZ146,COUNTIF(Data_Baseline!$C146:$AZ146,0)+1),IF(Data_Baseline!AY146=0,SMALL(Data_Baseline!$C146:$AZ146,COUNTIF(Data_Baseline!$C146:$AZ146,0)+1),Data_Baseline!AY146)))),"")</f>
        <v/>
      </c>
      <c r="BA146" t="str">
        <f>IFERROR(IF(Data_Baseline!AZ146="","",IF($C$3="On",IF(BA$3&lt;=$B$2,SMALL(Data_Baseline!$C146:$AZ146,COUNTIF(Data_Baseline!$C146:$AZ146,0)+1)/MAX(Data_Baseline!$C146:$AZ146),IF(Data_Baseline!AZ146=0,SMALL(Data_Baseline!$C146:$AZ146,COUNTIF(Data_Baseline!$C146:$AZ146,0)+1)/MAX(Data_Baseline!$C146:$AZ146),Data_Baseline!AZ146/MAX(Data_Baseline!$C146:$AZ146))),IF(BA$3&lt;=$B$2,SMALL(Data_Baseline!$C146:$AZ146,COUNTIF(Data_Baseline!$C146:$AZ146,0)+1),IF(Data_Baseline!AZ146=0,SMALL(Data_Baseline!$C146:$AZ146,COUNTIF(Data_Baseline!$C146:$AZ146,0)+1),Data_Baseline!AZ146)))),"")</f>
        <v/>
      </c>
      <c r="BB146" s="79">
        <f ca="1">IF(Data_Initial!BA146="",1,0)</f>
        <v>0</v>
      </c>
      <c r="BC146" t="str">
        <f t="shared" ca="1" si="8"/>
        <v>NTC_ParA</v>
      </c>
      <c r="BD146" s="79" t="str">
        <f t="shared" ca="1" si="9"/>
        <v>NTC</v>
      </c>
      <c r="BE146" s="79" t="str">
        <f ca="1">Data_Initial!BC146</f>
        <v>ParA</v>
      </c>
      <c r="BF146" s="79" t="str">
        <f ca="1">Data_Initial!BB146</f>
        <v>NTC</v>
      </c>
      <c r="BG146">
        <f ca="1">IFERROR((INDIRECT("Plate"&amp;Data!A146&amp;"_C!"&amp;CHAR(RIGHT(Data!B146,LEN(Data!B146)-1)+65)&amp;CODE(LEFT(Data!B146,1))-58)),"")</f>
        <v>0</v>
      </c>
      <c r="BH146" t="str">
        <f ca="1">Data_Initial!BA146</f>
        <v>X</v>
      </c>
      <c r="BI146">
        <f t="shared" ca="1" si="10"/>
        <v>4.9630781231159812E-2</v>
      </c>
      <c r="BJ146" s="79" t="str">
        <f ca="1">IF(BH146="N",1+MAX($BJ$3:BJ145),"")</f>
        <v/>
      </c>
    </row>
    <row r="147" spans="1:62" x14ac:dyDescent="0.25">
      <c r="A147" s="79">
        <f ca="1">IF(BH147="N","N"&amp;BJ147,IF(BB147=0,"",MAX($A$3:A146)+1))</f>
        <v>130</v>
      </c>
      <c r="B147" s="79" t="str">
        <f ca="1">Data_Initial!A147&amp;C147</f>
        <v>2H9</v>
      </c>
      <c r="C147" s="79" t="str">
        <f ca="1">Data_Initial!B147</f>
        <v>H9</v>
      </c>
      <c r="D147">
        <f ca="1">IFERROR(IF(Data_Baseline!C147="","",IF($C$3="On",IF(D$3&lt;=$B$2,SMALL(Data_Baseline!$C147:$AZ147,COUNTIF(Data_Baseline!$C147:$AZ147,0)+1)/MAX(Data_Baseline!$C147:$AZ147),IF(Data_Baseline!C147=0,SMALL(Data_Baseline!$C147:$AZ147,COUNTIF(Data_Baseline!$C147:$AZ147,0)+1)/MAX(Data_Baseline!$C147:$AZ147),Data_Baseline!C147/MAX(Data_Baseline!$C147:$AZ147))),IF(D$3&lt;=$B$2,SMALL(Data_Baseline!$C147:$AZ147,COUNTIF(Data_Baseline!$C147:$AZ147,0)+1),IF(Data_Baseline!C147=0,SMALL(Data_Baseline!$C147:$AZ147,COUNTIF(Data_Baseline!$C147:$AZ147,0)+1),Data_Baseline!C147)))),"")</f>
        <v>7.7738086515397921E-4</v>
      </c>
      <c r="E147">
        <f ca="1">IFERROR(IF(Data_Baseline!D147="","",IF($C$3="On",IF(E$3&lt;=$B$2,SMALL(Data_Baseline!$C147:$AZ147,COUNTIF(Data_Baseline!$C147:$AZ147,0)+1)/MAX(Data_Baseline!$C147:$AZ147),IF(Data_Baseline!D147=0,SMALL(Data_Baseline!$C147:$AZ147,COUNTIF(Data_Baseline!$C147:$AZ147,0)+1)/MAX(Data_Baseline!$C147:$AZ147),Data_Baseline!D147/MAX(Data_Baseline!$C147:$AZ147))),IF(E$3&lt;=$B$2,SMALL(Data_Baseline!$C147:$AZ147,COUNTIF(Data_Baseline!$C147:$AZ147,0)+1),IF(Data_Baseline!D147=0,SMALL(Data_Baseline!$C147:$AZ147,COUNTIF(Data_Baseline!$C147:$AZ147,0)+1),Data_Baseline!D147)))),"")</f>
        <v>7.7738086515397921E-4</v>
      </c>
      <c r="F147">
        <f ca="1">IFERROR(IF(Data_Baseline!E147="","",IF($C$3="On",IF(F$3&lt;=$B$2,SMALL(Data_Baseline!$C147:$AZ147,COUNTIF(Data_Baseline!$C147:$AZ147,0)+1)/MAX(Data_Baseline!$C147:$AZ147),IF(Data_Baseline!E147=0,SMALL(Data_Baseline!$C147:$AZ147,COUNTIF(Data_Baseline!$C147:$AZ147,0)+1)/MAX(Data_Baseline!$C147:$AZ147),Data_Baseline!E147/MAX(Data_Baseline!$C147:$AZ147))),IF(F$3&lt;=$B$2,SMALL(Data_Baseline!$C147:$AZ147,COUNTIF(Data_Baseline!$C147:$AZ147,0)+1),IF(Data_Baseline!E147=0,SMALL(Data_Baseline!$C147:$AZ147,COUNTIF(Data_Baseline!$C147:$AZ147,0)+1),Data_Baseline!E147)))),"")</f>
        <v>7.7738086515397921E-4</v>
      </c>
      <c r="G147">
        <f ca="1">IFERROR(IF(Data_Baseline!F147="","",IF($C$3="On",IF(G$3&lt;=$B$2,SMALL(Data_Baseline!$C147:$AZ147,COUNTIF(Data_Baseline!$C147:$AZ147,0)+1)/MAX(Data_Baseline!$C147:$AZ147),IF(Data_Baseline!F147=0,SMALL(Data_Baseline!$C147:$AZ147,COUNTIF(Data_Baseline!$C147:$AZ147,0)+1)/MAX(Data_Baseline!$C147:$AZ147),Data_Baseline!F147/MAX(Data_Baseline!$C147:$AZ147))),IF(G$3&lt;=$B$2,SMALL(Data_Baseline!$C147:$AZ147,COUNTIF(Data_Baseline!$C147:$AZ147,0)+1),IF(Data_Baseline!F147=0,SMALL(Data_Baseline!$C147:$AZ147,COUNTIF(Data_Baseline!$C147:$AZ147,0)+1),Data_Baseline!F147)))),"")</f>
        <v>7.7738086515397921E-4</v>
      </c>
      <c r="H147">
        <f ca="1">IFERROR(IF(Data_Baseline!G147="","",IF($C$3="On",IF(H$3&lt;=$B$2,SMALL(Data_Baseline!$C147:$AZ147,COUNTIF(Data_Baseline!$C147:$AZ147,0)+1)/MAX(Data_Baseline!$C147:$AZ147),IF(Data_Baseline!G147=0,SMALL(Data_Baseline!$C147:$AZ147,COUNTIF(Data_Baseline!$C147:$AZ147,0)+1)/MAX(Data_Baseline!$C147:$AZ147),Data_Baseline!G147/MAX(Data_Baseline!$C147:$AZ147))),IF(H$3&lt;=$B$2,SMALL(Data_Baseline!$C147:$AZ147,COUNTIF(Data_Baseline!$C147:$AZ147,0)+1),IF(Data_Baseline!G147=0,SMALL(Data_Baseline!$C147:$AZ147,COUNTIF(Data_Baseline!$C147:$AZ147,0)+1),Data_Baseline!G147)))),"")</f>
        <v>7.7738086515397921E-4</v>
      </c>
      <c r="I147">
        <f ca="1">IFERROR(IF(Data_Baseline!H147="","",IF($C$3="On",IF(I$3&lt;=$B$2,SMALL(Data_Baseline!$C147:$AZ147,COUNTIF(Data_Baseline!$C147:$AZ147,0)+1)/MAX(Data_Baseline!$C147:$AZ147),IF(Data_Baseline!H147=0,SMALL(Data_Baseline!$C147:$AZ147,COUNTIF(Data_Baseline!$C147:$AZ147,0)+1)/MAX(Data_Baseline!$C147:$AZ147),Data_Baseline!H147/MAX(Data_Baseline!$C147:$AZ147))),IF(I$3&lt;=$B$2,SMALL(Data_Baseline!$C147:$AZ147,COUNTIF(Data_Baseline!$C147:$AZ147,0)+1),IF(Data_Baseline!H147=0,SMALL(Data_Baseline!$C147:$AZ147,COUNTIF(Data_Baseline!$C147:$AZ147,0)+1),Data_Baseline!H147)))),"")</f>
        <v>7.7738086515397921E-4</v>
      </c>
      <c r="J147">
        <f ca="1">IFERROR(IF(Data_Baseline!I147="","",IF($C$3="On",IF(J$3&lt;=$B$2,SMALL(Data_Baseline!$C147:$AZ147,COUNTIF(Data_Baseline!$C147:$AZ147,0)+1)/MAX(Data_Baseline!$C147:$AZ147),IF(Data_Baseline!I147=0,SMALL(Data_Baseline!$C147:$AZ147,COUNTIF(Data_Baseline!$C147:$AZ147,0)+1)/MAX(Data_Baseline!$C147:$AZ147),Data_Baseline!I147/MAX(Data_Baseline!$C147:$AZ147))),IF(J$3&lt;=$B$2,SMALL(Data_Baseline!$C147:$AZ147,COUNTIF(Data_Baseline!$C147:$AZ147,0)+1),IF(Data_Baseline!I147=0,SMALL(Data_Baseline!$C147:$AZ147,COUNTIF(Data_Baseline!$C147:$AZ147,0)+1),Data_Baseline!I147)))),"")</f>
        <v>7.7738086515397921E-4</v>
      </c>
      <c r="K147">
        <f ca="1">IFERROR(IF(Data_Baseline!J147="","",IF($C$3="On",IF(K$3&lt;=$B$2,SMALL(Data_Baseline!$C147:$AZ147,COUNTIF(Data_Baseline!$C147:$AZ147,0)+1)/MAX(Data_Baseline!$C147:$AZ147),IF(Data_Baseline!J147=0,SMALL(Data_Baseline!$C147:$AZ147,COUNTIF(Data_Baseline!$C147:$AZ147,0)+1)/MAX(Data_Baseline!$C147:$AZ147),Data_Baseline!J147/MAX(Data_Baseline!$C147:$AZ147))),IF(K$3&lt;=$B$2,SMALL(Data_Baseline!$C147:$AZ147,COUNTIF(Data_Baseline!$C147:$AZ147,0)+1),IF(Data_Baseline!J147=0,SMALL(Data_Baseline!$C147:$AZ147,COUNTIF(Data_Baseline!$C147:$AZ147,0)+1),Data_Baseline!J147)))),"")</f>
        <v>7.7738086515397921E-4</v>
      </c>
      <c r="L147">
        <f ca="1">IFERROR(IF(Data_Baseline!K147="","",IF($C$3="On",IF(L$3&lt;=$B$2,SMALL(Data_Baseline!$C147:$AZ147,COUNTIF(Data_Baseline!$C147:$AZ147,0)+1)/MAX(Data_Baseline!$C147:$AZ147),IF(Data_Baseline!K147=0,SMALL(Data_Baseline!$C147:$AZ147,COUNTIF(Data_Baseline!$C147:$AZ147,0)+1)/MAX(Data_Baseline!$C147:$AZ147),Data_Baseline!K147/MAX(Data_Baseline!$C147:$AZ147))),IF(L$3&lt;=$B$2,SMALL(Data_Baseline!$C147:$AZ147,COUNTIF(Data_Baseline!$C147:$AZ147,0)+1),IF(Data_Baseline!K147=0,SMALL(Data_Baseline!$C147:$AZ147,COUNTIF(Data_Baseline!$C147:$AZ147,0)+1),Data_Baseline!K147)))),"")</f>
        <v>7.7738086515397921E-4</v>
      </c>
      <c r="M147">
        <f ca="1">IFERROR(IF(Data_Baseline!L147="","",IF($C$3="On",IF(M$3&lt;=$B$2,SMALL(Data_Baseline!$C147:$AZ147,COUNTIF(Data_Baseline!$C147:$AZ147,0)+1)/MAX(Data_Baseline!$C147:$AZ147),IF(Data_Baseline!L147=0,SMALL(Data_Baseline!$C147:$AZ147,COUNTIF(Data_Baseline!$C147:$AZ147,0)+1)/MAX(Data_Baseline!$C147:$AZ147),Data_Baseline!L147/MAX(Data_Baseline!$C147:$AZ147))),IF(M$3&lt;=$B$2,SMALL(Data_Baseline!$C147:$AZ147,COUNTIF(Data_Baseline!$C147:$AZ147,0)+1),IF(Data_Baseline!L147=0,SMALL(Data_Baseline!$C147:$AZ147,COUNTIF(Data_Baseline!$C147:$AZ147,0)+1),Data_Baseline!L147)))),"")</f>
        <v>7.7738086515397921E-4</v>
      </c>
      <c r="N147">
        <f ca="1">IFERROR(IF(Data_Baseline!M147="","",IF($C$3="On",IF(N$3&lt;=$B$2,SMALL(Data_Baseline!$C147:$AZ147,COUNTIF(Data_Baseline!$C147:$AZ147,0)+1)/MAX(Data_Baseline!$C147:$AZ147),IF(Data_Baseline!M147=0,SMALL(Data_Baseline!$C147:$AZ147,COUNTIF(Data_Baseline!$C147:$AZ147,0)+1)/MAX(Data_Baseline!$C147:$AZ147),Data_Baseline!M147/MAX(Data_Baseline!$C147:$AZ147))),IF(N$3&lt;=$B$2,SMALL(Data_Baseline!$C147:$AZ147,COUNTIF(Data_Baseline!$C147:$AZ147,0)+1),IF(Data_Baseline!M147=0,SMALL(Data_Baseline!$C147:$AZ147,COUNTIF(Data_Baseline!$C147:$AZ147,0)+1),Data_Baseline!M147)))),"")</f>
        <v>7.7738086515397921E-4</v>
      </c>
      <c r="O147">
        <f ca="1">IFERROR(IF(Data_Baseline!N147="","",IF($C$3="On",IF(O$3&lt;=$B$2,SMALL(Data_Baseline!$C147:$AZ147,COUNTIF(Data_Baseline!$C147:$AZ147,0)+1)/MAX(Data_Baseline!$C147:$AZ147),IF(Data_Baseline!N147=0,SMALL(Data_Baseline!$C147:$AZ147,COUNTIF(Data_Baseline!$C147:$AZ147,0)+1)/MAX(Data_Baseline!$C147:$AZ147),Data_Baseline!N147/MAX(Data_Baseline!$C147:$AZ147))),IF(O$3&lt;=$B$2,SMALL(Data_Baseline!$C147:$AZ147,COUNTIF(Data_Baseline!$C147:$AZ147,0)+1),IF(Data_Baseline!N147=0,SMALL(Data_Baseline!$C147:$AZ147,COUNTIF(Data_Baseline!$C147:$AZ147,0)+1),Data_Baseline!N147)))),"")</f>
        <v>7.7738086515397921E-4</v>
      </c>
      <c r="P147">
        <f ca="1">IFERROR(IF(Data_Baseline!O147="","",IF($C$3="On",IF(P$3&lt;=$B$2,SMALL(Data_Baseline!$C147:$AZ147,COUNTIF(Data_Baseline!$C147:$AZ147,0)+1)/MAX(Data_Baseline!$C147:$AZ147),IF(Data_Baseline!O147=0,SMALL(Data_Baseline!$C147:$AZ147,COUNTIF(Data_Baseline!$C147:$AZ147,0)+1)/MAX(Data_Baseline!$C147:$AZ147),Data_Baseline!O147/MAX(Data_Baseline!$C147:$AZ147))),IF(P$3&lt;=$B$2,SMALL(Data_Baseline!$C147:$AZ147,COUNTIF(Data_Baseline!$C147:$AZ147,0)+1),IF(Data_Baseline!O147=0,SMALL(Data_Baseline!$C147:$AZ147,COUNTIF(Data_Baseline!$C147:$AZ147,0)+1),Data_Baseline!O147)))),"")</f>
        <v>7.7738086515397921E-4</v>
      </c>
      <c r="Q147">
        <f ca="1">IFERROR(IF(Data_Baseline!P147="","",IF($C$3="On",IF(Q$3&lt;=$B$2,SMALL(Data_Baseline!$C147:$AZ147,COUNTIF(Data_Baseline!$C147:$AZ147,0)+1)/MAX(Data_Baseline!$C147:$AZ147),IF(Data_Baseline!P147=0,SMALL(Data_Baseline!$C147:$AZ147,COUNTIF(Data_Baseline!$C147:$AZ147,0)+1)/MAX(Data_Baseline!$C147:$AZ147),Data_Baseline!P147/MAX(Data_Baseline!$C147:$AZ147))),IF(Q$3&lt;=$B$2,SMALL(Data_Baseline!$C147:$AZ147,COUNTIF(Data_Baseline!$C147:$AZ147,0)+1),IF(Data_Baseline!P147=0,SMALL(Data_Baseline!$C147:$AZ147,COUNTIF(Data_Baseline!$C147:$AZ147,0)+1),Data_Baseline!P147)))),"")</f>
        <v>7.7561512442189239E-3</v>
      </c>
      <c r="R147">
        <f ca="1">IFERROR(IF(Data_Baseline!Q147="","",IF($C$3="On",IF(R$3&lt;=$B$2,SMALL(Data_Baseline!$C147:$AZ147,COUNTIF(Data_Baseline!$C147:$AZ147,0)+1)/MAX(Data_Baseline!$C147:$AZ147),IF(Data_Baseline!Q147=0,SMALL(Data_Baseline!$C147:$AZ147,COUNTIF(Data_Baseline!$C147:$AZ147,0)+1)/MAX(Data_Baseline!$C147:$AZ147),Data_Baseline!Q147/MAX(Data_Baseline!$C147:$AZ147))),IF(R$3&lt;=$B$2,SMALL(Data_Baseline!$C147:$AZ147,COUNTIF(Data_Baseline!$C147:$AZ147,0)+1),IF(Data_Baseline!Q147=0,SMALL(Data_Baseline!$C147:$AZ147,COUNTIF(Data_Baseline!$C147:$AZ147,0)+1),Data_Baseline!Q147)))),"")</f>
        <v>2.1541646917950529E-2</v>
      </c>
      <c r="S147">
        <f ca="1">IFERROR(IF(Data_Baseline!R147="","",IF($C$3="On",IF(S$3&lt;=$B$2,SMALL(Data_Baseline!$C147:$AZ147,COUNTIF(Data_Baseline!$C147:$AZ147,0)+1)/MAX(Data_Baseline!$C147:$AZ147),IF(Data_Baseline!R147=0,SMALL(Data_Baseline!$C147:$AZ147,COUNTIF(Data_Baseline!$C147:$AZ147,0)+1)/MAX(Data_Baseline!$C147:$AZ147),Data_Baseline!R147/MAX(Data_Baseline!$C147:$AZ147))),IF(S$3&lt;=$B$2,SMALL(Data_Baseline!$C147:$AZ147,COUNTIF(Data_Baseline!$C147:$AZ147,0)+1),IF(Data_Baseline!R147=0,SMALL(Data_Baseline!$C147:$AZ147,COUNTIF(Data_Baseline!$C147:$AZ147,0)+1),Data_Baseline!R147)))),"")</f>
        <v>4.7786076086857768E-2</v>
      </c>
      <c r="T147">
        <f ca="1">IFERROR(IF(Data_Baseline!S147="","",IF($C$3="On",IF(T$3&lt;=$B$2,SMALL(Data_Baseline!$C147:$AZ147,COUNTIF(Data_Baseline!$C147:$AZ147,0)+1)/MAX(Data_Baseline!$C147:$AZ147),IF(Data_Baseline!S147=0,SMALL(Data_Baseline!$C147:$AZ147,COUNTIF(Data_Baseline!$C147:$AZ147,0)+1)/MAX(Data_Baseline!$C147:$AZ147),Data_Baseline!S147/MAX(Data_Baseline!$C147:$AZ147))),IF(T$3&lt;=$B$2,SMALL(Data_Baseline!$C147:$AZ147,COUNTIF(Data_Baseline!$C147:$AZ147,0)+1),IF(Data_Baseline!S147=0,SMALL(Data_Baseline!$C147:$AZ147,COUNTIF(Data_Baseline!$C147:$AZ147,0)+1),Data_Baseline!S147)))),"")</f>
        <v>9.4055502100921368E-2</v>
      </c>
      <c r="U147">
        <f ca="1">IFERROR(IF(Data_Baseline!T147="","",IF($C$3="On",IF(U$3&lt;=$B$2,SMALL(Data_Baseline!$C147:$AZ147,COUNTIF(Data_Baseline!$C147:$AZ147,0)+1)/MAX(Data_Baseline!$C147:$AZ147),IF(Data_Baseline!T147=0,SMALL(Data_Baseline!$C147:$AZ147,COUNTIF(Data_Baseline!$C147:$AZ147,0)+1)/MAX(Data_Baseline!$C147:$AZ147),Data_Baseline!T147/MAX(Data_Baseline!$C147:$AZ147))),IF(U$3&lt;=$B$2,SMALL(Data_Baseline!$C147:$AZ147,COUNTIF(Data_Baseline!$C147:$AZ147,0)+1),IF(Data_Baseline!T147=0,SMALL(Data_Baseline!$C147:$AZ147,COUNTIF(Data_Baseline!$C147:$AZ147,0)+1),Data_Baseline!T147)))),"")</f>
        <v>0.17151380451376511</v>
      </c>
      <c r="V147">
        <f ca="1">IFERROR(IF(Data_Baseline!U147="","",IF($C$3="On",IF(V$3&lt;=$B$2,SMALL(Data_Baseline!$C147:$AZ147,COUNTIF(Data_Baseline!$C147:$AZ147,0)+1)/MAX(Data_Baseline!$C147:$AZ147),IF(Data_Baseline!U147=0,SMALL(Data_Baseline!$C147:$AZ147,COUNTIF(Data_Baseline!$C147:$AZ147,0)+1)/MAX(Data_Baseline!$C147:$AZ147),Data_Baseline!U147/MAX(Data_Baseline!$C147:$AZ147))),IF(V$3&lt;=$B$2,SMALL(Data_Baseline!$C147:$AZ147,COUNTIF(Data_Baseline!$C147:$AZ147,0)+1),IF(Data_Baseline!U147=0,SMALL(Data_Baseline!$C147:$AZ147,COUNTIF(Data_Baseline!$C147:$AZ147,0)+1),Data_Baseline!U147)))),"")</f>
        <v>0.28834531797274021</v>
      </c>
      <c r="W147">
        <f ca="1">IFERROR(IF(Data_Baseline!V147="","",IF($C$3="On",IF(W$3&lt;=$B$2,SMALL(Data_Baseline!$C147:$AZ147,COUNTIF(Data_Baseline!$C147:$AZ147,0)+1)/MAX(Data_Baseline!$C147:$AZ147),IF(Data_Baseline!V147=0,SMALL(Data_Baseline!$C147:$AZ147,COUNTIF(Data_Baseline!$C147:$AZ147,0)+1)/MAX(Data_Baseline!$C147:$AZ147),Data_Baseline!V147/MAX(Data_Baseline!$C147:$AZ147))),IF(W$3&lt;=$B$2,SMALL(Data_Baseline!$C147:$AZ147,COUNTIF(Data_Baseline!$C147:$AZ147,0)+1),IF(Data_Baseline!V147=0,SMALL(Data_Baseline!$C147:$AZ147,COUNTIF(Data_Baseline!$C147:$AZ147,0)+1),Data_Baseline!V147)))),"")</f>
        <v>0.43428947990167993</v>
      </c>
      <c r="X147">
        <f ca="1">IFERROR(IF(Data_Baseline!W147="","",IF($C$3="On",IF(X$3&lt;=$B$2,SMALL(Data_Baseline!$C147:$AZ147,COUNTIF(Data_Baseline!$C147:$AZ147,0)+1)/MAX(Data_Baseline!$C147:$AZ147),IF(Data_Baseline!W147=0,SMALL(Data_Baseline!$C147:$AZ147,COUNTIF(Data_Baseline!$C147:$AZ147,0)+1)/MAX(Data_Baseline!$C147:$AZ147),Data_Baseline!W147/MAX(Data_Baseline!$C147:$AZ147))),IF(X$3&lt;=$B$2,SMALL(Data_Baseline!$C147:$AZ147,COUNTIF(Data_Baseline!$C147:$AZ147,0)+1),IF(Data_Baseline!W147=0,SMALL(Data_Baseline!$C147:$AZ147,COUNTIF(Data_Baseline!$C147:$AZ147,0)+1),Data_Baseline!W147)))),"")</f>
        <v>0.58660262008695974</v>
      </c>
      <c r="Y147">
        <f ca="1">IFERROR(IF(Data_Baseline!X147="","",IF($C$3="On",IF(Y$3&lt;=$B$2,SMALL(Data_Baseline!$C147:$AZ147,COUNTIF(Data_Baseline!$C147:$AZ147,0)+1)/MAX(Data_Baseline!$C147:$AZ147),IF(Data_Baseline!X147=0,SMALL(Data_Baseline!$C147:$AZ147,COUNTIF(Data_Baseline!$C147:$AZ147,0)+1)/MAX(Data_Baseline!$C147:$AZ147),Data_Baseline!X147/MAX(Data_Baseline!$C147:$AZ147))),IF(Y$3&lt;=$B$2,SMALL(Data_Baseline!$C147:$AZ147,COUNTIF(Data_Baseline!$C147:$AZ147,0)+1),IF(Data_Baseline!X147=0,SMALL(Data_Baseline!$C147:$AZ147,COUNTIF(Data_Baseline!$C147:$AZ147,0)+1),Data_Baseline!X147)))),"")</f>
        <v>0.71932130662931748</v>
      </c>
      <c r="Z147">
        <f ca="1">IFERROR(IF(Data_Baseline!Y147="","",IF($C$3="On",IF(Z$3&lt;=$B$2,SMALL(Data_Baseline!$C147:$AZ147,COUNTIF(Data_Baseline!$C147:$AZ147,0)+1)/MAX(Data_Baseline!$C147:$AZ147),IF(Data_Baseline!Y147=0,SMALL(Data_Baseline!$C147:$AZ147,COUNTIF(Data_Baseline!$C147:$AZ147,0)+1)/MAX(Data_Baseline!$C147:$AZ147),Data_Baseline!Y147/MAX(Data_Baseline!$C147:$AZ147))),IF(Z$3&lt;=$B$2,SMALL(Data_Baseline!$C147:$AZ147,COUNTIF(Data_Baseline!$C147:$AZ147,0)+1),IF(Data_Baseline!Y147=0,SMALL(Data_Baseline!$C147:$AZ147,COUNTIF(Data_Baseline!$C147:$AZ147,0)+1),Data_Baseline!Y147)))),"")</f>
        <v>0.81966277899497764</v>
      </c>
      <c r="AA147">
        <f ca="1">IFERROR(IF(Data_Baseline!Z147="","",IF($C$3="On",IF(AA$3&lt;=$B$2,SMALL(Data_Baseline!$C147:$AZ147,COUNTIF(Data_Baseline!$C147:$AZ147,0)+1)/MAX(Data_Baseline!$C147:$AZ147),IF(Data_Baseline!Z147=0,SMALL(Data_Baseline!$C147:$AZ147,COUNTIF(Data_Baseline!$C147:$AZ147,0)+1)/MAX(Data_Baseline!$C147:$AZ147),Data_Baseline!Z147/MAX(Data_Baseline!$C147:$AZ147))),IF(AA$3&lt;=$B$2,SMALL(Data_Baseline!$C147:$AZ147,COUNTIF(Data_Baseline!$C147:$AZ147,0)+1),IF(Data_Baseline!Z147=0,SMALL(Data_Baseline!$C147:$AZ147,COUNTIF(Data_Baseline!$C147:$AZ147,0)+1),Data_Baseline!Z147)))),"")</f>
        <v>0.88809412520912112</v>
      </c>
      <c r="AB147">
        <f ca="1">IFERROR(IF(Data_Baseline!AA147="","",IF($C$3="On",IF(AB$3&lt;=$B$2,SMALL(Data_Baseline!$C147:$AZ147,COUNTIF(Data_Baseline!$C147:$AZ147,0)+1)/MAX(Data_Baseline!$C147:$AZ147),IF(Data_Baseline!AA147=0,SMALL(Data_Baseline!$C147:$AZ147,COUNTIF(Data_Baseline!$C147:$AZ147,0)+1)/MAX(Data_Baseline!$C147:$AZ147),Data_Baseline!AA147/MAX(Data_Baseline!$C147:$AZ147))),IF(AB$3&lt;=$B$2,SMALL(Data_Baseline!$C147:$AZ147,COUNTIF(Data_Baseline!$C147:$AZ147,0)+1),IF(Data_Baseline!AA147=0,SMALL(Data_Baseline!$C147:$AZ147,COUNTIF(Data_Baseline!$C147:$AZ147,0)+1),Data_Baseline!AA147)))),"")</f>
        <v>0.93074498234253056</v>
      </c>
      <c r="AC147">
        <f ca="1">IFERROR(IF(Data_Baseline!AB147="","",IF($C$3="On",IF(AC$3&lt;=$B$2,SMALL(Data_Baseline!$C147:$AZ147,COUNTIF(Data_Baseline!$C147:$AZ147,0)+1)/MAX(Data_Baseline!$C147:$AZ147),IF(Data_Baseline!AB147=0,SMALL(Data_Baseline!$C147:$AZ147,COUNTIF(Data_Baseline!$C147:$AZ147,0)+1)/MAX(Data_Baseline!$C147:$AZ147),Data_Baseline!AB147/MAX(Data_Baseline!$C147:$AZ147))),IF(AC$3&lt;=$B$2,SMALL(Data_Baseline!$C147:$AZ147,COUNTIF(Data_Baseline!$C147:$AZ147,0)+1),IF(Data_Baseline!AB147=0,SMALL(Data_Baseline!$C147:$AZ147,COUNTIF(Data_Baseline!$C147:$AZ147,0)+1),Data_Baseline!AB147)))),"")</f>
        <v>0.95657539114441248</v>
      </c>
      <c r="AD147">
        <f ca="1">IFERROR(IF(Data_Baseline!AC147="","",IF($C$3="On",IF(AD$3&lt;=$B$2,SMALL(Data_Baseline!$C147:$AZ147,COUNTIF(Data_Baseline!$C147:$AZ147,0)+1)/MAX(Data_Baseline!$C147:$AZ147),IF(Data_Baseline!AC147=0,SMALL(Data_Baseline!$C147:$AZ147,COUNTIF(Data_Baseline!$C147:$AZ147,0)+1)/MAX(Data_Baseline!$C147:$AZ147),Data_Baseline!AC147/MAX(Data_Baseline!$C147:$AZ147))),IF(AD$3&lt;=$B$2,SMALL(Data_Baseline!$C147:$AZ147,COUNTIF(Data_Baseline!$C147:$AZ147,0)+1),IF(Data_Baseline!AC147=0,SMALL(Data_Baseline!$C147:$AZ147,COUNTIF(Data_Baseline!$C147:$AZ147,0)+1),Data_Baseline!AC147)))),"")</f>
        <v>0.97223521930639289</v>
      </c>
      <c r="AE147">
        <f ca="1">IFERROR(IF(Data_Baseline!AD147="","",IF($C$3="On",IF(AE$3&lt;=$B$2,SMALL(Data_Baseline!$C147:$AZ147,COUNTIF(Data_Baseline!$C147:$AZ147,0)+1)/MAX(Data_Baseline!$C147:$AZ147),IF(Data_Baseline!AD147=0,SMALL(Data_Baseline!$C147:$AZ147,COUNTIF(Data_Baseline!$C147:$AZ147,0)+1)/MAX(Data_Baseline!$C147:$AZ147),Data_Baseline!AD147/MAX(Data_Baseline!$C147:$AZ147))),IF(AE$3&lt;=$B$2,SMALL(Data_Baseline!$C147:$AZ147,COUNTIF(Data_Baseline!$C147:$AZ147,0)+1),IF(Data_Baseline!AD147=0,SMALL(Data_Baseline!$C147:$AZ147,COUNTIF(Data_Baseline!$C147:$AZ147,0)+1),Data_Baseline!AD147)))),"")</f>
        <v>0.98283134130893091</v>
      </c>
      <c r="AF147">
        <f ca="1">IFERROR(IF(Data_Baseline!AE147="","",IF($C$3="On",IF(AF$3&lt;=$B$2,SMALL(Data_Baseline!$C147:$AZ147,COUNTIF(Data_Baseline!$C147:$AZ147,0)+1)/MAX(Data_Baseline!$C147:$AZ147),IF(Data_Baseline!AE147=0,SMALL(Data_Baseline!$C147:$AZ147,COUNTIF(Data_Baseline!$C147:$AZ147,0)+1)/MAX(Data_Baseline!$C147:$AZ147),Data_Baseline!AE147/MAX(Data_Baseline!$C147:$AZ147))),IF(AF$3&lt;=$B$2,SMALL(Data_Baseline!$C147:$AZ147,COUNTIF(Data_Baseline!$C147:$AZ147,0)+1),IF(Data_Baseline!AE147=0,SMALL(Data_Baseline!$C147:$AZ147,COUNTIF(Data_Baseline!$C147:$AZ147,0)+1),Data_Baseline!AE147)))),"")</f>
        <v>0.99021355408993073</v>
      </c>
      <c r="AG147">
        <f ca="1">IFERROR(IF(Data_Baseline!AF147="","",IF($C$3="On",IF(AG$3&lt;=$B$2,SMALL(Data_Baseline!$C147:$AZ147,COUNTIF(Data_Baseline!$C147:$AZ147,0)+1)/MAX(Data_Baseline!$C147:$AZ147),IF(Data_Baseline!AF147=0,SMALL(Data_Baseline!$C147:$AZ147,COUNTIF(Data_Baseline!$C147:$AZ147,0)+1)/MAX(Data_Baseline!$C147:$AZ147),Data_Baseline!AF147/MAX(Data_Baseline!$C147:$AZ147))),IF(AG$3&lt;=$B$2,SMALL(Data_Baseline!$C147:$AZ147,COUNTIF(Data_Baseline!$C147:$AZ147,0)+1),IF(Data_Baseline!AF147=0,SMALL(Data_Baseline!$C147:$AZ147,COUNTIF(Data_Baseline!$C147:$AZ147,0)+1),Data_Baseline!AF147)))),"")</f>
        <v>0.99460824635892431</v>
      </c>
      <c r="AH147">
        <f ca="1">IFERROR(IF(Data_Baseline!AG147="","",IF($C$3="On",IF(AH$3&lt;=$B$2,SMALL(Data_Baseline!$C147:$AZ147,COUNTIF(Data_Baseline!$C147:$AZ147,0)+1)/MAX(Data_Baseline!$C147:$AZ147),IF(Data_Baseline!AG147=0,SMALL(Data_Baseline!$C147:$AZ147,COUNTIF(Data_Baseline!$C147:$AZ147,0)+1)/MAX(Data_Baseline!$C147:$AZ147),Data_Baseline!AG147/MAX(Data_Baseline!$C147:$AZ147))),IF(AH$3&lt;=$B$2,SMALL(Data_Baseline!$C147:$AZ147,COUNTIF(Data_Baseline!$C147:$AZ147,0)+1),IF(Data_Baseline!AG147=0,SMALL(Data_Baseline!$C147:$AZ147,COUNTIF(Data_Baseline!$C147:$AZ147,0)+1),Data_Baseline!AG147)))),"")</f>
        <v>0.99652273235461208</v>
      </c>
      <c r="AI147">
        <f ca="1">IFERROR(IF(Data_Baseline!AH147="","",IF($C$3="On",IF(AI$3&lt;=$B$2,SMALL(Data_Baseline!$C147:$AZ147,COUNTIF(Data_Baseline!$C147:$AZ147,0)+1)/MAX(Data_Baseline!$C147:$AZ147),IF(Data_Baseline!AH147=0,SMALL(Data_Baseline!$C147:$AZ147,COUNTIF(Data_Baseline!$C147:$AZ147,0)+1)/MAX(Data_Baseline!$C147:$AZ147),Data_Baseline!AH147/MAX(Data_Baseline!$C147:$AZ147))),IF(AI$3&lt;=$B$2,SMALL(Data_Baseline!$C147:$AZ147,COUNTIF(Data_Baseline!$C147:$AZ147,0)+1),IF(Data_Baseline!AH147=0,SMALL(Data_Baseline!$C147:$AZ147,COUNTIF(Data_Baseline!$C147:$AZ147,0)+1),Data_Baseline!AH147)))),"")</f>
        <v>0.99749934020301634</v>
      </c>
      <c r="AJ147">
        <f ca="1">IFERROR(IF(Data_Baseline!AI147="","",IF($C$3="On",IF(AJ$3&lt;=$B$2,SMALL(Data_Baseline!$C147:$AZ147,COUNTIF(Data_Baseline!$C147:$AZ147,0)+1)/MAX(Data_Baseline!$C147:$AZ147),IF(Data_Baseline!AI147=0,SMALL(Data_Baseline!$C147:$AZ147,COUNTIF(Data_Baseline!$C147:$AZ147,0)+1)/MAX(Data_Baseline!$C147:$AZ147),Data_Baseline!AI147/MAX(Data_Baseline!$C147:$AZ147))),IF(AJ$3&lt;=$B$2,SMALL(Data_Baseline!$C147:$AZ147,COUNTIF(Data_Baseline!$C147:$AZ147,0)+1),IF(Data_Baseline!AI147=0,SMALL(Data_Baseline!$C147:$AZ147,COUNTIF(Data_Baseline!$C147:$AZ147,0)+1),Data_Baseline!AI147)))),"")</f>
        <v>0.99834162637866308</v>
      </c>
      <c r="AK147">
        <f ca="1">IFERROR(IF(Data_Baseline!AJ147="","",IF($C$3="On",IF(AK$3&lt;=$B$2,SMALL(Data_Baseline!$C147:$AZ147,COUNTIF(Data_Baseline!$C147:$AZ147,0)+1)/MAX(Data_Baseline!$C147:$AZ147),IF(Data_Baseline!AJ147=0,SMALL(Data_Baseline!$C147:$AZ147,COUNTIF(Data_Baseline!$C147:$AZ147,0)+1)/MAX(Data_Baseline!$C147:$AZ147),Data_Baseline!AJ147/MAX(Data_Baseline!$C147:$AZ147))),IF(AK$3&lt;=$B$2,SMALL(Data_Baseline!$C147:$AZ147,COUNTIF(Data_Baseline!$C147:$AZ147,0)+1),IF(Data_Baseline!AJ147=0,SMALL(Data_Baseline!$C147:$AZ147,COUNTIF(Data_Baseline!$C147:$AZ147,0)+1),Data_Baseline!AJ147)))),"")</f>
        <v>0.99930145977094809</v>
      </c>
      <c r="AL147">
        <f ca="1">IFERROR(IF(Data_Baseline!AK147="","",IF($C$3="On",IF(AL$3&lt;=$B$2,SMALL(Data_Baseline!$C147:$AZ147,COUNTIF(Data_Baseline!$C147:$AZ147,0)+1)/MAX(Data_Baseline!$C147:$AZ147),IF(Data_Baseline!AK147=0,SMALL(Data_Baseline!$C147:$AZ147,COUNTIF(Data_Baseline!$C147:$AZ147,0)+1)/MAX(Data_Baseline!$C147:$AZ147),Data_Baseline!AK147/MAX(Data_Baseline!$C147:$AZ147))),IF(AL$3&lt;=$B$2,SMALL(Data_Baseline!$C147:$AZ147,COUNTIF(Data_Baseline!$C147:$AZ147,0)+1),IF(Data_Baseline!AK147=0,SMALL(Data_Baseline!$C147:$AZ147,COUNTIF(Data_Baseline!$C147:$AZ147,0)+1),Data_Baseline!AK147)))),"")</f>
        <v>0.99976496940825421</v>
      </c>
      <c r="AM147">
        <f ca="1">IFERROR(IF(Data_Baseline!AL147="","",IF($C$3="On",IF(AM$3&lt;=$B$2,SMALL(Data_Baseline!$C147:$AZ147,COUNTIF(Data_Baseline!$C147:$AZ147,0)+1)/MAX(Data_Baseline!$C147:$AZ147),IF(Data_Baseline!AL147=0,SMALL(Data_Baseline!$C147:$AZ147,COUNTIF(Data_Baseline!$C147:$AZ147,0)+1)/MAX(Data_Baseline!$C147:$AZ147),Data_Baseline!AL147/MAX(Data_Baseline!$C147:$AZ147))),IF(AM$3&lt;=$B$2,SMALL(Data_Baseline!$C147:$AZ147,COUNTIF(Data_Baseline!$C147:$AZ147,0)+1),IF(Data_Baseline!AL147=0,SMALL(Data_Baseline!$C147:$AZ147,COUNTIF(Data_Baseline!$C147:$AZ147,0)+1),Data_Baseline!AL147)))),"")</f>
        <v>1</v>
      </c>
      <c r="AN147">
        <f ca="1">IFERROR(IF(Data_Baseline!AM147="","",IF($C$3="On",IF(AN$3&lt;=$B$2,SMALL(Data_Baseline!$C147:$AZ147,COUNTIF(Data_Baseline!$C147:$AZ147,0)+1)/MAX(Data_Baseline!$C147:$AZ147),IF(Data_Baseline!AM147=0,SMALL(Data_Baseline!$C147:$AZ147,COUNTIF(Data_Baseline!$C147:$AZ147,0)+1)/MAX(Data_Baseline!$C147:$AZ147),Data_Baseline!AM147/MAX(Data_Baseline!$C147:$AZ147))),IF(AN$3&lt;=$B$2,SMALL(Data_Baseline!$C147:$AZ147,COUNTIF(Data_Baseline!$C147:$AZ147,0)+1),IF(Data_Baseline!AM147=0,SMALL(Data_Baseline!$C147:$AZ147,COUNTIF(Data_Baseline!$C147:$AZ147,0)+1),Data_Baseline!AM147)))),"")</f>
        <v>0.99987360110443468</v>
      </c>
      <c r="AO147">
        <f ca="1">IFERROR(IF(Data_Baseline!AN147="","",IF($C$3="On",IF(AO$3&lt;=$B$2,SMALL(Data_Baseline!$C147:$AZ147,COUNTIF(Data_Baseline!$C147:$AZ147,0)+1)/MAX(Data_Baseline!$C147:$AZ147),IF(Data_Baseline!AN147=0,SMALL(Data_Baseline!$C147:$AZ147,COUNTIF(Data_Baseline!$C147:$AZ147,0)+1)/MAX(Data_Baseline!$C147:$AZ147),Data_Baseline!AN147/MAX(Data_Baseline!$C147:$AZ147))),IF(AO$3&lt;=$B$2,SMALL(Data_Baseline!$C147:$AZ147,COUNTIF(Data_Baseline!$C147:$AZ147,0)+1),IF(Data_Baseline!AN147=0,SMALL(Data_Baseline!$C147:$AZ147,COUNTIF(Data_Baseline!$C147:$AZ147,0)+1),Data_Baseline!AN147)))),"")</f>
        <v>0.99953576205635197</v>
      </c>
      <c r="AP147">
        <f ca="1">IFERROR(IF(Data_Baseline!AO147="","",IF($C$3="On",IF(AP$3&lt;=$B$2,SMALL(Data_Baseline!$C147:$AZ147,COUNTIF(Data_Baseline!$C147:$AZ147,0)+1)/MAX(Data_Baseline!$C147:$AZ147),IF(Data_Baseline!AO147=0,SMALL(Data_Baseline!$C147:$AZ147,COUNTIF(Data_Baseline!$C147:$AZ147,0)+1)/MAX(Data_Baseline!$C147:$AZ147),Data_Baseline!AO147/MAX(Data_Baseline!$C147:$AZ147))),IF(AP$3&lt;=$B$2,SMALL(Data_Baseline!$C147:$AZ147,COUNTIF(Data_Baseline!$C147:$AZ147,0)+1),IF(Data_Baseline!AO147=0,SMALL(Data_Baseline!$C147:$AZ147,COUNTIF(Data_Baseline!$C147:$AZ147,0)+1),Data_Baseline!AO147)))),"")</f>
        <v>0.99835865823686676</v>
      </c>
      <c r="AQ147">
        <f ca="1">IFERROR(IF(Data_Baseline!AP147="","",IF($C$3="On",IF(AQ$3&lt;=$B$2,SMALL(Data_Baseline!$C147:$AZ147,COUNTIF(Data_Baseline!$C147:$AZ147,0)+1)/MAX(Data_Baseline!$C147:$AZ147),IF(Data_Baseline!AP147=0,SMALL(Data_Baseline!$C147:$AZ147,COUNTIF(Data_Baseline!$C147:$AZ147,0)+1)/MAX(Data_Baseline!$C147:$AZ147),Data_Baseline!AP147/MAX(Data_Baseline!$C147:$AZ147))),IF(AQ$3&lt;=$B$2,SMALL(Data_Baseline!$C147:$AZ147,COUNTIF(Data_Baseline!$C147:$AZ147,0)+1),IF(Data_Baseline!AP147=0,SMALL(Data_Baseline!$C147:$AZ147,COUNTIF(Data_Baseline!$C147:$AZ147,0)+1),Data_Baseline!AP147)))),"")</f>
        <v>0.99770080116782311</v>
      </c>
      <c r="AR147" t="str">
        <f>IFERROR(IF(Data_Baseline!AQ147="","",IF($C$3="On",IF(AR$3&lt;=$B$2,SMALL(Data_Baseline!$C147:$AZ147,COUNTIF(Data_Baseline!$C147:$AZ147,0)+1)/MAX(Data_Baseline!$C147:$AZ147),IF(Data_Baseline!AQ147=0,SMALL(Data_Baseline!$C147:$AZ147,COUNTIF(Data_Baseline!$C147:$AZ147,0)+1)/MAX(Data_Baseline!$C147:$AZ147),Data_Baseline!AQ147/MAX(Data_Baseline!$C147:$AZ147))),IF(AR$3&lt;=$B$2,SMALL(Data_Baseline!$C147:$AZ147,COUNTIF(Data_Baseline!$C147:$AZ147,0)+1),IF(Data_Baseline!AQ147=0,SMALL(Data_Baseline!$C147:$AZ147,COUNTIF(Data_Baseline!$C147:$AZ147,0)+1),Data_Baseline!AQ147)))),"")</f>
        <v/>
      </c>
      <c r="AS147" t="str">
        <f>IFERROR(IF(Data_Baseline!AR147="","",IF($C$3="On",IF(AS$3&lt;=$B$2,SMALL(Data_Baseline!$C147:$AZ147,COUNTIF(Data_Baseline!$C147:$AZ147,0)+1)/MAX(Data_Baseline!$C147:$AZ147),IF(Data_Baseline!AR147=0,SMALL(Data_Baseline!$C147:$AZ147,COUNTIF(Data_Baseline!$C147:$AZ147,0)+1)/MAX(Data_Baseline!$C147:$AZ147),Data_Baseline!AR147/MAX(Data_Baseline!$C147:$AZ147))),IF(AS$3&lt;=$B$2,SMALL(Data_Baseline!$C147:$AZ147,COUNTIF(Data_Baseline!$C147:$AZ147,0)+1),IF(Data_Baseline!AR147=0,SMALL(Data_Baseline!$C147:$AZ147,COUNTIF(Data_Baseline!$C147:$AZ147,0)+1),Data_Baseline!AR147)))),"")</f>
        <v/>
      </c>
      <c r="AT147" t="str">
        <f>IFERROR(IF(Data_Baseline!AS147="","",IF($C$3="On",IF(AT$3&lt;=$B$2,SMALL(Data_Baseline!$C147:$AZ147,COUNTIF(Data_Baseline!$C147:$AZ147,0)+1)/MAX(Data_Baseline!$C147:$AZ147),IF(Data_Baseline!AS147=0,SMALL(Data_Baseline!$C147:$AZ147,COUNTIF(Data_Baseline!$C147:$AZ147,0)+1)/MAX(Data_Baseline!$C147:$AZ147),Data_Baseline!AS147/MAX(Data_Baseline!$C147:$AZ147))),IF(AT$3&lt;=$B$2,SMALL(Data_Baseline!$C147:$AZ147,COUNTIF(Data_Baseline!$C147:$AZ147,0)+1),IF(Data_Baseline!AS147=0,SMALL(Data_Baseline!$C147:$AZ147,COUNTIF(Data_Baseline!$C147:$AZ147,0)+1),Data_Baseline!AS147)))),"")</f>
        <v/>
      </c>
      <c r="AU147" t="str">
        <f>IFERROR(IF(Data_Baseline!AT147="","",IF($C$3="On",IF(AU$3&lt;=$B$2,SMALL(Data_Baseline!$C147:$AZ147,COUNTIF(Data_Baseline!$C147:$AZ147,0)+1)/MAX(Data_Baseline!$C147:$AZ147),IF(Data_Baseline!AT147=0,SMALL(Data_Baseline!$C147:$AZ147,COUNTIF(Data_Baseline!$C147:$AZ147,0)+1)/MAX(Data_Baseline!$C147:$AZ147),Data_Baseline!AT147/MAX(Data_Baseline!$C147:$AZ147))),IF(AU$3&lt;=$B$2,SMALL(Data_Baseline!$C147:$AZ147,COUNTIF(Data_Baseline!$C147:$AZ147,0)+1),IF(Data_Baseline!AT147=0,SMALL(Data_Baseline!$C147:$AZ147,COUNTIF(Data_Baseline!$C147:$AZ147,0)+1),Data_Baseline!AT147)))),"")</f>
        <v/>
      </c>
      <c r="AV147" t="str">
        <f>IFERROR(IF(Data_Baseline!AU147="","",IF($C$3="On",IF(AV$3&lt;=$B$2,SMALL(Data_Baseline!$C147:$AZ147,COUNTIF(Data_Baseline!$C147:$AZ147,0)+1)/MAX(Data_Baseline!$C147:$AZ147),IF(Data_Baseline!AU147=0,SMALL(Data_Baseline!$C147:$AZ147,COUNTIF(Data_Baseline!$C147:$AZ147,0)+1)/MAX(Data_Baseline!$C147:$AZ147),Data_Baseline!AU147/MAX(Data_Baseline!$C147:$AZ147))),IF(AV$3&lt;=$B$2,SMALL(Data_Baseline!$C147:$AZ147,COUNTIF(Data_Baseline!$C147:$AZ147,0)+1),IF(Data_Baseline!AU147=0,SMALL(Data_Baseline!$C147:$AZ147,COUNTIF(Data_Baseline!$C147:$AZ147,0)+1),Data_Baseline!AU147)))),"")</f>
        <v/>
      </c>
      <c r="AW147" t="str">
        <f>IFERROR(IF(Data_Baseline!AV147="","",IF($C$3="On",IF(AW$3&lt;=$B$2,SMALL(Data_Baseline!$C147:$AZ147,COUNTIF(Data_Baseline!$C147:$AZ147,0)+1)/MAX(Data_Baseline!$C147:$AZ147),IF(Data_Baseline!AV147=0,SMALL(Data_Baseline!$C147:$AZ147,COUNTIF(Data_Baseline!$C147:$AZ147,0)+1)/MAX(Data_Baseline!$C147:$AZ147),Data_Baseline!AV147/MAX(Data_Baseline!$C147:$AZ147))),IF(AW$3&lt;=$B$2,SMALL(Data_Baseline!$C147:$AZ147,COUNTIF(Data_Baseline!$C147:$AZ147,0)+1),IF(Data_Baseline!AV147=0,SMALL(Data_Baseline!$C147:$AZ147,COUNTIF(Data_Baseline!$C147:$AZ147,0)+1),Data_Baseline!AV147)))),"")</f>
        <v/>
      </c>
      <c r="AX147" t="str">
        <f>IFERROR(IF(Data_Baseline!AW147="","",IF($C$3="On",IF(AX$3&lt;=$B$2,SMALL(Data_Baseline!$C147:$AZ147,COUNTIF(Data_Baseline!$C147:$AZ147,0)+1)/MAX(Data_Baseline!$C147:$AZ147),IF(Data_Baseline!AW147=0,SMALL(Data_Baseline!$C147:$AZ147,COUNTIF(Data_Baseline!$C147:$AZ147,0)+1)/MAX(Data_Baseline!$C147:$AZ147),Data_Baseline!AW147/MAX(Data_Baseline!$C147:$AZ147))),IF(AX$3&lt;=$B$2,SMALL(Data_Baseline!$C147:$AZ147,COUNTIF(Data_Baseline!$C147:$AZ147,0)+1),IF(Data_Baseline!AW147=0,SMALL(Data_Baseline!$C147:$AZ147,COUNTIF(Data_Baseline!$C147:$AZ147,0)+1),Data_Baseline!AW147)))),"")</f>
        <v/>
      </c>
      <c r="AY147" t="str">
        <f>IFERROR(IF(Data_Baseline!AX147="","",IF($C$3="On",IF(AY$3&lt;=$B$2,SMALL(Data_Baseline!$C147:$AZ147,COUNTIF(Data_Baseline!$C147:$AZ147,0)+1)/MAX(Data_Baseline!$C147:$AZ147),IF(Data_Baseline!AX147=0,SMALL(Data_Baseline!$C147:$AZ147,COUNTIF(Data_Baseline!$C147:$AZ147,0)+1)/MAX(Data_Baseline!$C147:$AZ147),Data_Baseline!AX147/MAX(Data_Baseline!$C147:$AZ147))),IF(AY$3&lt;=$B$2,SMALL(Data_Baseline!$C147:$AZ147,COUNTIF(Data_Baseline!$C147:$AZ147,0)+1),IF(Data_Baseline!AX147=0,SMALL(Data_Baseline!$C147:$AZ147,COUNTIF(Data_Baseline!$C147:$AZ147,0)+1),Data_Baseline!AX147)))),"")</f>
        <v/>
      </c>
      <c r="AZ147" t="str">
        <f>IFERROR(IF(Data_Baseline!AY147="","",IF($C$3="On",IF(AZ$3&lt;=$B$2,SMALL(Data_Baseline!$C147:$AZ147,COUNTIF(Data_Baseline!$C147:$AZ147,0)+1)/MAX(Data_Baseline!$C147:$AZ147),IF(Data_Baseline!AY147=0,SMALL(Data_Baseline!$C147:$AZ147,COUNTIF(Data_Baseline!$C147:$AZ147,0)+1)/MAX(Data_Baseline!$C147:$AZ147),Data_Baseline!AY147/MAX(Data_Baseline!$C147:$AZ147))),IF(AZ$3&lt;=$B$2,SMALL(Data_Baseline!$C147:$AZ147,COUNTIF(Data_Baseline!$C147:$AZ147,0)+1),IF(Data_Baseline!AY147=0,SMALL(Data_Baseline!$C147:$AZ147,COUNTIF(Data_Baseline!$C147:$AZ147,0)+1),Data_Baseline!AY147)))),"")</f>
        <v/>
      </c>
      <c r="BA147" t="str">
        <f>IFERROR(IF(Data_Baseline!AZ147="","",IF($C$3="On",IF(BA$3&lt;=$B$2,SMALL(Data_Baseline!$C147:$AZ147,COUNTIF(Data_Baseline!$C147:$AZ147,0)+1)/MAX(Data_Baseline!$C147:$AZ147),IF(Data_Baseline!AZ147=0,SMALL(Data_Baseline!$C147:$AZ147,COUNTIF(Data_Baseline!$C147:$AZ147,0)+1)/MAX(Data_Baseline!$C147:$AZ147),Data_Baseline!AZ147/MAX(Data_Baseline!$C147:$AZ147))),IF(BA$3&lt;=$B$2,SMALL(Data_Baseline!$C147:$AZ147,COUNTIF(Data_Baseline!$C147:$AZ147,0)+1),IF(Data_Baseline!AZ147=0,SMALL(Data_Baseline!$C147:$AZ147,COUNTIF(Data_Baseline!$C147:$AZ147,0)+1),Data_Baseline!AZ147)))),"")</f>
        <v/>
      </c>
      <c r="BB147" s="79">
        <f ca="1">IF(Data_Initial!BA147="",1,0)</f>
        <v>1</v>
      </c>
      <c r="BC147" t="str">
        <f t="shared" ca="1" si="8"/>
        <v>DNA_ParA</v>
      </c>
      <c r="BD147" s="79" t="str">
        <f t="shared" ca="1" si="9"/>
        <v>DNA</v>
      </c>
      <c r="BE147" s="79" t="str">
        <f ca="1">Data_Initial!BC147</f>
        <v>ParA</v>
      </c>
      <c r="BF147" s="79" t="str">
        <f ca="1">Data_Initial!BB147</f>
        <v>4_1</v>
      </c>
      <c r="BG147">
        <f ca="1">IFERROR((INDIRECT("Plate"&amp;Data!A147&amp;"_C!"&amp;CHAR(RIGHT(Data!B147,LEN(Data!B147)-1)+65)&amp;CODE(LEFT(Data!B147,1))-58)),"")</f>
        <v>0</v>
      </c>
      <c r="BH147" t="str">
        <f ca="1">Data_Initial!BA147</f>
        <v/>
      </c>
      <c r="BI147">
        <f t="shared" ca="1" si="10"/>
        <v>7.7738086515397921E-4</v>
      </c>
      <c r="BJ147" s="79" t="str">
        <f ca="1">IF(BH147="N",1+MAX($BJ$3:BJ146),"")</f>
        <v/>
      </c>
    </row>
    <row r="148" spans="1:62" x14ac:dyDescent="0.25">
      <c r="A148" s="79"/>
      <c r="B148" s="79"/>
      <c r="C148" s="79"/>
      <c r="BB148" s="79"/>
      <c r="BD148" s="79"/>
      <c r="BE148" s="79"/>
      <c r="BF148" s="79"/>
      <c r="BJ148" s="79"/>
    </row>
    <row r="149" spans="1:62" x14ac:dyDescent="0.25">
      <c r="A149" s="79"/>
      <c r="B149" s="79"/>
      <c r="C149" s="79"/>
      <c r="BB149" s="79"/>
      <c r="BD149" s="79"/>
      <c r="BE149" s="79"/>
      <c r="BF149" s="79"/>
      <c r="BJ149" s="79"/>
    </row>
    <row r="150" spans="1:62" x14ac:dyDescent="0.25">
      <c r="A150" s="79"/>
      <c r="B150" s="79"/>
      <c r="C150" s="79"/>
      <c r="BB150" s="79"/>
      <c r="BD150" s="79"/>
      <c r="BE150" s="79"/>
      <c r="BF150" s="79"/>
      <c r="BJ150" s="79"/>
    </row>
    <row r="151" spans="1:62" x14ac:dyDescent="0.25">
      <c r="A151" s="79"/>
      <c r="B151" s="79"/>
      <c r="C151" s="79"/>
      <c r="BB151" s="79"/>
      <c r="BD151" s="79"/>
      <c r="BE151" s="79"/>
      <c r="BF151" s="79"/>
      <c r="BJ151" s="79"/>
    </row>
    <row r="152" spans="1:62" x14ac:dyDescent="0.25">
      <c r="A152" s="79"/>
      <c r="B152" s="79"/>
      <c r="C152" s="79"/>
      <c r="BB152" s="79"/>
      <c r="BD152" s="79"/>
      <c r="BE152" s="79"/>
      <c r="BF152" s="79"/>
      <c r="BJ152" s="79"/>
    </row>
    <row r="153" spans="1:62" x14ac:dyDescent="0.25">
      <c r="A153" s="79"/>
      <c r="B153" s="79"/>
      <c r="C153" s="79"/>
      <c r="BB153" s="79"/>
      <c r="BD153" s="79"/>
      <c r="BE153" s="79"/>
      <c r="BF153" s="79"/>
      <c r="BJ153" s="79"/>
    </row>
    <row r="154" spans="1:62" x14ac:dyDescent="0.25">
      <c r="A154" s="79"/>
      <c r="B154" s="79"/>
      <c r="C154" s="79"/>
      <c r="BB154" s="79"/>
      <c r="BD154" s="79"/>
      <c r="BE154" s="79"/>
      <c r="BF154" s="79"/>
      <c r="BJ154" s="79"/>
    </row>
    <row r="155" spans="1:62" x14ac:dyDescent="0.25">
      <c r="A155" s="79"/>
      <c r="B155" s="79"/>
      <c r="C155" s="79"/>
      <c r="BB155" s="79"/>
      <c r="BD155" s="79"/>
      <c r="BE155" s="79"/>
      <c r="BF155" s="79"/>
      <c r="BJ155" s="79"/>
    </row>
    <row r="156" spans="1:62" x14ac:dyDescent="0.25">
      <c r="A156" s="79"/>
      <c r="B156" s="79"/>
      <c r="C156" s="79"/>
      <c r="BB156" s="79"/>
      <c r="BD156" s="79"/>
      <c r="BE156" s="79"/>
      <c r="BF156" s="79"/>
      <c r="BJ156" s="79"/>
    </row>
    <row r="157" spans="1:62" x14ac:dyDescent="0.25">
      <c r="A157" s="79"/>
      <c r="B157" s="79"/>
      <c r="C157" s="79"/>
      <c r="BB157" s="79"/>
      <c r="BD157" s="79"/>
      <c r="BE157" s="79"/>
      <c r="BF157" s="79"/>
      <c r="BJ157" s="79"/>
    </row>
    <row r="158" spans="1:62" x14ac:dyDescent="0.25">
      <c r="A158" s="79"/>
      <c r="B158" s="79"/>
      <c r="C158" s="79"/>
      <c r="BB158" s="79"/>
      <c r="BD158" s="79"/>
      <c r="BE158" s="79"/>
      <c r="BF158" s="79"/>
      <c r="BJ158" s="79"/>
    </row>
    <row r="159" spans="1:62" x14ac:dyDescent="0.25">
      <c r="A159" s="79"/>
      <c r="B159" s="79"/>
      <c r="C159" s="79"/>
      <c r="BB159" s="79"/>
      <c r="BD159" s="79"/>
      <c r="BE159" s="79"/>
      <c r="BF159" s="79"/>
      <c r="BJ159" s="79"/>
    </row>
    <row r="160" spans="1:62" x14ac:dyDescent="0.25">
      <c r="A160" s="79"/>
      <c r="B160" s="79"/>
      <c r="C160" s="79"/>
      <c r="BB160" s="79"/>
      <c r="BD160" s="79"/>
      <c r="BE160" s="79"/>
      <c r="BF160" s="79"/>
      <c r="BJ160" s="79"/>
    </row>
    <row r="161" spans="1:62" x14ac:dyDescent="0.25">
      <c r="A161" s="79"/>
      <c r="B161" s="79"/>
      <c r="C161" s="79"/>
      <c r="BB161" s="79"/>
      <c r="BD161" s="79"/>
      <c r="BE161" s="79"/>
      <c r="BF161" s="79"/>
      <c r="BJ161" s="79"/>
    </row>
    <row r="162" spans="1:62" x14ac:dyDescent="0.25">
      <c r="A162" s="79"/>
      <c r="B162" s="79"/>
      <c r="C162" s="79"/>
      <c r="BB162" s="79"/>
      <c r="BD162" s="79"/>
      <c r="BE162" s="79"/>
      <c r="BF162" s="79"/>
      <c r="BJ162" s="79"/>
    </row>
    <row r="163" spans="1:62" x14ac:dyDescent="0.25">
      <c r="A163" s="79"/>
      <c r="B163" s="79"/>
      <c r="C163" s="79"/>
      <c r="BB163" s="79"/>
      <c r="BD163" s="79"/>
      <c r="BE163" s="79"/>
      <c r="BF163" s="79"/>
      <c r="BJ163" s="79"/>
    </row>
    <row r="164" spans="1:62" x14ac:dyDescent="0.25">
      <c r="A164" s="79"/>
      <c r="B164" s="79"/>
      <c r="C164" s="79"/>
      <c r="BB164" s="79"/>
      <c r="BD164" s="79"/>
      <c r="BE164" s="79"/>
      <c r="BF164" s="79"/>
      <c r="BJ164" s="79"/>
    </row>
    <row r="165" spans="1:62" x14ac:dyDescent="0.25">
      <c r="A165" s="79"/>
      <c r="B165" s="79"/>
      <c r="C165" s="79"/>
      <c r="BB165" s="79"/>
      <c r="BD165" s="79"/>
      <c r="BE165" s="79"/>
      <c r="BF165" s="79"/>
      <c r="BJ165" s="79"/>
    </row>
    <row r="166" spans="1:62" x14ac:dyDescent="0.25">
      <c r="A166" s="79"/>
      <c r="B166" s="79"/>
      <c r="C166" s="79"/>
      <c r="BB166" s="79"/>
      <c r="BD166" s="79"/>
      <c r="BE166" s="79"/>
      <c r="BF166" s="79"/>
      <c r="BJ166" s="79"/>
    </row>
    <row r="167" spans="1:62" x14ac:dyDescent="0.25">
      <c r="A167" s="79"/>
      <c r="B167" s="79"/>
      <c r="C167" s="79"/>
      <c r="BB167" s="79"/>
      <c r="BD167" s="79"/>
      <c r="BE167" s="79"/>
      <c r="BF167" s="79"/>
      <c r="BJ167" s="79"/>
    </row>
    <row r="168" spans="1:62" x14ac:dyDescent="0.25">
      <c r="A168" s="79"/>
      <c r="B168" s="79"/>
      <c r="C168" s="79"/>
      <c r="BB168" s="79"/>
      <c r="BD168" s="79"/>
      <c r="BE168" s="79"/>
      <c r="BF168" s="79"/>
      <c r="BJ168" s="79"/>
    </row>
    <row r="169" spans="1:62" x14ac:dyDescent="0.25">
      <c r="A169" s="79"/>
      <c r="B169" s="79"/>
      <c r="C169" s="79"/>
      <c r="BB169" s="79"/>
      <c r="BD169" s="79"/>
      <c r="BE169" s="79"/>
      <c r="BF169" s="79"/>
      <c r="BJ169" s="79"/>
    </row>
    <row r="170" spans="1:62" x14ac:dyDescent="0.25">
      <c r="A170" s="79"/>
      <c r="B170" s="79"/>
      <c r="C170" s="79"/>
      <c r="BB170" s="79"/>
      <c r="BD170" s="79"/>
      <c r="BE170" s="79"/>
      <c r="BF170" s="79"/>
      <c r="BJ170" s="79"/>
    </row>
    <row r="171" spans="1:62" x14ac:dyDescent="0.25">
      <c r="A171" s="79"/>
      <c r="B171" s="79"/>
      <c r="C171" s="79"/>
      <c r="BB171" s="79"/>
      <c r="BD171" s="79"/>
      <c r="BE171" s="79"/>
      <c r="BF171" s="79"/>
      <c r="BJ171" s="79"/>
    </row>
    <row r="172" spans="1:62" x14ac:dyDescent="0.25">
      <c r="A172" s="79"/>
      <c r="B172" s="79"/>
      <c r="C172" s="79"/>
      <c r="BB172" s="79"/>
      <c r="BD172" s="79"/>
      <c r="BE172" s="79"/>
      <c r="BF172" s="79"/>
      <c r="BJ172" s="79"/>
    </row>
    <row r="173" spans="1:62" x14ac:dyDescent="0.25">
      <c r="A173" s="79"/>
      <c r="B173" s="79"/>
      <c r="C173" s="79"/>
      <c r="BB173" s="79"/>
      <c r="BD173" s="79"/>
      <c r="BE173" s="79"/>
      <c r="BF173" s="79"/>
      <c r="BJ173" s="79"/>
    </row>
    <row r="174" spans="1:62" x14ac:dyDescent="0.25">
      <c r="A174" s="79"/>
      <c r="B174" s="79"/>
      <c r="C174" s="79"/>
      <c r="BB174" s="79"/>
      <c r="BD174" s="79"/>
      <c r="BE174" s="79"/>
      <c r="BF174" s="79"/>
      <c r="BJ174" s="79"/>
    </row>
    <row r="175" spans="1:62" x14ac:dyDescent="0.25">
      <c r="A175" s="79"/>
      <c r="B175" s="79"/>
      <c r="C175" s="79"/>
      <c r="BB175" s="79"/>
      <c r="BD175" s="79"/>
      <c r="BE175" s="79"/>
      <c r="BF175" s="79"/>
      <c r="BJ175" s="79"/>
    </row>
    <row r="176" spans="1:62" x14ac:dyDescent="0.25">
      <c r="A176" s="79"/>
      <c r="B176" s="79"/>
      <c r="C176" s="79"/>
      <c r="BB176" s="79"/>
      <c r="BD176" s="79"/>
      <c r="BE176" s="79"/>
      <c r="BF176" s="79"/>
      <c r="BJ176" s="79"/>
    </row>
    <row r="177" spans="1:62" x14ac:dyDescent="0.25">
      <c r="A177" s="79"/>
      <c r="B177" s="79"/>
      <c r="C177" s="79"/>
      <c r="BB177" s="79"/>
      <c r="BD177" s="79"/>
      <c r="BE177" s="79"/>
      <c r="BF177" s="79"/>
      <c r="BJ177" s="79"/>
    </row>
    <row r="178" spans="1:62" x14ac:dyDescent="0.25">
      <c r="A178" s="79"/>
      <c r="B178" s="79"/>
      <c r="C178" s="79"/>
      <c r="BB178" s="79"/>
      <c r="BD178" s="79"/>
      <c r="BE178" s="79"/>
      <c r="BF178" s="79"/>
      <c r="BJ178" s="79"/>
    </row>
    <row r="179" spans="1:62" x14ac:dyDescent="0.25">
      <c r="A179" s="79"/>
      <c r="B179" s="79"/>
      <c r="C179" s="79"/>
      <c r="BB179" s="79"/>
      <c r="BD179" s="79"/>
      <c r="BE179" s="79"/>
      <c r="BF179" s="79"/>
      <c r="BJ179" s="79"/>
    </row>
    <row r="180" spans="1:62" x14ac:dyDescent="0.25">
      <c r="A180" s="79"/>
      <c r="B180" s="79"/>
      <c r="C180" s="79"/>
      <c r="BB180" s="79"/>
      <c r="BD180" s="79"/>
      <c r="BE180" s="79"/>
      <c r="BF180" s="79"/>
      <c r="BJ180" s="79"/>
    </row>
    <row r="181" spans="1:62" x14ac:dyDescent="0.25">
      <c r="A181" s="79"/>
      <c r="B181" s="79"/>
      <c r="C181" s="79"/>
      <c r="BB181" s="79"/>
      <c r="BD181" s="79"/>
      <c r="BE181" s="79"/>
      <c r="BF181" s="79"/>
      <c r="BJ181" s="79"/>
    </row>
    <row r="182" spans="1:62" x14ac:dyDescent="0.25">
      <c r="A182" s="79"/>
      <c r="B182" s="79"/>
      <c r="C182" s="79"/>
      <c r="BB182" s="79"/>
      <c r="BD182" s="79"/>
      <c r="BE182" s="79"/>
      <c r="BF182" s="79"/>
      <c r="BJ182" s="79"/>
    </row>
    <row r="183" spans="1:62" x14ac:dyDescent="0.25">
      <c r="A183" s="79"/>
      <c r="B183" s="79"/>
      <c r="C183" s="79"/>
      <c r="BB183" s="79"/>
      <c r="BD183" s="79"/>
      <c r="BE183" s="79"/>
      <c r="BF183" s="79"/>
      <c r="BJ183" s="79"/>
    </row>
    <row r="184" spans="1:62" x14ac:dyDescent="0.25">
      <c r="A184" s="79"/>
      <c r="B184" s="79"/>
      <c r="C184" s="79"/>
      <c r="BB184" s="79"/>
      <c r="BD184" s="79"/>
      <c r="BE184" s="79"/>
      <c r="BF184" s="79"/>
      <c r="BJ184" s="79"/>
    </row>
    <row r="185" spans="1:62" x14ac:dyDescent="0.25">
      <c r="A185" s="79"/>
      <c r="B185" s="79"/>
      <c r="C185" s="79"/>
      <c r="BB185" s="79"/>
      <c r="BD185" s="79"/>
      <c r="BE185" s="79"/>
      <c r="BF185" s="79"/>
      <c r="BJ185" s="79"/>
    </row>
    <row r="186" spans="1:62" x14ac:dyDescent="0.25">
      <c r="A186" s="79"/>
      <c r="B186" s="79"/>
      <c r="C186" s="79"/>
      <c r="BB186" s="79"/>
      <c r="BD186" s="79"/>
      <c r="BE186" s="79"/>
      <c r="BF186" s="79"/>
      <c r="BJ186" s="79"/>
    </row>
    <row r="187" spans="1:62" x14ac:dyDescent="0.25">
      <c r="A187" s="79"/>
      <c r="B187" s="79"/>
      <c r="C187" s="79"/>
      <c r="BB187" s="79"/>
      <c r="BD187" s="79"/>
      <c r="BE187" s="79"/>
      <c r="BF187" s="79"/>
      <c r="BJ187" s="79"/>
    </row>
    <row r="188" spans="1:62" x14ac:dyDescent="0.25">
      <c r="A188" s="79"/>
      <c r="B188" s="79"/>
      <c r="C188" s="79"/>
      <c r="BB188" s="79"/>
      <c r="BD188" s="79"/>
      <c r="BE188" s="79"/>
      <c r="BF188" s="79"/>
      <c r="BJ188" s="79"/>
    </row>
    <row r="189" spans="1:62" x14ac:dyDescent="0.25">
      <c r="A189" s="79"/>
      <c r="B189" s="79"/>
      <c r="C189" s="79"/>
      <c r="BB189" s="79"/>
      <c r="BD189" s="79"/>
      <c r="BE189" s="79"/>
      <c r="BF189" s="79"/>
      <c r="BJ189" s="79"/>
    </row>
    <row r="190" spans="1:62" x14ac:dyDescent="0.25">
      <c r="A190" s="79"/>
      <c r="B190" s="79"/>
      <c r="C190" s="79"/>
      <c r="BB190" s="79"/>
      <c r="BD190" s="79"/>
      <c r="BE190" s="79"/>
      <c r="BF190" s="79"/>
      <c r="BJ190" s="79"/>
    </row>
    <row r="191" spans="1:62" x14ac:dyDescent="0.25">
      <c r="A191" s="79"/>
      <c r="B191" s="79"/>
      <c r="C191" s="79"/>
      <c r="BB191" s="79"/>
      <c r="BD191" s="79"/>
      <c r="BE191" s="79"/>
      <c r="BF191" s="79"/>
      <c r="BJ191" s="79"/>
    </row>
    <row r="192" spans="1:62" x14ac:dyDescent="0.25">
      <c r="A192" s="79"/>
      <c r="B192" s="79"/>
      <c r="C192" s="79"/>
      <c r="BB192" s="79"/>
      <c r="BD192" s="79"/>
      <c r="BE192" s="79"/>
      <c r="BF192" s="79"/>
      <c r="BJ192" s="79"/>
    </row>
    <row r="193" spans="1:62" x14ac:dyDescent="0.25">
      <c r="A193" s="79"/>
      <c r="B193" s="79"/>
      <c r="C193" s="79"/>
      <c r="BB193" s="79"/>
      <c r="BD193" s="79"/>
      <c r="BE193" s="79"/>
      <c r="BF193" s="79"/>
      <c r="BJ193" s="79"/>
    </row>
    <row r="194" spans="1:62" x14ac:dyDescent="0.25">
      <c r="A194" s="79"/>
      <c r="B194" s="79"/>
      <c r="C194" s="79"/>
      <c r="BB194" s="79"/>
      <c r="BD194" s="79"/>
      <c r="BE194" s="79"/>
      <c r="BF194" s="79"/>
      <c r="BJ194" s="79"/>
    </row>
    <row r="195" spans="1:62" x14ac:dyDescent="0.25">
      <c r="A195" s="79"/>
      <c r="B195" s="79"/>
      <c r="C195" s="79"/>
      <c r="BB195" s="79"/>
      <c r="BD195" s="79"/>
      <c r="BE195" s="79"/>
      <c r="BF195" s="79"/>
      <c r="BJ195" s="79"/>
    </row>
    <row r="196" spans="1:62" x14ac:dyDescent="0.25">
      <c r="A196" s="79"/>
      <c r="B196" s="79"/>
      <c r="C196" s="79"/>
      <c r="BB196" s="79"/>
      <c r="BD196" s="79"/>
      <c r="BE196" s="79"/>
      <c r="BF196" s="79"/>
      <c r="BJ196" s="79"/>
    </row>
    <row r="197" spans="1:62" x14ac:dyDescent="0.25">
      <c r="A197" s="79"/>
      <c r="B197" s="79"/>
      <c r="C197" s="79"/>
      <c r="BB197" s="79"/>
      <c r="BD197" s="79"/>
      <c r="BE197" s="79"/>
      <c r="BF197" s="79"/>
      <c r="BJ197" s="79"/>
    </row>
    <row r="198" spans="1:62" x14ac:dyDescent="0.25">
      <c r="A198" s="79"/>
      <c r="B198" s="79"/>
      <c r="C198" s="79"/>
      <c r="BB198" s="79"/>
      <c r="BD198" s="79"/>
      <c r="BE198" s="79"/>
      <c r="BF198" s="79"/>
      <c r="BJ198" s="79"/>
    </row>
    <row r="199" spans="1:62" x14ac:dyDescent="0.25">
      <c r="A199" s="79"/>
      <c r="B199" s="79"/>
      <c r="C199" s="79"/>
      <c r="BB199" s="79"/>
      <c r="BD199" s="79"/>
      <c r="BE199" s="79"/>
      <c r="BF199" s="79"/>
      <c r="BJ199" s="79"/>
    </row>
    <row r="200" spans="1:62" x14ac:dyDescent="0.25">
      <c r="A200" s="79"/>
      <c r="B200" s="79"/>
      <c r="C200" s="79"/>
      <c r="BB200" s="79"/>
      <c r="BD200" s="79"/>
      <c r="BE200" s="79"/>
      <c r="BF200" s="79"/>
      <c r="BJ200" s="79"/>
    </row>
    <row r="201" spans="1:62" x14ac:dyDescent="0.25">
      <c r="A201" s="79"/>
      <c r="B201" s="79"/>
      <c r="C201" s="79"/>
      <c r="BB201" s="79"/>
      <c r="BD201" s="79"/>
      <c r="BE201" s="79"/>
      <c r="BF201" s="79"/>
      <c r="BJ201" s="79"/>
    </row>
    <row r="202" spans="1:62" x14ac:dyDescent="0.25">
      <c r="A202" s="79"/>
      <c r="B202" s="79"/>
      <c r="C202" s="79"/>
      <c r="BB202" s="79"/>
      <c r="BD202" s="79"/>
      <c r="BE202" s="79"/>
      <c r="BF202" s="79"/>
      <c r="BJ202" s="79"/>
    </row>
    <row r="203" spans="1:62" x14ac:dyDescent="0.25">
      <c r="A203" s="79"/>
      <c r="B203" s="79"/>
      <c r="C203" s="79"/>
      <c r="BB203" s="79"/>
      <c r="BD203" s="79"/>
      <c r="BE203" s="79"/>
      <c r="BF203" s="79"/>
      <c r="BJ203" s="79"/>
    </row>
    <row r="204" spans="1:62" x14ac:dyDescent="0.25">
      <c r="A204" s="79"/>
      <c r="B204" s="79"/>
      <c r="C204" s="79"/>
      <c r="BB204" s="79"/>
      <c r="BD204" s="79"/>
      <c r="BE204" s="79"/>
      <c r="BF204" s="79"/>
      <c r="BJ204" s="79"/>
    </row>
    <row r="205" spans="1:62" x14ac:dyDescent="0.25">
      <c r="A205" s="79"/>
      <c r="B205" s="79"/>
      <c r="C205" s="79"/>
      <c r="BB205" s="79"/>
      <c r="BD205" s="79"/>
      <c r="BE205" s="79"/>
      <c r="BF205" s="79"/>
      <c r="BJ205" s="79"/>
    </row>
    <row r="206" spans="1:62" x14ac:dyDescent="0.25">
      <c r="A206" s="79"/>
      <c r="B206" s="79"/>
      <c r="C206" s="79"/>
      <c r="BB206" s="79"/>
      <c r="BD206" s="79"/>
      <c r="BE206" s="79"/>
      <c r="BF206" s="79"/>
      <c r="BJ206" s="79"/>
    </row>
    <row r="207" spans="1:62" x14ac:dyDescent="0.25">
      <c r="A207" s="79"/>
      <c r="B207" s="79"/>
      <c r="C207" s="79"/>
      <c r="BB207" s="79"/>
      <c r="BD207" s="79"/>
      <c r="BE207" s="79"/>
      <c r="BF207" s="79"/>
      <c r="BJ207" s="79"/>
    </row>
    <row r="208" spans="1:62" x14ac:dyDescent="0.25">
      <c r="A208" s="79"/>
      <c r="B208" s="79"/>
      <c r="C208" s="79"/>
      <c r="BB208" s="79"/>
      <c r="BD208" s="79"/>
      <c r="BE208" s="79"/>
      <c r="BF208" s="79"/>
      <c r="BJ208" s="79"/>
    </row>
    <row r="209" spans="1:62" x14ac:dyDescent="0.25">
      <c r="A209" s="79"/>
      <c r="B209" s="79"/>
      <c r="C209" s="79"/>
      <c r="BB209" s="79"/>
      <c r="BD209" s="79"/>
      <c r="BE209" s="79"/>
      <c r="BF209" s="79"/>
      <c r="BJ209" s="79"/>
    </row>
    <row r="210" spans="1:62" x14ac:dyDescent="0.25">
      <c r="A210" s="79"/>
      <c r="B210" s="79"/>
      <c r="C210" s="79"/>
      <c r="BB210" s="79"/>
      <c r="BD210" s="79"/>
      <c r="BE210" s="79"/>
      <c r="BF210" s="79"/>
      <c r="BJ210" s="79"/>
    </row>
    <row r="211" spans="1:62" x14ac:dyDescent="0.25">
      <c r="A211" s="79"/>
      <c r="B211" s="79"/>
      <c r="C211" s="79"/>
      <c r="BB211" s="79"/>
      <c r="BD211" s="79"/>
      <c r="BE211" s="79"/>
      <c r="BF211" s="79"/>
      <c r="BJ211" s="79"/>
    </row>
    <row r="212" spans="1:62" x14ac:dyDescent="0.25">
      <c r="A212" s="79"/>
      <c r="B212" s="79"/>
      <c r="C212" s="79"/>
      <c r="BB212" s="79"/>
      <c r="BD212" s="79"/>
      <c r="BE212" s="79"/>
      <c r="BF212" s="79"/>
      <c r="BJ212" s="79"/>
    </row>
    <row r="213" spans="1:62" x14ac:dyDescent="0.25">
      <c r="A213" s="79"/>
      <c r="B213" s="79"/>
      <c r="C213" s="79"/>
      <c r="BB213" s="79"/>
      <c r="BD213" s="79"/>
      <c r="BE213" s="79"/>
      <c r="BF213" s="79"/>
      <c r="BJ213" s="79"/>
    </row>
    <row r="214" spans="1:62" x14ac:dyDescent="0.25">
      <c r="A214" s="79"/>
      <c r="B214" s="79"/>
      <c r="C214" s="79"/>
      <c r="BB214" s="79"/>
      <c r="BD214" s="79"/>
      <c r="BE214" s="79"/>
      <c r="BF214" s="79"/>
      <c r="BJ214" s="79"/>
    </row>
    <row r="215" spans="1:62" x14ac:dyDescent="0.25">
      <c r="A215" s="79"/>
      <c r="B215" s="79"/>
      <c r="C215" s="79"/>
      <c r="BB215" s="79"/>
      <c r="BD215" s="79"/>
      <c r="BE215" s="79"/>
      <c r="BF215" s="79"/>
      <c r="BJ215" s="79"/>
    </row>
    <row r="216" spans="1:62" x14ac:dyDescent="0.25">
      <c r="A216" s="79"/>
      <c r="B216" s="79"/>
      <c r="C216" s="79"/>
      <c r="BB216" s="79"/>
      <c r="BD216" s="79"/>
      <c r="BE216" s="79"/>
      <c r="BF216" s="79"/>
      <c r="BJ216" s="79"/>
    </row>
    <row r="217" spans="1:62" x14ac:dyDescent="0.25">
      <c r="A217" s="79"/>
      <c r="B217" s="79"/>
      <c r="C217" s="79"/>
      <c r="BB217" s="79"/>
      <c r="BD217" s="79"/>
      <c r="BE217" s="79"/>
      <c r="BF217" s="79"/>
      <c r="BJ217" s="79"/>
    </row>
    <row r="218" spans="1:62" x14ac:dyDescent="0.25">
      <c r="A218" s="79"/>
      <c r="B218" s="79"/>
      <c r="C218" s="79"/>
      <c r="BB218" s="79"/>
      <c r="BD218" s="79"/>
      <c r="BE218" s="79"/>
      <c r="BF218" s="79"/>
      <c r="BJ218" s="79"/>
    </row>
    <row r="219" spans="1:62" x14ac:dyDescent="0.25">
      <c r="A219" s="79"/>
      <c r="B219" s="79"/>
      <c r="C219" s="79"/>
      <c r="BB219" s="79"/>
      <c r="BD219" s="79"/>
      <c r="BE219" s="79"/>
      <c r="BF219" s="79"/>
      <c r="BJ219" s="79"/>
    </row>
    <row r="220" spans="1:62" x14ac:dyDescent="0.25">
      <c r="A220" s="79"/>
      <c r="B220" s="79"/>
      <c r="C220" s="79"/>
      <c r="BB220" s="79"/>
      <c r="BD220" s="79"/>
      <c r="BE220" s="79"/>
      <c r="BF220" s="79"/>
      <c r="BJ220" s="79"/>
    </row>
    <row r="221" spans="1:62" x14ac:dyDescent="0.25">
      <c r="A221" s="79"/>
      <c r="B221" s="79"/>
      <c r="C221" s="79"/>
      <c r="BB221" s="79"/>
      <c r="BD221" s="79"/>
      <c r="BE221" s="79"/>
      <c r="BF221" s="79"/>
      <c r="BJ221" s="79"/>
    </row>
    <row r="222" spans="1:62" x14ac:dyDescent="0.25">
      <c r="A222" s="79"/>
      <c r="B222" s="79"/>
      <c r="C222" s="79"/>
      <c r="BB222" s="79"/>
      <c r="BD222" s="79"/>
      <c r="BE222" s="79"/>
      <c r="BF222" s="79"/>
      <c r="BJ222" s="79"/>
    </row>
    <row r="223" spans="1:62" x14ac:dyDescent="0.25">
      <c r="A223" s="79"/>
      <c r="B223" s="79"/>
      <c r="C223" s="79"/>
      <c r="BB223" s="79"/>
      <c r="BD223" s="79"/>
      <c r="BE223" s="79"/>
      <c r="BF223" s="79"/>
      <c r="BJ223" s="79"/>
    </row>
    <row r="224" spans="1:62" x14ac:dyDescent="0.25">
      <c r="A224" s="79"/>
      <c r="B224" s="79"/>
      <c r="C224" s="79"/>
      <c r="BB224" s="79"/>
      <c r="BD224" s="79"/>
      <c r="BE224" s="79"/>
      <c r="BF224" s="79"/>
      <c r="BJ224" s="79"/>
    </row>
    <row r="225" spans="1:62" x14ac:dyDescent="0.25">
      <c r="A225" s="79"/>
      <c r="B225" s="79"/>
      <c r="C225" s="79"/>
      <c r="BB225" s="79"/>
      <c r="BD225" s="79"/>
      <c r="BE225" s="79"/>
      <c r="BF225" s="79"/>
      <c r="BJ225" s="79"/>
    </row>
    <row r="226" spans="1:62" x14ac:dyDescent="0.25">
      <c r="A226" s="79"/>
      <c r="B226" s="79"/>
      <c r="C226" s="79"/>
      <c r="BB226" s="79"/>
      <c r="BD226" s="79"/>
      <c r="BE226" s="79"/>
      <c r="BF226" s="79"/>
      <c r="BJ226" s="79"/>
    </row>
    <row r="227" spans="1:62" x14ac:dyDescent="0.25">
      <c r="A227" s="79"/>
      <c r="B227" s="79"/>
      <c r="C227" s="79"/>
      <c r="BB227" s="79"/>
      <c r="BD227" s="79"/>
      <c r="BE227" s="79"/>
      <c r="BF227" s="79"/>
      <c r="BJ227" s="79"/>
    </row>
    <row r="228" spans="1:62" x14ac:dyDescent="0.25">
      <c r="A228" s="79"/>
      <c r="B228" s="79"/>
      <c r="C228" s="79"/>
      <c r="BB228" s="79"/>
      <c r="BD228" s="79"/>
      <c r="BE228" s="79"/>
      <c r="BF228" s="79"/>
      <c r="BJ228" s="79"/>
    </row>
    <row r="229" spans="1:62" x14ac:dyDescent="0.25">
      <c r="A229" s="79"/>
      <c r="B229" s="79"/>
      <c r="C229" s="79"/>
      <c r="BB229" s="79"/>
      <c r="BD229" s="79"/>
      <c r="BE229" s="79"/>
      <c r="BF229" s="79"/>
      <c r="BJ229" s="79"/>
    </row>
    <row r="230" spans="1:62" x14ac:dyDescent="0.25">
      <c r="A230" s="79"/>
      <c r="B230" s="79"/>
      <c r="C230" s="79"/>
      <c r="BB230" s="79"/>
      <c r="BD230" s="79"/>
      <c r="BE230" s="79"/>
      <c r="BF230" s="79"/>
      <c r="BJ230" s="79"/>
    </row>
    <row r="231" spans="1:62" x14ac:dyDescent="0.25">
      <c r="A231" s="79"/>
      <c r="B231" s="79"/>
      <c r="C231" s="79"/>
      <c r="BB231" s="79"/>
      <c r="BD231" s="79"/>
      <c r="BE231" s="79"/>
      <c r="BF231" s="79"/>
      <c r="BJ231" s="79"/>
    </row>
    <row r="232" spans="1:62" x14ac:dyDescent="0.25">
      <c r="A232" s="79"/>
      <c r="B232" s="79"/>
      <c r="C232" s="79"/>
      <c r="BB232" s="79"/>
      <c r="BD232" s="79"/>
      <c r="BE232" s="79"/>
      <c r="BF232" s="79"/>
      <c r="BJ232" s="79"/>
    </row>
    <row r="233" spans="1:62" x14ac:dyDescent="0.25">
      <c r="A233" s="79"/>
      <c r="B233" s="79"/>
      <c r="C233" s="79"/>
      <c r="BB233" s="79"/>
      <c r="BD233" s="79"/>
      <c r="BE233" s="79"/>
      <c r="BF233" s="79"/>
      <c r="BJ233" s="79"/>
    </row>
    <row r="234" spans="1:62" x14ac:dyDescent="0.25">
      <c r="A234" s="79"/>
      <c r="B234" s="79"/>
      <c r="C234" s="79"/>
      <c r="BB234" s="79"/>
      <c r="BD234" s="79"/>
      <c r="BE234" s="79"/>
      <c r="BF234" s="79"/>
      <c r="BJ234" s="79"/>
    </row>
    <row r="235" spans="1:62" x14ac:dyDescent="0.25">
      <c r="A235" s="79"/>
      <c r="B235" s="79"/>
      <c r="C235" s="79"/>
      <c r="BB235" s="79"/>
      <c r="BD235" s="79"/>
      <c r="BE235" s="79"/>
      <c r="BF235" s="79"/>
      <c r="BJ235" s="79"/>
    </row>
    <row r="236" spans="1:62" x14ac:dyDescent="0.25">
      <c r="A236" s="79"/>
      <c r="B236" s="79"/>
      <c r="C236" s="79"/>
      <c r="BB236" s="79"/>
      <c r="BD236" s="79"/>
      <c r="BE236" s="79"/>
      <c r="BF236" s="79"/>
      <c r="BJ236" s="79"/>
    </row>
    <row r="237" spans="1:62" x14ac:dyDescent="0.25">
      <c r="A237" s="79"/>
      <c r="B237" s="79"/>
      <c r="C237" s="79"/>
      <c r="BB237" s="79"/>
      <c r="BD237" s="79"/>
      <c r="BE237" s="79"/>
      <c r="BF237" s="79"/>
      <c r="BJ237" s="79"/>
    </row>
    <row r="238" spans="1:62" x14ac:dyDescent="0.25">
      <c r="A238" s="79"/>
      <c r="B238" s="79"/>
      <c r="C238" s="79"/>
      <c r="BB238" s="79"/>
      <c r="BD238" s="79"/>
      <c r="BE238" s="79"/>
      <c r="BF238" s="79"/>
      <c r="BJ238" s="79"/>
    </row>
    <row r="239" spans="1:62" x14ac:dyDescent="0.25">
      <c r="A239" s="79"/>
      <c r="B239" s="79"/>
      <c r="C239" s="79"/>
      <c r="BB239" s="79"/>
      <c r="BD239" s="79"/>
      <c r="BE239" s="79"/>
      <c r="BF239" s="79"/>
      <c r="BJ239" s="79"/>
    </row>
    <row r="240" spans="1:62" x14ac:dyDescent="0.25">
      <c r="A240" s="79"/>
      <c r="B240" s="79"/>
      <c r="C240" s="79"/>
      <c r="BB240" s="79"/>
      <c r="BD240" s="79"/>
      <c r="BE240" s="79"/>
      <c r="BF240" s="79"/>
      <c r="BJ240" s="79"/>
    </row>
    <row r="241" spans="1:62" x14ac:dyDescent="0.25">
      <c r="A241" s="79"/>
      <c r="B241" s="79"/>
      <c r="C241" s="79"/>
      <c r="BB241" s="79"/>
      <c r="BD241" s="79"/>
      <c r="BE241" s="79"/>
      <c r="BF241" s="79"/>
      <c r="BJ241" s="79"/>
    </row>
    <row r="242" spans="1:62" x14ac:dyDescent="0.25">
      <c r="A242" s="79"/>
      <c r="B242" s="79"/>
      <c r="C242" s="79"/>
      <c r="BB242" s="79"/>
      <c r="BD242" s="79"/>
      <c r="BE242" s="79"/>
      <c r="BF242" s="79"/>
      <c r="BJ242" s="79"/>
    </row>
    <row r="243" spans="1:62" x14ac:dyDescent="0.25">
      <c r="A243" s="79"/>
      <c r="B243" s="79"/>
      <c r="C243" s="79"/>
      <c r="BB243" s="79"/>
      <c r="BD243" s="79"/>
      <c r="BE243" s="79"/>
      <c r="BF243" s="79"/>
      <c r="BJ243" s="79"/>
    </row>
    <row r="244" spans="1:62" x14ac:dyDescent="0.25">
      <c r="A244" s="79"/>
      <c r="B244" s="79"/>
      <c r="C244" s="79"/>
      <c r="BB244" s="79"/>
      <c r="BD244" s="79"/>
      <c r="BE244" s="79"/>
      <c r="BF244" s="79"/>
      <c r="BJ244" s="79"/>
    </row>
    <row r="245" spans="1:62" x14ac:dyDescent="0.25">
      <c r="A245" s="79"/>
      <c r="B245" s="79"/>
      <c r="C245" s="79"/>
      <c r="BB245" s="79"/>
      <c r="BD245" s="79"/>
      <c r="BE245" s="79"/>
      <c r="BF245" s="79"/>
      <c r="BJ245" s="79"/>
    </row>
    <row r="246" spans="1:62" x14ac:dyDescent="0.25">
      <c r="A246" s="79"/>
      <c r="B246" s="79"/>
      <c r="C246" s="79"/>
      <c r="BB246" s="79"/>
      <c r="BD246" s="79"/>
      <c r="BE246" s="79"/>
      <c r="BF246" s="79"/>
      <c r="BJ246" s="79"/>
    </row>
    <row r="247" spans="1:62" x14ac:dyDescent="0.25">
      <c r="A247" s="79"/>
      <c r="B247" s="79"/>
      <c r="C247" s="79"/>
      <c r="BB247" s="79"/>
      <c r="BD247" s="79"/>
      <c r="BE247" s="79"/>
      <c r="BF247" s="79"/>
      <c r="BJ247" s="79"/>
    </row>
    <row r="248" spans="1:62" x14ac:dyDescent="0.25">
      <c r="A248" s="79"/>
      <c r="B248" s="79"/>
      <c r="C248" s="79"/>
      <c r="BB248" s="79"/>
      <c r="BD248" s="79"/>
      <c r="BE248" s="79"/>
      <c r="BF248" s="79"/>
      <c r="BJ248" s="79"/>
    </row>
    <row r="249" spans="1:62" x14ac:dyDescent="0.25">
      <c r="A249" s="79"/>
      <c r="B249" s="79"/>
      <c r="C249" s="79"/>
      <c r="BB249" s="79"/>
      <c r="BD249" s="79"/>
      <c r="BE249" s="79"/>
      <c r="BF249" s="79"/>
      <c r="BJ249" s="79"/>
    </row>
    <row r="250" spans="1:62" x14ac:dyDescent="0.25">
      <c r="A250" s="79"/>
      <c r="B250" s="79"/>
      <c r="C250" s="79"/>
      <c r="BB250" s="79"/>
      <c r="BD250" s="79"/>
      <c r="BE250" s="79"/>
      <c r="BF250" s="79"/>
      <c r="BJ250" s="79"/>
    </row>
    <row r="251" spans="1:62" x14ac:dyDescent="0.25">
      <c r="A251" s="79"/>
      <c r="B251" s="79"/>
      <c r="C251" s="79"/>
      <c r="BB251" s="79"/>
      <c r="BD251" s="79"/>
      <c r="BE251" s="79"/>
      <c r="BF251" s="79"/>
      <c r="BJ251" s="79"/>
    </row>
    <row r="252" spans="1:62" x14ac:dyDescent="0.25">
      <c r="A252" s="79"/>
      <c r="B252" s="79"/>
      <c r="C252" s="79"/>
      <c r="BB252" s="79"/>
      <c r="BD252" s="79"/>
      <c r="BE252" s="79"/>
      <c r="BF252" s="79"/>
      <c r="BJ252" s="79"/>
    </row>
    <row r="253" spans="1:62" x14ac:dyDescent="0.25">
      <c r="A253" s="79"/>
      <c r="B253" s="79"/>
      <c r="C253" s="79"/>
      <c r="BB253" s="79"/>
      <c r="BD253" s="79"/>
      <c r="BE253" s="79"/>
      <c r="BF253" s="79"/>
      <c r="BJ253" s="79"/>
    </row>
    <row r="254" spans="1:62" x14ac:dyDescent="0.25">
      <c r="A254" s="79"/>
      <c r="B254" s="79"/>
      <c r="C254" s="79"/>
      <c r="BB254" s="79"/>
      <c r="BD254" s="79"/>
      <c r="BE254" s="79"/>
      <c r="BF254" s="79"/>
      <c r="BJ254" s="79"/>
    </row>
    <row r="255" spans="1:62" x14ac:dyDescent="0.25">
      <c r="A255" s="79"/>
      <c r="B255" s="79"/>
      <c r="C255" s="79"/>
      <c r="BB255" s="79"/>
      <c r="BD255" s="79"/>
      <c r="BE255" s="79"/>
      <c r="BF255" s="79"/>
      <c r="BJ255" s="79"/>
    </row>
    <row r="256" spans="1:62" x14ac:dyDescent="0.25">
      <c r="A256" s="79"/>
      <c r="B256" s="79"/>
      <c r="C256" s="79"/>
      <c r="BB256" s="79"/>
      <c r="BD256" s="79"/>
      <c r="BE256" s="79"/>
      <c r="BF256" s="79"/>
      <c r="BJ256" s="79"/>
    </row>
    <row r="257" spans="1:62" x14ac:dyDescent="0.25">
      <c r="A257" s="79"/>
      <c r="B257" s="79"/>
      <c r="C257" s="79"/>
      <c r="BB257" s="79"/>
      <c r="BD257" s="79"/>
      <c r="BE257" s="79"/>
      <c r="BF257" s="79"/>
      <c r="BJ257" s="79"/>
    </row>
    <row r="258" spans="1:62" x14ac:dyDescent="0.25">
      <c r="A258" s="79"/>
      <c r="B258" s="79"/>
      <c r="C258" s="79"/>
      <c r="BB258" s="79"/>
      <c r="BD258" s="79"/>
      <c r="BE258" s="79"/>
      <c r="BF258" s="79"/>
      <c r="BJ258" s="79"/>
    </row>
    <row r="259" spans="1:62" x14ac:dyDescent="0.25">
      <c r="A259" s="79"/>
      <c r="B259" s="79"/>
      <c r="C259" s="79"/>
      <c r="BB259" s="79"/>
      <c r="BD259" s="79"/>
      <c r="BE259" s="79"/>
      <c r="BF259" s="79"/>
      <c r="BJ259" s="79"/>
    </row>
    <row r="260" spans="1:62" x14ac:dyDescent="0.25">
      <c r="A260" s="79"/>
      <c r="B260" s="79"/>
      <c r="C260" s="79"/>
      <c r="BB260" s="79"/>
      <c r="BD260" s="79"/>
      <c r="BE260" s="79"/>
      <c r="BF260" s="79"/>
      <c r="BJ260" s="79"/>
    </row>
    <row r="261" spans="1:62" x14ac:dyDescent="0.25">
      <c r="A261" s="79"/>
      <c r="B261" s="79"/>
      <c r="C261" s="79"/>
      <c r="BB261" s="79"/>
      <c r="BD261" s="79"/>
      <c r="BE261" s="79"/>
      <c r="BF261" s="79"/>
      <c r="BJ261" s="79"/>
    </row>
    <row r="262" spans="1:62" x14ac:dyDescent="0.25">
      <c r="A262" s="79"/>
      <c r="B262" s="79"/>
      <c r="C262" s="79"/>
      <c r="BB262" s="79"/>
      <c r="BD262" s="79"/>
      <c r="BE262" s="79"/>
      <c r="BF262" s="79"/>
      <c r="BJ262" s="79"/>
    </row>
    <row r="263" spans="1:62" x14ac:dyDescent="0.25">
      <c r="A263" s="79"/>
      <c r="B263" s="79"/>
      <c r="C263" s="79"/>
      <c r="BB263" s="79"/>
      <c r="BD263" s="79"/>
      <c r="BE263" s="79"/>
      <c r="BF263" s="79"/>
      <c r="BJ263" s="79"/>
    </row>
    <row r="264" spans="1:62" x14ac:dyDescent="0.25">
      <c r="A264" s="79"/>
      <c r="B264" s="79"/>
      <c r="C264" s="79"/>
      <c r="BB264" s="79"/>
      <c r="BD264" s="79"/>
      <c r="BE264" s="79"/>
      <c r="BF264" s="79"/>
      <c r="BJ264" s="79"/>
    </row>
    <row r="265" spans="1:62" x14ac:dyDescent="0.25">
      <c r="A265" s="79"/>
      <c r="B265" s="79"/>
      <c r="C265" s="79"/>
      <c r="BB265" s="79"/>
      <c r="BD265" s="79"/>
      <c r="BE265" s="79"/>
      <c r="BF265" s="79"/>
      <c r="BJ265" s="79"/>
    </row>
    <row r="266" spans="1:62" x14ac:dyDescent="0.25">
      <c r="A266" s="79"/>
      <c r="B266" s="79"/>
      <c r="C266" s="79"/>
      <c r="BB266" s="79"/>
      <c r="BD266" s="79"/>
      <c r="BE266" s="79"/>
      <c r="BF266" s="79"/>
      <c r="BJ266" s="79"/>
    </row>
    <row r="267" spans="1:62" x14ac:dyDescent="0.25">
      <c r="A267" s="79"/>
      <c r="B267" s="79"/>
      <c r="C267" s="79"/>
      <c r="BB267" s="79"/>
      <c r="BD267" s="79"/>
      <c r="BE267" s="79"/>
      <c r="BF267" s="79"/>
      <c r="BJ267" s="79"/>
    </row>
    <row r="268" spans="1:62" x14ac:dyDescent="0.25">
      <c r="A268" s="79"/>
      <c r="B268" s="79"/>
      <c r="C268" s="79"/>
      <c r="BB268" s="79"/>
      <c r="BD268" s="79"/>
      <c r="BE268" s="79"/>
      <c r="BF268" s="79"/>
      <c r="BJ268" s="79"/>
    </row>
    <row r="269" spans="1:62" x14ac:dyDescent="0.25">
      <c r="A269" s="79"/>
      <c r="B269" s="79"/>
      <c r="C269" s="79"/>
      <c r="BB269" s="79"/>
      <c r="BD269" s="79"/>
      <c r="BE269" s="79"/>
      <c r="BF269" s="79"/>
      <c r="BJ269" s="79"/>
    </row>
    <row r="270" spans="1:62" x14ac:dyDescent="0.25">
      <c r="A270" s="79"/>
      <c r="B270" s="79"/>
      <c r="C270" s="79"/>
      <c r="BB270" s="79"/>
      <c r="BD270" s="79"/>
      <c r="BE270" s="79"/>
      <c r="BF270" s="79"/>
      <c r="BJ270" s="79"/>
    </row>
    <row r="271" spans="1:62" x14ac:dyDescent="0.25">
      <c r="A271" s="79"/>
      <c r="B271" s="79"/>
      <c r="C271" s="79"/>
      <c r="BB271" s="79"/>
      <c r="BD271" s="79"/>
      <c r="BE271" s="79"/>
      <c r="BF271" s="79"/>
      <c r="BJ271" s="79"/>
    </row>
    <row r="272" spans="1:62" x14ac:dyDescent="0.25">
      <c r="A272" s="79"/>
      <c r="B272" s="79"/>
      <c r="C272" s="79"/>
      <c r="BB272" s="79"/>
      <c r="BD272" s="79"/>
      <c r="BE272" s="79"/>
      <c r="BF272" s="79"/>
      <c r="BJ272" s="79"/>
    </row>
    <row r="273" spans="1:62" x14ac:dyDescent="0.25">
      <c r="A273" s="79"/>
      <c r="B273" s="79"/>
      <c r="C273" s="79"/>
      <c r="BB273" s="79"/>
      <c r="BD273" s="79"/>
      <c r="BE273" s="79"/>
      <c r="BF273" s="79"/>
      <c r="BJ273" s="79"/>
    </row>
    <row r="274" spans="1:62" x14ac:dyDescent="0.25">
      <c r="A274" s="79"/>
      <c r="B274" s="79"/>
      <c r="C274" s="79"/>
      <c r="BB274" s="79"/>
      <c r="BD274" s="79"/>
      <c r="BE274" s="79"/>
      <c r="BF274" s="79"/>
      <c r="BJ274" s="79"/>
    </row>
    <row r="275" spans="1:62" x14ac:dyDescent="0.25">
      <c r="A275" s="79"/>
      <c r="B275" s="79"/>
      <c r="C275" s="79"/>
      <c r="BB275" s="79"/>
      <c r="BD275" s="79"/>
      <c r="BE275" s="79"/>
      <c r="BF275" s="79"/>
      <c r="BJ275" s="79"/>
    </row>
    <row r="276" spans="1:62" x14ac:dyDescent="0.25">
      <c r="A276" s="79"/>
      <c r="B276" s="79"/>
      <c r="C276" s="79"/>
      <c r="BB276" s="79"/>
      <c r="BD276" s="79"/>
      <c r="BE276" s="79"/>
      <c r="BF276" s="79"/>
      <c r="BJ276" s="79"/>
    </row>
    <row r="277" spans="1:62" x14ac:dyDescent="0.25">
      <c r="A277" s="79"/>
      <c r="B277" s="79"/>
      <c r="C277" s="79"/>
      <c r="BB277" s="79"/>
      <c r="BD277" s="79"/>
      <c r="BE277" s="79"/>
      <c r="BF277" s="79"/>
      <c r="BJ277" s="79"/>
    </row>
    <row r="278" spans="1:62" x14ac:dyDescent="0.25">
      <c r="A278" s="79"/>
      <c r="B278" s="79"/>
      <c r="C278" s="79"/>
      <c r="BB278" s="79"/>
      <c r="BD278" s="79"/>
      <c r="BE278" s="79"/>
      <c r="BF278" s="79"/>
      <c r="BJ278" s="79"/>
    </row>
    <row r="279" spans="1:62" x14ac:dyDescent="0.25">
      <c r="A279" s="79"/>
      <c r="B279" s="79"/>
      <c r="C279" s="79"/>
      <c r="BB279" s="79"/>
      <c r="BD279" s="79"/>
      <c r="BE279" s="79"/>
      <c r="BF279" s="79"/>
      <c r="BJ279" s="79"/>
    </row>
    <row r="280" spans="1:62" x14ac:dyDescent="0.25">
      <c r="A280" s="79"/>
      <c r="B280" s="79"/>
      <c r="C280" s="79"/>
      <c r="BB280" s="79"/>
      <c r="BD280" s="79"/>
      <c r="BE280" s="79"/>
      <c r="BF280" s="79"/>
      <c r="BJ280" s="79"/>
    </row>
    <row r="281" spans="1:62" x14ac:dyDescent="0.25">
      <c r="A281" s="79"/>
      <c r="B281" s="79"/>
      <c r="C281" s="79"/>
      <c r="BB281" s="79"/>
      <c r="BD281" s="79"/>
      <c r="BE281" s="79"/>
      <c r="BF281" s="79"/>
      <c r="BJ281" s="79"/>
    </row>
    <row r="282" spans="1:62" x14ac:dyDescent="0.25">
      <c r="A282" s="79"/>
      <c r="B282" s="79"/>
      <c r="C282" s="79"/>
      <c r="BB282" s="79"/>
      <c r="BD282" s="79"/>
      <c r="BE282" s="79"/>
      <c r="BF282" s="79"/>
      <c r="BJ282" s="79"/>
    </row>
    <row r="283" spans="1:62" x14ac:dyDescent="0.25">
      <c r="A283" s="79"/>
      <c r="B283" s="79"/>
      <c r="C283" s="79"/>
      <c r="BB283" s="79"/>
      <c r="BD283" s="79"/>
      <c r="BE283" s="79"/>
      <c r="BF283" s="79"/>
      <c r="BJ283" s="79"/>
    </row>
    <row r="284" spans="1:62" x14ac:dyDescent="0.25">
      <c r="A284" s="79"/>
      <c r="B284" s="79"/>
      <c r="C284" s="79"/>
      <c r="BB284" s="79"/>
      <c r="BD284" s="79"/>
      <c r="BE284" s="79"/>
      <c r="BF284" s="79"/>
      <c r="BJ284" s="79"/>
    </row>
    <row r="285" spans="1:62" x14ac:dyDescent="0.25">
      <c r="A285" s="79"/>
      <c r="B285" s="79"/>
      <c r="C285" s="79"/>
      <c r="BB285" s="79"/>
      <c r="BD285" s="79"/>
      <c r="BE285" s="79"/>
      <c r="BF285" s="79"/>
      <c r="BJ285" s="79"/>
    </row>
    <row r="286" spans="1:62" x14ac:dyDescent="0.25">
      <c r="A286" s="79"/>
      <c r="B286" s="79"/>
      <c r="C286" s="79"/>
      <c r="BB286" s="79"/>
      <c r="BD286" s="79"/>
      <c r="BE286" s="79"/>
      <c r="BF286" s="79"/>
      <c r="BJ286" s="79"/>
    </row>
    <row r="287" spans="1:62" x14ac:dyDescent="0.25">
      <c r="A287" s="79"/>
      <c r="B287" s="79"/>
      <c r="C287" s="79"/>
      <c r="BB287" s="79"/>
      <c r="BD287" s="79"/>
      <c r="BE287" s="79"/>
      <c r="BF287" s="79"/>
      <c r="BJ287" s="79"/>
    </row>
    <row r="288" spans="1:62" x14ac:dyDescent="0.25">
      <c r="A288" s="79"/>
      <c r="B288" s="79"/>
      <c r="C288" s="79"/>
      <c r="BB288" s="79"/>
      <c r="BD288" s="79"/>
      <c r="BE288" s="79"/>
      <c r="BF288" s="79"/>
      <c r="BJ288" s="79"/>
    </row>
    <row r="289" spans="1:62" x14ac:dyDescent="0.25">
      <c r="A289" s="79"/>
      <c r="B289" s="79"/>
      <c r="C289" s="79"/>
      <c r="BB289" s="79"/>
      <c r="BD289" s="79"/>
      <c r="BE289" s="79"/>
      <c r="BF289" s="79"/>
      <c r="BJ289" s="79"/>
    </row>
    <row r="290" spans="1:62" x14ac:dyDescent="0.25">
      <c r="A290" s="79"/>
      <c r="B290" s="79"/>
      <c r="C290" s="79"/>
      <c r="BB290" s="79"/>
      <c r="BD290" s="79"/>
      <c r="BE290" s="79"/>
      <c r="BF290" s="79"/>
      <c r="BJ290" s="79"/>
    </row>
    <row r="291" spans="1:62" x14ac:dyDescent="0.25">
      <c r="A291" s="79"/>
      <c r="B291" s="79"/>
      <c r="C291" s="79"/>
      <c r="BB291" s="79"/>
      <c r="BD291" s="79"/>
      <c r="BE291" s="79"/>
      <c r="BF291" s="79"/>
      <c r="BJ291" s="79"/>
    </row>
    <row r="292" spans="1:62" x14ac:dyDescent="0.25">
      <c r="A292" s="79"/>
      <c r="B292" s="79"/>
      <c r="C292" s="79"/>
      <c r="BB292" s="79"/>
      <c r="BD292" s="79"/>
      <c r="BE292" s="79"/>
      <c r="BF292" s="79"/>
      <c r="BJ292" s="79"/>
    </row>
    <row r="293" spans="1:62" x14ac:dyDescent="0.25">
      <c r="A293" s="79"/>
      <c r="B293" s="79"/>
      <c r="C293" s="79"/>
      <c r="BB293" s="79"/>
      <c r="BD293" s="79"/>
      <c r="BE293" s="79"/>
      <c r="BF293" s="79"/>
      <c r="BJ293" s="79"/>
    </row>
    <row r="294" spans="1:62" x14ac:dyDescent="0.25">
      <c r="A294" s="79"/>
      <c r="B294" s="79"/>
      <c r="C294" s="79"/>
      <c r="BB294" s="79"/>
      <c r="BD294" s="79"/>
      <c r="BE294" s="79"/>
      <c r="BF294" s="79"/>
      <c r="BJ294" s="79"/>
    </row>
    <row r="295" spans="1:62" x14ac:dyDescent="0.25">
      <c r="A295" s="79"/>
      <c r="B295" s="79"/>
      <c r="C295" s="79"/>
      <c r="BB295" s="79"/>
      <c r="BD295" s="79"/>
      <c r="BE295" s="79"/>
      <c r="BF295" s="79"/>
      <c r="BJ295" s="79"/>
    </row>
    <row r="296" spans="1:62" x14ac:dyDescent="0.25">
      <c r="A296" s="79"/>
      <c r="B296" s="79"/>
      <c r="C296" s="79"/>
      <c r="BB296" s="79"/>
      <c r="BD296" s="79"/>
      <c r="BE296" s="79"/>
      <c r="BF296" s="79"/>
      <c r="BJ296" s="79"/>
    </row>
    <row r="297" spans="1:62" x14ac:dyDescent="0.25">
      <c r="A297" s="79"/>
      <c r="B297" s="79"/>
      <c r="C297" s="79"/>
      <c r="BB297" s="79"/>
      <c r="BD297" s="79"/>
      <c r="BE297" s="79"/>
      <c r="BF297" s="79"/>
      <c r="BJ297" s="79"/>
    </row>
    <row r="298" spans="1:62" x14ac:dyDescent="0.25">
      <c r="A298" s="79"/>
      <c r="B298" s="79"/>
      <c r="C298" s="79"/>
      <c r="BB298" s="79"/>
      <c r="BD298" s="79"/>
      <c r="BE298" s="79"/>
      <c r="BF298" s="79"/>
      <c r="BJ298" s="79"/>
    </row>
    <row r="299" spans="1:62" x14ac:dyDescent="0.25">
      <c r="A299" s="79"/>
      <c r="B299" s="79"/>
      <c r="C299" s="79"/>
      <c r="BB299" s="79"/>
      <c r="BD299" s="79"/>
      <c r="BE299" s="79"/>
      <c r="BF299" s="79"/>
      <c r="BJ299" s="79"/>
    </row>
    <row r="300" spans="1:62" x14ac:dyDescent="0.25">
      <c r="A300" s="79"/>
      <c r="B300" s="79"/>
      <c r="C300" s="79"/>
      <c r="BB300" s="79"/>
      <c r="BD300" s="79"/>
      <c r="BE300" s="79"/>
      <c r="BF300" s="79"/>
      <c r="BJ300" s="79"/>
    </row>
    <row r="301" spans="1:62" x14ac:dyDescent="0.25">
      <c r="A301" s="79"/>
      <c r="B301" s="79"/>
      <c r="C301" s="79"/>
      <c r="BB301" s="79"/>
      <c r="BD301" s="79"/>
      <c r="BE301" s="79"/>
      <c r="BF301" s="79"/>
      <c r="BJ301" s="79"/>
    </row>
    <row r="302" spans="1:62" x14ac:dyDescent="0.25">
      <c r="A302" s="79"/>
      <c r="B302" s="79"/>
      <c r="C302" s="79"/>
      <c r="BB302" s="79"/>
      <c r="BD302" s="79"/>
      <c r="BE302" s="79"/>
      <c r="BF302" s="79"/>
      <c r="BJ302" s="79"/>
    </row>
    <row r="303" spans="1:62" x14ac:dyDescent="0.25">
      <c r="A303" s="79"/>
      <c r="B303" s="79"/>
      <c r="C303" s="79"/>
      <c r="BB303" s="79"/>
      <c r="BD303" s="79"/>
      <c r="BE303" s="79"/>
      <c r="BF303" s="79"/>
      <c r="BJ303" s="79"/>
    </row>
    <row r="304" spans="1:62" x14ac:dyDescent="0.25">
      <c r="A304" s="79"/>
      <c r="B304" s="79"/>
      <c r="C304" s="79"/>
      <c r="BB304" s="79"/>
      <c r="BD304" s="79"/>
      <c r="BE304" s="79"/>
      <c r="BF304" s="79"/>
      <c r="BJ304" s="79"/>
    </row>
    <row r="305" spans="1:62" x14ac:dyDescent="0.25">
      <c r="A305" s="79"/>
      <c r="B305" s="79"/>
      <c r="C305" s="79"/>
      <c r="BB305" s="79"/>
      <c r="BD305" s="79"/>
      <c r="BE305" s="79"/>
      <c r="BF305" s="79"/>
      <c r="BJ305" s="79"/>
    </row>
    <row r="306" spans="1:62" x14ac:dyDescent="0.25">
      <c r="A306" s="79"/>
      <c r="B306" s="79"/>
      <c r="C306" s="79"/>
      <c r="BB306" s="79"/>
      <c r="BD306" s="79"/>
      <c r="BE306" s="79"/>
      <c r="BF306" s="79"/>
      <c r="BJ306" s="79"/>
    </row>
    <row r="307" spans="1:62" x14ac:dyDescent="0.25">
      <c r="A307" s="79"/>
      <c r="B307" s="79"/>
      <c r="C307" s="79"/>
      <c r="BB307" s="79"/>
      <c r="BD307" s="79"/>
      <c r="BE307" s="79"/>
      <c r="BF307" s="79"/>
      <c r="BJ307" s="79"/>
    </row>
    <row r="308" spans="1:62" x14ac:dyDescent="0.25">
      <c r="A308" s="79"/>
      <c r="B308" s="79"/>
      <c r="C308" s="79"/>
      <c r="BB308" s="79"/>
      <c r="BD308" s="79"/>
      <c r="BE308" s="79"/>
      <c r="BF308" s="79"/>
      <c r="BJ308" s="79"/>
    </row>
    <row r="309" spans="1:62" x14ac:dyDescent="0.25">
      <c r="A309" s="79"/>
      <c r="B309" s="79"/>
      <c r="C309" s="79"/>
      <c r="BB309" s="79"/>
      <c r="BD309" s="79"/>
      <c r="BE309" s="79"/>
      <c r="BF309" s="79"/>
      <c r="BJ309" s="79"/>
    </row>
    <row r="310" spans="1:62" x14ac:dyDescent="0.25">
      <c r="A310" s="79"/>
      <c r="B310" s="79"/>
      <c r="C310" s="79"/>
      <c r="BB310" s="79"/>
      <c r="BD310" s="79"/>
      <c r="BE310" s="79"/>
      <c r="BF310" s="79"/>
      <c r="BJ310" s="79"/>
    </row>
    <row r="311" spans="1:62" x14ac:dyDescent="0.25">
      <c r="A311" s="79"/>
      <c r="B311" s="79"/>
      <c r="C311" s="79"/>
      <c r="BB311" s="79"/>
      <c r="BD311" s="79"/>
      <c r="BE311" s="79"/>
      <c r="BF311" s="79"/>
      <c r="BJ311" s="79"/>
    </row>
    <row r="312" spans="1:62" x14ac:dyDescent="0.25">
      <c r="A312" s="79"/>
      <c r="B312" s="79"/>
      <c r="C312" s="79"/>
      <c r="BB312" s="79"/>
      <c r="BD312" s="79"/>
      <c r="BE312" s="79"/>
      <c r="BF312" s="79"/>
      <c r="BJ312" s="79"/>
    </row>
    <row r="313" spans="1:62" x14ac:dyDescent="0.25">
      <c r="A313" s="79"/>
      <c r="B313" s="79"/>
      <c r="C313" s="79"/>
      <c r="BB313" s="79"/>
      <c r="BD313" s="79"/>
      <c r="BE313" s="79"/>
      <c r="BF313" s="79"/>
      <c r="BJ313" s="79"/>
    </row>
    <row r="314" spans="1:62" x14ac:dyDescent="0.25">
      <c r="A314" s="79"/>
      <c r="B314" s="79"/>
      <c r="C314" s="79"/>
      <c r="BB314" s="79"/>
      <c r="BD314" s="79"/>
      <c r="BE314" s="79"/>
      <c r="BF314" s="79"/>
      <c r="BJ314" s="79"/>
    </row>
    <row r="315" spans="1:62" x14ac:dyDescent="0.25">
      <c r="A315" s="79"/>
      <c r="B315" s="79"/>
      <c r="C315" s="79"/>
      <c r="BB315" s="79"/>
      <c r="BD315" s="79"/>
      <c r="BE315" s="79"/>
      <c r="BF315" s="79"/>
      <c r="BJ315" s="79"/>
    </row>
    <row r="316" spans="1:62" x14ac:dyDescent="0.25">
      <c r="A316" s="79"/>
      <c r="B316" s="79"/>
      <c r="C316" s="79"/>
      <c r="BB316" s="79"/>
      <c r="BD316" s="79"/>
      <c r="BE316" s="79"/>
      <c r="BF316" s="79"/>
      <c r="BJ316" s="79"/>
    </row>
    <row r="317" spans="1:62" x14ac:dyDescent="0.25">
      <c r="A317" s="79"/>
      <c r="B317" s="79"/>
      <c r="C317" s="79"/>
      <c r="BB317" s="79"/>
      <c r="BD317" s="79"/>
      <c r="BE317" s="79"/>
      <c r="BF317" s="79"/>
      <c r="BJ317" s="79"/>
    </row>
    <row r="318" spans="1:62" x14ac:dyDescent="0.25">
      <c r="A318" s="79"/>
      <c r="B318" s="79"/>
      <c r="C318" s="79"/>
      <c r="BB318" s="79"/>
      <c r="BD318" s="79"/>
      <c r="BE318" s="79"/>
      <c r="BF318" s="79"/>
      <c r="BJ318" s="79"/>
    </row>
    <row r="319" spans="1:62" x14ac:dyDescent="0.25">
      <c r="A319" s="79"/>
      <c r="B319" s="79"/>
      <c r="C319" s="79"/>
      <c r="BB319" s="79"/>
      <c r="BD319" s="79"/>
      <c r="BE319" s="79"/>
      <c r="BF319" s="79"/>
      <c r="BJ319" s="79"/>
    </row>
    <row r="320" spans="1:62" x14ac:dyDescent="0.25">
      <c r="A320" s="79"/>
      <c r="B320" s="79"/>
      <c r="C320" s="79"/>
      <c r="BB320" s="79"/>
      <c r="BD320" s="79"/>
      <c r="BE320" s="79"/>
      <c r="BF320" s="79"/>
      <c r="BJ320" s="79"/>
    </row>
    <row r="321" spans="1:62" x14ac:dyDescent="0.25">
      <c r="A321" s="79"/>
      <c r="B321" s="79"/>
      <c r="C321" s="79"/>
      <c r="BB321" s="79"/>
      <c r="BD321" s="79"/>
      <c r="BE321" s="79"/>
      <c r="BF321" s="79"/>
      <c r="BJ321" s="79"/>
    </row>
    <row r="322" spans="1:62" x14ac:dyDescent="0.25">
      <c r="A322" s="79"/>
      <c r="B322" s="79"/>
      <c r="C322" s="79"/>
      <c r="BB322" s="79"/>
      <c r="BD322" s="79"/>
      <c r="BE322" s="79"/>
      <c r="BF322" s="79"/>
      <c r="BJ322" s="79"/>
    </row>
    <row r="323" spans="1:62" x14ac:dyDescent="0.25">
      <c r="A323" s="79"/>
      <c r="B323" s="79"/>
      <c r="C323" s="79"/>
      <c r="BB323" s="79"/>
      <c r="BD323" s="79"/>
      <c r="BE323" s="79"/>
      <c r="BF323" s="79"/>
      <c r="BJ323" s="79"/>
    </row>
    <row r="324" spans="1:62" x14ac:dyDescent="0.25">
      <c r="A324" s="79"/>
      <c r="B324" s="79"/>
      <c r="C324" s="79"/>
      <c r="BB324" s="79"/>
      <c r="BD324" s="79"/>
      <c r="BE324" s="79"/>
      <c r="BF324" s="79"/>
      <c r="BJ324" s="79"/>
    </row>
    <row r="325" spans="1:62" x14ac:dyDescent="0.25">
      <c r="A325" s="79"/>
      <c r="B325" s="79"/>
      <c r="C325" s="79"/>
      <c r="BB325" s="79"/>
      <c r="BD325" s="79"/>
      <c r="BE325" s="79"/>
      <c r="BF325" s="79"/>
      <c r="BJ325" s="79"/>
    </row>
    <row r="326" spans="1:62" x14ac:dyDescent="0.25">
      <c r="A326" s="79"/>
      <c r="B326" s="79"/>
      <c r="C326" s="79"/>
      <c r="BB326" s="79"/>
      <c r="BD326" s="79"/>
      <c r="BE326" s="79"/>
      <c r="BF326" s="79"/>
      <c r="BJ326" s="79"/>
    </row>
    <row r="327" spans="1:62" x14ac:dyDescent="0.25">
      <c r="A327" s="79"/>
      <c r="B327" s="79"/>
      <c r="C327" s="79"/>
      <c r="BB327" s="79"/>
      <c r="BD327" s="79"/>
      <c r="BE327" s="79"/>
      <c r="BF327" s="79"/>
      <c r="BJ327" s="79"/>
    </row>
    <row r="328" spans="1:62" x14ac:dyDescent="0.25">
      <c r="A328" s="79"/>
      <c r="B328" s="79"/>
      <c r="C328" s="79"/>
      <c r="BB328" s="79"/>
      <c r="BD328" s="79"/>
      <c r="BE328" s="79"/>
      <c r="BF328" s="79"/>
      <c r="BJ328" s="79"/>
    </row>
    <row r="329" spans="1:62" x14ac:dyDescent="0.25">
      <c r="A329" s="79"/>
      <c r="B329" s="79"/>
      <c r="C329" s="79"/>
      <c r="BB329" s="79"/>
      <c r="BD329" s="79"/>
      <c r="BE329" s="79"/>
      <c r="BF329" s="79"/>
      <c r="BJ329" s="79"/>
    </row>
    <row r="330" spans="1:62" x14ac:dyDescent="0.25">
      <c r="A330" s="79"/>
      <c r="B330" s="79"/>
      <c r="C330" s="79"/>
      <c r="BB330" s="79"/>
      <c r="BD330" s="79"/>
      <c r="BE330" s="79"/>
      <c r="BF330" s="79"/>
      <c r="BJ330" s="79"/>
    </row>
    <row r="331" spans="1:62" x14ac:dyDescent="0.25">
      <c r="A331" s="79"/>
      <c r="B331" s="79"/>
      <c r="C331" s="79"/>
      <c r="BB331" s="79"/>
      <c r="BD331" s="79"/>
      <c r="BE331" s="79"/>
      <c r="BF331" s="79"/>
      <c r="BJ331" s="79"/>
    </row>
    <row r="332" spans="1:62" x14ac:dyDescent="0.25">
      <c r="A332" s="79"/>
      <c r="B332" s="79"/>
      <c r="C332" s="79"/>
      <c r="BB332" s="79"/>
      <c r="BD332" s="79"/>
      <c r="BE332" s="79"/>
      <c r="BF332" s="79"/>
      <c r="BJ332" s="79"/>
    </row>
    <row r="333" spans="1:62" x14ac:dyDescent="0.25">
      <c r="A333" s="79"/>
      <c r="B333" s="79"/>
      <c r="C333" s="79"/>
      <c r="BB333" s="79"/>
      <c r="BD333" s="79"/>
      <c r="BE333" s="79"/>
      <c r="BF333" s="79"/>
      <c r="BJ333" s="79"/>
    </row>
    <row r="334" spans="1:62" x14ac:dyDescent="0.25">
      <c r="A334" s="79"/>
      <c r="B334" s="79"/>
      <c r="C334" s="79"/>
      <c r="BB334" s="79"/>
      <c r="BD334" s="79"/>
      <c r="BE334" s="79"/>
      <c r="BF334" s="79"/>
      <c r="BJ334" s="79"/>
    </row>
    <row r="335" spans="1:62" x14ac:dyDescent="0.25">
      <c r="A335" s="79"/>
      <c r="B335" s="79"/>
      <c r="C335" s="79"/>
      <c r="BB335" s="79"/>
      <c r="BD335" s="79"/>
      <c r="BE335" s="79"/>
      <c r="BF335" s="79"/>
      <c r="BJ335" s="79"/>
    </row>
    <row r="336" spans="1:62" x14ac:dyDescent="0.25">
      <c r="A336" s="79"/>
      <c r="B336" s="79"/>
      <c r="C336" s="79"/>
      <c r="BB336" s="79"/>
      <c r="BD336" s="79"/>
      <c r="BE336" s="79"/>
      <c r="BF336" s="79"/>
      <c r="BJ336" s="79"/>
    </row>
    <row r="337" spans="1:62" x14ac:dyDescent="0.25">
      <c r="A337" s="79"/>
      <c r="B337" s="79"/>
      <c r="C337" s="79"/>
      <c r="BB337" s="79"/>
      <c r="BD337" s="79"/>
      <c r="BE337" s="79"/>
      <c r="BF337" s="79"/>
      <c r="BJ337" s="79"/>
    </row>
    <row r="338" spans="1:62" x14ac:dyDescent="0.25">
      <c r="A338" s="79"/>
      <c r="B338" s="79"/>
      <c r="C338" s="79"/>
      <c r="BB338" s="79"/>
      <c r="BD338" s="79"/>
      <c r="BE338" s="79"/>
      <c r="BF338" s="79"/>
      <c r="BJ338" s="79"/>
    </row>
    <row r="339" spans="1:62" x14ac:dyDescent="0.25">
      <c r="A339" s="79"/>
      <c r="B339" s="79"/>
      <c r="C339" s="79"/>
      <c r="BB339" s="79"/>
      <c r="BD339" s="79"/>
      <c r="BE339" s="79"/>
      <c r="BF339" s="79"/>
      <c r="BJ339" s="79"/>
    </row>
    <row r="340" spans="1:62" x14ac:dyDescent="0.25">
      <c r="A340" s="79"/>
      <c r="B340" s="79"/>
      <c r="C340" s="79"/>
      <c r="BB340" s="79"/>
      <c r="BD340" s="79"/>
      <c r="BE340" s="79"/>
      <c r="BF340" s="79"/>
      <c r="BJ340" s="79"/>
    </row>
    <row r="341" spans="1:62" x14ac:dyDescent="0.25">
      <c r="A341" s="79"/>
      <c r="B341" s="79"/>
      <c r="C341" s="79"/>
      <c r="BB341" s="79"/>
      <c r="BD341" s="79"/>
      <c r="BE341" s="79"/>
      <c r="BF341" s="79"/>
      <c r="BJ341" s="79"/>
    </row>
    <row r="342" spans="1:62" x14ac:dyDescent="0.25">
      <c r="A342" s="79"/>
      <c r="B342" s="79"/>
      <c r="C342" s="79"/>
      <c r="BB342" s="79"/>
      <c r="BD342" s="79"/>
      <c r="BE342" s="79"/>
      <c r="BF342" s="79"/>
      <c r="BJ342" s="79"/>
    </row>
    <row r="343" spans="1:62" x14ac:dyDescent="0.25">
      <c r="A343" s="79"/>
      <c r="B343" s="79"/>
      <c r="C343" s="79"/>
      <c r="BB343" s="79"/>
      <c r="BD343" s="79"/>
      <c r="BE343" s="79"/>
      <c r="BF343" s="79"/>
      <c r="BJ343" s="79"/>
    </row>
    <row r="344" spans="1:62" x14ac:dyDescent="0.25">
      <c r="A344" s="79"/>
      <c r="B344" s="79"/>
      <c r="C344" s="79"/>
      <c r="BB344" s="79"/>
      <c r="BD344" s="79"/>
      <c r="BE344" s="79"/>
      <c r="BF344" s="79"/>
      <c r="BJ344" s="79"/>
    </row>
    <row r="345" spans="1:62" x14ac:dyDescent="0.25">
      <c r="A345" s="79"/>
      <c r="B345" s="79"/>
      <c r="C345" s="79"/>
      <c r="BB345" s="79"/>
      <c r="BD345" s="79"/>
      <c r="BE345" s="79"/>
      <c r="BF345" s="79"/>
      <c r="BJ345" s="79"/>
    </row>
    <row r="346" spans="1:62" x14ac:dyDescent="0.25">
      <c r="A346" s="79"/>
      <c r="B346" s="79"/>
      <c r="C346" s="79"/>
      <c r="BB346" s="79"/>
      <c r="BD346" s="79"/>
      <c r="BE346" s="79"/>
      <c r="BF346" s="79"/>
      <c r="BJ346" s="79"/>
    </row>
    <row r="347" spans="1:62" x14ac:dyDescent="0.25">
      <c r="A347" s="79"/>
      <c r="B347" s="79"/>
      <c r="C347" s="79"/>
      <c r="BB347" s="79"/>
      <c r="BD347" s="79"/>
      <c r="BE347" s="79"/>
      <c r="BF347" s="79"/>
      <c r="BJ347" s="79"/>
    </row>
    <row r="348" spans="1:62" x14ac:dyDescent="0.25">
      <c r="A348" s="79"/>
      <c r="B348" s="79"/>
      <c r="C348" s="79"/>
      <c r="BB348" s="79"/>
      <c r="BD348" s="79"/>
      <c r="BE348" s="79"/>
      <c r="BF348" s="79"/>
      <c r="BJ348" s="79"/>
    </row>
    <row r="349" spans="1:62" x14ac:dyDescent="0.25">
      <c r="A349" s="79"/>
      <c r="B349" s="79"/>
      <c r="C349" s="79"/>
      <c r="BB349" s="79"/>
      <c r="BD349" s="79"/>
      <c r="BE349" s="79"/>
      <c r="BF349" s="79"/>
      <c r="BJ349" s="79"/>
    </row>
    <row r="350" spans="1:62" x14ac:dyDescent="0.25">
      <c r="A350" s="79"/>
      <c r="B350" s="79"/>
      <c r="C350" s="79"/>
      <c r="BB350" s="79"/>
      <c r="BD350" s="79"/>
      <c r="BE350" s="79"/>
      <c r="BF350" s="79"/>
      <c r="BJ350" s="79"/>
    </row>
    <row r="351" spans="1:62" x14ac:dyDescent="0.25">
      <c r="A351" s="79"/>
      <c r="B351" s="79"/>
      <c r="C351" s="79"/>
      <c r="BB351" s="79"/>
      <c r="BD351" s="79"/>
      <c r="BE351" s="79"/>
      <c r="BF351" s="79"/>
      <c r="BJ351" s="79"/>
    </row>
    <row r="352" spans="1:62" x14ac:dyDescent="0.25">
      <c r="A352" s="79"/>
      <c r="B352" s="79"/>
      <c r="C352" s="79"/>
      <c r="BB352" s="79"/>
      <c r="BD352" s="79"/>
      <c r="BE352" s="79"/>
      <c r="BF352" s="79"/>
      <c r="BJ352" s="79"/>
    </row>
    <row r="353" spans="1:62" x14ac:dyDescent="0.25">
      <c r="A353" s="79"/>
      <c r="B353" s="79"/>
      <c r="C353" s="79"/>
      <c r="BB353" s="79"/>
      <c r="BD353" s="79"/>
      <c r="BE353" s="79"/>
      <c r="BF353" s="79"/>
      <c r="BJ353" s="79"/>
    </row>
    <row r="354" spans="1:62" x14ac:dyDescent="0.25">
      <c r="A354" s="79"/>
      <c r="B354" s="79"/>
      <c r="C354" s="79"/>
      <c r="BB354" s="79"/>
      <c r="BD354" s="79"/>
      <c r="BE354" s="79"/>
      <c r="BF354" s="79"/>
      <c r="BJ354" s="79"/>
    </row>
    <row r="355" spans="1:62" x14ac:dyDescent="0.25">
      <c r="A355" s="79"/>
      <c r="B355" s="79"/>
      <c r="C355" s="79"/>
      <c r="BB355" s="79"/>
      <c r="BD355" s="79"/>
      <c r="BE355" s="79"/>
      <c r="BF355" s="79"/>
      <c r="BJ355" s="79"/>
    </row>
    <row r="356" spans="1:62" x14ac:dyDescent="0.25">
      <c r="A356" s="79"/>
      <c r="B356" s="79"/>
      <c r="C356" s="79"/>
      <c r="BB356" s="79"/>
      <c r="BD356" s="79"/>
      <c r="BE356" s="79"/>
      <c r="BF356" s="79"/>
      <c r="BJ356" s="79"/>
    </row>
    <row r="357" spans="1:62" x14ac:dyDescent="0.25">
      <c r="A357" s="79"/>
      <c r="B357" s="79"/>
      <c r="C357" s="79"/>
      <c r="BB357" s="79"/>
      <c r="BD357" s="79"/>
      <c r="BE357" s="79"/>
      <c r="BF357" s="79"/>
      <c r="BJ357" s="79"/>
    </row>
    <row r="358" spans="1:62" x14ac:dyDescent="0.25">
      <c r="A358" s="79"/>
      <c r="B358" s="79"/>
      <c r="C358" s="79"/>
      <c r="BB358" s="79"/>
      <c r="BD358" s="79"/>
      <c r="BE358" s="79"/>
      <c r="BF358" s="79"/>
      <c r="BJ358" s="79"/>
    </row>
    <row r="359" spans="1:62" x14ac:dyDescent="0.25">
      <c r="A359" s="79"/>
      <c r="B359" s="79"/>
      <c r="C359" s="79"/>
      <c r="BB359" s="79"/>
      <c r="BD359" s="79"/>
      <c r="BE359" s="79"/>
      <c r="BF359" s="79"/>
      <c r="BJ359" s="79"/>
    </row>
    <row r="1156" spans="1:63" x14ac:dyDescent="0.25">
      <c r="A1156" t="s">
        <v>508</v>
      </c>
    </row>
    <row r="1157" spans="1:63" x14ac:dyDescent="0.25">
      <c r="A1157" s="79">
        <f ca="1">IF(BH1157="N","N"&amp;BJ1157,IF(BB1157=0,"",MAX($A$3:A1156)+1))</f>
        <v>131</v>
      </c>
      <c r="B1157" s="79" t="str">
        <f ca="1">Data_Initial!A1157&amp;C1157</f>
        <v>1A1</v>
      </c>
      <c r="C1157" s="79" t="str">
        <f ca="1">Data_Initial!B1157</f>
        <v>A1</v>
      </c>
      <c r="D1157">
        <f ca="1">IFERROR(IF(Data_Baseline!C1157="","",IF($C$3="On",IF(D$3&lt;=$B$2,SMALL(Data_Baseline!$C1157:$AZ1157,COUNTIF(Data_Baseline!$C1157:$AZ1157,0)+1)/MAX(Data_Baseline!$C1157:$AZ1157),IF(Data_Baseline!C1157=0,SMALL(Data_Baseline!$C1157:$AZ1157,COUNTIF(Data_Baseline!$C1157:$AZ1157,0)+1)/MAX(Data_Baseline!$C1157:$AZ1157),Data_Baseline!C1157/MAX(Data_Baseline!$C1157:$AZ1157))),IF(D$3&lt;=$B$2,SMALL(Data_Baseline!$C1157:$AZ1157,COUNTIF(Data_Baseline!$C1157:$AZ1157,0)+1),IF(Data_Baseline!C1157=0,SMALL(Data_Baseline!$C1157:$AZ1157,COUNTIF(Data_Baseline!$C1157:$AZ1157,0)+1),Data_Baseline!C1157)))),"")</f>
        <v>7.758545141667751E-4</v>
      </c>
      <c r="E1157">
        <f ca="1">IFERROR(IF(Data_Baseline!D1157="","",IF($C$3="On",IF(E$3&lt;=$B$2,SMALL(Data_Baseline!$C1157:$AZ1157,COUNTIF(Data_Baseline!$C1157:$AZ1157,0)+1)/MAX(Data_Baseline!$C1157:$AZ1157),IF(Data_Baseline!D1157=0,SMALL(Data_Baseline!$C1157:$AZ1157,COUNTIF(Data_Baseline!$C1157:$AZ1157,0)+1)/MAX(Data_Baseline!$C1157:$AZ1157),Data_Baseline!D1157/MAX(Data_Baseline!$C1157:$AZ1157))),IF(E$3&lt;=$B$2,SMALL(Data_Baseline!$C1157:$AZ1157,COUNTIF(Data_Baseline!$C1157:$AZ1157,0)+1),IF(Data_Baseline!D1157=0,SMALL(Data_Baseline!$C1157:$AZ1157,COUNTIF(Data_Baseline!$C1157:$AZ1157,0)+1),Data_Baseline!D1157)))),"")</f>
        <v>7.758545141667751E-4</v>
      </c>
      <c r="F1157">
        <f ca="1">IFERROR(IF(Data_Baseline!E1157="","",IF($C$3="On",IF(F$3&lt;=$B$2,SMALL(Data_Baseline!$C1157:$AZ1157,COUNTIF(Data_Baseline!$C1157:$AZ1157,0)+1)/MAX(Data_Baseline!$C1157:$AZ1157),IF(Data_Baseline!E1157=0,SMALL(Data_Baseline!$C1157:$AZ1157,COUNTIF(Data_Baseline!$C1157:$AZ1157,0)+1)/MAX(Data_Baseline!$C1157:$AZ1157),Data_Baseline!E1157/MAX(Data_Baseline!$C1157:$AZ1157))),IF(F$3&lt;=$B$2,SMALL(Data_Baseline!$C1157:$AZ1157,COUNTIF(Data_Baseline!$C1157:$AZ1157,0)+1),IF(Data_Baseline!E1157=0,SMALL(Data_Baseline!$C1157:$AZ1157,COUNTIF(Data_Baseline!$C1157:$AZ1157,0)+1),Data_Baseline!E1157)))),"")</f>
        <v>7.758545141667751E-4</v>
      </c>
      <c r="G1157">
        <f ca="1">IFERROR(IF(Data_Baseline!F1157="","",IF($C$3="On",IF(G$3&lt;=$B$2,SMALL(Data_Baseline!$C1157:$AZ1157,COUNTIF(Data_Baseline!$C1157:$AZ1157,0)+1)/MAX(Data_Baseline!$C1157:$AZ1157),IF(Data_Baseline!F1157=0,SMALL(Data_Baseline!$C1157:$AZ1157,COUNTIF(Data_Baseline!$C1157:$AZ1157,0)+1)/MAX(Data_Baseline!$C1157:$AZ1157),Data_Baseline!F1157/MAX(Data_Baseline!$C1157:$AZ1157))),IF(G$3&lt;=$B$2,SMALL(Data_Baseline!$C1157:$AZ1157,COUNTIF(Data_Baseline!$C1157:$AZ1157,0)+1),IF(Data_Baseline!F1157=0,SMALL(Data_Baseline!$C1157:$AZ1157,COUNTIF(Data_Baseline!$C1157:$AZ1157,0)+1),Data_Baseline!F1157)))),"")</f>
        <v>7.758545141667751E-4</v>
      </c>
      <c r="H1157">
        <f ca="1">IFERROR(IF(Data_Baseline!G1157="","",IF($C$3="On",IF(H$3&lt;=$B$2,SMALL(Data_Baseline!$C1157:$AZ1157,COUNTIF(Data_Baseline!$C1157:$AZ1157,0)+1)/MAX(Data_Baseline!$C1157:$AZ1157),IF(Data_Baseline!G1157=0,SMALL(Data_Baseline!$C1157:$AZ1157,COUNTIF(Data_Baseline!$C1157:$AZ1157,0)+1)/MAX(Data_Baseline!$C1157:$AZ1157),Data_Baseline!G1157/MAX(Data_Baseline!$C1157:$AZ1157))),IF(H$3&lt;=$B$2,SMALL(Data_Baseline!$C1157:$AZ1157,COUNTIF(Data_Baseline!$C1157:$AZ1157,0)+1),IF(Data_Baseline!G1157=0,SMALL(Data_Baseline!$C1157:$AZ1157,COUNTIF(Data_Baseline!$C1157:$AZ1157,0)+1),Data_Baseline!G1157)))),"")</f>
        <v>7.758545141667751E-4</v>
      </c>
      <c r="I1157">
        <f ca="1">IFERROR(IF(Data_Baseline!H1157="","",IF($C$3="On",IF(I$3&lt;=$B$2,SMALL(Data_Baseline!$C1157:$AZ1157,COUNTIF(Data_Baseline!$C1157:$AZ1157,0)+1)/MAX(Data_Baseline!$C1157:$AZ1157),IF(Data_Baseline!H1157=0,SMALL(Data_Baseline!$C1157:$AZ1157,COUNTIF(Data_Baseline!$C1157:$AZ1157,0)+1)/MAX(Data_Baseline!$C1157:$AZ1157),Data_Baseline!H1157/MAX(Data_Baseline!$C1157:$AZ1157))),IF(I$3&lt;=$B$2,SMALL(Data_Baseline!$C1157:$AZ1157,COUNTIF(Data_Baseline!$C1157:$AZ1157,0)+1),IF(Data_Baseline!H1157=0,SMALL(Data_Baseline!$C1157:$AZ1157,COUNTIF(Data_Baseline!$C1157:$AZ1157,0)+1),Data_Baseline!H1157)))),"")</f>
        <v>7.758545141667751E-4</v>
      </c>
      <c r="J1157">
        <f ca="1">IFERROR(IF(Data_Baseline!I1157="","",IF($C$3="On",IF(J$3&lt;=$B$2,SMALL(Data_Baseline!$C1157:$AZ1157,COUNTIF(Data_Baseline!$C1157:$AZ1157,0)+1)/MAX(Data_Baseline!$C1157:$AZ1157),IF(Data_Baseline!I1157=0,SMALL(Data_Baseline!$C1157:$AZ1157,COUNTIF(Data_Baseline!$C1157:$AZ1157,0)+1)/MAX(Data_Baseline!$C1157:$AZ1157),Data_Baseline!I1157/MAX(Data_Baseline!$C1157:$AZ1157))),IF(J$3&lt;=$B$2,SMALL(Data_Baseline!$C1157:$AZ1157,COUNTIF(Data_Baseline!$C1157:$AZ1157,0)+1),IF(Data_Baseline!I1157=0,SMALL(Data_Baseline!$C1157:$AZ1157,COUNTIF(Data_Baseline!$C1157:$AZ1157,0)+1),Data_Baseline!I1157)))),"")</f>
        <v>7.758545141667751E-4</v>
      </c>
      <c r="K1157">
        <f ca="1">IFERROR(IF(Data_Baseline!J1157="","",IF($C$3="On",IF(K$3&lt;=$B$2,SMALL(Data_Baseline!$C1157:$AZ1157,COUNTIF(Data_Baseline!$C1157:$AZ1157,0)+1)/MAX(Data_Baseline!$C1157:$AZ1157),IF(Data_Baseline!J1157=0,SMALL(Data_Baseline!$C1157:$AZ1157,COUNTIF(Data_Baseline!$C1157:$AZ1157,0)+1)/MAX(Data_Baseline!$C1157:$AZ1157),Data_Baseline!J1157/MAX(Data_Baseline!$C1157:$AZ1157))),IF(K$3&lt;=$B$2,SMALL(Data_Baseline!$C1157:$AZ1157,COUNTIF(Data_Baseline!$C1157:$AZ1157,0)+1),IF(Data_Baseline!J1157=0,SMALL(Data_Baseline!$C1157:$AZ1157,COUNTIF(Data_Baseline!$C1157:$AZ1157,0)+1),Data_Baseline!J1157)))),"")</f>
        <v>7.758545141667751E-4</v>
      </c>
      <c r="L1157">
        <f ca="1">IFERROR(IF(Data_Baseline!K1157="","",IF($C$3="On",IF(L$3&lt;=$B$2,SMALL(Data_Baseline!$C1157:$AZ1157,COUNTIF(Data_Baseline!$C1157:$AZ1157,0)+1)/MAX(Data_Baseline!$C1157:$AZ1157),IF(Data_Baseline!K1157=0,SMALL(Data_Baseline!$C1157:$AZ1157,COUNTIF(Data_Baseline!$C1157:$AZ1157,0)+1)/MAX(Data_Baseline!$C1157:$AZ1157),Data_Baseline!K1157/MAX(Data_Baseline!$C1157:$AZ1157))),IF(L$3&lt;=$B$2,SMALL(Data_Baseline!$C1157:$AZ1157,COUNTIF(Data_Baseline!$C1157:$AZ1157,0)+1),IF(Data_Baseline!K1157=0,SMALL(Data_Baseline!$C1157:$AZ1157,COUNTIF(Data_Baseline!$C1157:$AZ1157,0)+1),Data_Baseline!K1157)))),"")</f>
        <v>7.758545141667751E-4</v>
      </c>
      <c r="M1157">
        <f ca="1">IFERROR(IF(Data_Baseline!L1157="","",IF($C$3="On",IF(M$3&lt;=$B$2,SMALL(Data_Baseline!$C1157:$AZ1157,COUNTIF(Data_Baseline!$C1157:$AZ1157,0)+1)/MAX(Data_Baseline!$C1157:$AZ1157),IF(Data_Baseline!L1157=0,SMALL(Data_Baseline!$C1157:$AZ1157,COUNTIF(Data_Baseline!$C1157:$AZ1157,0)+1)/MAX(Data_Baseline!$C1157:$AZ1157),Data_Baseline!L1157/MAX(Data_Baseline!$C1157:$AZ1157))),IF(M$3&lt;=$B$2,SMALL(Data_Baseline!$C1157:$AZ1157,COUNTIF(Data_Baseline!$C1157:$AZ1157,0)+1),IF(Data_Baseline!L1157=0,SMALL(Data_Baseline!$C1157:$AZ1157,COUNTIF(Data_Baseline!$C1157:$AZ1157,0)+1),Data_Baseline!L1157)))),"")</f>
        <v>7.758545141667751E-4</v>
      </c>
      <c r="N1157">
        <f ca="1">IFERROR(IF(Data_Baseline!M1157="","",IF($C$3="On",IF(N$3&lt;=$B$2,SMALL(Data_Baseline!$C1157:$AZ1157,COUNTIF(Data_Baseline!$C1157:$AZ1157,0)+1)/MAX(Data_Baseline!$C1157:$AZ1157),IF(Data_Baseline!M1157=0,SMALL(Data_Baseline!$C1157:$AZ1157,COUNTIF(Data_Baseline!$C1157:$AZ1157,0)+1)/MAX(Data_Baseline!$C1157:$AZ1157),Data_Baseline!M1157/MAX(Data_Baseline!$C1157:$AZ1157))),IF(N$3&lt;=$B$2,SMALL(Data_Baseline!$C1157:$AZ1157,COUNTIF(Data_Baseline!$C1157:$AZ1157,0)+1),IF(Data_Baseline!M1157=0,SMALL(Data_Baseline!$C1157:$AZ1157,COUNTIF(Data_Baseline!$C1157:$AZ1157,0)+1),Data_Baseline!M1157)))),"")</f>
        <v>7.758545141667751E-4</v>
      </c>
      <c r="O1157">
        <f ca="1">IFERROR(IF(Data_Baseline!N1157="","",IF($C$3="On",IF(O$3&lt;=$B$2,SMALL(Data_Baseline!$C1157:$AZ1157,COUNTIF(Data_Baseline!$C1157:$AZ1157,0)+1)/MAX(Data_Baseline!$C1157:$AZ1157),IF(Data_Baseline!N1157=0,SMALL(Data_Baseline!$C1157:$AZ1157,COUNTIF(Data_Baseline!$C1157:$AZ1157,0)+1)/MAX(Data_Baseline!$C1157:$AZ1157),Data_Baseline!N1157/MAX(Data_Baseline!$C1157:$AZ1157))),IF(O$3&lt;=$B$2,SMALL(Data_Baseline!$C1157:$AZ1157,COUNTIF(Data_Baseline!$C1157:$AZ1157,0)+1),IF(Data_Baseline!N1157=0,SMALL(Data_Baseline!$C1157:$AZ1157,COUNTIF(Data_Baseline!$C1157:$AZ1157,0)+1),Data_Baseline!N1157)))),"")</f>
        <v>7.758545141667751E-4</v>
      </c>
      <c r="P1157">
        <f ca="1">IFERROR(IF(Data_Baseline!O1157="","",IF($C$3="On",IF(P$3&lt;=$B$2,SMALL(Data_Baseline!$C1157:$AZ1157,COUNTIF(Data_Baseline!$C1157:$AZ1157,0)+1)/MAX(Data_Baseline!$C1157:$AZ1157),IF(Data_Baseline!O1157=0,SMALL(Data_Baseline!$C1157:$AZ1157,COUNTIF(Data_Baseline!$C1157:$AZ1157,0)+1)/MAX(Data_Baseline!$C1157:$AZ1157),Data_Baseline!O1157/MAX(Data_Baseline!$C1157:$AZ1157))),IF(P$3&lt;=$B$2,SMALL(Data_Baseline!$C1157:$AZ1157,COUNTIF(Data_Baseline!$C1157:$AZ1157,0)+1),IF(Data_Baseline!O1157=0,SMALL(Data_Baseline!$C1157:$AZ1157,COUNTIF(Data_Baseline!$C1157:$AZ1157,0)+1),Data_Baseline!O1157)))),"")</f>
        <v>7.758545141667751E-4</v>
      </c>
      <c r="Q1157">
        <f ca="1">IFERROR(IF(Data_Baseline!P1157="","",IF($C$3="On",IF(Q$3&lt;=$B$2,SMALL(Data_Baseline!$C1157:$AZ1157,COUNTIF(Data_Baseline!$C1157:$AZ1157,0)+1)/MAX(Data_Baseline!$C1157:$AZ1157),IF(Data_Baseline!P1157=0,SMALL(Data_Baseline!$C1157:$AZ1157,COUNTIF(Data_Baseline!$C1157:$AZ1157,0)+1)/MAX(Data_Baseline!$C1157:$AZ1157),Data_Baseline!P1157/MAX(Data_Baseline!$C1157:$AZ1157))),IF(Q$3&lt;=$B$2,SMALL(Data_Baseline!$C1157:$AZ1157,COUNTIF(Data_Baseline!$C1157:$AZ1157,0)+1),IF(Data_Baseline!P1157=0,SMALL(Data_Baseline!$C1157:$AZ1157,COUNTIF(Data_Baseline!$C1157:$AZ1157,0)+1),Data_Baseline!P1157)))),"")</f>
        <v>7.758545141667751E-4</v>
      </c>
      <c r="R1157">
        <f ca="1">IFERROR(IF(Data_Baseline!Q1157="","",IF($C$3="On",IF(R$3&lt;=$B$2,SMALL(Data_Baseline!$C1157:$AZ1157,COUNTIF(Data_Baseline!$C1157:$AZ1157,0)+1)/MAX(Data_Baseline!$C1157:$AZ1157),IF(Data_Baseline!Q1157=0,SMALL(Data_Baseline!$C1157:$AZ1157,COUNTIF(Data_Baseline!$C1157:$AZ1157,0)+1)/MAX(Data_Baseline!$C1157:$AZ1157),Data_Baseline!Q1157/MAX(Data_Baseline!$C1157:$AZ1157))),IF(R$3&lt;=$B$2,SMALL(Data_Baseline!$C1157:$AZ1157,COUNTIF(Data_Baseline!$C1157:$AZ1157,0)+1),IF(Data_Baseline!Q1157=0,SMALL(Data_Baseline!$C1157:$AZ1157,COUNTIF(Data_Baseline!$C1157:$AZ1157,0)+1),Data_Baseline!Q1157)))),"")</f>
        <v>7.758545141667751E-4</v>
      </c>
      <c r="S1157">
        <f ca="1">IFERROR(IF(Data_Baseline!R1157="","",IF($C$3="On",IF(S$3&lt;=$B$2,SMALL(Data_Baseline!$C1157:$AZ1157,COUNTIF(Data_Baseline!$C1157:$AZ1157,0)+1)/MAX(Data_Baseline!$C1157:$AZ1157),IF(Data_Baseline!R1157=0,SMALL(Data_Baseline!$C1157:$AZ1157,COUNTIF(Data_Baseline!$C1157:$AZ1157,0)+1)/MAX(Data_Baseline!$C1157:$AZ1157),Data_Baseline!R1157/MAX(Data_Baseline!$C1157:$AZ1157))),IF(S$3&lt;=$B$2,SMALL(Data_Baseline!$C1157:$AZ1157,COUNTIF(Data_Baseline!$C1157:$AZ1157,0)+1),IF(Data_Baseline!R1157=0,SMALL(Data_Baseline!$C1157:$AZ1157,COUNTIF(Data_Baseline!$C1157:$AZ1157,0)+1),Data_Baseline!R1157)))),"")</f>
        <v>7.758545141667751E-4</v>
      </c>
      <c r="T1157">
        <f ca="1">IFERROR(IF(Data_Baseline!S1157="","",IF($C$3="On",IF(T$3&lt;=$B$2,SMALL(Data_Baseline!$C1157:$AZ1157,COUNTIF(Data_Baseline!$C1157:$AZ1157,0)+1)/MAX(Data_Baseline!$C1157:$AZ1157),IF(Data_Baseline!S1157=0,SMALL(Data_Baseline!$C1157:$AZ1157,COUNTIF(Data_Baseline!$C1157:$AZ1157,0)+1)/MAX(Data_Baseline!$C1157:$AZ1157),Data_Baseline!S1157/MAX(Data_Baseline!$C1157:$AZ1157))),IF(T$3&lt;=$B$2,SMALL(Data_Baseline!$C1157:$AZ1157,COUNTIF(Data_Baseline!$C1157:$AZ1157,0)+1),IF(Data_Baseline!S1157=0,SMALL(Data_Baseline!$C1157:$AZ1157,COUNTIF(Data_Baseline!$C1157:$AZ1157,0)+1),Data_Baseline!S1157)))),"")</f>
        <v>7.758545141667751E-4</v>
      </c>
      <c r="U1157">
        <f ca="1">IFERROR(IF(Data_Baseline!T1157="","",IF($C$3="On",IF(U$3&lt;=$B$2,SMALL(Data_Baseline!$C1157:$AZ1157,COUNTIF(Data_Baseline!$C1157:$AZ1157,0)+1)/MAX(Data_Baseline!$C1157:$AZ1157),IF(Data_Baseline!T1157=0,SMALL(Data_Baseline!$C1157:$AZ1157,COUNTIF(Data_Baseline!$C1157:$AZ1157,0)+1)/MAX(Data_Baseline!$C1157:$AZ1157),Data_Baseline!T1157/MAX(Data_Baseline!$C1157:$AZ1157))),IF(U$3&lt;=$B$2,SMALL(Data_Baseline!$C1157:$AZ1157,COUNTIF(Data_Baseline!$C1157:$AZ1157,0)+1),IF(Data_Baseline!T1157=0,SMALL(Data_Baseline!$C1157:$AZ1157,COUNTIF(Data_Baseline!$C1157:$AZ1157,0)+1),Data_Baseline!T1157)))),"")</f>
        <v>7.758545141667751E-4</v>
      </c>
      <c r="V1157">
        <f ca="1">IFERROR(IF(Data_Baseline!U1157="","",IF($C$3="On",IF(V$3&lt;=$B$2,SMALL(Data_Baseline!$C1157:$AZ1157,COUNTIF(Data_Baseline!$C1157:$AZ1157,0)+1)/MAX(Data_Baseline!$C1157:$AZ1157),IF(Data_Baseline!U1157=0,SMALL(Data_Baseline!$C1157:$AZ1157,COUNTIF(Data_Baseline!$C1157:$AZ1157,0)+1)/MAX(Data_Baseline!$C1157:$AZ1157),Data_Baseline!U1157/MAX(Data_Baseline!$C1157:$AZ1157))),IF(V$3&lt;=$B$2,SMALL(Data_Baseline!$C1157:$AZ1157,COUNTIF(Data_Baseline!$C1157:$AZ1157,0)+1),IF(Data_Baseline!U1157=0,SMALL(Data_Baseline!$C1157:$AZ1157,COUNTIF(Data_Baseline!$C1157:$AZ1157,0)+1),Data_Baseline!U1157)))),"")</f>
        <v>7.758545141667751E-4</v>
      </c>
      <c r="W1157">
        <f ca="1">IFERROR(IF(Data_Baseline!V1157="","",IF($C$3="On",IF(W$3&lt;=$B$2,SMALL(Data_Baseline!$C1157:$AZ1157,COUNTIF(Data_Baseline!$C1157:$AZ1157,0)+1)/MAX(Data_Baseline!$C1157:$AZ1157),IF(Data_Baseline!V1157=0,SMALL(Data_Baseline!$C1157:$AZ1157,COUNTIF(Data_Baseline!$C1157:$AZ1157,0)+1)/MAX(Data_Baseline!$C1157:$AZ1157),Data_Baseline!V1157/MAX(Data_Baseline!$C1157:$AZ1157))),IF(W$3&lt;=$B$2,SMALL(Data_Baseline!$C1157:$AZ1157,COUNTIF(Data_Baseline!$C1157:$AZ1157,0)+1),IF(Data_Baseline!V1157=0,SMALL(Data_Baseline!$C1157:$AZ1157,COUNTIF(Data_Baseline!$C1157:$AZ1157,0)+1),Data_Baseline!V1157)))),"")</f>
        <v>2.6584767090050291E-3</v>
      </c>
      <c r="X1157">
        <f ca="1">IFERROR(IF(Data_Baseline!W1157="","",IF($C$3="On",IF(X$3&lt;=$B$2,SMALL(Data_Baseline!$C1157:$AZ1157,COUNTIF(Data_Baseline!$C1157:$AZ1157,0)+1)/MAX(Data_Baseline!$C1157:$AZ1157),IF(Data_Baseline!W1157=0,SMALL(Data_Baseline!$C1157:$AZ1157,COUNTIF(Data_Baseline!$C1157:$AZ1157,0)+1)/MAX(Data_Baseline!$C1157:$AZ1157),Data_Baseline!W1157/MAX(Data_Baseline!$C1157:$AZ1157))),IF(X$3&lt;=$B$2,SMALL(Data_Baseline!$C1157:$AZ1157,COUNTIF(Data_Baseline!$C1157:$AZ1157,0)+1),IF(Data_Baseline!W1157=0,SMALL(Data_Baseline!$C1157:$AZ1157,COUNTIF(Data_Baseline!$C1157:$AZ1157,0)+1),Data_Baseline!W1157)))),"")</f>
        <v>9.0345373185235552E-3</v>
      </c>
      <c r="Y1157">
        <f ca="1">IFERROR(IF(Data_Baseline!X1157="","",IF($C$3="On",IF(Y$3&lt;=$B$2,SMALL(Data_Baseline!$C1157:$AZ1157,COUNTIF(Data_Baseline!$C1157:$AZ1157,0)+1)/MAX(Data_Baseline!$C1157:$AZ1157),IF(Data_Baseline!X1157=0,SMALL(Data_Baseline!$C1157:$AZ1157,COUNTIF(Data_Baseline!$C1157:$AZ1157,0)+1)/MAX(Data_Baseline!$C1157:$AZ1157),Data_Baseline!X1157/MAX(Data_Baseline!$C1157:$AZ1157))),IF(Y$3&lt;=$B$2,SMALL(Data_Baseline!$C1157:$AZ1157,COUNTIF(Data_Baseline!$C1157:$AZ1157,0)+1),IF(Data_Baseline!X1157=0,SMALL(Data_Baseline!$C1157:$AZ1157,COUNTIF(Data_Baseline!$C1157:$AZ1157,0)+1),Data_Baseline!X1157)))),"")</f>
        <v>2.0068301219734779E-2</v>
      </c>
      <c r="Z1157">
        <f ca="1">IFERROR(IF(Data_Baseline!Y1157="","",IF($C$3="On",IF(Z$3&lt;=$B$2,SMALL(Data_Baseline!$C1157:$AZ1157,COUNTIF(Data_Baseline!$C1157:$AZ1157,0)+1)/MAX(Data_Baseline!$C1157:$AZ1157),IF(Data_Baseline!Y1157=0,SMALL(Data_Baseline!$C1157:$AZ1157,COUNTIF(Data_Baseline!$C1157:$AZ1157,0)+1)/MAX(Data_Baseline!$C1157:$AZ1157),Data_Baseline!Y1157/MAX(Data_Baseline!$C1157:$AZ1157))),IF(Z$3&lt;=$B$2,SMALL(Data_Baseline!$C1157:$AZ1157,COUNTIF(Data_Baseline!$C1157:$AZ1157,0)+1),IF(Data_Baseline!Y1157=0,SMALL(Data_Baseline!$C1157:$AZ1157,COUNTIF(Data_Baseline!$C1157:$AZ1157,0)+1),Data_Baseline!Y1157)))),"")</f>
        <v>3.9623077428360493E-2</v>
      </c>
      <c r="AA1157">
        <f ca="1">IFERROR(IF(Data_Baseline!Z1157="","",IF($C$3="On",IF(AA$3&lt;=$B$2,SMALL(Data_Baseline!$C1157:$AZ1157,COUNTIF(Data_Baseline!$C1157:$AZ1157,0)+1)/MAX(Data_Baseline!$C1157:$AZ1157),IF(Data_Baseline!Z1157=0,SMALL(Data_Baseline!$C1157:$AZ1157,COUNTIF(Data_Baseline!$C1157:$AZ1157,0)+1)/MAX(Data_Baseline!$C1157:$AZ1157),Data_Baseline!Z1157/MAX(Data_Baseline!$C1157:$AZ1157))),IF(AA$3&lt;=$B$2,SMALL(Data_Baseline!$C1157:$AZ1157,COUNTIF(Data_Baseline!$C1157:$AZ1157,0)+1),IF(Data_Baseline!Z1157=0,SMALL(Data_Baseline!$C1157:$AZ1157,COUNTIF(Data_Baseline!$C1157:$AZ1157,0)+1),Data_Baseline!Z1157)))),"")</f>
        <v>7.1537033824865662E-2</v>
      </c>
      <c r="AB1157">
        <f ca="1">IFERROR(IF(Data_Baseline!AA1157="","",IF($C$3="On",IF(AB$3&lt;=$B$2,SMALL(Data_Baseline!$C1157:$AZ1157,COUNTIF(Data_Baseline!$C1157:$AZ1157,0)+1)/MAX(Data_Baseline!$C1157:$AZ1157),IF(Data_Baseline!AA1157=0,SMALL(Data_Baseline!$C1157:$AZ1157,COUNTIF(Data_Baseline!$C1157:$AZ1157,0)+1)/MAX(Data_Baseline!$C1157:$AZ1157),Data_Baseline!AA1157/MAX(Data_Baseline!$C1157:$AZ1157))),IF(AB$3&lt;=$B$2,SMALL(Data_Baseline!$C1157:$AZ1157,COUNTIF(Data_Baseline!$C1157:$AZ1157,0)+1),IF(Data_Baseline!AA1157=0,SMALL(Data_Baseline!$C1157:$AZ1157,COUNTIF(Data_Baseline!$C1157:$AZ1157,0)+1),Data_Baseline!AA1157)))),"")</f>
        <v>0.12242680118053657</v>
      </c>
      <c r="AC1157">
        <f ca="1">IFERROR(IF(Data_Baseline!AB1157="","",IF($C$3="On",IF(AC$3&lt;=$B$2,SMALL(Data_Baseline!$C1157:$AZ1157,COUNTIF(Data_Baseline!$C1157:$AZ1157,0)+1)/MAX(Data_Baseline!$C1157:$AZ1157),IF(Data_Baseline!AB1157=0,SMALL(Data_Baseline!$C1157:$AZ1157,COUNTIF(Data_Baseline!$C1157:$AZ1157,0)+1)/MAX(Data_Baseline!$C1157:$AZ1157),Data_Baseline!AB1157/MAX(Data_Baseline!$C1157:$AZ1157))),IF(AC$3&lt;=$B$2,SMALL(Data_Baseline!$C1157:$AZ1157,COUNTIF(Data_Baseline!$C1157:$AZ1157,0)+1),IF(Data_Baseline!AB1157=0,SMALL(Data_Baseline!$C1157:$AZ1157,COUNTIF(Data_Baseline!$C1157:$AZ1157,0)+1),Data_Baseline!AB1157)))),"")</f>
        <v>0.19910705183565616</v>
      </c>
      <c r="AD1157">
        <f ca="1">IFERROR(IF(Data_Baseline!AC1157="","",IF($C$3="On",IF(AD$3&lt;=$B$2,SMALL(Data_Baseline!$C1157:$AZ1157,COUNTIF(Data_Baseline!$C1157:$AZ1157,0)+1)/MAX(Data_Baseline!$C1157:$AZ1157),IF(Data_Baseline!AC1157=0,SMALL(Data_Baseline!$C1157:$AZ1157,COUNTIF(Data_Baseline!$C1157:$AZ1157,0)+1)/MAX(Data_Baseline!$C1157:$AZ1157),Data_Baseline!AC1157/MAX(Data_Baseline!$C1157:$AZ1157))),IF(AD$3&lt;=$B$2,SMALL(Data_Baseline!$C1157:$AZ1157,COUNTIF(Data_Baseline!$C1157:$AZ1157,0)+1),IF(Data_Baseline!AC1157=0,SMALL(Data_Baseline!$C1157:$AZ1157,COUNTIF(Data_Baseline!$C1157:$AZ1157,0)+1),Data_Baseline!AC1157)))),"")</f>
        <v>0.30479887369562697</v>
      </c>
      <c r="AE1157">
        <f ca="1">IFERROR(IF(Data_Baseline!AD1157="","",IF($C$3="On",IF(AE$3&lt;=$B$2,SMALL(Data_Baseline!$C1157:$AZ1157,COUNTIF(Data_Baseline!$C1157:$AZ1157,0)+1)/MAX(Data_Baseline!$C1157:$AZ1157),IF(Data_Baseline!AD1157=0,SMALL(Data_Baseline!$C1157:$AZ1157,COUNTIF(Data_Baseline!$C1157:$AZ1157,0)+1)/MAX(Data_Baseline!$C1157:$AZ1157),Data_Baseline!AD1157/MAX(Data_Baseline!$C1157:$AZ1157))),IF(AE$3&lt;=$B$2,SMALL(Data_Baseline!$C1157:$AZ1157,COUNTIF(Data_Baseline!$C1157:$AZ1157,0)+1),IF(Data_Baseline!AD1157=0,SMALL(Data_Baseline!$C1157:$AZ1157,COUNTIF(Data_Baseline!$C1157:$AZ1157,0)+1),Data_Baseline!AD1157)))),"")</f>
        <v>0.43239224027052303</v>
      </c>
      <c r="AF1157">
        <f ca="1">IFERROR(IF(Data_Baseline!AE1157="","",IF($C$3="On",IF(AF$3&lt;=$B$2,SMALL(Data_Baseline!$C1157:$AZ1157,COUNTIF(Data_Baseline!$C1157:$AZ1157,0)+1)/MAX(Data_Baseline!$C1157:$AZ1157),IF(Data_Baseline!AE1157=0,SMALL(Data_Baseline!$C1157:$AZ1157,COUNTIF(Data_Baseline!$C1157:$AZ1157,0)+1)/MAX(Data_Baseline!$C1157:$AZ1157),Data_Baseline!AE1157/MAX(Data_Baseline!$C1157:$AZ1157))),IF(AF$3&lt;=$B$2,SMALL(Data_Baseline!$C1157:$AZ1157,COUNTIF(Data_Baseline!$C1157:$AZ1157,0)+1),IF(Data_Baseline!AE1157=0,SMALL(Data_Baseline!$C1157:$AZ1157,COUNTIF(Data_Baseline!$C1157:$AZ1157,0)+1),Data_Baseline!AE1157)))),"")</f>
        <v>0.56336718889309523</v>
      </c>
      <c r="AG1157">
        <f ca="1">IFERROR(IF(Data_Baseline!AF1157="","",IF($C$3="On",IF(AG$3&lt;=$B$2,SMALL(Data_Baseline!$C1157:$AZ1157,COUNTIF(Data_Baseline!$C1157:$AZ1157,0)+1)/MAX(Data_Baseline!$C1157:$AZ1157),IF(Data_Baseline!AF1157=0,SMALL(Data_Baseline!$C1157:$AZ1157,COUNTIF(Data_Baseline!$C1157:$AZ1157,0)+1)/MAX(Data_Baseline!$C1157:$AZ1157),Data_Baseline!AF1157/MAX(Data_Baseline!$C1157:$AZ1157))),IF(AG$3&lt;=$B$2,SMALL(Data_Baseline!$C1157:$AZ1157,COUNTIF(Data_Baseline!$C1157:$AZ1157,0)+1),IF(Data_Baseline!AF1157=0,SMALL(Data_Baseline!$C1157:$AZ1157,COUNTIF(Data_Baseline!$C1157:$AZ1157,0)+1),Data_Baseline!AF1157)))),"")</f>
        <v>0.67931740364006654</v>
      </c>
      <c r="AH1157">
        <f ca="1">IFERROR(IF(Data_Baseline!AG1157="","",IF($C$3="On",IF(AH$3&lt;=$B$2,SMALL(Data_Baseline!$C1157:$AZ1157,COUNTIF(Data_Baseline!$C1157:$AZ1157,0)+1)/MAX(Data_Baseline!$C1157:$AZ1157),IF(Data_Baseline!AG1157=0,SMALL(Data_Baseline!$C1157:$AZ1157,COUNTIF(Data_Baseline!$C1157:$AZ1157,0)+1)/MAX(Data_Baseline!$C1157:$AZ1157),Data_Baseline!AG1157/MAX(Data_Baseline!$C1157:$AZ1157))),IF(AH$3&lt;=$B$2,SMALL(Data_Baseline!$C1157:$AZ1157,COUNTIF(Data_Baseline!$C1157:$AZ1157,0)+1),IF(Data_Baseline!AG1157=0,SMALL(Data_Baseline!$C1157:$AZ1157,COUNTIF(Data_Baseline!$C1157:$AZ1157,0)+1),Data_Baseline!AG1157)))),"")</f>
        <v>0.76718570154212229</v>
      </c>
      <c r="AI1157">
        <f ca="1">IFERROR(IF(Data_Baseline!AH1157="","",IF($C$3="On",IF(AI$3&lt;=$B$2,SMALL(Data_Baseline!$C1157:$AZ1157,COUNTIF(Data_Baseline!$C1157:$AZ1157,0)+1)/MAX(Data_Baseline!$C1157:$AZ1157),IF(Data_Baseline!AH1157=0,SMALL(Data_Baseline!$C1157:$AZ1157,COUNTIF(Data_Baseline!$C1157:$AZ1157,0)+1)/MAX(Data_Baseline!$C1157:$AZ1157),Data_Baseline!AH1157/MAX(Data_Baseline!$C1157:$AZ1157))),IF(AI$3&lt;=$B$2,SMALL(Data_Baseline!$C1157:$AZ1157,COUNTIF(Data_Baseline!$C1157:$AZ1157,0)+1),IF(Data_Baseline!AH1157=0,SMALL(Data_Baseline!$C1157:$AZ1157,COUNTIF(Data_Baseline!$C1157:$AZ1157,0)+1),Data_Baseline!AH1157)))),"")</f>
        <v>0.82814318581773316</v>
      </c>
      <c r="AJ1157">
        <f ca="1">IFERROR(IF(Data_Baseline!AI1157="","",IF($C$3="On",IF(AJ$3&lt;=$B$2,SMALL(Data_Baseline!$C1157:$AZ1157,COUNTIF(Data_Baseline!$C1157:$AZ1157,0)+1)/MAX(Data_Baseline!$C1157:$AZ1157),IF(Data_Baseline!AI1157=0,SMALL(Data_Baseline!$C1157:$AZ1157,COUNTIF(Data_Baseline!$C1157:$AZ1157,0)+1)/MAX(Data_Baseline!$C1157:$AZ1157),Data_Baseline!AI1157/MAX(Data_Baseline!$C1157:$AZ1157))),IF(AJ$3&lt;=$B$2,SMALL(Data_Baseline!$C1157:$AZ1157,COUNTIF(Data_Baseline!$C1157:$AZ1157,0)+1),IF(Data_Baseline!AI1157=0,SMALL(Data_Baseline!$C1157:$AZ1157,COUNTIF(Data_Baseline!$C1157:$AZ1157,0)+1),Data_Baseline!AI1157)))),"")</f>
        <v>0.86992412160821064</v>
      </c>
      <c r="AK1157">
        <f ca="1">IFERROR(IF(Data_Baseline!AJ1157="","",IF($C$3="On",IF(AK$3&lt;=$B$2,SMALL(Data_Baseline!$C1157:$AZ1157,COUNTIF(Data_Baseline!$C1157:$AZ1157,0)+1)/MAX(Data_Baseline!$C1157:$AZ1157),IF(Data_Baseline!AJ1157=0,SMALL(Data_Baseline!$C1157:$AZ1157,COUNTIF(Data_Baseline!$C1157:$AZ1157,0)+1)/MAX(Data_Baseline!$C1157:$AZ1157),Data_Baseline!AJ1157/MAX(Data_Baseline!$C1157:$AZ1157))),IF(AK$3&lt;=$B$2,SMALL(Data_Baseline!$C1157:$AZ1157,COUNTIF(Data_Baseline!$C1157:$AZ1157,0)+1),IF(Data_Baseline!AJ1157=0,SMALL(Data_Baseline!$C1157:$AZ1157,COUNTIF(Data_Baseline!$C1157:$AZ1157,0)+1),Data_Baseline!AJ1157)))),"")</f>
        <v>0.90239679631059866</v>
      </c>
      <c r="AL1157">
        <f ca="1">IFERROR(IF(Data_Baseline!AK1157="","",IF($C$3="On",IF(AL$3&lt;=$B$2,SMALL(Data_Baseline!$C1157:$AZ1157,COUNTIF(Data_Baseline!$C1157:$AZ1157,0)+1)/MAX(Data_Baseline!$C1157:$AZ1157),IF(Data_Baseline!AK1157=0,SMALL(Data_Baseline!$C1157:$AZ1157,COUNTIF(Data_Baseline!$C1157:$AZ1157,0)+1)/MAX(Data_Baseline!$C1157:$AZ1157),Data_Baseline!AK1157/MAX(Data_Baseline!$C1157:$AZ1157))),IF(AL$3&lt;=$B$2,SMALL(Data_Baseline!$C1157:$AZ1157,COUNTIF(Data_Baseline!$C1157:$AZ1157,0)+1),IF(Data_Baseline!AK1157=0,SMALL(Data_Baseline!$C1157:$AZ1157,COUNTIF(Data_Baseline!$C1157:$AZ1157,0)+1),Data_Baseline!AK1157)))),"")</f>
        <v>0.92912698940882665</v>
      </c>
      <c r="AM1157">
        <f ca="1">IFERROR(IF(Data_Baseline!AL1157="","",IF($C$3="On",IF(AM$3&lt;=$B$2,SMALL(Data_Baseline!$C1157:$AZ1157,COUNTIF(Data_Baseline!$C1157:$AZ1157,0)+1)/MAX(Data_Baseline!$C1157:$AZ1157),IF(Data_Baseline!AL1157=0,SMALL(Data_Baseline!$C1157:$AZ1157,COUNTIF(Data_Baseline!$C1157:$AZ1157,0)+1)/MAX(Data_Baseline!$C1157:$AZ1157),Data_Baseline!AL1157/MAX(Data_Baseline!$C1157:$AZ1157))),IF(AM$3&lt;=$B$2,SMALL(Data_Baseline!$C1157:$AZ1157,COUNTIF(Data_Baseline!$C1157:$AZ1157,0)+1),IF(Data_Baseline!AL1157=0,SMALL(Data_Baseline!$C1157:$AZ1157,COUNTIF(Data_Baseline!$C1157:$AZ1157,0)+1),Data_Baseline!AL1157)))),"")</f>
        <v>0.95129866422464215</v>
      </c>
      <c r="AN1157">
        <f ca="1">IFERROR(IF(Data_Baseline!AM1157="","",IF($C$3="On",IF(AN$3&lt;=$B$2,SMALL(Data_Baseline!$C1157:$AZ1157,COUNTIF(Data_Baseline!$C1157:$AZ1157,0)+1)/MAX(Data_Baseline!$C1157:$AZ1157),IF(Data_Baseline!AM1157=0,SMALL(Data_Baseline!$C1157:$AZ1157,COUNTIF(Data_Baseline!$C1157:$AZ1157,0)+1)/MAX(Data_Baseline!$C1157:$AZ1157),Data_Baseline!AM1157/MAX(Data_Baseline!$C1157:$AZ1157))),IF(AN$3&lt;=$B$2,SMALL(Data_Baseline!$C1157:$AZ1157,COUNTIF(Data_Baseline!$C1157:$AZ1157,0)+1),IF(Data_Baseline!AM1157=0,SMALL(Data_Baseline!$C1157:$AZ1157,COUNTIF(Data_Baseline!$C1157:$AZ1157,0)+1),Data_Baseline!AM1157)))),"")</f>
        <v>0.96889316908864742</v>
      </c>
      <c r="AO1157">
        <f ca="1">IFERROR(IF(Data_Baseline!AN1157="","",IF($C$3="On",IF(AO$3&lt;=$B$2,SMALL(Data_Baseline!$C1157:$AZ1157,COUNTIF(Data_Baseline!$C1157:$AZ1157,0)+1)/MAX(Data_Baseline!$C1157:$AZ1157),IF(Data_Baseline!AN1157=0,SMALL(Data_Baseline!$C1157:$AZ1157,COUNTIF(Data_Baseline!$C1157:$AZ1157,0)+1)/MAX(Data_Baseline!$C1157:$AZ1157),Data_Baseline!AN1157/MAX(Data_Baseline!$C1157:$AZ1157))),IF(AO$3&lt;=$B$2,SMALL(Data_Baseline!$C1157:$AZ1157,COUNTIF(Data_Baseline!$C1157:$AZ1157,0)+1),IF(Data_Baseline!AN1157=0,SMALL(Data_Baseline!$C1157:$AZ1157,COUNTIF(Data_Baseline!$C1157:$AZ1157,0)+1),Data_Baseline!AN1157)))),"")</f>
        <v>0.98316547858099312</v>
      </c>
      <c r="AP1157">
        <f ca="1">IFERROR(IF(Data_Baseline!AO1157="","",IF($C$3="On",IF(AP$3&lt;=$B$2,SMALL(Data_Baseline!$C1157:$AZ1157,COUNTIF(Data_Baseline!$C1157:$AZ1157,0)+1)/MAX(Data_Baseline!$C1157:$AZ1157),IF(Data_Baseline!AO1157=0,SMALL(Data_Baseline!$C1157:$AZ1157,COUNTIF(Data_Baseline!$C1157:$AZ1157,0)+1)/MAX(Data_Baseline!$C1157:$AZ1157),Data_Baseline!AO1157/MAX(Data_Baseline!$C1157:$AZ1157))),IF(AP$3&lt;=$B$2,SMALL(Data_Baseline!$C1157:$AZ1157,COUNTIF(Data_Baseline!$C1157:$AZ1157,0)+1),IF(Data_Baseline!AO1157=0,SMALL(Data_Baseline!$C1157:$AZ1157,COUNTIF(Data_Baseline!$C1157:$AZ1157,0)+1),Data_Baseline!AO1157)))),"")</f>
        <v>0.99466316002889865</v>
      </c>
      <c r="AQ1157">
        <f ca="1">IFERROR(IF(Data_Baseline!AP1157="","",IF($C$3="On",IF(AQ$3&lt;=$B$2,SMALL(Data_Baseline!$C1157:$AZ1157,COUNTIF(Data_Baseline!$C1157:$AZ1157,0)+1)/MAX(Data_Baseline!$C1157:$AZ1157),IF(Data_Baseline!AP1157=0,SMALL(Data_Baseline!$C1157:$AZ1157,COUNTIF(Data_Baseline!$C1157:$AZ1157,0)+1)/MAX(Data_Baseline!$C1157:$AZ1157),Data_Baseline!AP1157/MAX(Data_Baseline!$C1157:$AZ1157))),IF(AQ$3&lt;=$B$2,SMALL(Data_Baseline!$C1157:$AZ1157,COUNTIF(Data_Baseline!$C1157:$AZ1157,0)+1),IF(Data_Baseline!AP1157=0,SMALL(Data_Baseline!$C1157:$AZ1157,COUNTIF(Data_Baseline!$C1157:$AZ1157,0)+1),Data_Baseline!AP1157)))),"")</f>
        <v>1</v>
      </c>
      <c r="AR1157" t="str">
        <f>IFERROR(IF(Data_Baseline!AQ1157="","",IF($C$3="On",IF(AR$3&lt;=$B$2,SMALL(Data_Baseline!$C1157:$AZ1157,COUNTIF(Data_Baseline!$C1157:$AZ1157,0)+1)/MAX(Data_Baseline!$C1157:$AZ1157),IF(Data_Baseline!AQ1157=0,SMALL(Data_Baseline!$C1157:$AZ1157,COUNTIF(Data_Baseline!$C1157:$AZ1157,0)+1)/MAX(Data_Baseline!$C1157:$AZ1157),Data_Baseline!AQ1157/MAX(Data_Baseline!$C1157:$AZ1157))),IF(AR$3&lt;=$B$2,SMALL(Data_Baseline!$C1157:$AZ1157,COUNTIF(Data_Baseline!$C1157:$AZ1157,0)+1),IF(Data_Baseline!AQ1157=0,SMALL(Data_Baseline!$C1157:$AZ1157,COUNTIF(Data_Baseline!$C1157:$AZ1157,0)+1),Data_Baseline!AQ1157)))),"")</f>
        <v/>
      </c>
      <c r="AS1157" t="str">
        <f>IFERROR(IF(Data_Baseline!AR1157="","",IF($C$3="On",IF(AS$3&lt;=$B$2,SMALL(Data_Baseline!$C1157:$AZ1157,COUNTIF(Data_Baseline!$C1157:$AZ1157,0)+1)/MAX(Data_Baseline!$C1157:$AZ1157),IF(Data_Baseline!AR1157=0,SMALL(Data_Baseline!$C1157:$AZ1157,COUNTIF(Data_Baseline!$C1157:$AZ1157,0)+1)/MAX(Data_Baseline!$C1157:$AZ1157),Data_Baseline!AR1157/MAX(Data_Baseline!$C1157:$AZ1157))),IF(AS$3&lt;=$B$2,SMALL(Data_Baseline!$C1157:$AZ1157,COUNTIF(Data_Baseline!$C1157:$AZ1157,0)+1),IF(Data_Baseline!AR1157=0,SMALL(Data_Baseline!$C1157:$AZ1157,COUNTIF(Data_Baseline!$C1157:$AZ1157,0)+1),Data_Baseline!AR1157)))),"")</f>
        <v/>
      </c>
      <c r="AT1157" t="str">
        <f>IFERROR(IF(Data_Baseline!AS1157="","",IF($C$3="On",IF(AT$3&lt;=$B$2,SMALL(Data_Baseline!$C1157:$AZ1157,COUNTIF(Data_Baseline!$C1157:$AZ1157,0)+1)/MAX(Data_Baseline!$C1157:$AZ1157),IF(Data_Baseline!AS1157=0,SMALL(Data_Baseline!$C1157:$AZ1157,COUNTIF(Data_Baseline!$C1157:$AZ1157,0)+1)/MAX(Data_Baseline!$C1157:$AZ1157),Data_Baseline!AS1157/MAX(Data_Baseline!$C1157:$AZ1157))),IF(AT$3&lt;=$B$2,SMALL(Data_Baseline!$C1157:$AZ1157,COUNTIF(Data_Baseline!$C1157:$AZ1157,0)+1),IF(Data_Baseline!AS1157=0,SMALL(Data_Baseline!$C1157:$AZ1157,COUNTIF(Data_Baseline!$C1157:$AZ1157,0)+1),Data_Baseline!AS1157)))),"")</f>
        <v/>
      </c>
      <c r="AU1157" t="str">
        <f>IFERROR(IF(Data_Baseline!AT1157="","",IF($C$3="On",IF(AU$3&lt;=$B$2,SMALL(Data_Baseline!$C1157:$AZ1157,COUNTIF(Data_Baseline!$C1157:$AZ1157,0)+1)/MAX(Data_Baseline!$C1157:$AZ1157),IF(Data_Baseline!AT1157=0,SMALL(Data_Baseline!$C1157:$AZ1157,COUNTIF(Data_Baseline!$C1157:$AZ1157,0)+1)/MAX(Data_Baseline!$C1157:$AZ1157),Data_Baseline!AT1157/MAX(Data_Baseline!$C1157:$AZ1157))),IF(AU$3&lt;=$B$2,SMALL(Data_Baseline!$C1157:$AZ1157,COUNTIF(Data_Baseline!$C1157:$AZ1157,0)+1),IF(Data_Baseline!AT1157=0,SMALL(Data_Baseline!$C1157:$AZ1157,COUNTIF(Data_Baseline!$C1157:$AZ1157,0)+1),Data_Baseline!AT1157)))),"")</f>
        <v/>
      </c>
      <c r="AV1157" t="str">
        <f>IFERROR(IF(Data_Baseline!AU1157="","",IF($C$3="On",IF(AV$3&lt;=$B$2,SMALL(Data_Baseline!$C1157:$AZ1157,COUNTIF(Data_Baseline!$C1157:$AZ1157,0)+1)/MAX(Data_Baseline!$C1157:$AZ1157),IF(Data_Baseline!AU1157=0,SMALL(Data_Baseline!$C1157:$AZ1157,COUNTIF(Data_Baseline!$C1157:$AZ1157,0)+1)/MAX(Data_Baseline!$C1157:$AZ1157),Data_Baseline!AU1157/MAX(Data_Baseline!$C1157:$AZ1157))),IF(AV$3&lt;=$B$2,SMALL(Data_Baseline!$C1157:$AZ1157,COUNTIF(Data_Baseline!$C1157:$AZ1157,0)+1),IF(Data_Baseline!AU1157=0,SMALL(Data_Baseline!$C1157:$AZ1157,COUNTIF(Data_Baseline!$C1157:$AZ1157,0)+1),Data_Baseline!AU1157)))),"")</f>
        <v/>
      </c>
      <c r="AW1157" t="str">
        <f>IFERROR(IF(Data_Baseline!AV1157="","",IF($C$3="On",IF(AW$3&lt;=$B$2,SMALL(Data_Baseline!$C1157:$AZ1157,COUNTIF(Data_Baseline!$C1157:$AZ1157,0)+1)/MAX(Data_Baseline!$C1157:$AZ1157),IF(Data_Baseline!AV1157=0,SMALL(Data_Baseline!$C1157:$AZ1157,COUNTIF(Data_Baseline!$C1157:$AZ1157,0)+1)/MAX(Data_Baseline!$C1157:$AZ1157),Data_Baseline!AV1157/MAX(Data_Baseline!$C1157:$AZ1157))),IF(AW$3&lt;=$B$2,SMALL(Data_Baseline!$C1157:$AZ1157,COUNTIF(Data_Baseline!$C1157:$AZ1157,0)+1),IF(Data_Baseline!AV1157=0,SMALL(Data_Baseline!$C1157:$AZ1157,COUNTIF(Data_Baseline!$C1157:$AZ1157,0)+1),Data_Baseline!AV1157)))),"")</f>
        <v/>
      </c>
      <c r="AX1157" t="str">
        <f>IFERROR(IF(Data_Baseline!AW1157="","",IF($C$3="On",IF(AX$3&lt;=$B$2,SMALL(Data_Baseline!$C1157:$AZ1157,COUNTIF(Data_Baseline!$C1157:$AZ1157,0)+1)/MAX(Data_Baseline!$C1157:$AZ1157),IF(Data_Baseline!AW1157=0,SMALL(Data_Baseline!$C1157:$AZ1157,COUNTIF(Data_Baseline!$C1157:$AZ1157,0)+1)/MAX(Data_Baseline!$C1157:$AZ1157),Data_Baseline!AW1157/MAX(Data_Baseline!$C1157:$AZ1157))),IF(AX$3&lt;=$B$2,SMALL(Data_Baseline!$C1157:$AZ1157,COUNTIF(Data_Baseline!$C1157:$AZ1157,0)+1),IF(Data_Baseline!AW1157=0,SMALL(Data_Baseline!$C1157:$AZ1157,COUNTIF(Data_Baseline!$C1157:$AZ1157,0)+1),Data_Baseline!AW1157)))),"")</f>
        <v/>
      </c>
      <c r="AY1157" t="str">
        <f>IFERROR(IF(Data_Baseline!AX1157="","",IF($C$3="On",IF(AY$3&lt;=$B$2,SMALL(Data_Baseline!$C1157:$AZ1157,COUNTIF(Data_Baseline!$C1157:$AZ1157,0)+1)/MAX(Data_Baseline!$C1157:$AZ1157),IF(Data_Baseline!AX1157=0,SMALL(Data_Baseline!$C1157:$AZ1157,COUNTIF(Data_Baseline!$C1157:$AZ1157,0)+1)/MAX(Data_Baseline!$C1157:$AZ1157),Data_Baseline!AX1157/MAX(Data_Baseline!$C1157:$AZ1157))),IF(AY$3&lt;=$B$2,SMALL(Data_Baseline!$C1157:$AZ1157,COUNTIF(Data_Baseline!$C1157:$AZ1157,0)+1),IF(Data_Baseline!AX1157=0,SMALL(Data_Baseline!$C1157:$AZ1157,COUNTIF(Data_Baseline!$C1157:$AZ1157,0)+1),Data_Baseline!AX1157)))),"")</f>
        <v/>
      </c>
      <c r="AZ1157" t="str">
        <f>IFERROR(IF(Data_Baseline!AY1157="","",IF($C$3="On",IF(AZ$3&lt;=$B$2,SMALL(Data_Baseline!$C1157:$AZ1157,COUNTIF(Data_Baseline!$C1157:$AZ1157,0)+1)/MAX(Data_Baseline!$C1157:$AZ1157),IF(Data_Baseline!AY1157=0,SMALL(Data_Baseline!$C1157:$AZ1157,COUNTIF(Data_Baseline!$C1157:$AZ1157,0)+1)/MAX(Data_Baseline!$C1157:$AZ1157),Data_Baseline!AY1157/MAX(Data_Baseline!$C1157:$AZ1157))),IF(AZ$3&lt;=$B$2,SMALL(Data_Baseline!$C1157:$AZ1157,COUNTIF(Data_Baseline!$C1157:$AZ1157,0)+1),IF(Data_Baseline!AY1157=0,SMALL(Data_Baseline!$C1157:$AZ1157,COUNTIF(Data_Baseline!$C1157:$AZ1157,0)+1),Data_Baseline!AY1157)))),"")</f>
        <v/>
      </c>
      <c r="BA1157" t="str">
        <f>IFERROR(IF(Data_Baseline!AZ1157="","",IF($C$3="On",IF(BA$3&lt;=$B$2,SMALL(Data_Baseline!$C1157:$AZ1157,COUNTIF(Data_Baseline!$C1157:$AZ1157,0)+1)/MAX(Data_Baseline!$C1157:$AZ1157),IF(Data_Baseline!AZ1157=0,SMALL(Data_Baseline!$C1157:$AZ1157,COUNTIF(Data_Baseline!$C1157:$AZ1157,0)+1)/MAX(Data_Baseline!$C1157:$AZ1157),Data_Baseline!AZ1157/MAX(Data_Baseline!$C1157:$AZ1157))),IF(BA$3&lt;=$B$2,SMALL(Data_Baseline!$C1157:$AZ1157,COUNTIF(Data_Baseline!$C1157:$AZ1157,0)+1),IF(Data_Baseline!AZ1157=0,SMALL(Data_Baseline!$C1157:$AZ1157,COUNTIF(Data_Baseline!$C1157:$AZ1157,0)+1),Data_Baseline!AZ1157)))),"")</f>
        <v/>
      </c>
      <c r="BB1157" s="79">
        <f ca="1">IF(Data_Initial!BA1157="",1,0)</f>
        <v>1</v>
      </c>
      <c r="BC1157" s="2" t="str">
        <f ca="1">IF(BD1157="","",BD1157&amp;"_"&amp;BE1157)</f>
        <v>3G_SodA</v>
      </c>
      <c r="BD1157" s="79" t="str">
        <f ca="1">IFERROR(INDEX(Samples_Names,LEFT(BF1157,LEN(BF1157)-2)),BF1157)</f>
        <v>3G</v>
      </c>
      <c r="BE1157" s="79" t="str">
        <f ca="1">Data_Initial!BC1157</f>
        <v>SodA</v>
      </c>
      <c r="BF1157" s="79" t="str">
        <f ca="1">Data_Initial!BB1157</f>
        <v>1_1</v>
      </c>
      <c r="BG1157" t="str">
        <f ca="1">IFERROR((INDIRECT("Plate"&amp;Data!A1157&amp;"_C!"&amp;CHAR(RIGHT(Data!B1157,LEN(Data!B1157)-1)+65)&amp;CODE(LEFT(Data!B1157,1))-58)),"")</f>
        <v/>
      </c>
      <c r="BH1157" t="str">
        <f ca="1">Data_Initial!BA1157</f>
        <v/>
      </c>
      <c r="BI1157">
        <f ca="1">MIN(D1157:BA1157)</f>
        <v>7.758545141667751E-4</v>
      </c>
      <c r="BJ1157" s="79" t="str">
        <f ca="1">IF(BH1157="N",1+MAX($BJ$3:BJ1156),"")</f>
        <v/>
      </c>
    </row>
    <row r="1158" spans="1:63" x14ac:dyDescent="0.25">
      <c r="BC1158" s="2"/>
    </row>
    <row r="1159" spans="1:63" x14ac:dyDescent="0.25">
      <c r="C1159" t="e">
        <f>Data_Initial!B1159</f>
        <v>#N/A</v>
      </c>
      <c r="D1159" t="str">
        <f>IFERROR(IF(Data_Baseline!C1159="","",IF($C$3="On",IF(D$3&lt;=$B$2,SMALL(Data_Baseline!$C1159:$AZ1159,COUNTIF(Data_Baseline!$C1159:$AZ1159,0)+1)/MAX(Data_Baseline!$C1159:$AZ1159),IF(Data_Baseline!C1159=0,SMALL(Data_Baseline!$C1159:$AZ1159,COUNTIF(Data_Baseline!$C1159:$AZ1159,0)+1)/MAX(Data_Baseline!$C1159:$AZ1159),Data_Baseline!C1159/MAX(Data_Baseline!$C1159:$AZ1159))),IF(D$3&lt;=$B$2,SMALL(Data_Baseline!$C1159:$AZ1159,COUNTIF(Data_Baseline!$C1159:$AZ1159,0)+1),IF(Data_Baseline!C1159=0,SMALL(Data_Baseline!$C1159:$AZ1159,COUNTIF(Data_Baseline!$C1159:$AZ1159,0)+1),Data_Baseline!C1159)))),"")</f>
        <v/>
      </c>
      <c r="E1159" t="str">
        <f>IFERROR(IF(Data_Baseline!D1159="","",IF($C$3="On",IF(E$3&lt;=$B$2,SMALL(Data_Baseline!$C1159:$AZ1159,COUNTIF(Data_Baseline!$C1159:$AZ1159,0)+1)/MAX(Data_Baseline!$C1159:$AZ1159),IF(Data_Baseline!D1159=0,SMALL(Data_Baseline!$C1159:$AZ1159,COUNTIF(Data_Baseline!$C1159:$AZ1159,0)+1)/MAX(Data_Baseline!$C1159:$AZ1159),Data_Baseline!D1159/MAX(Data_Baseline!$C1159:$AZ1159))),IF(E$3&lt;=$B$2,SMALL(Data_Baseline!$C1159:$AZ1159,COUNTIF(Data_Baseline!$C1159:$AZ1159,0)+1),IF(Data_Baseline!D1159=0,SMALL(Data_Baseline!$C1159:$AZ1159,COUNTIF(Data_Baseline!$C1159:$AZ1159,0)+1),Data_Baseline!D1159)))),"")</f>
        <v/>
      </c>
      <c r="F1159" t="str">
        <f>IFERROR(IF(Data_Baseline!E1159="","",IF($C$3="On",IF(F$3&lt;=$B$2,SMALL(Data_Baseline!$C1159:$AZ1159,COUNTIF(Data_Baseline!$C1159:$AZ1159,0)+1)/MAX(Data_Baseline!$C1159:$AZ1159),IF(Data_Baseline!E1159=0,SMALL(Data_Baseline!$C1159:$AZ1159,COUNTIF(Data_Baseline!$C1159:$AZ1159,0)+1)/MAX(Data_Baseline!$C1159:$AZ1159),Data_Baseline!E1159/MAX(Data_Baseline!$C1159:$AZ1159))),IF(F$3&lt;=$B$2,SMALL(Data_Baseline!$C1159:$AZ1159,COUNTIF(Data_Baseline!$C1159:$AZ1159,0)+1),IF(Data_Baseline!E1159=0,SMALL(Data_Baseline!$C1159:$AZ1159,COUNTIF(Data_Baseline!$C1159:$AZ1159,0)+1),Data_Baseline!E1159)))),"")</f>
        <v/>
      </c>
      <c r="G1159" t="str">
        <f>IFERROR(IF(Data_Baseline!F1159="","",IF($C$3="On",IF(G$3&lt;=$B$2,SMALL(Data_Baseline!$C1159:$AZ1159,COUNTIF(Data_Baseline!$C1159:$AZ1159,0)+1)/MAX(Data_Baseline!$C1159:$AZ1159),IF(Data_Baseline!F1159=0,SMALL(Data_Baseline!$C1159:$AZ1159,COUNTIF(Data_Baseline!$C1159:$AZ1159,0)+1)/MAX(Data_Baseline!$C1159:$AZ1159),Data_Baseline!F1159/MAX(Data_Baseline!$C1159:$AZ1159))),IF(G$3&lt;=$B$2,SMALL(Data_Baseline!$C1159:$AZ1159,COUNTIF(Data_Baseline!$C1159:$AZ1159,0)+1),IF(Data_Baseline!F1159=0,SMALL(Data_Baseline!$C1159:$AZ1159,COUNTIF(Data_Baseline!$C1159:$AZ1159,0)+1),Data_Baseline!F1159)))),"")</f>
        <v/>
      </c>
      <c r="H1159" t="str">
        <f>IFERROR(IF(Data_Baseline!G1159="","",IF($C$3="On",IF(H$3&lt;=$B$2,SMALL(Data_Baseline!$C1159:$AZ1159,COUNTIF(Data_Baseline!$C1159:$AZ1159,0)+1)/MAX(Data_Baseline!$C1159:$AZ1159),IF(Data_Baseline!G1159=0,SMALL(Data_Baseline!$C1159:$AZ1159,COUNTIF(Data_Baseline!$C1159:$AZ1159,0)+1)/MAX(Data_Baseline!$C1159:$AZ1159),Data_Baseline!G1159/MAX(Data_Baseline!$C1159:$AZ1159))),IF(H$3&lt;=$B$2,SMALL(Data_Baseline!$C1159:$AZ1159,COUNTIF(Data_Baseline!$C1159:$AZ1159,0)+1),IF(Data_Baseline!G1159=0,SMALL(Data_Baseline!$C1159:$AZ1159,COUNTIF(Data_Baseline!$C1159:$AZ1159,0)+1),Data_Baseline!G1159)))),"")</f>
        <v/>
      </c>
      <c r="I1159" t="str">
        <f>IFERROR(IF(Data_Baseline!H1159="","",IF($C$3="On",IF(I$3&lt;=$B$2,SMALL(Data_Baseline!$C1159:$AZ1159,COUNTIF(Data_Baseline!$C1159:$AZ1159,0)+1)/MAX(Data_Baseline!$C1159:$AZ1159),IF(Data_Baseline!H1159=0,SMALL(Data_Baseline!$C1159:$AZ1159,COUNTIF(Data_Baseline!$C1159:$AZ1159,0)+1)/MAX(Data_Baseline!$C1159:$AZ1159),Data_Baseline!H1159/MAX(Data_Baseline!$C1159:$AZ1159))),IF(I$3&lt;=$B$2,SMALL(Data_Baseline!$C1159:$AZ1159,COUNTIF(Data_Baseline!$C1159:$AZ1159,0)+1),IF(Data_Baseline!H1159=0,SMALL(Data_Baseline!$C1159:$AZ1159,COUNTIF(Data_Baseline!$C1159:$AZ1159,0)+1),Data_Baseline!H1159)))),"")</f>
        <v/>
      </c>
      <c r="J1159" t="str">
        <f>IFERROR(IF(Data_Baseline!I1159="","",IF($C$3="On",IF(J$3&lt;=$B$2,SMALL(Data_Baseline!$C1159:$AZ1159,COUNTIF(Data_Baseline!$C1159:$AZ1159,0)+1)/MAX(Data_Baseline!$C1159:$AZ1159),IF(Data_Baseline!I1159=0,SMALL(Data_Baseline!$C1159:$AZ1159,COUNTIF(Data_Baseline!$C1159:$AZ1159,0)+1)/MAX(Data_Baseline!$C1159:$AZ1159),Data_Baseline!I1159/MAX(Data_Baseline!$C1159:$AZ1159))),IF(J$3&lt;=$B$2,SMALL(Data_Baseline!$C1159:$AZ1159,COUNTIF(Data_Baseline!$C1159:$AZ1159,0)+1),IF(Data_Baseline!I1159=0,SMALL(Data_Baseline!$C1159:$AZ1159,COUNTIF(Data_Baseline!$C1159:$AZ1159,0)+1),Data_Baseline!I1159)))),"")</f>
        <v/>
      </c>
      <c r="K1159" t="str">
        <f>IFERROR(IF(Data_Baseline!J1159="","",IF($C$3="On",IF(K$3&lt;=$B$2,SMALL(Data_Baseline!$C1159:$AZ1159,COUNTIF(Data_Baseline!$C1159:$AZ1159,0)+1)/MAX(Data_Baseline!$C1159:$AZ1159),IF(Data_Baseline!J1159=0,SMALL(Data_Baseline!$C1159:$AZ1159,COUNTIF(Data_Baseline!$C1159:$AZ1159,0)+1)/MAX(Data_Baseline!$C1159:$AZ1159),Data_Baseline!J1159/MAX(Data_Baseline!$C1159:$AZ1159))),IF(K$3&lt;=$B$2,SMALL(Data_Baseline!$C1159:$AZ1159,COUNTIF(Data_Baseline!$C1159:$AZ1159,0)+1),IF(Data_Baseline!J1159=0,SMALL(Data_Baseline!$C1159:$AZ1159,COUNTIF(Data_Baseline!$C1159:$AZ1159,0)+1),Data_Baseline!J1159)))),"")</f>
        <v/>
      </c>
      <c r="L1159" t="str">
        <f>IFERROR(IF(Data_Baseline!K1159="","",IF($C$3="On",IF(L$3&lt;=$B$2,SMALL(Data_Baseline!$C1159:$AZ1159,COUNTIF(Data_Baseline!$C1159:$AZ1159,0)+1)/MAX(Data_Baseline!$C1159:$AZ1159),IF(Data_Baseline!K1159=0,SMALL(Data_Baseline!$C1159:$AZ1159,COUNTIF(Data_Baseline!$C1159:$AZ1159,0)+1)/MAX(Data_Baseline!$C1159:$AZ1159),Data_Baseline!K1159/MAX(Data_Baseline!$C1159:$AZ1159))),IF(L$3&lt;=$B$2,SMALL(Data_Baseline!$C1159:$AZ1159,COUNTIF(Data_Baseline!$C1159:$AZ1159,0)+1),IF(Data_Baseline!K1159=0,SMALL(Data_Baseline!$C1159:$AZ1159,COUNTIF(Data_Baseline!$C1159:$AZ1159,0)+1),Data_Baseline!K1159)))),"")</f>
        <v/>
      </c>
      <c r="M1159" t="str">
        <f>IFERROR(IF(Data_Baseline!L1159="","",IF($C$3="On",IF(M$3&lt;=$B$2,SMALL(Data_Baseline!$C1159:$AZ1159,COUNTIF(Data_Baseline!$C1159:$AZ1159,0)+1)/MAX(Data_Baseline!$C1159:$AZ1159),IF(Data_Baseline!L1159=0,SMALL(Data_Baseline!$C1159:$AZ1159,COUNTIF(Data_Baseline!$C1159:$AZ1159,0)+1)/MAX(Data_Baseline!$C1159:$AZ1159),Data_Baseline!L1159/MAX(Data_Baseline!$C1159:$AZ1159))),IF(M$3&lt;=$B$2,SMALL(Data_Baseline!$C1159:$AZ1159,COUNTIF(Data_Baseline!$C1159:$AZ1159,0)+1),IF(Data_Baseline!L1159=0,SMALL(Data_Baseline!$C1159:$AZ1159,COUNTIF(Data_Baseline!$C1159:$AZ1159,0)+1),Data_Baseline!L1159)))),"")</f>
        <v/>
      </c>
      <c r="N1159" t="str">
        <f>IFERROR(IF(Data_Baseline!M1159="","",IF($C$3="On",IF(N$3&lt;=$B$2,SMALL(Data_Baseline!$C1159:$AZ1159,COUNTIF(Data_Baseline!$C1159:$AZ1159,0)+1)/MAX(Data_Baseline!$C1159:$AZ1159),IF(Data_Baseline!M1159=0,SMALL(Data_Baseline!$C1159:$AZ1159,COUNTIF(Data_Baseline!$C1159:$AZ1159,0)+1)/MAX(Data_Baseline!$C1159:$AZ1159),Data_Baseline!M1159/MAX(Data_Baseline!$C1159:$AZ1159))),IF(N$3&lt;=$B$2,SMALL(Data_Baseline!$C1159:$AZ1159,COUNTIF(Data_Baseline!$C1159:$AZ1159,0)+1),IF(Data_Baseline!M1159=0,SMALL(Data_Baseline!$C1159:$AZ1159,COUNTIF(Data_Baseline!$C1159:$AZ1159,0)+1),Data_Baseline!M1159)))),"")</f>
        <v/>
      </c>
      <c r="O1159" t="str">
        <f>IFERROR(IF(Data_Baseline!N1159="","",IF($C$3="On",IF(O$3&lt;=$B$2,SMALL(Data_Baseline!$C1159:$AZ1159,COUNTIF(Data_Baseline!$C1159:$AZ1159,0)+1)/MAX(Data_Baseline!$C1159:$AZ1159),IF(Data_Baseline!N1159=0,SMALL(Data_Baseline!$C1159:$AZ1159,COUNTIF(Data_Baseline!$C1159:$AZ1159,0)+1)/MAX(Data_Baseline!$C1159:$AZ1159),Data_Baseline!N1159/MAX(Data_Baseline!$C1159:$AZ1159))),IF(O$3&lt;=$B$2,SMALL(Data_Baseline!$C1159:$AZ1159,COUNTIF(Data_Baseline!$C1159:$AZ1159,0)+1),IF(Data_Baseline!N1159=0,SMALL(Data_Baseline!$C1159:$AZ1159,COUNTIF(Data_Baseline!$C1159:$AZ1159,0)+1),Data_Baseline!N1159)))),"")</f>
        <v/>
      </c>
      <c r="P1159" t="str">
        <f>IFERROR(IF(Data_Baseline!O1159="","",IF($C$3="On",IF(P$3&lt;=$B$2,SMALL(Data_Baseline!$C1159:$AZ1159,COUNTIF(Data_Baseline!$C1159:$AZ1159,0)+1)/MAX(Data_Baseline!$C1159:$AZ1159),IF(Data_Baseline!O1159=0,SMALL(Data_Baseline!$C1159:$AZ1159,COUNTIF(Data_Baseline!$C1159:$AZ1159,0)+1)/MAX(Data_Baseline!$C1159:$AZ1159),Data_Baseline!O1159/MAX(Data_Baseline!$C1159:$AZ1159))),IF(P$3&lt;=$B$2,SMALL(Data_Baseline!$C1159:$AZ1159,COUNTIF(Data_Baseline!$C1159:$AZ1159,0)+1),IF(Data_Baseline!O1159=0,SMALL(Data_Baseline!$C1159:$AZ1159,COUNTIF(Data_Baseline!$C1159:$AZ1159,0)+1),Data_Baseline!O1159)))),"")</f>
        <v/>
      </c>
      <c r="Q1159" t="str">
        <f>IFERROR(IF(Data_Baseline!P1159="","",IF($C$3="On",IF(Q$3&lt;=$B$2,SMALL(Data_Baseline!$C1159:$AZ1159,COUNTIF(Data_Baseline!$C1159:$AZ1159,0)+1)/MAX(Data_Baseline!$C1159:$AZ1159),IF(Data_Baseline!P1159=0,SMALL(Data_Baseline!$C1159:$AZ1159,COUNTIF(Data_Baseline!$C1159:$AZ1159,0)+1)/MAX(Data_Baseline!$C1159:$AZ1159),Data_Baseline!P1159/MAX(Data_Baseline!$C1159:$AZ1159))),IF(Q$3&lt;=$B$2,SMALL(Data_Baseline!$C1159:$AZ1159,COUNTIF(Data_Baseline!$C1159:$AZ1159,0)+1),IF(Data_Baseline!P1159=0,SMALL(Data_Baseline!$C1159:$AZ1159,COUNTIF(Data_Baseline!$C1159:$AZ1159,0)+1),Data_Baseline!P1159)))),"")</f>
        <v/>
      </c>
      <c r="R1159" t="str">
        <f>IFERROR(IF(Data_Baseline!Q1159="","",IF($C$3="On",IF(R$3&lt;=$B$2,SMALL(Data_Baseline!$C1159:$AZ1159,COUNTIF(Data_Baseline!$C1159:$AZ1159,0)+1)/MAX(Data_Baseline!$C1159:$AZ1159),IF(Data_Baseline!Q1159=0,SMALL(Data_Baseline!$C1159:$AZ1159,COUNTIF(Data_Baseline!$C1159:$AZ1159,0)+1)/MAX(Data_Baseline!$C1159:$AZ1159),Data_Baseline!Q1159/MAX(Data_Baseline!$C1159:$AZ1159))),IF(R$3&lt;=$B$2,SMALL(Data_Baseline!$C1159:$AZ1159,COUNTIF(Data_Baseline!$C1159:$AZ1159,0)+1),IF(Data_Baseline!Q1159=0,SMALL(Data_Baseline!$C1159:$AZ1159,COUNTIF(Data_Baseline!$C1159:$AZ1159,0)+1),Data_Baseline!Q1159)))),"")</f>
        <v/>
      </c>
      <c r="S1159" t="str">
        <f>IFERROR(IF(Data_Baseline!R1159="","",IF($C$3="On",IF(S$3&lt;=$B$2,SMALL(Data_Baseline!$C1159:$AZ1159,COUNTIF(Data_Baseline!$C1159:$AZ1159,0)+1)/MAX(Data_Baseline!$C1159:$AZ1159),IF(Data_Baseline!R1159=0,SMALL(Data_Baseline!$C1159:$AZ1159,COUNTIF(Data_Baseline!$C1159:$AZ1159,0)+1)/MAX(Data_Baseline!$C1159:$AZ1159),Data_Baseline!R1159/MAX(Data_Baseline!$C1159:$AZ1159))),IF(S$3&lt;=$B$2,SMALL(Data_Baseline!$C1159:$AZ1159,COUNTIF(Data_Baseline!$C1159:$AZ1159,0)+1),IF(Data_Baseline!R1159=0,SMALL(Data_Baseline!$C1159:$AZ1159,COUNTIF(Data_Baseline!$C1159:$AZ1159,0)+1),Data_Baseline!R1159)))),"")</f>
        <v/>
      </c>
      <c r="T1159" t="str">
        <f>IFERROR(IF(Data_Baseline!S1159="","",IF($C$3="On",IF(T$3&lt;=$B$2,SMALL(Data_Baseline!$C1159:$AZ1159,COUNTIF(Data_Baseline!$C1159:$AZ1159,0)+1)/MAX(Data_Baseline!$C1159:$AZ1159),IF(Data_Baseline!S1159=0,SMALL(Data_Baseline!$C1159:$AZ1159,COUNTIF(Data_Baseline!$C1159:$AZ1159,0)+1)/MAX(Data_Baseline!$C1159:$AZ1159),Data_Baseline!S1159/MAX(Data_Baseline!$C1159:$AZ1159))),IF(T$3&lt;=$B$2,SMALL(Data_Baseline!$C1159:$AZ1159,COUNTIF(Data_Baseline!$C1159:$AZ1159,0)+1),IF(Data_Baseline!S1159=0,SMALL(Data_Baseline!$C1159:$AZ1159,COUNTIF(Data_Baseline!$C1159:$AZ1159,0)+1),Data_Baseline!S1159)))),"")</f>
        <v/>
      </c>
      <c r="U1159" t="str">
        <f>IFERROR(IF(Data_Baseline!T1159="","",IF($C$3="On",IF(U$3&lt;=$B$2,SMALL(Data_Baseline!$C1159:$AZ1159,COUNTIF(Data_Baseline!$C1159:$AZ1159,0)+1)/MAX(Data_Baseline!$C1159:$AZ1159),IF(Data_Baseline!T1159=0,SMALL(Data_Baseline!$C1159:$AZ1159,COUNTIF(Data_Baseline!$C1159:$AZ1159,0)+1)/MAX(Data_Baseline!$C1159:$AZ1159),Data_Baseline!T1159/MAX(Data_Baseline!$C1159:$AZ1159))),IF(U$3&lt;=$B$2,SMALL(Data_Baseline!$C1159:$AZ1159,COUNTIF(Data_Baseline!$C1159:$AZ1159,0)+1),IF(Data_Baseline!T1159=0,SMALL(Data_Baseline!$C1159:$AZ1159,COUNTIF(Data_Baseline!$C1159:$AZ1159,0)+1),Data_Baseline!T1159)))),"")</f>
        <v/>
      </c>
      <c r="V1159" t="str">
        <f>IFERROR(IF(Data_Baseline!U1159="","",IF($C$3="On",IF(V$3&lt;=$B$2,SMALL(Data_Baseline!$C1159:$AZ1159,COUNTIF(Data_Baseline!$C1159:$AZ1159,0)+1)/MAX(Data_Baseline!$C1159:$AZ1159),IF(Data_Baseline!U1159=0,SMALL(Data_Baseline!$C1159:$AZ1159,COUNTIF(Data_Baseline!$C1159:$AZ1159,0)+1)/MAX(Data_Baseline!$C1159:$AZ1159),Data_Baseline!U1159/MAX(Data_Baseline!$C1159:$AZ1159))),IF(V$3&lt;=$B$2,SMALL(Data_Baseline!$C1159:$AZ1159,COUNTIF(Data_Baseline!$C1159:$AZ1159,0)+1),IF(Data_Baseline!U1159=0,SMALL(Data_Baseline!$C1159:$AZ1159,COUNTIF(Data_Baseline!$C1159:$AZ1159,0)+1),Data_Baseline!U1159)))),"")</f>
        <v/>
      </c>
      <c r="W1159" t="str">
        <f>IFERROR(IF(Data_Baseline!V1159="","",IF($C$3="On",IF(W$3&lt;=$B$2,SMALL(Data_Baseline!$C1159:$AZ1159,COUNTIF(Data_Baseline!$C1159:$AZ1159,0)+1)/MAX(Data_Baseline!$C1159:$AZ1159),IF(Data_Baseline!V1159=0,SMALL(Data_Baseline!$C1159:$AZ1159,COUNTIF(Data_Baseline!$C1159:$AZ1159,0)+1)/MAX(Data_Baseline!$C1159:$AZ1159),Data_Baseline!V1159/MAX(Data_Baseline!$C1159:$AZ1159))),IF(W$3&lt;=$B$2,SMALL(Data_Baseline!$C1159:$AZ1159,COUNTIF(Data_Baseline!$C1159:$AZ1159,0)+1),IF(Data_Baseline!V1159=0,SMALL(Data_Baseline!$C1159:$AZ1159,COUNTIF(Data_Baseline!$C1159:$AZ1159,0)+1),Data_Baseline!V1159)))),"")</f>
        <v/>
      </c>
      <c r="X1159" t="str">
        <f>IFERROR(IF(Data_Baseline!W1159="","",IF($C$3="On",IF(X$3&lt;=$B$2,SMALL(Data_Baseline!$C1159:$AZ1159,COUNTIF(Data_Baseline!$C1159:$AZ1159,0)+1)/MAX(Data_Baseline!$C1159:$AZ1159),IF(Data_Baseline!W1159=0,SMALL(Data_Baseline!$C1159:$AZ1159,COUNTIF(Data_Baseline!$C1159:$AZ1159,0)+1)/MAX(Data_Baseline!$C1159:$AZ1159),Data_Baseline!W1159/MAX(Data_Baseline!$C1159:$AZ1159))),IF(X$3&lt;=$B$2,SMALL(Data_Baseline!$C1159:$AZ1159,COUNTIF(Data_Baseline!$C1159:$AZ1159,0)+1),IF(Data_Baseline!W1159=0,SMALL(Data_Baseline!$C1159:$AZ1159,COUNTIF(Data_Baseline!$C1159:$AZ1159,0)+1),Data_Baseline!W1159)))),"")</f>
        <v/>
      </c>
      <c r="Y1159" t="str">
        <f>IFERROR(IF(Data_Baseline!X1159="","",IF($C$3="On",IF(Y$3&lt;=$B$2,SMALL(Data_Baseline!$C1159:$AZ1159,COUNTIF(Data_Baseline!$C1159:$AZ1159,0)+1)/MAX(Data_Baseline!$C1159:$AZ1159),IF(Data_Baseline!X1159=0,SMALL(Data_Baseline!$C1159:$AZ1159,COUNTIF(Data_Baseline!$C1159:$AZ1159,0)+1)/MAX(Data_Baseline!$C1159:$AZ1159),Data_Baseline!X1159/MAX(Data_Baseline!$C1159:$AZ1159))),IF(Y$3&lt;=$B$2,SMALL(Data_Baseline!$C1159:$AZ1159,COUNTIF(Data_Baseline!$C1159:$AZ1159,0)+1),IF(Data_Baseline!X1159=0,SMALL(Data_Baseline!$C1159:$AZ1159,COUNTIF(Data_Baseline!$C1159:$AZ1159,0)+1),Data_Baseline!X1159)))),"")</f>
        <v/>
      </c>
      <c r="Z1159" t="str">
        <f>IFERROR(IF(Data_Baseline!Y1159="","",IF($C$3="On",IF(Z$3&lt;=$B$2,SMALL(Data_Baseline!$C1159:$AZ1159,COUNTIF(Data_Baseline!$C1159:$AZ1159,0)+1)/MAX(Data_Baseline!$C1159:$AZ1159),IF(Data_Baseline!Y1159=0,SMALL(Data_Baseline!$C1159:$AZ1159,COUNTIF(Data_Baseline!$C1159:$AZ1159,0)+1)/MAX(Data_Baseline!$C1159:$AZ1159),Data_Baseline!Y1159/MAX(Data_Baseline!$C1159:$AZ1159))),IF(Z$3&lt;=$B$2,SMALL(Data_Baseline!$C1159:$AZ1159,COUNTIF(Data_Baseline!$C1159:$AZ1159,0)+1),IF(Data_Baseline!Y1159=0,SMALL(Data_Baseline!$C1159:$AZ1159,COUNTIF(Data_Baseline!$C1159:$AZ1159,0)+1),Data_Baseline!Y1159)))),"")</f>
        <v/>
      </c>
      <c r="AA1159" t="str">
        <f>IFERROR(IF(Data_Baseline!Z1159="","",IF($C$3="On",IF(AA$3&lt;=$B$2,SMALL(Data_Baseline!$C1159:$AZ1159,COUNTIF(Data_Baseline!$C1159:$AZ1159,0)+1)/MAX(Data_Baseline!$C1159:$AZ1159),IF(Data_Baseline!Z1159=0,SMALL(Data_Baseline!$C1159:$AZ1159,COUNTIF(Data_Baseline!$C1159:$AZ1159,0)+1)/MAX(Data_Baseline!$C1159:$AZ1159),Data_Baseline!Z1159/MAX(Data_Baseline!$C1159:$AZ1159))),IF(AA$3&lt;=$B$2,SMALL(Data_Baseline!$C1159:$AZ1159,COUNTIF(Data_Baseline!$C1159:$AZ1159,0)+1),IF(Data_Baseline!Z1159=0,SMALL(Data_Baseline!$C1159:$AZ1159,COUNTIF(Data_Baseline!$C1159:$AZ1159,0)+1),Data_Baseline!Z1159)))),"")</f>
        <v/>
      </c>
      <c r="AB1159" t="str">
        <f>IFERROR(IF(Data_Baseline!AA1159="","",IF($C$3="On",IF(AB$3&lt;=$B$2,SMALL(Data_Baseline!$C1159:$AZ1159,COUNTIF(Data_Baseline!$C1159:$AZ1159,0)+1)/MAX(Data_Baseline!$C1159:$AZ1159),IF(Data_Baseline!AA1159=0,SMALL(Data_Baseline!$C1159:$AZ1159,COUNTIF(Data_Baseline!$C1159:$AZ1159,0)+1)/MAX(Data_Baseline!$C1159:$AZ1159),Data_Baseline!AA1159/MAX(Data_Baseline!$C1159:$AZ1159))),IF(AB$3&lt;=$B$2,SMALL(Data_Baseline!$C1159:$AZ1159,COUNTIF(Data_Baseline!$C1159:$AZ1159,0)+1),IF(Data_Baseline!AA1159=0,SMALL(Data_Baseline!$C1159:$AZ1159,COUNTIF(Data_Baseline!$C1159:$AZ1159,0)+1),Data_Baseline!AA1159)))),"")</f>
        <v/>
      </c>
      <c r="AC1159" t="str">
        <f>IFERROR(IF(Data_Baseline!AB1159="","",IF($C$3="On",IF(AC$3&lt;=$B$2,SMALL(Data_Baseline!$C1159:$AZ1159,COUNTIF(Data_Baseline!$C1159:$AZ1159,0)+1)/MAX(Data_Baseline!$C1159:$AZ1159),IF(Data_Baseline!AB1159=0,SMALL(Data_Baseline!$C1159:$AZ1159,COUNTIF(Data_Baseline!$C1159:$AZ1159,0)+1)/MAX(Data_Baseline!$C1159:$AZ1159),Data_Baseline!AB1159/MAX(Data_Baseline!$C1159:$AZ1159))),IF(AC$3&lt;=$B$2,SMALL(Data_Baseline!$C1159:$AZ1159,COUNTIF(Data_Baseline!$C1159:$AZ1159,0)+1),IF(Data_Baseline!AB1159=0,SMALL(Data_Baseline!$C1159:$AZ1159,COUNTIF(Data_Baseline!$C1159:$AZ1159,0)+1),Data_Baseline!AB1159)))),"")</f>
        <v/>
      </c>
      <c r="AD1159" t="str">
        <f>IFERROR(IF(Data_Baseline!AC1159="","",IF($C$3="On",IF(AD$3&lt;=$B$2,SMALL(Data_Baseline!$C1159:$AZ1159,COUNTIF(Data_Baseline!$C1159:$AZ1159,0)+1)/MAX(Data_Baseline!$C1159:$AZ1159),IF(Data_Baseline!AC1159=0,SMALL(Data_Baseline!$C1159:$AZ1159,COUNTIF(Data_Baseline!$C1159:$AZ1159,0)+1)/MAX(Data_Baseline!$C1159:$AZ1159),Data_Baseline!AC1159/MAX(Data_Baseline!$C1159:$AZ1159))),IF(AD$3&lt;=$B$2,SMALL(Data_Baseline!$C1159:$AZ1159,COUNTIF(Data_Baseline!$C1159:$AZ1159,0)+1),IF(Data_Baseline!AC1159=0,SMALL(Data_Baseline!$C1159:$AZ1159,COUNTIF(Data_Baseline!$C1159:$AZ1159,0)+1),Data_Baseline!AC1159)))),"")</f>
        <v/>
      </c>
      <c r="AE1159" t="str">
        <f>IFERROR(IF(Data_Baseline!AD1159="","",IF($C$3="On",IF(AE$3&lt;=$B$2,SMALL(Data_Baseline!$C1159:$AZ1159,COUNTIF(Data_Baseline!$C1159:$AZ1159,0)+1)/MAX(Data_Baseline!$C1159:$AZ1159),IF(Data_Baseline!AD1159=0,SMALL(Data_Baseline!$C1159:$AZ1159,COUNTIF(Data_Baseline!$C1159:$AZ1159,0)+1)/MAX(Data_Baseline!$C1159:$AZ1159),Data_Baseline!AD1159/MAX(Data_Baseline!$C1159:$AZ1159))),IF(AE$3&lt;=$B$2,SMALL(Data_Baseline!$C1159:$AZ1159,COUNTIF(Data_Baseline!$C1159:$AZ1159,0)+1),IF(Data_Baseline!AD1159=0,SMALL(Data_Baseline!$C1159:$AZ1159,COUNTIF(Data_Baseline!$C1159:$AZ1159,0)+1),Data_Baseline!AD1159)))),"")</f>
        <v/>
      </c>
      <c r="AF1159" t="str">
        <f>IFERROR(IF(Data_Baseline!AE1159="","",IF($C$3="On",IF(AF$3&lt;=$B$2,SMALL(Data_Baseline!$C1159:$AZ1159,COUNTIF(Data_Baseline!$C1159:$AZ1159,0)+1)/MAX(Data_Baseline!$C1159:$AZ1159),IF(Data_Baseline!AE1159=0,SMALL(Data_Baseline!$C1159:$AZ1159,COUNTIF(Data_Baseline!$C1159:$AZ1159,0)+1)/MAX(Data_Baseline!$C1159:$AZ1159),Data_Baseline!AE1159/MAX(Data_Baseline!$C1159:$AZ1159))),IF(AF$3&lt;=$B$2,SMALL(Data_Baseline!$C1159:$AZ1159,COUNTIF(Data_Baseline!$C1159:$AZ1159,0)+1),IF(Data_Baseline!AE1159=0,SMALL(Data_Baseline!$C1159:$AZ1159,COUNTIF(Data_Baseline!$C1159:$AZ1159,0)+1),Data_Baseline!AE1159)))),"")</f>
        <v/>
      </c>
      <c r="AG1159" t="str">
        <f>IFERROR(IF(Data_Baseline!AF1159="","",IF($C$3="On",IF(AG$3&lt;=$B$2,SMALL(Data_Baseline!$C1159:$AZ1159,COUNTIF(Data_Baseline!$C1159:$AZ1159,0)+1)/MAX(Data_Baseline!$C1159:$AZ1159),IF(Data_Baseline!AF1159=0,SMALL(Data_Baseline!$C1159:$AZ1159,COUNTIF(Data_Baseline!$C1159:$AZ1159,0)+1)/MAX(Data_Baseline!$C1159:$AZ1159),Data_Baseline!AF1159/MAX(Data_Baseline!$C1159:$AZ1159))),IF(AG$3&lt;=$B$2,SMALL(Data_Baseline!$C1159:$AZ1159,COUNTIF(Data_Baseline!$C1159:$AZ1159,0)+1),IF(Data_Baseline!AF1159=0,SMALL(Data_Baseline!$C1159:$AZ1159,COUNTIF(Data_Baseline!$C1159:$AZ1159,0)+1),Data_Baseline!AF1159)))),"")</f>
        <v/>
      </c>
      <c r="AH1159" t="str">
        <f>IFERROR(IF(Data_Baseline!AG1159="","",IF($C$3="On",IF(AH$3&lt;=$B$2,SMALL(Data_Baseline!$C1159:$AZ1159,COUNTIF(Data_Baseline!$C1159:$AZ1159,0)+1)/MAX(Data_Baseline!$C1159:$AZ1159),IF(Data_Baseline!AG1159=0,SMALL(Data_Baseline!$C1159:$AZ1159,COUNTIF(Data_Baseline!$C1159:$AZ1159,0)+1)/MAX(Data_Baseline!$C1159:$AZ1159),Data_Baseline!AG1159/MAX(Data_Baseline!$C1159:$AZ1159))),IF(AH$3&lt;=$B$2,SMALL(Data_Baseline!$C1159:$AZ1159,COUNTIF(Data_Baseline!$C1159:$AZ1159,0)+1),IF(Data_Baseline!AG1159=0,SMALL(Data_Baseline!$C1159:$AZ1159,COUNTIF(Data_Baseline!$C1159:$AZ1159,0)+1),Data_Baseline!AG1159)))),"")</f>
        <v/>
      </c>
      <c r="AI1159" t="str">
        <f>IFERROR(IF(Data_Baseline!AH1159="","",IF($C$3="On",IF(AI$3&lt;=$B$2,SMALL(Data_Baseline!$C1159:$AZ1159,COUNTIF(Data_Baseline!$C1159:$AZ1159,0)+1)/MAX(Data_Baseline!$C1159:$AZ1159),IF(Data_Baseline!AH1159=0,SMALL(Data_Baseline!$C1159:$AZ1159,COUNTIF(Data_Baseline!$C1159:$AZ1159,0)+1)/MAX(Data_Baseline!$C1159:$AZ1159),Data_Baseline!AH1159/MAX(Data_Baseline!$C1159:$AZ1159))),IF(AI$3&lt;=$B$2,SMALL(Data_Baseline!$C1159:$AZ1159,COUNTIF(Data_Baseline!$C1159:$AZ1159,0)+1),IF(Data_Baseline!AH1159=0,SMALL(Data_Baseline!$C1159:$AZ1159,COUNTIF(Data_Baseline!$C1159:$AZ1159,0)+1),Data_Baseline!AH1159)))),"")</f>
        <v/>
      </c>
      <c r="AJ1159" t="str">
        <f>IFERROR(IF(Data_Baseline!AI1159="","",IF($C$3="On",IF(AJ$3&lt;=$B$2,SMALL(Data_Baseline!$C1159:$AZ1159,COUNTIF(Data_Baseline!$C1159:$AZ1159,0)+1)/MAX(Data_Baseline!$C1159:$AZ1159),IF(Data_Baseline!AI1159=0,SMALL(Data_Baseline!$C1159:$AZ1159,COUNTIF(Data_Baseline!$C1159:$AZ1159,0)+1)/MAX(Data_Baseline!$C1159:$AZ1159),Data_Baseline!AI1159/MAX(Data_Baseline!$C1159:$AZ1159))),IF(AJ$3&lt;=$B$2,SMALL(Data_Baseline!$C1159:$AZ1159,COUNTIF(Data_Baseline!$C1159:$AZ1159,0)+1),IF(Data_Baseline!AI1159=0,SMALL(Data_Baseline!$C1159:$AZ1159,COUNTIF(Data_Baseline!$C1159:$AZ1159,0)+1),Data_Baseline!AI1159)))),"")</f>
        <v/>
      </c>
      <c r="AK1159" t="str">
        <f>IFERROR(IF(Data_Baseline!AJ1159="","",IF($C$3="On",IF(AK$3&lt;=$B$2,SMALL(Data_Baseline!$C1159:$AZ1159,COUNTIF(Data_Baseline!$C1159:$AZ1159,0)+1)/MAX(Data_Baseline!$C1159:$AZ1159),IF(Data_Baseline!AJ1159=0,SMALL(Data_Baseline!$C1159:$AZ1159,COUNTIF(Data_Baseline!$C1159:$AZ1159,0)+1)/MAX(Data_Baseline!$C1159:$AZ1159),Data_Baseline!AJ1159/MAX(Data_Baseline!$C1159:$AZ1159))),IF(AK$3&lt;=$B$2,SMALL(Data_Baseline!$C1159:$AZ1159,COUNTIF(Data_Baseline!$C1159:$AZ1159,0)+1),IF(Data_Baseline!AJ1159=0,SMALL(Data_Baseline!$C1159:$AZ1159,COUNTIF(Data_Baseline!$C1159:$AZ1159,0)+1),Data_Baseline!AJ1159)))),"")</f>
        <v/>
      </c>
      <c r="AL1159" t="str">
        <f>IFERROR(IF(Data_Baseline!AK1159="","",IF($C$3="On",IF(AL$3&lt;=$B$2,SMALL(Data_Baseline!$C1159:$AZ1159,COUNTIF(Data_Baseline!$C1159:$AZ1159,0)+1)/MAX(Data_Baseline!$C1159:$AZ1159),IF(Data_Baseline!AK1159=0,SMALL(Data_Baseline!$C1159:$AZ1159,COUNTIF(Data_Baseline!$C1159:$AZ1159,0)+1)/MAX(Data_Baseline!$C1159:$AZ1159),Data_Baseline!AK1159/MAX(Data_Baseline!$C1159:$AZ1159))),IF(AL$3&lt;=$B$2,SMALL(Data_Baseline!$C1159:$AZ1159,COUNTIF(Data_Baseline!$C1159:$AZ1159,0)+1),IF(Data_Baseline!AK1159=0,SMALL(Data_Baseline!$C1159:$AZ1159,COUNTIF(Data_Baseline!$C1159:$AZ1159,0)+1),Data_Baseline!AK1159)))),"")</f>
        <v/>
      </c>
      <c r="AM1159" t="str">
        <f>IFERROR(IF(Data_Baseline!AL1159="","",IF($C$3="On",IF(AM$3&lt;=$B$2,SMALL(Data_Baseline!$C1159:$AZ1159,COUNTIF(Data_Baseline!$C1159:$AZ1159,0)+1)/MAX(Data_Baseline!$C1159:$AZ1159),IF(Data_Baseline!AL1159=0,SMALL(Data_Baseline!$C1159:$AZ1159,COUNTIF(Data_Baseline!$C1159:$AZ1159,0)+1)/MAX(Data_Baseline!$C1159:$AZ1159),Data_Baseline!AL1159/MAX(Data_Baseline!$C1159:$AZ1159))),IF(AM$3&lt;=$B$2,SMALL(Data_Baseline!$C1159:$AZ1159,COUNTIF(Data_Baseline!$C1159:$AZ1159,0)+1),IF(Data_Baseline!AL1159=0,SMALL(Data_Baseline!$C1159:$AZ1159,COUNTIF(Data_Baseline!$C1159:$AZ1159,0)+1),Data_Baseline!AL1159)))),"")</f>
        <v/>
      </c>
      <c r="AN1159" t="str">
        <f>IFERROR(IF(Data_Baseline!AM1159="","",IF($C$3="On",IF(AN$3&lt;=$B$2,SMALL(Data_Baseline!$C1159:$AZ1159,COUNTIF(Data_Baseline!$C1159:$AZ1159,0)+1)/MAX(Data_Baseline!$C1159:$AZ1159),IF(Data_Baseline!AM1159=0,SMALL(Data_Baseline!$C1159:$AZ1159,COUNTIF(Data_Baseline!$C1159:$AZ1159,0)+1)/MAX(Data_Baseline!$C1159:$AZ1159),Data_Baseline!AM1159/MAX(Data_Baseline!$C1159:$AZ1159))),IF(AN$3&lt;=$B$2,SMALL(Data_Baseline!$C1159:$AZ1159,COUNTIF(Data_Baseline!$C1159:$AZ1159,0)+1),IF(Data_Baseline!AM1159=0,SMALL(Data_Baseline!$C1159:$AZ1159,COUNTIF(Data_Baseline!$C1159:$AZ1159,0)+1),Data_Baseline!AM1159)))),"")</f>
        <v/>
      </c>
      <c r="AO1159" t="str">
        <f>IFERROR(IF(Data_Baseline!AN1159="","",IF($C$3="On",IF(AO$3&lt;=$B$2,SMALL(Data_Baseline!$C1159:$AZ1159,COUNTIF(Data_Baseline!$C1159:$AZ1159,0)+1)/MAX(Data_Baseline!$C1159:$AZ1159),IF(Data_Baseline!AN1159=0,SMALL(Data_Baseline!$C1159:$AZ1159,COUNTIF(Data_Baseline!$C1159:$AZ1159,0)+1)/MAX(Data_Baseline!$C1159:$AZ1159),Data_Baseline!AN1159/MAX(Data_Baseline!$C1159:$AZ1159))),IF(AO$3&lt;=$B$2,SMALL(Data_Baseline!$C1159:$AZ1159,COUNTIF(Data_Baseline!$C1159:$AZ1159,0)+1),IF(Data_Baseline!AN1159=0,SMALL(Data_Baseline!$C1159:$AZ1159,COUNTIF(Data_Baseline!$C1159:$AZ1159,0)+1),Data_Baseline!AN1159)))),"")</f>
        <v/>
      </c>
      <c r="AP1159" t="str">
        <f>IFERROR(IF(Data_Baseline!AO1159="","",IF($C$3="On",IF(AP$3&lt;=$B$2,SMALL(Data_Baseline!$C1159:$AZ1159,COUNTIF(Data_Baseline!$C1159:$AZ1159,0)+1)/MAX(Data_Baseline!$C1159:$AZ1159),IF(Data_Baseline!AO1159=0,SMALL(Data_Baseline!$C1159:$AZ1159,COUNTIF(Data_Baseline!$C1159:$AZ1159,0)+1)/MAX(Data_Baseline!$C1159:$AZ1159),Data_Baseline!AO1159/MAX(Data_Baseline!$C1159:$AZ1159))),IF(AP$3&lt;=$B$2,SMALL(Data_Baseline!$C1159:$AZ1159,COUNTIF(Data_Baseline!$C1159:$AZ1159,0)+1),IF(Data_Baseline!AO1159=0,SMALL(Data_Baseline!$C1159:$AZ1159,COUNTIF(Data_Baseline!$C1159:$AZ1159,0)+1),Data_Baseline!AO1159)))),"")</f>
        <v/>
      </c>
      <c r="AQ1159" t="str">
        <f>IFERROR(IF(Data_Baseline!AP1159="","",IF($C$3="On",IF(AQ$3&lt;=$B$2,SMALL(Data_Baseline!$C1159:$AZ1159,COUNTIF(Data_Baseline!$C1159:$AZ1159,0)+1)/MAX(Data_Baseline!$C1159:$AZ1159),IF(Data_Baseline!AP1159=0,SMALL(Data_Baseline!$C1159:$AZ1159,COUNTIF(Data_Baseline!$C1159:$AZ1159,0)+1)/MAX(Data_Baseline!$C1159:$AZ1159),Data_Baseline!AP1159/MAX(Data_Baseline!$C1159:$AZ1159))),IF(AQ$3&lt;=$B$2,SMALL(Data_Baseline!$C1159:$AZ1159,COUNTIF(Data_Baseline!$C1159:$AZ1159,0)+1),IF(Data_Baseline!AP1159=0,SMALL(Data_Baseline!$C1159:$AZ1159,COUNTIF(Data_Baseline!$C1159:$AZ1159,0)+1),Data_Baseline!AP1159)))),"")</f>
        <v/>
      </c>
      <c r="AR1159" t="str">
        <f>IFERROR(IF(Data_Baseline!AQ1159="","",IF($C$3="On",IF(AR$3&lt;=$B$2,SMALL(Data_Baseline!$C1159:$AZ1159,COUNTIF(Data_Baseline!$C1159:$AZ1159,0)+1)/MAX(Data_Baseline!$C1159:$AZ1159),IF(Data_Baseline!AQ1159=0,SMALL(Data_Baseline!$C1159:$AZ1159,COUNTIF(Data_Baseline!$C1159:$AZ1159,0)+1)/MAX(Data_Baseline!$C1159:$AZ1159),Data_Baseline!AQ1159/MAX(Data_Baseline!$C1159:$AZ1159))),IF(AR$3&lt;=$B$2,SMALL(Data_Baseline!$C1159:$AZ1159,COUNTIF(Data_Baseline!$C1159:$AZ1159,0)+1),IF(Data_Baseline!AQ1159=0,SMALL(Data_Baseline!$C1159:$AZ1159,COUNTIF(Data_Baseline!$C1159:$AZ1159,0)+1),Data_Baseline!AQ1159)))),"")</f>
        <v/>
      </c>
      <c r="AS1159" t="str">
        <f>IFERROR(IF(Data_Baseline!AR1159="","",IF($C$3="On",IF(AS$3&lt;=$B$2,SMALL(Data_Baseline!$C1159:$AZ1159,COUNTIF(Data_Baseline!$C1159:$AZ1159,0)+1)/MAX(Data_Baseline!$C1159:$AZ1159),IF(Data_Baseline!AR1159=0,SMALL(Data_Baseline!$C1159:$AZ1159,COUNTIF(Data_Baseline!$C1159:$AZ1159,0)+1)/MAX(Data_Baseline!$C1159:$AZ1159),Data_Baseline!AR1159/MAX(Data_Baseline!$C1159:$AZ1159))),IF(AS$3&lt;=$B$2,SMALL(Data_Baseline!$C1159:$AZ1159,COUNTIF(Data_Baseline!$C1159:$AZ1159,0)+1),IF(Data_Baseline!AR1159=0,SMALL(Data_Baseline!$C1159:$AZ1159,COUNTIF(Data_Baseline!$C1159:$AZ1159,0)+1),Data_Baseline!AR1159)))),"")</f>
        <v/>
      </c>
      <c r="AT1159" t="str">
        <f>IFERROR(IF(Data_Baseline!AS1159="","",IF($C$3="On",IF(AT$3&lt;=$B$2,SMALL(Data_Baseline!$C1159:$AZ1159,COUNTIF(Data_Baseline!$C1159:$AZ1159,0)+1)/MAX(Data_Baseline!$C1159:$AZ1159),IF(Data_Baseline!AS1159=0,SMALL(Data_Baseline!$C1159:$AZ1159,COUNTIF(Data_Baseline!$C1159:$AZ1159,0)+1)/MAX(Data_Baseline!$C1159:$AZ1159),Data_Baseline!AS1159/MAX(Data_Baseline!$C1159:$AZ1159))),IF(AT$3&lt;=$B$2,SMALL(Data_Baseline!$C1159:$AZ1159,COUNTIF(Data_Baseline!$C1159:$AZ1159,0)+1),IF(Data_Baseline!AS1159=0,SMALL(Data_Baseline!$C1159:$AZ1159,COUNTIF(Data_Baseline!$C1159:$AZ1159,0)+1),Data_Baseline!AS1159)))),"")</f>
        <v/>
      </c>
      <c r="AU1159" t="str">
        <f>IFERROR(IF(Data_Baseline!AT1159="","",IF($C$3="On",IF(AU$3&lt;=$B$2,SMALL(Data_Baseline!$C1159:$AZ1159,COUNTIF(Data_Baseline!$C1159:$AZ1159,0)+1)/MAX(Data_Baseline!$C1159:$AZ1159),IF(Data_Baseline!AT1159=0,SMALL(Data_Baseline!$C1159:$AZ1159,COUNTIF(Data_Baseline!$C1159:$AZ1159,0)+1)/MAX(Data_Baseline!$C1159:$AZ1159),Data_Baseline!AT1159/MAX(Data_Baseline!$C1159:$AZ1159))),IF(AU$3&lt;=$B$2,SMALL(Data_Baseline!$C1159:$AZ1159,COUNTIF(Data_Baseline!$C1159:$AZ1159,0)+1),IF(Data_Baseline!AT1159=0,SMALL(Data_Baseline!$C1159:$AZ1159,COUNTIF(Data_Baseline!$C1159:$AZ1159,0)+1),Data_Baseline!AT1159)))),"")</f>
        <v/>
      </c>
      <c r="AV1159" t="str">
        <f>IFERROR(IF(Data_Baseline!AU1159="","",IF($C$3="On",IF(AV$3&lt;=$B$2,SMALL(Data_Baseline!$C1159:$AZ1159,COUNTIF(Data_Baseline!$C1159:$AZ1159,0)+1)/MAX(Data_Baseline!$C1159:$AZ1159),IF(Data_Baseline!AU1159=0,SMALL(Data_Baseline!$C1159:$AZ1159,COUNTIF(Data_Baseline!$C1159:$AZ1159,0)+1)/MAX(Data_Baseline!$C1159:$AZ1159),Data_Baseline!AU1159/MAX(Data_Baseline!$C1159:$AZ1159))),IF(AV$3&lt;=$B$2,SMALL(Data_Baseline!$C1159:$AZ1159,COUNTIF(Data_Baseline!$C1159:$AZ1159,0)+1),IF(Data_Baseline!AU1159=0,SMALL(Data_Baseline!$C1159:$AZ1159,COUNTIF(Data_Baseline!$C1159:$AZ1159,0)+1),Data_Baseline!AU1159)))),"")</f>
        <v/>
      </c>
      <c r="AW1159" t="str">
        <f>IFERROR(IF(Data_Baseline!AV1159="","",IF($C$3="On",IF(AW$3&lt;=$B$2,SMALL(Data_Baseline!$C1159:$AZ1159,COUNTIF(Data_Baseline!$C1159:$AZ1159,0)+1)/MAX(Data_Baseline!$C1159:$AZ1159),IF(Data_Baseline!AV1159=0,SMALL(Data_Baseline!$C1159:$AZ1159,COUNTIF(Data_Baseline!$C1159:$AZ1159,0)+1)/MAX(Data_Baseline!$C1159:$AZ1159),Data_Baseline!AV1159/MAX(Data_Baseline!$C1159:$AZ1159))),IF(AW$3&lt;=$B$2,SMALL(Data_Baseline!$C1159:$AZ1159,COUNTIF(Data_Baseline!$C1159:$AZ1159,0)+1),IF(Data_Baseline!AV1159=0,SMALL(Data_Baseline!$C1159:$AZ1159,COUNTIF(Data_Baseline!$C1159:$AZ1159,0)+1),Data_Baseline!AV1159)))),"")</f>
        <v/>
      </c>
      <c r="AX1159" t="str">
        <f>IFERROR(IF(Data_Baseline!AW1159="","",IF($C$3="On",IF(AX$3&lt;=$B$2,SMALL(Data_Baseline!$C1159:$AZ1159,COUNTIF(Data_Baseline!$C1159:$AZ1159,0)+1)/MAX(Data_Baseline!$C1159:$AZ1159),IF(Data_Baseline!AW1159=0,SMALL(Data_Baseline!$C1159:$AZ1159,COUNTIF(Data_Baseline!$C1159:$AZ1159,0)+1)/MAX(Data_Baseline!$C1159:$AZ1159),Data_Baseline!AW1159/MAX(Data_Baseline!$C1159:$AZ1159))),IF(AX$3&lt;=$B$2,SMALL(Data_Baseline!$C1159:$AZ1159,COUNTIF(Data_Baseline!$C1159:$AZ1159,0)+1),IF(Data_Baseline!AW1159=0,SMALL(Data_Baseline!$C1159:$AZ1159,COUNTIF(Data_Baseline!$C1159:$AZ1159,0)+1),Data_Baseline!AW1159)))),"")</f>
        <v/>
      </c>
      <c r="AY1159" t="str">
        <f>IFERROR(IF(Data_Baseline!AX1159="","",IF($C$3="On",IF(AY$3&lt;=$B$2,SMALL(Data_Baseline!$C1159:$AZ1159,COUNTIF(Data_Baseline!$C1159:$AZ1159,0)+1)/MAX(Data_Baseline!$C1159:$AZ1159),IF(Data_Baseline!AX1159=0,SMALL(Data_Baseline!$C1159:$AZ1159,COUNTIF(Data_Baseline!$C1159:$AZ1159,0)+1)/MAX(Data_Baseline!$C1159:$AZ1159),Data_Baseline!AX1159/MAX(Data_Baseline!$C1159:$AZ1159))),IF(AY$3&lt;=$B$2,SMALL(Data_Baseline!$C1159:$AZ1159,COUNTIF(Data_Baseline!$C1159:$AZ1159,0)+1),IF(Data_Baseline!AX1159=0,SMALL(Data_Baseline!$C1159:$AZ1159,COUNTIF(Data_Baseline!$C1159:$AZ1159,0)+1),Data_Baseline!AX1159)))),"")</f>
        <v/>
      </c>
      <c r="AZ1159" t="str">
        <f>IFERROR(IF(Data_Baseline!AY1159="","",IF($C$3="On",IF(AZ$3&lt;=$B$2,SMALL(Data_Baseline!$C1159:$AZ1159,COUNTIF(Data_Baseline!$C1159:$AZ1159,0)+1)/MAX(Data_Baseline!$C1159:$AZ1159),IF(Data_Baseline!AY1159=0,SMALL(Data_Baseline!$C1159:$AZ1159,COUNTIF(Data_Baseline!$C1159:$AZ1159,0)+1)/MAX(Data_Baseline!$C1159:$AZ1159),Data_Baseline!AY1159/MAX(Data_Baseline!$C1159:$AZ1159))),IF(AZ$3&lt;=$B$2,SMALL(Data_Baseline!$C1159:$AZ1159,COUNTIF(Data_Baseline!$C1159:$AZ1159,0)+1),IF(Data_Baseline!AY1159=0,SMALL(Data_Baseline!$C1159:$AZ1159,COUNTIF(Data_Baseline!$C1159:$AZ1159,0)+1),Data_Baseline!AY1159)))),"")</f>
        <v/>
      </c>
      <c r="BA1159" t="str">
        <f>IFERROR(IF(Data_Baseline!AZ1159="","",IF($C$3="On",IF(BA$3&lt;=$B$2,SMALL(Data_Baseline!$C1159:$AZ1159,COUNTIF(Data_Baseline!$C1159:$AZ1159,0)+1)/MAX(Data_Baseline!$C1159:$AZ1159),IF(Data_Baseline!AZ1159=0,SMALL(Data_Baseline!$C1159:$AZ1159,COUNTIF(Data_Baseline!$C1159:$AZ1159,0)+1)/MAX(Data_Baseline!$C1159:$AZ1159),Data_Baseline!AZ1159/MAX(Data_Baseline!$C1159:$AZ1159))),IF(BA$3&lt;=$B$2,SMALL(Data_Baseline!$C1159:$AZ1159,COUNTIF(Data_Baseline!$C1159:$AZ1159,0)+1),IF(Data_Baseline!AZ1159=0,SMALL(Data_Baseline!$C1159:$AZ1159,COUNTIF(Data_Baseline!$C1159:$AZ1159,0)+1),Data_Baseline!AZ1159)))),"")</f>
        <v/>
      </c>
      <c r="BB1159" s="79" t="e">
        <f>IF(Data_Initial!BA1159="",1,0)</f>
        <v>#N/A</v>
      </c>
      <c r="BC1159" s="2" t="str">
        <f ca="1">IF(BD1159="","",BD1159&amp;"_"&amp;BE1159)</f>
        <v/>
      </c>
      <c r="BD1159" s="79" t="str">
        <f ca="1">IFERROR(INDEX(Samples_Names,LEFT(BF1159,LEN(BF1159)-2)),BF1159)</f>
        <v/>
      </c>
      <c r="BE1159" t="str">
        <f ca="1">IFERROR(INDIRECT("Plate"&amp;BJ1159&amp;"_G!"&amp;CHAR(RIGHT(BK1159,LEN(BK1159)-1)+65)&amp;CODE(LEFT(BK1159,1))-58),"")</f>
        <v/>
      </c>
      <c r="BF1159" t="str">
        <f ca="1">IFERROR((INDIRECT("Plate"&amp;BJ1159&amp;"_S!"&amp;CHAR(RIGHT(BK1159,LEN(BK1159)-1)+65)&amp;CODE(LEFT(BK1159,1))-58)),"")</f>
        <v/>
      </c>
      <c r="BG1159" t="str">
        <f ca="1">IFERROR((INDIRECT("Plate"&amp;BJ1159&amp;"_C!"&amp;CHAR(RIGHT(BK1159,LEN(BK1159)-1)+65)&amp;CODE(LEFT(BK1159,1))-58)),"")</f>
        <v/>
      </c>
      <c r="BI1159">
        <f>MIN(D1159:BA1159)</f>
        <v>0</v>
      </c>
      <c r="BJ1159" t="e">
        <f>LEFT(C1159,1)</f>
        <v>#N/A</v>
      </c>
      <c r="BK1159" t="e">
        <f>RIGHT(C1159,LEN(C1159)-1)</f>
        <v>#N/A</v>
      </c>
    </row>
  </sheetData>
  <sheetProtection password="C75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BZ1157"/>
  <sheetViews>
    <sheetView topLeftCell="AO1" workbookViewId="0">
      <selection activeCell="A4" sqref="A4:BZ147"/>
    </sheetView>
  </sheetViews>
  <sheetFormatPr defaultRowHeight="15" x14ac:dyDescent="0.25"/>
  <cols>
    <col min="5" max="53" width="4.7109375" customWidth="1"/>
    <col min="55" max="55" width="17.85546875" bestFit="1" customWidth="1"/>
    <col min="56" max="56" width="6" bestFit="1" customWidth="1"/>
    <col min="57" max="60" width="6" customWidth="1"/>
    <col min="65" max="65" width="10" bestFit="1" customWidth="1"/>
    <col min="67" max="67" width="16.7109375" customWidth="1"/>
    <col min="70" max="70" width="18.28515625" customWidth="1"/>
  </cols>
  <sheetData>
    <row r="1" spans="1:78" x14ac:dyDescent="0.25">
      <c r="A1" t="s">
        <v>506</v>
      </c>
      <c r="B1">
        <f ca="1">Results!G6</f>
        <v>0.28840315031266056</v>
      </c>
      <c r="C1" t="s">
        <v>69</v>
      </c>
      <c r="D1">
        <f ca="1">Results!$G$8</f>
        <v>5.3703179637025256E-2</v>
      </c>
      <c r="E1">
        <f ca="1">MAX(Data_Amplitude!A4:A1155)</f>
        <v>130</v>
      </c>
      <c r="F1">
        <f ca="1">MAX(A4:A1154)+3</f>
        <v>147</v>
      </c>
      <c r="BB1" t="s">
        <v>560</v>
      </c>
      <c r="BI1">
        <f t="shared" ref="BI1:BM1" ca="1" si="0">MIN(BI$4:BI$1155)</f>
        <v>4</v>
      </c>
      <c r="BJ1">
        <f t="shared" ca="1" si="0"/>
        <v>3.1743179717478434</v>
      </c>
      <c r="BK1">
        <f t="shared" ca="1" si="0"/>
        <v>20.190477196021732</v>
      </c>
      <c r="BL1">
        <f t="shared" ca="1" si="0"/>
        <v>0.98984530847926222</v>
      </c>
      <c r="BM1">
        <f t="shared" ca="1" si="0"/>
        <v>0.75239841216967784</v>
      </c>
      <c r="BN1">
        <f ca="1">MIN(BU$4:BU$1155)</f>
        <v>15.819432012260332</v>
      </c>
      <c r="BO1" t="b">
        <f ca="1">Plate_Correction!B5</f>
        <v>1</v>
      </c>
      <c r="BP1" t="s">
        <v>564</v>
      </c>
      <c r="BS1" t="s">
        <v>526</v>
      </c>
      <c r="BT1" t="s">
        <v>573</v>
      </c>
      <c r="BV1" t="s">
        <v>524</v>
      </c>
      <c r="BW1">
        <f>Results!I8</f>
        <v>40</v>
      </c>
    </row>
    <row r="2" spans="1:78" x14ac:dyDescent="0.25">
      <c r="A2" t="s">
        <v>507</v>
      </c>
      <c r="B2">
        <f ca="1">Results!G7</f>
        <v>0.01</v>
      </c>
      <c r="C2" t="s">
        <v>562</v>
      </c>
      <c r="D2">
        <f>Data_Background!B2</f>
        <v>13</v>
      </c>
      <c r="E2">
        <f ca="1">MAX(Data_Amplitude!BJ4:BJ1155)</f>
        <v>0</v>
      </c>
      <c r="BB2" t="s">
        <v>561</v>
      </c>
      <c r="BI2">
        <f t="shared" ref="BI2:BM2" ca="1" si="1">MAX(BI$4:BI$1155)</f>
        <v>6</v>
      </c>
      <c r="BJ2">
        <f t="shared" ca="1" si="1"/>
        <v>4.1045367893112914</v>
      </c>
      <c r="BK2">
        <f t="shared" ca="1" si="1"/>
        <v>34.006768524700021</v>
      </c>
      <c r="BL2">
        <f t="shared" ca="1" si="1"/>
        <v>0.9986216595774674</v>
      </c>
      <c r="BM2">
        <f t="shared" ca="1" si="1"/>
        <v>1.0655147554308164</v>
      </c>
      <c r="BN2">
        <f ca="1">MAX(BU$4:BU$1155)</f>
        <v>29.465564119710212</v>
      </c>
      <c r="BO2">
        <f>Details!K15</f>
        <v>1</v>
      </c>
      <c r="BS2">
        <f>Results!I6</f>
        <v>0.98</v>
      </c>
      <c r="BT2" s="17">
        <f>Results!I5</f>
        <v>0.62</v>
      </c>
      <c r="BU2" s="17">
        <f>Results!J5</f>
        <v>1.1000000000000001</v>
      </c>
      <c r="BV2">
        <f>Results!I7</f>
        <v>3</v>
      </c>
      <c r="BW2">
        <f>Results!J7</f>
        <v>12</v>
      </c>
    </row>
    <row r="3" spans="1:78" x14ac:dyDescent="0.25">
      <c r="A3" t="s">
        <v>511</v>
      </c>
      <c r="B3" t="s">
        <v>702</v>
      </c>
      <c r="D3">
        <f>Data!C3</f>
        <v>1</v>
      </c>
      <c r="E3">
        <f>Data!D3</f>
        <v>2</v>
      </c>
      <c r="F3">
        <f>Data!E3</f>
        <v>3</v>
      </c>
      <c r="G3">
        <f>Data!F3</f>
        <v>4</v>
      </c>
      <c r="H3">
        <f>Data!G3</f>
        <v>5</v>
      </c>
      <c r="I3">
        <f>Data!H3</f>
        <v>6</v>
      </c>
      <c r="J3">
        <f>Data!I3</f>
        <v>7</v>
      </c>
      <c r="K3">
        <f>Data!J3</f>
        <v>8</v>
      </c>
      <c r="L3">
        <f>Data!K3</f>
        <v>9</v>
      </c>
      <c r="M3">
        <f>Data!L3</f>
        <v>10</v>
      </c>
      <c r="N3">
        <f>Data!M3</f>
        <v>11</v>
      </c>
      <c r="O3">
        <f>Data!N3</f>
        <v>12</v>
      </c>
      <c r="P3">
        <f>Data!O3</f>
        <v>13</v>
      </c>
      <c r="Q3">
        <f>Data!P3</f>
        <v>14</v>
      </c>
      <c r="R3">
        <f>Data!Q3</f>
        <v>15</v>
      </c>
      <c r="S3">
        <f>Data!R3</f>
        <v>16</v>
      </c>
      <c r="T3">
        <f>Data!S3</f>
        <v>17</v>
      </c>
      <c r="U3">
        <f>Data!T3</f>
        <v>18</v>
      </c>
      <c r="V3">
        <f>Data!U3</f>
        <v>19</v>
      </c>
      <c r="W3">
        <f>Data!V3</f>
        <v>20</v>
      </c>
      <c r="X3">
        <f>Data!W3</f>
        <v>21</v>
      </c>
      <c r="Y3">
        <f>Data!X3</f>
        <v>22</v>
      </c>
      <c r="Z3">
        <f>Data!Y3</f>
        <v>23</v>
      </c>
      <c r="AA3">
        <f>Data!Z3</f>
        <v>24</v>
      </c>
      <c r="AB3">
        <f>Data!AA3</f>
        <v>25</v>
      </c>
      <c r="AC3">
        <f>Data!AB3</f>
        <v>26</v>
      </c>
      <c r="AD3">
        <f>Data!AC3</f>
        <v>27</v>
      </c>
      <c r="AE3">
        <f>Data!AD3</f>
        <v>28</v>
      </c>
      <c r="AF3">
        <f>Data!AE3</f>
        <v>29</v>
      </c>
      <c r="AG3">
        <f>Data!AF3</f>
        <v>30</v>
      </c>
      <c r="AH3">
        <f>Data!AG3</f>
        <v>31</v>
      </c>
      <c r="AI3">
        <f>Data!AH3</f>
        <v>32</v>
      </c>
      <c r="AJ3">
        <f>Data!AI3</f>
        <v>33</v>
      </c>
      <c r="AK3">
        <f>Data!AJ3</f>
        <v>34</v>
      </c>
      <c r="AL3">
        <f>Data!AK3</f>
        <v>35</v>
      </c>
      <c r="AM3">
        <f>Data!AL3</f>
        <v>36</v>
      </c>
      <c r="AN3">
        <f>Data!AM3</f>
        <v>37</v>
      </c>
      <c r="AO3">
        <f>Data!AN3</f>
        <v>38</v>
      </c>
      <c r="AP3">
        <f>Data!AO3</f>
        <v>39</v>
      </c>
      <c r="AQ3">
        <f>Data!AP3</f>
        <v>40</v>
      </c>
      <c r="AR3" t="str">
        <f>Data!AQ3</f>
        <v/>
      </c>
      <c r="AS3" t="str">
        <f>Data!AR3</f>
        <v/>
      </c>
      <c r="AT3" t="str">
        <f>Data!AS3</f>
        <v/>
      </c>
      <c r="AU3" t="str">
        <f>Data!AT3</f>
        <v/>
      </c>
      <c r="AV3" t="str">
        <f>Data!AU3</f>
        <v/>
      </c>
      <c r="AW3" t="str">
        <f>Data!AV3</f>
        <v/>
      </c>
      <c r="AX3" t="str">
        <f>Data!AW3</f>
        <v/>
      </c>
      <c r="AY3" t="str">
        <f>Data!AX3</f>
        <v/>
      </c>
      <c r="AZ3" t="str">
        <f>Data!AY3</f>
        <v/>
      </c>
      <c r="BA3" t="str">
        <f>Data!AZ3</f>
        <v/>
      </c>
      <c r="BB3" t="s">
        <v>47</v>
      </c>
      <c r="BC3" t="s">
        <v>128</v>
      </c>
      <c r="BE3" t="s">
        <v>509</v>
      </c>
      <c r="BF3" t="s">
        <v>510</v>
      </c>
      <c r="BG3" t="s">
        <v>515</v>
      </c>
      <c r="BH3" t="s">
        <v>6</v>
      </c>
      <c r="BI3" t="s">
        <v>524</v>
      </c>
      <c r="BJ3" t="s">
        <v>525</v>
      </c>
      <c r="BK3" t="s">
        <v>13</v>
      </c>
      <c r="BL3" t="s">
        <v>526</v>
      </c>
      <c r="BM3" t="s">
        <v>527</v>
      </c>
      <c r="BN3" t="s">
        <v>528</v>
      </c>
      <c r="BO3" t="s">
        <v>665</v>
      </c>
      <c r="BP3" t="s">
        <v>566</v>
      </c>
      <c r="BQ3" t="s">
        <v>567</v>
      </c>
      <c r="BT3" t="s">
        <v>572</v>
      </c>
      <c r="BU3" t="s">
        <v>675</v>
      </c>
      <c r="BV3">
        <f ca="1">COUNTIF(BV4:BV1155,"E")</f>
        <v>0</v>
      </c>
    </row>
    <row r="4" spans="1:78" x14ac:dyDescent="0.25">
      <c r="A4" s="79">
        <f>IF(A3="","",IF(ISTEXT(A3),1,IF(A3+1&gt;Data_Chart!$C$2,"",A3+1)))</f>
        <v>1</v>
      </c>
      <c r="B4" s="79">
        <f ca="1">IFERROR(SMALL(Data_Amplitude!$A$4:$A$1155,A4),IF(B3=$E$1,IF($E$2&gt;0,"N1",""),IF(B3="","",IF(RIGHT(B3,LEN(B3)-1)+1&gt;$E$2,"","N"&amp;RIGHT(B3,LEN(B3)-1)+1))))</f>
        <v>1</v>
      </c>
      <c r="C4" s="79" t="str">
        <f t="shared" ref="C4:C35" ca="1" si="2">IF(B4="","",VLOOKUP(B4,Data_OrderChart,2,FALSE))</f>
        <v>1A1</v>
      </c>
      <c r="D4" s="79" t="str">
        <f t="shared" ref="D4:D35" si="3">IFERROR(IF(D$3&gt;$D$2,IF(VLOOKUP($C4,Data_qPCR,D$3+2,FALSE)&gt;=$B$1,"",IF(VLOOKUP($C4,Data_qPCR,D$3+2,FALSE)&lt;=$B$2,"",LOG(VLOOKUP($C4,Data_qPCR,D$3+2,FALSE)))),""),"")</f>
        <v/>
      </c>
      <c r="E4" s="79" t="str">
        <f t="shared" ref="E4:T19" si="4">IFERROR(IF(E$3&gt;$D$2,IF(VLOOKUP($C4,Data_qPCR,E$3+2,FALSE)&gt;=$B$1,"",IF(VLOOKUP($C4,Data_qPCR,E$3+2,FALSE)&lt;=$B$2,"",LOG(VLOOKUP($C4,Data_qPCR,E$3+2,FALSE)))),""),"")</f>
        <v/>
      </c>
      <c r="F4" s="79" t="str">
        <f t="shared" si="4"/>
        <v/>
      </c>
      <c r="G4" s="79" t="str">
        <f t="shared" si="4"/>
        <v/>
      </c>
      <c r="H4" s="79" t="str">
        <f t="shared" si="4"/>
        <v/>
      </c>
      <c r="I4" s="79" t="str">
        <f t="shared" si="4"/>
        <v/>
      </c>
      <c r="J4" s="79" t="str">
        <f t="shared" si="4"/>
        <v/>
      </c>
      <c r="K4" s="79" t="str">
        <f t="shared" si="4"/>
        <v/>
      </c>
      <c r="L4" s="79" t="str">
        <f t="shared" si="4"/>
        <v/>
      </c>
      <c r="M4" s="79" t="str">
        <f t="shared" si="4"/>
        <v/>
      </c>
      <c r="N4" s="79" t="str">
        <f t="shared" si="4"/>
        <v/>
      </c>
      <c r="O4" s="79" t="str">
        <f t="shared" si="4"/>
        <v/>
      </c>
      <c r="P4" s="79" t="str">
        <f t="shared" si="4"/>
        <v/>
      </c>
      <c r="Q4" s="79" t="str">
        <f t="shared" ca="1" si="4"/>
        <v/>
      </c>
      <c r="R4" s="79" t="str">
        <f t="shared" ca="1" si="4"/>
        <v/>
      </c>
      <c r="S4" s="79" t="str">
        <f t="shared" ca="1" si="4"/>
        <v/>
      </c>
      <c r="T4" s="79" t="str">
        <f t="shared" ca="1" si="4"/>
        <v/>
      </c>
      <c r="U4" s="79" t="str">
        <f t="shared" ref="U4:AJ18" ca="1" si="5">IFERROR(IF(U$3&gt;$D$2,IF(VLOOKUP($C4,Data_qPCR,U$3+2,FALSE)&gt;=$B$1,"",IF(VLOOKUP($C4,Data_qPCR,U$3+2,FALSE)&lt;=$B$2,"",LOG(VLOOKUP($C4,Data_qPCR,U$3+2,FALSE)))),""),"")</f>
        <v/>
      </c>
      <c r="V4" s="79" t="str">
        <f t="shared" ca="1" si="5"/>
        <v/>
      </c>
      <c r="W4" s="79" t="str">
        <f t="shared" ca="1" si="5"/>
        <v/>
      </c>
      <c r="X4" s="79" t="str">
        <f t="shared" ca="1" si="5"/>
        <v/>
      </c>
      <c r="Y4" s="79">
        <f t="shared" ca="1" si="5"/>
        <v>-1.697489388953491</v>
      </c>
      <c r="Z4" s="79">
        <f t="shared" ca="1" si="5"/>
        <v>-1.4020517968880239</v>
      </c>
      <c r="AA4" s="79">
        <f t="shared" ca="1" si="5"/>
        <v>-1.1454690711789326</v>
      </c>
      <c r="AB4" s="79">
        <f t="shared" ca="1" si="5"/>
        <v>-0.91212349778951873</v>
      </c>
      <c r="AC4" s="79">
        <f t="shared" ca="1" si="5"/>
        <v>-0.7009133581590391</v>
      </c>
      <c r="AD4" s="79" t="str">
        <f t="shared" ca="1" si="5"/>
        <v/>
      </c>
      <c r="AE4" s="79" t="str">
        <f t="shared" ca="1" si="5"/>
        <v/>
      </c>
      <c r="AF4" s="79" t="str">
        <f t="shared" ca="1" si="5"/>
        <v/>
      </c>
      <c r="AG4" s="79" t="str">
        <f t="shared" ca="1" si="5"/>
        <v/>
      </c>
      <c r="AH4" s="79" t="str">
        <f t="shared" ca="1" si="5"/>
        <v/>
      </c>
      <c r="AI4" s="79" t="str">
        <f t="shared" ca="1" si="5"/>
        <v/>
      </c>
      <c r="AJ4" s="79" t="str">
        <f t="shared" ca="1" si="5"/>
        <v/>
      </c>
      <c r="AK4" s="79" t="str">
        <f t="shared" ref="AK4:AZ4" ca="1" si="6">IFERROR(IF(AK$3&gt;$D$2,IF(VLOOKUP($C4,Data_qPCR,AK$3+2,FALSE)&gt;=$B$1,"",IF(VLOOKUP($C4,Data_qPCR,AK$3+2,FALSE)&lt;=$B$2,"",LOG(VLOOKUP($C4,Data_qPCR,AK$3+2,FALSE)))),""),"")</f>
        <v/>
      </c>
      <c r="AL4" s="79" t="str">
        <f t="shared" ca="1" si="6"/>
        <v/>
      </c>
      <c r="AM4" s="79" t="str">
        <f t="shared" ca="1" si="6"/>
        <v/>
      </c>
      <c r="AN4" s="79" t="str">
        <f t="shared" ca="1" si="6"/>
        <v/>
      </c>
      <c r="AO4" s="79" t="str">
        <f t="shared" ca="1" si="6"/>
        <v/>
      </c>
      <c r="AP4" s="79" t="str">
        <f t="shared" ca="1" si="6"/>
        <v/>
      </c>
      <c r="AQ4" s="79" t="str">
        <f t="shared" ca="1" si="6"/>
        <v/>
      </c>
      <c r="AR4" s="79" t="str">
        <f t="shared" ca="1" si="6"/>
        <v/>
      </c>
      <c r="AS4" s="79" t="str">
        <f t="shared" ca="1" si="6"/>
        <v/>
      </c>
      <c r="AT4" s="79" t="str">
        <f t="shared" ca="1" si="6"/>
        <v/>
      </c>
      <c r="AU4" s="79" t="str">
        <f t="shared" ca="1" si="6"/>
        <v/>
      </c>
      <c r="AV4" s="79" t="str">
        <f t="shared" ca="1" si="6"/>
        <v/>
      </c>
      <c r="AW4" s="79" t="str">
        <f t="shared" ca="1" si="6"/>
        <v/>
      </c>
      <c r="AX4" s="79" t="str">
        <f t="shared" ca="1" si="6"/>
        <v/>
      </c>
      <c r="AY4" s="79" t="str">
        <f t="shared" ca="1" si="6"/>
        <v/>
      </c>
      <c r="AZ4" s="79" t="str">
        <f t="shared" ca="1" si="6"/>
        <v/>
      </c>
      <c r="BA4" s="79" t="str">
        <f t="shared" ref="AJ4:BA19" ca="1" si="7">IFERROR(IF(BA$3&gt;$D$2,IF(VLOOKUP($C4,Data_qPCR,BA$3+2,FALSE)&gt;=$B$1,"",IF(VLOOKUP($C4,Data_qPCR,BA$3+2,FALSE)&lt;=$B$2,"",LOG(VLOOKUP($C4,Data_qPCR,BA$3+2,FALSE)))),""),"")</f>
        <v/>
      </c>
      <c r="BB4" s="79" t="str">
        <f t="shared" ref="BB4:BB67" ca="1" si="8">C4</f>
        <v>1A1</v>
      </c>
      <c r="BC4" s="79" t="str">
        <f t="shared" ref="BC4:BC35" ca="1" si="9">IFERROR(VLOOKUP($BB4,Data_qPCR,54,FALSE),"")</f>
        <v>3G_SodA</v>
      </c>
      <c r="BD4" s="79">
        <f t="shared" ref="BD4:BD67" ca="1" si="10">IFERROR((LEFT(C4,1)&amp;IF(CODE(RIGHT(LEFT(C4,2),1))-64&lt;10,"0"&amp;CODE(RIGHT(LEFT(C4,2),1))-64,CODE(RIGHT(LEFT(C4,2),1))-64)&amp;IF(RIGHT(C4,LEN(C4)-2)+0&lt;10,"0"&amp;RIGHT(C4,LEN(C4)-2),RIGHT(C4,LEN(C4)-2)))+0,"")</f>
        <v>10101</v>
      </c>
      <c r="BE4" s="79" t="str">
        <f t="shared" ref="BE4:BE35" ca="1" si="11">IFERROR(VLOOKUP($BB4,Data_qPCR,55,FALSE),"")</f>
        <v>3G</v>
      </c>
      <c r="BF4" s="79" t="str">
        <f t="shared" ref="BF4:BF35" ca="1" si="12">IFERROR(VLOOKUP($BB4,Data_qPCR,56,FALSE),"")</f>
        <v>SodA</v>
      </c>
      <c r="BG4" s="79" t="str">
        <f t="shared" ref="BG4:BG35" ca="1" si="13">IFERROR(VLOOKUP($BB4,Data_qPCR,57,FALSE),"")</f>
        <v>1_1</v>
      </c>
      <c r="BH4" s="79">
        <f ca="1">IFERROR(IF(BB4="","",IF(Details!$B$10=1,1,VLOOKUP($BB4,Data_qPCR,58,FALSE))),"")</f>
        <v>1</v>
      </c>
      <c r="BI4" s="79">
        <f t="shared" ref="BI4:BI67" ca="1" si="14">IF(C4="","",COUNT(D4:BA4))</f>
        <v>5</v>
      </c>
      <c r="BJ4" s="79">
        <f t="shared" ref="BJ4:BJ67" ca="1" si="15">IFERROR(IF(BI4="","",SLOPE($D$3:$BA$3,D4:BA4)),"")</f>
        <v>4.0099841987980733</v>
      </c>
      <c r="BK4" s="79">
        <f t="shared" ref="BK4:BK67" ca="1" si="16">IFERROR(IF(BI4="","",INTERCEPT($D$3:$BA$3,D4:BA4)),"")</f>
        <v>28.698135271764077</v>
      </c>
      <c r="BL4" s="79">
        <f t="shared" ref="BL4:BL67" ca="1" si="17">IFERROR(IF(BI4="","",RSQ($D$3:$BA$3,D4:BA4)),"")</f>
        <v>0.99571130107023287</v>
      </c>
      <c r="BM4" s="79">
        <f t="shared" ref="BM4:BM67" ca="1" si="18">IFERROR(10^(1/BJ4)-1,"")</f>
        <v>0.77573249144712308</v>
      </c>
      <c r="BN4" s="79">
        <f t="shared" ref="BN4:BN35" ca="1" si="19">IFERROR(BU4+LOG(BH4,(1+BM4))+IF($BO$1=TRUE,$BO$2*INDEX(Plate_Compensation,LEFT(BB4,1)+0),0),"")</f>
        <v>23.605455339290522</v>
      </c>
      <c r="BO4" s="79" t="str">
        <f t="shared" ref="BO4:BO67" ca="1" si="20">IF(BB4="","",BF4&amp;"@"&amp;BG4)</f>
        <v>SodA@1_1</v>
      </c>
      <c r="BP4" s="79">
        <f ca="1">IF(BO4="","",BQ4-COUNTIF($BO$3:BO3,BO4))</f>
        <v>2</v>
      </c>
      <c r="BQ4" s="79">
        <f t="shared" ref="BQ4:BQ35" ca="1" si="21">IF(BB4="","",COUNTIF(Result_TechRep,BO4))</f>
        <v>2</v>
      </c>
      <c r="BR4" s="79" t="str">
        <f t="shared" ref="BR4:BR67" ca="1" si="22">IFERROR(BO4&amp;"@"&amp;(BQ4+1)-BP4,"")</f>
        <v>SodA@1_1@1</v>
      </c>
      <c r="BS4" s="79" t="str">
        <f t="shared" ref="BS4:BS67" ca="1" si="23">BB4</f>
        <v>1A1</v>
      </c>
      <c r="BT4" s="79" t="b">
        <f t="shared" ref="BT4:BT67" ca="1" si="24">IF($BB4="","",OR(BL4&lt;$BS$2,BM4&lt;$BT$2,BM4&gt;$BU$2,BI4&lt;$BV$2,BI4&gt;$BW$2))</f>
        <v>0</v>
      </c>
      <c r="BU4" s="79">
        <f t="shared" ref="BU4:BU67" ca="1" si="25">IFERROR(BJ4*LOG($D$1)+BK4,"")</f>
        <v>23.605455339290522</v>
      </c>
      <c r="BV4" s="79" t="str">
        <f t="shared" ref="BV4:BV67" ca="1" si="26">IF(LEFT(B4,1)="N",IF(BU4="","",IF(BU4&gt;=$BW$1,"","E")),"")</f>
        <v/>
      </c>
      <c r="BW4" s="79" t="str">
        <f t="shared" ref="BW4:BW67" ca="1" si="27">BW3&amp;IF(BV4="","",IF(BW3="","",", "))&amp;IF(BV4="","",C4)</f>
        <v/>
      </c>
      <c r="BX4" s="79"/>
      <c r="BY4" s="79"/>
      <c r="BZ4" s="79"/>
    </row>
    <row r="5" spans="1:78" x14ac:dyDescent="0.25">
      <c r="A5" s="79">
        <f ca="1">IF(A4="","",IF(ISTEXT(A4),1,IF(A4+1&gt;Data_Chart!$C$2,"",A4+1)))</f>
        <v>2</v>
      </c>
      <c r="B5" s="79">
        <f ca="1">IFERROR(SMALL(Data_Amplitude!$A$4:$A$1155,A5),IF(B4=$E$1,IF($E$2&gt;0,"N1",""),IF(B4="","",IF(RIGHT(B4,LEN(B4)-1)+1&gt;$E$2,"","N"&amp;RIGHT(B4,LEN(B4)-1)+1))))</f>
        <v>2</v>
      </c>
      <c r="C5" s="79" t="str">
        <f t="shared" ca="1" si="2"/>
        <v>1B1</v>
      </c>
      <c r="D5" s="79" t="str">
        <f t="shared" si="3"/>
        <v/>
      </c>
      <c r="E5" s="79" t="str">
        <f t="shared" si="4"/>
        <v/>
      </c>
      <c r="F5" s="79" t="str">
        <f t="shared" si="4"/>
        <v/>
      </c>
      <c r="G5" s="79" t="str">
        <f t="shared" si="4"/>
        <v/>
      </c>
      <c r="H5" s="79" t="str">
        <f t="shared" si="4"/>
        <v/>
      </c>
      <c r="I5" s="79" t="str">
        <f t="shared" si="4"/>
        <v/>
      </c>
      <c r="J5" s="79" t="str">
        <f t="shared" si="4"/>
        <v/>
      </c>
      <c r="K5" s="79" t="str">
        <f t="shared" si="4"/>
        <v/>
      </c>
      <c r="L5" s="79" t="str">
        <f t="shared" si="4"/>
        <v/>
      </c>
      <c r="M5" s="79" t="str">
        <f t="shared" si="4"/>
        <v/>
      </c>
      <c r="N5" s="79" t="str">
        <f t="shared" si="4"/>
        <v/>
      </c>
      <c r="O5" s="79" t="str">
        <f t="shared" si="4"/>
        <v/>
      </c>
      <c r="P5" s="79" t="str">
        <f t="shared" si="4"/>
        <v/>
      </c>
      <c r="Q5" s="79" t="str">
        <f t="shared" ca="1" si="4"/>
        <v/>
      </c>
      <c r="R5" s="79" t="str">
        <f t="shared" ca="1" si="4"/>
        <v/>
      </c>
      <c r="S5" s="79" t="str">
        <f t="shared" ca="1" si="4"/>
        <v/>
      </c>
      <c r="T5" s="79" t="str">
        <f t="shared" ca="1" si="4"/>
        <v/>
      </c>
      <c r="U5" s="79" t="str">
        <f t="shared" ca="1" si="5"/>
        <v/>
      </c>
      <c r="V5" s="79" t="str">
        <f t="shared" ca="1" si="5"/>
        <v/>
      </c>
      <c r="W5" s="79" t="str">
        <f t="shared" ca="1" si="5"/>
        <v/>
      </c>
      <c r="X5" s="79" t="str">
        <f t="shared" ca="1" si="5"/>
        <v/>
      </c>
      <c r="Y5" s="79">
        <f t="shared" ca="1" si="5"/>
        <v>-1.7213683885978071</v>
      </c>
      <c r="Z5" s="79">
        <f t="shared" ca="1" si="5"/>
        <v>-1.4386285513673438</v>
      </c>
      <c r="AA5" s="79">
        <f t="shared" ca="1" si="5"/>
        <v>-1.1766885536620528</v>
      </c>
      <c r="AB5" s="79">
        <f t="shared" ca="1" si="5"/>
        <v>-0.94166115550198448</v>
      </c>
      <c r="AC5" s="79">
        <f t="shared" ca="1" si="5"/>
        <v>-0.72688323357213236</v>
      </c>
      <c r="AD5" s="79" t="str">
        <f t="shared" ca="1" si="5"/>
        <v/>
      </c>
      <c r="AE5" s="79" t="str">
        <f t="shared" ca="1" si="5"/>
        <v/>
      </c>
      <c r="AF5" s="79" t="str">
        <f t="shared" ca="1" si="5"/>
        <v/>
      </c>
      <c r="AG5" s="79" t="str">
        <f t="shared" ca="1" si="5"/>
        <v/>
      </c>
      <c r="AH5" s="79" t="str">
        <f t="shared" ca="1" si="5"/>
        <v/>
      </c>
      <c r="AI5" s="79" t="str">
        <f t="shared" ca="1" si="5"/>
        <v/>
      </c>
      <c r="AJ5" s="79" t="str">
        <f t="shared" ca="1" si="7"/>
        <v/>
      </c>
      <c r="AK5" s="79" t="str">
        <f t="shared" ca="1" si="7"/>
        <v/>
      </c>
      <c r="AL5" s="79" t="str">
        <f t="shared" ca="1" si="7"/>
        <v/>
      </c>
      <c r="AM5" s="79" t="str">
        <f t="shared" ca="1" si="7"/>
        <v/>
      </c>
      <c r="AN5" s="79" t="str">
        <f t="shared" ca="1" si="7"/>
        <v/>
      </c>
      <c r="AO5" s="79" t="str">
        <f t="shared" ca="1" si="7"/>
        <v/>
      </c>
      <c r="AP5" s="79" t="str">
        <f t="shared" ca="1" si="7"/>
        <v/>
      </c>
      <c r="AQ5" s="79" t="str">
        <f t="shared" ca="1" si="7"/>
        <v/>
      </c>
      <c r="AR5" s="79" t="str">
        <f t="shared" ca="1" si="7"/>
        <v/>
      </c>
      <c r="AS5" s="79" t="str">
        <f t="shared" ca="1" si="7"/>
        <v/>
      </c>
      <c r="AT5" s="79" t="str">
        <f t="shared" ca="1" si="7"/>
        <v/>
      </c>
      <c r="AU5" s="79" t="str">
        <f t="shared" ca="1" si="7"/>
        <v/>
      </c>
      <c r="AV5" s="79" t="str">
        <f t="shared" ca="1" si="7"/>
        <v/>
      </c>
      <c r="AW5" s="79" t="str">
        <f t="shared" ca="1" si="7"/>
        <v/>
      </c>
      <c r="AX5" s="79" t="str">
        <f t="shared" ca="1" si="7"/>
        <v/>
      </c>
      <c r="AY5" s="79" t="str">
        <f t="shared" ca="1" si="7"/>
        <v/>
      </c>
      <c r="AZ5" s="79" t="str">
        <f t="shared" ca="1" si="7"/>
        <v/>
      </c>
      <c r="BA5" s="79" t="str">
        <f t="shared" ca="1" si="7"/>
        <v/>
      </c>
      <c r="BB5" s="79" t="str">
        <f t="shared" ca="1" si="8"/>
        <v>1B1</v>
      </c>
      <c r="BC5" s="79" t="str">
        <f t="shared" ca="1" si="9"/>
        <v>3G_SodA</v>
      </c>
      <c r="BD5" s="79">
        <f t="shared" ca="1" si="10"/>
        <v>10201</v>
      </c>
      <c r="BE5" s="79" t="str">
        <f t="shared" ca="1" si="11"/>
        <v>3G</v>
      </c>
      <c r="BF5" s="79" t="str">
        <f t="shared" ca="1" si="12"/>
        <v>SodA</v>
      </c>
      <c r="BG5" s="79" t="str">
        <f t="shared" ca="1" si="13"/>
        <v>1_1</v>
      </c>
      <c r="BH5" s="79">
        <f ca="1">IFERROR(IF(BB5="","",IF(Details!$B$10=1,1,VLOOKUP($BB5,Data_qPCR,58,FALSE))),"")</f>
        <v>1</v>
      </c>
      <c r="BI5" s="79">
        <f t="shared" ca="1" si="14"/>
        <v>5</v>
      </c>
      <c r="BJ5" s="79">
        <f t="shared" ca="1" si="15"/>
        <v>4.010320997965434</v>
      </c>
      <c r="BK5" s="79">
        <f t="shared" ca="1" si="16"/>
        <v>28.816579899241319</v>
      </c>
      <c r="BL5" s="79">
        <f t="shared" ca="1" si="17"/>
        <v>0.9969408181671795</v>
      </c>
      <c r="BM5" s="79">
        <f t="shared" ca="1" si="18"/>
        <v>0.77564686025899277</v>
      </c>
      <c r="BN5" s="79">
        <f t="shared" ca="1" si="19"/>
        <v>23.723472231825216</v>
      </c>
      <c r="BO5" s="79" t="str">
        <f t="shared" ca="1" si="20"/>
        <v>SodA@1_1</v>
      </c>
      <c r="BP5" s="79">
        <f ca="1">IF(BO5="","",BQ5-COUNTIF($BO$3:BO4,BO5))</f>
        <v>1</v>
      </c>
      <c r="BQ5" s="79">
        <f t="shared" ca="1" si="21"/>
        <v>2</v>
      </c>
      <c r="BR5" s="79" t="str">
        <f t="shared" ca="1" si="22"/>
        <v>SodA@1_1@2</v>
      </c>
      <c r="BS5" s="79" t="str">
        <f t="shared" ca="1" si="23"/>
        <v>1B1</v>
      </c>
      <c r="BT5" s="79" t="b">
        <f t="shared" ca="1" si="24"/>
        <v>0</v>
      </c>
      <c r="BU5" s="79">
        <f t="shared" ca="1" si="25"/>
        <v>23.723472231825216</v>
      </c>
      <c r="BV5" s="79" t="str">
        <f t="shared" ca="1" si="26"/>
        <v/>
      </c>
      <c r="BW5" s="79" t="str">
        <f t="shared" ca="1" si="27"/>
        <v/>
      </c>
      <c r="BX5" s="79"/>
      <c r="BY5" s="79"/>
      <c r="BZ5" s="79"/>
    </row>
    <row r="6" spans="1:78" x14ac:dyDescent="0.25">
      <c r="A6" s="79">
        <f ca="1">IF(A5="","",IF(ISTEXT(A5),1,IF(A5+1&gt;Data_Chart!$C$2,"",A5+1)))</f>
        <v>3</v>
      </c>
      <c r="B6" s="79">
        <f ca="1">IFERROR(SMALL(Data_Amplitude!$A$4:$A$1155,A6),IF(B5=$E$1,IF($E$2&gt;0,"N1",""),IF(B5="","",IF(RIGHT(B5,LEN(B5)-1)+1&gt;$E$2,"","N"&amp;RIGHT(B5,LEN(B5)-1)+1))))</f>
        <v>3</v>
      </c>
      <c r="C6" s="79" t="str">
        <f t="shared" ca="1" si="2"/>
        <v>1C1</v>
      </c>
      <c r="D6" s="79" t="str">
        <f t="shared" si="3"/>
        <v/>
      </c>
      <c r="E6" s="79" t="str">
        <f t="shared" si="4"/>
        <v/>
      </c>
      <c r="F6" s="79" t="str">
        <f t="shared" si="4"/>
        <v/>
      </c>
      <c r="G6" s="79" t="str">
        <f t="shared" si="4"/>
        <v/>
      </c>
      <c r="H6" s="79" t="str">
        <f t="shared" si="4"/>
        <v/>
      </c>
      <c r="I6" s="79" t="str">
        <f t="shared" si="4"/>
        <v/>
      </c>
      <c r="J6" s="79" t="str">
        <f t="shared" si="4"/>
        <v/>
      </c>
      <c r="K6" s="79" t="str">
        <f t="shared" si="4"/>
        <v/>
      </c>
      <c r="L6" s="79" t="str">
        <f t="shared" si="4"/>
        <v/>
      </c>
      <c r="M6" s="79" t="str">
        <f t="shared" si="4"/>
        <v/>
      </c>
      <c r="N6" s="79" t="str">
        <f t="shared" si="4"/>
        <v/>
      </c>
      <c r="O6" s="79" t="str">
        <f t="shared" si="4"/>
        <v/>
      </c>
      <c r="P6" s="79" t="str">
        <f t="shared" si="4"/>
        <v/>
      </c>
      <c r="Q6" s="79" t="str">
        <f t="shared" ca="1" si="4"/>
        <v/>
      </c>
      <c r="R6" s="79" t="str">
        <f t="shared" ca="1" si="4"/>
        <v/>
      </c>
      <c r="S6" s="79" t="str">
        <f t="shared" ca="1" si="4"/>
        <v/>
      </c>
      <c r="T6" s="79" t="str">
        <f t="shared" ca="1" si="4"/>
        <v/>
      </c>
      <c r="U6" s="79" t="str">
        <f t="shared" ca="1" si="5"/>
        <v/>
      </c>
      <c r="V6" s="79" t="str">
        <f t="shared" ca="1" si="5"/>
        <v/>
      </c>
      <c r="W6" s="79" t="str">
        <f t="shared" ca="1" si="5"/>
        <v/>
      </c>
      <c r="X6" s="79" t="str">
        <f t="shared" ca="1" si="5"/>
        <v/>
      </c>
      <c r="Y6" s="79" t="str">
        <f t="shared" ca="1" si="5"/>
        <v/>
      </c>
      <c r="Z6" s="79" t="str">
        <f t="shared" ca="1" si="5"/>
        <v/>
      </c>
      <c r="AA6" s="79" t="str">
        <f t="shared" ca="1" si="5"/>
        <v/>
      </c>
      <c r="AB6" s="79">
        <f t="shared" ca="1" si="5"/>
        <v>-1.7032270094191133</v>
      </c>
      <c r="AC6" s="79">
        <f t="shared" ca="1" si="5"/>
        <v>-1.3874336522930473</v>
      </c>
      <c r="AD6" s="79">
        <f t="shared" ca="1" si="5"/>
        <v>-1.0876659266480158</v>
      </c>
      <c r="AE6" s="79">
        <f t="shared" ca="1" si="5"/>
        <v>-0.81718337896060655</v>
      </c>
      <c r="AF6" s="79">
        <f t="shared" ca="1" si="5"/>
        <v>-0.57506558965930255</v>
      </c>
      <c r="AG6" s="79" t="str">
        <f t="shared" ca="1" si="5"/>
        <v/>
      </c>
      <c r="AH6" s="79" t="str">
        <f t="shared" ca="1" si="5"/>
        <v/>
      </c>
      <c r="AI6" s="79" t="str">
        <f t="shared" ca="1" si="5"/>
        <v/>
      </c>
      <c r="AJ6" s="79" t="str">
        <f t="shared" ca="1" si="7"/>
        <v/>
      </c>
      <c r="AK6" s="79" t="str">
        <f t="shared" ca="1" si="7"/>
        <v/>
      </c>
      <c r="AL6" s="79" t="str">
        <f t="shared" ca="1" si="7"/>
        <v/>
      </c>
      <c r="AM6" s="79" t="str">
        <f t="shared" ca="1" si="7"/>
        <v/>
      </c>
      <c r="AN6" s="79" t="str">
        <f t="shared" ca="1" si="7"/>
        <v/>
      </c>
      <c r="AO6" s="79" t="str">
        <f t="shared" ca="1" si="7"/>
        <v/>
      </c>
      <c r="AP6" s="79" t="str">
        <f t="shared" ca="1" si="7"/>
        <v/>
      </c>
      <c r="AQ6" s="79" t="str">
        <f t="shared" ca="1" si="7"/>
        <v/>
      </c>
      <c r="AR6" s="79" t="str">
        <f t="shared" ca="1" si="7"/>
        <v/>
      </c>
      <c r="AS6" s="79" t="str">
        <f t="shared" ca="1" si="7"/>
        <v/>
      </c>
      <c r="AT6" s="79" t="str">
        <f t="shared" ca="1" si="7"/>
        <v/>
      </c>
      <c r="AU6" s="79" t="str">
        <f t="shared" ca="1" si="7"/>
        <v/>
      </c>
      <c r="AV6" s="79" t="str">
        <f t="shared" ca="1" si="7"/>
        <v/>
      </c>
      <c r="AW6" s="79" t="str">
        <f t="shared" ca="1" si="7"/>
        <v/>
      </c>
      <c r="AX6" s="79" t="str">
        <f t="shared" ca="1" si="7"/>
        <v/>
      </c>
      <c r="AY6" s="79" t="str">
        <f t="shared" ca="1" si="7"/>
        <v/>
      </c>
      <c r="AZ6" s="79" t="str">
        <f t="shared" ca="1" si="7"/>
        <v/>
      </c>
      <c r="BA6" s="79" t="str">
        <f t="shared" ca="1" si="7"/>
        <v/>
      </c>
      <c r="BB6" s="79" t="str">
        <f t="shared" ca="1" si="8"/>
        <v>1C1</v>
      </c>
      <c r="BC6" s="79" t="str">
        <f t="shared" ca="1" si="9"/>
        <v>3G_OtsA</v>
      </c>
      <c r="BD6" s="79">
        <f t="shared" ca="1" si="10"/>
        <v>10301</v>
      </c>
      <c r="BE6" s="79" t="str">
        <f t="shared" ca="1" si="11"/>
        <v>3G</v>
      </c>
      <c r="BF6" s="79" t="str">
        <f t="shared" ca="1" si="12"/>
        <v>OtsA</v>
      </c>
      <c r="BG6" s="79" t="str">
        <f t="shared" ca="1" si="13"/>
        <v>1_1</v>
      </c>
      <c r="BH6" s="79">
        <f ca="1">IFERROR(IF(BB6="","",IF(Details!$B$10=1,1,VLOOKUP($BB6,Data_qPCR,58,FALSE))),"")</f>
        <v>1</v>
      </c>
      <c r="BI6" s="79">
        <f t="shared" ca="1" si="14"/>
        <v>5</v>
      </c>
      <c r="BJ6" s="79">
        <f t="shared" ca="1" si="15"/>
        <v>3.5279321961168439</v>
      </c>
      <c r="BK6" s="79">
        <f t="shared" ca="1" si="16"/>
        <v>30.930522571674313</v>
      </c>
      <c r="BL6" s="79">
        <f t="shared" ca="1" si="17"/>
        <v>0.99719582895089998</v>
      </c>
      <c r="BM6" s="79">
        <f t="shared" ca="1" si="18"/>
        <v>0.9206673760368731</v>
      </c>
      <c r="BN6" s="79">
        <f t="shared" ca="1" si="19"/>
        <v>26.450048682605921</v>
      </c>
      <c r="BO6" s="79" t="str">
        <f t="shared" ca="1" si="20"/>
        <v>OtsA@1_1</v>
      </c>
      <c r="BP6" s="79">
        <f ca="1">IF(BO6="","",BQ6-COUNTIF($BO$3:BO5,BO6))</f>
        <v>2</v>
      </c>
      <c r="BQ6" s="79">
        <f t="shared" ca="1" si="21"/>
        <v>2</v>
      </c>
      <c r="BR6" s="79" t="str">
        <f t="shared" ca="1" si="22"/>
        <v>OtsA@1_1@1</v>
      </c>
      <c r="BS6" s="79" t="str">
        <f t="shared" ca="1" si="23"/>
        <v>1C1</v>
      </c>
      <c r="BT6" s="79" t="b">
        <f t="shared" ca="1" si="24"/>
        <v>0</v>
      </c>
      <c r="BU6" s="79">
        <f t="shared" ca="1" si="25"/>
        <v>26.450048682605921</v>
      </c>
      <c r="BV6" s="79" t="str">
        <f t="shared" ca="1" si="26"/>
        <v/>
      </c>
      <c r="BW6" s="79" t="str">
        <f t="shared" ca="1" si="27"/>
        <v/>
      </c>
      <c r="BX6" s="79"/>
      <c r="BY6" s="79"/>
      <c r="BZ6" s="79"/>
    </row>
    <row r="7" spans="1:78" x14ac:dyDescent="0.25">
      <c r="A7" s="79">
        <f ca="1">IF(A6="","",IF(ISTEXT(A6),1,IF(A6+1&gt;Data_Chart!$C$2,"",A6+1)))</f>
        <v>4</v>
      </c>
      <c r="B7" s="79">
        <f ca="1">IFERROR(SMALL(Data_Amplitude!$A$4:$A$1155,A7),IF(B6=$E$1,IF($E$2&gt;0,"N1",""),IF(B6="","",IF(RIGHT(B6,LEN(B6)-1)+1&gt;$E$2,"","N"&amp;RIGHT(B6,LEN(B6)-1)+1))))</f>
        <v>4</v>
      </c>
      <c r="C7" s="79" t="str">
        <f t="shared" ca="1" si="2"/>
        <v>1D1</v>
      </c>
      <c r="D7" s="79" t="str">
        <f t="shared" si="3"/>
        <v/>
      </c>
      <c r="E7" s="79" t="str">
        <f t="shared" si="4"/>
        <v/>
      </c>
      <c r="F7" s="79" t="str">
        <f t="shared" si="4"/>
        <v/>
      </c>
      <c r="G7" s="79" t="str">
        <f t="shared" si="4"/>
        <v/>
      </c>
      <c r="H7" s="79" t="str">
        <f t="shared" si="4"/>
        <v/>
      </c>
      <c r="I7" s="79" t="str">
        <f t="shared" si="4"/>
        <v/>
      </c>
      <c r="J7" s="79" t="str">
        <f t="shared" si="4"/>
        <v/>
      </c>
      <c r="K7" s="79" t="str">
        <f t="shared" si="4"/>
        <v/>
      </c>
      <c r="L7" s="79" t="str">
        <f t="shared" si="4"/>
        <v/>
      </c>
      <c r="M7" s="79" t="str">
        <f t="shared" si="4"/>
        <v/>
      </c>
      <c r="N7" s="79" t="str">
        <f t="shared" si="4"/>
        <v/>
      </c>
      <c r="O7" s="79" t="str">
        <f t="shared" si="4"/>
        <v/>
      </c>
      <c r="P7" s="79" t="str">
        <f t="shared" si="4"/>
        <v/>
      </c>
      <c r="Q7" s="79" t="str">
        <f t="shared" ca="1" si="4"/>
        <v/>
      </c>
      <c r="R7" s="79" t="str">
        <f t="shared" ca="1" si="4"/>
        <v/>
      </c>
      <c r="S7" s="79" t="str">
        <f t="shared" ca="1" si="4"/>
        <v/>
      </c>
      <c r="T7" s="79" t="str">
        <f t="shared" ca="1" si="4"/>
        <v/>
      </c>
      <c r="U7" s="79" t="str">
        <f t="shared" ca="1" si="5"/>
        <v/>
      </c>
      <c r="V7" s="79" t="str">
        <f t="shared" ca="1" si="5"/>
        <v/>
      </c>
      <c r="W7" s="79" t="str">
        <f t="shared" ca="1" si="5"/>
        <v/>
      </c>
      <c r="X7" s="79" t="str">
        <f t="shared" ca="1" si="5"/>
        <v/>
      </c>
      <c r="Y7" s="79" t="str">
        <f t="shared" ca="1" si="5"/>
        <v/>
      </c>
      <c r="Z7" s="79" t="str">
        <f t="shared" ca="1" si="5"/>
        <v/>
      </c>
      <c r="AA7" s="79">
        <f t="shared" ca="1" si="5"/>
        <v>-1.948470803474573</v>
      </c>
      <c r="AB7" s="79">
        <f t="shared" ca="1" si="5"/>
        <v>-1.6212002847815221</v>
      </c>
      <c r="AC7" s="79">
        <f t="shared" ca="1" si="5"/>
        <v>-1.3134255995875819</v>
      </c>
      <c r="AD7" s="79">
        <f t="shared" ca="1" si="5"/>
        <v>-1.0263768684431669</v>
      </c>
      <c r="AE7" s="79">
        <f t="shared" ca="1" si="5"/>
        <v>-0.76288721932598302</v>
      </c>
      <c r="AF7" s="79" t="str">
        <f t="shared" ca="1" si="5"/>
        <v/>
      </c>
      <c r="AG7" s="79" t="str">
        <f t="shared" ca="1" si="5"/>
        <v/>
      </c>
      <c r="AH7" s="79" t="str">
        <f t="shared" ca="1" si="5"/>
        <v/>
      </c>
      <c r="AI7" s="79" t="str">
        <f t="shared" ca="1" si="5"/>
        <v/>
      </c>
      <c r="AJ7" s="79" t="str">
        <f t="shared" ca="1" si="7"/>
        <v/>
      </c>
      <c r="AK7" s="79" t="str">
        <f t="shared" ca="1" si="7"/>
        <v/>
      </c>
      <c r="AL7" s="79" t="str">
        <f t="shared" ca="1" si="7"/>
        <v/>
      </c>
      <c r="AM7" s="79" t="str">
        <f t="shared" ca="1" si="7"/>
        <v/>
      </c>
      <c r="AN7" s="79" t="str">
        <f t="shared" ca="1" si="7"/>
        <v/>
      </c>
      <c r="AO7" s="79" t="str">
        <f t="shared" ca="1" si="7"/>
        <v/>
      </c>
      <c r="AP7" s="79" t="str">
        <f t="shared" ca="1" si="7"/>
        <v/>
      </c>
      <c r="AQ7" s="79" t="str">
        <f t="shared" ca="1" si="7"/>
        <v/>
      </c>
      <c r="AR7" s="79" t="str">
        <f t="shared" ca="1" si="7"/>
        <v/>
      </c>
      <c r="AS7" s="79" t="str">
        <f t="shared" ca="1" si="7"/>
        <v/>
      </c>
      <c r="AT7" s="79" t="str">
        <f t="shared" ca="1" si="7"/>
        <v/>
      </c>
      <c r="AU7" s="79" t="str">
        <f t="shared" ca="1" si="7"/>
        <v/>
      </c>
      <c r="AV7" s="79" t="str">
        <f t="shared" ca="1" si="7"/>
        <v/>
      </c>
      <c r="AW7" s="79" t="str">
        <f t="shared" ca="1" si="7"/>
        <v/>
      </c>
      <c r="AX7" s="79" t="str">
        <f t="shared" ca="1" si="7"/>
        <v/>
      </c>
      <c r="AY7" s="79" t="str">
        <f t="shared" ca="1" si="7"/>
        <v/>
      </c>
      <c r="AZ7" s="79" t="str">
        <f t="shared" ca="1" si="7"/>
        <v/>
      </c>
      <c r="BA7" s="79" t="str">
        <f t="shared" ca="1" si="7"/>
        <v/>
      </c>
      <c r="BB7" s="79" t="str">
        <f t="shared" ca="1" si="8"/>
        <v>1D1</v>
      </c>
      <c r="BC7" s="79" t="str">
        <f t="shared" ca="1" si="9"/>
        <v>3G_OtsA</v>
      </c>
      <c r="BD7" s="79">
        <f t="shared" ca="1" si="10"/>
        <v>10401</v>
      </c>
      <c r="BE7" s="79" t="str">
        <f t="shared" ca="1" si="11"/>
        <v>3G</v>
      </c>
      <c r="BF7" s="79" t="str">
        <f t="shared" ca="1" si="12"/>
        <v>OtsA</v>
      </c>
      <c r="BG7" s="79" t="str">
        <f t="shared" ca="1" si="13"/>
        <v>1_1</v>
      </c>
      <c r="BH7" s="79">
        <f ca="1">IFERROR(IF(BB7="","",IF(Details!$B$10=1,1,VLOOKUP($BB7,Data_qPCR,58,FALSE))),"")</f>
        <v>1</v>
      </c>
      <c r="BI7" s="79">
        <f t="shared" ca="1" si="14"/>
        <v>5</v>
      </c>
      <c r="BJ7" s="79">
        <f t="shared" ca="1" si="15"/>
        <v>3.365539480622957</v>
      </c>
      <c r="BK7" s="79">
        <f t="shared" ca="1" si="16"/>
        <v>30.491218723856996</v>
      </c>
      <c r="BL7" s="79">
        <f t="shared" ca="1" si="17"/>
        <v>0.99821584117468587</v>
      </c>
      <c r="BM7" s="79">
        <f t="shared" ca="1" si="18"/>
        <v>0.9821165334104216</v>
      </c>
      <c r="BN7" s="79">
        <f t="shared" ca="1" si="19"/>
        <v>26.21698358346584</v>
      </c>
      <c r="BO7" s="79" t="str">
        <f t="shared" ca="1" si="20"/>
        <v>OtsA@1_1</v>
      </c>
      <c r="BP7" s="79">
        <f ca="1">IF(BO7="","",BQ7-COUNTIF($BO$3:BO6,BO7))</f>
        <v>1</v>
      </c>
      <c r="BQ7" s="79">
        <f t="shared" ca="1" si="21"/>
        <v>2</v>
      </c>
      <c r="BR7" s="79" t="str">
        <f t="shared" ca="1" si="22"/>
        <v>OtsA@1_1@2</v>
      </c>
      <c r="BS7" s="79" t="str">
        <f t="shared" ca="1" si="23"/>
        <v>1D1</v>
      </c>
      <c r="BT7" s="79" t="b">
        <f t="shared" ca="1" si="24"/>
        <v>0</v>
      </c>
      <c r="BU7" s="79">
        <f t="shared" ca="1" si="25"/>
        <v>26.21698358346584</v>
      </c>
      <c r="BV7" s="79" t="str">
        <f t="shared" ca="1" si="26"/>
        <v/>
      </c>
      <c r="BW7" s="79" t="str">
        <f t="shared" ca="1" si="27"/>
        <v/>
      </c>
      <c r="BX7" s="79"/>
      <c r="BY7" s="79"/>
      <c r="BZ7" s="79"/>
    </row>
    <row r="8" spans="1:78" x14ac:dyDescent="0.25">
      <c r="A8" s="79">
        <f ca="1">IF(A7="","",IF(ISTEXT(A7),1,IF(A7+1&gt;Data_Chart!$C$2,"",A7+1)))</f>
        <v>5</v>
      </c>
      <c r="B8" s="79">
        <f ca="1">IFERROR(SMALL(Data_Amplitude!$A$4:$A$1155,A8),IF(B7=$E$1,IF($E$2&gt;0,"N1",""),IF(B7="","",IF(RIGHT(B7,LEN(B7)-1)+1&gt;$E$2,"","N"&amp;RIGHT(B7,LEN(B7)-1)+1))))</f>
        <v>5</v>
      </c>
      <c r="C8" s="79" t="str">
        <f t="shared" ca="1" si="2"/>
        <v>1E1</v>
      </c>
      <c r="D8" s="79" t="str">
        <f t="shared" si="3"/>
        <v/>
      </c>
      <c r="E8" s="79" t="str">
        <f t="shared" si="4"/>
        <v/>
      </c>
      <c r="F8" s="79" t="str">
        <f t="shared" si="4"/>
        <v/>
      </c>
      <c r="G8" s="79" t="str">
        <f t="shared" si="4"/>
        <v/>
      </c>
      <c r="H8" s="79" t="str">
        <f t="shared" si="4"/>
        <v/>
      </c>
      <c r="I8" s="79" t="str">
        <f t="shared" si="4"/>
        <v/>
      </c>
      <c r="J8" s="79" t="str">
        <f t="shared" si="4"/>
        <v/>
      </c>
      <c r="K8" s="79" t="str">
        <f t="shared" si="4"/>
        <v/>
      </c>
      <c r="L8" s="79" t="str">
        <f t="shared" si="4"/>
        <v/>
      </c>
      <c r="M8" s="79" t="str">
        <f t="shared" si="4"/>
        <v/>
      </c>
      <c r="N8" s="79" t="str">
        <f t="shared" si="4"/>
        <v/>
      </c>
      <c r="O8" s="79" t="str">
        <f t="shared" si="4"/>
        <v/>
      </c>
      <c r="P8" s="79" t="str">
        <f t="shared" si="4"/>
        <v/>
      </c>
      <c r="Q8" s="79" t="str">
        <f t="shared" ca="1" si="4"/>
        <v/>
      </c>
      <c r="R8" s="79" t="str">
        <f t="shared" ca="1" si="4"/>
        <v/>
      </c>
      <c r="S8" s="79" t="str">
        <f t="shared" ca="1" si="4"/>
        <v/>
      </c>
      <c r="T8" s="79" t="str">
        <f t="shared" ca="1" si="4"/>
        <v/>
      </c>
      <c r="U8" s="79" t="str">
        <f t="shared" ca="1" si="5"/>
        <v/>
      </c>
      <c r="V8" s="79" t="str">
        <f t="shared" ca="1" si="5"/>
        <v/>
      </c>
      <c r="W8" s="79" t="str">
        <f t="shared" ca="1" si="5"/>
        <v/>
      </c>
      <c r="X8" s="79" t="str">
        <f t="shared" ca="1" si="5"/>
        <v/>
      </c>
      <c r="Y8" s="79" t="str">
        <f t="shared" ca="1" si="5"/>
        <v/>
      </c>
      <c r="Z8" s="79" t="str">
        <f t="shared" ca="1" si="5"/>
        <v/>
      </c>
      <c r="AA8" s="79" t="str">
        <f t="shared" ca="1" si="5"/>
        <v/>
      </c>
      <c r="AB8" s="79">
        <f t="shared" ca="1" si="5"/>
        <v>-1.6119968183381685</v>
      </c>
      <c r="AC8" s="79">
        <f t="shared" ca="1" si="5"/>
        <v>-1.2800164862244325</v>
      </c>
      <c r="AD8" s="79">
        <f t="shared" ca="1" si="5"/>
        <v>-0.98715358403280717</v>
      </c>
      <c r="AE8" s="79">
        <f t="shared" ca="1" si="5"/>
        <v>-0.7300761589060758</v>
      </c>
      <c r="AF8" s="79" t="str">
        <f t="shared" ca="1" si="5"/>
        <v/>
      </c>
      <c r="AG8" s="79" t="str">
        <f t="shared" ca="1" si="5"/>
        <v/>
      </c>
      <c r="AH8" s="79" t="str">
        <f t="shared" ca="1" si="5"/>
        <v/>
      </c>
      <c r="AI8" s="79" t="str">
        <f t="shared" ca="1" si="5"/>
        <v/>
      </c>
      <c r="AJ8" s="79" t="str">
        <f t="shared" ca="1" si="7"/>
        <v/>
      </c>
      <c r="AK8" s="79" t="str">
        <f t="shared" ca="1" si="7"/>
        <v/>
      </c>
      <c r="AL8" s="79" t="str">
        <f t="shared" ca="1" si="7"/>
        <v/>
      </c>
      <c r="AM8" s="79" t="str">
        <f t="shared" ca="1" si="7"/>
        <v/>
      </c>
      <c r="AN8" s="79" t="str">
        <f t="shared" ca="1" si="7"/>
        <v/>
      </c>
      <c r="AO8" s="79" t="str">
        <f t="shared" ca="1" si="7"/>
        <v/>
      </c>
      <c r="AP8" s="79" t="str">
        <f t="shared" ca="1" si="7"/>
        <v/>
      </c>
      <c r="AQ8" s="79" t="str">
        <f t="shared" ca="1" si="7"/>
        <v/>
      </c>
      <c r="AR8" s="79" t="str">
        <f t="shared" ca="1" si="7"/>
        <v/>
      </c>
      <c r="AS8" s="79" t="str">
        <f t="shared" ca="1" si="7"/>
        <v/>
      </c>
      <c r="AT8" s="79" t="str">
        <f t="shared" ca="1" si="7"/>
        <v/>
      </c>
      <c r="AU8" s="79" t="str">
        <f t="shared" ca="1" si="7"/>
        <v/>
      </c>
      <c r="AV8" s="79" t="str">
        <f t="shared" ca="1" si="7"/>
        <v/>
      </c>
      <c r="AW8" s="79" t="str">
        <f t="shared" ca="1" si="7"/>
        <v/>
      </c>
      <c r="AX8" s="79" t="str">
        <f t="shared" ca="1" si="7"/>
        <v/>
      </c>
      <c r="AY8" s="79" t="str">
        <f t="shared" ca="1" si="7"/>
        <v/>
      </c>
      <c r="AZ8" s="79" t="str">
        <f t="shared" ca="1" si="7"/>
        <v/>
      </c>
      <c r="BA8" s="79" t="str">
        <f t="shared" ca="1" si="7"/>
        <v/>
      </c>
      <c r="BB8" s="79" t="str">
        <f t="shared" ca="1" si="8"/>
        <v>1E1</v>
      </c>
      <c r="BC8" s="79" t="str">
        <f t="shared" ca="1" si="9"/>
        <v>3G_Rpon2</v>
      </c>
      <c r="BD8" s="79">
        <f t="shared" ca="1" si="10"/>
        <v>10501</v>
      </c>
      <c r="BE8" s="79" t="str">
        <f t="shared" ca="1" si="11"/>
        <v>3G</v>
      </c>
      <c r="BF8" s="79" t="str">
        <f t="shared" ca="1" si="12"/>
        <v>Rpon2</v>
      </c>
      <c r="BG8" s="79" t="str">
        <f t="shared" ca="1" si="13"/>
        <v>1_1</v>
      </c>
      <c r="BH8" s="79">
        <f ca="1">IFERROR(IF(BB8="","",IF(Details!$B$10=1,1,VLOOKUP($BB8,Data_qPCR,58,FALSE))),"")</f>
        <v>1</v>
      </c>
      <c r="BI8" s="79">
        <f t="shared" ca="1" si="14"/>
        <v>4</v>
      </c>
      <c r="BJ8" s="79">
        <f t="shared" ca="1" si="15"/>
        <v>3.3919292534331169</v>
      </c>
      <c r="BK8" s="79">
        <f t="shared" ca="1" si="16"/>
        <v>30.408556582250874</v>
      </c>
      <c r="BL8" s="79">
        <f t="shared" ca="1" si="17"/>
        <v>0.99676076969933169</v>
      </c>
      <c r="BM8" s="79">
        <f t="shared" ca="1" si="18"/>
        <v>0.97159391783083082</v>
      </c>
      <c r="BN8" s="79">
        <f t="shared" ca="1" si="19"/>
        <v>26.100806430390815</v>
      </c>
      <c r="BO8" s="79" t="str">
        <f t="shared" ca="1" si="20"/>
        <v>Rpon2@1_1</v>
      </c>
      <c r="BP8" s="79">
        <f ca="1">IF(BO8="","",BQ8-COUNTIF($BO$3:BO7,BO8))</f>
        <v>2</v>
      </c>
      <c r="BQ8" s="79">
        <f t="shared" ca="1" si="21"/>
        <v>2</v>
      </c>
      <c r="BR8" s="79" t="str">
        <f t="shared" ca="1" si="22"/>
        <v>Rpon2@1_1@1</v>
      </c>
      <c r="BS8" s="79" t="str">
        <f t="shared" ca="1" si="23"/>
        <v>1E1</v>
      </c>
      <c r="BT8" s="79" t="b">
        <f t="shared" ca="1" si="24"/>
        <v>0</v>
      </c>
      <c r="BU8" s="79">
        <f t="shared" ca="1" si="25"/>
        <v>26.100806430390815</v>
      </c>
      <c r="BV8" s="79" t="str">
        <f t="shared" ca="1" si="26"/>
        <v/>
      </c>
      <c r="BW8" s="79" t="str">
        <f t="shared" ca="1" si="27"/>
        <v/>
      </c>
      <c r="BX8" s="79"/>
      <c r="BY8" s="79"/>
      <c r="BZ8" s="79"/>
    </row>
    <row r="9" spans="1:78" x14ac:dyDescent="0.25">
      <c r="A9" s="79">
        <f ca="1">IF(A8="","",IF(ISTEXT(A8),1,IF(A8+1&gt;Data_Chart!$C$2,"",A8+1)))</f>
        <v>6</v>
      </c>
      <c r="B9" s="79">
        <f ca="1">IFERROR(SMALL(Data_Amplitude!$A$4:$A$1155,A9),IF(B8=$E$1,IF($E$2&gt;0,"N1",""),IF(B8="","",IF(RIGHT(B8,LEN(B8)-1)+1&gt;$E$2,"","N"&amp;RIGHT(B8,LEN(B8)-1)+1))))</f>
        <v>6</v>
      </c>
      <c r="C9" s="79" t="str">
        <f t="shared" ca="1" si="2"/>
        <v>1F1</v>
      </c>
      <c r="D9" s="79" t="str">
        <f t="shared" si="3"/>
        <v/>
      </c>
      <c r="E9" s="79" t="str">
        <f t="shared" si="4"/>
        <v/>
      </c>
      <c r="F9" s="79" t="str">
        <f t="shared" si="4"/>
        <v/>
      </c>
      <c r="G9" s="79" t="str">
        <f t="shared" si="4"/>
        <v/>
      </c>
      <c r="H9" s="79" t="str">
        <f t="shared" si="4"/>
        <v/>
      </c>
      <c r="I9" s="79" t="str">
        <f t="shared" si="4"/>
        <v/>
      </c>
      <c r="J9" s="79" t="str">
        <f t="shared" si="4"/>
        <v/>
      </c>
      <c r="K9" s="79" t="str">
        <f t="shared" si="4"/>
        <v/>
      </c>
      <c r="L9" s="79" t="str">
        <f t="shared" si="4"/>
        <v/>
      </c>
      <c r="M9" s="79" t="str">
        <f t="shared" si="4"/>
        <v/>
      </c>
      <c r="N9" s="79" t="str">
        <f t="shared" si="4"/>
        <v/>
      </c>
      <c r="O9" s="79" t="str">
        <f t="shared" si="4"/>
        <v/>
      </c>
      <c r="P9" s="79" t="str">
        <f t="shared" si="4"/>
        <v/>
      </c>
      <c r="Q9" s="79" t="str">
        <f t="shared" ca="1" si="4"/>
        <v/>
      </c>
      <c r="R9" s="79" t="str">
        <f t="shared" ca="1" si="4"/>
        <v/>
      </c>
      <c r="S9" s="79" t="str">
        <f t="shared" ca="1" si="4"/>
        <v/>
      </c>
      <c r="T9" s="79" t="str">
        <f t="shared" ca="1" si="4"/>
        <v/>
      </c>
      <c r="U9" s="79" t="str">
        <f t="shared" ca="1" si="5"/>
        <v/>
      </c>
      <c r="V9" s="79" t="str">
        <f t="shared" ca="1" si="5"/>
        <v/>
      </c>
      <c r="W9" s="79" t="str">
        <f t="shared" ca="1" si="5"/>
        <v/>
      </c>
      <c r="X9" s="79" t="str">
        <f t="shared" ca="1" si="5"/>
        <v/>
      </c>
      <c r="Y9" s="79" t="str">
        <f t="shared" ca="1" si="5"/>
        <v/>
      </c>
      <c r="Z9" s="79" t="str">
        <f t="shared" ca="1" si="5"/>
        <v/>
      </c>
      <c r="AA9" s="79">
        <f t="shared" ca="1" si="5"/>
        <v>-1.937177821743461</v>
      </c>
      <c r="AB9" s="79">
        <f t="shared" ca="1" si="5"/>
        <v>-1.5883078614198232</v>
      </c>
      <c r="AC9" s="79">
        <f t="shared" ca="1" si="5"/>
        <v>-1.2857888145783101</v>
      </c>
      <c r="AD9" s="79">
        <f t="shared" ca="1" si="5"/>
        <v>-1.0036195760800679</v>
      </c>
      <c r="AE9" s="79">
        <f t="shared" ca="1" si="5"/>
        <v>-0.74659778492177964</v>
      </c>
      <c r="AF9" s="79" t="str">
        <f t="shared" ca="1" si="5"/>
        <v/>
      </c>
      <c r="AG9" s="79" t="str">
        <f t="shared" ca="1" si="5"/>
        <v/>
      </c>
      <c r="AH9" s="79" t="str">
        <f t="shared" ca="1" si="5"/>
        <v/>
      </c>
      <c r="AI9" s="79" t="str">
        <f t="shared" ca="1" si="5"/>
        <v/>
      </c>
      <c r="AJ9" s="79" t="str">
        <f t="shared" ca="1" si="7"/>
        <v/>
      </c>
      <c r="AK9" s="79" t="str">
        <f t="shared" ca="1" si="7"/>
        <v/>
      </c>
      <c r="AL9" s="79" t="str">
        <f t="shared" ca="1" si="7"/>
        <v/>
      </c>
      <c r="AM9" s="79" t="str">
        <f t="shared" ca="1" si="7"/>
        <v/>
      </c>
      <c r="AN9" s="79" t="str">
        <f t="shared" ca="1" si="7"/>
        <v/>
      </c>
      <c r="AO9" s="79" t="str">
        <f t="shared" ca="1" si="7"/>
        <v/>
      </c>
      <c r="AP9" s="79" t="str">
        <f t="shared" ca="1" si="7"/>
        <v/>
      </c>
      <c r="AQ9" s="79" t="str">
        <f t="shared" ca="1" si="7"/>
        <v/>
      </c>
      <c r="AR9" s="79" t="str">
        <f t="shared" ca="1" si="7"/>
        <v/>
      </c>
      <c r="AS9" s="79" t="str">
        <f t="shared" ca="1" si="7"/>
        <v/>
      </c>
      <c r="AT9" s="79" t="str">
        <f t="shared" ca="1" si="7"/>
        <v/>
      </c>
      <c r="AU9" s="79" t="str">
        <f t="shared" ca="1" si="7"/>
        <v/>
      </c>
      <c r="AV9" s="79" t="str">
        <f t="shared" ca="1" si="7"/>
        <v/>
      </c>
      <c r="AW9" s="79" t="str">
        <f t="shared" ca="1" si="7"/>
        <v/>
      </c>
      <c r="AX9" s="79" t="str">
        <f t="shared" ca="1" si="7"/>
        <v/>
      </c>
      <c r="AY9" s="79" t="str">
        <f t="shared" ca="1" si="7"/>
        <v/>
      </c>
      <c r="AZ9" s="79" t="str">
        <f t="shared" ca="1" si="7"/>
        <v/>
      </c>
      <c r="BA9" s="79" t="str">
        <f t="shared" ca="1" si="7"/>
        <v/>
      </c>
      <c r="BB9" s="79" t="str">
        <f t="shared" ca="1" si="8"/>
        <v>1F1</v>
      </c>
      <c r="BC9" s="79" t="str">
        <f t="shared" ca="1" si="9"/>
        <v>3G_Rpon2</v>
      </c>
      <c r="BD9" s="79">
        <f t="shared" ca="1" si="10"/>
        <v>10601</v>
      </c>
      <c r="BE9" s="79" t="str">
        <f t="shared" ca="1" si="11"/>
        <v>3G</v>
      </c>
      <c r="BF9" s="79" t="str">
        <f t="shared" ca="1" si="12"/>
        <v>Rpon2</v>
      </c>
      <c r="BG9" s="79" t="str">
        <f t="shared" ca="1" si="13"/>
        <v>1_1</v>
      </c>
      <c r="BH9" s="79">
        <f ca="1">IFERROR(IF(BB9="","",IF(Details!$B$10=1,1,VLOOKUP($BB9,Data_qPCR,58,FALSE))),"")</f>
        <v>1</v>
      </c>
      <c r="BI9" s="79">
        <f t="shared" ca="1" si="14"/>
        <v>5</v>
      </c>
      <c r="BJ9" s="79">
        <f t="shared" ca="1" si="15"/>
        <v>3.3601328118237377</v>
      </c>
      <c r="BK9" s="79">
        <f t="shared" ca="1" si="16"/>
        <v>30.409496817815633</v>
      </c>
      <c r="BL9" s="79">
        <f t="shared" ca="1" si="17"/>
        <v>0.99656443859127597</v>
      </c>
      <c r="BM9" s="79">
        <f t="shared" ca="1" si="18"/>
        <v>0.98429977893225384</v>
      </c>
      <c r="BN9" s="79">
        <f t="shared" ca="1" si="19"/>
        <v>26.142128146799486</v>
      </c>
      <c r="BO9" s="79" t="str">
        <f t="shared" ca="1" si="20"/>
        <v>Rpon2@1_1</v>
      </c>
      <c r="BP9" s="79">
        <f ca="1">IF(BO9="","",BQ9-COUNTIF($BO$3:BO8,BO9))</f>
        <v>1</v>
      </c>
      <c r="BQ9" s="79">
        <f t="shared" ca="1" si="21"/>
        <v>2</v>
      </c>
      <c r="BR9" s="79" t="str">
        <f t="shared" ca="1" si="22"/>
        <v>Rpon2@1_1@2</v>
      </c>
      <c r="BS9" s="79" t="str">
        <f t="shared" ca="1" si="23"/>
        <v>1F1</v>
      </c>
      <c r="BT9" s="79" t="b">
        <f t="shared" ca="1" si="24"/>
        <v>0</v>
      </c>
      <c r="BU9" s="79">
        <f t="shared" ca="1" si="25"/>
        <v>26.142128146799486</v>
      </c>
      <c r="BV9" s="79" t="str">
        <f t="shared" ca="1" si="26"/>
        <v/>
      </c>
      <c r="BW9" s="79" t="str">
        <f t="shared" ca="1" si="27"/>
        <v/>
      </c>
      <c r="BX9" s="79"/>
      <c r="BY9" s="79"/>
      <c r="BZ9" s="79"/>
    </row>
    <row r="10" spans="1:78" x14ac:dyDescent="0.25">
      <c r="A10" s="79">
        <f ca="1">IF(A9="","",IF(ISTEXT(A9),1,IF(A9+1&gt;Data_Chart!$C$2,"",A9+1)))</f>
        <v>7</v>
      </c>
      <c r="B10" s="79">
        <f ca="1">IFERROR(SMALL(Data_Amplitude!$A$4:$A$1155,A10),IF(B9=$E$1,IF($E$2&gt;0,"N1",""),IF(B9="","",IF(RIGHT(B9,LEN(B9)-1)+1&gt;$E$2,"","N"&amp;RIGHT(B9,LEN(B9)-1)+1))))</f>
        <v>7</v>
      </c>
      <c r="C10" s="79" t="str">
        <f t="shared" ca="1" si="2"/>
        <v>1G1</v>
      </c>
      <c r="D10" s="79" t="str">
        <f t="shared" si="3"/>
        <v/>
      </c>
      <c r="E10" s="79" t="str">
        <f t="shared" si="4"/>
        <v/>
      </c>
      <c r="F10" s="79" t="str">
        <f t="shared" si="4"/>
        <v/>
      </c>
      <c r="G10" s="79" t="str">
        <f t="shared" si="4"/>
        <v/>
      </c>
      <c r="H10" s="79" t="str">
        <f t="shared" si="4"/>
        <v/>
      </c>
      <c r="I10" s="79" t="str">
        <f t="shared" si="4"/>
        <v/>
      </c>
      <c r="J10" s="79" t="str">
        <f t="shared" si="4"/>
        <v/>
      </c>
      <c r="K10" s="79" t="str">
        <f t="shared" si="4"/>
        <v/>
      </c>
      <c r="L10" s="79" t="str">
        <f t="shared" si="4"/>
        <v/>
      </c>
      <c r="M10" s="79" t="str">
        <f t="shared" si="4"/>
        <v/>
      </c>
      <c r="N10" s="79" t="str">
        <f t="shared" si="4"/>
        <v/>
      </c>
      <c r="O10" s="79" t="str">
        <f t="shared" si="4"/>
        <v/>
      </c>
      <c r="P10" s="79" t="str">
        <f t="shared" si="4"/>
        <v/>
      </c>
      <c r="Q10" s="79" t="str">
        <f t="shared" ca="1" si="4"/>
        <v/>
      </c>
      <c r="R10" s="79" t="str">
        <f t="shared" ca="1" si="4"/>
        <v/>
      </c>
      <c r="S10" s="79" t="str">
        <f t="shared" ca="1" si="4"/>
        <v/>
      </c>
      <c r="T10" s="79" t="str">
        <f t="shared" ca="1" si="4"/>
        <v/>
      </c>
      <c r="U10" s="79" t="str">
        <f t="shared" ca="1" si="5"/>
        <v/>
      </c>
      <c r="V10" s="79" t="str">
        <f t="shared" ca="1" si="5"/>
        <v/>
      </c>
      <c r="W10" s="79" t="str">
        <f t="shared" ca="1" si="5"/>
        <v/>
      </c>
      <c r="X10" s="79" t="str">
        <f t="shared" ca="1" si="5"/>
        <v/>
      </c>
      <c r="Y10" s="79" t="str">
        <f t="shared" ca="1" si="5"/>
        <v/>
      </c>
      <c r="Z10" s="79">
        <f t="shared" ca="1" si="5"/>
        <v>-1.8631168871198249</v>
      </c>
      <c r="AA10" s="79">
        <f t="shared" ca="1" si="5"/>
        <v>-1.5420509589704043</v>
      </c>
      <c r="AB10" s="79">
        <f t="shared" ca="1" si="5"/>
        <v>-1.2478328555909273</v>
      </c>
      <c r="AC10" s="79">
        <f t="shared" ca="1" si="5"/>
        <v>-0.97915876515664557</v>
      </c>
      <c r="AD10" s="79">
        <f t="shared" ca="1" si="5"/>
        <v>-0.7332665920554885</v>
      </c>
      <c r="AE10" s="79" t="str">
        <f t="shared" ca="1" si="5"/>
        <v/>
      </c>
      <c r="AF10" s="79" t="str">
        <f t="shared" ca="1" si="5"/>
        <v/>
      </c>
      <c r="AG10" s="79" t="str">
        <f t="shared" ca="1" si="5"/>
        <v/>
      </c>
      <c r="AH10" s="79" t="str">
        <f t="shared" ca="1" si="5"/>
        <v/>
      </c>
      <c r="AI10" s="79" t="str">
        <f t="shared" ca="1" si="5"/>
        <v/>
      </c>
      <c r="AJ10" s="79" t="str">
        <f t="shared" ca="1" si="7"/>
        <v/>
      </c>
      <c r="AK10" s="79" t="str">
        <f t="shared" ca="1" si="7"/>
        <v/>
      </c>
      <c r="AL10" s="79" t="str">
        <f t="shared" ca="1" si="7"/>
        <v/>
      </c>
      <c r="AM10" s="79" t="str">
        <f t="shared" ca="1" si="7"/>
        <v/>
      </c>
      <c r="AN10" s="79" t="str">
        <f t="shared" ca="1" si="7"/>
        <v/>
      </c>
      <c r="AO10" s="79" t="str">
        <f t="shared" ca="1" si="7"/>
        <v/>
      </c>
      <c r="AP10" s="79" t="str">
        <f t="shared" ca="1" si="7"/>
        <v/>
      </c>
      <c r="AQ10" s="79" t="str">
        <f t="shared" ca="1" si="7"/>
        <v/>
      </c>
      <c r="AR10" s="79" t="str">
        <f t="shared" ca="1" si="7"/>
        <v/>
      </c>
      <c r="AS10" s="79" t="str">
        <f t="shared" ca="1" si="7"/>
        <v/>
      </c>
      <c r="AT10" s="79" t="str">
        <f t="shared" ca="1" si="7"/>
        <v/>
      </c>
      <c r="AU10" s="79" t="str">
        <f t="shared" ca="1" si="7"/>
        <v/>
      </c>
      <c r="AV10" s="79" t="str">
        <f t="shared" ca="1" si="7"/>
        <v/>
      </c>
      <c r="AW10" s="79" t="str">
        <f t="shared" ca="1" si="7"/>
        <v/>
      </c>
      <c r="AX10" s="79" t="str">
        <f t="shared" ca="1" si="7"/>
        <v/>
      </c>
      <c r="AY10" s="79" t="str">
        <f t="shared" ca="1" si="7"/>
        <v/>
      </c>
      <c r="AZ10" s="79" t="str">
        <f t="shared" ca="1" si="7"/>
        <v/>
      </c>
      <c r="BA10" s="79" t="str">
        <f t="shared" ca="1" si="7"/>
        <v/>
      </c>
      <c r="BB10" s="79" t="str">
        <f t="shared" ca="1" si="8"/>
        <v>1G1</v>
      </c>
      <c r="BC10" s="79" t="str">
        <f t="shared" ca="1" si="9"/>
        <v>3G_ParA</v>
      </c>
      <c r="BD10" s="79">
        <f t="shared" ca="1" si="10"/>
        <v>10701</v>
      </c>
      <c r="BE10" s="79" t="str">
        <f t="shared" ca="1" si="11"/>
        <v>3G</v>
      </c>
      <c r="BF10" s="79" t="str">
        <f t="shared" ca="1" si="12"/>
        <v>ParA</v>
      </c>
      <c r="BG10" s="79" t="str">
        <f t="shared" ca="1" si="13"/>
        <v>1_1</v>
      </c>
      <c r="BH10" s="79">
        <f ca="1">IFERROR(IF(BB10="","",IF(Details!$B$10=1,1,VLOOKUP($BB10,Data_qPCR,58,FALSE))),"")</f>
        <v>1</v>
      </c>
      <c r="BI10" s="79">
        <f t="shared" ca="1" si="14"/>
        <v>5</v>
      </c>
      <c r="BJ10" s="79">
        <f t="shared" ca="1" si="15"/>
        <v>3.5330347304722629</v>
      </c>
      <c r="BK10" s="79">
        <f t="shared" ca="1" si="16"/>
        <v>29.497854268064636</v>
      </c>
      <c r="BL10" s="79">
        <f t="shared" ca="1" si="17"/>
        <v>0.99723183356490019</v>
      </c>
      <c r="BM10" s="79">
        <f t="shared" ca="1" si="18"/>
        <v>0.91885778273676477</v>
      </c>
      <c r="BN10" s="79">
        <f t="shared" ca="1" si="19"/>
        <v>25.010900160364862</v>
      </c>
      <c r="BO10" s="79" t="str">
        <f t="shared" ca="1" si="20"/>
        <v>ParA@1_1</v>
      </c>
      <c r="BP10" s="79">
        <f ca="1">IF(BO10="","",BQ10-COUNTIF($BO$3:BO9,BO10))</f>
        <v>4</v>
      </c>
      <c r="BQ10" s="79">
        <f t="shared" ca="1" si="21"/>
        <v>4</v>
      </c>
      <c r="BR10" s="79" t="str">
        <f t="shared" ca="1" si="22"/>
        <v>ParA@1_1@1</v>
      </c>
      <c r="BS10" s="79" t="str">
        <f t="shared" ca="1" si="23"/>
        <v>1G1</v>
      </c>
      <c r="BT10" s="79" t="b">
        <f t="shared" ca="1" si="24"/>
        <v>0</v>
      </c>
      <c r="BU10" s="79">
        <f t="shared" ca="1" si="25"/>
        <v>25.010900160364862</v>
      </c>
      <c r="BV10" s="79" t="str">
        <f t="shared" ca="1" si="26"/>
        <v/>
      </c>
      <c r="BW10" s="79" t="str">
        <f t="shared" ca="1" si="27"/>
        <v/>
      </c>
      <c r="BX10" s="79"/>
      <c r="BY10" s="79"/>
      <c r="BZ10" s="79"/>
    </row>
    <row r="11" spans="1:78" x14ac:dyDescent="0.25">
      <c r="A11" s="79">
        <f ca="1">IF(A10="","",IF(ISTEXT(A10),1,IF(A10+1&gt;Data_Chart!$C$2,"",A10+1)))</f>
        <v>8</v>
      </c>
      <c r="B11" s="79">
        <f ca="1">IFERROR(SMALL(Data_Amplitude!$A$4:$A$1155,A11),IF(B10=$E$1,IF($E$2&gt;0,"N1",""),IF(B10="","",IF(RIGHT(B10,LEN(B10)-1)+1&gt;$E$2,"","N"&amp;RIGHT(B10,LEN(B10)-1)+1))))</f>
        <v>8</v>
      </c>
      <c r="C11" s="79" t="str">
        <f t="shared" ca="1" si="2"/>
        <v>1H1</v>
      </c>
      <c r="D11" s="79" t="str">
        <f t="shared" si="3"/>
        <v/>
      </c>
      <c r="E11" s="79" t="str">
        <f t="shared" si="4"/>
        <v/>
      </c>
      <c r="F11" s="79" t="str">
        <f t="shared" si="4"/>
        <v/>
      </c>
      <c r="G11" s="79" t="str">
        <f t="shared" si="4"/>
        <v/>
      </c>
      <c r="H11" s="79" t="str">
        <f t="shared" si="4"/>
        <v/>
      </c>
      <c r="I11" s="79" t="str">
        <f t="shared" si="4"/>
        <v/>
      </c>
      <c r="J11" s="79" t="str">
        <f t="shared" si="4"/>
        <v/>
      </c>
      <c r="K11" s="79" t="str">
        <f t="shared" si="4"/>
        <v/>
      </c>
      <c r="L11" s="79" t="str">
        <f t="shared" si="4"/>
        <v/>
      </c>
      <c r="M11" s="79" t="str">
        <f t="shared" si="4"/>
        <v/>
      </c>
      <c r="N11" s="79" t="str">
        <f t="shared" si="4"/>
        <v/>
      </c>
      <c r="O11" s="79" t="str">
        <f t="shared" si="4"/>
        <v/>
      </c>
      <c r="P11" s="79" t="str">
        <f t="shared" si="4"/>
        <v/>
      </c>
      <c r="Q11" s="79" t="str">
        <f t="shared" ca="1" si="4"/>
        <v/>
      </c>
      <c r="R11" s="79" t="str">
        <f t="shared" ca="1" si="4"/>
        <v/>
      </c>
      <c r="S11" s="79" t="str">
        <f t="shared" ca="1" si="4"/>
        <v/>
      </c>
      <c r="T11" s="79" t="str">
        <f t="shared" ca="1" si="4"/>
        <v/>
      </c>
      <c r="U11" s="79" t="str">
        <f t="shared" ca="1" si="5"/>
        <v/>
      </c>
      <c r="V11" s="79" t="str">
        <f t="shared" ca="1" si="5"/>
        <v/>
      </c>
      <c r="W11" s="79" t="str">
        <f t="shared" ca="1" si="5"/>
        <v/>
      </c>
      <c r="X11" s="79" t="str">
        <f t="shared" ca="1" si="5"/>
        <v/>
      </c>
      <c r="Y11" s="79" t="str">
        <f t="shared" ca="1" si="5"/>
        <v/>
      </c>
      <c r="Z11" s="79">
        <f t="shared" ca="1" si="5"/>
        <v>-1.896606723132934</v>
      </c>
      <c r="AA11" s="79">
        <f t="shared" ca="1" si="5"/>
        <v>-1.5639452630231701</v>
      </c>
      <c r="AB11" s="79">
        <f t="shared" ca="1" si="5"/>
        <v>-1.2651602636152033</v>
      </c>
      <c r="AC11" s="79">
        <f t="shared" ca="1" si="5"/>
        <v>-0.988994751256003</v>
      </c>
      <c r="AD11" s="79">
        <f t="shared" ca="1" si="5"/>
        <v>-0.73955756690799512</v>
      </c>
      <c r="AE11" s="79" t="str">
        <f t="shared" ca="1" si="5"/>
        <v/>
      </c>
      <c r="AF11" s="79" t="str">
        <f t="shared" ca="1" si="5"/>
        <v/>
      </c>
      <c r="AG11" s="79" t="str">
        <f t="shared" ca="1" si="5"/>
        <v/>
      </c>
      <c r="AH11" s="79" t="str">
        <f t="shared" ca="1" si="5"/>
        <v/>
      </c>
      <c r="AI11" s="79" t="str">
        <f t="shared" ca="1" si="5"/>
        <v/>
      </c>
      <c r="AJ11" s="79" t="str">
        <f t="shared" ca="1" si="7"/>
        <v/>
      </c>
      <c r="AK11" s="79" t="str">
        <f t="shared" ca="1" si="7"/>
        <v/>
      </c>
      <c r="AL11" s="79" t="str">
        <f t="shared" ca="1" si="7"/>
        <v/>
      </c>
      <c r="AM11" s="79" t="str">
        <f t="shared" ca="1" si="7"/>
        <v/>
      </c>
      <c r="AN11" s="79" t="str">
        <f t="shared" ca="1" si="7"/>
        <v/>
      </c>
      <c r="AO11" s="79" t="str">
        <f t="shared" ca="1" si="7"/>
        <v/>
      </c>
      <c r="AP11" s="79" t="str">
        <f t="shared" ca="1" si="7"/>
        <v/>
      </c>
      <c r="AQ11" s="79" t="str">
        <f t="shared" ca="1" si="7"/>
        <v/>
      </c>
      <c r="AR11" s="79" t="str">
        <f t="shared" ca="1" si="7"/>
        <v/>
      </c>
      <c r="AS11" s="79" t="str">
        <f t="shared" ca="1" si="7"/>
        <v/>
      </c>
      <c r="AT11" s="79" t="str">
        <f t="shared" ca="1" si="7"/>
        <v/>
      </c>
      <c r="AU11" s="79" t="str">
        <f t="shared" ca="1" si="7"/>
        <v/>
      </c>
      <c r="AV11" s="79" t="str">
        <f t="shared" ca="1" si="7"/>
        <v/>
      </c>
      <c r="AW11" s="79" t="str">
        <f t="shared" ca="1" si="7"/>
        <v/>
      </c>
      <c r="AX11" s="79" t="str">
        <f t="shared" ca="1" si="7"/>
        <v/>
      </c>
      <c r="AY11" s="79" t="str">
        <f t="shared" ca="1" si="7"/>
        <v/>
      </c>
      <c r="AZ11" s="79" t="str">
        <f t="shared" ca="1" si="7"/>
        <v/>
      </c>
      <c r="BA11" s="79" t="str">
        <f t="shared" ca="1" si="7"/>
        <v/>
      </c>
      <c r="BB11" s="79" t="str">
        <f t="shared" ca="1" si="8"/>
        <v>1H1</v>
      </c>
      <c r="BC11" s="79" t="str">
        <f t="shared" ca="1" si="9"/>
        <v>3G_ParA</v>
      </c>
      <c r="BD11" s="79">
        <f t="shared" ca="1" si="10"/>
        <v>10801</v>
      </c>
      <c r="BE11" s="79" t="str">
        <f t="shared" ca="1" si="11"/>
        <v>3G</v>
      </c>
      <c r="BF11" s="79" t="str">
        <f t="shared" ca="1" si="12"/>
        <v>ParA</v>
      </c>
      <c r="BG11" s="79" t="str">
        <f t="shared" ca="1" si="13"/>
        <v>1_1</v>
      </c>
      <c r="BH11" s="79">
        <f ca="1">IFERROR(IF(BB11="","",IF(Details!$B$10=1,1,VLOOKUP($BB11,Data_qPCR,58,FALSE))),"")</f>
        <v>1</v>
      </c>
      <c r="BI11" s="79">
        <f t="shared" ca="1" si="14"/>
        <v>5</v>
      </c>
      <c r="BJ11" s="79">
        <f t="shared" ca="1" si="15"/>
        <v>3.4507554422411504</v>
      </c>
      <c r="BK11" s="79">
        <f t="shared" ca="1" si="16"/>
        <v>29.454417716693396</v>
      </c>
      <c r="BL11" s="79">
        <f t="shared" ca="1" si="17"/>
        <v>0.99694009530673622</v>
      </c>
      <c r="BM11" s="79">
        <f t="shared" ca="1" si="18"/>
        <v>0.94890925121815162</v>
      </c>
      <c r="BN11" s="79">
        <f t="shared" ca="1" si="19"/>
        <v>25.071958305047133</v>
      </c>
      <c r="BO11" s="79" t="str">
        <f t="shared" ca="1" si="20"/>
        <v>ParA@1_1</v>
      </c>
      <c r="BP11" s="79">
        <f ca="1">IF(BO11="","",BQ11-COUNTIF($BO$3:BO10,BO11))</f>
        <v>3</v>
      </c>
      <c r="BQ11" s="79">
        <f t="shared" ca="1" si="21"/>
        <v>4</v>
      </c>
      <c r="BR11" s="79" t="str">
        <f t="shared" ca="1" si="22"/>
        <v>ParA@1_1@2</v>
      </c>
      <c r="BS11" s="79" t="str">
        <f t="shared" ca="1" si="23"/>
        <v>1H1</v>
      </c>
      <c r="BT11" s="79" t="b">
        <f t="shared" ca="1" si="24"/>
        <v>0</v>
      </c>
      <c r="BU11" s="79">
        <f t="shared" ca="1" si="25"/>
        <v>25.071958305047133</v>
      </c>
      <c r="BV11" s="79" t="str">
        <f t="shared" ca="1" si="26"/>
        <v/>
      </c>
      <c r="BW11" s="79" t="str">
        <f t="shared" ca="1" si="27"/>
        <v/>
      </c>
      <c r="BX11" s="79"/>
      <c r="BY11" s="79"/>
      <c r="BZ11" s="79"/>
    </row>
    <row r="12" spans="1:78" x14ac:dyDescent="0.25">
      <c r="A12" s="79">
        <f ca="1">IF(A11="","",IF(ISTEXT(A11),1,IF(A11+1&gt;Data_Chart!$C$2,"",A11+1)))</f>
        <v>9</v>
      </c>
      <c r="B12" s="79">
        <f ca="1">IFERROR(SMALL(Data_Amplitude!$A$4:$A$1155,A12),IF(B11=$E$1,IF($E$2&gt;0,"N1",""),IF(B11="","",IF(RIGHT(B11,LEN(B11)-1)+1&gt;$E$2,"","N"&amp;RIGHT(B11,LEN(B11)-1)+1))))</f>
        <v>9</v>
      </c>
      <c r="C12" s="79" t="str">
        <f t="shared" ca="1" si="2"/>
        <v>1A2</v>
      </c>
      <c r="D12" s="79" t="str">
        <f t="shared" si="3"/>
        <v/>
      </c>
      <c r="E12" s="79" t="str">
        <f t="shared" si="4"/>
        <v/>
      </c>
      <c r="F12" s="79" t="str">
        <f t="shared" si="4"/>
        <v/>
      </c>
      <c r="G12" s="79" t="str">
        <f t="shared" si="4"/>
        <v/>
      </c>
      <c r="H12" s="79" t="str">
        <f t="shared" si="4"/>
        <v/>
      </c>
      <c r="I12" s="79" t="str">
        <f t="shared" si="4"/>
        <v/>
      </c>
      <c r="J12" s="79" t="str">
        <f t="shared" si="4"/>
        <v/>
      </c>
      <c r="K12" s="79" t="str">
        <f t="shared" si="4"/>
        <v/>
      </c>
      <c r="L12" s="79" t="str">
        <f t="shared" si="4"/>
        <v/>
      </c>
      <c r="M12" s="79" t="str">
        <f t="shared" si="4"/>
        <v/>
      </c>
      <c r="N12" s="79" t="str">
        <f t="shared" si="4"/>
        <v/>
      </c>
      <c r="O12" s="79" t="str">
        <f t="shared" si="4"/>
        <v/>
      </c>
      <c r="P12" s="79" t="str">
        <f t="shared" si="4"/>
        <v/>
      </c>
      <c r="Q12" s="79" t="str">
        <f t="shared" ca="1" si="4"/>
        <v/>
      </c>
      <c r="R12" s="79" t="str">
        <f t="shared" ca="1" si="4"/>
        <v/>
      </c>
      <c r="S12" s="79" t="str">
        <f t="shared" ca="1" si="4"/>
        <v/>
      </c>
      <c r="T12" s="79" t="str">
        <f t="shared" ca="1" si="4"/>
        <v/>
      </c>
      <c r="U12" s="79" t="str">
        <f t="shared" ca="1" si="5"/>
        <v/>
      </c>
      <c r="V12" s="79" t="str">
        <f t="shared" ca="1" si="5"/>
        <v/>
      </c>
      <c r="W12" s="79" t="str">
        <f t="shared" ca="1" si="5"/>
        <v/>
      </c>
      <c r="X12" s="79" t="str">
        <f t="shared" ca="1" si="5"/>
        <v/>
      </c>
      <c r="Y12" s="79">
        <f t="shared" ca="1" si="5"/>
        <v>-1.7223905814990446</v>
      </c>
      <c r="Z12" s="79">
        <f t="shared" ca="1" si="5"/>
        <v>-1.3793943882121404</v>
      </c>
      <c r="AA12" s="79">
        <f t="shared" ca="1" si="5"/>
        <v>-1.1035272304177774</v>
      </c>
      <c r="AB12" s="79">
        <f t="shared" ca="1" si="5"/>
        <v>-0.86467292254726413</v>
      </c>
      <c r="AC12" s="79">
        <f t="shared" ca="1" si="5"/>
        <v>-0.65208492424658282</v>
      </c>
      <c r="AD12" s="79" t="str">
        <f t="shared" ca="1" si="5"/>
        <v/>
      </c>
      <c r="AE12" s="79" t="str">
        <f t="shared" ca="1" si="5"/>
        <v/>
      </c>
      <c r="AF12" s="79" t="str">
        <f t="shared" ca="1" si="5"/>
        <v/>
      </c>
      <c r="AG12" s="79" t="str">
        <f t="shared" ca="1" si="5"/>
        <v/>
      </c>
      <c r="AH12" s="79" t="str">
        <f t="shared" ca="1" si="5"/>
        <v/>
      </c>
      <c r="AI12" s="79" t="str">
        <f t="shared" ca="1" si="5"/>
        <v/>
      </c>
      <c r="AJ12" s="79" t="str">
        <f t="shared" ca="1" si="7"/>
        <v/>
      </c>
      <c r="AK12" s="79" t="str">
        <f t="shared" ca="1" si="7"/>
        <v/>
      </c>
      <c r="AL12" s="79" t="str">
        <f t="shared" ca="1" si="7"/>
        <v/>
      </c>
      <c r="AM12" s="79" t="str">
        <f t="shared" ca="1" si="7"/>
        <v/>
      </c>
      <c r="AN12" s="79" t="str">
        <f t="shared" ca="1" si="7"/>
        <v/>
      </c>
      <c r="AO12" s="79" t="str">
        <f t="shared" ca="1" si="7"/>
        <v/>
      </c>
      <c r="AP12" s="79" t="str">
        <f t="shared" ca="1" si="7"/>
        <v/>
      </c>
      <c r="AQ12" s="79" t="str">
        <f t="shared" ca="1" si="7"/>
        <v/>
      </c>
      <c r="AR12" s="79" t="str">
        <f t="shared" ca="1" si="7"/>
        <v/>
      </c>
      <c r="AS12" s="79" t="str">
        <f t="shared" ca="1" si="7"/>
        <v/>
      </c>
      <c r="AT12" s="79" t="str">
        <f t="shared" ca="1" si="7"/>
        <v/>
      </c>
      <c r="AU12" s="79" t="str">
        <f t="shared" ca="1" si="7"/>
        <v/>
      </c>
      <c r="AV12" s="79" t="str">
        <f t="shared" ca="1" si="7"/>
        <v/>
      </c>
      <c r="AW12" s="79" t="str">
        <f t="shared" ca="1" si="7"/>
        <v/>
      </c>
      <c r="AX12" s="79" t="str">
        <f t="shared" ca="1" si="7"/>
        <v/>
      </c>
      <c r="AY12" s="79" t="str">
        <f t="shared" ca="1" si="7"/>
        <v/>
      </c>
      <c r="AZ12" s="79" t="str">
        <f t="shared" ca="1" si="7"/>
        <v/>
      </c>
      <c r="BA12" s="79" t="str">
        <f t="shared" ca="1" si="7"/>
        <v/>
      </c>
      <c r="BB12" s="79" t="str">
        <f t="shared" ca="1" si="8"/>
        <v>1A2</v>
      </c>
      <c r="BC12" s="79" t="str">
        <f t="shared" ca="1" si="9"/>
        <v>3G_SodA</v>
      </c>
      <c r="BD12" s="79">
        <f t="shared" ca="1" si="10"/>
        <v>10102</v>
      </c>
      <c r="BE12" s="79" t="str">
        <f t="shared" ca="1" si="11"/>
        <v>3G</v>
      </c>
      <c r="BF12" s="79" t="str">
        <f t="shared" ca="1" si="12"/>
        <v>SodA</v>
      </c>
      <c r="BG12" s="79" t="str">
        <f t="shared" ca="1" si="13"/>
        <v>1_2</v>
      </c>
      <c r="BH12" s="79">
        <f ca="1">IFERROR(IF(BB12="","",IF(Details!$B$10=1,1,VLOOKUP($BB12,Data_qPCR,58,FALSE))),"")</f>
        <v>1</v>
      </c>
      <c r="BI12" s="79">
        <f t="shared" ca="1" si="14"/>
        <v>5</v>
      </c>
      <c r="BJ12" s="79">
        <f t="shared" ca="1" si="15"/>
        <v>3.7315622406729054</v>
      </c>
      <c r="BK12" s="79">
        <f t="shared" ca="1" si="16"/>
        <v>28.270452105116519</v>
      </c>
      <c r="BL12" s="79">
        <f t="shared" ca="1" si="17"/>
        <v>0.99085395389026298</v>
      </c>
      <c r="BM12" s="79">
        <f t="shared" ca="1" si="18"/>
        <v>0.85346450975157873</v>
      </c>
      <c r="BN12" s="79">
        <f t="shared" ca="1" si="19"/>
        <v>23.531368059461929</v>
      </c>
      <c r="BO12" s="79" t="str">
        <f t="shared" ca="1" si="20"/>
        <v>SodA@1_2</v>
      </c>
      <c r="BP12" s="79">
        <f ca="1">IF(BO12="","",BQ12-COUNTIF($BO$3:BO11,BO12))</f>
        <v>2</v>
      </c>
      <c r="BQ12" s="79">
        <f t="shared" ca="1" si="21"/>
        <v>2</v>
      </c>
      <c r="BR12" s="79" t="str">
        <f t="shared" ca="1" si="22"/>
        <v>SodA@1_2@1</v>
      </c>
      <c r="BS12" s="79" t="str">
        <f t="shared" ca="1" si="23"/>
        <v>1A2</v>
      </c>
      <c r="BT12" s="79" t="b">
        <f t="shared" ca="1" si="24"/>
        <v>0</v>
      </c>
      <c r="BU12" s="79">
        <f t="shared" ca="1" si="25"/>
        <v>23.531368059461929</v>
      </c>
      <c r="BV12" s="79" t="str">
        <f t="shared" ca="1" si="26"/>
        <v/>
      </c>
      <c r="BW12" s="79" t="str">
        <f t="shared" ca="1" si="27"/>
        <v/>
      </c>
      <c r="BX12" s="79"/>
      <c r="BY12" s="79"/>
      <c r="BZ12" s="79"/>
    </row>
    <row r="13" spans="1:78" x14ac:dyDescent="0.25">
      <c r="A13" s="79">
        <f ca="1">IF(A12="","",IF(ISTEXT(A12),1,IF(A12+1&gt;Data_Chart!$C$2,"",A12+1)))</f>
        <v>10</v>
      </c>
      <c r="B13" s="79">
        <f ca="1">IFERROR(SMALL(Data_Amplitude!$A$4:$A$1155,A13),IF(B12=$E$1,IF($E$2&gt;0,"N1",""),IF(B12="","",IF(RIGHT(B12,LEN(B12)-1)+1&gt;$E$2,"","N"&amp;RIGHT(B12,LEN(B12)-1)+1))))</f>
        <v>10</v>
      </c>
      <c r="C13" s="79" t="str">
        <f t="shared" ca="1" si="2"/>
        <v>1B2</v>
      </c>
      <c r="D13" s="79" t="str">
        <f t="shared" si="3"/>
        <v/>
      </c>
      <c r="E13" s="79" t="str">
        <f t="shared" si="4"/>
        <v/>
      </c>
      <c r="F13" s="79" t="str">
        <f t="shared" si="4"/>
        <v/>
      </c>
      <c r="G13" s="79" t="str">
        <f t="shared" si="4"/>
        <v/>
      </c>
      <c r="H13" s="79" t="str">
        <f t="shared" si="4"/>
        <v/>
      </c>
      <c r="I13" s="79" t="str">
        <f t="shared" si="4"/>
        <v/>
      </c>
      <c r="J13" s="79" t="str">
        <f t="shared" si="4"/>
        <v/>
      </c>
      <c r="K13" s="79" t="str">
        <f t="shared" si="4"/>
        <v/>
      </c>
      <c r="L13" s="79" t="str">
        <f t="shared" si="4"/>
        <v/>
      </c>
      <c r="M13" s="79" t="str">
        <f t="shared" si="4"/>
        <v/>
      </c>
      <c r="N13" s="79" t="str">
        <f t="shared" si="4"/>
        <v/>
      </c>
      <c r="O13" s="79" t="str">
        <f t="shared" si="4"/>
        <v/>
      </c>
      <c r="P13" s="79" t="str">
        <f t="shared" si="4"/>
        <v/>
      </c>
      <c r="Q13" s="79" t="str">
        <f t="shared" ca="1" si="4"/>
        <v/>
      </c>
      <c r="R13" s="79" t="str">
        <f t="shared" ca="1" si="4"/>
        <v/>
      </c>
      <c r="S13" s="79" t="str">
        <f t="shared" ca="1" si="4"/>
        <v/>
      </c>
      <c r="T13" s="79" t="str">
        <f t="shared" ca="1" si="4"/>
        <v/>
      </c>
      <c r="U13" s="79" t="str">
        <f t="shared" ca="1" si="5"/>
        <v/>
      </c>
      <c r="V13" s="79" t="str">
        <f t="shared" ca="1" si="5"/>
        <v/>
      </c>
      <c r="W13" s="79" t="str">
        <f t="shared" ca="1" si="5"/>
        <v/>
      </c>
      <c r="X13" s="79">
        <f t="shared" ca="1" si="5"/>
        <v>-1.9205691090336181</v>
      </c>
      <c r="Y13" s="79">
        <f t="shared" ca="1" si="5"/>
        <v>-1.6266471506227353</v>
      </c>
      <c r="Z13" s="79">
        <f t="shared" ca="1" si="5"/>
        <v>-1.3582211049487594</v>
      </c>
      <c r="AA13" s="79">
        <f t="shared" ca="1" si="5"/>
        <v>-1.1073038464651612</v>
      </c>
      <c r="AB13" s="79">
        <f t="shared" ca="1" si="5"/>
        <v>-0.87911535078813086</v>
      </c>
      <c r="AC13" s="79">
        <f t="shared" ca="1" si="5"/>
        <v>-0.67541059929101122</v>
      </c>
      <c r="AD13" s="79" t="str">
        <f t="shared" ca="1" si="5"/>
        <v/>
      </c>
      <c r="AE13" s="79" t="str">
        <f t="shared" ca="1" si="5"/>
        <v/>
      </c>
      <c r="AF13" s="79" t="str">
        <f t="shared" ca="1" si="5"/>
        <v/>
      </c>
      <c r="AG13" s="79" t="str">
        <f t="shared" ca="1" si="5"/>
        <v/>
      </c>
      <c r="AH13" s="79" t="str">
        <f t="shared" ca="1" si="5"/>
        <v/>
      </c>
      <c r="AI13" s="79" t="str">
        <f t="shared" ca="1" si="5"/>
        <v/>
      </c>
      <c r="AJ13" s="79" t="str">
        <f t="shared" ca="1" si="7"/>
        <v/>
      </c>
      <c r="AK13" s="79" t="str">
        <f t="shared" ca="1" si="7"/>
        <v/>
      </c>
      <c r="AL13" s="79" t="str">
        <f t="shared" ca="1" si="7"/>
        <v/>
      </c>
      <c r="AM13" s="79" t="str">
        <f t="shared" ca="1" si="7"/>
        <v/>
      </c>
      <c r="AN13" s="79" t="str">
        <f t="shared" ca="1" si="7"/>
        <v/>
      </c>
      <c r="AO13" s="79" t="str">
        <f t="shared" ca="1" si="7"/>
        <v/>
      </c>
      <c r="AP13" s="79" t="str">
        <f t="shared" ca="1" si="7"/>
        <v/>
      </c>
      <c r="AQ13" s="79" t="str">
        <f t="shared" ca="1" si="7"/>
        <v/>
      </c>
      <c r="AR13" s="79" t="str">
        <f t="shared" ca="1" si="7"/>
        <v/>
      </c>
      <c r="AS13" s="79" t="str">
        <f t="shared" ca="1" si="7"/>
        <v/>
      </c>
      <c r="AT13" s="79" t="str">
        <f t="shared" ca="1" si="7"/>
        <v/>
      </c>
      <c r="AU13" s="79" t="str">
        <f t="shared" ca="1" si="7"/>
        <v/>
      </c>
      <c r="AV13" s="79" t="str">
        <f t="shared" ca="1" si="7"/>
        <v/>
      </c>
      <c r="AW13" s="79" t="str">
        <f t="shared" ca="1" si="7"/>
        <v/>
      </c>
      <c r="AX13" s="79" t="str">
        <f t="shared" ca="1" si="7"/>
        <v/>
      </c>
      <c r="AY13" s="79" t="str">
        <f t="shared" ca="1" si="7"/>
        <v/>
      </c>
      <c r="AZ13" s="79" t="str">
        <f t="shared" ca="1" si="7"/>
        <v/>
      </c>
      <c r="BA13" s="79" t="str">
        <f t="shared" ca="1" si="7"/>
        <v/>
      </c>
      <c r="BB13" s="79" t="str">
        <f t="shared" ca="1" si="8"/>
        <v>1B2</v>
      </c>
      <c r="BC13" s="79" t="str">
        <f t="shared" ca="1" si="9"/>
        <v>3G_SodA</v>
      </c>
      <c r="BD13" s="79">
        <f t="shared" ca="1" si="10"/>
        <v>10202</v>
      </c>
      <c r="BE13" s="79" t="str">
        <f t="shared" ca="1" si="11"/>
        <v>3G</v>
      </c>
      <c r="BF13" s="79" t="str">
        <f t="shared" ca="1" si="12"/>
        <v>SodA</v>
      </c>
      <c r="BG13" s="79" t="str">
        <f t="shared" ca="1" si="13"/>
        <v>1_2</v>
      </c>
      <c r="BH13" s="79">
        <f ca="1">IFERROR(IF(BB13="","",IF(Details!$B$10=1,1,VLOOKUP($BB13,Data_qPCR,58,FALSE))),"")</f>
        <v>1</v>
      </c>
      <c r="BI13" s="79">
        <f t="shared" ca="1" si="14"/>
        <v>6</v>
      </c>
      <c r="BJ13" s="79">
        <f t="shared" ca="1" si="15"/>
        <v>3.9976484901189435</v>
      </c>
      <c r="BK13" s="79">
        <f t="shared" ca="1" si="16"/>
        <v>28.541879023515939</v>
      </c>
      <c r="BL13" s="79">
        <f t="shared" ca="1" si="17"/>
        <v>0.99590620841292221</v>
      </c>
      <c r="BM13" s="79">
        <f t="shared" ca="1" si="18"/>
        <v>0.77888165258163489</v>
      </c>
      <c r="BN13" s="79">
        <f t="shared" ca="1" si="19"/>
        <v>23.46486544106488</v>
      </c>
      <c r="BO13" s="79" t="str">
        <f t="shared" ca="1" si="20"/>
        <v>SodA@1_2</v>
      </c>
      <c r="BP13" s="79">
        <f ca="1">IF(BO13="","",BQ13-COUNTIF($BO$3:BO12,BO13))</f>
        <v>1</v>
      </c>
      <c r="BQ13" s="79">
        <f t="shared" ca="1" si="21"/>
        <v>2</v>
      </c>
      <c r="BR13" s="79" t="str">
        <f t="shared" ca="1" si="22"/>
        <v>SodA@1_2@2</v>
      </c>
      <c r="BS13" s="79" t="str">
        <f t="shared" ca="1" si="23"/>
        <v>1B2</v>
      </c>
      <c r="BT13" s="79" t="b">
        <f t="shared" ca="1" si="24"/>
        <v>0</v>
      </c>
      <c r="BU13" s="79">
        <f t="shared" ca="1" si="25"/>
        <v>23.46486544106488</v>
      </c>
      <c r="BV13" s="79" t="str">
        <f t="shared" ca="1" si="26"/>
        <v/>
      </c>
      <c r="BW13" s="79" t="str">
        <f t="shared" ca="1" si="27"/>
        <v/>
      </c>
      <c r="BX13" s="79"/>
      <c r="BY13" s="79"/>
      <c r="BZ13" s="79"/>
    </row>
    <row r="14" spans="1:78" x14ac:dyDescent="0.25">
      <c r="A14" s="79">
        <f ca="1">IF(A13="","",IF(ISTEXT(A13),1,IF(A13+1&gt;Data_Chart!$C$2,"",A13+1)))</f>
        <v>11</v>
      </c>
      <c r="B14" s="79">
        <f ca="1">IFERROR(SMALL(Data_Amplitude!$A$4:$A$1155,A14),IF(B13=$E$1,IF($E$2&gt;0,"N1",""),IF(B13="","",IF(RIGHT(B13,LEN(B13)-1)+1&gt;$E$2,"","N"&amp;RIGHT(B13,LEN(B13)-1)+1))))</f>
        <v>11</v>
      </c>
      <c r="C14" s="79" t="str">
        <f t="shared" ca="1" si="2"/>
        <v>1C2</v>
      </c>
      <c r="D14" s="79" t="str">
        <f t="shared" si="3"/>
        <v/>
      </c>
      <c r="E14" s="79" t="str">
        <f t="shared" si="4"/>
        <v/>
      </c>
      <c r="F14" s="79" t="str">
        <f t="shared" si="4"/>
        <v/>
      </c>
      <c r="G14" s="79" t="str">
        <f t="shared" si="4"/>
        <v/>
      </c>
      <c r="H14" s="79" t="str">
        <f t="shared" si="4"/>
        <v/>
      </c>
      <c r="I14" s="79" t="str">
        <f t="shared" si="4"/>
        <v/>
      </c>
      <c r="J14" s="79" t="str">
        <f t="shared" si="4"/>
        <v/>
      </c>
      <c r="K14" s="79" t="str">
        <f t="shared" si="4"/>
        <v/>
      </c>
      <c r="L14" s="79" t="str">
        <f t="shared" si="4"/>
        <v/>
      </c>
      <c r="M14" s="79" t="str">
        <f t="shared" si="4"/>
        <v/>
      </c>
      <c r="N14" s="79" t="str">
        <f t="shared" si="4"/>
        <v/>
      </c>
      <c r="O14" s="79" t="str">
        <f t="shared" si="4"/>
        <v/>
      </c>
      <c r="P14" s="79" t="str">
        <f t="shared" si="4"/>
        <v/>
      </c>
      <c r="Q14" s="79" t="str">
        <f t="shared" ca="1" si="4"/>
        <v/>
      </c>
      <c r="R14" s="79" t="str">
        <f t="shared" ca="1" si="4"/>
        <v/>
      </c>
      <c r="S14" s="79" t="str">
        <f t="shared" ca="1" si="4"/>
        <v/>
      </c>
      <c r="T14" s="79" t="str">
        <f t="shared" ca="1" si="4"/>
        <v/>
      </c>
      <c r="U14" s="79" t="str">
        <f t="shared" ca="1" si="5"/>
        <v/>
      </c>
      <c r="V14" s="79" t="str">
        <f t="shared" ca="1" si="5"/>
        <v/>
      </c>
      <c r="W14" s="79" t="str">
        <f t="shared" ca="1" si="5"/>
        <v/>
      </c>
      <c r="X14" s="79" t="str">
        <f t="shared" ca="1" si="5"/>
        <v/>
      </c>
      <c r="Y14" s="79" t="str">
        <f t="shared" ca="1" si="5"/>
        <v/>
      </c>
      <c r="Z14" s="79" t="str">
        <f t="shared" ca="1" si="5"/>
        <v/>
      </c>
      <c r="AA14" s="79" t="str">
        <f t="shared" ca="1" si="5"/>
        <v/>
      </c>
      <c r="AB14" s="79">
        <f t="shared" ca="1" si="5"/>
        <v>-1.8109536714649401</v>
      </c>
      <c r="AC14" s="79">
        <f t="shared" ca="1" si="5"/>
        <v>-1.4833510974551229</v>
      </c>
      <c r="AD14" s="79">
        <f t="shared" ca="1" si="5"/>
        <v>-1.1771010825504966</v>
      </c>
      <c r="AE14" s="79">
        <f t="shared" ca="1" si="5"/>
        <v>-0.89725220838415998</v>
      </c>
      <c r="AF14" s="79">
        <f t="shared" ca="1" si="5"/>
        <v>-0.64539726231493855</v>
      </c>
      <c r="AG14" s="79" t="str">
        <f t="shared" ca="1" si="5"/>
        <v/>
      </c>
      <c r="AH14" s="79" t="str">
        <f t="shared" ca="1" si="5"/>
        <v/>
      </c>
      <c r="AI14" s="79" t="str">
        <f t="shared" ca="1" si="5"/>
        <v/>
      </c>
      <c r="AJ14" s="79" t="str">
        <f t="shared" ca="1" si="7"/>
        <v/>
      </c>
      <c r="AK14" s="79" t="str">
        <f t="shared" ca="1" si="7"/>
        <v/>
      </c>
      <c r="AL14" s="79" t="str">
        <f t="shared" ca="1" si="7"/>
        <v/>
      </c>
      <c r="AM14" s="79" t="str">
        <f t="shared" ca="1" si="7"/>
        <v/>
      </c>
      <c r="AN14" s="79" t="str">
        <f t="shared" ca="1" si="7"/>
        <v/>
      </c>
      <c r="AO14" s="79" t="str">
        <f t="shared" ca="1" si="7"/>
        <v/>
      </c>
      <c r="AP14" s="79" t="str">
        <f t="shared" ca="1" si="7"/>
        <v/>
      </c>
      <c r="AQ14" s="79" t="str">
        <f t="shared" ca="1" si="7"/>
        <v/>
      </c>
      <c r="AR14" s="79" t="str">
        <f t="shared" ca="1" si="7"/>
        <v/>
      </c>
      <c r="AS14" s="79" t="str">
        <f t="shared" ca="1" si="7"/>
        <v/>
      </c>
      <c r="AT14" s="79" t="str">
        <f t="shared" ca="1" si="7"/>
        <v/>
      </c>
      <c r="AU14" s="79" t="str">
        <f t="shared" ca="1" si="7"/>
        <v/>
      </c>
      <c r="AV14" s="79" t="str">
        <f t="shared" ca="1" si="7"/>
        <v/>
      </c>
      <c r="AW14" s="79" t="str">
        <f t="shared" ca="1" si="7"/>
        <v/>
      </c>
      <c r="AX14" s="79" t="str">
        <f t="shared" ca="1" si="7"/>
        <v/>
      </c>
      <c r="AY14" s="79" t="str">
        <f t="shared" ca="1" si="7"/>
        <v/>
      </c>
      <c r="AZ14" s="79" t="str">
        <f t="shared" ca="1" si="7"/>
        <v/>
      </c>
      <c r="BA14" s="79" t="str">
        <f t="shared" ca="1" si="7"/>
        <v/>
      </c>
      <c r="BB14" s="79" t="str">
        <f t="shared" ca="1" si="8"/>
        <v>1C2</v>
      </c>
      <c r="BC14" s="79" t="str">
        <f t="shared" ca="1" si="9"/>
        <v>3G_OtsA</v>
      </c>
      <c r="BD14" s="79">
        <f t="shared" ca="1" si="10"/>
        <v>10302</v>
      </c>
      <c r="BE14" s="79" t="str">
        <f t="shared" ca="1" si="11"/>
        <v>3G</v>
      </c>
      <c r="BF14" s="79" t="str">
        <f t="shared" ca="1" si="12"/>
        <v>OtsA</v>
      </c>
      <c r="BG14" s="79" t="str">
        <f t="shared" ca="1" si="13"/>
        <v>1_2</v>
      </c>
      <c r="BH14" s="79">
        <f ca="1">IFERROR(IF(BB14="","",IF(Details!$B$10=1,1,VLOOKUP($BB14,Data_qPCR,58,FALSE))),"")</f>
        <v>1</v>
      </c>
      <c r="BI14" s="79">
        <f t="shared" ca="1" si="14"/>
        <v>5</v>
      </c>
      <c r="BJ14" s="79">
        <f t="shared" ca="1" si="15"/>
        <v>3.4188311422532536</v>
      </c>
      <c r="BK14" s="79">
        <f t="shared" ca="1" si="16"/>
        <v>31.112207925333511</v>
      </c>
      <c r="BL14" s="79">
        <f t="shared" ca="1" si="17"/>
        <v>0.9973454233705642</v>
      </c>
      <c r="BM14" s="79">
        <f t="shared" ca="1" si="18"/>
        <v>0.961090464969929</v>
      </c>
      <c r="BN14" s="79">
        <f t="shared" ca="1" si="19"/>
        <v>26.770292374671879</v>
      </c>
      <c r="BO14" s="79" t="str">
        <f t="shared" ca="1" si="20"/>
        <v>OtsA@1_2</v>
      </c>
      <c r="BP14" s="79">
        <f ca="1">IF(BO14="","",BQ14-COUNTIF($BO$3:BO13,BO14))</f>
        <v>2</v>
      </c>
      <c r="BQ14" s="79">
        <f t="shared" ca="1" si="21"/>
        <v>2</v>
      </c>
      <c r="BR14" s="79" t="str">
        <f t="shared" ca="1" si="22"/>
        <v>OtsA@1_2@1</v>
      </c>
      <c r="BS14" s="79" t="str">
        <f t="shared" ca="1" si="23"/>
        <v>1C2</v>
      </c>
      <c r="BT14" s="79" t="b">
        <f t="shared" ca="1" si="24"/>
        <v>0</v>
      </c>
      <c r="BU14" s="79">
        <f t="shared" ca="1" si="25"/>
        <v>26.770292374671879</v>
      </c>
      <c r="BV14" s="79" t="str">
        <f t="shared" ca="1" si="26"/>
        <v/>
      </c>
      <c r="BW14" s="79" t="str">
        <f t="shared" ca="1" si="27"/>
        <v/>
      </c>
      <c r="BX14" s="79"/>
      <c r="BY14" s="79"/>
      <c r="BZ14" s="79"/>
    </row>
    <row r="15" spans="1:78" x14ac:dyDescent="0.25">
      <c r="A15" s="79">
        <f ca="1">IF(A14="","",IF(ISTEXT(A14),1,IF(A14+1&gt;Data_Chart!$C$2,"",A14+1)))</f>
        <v>12</v>
      </c>
      <c r="B15" s="79">
        <f ca="1">IFERROR(SMALL(Data_Amplitude!$A$4:$A$1155,A15),IF(B14=$E$1,IF($E$2&gt;0,"N1",""),IF(B14="","",IF(RIGHT(B14,LEN(B14)-1)+1&gt;$E$2,"","N"&amp;RIGHT(B14,LEN(B14)-1)+1))))</f>
        <v>12</v>
      </c>
      <c r="C15" s="79" t="str">
        <f t="shared" ca="1" si="2"/>
        <v>1D2</v>
      </c>
      <c r="D15" s="79" t="str">
        <f t="shared" si="3"/>
        <v/>
      </c>
      <c r="E15" s="79" t="str">
        <f t="shared" si="4"/>
        <v/>
      </c>
      <c r="F15" s="79" t="str">
        <f t="shared" si="4"/>
        <v/>
      </c>
      <c r="G15" s="79" t="str">
        <f t="shared" si="4"/>
        <v/>
      </c>
      <c r="H15" s="79" t="str">
        <f t="shared" si="4"/>
        <v/>
      </c>
      <c r="I15" s="79" t="str">
        <f t="shared" si="4"/>
        <v/>
      </c>
      <c r="J15" s="79" t="str">
        <f t="shared" si="4"/>
        <v/>
      </c>
      <c r="K15" s="79" t="str">
        <f t="shared" si="4"/>
        <v/>
      </c>
      <c r="L15" s="79" t="str">
        <f t="shared" si="4"/>
        <v/>
      </c>
      <c r="M15" s="79" t="str">
        <f t="shared" si="4"/>
        <v/>
      </c>
      <c r="N15" s="79" t="str">
        <f t="shared" si="4"/>
        <v/>
      </c>
      <c r="O15" s="79" t="str">
        <f t="shared" si="4"/>
        <v/>
      </c>
      <c r="P15" s="79" t="str">
        <f t="shared" si="4"/>
        <v/>
      </c>
      <c r="Q15" s="79" t="str">
        <f t="shared" ca="1" si="4"/>
        <v/>
      </c>
      <c r="R15" s="79" t="str">
        <f t="shared" ca="1" si="4"/>
        <v/>
      </c>
      <c r="S15" s="79" t="str">
        <f t="shared" ca="1" si="4"/>
        <v/>
      </c>
      <c r="T15" s="79" t="str">
        <f t="shared" ca="1" si="4"/>
        <v/>
      </c>
      <c r="U15" s="79" t="str">
        <f t="shared" ca="1" si="5"/>
        <v/>
      </c>
      <c r="V15" s="79" t="str">
        <f t="shared" ca="1" si="5"/>
        <v/>
      </c>
      <c r="W15" s="79" t="str">
        <f t="shared" ca="1" si="5"/>
        <v/>
      </c>
      <c r="X15" s="79" t="str">
        <f t="shared" ca="1" si="5"/>
        <v/>
      </c>
      <c r="Y15" s="79" t="str">
        <f t="shared" ca="1" si="5"/>
        <v/>
      </c>
      <c r="Z15" s="79" t="str">
        <f t="shared" ca="1" si="5"/>
        <v/>
      </c>
      <c r="AA15" s="79" t="str">
        <f t="shared" ca="1" si="5"/>
        <v/>
      </c>
      <c r="AB15" s="79">
        <f t="shared" ca="1" si="5"/>
        <v>-1.7597406558100592</v>
      </c>
      <c r="AC15" s="79">
        <f t="shared" ca="1" si="5"/>
        <v>-1.4274354826183009</v>
      </c>
      <c r="AD15" s="79">
        <f t="shared" ca="1" si="5"/>
        <v>-1.1312583903389213</v>
      </c>
      <c r="AE15" s="79">
        <f t="shared" ca="1" si="5"/>
        <v>-0.85674061642314625</v>
      </c>
      <c r="AF15" s="79">
        <f t="shared" ca="1" si="5"/>
        <v>-0.61022275809290627</v>
      </c>
      <c r="AG15" s="79" t="str">
        <f t="shared" ca="1" si="5"/>
        <v/>
      </c>
      <c r="AH15" s="79" t="str">
        <f t="shared" ca="1" si="5"/>
        <v/>
      </c>
      <c r="AI15" s="79" t="str">
        <f t="shared" ca="1" si="5"/>
        <v/>
      </c>
      <c r="AJ15" s="79" t="str">
        <f t="shared" ca="1" si="7"/>
        <v/>
      </c>
      <c r="AK15" s="79" t="str">
        <f t="shared" ca="1" si="7"/>
        <v/>
      </c>
      <c r="AL15" s="79" t="str">
        <f t="shared" ca="1" si="7"/>
        <v/>
      </c>
      <c r="AM15" s="79" t="str">
        <f t="shared" ca="1" si="7"/>
        <v/>
      </c>
      <c r="AN15" s="79" t="str">
        <f t="shared" ca="1" si="7"/>
        <v/>
      </c>
      <c r="AO15" s="79" t="str">
        <f t="shared" ca="1" si="7"/>
        <v/>
      </c>
      <c r="AP15" s="79" t="str">
        <f t="shared" ca="1" si="7"/>
        <v/>
      </c>
      <c r="AQ15" s="79" t="str">
        <f t="shared" ca="1" si="7"/>
        <v/>
      </c>
      <c r="AR15" s="79" t="str">
        <f t="shared" ca="1" si="7"/>
        <v/>
      </c>
      <c r="AS15" s="79" t="str">
        <f t="shared" ca="1" si="7"/>
        <v/>
      </c>
      <c r="AT15" s="79" t="str">
        <f t="shared" ca="1" si="7"/>
        <v/>
      </c>
      <c r="AU15" s="79" t="str">
        <f t="shared" ca="1" si="7"/>
        <v/>
      </c>
      <c r="AV15" s="79" t="str">
        <f t="shared" ca="1" si="7"/>
        <v/>
      </c>
      <c r="AW15" s="79" t="str">
        <f t="shared" ca="1" si="7"/>
        <v/>
      </c>
      <c r="AX15" s="79" t="str">
        <f t="shared" ca="1" si="7"/>
        <v/>
      </c>
      <c r="AY15" s="79" t="str">
        <f t="shared" ca="1" si="7"/>
        <v/>
      </c>
      <c r="AZ15" s="79" t="str">
        <f t="shared" ca="1" si="7"/>
        <v/>
      </c>
      <c r="BA15" s="79" t="str">
        <f t="shared" ca="1" si="7"/>
        <v/>
      </c>
      <c r="BB15" s="79" t="str">
        <f t="shared" ca="1" si="8"/>
        <v>1D2</v>
      </c>
      <c r="BC15" s="79" t="str">
        <f t="shared" ca="1" si="9"/>
        <v>3G_OtsA</v>
      </c>
      <c r="BD15" s="79">
        <f t="shared" ca="1" si="10"/>
        <v>10402</v>
      </c>
      <c r="BE15" s="79" t="str">
        <f t="shared" ca="1" si="11"/>
        <v>3G</v>
      </c>
      <c r="BF15" s="79" t="str">
        <f t="shared" ca="1" si="12"/>
        <v>OtsA</v>
      </c>
      <c r="BG15" s="79" t="str">
        <f t="shared" ca="1" si="13"/>
        <v>1_2</v>
      </c>
      <c r="BH15" s="79">
        <f ca="1">IFERROR(IF(BB15="","",IF(Details!$B$10=1,1,VLOOKUP($BB15,Data_qPCR,58,FALSE))),"")</f>
        <v>1</v>
      </c>
      <c r="BI15" s="79">
        <f t="shared" ca="1" si="14"/>
        <v>5</v>
      </c>
      <c r="BJ15" s="79">
        <f t="shared" ca="1" si="15"/>
        <v>3.4733448682476142</v>
      </c>
      <c r="BK15" s="79">
        <f t="shared" ca="1" si="16"/>
        <v>31.018936423627935</v>
      </c>
      <c r="BL15" s="79">
        <f t="shared" ca="1" si="17"/>
        <v>0.99675642668235187</v>
      </c>
      <c r="BM15" s="79">
        <f t="shared" ca="1" si="18"/>
        <v>0.94046991280285419</v>
      </c>
      <c r="BN15" s="79">
        <f t="shared" ca="1" si="19"/>
        <v>26.607788440953463</v>
      </c>
      <c r="BO15" s="79" t="str">
        <f t="shared" ca="1" si="20"/>
        <v>OtsA@1_2</v>
      </c>
      <c r="BP15" s="79">
        <f ca="1">IF(BO15="","",BQ15-COUNTIF($BO$3:BO14,BO15))</f>
        <v>1</v>
      </c>
      <c r="BQ15" s="79">
        <f t="shared" ca="1" si="21"/>
        <v>2</v>
      </c>
      <c r="BR15" s="79" t="str">
        <f t="shared" ca="1" si="22"/>
        <v>OtsA@1_2@2</v>
      </c>
      <c r="BS15" s="79" t="str">
        <f t="shared" ca="1" si="23"/>
        <v>1D2</v>
      </c>
      <c r="BT15" s="79" t="b">
        <f t="shared" ca="1" si="24"/>
        <v>0</v>
      </c>
      <c r="BU15" s="79">
        <f t="shared" ca="1" si="25"/>
        <v>26.607788440953463</v>
      </c>
      <c r="BV15" s="79" t="str">
        <f t="shared" ca="1" si="26"/>
        <v/>
      </c>
      <c r="BW15" s="79" t="str">
        <f t="shared" ca="1" si="27"/>
        <v/>
      </c>
      <c r="BX15" s="79"/>
      <c r="BY15" s="79"/>
      <c r="BZ15" s="79"/>
    </row>
    <row r="16" spans="1:78" x14ac:dyDescent="0.25">
      <c r="A16" s="79">
        <f ca="1">IF(A15="","",IF(ISTEXT(A15),1,IF(A15+1&gt;Data_Chart!$C$2,"",A15+1)))</f>
        <v>13</v>
      </c>
      <c r="B16" s="79">
        <f ca="1">IFERROR(SMALL(Data_Amplitude!$A$4:$A$1155,A16),IF(B15=$E$1,IF($E$2&gt;0,"N1",""),IF(B15="","",IF(RIGHT(B15,LEN(B15)-1)+1&gt;$E$2,"","N"&amp;RIGHT(B15,LEN(B15)-1)+1))))</f>
        <v>13</v>
      </c>
      <c r="C16" s="79" t="str">
        <f t="shared" ca="1" si="2"/>
        <v>1E2</v>
      </c>
      <c r="D16" s="79" t="str">
        <f t="shared" si="3"/>
        <v/>
      </c>
      <c r="E16" s="79" t="str">
        <f t="shared" si="4"/>
        <v/>
      </c>
      <c r="F16" s="79" t="str">
        <f t="shared" si="4"/>
        <v/>
      </c>
      <c r="G16" s="79" t="str">
        <f t="shared" si="4"/>
        <v/>
      </c>
      <c r="H16" s="79" t="str">
        <f t="shared" si="4"/>
        <v/>
      </c>
      <c r="I16" s="79" t="str">
        <f t="shared" si="4"/>
        <v/>
      </c>
      <c r="J16" s="79" t="str">
        <f t="shared" si="4"/>
        <v/>
      </c>
      <c r="K16" s="79" t="str">
        <f t="shared" si="4"/>
        <v/>
      </c>
      <c r="L16" s="79" t="str">
        <f t="shared" si="4"/>
        <v/>
      </c>
      <c r="M16" s="79" t="str">
        <f t="shared" si="4"/>
        <v/>
      </c>
      <c r="N16" s="79" t="str">
        <f t="shared" si="4"/>
        <v/>
      </c>
      <c r="O16" s="79" t="str">
        <f t="shared" si="4"/>
        <v/>
      </c>
      <c r="P16" s="79" t="str">
        <f t="shared" si="4"/>
        <v/>
      </c>
      <c r="Q16" s="79" t="str">
        <f t="shared" ca="1" si="4"/>
        <v/>
      </c>
      <c r="R16" s="79" t="str">
        <f t="shared" ca="1" si="4"/>
        <v/>
      </c>
      <c r="S16" s="79" t="str">
        <f t="shared" ca="1" si="4"/>
        <v/>
      </c>
      <c r="T16" s="79" t="str">
        <f t="shared" ca="1" si="4"/>
        <v/>
      </c>
      <c r="U16" s="79" t="str">
        <f t="shared" ca="1" si="5"/>
        <v/>
      </c>
      <c r="V16" s="79" t="str">
        <f t="shared" ca="1" si="5"/>
        <v/>
      </c>
      <c r="W16" s="79" t="str">
        <f t="shared" ca="1" si="5"/>
        <v/>
      </c>
      <c r="X16" s="79" t="str">
        <f t="shared" ca="1" si="5"/>
        <v/>
      </c>
      <c r="Y16" s="79" t="str">
        <f t="shared" ca="1" si="5"/>
        <v/>
      </c>
      <c r="Z16" s="79" t="str">
        <f t="shared" ca="1" si="5"/>
        <v/>
      </c>
      <c r="AA16" s="79" t="str">
        <f t="shared" ca="1" si="5"/>
        <v/>
      </c>
      <c r="AB16" s="79" t="str">
        <f t="shared" ca="1" si="5"/>
        <v/>
      </c>
      <c r="AC16" s="79">
        <f t="shared" ca="1" si="5"/>
        <v>-1.7076168944788219</v>
      </c>
      <c r="AD16" s="79">
        <f t="shared" ca="1" si="5"/>
        <v>-1.3410536106447219</v>
      </c>
      <c r="AE16" s="79">
        <f t="shared" ca="1" si="5"/>
        <v>-1.0336130176497578</v>
      </c>
      <c r="AF16" s="79">
        <f t="shared" ca="1" si="5"/>
        <v>-0.76516386767574318</v>
      </c>
      <c r="AG16" s="79" t="str">
        <f t="shared" ca="1" si="5"/>
        <v/>
      </c>
      <c r="AH16" s="79" t="str">
        <f t="shared" ca="1" si="5"/>
        <v/>
      </c>
      <c r="AI16" s="79" t="str">
        <f t="shared" ca="1" si="5"/>
        <v/>
      </c>
      <c r="AJ16" s="79" t="str">
        <f t="shared" ca="1" si="7"/>
        <v/>
      </c>
      <c r="AK16" s="79" t="str">
        <f t="shared" ca="1" si="7"/>
        <v/>
      </c>
      <c r="AL16" s="79" t="str">
        <f t="shared" ca="1" si="7"/>
        <v/>
      </c>
      <c r="AM16" s="79" t="str">
        <f t="shared" ca="1" si="7"/>
        <v/>
      </c>
      <c r="AN16" s="79" t="str">
        <f t="shared" ca="1" si="7"/>
        <v/>
      </c>
      <c r="AO16" s="79" t="str">
        <f t="shared" ca="1" si="7"/>
        <v/>
      </c>
      <c r="AP16" s="79" t="str">
        <f t="shared" ca="1" si="7"/>
        <v/>
      </c>
      <c r="AQ16" s="79" t="str">
        <f t="shared" ca="1" si="7"/>
        <v/>
      </c>
      <c r="AR16" s="79" t="str">
        <f t="shared" ca="1" si="7"/>
        <v/>
      </c>
      <c r="AS16" s="79" t="str">
        <f t="shared" ca="1" si="7"/>
        <v/>
      </c>
      <c r="AT16" s="79" t="str">
        <f t="shared" ca="1" si="7"/>
        <v/>
      </c>
      <c r="AU16" s="79" t="str">
        <f t="shared" ca="1" si="7"/>
        <v/>
      </c>
      <c r="AV16" s="79" t="str">
        <f t="shared" ca="1" si="7"/>
        <v/>
      </c>
      <c r="AW16" s="79" t="str">
        <f t="shared" ca="1" si="7"/>
        <v/>
      </c>
      <c r="AX16" s="79" t="str">
        <f t="shared" ca="1" si="7"/>
        <v/>
      </c>
      <c r="AY16" s="79" t="str">
        <f t="shared" ca="1" si="7"/>
        <v/>
      </c>
      <c r="AZ16" s="79" t="str">
        <f t="shared" ca="1" si="7"/>
        <v/>
      </c>
      <c r="BA16" s="79" t="str">
        <f t="shared" ca="1" si="7"/>
        <v/>
      </c>
      <c r="BB16" s="79" t="str">
        <f t="shared" ca="1" si="8"/>
        <v>1E2</v>
      </c>
      <c r="BC16" s="79" t="str">
        <f t="shared" ca="1" si="9"/>
        <v>3G_Rpon2</v>
      </c>
      <c r="BD16" s="79">
        <f t="shared" ca="1" si="10"/>
        <v>10502</v>
      </c>
      <c r="BE16" s="79" t="str">
        <f t="shared" ca="1" si="11"/>
        <v>3G</v>
      </c>
      <c r="BF16" s="79" t="str">
        <f t="shared" ca="1" si="12"/>
        <v>Rpon2</v>
      </c>
      <c r="BG16" s="79" t="str">
        <f t="shared" ca="1" si="13"/>
        <v>1_2</v>
      </c>
      <c r="BH16" s="79">
        <f ca="1">IFERROR(IF(BB16="","",IF(Details!$B$10=1,1,VLOOKUP($BB16,Data_qPCR,58,FALSE))),"")</f>
        <v>1</v>
      </c>
      <c r="BI16" s="79">
        <f t="shared" ca="1" si="14"/>
        <v>4</v>
      </c>
      <c r="BJ16" s="79">
        <f t="shared" ca="1" si="15"/>
        <v>3.1743179717478434</v>
      </c>
      <c r="BK16" s="79">
        <f t="shared" ca="1" si="16"/>
        <v>31.346834842151146</v>
      </c>
      <c r="BL16" s="79">
        <f t="shared" ca="1" si="17"/>
        <v>0.99508509411162238</v>
      </c>
      <c r="BM16" s="79">
        <f t="shared" ca="1" si="18"/>
        <v>1.0655147554308164</v>
      </c>
      <c r="BN16" s="79">
        <f t="shared" ca="1" si="19"/>
        <v>27.315451018031386</v>
      </c>
      <c r="BO16" s="79" t="str">
        <f t="shared" ca="1" si="20"/>
        <v>Rpon2@1_2</v>
      </c>
      <c r="BP16" s="79">
        <f ca="1">IF(BO16="","",BQ16-COUNTIF($BO$3:BO15,BO16))</f>
        <v>2</v>
      </c>
      <c r="BQ16" s="79">
        <f t="shared" ca="1" si="21"/>
        <v>2</v>
      </c>
      <c r="BR16" s="79" t="str">
        <f t="shared" ca="1" si="22"/>
        <v>Rpon2@1_2@1</v>
      </c>
      <c r="BS16" s="79" t="str">
        <f t="shared" ca="1" si="23"/>
        <v>1E2</v>
      </c>
      <c r="BT16" s="79" t="b">
        <f t="shared" ca="1" si="24"/>
        <v>0</v>
      </c>
      <c r="BU16" s="79">
        <f t="shared" ca="1" si="25"/>
        <v>27.315451018031386</v>
      </c>
      <c r="BV16" s="79" t="str">
        <f t="shared" ca="1" si="26"/>
        <v/>
      </c>
      <c r="BW16" s="79" t="str">
        <f t="shared" ca="1" si="27"/>
        <v/>
      </c>
      <c r="BX16" s="79"/>
      <c r="BY16" s="79"/>
      <c r="BZ16" s="79"/>
    </row>
    <row r="17" spans="1:78" x14ac:dyDescent="0.25">
      <c r="A17" s="79">
        <f ca="1">IF(A16="","",IF(ISTEXT(A16),1,IF(A16+1&gt;Data_Chart!$C$2,"",A16+1)))</f>
        <v>14</v>
      </c>
      <c r="B17" s="79">
        <f ca="1">IFERROR(SMALL(Data_Amplitude!$A$4:$A$1155,A17),IF(B16=$E$1,IF($E$2&gt;0,"N1",""),IF(B16="","",IF(RIGHT(B16,LEN(B16)-1)+1&gt;$E$2,"","N"&amp;RIGHT(B16,LEN(B16)-1)+1))))</f>
        <v>14</v>
      </c>
      <c r="C17" s="79" t="str">
        <f t="shared" ca="1" si="2"/>
        <v>1F2</v>
      </c>
      <c r="D17" s="79" t="str">
        <f t="shared" si="3"/>
        <v/>
      </c>
      <c r="E17" s="79" t="str">
        <f t="shared" si="4"/>
        <v/>
      </c>
      <c r="F17" s="79" t="str">
        <f t="shared" si="4"/>
        <v/>
      </c>
      <c r="G17" s="79" t="str">
        <f t="shared" si="4"/>
        <v/>
      </c>
      <c r="H17" s="79" t="str">
        <f t="shared" si="4"/>
        <v/>
      </c>
      <c r="I17" s="79" t="str">
        <f t="shared" si="4"/>
        <v/>
      </c>
      <c r="J17" s="79" t="str">
        <f t="shared" si="4"/>
        <v/>
      </c>
      <c r="K17" s="79" t="str">
        <f t="shared" si="4"/>
        <v/>
      </c>
      <c r="L17" s="79" t="str">
        <f t="shared" si="4"/>
        <v/>
      </c>
      <c r="M17" s="79" t="str">
        <f t="shared" si="4"/>
        <v/>
      </c>
      <c r="N17" s="79" t="str">
        <f t="shared" si="4"/>
        <v/>
      </c>
      <c r="O17" s="79" t="str">
        <f t="shared" si="4"/>
        <v/>
      </c>
      <c r="P17" s="79" t="str">
        <f t="shared" si="4"/>
        <v/>
      </c>
      <c r="Q17" s="79" t="str">
        <f t="shared" ca="1" si="4"/>
        <v/>
      </c>
      <c r="R17" s="79" t="str">
        <f t="shared" ca="1" si="4"/>
        <v/>
      </c>
      <c r="S17" s="79" t="str">
        <f t="shared" ca="1" si="4"/>
        <v/>
      </c>
      <c r="T17" s="79" t="str">
        <f t="shared" ca="1" si="4"/>
        <v/>
      </c>
      <c r="U17" s="79" t="str">
        <f t="shared" ca="1" si="5"/>
        <v/>
      </c>
      <c r="V17" s="79" t="str">
        <f t="shared" ca="1" si="5"/>
        <v/>
      </c>
      <c r="W17" s="79" t="str">
        <f t="shared" ca="1" si="5"/>
        <v/>
      </c>
      <c r="X17" s="79" t="str">
        <f t="shared" ca="1" si="5"/>
        <v/>
      </c>
      <c r="Y17" s="79" t="str">
        <f t="shared" ca="1" si="5"/>
        <v/>
      </c>
      <c r="Z17" s="79" t="str">
        <f t="shared" ca="1" si="5"/>
        <v/>
      </c>
      <c r="AA17" s="79" t="str">
        <f t="shared" ca="1" si="5"/>
        <v/>
      </c>
      <c r="AB17" s="79" t="str">
        <f t="shared" ca="1" si="5"/>
        <v/>
      </c>
      <c r="AC17" s="79">
        <f t="shared" ca="1" si="5"/>
        <v>-1.7031807052350771</v>
      </c>
      <c r="AD17" s="79">
        <f t="shared" ca="1" si="5"/>
        <v>-1.3379475515774202</v>
      </c>
      <c r="AE17" s="79">
        <f t="shared" ca="1" si="5"/>
        <v>-1.0303553115499691</v>
      </c>
      <c r="AF17" s="79">
        <f t="shared" ca="1" si="5"/>
        <v>-0.76322738909808263</v>
      </c>
      <c r="AG17" s="79" t="str">
        <f t="shared" ca="1" si="5"/>
        <v/>
      </c>
      <c r="AH17" s="79" t="str">
        <f t="shared" ca="1" si="5"/>
        <v/>
      </c>
      <c r="AI17" s="79" t="str">
        <f t="shared" ca="1" si="5"/>
        <v/>
      </c>
      <c r="AJ17" s="79" t="str">
        <f t="shared" ca="1" si="7"/>
        <v/>
      </c>
      <c r="AK17" s="79" t="str">
        <f t="shared" ca="1" si="7"/>
        <v/>
      </c>
      <c r="AL17" s="79" t="str">
        <f t="shared" ca="1" si="7"/>
        <v/>
      </c>
      <c r="AM17" s="79" t="str">
        <f t="shared" ca="1" si="7"/>
        <v/>
      </c>
      <c r="AN17" s="79" t="str">
        <f t="shared" ca="1" si="7"/>
        <v/>
      </c>
      <c r="AO17" s="79" t="str">
        <f t="shared" ca="1" si="7"/>
        <v/>
      </c>
      <c r="AP17" s="79" t="str">
        <f t="shared" ca="1" si="7"/>
        <v/>
      </c>
      <c r="AQ17" s="79" t="str">
        <f t="shared" ca="1" si="7"/>
        <v/>
      </c>
      <c r="AR17" s="79" t="str">
        <f t="shared" ca="1" si="7"/>
        <v/>
      </c>
      <c r="AS17" s="79" t="str">
        <f t="shared" ca="1" si="7"/>
        <v/>
      </c>
      <c r="AT17" s="79" t="str">
        <f t="shared" ca="1" si="7"/>
        <v/>
      </c>
      <c r="AU17" s="79" t="str">
        <f t="shared" ca="1" si="7"/>
        <v/>
      </c>
      <c r="AV17" s="79" t="str">
        <f t="shared" ca="1" si="7"/>
        <v/>
      </c>
      <c r="AW17" s="79" t="str">
        <f t="shared" ca="1" si="7"/>
        <v/>
      </c>
      <c r="AX17" s="79" t="str">
        <f t="shared" ca="1" si="7"/>
        <v/>
      </c>
      <c r="AY17" s="79" t="str">
        <f t="shared" ca="1" si="7"/>
        <v/>
      </c>
      <c r="AZ17" s="79" t="str">
        <f t="shared" ca="1" si="7"/>
        <v/>
      </c>
      <c r="BA17" s="79" t="str">
        <f t="shared" ca="1" si="7"/>
        <v/>
      </c>
      <c r="BB17" s="79" t="str">
        <f t="shared" ca="1" si="8"/>
        <v>1F2</v>
      </c>
      <c r="BC17" s="79" t="str">
        <f t="shared" ca="1" si="9"/>
        <v>3G_Rpon2</v>
      </c>
      <c r="BD17" s="79">
        <f t="shared" ca="1" si="10"/>
        <v>10602</v>
      </c>
      <c r="BE17" s="79" t="str">
        <f t="shared" ca="1" si="11"/>
        <v>3G</v>
      </c>
      <c r="BF17" s="79" t="str">
        <f t="shared" ca="1" si="12"/>
        <v>Rpon2</v>
      </c>
      <c r="BG17" s="79" t="str">
        <f t="shared" ca="1" si="13"/>
        <v>1_2</v>
      </c>
      <c r="BH17" s="79">
        <f ca="1">IFERROR(IF(BB17="","",IF(Details!$B$10=1,1,VLOOKUP($BB17,Data_qPCR,58,FALSE))),"")</f>
        <v>1</v>
      </c>
      <c r="BI17" s="79">
        <f t="shared" ca="1" si="14"/>
        <v>4</v>
      </c>
      <c r="BJ17" s="79">
        <f t="shared" ca="1" si="15"/>
        <v>3.1817405058873796</v>
      </c>
      <c r="BK17" s="79">
        <f t="shared" ca="1" si="16"/>
        <v>31.345698921902446</v>
      </c>
      <c r="BL17" s="79">
        <f t="shared" ca="1" si="17"/>
        <v>0.99507413081806972</v>
      </c>
      <c r="BM17" s="79">
        <f t="shared" ca="1" si="18"/>
        <v>1.0620224388662396</v>
      </c>
      <c r="BN17" s="79">
        <f t="shared" ca="1" si="19"/>
        <v>27.304888479425472</v>
      </c>
      <c r="BO17" s="79" t="str">
        <f t="shared" ca="1" si="20"/>
        <v>Rpon2@1_2</v>
      </c>
      <c r="BP17" s="79">
        <f ca="1">IF(BO17="","",BQ17-COUNTIF($BO$3:BO16,BO17))</f>
        <v>1</v>
      </c>
      <c r="BQ17" s="79">
        <f t="shared" ca="1" si="21"/>
        <v>2</v>
      </c>
      <c r="BR17" s="79" t="str">
        <f t="shared" ca="1" si="22"/>
        <v>Rpon2@1_2@2</v>
      </c>
      <c r="BS17" s="79" t="str">
        <f t="shared" ca="1" si="23"/>
        <v>1F2</v>
      </c>
      <c r="BT17" s="79" t="b">
        <f t="shared" ca="1" si="24"/>
        <v>0</v>
      </c>
      <c r="BU17" s="79">
        <f t="shared" ca="1" si="25"/>
        <v>27.304888479425472</v>
      </c>
      <c r="BV17" s="79" t="str">
        <f t="shared" ca="1" si="26"/>
        <v/>
      </c>
      <c r="BW17" s="79" t="str">
        <f t="shared" ca="1" si="27"/>
        <v/>
      </c>
      <c r="BX17" s="79"/>
      <c r="BY17" s="79"/>
      <c r="BZ17" s="79"/>
    </row>
    <row r="18" spans="1:78" x14ac:dyDescent="0.25">
      <c r="A18" s="79">
        <f ca="1">IF(A17="","",IF(ISTEXT(A17),1,IF(A17+1&gt;Data_Chart!$C$2,"",A17+1)))</f>
        <v>15</v>
      </c>
      <c r="B18" s="79">
        <f ca="1">IFERROR(SMALL(Data_Amplitude!$A$4:$A$1155,A18),IF(B17=$E$1,IF($E$2&gt;0,"N1",""),IF(B17="","",IF(RIGHT(B17,LEN(B17)-1)+1&gt;$E$2,"","N"&amp;RIGHT(B17,LEN(B17)-1)+1))))</f>
        <v>15</v>
      </c>
      <c r="C18" s="79" t="str">
        <f t="shared" ca="1" si="2"/>
        <v>1G2</v>
      </c>
      <c r="D18" s="79" t="str">
        <f t="shared" si="3"/>
        <v/>
      </c>
      <c r="E18" s="79" t="str">
        <f t="shared" si="4"/>
        <v/>
      </c>
      <c r="F18" s="79" t="str">
        <f t="shared" si="4"/>
        <v/>
      </c>
      <c r="G18" s="79" t="str">
        <f t="shared" si="4"/>
        <v/>
      </c>
      <c r="H18" s="79" t="str">
        <f t="shared" si="4"/>
        <v/>
      </c>
      <c r="I18" s="79" t="str">
        <f t="shared" si="4"/>
        <v/>
      </c>
      <c r="J18" s="79" t="str">
        <f t="shared" si="4"/>
        <v/>
      </c>
      <c r="K18" s="79" t="str">
        <f t="shared" si="4"/>
        <v/>
      </c>
      <c r="L18" s="79" t="str">
        <f t="shared" si="4"/>
        <v/>
      </c>
      <c r="M18" s="79" t="str">
        <f t="shared" si="4"/>
        <v/>
      </c>
      <c r="N18" s="79" t="str">
        <f t="shared" si="4"/>
        <v/>
      </c>
      <c r="O18" s="79" t="str">
        <f t="shared" si="4"/>
        <v/>
      </c>
      <c r="P18" s="79" t="str">
        <f t="shared" si="4"/>
        <v/>
      </c>
      <c r="Q18" s="79" t="str">
        <f t="shared" ca="1" si="4"/>
        <v/>
      </c>
      <c r="R18" s="79" t="str">
        <f t="shared" ca="1" si="4"/>
        <v/>
      </c>
      <c r="S18" s="79" t="str">
        <f t="shared" ca="1" si="4"/>
        <v/>
      </c>
      <c r="T18" s="79" t="str">
        <f t="shared" ca="1" si="4"/>
        <v/>
      </c>
      <c r="U18" s="79" t="str">
        <f t="shared" ca="1" si="5"/>
        <v/>
      </c>
      <c r="V18" s="79" t="str">
        <f t="shared" ca="1" si="5"/>
        <v/>
      </c>
      <c r="W18" s="79" t="str">
        <f t="shared" ca="1" si="5"/>
        <v/>
      </c>
      <c r="X18" s="79" t="str">
        <f t="shared" ca="1" si="5"/>
        <v/>
      </c>
      <c r="Y18" s="79" t="str">
        <f t="shared" ca="1" si="5"/>
        <v/>
      </c>
      <c r="Z18" s="79" t="str">
        <f t="shared" ca="1" si="5"/>
        <v/>
      </c>
      <c r="AA18" s="79">
        <f t="shared" ca="1" si="5"/>
        <v>-1.7189813930183919</v>
      </c>
      <c r="AB18" s="79">
        <f t="shared" ca="1" si="5"/>
        <v>-1.3870903843749647</v>
      </c>
      <c r="AC18" s="79">
        <f t="shared" ca="1" si="5"/>
        <v>-1.0919851720743854</v>
      </c>
      <c r="AD18" s="79">
        <f t="shared" ca="1" si="5"/>
        <v>-0.82957441576097857</v>
      </c>
      <c r="AE18" s="79">
        <f t="shared" ca="1" si="5"/>
        <v>-0.59647579296638376</v>
      </c>
      <c r="AF18" s="79" t="str">
        <f t="shared" ca="1" si="5"/>
        <v/>
      </c>
      <c r="AG18" s="79" t="str">
        <f t="shared" ca="1" si="5"/>
        <v/>
      </c>
      <c r="AH18" s="79" t="str">
        <f t="shared" ca="1" si="5"/>
        <v/>
      </c>
      <c r="AI18" s="79" t="str">
        <f t="shared" ca="1" si="5"/>
        <v/>
      </c>
      <c r="AJ18" s="79" t="str">
        <f t="shared" ca="1" si="7"/>
        <v/>
      </c>
      <c r="AK18" s="79" t="str">
        <f t="shared" ca="1" si="7"/>
        <v/>
      </c>
      <c r="AL18" s="79" t="str">
        <f t="shared" ca="1" si="7"/>
        <v/>
      </c>
      <c r="AM18" s="79" t="str">
        <f t="shared" ca="1" si="7"/>
        <v/>
      </c>
      <c r="AN18" s="79" t="str">
        <f t="shared" ca="1" si="7"/>
        <v/>
      </c>
      <c r="AO18" s="79" t="str">
        <f t="shared" ca="1" si="7"/>
        <v/>
      </c>
      <c r="AP18" s="79" t="str">
        <f t="shared" ca="1" si="7"/>
        <v/>
      </c>
      <c r="AQ18" s="79" t="str">
        <f t="shared" ca="1" si="7"/>
        <v/>
      </c>
      <c r="AR18" s="79" t="str">
        <f t="shared" ca="1" si="7"/>
        <v/>
      </c>
      <c r="AS18" s="79" t="str">
        <f t="shared" ca="1" si="7"/>
        <v/>
      </c>
      <c r="AT18" s="79" t="str">
        <f t="shared" ca="1" si="7"/>
        <v/>
      </c>
      <c r="AU18" s="79" t="str">
        <f t="shared" ca="1" si="7"/>
        <v/>
      </c>
      <c r="AV18" s="79" t="str">
        <f t="shared" ca="1" si="7"/>
        <v/>
      </c>
      <c r="AW18" s="79" t="str">
        <f t="shared" ca="1" si="7"/>
        <v/>
      </c>
      <c r="AX18" s="79" t="str">
        <f t="shared" ca="1" si="7"/>
        <v/>
      </c>
      <c r="AY18" s="79" t="str">
        <f t="shared" ca="1" si="7"/>
        <v/>
      </c>
      <c r="AZ18" s="79" t="str">
        <f t="shared" ca="1" si="7"/>
        <v/>
      </c>
      <c r="BA18" s="79" t="str">
        <f t="shared" ca="1" si="7"/>
        <v/>
      </c>
      <c r="BB18" s="79" t="str">
        <f t="shared" ca="1" si="8"/>
        <v>1G2</v>
      </c>
      <c r="BC18" s="79" t="str">
        <f t="shared" ca="1" si="9"/>
        <v>3G_ParA</v>
      </c>
      <c r="BD18" s="79">
        <f t="shared" ca="1" si="10"/>
        <v>10702</v>
      </c>
      <c r="BE18" s="79" t="str">
        <f t="shared" ca="1" si="11"/>
        <v>3G</v>
      </c>
      <c r="BF18" s="79" t="str">
        <f t="shared" ca="1" si="12"/>
        <v>ParA</v>
      </c>
      <c r="BG18" s="79" t="str">
        <f t="shared" ca="1" si="13"/>
        <v>1_2</v>
      </c>
      <c r="BH18" s="79">
        <f ca="1">IFERROR(IF(BB18="","",IF(Details!$B$10=1,1,VLOOKUP($BB18,Data_qPCR,58,FALSE))),"")</f>
        <v>1</v>
      </c>
      <c r="BI18" s="79">
        <f t="shared" ca="1" si="14"/>
        <v>5</v>
      </c>
      <c r="BJ18" s="79">
        <f t="shared" ca="1" si="15"/>
        <v>3.5510574098359413</v>
      </c>
      <c r="BK18" s="79">
        <f t="shared" ca="1" si="16"/>
        <v>29.994305479564016</v>
      </c>
      <c r="BL18" s="79">
        <f t="shared" ca="1" si="17"/>
        <v>0.99519348687426024</v>
      </c>
      <c r="BM18" s="79">
        <f t="shared" ca="1" si="18"/>
        <v>0.91252121375188588</v>
      </c>
      <c r="BN18" s="79">
        <f t="shared" ca="1" si="19"/>
        <v>25.48446256907237</v>
      </c>
      <c r="BO18" s="79" t="str">
        <f t="shared" ca="1" si="20"/>
        <v>ParA@1_2</v>
      </c>
      <c r="BP18" s="79">
        <f ca="1">IF(BO18="","",BQ18-COUNTIF($BO$3:BO17,BO18))</f>
        <v>4</v>
      </c>
      <c r="BQ18" s="79">
        <f t="shared" ca="1" si="21"/>
        <v>4</v>
      </c>
      <c r="BR18" s="79" t="str">
        <f t="shared" ca="1" si="22"/>
        <v>ParA@1_2@1</v>
      </c>
      <c r="BS18" s="79" t="str">
        <f t="shared" ca="1" si="23"/>
        <v>1G2</v>
      </c>
      <c r="BT18" s="79" t="b">
        <f t="shared" ca="1" si="24"/>
        <v>0</v>
      </c>
      <c r="BU18" s="79">
        <f t="shared" ca="1" si="25"/>
        <v>25.48446256907237</v>
      </c>
      <c r="BV18" s="79" t="str">
        <f t="shared" ca="1" si="26"/>
        <v/>
      </c>
      <c r="BW18" s="79" t="str">
        <f t="shared" ca="1" si="27"/>
        <v/>
      </c>
      <c r="BX18" s="79"/>
      <c r="BY18" s="79"/>
      <c r="BZ18" s="79"/>
    </row>
    <row r="19" spans="1:78" x14ac:dyDescent="0.25">
      <c r="A19" s="79">
        <f ca="1">IF(A18="","",IF(ISTEXT(A18),1,IF(A18+1&gt;Data_Chart!$C$2,"",A18+1)))</f>
        <v>16</v>
      </c>
      <c r="B19" s="79">
        <f ca="1">IFERROR(SMALL(Data_Amplitude!$A$4:$A$1155,A19),IF(B18=$E$1,IF($E$2&gt;0,"N1",""),IF(B18="","",IF(RIGHT(B18,LEN(B18)-1)+1&gt;$E$2,"","N"&amp;RIGHT(B18,LEN(B18)-1)+1))))</f>
        <v>16</v>
      </c>
      <c r="C19" s="79" t="str">
        <f t="shared" ca="1" si="2"/>
        <v>1H2</v>
      </c>
      <c r="D19" s="79" t="str">
        <f t="shared" si="3"/>
        <v/>
      </c>
      <c r="E19" s="79" t="str">
        <f t="shared" si="4"/>
        <v/>
      </c>
      <c r="F19" s="79" t="str">
        <f t="shared" si="4"/>
        <v/>
      </c>
      <c r="G19" s="79" t="str">
        <f t="shared" si="4"/>
        <v/>
      </c>
      <c r="H19" s="79" t="str">
        <f t="shared" si="4"/>
        <v/>
      </c>
      <c r="I19" s="79" t="str">
        <f t="shared" si="4"/>
        <v/>
      </c>
      <c r="J19" s="79" t="str">
        <f t="shared" si="4"/>
        <v/>
      </c>
      <c r="K19" s="79" t="str">
        <f t="shared" si="4"/>
        <v/>
      </c>
      <c r="L19" s="79" t="str">
        <f t="shared" si="4"/>
        <v/>
      </c>
      <c r="M19" s="79" t="str">
        <f t="shared" si="4"/>
        <v/>
      </c>
      <c r="N19" s="79" t="str">
        <f t="shared" si="4"/>
        <v/>
      </c>
      <c r="O19" s="79" t="str">
        <f t="shared" si="4"/>
        <v/>
      </c>
      <c r="P19" s="79" t="str">
        <f t="shared" si="4"/>
        <v/>
      </c>
      <c r="Q19" s="79" t="str">
        <f t="shared" ca="1" si="4"/>
        <v/>
      </c>
      <c r="R19" s="79" t="str">
        <f t="shared" ca="1" si="4"/>
        <v/>
      </c>
      <c r="S19" s="79" t="str">
        <f t="shared" ca="1" si="4"/>
        <v/>
      </c>
      <c r="T19" s="79" t="str">
        <f t="shared" ref="T19:AI34" ca="1" si="28">IFERROR(IF(T$3&gt;$D$2,IF(VLOOKUP($C19,Data_qPCR,T$3+2,FALSE)&gt;=$B$1,"",IF(VLOOKUP($C19,Data_qPCR,T$3+2,FALSE)&lt;=$B$2,"",LOG(VLOOKUP($C19,Data_qPCR,T$3+2,FALSE)))),""),"")</f>
        <v/>
      </c>
      <c r="U19" s="79" t="str">
        <f t="shared" ca="1" si="28"/>
        <v/>
      </c>
      <c r="V19" s="79" t="str">
        <f t="shared" ca="1" si="28"/>
        <v/>
      </c>
      <c r="W19" s="79" t="str">
        <f t="shared" ca="1" si="28"/>
        <v/>
      </c>
      <c r="X19" s="79" t="str">
        <f t="shared" ca="1" si="28"/>
        <v/>
      </c>
      <c r="Y19" s="79" t="str">
        <f t="shared" ca="1" si="28"/>
        <v/>
      </c>
      <c r="Z19" s="79" t="str">
        <f t="shared" ca="1" si="28"/>
        <v/>
      </c>
      <c r="AA19" s="79">
        <f t="shared" ca="1" si="28"/>
        <v>-1.7567476756354194</v>
      </c>
      <c r="AB19" s="79">
        <f t="shared" ca="1" si="28"/>
        <v>-1.4339123947144619</v>
      </c>
      <c r="AC19" s="79">
        <f t="shared" ca="1" si="28"/>
        <v>-1.1449679046986436</v>
      </c>
      <c r="AD19" s="79">
        <f t="shared" ca="1" si="28"/>
        <v>-0.88260411159426344</v>
      </c>
      <c r="AE19" s="79">
        <f t="shared" ca="1" si="28"/>
        <v>-0.64391040783105635</v>
      </c>
      <c r="AF19" s="79" t="str">
        <f t="shared" ca="1" si="28"/>
        <v/>
      </c>
      <c r="AG19" s="79" t="str">
        <f t="shared" ca="1" si="28"/>
        <v/>
      </c>
      <c r="AH19" s="79" t="str">
        <f t="shared" ca="1" si="28"/>
        <v/>
      </c>
      <c r="AI19" s="79" t="str">
        <f t="shared" ca="1" si="28"/>
        <v/>
      </c>
      <c r="AJ19" s="79" t="str">
        <f t="shared" ca="1" si="7"/>
        <v/>
      </c>
      <c r="AK19" s="79" t="str">
        <f t="shared" ca="1" si="7"/>
        <v/>
      </c>
      <c r="AL19" s="79" t="str">
        <f t="shared" ref="AL19:BA34" ca="1" si="29">IFERROR(IF(AL$3&gt;$D$2,IF(VLOOKUP($C19,Data_qPCR,AL$3+2,FALSE)&gt;=$B$1,"",IF(VLOOKUP($C19,Data_qPCR,AL$3+2,FALSE)&lt;=$B$2,"",LOG(VLOOKUP($C19,Data_qPCR,AL$3+2,FALSE)))),""),"")</f>
        <v/>
      </c>
      <c r="AM19" s="79" t="str">
        <f t="shared" ca="1" si="29"/>
        <v/>
      </c>
      <c r="AN19" s="79" t="str">
        <f t="shared" ca="1" si="29"/>
        <v/>
      </c>
      <c r="AO19" s="79" t="str">
        <f t="shared" ca="1" si="29"/>
        <v/>
      </c>
      <c r="AP19" s="79" t="str">
        <f t="shared" ca="1" si="29"/>
        <v/>
      </c>
      <c r="AQ19" s="79" t="str">
        <f t="shared" ca="1" si="29"/>
        <v/>
      </c>
      <c r="AR19" s="79" t="str">
        <f t="shared" ca="1" si="29"/>
        <v/>
      </c>
      <c r="AS19" s="79" t="str">
        <f t="shared" ca="1" si="29"/>
        <v/>
      </c>
      <c r="AT19" s="79" t="str">
        <f t="shared" ca="1" si="29"/>
        <v/>
      </c>
      <c r="AU19" s="79" t="str">
        <f t="shared" ca="1" si="29"/>
        <v/>
      </c>
      <c r="AV19" s="79" t="str">
        <f t="shared" ca="1" si="29"/>
        <v/>
      </c>
      <c r="AW19" s="79" t="str">
        <f t="shared" ca="1" si="29"/>
        <v/>
      </c>
      <c r="AX19" s="79" t="str">
        <f t="shared" ca="1" si="29"/>
        <v/>
      </c>
      <c r="AY19" s="79" t="str">
        <f t="shared" ca="1" si="29"/>
        <v/>
      </c>
      <c r="AZ19" s="79" t="str">
        <f t="shared" ca="1" si="29"/>
        <v/>
      </c>
      <c r="BA19" s="79" t="str">
        <f t="shared" ca="1" si="29"/>
        <v/>
      </c>
      <c r="BB19" s="79" t="str">
        <f t="shared" ca="1" si="8"/>
        <v>1H2</v>
      </c>
      <c r="BC19" s="79" t="str">
        <f t="shared" ca="1" si="9"/>
        <v>3G_ParA</v>
      </c>
      <c r="BD19" s="79">
        <f t="shared" ca="1" si="10"/>
        <v>10802</v>
      </c>
      <c r="BE19" s="79" t="str">
        <f t="shared" ca="1" si="11"/>
        <v>3G</v>
      </c>
      <c r="BF19" s="79" t="str">
        <f t="shared" ca="1" si="12"/>
        <v>ParA</v>
      </c>
      <c r="BG19" s="79" t="str">
        <f t="shared" ca="1" si="13"/>
        <v>1_2</v>
      </c>
      <c r="BH19" s="79">
        <f ca="1">IFERROR(IF(BB19="","",IF(Details!$B$10=1,1,VLOOKUP($BB19,Data_qPCR,58,FALSE))),"")</f>
        <v>1</v>
      </c>
      <c r="BI19" s="79">
        <f t="shared" ca="1" si="14"/>
        <v>5</v>
      </c>
      <c r="BJ19" s="79">
        <f t="shared" ca="1" si="15"/>
        <v>3.58835994654806</v>
      </c>
      <c r="BK19" s="79">
        <f t="shared" ca="1" si="16"/>
        <v>30.207095465625457</v>
      </c>
      <c r="BL19" s="79">
        <f t="shared" ca="1" si="17"/>
        <v>0.99648139189790053</v>
      </c>
      <c r="BM19" s="79">
        <f t="shared" ca="1" si="18"/>
        <v>0.89967297093591725</v>
      </c>
      <c r="BN19" s="79">
        <f t="shared" ca="1" si="19"/>
        <v>25.64987833350942</v>
      </c>
      <c r="BO19" s="79" t="str">
        <f t="shared" ca="1" si="20"/>
        <v>ParA@1_2</v>
      </c>
      <c r="BP19" s="79">
        <f ca="1">IF(BO19="","",BQ19-COUNTIF($BO$3:BO18,BO19))</f>
        <v>3</v>
      </c>
      <c r="BQ19" s="79">
        <f t="shared" ca="1" si="21"/>
        <v>4</v>
      </c>
      <c r="BR19" s="79" t="str">
        <f t="shared" ca="1" si="22"/>
        <v>ParA@1_2@2</v>
      </c>
      <c r="BS19" s="79" t="str">
        <f t="shared" ca="1" si="23"/>
        <v>1H2</v>
      </c>
      <c r="BT19" s="79" t="b">
        <f t="shared" ca="1" si="24"/>
        <v>0</v>
      </c>
      <c r="BU19" s="79">
        <f t="shared" ca="1" si="25"/>
        <v>25.64987833350942</v>
      </c>
      <c r="BV19" s="79" t="str">
        <f t="shared" ca="1" si="26"/>
        <v/>
      </c>
      <c r="BW19" s="79" t="str">
        <f t="shared" ca="1" si="27"/>
        <v/>
      </c>
      <c r="BX19" s="79"/>
      <c r="BY19" s="79"/>
      <c r="BZ19" s="79"/>
    </row>
    <row r="20" spans="1:78" x14ac:dyDescent="0.25">
      <c r="A20" s="79">
        <f ca="1">IF(A19="","",IF(ISTEXT(A19),1,IF(A19+1&gt;Data_Chart!$C$2,"",A19+1)))</f>
        <v>17</v>
      </c>
      <c r="B20" s="79">
        <f ca="1">IFERROR(SMALL(Data_Amplitude!$A$4:$A$1155,A20),IF(B19=$E$1,IF($E$2&gt;0,"N1",""),IF(B19="","",IF(RIGHT(B19,LEN(B19)-1)+1&gt;$E$2,"","N"&amp;RIGHT(B19,LEN(B19)-1)+1))))</f>
        <v>17</v>
      </c>
      <c r="C20" s="79" t="str">
        <f t="shared" ca="1" si="2"/>
        <v>1A3</v>
      </c>
      <c r="D20" s="79" t="str">
        <f t="shared" si="3"/>
        <v/>
      </c>
      <c r="E20" s="79" t="str">
        <f t="shared" ref="E20:T35" si="30">IFERROR(IF(E$3&gt;$D$2,IF(VLOOKUP($C20,Data_qPCR,E$3+2,FALSE)&gt;=$B$1,"",IF(VLOOKUP($C20,Data_qPCR,E$3+2,FALSE)&lt;=$B$2,"",LOG(VLOOKUP($C20,Data_qPCR,E$3+2,FALSE)))),""),"")</f>
        <v/>
      </c>
      <c r="F20" s="79" t="str">
        <f t="shared" si="30"/>
        <v/>
      </c>
      <c r="G20" s="79" t="str">
        <f t="shared" si="30"/>
        <v/>
      </c>
      <c r="H20" s="79" t="str">
        <f t="shared" si="30"/>
        <v/>
      </c>
      <c r="I20" s="79" t="str">
        <f t="shared" si="30"/>
        <v/>
      </c>
      <c r="J20" s="79" t="str">
        <f t="shared" si="30"/>
        <v/>
      </c>
      <c r="K20" s="79" t="str">
        <f t="shared" si="30"/>
        <v/>
      </c>
      <c r="L20" s="79" t="str">
        <f t="shared" si="30"/>
        <v/>
      </c>
      <c r="M20" s="79" t="str">
        <f t="shared" si="30"/>
        <v/>
      </c>
      <c r="N20" s="79" t="str">
        <f t="shared" si="30"/>
        <v/>
      </c>
      <c r="O20" s="79" t="str">
        <f t="shared" si="30"/>
        <v/>
      </c>
      <c r="P20" s="79" t="str">
        <f t="shared" si="30"/>
        <v/>
      </c>
      <c r="Q20" s="79" t="str">
        <f t="shared" ca="1" si="30"/>
        <v/>
      </c>
      <c r="R20" s="79" t="str">
        <f t="shared" ca="1" si="30"/>
        <v/>
      </c>
      <c r="S20" s="79" t="str">
        <f t="shared" ca="1" si="30"/>
        <v/>
      </c>
      <c r="T20" s="79" t="str">
        <f t="shared" ca="1" si="30"/>
        <v/>
      </c>
      <c r="U20" s="79" t="str">
        <f t="shared" ca="1" si="28"/>
        <v/>
      </c>
      <c r="V20" s="79" t="str">
        <f t="shared" ca="1" si="28"/>
        <v/>
      </c>
      <c r="W20" s="79" t="str">
        <f t="shared" ca="1" si="28"/>
        <v/>
      </c>
      <c r="X20" s="79" t="str">
        <f t="shared" ca="1" si="28"/>
        <v/>
      </c>
      <c r="Y20" s="79">
        <f t="shared" ca="1" si="28"/>
        <v>-1.9968429427316734</v>
      </c>
      <c r="Z20" s="79">
        <f t="shared" ca="1" si="28"/>
        <v>-1.644431631552659</v>
      </c>
      <c r="AA20" s="79">
        <f t="shared" ca="1" si="28"/>
        <v>-1.3599389296737898</v>
      </c>
      <c r="AB20" s="79">
        <f t="shared" ca="1" si="28"/>
        <v>-1.1007839783003006</v>
      </c>
      <c r="AC20" s="79">
        <f t="shared" ca="1" si="28"/>
        <v>-0.87396470598422449</v>
      </c>
      <c r="AD20" s="79">
        <f t="shared" ca="1" si="28"/>
        <v>-0.66450071874939809</v>
      </c>
      <c r="AE20" s="79" t="str">
        <f t="shared" ca="1" si="28"/>
        <v/>
      </c>
      <c r="AF20" s="79" t="str">
        <f t="shared" ca="1" si="28"/>
        <v/>
      </c>
      <c r="AG20" s="79" t="str">
        <f t="shared" ca="1" si="28"/>
        <v/>
      </c>
      <c r="AH20" s="79" t="str">
        <f t="shared" ca="1" si="28"/>
        <v/>
      </c>
      <c r="AI20" s="79" t="str">
        <f t="shared" ca="1" si="28"/>
        <v/>
      </c>
      <c r="AJ20" s="79" t="str">
        <f t="shared" ref="AJ20:AY35" ca="1" si="31">IFERROR(IF(AJ$3&gt;$D$2,IF(VLOOKUP($C20,Data_qPCR,AJ$3+2,FALSE)&gt;=$B$1,"",IF(VLOOKUP($C20,Data_qPCR,AJ$3+2,FALSE)&lt;=$B$2,"",LOG(VLOOKUP($C20,Data_qPCR,AJ$3+2,FALSE)))),""),"")</f>
        <v/>
      </c>
      <c r="AK20" s="79" t="str">
        <f t="shared" ca="1" si="31"/>
        <v/>
      </c>
      <c r="AL20" s="79" t="str">
        <f t="shared" ca="1" si="31"/>
        <v/>
      </c>
      <c r="AM20" s="79" t="str">
        <f t="shared" ca="1" si="31"/>
        <v/>
      </c>
      <c r="AN20" s="79" t="str">
        <f t="shared" ca="1" si="31"/>
        <v/>
      </c>
      <c r="AO20" s="79" t="str">
        <f t="shared" ca="1" si="31"/>
        <v/>
      </c>
      <c r="AP20" s="79" t="str">
        <f t="shared" ca="1" si="31"/>
        <v/>
      </c>
      <c r="AQ20" s="79" t="str">
        <f t="shared" ca="1" si="31"/>
        <v/>
      </c>
      <c r="AR20" s="79" t="str">
        <f t="shared" ca="1" si="31"/>
        <v/>
      </c>
      <c r="AS20" s="79" t="str">
        <f t="shared" ca="1" si="31"/>
        <v/>
      </c>
      <c r="AT20" s="79" t="str">
        <f t="shared" ca="1" si="31"/>
        <v/>
      </c>
      <c r="AU20" s="79" t="str">
        <f t="shared" ca="1" si="31"/>
        <v/>
      </c>
      <c r="AV20" s="79" t="str">
        <f t="shared" ca="1" si="31"/>
        <v/>
      </c>
      <c r="AW20" s="79" t="str">
        <f t="shared" ca="1" si="31"/>
        <v/>
      </c>
      <c r="AX20" s="79" t="str">
        <f t="shared" ca="1" si="31"/>
        <v/>
      </c>
      <c r="AY20" s="79" t="str">
        <f t="shared" ca="1" si="31"/>
        <v/>
      </c>
      <c r="AZ20" s="79" t="str">
        <f t="shared" ca="1" si="29"/>
        <v/>
      </c>
      <c r="BA20" s="79" t="str">
        <f t="shared" ca="1" si="29"/>
        <v/>
      </c>
      <c r="BB20" s="79" t="str">
        <f t="shared" ca="1" si="8"/>
        <v>1A3</v>
      </c>
      <c r="BC20" s="79" t="str">
        <f t="shared" ca="1" si="9"/>
        <v>3G_SodA</v>
      </c>
      <c r="BD20" s="79">
        <f t="shared" ca="1" si="10"/>
        <v>10103</v>
      </c>
      <c r="BE20" s="79" t="str">
        <f t="shared" ca="1" si="11"/>
        <v>3G</v>
      </c>
      <c r="BF20" s="79" t="str">
        <f t="shared" ca="1" si="12"/>
        <v>SodA</v>
      </c>
      <c r="BG20" s="79" t="str">
        <f t="shared" ca="1" si="13"/>
        <v>1_3</v>
      </c>
      <c r="BH20" s="79">
        <f ca="1">IFERROR(IF(BB20="","",IF(Details!$B$10=1,1,VLOOKUP($BB20,Data_qPCR,58,FALSE))),"")</f>
        <v>1</v>
      </c>
      <c r="BI20" s="79">
        <f t="shared" ca="1" si="14"/>
        <v>6</v>
      </c>
      <c r="BJ20" s="79">
        <f t="shared" ca="1" si="15"/>
        <v>3.7571500114404639</v>
      </c>
      <c r="BK20" s="79">
        <f t="shared" ca="1" si="16"/>
        <v>29.2843942164026</v>
      </c>
      <c r="BL20" s="79">
        <f t="shared" ca="1" si="17"/>
        <v>0.99105747124421939</v>
      </c>
      <c r="BM20" s="79">
        <f t="shared" ca="1" si="18"/>
        <v>0.84569182656806285</v>
      </c>
      <c r="BN20" s="79">
        <f t="shared" ca="1" si="19"/>
        <v>24.51281370187321</v>
      </c>
      <c r="BO20" s="79" t="str">
        <f t="shared" ca="1" si="20"/>
        <v>SodA@1_3</v>
      </c>
      <c r="BP20" s="79">
        <f ca="1">IF(BO20="","",BQ20-COUNTIF($BO$3:BO19,BO20))</f>
        <v>2</v>
      </c>
      <c r="BQ20" s="79">
        <f t="shared" ca="1" si="21"/>
        <v>2</v>
      </c>
      <c r="BR20" s="79" t="str">
        <f t="shared" ca="1" si="22"/>
        <v>SodA@1_3@1</v>
      </c>
      <c r="BS20" s="79" t="str">
        <f t="shared" ca="1" si="23"/>
        <v>1A3</v>
      </c>
      <c r="BT20" s="79" t="b">
        <f t="shared" ca="1" si="24"/>
        <v>0</v>
      </c>
      <c r="BU20" s="79">
        <f t="shared" ca="1" si="25"/>
        <v>24.51281370187321</v>
      </c>
      <c r="BV20" s="79" t="str">
        <f t="shared" ca="1" si="26"/>
        <v/>
      </c>
      <c r="BW20" s="79" t="str">
        <f t="shared" ca="1" si="27"/>
        <v/>
      </c>
      <c r="BX20" s="79"/>
      <c r="BY20" s="79"/>
      <c r="BZ20" s="79"/>
    </row>
    <row r="21" spans="1:78" x14ac:dyDescent="0.25">
      <c r="A21" s="79">
        <f ca="1">IF(A20="","",IF(ISTEXT(A20),1,IF(A20+1&gt;Data_Chart!$C$2,"",A20+1)))</f>
        <v>18</v>
      </c>
      <c r="B21" s="79">
        <f ca="1">IFERROR(SMALL(Data_Amplitude!$A$4:$A$1155,A21),IF(B20=$E$1,IF($E$2&gt;0,"N1",""),IF(B20="","",IF(RIGHT(B20,LEN(B20)-1)+1&gt;$E$2,"","N"&amp;RIGHT(B20,LEN(B20)-1)+1))))</f>
        <v>18</v>
      </c>
      <c r="C21" s="79" t="str">
        <f t="shared" ca="1" si="2"/>
        <v>1B3</v>
      </c>
      <c r="D21" s="79" t="str">
        <f t="shared" si="3"/>
        <v/>
      </c>
      <c r="E21" s="79" t="str">
        <f t="shared" si="30"/>
        <v/>
      </c>
      <c r="F21" s="79" t="str">
        <f t="shared" si="30"/>
        <v/>
      </c>
      <c r="G21" s="79" t="str">
        <f t="shared" si="30"/>
        <v/>
      </c>
      <c r="H21" s="79" t="str">
        <f t="shared" si="30"/>
        <v/>
      </c>
      <c r="I21" s="79" t="str">
        <f t="shared" si="30"/>
        <v/>
      </c>
      <c r="J21" s="79" t="str">
        <f t="shared" si="30"/>
        <v/>
      </c>
      <c r="K21" s="79" t="str">
        <f t="shared" si="30"/>
        <v/>
      </c>
      <c r="L21" s="79" t="str">
        <f t="shared" si="30"/>
        <v/>
      </c>
      <c r="M21" s="79" t="str">
        <f t="shared" si="30"/>
        <v/>
      </c>
      <c r="N21" s="79" t="str">
        <f t="shared" si="30"/>
        <v/>
      </c>
      <c r="O21" s="79" t="str">
        <f t="shared" si="30"/>
        <v/>
      </c>
      <c r="P21" s="79" t="str">
        <f t="shared" si="30"/>
        <v/>
      </c>
      <c r="Q21" s="79" t="str">
        <f t="shared" ca="1" si="30"/>
        <v/>
      </c>
      <c r="R21" s="79" t="str">
        <f t="shared" ca="1" si="30"/>
        <v/>
      </c>
      <c r="S21" s="79" t="str">
        <f t="shared" ca="1" si="30"/>
        <v/>
      </c>
      <c r="T21" s="79" t="str">
        <f t="shared" ca="1" si="30"/>
        <v/>
      </c>
      <c r="U21" s="79" t="str">
        <f t="shared" ca="1" si="28"/>
        <v/>
      </c>
      <c r="V21" s="79" t="str">
        <f t="shared" ca="1" si="28"/>
        <v/>
      </c>
      <c r="W21" s="79" t="str">
        <f t="shared" ca="1" si="28"/>
        <v/>
      </c>
      <c r="X21" s="79" t="str">
        <f t="shared" ca="1" si="28"/>
        <v/>
      </c>
      <c r="Y21" s="79">
        <f t="shared" ca="1" si="28"/>
        <v>-1.95743978715642</v>
      </c>
      <c r="Z21" s="79">
        <f t="shared" ca="1" si="28"/>
        <v>-1.6257153145841303</v>
      </c>
      <c r="AA21" s="79">
        <f t="shared" ca="1" si="28"/>
        <v>-1.3487644521288467</v>
      </c>
      <c r="AB21" s="79">
        <f t="shared" ca="1" si="28"/>
        <v>-1.1069531771865149</v>
      </c>
      <c r="AC21" s="79">
        <f t="shared" ca="1" si="28"/>
        <v>-0.88417329037589765</v>
      </c>
      <c r="AD21" s="79">
        <f t="shared" ca="1" si="28"/>
        <v>-0.67946162869576976</v>
      </c>
      <c r="AE21" s="79" t="str">
        <f t="shared" ca="1" si="28"/>
        <v/>
      </c>
      <c r="AF21" s="79" t="str">
        <f t="shared" ca="1" si="28"/>
        <v/>
      </c>
      <c r="AG21" s="79" t="str">
        <f t="shared" ca="1" si="28"/>
        <v/>
      </c>
      <c r="AH21" s="79" t="str">
        <f t="shared" ca="1" si="28"/>
        <v/>
      </c>
      <c r="AI21" s="79" t="str">
        <f t="shared" ca="1" si="28"/>
        <v/>
      </c>
      <c r="AJ21" s="79" t="str">
        <f t="shared" ca="1" si="31"/>
        <v/>
      </c>
      <c r="AK21" s="79" t="str">
        <f t="shared" ca="1" si="31"/>
        <v/>
      </c>
      <c r="AL21" s="79" t="str">
        <f t="shared" ca="1" si="31"/>
        <v/>
      </c>
      <c r="AM21" s="79" t="str">
        <f t="shared" ca="1" si="31"/>
        <v/>
      </c>
      <c r="AN21" s="79" t="str">
        <f t="shared" ca="1" si="31"/>
        <v/>
      </c>
      <c r="AO21" s="79" t="str">
        <f t="shared" ca="1" si="31"/>
        <v/>
      </c>
      <c r="AP21" s="79" t="str">
        <f t="shared" ca="1" si="31"/>
        <v/>
      </c>
      <c r="AQ21" s="79" t="str">
        <f t="shared" ca="1" si="31"/>
        <v/>
      </c>
      <c r="AR21" s="79" t="str">
        <f t="shared" ca="1" si="31"/>
        <v/>
      </c>
      <c r="AS21" s="79" t="str">
        <f t="shared" ca="1" si="31"/>
        <v/>
      </c>
      <c r="AT21" s="79" t="str">
        <f t="shared" ca="1" si="31"/>
        <v/>
      </c>
      <c r="AU21" s="79" t="str">
        <f t="shared" ca="1" si="31"/>
        <v/>
      </c>
      <c r="AV21" s="79" t="str">
        <f t="shared" ca="1" si="31"/>
        <v/>
      </c>
      <c r="AW21" s="79" t="str">
        <f t="shared" ca="1" si="31"/>
        <v/>
      </c>
      <c r="AX21" s="79" t="str">
        <f t="shared" ca="1" si="31"/>
        <v/>
      </c>
      <c r="AY21" s="79" t="str">
        <f t="shared" ca="1" si="31"/>
        <v/>
      </c>
      <c r="AZ21" s="79" t="str">
        <f t="shared" ca="1" si="29"/>
        <v/>
      </c>
      <c r="BA21" s="79" t="str">
        <f t="shared" ca="1" si="29"/>
        <v/>
      </c>
      <c r="BB21" s="79" t="str">
        <f t="shared" ca="1" si="8"/>
        <v>1B3</v>
      </c>
      <c r="BC21" s="79" t="str">
        <f t="shared" ca="1" si="9"/>
        <v>3G_SodA</v>
      </c>
      <c r="BD21" s="79">
        <f t="shared" ca="1" si="10"/>
        <v>10203</v>
      </c>
      <c r="BE21" s="79" t="str">
        <f t="shared" ca="1" si="11"/>
        <v>3G</v>
      </c>
      <c r="BF21" s="79" t="str">
        <f t="shared" ca="1" si="12"/>
        <v>SodA</v>
      </c>
      <c r="BG21" s="79" t="str">
        <f t="shared" ca="1" si="13"/>
        <v>1_3</v>
      </c>
      <c r="BH21" s="79">
        <f ca="1">IFERROR(IF(BB21="","",IF(Details!$B$10=1,1,VLOOKUP($BB21,Data_qPCR,58,FALSE))),"")</f>
        <v>1</v>
      </c>
      <c r="BI21" s="79">
        <f t="shared" ca="1" si="14"/>
        <v>6</v>
      </c>
      <c r="BJ21" s="79">
        <f t="shared" ca="1" si="15"/>
        <v>3.9206661017706828</v>
      </c>
      <c r="BK21" s="79">
        <f t="shared" ca="1" si="16"/>
        <v>29.467815672051248</v>
      </c>
      <c r="BL21" s="79">
        <f t="shared" ca="1" si="17"/>
        <v>0.99207730068992062</v>
      </c>
      <c r="BM21" s="79">
        <f t="shared" ca="1" si="18"/>
        <v>0.79911407109487165</v>
      </c>
      <c r="BN21" s="79">
        <f t="shared" ca="1" si="19"/>
        <v>24.488569722802481</v>
      </c>
      <c r="BO21" s="79" t="str">
        <f t="shared" ca="1" si="20"/>
        <v>SodA@1_3</v>
      </c>
      <c r="BP21" s="79">
        <f ca="1">IF(BO21="","",BQ21-COUNTIF($BO$3:BO20,BO21))</f>
        <v>1</v>
      </c>
      <c r="BQ21" s="79">
        <f t="shared" ca="1" si="21"/>
        <v>2</v>
      </c>
      <c r="BR21" s="79" t="str">
        <f t="shared" ca="1" si="22"/>
        <v>SodA@1_3@2</v>
      </c>
      <c r="BS21" s="79" t="str">
        <f t="shared" ca="1" si="23"/>
        <v>1B3</v>
      </c>
      <c r="BT21" s="79" t="b">
        <f t="shared" ca="1" si="24"/>
        <v>0</v>
      </c>
      <c r="BU21" s="79">
        <f t="shared" ca="1" si="25"/>
        <v>24.488569722802481</v>
      </c>
      <c r="BV21" s="79" t="str">
        <f t="shared" ca="1" si="26"/>
        <v/>
      </c>
      <c r="BW21" s="79" t="str">
        <f t="shared" ca="1" si="27"/>
        <v/>
      </c>
      <c r="BX21" s="79"/>
      <c r="BY21" s="79"/>
      <c r="BZ21" s="79"/>
    </row>
    <row r="22" spans="1:78" x14ac:dyDescent="0.25">
      <c r="A22" s="79">
        <f ca="1">IF(A21="","",IF(ISTEXT(A21),1,IF(A21+1&gt;Data_Chart!$C$2,"",A21+1)))</f>
        <v>19</v>
      </c>
      <c r="B22" s="79">
        <f ca="1">IFERROR(SMALL(Data_Amplitude!$A$4:$A$1155,A22),IF(B21=$E$1,IF($E$2&gt;0,"N1",""),IF(B21="","",IF(RIGHT(B21,LEN(B21)-1)+1&gt;$E$2,"","N"&amp;RIGHT(B21,LEN(B21)-1)+1))))</f>
        <v>19</v>
      </c>
      <c r="C22" s="79" t="str">
        <f t="shared" ca="1" si="2"/>
        <v>1C3</v>
      </c>
      <c r="D22" s="79" t="str">
        <f t="shared" si="3"/>
        <v/>
      </c>
      <c r="E22" s="79" t="str">
        <f t="shared" si="30"/>
        <v/>
      </c>
      <c r="F22" s="79" t="str">
        <f t="shared" si="30"/>
        <v/>
      </c>
      <c r="G22" s="79" t="str">
        <f t="shared" si="30"/>
        <v/>
      </c>
      <c r="H22" s="79" t="str">
        <f t="shared" si="30"/>
        <v/>
      </c>
      <c r="I22" s="79" t="str">
        <f t="shared" si="30"/>
        <v/>
      </c>
      <c r="J22" s="79" t="str">
        <f t="shared" si="30"/>
        <v/>
      </c>
      <c r="K22" s="79" t="str">
        <f t="shared" si="30"/>
        <v/>
      </c>
      <c r="L22" s="79" t="str">
        <f t="shared" si="30"/>
        <v/>
      </c>
      <c r="M22" s="79" t="str">
        <f t="shared" si="30"/>
        <v/>
      </c>
      <c r="N22" s="79" t="str">
        <f t="shared" si="30"/>
        <v/>
      </c>
      <c r="O22" s="79" t="str">
        <f t="shared" si="30"/>
        <v/>
      </c>
      <c r="P22" s="79" t="str">
        <f t="shared" si="30"/>
        <v/>
      </c>
      <c r="Q22" s="79" t="str">
        <f t="shared" ca="1" si="30"/>
        <v/>
      </c>
      <c r="R22" s="79" t="str">
        <f t="shared" ca="1" si="30"/>
        <v/>
      </c>
      <c r="S22" s="79" t="str">
        <f t="shared" ca="1" si="30"/>
        <v/>
      </c>
      <c r="T22" s="79" t="str">
        <f t="shared" ca="1" si="30"/>
        <v/>
      </c>
      <c r="U22" s="79" t="str">
        <f t="shared" ca="1" si="28"/>
        <v/>
      </c>
      <c r="V22" s="79" t="str">
        <f t="shared" ca="1" si="28"/>
        <v/>
      </c>
      <c r="W22" s="79" t="str">
        <f t="shared" ca="1" si="28"/>
        <v/>
      </c>
      <c r="X22" s="79" t="str">
        <f t="shared" ca="1" si="28"/>
        <v/>
      </c>
      <c r="Y22" s="79" t="str">
        <f t="shared" ca="1" si="28"/>
        <v/>
      </c>
      <c r="Z22" s="79" t="str">
        <f t="shared" ca="1" si="28"/>
        <v/>
      </c>
      <c r="AA22" s="79" t="str">
        <f t="shared" ca="1" si="28"/>
        <v/>
      </c>
      <c r="AB22" s="79" t="str">
        <f t="shared" ca="1" si="28"/>
        <v/>
      </c>
      <c r="AC22" s="79">
        <f t="shared" ca="1" si="28"/>
        <v>-1.8349057915184099</v>
      </c>
      <c r="AD22" s="79">
        <f t="shared" ca="1" si="28"/>
        <v>-1.5073368408074068</v>
      </c>
      <c r="AE22" s="79">
        <f t="shared" ca="1" si="28"/>
        <v>-1.2130350473735394</v>
      </c>
      <c r="AF22" s="79">
        <f t="shared" ca="1" si="28"/>
        <v>-0.93048500402569778</v>
      </c>
      <c r="AG22" s="79">
        <f t="shared" ca="1" si="28"/>
        <v>-0.67514576229282219</v>
      </c>
      <c r="AH22" s="79" t="str">
        <f t="shared" ca="1" si="28"/>
        <v/>
      </c>
      <c r="AI22" s="79" t="str">
        <f t="shared" ca="1" si="28"/>
        <v/>
      </c>
      <c r="AJ22" s="79" t="str">
        <f t="shared" ca="1" si="31"/>
        <v/>
      </c>
      <c r="AK22" s="79" t="str">
        <f t="shared" ca="1" si="31"/>
        <v/>
      </c>
      <c r="AL22" s="79" t="str">
        <f t="shared" ca="1" si="31"/>
        <v/>
      </c>
      <c r="AM22" s="79" t="str">
        <f t="shared" ca="1" si="31"/>
        <v/>
      </c>
      <c r="AN22" s="79" t="str">
        <f t="shared" ca="1" si="31"/>
        <v/>
      </c>
      <c r="AO22" s="79" t="str">
        <f t="shared" ca="1" si="31"/>
        <v/>
      </c>
      <c r="AP22" s="79" t="str">
        <f t="shared" ca="1" si="31"/>
        <v/>
      </c>
      <c r="AQ22" s="79" t="str">
        <f t="shared" ca="1" si="31"/>
        <v/>
      </c>
      <c r="AR22" s="79" t="str">
        <f t="shared" ca="1" si="31"/>
        <v/>
      </c>
      <c r="AS22" s="79" t="str">
        <f t="shared" ca="1" si="31"/>
        <v/>
      </c>
      <c r="AT22" s="79" t="str">
        <f t="shared" ca="1" si="31"/>
        <v/>
      </c>
      <c r="AU22" s="79" t="str">
        <f t="shared" ca="1" si="31"/>
        <v/>
      </c>
      <c r="AV22" s="79" t="str">
        <f t="shared" ca="1" si="31"/>
        <v/>
      </c>
      <c r="AW22" s="79" t="str">
        <f t="shared" ca="1" si="31"/>
        <v/>
      </c>
      <c r="AX22" s="79" t="str">
        <f t="shared" ca="1" si="31"/>
        <v/>
      </c>
      <c r="AY22" s="79" t="str">
        <f t="shared" ca="1" si="31"/>
        <v/>
      </c>
      <c r="AZ22" s="79" t="str">
        <f t="shared" ca="1" si="29"/>
        <v/>
      </c>
      <c r="BA22" s="79" t="str">
        <f t="shared" ca="1" si="29"/>
        <v/>
      </c>
      <c r="BB22" s="79" t="str">
        <f t="shared" ca="1" si="8"/>
        <v>1C3</v>
      </c>
      <c r="BC22" s="79" t="str">
        <f t="shared" ca="1" si="9"/>
        <v>3G_OtsA</v>
      </c>
      <c r="BD22" s="79">
        <f t="shared" ca="1" si="10"/>
        <v>10303</v>
      </c>
      <c r="BE22" s="79" t="str">
        <f t="shared" ca="1" si="11"/>
        <v>3G</v>
      </c>
      <c r="BF22" s="79" t="str">
        <f t="shared" ca="1" si="12"/>
        <v>OtsA</v>
      </c>
      <c r="BG22" s="79" t="str">
        <f t="shared" ca="1" si="13"/>
        <v>1_3</v>
      </c>
      <c r="BH22" s="79">
        <f ca="1">IFERROR(IF(BB22="","",IF(Details!$B$10=1,1,VLOOKUP($BB22,Data_qPCR,58,FALSE))),"")</f>
        <v>1</v>
      </c>
      <c r="BI22" s="79">
        <f t="shared" ca="1" si="14"/>
        <v>5</v>
      </c>
      <c r="BJ22" s="79">
        <f t="shared" ca="1" si="15"/>
        <v>3.4453415656684405</v>
      </c>
      <c r="BK22" s="79">
        <f t="shared" ca="1" si="16"/>
        <v>32.245286790268629</v>
      </c>
      <c r="BL22" s="79">
        <f t="shared" ca="1" si="17"/>
        <v>0.99789904802797336</v>
      </c>
      <c r="BM22" s="79">
        <f t="shared" ca="1" si="18"/>
        <v>0.9509537972577442</v>
      </c>
      <c r="BN22" s="79">
        <f t="shared" ca="1" si="19"/>
        <v>27.869703001869709</v>
      </c>
      <c r="BO22" s="79" t="str">
        <f t="shared" ca="1" si="20"/>
        <v>OtsA@1_3</v>
      </c>
      <c r="BP22" s="79">
        <f ca="1">IF(BO22="","",BQ22-COUNTIF($BO$3:BO21,BO22))</f>
        <v>2</v>
      </c>
      <c r="BQ22" s="79">
        <f t="shared" ca="1" si="21"/>
        <v>2</v>
      </c>
      <c r="BR22" s="79" t="str">
        <f t="shared" ca="1" si="22"/>
        <v>OtsA@1_3@1</v>
      </c>
      <c r="BS22" s="79" t="str">
        <f t="shared" ca="1" si="23"/>
        <v>1C3</v>
      </c>
      <c r="BT22" s="79" t="b">
        <f t="shared" ca="1" si="24"/>
        <v>0</v>
      </c>
      <c r="BU22" s="79">
        <f t="shared" ca="1" si="25"/>
        <v>27.869703001869709</v>
      </c>
      <c r="BV22" s="79" t="str">
        <f t="shared" ca="1" si="26"/>
        <v/>
      </c>
      <c r="BW22" s="79" t="str">
        <f t="shared" ca="1" si="27"/>
        <v/>
      </c>
      <c r="BX22" s="79"/>
      <c r="BY22" s="79"/>
      <c r="BZ22" s="79"/>
    </row>
    <row r="23" spans="1:78" x14ac:dyDescent="0.25">
      <c r="A23" s="79">
        <f ca="1">IF(A22="","",IF(ISTEXT(A22),1,IF(A22+1&gt;Data_Chart!$C$2,"",A22+1)))</f>
        <v>20</v>
      </c>
      <c r="B23" s="79">
        <f ca="1">IFERROR(SMALL(Data_Amplitude!$A$4:$A$1155,A23),IF(B22=$E$1,IF($E$2&gt;0,"N1",""),IF(B22="","",IF(RIGHT(B22,LEN(B22)-1)+1&gt;$E$2,"","N"&amp;RIGHT(B22,LEN(B22)-1)+1))))</f>
        <v>20</v>
      </c>
      <c r="C23" s="79" t="str">
        <f t="shared" ca="1" si="2"/>
        <v>1D3</v>
      </c>
      <c r="D23" s="79" t="str">
        <f t="shared" si="3"/>
        <v/>
      </c>
      <c r="E23" s="79" t="str">
        <f t="shared" si="30"/>
        <v/>
      </c>
      <c r="F23" s="79" t="str">
        <f t="shared" si="30"/>
        <v/>
      </c>
      <c r="G23" s="79" t="str">
        <f t="shared" si="30"/>
        <v/>
      </c>
      <c r="H23" s="79" t="str">
        <f t="shared" si="30"/>
        <v/>
      </c>
      <c r="I23" s="79" t="str">
        <f t="shared" si="30"/>
        <v/>
      </c>
      <c r="J23" s="79" t="str">
        <f t="shared" si="30"/>
        <v/>
      </c>
      <c r="K23" s="79" t="str">
        <f t="shared" si="30"/>
        <v/>
      </c>
      <c r="L23" s="79" t="str">
        <f t="shared" si="30"/>
        <v/>
      </c>
      <c r="M23" s="79" t="str">
        <f t="shared" si="30"/>
        <v/>
      </c>
      <c r="N23" s="79" t="str">
        <f t="shared" si="30"/>
        <v/>
      </c>
      <c r="O23" s="79" t="str">
        <f t="shared" si="30"/>
        <v/>
      </c>
      <c r="P23" s="79" t="str">
        <f t="shared" si="30"/>
        <v/>
      </c>
      <c r="Q23" s="79" t="str">
        <f t="shared" ca="1" si="30"/>
        <v/>
      </c>
      <c r="R23" s="79" t="str">
        <f t="shared" ca="1" si="30"/>
        <v/>
      </c>
      <c r="S23" s="79" t="str">
        <f t="shared" ca="1" si="30"/>
        <v/>
      </c>
      <c r="T23" s="79" t="str">
        <f t="shared" ca="1" si="30"/>
        <v/>
      </c>
      <c r="U23" s="79" t="str">
        <f t="shared" ca="1" si="28"/>
        <v/>
      </c>
      <c r="V23" s="79" t="str">
        <f t="shared" ca="1" si="28"/>
        <v/>
      </c>
      <c r="W23" s="79" t="str">
        <f t="shared" ca="1" si="28"/>
        <v/>
      </c>
      <c r="X23" s="79" t="str">
        <f t="shared" ca="1" si="28"/>
        <v/>
      </c>
      <c r="Y23" s="79" t="str">
        <f t="shared" ca="1" si="28"/>
        <v/>
      </c>
      <c r="Z23" s="79" t="str">
        <f t="shared" ca="1" si="28"/>
        <v/>
      </c>
      <c r="AA23" s="79" t="str">
        <f t="shared" ca="1" si="28"/>
        <v/>
      </c>
      <c r="AB23" s="79" t="str">
        <f t="shared" ca="1" si="28"/>
        <v/>
      </c>
      <c r="AC23" s="79">
        <f t="shared" ca="1" si="28"/>
        <v>-1.7668831203231217</v>
      </c>
      <c r="AD23" s="79">
        <f t="shared" ca="1" si="28"/>
        <v>-1.4211584574738938</v>
      </c>
      <c r="AE23" s="79">
        <f t="shared" ca="1" si="28"/>
        <v>-1.11747237671678</v>
      </c>
      <c r="AF23" s="79">
        <f t="shared" ca="1" si="28"/>
        <v>-0.84179529933366382</v>
      </c>
      <c r="AG23" s="79">
        <f t="shared" ca="1" si="28"/>
        <v>-0.59624846975858259</v>
      </c>
      <c r="AH23" s="79" t="str">
        <f t="shared" ca="1" si="28"/>
        <v/>
      </c>
      <c r="AI23" s="79" t="str">
        <f t="shared" ca="1" si="28"/>
        <v/>
      </c>
      <c r="AJ23" s="79" t="str">
        <f t="shared" ca="1" si="31"/>
        <v/>
      </c>
      <c r="AK23" s="79" t="str">
        <f t="shared" ca="1" si="31"/>
        <v/>
      </c>
      <c r="AL23" s="79" t="str">
        <f t="shared" ca="1" si="31"/>
        <v/>
      </c>
      <c r="AM23" s="79" t="str">
        <f t="shared" ca="1" si="31"/>
        <v/>
      </c>
      <c r="AN23" s="79" t="str">
        <f t="shared" ca="1" si="31"/>
        <v/>
      </c>
      <c r="AO23" s="79" t="str">
        <f t="shared" ca="1" si="31"/>
        <v/>
      </c>
      <c r="AP23" s="79" t="str">
        <f t="shared" ca="1" si="31"/>
        <v/>
      </c>
      <c r="AQ23" s="79" t="str">
        <f t="shared" ca="1" si="31"/>
        <v/>
      </c>
      <c r="AR23" s="79" t="str">
        <f t="shared" ca="1" si="31"/>
        <v/>
      </c>
      <c r="AS23" s="79" t="str">
        <f t="shared" ca="1" si="31"/>
        <v/>
      </c>
      <c r="AT23" s="79" t="str">
        <f t="shared" ca="1" si="31"/>
        <v/>
      </c>
      <c r="AU23" s="79" t="str">
        <f t="shared" ca="1" si="31"/>
        <v/>
      </c>
      <c r="AV23" s="79" t="str">
        <f t="shared" ca="1" si="31"/>
        <v/>
      </c>
      <c r="AW23" s="79" t="str">
        <f t="shared" ca="1" si="31"/>
        <v/>
      </c>
      <c r="AX23" s="79" t="str">
        <f t="shared" ca="1" si="31"/>
        <v/>
      </c>
      <c r="AY23" s="79" t="str">
        <f t="shared" ca="1" si="31"/>
        <v/>
      </c>
      <c r="AZ23" s="79" t="str">
        <f t="shared" ca="1" si="29"/>
        <v/>
      </c>
      <c r="BA23" s="79" t="str">
        <f t="shared" ca="1" si="29"/>
        <v/>
      </c>
      <c r="BB23" s="79" t="str">
        <f t="shared" ca="1" si="8"/>
        <v>1D3</v>
      </c>
      <c r="BC23" s="79" t="str">
        <f t="shared" ca="1" si="9"/>
        <v>3G_OtsA</v>
      </c>
      <c r="BD23" s="79">
        <f t="shared" ca="1" si="10"/>
        <v>10403</v>
      </c>
      <c r="BE23" s="79" t="str">
        <f t="shared" ca="1" si="11"/>
        <v>3G</v>
      </c>
      <c r="BF23" s="79" t="str">
        <f t="shared" ca="1" si="12"/>
        <v>OtsA</v>
      </c>
      <c r="BG23" s="79" t="str">
        <f t="shared" ca="1" si="13"/>
        <v>1_3</v>
      </c>
      <c r="BH23" s="79">
        <f ca="1">IFERROR(IF(BB23="","",IF(Details!$B$10=1,1,VLOOKUP($BB23,Data_qPCR,58,FALSE))),"")</f>
        <v>1</v>
      </c>
      <c r="BI23" s="79">
        <f t="shared" ca="1" si="14"/>
        <v>5</v>
      </c>
      <c r="BJ23" s="79">
        <f t="shared" ca="1" si="15"/>
        <v>3.4089576935645156</v>
      </c>
      <c r="BK23" s="79">
        <f t="shared" ca="1" si="16"/>
        <v>31.915909058063743</v>
      </c>
      <c r="BL23" s="79">
        <f t="shared" ca="1" si="17"/>
        <v>0.99563124921003587</v>
      </c>
      <c r="BM23" s="79">
        <f t="shared" ca="1" si="18"/>
        <v>0.96491965201063912</v>
      </c>
      <c r="BN23" s="79">
        <f t="shared" ca="1" si="19"/>
        <v>27.586532787236806</v>
      </c>
      <c r="BO23" s="79" t="str">
        <f t="shared" ca="1" si="20"/>
        <v>OtsA@1_3</v>
      </c>
      <c r="BP23" s="79">
        <f ca="1">IF(BO23="","",BQ23-COUNTIF($BO$3:BO22,BO23))</f>
        <v>1</v>
      </c>
      <c r="BQ23" s="79">
        <f t="shared" ca="1" si="21"/>
        <v>2</v>
      </c>
      <c r="BR23" s="79" t="str">
        <f t="shared" ca="1" si="22"/>
        <v>OtsA@1_3@2</v>
      </c>
      <c r="BS23" s="79" t="str">
        <f t="shared" ca="1" si="23"/>
        <v>1D3</v>
      </c>
      <c r="BT23" s="79" t="b">
        <f t="shared" ca="1" si="24"/>
        <v>0</v>
      </c>
      <c r="BU23" s="79">
        <f t="shared" ca="1" si="25"/>
        <v>27.586532787236806</v>
      </c>
      <c r="BV23" s="79" t="str">
        <f t="shared" ca="1" si="26"/>
        <v/>
      </c>
      <c r="BW23" s="79" t="str">
        <f t="shared" ca="1" si="27"/>
        <v/>
      </c>
      <c r="BX23" s="79"/>
      <c r="BY23" s="79"/>
      <c r="BZ23" s="79"/>
    </row>
    <row r="24" spans="1:78" x14ac:dyDescent="0.25">
      <c r="A24" s="79">
        <f ca="1">IF(A23="","",IF(ISTEXT(A23),1,IF(A23+1&gt;Data_Chart!$C$2,"",A23+1)))</f>
        <v>21</v>
      </c>
      <c r="B24" s="79">
        <f ca="1">IFERROR(SMALL(Data_Amplitude!$A$4:$A$1155,A24),IF(B23=$E$1,IF($E$2&gt;0,"N1",""),IF(B23="","",IF(RIGHT(B23,LEN(B23)-1)+1&gt;$E$2,"","N"&amp;RIGHT(B23,LEN(B23)-1)+1))))</f>
        <v>21</v>
      </c>
      <c r="C24" s="79" t="str">
        <f t="shared" ca="1" si="2"/>
        <v>1E3</v>
      </c>
      <c r="D24" s="79" t="str">
        <f t="shared" si="3"/>
        <v/>
      </c>
      <c r="E24" s="79" t="str">
        <f t="shared" si="30"/>
        <v/>
      </c>
      <c r="F24" s="79" t="str">
        <f t="shared" si="30"/>
        <v/>
      </c>
      <c r="G24" s="79" t="str">
        <f t="shared" si="30"/>
        <v/>
      </c>
      <c r="H24" s="79" t="str">
        <f t="shared" si="30"/>
        <v/>
      </c>
      <c r="I24" s="79" t="str">
        <f t="shared" si="30"/>
        <v/>
      </c>
      <c r="J24" s="79" t="str">
        <f t="shared" si="30"/>
        <v/>
      </c>
      <c r="K24" s="79" t="str">
        <f t="shared" si="30"/>
        <v/>
      </c>
      <c r="L24" s="79" t="str">
        <f t="shared" si="30"/>
        <v/>
      </c>
      <c r="M24" s="79" t="str">
        <f t="shared" si="30"/>
        <v/>
      </c>
      <c r="N24" s="79" t="str">
        <f t="shared" si="30"/>
        <v/>
      </c>
      <c r="O24" s="79" t="str">
        <f t="shared" si="30"/>
        <v/>
      </c>
      <c r="P24" s="79" t="str">
        <f t="shared" si="30"/>
        <v/>
      </c>
      <c r="Q24" s="79" t="str">
        <f t="shared" ca="1" si="30"/>
        <v/>
      </c>
      <c r="R24" s="79" t="str">
        <f t="shared" ca="1" si="30"/>
        <v/>
      </c>
      <c r="S24" s="79" t="str">
        <f t="shared" ca="1" si="30"/>
        <v/>
      </c>
      <c r="T24" s="79" t="str">
        <f t="shared" ca="1" si="30"/>
        <v/>
      </c>
      <c r="U24" s="79" t="str">
        <f t="shared" ca="1" si="28"/>
        <v/>
      </c>
      <c r="V24" s="79" t="str">
        <f t="shared" ca="1" si="28"/>
        <v/>
      </c>
      <c r="W24" s="79" t="str">
        <f t="shared" ca="1" si="28"/>
        <v/>
      </c>
      <c r="X24" s="79" t="str">
        <f t="shared" ca="1" si="28"/>
        <v/>
      </c>
      <c r="Y24" s="79" t="str">
        <f t="shared" ca="1" si="28"/>
        <v/>
      </c>
      <c r="Z24" s="79" t="str">
        <f t="shared" ca="1" si="28"/>
        <v/>
      </c>
      <c r="AA24" s="79" t="str">
        <f t="shared" ca="1" si="28"/>
        <v/>
      </c>
      <c r="AB24" s="79">
        <f t="shared" ca="1" si="28"/>
        <v>-1.9536810984424748</v>
      </c>
      <c r="AC24" s="79">
        <f t="shared" ca="1" si="28"/>
        <v>-1.5787425484310349</v>
      </c>
      <c r="AD24" s="79">
        <f t="shared" ca="1" si="28"/>
        <v>-1.2614482140116032</v>
      </c>
      <c r="AE24" s="79">
        <f t="shared" ca="1" si="28"/>
        <v>-0.97559582700847625</v>
      </c>
      <c r="AF24" s="79">
        <f t="shared" ca="1" si="28"/>
        <v>-0.71593678938248584</v>
      </c>
      <c r="AG24" s="79" t="str">
        <f t="shared" ca="1" si="28"/>
        <v/>
      </c>
      <c r="AH24" s="79" t="str">
        <f t="shared" ca="1" si="28"/>
        <v/>
      </c>
      <c r="AI24" s="79" t="str">
        <f t="shared" ca="1" si="28"/>
        <v/>
      </c>
      <c r="AJ24" s="79" t="str">
        <f t="shared" ca="1" si="31"/>
        <v/>
      </c>
      <c r="AK24" s="79" t="str">
        <f t="shared" ca="1" si="31"/>
        <v/>
      </c>
      <c r="AL24" s="79" t="str">
        <f t="shared" ca="1" si="31"/>
        <v/>
      </c>
      <c r="AM24" s="79" t="str">
        <f t="shared" ca="1" si="31"/>
        <v/>
      </c>
      <c r="AN24" s="79" t="str">
        <f t="shared" ca="1" si="31"/>
        <v/>
      </c>
      <c r="AO24" s="79" t="str">
        <f t="shared" ca="1" si="31"/>
        <v/>
      </c>
      <c r="AP24" s="79" t="str">
        <f t="shared" ca="1" si="31"/>
        <v/>
      </c>
      <c r="AQ24" s="79" t="str">
        <f t="shared" ca="1" si="31"/>
        <v/>
      </c>
      <c r="AR24" s="79" t="str">
        <f t="shared" ca="1" si="31"/>
        <v/>
      </c>
      <c r="AS24" s="79" t="str">
        <f t="shared" ca="1" si="31"/>
        <v/>
      </c>
      <c r="AT24" s="79" t="str">
        <f t="shared" ca="1" si="31"/>
        <v/>
      </c>
      <c r="AU24" s="79" t="str">
        <f t="shared" ca="1" si="31"/>
        <v/>
      </c>
      <c r="AV24" s="79" t="str">
        <f t="shared" ca="1" si="31"/>
        <v/>
      </c>
      <c r="AW24" s="79" t="str">
        <f t="shared" ca="1" si="31"/>
        <v/>
      </c>
      <c r="AX24" s="79" t="str">
        <f t="shared" ca="1" si="31"/>
        <v/>
      </c>
      <c r="AY24" s="79" t="str">
        <f t="shared" ca="1" si="31"/>
        <v/>
      </c>
      <c r="AZ24" s="79" t="str">
        <f t="shared" ca="1" si="29"/>
        <v/>
      </c>
      <c r="BA24" s="79" t="str">
        <f t="shared" ca="1" si="29"/>
        <v/>
      </c>
      <c r="BB24" s="79" t="str">
        <f t="shared" ca="1" si="8"/>
        <v>1E3</v>
      </c>
      <c r="BC24" s="79" t="str">
        <f t="shared" ca="1" si="9"/>
        <v>3G_Rpon2</v>
      </c>
      <c r="BD24" s="79">
        <f t="shared" ca="1" si="10"/>
        <v>10503</v>
      </c>
      <c r="BE24" s="79" t="str">
        <f t="shared" ca="1" si="11"/>
        <v>3G</v>
      </c>
      <c r="BF24" s="79" t="str">
        <f t="shared" ca="1" si="12"/>
        <v>Rpon2</v>
      </c>
      <c r="BG24" s="79" t="str">
        <f t="shared" ca="1" si="13"/>
        <v>1_3</v>
      </c>
      <c r="BH24" s="79">
        <f ca="1">IFERROR(IF(BB24="","",IF(Details!$B$10=1,1,VLOOKUP($BB24,Data_qPCR,58,FALSE))),"")</f>
        <v>1</v>
      </c>
      <c r="BI24" s="79">
        <f t="shared" ca="1" si="14"/>
        <v>5</v>
      </c>
      <c r="BJ24" s="79">
        <f t="shared" ca="1" si="15"/>
        <v>3.2311185356829966</v>
      </c>
      <c r="BK24" s="79">
        <f t="shared" ca="1" si="16"/>
        <v>31.191022123585643</v>
      </c>
      <c r="BL24" s="79">
        <f t="shared" ca="1" si="17"/>
        <v>0.9947435710204604</v>
      </c>
      <c r="BM24" s="79">
        <f t="shared" ca="1" si="18"/>
        <v>1.0393433355594404</v>
      </c>
      <c r="BN24" s="79">
        <f t="shared" ca="1" si="19"/>
        <v>27.087501583268235</v>
      </c>
      <c r="BO24" s="79" t="str">
        <f t="shared" ca="1" si="20"/>
        <v>Rpon2@1_3</v>
      </c>
      <c r="BP24" s="79">
        <f ca="1">IF(BO24="","",BQ24-COUNTIF($BO$3:BO23,BO24))</f>
        <v>2</v>
      </c>
      <c r="BQ24" s="79">
        <f t="shared" ca="1" si="21"/>
        <v>2</v>
      </c>
      <c r="BR24" s="79" t="str">
        <f t="shared" ca="1" si="22"/>
        <v>Rpon2@1_3@1</v>
      </c>
      <c r="BS24" s="79" t="str">
        <f t="shared" ca="1" si="23"/>
        <v>1E3</v>
      </c>
      <c r="BT24" s="79" t="b">
        <f t="shared" ca="1" si="24"/>
        <v>0</v>
      </c>
      <c r="BU24" s="79">
        <f t="shared" ca="1" si="25"/>
        <v>27.087501583268235</v>
      </c>
      <c r="BV24" s="79" t="str">
        <f t="shared" ca="1" si="26"/>
        <v/>
      </c>
      <c r="BW24" s="79" t="str">
        <f t="shared" ca="1" si="27"/>
        <v/>
      </c>
      <c r="BX24" s="79"/>
      <c r="BY24" s="79"/>
      <c r="BZ24" s="79"/>
    </row>
    <row r="25" spans="1:78" x14ac:dyDescent="0.25">
      <c r="A25" s="79">
        <f ca="1">IF(A24="","",IF(ISTEXT(A24),1,IF(A24+1&gt;Data_Chart!$C$2,"",A24+1)))</f>
        <v>22</v>
      </c>
      <c r="B25" s="79">
        <f ca="1">IFERROR(SMALL(Data_Amplitude!$A$4:$A$1155,A25),IF(B24=$E$1,IF($E$2&gt;0,"N1",""),IF(B24="","",IF(RIGHT(B24,LEN(B24)-1)+1&gt;$E$2,"","N"&amp;RIGHT(B24,LEN(B24)-1)+1))))</f>
        <v>22</v>
      </c>
      <c r="C25" s="79" t="str">
        <f t="shared" ca="1" si="2"/>
        <v>1F3</v>
      </c>
      <c r="D25" s="79" t="str">
        <f t="shared" si="3"/>
        <v/>
      </c>
      <c r="E25" s="79" t="str">
        <f t="shared" si="30"/>
        <v/>
      </c>
      <c r="F25" s="79" t="str">
        <f t="shared" si="30"/>
        <v/>
      </c>
      <c r="G25" s="79" t="str">
        <f t="shared" si="30"/>
        <v/>
      </c>
      <c r="H25" s="79" t="str">
        <f t="shared" si="30"/>
        <v/>
      </c>
      <c r="I25" s="79" t="str">
        <f t="shared" si="30"/>
        <v/>
      </c>
      <c r="J25" s="79" t="str">
        <f t="shared" si="30"/>
        <v/>
      </c>
      <c r="K25" s="79" t="str">
        <f t="shared" si="30"/>
        <v/>
      </c>
      <c r="L25" s="79" t="str">
        <f t="shared" si="30"/>
        <v/>
      </c>
      <c r="M25" s="79" t="str">
        <f t="shared" si="30"/>
        <v/>
      </c>
      <c r="N25" s="79" t="str">
        <f t="shared" si="30"/>
        <v/>
      </c>
      <c r="O25" s="79" t="str">
        <f t="shared" si="30"/>
        <v/>
      </c>
      <c r="P25" s="79" t="str">
        <f t="shared" si="30"/>
        <v/>
      </c>
      <c r="Q25" s="79" t="str">
        <f t="shared" ca="1" si="30"/>
        <v/>
      </c>
      <c r="R25" s="79" t="str">
        <f t="shared" ca="1" si="30"/>
        <v/>
      </c>
      <c r="S25" s="79" t="str">
        <f t="shared" ca="1" si="30"/>
        <v/>
      </c>
      <c r="T25" s="79" t="str">
        <f t="shared" ca="1" si="30"/>
        <v/>
      </c>
      <c r="U25" s="79" t="str">
        <f t="shared" ca="1" si="28"/>
        <v/>
      </c>
      <c r="V25" s="79" t="str">
        <f t="shared" ca="1" si="28"/>
        <v/>
      </c>
      <c r="W25" s="79" t="str">
        <f t="shared" ca="1" si="28"/>
        <v/>
      </c>
      <c r="X25" s="79" t="str">
        <f t="shared" ca="1" si="28"/>
        <v/>
      </c>
      <c r="Y25" s="79" t="str">
        <f t="shared" ca="1" si="28"/>
        <v/>
      </c>
      <c r="Z25" s="79" t="str">
        <f t="shared" ca="1" si="28"/>
        <v/>
      </c>
      <c r="AA25" s="79" t="str">
        <f t="shared" ca="1" si="28"/>
        <v/>
      </c>
      <c r="AB25" s="79">
        <f t="shared" ca="1" si="28"/>
        <v>-1.9248314297893081</v>
      </c>
      <c r="AC25" s="79">
        <f t="shared" ca="1" si="28"/>
        <v>-1.5730366993825442</v>
      </c>
      <c r="AD25" s="79">
        <f t="shared" ca="1" si="28"/>
        <v>-1.2454422099733664</v>
      </c>
      <c r="AE25" s="79">
        <f t="shared" ca="1" si="28"/>
        <v>-0.95871346667320601</v>
      </c>
      <c r="AF25" s="79">
        <f t="shared" ca="1" si="28"/>
        <v>-0.70269705995136789</v>
      </c>
      <c r="AG25" s="79" t="str">
        <f t="shared" ca="1" si="28"/>
        <v/>
      </c>
      <c r="AH25" s="79" t="str">
        <f t="shared" ca="1" si="28"/>
        <v/>
      </c>
      <c r="AI25" s="79" t="str">
        <f t="shared" ca="1" si="28"/>
        <v/>
      </c>
      <c r="AJ25" s="79" t="str">
        <f t="shared" ca="1" si="31"/>
        <v/>
      </c>
      <c r="AK25" s="79" t="str">
        <f t="shared" ca="1" si="31"/>
        <v/>
      </c>
      <c r="AL25" s="79" t="str">
        <f t="shared" ca="1" si="31"/>
        <v/>
      </c>
      <c r="AM25" s="79" t="str">
        <f t="shared" ca="1" si="31"/>
        <v/>
      </c>
      <c r="AN25" s="79" t="str">
        <f t="shared" ca="1" si="31"/>
        <v/>
      </c>
      <c r="AO25" s="79" t="str">
        <f t="shared" ca="1" si="31"/>
        <v/>
      </c>
      <c r="AP25" s="79" t="str">
        <f t="shared" ca="1" si="31"/>
        <v/>
      </c>
      <c r="AQ25" s="79" t="str">
        <f t="shared" ca="1" si="31"/>
        <v/>
      </c>
      <c r="AR25" s="79" t="str">
        <f t="shared" ca="1" si="31"/>
        <v/>
      </c>
      <c r="AS25" s="79" t="str">
        <f t="shared" ca="1" si="31"/>
        <v/>
      </c>
      <c r="AT25" s="79" t="str">
        <f t="shared" ca="1" si="31"/>
        <v/>
      </c>
      <c r="AU25" s="79" t="str">
        <f t="shared" ca="1" si="31"/>
        <v/>
      </c>
      <c r="AV25" s="79" t="str">
        <f t="shared" ca="1" si="31"/>
        <v/>
      </c>
      <c r="AW25" s="79" t="str">
        <f t="shared" ca="1" si="31"/>
        <v/>
      </c>
      <c r="AX25" s="79" t="str">
        <f t="shared" ca="1" si="31"/>
        <v/>
      </c>
      <c r="AY25" s="79" t="str">
        <f t="shared" ca="1" si="31"/>
        <v/>
      </c>
      <c r="AZ25" s="79" t="str">
        <f t="shared" ca="1" si="29"/>
        <v/>
      </c>
      <c r="BA25" s="79" t="str">
        <f t="shared" ca="1" si="29"/>
        <v/>
      </c>
      <c r="BB25" s="79" t="str">
        <f t="shared" ca="1" si="8"/>
        <v>1F3</v>
      </c>
      <c r="BC25" s="79" t="str">
        <f t="shared" ca="1" si="9"/>
        <v>3G_Rpon2</v>
      </c>
      <c r="BD25" s="79">
        <f t="shared" ca="1" si="10"/>
        <v>10603</v>
      </c>
      <c r="BE25" s="79" t="str">
        <f t="shared" ca="1" si="11"/>
        <v>3G</v>
      </c>
      <c r="BF25" s="79" t="str">
        <f t="shared" ca="1" si="12"/>
        <v>Rpon2</v>
      </c>
      <c r="BG25" s="79" t="str">
        <f t="shared" ca="1" si="13"/>
        <v>1_3</v>
      </c>
      <c r="BH25" s="79">
        <f ca="1">IFERROR(IF(BB25="","",IF(Details!$B$10=1,1,VLOOKUP($BB25,Data_qPCR,58,FALSE))),"")</f>
        <v>1</v>
      </c>
      <c r="BI25" s="79">
        <f t="shared" ca="1" si="14"/>
        <v>5</v>
      </c>
      <c r="BJ25" s="79">
        <f t="shared" ca="1" si="15"/>
        <v>3.2559979696625407</v>
      </c>
      <c r="BK25" s="79">
        <f t="shared" ca="1" si="16"/>
        <v>31.170751627040353</v>
      </c>
      <c r="BL25" s="79">
        <f t="shared" ca="1" si="17"/>
        <v>0.99587692521124149</v>
      </c>
      <c r="BM25" s="79">
        <f t="shared" ca="1" si="18"/>
        <v>1.0282687462914279</v>
      </c>
      <c r="BN25" s="79">
        <f t="shared" ca="1" si="19"/>
        <v>27.035634205568925</v>
      </c>
      <c r="BO25" s="79" t="str">
        <f t="shared" ca="1" si="20"/>
        <v>Rpon2@1_3</v>
      </c>
      <c r="BP25" s="79">
        <f ca="1">IF(BO25="","",BQ25-COUNTIF($BO$3:BO24,BO25))</f>
        <v>1</v>
      </c>
      <c r="BQ25" s="79">
        <f t="shared" ca="1" si="21"/>
        <v>2</v>
      </c>
      <c r="BR25" s="79" t="str">
        <f t="shared" ca="1" si="22"/>
        <v>Rpon2@1_3@2</v>
      </c>
      <c r="BS25" s="79" t="str">
        <f t="shared" ca="1" si="23"/>
        <v>1F3</v>
      </c>
      <c r="BT25" s="79" t="b">
        <f t="shared" ca="1" si="24"/>
        <v>0</v>
      </c>
      <c r="BU25" s="79">
        <f t="shared" ca="1" si="25"/>
        <v>27.035634205568925</v>
      </c>
      <c r="BV25" s="79" t="str">
        <f t="shared" ca="1" si="26"/>
        <v/>
      </c>
      <c r="BW25" s="79" t="str">
        <f t="shared" ca="1" si="27"/>
        <v/>
      </c>
      <c r="BX25" s="79"/>
      <c r="BY25" s="79"/>
      <c r="BZ25" s="79"/>
    </row>
    <row r="26" spans="1:78" x14ac:dyDescent="0.25">
      <c r="A26" s="79">
        <f ca="1">IF(A25="","",IF(ISTEXT(A25),1,IF(A25+1&gt;Data_Chart!$C$2,"",A25+1)))</f>
        <v>23</v>
      </c>
      <c r="B26" s="79">
        <f ca="1">IFERROR(SMALL(Data_Amplitude!$A$4:$A$1155,A26),IF(B25=$E$1,IF($E$2&gt;0,"N1",""),IF(B25="","",IF(RIGHT(B25,LEN(B25)-1)+1&gt;$E$2,"","N"&amp;RIGHT(B25,LEN(B25)-1)+1))))</f>
        <v>23</v>
      </c>
      <c r="C26" s="79" t="str">
        <f t="shared" ca="1" si="2"/>
        <v>1G3</v>
      </c>
      <c r="D26" s="79" t="str">
        <f t="shared" si="3"/>
        <v/>
      </c>
      <c r="E26" s="79" t="str">
        <f t="shared" si="30"/>
        <v/>
      </c>
      <c r="F26" s="79" t="str">
        <f t="shared" si="30"/>
        <v/>
      </c>
      <c r="G26" s="79" t="str">
        <f t="shared" si="30"/>
        <v/>
      </c>
      <c r="H26" s="79" t="str">
        <f t="shared" si="30"/>
        <v/>
      </c>
      <c r="I26" s="79" t="str">
        <f t="shared" si="30"/>
        <v/>
      </c>
      <c r="J26" s="79" t="str">
        <f t="shared" si="30"/>
        <v/>
      </c>
      <c r="K26" s="79" t="str">
        <f t="shared" si="30"/>
        <v/>
      </c>
      <c r="L26" s="79" t="str">
        <f t="shared" si="30"/>
        <v/>
      </c>
      <c r="M26" s="79" t="str">
        <f t="shared" si="30"/>
        <v/>
      </c>
      <c r="N26" s="79" t="str">
        <f t="shared" si="30"/>
        <v/>
      </c>
      <c r="O26" s="79" t="str">
        <f t="shared" si="30"/>
        <v/>
      </c>
      <c r="P26" s="79" t="str">
        <f t="shared" si="30"/>
        <v/>
      </c>
      <c r="Q26" s="79" t="str">
        <f t="shared" ca="1" si="30"/>
        <v/>
      </c>
      <c r="R26" s="79" t="str">
        <f t="shared" ca="1" si="30"/>
        <v/>
      </c>
      <c r="S26" s="79" t="str">
        <f t="shared" ca="1" si="30"/>
        <v/>
      </c>
      <c r="T26" s="79" t="str">
        <f t="shared" ca="1" si="30"/>
        <v/>
      </c>
      <c r="U26" s="79" t="str">
        <f t="shared" ca="1" si="28"/>
        <v/>
      </c>
      <c r="V26" s="79" t="str">
        <f t="shared" ca="1" si="28"/>
        <v/>
      </c>
      <c r="W26" s="79" t="str">
        <f t="shared" ca="1" si="28"/>
        <v/>
      </c>
      <c r="X26" s="79" t="str">
        <f t="shared" ca="1" si="28"/>
        <v/>
      </c>
      <c r="Y26" s="79" t="str">
        <f t="shared" ca="1" si="28"/>
        <v/>
      </c>
      <c r="Z26" s="79" t="str">
        <f t="shared" ca="1" si="28"/>
        <v/>
      </c>
      <c r="AA26" s="79" t="str">
        <f t="shared" ca="1" si="28"/>
        <v/>
      </c>
      <c r="AB26" s="79">
        <f t="shared" ca="1" si="28"/>
        <v>-1.8013268793939659</v>
      </c>
      <c r="AC26" s="79">
        <f t="shared" ca="1" si="28"/>
        <v>-1.4820831867361777</v>
      </c>
      <c r="AD26" s="79">
        <f t="shared" ca="1" si="28"/>
        <v>-1.1909417223679191</v>
      </c>
      <c r="AE26" s="79">
        <f t="shared" ca="1" si="28"/>
        <v>-0.92139391120873582</v>
      </c>
      <c r="AF26" s="79">
        <f t="shared" ca="1" si="28"/>
        <v>-0.67908201087893671</v>
      </c>
      <c r="AG26" s="79" t="str">
        <f t="shared" ca="1" si="28"/>
        <v/>
      </c>
      <c r="AH26" s="79" t="str">
        <f t="shared" ca="1" si="28"/>
        <v/>
      </c>
      <c r="AI26" s="79" t="str">
        <f t="shared" ca="1" si="28"/>
        <v/>
      </c>
      <c r="AJ26" s="79" t="str">
        <f t="shared" ca="1" si="31"/>
        <v/>
      </c>
      <c r="AK26" s="79" t="str">
        <f t="shared" ca="1" si="31"/>
        <v/>
      </c>
      <c r="AL26" s="79" t="str">
        <f t="shared" ca="1" si="31"/>
        <v/>
      </c>
      <c r="AM26" s="79" t="str">
        <f t="shared" ca="1" si="31"/>
        <v/>
      </c>
      <c r="AN26" s="79" t="str">
        <f t="shared" ca="1" si="31"/>
        <v/>
      </c>
      <c r="AO26" s="79" t="str">
        <f t="shared" ca="1" si="31"/>
        <v/>
      </c>
      <c r="AP26" s="79" t="str">
        <f t="shared" ca="1" si="31"/>
        <v/>
      </c>
      <c r="AQ26" s="79" t="str">
        <f t="shared" ca="1" si="31"/>
        <v/>
      </c>
      <c r="AR26" s="79" t="str">
        <f t="shared" ca="1" si="31"/>
        <v/>
      </c>
      <c r="AS26" s="79" t="str">
        <f t="shared" ca="1" si="31"/>
        <v/>
      </c>
      <c r="AT26" s="79" t="str">
        <f t="shared" ca="1" si="31"/>
        <v/>
      </c>
      <c r="AU26" s="79" t="str">
        <f t="shared" ca="1" si="31"/>
        <v/>
      </c>
      <c r="AV26" s="79" t="str">
        <f t="shared" ca="1" si="31"/>
        <v/>
      </c>
      <c r="AW26" s="79" t="str">
        <f t="shared" ca="1" si="31"/>
        <v/>
      </c>
      <c r="AX26" s="79" t="str">
        <f t="shared" ca="1" si="31"/>
        <v/>
      </c>
      <c r="AY26" s="79" t="str">
        <f t="shared" ca="1" si="31"/>
        <v/>
      </c>
      <c r="AZ26" s="79" t="str">
        <f t="shared" ca="1" si="29"/>
        <v/>
      </c>
      <c r="BA26" s="79" t="str">
        <f t="shared" ca="1" si="29"/>
        <v/>
      </c>
      <c r="BB26" s="79" t="str">
        <f t="shared" ca="1" si="8"/>
        <v>1G3</v>
      </c>
      <c r="BC26" s="79" t="str">
        <f t="shared" ca="1" si="9"/>
        <v>3G_ParA</v>
      </c>
      <c r="BD26" s="79">
        <f t="shared" ca="1" si="10"/>
        <v>10703</v>
      </c>
      <c r="BE26" s="79" t="str">
        <f t="shared" ca="1" si="11"/>
        <v>3G</v>
      </c>
      <c r="BF26" s="79" t="str">
        <f t="shared" ca="1" si="12"/>
        <v>ParA</v>
      </c>
      <c r="BG26" s="79" t="str">
        <f t="shared" ca="1" si="13"/>
        <v>1_3</v>
      </c>
      <c r="BH26" s="79">
        <f ca="1">IFERROR(IF(BB26="","",IF(Details!$B$10=1,1,VLOOKUP($BB26,Data_qPCR,58,FALSE))),"")</f>
        <v>1</v>
      </c>
      <c r="BI26" s="79">
        <f t="shared" ca="1" si="14"/>
        <v>5</v>
      </c>
      <c r="BJ26" s="79">
        <f t="shared" ca="1" si="15"/>
        <v>3.5548911189562289</v>
      </c>
      <c r="BK26" s="79">
        <f t="shared" ca="1" si="16"/>
        <v>31.319070215510088</v>
      </c>
      <c r="BL26" s="79">
        <f t="shared" ca="1" si="17"/>
        <v>0.99721059588230576</v>
      </c>
      <c r="BM26" s="79">
        <f t="shared" ca="1" si="18"/>
        <v>0.91118429420540181</v>
      </c>
      <c r="BN26" s="79">
        <f t="shared" ca="1" si="19"/>
        <v>26.804358494435675</v>
      </c>
      <c r="BO26" s="79" t="str">
        <f t="shared" ca="1" si="20"/>
        <v>ParA@1_3</v>
      </c>
      <c r="BP26" s="79">
        <f ca="1">IF(BO26="","",BQ26-COUNTIF($BO$3:BO25,BO26))</f>
        <v>4</v>
      </c>
      <c r="BQ26" s="79">
        <f t="shared" ca="1" si="21"/>
        <v>4</v>
      </c>
      <c r="BR26" s="79" t="str">
        <f t="shared" ca="1" si="22"/>
        <v>ParA@1_3@1</v>
      </c>
      <c r="BS26" s="79" t="str">
        <f t="shared" ca="1" si="23"/>
        <v>1G3</v>
      </c>
      <c r="BT26" s="79" t="b">
        <f t="shared" ca="1" si="24"/>
        <v>0</v>
      </c>
      <c r="BU26" s="79">
        <f t="shared" ca="1" si="25"/>
        <v>26.804358494435675</v>
      </c>
      <c r="BV26" s="79" t="str">
        <f t="shared" ca="1" si="26"/>
        <v/>
      </c>
      <c r="BW26" s="79" t="str">
        <f t="shared" ca="1" si="27"/>
        <v/>
      </c>
      <c r="BX26" s="79"/>
      <c r="BY26" s="79"/>
      <c r="BZ26" s="79"/>
    </row>
    <row r="27" spans="1:78" x14ac:dyDescent="0.25">
      <c r="A27" s="79">
        <f ca="1">IF(A26="","",IF(ISTEXT(A26),1,IF(A26+1&gt;Data_Chart!$C$2,"",A26+1)))</f>
        <v>24</v>
      </c>
      <c r="B27" s="79">
        <f ca="1">IFERROR(SMALL(Data_Amplitude!$A$4:$A$1155,A27),IF(B26=$E$1,IF($E$2&gt;0,"N1",""),IF(B26="","",IF(RIGHT(B26,LEN(B26)-1)+1&gt;$E$2,"","N"&amp;RIGHT(B26,LEN(B26)-1)+1))))</f>
        <v>24</v>
      </c>
      <c r="C27" s="79" t="str">
        <f t="shared" ca="1" si="2"/>
        <v>1H3</v>
      </c>
      <c r="D27" s="79" t="str">
        <f t="shared" si="3"/>
        <v/>
      </c>
      <c r="E27" s="79" t="str">
        <f t="shared" si="30"/>
        <v/>
      </c>
      <c r="F27" s="79" t="str">
        <f t="shared" si="30"/>
        <v/>
      </c>
      <c r="G27" s="79" t="str">
        <f t="shared" si="30"/>
        <v/>
      </c>
      <c r="H27" s="79" t="str">
        <f t="shared" si="30"/>
        <v/>
      </c>
      <c r="I27" s="79" t="str">
        <f t="shared" si="30"/>
        <v/>
      </c>
      <c r="J27" s="79" t="str">
        <f t="shared" si="30"/>
        <v/>
      </c>
      <c r="K27" s="79" t="str">
        <f t="shared" si="30"/>
        <v/>
      </c>
      <c r="L27" s="79" t="str">
        <f t="shared" si="30"/>
        <v/>
      </c>
      <c r="M27" s="79" t="str">
        <f t="shared" si="30"/>
        <v/>
      </c>
      <c r="N27" s="79" t="str">
        <f t="shared" si="30"/>
        <v/>
      </c>
      <c r="O27" s="79" t="str">
        <f t="shared" si="30"/>
        <v/>
      </c>
      <c r="P27" s="79" t="str">
        <f t="shared" si="30"/>
        <v/>
      </c>
      <c r="Q27" s="79" t="str">
        <f t="shared" ca="1" si="30"/>
        <v/>
      </c>
      <c r="R27" s="79" t="str">
        <f t="shared" ca="1" si="30"/>
        <v/>
      </c>
      <c r="S27" s="79" t="str">
        <f t="shared" ca="1" si="30"/>
        <v/>
      </c>
      <c r="T27" s="79" t="str">
        <f t="shared" ca="1" si="30"/>
        <v/>
      </c>
      <c r="U27" s="79" t="str">
        <f t="shared" ca="1" si="28"/>
        <v/>
      </c>
      <c r="V27" s="79" t="str">
        <f t="shared" ca="1" si="28"/>
        <v/>
      </c>
      <c r="W27" s="79" t="str">
        <f t="shared" ca="1" si="28"/>
        <v/>
      </c>
      <c r="X27" s="79" t="str">
        <f t="shared" ca="1" si="28"/>
        <v/>
      </c>
      <c r="Y27" s="79" t="str">
        <f t="shared" ca="1" si="28"/>
        <v/>
      </c>
      <c r="Z27" s="79" t="str">
        <f t="shared" ca="1" si="28"/>
        <v/>
      </c>
      <c r="AA27" s="79" t="str">
        <f t="shared" ca="1" si="28"/>
        <v/>
      </c>
      <c r="AB27" s="79">
        <f t="shared" ca="1" si="28"/>
        <v>-1.8206467441878504</v>
      </c>
      <c r="AC27" s="79">
        <f t="shared" ca="1" si="28"/>
        <v>-1.5071214612982324</v>
      </c>
      <c r="AD27" s="79">
        <f t="shared" ca="1" si="28"/>
        <v>-1.2220530230690458</v>
      </c>
      <c r="AE27" s="79">
        <f t="shared" ca="1" si="28"/>
        <v>-0.96145519879146324</v>
      </c>
      <c r="AF27" s="79">
        <f t="shared" ca="1" si="28"/>
        <v>-0.7167161475612962</v>
      </c>
      <c r="AG27" s="79" t="str">
        <f t="shared" ca="1" si="28"/>
        <v/>
      </c>
      <c r="AH27" s="79" t="str">
        <f t="shared" ca="1" si="28"/>
        <v/>
      </c>
      <c r="AI27" s="79" t="str">
        <f t="shared" ca="1" si="28"/>
        <v/>
      </c>
      <c r="AJ27" s="79" t="str">
        <f t="shared" ca="1" si="31"/>
        <v/>
      </c>
      <c r="AK27" s="79" t="str">
        <f t="shared" ca="1" si="31"/>
        <v/>
      </c>
      <c r="AL27" s="79" t="str">
        <f t="shared" ca="1" si="31"/>
        <v/>
      </c>
      <c r="AM27" s="79" t="str">
        <f t="shared" ca="1" si="31"/>
        <v/>
      </c>
      <c r="AN27" s="79" t="str">
        <f t="shared" ca="1" si="31"/>
        <v/>
      </c>
      <c r="AO27" s="79" t="str">
        <f t="shared" ca="1" si="31"/>
        <v/>
      </c>
      <c r="AP27" s="79" t="str">
        <f t="shared" ca="1" si="31"/>
        <v/>
      </c>
      <c r="AQ27" s="79" t="str">
        <f t="shared" ca="1" si="31"/>
        <v/>
      </c>
      <c r="AR27" s="79" t="str">
        <f t="shared" ca="1" si="31"/>
        <v/>
      </c>
      <c r="AS27" s="79" t="str">
        <f t="shared" ca="1" si="31"/>
        <v/>
      </c>
      <c r="AT27" s="79" t="str">
        <f t="shared" ca="1" si="31"/>
        <v/>
      </c>
      <c r="AU27" s="79" t="str">
        <f t="shared" ca="1" si="31"/>
        <v/>
      </c>
      <c r="AV27" s="79" t="str">
        <f t="shared" ca="1" si="31"/>
        <v/>
      </c>
      <c r="AW27" s="79" t="str">
        <f t="shared" ca="1" si="31"/>
        <v/>
      </c>
      <c r="AX27" s="79" t="str">
        <f t="shared" ca="1" si="31"/>
        <v/>
      </c>
      <c r="AY27" s="79" t="str">
        <f t="shared" ca="1" si="31"/>
        <v/>
      </c>
      <c r="AZ27" s="79" t="str">
        <f t="shared" ca="1" si="29"/>
        <v/>
      </c>
      <c r="BA27" s="79" t="str">
        <f t="shared" ca="1" si="29"/>
        <v/>
      </c>
      <c r="BB27" s="79" t="str">
        <f t="shared" ca="1" si="8"/>
        <v>1H3</v>
      </c>
      <c r="BC27" s="79" t="str">
        <f t="shared" ca="1" si="9"/>
        <v>3G_ParA</v>
      </c>
      <c r="BD27" s="79">
        <f t="shared" ca="1" si="10"/>
        <v>10803</v>
      </c>
      <c r="BE27" s="79" t="str">
        <f t="shared" ca="1" si="11"/>
        <v>3G</v>
      </c>
      <c r="BF27" s="79" t="str">
        <f t="shared" ca="1" si="12"/>
        <v>ParA</v>
      </c>
      <c r="BG27" s="79" t="str">
        <f t="shared" ca="1" si="13"/>
        <v>1_3</v>
      </c>
      <c r="BH27" s="79">
        <f ca="1">IFERROR(IF(BB27="","",IF(Details!$B$10=1,1,VLOOKUP($BB27,Data_qPCR,58,FALSE))),"")</f>
        <v>1</v>
      </c>
      <c r="BI27" s="79">
        <f t="shared" ca="1" si="14"/>
        <v>5</v>
      </c>
      <c r="BJ27" s="79">
        <f t="shared" ca="1" si="15"/>
        <v>3.6226663782652704</v>
      </c>
      <c r="BK27" s="79">
        <f t="shared" ca="1" si="16"/>
        <v>31.512387861040914</v>
      </c>
      <c r="BL27" s="79">
        <f t="shared" ca="1" si="17"/>
        <v>0.99751113356116206</v>
      </c>
      <c r="BM27" s="79">
        <f t="shared" ca="1" si="18"/>
        <v>0.8881642549612212</v>
      </c>
      <c r="BN27" s="79">
        <f t="shared" ca="1" si="19"/>
        <v>26.911601560644019</v>
      </c>
      <c r="BO27" s="79" t="str">
        <f t="shared" ca="1" si="20"/>
        <v>ParA@1_3</v>
      </c>
      <c r="BP27" s="79">
        <f ca="1">IF(BO27="","",BQ27-COUNTIF($BO$3:BO26,BO27))</f>
        <v>3</v>
      </c>
      <c r="BQ27" s="79">
        <f t="shared" ca="1" si="21"/>
        <v>4</v>
      </c>
      <c r="BR27" s="79" t="str">
        <f t="shared" ca="1" si="22"/>
        <v>ParA@1_3@2</v>
      </c>
      <c r="BS27" s="79" t="str">
        <f t="shared" ca="1" si="23"/>
        <v>1H3</v>
      </c>
      <c r="BT27" s="79" t="b">
        <f t="shared" ca="1" si="24"/>
        <v>0</v>
      </c>
      <c r="BU27" s="79">
        <f t="shared" ca="1" si="25"/>
        <v>26.911601560644019</v>
      </c>
      <c r="BV27" s="79" t="str">
        <f t="shared" ca="1" si="26"/>
        <v/>
      </c>
      <c r="BW27" s="79" t="str">
        <f t="shared" ca="1" si="27"/>
        <v/>
      </c>
      <c r="BX27" s="79"/>
      <c r="BY27" s="79"/>
      <c r="BZ27" s="79"/>
    </row>
    <row r="28" spans="1:78" x14ac:dyDescent="0.25">
      <c r="A28" s="79">
        <f ca="1">IF(A27="","",IF(ISTEXT(A27),1,IF(A27+1&gt;Data_Chart!$C$2,"",A27+1)))</f>
        <v>25</v>
      </c>
      <c r="B28" s="79">
        <f ca="1">IFERROR(SMALL(Data_Amplitude!$A$4:$A$1155,A28),IF(B27=$E$1,IF($E$2&gt;0,"N1",""),IF(B27="","",IF(RIGHT(B27,LEN(B27)-1)+1&gt;$E$2,"","N"&amp;RIGHT(B27,LEN(B27)-1)+1))))</f>
        <v>25</v>
      </c>
      <c r="C28" s="79" t="str">
        <f t="shared" ca="1" si="2"/>
        <v>1A4</v>
      </c>
      <c r="D28" s="79" t="str">
        <f t="shared" si="3"/>
        <v/>
      </c>
      <c r="E28" s="79" t="str">
        <f t="shared" si="30"/>
        <v/>
      </c>
      <c r="F28" s="79" t="str">
        <f t="shared" si="30"/>
        <v/>
      </c>
      <c r="G28" s="79" t="str">
        <f t="shared" si="30"/>
        <v/>
      </c>
      <c r="H28" s="79" t="str">
        <f t="shared" si="30"/>
        <v/>
      </c>
      <c r="I28" s="79" t="str">
        <f t="shared" si="30"/>
        <v/>
      </c>
      <c r="J28" s="79" t="str">
        <f t="shared" si="30"/>
        <v/>
      </c>
      <c r="K28" s="79" t="str">
        <f t="shared" si="30"/>
        <v/>
      </c>
      <c r="L28" s="79" t="str">
        <f t="shared" si="30"/>
        <v/>
      </c>
      <c r="M28" s="79" t="str">
        <f t="shared" si="30"/>
        <v/>
      </c>
      <c r="N28" s="79" t="str">
        <f t="shared" si="30"/>
        <v/>
      </c>
      <c r="O28" s="79" t="str">
        <f t="shared" si="30"/>
        <v/>
      </c>
      <c r="P28" s="79" t="str">
        <f t="shared" si="30"/>
        <v/>
      </c>
      <c r="Q28" s="79" t="str">
        <f t="shared" ca="1" si="30"/>
        <v/>
      </c>
      <c r="R28" s="79" t="str">
        <f t="shared" ca="1" si="30"/>
        <v/>
      </c>
      <c r="S28" s="79" t="str">
        <f t="shared" ca="1" si="30"/>
        <v/>
      </c>
      <c r="T28" s="79" t="str">
        <f t="shared" ca="1" si="30"/>
        <v/>
      </c>
      <c r="U28" s="79" t="str">
        <f t="shared" ca="1" si="28"/>
        <v/>
      </c>
      <c r="V28" s="79" t="str">
        <f t="shared" ca="1" si="28"/>
        <v/>
      </c>
      <c r="W28" s="79" t="str">
        <f t="shared" ca="1" si="28"/>
        <v/>
      </c>
      <c r="X28" s="79" t="str">
        <f t="shared" ca="1" si="28"/>
        <v/>
      </c>
      <c r="Y28" s="79">
        <f t="shared" ca="1" si="28"/>
        <v>-1.9269402638191624</v>
      </c>
      <c r="Z28" s="79">
        <f t="shared" ca="1" si="28"/>
        <v>-1.5714084645749342</v>
      </c>
      <c r="AA28" s="79">
        <f t="shared" ca="1" si="28"/>
        <v>-1.2971074159561495</v>
      </c>
      <c r="AB28" s="79">
        <f t="shared" ca="1" si="28"/>
        <v>-1.0468719047662749</v>
      </c>
      <c r="AC28" s="79">
        <f t="shared" ca="1" si="28"/>
        <v>-0.82373974986609166</v>
      </c>
      <c r="AD28" s="79">
        <f t="shared" ca="1" si="28"/>
        <v>-0.62244814487539002</v>
      </c>
      <c r="AE28" s="79" t="str">
        <f t="shared" ca="1" si="28"/>
        <v/>
      </c>
      <c r="AF28" s="79" t="str">
        <f t="shared" ca="1" si="28"/>
        <v/>
      </c>
      <c r="AG28" s="79" t="str">
        <f t="shared" ca="1" si="28"/>
        <v/>
      </c>
      <c r="AH28" s="79" t="str">
        <f t="shared" ca="1" si="28"/>
        <v/>
      </c>
      <c r="AI28" s="79" t="str">
        <f t="shared" ca="1" si="28"/>
        <v/>
      </c>
      <c r="AJ28" s="79" t="str">
        <f t="shared" ca="1" si="31"/>
        <v/>
      </c>
      <c r="AK28" s="79" t="str">
        <f t="shared" ca="1" si="31"/>
        <v/>
      </c>
      <c r="AL28" s="79" t="str">
        <f t="shared" ca="1" si="31"/>
        <v/>
      </c>
      <c r="AM28" s="79" t="str">
        <f t="shared" ca="1" si="31"/>
        <v/>
      </c>
      <c r="AN28" s="79" t="str">
        <f t="shared" ca="1" si="31"/>
        <v/>
      </c>
      <c r="AO28" s="79" t="str">
        <f t="shared" ca="1" si="31"/>
        <v/>
      </c>
      <c r="AP28" s="79" t="str">
        <f t="shared" ca="1" si="31"/>
        <v/>
      </c>
      <c r="AQ28" s="79" t="str">
        <f t="shared" ca="1" si="31"/>
        <v/>
      </c>
      <c r="AR28" s="79" t="str">
        <f t="shared" ca="1" si="31"/>
        <v/>
      </c>
      <c r="AS28" s="79" t="str">
        <f t="shared" ca="1" si="31"/>
        <v/>
      </c>
      <c r="AT28" s="79" t="str">
        <f t="shared" ca="1" si="31"/>
        <v/>
      </c>
      <c r="AU28" s="79" t="str">
        <f t="shared" ca="1" si="31"/>
        <v/>
      </c>
      <c r="AV28" s="79" t="str">
        <f t="shared" ca="1" si="31"/>
        <v/>
      </c>
      <c r="AW28" s="79" t="str">
        <f t="shared" ca="1" si="31"/>
        <v/>
      </c>
      <c r="AX28" s="79" t="str">
        <f t="shared" ca="1" si="31"/>
        <v/>
      </c>
      <c r="AY28" s="79" t="str">
        <f t="shared" ca="1" si="31"/>
        <v/>
      </c>
      <c r="AZ28" s="79" t="str">
        <f t="shared" ca="1" si="29"/>
        <v/>
      </c>
      <c r="BA28" s="79" t="str">
        <f t="shared" ca="1" si="29"/>
        <v/>
      </c>
      <c r="BB28" s="79" t="str">
        <f t="shared" ca="1" si="8"/>
        <v>1A4</v>
      </c>
      <c r="BC28" s="79" t="str">
        <f t="shared" ca="1" si="9"/>
        <v>3N_SodA</v>
      </c>
      <c r="BD28" s="79">
        <f t="shared" ca="1" si="10"/>
        <v>10104</v>
      </c>
      <c r="BE28" s="79" t="str">
        <f t="shared" ca="1" si="11"/>
        <v>3N</v>
      </c>
      <c r="BF28" s="79" t="str">
        <f t="shared" ca="1" si="12"/>
        <v>SodA</v>
      </c>
      <c r="BG28" s="79" t="str">
        <f t="shared" ca="1" si="13"/>
        <v>2_1</v>
      </c>
      <c r="BH28" s="79">
        <f ca="1">IFERROR(IF(BB28="","",IF(Details!$B$10=1,1,VLOOKUP($BB28,Data_qPCR,58,FALSE))),"")</f>
        <v>1</v>
      </c>
      <c r="BI28" s="79">
        <f t="shared" ca="1" si="14"/>
        <v>6</v>
      </c>
      <c r="BJ28" s="79">
        <f t="shared" ca="1" si="15"/>
        <v>3.8426940948098256</v>
      </c>
      <c r="BK28" s="79">
        <f t="shared" ca="1" si="16"/>
        <v>29.167922862898401</v>
      </c>
      <c r="BL28" s="79">
        <f t="shared" ca="1" si="17"/>
        <v>0.98984530847926222</v>
      </c>
      <c r="BM28" s="79">
        <f t="shared" ca="1" si="18"/>
        <v>0.82068196286794914</v>
      </c>
      <c r="BN28" s="79">
        <f t="shared" ca="1" si="19"/>
        <v>24.287701362489919</v>
      </c>
      <c r="BO28" s="79" t="str">
        <f t="shared" ca="1" si="20"/>
        <v>SodA@2_1</v>
      </c>
      <c r="BP28" s="79">
        <f ca="1">IF(BO28="","",BQ28-COUNTIF($BO$3:BO27,BO28))</f>
        <v>2</v>
      </c>
      <c r="BQ28" s="79">
        <f t="shared" ca="1" si="21"/>
        <v>2</v>
      </c>
      <c r="BR28" s="79" t="str">
        <f t="shared" ca="1" si="22"/>
        <v>SodA@2_1@1</v>
      </c>
      <c r="BS28" s="79" t="str">
        <f t="shared" ca="1" si="23"/>
        <v>1A4</v>
      </c>
      <c r="BT28" s="79" t="b">
        <f t="shared" ca="1" si="24"/>
        <v>0</v>
      </c>
      <c r="BU28" s="79">
        <f t="shared" ca="1" si="25"/>
        <v>24.287701362489919</v>
      </c>
      <c r="BV28" s="79" t="str">
        <f t="shared" ca="1" si="26"/>
        <v/>
      </c>
      <c r="BW28" s="79" t="str">
        <f t="shared" ca="1" si="27"/>
        <v/>
      </c>
      <c r="BX28" s="79"/>
      <c r="BY28" s="79"/>
      <c r="BZ28" s="79"/>
    </row>
    <row r="29" spans="1:78" x14ac:dyDescent="0.25">
      <c r="A29" s="79">
        <f ca="1">IF(A28="","",IF(ISTEXT(A28),1,IF(A28+1&gt;Data_Chart!$C$2,"",A28+1)))</f>
        <v>26</v>
      </c>
      <c r="B29" s="79">
        <f ca="1">IFERROR(SMALL(Data_Amplitude!$A$4:$A$1155,A29),IF(B28=$E$1,IF($E$2&gt;0,"N1",""),IF(B28="","",IF(RIGHT(B28,LEN(B28)-1)+1&gt;$E$2,"","N"&amp;RIGHT(B28,LEN(B28)-1)+1))))</f>
        <v>26</v>
      </c>
      <c r="C29" s="79" t="str">
        <f t="shared" ca="1" si="2"/>
        <v>1B4</v>
      </c>
      <c r="D29" s="79" t="str">
        <f t="shared" si="3"/>
        <v/>
      </c>
      <c r="E29" s="79" t="str">
        <f t="shared" si="30"/>
        <v/>
      </c>
      <c r="F29" s="79" t="str">
        <f t="shared" si="30"/>
        <v/>
      </c>
      <c r="G29" s="79" t="str">
        <f t="shared" si="30"/>
        <v/>
      </c>
      <c r="H29" s="79" t="str">
        <f t="shared" si="30"/>
        <v/>
      </c>
      <c r="I29" s="79" t="str">
        <f t="shared" si="30"/>
        <v/>
      </c>
      <c r="J29" s="79" t="str">
        <f t="shared" si="30"/>
        <v/>
      </c>
      <c r="K29" s="79" t="str">
        <f t="shared" si="30"/>
        <v/>
      </c>
      <c r="L29" s="79" t="str">
        <f t="shared" si="30"/>
        <v/>
      </c>
      <c r="M29" s="79" t="str">
        <f t="shared" si="30"/>
        <v/>
      </c>
      <c r="N29" s="79" t="str">
        <f t="shared" si="30"/>
        <v/>
      </c>
      <c r="O29" s="79" t="str">
        <f t="shared" si="30"/>
        <v/>
      </c>
      <c r="P29" s="79" t="str">
        <f t="shared" si="30"/>
        <v/>
      </c>
      <c r="Q29" s="79" t="str">
        <f t="shared" ca="1" si="30"/>
        <v/>
      </c>
      <c r="R29" s="79" t="str">
        <f t="shared" ca="1" si="30"/>
        <v/>
      </c>
      <c r="S29" s="79" t="str">
        <f t="shared" ca="1" si="30"/>
        <v/>
      </c>
      <c r="T29" s="79" t="str">
        <f t="shared" ca="1" si="30"/>
        <v/>
      </c>
      <c r="U29" s="79" t="str">
        <f t="shared" ca="1" si="28"/>
        <v/>
      </c>
      <c r="V29" s="79" t="str">
        <f t="shared" ca="1" si="28"/>
        <v/>
      </c>
      <c r="W29" s="79" t="str">
        <f t="shared" ca="1" si="28"/>
        <v/>
      </c>
      <c r="X29" s="79" t="str">
        <f t="shared" ca="1" si="28"/>
        <v/>
      </c>
      <c r="Y29" s="79">
        <f t="shared" ca="1" si="28"/>
        <v>-1.8501863012984949</v>
      </c>
      <c r="Z29" s="79">
        <f t="shared" ca="1" si="28"/>
        <v>-1.5411416568366909</v>
      </c>
      <c r="AA29" s="79">
        <f t="shared" ca="1" si="28"/>
        <v>-1.2598337281514747</v>
      </c>
      <c r="AB29" s="79">
        <f t="shared" ca="1" si="28"/>
        <v>-1.020399185808166</v>
      </c>
      <c r="AC29" s="79">
        <f t="shared" ca="1" si="28"/>
        <v>-0.79992738994157053</v>
      </c>
      <c r="AD29" s="79">
        <f t="shared" ca="1" si="28"/>
        <v>-0.60426557487989663</v>
      </c>
      <c r="AE29" s="79" t="str">
        <f t="shared" ca="1" si="28"/>
        <v/>
      </c>
      <c r="AF29" s="79" t="str">
        <f t="shared" ca="1" si="28"/>
        <v/>
      </c>
      <c r="AG29" s="79" t="str">
        <f t="shared" ca="1" si="28"/>
        <v/>
      </c>
      <c r="AH29" s="79" t="str">
        <f t="shared" ca="1" si="28"/>
        <v/>
      </c>
      <c r="AI29" s="79" t="str">
        <f t="shared" ca="1" si="28"/>
        <v/>
      </c>
      <c r="AJ29" s="79" t="str">
        <f t="shared" ca="1" si="31"/>
        <v/>
      </c>
      <c r="AK29" s="79" t="str">
        <f t="shared" ca="1" si="31"/>
        <v/>
      </c>
      <c r="AL29" s="79" t="str">
        <f t="shared" ca="1" si="31"/>
        <v/>
      </c>
      <c r="AM29" s="79" t="str">
        <f t="shared" ca="1" si="31"/>
        <v/>
      </c>
      <c r="AN29" s="79" t="str">
        <f t="shared" ca="1" si="31"/>
        <v/>
      </c>
      <c r="AO29" s="79" t="str">
        <f t="shared" ca="1" si="31"/>
        <v/>
      </c>
      <c r="AP29" s="79" t="str">
        <f t="shared" ca="1" si="31"/>
        <v/>
      </c>
      <c r="AQ29" s="79" t="str">
        <f t="shared" ca="1" si="31"/>
        <v/>
      </c>
      <c r="AR29" s="79" t="str">
        <f t="shared" ca="1" si="31"/>
        <v/>
      </c>
      <c r="AS29" s="79" t="str">
        <f t="shared" ca="1" si="31"/>
        <v/>
      </c>
      <c r="AT29" s="79" t="str">
        <f t="shared" ca="1" si="31"/>
        <v/>
      </c>
      <c r="AU29" s="79" t="str">
        <f t="shared" ca="1" si="31"/>
        <v/>
      </c>
      <c r="AV29" s="79" t="str">
        <f t="shared" ca="1" si="31"/>
        <v/>
      </c>
      <c r="AW29" s="79" t="str">
        <f t="shared" ca="1" si="31"/>
        <v/>
      </c>
      <c r="AX29" s="79" t="str">
        <f t="shared" ca="1" si="31"/>
        <v/>
      </c>
      <c r="AY29" s="79" t="str">
        <f t="shared" ca="1" si="31"/>
        <v/>
      </c>
      <c r="AZ29" s="79" t="str">
        <f t="shared" ca="1" si="29"/>
        <v/>
      </c>
      <c r="BA29" s="79" t="str">
        <f t="shared" ca="1" si="29"/>
        <v/>
      </c>
      <c r="BB29" s="79" t="str">
        <f t="shared" ca="1" si="8"/>
        <v>1B4</v>
      </c>
      <c r="BC29" s="79" t="str">
        <f t="shared" ca="1" si="9"/>
        <v>3N_SodA</v>
      </c>
      <c r="BD29" s="79">
        <f t="shared" ca="1" si="10"/>
        <v>10204</v>
      </c>
      <c r="BE29" s="79" t="str">
        <f t="shared" ca="1" si="11"/>
        <v>3N</v>
      </c>
      <c r="BF29" s="79" t="str">
        <f t="shared" ca="1" si="12"/>
        <v>SodA</v>
      </c>
      <c r="BG29" s="79" t="str">
        <f t="shared" ca="1" si="13"/>
        <v>2_1</v>
      </c>
      <c r="BH29" s="79">
        <f ca="1">IFERROR(IF(BB29="","",IF(Details!$B$10=1,1,VLOOKUP($BB29,Data_qPCR,58,FALSE))),"")</f>
        <v>1</v>
      </c>
      <c r="BI29" s="79">
        <f t="shared" ca="1" si="14"/>
        <v>6</v>
      </c>
      <c r="BJ29" s="79">
        <f t="shared" ca="1" si="15"/>
        <v>3.997218870575483</v>
      </c>
      <c r="BK29" s="79">
        <f t="shared" ca="1" si="16"/>
        <v>29.213889460078114</v>
      </c>
      <c r="BL29" s="79">
        <f t="shared" ca="1" si="17"/>
        <v>0.99275852656139407</v>
      </c>
      <c r="BM29" s="79">
        <f t="shared" ca="1" si="18"/>
        <v>0.77899178056418084</v>
      </c>
      <c r="BN29" s="79">
        <f t="shared" ca="1" si="19"/>
        <v>24.137421494447249</v>
      </c>
      <c r="BO29" s="79" t="str">
        <f t="shared" ca="1" si="20"/>
        <v>SodA@2_1</v>
      </c>
      <c r="BP29" s="79">
        <f ca="1">IF(BO29="","",BQ29-COUNTIF($BO$3:BO28,BO29))</f>
        <v>1</v>
      </c>
      <c r="BQ29" s="79">
        <f t="shared" ca="1" si="21"/>
        <v>2</v>
      </c>
      <c r="BR29" s="79" t="str">
        <f t="shared" ca="1" si="22"/>
        <v>SodA@2_1@2</v>
      </c>
      <c r="BS29" s="79" t="str">
        <f t="shared" ca="1" si="23"/>
        <v>1B4</v>
      </c>
      <c r="BT29" s="79" t="b">
        <f t="shared" ca="1" si="24"/>
        <v>0</v>
      </c>
      <c r="BU29" s="79">
        <f t="shared" ca="1" si="25"/>
        <v>24.137421494447249</v>
      </c>
      <c r="BV29" s="79" t="str">
        <f t="shared" ca="1" si="26"/>
        <v/>
      </c>
      <c r="BW29" s="79" t="str">
        <f t="shared" ca="1" si="27"/>
        <v/>
      </c>
      <c r="BX29" s="79"/>
      <c r="BY29" s="79"/>
      <c r="BZ29" s="79"/>
    </row>
    <row r="30" spans="1:78" x14ac:dyDescent="0.25">
      <c r="A30" s="79">
        <f ca="1">IF(A29="","",IF(ISTEXT(A29),1,IF(A29+1&gt;Data_Chart!$C$2,"",A29+1)))</f>
        <v>27</v>
      </c>
      <c r="B30" s="79">
        <f ca="1">IFERROR(SMALL(Data_Amplitude!$A$4:$A$1155,A30),IF(B29=$E$1,IF($E$2&gt;0,"N1",""),IF(B29="","",IF(RIGHT(B29,LEN(B29)-1)+1&gt;$E$2,"","N"&amp;RIGHT(B29,LEN(B29)-1)+1))))</f>
        <v>27</v>
      </c>
      <c r="C30" s="79" t="str">
        <f t="shared" ca="1" si="2"/>
        <v>1C4</v>
      </c>
      <c r="D30" s="79" t="str">
        <f t="shared" si="3"/>
        <v/>
      </c>
      <c r="E30" s="79" t="str">
        <f t="shared" si="30"/>
        <v/>
      </c>
      <c r="F30" s="79" t="str">
        <f t="shared" si="30"/>
        <v/>
      </c>
      <c r="G30" s="79" t="str">
        <f t="shared" si="30"/>
        <v/>
      </c>
      <c r="H30" s="79" t="str">
        <f t="shared" si="30"/>
        <v/>
      </c>
      <c r="I30" s="79" t="str">
        <f t="shared" si="30"/>
        <v/>
      </c>
      <c r="J30" s="79" t="str">
        <f t="shared" si="30"/>
        <v/>
      </c>
      <c r="K30" s="79" t="str">
        <f t="shared" si="30"/>
        <v/>
      </c>
      <c r="L30" s="79" t="str">
        <f t="shared" si="30"/>
        <v/>
      </c>
      <c r="M30" s="79" t="str">
        <f t="shared" si="30"/>
        <v/>
      </c>
      <c r="N30" s="79" t="str">
        <f t="shared" si="30"/>
        <v/>
      </c>
      <c r="O30" s="79" t="str">
        <f t="shared" si="30"/>
        <v/>
      </c>
      <c r="P30" s="79" t="str">
        <f t="shared" si="30"/>
        <v/>
      </c>
      <c r="Q30" s="79" t="str">
        <f t="shared" ca="1" si="30"/>
        <v/>
      </c>
      <c r="R30" s="79" t="str">
        <f t="shared" ca="1" si="30"/>
        <v/>
      </c>
      <c r="S30" s="79" t="str">
        <f t="shared" ca="1" si="30"/>
        <v/>
      </c>
      <c r="T30" s="79" t="str">
        <f t="shared" ca="1" si="30"/>
        <v/>
      </c>
      <c r="U30" s="79" t="str">
        <f t="shared" ca="1" si="28"/>
        <v/>
      </c>
      <c r="V30" s="79" t="str">
        <f t="shared" ca="1" si="28"/>
        <v/>
      </c>
      <c r="W30" s="79" t="str">
        <f t="shared" ca="1" si="28"/>
        <v/>
      </c>
      <c r="X30" s="79" t="str">
        <f t="shared" ca="1" si="28"/>
        <v/>
      </c>
      <c r="Y30" s="79" t="str">
        <f t="shared" ca="1" si="28"/>
        <v/>
      </c>
      <c r="Z30" s="79" t="str">
        <f t="shared" ca="1" si="28"/>
        <v/>
      </c>
      <c r="AA30" s="79" t="str">
        <f t="shared" ca="1" si="28"/>
        <v/>
      </c>
      <c r="AB30" s="79" t="str">
        <f t="shared" ca="1" si="28"/>
        <v/>
      </c>
      <c r="AC30" s="79">
        <f t="shared" ca="1" si="28"/>
        <v>-1.6317760452580652</v>
      </c>
      <c r="AD30" s="79">
        <f t="shared" ca="1" si="28"/>
        <v>-1.3179491992776717</v>
      </c>
      <c r="AE30" s="79">
        <f t="shared" ca="1" si="28"/>
        <v>-1.0268128171519089</v>
      </c>
      <c r="AF30" s="79">
        <f t="shared" ca="1" si="28"/>
        <v>-0.76173465605279145</v>
      </c>
      <c r="AG30" s="79" t="str">
        <f t="shared" ca="1" si="28"/>
        <v/>
      </c>
      <c r="AH30" s="79" t="str">
        <f t="shared" ca="1" si="28"/>
        <v/>
      </c>
      <c r="AI30" s="79" t="str">
        <f t="shared" ca="1" si="28"/>
        <v/>
      </c>
      <c r="AJ30" s="79" t="str">
        <f t="shared" ca="1" si="31"/>
        <v/>
      </c>
      <c r="AK30" s="79" t="str">
        <f t="shared" ca="1" si="31"/>
        <v/>
      </c>
      <c r="AL30" s="79" t="str">
        <f t="shared" ca="1" si="31"/>
        <v/>
      </c>
      <c r="AM30" s="79" t="str">
        <f t="shared" ca="1" si="31"/>
        <v/>
      </c>
      <c r="AN30" s="79" t="str">
        <f t="shared" ca="1" si="31"/>
        <v/>
      </c>
      <c r="AO30" s="79" t="str">
        <f t="shared" ca="1" si="31"/>
        <v/>
      </c>
      <c r="AP30" s="79" t="str">
        <f t="shared" ca="1" si="31"/>
        <v/>
      </c>
      <c r="AQ30" s="79" t="str">
        <f t="shared" ca="1" si="31"/>
        <v/>
      </c>
      <c r="AR30" s="79" t="str">
        <f t="shared" ca="1" si="31"/>
        <v/>
      </c>
      <c r="AS30" s="79" t="str">
        <f t="shared" ca="1" si="31"/>
        <v/>
      </c>
      <c r="AT30" s="79" t="str">
        <f t="shared" ca="1" si="31"/>
        <v/>
      </c>
      <c r="AU30" s="79" t="str">
        <f t="shared" ca="1" si="31"/>
        <v/>
      </c>
      <c r="AV30" s="79" t="str">
        <f t="shared" ca="1" si="31"/>
        <v/>
      </c>
      <c r="AW30" s="79" t="str">
        <f t="shared" ca="1" si="31"/>
        <v/>
      </c>
      <c r="AX30" s="79" t="str">
        <f t="shared" ca="1" si="31"/>
        <v/>
      </c>
      <c r="AY30" s="79" t="str">
        <f t="shared" ca="1" si="31"/>
        <v/>
      </c>
      <c r="AZ30" s="79" t="str">
        <f t="shared" ca="1" si="29"/>
        <v/>
      </c>
      <c r="BA30" s="79" t="str">
        <f t="shared" ca="1" si="29"/>
        <v/>
      </c>
      <c r="BB30" s="79" t="str">
        <f t="shared" ca="1" si="8"/>
        <v>1C4</v>
      </c>
      <c r="BC30" s="79" t="str">
        <f t="shared" ca="1" si="9"/>
        <v>3N_OtsA</v>
      </c>
      <c r="BD30" s="79">
        <f t="shared" ca="1" si="10"/>
        <v>10304</v>
      </c>
      <c r="BE30" s="79" t="str">
        <f t="shared" ca="1" si="11"/>
        <v>3N</v>
      </c>
      <c r="BF30" s="79" t="str">
        <f t="shared" ca="1" si="12"/>
        <v>OtsA</v>
      </c>
      <c r="BG30" s="79" t="str">
        <f t="shared" ca="1" si="13"/>
        <v>2_1</v>
      </c>
      <c r="BH30" s="79">
        <f ca="1">IFERROR(IF(BB30="","",IF(Details!$B$10=1,1,VLOOKUP($BB30,Data_qPCR,58,FALSE))),"")</f>
        <v>1</v>
      </c>
      <c r="BI30" s="79">
        <f t="shared" ca="1" si="14"/>
        <v>4</v>
      </c>
      <c r="BJ30" s="79">
        <f t="shared" ca="1" si="15"/>
        <v>3.4419142795866029</v>
      </c>
      <c r="BK30" s="79">
        <f t="shared" ca="1" si="16"/>
        <v>31.577182131941608</v>
      </c>
      <c r="BL30" s="79">
        <f t="shared" ca="1" si="17"/>
        <v>0.99858901149568391</v>
      </c>
      <c r="BM30" s="79">
        <f t="shared" ca="1" si="18"/>
        <v>0.95225254621387934</v>
      </c>
      <c r="BN30" s="79">
        <f t="shared" ca="1" si="19"/>
        <v>27.205950996866623</v>
      </c>
      <c r="BO30" s="79" t="str">
        <f t="shared" ca="1" si="20"/>
        <v>OtsA@2_1</v>
      </c>
      <c r="BP30" s="79">
        <f ca="1">IF(BO30="","",BQ30-COUNTIF($BO$3:BO29,BO30))</f>
        <v>2</v>
      </c>
      <c r="BQ30" s="79">
        <f t="shared" ca="1" si="21"/>
        <v>2</v>
      </c>
      <c r="BR30" s="79" t="str">
        <f t="shared" ca="1" si="22"/>
        <v>OtsA@2_1@1</v>
      </c>
      <c r="BS30" s="79" t="str">
        <f t="shared" ca="1" si="23"/>
        <v>1C4</v>
      </c>
      <c r="BT30" s="79" t="b">
        <f t="shared" ca="1" si="24"/>
        <v>0</v>
      </c>
      <c r="BU30" s="79">
        <f t="shared" ca="1" si="25"/>
        <v>27.205950996866623</v>
      </c>
      <c r="BV30" s="79" t="str">
        <f t="shared" ca="1" si="26"/>
        <v/>
      </c>
      <c r="BW30" s="79" t="str">
        <f t="shared" ca="1" si="27"/>
        <v/>
      </c>
      <c r="BX30" s="79"/>
      <c r="BY30" s="79"/>
      <c r="BZ30" s="79"/>
    </row>
    <row r="31" spans="1:78" x14ac:dyDescent="0.25">
      <c r="A31" s="79">
        <f ca="1">IF(A30="","",IF(ISTEXT(A30),1,IF(A30+1&gt;Data_Chart!$C$2,"",A30+1)))</f>
        <v>28</v>
      </c>
      <c r="B31" s="79">
        <f ca="1">IFERROR(SMALL(Data_Amplitude!$A$4:$A$1155,A31),IF(B30=$E$1,IF($E$2&gt;0,"N1",""),IF(B30="","",IF(RIGHT(B30,LEN(B30)-1)+1&gt;$E$2,"","N"&amp;RIGHT(B30,LEN(B30)-1)+1))))</f>
        <v>28</v>
      </c>
      <c r="C31" s="79" t="str">
        <f t="shared" ca="1" si="2"/>
        <v>1D4</v>
      </c>
      <c r="D31" s="79" t="str">
        <f t="shared" si="3"/>
        <v/>
      </c>
      <c r="E31" s="79" t="str">
        <f t="shared" si="30"/>
        <v/>
      </c>
      <c r="F31" s="79" t="str">
        <f t="shared" si="30"/>
        <v/>
      </c>
      <c r="G31" s="79" t="str">
        <f t="shared" si="30"/>
        <v/>
      </c>
      <c r="H31" s="79" t="str">
        <f t="shared" si="30"/>
        <v/>
      </c>
      <c r="I31" s="79" t="str">
        <f t="shared" si="30"/>
        <v/>
      </c>
      <c r="J31" s="79" t="str">
        <f t="shared" si="30"/>
        <v/>
      </c>
      <c r="K31" s="79" t="str">
        <f t="shared" si="30"/>
        <v/>
      </c>
      <c r="L31" s="79" t="str">
        <f t="shared" si="30"/>
        <v/>
      </c>
      <c r="M31" s="79" t="str">
        <f t="shared" si="30"/>
        <v/>
      </c>
      <c r="N31" s="79" t="str">
        <f t="shared" si="30"/>
        <v/>
      </c>
      <c r="O31" s="79" t="str">
        <f t="shared" si="30"/>
        <v/>
      </c>
      <c r="P31" s="79" t="str">
        <f t="shared" si="30"/>
        <v/>
      </c>
      <c r="Q31" s="79" t="str">
        <f t="shared" ca="1" si="30"/>
        <v/>
      </c>
      <c r="R31" s="79" t="str">
        <f t="shared" ca="1" si="30"/>
        <v/>
      </c>
      <c r="S31" s="79" t="str">
        <f t="shared" ca="1" si="30"/>
        <v/>
      </c>
      <c r="T31" s="79" t="str">
        <f t="shared" ca="1" si="30"/>
        <v/>
      </c>
      <c r="U31" s="79" t="str">
        <f t="shared" ca="1" si="28"/>
        <v/>
      </c>
      <c r="V31" s="79" t="str">
        <f t="shared" ca="1" si="28"/>
        <v/>
      </c>
      <c r="W31" s="79" t="str">
        <f t="shared" ca="1" si="28"/>
        <v/>
      </c>
      <c r="X31" s="79" t="str">
        <f t="shared" ca="1" si="28"/>
        <v/>
      </c>
      <c r="Y31" s="79" t="str">
        <f t="shared" ca="1" si="28"/>
        <v/>
      </c>
      <c r="Z31" s="79" t="str">
        <f t="shared" ca="1" si="28"/>
        <v/>
      </c>
      <c r="AA31" s="79" t="str">
        <f t="shared" ca="1" si="28"/>
        <v/>
      </c>
      <c r="AB31" s="79" t="str">
        <f t="shared" ca="1" si="28"/>
        <v/>
      </c>
      <c r="AC31" s="79">
        <f t="shared" ca="1" si="28"/>
        <v>-1.6749357187354805</v>
      </c>
      <c r="AD31" s="79">
        <f t="shared" ca="1" si="28"/>
        <v>-1.3540074304573131</v>
      </c>
      <c r="AE31" s="79">
        <f t="shared" ca="1" si="28"/>
        <v>-1.0585696334348256</v>
      </c>
      <c r="AF31" s="79">
        <f t="shared" ca="1" si="28"/>
        <v>-0.78869755444919132</v>
      </c>
      <c r="AG31" s="79">
        <f t="shared" ca="1" si="28"/>
        <v>-0.54972712828507098</v>
      </c>
      <c r="AH31" s="79" t="str">
        <f t="shared" ca="1" si="28"/>
        <v/>
      </c>
      <c r="AI31" s="79" t="str">
        <f t="shared" ca="1" si="28"/>
        <v/>
      </c>
      <c r="AJ31" s="79" t="str">
        <f t="shared" ca="1" si="31"/>
        <v/>
      </c>
      <c r="AK31" s="79" t="str">
        <f t="shared" ca="1" si="31"/>
        <v/>
      </c>
      <c r="AL31" s="79" t="str">
        <f t="shared" ca="1" si="31"/>
        <v/>
      </c>
      <c r="AM31" s="79" t="str">
        <f t="shared" ca="1" si="31"/>
        <v/>
      </c>
      <c r="AN31" s="79" t="str">
        <f t="shared" ca="1" si="31"/>
        <v/>
      </c>
      <c r="AO31" s="79" t="str">
        <f t="shared" ca="1" si="31"/>
        <v/>
      </c>
      <c r="AP31" s="79" t="str">
        <f t="shared" ca="1" si="31"/>
        <v/>
      </c>
      <c r="AQ31" s="79" t="str">
        <f t="shared" ca="1" si="31"/>
        <v/>
      </c>
      <c r="AR31" s="79" t="str">
        <f t="shared" ca="1" si="31"/>
        <v/>
      </c>
      <c r="AS31" s="79" t="str">
        <f t="shared" ca="1" si="31"/>
        <v/>
      </c>
      <c r="AT31" s="79" t="str">
        <f t="shared" ca="1" si="31"/>
        <v/>
      </c>
      <c r="AU31" s="79" t="str">
        <f t="shared" ca="1" si="31"/>
        <v/>
      </c>
      <c r="AV31" s="79" t="str">
        <f t="shared" ca="1" si="31"/>
        <v/>
      </c>
      <c r="AW31" s="79" t="str">
        <f t="shared" ca="1" si="31"/>
        <v/>
      </c>
      <c r="AX31" s="79" t="str">
        <f t="shared" ca="1" si="31"/>
        <v/>
      </c>
      <c r="AY31" s="79" t="str">
        <f t="shared" ca="1" si="31"/>
        <v/>
      </c>
      <c r="AZ31" s="79" t="str">
        <f t="shared" ca="1" si="29"/>
        <v/>
      </c>
      <c r="BA31" s="79" t="str">
        <f t="shared" ca="1" si="29"/>
        <v/>
      </c>
      <c r="BB31" s="79" t="str">
        <f t="shared" ca="1" si="8"/>
        <v>1D4</v>
      </c>
      <c r="BC31" s="79" t="str">
        <f t="shared" ca="1" si="9"/>
        <v>3N_OtsA</v>
      </c>
      <c r="BD31" s="79">
        <f t="shared" ca="1" si="10"/>
        <v>10404</v>
      </c>
      <c r="BE31" s="79" t="str">
        <f t="shared" ca="1" si="11"/>
        <v>3N</v>
      </c>
      <c r="BF31" s="79" t="str">
        <f t="shared" ca="1" si="12"/>
        <v>OtsA</v>
      </c>
      <c r="BG31" s="79" t="str">
        <f t="shared" ca="1" si="13"/>
        <v>2_1</v>
      </c>
      <c r="BH31" s="79">
        <f ca="1">IFERROR(IF(BB31="","",IF(Details!$B$10=1,1,VLOOKUP($BB31,Data_qPCR,58,FALSE))),"")</f>
        <v>1</v>
      </c>
      <c r="BI31" s="79">
        <f t="shared" ca="1" si="14"/>
        <v>5</v>
      </c>
      <c r="BJ31" s="79">
        <f t="shared" ca="1" si="15"/>
        <v>3.5400151257726211</v>
      </c>
      <c r="BK31" s="79">
        <f t="shared" ca="1" si="16"/>
        <v>31.841580139775484</v>
      </c>
      <c r="BL31" s="79">
        <f t="shared" ca="1" si="17"/>
        <v>0.99677163715048744</v>
      </c>
      <c r="BM31" s="79">
        <f t="shared" ca="1" si="18"/>
        <v>0.91639340974781125</v>
      </c>
      <c r="BN31" s="79">
        <f t="shared" ca="1" si="19"/>
        <v>27.345760930044253</v>
      </c>
      <c r="BO31" s="79" t="str">
        <f t="shared" ca="1" si="20"/>
        <v>OtsA@2_1</v>
      </c>
      <c r="BP31" s="79">
        <f ca="1">IF(BO31="","",BQ31-COUNTIF($BO$3:BO30,BO31))</f>
        <v>1</v>
      </c>
      <c r="BQ31" s="79">
        <f t="shared" ca="1" si="21"/>
        <v>2</v>
      </c>
      <c r="BR31" s="79" t="str">
        <f t="shared" ca="1" si="22"/>
        <v>OtsA@2_1@2</v>
      </c>
      <c r="BS31" s="79" t="str">
        <f t="shared" ca="1" si="23"/>
        <v>1D4</v>
      </c>
      <c r="BT31" s="79" t="b">
        <f t="shared" ca="1" si="24"/>
        <v>0</v>
      </c>
      <c r="BU31" s="79">
        <f t="shared" ca="1" si="25"/>
        <v>27.345760930044253</v>
      </c>
      <c r="BV31" s="79" t="str">
        <f t="shared" ca="1" si="26"/>
        <v/>
      </c>
      <c r="BW31" s="79" t="str">
        <f t="shared" ca="1" si="27"/>
        <v/>
      </c>
      <c r="BX31" s="79"/>
      <c r="BY31" s="79"/>
      <c r="BZ31" s="79"/>
    </row>
    <row r="32" spans="1:78" x14ac:dyDescent="0.25">
      <c r="A32" s="79">
        <f ca="1">IF(A31="","",IF(ISTEXT(A31),1,IF(A31+1&gt;Data_Chart!$C$2,"",A31+1)))</f>
        <v>29</v>
      </c>
      <c r="B32" s="79">
        <f ca="1">IFERROR(SMALL(Data_Amplitude!$A$4:$A$1155,A32),IF(B31=$E$1,IF($E$2&gt;0,"N1",""),IF(B31="","",IF(RIGHT(B31,LEN(B31)-1)+1&gt;$E$2,"","N"&amp;RIGHT(B31,LEN(B31)-1)+1))))</f>
        <v>29</v>
      </c>
      <c r="C32" s="79" t="str">
        <f t="shared" ca="1" si="2"/>
        <v>1E4</v>
      </c>
      <c r="D32" s="79" t="str">
        <f t="shared" si="3"/>
        <v/>
      </c>
      <c r="E32" s="79" t="str">
        <f t="shared" si="30"/>
        <v/>
      </c>
      <c r="F32" s="79" t="str">
        <f t="shared" si="30"/>
        <v/>
      </c>
      <c r="G32" s="79" t="str">
        <f t="shared" si="30"/>
        <v/>
      </c>
      <c r="H32" s="79" t="str">
        <f t="shared" si="30"/>
        <v/>
      </c>
      <c r="I32" s="79" t="str">
        <f t="shared" si="30"/>
        <v/>
      </c>
      <c r="J32" s="79" t="str">
        <f t="shared" si="30"/>
        <v/>
      </c>
      <c r="K32" s="79" t="str">
        <f t="shared" si="30"/>
        <v/>
      </c>
      <c r="L32" s="79" t="str">
        <f t="shared" si="30"/>
        <v/>
      </c>
      <c r="M32" s="79" t="str">
        <f t="shared" si="30"/>
        <v/>
      </c>
      <c r="N32" s="79" t="str">
        <f t="shared" si="30"/>
        <v/>
      </c>
      <c r="O32" s="79" t="str">
        <f t="shared" si="30"/>
        <v/>
      </c>
      <c r="P32" s="79" t="str">
        <f t="shared" si="30"/>
        <v/>
      </c>
      <c r="Q32" s="79" t="str">
        <f t="shared" ca="1" si="30"/>
        <v/>
      </c>
      <c r="R32" s="79" t="str">
        <f t="shared" ca="1" si="30"/>
        <v/>
      </c>
      <c r="S32" s="79" t="str">
        <f t="shared" ca="1" si="30"/>
        <v/>
      </c>
      <c r="T32" s="79" t="str">
        <f t="shared" ca="1" si="30"/>
        <v/>
      </c>
      <c r="U32" s="79" t="str">
        <f t="shared" ca="1" si="28"/>
        <v/>
      </c>
      <c r="V32" s="79" t="str">
        <f t="shared" ca="1" si="28"/>
        <v/>
      </c>
      <c r="W32" s="79" t="str">
        <f t="shared" ca="1" si="28"/>
        <v/>
      </c>
      <c r="X32" s="79" t="str">
        <f t="shared" ca="1" si="28"/>
        <v/>
      </c>
      <c r="Y32" s="79" t="str">
        <f t="shared" ca="1" si="28"/>
        <v/>
      </c>
      <c r="Z32" s="79" t="str">
        <f t="shared" ca="1" si="28"/>
        <v/>
      </c>
      <c r="AA32" s="79" t="str">
        <f t="shared" ca="1" si="28"/>
        <v/>
      </c>
      <c r="AB32" s="79" t="str">
        <f t="shared" ca="1" si="28"/>
        <v/>
      </c>
      <c r="AC32" s="79">
        <f t="shared" ca="1" si="28"/>
        <v>-1.9821163863438214</v>
      </c>
      <c r="AD32" s="79">
        <f t="shared" ca="1" si="28"/>
        <v>-1.6132586390411432</v>
      </c>
      <c r="AE32" s="79">
        <f t="shared" ca="1" si="28"/>
        <v>-1.2968206499901895</v>
      </c>
      <c r="AF32" s="79">
        <f t="shared" ca="1" si="28"/>
        <v>-1.009795555096207</v>
      </c>
      <c r="AG32" s="79">
        <f t="shared" ca="1" si="28"/>
        <v>-0.74941233965726661</v>
      </c>
      <c r="AH32" s="79" t="str">
        <f t="shared" ca="1" si="28"/>
        <v/>
      </c>
      <c r="AI32" s="79" t="str">
        <f t="shared" ca="1" si="28"/>
        <v/>
      </c>
      <c r="AJ32" s="79" t="str">
        <f t="shared" ca="1" si="31"/>
        <v/>
      </c>
      <c r="AK32" s="79" t="str">
        <f t="shared" ca="1" si="31"/>
        <v/>
      </c>
      <c r="AL32" s="79" t="str">
        <f t="shared" ca="1" si="31"/>
        <v/>
      </c>
      <c r="AM32" s="79" t="str">
        <f t="shared" ca="1" si="31"/>
        <v/>
      </c>
      <c r="AN32" s="79" t="str">
        <f t="shared" ca="1" si="31"/>
        <v/>
      </c>
      <c r="AO32" s="79" t="str">
        <f t="shared" ca="1" si="31"/>
        <v/>
      </c>
      <c r="AP32" s="79" t="str">
        <f t="shared" ca="1" si="31"/>
        <v/>
      </c>
      <c r="AQ32" s="79" t="str">
        <f t="shared" ca="1" si="31"/>
        <v/>
      </c>
      <c r="AR32" s="79" t="str">
        <f t="shared" ca="1" si="31"/>
        <v/>
      </c>
      <c r="AS32" s="79" t="str">
        <f t="shared" ca="1" si="31"/>
        <v/>
      </c>
      <c r="AT32" s="79" t="str">
        <f t="shared" ca="1" si="31"/>
        <v/>
      </c>
      <c r="AU32" s="79" t="str">
        <f t="shared" ca="1" si="31"/>
        <v/>
      </c>
      <c r="AV32" s="79" t="str">
        <f t="shared" ca="1" si="31"/>
        <v/>
      </c>
      <c r="AW32" s="79" t="str">
        <f t="shared" ca="1" si="31"/>
        <v/>
      </c>
      <c r="AX32" s="79" t="str">
        <f t="shared" ca="1" si="31"/>
        <v/>
      </c>
      <c r="AY32" s="79" t="str">
        <f t="shared" ca="1" si="31"/>
        <v/>
      </c>
      <c r="AZ32" s="79" t="str">
        <f t="shared" ca="1" si="29"/>
        <v/>
      </c>
      <c r="BA32" s="79" t="str">
        <f t="shared" ca="1" si="29"/>
        <v/>
      </c>
      <c r="BB32" s="79" t="str">
        <f t="shared" ca="1" si="8"/>
        <v>1E4</v>
      </c>
      <c r="BC32" s="79" t="str">
        <f t="shared" ca="1" si="9"/>
        <v>3N_Rpon2</v>
      </c>
      <c r="BD32" s="79">
        <f t="shared" ca="1" si="10"/>
        <v>10504</v>
      </c>
      <c r="BE32" s="79" t="str">
        <f t="shared" ca="1" si="11"/>
        <v>3N</v>
      </c>
      <c r="BF32" s="79" t="str">
        <f t="shared" ca="1" si="12"/>
        <v>Rpon2</v>
      </c>
      <c r="BG32" s="79" t="str">
        <f t="shared" ca="1" si="13"/>
        <v>2_1</v>
      </c>
      <c r="BH32" s="79">
        <f ca="1">IFERROR(IF(BB32="","",IF(Details!$B$10=1,1,VLOOKUP($BB32,Data_qPCR,58,FALSE))),"")</f>
        <v>1</v>
      </c>
      <c r="BI32" s="79">
        <f t="shared" ca="1" si="14"/>
        <v>5</v>
      </c>
      <c r="BJ32" s="79">
        <f t="shared" ca="1" si="15"/>
        <v>3.2433482954287003</v>
      </c>
      <c r="BK32" s="79">
        <f t="shared" ca="1" si="16"/>
        <v>32.314563686277012</v>
      </c>
      <c r="BL32" s="79">
        <f t="shared" ca="1" si="17"/>
        <v>0.9953418101844751</v>
      </c>
      <c r="BM32" s="79">
        <f t="shared" ca="1" si="18"/>
        <v>1.0338707304418935</v>
      </c>
      <c r="BN32" s="79">
        <f t="shared" ca="1" si="19"/>
        <v>28.195511351082562</v>
      </c>
      <c r="BO32" s="79" t="str">
        <f t="shared" ca="1" si="20"/>
        <v>Rpon2@2_1</v>
      </c>
      <c r="BP32" s="79">
        <f ca="1">IF(BO32="","",BQ32-COUNTIF($BO$3:BO31,BO32))</f>
        <v>2</v>
      </c>
      <c r="BQ32" s="79">
        <f t="shared" ca="1" si="21"/>
        <v>2</v>
      </c>
      <c r="BR32" s="79" t="str">
        <f t="shared" ca="1" si="22"/>
        <v>Rpon2@2_1@1</v>
      </c>
      <c r="BS32" s="79" t="str">
        <f t="shared" ca="1" si="23"/>
        <v>1E4</v>
      </c>
      <c r="BT32" s="79" t="b">
        <f t="shared" ca="1" si="24"/>
        <v>0</v>
      </c>
      <c r="BU32" s="79">
        <f t="shared" ca="1" si="25"/>
        <v>28.195511351082562</v>
      </c>
      <c r="BV32" s="79" t="str">
        <f t="shared" ca="1" si="26"/>
        <v/>
      </c>
      <c r="BW32" s="79" t="str">
        <f t="shared" ca="1" si="27"/>
        <v/>
      </c>
      <c r="BX32" s="79"/>
      <c r="BY32" s="79"/>
      <c r="BZ32" s="79"/>
    </row>
    <row r="33" spans="1:78" x14ac:dyDescent="0.25">
      <c r="A33" s="79">
        <f ca="1">IF(A32="","",IF(ISTEXT(A32),1,IF(A32+1&gt;Data_Chart!$C$2,"",A32+1)))</f>
        <v>30</v>
      </c>
      <c r="B33" s="79">
        <f ca="1">IFERROR(SMALL(Data_Amplitude!$A$4:$A$1155,A33),IF(B32=$E$1,IF($E$2&gt;0,"N1",""),IF(B32="","",IF(RIGHT(B32,LEN(B32)-1)+1&gt;$E$2,"","N"&amp;RIGHT(B32,LEN(B32)-1)+1))))</f>
        <v>30</v>
      </c>
      <c r="C33" s="79" t="str">
        <f t="shared" ca="1" si="2"/>
        <v>1F4</v>
      </c>
      <c r="D33" s="79" t="str">
        <f t="shared" si="3"/>
        <v/>
      </c>
      <c r="E33" s="79" t="str">
        <f t="shared" si="30"/>
        <v/>
      </c>
      <c r="F33" s="79" t="str">
        <f t="shared" si="30"/>
        <v/>
      </c>
      <c r="G33" s="79" t="str">
        <f t="shared" si="30"/>
        <v/>
      </c>
      <c r="H33" s="79" t="str">
        <f t="shared" si="30"/>
        <v/>
      </c>
      <c r="I33" s="79" t="str">
        <f t="shared" si="30"/>
        <v/>
      </c>
      <c r="J33" s="79" t="str">
        <f t="shared" si="30"/>
        <v/>
      </c>
      <c r="K33" s="79" t="str">
        <f t="shared" si="30"/>
        <v/>
      </c>
      <c r="L33" s="79" t="str">
        <f t="shared" si="30"/>
        <v/>
      </c>
      <c r="M33" s="79" t="str">
        <f t="shared" si="30"/>
        <v/>
      </c>
      <c r="N33" s="79" t="str">
        <f t="shared" si="30"/>
        <v/>
      </c>
      <c r="O33" s="79" t="str">
        <f t="shared" si="30"/>
        <v/>
      </c>
      <c r="P33" s="79" t="str">
        <f t="shared" si="30"/>
        <v/>
      </c>
      <c r="Q33" s="79" t="str">
        <f t="shared" ca="1" si="30"/>
        <v/>
      </c>
      <c r="R33" s="79" t="str">
        <f t="shared" ca="1" si="30"/>
        <v/>
      </c>
      <c r="S33" s="79" t="str">
        <f t="shared" ca="1" si="30"/>
        <v/>
      </c>
      <c r="T33" s="79" t="str">
        <f t="shared" ca="1" si="30"/>
        <v/>
      </c>
      <c r="U33" s="79" t="str">
        <f t="shared" ca="1" si="28"/>
        <v/>
      </c>
      <c r="V33" s="79" t="str">
        <f t="shared" ca="1" si="28"/>
        <v/>
      </c>
      <c r="W33" s="79" t="str">
        <f t="shared" ca="1" si="28"/>
        <v/>
      </c>
      <c r="X33" s="79" t="str">
        <f t="shared" ca="1" si="28"/>
        <v/>
      </c>
      <c r="Y33" s="79" t="str">
        <f t="shared" ca="1" si="28"/>
        <v/>
      </c>
      <c r="Z33" s="79" t="str">
        <f t="shared" ca="1" si="28"/>
        <v/>
      </c>
      <c r="AA33" s="79" t="str">
        <f t="shared" ca="1" si="28"/>
        <v/>
      </c>
      <c r="AB33" s="79" t="str">
        <f t="shared" ca="1" si="28"/>
        <v/>
      </c>
      <c r="AC33" s="79">
        <f t="shared" ca="1" si="28"/>
        <v>-1.8759944182402299</v>
      </c>
      <c r="AD33" s="79">
        <f t="shared" ca="1" si="28"/>
        <v>-1.5308451753028005</v>
      </c>
      <c r="AE33" s="79">
        <f t="shared" ca="1" si="28"/>
        <v>-1.2203300844449059</v>
      </c>
      <c r="AF33" s="79">
        <f t="shared" ca="1" si="28"/>
        <v>-0.93367442035327497</v>
      </c>
      <c r="AG33" s="79">
        <f t="shared" ca="1" si="28"/>
        <v>-0.67984001417654027</v>
      </c>
      <c r="AH33" s="79" t="str">
        <f t="shared" ca="1" si="28"/>
        <v/>
      </c>
      <c r="AI33" s="79" t="str">
        <f t="shared" ca="1" si="28"/>
        <v/>
      </c>
      <c r="AJ33" s="79" t="str">
        <f t="shared" ca="1" si="31"/>
        <v/>
      </c>
      <c r="AK33" s="79" t="str">
        <f t="shared" ca="1" si="31"/>
        <v/>
      </c>
      <c r="AL33" s="79" t="str">
        <f t="shared" ca="1" si="31"/>
        <v/>
      </c>
      <c r="AM33" s="79" t="str">
        <f t="shared" ca="1" si="31"/>
        <v/>
      </c>
      <c r="AN33" s="79" t="str">
        <f t="shared" ca="1" si="31"/>
        <v/>
      </c>
      <c r="AO33" s="79" t="str">
        <f t="shared" ca="1" si="31"/>
        <v/>
      </c>
      <c r="AP33" s="79" t="str">
        <f t="shared" ca="1" si="31"/>
        <v/>
      </c>
      <c r="AQ33" s="79" t="str">
        <f t="shared" ca="1" si="31"/>
        <v/>
      </c>
      <c r="AR33" s="79" t="str">
        <f t="shared" ca="1" si="31"/>
        <v/>
      </c>
      <c r="AS33" s="79" t="str">
        <f t="shared" ca="1" si="31"/>
        <v/>
      </c>
      <c r="AT33" s="79" t="str">
        <f t="shared" ca="1" si="31"/>
        <v/>
      </c>
      <c r="AU33" s="79" t="str">
        <f t="shared" ca="1" si="31"/>
        <v/>
      </c>
      <c r="AV33" s="79" t="str">
        <f t="shared" ca="1" si="31"/>
        <v/>
      </c>
      <c r="AW33" s="79" t="str">
        <f t="shared" ca="1" si="31"/>
        <v/>
      </c>
      <c r="AX33" s="79" t="str">
        <f t="shared" ca="1" si="31"/>
        <v/>
      </c>
      <c r="AY33" s="79" t="str">
        <f t="shared" ca="1" si="31"/>
        <v/>
      </c>
      <c r="AZ33" s="79" t="str">
        <f t="shared" ca="1" si="29"/>
        <v/>
      </c>
      <c r="BA33" s="79" t="str">
        <f t="shared" ca="1" si="29"/>
        <v/>
      </c>
      <c r="BB33" s="79" t="str">
        <f t="shared" ca="1" si="8"/>
        <v>1F4</v>
      </c>
      <c r="BC33" s="79" t="str">
        <f t="shared" ca="1" si="9"/>
        <v>3N_Rpon2</v>
      </c>
      <c r="BD33" s="79">
        <f t="shared" ca="1" si="10"/>
        <v>10604</v>
      </c>
      <c r="BE33" s="79" t="str">
        <f t="shared" ca="1" si="11"/>
        <v>3N</v>
      </c>
      <c r="BF33" s="79" t="str">
        <f t="shared" ca="1" si="12"/>
        <v>Rpon2</v>
      </c>
      <c r="BG33" s="79" t="str">
        <f t="shared" ca="1" si="13"/>
        <v>2_1</v>
      </c>
      <c r="BH33" s="79">
        <f ca="1">IFERROR(IF(BB33="","",IF(Details!$B$10=1,1,VLOOKUP($BB33,Data_qPCR,58,FALSE))),"")</f>
        <v>1</v>
      </c>
      <c r="BI33" s="79">
        <f t="shared" ca="1" si="14"/>
        <v>5</v>
      </c>
      <c r="BJ33" s="79">
        <f t="shared" ca="1" si="15"/>
        <v>3.3336813167093577</v>
      </c>
      <c r="BK33" s="79">
        <f t="shared" ca="1" si="16"/>
        <v>32.160890405877069</v>
      </c>
      <c r="BL33" s="79">
        <f t="shared" ca="1" si="17"/>
        <v>0.996597216611393</v>
      </c>
      <c r="BM33" s="79">
        <f t="shared" ca="1" si="18"/>
        <v>0.9951184497860428</v>
      </c>
      <c r="BN33" s="79">
        <f t="shared" ca="1" si="19"/>
        <v>27.927115133656184</v>
      </c>
      <c r="BO33" s="79" t="str">
        <f t="shared" ca="1" si="20"/>
        <v>Rpon2@2_1</v>
      </c>
      <c r="BP33" s="79">
        <f ca="1">IF(BO33="","",BQ33-COUNTIF($BO$3:BO32,BO33))</f>
        <v>1</v>
      </c>
      <c r="BQ33" s="79">
        <f t="shared" ca="1" si="21"/>
        <v>2</v>
      </c>
      <c r="BR33" s="79" t="str">
        <f t="shared" ca="1" si="22"/>
        <v>Rpon2@2_1@2</v>
      </c>
      <c r="BS33" s="79" t="str">
        <f t="shared" ca="1" si="23"/>
        <v>1F4</v>
      </c>
      <c r="BT33" s="79" t="b">
        <f t="shared" ca="1" si="24"/>
        <v>0</v>
      </c>
      <c r="BU33" s="79">
        <f t="shared" ca="1" si="25"/>
        <v>27.927115133656184</v>
      </c>
      <c r="BV33" s="79" t="str">
        <f t="shared" ca="1" si="26"/>
        <v/>
      </c>
      <c r="BW33" s="79" t="str">
        <f t="shared" ca="1" si="27"/>
        <v/>
      </c>
      <c r="BX33" s="79"/>
      <c r="BY33" s="79"/>
      <c r="BZ33" s="79"/>
    </row>
    <row r="34" spans="1:78" x14ac:dyDescent="0.25">
      <c r="A34" s="79">
        <f ca="1">IF(A33="","",IF(ISTEXT(A33),1,IF(A33+1&gt;Data_Chart!$C$2,"",A33+1)))</f>
        <v>31</v>
      </c>
      <c r="B34" s="79">
        <f ca="1">IFERROR(SMALL(Data_Amplitude!$A$4:$A$1155,A34),IF(B33=$E$1,IF($E$2&gt;0,"N1",""),IF(B33="","",IF(RIGHT(B33,LEN(B33)-1)+1&gt;$E$2,"","N"&amp;RIGHT(B33,LEN(B33)-1)+1))))</f>
        <v>31</v>
      </c>
      <c r="C34" s="79" t="str">
        <f t="shared" ca="1" si="2"/>
        <v>1G4</v>
      </c>
      <c r="D34" s="79" t="str">
        <f t="shared" si="3"/>
        <v/>
      </c>
      <c r="E34" s="79" t="str">
        <f t="shared" si="30"/>
        <v/>
      </c>
      <c r="F34" s="79" t="str">
        <f t="shared" si="30"/>
        <v/>
      </c>
      <c r="G34" s="79" t="str">
        <f t="shared" si="30"/>
        <v/>
      </c>
      <c r="H34" s="79" t="str">
        <f t="shared" si="30"/>
        <v/>
      </c>
      <c r="I34" s="79" t="str">
        <f t="shared" si="30"/>
        <v/>
      </c>
      <c r="J34" s="79" t="str">
        <f t="shared" si="30"/>
        <v/>
      </c>
      <c r="K34" s="79" t="str">
        <f t="shared" si="30"/>
        <v/>
      </c>
      <c r="L34" s="79" t="str">
        <f t="shared" si="30"/>
        <v/>
      </c>
      <c r="M34" s="79" t="str">
        <f t="shared" si="30"/>
        <v/>
      </c>
      <c r="N34" s="79" t="str">
        <f t="shared" si="30"/>
        <v/>
      </c>
      <c r="O34" s="79" t="str">
        <f t="shared" si="30"/>
        <v/>
      </c>
      <c r="P34" s="79" t="str">
        <f t="shared" si="30"/>
        <v/>
      </c>
      <c r="Q34" s="79" t="str">
        <f t="shared" ca="1" si="30"/>
        <v/>
      </c>
      <c r="R34" s="79" t="str">
        <f t="shared" ca="1" si="30"/>
        <v/>
      </c>
      <c r="S34" s="79" t="str">
        <f t="shared" ca="1" si="30"/>
        <v/>
      </c>
      <c r="T34" s="79" t="str">
        <f t="shared" ca="1" si="30"/>
        <v/>
      </c>
      <c r="U34" s="79" t="str">
        <f t="shared" ca="1" si="28"/>
        <v/>
      </c>
      <c r="V34" s="79" t="str">
        <f t="shared" ca="1" si="28"/>
        <v/>
      </c>
      <c r="W34" s="79" t="str">
        <f t="shared" ca="1" si="28"/>
        <v/>
      </c>
      <c r="X34" s="79" t="str">
        <f t="shared" ca="1" si="28"/>
        <v/>
      </c>
      <c r="Y34" s="79" t="str">
        <f t="shared" ca="1" si="28"/>
        <v/>
      </c>
      <c r="Z34" s="79" t="str">
        <f t="shared" ca="1" si="28"/>
        <v/>
      </c>
      <c r="AA34" s="79" t="str">
        <f t="shared" ca="1" si="28"/>
        <v/>
      </c>
      <c r="AB34" s="79">
        <f t="shared" ca="1" si="28"/>
        <v>-1.913058507236006</v>
      </c>
      <c r="AC34" s="79">
        <f t="shared" ca="1" si="28"/>
        <v>-1.6113233546868329</v>
      </c>
      <c r="AD34" s="79">
        <f t="shared" ca="1" si="28"/>
        <v>-1.3156872044685863</v>
      </c>
      <c r="AE34" s="79">
        <f t="shared" ca="1" si="28"/>
        <v>-1.0428478287444263</v>
      </c>
      <c r="AF34" s="79">
        <f t="shared" ca="1" si="28"/>
        <v>-0.7895128595050479</v>
      </c>
      <c r="AG34" s="79">
        <f t="shared" ca="1" si="28"/>
        <v>-0.56605235088669725</v>
      </c>
      <c r="AH34" s="79" t="str">
        <f t="shared" ca="1" si="28"/>
        <v/>
      </c>
      <c r="AI34" s="79" t="str">
        <f t="shared" ca="1" si="28"/>
        <v/>
      </c>
      <c r="AJ34" s="79" t="str">
        <f t="shared" ca="1" si="31"/>
        <v/>
      </c>
      <c r="AK34" s="79" t="str">
        <f t="shared" ca="1" si="31"/>
        <v/>
      </c>
      <c r="AL34" s="79" t="str">
        <f t="shared" ca="1" si="31"/>
        <v/>
      </c>
      <c r="AM34" s="79" t="str">
        <f t="shared" ca="1" si="31"/>
        <v/>
      </c>
      <c r="AN34" s="79" t="str">
        <f t="shared" ca="1" si="31"/>
        <v/>
      </c>
      <c r="AO34" s="79" t="str">
        <f t="shared" ca="1" si="31"/>
        <v/>
      </c>
      <c r="AP34" s="79" t="str">
        <f t="shared" ca="1" si="31"/>
        <v/>
      </c>
      <c r="AQ34" s="79" t="str">
        <f t="shared" ca="1" si="31"/>
        <v/>
      </c>
      <c r="AR34" s="79" t="str">
        <f t="shared" ca="1" si="31"/>
        <v/>
      </c>
      <c r="AS34" s="79" t="str">
        <f t="shared" ca="1" si="31"/>
        <v/>
      </c>
      <c r="AT34" s="79" t="str">
        <f t="shared" ca="1" si="31"/>
        <v/>
      </c>
      <c r="AU34" s="79" t="str">
        <f t="shared" ca="1" si="31"/>
        <v/>
      </c>
      <c r="AV34" s="79" t="str">
        <f t="shared" ca="1" si="31"/>
        <v/>
      </c>
      <c r="AW34" s="79" t="str">
        <f t="shared" ca="1" si="31"/>
        <v/>
      </c>
      <c r="AX34" s="79" t="str">
        <f t="shared" ca="1" si="31"/>
        <v/>
      </c>
      <c r="AY34" s="79" t="str">
        <f t="shared" ca="1" si="31"/>
        <v/>
      </c>
      <c r="AZ34" s="79" t="str">
        <f t="shared" ca="1" si="29"/>
        <v/>
      </c>
      <c r="BA34" s="79" t="str">
        <f t="shared" ca="1" si="29"/>
        <v/>
      </c>
      <c r="BB34" s="79" t="str">
        <f t="shared" ca="1" si="8"/>
        <v>1G4</v>
      </c>
      <c r="BC34" s="79" t="str">
        <f t="shared" ca="1" si="9"/>
        <v>3N_ParA</v>
      </c>
      <c r="BD34" s="79">
        <f t="shared" ca="1" si="10"/>
        <v>10704</v>
      </c>
      <c r="BE34" s="79" t="str">
        <f t="shared" ca="1" si="11"/>
        <v>3N</v>
      </c>
      <c r="BF34" s="79" t="str">
        <f t="shared" ca="1" si="12"/>
        <v>ParA</v>
      </c>
      <c r="BG34" s="79" t="str">
        <f t="shared" ca="1" si="13"/>
        <v>2_1</v>
      </c>
      <c r="BH34" s="79">
        <f ca="1">IFERROR(IF(BB34="","",IF(Details!$B$10=1,1,VLOOKUP($BB34,Data_qPCR,58,FALSE))),"")</f>
        <v>1</v>
      </c>
      <c r="BI34" s="79">
        <f t="shared" ca="1" si="14"/>
        <v>6</v>
      </c>
      <c r="BJ34" s="79">
        <f t="shared" ca="1" si="15"/>
        <v>3.6836380444254488</v>
      </c>
      <c r="BK34" s="79">
        <f t="shared" ca="1" si="16"/>
        <v>31.943991344635712</v>
      </c>
      <c r="BL34" s="79">
        <f t="shared" ca="1" si="17"/>
        <v>0.99703469538663025</v>
      </c>
      <c r="BM34" s="79">
        <f t="shared" ca="1" si="18"/>
        <v>0.86840385513744733</v>
      </c>
      <c r="BN34" s="79">
        <f t="shared" ca="1" si="19"/>
        <v>27.26577102821539</v>
      </c>
      <c r="BO34" s="79" t="str">
        <f t="shared" ca="1" si="20"/>
        <v>ParA@2_1</v>
      </c>
      <c r="BP34" s="79">
        <f ca="1">IF(BO34="","",BQ34-COUNTIF($BO$3:BO33,BO34))</f>
        <v>4</v>
      </c>
      <c r="BQ34" s="79">
        <f t="shared" ca="1" si="21"/>
        <v>4</v>
      </c>
      <c r="BR34" s="79" t="str">
        <f t="shared" ca="1" si="22"/>
        <v>ParA@2_1@1</v>
      </c>
      <c r="BS34" s="79" t="str">
        <f t="shared" ca="1" si="23"/>
        <v>1G4</v>
      </c>
      <c r="BT34" s="79" t="b">
        <f t="shared" ca="1" si="24"/>
        <v>0</v>
      </c>
      <c r="BU34" s="79">
        <f t="shared" ca="1" si="25"/>
        <v>27.26577102821539</v>
      </c>
      <c r="BV34" s="79" t="str">
        <f t="shared" ca="1" si="26"/>
        <v/>
      </c>
      <c r="BW34" s="79" t="str">
        <f t="shared" ca="1" si="27"/>
        <v/>
      </c>
      <c r="BX34" s="79"/>
      <c r="BY34" s="79"/>
      <c r="BZ34" s="79"/>
    </row>
    <row r="35" spans="1:78" x14ac:dyDescent="0.25">
      <c r="A35" s="79">
        <f ca="1">IF(A34="","",IF(ISTEXT(A34),1,IF(A34+1&gt;Data_Chart!$C$2,"",A34+1)))</f>
        <v>32</v>
      </c>
      <c r="B35" s="79">
        <f ca="1">IFERROR(SMALL(Data_Amplitude!$A$4:$A$1155,A35),IF(B34=$E$1,IF($E$2&gt;0,"N1",""),IF(B34="","",IF(RIGHT(B34,LEN(B34)-1)+1&gt;$E$2,"","N"&amp;RIGHT(B34,LEN(B34)-1)+1))))</f>
        <v>32</v>
      </c>
      <c r="C35" s="79" t="str">
        <f t="shared" ca="1" si="2"/>
        <v>1H4</v>
      </c>
      <c r="D35" s="79" t="str">
        <f t="shared" si="3"/>
        <v/>
      </c>
      <c r="E35" s="79" t="str">
        <f t="shared" si="30"/>
        <v/>
      </c>
      <c r="F35" s="79" t="str">
        <f t="shared" si="30"/>
        <v/>
      </c>
      <c r="G35" s="79" t="str">
        <f t="shared" si="30"/>
        <v/>
      </c>
      <c r="H35" s="79" t="str">
        <f t="shared" si="30"/>
        <v/>
      </c>
      <c r="I35" s="79" t="str">
        <f t="shared" si="30"/>
        <v/>
      </c>
      <c r="J35" s="79" t="str">
        <f t="shared" si="30"/>
        <v/>
      </c>
      <c r="K35" s="79" t="str">
        <f t="shared" si="30"/>
        <v/>
      </c>
      <c r="L35" s="79" t="str">
        <f t="shared" si="30"/>
        <v/>
      </c>
      <c r="M35" s="79" t="str">
        <f t="shared" si="30"/>
        <v/>
      </c>
      <c r="N35" s="79" t="str">
        <f t="shared" si="30"/>
        <v/>
      </c>
      <c r="O35" s="79" t="str">
        <f t="shared" si="30"/>
        <v/>
      </c>
      <c r="P35" s="79" t="str">
        <f t="shared" si="30"/>
        <v/>
      </c>
      <c r="Q35" s="79" t="str">
        <f t="shared" ca="1" si="30"/>
        <v/>
      </c>
      <c r="R35" s="79" t="str">
        <f t="shared" ca="1" si="30"/>
        <v/>
      </c>
      <c r="S35" s="79" t="str">
        <f t="shared" ca="1" si="30"/>
        <v/>
      </c>
      <c r="T35" s="79" t="str">
        <f t="shared" ref="T35:AI50" ca="1" si="32">IFERROR(IF(T$3&gt;$D$2,IF(VLOOKUP($C35,Data_qPCR,T$3+2,FALSE)&gt;=$B$1,"",IF(VLOOKUP($C35,Data_qPCR,T$3+2,FALSE)&lt;=$B$2,"",LOG(VLOOKUP($C35,Data_qPCR,T$3+2,FALSE)))),""),"")</f>
        <v/>
      </c>
      <c r="U35" s="79" t="str">
        <f t="shared" ca="1" si="32"/>
        <v/>
      </c>
      <c r="V35" s="79" t="str">
        <f t="shared" ca="1" si="32"/>
        <v/>
      </c>
      <c r="W35" s="79" t="str">
        <f t="shared" ca="1" si="32"/>
        <v/>
      </c>
      <c r="X35" s="79" t="str">
        <f t="shared" ca="1" si="32"/>
        <v/>
      </c>
      <c r="Y35" s="79" t="str">
        <f t="shared" ca="1" si="32"/>
        <v/>
      </c>
      <c r="Z35" s="79" t="str">
        <f t="shared" ca="1" si="32"/>
        <v/>
      </c>
      <c r="AA35" s="79" t="str">
        <f t="shared" ca="1" si="32"/>
        <v/>
      </c>
      <c r="AB35" s="79" t="str">
        <f t="shared" ca="1" si="32"/>
        <v/>
      </c>
      <c r="AC35" s="79">
        <f t="shared" ca="1" si="32"/>
        <v>-1.6908434483047714</v>
      </c>
      <c r="AD35" s="79">
        <f t="shared" ca="1" si="32"/>
        <v>-1.3727228494018517</v>
      </c>
      <c r="AE35" s="79">
        <f t="shared" ca="1" si="32"/>
        <v>-1.0871457944730383</v>
      </c>
      <c r="AF35" s="79">
        <f t="shared" ca="1" si="32"/>
        <v>-0.82582614159869161</v>
      </c>
      <c r="AG35" s="79">
        <f t="shared" ca="1" si="32"/>
        <v>-0.59406348722521518</v>
      </c>
      <c r="AH35" s="79" t="str">
        <f t="shared" ca="1" si="32"/>
        <v/>
      </c>
      <c r="AI35" s="79" t="str">
        <f t="shared" ca="1" si="32"/>
        <v/>
      </c>
      <c r="AJ35" s="79" t="str">
        <f t="shared" ca="1" si="31"/>
        <v/>
      </c>
      <c r="AK35" s="79" t="str">
        <f t="shared" ca="1" si="31"/>
        <v/>
      </c>
      <c r="AL35" s="79" t="str">
        <f t="shared" ca="1" si="31"/>
        <v/>
      </c>
      <c r="AM35" s="79" t="str">
        <f t="shared" ca="1" si="31"/>
        <v/>
      </c>
      <c r="AN35" s="79" t="str">
        <f t="shared" ca="1" si="31"/>
        <v/>
      </c>
      <c r="AO35" s="79" t="str">
        <f t="shared" ca="1" si="31"/>
        <v/>
      </c>
      <c r="AP35" s="79" t="str">
        <f t="shared" ca="1" si="31"/>
        <v/>
      </c>
      <c r="AQ35" s="79" t="str">
        <f t="shared" ca="1" si="31"/>
        <v/>
      </c>
      <c r="AR35" s="79" t="str">
        <f t="shared" ca="1" si="31"/>
        <v/>
      </c>
      <c r="AS35" s="79" t="str">
        <f t="shared" ca="1" si="31"/>
        <v/>
      </c>
      <c r="AT35" s="79" t="str">
        <f t="shared" ca="1" si="31"/>
        <v/>
      </c>
      <c r="AU35" s="79" t="str">
        <f t="shared" ca="1" si="31"/>
        <v/>
      </c>
      <c r="AV35" s="79" t="str">
        <f t="shared" ca="1" si="31"/>
        <v/>
      </c>
      <c r="AW35" s="79" t="str">
        <f t="shared" ca="1" si="31"/>
        <v/>
      </c>
      <c r="AX35" s="79" t="str">
        <f t="shared" ca="1" si="31"/>
        <v/>
      </c>
      <c r="AY35" s="79" t="str">
        <f t="shared" ref="AY35:BA50" ca="1" si="33">IFERROR(IF(AY$3&gt;$D$2,IF(VLOOKUP($C35,Data_qPCR,AY$3+2,FALSE)&gt;=$B$1,"",IF(VLOOKUP($C35,Data_qPCR,AY$3+2,FALSE)&lt;=$B$2,"",LOG(VLOOKUP($C35,Data_qPCR,AY$3+2,FALSE)))),""),"")</f>
        <v/>
      </c>
      <c r="AZ35" s="79" t="str">
        <f t="shared" ca="1" si="33"/>
        <v/>
      </c>
      <c r="BA35" s="79" t="str">
        <f t="shared" ca="1" si="33"/>
        <v/>
      </c>
      <c r="BB35" s="79" t="str">
        <f t="shared" ca="1" si="8"/>
        <v>1H4</v>
      </c>
      <c r="BC35" s="79" t="str">
        <f t="shared" ca="1" si="9"/>
        <v>3N_ParA</v>
      </c>
      <c r="BD35" s="79">
        <f t="shared" ca="1" si="10"/>
        <v>10804</v>
      </c>
      <c r="BE35" s="79" t="str">
        <f t="shared" ca="1" si="11"/>
        <v>3N</v>
      </c>
      <c r="BF35" s="79" t="str">
        <f t="shared" ca="1" si="12"/>
        <v>ParA</v>
      </c>
      <c r="BG35" s="79" t="str">
        <f t="shared" ca="1" si="13"/>
        <v>2_1</v>
      </c>
      <c r="BH35" s="79">
        <f ca="1">IFERROR(IF(BB35="","",IF(Details!$B$10=1,1,VLOOKUP($BB35,Data_qPCR,58,FALSE))),"")</f>
        <v>1</v>
      </c>
      <c r="BI35" s="79">
        <f t="shared" ca="1" si="14"/>
        <v>5</v>
      </c>
      <c r="BJ35" s="79">
        <f t="shared" ca="1" si="15"/>
        <v>3.6355940447616386</v>
      </c>
      <c r="BK35" s="79">
        <f t="shared" ca="1" si="16"/>
        <v>32.050489288523899</v>
      </c>
      <c r="BL35" s="79">
        <f t="shared" ca="1" si="17"/>
        <v>0.99631878038183874</v>
      </c>
      <c r="BM35" s="79">
        <f t="shared" ca="1" si="18"/>
        <v>0.88390159009637426</v>
      </c>
      <c r="BN35" s="79">
        <f t="shared" ca="1" si="19"/>
        <v>27.433284851676618</v>
      </c>
      <c r="BO35" s="79" t="str">
        <f t="shared" ca="1" si="20"/>
        <v>ParA@2_1</v>
      </c>
      <c r="BP35" s="79">
        <f ca="1">IF(BO35="","",BQ35-COUNTIF($BO$3:BO34,BO35))</f>
        <v>3</v>
      </c>
      <c r="BQ35" s="79">
        <f t="shared" ca="1" si="21"/>
        <v>4</v>
      </c>
      <c r="BR35" s="79" t="str">
        <f t="shared" ca="1" si="22"/>
        <v>ParA@2_1@2</v>
      </c>
      <c r="BS35" s="79" t="str">
        <f t="shared" ca="1" si="23"/>
        <v>1H4</v>
      </c>
      <c r="BT35" s="79" t="b">
        <f t="shared" ca="1" si="24"/>
        <v>0</v>
      </c>
      <c r="BU35" s="79">
        <f t="shared" ca="1" si="25"/>
        <v>27.433284851676618</v>
      </c>
      <c r="BV35" s="79" t="str">
        <f t="shared" ca="1" si="26"/>
        <v/>
      </c>
      <c r="BW35" s="79" t="str">
        <f t="shared" ca="1" si="27"/>
        <v/>
      </c>
      <c r="BX35" s="79"/>
      <c r="BY35" s="79"/>
      <c r="BZ35" s="79"/>
    </row>
    <row r="36" spans="1:78" x14ac:dyDescent="0.25">
      <c r="A36" s="79">
        <f ca="1">IF(A35="","",IF(ISTEXT(A35),1,IF(A35+1&gt;Data_Chart!$C$2,"",A35+1)))</f>
        <v>33</v>
      </c>
      <c r="B36" s="79">
        <f ca="1">IFERROR(SMALL(Data_Amplitude!$A$4:$A$1155,A36),IF(B35=$E$1,IF($E$2&gt;0,"N1",""),IF(B35="","",IF(RIGHT(B35,LEN(B35)-1)+1&gt;$E$2,"","N"&amp;RIGHT(B35,LEN(B35)-1)+1))))</f>
        <v>33</v>
      </c>
      <c r="C36" s="79" t="str">
        <f t="shared" ref="C36:C67" ca="1" si="34">IF(B36="","",VLOOKUP(B36,Data_OrderChart,2,FALSE))</f>
        <v>1A5</v>
      </c>
      <c r="D36" s="79" t="str">
        <f t="shared" ref="D36:D67" si="35">IFERROR(IF(D$3&gt;$D$2,IF(VLOOKUP($C36,Data_qPCR,D$3+2,FALSE)&gt;=$B$1,"",IF(VLOOKUP($C36,Data_qPCR,D$3+2,FALSE)&lt;=$B$2,"",LOG(VLOOKUP($C36,Data_qPCR,D$3+2,FALSE)))),""),"")</f>
        <v/>
      </c>
      <c r="E36" s="79" t="str">
        <f t="shared" ref="E36:T51" si="36">IFERROR(IF(E$3&gt;$D$2,IF(VLOOKUP($C36,Data_qPCR,E$3+2,FALSE)&gt;=$B$1,"",IF(VLOOKUP($C36,Data_qPCR,E$3+2,FALSE)&lt;=$B$2,"",LOG(VLOOKUP($C36,Data_qPCR,E$3+2,FALSE)))),""),"")</f>
        <v/>
      </c>
      <c r="F36" s="79" t="str">
        <f t="shared" si="36"/>
        <v/>
      </c>
      <c r="G36" s="79" t="str">
        <f t="shared" si="36"/>
        <v/>
      </c>
      <c r="H36" s="79" t="str">
        <f t="shared" si="36"/>
        <v/>
      </c>
      <c r="I36" s="79" t="str">
        <f t="shared" si="36"/>
        <v/>
      </c>
      <c r="J36" s="79" t="str">
        <f t="shared" si="36"/>
        <v/>
      </c>
      <c r="K36" s="79" t="str">
        <f t="shared" si="36"/>
        <v/>
      </c>
      <c r="L36" s="79" t="str">
        <f t="shared" si="36"/>
        <v/>
      </c>
      <c r="M36" s="79" t="str">
        <f t="shared" si="36"/>
        <v/>
      </c>
      <c r="N36" s="79" t="str">
        <f t="shared" si="36"/>
        <v/>
      </c>
      <c r="O36" s="79" t="str">
        <f t="shared" si="36"/>
        <v/>
      </c>
      <c r="P36" s="79" t="str">
        <f t="shared" si="36"/>
        <v/>
      </c>
      <c r="Q36" s="79" t="str">
        <f t="shared" ca="1" si="36"/>
        <v/>
      </c>
      <c r="R36" s="79" t="str">
        <f t="shared" ca="1" si="36"/>
        <v/>
      </c>
      <c r="S36" s="79" t="str">
        <f t="shared" ca="1" si="36"/>
        <v/>
      </c>
      <c r="T36" s="79" t="str">
        <f t="shared" ca="1" si="36"/>
        <v/>
      </c>
      <c r="U36" s="79" t="str">
        <f t="shared" ca="1" si="32"/>
        <v/>
      </c>
      <c r="V36" s="79" t="str">
        <f t="shared" ca="1" si="32"/>
        <v/>
      </c>
      <c r="W36" s="79" t="str">
        <f t="shared" ca="1" si="32"/>
        <v/>
      </c>
      <c r="X36" s="79" t="str">
        <f t="shared" ca="1" si="32"/>
        <v/>
      </c>
      <c r="Y36" s="79" t="str">
        <f t="shared" ca="1" si="32"/>
        <v/>
      </c>
      <c r="Z36" s="79">
        <f t="shared" ca="1" si="32"/>
        <v>-1.6632894043595687</v>
      </c>
      <c r="AA36" s="79">
        <f t="shared" ca="1" si="32"/>
        <v>-1.37227430876219</v>
      </c>
      <c r="AB36" s="79">
        <f t="shared" ca="1" si="32"/>
        <v>-1.1248439577142026</v>
      </c>
      <c r="AC36" s="79">
        <f t="shared" ca="1" si="32"/>
        <v>-0.89345347654522644</v>
      </c>
      <c r="AD36" s="79">
        <f t="shared" ca="1" si="32"/>
        <v>-0.68450771509820219</v>
      </c>
      <c r="AE36" s="79" t="str">
        <f t="shared" ca="1" si="32"/>
        <v/>
      </c>
      <c r="AF36" s="79" t="str">
        <f t="shared" ca="1" si="32"/>
        <v/>
      </c>
      <c r="AG36" s="79" t="str">
        <f t="shared" ca="1" si="32"/>
        <v/>
      </c>
      <c r="AH36" s="79" t="str">
        <f t="shared" ca="1" si="32"/>
        <v/>
      </c>
      <c r="AI36" s="79" t="str">
        <f t="shared" ca="1" si="32"/>
        <v/>
      </c>
      <c r="AJ36" s="79" t="str">
        <f t="shared" ref="AJ36:AY51" ca="1" si="37">IFERROR(IF(AJ$3&gt;$D$2,IF(VLOOKUP($C36,Data_qPCR,AJ$3+2,FALSE)&gt;=$B$1,"",IF(VLOOKUP($C36,Data_qPCR,AJ$3+2,FALSE)&lt;=$B$2,"",LOG(VLOOKUP($C36,Data_qPCR,AJ$3+2,FALSE)))),""),"")</f>
        <v/>
      </c>
      <c r="AK36" s="79" t="str">
        <f t="shared" ca="1" si="37"/>
        <v/>
      </c>
      <c r="AL36" s="79" t="str">
        <f t="shared" ca="1" si="37"/>
        <v/>
      </c>
      <c r="AM36" s="79" t="str">
        <f t="shared" ca="1" si="37"/>
        <v/>
      </c>
      <c r="AN36" s="79" t="str">
        <f t="shared" ca="1" si="37"/>
        <v/>
      </c>
      <c r="AO36" s="79" t="str">
        <f t="shared" ca="1" si="37"/>
        <v/>
      </c>
      <c r="AP36" s="79" t="str">
        <f t="shared" ca="1" si="37"/>
        <v/>
      </c>
      <c r="AQ36" s="79" t="str">
        <f t="shared" ca="1" si="37"/>
        <v/>
      </c>
      <c r="AR36" s="79" t="str">
        <f t="shared" ca="1" si="37"/>
        <v/>
      </c>
      <c r="AS36" s="79" t="str">
        <f t="shared" ca="1" si="37"/>
        <v/>
      </c>
      <c r="AT36" s="79" t="str">
        <f t="shared" ca="1" si="37"/>
        <v/>
      </c>
      <c r="AU36" s="79" t="str">
        <f t="shared" ca="1" si="37"/>
        <v/>
      </c>
      <c r="AV36" s="79" t="str">
        <f t="shared" ca="1" si="37"/>
        <v/>
      </c>
      <c r="AW36" s="79" t="str">
        <f t="shared" ca="1" si="37"/>
        <v/>
      </c>
      <c r="AX36" s="79" t="str">
        <f t="shared" ca="1" si="37"/>
        <v/>
      </c>
      <c r="AY36" s="79" t="str">
        <f t="shared" ca="1" si="37"/>
        <v/>
      </c>
      <c r="AZ36" s="79" t="str">
        <f t="shared" ca="1" si="33"/>
        <v/>
      </c>
      <c r="BA36" s="79" t="str">
        <f t="shared" ca="1" si="33"/>
        <v/>
      </c>
      <c r="BB36" s="79" t="str">
        <f t="shared" ca="1" si="8"/>
        <v>1A5</v>
      </c>
      <c r="BC36" s="79" t="str">
        <f t="shared" ref="BC36:BC67" ca="1" si="38">IFERROR(VLOOKUP($BB36,Data_qPCR,54,FALSE),"")</f>
        <v>3N_SodA</v>
      </c>
      <c r="BD36" s="79">
        <f t="shared" ca="1" si="10"/>
        <v>10105</v>
      </c>
      <c r="BE36" s="79" t="str">
        <f t="shared" ref="BE36:BE67" ca="1" si="39">IFERROR(VLOOKUP($BB36,Data_qPCR,55,FALSE),"")</f>
        <v>3N</v>
      </c>
      <c r="BF36" s="79" t="str">
        <f t="shared" ref="BF36:BF67" ca="1" si="40">IFERROR(VLOOKUP($BB36,Data_qPCR,56,FALSE),"")</f>
        <v>SodA</v>
      </c>
      <c r="BG36" s="79" t="str">
        <f t="shared" ref="BG36:BG67" ca="1" si="41">IFERROR(VLOOKUP($BB36,Data_qPCR,57,FALSE),"")</f>
        <v>2_2</v>
      </c>
      <c r="BH36" s="79">
        <f ca="1">IFERROR(IF(BB36="","",IF(Details!$B$10=1,1,VLOOKUP($BB36,Data_qPCR,58,FALSE))),"")</f>
        <v>1</v>
      </c>
      <c r="BI36" s="79">
        <f t="shared" ca="1" si="14"/>
        <v>5</v>
      </c>
      <c r="BJ36" s="79">
        <f t="shared" ca="1" si="15"/>
        <v>4.0880518511527573</v>
      </c>
      <c r="BK36" s="79">
        <f t="shared" ca="1" si="16"/>
        <v>29.691749890171241</v>
      </c>
      <c r="BL36" s="79">
        <f t="shared" ca="1" si="17"/>
        <v>0.99600649828337662</v>
      </c>
      <c r="BM36" s="79">
        <f t="shared" ca="1" si="18"/>
        <v>0.75636709714657324</v>
      </c>
      <c r="BN36" s="79">
        <f t="shared" ref="BN36:BN67" ca="1" si="42">IFERROR(BU36+LOG(BH36,(1+BM36))+IF($BO$1=TRUE,$BO$2*INDEX(Plate_Compensation,LEFT(BB36,1)+0),0),"")</f>
        <v>24.499924039207237</v>
      </c>
      <c r="BO36" s="79" t="str">
        <f t="shared" ca="1" si="20"/>
        <v>SodA@2_2</v>
      </c>
      <c r="BP36" s="79">
        <f ca="1">IF(BO36="","",BQ36-COUNTIF($BO$3:BO35,BO36))</f>
        <v>2</v>
      </c>
      <c r="BQ36" s="79">
        <f t="shared" ref="BQ36:BQ67" ca="1" si="43">IF(BB36="","",COUNTIF(Result_TechRep,BO36))</f>
        <v>2</v>
      </c>
      <c r="BR36" s="79" t="str">
        <f t="shared" ca="1" si="22"/>
        <v>SodA@2_2@1</v>
      </c>
      <c r="BS36" s="79" t="str">
        <f t="shared" ca="1" si="23"/>
        <v>1A5</v>
      </c>
      <c r="BT36" s="79" t="b">
        <f t="shared" ca="1" si="24"/>
        <v>0</v>
      </c>
      <c r="BU36" s="79">
        <f t="shared" ca="1" si="25"/>
        <v>24.499924039207237</v>
      </c>
      <c r="BV36" s="79" t="str">
        <f t="shared" ca="1" si="26"/>
        <v/>
      </c>
      <c r="BW36" s="79" t="str">
        <f t="shared" ca="1" si="27"/>
        <v/>
      </c>
      <c r="BX36" s="79"/>
      <c r="BY36" s="79"/>
      <c r="BZ36" s="79"/>
    </row>
    <row r="37" spans="1:78" x14ac:dyDescent="0.25">
      <c r="A37" s="79">
        <f ca="1">IF(A36="","",IF(ISTEXT(A36),1,IF(A36+1&gt;Data_Chart!$C$2,"",A36+1)))</f>
        <v>34</v>
      </c>
      <c r="B37" s="79">
        <f ca="1">IFERROR(SMALL(Data_Amplitude!$A$4:$A$1155,A37),IF(B36=$E$1,IF($E$2&gt;0,"N1",""),IF(B36="","",IF(RIGHT(B36,LEN(B36)-1)+1&gt;$E$2,"","N"&amp;RIGHT(B36,LEN(B36)-1)+1))))</f>
        <v>34</v>
      </c>
      <c r="C37" s="79" t="str">
        <f t="shared" ca="1" si="34"/>
        <v>1B5</v>
      </c>
      <c r="D37" s="79" t="str">
        <f t="shared" si="35"/>
        <v/>
      </c>
      <c r="E37" s="79" t="str">
        <f t="shared" si="36"/>
        <v/>
      </c>
      <c r="F37" s="79" t="str">
        <f t="shared" si="36"/>
        <v/>
      </c>
      <c r="G37" s="79" t="str">
        <f t="shared" si="36"/>
        <v/>
      </c>
      <c r="H37" s="79" t="str">
        <f t="shared" si="36"/>
        <v/>
      </c>
      <c r="I37" s="79" t="str">
        <f t="shared" si="36"/>
        <v/>
      </c>
      <c r="J37" s="79" t="str">
        <f t="shared" si="36"/>
        <v/>
      </c>
      <c r="K37" s="79" t="str">
        <f t="shared" si="36"/>
        <v/>
      </c>
      <c r="L37" s="79" t="str">
        <f t="shared" si="36"/>
        <v/>
      </c>
      <c r="M37" s="79" t="str">
        <f t="shared" si="36"/>
        <v/>
      </c>
      <c r="N37" s="79" t="str">
        <f t="shared" si="36"/>
        <v/>
      </c>
      <c r="O37" s="79" t="str">
        <f t="shared" si="36"/>
        <v/>
      </c>
      <c r="P37" s="79" t="str">
        <f t="shared" si="36"/>
        <v/>
      </c>
      <c r="Q37" s="79" t="str">
        <f t="shared" ca="1" si="36"/>
        <v/>
      </c>
      <c r="R37" s="79" t="str">
        <f t="shared" ca="1" si="36"/>
        <v/>
      </c>
      <c r="S37" s="79" t="str">
        <f t="shared" ca="1" si="36"/>
        <v/>
      </c>
      <c r="T37" s="79" t="str">
        <f t="shared" ca="1" si="36"/>
        <v/>
      </c>
      <c r="U37" s="79" t="str">
        <f t="shared" ca="1" si="32"/>
        <v/>
      </c>
      <c r="V37" s="79" t="str">
        <f t="shared" ca="1" si="32"/>
        <v/>
      </c>
      <c r="W37" s="79" t="str">
        <f t="shared" ca="1" si="32"/>
        <v/>
      </c>
      <c r="X37" s="79" t="str">
        <f t="shared" ca="1" si="32"/>
        <v/>
      </c>
      <c r="Y37" s="79">
        <f t="shared" ca="1" si="32"/>
        <v>-1.986545305513667</v>
      </c>
      <c r="Z37" s="79">
        <f t="shared" ca="1" si="32"/>
        <v>-1.6654686559282186</v>
      </c>
      <c r="AA37" s="79">
        <f t="shared" ca="1" si="32"/>
        <v>-1.3886824024917621</v>
      </c>
      <c r="AB37" s="79">
        <f t="shared" ca="1" si="32"/>
        <v>-1.1359567197663167</v>
      </c>
      <c r="AC37" s="79">
        <f t="shared" ca="1" si="32"/>
        <v>-0.90546443722474534</v>
      </c>
      <c r="AD37" s="79">
        <f t="shared" ca="1" si="32"/>
        <v>-0.69505434712739755</v>
      </c>
      <c r="AE37" s="79" t="str">
        <f t="shared" ca="1" si="32"/>
        <v/>
      </c>
      <c r="AF37" s="79" t="str">
        <f t="shared" ca="1" si="32"/>
        <v/>
      </c>
      <c r="AG37" s="79" t="str">
        <f t="shared" ca="1" si="32"/>
        <v/>
      </c>
      <c r="AH37" s="79" t="str">
        <f t="shared" ca="1" si="32"/>
        <v/>
      </c>
      <c r="AI37" s="79" t="str">
        <f t="shared" ca="1" si="32"/>
        <v/>
      </c>
      <c r="AJ37" s="79" t="str">
        <f t="shared" ca="1" si="37"/>
        <v/>
      </c>
      <c r="AK37" s="79" t="str">
        <f t="shared" ca="1" si="37"/>
        <v/>
      </c>
      <c r="AL37" s="79" t="str">
        <f t="shared" ca="1" si="37"/>
        <v/>
      </c>
      <c r="AM37" s="79" t="str">
        <f t="shared" ca="1" si="37"/>
        <v/>
      </c>
      <c r="AN37" s="79" t="str">
        <f t="shared" ca="1" si="37"/>
        <v/>
      </c>
      <c r="AO37" s="79" t="str">
        <f t="shared" ca="1" si="37"/>
        <v/>
      </c>
      <c r="AP37" s="79" t="str">
        <f t="shared" ca="1" si="37"/>
        <v/>
      </c>
      <c r="AQ37" s="79" t="str">
        <f t="shared" ca="1" si="37"/>
        <v/>
      </c>
      <c r="AR37" s="79" t="str">
        <f t="shared" ca="1" si="37"/>
        <v/>
      </c>
      <c r="AS37" s="79" t="str">
        <f t="shared" ca="1" si="37"/>
        <v/>
      </c>
      <c r="AT37" s="79" t="str">
        <f t="shared" ca="1" si="37"/>
        <v/>
      </c>
      <c r="AU37" s="79" t="str">
        <f t="shared" ca="1" si="37"/>
        <v/>
      </c>
      <c r="AV37" s="79" t="str">
        <f t="shared" ca="1" si="37"/>
        <v/>
      </c>
      <c r="AW37" s="79" t="str">
        <f t="shared" ca="1" si="37"/>
        <v/>
      </c>
      <c r="AX37" s="79" t="str">
        <f t="shared" ca="1" si="37"/>
        <v/>
      </c>
      <c r="AY37" s="79" t="str">
        <f t="shared" ca="1" si="37"/>
        <v/>
      </c>
      <c r="AZ37" s="79" t="str">
        <f t="shared" ca="1" si="33"/>
        <v/>
      </c>
      <c r="BA37" s="79" t="str">
        <f t="shared" ca="1" si="33"/>
        <v/>
      </c>
      <c r="BB37" s="79" t="str">
        <f t="shared" ca="1" si="8"/>
        <v>1B5</v>
      </c>
      <c r="BC37" s="79" t="str">
        <f t="shared" ca="1" si="38"/>
        <v>3N_SodA</v>
      </c>
      <c r="BD37" s="79">
        <f t="shared" ca="1" si="10"/>
        <v>10205</v>
      </c>
      <c r="BE37" s="79" t="str">
        <f t="shared" ca="1" si="39"/>
        <v>3N</v>
      </c>
      <c r="BF37" s="79" t="str">
        <f t="shared" ca="1" si="40"/>
        <v>SodA</v>
      </c>
      <c r="BG37" s="79" t="str">
        <f t="shared" ca="1" si="41"/>
        <v>2_2</v>
      </c>
      <c r="BH37" s="79">
        <f ca="1">IFERROR(IF(BB37="","",IF(Details!$B$10=1,1,VLOOKUP($BB37,Data_qPCR,58,FALSE))),"")</f>
        <v>1</v>
      </c>
      <c r="BI37" s="79">
        <f t="shared" ca="1" si="14"/>
        <v>6</v>
      </c>
      <c r="BJ37" s="79">
        <f t="shared" ca="1" si="15"/>
        <v>3.8710211413325917</v>
      </c>
      <c r="BK37" s="79">
        <f t="shared" ca="1" si="16"/>
        <v>29.517599453501134</v>
      </c>
      <c r="BL37" s="79">
        <f t="shared" ca="1" si="17"/>
        <v>0.99432079068179791</v>
      </c>
      <c r="BM37" s="79">
        <f t="shared" ca="1" si="18"/>
        <v>0.81271600681749989</v>
      </c>
      <c r="BN37" s="79">
        <f t="shared" ca="1" si="42"/>
        <v>24.60140260400874</v>
      </c>
      <c r="BO37" s="79" t="str">
        <f t="shared" ca="1" si="20"/>
        <v>SodA@2_2</v>
      </c>
      <c r="BP37" s="79">
        <f ca="1">IF(BO37="","",BQ37-COUNTIF($BO$3:BO36,BO37))</f>
        <v>1</v>
      </c>
      <c r="BQ37" s="79">
        <f t="shared" ca="1" si="43"/>
        <v>2</v>
      </c>
      <c r="BR37" s="79" t="str">
        <f t="shared" ca="1" si="22"/>
        <v>SodA@2_2@2</v>
      </c>
      <c r="BS37" s="79" t="str">
        <f t="shared" ca="1" si="23"/>
        <v>1B5</v>
      </c>
      <c r="BT37" s="79" t="b">
        <f t="shared" ca="1" si="24"/>
        <v>0</v>
      </c>
      <c r="BU37" s="79">
        <f t="shared" ca="1" si="25"/>
        <v>24.60140260400874</v>
      </c>
      <c r="BV37" s="79" t="str">
        <f t="shared" ca="1" si="26"/>
        <v/>
      </c>
      <c r="BW37" s="79" t="str">
        <f t="shared" ca="1" si="27"/>
        <v/>
      </c>
      <c r="BX37" s="79"/>
      <c r="BY37" s="79"/>
      <c r="BZ37" s="79"/>
    </row>
    <row r="38" spans="1:78" x14ac:dyDescent="0.25">
      <c r="A38" s="79">
        <f ca="1">IF(A37="","",IF(ISTEXT(A37),1,IF(A37+1&gt;Data_Chart!$C$2,"",A37+1)))</f>
        <v>35</v>
      </c>
      <c r="B38" s="79">
        <f ca="1">IFERROR(SMALL(Data_Amplitude!$A$4:$A$1155,A38),IF(B37=$E$1,IF($E$2&gt;0,"N1",""),IF(B37="","",IF(RIGHT(B37,LEN(B37)-1)+1&gt;$E$2,"","N"&amp;RIGHT(B37,LEN(B37)-1)+1))))</f>
        <v>35</v>
      </c>
      <c r="C38" s="79" t="str">
        <f t="shared" ca="1" si="34"/>
        <v>1C5</v>
      </c>
      <c r="D38" s="79" t="str">
        <f t="shared" si="35"/>
        <v/>
      </c>
      <c r="E38" s="79" t="str">
        <f t="shared" si="36"/>
        <v/>
      </c>
      <c r="F38" s="79" t="str">
        <f t="shared" si="36"/>
        <v/>
      </c>
      <c r="G38" s="79" t="str">
        <f t="shared" si="36"/>
        <v/>
      </c>
      <c r="H38" s="79" t="str">
        <f t="shared" si="36"/>
        <v/>
      </c>
      <c r="I38" s="79" t="str">
        <f t="shared" si="36"/>
        <v/>
      </c>
      <c r="J38" s="79" t="str">
        <f t="shared" si="36"/>
        <v/>
      </c>
      <c r="K38" s="79" t="str">
        <f t="shared" si="36"/>
        <v/>
      </c>
      <c r="L38" s="79" t="str">
        <f t="shared" si="36"/>
        <v/>
      </c>
      <c r="M38" s="79" t="str">
        <f t="shared" si="36"/>
        <v/>
      </c>
      <c r="N38" s="79" t="str">
        <f t="shared" si="36"/>
        <v/>
      </c>
      <c r="O38" s="79" t="str">
        <f t="shared" si="36"/>
        <v/>
      </c>
      <c r="P38" s="79" t="str">
        <f t="shared" si="36"/>
        <v/>
      </c>
      <c r="Q38" s="79" t="str">
        <f t="shared" ca="1" si="36"/>
        <v/>
      </c>
      <c r="R38" s="79" t="str">
        <f t="shared" ca="1" si="36"/>
        <v/>
      </c>
      <c r="S38" s="79" t="str">
        <f t="shared" ca="1" si="36"/>
        <v/>
      </c>
      <c r="T38" s="79" t="str">
        <f t="shared" ca="1" si="36"/>
        <v/>
      </c>
      <c r="U38" s="79" t="str">
        <f t="shared" ca="1" si="32"/>
        <v/>
      </c>
      <c r="V38" s="79" t="str">
        <f t="shared" ca="1" si="32"/>
        <v/>
      </c>
      <c r="W38" s="79" t="str">
        <f t="shared" ca="1" si="32"/>
        <v/>
      </c>
      <c r="X38" s="79" t="str">
        <f t="shared" ca="1" si="32"/>
        <v/>
      </c>
      <c r="Y38" s="79" t="str">
        <f t="shared" ca="1" si="32"/>
        <v/>
      </c>
      <c r="Z38" s="79" t="str">
        <f t="shared" ca="1" si="32"/>
        <v/>
      </c>
      <c r="AA38" s="79" t="str">
        <f t="shared" ca="1" si="32"/>
        <v/>
      </c>
      <c r="AB38" s="79" t="str">
        <f t="shared" ca="1" si="32"/>
        <v/>
      </c>
      <c r="AC38" s="79">
        <f t="shared" ca="1" si="32"/>
        <v>-1.6899872990713205</v>
      </c>
      <c r="AD38" s="79">
        <f t="shared" ca="1" si="32"/>
        <v>-1.3625999809427143</v>
      </c>
      <c r="AE38" s="79">
        <f t="shared" ca="1" si="32"/>
        <v>-1.0644584804344273</v>
      </c>
      <c r="AF38" s="79">
        <f t="shared" ca="1" si="32"/>
        <v>-0.7904664949715059</v>
      </c>
      <c r="AG38" s="79">
        <f t="shared" ca="1" si="32"/>
        <v>-0.55128253577360675</v>
      </c>
      <c r="AH38" s="79" t="str">
        <f t="shared" ca="1" si="32"/>
        <v/>
      </c>
      <c r="AI38" s="79" t="str">
        <f t="shared" ca="1" si="32"/>
        <v/>
      </c>
      <c r="AJ38" s="79" t="str">
        <f t="shared" ca="1" si="37"/>
        <v/>
      </c>
      <c r="AK38" s="79" t="str">
        <f t="shared" ca="1" si="37"/>
        <v/>
      </c>
      <c r="AL38" s="79" t="str">
        <f t="shared" ca="1" si="37"/>
        <v/>
      </c>
      <c r="AM38" s="79" t="str">
        <f t="shared" ca="1" si="37"/>
        <v/>
      </c>
      <c r="AN38" s="79" t="str">
        <f t="shared" ca="1" si="37"/>
        <v/>
      </c>
      <c r="AO38" s="79" t="str">
        <f t="shared" ca="1" si="37"/>
        <v/>
      </c>
      <c r="AP38" s="79" t="str">
        <f t="shared" ca="1" si="37"/>
        <v/>
      </c>
      <c r="AQ38" s="79" t="str">
        <f t="shared" ca="1" si="37"/>
        <v/>
      </c>
      <c r="AR38" s="79" t="str">
        <f t="shared" ca="1" si="37"/>
        <v/>
      </c>
      <c r="AS38" s="79" t="str">
        <f t="shared" ca="1" si="37"/>
        <v/>
      </c>
      <c r="AT38" s="79" t="str">
        <f t="shared" ca="1" si="37"/>
        <v/>
      </c>
      <c r="AU38" s="79" t="str">
        <f t="shared" ca="1" si="37"/>
        <v/>
      </c>
      <c r="AV38" s="79" t="str">
        <f t="shared" ca="1" si="37"/>
        <v/>
      </c>
      <c r="AW38" s="79" t="str">
        <f t="shared" ca="1" si="37"/>
        <v/>
      </c>
      <c r="AX38" s="79" t="str">
        <f t="shared" ca="1" si="37"/>
        <v/>
      </c>
      <c r="AY38" s="79" t="str">
        <f t="shared" ca="1" si="37"/>
        <v/>
      </c>
      <c r="AZ38" s="79" t="str">
        <f t="shared" ca="1" si="33"/>
        <v/>
      </c>
      <c r="BA38" s="79" t="str">
        <f t="shared" ca="1" si="33"/>
        <v/>
      </c>
      <c r="BB38" s="79" t="str">
        <f t="shared" ca="1" si="8"/>
        <v>1C5</v>
      </c>
      <c r="BC38" s="79" t="str">
        <f t="shared" ca="1" si="38"/>
        <v>3N_OtsA</v>
      </c>
      <c r="BD38" s="79">
        <f t="shared" ca="1" si="10"/>
        <v>10305</v>
      </c>
      <c r="BE38" s="79" t="str">
        <f t="shared" ca="1" si="39"/>
        <v>3N</v>
      </c>
      <c r="BF38" s="79" t="str">
        <f t="shared" ca="1" si="40"/>
        <v>OtsA</v>
      </c>
      <c r="BG38" s="79" t="str">
        <f t="shared" ca="1" si="41"/>
        <v>2_2</v>
      </c>
      <c r="BH38" s="79">
        <f ca="1">IFERROR(IF(BB38="","",IF(Details!$B$10=1,1,VLOOKUP($BB38,Data_qPCR,58,FALSE))),"")</f>
        <v>1</v>
      </c>
      <c r="BI38" s="79">
        <f t="shared" ca="1" si="14"/>
        <v>5</v>
      </c>
      <c r="BJ38" s="79">
        <f t="shared" ca="1" si="15"/>
        <v>3.496932869478516</v>
      </c>
      <c r="BK38" s="79">
        <f t="shared" ca="1" si="16"/>
        <v>31.817807786612583</v>
      </c>
      <c r="BL38" s="79">
        <f t="shared" ca="1" si="17"/>
        <v>0.99646606236371005</v>
      </c>
      <c r="BM38" s="79">
        <f t="shared" ca="1" si="18"/>
        <v>0.93181210603059528</v>
      </c>
      <c r="BN38" s="79">
        <f t="shared" ca="1" si="42"/>
        <v>27.376703042374867</v>
      </c>
      <c r="BO38" s="79" t="str">
        <f t="shared" ca="1" si="20"/>
        <v>OtsA@2_2</v>
      </c>
      <c r="BP38" s="79">
        <f ca="1">IF(BO38="","",BQ38-COUNTIF($BO$3:BO37,BO38))</f>
        <v>2</v>
      </c>
      <c r="BQ38" s="79">
        <f t="shared" ca="1" si="43"/>
        <v>2</v>
      </c>
      <c r="BR38" s="79" t="str">
        <f t="shared" ca="1" si="22"/>
        <v>OtsA@2_2@1</v>
      </c>
      <c r="BS38" s="79" t="str">
        <f t="shared" ca="1" si="23"/>
        <v>1C5</v>
      </c>
      <c r="BT38" s="79" t="b">
        <f t="shared" ca="1" si="24"/>
        <v>0</v>
      </c>
      <c r="BU38" s="79">
        <f t="shared" ca="1" si="25"/>
        <v>27.376703042374867</v>
      </c>
      <c r="BV38" s="79" t="str">
        <f t="shared" ca="1" si="26"/>
        <v/>
      </c>
      <c r="BW38" s="79" t="str">
        <f t="shared" ca="1" si="27"/>
        <v/>
      </c>
      <c r="BX38" s="79"/>
      <c r="BY38" s="79"/>
      <c r="BZ38" s="79"/>
    </row>
    <row r="39" spans="1:78" x14ac:dyDescent="0.25">
      <c r="A39" s="79">
        <f ca="1">IF(A38="","",IF(ISTEXT(A38),1,IF(A38+1&gt;Data_Chart!$C$2,"",A38+1)))</f>
        <v>36</v>
      </c>
      <c r="B39" s="79">
        <f ca="1">IFERROR(SMALL(Data_Amplitude!$A$4:$A$1155,A39),IF(B38=$E$1,IF($E$2&gt;0,"N1",""),IF(B38="","",IF(RIGHT(B38,LEN(B38)-1)+1&gt;$E$2,"","N"&amp;RIGHT(B38,LEN(B38)-1)+1))))</f>
        <v>36</v>
      </c>
      <c r="C39" s="79" t="str">
        <f t="shared" ca="1" si="34"/>
        <v>1D5</v>
      </c>
      <c r="D39" s="79" t="str">
        <f t="shared" si="35"/>
        <v/>
      </c>
      <c r="E39" s="79" t="str">
        <f t="shared" si="36"/>
        <v/>
      </c>
      <c r="F39" s="79" t="str">
        <f t="shared" si="36"/>
        <v/>
      </c>
      <c r="G39" s="79" t="str">
        <f t="shared" si="36"/>
        <v/>
      </c>
      <c r="H39" s="79" t="str">
        <f t="shared" si="36"/>
        <v/>
      </c>
      <c r="I39" s="79" t="str">
        <f t="shared" si="36"/>
        <v/>
      </c>
      <c r="J39" s="79" t="str">
        <f t="shared" si="36"/>
        <v/>
      </c>
      <c r="K39" s="79" t="str">
        <f t="shared" si="36"/>
        <v/>
      </c>
      <c r="L39" s="79" t="str">
        <f t="shared" si="36"/>
        <v/>
      </c>
      <c r="M39" s="79" t="str">
        <f t="shared" si="36"/>
        <v/>
      </c>
      <c r="N39" s="79" t="str">
        <f t="shared" si="36"/>
        <v/>
      </c>
      <c r="O39" s="79" t="str">
        <f t="shared" si="36"/>
        <v/>
      </c>
      <c r="P39" s="79" t="str">
        <f t="shared" si="36"/>
        <v/>
      </c>
      <c r="Q39" s="79" t="str">
        <f t="shared" ca="1" si="36"/>
        <v/>
      </c>
      <c r="R39" s="79" t="str">
        <f t="shared" ca="1" si="36"/>
        <v/>
      </c>
      <c r="S39" s="79" t="str">
        <f t="shared" ca="1" si="36"/>
        <v/>
      </c>
      <c r="T39" s="79" t="str">
        <f t="shared" ca="1" si="36"/>
        <v/>
      </c>
      <c r="U39" s="79" t="str">
        <f t="shared" ca="1" si="32"/>
        <v/>
      </c>
      <c r="V39" s="79" t="str">
        <f t="shared" ca="1" si="32"/>
        <v/>
      </c>
      <c r="W39" s="79" t="str">
        <f t="shared" ca="1" si="32"/>
        <v/>
      </c>
      <c r="X39" s="79" t="str">
        <f t="shared" ca="1" si="32"/>
        <v/>
      </c>
      <c r="Y39" s="79" t="str">
        <f t="shared" ca="1" si="32"/>
        <v/>
      </c>
      <c r="Z39" s="79" t="str">
        <f t="shared" ca="1" si="32"/>
        <v/>
      </c>
      <c r="AA39" s="79" t="str">
        <f t="shared" ca="1" si="32"/>
        <v/>
      </c>
      <c r="AB39" s="79">
        <f t="shared" ca="1" si="32"/>
        <v>-1.9661184592173553</v>
      </c>
      <c r="AC39" s="79">
        <f t="shared" ca="1" si="32"/>
        <v>-1.6381002627855938</v>
      </c>
      <c r="AD39" s="79">
        <f t="shared" ca="1" si="32"/>
        <v>-1.3403063454396058</v>
      </c>
      <c r="AE39" s="79">
        <f t="shared" ca="1" si="32"/>
        <v>-1.0501738686996516</v>
      </c>
      <c r="AF39" s="79">
        <f t="shared" ca="1" si="32"/>
        <v>-0.78290068803954016</v>
      </c>
      <c r="AG39" s="79">
        <f t="shared" ca="1" si="32"/>
        <v>-0.54631999684924271</v>
      </c>
      <c r="AH39" s="79" t="str">
        <f t="shared" ca="1" si="32"/>
        <v/>
      </c>
      <c r="AI39" s="79" t="str">
        <f t="shared" ca="1" si="32"/>
        <v/>
      </c>
      <c r="AJ39" s="79" t="str">
        <f t="shared" ca="1" si="37"/>
        <v/>
      </c>
      <c r="AK39" s="79" t="str">
        <f t="shared" ca="1" si="37"/>
        <v/>
      </c>
      <c r="AL39" s="79" t="str">
        <f t="shared" ca="1" si="37"/>
        <v/>
      </c>
      <c r="AM39" s="79" t="str">
        <f t="shared" ca="1" si="37"/>
        <v/>
      </c>
      <c r="AN39" s="79" t="str">
        <f t="shared" ca="1" si="37"/>
        <v/>
      </c>
      <c r="AO39" s="79" t="str">
        <f t="shared" ca="1" si="37"/>
        <v/>
      </c>
      <c r="AP39" s="79" t="str">
        <f t="shared" ca="1" si="37"/>
        <v/>
      </c>
      <c r="AQ39" s="79" t="str">
        <f t="shared" ca="1" si="37"/>
        <v/>
      </c>
      <c r="AR39" s="79" t="str">
        <f t="shared" ca="1" si="37"/>
        <v/>
      </c>
      <c r="AS39" s="79" t="str">
        <f t="shared" ca="1" si="37"/>
        <v/>
      </c>
      <c r="AT39" s="79" t="str">
        <f t="shared" ca="1" si="37"/>
        <v/>
      </c>
      <c r="AU39" s="79" t="str">
        <f t="shared" ca="1" si="37"/>
        <v/>
      </c>
      <c r="AV39" s="79" t="str">
        <f t="shared" ca="1" si="37"/>
        <v/>
      </c>
      <c r="AW39" s="79" t="str">
        <f t="shared" ca="1" si="37"/>
        <v/>
      </c>
      <c r="AX39" s="79" t="str">
        <f t="shared" ca="1" si="37"/>
        <v/>
      </c>
      <c r="AY39" s="79" t="str">
        <f t="shared" ca="1" si="37"/>
        <v/>
      </c>
      <c r="AZ39" s="79" t="str">
        <f t="shared" ca="1" si="33"/>
        <v/>
      </c>
      <c r="BA39" s="79" t="str">
        <f t="shared" ca="1" si="33"/>
        <v/>
      </c>
      <c r="BB39" s="79" t="str">
        <f t="shared" ca="1" si="8"/>
        <v>1D5</v>
      </c>
      <c r="BC39" s="79" t="str">
        <f t="shared" ca="1" si="38"/>
        <v>3N_OtsA</v>
      </c>
      <c r="BD39" s="79">
        <f t="shared" ca="1" si="10"/>
        <v>10405</v>
      </c>
      <c r="BE39" s="79" t="str">
        <f t="shared" ca="1" si="39"/>
        <v>3N</v>
      </c>
      <c r="BF39" s="79" t="str">
        <f t="shared" ca="1" si="40"/>
        <v>OtsA</v>
      </c>
      <c r="BG39" s="79" t="str">
        <f t="shared" ca="1" si="41"/>
        <v>2_2</v>
      </c>
      <c r="BH39" s="79">
        <f ca="1">IFERROR(IF(BB39="","",IF(Details!$B$10=1,1,VLOOKUP($BB39,Data_qPCR,58,FALSE))),"")</f>
        <v>1</v>
      </c>
      <c r="BI39" s="79">
        <f t="shared" ca="1" si="14"/>
        <v>6</v>
      </c>
      <c r="BJ39" s="79">
        <f t="shared" ca="1" si="15"/>
        <v>3.5058926464421365</v>
      </c>
      <c r="BK39" s="79">
        <f t="shared" ca="1" si="16"/>
        <v>31.779479323750969</v>
      </c>
      <c r="BL39" s="79">
        <f t="shared" ca="1" si="17"/>
        <v>0.99714834174158951</v>
      </c>
      <c r="BM39" s="79">
        <f t="shared" ca="1" si="18"/>
        <v>0.92856402763608958</v>
      </c>
      <c r="BN39" s="79">
        <f t="shared" ca="1" si="42"/>
        <v>27.326995662769455</v>
      </c>
      <c r="BO39" s="79" t="str">
        <f t="shared" ca="1" si="20"/>
        <v>OtsA@2_2</v>
      </c>
      <c r="BP39" s="79">
        <f ca="1">IF(BO39="","",BQ39-COUNTIF($BO$3:BO38,BO39))</f>
        <v>1</v>
      </c>
      <c r="BQ39" s="79">
        <f t="shared" ca="1" si="43"/>
        <v>2</v>
      </c>
      <c r="BR39" s="79" t="str">
        <f t="shared" ca="1" si="22"/>
        <v>OtsA@2_2@2</v>
      </c>
      <c r="BS39" s="79" t="str">
        <f t="shared" ca="1" si="23"/>
        <v>1D5</v>
      </c>
      <c r="BT39" s="79" t="b">
        <f t="shared" ca="1" si="24"/>
        <v>0</v>
      </c>
      <c r="BU39" s="79">
        <f t="shared" ca="1" si="25"/>
        <v>27.326995662769455</v>
      </c>
      <c r="BV39" s="79" t="str">
        <f t="shared" ca="1" si="26"/>
        <v/>
      </c>
      <c r="BW39" s="79" t="str">
        <f t="shared" ca="1" si="27"/>
        <v/>
      </c>
      <c r="BX39" s="79"/>
      <c r="BY39" s="79"/>
      <c r="BZ39" s="79"/>
    </row>
    <row r="40" spans="1:78" x14ac:dyDescent="0.25">
      <c r="A40" s="79">
        <f ca="1">IF(A39="","",IF(ISTEXT(A39),1,IF(A39+1&gt;Data_Chart!$C$2,"",A39+1)))</f>
        <v>37</v>
      </c>
      <c r="B40" s="79">
        <f ca="1">IFERROR(SMALL(Data_Amplitude!$A$4:$A$1155,A40),IF(B39=$E$1,IF($E$2&gt;0,"N1",""),IF(B39="","",IF(RIGHT(B39,LEN(B39)-1)+1&gt;$E$2,"","N"&amp;RIGHT(B39,LEN(B39)-1)+1))))</f>
        <v>37</v>
      </c>
      <c r="C40" s="79" t="str">
        <f t="shared" ca="1" si="34"/>
        <v>1E5</v>
      </c>
      <c r="D40" s="79" t="str">
        <f t="shared" si="35"/>
        <v/>
      </c>
      <c r="E40" s="79" t="str">
        <f t="shared" si="36"/>
        <v/>
      </c>
      <c r="F40" s="79" t="str">
        <f t="shared" si="36"/>
        <v/>
      </c>
      <c r="G40" s="79" t="str">
        <f t="shared" si="36"/>
        <v/>
      </c>
      <c r="H40" s="79" t="str">
        <f t="shared" si="36"/>
        <v/>
      </c>
      <c r="I40" s="79" t="str">
        <f t="shared" si="36"/>
        <v/>
      </c>
      <c r="J40" s="79" t="str">
        <f t="shared" si="36"/>
        <v/>
      </c>
      <c r="K40" s="79" t="str">
        <f t="shared" si="36"/>
        <v/>
      </c>
      <c r="L40" s="79" t="str">
        <f t="shared" si="36"/>
        <v/>
      </c>
      <c r="M40" s="79" t="str">
        <f t="shared" si="36"/>
        <v/>
      </c>
      <c r="N40" s="79" t="str">
        <f t="shared" si="36"/>
        <v/>
      </c>
      <c r="O40" s="79" t="str">
        <f t="shared" si="36"/>
        <v/>
      </c>
      <c r="P40" s="79" t="str">
        <f t="shared" si="36"/>
        <v/>
      </c>
      <c r="Q40" s="79" t="str">
        <f t="shared" ca="1" si="36"/>
        <v/>
      </c>
      <c r="R40" s="79" t="str">
        <f t="shared" ca="1" si="36"/>
        <v/>
      </c>
      <c r="S40" s="79" t="str">
        <f t="shared" ca="1" si="36"/>
        <v/>
      </c>
      <c r="T40" s="79" t="str">
        <f t="shared" ca="1" si="36"/>
        <v/>
      </c>
      <c r="U40" s="79" t="str">
        <f t="shared" ca="1" si="32"/>
        <v/>
      </c>
      <c r="V40" s="79" t="str">
        <f t="shared" ca="1" si="32"/>
        <v/>
      </c>
      <c r="W40" s="79" t="str">
        <f t="shared" ca="1" si="32"/>
        <v/>
      </c>
      <c r="X40" s="79" t="str">
        <f t="shared" ca="1" si="32"/>
        <v/>
      </c>
      <c r="Y40" s="79" t="str">
        <f t="shared" ca="1" si="32"/>
        <v/>
      </c>
      <c r="Z40" s="79" t="str">
        <f t="shared" ca="1" si="32"/>
        <v/>
      </c>
      <c r="AA40" s="79" t="str">
        <f t="shared" ca="1" si="32"/>
        <v/>
      </c>
      <c r="AB40" s="79" t="str">
        <f t="shared" ca="1" si="32"/>
        <v/>
      </c>
      <c r="AC40" s="79">
        <f t="shared" ca="1" si="32"/>
        <v>-1.7663933042022131</v>
      </c>
      <c r="AD40" s="79">
        <f t="shared" ca="1" si="32"/>
        <v>-1.4120261294004328</v>
      </c>
      <c r="AE40" s="79">
        <f t="shared" ca="1" si="32"/>
        <v>-1.1075321845763391</v>
      </c>
      <c r="AF40" s="79">
        <f t="shared" ca="1" si="32"/>
        <v>-0.83361820590284263</v>
      </c>
      <c r="AG40" s="79">
        <f t="shared" ca="1" si="32"/>
        <v>-0.595957677187268</v>
      </c>
      <c r="AH40" s="79" t="str">
        <f t="shared" ca="1" si="32"/>
        <v/>
      </c>
      <c r="AI40" s="79" t="str">
        <f t="shared" ca="1" si="32"/>
        <v/>
      </c>
      <c r="AJ40" s="79" t="str">
        <f t="shared" ca="1" si="37"/>
        <v/>
      </c>
      <c r="AK40" s="79" t="str">
        <f t="shared" ca="1" si="37"/>
        <v/>
      </c>
      <c r="AL40" s="79" t="str">
        <f t="shared" ca="1" si="37"/>
        <v/>
      </c>
      <c r="AM40" s="79" t="str">
        <f t="shared" ca="1" si="37"/>
        <v/>
      </c>
      <c r="AN40" s="79" t="str">
        <f t="shared" ca="1" si="37"/>
        <v/>
      </c>
      <c r="AO40" s="79" t="str">
        <f t="shared" ca="1" si="37"/>
        <v/>
      </c>
      <c r="AP40" s="79" t="str">
        <f t="shared" ca="1" si="37"/>
        <v/>
      </c>
      <c r="AQ40" s="79" t="str">
        <f t="shared" ca="1" si="37"/>
        <v/>
      </c>
      <c r="AR40" s="79" t="str">
        <f t="shared" ca="1" si="37"/>
        <v/>
      </c>
      <c r="AS40" s="79" t="str">
        <f t="shared" ca="1" si="37"/>
        <v/>
      </c>
      <c r="AT40" s="79" t="str">
        <f t="shared" ca="1" si="37"/>
        <v/>
      </c>
      <c r="AU40" s="79" t="str">
        <f t="shared" ca="1" si="37"/>
        <v/>
      </c>
      <c r="AV40" s="79" t="str">
        <f t="shared" ca="1" si="37"/>
        <v/>
      </c>
      <c r="AW40" s="79" t="str">
        <f t="shared" ca="1" si="37"/>
        <v/>
      </c>
      <c r="AX40" s="79" t="str">
        <f t="shared" ca="1" si="37"/>
        <v/>
      </c>
      <c r="AY40" s="79" t="str">
        <f t="shared" ca="1" si="37"/>
        <v/>
      </c>
      <c r="AZ40" s="79" t="str">
        <f t="shared" ca="1" si="33"/>
        <v/>
      </c>
      <c r="BA40" s="79" t="str">
        <f t="shared" ca="1" si="33"/>
        <v/>
      </c>
      <c r="BB40" s="79" t="str">
        <f t="shared" ca="1" si="8"/>
        <v>1E5</v>
      </c>
      <c r="BC40" s="79" t="str">
        <f t="shared" ca="1" si="38"/>
        <v>3N_Rpon2</v>
      </c>
      <c r="BD40" s="79">
        <f t="shared" ca="1" si="10"/>
        <v>10505</v>
      </c>
      <c r="BE40" s="79" t="str">
        <f t="shared" ca="1" si="39"/>
        <v>3N</v>
      </c>
      <c r="BF40" s="79" t="str">
        <f t="shared" ca="1" si="40"/>
        <v>Rpon2</v>
      </c>
      <c r="BG40" s="79" t="str">
        <f t="shared" ca="1" si="41"/>
        <v>2_2</v>
      </c>
      <c r="BH40" s="79">
        <f ca="1">IFERROR(IF(BB40="","",IF(Details!$B$10=1,1,VLOOKUP($BB40,Data_qPCR,58,FALSE))),"")</f>
        <v>1</v>
      </c>
      <c r="BI40" s="79">
        <f t="shared" ca="1" si="14"/>
        <v>5</v>
      </c>
      <c r="BJ40" s="79">
        <f t="shared" ca="1" si="15"/>
        <v>3.4055010241526205</v>
      </c>
      <c r="BK40" s="79">
        <f t="shared" ca="1" si="16"/>
        <v>31.892846951828876</v>
      </c>
      <c r="BL40" s="79">
        <f t="shared" ca="1" si="17"/>
        <v>0.99416082288572505</v>
      </c>
      <c r="BM40" s="79">
        <f t="shared" ca="1" si="18"/>
        <v>0.96626726314152056</v>
      </c>
      <c r="BN40" s="79">
        <f t="shared" ca="1" si="42"/>
        <v>27.567860651155048</v>
      </c>
      <c r="BO40" s="79" t="str">
        <f t="shared" ca="1" si="20"/>
        <v>Rpon2@2_2</v>
      </c>
      <c r="BP40" s="79">
        <f ca="1">IF(BO40="","",BQ40-COUNTIF($BO$3:BO39,BO40))</f>
        <v>2</v>
      </c>
      <c r="BQ40" s="79">
        <f t="shared" ca="1" si="43"/>
        <v>2</v>
      </c>
      <c r="BR40" s="79" t="str">
        <f t="shared" ca="1" si="22"/>
        <v>Rpon2@2_2@1</v>
      </c>
      <c r="BS40" s="79" t="str">
        <f t="shared" ca="1" si="23"/>
        <v>1E5</v>
      </c>
      <c r="BT40" s="79" t="b">
        <f t="shared" ca="1" si="24"/>
        <v>0</v>
      </c>
      <c r="BU40" s="79">
        <f t="shared" ca="1" si="25"/>
        <v>27.567860651155048</v>
      </c>
      <c r="BV40" s="79" t="str">
        <f t="shared" ca="1" si="26"/>
        <v/>
      </c>
      <c r="BW40" s="79" t="str">
        <f t="shared" ca="1" si="27"/>
        <v/>
      </c>
      <c r="BX40" s="79"/>
      <c r="BY40" s="79"/>
      <c r="BZ40" s="79"/>
    </row>
    <row r="41" spans="1:78" x14ac:dyDescent="0.25">
      <c r="A41" s="79">
        <f ca="1">IF(A40="","",IF(ISTEXT(A40),1,IF(A40+1&gt;Data_Chart!$C$2,"",A40+1)))</f>
        <v>38</v>
      </c>
      <c r="B41" s="79">
        <f ca="1">IFERROR(SMALL(Data_Amplitude!$A$4:$A$1155,A41),IF(B40=$E$1,IF($E$2&gt;0,"N1",""),IF(B40="","",IF(RIGHT(B40,LEN(B40)-1)+1&gt;$E$2,"","N"&amp;RIGHT(B40,LEN(B40)-1)+1))))</f>
        <v>38</v>
      </c>
      <c r="C41" s="79" t="str">
        <f t="shared" ca="1" si="34"/>
        <v>1F5</v>
      </c>
      <c r="D41" s="79" t="str">
        <f t="shared" si="35"/>
        <v/>
      </c>
      <c r="E41" s="79" t="str">
        <f t="shared" si="36"/>
        <v/>
      </c>
      <c r="F41" s="79" t="str">
        <f t="shared" si="36"/>
        <v/>
      </c>
      <c r="G41" s="79" t="str">
        <f t="shared" si="36"/>
        <v/>
      </c>
      <c r="H41" s="79" t="str">
        <f t="shared" si="36"/>
        <v/>
      </c>
      <c r="I41" s="79" t="str">
        <f t="shared" si="36"/>
        <v/>
      </c>
      <c r="J41" s="79" t="str">
        <f t="shared" si="36"/>
        <v/>
      </c>
      <c r="K41" s="79" t="str">
        <f t="shared" si="36"/>
        <v/>
      </c>
      <c r="L41" s="79" t="str">
        <f t="shared" si="36"/>
        <v/>
      </c>
      <c r="M41" s="79" t="str">
        <f t="shared" si="36"/>
        <v/>
      </c>
      <c r="N41" s="79" t="str">
        <f t="shared" si="36"/>
        <v/>
      </c>
      <c r="O41" s="79" t="str">
        <f t="shared" si="36"/>
        <v/>
      </c>
      <c r="P41" s="79" t="str">
        <f t="shared" si="36"/>
        <v/>
      </c>
      <c r="Q41" s="79" t="str">
        <f t="shared" ca="1" si="36"/>
        <v/>
      </c>
      <c r="R41" s="79" t="str">
        <f t="shared" ca="1" si="36"/>
        <v/>
      </c>
      <c r="S41" s="79" t="str">
        <f t="shared" ca="1" si="36"/>
        <v/>
      </c>
      <c r="T41" s="79" t="str">
        <f t="shared" ca="1" si="36"/>
        <v/>
      </c>
      <c r="U41" s="79" t="str">
        <f t="shared" ca="1" si="32"/>
        <v/>
      </c>
      <c r="V41" s="79" t="str">
        <f t="shared" ca="1" si="32"/>
        <v/>
      </c>
      <c r="W41" s="79" t="str">
        <f t="shared" ca="1" si="32"/>
        <v/>
      </c>
      <c r="X41" s="79" t="str">
        <f t="shared" ca="1" si="32"/>
        <v/>
      </c>
      <c r="Y41" s="79" t="str">
        <f t="shared" ca="1" si="32"/>
        <v/>
      </c>
      <c r="Z41" s="79" t="str">
        <f t="shared" ca="1" si="32"/>
        <v/>
      </c>
      <c r="AA41" s="79" t="str">
        <f t="shared" ca="1" si="32"/>
        <v/>
      </c>
      <c r="AB41" s="79" t="str">
        <f t="shared" ca="1" si="32"/>
        <v/>
      </c>
      <c r="AC41" s="79">
        <f t="shared" ca="1" si="32"/>
        <v>-1.7909881040796125</v>
      </c>
      <c r="AD41" s="79">
        <f t="shared" ca="1" si="32"/>
        <v>-1.4190578487281271</v>
      </c>
      <c r="AE41" s="79">
        <f t="shared" ca="1" si="32"/>
        <v>-1.1021383171529961</v>
      </c>
      <c r="AF41" s="79">
        <f t="shared" ca="1" si="32"/>
        <v>-0.82234789482037629</v>
      </c>
      <c r="AG41" s="79">
        <f t="shared" ca="1" si="32"/>
        <v>-0.58109693665350204</v>
      </c>
      <c r="AH41" s="79" t="str">
        <f t="shared" ca="1" si="32"/>
        <v/>
      </c>
      <c r="AI41" s="79" t="str">
        <f t="shared" ca="1" si="32"/>
        <v/>
      </c>
      <c r="AJ41" s="79" t="str">
        <f t="shared" ca="1" si="37"/>
        <v/>
      </c>
      <c r="AK41" s="79" t="str">
        <f t="shared" ca="1" si="37"/>
        <v/>
      </c>
      <c r="AL41" s="79" t="str">
        <f t="shared" ca="1" si="37"/>
        <v/>
      </c>
      <c r="AM41" s="79" t="str">
        <f t="shared" ca="1" si="37"/>
        <v/>
      </c>
      <c r="AN41" s="79" t="str">
        <f t="shared" ca="1" si="37"/>
        <v/>
      </c>
      <c r="AO41" s="79" t="str">
        <f t="shared" ca="1" si="37"/>
        <v/>
      </c>
      <c r="AP41" s="79" t="str">
        <f t="shared" ca="1" si="37"/>
        <v/>
      </c>
      <c r="AQ41" s="79" t="str">
        <f t="shared" ca="1" si="37"/>
        <v/>
      </c>
      <c r="AR41" s="79" t="str">
        <f t="shared" ca="1" si="37"/>
        <v/>
      </c>
      <c r="AS41" s="79" t="str">
        <f t="shared" ca="1" si="37"/>
        <v/>
      </c>
      <c r="AT41" s="79" t="str">
        <f t="shared" ca="1" si="37"/>
        <v/>
      </c>
      <c r="AU41" s="79" t="str">
        <f t="shared" ca="1" si="37"/>
        <v/>
      </c>
      <c r="AV41" s="79" t="str">
        <f t="shared" ca="1" si="37"/>
        <v/>
      </c>
      <c r="AW41" s="79" t="str">
        <f t="shared" ca="1" si="37"/>
        <v/>
      </c>
      <c r="AX41" s="79" t="str">
        <f t="shared" ca="1" si="37"/>
        <v/>
      </c>
      <c r="AY41" s="79" t="str">
        <f t="shared" ca="1" si="37"/>
        <v/>
      </c>
      <c r="AZ41" s="79" t="str">
        <f t="shared" ca="1" si="33"/>
        <v/>
      </c>
      <c r="BA41" s="79" t="str">
        <f t="shared" ca="1" si="33"/>
        <v/>
      </c>
      <c r="BB41" s="79" t="str">
        <f t="shared" ca="1" si="8"/>
        <v>1F5</v>
      </c>
      <c r="BC41" s="79" t="str">
        <f t="shared" ca="1" si="38"/>
        <v>3N_Rpon2</v>
      </c>
      <c r="BD41" s="79">
        <f t="shared" ca="1" si="10"/>
        <v>10605</v>
      </c>
      <c r="BE41" s="79" t="str">
        <f t="shared" ca="1" si="39"/>
        <v>3N</v>
      </c>
      <c r="BF41" s="79" t="str">
        <f t="shared" ca="1" si="40"/>
        <v>Rpon2</v>
      </c>
      <c r="BG41" s="79" t="str">
        <f t="shared" ca="1" si="41"/>
        <v>2_2</v>
      </c>
      <c r="BH41" s="79">
        <f ca="1">IFERROR(IF(BB41="","",IF(Details!$B$10=1,1,VLOOKUP($BB41,Data_qPCR,58,FALSE))),"")</f>
        <v>1</v>
      </c>
      <c r="BI41" s="79">
        <f t="shared" ca="1" si="14"/>
        <v>5</v>
      </c>
      <c r="BJ41" s="79">
        <f t="shared" ca="1" si="15"/>
        <v>3.2919676222998451</v>
      </c>
      <c r="BK41" s="79">
        <f t="shared" ca="1" si="16"/>
        <v>31.7631331885995</v>
      </c>
      <c r="BL41" s="79">
        <f t="shared" ca="1" si="17"/>
        <v>0.9930194947514982</v>
      </c>
      <c r="BM41" s="79">
        <f t="shared" ca="1" si="18"/>
        <v>1.0126566604998155</v>
      </c>
      <c r="BN41" s="79">
        <f t="shared" ca="1" si="42"/>
        <v>27.582334308278696</v>
      </c>
      <c r="BO41" s="79" t="str">
        <f t="shared" ca="1" si="20"/>
        <v>Rpon2@2_2</v>
      </c>
      <c r="BP41" s="79">
        <f ca="1">IF(BO41="","",BQ41-COUNTIF($BO$3:BO40,BO41))</f>
        <v>1</v>
      </c>
      <c r="BQ41" s="79">
        <f t="shared" ca="1" si="43"/>
        <v>2</v>
      </c>
      <c r="BR41" s="79" t="str">
        <f t="shared" ca="1" si="22"/>
        <v>Rpon2@2_2@2</v>
      </c>
      <c r="BS41" s="79" t="str">
        <f t="shared" ca="1" si="23"/>
        <v>1F5</v>
      </c>
      <c r="BT41" s="79" t="b">
        <f t="shared" ca="1" si="24"/>
        <v>0</v>
      </c>
      <c r="BU41" s="79">
        <f t="shared" ca="1" si="25"/>
        <v>27.582334308278696</v>
      </c>
      <c r="BV41" s="79" t="str">
        <f t="shared" ca="1" si="26"/>
        <v/>
      </c>
      <c r="BW41" s="79" t="str">
        <f t="shared" ca="1" si="27"/>
        <v/>
      </c>
      <c r="BX41" s="79"/>
      <c r="BY41" s="79"/>
      <c r="BZ41" s="79"/>
    </row>
    <row r="42" spans="1:78" x14ac:dyDescent="0.25">
      <c r="A42" s="79">
        <f ca="1">IF(A41="","",IF(ISTEXT(A41),1,IF(A41+1&gt;Data_Chart!$C$2,"",A41+1)))</f>
        <v>39</v>
      </c>
      <c r="B42" s="79">
        <f ca="1">IFERROR(SMALL(Data_Amplitude!$A$4:$A$1155,A42),IF(B41=$E$1,IF($E$2&gt;0,"N1",""),IF(B41="","",IF(RIGHT(B41,LEN(B41)-1)+1&gt;$E$2,"","N"&amp;RIGHT(B41,LEN(B41)-1)+1))))</f>
        <v>39</v>
      </c>
      <c r="C42" s="79" t="str">
        <f t="shared" ca="1" si="34"/>
        <v>1G5</v>
      </c>
      <c r="D42" s="79" t="str">
        <f t="shared" si="35"/>
        <v/>
      </c>
      <c r="E42" s="79" t="str">
        <f t="shared" si="36"/>
        <v/>
      </c>
      <c r="F42" s="79" t="str">
        <f t="shared" si="36"/>
        <v/>
      </c>
      <c r="G42" s="79" t="str">
        <f t="shared" si="36"/>
        <v/>
      </c>
      <c r="H42" s="79" t="str">
        <f t="shared" si="36"/>
        <v/>
      </c>
      <c r="I42" s="79" t="str">
        <f t="shared" si="36"/>
        <v/>
      </c>
      <c r="J42" s="79" t="str">
        <f t="shared" si="36"/>
        <v/>
      </c>
      <c r="K42" s="79" t="str">
        <f t="shared" si="36"/>
        <v/>
      </c>
      <c r="L42" s="79" t="str">
        <f t="shared" si="36"/>
        <v/>
      </c>
      <c r="M42" s="79" t="str">
        <f t="shared" si="36"/>
        <v/>
      </c>
      <c r="N42" s="79" t="str">
        <f t="shared" si="36"/>
        <v/>
      </c>
      <c r="O42" s="79" t="str">
        <f t="shared" si="36"/>
        <v/>
      </c>
      <c r="P42" s="79" t="str">
        <f t="shared" si="36"/>
        <v/>
      </c>
      <c r="Q42" s="79" t="str">
        <f t="shared" ca="1" si="36"/>
        <v/>
      </c>
      <c r="R42" s="79" t="str">
        <f t="shared" ca="1" si="36"/>
        <v/>
      </c>
      <c r="S42" s="79" t="str">
        <f t="shared" ca="1" si="36"/>
        <v/>
      </c>
      <c r="T42" s="79" t="str">
        <f t="shared" ca="1" si="36"/>
        <v/>
      </c>
      <c r="U42" s="79" t="str">
        <f t="shared" ca="1" si="32"/>
        <v/>
      </c>
      <c r="V42" s="79" t="str">
        <f t="shared" ca="1" si="32"/>
        <v/>
      </c>
      <c r="W42" s="79" t="str">
        <f t="shared" ca="1" si="32"/>
        <v/>
      </c>
      <c r="X42" s="79" t="str">
        <f t="shared" ca="1" si="32"/>
        <v/>
      </c>
      <c r="Y42" s="79" t="str">
        <f t="shared" ca="1" si="32"/>
        <v/>
      </c>
      <c r="Z42" s="79" t="str">
        <f t="shared" ca="1" si="32"/>
        <v/>
      </c>
      <c r="AA42" s="79" t="str">
        <f t="shared" ca="1" si="32"/>
        <v/>
      </c>
      <c r="AB42" s="79">
        <f t="shared" ca="1" si="32"/>
        <v>-1.7725696729173013</v>
      </c>
      <c r="AC42" s="79">
        <f t="shared" ca="1" si="32"/>
        <v>-1.4748509823585474</v>
      </c>
      <c r="AD42" s="79">
        <f t="shared" ca="1" si="32"/>
        <v>-1.1933665790019155</v>
      </c>
      <c r="AE42" s="79">
        <f t="shared" ca="1" si="32"/>
        <v>-0.92474057601036574</v>
      </c>
      <c r="AF42" s="79">
        <f t="shared" ca="1" si="32"/>
        <v>-0.68077372319678697</v>
      </c>
      <c r="AG42" s="79" t="str">
        <f t="shared" ca="1" si="32"/>
        <v/>
      </c>
      <c r="AH42" s="79" t="str">
        <f t="shared" ca="1" si="32"/>
        <v/>
      </c>
      <c r="AI42" s="79" t="str">
        <f t="shared" ca="1" si="32"/>
        <v/>
      </c>
      <c r="AJ42" s="79" t="str">
        <f t="shared" ca="1" si="37"/>
        <v/>
      </c>
      <c r="AK42" s="79" t="str">
        <f t="shared" ca="1" si="37"/>
        <v/>
      </c>
      <c r="AL42" s="79" t="str">
        <f t="shared" ca="1" si="37"/>
        <v/>
      </c>
      <c r="AM42" s="79" t="str">
        <f t="shared" ca="1" si="37"/>
        <v/>
      </c>
      <c r="AN42" s="79" t="str">
        <f t="shared" ca="1" si="37"/>
        <v/>
      </c>
      <c r="AO42" s="79" t="str">
        <f t="shared" ca="1" si="37"/>
        <v/>
      </c>
      <c r="AP42" s="79" t="str">
        <f t="shared" ca="1" si="37"/>
        <v/>
      </c>
      <c r="AQ42" s="79" t="str">
        <f t="shared" ca="1" si="37"/>
        <v/>
      </c>
      <c r="AR42" s="79" t="str">
        <f t="shared" ca="1" si="37"/>
        <v/>
      </c>
      <c r="AS42" s="79" t="str">
        <f t="shared" ca="1" si="37"/>
        <v/>
      </c>
      <c r="AT42" s="79" t="str">
        <f t="shared" ca="1" si="37"/>
        <v/>
      </c>
      <c r="AU42" s="79" t="str">
        <f t="shared" ca="1" si="37"/>
        <v/>
      </c>
      <c r="AV42" s="79" t="str">
        <f t="shared" ca="1" si="37"/>
        <v/>
      </c>
      <c r="AW42" s="79" t="str">
        <f t="shared" ca="1" si="37"/>
        <v/>
      </c>
      <c r="AX42" s="79" t="str">
        <f t="shared" ca="1" si="37"/>
        <v/>
      </c>
      <c r="AY42" s="79" t="str">
        <f t="shared" ca="1" si="37"/>
        <v/>
      </c>
      <c r="AZ42" s="79" t="str">
        <f t="shared" ca="1" si="33"/>
        <v/>
      </c>
      <c r="BA42" s="79" t="str">
        <f t="shared" ca="1" si="33"/>
        <v/>
      </c>
      <c r="BB42" s="79" t="str">
        <f t="shared" ca="1" si="8"/>
        <v>1G5</v>
      </c>
      <c r="BC42" s="79" t="str">
        <f t="shared" ca="1" si="38"/>
        <v>3N_ParA</v>
      </c>
      <c r="BD42" s="79">
        <f t="shared" ca="1" si="10"/>
        <v>10705</v>
      </c>
      <c r="BE42" s="79" t="str">
        <f t="shared" ca="1" si="39"/>
        <v>3N</v>
      </c>
      <c r="BF42" s="79" t="str">
        <f t="shared" ca="1" si="40"/>
        <v>ParA</v>
      </c>
      <c r="BG42" s="79" t="str">
        <f t="shared" ca="1" si="41"/>
        <v>2_2</v>
      </c>
      <c r="BH42" s="79">
        <f ca="1">IFERROR(IF(BB42="","",IF(Details!$B$10=1,1,VLOOKUP($BB42,Data_qPCR,58,FALSE))),"")</f>
        <v>1</v>
      </c>
      <c r="BI42" s="79">
        <f t="shared" ca="1" si="14"/>
        <v>5</v>
      </c>
      <c r="BJ42" s="79">
        <f t="shared" ca="1" si="15"/>
        <v>3.6529338696488507</v>
      </c>
      <c r="BK42" s="79">
        <f t="shared" ca="1" si="16"/>
        <v>31.417347931555369</v>
      </c>
      <c r="BL42" s="79">
        <f t="shared" ca="1" si="17"/>
        <v>0.99860337423545609</v>
      </c>
      <c r="BM42" s="79">
        <f t="shared" ca="1" si="18"/>
        <v>0.87824637988760057</v>
      </c>
      <c r="BN42" s="79">
        <f t="shared" ca="1" si="42"/>
        <v>26.778121917101327</v>
      </c>
      <c r="BO42" s="79" t="str">
        <f t="shared" ca="1" si="20"/>
        <v>ParA@2_2</v>
      </c>
      <c r="BP42" s="79">
        <f ca="1">IF(BO42="","",BQ42-COUNTIF($BO$3:BO41,BO42))</f>
        <v>4</v>
      </c>
      <c r="BQ42" s="79">
        <f t="shared" ca="1" si="43"/>
        <v>4</v>
      </c>
      <c r="BR42" s="79" t="str">
        <f t="shared" ca="1" si="22"/>
        <v>ParA@2_2@1</v>
      </c>
      <c r="BS42" s="79" t="str">
        <f t="shared" ca="1" si="23"/>
        <v>1G5</v>
      </c>
      <c r="BT42" s="79" t="b">
        <f t="shared" ca="1" si="24"/>
        <v>0</v>
      </c>
      <c r="BU42" s="79">
        <f t="shared" ca="1" si="25"/>
        <v>26.778121917101327</v>
      </c>
      <c r="BV42" s="79" t="str">
        <f t="shared" ca="1" si="26"/>
        <v/>
      </c>
      <c r="BW42" s="79" t="str">
        <f t="shared" ca="1" si="27"/>
        <v/>
      </c>
      <c r="BX42" s="79"/>
      <c r="BY42" s="79"/>
      <c r="BZ42" s="79"/>
    </row>
    <row r="43" spans="1:78" x14ac:dyDescent="0.25">
      <c r="A43" s="79">
        <f ca="1">IF(A42="","",IF(ISTEXT(A42),1,IF(A42+1&gt;Data_Chart!$C$2,"",A42+1)))</f>
        <v>40</v>
      </c>
      <c r="B43" s="79">
        <f ca="1">IFERROR(SMALL(Data_Amplitude!$A$4:$A$1155,A43),IF(B42=$E$1,IF($E$2&gt;0,"N1",""),IF(B42="","",IF(RIGHT(B42,LEN(B42)-1)+1&gt;$E$2,"","N"&amp;RIGHT(B42,LEN(B42)-1)+1))))</f>
        <v>40</v>
      </c>
      <c r="C43" s="79" t="str">
        <f t="shared" ca="1" si="34"/>
        <v>1H5</v>
      </c>
      <c r="D43" s="79" t="str">
        <f t="shared" si="35"/>
        <v/>
      </c>
      <c r="E43" s="79" t="str">
        <f t="shared" si="36"/>
        <v/>
      </c>
      <c r="F43" s="79" t="str">
        <f t="shared" si="36"/>
        <v/>
      </c>
      <c r="G43" s="79" t="str">
        <f t="shared" si="36"/>
        <v/>
      </c>
      <c r="H43" s="79" t="str">
        <f t="shared" si="36"/>
        <v/>
      </c>
      <c r="I43" s="79" t="str">
        <f t="shared" si="36"/>
        <v/>
      </c>
      <c r="J43" s="79" t="str">
        <f t="shared" si="36"/>
        <v/>
      </c>
      <c r="K43" s="79" t="str">
        <f t="shared" si="36"/>
        <v/>
      </c>
      <c r="L43" s="79" t="str">
        <f t="shared" si="36"/>
        <v/>
      </c>
      <c r="M43" s="79" t="str">
        <f t="shared" si="36"/>
        <v/>
      </c>
      <c r="N43" s="79" t="str">
        <f t="shared" si="36"/>
        <v/>
      </c>
      <c r="O43" s="79" t="str">
        <f t="shared" si="36"/>
        <v/>
      </c>
      <c r="P43" s="79" t="str">
        <f t="shared" si="36"/>
        <v/>
      </c>
      <c r="Q43" s="79" t="str">
        <f t="shared" ca="1" si="36"/>
        <v/>
      </c>
      <c r="R43" s="79" t="str">
        <f t="shared" ca="1" si="36"/>
        <v/>
      </c>
      <c r="S43" s="79" t="str">
        <f t="shared" ca="1" si="36"/>
        <v/>
      </c>
      <c r="T43" s="79" t="str">
        <f t="shared" ca="1" si="36"/>
        <v/>
      </c>
      <c r="U43" s="79" t="str">
        <f t="shared" ca="1" si="32"/>
        <v/>
      </c>
      <c r="V43" s="79" t="str">
        <f t="shared" ca="1" si="32"/>
        <v/>
      </c>
      <c r="W43" s="79" t="str">
        <f t="shared" ca="1" si="32"/>
        <v/>
      </c>
      <c r="X43" s="79" t="str">
        <f t="shared" ca="1" si="32"/>
        <v/>
      </c>
      <c r="Y43" s="79" t="str">
        <f t="shared" ca="1" si="32"/>
        <v/>
      </c>
      <c r="Z43" s="79" t="str">
        <f t="shared" ca="1" si="32"/>
        <v/>
      </c>
      <c r="AA43" s="79" t="str">
        <f t="shared" ca="1" si="32"/>
        <v/>
      </c>
      <c r="AB43" s="79">
        <f t="shared" ca="1" si="32"/>
        <v>-1.8295714935115062</v>
      </c>
      <c r="AC43" s="79">
        <f t="shared" ca="1" si="32"/>
        <v>-1.5044377079764379</v>
      </c>
      <c r="AD43" s="79">
        <f t="shared" ca="1" si="32"/>
        <v>-1.2142724433457652</v>
      </c>
      <c r="AE43" s="79">
        <f t="shared" ca="1" si="32"/>
        <v>-0.94199867988891228</v>
      </c>
      <c r="AF43" s="79">
        <f t="shared" ca="1" si="32"/>
        <v>-0.69788974457880582</v>
      </c>
      <c r="AG43" s="79" t="str">
        <f t="shared" ca="1" si="32"/>
        <v/>
      </c>
      <c r="AH43" s="79" t="str">
        <f t="shared" ca="1" si="32"/>
        <v/>
      </c>
      <c r="AI43" s="79" t="str">
        <f t="shared" ca="1" si="32"/>
        <v/>
      </c>
      <c r="AJ43" s="79" t="str">
        <f t="shared" ca="1" si="37"/>
        <v/>
      </c>
      <c r="AK43" s="79" t="str">
        <f t="shared" ca="1" si="37"/>
        <v/>
      </c>
      <c r="AL43" s="79" t="str">
        <f t="shared" ca="1" si="37"/>
        <v/>
      </c>
      <c r="AM43" s="79" t="str">
        <f t="shared" ca="1" si="37"/>
        <v/>
      </c>
      <c r="AN43" s="79" t="str">
        <f t="shared" ca="1" si="37"/>
        <v/>
      </c>
      <c r="AO43" s="79" t="str">
        <f t="shared" ca="1" si="37"/>
        <v/>
      </c>
      <c r="AP43" s="79" t="str">
        <f t="shared" ca="1" si="37"/>
        <v/>
      </c>
      <c r="AQ43" s="79" t="str">
        <f t="shared" ca="1" si="37"/>
        <v/>
      </c>
      <c r="AR43" s="79" t="str">
        <f t="shared" ca="1" si="37"/>
        <v/>
      </c>
      <c r="AS43" s="79" t="str">
        <f t="shared" ca="1" si="37"/>
        <v/>
      </c>
      <c r="AT43" s="79" t="str">
        <f t="shared" ca="1" si="37"/>
        <v/>
      </c>
      <c r="AU43" s="79" t="str">
        <f t="shared" ca="1" si="37"/>
        <v/>
      </c>
      <c r="AV43" s="79" t="str">
        <f t="shared" ca="1" si="37"/>
        <v/>
      </c>
      <c r="AW43" s="79" t="str">
        <f t="shared" ca="1" si="37"/>
        <v/>
      </c>
      <c r="AX43" s="79" t="str">
        <f t="shared" ca="1" si="37"/>
        <v/>
      </c>
      <c r="AY43" s="79" t="str">
        <f t="shared" ca="1" si="37"/>
        <v/>
      </c>
      <c r="AZ43" s="79" t="str">
        <f t="shared" ca="1" si="33"/>
        <v/>
      </c>
      <c r="BA43" s="79" t="str">
        <f t="shared" ca="1" si="33"/>
        <v/>
      </c>
      <c r="BB43" s="79" t="str">
        <f t="shared" ca="1" si="8"/>
        <v>1H5</v>
      </c>
      <c r="BC43" s="79" t="str">
        <f t="shared" ca="1" si="38"/>
        <v>3N_ParA</v>
      </c>
      <c r="BD43" s="79">
        <f t="shared" ca="1" si="10"/>
        <v>10805</v>
      </c>
      <c r="BE43" s="79" t="str">
        <f t="shared" ca="1" si="39"/>
        <v>3N</v>
      </c>
      <c r="BF43" s="79" t="str">
        <f t="shared" ca="1" si="40"/>
        <v>ParA</v>
      </c>
      <c r="BG43" s="79" t="str">
        <f t="shared" ca="1" si="41"/>
        <v>2_2</v>
      </c>
      <c r="BH43" s="79">
        <f ca="1">IFERROR(IF(BB43="","",IF(Details!$B$10=1,1,VLOOKUP($BB43,Data_qPCR,58,FALSE))),"")</f>
        <v>1</v>
      </c>
      <c r="BI43" s="79">
        <f t="shared" ca="1" si="14"/>
        <v>5</v>
      </c>
      <c r="BJ43" s="79">
        <f t="shared" ca="1" si="15"/>
        <v>3.5285302012503399</v>
      </c>
      <c r="BK43" s="79">
        <f t="shared" ca="1" si="16"/>
        <v>31.367028996000698</v>
      </c>
      <c r="BL43" s="79">
        <f t="shared" ca="1" si="17"/>
        <v>0.99709295555943966</v>
      </c>
      <c r="BM43" s="79">
        <f t="shared" ca="1" si="18"/>
        <v>0.92045493682937551</v>
      </c>
      <c r="BN43" s="79">
        <f t="shared" ca="1" si="42"/>
        <v>26.885795640412766</v>
      </c>
      <c r="BO43" s="79" t="str">
        <f t="shared" ca="1" si="20"/>
        <v>ParA@2_2</v>
      </c>
      <c r="BP43" s="79">
        <f ca="1">IF(BO43="","",BQ43-COUNTIF($BO$3:BO42,BO43))</f>
        <v>3</v>
      </c>
      <c r="BQ43" s="79">
        <f t="shared" ca="1" si="43"/>
        <v>4</v>
      </c>
      <c r="BR43" s="79" t="str">
        <f t="shared" ca="1" si="22"/>
        <v>ParA@2_2@2</v>
      </c>
      <c r="BS43" s="79" t="str">
        <f t="shared" ca="1" si="23"/>
        <v>1H5</v>
      </c>
      <c r="BT43" s="79" t="b">
        <f t="shared" ca="1" si="24"/>
        <v>0</v>
      </c>
      <c r="BU43" s="79">
        <f t="shared" ca="1" si="25"/>
        <v>26.885795640412766</v>
      </c>
      <c r="BV43" s="79" t="str">
        <f t="shared" ca="1" si="26"/>
        <v/>
      </c>
      <c r="BW43" s="79" t="str">
        <f t="shared" ca="1" si="27"/>
        <v/>
      </c>
      <c r="BX43" s="79"/>
      <c r="BY43" s="79"/>
      <c r="BZ43" s="79"/>
    </row>
    <row r="44" spans="1:78" x14ac:dyDescent="0.25">
      <c r="A44" s="79">
        <f ca="1">IF(A43="","",IF(ISTEXT(A43),1,IF(A43+1&gt;Data_Chart!$C$2,"",A43+1)))</f>
        <v>41</v>
      </c>
      <c r="B44" s="79">
        <f ca="1">IFERROR(SMALL(Data_Amplitude!$A$4:$A$1155,A44),IF(B43=$E$1,IF($E$2&gt;0,"N1",""),IF(B43="","",IF(RIGHT(B43,LEN(B43)-1)+1&gt;$E$2,"","N"&amp;RIGHT(B43,LEN(B43)-1)+1))))</f>
        <v>41</v>
      </c>
      <c r="C44" s="79" t="str">
        <f t="shared" ca="1" si="34"/>
        <v>1A6</v>
      </c>
      <c r="D44" s="79" t="str">
        <f t="shared" si="35"/>
        <v/>
      </c>
      <c r="E44" s="79" t="str">
        <f t="shared" si="36"/>
        <v/>
      </c>
      <c r="F44" s="79" t="str">
        <f t="shared" si="36"/>
        <v/>
      </c>
      <c r="G44" s="79" t="str">
        <f t="shared" si="36"/>
        <v/>
      </c>
      <c r="H44" s="79" t="str">
        <f t="shared" si="36"/>
        <v/>
      </c>
      <c r="I44" s="79" t="str">
        <f t="shared" si="36"/>
        <v/>
      </c>
      <c r="J44" s="79" t="str">
        <f t="shared" si="36"/>
        <v/>
      </c>
      <c r="K44" s="79" t="str">
        <f t="shared" si="36"/>
        <v/>
      </c>
      <c r="L44" s="79" t="str">
        <f t="shared" si="36"/>
        <v/>
      </c>
      <c r="M44" s="79" t="str">
        <f t="shared" si="36"/>
        <v/>
      </c>
      <c r="N44" s="79" t="str">
        <f t="shared" si="36"/>
        <v/>
      </c>
      <c r="O44" s="79" t="str">
        <f t="shared" si="36"/>
        <v/>
      </c>
      <c r="P44" s="79" t="str">
        <f t="shared" si="36"/>
        <v/>
      </c>
      <c r="Q44" s="79" t="str">
        <f t="shared" ca="1" si="36"/>
        <v/>
      </c>
      <c r="R44" s="79" t="str">
        <f t="shared" ca="1" si="36"/>
        <v/>
      </c>
      <c r="S44" s="79" t="str">
        <f t="shared" ca="1" si="36"/>
        <v/>
      </c>
      <c r="T44" s="79" t="str">
        <f t="shared" ca="1" si="36"/>
        <v/>
      </c>
      <c r="U44" s="79" t="str">
        <f t="shared" ca="1" si="32"/>
        <v/>
      </c>
      <c r="V44" s="79" t="str">
        <f t="shared" ca="1" si="32"/>
        <v/>
      </c>
      <c r="W44" s="79" t="str">
        <f t="shared" ca="1" si="32"/>
        <v/>
      </c>
      <c r="X44" s="79" t="str">
        <f t="shared" ca="1" si="32"/>
        <v/>
      </c>
      <c r="Y44" s="79">
        <f t="shared" ca="1" si="32"/>
        <v>-1.9383309474828536</v>
      </c>
      <c r="Z44" s="79">
        <f t="shared" ca="1" si="32"/>
        <v>-1.6235039937774225</v>
      </c>
      <c r="AA44" s="79">
        <f t="shared" ca="1" si="32"/>
        <v>-1.3519301936361792</v>
      </c>
      <c r="AB44" s="79">
        <f t="shared" ca="1" si="32"/>
        <v>-1.1051598442255193</v>
      </c>
      <c r="AC44" s="79">
        <f t="shared" ca="1" si="32"/>
        <v>-0.87820459552390451</v>
      </c>
      <c r="AD44" s="79">
        <f t="shared" ca="1" si="32"/>
        <v>-0.67280364426325123</v>
      </c>
      <c r="AE44" s="79" t="str">
        <f t="shared" ca="1" si="32"/>
        <v/>
      </c>
      <c r="AF44" s="79" t="str">
        <f t="shared" ca="1" si="32"/>
        <v/>
      </c>
      <c r="AG44" s="79" t="str">
        <f t="shared" ca="1" si="32"/>
        <v/>
      </c>
      <c r="AH44" s="79" t="str">
        <f t="shared" ca="1" si="32"/>
        <v/>
      </c>
      <c r="AI44" s="79" t="str">
        <f t="shared" ca="1" si="32"/>
        <v/>
      </c>
      <c r="AJ44" s="79" t="str">
        <f t="shared" ca="1" si="37"/>
        <v/>
      </c>
      <c r="AK44" s="79" t="str">
        <f t="shared" ca="1" si="37"/>
        <v/>
      </c>
      <c r="AL44" s="79" t="str">
        <f t="shared" ca="1" si="37"/>
        <v/>
      </c>
      <c r="AM44" s="79" t="str">
        <f t="shared" ca="1" si="37"/>
        <v/>
      </c>
      <c r="AN44" s="79" t="str">
        <f t="shared" ca="1" si="37"/>
        <v/>
      </c>
      <c r="AO44" s="79" t="str">
        <f t="shared" ca="1" si="37"/>
        <v/>
      </c>
      <c r="AP44" s="79" t="str">
        <f t="shared" ca="1" si="37"/>
        <v/>
      </c>
      <c r="AQ44" s="79" t="str">
        <f t="shared" ca="1" si="37"/>
        <v/>
      </c>
      <c r="AR44" s="79" t="str">
        <f t="shared" ca="1" si="37"/>
        <v/>
      </c>
      <c r="AS44" s="79" t="str">
        <f t="shared" ca="1" si="37"/>
        <v/>
      </c>
      <c r="AT44" s="79" t="str">
        <f t="shared" ca="1" si="37"/>
        <v/>
      </c>
      <c r="AU44" s="79" t="str">
        <f t="shared" ca="1" si="37"/>
        <v/>
      </c>
      <c r="AV44" s="79" t="str">
        <f t="shared" ca="1" si="37"/>
        <v/>
      </c>
      <c r="AW44" s="79" t="str">
        <f t="shared" ca="1" si="37"/>
        <v/>
      </c>
      <c r="AX44" s="79" t="str">
        <f t="shared" ca="1" si="37"/>
        <v/>
      </c>
      <c r="AY44" s="79" t="str">
        <f t="shared" ca="1" si="37"/>
        <v/>
      </c>
      <c r="AZ44" s="79" t="str">
        <f t="shared" ca="1" si="33"/>
        <v/>
      </c>
      <c r="BA44" s="79" t="str">
        <f t="shared" ca="1" si="33"/>
        <v/>
      </c>
      <c r="BB44" s="79" t="str">
        <f t="shared" ca="1" si="8"/>
        <v>1A6</v>
      </c>
      <c r="BC44" s="79" t="str">
        <f t="shared" ca="1" si="38"/>
        <v>3N_SodA</v>
      </c>
      <c r="BD44" s="79">
        <f t="shared" ca="1" si="10"/>
        <v>10106</v>
      </c>
      <c r="BE44" s="79" t="str">
        <f t="shared" ca="1" si="39"/>
        <v>3N</v>
      </c>
      <c r="BF44" s="79" t="str">
        <f t="shared" ca="1" si="40"/>
        <v>SodA</v>
      </c>
      <c r="BG44" s="79" t="str">
        <f t="shared" ca="1" si="41"/>
        <v>2_3</v>
      </c>
      <c r="BH44" s="79">
        <f ca="1">IFERROR(IF(BB44="","",IF(Details!$B$10=1,1,VLOOKUP($BB44,Data_qPCR,58,FALSE))),"")</f>
        <v>1</v>
      </c>
      <c r="BI44" s="79">
        <f t="shared" ca="1" si="14"/>
        <v>6</v>
      </c>
      <c r="BJ44" s="79">
        <f t="shared" ca="1" si="15"/>
        <v>3.9499397190242767</v>
      </c>
      <c r="BK44" s="79">
        <f t="shared" ca="1" si="16"/>
        <v>29.483463315288411</v>
      </c>
      <c r="BL44" s="79">
        <f t="shared" ca="1" si="17"/>
        <v>0.99429068269365661</v>
      </c>
      <c r="BM44" s="79">
        <f t="shared" ca="1" si="18"/>
        <v>0.791300390459313</v>
      </c>
      <c r="BN44" s="79">
        <f t="shared" ca="1" si="42"/>
        <v>24.467039872127579</v>
      </c>
      <c r="BO44" s="79" t="str">
        <f t="shared" ca="1" si="20"/>
        <v>SodA@2_3</v>
      </c>
      <c r="BP44" s="79">
        <f ca="1">IF(BO44="","",BQ44-COUNTIF($BO$3:BO43,BO44))</f>
        <v>2</v>
      </c>
      <c r="BQ44" s="79">
        <f t="shared" ca="1" si="43"/>
        <v>2</v>
      </c>
      <c r="BR44" s="79" t="str">
        <f t="shared" ca="1" si="22"/>
        <v>SodA@2_3@1</v>
      </c>
      <c r="BS44" s="79" t="str">
        <f t="shared" ca="1" si="23"/>
        <v>1A6</v>
      </c>
      <c r="BT44" s="79" t="b">
        <f t="shared" ca="1" si="24"/>
        <v>0</v>
      </c>
      <c r="BU44" s="79">
        <f t="shared" ca="1" si="25"/>
        <v>24.467039872127579</v>
      </c>
      <c r="BV44" s="79" t="str">
        <f t="shared" ca="1" si="26"/>
        <v/>
      </c>
      <c r="BW44" s="79" t="str">
        <f t="shared" ca="1" si="27"/>
        <v/>
      </c>
      <c r="BX44" s="79"/>
      <c r="BY44" s="79"/>
      <c r="BZ44" s="79"/>
    </row>
    <row r="45" spans="1:78" x14ac:dyDescent="0.25">
      <c r="A45" s="79">
        <f ca="1">IF(A44="","",IF(ISTEXT(A44),1,IF(A44+1&gt;Data_Chart!$C$2,"",A44+1)))</f>
        <v>42</v>
      </c>
      <c r="B45" s="79">
        <f ca="1">IFERROR(SMALL(Data_Amplitude!$A$4:$A$1155,A45),IF(B44=$E$1,IF($E$2&gt;0,"N1",""),IF(B44="","",IF(RIGHT(B44,LEN(B44)-1)+1&gt;$E$2,"","N"&amp;RIGHT(B44,LEN(B44)-1)+1))))</f>
        <v>42</v>
      </c>
      <c r="C45" s="79" t="str">
        <f t="shared" ca="1" si="34"/>
        <v>1B6</v>
      </c>
      <c r="D45" s="79" t="str">
        <f t="shared" si="35"/>
        <v/>
      </c>
      <c r="E45" s="79" t="str">
        <f t="shared" si="36"/>
        <v/>
      </c>
      <c r="F45" s="79" t="str">
        <f t="shared" si="36"/>
        <v/>
      </c>
      <c r="G45" s="79" t="str">
        <f t="shared" si="36"/>
        <v/>
      </c>
      <c r="H45" s="79" t="str">
        <f t="shared" si="36"/>
        <v/>
      </c>
      <c r="I45" s="79" t="str">
        <f t="shared" si="36"/>
        <v/>
      </c>
      <c r="J45" s="79" t="str">
        <f t="shared" si="36"/>
        <v/>
      </c>
      <c r="K45" s="79" t="str">
        <f t="shared" si="36"/>
        <v/>
      </c>
      <c r="L45" s="79" t="str">
        <f t="shared" si="36"/>
        <v/>
      </c>
      <c r="M45" s="79" t="str">
        <f t="shared" si="36"/>
        <v/>
      </c>
      <c r="N45" s="79" t="str">
        <f t="shared" si="36"/>
        <v/>
      </c>
      <c r="O45" s="79" t="str">
        <f t="shared" si="36"/>
        <v/>
      </c>
      <c r="P45" s="79" t="str">
        <f t="shared" si="36"/>
        <v/>
      </c>
      <c r="Q45" s="79" t="str">
        <f t="shared" ca="1" si="36"/>
        <v/>
      </c>
      <c r="R45" s="79" t="str">
        <f t="shared" ca="1" si="36"/>
        <v/>
      </c>
      <c r="S45" s="79" t="str">
        <f t="shared" ca="1" si="36"/>
        <v/>
      </c>
      <c r="T45" s="79" t="str">
        <f t="shared" ca="1" si="36"/>
        <v/>
      </c>
      <c r="U45" s="79" t="str">
        <f t="shared" ca="1" si="32"/>
        <v/>
      </c>
      <c r="V45" s="79" t="str">
        <f t="shared" ca="1" si="32"/>
        <v/>
      </c>
      <c r="W45" s="79" t="str">
        <f t="shared" ca="1" si="32"/>
        <v/>
      </c>
      <c r="X45" s="79" t="str">
        <f t="shared" ca="1" si="32"/>
        <v/>
      </c>
      <c r="Y45" s="79">
        <f t="shared" ca="1" si="32"/>
        <v>-1.9682250368177816</v>
      </c>
      <c r="Z45" s="79">
        <f t="shared" ca="1" si="32"/>
        <v>-1.6504056130688691</v>
      </c>
      <c r="AA45" s="79">
        <f t="shared" ca="1" si="32"/>
        <v>-1.3729720016056837</v>
      </c>
      <c r="AB45" s="79">
        <f t="shared" ca="1" si="32"/>
        <v>-1.1274831266051333</v>
      </c>
      <c r="AC45" s="79">
        <f t="shared" ca="1" si="32"/>
        <v>-0.90017160860023304</v>
      </c>
      <c r="AD45" s="79">
        <f t="shared" ca="1" si="32"/>
        <v>-0.69364307216505205</v>
      </c>
      <c r="AE45" s="79" t="str">
        <f t="shared" ca="1" si="32"/>
        <v/>
      </c>
      <c r="AF45" s="79" t="str">
        <f t="shared" ca="1" si="32"/>
        <v/>
      </c>
      <c r="AG45" s="79" t="str">
        <f t="shared" ca="1" si="32"/>
        <v/>
      </c>
      <c r="AH45" s="79" t="str">
        <f t="shared" ca="1" si="32"/>
        <v/>
      </c>
      <c r="AI45" s="79" t="str">
        <f t="shared" ca="1" si="32"/>
        <v/>
      </c>
      <c r="AJ45" s="79" t="str">
        <f t="shared" ca="1" si="37"/>
        <v/>
      </c>
      <c r="AK45" s="79" t="str">
        <f t="shared" ca="1" si="37"/>
        <v/>
      </c>
      <c r="AL45" s="79" t="str">
        <f t="shared" ca="1" si="37"/>
        <v/>
      </c>
      <c r="AM45" s="79" t="str">
        <f t="shared" ca="1" si="37"/>
        <v/>
      </c>
      <c r="AN45" s="79" t="str">
        <f t="shared" ca="1" si="37"/>
        <v/>
      </c>
      <c r="AO45" s="79" t="str">
        <f t="shared" ca="1" si="37"/>
        <v/>
      </c>
      <c r="AP45" s="79" t="str">
        <f t="shared" ca="1" si="37"/>
        <v/>
      </c>
      <c r="AQ45" s="79" t="str">
        <f t="shared" ca="1" si="37"/>
        <v/>
      </c>
      <c r="AR45" s="79" t="str">
        <f t="shared" ca="1" si="37"/>
        <v/>
      </c>
      <c r="AS45" s="79" t="str">
        <f t="shared" ca="1" si="37"/>
        <v/>
      </c>
      <c r="AT45" s="79" t="str">
        <f t="shared" ca="1" si="37"/>
        <v/>
      </c>
      <c r="AU45" s="79" t="str">
        <f t="shared" ca="1" si="37"/>
        <v/>
      </c>
      <c r="AV45" s="79" t="str">
        <f t="shared" ca="1" si="37"/>
        <v/>
      </c>
      <c r="AW45" s="79" t="str">
        <f t="shared" ca="1" si="37"/>
        <v/>
      </c>
      <c r="AX45" s="79" t="str">
        <f t="shared" ca="1" si="37"/>
        <v/>
      </c>
      <c r="AY45" s="79" t="str">
        <f t="shared" ca="1" si="37"/>
        <v/>
      </c>
      <c r="AZ45" s="79" t="str">
        <f t="shared" ca="1" si="33"/>
        <v/>
      </c>
      <c r="BA45" s="79" t="str">
        <f t="shared" ca="1" si="33"/>
        <v/>
      </c>
      <c r="BB45" s="79" t="str">
        <f t="shared" ca="1" si="8"/>
        <v>1B6</v>
      </c>
      <c r="BC45" s="79" t="str">
        <f t="shared" ca="1" si="38"/>
        <v>3N_SodA</v>
      </c>
      <c r="BD45" s="79">
        <f t="shared" ca="1" si="10"/>
        <v>10206</v>
      </c>
      <c r="BE45" s="79" t="str">
        <f t="shared" ca="1" si="39"/>
        <v>3N</v>
      </c>
      <c r="BF45" s="79" t="str">
        <f t="shared" ca="1" si="40"/>
        <v>SodA</v>
      </c>
      <c r="BG45" s="79" t="str">
        <f t="shared" ca="1" si="41"/>
        <v>2_3</v>
      </c>
      <c r="BH45" s="79">
        <f ca="1">IFERROR(IF(BB45="","",IF(Details!$B$10=1,1,VLOOKUP($BB45,Data_qPCR,58,FALSE))),"")</f>
        <v>1</v>
      </c>
      <c r="BI45" s="79">
        <f t="shared" ca="1" si="14"/>
        <v>6</v>
      </c>
      <c r="BJ45" s="79">
        <f t="shared" ca="1" si="15"/>
        <v>3.9220801596097519</v>
      </c>
      <c r="BK45" s="79">
        <f t="shared" ca="1" si="16"/>
        <v>29.541768977125091</v>
      </c>
      <c r="BL45" s="79">
        <f t="shared" ca="1" si="17"/>
        <v>0.993866398137773</v>
      </c>
      <c r="BM45" s="79">
        <f t="shared" ca="1" si="18"/>
        <v>0.79873316382545867</v>
      </c>
      <c r="BN45" s="79">
        <f t="shared" ca="1" si="42"/>
        <v>24.560727174420705</v>
      </c>
      <c r="BO45" s="79" t="str">
        <f t="shared" ca="1" si="20"/>
        <v>SodA@2_3</v>
      </c>
      <c r="BP45" s="79">
        <f ca="1">IF(BO45="","",BQ45-COUNTIF($BO$3:BO44,BO45))</f>
        <v>1</v>
      </c>
      <c r="BQ45" s="79">
        <f t="shared" ca="1" si="43"/>
        <v>2</v>
      </c>
      <c r="BR45" s="79" t="str">
        <f t="shared" ca="1" si="22"/>
        <v>SodA@2_3@2</v>
      </c>
      <c r="BS45" s="79" t="str">
        <f t="shared" ca="1" si="23"/>
        <v>1B6</v>
      </c>
      <c r="BT45" s="79" t="b">
        <f t="shared" ca="1" si="24"/>
        <v>0</v>
      </c>
      <c r="BU45" s="79">
        <f t="shared" ca="1" si="25"/>
        <v>24.560727174420705</v>
      </c>
      <c r="BV45" s="79" t="str">
        <f t="shared" ca="1" si="26"/>
        <v/>
      </c>
      <c r="BW45" s="79" t="str">
        <f t="shared" ca="1" si="27"/>
        <v/>
      </c>
      <c r="BX45" s="79"/>
      <c r="BY45" s="79"/>
      <c r="BZ45" s="79"/>
    </row>
    <row r="46" spans="1:78" x14ac:dyDescent="0.25">
      <c r="A46" s="79">
        <f ca="1">IF(A45="","",IF(ISTEXT(A45),1,IF(A45+1&gt;Data_Chart!$C$2,"",A45+1)))</f>
        <v>43</v>
      </c>
      <c r="B46" s="79">
        <f ca="1">IFERROR(SMALL(Data_Amplitude!$A$4:$A$1155,A46),IF(B45=$E$1,IF($E$2&gt;0,"N1",""),IF(B45="","",IF(RIGHT(B45,LEN(B45)-1)+1&gt;$E$2,"","N"&amp;RIGHT(B45,LEN(B45)-1)+1))))</f>
        <v>43</v>
      </c>
      <c r="C46" s="79" t="str">
        <f t="shared" ca="1" si="34"/>
        <v>1C6</v>
      </c>
      <c r="D46" s="79" t="str">
        <f t="shared" si="35"/>
        <v/>
      </c>
      <c r="E46" s="79" t="str">
        <f t="shared" si="36"/>
        <v/>
      </c>
      <c r="F46" s="79" t="str">
        <f t="shared" si="36"/>
        <v/>
      </c>
      <c r="G46" s="79" t="str">
        <f t="shared" si="36"/>
        <v/>
      </c>
      <c r="H46" s="79" t="str">
        <f t="shared" si="36"/>
        <v/>
      </c>
      <c r="I46" s="79" t="str">
        <f t="shared" si="36"/>
        <v/>
      </c>
      <c r="J46" s="79" t="str">
        <f t="shared" si="36"/>
        <v/>
      </c>
      <c r="K46" s="79" t="str">
        <f t="shared" si="36"/>
        <v/>
      </c>
      <c r="L46" s="79" t="str">
        <f t="shared" si="36"/>
        <v/>
      </c>
      <c r="M46" s="79" t="str">
        <f t="shared" si="36"/>
        <v/>
      </c>
      <c r="N46" s="79" t="str">
        <f t="shared" si="36"/>
        <v/>
      </c>
      <c r="O46" s="79" t="str">
        <f t="shared" si="36"/>
        <v/>
      </c>
      <c r="P46" s="79" t="str">
        <f t="shared" si="36"/>
        <v/>
      </c>
      <c r="Q46" s="79" t="str">
        <f t="shared" ca="1" si="36"/>
        <v/>
      </c>
      <c r="R46" s="79" t="str">
        <f t="shared" ca="1" si="36"/>
        <v/>
      </c>
      <c r="S46" s="79" t="str">
        <f t="shared" ca="1" si="36"/>
        <v/>
      </c>
      <c r="T46" s="79" t="str">
        <f t="shared" ca="1" si="36"/>
        <v/>
      </c>
      <c r="U46" s="79" t="str">
        <f t="shared" ca="1" si="32"/>
        <v/>
      </c>
      <c r="V46" s="79" t="str">
        <f t="shared" ca="1" si="32"/>
        <v/>
      </c>
      <c r="W46" s="79" t="str">
        <f t="shared" ca="1" si="32"/>
        <v/>
      </c>
      <c r="X46" s="79" t="str">
        <f t="shared" ca="1" si="32"/>
        <v/>
      </c>
      <c r="Y46" s="79" t="str">
        <f t="shared" ca="1" si="32"/>
        <v/>
      </c>
      <c r="Z46" s="79" t="str">
        <f t="shared" ca="1" si="32"/>
        <v/>
      </c>
      <c r="AA46" s="79" t="str">
        <f t="shared" ca="1" si="32"/>
        <v/>
      </c>
      <c r="AB46" s="79">
        <f t="shared" ca="1" si="32"/>
        <v>-1.8221135357730842</v>
      </c>
      <c r="AC46" s="79">
        <f t="shared" ca="1" si="32"/>
        <v>-1.4868486655158786</v>
      </c>
      <c r="AD46" s="79">
        <f t="shared" ca="1" si="32"/>
        <v>-1.1818166072496545</v>
      </c>
      <c r="AE46" s="79">
        <f t="shared" ca="1" si="32"/>
        <v>-0.89865546270616159</v>
      </c>
      <c r="AF46" s="79">
        <f t="shared" ca="1" si="32"/>
        <v>-0.6461397352449425</v>
      </c>
      <c r="AG46" s="79" t="str">
        <f t="shared" ca="1" si="32"/>
        <v/>
      </c>
      <c r="AH46" s="79" t="str">
        <f t="shared" ca="1" si="32"/>
        <v/>
      </c>
      <c r="AI46" s="79" t="str">
        <f t="shared" ca="1" si="32"/>
        <v/>
      </c>
      <c r="AJ46" s="79" t="str">
        <f t="shared" ca="1" si="37"/>
        <v/>
      </c>
      <c r="AK46" s="79" t="str">
        <f t="shared" ca="1" si="37"/>
        <v/>
      </c>
      <c r="AL46" s="79" t="str">
        <f t="shared" ca="1" si="37"/>
        <v/>
      </c>
      <c r="AM46" s="79" t="str">
        <f t="shared" ca="1" si="37"/>
        <v/>
      </c>
      <c r="AN46" s="79" t="str">
        <f t="shared" ca="1" si="37"/>
        <v/>
      </c>
      <c r="AO46" s="79" t="str">
        <f t="shared" ca="1" si="37"/>
        <v/>
      </c>
      <c r="AP46" s="79" t="str">
        <f t="shared" ca="1" si="37"/>
        <v/>
      </c>
      <c r="AQ46" s="79" t="str">
        <f t="shared" ca="1" si="37"/>
        <v/>
      </c>
      <c r="AR46" s="79" t="str">
        <f t="shared" ca="1" si="37"/>
        <v/>
      </c>
      <c r="AS46" s="79" t="str">
        <f t="shared" ca="1" si="37"/>
        <v/>
      </c>
      <c r="AT46" s="79" t="str">
        <f t="shared" ca="1" si="37"/>
        <v/>
      </c>
      <c r="AU46" s="79" t="str">
        <f t="shared" ca="1" si="37"/>
        <v/>
      </c>
      <c r="AV46" s="79" t="str">
        <f t="shared" ca="1" si="37"/>
        <v/>
      </c>
      <c r="AW46" s="79" t="str">
        <f t="shared" ca="1" si="37"/>
        <v/>
      </c>
      <c r="AX46" s="79" t="str">
        <f t="shared" ca="1" si="37"/>
        <v/>
      </c>
      <c r="AY46" s="79" t="str">
        <f t="shared" ca="1" si="37"/>
        <v/>
      </c>
      <c r="AZ46" s="79" t="str">
        <f t="shared" ca="1" si="33"/>
        <v/>
      </c>
      <c r="BA46" s="79" t="str">
        <f t="shared" ca="1" si="33"/>
        <v/>
      </c>
      <c r="BB46" s="79" t="str">
        <f t="shared" ca="1" si="8"/>
        <v>1C6</v>
      </c>
      <c r="BC46" s="79" t="str">
        <f t="shared" ca="1" si="38"/>
        <v>3N_OtsA</v>
      </c>
      <c r="BD46" s="79">
        <f t="shared" ca="1" si="10"/>
        <v>10306</v>
      </c>
      <c r="BE46" s="79" t="str">
        <f t="shared" ca="1" si="39"/>
        <v>3N</v>
      </c>
      <c r="BF46" s="79" t="str">
        <f t="shared" ca="1" si="40"/>
        <v>OtsA</v>
      </c>
      <c r="BG46" s="79" t="str">
        <f t="shared" ca="1" si="41"/>
        <v>2_3</v>
      </c>
      <c r="BH46" s="79">
        <f ca="1">IFERROR(IF(BB46="","",IF(Details!$B$10=1,1,VLOOKUP($BB46,Data_qPCR,58,FALSE))),"")</f>
        <v>1</v>
      </c>
      <c r="BI46" s="79">
        <f t="shared" ca="1" si="14"/>
        <v>5</v>
      </c>
      <c r="BJ46" s="79">
        <f t="shared" ca="1" si="15"/>
        <v>3.3913431949435866</v>
      </c>
      <c r="BK46" s="79">
        <f t="shared" ca="1" si="16"/>
        <v>31.093740566897463</v>
      </c>
      <c r="BL46" s="79">
        <f t="shared" ca="1" si="17"/>
        <v>0.99710265073669269</v>
      </c>
      <c r="BM46" s="79">
        <f t="shared" ca="1" si="18"/>
        <v>0.97182522072501332</v>
      </c>
      <c r="BN46" s="79">
        <f t="shared" ca="1" si="42"/>
        <v>26.786734709319106</v>
      </c>
      <c r="BO46" s="79" t="str">
        <f t="shared" ca="1" si="20"/>
        <v>OtsA@2_3</v>
      </c>
      <c r="BP46" s="79">
        <f ca="1">IF(BO46="","",BQ46-COUNTIF($BO$3:BO45,BO46))</f>
        <v>2</v>
      </c>
      <c r="BQ46" s="79">
        <f t="shared" ca="1" si="43"/>
        <v>2</v>
      </c>
      <c r="BR46" s="79" t="str">
        <f t="shared" ca="1" si="22"/>
        <v>OtsA@2_3@1</v>
      </c>
      <c r="BS46" s="79" t="str">
        <f t="shared" ca="1" si="23"/>
        <v>1C6</v>
      </c>
      <c r="BT46" s="79" t="b">
        <f t="shared" ca="1" si="24"/>
        <v>0</v>
      </c>
      <c r="BU46" s="79">
        <f t="shared" ca="1" si="25"/>
        <v>26.786734709319106</v>
      </c>
      <c r="BV46" s="79" t="str">
        <f t="shared" ca="1" si="26"/>
        <v/>
      </c>
      <c r="BW46" s="79" t="str">
        <f t="shared" ca="1" si="27"/>
        <v/>
      </c>
      <c r="BX46" s="79"/>
      <c r="BY46" s="79"/>
      <c r="BZ46" s="79"/>
    </row>
    <row r="47" spans="1:78" x14ac:dyDescent="0.25">
      <c r="A47" s="79">
        <f ca="1">IF(A46="","",IF(ISTEXT(A46),1,IF(A46+1&gt;Data_Chart!$C$2,"",A46+1)))</f>
        <v>44</v>
      </c>
      <c r="B47" s="79">
        <f ca="1">IFERROR(SMALL(Data_Amplitude!$A$4:$A$1155,A47),IF(B46=$E$1,IF($E$2&gt;0,"N1",""),IF(B46="","",IF(RIGHT(B46,LEN(B46)-1)+1&gt;$E$2,"","N"&amp;RIGHT(B46,LEN(B46)-1)+1))))</f>
        <v>44</v>
      </c>
      <c r="C47" s="79" t="str">
        <f t="shared" ca="1" si="34"/>
        <v>1D6</v>
      </c>
      <c r="D47" s="79" t="str">
        <f t="shared" si="35"/>
        <v/>
      </c>
      <c r="E47" s="79" t="str">
        <f t="shared" si="36"/>
        <v/>
      </c>
      <c r="F47" s="79" t="str">
        <f t="shared" si="36"/>
        <v/>
      </c>
      <c r="G47" s="79" t="str">
        <f t="shared" si="36"/>
        <v/>
      </c>
      <c r="H47" s="79" t="str">
        <f t="shared" si="36"/>
        <v/>
      </c>
      <c r="I47" s="79" t="str">
        <f t="shared" si="36"/>
        <v/>
      </c>
      <c r="J47" s="79" t="str">
        <f t="shared" si="36"/>
        <v/>
      </c>
      <c r="K47" s="79" t="str">
        <f t="shared" si="36"/>
        <v/>
      </c>
      <c r="L47" s="79" t="str">
        <f t="shared" si="36"/>
        <v/>
      </c>
      <c r="M47" s="79" t="str">
        <f t="shared" si="36"/>
        <v/>
      </c>
      <c r="N47" s="79" t="str">
        <f t="shared" si="36"/>
        <v/>
      </c>
      <c r="O47" s="79" t="str">
        <f t="shared" si="36"/>
        <v/>
      </c>
      <c r="P47" s="79" t="str">
        <f t="shared" si="36"/>
        <v/>
      </c>
      <c r="Q47" s="79" t="str">
        <f t="shared" ca="1" si="36"/>
        <v/>
      </c>
      <c r="R47" s="79" t="str">
        <f t="shared" ca="1" si="36"/>
        <v/>
      </c>
      <c r="S47" s="79" t="str">
        <f t="shared" ca="1" si="36"/>
        <v/>
      </c>
      <c r="T47" s="79" t="str">
        <f t="shared" ca="1" si="36"/>
        <v/>
      </c>
      <c r="U47" s="79" t="str">
        <f t="shared" ca="1" si="32"/>
        <v/>
      </c>
      <c r="V47" s="79" t="str">
        <f t="shared" ca="1" si="32"/>
        <v/>
      </c>
      <c r="W47" s="79" t="str">
        <f t="shared" ca="1" si="32"/>
        <v/>
      </c>
      <c r="X47" s="79" t="str">
        <f t="shared" ca="1" si="32"/>
        <v/>
      </c>
      <c r="Y47" s="79" t="str">
        <f t="shared" ca="1" si="32"/>
        <v/>
      </c>
      <c r="Z47" s="79" t="str">
        <f t="shared" ca="1" si="32"/>
        <v/>
      </c>
      <c r="AA47" s="79" t="str">
        <f t="shared" ca="1" si="32"/>
        <v/>
      </c>
      <c r="AB47" s="79">
        <f t="shared" ca="1" si="32"/>
        <v>-1.7539003354291569</v>
      </c>
      <c r="AC47" s="79">
        <f t="shared" ca="1" si="32"/>
        <v>-1.4234433335992527</v>
      </c>
      <c r="AD47" s="79">
        <f t="shared" ca="1" si="32"/>
        <v>-1.1170282827136895</v>
      </c>
      <c r="AE47" s="79">
        <f t="shared" ca="1" si="32"/>
        <v>-0.84220398886451309</v>
      </c>
      <c r="AF47" s="79">
        <f t="shared" ca="1" si="32"/>
        <v>-0.5951414314303225</v>
      </c>
      <c r="AG47" s="79" t="str">
        <f t="shared" ca="1" si="32"/>
        <v/>
      </c>
      <c r="AH47" s="79" t="str">
        <f t="shared" ca="1" si="32"/>
        <v/>
      </c>
      <c r="AI47" s="79" t="str">
        <f t="shared" ca="1" si="32"/>
        <v/>
      </c>
      <c r="AJ47" s="79" t="str">
        <f t="shared" ca="1" si="37"/>
        <v/>
      </c>
      <c r="AK47" s="79" t="str">
        <f t="shared" ca="1" si="37"/>
        <v/>
      </c>
      <c r="AL47" s="79" t="str">
        <f t="shared" ca="1" si="37"/>
        <v/>
      </c>
      <c r="AM47" s="79" t="str">
        <f t="shared" ca="1" si="37"/>
        <v/>
      </c>
      <c r="AN47" s="79" t="str">
        <f t="shared" ca="1" si="37"/>
        <v/>
      </c>
      <c r="AO47" s="79" t="str">
        <f t="shared" ca="1" si="37"/>
        <v/>
      </c>
      <c r="AP47" s="79" t="str">
        <f t="shared" ca="1" si="37"/>
        <v/>
      </c>
      <c r="AQ47" s="79" t="str">
        <f t="shared" ca="1" si="37"/>
        <v/>
      </c>
      <c r="AR47" s="79" t="str">
        <f t="shared" ca="1" si="37"/>
        <v/>
      </c>
      <c r="AS47" s="79" t="str">
        <f t="shared" ca="1" si="37"/>
        <v/>
      </c>
      <c r="AT47" s="79" t="str">
        <f t="shared" ca="1" si="37"/>
        <v/>
      </c>
      <c r="AU47" s="79" t="str">
        <f t="shared" ca="1" si="37"/>
        <v/>
      </c>
      <c r="AV47" s="79" t="str">
        <f t="shared" ca="1" si="37"/>
        <v/>
      </c>
      <c r="AW47" s="79" t="str">
        <f t="shared" ca="1" si="37"/>
        <v/>
      </c>
      <c r="AX47" s="79" t="str">
        <f t="shared" ca="1" si="37"/>
        <v/>
      </c>
      <c r="AY47" s="79" t="str">
        <f t="shared" ca="1" si="37"/>
        <v/>
      </c>
      <c r="AZ47" s="79" t="str">
        <f t="shared" ca="1" si="33"/>
        <v/>
      </c>
      <c r="BA47" s="79" t="str">
        <f t="shared" ca="1" si="33"/>
        <v/>
      </c>
      <c r="BB47" s="79" t="str">
        <f t="shared" ca="1" si="8"/>
        <v>1D6</v>
      </c>
      <c r="BC47" s="79" t="str">
        <f t="shared" ca="1" si="38"/>
        <v>3N_OtsA</v>
      </c>
      <c r="BD47" s="79">
        <f t="shared" ca="1" si="10"/>
        <v>10406</v>
      </c>
      <c r="BE47" s="79" t="str">
        <f t="shared" ca="1" si="39"/>
        <v>3N</v>
      </c>
      <c r="BF47" s="79" t="str">
        <f t="shared" ca="1" si="40"/>
        <v>OtsA</v>
      </c>
      <c r="BG47" s="79" t="str">
        <f t="shared" ca="1" si="41"/>
        <v>2_3</v>
      </c>
      <c r="BH47" s="79">
        <f ca="1">IFERROR(IF(BB47="","",IF(Details!$B$10=1,1,VLOOKUP($BB47,Data_qPCR,58,FALSE))),"")</f>
        <v>1</v>
      </c>
      <c r="BI47" s="79">
        <f t="shared" ca="1" si="14"/>
        <v>5</v>
      </c>
      <c r="BJ47" s="79">
        <f t="shared" ca="1" si="15"/>
        <v>3.4382389495551036</v>
      </c>
      <c r="BK47" s="79">
        <f t="shared" ca="1" si="16"/>
        <v>30.941402783275802</v>
      </c>
      <c r="BL47" s="79">
        <f t="shared" ca="1" si="17"/>
        <v>0.99666197478260166</v>
      </c>
      <c r="BM47" s="79">
        <f t="shared" ca="1" si="18"/>
        <v>0.95364913071633928</v>
      </c>
      <c r="BN47" s="79">
        <f t="shared" ca="1" si="42"/>
        <v>26.574839317340818</v>
      </c>
      <c r="BO47" s="79" t="str">
        <f t="shared" ca="1" si="20"/>
        <v>OtsA@2_3</v>
      </c>
      <c r="BP47" s="79">
        <f ca="1">IF(BO47="","",BQ47-COUNTIF($BO$3:BO46,BO47))</f>
        <v>1</v>
      </c>
      <c r="BQ47" s="79">
        <f t="shared" ca="1" si="43"/>
        <v>2</v>
      </c>
      <c r="BR47" s="79" t="str">
        <f t="shared" ca="1" si="22"/>
        <v>OtsA@2_3@2</v>
      </c>
      <c r="BS47" s="79" t="str">
        <f t="shared" ca="1" si="23"/>
        <v>1D6</v>
      </c>
      <c r="BT47" s="79" t="b">
        <f t="shared" ca="1" si="24"/>
        <v>0</v>
      </c>
      <c r="BU47" s="79">
        <f t="shared" ca="1" si="25"/>
        <v>26.574839317340818</v>
      </c>
      <c r="BV47" s="79" t="str">
        <f t="shared" ca="1" si="26"/>
        <v/>
      </c>
      <c r="BW47" s="79" t="str">
        <f t="shared" ca="1" si="27"/>
        <v/>
      </c>
      <c r="BX47" s="79"/>
      <c r="BY47" s="79"/>
      <c r="BZ47" s="79"/>
    </row>
    <row r="48" spans="1:78" x14ac:dyDescent="0.25">
      <c r="A48" s="79">
        <f ca="1">IF(A47="","",IF(ISTEXT(A47),1,IF(A47+1&gt;Data_Chart!$C$2,"",A47+1)))</f>
        <v>45</v>
      </c>
      <c r="B48" s="79">
        <f ca="1">IFERROR(SMALL(Data_Amplitude!$A$4:$A$1155,A48),IF(B47=$E$1,IF($E$2&gt;0,"N1",""),IF(B47="","",IF(RIGHT(B47,LEN(B47)-1)+1&gt;$E$2,"","N"&amp;RIGHT(B47,LEN(B47)-1)+1))))</f>
        <v>45</v>
      </c>
      <c r="C48" s="79" t="str">
        <f t="shared" ca="1" si="34"/>
        <v>1E6</v>
      </c>
      <c r="D48" s="79" t="str">
        <f t="shared" si="35"/>
        <v/>
      </c>
      <c r="E48" s="79" t="str">
        <f t="shared" si="36"/>
        <v/>
      </c>
      <c r="F48" s="79" t="str">
        <f t="shared" si="36"/>
        <v/>
      </c>
      <c r="G48" s="79" t="str">
        <f t="shared" si="36"/>
        <v/>
      </c>
      <c r="H48" s="79" t="str">
        <f t="shared" si="36"/>
        <v/>
      </c>
      <c r="I48" s="79" t="str">
        <f t="shared" si="36"/>
        <v/>
      </c>
      <c r="J48" s="79" t="str">
        <f t="shared" si="36"/>
        <v/>
      </c>
      <c r="K48" s="79" t="str">
        <f t="shared" si="36"/>
        <v/>
      </c>
      <c r="L48" s="79" t="str">
        <f t="shared" si="36"/>
        <v/>
      </c>
      <c r="M48" s="79" t="str">
        <f t="shared" si="36"/>
        <v/>
      </c>
      <c r="N48" s="79" t="str">
        <f t="shared" si="36"/>
        <v/>
      </c>
      <c r="O48" s="79" t="str">
        <f t="shared" si="36"/>
        <v/>
      </c>
      <c r="P48" s="79" t="str">
        <f t="shared" si="36"/>
        <v/>
      </c>
      <c r="Q48" s="79" t="str">
        <f t="shared" ca="1" si="36"/>
        <v/>
      </c>
      <c r="R48" s="79" t="str">
        <f t="shared" ca="1" si="36"/>
        <v/>
      </c>
      <c r="S48" s="79" t="str">
        <f t="shared" ca="1" si="36"/>
        <v/>
      </c>
      <c r="T48" s="79" t="str">
        <f t="shared" ca="1" si="36"/>
        <v/>
      </c>
      <c r="U48" s="79" t="str">
        <f t="shared" ca="1" si="32"/>
        <v/>
      </c>
      <c r="V48" s="79" t="str">
        <f t="shared" ca="1" si="32"/>
        <v/>
      </c>
      <c r="W48" s="79" t="str">
        <f t="shared" ca="1" si="32"/>
        <v/>
      </c>
      <c r="X48" s="79" t="str">
        <f t="shared" ca="1" si="32"/>
        <v/>
      </c>
      <c r="Y48" s="79" t="str">
        <f t="shared" ca="1" si="32"/>
        <v/>
      </c>
      <c r="Z48" s="79" t="str">
        <f t="shared" ca="1" si="32"/>
        <v/>
      </c>
      <c r="AA48" s="79" t="str">
        <f t="shared" ca="1" si="32"/>
        <v/>
      </c>
      <c r="AB48" s="79" t="str">
        <f t="shared" ca="1" si="32"/>
        <v/>
      </c>
      <c r="AC48" s="79">
        <f t="shared" ca="1" si="32"/>
        <v>-1.6378155220559638</v>
      </c>
      <c r="AD48" s="79">
        <f t="shared" ca="1" si="32"/>
        <v>-1.3209377203600752</v>
      </c>
      <c r="AE48" s="79">
        <f t="shared" ca="1" si="32"/>
        <v>-1.0332317367593968</v>
      </c>
      <c r="AF48" s="79">
        <f t="shared" ca="1" si="32"/>
        <v>-0.77216973044991755</v>
      </c>
      <c r="AG48" s="79">
        <f t="shared" ca="1" si="32"/>
        <v>-0.54340100535618152</v>
      </c>
      <c r="AH48" s="79" t="str">
        <f t="shared" ca="1" si="32"/>
        <v/>
      </c>
      <c r="AI48" s="79" t="str">
        <f t="shared" ca="1" si="32"/>
        <v/>
      </c>
      <c r="AJ48" s="79" t="str">
        <f t="shared" ca="1" si="37"/>
        <v/>
      </c>
      <c r="AK48" s="79" t="str">
        <f t="shared" ca="1" si="37"/>
        <v/>
      </c>
      <c r="AL48" s="79" t="str">
        <f t="shared" ca="1" si="37"/>
        <v/>
      </c>
      <c r="AM48" s="79" t="str">
        <f t="shared" ca="1" si="37"/>
        <v/>
      </c>
      <c r="AN48" s="79" t="str">
        <f t="shared" ca="1" si="37"/>
        <v/>
      </c>
      <c r="AO48" s="79" t="str">
        <f t="shared" ca="1" si="37"/>
        <v/>
      </c>
      <c r="AP48" s="79" t="str">
        <f t="shared" ca="1" si="37"/>
        <v/>
      </c>
      <c r="AQ48" s="79" t="str">
        <f t="shared" ca="1" si="37"/>
        <v/>
      </c>
      <c r="AR48" s="79" t="str">
        <f t="shared" ca="1" si="37"/>
        <v/>
      </c>
      <c r="AS48" s="79" t="str">
        <f t="shared" ca="1" si="37"/>
        <v/>
      </c>
      <c r="AT48" s="79" t="str">
        <f t="shared" ca="1" si="37"/>
        <v/>
      </c>
      <c r="AU48" s="79" t="str">
        <f t="shared" ca="1" si="37"/>
        <v/>
      </c>
      <c r="AV48" s="79" t="str">
        <f t="shared" ca="1" si="37"/>
        <v/>
      </c>
      <c r="AW48" s="79" t="str">
        <f t="shared" ca="1" si="37"/>
        <v/>
      </c>
      <c r="AX48" s="79" t="str">
        <f t="shared" ca="1" si="37"/>
        <v/>
      </c>
      <c r="AY48" s="79" t="str">
        <f t="shared" ca="1" si="37"/>
        <v/>
      </c>
      <c r="AZ48" s="79" t="str">
        <f t="shared" ca="1" si="33"/>
        <v/>
      </c>
      <c r="BA48" s="79" t="str">
        <f t="shared" ca="1" si="33"/>
        <v/>
      </c>
      <c r="BB48" s="79" t="str">
        <f t="shared" ca="1" si="8"/>
        <v>1E6</v>
      </c>
      <c r="BC48" s="79" t="str">
        <f t="shared" ca="1" si="38"/>
        <v>3N_Rpon2</v>
      </c>
      <c r="BD48" s="79">
        <f t="shared" ca="1" si="10"/>
        <v>10506</v>
      </c>
      <c r="BE48" s="79" t="str">
        <f t="shared" ca="1" si="39"/>
        <v>3N</v>
      </c>
      <c r="BF48" s="79" t="str">
        <f t="shared" ca="1" si="40"/>
        <v>Rpon2</v>
      </c>
      <c r="BG48" s="79" t="str">
        <f t="shared" ca="1" si="41"/>
        <v>2_3</v>
      </c>
      <c r="BH48" s="79">
        <f ca="1">IFERROR(IF(BB48="","",IF(Details!$B$10=1,1,VLOOKUP($BB48,Data_qPCR,58,FALSE))),"")</f>
        <v>1</v>
      </c>
      <c r="BI48" s="79">
        <f t="shared" ca="1" si="14"/>
        <v>5</v>
      </c>
      <c r="BJ48" s="79">
        <f t="shared" ca="1" si="15"/>
        <v>3.6385578823185698</v>
      </c>
      <c r="BK48" s="79">
        <f t="shared" ca="1" si="16"/>
        <v>31.862369736518207</v>
      </c>
      <c r="BL48" s="79">
        <f t="shared" ca="1" si="17"/>
        <v>0.9960905227775444</v>
      </c>
      <c r="BM48" s="79">
        <f t="shared" ca="1" si="18"/>
        <v>0.88292993617994475</v>
      </c>
      <c r="BN48" s="79">
        <f t="shared" ca="1" si="42"/>
        <v>27.241401225973622</v>
      </c>
      <c r="BO48" s="79" t="str">
        <f t="shared" ca="1" si="20"/>
        <v>Rpon2@2_3</v>
      </c>
      <c r="BP48" s="79">
        <f ca="1">IF(BO48="","",BQ48-COUNTIF($BO$3:BO47,BO48))</f>
        <v>2</v>
      </c>
      <c r="BQ48" s="79">
        <f t="shared" ca="1" si="43"/>
        <v>2</v>
      </c>
      <c r="BR48" s="79" t="str">
        <f t="shared" ca="1" si="22"/>
        <v>Rpon2@2_3@1</v>
      </c>
      <c r="BS48" s="79" t="str">
        <f t="shared" ca="1" si="23"/>
        <v>1E6</v>
      </c>
      <c r="BT48" s="79" t="b">
        <f t="shared" ca="1" si="24"/>
        <v>0</v>
      </c>
      <c r="BU48" s="79">
        <f t="shared" ca="1" si="25"/>
        <v>27.241401225973622</v>
      </c>
      <c r="BV48" s="79" t="str">
        <f t="shared" ca="1" si="26"/>
        <v/>
      </c>
      <c r="BW48" s="79" t="str">
        <f t="shared" ca="1" si="27"/>
        <v/>
      </c>
      <c r="BX48" s="79"/>
      <c r="BY48" s="79"/>
      <c r="BZ48" s="79"/>
    </row>
    <row r="49" spans="1:78" x14ac:dyDescent="0.25">
      <c r="A49" s="79">
        <f ca="1">IF(A48="","",IF(ISTEXT(A48),1,IF(A48+1&gt;Data_Chart!$C$2,"",A48+1)))</f>
        <v>46</v>
      </c>
      <c r="B49" s="79">
        <f ca="1">IFERROR(SMALL(Data_Amplitude!$A$4:$A$1155,A49),IF(B48=$E$1,IF($E$2&gt;0,"N1",""),IF(B48="","",IF(RIGHT(B48,LEN(B48)-1)+1&gt;$E$2,"","N"&amp;RIGHT(B48,LEN(B48)-1)+1))))</f>
        <v>46</v>
      </c>
      <c r="C49" s="79" t="str">
        <f t="shared" ca="1" si="34"/>
        <v>1F6</v>
      </c>
      <c r="D49" s="79" t="str">
        <f t="shared" si="35"/>
        <v/>
      </c>
      <c r="E49" s="79" t="str">
        <f t="shared" si="36"/>
        <v/>
      </c>
      <c r="F49" s="79" t="str">
        <f t="shared" si="36"/>
        <v/>
      </c>
      <c r="G49" s="79" t="str">
        <f t="shared" si="36"/>
        <v/>
      </c>
      <c r="H49" s="79" t="str">
        <f t="shared" si="36"/>
        <v/>
      </c>
      <c r="I49" s="79" t="str">
        <f t="shared" si="36"/>
        <v/>
      </c>
      <c r="J49" s="79" t="str">
        <f t="shared" si="36"/>
        <v/>
      </c>
      <c r="K49" s="79" t="str">
        <f t="shared" si="36"/>
        <v/>
      </c>
      <c r="L49" s="79" t="str">
        <f t="shared" si="36"/>
        <v/>
      </c>
      <c r="M49" s="79" t="str">
        <f t="shared" si="36"/>
        <v/>
      </c>
      <c r="N49" s="79" t="str">
        <f t="shared" si="36"/>
        <v/>
      </c>
      <c r="O49" s="79" t="str">
        <f t="shared" si="36"/>
        <v/>
      </c>
      <c r="P49" s="79" t="str">
        <f t="shared" si="36"/>
        <v/>
      </c>
      <c r="Q49" s="79" t="str">
        <f t="shared" ca="1" si="36"/>
        <v/>
      </c>
      <c r="R49" s="79" t="str">
        <f t="shared" ca="1" si="36"/>
        <v/>
      </c>
      <c r="S49" s="79" t="str">
        <f t="shared" ca="1" si="36"/>
        <v/>
      </c>
      <c r="T49" s="79" t="str">
        <f t="shared" ca="1" si="36"/>
        <v/>
      </c>
      <c r="U49" s="79" t="str">
        <f t="shared" ca="1" si="32"/>
        <v/>
      </c>
      <c r="V49" s="79" t="str">
        <f t="shared" ca="1" si="32"/>
        <v/>
      </c>
      <c r="W49" s="79" t="str">
        <f t="shared" ca="1" si="32"/>
        <v/>
      </c>
      <c r="X49" s="79" t="str">
        <f t="shared" ca="1" si="32"/>
        <v/>
      </c>
      <c r="Y49" s="79" t="str">
        <f t="shared" ca="1" si="32"/>
        <v/>
      </c>
      <c r="Z49" s="79" t="str">
        <f t="shared" ca="1" si="32"/>
        <v/>
      </c>
      <c r="AA49" s="79" t="str">
        <f t="shared" ca="1" si="32"/>
        <v/>
      </c>
      <c r="AB49" s="79">
        <f t="shared" ca="1" si="32"/>
        <v>-1.945034555629894</v>
      </c>
      <c r="AC49" s="79">
        <f t="shared" ca="1" si="32"/>
        <v>-1.5799495317203882</v>
      </c>
      <c r="AD49" s="79">
        <f t="shared" ca="1" si="32"/>
        <v>-1.263055647120862</v>
      </c>
      <c r="AE49" s="79">
        <f t="shared" ca="1" si="32"/>
        <v>-0.97489793943723202</v>
      </c>
      <c r="AF49" s="79">
        <f t="shared" ca="1" si="32"/>
        <v>-0.71936512333630598</v>
      </c>
      <c r="AG49" s="79" t="str">
        <f t="shared" ca="1" si="32"/>
        <v/>
      </c>
      <c r="AH49" s="79" t="str">
        <f t="shared" ca="1" si="32"/>
        <v/>
      </c>
      <c r="AI49" s="79" t="str">
        <f t="shared" ca="1" si="32"/>
        <v/>
      </c>
      <c r="AJ49" s="79" t="str">
        <f t="shared" ca="1" si="37"/>
        <v/>
      </c>
      <c r="AK49" s="79" t="str">
        <f t="shared" ca="1" si="37"/>
        <v/>
      </c>
      <c r="AL49" s="79" t="str">
        <f t="shared" ca="1" si="37"/>
        <v/>
      </c>
      <c r="AM49" s="79" t="str">
        <f t="shared" ca="1" si="37"/>
        <v/>
      </c>
      <c r="AN49" s="79" t="str">
        <f t="shared" ca="1" si="37"/>
        <v/>
      </c>
      <c r="AO49" s="79" t="str">
        <f t="shared" ca="1" si="37"/>
        <v/>
      </c>
      <c r="AP49" s="79" t="str">
        <f t="shared" ca="1" si="37"/>
        <v/>
      </c>
      <c r="AQ49" s="79" t="str">
        <f t="shared" ca="1" si="37"/>
        <v/>
      </c>
      <c r="AR49" s="79" t="str">
        <f t="shared" ca="1" si="37"/>
        <v/>
      </c>
      <c r="AS49" s="79" t="str">
        <f t="shared" ca="1" si="37"/>
        <v/>
      </c>
      <c r="AT49" s="79" t="str">
        <f t="shared" ca="1" si="37"/>
        <v/>
      </c>
      <c r="AU49" s="79" t="str">
        <f t="shared" ca="1" si="37"/>
        <v/>
      </c>
      <c r="AV49" s="79" t="str">
        <f t="shared" ca="1" si="37"/>
        <v/>
      </c>
      <c r="AW49" s="79" t="str">
        <f t="shared" ca="1" si="37"/>
        <v/>
      </c>
      <c r="AX49" s="79" t="str">
        <f t="shared" ca="1" si="37"/>
        <v/>
      </c>
      <c r="AY49" s="79" t="str">
        <f t="shared" ca="1" si="37"/>
        <v/>
      </c>
      <c r="AZ49" s="79" t="str">
        <f t="shared" ca="1" si="33"/>
        <v/>
      </c>
      <c r="BA49" s="79" t="str">
        <f t="shared" ca="1" si="33"/>
        <v/>
      </c>
      <c r="BB49" s="79" t="str">
        <f t="shared" ca="1" si="8"/>
        <v>1F6</v>
      </c>
      <c r="BC49" s="79" t="str">
        <f t="shared" ca="1" si="38"/>
        <v>3N_Rpon2</v>
      </c>
      <c r="BD49" s="79">
        <f t="shared" ca="1" si="10"/>
        <v>10606</v>
      </c>
      <c r="BE49" s="79" t="str">
        <f t="shared" ca="1" si="39"/>
        <v>3N</v>
      </c>
      <c r="BF49" s="79" t="str">
        <f t="shared" ca="1" si="40"/>
        <v>Rpon2</v>
      </c>
      <c r="BG49" s="79" t="str">
        <f t="shared" ca="1" si="41"/>
        <v>2_3</v>
      </c>
      <c r="BH49" s="79">
        <f ca="1">IFERROR(IF(BB49="","",IF(Details!$B$10=1,1,VLOOKUP($BB49,Data_qPCR,58,FALSE))),"")</f>
        <v>1</v>
      </c>
      <c r="BI49" s="79">
        <f t="shared" ca="1" si="14"/>
        <v>5</v>
      </c>
      <c r="BJ49" s="79">
        <f t="shared" ca="1" si="15"/>
        <v>3.2564269862840662</v>
      </c>
      <c r="BK49" s="79">
        <f t="shared" ca="1" si="16"/>
        <v>31.221829152442456</v>
      </c>
      <c r="BL49" s="79">
        <f t="shared" ca="1" si="17"/>
        <v>0.9952912364373635</v>
      </c>
      <c r="BM49" s="79">
        <f t="shared" ca="1" si="18"/>
        <v>1.0280797864114462</v>
      </c>
      <c r="BN49" s="79">
        <f t="shared" ca="1" si="42"/>
        <v>27.086166879861693</v>
      </c>
      <c r="BO49" s="79" t="str">
        <f t="shared" ca="1" si="20"/>
        <v>Rpon2@2_3</v>
      </c>
      <c r="BP49" s="79">
        <f ca="1">IF(BO49="","",BQ49-COUNTIF($BO$3:BO48,BO49))</f>
        <v>1</v>
      </c>
      <c r="BQ49" s="79">
        <f t="shared" ca="1" si="43"/>
        <v>2</v>
      </c>
      <c r="BR49" s="79" t="str">
        <f t="shared" ca="1" si="22"/>
        <v>Rpon2@2_3@2</v>
      </c>
      <c r="BS49" s="79" t="str">
        <f t="shared" ca="1" si="23"/>
        <v>1F6</v>
      </c>
      <c r="BT49" s="79" t="b">
        <f t="shared" ca="1" si="24"/>
        <v>0</v>
      </c>
      <c r="BU49" s="79">
        <f t="shared" ca="1" si="25"/>
        <v>27.086166879861693</v>
      </c>
      <c r="BV49" s="79" t="str">
        <f t="shared" ca="1" si="26"/>
        <v/>
      </c>
      <c r="BW49" s="79" t="str">
        <f t="shared" ca="1" si="27"/>
        <v/>
      </c>
      <c r="BX49" s="79"/>
      <c r="BY49" s="79"/>
      <c r="BZ49" s="79"/>
    </row>
    <row r="50" spans="1:78" x14ac:dyDescent="0.25">
      <c r="A50" s="79">
        <f ca="1">IF(A49="","",IF(ISTEXT(A49),1,IF(A49+1&gt;Data_Chart!$C$2,"",A49+1)))</f>
        <v>47</v>
      </c>
      <c r="B50" s="79">
        <f ca="1">IFERROR(SMALL(Data_Amplitude!$A$4:$A$1155,A50),IF(B49=$E$1,IF($E$2&gt;0,"N1",""),IF(B49="","",IF(RIGHT(B49,LEN(B49)-1)+1&gt;$E$2,"","N"&amp;RIGHT(B49,LEN(B49)-1)+1))))</f>
        <v>47</v>
      </c>
      <c r="C50" s="79" t="str">
        <f t="shared" ca="1" si="34"/>
        <v>1G6</v>
      </c>
      <c r="D50" s="79" t="str">
        <f t="shared" si="35"/>
        <v/>
      </c>
      <c r="E50" s="79" t="str">
        <f t="shared" si="36"/>
        <v/>
      </c>
      <c r="F50" s="79" t="str">
        <f t="shared" si="36"/>
        <v/>
      </c>
      <c r="G50" s="79" t="str">
        <f t="shared" si="36"/>
        <v/>
      </c>
      <c r="H50" s="79" t="str">
        <f t="shared" si="36"/>
        <v/>
      </c>
      <c r="I50" s="79" t="str">
        <f t="shared" si="36"/>
        <v/>
      </c>
      <c r="J50" s="79" t="str">
        <f t="shared" si="36"/>
        <v/>
      </c>
      <c r="K50" s="79" t="str">
        <f t="shared" si="36"/>
        <v/>
      </c>
      <c r="L50" s="79" t="str">
        <f t="shared" si="36"/>
        <v/>
      </c>
      <c r="M50" s="79" t="str">
        <f t="shared" si="36"/>
        <v/>
      </c>
      <c r="N50" s="79" t="str">
        <f t="shared" si="36"/>
        <v/>
      </c>
      <c r="O50" s="79" t="str">
        <f t="shared" si="36"/>
        <v/>
      </c>
      <c r="P50" s="79" t="str">
        <f t="shared" si="36"/>
        <v/>
      </c>
      <c r="Q50" s="79" t="str">
        <f t="shared" ca="1" si="36"/>
        <v/>
      </c>
      <c r="R50" s="79" t="str">
        <f t="shared" ca="1" si="36"/>
        <v/>
      </c>
      <c r="S50" s="79" t="str">
        <f t="shared" ca="1" si="36"/>
        <v/>
      </c>
      <c r="T50" s="79" t="str">
        <f t="shared" ca="1" si="36"/>
        <v/>
      </c>
      <c r="U50" s="79" t="str">
        <f t="shared" ca="1" si="32"/>
        <v/>
      </c>
      <c r="V50" s="79" t="str">
        <f t="shared" ca="1" si="32"/>
        <v/>
      </c>
      <c r="W50" s="79" t="str">
        <f t="shared" ca="1" si="32"/>
        <v/>
      </c>
      <c r="X50" s="79" t="str">
        <f t="shared" ca="1" si="32"/>
        <v/>
      </c>
      <c r="Y50" s="79" t="str">
        <f t="shared" ca="1" si="32"/>
        <v/>
      </c>
      <c r="Z50" s="79" t="str">
        <f t="shared" ca="1" si="32"/>
        <v/>
      </c>
      <c r="AA50" s="79" t="str">
        <f t="shared" ca="1" si="32"/>
        <v/>
      </c>
      <c r="AB50" s="79">
        <f t="shared" ca="1" si="32"/>
        <v>-1.6683975772706436</v>
      </c>
      <c r="AC50" s="79">
        <f t="shared" ca="1" si="32"/>
        <v>-1.354044260032939</v>
      </c>
      <c r="AD50" s="79">
        <f t="shared" ca="1" si="32"/>
        <v>-1.0720386185108268</v>
      </c>
      <c r="AE50" s="79">
        <f t="shared" ca="1" si="32"/>
        <v>-0.81454999463059241</v>
      </c>
      <c r="AF50" s="79">
        <f t="shared" ca="1" si="32"/>
        <v>-0.58354436786087027</v>
      </c>
      <c r="AG50" s="79" t="str">
        <f t="shared" ca="1" si="32"/>
        <v/>
      </c>
      <c r="AH50" s="79" t="str">
        <f t="shared" ca="1" si="32"/>
        <v/>
      </c>
      <c r="AI50" s="79" t="str">
        <f t="shared" ca="1" si="32"/>
        <v/>
      </c>
      <c r="AJ50" s="79" t="str">
        <f t="shared" ca="1" si="37"/>
        <v/>
      </c>
      <c r="AK50" s="79" t="str">
        <f t="shared" ca="1" si="37"/>
        <v/>
      </c>
      <c r="AL50" s="79" t="str">
        <f t="shared" ca="1" si="37"/>
        <v/>
      </c>
      <c r="AM50" s="79" t="str">
        <f t="shared" ca="1" si="37"/>
        <v/>
      </c>
      <c r="AN50" s="79" t="str">
        <f t="shared" ca="1" si="37"/>
        <v/>
      </c>
      <c r="AO50" s="79" t="str">
        <f t="shared" ca="1" si="37"/>
        <v/>
      </c>
      <c r="AP50" s="79" t="str">
        <f t="shared" ca="1" si="37"/>
        <v/>
      </c>
      <c r="AQ50" s="79" t="str">
        <f t="shared" ca="1" si="37"/>
        <v/>
      </c>
      <c r="AR50" s="79" t="str">
        <f t="shared" ca="1" si="37"/>
        <v/>
      </c>
      <c r="AS50" s="79" t="str">
        <f t="shared" ca="1" si="37"/>
        <v/>
      </c>
      <c r="AT50" s="79" t="str">
        <f t="shared" ca="1" si="37"/>
        <v/>
      </c>
      <c r="AU50" s="79" t="str">
        <f t="shared" ca="1" si="37"/>
        <v/>
      </c>
      <c r="AV50" s="79" t="str">
        <f t="shared" ca="1" si="37"/>
        <v/>
      </c>
      <c r="AW50" s="79" t="str">
        <f t="shared" ca="1" si="37"/>
        <v/>
      </c>
      <c r="AX50" s="79" t="str">
        <f t="shared" ca="1" si="37"/>
        <v/>
      </c>
      <c r="AY50" s="79" t="str">
        <f t="shared" ca="1" si="37"/>
        <v/>
      </c>
      <c r="AZ50" s="79" t="str">
        <f t="shared" ca="1" si="33"/>
        <v/>
      </c>
      <c r="BA50" s="79" t="str">
        <f t="shared" ca="1" si="33"/>
        <v/>
      </c>
      <c r="BB50" s="79" t="str">
        <f t="shared" ca="1" si="8"/>
        <v>1G6</v>
      </c>
      <c r="BC50" s="79" t="str">
        <f t="shared" ca="1" si="38"/>
        <v>3N_ParA</v>
      </c>
      <c r="BD50" s="79">
        <f t="shared" ca="1" si="10"/>
        <v>10706</v>
      </c>
      <c r="BE50" s="79" t="str">
        <f t="shared" ca="1" si="39"/>
        <v>3N</v>
      </c>
      <c r="BF50" s="79" t="str">
        <f t="shared" ca="1" si="40"/>
        <v>ParA</v>
      </c>
      <c r="BG50" s="79" t="str">
        <f t="shared" ca="1" si="41"/>
        <v>2_3</v>
      </c>
      <c r="BH50" s="79">
        <f ca="1">IFERROR(IF(BB50="","",IF(Details!$B$10=1,1,VLOOKUP($BB50,Data_qPCR,58,FALSE))),"")</f>
        <v>1</v>
      </c>
      <c r="BI50" s="79">
        <f t="shared" ca="1" si="14"/>
        <v>5</v>
      </c>
      <c r="BJ50" s="79">
        <f t="shared" ca="1" si="15"/>
        <v>3.678014642620739</v>
      </c>
      <c r="BK50" s="79">
        <f t="shared" ca="1" si="16"/>
        <v>31.040354121483787</v>
      </c>
      <c r="BL50" s="79">
        <f t="shared" ca="1" si="17"/>
        <v>0.9964479786366246</v>
      </c>
      <c r="BM50" s="79">
        <f t="shared" ca="1" si="18"/>
        <v>0.87019035382407672</v>
      </c>
      <c r="BN50" s="79">
        <f t="shared" ca="1" si="42"/>
        <v>26.369275525355448</v>
      </c>
      <c r="BO50" s="79" t="str">
        <f t="shared" ca="1" si="20"/>
        <v>ParA@2_3</v>
      </c>
      <c r="BP50" s="79">
        <f ca="1">IF(BO50="","",BQ50-COUNTIF($BO$3:BO49,BO50))</f>
        <v>4</v>
      </c>
      <c r="BQ50" s="79">
        <f t="shared" ca="1" si="43"/>
        <v>4</v>
      </c>
      <c r="BR50" s="79" t="str">
        <f t="shared" ca="1" si="22"/>
        <v>ParA@2_3@1</v>
      </c>
      <c r="BS50" s="79" t="str">
        <f t="shared" ca="1" si="23"/>
        <v>1G6</v>
      </c>
      <c r="BT50" s="79" t="b">
        <f t="shared" ca="1" si="24"/>
        <v>0</v>
      </c>
      <c r="BU50" s="79">
        <f t="shared" ca="1" si="25"/>
        <v>26.369275525355448</v>
      </c>
      <c r="BV50" s="79" t="str">
        <f t="shared" ca="1" si="26"/>
        <v/>
      </c>
      <c r="BW50" s="79" t="str">
        <f t="shared" ca="1" si="27"/>
        <v/>
      </c>
      <c r="BX50" s="79"/>
      <c r="BY50" s="79"/>
      <c r="BZ50" s="79"/>
    </row>
    <row r="51" spans="1:78" x14ac:dyDescent="0.25">
      <c r="A51" s="79">
        <f ca="1">IF(A50="","",IF(ISTEXT(A50),1,IF(A50+1&gt;Data_Chart!$C$2,"",A50+1)))</f>
        <v>48</v>
      </c>
      <c r="B51" s="79">
        <f ca="1">IFERROR(SMALL(Data_Amplitude!$A$4:$A$1155,A51),IF(B50=$E$1,IF($E$2&gt;0,"N1",""),IF(B50="","",IF(RIGHT(B50,LEN(B50)-1)+1&gt;$E$2,"","N"&amp;RIGHT(B50,LEN(B50)-1)+1))))</f>
        <v>48</v>
      </c>
      <c r="C51" s="79" t="str">
        <f t="shared" ca="1" si="34"/>
        <v>1H6</v>
      </c>
      <c r="D51" s="79" t="str">
        <f t="shared" si="35"/>
        <v/>
      </c>
      <c r="E51" s="79" t="str">
        <f t="shared" si="36"/>
        <v/>
      </c>
      <c r="F51" s="79" t="str">
        <f t="shared" si="36"/>
        <v/>
      </c>
      <c r="G51" s="79" t="str">
        <f t="shared" si="36"/>
        <v/>
      </c>
      <c r="H51" s="79" t="str">
        <f t="shared" si="36"/>
        <v/>
      </c>
      <c r="I51" s="79" t="str">
        <f t="shared" si="36"/>
        <v/>
      </c>
      <c r="J51" s="79" t="str">
        <f t="shared" si="36"/>
        <v/>
      </c>
      <c r="K51" s="79" t="str">
        <f t="shared" si="36"/>
        <v/>
      </c>
      <c r="L51" s="79" t="str">
        <f t="shared" si="36"/>
        <v/>
      </c>
      <c r="M51" s="79" t="str">
        <f t="shared" si="36"/>
        <v/>
      </c>
      <c r="N51" s="79" t="str">
        <f t="shared" si="36"/>
        <v/>
      </c>
      <c r="O51" s="79" t="str">
        <f t="shared" si="36"/>
        <v/>
      </c>
      <c r="P51" s="79" t="str">
        <f t="shared" si="36"/>
        <v/>
      </c>
      <c r="Q51" s="79" t="str">
        <f t="shared" ca="1" si="36"/>
        <v/>
      </c>
      <c r="R51" s="79" t="str">
        <f t="shared" ca="1" si="36"/>
        <v/>
      </c>
      <c r="S51" s="79" t="str">
        <f t="shared" ca="1" si="36"/>
        <v/>
      </c>
      <c r="T51" s="79" t="str">
        <f t="shared" ref="T51:AI66" ca="1" si="44">IFERROR(IF(T$3&gt;$D$2,IF(VLOOKUP($C51,Data_qPCR,T$3+2,FALSE)&gt;=$B$1,"",IF(VLOOKUP($C51,Data_qPCR,T$3+2,FALSE)&lt;=$B$2,"",LOG(VLOOKUP($C51,Data_qPCR,T$3+2,FALSE)))),""),"")</f>
        <v/>
      </c>
      <c r="U51" s="79" t="str">
        <f t="shared" ca="1" si="44"/>
        <v/>
      </c>
      <c r="V51" s="79" t="str">
        <f t="shared" ca="1" si="44"/>
        <v/>
      </c>
      <c r="W51" s="79" t="str">
        <f t="shared" ca="1" si="44"/>
        <v/>
      </c>
      <c r="X51" s="79" t="str">
        <f t="shared" ca="1" si="44"/>
        <v/>
      </c>
      <c r="Y51" s="79" t="str">
        <f t="shared" ca="1" si="44"/>
        <v/>
      </c>
      <c r="Z51" s="79" t="str">
        <f t="shared" ca="1" si="44"/>
        <v/>
      </c>
      <c r="AA51" s="79" t="str">
        <f t="shared" ca="1" si="44"/>
        <v/>
      </c>
      <c r="AB51" s="79">
        <f t="shared" ca="1" si="44"/>
        <v>-1.7505304626505254</v>
      </c>
      <c r="AC51" s="79">
        <f t="shared" ca="1" si="44"/>
        <v>-1.4260822098668156</v>
      </c>
      <c r="AD51" s="79">
        <f t="shared" ca="1" si="44"/>
        <v>-1.1347352783804288</v>
      </c>
      <c r="AE51" s="79">
        <f t="shared" ca="1" si="44"/>
        <v>-0.87026590666059345</v>
      </c>
      <c r="AF51" s="79">
        <f t="shared" ca="1" si="44"/>
        <v>-0.63363610915140423</v>
      </c>
      <c r="AG51" s="79" t="str">
        <f t="shared" ca="1" si="44"/>
        <v/>
      </c>
      <c r="AH51" s="79" t="str">
        <f t="shared" ca="1" si="44"/>
        <v/>
      </c>
      <c r="AI51" s="79" t="str">
        <f t="shared" ca="1" si="44"/>
        <v/>
      </c>
      <c r="AJ51" s="79" t="str">
        <f t="shared" ca="1" si="37"/>
        <v/>
      </c>
      <c r="AK51" s="79" t="str">
        <f t="shared" ca="1" si="37"/>
        <v/>
      </c>
      <c r="AL51" s="79" t="str">
        <f t="shared" ca="1" si="37"/>
        <v/>
      </c>
      <c r="AM51" s="79" t="str">
        <f t="shared" ca="1" si="37"/>
        <v/>
      </c>
      <c r="AN51" s="79" t="str">
        <f t="shared" ca="1" si="37"/>
        <v/>
      </c>
      <c r="AO51" s="79" t="str">
        <f t="shared" ca="1" si="37"/>
        <v/>
      </c>
      <c r="AP51" s="79" t="str">
        <f t="shared" ca="1" si="37"/>
        <v/>
      </c>
      <c r="AQ51" s="79" t="str">
        <f t="shared" ca="1" si="37"/>
        <v/>
      </c>
      <c r="AR51" s="79" t="str">
        <f t="shared" ca="1" si="37"/>
        <v/>
      </c>
      <c r="AS51" s="79" t="str">
        <f t="shared" ca="1" si="37"/>
        <v/>
      </c>
      <c r="AT51" s="79" t="str">
        <f t="shared" ca="1" si="37"/>
        <v/>
      </c>
      <c r="AU51" s="79" t="str">
        <f t="shared" ca="1" si="37"/>
        <v/>
      </c>
      <c r="AV51" s="79" t="str">
        <f t="shared" ca="1" si="37"/>
        <v/>
      </c>
      <c r="AW51" s="79" t="str">
        <f t="shared" ca="1" si="37"/>
        <v/>
      </c>
      <c r="AX51" s="79" t="str">
        <f t="shared" ca="1" si="37"/>
        <v/>
      </c>
      <c r="AY51" s="79" t="str">
        <f t="shared" ref="AY51:BA66" ca="1" si="45">IFERROR(IF(AY$3&gt;$D$2,IF(VLOOKUP($C51,Data_qPCR,AY$3+2,FALSE)&gt;=$B$1,"",IF(VLOOKUP($C51,Data_qPCR,AY$3+2,FALSE)&lt;=$B$2,"",LOG(VLOOKUP($C51,Data_qPCR,AY$3+2,FALSE)))),""),"")</f>
        <v/>
      </c>
      <c r="AZ51" s="79" t="str">
        <f t="shared" ca="1" si="45"/>
        <v/>
      </c>
      <c r="BA51" s="79" t="str">
        <f t="shared" ca="1" si="45"/>
        <v/>
      </c>
      <c r="BB51" s="79" t="str">
        <f t="shared" ca="1" si="8"/>
        <v>1H6</v>
      </c>
      <c r="BC51" s="79" t="str">
        <f t="shared" ca="1" si="38"/>
        <v>3N_ParA</v>
      </c>
      <c r="BD51" s="79">
        <f t="shared" ca="1" si="10"/>
        <v>10806</v>
      </c>
      <c r="BE51" s="79" t="str">
        <f t="shared" ca="1" si="39"/>
        <v>3N</v>
      </c>
      <c r="BF51" s="79" t="str">
        <f t="shared" ca="1" si="40"/>
        <v>ParA</v>
      </c>
      <c r="BG51" s="79" t="str">
        <f t="shared" ca="1" si="41"/>
        <v>2_3</v>
      </c>
      <c r="BH51" s="79">
        <f ca="1">IFERROR(IF(BB51="","",IF(Details!$B$10=1,1,VLOOKUP($BB51,Data_qPCR,58,FALSE))),"")</f>
        <v>1</v>
      </c>
      <c r="BI51" s="79">
        <f t="shared" ca="1" si="14"/>
        <v>5</v>
      </c>
      <c r="BJ51" s="79">
        <f t="shared" ca="1" si="15"/>
        <v>3.5712769985301644</v>
      </c>
      <c r="BK51" s="79">
        <f t="shared" ca="1" si="16"/>
        <v>31.15357368936278</v>
      </c>
      <c r="BL51" s="79">
        <f t="shared" ca="1" si="17"/>
        <v>0.99624522079277056</v>
      </c>
      <c r="BM51" s="79">
        <f t="shared" ca="1" si="18"/>
        <v>0.9055128587620942</v>
      </c>
      <c r="BN51" s="79">
        <f t="shared" ca="1" si="42"/>
        <v>26.618051901229471</v>
      </c>
      <c r="BO51" s="79" t="str">
        <f t="shared" ca="1" si="20"/>
        <v>ParA@2_3</v>
      </c>
      <c r="BP51" s="79">
        <f ca="1">IF(BO51="","",BQ51-COUNTIF($BO$3:BO50,BO51))</f>
        <v>3</v>
      </c>
      <c r="BQ51" s="79">
        <f t="shared" ca="1" si="43"/>
        <v>4</v>
      </c>
      <c r="BR51" s="79" t="str">
        <f t="shared" ca="1" si="22"/>
        <v>ParA@2_3@2</v>
      </c>
      <c r="BS51" s="79" t="str">
        <f t="shared" ca="1" si="23"/>
        <v>1H6</v>
      </c>
      <c r="BT51" s="79" t="b">
        <f t="shared" ca="1" si="24"/>
        <v>0</v>
      </c>
      <c r="BU51" s="79">
        <f t="shared" ca="1" si="25"/>
        <v>26.618051901229471</v>
      </c>
      <c r="BV51" s="79" t="str">
        <f t="shared" ca="1" si="26"/>
        <v/>
      </c>
      <c r="BW51" s="79" t="str">
        <f t="shared" ca="1" si="27"/>
        <v/>
      </c>
      <c r="BX51" s="79"/>
      <c r="BY51" s="79"/>
      <c r="BZ51" s="79"/>
    </row>
    <row r="52" spans="1:78" x14ac:dyDescent="0.25">
      <c r="A52" s="79">
        <f ca="1">IF(A51="","",IF(ISTEXT(A51),1,IF(A51+1&gt;Data_Chart!$C$2,"",A51+1)))</f>
        <v>49</v>
      </c>
      <c r="B52" s="79">
        <f ca="1">IFERROR(SMALL(Data_Amplitude!$A$4:$A$1155,A52),IF(B51=$E$1,IF($E$2&gt;0,"N1",""),IF(B51="","",IF(RIGHT(B51,LEN(B51)-1)+1&gt;$E$2,"","N"&amp;RIGHT(B51,LEN(B51)-1)+1))))</f>
        <v>49</v>
      </c>
      <c r="C52" s="79" t="str">
        <f t="shared" ca="1" si="34"/>
        <v>1A7</v>
      </c>
      <c r="D52" s="79" t="str">
        <f t="shared" si="35"/>
        <v/>
      </c>
      <c r="E52" s="79" t="str">
        <f t="shared" ref="E52:T67" si="46">IFERROR(IF(E$3&gt;$D$2,IF(VLOOKUP($C52,Data_qPCR,E$3+2,FALSE)&gt;=$B$1,"",IF(VLOOKUP($C52,Data_qPCR,E$3+2,FALSE)&lt;=$B$2,"",LOG(VLOOKUP($C52,Data_qPCR,E$3+2,FALSE)))),""),"")</f>
        <v/>
      </c>
      <c r="F52" s="79" t="str">
        <f t="shared" si="46"/>
        <v/>
      </c>
      <c r="G52" s="79" t="str">
        <f t="shared" si="46"/>
        <v/>
      </c>
      <c r="H52" s="79" t="str">
        <f t="shared" si="46"/>
        <v/>
      </c>
      <c r="I52" s="79" t="str">
        <f t="shared" si="46"/>
        <v/>
      </c>
      <c r="J52" s="79" t="str">
        <f t="shared" si="46"/>
        <v/>
      </c>
      <c r="K52" s="79" t="str">
        <f t="shared" si="46"/>
        <v/>
      </c>
      <c r="L52" s="79" t="str">
        <f t="shared" si="46"/>
        <v/>
      </c>
      <c r="M52" s="79" t="str">
        <f t="shared" si="46"/>
        <v/>
      </c>
      <c r="N52" s="79" t="str">
        <f t="shared" si="46"/>
        <v/>
      </c>
      <c r="O52" s="79" t="str">
        <f t="shared" si="46"/>
        <v/>
      </c>
      <c r="P52" s="79" t="str">
        <f t="shared" si="46"/>
        <v/>
      </c>
      <c r="Q52" s="79" t="str">
        <f t="shared" ca="1" si="46"/>
        <v/>
      </c>
      <c r="R52" s="79" t="str">
        <f t="shared" ca="1" si="46"/>
        <v/>
      </c>
      <c r="S52" s="79" t="str">
        <f t="shared" ca="1" si="46"/>
        <v/>
      </c>
      <c r="T52" s="79" t="str">
        <f t="shared" ca="1" si="46"/>
        <v/>
      </c>
      <c r="U52" s="79" t="str">
        <f t="shared" ca="1" si="44"/>
        <v/>
      </c>
      <c r="V52" s="79" t="str">
        <f t="shared" ca="1" si="44"/>
        <v/>
      </c>
      <c r="W52" s="79" t="str">
        <f t="shared" ca="1" si="44"/>
        <v/>
      </c>
      <c r="X52" s="79" t="str">
        <f t="shared" ca="1" si="44"/>
        <v/>
      </c>
      <c r="Y52" s="79" t="str">
        <f t="shared" ca="1" si="44"/>
        <v/>
      </c>
      <c r="Z52" s="79" t="str">
        <f t="shared" ca="1" si="44"/>
        <v/>
      </c>
      <c r="AA52" s="79">
        <f t="shared" ca="1" si="44"/>
        <v>-1.7774179520604483</v>
      </c>
      <c r="AB52" s="79">
        <f t="shared" ca="1" si="44"/>
        <v>-1.4610587471780054</v>
      </c>
      <c r="AC52" s="79">
        <f t="shared" ca="1" si="44"/>
        <v>-1.1849617488465947</v>
      </c>
      <c r="AD52" s="79">
        <f t="shared" ca="1" si="44"/>
        <v>-0.93737062503354263</v>
      </c>
      <c r="AE52" s="79">
        <f t="shared" ca="1" si="44"/>
        <v>-0.71808867068714322</v>
      </c>
      <c r="AF52" s="79" t="str">
        <f t="shared" ca="1" si="44"/>
        <v/>
      </c>
      <c r="AG52" s="79" t="str">
        <f t="shared" ca="1" si="44"/>
        <v/>
      </c>
      <c r="AH52" s="79" t="str">
        <f t="shared" ca="1" si="44"/>
        <v/>
      </c>
      <c r="AI52" s="79" t="str">
        <f t="shared" ca="1" si="44"/>
        <v/>
      </c>
      <c r="AJ52" s="79" t="str">
        <f t="shared" ref="AJ52:AY67" ca="1" si="47">IFERROR(IF(AJ$3&gt;$D$2,IF(VLOOKUP($C52,Data_qPCR,AJ$3+2,FALSE)&gt;=$B$1,"",IF(VLOOKUP($C52,Data_qPCR,AJ$3+2,FALSE)&lt;=$B$2,"",LOG(VLOOKUP($C52,Data_qPCR,AJ$3+2,FALSE)))),""),"")</f>
        <v/>
      </c>
      <c r="AK52" s="79" t="str">
        <f t="shared" ca="1" si="47"/>
        <v/>
      </c>
      <c r="AL52" s="79" t="str">
        <f t="shared" ca="1" si="47"/>
        <v/>
      </c>
      <c r="AM52" s="79" t="str">
        <f t="shared" ca="1" si="47"/>
        <v/>
      </c>
      <c r="AN52" s="79" t="str">
        <f t="shared" ca="1" si="47"/>
        <v/>
      </c>
      <c r="AO52" s="79" t="str">
        <f t="shared" ca="1" si="47"/>
        <v/>
      </c>
      <c r="AP52" s="79" t="str">
        <f t="shared" ca="1" si="47"/>
        <v/>
      </c>
      <c r="AQ52" s="79" t="str">
        <f t="shared" ca="1" si="47"/>
        <v/>
      </c>
      <c r="AR52" s="79" t="str">
        <f t="shared" ca="1" si="47"/>
        <v/>
      </c>
      <c r="AS52" s="79" t="str">
        <f t="shared" ca="1" si="47"/>
        <v/>
      </c>
      <c r="AT52" s="79" t="str">
        <f t="shared" ca="1" si="47"/>
        <v/>
      </c>
      <c r="AU52" s="79" t="str">
        <f t="shared" ca="1" si="47"/>
        <v/>
      </c>
      <c r="AV52" s="79" t="str">
        <f t="shared" ca="1" si="47"/>
        <v/>
      </c>
      <c r="AW52" s="79" t="str">
        <f t="shared" ca="1" si="47"/>
        <v/>
      </c>
      <c r="AX52" s="79" t="str">
        <f t="shared" ca="1" si="47"/>
        <v/>
      </c>
      <c r="AY52" s="79" t="str">
        <f t="shared" ca="1" si="47"/>
        <v/>
      </c>
      <c r="AZ52" s="79" t="str">
        <f t="shared" ca="1" si="45"/>
        <v/>
      </c>
      <c r="BA52" s="79" t="str">
        <f t="shared" ca="1" si="45"/>
        <v/>
      </c>
      <c r="BB52" s="79" t="str">
        <f t="shared" ca="1" si="8"/>
        <v>1A7</v>
      </c>
      <c r="BC52" s="79" t="str">
        <f t="shared" ca="1" si="38"/>
        <v>3B_SodA</v>
      </c>
      <c r="BD52" s="79">
        <f t="shared" ca="1" si="10"/>
        <v>10107</v>
      </c>
      <c r="BE52" s="79" t="str">
        <f t="shared" ca="1" si="39"/>
        <v>3B</v>
      </c>
      <c r="BF52" s="79" t="str">
        <f t="shared" ca="1" si="40"/>
        <v>SodA</v>
      </c>
      <c r="BG52" s="79" t="str">
        <f t="shared" ca="1" si="41"/>
        <v>3_1</v>
      </c>
      <c r="BH52" s="79">
        <f ca="1">IFERROR(IF(BB52="","",IF(Details!$B$10=1,1,VLOOKUP($BB52,Data_qPCR,58,FALSE))),"")</f>
        <v>1</v>
      </c>
      <c r="BI52" s="79">
        <f t="shared" ca="1" si="14"/>
        <v>5</v>
      </c>
      <c r="BJ52" s="79">
        <f t="shared" ca="1" si="15"/>
        <v>3.7653296945062591</v>
      </c>
      <c r="BK52" s="79">
        <f t="shared" ca="1" si="16"/>
        <v>30.577810836923767</v>
      </c>
      <c r="BL52" s="79">
        <f t="shared" ca="1" si="17"/>
        <v>0.9949306435800529</v>
      </c>
      <c r="BM52" s="79">
        <f t="shared" ca="1" si="18"/>
        <v>0.84323620893229201</v>
      </c>
      <c r="BN52" s="79">
        <f t="shared" ca="1" si="42"/>
        <v>25.795842124900815</v>
      </c>
      <c r="BO52" s="79" t="str">
        <f t="shared" ca="1" si="20"/>
        <v>SodA@3_1</v>
      </c>
      <c r="BP52" s="79">
        <f ca="1">IF(BO52="","",BQ52-COUNTIF($BO$3:BO51,BO52))</f>
        <v>2</v>
      </c>
      <c r="BQ52" s="79">
        <f t="shared" ca="1" si="43"/>
        <v>2</v>
      </c>
      <c r="BR52" s="79" t="str">
        <f t="shared" ca="1" si="22"/>
        <v>SodA@3_1@1</v>
      </c>
      <c r="BS52" s="79" t="str">
        <f t="shared" ca="1" si="23"/>
        <v>1A7</v>
      </c>
      <c r="BT52" s="79" t="b">
        <f t="shared" ca="1" si="24"/>
        <v>0</v>
      </c>
      <c r="BU52" s="79">
        <f t="shared" ca="1" si="25"/>
        <v>25.795842124900815</v>
      </c>
      <c r="BV52" s="79" t="str">
        <f t="shared" ca="1" si="26"/>
        <v/>
      </c>
      <c r="BW52" s="79" t="str">
        <f t="shared" ca="1" si="27"/>
        <v/>
      </c>
      <c r="BX52" s="79"/>
      <c r="BY52" s="79"/>
      <c r="BZ52" s="79"/>
    </row>
    <row r="53" spans="1:78" x14ac:dyDescent="0.25">
      <c r="A53" s="79">
        <f ca="1">IF(A52="","",IF(ISTEXT(A52),1,IF(A52+1&gt;Data_Chart!$C$2,"",A52+1)))</f>
        <v>50</v>
      </c>
      <c r="B53" s="79">
        <f ca="1">IFERROR(SMALL(Data_Amplitude!$A$4:$A$1155,A53),IF(B52=$E$1,IF($E$2&gt;0,"N1",""),IF(B52="","",IF(RIGHT(B52,LEN(B52)-1)+1&gt;$E$2,"","N"&amp;RIGHT(B52,LEN(B52)-1)+1))))</f>
        <v>50</v>
      </c>
      <c r="C53" s="79" t="str">
        <f t="shared" ca="1" si="34"/>
        <v>1B7</v>
      </c>
      <c r="D53" s="79" t="str">
        <f t="shared" si="35"/>
        <v/>
      </c>
      <c r="E53" s="79" t="str">
        <f t="shared" si="46"/>
        <v/>
      </c>
      <c r="F53" s="79" t="str">
        <f t="shared" si="46"/>
        <v/>
      </c>
      <c r="G53" s="79" t="str">
        <f t="shared" si="46"/>
        <v/>
      </c>
      <c r="H53" s="79" t="str">
        <f t="shared" si="46"/>
        <v/>
      </c>
      <c r="I53" s="79" t="str">
        <f t="shared" si="46"/>
        <v/>
      </c>
      <c r="J53" s="79" t="str">
        <f t="shared" si="46"/>
        <v/>
      </c>
      <c r="K53" s="79" t="str">
        <f t="shared" si="46"/>
        <v/>
      </c>
      <c r="L53" s="79" t="str">
        <f t="shared" si="46"/>
        <v/>
      </c>
      <c r="M53" s="79" t="str">
        <f t="shared" si="46"/>
        <v/>
      </c>
      <c r="N53" s="79" t="str">
        <f t="shared" si="46"/>
        <v/>
      </c>
      <c r="O53" s="79" t="str">
        <f t="shared" si="46"/>
        <v/>
      </c>
      <c r="P53" s="79" t="str">
        <f t="shared" si="46"/>
        <v/>
      </c>
      <c r="Q53" s="79" t="str">
        <f t="shared" ca="1" si="46"/>
        <v/>
      </c>
      <c r="R53" s="79" t="str">
        <f t="shared" ca="1" si="46"/>
        <v/>
      </c>
      <c r="S53" s="79" t="str">
        <f t="shared" ca="1" si="46"/>
        <v/>
      </c>
      <c r="T53" s="79" t="str">
        <f t="shared" ca="1" si="46"/>
        <v/>
      </c>
      <c r="U53" s="79" t="str">
        <f t="shared" ca="1" si="44"/>
        <v/>
      </c>
      <c r="V53" s="79" t="str">
        <f t="shared" ca="1" si="44"/>
        <v/>
      </c>
      <c r="W53" s="79" t="str">
        <f t="shared" ca="1" si="44"/>
        <v/>
      </c>
      <c r="X53" s="79" t="str">
        <f t="shared" ca="1" si="44"/>
        <v/>
      </c>
      <c r="Y53" s="79" t="str">
        <f t="shared" ca="1" si="44"/>
        <v/>
      </c>
      <c r="Z53" s="79" t="str">
        <f t="shared" ca="1" si="44"/>
        <v/>
      </c>
      <c r="AA53" s="79">
        <f t="shared" ca="1" si="44"/>
        <v>-1.6923088623973919</v>
      </c>
      <c r="AB53" s="79">
        <f t="shared" ca="1" si="44"/>
        <v>-1.4095368669910828</v>
      </c>
      <c r="AC53" s="79">
        <f t="shared" ca="1" si="44"/>
        <v>-1.1581689620504017</v>
      </c>
      <c r="AD53" s="79">
        <f t="shared" ca="1" si="44"/>
        <v>-0.92783279546695963</v>
      </c>
      <c r="AE53" s="79">
        <f t="shared" ca="1" si="44"/>
        <v>-0.71924034217091248</v>
      </c>
      <c r="AF53" s="79" t="str">
        <f t="shared" ca="1" si="44"/>
        <v/>
      </c>
      <c r="AG53" s="79" t="str">
        <f t="shared" ca="1" si="44"/>
        <v/>
      </c>
      <c r="AH53" s="79" t="str">
        <f t="shared" ca="1" si="44"/>
        <v/>
      </c>
      <c r="AI53" s="79" t="str">
        <f t="shared" ca="1" si="44"/>
        <v/>
      </c>
      <c r="AJ53" s="79" t="str">
        <f t="shared" ca="1" si="47"/>
        <v/>
      </c>
      <c r="AK53" s="79" t="str">
        <f t="shared" ca="1" si="47"/>
        <v/>
      </c>
      <c r="AL53" s="79" t="str">
        <f t="shared" ca="1" si="47"/>
        <v/>
      </c>
      <c r="AM53" s="79" t="str">
        <f t="shared" ca="1" si="47"/>
        <v/>
      </c>
      <c r="AN53" s="79" t="str">
        <f t="shared" ca="1" si="47"/>
        <v/>
      </c>
      <c r="AO53" s="79" t="str">
        <f t="shared" ca="1" si="47"/>
        <v/>
      </c>
      <c r="AP53" s="79" t="str">
        <f t="shared" ca="1" si="47"/>
        <v/>
      </c>
      <c r="AQ53" s="79" t="str">
        <f t="shared" ca="1" si="47"/>
        <v/>
      </c>
      <c r="AR53" s="79" t="str">
        <f t="shared" ca="1" si="47"/>
        <v/>
      </c>
      <c r="AS53" s="79" t="str">
        <f t="shared" ca="1" si="47"/>
        <v/>
      </c>
      <c r="AT53" s="79" t="str">
        <f t="shared" ca="1" si="47"/>
        <v/>
      </c>
      <c r="AU53" s="79" t="str">
        <f t="shared" ca="1" si="47"/>
        <v/>
      </c>
      <c r="AV53" s="79" t="str">
        <f t="shared" ca="1" si="47"/>
        <v/>
      </c>
      <c r="AW53" s="79" t="str">
        <f t="shared" ca="1" si="47"/>
        <v/>
      </c>
      <c r="AX53" s="79" t="str">
        <f t="shared" ca="1" si="47"/>
        <v/>
      </c>
      <c r="AY53" s="79" t="str">
        <f t="shared" ca="1" si="47"/>
        <v/>
      </c>
      <c r="AZ53" s="79" t="str">
        <f t="shared" ca="1" si="45"/>
        <v/>
      </c>
      <c r="BA53" s="79" t="str">
        <f t="shared" ca="1" si="45"/>
        <v/>
      </c>
      <c r="BB53" s="79" t="str">
        <f t="shared" ca="1" si="8"/>
        <v>1B7</v>
      </c>
      <c r="BC53" s="79" t="str">
        <f t="shared" ca="1" si="38"/>
        <v>3B_SodA</v>
      </c>
      <c r="BD53" s="79">
        <f t="shared" ca="1" si="10"/>
        <v>10207</v>
      </c>
      <c r="BE53" s="79" t="str">
        <f t="shared" ca="1" si="39"/>
        <v>3B</v>
      </c>
      <c r="BF53" s="79" t="str">
        <f t="shared" ca="1" si="40"/>
        <v>SodA</v>
      </c>
      <c r="BG53" s="79" t="str">
        <f t="shared" ca="1" si="41"/>
        <v>3_1</v>
      </c>
      <c r="BH53" s="79">
        <f ca="1">IFERROR(IF(BB53="","",IF(Details!$B$10=1,1,VLOOKUP($BB53,Data_qPCR,58,FALSE))),"")</f>
        <v>1</v>
      </c>
      <c r="BI53" s="79">
        <f t="shared" ca="1" si="14"/>
        <v>5</v>
      </c>
      <c r="BJ53" s="79">
        <f t="shared" ca="1" si="15"/>
        <v>4.1045367893112914</v>
      </c>
      <c r="BK53" s="79">
        <f t="shared" ca="1" si="16"/>
        <v>30.849171862427696</v>
      </c>
      <c r="BL53" s="79">
        <f t="shared" ca="1" si="17"/>
        <v>0.99651631627123627</v>
      </c>
      <c r="BM53" s="79">
        <f t="shared" ca="1" si="18"/>
        <v>0.75239841216967784</v>
      </c>
      <c r="BN53" s="79">
        <f t="shared" ca="1" si="42"/>
        <v>25.636410140002354</v>
      </c>
      <c r="BO53" s="79" t="str">
        <f t="shared" ca="1" si="20"/>
        <v>SodA@3_1</v>
      </c>
      <c r="BP53" s="79">
        <f ca="1">IF(BO53="","",BQ53-COUNTIF($BO$3:BO52,BO53))</f>
        <v>1</v>
      </c>
      <c r="BQ53" s="79">
        <f t="shared" ca="1" si="43"/>
        <v>2</v>
      </c>
      <c r="BR53" s="79" t="str">
        <f t="shared" ca="1" si="22"/>
        <v>SodA@3_1@2</v>
      </c>
      <c r="BS53" s="79" t="str">
        <f t="shared" ca="1" si="23"/>
        <v>1B7</v>
      </c>
      <c r="BT53" s="79" t="b">
        <f t="shared" ca="1" si="24"/>
        <v>0</v>
      </c>
      <c r="BU53" s="79">
        <f t="shared" ca="1" si="25"/>
        <v>25.636410140002354</v>
      </c>
      <c r="BV53" s="79" t="str">
        <f t="shared" ca="1" si="26"/>
        <v/>
      </c>
      <c r="BW53" s="79" t="str">
        <f t="shared" ca="1" si="27"/>
        <v/>
      </c>
      <c r="BX53" s="79"/>
      <c r="BY53" s="79"/>
      <c r="BZ53" s="79"/>
    </row>
    <row r="54" spans="1:78" x14ac:dyDescent="0.25">
      <c r="A54" s="79">
        <f ca="1">IF(A53="","",IF(ISTEXT(A53),1,IF(A53+1&gt;Data_Chart!$C$2,"",A53+1)))</f>
        <v>51</v>
      </c>
      <c r="B54" s="79">
        <f ca="1">IFERROR(SMALL(Data_Amplitude!$A$4:$A$1155,A54),IF(B53=$E$1,IF($E$2&gt;0,"N1",""),IF(B53="","",IF(RIGHT(B53,LEN(B53)-1)+1&gt;$E$2,"","N"&amp;RIGHT(B53,LEN(B53)-1)+1))))</f>
        <v>51</v>
      </c>
      <c r="C54" s="79" t="str">
        <f t="shared" ca="1" si="34"/>
        <v>1C7</v>
      </c>
      <c r="D54" s="79" t="str">
        <f t="shared" si="35"/>
        <v/>
      </c>
      <c r="E54" s="79" t="str">
        <f t="shared" si="46"/>
        <v/>
      </c>
      <c r="F54" s="79" t="str">
        <f t="shared" si="46"/>
        <v/>
      </c>
      <c r="G54" s="79" t="str">
        <f t="shared" si="46"/>
        <v/>
      </c>
      <c r="H54" s="79" t="str">
        <f t="shared" si="46"/>
        <v/>
      </c>
      <c r="I54" s="79" t="str">
        <f t="shared" si="46"/>
        <v/>
      </c>
      <c r="J54" s="79" t="str">
        <f t="shared" si="46"/>
        <v/>
      </c>
      <c r="K54" s="79" t="str">
        <f t="shared" si="46"/>
        <v/>
      </c>
      <c r="L54" s="79" t="str">
        <f t="shared" si="46"/>
        <v/>
      </c>
      <c r="M54" s="79" t="str">
        <f t="shared" si="46"/>
        <v/>
      </c>
      <c r="N54" s="79" t="str">
        <f t="shared" si="46"/>
        <v/>
      </c>
      <c r="O54" s="79" t="str">
        <f t="shared" si="46"/>
        <v/>
      </c>
      <c r="P54" s="79" t="str">
        <f t="shared" si="46"/>
        <v/>
      </c>
      <c r="Q54" s="79" t="str">
        <f t="shared" ca="1" si="46"/>
        <v/>
      </c>
      <c r="R54" s="79" t="str">
        <f t="shared" ca="1" si="46"/>
        <v/>
      </c>
      <c r="S54" s="79" t="str">
        <f t="shared" ca="1" si="46"/>
        <v/>
      </c>
      <c r="T54" s="79" t="str">
        <f t="shared" ca="1" si="46"/>
        <v/>
      </c>
      <c r="U54" s="79" t="str">
        <f t="shared" ca="1" si="44"/>
        <v/>
      </c>
      <c r="V54" s="79" t="str">
        <f t="shared" ca="1" si="44"/>
        <v/>
      </c>
      <c r="W54" s="79" t="str">
        <f t="shared" ca="1" si="44"/>
        <v/>
      </c>
      <c r="X54" s="79" t="str">
        <f t="shared" ca="1" si="44"/>
        <v/>
      </c>
      <c r="Y54" s="79" t="str">
        <f t="shared" ca="1" si="44"/>
        <v/>
      </c>
      <c r="Z54" s="79" t="str">
        <f t="shared" ca="1" si="44"/>
        <v/>
      </c>
      <c r="AA54" s="79" t="str">
        <f t="shared" ca="1" si="44"/>
        <v/>
      </c>
      <c r="AB54" s="79" t="str">
        <f t="shared" ca="1" si="44"/>
        <v/>
      </c>
      <c r="AC54" s="79">
        <f t="shared" ca="1" si="44"/>
        <v>-1.8852950635833072</v>
      </c>
      <c r="AD54" s="79">
        <f t="shared" ca="1" si="44"/>
        <v>-1.5672413559959031</v>
      </c>
      <c r="AE54" s="79">
        <f t="shared" ca="1" si="44"/>
        <v>-1.2710518427913107</v>
      </c>
      <c r="AF54" s="79">
        <f t="shared" ca="1" si="44"/>
        <v>-0.98652279118340169</v>
      </c>
      <c r="AG54" s="79">
        <f t="shared" ca="1" si="44"/>
        <v>-0.72614047377491531</v>
      </c>
      <c r="AH54" s="79" t="str">
        <f t="shared" ca="1" si="44"/>
        <v/>
      </c>
      <c r="AI54" s="79" t="str">
        <f t="shared" ca="1" si="44"/>
        <v/>
      </c>
      <c r="AJ54" s="79" t="str">
        <f t="shared" ca="1" si="47"/>
        <v/>
      </c>
      <c r="AK54" s="79" t="str">
        <f t="shared" ca="1" si="47"/>
        <v/>
      </c>
      <c r="AL54" s="79" t="str">
        <f t="shared" ca="1" si="47"/>
        <v/>
      </c>
      <c r="AM54" s="79" t="str">
        <f t="shared" ca="1" si="47"/>
        <v/>
      </c>
      <c r="AN54" s="79" t="str">
        <f t="shared" ca="1" si="47"/>
        <v/>
      </c>
      <c r="AO54" s="79" t="str">
        <f t="shared" ca="1" si="47"/>
        <v/>
      </c>
      <c r="AP54" s="79" t="str">
        <f t="shared" ca="1" si="47"/>
        <v/>
      </c>
      <c r="AQ54" s="79" t="str">
        <f t="shared" ca="1" si="47"/>
        <v/>
      </c>
      <c r="AR54" s="79" t="str">
        <f t="shared" ca="1" si="47"/>
        <v/>
      </c>
      <c r="AS54" s="79" t="str">
        <f t="shared" ca="1" si="47"/>
        <v/>
      </c>
      <c r="AT54" s="79" t="str">
        <f t="shared" ca="1" si="47"/>
        <v/>
      </c>
      <c r="AU54" s="79" t="str">
        <f t="shared" ca="1" si="47"/>
        <v/>
      </c>
      <c r="AV54" s="79" t="str">
        <f t="shared" ca="1" si="47"/>
        <v/>
      </c>
      <c r="AW54" s="79" t="str">
        <f t="shared" ca="1" si="47"/>
        <v/>
      </c>
      <c r="AX54" s="79" t="str">
        <f t="shared" ca="1" si="47"/>
        <v/>
      </c>
      <c r="AY54" s="79" t="str">
        <f t="shared" ca="1" si="47"/>
        <v/>
      </c>
      <c r="AZ54" s="79" t="str">
        <f t="shared" ca="1" si="45"/>
        <v/>
      </c>
      <c r="BA54" s="79" t="str">
        <f t="shared" ca="1" si="45"/>
        <v/>
      </c>
      <c r="BB54" s="79" t="str">
        <f t="shared" ca="1" si="8"/>
        <v>1C7</v>
      </c>
      <c r="BC54" s="79" t="str">
        <f t="shared" ca="1" si="38"/>
        <v>3B_OtsA</v>
      </c>
      <c r="BD54" s="79">
        <f t="shared" ca="1" si="10"/>
        <v>10307</v>
      </c>
      <c r="BE54" s="79" t="str">
        <f t="shared" ca="1" si="39"/>
        <v>3B</v>
      </c>
      <c r="BF54" s="79" t="str">
        <f t="shared" ca="1" si="40"/>
        <v>OtsA</v>
      </c>
      <c r="BG54" s="79" t="str">
        <f t="shared" ca="1" si="41"/>
        <v>3_1</v>
      </c>
      <c r="BH54" s="79">
        <f ca="1">IFERROR(IF(BB54="","",IF(Details!$B$10=1,1,VLOOKUP($BB54,Data_qPCR,58,FALSE))),"")</f>
        <v>1</v>
      </c>
      <c r="BI54" s="79">
        <f t="shared" ca="1" si="14"/>
        <v>5</v>
      </c>
      <c r="BJ54" s="79">
        <f t="shared" ca="1" si="15"/>
        <v>3.4446778286147799</v>
      </c>
      <c r="BK54" s="79">
        <f t="shared" ca="1" si="16"/>
        <v>32.43416258711553</v>
      </c>
      <c r="BL54" s="79">
        <f t="shared" ca="1" si="17"/>
        <v>0.9986216595774674</v>
      </c>
      <c r="BM54" s="79">
        <f t="shared" ca="1" si="18"/>
        <v>0.95120504710496978</v>
      </c>
      <c r="BN54" s="79">
        <f t="shared" ca="1" si="42"/>
        <v>28.05942174477476</v>
      </c>
      <c r="BO54" s="79" t="str">
        <f t="shared" ca="1" si="20"/>
        <v>OtsA@3_1</v>
      </c>
      <c r="BP54" s="79">
        <f ca="1">IF(BO54="","",BQ54-COUNTIF($BO$3:BO53,BO54))</f>
        <v>2</v>
      </c>
      <c r="BQ54" s="79">
        <f t="shared" ca="1" si="43"/>
        <v>2</v>
      </c>
      <c r="BR54" s="79" t="str">
        <f t="shared" ca="1" si="22"/>
        <v>OtsA@3_1@1</v>
      </c>
      <c r="BS54" s="79" t="str">
        <f t="shared" ca="1" si="23"/>
        <v>1C7</v>
      </c>
      <c r="BT54" s="79" t="b">
        <f t="shared" ca="1" si="24"/>
        <v>0</v>
      </c>
      <c r="BU54" s="79">
        <f t="shared" ca="1" si="25"/>
        <v>28.05942174477476</v>
      </c>
      <c r="BV54" s="79" t="str">
        <f t="shared" ca="1" si="26"/>
        <v/>
      </c>
      <c r="BW54" s="79" t="str">
        <f t="shared" ca="1" si="27"/>
        <v/>
      </c>
      <c r="BX54" s="79"/>
      <c r="BY54" s="79"/>
      <c r="BZ54" s="79"/>
    </row>
    <row r="55" spans="1:78" x14ac:dyDescent="0.25">
      <c r="A55" s="79">
        <f ca="1">IF(A54="","",IF(ISTEXT(A54),1,IF(A54+1&gt;Data_Chart!$C$2,"",A54+1)))</f>
        <v>52</v>
      </c>
      <c r="B55" s="79">
        <f ca="1">IFERROR(SMALL(Data_Amplitude!$A$4:$A$1155,A55),IF(B54=$E$1,IF($E$2&gt;0,"N1",""),IF(B54="","",IF(RIGHT(B54,LEN(B54)-1)+1&gt;$E$2,"","N"&amp;RIGHT(B54,LEN(B54)-1)+1))))</f>
        <v>52</v>
      </c>
      <c r="C55" s="79" t="str">
        <f t="shared" ca="1" si="34"/>
        <v>1D7</v>
      </c>
      <c r="D55" s="79" t="str">
        <f t="shared" si="35"/>
        <v/>
      </c>
      <c r="E55" s="79" t="str">
        <f t="shared" si="46"/>
        <v/>
      </c>
      <c r="F55" s="79" t="str">
        <f t="shared" si="46"/>
        <v/>
      </c>
      <c r="G55" s="79" t="str">
        <f t="shared" si="46"/>
        <v/>
      </c>
      <c r="H55" s="79" t="str">
        <f t="shared" si="46"/>
        <v/>
      </c>
      <c r="I55" s="79" t="str">
        <f t="shared" si="46"/>
        <v/>
      </c>
      <c r="J55" s="79" t="str">
        <f t="shared" si="46"/>
        <v/>
      </c>
      <c r="K55" s="79" t="str">
        <f t="shared" si="46"/>
        <v/>
      </c>
      <c r="L55" s="79" t="str">
        <f t="shared" si="46"/>
        <v/>
      </c>
      <c r="M55" s="79" t="str">
        <f t="shared" si="46"/>
        <v/>
      </c>
      <c r="N55" s="79" t="str">
        <f t="shared" si="46"/>
        <v/>
      </c>
      <c r="O55" s="79" t="str">
        <f t="shared" si="46"/>
        <v/>
      </c>
      <c r="P55" s="79" t="str">
        <f t="shared" si="46"/>
        <v/>
      </c>
      <c r="Q55" s="79" t="str">
        <f t="shared" ca="1" si="46"/>
        <v/>
      </c>
      <c r="R55" s="79" t="str">
        <f t="shared" ca="1" si="46"/>
        <v/>
      </c>
      <c r="S55" s="79" t="str">
        <f t="shared" ca="1" si="46"/>
        <v/>
      </c>
      <c r="T55" s="79" t="str">
        <f t="shared" ca="1" si="46"/>
        <v/>
      </c>
      <c r="U55" s="79" t="str">
        <f t="shared" ca="1" si="44"/>
        <v/>
      </c>
      <c r="V55" s="79" t="str">
        <f t="shared" ca="1" si="44"/>
        <v/>
      </c>
      <c r="W55" s="79" t="str">
        <f t="shared" ca="1" si="44"/>
        <v/>
      </c>
      <c r="X55" s="79" t="str">
        <f t="shared" ca="1" si="44"/>
        <v/>
      </c>
      <c r="Y55" s="79" t="str">
        <f t="shared" ca="1" si="44"/>
        <v/>
      </c>
      <c r="Z55" s="79" t="str">
        <f t="shared" ca="1" si="44"/>
        <v/>
      </c>
      <c r="AA55" s="79" t="str">
        <f t="shared" ca="1" si="44"/>
        <v/>
      </c>
      <c r="AB55" s="79" t="str">
        <f t="shared" ca="1" si="44"/>
        <v/>
      </c>
      <c r="AC55" s="79">
        <f t="shared" ca="1" si="44"/>
        <v>-1.8507609978891402</v>
      </c>
      <c r="AD55" s="79">
        <f t="shared" ca="1" si="44"/>
        <v>-1.52907882005814</v>
      </c>
      <c r="AE55" s="79">
        <f t="shared" ca="1" si="44"/>
        <v>-1.2296695248655045</v>
      </c>
      <c r="AF55" s="79">
        <f t="shared" ca="1" si="44"/>
        <v>-0.94554068568195748</v>
      </c>
      <c r="AG55" s="79">
        <f t="shared" ca="1" si="44"/>
        <v>-0.68795996257260528</v>
      </c>
      <c r="AH55" s="79" t="str">
        <f t="shared" ca="1" si="44"/>
        <v/>
      </c>
      <c r="AI55" s="79" t="str">
        <f t="shared" ca="1" si="44"/>
        <v/>
      </c>
      <c r="AJ55" s="79" t="str">
        <f t="shared" ca="1" si="47"/>
        <v/>
      </c>
      <c r="AK55" s="79" t="str">
        <f t="shared" ca="1" si="47"/>
        <v/>
      </c>
      <c r="AL55" s="79" t="str">
        <f t="shared" ca="1" si="47"/>
        <v/>
      </c>
      <c r="AM55" s="79" t="str">
        <f t="shared" ca="1" si="47"/>
        <v/>
      </c>
      <c r="AN55" s="79" t="str">
        <f t="shared" ca="1" si="47"/>
        <v/>
      </c>
      <c r="AO55" s="79" t="str">
        <f t="shared" ca="1" si="47"/>
        <v/>
      </c>
      <c r="AP55" s="79" t="str">
        <f t="shared" ca="1" si="47"/>
        <v/>
      </c>
      <c r="AQ55" s="79" t="str">
        <f t="shared" ca="1" si="47"/>
        <v/>
      </c>
      <c r="AR55" s="79" t="str">
        <f t="shared" ca="1" si="47"/>
        <v/>
      </c>
      <c r="AS55" s="79" t="str">
        <f t="shared" ca="1" si="47"/>
        <v/>
      </c>
      <c r="AT55" s="79" t="str">
        <f t="shared" ca="1" si="47"/>
        <v/>
      </c>
      <c r="AU55" s="79" t="str">
        <f t="shared" ca="1" si="47"/>
        <v/>
      </c>
      <c r="AV55" s="79" t="str">
        <f t="shared" ca="1" si="47"/>
        <v/>
      </c>
      <c r="AW55" s="79" t="str">
        <f t="shared" ca="1" si="47"/>
        <v/>
      </c>
      <c r="AX55" s="79" t="str">
        <f t="shared" ca="1" si="47"/>
        <v/>
      </c>
      <c r="AY55" s="79" t="str">
        <f t="shared" ca="1" si="47"/>
        <v/>
      </c>
      <c r="AZ55" s="79" t="str">
        <f t="shared" ca="1" si="45"/>
        <v/>
      </c>
      <c r="BA55" s="79" t="str">
        <f t="shared" ca="1" si="45"/>
        <v/>
      </c>
      <c r="BB55" s="79" t="str">
        <f t="shared" ca="1" si="8"/>
        <v>1D7</v>
      </c>
      <c r="BC55" s="79" t="str">
        <f t="shared" ca="1" si="38"/>
        <v>3B_OtsA</v>
      </c>
      <c r="BD55" s="79">
        <f t="shared" ca="1" si="10"/>
        <v>10407</v>
      </c>
      <c r="BE55" s="79" t="str">
        <f t="shared" ca="1" si="39"/>
        <v>3B</v>
      </c>
      <c r="BF55" s="79" t="str">
        <f t="shared" ca="1" si="40"/>
        <v>OtsA</v>
      </c>
      <c r="BG55" s="79" t="str">
        <f t="shared" ca="1" si="41"/>
        <v>3_1</v>
      </c>
      <c r="BH55" s="79">
        <f ca="1">IFERROR(IF(BB55="","",IF(Details!$B$10=1,1,VLOOKUP($BB55,Data_qPCR,58,FALSE))),"")</f>
        <v>1</v>
      </c>
      <c r="BI55" s="79">
        <f t="shared" ca="1" si="14"/>
        <v>5</v>
      </c>
      <c r="BJ55" s="79">
        <f t="shared" ca="1" si="15"/>
        <v>3.4314525902113289</v>
      </c>
      <c r="BK55" s="79">
        <f t="shared" ca="1" si="16"/>
        <v>32.284518560912652</v>
      </c>
      <c r="BL55" s="79">
        <f t="shared" ca="1" si="17"/>
        <v>0.99825766917669123</v>
      </c>
      <c r="BM55" s="79">
        <f t="shared" ca="1" si="18"/>
        <v>0.95623837296560943</v>
      </c>
      <c r="BN55" s="79">
        <f t="shared" ca="1" si="42"/>
        <v>27.926573771344263</v>
      </c>
      <c r="BO55" s="79" t="str">
        <f t="shared" ca="1" si="20"/>
        <v>OtsA@3_1</v>
      </c>
      <c r="BP55" s="79">
        <f ca="1">IF(BO55="","",BQ55-COUNTIF($BO$3:BO54,BO55))</f>
        <v>1</v>
      </c>
      <c r="BQ55" s="79">
        <f t="shared" ca="1" si="43"/>
        <v>2</v>
      </c>
      <c r="BR55" s="79" t="str">
        <f t="shared" ca="1" si="22"/>
        <v>OtsA@3_1@2</v>
      </c>
      <c r="BS55" s="79" t="str">
        <f t="shared" ca="1" si="23"/>
        <v>1D7</v>
      </c>
      <c r="BT55" s="79" t="b">
        <f t="shared" ca="1" si="24"/>
        <v>0</v>
      </c>
      <c r="BU55" s="79">
        <f t="shared" ca="1" si="25"/>
        <v>27.926573771344263</v>
      </c>
      <c r="BV55" s="79" t="str">
        <f t="shared" ca="1" si="26"/>
        <v/>
      </c>
      <c r="BW55" s="79" t="str">
        <f t="shared" ca="1" si="27"/>
        <v/>
      </c>
      <c r="BX55" s="79"/>
      <c r="BY55" s="79"/>
      <c r="BZ55" s="79"/>
    </row>
    <row r="56" spans="1:78" x14ac:dyDescent="0.25">
      <c r="A56" s="79">
        <f ca="1">IF(A55="","",IF(ISTEXT(A55),1,IF(A55+1&gt;Data_Chart!$C$2,"",A55+1)))</f>
        <v>53</v>
      </c>
      <c r="B56" s="79">
        <f ca="1">IFERROR(SMALL(Data_Amplitude!$A$4:$A$1155,A56),IF(B55=$E$1,IF($E$2&gt;0,"N1",""),IF(B55="","",IF(RIGHT(B55,LEN(B55)-1)+1&gt;$E$2,"","N"&amp;RIGHT(B55,LEN(B55)-1)+1))))</f>
        <v>53</v>
      </c>
      <c r="C56" s="79" t="str">
        <f t="shared" ca="1" si="34"/>
        <v>1E7</v>
      </c>
      <c r="D56" s="79" t="str">
        <f t="shared" si="35"/>
        <v/>
      </c>
      <c r="E56" s="79" t="str">
        <f t="shared" si="46"/>
        <v/>
      </c>
      <c r="F56" s="79" t="str">
        <f t="shared" si="46"/>
        <v/>
      </c>
      <c r="G56" s="79" t="str">
        <f t="shared" si="46"/>
        <v/>
      </c>
      <c r="H56" s="79" t="str">
        <f t="shared" si="46"/>
        <v/>
      </c>
      <c r="I56" s="79" t="str">
        <f t="shared" si="46"/>
        <v/>
      </c>
      <c r="J56" s="79" t="str">
        <f t="shared" si="46"/>
        <v/>
      </c>
      <c r="K56" s="79" t="str">
        <f t="shared" si="46"/>
        <v/>
      </c>
      <c r="L56" s="79" t="str">
        <f t="shared" si="46"/>
        <v/>
      </c>
      <c r="M56" s="79" t="str">
        <f t="shared" si="46"/>
        <v/>
      </c>
      <c r="N56" s="79" t="str">
        <f t="shared" si="46"/>
        <v/>
      </c>
      <c r="O56" s="79" t="str">
        <f t="shared" si="46"/>
        <v/>
      </c>
      <c r="P56" s="79" t="str">
        <f t="shared" si="46"/>
        <v/>
      </c>
      <c r="Q56" s="79" t="str">
        <f t="shared" ca="1" si="46"/>
        <v/>
      </c>
      <c r="R56" s="79" t="str">
        <f t="shared" ca="1" si="46"/>
        <v/>
      </c>
      <c r="S56" s="79" t="str">
        <f t="shared" ca="1" si="46"/>
        <v/>
      </c>
      <c r="T56" s="79" t="str">
        <f t="shared" ca="1" si="46"/>
        <v/>
      </c>
      <c r="U56" s="79" t="str">
        <f t="shared" ca="1" si="44"/>
        <v/>
      </c>
      <c r="V56" s="79" t="str">
        <f t="shared" ca="1" si="44"/>
        <v/>
      </c>
      <c r="W56" s="79" t="str">
        <f t="shared" ca="1" si="44"/>
        <v/>
      </c>
      <c r="X56" s="79" t="str">
        <f t="shared" ca="1" si="44"/>
        <v/>
      </c>
      <c r="Y56" s="79" t="str">
        <f t="shared" ca="1" si="44"/>
        <v/>
      </c>
      <c r="Z56" s="79" t="str">
        <f t="shared" ca="1" si="44"/>
        <v/>
      </c>
      <c r="AA56" s="79" t="str">
        <f t="shared" ca="1" si="44"/>
        <v/>
      </c>
      <c r="AB56" s="79" t="str">
        <f t="shared" ca="1" si="44"/>
        <v/>
      </c>
      <c r="AC56" s="79" t="str">
        <f t="shared" ca="1" si="44"/>
        <v/>
      </c>
      <c r="AD56" s="79">
        <f t="shared" ca="1" si="44"/>
        <v>-1.8854976807999506</v>
      </c>
      <c r="AE56" s="79">
        <f t="shared" ca="1" si="44"/>
        <v>-1.520471804651937</v>
      </c>
      <c r="AF56" s="79">
        <f t="shared" ca="1" si="44"/>
        <v>-1.1955586361661539</v>
      </c>
      <c r="AG56" s="79">
        <f t="shared" ca="1" si="44"/>
        <v>-0.91352715605591217</v>
      </c>
      <c r="AH56" s="79">
        <f t="shared" ca="1" si="44"/>
        <v>-0.6632153782494824</v>
      </c>
      <c r="AI56" s="79" t="str">
        <f t="shared" ca="1" si="44"/>
        <v/>
      </c>
      <c r="AJ56" s="79" t="str">
        <f t="shared" ca="1" si="47"/>
        <v/>
      </c>
      <c r="AK56" s="79" t="str">
        <f t="shared" ca="1" si="47"/>
        <v/>
      </c>
      <c r="AL56" s="79" t="str">
        <f t="shared" ca="1" si="47"/>
        <v/>
      </c>
      <c r="AM56" s="79" t="str">
        <f t="shared" ca="1" si="47"/>
        <v/>
      </c>
      <c r="AN56" s="79" t="str">
        <f t="shared" ca="1" si="47"/>
        <v/>
      </c>
      <c r="AO56" s="79" t="str">
        <f t="shared" ca="1" si="47"/>
        <v/>
      </c>
      <c r="AP56" s="79" t="str">
        <f t="shared" ca="1" si="47"/>
        <v/>
      </c>
      <c r="AQ56" s="79" t="str">
        <f t="shared" ca="1" si="47"/>
        <v/>
      </c>
      <c r="AR56" s="79" t="str">
        <f t="shared" ca="1" si="47"/>
        <v/>
      </c>
      <c r="AS56" s="79" t="str">
        <f t="shared" ca="1" si="47"/>
        <v/>
      </c>
      <c r="AT56" s="79" t="str">
        <f t="shared" ca="1" si="47"/>
        <v/>
      </c>
      <c r="AU56" s="79" t="str">
        <f t="shared" ca="1" si="47"/>
        <v/>
      </c>
      <c r="AV56" s="79" t="str">
        <f t="shared" ca="1" si="47"/>
        <v/>
      </c>
      <c r="AW56" s="79" t="str">
        <f t="shared" ca="1" si="47"/>
        <v/>
      </c>
      <c r="AX56" s="79" t="str">
        <f t="shared" ca="1" si="47"/>
        <v/>
      </c>
      <c r="AY56" s="79" t="str">
        <f t="shared" ca="1" si="47"/>
        <v/>
      </c>
      <c r="AZ56" s="79" t="str">
        <f t="shared" ca="1" si="45"/>
        <v/>
      </c>
      <c r="BA56" s="79" t="str">
        <f t="shared" ca="1" si="45"/>
        <v/>
      </c>
      <c r="BB56" s="79" t="str">
        <f t="shared" ca="1" si="8"/>
        <v>1E7</v>
      </c>
      <c r="BC56" s="79" t="str">
        <f t="shared" ca="1" si="38"/>
        <v>3B_Rpon2</v>
      </c>
      <c r="BD56" s="79">
        <f t="shared" ca="1" si="10"/>
        <v>10507</v>
      </c>
      <c r="BE56" s="79" t="str">
        <f t="shared" ca="1" si="39"/>
        <v>3B</v>
      </c>
      <c r="BF56" s="79" t="str">
        <f t="shared" ca="1" si="40"/>
        <v>Rpon2</v>
      </c>
      <c r="BG56" s="79" t="str">
        <f t="shared" ca="1" si="41"/>
        <v>3_1</v>
      </c>
      <c r="BH56" s="79">
        <f ca="1">IFERROR(IF(BB56="","",IF(Details!$B$10=1,1,VLOOKUP($BB56,Data_qPCR,58,FALSE))),"")</f>
        <v>1</v>
      </c>
      <c r="BI56" s="79">
        <f t="shared" ca="1" si="14"/>
        <v>5</v>
      </c>
      <c r="BJ56" s="79">
        <f t="shared" ca="1" si="15"/>
        <v>3.2584978034955419</v>
      </c>
      <c r="BK56" s="79">
        <f t="shared" ca="1" si="16"/>
        <v>33.026376272345495</v>
      </c>
      <c r="BL56" s="79">
        <f t="shared" ca="1" si="17"/>
        <v>0.99433362005178683</v>
      </c>
      <c r="BM56" s="79">
        <f t="shared" ca="1" si="18"/>
        <v>1.0271686442592824</v>
      </c>
      <c r="BN56" s="79">
        <f t="shared" ca="1" si="42"/>
        <v>28.888084061906156</v>
      </c>
      <c r="BO56" s="79" t="str">
        <f t="shared" ca="1" si="20"/>
        <v>Rpon2@3_1</v>
      </c>
      <c r="BP56" s="79">
        <f ca="1">IF(BO56="","",BQ56-COUNTIF($BO$3:BO55,BO56))</f>
        <v>2</v>
      </c>
      <c r="BQ56" s="79">
        <f t="shared" ca="1" si="43"/>
        <v>2</v>
      </c>
      <c r="BR56" s="79" t="str">
        <f t="shared" ca="1" si="22"/>
        <v>Rpon2@3_1@1</v>
      </c>
      <c r="BS56" s="79" t="str">
        <f t="shared" ca="1" si="23"/>
        <v>1E7</v>
      </c>
      <c r="BT56" s="79" t="b">
        <f t="shared" ca="1" si="24"/>
        <v>0</v>
      </c>
      <c r="BU56" s="79">
        <f t="shared" ca="1" si="25"/>
        <v>28.888084061906156</v>
      </c>
      <c r="BV56" s="79" t="str">
        <f t="shared" ca="1" si="26"/>
        <v/>
      </c>
      <c r="BW56" s="79" t="str">
        <f t="shared" ca="1" si="27"/>
        <v/>
      </c>
      <c r="BX56" s="79"/>
      <c r="BY56" s="79"/>
      <c r="BZ56" s="79"/>
    </row>
    <row r="57" spans="1:78" x14ac:dyDescent="0.25">
      <c r="A57" s="79">
        <f ca="1">IF(A56="","",IF(ISTEXT(A56),1,IF(A56+1&gt;Data_Chart!$C$2,"",A56+1)))</f>
        <v>54</v>
      </c>
      <c r="B57" s="79">
        <f ca="1">IFERROR(SMALL(Data_Amplitude!$A$4:$A$1155,A57),IF(B56=$E$1,IF($E$2&gt;0,"N1",""),IF(B56="","",IF(RIGHT(B56,LEN(B56)-1)+1&gt;$E$2,"","N"&amp;RIGHT(B56,LEN(B56)-1)+1))))</f>
        <v>54</v>
      </c>
      <c r="C57" s="79" t="str">
        <f t="shared" ca="1" si="34"/>
        <v>1F7</v>
      </c>
      <c r="D57" s="79" t="str">
        <f t="shared" si="35"/>
        <v/>
      </c>
      <c r="E57" s="79" t="str">
        <f t="shared" si="46"/>
        <v/>
      </c>
      <c r="F57" s="79" t="str">
        <f t="shared" si="46"/>
        <v/>
      </c>
      <c r="G57" s="79" t="str">
        <f t="shared" si="46"/>
        <v/>
      </c>
      <c r="H57" s="79" t="str">
        <f t="shared" si="46"/>
        <v/>
      </c>
      <c r="I57" s="79" t="str">
        <f t="shared" si="46"/>
        <v/>
      </c>
      <c r="J57" s="79" t="str">
        <f t="shared" si="46"/>
        <v/>
      </c>
      <c r="K57" s="79" t="str">
        <f t="shared" si="46"/>
        <v/>
      </c>
      <c r="L57" s="79" t="str">
        <f t="shared" si="46"/>
        <v/>
      </c>
      <c r="M57" s="79" t="str">
        <f t="shared" si="46"/>
        <v/>
      </c>
      <c r="N57" s="79" t="str">
        <f t="shared" si="46"/>
        <v/>
      </c>
      <c r="O57" s="79" t="str">
        <f t="shared" si="46"/>
        <v/>
      </c>
      <c r="P57" s="79" t="str">
        <f t="shared" si="46"/>
        <v/>
      </c>
      <c r="Q57" s="79" t="str">
        <f t="shared" ca="1" si="46"/>
        <v/>
      </c>
      <c r="R57" s="79" t="str">
        <f t="shared" ca="1" si="46"/>
        <v/>
      </c>
      <c r="S57" s="79" t="str">
        <f t="shared" ca="1" si="46"/>
        <v/>
      </c>
      <c r="T57" s="79" t="str">
        <f t="shared" ca="1" si="46"/>
        <v/>
      </c>
      <c r="U57" s="79" t="str">
        <f t="shared" ca="1" si="44"/>
        <v/>
      </c>
      <c r="V57" s="79" t="str">
        <f t="shared" ca="1" si="44"/>
        <v/>
      </c>
      <c r="W57" s="79" t="str">
        <f t="shared" ca="1" si="44"/>
        <v/>
      </c>
      <c r="X57" s="79" t="str">
        <f t="shared" ca="1" si="44"/>
        <v/>
      </c>
      <c r="Y57" s="79" t="str">
        <f t="shared" ca="1" si="44"/>
        <v/>
      </c>
      <c r="Z57" s="79" t="str">
        <f t="shared" ca="1" si="44"/>
        <v/>
      </c>
      <c r="AA57" s="79" t="str">
        <f t="shared" ca="1" si="44"/>
        <v/>
      </c>
      <c r="AB57" s="79" t="str">
        <f t="shared" ca="1" si="44"/>
        <v/>
      </c>
      <c r="AC57" s="79" t="str">
        <f t="shared" ca="1" si="44"/>
        <v/>
      </c>
      <c r="AD57" s="79" t="str">
        <f t="shared" ca="1" si="44"/>
        <v/>
      </c>
      <c r="AE57" s="79">
        <f t="shared" ca="1" si="44"/>
        <v>-1.6169207925992268</v>
      </c>
      <c r="AF57" s="79">
        <f t="shared" ca="1" si="44"/>
        <v>-1.2846622971903923</v>
      </c>
      <c r="AG57" s="79">
        <f t="shared" ca="1" si="44"/>
        <v>-0.99043973499280724</v>
      </c>
      <c r="AH57" s="79">
        <f t="shared" ca="1" si="44"/>
        <v>-0.72978819285592433</v>
      </c>
      <c r="AI57" s="79" t="str">
        <f t="shared" ca="1" si="44"/>
        <v/>
      </c>
      <c r="AJ57" s="79" t="str">
        <f t="shared" ca="1" si="47"/>
        <v/>
      </c>
      <c r="AK57" s="79" t="str">
        <f t="shared" ca="1" si="47"/>
        <v/>
      </c>
      <c r="AL57" s="79" t="str">
        <f t="shared" ca="1" si="47"/>
        <v/>
      </c>
      <c r="AM57" s="79" t="str">
        <f t="shared" ca="1" si="47"/>
        <v/>
      </c>
      <c r="AN57" s="79" t="str">
        <f t="shared" ca="1" si="47"/>
        <v/>
      </c>
      <c r="AO57" s="79" t="str">
        <f t="shared" ca="1" si="47"/>
        <v/>
      </c>
      <c r="AP57" s="79" t="str">
        <f t="shared" ca="1" si="47"/>
        <v/>
      </c>
      <c r="AQ57" s="79" t="str">
        <f t="shared" ca="1" si="47"/>
        <v/>
      </c>
      <c r="AR57" s="79" t="str">
        <f t="shared" ca="1" si="47"/>
        <v/>
      </c>
      <c r="AS57" s="79" t="str">
        <f t="shared" ca="1" si="47"/>
        <v/>
      </c>
      <c r="AT57" s="79" t="str">
        <f t="shared" ca="1" si="47"/>
        <v/>
      </c>
      <c r="AU57" s="79" t="str">
        <f t="shared" ca="1" si="47"/>
        <v/>
      </c>
      <c r="AV57" s="79" t="str">
        <f t="shared" ca="1" si="47"/>
        <v/>
      </c>
      <c r="AW57" s="79" t="str">
        <f t="shared" ca="1" si="47"/>
        <v/>
      </c>
      <c r="AX57" s="79" t="str">
        <f t="shared" ca="1" si="47"/>
        <v/>
      </c>
      <c r="AY57" s="79" t="str">
        <f t="shared" ca="1" si="47"/>
        <v/>
      </c>
      <c r="AZ57" s="79" t="str">
        <f t="shared" ca="1" si="45"/>
        <v/>
      </c>
      <c r="BA57" s="79" t="str">
        <f t="shared" ca="1" si="45"/>
        <v/>
      </c>
      <c r="BB57" s="79" t="str">
        <f t="shared" ca="1" si="8"/>
        <v>1F7</v>
      </c>
      <c r="BC57" s="79" t="str">
        <f t="shared" ca="1" si="38"/>
        <v>3B_Rpon2</v>
      </c>
      <c r="BD57" s="79">
        <f t="shared" ca="1" si="10"/>
        <v>10607</v>
      </c>
      <c r="BE57" s="79" t="str">
        <f t="shared" ca="1" si="39"/>
        <v>3B</v>
      </c>
      <c r="BF57" s="79" t="str">
        <f t="shared" ca="1" si="40"/>
        <v>Rpon2</v>
      </c>
      <c r="BG57" s="79" t="str">
        <f t="shared" ca="1" si="41"/>
        <v>3_1</v>
      </c>
      <c r="BH57" s="79">
        <f ca="1">IFERROR(IF(BB57="","",IF(Details!$B$10=1,1,VLOOKUP($BB57,Data_qPCR,58,FALSE))),"")</f>
        <v>1</v>
      </c>
      <c r="BI57" s="79">
        <f t="shared" ca="1" si="14"/>
        <v>4</v>
      </c>
      <c r="BJ57" s="79">
        <f t="shared" ca="1" si="15"/>
        <v>3.3734761788866554</v>
      </c>
      <c r="BK57" s="79">
        <f t="shared" ca="1" si="16"/>
        <v>33.397892342829714</v>
      </c>
      <c r="BL57" s="79">
        <f t="shared" ca="1" si="17"/>
        <v>0.99707148831080139</v>
      </c>
      <c r="BM57" s="79">
        <f t="shared" ca="1" si="18"/>
        <v>0.97892864634539523</v>
      </c>
      <c r="BN57" s="79">
        <f t="shared" ca="1" si="42"/>
        <v>29.113577595643662</v>
      </c>
      <c r="BO57" s="79" t="str">
        <f t="shared" ca="1" si="20"/>
        <v>Rpon2@3_1</v>
      </c>
      <c r="BP57" s="79">
        <f ca="1">IF(BO57="","",BQ57-COUNTIF($BO$3:BO56,BO57))</f>
        <v>1</v>
      </c>
      <c r="BQ57" s="79">
        <f t="shared" ca="1" si="43"/>
        <v>2</v>
      </c>
      <c r="BR57" s="79" t="str">
        <f t="shared" ca="1" si="22"/>
        <v>Rpon2@3_1@2</v>
      </c>
      <c r="BS57" s="79" t="str">
        <f t="shared" ca="1" si="23"/>
        <v>1F7</v>
      </c>
      <c r="BT57" s="79" t="b">
        <f t="shared" ca="1" si="24"/>
        <v>0</v>
      </c>
      <c r="BU57" s="79">
        <f t="shared" ca="1" si="25"/>
        <v>29.113577595643662</v>
      </c>
      <c r="BV57" s="79" t="str">
        <f t="shared" ca="1" si="26"/>
        <v/>
      </c>
      <c r="BW57" s="79" t="str">
        <f t="shared" ca="1" si="27"/>
        <v/>
      </c>
      <c r="BX57" s="79"/>
      <c r="BY57" s="79"/>
      <c r="BZ57" s="79"/>
    </row>
    <row r="58" spans="1:78" x14ac:dyDescent="0.25">
      <c r="A58" s="79">
        <f ca="1">IF(A57="","",IF(ISTEXT(A57),1,IF(A57+1&gt;Data_Chart!$C$2,"",A57+1)))</f>
        <v>55</v>
      </c>
      <c r="B58" s="79">
        <f ca="1">IFERROR(SMALL(Data_Amplitude!$A$4:$A$1155,A58),IF(B57=$E$1,IF($E$2&gt;0,"N1",""),IF(B57="","",IF(RIGHT(B57,LEN(B57)-1)+1&gt;$E$2,"","N"&amp;RIGHT(B57,LEN(B57)-1)+1))))</f>
        <v>55</v>
      </c>
      <c r="C58" s="79" t="str">
        <f t="shared" ca="1" si="34"/>
        <v>1G7</v>
      </c>
      <c r="D58" s="79" t="str">
        <f t="shared" si="35"/>
        <v/>
      </c>
      <c r="E58" s="79" t="str">
        <f t="shared" si="46"/>
        <v/>
      </c>
      <c r="F58" s="79" t="str">
        <f t="shared" si="46"/>
        <v/>
      </c>
      <c r="G58" s="79" t="str">
        <f t="shared" si="46"/>
        <v/>
      </c>
      <c r="H58" s="79" t="str">
        <f t="shared" si="46"/>
        <v/>
      </c>
      <c r="I58" s="79" t="str">
        <f t="shared" si="46"/>
        <v/>
      </c>
      <c r="J58" s="79" t="str">
        <f t="shared" si="46"/>
        <v/>
      </c>
      <c r="K58" s="79" t="str">
        <f t="shared" si="46"/>
        <v/>
      </c>
      <c r="L58" s="79" t="str">
        <f t="shared" si="46"/>
        <v/>
      </c>
      <c r="M58" s="79" t="str">
        <f t="shared" si="46"/>
        <v/>
      </c>
      <c r="N58" s="79" t="str">
        <f t="shared" si="46"/>
        <v/>
      </c>
      <c r="O58" s="79" t="str">
        <f t="shared" si="46"/>
        <v/>
      </c>
      <c r="P58" s="79" t="str">
        <f t="shared" si="46"/>
        <v/>
      </c>
      <c r="Q58" s="79" t="str">
        <f t="shared" ca="1" si="46"/>
        <v/>
      </c>
      <c r="R58" s="79" t="str">
        <f t="shared" ca="1" si="46"/>
        <v/>
      </c>
      <c r="S58" s="79" t="str">
        <f t="shared" ca="1" si="46"/>
        <v/>
      </c>
      <c r="T58" s="79" t="str">
        <f t="shared" ca="1" si="46"/>
        <v/>
      </c>
      <c r="U58" s="79" t="str">
        <f t="shared" ca="1" si="44"/>
        <v/>
      </c>
      <c r="V58" s="79" t="str">
        <f t="shared" ca="1" si="44"/>
        <v/>
      </c>
      <c r="W58" s="79" t="str">
        <f t="shared" ca="1" si="44"/>
        <v/>
      </c>
      <c r="X58" s="79" t="str">
        <f t="shared" ca="1" si="44"/>
        <v/>
      </c>
      <c r="Y58" s="79" t="str">
        <f t="shared" ca="1" si="44"/>
        <v/>
      </c>
      <c r="Z58" s="79" t="str">
        <f t="shared" ca="1" si="44"/>
        <v/>
      </c>
      <c r="AA58" s="79" t="str">
        <f t="shared" ca="1" si="44"/>
        <v/>
      </c>
      <c r="AB58" s="79" t="str">
        <f t="shared" ca="1" si="44"/>
        <v/>
      </c>
      <c r="AC58" s="79">
        <f t="shared" ca="1" si="44"/>
        <v>-1.8293113574943791</v>
      </c>
      <c r="AD58" s="79">
        <f t="shared" ca="1" si="44"/>
        <v>-1.4997366122152518</v>
      </c>
      <c r="AE58" s="79">
        <f t="shared" ca="1" si="44"/>
        <v>-1.2026920570721376</v>
      </c>
      <c r="AF58" s="79">
        <f t="shared" ca="1" si="44"/>
        <v>-0.93218927773360649</v>
      </c>
      <c r="AG58" s="79">
        <f t="shared" ca="1" si="44"/>
        <v>-0.68797776218357853</v>
      </c>
      <c r="AH58" s="79" t="str">
        <f t="shared" ca="1" si="44"/>
        <v/>
      </c>
      <c r="AI58" s="79" t="str">
        <f t="shared" ca="1" si="44"/>
        <v/>
      </c>
      <c r="AJ58" s="79" t="str">
        <f t="shared" ca="1" si="47"/>
        <v/>
      </c>
      <c r="AK58" s="79" t="str">
        <f t="shared" ca="1" si="47"/>
        <v/>
      </c>
      <c r="AL58" s="79" t="str">
        <f t="shared" ca="1" si="47"/>
        <v/>
      </c>
      <c r="AM58" s="79" t="str">
        <f t="shared" ca="1" si="47"/>
        <v/>
      </c>
      <c r="AN58" s="79" t="str">
        <f t="shared" ca="1" si="47"/>
        <v/>
      </c>
      <c r="AO58" s="79" t="str">
        <f t="shared" ca="1" si="47"/>
        <v/>
      </c>
      <c r="AP58" s="79" t="str">
        <f t="shared" ca="1" si="47"/>
        <v/>
      </c>
      <c r="AQ58" s="79" t="str">
        <f t="shared" ca="1" si="47"/>
        <v/>
      </c>
      <c r="AR58" s="79" t="str">
        <f t="shared" ca="1" si="47"/>
        <v/>
      </c>
      <c r="AS58" s="79" t="str">
        <f t="shared" ca="1" si="47"/>
        <v/>
      </c>
      <c r="AT58" s="79" t="str">
        <f t="shared" ca="1" si="47"/>
        <v/>
      </c>
      <c r="AU58" s="79" t="str">
        <f t="shared" ca="1" si="47"/>
        <v/>
      </c>
      <c r="AV58" s="79" t="str">
        <f t="shared" ca="1" si="47"/>
        <v/>
      </c>
      <c r="AW58" s="79" t="str">
        <f t="shared" ca="1" si="47"/>
        <v/>
      </c>
      <c r="AX58" s="79" t="str">
        <f t="shared" ca="1" si="47"/>
        <v/>
      </c>
      <c r="AY58" s="79" t="str">
        <f t="shared" ca="1" si="47"/>
        <v/>
      </c>
      <c r="AZ58" s="79" t="str">
        <f t="shared" ca="1" si="45"/>
        <v/>
      </c>
      <c r="BA58" s="79" t="str">
        <f t="shared" ca="1" si="45"/>
        <v/>
      </c>
      <c r="BB58" s="79" t="str">
        <f t="shared" ca="1" si="8"/>
        <v>1G7</v>
      </c>
      <c r="BC58" s="79" t="str">
        <f t="shared" ca="1" si="38"/>
        <v>3B_ParA</v>
      </c>
      <c r="BD58" s="79">
        <f t="shared" ca="1" si="10"/>
        <v>10707</v>
      </c>
      <c r="BE58" s="79" t="str">
        <f t="shared" ca="1" si="39"/>
        <v>3B</v>
      </c>
      <c r="BF58" s="79" t="str">
        <f t="shared" ca="1" si="40"/>
        <v>ParA</v>
      </c>
      <c r="BG58" s="79" t="str">
        <f t="shared" ca="1" si="41"/>
        <v>3_1</v>
      </c>
      <c r="BH58" s="79">
        <f ca="1">IFERROR(IF(BB58="","",IF(Details!$B$10=1,1,VLOOKUP($BB58,Data_qPCR,58,FALSE))),"")</f>
        <v>1</v>
      </c>
      <c r="BI58" s="79">
        <f t="shared" ca="1" si="14"/>
        <v>5</v>
      </c>
      <c r="BJ58" s="79">
        <f t="shared" ca="1" si="15"/>
        <v>3.4965252952229555</v>
      </c>
      <c r="BK58" s="79">
        <f t="shared" ca="1" si="16"/>
        <v>32.302059734514749</v>
      </c>
      <c r="BL58" s="79">
        <f t="shared" ca="1" si="17"/>
        <v>0.99658471838353835</v>
      </c>
      <c r="BM58" s="79">
        <f t="shared" ca="1" si="18"/>
        <v>0.93196038515513568</v>
      </c>
      <c r="BN58" s="79">
        <f t="shared" ca="1" si="42"/>
        <v>27.861472609581597</v>
      </c>
      <c r="BO58" s="79" t="str">
        <f t="shared" ca="1" si="20"/>
        <v>ParA@3_1</v>
      </c>
      <c r="BP58" s="79">
        <f ca="1">IF(BO58="","",BQ58-COUNTIF($BO$3:BO57,BO58))</f>
        <v>4</v>
      </c>
      <c r="BQ58" s="79">
        <f t="shared" ca="1" si="43"/>
        <v>4</v>
      </c>
      <c r="BR58" s="79" t="str">
        <f t="shared" ca="1" si="22"/>
        <v>ParA@3_1@1</v>
      </c>
      <c r="BS58" s="79" t="str">
        <f t="shared" ca="1" si="23"/>
        <v>1G7</v>
      </c>
      <c r="BT58" s="79" t="b">
        <f t="shared" ca="1" si="24"/>
        <v>0</v>
      </c>
      <c r="BU58" s="79">
        <f t="shared" ca="1" si="25"/>
        <v>27.861472609581597</v>
      </c>
      <c r="BV58" s="79" t="str">
        <f t="shared" ca="1" si="26"/>
        <v/>
      </c>
      <c r="BW58" s="79" t="str">
        <f t="shared" ca="1" si="27"/>
        <v/>
      </c>
      <c r="BX58" s="79"/>
      <c r="BY58" s="79"/>
      <c r="BZ58" s="79"/>
    </row>
    <row r="59" spans="1:78" x14ac:dyDescent="0.25">
      <c r="A59" s="79">
        <f ca="1">IF(A58="","",IF(ISTEXT(A58),1,IF(A58+1&gt;Data_Chart!$C$2,"",A58+1)))</f>
        <v>56</v>
      </c>
      <c r="B59" s="79">
        <f ca="1">IFERROR(SMALL(Data_Amplitude!$A$4:$A$1155,A59),IF(B58=$E$1,IF($E$2&gt;0,"N1",""),IF(B58="","",IF(RIGHT(B58,LEN(B58)-1)+1&gt;$E$2,"","N"&amp;RIGHT(B58,LEN(B58)-1)+1))))</f>
        <v>56</v>
      </c>
      <c r="C59" s="79" t="str">
        <f t="shared" ca="1" si="34"/>
        <v>1H7</v>
      </c>
      <c r="D59" s="79" t="str">
        <f t="shared" si="35"/>
        <v/>
      </c>
      <c r="E59" s="79" t="str">
        <f t="shared" si="46"/>
        <v/>
      </c>
      <c r="F59" s="79" t="str">
        <f t="shared" si="46"/>
        <v/>
      </c>
      <c r="G59" s="79" t="str">
        <f t="shared" si="46"/>
        <v/>
      </c>
      <c r="H59" s="79" t="str">
        <f t="shared" si="46"/>
        <v/>
      </c>
      <c r="I59" s="79" t="str">
        <f t="shared" si="46"/>
        <v/>
      </c>
      <c r="J59" s="79" t="str">
        <f t="shared" si="46"/>
        <v/>
      </c>
      <c r="K59" s="79" t="str">
        <f t="shared" si="46"/>
        <v/>
      </c>
      <c r="L59" s="79" t="str">
        <f t="shared" si="46"/>
        <v/>
      </c>
      <c r="M59" s="79" t="str">
        <f t="shared" si="46"/>
        <v/>
      </c>
      <c r="N59" s="79" t="str">
        <f t="shared" si="46"/>
        <v/>
      </c>
      <c r="O59" s="79" t="str">
        <f t="shared" si="46"/>
        <v/>
      </c>
      <c r="P59" s="79" t="str">
        <f t="shared" si="46"/>
        <v/>
      </c>
      <c r="Q59" s="79" t="str">
        <f t="shared" ca="1" si="46"/>
        <v/>
      </c>
      <c r="R59" s="79" t="str">
        <f t="shared" ca="1" si="46"/>
        <v/>
      </c>
      <c r="S59" s="79" t="str">
        <f t="shared" ca="1" si="46"/>
        <v/>
      </c>
      <c r="T59" s="79" t="str">
        <f t="shared" ca="1" si="46"/>
        <v/>
      </c>
      <c r="U59" s="79" t="str">
        <f t="shared" ca="1" si="44"/>
        <v/>
      </c>
      <c r="V59" s="79" t="str">
        <f t="shared" ca="1" si="44"/>
        <v/>
      </c>
      <c r="W59" s="79" t="str">
        <f t="shared" ca="1" si="44"/>
        <v/>
      </c>
      <c r="X59" s="79" t="str">
        <f t="shared" ca="1" si="44"/>
        <v/>
      </c>
      <c r="Y59" s="79" t="str">
        <f t="shared" ca="1" si="44"/>
        <v/>
      </c>
      <c r="Z59" s="79" t="str">
        <f t="shared" ca="1" si="44"/>
        <v/>
      </c>
      <c r="AA59" s="79" t="str">
        <f t="shared" ca="1" si="44"/>
        <v/>
      </c>
      <c r="AB59" s="79" t="str">
        <f t="shared" ca="1" si="44"/>
        <v/>
      </c>
      <c r="AC59" s="79">
        <f t="shared" ca="1" si="44"/>
        <v>-1.9190642480135129</v>
      </c>
      <c r="AD59" s="79">
        <f t="shared" ca="1" si="44"/>
        <v>-1.601642603333993</v>
      </c>
      <c r="AE59" s="79">
        <f t="shared" ca="1" si="44"/>
        <v>-1.3010773779716298</v>
      </c>
      <c r="AF59" s="79">
        <f t="shared" ca="1" si="44"/>
        <v>-1.0243064832529638</v>
      </c>
      <c r="AG59" s="79">
        <f t="shared" ca="1" si="44"/>
        <v>-0.76995993307021438</v>
      </c>
      <c r="AH59" s="79">
        <f t="shared" ca="1" si="44"/>
        <v>-0.54749307219564058</v>
      </c>
      <c r="AI59" s="79" t="str">
        <f t="shared" ca="1" si="44"/>
        <v/>
      </c>
      <c r="AJ59" s="79" t="str">
        <f t="shared" ca="1" si="47"/>
        <v/>
      </c>
      <c r="AK59" s="79" t="str">
        <f t="shared" ca="1" si="47"/>
        <v/>
      </c>
      <c r="AL59" s="79" t="str">
        <f t="shared" ca="1" si="47"/>
        <v/>
      </c>
      <c r="AM59" s="79" t="str">
        <f t="shared" ca="1" si="47"/>
        <v/>
      </c>
      <c r="AN59" s="79" t="str">
        <f t="shared" ca="1" si="47"/>
        <v/>
      </c>
      <c r="AO59" s="79" t="str">
        <f t="shared" ca="1" si="47"/>
        <v/>
      </c>
      <c r="AP59" s="79" t="str">
        <f t="shared" ca="1" si="47"/>
        <v/>
      </c>
      <c r="AQ59" s="79" t="str">
        <f t="shared" ca="1" si="47"/>
        <v/>
      </c>
      <c r="AR59" s="79" t="str">
        <f t="shared" ca="1" si="47"/>
        <v/>
      </c>
      <c r="AS59" s="79" t="str">
        <f t="shared" ca="1" si="47"/>
        <v/>
      </c>
      <c r="AT59" s="79" t="str">
        <f t="shared" ca="1" si="47"/>
        <v/>
      </c>
      <c r="AU59" s="79" t="str">
        <f t="shared" ca="1" si="47"/>
        <v/>
      </c>
      <c r="AV59" s="79" t="str">
        <f t="shared" ca="1" si="47"/>
        <v/>
      </c>
      <c r="AW59" s="79" t="str">
        <f t="shared" ca="1" si="47"/>
        <v/>
      </c>
      <c r="AX59" s="79" t="str">
        <f t="shared" ca="1" si="47"/>
        <v/>
      </c>
      <c r="AY59" s="79" t="str">
        <f t="shared" ca="1" si="47"/>
        <v/>
      </c>
      <c r="AZ59" s="79" t="str">
        <f t="shared" ca="1" si="45"/>
        <v/>
      </c>
      <c r="BA59" s="79" t="str">
        <f t="shared" ca="1" si="45"/>
        <v/>
      </c>
      <c r="BB59" s="79" t="str">
        <f t="shared" ca="1" si="8"/>
        <v>1H7</v>
      </c>
      <c r="BC59" s="79" t="str">
        <f t="shared" ca="1" si="38"/>
        <v>3B_ParA</v>
      </c>
      <c r="BD59" s="79">
        <f t="shared" ca="1" si="10"/>
        <v>10807</v>
      </c>
      <c r="BE59" s="79" t="str">
        <f t="shared" ca="1" si="39"/>
        <v>3B</v>
      </c>
      <c r="BF59" s="79" t="str">
        <f t="shared" ca="1" si="40"/>
        <v>ParA</v>
      </c>
      <c r="BG59" s="79" t="str">
        <f t="shared" ca="1" si="41"/>
        <v>3_1</v>
      </c>
      <c r="BH59" s="79">
        <f ca="1">IFERROR(IF(BB59="","",IF(Details!$B$10=1,1,VLOOKUP($BB59,Data_qPCR,58,FALSE))),"")</f>
        <v>1</v>
      </c>
      <c r="BI59" s="79">
        <f t="shared" ca="1" si="14"/>
        <v>6</v>
      </c>
      <c r="BJ59" s="79">
        <f t="shared" ca="1" si="15"/>
        <v>3.6203601572340451</v>
      </c>
      <c r="BK59" s="79">
        <f t="shared" ca="1" si="16"/>
        <v>32.822434710110798</v>
      </c>
      <c r="BL59" s="79">
        <f t="shared" ca="1" si="17"/>
        <v>0.9960825976367107</v>
      </c>
      <c r="BM59" s="79">
        <f t="shared" ca="1" si="18"/>
        <v>0.88892890760616328</v>
      </c>
      <c r="BN59" s="79">
        <f t="shared" ca="1" si="42"/>
        <v>28.224577310423559</v>
      </c>
      <c r="BO59" s="79" t="str">
        <f t="shared" ca="1" si="20"/>
        <v>ParA@3_1</v>
      </c>
      <c r="BP59" s="79">
        <f ca="1">IF(BO59="","",BQ59-COUNTIF($BO$3:BO58,BO59))</f>
        <v>3</v>
      </c>
      <c r="BQ59" s="79">
        <f t="shared" ca="1" si="43"/>
        <v>4</v>
      </c>
      <c r="BR59" s="79" t="str">
        <f t="shared" ca="1" si="22"/>
        <v>ParA@3_1@2</v>
      </c>
      <c r="BS59" s="79" t="str">
        <f t="shared" ca="1" si="23"/>
        <v>1H7</v>
      </c>
      <c r="BT59" s="79" t="b">
        <f t="shared" ca="1" si="24"/>
        <v>0</v>
      </c>
      <c r="BU59" s="79">
        <f t="shared" ca="1" si="25"/>
        <v>28.224577310423559</v>
      </c>
      <c r="BV59" s="79" t="str">
        <f t="shared" ca="1" si="26"/>
        <v/>
      </c>
      <c r="BW59" s="79" t="str">
        <f t="shared" ca="1" si="27"/>
        <v/>
      </c>
      <c r="BX59" s="79"/>
      <c r="BY59" s="79"/>
      <c r="BZ59" s="79"/>
    </row>
    <row r="60" spans="1:78" x14ac:dyDescent="0.25">
      <c r="A60" s="79">
        <f ca="1">IF(A59="","",IF(ISTEXT(A59),1,IF(A59+1&gt;Data_Chart!$C$2,"",A59+1)))</f>
        <v>57</v>
      </c>
      <c r="B60" s="79">
        <f ca="1">IFERROR(SMALL(Data_Amplitude!$A$4:$A$1155,A60),IF(B59=$E$1,IF($E$2&gt;0,"N1",""),IF(B59="","",IF(RIGHT(B59,LEN(B59)-1)+1&gt;$E$2,"","N"&amp;RIGHT(B59,LEN(B59)-1)+1))))</f>
        <v>57</v>
      </c>
      <c r="C60" s="79" t="str">
        <f t="shared" ca="1" si="34"/>
        <v>1A8</v>
      </c>
      <c r="D60" s="79" t="str">
        <f t="shared" si="35"/>
        <v/>
      </c>
      <c r="E60" s="79" t="str">
        <f t="shared" si="46"/>
        <v/>
      </c>
      <c r="F60" s="79" t="str">
        <f t="shared" si="46"/>
        <v/>
      </c>
      <c r="G60" s="79" t="str">
        <f t="shared" si="46"/>
        <v/>
      </c>
      <c r="H60" s="79" t="str">
        <f t="shared" si="46"/>
        <v/>
      </c>
      <c r="I60" s="79" t="str">
        <f t="shared" si="46"/>
        <v/>
      </c>
      <c r="J60" s="79" t="str">
        <f t="shared" si="46"/>
        <v/>
      </c>
      <c r="K60" s="79" t="str">
        <f t="shared" si="46"/>
        <v/>
      </c>
      <c r="L60" s="79" t="str">
        <f t="shared" si="46"/>
        <v/>
      </c>
      <c r="M60" s="79" t="str">
        <f t="shared" si="46"/>
        <v/>
      </c>
      <c r="N60" s="79" t="str">
        <f t="shared" si="46"/>
        <v/>
      </c>
      <c r="O60" s="79" t="str">
        <f t="shared" si="46"/>
        <v/>
      </c>
      <c r="P60" s="79" t="str">
        <f t="shared" si="46"/>
        <v/>
      </c>
      <c r="Q60" s="79" t="str">
        <f t="shared" ca="1" si="46"/>
        <v/>
      </c>
      <c r="R60" s="79" t="str">
        <f t="shared" ca="1" si="46"/>
        <v/>
      </c>
      <c r="S60" s="79" t="str">
        <f t="shared" ca="1" si="46"/>
        <v/>
      </c>
      <c r="T60" s="79" t="str">
        <f t="shared" ca="1" si="46"/>
        <v/>
      </c>
      <c r="U60" s="79" t="str">
        <f t="shared" ca="1" si="44"/>
        <v/>
      </c>
      <c r="V60" s="79" t="str">
        <f t="shared" ca="1" si="44"/>
        <v/>
      </c>
      <c r="W60" s="79" t="str">
        <f t="shared" ca="1" si="44"/>
        <v/>
      </c>
      <c r="X60" s="79" t="str">
        <f t="shared" ca="1" si="44"/>
        <v/>
      </c>
      <c r="Y60" s="79">
        <f t="shared" ca="1" si="44"/>
        <v>-1.9203111293673294</v>
      </c>
      <c r="Z60" s="79">
        <f t="shared" ca="1" si="44"/>
        <v>-1.5953360895255104</v>
      </c>
      <c r="AA60" s="79">
        <f t="shared" ca="1" si="44"/>
        <v>-1.3341043328534992</v>
      </c>
      <c r="AB60" s="79">
        <f t="shared" ca="1" si="44"/>
        <v>-1.0917159626414945</v>
      </c>
      <c r="AC60" s="79">
        <f t="shared" ca="1" si="44"/>
        <v>-0.8693046312090329</v>
      </c>
      <c r="AD60" s="79">
        <f t="shared" ca="1" si="44"/>
        <v>-0.66204525984608587</v>
      </c>
      <c r="AE60" s="79" t="str">
        <f t="shared" ca="1" si="44"/>
        <v/>
      </c>
      <c r="AF60" s="79" t="str">
        <f t="shared" ca="1" si="44"/>
        <v/>
      </c>
      <c r="AG60" s="79" t="str">
        <f t="shared" ca="1" si="44"/>
        <v/>
      </c>
      <c r="AH60" s="79" t="str">
        <f t="shared" ca="1" si="44"/>
        <v/>
      </c>
      <c r="AI60" s="79" t="str">
        <f t="shared" ca="1" si="44"/>
        <v/>
      </c>
      <c r="AJ60" s="79" t="str">
        <f t="shared" ca="1" si="47"/>
        <v/>
      </c>
      <c r="AK60" s="79" t="str">
        <f t="shared" ca="1" si="47"/>
        <v/>
      </c>
      <c r="AL60" s="79" t="str">
        <f t="shared" ca="1" si="47"/>
        <v/>
      </c>
      <c r="AM60" s="79" t="str">
        <f t="shared" ca="1" si="47"/>
        <v/>
      </c>
      <c r="AN60" s="79" t="str">
        <f t="shared" ca="1" si="47"/>
        <v/>
      </c>
      <c r="AO60" s="79" t="str">
        <f t="shared" ca="1" si="47"/>
        <v/>
      </c>
      <c r="AP60" s="79" t="str">
        <f t="shared" ca="1" si="47"/>
        <v/>
      </c>
      <c r="AQ60" s="79" t="str">
        <f t="shared" ca="1" si="47"/>
        <v/>
      </c>
      <c r="AR60" s="79" t="str">
        <f t="shared" ca="1" si="47"/>
        <v/>
      </c>
      <c r="AS60" s="79" t="str">
        <f t="shared" ca="1" si="47"/>
        <v/>
      </c>
      <c r="AT60" s="79" t="str">
        <f t="shared" ca="1" si="47"/>
        <v/>
      </c>
      <c r="AU60" s="79" t="str">
        <f t="shared" ca="1" si="47"/>
        <v/>
      </c>
      <c r="AV60" s="79" t="str">
        <f t="shared" ca="1" si="47"/>
        <v/>
      </c>
      <c r="AW60" s="79" t="str">
        <f t="shared" ca="1" si="47"/>
        <v/>
      </c>
      <c r="AX60" s="79" t="str">
        <f t="shared" ca="1" si="47"/>
        <v/>
      </c>
      <c r="AY60" s="79" t="str">
        <f t="shared" ca="1" si="47"/>
        <v/>
      </c>
      <c r="AZ60" s="79" t="str">
        <f t="shared" ca="1" si="45"/>
        <v/>
      </c>
      <c r="BA60" s="79" t="str">
        <f t="shared" ca="1" si="45"/>
        <v/>
      </c>
      <c r="BB60" s="79" t="str">
        <f t="shared" ca="1" si="8"/>
        <v>1A8</v>
      </c>
      <c r="BC60" s="79" t="str">
        <f t="shared" ca="1" si="38"/>
        <v>3B_SodA</v>
      </c>
      <c r="BD60" s="79">
        <f t="shared" ca="1" si="10"/>
        <v>10108</v>
      </c>
      <c r="BE60" s="79" t="str">
        <f t="shared" ca="1" si="39"/>
        <v>3B</v>
      </c>
      <c r="BF60" s="79" t="str">
        <f t="shared" ca="1" si="40"/>
        <v>SodA</v>
      </c>
      <c r="BG60" s="79" t="str">
        <f t="shared" ca="1" si="41"/>
        <v>3_2</v>
      </c>
      <c r="BH60" s="79">
        <f ca="1">IFERROR(IF(BB60="","",IF(Details!$B$10=1,1,VLOOKUP($BB60,Data_qPCR,58,FALSE))),"")</f>
        <v>1</v>
      </c>
      <c r="BI60" s="79">
        <f t="shared" ca="1" si="14"/>
        <v>6</v>
      </c>
      <c r="BJ60" s="79">
        <f t="shared" ca="1" si="15"/>
        <v>3.9918567300471572</v>
      </c>
      <c r="BK60" s="79">
        <f t="shared" ca="1" si="16"/>
        <v>29.471736075388499</v>
      </c>
      <c r="BL60" s="79">
        <f t="shared" ca="1" si="17"/>
        <v>0.99360873524059345</v>
      </c>
      <c r="BM60" s="79">
        <f t="shared" ca="1" si="18"/>
        <v>0.78036887265299182</v>
      </c>
      <c r="BN60" s="79">
        <f t="shared" ca="1" si="42"/>
        <v>24.402078028228608</v>
      </c>
      <c r="BO60" s="79" t="str">
        <f t="shared" ca="1" si="20"/>
        <v>SodA@3_2</v>
      </c>
      <c r="BP60" s="79">
        <f ca="1">IF(BO60="","",BQ60-COUNTIF($BO$3:BO59,BO60))</f>
        <v>2</v>
      </c>
      <c r="BQ60" s="79">
        <f t="shared" ca="1" si="43"/>
        <v>2</v>
      </c>
      <c r="BR60" s="79" t="str">
        <f t="shared" ca="1" si="22"/>
        <v>SodA@3_2@1</v>
      </c>
      <c r="BS60" s="79" t="str">
        <f t="shared" ca="1" si="23"/>
        <v>1A8</v>
      </c>
      <c r="BT60" s="79" t="b">
        <f t="shared" ca="1" si="24"/>
        <v>0</v>
      </c>
      <c r="BU60" s="79">
        <f t="shared" ca="1" si="25"/>
        <v>24.402078028228608</v>
      </c>
      <c r="BV60" s="79" t="str">
        <f t="shared" ca="1" si="26"/>
        <v/>
      </c>
      <c r="BW60" s="79" t="str">
        <f t="shared" ca="1" si="27"/>
        <v/>
      </c>
      <c r="BX60" s="79"/>
      <c r="BY60" s="79"/>
      <c r="BZ60" s="79"/>
    </row>
    <row r="61" spans="1:78" x14ac:dyDescent="0.25">
      <c r="A61" s="79">
        <f ca="1">IF(A60="","",IF(ISTEXT(A60),1,IF(A60+1&gt;Data_Chart!$C$2,"",A60+1)))</f>
        <v>58</v>
      </c>
      <c r="B61" s="79">
        <f ca="1">IFERROR(SMALL(Data_Amplitude!$A$4:$A$1155,A61),IF(B60=$E$1,IF($E$2&gt;0,"N1",""),IF(B60="","",IF(RIGHT(B60,LEN(B60)-1)+1&gt;$E$2,"","N"&amp;RIGHT(B60,LEN(B60)-1)+1))))</f>
        <v>58</v>
      </c>
      <c r="C61" s="79" t="str">
        <f t="shared" ca="1" si="34"/>
        <v>1B8</v>
      </c>
      <c r="D61" s="79" t="str">
        <f t="shared" si="35"/>
        <v/>
      </c>
      <c r="E61" s="79" t="str">
        <f t="shared" si="46"/>
        <v/>
      </c>
      <c r="F61" s="79" t="str">
        <f t="shared" si="46"/>
        <v/>
      </c>
      <c r="G61" s="79" t="str">
        <f t="shared" si="46"/>
        <v/>
      </c>
      <c r="H61" s="79" t="str">
        <f t="shared" si="46"/>
        <v/>
      </c>
      <c r="I61" s="79" t="str">
        <f t="shared" si="46"/>
        <v/>
      </c>
      <c r="J61" s="79" t="str">
        <f t="shared" si="46"/>
        <v/>
      </c>
      <c r="K61" s="79" t="str">
        <f t="shared" si="46"/>
        <v/>
      </c>
      <c r="L61" s="79" t="str">
        <f t="shared" si="46"/>
        <v/>
      </c>
      <c r="M61" s="79" t="str">
        <f t="shared" si="46"/>
        <v/>
      </c>
      <c r="N61" s="79" t="str">
        <f t="shared" si="46"/>
        <v/>
      </c>
      <c r="O61" s="79" t="str">
        <f t="shared" si="46"/>
        <v/>
      </c>
      <c r="P61" s="79" t="str">
        <f t="shared" si="46"/>
        <v/>
      </c>
      <c r="Q61" s="79" t="str">
        <f t="shared" ca="1" si="46"/>
        <v/>
      </c>
      <c r="R61" s="79" t="str">
        <f t="shared" ca="1" si="46"/>
        <v/>
      </c>
      <c r="S61" s="79" t="str">
        <f t="shared" ca="1" si="46"/>
        <v/>
      </c>
      <c r="T61" s="79" t="str">
        <f t="shared" ca="1" si="46"/>
        <v/>
      </c>
      <c r="U61" s="79" t="str">
        <f t="shared" ca="1" si="44"/>
        <v/>
      </c>
      <c r="V61" s="79" t="str">
        <f t="shared" ca="1" si="44"/>
        <v/>
      </c>
      <c r="W61" s="79" t="str">
        <f t="shared" ca="1" si="44"/>
        <v/>
      </c>
      <c r="X61" s="79" t="str">
        <f t="shared" ca="1" si="44"/>
        <v/>
      </c>
      <c r="Y61" s="79">
        <f t="shared" ca="1" si="44"/>
        <v>-1.8543269920727179</v>
      </c>
      <c r="Z61" s="79">
        <f t="shared" ca="1" si="44"/>
        <v>-1.5587565436940167</v>
      </c>
      <c r="AA61" s="79">
        <f t="shared" ca="1" si="44"/>
        <v>-1.2858738129396154</v>
      </c>
      <c r="AB61" s="79">
        <f t="shared" ca="1" si="44"/>
        <v>-1.0422088786545276</v>
      </c>
      <c r="AC61" s="79">
        <f t="shared" ca="1" si="44"/>
        <v>-0.82224552023958641</v>
      </c>
      <c r="AD61" s="79">
        <f t="shared" ca="1" si="44"/>
        <v>-0.62279215419810052</v>
      </c>
      <c r="AE61" s="79" t="str">
        <f t="shared" ca="1" si="44"/>
        <v/>
      </c>
      <c r="AF61" s="79" t="str">
        <f t="shared" ca="1" si="44"/>
        <v/>
      </c>
      <c r="AG61" s="79" t="str">
        <f t="shared" ca="1" si="44"/>
        <v/>
      </c>
      <c r="AH61" s="79" t="str">
        <f t="shared" ca="1" si="44"/>
        <v/>
      </c>
      <c r="AI61" s="79" t="str">
        <f t="shared" ca="1" si="44"/>
        <v/>
      </c>
      <c r="AJ61" s="79" t="str">
        <f t="shared" ca="1" si="47"/>
        <v/>
      </c>
      <c r="AK61" s="79" t="str">
        <f t="shared" ca="1" si="47"/>
        <v/>
      </c>
      <c r="AL61" s="79" t="str">
        <f t="shared" ca="1" si="47"/>
        <v/>
      </c>
      <c r="AM61" s="79" t="str">
        <f t="shared" ca="1" si="47"/>
        <v/>
      </c>
      <c r="AN61" s="79" t="str">
        <f t="shared" ca="1" si="47"/>
        <v/>
      </c>
      <c r="AO61" s="79" t="str">
        <f t="shared" ca="1" si="47"/>
        <v/>
      </c>
      <c r="AP61" s="79" t="str">
        <f t="shared" ca="1" si="47"/>
        <v/>
      </c>
      <c r="AQ61" s="79" t="str">
        <f t="shared" ca="1" si="47"/>
        <v/>
      </c>
      <c r="AR61" s="79" t="str">
        <f t="shared" ca="1" si="47"/>
        <v/>
      </c>
      <c r="AS61" s="79" t="str">
        <f t="shared" ca="1" si="47"/>
        <v/>
      </c>
      <c r="AT61" s="79" t="str">
        <f t="shared" ca="1" si="47"/>
        <v/>
      </c>
      <c r="AU61" s="79" t="str">
        <f t="shared" ca="1" si="47"/>
        <v/>
      </c>
      <c r="AV61" s="79" t="str">
        <f t="shared" ca="1" si="47"/>
        <v/>
      </c>
      <c r="AW61" s="79" t="str">
        <f t="shared" ca="1" si="47"/>
        <v/>
      </c>
      <c r="AX61" s="79" t="str">
        <f t="shared" ca="1" si="47"/>
        <v/>
      </c>
      <c r="AY61" s="79" t="str">
        <f t="shared" ca="1" si="47"/>
        <v/>
      </c>
      <c r="AZ61" s="79" t="str">
        <f t="shared" ca="1" si="45"/>
        <v/>
      </c>
      <c r="BA61" s="79" t="str">
        <f t="shared" ca="1" si="45"/>
        <v/>
      </c>
      <c r="BB61" s="79" t="str">
        <f t="shared" ca="1" si="8"/>
        <v>1B8</v>
      </c>
      <c r="BC61" s="79" t="str">
        <f t="shared" ca="1" si="38"/>
        <v>3B_SodA</v>
      </c>
      <c r="BD61" s="79">
        <f t="shared" ca="1" si="10"/>
        <v>10208</v>
      </c>
      <c r="BE61" s="79" t="str">
        <f t="shared" ca="1" si="39"/>
        <v>3B</v>
      </c>
      <c r="BF61" s="79" t="str">
        <f t="shared" ca="1" si="40"/>
        <v>SodA</v>
      </c>
      <c r="BG61" s="79" t="str">
        <f t="shared" ca="1" si="41"/>
        <v>3_2</v>
      </c>
      <c r="BH61" s="79">
        <f ca="1">IFERROR(IF(BB61="","",IF(Details!$B$10=1,1,VLOOKUP($BB61,Data_qPCR,58,FALSE))),"")</f>
        <v>1</v>
      </c>
      <c r="BI61" s="79">
        <f t="shared" ca="1" si="14"/>
        <v>6</v>
      </c>
      <c r="BJ61" s="79">
        <f t="shared" ca="1" si="15"/>
        <v>4.0428222773083196</v>
      </c>
      <c r="BK61" s="79">
        <f t="shared" ca="1" si="16"/>
        <v>29.342090870578534</v>
      </c>
      <c r="BL61" s="79">
        <f t="shared" ca="1" si="17"/>
        <v>0.99463502665842118</v>
      </c>
      <c r="BM61" s="79">
        <f t="shared" ca="1" si="18"/>
        <v>0.76746961504331623</v>
      </c>
      <c r="BN61" s="79">
        <f t="shared" ca="1" si="42"/>
        <v>24.207706578396966</v>
      </c>
      <c r="BO61" s="79" t="str">
        <f t="shared" ca="1" si="20"/>
        <v>SodA@3_2</v>
      </c>
      <c r="BP61" s="79">
        <f ca="1">IF(BO61="","",BQ61-COUNTIF($BO$3:BO60,BO61))</f>
        <v>1</v>
      </c>
      <c r="BQ61" s="79">
        <f t="shared" ca="1" si="43"/>
        <v>2</v>
      </c>
      <c r="BR61" s="79" t="str">
        <f t="shared" ca="1" si="22"/>
        <v>SodA@3_2@2</v>
      </c>
      <c r="BS61" s="79" t="str">
        <f t="shared" ca="1" si="23"/>
        <v>1B8</v>
      </c>
      <c r="BT61" s="79" t="b">
        <f t="shared" ca="1" si="24"/>
        <v>0</v>
      </c>
      <c r="BU61" s="79">
        <f t="shared" ca="1" si="25"/>
        <v>24.207706578396966</v>
      </c>
      <c r="BV61" s="79" t="str">
        <f t="shared" ca="1" si="26"/>
        <v/>
      </c>
      <c r="BW61" s="79" t="str">
        <f t="shared" ca="1" si="27"/>
        <v/>
      </c>
      <c r="BX61" s="79"/>
      <c r="BY61" s="79"/>
      <c r="BZ61" s="79"/>
    </row>
    <row r="62" spans="1:78" x14ac:dyDescent="0.25">
      <c r="A62" s="79">
        <f ca="1">IF(A61="","",IF(ISTEXT(A61),1,IF(A61+1&gt;Data_Chart!$C$2,"",A61+1)))</f>
        <v>59</v>
      </c>
      <c r="B62" s="79">
        <f ca="1">IFERROR(SMALL(Data_Amplitude!$A$4:$A$1155,A62),IF(B61=$E$1,IF($E$2&gt;0,"N1",""),IF(B61="","",IF(RIGHT(B61,LEN(B61)-1)+1&gt;$E$2,"","N"&amp;RIGHT(B61,LEN(B61)-1)+1))))</f>
        <v>59</v>
      </c>
      <c r="C62" s="79" t="str">
        <f t="shared" ca="1" si="34"/>
        <v>1C8</v>
      </c>
      <c r="D62" s="79" t="str">
        <f t="shared" si="35"/>
        <v/>
      </c>
      <c r="E62" s="79" t="str">
        <f t="shared" si="46"/>
        <v/>
      </c>
      <c r="F62" s="79" t="str">
        <f t="shared" si="46"/>
        <v/>
      </c>
      <c r="G62" s="79" t="str">
        <f t="shared" si="46"/>
        <v/>
      </c>
      <c r="H62" s="79" t="str">
        <f t="shared" si="46"/>
        <v/>
      </c>
      <c r="I62" s="79" t="str">
        <f t="shared" si="46"/>
        <v/>
      </c>
      <c r="J62" s="79" t="str">
        <f t="shared" si="46"/>
        <v/>
      </c>
      <c r="K62" s="79" t="str">
        <f t="shared" si="46"/>
        <v/>
      </c>
      <c r="L62" s="79" t="str">
        <f t="shared" si="46"/>
        <v/>
      </c>
      <c r="M62" s="79" t="str">
        <f t="shared" si="46"/>
        <v/>
      </c>
      <c r="N62" s="79" t="str">
        <f t="shared" si="46"/>
        <v/>
      </c>
      <c r="O62" s="79" t="str">
        <f t="shared" si="46"/>
        <v/>
      </c>
      <c r="P62" s="79" t="str">
        <f t="shared" si="46"/>
        <v/>
      </c>
      <c r="Q62" s="79" t="str">
        <f t="shared" ca="1" si="46"/>
        <v/>
      </c>
      <c r="R62" s="79" t="str">
        <f t="shared" ca="1" si="46"/>
        <v/>
      </c>
      <c r="S62" s="79" t="str">
        <f t="shared" ca="1" si="46"/>
        <v/>
      </c>
      <c r="T62" s="79" t="str">
        <f t="shared" ca="1" si="46"/>
        <v/>
      </c>
      <c r="U62" s="79" t="str">
        <f t="shared" ca="1" si="44"/>
        <v/>
      </c>
      <c r="V62" s="79" t="str">
        <f t="shared" ca="1" si="44"/>
        <v/>
      </c>
      <c r="W62" s="79" t="str">
        <f t="shared" ca="1" si="44"/>
        <v/>
      </c>
      <c r="X62" s="79" t="str">
        <f t="shared" ca="1" si="44"/>
        <v/>
      </c>
      <c r="Y62" s="79" t="str">
        <f t="shared" ca="1" si="44"/>
        <v/>
      </c>
      <c r="Z62" s="79" t="str">
        <f t="shared" ca="1" si="44"/>
        <v/>
      </c>
      <c r="AA62" s="79" t="str">
        <f t="shared" ca="1" si="44"/>
        <v/>
      </c>
      <c r="AB62" s="79" t="str">
        <f t="shared" ca="1" si="44"/>
        <v/>
      </c>
      <c r="AC62" s="79">
        <f t="shared" ca="1" si="44"/>
        <v>-1.815479515070205</v>
      </c>
      <c r="AD62" s="79">
        <f t="shared" ca="1" si="44"/>
        <v>-1.4643800175852419</v>
      </c>
      <c r="AE62" s="79">
        <f t="shared" ca="1" si="44"/>
        <v>-1.1636581785306395</v>
      </c>
      <c r="AF62" s="79">
        <f t="shared" ca="1" si="44"/>
        <v>-0.88565644118768494</v>
      </c>
      <c r="AG62" s="79">
        <f t="shared" ca="1" si="44"/>
        <v>-0.63638733297261585</v>
      </c>
      <c r="AH62" s="79" t="str">
        <f t="shared" ca="1" si="44"/>
        <v/>
      </c>
      <c r="AI62" s="79" t="str">
        <f t="shared" ca="1" si="44"/>
        <v/>
      </c>
      <c r="AJ62" s="79" t="str">
        <f t="shared" ca="1" si="47"/>
        <v/>
      </c>
      <c r="AK62" s="79" t="str">
        <f t="shared" ca="1" si="47"/>
        <v/>
      </c>
      <c r="AL62" s="79" t="str">
        <f t="shared" ca="1" si="47"/>
        <v/>
      </c>
      <c r="AM62" s="79" t="str">
        <f t="shared" ca="1" si="47"/>
        <v/>
      </c>
      <c r="AN62" s="79" t="str">
        <f t="shared" ca="1" si="47"/>
        <v/>
      </c>
      <c r="AO62" s="79" t="str">
        <f t="shared" ca="1" si="47"/>
        <v/>
      </c>
      <c r="AP62" s="79" t="str">
        <f t="shared" ca="1" si="47"/>
        <v/>
      </c>
      <c r="AQ62" s="79" t="str">
        <f t="shared" ca="1" si="47"/>
        <v/>
      </c>
      <c r="AR62" s="79" t="str">
        <f t="shared" ca="1" si="47"/>
        <v/>
      </c>
      <c r="AS62" s="79" t="str">
        <f t="shared" ca="1" si="47"/>
        <v/>
      </c>
      <c r="AT62" s="79" t="str">
        <f t="shared" ca="1" si="47"/>
        <v/>
      </c>
      <c r="AU62" s="79" t="str">
        <f t="shared" ca="1" si="47"/>
        <v/>
      </c>
      <c r="AV62" s="79" t="str">
        <f t="shared" ca="1" si="47"/>
        <v/>
      </c>
      <c r="AW62" s="79" t="str">
        <f t="shared" ca="1" si="47"/>
        <v/>
      </c>
      <c r="AX62" s="79" t="str">
        <f t="shared" ca="1" si="47"/>
        <v/>
      </c>
      <c r="AY62" s="79" t="str">
        <f t="shared" ca="1" si="47"/>
        <v/>
      </c>
      <c r="AZ62" s="79" t="str">
        <f t="shared" ca="1" si="45"/>
        <v/>
      </c>
      <c r="BA62" s="79" t="str">
        <f t="shared" ca="1" si="45"/>
        <v/>
      </c>
      <c r="BB62" s="79" t="str">
        <f t="shared" ca="1" si="8"/>
        <v>1C8</v>
      </c>
      <c r="BC62" s="79" t="str">
        <f t="shared" ca="1" si="38"/>
        <v>3B_OtsA</v>
      </c>
      <c r="BD62" s="79">
        <f t="shared" ca="1" si="10"/>
        <v>10308</v>
      </c>
      <c r="BE62" s="79" t="str">
        <f t="shared" ca="1" si="39"/>
        <v>3B</v>
      </c>
      <c r="BF62" s="79" t="str">
        <f t="shared" ca="1" si="40"/>
        <v>OtsA</v>
      </c>
      <c r="BG62" s="79" t="str">
        <f t="shared" ca="1" si="41"/>
        <v>3_2</v>
      </c>
      <c r="BH62" s="79">
        <f ca="1">IFERROR(IF(BB62="","",IF(Details!$B$10=1,1,VLOOKUP($BB62,Data_qPCR,58,FALSE))),"")</f>
        <v>1</v>
      </c>
      <c r="BI62" s="79">
        <f t="shared" ca="1" si="14"/>
        <v>5</v>
      </c>
      <c r="BJ62" s="79">
        <f t="shared" ca="1" si="15"/>
        <v>3.3903054794672003</v>
      </c>
      <c r="BK62" s="79">
        <f t="shared" ca="1" si="16"/>
        <v>32.045015158373673</v>
      </c>
      <c r="BL62" s="79">
        <f t="shared" ca="1" si="17"/>
        <v>0.99570150836822813</v>
      </c>
      <c r="BM62" s="79">
        <f t="shared" ca="1" si="18"/>
        <v>0.97223504431616958</v>
      </c>
      <c r="BN62" s="79">
        <f t="shared" ca="1" si="42"/>
        <v>27.739327199450329</v>
      </c>
      <c r="BO62" s="79" t="str">
        <f t="shared" ca="1" si="20"/>
        <v>OtsA@3_2</v>
      </c>
      <c r="BP62" s="79">
        <f ca="1">IF(BO62="","",BQ62-COUNTIF($BO$3:BO61,BO62))</f>
        <v>2</v>
      </c>
      <c r="BQ62" s="79">
        <f t="shared" ca="1" si="43"/>
        <v>2</v>
      </c>
      <c r="BR62" s="79" t="str">
        <f t="shared" ca="1" si="22"/>
        <v>OtsA@3_2@1</v>
      </c>
      <c r="BS62" s="79" t="str">
        <f t="shared" ca="1" si="23"/>
        <v>1C8</v>
      </c>
      <c r="BT62" s="79" t="b">
        <f t="shared" ca="1" si="24"/>
        <v>0</v>
      </c>
      <c r="BU62" s="79">
        <f t="shared" ca="1" si="25"/>
        <v>27.739327199450329</v>
      </c>
      <c r="BV62" s="79" t="str">
        <f t="shared" ca="1" si="26"/>
        <v/>
      </c>
      <c r="BW62" s="79" t="str">
        <f t="shared" ca="1" si="27"/>
        <v/>
      </c>
      <c r="BX62" s="79"/>
      <c r="BY62" s="79"/>
      <c r="BZ62" s="79"/>
    </row>
    <row r="63" spans="1:78" x14ac:dyDescent="0.25">
      <c r="A63" s="79">
        <f ca="1">IF(A62="","",IF(ISTEXT(A62),1,IF(A62+1&gt;Data_Chart!$C$2,"",A62+1)))</f>
        <v>60</v>
      </c>
      <c r="B63" s="79">
        <f ca="1">IFERROR(SMALL(Data_Amplitude!$A$4:$A$1155,A63),IF(B62=$E$1,IF($E$2&gt;0,"N1",""),IF(B62="","",IF(RIGHT(B62,LEN(B62)-1)+1&gt;$E$2,"","N"&amp;RIGHT(B62,LEN(B62)-1)+1))))</f>
        <v>60</v>
      </c>
      <c r="C63" s="79" t="str">
        <f t="shared" ca="1" si="34"/>
        <v>1D8</v>
      </c>
      <c r="D63" s="79" t="str">
        <f t="shared" si="35"/>
        <v/>
      </c>
      <c r="E63" s="79" t="str">
        <f t="shared" si="46"/>
        <v/>
      </c>
      <c r="F63" s="79" t="str">
        <f t="shared" si="46"/>
        <v/>
      </c>
      <c r="G63" s="79" t="str">
        <f t="shared" si="46"/>
        <v/>
      </c>
      <c r="H63" s="79" t="str">
        <f t="shared" si="46"/>
        <v/>
      </c>
      <c r="I63" s="79" t="str">
        <f t="shared" si="46"/>
        <v/>
      </c>
      <c r="J63" s="79" t="str">
        <f t="shared" si="46"/>
        <v/>
      </c>
      <c r="K63" s="79" t="str">
        <f t="shared" si="46"/>
        <v/>
      </c>
      <c r="L63" s="79" t="str">
        <f t="shared" si="46"/>
        <v/>
      </c>
      <c r="M63" s="79" t="str">
        <f t="shared" si="46"/>
        <v/>
      </c>
      <c r="N63" s="79" t="str">
        <f t="shared" si="46"/>
        <v/>
      </c>
      <c r="O63" s="79" t="str">
        <f t="shared" si="46"/>
        <v/>
      </c>
      <c r="P63" s="79" t="str">
        <f t="shared" si="46"/>
        <v/>
      </c>
      <c r="Q63" s="79" t="str">
        <f t="shared" ca="1" si="46"/>
        <v/>
      </c>
      <c r="R63" s="79" t="str">
        <f t="shared" ca="1" si="46"/>
        <v/>
      </c>
      <c r="S63" s="79" t="str">
        <f t="shared" ca="1" si="46"/>
        <v/>
      </c>
      <c r="T63" s="79" t="str">
        <f t="shared" ca="1" si="46"/>
        <v/>
      </c>
      <c r="U63" s="79" t="str">
        <f t="shared" ca="1" si="44"/>
        <v/>
      </c>
      <c r="V63" s="79" t="str">
        <f t="shared" ca="1" si="44"/>
        <v/>
      </c>
      <c r="W63" s="79" t="str">
        <f t="shared" ca="1" si="44"/>
        <v/>
      </c>
      <c r="X63" s="79" t="str">
        <f t="shared" ca="1" si="44"/>
        <v/>
      </c>
      <c r="Y63" s="79" t="str">
        <f t="shared" ca="1" si="44"/>
        <v/>
      </c>
      <c r="Z63" s="79" t="str">
        <f t="shared" ca="1" si="44"/>
        <v/>
      </c>
      <c r="AA63" s="79" t="str">
        <f t="shared" ca="1" si="44"/>
        <v/>
      </c>
      <c r="AB63" s="79" t="str">
        <f t="shared" ca="1" si="44"/>
        <v/>
      </c>
      <c r="AC63" s="79">
        <f t="shared" ca="1" si="44"/>
        <v>-1.8656359284381523</v>
      </c>
      <c r="AD63" s="79">
        <f t="shared" ca="1" si="44"/>
        <v>-1.5297300628755819</v>
      </c>
      <c r="AE63" s="79">
        <f t="shared" ca="1" si="44"/>
        <v>-1.2209460576886928</v>
      </c>
      <c r="AF63" s="79">
        <f t="shared" ca="1" si="44"/>
        <v>-0.93670663365739537</v>
      </c>
      <c r="AG63" s="79">
        <f t="shared" ca="1" si="44"/>
        <v>-0.67967242369118308</v>
      </c>
      <c r="AH63" s="79" t="str">
        <f t="shared" ca="1" si="44"/>
        <v/>
      </c>
      <c r="AI63" s="79" t="str">
        <f t="shared" ca="1" si="44"/>
        <v/>
      </c>
      <c r="AJ63" s="79" t="str">
        <f t="shared" ca="1" si="47"/>
        <v/>
      </c>
      <c r="AK63" s="79" t="str">
        <f t="shared" ca="1" si="47"/>
        <v/>
      </c>
      <c r="AL63" s="79" t="str">
        <f t="shared" ca="1" si="47"/>
        <v/>
      </c>
      <c r="AM63" s="79" t="str">
        <f t="shared" ca="1" si="47"/>
        <v/>
      </c>
      <c r="AN63" s="79" t="str">
        <f t="shared" ca="1" si="47"/>
        <v/>
      </c>
      <c r="AO63" s="79" t="str">
        <f t="shared" ca="1" si="47"/>
        <v/>
      </c>
      <c r="AP63" s="79" t="str">
        <f t="shared" ca="1" si="47"/>
        <v/>
      </c>
      <c r="AQ63" s="79" t="str">
        <f t="shared" ca="1" si="47"/>
        <v/>
      </c>
      <c r="AR63" s="79" t="str">
        <f t="shared" ca="1" si="47"/>
        <v/>
      </c>
      <c r="AS63" s="79" t="str">
        <f t="shared" ca="1" si="47"/>
        <v/>
      </c>
      <c r="AT63" s="79" t="str">
        <f t="shared" ca="1" si="47"/>
        <v/>
      </c>
      <c r="AU63" s="79" t="str">
        <f t="shared" ca="1" si="47"/>
        <v/>
      </c>
      <c r="AV63" s="79" t="str">
        <f t="shared" ca="1" si="47"/>
        <v/>
      </c>
      <c r="AW63" s="79" t="str">
        <f t="shared" ca="1" si="47"/>
        <v/>
      </c>
      <c r="AX63" s="79" t="str">
        <f t="shared" ca="1" si="47"/>
        <v/>
      </c>
      <c r="AY63" s="79" t="str">
        <f t="shared" ca="1" si="47"/>
        <v/>
      </c>
      <c r="AZ63" s="79" t="str">
        <f t="shared" ca="1" si="45"/>
        <v/>
      </c>
      <c r="BA63" s="79" t="str">
        <f t="shared" ca="1" si="45"/>
        <v/>
      </c>
      <c r="BB63" s="79" t="str">
        <f t="shared" ca="1" si="8"/>
        <v>1D8</v>
      </c>
      <c r="BC63" s="79" t="str">
        <f t="shared" ca="1" si="38"/>
        <v>3B_OtsA</v>
      </c>
      <c r="BD63" s="79">
        <f t="shared" ca="1" si="10"/>
        <v>10408</v>
      </c>
      <c r="BE63" s="79" t="str">
        <f t="shared" ca="1" si="39"/>
        <v>3B</v>
      </c>
      <c r="BF63" s="79" t="str">
        <f t="shared" ca="1" si="40"/>
        <v>OtsA</v>
      </c>
      <c r="BG63" s="79" t="str">
        <f t="shared" ca="1" si="41"/>
        <v>3_2</v>
      </c>
      <c r="BH63" s="79">
        <f ca="1">IFERROR(IF(BB63="","",IF(Details!$B$10=1,1,VLOOKUP($BB63,Data_qPCR,58,FALSE))),"")</f>
        <v>1</v>
      </c>
      <c r="BI63" s="79">
        <f t="shared" ca="1" si="14"/>
        <v>5</v>
      </c>
      <c r="BJ63" s="79">
        <f t="shared" ca="1" si="15"/>
        <v>3.3636545195300456</v>
      </c>
      <c r="BK63" s="79">
        <f t="shared" ca="1" si="16"/>
        <v>32.192923921742455</v>
      </c>
      <c r="BL63" s="79">
        <f t="shared" ca="1" si="17"/>
        <v>0.99730689433566277</v>
      </c>
      <c r="BM63" s="79">
        <f t="shared" ca="1" si="18"/>
        <v>0.9828766224104819</v>
      </c>
      <c r="BN63" s="79">
        <f t="shared" ca="1" si="42"/>
        <v>27.921082681939296</v>
      </c>
      <c r="BO63" s="79" t="str">
        <f t="shared" ca="1" si="20"/>
        <v>OtsA@3_2</v>
      </c>
      <c r="BP63" s="79">
        <f ca="1">IF(BO63="","",BQ63-COUNTIF($BO$3:BO62,BO63))</f>
        <v>1</v>
      </c>
      <c r="BQ63" s="79">
        <f t="shared" ca="1" si="43"/>
        <v>2</v>
      </c>
      <c r="BR63" s="79" t="str">
        <f t="shared" ca="1" si="22"/>
        <v>OtsA@3_2@2</v>
      </c>
      <c r="BS63" s="79" t="str">
        <f t="shared" ca="1" si="23"/>
        <v>1D8</v>
      </c>
      <c r="BT63" s="79" t="b">
        <f t="shared" ca="1" si="24"/>
        <v>0</v>
      </c>
      <c r="BU63" s="79">
        <f t="shared" ca="1" si="25"/>
        <v>27.921082681939296</v>
      </c>
      <c r="BV63" s="79" t="str">
        <f t="shared" ca="1" si="26"/>
        <v/>
      </c>
      <c r="BW63" s="79" t="str">
        <f t="shared" ca="1" si="27"/>
        <v/>
      </c>
      <c r="BX63" s="79"/>
      <c r="BY63" s="79"/>
      <c r="BZ63" s="79"/>
    </row>
    <row r="64" spans="1:78" x14ac:dyDescent="0.25">
      <c r="A64" s="79">
        <f ca="1">IF(A63="","",IF(ISTEXT(A63),1,IF(A63+1&gt;Data_Chart!$C$2,"",A63+1)))</f>
        <v>61</v>
      </c>
      <c r="B64" s="79">
        <f ca="1">IFERROR(SMALL(Data_Amplitude!$A$4:$A$1155,A64),IF(B63=$E$1,IF($E$2&gt;0,"N1",""),IF(B63="","",IF(RIGHT(B63,LEN(B63)-1)+1&gt;$E$2,"","N"&amp;RIGHT(B63,LEN(B63)-1)+1))))</f>
        <v>61</v>
      </c>
      <c r="C64" s="79" t="str">
        <f t="shared" ca="1" si="34"/>
        <v>1E8</v>
      </c>
      <c r="D64" s="79" t="str">
        <f t="shared" si="35"/>
        <v/>
      </c>
      <c r="E64" s="79" t="str">
        <f t="shared" si="46"/>
        <v/>
      </c>
      <c r="F64" s="79" t="str">
        <f t="shared" si="46"/>
        <v/>
      </c>
      <c r="G64" s="79" t="str">
        <f t="shared" si="46"/>
        <v/>
      </c>
      <c r="H64" s="79" t="str">
        <f t="shared" si="46"/>
        <v/>
      </c>
      <c r="I64" s="79" t="str">
        <f t="shared" si="46"/>
        <v/>
      </c>
      <c r="J64" s="79" t="str">
        <f t="shared" si="46"/>
        <v/>
      </c>
      <c r="K64" s="79" t="str">
        <f t="shared" si="46"/>
        <v/>
      </c>
      <c r="L64" s="79" t="str">
        <f t="shared" si="46"/>
        <v/>
      </c>
      <c r="M64" s="79" t="str">
        <f t="shared" si="46"/>
        <v/>
      </c>
      <c r="N64" s="79" t="str">
        <f t="shared" si="46"/>
        <v/>
      </c>
      <c r="O64" s="79" t="str">
        <f t="shared" si="46"/>
        <v/>
      </c>
      <c r="P64" s="79" t="str">
        <f t="shared" si="46"/>
        <v/>
      </c>
      <c r="Q64" s="79" t="str">
        <f t="shared" ca="1" si="46"/>
        <v/>
      </c>
      <c r="R64" s="79" t="str">
        <f t="shared" ca="1" si="46"/>
        <v/>
      </c>
      <c r="S64" s="79" t="str">
        <f t="shared" ca="1" si="46"/>
        <v/>
      </c>
      <c r="T64" s="79" t="str">
        <f t="shared" ca="1" si="46"/>
        <v/>
      </c>
      <c r="U64" s="79" t="str">
        <f t="shared" ca="1" si="44"/>
        <v/>
      </c>
      <c r="V64" s="79" t="str">
        <f t="shared" ca="1" si="44"/>
        <v/>
      </c>
      <c r="W64" s="79" t="str">
        <f t="shared" ca="1" si="44"/>
        <v/>
      </c>
      <c r="X64" s="79" t="str">
        <f t="shared" ca="1" si="44"/>
        <v/>
      </c>
      <c r="Y64" s="79" t="str">
        <f t="shared" ca="1" si="44"/>
        <v/>
      </c>
      <c r="Z64" s="79" t="str">
        <f t="shared" ca="1" si="44"/>
        <v/>
      </c>
      <c r="AA64" s="79" t="str">
        <f t="shared" ca="1" si="44"/>
        <v/>
      </c>
      <c r="AB64" s="79" t="str">
        <f t="shared" ca="1" si="44"/>
        <v/>
      </c>
      <c r="AC64" s="79">
        <f t="shared" ca="1" si="44"/>
        <v>-1.7481127919180748</v>
      </c>
      <c r="AD64" s="79">
        <f t="shared" ca="1" si="44"/>
        <v>-1.4022717749327052</v>
      </c>
      <c r="AE64" s="79">
        <f t="shared" ca="1" si="44"/>
        <v>-1.1036563218439246</v>
      </c>
      <c r="AF64" s="79">
        <f t="shared" ca="1" si="44"/>
        <v>-0.8306752530843925</v>
      </c>
      <c r="AG64" s="79">
        <f t="shared" ca="1" si="44"/>
        <v>-0.59010149259358968</v>
      </c>
      <c r="AH64" s="79" t="str">
        <f t="shared" ca="1" si="44"/>
        <v/>
      </c>
      <c r="AI64" s="79" t="str">
        <f t="shared" ca="1" si="44"/>
        <v/>
      </c>
      <c r="AJ64" s="79" t="str">
        <f t="shared" ca="1" si="47"/>
        <v/>
      </c>
      <c r="AK64" s="79" t="str">
        <f t="shared" ca="1" si="47"/>
        <v/>
      </c>
      <c r="AL64" s="79" t="str">
        <f t="shared" ca="1" si="47"/>
        <v/>
      </c>
      <c r="AM64" s="79" t="str">
        <f t="shared" ca="1" si="47"/>
        <v/>
      </c>
      <c r="AN64" s="79" t="str">
        <f t="shared" ca="1" si="47"/>
        <v/>
      </c>
      <c r="AO64" s="79" t="str">
        <f t="shared" ca="1" si="47"/>
        <v/>
      </c>
      <c r="AP64" s="79" t="str">
        <f t="shared" ca="1" si="47"/>
        <v/>
      </c>
      <c r="AQ64" s="79" t="str">
        <f t="shared" ca="1" si="47"/>
        <v/>
      </c>
      <c r="AR64" s="79" t="str">
        <f t="shared" ca="1" si="47"/>
        <v/>
      </c>
      <c r="AS64" s="79" t="str">
        <f t="shared" ca="1" si="47"/>
        <v/>
      </c>
      <c r="AT64" s="79" t="str">
        <f t="shared" ca="1" si="47"/>
        <v/>
      </c>
      <c r="AU64" s="79" t="str">
        <f t="shared" ca="1" si="47"/>
        <v/>
      </c>
      <c r="AV64" s="79" t="str">
        <f t="shared" ca="1" si="47"/>
        <v/>
      </c>
      <c r="AW64" s="79" t="str">
        <f t="shared" ca="1" si="47"/>
        <v/>
      </c>
      <c r="AX64" s="79" t="str">
        <f t="shared" ca="1" si="47"/>
        <v/>
      </c>
      <c r="AY64" s="79" t="str">
        <f t="shared" ca="1" si="47"/>
        <v/>
      </c>
      <c r="AZ64" s="79" t="str">
        <f t="shared" ca="1" si="45"/>
        <v/>
      </c>
      <c r="BA64" s="79" t="str">
        <f t="shared" ca="1" si="45"/>
        <v/>
      </c>
      <c r="BB64" s="79" t="str">
        <f t="shared" ca="1" si="8"/>
        <v>1E8</v>
      </c>
      <c r="BC64" s="79" t="str">
        <f t="shared" ca="1" si="38"/>
        <v>3B_Rpon2</v>
      </c>
      <c r="BD64" s="79">
        <f t="shared" ca="1" si="10"/>
        <v>10508</v>
      </c>
      <c r="BE64" s="79" t="str">
        <f t="shared" ca="1" si="39"/>
        <v>3B</v>
      </c>
      <c r="BF64" s="79" t="str">
        <f t="shared" ca="1" si="40"/>
        <v>Rpon2</v>
      </c>
      <c r="BG64" s="79" t="str">
        <f t="shared" ca="1" si="41"/>
        <v>3_2</v>
      </c>
      <c r="BH64" s="79">
        <f ca="1">IFERROR(IF(BB64="","",IF(Details!$B$10=1,1,VLOOKUP($BB64,Data_qPCR,58,FALSE))),"")</f>
        <v>1</v>
      </c>
      <c r="BI64" s="79">
        <f t="shared" ca="1" si="14"/>
        <v>5</v>
      </c>
      <c r="BJ64" s="79">
        <f t="shared" ca="1" si="15"/>
        <v>3.4464554974025088</v>
      </c>
      <c r="BK64" s="79">
        <f t="shared" ca="1" si="16"/>
        <v>31.911601286548088</v>
      </c>
      <c r="BL64" s="79">
        <f t="shared" ca="1" si="17"/>
        <v>0.9952050792242455</v>
      </c>
      <c r="BM64" s="79">
        <f t="shared" ca="1" si="18"/>
        <v>0.95053242165538099</v>
      </c>
      <c r="BN64" s="79">
        <f t="shared" ca="1" si="42"/>
        <v>27.534602804846902</v>
      </c>
      <c r="BO64" s="79" t="str">
        <f t="shared" ca="1" si="20"/>
        <v>Rpon2@3_2</v>
      </c>
      <c r="BP64" s="79">
        <f ca="1">IF(BO64="","",BQ64-COUNTIF($BO$3:BO63,BO64))</f>
        <v>2</v>
      </c>
      <c r="BQ64" s="79">
        <f t="shared" ca="1" si="43"/>
        <v>2</v>
      </c>
      <c r="BR64" s="79" t="str">
        <f t="shared" ca="1" si="22"/>
        <v>Rpon2@3_2@1</v>
      </c>
      <c r="BS64" s="79" t="str">
        <f t="shared" ca="1" si="23"/>
        <v>1E8</v>
      </c>
      <c r="BT64" s="79" t="b">
        <f t="shared" ca="1" si="24"/>
        <v>0</v>
      </c>
      <c r="BU64" s="79">
        <f t="shared" ca="1" si="25"/>
        <v>27.534602804846902</v>
      </c>
      <c r="BV64" s="79" t="str">
        <f t="shared" ca="1" si="26"/>
        <v/>
      </c>
      <c r="BW64" s="79" t="str">
        <f t="shared" ca="1" si="27"/>
        <v/>
      </c>
      <c r="BX64" s="79"/>
      <c r="BY64" s="79"/>
      <c r="BZ64" s="79"/>
    </row>
    <row r="65" spans="1:78" x14ac:dyDescent="0.25">
      <c r="A65" s="79">
        <f ca="1">IF(A64="","",IF(ISTEXT(A64),1,IF(A64+1&gt;Data_Chart!$C$2,"",A64+1)))</f>
        <v>62</v>
      </c>
      <c r="B65" s="79">
        <f ca="1">IFERROR(SMALL(Data_Amplitude!$A$4:$A$1155,A65),IF(B64=$E$1,IF($E$2&gt;0,"N1",""),IF(B64="","",IF(RIGHT(B64,LEN(B64)-1)+1&gt;$E$2,"","N"&amp;RIGHT(B64,LEN(B64)-1)+1))))</f>
        <v>62</v>
      </c>
      <c r="C65" s="79" t="str">
        <f t="shared" ca="1" si="34"/>
        <v>1F8</v>
      </c>
      <c r="D65" s="79" t="str">
        <f t="shared" si="35"/>
        <v/>
      </c>
      <c r="E65" s="79" t="str">
        <f t="shared" si="46"/>
        <v/>
      </c>
      <c r="F65" s="79" t="str">
        <f t="shared" si="46"/>
        <v/>
      </c>
      <c r="G65" s="79" t="str">
        <f t="shared" si="46"/>
        <v/>
      </c>
      <c r="H65" s="79" t="str">
        <f t="shared" si="46"/>
        <v/>
      </c>
      <c r="I65" s="79" t="str">
        <f t="shared" si="46"/>
        <v/>
      </c>
      <c r="J65" s="79" t="str">
        <f t="shared" si="46"/>
        <v/>
      </c>
      <c r="K65" s="79" t="str">
        <f t="shared" si="46"/>
        <v/>
      </c>
      <c r="L65" s="79" t="str">
        <f t="shared" si="46"/>
        <v/>
      </c>
      <c r="M65" s="79" t="str">
        <f t="shared" si="46"/>
        <v/>
      </c>
      <c r="N65" s="79" t="str">
        <f t="shared" si="46"/>
        <v/>
      </c>
      <c r="O65" s="79" t="str">
        <f t="shared" si="46"/>
        <v/>
      </c>
      <c r="P65" s="79" t="str">
        <f t="shared" si="46"/>
        <v/>
      </c>
      <c r="Q65" s="79" t="str">
        <f t="shared" ca="1" si="46"/>
        <v/>
      </c>
      <c r="R65" s="79" t="str">
        <f t="shared" ca="1" si="46"/>
        <v/>
      </c>
      <c r="S65" s="79" t="str">
        <f t="shared" ca="1" si="46"/>
        <v/>
      </c>
      <c r="T65" s="79" t="str">
        <f t="shared" ca="1" si="46"/>
        <v/>
      </c>
      <c r="U65" s="79" t="str">
        <f t="shared" ca="1" si="44"/>
        <v/>
      </c>
      <c r="V65" s="79" t="str">
        <f t="shared" ca="1" si="44"/>
        <v/>
      </c>
      <c r="W65" s="79" t="str">
        <f t="shared" ca="1" si="44"/>
        <v/>
      </c>
      <c r="X65" s="79" t="str">
        <f t="shared" ca="1" si="44"/>
        <v/>
      </c>
      <c r="Y65" s="79" t="str">
        <f t="shared" ca="1" si="44"/>
        <v/>
      </c>
      <c r="Z65" s="79" t="str">
        <f t="shared" ca="1" si="44"/>
        <v/>
      </c>
      <c r="AA65" s="79" t="str">
        <f t="shared" ca="1" si="44"/>
        <v/>
      </c>
      <c r="AB65" s="79" t="str">
        <f t="shared" ca="1" si="44"/>
        <v/>
      </c>
      <c r="AC65" s="79">
        <f t="shared" ca="1" si="44"/>
        <v>-1.6689310293584838</v>
      </c>
      <c r="AD65" s="79">
        <f t="shared" ca="1" si="44"/>
        <v>-1.3705732396593002</v>
      </c>
      <c r="AE65" s="79">
        <f t="shared" ca="1" si="44"/>
        <v>-1.0843432739984145</v>
      </c>
      <c r="AF65" s="79">
        <f t="shared" ca="1" si="44"/>
        <v>-0.81752919682684289</v>
      </c>
      <c r="AG65" s="79">
        <f t="shared" ca="1" si="44"/>
        <v>-0.58216117924483135</v>
      </c>
      <c r="AH65" s="79" t="str">
        <f t="shared" ca="1" si="44"/>
        <v/>
      </c>
      <c r="AI65" s="79" t="str">
        <f t="shared" ca="1" si="44"/>
        <v/>
      </c>
      <c r="AJ65" s="79" t="str">
        <f t="shared" ca="1" si="47"/>
        <v/>
      </c>
      <c r="AK65" s="79" t="str">
        <f t="shared" ca="1" si="47"/>
        <v/>
      </c>
      <c r="AL65" s="79" t="str">
        <f t="shared" ca="1" si="47"/>
        <v/>
      </c>
      <c r="AM65" s="79" t="str">
        <f t="shared" ca="1" si="47"/>
        <v/>
      </c>
      <c r="AN65" s="79" t="str">
        <f t="shared" ca="1" si="47"/>
        <v/>
      </c>
      <c r="AO65" s="79" t="str">
        <f t="shared" ca="1" si="47"/>
        <v/>
      </c>
      <c r="AP65" s="79" t="str">
        <f t="shared" ca="1" si="47"/>
        <v/>
      </c>
      <c r="AQ65" s="79" t="str">
        <f t="shared" ca="1" si="47"/>
        <v/>
      </c>
      <c r="AR65" s="79" t="str">
        <f t="shared" ca="1" si="47"/>
        <v/>
      </c>
      <c r="AS65" s="79" t="str">
        <f t="shared" ca="1" si="47"/>
        <v/>
      </c>
      <c r="AT65" s="79" t="str">
        <f t="shared" ca="1" si="47"/>
        <v/>
      </c>
      <c r="AU65" s="79" t="str">
        <f t="shared" ca="1" si="47"/>
        <v/>
      </c>
      <c r="AV65" s="79" t="str">
        <f t="shared" ca="1" si="47"/>
        <v/>
      </c>
      <c r="AW65" s="79" t="str">
        <f t="shared" ca="1" si="47"/>
        <v/>
      </c>
      <c r="AX65" s="79" t="str">
        <f t="shared" ca="1" si="47"/>
        <v/>
      </c>
      <c r="AY65" s="79" t="str">
        <f t="shared" ca="1" si="47"/>
        <v/>
      </c>
      <c r="AZ65" s="79" t="str">
        <f t="shared" ca="1" si="45"/>
        <v/>
      </c>
      <c r="BA65" s="79" t="str">
        <f t="shared" ca="1" si="45"/>
        <v/>
      </c>
      <c r="BB65" s="79" t="str">
        <f t="shared" ca="1" si="8"/>
        <v>1F8</v>
      </c>
      <c r="BC65" s="79" t="str">
        <f t="shared" ca="1" si="38"/>
        <v>3B_Rpon2</v>
      </c>
      <c r="BD65" s="79">
        <f t="shared" ca="1" si="10"/>
        <v>10608</v>
      </c>
      <c r="BE65" s="79" t="str">
        <f t="shared" ca="1" si="39"/>
        <v>3B</v>
      </c>
      <c r="BF65" s="79" t="str">
        <f t="shared" ca="1" si="40"/>
        <v>Rpon2</v>
      </c>
      <c r="BG65" s="79" t="str">
        <f t="shared" ca="1" si="41"/>
        <v>3_2</v>
      </c>
      <c r="BH65" s="79">
        <f ca="1">IFERROR(IF(BB65="","",IF(Details!$B$10=1,1,VLOOKUP($BB65,Data_qPCR,58,FALSE))),"")</f>
        <v>1</v>
      </c>
      <c r="BI65" s="79">
        <f t="shared" ca="1" si="14"/>
        <v>5</v>
      </c>
      <c r="BJ65" s="79">
        <f t="shared" ca="1" si="15"/>
        <v>3.6599740418344293</v>
      </c>
      <c r="BK65" s="79">
        <f t="shared" ca="1" si="16"/>
        <v>32.043201080589952</v>
      </c>
      <c r="BL65" s="79">
        <f t="shared" ca="1" si="17"/>
        <v>0.99792257224864844</v>
      </c>
      <c r="BM65" s="79">
        <f t="shared" ca="1" si="18"/>
        <v>0.87597039983171232</v>
      </c>
      <c r="BN65" s="79">
        <f t="shared" ca="1" si="42"/>
        <v>27.395034047460225</v>
      </c>
      <c r="BO65" s="79" t="str">
        <f t="shared" ca="1" si="20"/>
        <v>Rpon2@3_2</v>
      </c>
      <c r="BP65" s="79">
        <f ca="1">IF(BO65="","",BQ65-COUNTIF($BO$3:BO64,BO65))</f>
        <v>1</v>
      </c>
      <c r="BQ65" s="79">
        <f t="shared" ca="1" si="43"/>
        <v>2</v>
      </c>
      <c r="BR65" s="79" t="str">
        <f t="shared" ca="1" si="22"/>
        <v>Rpon2@3_2@2</v>
      </c>
      <c r="BS65" s="79" t="str">
        <f t="shared" ca="1" si="23"/>
        <v>1F8</v>
      </c>
      <c r="BT65" s="79" t="b">
        <f t="shared" ca="1" si="24"/>
        <v>0</v>
      </c>
      <c r="BU65" s="79">
        <f t="shared" ca="1" si="25"/>
        <v>27.395034047460225</v>
      </c>
      <c r="BV65" s="79" t="str">
        <f t="shared" ca="1" si="26"/>
        <v/>
      </c>
      <c r="BW65" s="79" t="str">
        <f t="shared" ca="1" si="27"/>
        <v/>
      </c>
      <c r="BX65" s="79"/>
      <c r="BY65" s="79"/>
      <c r="BZ65" s="79"/>
    </row>
    <row r="66" spans="1:78" x14ac:dyDescent="0.25">
      <c r="A66" s="79">
        <f ca="1">IF(A65="","",IF(ISTEXT(A65),1,IF(A65+1&gt;Data_Chart!$C$2,"",A65+1)))</f>
        <v>63</v>
      </c>
      <c r="B66" s="79">
        <f ca="1">IFERROR(SMALL(Data_Amplitude!$A$4:$A$1155,A66),IF(B65=$E$1,IF($E$2&gt;0,"N1",""),IF(B65="","",IF(RIGHT(B65,LEN(B65)-1)+1&gt;$E$2,"","N"&amp;RIGHT(B65,LEN(B65)-1)+1))))</f>
        <v>63</v>
      </c>
      <c r="C66" s="79" t="str">
        <f t="shared" ca="1" si="34"/>
        <v>1G8</v>
      </c>
      <c r="D66" s="79" t="str">
        <f t="shared" si="35"/>
        <v/>
      </c>
      <c r="E66" s="79" t="str">
        <f t="shared" si="46"/>
        <v/>
      </c>
      <c r="F66" s="79" t="str">
        <f t="shared" si="46"/>
        <v/>
      </c>
      <c r="G66" s="79" t="str">
        <f t="shared" si="46"/>
        <v/>
      </c>
      <c r="H66" s="79" t="str">
        <f t="shared" si="46"/>
        <v/>
      </c>
      <c r="I66" s="79" t="str">
        <f t="shared" si="46"/>
        <v/>
      </c>
      <c r="J66" s="79" t="str">
        <f t="shared" si="46"/>
        <v/>
      </c>
      <c r="K66" s="79" t="str">
        <f t="shared" si="46"/>
        <v/>
      </c>
      <c r="L66" s="79" t="str">
        <f t="shared" si="46"/>
        <v/>
      </c>
      <c r="M66" s="79" t="str">
        <f t="shared" si="46"/>
        <v/>
      </c>
      <c r="N66" s="79" t="str">
        <f t="shared" si="46"/>
        <v/>
      </c>
      <c r="O66" s="79" t="str">
        <f t="shared" si="46"/>
        <v/>
      </c>
      <c r="P66" s="79" t="str">
        <f t="shared" si="46"/>
        <v/>
      </c>
      <c r="Q66" s="79" t="str">
        <f t="shared" ca="1" si="46"/>
        <v/>
      </c>
      <c r="R66" s="79" t="str">
        <f t="shared" ca="1" si="46"/>
        <v/>
      </c>
      <c r="S66" s="79" t="str">
        <f t="shared" ca="1" si="46"/>
        <v/>
      </c>
      <c r="T66" s="79" t="str">
        <f t="shared" ca="1" si="46"/>
        <v/>
      </c>
      <c r="U66" s="79" t="str">
        <f t="shared" ca="1" si="44"/>
        <v/>
      </c>
      <c r="V66" s="79" t="str">
        <f t="shared" ca="1" si="44"/>
        <v/>
      </c>
      <c r="W66" s="79" t="str">
        <f t="shared" ca="1" si="44"/>
        <v/>
      </c>
      <c r="X66" s="79" t="str">
        <f t="shared" ca="1" si="44"/>
        <v/>
      </c>
      <c r="Y66" s="79" t="str">
        <f t="shared" ca="1" si="44"/>
        <v/>
      </c>
      <c r="Z66" s="79" t="str">
        <f t="shared" ca="1" si="44"/>
        <v/>
      </c>
      <c r="AA66" s="79">
        <f t="shared" ca="1" si="44"/>
        <v>-1.8817991441545949</v>
      </c>
      <c r="AB66" s="79">
        <f t="shared" ca="1" si="44"/>
        <v>-1.5774441222127593</v>
      </c>
      <c r="AC66" s="79">
        <f t="shared" ca="1" si="44"/>
        <v>-1.2871762407622043</v>
      </c>
      <c r="AD66" s="79">
        <f t="shared" ca="1" si="44"/>
        <v>-1.0149355265938607</v>
      </c>
      <c r="AE66" s="79">
        <f t="shared" ca="1" si="44"/>
        <v>-0.76478753383266518</v>
      </c>
      <c r="AF66" s="79">
        <f t="shared" ca="1" si="44"/>
        <v>-0.54316719685809334</v>
      </c>
      <c r="AG66" s="79" t="str">
        <f t="shared" ca="1" si="44"/>
        <v/>
      </c>
      <c r="AH66" s="79" t="str">
        <f t="shared" ca="1" si="44"/>
        <v/>
      </c>
      <c r="AI66" s="79" t="str">
        <f t="shared" ca="1" si="44"/>
        <v/>
      </c>
      <c r="AJ66" s="79" t="str">
        <f t="shared" ca="1" si="47"/>
        <v/>
      </c>
      <c r="AK66" s="79" t="str">
        <f t="shared" ca="1" si="47"/>
        <v/>
      </c>
      <c r="AL66" s="79" t="str">
        <f t="shared" ca="1" si="47"/>
        <v/>
      </c>
      <c r="AM66" s="79" t="str">
        <f t="shared" ca="1" si="47"/>
        <v/>
      </c>
      <c r="AN66" s="79" t="str">
        <f t="shared" ca="1" si="47"/>
        <v/>
      </c>
      <c r="AO66" s="79" t="str">
        <f t="shared" ca="1" si="47"/>
        <v/>
      </c>
      <c r="AP66" s="79" t="str">
        <f t="shared" ca="1" si="47"/>
        <v/>
      </c>
      <c r="AQ66" s="79" t="str">
        <f t="shared" ca="1" si="47"/>
        <v/>
      </c>
      <c r="AR66" s="79" t="str">
        <f t="shared" ca="1" si="47"/>
        <v/>
      </c>
      <c r="AS66" s="79" t="str">
        <f t="shared" ca="1" si="47"/>
        <v/>
      </c>
      <c r="AT66" s="79" t="str">
        <f t="shared" ca="1" si="47"/>
        <v/>
      </c>
      <c r="AU66" s="79" t="str">
        <f t="shared" ca="1" si="47"/>
        <v/>
      </c>
      <c r="AV66" s="79" t="str">
        <f t="shared" ca="1" si="47"/>
        <v/>
      </c>
      <c r="AW66" s="79" t="str">
        <f t="shared" ca="1" si="47"/>
        <v/>
      </c>
      <c r="AX66" s="79" t="str">
        <f t="shared" ca="1" si="47"/>
        <v/>
      </c>
      <c r="AY66" s="79" t="str">
        <f t="shared" ca="1" si="47"/>
        <v/>
      </c>
      <c r="AZ66" s="79" t="str">
        <f t="shared" ca="1" si="45"/>
        <v/>
      </c>
      <c r="BA66" s="79" t="str">
        <f t="shared" ca="1" si="45"/>
        <v/>
      </c>
      <c r="BB66" s="79" t="str">
        <f t="shared" ca="1" si="8"/>
        <v>1G8</v>
      </c>
      <c r="BC66" s="79" t="str">
        <f t="shared" ca="1" si="38"/>
        <v>3B_ParA</v>
      </c>
      <c r="BD66" s="79">
        <f t="shared" ca="1" si="10"/>
        <v>10708</v>
      </c>
      <c r="BE66" s="79" t="str">
        <f t="shared" ca="1" si="39"/>
        <v>3B</v>
      </c>
      <c r="BF66" s="79" t="str">
        <f t="shared" ca="1" si="40"/>
        <v>ParA</v>
      </c>
      <c r="BG66" s="79" t="str">
        <f t="shared" ca="1" si="41"/>
        <v>3_2</v>
      </c>
      <c r="BH66" s="79">
        <f ca="1">IFERROR(IF(BB66="","",IF(Details!$B$10=1,1,VLOOKUP($BB66,Data_qPCR,58,FALSE))),"")</f>
        <v>1</v>
      </c>
      <c r="BI66" s="79">
        <f t="shared" ca="1" si="14"/>
        <v>6</v>
      </c>
      <c r="BJ66" s="79">
        <f t="shared" ca="1" si="15"/>
        <v>3.7104254348572443</v>
      </c>
      <c r="BK66" s="79">
        <f t="shared" ca="1" si="16"/>
        <v>30.871691126127839</v>
      </c>
      <c r="BL66" s="79">
        <f t="shared" ca="1" si="17"/>
        <v>0.99687154348715634</v>
      </c>
      <c r="BM66" s="79">
        <f t="shared" ca="1" si="18"/>
        <v>0.85999113152755613</v>
      </c>
      <c r="BN66" s="79">
        <f t="shared" ca="1" si="42"/>
        <v>26.159450823859139</v>
      </c>
      <c r="BO66" s="79" t="str">
        <f t="shared" ca="1" si="20"/>
        <v>ParA@3_2</v>
      </c>
      <c r="BP66" s="79">
        <f ca="1">IF(BO66="","",BQ66-COUNTIF($BO$3:BO65,BO66))</f>
        <v>4</v>
      </c>
      <c r="BQ66" s="79">
        <f t="shared" ca="1" si="43"/>
        <v>4</v>
      </c>
      <c r="BR66" s="79" t="str">
        <f t="shared" ca="1" si="22"/>
        <v>ParA@3_2@1</v>
      </c>
      <c r="BS66" s="79" t="str">
        <f t="shared" ca="1" si="23"/>
        <v>1G8</v>
      </c>
      <c r="BT66" s="79" t="b">
        <f t="shared" ca="1" si="24"/>
        <v>0</v>
      </c>
      <c r="BU66" s="79">
        <f t="shared" ca="1" si="25"/>
        <v>26.159450823859139</v>
      </c>
      <c r="BV66" s="79" t="str">
        <f t="shared" ca="1" si="26"/>
        <v/>
      </c>
      <c r="BW66" s="79" t="str">
        <f t="shared" ca="1" si="27"/>
        <v/>
      </c>
      <c r="BX66" s="79"/>
      <c r="BY66" s="79"/>
      <c r="BZ66" s="79"/>
    </row>
    <row r="67" spans="1:78" x14ac:dyDescent="0.25">
      <c r="A67" s="79">
        <f ca="1">IF(A66="","",IF(ISTEXT(A66),1,IF(A66+1&gt;Data_Chart!$C$2,"",A66+1)))</f>
        <v>64</v>
      </c>
      <c r="B67" s="79">
        <f ca="1">IFERROR(SMALL(Data_Amplitude!$A$4:$A$1155,A67),IF(B66=$E$1,IF($E$2&gt;0,"N1",""),IF(B66="","",IF(RIGHT(B66,LEN(B66)-1)+1&gt;$E$2,"","N"&amp;RIGHT(B66,LEN(B66)-1)+1))))</f>
        <v>64</v>
      </c>
      <c r="C67" s="79" t="str">
        <f t="shared" ca="1" si="34"/>
        <v>1H8</v>
      </c>
      <c r="D67" s="79" t="str">
        <f t="shared" si="35"/>
        <v/>
      </c>
      <c r="E67" s="79" t="str">
        <f t="shared" si="46"/>
        <v/>
      </c>
      <c r="F67" s="79" t="str">
        <f t="shared" si="46"/>
        <v/>
      </c>
      <c r="G67" s="79" t="str">
        <f t="shared" si="46"/>
        <v/>
      </c>
      <c r="H67" s="79" t="str">
        <f t="shared" si="46"/>
        <v/>
      </c>
      <c r="I67" s="79" t="str">
        <f t="shared" si="46"/>
        <v/>
      </c>
      <c r="J67" s="79" t="str">
        <f t="shared" si="46"/>
        <v/>
      </c>
      <c r="K67" s="79" t="str">
        <f t="shared" si="46"/>
        <v/>
      </c>
      <c r="L67" s="79" t="str">
        <f t="shared" si="46"/>
        <v/>
      </c>
      <c r="M67" s="79" t="str">
        <f t="shared" si="46"/>
        <v/>
      </c>
      <c r="N67" s="79" t="str">
        <f t="shared" si="46"/>
        <v/>
      </c>
      <c r="O67" s="79" t="str">
        <f t="shared" si="46"/>
        <v/>
      </c>
      <c r="P67" s="79" t="str">
        <f t="shared" si="46"/>
        <v/>
      </c>
      <c r="Q67" s="79" t="str">
        <f t="shared" ca="1" si="46"/>
        <v/>
      </c>
      <c r="R67" s="79" t="str">
        <f t="shared" ca="1" si="46"/>
        <v/>
      </c>
      <c r="S67" s="79" t="str">
        <f t="shared" ca="1" si="46"/>
        <v/>
      </c>
      <c r="T67" s="79" t="str">
        <f t="shared" ref="T67:AI82" ca="1" si="48">IFERROR(IF(T$3&gt;$D$2,IF(VLOOKUP($C67,Data_qPCR,T$3+2,FALSE)&gt;=$B$1,"",IF(VLOOKUP($C67,Data_qPCR,T$3+2,FALSE)&lt;=$B$2,"",LOG(VLOOKUP($C67,Data_qPCR,T$3+2,FALSE)))),""),"")</f>
        <v/>
      </c>
      <c r="U67" s="79" t="str">
        <f t="shared" ca="1" si="48"/>
        <v/>
      </c>
      <c r="V67" s="79" t="str">
        <f t="shared" ca="1" si="48"/>
        <v/>
      </c>
      <c r="W67" s="79" t="str">
        <f t="shared" ca="1" si="48"/>
        <v/>
      </c>
      <c r="X67" s="79" t="str">
        <f t="shared" ca="1" si="48"/>
        <v/>
      </c>
      <c r="Y67" s="79" t="str">
        <f t="shared" ca="1" si="48"/>
        <v/>
      </c>
      <c r="Z67" s="79" t="str">
        <f t="shared" ca="1" si="48"/>
        <v/>
      </c>
      <c r="AA67" s="79" t="str">
        <f t="shared" ca="1" si="48"/>
        <v/>
      </c>
      <c r="AB67" s="79">
        <f t="shared" ca="1" si="48"/>
        <v>-1.6881663556022564</v>
      </c>
      <c r="AC67" s="79">
        <f t="shared" ca="1" si="48"/>
        <v>-1.3577770218327871</v>
      </c>
      <c r="AD67" s="79">
        <f t="shared" ca="1" si="48"/>
        <v>-1.069436966236144</v>
      </c>
      <c r="AE67" s="79">
        <f t="shared" ca="1" si="48"/>
        <v>-0.81061552636021805</v>
      </c>
      <c r="AF67" s="79">
        <f t="shared" ca="1" si="48"/>
        <v>-0.58227612622414371</v>
      </c>
      <c r="AG67" s="79" t="str">
        <f t="shared" ca="1" si="48"/>
        <v/>
      </c>
      <c r="AH67" s="79" t="str">
        <f t="shared" ca="1" si="48"/>
        <v/>
      </c>
      <c r="AI67" s="79" t="str">
        <f t="shared" ca="1" si="48"/>
        <v/>
      </c>
      <c r="AJ67" s="79" t="str">
        <f t="shared" ca="1" si="47"/>
        <v/>
      </c>
      <c r="AK67" s="79" t="str">
        <f t="shared" ca="1" si="47"/>
        <v/>
      </c>
      <c r="AL67" s="79" t="str">
        <f t="shared" ca="1" si="47"/>
        <v/>
      </c>
      <c r="AM67" s="79" t="str">
        <f t="shared" ca="1" si="47"/>
        <v/>
      </c>
      <c r="AN67" s="79" t="str">
        <f t="shared" ca="1" si="47"/>
        <v/>
      </c>
      <c r="AO67" s="79" t="str">
        <f t="shared" ca="1" si="47"/>
        <v/>
      </c>
      <c r="AP67" s="79" t="str">
        <f t="shared" ca="1" si="47"/>
        <v/>
      </c>
      <c r="AQ67" s="79" t="str">
        <f t="shared" ca="1" si="47"/>
        <v/>
      </c>
      <c r="AR67" s="79" t="str">
        <f t="shared" ca="1" si="47"/>
        <v/>
      </c>
      <c r="AS67" s="79" t="str">
        <f t="shared" ca="1" si="47"/>
        <v/>
      </c>
      <c r="AT67" s="79" t="str">
        <f t="shared" ca="1" si="47"/>
        <v/>
      </c>
      <c r="AU67" s="79" t="str">
        <f t="shared" ca="1" si="47"/>
        <v/>
      </c>
      <c r="AV67" s="79" t="str">
        <f t="shared" ca="1" si="47"/>
        <v/>
      </c>
      <c r="AW67" s="79" t="str">
        <f t="shared" ca="1" si="47"/>
        <v/>
      </c>
      <c r="AX67" s="79" t="str">
        <f t="shared" ca="1" si="47"/>
        <v/>
      </c>
      <c r="AY67" s="79" t="str">
        <f t="shared" ref="AY67:BA82" ca="1" si="49">IFERROR(IF(AY$3&gt;$D$2,IF(VLOOKUP($C67,Data_qPCR,AY$3+2,FALSE)&gt;=$B$1,"",IF(VLOOKUP($C67,Data_qPCR,AY$3+2,FALSE)&lt;=$B$2,"",LOG(VLOOKUP($C67,Data_qPCR,AY$3+2,FALSE)))),""),"")</f>
        <v/>
      </c>
      <c r="AZ67" s="79" t="str">
        <f t="shared" ca="1" si="49"/>
        <v/>
      </c>
      <c r="BA67" s="79" t="str">
        <f t="shared" ca="1" si="49"/>
        <v/>
      </c>
      <c r="BB67" s="79" t="str">
        <f t="shared" ca="1" si="8"/>
        <v>1H8</v>
      </c>
      <c r="BC67" s="79" t="str">
        <f t="shared" ca="1" si="38"/>
        <v>3B_ParA</v>
      </c>
      <c r="BD67" s="79">
        <f t="shared" ca="1" si="10"/>
        <v>10808</v>
      </c>
      <c r="BE67" s="79" t="str">
        <f t="shared" ca="1" si="39"/>
        <v>3B</v>
      </c>
      <c r="BF67" s="79" t="str">
        <f t="shared" ca="1" si="40"/>
        <v>ParA</v>
      </c>
      <c r="BG67" s="79" t="str">
        <f t="shared" ca="1" si="41"/>
        <v>3_2</v>
      </c>
      <c r="BH67" s="79">
        <f ca="1">IFERROR(IF(BB67="","",IF(Details!$B$10=1,1,VLOOKUP($BB67,Data_qPCR,58,FALSE))),"")</f>
        <v>1</v>
      </c>
      <c r="BI67" s="79">
        <f t="shared" ca="1" si="14"/>
        <v>5</v>
      </c>
      <c r="BJ67" s="79">
        <f t="shared" ca="1" si="15"/>
        <v>3.6060337021493121</v>
      </c>
      <c r="BK67" s="79">
        <f t="shared" ca="1" si="16"/>
        <v>30.972602891820557</v>
      </c>
      <c r="BL67" s="79">
        <f t="shared" ca="1" si="17"/>
        <v>0.99488376692227187</v>
      </c>
      <c r="BM67" s="79">
        <f t="shared" ca="1" si="18"/>
        <v>0.89370791048180287</v>
      </c>
      <c r="BN67" s="79">
        <f t="shared" ca="1" si="42"/>
        <v>26.392940090090931</v>
      </c>
      <c r="BO67" s="79" t="str">
        <f t="shared" ca="1" si="20"/>
        <v>ParA@3_2</v>
      </c>
      <c r="BP67" s="79">
        <f ca="1">IF(BO67="","",BQ67-COUNTIF($BO$3:BO66,BO67))</f>
        <v>3</v>
      </c>
      <c r="BQ67" s="79">
        <f t="shared" ca="1" si="43"/>
        <v>4</v>
      </c>
      <c r="BR67" s="79" t="str">
        <f t="shared" ca="1" si="22"/>
        <v>ParA@3_2@2</v>
      </c>
      <c r="BS67" s="79" t="str">
        <f t="shared" ca="1" si="23"/>
        <v>1H8</v>
      </c>
      <c r="BT67" s="79" t="b">
        <f t="shared" ca="1" si="24"/>
        <v>0</v>
      </c>
      <c r="BU67" s="79">
        <f t="shared" ca="1" si="25"/>
        <v>26.392940090090931</v>
      </c>
      <c r="BV67" s="79" t="str">
        <f t="shared" ca="1" si="26"/>
        <v/>
      </c>
      <c r="BW67" s="79" t="str">
        <f t="shared" ca="1" si="27"/>
        <v/>
      </c>
      <c r="BX67" s="79"/>
      <c r="BY67" s="79"/>
      <c r="BZ67" s="79"/>
    </row>
    <row r="68" spans="1:78" x14ac:dyDescent="0.25">
      <c r="A68" s="79">
        <f ca="1">IF(A67="","",IF(ISTEXT(A67),1,IF(A67+1&gt;Data_Chart!$C$2,"",A67+1)))</f>
        <v>65</v>
      </c>
      <c r="B68" s="79">
        <f ca="1">IFERROR(SMALL(Data_Amplitude!$A$4:$A$1155,A68),IF(B67=$E$1,IF($E$2&gt;0,"N1",""),IF(B67="","",IF(RIGHT(B67,LEN(B67)-1)+1&gt;$E$2,"","N"&amp;RIGHT(B67,LEN(B67)-1)+1))))</f>
        <v>65</v>
      </c>
      <c r="C68" s="79" t="str">
        <f t="shared" ref="C68:C99" ca="1" si="50">IF(B68="","",VLOOKUP(B68,Data_OrderChart,2,FALSE))</f>
        <v>1G9</v>
      </c>
      <c r="D68" s="79" t="str">
        <f t="shared" ref="D68:D99" si="51">IFERROR(IF(D$3&gt;$D$2,IF(VLOOKUP($C68,Data_qPCR,D$3+2,FALSE)&gt;=$B$1,"",IF(VLOOKUP($C68,Data_qPCR,D$3+2,FALSE)&lt;=$B$2,"",LOG(VLOOKUP($C68,Data_qPCR,D$3+2,FALSE)))),""),"")</f>
        <v/>
      </c>
      <c r="E68" s="79" t="str">
        <f t="shared" ref="E68:T83" si="52">IFERROR(IF(E$3&gt;$D$2,IF(VLOOKUP($C68,Data_qPCR,E$3+2,FALSE)&gt;=$B$1,"",IF(VLOOKUP($C68,Data_qPCR,E$3+2,FALSE)&lt;=$B$2,"",LOG(VLOOKUP($C68,Data_qPCR,E$3+2,FALSE)))),""),"")</f>
        <v/>
      </c>
      <c r="F68" s="79" t="str">
        <f t="shared" si="52"/>
        <v/>
      </c>
      <c r="G68" s="79" t="str">
        <f t="shared" si="52"/>
        <v/>
      </c>
      <c r="H68" s="79" t="str">
        <f t="shared" si="52"/>
        <v/>
      </c>
      <c r="I68" s="79" t="str">
        <f t="shared" si="52"/>
        <v/>
      </c>
      <c r="J68" s="79" t="str">
        <f t="shared" si="52"/>
        <v/>
      </c>
      <c r="K68" s="79" t="str">
        <f t="shared" si="52"/>
        <v/>
      </c>
      <c r="L68" s="79" t="str">
        <f t="shared" si="52"/>
        <v/>
      </c>
      <c r="M68" s="79" t="str">
        <f t="shared" si="52"/>
        <v/>
      </c>
      <c r="N68" s="79" t="str">
        <f t="shared" si="52"/>
        <v/>
      </c>
      <c r="O68" s="79" t="str">
        <f t="shared" si="52"/>
        <v/>
      </c>
      <c r="P68" s="79" t="str">
        <f t="shared" si="52"/>
        <v/>
      </c>
      <c r="Q68" s="79">
        <f t="shared" ca="1" si="52"/>
        <v>-1.8292088287076542</v>
      </c>
      <c r="R68" s="79">
        <f t="shared" ca="1" si="52"/>
        <v>-1.488424482934176</v>
      </c>
      <c r="S68" s="79">
        <f t="shared" ca="1" si="52"/>
        <v>-1.1863142472979222</v>
      </c>
      <c r="T68" s="79">
        <f t="shared" ca="1" si="52"/>
        <v>-0.91372060126558485</v>
      </c>
      <c r="U68" s="79">
        <f t="shared" ca="1" si="48"/>
        <v>-0.67001317825198226</v>
      </c>
      <c r="V68" s="79" t="str">
        <f t="shared" ca="1" si="48"/>
        <v/>
      </c>
      <c r="W68" s="79" t="str">
        <f t="shared" ca="1" si="48"/>
        <v/>
      </c>
      <c r="X68" s="79" t="str">
        <f t="shared" ca="1" si="48"/>
        <v/>
      </c>
      <c r="Y68" s="79" t="str">
        <f t="shared" ca="1" si="48"/>
        <v/>
      </c>
      <c r="Z68" s="79" t="str">
        <f t="shared" ca="1" si="48"/>
        <v/>
      </c>
      <c r="AA68" s="79" t="str">
        <f t="shared" ca="1" si="48"/>
        <v/>
      </c>
      <c r="AB68" s="79" t="str">
        <f t="shared" ca="1" si="48"/>
        <v/>
      </c>
      <c r="AC68" s="79" t="str">
        <f t="shared" ca="1" si="48"/>
        <v/>
      </c>
      <c r="AD68" s="79" t="str">
        <f t="shared" ca="1" si="48"/>
        <v/>
      </c>
      <c r="AE68" s="79" t="str">
        <f t="shared" ca="1" si="48"/>
        <v/>
      </c>
      <c r="AF68" s="79" t="str">
        <f t="shared" ca="1" si="48"/>
        <v/>
      </c>
      <c r="AG68" s="79" t="str">
        <f t="shared" ca="1" si="48"/>
        <v/>
      </c>
      <c r="AH68" s="79" t="str">
        <f t="shared" ca="1" si="48"/>
        <v/>
      </c>
      <c r="AI68" s="79" t="str">
        <f t="shared" ca="1" si="48"/>
        <v/>
      </c>
      <c r="AJ68" s="79" t="str">
        <f t="shared" ref="AJ68:AY83" ca="1" si="53">IFERROR(IF(AJ$3&gt;$D$2,IF(VLOOKUP($C68,Data_qPCR,AJ$3+2,FALSE)&gt;=$B$1,"",IF(VLOOKUP($C68,Data_qPCR,AJ$3+2,FALSE)&lt;=$B$2,"",LOG(VLOOKUP($C68,Data_qPCR,AJ$3+2,FALSE)))),""),"")</f>
        <v/>
      </c>
      <c r="AK68" s="79" t="str">
        <f t="shared" ca="1" si="53"/>
        <v/>
      </c>
      <c r="AL68" s="79" t="str">
        <f t="shared" ca="1" si="53"/>
        <v/>
      </c>
      <c r="AM68" s="79" t="str">
        <f t="shared" ca="1" si="53"/>
        <v/>
      </c>
      <c r="AN68" s="79" t="str">
        <f t="shared" ca="1" si="53"/>
        <v/>
      </c>
      <c r="AO68" s="79" t="str">
        <f t="shared" ca="1" si="53"/>
        <v/>
      </c>
      <c r="AP68" s="79" t="str">
        <f t="shared" ca="1" si="53"/>
        <v/>
      </c>
      <c r="AQ68" s="79" t="str">
        <f t="shared" ca="1" si="53"/>
        <v/>
      </c>
      <c r="AR68" s="79" t="str">
        <f t="shared" ca="1" si="53"/>
        <v/>
      </c>
      <c r="AS68" s="79" t="str">
        <f t="shared" ca="1" si="53"/>
        <v/>
      </c>
      <c r="AT68" s="79" t="str">
        <f t="shared" ca="1" si="53"/>
        <v/>
      </c>
      <c r="AU68" s="79" t="str">
        <f t="shared" ca="1" si="53"/>
        <v/>
      </c>
      <c r="AV68" s="79" t="str">
        <f t="shared" ca="1" si="53"/>
        <v/>
      </c>
      <c r="AW68" s="79" t="str">
        <f t="shared" ca="1" si="53"/>
        <v/>
      </c>
      <c r="AX68" s="79" t="str">
        <f t="shared" ca="1" si="53"/>
        <v/>
      </c>
      <c r="AY68" s="79" t="str">
        <f t="shared" ca="1" si="53"/>
        <v/>
      </c>
      <c r="AZ68" s="79" t="str">
        <f t="shared" ca="1" si="49"/>
        <v/>
      </c>
      <c r="BA68" s="79" t="str">
        <f t="shared" ca="1" si="49"/>
        <v/>
      </c>
      <c r="BB68" s="79" t="str">
        <f t="shared" ref="BB68:BB131" ca="1" si="54">C68</f>
        <v>1G9</v>
      </c>
      <c r="BC68" s="79" t="str">
        <f t="shared" ref="BC68:BC99" ca="1" si="55">IFERROR(VLOOKUP($BB68,Data_qPCR,54,FALSE),"")</f>
        <v>DNA_ParA</v>
      </c>
      <c r="BD68" s="79">
        <f t="shared" ref="BD68:BD131" ca="1" si="56">IFERROR((LEFT(C68,1)&amp;IF(CODE(RIGHT(LEFT(C68,2),1))-64&lt;10,"0"&amp;CODE(RIGHT(LEFT(C68,2),1))-64,CODE(RIGHT(LEFT(C68,2),1))-64)&amp;IF(RIGHT(C68,LEN(C68)-2)+0&lt;10,"0"&amp;RIGHT(C68,LEN(C68)-2),RIGHT(C68,LEN(C68)-2)))+0,"")</f>
        <v>10709</v>
      </c>
      <c r="BE68" s="79" t="str">
        <f t="shared" ref="BE68:BE99" ca="1" si="57">IFERROR(VLOOKUP($BB68,Data_qPCR,55,FALSE),"")</f>
        <v>DNA</v>
      </c>
      <c r="BF68" s="79" t="str">
        <f t="shared" ref="BF68:BF99" ca="1" si="58">IFERROR(VLOOKUP($BB68,Data_qPCR,56,FALSE),"")</f>
        <v>ParA</v>
      </c>
      <c r="BG68" s="79" t="str">
        <f t="shared" ref="BG68:BG99" ca="1" si="59">IFERROR(VLOOKUP($BB68,Data_qPCR,57,FALSE),"")</f>
        <v>4_1</v>
      </c>
      <c r="BH68" s="79">
        <f ca="1">IFERROR(IF(BB68="","",IF(Details!$B$10=1,1,VLOOKUP($BB68,Data_qPCR,58,FALSE))),"")</f>
        <v>1</v>
      </c>
      <c r="BI68" s="79">
        <f t="shared" ref="BI68:BI131" ca="1" si="60">IF(C68="","",COUNT(D68:BA68))</f>
        <v>5</v>
      </c>
      <c r="BJ68" s="79">
        <f t="shared" ref="BJ68:BJ131" ca="1" si="61">IFERROR(IF(BI68="","",SLOPE($D$3:$BA$3,D68:BA68)),"")</f>
        <v>3.4417678612294469</v>
      </c>
      <c r="BK68" s="79">
        <f t="shared" ref="BK68:BK131" ca="1" si="62">IFERROR(IF(BI68="","",INTERCEPT($D$3:$BA$3,D68:BA68)),"")</f>
        <v>20.190477196021732</v>
      </c>
      <c r="BL68" s="79">
        <f t="shared" ref="BL68:BL131" ca="1" si="63">IFERROR(IF(BI68="","",RSQ($D$3:$BA$3,D68:BA68)),"")</f>
        <v>0.99573620188813583</v>
      </c>
      <c r="BM68" s="79">
        <f t="shared" ref="BM68:BM131" ca="1" si="64">IFERROR(10^(1/BJ68)-1,"")</f>
        <v>0.95230810743362038</v>
      </c>
      <c r="BN68" s="79">
        <f t="shared" ref="BN68:BN99" ca="1" si="65">IFERROR(BU68+LOG(BH68,(1+BM68))+IF($BO$1=TRUE,$BO$2*INDEX(Plate_Compensation,LEFT(BB68,1)+0),0),"")</f>
        <v>15.819432012260332</v>
      </c>
      <c r="BO68" s="79" t="str">
        <f t="shared" ref="BO68:BO131" ca="1" si="66">IF(BB68="","",BF68&amp;"@"&amp;BG68)</f>
        <v>ParA@4_1</v>
      </c>
      <c r="BP68" s="79">
        <f ca="1">IF(BO68="","",BQ68-COUNTIF($BO$3:BO67,BO68))</f>
        <v>2</v>
      </c>
      <c r="BQ68" s="79">
        <f t="shared" ref="BQ68:BQ99" ca="1" si="67">IF(BB68="","",COUNTIF(Result_TechRep,BO68))</f>
        <v>2</v>
      </c>
      <c r="BR68" s="79" t="str">
        <f t="shared" ref="BR68:BR131" ca="1" si="68">IFERROR(BO68&amp;"@"&amp;(BQ68+1)-BP68,"")</f>
        <v>ParA@4_1@1</v>
      </c>
      <c r="BS68" s="79" t="str">
        <f t="shared" ref="BS68:BS131" ca="1" si="69">BB68</f>
        <v>1G9</v>
      </c>
      <c r="BT68" s="79" t="b">
        <f t="shared" ref="BT68:BT131" ca="1" si="70">IF($BB68="","",OR(BL68&lt;$BS$2,BM68&lt;$BT$2,BM68&gt;$BU$2,BI68&lt;$BV$2,BI68&gt;$BW$2))</f>
        <v>0</v>
      </c>
      <c r="BU68" s="79">
        <f t="shared" ref="BU68:BU131" ca="1" si="71">IFERROR(BJ68*LOG($D$1)+BK68,"")</f>
        <v>15.819432012260332</v>
      </c>
      <c r="BV68" s="79" t="str">
        <f t="shared" ref="BV68:BV131" ca="1" si="72">IF(LEFT(B68,1)="N",IF(BU68="","",IF(BU68&gt;=$BW$1,"","E")),"")</f>
        <v/>
      </c>
      <c r="BW68" s="79" t="str">
        <f t="shared" ref="BW68:BW131" ca="1" si="73">BW67&amp;IF(BV68="","",IF(BW67="","",", "))&amp;IF(BV68="","",C68)</f>
        <v/>
      </c>
      <c r="BX68" s="79"/>
      <c r="BY68" s="79"/>
      <c r="BZ68" s="79"/>
    </row>
    <row r="69" spans="1:78" x14ac:dyDescent="0.25">
      <c r="A69" s="79">
        <f ca="1">IF(A68="","",IF(ISTEXT(A68),1,IF(A68+1&gt;Data_Chart!$C$2,"",A68+1)))</f>
        <v>66</v>
      </c>
      <c r="B69" s="79">
        <f ca="1">IFERROR(SMALL(Data_Amplitude!$A$4:$A$1155,A69),IF(B68=$E$1,IF($E$2&gt;0,"N1",""),IF(B68="","",IF(RIGHT(B68,LEN(B68)-1)+1&gt;$E$2,"","N"&amp;RIGHT(B68,LEN(B68)-1)+1))))</f>
        <v>66</v>
      </c>
      <c r="C69" s="79" t="str">
        <f t="shared" ca="1" si="50"/>
        <v>2A1</v>
      </c>
      <c r="D69" s="79" t="str">
        <f t="shared" si="51"/>
        <v/>
      </c>
      <c r="E69" s="79" t="str">
        <f t="shared" si="52"/>
        <v/>
      </c>
      <c r="F69" s="79" t="str">
        <f t="shared" si="52"/>
        <v/>
      </c>
      <c r="G69" s="79" t="str">
        <f t="shared" si="52"/>
        <v/>
      </c>
      <c r="H69" s="79" t="str">
        <f t="shared" si="52"/>
        <v/>
      </c>
      <c r="I69" s="79" t="str">
        <f t="shared" si="52"/>
        <v/>
      </c>
      <c r="J69" s="79" t="str">
        <f t="shared" si="52"/>
        <v/>
      </c>
      <c r="K69" s="79" t="str">
        <f t="shared" si="52"/>
        <v/>
      </c>
      <c r="L69" s="79" t="str">
        <f t="shared" si="52"/>
        <v/>
      </c>
      <c r="M69" s="79" t="str">
        <f t="shared" si="52"/>
        <v/>
      </c>
      <c r="N69" s="79" t="str">
        <f t="shared" si="52"/>
        <v/>
      </c>
      <c r="O69" s="79" t="str">
        <f t="shared" si="52"/>
        <v/>
      </c>
      <c r="P69" s="79" t="str">
        <f t="shared" si="52"/>
        <v/>
      </c>
      <c r="Q69" s="79" t="str">
        <f t="shared" ca="1" si="52"/>
        <v/>
      </c>
      <c r="R69" s="79" t="str">
        <f t="shared" ca="1" si="52"/>
        <v/>
      </c>
      <c r="S69" s="79" t="str">
        <f t="shared" ca="1" si="52"/>
        <v/>
      </c>
      <c r="T69" s="79" t="str">
        <f t="shared" ca="1" si="52"/>
        <v/>
      </c>
      <c r="U69" s="79" t="str">
        <f t="shared" ca="1" si="48"/>
        <v/>
      </c>
      <c r="V69" s="79" t="str">
        <f t="shared" ca="1" si="48"/>
        <v/>
      </c>
      <c r="W69" s="79" t="str">
        <f t="shared" ca="1" si="48"/>
        <v/>
      </c>
      <c r="X69" s="79" t="str">
        <f t="shared" ca="1" si="48"/>
        <v/>
      </c>
      <c r="Y69" s="79" t="str">
        <f t="shared" ca="1" si="48"/>
        <v/>
      </c>
      <c r="Z69" s="79" t="str">
        <f t="shared" ca="1" si="48"/>
        <v/>
      </c>
      <c r="AA69" s="79" t="str">
        <f t="shared" ca="1" si="48"/>
        <v/>
      </c>
      <c r="AB69" s="79" t="str">
        <f t="shared" ca="1" si="48"/>
        <v/>
      </c>
      <c r="AC69" s="79">
        <f t="shared" ca="1" si="48"/>
        <v>-1.825685526148813</v>
      </c>
      <c r="AD69" s="79">
        <f t="shared" ca="1" si="48"/>
        <v>-1.5231769858059496</v>
      </c>
      <c r="AE69" s="79">
        <f t="shared" ca="1" si="48"/>
        <v>-1.2385632779016891</v>
      </c>
      <c r="AF69" s="79">
        <f t="shared" ca="1" si="48"/>
        <v>-0.97855624228424576</v>
      </c>
      <c r="AG69" s="79">
        <f t="shared" ca="1" si="48"/>
        <v>-0.73356663681446743</v>
      </c>
      <c r="AH69" s="79" t="str">
        <f t="shared" ca="1" si="48"/>
        <v/>
      </c>
      <c r="AI69" s="79" t="str">
        <f t="shared" ca="1" si="48"/>
        <v/>
      </c>
      <c r="AJ69" s="79" t="str">
        <f t="shared" ca="1" si="53"/>
        <v/>
      </c>
      <c r="AK69" s="79" t="str">
        <f t="shared" ca="1" si="53"/>
        <v/>
      </c>
      <c r="AL69" s="79" t="str">
        <f t="shared" ca="1" si="53"/>
        <v/>
      </c>
      <c r="AM69" s="79" t="str">
        <f t="shared" ca="1" si="53"/>
        <v/>
      </c>
      <c r="AN69" s="79" t="str">
        <f t="shared" ca="1" si="53"/>
        <v/>
      </c>
      <c r="AO69" s="79" t="str">
        <f t="shared" ca="1" si="53"/>
        <v/>
      </c>
      <c r="AP69" s="79" t="str">
        <f t="shared" ca="1" si="53"/>
        <v/>
      </c>
      <c r="AQ69" s="79" t="str">
        <f t="shared" ca="1" si="53"/>
        <v/>
      </c>
      <c r="AR69" s="79" t="str">
        <f t="shared" ca="1" si="53"/>
        <v/>
      </c>
      <c r="AS69" s="79" t="str">
        <f t="shared" ca="1" si="53"/>
        <v/>
      </c>
      <c r="AT69" s="79" t="str">
        <f t="shared" ca="1" si="53"/>
        <v/>
      </c>
      <c r="AU69" s="79" t="str">
        <f t="shared" ca="1" si="53"/>
        <v/>
      </c>
      <c r="AV69" s="79" t="str">
        <f t="shared" ca="1" si="53"/>
        <v/>
      </c>
      <c r="AW69" s="79" t="str">
        <f t="shared" ca="1" si="53"/>
        <v/>
      </c>
      <c r="AX69" s="79" t="str">
        <f t="shared" ca="1" si="53"/>
        <v/>
      </c>
      <c r="AY69" s="79" t="str">
        <f t="shared" ca="1" si="53"/>
        <v/>
      </c>
      <c r="AZ69" s="79" t="str">
        <f t="shared" ca="1" si="49"/>
        <v/>
      </c>
      <c r="BA69" s="79" t="str">
        <f t="shared" ca="1" si="49"/>
        <v/>
      </c>
      <c r="BB69" s="79" t="str">
        <f t="shared" ca="1" si="54"/>
        <v>2A1</v>
      </c>
      <c r="BC69" s="79" t="str">
        <f t="shared" ca="1" si="55"/>
        <v>3G_aceA</v>
      </c>
      <c r="BD69" s="79">
        <f t="shared" ca="1" si="56"/>
        <v>20101</v>
      </c>
      <c r="BE69" s="79" t="str">
        <f t="shared" ca="1" si="57"/>
        <v>3G</v>
      </c>
      <c r="BF69" s="79" t="str">
        <f t="shared" ca="1" si="58"/>
        <v>aceA</v>
      </c>
      <c r="BG69" s="79" t="str">
        <f t="shared" ca="1" si="59"/>
        <v>1_1</v>
      </c>
      <c r="BH69" s="79">
        <f ca="1">IFERROR(IF(BB69="","",IF(Details!$B$10=1,1,VLOOKUP($BB69,Data_qPCR,58,FALSE))),"")</f>
        <v>1</v>
      </c>
      <c r="BI69" s="79">
        <f t="shared" ca="1" si="60"/>
        <v>5</v>
      </c>
      <c r="BJ69" s="79">
        <f t="shared" ca="1" si="61"/>
        <v>3.657671503284091</v>
      </c>
      <c r="BK69" s="79">
        <f t="shared" ca="1" si="62"/>
        <v>32.608335929997708</v>
      </c>
      <c r="BL69" s="79">
        <f t="shared" ca="1" si="63"/>
        <v>0.99812680531097431</v>
      </c>
      <c r="BM69" s="79">
        <f t="shared" ca="1" si="64"/>
        <v>0.87671350773185375</v>
      </c>
      <c r="BN69" s="79">
        <f t="shared" ca="1" si="65"/>
        <v>27.511213869439977</v>
      </c>
      <c r="BO69" s="79" t="str">
        <f t="shared" ca="1" si="66"/>
        <v>aceA@1_1</v>
      </c>
      <c r="BP69" s="79">
        <f ca="1">IF(BO69="","",BQ69-COUNTIF($BO$3:BO68,BO69))</f>
        <v>2</v>
      </c>
      <c r="BQ69" s="79">
        <f t="shared" ca="1" si="67"/>
        <v>2</v>
      </c>
      <c r="BR69" s="79" t="str">
        <f t="shared" ca="1" si="68"/>
        <v>aceA@1_1@1</v>
      </c>
      <c r="BS69" s="79" t="str">
        <f t="shared" ca="1" si="69"/>
        <v>2A1</v>
      </c>
      <c r="BT69" s="79" t="b">
        <f t="shared" ca="1" si="70"/>
        <v>0</v>
      </c>
      <c r="BU69" s="79">
        <f t="shared" ca="1" si="71"/>
        <v>27.963093120826912</v>
      </c>
      <c r="BV69" s="79" t="str">
        <f t="shared" ca="1" si="72"/>
        <v/>
      </c>
      <c r="BW69" s="79" t="str">
        <f t="shared" ca="1" si="73"/>
        <v/>
      </c>
      <c r="BX69" s="79"/>
      <c r="BY69" s="79"/>
      <c r="BZ69" s="79"/>
    </row>
    <row r="70" spans="1:78" x14ac:dyDescent="0.25">
      <c r="A70" s="79">
        <f ca="1">IF(A69="","",IF(ISTEXT(A69),1,IF(A69+1&gt;Data_Chart!$C$2,"",A69+1)))</f>
        <v>67</v>
      </c>
      <c r="B70" s="79">
        <f ca="1">IFERROR(SMALL(Data_Amplitude!$A$4:$A$1155,A70),IF(B69=$E$1,IF($E$2&gt;0,"N1",""),IF(B69="","",IF(RIGHT(B69,LEN(B69)-1)+1&gt;$E$2,"","N"&amp;RIGHT(B69,LEN(B69)-1)+1))))</f>
        <v>67</v>
      </c>
      <c r="C70" s="79" t="str">
        <f t="shared" ca="1" si="50"/>
        <v>2B1</v>
      </c>
      <c r="D70" s="79" t="str">
        <f t="shared" si="51"/>
        <v/>
      </c>
      <c r="E70" s="79" t="str">
        <f t="shared" si="52"/>
        <v/>
      </c>
      <c r="F70" s="79" t="str">
        <f t="shared" si="52"/>
        <v/>
      </c>
      <c r="G70" s="79" t="str">
        <f t="shared" si="52"/>
        <v/>
      </c>
      <c r="H70" s="79" t="str">
        <f t="shared" si="52"/>
        <v/>
      </c>
      <c r="I70" s="79" t="str">
        <f t="shared" si="52"/>
        <v/>
      </c>
      <c r="J70" s="79" t="str">
        <f t="shared" si="52"/>
        <v/>
      </c>
      <c r="K70" s="79" t="str">
        <f t="shared" si="52"/>
        <v/>
      </c>
      <c r="L70" s="79" t="str">
        <f t="shared" si="52"/>
        <v/>
      </c>
      <c r="M70" s="79" t="str">
        <f t="shared" si="52"/>
        <v/>
      </c>
      <c r="N70" s="79" t="str">
        <f t="shared" si="52"/>
        <v/>
      </c>
      <c r="O70" s="79" t="str">
        <f t="shared" si="52"/>
        <v/>
      </c>
      <c r="P70" s="79" t="str">
        <f t="shared" si="52"/>
        <v/>
      </c>
      <c r="Q70" s="79" t="str">
        <f t="shared" ca="1" si="52"/>
        <v/>
      </c>
      <c r="R70" s="79" t="str">
        <f t="shared" ca="1" si="52"/>
        <v/>
      </c>
      <c r="S70" s="79" t="str">
        <f t="shared" ca="1" si="52"/>
        <v/>
      </c>
      <c r="T70" s="79" t="str">
        <f t="shared" ca="1" si="52"/>
        <v/>
      </c>
      <c r="U70" s="79" t="str">
        <f t="shared" ca="1" si="48"/>
        <v/>
      </c>
      <c r="V70" s="79" t="str">
        <f t="shared" ca="1" si="48"/>
        <v/>
      </c>
      <c r="W70" s="79" t="str">
        <f t="shared" ca="1" si="48"/>
        <v/>
      </c>
      <c r="X70" s="79" t="str">
        <f t="shared" ca="1" si="48"/>
        <v/>
      </c>
      <c r="Y70" s="79" t="str">
        <f t="shared" ca="1" si="48"/>
        <v/>
      </c>
      <c r="Z70" s="79" t="str">
        <f t="shared" ca="1" si="48"/>
        <v/>
      </c>
      <c r="AA70" s="79" t="str">
        <f t="shared" ca="1" si="48"/>
        <v/>
      </c>
      <c r="AB70" s="79" t="str">
        <f t="shared" ca="1" si="48"/>
        <v/>
      </c>
      <c r="AC70" s="79">
        <f t="shared" ca="1" si="48"/>
        <v>-1.8006917100079336</v>
      </c>
      <c r="AD70" s="79">
        <f t="shared" ca="1" si="48"/>
        <v>-1.4966126081272744</v>
      </c>
      <c r="AE70" s="79">
        <f t="shared" ca="1" si="48"/>
        <v>-1.21273728117929</v>
      </c>
      <c r="AF70" s="79">
        <f t="shared" ca="1" si="48"/>
        <v>-0.94837876676070265</v>
      </c>
      <c r="AG70" s="79">
        <f t="shared" ca="1" si="48"/>
        <v>-0.70555957738840747</v>
      </c>
      <c r="AH70" s="79" t="str">
        <f t="shared" ca="1" si="48"/>
        <v/>
      </c>
      <c r="AI70" s="79" t="str">
        <f t="shared" ca="1" si="48"/>
        <v/>
      </c>
      <c r="AJ70" s="79" t="str">
        <f t="shared" ca="1" si="53"/>
        <v/>
      </c>
      <c r="AK70" s="79" t="str">
        <f t="shared" ca="1" si="53"/>
        <v/>
      </c>
      <c r="AL70" s="79" t="str">
        <f t="shared" ca="1" si="53"/>
        <v/>
      </c>
      <c r="AM70" s="79" t="str">
        <f t="shared" ca="1" si="53"/>
        <v/>
      </c>
      <c r="AN70" s="79" t="str">
        <f t="shared" ca="1" si="53"/>
        <v/>
      </c>
      <c r="AO70" s="79" t="str">
        <f t="shared" ca="1" si="53"/>
        <v/>
      </c>
      <c r="AP70" s="79" t="str">
        <f t="shared" ca="1" si="53"/>
        <v/>
      </c>
      <c r="AQ70" s="79" t="str">
        <f t="shared" ca="1" si="53"/>
        <v/>
      </c>
      <c r="AR70" s="79" t="str">
        <f t="shared" ca="1" si="53"/>
        <v/>
      </c>
      <c r="AS70" s="79" t="str">
        <f t="shared" ca="1" si="53"/>
        <v/>
      </c>
      <c r="AT70" s="79" t="str">
        <f t="shared" ca="1" si="53"/>
        <v/>
      </c>
      <c r="AU70" s="79" t="str">
        <f t="shared" ca="1" si="53"/>
        <v/>
      </c>
      <c r="AV70" s="79" t="str">
        <f t="shared" ca="1" si="53"/>
        <v/>
      </c>
      <c r="AW70" s="79" t="str">
        <f t="shared" ca="1" si="53"/>
        <v/>
      </c>
      <c r="AX70" s="79" t="str">
        <f t="shared" ca="1" si="53"/>
        <v/>
      </c>
      <c r="AY70" s="79" t="str">
        <f t="shared" ca="1" si="53"/>
        <v/>
      </c>
      <c r="AZ70" s="79" t="str">
        <f t="shared" ca="1" si="49"/>
        <v/>
      </c>
      <c r="BA70" s="79" t="str">
        <f t="shared" ca="1" si="49"/>
        <v/>
      </c>
      <c r="BB70" s="79" t="str">
        <f t="shared" ca="1" si="54"/>
        <v>2B1</v>
      </c>
      <c r="BC70" s="79" t="str">
        <f t="shared" ca="1" si="55"/>
        <v>3G_aceA</v>
      </c>
      <c r="BD70" s="79">
        <f t="shared" ca="1" si="56"/>
        <v>20201</v>
      </c>
      <c r="BE70" s="79" t="str">
        <f t="shared" ca="1" si="57"/>
        <v>3G</v>
      </c>
      <c r="BF70" s="79" t="str">
        <f t="shared" ca="1" si="58"/>
        <v>aceA</v>
      </c>
      <c r="BG70" s="79" t="str">
        <f t="shared" ca="1" si="59"/>
        <v>1_1</v>
      </c>
      <c r="BH70" s="79">
        <f ca="1">IFERROR(IF(BB70="","",IF(Details!$B$10=1,1,VLOOKUP($BB70,Data_qPCR,58,FALSE))),"")</f>
        <v>1</v>
      </c>
      <c r="BI70" s="79">
        <f t="shared" ca="1" si="60"/>
        <v>5</v>
      </c>
      <c r="BJ70" s="79">
        <f t="shared" ca="1" si="61"/>
        <v>3.6446319739676643</v>
      </c>
      <c r="BK70" s="79">
        <f t="shared" ca="1" si="62"/>
        <v>32.493087677768571</v>
      </c>
      <c r="BL70" s="79">
        <f t="shared" ca="1" si="63"/>
        <v>0.99808177599847625</v>
      </c>
      <c r="BM70" s="79">
        <f t="shared" ca="1" si="64"/>
        <v>0.88094512488255927</v>
      </c>
      <c r="BN70" s="79">
        <f t="shared" ca="1" si="65"/>
        <v>27.412525819442699</v>
      </c>
      <c r="BO70" s="79" t="str">
        <f t="shared" ca="1" si="66"/>
        <v>aceA@1_1</v>
      </c>
      <c r="BP70" s="79">
        <f ca="1">IF(BO70="","",BQ70-COUNTIF($BO$3:BO69,BO70))</f>
        <v>1</v>
      </c>
      <c r="BQ70" s="79">
        <f t="shared" ca="1" si="67"/>
        <v>2</v>
      </c>
      <c r="BR70" s="79" t="str">
        <f t="shared" ca="1" si="68"/>
        <v>aceA@1_1@2</v>
      </c>
      <c r="BS70" s="79" t="str">
        <f t="shared" ca="1" si="69"/>
        <v>2B1</v>
      </c>
      <c r="BT70" s="79" t="b">
        <f t="shared" ca="1" si="70"/>
        <v>0</v>
      </c>
      <c r="BU70" s="79">
        <f t="shared" ca="1" si="71"/>
        <v>27.864405070829637</v>
      </c>
      <c r="BV70" s="79" t="str">
        <f t="shared" ca="1" si="72"/>
        <v/>
      </c>
      <c r="BW70" s="79" t="str">
        <f t="shared" ca="1" si="73"/>
        <v/>
      </c>
      <c r="BX70" s="79"/>
      <c r="BY70" s="79"/>
      <c r="BZ70" s="79"/>
    </row>
    <row r="71" spans="1:78" x14ac:dyDescent="0.25">
      <c r="A71" s="79">
        <f ca="1">IF(A70="","",IF(ISTEXT(A70),1,IF(A70+1&gt;Data_Chart!$C$2,"",A70+1)))</f>
        <v>68</v>
      </c>
      <c r="B71" s="79">
        <f ca="1">IFERROR(SMALL(Data_Amplitude!$A$4:$A$1155,A71),IF(B70=$E$1,IF($E$2&gt;0,"N1",""),IF(B70="","",IF(RIGHT(B70,LEN(B70)-1)+1&gt;$E$2,"","N"&amp;RIGHT(B70,LEN(B70)-1)+1))))</f>
        <v>68</v>
      </c>
      <c r="C71" s="79" t="str">
        <f t="shared" ca="1" si="50"/>
        <v>2C1</v>
      </c>
      <c r="D71" s="79" t="str">
        <f t="shared" si="51"/>
        <v/>
      </c>
      <c r="E71" s="79" t="str">
        <f t="shared" si="52"/>
        <v/>
      </c>
      <c r="F71" s="79" t="str">
        <f t="shared" si="52"/>
        <v/>
      </c>
      <c r="G71" s="79" t="str">
        <f t="shared" si="52"/>
        <v/>
      </c>
      <c r="H71" s="79" t="str">
        <f t="shared" si="52"/>
        <v/>
      </c>
      <c r="I71" s="79" t="str">
        <f t="shared" si="52"/>
        <v/>
      </c>
      <c r="J71" s="79" t="str">
        <f t="shared" si="52"/>
        <v/>
      </c>
      <c r="K71" s="79" t="str">
        <f t="shared" si="52"/>
        <v/>
      </c>
      <c r="L71" s="79" t="str">
        <f t="shared" si="52"/>
        <v/>
      </c>
      <c r="M71" s="79" t="str">
        <f t="shared" si="52"/>
        <v/>
      </c>
      <c r="N71" s="79" t="str">
        <f t="shared" si="52"/>
        <v/>
      </c>
      <c r="O71" s="79" t="str">
        <f t="shared" si="52"/>
        <v/>
      </c>
      <c r="P71" s="79" t="str">
        <f t="shared" si="52"/>
        <v/>
      </c>
      <c r="Q71" s="79" t="str">
        <f t="shared" ca="1" si="52"/>
        <v/>
      </c>
      <c r="R71" s="79" t="str">
        <f t="shared" ca="1" si="52"/>
        <v/>
      </c>
      <c r="S71" s="79" t="str">
        <f t="shared" ca="1" si="52"/>
        <v/>
      </c>
      <c r="T71" s="79" t="str">
        <f t="shared" ca="1" si="52"/>
        <v/>
      </c>
      <c r="U71" s="79" t="str">
        <f t="shared" ca="1" si="48"/>
        <v/>
      </c>
      <c r="V71" s="79" t="str">
        <f t="shared" ca="1" si="48"/>
        <v/>
      </c>
      <c r="W71" s="79" t="str">
        <f t="shared" ca="1" si="48"/>
        <v/>
      </c>
      <c r="X71" s="79" t="str">
        <f t="shared" ca="1" si="48"/>
        <v/>
      </c>
      <c r="Y71" s="79" t="str">
        <f t="shared" ca="1" si="48"/>
        <v/>
      </c>
      <c r="Z71" s="79" t="str">
        <f t="shared" ca="1" si="48"/>
        <v/>
      </c>
      <c r="AA71" s="79" t="str">
        <f t="shared" ca="1" si="48"/>
        <v/>
      </c>
      <c r="AB71" s="79" t="str">
        <f t="shared" ca="1" si="48"/>
        <v/>
      </c>
      <c r="AC71" s="79">
        <f t="shared" ca="1" si="48"/>
        <v>-1.7112517375169494</v>
      </c>
      <c r="AD71" s="79">
        <f t="shared" ca="1" si="48"/>
        <v>-1.378369937988321</v>
      </c>
      <c r="AE71" s="79">
        <f t="shared" ca="1" si="48"/>
        <v>-1.0745360694542301</v>
      </c>
      <c r="AF71" s="79">
        <f t="shared" ca="1" si="48"/>
        <v>-0.80248189882835974</v>
      </c>
      <c r="AG71" s="79">
        <f t="shared" ca="1" si="48"/>
        <v>-0.56313951131605455</v>
      </c>
      <c r="AH71" s="79" t="str">
        <f t="shared" ca="1" si="48"/>
        <v/>
      </c>
      <c r="AI71" s="79" t="str">
        <f t="shared" ca="1" si="48"/>
        <v/>
      </c>
      <c r="AJ71" s="79" t="str">
        <f t="shared" ca="1" si="53"/>
        <v/>
      </c>
      <c r="AK71" s="79" t="str">
        <f t="shared" ca="1" si="53"/>
        <v/>
      </c>
      <c r="AL71" s="79" t="str">
        <f t="shared" ca="1" si="53"/>
        <v/>
      </c>
      <c r="AM71" s="79" t="str">
        <f t="shared" ca="1" si="53"/>
        <v/>
      </c>
      <c r="AN71" s="79" t="str">
        <f t="shared" ca="1" si="53"/>
        <v/>
      </c>
      <c r="AO71" s="79" t="str">
        <f t="shared" ca="1" si="53"/>
        <v/>
      </c>
      <c r="AP71" s="79" t="str">
        <f t="shared" ca="1" si="53"/>
        <v/>
      </c>
      <c r="AQ71" s="79" t="str">
        <f t="shared" ca="1" si="53"/>
        <v/>
      </c>
      <c r="AR71" s="79" t="str">
        <f t="shared" ca="1" si="53"/>
        <v/>
      </c>
      <c r="AS71" s="79" t="str">
        <f t="shared" ca="1" si="53"/>
        <v/>
      </c>
      <c r="AT71" s="79" t="str">
        <f t="shared" ca="1" si="53"/>
        <v/>
      </c>
      <c r="AU71" s="79" t="str">
        <f t="shared" ca="1" si="53"/>
        <v/>
      </c>
      <c r="AV71" s="79" t="str">
        <f t="shared" ca="1" si="53"/>
        <v/>
      </c>
      <c r="AW71" s="79" t="str">
        <f t="shared" ca="1" si="53"/>
        <v/>
      </c>
      <c r="AX71" s="79" t="str">
        <f t="shared" ca="1" si="53"/>
        <v/>
      </c>
      <c r="AY71" s="79" t="str">
        <f t="shared" ca="1" si="53"/>
        <v/>
      </c>
      <c r="AZ71" s="79" t="str">
        <f t="shared" ca="1" si="49"/>
        <v/>
      </c>
      <c r="BA71" s="79" t="str">
        <f t="shared" ca="1" si="49"/>
        <v/>
      </c>
      <c r="BB71" s="79" t="str">
        <f t="shared" ca="1" si="54"/>
        <v>2C1</v>
      </c>
      <c r="BC71" s="79" t="str">
        <f t="shared" ca="1" si="55"/>
        <v>3G_pspA</v>
      </c>
      <c r="BD71" s="79">
        <f t="shared" ca="1" si="56"/>
        <v>20301</v>
      </c>
      <c r="BE71" s="79" t="str">
        <f t="shared" ca="1" si="57"/>
        <v>3G</v>
      </c>
      <c r="BF71" s="79" t="str">
        <f t="shared" ca="1" si="58"/>
        <v>pspA</v>
      </c>
      <c r="BG71" s="79" t="str">
        <f t="shared" ca="1" si="59"/>
        <v>1_1</v>
      </c>
      <c r="BH71" s="79">
        <f ca="1">IFERROR(IF(BB71="","",IF(Details!$B$10=1,1,VLOOKUP($BB71,Data_qPCR,58,FALSE))),"")</f>
        <v>1</v>
      </c>
      <c r="BI71" s="79">
        <f t="shared" ca="1" si="60"/>
        <v>5</v>
      </c>
      <c r="BJ71" s="79">
        <f t="shared" ca="1" si="61"/>
        <v>3.467370700699012</v>
      </c>
      <c r="BK71" s="79">
        <f t="shared" ca="1" si="62"/>
        <v>31.834758844748691</v>
      </c>
      <c r="BL71" s="79">
        <f t="shared" ca="1" si="63"/>
        <v>0.99586787023528522</v>
      </c>
      <c r="BM71" s="79">
        <f t="shared" ca="1" si="64"/>
        <v>0.94268759785722001</v>
      </c>
      <c r="BN71" s="79">
        <f t="shared" ca="1" si="65"/>
        <v>26.979318803474008</v>
      </c>
      <c r="BO71" s="79" t="str">
        <f t="shared" ca="1" si="66"/>
        <v>pspA@1_1</v>
      </c>
      <c r="BP71" s="79">
        <f ca="1">IF(BO71="","",BQ71-COUNTIF($BO$3:BO70,BO71))</f>
        <v>2</v>
      </c>
      <c r="BQ71" s="79">
        <f t="shared" ca="1" si="67"/>
        <v>2</v>
      </c>
      <c r="BR71" s="79" t="str">
        <f t="shared" ca="1" si="68"/>
        <v>pspA@1_1@1</v>
      </c>
      <c r="BS71" s="79" t="str">
        <f t="shared" ca="1" si="69"/>
        <v>2C1</v>
      </c>
      <c r="BT71" s="79" t="b">
        <f t="shared" ca="1" si="70"/>
        <v>0</v>
      </c>
      <c r="BU71" s="79">
        <f t="shared" ca="1" si="71"/>
        <v>27.431198054860946</v>
      </c>
      <c r="BV71" s="79" t="str">
        <f t="shared" ca="1" si="72"/>
        <v/>
      </c>
      <c r="BW71" s="79" t="str">
        <f t="shared" ca="1" si="73"/>
        <v/>
      </c>
      <c r="BX71" s="79"/>
      <c r="BY71" s="79"/>
      <c r="BZ71" s="79"/>
    </row>
    <row r="72" spans="1:78" x14ac:dyDescent="0.25">
      <c r="A72" s="79">
        <f ca="1">IF(A71="","",IF(ISTEXT(A71),1,IF(A71+1&gt;Data_Chart!$C$2,"",A71+1)))</f>
        <v>69</v>
      </c>
      <c r="B72" s="79">
        <f ca="1">IFERROR(SMALL(Data_Amplitude!$A$4:$A$1155,A72),IF(B71=$E$1,IF($E$2&gt;0,"N1",""),IF(B71="","",IF(RIGHT(B71,LEN(B71)-1)+1&gt;$E$2,"","N"&amp;RIGHT(B71,LEN(B71)-1)+1))))</f>
        <v>69</v>
      </c>
      <c r="C72" s="79" t="str">
        <f t="shared" ca="1" si="50"/>
        <v>2D1</v>
      </c>
      <c r="D72" s="79" t="str">
        <f t="shared" si="51"/>
        <v/>
      </c>
      <c r="E72" s="79" t="str">
        <f t="shared" si="52"/>
        <v/>
      </c>
      <c r="F72" s="79" t="str">
        <f t="shared" si="52"/>
        <v/>
      </c>
      <c r="G72" s="79" t="str">
        <f t="shared" si="52"/>
        <v/>
      </c>
      <c r="H72" s="79" t="str">
        <f t="shared" si="52"/>
        <v/>
      </c>
      <c r="I72" s="79" t="str">
        <f t="shared" si="52"/>
        <v/>
      </c>
      <c r="J72" s="79" t="str">
        <f t="shared" si="52"/>
        <v/>
      </c>
      <c r="K72" s="79" t="str">
        <f t="shared" si="52"/>
        <v/>
      </c>
      <c r="L72" s="79" t="str">
        <f t="shared" si="52"/>
        <v/>
      </c>
      <c r="M72" s="79" t="str">
        <f t="shared" si="52"/>
        <v/>
      </c>
      <c r="N72" s="79" t="str">
        <f t="shared" si="52"/>
        <v/>
      </c>
      <c r="O72" s="79" t="str">
        <f t="shared" si="52"/>
        <v/>
      </c>
      <c r="P72" s="79" t="str">
        <f t="shared" si="52"/>
        <v/>
      </c>
      <c r="Q72" s="79" t="str">
        <f t="shared" ca="1" si="52"/>
        <v/>
      </c>
      <c r="R72" s="79" t="str">
        <f t="shared" ca="1" si="52"/>
        <v/>
      </c>
      <c r="S72" s="79" t="str">
        <f t="shared" ca="1" si="52"/>
        <v/>
      </c>
      <c r="T72" s="79" t="str">
        <f t="shared" ca="1" si="52"/>
        <v/>
      </c>
      <c r="U72" s="79" t="str">
        <f t="shared" ca="1" si="48"/>
        <v/>
      </c>
      <c r="V72" s="79" t="str">
        <f t="shared" ca="1" si="48"/>
        <v/>
      </c>
      <c r="W72" s="79" t="str">
        <f t="shared" ca="1" si="48"/>
        <v/>
      </c>
      <c r="X72" s="79" t="str">
        <f t="shared" ca="1" si="48"/>
        <v/>
      </c>
      <c r="Y72" s="79" t="str">
        <f t="shared" ca="1" si="48"/>
        <v/>
      </c>
      <c r="Z72" s="79" t="str">
        <f t="shared" ca="1" si="48"/>
        <v/>
      </c>
      <c r="AA72" s="79" t="str">
        <f t="shared" ca="1" si="48"/>
        <v/>
      </c>
      <c r="AB72" s="79">
        <f t="shared" ca="1" si="48"/>
        <v>-1.9583768461769373</v>
      </c>
      <c r="AC72" s="79">
        <f t="shared" ca="1" si="48"/>
        <v>-1.6171776336052772</v>
      </c>
      <c r="AD72" s="79">
        <f t="shared" ca="1" si="48"/>
        <v>-1.3055978813985767</v>
      </c>
      <c r="AE72" s="79">
        <f t="shared" ca="1" si="48"/>
        <v>-1.0160992317959932</v>
      </c>
      <c r="AF72" s="79">
        <f t="shared" ca="1" si="48"/>
        <v>-0.75436228054946719</v>
      </c>
      <c r="AG72" s="79" t="str">
        <f t="shared" ca="1" si="48"/>
        <v/>
      </c>
      <c r="AH72" s="79" t="str">
        <f t="shared" ca="1" si="48"/>
        <v/>
      </c>
      <c r="AI72" s="79" t="str">
        <f t="shared" ca="1" si="48"/>
        <v/>
      </c>
      <c r="AJ72" s="79" t="str">
        <f t="shared" ca="1" si="53"/>
        <v/>
      </c>
      <c r="AK72" s="79" t="str">
        <f t="shared" ca="1" si="53"/>
        <v/>
      </c>
      <c r="AL72" s="79" t="str">
        <f t="shared" ca="1" si="53"/>
        <v/>
      </c>
      <c r="AM72" s="79" t="str">
        <f t="shared" ca="1" si="53"/>
        <v/>
      </c>
      <c r="AN72" s="79" t="str">
        <f t="shared" ca="1" si="53"/>
        <v/>
      </c>
      <c r="AO72" s="79" t="str">
        <f t="shared" ca="1" si="53"/>
        <v/>
      </c>
      <c r="AP72" s="79" t="str">
        <f t="shared" ca="1" si="53"/>
        <v/>
      </c>
      <c r="AQ72" s="79" t="str">
        <f t="shared" ca="1" si="53"/>
        <v/>
      </c>
      <c r="AR72" s="79" t="str">
        <f t="shared" ca="1" si="53"/>
        <v/>
      </c>
      <c r="AS72" s="79" t="str">
        <f t="shared" ca="1" si="53"/>
        <v/>
      </c>
      <c r="AT72" s="79" t="str">
        <f t="shared" ca="1" si="53"/>
        <v/>
      </c>
      <c r="AU72" s="79" t="str">
        <f t="shared" ca="1" si="53"/>
        <v/>
      </c>
      <c r="AV72" s="79" t="str">
        <f t="shared" ca="1" si="53"/>
        <v/>
      </c>
      <c r="AW72" s="79" t="str">
        <f t="shared" ca="1" si="53"/>
        <v/>
      </c>
      <c r="AX72" s="79" t="str">
        <f t="shared" ca="1" si="53"/>
        <v/>
      </c>
      <c r="AY72" s="79" t="str">
        <f t="shared" ca="1" si="53"/>
        <v/>
      </c>
      <c r="AZ72" s="79" t="str">
        <f t="shared" ca="1" si="49"/>
        <v/>
      </c>
      <c r="BA72" s="79" t="str">
        <f t="shared" ca="1" si="49"/>
        <v/>
      </c>
      <c r="BB72" s="79" t="str">
        <f t="shared" ca="1" si="54"/>
        <v>2D1</v>
      </c>
      <c r="BC72" s="79" t="str">
        <f t="shared" ca="1" si="55"/>
        <v>3G_pspA</v>
      </c>
      <c r="BD72" s="79">
        <f t="shared" ca="1" si="56"/>
        <v>20401</v>
      </c>
      <c r="BE72" s="79" t="str">
        <f t="shared" ca="1" si="57"/>
        <v>3G</v>
      </c>
      <c r="BF72" s="79" t="str">
        <f t="shared" ca="1" si="58"/>
        <v>pspA</v>
      </c>
      <c r="BG72" s="79" t="str">
        <f t="shared" ca="1" si="59"/>
        <v>1_1</v>
      </c>
      <c r="BH72" s="79">
        <f ca="1">IFERROR(IF(BB72="","",IF(Details!$B$10=1,1,VLOOKUP($BB72,Data_qPCR,58,FALSE))),"")</f>
        <v>1</v>
      </c>
      <c r="BI72" s="79">
        <f t="shared" ca="1" si="60"/>
        <v>5</v>
      </c>
      <c r="BJ72" s="79">
        <f t="shared" ca="1" si="61"/>
        <v>3.3146672392678513</v>
      </c>
      <c r="BK72" s="79">
        <f t="shared" ca="1" si="62"/>
        <v>31.409577318967401</v>
      </c>
      <c r="BL72" s="79">
        <f t="shared" ca="1" si="63"/>
        <v>0.99741901592820847</v>
      </c>
      <c r="BM72" s="79">
        <f t="shared" ca="1" si="64"/>
        <v>1.0030390165842857</v>
      </c>
      <c r="BN72" s="79">
        <f t="shared" ca="1" si="65"/>
        <v>26.748070673710295</v>
      </c>
      <c r="BO72" s="79" t="str">
        <f t="shared" ca="1" si="66"/>
        <v>pspA@1_1</v>
      </c>
      <c r="BP72" s="79">
        <f ca="1">IF(BO72="","",BQ72-COUNTIF($BO$3:BO71,BO72))</f>
        <v>1</v>
      </c>
      <c r="BQ72" s="79">
        <f t="shared" ca="1" si="67"/>
        <v>2</v>
      </c>
      <c r="BR72" s="79" t="str">
        <f t="shared" ca="1" si="68"/>
        <v>pspA@1_1@2</v>
      </c>
      <c r="BS72" s="79" t="str">
        <f t="shared" ca="1" si="69"/>
        <v>2D1</v>
      </c>
      <c r="BT72" s="79" t="b">
        <f t="shared" ca="1" si="70"/>
        <v>0</v>
      </c>
      <c r="BU72" s="79">
        <f t="shared" ca="1" si="71"/>
        <v>27.199949925097229</v>
      </c>
      <c r="BV72" s="79" t="str">
        <f t="shared" ca="1" si="72"/>
        <v/>
      </c>
      <c r="BW72" s="79" t="str">
        <f t="shared" ca="1" si="73"/>
        <v/>
      </c>
      <c r="BX72" s="79"/>
      <c r="BY72" s="79"/>
      <c r="BZ72" s="79"/>
    </row>
    <row r="73" spans="1:78" x14ac:dyDescent="0.25">
      <c r="A73" s="79">
        <f ca="1">IF(A72="","",IF(ISTEXT(A72),1,IF(A72+1&gt;Data_Chart!$C$2,"",A72+1)))</f>
        <v>70</v>
      </c>
      <c r="B73" s="79">
        <f ca="1">IFERROR(SMALL(Data_Amplitude!$A$4:$A$1155,A73),IF(B72=$E$1,IF($E$2&gt;0,"N1",""),IF(B72="","",IF(RIGHT(B72,LEN(B72)-1)+1&gt;$E$2,"","N"&amp;RIGHT(B72,LEN(B72)-1)+1))))</f>
        <v>70</v>
      </c>
      <c r="C73" s="79" t="str">
        <f t="shared" ca="1" si="50"/>
        <v>2E1</v>
      </c>
      <c r="D73" s="79" t="str">
        <f t="shared" si="51"/>
        <v/>
      </c>
      <c r="E73" s="79" t="str">
        <f t="shared" si="52"/>
        <v/>
      </c>
      <c r="F73" s="79" t="str">
        <f t="shared" si="52"/>
        <v/>
      </c>
      <c r="G73" s="79" t="str">
        <f t="shared" si="52"/>
        <v/>
      </c>
      <c r="H73" s="79" t="str">
        <f t="shared" si="52"/>
        <v/>
      </c>
      <c r="I73" s="79" t="str">
        <f t="shared" si="52"/>
        <v/>
      </c>
      <c r="J73" s="79" t="str">
        <f t="shared" si="52"/>
        <v/>
      </c>
      <c r="K73" s="79" t="str">
        <f t="shared" si="52"/>
        <v/>
      </c>
      <c r="L73" s="79" t="str">
        <f t="shared" si="52"/>
        <v/>
      </c>
      <c r="M73" s="79" t="str">
        <f t="shared" si="52"/>
        <v/>
      </c>
      <c r="N73" s="79" t="str">
        <f t="shared" si="52"/>
        <v/>
      </c>
      <c r="O73" s="79" t="str">
        <f t="shared" si="52"/>
        <v/>
      </c>
      <c r="P73" s="79" t="str">
        <f t="shared" si="52"/>
        <v/>
      </c>
      <c r="Q73" s="79" t="str">
        <f t="shared" ca="1" si="52"/>
        <v/>
      </c>
      <c r="R73" s="79" t="str">
        <f t="shared" ca="1" si="52"/>
        <v/>
      </c>
      <c r="S73" s="79" t="str">
        <f t="shared" ca="1" si="52"/>
        <v/>
      </c>
      <c r="T73" s="79" t="str">
        <f t="shared" ca="1" si="52"/>
        <v/>
      </c>
      <c r="U73" s="79" t="str">
        <f t="shared" ca="1" si="48"/>
        <v/>
      </c>
      <c r="V73" s="79" t="str">
        <f t="shared" ca="1" si="48"/>
        <v/>
      </c>
      <c r="W73" s="79" t="str">
        <f t="shared" ca="1" si="48"/>
        <v/>
      </c>
      <c r="X73" s="79">
        <f t="shared" ca="1" si="48"/>
        <v>-1.8553366216082108</v>
      </c>
      <c r="Y73" s="79">
        <f t="shared" ca="1" si="48"/>
        <v>-1.5146839529879745</v>
      </c>
      <c r="Z73" s="79">
        <f t="shared" ca="1" si="48"/>
        <v>-1.2069848425024154</v>
      </c>
      <c r="AA73" s="79">
        <f t="shared" ca="1" si="48"/>
        <v>-0.92961919189027997</v>
      </c>
      <c r="AB73" s="79">
        <f t="shared" ca="1" si="48"/>
        <v>-0.68083333477214147</v>
      </c>
      <c r="AC73" s="79" t="str">
        <f t="shared" ca="1" si="48"/>
        <v/>
      </c>
      <c r="AD73" s="79" t="str">
        <f t="shared" ca="1" si="48"/>
        <v/>
      </c>
      <c r="AE73" s="79" t="str">
        <f t="shared" ca="1" si="48"/>
        <v/>
      </c>
      <c r="AF73" s="79" t="str">
        <f t="shared" ca="1" si="48"/>
        <v/>
      </c>
      <c r="AG73" s="79" t="str">
        <f t="shared" ca="1" si="48"/>
        <v/>
      </c>
      <c r="AH73" s="79" t="str">
        <f t="shared" ca="1" si="48"/>
        <v/>
      </c>
      <c r="AI73" s="79" t="str">
        <f t="shared" ca="1" si="48"/>
        <v/>
      </c>
      <c r="AJ73" s="79" t="str">
        <f t="shared" ca="1" si="53"/>
        <v/>
      </c>
      <c r="AK73" s="79" t="str">
        <f t="shared" ca="1" si="53"/>
        <v/>
      </c>
      <c r="AL73" s="79" t="str">
        <f t="shared" ca="1" si="53"/>
        <v/>
      </c>
      <c r="AM73" s="79" t="str">
        <f t="shared" ca="1" si="53"/>
        <v/>
      </c>
      <c r="AN73" s="79" t="str">
        <f t="shared" ca="1" si="53"/>
        <v/>
      </c>
      <c r="AO73" s="79" t="str">
        <f t="shared" ca="1" si="53"/>
        <v/>
      </c>
      <c r="AP73" s="79" t="str">
        <f t="shared" ca="1" si="53"/>
        <v/>
      </c>
      <c r="AQ73" s="79" t="str">
        <f t="shared" ca="1" si="53"/>
        <v/>
      </c>
      <c r="AR73" s="79" t="str">
        <f t="shared" ca="1" si="53"/>
        <v/>
      </c>
      <c r="AS73" s="79" t="str">
        <f t="shared" ca="1" si="53"/>
        <v/>
      </c>
      <c r="AT73" s="79" t="str">
        <f t="shared" ca="1" si="53"/>
        <v/>
      </c>
      <c r="AU73" s="79" t="str">
        <f t="shared" ca="1" si="53"/>
        <v/>
      </c>
      <c r="AV73" s="79" t="str">
        <f t="shared" ca="1" si="53"/>
        <v/>
      </c>
      <c r="AW73" s="79" t="str">
        <f t="shared" ca="1" si="53"/>
        <v/>
      </c>
      <c r="AX73" s="79" t="str">
        <f t="shared" ca="1" si="53"/>
        <v/>
      </c>
      <c r="AY73" s="79" t="str">
        <f t="shared" ca="1" si="53"/>
        <v/>
      </c>
      <c r="AZ73" s="79" t="str">
        <f t="shared" ca="1" si="49"/>
        <v/>
      </c>
      <c r="BA73" s="79" t="str">
        <f t="shared" ca="1" si="49"/>
        <v/>
      </c>
      <c r="BB73" s="79" t="str">
        <f t="shared" ca="1" si="54"/>
        <v>2E1</v>
      </c>
      <c r="BC73" s="79" t="str">
        <f t="shared" ca="1" si="55"/>
        <v>3G_ltpD</v>
      </c>
      <c r="BD73" s="79">
        <f t="shared" ca="1" si="56"/>
        <v>20501</v>
      </c>
      <c r="BE73" s="79" t="str">
        <f t="shared" ca="1" si="57"/>
        <v>3G</v>
      </c>
      <c r="BF73" s="79" t="str">
        <f t="shared" ca="1" si="58"/>
        <v>ltpD</v>
      </c>
      <c r="BG73" s="79" t="str">
        <f t="shared" ca="1" si="59"/>
        <v>1_1</v>
      </c>
      <c r="BH73" s="79">
        <f ca="1">IFERROR(IF(BB73="","",IF(Details!$B$10=1,1,VLOOKUP($BB73,Data_qPCR,58,FALSE))),"")</f>
        <v>1</v>
      </c>
      <c r="BI73" s="79">
        <f t="shared" ca="1" si="60"/>
        <v>5</v>
      </c>
      <c r="BJ73" s="79">
        <f t="shared" ca="1" si="61"/>
        <v>3.3953163032945537</v>
      </c>
      <c r="BK73" s="79">
        <f t="shared" ca="1" si="62"/>
        <v>27.201675366480238</v>
      </c>
      <c r="BL73" s="79">
        <f t="shared" ca="1" si="63"/>
        <v>0.99621002379732249</v>
      </c>
      <c r="BM73" s="79">
        <f t="shared" ca="1" si="64"/>
        <v>0.97025922698245104</v>
      </c>
      <c r="BN73" s="79">
        <f t="shared" ca="1" si="65"/>
        <v>22.437744409909222</v>
      </c>
      <c r="BO73" s="79" t="str">
        <f t="shared" ca="1" si="66"/>
        <v>ltpD@1_1</v>
      </c>
      <c r="BP73" s="79">
        <f ca="1">IF(BO73="","",BQ73-COUNTIF($BO$3:BO72,BO73))</f>
        <v>2</v>
      </c>
      <c r="BQ73" s="79">
        <f t="shared" ca="1" si="67"/>
        <v>2</v>
      </c>
      <c r="BR73" s="79" t="str">
        <f t="shared" ca="1" si="68"/>
        <v>ltpD@1_1@1</v>
      </c>
      <c r="BS73" s="79" t="str">
        <f t="shared" ca="1" si="69"/>
        <v>2E1</v>
      </c>
      <c r="BT73" s="79" t="b">
        <f t="shared" ca="1" si="70"/>
        <v>0</v>
      </c>
      <c r="BU73" s="79">
        <f t="shared" ca="1" si="71"/>
        <v>22.889623661296156</v>
      </c>
      <c r="BV73" s="79" t="str">
        <f t="shared" ca="1" si="72"/>
        <v/>
      </c>
      <c r="BW73" s="79" t="str">
        <f t="shared" ca="1" si="73"/>
        <v/>
      </c>
      <c r="BX73" s="79"/>
      <c r="BY73" s="79"/>
      <c r="BZ73" s="79"/>
    </row>
    <row r="74" spans="1:78" x14ac:dyDescent="0.25">
      <c r="A74" s="79">
        <f ca="1">IF(A73="","",IF(ISTEXT(A73),1,IF(A73+1&gt;Data_Chart!$C$2,"",A73+1)))</f>
        <v>71</v>
      </c>
      <c r="B74" s="79">
        <f ca="1">IFERROR(SMALL(Data_Amplitude!$A$4:$A$1155,A74),IF(B73=$E$1,IF($E$2&gt;0,"N1",""),IF(B73="","",IF(RIGHT(B73,LEN(B73)-1)+1&gt;$E$2,"","N"&amp;RIGHT(B73,LEN(B73)-1)+1))))</f>
        <v>71</v>
      </c>
      <c r="C74" s="79" t="str">
        <f t="shared" ca="1" si="50"/>
        <v>2F1</v>
      </c>
      <c r="D74" s="79" t="str">
        <f t="shared" si="51"/>
        <v/>
      </c>
      <c r="E74" s="79" t="str">
        <f t="shared" si="52"/>
        <v/>
      </c>
      <c r="F74" s="79" t="str">
        <f t="shared" si="52"/>
        <v/>
      </c>
      <c r="G74" s="79" t="str">
        <f t="shared" si="52"/>
        <v/>
      </c>
      <c r="H74" s="79" t="str">
        <f t="shared" si="52"/>
        <v/>
      </c>
      <c r="I74" s="79" t="str">
        <f t="shared" si="52"/>
        <v/>
      </c>
      <c r="J74" s="79" t="str">
        <f t="shared" si="52"/>
        <v/>
      </c>
      <c r="K74" s="79" t="str">
        <f t="shared" si="52"/>
        <v/>
      </c>
      <c r="L74" s="79" t="str">
        <f t="shared" si="52"/>
        <v/>
      </c>
      <c r="M74" s="79" t="str">
        <f t="shared" si="52"/>
        <v/>
      </c>
      <c r="N74" s="79" t="str">
        <f t="shared" si="52"/>
        <v/>
      </c>
      <c r="O74" s="79" t="str">
        <f t="shared" si="52"/>
        <v/>
      </c>
      <c r="P74" s="79" t="str">
        <f t="shared" si="52"/>
        <v/>
      </c>
      <c r="Q74" s="79" t="str">
        <f t="shared" ca="1" si="52"/>
        <v/>
      </c>
      <c r="R74" s="79" t="str">
        <f t="shared" ca="1" si="52"/>
        <v/>
      </c>
      <c r="S74" s="79" t="str">
        <f t="shared" ca="1" si="52"/>
        <v/>
      </c>
      <c r="T74" s="79" t="str">
        <f t="shared" ca="1" si="52"/>
        <v/>
      </c>
      <c r="U74" s="79" t="str">
        <f t="shared" ca="1" si="48"/>
        <v/>
      </c>
      <c r="V74" s="79" t="str">
        <f t="shared" ca="1" si="48"/>
        <v/>
      </c>
      <c r="W74" s="79" t="str">
        <f t="shared" ca="1" si="48"/>
        <v/>
      </c>
      <c r="X74" s="79">
        <f t="shared" ca="1" si="48"/>
        <v>-1.8259337810164158</v>
      </c>
      <c r="Y74" s="79">
        <f t="shared" ca="1" si="48"/>
        <v>-1.4766196023392375</v>
      </c>
      <c r="Z74" s="79">
        <f t="shared" ca="1" si="48"/>
        <v>-1.1726828237814229</v>
      </c>
      <c r="AA74" s="79">
        <f t="shared" ca="1" si="48"/>
        <v>-0.89529908886987131</v>
      </c>
      <c r="AB74" s="79">
        <f t="shared" ca="1" si="48"/>
        <v>-0.64756497965961146</v>
      </c>
      <c r="AC74" s="79" t="str">
        <f t="shared" ca="1" si="48"/>
        <v/>
      </c>
      <c r="AD74" s="79" t="str">
        <f t="shared" ca="1" si="48"/>
        <v/>
      </c>
      <c r="AE74" s="79" t="str">
        <f t="shared" ca="1" si="48"/>
        <v/>
      </c>
      <c r="AF74" s="79" t="str">
        <f t="shared" ca="1" si="48"/>
        <v/>
      </c>
      <c r="AG74" s="79" t="str">
        <f t="shared" ca="1" si="48"/>
        <v/>
      </c>
      <c r="AH74" s="79" t="str">
        <f t="shared" ca="1" si="48"/>
        <v/>
      </c>
      <c r="AI74" s="79" t="str">
        <f t="shared" ca="1" si="48"/>
        <v/>
      </c>
      <c r="AJ74" s="79" t="str">
        <f t="shared" ca="1" si="53"/>
        <v/>
      </c>
      <c r="AK74" s="79" t="str">
        <f t="shared" ca="1" si="53"/>
        <v/>
      </c>
      <c r="AL74" s="79" t="str">
        <f t="shared" ca="1" si="53"/>
        <v/>
      </c>
      <c r="AM74" s="79" t="str">
        <f t="shared" ca="1" si="53"/>
        <v/>
      </c>
      <c r="AN74" s="79" t="str">
        <f t="shared" ca="1" si="53"/>
        <v/>
      </c>
      <c r="AO74" s="79" t="str">
        <f t="shared" ca="1" si="53"/>
        <v/>
      </c>
      <c r="AP74" s="79" t="str">
        <f t="shared" ca="1" si="53"/>
        <v/>
      </c>
      <c r="AQ74" s="79" t="str">
        <f t="shared" ca="1" si="53"/>
        <v/>
      </c>
      <c r="AR74" s="79" t="str">
        <f t="shared" ca="1" si="53"/>
        <v/>
      </c>
      <c r="AS74" s="79" t="str">
        <f t="shared" ca="1" si="53"/>
        <v/>
      </c>
      <c r="AT74" s="79" t="str">
        <f t="shared" ca="1" si="53"/>
        <v/>
      </c>
      <c r="AU74" s="79" t="str">
        <f t="shared" ca="1" si="53"/>
        <v/>
      </c>
      <c r="AV74" s="79" t="str">
        <f t="shared" ca="1" si="53"/>
        <v/>
      </c>
      <c r="AW74" s="79" t="str">
        <f t="shared" ca="1" si="53"/>
        <v/>
      </c>
      <c r="AX74" s="79" t="str">
        <f t="shared" ca="1" si="53"/>
        <v/>
      </c>
      <c r="AY74" s="79" t="str">
        <f t="shared" ca="1" si="53"/>
        <v/>
      </c>
      <c r="AZ74" s="79" t="str">
        <f t="shared" ca="1" si="49"/>
        <v/>
      </c>
      <c r="BA74" s="79" t="str">
        <f t="shared" ca="1" si="49"/>
        <v/>
      </c>
      <c r="BB74" s="79" t="str">
        <f t="shared" ca="1" si="54"/>
        <v>2F1</v>
      </c>
      <c r="BC74" s="79" t="str">
        <f t="shared" ca="1" si="55"/>
        <v>3G_ltpD</v>
      </c>
      <c r="BD74" s="79">
        <f t="shared" ca="1" si="56"/>
        <v>20601</v>
      </c>
      <c r="BE74" s="79" t="str">
        <f t="shared" ca="1" si="57"/>
        <v>3G</v>
      </c>
      <c r="BF74" s="79" t="str">
        <f t="shared" ca="1" si="58"/>
        <v>ltpD</v>
      </c>
      <c r="BG74" s="79" t="str">
        <f t="shared" ca="1" si="59"/>
        <v>1_1</v>
      </c>
      <c r="BH74" s="79">
        <f ca="1">IFERROR(IF(BB74="","",IF(Details!$B$10=1,1,VLOOKUP($BB74,Data_qPCR,58,FALSE))),"")</f>
        <v>1</v>
      </c>
      <c r="BI74" s="79">
        <f t="shared" ca="1" si="60"/>
        <v>5</v>
      </c>
      <c r="BJ74" s="79">
        <f t="shared" ca="1" si="61"/>
        <v>3.3886882376407259</v>
      </c>
      <c r="BK74" s="79">
        <f t="shared" ca="1" si="62"/>
        <v>27.078693123418734</v>
      </c>
      <c r="BL74" s="79">
        <f t="shared" ca="1" si="63"/>
        <v>0.99561629798141171</v>
      </c>
      <c r="BM74" s="79">
        <f t="shared" ca="1" si="64"/>
        <v>0.9728744099135318</v>
      </c>
      <c r="BN74" s="79">
        <f t="shared" ca="1" si="65"/>
        <v>22.323179810228076</v>
      </c>
      <c r="BO74" s="79" t="str">
        <f t="shared" ca="1" si="66"/>
        <v>ltpD@1_1</v>
      </c>
      <c r="BP74" s="79">
        <f ca="1">IF(BO74="","",BQ74-COUNTIF($BO$3:BO73,BO74))</f>
        <v>1</v>
      </c>
      <c r="BQ74" s="79">
        <f t="shared" ca="1" si="67"/>
        <v>2</v>
      </c>
      <c r="BR74" s="79" t="str">
        <f t="shared" ca="1" si="68"/>
        <v>ltpD@1_1@2</v>
      </c>
      <c r="BS74" s="79" t="str">
        <f t="shared" ca="1" si="69"/>
        <v>2F1</v>
      </c>
      <c r="BT74" s="79" t="b">
        <f t="shared" ca="1" si="70"/>
        <v>0</v>
      </c>
      <c r="BU74" s="79">
        <f t="shared" ca="1" si="71"/>
        <v>22.775059061615011</v>
      </c>
      <c r="BV74" s="79" t="str">
        <f t="shared" ca="1" si="72"/>
        <v/>
      </c>
      <c r="BW74" s="79" t="str">
        <f t="shared" ca="1" si="73"/>
        <v/>
      </c>
      <c r="BX74" s="79"/>
      <c r="BY74" s="79"/>
      <c r="BZ74" s="79"/>
    </row>
    <row r="75" spans="1:78" x14ac:dyDescent="0.25">
      <c r="A75" s="79">
        <f ca="1">IF(A74="","",IF(ISTEXT(A74),1,IF(A74+1&gt;Data_Chart!$C$2,"",A74+1)))</f>
        <v>72</v>
      </c>
      <c r="B75" s="79">
        <f ca="1">IFERROR(SMALL(Data_Amplitude!$A$4:$A$1155,A75),IF(B74=$E$1,IF($E$2&gt;0,"N1",""),IF(B74="","",IF(RIGHT(B74,LEN(B74)-1)+1&gt;$E$2,"","N"&amp;RIGHT(B74,LEN(B74)-1)+1))))</f>
        <v>72</v>
      </c>
      <c r="C75" s="79" t="str">
        <f t="shared" ca="1" si="50"/>
        <v>2G1</v>
      </c>
      <c r="D75" s="79" t="str">
        <f t="shared" si="51"/>
        <v/>
      </c>
      <c r="E75" s="79" t="str">
        <f t="shared" si="52"/>
        <v/>
      </c>
      <c r="F75" s="79" t="str">
        <f t="shared" si="52"/>
        <v/>
      </c>
      <c r="G75" s="79" t="str">
        <f t="shared" si="52"/>
        <v/>
      </c>
      <c r="H75" s="79" t="str">
        <f t="shared" si="52"/>
        <v/>
      </c>
      <c r="I75" s="79" t="str">
        <f t="shared" si="52"/>
        <v/>
      </c>
      <c r="J75" s="79" t="str">
        <f t="shared" si="52"/>
        <v/>
      </c>
      <c r="K75" s="79" t="str">
        <f t="shared" si="52"/>
        <v/>
      </c>
      <c r="L75" s="79" t="str">
        <f t="shared" si="52"/>
        <v/>
      </c>
      <c r="M75" s="79" t="str">
        <f t="shared" si="52"/>
        <v/>
      </c>
      <c r="N75" s="79" t="str">
        <f t="shared" si="52"/>
        <v/>
      </c>
      <c r="O75" s="79" t="str">
        <f t="shared" si="52"/>
        <v/>
      </c>
      <c r="P75" s="79" t="str">
        <f t="shared" si="52"/>
        <v/>
      </c>
      <c r="Q75" s="79" t="str">
        <f t="shared" ca="1" si="52"/>
        <v/>
      </c>
      <c r="R75" s="79" t="str">
        <f t="shared" ca="1" si="52"/>
        <v/>
      </c>
      <c r="S75" s="79" t="str">
        <f t="shared" ca="1" si="52"/>
        <v/>
      </c>
      <c r="T75" s="79" t="str">
        <f t="shared" ca="1" si="52"/>
        <v/>
      </c>
      <c r="U75" s="79" t="str">
        <f t="shared" ca="1" si="48"/>
        <v/>
      </c>
      <c r="V75" s="79" t="str">
        <f t="shared" ca="1" si="48"/>
        <v/>
      </c>
      <c r="W75" s="79" t="str">
        <f t="shared" ca="1" si="48"/>
        <v/>
      </c>
      <c r="X75" s="79" t="str">
        <f t="shared" ca="1" si="48"/>
        <v/>
      </c>
      <c r="Y75" s="79" t="str">
        <f t="shared" ca="1" si="48"/>
        <v/>
      </c>
      <c r="Z75" s="79">
        <f t="shared" ca="1" si="48"/>
        <v>-1.8457705172354308</v>
      </c>
      <c r="AA75" s="79">
        <f t="shared" ca="1" si="48"/>
        <v>-1.5282424585099903</v>
      </c>
      <c r="AB75" s="79">
        <f t="shared" ca="1" si="48"/>
        <v>-1.2304841093377974</v>
      </c>
      <c r="AC75" s="79">
        <f t="shared" ca="1" si="48"/>
        <v>-0.96588355928004144</v>
      </c>
      <c r="AD75" s="79">
        <f t="shared" ca="1" si="48"/>
        <v>-0.72140384485012077</v>
      </c>
      <c r="AE75" s="79" t="str">
        <f t="shared" ca="1" si="48"/>
        <v/>
      </c>
      <c r="AF75" s="79" t="str">
        <f t="shared" ca="1" si="48"/>
        <v/>
      </c>
      <c r="AG75" s="79" t="str">
        <f t="shared" ca="1" si="48"/>
        <v/>
      </c>
      <c r="AH75" s="79" t="str">
        <f t="shared" ca="1" si="48"/>
        <v/>
      </c>
      <c r="AI75" s="79" t="str">
        <f t="shared" ca="1" si="48"/>
        <v/>
      </c>
      <c r="AJ75" s="79" t="str">
        <f t="shared" ca="1" si="53"/>
        <v/>
      </c>
      <c r="AK75" s="79" t="str">
        <f t="shared" ca="1" si="53"/>
        <v/>
      </c>
      <c r="AL75" s="79" t="str">
        <f t="shared" ca="1" si="53"/>
        <v/>
      </c>
      <c r="AM75" s="79" t="str">
        <f t="shared" ca="1" si="53"/>
        <v/>
      </c>
      <c r="AN75" s="79" t="str">
        <f t="shared" ca="1" si="53"/>
        <v/>
      </c>
      <c r="AO75" s="79" t="str">
        <f t="shared" ca="1" si="53"/>
        <v/>
      </c>
      <c r="AP75" s="79" t="str">
        <f t="shared" ca="1" si="53"/>
        <v/>
      </c>
      <c r="AQ75" s="79" t="str">
        <f t="shared" ca="1" si="53"/>
        <v/>
      </c>
      <c r="AR75" s="79" t="str">
        <f t="shared" ca="1" si="53"/>
        <v/>
      </c>
      <c r="AS75" s="79" t="str">
        <f t="shared" ca="1" si="53"/>
        <v/>
      </c>
      <c r="AT75" s="79" t="str">
        <f t="shared" ca="1" si="53"/>
        <v/>
      </c>
      <c r="AU75" s="79" t="str">
        <f t="shared" ca="1" si="53"/>
        <v/>
      </c>
      <c r="AV75" s="79" t="str">
        <f t="shared" ca="1" si="53"/>
        <v/>
      </c>
      <c r="AW75" s="79" t="str">
        <f t="shared" ca="1" si="53"/>
        <v/>
      </c>
      <c r="AX75" s="79" t="str">
        <f t="shared" ca="1" si="53"/>
        <v/>
      </c>
      <c r="AY75" s="79" t="str">
        <f t="shared" ca="1" si="53"/>
        <v/>
      </c>
      <c r="AZ75" s="79" t="str">
        <f t="shared" ca="1" si="49"/>
        <v/>
      </c>
      <c r="BA75" s="79" t="str">
        <f t="shared" ca="1" si="49"/>
        <v/>
      </c>
      <c r="BB75" s="79" t="str">
        <f t="shared" ca="1" si="54"/>
        <v>2G1</v>
      </c>
      <c r="BC75" s="79" t="str">
        <f t="shared" ca="1" si="55"/>
        <v>3G_ParA</v>
      </c>
      <c r="BD75" s="79">
        <f t="shared" ca="1" si="56"/>
        <v>20701</v>
      </c>
      <c r="BE75" s="79" t="str">
        <f t="shared" ca="1" si="57"/>
        <v>3G</v>
      </c>
      <c r="BF75" s="79" t="str">
        <f t="shared" ca="1" si="58"/>
        <v>ParA</v>
      </c>
      <c r="BG75" s="79" t="str">
        <f t="shared" ca="1" si="59"/>
        <v>1_1</v>
      </c>
      <c r="BH75" s="79">
        <f ca="1">IFERROR(IF(BB75="","",IF(Details!$B$10=1,1,VLOOKUP($BB75,Data_qPCR,58,FALSE))),"")</f>
        <v>1</v>
      </c>
      <c r="BI75" s="79">
        <f t="shared" ca="1" si="60"/>
        <v>5</v>
      </c>
      <c r="BJ75" s="79">
        <f t="shared" ca="1" si="61"/>
        <v>3.5469892931156153</v>
      </c>
      <c r="BK75" s="79">
        <f t="shared" ca="1" si="62"/>
        <v>29.463378443566153</v>
      </c>
      <c r="BL75" s="79">
        <f t="shared" ca="1" si="63"/>
        <v>0.99709140914303662</v>
      </c>
      <c r="BM75" s="79">
        <f t="shared" ca="1" si="64"/>
        <v>0.91394406429415431</v>
      </c>
      <c r="BN75" s="79">
        <f t="shared" ca="1" si="65"/>
        <v>24.506822789922388</v>
      </c>
      <c r="BO75" s="79" t="str">
        <f t="shared" ca="1" si="66"/>
        <v>ParA@1_1</v>
      </c>
      <c r="BP75" s="79">
        <f ca="1">IF(BO75="","",BQ75-COUNTIF($BO$3:BO74,BO75))</f>
        <v>2</v>
      </c>
      <c r="BQ75" s="79">
        <f t="shared" ca="1" si="67"/>
        <v>4</v>
      </c>
      <c r="BR75" s="79" t="str">
        <f t="shared" ca="1" si="68"/>
        <v>ParA@1_1@3</v>
      </c>
      <c r="BS75" s="79" t="str">
        <f t="shared" ca="1" si="69"/>
        <v>2G1</v>
      </c>
      <c r="BT75" s="79" t="b">
        <f t="shared" ca="1" si="70"/>
        <v>0</v>
      </c>
      <c r="BU75" s="79">
        <f t="shared" ca="1" si="71"/>
        <v>24.958702041309323</v>
      </c>
      <c r="BV75" s="79" t="str">
        <f t="shared" ca="1" si="72"/>
        <v/>
      </c>
      <c r="BW75" s="79" t="str">
        <f t="shared" ca="1" si="73"/>
        <v/>
      </c>
      <c r="BX75" s="79"/>
      <c r="BY75" s="79"/>
      <c r="BZ75" s="79"/>
    </row>
    <row r="76" spans="1:78" x14ac:dyDescent="0.25">
      <c r="A76" s="79">
        <f ca="1">IF(A75="","",IF(ISTEXT(A75),1,IF(A75+1&gt;Data_Chart!$C$2,"",A75+1)))</f>
        <v>73</v>
      </c>
      <c r="B76" s="79">
        <f ca="1">IFERROR(SMALL(Data_Amplitude!$A$4:$A$1155,A76),IF(B75=$E$1,IF($E$2&gt;0,"N1",""),IF(B75="","",IF(RIGHT(B75,LEN(B75)-1)+1&gt;$E$2,"","N"&amp;RIGHT(B75,LEN(B75)-1)+1))))</f>
        <v>73</v>
      </c>
      <c r="C76" s="79" t="str">
        <f t="shared" ca="1" si="50"/>
        <v>2H1</v>
      </c>
      <c r="D76" s="79" t="str">
        <f t="shared" si="51"/>
        <v/>
      </c>
      <c r="E76" s="79" t="str">
        <f t="shared" si="52"/>
        <v/>
      </c>
      <c r="F76" s="79" t="str">
        <f t="shared" si="52"/>
        <v/>
      </c>
      <c r="G76" s="79" t="str">
        <f t="shared" si="52"/>
        <v/>
      </c>
      <c r="H76" s="79" t="str">
        <f t="shared" si="52"/>
        <v/>
      </c>
      <c r="I76" s="79" t="str">
        <f t="shared" si="52"/>
        <v/>
      </c>
      <c r="J76" s="79" t="str">
        <f t="shared" si="52"/>
        <v/>
      </c>
      <c r="K76" s="79" t="str">
        <f t="shared" si="52"/>
        <v/>
      </c>
      <c r="L76" s="79" t="str">
        <f t="shared" si="52"/>
        <v/>
      </c>
      <c r="M76" s="79" t="str">
        <f t="shared" si="52"/>
        <v/>
      </c>
      <c r="N76" s="79" t="str">
        <f t="shared" si="52"/>
        <v/>
      </c>
      <c r="O76" s="79" t="str">
        <f t="shared" si="52"/>
        <v/>
      </c>
      <c r="P76" s="79" t="str">
        <f t="shared" si="52"/>
        <v/>
      </c>
      <c r="Q76" s="79" t="str">
        <f t="shared" ca="1" si="52"/>
        <v/>
      </c>
      <c r="R76" s="79" t="str">
        <f t="shared" ca="1" si="52"/>
        <v/>
      </c>
      <c r="S76" s="79" t="str">
        <f t="shared" ca="1" si="52"/>
        <v/>
      </c>
      <c r="T76" s="79" t="str">
        <f t="shared" ca="1" si="52"/>
        <v/>
      </c>
      <c r="U76" s="79" t="str">
        <f t="shared" ca="1" si="48"/>
        <v/>
      </c>
      <c r="V76" s="79" t="str">
        <f t="shared" ca="1" si="48"/>
        <v/>
      </c>
      <c r="W76" s="79" t="str">
        <f t="shared" ca="1" si="48"/>
        <v/>
      </c>
      <c r="X76" s="79" t="str">
        <f t="shared" ca="1" si="48"/>
        <v/>
      </c>
      <c r="Y76" s="79" t="str">
        <f t="shared" ca="1" si="48"/>
        <v/>
      </c>
      <c r="Z76" s="79">
        <f t="shared" ca="1" si="48"/>
        <v>-1.8560848261729765</v>
      </c>
      <c r="AA76" s="79">
        <f t="shared" ca="1" si="48"/>
        <v>-1.5241278818997674</v>
      </c>
      <c r="AB76" s="79">
        <f t="shared" ca="1" si="48"/>
        <v>-1.2338511247791721</v>
      </c>
      <c r="AC76" s="79">
        <f t="shared" ca="1" si="48"/>
        <v>-0.9614230075747735</v>
      </c>
      <c r="AD76" s="79">
        <f t="shared" ca="1" si="48"/>
        <v>-0.71547125240171694</v>
      </c>
      <c r="AE76" s="79" t="str">
        <f t="shared" ca="1" si="48"/>
        <v/>
      </c>
      <c r="AF76" s="79" t="str">
        <f t="shared" ca="1" si="48"/>
        <v/>
      </c>
      <c r="AG76" s="79" t="str">
        <f t="shared" ca="1" si="48"/>
        <v/>
      </c>
      <c r="AH76" s="79" t="str">
        <f t="shared" ca="1" si="48"/>
        <v/>
      </c>
      <c r="AI76" s="79" t="str">
        <f t="shared" ca="1" si="48"/>
        <v/>
      </c>
      <c r="AJ76" s="79" t="str">
        <f t="shared" ca="1" si="53"/>
        <v/>
      </c>
      <c r="AK76" s="79" t="str">
        <f t="shared" ca="1" si="53"/>
        <v/>
      </c>
      <c r="AL76" s="79" t="str">
        <f t="shared" ca="1" si="53"/>
        <v/>
      </c>
      <c r="AM76" s="79" t="str">
        <f t="shared" ca="1" si="53"/>
        <v/>
      </c>
      <c r="AN76" s="79" t="str">
        <f t="shared" ca="1" si="53"/>
        <v/>
      </c>
      <c r="AO76" s="79" t="str">
        <f t="shared" ca="1" si="53"/>
        <v/>
      </c>
      <c r="AP76" s="79" t="str">
        <f t="shared" ca="1" si="53"/>
        <v/>
      </c>
      <c r="AQ76" s="79" t="str">
        <f t="shared" ca="1" si="53"/>
        <v/>
      </c>
      <c r="AR76" s="79" t="str">
        <f t="shared" ca="1" si="53"/>
        <v/>
      </c>
      <c r="AS76" s="79" t="str">
        <f t="shared" ca="1" si="53"/>
        <v/>
      </c>
      <c r="AT76" s="79" t="str">
        <f t="shared" ca="1" si="53"/>
        <v/>
      </c>
      <c r="AU76" s="79" t="str">
        <f t="shared" ca="1" si="53"/>
        <v/>
      </c>
      <c r="AV76" s="79" t="str">
        <f t="shared" ca="1" si="53"/>
        <v/>
      </c>
      <c r="AW76" s="79" t="str">
        <f t="shared" ca="1" si="53"/>
        <v/>
      </c>
      <c r="AX76" s="79" t="str">
        <f t="shared" ca="1" si="53"/>
        <v/>
      </c>
      <c r="AY76" s="79" t="str">
        <f t="shared" ca="1" si="53"/>
        <v/>
      </c>
      <c r="AZ76" s="79" t="str">
        <f t="shared" ca="1" si="49"/>
        <v/>
      </c>
      <c r="BA76" s="79" t="str">
        <f t="shared" ca="1" si="49"/>
        <v/>
      </c>
      <c r="BB76" s="79" t="str">
        <f t="shared" ca="1" si="54"/>
        <v>2H1</v>
      </c>
      <c r="BC76" s="79" t="str">
        <f t="shared" ca="1" si="55"/>
        <v>3G_ParA</v>
      </c>
      <c r="BD76" s="79">
        <f t="shared" ca="1" si="56"/>
        <v>20801</v>
      </c>
      <c r="BE76" s="79" t="str">
        <f t="shared" ca="1" si="57"/>
        <v>3G</v>
      </c>
      <c r="BF76" s="79" t="str">
        <f t="shared" ca="1" si="58"/>
        <v>ParA</v>
      </c>
      <c r="BG76" s="79" t="str">
        <f t="shared" ca="1" si="59"/>
        <v>1_1</v>
      </c>
      <c r="BH76" s="79">
        <f ca="1">IFERROR(IF(BB76="","",IF(Details!$B$10=1,1,VLOOKUP($BB76,Data_qPCR,58,FALSE))),"")</f>
        <v>1</v>
      </c>
      <c r="BI76" s="79">
        <f t="shared" ca="1" si="60"/>
        <v>5</v>
      </c>
      <c r="BJ76" s="79">
        <f t="shared" ca="1" si="61"/>
        <v>3.5049353164679098</v>
      </c>
      <c r="BK76" s="79">
        <f t="shared" ca="1" si="62"/>
        <v>29.409880238794777</v>
      </c>
      <c r="BL76" s="79">
        <f t="shared" ca="1" si="63"/>
        <v>0.99677977810774343</v>
      </c>
      <c r="BM76" s="79">
        <f t="shared" ca="1" si="64"/>
        <v>0.92891002416448964</v>
      </c>
      <c r="BN76" s="79">
        <f t="shared" ca="1" si="65"/>
        <v>24.506733135493597</v>
      </c>
      <c r="BO76" s="79" t="str">
        <f t="shared" ca="1" si="66"/>
        <v>ParA@1_1</v>
      </c>
      <c r="BP76" s="79">
        <f ca="1">IF(BO76="","",BQ76-COUNTIF($BO$3:BO75,BO76))</f>
        <v>1</v>
      </c>
      <c r="BQ76" s="79">
        <f t="shared" ca="1" si="67"/>
        <v>4</v>
      </c>
      <c r="BR76" s="79" t="str">
        <f t="shared" ca="1" si="68"/>
        <v>ParA@1_1@4</v>
      </c>
      <c r="BS76" s="79" t="str">
        <f t="shared" ca="1" si="69"/>
        <v>2H1</v>
      </c>
      <c r="BT76" s="79" t="b">
        <f t="shared" ca="1" si="70"/>
        <v>0</v>
      </c>
      <c r="BU76" s="79">
        <f t="shared" ca="1" si="71"/>
        <v>24.958612386880532</v>
      </c>
      <c r="BV76" s="79" t="str">
        <f t="shared" ca="1" si="72"/>
        <v/>
      </c>
      <c r="BW76" s="79" t="str">
        <f t="shared" ca="1" si="73"/>
        <v/>
      </c>
      <c r="BX76" s="79"/>
      <c r="BY76" s="79"/>
      <c r="BZ76" s="79"/>
    </row>
    <row r="77" spans="1:78" x14ac:dyDescent="0.25">
      <c r="A77" s="79">
        <f ca="1">IF(A76="","",IF(ISTEXT(A76),1,IF(A76+1&gt;Data_Chart!$C$2,"",A76+1)))</f>
        <v>74</v>
      </c>
      <c r="B77" s="79">
        <f ca="1">IFERROR(SMALL(Data_Amplitude!$A$4:$A$1155,A77),IF(B76=$E$1,IF($E$2&gt;0,"N1",""),IF(B76="","",IF(RIGHT(B76,LEN(B76)-1)+1&gt;$E$2,"","N"&amp;RIGHT(B76,LEN(B76)-1)+1))))</f>
        <v>74</v>
      </c>
      <c r="C77" s="79" t="str">
        <f t="shared" ca="1" si="50"/>
        <v>2A2</v>
      </c>
      <c r="D77" s="79" t="str">
        <f t="shared" si="51"/>
        <v/>
      </c>
      <c r="E77" s="79" t="str">
        <f t="shared" si="52"/>
        <v/>
      </c>
      <c r="F77" s="79" t="str">
        <f t="shared" si="52"/>
        <v/>
      </c>
      <c r="G77" s="79" t="str">
        <f t="shared" si="52"/>
        <v/>
      </c>
      <c r="H77" s="79" t="str">
        <f t="shared" si="52"/>
        <v/>
      </c>
      <c r="I77" s="79" t="str">
        <f t="shared" si="52"/>
        <v/>
      </c>
      <c r="J77" s="79" t="str">
        <f t="shared" si="52"/>
        <v/>
      </c>
      <c r="K77" s="79" t="str">
        <f t="shared" si="52"/>
        <v/>
      </c>
      <c r="L77" s="79" t="str">
        <f t="shared" si="52"/>
        <v/>
      </c>
      <c r="M77" s="79" t="str">
        <f t="shared" si="52"/>
        <v/>
      </c>
      <c r="N77" s="79" t="str">
        <f t="shared" si="52"/>
        <v/>
      </c>
      <c r="O77" s="79" t="str">
        <f t="shared" si="52"/>
        <v/>
      </c>
      <c r="P77" s="79" t="str">
        <f t="shared" si="52"/>
        <v/>
      </c>
      <c r="Q77" s="79" t="str">
        <f t="shared" ca="1" si="52"/>
        <v/>
      </c>
      <c r="R77" s="79" t="str">
        <f t="shared" ca="1" si="52"/>
        <v/>
      </c>
      <c r="S77" s="79" t="str">
        <f t="shared" ca="1" si="52"/>
        <v/>
      </c>
      <c r="T77" s="79" t="str">
        <f t="shared" ca="1" si="52"/>
        <v/>
      </c>
      <c r="U77" s="79" t="str">
        <f t="shared" ca="1" si="48"/>
        <v/>
      </c>
      <c r="V77" s="79" t="str">
        <f t="shared" ca="1" si="48"/>
        <v/>
      </c>
      <c r="W77" s="79" t="str">
        <f t="shared" ca="1" si="48"/>
        <v/>
      </c>
      <c r="X77" s="79" t="str">
        <f t="shared" ca="1" si="48"/>
        <v/>
      </c>
      <c r="Y77" s="79" t="str">
        <f t="shared" ca="1" si="48"/>
        <v/>
      </c>
      <c r="Z77" s="79" t="str">
        <f t="shared" ca="1" si="48"/>
        <v/>
      </c>
      <c r="AA77" s="79" t="str">
        <f t="shared" ca="1" si="48"/>
        <v/>
      </c>
      <c r="AB77" s="79" t="str">
        <f t="shared" ca="1" si="48"/>
        <v/>
      </c>
      <c r="AC77" s="79" t="str">
        <f t="shared" ca="1" si="48"/>
        <v/>
      </c>
      <c r="AD77" s="79">
        <f t="shared" ca="1" si="48"/>
        <v>-1.7147613944835638</v>
      </c>
      <c r="AE77" s="79">
        <f t="shared" ca="1" si="48"/>
        <v>-1.4084347905971211</v>
      </c>
      <c r="AF77" s="79">
        <f t="shared" ca="1" si="48"/>
        <v>-1.1275039939157991</v>
      </c>
      <c r="AG77" s="79">
        <f t="shared" ca="1" si="48"/>
        <v>-0.86745611296234848</v>
      </c>
      <c r="AH77" s="79">
        <f t="shared" ca="1" si="48"/>
        <v>-0.63168111831902918</v>
      </c>
      <c r="AI77" s="79" t="str">
        <f t="shared" ca="1" si="48"/>
        <v/>
      </c>
      <c r="AJ77" s="79" t="str">
        <f t="shared" ca="1" si="53"/>
        <v/>
      </c>
      <c r="AK77" s="79" t="str">
        <f t="shared" ca="1" si="53"/>
        <v/>
      </c>
      <c r="AL77" s="79" t="str">
        <f t="shared" ca="1" si="53"/>
        <v/>
      </c>
      <c r="AM77" s="79" t="str">
        <f t="shared" ca="1" si="53"/>
        <v/>
      </c>
      <c r="AN77" s="79" t="str">
        <f t="shared" ca="1" si="53"/>
        <v/>
      </c>
      <c r="AO77" s="79" t="str">
        <f t="shared" ca="1" si="53"/>
        <v/>
      </c>
      <c r="AP77" s="79" t="str">
        <f t="shared" ca="1" si="53"/>
        <v/>
      </c>
      <c r="AQ77" s="79" t="str">
        <f t="shared" ca="1" si="53"/>
        <v/>
      </c>
      <c r="AR77" s="79" t="str">
        <f t="shared" ca="1" si="53"/>
        <v/>
      </c>
      <c r="AS77" s="79" t="str">
        <f t="shared" ca="1" si="53"/>
        <v/>
      </c>
      <c r="AT77" s="79" t="str">
        <f t="shared" ca="1" si="53"/>
        <v/>
      </c>
      <c r="AU77" s="79" t="str">
        <f t="shared" ca="1" si="53"/>
        <v/>
      </c>
      <c r="AV77" s="79" t="str">
        <f t="shared" ca="1" si="53"/>
        <v/>
      </c>
      <c r="AW77" s="79" t="str">
        <f t="shared" ca="1" si="53"/>
        <v/>
      </c>
      <c r="AX77" s="79" t="str">
        <f t="shared" ca="1" si="53"/>
        <v/>
      </c>
      <c r="AY77" s="79" t="str">
        <f t="shared" ca="1" si="53"/>
        <v/>
      </c>
      <c r="AZ77" s="79" t="str">
        <f t="shared" ca="1" si="49"/>
        <v/>
      </c>
      <c r="BA77" s="79" t="str">
        <f t="shared" ca="1" si="49"/>
        <v/>
      </c>
      <c r="BB77" s="79" t="str">
        <f t="shared" ca="1" si="54"/>
        <v>2A2</v>
      </c>
      <c r="BC77" s="79" t="str">
        <f t="shared" ca="1" si="55"/>
        <v>3G_aceA</v>
      </c>
      <c r="BD77" s="79">
        <f t="shared" ca="1" si="56"/>
        <v>20102</v>
      </c>
      <c r="BE77" s="79" t="str">
        <f t="shared" ca="1" si="57"/>
        <v>3G</v>
      </c>
      <c r="BF77" s="79" t="str">
        <f t="shared" ca="1" si="58"/>
        <v>aceA</v>
      </c>
      <c r="BG77" s="79" t="str">
        <f t="shared" ca="1" si="59"/>
        <v>1_2</v>
      </c>
      <c r="BH77" s="79">
        <f ca="1">IFERROR(IF(BB77="","",IF(Details!$B$10=1,1,VLOOKUP($BB77,Data_qPCR,58,FALSE))),"")</f>
        <v>1</v>
      </c>
      <c r="BI77" s="79">
        <f t="shared" ca="1" si="60"/>
        <v>5</v>
      </c>
      <c r="BJ77" s="79">
        <f t="shared" ca="1" si="61"/>
        <v>3.6845082973389283</v>
      </c>
      <c r="BK77" s="79">
        <f t="shared" ca="1" si="62"/>
        <v>33.237064729303711</v>
      </c>
      <c r="BL77" s="79">
        <f t="shared" ca="1" si="63"/>
        <v>0.99744769548534917</v>
      </c>
      <c r="BM77" s="79">
        <f t="shared" ca="1" si="64"/>
        <v>0.86812802394210475</v>
      </c>
      <c r="BN77" s="79">
        <f t="shared" ca="1" si="65"/>
        <v>28.105859940296334</v>
      </c>
      <c r="BO77" s="79" t="str">
        <f t="shared" ca="1" si="66"/>
        <v>aceA@1_2</v>
      </c>
      <c r="BP77" s="79">
        <f ca="1">IF(BO77="","",BQ77-COUNTIF($BO$3:BO76,BO77))</f>
        <v>2</v>
      </c>
      <c r="BQ77" s="79">
        <f t="shared" ca="1" si="67"/>
        <v>2</v>
      </c>
      <c r="BR77" s="79" t="str">
        <f t="shared" ca="1" si="68"/>
        <v>aceA@1_2@1</v>
      </c>
      <c r="BS77" s="79" t="str">
        <f t="shared" ca="1" si="69"/>
        <v>2A2</v>
      </c>
      <c r="BT77" s="79" t="b">
        <f t="shared" ca="1" si="70"/>
        <v>0</v>
      </c>
      <c r="BU77" s="79">
        <f t="shared" ca="1" si="71"/>
        <v>28.557739191683272</v>
      </c>
      <c r="BV77" s="79" t="str">
        <f t="shared" ca="1" si="72"/>
        <v/>
      </c>
      <c r="BW77" s="79" t="str">
        <f t="shared" ca="1" si="73"/>
        <v/>
      </c>
      <c r="BX77" s="79"/>
      <c r="BY77" s="79"/>
      <c r="BZ77" s="79"/>
    </row>
    <row r="78" spans="1:78" x14ac:dyDescent="0.25">
      <c r="A78" s="79">
        <f ca="1">IF(A77="","",IF(ISTEXT(A77),1,IF(A77+1&gt;Data_Chart!$C$2,"",A77+1)))</f>
        <v>75</v>
      </c>
      <c r="B78" s="79">
        <f ca="1">IFERROR(SMALL(Data_Amplitude!$A$4:$A$1155,A78),IF(B77=$E$1,IF($E$2&gt;0,"N1",""),IF(B77="","",IF(RIGHT(B77,LEN(B77)-1)+1&gt;$E$2,"","N"&amp;RIGHT(B77,LEN(B77)-1)+1))))</f>
        <v>75</v>
      </c>
      <c r="C78" s="79" t="str">
        <f t="shared" ca="1" si="50"/>
        <v>2B2</v>
      </c>
      <c r="D78" s="79" t="str">
        <f t="shared" si="51"/>
        <v/>
      </c>
      <c r="E78" s="79" t="str">
        <f t="shared" si="52"/>
        <v/>
      </c>
      <c r="F78" s="79" t="str">
        <f t="shared" si="52"/>
        <v/>
      </c>
      <c r="G78" s="79" t="str">
        <f t="shared" si="52"/>
        <v/>
      </c>
      <c r="H78" s="79" t="str">
        <f t="shared" si="52"/>
        <v/>
      </c>
      <c r="I78" s="79" t="str">
        <f t="shared" si="52"/>
        <v/>
      </c>
      <c r="J78" s="79" t="str">
        <f t="shared" si="52"/>
        <v/>
      </c>
      <c r="K78" s="79" t="str">
        <f t="shared" si="52"/>
        <v/>
      </c>
      <c r="L78" s="79" t="str">
        <f t="shared" si="52"/>
        <v/>
      </c>
      <c r="M78" s="79" t="str">
        <f t="shared" si="52"/>
        <v/>
      </c>
      <c r="N78" s="79" t="str">
        <f t="shared" si="52"/>
        <v/>
      </c>
      <c r="O78" s="79" t="str">
        <f t="shared" si="52"/>
        <v/>
      </c>
      <c r="P78" s="79" t="str">
        <f t="shared" si="52"/>
        <v/>
      </c>
      <c r="Q78" s="79" t="str">
        <f t="shared" ca="1" si="52"/>
        <v/>
      </c>
      <c r="R78" s="79" t="str">
        <f t="shared" ca="1" si="52"/>
        <v/>
      </c>
      <c r="S78" s="79" t="str">
        <f t="shared" ca="1" si="52"/>
        <v/>
      </c>
      <c r="T78" s="79" t="str">
        <f t="shared" ca="1" si="52"/>
        <v/>
      </c>
      <c r="U78" s="79" t="str">
        <f t="shared" ca="1" si="48"/>
        <v/>
      </c>
      <c r="V78" s="79" t="str">
        <f t="shared" ca="1" si="48"/>
        <v/>
      </c>
      <c r="W78" s="79" t="str">
        <f t="shared" ca="1" si="48"/>
        <v/>
      </c>
      <c r="X78" s="79" t="str">
        <f t="shared" ca="1" si="48"/>
        <v/>
      </c>
      <c r="Y78" s="79" t="str">
        <f t="shared" ca="1" si="48"/>
        <v/>
      </c>
      <c r="Z78" s="79" t="str">
        <f t="shared" ca="1" si="48"/>
        <v/>
      </c>
      <c r="AA78" s="79" t="str">
        <f t="shared" ca="1" si="48"/>
        <v/>
      </c>
      <c r="AB78" s="79" t="str">
        <f t="shared" ca="1" si="48"/>
        <v/>
      </c>
      <c r="AC78" s="79" t="str">
        <f t="shared" ca="1" si="48"/>
        <v/>
      </c>
      <c r="AD78" s="79">
        <f t="shared" ca="1" si="48"/>
        <v>-1.6922268825944571</v>
      </c>
      <c r="AE78" s="79">
        <f t="shared" ca="1" si="48"/>
        <v>-1.3798002395146585</v>
      </c>
      <c r="AF78" s="79">
        <f t="shared" ca="1" si="48"/>
        <v>-1.0979011464106123</v>
      </c>
      <c r="AG78" s="79">
        <f t="shared" ca="1" si="48"/>
        <v>-0.83611896904129457</v>
      </c>
      <c r="AH78" s="79">
        <f t="shared" ca="1" si="48"/>
        <v>-0.60395740452388236</v>
      </c>
      <c r="AI78" s="79" t="str">
        <f t="shared" ca="1" si="48"/>
        <v/>
      </c>
      <c r="AJ78" s="79" t="str">
        <f t="shared" ca="1" si="53"/>
        <v/>
      </c>
      <c r="AK78" s="79" t="str">
        <f t="shared" ca="1" si="53"/>
        <v/>
      </c>
      <c r="AL78" s="79" t="str">
        <f t="shared" ca="1" si="53"/>
        <v/>
      </c>
      <c r="AM78" s="79" t="str">
        <f t="shared" ca="1" si="53"/>
        <v/>
      </c>
      <c r="AN78" s="79" t="str">
        <f t="shared" ca="1" si="53"/>
        <v/>
      </c>
      <c r="AO78" s="79" t="str">
        <f t="shared" ca="1" si="53"/>
        <v/>
      </c>
      <c r="AP78" s="79" t="str">
        <f t="shared" ca="1" si="53"/>
        <v/>
      </c>
      <c r="AQ78" s="79" t="str">
        <f t="shared" ca="1" si="53"/>
        <v/>
      </c>
      <c r="AR78" s="79" t="str">
        <f t="shared" ca="1" si="53"/>
        <v/>
      </c>
      <c r="AS78" s="79" t="str">
        <f t="shared" ca="1" si="53"/>
        <v/>
      </c>
      <c r="AT78" s="79" t="str">
        <f t="shared" ca="1" si="53"/>
        <v/>
      </c>
      <c r="AU78" s="79" t="str">
        <f t="shared" ca="1" si="53"/>
        <v/>
      </c>
      <c r="AV78" s="79" t="str">
        <f t="shared" ca="1" si="53"/>
        <v/>
      </c>
      <c r="AW78" s="79" t="str">
        <f t="shared" ca="1" si="53"/>
        <v/>
      </c>
      <c r="AX78" s="79" t="str">
        <f t="shared" ca="1" si="53"/>
        <v/>
      </c>
      <c r="AY78" s="79" t="str">
        <f t="shared" ca="1" si="53"/>
        <v/>
      </c>
      <c r="AZ78" s="79" t="str">
        <f t="shared" ca="1" si="49"/>
        <v/>
      </c>
      <c r="BA78" s="79" t="str">
        <f t="shared" ca="1" si="49"/>
        <v/>
      </c>
      <c r="BB78" s="79" t="str">
        <f t="shared" ca="1" si="54"/>
        <v>2B2</v>
      </c>
      <c r="BC78" s="79" t="str">
        <f t="shared" ca="1" si="55"/>
        <v>3G_aceA</v>
      </c>
      <c r="BD78" s="79">
        <f t="shared" ca="1" si="56"/>
        <v>20202</v>
      </c>
      <c r="BE78" s="79" t="str">
        <f t="shared" ca="1" si="57"/>
        <v>3G</v>
      </c>
      <c r="BF78" s="79" t="str">
        <f t="shared" ca="1" si="58"/>
        <v>aceA</v>
      </c>
      <c r="BG78" s="79" t="str">
        <f t="shared" ca="1" si="59"/>
        <v>1_2</v>
      </c>
      <c r="BH78" s="79">
        <f ca="1">IFERROR(IF(BB78="","",IF(Details!$B$10=1,1,VLOOKUP($BB78,Data_qPCR,58,FALSE))),"")</f>
        <v>1</v>
      </c>
      <c r="BI78" s="79">
        <f t="shared" ca="1" si="60"/>
        <v>5</v>
      </c>
      <c r="BJ78" s="79">
        <f t="shared" ca="1" si="61"/>
        <v>3.6646005852031864</v>
      </c>
      <c r="BK78" s="79">
        <f t="shared" ca="1" si="62"/>
        <v>33.111685258875383</v>
      </c>
      <c r="BL78" s="79">
        <f t="shared" ca="1" si="63"/>
        <v>0.99685206343330868</v>
      </c>
      <c r="BM78" s="79">
        <f t="shared" ca="1" si="64"/>
        <v>0.87448096606975256</v>
      </c>
      <c r="BN78" s="79">
        <f t="shared" ca="1" si="65"/>
        <v>28.005763264280397</v>
      </c>
      <c r="BO78" s="79" t="str">
        <f t="shared" ca="1" si="66"/>
        <v>aceA@1_2</v>
      </c>
      <c r="BP78" s="79">
        <f ca="1">IF(BO78="","",BQ78-COUNTIF($BO$3:BO77,BO78))</f>
        <v>1</v>
      </c>
      <c r="BQ78" s="79">
        <f t="shared" ca="1" si="67"/>
        <v>2</v>
      </c>
      <c r="BR78" s="79" t="str">
        <f t="shared" ca="1" si="68"/>
        <v>aceA@1_2@2</v>
      </c>
      <c r="BS78" s="79" t="str">
        <f t="shared" ca="1" si="69"/>
        <v>2B2</v>
      </c>
      <c r="BT78" s="79" t="b">
        <f t="shared" ca="1" si="70"/>
        <v>0</v>
      </c>
      <c r="BU78" s="79">
        <f t="shared" ca="1" si="71"/>
        <v>28.457642515667334</v>
      </c>
      <c r="BV78" s="79" t="str">
        <f t="shared" ca="1" si="72"/>
        <v/>
      </c>
      <c r="BW78" s="79" t="str">
        <f t="shared" ca="1" si="73"/>
        <v/>
      </c>
      <c r="BX78" s="79"/>
      <c r="BY78" s="79"/>
      <c r="BZ78" s="79"/>
    </row>
    <row r="79" spans="1:78" x14ac:dyDescent="0.25">
      <c r="A79" s="79">
        <f ca="1">IF(A78="","",IF(ISTEXT(A78),1,IF(A78+1&gt;Data_Chart!$C$2,"",A78+1)))</f>
        <v>76</v>
      </c>
      <c r="B79" s="79">
        <f ca="1">IFERROR(SMALL(Data_Amplitude!$A$4:$A$1155,A79),IF(B78=$E$1,IF($E$2&gt;0,"N1",""),IF(B78="","",IF(RIGHT(B78,LEN(B78)-1)+1&gt;$E$2,"","N"&amp;RIGHT(B78,LEN(B78)-1)+1))))</f>
        <v>76</v>
      </c>
      <c r="C79" s="79" t="str">
        <f t="shared" ca="1" si="50"/>
        <v>2C2</v>
      </c>
      <c r="D79" s="79" t="str">
        <f t="shared" si="51"/>
        <v/>
      </c>
      <c r="E79" s="79" t="str">
        <f t="shared" si="52"/>
        <v/>
      </c>
      <c r="F79" s="79" t="str">
        <f t="shared" si="52"/>
        <v/>
      </c>
      <c r="G79" s="79" t="str">
        <f t="shared" si="52"/>
        <v/>
      </c>
      <c r="H79" s="79" t="str">
        <f t="shared" si="52"/>
        <v/>
      </c>
      <c r="I79" s="79" t="str">
        <f t="shared" si="52"/>
        <v/>
      </c>
      <c r="J79" s="79" t="str">
        <f t="shared" si="52"/>
        <v/>
      </c>
      <c r="K79" s="79" t="str">
        <f t="shared" si="52"/>
        <v/>
      </c>
      <c r="L79" s="79" t="str">
        <f t="shared" si="52"/>
        <v/>
      </c>
      <c r="M79" s="79" t="str">
        <f t="shared" si="52"/>
        <v/>
      </c>
      <c r="N79" s="79" t="str">
        <f t="shared" si="52"/>
        <v/>
      </c>
      <c r="O79" s="79" t="str">
        <f t="shared" si="52"/>
        <v/>
      </c>
      <c r="P79" s="79" t="str">
        <f t="shared" si="52"/>
        <v/>
      </c>
      <c r="Q79" s="79" t="str">
        <f t="shared" ca="1" si="52"/>
        <v/>
      </c>
      <c r="R79" s="79" t="str">
        <f t="shared" ca="1" si="52"/>
        <v/>
      </c>
      <c r="S79" s="79" t="str">
        <f t="shared" ca="1" si="52"/>
        <v/>
      </c>
      <c r="T79" s="79" t="str">
        <f t="shared" ca="1" si="52"/>
        <v/>
      </c>
      <c r="U79" s="79" t="str">
        <f t="shared" ca="1" si="48"/>
        <v/>
      </c>
      <c r="V79" s="79" t="str">
        <f t="shared" ca="1" si="48"/>
        <v/>
      </c>
      <c r="W79" s="79" t="str">
        <f t="shared" ca="1" si="48"/>
        <v/>
      </c>
      <c r="X79" s="79" t="str">
        <f t="shared" ca="1" si="48"/>
        <v/>
      </c>
      <c r="Y79" s="79" t="str">
        <f t="shared" ca="1" si="48"/>
        <v/>
      </c>
      <c r="Z79" s="79" t="str">
        <f t="shared" ca="1" si="48"/>
        <v/>
      </c>
      <c r="AA79" s="79" t="str">
        <f t="shared" ca="1" si="48"/>
        <v/>
      </c>
      <c r="AB79" s="79" t="str">
        <f t="shared" ca="1" si="48"/>
        <v/>
      </c>
      <c r="AC79" s="79">
        <f t="shared" ca="1" si="48"/>
        <v>-1.7553569784754719</v>
      </c>
      <c r="AD79" s="79">
        <f t="shared" ca="1" si="48"/>
        <v>-1.420488447974088</v>
      </c>
      <c r="AE79" s="79">
        <f t="shared" ca="1" si="48"/>
        <v>-1.1191595777096961</v>
      </c>
      <c r="AF79" s="79">
        <f t="shared" ca="1" si="48"/>
        <v>-0.84440472160562752</v>
      </c>
      <c r="AG79" s="79">
        <f t="shared" ca="1" si="48"/>
        <v>-0.60137165009278915</v>
      </c>
      <c r="AH79" s="79" t="str">
        <f t="shared" ca="1" si="48"/>
        <v/>
      </c>
      <c r="AI79" s="79" t="str">
        <f t="shared" ca="1" si="48"/>
        <v/>
      </c>
      <c r="AJ79" s="79" t="str">
        <f t="shared" ca="1" si="53"/>
        <v/>
      </c>
      <c r="AK79" s="79" t="str">
        <f t="shared" ca="1" si="53"/>
        <v/>
      </c>
      <c r="AL79" s="79" t="str">
        <f t="shared" ca="1" si="53"/>
        <v/>
      </c>
      <c r="AM79" s="79" t="str">
        <f t="shared" ca="1" si="53"/>
        <v/>
      </c>
      <c r="AN79" s="79" t="str">
        <f t="shared" ca="1" si="53"/>
        <v/>
      </c>
      <c r="AO79" s="79" t="str">
        <f t="shared" ca="1" si="53"/>
        <v/>
      </c>
      <c r="AP79" s="79" t="str">
        <f t="shared" ca="1" si="53"/>
        <v/>
      </c>
      <c r="AQ79" s="79" t="str">
        <f t="shared" ca="1" si="53"/>
        <v/>
      </c>
      <c r="AR79" s="79" t="str">
        <f t="shared" ca="1" si="53"/>
        <v/>
      </c>
      <c r="AS79" s="79" t="str">
        <f t="shared" ca="1" si="53"/>
        <v/>
      </c>
      <c r="AT79" s="79" t="str">
        <f t="shared" ca="1" si="53"/>
        <v/>
      </c>
      <c r="AU79" s="79" t="str">
        <f t="shared" ca="1" si="53"/>
        <v/>
      </c>
      <c r="AV79" s="79" t="str">
        <f t="shared" ca="1" si="53"/>
        <v/>
      </c>
      <c r="AW79" s="79" t="str">
        <f t="shared" ca="1" si="53"/>
        <v/>
      </c>
      <c r="AX79" s="79" t="str">
        <f t="shared" ca="1" si="53"/>
        <v/>
      </c>
      <c r="AY79" s="79" t="str">
        <f t="shared" ca="1" si="53"/>
        <v/>
      </c>
      <c r="AZ79" s="79" t="str">
        <f t="shared" ca="1" si="49"/>
        <v/>
      </c>
      <c r="BA79" s="79" t="str">
        <f t="shared" ca="1" si="49"/>
        <v/>
      </c>
      <c r="BB79" s="79" t="str">
        <f t="shared" ca="1" si="54"/>
        <v>2C2</v>
      </c>
      <c r="BC79" s="79" t="str">
        <f t="shared" ca="1" si="55"/>
        <v>3G_pspA</v>
      </c>
      <c r="BD79" s="79">
        <f t="shared" ca="1" si="56"/>
        <v>20302</v>
      </c>
      <c r="BE79" s="79" t="str">
        <f t="shared" ca="1" si="57"/>
        <v>3G</v>
      </c>
      <c r="BF79" s="79" t="str">
        <f t="shared" ca="1" si="58"/>
        <v>pspA</v>
      </c>
      <c r="BG79" s="79" t="str">
        <f t="shared" ca="1" si="59"/>
        <v>1_2</v>
      </c>
      <c r="BH79" s="79">
        <f ca="1">IFERROR(IF(BB79="","",IF(Details!$B$10=1,1,VLOOKUP($BB79,Data_qPCR,58,FALSE))),"")</f>
        <v>1</v>
      </c>
      <c r="BI79" s="79">
        <f t="shared" ca="1" si="60"/>
        <v>5</v>
      </c>
      <c r="BJ79" s="79">
        <f t="shared" ca="1" si="61"/>
        <v>3.4542190076785286</v>
      </c>
      <c r="BK79" s="79">
        <f t="shared" ca="1" si="62"/>
        <v>31.965983229482895</v>
      </c>
      <c r="BL79" s="79">
        <f t="shared" ca="1" si="63"/>
        <v>0.99621554693994341</v>
      </c>
      <c r="BM79" s="79">
        <f t="shared" ca="1" si="64"/>
        <v>0.94760572019349132</v>
      </c>
      <c r="BN79" s="79">
        <f t="shared" ca="1" si="65"/>
        <v>27.12724583834423</v>
      </c>
      <c r="BO79" s="79" t="str">
        <f t="shared" ca="1" si="66"/>
        <v>pspA@1_2</v>
      </c>
      <c r="BP79" s="79">
        <f ca="1">IF(BO79="","",BQ79-COUNTIF($BO$3:BO78,BO79))</f>
        <v>2</v>
      </c>
      <c r="BQ79" s="79">
        <f t="shared" ca="1" si="67"/>
        <v>2</v>
      </c>
      <c r="BR79" s="79" t="str">
        <f t="shared" ca="1" si="68"/>
        <v>pspA@1_2@1</v>
      </c>
      <c r="BS79" s="79" t="str">
        <f t="shared" ca="1" si="69"/>
        <v>2C2</v>
      </c>
      <c r="BT79" s="79" t="b">
        <f t="shared" ca="1" si="70"/>
        <v>0</v>
      </c>
      <c r="BU79" s="79">
        <f t="shared" ca="1" si="71"/>
        <v>27.579125089731164</v>
      </c>
      <c r="BV79" s="79" t="str">
        <f t="shared" ca="1" si="72"/>
        <v/>
      </c>
      <c r="BW79" s="79" t="str">
        <f t="shared" ca="1" si="73"/>
        <v/>
      </c>
      <c r="BX79" s="79"/>
      <c r="BY79" s="79"/>
      <c r="BZ79" s="79"/>
    </row>
    <row r="80" spans="1:78" x14ac:dyDescent="0.25">
      <c r="A80" s="79">
        <f ca="1">IF(A79="","",IF(ISTEXT(A79),1,IF(A79+1&gt;Data_Chart!$C$2,"",A79+1)))</f>
        <v>77</v>
      </c>
      <c r="B80" s="79">
        <f ca="1">IFERROR(SMALL(Data_Amplitude!$A$4:$A$1155,A80),IF(B79=$E$1,IF($E$2&gt;0,"N1",""),IF(B79="","",IF(RIGHT(B79,LEN(B79)-1)+1&gt;$E$2,"","N"&amp;RIGHT(B79,LEN(B79)-1)+1))))</f>
        <v>77</v>
      </c>
      <c r="C80" s="79" t="str">
        <f t="shared" ca="1" si="50"/>
        <v>2D2</v>
      </c>
      <c r="D80" s="79" t="str">
        <f t="shared" si="51"/>
        <v/>
      </c>
      <c r="E80" s="79" t="str">
        <f t="shared" si="52"/>
        <v/>
      </c>
      <c r="F80" s="79" t="str">
        <f t="shared" si="52"/>
        <v/>
      </c>
      <c r="G80" s="79" t="str">
        <f t="shared" si="52"/>
        <v/>
      </c>
      <c r="H80" s="79" t="str">
        <f t="shared" si="52"/>
        <v/>
      </c>
      <c r="I80" s="79" t="str">
        <f t="shared" si="52"/>
        <v/>
      </c>
      <c r="J80" s="79" t="str">
        <f t="shared" si="52"/>
        <v/>
      </c>
      <c r="K80" s="79" t="str">
        <f t="shared" si="52"/>
        <v/>
      </c>
      <c r="L80" s="79" t="str">
        <f t="shared" si="52"/>
        <v/>
      </c>
      <c r="M80" s="79" t="str">
        <f t="shared" si="52"/>
        <v/>
      </c>
      <c r="N80" s="79" t="str">
        <f t="shared" si="52"/>
        <v/>
      </c>
      <c r="O80" s="79" t="str">
        <f t="shared" si="52"/>
        <v/>
      </c>
      <c r="P80" s="79" t="str">
        <f t="shared" si="52"/>
        <v/>
      </c>
      <c r="Q80" s="79" t="str">
        <f t="shared" ca="1" si="52"/>
        <v/>
      </c>
      <c r="R80" s="79" t="str">
        <f t="shared" ca="1" si="52"/>
        <v/>
      </c>
      <c r="S80" s="79" t="str">
        <f t="shared" ca="1" si="52"/>
        <v/>
      </c>
      <c r="T80" s="79" t="str">
        <f t="shared" ca="1" si="52"/>
        <v/>
      </c>
      <c r="U80" s="79" t="str">
        <f t="shared" ca="1" si="48"/>
        <v/>
      </c>
      <c r="V80" s="79" t="str">
        <f t="shared" ca="1" si="48"/>
        <v/>
      </c>
      <c r="W80" s="79" t="str">
        <f t="shared" ca="1" si="48"/>
        <v/>
      </c>
      <c r="X80" s="79" t="str">
        <f t="shared" ca="1" si="48"/>
        <v/>
      </c>
      <c r="Y80" s="79" t="str">
        <f t="shared" ca="1" si="48"/>
        <v/>
      </c>
      <c r="Z80" s="79" t="str">
        <f t="shared" ca="1" si="48"/>
        <v/>
      </c>
      <c r="AA80" s="79" t="str">
        <f t="shared" ca="1" si="48"/>
        <v/>
      </c>
      <c r="AB80" s="79" t="str">
        <f t="shared" ca="1" si="48"/>
        <v/>
      </c>
      <c r="AC80" s="79">
        <f t="shared" ca="1" si="48"/>
        <v>-1.7667561038990216</v>
      </c>
      <c r="AD80" s="79">
        <f t="shared" ca="1" si="48"/>
        <v>-1.4294649615620383</v>
      </c>
      <c r="AE80" s="79">
        <f t="shared" ca="1" si="48"/>
        <v>-1.1316615309357343</v>
      </c>
      <c r="AF80" s="79">
        <f t="shared" ca="1" si="48"/>
        <v>-0.85685703765400911</v>
      </c>
      <c r="AG80" s="79">
        <f t="shared" ca="1" si="48"/>
        <v>-0.61022076536767289</v>
      </c>
      <c r="AH80" s="79" t="str">
        <f t="shared" ca="1" si="48"/>
        <v/>
      </c>
      <c r="AI80" s="79" t="str">
        <f t="shared" ca="1" si="48"/>
        <v/>
      </c>
      <c r="AJ80" s="79" t="str">
        <f t="shared" ca="1" si="53"/>
        <v/>
      </c>
      <c r="AK80" s="79" t="str">
        <f t="shared" ca="1" si="53"/>
        <v/>
      </c>
      <c r="AL80" s="79" t="str">
        <f t="shared" ca="1" si="53"/>
        <v/>
      </c>
      <c r="AM80" s="79" t="str">
        <f t="shared" ca="1" si="53"/>
        <v/>
      </c>
      <c r="AN80" s="79" t="str">
        <f t="shared" ca="1" si="53"/>
        <v/>
      </c>
      <c r="AO80" s="79" t="str">
        <f t="shared" ca="1" si="53"/>
        <v/>
      </c>
      <c r="AP80" s="79" t="str">
        <f t="shared" ca="1" si="53"/>
        <v/>
      </c>
      <c r="AQ80" s="79" t="str">
        <f t="shared" ca="1" si="53"/>
        <v/>
      </c>
      <c r="AR80" s="79" t="str">
        <f t="shared" ca="1" si="53"/>
        <v/>
      </c>
      <c r="AS80" s="79" t="str">
        <f t="shared" ca="1" si="53"/>
        <v/>
      </c>
      <c r="AT80" s="79" t="str">
        <f t="shared" ca="1" si="53"/>
        <v/>
      </c>
      <c r="AU80" s="79" t="str">
        <f t="shared" ca="1" si="53"/>
        <v/>
      </c>
      <c r="AV80" s="79" t="str">
        <f t="shared" ca="1" si="53"/>
        <v/>
      </c>
      <c r="AW80" s="79" t="str">
        <f t="shared" ca="1" si="53"/>
        <v/>
      </c>
      <c r="AX80" s="79" t="str">
        <f t="shared" ca="1" si="53"/>
        <v/>
      </c>
      <c r="AY80" s="79" t="str">
        <f t="shared" ca="1" si="53"/>
        <v/>
      </c>
      <c r="AZ80" s="79" t="str">
        <f t="shared" ca="1" si="49"/>
        <v/>
      </c>
      <c r="BA80" s="79" t="str">
        <f t="shared" ca="1" si="49"/>
        <v/>
      </c>
      <c r="BB80" s="79" t="str">
        <f t="shared" ca="1" si="54"/>
        <v>2D2</v>
      </c>
      <c r="BC80" s="79" t="str">
        <f t="shared" ca="1" si="55"/>
        <v>3G_pspA</v>
      </c>
      <c r="BD80" s="79">
        <f t="shared" ca="1" si="56"/>
        <v>20402</v>
      </c>
      <c r="BE80" s="79" t="str">
        <f t="shared" ca="1" si="57"/>
        <v>3G</v>
      </c>
      <c r="BF80" s="79" t="str">
        <f t="shared" ca="1" si="58"/>
        <v>pspA</v>
      </c>
      <c r="BG80" s="79" t="str">
        <f t="shared" ca="1" si="59"/>
        <v>1_2</v>
      </c>
      <c r="BH80" s="79">
        <f ca="1">IFERROR(IF(BB80="","",IF(Details!$B$10=1,1,VLOOKUP($BB80,Data_qPCR,58,FALSE))),"")</f>
        <v>1</v>
      </c>
      <c r="BI80" s="79">
        <f t="shared" ca="1" si="60"/>
        <v>5</v>
      </c>
      <c r="BJ80" s="79">
        <f t="shared" ca="1" si="61"/>
        <v>3.4529450298626396</v>
      </c>
      <c r="BK80" s="79">
        <f t="shared" ca="1" si="62"/>
        <v>32.001935941884568</v>
      </c>
      <c r="BL80" s="79">
        <f t="shared" ca="1" si="63"/>
        <v>0.99640895830028464</v>
      </c>
      <c r="BM80" s="79">
        <f t="shared" ca="1" si="64"/>
        <v>0.94808478301597798</v>
      </c>
      <c r="BN80" s="79">
        <f t="shared" ca="1" si="65"/>
        <v>27.16481650257208</v>
      </c>
      <c r="BO80" s="79" t="str">
        <f t="shared" ca="1" si="66"/>
        <v>pspA@1_2</v>
      </c>
      <c r="BP80" s="79">
        <f ca="1">IF(BO80="","",BQ80-COUNTIF($BO$3:BO79,BO80))</f>
        <v>1</v>
      </c>
      <c r="BQ80" s="79">
        <f t="shared" ca="1" si="67"/>
        <v>2</v>
      </c>
      <c r="BR80" s="79" t="str">
        <f t="shared" ca="1" si="68"/>
        <v>pspA@1_2@2</v>
      </c>
      <c r="BS80" s="79" t="str">
        <f t="shared" ca="1" si="69"/>
        <v>2D2</v>
      </c>
      <c r="BT80" s="79" t="b">
        <f t="shared" ca="1" si="70"/>
        <v>0</v>
      </c>
      <c r="BU80" s="79">
        <f t="shared" ca="1" si="71"/>
        <v>27.616695753959014</v>
      </c>
      <c r="BV80" s="79" t="str">
        <f t="shared" ca="1" si="72"/>
        <v/>
      </c>
      <c r="BW80" s="79" t="str">
        <f t="shared" ca="1" si="73"/>
        <v/>
      </c>
      <c r="BX80" s="79"/>
      <c r="BY80" s="79"/>
      <c r="BZ80" s="79"/>
    </row>
    <row r="81" spans="1:78" x14ac:dyDescent="0.25">
      <c r="A81" s="79">
        <f ca="1">IF(A80="","",IF(ISTEXT(A80),1,IF(A80+1&gt;Data_Chart!$C$2,"",A80+1)))</f>
        <v>78</v>
      </c>
      <c r="B81" s="79">
        <f ca="1">IFERROR(SMALL(Data_Amplitude!$A$4:$A$1155,A81),IF(B80=$E$1,IF($E$2&gt;0,"N1",""),IF(B80="","",IF(RIGHT(B80,LEN(B80)-1)+1&gt;$E$2,"","N"&amp;RIGHT(B80,LEN(B80)-1)+1))))</f>
        <v>78</v>
      </c>
      <c r="C81" s="79" t="str">
        <f t="shared" ca="1" si="50"/>
        <v>2E2</v>
      </c>
      <c r="D81" s="79" t="str">
        <f t="shared" si="51"/>
        <v/>
      </c>
      <c r="E81" s="79" t="str">
        <f t="shared" si="52"/>
        <v/>
      </c>
      <c r="F81" s="79" t="str">
        <f t="shared" si="52"/>
        <v/>
      </c>
      <c r="G81" s="79" t="str">
        <f t="shared" si="52"/>
        <v/>
      </c>
      <c r="H81" s="79" t="str">
        <f t="shared" si="52"/>
        <v/>
      </c>
      <c r="I81" s="79" t="str">
        <f t="shared" si="52"/>
        <v/>
      </c>
      <c r="J81" s="79" t="str">
        <f t="shared" si="52"/>
        <v/>
      </c>
      <c r="K81" s="79" t="str">
        <f t="shared" si="52"/>
        <v/>
      </c>
      <c r="L81" s="79" t="str">
        <f t="shared" si="52"/>
        <v/>
      </c>
      <c r="M81" s="79" t="str">
        <f t="shared" si="52"/>
        <v/>
      </c>
      <c r="N81" s="79" t="str">
        <f t="shared" si="52"/>
        <v/>
      </c>
      <c r="O81" s="79" t="str">
        <f t="shared" si="52"/>
        <v/>
      </c>
      <c r="P81" s="79" t="str">
        <f t="shared" si="52"/>
        <v/>
      </c>
      <c r="Q81" s="79" t="str">
        <f t="shared" ca="1" si="52"/>
        <v/>
      </c>
      <c r="R81" s="79" t="str">
        <f t="shared" ca="1" si="52"/>
        <v/>
      </c>
      <c r="S81" s="79" t="str">
        <f t="shared" ca="1" si="52"/>
        <v/>
      </c>
      <c r="T81" s="79" t="str">
        <f t="shared" ca="1" si="52"/>
        <v/>
      </c>
      <c r="U81" s="79" t="str">
        <f t="shared" ca="1" si="48"/>
        <v/>
      </c>
      <c r="V81" s="79" t="str">
        <f t="shared" ca="1" si="48"/>
        <v/>
      </c>
      <c r="W81" s="79" t="str">
        <f t="shared" ca="1" si="48"/>
        <v/>
      </c>
      <c r="X81" s="79" t="str">
        <f t="shared" ca="1" si="48"/>
        <v/>
      </c>
      <c r="Y81" s="79" t="str">
        <f t="shared" ca="1" si="48"/>
        <v/>
      </c>
      <c r="Z81" s="79">
        <f t="shared" ca="1" si="48"/>
        <v>-1.5952996438176796</v>
      </c>
      <c r="AA81" s="79">
        <f t="shared" ca="1" si="48"/>
        <v>-1.254530668442746</v>
      </c>
      <c r="AB81" s="79">
        <f t="shared" ca="1" si="48"/>
        <v>-0.95880012811949944</v>
      </c>
      <c r="AC81" s="79">
        <f t="shared" ca="1" si="48"/>
        <v>-0.69851255243215415</v>
      </c>
      <c r="AD81" s="79" t="str">
        <f t="shared" ca="1" si="48"/>
        <v/>
      </c>
      <c r="AE81" s="79" t="str">
        <f t="shared" ca="1" si="48"/>
        <v/>
      </c>
      <c r="AF81" s="79" t="str">
        <f t="shared" ca="1" si="48"/>
        <v/>
      </c>
      <c r="AG81" s="79" t="str">
        <f t="shared" ca="1" si="48"/>
        <v/>
      </c>
      <c r="AH81" s="79" t="str">
        <f t="shared" ca="1" si="48"/>
        <v/>
      </c>
      <c r="AI81" s="79" t="str">
        <f t="shared" ca="1" si="48"/>
        <v/>
      </c>
      <c r="AJ81" s="79" t="str">
        <f t="shared" ca="1" si="53"/>
        <v/>
      </c>
      <c r="AK81" s="79" t="str">
        <f t="shared" ca="1" si="53"/>
        <v/>
      </c>
      <c r="AL81" s="79" t="str">
        <f t="shared" ca="1" si="53"/>
        <v/>
      </c>
      <c r="AM81" s="79" t="str">
        <f t="shared" ca="1" si="53"/>
        <v/>
      </c>
      <c r="AN81" s="79" t="str">
        <f t="shared" ca="1" si="53"/>
        <v/>
      </c>
      <c r="AO81" s="79" t="str">
        <f t="shared" ca="1" si="53"/>
        <v/>
      </c>
      <c r="AP81" s="79" t="str">
        <f t="shared" ca="1" si="53"/>
        <v/>
      </c>
      <c r="AQ81" s="79" t="str">
        <f t="shared" ca="1" si="53"/>
        <v/>
      </c>
      <c r="AR81" s="79" t="str">
        <f t="shared" ca="1" si="53"/>
        <v/>
      </c>
      <c r="AS81" s="79" t="str">
        <f t="shared" ca="1" si="53"/>
        <v/>
      </c>
      <c r="AT81" s="79" t="str">
        <f t="shared" ca="1" si="53"/>
        <v/>
      </c>
      <c r="AU81" s="79" t="str">
        <f t="shared" ca="1" si="53"/>
        <v/>
      </c>
      <c r="AV81" s="79" t="str">
        <f t="shared" ca="1" si="53"/>
        <v/>
      </c>
      <c r="AW81" s="79" t="str">
        <f t="shared" ca="1" si="53"/>
        <v/>
      </c>
      <c r="AX81" s="79" t="str">
        <f t="shared" ca="1" si="53"/>
        <v/>
      </c>
      <c r="AY81" s="79" t="str">
        <f t="shared" ca="1" si="53"/>
        <v/>
      </c>
      <c r="AZ81" s="79" t="str">
        <f t="shared" ca="1" si="49"/>
        <v/>
      </c>
      <c r="BA81" s="79" t="str">
        <f t="shared" ca="1" si="49"/>
        <v/>
      </c>
      <c r="BB81" s="79" t="str">
        <f t="shared" ca="1" si="54"/>
        <v>2E2</v>
      </c>
      <c r="BC81" s="79" t="str">
        <f t="shared" ca="1" si="55"/>
        <v>3G_ltpD</v>
      </c>
      <c r="BD81" s="79">
        <f t="shared" ca="1" si="56"/>
        <v>20502</v>
      </c>
      <c r="BE81" s="79" t="str">
        <f t="shared" ca="1" si="57"/>
        <v>3G</v>
      </c>
      <c r="BF81" s="79" t="str">
        <f t="shared" ca="1" si="58"/>
        <v>ltpD</v>
      </c>
      <c r="BG81" s="79" t="str">
        <f t="shared" ca="1" si="59"/>
        <v>1_2</v>
      </c>
      <c r="BH81" s="79">
        <f ca="1">IFERROR(IF(BB81="","",IF(Details!$B$10=1,1,VLOOKUP($BB81,Data_qPCR,58,FALSE))),"")</f>
        <v>1</v>
      </c>
      <c r="BI81" s="79">
        <f t="shared" ca="1" si="60"/>
        <v>4</v>
      </c>
      <c r="BJ81" s="79">
        <f t="shared" ca="1" si="61"/>
        <v>3.3367052341612653</v>
      </c>
      <c r="BK81" s="79">
        <f t="shared" ca="1" si="62"/>
        <v>28.259751903807334</v>
      </c>
      <c r="BL81" s="79">
        <f t="shared" ca="1" si="63"/>
        <v>0.99637081870609334</v>
      </c>
      <c r="BM81" s="79">
        <f t="shared" ca="1" si="64"/>
        <v>0.99386998452139608</v>
      </c>
      <c r="BN81" s="79">
        <f t="shared" ca="1" si="65"/>
        <v>23.570257005035593</v>
      </c>
      <c r="BO81" s="79" t="str">
        <f t="shared" ca="1" si="66"/>
        <v>ltpD@1_2</v>
      </c>
      <c r="BP81" s="79">
        <f ca="1">IF(BO81="","",BQ81-COUNTIF($BO$3:BO80,BO81))</f>
        <v>2</v>
      </c>
      <c r="BQ81" s="79">
        <f t="shared" ca="1" si="67"/>
        <v>2</v>
      </c>
      <c r="BR81" s="79" t="str">
        <f t="shared" ca="1" si="68"/>
        <v>ltpD@1_2@1</v>
      </c>
      <c r="BS81" s="79" t="str">
        <f t="shared" ca="1" si="69"/>
        <v>2E2</v>
      </c>
      <c r="BT81" s="79" t="b">
        <f t="shared" ca="1" si="70"/>
        <v>0</v>
      </c>
      <c r="BU81" s="79">
        <f t="shared" ca="1" si="71"/>
        <v>24.022136256422527</v>
      </c>
      <c r="BV81" s="79" t="str">
        <f t="shared" ca="1" si="72"/>
        <v/>
      </c>
      <c r="BW81" s="79" t="str">
        <f t="shared" ca="1" si="73"/>
        <v/>
      </c>
      <c r="BX81" s="79"/>
      <c r="BY81" s="79"/>
      <c r="BZ81" s="79"/>
    </row>
    <row r="82" spans="1:78" x14ac:dyDescent="0.25">
      <c r="A82" s="79">
        <f ca="1">IF(A81="","",IF(ISTEXT(A81),1,IF(A81+1&gt;Data_Chart!$C$2,"",A81+1)))</f>
        <v>79</v>
      </c>
      <c r="B82" s="79">
        <f ca="1">IFERROR(SMALL(Data_Amplitude!$A$4:$A$1155,A82),IF(B81=$E$1,IF($E$2&gt;0,"N1",""),IF(B81="","",IF(RIGHT(B81,LEN(B81)-1)+1&gt;$E$2,"","N"&amp;RIGHT(B81,LEN(B81)-1)+1))))</f>
        <v>79</v>
      </c>
      <c r="C82" s="79" t="str">
        <f t="shared" ca="1" si="50"/>
        <v>2F2</v>
      </c>
      <c r="D82" s="79" t="str">
        <f t="shared" si="51"/>
        <v/>
      </c>
      <c r="E82" s="79" t="str">
        <f t="shared" si="52"/>
        <v/>
      </c>
      <c r="F82" s="79" t="str">
        <f t="shared" si="52"/>
        <v/>
      </c>
      <c r="G82" s="79" t="str">
        <f t="shared" si="52"/>
        <v/>
      </c>
      <c r="H82" s="79" t="str">
        <f t="shared" si="52"/>
        <v/>
      </c>
      <c r="I82" s="79" t="str">
        <f t="shared" si="52"/>
        <v/>
      </c>
      <c r="J82" s="79" t="str">
        <f t="shared" si="52"/>
        <v/>
      </c>
      <c r="K82" s="79" t="str">
        <f t="shared" si="52"/>
        <v/>
      </c>
      <c r="L82" s="79" t="str">
        <f t="shared" si="52"/>
        <v/>
      </c>
      <c r="M82" s="79" t="str">
        <f t="shared" si="52"/>
        <v/>
      </c>
      <c r="N82" s="79" t="str">
        <f t="shared" si="52"/>
        <v/>
      </c>
      <c r="O82" s="79" t="str">
        <f t="shared" si="52"/>
        <v/>
      </c>
      <c r="P82" s="79" t="str">
        <f t="shared" si="52"/>
        <v/>
      </c>
      <c r="Q82" s="79" t="str">
        <f t="shared" ca="1" si="52"/>
        <v/>
      </c>
      <c r="R82" s="79" t="str">
        <f t="shared" ca="1" si="52"/>
        <v/>
      </c>
      <c r="S82" s="79" t="str">
        <f t="shared" ca="1" si="52"/>
        <v/>
      </c>
      <c r="T82" s="79" t="str">
        <f t="shared" ca="1" si="52"/>
        <v/>
      </c>
      <c r="U82" s="79" t="str">
        <f t="shared" ca="1" si="48"/>
        <v/>
      </c>
      <c r="V82" s="79" t="str">
        <f t="shared" ca="1" si="48"/>
        <v/>
      </c>
      <c r="W82" s="79" t="str">
        <f t="shared" ca="1" si="48"/>
        <v/>
      </c>
      <c r="X82" s="79" t="str">
        <f t="shared" ca="1" si="48"/>
        <v/>
      </c>
      <c r="Y82" s="79">
        <f t="shared" ca="1" si="48"/>
        <v>-1.944359604581136</v>
      </c>
      <c r="Z82" s="79">
        <f t="shared" ca="1" si="48"/>
        <v>-1.5628268158189609</v>
      </c>
      <c r="AA82" s="79">
        <f t="shared" ca="1" si="48"/>
        <v>-1.24422488277354</v>
      </c>
      <c r="AB82" s="79">
        <f t="shared" ca="1" si="48"/>
        <v>-0.95720455346508027</v>
      </c>
      <c r="AC82" s="79">
        <f t="shared" ca="1" si="48"/>
        <v>-0.69984009694606941</v>
      </c>
      <c r="AD82" s="79" t="str">
        <f t="shared" ca="1" si="48"/>
        <v/>
      </c>
      <c r="AE82" s="79" t="str">
        <f t="shared" ca="1" si="48"/>
        <v/>
      </c>
      <c r="AF82" s="79" t="str">
        <f t="shared" ca="1" si="48"/>
        <v/>
      </c>
      <c r="AG82" s="79" t="str">
        <f t="shared" ca="1" si="48"/>
        <v/>
      </c>
      <c r="AH82" s="79" t="str">
        <f t="shared" ca="1" si="48"/>
        <v/>
      </c>
      <c r="AI82" s="79" t="str">
        <f t="shared" ca="1" si="48"/>
        <v/>
      </c>
      <c r="AJ82" s="79" t="str">
        <f t="shared" ca="1" si="53"/>
        <v/>
      </c>
      <c r="AK82" s="79" t="str">
        <f t="shared" ca="1" si="53"/>
        <v/>
      </c>
      <c r="AL82" s="79" t="str">
        <f t="shared" ca="1" si="53"/>
        <v/>
      </c>
      <c r="AM82" s="79" t="str">
        <f t="shared" ca="1" si="53"/>
        <v/>
      </c>
      <c r="AN82" s="79" t="str">
        <f t="shared" ca="1" si="53"/>
        <v/>
      </c>
      <c r="AO82" s="79" t="str">
        <f t="shared" ca="1" si="53"/>
        <v/>
      </c>
      <c r="AP82" s="79" t="str">
        <f t="shared" ca="1" si="53"/>
        <v/>
      </c>
      <c r="AQ82" s="79" t="str">
        <f t="shared" ca="1" si="53"/>
        <v/>
      </c>
      <c r="AR82" s="79" t="str">
        <f t="shared" ca="1" si="53"/>
        <v/>
      </c>
      <c r="AS82" s="79" t="str">
        <f t="shared" ca="1" si="53"/>
        <v/>
      </c>
      <c r="AT82" s="79" t="str">
        <f t="shared" ca="1" si="53"/>
        <v/>
      </c>
      <c r="AU82" s="79" t="str">
        <f t="shared" ca="1" si="53"/>
        <v/>
      </c>
      <c r="AV82" s="79" t="str">
        <f t="shared" ca="1" si="53"/>
        <v/>
      </c>
      <c r="AW82" s="79" t="str">
        <f t="shared" ca="1" si="53"/>
        <v/>
      </c>
      <c r="AX82" s="79" t="str">
        <f t="shared" ca="1" si="53"/>
        <v/>
      </c>
      <c r="AY82" s="79" t="str">
        <f t="shared" ca="1" si="53"/>
        <v/>
      </c>
      <c r="AZ82" s="79" t="str">
        <f t="shared" ca="1" si="49"/>
        <v/>
      </c>
      <c r="BA82" s="79" t="str">
        <f t="shared" ca="1" si="49"/>
        <v/>
      </c>
      <c r="BB82" s="79" t="str">
        <f t="shared" ca="1" si="54"/>
        <v>2F2</v>
      </c>
      <c r="BC82" s="79" t="str">
        <f t="shared" ca="1" si="55"/>
        <v>3G_ltpD</v>
      </c>
      <c r="BD82" s="79">
        <f t="shared" ca="1" si="56"/>
        <v>20602</v>
      </c>
      <c r="BE82" s="79" t="str">
        <f t="shared" ca="1" si="57"/>
        <v>3G</v>
      </c>
      <c r="BF82" s="79" t="str">
        <f t="shared" ca="1" si="58"/>
        <v>ltpD</v>
      </c>
      <c r="BG82" s="79" t="str">
        <f t="shared" ca="1" si="59"/>
        <v>1_2</v>
      </c>
      <c r="BH82" s="79">
        <f ca="1">IFERROR(IF(BB82="","",IF(Details!$B$10=1,1,VLOOKUP($BB82,Data_qPCR,58,FALSE))),"")</f>
        <v>1</v>
      </c>
      <c r="BI82" s="79">
        <f t="shared" ca="1" si="60"/>
        <v>5</v>
      </c>
      <c r="BJ82" s="79">
        <f t="shared" ca="1" si="61"/>
        <v>3.2121866299748825</v>
      </c>
      <c r="BK82" s="79">
        <f t="shared" ca="1" si="62"/>
        <v>28.117031306577598</v>
      </c>
      <c r="BL82" s="79">
        <f t="shared" ca="1" si="63"/>
        <v>0.99406295802848432</v>
      </c>
      <c r="BM82" s="79">
        <f t="shared" ca="1" si="64"/>
        <v>1.0479267298145576</v>
      </c>
      <c r="BN82" s="79">
        <f t="shared" ca="1" si="65"/>
        <v>23.585675035122563</v>
      </c>
      <c r="BO82" s="79" t="str">
        <f t="shared" ca="1" si="66"/>
        <v>ltpD@1_2</v>
      </c>
      <c r="BP82" s="79">
        <f ca="1">IF(BO82="","",BQ82-COUNTIF($BO$3:BO81,BO82))</f>
        <v>1</v>
      </c>
      <c r="BQ82" s="79">
        <f t="shared" ca="1" si="67"/>
        <v>2</v>
      </c>
      <c r="BR82" s="79" t="str">
        <f t="shared" ca="1" si="68"/>
        <v>ltpD@1_2@2</v>
      </c>
      <c r="BS82" s="79" t="str">
        <f t="shared" ca="1" si="69"/>
        <v>2F2</v>
      </c>
      <c r="BT82" s="79" t="b">
        <f t="shared" ca="1" si="70"/>
        <v>0</v>
      </c>
      <c r="BU82" s="79">
        <f t="shared" ca="1" si="71"/>
        <v>24.037554286509497</v>
      </c>
      <c r="BV82" s="79" t="str">
        <f t="shared" ca="1" si="72"/>
        <v/>
      </c>
      <c r="BW82" s="79" t="str">
        <f t="shared" ca="1" si="73"/>
        <v/>
      </c>
      <c r="BX82" s="79"/>
      <c r="BY82" s="79"/>
      <c r="BZ82" s="79"/>
    </row>
    <row r="83" spans="1:78" x14ac:dyDescent="0.25">
      <c r="A83" s="79">
        <f ca="1">IF(A82="","",IF(ISTEXT(A82),1,IF(A82+1&gt;Data_Chart!$C$2,"",A82+1)))</f>
        <v>80</v>
      </c>
      <c r="B83" s="79">
        <f ca="1">IFERROR(SMALL(Data_Amplitude!$A$4:$A$1155,A83),IF(B82=$E$1,IF($E$2&gt;0,"N1",""),IF(B82="","",IF(RIGHT(B82,LEN(B82)-1)+1&gt;$E$2,"","N"&amp;RIGHT(B82,LEN(B82)-1)+1))))</f>
        <v>80</v>
      </c>
      <c r="C83" s="79" t="str">
        <f t="shared" ca="1" si="50"/>
        <v>2G2</v>
      </c>
      <c r="D83" s="79" t="str">
        <f t="shared" si="51"/>
        <v/>
      </c>
      <c r="E83" s="79" t="str">
        <f t="shared" si="52"/>
        <v/>
      </c>
      <c r="F83" s="79" t="str">
        <f t="shared" si="52"/>
        <v/>
      </c>
      <c r="G83" s="79" t="str">
        <f t="shared" si="52"/>
        <v/>
      </c>
      <c r="H83" s="79" t="str">
        <f t="shared" si="52"/>
        <v/>
      </c>
      <c r="I83" s="79" t="str">
        <f t="shared" si="52"/>
        <v/>
      </c>
      <c r="J83" s="79" t="str">
        <f t="shared" si="52"/>
        <v/>
      </c>
      <c r="K83" s="79" t="str">
        <f t="shared" si="52"/>
        <v/>
      </c>
      <c r="L83" s="79" t="str">
        <f t="shared" si="52"/>
        <v/>
      </c>
      <c r="M83" s="79" t="str">
        <f t="shared" si="52"/>
        <v/>
      </c>
      <c r="N83" s="79" t="str">
        <f t="shared" si="52"/>
        <v/>
      </c>
      <c r="O83" s="79" t="str">
        <f t="shared" si="52"/>
        <v/>
      </c>
      <c r="P83" s="79" t="str">
        <f t="shared" si="52"/>
        <v/>
      </c>
      <c r="Q83" s="79" t="str">
        <f t="shared" ca="1" si="52"/>
        <v/>
      </c>
      <c r="R83" s="79" t="str">
        <f t="shared" ca="1" si="52"/>
        <v/>
      </c>
      <c r="S83" s="79" t="str">
        <f t="shared" ca="1" si="52"/>
        <v/>
      </c>
      <c r="T83" s="79" t="str">
        <f t="shared" ref="T83:AI98" ca="1" si="74">IFERROR(IF(T$3&gt;$D$2,IF(VLOOKUP($C83,Data_qPCR,T$3+2,FALSE)&gt;=$B$1,"",IF(VLOOKUP($C83,Data_qPCR,T$3+2,FALSE)&lt;=$B$2,"",LOG(VLOOKUP($C83,Data_qPCR,T$3+2,FALSE)))),""),"")</f>
        <v/>
      </c>
      <c r="U83" s="79" t="str">
        <f t="shared" ca="1" si="74"/>
        <v/>
      </c>
      <c r="V83" s="79" t="str">
        <f t="shared" ca="1" si="74"/>
        <v/>
      </c>
      <c r="W83" s="79" t="str">
        <f t="shared" ca="1" si="74"/>
        <v/>
      </c>
      <c r="X83" s="79" t="str">
        <f t="shared" ca="1" si="74"/>
        <v/>
      </c>
      <c r="Y83" s="79" t="str">
        <f t="shared" ca="1" si="74"/>
        <v/>
      </c>
      <c r="Z83" s="79" t="str">
        <f t="shared" ca="1" si="74"/>
        <v/>
      </c>
      <c r="AA83" s="79">
        <f t="shared" ca="1" si="74"/>
        <v>-1.8095054251958615</v>
      </c>
      <c r="AB83" s="79">
        <f t="shared" ca="1" si="74"/>
        <v>-1.4780630670196355</v>
      </c>
      <c r="AC83" s="79">
        <f t="shared" ca="1" si="74"/>
        <v>-1.180660044957839</v>
      </c>
      <c r="AD83" s="79">
        <f t="shared" ca="1" si="74"/>
        <v>-0.91357775150755316</v>
      </c>
      <c r="AE83" s="79">
        <f t="shared" ca="1" si="74"/>
        <v>-0.67200323368064074</v>
      </c>
      <c r="AF83" s="79" t="str">
        <f t="shared" ca="1" si="74"/>
        <v/>
      </c>
      <c r="AG83" s="79" t="str">
        <f t="shared" ca="1" si="74"/>
        <v/>
      </c>
      <c r="AH83" s="79" t="str">
        <f t="shared" ca="1" si="74"/>
        <v/>
      </c>
      <c r="AI83" s="79" t="str">
        <f t="shared" ca="1" si="74"/>
        <v/>
      </c>
      <c r="AJ83" s="79" t="str">
        <f t="shared" ca="1" si="53"/>
        <v/>
      </c>
      <c r="AK83" s="79" t="str">
        <f t="shared" ca="1" si="53"/>
        <v/>
      </c>
      <c r="AL83" s="79" t="str">
        <f t="shared" ca="1" si="53"/>
        <v/>
      </c>
      <c r="AM83" s="79" t="str">
        <f t="shared" ca="1" si="53"/>
        <v/>
      </c>
      <c r="AN83" s="79" t="str">
        <f t="shared" ca="1" si="53"/>
        <v/>
      </c>
      <c r="AO83" s="79" t="str">
        <f t="shared" ca="1" si="53"/>
        <v/>
      </c>
      <c r="AP83" s="79" t="str">
        <f t="shared" ca="1" si="53"/>
        <v/>
      </c>
      <c r="AQ83" s="79" t="str">
        <f t="shared" ca="1" si="53"/>
        <v/>
      </c>
      <c r="AR83" s="79" t="str">
        <f t="shared" ca="1" si="53"/>
        <v/>
      </c>
      <c r="AS83" s="79" t="str">
        <f t="shared" ca="1" si="53"/>
        <v/>
      </c>
      <c r="AT83" s="79" t="str">
        <f t="shared" ca="1" si="53"/>
        <v/>
      </c>
      <c r="AU83" s="79" t="str">
        <f t="shared" ca="1" si="53"/>
        <v/>
      </c>
      <c r="AV83" s="79" t="str">
        <f t="shared" ca="1" si="53"/>
        <v/>
      </c>
      <c r="AW83" s="79" t="str">
        <f t="shared" ca="1" si="53"/>
        <v/>
      </c>
      <c r="AX83" s="79" t="str">
        <f t="shared" ca="1" si="53"/>
        <v/>
      </c>
      <c r="AY83" s="79" t="str">
        <f t="shared" ref="AY83:BA98" ca="1" si="75">IFERROR(IF(AY$3&gt;$D$2,IF(VLOOKUP($C83,Data_qPCR,AY$3+2,FALSE)&gt;=$B$1,"",IF(VLOOKUP($C83,Data_qPCR,AY$3+2,FALSE)&lt;=$B$2,"",LOG(VLOOKUP($C83,Data_qPCR,AY$3+2,FALSE)))),""),"")</f>
        <v/>
      </c>
      <c r="AZ83" s="79" t="str">
        <f t="shared" ca="1" si="75"/>
        <v/>
      </c>
      <c r="BA83" s="79" t="str">
        <f t="shared" ca="1" si="75"/>
        <v/>
      </c>
      <c r="BB83" s="79" t="str">
        <f t="shared" ca="1" si="54"/>
        <v>2G2</v>
      </c>
      <c r="BC83" s="79" t="str">
        <f t="shared" ca="1" si="55"/>
        <v>3G_ParA</v>
      </c>
      <c r="BD83" s="79">
        <f t="shared" ca="1" si="56"/>
        <v>20702</v>
      </c>
      <c r="BE83" s="79" t="str">
        <f t="shared" ca="1" si="57"/>
        <v>3G</v>
      </c>
      <c r="BF83" s="79" t="str">
        <f t="shared" ca="1" si="58"/>
        <v>ParA</v>
      </c>
      <c r="BG83" s="79" t="str">
        <f t="shared" ca="1" si="59"/>
        <v>1_2</v>
      </c>
      <c r="BH83" s="79">
        <f ca="1">IFERROR(IF(BB83="","",IF(Details!$B$10=1,1,VLOOKUP($BB83,Data_qPCR,58,FALSE))),"")</f>
        <v>1</v>
      </c>
      <c r="BI83" s="79">
        <f t="shared" ca="1" si="60"/>
        <v>5</v>
      </c>
      <c r="BJ83" s="79">
        <f t="shared" ca="1" si="61"/>
        <v>3.5080150650683617</v>
      </c>
      <c r="BK83" s="79">
        <f t="shared" ca="1" si="62"/>
        <v>30.247371001099708</v>
      </c>
      <c r="BL83" s="79">
        <f t="shared" ca="1" si="63"/>
        <v>0.99609726395935927</v>
      </c>
      <c r="BM83" s="79">
        <f t="shared" ca="1" si="64"/>
        <v>0.92779784121226494</v>
      </c>
      <c r="BN83" s="79">
        <f t="shared" ca="1" si="65"/>
        <v>25.340312617075952</v>
      </c>
      <c r="BO83" s="79" t="str">
        <f t="shared" ca="1" si="66"/>
        <v>ParA@1_2</v>
      </c>
      <c r="BP83" s="79">
        <f ca="1">IF(BO83="","",BQ83-COUNTIF($BO$3:BO82,BO83))</f>
        <v>2</v>
      </c>
      <c r="BQ83" s="79">
        <f t="shared" ca="1" si="67"/>
        <v>4</v>
      </c>
      <c r="BR83" s="79" t="str">
        <f t="shared" ca="1" si="68"/>
        <v>ParA@1_2@3</v>
      </c>
      <c r="BS83" s="79" t="str">
        <f t="shared" ca="1" si="69"/>
        <v>2G2</v>
      </c>
      <c r="BT83" s="79" t="b">
        <f t="shared" ca="1" si="70"/>
        <v>0</v>
      </c>
      <c r="BU83" s="79">
        <f t="shared" ca="1" si="71"/>
        <v>25.792191868462886</v>
      </c>
      <c r="BV83" s="79" t="str">
        <f t="shared" ca="1" si="72"/>
        <v/>
      </c>
      <c r="BW83" s="79" t="str">
        <f t="shared" ca="1" si="73"/>
        <v/>
      </c>
      <c r="BX83" s="79"/>
      <c r="BY83" s="79"/>
      <c r="BZ83" s="79"/>
    </row>
    <row r="84" spans="1:78" x14ac:dyDescent="0.25">
      <c r="A84" s="79">
        <f ca="1">IF(A83="","",IF(ISTEXT(A83),1,IF(A83+1&gt;Data_Chart!$C$2,"",A83+1)))</f>
        <v>81</v>
      </c>
      <c r="B84" s="79">
        <f ca="1">IFERROR(SMALL(Data_Amplitude!$A$4:$A$1155,A84),IF(B83=$E$1,IF($E$2&gt;0,"N1",""),IF(B83="","",IF(RIGHT(B83,LEN(B83)-1)+1&gt;$E$2,"","N"&amp;RIGHT(B83,LEN(B83)-1)+1))))</f>
        <v>81</v>
      </c>
      <c r="C84" s="79" t="str">
        <f t="shared" ca="1" si="50"/>
        <v>2H2</v>
      </c>
      <c r="D84" s="79" t="str">
        <f t="shared" si="51"/>
        <v/>
      </c>
      <c r="E84" s="79" t="str">
        <f t="shared" ref="E84:T99" si="76">IFERROR(IF(E$3&gt;$D$2,IF(VLOOKUP($C84,Data_qPCR,E$3+2,FALSE)&gt;=$B$1,"",IF(VLOOKUP($C84,Data_qPCR,E$3+2,FALSE)&lt;=$B$2,"",LOG(VLOOKUP($C84,Data_qPCR,E$3+2,FALSE)))),""),"")</f>
        <v/>
      </c>
      <c r="F84" s="79" t="str">
        <f t="shared" si="76"/>
        <v/>
      </c>
      <c r="G84" s="79" t="str">
        <f t="shared" si="76"/>
        <v/>
      </c>
      <c r="H84" s="79" t="str">
        <f t="shared" si="76"/>
        <v/>
      </c>
      <c r="I84" s="79" t="str">
        <f t="shared" si="76"/>
        <v/>
      </c>
      <c r="J84" s="79" t="str">
        <f t="shared" si="76"/>
        <v/>
      </c>
      <c r="K84" s="79" t="str">
        <f t="shared" si="76"/>
        <v/>
      </c>
      <c r="L84" s="79" t="str">
        <f t="shared" si="76"/>
        <v/>
      </c>
      <c r="M84" s="79" t="str">
        <f t="shared" si="76"/>
        <v/>
      </c>
      <c r="N84" s="79" t="str">
        <f t="shared" si="76"/>
        <v/>
      </c>
      <c r="O84" s="79" t="str">
        <f t="shared" si="76"/>
        <v/>
      </c>
      <c r="P84" s="79" t="str">
        <f t="shared" si="76"/>
        <v/>
      </c>
      <c r="Q84" s="79" t="str">
        <f t="shared" ca="1" si="76"/>
        <v/>
      </c>
      <c r="R84" s="79" t="str">
        <f t="shared" ca="1" si="76"/>
        <v/>
      </c>
      <c r="S84" s="79" t="str">
        <f t="shared" ca="1" si="76"/>
        <v/>
      </c>
      <c r="T84" s="79" t="str">
        <f t="shared" ca="1" si="76"/>
        <v/>
      </c>
      <c r="U84" s="79" t="str">
        <f t="shared" ca="1" si="74"/>
        <v/>
      </c>
      <c r="V84" s="79" t="str">
        <f t="shared" ca="1" si="74"/>
        <v/>
      </c>
      <c r="W84" s="79" t="str">
        <f t="shared" ca="1" si="74"/>
        <v/>
      </c>
      <c r="X84" s="79" t="str">
        <f t="shared" ca="1" si="74"/>
        <v/>
      </c>
      <c r="Y84" s="79" t="str">
        <f t="shared" ca="1" si="74"/>
        <v/>
      </c>
      <c r="Z84" s="79" t="str">
        <f t="shared" ca="1" si="74"/>
        <v/>
      </c>
      <c r="AA84" s="79">
        <f t="shared" ca="1" si="74"/>
        <v>-1.7617124427913913</v>
      </c>
      <c r="AB84" s="79">
        <f t="shared" ca="1" si="74"/>
        <v>-1.4425911361143742</v>
      </c>
      <c r="AC84" s="79">
        <f t="shared" ca="1" si="74"/>
        <v>-1.1550138537558392</v>
      </c>
      <c r="AD84" s="79">
        <f t="shared" ca="1" si="74"/>
        <v>-0.88910383715810304</v>
      </c>
      <c r="AE84" s="79">
        <f t="shared" ca="1" si="74"/>
        <v>-0.64985616240898258</v>
      </c>
      <c r="AF84" s="79" t="str">
        <f t="shared" ca="1" si="74"/>
        <v/>
      </c>
      <c r="AG84" s="79" t="str">
        <f t="shared" ca="1" si="74"/>
        <v/>
      </c>
      <c r="AH84" s="79" t="str">
        <f t="shared" ca="1" si="74"/>
        <v/>
      </c>
      <c r="AI84" s="79" t="str">
        <f t="shared" ca="1" si="74"/>
        <v/>
      </c>
      <c r="AJ84" s="79" t="str">
        <f t="shared" ref="AJ84:AY99" ca="1" si="77">IFERROR(IF(AJ$3&gt;$D$2,IF(VLOOKUP($C84,Data_qPCR,AJ$3+2,FALSE)&gt;=$B$1,"",IF(VLOOKUP($C84,Data_qPCR,AJ$3+2,FALSE)&lt;=$B$2,"",LOG(VLOOKUP($C84,Data_qPCR,AJ$3+2,FALSE)))),""),"")</f>
        <v/>
      </c>
      <c r="AK84" s="79" t="str">
        <f t="shared" ca="1" si="77"/>
        <v/>
      </c>
      <c r="AL84" s="79" t="str">
        <f t="shared" ca="1" si="77"/>
        <v/>
      </c>
      <c r="AM84" s="79" t="str">
        <f t="shared" ca="1" si="77"/>
        <v/>
      </c>
      <c r="AN84" s="79" t="str">
        <f t="shared" ca="1" si="77"/>
        <v/>
      </c>
      <c r="AO84" s="79" t="str">
        <f t="shared" ca="1" si="77"/>
        <v/>
      </c>
      <c r="AP84" s="79" t="str">
        <f t="shared" ca="1" si="77"/>
        <v/>
      </c>
      <c r="AQ84" s="79" t="str">
        <f t="shared" ca="1" si="77"/>
        <v/>
      </c>
      <c r="AR84" s="79" t="str">
        <f t="shared" ca="1" si="77"/>
        <v/>
      </c>
      <c r="AS84" s="79" t="str">
        <f t="shared" ca="1" si="77"/>
        <v/>
      </c>
      <c r="AT84" s="79" t="str">
        <f t="shared" ca="1" si="77"/>
        <v/>
      </c>
      <c r="AU84" s="79" t="str">
        <f t="shared" ca="1" si="77"/>
        <v/>
      </c>
      <c r="AV84" s="79" t="str">
        <f t="shared" ca="1" si="77"/>
        <v/>
      </c>
      <c r="AW84" s="79" t="str">
        <f t="shared" ca="1" si="77"/>
        <v/>
      </c>
      <c r="AX84" s="79" t="str">
        <f t="shared" ca="1" si="77"/>
        <v/>
      </c>
      <c r="AY84" s="79" t="str">
        <f t="shared" ca="1" si="77"/>
        <v/>
      </c>
      <c r="AZ84" s="79" t="str">
        <f t="shared" ca="1" si="75"/>
        <v/>
      </c>
      <c r="BA84" s="79" t="str">
        <f t="shared" ca="1" si="75"/>
        <v/>
      </c>
      <c r="BB84" s="79" t="str">
        <f t="shared" ca="1" si="54"/>
        <v>2H2</v>
      </c>
      <c r="BC84" s="79" t="str">
        <f t="shared" ca="1" si="55"/>
        <v>3G_ParA</v>
      </c>
      <c r="BD84" s="79">
        <f t="shared" ca="1" si="56"/>
        <v>20802</v>
      </c>
      <c r="BE84" s="79" t="str">
        <f t="shared" ca="1" si="57"/>
        <v>3G</v>
      </c>
      <c r="BF84" s="79" t="str">
        <f t="shared" ca="1" si="58"/>
        <v>ParA</v>
      </c>
      <c r="BG84" s="79" t="str">
        <f t="shared" ca="1" si="59"/>
        <v>1_2</v>
      </c>
      <c r="BH84" s="79">
        <f ca="1">IFERROR(IF(BB84="","",IF(Details!$B$10=1,1,VLOOKUP($BB84,Data_qPCR,58,FALSE))),"")</f>
        <v>1</v>
      </c>
      <c r="BI84" s="79">
        <f t="shared" ca="1" si="60"/>
        <v>5</v>
      </c>
      <c r="BJ84" s="79">
        <f t="shared" ca="1" si="61"/>
        <v>3.5897820157203828</v>
      </c>
      <c r="BK84" s="79">
        <f t="shared" ca="1" si="62"/>
        <v>30.234706049988791</v>
      </c>
      <c r="BL84" s="79">
        <f t="shared" ca="1" si="63"/>
        <v>0.99695421104879345</v>
      </c>
      <c r="BM84" s="79">
        <f t="shared" ca="1" si="64"/>
        <v>0.89919013900994949</v>
      </c>
      <c r="BN84" s="79">
        <f t="shared" ca="1" si="65"/>
        <v>25.223803638636966</v>
      </c>
      <c r="BO84" s="79" t="str">
        <f t="shared" ca="1" si="66"/>
        <v>ParA@1_2</v>
      </c>
      <c r="BP84" s="79">
        <f ca="1">IF(BO84="","",BQ84-COUNTIF($BO$3:BO83,BO84))</f>
        <v>1</v>
      </c>
      <c r="BQ84" s="79">
        <f t="shared" ca="1" si="67"/>
        <v>4</v>
      </c>
      <c r="BR84" s="79" t="str">
        <f t="shared" ca="1" si="68"/>
        <v>ParA@1_2@4</v>
      </c>
      <c r="BS84" s="79" t="str">
        <f t="shared" ca="1" si="69"/>
        <v>2H2</v>
      </c>
      <c r="BT84" s="79" t="b">
        <f t="shared" ca="1" si="70"/>
        <v>0</v>
      </c>
      <c r="BU84" s="79">
        <f t="shared" ca="1" si="71"/>
        <v>25.675682890023904</v>
      </c>
      <c r="BV84" s="79" t="str">
        <f t="shared" ca="1" si="72"/>
        <v/>
      </c>
      <c r="BW84" s="79" t="str">
        <f t="shared" ca="1" si="73"/>
        <v/>
      </c>
      <c r="BX84" s="79"/>
      <c r="BY84" s="79"/>
      <c r="BZ84" s="79"/>
    </row>
    <row r="85" spans="1:78" x14ac:dyDescent="0.25">
      <c r="A85" s="79">
        <f ca="1">IF(A84="","",IF(ISTEXT(A84),1,IF(A84+1&gt;Data_Chart!$C$2,"",A84+1)))</f>
        <v>82</v>
      </c>
      <c r="B85" s="79">
        <f ca="1">IFERROR(SMALL(Data_Amplitude!$A$4:$A$1155,A85),IF(B84=$E$1,IF($E$2&gt;0,"N1",""),IF(B84="","",IF(RIGHT(B84,LEN(B84)-1)+1&gt;$E$2,"","N"&amp;RIGHT(B84,LEN(B84)-1)+1))))</f>
        <v>82</v>
      </c>
      <c r="C85" s="79" t="str">
        <f t="shared" ca="1" si="50"/>
        <v>2A3</v>
      </c>
      <c r="D85" s="79" t="str">
        <f t="shared" si="51"/>
        <v/>
      </c>
      <c r="E85" s="79" t="str">
        <f t="shared" si="76"/>
        <v/>
      </c>
      <c r="F85" s="79" t="str">
        <f t="shared" si="76"/>
        <v/>
      </c>
      <c r="G85" s="79" t="str">
        <f t="shared" si="76"/>
        <v/>
      </c>
      <c r="H85" s="79" t="str">
        <f t="shared" si="76"/>
        <v/>
      </c>
      <c r="I85" s="79" t="str">
        <f t="shared" si="76"/>
        <v/>
      </c>
      <c r="J85" s="79" t="str">
        <f t="shared" si="76"/>
        <v/>
      </c>
      <c r="K85" s="79" t="str">
        <f t="shared" si="76"/>
        <v/>
      </c>
      <c r="L85" s="79" t="str">
        <f t="shared" si="76"/>
        <v/>
      </c>
      <c r="M85" s="79" t="str">
        <f t="shared" si="76"/>
        <v/>
      </c>
      <c r="N85" s="79" t="str">
        <f t="shared" si="76"/>
        <v/>
      </c>
      <c r="O85" s="79" t="str">
        <f t="shared" si="76"/>
        <v/>
      </c>
      <c r="P85" s="79" t="str">
        <f t="shared" si="76"/>
        <v/>
      </c>
      <c r="Q85" s="79" t="str">
        <f t="shared" ca="1" si="76"/>
        <v/>
      </c>
      <c r="R85" s="79" t="str">
        <f t="shared" ca="1" si="76"/>
        <v/>
      </c>
      <c r="S85" s="79" t="str">
        <f t="shared" ca="1" si="76"/>
        <v/>
      </c>
      <c r="T85" s="79" t="str">
        <f t="shared" ca="1" si="76"/>
        <v/>
      </c>
      <c r="U85" s="79" t="str">
        <f t="shared" ca="1" si="74"/>
        <v/>
      </c>
      <c r="V85" s="79" t="str">
        <f t="shared" ca="1" si="74"/>
        <v/>
      </c>
      <c r="W85" s="79" t="str">
        <f t="shared" ca="1" si="74"/>
        <v/>
      </c>
      <c r="X85" s="79" t="str">
        <f t="shared" ca="1" si="74"/>
        <v/>
      </c>
      <c r="Y85" s="79" t="str">
        <f t="shared" ca="1" si="74"/>
        <v/>
      </c>
      <c r="Z85" s="79" t="str">
        <f t="shared" ca="1" si="74"/>
        <v/>
      </c>
      <c r="AA85" s="79" t="str">
        <f t="shared" ca="1" si="74"/>
        <v/>
      </c>
      <c r="AB85" s="79" t="str">
        <f t="shared" ca="1" si="74"/>
        <v/>
      </c>
      <c r="AC85" s="79">
        <f t="shared" ca="1" si="74"/>
        <v>-1.6745876562654287</v>
      </c>
      <c r="AD85" s="79">
        <f t="shared" ca="1" si="74"/>
        <v>-1.3686988995351981</v>
      </c>
      <c r="AE85" s="79">
        <f t="shared" ca="1" si="74"/>
        <v>-1.0893312064517586</v>
      </c>
      <c r="AF85" s="79">
        <f t="shared" ca="1" si="74"/>
        <v>-0.83129926713047853</v>
      </c>
      <c r="AG85" s="79">
        <f t="shared" ca="1" si="74"/>
        <v>-0.6015273225524721</v>
      </c>
      <c r="AH85" s="79" t="str">
        <f t="shared" ca="1" si="74"/>
        <v/>
      </c>
      <c r="AI85" s="79" t="str">
        <f t="shared" ca="1" si="74"/>
        <v/>
      </c>
      <c r="AJ85" s="79" t="str">
        <f t="shared" ca="1" si="77"/>
        <v/>
      </c>
      <c r="AK85" s="79" t="str">
        <f t="shared" ca="1" si="77"/>
        <v/>
      </c>
      <c r="AL85" s="79" t="str">
        <f t="shared" ca="1" si="77"/>
        <v/>
      </c>
      <c r="AM85" s="79" t="str">
        <f t="shared" ca="1" si="77"/>
        <v/>
      </c>
      <c r="AN85" s="79" t="str">
        <f t="shared" ca="1" si="77"/>
        <v/>
      </c>
      <c r="AO85" s="79" t="str">
        <f t="shared" ca="1" si="77"/>
        <v/>
      </c>
      <c r="AP85" s="79" t="str">
        <f t="shared" ca="1" si="77"/>
        <v/>
      </c>
      <c r="AQ85" s="79" t="str">
        <f t="shared" ca="1" si="77"/>
        <v/>
      </c>
      <c r="AR85" s="79" t="str">
        <f t="shared" ca="1" si="77"/>
        <v/>
      </c>
      <c r="AS85" s="79" t="str">
        <f t="shared" ca="1" si="77"/>
        <v/>
      </c>
      <c r="AT85" s="79" t="str">
        <f t="shared" ca="1" si="77"/>
        <v/>
      </c>
      <c r="AU85" s="79" t="str">
        <f t="shared" ca="1" si="77"/>
        <v/>
      </c>
      <c r="AV85" s="79" t="str">
        <f t="shared" ca="1" si="77"/>
        <v/>
      </c>
      <c r="AW85" s="79" t="str">
        <f t="shared" ca="1" si="77"/>
        <v/>
      </c>
      <c r="AX85" s="79" t="str">
        <f t="shared" ca="1" si="77"/>
        <v/>
      </c>
      <c r="AY85" s="79" t="str">
        <f t="shared" ca="1" si="77"/>
        <v/>
      </c>
      <c r="AZ85" s="79" t="str">
        <f t="shared" ca="1" si="75"/>
        <v/>
      </c>
      <c r="BA85" s="79" t="str">
        <f t="shared" ca="1" si="75"/>
        <v/>
      </c>
      <c r="BB85" s="79" t="str">
        <f t="shared" ca="1" si="54"/>
        <v>2A3</v>
      </c>
      <c r="BC85" s="79" t="str">
        <f t="shared" ca="1" si="55"/>
        <v>3G_aceA</v>
      </c>
      <c r="BD85" s="79">
        <f t="shared" ca="1" si="56"/>
        <v>20103</v>
      </c>
      <c r="BE85" s="79" t="str">
        <f t="shared" ca="1" si="57"/>
        <v>3G</v>
      </c>
      <c r="BF85" s="79" t="str">
        <f t="shared" ca="1" si="58"/>
        <v>aceA</v>
      </c>
      <c r="BG85" s="79" t="str">
        <f t="shared" ca="1" si="59"/>
        <v>1_3</v>
      </c>
      <c r="BH85" s="79">
        <f ca="1">IFERROR(IF(BB85="","",IF(Details!$B$10=1,1,VLOOKUP($BB85,Data_qPCR,58,FALSE))),"")</f>
        <v>1</v>
      </c>
      <c r="BI85" s="79">
        <f t="shared" ca="1" si="60"/>
        <v>5</v>
      </c>
      <c r="BJ85" s="79">
        <f t="shared" ca="1" si="61"/>
        <v>3.7153339299958934</v>
      </c>
      <c r="BK85" s="79">
        <f t="shared" ca="1" si="62"/>
        <v>32.135496847249868</v>
      </c>
      <c r="BL85" s="79">
        <f t="shared" ca="1" si="63"/>
        <v>0.99701740217935009</v>
      </c>
      <c r="BM85" s="79">
        <f t="shared" ca="1" si="64"/>
        <v>0.85846681434216676</v>
      </c>
      <c r="BN85" s="79">
        <f t="shared" ca="1" si="65"/>
        <v>26.96514350476815</v>
      </c>
      <c r="BO85" s="79" t="str">
        <f t="shared" ca="1" si="66"/>
        <v>aceA@1_3</v>
      </c>
      <c r="BP85" s="79">
        <f ca="1">IF(BO85="","",BQ85-COUNTIF($BO$3:BO84,BO85))</f>
        <v>2</v>
      </c>
      <c r="BQ85" s="79">
        <f t="shared" ca="1" si="67"/>
        <v>2</v>
      </c>
      <c r="BR85" s="79" t="str">
        <f t="shared" ca="1" si="68"/>
        <v>aceA@1_3@1</v>
      </c>
      <c r="BS85" s="79" t="str">
        <f t="shared" ca="1" si="69"/>
        <v>2A3</v>
      </c>
      <c r="BT85" s="79" t="b">
        <f t="shared" ca="1" si="70"/>
        <v>0</v>
      </c>
      <c r="BU85" s="79">
        <f t="shared" ca="1" si="71"/>
        <v>27.417022756155085</v>
      </c>
      <c r="BV85" s="79" t="str">
        <f t="shared" ca="1" si="72"/>
        <v/>
      </c>
      <c r="BW85" s="79" t="str">
        <f t="shared" ca="1" si="73"/>
        <v/>
      </c>
      <c r="BX85" s="79"/>
      <c r="BY85" s="79"/>
      <c r="BZ85" s="79"/>
    </row>
    <row r="86" spans="1:78" x14ac:dyDescent="0.25">
      <c r="A86" s="79">
        <f ca="1">IF(A85="","",IF(ISTEXT(A85),1,IF(A85+1&gt;Data_Chart!$C$2,"",A85+1)))</f>
        <v>83</v>
      </c>
      <c r="B86" s="79">
        <f ca="1">IFERROR(SMALL(Data_Amplitude!$A$4:$A$1155,A86),IF(B85=$E$1,IF($E$2&gt;0,"N1",""),IF(B85="","",IF(RIGHT(B85,LEN(B85)-1)+1&gt;$E$2,"","N"&amp;RIGHT(B85,LEN(B85)-1)+1))))</f>
        <v>83</v>
      </c>
      <c r="C86" s="79" t="str">
        <f t="shared" ca="1" si="50"/>
        <v>2B3</v>
      </c>
      <c r="D86" s="79" t="str">
        <f t="shared" si="51"/>
        <v/>
      </c>
      <c r="E86" s="79" t="str">
        <f t="shared" si="76"/>
        <v/>
      </c>
      <c r="F86" s="79" t="str">
        <f t="shared" si="76"/>
        <v/>
      </c>
      <c r="G86" s="79" t="str">
        <f t="shared" si="76"/>
        <v/>
      </c>
      <c r="H86" s="79" t="str">
        <f t="shared" si="76"/>
        <v/>
      </c>
      <c r="I86" s="79" t="str">
        <f t="shared" si="76"/>
        <v/>
      </c>
      <c r="J86" s="79" t="str">
        <f t="shared" si="76"/>
        <v/>
      </c>
      <c r="K86" s="79" t="str">
        <f t="shared" si="76"/>
        <v/>
      </c>
      <c r="L86" s="79" t="str">
        <f t="shared" si="76"/>
        <v/>
      </c>
      <c r="M86" s="79" t="str">
        <f t="shared" si="76"/>
        <v/>
      </c>
      <c r="N86" s="79" t="str">
        <f t="shared" si="76"/>
        <v/>
      </c>
      <c r="O86" s="79" t="str">
        <f t="shared" si="76"/>
        <v/>
      </c>
      <c r="P86" s="79" t="str">
        <f t="shared" si="76"/>
        <v/>
      </c>
      <c r="Q86" s="79" t="str">
        <f t="shared" ca="1" si="76"/>
        <v/>
      </c>
      <c r="R86" s="79" t="str">
        <f t="shared" ca="1" si="76"/>
        <v/>
      </c>
      <c r="S86" s="79" t="str">
        <f t="shared" ca="1" si="76"/>
        <v/>
      </c>
      <c r="T86" s="79" t="str">
        <f t="shared" ca="1" si="76"/>
        <v/>
      </c>
      <c r="U86" s="79" t="str">
        <f t="shared" ca="1" si="74"/>
        <v/>
      </c>
      <c r="V86" s="79" t="str">
        <f t="shared" ca="1" si="74"/>
        <v/>
      </c>
      <c r="W86" s="79" t="str">
        <f t="shared" ca="1" si="74"/>
        <v/>
      </c>
      <c r="X86" s="79" t="str">
        <f t="shared" ca="1" si="74"/>
        <v/>
      </c>
      <c r="Y86" s="79" t="str">
        <f t="shared" ca="1" si="74"/>
        <v/>
      </c>
      <c r="Z86" s="79" t="str">
        <f t="shared" ca="1" si="74"/>
        <v/>
      </c>
      <c r="AA86" s="79" t="str">
        <f t="shared" ca="1" si="74"/>
        <v/>
      </c>
      <c r="AB86" s="79">
        <f t="shared" ca="1" si="74"/>
        <v>-1.9456776789379493</v>
      </c>
      <c r="AC86" s="79">
        <f t="shared" ca="1" si="74"/>
        <v>-1.6135389764091432</v>
      </c>
      <c r="AD86" s="79">
        <f t="shared" ca="1" si="74"/>
        <v>-1.3138630324598961</v>
      </c>
      <c r="AE86" s="79">
        <f t="shared" ca="1" si="74"/>
        <v>-1.0399572670290551</v>
      </c>
      <c r="AF86" s="79">
        <f t="shared" ca="1" si="74"/>
        <v>-0.78934272557551299</v>
      </c>
      <c r="AG86" s="79">
        <f t="shared" ca="1" si="74"/>
        <v>-0.56549658040742834</v>
      </c>
      <c r="AH86" s="79" t="str">
        <f t="shared" ca="1" si="74"/>
        <v/>
      </c>
      <c r="AI86" s="79" t="str">
        <f t="shared" ca="1" si="74"/>
        <v/>
      </c>
      <c r="AJ86" s="79" t="str">
        <f t="shared" ca="1" si="77"/>
        <v/>
      </c>
      <c r="AK86" s="79" t="str">
        <f t="shared" ca="1" si="77"/>
        <v/>
      </c>
      <c r="AL86" s="79" t="str">
        <f t="shared" ca="1" si="77"/>
        <v/>
      </c>
      <c r="AM86" s="79" t="str">
        <f t="shared" ca="1" si="77"/>
        <v/>
      </c>
      <c r="AN86" s="79" t="str">
        <f t="shared" ca="1" si="77"/>
        <v/>
      </c>
      <c r="AO86" s="79" t="str">
        <f t="shared" ca="1" si="77"/>
        <v/>
      </c>
      <c r="AP86" s="79" t="str">
        <f t="shared" ca="1" si="77"/>
        <v/>
      </c>
      <c r="AQ86" s="79" t="str">
        <f t="shared" ca="1" si="77"/>
        <v/>
      </c>
      <c r="AR86" s="79" t="str">
        <f t="shared" ca="1" si="77"/>
        <v/>
      </c>
      <c r="AS86" s="79" t="str">
        <f t="shared" ca="1" si="77"/>
        <v/>
      </c>
      <c r="AT86" s="79" t="str">
        <f t="shared" ca="1" si="77"/>
        <v/>
      </c>
      <c r="AU86" s="79" t="str">
        <f t="shared" ca="1" si="77"/>
        <v/>
      </c>
      <c r="AV86" s="79" t="str">
        <f t="shared" ca="1" si="77"/>
        <v/>
      </c>
      <c r="AW86" s="79" t="str">
        <f t="shared" ca="1" si="77"/>
        <v/>
      </c>
      <c r="AX86" s="79" t="str">
        <f t="shared" ca="1" si="77"/>
        <v/>
      </c>
      <c r="AY86" s="79" t="str">
        <f t="shared" ca="1" si="77"/>
        <v/>
      </c>
      <c r="AZ86" s="79" t="str">
        <f t="shared" ca="1" si="75"/>
        <v/>
      </c>
      <c r="BA86" s="79" t="str">
        <f t="shared" ca="1" si="75"/>
        <v/>
      </c>
      <c r="BB86" s="79" t="str">
        <f t="shared" ca="1" si="54"/>
        <v>2B3</v>
      </c>
      <c r="BC86" s="79" t="str">
        <f t="shared" ca="1" si="55"/>
        <v>3G_aceA</v>
      </c>
      <c r="BD86" s="79">
        <f t="shared" ca="1" si="56"/>
        <v>20203</v>
      </c>
      <c r="BE86" s="79" t="str">
        <f t="shared" ca="1" si="57"/>
        <v>3G</v>
      </c>
      <c r="BF86" s="79" t="str">
        <f t="shared" ca="1" si="58"/>
        <v>aceA</v>
      </c>
      <c r="BG86" s="79" t="str">
        <f t="shared" ca="1" si="59"/>
        <v>1_3</v>
      </c>
      <c r="BH86" s="79">
        <f ca="1">IFERROR(IF(BB86="","",IF(Details!$B$10=1,1,VLOOKUP($BB86,Data_qPCR,58,FALSE))),"")</f>
        <v>1</v>
      </c>
      <c r="BI86" s="79">
        <f t="shared" ca="1" si="60"/>
        <v>6</v>
      </c>
      <c r="BJ86" s="79">
        <f t="shared" ca="1" si="61"/>
        <v>3.610299136439139</v>
      </c>
      <c r="BK86" s="79">
        <f t="shared" ca="1" si="62"/>
        <v>31.873201231363552</v>
      </c>
      <c r="BL86" s="79">
        <f t="shared" ca="1" si="63"/>
        <v>0.99514285505987354</v>
      </c>
      <c r="BM86" s="79">
        <f t="shared" ca="1" si="64"/>
        <v>0.89227982185022214</v>
      </c>
      <c r="BN86" s="79">
        <f t="shared" ca="1" si="65"/>
        <v>26.836242076698909</v>
      </c>
      <c r="BO86" s="79" t="str">
        <f t="shared" ca="1" si="66"/>
        <v>aceA@1_3</v>
      </c>
      <c r="BP86" s="79">
        <f ca="1">IF(BO86="","",BQ86-COUNTIF($BO$3:BO85,BO86))</f>
        <v>1</v>
      </c>
      <c r="BQ86" s="79">
        <f t="shared" ca="1" si="67"/>
        <v>2</v>
      </c>
      <c r="BR86" s="79" t="str">
        <f t="shared" ca="1" si="68"/>
        <v>aceA@1_3@2</v>
      </c>
      <c r="BS86" s="79" t="str">
        <f t="shared" ca="1" si="69"/>
        <v>2B3</v>
      </c>
      <c r="BT86" s="79" t="b">
        <f t="shared" ca="1" si="70"/>
        <v>0</v>
      </c>
      <c r="BU86" s="79">
        <f t="shared" ca="1" si="71"/>
        <v>27.288121328085843</v>
      </c>
      <c r="BV86" s="79" t="str">
        <f t="shared" ca="1" si="72"/>
        <v/>
      </c>
      <c r="BW86" s="79" t="str">
        <f t="shared" ca="1" si="73"/>
        <v/>
      </c>
      <c r="BX86" s="79"/>
      <c r="BY86" s="79"/>
      <c r="BZ86" s="79"/>
    </row>
    <row r="87" spans="1:78" x14ac:dyDescent="0.25">
      <c r="A87" s="79">
        <f ca="1">IF(A86="","",IF(ISTEXT(A86),1,IF(A86+1&gt;Data_Chart!$C$2,"",A86+1)))</f>
        <v>84</v>
      </c>
      <c r="B87" s="79">
        <f ca="1">IFERROR(SMALL(Data_Amplitude!$A$4:$A$1155,A87),IF(B86=$E$1,IF($E$2&gt;0,"N1",""),IF(B86="","",IF(RIGHT(B86,LEN(B86)-1)+1&gt;$E$2,"","N"&amp;RIGHT(B86,LEN(B86)-1)+1))))</f>
        <v>84</v>
      </c>
      <c r="C87" s="79" t="str">
        <f t="shared" ca="1" si="50"/>
        <v>2C3</v>
      </c>
      <c r="D87" s="79" t="str">
        <f t="shared" si="51"/>
        <v/>
      </c>
      <c r="E87" s="79" t="str">
        <f t="shared" si="76"/>
        <v/>
      </c>
      <c r="F87" s="79" t="str">
        <f t="shared" si="76"/>
        <v/>
      </c>
      <c r="G87" s="79" t="str">
        <f t="shared" si="76"/>
        <v/>
      </c>
      <c r="H87" s="79" t="str">
        <f t="shared" si="76"/>
        <v/>
      </c>
      <c r="I87" s="79" t="str">
        <f t="shared" si="76"/>
        <v/>
      </c>
      <c r="J87" s="79" t="str">
        <f t="shared" si="76"/>
        <v/>
      </c>
      <c r="K87" s="79" t="str">
        <f t="shared" si="76"/>
        <v/>
      </c>
      <c r="L87" s="79" t="str">
        <f t="shared" si="76"/>
        <v/>
      </c>
      <c r="M87" s="79" t="str">
        <f t="shared" si="76"/>
        <v/>
      </c>
      <c r="N87" s="79" t="str">
        <f t="shared" si="76"/>
        <v/>
      </c>
      <c r="O87" s="79" t="str">
        <f t="shared" si="76"/>
        <v/>
      </c>
      <c r="P87" s="79" t="str">
        <f t="shared" si="76"/>
        <v/>
      </c>
      <c r="Q87" s="79" t="str">
        <f t="shared" ca="1" si="76"/>
        <v/>
      </c>
      <c r="R87" s="79" t="str">
        <f t="shared" ca="1" si="76"/>
        <v/>
      </c>
      <c r="S87" s="79" t="str">
        <f t="shared" ca="1" si="76"/>
        <v/>
      </c>
      <c r="T87" s="79" t="str">
        <f t="shared" ca="1" si="76"/>
        <v/>
      </c>
      <c r="U87" s="79" t="str">
        <f t="shared" ca="1" si="74"/>
        <v/>
      </c>
      <c r="V87" s="79" t="str">
        <f t="shared" ca="1" si="74"/>
        <v/>
      </c>
      <c r="W87" s="79" t="str">
        <f t="shared" ca="1" si="74"/>
        <v/>
      </c>
      <c r="X87" s="79" t="str">
        <f t="shared" ca="1" si="74"/>
        <v/>
      </c>
      <c r="Y87" s="79" t="str">
        <f t="shared" ca="1" si="74"/>
        <v/>
      </c>
      <c r="Z87" s="79" t="str">
        <f t="shared" ca="1" si="74"/>
        <v/>
      </c>
      <c r="AA87" s="79" t="str">
        <f t="shared" ca="1" si="74"/>
        <v/>
      </c>
      <c r="AB87" s="79" t="str">
        <f t="shared" ca="1" si="74"/>
        <v/>
      </c>
      <c r="AC87" s="79">
        <f t="shared" ca="1" si="74"/>
        <v>-1.7472308692592835</v>
      </c>
      <c r="AD87" s="79">
        <f t="shared" ca="1" si="74"/>
        <v>-1.4250363926183243</v>
      </c>
      <c r="AE87" s="79">
        <f t="shared" ca="1" si="74"/>
        <v>-1.1253575150777275</v>
      </c>
      <c r="AF87" s="79">
        <f t="shared" ca="1" si="74"/>
        <v>-0.85146431718461135</v>
      </c>
      <c r="AG87" s="79">
        <f t="shared" ca="1" si="74"/>
        <v>-0.60604767393665138</v>
      </c>
      <c r="AH87" s="79" t="str">
        <f t="shared" ca="1" si="74"/>
        <v/>
      </c>
      <c r="AI87" s="79" t="str">
        <f t="shared" ca="1" si="74"/>
        <v/>
      </c>
      <c r="AJ87" s="79" t="str">
        <f t="shared" ca="1" si="77"/>
        <v/>
      </c>
      <c r="AK87" s="79" t="str">
        <f t="shared" ca="1" si="77"/>
        <v/>
      </c>
      <c r="AL87" s="79" t="str">
        <f t="shared" ca="1" si="77"/>
        <v/>
      </c>
      <c r="AM87" s="79" t="str">
        <f t="shared" ca="1" si="77"/>
        <v/>
      </c>
      <c r="AN87" s="79" t="str">
        <f t="shared" ca="1" si="77"/>
        <v/>
      </c>
      <c r="AO87" s="79" t="str">
        <f t="shared" ca="1" si="77"/>
        <v/>
      </c>
      <c r="AP87" s="79" t="str">
        <f t="shared" ca="1" si="77"/>
        <v/>
      </c>
      <c r="AQ87" s="79" t="str">
        <f t="shared" ca="1" si="77"/>
        <v/>
      </c>
      <c r="AR87" s="79" t="str">
        <f t="shared" ca="1" si="77"/>
        <v/>
      </c>
      <c r="AS87" s="79" t="str">
        <f t="shared" ca="1" si="77"/>
        <v/>
      </c>
      <c r="AT87" s="79" t="str">
        <f t="shared" ca="1" si="77"/>
        <v/>
      </c>
      <c r="AU87" s="79" t="str">
        <f t="shared" ca="1" si="77"/>
        <v/>
      </c>
      <c r="AV87" s="79" t="str">
        <f t="shared" ca="1" si="77"/>
        <v/>
      </c>
      <c r="AW87" s="79" t="str">
        <f t="shared" ca="1" si="77"/>
        <v/>
      </c>
      <c r="AX87" s="79" t="str">
        <f t="shared" ca="1" si="77"/>
        <v/>
      </c>
      <c r="AY87" s="79" t="str">
        <f t="shared" ca="1" si="77"/>
        <v/>
      </c>
      <c r="AZ87" s="79" t="str">
        <f t="shared" ca="1" si="75"/>
        <v/>
      </c>
      <c r="BA87" s="79" t="str">
        <f t="shared" ca="1" si="75"/>
        <v/>
      </c>
      <c r="BB87" s="79" t="str">
        <f t="shared" ca="1" si="54"/>
        <v>2C3</v>
      </c>
      <c r="BC87" s="79" t="str">
        <f t="shared" ca="1" si="55"/>
        <v>3G_pspA</v>
      </c>
      <c r="BD87" s="79">
        <f t="shared" ca="1" si="56"/>
        <v>20303</v>
      </c>
      <c r="BE87" s="79" t="str">
        <f t="shared" ca="1" si="57"/>
        <v>3G</v>
      </c>
      <c r="BF87" s="79" t="str">
        <f t="shared" ca="1" si="58"/>
        <v>pspA</v>
      </c>
      <c r="BG87" s="79" t="str">
        <f t="shared" ca="1" si="59"/>
        <v>1_3</v>
      </c>
      <c r="BH87" s="79">
        <f ca="1">IFERROR(IF(BB87="","",IF(Details!$B$10=1,1,VLOOKUP($BB87,Data_qPCR,58,FALSE))),"")</f>
        <v>1</v>
      </c>
      <c r="BI87" s="79">
        <f t="shared" ca="1" si="60"/>
        <v>5</v>
      </c>
      <c r="BJ87" s="79">
        <f t="shared" ca="1" si="61"/>
        <v>3.4916260304009601</v>
      </c>
      <c r="BK87" s="79">
        <f t="shared" ca="1" si="62"/>
        <v>32.018957069586783</v>
      </c>
      <c r="BL87" s="79">
        <f t="shared" ca="1" si="63"/>
        <v>0.99718690893847461</v>
      </c>
      <c r="BM87" s="79">
        <f t="shared" ca="1" si="64"/>
        <v>0.93374638364813611</v>
      </c>
      <c r="BN87" s="79">
        <f t="shared" ca="1" si="65"/>
        <v>27.132712759590625</v>
      </c>
      <c r="BO87" s="79" t="str">
        <f t="shared" ca="1" si="66"/>
        <v>pspA@1_3</v>
      </c>
      <c r="BP87" s="79">
        <f ca="1">IF(BO87="","",BQ87-COUNTIF($BO$3:BO86,BO87))</f>
        <v>2</v>
      </c>
      <c r="BQ87" s="79">
        <f t="shared" ca="1" si="67"/>
        <v>2</v>
      </c>
      <c r="BR87" s="79" t="str">
        <f t="shared" ca="1" si="68"/>
        <v>pspA@1_3@1</v>
      </c>
      <c r="BS87" s="79" t="str">
        <f t="shared" ca="1" si="69"/>
        <v>2C3</v>
      </c>
      <c r="BT87" s="79" t="b">
        <f t="shared" ca="1" si="70"/>
        <v>0</v>
      </c>
      <c r="BU87" s="79">
        <f t="shared" ca="1" si="71"/>
        <v>27.584592010977563</v>
      </c>
      <c r="BV87" s="79" t="str">
        <f t="shared" ca="1" si="72"/>
        <v/>
      </c>
      <c r="BW87" s="79" t="str">
        <f t="shared" ca="1" si="73"/>
        <v/>
      </c>
      <c r="BX87" s="79"/>
      <c r="BY87" s="79"/>
      <c r="BZ87" s="79"/>
    </row>
    <row r="88" spans="1:78" x14ac:dyDescent="0.25">
      <c r="A88" s="79">
        <f ca="1">IF(A87="","",IF(ISTEXT(A87),1,IF(A87+1&gt;Data_Chart!$C$2,"",A87+1)))</f>
        <v>85</v>
      </c>
      <c r="B88" s="79">
        <f ca="1">IFERROR(SMALL(Data_Amplitude!$A$4:$A$1155,A88),IF(B87=$E$1,IF($E$2&gt;0,"N1",""),IF(B87="","",IF(RIGHT(B87,LEN(B87)-1)+1&gt;$E$2,"","N"&amp;RIGHT(B87,LEN(B87)-1)+1))))</f>
        <v>85</v>
      </c>
      <c r="C88" s="79" t="str">
        <f t="shared" ca="1" si="50"/>
        <v>2D3</v>
      </c>
      <c r="D88" s="79" t="str">
        <f t="shared" si="51"/>
        <v/>
      </c>
      <c r="E88" s="79" t="str">
        <f t="shared" si="76"/>
        <v/>
      </c>
      <c r="F88" s="79" t="str">
        <f t="shared" si="76"/>
        <v/>
      </c>
      <c r="G88" s="79" t="str">
        <f t="shared" si="76"/>
        <v/>
      </c>
      <c r="H88" s="79" t="str">
        <f t="shared" si="76"/>
        <v/>
      </c>
      <c r="I88" s="79" t="str">
        <f t="shared" si="76"/>
        <v/>
      </c>
      <c r="J88" s="79" t="str">
        <f t="shared" si="76"/>
        <v/>
      </c>
      <c r="K88" s="79" t="str">
        <f t="shared" si="76"/>
        <v/>
      </c>
      <c r="L88" s="79" t="str">
        <f t="shared" si="76"/>
        <v/>
      </c>
      <c r="M88" s="79" t="str">
        <f t="shared" si="76"/>
        <v/>
      </c>
      <c r="N88" s="79" t="str">
        <f t="shared" si="76"/>
        <v/>
      </c>
      <c r="O88" s="79" t="str">
        <f t="shared" si="76"/>
        <v/>
      </c>
      <c r="P88" s="79" t="str">
        <f t="shared" si="76"/>
        <v/>
      </c>
      <c r="Q88" s="79" t="str">
        <f t="shared" ca="1" si="76"/>
        <v/>
      </c>
      <c r="R88" s="79" t="str">
        <f t="shared" ca="1" si="76"/>
        <v/>
      </c>
      <c r="S88" s="79" t="str">
        <f t="shared" ca="1" si="76"/>
        <v/>
      </c>
      <c r="T88" s="79" t="str">
        <f t="shared" ca="1" si="76"/>
        <v/>
      </c>
      <c r="U88" s="79" t="str">
        <f t="shared" ca="1" si="74"/>
        <v/>
      </c>
      <c r="V88" s="79" t="str">
        <f t="shared" ca="1" si="74"/>
        <v/>
      </c>
      <c r="W88" s="79" t="str">
        <f t="shared" ca="1" si="74"/>
        <v/>
      </c>
      <c r="X88" s="79" t="str">
        <f t="shared" ca="1" si="74"/>
        <v/>
      </c>
      <c r="Y88" s="79" t="str">
        <f t="shared" ca="1" si="74"/>
        <v/>
      </c>
      <c r="Z88" s="79" t="str">
        <f t="shared" ca="1" si="74"/>
        <v/>
      </c>
      <c r="AA88" s="79" t="str">
        <f t="shared" ca="1" si="74"/>
        <v/>
      </c>
      <c r="AB88" s="79" t="str">
        <f t="shared" ca="1" si="74"/>
        <v/>
      </c>
      <c r="AC88" s="79">
        <f t="shared" ca="1" si="74"/>
        <v>-1.8959716970119833</v>
      </c>
      <c r="AD88" s="79">
        <f t="shared" ca="1" si="74"/>
        <v>-1.556510298535781</v>
      </c>
      <c r="AE88" s="79">
        <f t="shared" ca="1" si="74"/>
        <v>-1.2520696107515445</v>
      </c>
      <c r="AF88" s="79">
        <f t="shared" ca="1" si="74"/>
        <v>-0.96666201356185533</v>
      </c>
      <c r="AG88" s="79">
        <f t="shared" ca="1" si="74"/>
        <v>-0.71019986093713339</v>
      </c>
      <c r="AH88" s="79" t="str">
        <f t="shared" ca="1" si="74"/>
        <v/>
      </c>
      <c r="AI88" s="79" t="str">
        <f t="shared" ca="1" si="74"/>
        <v/>
      </c>
      <c r="AJ88" s="79" t="str">
        <f t="shared" ca="1" si="77"/>
        <v/>
      </c>
      <c r="AK88" s="79" t="str">
        <f t="shared" ca="1" si="77"/>
        <v/>
      </c>
      <c r="AL88" s="79" t="str">
        <f t="shared" ca="1" si="77"/>
        <v/>
      </c>
      <c r="AM88" s="79" t="str">
        <f t="shared" ca="1" si="77"/>
        <v/>
      </c>
      <c r="AN88" s="79" t="str">
        <f t="shared" ca="1" si="77"/>
        <v/>
      </c>
      <c r="AO88" s="79" t="str">
        <f t="shared" ca="1" si="77"/>
        <v/>
      </c>
      <c r="AP88" s="79" t="str">
        <f t="shared" ca="1" si="77"/>
        <v/>
      </c>
      <c r="AQ88" s="79" t="str">
        <f t="shared" ca="1" si="77"/>
        <v/>
      </c>
      <c r="AR88" s="79" t="str">
        <f t="shared" ca="1" si="77"/>
        <v/>
      </c>
      <c r="AS88" s="79" t="str">
        <f t="shared" ca="1" si="77"/>
        <v/>
      </c>
      <c r="AT88" s="79" t="str">
        <f t="shared" ca="1" si="77"/>
        <v/>
      </c>
      <c r="AU88" s="79" t="str">
        <f t="shared" ca="1" si="77"/>
        <v/>
      </c>
      <c r="AV88" s="79" t="str">
        <f t="shared" ca="1" si="77"/>
        <v/>
      </c>
      <c r="AW88" s="79" t="str">
        <f t="shared" ca="1" si="77"/>
        <v/>
      </c>
      <c r="AX88" s="79" t="str">
        <f t="shared" ca="1" si="77"/>
        <v/>
      </c>
      <c r="AY88" s="79" t="str">
        <f t="shared" ca="1" si="77"/>
        <v/>
      </c>
      <c r="AZ88" s="79" t="str">
        <f t="shared" ca="1" si="75"/>
        <v/>
      </c>
      <c r="BA88" s="79" t="str">
        <f t="shared" ca="1" si="75"/>
        <v/>
      </c>
      <c r="BB88" s="79" t="str">
        <f t="shared" ca="1" si="54"/>
        <v>2D3</v>
      </c>
      <c r="BC88" s="79" t="str">
        <f t="shared" ca="1" si="55"/>
        <v>3G_pspA</v>
      </c>
      <c r="BD88" s="79">
        <f t="shared" ca="1" si="56"/>
        <v>20403</v>
      </c>
      <c r="BE88" s="79" t="str">
        <f t="shared" ca="1" si="57"/>
        <v>3G</v>
      </c>
      <c r="BF88" s="79" t="str">
        <f t="shared" ca="1" si="58"/>
        <v>pspA</v>
      </c>
      <c r="BG88" s="79" t="str">
        <f t="shared" ca="1" si="59"/>
        <v>1_3</v>
      </c>
      <c r="BH88" s="79">
        <f ca="1">IFERROR(IF(BB88="","",IF(Details!$B$10=1,1,VLOOKUP($BB88,Data_qPCR,58,FALSE))),"")</f>
        <v>1</v>
      </c>
      <c r="BI88" s="79">
        <f t="shared" ca="1" si="60"/>
        <v>5</v>
      </c>
      <c r="BJ88" s="79">
        <f t="shared" ca="1" si="61"/>
        <v>3.3673495741443746</v>
      </c>
      <c r="BK88" s="79">
        <f t="shared" ca="1" si="62"/>
        <v>32.297689993401065</v>
      </c>
      <c r="BL88" s="79">
        <f t="shared" ca="1" si="63"/>
        <v>0.99720419456948162</v>
      </c>
      <c r="BM88" s="79">
        <f t="shared" ca="1" si="64"/>
        <v>0.98138770862099101</v>
      </c>
      <c r="BN88" s="79">
        <f t="shared" ca="1" si="65"/>
        <v>27.569276782850771</v>
      </c>
      <c r="BO88" s="79" t="str">
        <f t="shared" ca="1" si="66"/>
        <v>pspA@1_3</v>
      </c>
      <c r="BP88" s="79">
        <f ca="1">IF(BO88="","",BQ88-COUNTIF($BO$3:BO87,BO88))</f>
        <v>1</v>
      </c>
      <c r="BQ88" s="79">
        <f t="shared" ca="1" si="67"/>
        <v>2</v>
      </c>
      <c r="BR88" s="79" t="str">
        <f t="shared" ca="1" si="68"/>
        <v>pspA@1_3@2</v>
      </c>
      <c r="BS88" s="79" t="str">
        <f t="shared" ca="1" si="69"/>
        <v>2D3</v>
      </c>
      <c r="BT88" s="79" t="b">
        <f t="shared" ca="1" si="70"/>
        <v>0</v>
      </c>
      <c r="BU88" s="79">
        <f t="shared" ca="1" si="71"/>
        <v>28.021156034237709</v>
      </c>
      <c r="BV88" s="79" t="str">
        <f t="shared" ca="1" si="72"/>
        <v/>
      </c>
      <c r="BW88" s="79" t="str">
        <f t="shared" ca="1" si="73"/>
        <v/>
      </c>
      <c r="BX88" s="79"/>
      <c r="BY88" s="79"/>
      <c r="BZ88" s="79"/>
    </row>
    <row r="89" spans="1:78" x14ac:dyDescent="0.25">
      <c r="A89" s="79">
        <f ca="1">IF(A88="","",IF(ISTEXT(A88),1,IF(A88+1&gt;Data_Chart!$C$2,"",A88+1)))</f>
        <v>86</v>
      </c>
      <c r="B89" s="79">
        <f ca="1">IFERROR(SMALL(Data_Amplitude!$A$4:$A$1155,A89),IF(B88=$E$1,IF($E$2&gt;0,"N1",""),IF(B88="","",IF(RIGHT(B88,LEN(B88)-1)+1&gt;$E$2,"","N"&amp;RIGHT(B88,LEN(B88)-1)+1))))</f>
        <v>86</v>
      </c>
      <c r="C89" s="79" t="str">
        <f t="shared" ca="1" si="50"/>
        <v>2E3</v>
      </c>
      <c r="D89" s="79" t="str">
        <f t="shared" si="51"/>
        <v/>
      </c>
      <c r="E89" s="79" t="str">
        <f t="shared" si="76"/>
        <v/>
      </c>
      <c r="F89" s="79" t="str">
        <f t="shared" si="76"/>
        <v/>
      </c>
      <c r="G89" s="79" t="str">
        <f t="shared" si="76"/>
        <v/>
      </c>
      <c r="H89" s="79" t="str">
        <f t="shared" si="76"/>
        <v/>
      </c>
      <c r="I89" s="79" t="str">
        <f t="shared" si="76"/>
        <v/>
      </c>
      <c r="J89" s="79" t="str">
        <f t="shared" si="76"/>
        <v/>
      </c>
      <c r="K89" s="79" t="str">
        <f t="shared" si="76"/>
        <v/>
      </c>
      <c r="L89" s="79" t="str">
        <f t="shared" si="76"/>
        <v/>
      </c>
      <c r="M89" s="79" t="str">
        <f t="shared" si="76"/>
        <v/>
      </c>
      <c r="N89" s="79" t="str">
        <f t="shared" si="76"/>
        <v/>
      </c>
      <c r="O89" s="79" t="str">
        <f t="shared" si="76"/>
        <v/>
      </c>
      <c r="P89" s="79" t="str">
        <f t="shared" si="76"/>
        <v/>
      </c>
      <c r="Q89" s="79" t="str">
        <f t="shared" ca="1" si="76"/>
        <v/>
      </c>
      <c r="R89" s="79" t="str">
        <f t="shared" ca="1" si="76"/>
        <v/>
      </c>
      <c r="S89" s="79" t="str">
        <f t="shared" ca="1" si="76"/>
        <v/>
      </c>
      <c r="T89" s="79" t="str">
        <f t="shared" ca="1" si="76"/>
        <v/>
      </c>
      <c r="U89" s="79" t="str">
        <f t="shared" ca="1" si="74"/>
        <v/>
      </c>
      <c r="V89" s="79" t="str">
        <f t="shared" ca="1" si="74"/>
        <v/>
      </c>
      <c r="W89" s="79" t="str">
        <f t="shared" ca="1" si="74"/>
        <v/>
      </c>
      <c r="X89" s="79" t="str">
        <f t="shared" ca="1" si="74"/>
        <v/>
      </c>
      <c r="Y89" s="79" t="str">
        <f t="shared" ca="1" si="74"/>
        <v/>
      </c>
      <c r="Z89" s="79">
        <f t="shared" ca="1" si="74"/>
        <v>-1.7911148481883967</v>
      </c>
      <c r="AA89" s="79">
        <f t="shared" ca="1" si="74"/>
        <v>-1.4683195496499137</v>
      </c>
      <c r="AB89" s="79">
        <f t="shared" ca="1" si="74"/>
        <v>-1.1701398223031156</v>
      </c>
      <c r="AC89" s="79">
        <f t="shared" ca="1" si="74"/>
        <v>-0.89541703803599337</v>
      </c>
      <c r="AD89" s="79">
        <f t="shared" ca="1" si="74"/>
        <v>-0.64916039827646677</v>
      </c>
      <c r="AE89" s="79" t="str">
        <f t="shared" ca="1" si="74"/>
        <v/>
      </c>
      <c r="AF89" s="79" t="str">
        <f t="shared" ca="1" si="74"/>
        <v/>
      </c>
      <c r="AG89" s="79" t="str">
        <f t="shared" ca="1" si="74"/>
        <v/>
      </c>
      <c r="AH89" s="79" t="str">
        <f t="shared" ca="1" si="74"/>
        <v/>
      </c>
      <c r="AI89" s="79" t="str">
        <f t="shared" ca="1" si="74"/>
        <v/>
      </c>
      <c r="AJ89" s="79" t="str">
        <f t="shared" ca="1" si="77"/>
        <v/>
      </c>
      <c r="AK89" s="79" t="str">
        <f t="shared" ca="1" si="77"/>
        <v/>
      </c>
      <c r="AL89" s="79" t="str">
        <f t="shared" ca="1" si="77"/>
        <v/>
      </c>
      <c r="AM89" s="79" t="str">
        <f t="shared" ca="1" si="77"/>
        <v/>
      </c>
      <c r="AN89" s="79" t="str">
        <f t="shared" ca="1" si="77"/>
        <v/>
      </c>
      <c r="AO89" s="79" t="str">
        <f t="shared" ca="1" si="77"/>
        <v/>
      </c>
      <c r="AP89" s="79" t="str">
        <f t="shared" ca="1" si="77"/>
        <v/>
      </c>
      <c r="AQ89" s="79" t="str">
        <f t="shared" ca="1" si="77"/>
        <v/>
      </c>
      <c r="AR89" s="79" t="str">
        <f t="shared" ca="1" si="77"/>
        <v/>
      </c>
      <c r="AS89" s="79" t="str">
        <f t="shared" ca="1" si="77"/>
        <v/>
      </c>
      <c r="AT89" s="79" t="str">
        <f t="shared" ca="1" si="77"/>
        <v/>
      </c>
      <c r="AU89" s="79" t="str">
        <f t="shared" ca="1" si="77"/>
        <v/>
      </c>
      <c r="AV89" s="79" t="str">
        <f t="shared" ca="1" si="77"/>
        <v/>
      </c>
      <c r="AW89" s="79" t="str">
        <f t="shared" ca="1" si="77"/>
        <v/>
      </c>
      <c r="AX89" s="79" t="str">
        <f t="shared" ca="1" si="77"/>
        <v/>
      </c>
      <c r="AY89" s="79" t="str">
        <f t="shared" ca="1" si="77"/>
        <v/>
      </c>
      <c r="AZ89" s="79" t="str">
        <f t="shared" ca="1" si="75"/>
        <v/>
      </c>
      <c r="BA89" s="79" t="str">
        <f t="shared" ca="1" si="75"/>
        <v/>
      </c>
      <c r="BB89" s="79" t="str">
        <f t="shared" ca="1" si="54"/>
        <v>2E3</v>
      </c>
      <c r="BC89" s="79" t="str">
        <f t="shared" ca="1" si="55"/>
        <v>3G_ltpD</v>
      </c>
      <c r="BD89" s="79">
        <f t="shared" ca="1" si="56"/>
        <v>20503</v>
      </c>
      <c r="BE89" s="79" t="str">
        <f t="shared" ca="1" si="57"/>
        <v>3G</v>
      </c>
      <c r="BF89" s="79" t="str">
        <f t="shared" ca="1" si="58"/>
        <v>ltpD</v>
      </c>
      <c r="BG89" s="79" t="str">
        <f t="shared" ca="1" si="59"/>
        <v>1_3</v>
      </c>
      <c r="BH89" s="79">
        <f ca="1">IFERROR(IF(BB89="","",IF(Details!$B$10=1,1,VLOOKUP($BB89,Data_qPCR,58,FALSE))),"")</f>
        <v>1</v>
      </c>
      <c r="BI89" s="79">
        <f t="shared" ca="1" si="60"/>
        <v>5</v>
      </c>
      <c r="BJ89" s="79">
        <f t="shared" ca="1" si="61"/>
        <v>3.4908759920234811</v>
      </c>
      <c r="BK89" s="79">
        <f t="shared" ca="1" si="62"/>
        <v>29.171004518044434</v>
      </c>
      <c r="BL89" s="79">
        <f t="shared" ca="1" si="63"/>
        <v>0.99727743699268601</v>
      </c>
      <c r="BM89" s="79">
        <f t="shared" ca="1" si="64"/>
        <v>0.93402039421597638</v>
      </c>
      <c r="BN89" s="79">
        <f t="shared" ca="1" si="65"/>
        <v>24.285712756787674</v>
      </c>
      <c r="BO89" s="79" t="str">
        <f t="shared" ca="1" si="66"/>
        <v>ltpD@1_3</v>
      </c>
      <c r="BP89" s="79">
        <f ca="1">IF(BO89="","",BQ89-COUNTIF($BO$3:BO88,BO89))</f>
        <v>2</v>
      </c>
      <c r="BQ89" s="79">
        <f t="shared" ca="1" si="67"/>
        <v>2</v>
      </c>
      <c r="BR89" s="79" t="str">
        <f t="shared" ca="1" si="68"/>
        <v>ltpD@1_3@1</v>
      </c>
      <c r="BS89" s="79" t="str">
        <f t="shared" ca="1" si="69"/>
        <v>2E3</v>
      </c>
      <c r="BT89" s="79" t="b">
        <f t="shared" ca="1" si="70"/>
        <v>0</v>
      </c>
      <c r="BU89" s="79">
        <f t="shared" ca="1" si="71"/>
        <v>24.737592008174612</v>
      </c>
      <c r="BV89" s="79" t="str">
        <f t="shared" ca="1" si="72"/>
        <v/>
      </c>
      <c r="BW89" s="79" t="str">
        <f t="shared" ca="1" si="73"/>
        <v/>
      </c>
      <c r="BX89" s="79"/>
      <c r="BY89" s="79"/>
      <c r="BZ89" s="79"/>
    </row>
    <row r="90" spans="1:78" x14ac:dyDescent="0.25">
      <c r="A90" s="79">
        <f ca="1">IF(A89="","",IF(ISTEXT(A89),1,IF(A89+1&gt;Data_Chart!$C$2,"",A89+1)))</f>
        <v>87</v>
      </c>
      <c r="B90" s="79">
        <f ca="1">IFERROR(SMALL(Data_Amplitude!$A$4:$A$1155,A90),IF(B89=$E$1,IF($E$2&gt;0,"N1",""),IF(B89="","",IF(RIGHT(B89,LEN(B89)-1)+1&gt;$E$2,"","N"&amp;RIGHT(B89,LEN(B89)-1)+1))))</f>
        <v>87</v>
      </c>
      <c r="C90" s="79" t="str">
        <f t="shared" ca="1" si="50"/>
        <v>2F3</v>
      </c>
      <c r="D90" s="79" t="str">
        <f t="shared" si="51"/>
        <v/>
      </c>
      <c r="E90" s="79" t="str">
        <f t="shared" si="76"/>
        <v/>
      </c>
      <c r="F90" s="79" t="str">
        <f t="shared" si="76"/>
        <v/>
      </c>
      <c r="G90" s="79" t="str">
        <f t="shared" si="76"/>
        <v/>
      </c>
      <c r="H90" s="79" t="str">
        <f t="shared" si="76"/>
        <v/>
      </c>
      <c r="I90" s="79" t="str">
        <f t="shared" si="76"/>
        <v/>
      </c>
      <c r="J90" s="79" t="str">
        <f t="shared" si="76"/>
        <v/>
      </c>
      <c r="K90" s="79" t="str">
        <f t="shared" si="76"/>
        <v/>
      </c>
      <c r="L90" s="79" t="str">
        <f t="shared" si="76"/>
        <v/>
      </c>
      <c r="M90" s="79" t="str">
        <f t="shared" si="76"/>
        <v/>
      </c>
      <c r="N90" s="79" t="str">
        <f t="shared" si="76"/>
        <v/>
      </c>
      <c r="O90" s="79" t="str">
        <f t="shared" si="76"/>
        <v/>
      </c>
      <c r="P90" s="79" t="str">
        <f t="shared" si="76"/>
        <v/>
      </c>
      <c r="Q90" s="79" t="str">
        <f t="shared" ca="1" si="76"/>
        <v/>
      </c>
      <c r="R90" s="79" t="str">
        <f t="shared" ca="1" si="76"/>
        <v/>
      </c>
      <c r="S90" s="79" t="str">
        <f t="shared" ca="1" si="76"/>
        <v/>
      </c>
      <c r="T90" s="79" t="str">
        <f t="shared" ca="1" si="76"/>
        <v/>
      </c>
      <c r="U90" s="79" t="str">
        <f t="shared" ca="1" si="74"/>
        <v/>
      </c>
      <c r="V90" s="79" t="str">
        <f t="shared" ca="1" si="74"/>
        <v/>
      </c>
      <c r="W90" s="79" t="str">
        <f t="shared" ca="1" si="74"/>
        <v/>
      </c>
      <c r="X90" s="79" t="str">
        <f t="shared" ca="1" si="74"/>
        <v/>
      </c>
      <c r="Y90" s="79" t="str">
        <f t="shared" ca="1" si="74"/>
        <v/>
      </c>
      <c r="Z90" s="79">
        <f t="shared" ca="1" si="74"/>
        <v>-1.7850538540142207</v>
      </c>
      <c r="AA90" s="79">
        <f t="shared" ca="1" si="74"/>
        <v>-1.4687068402896648</v>
      </c>
      <c r="AB90" s="79">
        <f t="shared" ca="1" si="74"/>
        <v>-1.1736305413195873</v>
      </c>
      <c r="AC90" s="79">
        <f t="shared" ca="1" si="74"/>
        <v>-0.9001575056657477</v>
      </c>
      <c r="AD90" s="79">
        <f t="shared" ca="1" si="74"/>
        <v>-0.65319659271178487</v>
      </c>
      <c r="AE90" s="79" t="str">
        <f t="shared" ca="1" si="74"/>
        <v/>
      </c>
      <c r="AF90" s="79" t="str">
        <f t="shared" ca="1" si="74"/>
        <v/>
      </c>
      <c r="AG90" s="79" t="str">
        <f t="shared" ca="1" si="74"/>
        <v/>
      </c>
      <c r="AH90" s="79" t="str">
        <f t="shared" ca="1" si="74"/>
        <v/>
      </c>
      <c r="AI90" s="79" t="str">
        <f t="shared" ca="1" si="74"/>
        <v/>
      </c>
      <c r="AJ90" s="79" t="str">
        <f t="shared" ca="1" si="77"/>
        <v/>
      </c>
      <c r="AK90" s="79" t="str">
        <f t="shared" ca="1" si="77"/>
        <v/>
      </c>
      <c r="AL90" s="79" t="str">
        <f t="shared" ca="1" si="77"/>
        <v/>
      </c>
      <c r="AM90" s="79" t="str">
        <f t="shared" ca="1" si="77"/>
        <v/>
      </c>
      <c r="AN90" s="79" t="str">
        <f t="shared" ca="1" si="77"/>
        <v/>
      </c>
      <c r="AO90" s="79" t="str">
        <f t="shared" ca="1" si="77"/>
        <v/>
      </c>
      <c r="AP90" s="79" t="str">
        <f t="shared" ca="1" si="77"/>
        <v/>
      </c>
      <c r="AQ90" s="79" t="str">
        <f t="shared" ca="1" si="77"/>
        <v/>
      </c>
      <c r="AR90" s="79" t="str">
        <f t="shared" ca="1" si="77"/>
        <v/>
      </c>
      <c r="AS90" s="79" t="str">
        <f t="shared" ca="1" si="77"/>
        <v/>
      </c>
      <c r="AT90" s="79" t="str">
        <f t="shared" ca="1" si="77"/>
        <v/>
      </c>
      <c r="AU90" s="79" t="str">
        <f t="shared" ca="1" si="77"/>
        <v/>
      </c>
      <c r="AV90" s="79" t="str">
        <f t="shared" ca="1" si="77"/>
        <v/>
      </c>
      <c r="AW90" s="79" t="str">
        <f t="shared" ca="1" si="77"/>
        <v/>
      </c>
      <c r="AX90" s="79" t="str">
        <f t="shared" ca="1" si="77"/>
        <v/>
      </c>
      <c r="AY90" s="79" t="str">
        <f t="shared" ca="1" si="77"/>
        <v/>
      </c>
      <c r="AZ90" s="79" t="str">
        <f t="shared" ca="1" si="75"/>
        <v/>
      </c>
      <c r="BA90" s="79" t="str">
        <f t="shared" ca="1" si="75"/>
        <v/>
      </c>
      <c r="BB90" s="79" t="str">
        <f t="shared" ca="1" si="54"/>
        <v>2F3</v>
      </c>
      <c r="BC90" s="79" t="str">
        <f t="shared" ca="1" si="55"/>
        <v>3G_ltpD</v>
      </c>
      <c r="BD90" s="79">
        <f t="shared" ca="1" si="56"/>
        <v>20603</v>
      </c>
      <c r="BE90" s="79" t="str">
        <f t="shared" ca="1" si="57"/>
        <v>3G</v>
      </c>
      <c r="BF90" s="79" t="str">
        <f t="shared" ca="1" si="58"/>
        <v>ltpD</v>
      </c>
      <c r="BG90" s="79" t="str">
        <f t="shared" ca="1" si="59"/>
        <v>1_3</v>
      </c>
      <c r="BH90" s="79">
        <f ca="1">IFERROR(IF(BB90="","",IF(Details!$B$10=1,1,VLOOKUP($BB90,Data_qPCR,58,FALSE))),"")</f>
        <v>1</v>
      </c>
      <c r="BI90" s="79">
        <f t="shared" ca="1" si="60"/>
        <v>5</v>
      </c>
      <c r="BJ90" s="79">
        <f t="shared" ca="1" si="61"/>
        <v>3.5226633755651688</v>
      </c>
      <c r="BK90" s="79">
        <f t="shared" ca="1" si="62"/>
        <v>29.213630509333523</v>
      </c>
      <c r="BL90" s="79">
        <f t="shared" ca="1" si="63"/>
        <v>0.99771121597967871</v>
      </c>
      <c r="BM90" s="79">
        <f t="shared" ca="1" si="64"/>
        <v>0.92254324232091212</v>
      </c>
      <c r="BN90" s="79">
        <f t="shared" ca="1" si="65"/>
        <v>24.287968770978821</v>
      </c>
      <c r="BO90" s="79" t="str">
        <f t="shared" ca="1" si="66"/>
        <v>ltpD@1_3</v>
      </c>
      <c r="BP90" s="79">
        <f ca="1">IF(BO90="","",BQ90-COUNTIF($BO$3:BO89,BO90))</f>
        <v>1</v>
      </c>
      <c r="BQ90" s="79">
        <f t="shared" ca="1" si="67"/>
        <v>2</v>
      </c>
      <c r="BR90" s="79" t="str">
        <f t="shared" ca="1" si="68"/>
        <v>ltpD@1_3@2</v>
      </c>
      <c r="BS90" s="79" t="str">
        <f t="shared" ca="1" si="69"/>
        <v>2F3</v>
      </c>
      <c r="BT90" s="79" t="b">
        <f t="shared" ca="1" si="70"/>
        <v>0</v>
      </c>
      <c r="BU90" s="79">
        <f t="shared" ca="1" si="71"/>
        <v>24.739848022365756</v>
      </c>
      <c r="BV90" s="79" t="str">
        <f t="shared" ca="1" si="72"/>
        <v/>
      </c>
      <c r="BW90" s="79" t="str">
        <f t="shared" ca="1" si="73"/>
        <v/>
      </c>
      <c r="BX90" s="79"/>
      <c r="BY90" s="79"/>
      <c r="BZ90" s="79"/>
    </row>
    <row r="91" spans="1:78" x14ac:dyDescent="0.25">
      <c r="A91" s="79">
        <f ca="1">IF(A90="","",IF(ISTEXT(A90),1,IF(A90+1&gt;Data_Chart!$C$2,"",A90+1)))</f>
        <v>88</v>
      </c>
      <c r="B91" s="79">
        <f ca="1">IFERROR(SMALL(Data_Amplitude!$A$4:$A$1155,A91),IF(B90=$E$1,IF($E$2&gt;0,"N1",""),IF(B90="","",IF(RIGHT(B90,LEN(B90)-1)+1&gt;$E$2,"","N"&amp;RIGHT(B90,LEN(B90)-1)+1))))</f>
        <v>88</v>
      </c>
      <c r="C91" s="79" t="str">
        <f t="shared" ca="1" si="50"/>
        <v>2G3</v>
      </c>
      <c r="D91" s="79" t="str">
        <f t="shared" si="51"/>
        <v/>
      </c>
      <c r="E91" s="79" t="str">
        <f t="shared" si="76"/>
        <v/>
      </c>
      <c r="F91" s="79" t="str">
        <f t="shared" si="76"/>
        <v/>
      </c>
      <c r="G91" s="79" t="str">
        <f t="shared" si="76"/>
        <v/>
      </c>
      <c r="H91" s="79" t="str">
        <f t="shared" si="76"/>
        <v/>
      </c>
      <c r="I91" s="79" t="str">
        <f t="shared" si="76"/>
        <v/>
      </c>
      <c r="J91" s="79" t="str">
        <f t="shared" si="76"/>
        <v/>
      </c>
      <c r="K91" s="79" t="str">
        <f t="shared" si="76"/>
        <v/>
      </c>
      <c r="L91" s="79" t="str">
        <f t="shared" si="76"/>
        <v/>
      </c>
      <c r="M91" s="79" t="str">
        <f t="shared" si="76"/>
        <v/>
      </c>
      <c r="N91" s="79" t="str">
        <f t="shared" si="76"/>
        <v/>
      </c>
      <c r="O91" s="79" t="str">
        <f t="shared" si="76"/>
        <v/>
      </c>
      <c r="P91" s="79" t="str">
        <f t="shared" si="76"/>
        <v/>
      </c>
      <c r="Q91" s="79" t="str">
        <f t="shared" ca="1" si="76"/>
        <v/>
      </c>
      <c r="R91" s="79" t="str">
        <f t="shared" ca="1" si="76"/>
        <v/>
      </c>
      <c r="S91" s="79" t="str">
        <f t="shared" ca="1" si="76"/>
        <v/>
      </c>
      <c r="T91" s="79" t="str">
        <f t="shared" ca="1" si="76"/>
        <v/>
      </c>
      <c r="U91" s="79" t="str">
        <f t="shared" ca="1" si="74"/>
        <v/>
      </c>
      <c r="V91" s="79" t="str">
        <f t="shared" ca="1" si="74"/>
        <v/>
      </c>
      <c r="W91" s="79" t="str">
        <f t="shared" ca="1" si="74"/>
        <v/>
      </c>
      <c r="X91" s="79" t="str">
        <f t="shared" ca="1" si="74"/>
        <v/>
      </c>
      <c r="Y91" s="79" t="str">
        <f t="shared" ca="1" si="74"/>
        <v/>
      </c>
      <c r="Z91" s="79" t="str">
        <f t="shared" ca="1" si="74"/>
        <v/>
      </c>
      <c r="AA91" s="79" t="str">
        <f t="shared" ca="1" si="74"/>
        <v/>
      </c>
      <c r="AB91" s="79">
        <f t="shared" ca="1" si="74"/>
        <v>-1.8659759327782597</v>
      </c>
      <c r="AC91" s="79">
        <f t="shared" ca="1" si="74"/>
        <v>-1.5415572533202893</v>
      </c>
      <c r="AD91" s="79">
        <f t="shared" ca="1" si="74"/>
        <v>-1.2488886298306356</v>
      </c>
      <c r="AE91" s="79">
        <f t="shared" ca="1" si="74"/>
        <v>-0.97829452593378785</v>
      </c>
      <c r="AF91" s="79">
        <f t="shared" ca="1" si="74"/>
        <v>-0.72936984597717425</v>
      </c>
      <c r="AG91" s="79" t="str">
        <f t="shared" ca="1" si="74"/>
        <v/>
      </c>
      <c r="AH91" s="79" t="str">
        <f t="shared" ca="1" si="74"/>
        <v/>
      </c>
      <c r="AI91" s="79" t="str">
        <f t="shared" ca="1" si="74"/>
        <v/>
      </c>
      <c r="AJ91" s="79" t="str">
        <f t="shared" ca="1" si="77"/>
        <v/>
      </c>
      <c r="AK91" s="79" t="str">
        <f t="shared" ca="1" si="77"/>
        <v/>
      </c>
      <c r="AL91" s="79" t="str">
        <f t="shared" ca="1" si="77"/>
        <v/>
      </c>
      <c r="AM91" s="79" t="str">
        <f t="shared" ca="1" si="77"/>
        <v/>
      </c>
      <c r="AN91" s="79" t="str">
        <f t="shared" ca="1" si="77"/>
        <v/>
      </c>
      <c r="AO91" s="79" t="str">
        <f t="shared" ca="1" si="77"/>
        <v/>
      </c>
      <c r="AP91" s="79" t="str">
        <f t="shared" ca="1" si="77"/>
        <v/>
      </c>
      <c r="AQ91" s="79" t="str">
        <f t="shared" ca="1" si="77"/>
        <v/>
      </c>
      <c r="AR91" s="79" t="str">
        <f t="shared" ca="1" si="77"/>
        <v/>
      </c>
      <c r="AS91" s="79" t="str">
        <f t="shared" ca="1" si="77"/>
        <v/>
      </c>
      <c r="AT91" s="79" t="str">
        <f t="shared" ca="1" si="77"/>
        <v/>
      </c>
      <c r="AU91" s="79" t="str">
        <f t="shared" ca="1" si="77"/>
        <v/>
      </c>
      <c r="AV91" s="79" t="str">
        <f t="shared" ca="1" si="77"/>
        <v/>
      </c>
      <c r="AW91" s="79" t="str">
        <f t="shared" ca="1" si="77"/>
        <v/>
      </c>
      <c r="AX91" s="79" t="str">
        <f t="shared" ca="1" si="77"/>
        <v/>
      </c>
      <c r="AY91" s="79" t="str">
        <f t="shared" ca="1" si="77"/>
        <v/>
      </c>
      <c r="AZ91" s="79" t="str">
        <f t="shared" ca="1" si="75"/>
        <v/>
      </c>
      <c r="BA91" s="79" t="str">
        <f t="shared" ca="1" si="75"/>
        <v/>
      </c>
      <c r="BB91" s="79" t="str">
        <f t="shared" ca="1" si="54"/>
        <v>2G3</v>
      </c>
      <c r="BC91" s="79" t="str">
        <f t="shared" ca="1" si="55"/>
        <v>3G_ParA</v>
      </c>
      <c r="BD91" s="79">
        <f t="shared" ca="1" si="56"/>
        <v>20703</v>
      </c>
      <c r="BE91" s="79" t="str">
        <f t="shared" ca="1" si="57"/>
        <v>3G</v>
      </c>
      <c r="BF91" s="79" t="str">
        <f t="shared" ca="1" si="58"/>
        <v>ParA</v>
      </c>
      <c r="BG91" s="79" t="str">
        <f t="shared" ca="1" si="59"/>
        <v>1_3</v>
      </c>
      <c r="BH91" s="79">
        <f ca="1">IFERROR(IF(BB91="","",IF(Details!$B$10=1,1,VLOOKUP($BB91,Data_qPCR,58,FALSE))),"")</f>
        <v>1</v>
      </c>
      <c r="BI91" s="79">
        <f t="shared" ca="1" si="60"/>
        <v>5</v>
      </c>
      <c r="BJ91" s="79">
        <f t="shared" ca="1" si="61"/>
        <v>3.5161035945226708</v>
      </c>
      <c r="BK91" s="79">
        <f t="shared" ca="1" si="62"/>
        <v>31.475357264183366</v>
      </c>
      <c r="BL91" s="79">
        <f t="shared" ca="1" si="63"/>
        <v>0.99733395951396053</v>
      </c>
      <c r="BM91" s="79">
        <f t="shared" ca="1" si="64"/>
        <v>0.92488916219639061</v>
      </c>
      <c r="BN91" s="79">
        <f t="shared" ca="1" si="65"/>
        <v>26.558026447752638</v>
      </c>
      <c r="BO91" s="79" t="str">
        <f t="shared" ca="1" si="66"/>
        <v>ParA@1_3</v>
      </c>
      <c r="BP91" s="79">
        <f ca="1">IF(BO91="","",BQ91-COUNTIF($BO$3:BO90,BO91))</f>
        <v>2</v>
      </c>
      <c r="BQ91" s="79">
        <f t="shared" ca="1" si="67"/>
        <v>4</v>
      </c>
      <c r="BR91" s="79" t="str">
        <f t="shared" ca="1" si="68"/>
        <v>ParA@1_3@3</v>
      </c>
      <c r="BS91" s="79" t="str">
        <f t="shared" ca="1" si="69"/>
        <v>2G3</v>
      </c>
      <c r="BT91" s="79" t="b">
        <f t="shared" ca="1" si="70"/>
        <v>0</v>
      </c>
      <c r="BU91" s="79">
        <f t="shared" ca="1" si="71"/>
        <v>27.009905699139573</v>
      </c>
      <c r="BV91" s="79" t="str">
        <f t="shared" ca="1" si="72"/>
        <v/>
      </c>
      <c r="BW91" s="79" t="str">
        <f t="shared" ca="1" si="73"/>
        <v/>
      </c>
      <c r="BX91" s="79"/>
      <c r="BY91" s="79"/>
      <c r="BZ91" s="79"/>
    </row>
    <row r="92" spans="1:78" x14ac:dyDescent="0.25">
      <c r="A92" s="79">
        <f ca="1">IF(A91="","",IF(ISTEXT(A91),1,IF(A91+1&gt;Data_Chart!$C$2,"",A91+1)))</f>
        <v>89</v>
      </c>
      <c r="B92" s="79">
        <f ca="1">IFERROR(SMALL(Data_Amplitude!$A$4:$A$1155,A92),IF(B91=$E$1,IF($E$2&gt;0,"N1",""),IF(B91="","",IF(RIGHT(B91,LEN(B91)-1)+1&gt;$E$2,"","N"&amp;RIGHT(B91,LEN(B91)-1)+1))))</f>
        <v>89</v>
      </c>
      <c r="C92" s="79" t="str">
        <f t="shared" ca="1" si="50"/>
        <v>2H3</v>
      </c>
      <c r="D92" s="79" t="str">
        <f t="shared" si="51"/>
        <v/>
      </c>
      <c r="E92" s="79" t="str">
        <f t="shared" si="76"/>
        <v/>
      </c>
      <c r="F92" s="79" t="str">
        <f t="shared" si="76"/>
        <v/>
      </c>
      <c r="G92" s="79" t="str">
        <f t="shared" si="76"/>
        <v/>
      </c>
      <c r="H92" s="79" t="str">
        <f t="shared" si="76"/>
        <v/>
      </c>
      <c r="I92" s="79" t="str">
        <f t="shared" si="76"/>
        <v/>
      </c>
      <c r="J92" s="79" t="str">
        <f t="shared" si="76"/>
        <v/>
      </c>
      <c r="K92" s="79" t="str">
        <f t="shared" si="76"/>
        <v/>
      </c>
      <c r="L92" s="79" t="str">
        <f t="shared" si="76"/>
        <v/>
      </c>
      <c r="M92" s="79" t="str">
        <f t="shared" si="76"/>
        <v/>
      </c>
      <c r="N92" s="79" t="str">
        <f t="shared" si="76"/>
        <v/>
      </c>
      <c r="O92" s="79" t="str">
        <f t="shared" si="76"/>
        <v/>
      </c>
      <c r="P92" s="79" t="str">
        <f t="shared" si="76"/>
        <v/>
      </c>
      <c r="Q92" s="79" t="str">
        <f t="shared" ca="1" si="76"/>
        <v/>
      </c>
      <c r="R92" s="79" t="str">
        <f t="shared" ca="1" si="76"/>
        <v/>
      </c>
      <c r="S92" s="79" t="str">
        <f t="shared" ca="1" si="76"/>
        <v/>
      </c>
      <c r="T92" s="79" t="str">
        <f t="shared" ca="1" si="76"/>
        <v/>
      </c>
      <c r="U92" s="79" t="str">
        <f t="shared" ca="1" si="74"/>
        <v/>
      </c>
      <c r="V92" s="79" t="str">
        <f t="shared" ca="1" si="74"/>
        <v/>
      </c>
      <c r="W92" s="79" t="str">
        <f t="shared" ca="1" si="74"/>
        <v/>
      </c>
      <c r="X92" s="79" t="str">
        <f t="shared" ca="1" si="74"/>
        <v/>
      </c>
      <c r="Y92" s="79" t="str">
        <f t="shared" ca="1" si="74"/>
        <v/>
      </c>
      <c r="Z92" s="79" t="str">
        <f t="shared" ca="1" si="74"/>
        <v/>
      </c>
      <c r="AA92" s="79" t="str">
        <f t="shared" ca="1" si="74"/>
        <v/>
      </c>
      <c r="AB92" s="79">
        <f t="shared" ca="1" si="74"/>
        <v>-1.8824151836148837</v>
      </c>
      <c r="AC92" s="79">
        <f t="shared" ca="1" si="74"/>
        <v>-1.5652651930873023</v>
      </c>
      <c r="AD92" s="79">
        <f t="shared" ca="1" si="74"/>
        <v>-1.2707686636011506</v>
      </c>
      <c r="AE92" s="79">
        <f t="shared" ca="1" si="74"/>
        <v>-0.99711371591815601</v>
      </c>
      <c r="AF92" s="79">
        <f t="shared" ca="1" si="74"/>
        <v>-0.74626329694876381</v>
      </c>
      <c r="AG92" s="79" t="str">
        <f t="shared" ca="1" si="74"/>
        <v/>
      </c>
      <c r="AH92" s="79" t="str">
        <f t="shared" ca="1" si="74"/>
        <v/>
      </c>
      <c r="AI92" s="79" t="str">
        <f t="shared" ca="1" si="74"/>
        <v/>
      </c>
      <c r="AJ92" s="79" t="str">
        <f t="shared" ca="1" si="77"/>
        <v/>
      </c>
      <c r="AK92" s="79" t="str">
        <f t="shared" ca="1" si="77"/>
        <v/>
      </c>
      <c r="AL92" s="79" t="str">
        <f t="shared" ca="1" si="77"/>
        <v/>
      </c>
      <c r="AM92" s="79" t="str">
        <f t="shared" ca="1" si="77"/>
        <v/>
      </c>
      <c r="AN92" s="79" t="str">
        <f t="shared" ca="1" si="77"/>
        <v/>
      </c>
      <c r="AO92" s="79" t="str">
        <f t="shared" ca="1" si="77"/>
        <v/>
      </c>
      <c r="AP92" s="79" t="str">
        <f t="shared" ca="1" si="77"/>
        <v/>
      </c>
      <c r="AQ92" s="79" t="str">
        <f t="shared" ca="1" si="77"/>
        <v/>
      </c>
      <c r="AR92" s="79" t="str">
        <f t="shared" ca="1" si="77"/>
        <v/>
      </c>
      <c r="AS92" s="79" t="str">
        <f t="shared" ca="1" si="77"/>
        <v/>
      </c>
      <c r="AT92" s="79" t="str">
        <f t="shared" ca="1" si="77"/>
        <v/>
      </c>
      <c r="AU92" s="79" t="str">
        <f t="shared" ca="1" si="77"/>
        <v/>
      </c>
      <c r="AV92" s="79" t="str">
        <f t="shared" ca="1" si="77"/>
        <v/>
      </c>
      <c r="AW92" s="79" t="str">
        <f t="shared" ca="1" si="77"/>
        <v/>
      </c>
      <c r="AX92" s="79" t="str">
        <f t="shared" ca="1" si="77"/>
        <v/>
      </c>
      <c r="AY92" s="79" t="str">
        <f t="shared" ca="1" si="77"/>
        <v/>
      </c>
      <c r="AZ92" s="79" t="str">
        <f t="shared" ca="1" si="75"/>
        <v/>
      </c>
      <c r="BA92" s="79" t="str">
        <f t="shared" ca="1" si="75"/>
        <v/>
      </c>
      <c r="BB92" s="79" t="str">
        <f t="shared" ca="1" si="54"/>
        <v>2H3</v>
      </c>
      <c r="BC92" s="79" t="str">
        <f t="shared" ca="1" si="55"/>
        <v>3G_ParA</v>
      </c>
      <c r="BD92" s="79">
        <f t="shared" ca="1" si="56"/>
        <v>20803</v>
      </c>
      <c r="BE92" s="79" t="str">
        <f t="shared" ca="1" si="57"/>
        <v>3G</v>
      </c>
      <c r="BF92" s="79" t="str">
        <f t="shared" ca="1" si="58"/>
        <v>ParA</v>
      </c>
      <c r="BG92" s="79" t="str">
        <f t="shared" ca="1" si="59"/>
        <v>1_3</v>
      </c>
      <c r="BH92" s="79">
        <f ca="1">IFERROR(IF(BB92="","",IF(Details!$B$10=1,1,VLOOKUP($BB92,Data_qPCR,58,FALSE))),"")</f>
        <v>1</v>
      </c>
      <c r="BI92" s="79">
        <f t="shared" ca="1" si="60"/>
        <v>5</v>
      </c>
      <c r="BJ92" s="79">
        <f t="shared" ca="1" si="61"/>
        <v>3.5132385881488499</v>
      </c>
      <c r="BK92" s="79">
        <f t="shared" ca="1" si="62"/>
        <v>31.540387327980667</v>
      </c>
      <c r="BL92" s="79">
        <f t="shared" ca="1" si="63"/>
        <v>0.99791969939714764</v>
      </c>
      <c r="BM92" s="79">
        <f t="shared" ca="1" si="64"/>
        <v>0.92591740024910041</v>
      </c>
      <c r="BN92" s="79">
        <f t="shared" ca="1" si="65"/>
        <v>26.62669506964469</v>
      </c>
      <c r="BO92" s="79" t="str">
        <f t="shared" ca="1" si="66"/>
        <v>ParA@1_3</v>
      </c>
      <c r="BP92" s="79">
        <f ca="1">IF(BO92="","",BQ92-COUNTIF($BO$3:BO91,BO92))</f>
        <v>1</v>
      </c>
      <c r="BQ92" s="79">
        <f t="shared" ca="1" si="67"/>
        <v>4</v>
      </c>
      <c r="BR92" s="79" t="str">
        <f t="shared" ca="1" si="68"/>
        <v>ParA@1_3@4</v>
      </c>
      <c r="BS92" s="79" t="str">
        <f t="shared" ca="1" si="69"/>
        <v>2H3</v>
      </c>
      <c r="BT92" s="79" t="b">
        <f t="shared" ca="1" si="70"/>
        <v>0</v>
      </c>
      <c r="BU92" s="79">
        <f t="shared" ca="1" si="71"/>
        <v>27.078574321031628</v>
      </c>
      <c r="BV92" s="79" t="str">
        <f t="shared" ca="1" si="72"/>
        <v/>
      </c>
      <c r="BW92" s="79" t="str">
        <f t="shared" ca="1" si="73"/>
        <v/>
      </c>
      <c r="BX92" s="79"/>
      <c r="BY92" s="79"/>
      <c r="BZ92" s="79"/>
    </row>
    <row r="93" spans="1:78" x14ac:dyDescent="0.25">
      <c r="A93" s="79">
        <f ca="1">IF(A92="","",IF(ISTEXT(A92),1,IF(A92+1&gt;Data_Chart!$C$2,"",A92+1)))</f>
        <v>90</v>
      </c>
      <c r="B93" s="79">
        <f ca="1">IFERROR(SMALL(Data_Amplitude!$A$4:$A$1155,A93),IF(B92=$E$1,IF($E$2&gt;0,"N1",""),IF(B92="","",IF(RIGHT(B92,LEN(B92)-1)+1&gt;$E$2,"","N"&amp;RIGHT(B92,LEN(B92)-1)+1))))</f>
        <v>90</v>
      </c>
      <c r="C93" s="79" t="str">
        <f t="shared" ca="1" si="50"/>
        <v>2A4</v>
      </c>
      <c r="D93" s="79" t="str">
        <f t="shared" si="51"/>
        <v/>
      </c>
      <c r="E93" s="79" t="str">
        <f t="shared" si="76"/>
        <v/>
      </c>
      <c r="F93" s="79" t="str">
        <f t="shared" si="76"/>
        <v/>
      </c>
      <c r="G93" s="79" t="str">
        <f t="shared" si="76"/>
        <v/>
      </c>
      <c r="H93" s="79" t="str">
        <f t="shared" si="76"/>
        <v/>
      </c>
      <c r="I93" s="79" t="str">
        <f t="shared" si="76"/>
        <v/>
      </c>
      <c r="J93" s="79" t="str">
        <f t="shared" si="76"/>
        <v/>
      </c>
      <c r="K93" s="79" t="str">
        <f t="shared" si="76"/>
        <v/>
      </c>
      <c r="L93" s="79" t="str">
        <f t="shared" si="76"/>
        <v/>
      </c>
      <c r="M93" s="79" t="str">
        <f t="shared" si="76"/>
        <v/>
      </c>
      <c r="N93" s="79" t="str">
        <f t="shared" si="76"/>
        <v/>
      </c>
      <c r="O93" s="79" t="str">
        <f t="shared" si="76"/>
        <v/>
      </c>
      <c r="P93" s="79" t="str">
        <f t="shared" si="76"/>
        <v/>
      </c>
      <c r="Q93" s="79" t="str">
        <f t="shared" ca="1" si="76"/>
        <v/>
      </c>
      <c r="R93" s="79" t="str">
        <f t="shared" ca="1" si="76"/>
        <v/>
      </c>
      <c r="S93" s="79" t="str">
        <f t="shared" ca="1" si="76"/>
        <v/>
      </c>
      <c r="T93" s="79" t="str">
        <f t="shared" ca="1" si="76"/>
        <v/>
      </c>
      <c r="U93" s="79" t="str">
        <f t="shared" ca="1" si="74"/>
        <v/>
      </c>
      <c r="V93" s="79" t="str">
        <f t="shared" ca="1" si="74"/>
        <v/>
      </c>
      <c r="W93" s="79" t="str">
        <f t="shared" ca="1" si="74"/>
        <v/>
      </c>
      <c r="X93" s="79">
        <f t="shared" ca="1" si="74"/>
        <v>-1.7474591864507734</v>
      </c>
      <c r="Y93" s="79">
        <f t="shared" ca="1" si="74"/>
        <v>-1.4373707676236931</v>
      </c>
      <c r="Z93" s="79">
        <f t="shared" ca="1" si="74"/>
        <v>-1.1599038755179327</v>
      </c>
      <c r="AA93" s="79">
        <f t="shared" ca="1" si="74"/>
        <v>-0.9087966967899247</v>
      </c>
      <c r="AB93" s="79">
        <f t="shared" ca="1" si="74"/>
        <v>-0.68165815915714445</v>
      </c>
      <c r="AC93" s="79" t="str">
        <f t="shared" ca="1" si="74"/>
        <v/>
      </c>
      <c r="AD93" s="79" t="str">
        <f t="shared" ca="1" si="74"/>
        <v/>
      </c>
      <c r="AE93" s="79" t="str">
        <f t="shared" ca="1" si="74"/>
        <v/>
      </c>
      <c r="AF93" s="79" t="str">
        <f t="shared" ca="1" si="74"/>
        <v/>
      </c>
      <c r="AG93" s="79" t="str">
        <f t="shared" ca="1" si="74"/>
        <v/>
      </c>
      <c r="AH93" s="79" t="str">
        <f t="shared" ca="1" si="74"/>
        <v/>
      </c>
      <c r="AI93" s="79" t="str">
        <f t="shared" ca="1" si="74"/>
        <v/>
      </c>
      <c r="AJ93" s="79" t="str">
        <f t="shared" ca="1" si="77"/>
        <v/>
      </c>
      <c r="AK93" s="79" t="str">
        <f t="shared" ca="1" si="77"/>
        <v/>
      </c>
      <c r="AL93" s="79" t="str">
        <f t="shared" ca="1" si="77"/>
        <v/>
      </c>
      <c r="AM93" s="79" t="str">
        <f t="shared" ca="1" si="77"/>
        <v/>
      </c>
      <c r="AN93" s="79" t="str">
        <f t="shared" ca="1" si="77"/>
        <v/>
      </c>
      <c r="AO93" s="79" t="str">
        <f t="shared" ca="1" si="77"/>
        <v/>
      </c>
      <c r="AP93" s="79" t="str">
        <f t="shared" ca="1" si="77"/>
        <v/>
      </c>
      <c r="AQ93" s="79" t="str">
        <f t="shared" ca="1" si="77"/>
        <v/>
      </c>
      <c r="AR93" s="79" t="str">
        <f t="shared" ca="1" si="77"/>
        <v/>
      </c>
      <c r="AS93" s="79" t="str">
        <f t="shared" ca="1" si="77"/>
        <v/>
      </c>
      <c r="AT93" s="79" t="str">
        <f t="shared" ca="1" si="77"/>
        <v/>
      </c>
      <c r="AU93" s="79" t="str">
        <f t="shared" ca="1" si="77"/>
        <v/>
      </c>
      <c r="AV93" s="79" t="str">
        <f t="shared" ca="1" si="77"/>
        <v/>
      </c>
      <c r="AW93" s="79" t="str">
        <f t="shared" ca="1" si="77"/>
        <v/>
      </c>
      <c r="AX93" s="79" t="str">
        <f t="shared" ca="1" si="77"/>
        <v/>
      </c>
      <c r="AY93" s="79" t="str">
        <f t="shared" ca="1" si="77"/>
        <v/>
      </c>
      <c r="AZ93" s="79" t="str">
        <f t="shared" ca="1" si="75"/>
        <v/>
      </c>
      <c r="BA93" s="79" t="str">
        <f t="shared" ca="1" si="75"/>
        <v/>
      </c>
      <c r="BB93" s="79" t="str">
        <f t="shared" ca="1" si="54"/>
        <v>2A4</v>
      </c>
      <c r="BC93" s="79" t="str">
        <f t="shared" ca="1" si="55"/>
        <v>3N_aceA</v>
      </c>
      <c r="BD93" s="79">
        <f t="shared" ca="1" si="56"/>
        <v>20104</v>
      </c>
      <c r="BE93" s="79" t="str">
        <f t="shared" ca="1" si="57"/>
        <v>3N</v>
      </c>
      <c r="BF93" s="79" t="str">
        <f t="shared" ca="1" si="58"/>
        <v>aceA</v>
      </c>
      <c r="BG93" s="79" t="str">
        <f t="shared" ca="1" si="59"/>
        <v>2_1</v>
      </c>
      <c r="BH93" s="79">
        <f ca="1">IFERROR(IF(BB93="","",IF(Details!$B$10=1,1,VLOOKUP($BB93,Data_qPCR,58,FALSE))),"")</f>
        <v>1</v>
      </c>
      <c r="BI93" s="79">
        <f t="shared" ca="1" si="60"/>
        <v>5</v>
      </c>
      <c r="BJ93" s="79">
        <f t="shared" ca="1" si="61"/>
        <v>3.7451356880184701</v>
      </c>
      <c r="BK93" s="79">
        <f t="shared" ca="1" si="62"/>
        <v>27.445617392267458</v>
      </c>
      <c r="BL93" s="79">
        <f t="shared" ca="1" si="63"/>
        <v>0.9962720543728979</v>
      </c>
      <c r="BM93" s="79">
        <f t="shared" ca="1" si="64"/>
        <v>0.84932407120177955</v>
      </c>
      <c r="BN93" s="79">
        <f t="shared" ca="1" si="65"/>
        <v>22.237415817097066</v>
      </c>
      <c r="BO93" s="79" t="str">
        <f t="shared" ca="1" si="66"/>
        <v>aceA@2_1</v>
      </c>
      <c r="BP93" s="79">
        <f ca="1">IF(BO93="","",BQ93-COUNTIF($BO$3:BO92,BO93))</f>
        <v>2</v>
      </c>
      <c r="BQ93" s="79">
        <f t="shared" ca="1" si="67"/>
        <v>2</v>
      </c>
      <c r="BR93" s="79" t="str">
        <f t="shared" ca="1" si="68"/>
        <v>aceA@2_1@1</v>
      </c>
      <c r="BS93" s="79" t="str">
        <f t="shared" ca="1" si="69"/>
        <v>2A4</v>
      </c>
      <c r="BT93" s="79" t="b">
        <f t="shared" ca="1" si="70"/>
        <v>0</v>
      </c>
      <c r="BU93" s="79">
        <f t="shared" ca="1" si="71"/>
        <v>22.689295068484</v>
      </c>
      <c r="BV93" s="79" t="str">
        <f t="shared" ca="1" si="72"/>
        <v/>
      </c>
      <c r="BW93" s="79" t="str">
        <f t="shared" ca="1" si="73"/>
        <v/>
      </c>
      <c r="BX93" s="79"/>
      <c r="BY93" s="79"/>
      <c r="BZ93" s="79"/>
    </row>
    <row r="94" spans="1:78" x14ac:dyDescent="0.25">
      <c r="A94" s="79">
        <f ca="1">IF(A93="","",IF(ISTEXT(A93),1,IF(A93+1&gt;Data_Chart!$C$2,"",A93+1)))</f>
        <v>91</v>
      </c>
      <c r="B94" s="79">
        <f ca="1">IFERROR(SMALL(Data_Amplitude!$A$4:$A$1155,A94),IF(B93=$E$1,IF($E$2&gt;0,"N1",""),IF(B93="","",IF(RIGHT(B93,LEN(B93)-1)+1&gt;$E$2,"","N"&amp;RIGHT(B93,LEN(B93)-1)+1))))</f>
        <v>91</v>
      </c>
      <c r="C94" s="79" t="str">
        <f t="shared" ca="1" si="50"/>
        <v>2B4</v>
      </c>
      <c r="D94" s="79" t="str">
        <f t="shared" si="51"/>
        <v/>
      </c>
      <c r="E94" s="79" t="str">
        <f t="shared" si="76"/>
        <v/>
      </c>
      <c r="F94" s="79" t="str">
        <f t="shared" si="76"/>
        <v/>
      </c>
      <c r="G94" s="79" t="str">
        <f t="shared" si="76"/>
        <v/>
      </c>
      <c r="H94" s="79" t="str">
        <f t="shared" si="76"/>
        <v/>
      </c>
      <c r="I94" s="79" t="str">
        <f t="shared" si="76"/>
        <v/>
      </c>
      <c r="J94" s="79" t="str">
        <f t="shared" si="76"/>
        <v/>
      </c>
      <c r="K94" s="79" t="str">
        <f t="shared" si="76"/>
        <v/>
      </c>
      <c r="L94" s="79" t="str">
        <f t="shared" si="76"/>
        <v/>
      </c>
      <c r="M94" s="79" t="str">
        <f t="shared" si="76"/>
        <v/>
      </c>
      <c r="N94" s="79" t="str">
        <f t="shared" si="76"/>
        <v/>
      </c>
      <c r="O94" s="79" t="str">
        <f t="shared" si="76"/>
        <v/>
      </c>
      <c r="P94" s="79" t="str">
        <f t="shared" si="76"/>
        <v/>
      </c>
      <c r="Q94" s="79" t="str">
        <f t="shared" ca="1" si="76"/>
        <v/>
      </c>
      <c r="R94" s="79" t="str">
        <f t="shared" ca="1" si="76"/>
        <v/>
      </c>
      <c r="S94" s="79" t="str">
        <f t="shared" ca="1" si="76"/>
        <v/>
      </c>
      <c r="T94" s="79" t="str">
        <f t="shared" ca="1" si="76"/>
        <v/>
      </c>
      <c r="U94" s="79" t="str">
        <f t="shared" ca="1" si="74"/>
        <v/>
      </c>
      <c r="V94" s="79" t="str">
        <f t="shared" ca="1" si="74"/>
        <v/>
      </c>
      <c r="W94" s="79" t="str">
        <f t="shared" ca="1" si="74"/>
        <v/>
      </c>
      <c r="X94" s="79">
        <f t="shared" ca="1" si="74"/>
        <v>-1.7824293320661015</v>
      </c>
      <c r="Y94" s="79">
        <f t="shared" ca="1" si="74"/>
        <v>-1.4770670570282349</v>
      </c>
      <c r="Z94" s="79">
        <f t="shared" ca="1" si="74"/>
        <v>-1.2045762475979702</v>
      </c>
      <c r="AA94" s="79">
        <f t="shared" ca="1" si="74"/>
        <v>-0.95309824166246404</v>
      </c>
      <c r="AB94" s="79">
        <f t="shared" ca="1" si="74"/>
        <v>-0.7237760235948475</v>
      </c>
      <c r="AC94" s="79" t="str">
        <f t="shared" ca="1" si="74"/>
        <v/>
      </c>
      <c r="AD94" s="79" t="str">
        <f t="shared" ca="1" si="74"/>
        <v/>
      </c>
      <c r="AE94" s="79" t="str">
        <f t="shared" ca="1" si="74"/>
        <v/>
      </c>
      <c r="AF94" s="79" t="str">
        <f t="shared" ca="1" si="74"/>
        <v/>
      </c>
      <c r="AG94" s="79" t="str">
        <f t="shared" ca="1" si="74"/>
        <v/>
      </c>
      <c r="AH94" s="79" t="str">
        <f t="shared" ca="1" si="74"/>
        <v/>
      </c>
      <c r="AI94" s="79" t="str">
        <f t="shared" ca="1" si="74"/>
        <v/>
      </c>
      <c r="AJ94" s="79" t="str">
        <f t="shared" ca="1" si="77"/>
        <v/>
      </c>
      <c r="AK94" s="79" t="str">
        <f t="shared" ca="1" si="77"/>
        <v/>
      </c>
      <c r="AL94" s="79" t="str">
        <f t="shared" ca="1" si="77"/>
        <v/>
      </c>
      <c r="AM94" s="79" t="str">
        <f t="shared" ca="1" si="77"/>
        <v/>
      </c>
      <c r="AN94" s="79" t="str">
        <f t="shared" ca="1" si="77"/>
        <v/>
      </c>
      <c r="AO94" s="79" t="str">
        <f t="shared" ca="1" si="77"/>
        <v/>
      </c>
      <c r="AP94" s="79" t="str">
        <f t="shared" ca="1" si="77"/>
        <v/>
      </c>
      <c r="AQ94" s="79" t="str">
        <f t="shared" ca="1" si="77"/>
        <v/>
      </c>
      <c r="AR94" s="79" t="str">
        <f t="shared" ca="1" si="77"/>
        <v/>
      </c>
      <c r="AS94" s="79" t="str">
        <f t="shared" ca="1" si="77"/>
        <v/>
      </c>
      <c r="AT94" s="79" t="str">
        <f t="shared" ca="1" si="77"/>
        <v/>
      </c>
      <c r="AU94" s="79" t="str">
        <f t="shared" ca="1" si="77"/>
        <v/>
      </c>
      <c r="AV94" s="79" t="str">
        <f t="shared" ca="1" si="77"/>
        <v/>
      </c>
      <c r="AW94" s="79" t="str">
        <f t="shared" ca="1" si="77"/>
        <v/>
      </c>
      <c r="AX94" s="79" t="str">
        <f t="shared" ca="1" si="77"/>
        <v/>
      </c>
      <c r="AY94" s="79" t="str">
        <f t="shared" ca="1" si="77"/>
        <v/>
      </c>
      <c r="AZ94" s="79" t="str">
        <f t="shared" ca="1" si="75"/>
        <v/>
      </c>
      <c r="BA94" s="79" t="str">
        <f t="shared" ca="1" si="75"/>
        <v/>
      </c>
      <c r="BB94" s="79" t="str">
        <f t="shared" ca="1" si="54"/>
        <v>2B4</v>
      </c>
      <c r="BC94" s="79" t="str">
        <f t="shared" ca="1" si="55"/>
        <v>3N_aceA</v>
      </c>
      <c r="BD94" s="79">
        <f t="shared" ca="1" si="56"/>
        <v>20204</v>
      </c>
      <c r="BE94" s="79" t="str">
        <f t="shared" ca="1" si="57"/>
        <v>3N</v>
      </c>
      <c r="BF94" s="79" t="str">
        <f t="shared" ca="1" si="58"/>
        <v>aceA</v>
      </c>
      <c r="BG94" s="79" t="str">
        <f t="shared" ca="1" si="59"/>
        <v>2_1</v>
      </c>
      <c r="BH94" s="79">
        <f ca="1">IFERROR(IF(BB94="","",IF(Details!$B$10=1,1,VLOOKUP($BB94,Data_qPCR,58,FALSE))),"")</f>
        <v>1</v>
      </c>
      <c r="BI94" s="79">
        <f t="shared" ca="1" si="60"/>
        <v>5</v>
      </c>
      <c r="BJ94" s="79">
        <f t="shared" ca="1" si="61"/>
        <v>3.7743960328852544</v>
      </c>
      <c r="BK94" s="79">
        <f t="shared" ca="1" si="62"/>
        <v>27.635673124975526</v>
      </c>
      <c r="BL94" s="79">
        <f t="shared" ca="1" si="63"/>
        <v>0.99692195134616524</v>
      </c>
      <c r="BM94" s="79">
        <f t="shared" ca="1" si="64"/>
        <v>0.84053063629899682</v>
      </c>
      <c r="BN94" s="79">
        <f t="shared" ca="1" si="65"/>
        <v>22.390310911824315</v>
      </c>
      <c r="BO94" s="79" t="str">
        <f t="shared" ca="1" si="66"/>
        <v>aceA@2_1</v>
      </c>
      <c r="BP94" s="79">
        <f ca="1">IF(BO94="","",BQ94-COUNTIF($BO$3:BO93,BO94))</f>
        <v>1</v>
      </c>
      <c r="BQ94" s="79">
        <f t="shared" ca="1" si="67"/>
        <v>2</v>
      </c>
      <c r="BR94" s="79" t="str">
        <f t="shared" ca="1" si="68"/>
        <v>aceA@2_1@2</v>
      </c>
      <c r="BS94" s="79" t="str">
        <f t="shared" ca="1" si="69"/>
        <v>2B4</v>
      </c>
      <c r="BT94" s="79" t="b">
        <f t="shared" ca="1" si="70"/>
        <v>0</v>
      </c>
      <c r="BU94" s="79">
        <f t="shared" ca="1" si="71"/>
        <v>22.842190163211253</v>
      </c>
      <c r="BV94" s="79" t="str">
        <f t="shared" ca="1" si="72"/>
        <v/>
      </c>
      <c r="BW94" s="79" t="str">
        <f t="shared" ca="1" si="73"/>
        <v/>
      </c>
      <c r="BX94" s="79"/>
      <c r="BY94" s="79"/>
      <c r="BZ94" s="79"/>
    </row>
    <row r="95" spans="1:78" x14ac:dyDescent="0.25">
      <c r="A95" s="79">
        <f ca="1">IF(A94="","",IF(ISTEXT(A94),1,IF(A94+1&gt;Data_Chart!$C$2,"",A94+1)))</f>
        <v>92</v>
      </c>
      <c r="B95" s="79">
        <f ca="1">IFERROR(SMALL(Data_Amplitude!$A$4:$A$1155,A95),IF(B94=$E$1,IF($E$2&gt;0,"N1",""),IF(B94="","",IF(RIGHT(B94,LEN(B94)-1)+1&gt;$E$2,"","N"&amp;RIGHT(B94,LEN(B94)-1)+1))))</f>
        <v>92</v>
      </c>
      <c r="C95" s="79" t="str">
        <f t="shared" ca="1" si="50"/>
        <v>2C4</v>
      </c>
      <c r="D95" s="79" t="str">
        <f t="shared" si="51"/>
        <v/>
      </c>
      <c r="E95" s="79" t="str">
        <f t="shared" si="76"/>
        <v/>
      </c>
      <c r="F95" s="79" t="str">
        <f t="shared" si="76"/>
        <v/>
      </c>
      <c r="G95" s="79" t="str">
        <f t="shared" si="76"/>
        <v/>
      </c>
      <c r="H95" s="79" t="str">
        <f t="shared" si="76"/>
        <v/>
      </c>
      <c r="I95" s="79" t="str">
        <f t="shared" si="76"/>
        <v/>
      </c>
      <c r="J95" s="79" t="str">
        <f t="shared" si="76"/>
        <v/>
      </c>
      <c r="K95" s="79" t="str">
        <f t="shared" si="76"/>
        <v/>
      </c>
      <c r="L95" s="79" t="str">
        <f t="shared" si="76"/>
        <v/>
      </c>
      <c r="M95" s="79" t="str">
        <f t="shared" si="76"/>
        <v/>
      </c>
      <c r="N95" s="79" t="str">
        <f t="shared" si="76"/>
        <v/>
      </c>
      <c r="O95" s="79" t="str">
        <f t="shared" si="76"/>
        <v/>
      </c>
      <c r="P95" s="79" t="str">
        <f t="shared" si="76"/>
        <v/>
      </c>
      <c r="Q95" s="79" t="str">
        <f t="shared" ca="1" si="76"/>
        <v/>
      </c>
      <c r="R95" s="79" t="str">
        <f t="shared" ca="1" si="76"/>
        <v/>
      </c>
      <c r="S95" s="79" t="str">
        <f t="shared" ca="1" si="76"/>
        <v/>
      </c>
      <c r="T95" s="79" t="str">
        <f t="shared" ca="1" si="76"/>
        <v/>
      </c>
      <c r="U95" s="79" t="str">
        <f t="shared" ca="1" si="74"/>
        <v/>
      </c>
      <c r="V95" s="79" t="str">
        <f t="shared" ca="1" si="74"/>
        <v/>
      </c>
      <c r="W95" s="79" t="str">
        <f t="shared" ca="1" si="74"/>
        <v/>
      </c>
      <c r="X95" s="79" t="str">
        <f t="shared" ca="1" si="74"/>
        <v/>
      </c>
      <c r="Y95" s="79" t="str">
        <f t="shared" ca="1" si="74"/>
        <v/>
      </c>
      <c r="Z95" s="79" t="str">
        <f t="shared" ca="1" si="74"/>
        <v/>
      </c>
      <c r="AA95" s="79" t="str">
        <f t="shared" ca="1" si="74"/>
        <v/>
      </c>
      <c r="AB95" s="79" t="str">
        <f t="shared" ca="1" si="74"/>
        <v/>
      </c>
      <c r="AC95" s="79" t="str">
        <f t="shared" ca="1" si="74"/>
        <v/>
      </c>
      <c r="AD95" s="79">
        <f t="shared" ca="1" si="74"/>
        <v>-1.839403713776304</v>
      </c>
      <c r="AE95" s="79">
        <f t="shared" ca="1" si="74"/>
        <v>-1.5160680935517059</v>
      </c>
      <c r="AF95" s="79">
        <f t="shared" ca="1" si="74"/>
        <v>-1.2260677211099082</v>
      </c>
      <c r="AG95" s="79">
        <f t="shared" ca="1" si="74"/>
        <v>-0.94763276188964829</v>
      </c>
      <c r="AH95" s="79">
        <f t="shared" ca="1" si="74"/>
        <v>-0.69206380220447661</v>
      </c>
      <c r="AI95" s="79" t="str">
        <f t="shared" ca="1" si="74"/>
        <v/>
      </c>
      <c r="AJ95" s="79" t="str">
        <f t="shared" ca="1" si="77"/>
        <v/>
      </c>
      <c r="AK95" s="79" t="str">
        <f t="shared" ca="1" si="77"/>
        <v/>
      </c>
      <c r="AL95" s="79" t="str">
        <f t="shared" ca="1" si="77"/>
        <v/>
      </c>
      <c r="AM95" s="79" t="str">
        <f t="shared" ca="1" si="77"/>
        <v/>
      </c>
      <c r="AN95" s="79" t="str">
        <f t="shared" ca="1" si="77"/>
        <v/>
      </c>
      <c r="AO95" s="79" t="str">
        <f t="shared" ca="1" si="77"/>
        <v/>
      </c>
      <c r="AP95" s="79" t="str">
        <f t="shared" ca="1" si="77"/>
        <v/>
      </c>
      <c r="AQ95" s="79" t="str">
        <f t="shared" ca="1" si="77"/>
        <v/>
      </c>
      <c r="AR95" s="79" t="str">
        <f t="shared" ca="1" si="77"/>
        <v/>
      </c>
      <c r="AS95" s="79" t="str">
        <f t="shared" ca="1" si="77"/>
        <v/>
      </c>
      <c r="AT95" s="79" t="str">
        <f t="shared" ca="1" si="77"/>
        <v/>
      </c>
      <c r="AU95" s="79" t="str">
        <f t="shared" ca="1" si="77"/>
        <v/>
      </c>
      <c r="AV95" s="79" t="str">
        <f t="shared" ca="1" si="77"/>
        <v/>
      </c>
      <c r="AW95" s="79" t="str">
        <f t="shared" ca="1" si="77"/>
        <v/>
      </c>
      <c r="AX95" s="79" t="str">
        <f t="shared" ca="1" si="77"/>
        <v/>
      </c>
      <c r="AY95" s="79" t="str">
        <f t="shared" ca="1" si="77"/>
        <v/>
      </c>
      <c r="AZ95" s="79" t="str">
        <f t="shared" ca="1" si="75"/>
        <v/>
      </c>
      <c r="BA95" s="79" t="str">
        <f t="shared" ca="1" si="75"/>
        <v/>
      </c>
      <c r="BB95" s="79" t="str">
        <f t="shared" ca="1" si="54"/>
        <v>2C4</v>
      </c>
      <c r="BC95" s="79" t="str">
        <f t="shared" ca="1" si="55"/>
        <v>3N_pspA</v>
      </c>
      <c r="BD95" s="79">
        <f t="shared" ca="1" si="56"/>
        <v>20304</v>
      </c>
      <c r="BE95" s="79" t="str">
        <f t="shared" ca="1" si="57"/>
        <v>3N</v>
      </c>
      <c r="BF95" s="79" t="str">
        <f t="shared" ca="1" si="58"/>
        <v>pspA</v>
      </c>
      <c r="BG95" s="79" t="str">
        <f t="shared" ca="1" si="59"/>
        <v>2_1</v>
      </c>
      <c r="BH95" s="79">
        <f ca="1">IFERROR(IF(BB95="","",IF(Details!$B$10=1,1,VLOOKUP($BB95,Data_qPCR,58,FALSE))),"")</f>
        <v>1</v>
      </c>
      <c r="BI95" s="79">
        <f t="shared" ca="1" si="60"/>
        <v>5</v>
      </c>
      <c r="BJ95" s="79">
        <f t="shared" ca="1" si="61"/>
        <v>3.4860134838992494</v>
      </c>
      <c r="BK95" s="79">
        <f t="shared" ca="1" si="62"/>
        <v>33.337462581017476</v>
      </c>
      <c r="BL95" s="79">
        <f t="shared" ca="1" si="63"/>
        <v>0.99808580356090004</v>
      </c>
      <c r="BM95" s="79">
        <f t="shared" ca="1" si="64"/>
        <v>0.93580061306939299</v>
      </c>
      <c r="BN95" s="79">
        <f t="shared" ca="1" si="65"/>
        <v>28.458346205078492</v>
      </c>
      <c r="BO95" s="79" t="str">
        <f t="shared" ca="1" si="66"/>
        <v>pspA@2_1</v>
      </c>
      <c r="BP95" s="79">
        <f ca="1">IF(BO95="","",BQ95-COUNTIF($BO$3:BO94,BO95))</f>
        <v>2</v>
      </c>
      <c r="BQ95" s="79">
        <f t="shared" ca="1" si="67"/>
        <v>2</v>
      </c>
      <c r="BR95" s="79" t="str">
        <f t="shared" ca="1" si="68"/>
        <v>pspA@2_1@1</v>
      </c>
      <c r="BS95" s="79" t="str">
        <f t="shared" ca="1" si="69"/>
        <v>2C4</v>
      </c>
      <c r="BT95" s="79" t="b">
        <f t="shared" ca="1" si="70"/>
        <v>0</v>
      </c>
      <c r="BU95" s="79">
        <f t="shared" ca="1" si="71"/>
        <v>28.91022545646543</v>
      </c>
      <c r="BV95" s="79" t="str">
        <f t="shared" ca="1" si="72"/>
        <v/>
      </c>
      <c r="BW95" s="79" t="str">
        <f t="shared" ca="1" si="73"/>
        <v/>
      </c>
      <c r="BX95" s="79"/>
      <c r="BY95" s="79"/>
      <c r="BZ95" s="79"/>
    </row>
    <row r="96" spans="1:78" x14ac:dyDescent="0.25">
      <c r="A96" s="79">
        <f ca="1">IF(A95="","",IF(ISTEXT(A95),1,IF(A95+1&gt;Data_Chart!$C$2,"",A95+1)))</f>
        <v>93</v>
      </c>
      <c r="B96" s="79">
        <f ca="1">IFERROR(SMALL(Data_Amplitude!$A$4:$A$1155,A96),IF(B95=$E$1,IF($E$2&gt;0,"N1",""),IF(B95="","",IF(RIGHT(B95,LEN(B95)-1)+1&gt;$E$2,"","N"&amp;RIGHT(B95,LEN(B95)-1)+1))))</f>
        <v>93</v>
      </c>
      <c r="C96" s="79" t="str">
        <f t="shared" ca="1" si="50"/>
        <v>2D4</v>
      </c>
      <c r="D96" s="79" t="str">
        <f t="shared" si="51"/>
        <v/>
      </c>
      <c r="E96" s="79" t="str">
        <f t="shared" si="76"/>
        <v/>
      </c>
      <c r="F96" s="79" t="str">
        <f t="shared" si="76"/>
        <v/>
      </c>
      <c r="G96" s="79" t="str">
        <f t="shared" si="76"/>
        <v/>
      </c>
      <c r="H96" s="79" t="str">
        <f t="shared" si="76"/>
        <v/>
      </c>
      <c r="I96" s="79" t="str">
        <f t="shared" si="76"/>
        <v/>
      </c>
      <c r="J96" s="79" t="str">
        <f t="shared" si="76"/>
        <v/>
      </c>
      <c r="K96" s="79" t="str">
        <f t="shared" si="76"/>
        <v/>
      </c>
      <c r="L96" s="79" t="str">
        <f t="shared" si="76"/>
        <v/>
      </c>
      <c r="M96" s="79" t="str">
        <f t="shared" si="76"/>
        <v/>
      </c>
      <c r="N96" s="79" t="str">
        <f t="shared" si="76"/>
        <v/>
      </c>
      <c r="O96" s="79" t="str">
        <f t="shared" si="76"/>
        <v/>
      </c>
      <c r="P96" s="79" t="str">
        <f t="shared" si="76"/>
        <v/>
      </c>
      <c r="Q96" s="79" t="str">
        <f t="shared" ca="1" si="76"/>
        <v/>
      </c>
      <c r="R96" s="79" t="str">
        <f t="shared" ca="1" si="76"/>
        <v/>
      </c>
      <c r="S96" s="79" t="str">
        <f t="shared" ca="1" si="76"/>
        <v/>
      </c>
      <c r="T96" s="79" t="str">
        <f t="shared" ca="1" si="76"/>
        <v/>
      </c>
      <c r="U96" s="79" t="str">
        <f t="shared" ca="1" si="74"/>
        <v/>
      </c>
      <c r="V96" s="79" t="str">
        <f t="shared" ca="1" si="74"/>
        <v/>
      </c>
      <c r="W96" s="79" t="str">
        <f t="shared" ca="1" si="74"/>
        <v/>
      </c>
      <c r="X96" s="79" t="str">
        <f t="shared" ca="1" si="74"/>
        <v/>
      </c>
      <c r="Y96" s="79" t="str">
        <f t="shared" ca="1" si="74"/>
        <v/>
      </c>
      <c r="Z96" s="79" t="str">
        <f t="shared" ca="1" si="74"/>
        <v/>
      </c>
      <c r="AA96" s="79" t="str">
        <f t="shared" ca="1" si="74"/>
        <v/>
      </c>
      <c r="AB96" s="79" t="str">
        <f t="shared" ca="1" si="74"/>
        <v/>
      </c>
      <c r="AC96" s="79" t="str">
        <f t="shared" ca="1" si="74"/>
        <v/>
      </c>
      <c r="AD96" s="79">
        <f t="shared" ca="1" si="74"/>
        <v>-1.8347113091568903</v>
      </c>
      <c r="AE96" s="79">
        <f t="shared" ca="1" si="74"/>
        <v>-1.5018087795882984</v>
      </c>
      <c r="AF96" s="79">
        <f t="shared" ca="1" si="74"/>
        <v>-1.2039247168421097</v>
      </c>
      <c r="AG96" s="79">
        <f t="shared" ca="1" si="74"/>
        <v>-0.92334042124371907</v>
      </c>
      <c r="AH96" s="79">
        <f t="shared" ca="1" si="74"/>
        <v>-0.67102953513273578</v>
      </c>
      <c r="AI96" s="79" t="str">
        <f t="shared" ca="1" si="74"/>
        <v/>
      </c>
      <c r="AJ96" s="79" t="str">
        <f t="shared" ca="1" si="77"/>
        <v/>
      </c>
      <c r="AK96" s="79" t="str">
        <f t="shared" ca="1" si="77"/>
        <v/>
      </c>
      <c r="AL96" s="79" t="str">
        <f t="shared" ca="1" si="77"/>
        <v/>
      </c>
      <c r="AM96" s="79" t="str">
        <f t="shared" ca="1" si="77"/>
        <v/>
      </c>
      <c r="AN96" s="79" t="str">
        <f t="shared" ca="1" si="77"/>
        <v/>
      </c>
      <c r="AO96" s="79" t="str">
        <f t="shared" ca="1" si="77"/>
        <v/>
      </c>
      <c r="AP96" s="79" t="str">
        <f t="shared" ca="1" si="77"/>
        <v/>
      </c>
      <c r="AQ96" s="79" t="str">
        <f t="shared" ca="1" si="77"/>
        <v/>
      </c>
      <c r="AR96" s="79" t="str">
        <f t="shared" ca="1" si="77"/>
        <v/>
      </c>
      <c r="AS96" s="79" t="str">
        <f t="shared" ca="1" si="77"/>
        <v/>
      </c>
      <c r="AT96" s="79" t="str">
        <f t="shared" ca="1" si="77"/>
        <v/>
      </c>
      <c r="AU96" s="79" t="str">
        <f t="shared" ca="1" si="77"/>
        <v/>
      </c>
      <c r="AV96" s="79" t="str">
        <f t="shared" ca="1" si="77"/>
        <v/>
      </c>
      <c r="AW96" s="79" t="str">
        <f t="shared" ca="1" si="77"/>
        <v/>
      </c>
      <c r="AX96" s="79" t="str">
        <f t="shared" ca="1" si="77"/>
        <v/>
      </c>
      <c r="AY96" s="79" t="str">
        <f t="shared" ca="1" si="77"/>
        <v/>
      </c>
      <c r="AZ96" s="79" t="str">
        <f t="shared" ca="1" si="75"/>
        <v/>
      </c>
      <c r="BA96" s="79" t="str">
        <f t="shared" ca="1" si="75"/>
        <v/>
      </c>
      <c r="BB96" s="79" t="str">
        <f t="shared" ca="1" si="54"/>
        <v>2D4</v>
      </c>
      <c r="BC96" s="79" t="str">
        <f t="shared" ca="1" si="55"/>
        <v>3N_pspA</v>
      </c>
      <c r="BD96" s="79">
        <f t="shared" ca="1" si="56"/>
        <v>20404</v>
      </c>
      <c r="BE96" s="79" t="str">
        <f t="shared" ca="1" si="57"/>
        <v>3N</v>
      </c>
      <c r="BF96" s="79" t="str">
        <f t="shared" ca="1" si="58"/>
        <v>pspA</v>
      </c>
      <c r="BG96" s="79" t="str">
        <f t="shared" ca="1" si="59"/>
        <v>2_1</v>
      </c>
      <c r="BH96" s="79">
        <f ca="1">IFERROR(IF(BB96="","",IF(Details!$B$10=1,1,VLOOKUP($BB96,Data_qPCR,58,FALSE))),"")</f>
        <v>1</v>
      </c>
      <c r="BI96" s="79">
        <f t="shared" ca="1" si="60"/>
        <v>5</v>
      </c>
      <c r="BJ96" s="79">
        <f t="shared" ca="1" si="61"/>
        <v>3.432040366247088</v>
      </c>
      <c r="BK96" s="79">
        <f t="shared" ca="1" si="62"/>
        <v>33.210986380501623</v>
      </c>
      <c r="BL96" s="79">
        <f t="shared" ca="1" si="63"/>
        <v>0.99729324002691244</v>
      </c>
      <c r="BM96" s="79">
        <f t="shared" ca="1" si="64"/>
        <v>0.9560135741632052</v>
      </c>
      <c r="BN96" s="79">
        <f t="shared" ca="1" si="65"/>
        <v>28.400415863980882</v>
      </c>
      <c r="BO96" s="79" t="str">
        <f t="shared" ca="1" si="66"/>
        <v>pspA@2_1</v>
      </c>
      <c r="BP96" s="79">
        <f ca="1">IF(BO96="","",BQ96-COUNTIF($BO$3:BO95,BO96))</f>
        <v>1</v>
      </c>
      <c r="BQ96" s="79">
        <f t="shared" ca="1" si="67"/>
        <v>2</v>
      </c>
      <c r="BR96" s="79" t="str">
        <f t="shared" ca="1" si="68"/>
        <v>pspA@2_1@2</v>
      </c>
      <c r="BS96" s="79" t="str">
        <f t="shared" ca="1" si="69"/>
        <v>2D4</v>
      </c>
      <c r="BT96" s="79" t="b">
        <f t="shared" ca="1" si="70"/>
        <v>0</v>
      </c>
      <c r="BU96" s="79">
        <f t="shared" ca="1" si="71"/>
        <v>28.85229511536782</v>
      </c>
      <c r="BV96" s="79" t="str">
        <f t="shared" ca="1" si="72"/>
        <v/>
      </c>
      <c r="BW96" s="79" t="str">
        <f t="shared" ca="1" si="73"/>
        <v/>
      </c>
      <c r="BX96" s="79"/>
      <c r="BY96" s="79"/>
      <c r="BZ96" s="79"/>
    </row>
    <row r="97" spans="1:78" x14ac:dyDescent="0.25">
      <c r="A97" s="79">
        <f ca="1">IF(A96="","",IF(ISTEXT(A96),1,IF(A96+1&gt;Data_Chart!$C$2,"",A96+1)))</f>
        <v>94</v>
      </c>
      <c r="B97" s="79">
        <f ca="1">IFERROR(SMALL(Data_Amplitude!$A$4:$A$1155,A97),IF(B96=$E$1,IF($E$2&gt;0,"N1",""),IF(B96="","",IF(RIGHT(B96,LEN(B96)-1)+1&gt;$E$2,"","N"&amp;RIGHT(B96,LEN(B96)-1)+1))))</f>
        <v>94</v>
      </c>
      <c r="C97" s="79" t="str">
        <f t="shared" ca="1" si="50"/>
        <v>2E4</v>
      </c>
      <c r="D97" s="79" t="str">
        <f t="shared" si="51"/>
        <v/>
      </c>
      <c r="E97" s="79" t="str">
        <f t="shared" si="76"/>
        <v/>
      </c>
      <c r="F97" s="79" t="str">
        <f t="shared" si="76"/>
        <v/>
      </c>
      <c r="G97" s="79" t="str">
        <f t="shared" si="76"/>
        <v/>
      </c>
      <c r="H97" s="79" t="str">
        <f t="shared" si="76"/>
        <v/>
      </c>
      <c r="I97" s="79" t="str">
        <f t="shared" si="76"/>
        <v/>
      </c>
      <c r="J97" s="79" t="str">
        <f t="shared" si="76"/>
        <v/>
      </c>
      <c r="K97" s="79" t="str">
        <f t="shared" si="76"/>
        <v/>
      </c>
      <c r="L97" s="79" t="str">
        <f t="shared" si="76"/>
        <v/>
      </c>
      <c r="M97" s="79" t="str">
        <f t="shared" si="76"/>
        <v/>
      </c>
      <c r="N97" s="79" t="str">
        <f t="shared" si="76"/>
        <v/>
      </c>
      <c r="O97" s="79" t="str">
        <f t="shared" si="76"/>
        <v/>
      </c>
      <c r="P97" s="79" t="str">
        <f t="shared" si="76"/>
        <v/>
      </c>
      <c r="Q97" s="79" t="str">
        <f t="shared" ca="1" si="76"/>
        <v/>
      </c>
      <c r="R97" s="79" t="str">
        <f t="shared" ca="1" si="76"/>
        <v/>
      </c>
      <c r="S97" s="79" t="str">
        <f t="shared" ca="1" si="76"/>
        <v/>
      </c>
      <c r="T97" s="79" t="str">
        <f t="shared" ca="1" si="76"/>
        <v/>
      </c>
      <c r="U97" s="79" t="str">
        <f t="shared" ca="1" si="74"/>
        <v/>
      </c>
      <c r="V97" s="79" t="str">
        <f t="shared" ca="1" si="74"/>
        <v/>
      </c>
      <c r="W97" s="79" t="str">
        <f t="shared" ca="1" si="74"/>
        <v/>
      </c>
      <c r="X97" s="79" t="str">
        <f t="shared" ca="1" si="74"/>
        <v/>
      </c>
      <c r="Y97" s="79" t="str">
        <f t="shared" ca="1" si="74"/>
        <v/>
      </c>
      <c r="Z97" s="79" t="str">
        <f t="shared" ca="1" si="74"/>
        <v/>
      </c>
      <c r="AA97" s="79" t="str">
        <f t="shared" ca="1" si="74"/>
        <v/>
      </c>
      <c r="AB97" s="79" t="str">
        <f t="shared" ca="1" si="74"/>
        <v/>
      </c>
      <c r="AC97" s="79">
        <f t="shared" ca="1" si="74"/>
        <v>-1.7152481382762366</v>
      </c>
      <c r="AD97" s="79">
        <f t="shared" ca="1" si="74"/>
        <v>-1.3995761830196793</v>
      </c>
      <c r="AE97" s="79">
        <f t="shared" ca="1" si="74"/>
        <v>-1.103034159964793</v>
      </c>
      <c r="AF97" s="79">
        <f t="shared" ca="1" si="74"/>
        <v>-0.83435914554352553</v>
      </c>
      <c r="AG97" s="79">
        <f t="shared" ca="1" si="74"/>
        <v>-0.59494169980203848</v>
      </c>
      <c r="AH97" s="79" t="str">
        <f t="shared" ca="1" si="74"/>
        <v/>
      </c>
      <c r="AI97" s="79" t="str">
        <f t="shared" ca="1" si="74"/>
        <v/>
      </c>
      <c r="AJ97" s="79" t="str">
        <f t="shared" ca="1" si="77"/>
        <v/>
      </c>
      <c r="AK97" s="79" t="str">
        <f t="shared" ca="1" si="77"/>
        <v/>
      </c>
      <c r="AL97" s="79" t="str">
        <f t="shared" ca="1" si="77"/>
        <v/>
      </c>
      <c r="AM97" s="79" t="str">
        <f t="shared" ca="1" si="77"/>
        <v/>
      </c>
      <c r="AN97" s="79" t="str">
        <f t="shared" ca="1" si="77"/>
        <v/>
      </c>
      <c r="AO97" s="79" t="str">
        <f t="shared" ca="1" si="77"/>
        <v/>
      </c>
      <c r="AP97" s="79" t="str">
        <f t="shared" ca="1" si="77"/>
        <v/>
      </c>
      <c r="AQ97" s="79" t="str">
        <f t="shared" ca="1" si="77"/>
        <v/>
      </c>
      <c r="AR97" s="79" t="str">
        <f t="shared" ca="1" si="77"/>
        <v/>
      </c>
      <c r="AS97" s="79" t="str">
        <f t="shared" ca="1" si="77"/>
        <v/>
      </c>
      <c r="AT97" s="79" t="str">
        <f t="shared" ca="1" si="77"/>
        <v/>
      </c>
      <c r="AU97" s="79" t="str">
        <f t="shared" ca="1" si="77"/>
        <v/>
      </c>
      <c r="AV97" s="79" t="str">
        <f t="shared" ca="1" si="77"/>
        <v/>
      </c>
      <c r="AW97" s="79" t="str">
        <f t="shared" ca="1" si="77"/>
        <v/>
      </c>
      <c r="AX97" s="79" t="str">
        <f t="shared" ca="1" si="77"/>
        <v/>
      </c>
      <c r="AY97" s="79" t="str">
        <f t="shared" ca="1" si="77"/>
        <v/>
      </c>
      <c r="AZ97" s="79" t="str">
        <f t="shared" ca="1" si="75"/>
        <v/>
      </c>
      <c r="BA97" s="79" t="str">
        <f t="shared" ca="1" si="75"/>
        <v/>
      </c>
      <c r="BB97" s="79" t="str">
        <f t="shared" ca="1" si="54"/>
        <v>2E4</v>
      </c>
      <c r="BC97" s="79" t="str">
        <f t="shared" ca="1" si="55"/>
        <v>3N_ltpD</v>
      </c>
      <c r="BD97" s="79">
        <f t="shared" ca="1" si="56"/>
        <v>20504</v>
      </c>
      <c r="BE97" s="79" t="str">
        <f t="shared" ca="1" si="57"/>
        <v>3N</v>
      </c>
      <c r="BF97" s="79" t="str">
        <f t="shared" ca="1" si="58"/>
        <v>ltpD</v>
      </c>
      <c r="BG97" s="79" t="str">
        <f t="shared" ca="1" si="59"/>
        <v>2_1</v>
      </c>
      <c r="BH97" s="79">
        <f ca="1">IFERROR(IF(BB97="","",IF(Details!$B$10=1,1,VLOOKUP($BB97,Data_qPCR,58,FALSE))),"")</f>
        <v>1</v>
      </c>
      <c r="BI97" s="79">
        <f t="shared" ca="1" si="60"/>
        <v>5</v>
      </c>
      <c r="BJ97" s="79">
        <f t="shared" ca="1" si="61"/>
        <v>3.5534685191571058</v>
      </c>
      <c r="BK97" s="79">
        <f t="shared" ca="1" si="62"/>
        <v>32.01340057795197</v>
      </c>
      <c r="BL97" s="79">
        <f t="shared" ca="1" si="63"/>
        <v>0.99704282710169134</v>
      </c>
      <c r="BM97" s="79">
        <f t="shared" ca="1" si="64"/>
        <v>0.91167994811196618</v>
      </c>
      <c r="BN97" s="79">
        <f t="shared" ca="1" si="65"/>
        <v>27.048616307235505</v>
      </c>
      <c r="BO97" s="79" t="str">
        <f t="shared" ca="1" si="66"/>
        <v>ltpD@2_1</v>
      </c>
      <c r="BP97" s="79">
        <f ca="1">IF(BO97="","",BQ97-COUNTIF($BO$3:BO96,BO97))</f>
        <v>2</v>
      </c>
      <c r="BQ97" s="79">
        <f t="shared" ca="1" si="67"/>
        <v>2</v>
      </c>
      <c r="BR97" s="79" t="str">
        <f t="shared" ca="1" si="68"/>
        <v>ltpD@2_1@1</v>
      </c>
      <c r="BS97" s="79" t="str">
        <f t="shared" ca="1" si="69"/>
        <v>2E4</v>
      </c>
      <c r="BT97" s="79" t="b">
        <f t="shared" ca="1" si="70"/>
        <v>0</v>
      </c>
      <c r="BU97" s="79">
        <f t="shared" ca="1" si="71"/>
        <v>27.500495558622443</v>
      </c>
      <c r="BV97" s="79" t="str">
        <f t="shared" ca="1" si="72"/>
        <v/>
      </c>
      <c r="BW97" s="79" t="str">
        <f t="shared" ca="1" si="73"/>
        <v/>
      </c>
      <c r="BX97" s="79"/>
      <c r="BY97" s="79"/>
      <c r="BZ97" s="79"/>
    </row>
    <row r="98" spans="1:78" x14ac:dyDescent="0.25">
      <c r="A98" s="79">
        <f ca="1">IF(A97="","",IF(ISTEXT(A97),1,IF(A97+1&gt;Data_Chart!$C$2,"",A97+1)))</f>
        <v>95</v>
      </c>
      <c r="B98" s="79">
        <f ca="1">IFERROR(SMALL(Data_Amplitude!$A$4:$A$1155,A98),IF(B97=$E$1,IF($E$2&gt;0,"N1",""),IF(B97="","",IF(RIGHT(B97,LEN(B97)-1)+1&gt;$E$2,"","N"&amp;RIGHT(B97,LEN(B97)-1)+1))))</f>
        <v>95</v>
      </c>
      <c r="C98" s="79" t="str">
        <f t="shared" ca="1" si="50"/>
        <v>2F4</v>
      </c>
      <c r="D98" s="79" t="str">
        <f t="shared" si="51"/>
        <v/>
      </c>
      <c r="E98" s="79" t="str">
        <f t="shared" si="76"/>
        <v/>
      </c>
      <c r="F98" s="79" t="str">
        <f t="shared" si="76"/>
        <v/>
      </c>
      <c r="G98" s="79" t="str">
        <f t="shared" si="76"/>
        <v/>
      </c>
      <c r="H98" s="79" t="str">
        <f t="shared" si="76"/>
        <v/>
      </c>
      <c r="I98" s="79" t="str">
        <f t="shared" si="76"/>
        <v/>
      </c>
      <c r="J98" s="79" t="str">
        <f t="shared" si="76"/>
        <v/>
      </c>
      <c r="K98" s="79" t="str">
        <f t="shared" si="76"/>
        <v/>
      </c>
      <c r="L98" s="79" t="str">
        <f t="shared" si="76"/>
        <v/>
      </c>
      <c r="M98" s="79" t="str">
        <f t="shared" si="76"/>
        <v/>
      </c>
      <c r="N98" s="79" t="str">
        <f t="shared" si="76"/>
        <v/>
      </c>
      <c r="O98" s="79" t="str">
        <f t="shared" si="76"/>
        <v/>
      </c>
      <c r="P98" s="79" t="str">
        <f t="shared" si="76"/>
        <v/>
      </c>
      <c r="Q98" s="79" t="str">
        <f t="shared" ca="1" si="76"/>
        <v/>
      </c>
      <c r="R98" s="79" t="str">
        <f t="shared" ca="1" si="76"/>
        <v/>
      </c>
      <c r="S98" s="79" t="str">
        <f t="shared" ca="1" si="76"/>
        <v/>
      </c>
      <c r="T98" s="79" t="str">
        <f t="shared" ca="1" si="76"/>
        <v/>
      </c>
      <c r="U98" s="79" t="str">
        <f t="shared" ca="1" si="74"/>
        <v/>
      </c>
      <c r="V98" s="79" t="str">
        <f t="shared" ca="1" si="74"/>
        <v/>
      </c>
      <c r="W98" s="79" t="str">
        <f t="shared" ca="1" si="74"/>
        <v/>
      </c>
      <c r="X98" s="79" t="str">
        <f t="shared" ca="1" si="74"/>
        <v/>
      </c>
      <c r="Y98" s="79" t="str">
        <f t="shared" ca="1" si="74"/>
        <v/>
      </c>
      <c r="Z98" s="79" t="str">
        <f t="shared" ca="1" si="74"/>
        <v/>
      </c>
      <c r="AA98" s="79" t="str">
        <f t="shared" ca="1" si="74"/>
        <v/>
      </c>
      <c r="AB98" s="79" t="str">
        <f t="shared" ca="1" si="74"/>
        <v/>
      </c>
      <c r="AC98" s="79">
        <f t="shared" ca="1" si="74"/>
        <v>-1.7019349576885179</v>
      </c>
      <c r="AD98" s="79">
        <f t="shared" ca="1" si="74"/>
        <v>-1.3749350754830432</v>
      </c>
      <c r="AE98" s="79">
        <f t="shared" ca="1" si="74"/>
        <v>-1.0821488449287382</v>
      </c>
      <c r="AF98" s="79">
        <f t="shared" ca="1" si="74"/>
        <v>-0.81397551254889411</v>
      </c>
      <c r="AG98" s="79">
        <f t="shared" ca="1" si="74"/>
        <v>-0.57834063599433028</v>
      </c>
      <c r="AH98" s="79" t="str">
        <f t="shared" ca="1" si="74"/>
        <v/>
      </c>
      <c r="AI98" s="79" t="str">
        <f t="shared" ca="1" si="74"/>
        <v/>
      </c>
      <c r="AJ98" s="79" t="str">
        <f t="shared" ca="1" si="77"/>
        <v/>
      </c>
      <c r="AK98" s="79" t="str">
        <f t="shared" ca="1" si="77"/>
        <v/>
      </c>
      <c r="AL98" s="79" t="str">
        <f t="shared" ca="1" si="77"/>
        <v/>
      </c>
      <c r="AM98" s="79" t="str">
        <f t="shared" ca="1" si="77"/>
        <v/>
      </c>
      <c r="AN98" s="79" t="str">
        <f t="shared" ca="1" si="77"/>
        <v/>
      </c>
      <c r="AO98" s="79" t="str">
        <f t="shared" ca="1" si="77"/>
        <v/>
      </c>
      <c r="AP98" s="79" t="str">
        <f t="shared" ca="1" si="77"/>
        <v/>
      </c>
      <c r="AQ98" s="79" t="str">
        <f t="shared" ca="1" si="77"/>
        <v/>
      </c>
      <c r="AR98" s="79" t="str">
        <f t="shared" ca="1" si="77"/>
        <v/>
      </c>
      <c r="AS98" s="79" t="str">
        <f t="shared" ca="1" si="77"/>
        <v/>
      </c>
      <c r="AT98" s="79" t="str">
        <f t="shared" ca="1" si="77"/>
        <v/>
      </c>
      <c r="AU98" s="79" t="str">
        <f t="shared" ca="1" si="77"/>
        <v/>
      </c>
      <c r="AV98" s="79" t="str">
        <f t="shared" ca="1" si="77"/>
        <v/>
      </c>
      <c r="AW98" s="79" t="str">
        <f t="shared" ca="1" si="77"/>
        <v/>
      </c>
      <c r="AX98" s="79" t="str">
        <f t="shared" ca="1" si="77"/>
        <v/>
      </c>
      <c r="AY98" s="79" t="str">
        <f t="shared" ca="1" si="77"/>
        <v/>
      </c>
      <c r="AZ98" s="79" t="str">
        <f t="shared" ca="1" si="75"/>
        <v/>
      </c>
      <c r="BA98" s="79" t="str">
        <f t="shared" ca="1" si="75"/>
        <v/>
      </c>
      <c r="BB98" s="79" t="str">
        <f t="shared" ca="1" si="54"/>
        <v>2F4</v>
      </c>
      <c r="BC98" s="79" t="str">
        <f t="shared" ca="1" si="55"/>
        <v>3N_ltpD</v>
      </c>
      <c r="BD98" s="79">
        <f t="shared" ca="1" si="56"/>
        <v>20604</v>
      </c>
      <c r="BE98" s="79" t="str">
        <f t="shared" ca="1" si="57"/>
        <v>3N</v>
      </c>
      <c r="BF98" s="79" t="str">
        <f t="shared" ca="1" si="58"/>
        <v>ltpD</v>
      </c>
      <c r="BG98" s="79" t="str">
        <f t="shared" ca="1" si="59"/>
        <v>2_1</v>
      </c>
      <c r="BH98" s="79">
        <f ca="1">IFERROR(IF(BB98="","",IF(Details!$B$10=1,1,VLOOKUP($BB98,Data_qPCR,58,FALSE))),"")</f>
        <v>1</v>
      </c>
      <c r="BI98" s="79">
        <f t="shared" ca="1" si="60"/>
        <v>5</v>
      </c>
      <c r="BJ98" s="79">
        <f t="shared" ca="1" si="61"/>
        <v>3.5472312317817907</v>
      </c>
      <c r="BK98" s="79">
        <f t="shared" ca="1" si="62"/>
        <v>31.938373796918821</v>
      </c>
      <c r="BL98" s="79">
        <f t="shared" ca="1" si="63"/>
        <v>0.9961151020939274</v>
      </c>
      <c r="BM98" s="79">
        <f t="shared" ca="1" si="64"/>
        <v>0.91385932375547241</v>
      </c>
      <c r="BN98" s="79">
        <f t="shared" ca="1" si="65"/>
        <v>26.981510881169008</v>
      </c>
      <c r="BO98" s="79" t="str">
        <f t="shared" ca="1" si="66"/>
        <v>ltpD@2_1</v>
      </c>
      <c r="BP98" s="79">
        <f ca="1">IF(BO98="","",BQ98-COUNTIF($BO$3:BO97,BO98))</f>
        <v>1</v>
      </c>
      <c r="BQ98" s="79">
        <f t="shared" ca="1" si="67"/>
        <v>2</v>
      </c>
      <c r="BR98" s="79" t="str">
        <f t="shared" ca="1" si="68"/>
        <v>ltpD@2_1@2</v>
      </c>
      <c r="BS98" s="79" t="str">
        <f t="shared" ca="1" si="69"/>
        <v>2F4</v>
      </c>
      <c r="BT98" s="79" t="b">
        <f t="shared" ca="1" si="70"/>
        <v>0</v>
      </c>
      <c r="BU98" s="79">
        <f t="shared" ca="1" si="71"/>
        <v>27.433390132555946</v>
      </c>
      <c r="BV98" s="79" t="str">
        <f t="shared" ca="1" si="72"/>
        <v/>
      </c>
      <c r="BW98" s="79" t="str">
        <f t="shared" ca="1" si="73"/>
        <v/>
      </c>
      <c r="BX98" s="79"/>
      <c r="BY98" s="79"/>
      <c r="BZ98" s="79"/>
    </row>
    <row r="99" spans="1:78" x14ac:dyDescent="0.25">
      <c r="A99" s="79">
        <f ca="1">IF(A98="","",IF(ISTEXT(A98),1,IF(A98+1&gt;Data_Chart!$C$2,"",A98+1)))</f>
        <v>96</v>
      </c>
      <c r="B99" s="79">
        <f ca="1">IFERROR(SMALL(Data_Amplitude!$A$4:$A$1155,A99),IF(B98=$E$1,IF($E$2&gt;0,"N1",""),IF(B98="","",IF(RIGHT(B98,LEN(B98)-1)+1&gt;$E$2,"","N"&amp;RIGHT(B98,LEN(B98)-1)+1))))</f>
        <v>96</v>
      </c>
      <c r="C99" s="79" t="str">
        <f t="shared" ca="1" si="50"/>
        <v>2G4</v>
      </c>
      <c r="D99" s="79" t="str">
        <f t="shared" si="51"/>
        <v/>
      </c>
      <c r="E99" s="79" t="str">
        <f t="shared" si="76"/>
        <v/>
      </c>
      <c r="F99" s="79" t="str">
        <f t="shared" si="76"/>
        <v/>
      </c>
      <c r="G99" s="79" t="str">
        <f t="shared" si="76"/>
        <v/>
      </c>
      <c r="H99" s="79" t="str">
        <f t="shared" si="76"/>
        <v/>
      </c>
      <c r="I99" s="79" t="str">
        <f t="shared" si="76"/>
        <v/>
      </c>
      <c r="J99" s="79" t="str">
        <f t="shared" si="76"/>
        <v/>
      </c>
      <c r="K99" s="79" t="str">
        <f t="shared" si="76"/>
        <v/>
      </c>
      <c r="L99" s="79" t="str">
        <f t="shared" si="76"/>
        <v/>
      </c>
      <c r="M99" s="79" t="str">
        <f t="shared" si="76"/>
        <v/>
      </c>
      <c r="N99" s="79" t="str">
        <f t="shared" si="76"/>
        <v/>
      </c>
      <c r="O99" s="79" t="str">
        <f t="shared" si="76"/>
        <v/>
      </c>
      <c r="P99" s="79" t="str">
        <f t="shared" si="76"/>
        <v/>
      </c>
      <c r="Q99" s="79" t="str">
        <f t="shared" ca="1" si="76"/>
        <v/>
      </c>
      <c r="R99" s="79" t="str">
        <f t="shared" ca="1" si="76"/>
        <v/>
      </c>
      <c r="S99" s="79" t="str">
        <f t="shared" ca="1" si="76"/>
        <v/>
      </c>
      <c r="T99" s="79" t="str">
        <f t="shared" ref="T99:AI114" ca="1" si="78">IFERROR(IF(T$3&gt;$D$2,IF(VLOOKUP($C99,Data_qPCR,T$3+2,FALSE)&gt;=$B$1,"",IF(VLOOKUP($C99,Data_qPCR,T$3+2,FALSE)&lt;=$B$2,"",LOG(VLOOKUP($C99,Data_qPCR,T$3+2,FALSE)))),""),"")</f>
        <v/>
      </c>
      <c r="U99" s="79" t="str">
        <f t="shared" ca="1" si="78"/>
        <v/>
      </c>
      <c r="V99" s="79" t="str">
        <f t="shared" ca="1" si="78"/>
        <v/>
      </c>
      <c r="W99" s="79" t="str">
        <f t="shared" ca="1" si="78"/>
        <v/>
      </c>
      <c r="X99" s="79" t="str">
        <f t="shared" ca="1" si="78"/>
        <v/>
      </c>
      <c r="Y99" s="79" t="str">
        <f t="shared" ca="1" si="78"/>
        <v/>
      </c>
      <c r="Z99" s="79" t="str">
        <f t="shared" ca="1" si="78"/>
        <v/>
      </c>
      <c r="AA99" s="79" t="str">
        <f t="shared" ca="1" si="78"/>
        <v/>
      </c>
      <c r="AB99" s="79" t="str">
        <f t="shared" ca="1" si="78"/>
        <v/>
      </c>
      <c r="AC99" s="79">
        <f t="shared" ca="1" si="78"/>
        <v>-1.7093299335805376</v>
      </c>
      <c r="AD99" s="79">
        <f t="shared" ca="1" si="78"/>
        <v>-1.3951394925945473</v>
      </c>
      <c r="AE99" s="79">
        <f t="shared" ca="1" si="78"/>
        <v>-1.1086926159926151</v>
      </c>
      <c r="AF99" s="79">
        <f t="shared" ca="1" si="78"/>
        <v>-0.8466612410319051</v>
      </c>
      <c r="AG99" s="79">
        <f t="shared" ca="1" si="78"/>
        <v>-0.61319721929834881</v>
      </c>
      <c r="AH99" s="79" t="str">
        <f t="shared" ca="1" si="78"/>
        <v/>
      </c>
      <c r="AI99" s="79" t="str">
        <f t="shared" ca="1" si="78"/>
        <v/>
      </c>
      <c r="AJ99" s="79" t="str">
        <f t="shared" ca="1" si="77"/>
        <v/>
      </c>
      <c r="AK99" s="79" t="str">
        <f t="shared" ca="1" si="77"/>
        <v/>
      </c>
      <c r="AL99" s="79" t="str">
        <f t="shared" ca="1" si="77"/>
        <v/>
      </c>
      <c r="AM99" s="79" t="str">
        <f t="shared" ca="1" si="77"/>
        <v/>
      </c>
      <c r="AN99" s="79" t="str">
        <f t="shared" ca="1" si="77"/>
        <v/>
      </c>
      <c r="AO99" s="79" t="str">
        <f t="shared" ca="1" si="77"/>
        <v/>
      </c>
      <c r="AP99" s="79" t="str">
        <f t="shared" ca="1" si="77"/>
        <v/>
      </c>
      <c r="AQ99" s="79" t="str">
        <f t="shared" ca="1" si="77"/>
        <v/>
      </c>
      <c r="AR99" s="79" t="str">
        <f t="shared" ca="1" si="77"/>
        <v/>
      </c>
      <c r="AS99" s="79" t="str">
        <f t="shared" ca="1" si="77"/>
        <v/>
      </c>
      <c r="AT99" s="79" t="str">
        <f t="shared" ca="1" si="77"/>
        <v/>
      </c>
      <c r="AU99" s="79" t="str">
        <f t="shared" ca="1" si="77"/>
        <v/>
      </c>
      <c r="AV99" s="79" t="str">
        <f t="shared" ca="1" si="77"/>
        <v/>
      </c>
      <c r="AW99" s="79" t="str">
        <f t="shared" ca="1" si="77"/>
        <v/>
      </c>
      <c r="AX99" s="79" t="str">
        <f t="shared" ca="1" si="77"/>
        <v/>
      </c>
      <c r="AY99" s="79" t="str">
        <f t="shared" ref="AY99:BA114" ca="1" si="79">IFERROR(IF(AY$3&gt;$D$2,IF(VLOOKUP($C99,Data_qPCR,AY$3+2,FALSE)&gt;=$B$1,"",IF(VLOOKUP($C99,Data_qPCR,AY$3+2,FALSE)&lt;=$B$2,"",LOG(VLOOKUP($C99,Data_qPCR,AY$3+2,FALSE)))),""),"")</f>
        <v/>
      </c>
      <c r="AZ99" s="79" t="str">
        <f t="shared" ca="1" si="79"/>
        <v/>
      </c>
      <c r="BA99" s="79" t="str">
        <f t="shared" ca="1" si="79"/>
        <v/>
      </c>
      <c r="BB99" s="79" t="str">
        <f t="shared" ca="1" si="54"/>
        <v>2G4</v>
      </c>
      <c r="BC99" s="79" t="str">
        <f t="shared" ca="1" si="55"/>
        <v>3N_ParA</v>
      </c>
      <c r="BD99" s="79">
        <f t="shared" ca="1" si="56"/>
        <v>20704</v>
      </c>
      <c r="BE99" s="79" t="str">
        <f t="shared" ca="1" si="57"/>
        <v>3N</v>
      </c>
      <c r="BF99" s="79" t="str">
        <f t="shared" ca="1" si="58"/>
        <v>ParA</v>
      </c>
      <c r="BG99" s="79" t="str">
        <f t="shared" ca="1" si="59"/>
        <v>2_1</v>
      </c>
      <c r="BH99" s="79">
        <f ca="1">IFERROR(IF(BB99="","",IF(Details!$B$10=1,1,VLOOKUP($BB99,Data_qPCR,58,FALSE))),"")</f>
        <v>1</v>
      </c>
      <c r="BI99" s="79">
        <f t="shared" ca="1" si="60"/>
        <v>5</v>
      </c>
      <c r="BJ99" s="79">
        <f t="shared" ca="1" si="61"/>
        <v>3.6366937073019714</v>
      </c>
      <c r="BK99" s="79">
        <f t="shared" ca="1" si="62"/>
        <v>32.126207592565876</v>
      </c>
      <c r="BL99" s="79">
        <f t="shared" ca="1" si="63"/>
        <v>0.99672452948455781</v>
      </c>
      <c r="BM99" s="79">
        <f t="shared" ca="1" si="64"/>
        <v>0.88354083735600408</v>
      </c>
      <c r="BN99" s="79">
        <f t="shared" ca="1" si="65"/>
        <v>27.055727332905434</v>
      </c>
      <c r="BO99" s="79" t="str">
        <f t="shared" ca="1" si="66"/>
        <v>ParA@2_1</v>
      </c>
      <c r="BP99" s="79">
        <f ca="1">IF(BO99="","",BQ99-COUNTIF($BO$3:BO98,BO99))</f>
        <v>2</v>
      </c>
      <c r="BQ99" s="79">
        <f t="shared" ca="1" si="67"/>
        <v>4</v>
      </c>
      <c r="BR99" s="79" t="str">
        <f t="shared" ca="1" si="68"/>
        <v>ParA@2_1@3</v>
      </c>
      <c r="BS99" s="79" t="str">
        <f t="shared" ca="1" si="69"/>
        <v>2G4</v>
      </c>
      <c r="BT99" s="79" t="b">
        <f t="shared" ca="1" si="70"/>
        <v>0</v>
      </c>
      <c r="BU99" s="79">
        <f t="shared" ca="1" si="71"/>
        <v>27.507606584292372</v>
      </c>
      <c r="BV99" s="79" t="str">
        <f t="shared" ca="1" si="72"/>
        <v/>
      </c>
      <c r="BW99" s="79" t="str">
        <f t="shared" ca="1" si="73"/>
        <v/>
      </c>
      <c r="BX99" s="79"/>
      <c r="BY99" s="79"/>
      <c r="BZ99" s="79"/>
    </row>
    <row r="100" spans="1:78" x14ac:dyDescent="0.25">
      <c r="A100">
        <f ca="1">IF(A99="","",IF(ISTEXT(A99),1,IF(A99+1&gt;Data_Chart!$C$2,"",A99+1)))</f>
        <v>97</v>
      </c>
      <c r="B100" s="79">
        <f ca="1">IFERROR(SMALL(Data_Amplitude!$A$4:$A$1155,A100),IF(B99=$E$1,IF($E$2&gt;0,"N1",""),IF(B99="","",IF(RIGHT(B99,LEN(B99)-1)+1&gt;$E$2,"","N"&amp;RIGHT(B99,LEN(B99)-1)+1))))</f>
        <v>97</v>
      </c>
      <c r="C100" t="str">
        <f t="shared" ref="C100:C131" ca="1" si="80">IF(B100="","",VLOOKUP(B100,Data_OrderChart,2,FALSE))</f>
        <v>2H4</v>
      </c>
      <c r="D100" t="str">
        <f t="shared" ref="D100:D131" si="81">IFERROR(IF(D$3&gt;$D$2,IF(VLOOKUP($C100,Data_qPCR,D$3+2,FALSE)&gt;=$B$1,"",IF(VLOOKUP($C100,Data_qPCR,D$3+2,FALSE)&lt;=$B$2,"",LOG(VLOOKUP($C100,Data_qPCR,D$3+2,FALSE)))),""),"")</f>
        <v/>
      </c>
      <c r="E100" t="str">
        <f t="shared" ref="E100:T115" si="82">IFERROR(IF(E$3&gt;$D$2,IF(VLOOKUP($C100,Data_qPCR,E$3+2,FALSE)&gt;=$B$1,"",IF(VLOOKUP($C100,Data_qPCR,E$3+2,FALSE)&lt;=$B$2,"",LOG(VLOOKUP($C100,Data_qPCR,E$3+2,FALSE)))),""),"")</f>
        <v/>
      </c>
      <c r="F100" t="str">
        <f t="shared" si="82"/>
        <v/>
      </c>
      <c r="G100" t="str">
        <f t="shared" si="82"/>
        <v/>
      </c>
      <c r="H100" t="str">
        <f t="shared" si="82"/>
        <v/>
      </c>
      <c r="I100" t="str">
        <f t="shared" si="82"/>
        <v/>
      </c>
      <c r="J100" t="str">
        <f t="shared" si="82"/>
        <v/>
      </c>
      <c r="K100" t="str">
        <f t="shared" si="82"/>
        <v/>
      </c>
      <c r="L100" t="str">
        <f t="shared" si="82"/>
        <v/>
      </c>
      <c r="M100" t="str">
        <f t="shared" si="82"/>
        <v/>
      </c>
      <c r="N100" t="str">
        <f t="shared" si="82"/>
        <v/>
      </c>
      <c r="O100" t="str">
        <f t="shared" si="82"/>
        <v/>
      </c>
      <c r="P100" t="str">
        <f t="shared" si="82"/>
        <v/>
      </c>
      <c r="Q100" t="str">
        <f t="shared" ca="1" si="82"/>
        <v/>
      </c>
      <c r="R100" t="str">
        <f t="shared" ca="1" si="82"/>
        <v/>
      </c>
      <c r="S100" t="str">
        <f t="shared" ca="1" si="82"/>
        <v/>
      </c>
      <c r="T100" t="str">
        <f t="shared" ca="1" si="82"/>
        <v/>
      </c>
      <c r="U100" t="str">
        <f t="shared" ca="1" si="78"/>
        <v/>
      </c>
      <c r="V100" t="str">
        <f t="shared" ca="1" si="78"/>
        <v/>
      </c>
      <c r="W100" t="str">
        <f t="shared" ca="1" si="78"/>
        <v/>
      </c>
      <c r="X100" t="str">
        <f t="shared" ca="1" si="78"/>
        <v/>
      </c>
      <c r="Y100" t="str">
        <f t="shared" ca="1" si="78"/>
        <v/>
      </c>
      <c r="Z100" t="str">
        <f t="shared" ca="1" si="78"/>
        <v/>
      </c>
      <c r="AA100" t="str">
        <f t="shared" ca="1" si="78"/>
        <v/>
      </c>
      <c r="AB100" t="str">
        <f t="shared" ca="1" si="78"/>
        <v/>
      </c>
      <c r="AC100">
        <f t="shared" ca="1" si="78"/>
        <v>-1.6873898530129199</v>
      </c>
      <c r="AD100">
        <f t="shared" ca="1" si="78"/>
        <v>-1.3703808371532107</v>
      </c>
      <c r="AE100">
        <f t="shared" ca="1" si="78"/>
        <v>-1.0838686035627614</v>
      </c>
      <c r="AF100">
        <f t="shared" ca="1" si="78"/>
        <v>-0.82310139939403792</v>
      </c>
      <c r="AG100">
        <f t="shared" ca="1" si="78"/>
        <v>-0.59184079580006665</v>
      </c>
      <c r="AH100" t="str">
        <f t="shared" ca="1" si="78"/>
        <v/>
      </c>
      <c r="AI100" t="str">
        <f t="shared" ca="1" si="78"/>
        <v/>
      </c>
      <c r="AJ100" t="str">
        <f t="shared" ref="AJ100:AY115" ca="1" si="83">IFERROR(IF(AJ$3&gt;$D$2,IF(VLOOKUP($C100,Data_qPCR,AJ$3+2,FALSE)&gt;=$B$1,"",IF(VLOOKUP($C100,Data_qPCR,AJ$3+2,FALSE)&lt;=$B$2,"",LOG(VLOOKUP($C100,Data_qPCR,AJ$3+2,FALSE)))),""),"")</f>
        <v/>
      </c>
      <c r="AK100" t="str">
        <f t="shared" ca="1" si="83"/>
        <v/>
      </c>
      <c r="AL100" t="str">
        <f t="shared" ca="1" si="83"/>
        <v/>
      </c>
      <c r="AM100" t="str">
        <f t="shared" ca="1" si="83"/>
        <v/>
      </c>
      <c r="AN100" t="str">
        <f t="shared" ca="1" si="83"/>
        <v/>
      </c>
      <c r="AO100" t="str">
        <f t="shared" ca="1" si="83"/>
        <v/>
      </c>
      <c r="AP100" t="str">
        <f t="shared" ca="1" si="83"/>
        <v/>
      </c>
      <c r="AQ100" t="str">
        <f t="shared" ca="1" si="83"/>
        <v/>
      </c>
      <c r="AR100" t="str">
        <f t="shared" ca="1" si="83"/>
        <v/>
      </c>
      <c r="AS100" t="str">
        <f t="shared" ca="1" si="83"/>
        <v/>
      </c>
      <c r="AT100" t="str">
        <f t="shared" ca="1" si="83"/>
        <v/>
      </c>
      <c r="AU100" t="str">
        <f t="shared" ca="1" si="83"/>
        <v/>
      </c>
      <c r="AV100" t="str">
        <f t="shared" ca="1" si="83"/>
        <v/>
      </c>
      <c r="AW100" t="str">
        <f t="shared" ca="1" si="83"/>
        <v/>
      </c>
      <c r="AX100" t="str">
        <f t="shared" ca="1" si="83"/>
        <v/>
      </c>
      <c r="AY100" t="str">
        <f t="shared" ca="1" si="83"/>
        <v/>
      </c>
      <c r="AZ100" t="str">
        <f t="shared" ca="1" si="79"/>
        <v/>
      </c>
      <c r="BA100" t="str">
        <f t="shared" ca="1" si="79"/>
        <v/>
      </c>
      <c r="BB100" t="str">
        <f t="shared" ca="1" si="54"/>
        <v>2H4</v>
      </c>
      <c r="BC100" t="str">
        <f t="shared" ref="BC100:BC131" ca="1" si="84">IFERROR(VLOOKUP($BB100,Data_qPCR,54,FALSE),"")</f>
        <v>3N_ParA</v>
      </c>
      <c r="BD100">
        <f t="shared" ca="1" si="56"/>
        <v>20804</v>
      </c>
      <c r="BE100" t="str">
        <f t="shared" ref="BE100:BE131" ca="1" si="85">IFERROR(VLOOKUP($BB100,Data_qPCR,55,FALSE),"")</f>
        <v>3N</v>
      </c>
      <c r="BF100" t="str">
        <f t="shared" ref="BF100:BF131" ca="1" si="86">IFERROR(VLOOKUP($BB100,Data_qPCR,56,FALSE),"")</f>
        <v>ParA</v>
      </c>
      <c r="BG100" t="str">
        <f t="shared" ref="BG100:BG131" ca="1" si="87">IFERROR(VLOOKUP($BB100,Data_qPCR,57,FALSE),"")</f>
        <v>2_1</v>
      </c>
      <c r="BH100">
        <f ca="1">IFERROR(IF(BB100="","",IF(Details!$B$10=1,1,VLOOKUP($BB100,Data_qPCR,58,FALSE))),"")</f>
        <v>1</v>
      </c>
      <c r="BI100">
        <f t="shared" ca="1" si="60"/>
        <v>5</v>
      </c>
      <c r="BJ100">
        <f t="shared" ca="1" si="61"/>
        <v>3.6383089998121774</v>
      </c>
      <c r="BK100">
        <f t="shared" ca="1" si="62"/>
        <v>32.043312087867655</v>
      </c>
      <c r="BL100">
        <f t="shared" ca="1" si="63"/>
        <v>0.99630636929978844</v>
      </c>
      <c r="BM100">
        <f t="shared" ca="1" si="64"/>
        <v>0.88301144878107696</v>
      </c>
      <c r="BN100" s="79">
        <f t="shared" ref="BN100:BN131" ca="1" si="88">IFERROR(BU100+LOG(BH100,(1+BM100))+IF($BO$1=TRUE,$BO$2*INDEX(Plate_Compensation,LEFT(BB100,1)+0),0),"")</f>
        <v>26.97078040671925</v>
      </c>
      <c r="BO100" t="str">
        <f t="shared" ca="1" si="66"/>
        <v>ParA@2_1</v>
      </c>
      <c r="BP100">
        <f ca="1">IF(BO100="","",BQ100-COUNTIF($BO$3:BO99,BO100))</f>
        <v>1</v>
      </c>
      <c r="BQ100">
        <f t="shared" ref="BQ100:BQ131" ca="1" si="89">IF(BB100="","",COUNTIF(Result_TechRep,BO100))</f>
        <v>4</v>
      </c>
      <c r="BR100" t="str">
        <f t="shared" ca="1" si="68"/>
        <v>ParA@2_1@4</v>
      </c>
      <c r="BS100" t="str">
        <f t="shared" ca="1" si="69"/>
        <v>2H4</v>
      </c>
      <c r="BT100" t="b">
        <f t="shared" ca="1" si="70"/>
        <v>0</v>
      </c>
      <c r="BU100" s="79">
        <f t="shared" ca="1" si="71"/>
        <v>27.422659658106188</v>
      </c>
      <c r="BV100" s="79" t="str">
        <f t="shared" ca="1" si="72"/>
        <v/>
      </c>
      <c r="BW100" s="79" t="str">
        <f t="shared" ca="1" si="73"/>
        <v/>
      </c>
    </row>
    <row r="101" spans="1:78" x14ac:dyDescent="0.25">
      <c r="A101">
        <f ca="1">IF(A100="","",IF(ISTEXT(A100),1,IF(A100+1&gt;Data_Chart!$C$2,"",A100+1)))</f>
        <v>98</v>
      </c>
      <c r="B101" s="79">
        <f ca="1">IFERROR(SMALL(Data_Amplitude!$A$4:$A$1155,A101),IF(B100=$E$1,IF($E$2&gt;0,"N1",""),IF(B100="","",IF(RIGHT(B100,LEN(B100)-1)+1&gt;$E$2,"","N"&amp;RIGHT(B100,LEN(B100)-1)+1))))</f>
        <v>98</v>
      </c>
      <c r="C101" t="str">
        <f t="shared" ca="1" si="80"/>
        <v>2A5</v>
      </c>
      <c r="D101" t="str">
        <f t="shared" si="81"/>
        <v/>
      </c>
      <c r="E101" t="str">
        <f t="shared" si="82"/>
        <v/>
      </c>
      <c r="F101" t="str">
        <f t="shared" si="82"/>
        <v/>
      </c>
      <c r="G101" t="str">
        <f t="shared" si="82"/>
        <v/>
      </c>
      <c r="H101" t="str">
        <f t="shared" si="82"/>
        <v/>
      </c>
      <c r="I101" t="str">
        <f t="shared" si="82"/>
        <v/>
      </c>
      <c r="J101" t="str">
        <f t="shared" si="82"/>
        <v/>
      </c>
      <c r="K101" t="str">
        <f t="shared" si="82"/>
        <v/>
      </c>
      <c r="L101" t="str">
        <f t="shared" si="82"/>
        <v/>
      </c>
      <c r="M101" t="str">
        <f t="shared" si="82"/>
        <v/>
      </c>
      <c r="N101" t="str">
        <f t="shared" si="82"/>
        <v/>
      </c>
      <c r="O101" t="str">
        <f t="shared" si="82"/>
        <v/>
      </c>
      <c r="P101" t="str">
        <f t="shared" si="82"/>
        <v/>
      </c>
      <c r="Q101" t="str">
        <f t="shared" ca="1" si="82"/>
        <v/>
      </c>
      <c r="R101" t="str">
        <f t="shared" ca="1" si="82"/>
        <v/>
      </c>
      <c r="S101" t="str">
        <f t="shared" ca="1" si="82"/>
        <v/>
      </c>
      <c r="T101" t="str">
        <f t="shared" ca="1" si="82"/>
        <v/>
      </c>
      <c r="U101" t="str">
        <f t="shared" ca="1" si="78"/>
        <v/>
      </c>
      <c r="V101" t="str">
        <f t="shared" ca="1" si="78"/>
        <v/>
      </c>
      <c r="W101" t="str">
        <f t="shared" ca="1" si="78"/>
        <v/>
      </c>
      <c r="X101">
        <f t="shared" ca="1" si="78"/>
        <v>-1.8166150119518401</v>
      </c>
      <c r="Y101">
        <f t="shared" ca="1" si="78"/>
        <v>-1.5188847695926722</v>
      </c>
      <c r="Z101">
        <f t="shared" ca="1" si="78"/>
        <v>-1.251004352980849</v>
      </c>
      <c r="AA101">
        <f t="shared" ca="1" si="78"/>
        <v>-0.9957976986874173</v>
      </c>
      <c r="AB101">
        <f t="shared" ca="1" si="78"/>
        <v>-0.76060867669145027</v>
      </c>
      <c r="AC101">
        <f t="shared" ca="1" si="78"/>
        <v>-0.55094325689012114</v>
      </c>
      <c r="AD101" t="str">
        <f t="shared" ca="1" si="78"/>
        <v/>
      </c>
      <c r="AE101" t="str">
        <f t="shared" ca="1" si="78"/>
        <v/>
      </c>
      <c r="AF101" t="str">
        <f t="shared" ca="1" si="78"/>
        <v/>
      </c>
      <c r="AG101" t="str">
        <f t="shared" ca="1" si="78"/>
        <v/>
      </c>
      <c r="AH101" t="str">
        <f t="shared" ca="1" si="78"/>
        <v/>
      </c>
      <c r="AI101" t="str">
        <f t="shared" ca="1" si="78"/>
        <v/>
      </c>
      <c r="AJ101" t="str">
        <f t="shared" ca="1" si="83"/>
        <v/>
      </c>
      <c r="AK101" t="str">
        <f t="shared" ca="1" si="83"/>
        <v/>
      </c>
      <c r="AL101" t="str">
        <f t="shared" ca="1" si="83"/>
        <v/>
      </c>
      <c r="AM101" t="str">
        <f t="shared" ca="1" si="83"/>
        <v/>
      </c>
      <c r="AN101" t="str">
        <f t="shared" ca="1" si="83"/>
        <v/>
      </c>
      <c r="AO101" t="str">
        <f t="shared" ca="1" si="83"/>
        <v/>
      </c>
      <c r="AP101" t="str">
        <f t="shared" ca="1" si="83"/>
        <v/>
      </c>
      <c r="AQ101" t="str">
        <f t="shared" ca="1" si="83"/>
        <v/>
      </c>
      <c r="AR101" t="str">
        <f t="shared" ca="1" si="83"/>
        <v/>
      </c>
      <c r="AS101" t="str">
        <f t="shared" ca="1" si="83"/>
        <v/>
      </c>
      <c r="AT101" t="str">
        <f t="shared" ca="1" si="83"/>
        <v/>
      </c>
      <c r="AU101" t="str">
        <f t="shared" ca="1" si="83"/>
        <v/>
      </c>
      <c r="AV101" t="str">
        <f t="shared" ca="1" si="83"/>
        <v/>
      </c>
      <c r="AW101" t="str">
        <f t="shared" ca="1" si="83"/>
        <v/>
      </c>
      <c r="AX101" t="str">
        <f t="shared" ca="1" si="83"/>
        <v/>
      </c>
      <c r="AY101" t="str">
        <f t="shared" ca="1" si="83"/>
        <v/>
      </c>
      <c r="AZ101" t="str">
        <f t="shared" ca="1" si="79"/>
        <v/>
      </c>
      <c r="BA101" t="str">
        <f t="shared" ca="1" si="79"/>
        <v/>
      </c>
      <c r="BB101" t="str">
        <f t="shared" ca="1" si="54"/>
        <v>2A5</v>
      </c>
      <c r="BC101" t="str">
        <f t="shared" ca="1" si="84"/>
        <v>3N_aceA</v>
      </c>
      <c r="BD101">
        <f t="shared" ca="1" si="56"/>
        <v>20105</v>
      </c>
      <c r="BE101" t="str">
        <f t="shared" ca="1" si="85"/>
        <v>3N</v>
      </c>
      <c r="BF101" t="str">
        <f t="shared" ca="1" si="86"/>
        <v>aceA</v>
      </c>
      <c r="BG101" t="str">
        <f t="shared" ca="1" si="87"/>
        <v>2_2</v>
      </c>
      <c r="BH101">
        <f ca="1">IFERROR(IF(BB101="","",IF(Details!$B$10=1,1,VLOOKUP($BB101,Data_qPCR,58,FALSE))),"")</f>
        <v>1</v>
      </c>
      <c r="BI101">
        <f t="shared" ca="1" si="60"/>
        <v>6</v>
      </c>
      <c r="BJ101">
        <f t="shared" ca="1" si="61"/>
        <v>3.9373436333186955</v>
      </c>
      <c r="BK101">
        <f t="shared" ca="1" si="62"/>
        <v>28.023911872952972</v>
      </c>
      <c r="BL101">
        <f t="shared" ca="1" si="63"/>
        <v>0.99652971625222342</v>
      </c>
      <c r="BM101">
        <f t="shared" ca="1" si="64"/>
        <v>0.79464411853222328</v>
      </c>
      <c r="BN101">
        <f t="shared" ca="1" si="88"/>
        <v>22.571606207251293</v>
      </c>
      <c r="BO101" t="str">
        <f t="shared" ca="1" si="66"/>
        <v>aceA@2_2</v>
      </c>
      <c r="BP101">
        <f ca="1">IF(BO101="","",BQ101-COUNTIF($BO$3:BO100,BO101))</f>
        <v>2</v>
      </c>
      <c r="BQ101">
        <f t="shared" ca="1" si="89"/>
        <v>2</v>
      </c>
      <c r="BR101" t="str">
        <f t="shared" ca="1" si="68"/>
        <v>aceA@2_2@1</v>
      </c>
      <c r="BS101" t="str">
        <f t="shared" ca="1" si="69"/>
        <v>2A5</v>
      </c>
      <c r="BT101" t="b">
        <f t="shared" ca="1" si="70"/>
        <v>0</v>
      </c>
      <c r="BU101">
        <f t="shared" ca="1" si="71"/>
        <v>23.023485458638227</v>
      </c>
      <c r="BV101" s="79" t="str">
        <f t="shared" ca="1" si="72"/>
        <v/>
      </c>
      <c r="BW101" s="79" t="str">
        <f t="shared" ca="1" si="73"/>
        <v/>
      </c>
    </row>
    <row r="102" spans="1:78" x14ac:dyDescent="0.25">
      <c r="A102">
        <f ca="1">IF(A101="","",IF(ISTEXT(A101),1,IF(A101+1&gt;Data_Chart!$C$2,"",A101+1)))</f>
        <v>99</v>
      </c>
      <c r="B102" s="79">
        <f ca="1">IFERROR(SMALL(Data_Amplitude!$A$4:$A$1155,A102),IF(B101=$E$1,IF($E$2&gt;0,"N1",""),IF(B101="","",IF(RIGHT(B101,LEN(B101)-1)+1&gt;$E$2,"","N"&amp;RIGHT(B101,LEN(B101)-1)+1))))</f>
        <v>99</v>
      </c>
      <c r="C102" t="str">
        <f t="shared" ca="1" si="80"/>
        <v>2B5</v>
      </c>
      <c r="D102" t="str">
        <f t="shared" si="81"/>
        <v/>
      </c>
      <c r="E102" t="str">
        <f t="shared" si="82"/>
        <v/>
      </c>
      <c r="F102" t="str">
        <f t="shared" si="82"/>
        <v/>
      </c>
      <c r="G102" t="str">
        <f t="shared" si="82"/>
        <v/>
      </c>
      <c r="H102" t="str">
        <f t="shared" si="82"/>
        <v/>
      </c>
      <c r="I102" t="str">
        <f t="shared" si="82"/>
        <v/>
      </c>
      <c r="J102" t="str">
        <f t="shared" si="82"/>
        <v/>
      </c>
      <c r="K102" t="str">
        <f t="shared" si="82"/>
        <v/>
      </c>
      <c r="L102" t="str">
        <f t="shared" si="82"/>
        <v/>
      </c>
      <c r="M102" t="str">
        <f t="shared" si="82"/>
        <v/>
      </c>
      <c r="N102" t="str">
        <f t="shared" si="82"/>
        <v/>
      </c>
      <c r="O102" t="str">
        <f t="shared" si="82"/>
        <v/>
      </c>
      <c r="P102" t="str">
        <f t="shared" si="82"/>
        <v/>
      </c>
      <c r="Q102" t="str">
        <f t="shared" ca="1" si="82"/>
        <v/>
      </c>
      <c r="R102" t="str">
        <f t="shared" ca="1" si="82"/>
        <v/>
      </c>
      <c r="S102" t="str">
        <f t="shared" ca="1" si="82"/>
        <v/>
      </c>
      <c r="T102" t="str">
        <f t="shared" ca="1" si="82"/>
        <v/>
      </c>
      <c r="U102" t="str">
        <f t="shared" ca="1" si="78"/>
        <v/>
      </c>
      <c r="V102" t="str">
        <f t="shared" ca="1" si="78"/>
        <v/>
      </c>
      <c r="W102" t="str">
        <f t="shared" ca="1" si="78"/>
        <v/>
      </c>
      <c r="X102">
        <f t="shared" ca="1" si="78"/>
        <v>-1.8645580087797713</v>
      </c>
      <c r="Y102">
        <f t="shared" ca="1" si="78"/>
        <v>-1.5618513223203123</v>
      </c>
      <c r="Z102">
        <f t="shared" ca="1" si="78"/>
        <v>-1.287270827018633</v>
      </c>
      <c r="AA102">
        <f t="shared" ca="1" si="78"/>
        <v>-1.0311673845158167</v>
      </c>
      <c r="AB102">
        <f t="shared" ca="1" si="78"/>
        <v>-0.79351133046873079</v>
      </c>
      <c r="AC102">
        <f t="shared" ca="1" si="78"/>
        <v>-0.57963717456658048</v>
      </c>
      <c r="AD102" t="str">
        <f t="shared" ca="1" si="78"/>
        <v/>
      </c>
      <c r="AE102" t="str">
        <f t="shared" ca="1" si="78"/>
        <v/>
      </c>
      <c r="AF102" t="str">
        <f t="shared" ca="1" si="78"/>
        <v/>
      </c>
      <c r="AG102" t="str">
        <f t="shared" ca="1" si="78"/>
        <v/>
      </c>
      <c r="AH102" t="str">
        <f t="shared" ca="1" si="78"/>
        <v/>
      </c>
      <c r="AI102" t="str">
        <f t="shared" ca="1" si="78"/>
        <v/>
      </c>
      <c r="AJ102" t="str">
        <f t="shared" ca="1" si="83"/>
        <v/>
      </c>
      <c r="AK102" t="str">
        <f t="shared" ca="1" si="83"/>
        <v/>
      </c>
      <c r="AL102" t="str">
        <f t="shared" ca="1" si="83"/>
        <v/>
      </c>
      <c r="AM102" t="str">
        <f t="shared" ca="1" si="83"/>
        <v/>
      </c>
      <c r="AN102" t="str">
        <f t="shared" ca="1" si="83"/>
        <v/>
      </c>
      <c r="AO102" t="str">
        <f t="shared" ca="1" si="83"/>
        <v/>
      </c>
      <c r="AP102" t="str">
        <f t="shared" ca="1" si="83"/>
        <v/>
      </c>
      <c r="AQ102" t="str">
        <f t="shared" ca="1" si="83"/>
        <v/>
      </c>
      <c r="AR102" t="str">
        <f t="shared" ca="1" si="83"/>
        <v/>
      </c>
      <c r="AS102" t="str">
        <f t="shared" ca="1" si="83"/>
        <v/>
      </c>
      <c r="AT102" t="str">
        <f t="shared" ca="1" si="83"/>
        <v/>
      </c>
      <c r="AU102" t="str">
        <f t="shared" ca="1" si="83"/>
        <v/>
      </c>
      <c r="AV102" t="str">
        <f t="shared" ca="1" si="83"/>
        <v/>
      </c>
      <c r="AW102" t="str">
        <f t="shared" ca="1" si="83"/>
        <v/>
      </c>
      <c r="AX102" t="str">
        <f t="shared" ca="1" si="83"/>
        <v/>
      </c>
      <c r="AY102" t="str">
        <f t="shared" ca="1" si="83"/>
        <v/>
      </c>
      <c r="AZ102" t="str">
        <f t="shared" ca="1" si="79"/>
        <v/>
      </c>
      <c r="BA102" t="str">
        <f t="shared" ca="1" si="79"/>
        <v/>
      </c>
      <c r="BB102" t="str">
        <f t="shared" ca="1" si="54"/>
        <v>2B5</v>
      </c>
      <c r="BC102" t="str">
        <f t="shared" ca="1" si="84"/>
        <v>3N_aceA</v>
      </c>
      <c r="BD102">
        <f t="shared" ca="1" si="56"/>
        <v>20205</v>
      </c>
      <c r="BE102" t="str">
        <f t="shared" ca="1" si="85"/>
        <v>3N</v>
      </c>
      <c r="BF102" t="str">
        <f t="shared" ca="1" si="86"/>
        <v>aceA</v>
      </c>
      <c r="BG102" t="str">
        <f t="shared" ca="1" si="87"/>
        <v>2_2</v>
      </c>
      <c r="BH102">
        <f ca="1">IFERROR(IF(BB102="","",IF(Details!$B$10=1,1,VLOOKUP($BB102,Data_qPCR,58,FALSE))),"")</f>
        <v>1</v>
      </c>
      <c r="BI102">
        <f t="shared" ca="1" si="60"/>
        <v>6</v>
      </c>
      <c r="BJ102">
        <f t="shared" ca="1" si="61"/>
        <v>3.88099847961269</v>
      </c>
      <c r="BK102">
        <f t="shared" ca="1" si="62"/>
        <v>28.104155306482632</v>
      </c>
      <c r="BL102">
        <f t="shared" ca="1" si="63"/>
        <v>0.99638843176006198</v>
      </c>
      <c r="BM102">
        <f t="shared" ca="1" si="64"/>
        <v>0.8099461384998583</v>
      </c>
      <c r="BN102">
        <f t="shared" ca="1" si="88"/>
        <v>22.723407985987578</v>
      </c>
      <c r="BO102" t="str">
        <f t="shared" ca="1" si="66"/>
        <v>aceA@2_2</v>
      </c>
      <c r="BP102">
        <f ca="1">IF(BO102="","",BQ102-COUNTIF($BO$3:BO101,BO102))</f>
        <v>1</v>
      </c>
      <c r="BQ102">
        <f t="shared" ca="1" si="89"/>
        <v>2</v>
      </c>
      <c r="BR102" t="str">
        <f t="shared" ca="1" si="68"/>
        <v>aceA@2_2@2</v>
      </c>
      <c r="BS102" t="str">
        <f t="shared" ca="1" si="69"/>
        <v>2B5</v>
      </c>
      <c r="BT102" t="b">
        <f t="shared" ca="1" si="70"/>
        <v>0</v>
      </c>
      <c r="BU102">
        <f t="shared" ca="1" si="71"/>
        <v>23.175287237374516</v>
      </c>
      <c r="BV102" s="79" t="str">
        <f t="shared" ca="1" si="72"/>
        <v/>
      </c>
      <c r="BW102" s="79" t="str">
        <f t="shared" ca="1" si="73"/>
        <v/>
      </c>
    </row>
    <row r="103" spans="1:78" x14ac:dyDescent="0.25">
      <c r="A103">
        <f ca="1">IF(A102="","",IF(ISTEXT(A102),1,IF(A102+1&gt;Data_Chart!$C$2,"",A102+1)))</f>
        <v>100</v>
      </c>
      <c r="B103" s="79">
        <f ca="1">IFERROR(SMALL(Data_Amplitude!$A$4:$A$1155,A103),IF(B102=$E$1,IF($E$2&gt;0,"N1",""),IF(B102="","",IF(RIGHT(B102,LEN(B102)-1)+1&gt;$E$2,"","N"&amp;RIGHT(B102,LEN(B102)-1)+1))))</f>
        <v>100</v>
      </c>
      <c r="C103" t="str">
        <f t="shared" ca="1" si="80"/>
        <v>2C5</v>
      </c>
      <c r="D103" t="str">
        <f t="shared" si="81"/>
        <v/>
      </c>
      <c r="E103" t="str">
        <f t="shared" si="82"/>
        <v/>
      </c>
      <c r="F103" t="str">
        <f t="shared" si="82"/>
        <v/>
      </c>
      <c r="G103" t="str">
        <f t="shared" si="82"/>
        <v/>
      </c>
      <c r="H103" t="str">
        <f t="shared" si="82"/>
        <v/>
      </c>
      <c r="I103" t="str">
        <f t="shared" si="82"/>
        <v/>
      </c>
      <c r="J103" t="str">
        <f t="shared" si="82"/>
        <v/>
      </c>
      <c r="K103" t="str">
        <f t="shared" si="82"/>
        <v/>
      </c>
      <c r="L103" t="str">
        <f t="shared" si="82"/>
        <v/>
      </c>
      <c r="M103" t="str">
        <f t="shared" si="82"/>
        <v/>
      </c>
      <c r="N103" t="str">
        <f t="shared" si="82"/>
        <v/>
      </c>
      <c r="O103" t="str">
        <f t="shared" si="82"/>
        <v/>
      </c>
      <c r="P103" t="str">
        <f t="shared" si="82"/>
        <v/>
      </c>
      <c r="Q103" t="str">
        <f t="shared" ca="1" si="82"/>
        <v/>
      </c>
      <c r="R103" t="str">
        <f t="shared" ca="1" si="82"/>
        <v/>
      </c>
      <c r="S103" t="str">
        <f t="shared" ca="1" si="82"/>
        <v/>
      </c>
      <c r="T103" t="str">
        <f t="shared" ca="1" si="82"/>
        <v/>
      </c>
      <c r="U103" t="str">
        <f t="shared" ca="1" si="78"/>
        <v/>
      </c>
      <c r="V103" t="str">
        <f t="shared" ca="1" si="78"/>
        <v/>
      </c>
      <c r="W103" t="str">
        <f t="shared" ca="1" si="78"/>
        <v/>
      </c>
      <c r="X103" t="str">
        <f t="shared" ca="1" si="78"/>
        <v/>
      </c>
      <c r="Y103" t="str">
        <f t="shared" ca="1" si="78"/>
        <v/>
      </c>
      <c r="Z103" t="str">
        <f t="shared" ca="1" si="78"/>
        <v/>
      </c>
      <c r="AA103" t="str">
        <f t="shared" ca="1" si="78"/>
        <v/>
      </c>
      <c r="AB103" t="str">
        <f t="shared" ca="1" si="78"/>
        <v/>
      </c>
      <c r="AC103">
        <f t="shared" ca="1" si="78"/>
        <v>-1.7781598819478535</v>
      </c>
      <c r="AD103">
        <f t="shared" ca="1" si="78"/>
        <v>-1.4665826558143873</v>
      </c>
      <c r="AE103">
        <f t="shared" ca="1" si="78"/>
        <v>-1.1703045903829536</v>
      </c>
      <c r="AF103">
        <f t="shared" ca="1" si="78"/>
        <v>-0.89539601087699927</v>
      </c>
      <c r="AG103">
        <f t="shared" ca="1" si="78"/>
        <v>-0.6452977860819763</v>
      </c>
      <c r="AH103" t="str">
        <f t="shared" ca="1" si="78"/>
        <v/>
      </c>
      <c r="AI103" t="str">
        <f t="shared" ca="1" si="78"/>
        <v/>
      </c>
      <c r="AJ103" t="str">
        <f t="shared" ca="1" si="83"/>
        <v/>
      </c>
      <c r="AK103" t="str">
        <f t="shared" ca="1" si="83"/>
        <v/>
      </c>
      <c r="AL103" t="str">
        <f t="shared" ca="1" si="83"/>
        <v/>
      </c>
      <c r="AM103" t="str">
        <f t="shared" ca="1" si="83"/>
        <v/>
      </c>
      <c r="AN103" t="str">
        <f t="shared" ca="1" si="83"/>
        <v/>
      </c>
      <c r="AO103" t="str">
        <f t="shared" ca="1" si="83"/>
        <v/>
      </c>
      <c r="AP103" t="str">
        <f t="shared" ca="1" si="83"/>
        <v/>
      </c>
      <c r="AQ103" t="str">
        <f t="shared" ca="1" si="83"/>
        <v/>
      </c>
      <c r="AR103" t="str">
        <f t="shared" ca="1" si="83"/>
        <v/>
      </c>
      <c r="AS103" t="str">
        <f t="shared" ca="1" si="83"/>
        <v/>
      </c>
      <c r="AT103" t="str">
        <f t="shared" ca="1" si="83"/>
        <v/>
      </c>
      <c r="AU103" t="str">
        <f t="shared" ca="1" si="83"/>
        <v/>
      </c>
      <c r="AV103" t="str">
        <f t="shared" ca="1" si="83"/>
        <v/>
      </c>
      <c r="AW103" t="str">
        <f t="shared" ca="1" si="83"/>
        <v/>
      </c>
      <c r="AX103" t="str">
        <f t="shared" ca="1" si="83"/>
        <v/>
      </c>
      <c r="AY103" t="str">
        <f t="shared" ca="1" si="83"/>
        <v/>
      </c>
      <c r="AZ103" t="str">
        <f t="shared" ca="1" si="79"/>
        <v/>
      </c>
      <c r="BA103" t="str">
        <f t="shared" ca="1" si="79"/>
        <v/>
      </c>
      <c r="BB103" t="str">
        <f t="shared" ca="1" si="54"/>
        <v>2C5</v>
      </c>
      <c r="BC103" t="str">
        <f t="shared" ca="1" si="84"/>
        <v>3N_pspA</v>
      </c>
      <c r="BD103">
        <f t="shared" ca="1" si="56"/>
        <v>20305</v>
      </c>
      <c r="BE103" t="str">
        <f t="shared" ca="1" si="85"/>
        <v>3N</v>
      </c>
      <c r="BF103" t="str">
        <f t="shared" ca="1" si="86"/>
        <v>pspA</v>
      </c>
      <c r="BG103" t="str">
        <f t="shared" ca="1" si="87"/>
        <v>2_2</v>
      </c>
      <c r="BH103">
        <f ca="1">IFERROR(IF(BB103="","",IF(Details!$B$10=1,1,VLOOKUP($BB103,Data_qPCR,58,FALSE))),"")</f>
        <v>1</v>
      </c>
      <c r="BI103">
        <f t="shared" ca="1" si="60"/>
        <v>5</v>
      </c>
      <c r="BJ103">
        <f t="shared" ca="1" si="61"/>
        <v>3.5184163191372586</v>
      </c>
      <c r="BK103">
        <f t="shared" ca="1" si="62"/>
        <v>32.190955212688031</v>
      </c>
      <c r="BL103">
        <f t="shared" ca="1" si="63"/>
        <v>0.99814333836740421</v>
      </c>
      <c r="BM103">
        <f t="shared" ca="1" si="64"/>
        <v>0.92406075668286092</v>
      </c>
      <c r="BN103">
        <f t="shared" ca="1" si="88"/>
        <v>27.270687235996775</v>
      </c>
      <c r="BO103" t="str">
        <f t="shared" ca="1" si="66"/>
        <v>pspA@2_2</v>
      </c>
      <c r="BP103">
        <f ca="1">IF(BO103="","",BQ103-COUNTIF($BO$3:BO102,BO103))</f>
        <v>2</v>
      </c>
      <c r="BQ103">
        <f t="shared" ca="1" si="89"/>
        <v>2</v>
      </c>
      <c r="BR103" t="str">
        <f t="shared" ca="1" si="68"/>
        <v>pspA@2_2@1</v>
      </c>
      <c r="BS103" t="str">
        <f t="shared" ca="1" si="69"/>
        <v>2C5</v>
      </c>
      <c r="BT103" t="b">
        <f t="shared" ca="1" si="70"/>
        <v>0</v>
      </c>
      <c r="BU103">
        <f t="shared" ca="1" si="71"/>
        <v>27.722566487383713</v>
      </c>
      <c r="BV103" s="79" t="str">
        <f t="shared" ca="1" si="72"/>
        <v/>
      </c>
      <c r="BW103" s="79" t="str">
        <f t="shared" ca="1" si="73"/>
        <v/>
      </c>
    </row>
    <row r="104" spans="1:78" x14ac:dyDescent="0.25">
      <c r="A104">
        <f ca="1">IF(A103="","",IF(ISTEXT(A103),1,IF(A103+1&gt;Data_Chart!$C$2,"",A103+1)))</f>
        <v>101</v>
      </c>
      <c r="B104" s="79">
        <f ca="1">IFERROR(SMALL(Data_Amplitude!$A$4:$A$1155,A104),IF(B103=$E$1,IF($E$2&gt;0,"N1",""),IF(B103="","",IF(RIGHT(B103,LEN(B103)-1)+1&gt;$E$2,"","N"&amp;RIGHT(B103,LEN(B103)-1)+1))))</f>
        <v>101</v>
      </c>
      <c r="C104" t="str">
        <f t="shared" ca="1" si="80"/>
        <v>2D5</v>
      </c>
      <c r="D104" t="str">
        <f t="shared" si="81"/>
        <v/>
      </c>
      <c r="E104" t="str">
        <f t="shared" si="82"/>
        <v/>
      </c>
      <c r="F104" t="str">
        <f t="shared" si="82"/>
        <v/>
      </c>
      <c r="G104" t="str">
        <f t="shared" si="82"/>
        <v/>
      </c>
      <c r="H104" t="str">
        <f t="shared" si="82"/>
        <v/>
      </c>
      <c r="I104" t="str">
        <f t="shared" si="82"/>
        <v/>
      </c>
      <c r="J104" t="str">
        <f t="shared" si="82"/>
        <v/>
      </c>
      <c r="K104" t="str">
        <f t="shared" si="82"/>
        <v/>
      </c>
      <c r="L104" t="str">
        <f t="shared" si="82"/>
        <v/>
      </c>
      <c r="M104" t="str">
        <f t="shared" si="82"/>
        <v/>
      </c>
      <c r="N104" t="str">
        <f t="shared" si="82"/>
        <v/>
      </c>
      <c r="O104" t="str">
        <f t="shared" si="82"/>
        <v/>
      </c>
      <c r="P104" t="str">
        <f t="shared" si="82"/>
        <v/>
      </c>
      <c r="Q104" t="str">
        <f t="shared" ca="1" si="82"/>
        <v/>
      </c>
      <c r="R104" t="str">
        <f t="shared" ca="1" si="82"/>
        <v/>
      </c>
      <c r="S104" t="str">
        <f t="shared" ca="1" si="82"/>
        <v/>
      </c>
      <c r="T104" t="str">
        <f t="shared" ca="1" si="82"/>
        <v/>
      </c>
      <c r="U104" t="str">
        <f t="shared" ca="1" si="78"/>
        <v/>
      </c>
      <c r="V104" t="str">
        <f t="shared" ca="1" si="78"/>
        <v/>
      </c>
      <c r="W104" t="str">
        <f t="shared" ca="1" si="78"/>
        <v/>
      </c>
      <c r="X104" t="str">
        <f t="shared" ca="1" si="78"/>
        <v/>
      </c>
      <c r="Y104" t="str">
        <f t="shared" ca="1" si="78"/>
        <v/>
      </c>
      <c r="Z104" t="str">
        <f t="shared" ca="1" si="78"/>
        <v/>
      </c>
      <c r="AA104" t="str">
        <f t="shared" ca="1" si="78"/>
        <v/>
      </c>
      <c r="AB104" t="str">
        <f t="shared" ca="1" si="78"/>
        <v/>
      </c>
      <c r="AC104">
        <f t="shared" ca="1" si="78"/>
        <v>-1.8193794063265216</v>
      </c>
      <c r="AD104">
        <f t="shared" ca="1" si="78"/>
        <v>-1.486036834134532</v>
      </c>
      <c r="AE104">
        <f t="shared" ca="1" si="78"/>
        <v>-1.1891298224366433</v>
      </c>
      <c r="AF104">
        <f t="shared" ca="1" si="78"/>
        <v>-0.91141067952944399</v>
      </c>
      <c r="AG104">
        <f t="shared" ca="1" si="78"/>
        <v>-0.66047561942934119</v>
      </c>
      <c r="AH104" t="str">
        <f t="shared" ca="1" si="78"/>
        <v/>
      </c>
      <c r="AI104" t="str">
        <f t="shared" ca="1" si="78"/>
        <v/>
      </c>
      <c r="AJ104" t="str">
        <f t="shared" ca="1" si="83"/>
        <v/>
      </c>
      <c r="AK104" t="str">
        <f t="shared" ca="1" si="83"/>
        <v/>
      </c>
      <c r="AL104" t="str">
        <f t="shared" ca="1" si="83"/>
        <v/>
      </c>
      <c r="AM104" t="str">
        <f t="shared" ca="1" si="83"/>
        <v/>
      </c>
      <c r="AN104" t="str">
        <f t="shared" ca="1" si="83"/>
        <v/>
      </c>
      <c r="AO104" t="str">
        <f t="shared" ca="1" si="83"/>
        <v/>
      </c>
      <c r="AP104" t="str">
        <f t="shared" ca="1" si="83"/>
        <v/>
      </c>
      <c r="AQ104" t="str">
        <f t="shared" ca="1" si="83"/>
        <v/>
      </c>
      <c r="AR104" t="str">
        <f t="shared" ca="1" si="83"/>
        <v/>
      </c>
      <c r="AS104" t="str">
        <f t="shared" ca="1" si="83"/>
        <v/>
      </c>
      <c r="AT104" t="str">
        <f t="shared" ca="1" si="83"/>
        <v/>
      </c>
      <c r="AU104" t="str">
        <f t="shared" ca="1" si="83"/>
        <v/>
      </c>
      <c r="AV104" t="str">
        <f t="shared" ca="1" si="83"/>
        <v/>
      </c>
      <c r="AW104" t="str">
        <f t="shared" ca="1" si="83"/>
        <v/>
      </c>
      <c r="AX104" t="str">
        <f t="shared" ca="1" si="83"/>
        <v/>
      </c>
      <c r="AY104" t="str">
        <f t="shared" ca="1" si="83"/>
        <v/>
      </c>
      <c r="AZ104" t="str">
        <f t="shared" ca="1" si="79"/>
        <v/>
      </c>
      <c r="BA104" t="str">
        <f t="shared" ca="1" si="79"/>
        <v/>
      </c>
      <c r="BB104" t="str">
        <f t="shared" ca="1" si="54"/>
        <v>2D5</v>
      </c>
      <c r="BC104" t="str">
        <f t="shared" ca="1" si="84"/>
        <v>3N_pspA</v>
      </c>
      <c r="BD104">
        <f t="shared" ca="1" si="56"/>
        <v>20405</v>
      </c>
      <c r="BE104" t="str">
        <f t="shared" ca="1" si="85"/>
        <v>3N</v>
      </c>
      <c r="BF104" t="str">
        <f t="shared" ca="1" si="86"/>
        <v>pspA</v>
      </c>
      <c r="BG104" t="str">
        <f t="shared" ca="1" si="87"/>
        <v>2_2</v>
      </c>
      <c r="BH104">
        <f ca="1">IFERROR(IF(BB104="","",IF(Details!$B$10=1,1,VLOOKUP($BB104,Data_qPCR,58,FALSE))),"")</f>
        <v>1</v>
      </c>
      <c r="BI104">
        <f t="shared" ca="1" si="60"/>
        <v>5</v>
      </c>
      <c r="BJ104">
        <f t="shared" ca="1" si="61"/>
        <v>3.4472566500733408</v>
      </c>
      <c r="BK104">
        <f t="shared" ca="1" si="62"/>
        <v>32.182509860325979</v>
      </c>
      <c r="BL104">
        <f t="shared" ca="1" si="63"/>
        <v>0.99709614051214279</v>
      </c>
      <c r="BM104">
        <f t="shared" ca="1" si="64"/>
        <v>0.95022958800039037</v>
      </c>
      <c r="BN104">
        <f t="shared" ca="1" si="88"/>
        <v>27.352614663345896</v>
      </c>
      <c r="BO104" t="str">
        <f t="shared" ca="1" si="66"/>
        <v>pspA@2_2</v>
      </c>
      <c r="BP104">
        <f ca="1">IF(BO104="","",BQ104-COUNTIF($BO$3:BO103,BO104))</f>
        <v>1</v>
      </c>
      <c r="BQ104">
        <f t="shared" ca="1" si="89"/>
        <v>2</v>
      </c>
      <c r="BR104" t="str">
        <f t="shared" ca="1" si="68"/>
        <v>pspA@2_2@2</v>
      </c>
      <c r="BS104" t="str">
        <f t="shared" ca="1" si="69"/>
        <v>2D5</v>
      </c>
      <c r="BT104" t="b">
        <f t="shared" ca="1" si="70"/>
        <v>0</v>
      </c>
      <c r="BU104">
        <f t="shared" ca="1" si="71"/>
        <v>27.804493914732834</v>
      </c>
      <c r="BV104" s="79" t="str">
        <f t="shared" ca="1" si="72"/>
        <v/>
      </c>
      <c r="BW104" s="79" t="str">
        <f t="shared" ca="1" si="73"/>
        <v/>
      </c>
    </row>
    <row r="105" spans="1:78" x14ac:dyDescent="0.25">
      <c r="A105">
        <f ca="1">IF(A104="","",IF(ISTEXT(A104),1,IF(A104+1&gt;Data_Chart!$C$2,"",A104+1)))</f>
        <v>102</v>
      </c>
      <c r="B105" s="79">
        <f ca="1">IFERROR(SMALL(Data_Amplitude!$A$4:$A$1155,A105),IF(B104=$E$1,IF($E$2&gt;0,"N1",""),IF(B104="","",IF(RIGHT(B104,LEN(B104)-1)+1&gt;$E$2,"","N"&amp;RIGHT(B104,LEN(B104)-1)+1))))</f>
        <v>102</v>
      </c>
      <c r="C105" t="str">
        <f t="shared" ca="1" si="80"/>
        <v>2E5</v>
      </c>
      <c r="D105" t="str">
        <f t="shared" si="81"/>
        <v/>
      </c>
      <c r="E105" t="str">
        <f t="shared" si="82"/>
        <v/>
      </c>
      <c r="F105" t="str">
        <f t="shared" si="82"/>
        <v/>
      </c>
      <c r="G105" t="str">
        <f t="shared" si="82"/>
        <v/>
      </c>
      <c r="H105" t="str">
        <f t="shared" si="82"/>
        <v/>
      </c>
      <c r="I105" t="str">
        <f t="shared" si="82"/>
        <v/>
      </c>
      <c r="J105" t="str">
        <f t="shared" si="82"/>
        <v/>
      </c>
      <c r="K105" t="str">
        <f t="shared" si="82"/>
        <v/>
      </c>
      <c r="L105" t="str">
        <f t="shared" si="82"/>
        <v/>
      </c>
      <c r="M105" t="str">
        <f t="shared" si="82"/>
        <v/>
      </c>
      <c r="N105" t="str">
        <f t="shared" si="82"/>
        <v/>
      </c>
      <c r="O105" t="str">
        <f t="shared" si="82"/>
        <v/>
      </c>
      <c r="P105" t="str">
        <f t="shared" si="82"/>
        <v/>
      </c>
      <c r="Q105" t="str">
        <f t="shared" ca="1" si="82"/>
        <v/>
      </c>
      <c r="R105" t="str">
        <f t="shared" ca="1" si="82"/>
        <v/>
      </c>
      <c r="S105" t="str">
        <f t="shared" ca="1" si="82"/>
        <v/>
      </c>
      <c r="T105" t="str">
        <f t="shared" ca="1" si="82"/>
        <v/>
      </c>
      <c r="U105" t="str">
        <f t="shared" ca="1" si="78"/>
        <v/>
      </c>
      <c r="V105" t="str">
        <f t="shared" ca="1" si="78"/>
        <v/>
      </c>
      <c r="W105" t="str">
        <f t="shared" ca="1" si="78"/>
        <v/>
      </c>
      <c r="X105" t="str">
        <f t="shared" ca="1" si="78"/>
        <v/>
      </c>
      <c r="Y105" t="str">
        <f t="shared" ca="1" si="78"/>
        <v/>
      </c>
      <c r="Z105" t="str">
        <f t="shared" ca="1" si="78"/>
        <v/>
      </c>
      <c r="AA105" t="str">
        <f t="shared" ca="1" si="78"/>
        <v/>
      </c>
      <c r="AB105" t="str">
        <f t="shared" ca="1" si="78"/>
        <v/>
      </c>
      <c r="AC105">
        <f t="shared" ca="1" si="78"/>
        <v>-1.7851925314230657</v>
      </c>
      <c r="AD105">
        <f t="shared" ca="1" si="78"/>
        <v>-1.4629290477631165</v>
      </c>
      <c r="AE105">
        <f t="shared" ca="1" si="78"/>
        <v>-1.173622555744728</v>
      </c>
      <c r="AF105">
        <f t="shared" ca="1" si="78"/>
        <v>-0.89937862769960486</v>
      </c>
      <c r="AG105">
        <f t="shared" ca="1" si="78"/>
        <v>-0.65307379771718799</v>
      </c>
      <c r="AH105" t="str">
        <f t="shared" ca="1" si="78"/>
        <v/>
      </c>
      <c r="AI105" t="str">
        <f t="shared" ca="1" si="78"/>
        <v/>
      </c>
      <c r="AJ105" t="str">
        <f t="shared" ca="1" si="83"/>
        <v/>
      </c>
      <c r="AK105" t="str">
        <f t="shared" ca="1" si="83"/>
        <v/>
      </c>
      <c r="AL105" t="str">
        <f t="shared" ca="1" si="83"/>
        <v/>
      </c>
      <c r="AM105" t="str">
        <f t="shared" ca="1" si="83"/>
        <v/>
      </c>
      <c r="AN105" t="str">
        <f t="shared" ca="1" si="83"/>
        <v/>
      </c>
      <c r="AO105" t="str">
        <f t="shared" ca="1" si="83"/>
        <v/>
      </c>
      <c r="AP105" t="str">
        <f t="shared" ca="1" si="83"/>
        <v/>
      </c>
      <c r="AQ105" t="str">
        <f t="shared" ca="1" si="83"/>
        <v/>
      </c>
      <c r="AR105" t="str">
        <f t="shared" ca="1" si="83"/>
        <v/>
      </c>
      <c r="AS105" t="str">
        <f t="shared" ca="1" si="83"/>
        <v/>
      </c>
      <c r="AT105" t="str">
        <f t="shared" ca="1" si="83"/>
        <v/>
      </c>
      <c r="AU105" t="str">
        <f t="shared" ca="1" si="83"/>
        <v/>
      </c>
      <c r="AV105" t="str">
        <f t="shared" ca="1" si="83"/>
        <v/>
      </c>
      <c r="AW105" t="str">
        <f t="shared" ca="1" si="83"/>
        <v/>
      </c>
      <c r="AX105" t="str">
        <f t="shared" ca="1" si="83"/>
        <v/>
      </c>
      <c r="AY105" t="str">
        <f t="shared" ca="1" si="83"/>
        <v/>
      </c>
      <c r="AZ105" t="str">
        <f t="shared" ca="1" si="79"/>
        <v/>
      </c>
      <c r="BA105" t="str">
        <f t="shared" ca="1" si="79"/>
        <v/>
      </c>
      <c r="BB105" t="str">
        <f t="shared" ca="1" si="54"/>
        <v>2E5</v>
      </c>
      <c r="BC105" t="str">
        <f t="shared" ca="1" si="84"/>
        <v>3N_ltpD</v>
      </c>
      <c r="BD105">
        <f t="shared" ca="1" si="56"/>
        <v>20505</v>
      </c>
      <c r="BE105" t="str">
        <f t="shared" ca="1" si="85"/>
        <v>3N</v>
      </c>
      <c r="BF105" t="str">
        <f t="shared" ca="1" si="86"/>
        <v>ltpD</v>
      </c>
      <c r="BG105" t="str">
        <f t="shared" ca="1" si="87"/>
        <v>2_2</v>
      </c>
      <c r="BH105">
        <f ca="1">IFERROR(IF(BB105="","",IF(Details!$B$10=1,1,VLOOKUP($BB105,Data_qPCR,58,FALSE))),"")</f>
        <v>1</v>
      </c>
      <c r="BI105">
        <f t="shared" ca="1" si="60"/>
        <v>5</v>
      </c>
      <c r="BJ105">
        <f t="shared" ca="1" si="61"/>
        <v>3.5274767703914849</v>
      </c>
      <c r="BK105">
        <f t="shared" ca="1" si="62"/>
        <v>32.214767917675843</v>
      </c>
      <c r="BL105">
        <f t="shared" ca="1" si="63"/>
        <v>0.99749560846634122</v>
      </c>
      <c r="BM105">
        <f t="shared" ca="1" si="64"/>
        <v>0.92082922849995374</v>
      </c>
      <c r="BN105">
        <f t="shared" ca="1" si="88"/>
        <v>27.282993167891718</v>
      </c>
      <c r="BO105" t="str">
        <f t="shared" ca="1" si="66"/>
        <v>ltpD@2_2</v>
      </c>
      <c r="BP105">
        <f ca="1">IF(BO105="","",BQ105-COUNTIF($BO$3:BO104,BO105))</f>
        <v>2</v>
      </c>
      <c r="BQ105">
        <f t="shared" ca="1" si="89"/>
        <v>2</v>
      </c>
      <c r="BR105" t="str">
        <f t="shared" ca="1" si="68"/>
        <v>ltpD@2_2@1</v>
      </c>
      <c r="BS105" t="str">
        <f t="shared" ca="1" si="69"/>
        <v>2E5</v>
      </c>
      <c r="BT105" t="b">
        <f t="shared" ca="1" si="70"/>
        <v>0</v>
      </c>
      <c r="BU105">
        <f t="shared" ca="1" si="71"/>
        <v>27.734872419278656</v>
      </c>
      <c r="BV105" s="79" t="str">
        <f t="shared" ca="1" si="72"/>
        <v/>
      </c>
      <c r="BW105" s="79" t="str">
        <f t="shared" ca="1" si="73"/>
        <v/>
      </c>
    </row>
    <row r="106" spans="1:78" x14ac:dyDescent="0.25">
      <c r="A106">
        <f ca="1">IF(A105="","",IF(ISTEXT(A105),1,IF(A105+1&gt;Data_Chart!$C$2,"",A105+1)))</f>
        <v>103</v>
      </c>
      <c r="B106" s="79">
        <f ca="1">IFERROR(SMALL(Data_Amplitude!$A$4:$A$1155,A106),IF(B105=$E$1,IF($E$2&gt;0,"N1",""),IF(B105="","",IF(RIGHT(B105,LEN(B105)-1)+1&gt;$E$2,"","N"&amp;RIGHT(B105,LEN(B105)-1)+1))))</f>
        <v>103</v>
      </c>
      <c r="C106" t="str">
        <f t="shared" ca="1" si="80"/>
        <v>2F5</v>
      </c>
      <c r="D106" t="str">
        <f t="shared" si="81"/>
        <v/>
      </c>
      <c r="E106" t="str">
        <f t="shared" si="82"/>
        <v/>
      </c>
      <c r="F106" t="str">
        <f t="shared" si="82"/>
        <v/>
      </c>
      <c r="G106" t="str">
        <f t="shared" si="82"/>
        <v/>
      </c>
      <c r="H106" t="str">
        <f t="shared" si="82"/>
        <v/>
      </c>
      <c r="I106" t="str">
        <f t="shared" si="82"/>
        <v/>
      </c>
      <c r="J106" t="str">
        <f t="shared" si="82"/>
        <v/>
      </c>
      <c r="K106" t="str">
        <f t="shared" si="82"/>
        <v/>
      </c>
      <c r="L106" t="str">
        <f t="shared" si="82"/>
        <v/>
      </c>
      <c r="M106" t="str">
        <f t="shared" si="82"/>
        <v/>
      </c>
      <c r="N106" t="str">
        <f t="shared" si="82"/>
        <v/>
      </c>
      <c r="O106" t="str">
        <f t="shared" si="82"/>
        <v/>
      </c>
      <c r="P106" t="str">
        <f t="shared" si="82"/>
        <v/>
      </c>
      <c r="Q106" t="str">
        <f t="shared" ca="1" si="82"/>
        <v/>
      </c>
      <c r="R106" t="str">
        <f t="shared" ca="1" si="82"/>
        <v/>
      </c>
      <c r="S106" t="str">
        <f t="shared" ca="1" si="82"/>
        <v/>
      </c>
      <c r="T106" t="str">
        <f t="shared" ca="1" si="82"/>
        <v/>
      </c>
      <c r="U106" t="str">
        <f t="shared" ca="1" si="78"/>
        <v/>
      </c>
      <c r="V106" t="str">
        <f t="shared" ca="1" si="78"/>
        <v/>
      </c>
      <c r="W106" t="str">
        <f t="shared" ca="1" si="78"/>
        <v/>
      </c>
      <c r="X106" t="str">
        <f t="shared" ca="1" si="78"/>
        <v/>
      </c>
      <c r="Y106" t="str">
        <f t="shared" ca="1" si="78"/>
        <v/>
      </c>
      <c r="Z106" t="str">
        <f t="shared" ca="1" si="78"/>
        <v/>
      </c>
      <c r="AA106" t="str">
        <f t="shared" ca="1" si="78"/>
        <v/>
      </c>
      <c r="AB106" t="str">
        <f t="shared" ca="1" si="78"/>
        <v/>
      </c>
      <c r="AC106">
        <f t="shared" ca="1" si="78"/>
        <v>-1.8396834293277227</v>
      </c>
      <c r="AD106">
        <f t="shared" ca="1" si="78"/>
        <v>-1.5216715688409397</v>
      </c>
      <c r="AE106">
        <f t="shared" ca="1" si="78"/>
        <v>-1.2266592258648525</v>
      </c>
      <c r="AF106">
        <f t="shared" ca="1" si="78"/>
        <v>-0.94798764268182845</v>
      </c>
      <c r="AG106">
        <f t="shared" ca="1" si="78"/>
        <v>-0.69554862601832956</v>
      </c>
      <c r="AH106" t="str">
        <f t="shared" ca="1" si="78"/>
        <v/>
      </c>
      <c r="AI106" t="str">
        <f t="shared" ca="1" si="78"/>
        <v/>
      </c>
      <c r="AJ106" t="str">
        <f t="shared" ca="1" si="83"/>
        <v/>
      </c>
      <c r="AK106" t="str">
        <f t="shared" ca="1" si="83"/>
        <v/>
      </c>
      <c r="AL106" t="str">
        <f t="shared" ca="1" si="83"/>
        <v/>
      </c>
      <c r="AM106" t="str">
        <f t="shared" ca="1" si="83"/>
        <v/>
      </c>
      <c r="AN106" t="str">
        <f t="shared" ca="1" si="83"/>
        <v/>
      </c>
      <c r="AO106" t="str">
        <f t="shared" ca="1" si="83"/>
        <v/>
      </c>
      <c r="AP106" t="str">
        <f t="shared" ca="1" si="83"/>
        <v/>
      </c>
      <c r="AQ106" t="str">
        <f t="shared" ca="1" si="83"/>
        <v/>
      </c>
      <c r="AR106" t="str">
        <f t="shared" ca="1" si="83"/>
        <v/>
      </c>
      <c r="AS106" t="str">
        <f t="shared" ca="1" si="83"/>
        <v/>
      </c>
      <c r="AT106" t="str">
        <f t="shared" ca="1" si="83"/>
        <v/>
      </c>
      <c r="AU106" t="str">
        <f t="shared" ca="1" si="83"/>
        <v/>
      </c>
      <c r="AV106" t="str">
        <f t="shared" ca="1" si="83"/>
        <v/>
      </c>
      <c r="AW106" t="str">
        <f t="shared" ca="1" si="83"/>
        <v/>
      </c>
      <c r="AX106" t="str">
        <f t="shared" ca="1" si="83"/>
        <v/>
      </c>
      <c r="AY106" t="str">
        <f t="shared" ca="1" si="83"/>
        <v/>
      </c>
      <c r="AZ106" t="str">
        <f t="shared" ca="1" si="79"/>
        <v/>
      </c>
      <c r="BA106" t="str">
        <f t="shared" ca="1" si="79"/>
        <v/>
      </c>
      <c r="BB106" t="str">
        <f t="shared" ca="1" si="54"/>
        <v>2F5</v>
      </c>
      <c r="BC106" t="str">
        <f t="shared" ca="1" si="84"/>
        <v>3N_ltpD</v>
      </c>
      <c r="BD106">
        <f t="shared" ca="1" si="56"/>
        <v>20605</v>
      </c>
      <c r="BE106" t="str">
        <f t="shared" ca="1" si="85"/>
        <v>3N</v>
      </c>
      <c r="BF106" t="str">
        <f t="shared" ca="1" si="86"/>
        <v>ltpD</v>
      </c>
      <c r="BG106" t="str">
        <f t="shared" ca="1" si="87"/>
        <v>2_2</v>
      </c>
      <c r="BH106">
        <f ca="1">IFERROR(IF(BB106="","",IF(Details!$B$10=1,1,VLOOKUP($BB106,Data_qPCR,58,FALSE))),"")</f>
        <v>1</v>
      </c>
      <c r="BI106">
        <f t="shared" ca="1" si="60"/>
        <v>5</v>
      </c>
      <c r="BJ106">
        <f t="shared" ca="1" si="61"/>
        <v>3.4874802142637882</v>
      </c>
      <c r="BK106">
        <f t="shared" ca="1" si="62"/>
        <v>32.346481809518892</v>
      </c>
      <c r="BL106">
        <f t="shared" ca="1" si="63"/>
        <v>0.99810063197052623</v>
      </c>
      <c r="BM106">
        <f t="shared" ca="1" si="64"/>
        <v>0.93526293111801073</v>
      </c>
      <c r="BN106">
        <f t="shared" ca="1" si="88"/>
        <v>27.465502686016947</v>
      </c>
      <c r="BO106" t="str">
        <f t="shared" ca="1" si="66"/>
        <v>ltpD@2_2</v>
      </c>
      <c r="BP106">
        <f ca="1">IF(BO106="","",BQ106-COUNTIF($BO$3:BO105,BO106))</f>
        <v>1</v>
      </c>
      <c r="BQ106">
        <f t="shared" ca="1" si="89"/>
        <v>2</v>
      </c>
      <c r="BR106" t="str">
        <f t="shared" ca="1" si="68"/>
        <v>ltpD@2_2@2</v>
      </c>
      <c r="BS106" t="str">
        <f t="shared" ca="1" si="69"/>
        <v>2F5</v>
      </c>
      <c r="BT106" t="b">
        <f t="shared" ca="1" si="70"/>
        <v>0</v>
      </c>
      <c r="BU106">
        <f t="shared" ca="1" si="71"/>
        <v>27.917381937403881</v>
      </c>
      <c r="BV106" s="79" t="str">
        <f t="shared" ca="1" si="72"/>
        <v/>
      </c>
      <c r="BW106" s="79" t="str">
        <f t="shared" ca="1" si="73"/>
        <v/>
      </c>
    </row>
    <row r="107" spans="1:78" x14ac:dyDescent="0.25">
      <c r="A107">
        <f ca="1">IF(A106="","",IF(ISTEXT(A106),1,IF(A106+1&gt;Data_Chart!$C$2,"",A106+1)))</f>
        <v>104</v>
      </c>
      <c r="B107" s="79">
        <f ca="1">IFERROR(SMALL(Data_Amplitude!$A$4:$A$1155,A107),IF(B106=$E$1,IF($E$2&gt;0,"N1",""),IF(B106="","",IF(RIGHT(B106,LEN(B106)-1)+1&gt;$E$2,"","N"&amp;RIGHT(B106,LEN(B106)-1)+1))))</f>
        <v>104</v>
      </c>
      <c r="C107" t="str">
        <f t="shared" ca="1" si="80"/>
        <v>2G5</v>
      </c>
      <c r="D107" t="str">
        <f t="shared" si="81"/>
        <v/>
      </c>
      <c r="E107" t="str">
        <f t="shared" si="82"/>
        <v/>
      </c>
      <c r="F107" t="str">
        <f t="shared" si="82"/>
        <v/>
      </c>
      <c r="G107" t="str">
        <f t="shared" si="82"/>
        <v/>
      </c>
      <c r="H107" t="str">
        <f t="shared" si="82"/>
        <v/>
      </c>
      <c r="I107" t="str">
        <f t="shared" si="82"/>
        <v/>
      </c>
      <c r="J107" t="str">
        <f t="shared" si="82"/>
        <v/>
      </c>
      <c r="K107" t="str">
        <f t="shared" si="82"/>
        <v/>
      </c>
      <c r="L107" t="str">
        <f t="shared" si="82"/>
        <v/>
      </c>
      <c r="M107" t="str">
        <f t="shared" si="82"/>
        <v/>
      </c>
      <c r="N107" t="str">
        <f t="shared" si="82"/>
        <v/>
      </c>
      <c r="O107" t="str">
        <f t="shared" si="82"/>
        <v/>
      </c>
      <c r="P107" t="str">
        <f t="shared" si="82"/>
        <v/>
      </c>
      <c r="Q107" t="str">
        <f t="shared" ca="1" si="82"/>
        <v/>
      </c>
      <c r="R107" t="str">
        <f t="shared" ca="1" si="82"/>
        <v/>
      </c>
      <c r="S107" t="str">
        <f t="shared" ca="1" si="82"/>
        <v/>
      </c>
      <c r="T107" t="str">
        <f t="shared" ca="1" si="82"/>
        <v/>
      </c>
      <c r="U107" t="str">
        <f t="shared" ca="1" si="78"/>
        <v/>
      </c>
      <c r="V107" t="str">
        <f t="shared" ca="1" si="78"/>
        <v/>
      </c>
      <c r="W107" t="str">
        <f t="shared" ca="1" si="78"/>
        <v/>
      </c>
      <c r="X107" t="str">
        <f t="shared" ca="1" si="78"/>
        <v/>
      </c>
      <c r="Y107" t="str">
        <f t="shared" ca="1" si="78"/>
        <v/>
      </c>
      <c r="Z107" t="str">
        <f t="shared" ca="1" si="78"/>
        <v/>
      </c>
      <c r="AA107" t="str">
        <f t="shared" ca="1" si="78"/>
        <v/>
      </c>
      <c r="AB107">
        <f t="shared" ca="1" si="78"/>
        <v>-1.8069543789174323</v>
      </c>
      <c r="AC107">
        <f t="shared" ca="1" si="78"/>
        <v>-1.488485513151838</v>
      </c>
      <c r="AD107">
        <f t="shared" ca="1" si="78"/>
        <v>-1.2026011894312847</v>
      </c>
      <c r="AE107">
        <f t="shared" ca="1" si="78"/>
        <v>-0.93528744142909348</v>
      </c>
      <c r="AF107">
        <f t="shared" ca="1" si="78"/>
        <v>-0.69169600073097737</v>
      </c>
      <c r="AG107" t="str">
        <f t="shared" ca="1" si="78"/>
        <v/>
      </c>
      <c r="AH107" t="str">
        <f t="shared" ca="1" si="78"/>
        <v/>
      </c>
      <c r="AI107" t="str">
        <f t="shared" ca="1" si="78"/>
        <v/>
      </c>
      <c r="AJ107" t="str">
        <f t="shared" ca="1" si="83"/>
        <v/>
      </c>
      <c r="AK107" t="str">
        <f t="shared" ca="1" si="83"/>
        <v/>
      </c>
      <c r="AL107" t="str">
        <f t="shared" ca="1" si="83"/>
        <v/>
      </c>
      <c r="AM107" t="str">
        <f t="shared" ca="1" si="83"/>
        <v/>
      </c>
      <c r="AN107" t="str">
        <f t="shared" ca="1" si="83"/>
        <v/>
      </c>
      <c r="AO107" t="str">
        <f t="shared" ca="1" si="83"/>
        <v/>
      </c>
      <c r="AP107" t="str">
        <f t="shared" ca="1" si="83"/>
        <v/>
      </c>
      <c r="AQ107" t="str">
        <f t="shared" ca="1" si="83"/>
        <v/>
      </c>
      <c r="AR107" t="str">
        <f t="shared" ca="1" si="83"/>
        <v/>
      </c>
      <c r="AS107" t="str">
        <f t="shared" ca="1" si="83"/>
        <v/>
      </c>
      <c r="AT107" t="str">
        <f t="shared" ca="1" si="83"/>
        <v/>
      </c>
      <c r="AU107" t="str">
        <f t="shared" ca="1" si="83"/>
        <v/>
      </c>
      <c r="AV107" t="str">
        <f t="shared" ca="1" si="83"/>
        <v/>
      </c>
      <c r="AW107" t="str">
        <f t="shared" ca="1" si="83"/>
        <v/>
      </c>
      <c r="AX107" t="str">
        <f t="shared" ca="1" si="83"/>
        <v/>
      </c>
      <c r="AY107" t="str">
        <f t="shared" ca="1" si="83"/>
        <v/>
      </c>
      <c r="AZ107" t="str">
        <f t="shared" ca="1" si="79"/>
        <v/>
      </c>
      <c r="BA107" t="str">
        <f t="shared" ca="1" si="79"/>
        <v/>
      </c>
      <c r="BB107" t="str">
        <f t="shared" ca="1" si="54"/>
        <v>2G5</v>
      </c>
      <c r="BC107" t="str">
        <f t="shared" ca="1" si="84"/>
        <v>3N_ParA</v>
      </c>
      <c r="BD107">
        <f t="shared" ca="1" si="56"/>
        <v>20705</v>
      </c>
      <c r="BE107" t="str">
        <f t="shared" ca="1" si="85"/>
        <v>3N</v>
      </c>
      <c r="BF107" t="str">
        <f t="shared" ca="1" si="86"/>
        <v>ParA</v>
      </c>
      <c r="BG107" t="str">
        <f t="shared" ca="1" si="87"/>
        <v>2_2</v>
      </c>
      <c r="BH107">
        <f ca="1">IFERROR(IF(BB107="","",IF(Details!$B$10=1,1,VLOOKUP($BB107,Data_qPCR,58,FALSE))),"")</f>
        <v>1</v>
      </c>
      <c r="BI107">
        <f t="shared" ca="1" si="60"/>
        <v>5</v>
      </c>
      <c r="BJ107">
        <f t="shared" ca="1" si="61"/>
        <v>3.5829039759985291</v>
      </c>
      <c r="BK107">
        <f t="shared" ca="1" si="62"/>
        <v>31.389074943782429</v>
      </c>
      <c r="BL107">
        <f t="shared" ca="1" si="63"/>
        <v>0.99737829256299793</v>
      </c>
      <c r="BM107">
        <f t="shared" ca="1" si="64"/>
        <v>0.90153012349305195</v>
      </c>
      <c r="BN107">
        <f t="shared" ca="1" si="88"/>
        <v>26.386907642877361</v>
      </c>
      <c r="BO107" t="str">
        <f t="shared" ca="1" si="66"/>
        <v>ParA@2_2</v>
      </c>
      <c r="BP107">
        <f ca="1">IF(BO107="","",BQ107-COUNTIF($BO$3:BO106,BO107))</f>
        <v>2</v>
      </c>
      <c r="BQ107">
        <f t="shared" ca="1" si="89"/>
        <v>4</v>
      </c>
      <c r="BR107" t="str">
        <f t="shared" ca="1" si="68"/>
        <v>ParA@2_2@3</v>
      </c>
      <c r="BS107" t="str">
        <f t="shared" ca="1" si="69"/>
        <v>2G5</v>
      </c>
      <c r="BT107" t="b">
        <f t="shared" ca="1" si="70"/>
        <v>0</v>
      </c>
      <c r="BU107">
        <f t="shared" ca="1" si="71"/>
        <v>26.838786894264295</v>
      </c>
      <c r="BV107" s="79" t="str">
        <f t="shared" ca="1" si="72"/>
        <v/>
      </c>
      <c r="BW107" s="79" t="str">
        <f t="shared" ca="1" si="73"/>
        <v/>
      </c>
    </row>
    <row r="108" spans="1:78" x14ac:dyDescent="0.25">
      <c r="A108">
        <f ca="1">IF(A107="","",IF(ISTEXT(A107),1,IF(A107+1&gt;Data_Chart!$C$2,"",A107+1)))</f>
        <v>105</v>
      </c>
      <c r="B108" s="79">
        <f ca="1">IFERROR(SMALL(Data_Amplitude!$A$4:$A$1155,A108),IF(B107=$E$1,IF($E$2&gt;0,"N1",""),IF(B107="","",IF(RIGHT(B107,LEN(B107)-1)+1&gt;$E$2,"","N"&amp;RIGHT(B107,LEN(B107)-1)+1))))</f>
        <v>105</v>
      </c>
      <c r="C108" t="str">
        <f t="shared" ca="1" si="80"/>
        <v>2H5</v>
      </c>
      <c r="D108" t="str">
        <f t="shared" si="81"/>
        <v/>
      </c>
      <c r="E108" t="str">
        <f t="shared" si="82"/>
        <v/>
      </c>
      <c r="F108" t="str">
        <f t="shared" si="82"/>
        <v/>
      </c>
      <c r="G108" t="str">
        <f t="shared" si="82"/>
        <v/>
      </c>
      <c r="H108" t="str">
        <f t="shared" si="82"/>
        <v/>
      </c>
      <c r="I108" t="str">
        <f t="shared" si="82"/>
        <v/>
      </c>
      <c r="J108" t="str">
        <f t="shared" si="82"/>
        <v/>
      </c>
      <c r="K108" t="str">
        <f t="shared" si="82"/>
        <v/>
      </c>
      <c r="L108" t="str">
        <f t="shared" si="82"/>
        <v/>
      </c>
      <c r="M108" t="str">
        <f t="shared" si="82"/>
        <v/>
      </c>
      <c r="N108" t="str">
        <f t="shared" si="82"/>
        <v/>
      </c>
      <c r="O108" t="str">
        <f t="shared" si="82"/>
        <v/>
      </c>
      <c r="P108" t="str">
        <f t="shared" si="82"/>
        <v/>
      </c>
      <c r="Q108" t="str">
        <f t="shared" ca="1" si="82"/>
        <v/>
      </c>
      <c r="R108" t="str">
        <f t="shared" ca="1" si="82"/>
        <v/>
      </c>
      <c r="S108" t="str">
        <f t="shared" ca="1" si="82"/>
        <v/>
      </c>
      <c r="T108" t="str">
        <f t="shared" ca="1" si="82"/>
        <v/>
      </c>
      <c r="U108" t="str">
        <f t="shared" ca="1" si="78"/>
        <v/>
      </c>
      <c r="V108" t="str">
        <f t="shared" ca="1" si="78"/>
        <v/>
      </c>
      <c r="W108" t="str">
        <f t="shared" ca="1" si="78"/>
        <v/>
      </c>
      <c r="X108" t="str">
        <f t="shared" ca="1" si="78"/>
        <v/>
      </c>
      <c r="Y108" t="str">
        <f t="shared" ca="1" si="78"/>
        <v/>
      </c>
      <c r="Z108" t="str">
        <f t="shared" ca="1" si="78"/>
        <v/>
      </c>
      <c r="AA108" t="str">
        <f t="shared" ca="1" si="78"/>
        <v/>
      </c>
      <c r="AB108">
        <f t="shared" ca="1" si="78"/>
        <v>-1.8544513867905201</v>
      </c>
      <c r="AC108">
        <f t="shared" ca="1" si="78"/>
        <v>-1.5247907437670098</v>
      </c>
      <c r="AD108">
        <f t="shared" ca="1" si="78"/>
        <v>-1.2323894665888977</v>
      </c>
      <c r="AE108">
        <f t="shared" ca="1" si="78"/>
        <v>-0.95880883448253285</v>
      </c>
      <c r="AF108">
        <f t="shared" ca="1" si="78"/>
        <v>-0.71267368841253143</v>
      </c>
      <c r="AG108" t="str">
        <f t="shared" ca="1" si="78"/>
        <v/>
      </c>
      <c r="AH108" t="str">
        <f t="shared" ca="1" si="78"/>
        <v/>
      </c>
      <c r="AI108" t="str">
        <f t="shared" ca="1" si="78"/>
        <v/>
      </c>
      <c r="AJ108" t="str">
        <f t="shared" ca="1" si="83"/>
        <v/>
      </c>
      <c r="AK108" t="str">
        <f t="shared" ca="1" si="83"/>
        <v/>
      </c>
      <c r="AL108" t="str">
        <f t="shared" ca="1" si="83"/>
        <v/>
      </c>
      <c r="AM108" t="str">
        <f t="shared" ca="1" si="83"/>
        <v/>
      </c>
      <c r="AN108" t="str">
        <f t="shared" ca="1" si="83"/>
        <v/>
      </c>
      <c r="AO108" t="str">
        <f t="shared" ca="1" si="83"/>
        <v/>
      </c>
      <c r="AP108" t="str">
        <f t="shared" ca="1" si="83"/>
        <v/>
      </c>
      <c r="AQ108" t="str">
        <f t="shared" ca="1" si="83"/>
        <v/>
      </c>
      <c r="AR108" t="str">
        <f t="shared" ca="1" si="83"/>
        <v/>
      </c>
      <c r="AS108" t="str">
        <f t="shared" ca="1" si="83"/>
        <v/>
      </c>
      <c r="AT108" t="str">
        <f t="shared" ca="1" si="83"/>
        <v/>
      </c>
      <c r="AU108" t="str">
        <f t="shared" ca="1" si="83"/>
        <v/>
      </c>
      <c r="AV108" t="str">
        <f t="shared" ca="1" si="83"/>
        <v/>
      </c>
      <c r="AW108" t="str">
        <f t="shared" ca="1" si="83"/>
        <v/>
      </c>
      <c r="AX108" t="str">
        <f t="shared" ca="1" si="83"/>
        <v/>
      </c>
      <c r="AY108" t="str">
        <f t="shared" ca="1" si="83"/>
        <v/>
      </c>
      <c r="AZ108" t="str">
        <f t="shared" ca="1" si="79"/>
        <v/>
      </c>
      <c r="BA108" t="str">
        <f t="shared" ca="1" si="79"/>
        <v/>
      </c>
      <c r="BB108" t="str">
        <f t="shared" ca="1" si="54"/>
        <v>2H5</v>
      </c>
      <c r="BC108" t="str">
        <f t="shared" ca="1" si="84"/>
        <v>3N_ParA</v>
      </c>
      <c r="BD108">
        <f t="shared" ca="1" si="56"/>
        <v>20805</v>
      </c>
      <c r="BE108" t="str">
        <f t="shared" ca="1" si="85"/>
        <v>3N</v>
      </c>
      <c r="BF108" t="str">
        <f t="shared" ca="1" si="86"/>
        <v>ParA</v>
      </c>
      <c r="BG108" t="str">
        <f t="shared" ca="1" si="87"/>
        <v>2_2</v>
      </c>
      <c r="BH108">
        <f ca="1">IFERROR(IF(BB108="","",IF(Details!$B$10=1,1,VLOOKUP($BB108,Data_qPCR,58,FALSE))),"")</f>
        <v>1</v>
      </c>
      <c r="BI108">
        <f t="shared" ca="1" si="60"/>
        <v>5</v>
      </c>
      <c r="BJ108">
        <f t="shared" ca="1" si="61"/>
        <v>3.498622310927896</v>
      </c>
      <c r="BK108">
        <f t="shared" ca="1" si="62"/>
        <v>31.396448648496651</v>
      </c>
      <c r="BL108">
        <f t="shared" ca="1" si="63"/>
        <v>0.99694547947345047</v>
      </c>
      <c r="BM108">
        <f t="shared" ca="1" si="64"/>
        <v>0.93119796188260939</v>
      </c>
      <c r="BN108">
        <f t="shared" ca="1" si="88"/>
        <v>26.501319062231289</v>
      </c>
      <c r="BO108" t="str">
        <f t="shared" ca="1" si="66"/>
        <v>ParA@2_2</v>
      </c>
      <c r="BP108">
        <f ca="1">IF(BO108="","",BQ108-COUNTIF($BO$3:BO107,BO108))</f>
        <v>1</v>
      </c>
      <c r="BQ108">
        <f t="shared" ca="1" si="89"/>
        <v>4</v>
      </c>
      <c r="BR108" t="str">
        <f t="shared" ca="1" si="68"/>
        <v>ParA@2_2@4</v>
      </c>
      <c r="BS108" t="str">
        <f t="shared" ca="1" si="69"/>
        <v>2H5</v>
      </c>
      <c r="BT108" t="b">
        <f t="shared" ca="1" si="70"/>
        <v>0</v>
      </c>
      <c r="BU108">
        <f t="shared" ca="1" si="71"/>
        <v>26.953198313618223</v>
      </c>
      <c r="BV108" s="79" t="str">
        <f t="shared" ca="1" si="72"/>
        <v/>
      </c>
      <c r="BW108" s="79" t="str">
        <f t="shared" ca="1" si="73"/>
        <v/>
      </c>
    </row>
    <row r="109" spans="1:78" x14ac:dyDescent="0.25">
      <c r="A109">
        <f ca="1">IF(A108="","",IF(ISTEXT(A108),1,IF(A108+1&gt;Data_Chart!$C$2,"",A108+1)))</f>
        <v>106</v>
      </c>
      <c r="B109" s="79">
        <f ca="1">IFERROR(SMALL(Data_Amplitude!$A$4:$A$1155,A109),IF(B108=$E$1,IF($E$2&gt;0,"N1",""),IF(B108="","",IF(RIGHT(B108,LEN(B108)-1)+1&gt;$E$2,"","N"&amp;RIGHT(B108,LEN(B108)-1)+1))))</f>
        <v>106</v>
      </c>
      <c r="C109" t="str">
        <f t="shared" ca="1" si="80"/>
        <v>2A6</v>
      </c>
      <c r="D109" t="str">
        <f t="shared" si="81"/>
        <v/>
      </c>
      <c r="E109" t="str">
        <f t="shared" si="82"/>
        <v/>
      </c>
      <c r="F109" t="str">
        <f t="shared" si="82"/>
        <v/>
      </c>
      <c r="G109" t="str">
        <f t="shared" si="82"/>
        <v/>
      </c>
      <c r="H109" t="str">
        <f t="shared" si="82"/>
        <v/>
      </c>
      <c r="I109" t="str">
        <f t="shared" si="82"/>
        <v/>
      </c>
      <c r="J109" t="str">
        <f t="shared" si="82"/>
        <v/>
      </c>
      <c r="K109" t="str">
        <f t="shared" si="82"/>
        <v/>
      </c>
      <c r="L109" t="str">
        <f t="shared" si="82"/>
        <v/>
      </c>
      <c r="M109" t="str">
        <f t="shared" si="82"/>
        <v/>
      </c>
      <c r="N109" t="str">
        <f t="shared" si="82"/>
        <v/>
      </c>
      <c r="O109" t="str">
        <f t="shared" si="82"/>
        <v/>
      </c>
      <c r="P109" t="str">
        <f t="shared" si="82"/>
        <v/>
      </c>
      <c r="Q109" t="str">
        <f t="shared" ca="1" si="82"/>
        <v/>
      </c>
      <c r="R109" t="str">
        <f t="shared" ca="1" si="82"/>
        <v/>
      </c>
      <c r="S109" t="str">
        <f t="shared" ca="1" si="82"/>
        <v/>
      </c>
      <c r="T109" t="str">
        <f t="shared" ca="1" si="82"/>
        <v/>
      </c>
      <c r="U109" t="str">
        <f t="shared" ca="1" si="78"/>
        <v/>
      </c>
      <c r="V109" t="str">
        <f t="shared" ca="1" si="78"/>
        <v/>
      </c>
      <c r="W109" t="str">
        <f t="shared" ca="1" si="78"/>
        <v/>
      </c>
      <c r="X109">
        <f t="shared" ca="1" si="78"/>
        <v>-1.8143051871607199</v>
      </c>
      <c r="Y109">
        <f t="shared" ca="1" si="78"/>
        <v>-1.5054574269198071</v>
      </c>
      <c r="Z109">
        <f t="shared" ca="1" si="78"/>
        <v>-1.2205453322733864</v>
      </c>
      <c r="AA109">
        <f t="shared" ca="1" si="78"/>
        <v>-0.95991112703705672</v>
      </c>
      <c r="AB109">
        <f t="shared" ca="1" si="78"/>
        <v>-0.72611531311365696</v>
      </c>
      <c r="AC109" t="str">
        <f t="shared" ca="1" si="78"/>
        <v/>
      </c>
      <c r="AD109" t="str">
        <f t="shared" ca="1" si="78"/>
        <v/>
      </c>
      <c r="AE109" t="str">
        <f t="shared" ca="1" si="78"/>
        <v/>
      </c>
      <c r="AF109" t="str">
        <f t="shared" ca="1" si="78"/>
        <v/>
      </c>
      <c r="AG109" t="str">
        <f t="shared" ca="1" si="78"/>
        <v/>
      </c>
      <c r="AH109" t="str">
        <f t="shared" ca="1" si="78"/>
        <v/>
      </c>
      <c r="AI109" t="str">
        <f t="shared" ca="1" si="78"/>
        <v/>
      </c>
      <c r="AJ109" t="str">
        <f t="shared" ca="1" si="83"/>
        <v/>
      </c>
      <c r="AK109" t="str">
        <f t="shared" ca="1" si="83"/>
        <v/>
      </c>
      <c r="AL109" t="str">
        <f t="shared" ca="1" si="83"/>
        <v/>
      </c>
      <c r="AM109" t="str">
        <f t="shared" ca="1" si="83"/>
        <v/>
      </c>
      <c r="AN109" t="str">
        <f t="shared" ca="1" si="83"/>
        <v/>
      </c>
      <c r="AO109" t="str">
        <f t="shared" ca="1" si="83"/>
        <v/>
      </c>
      <c r="AP109" t="str">
        <f t="shared" ca="1" si="83"/>
        <v/>
      </c>
      <c r="AQ109" t="str">
        <f t="shared" ca="1" si="83"/>
        <v/>
      </c>
      <c r="AR109" t="str">
        <f t="shared" ca="1" si="83"/>
        <v/>
      </c>
      <c r="AS109" t="str">
        <f t="shared" ca="1" si="83"/>
        <v/>
      </c>
      <c r="AT109" t="str">
        <f t="shared" ca="1" si="83"/>
        <v/>
      </c>
      <c r="AU109" t="str">
        <f t="shared" ca="1" si="83"/>
        <v/>
      </c>
      <c r="AV109" t="str">
        <f t="shared" ca="1" si="83"/>
        <v/>
      </c>
      <c r="AW109" t="str">
        <f t="shared" ca="1" si="83"/>
        <v/>
      </c>
      <c r="AX109" t="str">
        <f t="shared" ca="1" si="83"/>
        <v/>
      </c>
      <c r="AY109" t="str">
        <f t="shared" ca="1" si="83"/>
        <v/>
      </c>
      <c r="AZ109" t="str">
        <f t="shared" ca="1" si="79"/>
        <v/>
      </c>
      <c r="BA109" t="str">
        <f t="shared" ca="1" si="79"/>
        <v/>
      </c>
      <c r="BB109" t="str">
        <f t="shared" ca="1" si="54"/>
        <v>2A6</v>
      </c>
      <c r="BC109" t="str">
        <f t="shared" ca="1" si="84"/>
        <v>3N_aceA</v>
      </c>
      <c r="BD109">
        <f t="shared" ca="1" si="56"/>
        <v>20106</v>
      </c>
      <c r="BE109" t="str">
        <f t="shared" ca="1" si="85"/>
        <v>3N</v>
      </c>
      <c r="BF109" t="str">
        <f t="shared" ca="1" si="86"/>
        <v>aceA</v>
      </c>
      <c r="BG109" t="str">
        <f t="shared" ca="1" si="87"/>
        <v>2_3</v>
      </c>
      <c r="BH109">
        <f ca="1">IFERROR(IF(BB109="","",IF(Details!$B$10=1,1,VLOOKUP($BB109,Data_qPCR,58,FALSE))),"")</f>
        <v>1</v>
      </c>
      <c r="BI109">
        <f t="shared" ca="1" si="60"/>
        <v>5</v>
      </c>
      <c r="BJ109">
        <f t="shared" ca="1" si="61"/>
        <v>3.6631253519917908</v>
      </c>
      <c r="BK109">
        <f t="shared" ca="1" si="62"/>
        <v>27.561568668236671</v>
      </c>
      <c r="BL109">
        <f t="shared" ca="1" si="63"/>
        <v>0.99707563125909182</v>
      </c>
      <c r="BM109">
        <f t="shared" ca="1" si="64"/>
        <v>0.8749553543230868</v>
      </c>
      <c r="BN109">
        <f t="shared" ca="1" si="88"/>
        <v>22.457520219820161</v>
      </c>
      <c r="BO109" t="str">
        <f t="shared" ca="1" si="66"/>
        <v>aceA@2_3</v>
      </c>
      <c r="BP109">
        <f ca="1">IF(BO109="","",BQ109-COUNTIF($BO$3:BO108,BO109))</f>
        <v>2</v>
      </c>
      <c r="BQ109">
        <f t="shared" ca="1" si="89"/>
        <v>2</v>
      </c>
      <c r="BR109" t="str">
        <f t="shared" ca="1" si="68"/>
        <v>aceA@2_3@1</v>
      </c>
      <c r="BS109" t="str">
        <f t="shared" ca="1" si="69"/>
        <v>2A6</v>
      </c>
      <c r="BT109" t="b">
        <f t="shared" ca="1" si="70"/>
        <v>0</v>
      </c>
      <c r="BU109">
        <f t="shared" ca="1" si="71"/>
        <v>22.909399471207095</v>
      </c>
      <c r="BV109" s="79" t="str">
        <f t="shared" ca="1" si="72"/>
        <v/>
      </c>
      <c r="BW109" s="79" t="str">
        <f t="shared" ca="1" si="73"/>
        <v/>
      </c>
    </row>
    <row r="110" spans="1:78" x14ac:dyDescent="0.25">
      <c r="A110">
        <f ca="1">IF(A109="","",IF(ISTEXT(A109),1,IF(A109+1&gt;Data_Chart!$C$2,"",A109+1)))</f>
        <v>107</v>
      </c>
      <c r="B110" s="79">
        <f ca="1">IFERROR(SMALL(Data_Amplitude!$A$4:$A$1155,A110),IF(B109=$E$1,IF($E$2&gt;0,"N1",""),IF(B109="","",IF(RIGHT(B109,LEN(B109)-1)+1&gt;$E$2,"","N"&amp;RIGHT(B109,LEN(B109)-1)+1))))</f>
        <v>107</v>
      </c>
      <c r="C110" t="str">
        <f t="shared" ca="1" si="80"/>
        <v>2B6</v>
      </c>
      <c r="D110" t="str">
        <f t="shared" si="81"/>
        <v/>
      </c>
      <c r="E110" t="str">
        <f t="shared" si="82"/>
        <v/>
      </c>
      <c r="F110" t="str">
        <f t="shared" si="82"/>
        <v/>
      </c>
      <c r="G110" t="str">
        <f t="shared" si="82"/>
        <v/>
      </c>
      <c r="H110" t="str">
        <f t="shared" si="82"/>
        <v/>
      </c>
      <c r="I110" t="str">
        <f t="shared" si="82"/>
        <v/>
      </c>
      <c r="J110" t="str">
        <f t="shared" si="82"/>
        <v/>
      </c>
      <c r="K110" t="str">
        <f t="shared" si="82"/>
        <v/>
      </c>
      <c r="L110" t="str">
        <f t="shared" si="82"/>
        <v/>
      </c>
      <c r="M110" t="str">
        <f t="shared" si="82"/>
        <v/>
      </c>
      <c r="N110" t="str">
        <f t="shared" si="82"/>
        <v/>
      </c>
      <c r="O110" t="str">
        <f t="shared" si="82"/>
        <v/>
      </c>
      <c r="P110" t="str">
        <f t="shared" si="82"/>
        <v/>
      </c>
      <c r="Q110" t="str">
        <f t="shared" ca="1" si="82"/>
        <v/>
      </c>
      <c r="R110" t="str">
        <f t="shared" ca="1" si="82"/>
        <v/>
      </c>
      <c r="S110" t="str">
        <f t="shared" ca="1" si="82"/>
        <v/>
      </c>
      <c r="T110" t="str">
        <f t="shared" ca="1" si="82"/>
        <v/>
      </c>
      <c r="U110" t="str">
        <f t="shared" ca="1" si="78"/>
        <v/>
      </c>
      <c r="V110">
        <f t="shared" ca="1" si="78"/>
        <v>-1.9948657766759632</v>
      </c>
      <c r="W110">
        <f t="shared" ca="1" si="78"/>
        <v>-1.6320638620249002</v>
      </c>
      <c r="X110">
        <f t="shared" ca="1" si="78"/>
        <v>-1.3258801717356106</v>
      </c>
      <c r="Y110">
        <f t="shared" ca="1" si="78"/>
        <v>-1.0551466464759018</v>
      </c>
      <c r="Z110">
        <f t="shared" ca="1" si="78"/>
        <v>-0.80587690660288192</v>
      </c>
      <c r="AA110">
        <f t="shared" ca="1" si="78"/>
        <v>-0.58769233858378178</v>
      </c>
      <c r="AB110" t="str">
        <f t="shared" ca="1" si="78"/>
        <v/>
      </c>
      <c r="AC110" t="str">
        <f t="shared" ca="1" si="78"/>
        <v/>
      </c>
      <c r="AD110" t="str">
        <f t="shared" ca="1" si="78"/>
        <v/>
      </c>
      <c r="AE110" t="str">
        <f t="shared" ca="1" si="78"/>
        <v/>
      </c>
      <c r="AF110" t="str">
        <f t="shared" ca="1" si="78"/>
        <v/>
      </c>
      <c r="AG110" t="str">
        <f t="shared" ca="1" si="78"/>
        <v/>
      </c>
      <c r="AH110" t="str">
        <f t="shared" ca="1" si="78"/>
        <v/>
      </c>
      <c r="AI110" t="str">
        <f t="shared" ca="1" si="78"/>
        <v/>
      </c>
      <c r="AJ110" t="str">
        <f t="shared" ca="1" si="83"/>
        <v/>
      </c>
      <c r="AK110" t="str">
        <f t="shared" ca="1" si="83"/>
        <v/>
      </c>
      <c r="AL110" t="str">
        <f t="shared" ca="1" si="83"/>
        <v/>
      </c>
      <c r="AM110" t="str">
        <f t="shared" ca="1" si="83"/>
        <v/>
      </c>
      <c r="AN110" t="str">
        <f t="shared" ca="1" si="83"/>
        <v/>
      </c>
      <c r="AO110" t="str">
        <f t="shared" ca="1" si="83"/>
        <v/>
      </c>
      <c r="AP110" t="str">
        <f t="shared" ca="1" si="83"/>
        <v/>
      </c>
      <c r="AQ110" t="str">
        <f t="shared" ca="1" si="83"/>
        <v/>
      </c>
      <c r="AR110" t="str">
        <f t="shared" ca="1" si="83"/>
        <v/>
      </c>
      <c r="AS110" t="str">
        <f t="shared" ca="1" si="83"/>
        <v/>
      </c>
      <c r="AT110" t="str">
        <f t="shared" ca="1" si="83"/>
        <v/>
      </c>
      <c r="AU110" t="str">
        <f t="shared" ca="1" si="83"/>
        <v/>
      </c>
      <c r="AV110" t="str">
        <f t="shared" ca="1" si="83"/>
        <v/>
      </c>
      <c r="AW110" t="str">
        <f t="shared" ca="1" si="83"/>
        <v/>
      </c>
      <c r="AX110" t="str">
        <f t="shared" ca="1" si="83"/>
        <v/>
      </c>
      <c r="AY110" t="str">
        <f t="shared" ca="1" si="83"/>
        <v/>
      </c>
      <c r="AZ110" t="str">
        <f t="shared" ca="1" si="79"/>
        <v/>
      </c>
      <c r="BA110" t="str">
        <f t="shared" ca="1" si="79"/>
        <v/>
      </c>
      <c r="BB110" t="str">
        <f t="shared" ca="1" si="54"/>
        <v>2B6</v>
      </c>
      <c r="BC110" t="str">
        <f t="shared" ca="1" si="84"/>
        <v>3N_aceA</v>
      </c>
      <c r="BD110">
        <f t="shared" ca="1" si="56"/>
        <v>20206</v>
      </c>
      <c r="BE110" t="str">
        <f t="shared" ca="1" si="85"/>
        <v>3N</v>
      </c>
      <c r="BF110" t="str">
        <f t="shared" ca="1" si="86"/>
        <v>aceA</v>
      </c>
      <c r="BG110" t="str">
        <f t="shared" ca="1" si="87"/>
        <v>2_3</v>
      </c>
      <c r="BH110">
        <f ca="1">IFERROR(IF(BB110="","",IF(Details!$B$10=1,1,VLOOKUP($BB110,Data_qPCR,58,FALSE))),"")</f>
        <v>1</v>
      </c>
      <c r="BI110">
        <f t="shared" ca="1" si="60"/>
        <v>6</v>
      </c>
      <c r="BJ110">
        <f t="shared" ca="1" si="61"/>
        <v>3.5484236680559684</v>
      </c>
      <c r="BK110">
        <f t="shared" ca="1" si="62"/>
        <v>25.877291496842133</v>
      </c>
      <c r="BL110">
        <f t="shared" ca="1" si="63"/>
        <v>0.99205425580781403</v>
      </c>
      <c r="BM110">
        <f t="shared" ca="1" si="64"/>
        <v>0.91344188905680701</v>
      </c>
      <c r="BN110">
        <f t="shared" ca="1" si="88"/>
        <v>20.918914187024114</v>
      </c>
      <c r="BO110" t="str">
        <f t="shared" ca="1" si="66"/>
        <v>aceA@2_3</v>
      </c>
      <c r="BP110">
        <f ca="1">IF(BO110="","",BQ110-COUNTIF($BO$3:BO109,BO110))</f>
        <v>1</v>
      </c>
      <c r="BQ110">
        <f t="shared" ca="1" si="89"/>
        <v>2</v>
      </c>
      <c r="BR110" t="str">
        <f t="shared" ca="1" si="68"/>
        <v>aceA@2_3@2</v>
      </c>
      <c r="BS110" t="str">
        <f t="shared" ca="1" si="69"/>
        <v>2B6</v>
      </c>
      <c r="BT110" t="b">
        <f t="shared" ca="1" si="70"/>
        <v>0</v>
      </c>
      <c r="BU110">
        <f t="shared" ca="1" si="71"/>
        <v>21.370793438411052</v>
      </c>
      <c r="BV110" s="79" t="str">
        <f t="shared" ca="1" si="72"/>
        <v/>
      </c>
      <c r="BW110" s="79" t="str">
        <f t="shared" ca="1" si="73"/>
        <v/>
      </c>
    </row>
    <row r="111" spans="1:78" x14ac:dyDescent="0.25">
      <c r="A111">
        <f ca="1">IF(A110="","",IF(ISTEXT(A110),1,IF(A110+1&gt;Data_Chart!$C$2,"",A110+1)))</f>
        <v>108</v>
      </c>
      <c r="B111" s="79">
        <f ca="1">IFERROR(SMALL(Data_Amplitude!$A$4:$A$1155,A111),IF(B110=$E$1,IF($E$2&gt;0,"N1",""),IF(B110="","",IF(RIGHT(B110,LEN(B110)-1)+1&gt;$E$2,"","N"&amp;RIGHT(B110,LEN(B110)-1)+1))))</f>
        <v>108</v>
      </c>
      <c r="C111" t="str">
        <f t="shared" ca="1" si="80"/>
        <v>2C6</v>
      </c>
      <c r="D111" t="str">
        <f t="shared" si="81"/>
        <v/>
      </c>
      <c r="E111" t="str">
        <f t="shared" si="82"/>
        <v/>
      </c>
      <c r="F111" t="str">
        <f t="shared" si="82"/>
        <v/>
      </c>
      <c r="G111" t="str">
        <f t="shared" si="82"/>
        <v/>
      </c>
      <c r="H111" t="str">
        <f t="shared" si="82"/>
        <v/>
      </c>
      <c r="I111" t="str">
        <f t="shared" si="82"/>
        <v/>
      </c>
      <c r="J111" t="str">
        <f t="shared" si="82"/>
        <v/>
      </c>
      <c r="K111" t="str">
        <f t="shared" si="82"/>
        <v/>
      </c>
      <c r="L111" t="str">
        <f t="shared" si="82"/>
        <v/>
      </c>
      <c r="M111" t="str">
        <f t="shared" si="82"/>
        <v/>
      </c>
      <c r="N111" t="str">
        <f t="shared" si="82"/>
        <v/>
      </c>
      <c r="O111" t="str">
        <f t="shared" si="82"/>
        <v/>
      </c>
      <c r="P111" t="str">
        <f t="shared" si="82"/>
        <v/>
      </c>
      <c r="Q111" t="str">
        <f t="shared" ca="1" si="82"/>
        <v/>
      </c>
      <c r="R111" t="str">
        <f t="shared" ca="1" si="82"/>
        <v/>
      </c>
      <c r="S111" t="str">
        <f t="shared" ca="1" si="82"/>
        <v/>
      </c>
      <c r="T111" t="str">
        <f t="shared" ca="1" si="82"/>
        <v/>
      </c>
      <c r="U111" t="str">
        <f t="shared" ca="1" si="78"/>
        <v/>
      </c>
      <c r="V111" t="str">
        <f t="shared" ca="1" si="78"/>
        <v/>
      </c>
      <c r="W111" t="str">
        <f t="shared" ca="1" si="78"/>
        <v/>
      </c>
      <c r="X111" t="str">
        <f t="shared" ca="1" si="78"/>
        <v/>
      </c>
      <c r="Y111" t="str">
        <f t="shared" ca="1" si="78"/>
        <v/>
      </c>
      <c r="Z111" t="str">
        <f t="shared" ca="1" si="78"/>
        <v/>
      </c>
      <c r="AA111" t="str">
        <f t="shared" ca="1" si="78"/>
        <v/>
      </c>
      <c r="AB111">
        <f t="shared" ca="1" si="78"/>
        <v>-1.8190103000161633</v>
      </c>
      <c r="AC111">
        <f t="shared" ca="1" si="78"/>
        <v>-1.5006635868195484</v>
      </c>
      <c r="AD111">
        <f t="shared" ca="1" si="78"/>
        <v>-1.1958050481145133</v>
      </c>
      <c r="AE111">
        <f t="shared" ca="1" si="78"/>
        <v>-0.91745864796544196</v>
      </c>
      <c r="AF111">
        <f t="shared" ca="1" si="78"/>
        <v>-0.66192896586456285</v>
      </c>
      <c r="AG111" t="str">
        <f t="shared" ca="1" si="78"/>
        <v/>
      </c>
      <c r="AH111" t="str">
        <f t="shared" ca="1" si="78"/>
        <v/>
      </c>
      <c r="AI111" t="str">
        <f t="shared" ca="1" si="78"/>
        <v/>
      </c>
      <c r="AJ111" t="str">
        <f t="shared" ca="1" si="83"/>
        <v/>
      </c>
      <c r="AK111" t="str">
        <f t="shared" ca="1" si="83"/>
        <v/>
      </c>
      <c r="AL111" t="str">
        <f t="shared" ca="1" si="83"/>
        <v/>
      </c>
      <c r="AM111" t="str">
        <f t="shared" ca="1" si="83"/>
        <v/>
      </c>
      <c r="AN111" t="str">
        <f t="shared" ca="1" si="83"/>
        <v/>
      </c>
      <c r="AO111" t="str">
        <f t="shared" ca="1" si="83"/>
        <v/>
      </c>
      <c r="AP111" t="str">
        <f t="shared" ca="1" si="83"/>
        <v/>
      </c>
      <c r="AQ111" t="str">
        <f t="shared" ca="1" si="83"/>
        <v/>
      </c>
      <c r="AR111" t="str">
        <f t="shared" ca="1" si="83"/>
        <v/>
      </c>
      <c r="AS111" t="str">
        <f t="shared" ca="1" si="83"/>
        <v/>
      </c>
      <c r="AT111" t="str">
        <f t="shared" ca="1" si="83"/>
        <v/>
      </c>
      <c r="AU111" t="str">
        <f t="shared" ca="1" si="83"/>
        <v/>
      </c>
      <c r="AV111" t="str">
        <f t="shared" ca="1" si="83"/>
        <v/>
      </c>
      <c r="AW111" t="str">
        <f t="shared" ca="1" si="83"/>
        <v/>
      </c>
      <c r="AX111" t="str">
        <f t="shared" ca="1" si="83"/>
        <v/>
      </c>
      <c r="AY111" t="str">
        <f t="shared" ca="1" si="83"/>
        <v/>
      </c>
      <c r="AZ111" t="str">
        <f t="shared" ca="1" si="79"/>
        <v/>
      </c>
      <c r="BA111" t="str">
        <f t="shared" ca="1" si="79"/>
        <v/>
      </c>
      <c r="BB111" t="str">
        <f t="shared" ca="1" si="54"/>
        <v>2C6</v>
      </c>
      <c r="BC111" t="str">
        <f t="shared" ca="1" si="84"/>
        <v>3N_pspA</v>
      </c>
      <c r="BD111">
        <f t="shared" ca="1" si="56"/>
        <v>20306</v>
      </c>
      <c r="BE111" t="str">
        <f t="shared" ca="1" si="85"/>
        <v>3N</v>
      </c>
      <c r="BF111" t="str">
        <f t="shared" ca="1" si="86"/>
        <v>pspA</v>
      </c>
      <c r="BG111" t="str">
        <f t="shared" ca="1" si="87"/>
        <v>2_3</v>
      </c>
      <c r="BH111">
        <f ca="1">IFERROR(IF(BB111="","",IF(Details!$B$10=1,1,VLOOKUP($BB111,Data_qPCR,58,FALSE))),"")</f>
        <v>1</v>
      </c>
      <c r="BI111">
        <f t="shared" ca="1" si="60"/>
        <v>5</v>
      </c>
      <c r="BJ111">
        <f t="shared" ca="1" si="61"/>
        <v>3.4445721184082325</v>
      </c>
      <c r="BK111">
        <f t="shared" ca="1" si="62"/>
        <v>31.198841475869479</v>
      </c>
      <c r="BL111">
        <f t="shared" ca="1" si="63"/>
        <v>0.99801916763932319</v>
      </c>
      <c r="BM111">
        <f t="shared" ca="1" si="64"/>
        <v>0.95124507438537753</v>
      </c>
      <c r="BN111">
        <f t="shared" ca="1" si="88"/>
        <v>26.372355634104089</v>
      </c>
      <c r="BO111" t="str">
        <f t="shared" ca="1" si="66"/>
        <v>pspA@2_3</v>
      </c>
      <c r="BP111">
        <f ca="1">IF(BO111="","",BQ111-COUNTIF($BO$3:BO110,BO111))</f>
        <v>2</v>
      </c>
      <c r="BQ111">
        <f t="shared" ca="1" si="89"/>
        <v>2</v>
      </c>
      <c r="BR111" t="str">
        <f t="shared" ca="1" si="68"/>
        <v>pspA@2_3@1</v>
      </c>
      <c r="BS111" t="str">
        <f t="shared" ca="1" si="69"/>
        <v>2C6</v>
      </c>
      <c r="BT111" t="b">
        <f t="shared" ca="1" si="70"/>
        <v>0</v>
      </c>
      <c r="BU111">
        <f t="shared" ca="1" si="71"/>
        <v>26.824234885491023</v>
      </c>
      <c r="BV111" s="79" t="str">
        <f t="shared" ca="1" si="72"/>
        <v/>
      </c>
      <c r="BW111" s="79" t="str">
        <f t="shared" ca="1" si="73"/>
        <v/>
      </c>
    </row>
    <row r="112" spans="1:78" x14ac:dyDescent="0.25">
      <c r="A112">
        <f ca="1">IF(A111="","",IF(ISTEXT(A111),1,IF(A111+1&gt;Data_Chart!$C$2,"",A111+1)))</f>
        <v>109</v>
      </c>
      <c r="B112" s="79">
        <f ca="1">IFERROR(SMALL(Data_Amplitude!$A$4:$A$1155,A112),IF(B111=$E$1,IF($E$2&gt;0,"N1",""),IF(B111="","",IF(RIGHT(B111,LEN(B111)-1)+1&gt;$E$2,"","N"&amp;RIGHT(B111,LEN(B111)-1)+1))))</f>
        <v>109</v>
      </c>
      <c r="C112" t="str">
        <f t="shared" ca="1" si="80"/>
        <v>2D6</v>
      </c>
      <c r="D112" t="str">
        <f t="shared" si="81"/>
        <v/>
      </c>
      <c r="E112" t="str">
        <f t="shared" si="82"/>
        <v/>
      </c>
      <c r="F112" t="str">
        <f t="shared" si="82"/>
        <v/>
      </c>
      <c r="G112" t="str">
        <f t="shared" si="82"/>
        <v/>
      </c>
      <c r="H112" t="str">
        <f t="shared" si="82"/>
        <v/>
      </c>
      <c r="I112" t="str">
        <f t="shared" si="82"/>
        <v/>
      </c>
      <c r="J112" t="str">
        <f t="shared" si="82"/>
        <v/>
      </c>
      <c r="K112" t="str">
        <f t="shared" si="82"/>
        <v/>
      </c>
      <c r="L112" t="str">
        <f t="shared" si="82"/>
        <v/>
      </c>
      <c r="M112" t="str">
        <f t="shared" si="82"/>
        <v/>
      </c>
      <c r="N112" t="str">
        <f t="shared" si="82"/>
        <v/>
      </c>
      <c r="O112" t="str">
        <f t="shared" si="82"/>
        <v/>
      </c>
      <c r="P112" t="str">
        <f t="shared" si="82"/>
        <v/>
      </c>
      <c r="Q112" t="str">
        <f t="shared" ca="1" si="82"/>
        <v/>
      </c>
      <c r="R112" t="str">
        <f t="shared" ca="1" si="82"/>
        <v/>
      </c>
      <c r="S112" t="str">
        <f t="shared" ca="1" si="82"/>
        <v/>
      </c>
      <c r="T112" t="str">
        <f t="shared" ca="1" si="82"/>
        <v/>
      </c>
      <c r="U112" t="str">
        <f t="shared" ca="1" si="78"/>
        <v/>
      </c>
      <c r="V112" t="str">
        <f t="shared" ca="1" si="78"/>
        <v/>
      </c>
      <c r="W112" t="str">
        <f t="shared" ca="1" si="78"/>
        <v/>
      </c>
      <c r="X112" t="str">
        <f t="shared" ca="1" si="78"/>
        <v/>
      </c>
      <c r="Y112" t="str">
        <f t="shared" ca="1" si="78"/>
        <v/>
      </c>
      <c r="Z112" t="str">
        <f t="shared" ca="1" si="78"/>
        <v/>
      </c>
      <c r="AA112" t="str">
        <f t="shared" ca="1" si="78"/>
        <v/>
      </c>
      <c r="AB112">
        <f t="shared" ca="1" si="78"/>
        <v>-1.7955009859585587</v>
      </c>
      <c r="AC112">
        <f t="shared" ca="1" si="78"/>
        <v>-1.4719236402484597</v>
      </c>
      <c r="AD112">
        <f t="shared" ca="1" si="78"/>
        <v>-1.1731007323593796</v>
      </c>
      <c r="AE112">
        <f t="shared" ca="1" si="78"/>
        <v>-0.89539362328801586</v>
      </c>
      <c r="AF112">
        <f t="shared" ca="1" si="78"/>
        <v>-0.64518764655866245</v>
      </c>
      <c r="AG112" t="str">
        <f t="shared" ca="1" si="78"/>
        <v/>
      </c>
      <c r="AH112" t="str">
        <f t="shared" ca="1" si="78"/>
        <v/>
      </c>
      <c r="AI112" t="str">
        <f t="shared" ca="1" si="78"/>
        <v/>
      </c>
      <c r="AJ112" t="str">
        <f t="shared" ca="1" si="83"/>
        <v/>
      </c>
      <c r="AK112" t="str">
        <f t="shared" ca="1" si="83"/>
        <v/>
      </c>
      <c r="AL112" t="str">
        <f t="shared" ca="1" si="83"/>
        <v/>
      </c>
      <c r="AM112" t="str">
        <f t="shared" ca="1" si="83"/>
        <v/>
      </c>
      <c r="AN112" t="str">
        <f t="shared" ca="1" si="83"/>
        <v/>
      </c>
      <c r="AO112" t="str">
        <f t="shared" ca="1" si="83"/>
        <v/>
      </c>
      <c r="AP112" t="str">
        <f t="shared" ca="1" si="83"/>
        <v/>
      </c>
      <c r="AQ112" t="str">
        <f t="shared" ca="1" si="83"/>
        <v/>
      </c>
      <c r="AR112" t="str">
        <f t="shared" ca="1" si="83"/>
        <v/>
      </c>
      <c r="AS112" t="str">
        <f t="shared" ca="1" si="83"/>
        <v/>
      </c>
      <c r="AT112" t="str">
        <f t="shared" ca="1" si="83"/>
        <v/>
      </c>
      <c r="AU112" t="str">
        <f t="shared" ca="1" si="83"/>
        <v/>
      </c>
      <c r="AV112" t="str">
        <f t="shared" ca="1" si="83"/>
        <v/>
      </c>
      <c r="AW112" t="str">
        <f t="shared" ca="1" si="83"/>
        <v/>
      </c>
      <c r="AX112" t="str">
        <f t="shared" ca="1" si="83"/>
        <v/>
      </c>
      <c r="AY112" t="str">
        <f t="shared" ca="1" si="83"/>
        <v/>
      </c>
      <c r="AZ112" t="str">
        <f t="shared" ca="1" si="79"/>
        <v/>
      </c>
      <c r="BA112" t="str">
        <f t="shared" ca="1" si="79"/>
        <v/>
      </c>
      <c r="BB112" t="str">
        <f t="shared" ca="1" si="54"/>
        <v>2D6</v>
      </c>
      <c r="BC112" t="str">
        <f t="shared" ca="1" si="84"/>
        <v>3N_pspA</v>
      </c>
      <c r="BD112">
        <f t="shared" ca="1" si="56"/>
        <v>20406</v>
      </c>
      <c r="BE112" t="str">
        <f t="shared" ca="1" si="85"/>
        <v>3N</v>
      </c>
      <c r="BF112" t="str">
        <f t="shared" ca="1" si="86"/>
        <v>pspA</v>
      </c>
      <c r="BG112" t="str">
        <f t="shared" ca="1" si="87"/>
        <v>2_3</v>
      </c>
      <c r="BH112">
        <f ca="1">IFERROR(IF(BB112="","",IF(Details!$B$10=1,1,VLOOKUP($BB112,Data_qPCR,58,FALSE))),"")</f>
        <v>1</v>
      </c>
      <c r="BI112">
        <f t="shared" ca="1" si="60"/>
        <v>5</v>
      </c>
      <c r="BJ112">
        <f t="shared" ca="1" si="61"/>
        <v>3.4672147102382334</v>
      </c>
      <c r="BK112">
        <f t="shared" ca="1" si="62"/>
        <v>31.147556177107443</v>
      </c>
      <c r="BL112">
        <f t="shared" ca="1" si="63"/>
        <v>0.99757200192003204</v>
      </c>
      <c r="BM112">
        <f t="shared" ca="1" si="64"/>
        <v>0.94274563983108606</v>
      </c>
      <c r="BN112">
        <f t="shared" ca="1" si="88"/>
        <v>26.292314243717954</v>
      </c>
      <c r="BO112" t="str">
        <f t="shared" ca="1" si="66"/>
        <v>pspA@2_3</v>
      </c>
      <c r="BP112">
        <f ca="1">IF(BO112="","",BQ112-COUNTIF($BO$3:BO111,BO112))</f>
        <v>1</v>
      </c>
      <c r="BQ112">
        <f t="shared" ca="1" si="89"/>
        <v>2</v>
      </c>
      <c r="BR112" t="str">
        <f t="shared" ca="1" si="68"/>
        <v>pspA@2_3@2</v>
      </c>
      <c r="BS112" t="str">
        <f t="shared" ca="1" si="69"/>
        <v>2D6</v>
      </c>
      <c r="BT112" t="b">
        <f t="shared" ca="1" si="70"/>
        <v>0</v>
      </c>
      <c r="BU112">
        <f t="shared" ca="1" si="71"/>
        <v>26.744193495104888</v>
      </c>
      <c r="BV112" s="79" t="str">
        <f t="shared" ca="1" si="72"/>
        <v/>
      </c>
      <c r="BW112" s="79" t="str">
        <f t="shared" ca="1" si="73"/>
        <v/>
      </c>
    </row>
    <row r="113" spans="1:75" x14ac:dyDescent="0.25">
      <c r="A113">
        <f ca="1">IF(A112="","",IF(ISTEXT(A112),1,IF(A112+1&gt;Data_Chart!$C$2,"",A112+1)))</f>
        <v>110</v>
      </c>
      <c r="B113" s="79">
        <f ca="1">IFERROR(SMALL(Data_Amplitude!$A$4:$A$1155,A113),IF(B112=$E$1,IF($E$2&gt;0,"N1",""),IF(B112="","",IF(RIGHT(B112,LEN(B112)-1)+1&gt;$E$2,"","N"&amp;RIGHT(B112,LEN(B112)-1)+1))))</f>
        <v>110</v>
      </c>
      <c r="C113" t="str">
        <f t="shared" ca="1" si="80"/>
        <v>2E6</v>
      </c>
      <c r="D113" t="str">
        <f t="shared" si="81"/>
        <v/>
      </c>
      <c r="E113" t="str">
        <f t="shared" si="82"/>
        <v/>
      </c>
      <c r="F113" t="str">
        <f t="shared" si="82"/>
        <v/>
      </c>
      <c r="G113" t="str">
        <f t="shared" si="82"/>
        <v/>
      </c>
      <c r="H113" t="str">
        <f t="shared" si="82"/>
        <v/>
      </c>
      <c r="I113" t="str">
        <f t="shared" si="82"/>
        <v/>
      </c>
      <c r="J113" t="str">
        <f t="shared" si="82"/>
        <v/>
      </c>
      <c r="K113" t="str">
        <f t="shared" si="82"/>
        <v/>
      </c>
      <c r="L113" t="str">
        <f t="shared" si="82"/>
        <v/>
      </c>
      <c r="M113" t="str">
        <f t="shared" si="82"/>
        <v/>
      </c>
      <c r="N113" t="str">
        <f t="shared" si="82"/>
        <v/>
      </c>
      <c r="O113" t="str">
        <f t="shared" si="82"/>
        <v/>
      </c>
      <c r="P113" t="str">
        <f t="shared" si="82"/>
        <v/>
      </c>
      <c r="Q113" t="str">
        <f t="shared" ca="1" si="82"/>
        <v/>
      </c>
      <c r="R113" t="str">
        <f t="shared" ca="1" si="82"/>
        <v/>
      </c>
      <c r="S113" t="str">
        <f t="shared" ca="1" si="82"/>
        <v/>
      </c>
      <c r="T113" t="str">
        <f t="shared" ca="1" si="82"/>
        <v/>
      </c>
      <c r="U113" t="str">
        <f t="shared" ca="1" si="78"/>
        <v/>
      </c>
      <c r="V113" t="str">
        <f t="shared" ca="1" si="78"/>
        <v/>
      </c>
      <c r="W113" t="str">
        <f t="shared" ca="1" si="78"/>
        <v/>
      </c>
      <c r="X113" t="str">
        <f t="shared" ca="1" si="78"/>
        <v/>
      </c>
      <c r="Y113" t="str">
        <f t="shared" ca="1" si="78"/>
        <v/>
      </c>
      <c r="Z113" t="str">
        <f t="shared" ca="1" si="78"/>
        <v/>
      </c>
      <c r="AA113" t="str">
        <f t="shared" ca="1" si="78"/>
        <v/>
      </c>
      <c r="AB113">
        <f t="shared" ca="1" si="78"/>
        <v>-1.9778031766752258</v>
      </c>
      <c r="AC113">
        <f t="shared" ca="1" si="78"/>
        <v>-1.6237632518858658</v>
      </c>
      <c r="AD113">
        <f t="shared" ca="1" si="78"/>
        <v>-1.3137688661367493</v>
      </c>
      <c r="AE113">
        <f t="shared" ca="1" si="78"/>
        <v>-1.0300143310756091</v>
      </c>
      <c r="AF113">
        <f t="shared" ca="1" si="78"/>
        <v>-0.76772245462754296</v>
      </c>
      <c r="AG113" t="str">
        <f t="shared" ca="1" si="78"/>
        <v/>
      </c>
      <c r="AH113" t="str">
        <f t="shared" ca="1" si="78"/>
        <v/>
      </c>
      <c r="AI113" t="str">
        <f t="shared" ca="1" si="78"/>
        <v/>
      </c>
      <c r="AJ113" t="str">
        <f t="shared" ca="1" si="83"/>
        <v/>
      </c>
      <c r="AK113" t="str">
        <f t="shared" ca="1" si="83"/>
        <v/>
      </c>
      <c r="AL113" t="str">
        <f t="shared" ca="1" si="83"/>
        <v/>
      </c>
      <c r="AM113" t="str">
        <f t="shared" ca="1" si="83"/>
        <v/>
      </c>
      <c r="AN113" t="str">
        <f t="shared" ca="1" si="83"/>
        <v/>
      </c>
      <c r="AO113" t="str">
        <f t="shared" ca="1" si="83"/>
        <v/>
      </c>
      <c r="AP113" t="str">
        <f t="shared" ca="1" si="83"/>
        <v/>
      </c>
      <c r="AQ113" t="str">
        <f t="shared" ca="1" si="83"/>
        <v/>
      </c>
      <c r="AR113" t="str">
        <f t="shared" ca="1" si="83"/>
        <v/>
      </c>
      <c r="AS113" t="str">
        <f t="shared" ca="1" si="83"/>
        <v/>
      </c>
      <c r="AT113" t="str">
        <f t="shared" ca="1" si="83"/>
        <v/>
      </c>
      <c r="AU113" t="str">
        <f t="shared" ca="1" si="83"/>
        <v/>
      </c>
      <c r="AV113" t="str">
        <f t="shared" ca="1" si="83"/>
        <v/>
      </c>
      <c r="AW113" t="str">
        <f t="shared" ca="1" si="83"/>
        <v/>
      </c>
      <c r="AX113" t="str">
        <f t="shared" ca="1" si="83"/>
        <v/>
      </c>
      <c r="AY113" t="str">
        <f t="shared" ca="1" si="83"/>
        <v/>
      </c>
      <c r="AZ113" t="str">
        <f t="shared" ca="1" si="79"/>
        <v/>
      </c>
      <c r="BA113" t="str">
        <f t="shared" ca="1" si="79"/>
        <v/>
      </c>
      <c r="BB113" t="str">
        <f t="shared" ca="1" si="54"/>
        <v>2E6</v>
      </c>
      <c r="BC113" t="str">
        <f t="shared" ca="1" si="84"/>
        <v>3N_ltpD</v>
      </c>
      <c r="BD113">
        <f t="shared" ca="1" si="56"/>
        <v>20506</v>
      </c>
      <c r="BE113" t="str">
        <f t="shared" ca="1" si="85"/>
        <v>3N</v>
      </c>
      <c r="BF113" t="str">
        <f t="shared" ca="1" si="86"/>
        <v>ltpD</v>
      </c>
      <c r="BG113" t="str">
        <f t="shared" ca="1" si="87"/>
        <v>2_3</v>
      </c>
      <c r="BH113">
        <f ca="1">IFERROR(IF(BB113="","",IF(Details!$B$10=1,1,VLOOKUP($BB113,Data_qPCR,58,FALSE))),"")</f>
        <v>1</v>
      </c>
      <c r="BI113">
        <f t="shared" ca="1" si="60"/>
        <v>5</v>
      </c>
      <c r="BJ113">
        <f t="shared" ca="1" si="61"/>
        <v>3.3063175307148649</v>
      </c>
      <c r="BK113">
        <f t="shared" ca="1" si="62"/>
        <v>31.439109580876462</v>
      </c>
      <c r="BL113">
        <f t="shared" ca="1" si="63"/>
        <v>0.99649446754906945</v>
      </c>
      <c r="BM113">
        <f t="shared" ca="1" si="64"/>
        <v>1.0065560210064501</v>
      </c>
      <c r="BN113">
        <f t="shared" ca="1" si="88"/>
        <v>26.78820706548165</v>
      </c>
      <c r="BO113" t="str">
        <f t="shared" ca="1" si="66"/>
        <v>ltpD@2_3</v>
      </c>
      <c r="BP113">
        <f ca="1">IF(BO113="","",BQ113-COUNTIF($BO$3:BO112,BO113))</f>
        <v>2</v>
      </c>
      <c r="BQ113">
        <f t="shared" ca="1" si="89"/>
        <v>2</v>
      </c>
      <c r="BR113" t="str">
        <f t="shared" ca="1" si="68"/>
        <v>ltpD@2_3@1</v>
      </c>
      <c r="BS113" t="str">
        <f t="shared" ca="1" si="69"/>
        <v>2E6</v>
      </c>
      <c r="BT113" t="b">
        <f t="shared" ca="1" si="70"/>
        <v>0</v>
      </c>
      <c r="BU113">
        <f t="shared" ca="1" si="71"/>
        <v>27.240086316868585</v>
      </c>
      <c r="BV113" s="79" t="str">
        <f t="shared" ca="1" si="72"/>
        <v/>
      </c>
      <c r="BW113" s="79" t="str">
        <f t="shared" ca="1" si="73"/>
        <v/>
      </c>
    </row>
    <row r="114" spans="1:75" x14ac:dyDescent="0.25">
      <c r="A114">
        <f ca="1">IF(A113="","",IF(ISTEXT(A113),1,IF(A113+1&gt;Data_Chart!$C$2,"",A113+1)))</f>
        <v>111</v>
      </c>
      <c r="B114" s="79">
        <f ca="1">IFERROR(SMALL(Data_Amplitude!$A$4:$A$1155,A114),IF(B113=$E$1,IF($E$2&gt;0,"N1",""),IF(B113="","",IF(RIGHT(B113,LEN(B113)-1)+1&gt;$E$2,"","N"&amp;RIGHT(B113,LEN(B113)-1)+1))))</f>
        <v>111</v>
      </c>
      <c r="C114" t="str">
        <f t="shared" ca="1" si="80"/>
        <v>2F6</v>
      </c>
      <c r="D114" t="str">
        <f t="shared" si="81"/>
        <v/>
      </c>
      <c r="E114" t="str">
        <f t="shared" si="82"/>
        <v/>
      </c>
      <c r="F114" t="str">
        <f t="shared" si="82"/>
        <v/>
      </c>
      <c r="G114" t="str">
        <f t="shared" si="82"/>
        <v/>
      </c>
      <c r="H114" t="str">
        <f t="shared" si="82"/>
        <v/>
      </c>
      <c r="I114" t="str">
        <f t="shared" si="82"/>
        <v/>
      </c>
      <c r="J114" t="str">
        <f t="shared" si="82"/>
        <v/>
      </c>
      <c r="K114" t="str">
        <f t="shared" si="82"/>
        <v/>
      </c>
      <c r="L114" t="str">
        <f t="shared" si="82"/>
        <v/>
      </c>
      <c r="M114" t="str">
        <f t="shared" si="82"/>
        <v/>
      </c>
      <c r="N114" t="str">
        <f t="shared" si="82"/>
        <v/>
      </c>
      <c r="O114" t="str">
        <f t="shared" si="82"/>
        <v/>
      </c>
      <c r="P114" t="str">
        <f t="shared" si="82"/>
        <v/>
      </c>
      <c r="Q114" t="str">
        <f t="shared" ca="1" si="82"/>
        <v/>
      </c>
      <c r="R114" t="str">
        <f t="shared" ca="1" si="82"/>
        <v/>
      </c>
      <c r="S114" t="str">
        <f t="shared" ca="1" si="82"/>
        <v/>
      </c>
      <c r="T114" t="str">
        <f t="shared" ca="1" si="82"/>
        <v/>
      </c>
      <c r="U114" t="str">
        <f t="shared" ca="1" si="78"/>
        <v/>
      </c>
      <c r="V114" t="str">
        <f t="shared" ca="1" si="78"/>
        <v/>
      </c>
      <c r="W114" t="str">
        <f t="shared" ca="1" si="78"/>
        <v/>
      </c>
      <c r="X114" t="str">
        <f t="shared" ca="1" si="78"/>
        <v/>
      </c>
      <c r="Y114" t="str">
        <f t="shared" ca="1" si="78"/>
        <v/>
      </c>
      <c r="Z114" t="str">
        <f t="shared" ca="1" si="78"/>
        <v/>
      </c>
      <c r="AA114" t="str">
        <f t="shared" ca="1" si="78"/>
        <v/>
      </c>
      <c r="AB114" t="str">
        <f t="shared" ca="1" si="78"/>
        <v/>
      </c>
      <c r="AC114">
        <f t="shared" ca="1" si="78"/>
        <v>-1.6689016335892144</v>
      </c>
      <c r="AD114">
        <f t="shared" ca="1" si="78"/>
        <v>-1.3474856858469659</v>
      </c>
      <c r="AE114">
        <f t="shared" ca="1" si="78"/>
        <v>-1.0592209206337668</v>
      </c>
      <c r="AF114">
        <f t="shared" ca="1" si="78"/>
        <v>-0.79180183461637998</v>
      </c>
      <c r="AG114">
        <f t="shared" ca="1" si="78"/>
        <v>-0.55863400181563294</v>
      </c>
      <c r="AH114" t="str">
        <f t="shared" ca="1" si="78"/>
        <v/>
      </c>
      <c r="AI114" t="str">
        <f t="shared" ca="1" si="78"/>
        <v/>
      </c>
      <c r="AJ114" t="str">
        <f t="shared" ca="1" si="83"/>
        <v/>
      </c>
      <c r="AK114" t="str">
        <f t="shared" ca="1" si="83"/>
        <v/>
      </c>
      <c r="AL114" t="str">
        <f t="shared" ca="1" si="83"/>
        <v/>
      </c>
      <c r="AM114" t="str">
        <f t="shared" ca="1" si="83"/>
        <v/>
      </c>
      <c r="AN114" t="str">
        <f t="shared" ca="1" si="83"/>
        <v/>
      </c>
      <c r="AO114" t="str">
        <f t="shared" ca="1" si="83"/>
        <v/>
      </c>
      <c r="AP114" t="str">
        <f t="shared" ca="1" si="83"/>
        <v/>
      </c>
      <c r="AQ114" t="str">
        <f t="shared" ca="1" si="83"/>
        <v/>
      </c>
      <c r="AR114" t="str">
        <f t="shared" ca="1" si="83"/>
        <v/>
      </c>
      <c r="AS114" t="str">
        <f t="shared" ca="1" si="83"/>
        <v/>
      </c>
      <c r="AT114" t="str">
        <f t="shared" ca="1" si="83"/>
        <v/>
      </c>
      <c r="AU114" t="str">
        <f t="shared" ca="1" si="83"/>
        <v/>
      </c>
      <c r="AV114" t="str">
        <f t="shared" ca="1" si="83"/>
        <v/>
      </c>
      <c r="AW114" t="str">
        <f t="shared" ca="1" si="83"/>
        <v/>
      </c>
      <c r="AX114" t="str">
        <f t="shared" ca="1" si="83"/>
        <v/>
      </c>
      <c r="AY114" t="str">
        <f t="shared" ca="1" si="83"/>
        <v/>
      </c>
      <c r="AZ114" t="str">
        <f t="shared" ca="1" si="79"/>
        <v/>
      </c>
      <c r="BA114" t="str">
        <f t="shared" ca="1" si="79"/>
        <v/>
      </c>
      <c r="BB114" t="str">
        <f t="shared" ca="1" si="54"/>
        <v>2F6</v>
      </c>
      <c r="BC114" t="str">
        <f t="shared" ca="1" si="84"/>
        <v>3N_ltpD</v>
      </c>
      <c r="BD114">
        <f t="shared" ca="1" si="56"/>
        <v>20606</v>
      </c>
      <c r="BE114" t="str">
        <f t="shared" ca="1" si="85"/>
        <v>3N</v>
      </c>
      <c r="BF114" t="str">
        <f t="shared" ca="1" si="86"/>
        <v>ltpD</v>
      </c>
      <c r="BG114" t="str">
        <f t="shared" ca="1" si="87"/>
        <v>2_3</v>
      </c>
      <c r="BH114">
        <f ca="1">IFERROR(IF(BB114="","",IF(Details!$B$10=1,1,VLOOKUP($BB114,Data_qPCR,58,FALSE))),"")</f>
        <v>1</v>
      </c>
      <c r="BI114">
        <f t="shared" ca="1" si="60"/>
        <v>5</v>
      </c>
      <c r="BJ114">
        <f t="shared" ca="1" si="61"/>
        <v>3.5890233522671213</v>
      </c>
      <c r="BK114">
        <f t="shared" ca="1" si="62"/>
        <v>31.894839780199245</v>
      </c>
      <c r="BL114">
        <f t="shared" ca="1" si="63"/>
        <v>0.99639152339476944</v>
      </c>
      <c r="BM114">
        <f t="shared" ca="1" si="64"/>
        <v>0.89944766340765292</v>
      </c>
      <c r="BN114">
        <f t="shared" ca="1" si="88"/>
        <v>26.884900871433061</v>
      </c>
      <c r="BO114" t="str">
        <f t="shared" ca="1" si="66"/>
        <v>ltpD@2_3</v>
      </c>
      <c r="BP114">
        <f ca="1">IF(BO114="","",BQ114-COUNTIF($BO$3:BO113,BO114))</f>
        <v>1</v>
      </c>
      <c r="BQ114">
        <f t="shared" ca="1" si="89"/>
        <v>2</v>
      </c>
      <c r="BR114" t="str">
        <f t="shared" ca="1" si="68"/>
        <v>ltpD@2_3@2</v>
      </c>
      <c r="BS114" t="str">
        <f t="shared" ca="1" si="69"/>
        <v>2F6</v>
      </c>
      <c r="BT114" t="b">
        <f t="shared" ca="1" si="70"/>
        <v>0</v>
      </c>
      <c r="BU114">
        <f t="shared" ca="1" si="71"/>
        <v>27.336780122819999</v>
      </c>
      <c r="BV114" s="79" t="str">
        <f t="shared" ca="1" si="72"/>
        <v/>
      </c>
      <c r="BW114" s="79" t="str">
        <f t="shared" ca="1" si="73"/>
        <v/>
      </c>
    </row>
    <row r="115" spans="1:75" x14ac:dyDescent="0.25">
      <c r="A115">
        <f ca="1">IF(A114="","",IF(ISTEXT(A114),1,IF(A114+1&gt;Data_Chart!$C$2,"",A114+1)))</f>
        <v>112</v>
      </c>
      <c r="B115" s="79">
        <f ca="1">IFERROR(SMALL(Data_Amplitude!$A$4:$A$1155,A115),IF(B114=$E$1,IF($E$2&gt;0,"N1",""),IF(B114="","",IF(RIGHT(B114,LEN(B114)-1)+1&gt;$E$2,"","N"&amp;RIGHT(B114,LEN(B114)-1)+1))))</f>
        <v>112</v>
      </c>
      <c r="C115" t="str">
        <f t="shared" ca="1" si="80"/>
        <v>2G6</v>
      </c>
      <c r="D115" t="str">
        <f t="shared" si="81"/>
        <v/>
      </c>
      <c r="E115" t="str">
        <f t="shared" si="82"/>
        <v/>
      </c>
      <c r="F115" t="str">
        <f t="shared" si="82"/>
        <v/>
      </c>
      <c r="G115" t="str">
        <f t="shared" si="82"/>
        <v/>
      </c>
      <c r="H115" t="str">
        <f t="shared" si="82"/>
        <v/>
      </c>
      <c r="I115" t="str">
        <f t="shared" si="82"/>
        <v/>
      </c>
      <c r="J115" t="str">
        <f t="shared" si="82"/>
        <v/>
      </c>
      <c r="K115" t="str">
        <f t="shared" si="82"/>
        <v/>
      </c>
      <c r="L115" t="str">
        <f t="shared" si="82"/>
        <v/>
      </c>
      <c r="M115" t="str">
        <f t="shared" si="82"/>
        <v/>
      </c>
      <c r="N115" t="str">
        <f t="shared" si="82"/>
        <v/>
      </c>
      <c r="O115" t="str">
        <f t="shared" si="82"/>
        <v/>
      </c>
      <c r="P115" t="str">
        <f t="shared" si="82"/>
        <v/>
      </c>
      <c r="Q115" t="str">
        <f t="shared" ca="1" si="82"/>
        <v/>
      </c>
      <c r="R115" t="str">
        <f t="shared" ca="1" si="82"/>
        <v/>
      </c>
      <c r="S115" t="str">
        <f t="shared" ca="1" si="82"/>
        <v/>
      </c>
      <c r="T115" t="str">
        <f t="shared" ref="T115:AI130" ca="1" si="90">IFERROR(IF(T$3&gt;$D$2,IF(VLOOKUP($C115,Data_qPCR,T$3+2,FALSE)&gt;=$B$1,"",IF(VLOOKUP($C115,Data_qPCR,T$3+2,FALSE)&lt;=$B$2,"",LOG(VLOOKUP($C115,Data_qPCR,T$3+2,FALSE)))),""),"")</f>
        <v/>
      </c>
      <c r="U115" t="str">
        <f t="shared" ca="1" si="90"/>
        <v/>
      </c>
      <c r="V115" t="str">
        <f t="shared" ca="1" si="90"/>
        <v/>
      </c>
      <c r="W115" t="str">
        <f t="shared" ca="1" si="90"/>
        <v/>
      </c>
      <c r="X115" t="str">
        <f t="shared" ca="1" si="90"/>
        <v/>
      </c>
      <c r="Y115" t="str">
        <f t="shared" ca="1" si="90"/>
        <v/>
      </c>
      <c r="Z115" t="str">
        <f t="shared" ca="1" si="90"/>
        <v/>
      </c>
      <c r="AA115" t="str">
        <f t="shared" ca="1" si="90"/>
        <v/>
      </c>
      <c r="AB115">
        <f t="shared" ca="1" si="90"/>
        <v>-1.7112538726469144</v>
      </c>
      <c r="AC115">
        <f t="shared" ca="1" si="90"/>
        <v>-1.3947660223158056</v>
      </c>
      <c r="AD115">
        <f t="shared" ca="1" si="90"/>
        <v>-1.109273443509184</v>
      </c>
      <c r="AE115">
        <f t="shared" ca="1" si="90"/>
        <v>-0.84754741395766919</v>
      </c>
      <c r="AF115">
        <f t="shared" ca="1" si="90"/>
        <v>-0.6135986959970946</v>
      </c>
      <c r="AG115" t="str">
        <f t="shared" ca="1" si="90"/>
        <v/>
      </c>
      <c r="AH115" t="str">
        <f t="shared" ca="1" si="90"/>
        <v/>
      </c>
      <c r="AI115" t="str">
        <f t="shared" ca="1" si="90"/>
        <v/>
      </c>
      <c r="AJ115" t="str">
        <f t="shared" ca="1" si="83"/>
        <v/>
      </c>
      <c r="AK115" t="str">
        <f t="shared" ca="1" si="83"/>
        <v/>
      </c>
      <c r="AL115" t="str">
        <f t="shared" ca="1" si="83"/>
        <v/>
      </c>
      <c r="AM115" t="str">
        <f t="shared" ca="1" si="83"/>
        <v/>
      </c>
      <c r="AN115" t="str">
        <f t="shared" ca="1" si="83"/>
        <v/>
      </c>
      <c r="AO115" t="str">
        <f t="shared" ca="1" si="83"/>
        <v/>
      </c>
      <c r="AP115" t="str">
        <f t="shared" ca="1" si="83"/>
        <v/>
      </c>
      <c r="AQ115" t="str">
        <f t="shared" ca="1" si="83"/>
        <v/>
      </c>
      <c r="AR115" t="str">
        <f t="shared" ca="1" si="83"/>
        <v/>
      </c>
      <c r="AS115" t="str">
        <f t="shared" ca="1" si="83"/>
        <v/>
      </c>
      <c r="AT115" t="str">
        <f t="shared" ca="1" si="83"/>
        <v/>
      </c>
      <c r="AU115" t="str">
        <f t="shared" ca="1" si="83"/>
        <v/>
      </c>
      <c r="AV115" t="str">
        <f t="shared" ca="1" si="83"/>
        <v/>
      </c>
      <c r="AW115" t="str">
        <f t="shared" ca="1" si="83"/>
        <v/>
      </c>
      <c r="AX115" t="str">
        <f t="shared" ca="1" si="83"/>
        <v/>
      </c>
      <c r="AY115" t="str">
        <f t="shared" ref="AY115:BA130" ca="1" si="91">IFERROR(IF(AY$3&gt;$D$2,IF(VLOOKUP($C115,Data_qPCR,AY$3+2,FALSE)&gt;=$B$1,"",IF(VLOOKUP($C115,Data_qPCR,AY$3+2,FALSE)&lt;=$B$2,"",LOG(VLOOKUP($C115,Data_qPCR,AY$3+2,FALSE)))),""),"")</f>
        <v/>
      </c>
      <c r="AZ115" t="str">
        <f t="shared" ca="1" si="91"/>
        <v/>
      </c>
      <c r="BA115" t="str">
        <f t="shared" ca="1" si="91"/>
        <v/>
      </c>
      <c r="BB115" t="str">
        <f t="shared" ca="1" si="54"/>
        <v>2G6</v>
      </c>
      <c r="BC115" t="str">
        <f t="shared" ca="1" si="84"/>
        <v>3N_ParA</v>
      </c>
      <c r="BD115">
        <f t="shared" ca="1" si="56"/>
        <v>20706</v>
      </c>
      <c r="BE115" t="str">
        <f t="shared" ca="1" si="85"/>
        <v>3N</v>
      </c>
      <c r="BF115" t="str">
        <f t="shared" ca="1" si="86"/>
        <v>ParA</v>
      </c>
      <c r="BG115" t="str">
        <f t="shared" ca="1" si="87"/>
        <v>2_3</v>
      </c>
      <c r="BH115">
        <f ca="1">IFERROR(IF(BB115="","",IF(Details!$B$10=1,1,VLOOKUP($BB115,Data_qPCR,58,FALSE))),"")</f>
        <v>1</v>
      </c>
      <c r="BI115">
        <f t="shared" ca="1" si="60"/>
        <v>5</v>
      </c>
      <c r="BJ115">
        <f t="shared" ca="1" si="61"/>
        <v>3.6339487083569773</v>
      </c>
      <c r="BK115">
        <f t="shared" ca="1" si="62"/>
        <v>31.125577960335335</v>
      </c>
      <c r="BL115">
        <f t="shared" ca="1" si="63"/>
        <v>0.99662095778478776</v>
      </c>
      <c r="BM115">
        <f t="shared" ca="1" si="64"/>
        <v>0.8844418922544246</v>
      </c>
      <c r="BN115">
        <f t="shared" ca="1" si="88"/>
        <v>26.058583849335037</v>
      </c>
      <c r="BO115" t="str">
        <f t="shared" ca="1" si="66"/>
        <v>ParA@2_3</v>
      </c>
      <c r="BP115">
        <f ca="1">IF(BO115="","",BQ115-COUNTIF($BO$3:BO114,BO115))</f>
        <v>2</v>
      </c>
      <c r="BQ115">
        <f t="shared" ca="1" si="89"/>
        <v>4</v>
      </c>
      <c r="BR115" t="str">
        <f t="shared" ca="1" si="68"/>
        <v>ParA@2_3@3</v>
      </c>
      <c r="BS115" t="str">
        <f t="shared" ca="1" si="69"/>
        <v>2G6</v>
      </c>
      <c r="BT115" t="b">
        <f t="shared" ca="1" si="70"/>
        <v>0</v>
      </c>
      <c r="BU115">
        <f t="shared" ca="1" si="71"/>
        <v>26.510463100721971</v>
      </c>
      <c r="BV115" s="79" t="str">
        <f t="shared" ca="1" si="72"/>
        <v/>
      </c>
      <c r="BW115" s="79" t="str">
        <f t="shared" ca="1" si="73"/>
        <v/>
      </c>
    </row>
    <row r="116" spans="1:75" x14ac:dyDescent="0.25">
      <c r="A116">
        <f ca="1">IF(A115="","",IF(ISTEXT(A115),1,IF(A115+1&gt;Data_Chart!$C$2,"",A115+1)))</f>
        <v>113</v>
      </c>
      <c r="B116" s="79">
        <f ca="1">IFERROR(SMALL(Data_Amplitude!$A$4:$A$1155,A116),IF(B115=$E$1,IF($E$2&gt;0,"N1",""),IF(B115="","",IF(RIGHT(B115,LEN(B115)-1)+1&gt;$E$2,"","N"&amp;RIGHT(B115,LEN(B115)-1)+1))))</f>
        <v>113</v>
      </c>
      <c r="C116" t="str">
        <f t="shared" ca="1" si="80"/>
        <v>2H6</v>
      </c>
      <c r="D116" t="str">
        <f t="shared" si="81"/>
        <v/>
      </c>
      <c r="E116" t="str">
        <f t="shared" ref="E116:T131" si="92">IFERROR(IF(E$3&gt;$D$2,IF(VLOOKUP($C116,Data_qPCR,E$3+2,FALSE)&gt;=$B$1,"",IF(VLOOKUP($C116,Data_qPCR,E$3+2,FALSE)&lt;=$B$2,"",LOG(VLOOKUP($C116,Data_qPCR,E$3+2,FALSE)))),""),"")</f>
        <v/>
      </c>
      <c r="F116" t="str">
        <f t="shared" si="92"/>
        <v/>
      </c>
      <c r="G116" t="str">
        <f t="shared" si="92"/>
        <v/>
      </c>
      <c r="H116" t="str">
        <f t="shared" si="92"/>
        <v/>
      </c>
      <c r="I116" t="str">
        <f t="shared" si="92"/>
        <v/>
      </c>
      <c r="J116" t="str">
        <f t="shared" si="92"/>
        <v/>
      </c>
      <c r="K116" t="str">
        <f t="shared" si="92"/>
        <v/>
      </c>
      <c r="L116" t="str">
        <f t="shared" si="92"/>
        <v/>
      </c>
      <c r="M116" t="str">
        <f t="shared" si="92"/>
        <v/>
      </c>
      <c r="N116" t="str">
        <f t="shared" si="92"/>
        <v/>
      </c>
      <c r="O116" t="str">
        <f t="shared" si="92"/>
        <v/>
      </c>
      <c r="P116" t="str">
        <f t="shared" si="92"/>
        <v/>
      </c>
      <c r="Q116" t="str">
        <f t="shared" ca="1" si="92"/>
        <v/>
      </c>
      <c r="R116" t="str">
        <f t="shared" ca="1" si="92"/>
        <v/>
      </c>
      <c r="S116" t="str">
        <f t="shared" ca="1" si="92"/>
        <v/>
      </c>
      <c r="T116" t="str">
        <f t="shared" ca="1" si="92"/>
        <v/>
      </c>
      <c r="U116" t="str">
        <f t="shared" ca="1" si="90"/>
        <v/>
      </c>
      <c r="V116" t="str">
        <f t="shared" ca="1" si="90"/>
        <v/>
      </c>
      <c r="W116" t="str">
        <f t="shared" ca="1" si="90"/>
        <v/>
      </c>
      <c r="X116" t="str">
        <f t="shared" ca="1" si="90"/>
        <v/>
      </c>
      <c r="Y116" t="str">
        <f t="shared" ca="1" si="90"/>
        <v/>
      </c>
      <c r="Z116" t="str">
        <f t="shared" ca="1" si="90"/>
        <v/>
      </c>
      <c r="AA116" t="str">
        <f t="shared" ca="1" si="90"/>
        <v/>
      </c>
      <c r="AB116">
        <f t="shared" ca="1" si="90"/>
        <v>-1.8162702526833308</v>
      </c>
      <c r="AC116">
        <f t="shared" ca="1" si="90"/>
        <v>-1.4867920250025295</v>
      </c>
      <c r="AD116">
        <f t="shared" ca="1" si="90"/>
        <v>-1.1985188967357872</v>
      </c>
      <c r="AE116">
        <f t="shared" ca="1" si="90"/>
        <v>-0.93196454621680558</v>
      </c>
      <c r="AF116">
        <f t="shared" ca="1" si="90"/>
        <v>-0.68877844472290484</v>
      </c>
      <c r="AG116" t="str">
        <f t="shared" ca="1" si="90"/>
        <v/>
      </c>
      <c r="AH116" t="str">
        <f t="shared" ca="1" si="90"/>
        <v/>
      </c>
      <c r="AI116" t="str">
        <f t="shared" ca="1" si="90"/>
        <v/>
      </c>
      <c r="AJ116" t="str">
        <f t="shared" ref="AJ116:AY131" ca="1" si="93">IFERROR(IF(AJ$3&gt;$D$2,IF(VLOOKUP($C116,Data_qPCR,AJ$3+2,FALSE)&gt;=$B$1,"",IF(VLOOKUP($C116,Data_qPCR,AJ$3+2,FALSE)&lt;=$B$2,"",LOG(VLOOKUP($C116,Data_qPCR,AJ$3+2,FALSE)))),""),"")</f>
        <v/>
      </c>
      <c r="AK116" t="str">
        <f t="shared" ca="1" si="93"/>
        <v/>
      </c>
      <c r="AL116" t="str">
        <f t="shared" ca="1" si="93"/>
        <v/>
      </c>
      <c r="AM116" t="str">
        <f t="shared" ca="1" si="93"/>
        <v/>
      </c>
      <c r="AN116" t="str">
        <f t="shared" ca="1" si="93"/>
        <v/>
      </c>
      <c r="AO116" t="str">
        <f t="shared" ca="1" si="93"/>
        <v/>
      </c>
      <c r="AP116" t="str">
        <f t="shared" ca="1" si="93"/>
        <v/>
      </c>
      <c r="AQ116" t="str">
        <f t="shared" ca="1" si="93"/>
        <v/>
      </c>
      <c r="AR116" t="str">
        <f t="shared" ca="1" si="93"/>
        <v/>
      </c>
      <c r="AS116" t="str">
        <f t="shared" ca="1" si="93"/>
        <v/>
      </c>
      <c r="AT116" t="str">
        <f t="shared" ca="1" si="93"/>
        <v/>
      </c>
      <c r="AU116" t="str">
        <f t="shared" ca="1" si="93"/>
        <v/>
      </c>
      <c r="AV116" t="str">
        <f t="shared" ca="1" si="93"/>
        <v/>
      </c>
      <c r="AW116" t="str">
        <f t="shared" ca="1" si="93"/>
        <v/>
      </c>
      <c r="AX116" t="str">
        <f t="shared" ca="1" si="93"/>
        <v/>
      </c>
      <c r="AY116" t="str">
        <f t="shared" ca="1" si="93"/>
        <v/>
      </c>
      <c r="AZ116" t="str">
        <f t="shared" ca="1" si="91"/>
        <v/>
      </c>
      <c r="BA116" t="str">
        <f t="shared" ca="1" si="91"/>
        <v/>
      </c>
      <c r="BB116" t="str">
        <f t="shared" ca="1" si="54"/>
        <v>2H6</v>
      </c>
      <c r="BC116" t="str">
        <f t="shared" ca="1" si="84"/>
        <v>3N_ParA</v>
      </c>
      <c r="BD116">
        <f t="shared" ca="1" si="56"/>
        <v>20806</v>
      </c>
      <c r="BE116" t="str">
        <f t="shared" ca="1" si="85"/>
        <v>3N</v>
      </c>
      <c r="BF116" t="str">
        <f t="shared" ca="1" si="86"/>
        <v>ParA</v>
      </c>
      <c r="BG116" t="str">
        <f t="shared" ca="1" si="87"/>
        <v>2_3</v>
      </c>
      <c r="BH116">
        <f ca="1">IFERROR(IF(BB116="","",IF(Details!$B$10=1,1,VLOOKUP($BB116,Data_qPCR,58,FALSE))),"")</f>
        <v>1</v>
      </c>
      <c r="BI116">
        <f t="shared" ca="1" si="60"/>
        <v>5</v>
      </c>
      <c r="BJ116">
        <f t="shared" ca="1" si="61"/>
        <v>3.546672235401032</v>
      </c>
      <c r="BK116">
        <f t="shared" ca="1" si="62"/>
        <v>31.342775426682387</v>
      </c>
      <c r="BL116">
        <f t="shared" ca="1" si="63"/>
        <v>0.99654789963175894</v>
      </c>
      <c r="BM116">
        <f t="shared" ca="1" si="64"/>
        <v>0.9140551389365692</v>
      </c>
      <c r="BN116">
        <f t="shared" ca="1" si="88"/>
        <v>26.38662243633614</v>
      </c>
      <c r="BO116" t="str">
        <f t="shared" ca="1" si="66"/>
        <v>ParA@2_3</v>
      </c>
      <c r="BP116">
        <f ca="1">IF(BO116="","",BQ116-COUNTIF($BO$3:BO115,BO116))</f>
        <v>1</v>
      </c>
      <c r="BQ116">
        <f t="shared" ca="1" si="89"/>
        <v>4</v>
      </c>
      <c r="BR116" t="str">
        <f t="shared" ca="1" si="68"/>
        <v>ParA@2_3@4</v>
      </c>
      <c r="BS116" t="str">
        <f t="shared" ca="1" si="69"/>
        <v>2H6</v>
      </c>
      <c r="BT116" t="b">
        <f t="shared" ca="1" si="70"/>
        <v>0</v>
      </c>
      <c r="BU116">
        <f t="shared" ca="1" si="71"/>
        <v>26.838501687723074</v>
      </c>
      <c r="BV116" s="79" t="str">
        <f t="shared" ca="1" si="72"/>
        <v/>
      </c>
      <c r="BW116" s="79" t="str">
        <f t="shared" ca="1" si="73"/>
        <v/>
      </c>
    </row>
    <row r="117" spans="1:75" x14ac:dyDescent="0.25">
      <c r="A117">
        <f ca="1">IF(A116="","",IF(ISTEXT(A116),1,IF(A116+1&gt;Data_Chart!$C$2,"",A116+1)))</f>
        <v>114</v>
      </c>
      <c r="B117" s="79">
        <f ca="1">IFERROR(SMALL(Data_Amplitude!$A$4:$A$1155,A117),IF(B116=$E$1,IF($E$2&gt;0,"N1",""),IF(B116="","",IF(RIGHT(B116,LEN(B116)-1)+1&gt;$E$2,"","N"&amp;RIGHT(B116,LEN(B116)-1)+1))))</f>
        <v>114</v>
      </c>
      <c r="C117" t="str">
        <f t="shared" ca="1" si="80"/>
        <v>2A7</v>
      </c>
      <c r="D117" t="str">
        <f t="shared" si="81"/>
        <v/>
      </c>
      <c r="E117" t="str">
        <f t="shared" si="92"/>
        <v/>
      </c>
      <c r="F117" t="str">
        <f t="shared" si="92"/>
        <v/>
      </c>
      <c r="G117" t="str">
        <f t="shared" si="92"/>
        <v/>
      </c>
      <c r="H117" t="str">
        <f t="shared" si="92"/>
        <v/>
      </c>
      <c r="I117" t="str">
        <f t="shared" si="92"/>
        <v/>
      </c>
      <c r="J117" t="str">
        <f t="shared" si="92"/>
        <v/>
      </c>
      <c r="K117" t="str">
        <f t="shared" si="92"/>
        <v/>
      </c>
      <c r="L117" t="str">
        <f t="shared" si="92"/>
        <v/>
      </c>
      <c r="M117" t="str">
        <f t="shared" si="92"/>
        <v/>
      </c>
      <c r="N117" t="str">
        <f t="shared" si="92"/>
        <v/>
      </c>
      <c r="O117" t="str">
        <f t="shared" si="92"/>
        <v/>
      </c>
      <c r="P117" t="str">
        <f t="shared" si="92"/>
        <v/>
      </c>
      <c r="Q117" t="str">
        <f t="shared" ca="1" si="92"/>
        <v/>
      </c>
      <c r="R117" t="str">
        <f t="shared" ca="1" si="92"/>
        <v/>
      </c>
      <c r="S117" t="str">
        <f t="shared" ca="1" si="92"/>
        <v/>
      </c>
      <c r="T117" t="str">
        <f t="shared" ca="1" si="92"/>
        <v/>
      </c>
      <c r="U117" t="str">
        <f t="shared" ca="1" si="90"/>
        <v/>
      </c>
      <c r="V117" t="str">
        <f t="shared" ca="1" si="90"/>
        <v/>
      </c>
      <c r="W117" t="str">
        <f t="shared" ca="1" si="90"/>
        <v/>
      </c>
      <c r="X117" t="str">
        <f t="shared" ca="1" si="90"/>
        <v/>
      </c>
      <c r="Y117" t="str">
        <f t="shared" ca="1" si="90"/>
        <v/>
      </c>
      <c r="Z117" t="str">
        <f t="shared" ca="1" si="90"/>
        <v/>
      </c>
      <c r="AA117" t="str">
        <f t="shared" ca="1" si="90"/>
        <v/>
      </c>
      <c r="AB117" t="str">
        <f t="shared" ca="1" si="90"/>
        <v/>
      </c>
      <c r="AC117" t="str">
        <f t="shared" ca="1" si="90"/>
        <v/>
      </c>
      <c r="AD117">
        <f t="shared" ca="1" si="90"/>
        <v>-1.6374116964935477</v>
      </c>
      <c r="AE117">
        <f t="shared" ca="1" si="90"/>
        <v>-1.322691040668087</v>
      </c>
      <c r="AF117">
        <f t="shared" ca="1" si="90"/>
        <v>-1.0438754455319155</v>
      </c>
      <c r="AG117">
        <f t="shared" ca="1" si="90"/>
        <v>-0.78820495494217468</v>
      </c>
      <c r="AH117">
        <f t="shared" ca="1" si="90"/>
        <v>-0.56294531570570161</v>
      </c>
      <c r="AI117" t="str">
        <f t="shared" ca="1" si="90"/>
        <v/>
      </c>
      <c r="AJ117" t="str">
        <f t="shared" ca="1" si="93"/>
        <v/>
      </c>
      <c r="AK117" t="str">
        <f t="shared" ca="1" si="93"/>
        <v/>
      </c>
      <c r="AL117" t="str">
        <f t="shared" ca="1" si="93"/>
        <v/>
      </c>
      <c r="AM117" t="str">
        <f t="shared" ca="1" si="93"/>
        <v/>
      </c>
      <c r="AN117" t="str">
        <f t="shared" ca="1" si="93"/>
        <v/>
      </c>
      <c r="AO117" t="str">
        <f t="shared" ca="1" si="93"/>
        <v/>
      </c>
      <c r="AP117" t="str">
        <f t="shared" ca="1" si="93"/>
        <v/>
      </c>
      <c r="AQ117" t="str">
        <f t="shared" ca="1" si="93"/>
        <v/>
      </c>
      <c r="AR117" t="str">
        <f t="shared" ca="1" si="93"/>
        <v/>
      </c>
      <c r="AS117" t="str">
        <f t="shared" ca="1" si="93"/>
        <v/>
      </c>
      <c r="AT117" t="str">
        <f t="shared" ca="1" si="93"/>
        <v/>
      </c>
      <c r="AU117" t="str">
        <f t="shared" ca="1" si="93"/>
        <v/>
      </c>
      <c r="AV117" t="str">
        <f t="shared" ca="1" si="93"/>
        <v/>
      </c>
      <c r="AW117" t="str">
        <f t="shared" ca="1" si="93"/>
        <v/>
      </c>
      <c r="AX117" t="str">
        <f t="shared" ca="1" si="93"/>
        <v/>
      </c>
      <c r="AY117" t="str">
        <f t="shared" ca="1" si="93"/>
        <v/>
      </c>
      <c r="AZ117" t="str">
        <f t="shared" ca="1" si="91"/>
        <v/>
      </c>
      <c r="BA117" t="str">
        <f t="shared" ca="1" si="91"/>
        <v/>
      </c>
      <c r="BB117" t="str">
        <f t="shared" ca="1" si="54"/>
        <v>2A7</v>
      </c>
      <c r="BC117" t="str">
        <f t="shared" ca="1" si="84"/>
        <v>3B_aceA</v>
      </c>
      <c r="BD117">
        <f t="shared" ca="1" si="56"/>
        <v>20107</v>
      </c>
      <c r="BE117" t="str">
        <f t="shared" ca="1" si="85"/>
        <v>3B</v>
      </c>
      <c r="BF117" t="str">
        <f t="shared" ca="1" si="86"/>
        <v>aceA</v>
      </c>
      <c r="BG117" t="str">
        <f t="shared" ca="1" si="87"/>
        <v>3_1</v>
      </c>
      <c r="BH117">
        <f ca="1">IFERROR(IF(BB117="","",IF(Details!$B$10=1,1,VLOOKUP($BB117,Data_qPCR,58,FALSE))),"")</f>
        <v>1</v>
      </c>
      <c r="BI117">
        <f t="shared" ca="1" si="60"/>
        <v>5</v>
      </c>
      <c r="BJ117">
        <f t="shared" ca="1" si="61"/>
        <v>3.7115115171192108</v>
      </c>
      <c r="BK117">
        <f t="shared" ca="1" si="62"/>
        <v>32.975124186045896</v>
      </c>
      <c r="BL117">
        <f t="shared" ca="1" si="63"/>
        <v>0.99595399570146637</v>
      </c>
      <c r="BM117">
        <f t="shared" ca="1" si="64"/>
        <v>0.85965339710283617</v>
      </c>
      <c r="BN117">
        <f t="shared" ca="1" si="88"/>
        <v>27.809625307917564</v>
      </c>
      <c r="BO117" t="str">
        <f t="shared" ca="1" si="66"/>
        <v>aceA@3_1</v>
      </c>
      <c r="BP117">
        <f ca="1">IF(BO117="","",BQ117-COUNTIF($BO$3:BO116,BO117))</f>
        <v>2</v>
      </c>
      <c r="BQ117">
        <f t="shared" ca="1" si="89"/>
        <v>2</v>
      </c>
      <c r="BR117" t="str">
        <f t="shared" ca="1" si="68"/>
        <v>aceA@3_1@1</v>
      </c>
      <c r="BS117" t="str">
        <f t="shared" ca="1" si="69"/>
        <v>2A7</v>
      </c>
      <c r="BT117" t="b">
        <f t="shared" ca="1" si="70"/>
        <v>0</v>
      </c>
      <c r="BU117">
        <f t="shared" ca="1" si="71"/>
        <v>28.261504559304498</v>
      </c>
      <c r="BV117" s="79" t="str">
        <f t="shared" ca="1" si="72"/>
        <v/>
      </c>
      <c r="BW117" s="79" t="str">
        <f t="shared" ca="1" si="73"/>
        <v/>
      </c>
    </row>
    <row r="118" spans="1:75" x14ac:dyDescent="0.25">
      <c r="A118">
        <f ca="1">IF(A117="","",IF(ISTEXT(A117),1,IF(A117+1&gt;Data_Chart!$C$2,"",A117+1)))</f>
        <v>115</v>
      </c>
      <c r="B118" s="79">
        <f ca="1">IFERROR(SMALL(Data_Amplitude!$A$4:$A$1155,A118),IF(B117=$E$1,IF($E$2&gt;0,"N1",""),IF(B117="","",IF(RIGHT(B117,LEN(B117)-1)+1&gt;$E$2,"","N"&amp;RIGHT(B117,LEN(B117)-1)+1))))</f>
        <v>115</v>
      </c>
      <c r="C118" t="str">
        <f t="shared" ca="1" si="80"/>
        <v>2B7</v>
      </c>
      <c r="D118" t="str">
        <f t="shared" si="81"/>
        <v/>
      </c>
      <c r="E118" t="str">
        <f t="shared" si="92"/>
        <v/>
      </c>
      <c r="F118" t="str">
        <f t="shared" si="92"/>
        <v/>
      </c>
      <c r="G118" t="str">
        <f t="shared" si="92"/>
        <v/>
      </c>
      <c r="H118" t="str">
        <f t="shared" si="92"/>
        <v/>
      </c>
      <c r="I118" t="str">
        <f t="shared" si="92"/>
        <v/>
      </c>
      <c r="J118" t="str">
        <f t="shared" si="92"/>
        <v/>
      </c>
      <c r="K118" t="str">
        <f t="shared" si="92"/>
        <v/>
      </c>
      <c r="L118" t="str">
        <f t="shared" si="92"/>
        <v/>
      </c>
      <c r="M118" t="str">
        <f t="shared" si="92"/>
        <v/>
      </c>
      <c r="N118" t="str">
        <f t="shared" si="92"/>
        <v/>
      </c>
      <c r="O118" t="str">
        <f t="shared" si="92"/>
        <v/>
      </c>
      <c r="P118" t="str">
        <f t="shared" si="92"/>
        <v/>
      </c>
      <c r="Q118" t="str">
        <f t="shared" ca="1" si="92"/>
        <v/>
      </c>
      <c r="R118" t="str">
        <f t="shared" ca="1" si="92"/>
        <v/>
      </c>
      <c r="S118" t="str">
        <f t="shared" ca="1" si="92"/>
        <v/>
      </c>
      <c r="T118" t="str">
        <f t="shared" ca="1" si="92"/>
        <v/>
      </c>
      <c r="U118" t="str">
        <f t="shared" ca="1" si="90"/>
        <v/>
      </c>
      <c r="V118" t="str">
        <f t="shared" ca="1" si="90"/>
        <v/>
      </c>
      <c r="W118" t="str">
        <f t="shared" ca="1" si="90"/>
        <v/>
      </c>
      <c r="X118" t="str">
        <f t="shared" ca="1" si="90"/>
        <v/>
      </c>
      <c r="Y118" t="str">
        <f t="shared" ca="1" si="90"/>
        <v/>
      </c>
      <c r="Z118" t="str">
        <f t="shared" ca="1" si="90"/>
        <v/>
      </c>
      <c r="AA118" t="str">
        <f t="shared" ca="1" si="90"/>
        <v/>
      </c>
      <c r="AB118" t="str">
        <f t="shared" ca="1" si="90"/>
        <v/>
      </c>
      <c r="AC118">
        <f t="shared" ca="1" si="90"/>
        <v>-1.8899155170492767</v>
      </c>
      <c r="AD118">
        <f t="shared" ca="1" si="90"/>
        <v>-1.5812586092145171</v>
      </c>
      <c r="AE118">
        <f t="shared" ca="1" si="90"/>
        <v>-1.2981938721646207</v>
      </c>
      <c r="AF118">
        <f t="shared" ca="1" si="90"/>
        <v>-1.0323348093093465</v>
      </c>
      <c r="AG118">
        <f t="shared" ca="1" si="90"/>
        <v>-0.78345350280751103</v>
      </c>
      <c r="AH118">
        <f t="shared" ca="1" si="90"/>
        <v>-0.55965924295079172</v>
      </c>
      <c r="AI118" t="str">
        <f t="shared" ca="1" si="90"/>
        <v/>
      </c>
      <c r="AJ118" t="str">
        <f t="shared" ca="1" si="93"/>
        <v/>
      </c>
      <c r="AK118" t="str">
        <f t="shared" ca="1" si="93"/>
        <v/>
      </c>
      <c r="AL118" t="str">
        <f t="shared" ca="1" si="93"/>
        <v/>
      </c>
      <c r="AM118" t="str">
        <f t="shared" ca="1" si="93"/>
        <v/>
      </c>
      <c r="AN118" t="str">
        <f t="shared" ca="1" si="93"/>
        <v/>
      </c>
      <c r="AO118" t="str">
        <f t="shared" ca="1" si="93"/>
        <v/>
      </c>
      <c r="AP118" t="str">
        <f t="shared" ca="1" si="93"/>
        <v/>
      </c>
      <c r="AQ118" t="str">
        <f t="shared" ca="1" si="93"/>
        <v/>
      </c>
      <c r="AR118" t="str">
        <f t="shared" ca="1" si="93"/>
        <v/>
      </c>
      <c r="AS118" t="str">
        <f t="shared" ca="1" si="93"/>
        <v/>
      </c>
      <c r="AT118" t="str">
        <f t="shared" ca="1" si="93"/>
        <v/>
      </c>
      <c r="AU118" t="str">
        <f t="shared" ca="1" si="93"/>
        <v/>
      </c>
      <c r="AV118" t="str">
        <f t="shared" ca="1" si="93"/>
        <v/>
      </c>
      <c r="AW118" t="str">
        <f t="shared" ca="1" si="93"/>
        <v/>
      </c>
      <c r="AX118" t="str">
        <f t="shared" ca="1" si="93"/>
        <v/>
      </c>
      <c r="AY118" t="str">
        <f t="shared" ca="1" si="93"/>
        <v/>
      </c>
      <c r="AZ118" t="str">
        <f t="shared" ca="1" si="91"/>
        <v/>
      </c>
      <c r="BA118" t="str">
        <f t="shared" ca="1" si="91"/>
        <v/>
      </c>
      <c r="BB118" t="str">
        <f t="shared" ca="1" si="54"/>
        <v>2B7</v>
      </c>
      <c r="BC118" t="str">
        <f t="shared" ca="1" si="84"/>
        <v>3B_aceA</v>
      </c>
      <c r="BD118">
        <f t="shared" ca="1" si="56"/>
        <v>20207</v>
      </c>
      <c r="BE118" t="str">
        <f t="shared" ca="1" si="85"/>
        <v>3B</v>
      </c>
      <c r="BF118" t="str">
        <f t="shared" ca="1" si="86"/>
        <v>aceA</v>
      </c>
      <c r="BG118" t="str">
        <f t="shared" ca="1" si="87"/>
        <v>3_1</v>
      </c>
      <c r="BH118">
        <f ca="1">IFERROR(IF(BB118="","",IF(Details!$B$10=1,1,VLOOKUP($BB118,Data_qPCR,58,FALSE))),"")</f>
        <v>1</v>
      </c>
      <c r="BI118">
        <f t="shared" ca="1" si="60"/>
        <v>6</v>
      </c>
      <c r="BJ118">
        <f t="shared" ca="1" si="61"/>
        <v>3.7478037337590302</v>
      </c>
      <c r="BK118">
        <f t="shared" ca="1" si="62"/>
        <v>32.962894401402025</v>
      </c>
      <c r="BL118">
        <f t="shared" ca="1" si="63"/>
        <v>0.99697530322424754</v>
      </c>
      <c r="BM118">
        <f t="shared" ca="1" si="64"/>
        <v>0.84851482150331181</v>
      </c>
      <c r="BN118">
        <f t="shared" ca="1" si="88"/>
        <v>27.751304408141117</v>
      </c>
      <c r="BO118" t="str">
        <f t="shared" ca="1" si="66"/>
        <v>aceA@3_1</v>
      </c>
      <c r="BP118">
        <f ca="1">IF(BO118="","",BQ118-COUNTIF($BO$3:BO117,BO118))</f>
        <v>1</v>
      </c>
      <c r="BQ118">
        <f t="shared" ca="1" si="89"/>
        <v>2</v>
      </c>
      <c r="BR118" t="str">
        <f t="shared" ca="1" si="68"/>
        <v>aceA@3_1@2</v>
      </c>
      <c r="BS118" t="str">
        <f t="shared" ca="1" si="69"/>
        <v>2B7</v>
      </c>
      <c r="BT118" t="b">
        <f t="shared" ca="1" si="70"/>
        <v>0</v>
      </c>
      <c r="BU118">
        <f t="shared" ca="1" si="71"/>
        <v>28.203183659528055</v>
      </c>
      <c r="BV118" s="79" t="str">
        <f t="shared" ca="1" si="72"/>
        <v/>
      </c>
      <c r="BW118" s="79" t="str">
        <f t="shared" ca="1" si="73"/>
        <v/>
      </c>
    </row>
    <row r="119" spans="1:75" x14ac:dyDescent="0.25">
      <c r="A119">
        <f ca="1">IF(A118="","",IF(ISTEXT(A118),1,IF(A118+1&gt;Data_Chart!$C$2,"",A118+1)))</f>
        <v>116</v>
      </c>
      <c r="B119" s="79">
        <f ca="1">IFERROR(SMALL(Data_Amplitude!$A$4:$A$1155,A119),IF(B118=$E$1,IF($E$2&gt;0,"N1",""),IF(B118="","",IF(RIGHT(B118,LEN(B118)-1)+1&gt;$E$2,"","N"&amp;RIGHT(B118,LEN(B118)-1)+1))))</f>
        <v>116</v>
      </c>
      <c r="C119" t="str">
        <f t="shared" ca="1" si="80"/>
        <v>2C7</v>
      </c>
      <c r="D119" t="str">
        <f t="shared" si="81"/>
        <v/>
      </c>
      <c r="E119" t="str">
        <f t="shared" si="92"/>
        <v/>
      </c>
      <c r="F119" t="str">
        <f t="shared" si="92"/>
        <v/>
      </c>
      <c r="G119" t="str">
        <f t="shared" si="92"/>
        <v/>
      </c>
      <c r="H119" t="str">
        <f t="shared" si="92"/>
        <v/>
      </c>
      <c r="I119" t="str">
        <f t="shared" si="92"/>
        <v/>
      </c>
      <c r="J119" t="str">
        <f t="shared" si="92"/>
        <v/>
      </c>
      <c r="K119" t="str">
        <f t="shared" si="92"/>
        <v/>
      </c>
      <c r="L119" t="str">
        <f t="shared" si="92"/>
        <v/>
      </c>
      <c r="M119" t="str">
        <f t="shared" si="92"/>
        <v/>
      </c>
      <c r="N119" t="str">
        <f t="shared" si="92"/>
        <v/>
      </c>
      <c r="O119" t="str">
        <f t="shared" si="92"/>
        <v/>
      </c>
      <c r="P119" t="str">
        <f t="shared" si="92"/>
        <v/>
      </c>
      <c r="Q119" t="str">
        <f t="shared" ca="1" si="92"/>
        <v/>
      </c>
      <c r="R119" t="str">
        <f t="shared" ca="1" si="92"/>
        <v/>
      </c>
      <c r="S119" t="str">
        <f t="shared" ca="1" si="92"/>
        <v/>
      </c>
      <c r="T119" t="str">
        <f t="shared" ca="1" si="92"/>
        <v/>
      </c>
      <c r="U119" t="str">
        <f t="shared" ca="1" si="90"/>
        <v/>
      </c>
      <c r="V119" t="str">
        <f t="shared" ca="1" si="90"/>
        <v/>
      </c>
      <c r="W119" t="str">
        <f t="shared" ca="1" si="90"/>
        <v/>
      </c>
      <c r="X119" t="str">
        <f t="shared" ca="1" si="90"/>
        <v/>
      </c>
      <c r="Y119" t="str">
        <f t="shared" ca="1" si="90"/>
        <v/>
      </c>
      <c r="Z119" t="str">
        <f t="shared" ca="1" si="90"/>
        <v/>
      </c>
      <c r="AA119" t="str">
        <f t="shared" ca="1" si="90"/>
        <v/>
      </c>
      <c r="AB119" t="str">
        <f t="shared" ca="1" si="90"/>
        <v/>
      </c>
      <c r="AC119" t="str">
        <f t="shared" ca="1" si="90"/>
        <v/>
      </c>
      <c r="AD119">
        <f t="shared" ca="1" si="90"/>
        <v>-1.9323416251326357</v>
      </c>
      <c r="AE119">
        <f t="shared" ca="1" si="90"/>
        <v>-1.6118442702521971</v>
      </c>
      <c r="AF119">
        <f t="shared" ca="1" si="90"/>
        <v>-1.3113284517532537</v>
      </c>
      <c r="AG119">
        <f t="shared" ca="1" si="90"/>
        <v>-1.0276608025782741</v>
      </c>
      <c r="AH119">
        <f t="shared" ca="1" si="90"/>
        <v>-0.76354535832424608</v>
      </c>
      <c r="AI119" t="str">
        <f t="shared" ca="1" si="90"/>
        <v/>
      </c>
      <c r="AJ119" t="str">
        <f t="shared" ca="1" si="93"/>
        <v/>
      </c>
      <c r="AK119" t="str">
        <f t="shared" ca="1" si="93"/>
        <v/>
      </c>
      <c r="AL119" t="str">
        <f t="shared" ca="1" si="93"/>
        <v/>
      </c>
      <c r="AM119" t="str">
        <f t="shared" ca="1" si="93"/>
        <v/>
      </c>
      <c r="AN119" t="str">
        <f t="shared" ca="1" si="93"/>
        <v/>
      </c>
      <c r="AO119" t="str">
        <f t="shared" ca="1" si="93"/>
        <v/>
      </c>
      <c r="AP119" t="str">
        <f t="shared" ca="1" si="93"/>
        <v/>
      </c>
      <c r="AQ119" t="str">
        <f t="shared" ca="1" si="93"/>
        <v/>
      </c>
      <c r="AR119" t="str">
        <f t="shared" ca="1" si="93"/>
        <v/>
      </c>
      <c r="AS119" t="str">
        <f t="shared" ca="1" si="93"/>
        <v/>
      </c>
      <c r="AT119" t="str">
        <f t="shared" ca="1" si="93"/>
        <v/>
      </c>
      <c r="AU119" t="str">
        <f t="shared" ca="1" si="93"/>
        <v/>
      </c>
      <c r="AV119" t="str">
        <f t="shared" ca="1" si="93"/>
        <v/>
      </c>
      <c r="AW119" t="str">
        <f t="shared" ca="1" si="93"/>
        <v/>
      </c>
      <c r="AX119" t="str">
        <f t="shared" ca="1" si="93"/>
        <v/>
      </c>
      <c r="AY119" t="str">
        <f t="shared" ca="1" si="93"/>
        <v/>
      </c>
      <c r="AZ119" t="str">
        <f t="shared" ca="1" si="91"/>
        <v/>
      </c>
      <c r="BA119" t="str">
        <f t="shared" ca="1" si="91"/>
        <v/>
      </c>
      <c r="BB119" t="str">
        <f t="shared" ca="1" si="54"/>
        <v>2C7</v>
      </c>
      <c r="BC119" t="str">
        <f t="shared" ca="1" si="84"/>
        <v>3B_pspA</v>
      </c>
      <c r="BD119">
        <f t="shared" ca="1" si="56"/>
        <v>20307</v>
      </c>
      <c r="BE119" t="str">
        <f t="shared" ca="1" si="85"/>
        <v>3B</v>
      </c>
      <c r="BF119" t="str">
        <f t="shared" ca="1" si="86"/>
        <v>pspA</v>
      </c>
      <c r="BG119" t="str">
        <f t="shared" ca="1" si="87"/>
        <v>3_1</v>
      </c>
      <c r="BH119">
        <f ca="1">IFERROR(IF(BB119="","",IF(Details!$B$10=1,1,VLOOKUP($BB119,Data_qPCR,58,FALSE))),"")</f>
        <v>1</v>
      </c>
      <c r="BI119">
        <f t="shared" ca="1" si="60"/>
        <v>5</v>
      </c>
      <c r="BJ119">
        <f t="shared" ca="1" si="61"/>
        <v>3.4177697420348192</v>
      </c>
      <c r="BK119">
        <f t="shared" ca="1" si="62"/>
        <v>33.5433920472287</v>
      </c>
      <c r="BL119">
        <f t="shared" ca="1" si="63"/>
        <v>0.99859576102148495</v>
      </c>
      <c r="BM119">
        <f t="shared" ca="1" si="64"/>
        <v>0.96150068556137547</v>
      </c>
      <c r="BN119">
        <f t="shared" ca="1" si="88"/>
        <v>28.750945223457542</v>
      </c>
      <c r="BO119" t="str">
        <f t="shared" ca="1" si="66"/>
        <v>pspA@3_1</v>
      </c>
      <c r="BP119">
        <f ca="1">IF(BO119="","",BQ119-COUNTIF($BO$3:BO118,BO119))</f>
        <v>2</v>
      </c>
      <c r="BQ119">
        <f t="shared" ca="1" si="89"/>
        <v>2</v>
      </c>
      <c r="BR119" t="str">
        <f t="shared" ca="1" si="68"/>
        <v>pspA@3_1@1</v>
      </c>
      <c r="BS119" t="str">
        <f t="shared" ca="1" si="69"/>
        <v>2C7</v>
      </c>
      <c r="BT119" t="b">
        <f t="shared" ca="1" si="70"/>
        <v>0</v>
      </c>
      <c r="BU119">
        <f t="shared" ca="1" si="71"/>
        <v>29.20282447484448</v>
      </c>
      <c r="BV119" s="79" t="str">
        <f t="shared" ca="1" si="72"/>
        <v/>
      </c>
      <c r="BW119" s="79" t="str">
        <f t="shared" ca="1" si="73"/>
        <v/>
      </c>
    </row>
    <row r="120" spans="1:75" x14ac:dyDescent="0.25">
      <c r="A120">
        <f ca="1">IF(A119="","",IF(ISTEXT(A119),1,IF(A119+1&gt;Data_Chart!$C$2,"",A119+1)))</f>
        <v>117</v>
      </c>
      <c r="B120" s="79">
        <f ca="1">IFERROR(SMALL(Data_Amplitude!$A$4:$A$1155,A120),IF(B119=$E$1,IF($E$2&gt;0,"N1",""),IF(B119="","",IF(RIGHT(B119,LEN(B119)-1)+1&gt;$E$2,"","N"&amp;RIGHT(B119,LEN(B119)-1)+1))))</f>
        <v>117</v>
      </c>
      <c r="C120" t="str">
        <f t="shared" ca="1" si="80"/>
        <v>2D7</v>
      </c>
      <c r="D120" t="str">
        <f t="shared" si="81"/>
        <v/>
      </c>
      <c r="E120" t="str">
        <f t="shared" si="92"/>
        <v/>
      </c>
      <c r="F120" t="str">
        <f t="shared" si="92"/>
        <v/>
      </c>
      <c r="G120" t="str">
        <f t="shared" si="92"/>
        <v/>
      </c>
      <c r="H120" t="str">
        <f t="shared" si="92"/>
        <v/>
      </c>
      <c r="I120" t="str">
        <f t="shared" si="92"/>
        <v/>
      </c>
      <c r="J120" t="str">
        <f t="shared" si="92"/>
        <v/>
      </c>
      <c r="K120" t="str">
        <f t="shared" si="92"/>
        <v/>
      </c>
      <c r="L120" t="str">
        <f t="shared" si="92"/>
        <v/>
      </c>
      <c r="M120" t="str">
        <f t="shared" si="92"/>
        <v/>
      </c>
      <c r="N120" t="str">
        <f t="shared" si="92"/>
        <v/>
      </c>
      <c r="O120" t="str">
        <f t="shared" si="92"/>
        <v/>
      </c>
      <c r="P120" t="str">
        <f t="shared" si="92"/>
        <v/>
      </c>
      <c r="Q120" t="str">
        <f t="shared" ca="1" si="92"/>
        <v/>
      </c>
      <c r="R120" t="str">
        <f t="shared" ca="1" si="92"/>
        <v/>
      </c>
      <c r="S120" t="str">
        <f t="shared" ca="1" si="92"/>
        <v/>
      </c>
      <c r="T120" t="str">
        <f t="shared" ca="1" si="92"/>
        <v/>
      </c>
      <c r="U120" t="str">
        <f t="shared" ca="1" si="90"/>
        <v/>
      </c>
      <c r="V120" t="str">
        <f t="shared" ca="1" si="90"/>
        <v/>
      </c>
      <c r="W120" t="str">
        <f t="shared" ca="1" si="90"/>
        <v/>
      </c>
      <c r="X120" t="str">
        <f t="shared" ca="1" si="90"/>
        <v/>
      </c>
      <c r="Y120" t="str">
        <f t="shared" ca="1" si="90"/>
        <v/>
      </c>
      <c r="Z120" t="str">
        <f t="shared" ca="1" si="90"/>
        <v/>
      </c>
      <c r="AA120" t="str">
        <f t="shared" ca="1" si="90"/>
        <v/>
      </c>
      <c r="AB120" t="str">
        <f t="shared" ca="1" si="90"/>
        <v/>
      </c>
      <c r="AC120" t="str">
        <f t="shared" ca="1" si="90"/>
        <v/>
      </c>
      <c r="AD120">
        <f t="shared" ca="1" si="90"/>
        <v>-1.7993638804198389</v>
      </c>
      <c r="AE120">
        <f t="shared" ca="1" si="90"/>
        <v>-1.4748619748903162</v>
      </c>
      <c r="AF120">
        <f t="shared" ca="1" si="90"/>
        <v>-1.1731364100180062</v>
      </c>
      <c r="AG120">
        <f t="shared" ca="1" si="90"/>
        <v>-0.89701454076168285</v>
      </c>
      <c r="AH120">
        <f t="shared" ca="1" si="90"/>
        <v>-0.64711763559030677</v>
      </c>
      <c r="AI120" t="str">
        <f t="shared" ca="1" si="90"/>
        <v/>
      </c>
      <c r="AJ120" t="str">
        <f t="shared" ca="1" si="93"/>
        <v/>
      </c>
      <c r="AK120" t="str">
        <f t="shared" ca="1" si="93"/>
        <v/>
      </c>
      <c r="AL120" t="str">
        <f t="shared" ca="1" si="93"/>
        <v/>
      </c>
      <c r="AM120" t="str">
        <f t="shared" ca="1" si="93"/>
        <v/>
      </c>
      <c r="AN120" t="str">
        <f t="shared" ca="1" si="93"/>
        <v/>
      </c>
      <c r="AO120" t="str">
        <f t="shared" ca="1" si="93"/>
        <v/>
      </c>
      <c r="AP120" t="str">
        <f t="shared" ca="1" si="93"/>
        <v/>
      </c>
      <c r="AQ120" t="str">
        <f t="shared" ca="1" si="93"/>
        <v/>
      </c>
      <c r="AR120" t="str">
        <f t="shared" ca="1" si="93"/>
        <v/>
      </c>
      <c r="AS120" t="str">
        <f t="shared" ca="1" si="93"/>
        <v/>
      </c>
      <c r="AT120" t="str">
        <f t="shared" ca="1" si="93"/>
        <v/>
      </c>
      <c r="AU120" t="str">
        <f t="shared" ca="1" si="93"/>
        <v/>
      </c>
      <c r="AV120" t="str">
        <f t="shared" ca="1" si="93"/>
        <v/>
      </c>
      <c r="AW120" t="str">
        <f t="shared" ca="1" si="93"/>
        <v/>
      </c>
      <c r="AX120" t="str">
        <f t="shared" ca="1" si="93"/>
        <v/>
      </c>
      <c r="AY120" t="str">
        <f t="shared" ca="1" si="93"/>
        <v/>
      </c>
      <c r="AZ120" t="str">
        <f t="shared" ca="1" si="91"/>
        <v/>
      </c>
      <c r="BA120" t="str">
        <f t="shared" ca="1" si="91"/>
        <v/>
      </c>
      <c r="BB120" t="str">
        <f t="shared" ca="1" si="54"/>
        <v>2D7</v>
      </c>
      <c r="BC120" t="str">
        <f t="shared" ca="1" si="84"/>
        <v>3B_pspA</v>
      </c>
      <c r="BD120">
        <f t="shared" ca="1" si="56"/>
        <v>20407</v>
      </c>
      <c r="BE120" t="str">
        <f t="shared" ca="1" si="85"/>
        <v>3B</v>
      </c>
      <c r="BF120" t="str">
        <f t="shared" ca="1" si="86"/>
        <v>pspA</v>
      </c>
      <c r="BG120" t="str">
        <f t="shared" ca="1" si="87"/>
        <v>3_1</v>
      </c>
      <c r="BH120">
        <f ca="1">IFERROR(IF(BB120="","",IF(Details!$B$10=1,1,VLOOKUP($BB120,Data_qPCR,58,FALSE))),"")</f>
        <v>1</v>
      </c>
      <c r="BI120">
        <f t="shared" ca="1" si="60"/>
        <v>5</v>
      </c>
      <c r="BJ120">
        <f t="shared" ca="1" si="61"/>
        <v>3.4603064398978427</v>
      </c>
      <c r="BK120">
        <f t="shared" ca="1" si="62"/>
        <v>33.14648136023159</v>
      </c>
      <c r="BL120">
        <f t="shared" ca="1" si="63"/>
        <v>0.99737794002572255</v>
      </c>
      <c r="BM120">
        <f t="shared" ca="1" si="64"/>
        <v>0.94532310966951916</v>
      </c>
      <c r="BN120">
        <f t="shared" ca="1" si="88"/>
        <v>28.300012930174397</v>
      </c>
      <c r="BO120" t="str">
        <f t="shared" ca="1" si="66"/>
        <v>pspA@3_1</v>
      </c>
      <c r="BP120">
        <f ca="1">IF(BO120="","",BQ120-COUNTIF($BO$3:BO119,BO120))</f>
        <v>1</v>
      </c>
      <c r="BQ120">
        <f t="shared" ca="1" si="89"/>
        <v>2</v>
      </c>
      <c r="BR120" t="str">
        <f t="shared" ca="1" si="68"/>
        <v>pspA@3_1@2</v>
      </c>
      <c r="BS120" t="str">
        <f t="shared" ca="1" si="69"/>
        <v>2D7</v>
      </c>
      <c r="BT120" t="b">
        <f t="shared" ca="1" si="70"/>
        <v>0</v>
      </c>
      <c r="BU120">
        <f t="shared" ca="1" si="71"/>
        <v>28.751892181561331</v>
      </c>
      <c r="BV120" s="79" t="str">
        <f t="shared" ca="1" si="72"/>
        <v/>
      </c>
      <c r="BW120" s="79" t="str">
        <f t="shared" ca="1" si="73"/>
        <v/>
      </c>
    </row>
    <row r="121" spans="1:75" x14ac:dyDescent="0.25">
      <c r="A121">
        <f ca="1">IF(A120="","",IF(ISTEXT(A120),1,IF(A120+1&gt;Data_Chart!$C$2,"",A120+1)))</f>
        <v>118</v>
      </c>
      <c r="B121" s="79">
        <f ca="1">IFERROR(SMALL(Data_Amplitude!$A$4:$A$1155,A121),IF(B120=$E$1,IF($E$2&gt;0,"N1",""),IF(B120="","",IF(RIGHT(B120,LEN(B120)-1)+1&gt;$E$2,"","N"&amp;RIGHT(B120,LEN(B120)-1)+1))))</f>
        <v>118</v>
      </c>
      <c r="C121" t="str">
        <f t="shared" ca="1" si="80"/>
        <v>2E7</v>
      </c>
      <c r="D121" t="str">
        <f t="shared" si="81"/>
        <v/>
      </c>
      <c r="E121" t="str">
        <f t="shared" si="92"/>
        <v/>
      </c>
      <c r="F121" t="str">
        <f t="shared" si="92"/>
        <v/>
      </c>
      <c r="G121" t="str">
        <f t="shared" si="92"/>
        <v/>
      </c>
      <c r="H121" t="str">
        <f t="shared" si="92"/>
        <v/>
      </c>
      <c r="I121" t="str">
        <f t="shared" si="92"/>
        <v/>
      </c>
      <c r="J121" t="str">
        <f t="shared" si="92"/>
        <v/>
      </c>
      <c r="K121" t="str">
        <f t="shared" si="92"/>
        <v/>
      </c>
      <c r="L121" t="str">
        <f t="shared" si="92"/>
        <v/>
      </c>
      <c r="M121" t="str">
        <f t="shared" si="92"/>
        <v/>
      </c>
      <c r="N121" t="str">
        <f t="shared" si="92"/>
        <v/>
      </c>
      <c r="O121" t="str">
        <f t="shared" si="92"/>
        <v/>
      </c>
      <c r="P121" t="str">
        <f t="shared" si="92"/>
        <v/>
      </c>
      <c r="Q121" t="str">
        <f t="shared" ca="1" si="92"/>
        <v/>
      </c>
      <c r="R121" t="str">
        <f t="shared" ca="1" si="92"/>
        <v/>
      </c>
      <c r="S121" t="str">
        <f t="shared" ca="1" si="92"/>
        <v/>
      </c>
      <c r="T121" t="str">
        <f t="shared" ca="1" si="92"/>
        <v/>
      </c>
      <c r="U121" t="str">
        <f t="shared" ca="1" si="90"/>
        <v/>
      </c>
      <c r="V121" t="str">
        <f t="shared" ca="1" si="90"/>
        <v/>
      </c>
      <c r="W121" t="str">
        <f t="shared" ca="1" si="90"/>
        <v/>
      </c>
      <c r="X121" t="str">
        <f t="shared" ca="1" si="90"/>
        <v/>
      </c>
      <c r="Y121" t="str">
        <f t="shared" ca="1" si="90"/>
        <v/>
      </c>
      <c r="Z121" t="str">
        <f t="shared" ca="1" si="90"/>
        <v/>
      </c>
      <c r="AA121" t="str">
        <f t="shared" ca="1" si="90"/>
        <v/>
      </c>
      <c r="AB121" t="str">
        <f t="shared" ca="1" si="90"/>
        <v/>
      </c>
      <c r="AC121" t="str">
        <f t="shared" ca="1" si="90"/>
        <v/>
      </c>
      <c r="AD121" t="str">
        <f t="shared" ca="1" si="90"/>
        <v/>
      </c>
      <c r="AE121">
        <f t="shared" ca="1" si="90"/>
        <v>-1.7021205971721243</v>
      </c>
      <c r="AF121">
        <f t="shared" ca="1" si="90"/>
        <v>-1.3877687792620115</v>
      </c>
      <c r="AG121">
        <f t="shared" ca="1" si="90"/>
        <v>-1.0973310358173196</v>
      </c>
      <c r="AH121">
        <f t="shared" ca="1" si="90"/>
        <v>-0.82833804508871189</v>
      </c>
      <c r="AI121">
        <f t="shared" ca="1" si="90"/>
        <v>-0.58713586399202577</v>
      </c>
      <c r="AJ121" t="str">
        <f t="shared" ca="1" si="93"/>
        <v/>
      </c>
      <c r="AK121" t="str">
        <f t="shared" ca="1" si="93"/>
        <v/>
      </c>
      <c r="AL121" t="str">
        <f t="shared" ca="1" si="93"/>
        <v/>
      </c>
      <c r="AM121" t="str">
        <f t="shared" ca="1" si="93"/>
        <v/>
      </c>
      <c r="AN121" t="str">
        <f t="shared" ca="1" si="93"/>
        <v/>
      </c>
      <c r="AO121" t="str">
        <f t="shared" ca="1" si="93"/>
        <v/>
      </c>
      <c r="AP121" t="str">
        <f t="shared" ca="1" si="93"/>
        <v/>
      </c>
      <c r="AQ121" t="str">
        <f t="shared" ca="1" si="93"/>
        <v/>
      </c>
      <c r="AR121" t="str">
        <f t="shared" ca="1" si="93"/>
        <v/>
      </c>
      <c r="AS121" t="str">
        <f t="shared" ca="1" si="93"/>
        <v/>
      </c>
      <c r="AT121" t="str">
        <f t="shared" ca="1" si="93"/>
        <v/>
      </c>
      <c r="AU121" t="str">
        <f t="shared" ca="1" si="93"/>
        <v/>
      </c>
      <c r="AV121" t="str">
        <f t="shared" ca="1" si="93"/>
        <v/>
      </c>
      <c r="AW121" t="str">
        <f t="shared" ca="1" si="93"/>
        <v/>
      </c>
      <c r="AX121" t="str">
        <f t="shared" ca="1" si="93"/>
        <v/>
      </c>
      <c r="AY121" t="str">
        <f t="shared" ca="1" si="93"/>
        <v/>
      </c>
      <c r="AZ121" t="str">
        <f t="shared" ca="1" si="91"/>
        <v/>
      </c>
      <c r="BA121" t="str">
        <f t="shared" ca="1" si="91"/>
        <v/>
      </c>
      <c r="BB121" t="str">
        <f t="shared" ca="1" si="54"/>
        <v>2E7</v>
      </c>
      <c r="BC121" t="str">
        <f t="shared" ca="1" si="84"/>
        <v>3B_ltpD</v>
      </c>
      <c r="BD121">
        <f t="shared" ca="1" si="56"/>
        <v>20507</v>
      </c>
      <c r="BE121" t="str">
        <f t="shared" ca="1" si="85"/>
        <v>3B</v>
      </c>
      <c r="BF121" t="str">
        <f t="shared" ca="1" si="86"/>
        <v>ltpD</v>
      </c>
      <c r="BG121" t="str">
        <f t="shared" ca="1" si="87"/>
        <v>3_1</v>
      </c>
      <c r="BH121">
        <f ca="1">IFERROR(IF(BB121="","",IF(Details!$B$10=1,1,VLOOKUP($BB121,Data_qPCR,58,FALSE))),"")</f>
        <v>1</v>
      </c>
      <c r="BI121">
        <f t="shared" ca="1" si="60"/>
        <v>5</v>
      </c>
      <c r="BJ121">
        <f t="shared" ca="1" si="61"/>
        <v>3.5757514999919748</v>
      </c>
      <c r="BK121">
        <f t="shared" ca="1" si="62"/>
        <v>34.006768524700021</v>
      </c>
      <c r="BL121">
        <f t="shared" ca="1" si="63"/>
        <v>0.99742019511355617</v>
      </c>
      <c r="BM121">
        <f t="shared" ca="1" si="64"/>
        <v>0.90397609830636139</v>
      </c>
      <c r="BN121">
        <f t="shared" ca="1" si="88"/>
        <v>29.013684868323274</v>
      </c>
      <c r="BO121" t="str">
        <f t="shared" ca="1" si="66"/>
        <v>ltpD@3_1</v>
      </c>
      <c r="BP121">
        <f ca="1">IF(BO121="","",BQ121-COUNTIF($BO$3:BO120,BO121))</f>
        <v>2</v>
      </c>
      <c r="BQ121">
        <f t="shared" ca="1" si="89"/>
        <v>2</v>
      </c>
      <c r="BR121" t="str">
        <f t="shared" ca="1" si="68"/>
        <v>ltpD@3_1@1</v>
      </c>
      <c r="BS121" t="str">
        <f t="shared" ca="1" si="69"/>
        <v>2E7</v>
      </c>
      <c r="BT121" t="b">
        <f t="shared" ca="1" si="70"/>
        <v>0</v>
      </c>
      <c r="BU121">
        <f t="shared" ca="1" si="71"/>
        <v>29.465564119710212</v>
      </c>
      <c r="BV121" s="79" t="str">
        <f t="shared" ca="1" si="72"/>
        <v/>
      </c>
      <c r="BW121" s="79" t="str">
        <f t="shared" ca="1" si="73"/>
        <v/>
      </c>
    </row>
    <row r="122" spans="1:75" x14ac:dyDescent="0.25">
      <c r="A122">
        <f ca="1">IF(A121="","",IF(ISTEXT(A121),1,IF(A121+1&gt;Data_Chart!$C$2,"",A121+1)))</f>
        <v>119</v>
      </c>
      <c r="B122" s="79">
        <f ca="1">IFERROR(SMALL(Data_Amplitude!$A$4:$A$1155,A122),IF(B121=$E$1,IF($E$2&gt;0,"N1",""),IF(B121="","",IF(RIGHT(B121,LEN(B121)-1)+1&gt;$E$2,"","N"&amp;RIGHT(B121,LEN(B121)-1)+1))))</f>
        <v>119</v>
      </c>
      <c r="C122" t="str">
        <f t="shared" ca="1" si="80"/>
        <v>2F7</v>
      </c>
      <c r="D122" t="str">
        <f t="shared" si="81"/>
        <v/>
      </c>
      <c r="E122" t="str">
        <f t="shared" si="92"/>
        <v/>
      </c>
      <c r="F122" t="str">
        <f t="shared" si="92"/>
        <v/>
      </c>
      <c r="G122" t="str">
        <f t="shared" si="92"/>
        <v/>
      </c>
      <c r="H122" t="str">
        <f t="shared" si="92"/>
        <v/>
      </c>
      <c r="I122" t="str">
        <f t="shared" si="92"/>
        <v/>
      </c>
      <c r="J122" t="str">
        <f t="shared" si="92"/>
        <v/>
      </c>
      <c r="K122" t="str">
        <f t="shared" si="92"/>
        <v/>
      </c>
      <c r="L122" t="str">
        <f t="shared" si="92"/>
        <v/>
      </c>
      <c r="M122" t="str">
        <f t="shared" si="92"/>
        <v/>
      </c>
      <c r="N122" t="str">
        <f t="shared" si="92"/>
        <v/>
      </c>
      <c r="O122" t="str">
        <f t="shared" si="92"/>
        <v/>
      </c>
      <c r="P122" t="str">
        <f t="shared" si="92"/>
        <v/>
      </c>
      <c r="Q122" t="str">
        <f t="shared" ca="1" si="92"/>
        <v/>
      </c>
      <c r="R122" t="str">
        <f t="shared" ca="1" si="92"/>
        <v/>
      </c>
      <c r="S122" t="str">
        <f t="shared" ca="1" si="92"/>
        <v/>
      </c>
      <c r="T122" t="str">
        <f t="shared" ca="1" si="92"/>
        <v/>
      </c>
      <c r="U122" t="str">
        <f t="shared" ca="1" si="90"/>
        <v/>
      </c>
      <c r="V122" t="str">
        <f t="shared" ca="1" si="90"/>
        <v/>
      </c>
      <c r="W122" t="str">
        <f t="shared" ca="1" si="90"/>
        <v/>
      </c>
      <c r="X122" t="str">
        <f t="shared" ca="1" si="90"/>
        <v/>
      </c>
      <c r="Y122" t="str">
        <f t="shared" ca="1" si="90"/>
        <v/>
      </c>
      <c r="Z122" t="str">
        <f t="shared" ca="1" si="90"/>
        <v/>
      </c>
      <c r="AA122" t="str">
        <f t="shared" ca="1" si="90"/>
        <v/>
      </c>
      <c r="AB122" t="str">
        <f t="shared" ca="1" si="90"/>
        <v/>
      </c>
      <c r="AC122" t="str">
        <f t="shared" ca="1" si="90"/>
        <v/>
      </c>
      <c r="AD122" t="str">
        <f t="shared" ca="1" si="90"/>
        <v/>
      </c>
      <c r="AE122">
        <f t="shared" ca="1" si="90"/>
        <v>-1.6611939700329525</v>
      </c>
      <c r="AF122">
        <f t="shared" ca="1" si="90"/>
        <v>-1.3481167621562702</v>
      </c>
      <c r="AG122">
        <f t="shared" ca="1" si="90"/>
        <v>-1.0614362637462982</v>
      </c>
      <c r="AH122">
        <f t="shared" ca="1" si="90"/>
        <v>-0.79127373003449386</v>
      </c>
      <c r="AI122">
        <f t="shared" ca="1" si="90"/>
        <v>-0.5553212448638003</v>
      </c>
      <c r="AJ122" t="str">
        <f t="shared" ca="1" si="93"/>
        <v/>
      </c>
      <c r="AK122" t="str">
        <f t="shared" ca="1" si="93"/>
        <v/>
      </c>
      <c r="AL122" t="str">
        <f t="shared" ca="1" si="93"/>
        <v/>
      </c>
      <c r="AM122" t="str">
        <f t="shared" ca="1" si="93"/>
        <v/>
      </c>
      <c r="AN122" t="str">
        <f t="shared" ca="1" si="93"/>
        <v/>
      </c>
      <c r="AO122" t="str">
        <f t="shared" ca="1" si="93"/>
        <v/>
      </c>
      <c r="AP122" t="str">
        <f t="shared" ca="1" si="93"/>
        <v/>
      </c>
      <c r="AQ122" t="str">
        <f t="shared" ca="1" si="93"/>
        <v/>
      </c>
      <c r="AR122" t="str">
        <f t="shared" ca="1" si="93"/>
        <v/>
      </c>
      <c r="AS122" t="str">
        <f t="shared" ca="1" si="93"/>
        <v/>
      </c>
      <c r="AT122" t="str">
        <f t="shared" ca="1" si="93"/>
        <v/>
      </c>
      <c r="AU122" t="str">
        <f t="shared" ca="1" si="93"/>
        <v/>
      </c>
      <c r="AV122" t="str">
        <f t="shared" ca="1" si="93"/>
        <v/>
      </c>
      <c r="AW122" t="str">
        <f t="shared" ca="1" si="93"/>
        <v/>
      </c>
      <c r="AX122" t="str">
        <f t="shared" ca="1" si="93"/>
        <v/>
      </c>
      <c r="AY122" t="str">
        <f t="shared" ca="1" si="93"/>
        <v/>
      </c>
      <c r="AZ122" t="str">
        <f t="shared" ca="1" si="91"/>
        <v/>
      </c>
      <c r="BA122" t="str">
        <f t="shared" ca="1" si="91"/>
        <v/>
      </c>
      <c r="BB122" t="str">
        <f t="shared" ca="1" si="54"/>
        <v>2F7</v>
      </c>
      <c r="BC122" t="str">
        <f t="shared" ca="1" si="84"/>
        <v>3B_ltpD</v>
      </c>
      <c r="BD122">
        <f t="shared" ca="1" si="56"/>
        <v>20607</v>
      </c>
      <c r="BE122" t="str">
        <f t="shared" ca="1" si="85"/>
        <v>3B</v>
      </c>
      <c r="BF122" t="str">
        <f t="shared" ca="1" si="86"/>
        <v>ltpD</v>
      </c>
      <c r="BG122" t="str">
        <f t="shared" ca="1" si="87"/>
        <v>3_1</v>
      </c>
      <c r="BH122">
        <f ca="1">IFERROR(IF(BB122="","",IF(Details!$B$10=1,1,VLOOKUP($BB122,Data_qPCR,58,FALSE))),"")</f>
        <v>1</v>
      </c>
      <c r="BI122">
        <f t="shared" ca="1" si="60"/>
        <v>5</v>
      </c>
      <c r="BJ122">
        <f t="shared" ca="1" si="61"/>
        <v>3.6020805808226153</v>
      </c>
      <c r="BK122">
        <f t="shared" ca="1" si="62"/>
        <v>33.902740462563159</v>
      </c>
      <c r="BL122">
        <f t="shared" ca="1" si="63"/>
        <v>0.99726788089586127</v>
      </c>
      <c r="BM122">
        <f t="shared" ca="1" si="64"/>
        <v>0.89503542047319407</v>
      </c>
      <c r="BN122">
        <f t="shared" ca="1" si="88"/>
        <v>28.876218873531499</v>
      </c>
      <c r="BO122" t="str">
        <f t="shared" ca="1" si="66"/>
        <v>ltpD@3_1</v>
      </c>
      <c r="BP122">
        <f ca="1">IF(BO122="","",BQ122-COUNTIF($BO$3:BO121,BO122))</f>
        <v>1</v>
      </c>
      <c r="BQ122">
        <f t="shared" ca="1" si="89"/>
        <v>2</v>
      </c>
      <c r="BR122" t="str">
        <f t="shared" ca="1" si="68"/>
        <v>ltpD@3_1@2</v>
      </c>
      <c r="BS122" t="str">
        <f t="shared" ca="1" si="69"/>
        <v>2F7</v>
      </c>
      <c r="BT122" t="b">
        <f t="shared" ca="1" si="70"/>
        <v>0</v>
      </c>
      <c r="BU122">
        <f t="shared" ca="1" si="71"/>
        <v>29.328098124918437</v>
      </c>
      <c r="BV122" s="79" t="str">
        <f t="shared" ca="1" si="72"/>
        <v/>
      </c>
      <c r="BW122" s="79" t="str">
        <f t="shared" ca="1" si="73"/>
        <v/>
      </c>
    </row>
    <row r="123" spans="1:75" x14ac:dyDescent="0.25">
      <c r="A123">
        <f ca="1">IF(A122="","",IF(ISTEXT(A122),1,IF(A122+1&gt;Data_Chart!$C$2,"",A122+1)))</f>
        <v>120</v>
      </c>
      <c r="B123" s="79">
        <f ca="1">IFERROR(SMALL(Data_Amplitude!$A$4:$A$1155,A123),IF(B122=$E$1,IF($E$2&gt;0,"N1",""),IF(B122="","",IF(RIGHT(B122,LEN(B122)-1)+1&gt;$E$2,"","N"&amp;RIGHT(B122,LEN(B122)-1)+1))))</f>
        <v>120</v>
      </c>
      <c r="C123" t="str">
        <f t="shared" ca="1" si="80"/>
        <v>2G7</v>
      </c>
      <c r="D123" t="str">
        <f t="shared" si="81"/>
        <v/>
      </c>
      <c r="E123" t="str">
        <f t="shared" si="92"/>
        <v/>
      </c>
      <c r="F123" t="str">
        <f t="shared" si="92"/>
        <v/>
      </c>
      <c r="G123" t="str">
        <f t="shared" si="92"/>
        <v/>
      </c>
      <c r="H123" t="str">
        <f t="shared" si="92"/>
        <v/>
      </c>
      <c r="I123" t="str">
        <f t="shared" si="92"/>
        <v/>
      </c>
      <c r="J123" t="str">
        <f t="shared" si="92"/>
        <v/>
      </c>
      <c r="K123" t="str">
        <f t="shared" si="92"/>
        <v/>
      </c>
      <c r="L123" t="str">
        <f t="shared" si="92"/>
        <v/>
      </c>
      <c r="M123" t="str">
        <f t="shared" si="92"/>
        <v/>
      </c>
      <c r="N123" t="str">
        <f t="shared" si="92"/>
        <v/>
      </c>
      <c r="O123" t="str">
        <f t="shared" si="92"/>
        <v/>
      </c>
      <c r="P123" t="str">
        <f t="shared" si="92"/>
        <v/>
      </c>
      <c r="Q123" t="str">
        <f t="shared" ca="1" si="92"/>
        <v/>
      </c>
      <c r="R123" t="str">
        <f t="shared" ca="1" si="92"/>
        <v/>
      </c>
      <c r="S123" t="str">
        <f t="shared" ca="1" si="92"/>
        <v/>
      </c>
      <c r="T123" t="str">
        <f t="shared" ca="1" si="92"/>
        <v/>
      </c>
      <c r="U123" t="str">
        <f t="shared" ca="1" si="90"/>
        <v/>
      </c>
      <c r="V123" t="str">
        <f t="shared" ca="1" si="90"/>
        <v/>
      </c>
      <c r="W123" t="str">
        <f t="shared" ca="1" si="90"/>
        <v/>
      </c>
      <c r="X123" t="str">
        <f t="shared" ca="1" si="90"/>
        <v/>
      </c>
      <c r="Y123" t="str">
        <f t="shared" ca="1" si="90"/>
        <v/>
      </c>
      <c r="Z123" t="str">
        <f t="shared" ca="1" si="90"/>
        <v/>
      </c>
      <c r="AA123" t="str">
        <f t="shared" ca="1" si="90"/>
        <v/>
      </c>
      <c r="AB123" t="str">
        <f t="shared" ca="1" si="90"/>
        <v/>
      </c>
      <c r="AC123">
        <f t="shared" ca="1" si="90"/>
        <v>-1.8538087545867752</v>
      </c>
      <c r="AD123">
        <f t="shared" ca="1" si="90"/>
        <v>-1.5465700351983269</v>
      </c>
      <c r="AE123">
        <f t="shared" ca="1" si="90"/>
        <v>-1.2600668680277909</v>
      </c>
      <c r="AF123">
        <f t="shared" ca="1" si="90"/>
        <v>-0.98992043791940199</v>
      </c>
      <c r="AG123">
        <f t="shared" ca="1" si="90"/>
        <v>-0.74015174962499952</v>
      </c>
      <c r="AH123" t="str">
        <f t="shared" ca="1" si="90"/>
        <v/>
      </c>
      <c r="AI123" t="str">
        <f t="shared" ca="1" si="90"/>
        <v/>
      </c>
      <c r="AJ123" t="str">
        <f t="shared" ca="1" si="93"/>
        <v/>
      </c>
      <c r="AK123" t="str">
        <f t="shared" ca="1" si="93"/>
        <v/>
      </c>
      <c r="AL123" t="str">
        <f t="shared" ca="1" si="93"/>
        <v/>
      </c>
      <c r="AM123" t="str">
        <f t="shared" ca="1" si="93"/>
        <v/>
      </c>
      <c r="AN123" t="str">
        <f t="shared" ca="1" si="93"/>
        <v/>
      </c>
      <c r="AO123" t="str">
        <f t="shared" ca="1" si="93"/>
        <v/>
      </c>
      <c r="AP123" t="str">
        <f t="shared" ca="1" si="93"/>
        <v/>
      </c>
      <c r="AQ123" t="str">
        <f t="shared" ca="1" si="93"/>
        <v/>
      </c>
      <c r="AR123" t="str">
        <f t="shared" ca="1" si="93"/>
        <v/>
      </c>
      <c r="AS123" t="str">
        <f t="shared" ca="1" si="93"/>
        <v/>
      </c>
      <c r="AT123" t="str">
        <f t="shared" ca="1" si="93"/>
        <v/>
      </c>
      <c r="AU123" t="str">
        <f t="shared" ca="1" si="93"/>
        <v/>
      </c>
      <c r="AV123" t="str">
        <f t="shared" ca="1" si="93"/>
        <v/>
      </c>
      <c r="AW123" t="str">
        <f t="shared" ca="1" si="93"/>
        <v/>
      </c>
      <c r="AX123" t="str">
        <f t="shared" ca="1" si="93"/>
        <v/>
      </c>
      <c r="AY123" t="str">
        <f t="shared" ca="1" si="93"/>
        <v/>
      </c>
      <c r="AZ123" t="str">
        <f t="shared" ca="1" si="91"/>
        <v/>
      </c>
      <c r="BA123" t="str">
        <f t="shared" ca="1" si="91"/>
        <v/>
      </c>
      <c r="BB123" t="str">
        <f t="shared" ca="1" si="54"/>
        <v>2G7</v>
      </c>
      <c r="BC123" t="str">
        <f t="shared" ca="1" si="84"/>
        <v>3B_ParA</v>
      </c>
      <c r="BD123">
        <f t="shared" ca="1" si="56"/>
        <v>20707</v>
      </c>
      <c r="BE123" t="str">
        <f t="shared" ca="1" si="85"/>
        <v>3B</v>
      </c>
      <c r="BF123" t="str">
        <f t="shared" ca="1" si="86"/>
        <v>ParA</v>
      </c>
      <c r="BG123" t="str">
        <f t="shared" ca="1" si="87"/>
        <v>3_1</v>
      </c>
      <c r="BH123">
        <f ca="1">IFERROR(IF(BB123="","",IF(Details!$B$10=1,1,VLOOKUP($BB123,Data_qPCR,58,FALSE))),"")</f>
        <v>1</v>
      </c>
      <c r="BI123">
        <f t="shared" ca="1" si="60"/>
        <v>5</v>
      </c>
      <c r="BJ123">
        <f t="shared" ca="1" si="61"/>
        <v>3.5862985548406416</v>
      </c>
      <c r="BK123">
        <f t="shared" ca="1" si="62"/>
        <v>32.583660982697637</v>
      </c>
      <c r="BL123">
        <f t="shared" ca="1" si="63"/>
        <v>0.9984124661239181</v>
      </c>
      <c r="BM123">
        <f t="shared" ca="1" si="64"/>
        <v>0.90037376870316432</v>
      </c>
      <c r="BN123">
        <f t="shared" ca="1" si="88"/>
        <v>27.577182566663083</v>
      </c>
      <c r="BO123" t="str">
        <f t="shared" ca="1" si="66"/>
        <v>ParA@3_1</v>
      </c>
      <c r="BP123">
        <f ca="1">IF(BO123="","",BQ123-COUNTIF($BO$3:BO122,BO123))</f>
        <v>2</v>
      </c>
      <c r="BQ123">
        <f t="shared" ca="1" si="89"/>
        <v>4</v>
      </c>
      <c r="BR123" t="str">
        <f t="shared" ca="1" si="68"/>
        <v>ParA@3_1@3</v>
      </c>
      <c r="BS123" t="str">
        <f t="shared" ca="1" si="69"/>
        <v>2G7</v>
      </c>
      <c r="BT123" t="b">
        <f t="shared" ca="1" si="70"/>
        <v>0</v>
      </c>
      <c r="BU123">
        <f t="shared" ca="1" si="71"/>
        <v>28.029061818050021</v>
      </c>
      <c r="BV123" s="79" t="str">
        <f t="shared" ca="1" si="72"/>
        <v/>
      </c>
      <c r="BW123" s="79" t="str">
        <f t="shared" ca="1" si="73"/>
        <v/>
      </c>
    </row>
    <row r="124" spans="1:75" x14ac:dyDescent="0.25">
      <c r="A124">
        <f ca="1">IF(A123="","",IF(ISTEXT(A123),1,IF(A123+1&gt;Data_Chart!$C$2,"",A123+1)))</f>
        <v>121</v>
      </c>
      <c r="B124" s="79">
        <f ca="1">IFERROR(SMALL(Data_Amplitude!$A$4:$A$1155,A124),IF(B123=$E$1,IF($E$2&gt;0,"N1",""),IF(B123="","",IF(RIGHT(B123,LEN(B123)-1)+1&gt;$E$2,"","N"&amp;RIGHT(B123,LEN(B123)-1)+1))))</f>
        <v>121</v>
      </c>
      <c r="C124" t="str">
        <f t="shared" ca="1" si="80"/>
        <v>2H7</v>
      </c>
      <c r="D124" t="str">
        <f t="shared" si="81"/>
        <v/>
      </c>
      <c r="E124" t="str">
        <f t="shared" si="92"/>
        <v/>
      </c>
      <c r="F124" t="str">
        <f t="shared" si="92"/>
        <v/>
      </c>
      <c r="G124" t="str">
        <f t="shared" si="92"/>
        <v/>
      </c>
      <c r="H124" t="str">
        <f t="shared" si="92"/>
        <v/>
      </c>
      <c r="I124" t="str">
        <f t="shared" si="92"/>
        <v/>
      </c>
      <c r="J124" t="str">
        <f t="shared" si="92"/>
        <v/>
      </c>
      <c r="K124" t="str">
        <f t="shared" si="92"/>
        <v/>
      </c>
      <c r="L124" t="str">
        <f t="shared" si="92"/>
        <v/>
      </c>
      <c r="M124" t="str">
        <f t="shared" si="92"/>
        <v/>
      </c>
      <c r="N124" t="str">
        <f t="shared" si="92"/>
        <v/>
      </c>
      <c r="O124" t="str">
        <f t="shared" si="92"/>
        <v/>
      </c>
      <c r="P124" t="str">
        <f t="shared" si="92"/>
        <v/>
      </c>
      <c r="Q124" t="str">
        <f t="shared" ca="1" si="92"/>
        <v/>
      </c>
      <c r="R124" t="str">
        <f t="shared" ca="1" si="92"/>
        <v/>
      </c>
      <c r="S124" t="str">
        <f t="shared" ca="1" si="92"/>
        <v/>
      </c>
      <c r="T124" t="str">
        <f t="shared" ca="1" si="92"/>
        <v/>
      </c>
      <c r="U124" t="str">
        <f t="shared" ca="1" si="90"/>
        <v/>
      </c>
      <c r="V124" t="str">
        <f t="shared" ca="1" si="90"/>
        <v/>
      </c>
      <c r="W124" t="str">
        <f t="shared" ca="1" si="90"/>
        <v/>
      </c>
      <c r="X124" t="str">
        <f t="shared" ca="1" si="90"/>
        <v/>
      </c>
      <c r="Y124" t="str">
        <f t="shared" ca="1" si="90"/>
        <v/>
      </c>
      <c r="Z124" t="str">
        <f t="shared" ca="1" si="90"/>
        <v/>
      </c>
      <c r="AA124" t="str">
        <f t="shared" ca="1" si="90"/>
        <v/>
      </c>
      <c r="AB124" t="str">
        <f t="shared" ca="1" si="90"/>
        <v/>
      </c>
      <c r="AC124" t="str">
        <f t="shared" ca="1" si="90"/>
        <v/>
      </c>
      <c r="AD124">
        <f t="shared" ca="1" si="90"/>
        <v>-1.6629588090738801</v>
      </c>
      <c r="AE124">
        <f t="shared" ca="1" si="90"/>
        <v>-1.3571103206330497</v>
      </c>
      <c r="AF124">
        <f t="shared" ca="1" si="90"/>
        <v>-1.073898651413306</v>
      </c>
      <c r="AG124">
        <f t="shared" ca="1" si="90"/>
        <v>-0.81265097866573432</v>
      </c>
      <c r="AH124">
        <f t="shared" ca="1" si="90"/>
        <v>-0.58167566802264525</v>
      </c>
      <c r="AI124" t="str">
        <f t="shared" ca="1" si="90"/>
        <v/>
      </c>
      <c r="AJ124" t="str">
        <f t="shared" ca="1" si="93"/>
        <v/>
      </c>
      <c r="AK124" t="str">
        <f t="shared" ca="1" si="93"/>
        <v/>
      </c>
      <c r="AL124" t="str">
        <f t="shared" ca="1" si="93"/>
        <v/>
      </c>
      <c r="AM124" t="str">
        <f t="shared" ca="1" si="93"/>
        <v/>
      </c>
      <c r="AN124" t="str">
        <f t="shared" ca="1" si="93"/>
        <v/>
      </c>
      <c r="AO124" t="str">
        <f t="shared" ca="1" si="93"/>
        <v/>
      </c>
      <c r="AP124" t="str">
        <f t="shared" ca="1" si="93"/>
        <v/>
      </c>
      <c r="AQ124" t="str">
        <f t="shared" ca="1" si="93"/>
        <v/>
      </c>
      <c r="AR124" t="str">
        <f t="shared" ca="1" si="93"/>
        <v/>
      </c>
      <c r="AS124" t="str">
        <f t="shared" ca="1" si="93"/>
        <v/>
      </c>
      <c r="AT124" t="str">
        <f t="shared" ca="1" si="93"/>
        <v/>
      </c>
      <c r="AU124" t="str">
        <f t="shared" ca="1" si="93"/>
        <v/>
      </c>
      <c r="AV124" t="str">
        <f t="shared" ca="1" si="93"/>
        <v/>
      </c>
      <c r="AW124" t="str">
        <f t="shared" ca="1" si="93"/>
        <v/>
      </c>
      <c r="AX124" t="str">
        <f t="shared" ca="1" si="93"/>
        <v/>
      </c>
      <c r="AY124" t="str">
        <f t="shared" ca="1" si="93"/>
        <v/>
      </c>
      <c r="AZ124" t="str">
        <f t="shared" ca="1" si="91"/>
        <v/>
      </c>
      <c r="BA124" t="str">
        <f t="shared" ca="1" si="91"/>
        <v/>
      </c>
      <c r="BB124" t="str">
        <f t="shared" ca="1" si="54"/>
        <v>2H7</v>
      </c>
      <c r="BC124" t="str">
        <f t="shared" ca="1" si="84"/>
        <v>3B_ParA</v>
      </c>
      <c r="BD124">
        <f t="shared" ca="1" si="56"/>
        <v>20807</v>
      </c>
      <c r="BE124" t="str">
        <f t="shared" ca="1" si="85"/>
        <v>3B</v>
      </c>
      <c r="BF124" t="str">
        <f t="shared" ca="1" si="86"/>
        <v>ParA</v>
      </c>
      <c r="BG124" t="str">
        <f t="shared" ca="1" si="87"/>
        <v>3_1</v>
      </c>
      <c r="BH124">
        <f ca="1">IFERROR(IF(BB124="","",IF(Details!$B$10=1,1,VLOOKUP($BB124,Data_qPCR,58,FALSE))),"")</f>
        <v>1</v>
      </c>
      <c r="BI124">
        <f t="shared" ca="1" si="60"/>
        <v>5</v>
      </c>
      <c r="BJ124">
        <f t="shared" ca="1" si="61"/>
        <v>3.683470140596333</v>
      </c>
      <c r="BK124">
        <f t="shared" ca="1" si="62"/>
        <v>33.043193729526855</v>
      </c>
      <c r="BL124">
        <f t="shared" ca="1" si="63"/>
        <v>0.99712480560902061</v>
      </c>
      <c r="BM124">
        <f t="shared" ca="1" si="64"/>
        <v>0.86845709281822536</v>
      </c>
      <c r="BN124">
        <f t="shared" ca="1" si="88"/>
        <v>27.913307399582578</v>
      </c>
      <c r="BO124" t="str">
        <f t="shared" ca="1" si="66"/>
        <v>ParA@3_1</v>
      </c>
      <c r="BP124">
        <f ca="1">IF(BO124="","",BQ124-COUNTIF($BO$3:BO123,BO124))</f>
        <v>1</v>
      </c>
      <c r="BQ124">
        <f t="shared" ca="1" si="89"/>
        <v>4</v>
      </c>
      <c r="BR124" t="str">
        <f t="shared" ca="1" si="68"/>
        <v>ParA@3_1@4</v>
      </c>
      <c r="BS124" t="str">
        <f t="shared" ca="1" si="69"/>
        <v>2H7</v>
      </c>
      <c r="BT124" t="b">
        <f t="shared" ca="1" si="70"/>
        <v>0</v>
      </c>
      <c r="BU124">
        <f t="shared" ca="1" si="71"/>
        <v>28.365186650969513</v>
      </c>
      <c r="BV124" s="79" t="str">
        <f t="shared" ca="1" si="72"/>
        <v/>
      </c>
      <c r="BW124" s="79" t="str">
        <f t="shared" ca="1" si="73"/>
        <v/>
      </c>
    </row>
    <row r="125" spans="1:75" x14ac:dyDescent="0.25">
      <c r="A125">
        <f ca="1">IF(A124="","",IF(ISTEXT(A124),1,IF(A124+1&gt;Data_Chart!$C$2,"",A124+1)))</f>
        <v>122</v>
      </c>
      <c r="B125" s="79">
        <f ca="1">IFERROR(SMALL(Data_Amplitude!$A$4:$A$1155,A125),IF(B124=$E$1,IF($E$2&gt;0,"N1",""),IF(B124="","",IF(RIGHT(B124,LEN(B124)-1)+1&gt;$E$2,"","N"&amp;RIGHT(B124,LEN(B124)-1)+1))))</f>
        <v>122</v>
      </c>
      <c r="C125" t="str">
        <f t="shared" ca="1" si="80"/>
        <v>2A8</v>
      </c>
      <c r="D125" t="str">
        <f t="shared" si="81"/>
        <v/>
      </c>
      <c r="E125" t="str">
        <f t="shared" si="92"/>
        <v/>
      </c>
      <c r="F125" t="str">
        <f t="shared" si="92"/>
        <v/>
      </c>
      <c r="G125" t="str">
        <f t="shared" si="92"/>
        <v/>
      </c>
      <c r="H125" t="str">
        <f t="shared" si="92"/>
        <v/>
      </c>
      <c r="I125" t="str">
        <f t="shared" si="92"/>
        <v/>
      </c>
      <c r="J125" t="str">
        <f t="shared" si="92"/>
        <v/>
      </c>
      <c r="K125" t="str">
        <f t="shared" si="92"/>
        <v/>
      </c>
      <c r="L125" t="str">
        <f t="shared" si="92"/>
        <v/>
      </c>
      <c r="M125" t="str">
        <f t="shared" si="92"/>
        <v/>
      </c>
      <c r="N125" t="str">
        <f t="shared" si="92"/>
        <v/>
      </c>
      <c r="O125" t="str">
        <f t="shared" si="92"/>
        <v/>
      </c>
      <c r="P125" t="str">
        <f t="shared" si="92"/>
        <v/>
      </c>
      <c r="Q125" t="str">
        <f t="shared" ca="1" si="92"/>
        <v/>
      </c>
      <c r="R125" t="str">
        <f t="shared" ca="1" si="92"/>
        <v/>
      </c>
      <c r="S125" t="str">
        <f t="shared" ca="1" si="92"/>
        <v/>
      </c>
      <c r="T125" t="str">
        <f t="shared" ca="1" si="92"/>
        <v/>
      </c>
      <c r="U125" t="str">
        <f t="shared" ca="1" si="90"/>
        <v/>
      </c>
      <c r="V125" t="str">
        <f t="shared" ca="1" si="90"/>
        <v/>
      </c>
      <c r="W125" t="str">
        <f t="shared" ca="1" si="90"/>
        <v/>
      </c>
      <c r="X125" t="str">
        <f t="shared" ca="1" si="90"/>
        <v/>
      </c>
      <c r="Y125" t="str">
        <f t="shared" ca="1" si="90"/>
        <v/>
      </c>
      <c r="Z125" t="str">
        <f t="shared" ca="1" si="90"/>
        <v/>
      </c>
      <c r="AA125" t="str">
        <f t="shared" ca="1" si="90"/>
        <v/>
      </c>
      <c r="AB125" t="str">
        <f t="shared" ca="1" si="90"/>
        <v/>
      </c>
      <c r="AC125">
        <f t="shared" ca="1" si="90"/>
        <v>-1.7143289345021844</v>
      </c>
      <c r="AD125">
        <f t="shared" ca="1" si="90"/>
        <v>-1.3977380223041704</v>
      </c>
      <c r="AE125">
        <f t="shared" ca="1" si="90"/>
        <v>-1.1206959993688332</v>
      </c>
      <c r="AF125">
        <f t="shared" ca="1" si="90"/>
        <v>-0.86119592358211428</v>
      </c>
      <c r="AG125">
        <f t="shared" ca="1" si="90"/>
        <v>-0.62715445199560882</v>
      </c>
      <c r="AH125" t="str">
        <f t="shared" ca="1" si="90"/>
        <v/>
      </c>
      <c r="AI125" t="str">
        <f t="shared" ca="1" si="90"/>
        <v/>
      </c>
      <c r="AJ125" t="str">
        <f t="shared" ca="1" si="93"/>
        <v/>
      </c>
      <c r="AK125" t="str">
        <f t="shared" ca="1" si="93"/>
        <v/>
      </c>
      <c r="AL125" t="str">
        <f t="shared" ca="1" si="93"/>
        <v/>
      </c>
      <c r="AM125" t="str">
        <f t="shared" ca="1" si="93"/>
        <v/>
      </c>
      <c r="AN125" t="str">
        <f t="shared" ca="1" si="93"/>
        <v/>
      </c>
      <c r="AO125" t="str">
        <f t="shared" ca="1" si="93"/>
        <v/>
      </c>
      <c r="AP125" t="str">
        <f t="shared" ca="1" si="93"/>
        <v/>
      </c>
      <c r="AQ125" t="str">
        <f t="shared" ca="1" si="93"/>
        <v/>
      </c>
      <c r="AR125" t="str">
        <f t="shared" ca="1" si="93"/>
        <v/>
      </c>
      <c r="AS125" t="str">
        <f t="shared" ca="1" si="93"/>
        <v/>
      </c>
      <c r="AT125" t="str">
        <f t="shared" ca="1" si="93"/>
        <v/>
      </c>
      <c r="AU125" t="str">
        <f t="shared" ca="1" si="93"/>
        <v/>
      </c>
      <c r="AV125" t="str">
        <f t="shared" ca="1" si="93"/>
        <v/>
      </c>
      <c r="AW125" t="str">
        <f t="shared" ca="1" si="93"/>
        <v/>
      </c>
      <c r="AX125" t="str">
        <f t="shared" ca="1" si="93"/>
        <v/>
      </c>
      <c r="AY125" t="str">
        <f t="shared" ca="1" si="93"/>
        <v/>
      </c>
      <c r="AZ125" t="str">
        <f t="shared" ca="1" si="91"/>
        <v/>
      </c>
      <c r="BA125" t="str">
        <f t="shared" ca="1" si="91"/>
        <v/>
      </c>
      <c r="BB125" t="str">
        <f t="shared" ca="1" si="54"/>
        <v>2A8</v>
      </c>
      <c r="BC125" t="str">
        <f t="shared" ca="1" si="84"/>
        <v>3B_aceA</v>
      </c>
      <c r="BD125">
        <f t="shared" ca="1" si="56"/>
        <v>20108</v>
      </c>
      <c r="BE125" t="str">
        <f t="shared" ca="1" si="85"/>
        <v>3B</v>
      </c>
      <c r="BF125" t="str">
        <f t="shared" ca="1" si="86"/>
        <v>aceA</v>
      </c>
      <c r="BG125" t="str">
        <f t="shared" ca="1" si="87"/>
        <v>3_2</v>
      </c>
      <c r="BH125">
        <f ca="1">IFERROR(IF(BB125="","",IF(Details!$B$10=1,1,VLOOKUP($BB125,Data_qPCR,58,FALSE))),"")</f>
        <v>1</v>
      </c>
      <c r="BI125">
        <f t="shared" ca="1" si="60"/>
        <v>5</v>
      </c>
      <c r="BJ125">
        <f t="shared" ca="1" si="61"/>
        <v>3.6767398365019024</v>
      </c>
      <c r="BK125">
        <f t="shared" ca="1" si="62"/>
        <v>32.207009059199613</v>
      </c>
      <c r="BL125">
        <f t="shared" ca="1" si="63"/>
        <v>0.99672411664522531</v>
      </c>
      <c r="BM125">
        <f t="shared" ca="1" si="64"/>
        <v>0.87059634483827164</v>
      </c>
      <c r="BN125">
        <f t="shared" ca="1" si="88"/>
        <v>27.085670215455259</v>
      </c>
      <c r="BO125" t="str">
        <f t="shared" ca="1" si="66"/>
        <v>aceA@3_2</v>
      </c>
      <c r="BP125">
        <f ca="1">IF(BO125="","",BQ125-COUNTIF($BO$3:BO124,BO125))</f>
        <v>2</v>
      </c>
      <c r="BQ125">
        <f t="shared" ca="1" si="89"/>
        <v>2</v>
      </c>
      <c r="BR125" t="str">
        <f t="shared" ca="1" si="68"/>
        <v>aceA@3_2@1</v>
      </c>
      <c r="BS125" t="str">
        <f t="shared" ca="1" si="69"/>
        <v>2A8</v>
      </c>
      <c r="BT125" t="b">
        <f t="shared" ca="1" si="70"/>
        <v>0</v>
      </c>
      <c r="BU125">
        <f t="shared" ca="1" si="71"/>
        <v>27.537549466842197</v>
      </c>
      <c r="BV125" s="79" t="str">
        <f t="shared" ca="1" si="72"/>
        <v/>
      </c>
      <c r="BW125" s="79" t="str">
        <f t="shared" ca="1" si="73"/>
        <v/>
      </c>
    </row>
    <row r="126" spans="1:75" x14ac:dyDescent="0.25">
      <c r="A126">
        <f ca="1">IF(A125="","",IF(ISTEXT(A125),1,IF(A125+1&gt;Data_Chart!$C$2,"",A125+1)))</f>
        <v>123</v>
      </c>
      <c r="B126" s="79">
        <f ca="1">IFERROR(SMALL(Data_Amplitude!$A$4:$A$1155,A126),IF(B125=$E$1,IF($E$2&gt;0,"N1",""),IF(B125="","",IF(RIGHT(B125,LEN(B125)-1)+1&gt;$E$2,"","N"&amp;RIGHT(B125,LEN(B125)-1)+1))))</f>
        <v>123</v>
      </c>
      <c r="C126" t="str">
        <f t="shared" ca="1" si="80"/>
        <v>2B8</v>
      </c>
      <c r="D126" t="str">
        <f t="shared" si="81"/>
        <v/>
      </c>
      <c r="E126" t="str">
        <f t="shared" si="92"/>
        <v/>
      </c>
      <c r="F126" t="str">
        <f t="shared" si="92"/>
        <v/>
      </c>
      <c r="G126" t="str">
        <f t="shared" si="92"/>
        <v/>
      </c>
      <c r="H126" t="str">
        <f t="shared" si="92"/>
        <v/>
      </c>
      <c r="I126" t="str">
        <f t="shared" si="92"/>
        <v/>
      </c>
      <c r="J126" t="str">
        <f t="shared" si="92"/>
        <v/>
      </c>
      <c r="K126" t="str">
        <f t="shared" si="92"/>
        <v/>
      </c>
      <c r="L126" t="str">
        <f t="shared" si="92"/>
        <v/>
      </c>
      <c r="M126" t="str">
        <f t="shared" si="92"/>
        <v/>
      </c>
      <c r="N126" t="str">
        <f t="shared" si="92"/>
        <v/>
      </c>
      <c r="O126" t="str">
        <f t="shared" si="92"/>
        <v/>
      </c>
      <c r="P126" t="str">
        <f t="shared" si="92"/>
        <v/>
      </c>
      <c r="Q126" t="str">
        <f t="shared" ca="1" si="92"/>
        <v/>
      </c>
      <c r="R126" t="str">
        <f t="shared" ca="1" si="92"/>
        <v/>
      </c>
      <c r="S126" t="str">
        <f t="shared" ca="1" si="92"/>
        <v/>
      </c>
      <c r="T126" t="str">
        <f t="shared" ca="1" si="92"/>
        <v/>
      </c>
      <c r="U126" t="str">
        <f t="shared" ca="1" si="90"/>
        <v/>
      </c>
      <c r="V126" t="str">
        <f t="shared" ca="1" si="90"/>
        <v/>
      </c>
      <c r="W126" t="str">
        <f t="shared" ca="1" si="90"/>
        <v/>
      </c>
      <c r="X126" t="str">
        <f t="shared" ca="1" si="90"/>
        <v/>
      </c>
      <c r="Y126" t="str">
        <f t="shared" ca="1" si="90"/>
        <v/>
      </c>
      <c r="Z126" t="str">
        <f t="shared" ca="1" si="90"/>
        <v/>
      </c>
      <c r="AA126" t="str">
        <f t="shared" ca="1" si="90"/>
        <v/>
      </c>
      <c r="AB126" t="str">
        <f t="shared" ca="1" si="90"/>
        <v/>
      </c>
      <c r="AC126">
        <f t="shared" ca="1" si="90"/>
        <v>-1.7258673436808363</v>
      </c>
      <c r="AD126">
        <f t="shared" ca="1" si="90"/>
        <v>-1.4181337676428576</v>
      </c>
      <c r="AE126">
        <f t="shared" ca="1" si="90"/>
        <v>-1.1333391186046413</v>
      </c>
      <c r="AF126">
        <f t="shared" ca="1" si="90"/>
        <v>-0.87338049167396692</v>
      </c>
      <c r="AG126">
        <f t="shared" ca="1" si="90"/>
        <v>-0.63763420542501092</v>
      </c>
      <c r="AH126" t="str">
        <f t="shared" ca="1" si="90"/>
        <v/>
      </c>
      <c r="AI126" t="str">
        <f t="shared" ca="1" si="90"/>
        <v/>
      </c>
      <c r="AJ126" t="str">
        <f t="shared" ca="1" si="93"/>
        <v/>
      </c>
      <c r="AK126" t="str">
        <f t="shared" ca="1" si="93"/>
        <v/>
      </c>
      <c r="AL126" t="str">
        <f t="shared" ca="1" si="93"/>
        <v/>
      </c>
      <c r="AM126" t="str">
        <f t="shared" ca="1" si="93"/>
        <v/>
      </c>
      <c r="AN126" t="str">
        <f t="shared" ca="1" si="93"/>
        <v/>
      </c>
      <c r="AO126" t="str">
        <f t="shared" ca="1" si="93"/>
        <v/>
      </c>
      <c r="AP126" t="str">
        <f t="shared" ca="1" si="93"/>
        <v/>
      </c>
      <c r="AQ126" t="str">
        <f t="shared" ca="1" si="93"/>
        <v/>
      </c>
      <c r="AR126" t="str">
        <f t="shared" ca="1" si="93"/>
        <v/>
      </c>
      <c r="AS126" t="str">
        <f t="shared" ca="1" si="93"/>
        <v/>
      </c>
      <c r="AT126" t="str">
        <f t="shared" ca="1" si="93"/>
        <v/>
      </c>
      <c r="AU126" t="str">
        <f t="shared" ca="1" si="93"/>
        <v/>
      </c>
      <c r="AV126" t="str">
        <f t="shared" ca="1" si="93"/>
        <v/>
      </c>
      <c r="AW126" t="str">
        <f t="shared" ca="1" si="93"/>
        <v/>
      </c>
      <c r="AX126" t="str">
        <f t="shared" ca="1" si="93"/>
        <v/>
      </c>
      <c r="AY126" t="str">
        <f t="shared" ca="1" si="93"/>
        <v/>
      </c>
      <c r="AZ126" t="str">
        <f t="shared" ca="1" si="91"/>
        <v/>
      </c>
      <c r="BA126" t="str">
        <f t="shared" ca="1" si="91"/>
        <v/>
      </c>
      <c r="BB126" t="str">
        <f t="shared" ca="1" si="54"/>
        <v>2B8</v>
      </c>
      <c r="BC126" t="str">
        <f t="shared" ca="1" si="84"/>
        <v>3B_aceA</v>
      </c>
      <c r="BD126">
        <f t="shared" ca="1" si="56"/>
        <v>20208</v>
      </c>
      <c r="BE126" t="str">
        <f t="shared" ca="1" si="85"/>
        <v>3B</v>
      </c>
      <c r="BF126" t="str">
        <f t="shared" ca="1" si="86"/>
        <v>aceA</v>
      </c>
      <c r="BG126" t="str">
        <f t="shared" ca="1" si="87"/>
        <v>3_2</v>
      </c>
      <c r="BH126">
        <f ca="1">IFERROR(IF(BB126="","",IF(Details!$B$10=1,1,VLOOKUP($BB126,Data_qPCR,58,FALSE))),"")</f>
        <v>1</v>
      </c>
      <c r="BI126">
        <f t="shared" ca="1" si="60"/>
        <v>5</v>
      </c>
      <c r="BJ126">
        <f t="shared" ca="1" si="61"/>
        <v>3.6647479903051696</v>
      </c>
      <c r="BK126">
        <f t="shared" ca="1" si="62"/>
        <v>32.24257241719927</v>
      </c>
      <c r="BL126">
        <f t="shared" ca="1" si="63"/>
        <v>0.99725838861321958</v>
      </c>
      <c r="BM126">
        <f t="shared" ca="1" si="64"/>
        <v>0.87443359284058086</v>
      </c>
      <c r="BN126">
        <f t="shared" ca="1" si="88"/>
        <v>27.136463218124767</v>
      </c>
      <c r="BO126" t="str">
        <f t="shared" ca="1" si="66"/>
        <v>aceA@3_2</v>
      </c>
      <c r="BP126">
        <f ca="1">IF(BO126="","",BQ126-COUNTIF($BO$3:BO125,BO126))</f>
        <v>1</v>
      </c>
      <c r="BQ126">
        <f t="shared" ca="1" si="89"/>
        <v>2</v>
      </c>
      <c r="BR126" t="str">
        <f t="shared" ca="1" si="68"/>
        <v>aceA@3_2@2</v>
      </c>
      <c r="BS126" t="str">
        <f t="shared" ca="1" si="69"/>
        <v>2B8</v>
      </c>
      <c r="BT126" t="b">
        <f t="shared" ca="1" si="70"/>
        <v>0</v>
      </c>
      <c r="BU126">
        <f t="shared" ca="1" si="71"/>
        <v>27.588342469511701</v>
      </c>
      <c r="BV126" s="79" t="str">
        <f t="shared" ca="1" si="72"/>
        <v/>
      </c>
      <c r="BW126" s="79" t="str">
        <f t="shared" ca="1" si="73"/>
        <v/>
      </c>
    </row>
    <row r="127" spans="1:75" x14ac:dyDescent="0.25">
      <c r="A127">
        <f ca="1">IF(A126="","",IF(ISTEXT(A126),1,IF(A126+1&gt;Data_Chart!$C$2,"",A126+1)))</f>
        <v>124</v>
      </c>
      <c r="B127" s="79">
        <f ca="1">IFERROR(SMALL(Data_Amplitude!$A$4:$A$1155,A127),IF(B126=$E$1,IF($E$2&gt;0,"N1",""),IF(B126="","",IF(RIGHT(B126,LEN(B126)-1)+1&gt;$E$2,"","N"&amp;RIGHT(B126,LEN(B126)-1)+1))))</f>
        <v>124</v>
      </c>
      <c r="C127" t="str">
        <f t="shared" ca="1" si="80"/>
        <v>2C8</v>
      </c>
      <c r="D127" t="str">
        <f t="shared" si="81"/>
        <v/>
      </c>
      <c r="E127" t="str">
        <f t="shared" si="92"/>
        <v/>
      </c>
      <c r="F127" t="str">
        <f t="shared" si="92"/>
        <v/>
      </c>
      <c r="G127" t="str">
        <f t="shared" si="92"/>
        <v/>
      </c>
      <c r="H127" t="str">
        <f t="shared" si="92"/>
        <v/>
      </c>
      <c r="I127" t="str">
        <f t="shared" si="92"/>
        <v/>
      </c>
      <c r="J127" t="str">
        <f t="shared" si="92"/>
        <v/>
      </c>
      <c r="K127" t="str">
        <f t="shared" si="92"/>
        <v/>
      </c>
      <c r="L127" t="str">
        <f t="shared" si="92"/>
        <v/>
      </c>
      <c r="M127" t="str">
        <f t="shared" si="92"/>
        <v/>
      </c>
      <c r="N127" t="str">
        <f t="shared" si="92"/>
        <v/>
      </c>
      <c r="O127" t="str">
        <f t="shared" si="92"/>
        <v/>
      </c>
      <c r="P127" t="str">
        <f t="shared" si="92"/>
        <v/>
      </c>
      <c r="Q127" t="str">
        <f t="shared" ca="1" si="92"/>
        <v/>
      </c>
      <c r="R127" t="str">
        <f t="shared" ca="1" si="92"/>
        <v/>
      </c>
      <c r="S127" t="str">
        <f t="shared" ca="1" si="92"/>
        <v/>
      </c>
      <c r="T127" t="str">
        <f t="shared" ca="1" si="92"/>
        <v/>
      </c>
      <c r="U127" t="str">
        <f t="shared" ca="1" si="90"/>
        <v/>
      </c>
      <c r="V127" t="str">
        <f t="shared" ca="1" si="90"/>
        <v/>
      </c>
      <c r="W127" t="str">
        <f t="shared" ca="1" si="90"/>
        <v/>
      </c>
      <c r="X127" t="str">
        <f t="shared" ca="1" si="90"/>
        <v/>
      </c>
      <c r="Y127" t="str">
        <f t="shared" ca="1" si="90"/>
        <v/>
      </c>
      <c r="Z127" t="str">
        <f t="shared" ca="1" si="90"/>
        <v/>
      </c>
      <c r="AA127" t="str">
        <f t="shared" ca="1" si="90"/>
        <v/>
      </c>
      <c r="AB127" t="str">
        <f t="shared" ca="1" si="90"/>
        <v/>
      </c>
      <c r="AC127">
        <f t="shared" ca="1" si="90"/>
        <v>-1.8314960547326078</v>
      </c>
      <c r="AD127">
        <f t="shared" ca="1" si="90"/>
        <v>-1.5051049848036751</v>
      </c>
      <c r="AE127">
        <f t="shared" ca="1" si="90"/>
        <v>-1.2053158185199873</v>
      </c>
      <c r="AF127">
        <f t="shared" ca="1" si="90"/>
        <v>-0.92512071842266597</v>
      </c>
      <c r="AG127">
        <f t="shared" ca="1" si="90"/>
        <v>-0.67075763700015212</v>
      </c>
      <c r="AH127" t="str">
        <f t="shared" ca="1" si="90"/>
        <v/>
      </c>
      <c r="AI127" t="str">
        <f t="shared" ca="1" si="90"/>
        <v/>
      </c>
      <c r="AJ127" t="str">
        <f t="shared" ca="1" si="93"/>
        <v/>
      </c>
      <c r="AK127" t="str">
        <f t="shared" ca="1" si="93"/>
        <v/>
      </c>
      <c r="AL127" t="str">
        <f t="shared" ca="1" si="93"/>
        <v/>
      </c>
      <c r="AM127" t="str">
        <f t="shared" ca="1" si="93"/>
        <v/>
      </c>
      <c r="AN127" t="str">
        <f t="shared" ca="1" si="93"/>
        <v/>
      </c>
      <c r="AO127" t="str">
        <f t="shared" ca="1" si="93"/>
        <v/>
      </c>
      <c r="AP127" t="str">
        <f t="shared" ca="1" si="93"/>
        <v/>
      </c>
      <c r="AQ127" t="str">
        <f t="shared" ca="1" si="93"/>
        <v/>
      </c>
      <c r="AR127" t="str">
        <f t="shared" ca="1" si="93"/>
        <v/>
      </c>
      <c r="AS127" t="str">
        <f t="shared" ca="1" si="93"/>
        <v/>
      </c>
      <c r="AT127" t="str">
        <f t="shared" ca="1" si="93"/>
        <v/>
      </c>
      <c r="AU127" t="str">
        <f t="shared" ca="1" si="93"/>
        <v/>
      </c>
      <c r="AV127" t="str">
        <f t="shared" ca="1" si="93"/>
        <v/>
      </c>
      <c r="AW127" t="str">
        <f t="shared" ca="1" si="93"/>
        <v/>
      </c>
      <c r="AX127" t="str">
        <f t="shared" ca="1" si="93"/>
        <v/>
      </c>
      <c r="AY127" t="str">
        <f t="shared" ca="1" si="93"/>
        <v/>
      </c>
      <c r="AZ127" t="str">
        <f t="shared" ca="1" si="91"/>
        <v/>
      </c>
      <c r="BA127" t="str">
        <f t="shared" ca="1" si="91"/>
        <v/>
      </c>
      <c r="BB127" t="str">
        <f t="shared" ca="1" si="54"/>
        <v>2C8</v>
      </c>
      <c r="BC127" t="str">
        <f t="shared" ca="1" si="84"/>
        <v>3B_pspA</v>
      </c>
      <c r="BD127">
        <f t="shared" ca="1" si="56"/>
        <v>20308</v>
      </c>
      <c r="BE127" t="str">
        <f t="shared" ca="1" si="85"/>
        <v>3B</v>
      </c>
      <c r="BF127" t="str">
        <f t="shared" ca="1" si="86"/>
        <v>pspA</v>
      </c>
      <c r="BG127" t="str">
        <f t="shared" ca="1" si="87"/>
        <v>3_2</v>
      </c>
      <c r="BH127">
        <f ca="1">IFERROR(IF(BB127="","",IF(Details!$B$10=1,1,VLOOKUP($BB127,Data_qPCR,58,FALSE))),"")</f>
        <v>1</v>
      </c>
      <c r="BI127">
        <f t="shared" ca="1" si="60"/>
        <v>5</v>
      </c>
      <c r="BJ127">
        <f t="shared" ca="1" si="61"/>
        <v>3.4387150351751221</v>
      </c>
      <c r="BK127">
        <f t="shared" ca="1" si="62"/>
        <v>32.221225736683287</v>
      </c>
      <c r="BL127">
        <f t="shared" ca="1" si="63"/>
        <v>0.99772979148933427</v>
      </c>
      <c r="BM127">
        <f t="shared" ca="1" si="64"/>
        <v>0.95346799881569777</v>
      </c>
      <c r="BN127">
        <f t="shared" ca="1" si="88"/>
        <v>27.402178390623945</v>
      </c>
      <c r="BO127" t="str">
        <f t="shared" ca="1" si="66"/>
        <v>pspA@3_2</v>
      </c>
      <c r="BP127">
        <f ca="1">IF(BO127="","",BQ127-COUNTIF($BO$3:BO126,BO127))</f>
        <v>2</v>
      </c>
      <c r="BQ127">
        <f t="shared" ca="1" si="89"/>
        <v>2</v>
      </c>
      <c r="BR127" t="str">
        <f t="shared" ca="1" si="68"/>
        <v>pspA@3_2@1</v>
      </c>
      <c r="BS127" t="str">
        <f t="shared" ca="1" si="69"/>
        <v>2C8</v>
      </c>
      <c r="BT127" t="b">
        <f t="shared" ca="1" si="70"/>
        <v>0</v>
      </c>
      <c r="BU127">
        <f t="shared" ca="1" si="71"/>
        <v>27.854057642010879</v>
      </c>
      <c r="BV127" s="79" t="str">
        <f t="shared" ca="1" si="72"/>
        <v/>
      </c>
      <c r="BW127" s="79" t="str">
        <f t="shared" ca="1" si="73"/>
        <v/>
      </c>
    </row>
    <row r="128" spans="1:75" x14ac:dyDescent="0.25">
      <c r="A128">
        <f ca="1">IF(A127="","",IF(ISTEXT(A127),1,IF(A127+1&gt;Data_Chart!$C$2,"",A127+1)))</f>
        <v>125</v>
      </c>
      <c r="B128" s="79">
        <f ca="1">IFERROR(SMALL(Data_Amplitude!$A$4:$A$1155,A128),IF(B127=$E$1,IF($E$2&gt;0,"N1",""),IF(B127="","",IF(RIGHT(B127,LEN(B127)-1)+1&gt;$E$2,"","N"&amp;RIGHT(B127,LEN(B127)-1)+1))))</f>
        <v>125</v>
      </c>
      <c r="C128" t="str">
        <f t="shared" ca="1" si="80"/>
        <v>2D8</v>
      </c>
      <c r="D128" t="str">
        <f t="shared" si="81"/>
        <v/>
      </c>
      <c r="E128" t="str">
        <f t="shared" si="92"/>
        <v/>
      </c>
      <c r="F128" t="str">
        <f t="shared" si="92"/>
        <v/>
      </c>
      <c r="G128" t="str">
        <f t="shared" si="92"/>
        <v/>
      </c>
      <c r="H128" t="str">
        <f t="shared" si="92"/>
        <v/>
      </c>
      <c r="I128" t="str">
        <f t="shared" si="92"/>
        <v/>
      </c>
      <c r="J128" t="str">
        <f t="shared" si="92"/>
        <v/>
      </c>
      <c r="K128" t="str">
        <f t="shared" si="92"/>
        <v/>
      </c>
      <c r="L128" t="str">
        <f t="shared" si="92"/>
        <v/>
      </c>
      <c r="M128" t="str">
        <f t="shared" si="92"/>
        <v/>
      </c>
      <c r="N128" t="str">
        <f t="shared" si="92"/>
        <v/>
      </c>
      <c r="O128" t="str">
        <f t="shared" si="92"/>
        <v/>
      </c>
      <c r="P128" t="str">
        <f t="shared" si="92"/>
        <v/>
      </c>
      <c r="Q128" t="str">
        <f t="shared" ca="1" si="92"/>
        <v/>
      </c>
      <c r="R128" t="str">
        <f t="shared" ca="1" si="92"/>
        <v/>
      </c>
      <c r="S128" t="str">
        <f t="shared" ca="1" si="92"/>
        <v/>
      </c>
      <c r="T128" t="str">
        <f t="shared" ca="1" si="92"/>
        <v/>
      </c>
      <c r="U128" t="str">
        <f t="shared" ca="1" si="90"/>
        <v/>
      </c>
      <c r="V128" t="str">
        <f t="shared" ca="1" si="90"/>
        <v/>
      </c>
      <c r="W128" t="str">
        <f t="shared" ca="1" si="90"/>
        <v/>
      </c>
      <c r="X128" t="str">
        <f t="shared" ca="1" si="90"/>
        <v/>
      </c>
      <c r="Y128" t="str">
        <f t="shared" ca="1" si="90"/>
        <v/>
      </c>
      <c r="Z128" t="str">
        <f t="shared" ca="1" si="90"/>
        <v/>
      </c>
      <c r="AA128" t="str">
        <f t="shared" ca="1" si="90"/>
        <v/>
      </c>
      <c r="AB128" t="str">
        <f t="shared" ca="1" si="90"/>
        <v/>
      </c>
      <c r="AC128">
        <f t="shared" ca="1" si="90"/>
        <v>-1.8391941806124803</v>
      </c>
      <c r="AD128">
        <f t="shared" ca="1" si="90"/>
        <v>-1.5134023522099083</v>
      </c>
      <c r="AE128">
        <f t="shared" ca="1" si="90"/>
        <v>-1.2107050599565348</v>
      </c>
      <c r="AF128">
        <f t="shared" ca="1" si="90"/>
        <v>-0.93041873064426373</v>
      </c>
      <c r="AG128">
        <f t="shared" ca="1" si="90"/>
        <v>-0.67754006077487339</v>
      </c>
      <c r="AH128" t="str">
        <f t="shared" ca="1" si="90"/>
        <v/>
      </c>
      <c r="AI128" t="str">
        <f t="shared" ca="1" si="90"/>
        <v/>
      </c>
      <c r="AJ128" t="str">
        <f t="shared" ca="1" si="93"/>
        <v/>
      </c>
      <c r="AK128" t="str">
        <f t="shared" ca="1" si="93"/>
        <v/>
      </c>
      <c r="AL128" t="str">
        <f t="shared" ca="1" si="93"/>
        <v/>
      </c>
      <c r="AM128" t="str">
        <f t="shared" ca="1" si="93"/>
        <v/>
      </c>
      <c r="AN128" t="str">
        <f t="shared" ca="1" si="93"/>
        <v/>
      </c>
      <c r="AO128" t="str">
        <f t="shared" ca="1" si="93"/>
        <v/>
      </c>
      <c r="AP128" t="str">
        <f t="shared" ca="1" si="93"/>
        <v/>
      </c>
      <c r="AQ128" t="str">
        <f t="shared" ca="1" si="93"/>
        <v/>
      </c>
      <c r="AR128" t="str">
        <f t="shared" ca="1" si="93"/>
        <v/>
      </c>
      <c r="AS128" t="str">
        <f t="shared" ca="1" si="93"/>
        <v/>
      </c>
      <c r="AT128" t="str">
        <f t="shared" ca="1" si="93"/>
        <v/>
      </c>
      <c r="AU128" t="str">
        <f t="shared" ca="1" si="93"/>
        <v/>
      </c>
      <c r="AV128" t="str">
        <f t="shared" ca="1" si="93"/>
        <v/>
      </c>
      <c r="AW128" t="str">
        <f t="shared" ca="1" si="93"/>
        <v/>
      </c>
      <c r="AX128" t="str">
        <f t="shared" ca="1" si="93"/>
        <v/>
      </c>
      <c r="AY128" t="str">
        <f t="shared" ca="1" si="93"/>
        <v/>
      </c>
      <c r="AZ128" t="str">
        <f t="shared" ca="1" si="91"/>
        <v/>
      </c>
      <c r="BA128" t="str">
        <f t="shared" ca="1" si="91"/>
        <v/>
      </c>
      <c r="BB128" t="str">
        <f t="shared" ca="1" si="54"/>
        <v>2D8</v>
      </c>
      <c r="BC128" t="str">
        <f t="shared" ca="1" si="84"/>
        <v>3B_pspA</v>
      </c>
      <c r="BD128">
        <f t="shared" ca="1" si="56"/>
        <v>20408</v>
      </c>
      <c r="BE128" t="str">
        <f t="shared" ca="1" si="85"/>
        <v>3B</v>
      </c>
      <c r="BF128" t="str">
        <f t="shared" ca="1" si="86"/>
        <v>pspA</v>
      </c>
      <c r="BG128" t="str">
        <f t="shared" ca="1" si="87"/>
        <v>3_2</v>
      </c>
      <c r="BH128">
        <f ca="1">IFERROR(IF(BB128="","",IF(Details!$B$10=1,1,VLOOKUP($BB128,Data_qPCR,58,FALSE))),"")</f>
        <v>1</v>
      </c>
      <c r="BI128">
        <f t="shared" ca="1" si="60"/>
        <v>5</v>
      </c>
      <c r="BJ128">
        <f t="shared" ca="1" si="61"/>
        <v>3.4325852417981912</v>
      </c>
      <c r="BK128">
        <f t="shared" ca="1" si="62"/>
        <v>32.236675463618418</v>
      </c>
      <c r="BL128">
        <f t="shared" ca="1" si="63"/>
        <v>0.9976094551253567</v>
      </c>
      <c r="BM128">
        <f t="shared" ca="1" si="64"/>
        <v>0.95580527475755073</v>
      </c>
      <c r="BN128">
        <f t="shared" ca="1" si="88"/>
        <v>27.425412955147777</v>
      </c>
      <c r="BO128" t="str">
        <f t="shared" ca="1" si="66"/>
        <v>pspA@3_2</v>
      </c>
      <c r="BP128">
        <f ca="1">IF(BO128="","",BQ128-COUNTIF($BO$3:BO127,BO128))</f>
        <v>1</v>
      </c>
      <c r="BQ128">
        <f t="shared" ca="1" si="89"/>
        <v>2</v>
      </c>
      <c r="BR128" t="str">
        <f t="shared" ca="1" si="68"/>
        <v>pspA@3_2@2</v>
      </c>
      <c r="BS128" t="str">
        <f t="shared" ca="1" si="69"/>
        <v>2D8</v>
      </c>
      <c r="BT128" t="b">
        <f t="shared" ca="1" si="70"/>
        <v>0</v>
      </c>
      <c r="BU128">
        <f t="shared" ca="1" si="71"/>
        <v>27.877292206534715</v>
      </c>
      <c r="BV128" s="79" t="str">
        <f t="shared" ca="1" si="72"/>
        <v/>
      </c>
      <c r="BW128" s="79" t="str">
        <f t="shared" ca="1" si="73"/>
        <v/>
      </c>
    </row>
    <row r="129" spans="1:75" x14ac:dyDescent="0.25">
      <c r="A129">
        <f ca="1">IF(A128="","",IF(ISTEXT(A128),1,IF(A128+1&gt;Data_Chart!$C$2,"",A128+1)))</f>
        <v>126</v>
      </c>
      <c r="B129" s="79">
        <f ca="1">IFERROR(SMALL(Data_Amplitude!$A$4:$A$1155,A129),IF(B128=$E$1,IF($E$2&gt;0,"N1",""),IF(B128="","",IF(RIGHT(B128,LEN(B128)-1)+1&gt;$E$2,"","N"&amp;RIGHT(B128,LEN(B128)-1)+1))))</f>
        <v>126</v>
      </c>
      <c r="C129" t="str">
        <f t="shared" ca="1" si="80"/>
        <v>2E8</v>
      </c>
      <c r="D129" t="str">
        <f t="shared" si="81"/>
        <v/>
      </c>
      <c r="E129" t="str">
        <f t="shared" si="92"/>
        <v/>
      </c>
      <c r="F129" t="str">
        <f t="shared" si="92"/>
        <v/>
      </c>
      <c r="G129" t="str">
        <f t="shared" si="92"/>
        <v/>
      </c>
      <c r="H129" t="str">
        <f t="shared" si="92"/>
        <v/>
      </c>
      <c r="I129" t="str">
        <f t="shared" si="92"/>
        <v/>
      </c>
      <c r="J129" t="str">
        <f t="shared" si="92"/>
        <v/>
      </c>
      <c r="K129" t="str">
        <f t="shared" si="92"/>
        <v/>
      </c>
      <c r="L129" t="str">
        <f t="shared" si="92"/>
        <v/>
      </c>
      <c r="M129" t="str">
        <f t="shared" si="92"/>
        <v/>
      </c>
      <c r="N129" t="str">
        <f t="shared" si="92"/>
        <v/>
      </c>
      <c r="O129" t="str">
        <f t="shared" si="92"/>
        <v/>
      </c>
      <c r="P129" t="str">
        <f t="shared" si="92"/>
        <v/>
      </c>
      <c r="Q129" t="str">
        <f t="shared" ca="1" si="92"/>
        <v/>
      </c>
      <c r="R129" t="str">
        <f t="shared" ca="1" si="92"/>
        <v/>
      </c>
      <c r="S129" t="str">
        <f t="shared" ca="1" si="92"/>
        <v/>
      </c>
      <c r="T129" t="str">
        <f t="shared" ca="1" si="92"/>
        <v/>
      </c>
      <c r="U129" t="str">
        <f t="shared" ca="1" si="90"/>
        <v/>
      </c>
      <c r="V129" t="str">
        <f t="shared" ca="1" si="90"/>
        <v/>
      </c>
      <c r="W129" t="str">
        <f t="shared" ca="1" si="90"/>
        <v/>
      </c>
      <c r="X129" t="str">
        <f t="shared" ca="1" si="90"/>
        <v/>
      </c>
      <c r="Y129" t="str">
        <f t="shared" ca="1" si="90"/>
        <v/>
      </c>
      <c r="Z129" t="str">
        <f t="shared" ca="1" si="90"/>
        <v/>
      </c>
      <c r="AA129" t="str">
        <f t="shared" ca="1" si="90"/>
        <v/>
      </c>
      <c r="AB129" t="str">
        <f t="shared" ca="1" si="90"/>
        <v/>
      </c>
      <c r="AC129">
        <f t="shared" ca="1" si="90"/>
        <v>-1.9440766129696112</v>
      </c>
      <c r="AD129">
        <f t="shared" ca="1" si="90"/>
        <v>-1.5936507130360236</v>
      </c>
      <c r="AE129">
        <f t="shared" ca="1" si="90"/>
        <v>-1.2927231879302117</v>
      </c>
      <c r="AF129">
        <f t="shared" ca="1" si="90"/>
        <v>-1.0101913073898983</v>
      </c>
      <c r="AG129">
        <f t="shared" ca="1" si="90"/>
        <v>-0.74732525403620498</v>
      </c>
      <c r="AH129" t="str">
        <f t="shared" ca="1" si="90"/>
        <v/>
      </c>
      <c r="AI129" t="str">
        <f t="shared" ca="1" si="90"/>
        <v/>
      </c>
      <c r="AJ129" t="str">
        <f t="shared" ca="1" si="93"/>
        <v/>
      </c>
      <c r="AK129" t="str">
        <f t="shared" ca="1" si="93"/>
        <v/>
      </c>
      <c r="AL129" t="str">
        <f t="shared" ca="1" si="93"/>
        <v/>
      </c>
      <c r="AM129" t="str">
        <f t="shared" ca="1" si="93"/>
        <v/>
      </c>
      <c r="AN129" t="str">
        <f t="shared" ca="1" si="93"/>
        <v/>
      </c>
      <c r="AO129" t="str">
        <f t="shared" ca="1" si="93"/>
        <v/>
      </c>
      <c r="AP129" t="str">
        <f t="shared" ca="1" si="93"/>
        <v/>
      </c>
      <c r="AQ129" t="str">
        <f t="shared" ca="1" si="93"/>
        <v/>
      </c>
      <c r="AR129" t="str">
        <f t="shared" ca="1" si="93"/>
        <v/>
      </c>
      <c r="AS129" t="str">
        <f t="shared" ca="1" si="93"/>
        <v/>
      </c>
      <c r="AT129" t="str">
        <f t="shared" ca="1" si="93"/>
        <v/>
      </c>
      <c r="AU129" t="str">
        <f t="shared" ca="1" si="93"/>
        <v/>
      </c>
      <c r="AV129" t="str">
        <f t="shared" ca="1" si="93"/>
        <v/>
      </c>
      <c r="AW129" t="str">
        <f t="shared" ca="1" si="93"/>
        <v/>
      </c>
      <c r="AX129" t="str">
        <f t="shared" ca="1" si="93"/>
        <v/>
      </c>
      <c r="AY129" t="str">
        <f t="shared" ca="1" si="93"/>
        <v/>
      </c>
      <c r="AZ129" t="str">
        <f t="shared" ca="1" si="91"/>
        <v/>
      </c>
      <c r="BA129" t="str">
        <f t="shared" ca="1" si="91"/>
        <v/>
      </c>
      <c r="BB129" t="str">
        <f t="shared" ca="1" si="54"/>
        <v>2E8</v>
      </c>
      <c r="BC129" t="str">
        <f t="shared" ca="1" si="84"/>
        <v>3B_ltpD</v>
      </c>
      <c r="BD129">
        <f t="shared" ca="1" si="56"/>
        <v>20508</v>
      </c>
      <c r="BE129" t="str">
        <f t="shared" ca="1" si="85"/>
        <v>3B</v>
      </c>
      <c r="BF129" t="str">
        <f t="shared" ca="1" si="86"/>
        <v>ltpD</v>
      </c>
      <c r="BG129" t="str">
        <f t="shared" ca="1" si="87"/>
        <v>3_2</v>
      </c>
      <c r="BH129">
        <f ca="1">IFERROR(IF(BB129="","",IF(Details!$B$10=1,1,VLOOKUP($BB129,Data_qPCR,58,FALSE))),"")</f>
        <v>1</v>
      </c>
      <c r="BI129">
        <f t="shared" ca="1" si="60"/>
        <v>5</v>
      </c>
      <c r="BJ129">
        <f t="shared" ca="1" si="61"/>
        <v>3.3486291952988765</v>
      </c>
      <c r="BK129">
        <f t="shared" ca="1" si="62"/>
        <v>32.412131777244959</v>
      </c>
      <c r="BL129">
        <f t="shared" ca="1" si="63"/>
        <v>0.99687422800943604</v>
      </c>
      <c r="BM129">
        <f t="shared" ca="1" si="64"/>
        <v>0.98897653969496413</v>
      </c>
      <c r="BN129">
        <f t="shared" ca="1" si="88"/>
        <v>27.707493447828448</v>
      </c>
      <c r="BO129" t="str">
        <f t="shared" ca="1" si="66"/>
        <v>ltpD@3_2</v>
      </c>
      <c r="BP129">
        <f ca="1">IF(BO129="","",BQ129-COUNTIF($BO$3:BO128,BO129))</f>
        <v>2</v>
      </c>
      <c r="BQ129">
        <f t="shared" ca="1" si="89"/>
        <v>2</v>
      </c>
      <c r="BR129" t="str">
        <f t="shared" ca="1" si="68"/>
        <v>ltpD@3_2@1</v>
      </c>
      <c r="BS129" t="str">
        <f t="shared" ca="1" si="69"/>
        <v>2E8</v>
      </c>
      <c r="BT129" t="b">
        <f t="shared" ca="1" si="70"/>
        <v>0</v>
      </c>
      <c r="BU129">
        <f t="shared" ca="1" si="71"/>
        <v>28.159372699215385</v>
      </c>
      <c r="BV129" s="79" t="str">
        <f t="shared" ca="1" si="72"/>
        <v/>
      </c>
      <c r="BW129" s="79" t="str">
        <f t="shared" ca="1" si="73"/>
        <v/>
      </c>
    </row>
    <row r="130" spans="1:75" x14ac:dyDescent="0.25">
      <c r="A130">
        <f ca="1">IF(A129="","",IF(ISTEXT(A129),1,IF(A129+1&gt;Data_Chart!$C$2,"",A129+1)))</f>
        <v>127</v>
      </c>
      <c r="B130" s="79">
        <f ca="1">IFERROR(SMALL(Data_Amplitude!$A$4:$A$1155,A130),IF(B129=$E$1,IF($E$2&gt;0,"N1",""),IF(B129="","",IF(RIGHT(B129,LEN(B129)-1)+1&gt;$E$2,"","N"&amp;RIGHT(B129,LEN(B129)-1)+1))))</f>
        <v>127</v>
      </c>
      <c r="C130" t="str">
        <f t="shared" ca="1" si="80"/>
        <v>2F8</v>
      </c>
      <c r="D130" t="str">
        <f t="shared" si="81"/>
        <v/>
      </c>
      <c r="E130" t="str">
        <f t="shared" si="92"/>
        <v/>
      </c>
      <c r="F130" t="str">
        <f t="shared" si="92"/>
        <v/>
      </c>
      <c r="G130" t="str">
        <f t="shared" si="92"/>
        <v/>
      </c>
      <c r="H130" t="str">
        <f t="shared" si="92"/>
        <v/>
      </c>
      <c r="I130" t="str">
        <f t="shared" si="92"/>
        <v/>
      </c>
      <c r="J130" t="str">
        <f t="shared" si="92"/>
        <v/>
      </c>
      <c r="K130" t="str">
        <f t="shared" si="92"/>
        <v/>
      </c>
      <c r="L130" t="str">
        <f t="shared" si="92"/>
        <v/>
      </c>
      <c r="M130" t="str">
        <f t="shared" si="92"/>
        <v/>
      </c>
      <c r="N130" t="str">
        <f t="shared" si="92"/>
        <v/>
      </c>
      <c r="O130" t="str">
        <f t="shared" si="92"/>
        <v/>
      </c>
      <c r="P130" t="str">
        <f t="shared" si="92"/>
        <v/>
      </c>
      <c r="Q130" t="str">
        <f t="shared" ca="1" si="92"/>
        <v/>
      </c>
      <c r="R130" t="str">
        <f t="shared" ca="1" si="92"/>
        <v/>
      </c>
      <c r="S130" t="str">
        <f t="shared" ca="1" si="92"/>
        <v/>
      </c>
      <c r="T130" t="str">
        <f t="shared" ca="1" si="92"/>
        <v/>
      </c>
      <c r="U130" t="str">
        <f t="shared" ca="1" si="90"/>
        <v/>
      </c>
      <c r="V130" t="str">
        <f t="shared" ca="1" si="90"/>
        <v/>
      </c>
      <c r="W130" t="str">
        <f t="shared" ca="1" si="90"/>
        <v/>
      </c>
      <c r="X130" t="str">
        <f t="shared" ca="1" si="90"/>
        <v/>
      </c>
      <c r="Y130" t="str">
        <f t="shared" ca="1" si="90"/>
        <v/>
      </c>
      <c r="Z130" t="str">
        <f t="shared" ca="1" si="90"/>
        <v/>
      </c>
      <c r="AA130" t="str">
        <f t="shared" ca="1" si="90"/>
        <v/>
      </c>
      <c r="AB130" t="str">
        <f t="shared" ca="1" si="90"/>
        <v/>
      </c>
      <c r="AC130">
        <f t="shared" ca="1" si="90"/>
        <v>-1.9650105076668578</v>
      </c>
      <c r="AD130">
        <f t="shared" ca="1" si="90"/>
        <v>-1.6011352925648807</v>
      </c>
      <c r="AE130">
        <f t="shared" ca="1" si="90"/>
        <v>-1.2820593543158285</v>
      </c>
      <c r="AF130">
        <f t="shared" ca="1" si="90"/>
        <v>-0.99669848634413427</v>
      </c>
      <c r="AG130">
        <f t="shared" ca="1" si="90"/>
        <v>-0.7376509638342581</v>
      </c>
      <c r="AH130" t="str">
        <f t="shared" ca="1" si="90"/>
        <v/>
      </c>
      <c r="AI130" t="str">
        <f t="shared" ca="1" si="90"/>
        <v/>
      </c>
      <c r="AJ130" t="str">
        <f t="shared" ca="1" si="93"/>
        <v/>
      </c>
      <c r="AK130" t="str">
        <f t="shared" ca="1" si="93"/>
        <v/>
      </c>
      <c r="AL130" t="str">
        <f t="shared" ca="1" si="93"/>
        <v/>
      </c>
      <c r="AM130" t="str">
        <f t="shared" ca="1" si="93"/>
        <v/>
      </c>
      <c r="AN130" t="str">
        <f t="shared" ca="1" si="93"/>
        <v/>
      </c>
      <c r="AO130" t="str">
        <f t="shared" ca="1" si="93"/>
        <v/>
      </c>
      <c r="AP130" t="str">
        <f t="shared" ca="1" si="93"/>
        <v/>
      </c>
      <c r="AQ130" t="str">
        <f t="shared" ca="1" si="93"/>
        <v/>
      </c>
      <c r="AR130" t="str">
        <f t="shared" ca="1" si="93"/>
        <v/>
      </c>
      <c r="AS130" t="str">
        <f t="shared" ca="1" si="93"/>
        <v/>
      </c>
      <c r="AT130" t="str">
        <f t="shared" ca="1" si="93"/>
        <v/>
      </c>
      <c r="AU130" t="str">
        <f t="shared" ca="1" si="93"/>
        <v/>
      </c>
      <c r="AV130" t="str">
        <f t="shared" ca="1" si="93"/>
        <v/>
      </c>
      <c r="AW130" t="str">
        <f t="shared" ca="1" si="93"/>
        <v/>
      </c>
      <c r="AX130" t="str">
        <f t="shared" ca="1" si="93"/>
        <v/>
      </c>
      <c r="AY130" t="str">
        <f t="shared" ca="1" si="93"/>
        <v/>
      </c>
      <c r="AZ130" t="str">
        <f t="shared" ca="1" si="91"/>
        <v/>
      </c>
      <c r="BA130" t="str">
        <f t="shared" ca="1" si="91"/>
        <v/>
      </c>
      <c r="BB130" t="str">
        <f t="shared" ca="1" si="54"/>
        <v>2F8</v>
      </c>
      <c r="BC130" t="str">
        <f t="shared" ca="1" si="84"/>
        <v>3B_ltpD</v>
      </c>
      <c r="BD130">
        <f t="shared" ca="1" si="56"/>
        <v>20608</v>
      </c>
      <c r="BE130" t="str">
        <f t="shared" ca="1" si="85"/>
        <v>3B</v>
      </c>
      <c r="BF130" t="str">
        <f t="shared" ca="1" si="86"/>
        <v>ltpD</v>
      </c>
      <c r="BG130" t="str">
        <f t="shared" ca="1" si="87"/>
        <v>3_2</v>
      </c>
      <c r="BH130">
        <f ca="1">IFERROR(IF(BB130="","",IF(Details!$B$10=1,1,VLOOKUP($BB130,Data_qPCR,58,FALSE))),"")</f>
        <v>1</v>
      </c>
      <c r="BI130">
        <f t="shared" ca="1" si="60"/>
        <v>5</v>
      </c>
      <c r="BJ130">
        <f t="shared" ca="1" si="61"/>
        <v>3.2540455616458108</v>
      </c>
      <c r="BK130">
        <f t="shared" ca="1" si="62"/>
        <v>32.283986519159939</v>
      </c>
      <c r="BL130">
        <f t="shared" ca="1" si="63"/>
        <v>0.99546326588821843</v>
      </c>
      <c r="BM130">
        <f t="shared" ca="1" si="64"/>
        <v>1.0291295341937903</v>
      </c>
      <c r="BN130">
        <f t="shared" ca="1" si="88"/>
        <v>27.699469404482819</v>
      </c>
      <c r="BO130" t="str">
        <f t="shared" ca="1" si="66"/>
        <v>ltpD@3_2</v>
      </c>
      <c r="BP130">
        <f ca="1">IF(BO130="","",BQ130-COUNTIF($BO$3:BO129,BO130))</f>
        <v>1</v>
      </c>
      <c r="BQ130">
        <f t="shared" ca="1" si="89"/>
        <v>2</v>
      </c>
      <c r="BR130" t="str">
        <f t="shared" ca="1" si="68"/>
        <v>ltpD@3_2@2</v>
      </c>
      <c r="BS130" t="str">
        <f t="shared" ca="1" si="69"/>
        <v>2F8</v>
      </c>
      <c r="BT130" t="b">
        <f t="shared" ca="1" si="70"/>
        <v>0</v>
      </c>
      <c r="BU130">
        <f t="shared" ca="1" si="71"/>
        <v>28.151348655869757</v>
      </c>
      <c r="BV130" s="79" t="str">
        <f t="shared" ca="1" si="72"/>
        <v/>
      </c>
      <c r="BW130" s="79" t="str">
        <f t="shared" ca="1" si="73"/>
        <v/>
      </c>
    </row>
    <row r="131" spans="1:75" x14ac:dyDescent="0.25">
      <c r="A131">
        <f ca="1">IF(A130="","",IF(ISTEXT(A130),1,IF(A130+1&gt;Data_Chart!$C$2,"",A130+1)))</f>
        <v>128</v>
      </c>
      <c r="B131" s="79">
        <f ca="1">IFERROR(SMALL(Data_Amplitude!$A$4:$A$1155,A131),IF(B130=$E$1,IF($E$2&gt;0,"N1",""),IF(B130="","",IF(RIGHT(B130,LEN(B130)-1)+1&gt;$E$2,"","N"&amp;RIGHT(B130,LEN(B130)-1)+1))))</f>
        <v>128</v>
      </c>
      <c r="C131" t="str">
        <f t="shared" ca="1" si="80"/>
        <v>2G8</v>
      </c>
      <c r="D131" t="str">
        <f t="shared" si="81"/>
        <v/>
      </c>
      <c r="E131" t="str">
        <f t="shared" si="92"/>
        <v/>
      </c>
      <c r="F131" t="str">
        <f t="shared" si="92"/>
        <v/>
      </c>
      <c r="G131" t="str">
        <f t="shared" si="92"/>
        <v/>
      </c>
      <c r="H131" t="str">
        <f t="shared" si="92"/>
        <v/>
      </c>
      <c r="I131" t="str">
        <f t="shared" si="92"/>
        <v/>
      </c>
      <c r="J131" t="str">
        <f t="shared" si="92"/>
        <v/>
      </c>
      <c r="K131" t="str">
        <f t="shared" si="92"/>
        <v/>
      </c>
      <c r="L131" t="str">
        <f t="shared" si="92"/>
        <v/>
      </c>
      <c r="M131" t="str">
        <f t="shared" si="92"/>
        <v/>
      </c>
      <c r="N131" t="str">
        <f t="shared" si="92"/>
        <v/>
      </c>
      <c r="O131" t="str">
        <f t="shared" si="92"/>
        <v/>
      </c>
      <c r="P131" t="str">
        <f t="shared" si="92"/>
        <v/>
      </c>
      <c r="Q131" t="str">
        <f t="shared" ca="1" si="92"/>
        <v/>
      </c>
      <c r="R131" t="str">
        <f t="shared" ca="1" si="92"/>
        <v/>
      </c>
      <c r="S131" t="str">
        <f t="shared" ca="1" si="92"/>
        <v/>
      </c>
      <c r="T131" t="str">
        <f t="shared" ref="T131:AI146" ca="1" si="94">IFERROR(IF(T$3&gt;$D$2,IF(VLOOKUP($C131,Data_qPCR,T$3+2,FALSE)&gt;=$B$1,"",IF(VLOOKUP($C131,Data_qPCR,T$3+2,FALSE)&lt;=$B$2,"",LOG(VLOOKUP($C131,Data_qPCR,T$3+2,FALSE)))),""),"")</f>
        <v/>
      </c>
      <c r="U131" t="str">
        <f t="shared" ca="1" si="94"/>
        <v/>
      </c>
      <c r="V131" t="str">
        <f t="shared" ca="1" si="94"/>
        <v/>
      </c>
      <c r="W131" t="str">
        <f t="shared" ca="1" si="94"/>
        <v/>
      </c>
      <c r="X131" t="str">
        <f t="shared" ca="1" si="94"/>
        <v/>
      </c>
      <c r="Y131" t="str">
        <f t="shared" ca="1" si="94"/>
        <v/>
      </c>
      <c r="Z131" t="str">
        <f t="shared" ca="1" si="94"/>
        <v/>
      </c>
      <c r="AA131" t="str">
        <f t="shared" ca="1" si="94"/>
        <v/>
      </c>
      <c r="AB131">
        <f t="shared" ca="1" si="94"/>
        <v>-1.6965963406586926</v>
      </c>
      <c r="AC131">
        <f t="shared" ca="1" si="94"/>
        <v>-1.376946829246084</v>
      </c>
      <c r="AD131">
        <f t="shared" ca="1" si="94"/>
        <v>-1.0902958285058355</v>
      </c>
      <c r="AE131">
        <f t="shared" ca="1" si="94"/>
        <v>-0.82633635728025923</v>
      </c>
      <c r="AF131">
        <f t="shared" ca="1" si="94"/>
        <v>-0.59426496016904007</v>
      </c>
      <c r="AG131" t="str">
        <f t="shared" ca="1" si="94"/>
        <v/>
      </c>
      <c r="AH131" t="str">
        <f t="shared" ca="1" si="94"/>
        <v/>
      </c>
      <c r="AI131" t="str">
        <f t="shared" ca="1" si="94"/>
        <v/>
      </c>
      <c r="AJ131" t="str">
        <f t="shared" ca="1" si="93"/>
        <v/>
      </c>
      <c r="AK131" t="str">
        <f t="shared" ca="1" si="93"/>
        <v/>
      </c>
      <c r="AL131" t="str">
        <f t="shared" ca="1" si="93"/>
        <v/>
      </c>
      <c r="AM131" t="str">
        <f t="shared" ca="1" si="93"/>
        <v/>
      </c>
      <c r="AN131" t="str">
        <f t="shared" ca="1" si="93"/>
        <v/>
      </c>
      <c r="AO131" t="str">
        <f t="shared" ca="1" si="93"/>
        <v/>
      </c>
      <c r="AP131" t="str">
        <f t="shared" ca="1" si="93"/>
        <v/>
      </c>
      <c r="AQ131" t="str">
        <f t="shared" ca="1" si="93"/>
        <v/>
      </c>
      <c r="AR131" t="str">
        <f t="shared" ca="1" si="93"/>
        <v/>
      </c>
      <c r="AS131" t="str">
        <f t="shared" ca="1" si="93"/>
        <v/>
      </c>
      <c r="AT131" t="str">
        <f t="shared" ca="1" si="93"/>
        <v/>
      </c>
      <c r="AU131" t="str">
        <f t="shared" ca="1" si="93"/>
        <v/>
      </c>
      <c r="AV131" t="str">
        <f t="shared" ca="1" si="93"/>
        <v/>
      </c>
      <c r="AW131" t="str">
        <f t="shared" ca="1" si="93"/>
        <v/>
      </c>
      <c r="AX131" t="str">
        <f t="shared" ca="1" si="93"/>
        <v/>
      </c>
      <c r="AY131" t="str">
        <f t="shared" ref="AY131:BA146" ca="1" si="95">IFERROR(IF(AY$3&gt;$D$2,IF(VLOOKUP($C131,Data_qPCR,AY$3+2,FALSE)&gt;=$B$1,"",IF(VLOOKUP($C131,Data_qPCR,AY$3+2,FALSE)&lt;=$B$2,"",LOG(VLOOKUP($C131,Data_qPCR,AY$3+2,FALSE)))),""),"")</f>
        <v/>
      </c>
      <c r="AZ131" t="str">
        <f t="shared" ca="1" si="95"/>
        <v/>
      </c>
      <c r="BA131" t="str">
        <f t="shared" ca="1" si="95"/>
        <v/>
      </c>
      <c r="BB131" t="str">
        <f t="shared" ca="1" si="54"/>
        <v>2G8</v>
      </c>
      <c r="BC131" t="str">
        <f t="shared" ca="1" si="84"/>
        <v>3B_ParA</v>
      </c>
      <c r="BD131">
        <f t="shared" ca="1" si="56"/>
        <v>20708</v>
      </c>
      <c r="BE131" t="str">
        <f t="shared" ca="1" si="85"/>
        <v>3B</v>
      </c>
      <c r="BF131" t="str">
        <f t="shared" ca="1" si="86"/>
        <v>ParA</v>
      </c>
      <c r="BG131" t="str">
        <f t="shared" ca="1" si="87"/>
        <v>3_2</v>
      </c>
      <c r="BH131">
        <f ca="1">IFERROR(IF(BB131="","",IF(Details!$B$10=1,1,VLOOKUP($BB131,Data_qPCR,58,FALSE))),"")</f>
        <v>1</v>
      </c>
      <c r="BI131">
        <f t="shared" ca="1" si="60"/>
        <v>5</v>
      </c>
      <c r="BJ131">
        <f t="shared" ca="1" si="61"/>
        <v>3.6160595954040384</v>
      </c>
      <c r="BK131">
        <f t="shared" ca="1" si="62"/>
        <v>31.03873379782528</v>
      </c>
      <c r="BL131">
        <f t="shared" ca="1" si="63"/>
        <v>0.99632322119511429</v>
      </c>
      <c r="BM131">
        <f t="shared" ca="1" si="64"/>
        <v>0.89035824054736667</v>
      </c>
      <c r="BN131">
        <f t="shared" ca="1" si="88"/>
        <v>25.994458860275216</v>
      </c>
      <c r="BO131" t="str">
        <f t="shared" ca="1" si="66"/>
        <v>ParA@3_2</v>
      </c>
      <c r="BP131">
        <f ca="1">IF(BO131="","",BQ131-COUNTIF($BO$3:BO130,BO131))</f>
        <v>2</v>
      </c>
      <c r="BQ131">
        <f t="shared" ca="1" si="89"/>
        <v>4</v>
      </c>
      <c r="BR131" t="str">
        <f t="shared" ca="1" si="68"/>
        <v>ParA@3_2@3</v>
      </c>
      <c r="BS131" t="str">
        <f t="shared" ca="1" si="69"/>
        <v>2G8</v>
      </c>
      <c r="BT131" t="b">
        <f t="shared" ca="1" si="70"/>
        <v>0</v>
      </c>
      <c r="BU131">
        <f t="shared" ca="1" si="71"/>
        <v>26.446338111662151</v>
      </c>
      <c r="BV131" s="79" t="str">
        <f t="shared" ca="1" si="72"/>
        <v/>
      </c>
      <c r="BW131" s="79" t="str">
        <f t="shared" ca="1" si="73"/>
        <v/>
      </c>
    </row>
    <row r="132" spans="1:75" x14ac:dyDescent="0.25">
      <c r="A132">
        <f ca="1">IF(A131="","",IF(ISTEXT(A131),1,IF(A131+1&gt;Data_Chart!$C$2,"",A131+1)))</f>
        <v>129</v>
      </c>
      <c r="B132" s="79">
        <f ca="1">IFERROR(SMALL(Data_Amplitude!$A$4:$A$1155,A132),IF(B131=$E$1,IF($E$2&gt;0,"N1",""),IF(B131="","",IF(RIGHT(B131,LEN(B131)-1)+1&gt;$E$2,"","N"&amp;RIGHT(B131,LEN(B131)-1)+1))))</f>
        <v>129</v>
      </c>
      <c r="C132" t="str">
        <f t="shared" ref="C132:C163" ca="1" si="96">IF(B132="","",VLOOKUP(B132,Data_OrderChart,2,FALSE))</f>
        <v>2H8</v>
      </c>
      <c r="D132" t="str">
        <f t="shared" ref="D132:D147" si="97">IFERROR(IF(D$3&gt;$D$2,IF(VLOOKUP($C132,Data_qPCR,D$3+2,FALSE)&gt;=$B$1,"",IF(VLOOKUP($C132,Data_qPCR,D$3+2,FALSE)&lt;=$B$2,"",LOG(VLOOKUP($C132,Data_qPCR,D$3+2,FALSE)))),""),"")</f>
        <v/>
      </c>
      <c r="E132" t="str">
        <f t="shared" ref="E132:T147" si="98">IFERROR(IF(E$3&gt;$D$2,IF(VLOOKUP($C132,Data_qPCR,E$3+2,FALSE)&gt;=$B$1,"",IF(VLOOKUP($C132,Data_qPCR,E$3+2,FALSE)&lt;=$B$2,"",LOG(VLOOKUP($C132,Data_qPCR,E$3+2,FALSE)))),""),"")</f>
        <v/>
      </c>
      <c r="F132" t="str">
        <f t="shared" si="98"/>
        <v/>
      </c>
      <c r="G132" t="str">
        <f t="shared" si="98"/>
        <v/>
      </c>
      <c r="H132" t="str">
        <f t="shared" si="98"/>
        <v/>
      </c>
      <c r="I132" t="str">
        <f t="shared" si="98"/>
        <v/>
      </c>
      <c r="J132" t="str">
        <f t="shared" si="98"/>
        <v/>
      </c>
      <c r="K132" t="str">
        <f t="shared" si="98"/>
        <v/>
      </c>
      <c r="L132" t="str">
        <f t="shared" si="98"/>
        <v/>
      </c>
      <c r="M132" t="str">
        <f t="shared" si="98"/>
        <v/>
      </c>
      <c r="N132" t="str">
        <f t="shared" si="98"/>
        <v/>
      </c>
      <c r="O132" t="str">
        <f t="shared" si="98"/>
        <v/>
      </c>
      <c r="P132" t="str">
        <f t="shared" si="98"/>
        <v/>
      </c>
      <c r="Q132" t="str">
        <f t="shared" ca="1" si="98"/>
        <v/>
      </c>
      <c r="R132" t="str">
        <f t="shared" ca="1" si="98"/>
        <v/>
      </c>
      <c r="S132" t="str">
        <f t="shared" ca="1" si="98"/>
        <v/>
      </c>
      <c r="T132" t="str">
        <f t="shared" ca="1" si="98"/>
        <v/>
      </c>
      <c r="U132" t="str">
        <f t="shared" ca="1" si="94"/>
        <v/>
      </c>
      <c r="V132" t="str">
        <f t="shared" ca="1" si="94"/>
        <v/>
      </c>
      <c r="W132" t="str">
        <f t="shared" ca="1" si="94"/>
        <v/>
      </c>
      <c r="X132" t="str">
        <f t="shared" ca="1" si="94"/>
        <v/>
      </c>
      <c r="Y132" t="str">
        <f t="shared" ca="1" si="94"/>
        <v/>
      </c>
      <c r="Z132" t="str">
        <f t="shared" ca="1" si="94"/>
        <v/>
      </c>
      <c r="AA132" t="str">
        <f t="shared" ca="1" si="94"/>
        <v/>
      </c>
      <c r="AB132">
        <f t="shared" ca="1" si="94"/>
        <v>-1.7214264973927382</v>
      </c>
      <c r="AC132">
        <f t="shared" ca="1" si="94"/>
        <v>-1.4090206005246846</v>
      </c>
      <c r="AD132">
        <f t="shared" ca="1" si="94"/>
        <v>-1.1185124359301768</v>
      </c>
      <c r="AE132">
        <f t="shared" ca="1" si="94"/>
        <v>-0.85762760017934991</v>
      </c>
      <c r="AF132">
        <f t="shared" ca="1" si="94"/>
        <v>-0.62108372818170976</v>
      </c>
      <c r="AG132" t="str">
        <f t="shared" ca="1" si="94"/>
        <v/>
      </c>
      <c r="AH132" t="str">
        <f t="shared" ca="1" si="94"/>
        <v/>
      </c>
      <c r="AI132" t="str">
        <f t="shared" ca="1" si="94"/>
        <v/>
      </c>
      <c r="AJ132" t="str">
        <f t="shared" ref="AJ132:AY147" ca="1" si="99">IFERROR(IF(AJ$3&gt;$D$2,IF(VLOOKUP($C132,Data_qPCR,AJ$3+2,FALSE)&gt;=$B$1,"",IF(VLOOKUP($C132,Data_qPCR,AJ$3+2,FALSE)&lt;=$B$2,"",LOG(VLOOKUP($C132,Data_qPCR,AJ$3+2,FALSE)))),""),"")</f>
        <v/>
      </c>
      <c r="AK132" t="str">
        <f t="shared" ca="1" si="99"/>
        <v/>
      </c>
      <c r="AL132" t="str">
        <f t="shared" ca="1" si="99"/>
        <v/>
      </c>
      <c r="AM132" t="str">
        <f t="shared" ca="1" si="99"/>
        <v/>
      </c>
      <c r="AN132" t="str">
        <f t="shared" ca="1" si="99"/>
        <v/>
      </c>
      <c r="AO132" t="str">
        <f t="shared" ca="1" si="99"/>
        <v/>
      </c>
      <c r="AP132" t="str">
        <f t="shared" ca="1" si="99"/>
        <v/>
      </c>
      <c r="AQ132" t="str">
        <f t="shared" ca="1" si="99"/>
        <v/>
      </c>
      <c r="AR132" t="str">
        <f t="shared" ca="1" si="99"/>
        <v/>
      </c>
      <c r="AS132" t="str">
        <f t="shared" ca="1" si="99"/>
        <v/>
      </c>
      <c r="AT132" t="str">
        <f t="shared" ca="1" si="99"/>
        <v/>
      </c>
      <c r="AU132" t="str">
        <f t="shared" ca="1" si="99"/>
        <v/>
      </c>
      <c r="AV132" t="str">
        <f t="shared" ca="1" si="99"/>
        <v/>
      </c>
      <c r="AW132" t="str">
        <f t="shared" ca="1" si="99"/>
        <v/>
      </c>
      <c r="AX132" t="str">
        <f t="shared" ca="1" si="99"/>
        <v/>
      </c>
      <c r="AY132" t="str">
        <f t="shared" ca="1" si="99"/>
        <v/>
      </c>
      <c r="AZ132" t="str">
        <f t="shared" ca="1" si="95"/>
        <v/>
      </c>
      <c r="BA132" t="str">
        <f t="shared" ca="1" si="95"/>
        <v/>
      </c>
      <c r="BB132" t="str">
        <f t="shared" ref="BB132:BB147" ca="1" si="100">C132</f>
        <v>2H8</v>
      </c>
      <c r="BC132" t="str">
        <f t="shared" ref="BC132:BC147" ca="1" si="101">IFERROR(VLOOKUP($BB132,Data_qPCR,54,FALSE),"")</f>
        <v>3B_ParA</v>
      </c>
      <c r="BD132">
        <f t="shared" ref="BD132:BD147" ca="1" si="102">IFERROR((LEFT(C132,1)&amp;IF(CODE(RIGHT(LEFT(C132,2),1))-64&lt;10,"0"&amp;CODE(RIGHT(LEFT(C132,2),1))-64,CODE(RIGHT(LEFT(C132,2),1))-64)&amp;IF(RIGHT(C132,LEN(C132)-2)+0&lt;10,"0"&amp;RIGHT(C132,LEN(C132)-2),RIGHT(C132,LEN(C132)-2)))+0,"")</f>
        <v>20808</v>
      </c>
      <c r="BE132" t="str">
        <f t="shared" ref="BE132:BE147" ca="1" si="103">IFERROR(VLOOKUP($BB132,Data_qPCR,55,FALSE),"")</f>
        <v>3B</v>
      </c>
      <c r="BF132" t="str">
        <f t="shared" ref="BF132:BF147" ca="1" si="104">IFERROR(VLOOKUP($BB132,Data_qPCR,56,FALSE),"")</f>
        <v>ParA</v>
      </c>
      <c r="BG132" t="str">
        <f t="shared" ref="BG132:BG147" ca="1" si="105">IFERROR(VLOOKUP($BB132,Data_qPCR,57,FALSE),"")</f>
        <v>3_2</v>
      </c>
      <c r="BH132">
        <f ca="1">IFERROR(IF(BB132="","",IF(Details!$B$10=1,1,VLOOKUP($BB132,Data_qPCR,58,FALSE))),"")</f>
        <v>1</v>
      </c>
      <c r="BI132">
        <f t="shared" ref="BI132:BI147" ca="1" si="106">IF(C132="","",COUNT(D132:BA132))</f>
        <v>5</v>
      </c>
      <c r="BJ132">
        <f t="shared" ref="BJ132:BJ147" ca="1" si="107">IFERROR(IF(BI132="","",SLOPE($D$3:$BA$3,D132:BA132)),"")</f>
        <v>3.6223680125773043</v>
      </c>
      <c r="BK132">
        <f t="shared" ref="BK132:BK147" ca="1" si="108">IFERROR(IF(BI132="","",INTERCEPT($D$3:$BA$3,D132:BA132)),"")</f>
        <v>31.149546343567145</v>
      </c>
      <c r="BL132">
        <f t="shared" ref="BL132:BL147" ca="1" si="109">IFERROR(IF(BI132="","",RSQ($D$3:$BA$3,D132:BA132)),"")</f>
        <v>0.99690412669314854</v>
      </c>
      <c r="BM132">
        <f t="shared" ref="BM132:BM147" ca="1" si="110">IFERROR(10^(1/BJ132)-1,"")</f>
        <v>0.88826310908615813</v>
      </c>
      <c r="BN132">
        <f t="shared" ref="BN132:BN163" ca="1" si="111">IFERROR(BU132+LOG(BH132,(1+BM132))+IF($BO$1=TRUE,$BO$2*INDEX(Plate_Compensation,LEFT(BB132,1)+0),0),"")</f>
        <v>26.097259716207034</v>
      </c>
      <c r="BO132" t="str">
        <f t="shared" ref="BO132:BO147" ca="1" si="112">IF(BB132="","",BF132&amp;"@"&amp;BG132)</f>
        <v>ParA@3_2</v>
      </c>
      <c r="BP132">
        <f ca="1">IF(BO132="","",BQ132-COUNTIF($BO$3:BO131,BO132))</f>
        <v>1</v>
      </c>
      <c r="BQ132">
        <f t="shared" ref="BQ132:BQ147" ca="1" si="113">IF(BB132="","",COUNTIF(Result_TechRep,BO132))</f>
        <v>4</v>
      </c>
      <c r="BR132" t="str">
        <f t="shared" ref="BR132:BR147" ca="1" si="114">IFERROR(BO132&amp;"@"&amp;(BQ132+1)-BP132,"")</f>
        <v>ParA@3_2@4</v>
      </c>
      <c r="BS132" t="str">
        <f t="shared" ref="BS132:BS147" ca="1" si="115">BB132</f>
        <v>2H8</v>
      </c>
      <c r="BT132" t="b">
        <f t="shared" ref="BT132:BT147" ca="1" si="116">IF($BB132="","",OR(BL132&lt;$BS$2,BM132&lt;$BT$2,BM132&gt;$BU$2,BI132&lt;$BV$2,BI132&gt;$BW$2))</f>
        <v>0</v>
      </c>
      <c r="BU132">
        <f t="shared" ref="BU132:BU147" ca="1" si="117">IFERROR(BJ132*LOG($D$1)+BK132,"")</f>
        <v>26.549138967593969</v>
      </c>
      <c r="BV132" s="79" t="str">
        <f t="shared" ref="BV132:BV147" ca="1" si="118">IF(LEFT(B132,1)="N",IF(BU132="","",IF(BU132&gt;=$BW$1,"","E")),"")</f>
        <v/>
      </c>
      <c r="BW132" s="79" t="str">
        <f t="shared" ref="BW132:BW147" ca="1" si="119">BW131&amp;IF(BV132="","",IF(BW131="","",", "))&amp;IF(BV132="","",C132)</f>
        <v/>
      </c>
    </row>
    <row r="133" spans="1:75" x14ac:dyDescent="0.25">
      <c r="A133">
        <f ca="1">IF(A132="","",IF(ISTEXT(A132),1,IF(A132+1&gt;Data_Chart!$C$2,"",A132+1)))</f>
        <v>130</v>
      </c>
      <c r="B133" s="79">
        <f ca="1">IFERROR(SMALL(Data_Amplitude!$A$4:$A$1155,A133),IF(B132=$E$1,IF($E$2&gt;0,"N1",""),IF(B132="","",IF(RIGHT(B132,LEN(B132)-1)+1&gt;$E$2,"","N"&amp;RIGHT(B132,LEN(B132)-1)+1))))</f>
        <v>130</v>
      </c>
      <c r="C133" t="str">
        <f t="shared" ca="1" si="96"/>
        <v>2H9</v>
      </c>
      <c r="D133" t="str">
        <f t="shared" si="97"/>
        <v/>
      </c>
      <c r="E133" t="str">
        <f t="shared" si="98"/>
        <v/>
      </c>
      <c r="F133" t="str">
        <f t="shared" si="98"/>
        <v/>
      </c>
      <c r="G133" t="str">
        <f t="shared" si="98"/>
        <v/>
      </c>
      <c r="H133" t="str">
        <f t="shared" si="98"/>
        <v/>
      </c>
      <c r="I133" t="str">
        <f t="shared" si="98"/>
        <v/>
      </c>
      <c r="J133" t="str">
        <f t="shared" si="98"/>
        <v/>
      </c>
      <c r="K133" t="str">
        <f t="shared" si="98"/>
        <v/>
      </c>
      <c r="L133" t="str">
        <f t="shared" si="98"/>
        <v/>
      </c>
      <c r="M133" t="str">
        <f t="shared" si="98"/>
        <v/>
      </c>
      <c r="N133" t="str">
        <f t="shared" si="98"/>
        <v/>
      </c>
      <c r="O133" t="str">
        <f t="shared" si="98"/>
        <v/>
      </c>
      <c r="P133" t="str">
        <f t="shared" si="98"/>
        <v/>
      </c>
      <c r="Q133" t="str">
        <f t="shared" ca="1" si="98"/>
        <v/>
      </c>
      <c r="R133">
        <f t="shared" ca="1" si="98"/>
        <v>-1.6667210967652399</v>
      </c>
      <c r="S133">
        <f t="shared" ca="1" si="98"/>
        <v>-1.3206986297384649</v>
      </c>
      <c r="T133">
        <f t="shared" ca="1" si="98"/>
        <v>-1.02661579381721</v>
      </c>
      <c r="U133">
        <f t="shared" ca="1" si="94"/>
        <v>-0.76570091945281227</v>
      </c>
      <c r="V133">
        <f t="shared" ca="1" si="94"/>
        <v>-0.54008709608284466</v>
      </c>
      <c r="W133" t="str">
        <f t="shared" ca="1" si="94"/>
        <v/>
      </c>
      <c r="X133" t="str">
        <f t="shared" ca="1" si="94"/>
        <v/>
      </c>
      <c r="Y133" t="str">
        <f t="shared" ca="1" si="94"/>
        <v/>
      </c>
      <c r="Z133" t="str">
        <f t="shared" ca="1" si="94"/>
        <v/>
      </c>
      <c r="AA133" t="str">
        <f t="shared" ca="1" si="94"/>
        <v/>
      </c>
      <c r="AB133" t="str">
        <f t="shared" ca="1" si="94"/>
        <v/>
      </c>
      <c r="AC133" t="str">
        <f t="shared" ca="1" si="94"/>
        <v/>
      </c>
      <c r="AD133" t="str">
        <f t="shared" ca="1" si="94"/>
        <v/>
      </c>
      <c r="AE133" t="str">
        <f t="shared" ca="1" si="94"/>
        <v/>
      </c>
      <c r="AF133" t="str">
        <f t="shared" ca="1" si="94"/>
        <v/>
      </c>
      <c r="AG133" t="str">
        <f t="shared" ca="1" si="94"/>
        <v/>
      </c>
      <c r="AH133" t="str">
        <f t="shared" ca="1" si="94"/>
        <v/>
      </c>
      <c r="AI133" t="str">
        <f t="shared" ca="1" si="94"/>
        <v/>
      </c>
      <c r="AJ133" t="str">
        <f t="shared" ca="1" si="99"/>
        <v/>
      </c>
      <c r="AK133" t="str">
        <f t="shared" ca="1" si="99"/>
        <v/>
      </c>
      <c r="AL133" t="str">
        <f t="shared" ca="1" si="99"/>
        <v/>
      </c>
      <c r="AM133" t="str">
        <f t="shared" ca="1" si="99"/>
        <v/>
      </c>
      <c r="AN133" t="str">
        <f t="shared" ca="1" si="99"/>
        <v/>
      </c>
      <c r="AO133" t="str">
        <f t="shared" ca="1" si="99"/>
        <v/>
      </c>
      <c r="AP133" t="str">
        <f t="shared" ca="1" si="99"/>
        <v/>
      </c>
      <c r="AQ133" t="str">
        <f t="shared" ca="1" si="99"/>
        <v/>
      </c>
      <c r="AR133" t="str">
        <f t="shared" ca="1" si="99"/>
        <v/>
      </c>
      <c r="AS133" t="str">
        <f t="shared" ca="1" si="99"/>
        <v/>
      </c>
      <c r="AT133" t="str">
        <f t="shared" ca="1" si="99"/>
        <v/>
      </c>
      <c r="AU133" t="str">
        <f t="shared" ca="1" si="99"/>
        <v/>
      </c>
      <c r="AV133" t="str">
        <f t="shared" ca="1" si="99"/>
        <v/>
      </c>
      <c r="AW133" t="str">
        <f t="shared" ca="1" si="99"/>
        <v/>
      </c>
      <c r="AX133" t="str">
        <f t="shared" ca="1" si="99"/>
        <v/>
      </c>
      <c r="AY133" t="str">
        <f t="shared" ca="1" si="99"/>
        <v/>
      </c>
      <c r="AZ133" t="str">
        <f t="shared" ca="1" si="95"/>
        <v/>
      </c>
      <c r="BA133" t="str">
        <f t="shared" ca="1" si="95"/>
        <v/>
      </c>
      <c r="BB133" t="str">
        <f t="shared" ca="1" si="100"/>
        <v>2H9</v>
      </c>
      <c r="BC133" t="str">
        <f t="shared" ca="1" si="101"/>
        <v>DNA_ParA</v>
      </c>
      <c r="BD133">
        <f t="shared" ca="1" si="102"/>
        <v>20809</v>
      </c>
      <c r="BE133" t="str">
        <f t="shared" ca="1" si="103"/>
        <v>DNA</v>
      </c>
      <c r="BF133" t="str">
        <f t="shared" ca="1" si="104"/>
        <v>ParA</v>
      </c>
      <c r="BG133" t="str">
        <f t="shared" ca="1" si="105"/>
        <v>4_1</v>
      </c>
      <c r="BH133">
        <f ca="1">IFERROR(IF(BB133="","",IF(Details!$B$10=1,1,VLOOKUP($BB133,Data_qPCR,58,FALSE))),"")</f>
        <v>1</v>
      </c>
      <c r="BI133">
        <f t="shared" ca="1" si="106"/>
        <v>5</v>
      </c>
      <c r="BJ133">
        <f t="shared" ca="1" si="107"/>
        <v>3.5367180367424642</v>
      </c>
      <c r="BK133">
        <f t="shared" ca="1" si="108"/>
        <v>20.762943170310201</v>
      </c>
      <c r="BL133">
        <f t="shared" ca="1" si="109"/>
        <v>0.9932043994359534</v>
      </c>
      <c r="BM133">
        <f t="shared" ca="1" si="110"/>
        <v>0.91755581390911156</v>
      </c>
      <c r="BN133">
        <f t="shared" ca="1" si="111"/>
        <v>15.819432012260334</v>
      </c>
      <c r="BO133" t="str">
        <f t="shared" ca="1" si="112"/>
        <v>ParA@4_1</v>
      </c>
      <c r="BP133">
        <f ca="1">IF(BO133="","",BQ133-COUNTIF($BO$3:BO132,BO133))</f>
        <v>1</v>
      </c>
      <c r="BQ133">
        <f t="shared" ca="1" si="113"/>
        <v>2</v>
      </c>
      <c r="BR133" t="str">
        <f t="shared" ca="1" si="114"/>
        <v>ParA@4_1@2</v>
      </c>
      <c r="BS133" t="str">
        <f t="shared" ca="1" si="115"/>
        <v>2H9</v>
      </c>
      <c r="BT133" t="b">
        <f t="shared" ca="1" si="116"/>
        <v>0</v>
      </c>
      <c r="BU133">
        <f t="shared" ca="1" si="117"/>
        <v>16.27131126364727</v>
      </c>
      <c r="BV133" s="79" t="str">
        <f t="shared" ca="1" si="118"/>
        <v/>
      </c>
      <c r="BW133" s="79" t="str">
        <f t="shared" ca="1" si="119"/>
        <v/>
      </c>
    </row>
    <row r="134" spans="1:75" x14ac:dyDescent="0.25">
      <c r="A134">
        <f ca="1">IF(A133="","",IF(ISTEXT(A133),1,IF(A133+1&gt;Data_Chart!$C$2,"",A133+1)))</f>
        <v>131</v>
      </c>
      <c r="B134" s="79" t="str">
        <f ca="1">IFERROR(SMALL(Data_Amplitude!$A$4:$A$1155,A134),IF(B133=$E$1,IF($E$2&gt;0,"N1",""),IF(B133="","",IF(RIGHT(B133,LEN(B133)-1)+1&gt;$E$2,"","N"&amp;RIGHT(B133,LEN(B133)-1)+1))))</f>
        <v/>
      </c>
      <c r="C134" t="str">
        <f t="shared" ca="1" si="96"/>
        <v/>
      </c>
      <c r="D134" t="str">
        <f t="shared" si="97"/>
        <v/>
      </c>
      <c r="E134" t="str">
        <f t="shared" si="98"/>
        <v/>
      </c>
      <c r="F134" t="str">
        <f t="shared" si="98"/>
        <v/>
      </c>
      <c r="G134" t="str">
        <f t="shared" si="98"/>
        <v/>
      </c>
      <c r="H134" t="str">
        <f t="shared" si="98"/>
        <v/>
      </c>
      <c r="I134" t="str">
        <f t="shared" si="98"/>
        <v/>
      </c>
      <c r="J134" t="str">
        <f t="shared" si="98"/>
        <v/>
      </c>
      <c r="K134" t="str">
        <f t="shared" si="98"/>
        <v/>
      </c>
      <c r="L134" t="str">
        <f t="shared" si="98"/>
        <v/>
      </c>
      <c r="M134" t="str">
        <f t="shared" si="98"/>
        <v/>
      </c>
      <c r="N134" t="str">
        <f t="shared" si="98"/>
        <v/>
      </c>
      <c r="O134" t="str">
        <f t="shared" si="98"/>
        <v/>
      </c>
      <c r="P134" t="str">
        <f t="shared" si="98"/>
        <v/>
      </c>
      <c r="Q134" t="str">
        <f t="shared" ca="1" si="98"/>
        <v/>
      </c>
      <c r="R134" t="str">
        <f t="shared" ca="1" si="98"/>
        <v/>
      </c>
      <c r="S134" t="str">
        <f t="shared" ca="1" si="98"/>
        <v/>
      </c>
      <c r="T134" t="str">
        <f t="shared" ca="1" si="98"/>
        <v/>
      </c>
      <c r="U134" t="str">
        <f t="shared" ca="1" si="94"/>
        <v/>
      </c>
      <c r="V134" t="str">
        <f t="shared" ca="1" si="94"/>
        <v/>
      </c>
      <c r="W134" t="str">
        <f t="shared" ca="1" si="94"/>
        <v/>
      </c>
      <c r="X134" t="str">
        <f t="shared" ca="1" si="94"/>
        <v/>
      </c>
      <c r="Y134" t="str">
        <f t="shared" ca="1" si="94"/>
        <v/>
      </c>
      <c r="Z134" t="str">
        <f t="shared" ca="1" si="94"/>
        <v/>
      </c>
      <c r="AA134" t="str">
        <f t="shared" ca="1" si="94"/>
        <v/>
      </c>
      <c r="AB134" t="str">
        <f t="shared" ca="1" si="94"/>
        <v/>
      </c>
      <c r="AC134" t="str">
        <f t="shared" ca="1" si="94"/>
        <v/>
      </c>
      <c r="AD134" t="str">
        <f t="shared" ca="1" si="94"/>
        <v/>
      </c>
      <c r="AE134" t="str">
        <f t="shared" ca="1" si="94"/>
        <v/>
      </c>
      <c r="AF134" t="str">
        <f t="shared" ca="1" si="94"/>
        <v/>
      </c>
      <c r="AG134" t="str">
        <f t="shared" ca="1" si="94"/>
        <v/>
      </c>
      <c r="AH134" t="str">
        <f t="shared" ca="1" si="94"/>
        <v/>
      </c>
      <c r="AI134" t="str">
        <f t="shared" ca="1" si="94"/>
        <v/>
      </c>
      <c r="AJ134" t="str">
        <f t="shared" ca="1" si="99"/>
        <v/>
      </c>
      <c r="AK134" t="str">
        <f t="shared" ca="1" si="99"/>
        <v/>
      </c>
      <c r="AL134" t="str">
        <f t="shared" ca="1" si="99"/>
        <v/>
      </c>
      <c r="AM134" t="str">
        <f t="shared" ca="1" si="99"/>
        <v/>
      </c>
      <c r="AN134" t="str">
        <f t="shared" ca="1" si="99"/>
        <v/>
      </c>
      <c r="AO134" t="str">
        <f t="shared" ca="1" si="99"/>
        <v/>
      </c>
      <c r="AP134" t="str">
        <f t="shared" ca="1" si="99"/>
        <v/>
      </c>
      <c r="AQ134" t="str">
        <f t="shared" ca="1" si="99"/>
        <v/>
      </c>
      <c r="AR134" t="str">
        <f t="shared" ca="1" si="99"/>
        <v/>
      </c>
      <c r="AS134" t="str">
        <f t="shared" ca="1" si="99"/>
        <v/>
      </c>
      <c r="AT134" t="str">
        <f t="shared" ca="1" si="99"/>
        <v/>
      </c>
      <c r="AU134" t="str">
        <f t="shared" ca="1" si="99"/>
        <v/>
      </c>
      <c r="AV134" t="str">
        <f t="shared" ca="1" si="99"/>
        <v/>
      </c>
      <c r="AW134" t="str">
        <f t="shared" ca="1" si="99"/>
        <v/>
      </c>
      <c r="AX134" t="str">
        <f t="shared" ca="1" si="99"/>
        <v/>
      </c>
      <c r="AY134" t="str">
        <f t="shared" ca="1" si="99"/>
        <v/>
      </c>
      <c r="AZ134" t="str">
        <f t="shared" ca="1" si="95"/>
        <v/>
      </c>
      <c r="BA134" t="str">
        <f t="shared" ca="1" si="95"/>
        <v/>
      </c>
      <c r="BB134" t="str">
        <f t="shared" ca="1" si="100"/>
        <v/>
      </c>
      <c r="BC134" t="str">
        <f t="shared" ca="1" si="101"/>
        <v/>
      </c>
      <c r="BD134" t="str">
        <f t="shared" ca="1" si="102"/>
        <v/>
      </c>
      <c r="BE134" t="str">
        <f t="shared" ca="1" si="103"/>
        <v/>
      </c>
      <c r="BF134" t="str">
        <f t="shared" ca="1" si="104"/>
        <v/>
      </c>
      <c r="BG134" t="str">
        <f t="shared" ca="1" si="105"/>
        <v/>
      </c>
      <c r="BH134" t="str">
        <f ca="1">IFERROR(IF(BB134="","",IF(Details!$B$10=1,1,VLOOKUP($BB134,Data_qPCR,58,FALSE))),"")</f>
        <v/>
      </c>
      <c r="BI134" t="str">
        <f t="shared" ca="1" si="106"/>
        <v/>
      </c>
      <c r="BJ134" t="str">
        <f t="shared" ca="1" si="107"/>
        <v/>
      </c>
      <c r="BK134" t="str">
        <f t="shared" ca="1" si="108"/>
        <v/>
      </c>
      <c r="BL134" t="str">
        <f t="shared" ca="1" si="109"/>
        <v/>
      </c>
      <c r="BM134" t="str">
        <f t="shared" ca="1" si="110"/>
        <v/>
      </c>
      <c r="BN134" t="str">
        <f t="shared" ca="1" si="111"/>
        <v/>
      </c>
      <c r="BO134" t="str">
        <f t="shared" ca="1" si="112"/>
        <v/>
      </c>
      <c r="BP134" t="str">
        <f ca="1">IF(BO134="","",BQ134-COUNTIF($BO$3:BO133,BO134))</f>
        <v/>
      </c>
      <c r="BQ134" t="str">
        <f t="shared" ca="1" si="113"/>
        <v/>
      </c>
      <c r="BR134" t="str">
        <f t="shared" ca="1" si="114"/>
        <v/>
      </c>
      <c r="BS134" t="str">
        <f t="shared" ca="1" si="115"/>
        <v/>
      </c>
      <c r="BT134" t="str">
        <f t="shared" ca="1" si="116"/>
        <v/>
      </c>
      <c r="BU134" t="str">
        <f t="shared" ca="1" si="117"/>
        <v/>
      </c>
      <c r="BV134" s="79" t="str">
        <f t="shared" ca="1" si="118"/>
        <v/>
      </c>
      <c r="BW134" s="79" t="str">
        <f t="shared" ca="1" si="119"/>
        <v/>
      </c>
    </row>
    <row r="135" spans="1:75" x14ac:dyDescent="0.25">
      <c r="A135">
        <f ca="1">IF(A134="","",IF(ISTEXT(A134),1,IF(A134+1&gt;Data_Chart!$C$2,"",A134+1)))</f>
        <v>132</v>
      </c>
      <c r="B135" s="79" t="str">
        <f ca="1">IFERROR(SMALL(Data_Amplitude!$A$4:$A$1155,A135),IF(B134=$E$1,IF($E$2&gt;0,"N1",""),IF(B134="","",IF(RIGHT(B134,LEN(B134)-1)+1&gt;$E$2,"","N"&amp;RIGHT(B134,LEN(B134)-1)+1))))</f>
        <v/>
      </c>
      <c r="C135" t="str">
        <f t="shared" ca="1" si="96"/>
        <v/>
      </c>
      <c r="D135" t="str">
        <f t="shared" si="97"/>
        <v/>
      </c>
      <c r="E135" t="str">
        <f t="shared" si="98"/>
        <v/>
      </c>
      <c r="F135" t="str">
        <f t="shared" si="98"/>
        <v/>
      </c>
      <c r="G135" t="str">
        <f t="shared" si="98"/>
        <v/>
      </c>
      <c r="H135" t="str">
        <f t="shared" si="98"/>
        <v/>
      </c>
      <c r="I135" t="str">
        <f t="shared" si="98"/>
        <v/>
      </c>
      <c r="J135" t="str">
        <f t="shared" si="98"/>
        <v/>
      </c>
      <c r="K135" t="str">
        <f t="shared" si="98"/>
        <v/>
      </c>
      <c r="L135" t="str">
        <f t="shared" si="98"/>
        <v/>
      </c>
      <c r="M135" t="str">
        <f t="shared" si="98"/>
        <v/>
      </c>
      <c r="N135" t="str">
        <f t="shared" si="98"/>
        <v/>
      </c>
      <c r="O135" t="str">
        <f t="shared" si="98"/>
        <v/>
      </c>
      <c r="P135" t="str">
        <f t="shared" si="98"/>
        <v/>
      </c>
      <c r="Q135" t="str">
        <f t="shared" ca="1" si="98"/>
        <v/>
      </c>
      <c r="R135" t="str">
        <f t="shared" ca="1" si="98"/>
        <v/>
      </c>
      <c r="S135" t="str">
        <f t="shared" ca="1" si="98"/>
        <v/>
      </c>
      <c r="T135" t="str">
        <f t="shared" ca="1" si="98"/>
        <v/>
      </c>
      <c r="U135" t="str">
        <f t="shared" ca="1" si="94"/>
        <v/>
      </c>
      <c r="V135" t="str">
        <f t="shared" ca="1" si="94"/>
        <v/>
      </c>
      <c r="W135" t="str">
        <f t="shared" ca="1" si="94"/>
        <v/>
      </c>
      <c r="X135" t="str">
        <f t="shared" ca="1" si="94"/>
        <v/>
      </c>
      <c r="Y135" t="str">
        <f t="shared" ca="1" si="94"/>
        <v/>
      </c>
      <c r="Z135" t="str">
        <f t="shared" ca="1" si="94"/>
        <v/>
      </c>
      <c r="AA135" t="str">
        <f t="shared" ca="1" si="94"/>
        <v/>
      </c>
      <c r="AB135" t="str">
        <f t="shared" ca="1" si="94"/>
        <v/>
      </c>
      <c r="AC135" t="str">
        <f t="shared" ca="1" si="94"/>
        <v/>
      </c>
      <c r="AD135" t="str">
        <f t="shared" ca="1" si="94"/>
        <v/>
      </c>
      <c r="AE135" t="str">
        <f t="shared" ca="1" si="94"/>
        <v/>
      </c>
      <c r="AF135" t="str">
        <f t="shared" ca="1" si="94"/>
        <v/>
      </c>
      <c r="AG135" t="str">
        <f t="shared" ca="1" si="94"/>
        <v/>
      </c>
      <c r="AH135" t="str">
        <f t="shared" ca="1" si="94"/>
        <v/>
      </c>
      <c r="AI135" t="str">
        <f t="shared" ca="1" si="94"/>
        <v/>
      </c>
      <c r="AJ135" t="str">
        <f t="shared" ca="1" si="99"/>
        <v/>
      </c>
      <c r="AK135" t="str">
        <f t="shared" ca="1" si="99"/>
        <v/>
      </c>
      <c r="AL135" t="str">
        <f t="shared" ca="1" si="99"/>
        <v/>
      </c>
      <c r="AM135" t="str">
        <f t="shared" ca="1" si="99"/>
        <v/>
      </c>
      <c r="AN135" t="str">
        <f t="shared" ca="1" si="99"/>
        <v/>
      </c>
      <c r="AO135" t="str">
        <f t="shared" ca="1" si="99"/>
        <v/>
      </c>
      <c r="AP135" t="str">
        <f t="shared" ca="1" si="99"/>
        <v/>
      </c>
      <c r="AQ135" t="str">
        <f t="shared" ca="1" si="99"/>
        <v/>
      </c>
      <c r="AR135" t="str">
        <f t="shared" ca="1" si="99"/>
        <v/>
      </c>
      <c r="AS135" t="str">
        <f t="shared" ca="1" si="99"/>
        <v/>
      </c>
      <c r="AT135" t="str">
        <f t="shared" ca="1" si="99"/>
        <v/>
      </c>
      <c r="AU135" t="str">
        <f t="shared" ca="1" si="99"/>
        <v/>
      </c>
      <c r="AV135" t="str">
        <f t="shared" ca="1" si="99"/>
        <v/>
      </c>
      <c r="AW135" t="str">
        <f t="shared" ca="1" si="99"/>
        <v/>
      </c>
      <c r="AX135" t="str">
        <f t="shared" ca="1" si="99"/>
        <v/>
      </c>
      <c r="AY135" t="str">
        <f t="shared" ca="1" si="99"/>
        <v/>
      </c>
      <c r="AZ135" t="str">
        <f t="shared" ca="1" si="95"/>
        <v/>
      </c>
      <c r="BA135" t="str">
        <f t="shared" ca="1" si="95"/>
        <v/>
      </c>
      <c r="BB135" t="str">
        <f t="shared" ca="1" si="100"/>
        <v/>
      </c>
      <c r="BC135" t="str">
        <f t="shared" ca="1" si="101"/>
        <v/>
      </c>
      <c r="BD135" t="str">
        <f t="shared" ca="1" si="102"/>
        <v/>
      </c>
      <c r="BE135" t="str">
        <f t="shared" ca="1" si="103"/>
        <v/>
      </c>
      <c r="BF135" t="str">
        <f t="shared" ca="1" si="104"/>
        <v/>
      </c>
      <c r="BG135" t="str">
        <f t="shared" ca="1" si="105"/>
        <v/>
      </c>
      <c r="BH135" t="str">
        <f ca="1">IFERROR(IF(BB135="","",IF(Details!$B$10=1,1,VLOOKUP($BB135,Data_qPCR,58,FALSE))),"")</f>
        <v/>
      </c>
      <c r="BI135" t="str">
        <f t="shared" ca="1" si="106"/>
        <v/>
      </c>
      <c r="BJ135" t="str">
        <f t="shared" ca="1" si="107"/>
        <v/>
      </c>
      <c r="BK135" t="str">
        <f t="shared" ca="1" si="108"/>
        <v/>
      </c>
      <c r="BL135" t="str">
        <f t="shared" ca="1" si="109"/>
        <v/>
      </c>
      <c r="BM135" t="str">
        <f t="shared" ca="1" si="110"/>
        <v/>
      </c>
      <c r="BN135" t="str">
        <f t="shared" ca="1" si="111"/>
        <v/>
      </c>
      <c r="BO135" t="str">
        <f t="shared" ca="1" si="112"/>
        <v/>
      </c>
      <c r="BP135" t="str">
        <f ca="1">IF(BO135="","",BQ135-COUNTIF($BO$3:BO134,BO135))</f>
        <v/>
      </c>
      <c r="BQ135" t="str">
        <f t="shared" ca="1" si="113"/>
        <v/>
      </c>
      <c r="BR135" t="str">
        <f t="shared" ca="1" si="114"/>
        <v/>
      </c>
      <c r="BS135" t="str">
        <f t="shared" ca="1" si="115"/>
        <v/>
      </c>
      <c r="BT135" t="str">
        <f t="shared" ca="1" si="116"/>
        <v/>
      </c>
      <c r="BU135" t="str">
        <f t="shared" ca="1" si="117"/>
        <v/>
      </c>
      <c r="BV135" s="79" t="str">
        <f t="shared" ca="1" si="118"/>
        <v/>
      </c>
      <c r="BW135" s="79" t="str">
        <f t="shared" ca="1" si="119"/>
        <v/>
      </c>
    </row>
    <row r="136" spans="1:75" x14ac:dyDescent="0.25">
      <c r="A136">
        <f ca="1">IF(A135="","",IF(ISTEXT(A135),1,IF(A135+1&gt;Data_Chart!$C$2,"",A135+1)))</f>
        <v>133</v>
      </c>
      <c r="B136" s="79" t="str">
        <f ca="1">IFERROR(SMALL(Data_Amplitude!$A$4:$A$1155,A136),IF(B135=$E$1,IF($E$2&gt;0,"N1",""),IF(B135="","",IF(RIGHT(B135,LEN(B135)-1)+1&gt;$E$2,"","N"&amp;RIGHT(B135,LEN(B135)-1)+1))))</f>
        <v/>
      </c>
      <c r="C136" t="str">
        <f t="shared" ca="1" si="96"/>
        <v/>
      </c>
      <c r="D136" t="str">
        <f t="shared" si="97"/>
        <v/>
      </c>
      <c r="E136" t="str">
        <f t="shared" si="98"/>
        <v/>
      </c>
      <c r="F136" t="str">
        <f t="shared" si="98"/>
        <v/>
      </c>
      <c r="G136" t="str">
        <f t="shared" si="98"/>
        <v/>
      </c>
      <c r="H136" t="str">
        <f t="shared" si="98"/>
        <v/>
      </c>
      <c r="I136" t="str">
        <f t="shared" si="98"/>
        <v/>
      </c>
      <c r="J136" t="str">
        <f t="shared" si="98"/>
        <v/>
      </c>
      <c r="K136" t="str">
        <f t="shared" si="98"/>
        <v/>
      </c>
      <c r="L136" t="str">
        <f t="shared" si="98"/>
        <v/>
      </c>
      <c r="M136" t="str">
        <f t="shared" si="98"/>
        <v/>
      </c>
      <c r="N136" t="str">
        <f t="shared" si="98"/>
        <v/>
      </c>
      <c r="O136" t="str">
        <f t="shared" si="98"/>
        <v/>
      </c>
      <c r="P136" t="str">
        <f t="shared" si="98"/>
        <v/>
      </c>
      <c r="Q136" t="str">
        <f t="shared" ca="1" si="98"/>
        <v/>
      </c>
      <c r="R136" t="str">
        <f t="shared" ca="1" si="98"/>
        <v/>
      </c>
      <c r="S136" t="str">
        <f t="shared" ca="1" si="98"/>
        <v/>
      </c>
      <c r="T136" t="str">
        <f t="shared" ca="1" si="98"/>
        <v/>
      </c>
      <c r="U136" t="str">
        <f t="shared" ca="1" si="94"/>
        <v/>
      </c>
      <c r="V136" t="str">
        <f t="shared" ca="1" si="94"/>
        <v/>
      </c>
      <c r="W136" t="str">
        <f t="shared" ca="1" si="94"/>
        <v/>
      </c>
      <c r="X136" t="str">
        <f t="shared" ca="1" si="94"/>
        <v/>
      </c>
      <c r="Y136" t="str">
        <f t="shared" ca="1" si="94"/>
        <v/>
      </c>
      <c r="Z136" t="str">
        <f t="shared" ca="1" si="94"/>
        <v/>
      </c>
      <c r="AA136" t="str">
        <f t="shared" ca="1" si="94"/>
        <v/>
      </c>
      <c r="AB136" t="str">
        <f t="shared" ca="1" si="94"/>
        <v/>
      </c>
      <c r="AC136" t="str">
        <f t="shared" ca="1" si="94"/>
        <v/>
      </c>
      <c r="AD136" t="str">
        <f t="shared" ca="1" si="94"/>
        <v/>
      </c>
      <c r="AE136" t="str">
        <f t="shared" ca="1" si="94"/>
        <v/>
      </c>
      <c r="AF136" t="str">
        <f t="shared" ca="1" si="94"/>
        <v/>
      </c>
      <c r="AG136" t="str">
        <f t="shared" ca="1" si="94"/>
        <v/>
      </c>
      <c r="AH136" t="str">
        <f t="shared" ca="1" si="94"/>
        <v/>
      </c>
      <c r="AI136" t="str">
        <f t="shared" ca="1" si="94"/>
        <v/>
      </c>
      <c r="AJ136" t="str">
        <f t="shared" ca="1" si="99"/>
        <v/>
      </c>
      <c r="AK136" t="str">
        <f t="shared" ca="1" si="99"/>
        <v/>
      </c>
      <c r="AL136" t="str">
        <f t="shared" ca="1" si="99"/>
        <v/>
      </c>
      <c r="AM136" t="str">
        <f t="shared" ca="1" si="99"/>
        <v/>
      </c>
      <c r="AN136" t="str">
        <f t="shared" ca="1" si="99"/>
        <v/>
      </c>
      <c r="AO136" t="str">
        <f t="shared" ca="1" si="99"/>
        <v/>
      </c>
      <c r="AP136" t="str">
        <f t="shared" ca="1" si="99"/>
        <v/>
      </c>
      <c r="AQ136" t="str">
        <f t="shared" ca="1" si="99"/>
        <v/>
      </c>
      <c r="AR136" t="str">
        <f t="shared" ca="1" si="99"/>
        <v/>
      </c>
      <c r="AS136" t="str">
        <f t="shared" ca="1" si="99"/>
        <v/>
      </c>
      <c r="AT136" t="str">
        <f t="shared" ca="1" si="99"/>
        <v/>
      </c>
      <c r="AU136" t="str">
        <f t="shared" ca="1" si="99"/>
        <v/>
      </c>
      <c r="AV136" t="str">
        <f t="shared" ca="1" si="99"/>
        <v/>
      </c>
      <c r="AW136" t="str">
        <f t="shared" ca="1" si="99"/>
        <v/>
      </c>
      <c r="AX136" t="str">
        <f t="shared" ca="1" si="99"/>
        <v/>
      </c>
      <c r="AY136" t="str">
        <f t="shared" ca="1" si="99"/>
        <v/>
      </c>
      <c r="AZ136" t="str">
        <f t="shared" ca="1" si="95"/>
        <v/>
      </c>
      <c r="BA136" t="str">
        <f t="shared" ca="1" si="95"/>
        <v/>
      </c>
      <c r="BB136" t="str">
        <f t="shared" ca="1" si="100"/>
        <v/>
      </c>
      <c r="BC136" t="str">
        <f t="shared" ca="1" si="101"/>
        <v/>
      </c>
      <c r="BD136" t="str">
        <f t="shared" ca="1" si="102"/>
        <v/>
      </c>
      <c r="BE136" t="str">
        <f t="shared" ca="1" si="103"/>
        <v/>
      </c>
      <c r="BF136" t="str">
        <f t="shared" ca="1" si="104"/>
        <v/>
      </c>
      <c r="BG136" t="str">
        <f t="shared" ca="1" si="105"/>
        <v/>
      </c>
      <c r="BH136" t="str">
        <f ca="1">IFERROR(IF(BB136="","",IF(Details!$B$10=1,1,VLOOKUP($BB136,Data_qPCR,58,FALSE))),"")</f>
        <v/>
      </c>
      <c r="BI136" t="str">
        <f t="shared" ca="1" si="106"/>
        <v/>
      </c>
      <c r="BJ136" t="str">
        <f t="shared" ca="1" si="107"/>
        <v/>
      </c>
      <c r="BK136" t="str">
        <f t="shared" ca="1" si="108"/>
        <v/>
      </c>
      <c r="BL136" t="str">
        <f t="shared" ca="1" si="109"/>
        <v/>
      </c>
      <c r="BM136" t="str">
        <f t="shared" ca="1" si="110"/>
        <v/>
      </c>
      <c r="BN136" t="str">
        <f t="shared" ca="1" si="111"/>
        <v/>
      </c>
      <c r="BO136" t="str">
        <f t="shared" ca="1" si="112"/>
        <v/>
      </c>
      <c r="BP136" t="str">
        <f ca="1">IF(BO136="","",BQ136-COUNTIF($BO$3:BO135,BO136))</f>
        <v/>
      </c>
      <c r="BQ136" t="str">
        <f t="shared" ca="1" si="113"/>
        <v/>
      </c>
      <c r="BR136" t="str">
        <f t="shared" ca="1" si="114"/>
        <v/>
      </c>
      <c r="BS136" t="str">
        <f t="shared" ca="1" si="115"/>
        <v/>
      </c>
      <c r="BT136" t="str">
        <f t="shared" ca="1" si="116"/>
        <v/>
      </c>
      <c r="BU136" t="str">
        <f t="shared" ca="1" si="117"/>
        <v/>
      </c>
      <c r="BV136" s="79" t="str">
        <f t="shared" ca="1" si="118"/>
        <v/>
      </c>
      <c r="BW136" s="79" t="str">
        <f t="shared" ca="1" si="119"/>
        <v/>
      </c>
    </row>
    <row r="137" spans="1:75" x14ac:dyDescent="0.25">
      <c r="A137">
        <f ca="1">IF(A136="","",IF(ISTEXT(A136),1,IF(A136+1&gt;Data_Chart!$C$2,"",A136+1)))</f>
        <v>134</v>
      </c>
      <c r="B137" s="79" t="str">
        <f ca="1">IFERROR(SMALL(Data_Amplitude!$A$4:$A$1155,A137),IF(B136=$E$1,IF($E$2&gt;0,"N1",""),IF(B136="","",IF(RIGHT(B136,LEN(B136)-1)+1&gt;$E$2,"","N"&amp;RIGHT(B136,LEN(B136)-1)+1))))</f>
        <v/>
      </c>
      <c r="C137" t="str">
        <f t="shared" ca="1" si="96"/>
        <v/>
      </c>
      <c r="D137" t="str">
        <f t="shared" si="97"/>
        <v/>
      </c>
      <c r="E137" t="str">
        <f t="shared" si="98"/>
        <v/>
      </c>
      <c r="F137" t="str">
        <f t="shared" si="98"/>
        <v/>
      </c>
      <c r="G137" t="str">
        <f t="shared" si="98"/>
        <v/>
      </c>
      <c r="H137" t="str">
        <f t="shared" si="98"/>
        <v/>
      </c>
      <c r="I137" t="str">
        <f t="shared" si="98"/>
        <v/>
      </c>
      <c r="J137" t="str">
        <f t="shared" si="98"/>
        <v/>
      </c>
      <c r="K137" t="str">
        <f t="shared" si="98"/>
        <v/>
      </c>
      <c r="L137" t="str">
        <f t="shared" si="98"/>
        <v/>
      </c>
      <c r="M137" t="str">
        <f t="shared" si="98"/>
        <v/>
      </c>
      <c r="N137" t="str">
        <f t="shared" si="98"/>
        <v/>
      </c>
      <c r="O137" t="str">
        <f t="shared" si="98"/>
        <v/>
      </c>
      <c r="P137" t="str">
        <f t="shared" si="98"/>
        <v/>
      </c>
      <c r="Q137" t="str">
        <f t="shared" ca="1" si="98"/>
        <v/>
      </c>
      <c r="R137" t="str">
        <f t="shared" ca="1" si="98"/>
        <v/>
      </c>
      <c r="S137" t="str">
        <f t="shared" ca="1" si="98"/>
        <v/>
      </c>
      <c r="T137" t="str">
        <f t="shared" ca="1" si="98"/>
        <v/>
      </c>
      <c r="U137" t="str">
        <f t="shared" ca="1" si="94"/>
        <v/>
      </c>
      <c r="V137" t="str">
        <f t="shared" ca="1" si="94"/>
        <v/>
      </c>
      <c r="W137" t="str">
        <f t="shared" ca="1" si="94"/>
        <v/>
      </c>
      <c r="X137" t="str">
        <f t="shared" ca="1" si="94"/>
        <v/>
      </c>
      <c r="Y137" t="str">
        <f t="shared" ca="1" si="94"/>
        <v/>
      </c>
      <c r="Z137" t="str">
        <f t="shared" ca="1" si="94"/>
        <v/>
      </c>
      <c r="AA137" t="str">
        <f t="shared" ca="1" si="94"/>
        <v/>
      </c>
      <c r="AB137" t="str">
        <f t="shared" ca="1" si="94"/>
        <v/>
      </c>
      <c r="AC137" t="str">
        <f t="shared" ca="1" si="94"/>
        <v/>
      </c>
      <c r="AD137" t="str">
        <f t="shared" ca="1" si="94"/>
        <v/>
      </c>
      <c r="AE137" t="str">
        <f t="shared" ca="1" si="94"/>
        <v/>
      </c>
      <c r="AF137" t="str">
        <f t="shared" ca="1" si="94"/>
        <v/>
      </c>
      <c r="AG137" t="str">
        <f t="shared" ca="1" si="94"/>
        <v/>
      </c>
      <c r="AH137" t="str">
        <f t="shared" ca="1" si="94"/>
        <v/>
      </c>
      <c r="AI137" t="str">
        <f t="shared" ca="1" si="94"/>
        <v/>
      </c>
      <c r="AJ137" t="str">
        <f t="shared" ca="1" si="99"/>
        <v/>
      </c>
      <c r="AK137" t="str">
        <f t="shared" ca="1" si="99"/>
        <v/>
      </c>
      <c r="AL137" t="str">
        <f t="shared" ca="1" si="99"/>
        <v/>
      </c>
      <c r="AM137" t="str">
        <f t="shared" ca="1" si="99"/>
        <v/>
      </c>
      <c r="AN137" t="str">
        <f t="shared" ca="1" si="99"/>
        <v/>
      </c>
      <c r="AO137" t="str">
        <f t="shared" ca="1" si="99"/>
        <v/>
      </c>
      <c r="AP137" t="str">
        <f t="shared" ca="1" si="99"/>
        <v/>
      </c>
      <c r="AQ137" t="str">
        <f t="shared" ca="1" si="99"/>
        <v/>
      </c>
      <c r="AR137" t="str">
        <f t="shared" ca="1" si="99"/>
        <v/>
      </c>
      <c r="AS137" t="str">
        <f t="shared" ca="1" si="99"/>
        <v/>
      </c>
      <c r="AT137" t="str">
        <f t="shared" ca="1" si="99"/>
        <v/>
      </c>
      <c r="AU137" t="str">
        <f t="shared" ca="1" si="99"/>
        <v/>
      </c>
      <c r="AV137" t="str">
        <f t="shared" ca="1" si="99"/>
        <v/>
      </c>
      <c r="AW137" t="str">
        <f t="shared" ca="1" si="99"/>
        <v/>
      </c>
      <c r="AX137" t="str">
        <f t="shared" ca="1" si="99"/>
        <v/>
      </c>
      <c r="AY137" t="str">
        <f t="shared" ca="1" si="99"/>
        <v/>
      </c>
      <c r="AZ137" t="str">
        <f t="shared" ca="1" si="95"/>
        <v/>
      </c>
      <c r="BA137" t="str">
        <f t="shared" ca="1" si="95"/>
        <v/>
      </c>
      <c r="BB137" t="str">
        <f t="shared" ca="1" si="100"/>
        <v/>
      </c>
      <c r="BC137" t="str">
        <f t="shared" ca="1" si="101"/>
        <v/>
      </c>
      <c r="BD137" t="str">
        <f t="shared" ca="1" si="102"/>
        <v/>
      </c>
      <c r="BE137" t="str">
        <f t="shared" ca="1" si="103"/>
        <v/>
      </c>
      <c r="BF137" t="str">
        <f t="shared" ca="1" si="104"/>
        <v/>
      </c>
      <c r="BG137" t="str">
        <f t="shared" ca="1" si="105"/>
        <v/>
      </c>
      <c r="BH137" t="str">
        <f ca="1">IFERROR(IF(BB137="","",IF(Details!$B$10=1,1,VLOOKUP($BB137,Data_qPCR,58,FALSE))),"")</f>
        <v/>
      </c>
      <c r="BI137" t="str">
        <f t="shared" ca="1" si="106"/>
        <v/>
      </c>
      <c r="BJ137" t="str">
        <f t="shared" ca="1" si="107"/>
        <v/>
      </c>
      <c r="BK137" t="str">
        <f t="shared" ca="1" si="108"/>
        <v/>
      </c>
      <c r="BL137" t="str">
        <f t="shared" ca="1" si="109"/>
        <v/>
      </c>
      <c r="BM137" t="str">
        <f t="shared" ca="1" si="110"/>
        <v/>
      </c>
      <c r="BN137" t="str">
        <f t="shared" ca="1" si="111"/>
        <v/>
      </c>
      <c r="BO137" t="str">
        <f t="shared" ca="1" si="112"/>
        <v/>
      </c>
      <c r="BP137" t="str">
        <f ca="1">IF(BO137="","",BQ137-COUNTIF($BO$3:BO136,BO137))</f>
        <v/>
      </c>
      <c r="BQ137" t="str">
        <f t="shared" ca="1" si="113"/>
        <v/>
      </c>
      <c r="BR137" t="str">
        <f t="shared" ca="1" si="114"/>
        <v/>
      </c>
      <c r="BS137" t="str">
        <f t="shared" ca="1" si="115"/>
        <v/>
      </c>
      <c r="BT137" t="str">
        <f t="shared" ca="1" si="116"/>
        <v/>
      </c>
      <c r="BU137" t="str">
        <f t="shared" ca="1" si="117"/>
        <v/>
      </c>
      <c r="BV137" s="79" t="str">
        <f t="shared" ca="1" si="118"/>
        <v/>
      </c>
      <c r="BW137" s="79" t="str">
        <f t="shared" ca="1" si="119"/>
        <v/>
      </c>
    </row>
    <row r="138" spans="1:75" x14ac:dyDescent="0.25">
      <c r="A138">
        <f ca="1">IF(A137="","",IF(ISTEXT(A137),1,IF(A137+1&gt;Data_Chart!$C$2,"",A137+1)))</f>
        <v>135</v>
      </c>
      <c r="B138" s="79" t="str">
        <f ca="1">IFERROR(SMALL(Data_Amplitude!$A$4:$A$1155,A138),IF(B137=$E$1,IF($E$2&gt;0,"N1",""),IF(B137="","",IF(RIGHT(B137,LEN(B137)-1)+1&gt;$E$2,"","N"&amp;RIGHT(B137,LEN(B137)-1)+1))))</f>
        <v/>
      </c>
      <c r="C138" t="str">
        <f t="shared" ca="1" si="96"/>
        <v/>
      </c>
      <c r="D138" t="str">
        <f t="shared" si="97"/>
        <v/>
      </c>
      <c r="E138" t="str">
        <f t="shared" si="98"/>
        <v/>
      </c>
      <c r="F138" t="str">
        <f t="shared" si="98"/>
        <v/>
      </c>
      <c r="G138" t="str">
        <f t="shared" si="98"/>
        <v/>
      </c>
      <c r="H138" t="str">
        <f t="shared" si="98"/>
        <v/>
      </c>
      <c r="I138" t="str">
        <f t="shared" si="98"/>
        <v/>
      </c>
      <c r="J138" t="str">
        <f t="shared" si="98"/>
        <v/>
      </c>
      <c r="K138" t="str">
        <f t="shared" si="98"/>
        <v/>
      </c>
      <c r="L138" t="str">
        <f t="shared" si="98"/>
        <v/>
      </c>
      <c r="M138" t="str">
        <f t="shared" si="98"/>
        <v/>
      </c>
      <c r="N138" t="str">
        <f t="shared" si="98"/>
        <v/>
      </c>
      <c r="O138" t="str">
        <f t="shared" si="98"/>
        <v/>
      </c>
      <c r="P138" t="str">
        <f t="shared" si="98"/>
        <v/>
      </c>
      <c r="Q138" t="str">
        <f t="shared" ca="1" si="98"/>
        <v/>
      </c>
      <c r="R138" t="str">
        <f t="shared" ca="1" si="98"/>
        <v/>
      </c>
      <c r="S138" t="str">
        <f t="shared" ca="1" si="98"/>
        <v/>
      </c>
      <c r="T138" t="str">
        <f t="shared" ca="1" si="98"/>
        <v/>
      </c>
      <c r="U138" t="str">
        <f t="shared" ca="1" si="94"/>
        <v/>
      </c>
      <c r="V138" t="str">
        <f t="shared" ca="1" si="94"/>
        <v/>
      </c>
      <c r="W138" t="str">
        <f t="shared" ca="1" si="94"/>
        <v/>
      </c>
      <c r="X138" t="str">
        <f t="shared" ca="1" si="94"/>
        <v/>
      </c>
      <c r="Y138" t="str">
        <f t="shared" ca="1" si="94"/>
        <v/>
      </c>
      <c r="Z138" t="str">
        <f t="shared" ca="1" si="94"/>
        <v/>
      </c>
      <c r="AA138" t="str">
        <f t="shared" ca="1" si="94"/>
        <v/>
      </c>
      <c r="AB138" t="str">
        <f t="shared" ca="1" si="94"/>
        <v/>
      </c>
      <c r="AC138" t="str">
        <f t="shared" ca="1" si="94"/>
        <v/>
      </c>
      <c r="AD138" t="str">
        <f t="shared" ca="1" si="94"/>
        <v/>
      </c>
      <c r="AE138" t="str">
        <f t="shared" ca="1" si="94"/>
        <v/>
      </c>
      <c r="AF138" t="str">
        <f t="shared" ca="1" si="94"/>
        <v/>
      </c>
      <c r="AG138" t="str">
        <f t="shared" ca="1" si="94"/>
        <v/>
      </c>
      <c r="AH138" t="str">
        <f t="shared" ca="1" si="94"/>
        <v/>
      </c>
      <c r="AI138" t="str">
        <f t="shared" ca="1" si="94"/>
        <v/>
      </c>
      <c r="AJ138" t="str">
        <f t="shared" ca="1" si="99"/>
        <v/>
      </c>
      <c r="AK138" t="str">
        <f t="shared" ca="1" si="99"/>
        <v/>
      </c>
      <c r="AL138" t="str">
        <f t="shared" ca="1" si="99"/>
        <v/>
      </c>
      <c r="AM138" t="str">
        <f t="shared" ca="1" si="99"/>
        <v/>
      </c>
      <c r="AN138" t="str">
        <f t="shared" ca="1" si="99"/>
        <v/>
      </c>
      <c r="AO138" t="str">
        <f t="shared" ca="1" si="99"/>
        <v/>
      </c>
      <c r="AP138" t="str">
        <f t="shared" ca="1" si="99"/>
        <v/>
      </c>
      <c r="AQ138" t="str">
        <f t="shared" ca="1" si="99"/>
        <v/>
      </c>
      <c r="AR138" t="str">
        <f t="shared" ca="1" si="99"/>
        <v/>
      </c>
      <c r="AS138" t="str">
        <f t="shared" ca="1" si="99"/>
        <v/>
      </c>
      <c r="AT138" t="str">
        <f t="shared" ca="1" si="99"/>
        <v/>
      </c>
      <c r="AU138" t="str">
        <f t="shared" ca="1" si="99"/>
        <v/>
      </c>
      <c r="AV138" t="str">
        <f t="shared" ca="1" si="99"/>
        <v/>
      </c>
      <c r="AW138" t="str">
        <f t="shared" ca="1" si="99"/>
        <v/>
      </c>
      <c r="AX138" t="str">
        <f t="shared" ca="1" si="99"/>
        <v/>
      </c>
      <c r="AY138" t="str">
        <f t="shared" ca="1" si="99"/>
        <v/>
      </c>
      <c r="AZ138" t="str">
        <f t="shared" ca="1" si="95"/>
        <v/>
      </c>
      <c r="BA138" t="str">
        <f t="shared" ca="1" si="95"/>
        <v/>
      </c>
      <c r="BB138" t="str">
        <f t="shared" ca="1" si="100"/>
        <v/>
      </c>
      <c r="BC138" t="str">
        <f t="shared" ca="1" si="101"/>
        <v/>
      </c>
      <c r="BD138" t="str">
        <f t="shared" ca="1" si="102"/>
        <v/>
      </c>
      <c r="BE138" t="str">
        <f t="shared" ca="1" si="103"/>
        <v/>
      </c>
      <c r="BF138" t="str">
        <f t="shared" ca="1" si="104"/>
        <v/>
      </c>
      <c r="BG138" t="str">
        <f t="shared" ca="1" si="105"/>
        <v/>
      </c>
      <c r="BH138" t="str">
        <f ca="1">IFERROR(IF(BB138="","",IF(Details!$B$10=1,1,VLOOKUP($BB138,Data_qPCR,58,FALSE))),"")</f>
        <v/>
      </c>
      <c r="BI138" t="str">
        <f t="shared" ca="1" si="106"/>
        <v/>
      </c>
      <c r="BJ138" t="str">
        <f t="shared" ca="1" si="107"/>
        <v/>
      </c>
      <c r="BK138" t="str">
        <f t="shared" ca="1" si="108"/>
        <v/>
      </c>
      <c r="BL138" t="str">
        <f t="shared" ca="1" si="109"/>
        <v/>
      </c>
      <c r="BM138" t="str">
        <f t="shared" ca="1" si="110"/>
        <v/>
      </c>
      <c r="BN138" t="str">
        <f t="shared" ca="1" si="111"/>
        <v/>
      </c>
      <c r="BO138" t="str">
        <f t="shared" ca="1" si="112"/>
        <v/>
      </c>
      <c r="BP138" t="str">
        <f ca="1">IF(BO138="","",BQ138-COUNTIF($BO$3:BO137,BO138))</f>
        <v/>
      </c>
      <c r="BQ138" t="str">
        <f t="shared" ca="1" si="113"/>
        <v/>
      </c>
      <c r="BR138" t="str">
        <f t="shared" ca="1" si="114"/>
        <v/>
      </c>
      <c r="BS138" t="str">
        <f t="shared" ca="1" si="115"/>
        <v/>
      </c>
      <c r="BT138" t="str">
        <f t="shared" ca="1" si="116"/>
        <v/>
      </c>
      <c r="BU138" t="str">
        <f t="shared" ca="1" si="117"/>
        <v/>
      </c>
      <c r="BV138" s="79" t="str">
        <f t="shared" ca="1" si="118"/>
        <v/>
      </c>
      <c r="BW138" s="79" t="str">
        <f t="shared" ca="1" si="119"/>
        <v/>
      </c>
    </row>
    <row r="139" spans="1:75" x14ac:dyDescent="0.25">
      <c r="A139">
        <f ca="1">IF(A138="","",IF(ISTEXT(A138),1,IF(A138+1&gt;Data_Chart!$C$2,"",A138+1)))</f>
        <v>136</v>
      </c>
      <c r="B139" s="79" t="str">
        <f ca="1">IFERROR(SMALL(Data_Amplitude!$A$4:$A$1155,A139),IF(B138=$E$1,IF($E$2&gt;0,"N1",""),IF(B138="","",IF(RIGHT(B138,LEN(B138)-1)+1&gt;$E$2,"","N"&amp;RIGHT(B138,LEN(B138)-1)+1))))</f>
        <v/>
      </c>
      <c r="C139" t="str">
        <f t="shared" ca="1" si="96"/>
        <v/>
      </c>
      <c r="D139" t="str">
        <f t="shared" si="97"/>
        <v/>
      </c>
      <c r="E139" t="str">
        <f t="shared" si="98"/>
        <v/>
      </c>
      <c r="F139" t="str">
        <f t="shared" si="98"/>
        <v/>
      </c>
      <c r="G139" t="str">
        <f t="shared" si="98"/>
        <v/>
      </c>
      <c r="H139" t="str">
        <f t="shared" si="98"/>
        <v/>
      </c>
      <c r="I139" t="str">
        <f t="shared" si="98"/>
        <v/>
      </c>
      <c r="J139" t="str">
        <f t="shared" si="98"/>
        <v/>
      </c>
      <c r="K139" t="str">
        <f t="shared" si="98"/>
        <v/>
      </c>
      <c r="L139" t="str">
        <f t="shared" si="98"/>
        <v/>
      </c>
      <c r="M139" t="str">
        <f t="shared" si="98"/>
        <v/>
      </c>
      <c r="N139" t="str">
        <f t="shared" si="98"/>
        <v/>
      </c>
      <c r="O139" t="str">
        <f t="shared" si="98"/>
        <v/>
      </c>
      <c r="P139" t="str">
        <f t="shared" si="98"/>
        <v/>
      </c>
      <c r="Q139" t="str">
        <f t="shared" ca="1" si="98"/>
        <v/>
      </c>
      <c r="R139" t="str">
        <f t="shared" ca="1" si="98"/>
        <v/>
      </c>
      <c r="S139" t="str">
        <f t="shared" ca="1" si="98"/>
        <v/>
      </c>
      <c r="T139" t="str">
        <f t="shared" ca="1" si="98"/>
        <v/>
      </c>
      <c r="U139" t="str">
        <f t="shared" ca="1" si="94"/>
        <v/>
      </c>
      <c r="V139" t="str">
        <f t="shared" ca="1" si="94"/>
        <v/>
      </c>
      <c r="W139" t="str">
        <f t="shared" ca="1" si="94"/>
        <v/>
      </c>
      <c r="X139" t="str">
        <f t="shared" ca="1" si="94"/>
        <v/>
      </c>
      <c r="Y139" t="str">
        <f t="shared" ca="1" si="94"/>
        <v/>
      </c>
      <c r="Z139" t="str">
        <f t="shared" ca="1" si="94"/>
        <v/>
      </c>
      <c r="AA139" t="str">
        <f t="shared" ca="1" si="94"/>
        <v/>
      </c>
      <c r="AB139" t="str">
        <f t="shared" ca="1" si="94"/>
        <v/>
      </c>
      <c r="AC139" t="str">
        <f t="shared" ca="1" si="94"/>
        <v/>
      </c>
      <c r="AD139" t="str">
        <f t="shared" ca="1" si="94"/>
        <v/>
      </c>
      <c r="AE139" t="str">
        <f t="shared" ca="1" si="94"/>
        <v/>
      </c>
      <c r="AF139" t="str">
        <f t="shared" ca="1" si="94"/>
        <v/>
      </c>
      <c r="AG139" t="str">
        <f t="shared" ca="1" si="94"/>
        <v/>
      </c>
      <c r="AH139" t="str">
        <f t="shared" ca="1" si="94"/>
        <v/>
      </c>
      <c r="AI139" t="str">
        <f t="shared" ca="1" si="94"/>
        <v/>
      </c>
      <c r="AJ139" t="str">
        <f t="shared" ca="1" si="99"/>
        <v/>
      </c>
      <c r="AK139" t="str">
        <f t="shared" ca="1" si="99"/>
        <v/>
      </c>
      <c r="AL139" t="str">
        <f t="shared" ca="1" si="99"/>
        <v/>
      </c>
      <c r="AM139" t="str">
        <f t="shared" ca="1" si="99"/>
        <v/>
      </c>
      <c r="AN139" t="str">
        <f t="shared" ca="1" si="99"/>
        <v/>
      </c>
      <c r="AO139" t="str">
        <f t="shared" ca="1" si="99"/>
        <v/>
      </c>
      <c r="AP139" t="str">
        <f t="shared" ca="1" si="99"/>
        <v/>
      </c>
      <c r="AQ139" t="str">
        <f t="shared" ca="1" si="99"/>
        <v/>
      </c>
      <c r="AR139" t="str">
        <f t="shared" ca="1" si="99"/>
        <v/>
      </c>
      <c r="AS139" t="str">
        <f t="shared" ca="1" si="99"/>
        <v/>
      </c>
      <c r="AT139" t="str">
        <f t="shared" ca="1" si="99"/>
        <v/>
      </c>
      <c r="AU139" t="str">
        <f t="shared" ca="1" si="99"/>
        <v/>
      </c>
      <c r="AV139" t="str">
        <f t="shared" ca="1" si="99"/>
        <v/>
      </c>
      <c r="AW139" t="str">
        <f t="shared" ca="1" si="99"/>
        <v/>
      </c>
      <c r="AX139" t="str">
        <f t="shared" ca="1" si="99"/>
        <v/>
      </c>
      <c r="AY139" t="str">
        <f t="shared" ca="1" si="99"/>
        <v/>
      </c>
      <c r="AZ139" t="str">
        <f t="shared" ca="1" si="95"/>
        <v/>
      </c>
      <c r="BA139" t="str">
        <f t="shared" ca="1" si="95"/>
        <v/>
      </c>
      <c r="BB139" t="str">
        <f t="shared" ca="1" si="100"/>
        <v/>
      </c>
      <c r="BC139" t="str">
        <f t="shared" ca="1" si="101"/>
        <v/>
      </c>
      <c r="BD139" t="str">
        <f t="shared" ca="1" si="102"/>
        <v/>
      </c>
      <c r="BE139" t="str">
        <f t="shared" ca="1" si="103"/>
        <v/>
      </c>
      <c r="BF139" t="str">
        <f t="shared" ca="1" si="104"/>
        <v/>
      </c>
      <c r="BG139" t="str">
        <f t="shared" ca="1" si="105"/>
        <v/>
      </c>
      <c r="BH139" t="str">
        <f ca="1">IFERROR(IF(BB139="","",IF(Details!$B$10=1,1,VLOOKUP($BB139,Data_qPCR,58,FALSE))),"")</f>
        <v/>
      </c>
      <c r="BI139" t="str">
        <f t="shared" ca="1" si="106"/>
        <v/>
      </c>
      <c r="BJ139" t="str">
        <f t="shared" ca="1" si="107"/>
        <v/>
      </c>
      <c r="BK139" t="str">
        <f t="shared" ca="1" si="108"/>
        <v/>
      </c>
      <c r="BL139" t="str">
        <f t="shared" ca="1" si="109"/>
        <v/>
      </c>
      <c r="BM139" t="str">
        <f t="shared" ca="1" si="110"/>
        <v/>
      </c>
      <c r="BN139" t="str">
        <f t="shared" ca="1" si="111"/>
        <v/>
      </c>
      <c r="BO139" t="str">
        <f t="shared" ca="1" si="112"/>
        <v/>
      </c>
      <c r="BP139" t="str">
        <f ca="1">IF(BO139="","",BQ139-COUNTIF($BO$3:BO138,BO139))</f>
        <v/>
      </c>
      <c r="BQ139" t="str">
        <f t="shared" ca="1" si="113"/>
        <v/>
      </c>
      <c r="BR139" t="str">
        <f t="shared" ca="1" si="114"/>
        <v/>
      </c>
      <c r="BS139" t="str">
        <f t="shared" ca="1" si="115"/>
        <v/>
      </c>
      <c r="BT139" t="str">
        <f t="shared" ca="1" si="116"/>
        <v/>
      </c>
      <c r="BU139" t="str">
        <f t="shared" ca="1" si="117"/>
        <v/>
      </c>
      <c r="BV139" s="79" t="str">
        <f t="shared" ca="1" si="118"/>
        <v/>
      </c>
      <c r="BW139" s="79" t="str">
        <f t="shared" ca="1" si="119"/>
        <v/>
      </c>
    </row>
    <row r="140" spans="1:75" x14ac:dyDescent="0.25">
      <c r="A140">
        <f ca="1">IF(A139="","",IF(ISTEXT(A139),1,IF(A139+1&gt;Data_Chart!$C$2,"",A139+1)))</f>
        <v>137</v>
      </c>
      <c r="B140" s="79" t="str">
        <f ca="1">IFERROR(SMALL(Data_Amplitude!$A$4:$A$1155,A140),IF(B139=$E$1,IF($E$2&gt;0,"N1",""),IF(B139="","",IF(RIGHT(B139,LEN(B139)-1)+1&gt;$E$2,"","N"&amp;RIGHT(B139,LEN(B139)-1)+1))))</f>
        <v/>
      </c>
      <c r="C140" t="str">
        <f t="shared" ca="1" si="96"/>
        <v/>
      </c>
      <c r="D140" t="str">
        <f t="shared" si="97"/>
        <v/>
      </c>
      <c r="E140" t="str">
        <f t="shared" si="98"/>
        <v/>
      </c>
      <c r="F140" t="str">
        <f t="shared" si="98"/>
        <v/>
      </c>
      <c r="G140" t="str">
        <f t="shared" si="98"/>
        <v/>
      </c>
      <c r="H140" t="str">
        <f t="shared" si="98"/>
        <v/>
      </c>
      <c r="I140" t="str">
        <f t="shared" si="98"/>
        <v/>
      </c>
      <c r="J140" t="str">
        <f t="shared" si="98"/>
        <v/>
      </c>
      <c r="K140" t="str">
        <f t="shared" si="98"/>
        <v/>
      </c>
      <c r="L140" t="str">
        <f t="shared" si="98"/>
        <v/>
      </c>
      <c r="M140" t="str">
        <f t="shared" si="98"/>
        <v/>
      </c>
      <c r="N140" t="str">
        <f t="shared" si="98"/>
        <v/>
      </c>
      <c r="O140" t="str">
        <f t="shared" si="98"/>
        <v/>
      </c>
      <c r="P140" t="str">
        <f t="shared" si="98"/>
        <v/>
      </c>
      <c r="Q140" t="str">
        <f t="shared" ca="1" si="98"/>
        <v/>
      </c>
      <c r="R140" t="str">
        <f t="shared" ca="1" si="98"/>
        <v/>
      </c>
      <c r="S140" t="str">
        <f t="shared" ca="1" si="98"/>
        <v/>
      </c>
      <c r="T140" t="str">
        <f t="shared" ca="1" si="98"/>
        <v/>
      </c>
      <c r="U140" t="str">
        <f t="shared" ca="1" si="94"/>
        <v/>
      </c>
      <c r="V140" t="str">
        <f t="shared" ca="1" si="94"/>
        <v/>
      </c>
      <c r="W140" t="str">
        <f t="shared" ca="1" si="94"/>
        <v/>
      </c>
      <c r="X140" t="str">
        <f t="shared" ca="1" si="94"/>
        <v/>
      </c>
      <c r="Y140" t="str">
        <f t="shared" ca="1" si="94"/>
        <v/>
      </c>
      <c r="Z140" t="str">
        <f t="shared" ca="1" si="94"/>
        <v/>
      </c>
      <c r="AA140" t="str">
        <f t="shared" ca="1" si="94"/>
        <v/>
      </c>
      <c r="AB140" t="str">
        <f t="shared" ca="1" si="94"/>
        <v/>
      </c>
      <c r="AC140" t="str">
        <f t="shared" ca="1" si="94"/>
        <v/>
      </c>
      <c r="AD140" t="str">
        <f t="shared" ca="1" si="94"/>
        <v/>
      </c>
      <c r="AE140" t="str">
        <f t="shared" ca="1" si="94"/>
        <v/>
      </c>
      <c r="AF140" t="str">
        <f t="shared" ca="1" si="94"/>
        <v/>
      </c>
      <c r="AG140" t="str">
        <f t="shared" ca="1" si="94"/>
        <v/>
      </c>
      <c r="AH140" t="str">
        <f t="shared" ca="1" si="94"/>
        <v/>
      </c>
      <c r="AI140" t="str">
        <f t="shared" ca="1" si="94"/>
        <v/>
      </c>
      <c r="AJ140" t="str">
        <f t="shared" ca="1" si="99"/>
        <v/>
      </c>
      <c r="AK140" t="str">
        <f t="shared" ca="1" si="99"/>
        <v/>
      </c>
      <c r="AL140" t="str">
        <f t="shared" ca="1" si="99"/>
        <v/>
      </c>
      <c r="AM140" t="str">
        <f t="shared" ca="1" si="99"/>
        <v/>
      </c>
      <c r="AN140" t="str">
        <f t="shared" ca="1" si="99"/>
        <v/>
      </c>
      <c r="AO140" t="str">
        <f t="shared" ca="1" si="99"/>
        <v/>
      </c>
      <c r="AP140" t="str">
        <f t="shared" ca="1" si="99"/>
        <v/>
      </c>
      <c r="AQ140" t="str">
        <f t="shared" ca="1" si="99"/>
        <v/>
      </c>
      <c r="AR140" t="str">
        <f t="shared" ca="1" si="99"/>
        <v/>
      </c>
      <c r="AS140" t="str">
        <f t="shared" ca="1" si="99"/>
        <v/>
      </c>
      <c r="AT140" t="str">
        <f t="shared" ca="1" si="99"/>
        <v/>
      </c>
      <c r="AU140" t="str">
        <f t="shared" ca="1" si="99"/>
        <v/>
      </c>
      <c r="AV140" t="str">
        <f t="shared" ca="1" si="99"/>
        <v/>
      </c>
      <c r="AW140" t="str">
        <f t="shared" ca="1" si="99"/>
        <v/>
      </c>
      <c r="AX140" t="str">
        <f t="shared" ca="1" si="99"/>
        <v/>
      </c>
      <c r="AY140" t="str">
        <f t="shared" ca="1" si="99"/>
        <v/>
      </c>
      <c r="AZ140" t="str">
        <f t="shared" ca="1" si="95"/>
        <v/>
      </c>
      <c r="BA140" t="str">
        <f t="shared" ca="1" si="95"/>
        <v/>
      </c>
      <c r="BB140" t="str">
        <f t="shared" ca="1" si="100"/>
        <v/>
      </c>
      <c r="BC140" t="str">
        <f t="shared" ca="1" si="101"/>
        <v/>
      </c>
      <c r="BD140" t="str">
        <f t="shared" ca="1" si="102"/>
        <v/>
      </c>
      <c r="BE140" t="str">
        <f t="shared" ca="1" si="103"/>
        <v/>
      </c>
      <c r="BF140" t="str">
        <f t="shared" ca="1" si="104"/>
        <v/>
      </c>
      <c r="BG140" t="str">
        <f t="shared" ca="1" si="105"/>
        <v/>
      </c>
      <c r="BH140" t="str">
        <f ca="1">IFERROR(IF(BB140="","",IF(Details!$B$10=1,1,VLOOKUP($BB140,Data_qPCR,58,FALSE))),"")</f>
        <v/>
      </c>
      <c r="BI140" t="str">
        <f t="shared" ca="1" si="106"/>
        <v/>
      </c>
      <c r="BJ140" t="str">
        <f t="shared" ca="1" si="107"/>
        <v/>
      </c>
      <c r="BK140" t="str">
        <f t="shared" ca="1" si="108"/>
        <v/>
      </c>
      <c r="BL140" t="str">
        <f t="shared" ca="1" si="109"/>
        <v/>
      </c>
      <c r="BM140" t="str">
        <f t="shared" ca="1" si="110"/>
        <v/>
      </c>
      <c r="BN140" t="str">
        <f t="shared" ca="1" si="111"/>
        <v/>
      </c>
      <c r="BO140" t="str">
        <f t="shared" ca="1" si="112"/>
        <v/>
      </c>
      <c r="BP140" t="str">
        <f ca="1">IF(BO140="","",BQ140-COUNTIF($BO$3:BO139,BO140))</f>
        <v/>
      </c>
      <c r="BQ140" t="str">
        <f t="shared" ca="1" si="113"/>
        <v/>
      </c>
      <c r="BR140" t="str">
        <f t="shared" ca="1" si="114"/>
        <v/>
      </c>
      <c r="BS140" t="str">
        <f t="shared" ca="1" si="115"/>
        <v/>
      </c>
      <c r="BT140" t="str">
        <f t="shared" ca="1" si="116"/>
        <v/>
      </c>
      <c r="BU140" t="str">
        <f t="shared" ca="1" si="117"/>
        <v/>
      </c>
      <c r="BV140" s="79" t="str">
        <f t="shared" ca="1" si="118"/>
        <v/>
      </c>
      <c r="BW140" s="79" t="str">
        <f t="shared" ca="1" si="119"/>
        <v/>
      </c>
    </row>
    <row r="141" spans="1:75" x14ac:dyDescent="0.25">
      <c r="A141">
        <f ca="1">IF(A140="","",IF(ISTEXT(A140),1,IF(A140+1&gt;Data_Chart!$C$2,"",A140+1)))</f>
        <v>138</v>
      </c>
      <c r="B141" s="79" t="str">
        <f ca="1">IFERROR(SMALL(Data_Amplitude!$A$4:$A$1155,A141),IF(B140=$E$1,IF($E$2&gt;0,"N1",""),IF(B140="","",IF(RIGHT(B140,LEN(B140)-1)+1&gt;$E$2,"","N"&amp;RIGHT(B140,LEN(B140)-1)+1))))</f>
        <v/>
      </c>
      <c r="C141" t="str">
        <f t="shared" ca="1" si="96"/>
        <v/>
      </c>
      <c r="D141" t="str">
        <f t="shared" si="97"/>
        <v/>
      </c>
      <c r="E141" t="str">
        <f t="shared" si="98"/>
        <v/>
      </c>
      <c r="F141" t="str">
        <f t="shared" si="98"/>
        <v/>
      </c>
      <c r="G141" t="str">
        <f t="shared" si="98"/>
        <v/>
      </c>
      <c r="H141" t="str">
        <f t="shared" si="98"/>
        <v/>
      </c>
      <c r="I141" t="str">
        <f t="shared" si="98"/>
        <v/>
      </c>
      <c r="J141" t="str">
        <f t="shared" si="98"/>
        <v/>
      </c>
      <c r="K141" t="str">
        <f t="shared" si="98"/>
        <v/>
      </c>
      <c r="L141" t="str">
        <f t="shared" si="98"/>
        <v/>
      </c>
      <c r="M141" t="str">
        <f t="shared" si="98"/>
        <v/>
      </c>
      <c r="N141" t="str">
        <f t="shared" si="98"/>
        <v/>
      </c>
      <c r="O141" t="str">
        <f t="shared" si="98"/>
        <v/>
      </c>
      <c r="P141" t="str">
        <f t="shared" si="98"/>
        <v/>
      </c>
      <c r="Q141" t="str">
        <f t="shared" ca="1" si="98"/>
        <v/>
      </c>
      <c r="R141" t="str">
        <f t="shared" ca="1" si="98"/>
        <v/>
      </c>
      <c r="S141" t="str">
        <f t="shared" ca="1" si="98"/>
        <v/>
      </c>
      <c r="T141" t="str">
        <f t="shared" ca="1" si="98"/>
        <v/>
      </c>
      <c r="U141" t="str">
        <f t="shared" ca="1" si="94"/>
        <v/>
      </c>
      <c r="V141" t="str">
        <f t="shared" ca="1" si="94"/>
        <v/>
      </c>
      <c r="W141" t="str">
        <f t="shared" ca="1" si="94"/>
        <v/>
      </c>
      <c r="X141" t="str">
        <f t="shared" ca="1" si="94"/>
        <v/>
      </c>
      <c r="Y141" t="str">
        <f t="shared" ca="1" si="94"/>
        <v/>
      </c>
      <c r="Z141" t="str">
        <f t="shared" ca="1" si="94"/>
        <v/>
      </c>
      <c r="AA141" t="str">
        <f t="shared" ca="1" si="94"/>
        <v/>
      </c>
      <c r="AB141" t="str">
        <f t="shared" ca="1" si="94"/>
        <v/>
      </c>
      <c r="AC141" t="str">
        <f t="shared" ca="1" si="94"/>
        <v/>
      </c>
      <c r="AD141" t="str">
        <f t="shared" ca="1" si="94"/>
        <v/>
      </c>
      <c r="AE141" t="str">
        <f t="shared" ca="1" si="94"/>
        <v/>
      </c>
      <c r="AF141" t="str">
        <f t="shared" ca="1" si="94"/>
        <v/>
      </c>
      <c r="AG141" t="str">
        <f t="shared" ca="1" si="94"/>
        <v/>
      </c>
      <c r="AH141" t="str">
        <f t="shared" ca="1" si="94"/>
        <v/>
      </c>
      <c r="AI141" t="str">
        <f t="shared" ca="1" si="94"/>
        <v/>
      </c>
      <c r="AJ141" t="str">
        <f t="shared" ca="1" si="99"/>
        <v/>
      </c>
      <c r="AK141" t="str">
        <f t="shared" ca="1" si="99"/>
        <v/>
      </c>
      <c r="AL141" t="str">
        <f t="shared" ca="1" si="99"/>
        <v/>
      </c>
      <c r="AM141" t="str">
        <f t="shared" ca="1" si="99"/>
        <v/>
      </c>
      <c r="AN141" t="str">
        <f t="shared" ca="1" si="99"/>
        <v/>
      </c>
      <c r="AO141" t="str">
        <f t="shared" ca="1" si="99"/>
        <v/>
      </c>
      <c r="AP141" t="str">
        <f t="shared" ca="1" si="99"/>
        <v/>
      </c>
      <c r="AQ141" t="str">
        <f t="shared" ca="1" si="99"/>
        <v/>
      </c>
      <c r="AR141" t="str">
        <f t="shared" ca="1" si="99"/>
        <v/>
      </c>
      <c r="AS141" t="str">
        <f t="shared" ca="1" si="99"/>
        <v/>
      </c>
      <c r="AT141" t="str">
        <f t="shared" ca="1" si="99"/>
        <v/>
      </c>
      <c r="AU141" t="str">
        <f t="shared" ca="1" si="99"/>
        <v/>
      </c>
      <c r="AV141" t="str">
        <f t="shared" ca="1" si="99"/>
        <v/>
      </c>
      <c r="AW141" t="str">
        <f t="shared" ca="1" si="99"/>
        <v/>
      </c>
      <c r="AX141" t="str">
        <f t="shared" ca="1" si="99"/>
        <v/>
      </c>
      <c r="AY141" t="str">
        <f t="shared" ca="1" si="99"/>
        <v/>
      </c>
      <c r="AZ141" t="str">
        <f t="shared" ca="1" si="95"/>
        <v/>
      </c>
      <c r="BA141" t="str">
        <f t="shared" ca="1" si="95"/>
        <v/>
      </c>
      <c r="BB141" t="str">
        <f t="shared" ca="1" si="100"/>
        <v/>
      </c>
      <c r="BC141" t="str">
        <f t="shared" ca="1" si="101"/>
        <v/>
      </c>
      <c r="BD141" t="str">
        <f t="shared" ca="1" si="102"/>
        <v/>
      </c>
      <c r="BE141" t="str">
        <f t="shared" ca="1" si="103"/>
        <v/>
      </c>
      <c r="BF141" t="str">
        <f t="shared" ca="1" si="104"/>
        <v/>
      </c>
      <c r="BG141" t="str">
        <f t="shared" ca="1" si="105"/>
        <v/>
      </c>
      <c r="BH141" t="str">
        <f ca="1">IFERROR(IF(BB141="","",IF(Details!$B$10=1,1,VLOOKUP($BB141,Data_qPCR,58,FALSE))),"")</f>
        <v/>
      </c>
      <c r="BI141" t="str">
        <f t="shared" ca="1" si="106"/>
        <v/>
      </c>
      <c r="BJ141" t="str">
        <f t="shared" ca="1" si="107"/>
        <v/>
      </c>
      <c r="BK141" t="str">
        <f t="shared" ca="1" si="108"/>
        <v/>
      </c>
      <c r="BL141" t="str">
        <f t="shared" ca="1" si="109"/>
        <v/>
      </c>
      <c r="BM141" t="str">
        <f t="shared" ca="1" si="110"/>
        <v/>
      </c>
      <c r="BN141" t="str">
        <f t="shared" ca="1" si="111"/>
        <v/>
      </c>
      <c r="BO141" t="str">
        <f t="shared" ca="1" si="112"/>
        <v/>
      </c>
      <c r="BP141" t="str">
        <f ca="1">IF(BO141="","",BQ141-COUNTIF($BO$3:BO140,BO141))</f>
        <v/>
      </c>
      <c r="BQ141" t="str">
        <f t="shared" ca="1" si="113"/>
        <v/>
      </c>
      <c r="BR141" t="str">
        <f t="shared" ca="1" si="114"/>
        <v/>
      </c>
      <c r="BS141" t="str">
        <f t="shared" ca="1" si="115"/>
        <v/>
      </c>
      <c r="BT141" t="str">
        <f t="shared" ca="1" si="116"/>
        <v/>
      </c>
      <c r="BU141" t="str">
        <f t="shared" ca="1" si="117"/>
        <v/>
      </c>
      <c r="BV141" s="79" t="str">
        <f t="shared" ca="1" si="118"/>
        <v/>
      </c>
      <c r="BW141" s="79" t="str">
        <f t="shared" ca="1" si="119"/>
        <v/>
      </c>
    </row>
    <row r="142" spans="1:75" x14ac:dyDescent="0.25">
      <c r="A142">
        <f ca="1">IF(A141="","",IF(ISTEXT(A141),1,IF(A141+1&gt;Data_Chart!$C$2,"",A141+1)))</f>
        <v>139</v>
      </c>
      <c r="B142" s="79" t="str">
        <f ca="1">IFERROR(SMALL(Data_Amplitude!$A$4:$A$1155,A142),IF(B141=$E$1,IF($E$2&gt;0,"N1",""),IF(B141="","",IF(RIGHT(B141,LEN(B141)-1)+1&gt;$E$2,"","N"&amp;RIGHT(B141,LEN(B141)-1)+1))))</f>
        <v/>
      </c>
      <c r="C142" t="str">
        <f t="shared" ca="1" si="96"/>
        <v/>
      </c>
      <c r="D142" t="str">
        <f t="shared" si="97"/>
        <v/>
      </c>
      <c r="E142" t="str">
        <f t="shared" si="98"/>
        <v/>
      </c>
      <c r="F142" t="str">
        <f t="shared" si="98"/>
        <v/>
      </c>
      <c r="G142" t="str">
        <f t="shared" si="98"/>
        <v/>
      </c>
      <c r="H142" t="str">
        <f t="shared" si="98"/>
        <v/>
      </c>
      <c r="I142" t="str">
        <f t="shared" si="98"/>
        <v/>
      </c>
      <c r="J142" t="str">
        <f t="shared" si="98"/>
        <v/>
      </c>
      <c r="K142" t="str">
        <f t="shared" si="98"/>
        <v/>
      </c>
      <c r="L142" t="str">
        <f t="shared" si="98"/>
        <v/>
      </c>
      <c r="M142" t="str">
        <f t="shared" si="98"/>
        <v/>
      </c>
      <c r="N142" t="str">
        <f t="shared" si="98"/>
        <v/>
      </c>
      <c r="O142" t="str">
        <f t="shared" si="98"/>
        <v/>
      </c>
      <c r="P142" t="str">
        <f t="shared" si="98"/>
        <v/>
      </c>
      <c r="Q142" t="str">
        <f t="shared" ca="1" si="98"/>
        <v/>
      </c>
      <c r="R142" t="str">
        <f t="shared" ca="1" si="98"/>
        <v/>
      </c>
      <c r="S142" t="str">
        <f t="shared" ca="1" si="98"/>
        <v/>
      </c>
      <c r="T142" t="str">
        <f t="shared" ca="1" si="98"/>
        <v/>
      </c>
      <c r="U142" t="str">
        <f t="shared" ca="1" si="94"/>
        <v/>
      </c>
      <c r="V142" t="str">
        <f t="shared" ca="1" si="94"/>
        <v/>
      </c>
      <c r="W142" t="str">
        <f t="shared" ca="1" si="94"/>
        <v/>
      </c>
      <c r="X142" t="str">
        <f t="shared" ca="1" si="94"/>
        <v/>
      </c>
      <c r="Y142" t="str">
        <f t="shared" ca="1" si="94"/>
        <v/>
      </c>
      <c r="Z142" t="str">
        <f t="shared" ca="1" si="94"/>
        <v/>
      </c>
      <c r="AA142" t="str">
        <f t="shared" ca="1" si="94"/>
        <v/>
      </c>
      <c r="AB142" t="str">
        <f t="shared" ca="1" si="94"/>
        <v/>
      </c>
      <c r="AC142" t="str">
        <f t="shared" ca="1" si="94"/>
        <v/>
      </c>
      <c r="AD142" t="str">
        <f t="shared" ca="1" si="94"/>
        <v/>
      </c>
      <c r="AE142" t="str">
        <f t="shared" ca="1" si="94"/>
        <v/>
      </c>
      <c r="AF142" t="str">
        <f t="shared" ca="1" si="94"/>
        <v/>
      </c>
      <c r="AG142" t="str">
        <f t="shared" ca="1" si="94"/>
        <v/>
      </c>
      <c r="AH142" t="str">
        <f t="shared" ca="1" si="94"/>
        <v/>
      </c>
      <c r="AI142" t="str">
        <f t="shared" ca="1" si="94"/>
        <v/>
      </c>
      <c r="AJ142" t="str">
        <f t="shared" ca="1" si="99"/>
        <v/>
      </c>
      <c r="AK142" t="str">
        <f t="shared" ca="1" si="99"/>
        <v/>
      </c>
      <c r="AL142" t="str">
        <f t="shared" ca="1" si="99"/>
        <v/>
      </c>
      <c r="AM142" t="str">
        <f t="shared" ca="1" si="99"/>
        <v/>
      </c>
      <c r="AN142" t="str">
        <f t="shared" ca="1" si="99"/>
        <v/>
      </c>
      <c r="AO142" t="str">
        <f t="shared" ca="1" si="99"/>
        <v/>
      </c>
      <c r="AP142" t="str">
        <f t="shared" ca="1" si="99"/>
        <v/>
      </c>
      <c r="AQ142" t="str">
        <f t="shared" ca="1" si="99"/>
        <v/>
      </c>
      <c r="AR142" t="str">
        <f t="shared" ca="1" si="99"/>
        <v/>
      </c>
      <c r="AS142" t="str">
        <f t="shared" ca="1" si="99"/>
        <v/>
      </c>
      <c r="AT142" t="str">
        <f t="shared" ca="1" si="99"/>
        <v/>
      </c>
      <c r="AU142" t="str">
        <f t="shared" ca="1" si="99"/>
        <v/>
      </c>
      <c r="AV142" t="str">
        <f t="shared" ca="1" si="99"/>
        <v/>
      </c>
      <c r="AW142" t="str">
        <f t="shared" ca="1" si="99"/>
        <v/>
      </c>
      <c r="AX142" t="str">
        <f t="shared" ca="1" si="99"/>
        <v/>
      </c>
      <c r="AY142" t="str">
        <f t="shared" ca="1" si="99"/>
        <v/>
      </c>
      <c r="AZ142" t="str">
        <f t="shared" ca="1" si="95"/>
        <v/>
      </c>
      <c r="BA142" t="str">
        <f t="shared" ca="1" si="95"/>
        <v/>
      </c>
      <c r="BB142" t="str">
        <f t="shared" ca="1" si="100"/>
        <v/>
      </c>
      <c r="BC142" t="str">
        <f t="shared" ca="1" si="101"/>
        <v/>
      </c>
      <c r="BD142" t="str">
        <f t="shared" ca="1" si="102"/>
        <v/>
      </c>
      <c r="BE142" t="str">
        <f t="shared" ca="1" si="103"/>
        <v/>
      </c>
      <c r="BF142" t="str">
        <f t="shared" ca="1" si="104"/>
        <v/>
      </c>
      <c r="BG142" t="str">
        <f t="shared" ca="1" si="105"/>
        <v/>
      </c>
      <c r="BH142" t="str">
        <f ca="1">IFERROR(IF(BB142="","",IF(Details!$B$10=1,1,VLOOKUP($BB142,Data_qPCR,58,FALSE))),"")</f>
        <v/>
      </c>
      <c r="BI142" t="str">
        <f t="shared" ca="1" si="106"/>
        <v/>
      </c>
      <c r="BJ142" t="str">
        <f t="shared" ca="1" si="107"/>
        <v/>
      </c>
      <c r="BK142" t="str">
        <f t="shared" ca="1" si="108"/>
        <v/>
      </c>
      <c r="BL142" t="str">
        <f t="shared" ca="1" si="109"/>
        <v/>
      </c>
      <c r="BM142" t="str">
        <f t="shared" ca="1" si="110"/>
        <v/>
      </c>
      <c r="BN142" t="str">
        <f t="shared" ca="1" si="111"/>
        <v/>
      </c>
      <c r="BO142" t="str">
        <f t="shared" ca="1" si="112"/>
        <v/>
      </c>
      <c r="BP142" t="str">
        <f ca="1">IF(BO142="","",BQ142-COUNTIF($BO$3:BO141,BO142))</f>
        <v/>
      </c>
      <c r="BQ142" t="str">
        <f t="shared" ca="1" si="113"/>
        <v/>
      </c>
      <c r="BR142" t="str">
        <f t="shared" ca="1" si="114"/>
        <v/>
      </c>
      <c r="BS142" t="str">
        <f t="shared" ca="1" si="115"/>
        <v/>
      </c>
      <c r="BT142" t="str">
        <f t="shared" ca="1" si="116"/>
        <v/>
      </c>
      <c r="BU142" t="str">
        <f t="shared" ca="1" si="117"/>
        <v/>
      </c>
      <c r="BV142" s="79" t="str">
        <f t="shared" ca="1" si="118"/>
        <v/>
      </c>
      <c r="BW142" s="79" t="str">
        <f t="shared" ca="1" si="119"/>
        <v/>
      </c>
    </row>
    <row r="143" spans="1:75" x14ac:dyDescent="0.25">
      <c r="A143">
        <f ca="1">IF(A142="","",IF(ISTEXT(A142),1,IF(A142+1&gt;Data_Chart!$C$2,"",A142+1)))</f>
        <v>140</v>
      </c>
      <c r="B143" s="79" t="str">
        <f ca="1">IFERROR(SMALL(Data_Amplitude!$A$4:$A$1155,A143),IF(B142=$E$1,IF($E$2&gt;0,"N1",""),IF(B142="","",IF(RIGHT(B142,LEN(B142)-1)+1&gt;$E$2,"","N"&amp;RIGHT(B142,LEN(B142)-1)+1))))</f>
        <v/>
      </c>
      <c r="C143" t="str">
        <f t="shared" ca="1" si="96"/>
        <v/>
      </c>
      <c r="D143" t="str">
        <f t="shared" si="97"/>
        <v/>
      </c>
      <c r="E143" t="str">
        <f t="shared" si="98"/>
        <v/>
      </c>
      <c r="F143" t="str">
        <f t="shared" si="98"/>
        <v/>
      </c>
      <c r="G143" t="str">
        <f t="shared" si="98"/>
        <v/>
      </c>
      <c r="H143" t="str">
        <f t="shared" si="98"/>
        <v/>
      </c>
      <c r="I143" t="str">
        <f t="shared" si="98"/>
        <v/>
      </c>
      <c r="J143" t="str">
        <f t="shared" si="98"/>
        <v/>
      </c>
      <c r="K143" t="str">
        <f t="shared" si="98"/>
        <v/>
      </c>
      <c r="L143" t="str">
        <f t="shared" si="98"/>
        <v/>
      </c>
      <c r="M143" t="str">
        <f t="shared" si="98"/>
        <v/>
      </c>
      <c r="N143" t="str">
        <f t="shared" si="98"/>
        <v/>
      </c>
      <c r="O143" t="str">
        <f t="shared" si="98"/>
        <v/>
      </c>
      <c r="P143" t="str">
        <f t="shared" si="98"/>
        <v/>
      </c>
      <c r="Q143" t="str">
        <f t="shared" ca="1" si="98"/>
        <v/>
      </c>
      <c r="R143" t="str">
        <f t="shared" ca="1" si="98"/>
        <v/>
      </c>
      <c r="S143" t="str">
        <f t="shared" ca="1" si="98"/>
        <v/>
      </c>
      <c r="T143" t="str">
        <f t="shared" ca="1" si="98"/>
        <v/>
      </c>
      <c r="U143" t="str">
        <f t="shared" ca="1" si="94"/>
        <v/>
      </c>
      <c r="V143" t="str">
        <f t="shared" ca="1" si="94"/>
        <v/>
      </c>
      <c r="W143" t="str">
        <f t="shared" ca="1" si="94"/>
        <v/>
      </c>
      <c r="X143" t="str">
        <f t="shared" ca="1" si="94"/>
        <v/>
      </c>
      <c r="Y143" t="str">
        <f t="shared" ca="1" si="94"/>
        <v/>
      </c>
      <c r="Z143" t="str">
        <f t="shared" ca="1" si="94"/>
        <v/>
      </c>
      <c r="AA143" t="str">
        <f t="shared" ca="1" si="94"/>
        <v/>
      </c>
      <c r="AB143" t="str">
        <f t="shared" ca="1" si="94"/>
        <v/>
      </c>
      <c r="AC143" t="str">
        <f t="shared" ca="1" si="94"/>
        <v/>
      </c>
      <c r="AD143" t="str">
        <f t="shared" ca="1" si="94"/>
        <v/>
      </c>
      <c r="AE143" t="str">
        <f t="shared" ca="1" si="94"/>
        <v/>
      </c>
      <c r="AF143" t="str">
        <f t="shared" ca="1" si="94"/>
        <v/>
      </c>
      <c r="AG143" t="str">
        <f t="shared" ca="1" si="94"/>
        <v/>
      </c>
      <c r="AH143" t="str">
        <f t="shared" ca="1" si="94"/>
        <v/>
      </c>
      <c r="AI143" t="str">
        <f t="shared" ca="1" si="94"/>
        <v/>
      </c>
      <c r="AJ143" t="str">
        <f t="shared" ca="1" si="99"/>
        <v/>
      </c>
      <c r="AK143" t="str">
        <f t="shared" ca="1" si="99"/>
        <v/>
      </c>
      <c r="AL143" t="str">
        <f t="shared" ca="1" si="99"/>
        <v/>
      </c>
      <c r="AM143" t="str">
        <f t="shared" ca="1" si="99"/>
        <v/>
      </c>
      <c r="AN143" t="str">
        <f t="shared" ca="1" si="99"/>
        <v/>
      </c>
      <c r="AO143" t="str">
        <f t="shared" ca="1" si="99"/>
        <v/>
      </c>
      <c r="AP143" t="str">
        <f t="shared" ca="1" si="99"/>
        <v/>
      </c>
      <c r="AQ143" t="str">
        <f t="shared" ca="1" si="99"/>
        <v/>
      </c>
      <c r="AR143" t="str">
        <f t="shared" ca="1" si="99"/>
        <v/>
      </c>
      <c r="AS143" t="str">
        <f t="shared" ca="1" si="99"/>
        <v/>
      </c>
      <c r="AT143" t="str">
        <f t="shared" ca="1" si="99"/>
        <v/>
      </c>
      <c r="AU143" t="str">
        <f t="shared" ca="1" si="99"/>
        <v/>
      </c>
      <c r="AV143" t="str">
        <f t="shared" ca="1" si="99"/>
        <v/>
      </c>
      <c r="AW143" t="str">
        <f t="shared" ca="1" si="99"/>
        <v/>
      </c>
      <c r="AX143" t="str">
        <f t="shared" ca="1" si="99"/>
        <v/>
      </c>
      <c r="AY143" t="str">
        <f t="shared" ca="1" si="99"/>
        <v/>
      </c>
      <c r="AZ143" t="str">
        <f t="shared" ca="1" si="95"/>
        <v/>
      </c>
      <c r="BA143" t="str">
        <f t="shared" ca="1" si="95"/>
        <v/>
      </c>
      <c r="BB143" t="str">
        <f t="shared" ca="1" si="100"/>
        <v/>
      </c>
      <c r="BC143" t="str">
        <f t="shared" ca="1" si="101"/>
        <v/>
      </c>
      <c r="BD143" t="str">
        <f t="shared" ca="1" si="102"/>
        <v/>
      </c>
      <c r="BE143" t="str">
        <f t="shared" ca="1" si="103"/>
        <v/>
      </c>
      <c r="BF143" t="str">
        <f t="shared" ca="1" si="104"/>
        <v/>
      </c>
      <c r="BG143" t="str">
        <f t="shared" ca="1" si="105"/>
        <v/>
      </c>
      <c r="BH143" t="str">
        <f ca="1">IFERROR(IF(BB143="","",IF(Details!$B$10=1,1,VLOOKUP($BB143,Data_qPCR,58,FALSE))),"")</f>
        <v/>
      </c>
      <c r="BI143" t="str">
        <f t="shared" ca="1" si="106"/>
        <v/>
      </c>
      <c r="BJ143" t="str">
        <f t="shared" ca="1" si="107"/>
        <v/>
      </c>
      <c r="BK143" t="str">
        <f t="shared" ca="1" si="108"/>
        <v/>
      </c>
      <c r="BL143" t="str">
        <f t="shared" ca="1" si="109"/>
        <v/>
      </c>
      <c r="BM143" t="str">
        <f t="shared" ca="1" si="110"/>
        <v/>
      </c>
      <c r="BN143" t="str">
        <f t="shared" ca="1" si="111"/>
        <v/>
      </c>
      <c r="BO143" t="str">
        <f t="shared" ca="1" si="112"/>
        <v/>
      </c>
      <c r="BP143" t="str">
        <f ca="1">IF(BO143="","",BQ143-COUNTIF($BO$3:BO142,BO143))</f>
        <v/>
      </c>
      <c r="BQ143" t="str">
        <f t="shared" ca="1" si="113"/>
        <v/>
      </c>
      <c r="BR143" t="str">
        <f t="shared" ca="1" si="114"/>
        <v/>
      </c>
      <c r="BS143" t="str">
        <f t="shared" ca="1" si="115"/>
        <v/>
      </c>
      <c r="BT143" t="str">
        <f t="shared" ca="1" si="116"/>
        <v/>
      </c>
      <c r="BU143" t="str">
        <f t="shared" ca="1" si="117"/>
        <v/>
      </c>
      <c r="BV143" s="79" t="str">
        <f t="shared" ca="1" si="118"/>
        <v/>
      </c>
      <c r="BW143" s="79" t="str">
        <f t="shared" ca="1" si="119"/>
        <v/>
      </c>
    </row>
    <row r="144" spans="1:75" x14ac:dyDescent="0.25">
      <c r="A144">
        <f ca="1">IF(A143="","",IF(ISTEXT(A143),1,IF(A143+1&gt;Data_Chart!$C$2,"",A143+1)))</f>
        <v>141</v>
      </c>
      <c r="B144" s="79" t="str">
        <f ca="1">IFERROR(SMALL(Data_Amplitude!$A$4:$A$1155,A144),IF(B143=$E$1,IF($E$2&gt;0,"N1",""),IF(B143="","",IF(RIGHT(B143,LEN(B143)-1)+1&gt;$E$2,"","N"&amp;RIGHT(B143,LEN(B143)-1)+1))))</f>
        <v/>
      </c>
      <c r="C144" t="str">
        <f t="shared" ca="1" si="96"/>
        <v/>
      </c>
      <c r="D144" t="str">
        <f t="shared" si="97"/>
        <v/>
      </c>
      <c r="E144" t="str">
        <f t="shared" si="98"/>
        <v/>
      </c>
      <c r="F144" t="str">
        <f t="shared" si="98"/>
        <v/>
      </c>
      <c r="G144" t="str">
        <f t="shared" si="98"/>
        <v/>
      </c>
      <c r="H144" t="str">
        <f t="shared" si="98"/>
        <v/>
      </c>
      <c r="I144" t="str">
        <f t="shared" si="98"/>
        <v/>
      </c>
      <c r="J144" t="str">
        <f t="shared" si="98"/>
        <v/>
      </c>
      <c r="K144" t="str">
        <f t="shared" si="98"/>
        <v/>
      </c>
      <c r="L144" t="str">
        <f t="shared" si="98"/>
        <v/>
      </c>
      <c r="M144" t="str">
        <f t="shared" si="98"/>
        <v/>
      </c>
      <c r="N144" t="str">
        <f t="shared" si="98"/>
        <v/>
      </c>
      <c r="O144" t="str">
        <f t="shared" si="98"/>
        <v/>
      </c>
      <c r="P144" t="str">
        <f t="shared" si="98"/>
        <v/>
      </c>
      <c r="Q144" t="str">
        <f t="shared" ca="1" si="98"/>
        <v/>
      </c>
      <c r="R144" t="str">
        <f t="shared" ca="1" si="98"/>
        <v/>
      </c>
      <c r="S144" t="str">
        <f t="shared" ca="1" si="98"/>
        <v/>
      </c>
      <c r="T144" t="str">
        <f t="shared" ca="1" si="98"/>
        <v/>
      </c>
      <c r="U144" t="str">
        <f t="shared" ca="1" si="94"/>
        <v/>
      </c>
      <c r="V144" t="str">
        <f t="shared" ca="1" si="94"/>
        <v/>
      </c>
      <c r="W144" t="str">
        <f t="shared" ca="1" si="94"/>
        <v/>
      </c>
      <c r="X144" t="str">
        <f t="shared" ca="1" si="94"/>
        <v/>
      </c>
      <c r="Y144" t="str">
        <f t="shared" ca="1" si="94"/>
        <v/>
      </c>
      <c r="Z144" t="str">
        <f t="shared" ca="1" si="94"/>
        <v/>
      </c>
      <c r="AA144" t="str">
        <f t="shared" ca="1" si="94"/>
        <v/>
      </c>
      <c r="AB144" t="str">
        <f t="shared" ca="1" si="94"/>
        <v/>
      </c>
      <c r="AC144" t="str">
        <f t="shared" ca="1" si="94"/>
        <v/>
      </c>
      <c r="AD144" t="str">
        <f t="shared" ca="1" si="94"/>
        <v/>
      </c>
      <c r="AE144" t="str">
        <f t="shared" ca="1" si="94"/>
        <v/>
      </c>
      <c r="AF144" t="str">
        <f t="shared" ca="1" si="94"/>
        <v/>
      </c>
      <c r="AG144" t="str">
        <f t="shared" ca="1" si="94"/>
        <v/>
      </c>
      <c r="AH144" t="str">
        <f t="shared" ca="1" si="94"/>
        <v/>
      </c>
      <c r="AI144" t="str">
        <f t="shared" ca="1" si="94"/>
        <v/>
      </c>
      <c r="AJ144" t="str">
        <f t="shared" ca="1" si="99"/>
        <v/>
      </c>
      <c r="AK144" t="str">
        <f t="shared" ca="1" si="99"/>
        <v/>
      </c>
      <c r="AL144" t="str">
        <f t="shared" ca="1" si="99"/>
        <v/>
      </c>
      <c r="AM144" t="str">
        <f t="shared" ca="1" si="99"/>
        <v/>
      </c>
      <c r="AN144" t="str">
        <f t="shared" ca="1" si="99"/>
        <v/>
      </c>
      <c r="AO144" t="str">
        <f t="shared" ca="1" si="99"/>
        <v/>
      </c>
      <c r="AP144" t="str">
        <f t="shared" ca="1" si="99"/>
        <v/>
      </c>
      <c r="AQ144" t="str">
        <f t="shared" ca="1" si="99"/>
        <v/>
      </c>
      <c r="AR144" t="str">
        <f t="shared" ca="1" si="99"/>
        <v/>
      </c>
      <c r="AS144" t="str">
        <f t="shared" ca="1" si="99"/>
        <v/>
      </c>
      <c r="AT144" t="str">
        <f t="shared" ca="1" si="99"/>
        <v/>
      </c>
      <c r="AU144" t="str">
        <f t="shared" ca="1" si="99"/>
        <v/>
      </c>
      <c r="AV144" t="str">
        <f t="shared" ca="1" si="99"/>
        <v/>
      </c>
      <c r="AW144" t="str">
        <f t="shared" ca="1" si="99"/>
        <v/>
      </c>
      <c r="AX144" t="str">
        <f t="shared" ca="1" si="99"/>
        <v/>
      </c>
      <c r="AY144" t="str">
        <f t="shared" ca="1" si="99"/>
        <v/>
      </c>
      <c r="AZ144" t="str">
        <f t="shared" ca="1" si="95"/>
        <v/>
      </c>
      <c r="BA144" t="str">
        <f t="shared" ca="1" si="95"/>
        <v/>
      </c>
      <c r="BB144" t="str">
        <f t="shared" ca="1" si="100"/>
        <v/>
      </c>
      <c r="BC144" t="str">
        <f t="shared" ca="1" si="101"/>
        <v/>
      </c>
      <c r="BD144" t="str">
        <f t="shared" ca="1" si="102"/>
        <v/>
      </c>
      <c r="BE144" t="str">
        <f t="shared" ca="1" si="103"/>
        <v/>
      </c>
      <c r="BF144" t="str">
        <f t="shared" ca="1" si="104"/>
        <v/>
      </c>
      <c r="BG144" t="str">
        <f t="shared" ca="1" si="105"/>
        <v/>
      </c>
      <c r="BH144" t="str">
        <f ca="1">IFERROR(IF(BB144="","",IF(Details!$B$10=1,1,VLOOKUP($BB144,Data_qPCR,58,FALSE))),"")</f>
        <v/>
      </c>
      <c r="BI144" t="str">
        <f t="shared" ca="1" si="106"/>
        <v/>
      </c>
      <c r="BJ144" t="str">
        <f t="shared" ca="1" si="107"/>
        <v/>
      </c>
      <c r="BK144" t="str">
        <f t="shared" ca="1" si="108"/>
        <v/>
      </c>
      <c r="BL144" t="str">
        <f t="shared" ca="1" si="109"/>
        <v/>
      </c>
      <c r="BM144" t="str">
        <f t="shared" ca="1" si="110"/>
        <v/>
      </c>
      <c r="BN144" t="str">
        <f t="shared" ca="1" si="111"/>
        <v/>
      </c>
      <c r="BO144" t="str">
        <f t="shared" ca="1" si="112"/>
        <v/>
      </c>
      <c r="BP144" t="str">
        <f ca="1">IF(BO144="","",BQ144-COUNTIF($BO$3:BO143,BO144))</f>
        <v/>
      </c>
      <c r="BQ144" t="str">
        <f t="shared" ca="1" si="113"/>
        <v/>
      </c>
      <c r="BR144" t="str">
        <f t="shared" ca="1" si="114"/>
        <v/>
      </c>
      <c r="BS144" t="str">
        <f t="shared" ca="1" si="115"/>
        <v/>
      </c>
      <c r="BT144" t="str">
        <f t="shared" ca="1" si="116"/>
        <v/>
      </c>
      <c r="BU144" t="str">
        <f t="shared" ca="1" si="117"/>
        <v/>
      </c>
      <c r="BV144" s="79" t="str">
        <f t="shared" ca="1" si="118"/>
        <v/>
      </c>
      <c r="BW144" s="79" t="str">
        <f t="shared" ca="1" si="119"/>
        <v/>
      </c>
    </row>
    <row r="145" spans="1:75" x14ac:dyDescent="0.25">
      <c r="A145">
        <f ca="1">IF(A144="","",IF(ISTEXT(A144),1,IF(A144+1&gt;Data_Chart!$C$2,"",A144+1)))</f>
        <v>142</v>
      </c>
      <c r="B145" s="79" t="str">
        <f ca="1">IFERROR(SMALL(Data_Amplitude!$A$4:$A$1155,A145),IF(B144=$E$1,IF($E$2&gt;0,"N1",""),IF(B144="","",IF(RIGHT(B144,LEN(B144)-1)+1&gt;$E$2,"","N"&amp;RIGHT(B144,LEN(B144)-1)+1))))</f>
        <v/>
      </c>
      <c r="C145" t="str">
        <f t="shared" ca="1" si="96"/>
        <v/>
      </c>
      <c r="D145" t="str">
        <f t="shared" si="97"/>
        <v/>
      </c>
      <c r="E145" t="str">
        <f t="shared" si="98"/>
        <v/>
      </c>
      <c r="F145" t="str">
        <f t="shared" si="98"/>
        <v/>
      </c>
      <c r="G145" t="str">
        <f t="shared" si="98"/>
        <v/>
      </c>
      <c r="H145" t="str">
        <f t="shared" si="98"/>
        <v/>
      </c>
      <c r="I145" t="str">
        <f t="shared" si="98"/>
        <v/>
      </c>
      <c r="J145" t="str">
        <f t="shared" si="98"/>
        <v/>
      </c>
      <c r="K145" t="str">
        <f t="shared" si="98"/>
        <v/>
      </c>
      <c r="L145" t="str">
        <f t="shared" si="98"/>
        <v/>
      </c>
      <c r="M145" t="str">
        <f t="shared" si="98"/>
        <v/>
      </c>
      <c r="N145" t="str">
        <f t="shared" si="98"/>
        <v/>
      </c>
      <c r="O145" t="str">
        <f t="shared" si="98"/>
        <v/>
      </c>
      <c r="P145" t="str">
        <f t="shared" si="98"/>
        <v/>
      </c>
      <c r="Q145" t="str">
        <f t="shared" ca="1" si="98"/>
        <v/>
      </c>
      <c r="R145" t="str">
        <f t="shared" ca="1" si="98"/>
        <v/>
      </c>
      <c r="S145" t="str">
        <f t="shared" ca="1" si="98"/>
        <v/>
      </c>
      <c r="T145" t="str">
        <f t="shared" ca="1" si="98"/>
        <v/>
      </c>
      <c r="U145" t="str">
        <f t="shared" ca="1" si="94"/>
        <v/>
      </c>
      <c r="V145" t="str">
        <f t="shared" ca="1" si="94"/>
        <v/>
      </c>
      <c r="W145" t="str">
        <f t="shared" ca="1" si="94"/>
        <v/>
      </c>
      <c r="X145" t="str">
        <f t="shared" ca="1" si="94"/>
        <v/>
      </c>
      <c r="Y145" t="str">
        <f t="shared" ca="1" si="94"/>
        <v/>
      </c>
      <c r="Z145" t="str">
        <f t="shared" ca="1" si="94"/>
        <v/>
      </c>
      <c r="AA145" t="str">
        <f t="shared" ca="1" si="94"/>
        <v/>
      </c>
      <c r="AB145" t="str">
        <f t="shared" ca="1" si="94"/>
        <v/>
      </c>
      <c r="AC145" t="str">
        <f t="shared" ca="1" si="94"/>
        <v/>
      </c>
      <c r="AD145" t="str">
        <f t="shared" ca="1" si="94"/>
        <v/>
      </c>
      <c r="AE145" t="str">
        <f t="shared" ca="1" si="94"/>
        <v/>
      </c>
      <c r="AF145" t="str">
        <f t="shared" ca="1" si="94"/>
        <v/>
      </c>
      <c r="AG145" t="str">
        <f t="shared" ca="1" si="94"/>
        <v/>
      </c>
      <c r="AH145" t="str">
        <f t="shared" ca="1" si="94"/>
        <v/>
      </c>
      <c r="AI145" t="str">
        <f t="shared" ca="1" si="94"/>
        <v/>
      </c>
      <c r="AJ145" t="str">
        <f t="shared" ca="1" si="99"/>
        <v/>
      </c>
      <c r="AK145" t="str">
        <f t="shared" ca="1" si="99"/>
        <v/>
      </c>
      <c r="AL145" t="str">
        <f t="shared" ca="1" si="99"/>
        <v/>
      </c>
      <c r="AM145" t="str">
        <f t="shared" ca="1" si="99"/>
        <v/>
      </c>
      <c r="AN145" t="str">
        <f t="shared" ca="1" si="99"/>
        <v/>
      </c>
      <c r="AO145" t="str">
        <f t="shared" ca="1" si="99"/>
        <v/>
      </c>
      <c r="AP145" t="str">
        <f t="shared" ca="1" si="99"/>
        <v/>
      </c>
      <c r="AQ145" t="str">
        <f t="shared" ca="1" si="99"/>
        <v/>
      </c>
      <c r="AR145" t="str">
        <f t="shared" ca="1" si="99"/>
        <v/>
      </c>
      <c r="AS145" t="str">
        <f t="shared" ca="1" si="99"/>
        <v/>
      </c>
      <c r="AT145" t="str">
        <f t="shared" ca="1" si="99"/>
        <v/>
      </c>
      <c r="AU145" t="str">
        <f t="shared" ca="1" si="99"/>
        <v/>
      </c>
      <c r="AV145" t="str">
        <f t="shared" ca="1" si="99"/>
        <v/>
      </c>
      <c r="AW145" t="str">
        <f t="shared" ca="1" si="99"/>
        <v/>
      </c>
      <c r="AX145" t="str">
        <f t="shared" ca="1" si="99"/>
        <v/>
      </c>
      <c r="AY145" t="str">
        <f t="shared" ca="1" si="99"/>
        <v/>
      </c>
      <c r="AZ145" t="str">
        <f t="shared" ca="1" si="95"/>
        <v/>
      </c>
      <c r="BA145" t="str">
        <f t="shared" ca="1" si="95"/>
        <v/>
      </c>
      <c r="BB145" t="str">
        <f t="shared" ca="1" si="100"/>
        <v/>
      </c>
      <c r="BC145" t="str">
        <f t="shared" ca="1" si="101"/>
        <v/>
      </c>
      <c r="BD145" t="str">
        <f t="shared" ca="1" si="102"/>
        <v/>
      </c>
      <c r="BE145" t="str">
        <f t="shared" ca="1" si="103"/>
        <v/>
      </c>
      <c r="BF145" t="str">
        <f t="shared" ca="1" si="104"/>
        <v/>
      </c>
      <c r="BG145" t="str">
        <f t="shared" ca="1" si="105"/>
        <v/>
      </c>
      <c r="BH145" t="str">
        <f ca="1">IFERROR(IF(BB145="","",IF(Details!$B$10=1,1,VLOOKUP($BB145,Data_qPCR,58,FALSE))),"")</f>
        <v/>
      </c>
      <c r="BI145" t="str">
        <f t="shared" ca="1" si="106"/>
        <v/>
      </c>
      <c r="BJ145" t="str">
        <f t="shared" ca="1" si="107"/>
        <v/>
      </c>
      <c r="BK145" t="str">
        <f t="shared" ca="1" si="108"/>
        <v/>
      </c>
      <c r="BL145" t="str">
        <f t="shared" ca="1" si="109"/>
        <v/>
      </c>
      <c r="BM145" t="str">
        <f t="shared" ca="1" si="110"/>
        <v/>
      </c>
      <c r="BN145" t="str">
        <f t="shared" ca="1" si="111"/>
        <v/>
      </c>
      <c r="BO145" t="str">
        <f t="shared" ca="1" si="112"/>
        <v/>
      </c>
      <c r="BP145" t="str">
        <f ca="1">IF(BO145="","",BQ145-COUNTIF($BO$3:BO144,BO145))</f>
        <v/>
      </c>
      <c r="BQ145" t="str">
        <f t="shared" ca="1" si="113"/>
        <v/>
      </c>
      <c r="BR145" t="str">
        <f t="shared" ca="1" si="114"/>
        <v/>
      </c>
      <c r="BS145" t="str">
        <f t="shared" ca="1" si="115"/>
        <v/>
      </c>
      <c r="BT145" t="str">
        <f t="shared" ca="1" si="116"/>
        <v/>
      </c>
      <c r="BU145" t="str">
        <f t="shared" ca="1" si="117"/>
        <v/>
      </c>
      <c r="BV145" s="79" t="str">
        <f t="shared" ca="1" si="118"/>
        <v/>
      </c>
      <c r="BW145" s="79" t="str">
        <f t="shared" ca="1" si="119"/>
        <v/>
      </c>
    </row>
    <row r="146" spans="1:75" x14ac:dyDescent="0.25">
      <c r="A146">
        <f ca="1">IF(A145="","",IF(ISTEXT(A145),1,IF(A145+1&gt;Data_Chart!$C$2,"",A145+1)))</f>
        <v>143</v>
      </c>
      <c r="B146" s="79" t="str">
        <f ca="1">IFERROR(SMALL(Data_Amplitude!$A$4:$A$1155,A146),IF(B145=$E$1,IF($E$2&gt;0,"N1",""),IF(B145="","",IF(RIGHT(B145,LEN(B145)-1)+1&gt;$E$2,"","N"&amp;RIGHT(B145,LEN(B145)-1)+1))))</f>
        <v/>
      </c>
      <c r="C146" t="str">
        <f t="shared" ca="1" si="96"/>
        <v/>
      </c>
      <c r="D146" t="str">
        <f t="shared" si="97"/>
        <v/>
      </c>
      <c r="E146" t="str">
        <f t="shared" si="98"/>
        <v/>
      </c>
      <c r="F146" t="str">
        <f t="shared" si="98"/>
        <v/>
      </c>
      <c r="G146" t="str">
        <f t="shared" si="98"/>
        <v/>
      </c>
      <c r="H146" t="str">
        <f t="shared" si="98"/>
        <v/>
      </c>
      <c r="I146" t="str">
        <f t="shared" si="98"/>
        <v/>
      </c>
      <c r="J146" t="str">
        <f t="shared" si="98"/>
        <v/>
      </c>
      <c r="K146" t="str">
        <f t="shared" si="98"/>
        <v/>
      </c>
      <c r="L146" t="str">
        <f t="shared" si="98"/>
        <v/>
      </c>
      <c r="M146" t="str">
        <f t="shared" si="98"/>
        <v/>
      </c>
      <c r="N146" t="str">
        <f t="shared" si="98"/>
        <v/>
      </c>
      <c r="O146" t="str">
        <f t="shared" si="98"/>
        <v/>
      </c>
      <c r="P146" t="str">
        <f t="shared" si="98"/>
        <v/>
      </c>
      <c r="Q146" t="str">
        <f t="shared" ca="1" si="98"/>
        <v/>
      </c>
      <c r="R146" t="str">
        <f t="shared" ca="1" si="98"/>
        <v/>
      </c>
      <c r="S146" t="str">
        <f t="shared" ca="1" si="98"/>
        <v/>
      </c>
      <c r="T146" t="str">
        <f t="shared" ca="1" si="98"/>
        <v/>
      </c>
      <c r="U146" t="str">
        <f t="shared" ca="1" si="94"/>
        <v/>
      </c>
      <c r="V146" t="str">
        <f t="shared" ca="1" si="94"/>
        <v/>
      </c>
      <c r="W146" t="str">
        <f t="shared" ca="1" si="94"/>
        <v/>
      </c>
      <c r="X146" t="str">
        <f t="shared" ca="1" si="94"/>
        <v/>
      </c>
      <c r="Y146" t="str">
        <f t="shared" ca="1" si="94"/>
        <v/>
      </c>
      <c r="Z146" t="str">
        <f t="shared" ca="1" si="94"/>
        <v/>
      </c>
      <c r="AA146" t="str">
        <f t="shared" ca="1" si="94"/>
        <v/>
      </c>
      <c r="AB146" t="str">
        <f t="shared" ca="1" si="94"/>
        <v/>
      </c>
      <c r="AC146" t="str">
        <f t="shared" ca="1" si="94"/>
        <v/>
      </c>
      <c r="AD146" t="str">
        <f t="shared" ca="1" si="94"/>
        <v/>
      </c>
      <c r="AE146" t="str">
        <f t="shared" ca="1" si="94"/>
        <v/>
      </c>
      <c r="AF146" t="str">
        <f t="shared" ca="1" si="94"/>
        <v/>
      </c>
      <c r="AG146" t="str">
        <f t="shared" ca="1" si="94"/>
        <v/>
      </c>
      <c r="AH146" t="str">
        <f t="shared" ca="1" si="94"/>
        <v/>
      </c>
      <c r="AI146" t="str">
        <f t="shared" ca="1" si="94"/>
        <v/>
      </c>
      <c r="AJ146" t="str">
        <f t="shared" ca="1" si="99"/>
        <v/>
      </c>
      <c r="AK146" t="str">
        <f t="shared" ca="1" si="99"/>
        <v/>
      </c>
      <c r="AL146" t="str">
        <f t="shared" ca="1" si="99"/>
        <v/>
      </c>
      <c r="AM146" t="str">
        <f t="shared" ca="1" si="99"/>
        <v/>
      </c>
      <c r="AN146" t="str">
        <f t="shared" ca="1" si="99"/>
        <v/>
      </c>
      <c r="AO146" t="str">
        <f t="shared" ca="1" si="99"/>
        <v/>
      </c>
      <c r="AP146" t="str">
        <f t="shared" ca="1" si="99"/>
        <v/>
      </c>
      <c r="AQ146" t="str">
        <f t="shared" ca="1" si="99"/>
        <v/>
      </c>
      <c r="AR146" t="str">
        <f t="shared" ca="1" si="99"/>
        <v/>
      </c>
      <c r="AS146" t="str">
        <f t="shared" ca="1" si="99"/>
        <v/>
      </c>
      <c r="AT146" t="str">
        <f t="shared" ca="1" si="99"/>
        <v/>
      </c>
      <c r="AU146" t="str">
        <f t="shared" ca="1" si="99"/>
        <v/>
      </c>
      <c r="AV146" t="str">
        <f t="shared" ca="1" si="99"/>
        <v/>
      </c>
      <c r="AW146" t="str">
        <f t="shared" ca="1" si="99"/>
        <v/>
      </c>
      <c r="AX146" t="str">
        <f t="shared" ca="1" si="99"/>
        <v/>
      </c>
      <c r="AY146" t="str">
        <f t="shared" ca="1" si="99"/>
        <v/>
      </c>
      <c r="AZ146" t="str">
        <f t="shared" ca="1" si="95"/>
        <v/>
      </c>
      <c r="BA146" t="str">
        <f t="shared" ca="1" si="95"/>
        <v/>
      </c>
      <c r="BB146" t="str">
        <f t="shared" ca="1" si="100"/>
        <v/>
      </c>
      <c r="BC146" t="str">
        <f t="shared" ca="1" si="101"/>
        <v/>
      </c>
      <c r="BD146" t="str">
        <f t="shared" ca="1" si="102"/>
        <v/>
      </c>
      <c r="BE146" t="str">
        <f t="shared" ca="1" si="103"/>
        <v/>
      </c>
      <c r="BF146" t="str">
        <f t="shared" ca="1" si="104"/>
        <v/>
      </c>
      <c r="BG146" t="str">
        <f t="shared" ca="1" si="105"/>
        <v/>
      </c>
      <c r="BH146" t="str">
        <f ca="1">IFERROR(IF(BB146="","",IF(Details!$B$10=1,1,VLOOKUP($BB146,Data_qPCR,58,FALSE))),"")</f>
        <v/>
      </c>
      <c r="BI146" t="str">
        <f t="shared" ca="1" si="106"/>
        <v/>
      </c>
      <c r="BJ146" t="str">
        <f t="shared" ca="1" si="107"/>
        <v/>
      </c>
      <c r="BK146" t="str">
        <f t="shared" ca="1" si="108"/>
        <v/>
      </c>
      <c r="BL146" t="str">
        <f t="shared" ca="1" si="109"/>
        <v/>
      </c>
      <c r="BM146" t="str">
        <f t="shared" ca="1" si="110"/>
        <v/>
      </c>
      <c r="BN146" t="str">
        <f t="shared" ca="1" si="111"/>
        <v/>
      </c>
      <c r="BO146" t="str">
        <f t="shared" ca="1" si="112"/>
        <v/>
      </c>
      <c r="BP146" t="str">
        <f ca="1">IF(BO146="","",BQ146-COUNTIF($BO$3:BO145,BO146))</f>
        <v/>
      </c>
      <c r="BQ146" t="str">
        <f t="shared" ca="1" si="113"/>
        <v/>
      </c>
      <c r="BR146" t="str">
        <f t="shared" ca="1" si="114"/>
        <v/>
      </c>
      <c r="BS146" t="str">
        <f t="shared" ca="1" si="115"/>
        <v/>
      </c>
      <c r="BT146" t="str">
        <f t="shared" ca="1" si="116"/>
        <v/>
      </c>
      <c r="BU146" t="str">
        <f t="shared" ca="1" si="117"/>
        <v/>
      </c>
      <c r="BV146" s="79" t="str">
        <f t="shared" ca="1" si="118"/>
        <v/>
      </c>
      <c r="BW146" s="79" t="str">
        <f t="shared" ca="1" si="119"/>
        <v/>
      </c>
    </row>
    <row r="147" spans="1:75" x14ac:dyDescent="0.25">
      <c r="A147">
        <f ca="1">IF(A146="","",IF(ISTEXT(A146),1,IF(A146+1&gt;Data_Chart!$C$2,"",A146+1)))</f>
        <v>144</v>
      </c>
      <c r="B147" s="79" t="str">
        <f ca="1">IFERROR(SMALL(Data_Amplitude!$A$4:$A$1155,A147),IF(B146=$E$1,IF($E$2&gt;0,"N1",""),IF(B146="","",IF(RIGHT(B146,LEN(B146)-1)+1&gt;$E$2,"","N"&amp;RIGHT(B146,LEN(B146)-1)+1))))</f>
        <v/>
      </c>
      <c r="C147" t="str">
        <f t="shared" ca="1" si="96"/>
        <v/>
      </c>
      <c r="D147" t="str">
        <f t="shared" si="97"/>
        <v/>
      </c>
      <c r="E147" t="str">
        <f t="shared" si="98"/>
        <v/>
      </c>
      <c r="F147" t="str">
        <f t="shared" si="98"/>
        <v/>
      </c>
      <c r="G147" t="str">
        <f t="shared" si="98"/>
        <v/>
      </c>
      <c r="H147" t="str">
        <f t="shared" si="98"/>
        <v/>
      </c>
      <c r="I147" t="str">
        <f t="shared" si="98"/>
        <v/>
      </c>
      <c r="J147" t="str">
        <f t="shared" si="98"/>
        <v/>
      </c>
      <c r="K147" t="str">
        <f t="shared" si="98"/>
        <v/>
      </c>
      <c r="L147" t="str">
        <f t="shared" si="98"/>
        <v/>
      </c>
      <c r="M147" t="str">
        <f t="shared" si="98"/>
        <v/>
      </c>
      <c r="N147" t="str">
        <f t="shared" si="98"/>
        <v/>
      </c>
      <c r="O147" t="str">
        <f t="shared" si="98"/>
        <v/>
      </c>
      <c r="P147" t="str">
        <f t="shared" si="98"/>
        <v/>
      </c>
      <c r="Q147" t="str">
        <f t="shared" ca="1" si="98"/>
        <v/>
      </c>
      <c r="R147" t="str">
        <f t="shared" ca="1" si="98"/>
        <v/>
      </c>
      <c r="S147" t="str">
        <f t="shared" ca="1" si="98"/>
        <v/>
      </c>
      <c r="T147" t="str">
        <f t="shared" ref="T147:AI147" ca="1" si="120">IFERROR(IF(T$3&gt;$D$2,IF(VLOOKUP($C147,Data_qPCR,T$3+2,FALSE)&gt;=$B$1,"",IF(VLOOKUP($C147,Data_qPCR,T$3+2,FALSE)&lt;=$B$2,"",LOG(VLOOKUP($C147,Data_qPCR,T$3+2,FALSE)))),""),"")</f>
        <v/>
      </c>
      <c r="U147" t="str">
        <f t="shared" ca="1" si="120"/>
        <v/>
      </c>
      <c r="V147" t="str">
        <f t="shared" ca="1" si="120"/>
        <v/>
      </c>
      <c r="W147" t="str">
        <f t="shared" ca="1" si="120"/>
        <v/>
      </c>
      <c r="X147" t="str">
        <f t="shared" ca="1" si="120"/>
        <v/>
      </c>
      <c r="Y147" t="str">
        <f t="shared" ca="1" si="120"/>
        <v/>
      </c>
      <c r="Z147" t="str">
        <f t="shared" ca="1" si="120"/>
        <v/>
      </c>
      <c r="AA147" t="str">
        <f t="shared" ca="1" si="120"/>
        <v/>
      </c>
      <c r="AB147" t="str">
        <f t="shared" ca="1" si="120"/>
        <v/>
      </c>
      <c r="AC147" t="str">
        <f t="shared" ca="1" si="120"/>
        <v/>
      </c>
      <c r="AD147" t="str">
        <f t="shared" ca="1" si="120"/>
        <v/>
      </c>
      <c r="AE147" t="str">
        <f t="shared" ca="1" si="120"/>
        <v/>
      </c>
      <c r="AF147" t="str">
        <f t="shared" ca="1" si="120"/>
        <v/>
      </c>
      <c r="AG147" t="str">
        <f t="shared" ca="1" si="120"/>
        <v/>
      </c>
      <c r="AH147" t="str">
        <f t="shared" ca="1" si="120"/>
        <v/>
      </c>
      <c r="AI147" t="str">
        <f t="shared" ca="1" si="120"/>
        <v/>
      </c>
      <c r="AJ147" t="str">
        <f t="shared" ca="1" si="99"/>
        <v/>
      </c>
      <c r="AK147" t="str">
        <f t="shared" ca="1" si="99"/>
        <v/>
      </c>
      <c r="AL147" t="str">
        <f t="shared" ca="1" si="99"/>
        <v/>
      </c>
      <c r="AM147" t="str">
        <f t="shared" ca="1" si="99"/>
        <v/>
      </c>
      <c r="AN147" t="str">
        <f t="shared" ca="1" si="99"/>
        <v/>
      </c>
      <c r="AO147" t="str">
        <f t="shared" ca="1" si="99"/>
        <v/>
      </c>
      <c r="AP147" t="str">
        <f t="shared" ca="1" si="99"/>
        <v/>
      </c>
      <c r="AQ147" t="str">
        <f t="shared" ca="1" si="99"/>
        <v/>
      </c>
      <c r="AR147" t="str">
        <f t="shared" ca="1" si="99"/>
        <v/>
      </c>
      <c r="AS147" t="str">
        <f t="shared" ca="1" si="99"/>
        <v/>
      </c>
      <c r="AT147" t="str">
        <f t="shared" ca="1" si="99"/>
        <v/>
      </c>
      <c r="AU147" t="str">
        <f t="shared" ca="1" si="99"/>
        <v/>
      </c>
      <c r="AV147" t="str">
        <f t="shared" ca="1" si="99"/>
        <v/>
      </c>
      <c r="AW147" t="str">
        <f t="shared" ca="1" si="99"/>
        <v/>
      </c>
      <c r="AX147" t="str">
        <f t="shared" ca="1" si="99"/>
        <v/>
      </c>
      <c r="AY147" t="str">
        <f t="shared" ref="AY147:BA147" ca="1" si="121">IFERROR(IF(AY$3&gt;$D$2,IF(VLOOKUP($C147,Data_qPCR,AY$3+2,FALSE)&gt;=$B$1,"",IF(VLOOKUP($C147,Data_qPCR,AY$3+2,FALSE)&lt;=$B$2,"",LOG(VLOOKUP($C147,Data_qPCR,AY$3+2,FALSE)))),""),"")</f>
        <v/>
      </c>
      <c r="AZ147" t="str">
        <f t="shared" ca="1" si="121"/>
        <v/>
      </c>
      <c r="BA147" t="str">
        <f t="shared" ca="1" si="121"/>
        <v/>
      </c>
      <c r="BB147" t="str">
        <f t="shared" ca="1" si="100"/>
        <v/>
      </c>
      <c r="BC147" t="str">
        <f t="shared" ca="1" si="101"/>
        <v/>
      </c>
      <c r="BD147" t="str">
        <f t="shared" ca="1" si="102"/>
        <v/>
      </c>
      <c r="BE147" t="str">
        <f t="shared" ca="1" si="103"/>
        <v/>
      </c>
      <c r="BF147" t="str">
        <f t="shared" ca="1" si="104"/>
        <v/>
      </c>
      <c r="BG147" t="str">
        <f t="shared" ca="1" si="105"/>
        <v/>
      </c>
      <c r="BH147" t="str">
        <f ca="1">IFERROR(IF(BB147="","",IF(Details!$B$10=1,1,VLOOKUP($BB147,Data_qPCR,58,FALSE))),"")</f>
        <v/>
      </c>
      <c r="BI147" t="str">
        <f t="shared" ca="1" si="106"/>
        <v/>
      </c>
      <c r="BJ147" t="str">
        <f t="shared" ca="1" si="107"/>
        <v/>
      </c>
      <c r="BK147" t="str">
        <f t="shared" ca="1" si="108"/>
        <v/>
      </c>
      <c r="BL147" t="str">
        <f t="shared" ca="1" si="109"/>
        <v/>
      </c>
      <c r="BM147" t="str">
        <f t="shared" ca="1" si="110"/>
        <v/>
      </c>
      <c r="BN147" t="str">
        <f t="shared" ca="1" si="111"/>
        <v/>
      </c>
      <c r="BO147" t="str">
        <f t="shared" ca="1" si="112"/>
        <v/>
      </c>
      <c r="BP147" t="str">
        <f ca="1">IF(BO147="","",BQ147-COUNTIF($BO$3:BO146,BO147))</f>
        <v/>
      </c>
      <c r="BQ147" t="str">
        <f t="shared" ca="1" si="113"/>
        <v/>
      </c>
      <c r="BR147" t="str">
        <f t="shared" ca="1" si="114"/>
        <v/>
      </c>
      <c r="BS147" t="str">
        <f t="shared" ca="1" si="115"/>
        <v/>
      </c>
      <c r="BT147" t="str">
        <f t="shared" ca="1" si="116"/>
        <v/>
      </c>
      <c r="BU147" t="str">
        <f t="shared" ca="1" si="117"/>
        <v/>
      </c>
      <c r="BV147" s="79" t="str">
        <f t="shared" ca="1" si="118"/>
        <v/>
      </c>
      <c r="BW147" s="79" t="str">
        <f t="shared" ca="1" si="119"/>
        <v/>
      </c>
    </row>
    <row r="148" spans="1:75" x14ac:dyDescent="0.25">
      <c r="B148" s="79"/>
      <c r="BV148" s="79"/>
      <c r="BW148" s="79"/>
    </row>
    <row r="149" spans="1:75" x14ac:dyDescent="0.25">
      <c r="B149" s="79"/>
      <c r="BV149" s="79"/>
      <c r="BW149" s="79"/>
    </row>
    <row r="150" spans="1:75" x14ac:dyDescent="0.25">
      <c r="B150" s="79"/>
      <c r="BV150" s="79"/>
      <c r="BW150" s="79"/>
    </row>
    <row r="151" spans="1:75" x14ac:dyDescent="0.25">
      <c r="B151" s="79"/>
      <c r="BV151" s="79"/>
      <c r="BW151" s="79"/>
    </row>
    <row r="152" spans="1:75" x14ac:dyDescent="0.25">
      <c r="B152" s="79"/>
      <c r="BV152" s="79"/>
      <c r="BW152" s="79"/>
    </row>
    <row r="153" spans="1:75" x14ac:dyDescent="0.25">
      <c r="B153" s="79"/>
      <c r="BV153" s="79"/>
      <c r="BW153" s="79"/>
    </row>
    <row r="154" spans="1:75" x14ac:dyDescent="0.25">
      <c r="B154" s="79"/>
      <c r="BV154" s="79"/>
      <c r="BW154" s="79"/>
    </row>
    <row r="155" spans="1:75" x14ac:dyDescent="0.25">
      <c r="B155" s="79"/>
      <c r="BV155" s="79"/>
      <c r="BW155" s="79"/>
    </row>
    <row r="156" spans="1:75" x14ac:dyDescent="0.25">
      <c r="B156" s="79"/>
      <c r="BV156" s="79"/>
      <c r="BW156" s="79"/>
    </row>
    <row r="157" spans="1:75" x14ac:dyDescent="0.25">
      <c r="B157" s="79"/>
      <c r="BV157" s="79"/>
      <c r="BW157" s="79"/>
    </row>
    <row r="158" spans="1:75" x14ac:dyDescent="0.25">
      <c r="B158" s="79"/>
      <c r="BV158" s="79"/>
      <c r="BW158" s="79"/>
    </row>
    <row r="159" spans="1:75" x14ac:dyDescent="0.25">
      <c r="B159" s="79"/>
      <c r="BV159" s="79"/>
      <c r="BW159" s="79"/>
    </row>
    <row r="160" spans="1:75" x14ac:dyDescent="0.25">
      <c r="B160" s="79"/>
      <c r="BV160" s="79"/>
      <c r="BW160" s="79"/>
    </row>
    <row r="161" spans="2:75" x14ac:dyDescent="0.25">
      <c r="B161" s="79"/>
      <c r="BV161" s="79"/>
      <c r="BW161" s="79"/>
    </row>
    <row r="162" spans="2:75" x14ac:dyDescent="0.25">
      <c r="B162" s="79"/>
      <c r="BV162" s="79"/>
      <c r="BW162" s="79"/>
    </row>
    <row r="163" spans="2:75" x14ac:dyDescent="0.25">
      <c r="B163" s="79"/>
      <c r="BV163" s="79"/>
      <c r="BW163" s="79"/>
    </row>
    <row r="164" spans="2:75" x14ac:dyDescent="0.25">
      <c r="B164" s="79"/>
      <c r="BV164" s="79"/>
      <c r="BW164" s="79"/>
    </row>
    <row r="165" spans="2:75" x14ac:dyDescent="0.25">
      <c r="B165" s="79"/>
      <c r="BV165" s="79"/>
      <c r="BW165" s="79"/>
    </row>
    <row r="166" spans="2:75" x14ac:dyDescent="0.25">
      <c r="B166" s="79"/>
      <c r="BV166" s="79"/>
      <c r="BW166" s="79"/>
    </row>
    <row r="167" spans="2:75" x14ac:dyDescent="0.25">
      <c r="B167" s="79"/>
      <c r="BV167" s="79"/>
      <c r="BW167" s="79"/>
    </row>
    <row r="168" spans="2:75" x14ac:dyDescent="0.25">
      <c r="B168" s="79"/>
      <c r="BV168" s="79"/>
      <c r="BW168" s="79"/>
    </row>
    <row r="169" spans="2:75" x14ac:dyDescent="0.25">
      <c r="B169" s="79"/>
      <c r="BV169" s="79"/>
      <c r="BW169" s="79"/>
    </row>
    <row r="170" spans="2:75" x14ac:dyDescent="0.25">
      <c r="B170" s="79"/>
      <c r="BV170" s="79"/>
      <c r="BW170" s="79"/>
    </row>
    <row r="171" spans="2:75" x14ac:dyDescent="0.25">
      <c r="B171" s="79"/>
      <c r="BV171" s="79"/>
      <c r="BW171" s="79"/>
    </row>
    <row r="172" spans="2:75" x14ac:dyDescent="0.25">
      <c r="B172" s="79"/>
      <c r="BV172" s="79"/>
      <c r="BW172" s="79"/>
    </row>
    <row r="173" spans="2:75" x14ac:dyDescent="0.25">
      <c r="B173" s="79"/>
      <c r="BV173" s="79"/>
      <c r="BW173" s="79"/>
    </row>
    <row r="174" spans="2:75" x14ac:dyDescent="0.25">
      <c r="B174" s="79"/>
      <c r="BV174" s="79"/>
      <c r="BW174" s="79"/>
    </row>
    <row r="175" spans="2:75" x14ac:dyDescent="0.25">
      <c r="B175" s="79"/>
      <c r="BV175" s="79"/>
      <c r="BW175" s="79"/>
    </row>
    <row r="176" spans="2:75" x14ac:dyDescent="0.25">
      <c r="B176" s="79"/>
      <c r="BV176" s="79"/>
      <c r="BW176" s="79"/>
    </row>
    <row r="177" spans="2:75" x14ac:dyDescent="0.25">
      <c r="B177" s="79"/>
      <c r="BV177" s="79"/>
      <c r="BW177" s="79"/>
    </row>
    <row r="178" spans="2:75" x14ac:dyDescent="0.25">
      <c r="B178" s="79"/>
      <c r="BV178" s="79"/>
      <c r="BW178" s="79"/>
    </row>
    <row r="179" spans="2:75" x14ac:dyDescent="0.25">
      <c r="B179" s="79"/>
      <c r="BV179" s="79"/>
      <c r="BW179" s="79"/>
    </row>
    <row r="180" spans="2:75" x14ac:dyDescent="0.25">
      <c r="B180" s="79"/>
      <c r="BV180" s="79"/>
      <c r="BW180" s="79"/>
    </row>
    <row r="181" spans="2:75" x14ac:dyDescent="0.25">
      <c r="B181" s="79"/>
      <c r="BV181" s="79"/>
      <c r="BW181" s="79"/>
    </row>
    <row r="182" spans="2:75" x14ac:dyDescent="0.25">
      <c r="B182" s="79"/>
      <c r="BV182" s="79"/>
      <c r="BW182" s="79"/>
    </row>
    <row r="183" spans="2:75" x14ac:dyDescent="0.25">
      <c r="B183" s="79"/>
      <c r="BV183" s="79"/>
      <c r="BW183" s="79"/>
    </row>
    <row r="184" spans="2:75" x14ac:dyDescent="0.25">
      <c r="B184" s="79"/>
      <c r="BV184" s="79"/>
      <c r="BW184" s="79"/>
    </row>
    <row r="185" spans="2:75" x14ac:dyDescent="0.25">
      <c r="B185" s="79"/>
      <c r="BV185" s="79"/>
      <c r="BW185" s="79"/>
    </row>
    <row r="186" spans="2:75" x14ac:dyDescent="0.25">
      <c r="B186" s="79"/>
      <c r="BV186" s="79"/>
      <c r="BW186" s="79"/>
    </row>
    <row r="187" spans="2:75" x14ac:dyDescent="0.25">
      <c r="B187" s="79"/>
      <c r="BV187" s="79"/>
      <c r="BW187" s="79"/>
    </row>
    <row r="188" spans="2:75" x14ac:dyDescent="0.25">
      <c r="B188" s="79"/>
      <c r="BV188" s="79"/>
      <c r="BW188" s="79"/>
    </row>
    <row r="189" spans="2:75" x14ac:dyDescent="0.25">
      <c r="B189" s="79"/>
      <c r="BV189" s="79"/>
      <c r="BW189" s="79"/>
    </row>
    <row r="190" spans="2:75" x14ac:dyDescent="0.25">
      <c r="B190" s="79"/>
      <c r="BV190" s="79"/>
      <c r="BW190" s="79"/>
    </row>
    <row r="191" spans="2:75" x14ac:dyDescent="0.25">
      <c r="B191" s="79"/>
      <c r="BV191" s="79"/>
      <c r="BW191" s="79"/>
    </row>
    <row r="192" spans="2:75" x14ac:dyDescent="0.25">
      <c r="B192" s="79"/>
      <c r="BV192" s="79"/>
      <c r="BW192" s="79"/>
    </row>
    <row r="193" spans="2:75" x14ac:dyDescent="0.25">
      <c r="B193" s="79"/>
      <c r="BV193" s="79"/>
      <c r="BW193" s="79"/>
    </row>
    <row r="194" spans="2:75" x14ac:dyDescent="0.25">
      <c r="B194" s="79"/>
      <c r="BV194" s="79"/>
      <c r="BW194" s="79"/>
    </row>
    <row r="195" spans="2:75" x14ac:dyDescent="0.25">
      <c r="B195" s="79"/>
      <c r="BV195" s="79"/>
      <c r="BW195" s="79"/>
    </row>
    <row r="196" spans="2:75" x14ac:dyDescent="0.25">
      <c r="B196" s="79"/>
      <c r="BV196" s="79"/>
      <c r="BW196" s="79"/>
    </row>
    <row r="197" spans="2:75" x14ac:dyDescent="0.25">
      <c r="B197" s="79"/>
      <c r="BV197" s="79"/>
      <c r="BW197" s="79"/>
    </row>
    <row r="198" spans="2:75" x14ac:dyDescent="0.25">
      <c r="B198" s="79"/>
      <c r="BV198" s="79"/>
      <c r="BW198" s="79"/>
    </row>
    <row r="199" spans="2:75" x14ac:dyDescent="0.25">
      <c r="B199" s="79"/>
      <c r="BV199" s="79"/>
      <c r="BW199" s="79"/>
    </row>
    <row r="200" spans="2:75" x14ac:dyDescent="0.25">
      <c r="B200" s="79"/>
      <c r="BV200" s="79"/>
      <c r="BW200" s="79"/>
    </row>
    <row r="201" spans="2:75" x14ac:dyDescent="0.25">
      <c r="B201" s="79"/>
      <c r="BV201" s="79"/>
      <c r="BW201" s="79"/>
    </row>
    <row r="202" spans="2:75" x14ac:dyDescent="0.25">
      <c r="B202" s="79"/>
      <c r="BV202" s="79"/>
      <c r="BW202" s="79"/>
    </row>
    <row r="203" spans="2:75" x14ac:dyDescent="0.25">
      <c r="B203" s="79"/>
      <c r="BV203" s="79"/>
      <c r="BW203" s="79"/>
    </row>
    <row r="204" spans="2:75" x14ac:dyDescent="0.25">
      <c r="B204" s="79"/>
      <c r="BV204" s="79"/>
      <c r="BW204" s="79"/>
    </row>
    <row r="205" spans="2:75" x14ac:dyDescent="0.25">
      <c r="B205" s="79"/>
      <c r="BV205" s="79"/>
      <c r="BW205" s="79"/>
    </row>
    <row r="206" spans="2:75" x14ac:dyDescent="0.25">
      <c r="B206" s="79"/>
      <c r="BV206" s="79"/>
      <c r="BW206" s="79"/>
    </row>
    <row r="207" spans="2:75" x14ac:dyDescent="0.25">
      <c r="B207" s="79"/>
      <c r="BV207" s="79"/>
      <c r="BW207" s="79"/>
    </row>
    <row r="208" spans="2:75" x14ac:dyDescent="0.25">
      <c r="B208" s="79"/>
      <c r="BV208" s="79"/>
      <c r="BW208" s="79"/>
    </row>
    <row r="209" spans="2:75" x14ac:dyDescent="0.25">
      <c r="B209" s="79"/>
      <c r="BV209" s="79"/>
      <c r="BW209" s="79"/>
    </row>
    <row r="210" spans="2:75" x14ac:dyDescent="0.25">
      <c r="B210" s="79"/>
      <c r="BV210" s="79"/>
      <c r="BW210" s="79"/>
    </row>
    <row r="211" spans="2:75" x14ac:dyDescent="0.25">
      <c r="B211" s="79"/>
      <c r="BV211" s="79"/>
      <c r="BW211" s="79"/>
    </row>
    <row r="212" spans="2:75" x14ac:dyDescent="0.25">
      <c r="B212" s="79"/>
      <c r="BV212" s="79"/>
      <c r="BW212" s="79"/>
    </row>
    <row r="213" spans="2:75" x14ac:dyDescent="0.25">
      <c r="B213" s="79"/>
      <c r="BV213" s="79"/>
      <c r="BW213" s="79"/>
    </row>
    <row r="214" spans="2:75" x14ac:dyDescent="0.25">
      <c r="B214" s="79"/>
      <c r="BV214" s="79"/>
      <c r="BW214" s="79"/>
    </row>
    <row r="215" spans="2:75" x14ac:dyDescent="0.25">
      <c r="B215" s="79"/>
      <c r="BV215" s="79"/>
      <c r="BW215" s="79"/>
    </row>
    <row r="216" spans="2:75" x14ac:dyDescent="0.25">
      <c r="B216" s="79"/>
      <c r="BV216" s="79"/>
      <c r="BW216" s="79"/>
    </row>
    <row r="217" spans="2:75" x14ac:dyDescent="0.25">
      <c r="B217" s="79"/>
      <c r="BV217" s="79"/>
      <c r="BW217" s="79"/>
    </row>
    <row r="218" spans="2:75" x14ac:dyDescent="0.25">
      <c r="B218" s="79"/>
      <c r="BV218" s="79"/>
      <c r="BW218" s="79"/>
    </row>
    <row r="219" spans="2:75" x14ac:dyDescent="0.25">
      <c r="B219" s="79"/>
      <c r="BV219" s="79"/>
      <c r="BW219" s="79"/>
    </row>
    <row r="220" spans="2:75" x14ac:dyDescent="0.25">
      <c r="B220" s="79"/>
      <c r="BV220" s="79"/>
      <c r="BW220" s="79"/>
    </row>
    <row r="221" spans="2:75" x14ac:dyDescent="0.25">
      <c r="B221" s="79"/>
      <c r="BV221" s="79"/>
      <c r="BW221" s="79"/>
    </row>
    <row r="222" spans="2:75" x14ac:dyDescent="0.25">
      <c r="B222" s="79"/>
      <c r="BV222" s="79"/>
      <c r="BW222" s="79"/>
    </row>
    <row r="223" spans="2:75" x14ac:dyDescent="0.25">
      <c r="B223" s="79"/>
      <c r="BV223" s="79"/>
      <c r="BW223" s="79"/>
    </row>
    <row r="224" spans="2:75" x14ac:dyDescent="0.25">
      <c r="B224" s="79"/>
      <c r="BV224" s="79"/>
      <c r="BW224" s="79"/>
    </row>
    <row r="225" spans="2:75" x14ac:dyDescent="0.25">
      <c r="B225" s="79"/>
      <c r="BV225" s="79"/>
      <c r="BW225" s="79"/>
    </row>
    <row r="226" spans="2:75" x14ac:dyDescent="0.25">
      <c r="B226" s="79"/>
      <c r="BV226" s="79"/>
      <c r="BW226" s="79"/>
    </row>
    <row r="227" spans="2:75" x14ac:dyDescent="0.25">
      <c r="B227" s="79"/>
      <c r="BV227" s="79"/>
      <c r="BW227" s="79"/>
    </row>
    <row r="228" spans="2:75" x14ac:dyDescent="0.25">
      <c r="B228" s="79"/>
      <c r="BV228" s="79"/>
      <c r="BW228" s="79"/>
    </row>
    <row r="229" spans="2:75" x14ac:dyDescent="0.25">
      <c r="B229" s="79"/>
      <c r="BV229" s="79"/>
      <c r="BW229" s="79"/>
    </row>
    <row r="230" spans="2:75" x14ac:dyDescent="0.25">
      <c r="B230" s="79"/>
      <c r="BV230" s="79"/>
      <c r="BW230" s="79"/>
    </row>
    <row r="231" spans="2:75" x14ac:dyDescent="0.25">
      <c r="B231" s="79"/>
      <c r="BV231" s="79"/>
      <c r="BW231" s="79"/>
    </row>
    <row r="232" spans="2:75" x14ac:dyDescent="0.25">
      <c r="B232" s="79"/>
      <c r="BV232" s="79"/>
      <c r="BW232" s="79"/>
    </row>
    <row r="233" spans="2:75" x14ac:dyDescent="0.25">
      <c r="B233" s="79"/>
      <c r="BV233" s="79"/>
      <c r="BW233" s="79"/>
    </row>
    <row r="234" spans="2:75" x14ac:dyDescent="0.25">
      <c r="B234" s="79"/>
      <c r="BV234" s="79"/>
      <c r="BW234" s="79"/>
    </row>
    <row r="235" spans="2:75" x14ac:dyDescent="0.25">
      <c r="B235" s="79"/>
      <c r="BV235" s="79"/>
      <c r="BW235" s="79"/>
    </row>
    <row r="236" spans="2:75" x14ac:dyDescent="0.25">
      <c r="B236" s="79"/>
      <c r="BV236" s="79"/>
      <c r="BW236" s="79"/>
    </row>
    <row r="237" spans="2:75" x14ac:dyDescent="0.25">
      <c r="B237" s="79"/>
      <c r="BV237" s="79"/>
      <c r="BW237" s="79"/>
    </row>
    <row r="238" spans="2:75" x14ac:dyDescent="0.25">
      <c r="B238" s="79"/>
      <c r="BV238" s="79"/>
      <c r="BW238" s="79"/>
    </row>
    <row r="239" spans="2:75" x14ac:dyDescent="0.25">
      <c r="B239" s="79"/>
      <c r="BV239" s="79"/>
      <c r="BW239" s="79"/>
    </row>
    <row r="240" spans="2:75" x14ac:dyDescent="0.25">
      <c r="B240" s="79"/>
      <c r="BV240" s="79"/>
      <c r="BW240" s="79"/>
    </row>
    <row r="241" spans="2:75" x14ac:dyDescent="0.25">
      <c r="B241" s="79"/>
      <c r="BV241" s="79"/>
      <c r="BW241" s="79"/>
    </row>
    <row r="242" spans="2:75" x14ac:dyDescent="0.25">
      <c r="B242" s="79"/>
      <c r="BV242" s="79"/>
      <c r="BW242" s="79"/>
    </row>
    <row r="243" spans="2:75" x14ac:dyDescent="0.25">
      <c r="B243" s="79"/>
      <c r="BV243" s="79"/>
      <c r="BW243" s="79"/>
    </row>
    <row r="244" spans="2:75" x14ac:dyDescent="0.25">
      <c r="B244" s="79"/>
      <c r="BV244" s="79"/>
      <c r="BW244" s="79"/>
    </row>
    <row r="245" spans="2:75" x14ac:dyDescent="0.25">
      <c r="B245" s="79"/>
      <c r="BV245" s="79"/>
      <c r="BW245" s="79"/>
    </row>
    <row r="246" spans="2:75" x14ac:dyDescent="0.25">
      <c r="B246" s="79"/>
      <c r="BV246" s="79"/>
      <c r="BW246" s="79"/>
    </row>
    <row r="247" spans="2:75" x14ac:dyDescent="0.25">
      <c r="B247" s="79"/>
      <c r="BV247" s="79"/>
      <c r="BW247" s="79"/>
    </row>
    <row r="248" spans="2:75" x14ac:dyDescent="0.25">
      <c r="B248" s="79"/>
      <c r="BV248" s="79"/>
      <c r="BW248" s="79"/>
    </row>
    <row r="249" spans="2:75" x14ac:dyDescent="0.25">
      <c r="B249" s="79"/>
      <c r="BV249" s="79"/>
      <c r="BW249" s="79"/>
    </row>
    <row r="250" spans="2:75" x14ac:dyDescent="0.25">
      <c r="B250" s="79"/>
      <c r="BV250" s="79"/>
      <c r="BW250" s="79"/>
    </row>
    <row r="251" spans="2:75" x14ac:dyDescent="0.25">
      <c r="B251" s="79"/>
      <c r="BV251" s="79"/>
      <c r="BW251" s="79"/>
    </row>
    <row r="252" spans="2:75" x14ac:dyDescent="0.25">
      <c r="B252" s="79"/>
      <c r="BV252" s="79"/>
      <c r="BW252" s="79"/>
    </row>
    <row r="253" spans="2:75" x14ac:dyDescent="0.25">
      <c r="B253" s="79"/>
      <c r="BV253" s="79"/>
      <c r="BW253" s="79"/>
    </row>
    <row r="254" spans="2:75" x14ac:dyDescent="0.25">
      <c r="B254" s="79"/>
      <c r="BV254" s="79"/>
      <c r="BW254" s="79"/>
    </row>
    <row r="255" spans="2:75" x14ac:dyDescent="0.25">
      <c r="B255" s="79"/>
      <c r="BV255" s="79"/>
      <c r="BW255" s="79"/>
    </row>
    <row r="256" spans="2:75" x14ac:dyDescent="0.25">
      <c r="B256" s="79"/>
      <c r="BV256" s="79"/>
      <c r="BW256" s="79"/>
    </row>
    <row r="257" spans="2:75" x14ac:dyDescent="0.25">
      <c r="B257" s="79"/>
      <c r="BV257" s="79"/>
      <c r="BW257" s="79"/>
    </row>
    <row r="258" spans="2:75" x14ac:dyDescent="0.25">
      <c r="B258" s="79"/>
      <c r="BV258" s="79"/>
      <c r="BW258" s="79"/>
    </row>
    <row r="259" spans="2:75" x14ac:dyDescent="0.25">
      <c r="B259" s="79"/>
      <c r="BV259" s="79"/>
      <c r="BW259" s="79"/>
    </row>
    <row r="260" spans="2:75" x14ac:dyDescent="0.25">
      <c r="B260" s="79"/>
      <c r="BV260" s="79"/>
      <c r="BW260" s="79"/>
    </row>
    <row r="261" spans="2:75" x14ac:dyDescent="0.25">
      <c r="B261" s="79"/>
      <c r="BV261" s="79"/>
      <c r="BW261" s="79"/>
    </row>
    <row r="262" spans="2:75" x14ac:dyDescent="0.25">
      <c r="B262" s="79"/>
      <c r="BV262" s="79"/>
      <c r="BW262" s="79"/>
    </row>
    <row r="263" spans="2:75" x14ac:dyDescent="0.25">
      <c r="B263" s="79"/>
      <c r="BV263" s="79"/>
      <c r="BW263" s="79"/>
    </row>
    <row r="264" spans="2:75" x14ac:dyDescent="0.25">
      <c r="B264" s="79"/>
      <c r="BV264" s="79"/>
      <c r="BW264" s="79"/>
    </row>
    <row r="265" spans="2:75" x14ac:dyDescent="0.25">
      <c r="B265" s="79"/>
      <c r="BV265" s="79"/>
      <c r="BW265" s="79"/>
    </row>
    <row r="266" spans="2:75" x14ac:dyDescent="0.25">
      <c r="B266" s="79"/>
      <c r="BV266" s="79"/>
      <c r="BW266" s="79"/>
    </row>
    <row r="267" spans="2:75" x14ac:dyDescent="0.25">
      <c r="B267" s="79"/>
      <c r="BV267" s="79"/>
      <c r="BW267" s="79"/>
    </row>
    <row r="268" spans="2:75" x14ac:dyDescent="0.25">
      <c r="B268" s="79"/>
      <c r="BV268" s="79"/>
      <c r="BW268" s="79"/>
    </row>
    <row r="269" spans="2:75" x14ac:dyDescent="0.25">
      <c r="B269" s="79"/>
      <c r="BV269" s="79"/>
      <c r="BW269" s="79"/>
    </row>
    <row r="270" spans="2:75" x14ac:dyDescent="0.25">
      <c r="B270" s="79"/>
      <c r="BV270" s="79"/>
      <c r="BW270" s="79"/>
    </row>
    <row r="271" spans="2:75" x14ac:dyDescent="0.25">
      <c r="B271" s="79"/>
      <c r="BV271" s="79"/>
      <c r="BW271" s="79"/>
    </row>
    <row r="272" spans="2:75" x14ac:dyDescent="0.25">
      <c r="B272" s="79"/>
      <c r="BV272" s="79"/>
      <c r="BW272" s="79"/>
    </row>
    <row r="273" spans="2:75" x14ac:dyDescent="0.25">
      <c r="B273" s="79"/>
      <c r="BV273" s="79"/>
      <c r="BW273" s="79"/>
    </row>
    <row r="274" spans="2:75" x14ac:dyDescent="0.25">
      <c r="B274" s="79"/>
      <c r="BV274" s="79"/>
      <c r="BW274" s="79"/>
    </row>
    <row r="275" spans="2:75" x14ac:dyDescent="0.25">
      <c r="B275" s="79"/>
      <c r="BV275" s="79"/>
      <c r="BW275" s="79"/>
    </row>
    <row r="276" spans="2:75" x14ac:dyDescent="0.25">
      <c r="B276" s="79"/>
      <c r="BV276" s="79"/>
      <c r="BW276" s="79"/>
    </row>
    <row r="277" spans="2:75" x14ac:dyDescent="0.25">
      <c r="B277" s="79"/>
      <c r="BV277" s="79"/>
      <c r="BW277" s="79"/>
    </row>
    <row r="278" spans="2:75" x14ac:dyDescent="0.25">
      <c r="B278" s="79"/>
      <c r="BV278" s="79"/>
      <c r="BW278" s="79"/>
    </row>
    <row r="279" spans="2:75" x14ac:dyDescent="0.25">
      <c r="B279" s="79"/>
      <c r="BV279" s="79"/>
      <c r="BW279" s="79"/>
    </row>
    <row r="280" spans="2:75" x14ac:dyDescent="0.25">
      <c r="B280" s="79"/>
      <c r="BV280" s="79"/>
      <c r="BW280" s="79"/>
    </row>
    <row r="281" spans="2:75" x14ac:dyDescent="0.25">
      <c r="B281" s="79"/>
      <c r="BV281" s="79"/>
      <c r="BW281" s="79"/>
    </row>
    <row r="282" spans="2:75" x14ac:dyDescent="0.25">
      <c r="B282" s="79"/>
      <c r="BV282" s="79"/>
      <c r="BW282" s="79"/>
    </row>
    <row r="283" spans="2:75" x14ac:dyDescent="0.25">
      <c r="B283" s="79"/>
      <c r="BV283" s="79"/>
      <c r="BW283" s="79"/>
    </row>
    <row r="284" spans="2:75" x14ac:dyDescent="0.25">
      <c r="B284" s="79"/>
      <c r="BV284" s="79"/>
      <c r="BW284" s="79"/>
    </row>
    <row r="285" spans="2:75" x14ac:dyDescent="0.25">
      <c r="B285" s="79"/>
      <c r="BV285" s="79"/>
      <c r="BW285" s="79"/>
    </row>
    <row r="286" spans="2:75" x14ac:dyDescent="0.25">
      <c r="B286" s="79"/>
      <c r="BV286" s="79"/>
      <c r="BW286" s="79"/>
    </row>
    <row r="287" spans="2:75" x14ac:dyDescent="0.25">
      <c r="B287" s="79"/>
      <c r="BV287" s="79"/>
      <c r="BW287" s="79"/>
    </row>
    <row r="288" spans="2:75" x14ac:dyDescent="0.25">
      <c r="B288" s="79"/>
      <c r="BV288" s="79"/>
      <c r="BW288" s="79"/>
    </row>
    <row r="289" spans="2:75" x14ac:dyDescent="0.25">
      <c r="B289" s="79"/>
      <c r="BV289" s="79"/>
      <c r="BW289" s="79"/>
    </row>
    <row r="290" spans="2:75" x14ac:dyDescent="0.25">
      <c r="B290" s="79"/>
      <c r="BV290" s="79"/>
      <c r="BW290" s="79"/>
    </row>
    <row r="291" spans="2:75" x14ac:dyDescent="0.25">
      <c r="B291" s="79"/>
      <c r="BV291" s="79"/>
      <c r="BW291" s="79"/>
    </row>
    <row r="292" spans="2:75" x14ac:dyDescent="0.25">
      <c r="B292" s="79"/>
      <c r="BV292" s="79"/>
      <c r="BW292" s="79"/>
    </row>
    <row r="293" spans="2:75" x14ac:dyDescent="0.25">
      <c r="B293" s="79"/>
      <c r="BV293" s="79"/>
      <c r="BW293" s="79"/>
    </row>
    <row r="294" spans="2:75" x14ac:dyDescent="0.25">
      <c r="B294" s="79"/>
      <c r="BV294" s="79"/>
      <c r="BW294" s="79"/>
    </row>
    <row r="295" spans="2:75" x14ac:dyDescent="0.25">
      <c r="B295" s="79"/>
      <c r="BV295" s="79"/>
      <c r="BW295" s="79"/>
    </row>
    <row r="296" spans="2:75" x14ac:dyDescent="0.25">
      <c r="B296" s="79"/>
      <c r="BV296" s="79"/>
      <c r="BW296" s="79"/>
    </row>
    <row r="297" spans="2:75" x14ac:dyDescent="0.25">
      <c r="B297" s="79"/>
      <c r="BV297" s="79"/>
      <c r="BW297" s="79"/>
    </row>
    <row r="298" spans="2:75" x14ac:dyDescent="0.25">
      <c r="B298" s="79"/>
      <c r="BV298" s="79"/>
      <c r="BW298" s="79"/>
    </row>
    <row r="299" spans="2:75" x14ac:dyDescent="0.25">
      <c r="B299" s="79"/>
      <c r="BV299" s="79"/>
      <c r="BW299" s="79"/>
    </row>
    <row r="300" spans="2:75" x14ac:dyDescent="0.25">
      <c r="B300" s="79"/>
      <c r="BV300" s="79"/>
      <c r="BW300" s="79"/>
    </row>
    <row r="301" spans="2:75" x14ac:dyDescent="0.25">
      <c r="B301" s="79"/>
      <c r="BV301" s="79"/>
      <c r="BW301" s="79"/>
    </row>
    <row r="302" spans="2:75" x14ac:dyDescent="0.25">
      <c r="B302" s="79"/>
      <c r="BV302" s="79"/>
      <c r="BW302" s="79"/>
    </row>
    <row r="303" spans="2:75" x14ac:dyDescent="0.25">
      <c r="B303" s="79"/>
      <c r="BV303" s="79"/>
      <c r="BW303" s="79"/>
    </row>
    <row r="304" spans="2:75" x14ac:dyDescent="0.25">
      <c r="B304" s="79"/>
      <c r="BV304" s="79"/>
      <c r="BW304" s="79"/>
    </row>
    <row r="305" spans="2:75" x14ac:dyDescent="0.25">
      <c r="B305" s="79"/>
      <c r="BV305" s="79"/>
      <c r="BW305" s="79"/>
    </row>
    <row r="306" spans="2:75" x14ac:dyDescent="0.25">
      <c r="B306" s="79"/>
      <c r="BV306" s="79"/>
      <c r="BW306" s="79"/>
    </row>
    <row r="307" spans="2:75" x14ac:dyDescent="0.25">
      <c r="B307" s="79"/>
      <c r="BV307" s="79"/>
      <c r="BW307" s="79"/>
    </row>
    <row r="308" spans="2:75" x14ac:dyDescent="0.25">
      <c r="B308" s="79"/>
      <c r="BV308" s="79"/>
      <c r="BW308" s="79"/>
    </row>
    <row r="309" spans="2:75" x14ac:dyDescent="0.25">
      <c r="B309" s="79"/>
      <c r="BV309" s="79"/>
      <c r="BW309" s="79"/>
    </row>
    <row r="310" spans="2:75" x14ac:dyDescent="0.25">
      <c r="B310" s="79"/>
      <c r="BV310" s="79"/>
      <c r="BW310" s="79"/>
    </row>
    <row r="311" spans="2:75" x14ac:dyDescent="0.25">
      <c r="B311" s="79"/>
      <c r="BV311" s="79"/>
      <c r="BW311" s="79"/>
    </row>
    <row r="312" spans="2:75" x14ac:dyDescent="0.25">
      <c r="B312" s="79"/>
      <c r="BV312" s="79"/>
      <c r="BW312" s="79"/>
    </row>
    <row r="313" spans="2:75" x14ac:dyDescent="0.25">
      <c r="B313" s="79"/>
      <c r="BV313" s="79"/>
      <c r="BW313" s="79"/>
    </row>
    <row r="314" spans="2:75" x14ac:dyDescent="0.25">
      <c r="B314" s="79"/>
      <c r="BV314" s="79"/>
      <c r="BW314" s="79"/>
    </row>
    <row r="315" spans="2:75" x14ac:dyDescent="0.25">
      <c r="B315" s="79"/>
      <c r="BV315" s="79"/>
      <c r="BW315" s="79"/>
    </row>
    <row r="316" spans="2:75" x14ac:dyDescent="0.25">
      <c r="B316" s="79"/>
      <c r="BV316" s="79"/>
      <c r="BW316" s="79"/>
    </row>
    <row r="317" spans="2:75" x14ac:dyDescent="0.25">
      <c r="B317" s="79"/>
      <c r="BV317" s="79"/>
      <c r="BW317" s="79"/>
    </row>
    <row r="318" spans="2:75" x14ac:dyDescent="0.25">
      <c r="B318" s="79"/>
      <c r="BV318" s="79"/>
      <c r="BW318" s="79"/>
    </row>
    <row r="319" spans="2:75" x14ac:dyDescent="0.25">
      <c r="B319" s="79"/>
      <c r="BV319" s="79"/>
      <c r="BW319" s="79"/>
    </row>
    <row r="320" spans="2:75" x14ac:dyDescent="0.25">
      <c r="B320" s="79"/>
      <c r="BV320" s="79"/>
      <c r="BW320" s="79"/>
    </row>
    <row r="321" spans="2:75" x14ac:dyDescent="0.25">
      <c r="B321" s="79"/>
      <c r="BV321" s="79"/>
      <c r="BW321" s="79"/>
    </row>
    <row r="322" spans="2:75" x14ac:dyDescent="0.25">
      <c r="B322" s="79"/>
      <c r="BV322" s="79"/>
      <c r="BW322" s="79"/>
    </row>
    <row r="323" spans="2:75" x14ac:dyDescent="0.25">
      <c r="B323" s="79"/>
      <c r="BV323" s="79"/>
      <c r="BW323" s="79"/>
    </row>
    <row r="324" spans="2:75" x14ac:dyDescent="0.25">
      <c r="B324" s="79"/>
      <c r="BV324" s="79"/>
      <c r="BW324" s="79"/>
    </row>
    <row r="325" spans="2:75" x14ac:dyDescent="0.25">
      <c r="B325" s="79"/>
      <c r="BV325" s="79"/>
      <c r="BW325" s="79"/>
    </row>
    <row r="326" spans="2:75" x14ac:dyDescent="0.25">
      <c r="B326" s="79"/>
      <c r="BV326" s="79"/>
      <c r="BW326" s="79"/>
    </row>
    <row r="327" spans="2:75" x14ac:dyDescent="0.25">
      <c r="B327" s="79"/>
      <c r="BV327" s="79"/>
      <c r="BW327" s="79"/>
    </row>
    <row r="328" spans="2:75" x14ac:dyDescent="0.25">
      <c r="B328" s="79"/>
      <c r="BV328" s="79"/>
      <c r="BW328" s="79"/>
    </row>
    <row r="329" spans="2:75" x14ac:dyDescent="0.25">
      <c r="B329" s="79"/>
      <c r="BV329" s="79"/>
      <c r="BW329" s="79"/>
    </row>
    <row r="330" spans="2:75" x14ac:dyDescent="0.25">
      <c r="B330" s="79"/>
      <c r="BV330" s="79"/>
      <c r="BW330" s="79"/>
    </row>
    <row r="331" spans="2:75" x14ac:dyDescent="0.25">
      <c r="B331" s="79"/>
      <c r="BV331" s="79"/>
      <c r="BW331" s="79"/>
    </row>
    <row r="332" spans="2:75" x14ac:dyDescent="0.25">
      <c r="B332" s="79"/>
      <c r="BV332" s="79"/>
      <c r="BW332" s="79"/>
    </row>
    <row r="333" spans="2:75" x14ac:dyDescent="0.25">
      <c r="B333" s="79"/>
      <c r="BV333" s="79"/>
      <c r="BW333" s="79"/>
    </row>
    <row r="334" spans="2:75" x14ac:dyDescent="0.25">
      <c r="B334" s="79"/>
      <c r="BV334" s="79"/>
      <c r="BW334" s="79"/>
    </row>
    <row r="335" spans="2:75" x14ac:dyDescent="0.25">
      <c r="B335" s="79"/>
      <c r="BV335" s="79"/>
      <c r="BW335" s="79"/>
    </row>
    <row r="336" spans="2:75" x14ac:dyDescent="0.25">
      <c r="B336" s="79"/>
      <c r="BV336" s="79"/>
      <c r="BW336" s="79"/>
    </row>
    <row r="337" spans="2:75" x14ac:dyDescent="0.25">
      <c r="B337" s="79"/>
      <c r="BV337" s="79"/>
      <c r="BW337" s="79"/>
    </row>
    <row r="338" spans="2:75" x14ac:dyDescent="0.25">
      <c r="B338" s="79"/>
      <c r="BV338" s="79"/>
      <c r="BW338" s="79"/>
    </row>
    <row r="339" spans="2:75" x14ac:dyDescent="0.25">
      <c r="B339" s="79"/>
      <c r="BV339" s="79"/>
      <c r="BW339" s="79"/>
    </row>
    <row r="340" spans="2:75" x14ac:dyDescent="0.25">
      <c r="B340" s="79"/>
      <c r="BV340" s="79"/>
      <c r="BW340" s="79"/>
    </row>
    <row r="341" spans="2:75" x14ac:dyDescent="0.25">
      <c r="B341" s="79"/>
      <c r="BV341" s="79"/>
      <c r="BW341" s="79"/>
    </row>
    <row r="342" spans="2:75" x14ac:dyDescent="0.25">
      <c r="B342" s="79"/>
      <c r="BV342" s="79"/>
      <c r="BW342" s="79"/>
    </row>
    <row r="343" spans="2:75" x14ac:dyDescent="0.25">
      <c r="B343" s="79"/>
      <c r="BV343" s="79"/>
      <c r="BW343" s="79"/>
    </row>
    <row r="344" spans="2:75" x14ac:dyDescent="0.25">
      <c r="B344" s="79"/>
      <c r="BV344" s="79"/>
      <c r="BW344" s="79"/>
    </row>
    <row r="345" spans="2:75" x14ac:dyDescent="0.25">
      <c r="B345" s="79"/>
      <c r="BV345" s="79"/>
      <c r="BW345" s="79"/>
    </row>
    <row r="346" spans="2:75" x14ac:dyDescent="0.25">
      <c r="B346" s="79"/>
      <c r="BV346" s="79"/>
      <c r="BW346" s="79"/>
    </row>
    <row r="347" spans="2:75" x14ac:dyDescent="0.25">
      <c r="B347" s="79"/>
      <c r="BV347" s="79"/>
      <c r="BW347" s="79"/>
    </row>
    <row r="348" spans="2:75" x14ac:dyDescent="0.25">
      <c r="B348" s="79"/>
      <c r="BV348" s="79"/>
      <c r="BW348" s="79"/>
    </row>
    <row r="349" spans="2:75" x14ac:dyDescent="0.25">
      <c r="B349" s="79"/>
      <c r="BV349" s="79"/>
      <c r="BW349" s="79"/>
    </row>
    <row r="350" spans="2:75" x14ac:dyDescent="0.25">
      <c r="B350" s="79"/>
      <c r="BV350" s="79"/>
      <c r="BW350" s="79"/>
    </row>
    <row r="351" spans="2:75" x14ac:dyDescent="0.25">
      <c r="B351" s="79"/>
      <c r="BV351" s="79"/>
      <c r="BW351" s="79"/>
    </row>
    <row r="352" spans="2:75" x14ac:dyDescent="0.25">
      <c r="B352" s="79"/>
      <c r="BV352" s="79"/>
      <c r="BW352" s="79"/>
    </row>
    <row r="353" spans="2:75" x14ac:dyDescent="0.25">
      <c r="B353" s="79"/>
      <c r="BV353" s="79"/>
      <c r="BW353" s="79"/>
    </row>
    <row r="354" spans="2:75" x14ac:dyDescent="0.25">
      <c r="B354" s="79"/>
      <c r="BV354" s="79"/>
      <c r="BW354" s="79"/>
    </row>
    <row r="355" spans="2:75" x14ac:dyDescent="0.25">
      <c r="B355" s="79"/>
      <c r="BV355" s="79"/>
      <c r="BW355" s="79"/>
    </row>
    <row r="356" spans="2:75" x14ac:dyDescent="0.25">
      <c r="B356" s="79"/>
      <c r="BV356" s="79"/>
      <c r="BW356" s="79"/>
    </row>
    <row r="357" spans="2:75" x14ac:dyDescent="0.25">
      <c r="B357" s="79"/>
      <c r="BV357" s="79"/>
      <c r="BW357" s="79"/>
    </row>
    <row r="358" spans="2:75" x14ac:dyDescent="0.25">
      <c r="B358" s="79"/>
      <c r="BV358" s="79"/>
      <c r="BW358" s="79"/>
    </row>
    <row r="359" spans="2:75" x14ac:dyDescent="0.25">
      <c r="B359" s="79"/>
      <c r="BV359" s="79"/>
      <c r="BW359" s="79"/>
    </row>
    <row r="1156" spans="1:75" x14ac:dyDescent="0.25">
      <c r="A1156" t="s">
        <v>508</v>
      </c>
      <c r="B1156" t="s">
        <v>702</v>
      </c>
    </row>
    <row r="1157" spans="1:75" x14ac:dyDescent="0.25">
      <c r="A1157">
        <f>IF(A1156="","",IF(ISTEXT(A1156),1,IF(A1156+1&gt;Data_Chart!$C$2,"",A1156+1)))</f>
        <v>1</v>
      </c>
      <c r="B1157" s="79">
        <f ca="1">IFERROR(SMALL(Data_Amplitude!$A$4:$A$1155,A1157),IF(B1156=$E$1,IF($E$2&gt;0,"N1",""),IF(B1156="","",IF(RIGHT(B1156,LEN(B1156)-1)+1&gt;$E$2,"","N"&amp;RIGHT(B1156,LEN(B1156)-1)+1))))</f>
        <v>1</v>
      </c>
      <c r="C1157" t="str">
        <f ca="1">IF(B1157="","",VLOOKUP(B1157,Data_OrderChart,2,FALSE))</f>
        <v>1A1</v>
      </c>
      <c r="D1157" t="str">
        <f>IFERROR(IF(D$3&gt;$D$2,IF(VLOOKUP($C1157,Data_qPCR,D$3+2,FALSE)&gt;=$B$1,"",IF(VLOOKUP($C1157,Data_qPCR,D$3+2,FALSE)&lt;=$B$2,"",LOG(VLOOKUP($C1157,Data_qPCR,D$3+2,FALSE)))),""),"")</f>
        <v/>
      </c>
      <c r="E1157" t="str">
        <f t="shared" ref="E1157:AI1157" si="122">IFERROR(IF(E$3&gt;$D$2,IF(VLOOKUP($C1157,Data_qPCR,E$3+2,FALSE)&gt;=$B$1,"",IF(VLOOKUP($C1157,Data_qPCR,E$3+2,FALSE)&lt;=$B$2,"",LOG(VLOOKUP($C1157,Data_qPCR,E$3+2,FALSE)))),""),"")</f>
        <v/>
      </c>
      <c r="F1157" t="str">
        <f t="shared" si="122"/>
        <v/>
      </c>
      <c r="G1157" t="str">
        <f t="shared" si="122"/>
        <v/>
      </c>
      <c r="H1157" t="str">
        <f t="shared" si="122"/>
        <v/>
      </c>
      <c r="I1157" t="str">
        <f t="shared" si="122"/>
        <v/>
      </c>
      <c r="J1157" t="str">
        <f t="shared" si="122"/>
        <v/>
      </c>
      <c r="K1157" t="str">
        <f t="shared" si="122"/>
        <v/>
      </c>
      <c r="L1157" t="str">
        <f t="shared" si="122"/>
        <v/>
      </c>
      <c r="M1157" t="str">
        <f t="shared" si="122"/>
        <v/>
      </c>
      <c r="N1157" t="str">
        <f t="shared" si="122"/>
        <v/>
      </c>
      <c r="O1157" t="str">
        <f t="shared" si="122"/>
        <v/>
      </c>
      <c r="P1157" t="str">
        <f t="shared" si="122"/>
        <v/>
      </c>
      <c r="Q1157" t="str">
        <f t="shared" ca="1" si="122"/>
        <v/>
      </c>
      <c r="R1157" t="str">
        <f t="shared" ca="1" si="122"/>
        <v/>
      </c>
      <c r="S1157" t="str">
        <f t="shared" ca="1" si="122"/>
        <v/>
      </c>
      <c r="T1157" t="str">
        <f t="shared" ca="1" si="122"/>
        <v/>
      </c>
      <c r="U1157" t="str">
        <f t="shared" ca="1" si="122"/>
        <v/>
      </c>
      <c r="V1157" t="str">
        <f t="shared" ca="1" si="122"/>
        <v/>
      </c>
      <c r="W1157" t="str">
        <f t="shared" ca="1" si="122"/>
        <v/>
      </c>
      <c r="X1157" t="str">
        <f t="shared" ca="1" si="122"/>
        <v/>
      </c>
      <c r="Y1157">
        <f t="shared" ca="1" si="122"/>
        <v>-1.697489388953491</v>
      </c>
      <c r="Z1157">
        <f t="shared" ca="1" si="122"/>
        <v>-1.4020517968880239</v>
      </c>
      <c r="AA1157">
        <f t="shared" ca="1" si="122"/>
        <v>-1.1454690711789326</v>
      </c>
      <c r="AB1157">
        <f t="shared" ca="1" si="122"/>
        <v>-0.91212349778951873</v>
      </c>
      <c r="AC1157">
        <f t="shared" ca="1" si="122"/>
        <v>-0.7009133581590391</v>
      </c>
      <c r="AD1157" t="str">
        <f t="shared" ca="1" si="122"/>
        <v/>
      </c>
      <c r="AE1157" t="str">
        <f t="shared" ca="1" si="122"/>
        <v/>
      </c>
      <c r="AF1157" t="str">
        <f t="shared" ca="1" si="122"/>
        <v/>
      </c>
      <c r="AG1157" t="str">
        <f t="shared" ca="1" si="122"/>
        <v/>
      </c>
      <c r="AH1157" t="str">
        <f t="shared" ca="1" si="122"/>
        <v/>
      </c>
      <c r="AI1157" t="str">
        <f t="shared" ca="1" si="122"/>
        <v/>
      </c>
      <c r="AJ1157" t="str">
        <f t="shared" ref="AJ1157:BA1157" ca="1" si="123">IFERROR(IF(AJ$3&gt;$D$2,IF(VLOOKUP($C1157,Data_qPCR,AJ$3+2,FALSE)&gt;=$B$1,"",IF(VLOOKUP($C1157,Data_qPCR,AJ$3+2,FALSE)&lt;=$B$2,"",LOG(VLOOKUP($C1157,Data_qPCR,AJ$3+2,FALSE)))),""),"")</f>
        <v/>
      </c>
      <c r="AK1157" t="str">
        <f t="shared" ca="1" si="123"/>
        <v/>
      </c>
      <c r="AL1157" t="str">
        <f t="shared" ca="1" si="123"/>
        <v/>
      </c>
      <c r="AM1157" t="str">
        <f t="shared" ca="1" si="123"/>
        <v/>
      </c>
      <c r="AN1157" t="str">
        <f t="shared" ca="1" si="123"/>
        <v/>
      </c>
      <c r="AO1157" t="str">
        <f t="shared" ca="1" si="123"/>
        <v/>
      </c>
      <c r="AP1157" t="str">
        <f t="shared" ca="1" si="123"/>
        <v/>
      </c>
      <c r="AQ1157" t="str">
        <f t="shared" ca="1" si="123"/>
        <v/>
      </c>
      <c r="AR1157" t="str">
        <f t="shared" ca="1" si="123"/>
        <v/>
      </c>
      <c r="AS1157" t="str">
        <f t="shared" ca="1" si="123"/>
        <v/>
      </c>
      <c r="AT1157" t="str">
        <f t="shared" ca="1" si="123"/>
        <v/>
      </c>
      <c r="AU1157" t="str">
        <f t="shared" ca="1" si="123"/>
        <v/>
      </c>
      <c r="AV1157" t="str">
        <f t="shared" ca="1" si="123"/>
        <v/>
      </c>
      <c r="AW1157" t="str">
        <f t="shared" ca="1" si="123"/>
        <v/>
      </c>
      <c r="AX1157" t="str">
        <f t="shared" ca="1" si="123"/>
        <v/>
      </c>
      <c r="AY1157" t="str">
        <f t="shared" ca="1" si="123"/>
        <v/>
      </c>
      <c r="AZ1157" t="str">
        <f t="shared" ca="1" si="123"/>
        <v/>
      </c>
      <c r="BA1157" t="str">
        <f t="shared" ca="1" si="123"/>
        <v/>
      </c>
      <c r="BB1157" t="str">
        <f ca="1">C1157</f>
        <v>1A1</v>
      </c>
      <c r="BC1157" t="str">
        <f ca="1">IFERROR(VLOOKUP($BB1157,Data_qPCR,54,FALSE),"")</f>
        <v>3G_SodA</v>
      </c>
      <c r="BD1157">
        <f ca="1">IFERROR((LEFT(C1157,1)&amp;IF(CODE(RIGHT(LEFT(C1157,2),1))-64&lt;10,"0"&amp;CODE(RIGHT(LEFT(C1157,2),1))-64,CODE(RIGHT(LEFT(C1157,2),1))-64)&amp;IF(RIGHT(C1157,LEN(C1157)-2)+0&lt;10,"0"&amp;RIGHT(C1157,LEN(C1157)-2),RIGHT(C1157,LEN(C1157)-2)))+0,"")</f>
        <v>10101</v>
      </c>
      <c r="BE1157" t="str">
        <f ca="1">IFERROR(VLOOKUP($BB1157,Data_qPCR,55,FALSE),"")</f>
        <v>3G</v>
      </c>
      <c r="BF1157" t="str">
        <f ca="1">IFERROR(VLOOKUP($BB1157,Data_qPCR,56,FALSE),"")</f>
        <v>SodA</v>
      </c>
      <c r="BG1157" t="str">
        <f ca="1">IFERROR(VLOOKUP($BB1157,Data_qPCR,57,FALSE),"")</f>
        <v>1_1</v>
      </c>
      <c r="BH1157">
        <f ca="1">IFERROR(IF(BB1157="","",IF(Details!$B$10=1,1,VLOOKUP($BB1157,Data_qPCR,58,FALSE))),"")</f>
        <v>1</v>
      </c>
      <c r="BI1157">
        <f ca="1">IF(C1157="","",COUNT(D1157:BA1157))</f>
        <v>5</v>
      </c>
      <c r="BJ1157">
        <f ca="1">IFERROR(IF(BI1157="","",SLOPE($D$3:$BA$3,D1157:BA1157)),"")</f>
        <v>4.0099841987980733</v>
      </c>
      <c r="BK1157">
        <f ca="1">IFERROR(IF(BI1157="","",INTERCEPT($D$3:$BA$3,D1157:BA1157)),"")</f>
        <v>28.698135271764077</v>
      </c>
      <c r="BL1157">
        <f ca="1">IFERROR(IF(BI1157="","",RSQ($D$3:$BA$3,D1157:BA1157)),"")</f>
        <v>0.99571130107023287</v>
      </c>
      <c r="BM1157">
        <f ca="1">IFERROR(10^(1/BJ1157)-1,"")</f>
        <v>0.77573249144712308</v>
      </c>
      <c r="BN1157" s="79">
        <f ca="1">IFERROR(BU1157+LOG(BH1157,(1+BM1157))+IF($BO$1=TRUE,$BO$2*INDEX(Plate_Compensation,LEFT(BB1157,1)+0),0),"")</f>
        <v>23.605455339290522</v>
      </c>
      <c r="BO1157" t="str">
        <f ca="1">IF(BB1157="","",BF1157&amp;"@"&amp;BG1157)</f>
        <v>SodA@1_1</v>
      </c>
      <c r="BP1157">
        <f ca="1">IF(BO1157="","",BQ1157-COUNTIF($BO$3:BO1156,BO1157))</f>
        <v>0</v>
      </c>
      <c r="BQ1157">
        <f ca="1">IF(BB1157="","",COUNTIF(Result_TechRep,BO1157))</f>
        <v>2</v>
      </c>
      <c r="BR1157" t="str">
        <f ca="1">IFERROR(BO1157&amp;"@"&amp;(BQ1157+1)-BP1157,"")</f>
        <v>SodA@1_1@3</v>
      </c>
      <c r="BS1157" t="str">
        <f ca="1">BB1157</f>
        <v>1A1</v>
      </c>
      <c r="BT1157" t="b">
        <f ca="1">IF($BB1157="","",OR(BL1157&lt;$BS$2,BM1157&lt;$BT$2,BM1157&gt;$BU$2,BI1157&lt;$BV$2,BI1157&gt;$BW$2))</f>
        <v>0</v>
      </c>
      <c r="BU1157" s="79">
        <f ca="1">IFERROR(BJ1157*LOG($D$1)+BK1157,"")</f>
        <v>23.605455339290522</v>
      </c>
      <c r="BV1157" s="79" t="str">
        <f ca="1">IF(LEFT(B1157,1)="N",IF(BU1157="","",IF(BU1157&gt;=$BW$1,"","E")),"")</f>
        <v/>
      </c>
      <c r="BW1157" s="79" t="str">
        <f t="shared" ref="BW1157" ca="1" si="124">BW1156&amp;IF(BV1157="","",IF(BW1156="","",", "))&amp;IF(BV1157="","",C1157)</f>
        <v/>
      </c>
    </row>
  </sheetData>
  <sheetProtection password="C75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CA412"/>
  <sheetViews>
    <sheetView showGridLines="0" workbookViewId="0">
      <selection activeCell="B2" sqref="B2"/>
    </sheetView>
  </sheetViews>
  <sheetFormatPr defaultRowHeight="15" x14ac:dyDescent="0.25"/>
  <cols>
    <col min="1" max="63" width="9.140625" style="23"/>
    <col min="64" max="64" width="9.140625" style="23" customWidth="1"/>
    <col min="65" max="79" width="9.140625" style="27"/>
    <col min="80" max="16384" width="9.140625" style="23"/>
  </cols>
  <sheetData>
    <row r="1" spans="1:79" ht="15.75" thickBot="1" x14ac:dyDescent="0.3">
      <c r="A1" s="35" t="s">
        <v>7</v>
      </c>
      <c r="B1" s="35" t="s">
        <v>8</v>
      </c>
      <c r="C1" s="3" t="s">
        <v>27</v>
      </c>
      <c r="D1" s="47" t="s">
        <v>9</v>
      </c>
      <c r="E1" s="78" t="s">
        <v>622</v>
      </c>
      <c r="F1" s="62" t="s">
        <v>569</v>
      </c>
      <c r="G1" s="62" t="s">
        <v>568</v>
      </c>
      <c r="I1" s="27" t="s">
        <v>570</v>
      </c>
      <c r="J1" s="27">
        <f>Data!G1</f>
        <v>12</v>
      </c>
      <c r="BJ1" s="83"/>
      <c r="BK1" s="83"/>
      <c r="BL1" s="83"/>
      <c r="BM1" s="83"/>
      <c r="BN1" s="83"/>
      <c r="BO1" s="83"/>
      <c r="BP1" s="83"/>
      <c r="BQ1" s="23"/>
      <c r="BR1" s="23"/>
      <c r="BS1" s="23"/>
      <c r="BT1" s="23"/>
      <c r="BU1" s="23"/>
      <c r="BV1" s="23"/>
      <c r="BW1" s="23"/>
      <c r="BX1" s="23"/>
      <c r="BY1" s="23"/>
      <c r="BZ1" s="23"/>
      <c r="CA1" s="23"/>
    </row>
    <row r="2" spans="1:79" x14ac:dyDescent="0.25">
      <c r="A2" s="47" t="s">
        <v>69</v>
      </c>
      <c r="B2" s="24" t="s">
        <v>600</v>
      </c>
      <c r="C2" s="48" t="s">
        <v>70</v>
      </c>
      <c r="D2" s="47" t="s">
        <v>621</v>
      </c>
      <c r="BJ2" s="83"/>
      <c r="BK2" s="83"/>
      <c r="BL2" s="83"/>
      <c r="BM2" s="83"/>
      <c r="BN2" s="83"/>
      <c r="BO2" s="83"/>
      <c r="BP2" s="83"/>
      <c r="BQ2" s="23"/>
      <c r="BR2" s="23"/>
      <c r="BS2" s="23"/>
      <c r="BT2" s="23"/>
      <c r="BU2" s="23"/>
      <c r="BV2" s="23"/>
      <c r="BW2" s="23"/>
      <c r="BX2" s="23"/>
      <c r="BY2" s="23"/>
      <c r="BZ2" s="23"/>
      <c r="CA2" s="23"/>
    </row>
    <row r="3" spans="1:79" x14ac:dyDescent="0.25">
      <c r="A3" s="43" t="s">
        <v>576</v>
      </c>
      <c r="B3" s="40">
        <v>1.5</v>
      </c>
      <c r="C3" s="163" t="str">
        <f ca="1">IF(BO4&gt;0,"Caution press ? ","")</f>
        <v xml:space="preserve">Caution press ? </v>
      </c>
      <c r="G3" s="60"/>
      <c r="H3" s="61"/>
      <c r="BJ3" s="83"/>
      <c r="BK3" s="83"/>
      <c r="BL3" s="27"/>
      <c r="BM3" s="27" t="s">
        <v>600</v>
      </c>
      <c r="BN3" s="27" t="s">
        <v>662</v>
      </c>
      <c r="BO3" s="27" t="s">
        <v>676</v>
      </c>
    </row>
    <row r="4" spans="1:79" x14ac:dyDescent="0.25">
      <c r="D4" s="27">
        <v>1</v>
      </c>
      <c r="E4" s="27"/>
      <c r="F4" s="27"/>
      <c r="G4" s="27"/>
      <c r="H4" s="27">
        <f ca="1">(IF(OR(G7="",H7=""),0,1)+IF(OR(G8="",H8=""),0,1)+IF(OR(G9="",H9=""),0,1)+IF(OR(G10="",H10=""),0,1))</f>
        <v>4</v>
      </c>
      <c r="I4" s="27"/>
      <c r="J4" s="27">
        <v>2</v>
      </c>
      <c r="K4" s="27"/>
      <c r="L4" s="27"/>
      <c r="M4" s="27"/>
      <c r="N4" s="27"/>
      <c r="O4" s="27"/>
      <c r="P4" s="27">
        <v>3</v>
      </c>
      <c r="Q4" s="27"/>
      <c r="R4" s="27"/>
      <c r="S4" s="27"/>
      <c r="T4" s="27"/>
      <c r="U4" s="27"/>
      <c r="V4" s="27">
        <v>4</v>
      </c>
      <c r="W4" s="27"/>
      <c r="X4" s="27"/>
      <c r="Y4" s="27"/>
      <c r="Z4" s="27"/>
      <c r="AA4" s="27"/>
      <c r="AB4" s="27">
        <v>5</v>
      </c>
      <c r="AC4" s="27"/>
      <c r="AD4" s="27"/>
      <c r="AE4" s="27"/>
      <c r="AF4" s="27"/>
      <c r="AG4" s="27"/>
      <c r="AH4" s="27">
        <v>6</v>
      </c>
      <c r="AI4" s="27"/>
      <c r="AJ4" s="27"/>
      <c r="AK4" s="27"/>
      <c r="AL4" s="27"/>
      <c r="AM4" s="27"/>
      <c r="AN4" s="27">
        <v>7</v>
      </c>
      <c r="AO4" s="27"/>
      <c r="AP4" s="27"/>
      <c r="AQ4" s="27"/>
      <c r="AR4" s="27"/>
      <c r="AS4" s="27"/>
      <c r="AT4" s="27">
        <v>8</v>
      </c>
      <c r="AU4" s="27"/>
      <c r="AV4" s="27"/>
      <c r="AW4" s="27"/>
      <c r="AX4" s="27"/>
      <c r="AY4" s="27"/>
      <c r="AZ4" s="27">
        <v>9</v>
      </c>
      <c r="BA4" s="27"/>
      <c r="BB4" s="27"/>
      <c r="BC4" s="27"/>
      <c r="BD4" s="27"/>
      <c r="BE4" s="27"/>
      <c r="BF4" s="27">
        <v>10</v>
      </c>
      <c r="BG4" s="27"/>
      <c r="BH4" s="27"/>
      <c r="BI4" s="27"/>
      <c r="BJ4" s="83"/>
      <c r="BK4" s="83"/>
      <c r="BL4" s="27"/>
      <c r="BM4" s="27">
        <f ca="1">MAX(BM6:BM320)</f>
        <v>4</v>
      </c>
      <c r="BN4" s="164">
        <f ca="1">ROUND(MAX(BN6:BN320),4)</f>
        <v>1.5386</v>
      </c>
      <c r="BO4" s="165">
        <f ca="1">SUM(BO6:BO320)</f>
        <v>1</v>
      </c>
    </row>
    <row r="5" spans="1:79" x14ac:dyDescent="0.25">
      <c r="A5" s="105" t="s">
        <v>509</v>
      </c>
      <c r="B5" s="106" t="s">
        <v>128</v>
      </c>
      <c r="C5" s="106"/>
      <c r="D5" s="105" t="str">
        <f>INDEX(Genes_List,D4)</f>
        <v>ParA</v>
      </c>
      <c r="E5" s="104" t="s">
        <v>526</v>
      </c>
      <c r="F5" s="104" t="s">
        <v>525</v>
      </c>
      <c r="G5" s="104" t="s">
        <v>527</v>
      </c>
      <c r="H5" s="104" t="s">
        <v>528</v>
      </c>
      <c r="I5" s="104" t="s">
        <v>565</v>
      </c>
      <c r="J5" s="105" t="str">
        <f>INDEX(Genes_List,J4)</f>
        <v>SodA</v>
      </c>
      <c r="K5" s="104" t="s">
        <v>526</v>
      </c>
      <c r="L5" s="104" t="s">
        <v>525</v>
      </c>
      <c r="M5" s="104" t="s">
        <v>527</v>
      </c>
      <c r="N5" s="104" t="s">
        <v>528</v>
      </c>
      <c r="O5" s="104" t="s">
        <v>565</v>
      </c>
      <c r="P5" s="105" t="str">
        <f>INDEX(Genes_List,P4)</f>
        <v>OtsA</v>
      </c>
      <c r="Q5" s="104" t="s">
        <v>526</v>
      </c>
      <c r="R5" s="104" t="s">
        <v>525</v>
      </c>
      <c r="S5" s="104" t="s">
        <v>527</v>
      </c>
      <c r="T5" s="104" t="s">
        <v>528</v>
      </c>
      <c r="U5" s="104" t="s">
        <v>565</v>
      </c>
      <c r="V5" s="105" t="str">
        <f>INDEX(Genes_List,V4)</f>
        <v>Rpon2</v>
      </c>
      <c r="W5" s="104" t="s">
        <v>526</v>
      </c>
      <c r="X5" s="104" t="s">
        <v>525</v>
      </c>
      <c r="Y5" s="104" t="s">
        <v>527</v>
      </c>
      <c r="Z5" s="104" t="s">
        <v>528</v>
      </c>
      <c r="AA5" s="104" t="s">
        <v>565</v>
      </c>
      <c r="AB5" s="105" t="str">
        <f>INDEX(Genes_List,AB4)</f>
        <v>aceA</v>
      </c>
      <c r="AC5" s="104" t="s">
        <v>526</v>
      </c>
      <c r="AD5" s="104" t="s">
        <v>525</v>
      </c>
      <c r="AE5" s="104" t="s">
        <v>527</v>
      </c>
      <c r="AF5" s="104" t="s">
        <v>528</v>
      </c>
      <c r="AG5" s="104" t="s">
        <v>565</v>
      </c>
      <c r="AH5" s="105" t="str">
        <f>INDEX(Genes_List,AH4)</f>
        <v>ltpD</v>
      </c>
      <c r="AI5" s="104" t="s">
        <v>526</v>
      </c>
      <c r="AJ5" s="104" t="s">
        <v>525</v>
      </c>
      <c r="AK5" s="104" t="s">
        <v>527</v>
      </c>
      <c r="AL5" s="104" t="s">
        <v>528</v>
      </c>
      <c r="AM5" s="104" t="s">
        <v>565</v>
      </c>
      <c r="AN5" s="105" t="str">
        <f>INDEX(Genes_List,AN4)</f>
        <v>pspA</v>
      </c>
      <c r="AO5" s="104" t="s">
        <v>526</v>
      </c>
      <c r="AP5" s="104" t="s">
        <v>525</v>
      </c>
      <c r="AQ5" s="104" t="s">
        <v>527</v>
      </c>
      <c r="AR5" s="104" t="s">
        <v>528</v>
      </c>
      <c r="AS5" s="104" t="s">
        <v>565</v>
      </c>
      <c r="AT5" s="105"/>
      <c r="AU5" s="104"/>
      <c r="AV5" s="104"/>
      <c r="AW5" s="104"/>
      <c r="AX5" s="104"/>
      <c r="AY5" s="104"/>
      <c r="AZ5" s="105"/>
      <c r="BA5" s="104"/>
      <c r="BB5" s="104"/>
      <c r="BC5" s="104"/>
      <c r="BD5" s="104"/>
      <c r="BE5" s="104"/>
      <c r="BF5" s="104"/>
      <c r="BG5" s="104"/>
      <c r="BH5" s="104"/>
      <c r="BI5" s="104"/>
      <c r="BJ5" s="107"/>
      <c r="BK5" s="107"/>
      <c r="BL5" s="108"/>
      <c r="BR5" s="27" t="s">
        <v>652</v>
      </c>
      <c r="BS5" s="27" t="s">
        <v>653</v>
      </c>
      <c r="BT5" s="27" t="s">
        <v>654</v>
      </c>
      <c r="BU5" s="27" t="s">
        <v>655</v>
      </c>
      <c r="BV5" s="27" t="s">
        <v>656</v>
      </c>
    </row>
    <row r="6" spans="1:79" x14ac:dyDescent="0.25">
      <c r="A6" s="109" t="str">
        <f>IFERROR(INDEX(Rep_Samples,BL6),"")</f>
        <v>1_1</v>
      </c>
      <c r="B6" s="110" t="str">
        <f>IFERROR(INDEX(Samples_Names,LEFT(A6,LEN(A6)-2))&amp;RIGHT(A6,2),"")</f>
        <v>3G_1</v>
      </c>
      <c r="C6" s="110" t="str">
        <f ca="1">BM6&amp;" T_Rep"</f>
        <v>4 T_Rep</v>
      </c>
      <c r="D6" s="111">
        <f ca="1">IF(OR($A6="",D$5=""),"",COUNTIF(Result_TechRep,D$5&amp;"@"&amp;$A6))</f>
        <v>4</v>
      </c>
      <c r="E6" s="112">
        <f ca="1">IFERROR(AVERAGE(E7:E10),"")</f>
        <v>0.9970107790306042</v>
      </c>
      <c r="F6" s="113">
        <f ca="1">IFERROR(MEDIAN(F7:F10),"")</f>
        <v>3.5189850234700861</v>
      </c>
      <c r="G6" s="114">
        <f ca="1">IFERROR(10^(1/F6)-1,"")</f>
        <v>0.92385727121619388</v>
      </c>
      <c r="H6" s="115">
        <f ca="1">IFERROR(LOG((IF(H7="",0,(G7/100+1)^H7)+IF(H8="",0,(G8/100+1)^H8)+IF(H9="",0,(G9/100+1)^H9)+IF(H10="",0,(G10/100+1)^H10))/COUNT(H7:H10),(G6/100+1)),"")</f>
        <v>24.878897202155105</v>
      </c>
      <c r="I6" s="116">
        <f ca="1">IFERROR(AVERAGE(I7:I10),"")</f>
        <v>5</v>
      </c>
      <c r="J6" s="111">
        <f ca="1">IF(OR($A6="",J$5=""),"",COUNTIF(Result_TechRep,J$5&amp;"@"&amp;$A6))</f>
        <v>2</v>
      </c>
      <c r="K6" s="112">
        <f ca="1">IFERROR(AVERAGE(K7:K10),"")</f>
        <v>0.99632605961870624</v>
      </c>
      <c r="L6" s="113">
        <f ca="1">IFERROR(MEDIAN(L7:L10),"")</f>
        <v>4.0101525983817536</v>
      </c>
      <c r="M6" s="114">
        <f ca="1">IFERROR(10^(1/L6)-1,"")</f>
        <v>0.77568967353890272</v>
      </c>
      <c r="N6" s="115">
        <f ca="1">IFERROR(LOG((IF(N7="",0,(M7/100+1)^N7)+IF(N8="",0,(M8/100+1)^N8)+IF(N9="",0,(M9/100+1)^N9)+IF(N10="",0,(M10/100+1)^N10))/COUNT(N7:N10),(M6/100+1)),"")</f>
        <v>23.664473476983119</v>
      </c>
      <c r="O6" s="116">
        <f ca="1">IFERROR(AVERAGE(O7:O10),"")</f>
        <v>5</v>
      </c>
      <c r="P6" s="111">
        <f ca="1">IF(OR($A6="",P$5=""),"",COUNTIF(Result_TechRep,P$5&amp;"@"&amp;$A6))</f>
        <v>2</v>
      </c>
      <c r="Q6" s="112">
        <f ca="1">IFERROR(AVERAGE(Q7:Q10),"")</f>
        <v>0.99770583506279298</v>
      </c>
      <c r="R6" s="113">
        <f ca="1">IFERROR(MEDIAN(R7:R10),"")</f>
        <v>3.4467358383699005</v>
      </c>
      <c r="S6" s="114">
        <f ca="1">IFERROR(10^(1/R6)-1,"")</f>
        <v>0.95042643212809019</v>
      </c>
      <c r="T6" s="115">
        <f ca="1">IFERROR(LOG((IF(T7="",0,(S7/100+1)^T7)+IF(T8="",0,(S8/100+1)^T8)+IF(T9="",0,(S9/100+1)^T9)+IF(T10="",0,(S10/100+1)^T10))/COUNT(T7:T10),(S6/100+1)),"")</f>
        <v>26.358788049537406</v>
      </c>
      <c r="U6" s="116">
        <f ca="1">IFERROR(AVERAGE(U7:U10),"")</f>
        <v>5</v>
      </c>
      <c r="V6" s="111">
        <f ca="1">IF(OR($A6="",V$5=""),"",COUNTIF(Result_TechRep,V$5&amp;"@"&amp;$A6))</f>
        <v>2</v>
      </c>
      <c r="W6" s="112">
        <f ca="1">IFERROR(AVERAGE(W7:W10),"")</f>
        <v>0.99666260414530383</v>
      </c>
      <c r="X6" s="113">
        <f ca="1">IFERROR(MEDIAN(X7:X10),"")</f>
        <v>3.3760310326284273</v>
      </c>
      <c r="Y6" s="114">
        <f ca="1">IFERROR(10^(1/X6)-1,"")</f>
        <v>0.97790672933011136</v>
      </c>
      <c r="Z6" s="115">
        <f ca="1">IFERROR(LOG((IF(Z7="",0,(Y7/100+1)^Z7)+IF(Z8="",0,(Y8/100+1)^Z8)+IF(Z9="",0,(Y9/100+1)^Z9)+IF(Z10="",0,(Y10/100+1)^Z10))/COUNT(Z7:Z10),(Y6/100+1)),"")</f>
        <v>26.122836791604815</v>
      </c>
      <c r="AA6" s="116">
        <f ca="1">IFERROR(AVERAGE(AA7:AA10),"")</f>
        <v>4.5</v>
      </c>
      <c r="AB6" s="111">
        <f ca="1">IF(OR($A6="",AB$5=""),"",COUNTIF(Result_TechRep,AB$5&amp;"@"&amp;$A6))</f>
        <v>2</v>
      </c>
      <c r="AC6" s="112">
        <f ca="1">IFERROR(AVERAGE(AC7:AC10),"")</f>
        <v>0.99810429065472528</v>
      </c>
      <c r="AD6" s="113">
        <f ca="1">IFERROR(MEDIAN(AD7:AD10),"")</f>
        <v>3.6511517386258774</v>
      </c>
      <c r="AE6" s="114">
        <f ca="1">IFERROR(10^(1/AD6)-1,"")</f>
        <v>0.87882434682909172</v>
      </c>
      <c r="AF6" s="115">
        <f ca="1">IFERROR(LOG((IF(AF7="",0,(AE7/100+1)^AF7)+IF(AF8="",0,(AE8/100+1)^AF8)+IF(AF9="",0,(AE9/100+1)^AF9)+IF(AF10="",0,(AE10/100+1)^AF10))/COUNT(AF7:AF10),(AE6/100+1)),"")</f>
        <v>27.461906673954349</v>
      </c>
      <c r="AG6" s="116">
        <f ca="1">IFERROR(AVERAGE(AG7:AG10),"")</f>
        <v>5</v>
      </c>
      <c r="AH6" s="111">
        <f ca="1">IF(OR($A6="",AH$5=""),"",COUNTIF(Result_TechRep,AH$5&amp;"@"&amp;$A6))</f>
        <v>2</v>
      </c>
      <c r="AI6" s="112">
        <f ca="1">IFERROR(AVERAGE(AI7:AI10),"")</f>
        <v>0.9959131608893671</v>
      </c>
      <c r="AJ6" s="113">
        <f ca="1">IFERROR(MEDIAN(AJ7:AJ10),"")</f>
        <v>3.39200227046764</v>
      </c>
      <c r="AK6" s="114">
        <f ca="1">IFERROR(10^(1/AJ6)-1,"")</f>
        <v>0.97156510730025825</v>
      </c>
      <c r="AL6" s="115">
        <f ca="1">IFERROR(LOG((IF(AL7="",0,(AK7/100+1)^AL7)+IF(AL8="",0,(AK8/100+1)^AL8)+IF(AL9="",0,(AK9/100+1)^AL9)+IF(AL10="",0,(AK10/100+1)^AL10))/COUNT(AL7:AL10),(AK6/100+1)),"")</f>
        <v>22.380428025371412</v>
      </c>
      <c r="AM6" s="116">
        <f ca="1">IFERROR(AVERAGE(AM7:AM10),"")</f>
        <v>5</v>
      </c>
      <c r="AN6" s="111">
        <f ca="1">IF(OR($A6="",AN$5=""),"",COUNTIF(Result_TechRep,AN$5&amp;"@"&amp;$A6))</f>
        <v>2</v>
      </c>
      <c r="AO6" s="112">
        <f ca="1">IFERROR(AVERAGE(AO7:AO10),"")</f>
        <v>0.99664344308174679</v>
      </c>
      <c r="AP6" s="113">
        <f ca="1">IFERROR(MEDIAN(AP7:AP10),"")</f>
        <v>3.3910189699834317</v>
      </c>
      <c r="AQ6" s="114">
        <f ca="1">IFERROR(10^(1/AP6)-1,"")</f>
        <v>0.97195323036829406</v>
      </c>
      <c r="AR6" s="115">
        <f ca="1">IFERROR(LOG((IF(AR7="",0,(AQ7/100+1)^AR7)+IF(AR8="",0,(AQ8/100+1)^AR8)+IF(AR9="",0,(AQ9/100+1)^AR9)+IF(AR10="",0,(AQ10/100+1)^AR10))/COUNT(AR7:AR10),(AQ6/100+1)),"")</f>
        <v>26.887497791811338</v>
      </c>
      <c r="AS6" s="116">
        <f ca="1">IFERROR(AVERAGE(AS7:AS10),"")</f>
        <v>5</v>
      </c>
      <c r="AT6" s="111"/>
      <c r="AU6" s="112"/>
      <c r="AV6" s="113"/>
      <c r="AW6" s="114"/>
      <c r="AX6" s="115"/>
      <c r="AY6" s="116"/>
      <c r="AZ6" s="111"/>
      <c r="BA6" s="112"/>
      <c r="BB6" s="113"/>
      <c r="BC6" s="114"/>
      <c r="BD6" s="115"/>
      <c r="BE6" s="116"/>
      <c r="BF6" s="104"/>
      <c r="BG6" s="104"/>
      <c r="BH6" s="104"/>
      <c r="BI6" s="104"/>
      <c r="BJ6" s="107"/>
      <c r="BK6" s="107"/>
      <c r="BL6" s="108">
        <f>1+BL1</f>
        <v>1</v>
      </c>
      <c r="BM6" s="27">
        <f ca="1">MAX(D6,J6,P6,V6,AB6,AH6,AN6,AT6,AZ6,BF6)</f>
        <v>4</v>
      </c>
      <c r="BN6" s="165">
        <f ca="1">MAX(BR6:BV6,BR8:BV8)</f>
        <v>0.56522516955353552</v>
      </c>
      <c r="BO6" s="165">
        <f ca="1">COUNTIF(BR6:BV6,"&gt;"&amp;$B$3)+COUNTIF(BR8:BV8,"&gt;"&amp;$B$3)</f>
        <v>0</v>
      </c>
      <c r="BR6" s="165">
        <f ca="1">MAX(H7:H10)-MIN(H7:H10)</f>
        <v>0.56522516955353552</v>
      </c>
      <c r="BS6" s="165">
        <f ca="1">MAX(N7:N10)-MIN(N7:N10)</f>
        <v>0.11801689253469405</v>
      </c>
      <c r="BT6" s="165">
        <f ca="1">MAX(T7:T10)-MIN(T7:T10)</f>
        <v>0.23306509914008089</v>
      </c>
      <c r="BU6" s="165">
        <f ca="1">MAX(Z7:Z10)-MIN(Z7:Z10)</f>
        <v>4.1321716408670994E-2</v>
      </c>
      <c r="BV6" s="165">
        <f ca="1">MAX(AF7:AF10)-MIN(AF7:AF10)</f>
        <v>9.8688049997278426E-2</v>
      </c>
    </row>
    <row r="7" spans="1:79" x14ac:dyDescent="0.25">
      <c r="A7" s="104"/>
      <c r="B7" s="123"/>
      <c r="C7" s="124" t="str">
        <f ca="1">IF(BP7&gt;BM6,"","T_Rep"&amp;BP7)</f>
        <v>T_Rep1</v>
      </c>
      <c r="D7" s="124" t="str">
        <f ca="1">IFERROR(IF($BP7&gt;D6,"",VLOOKUP(D$5&amp;"@"&amp;$BQ7&amp;"@"&amp;$BP7,Results_TechRep_Well,2,FALSE)),"")</f>
        <v>1G1</v>
      </c>
      <c r="E7" s="117">
        <f ca="1">IF(H7="","",IFERROR(VLOOKUP(D7,Results,11,FALSE),""))</f>
        <v>0.99723183356490019</v>
      </c>
      <c r="F7" s="125">
        <f ca="1">IF(H7="","",IFERROR(VLOOKUP(D7,Results,9,FALSE),""))</f>
        <v>3.5330347304722629</v>
      </c>
      <c r="G7" s="119">
        <f ca="1">IF(H7="","",IFERROR(VLOOKUP(D7,Results,12,FALSE),""))</f>
        <v>0.91885778273676477</v>
      </c>
      <c r="H7" s="120">
        <f ca="1">IFERROR(VLOOKUP(D7,Results,13,FALSE),"")</f>
        <v>25.010900160364862</v>
      </c>
      <c r="I7" s="104">
        <f ca="1">IF(H7="","",IFERROR(VLOOKUP(D7,Results,8,FALSE),""))</f>
        <v>5</v>
      </c>
      <c r="J7" s="124" t="str">
        <f ca="1">IFERROR(IF($BP7&gt;J6,"",VLOOKUP(J$5&amp;"@"&amp;$BQ7&amp;"@"&amp;$BP7,Results_TechRep_Well,2,FALSE)),"")</f>
        <v>1A1</v>
      </c>
      <c r="K7" s="117">
        <f ca="1">IF(N7="","",IFERROR(VLOOKUP(J7,Results,11,FALSE),""))</f>
        <v>0.99571130107023287</v>
      </c>
      <c r="L7" s="125">
        <f ca="1">IF(N7="","",IFERROR(VLOOKUP(J7,Results,9,FALSE),""))</f>
        <v>4.0099841987980733</v>
      </c>
      <c r="M7" s="119">
        <f ca="1">IF(N7="","",IFERROR(VLOOKUP(J7,Results,12,FALSE),""))</f>
        <v>0.77573249144712308</v>
      </c>
      <c r="N7" s="120">
        <f ca="1">IFERROR(VLOOKUP(J7,Results,13,FALSE),"")</f>
        <v>23.605455339290522</v>
      </c>
      <c r="O7" s="104">
        <f ca="1">IF(N7="","",IFERROR(VLOOKUP(J7,Results,8,FALSE),""))</f>
        <v>5</v>
      </c>
      <c r="P7" s="124" t="str">
        <f ca="1">IFERROR(IF($BP7&gt;P6,"",VLOOKUP(P$5&amp;"@"&amp;$BQ7&amp;"@"&amp;$BP7,Results_TechRep_Well,2,FALSE)),"")</f>
        <v>1C1</v>
      </c>
      <c r="Q7" s="117">
        <f ca="1">IF(T7="","",IFERROR(VLOOKUP(P7,Results,11,FALSE),""))</f>
        <v>0.99719582895089998</v>
      </c>
      <c r="R7" s="125">
        <f ca="1">IF(T7="","",IFERROR(VLOOKUP(P7,Results,9,FALSE),""))</f>
        <v>3.5279321961168439</v>
      </c>
      <c r="S7" s="119">
        <f ca="1">IF(T7="","",IFERROR(VLOOKUP(P7,Results,12,FALSE),""))</f>
        <v>0.9206673760368731</v>
      </c>
      <c r="T7" s="120">
        <f ca="1">IFERROR(VLOOKUP(P7,Results,13,FALSE),"")</f>
        <v>26.450048682605921</v>
      </c>
      <c r="U7" s="104">
        <f ca="1">IF(T7="","",IFERROR(VLOOKUP(P7,Results,8,FALSE),""))</f>
        <v>5</v>
      </c>
      <c r="V7" s="124" t="str">
        <f ca="1">IFERROR(IF($BP7&gt;V6,"",VLOOKUP(V$5&amp;"@"&amp;$BQ7&amp;"@"&amp;$BP7,Results_TechRep_Well,2,FALSE)),"")</f>
        <v>1E1</v>
      </c>
      <c r="W7" s="117">
        <f ca="1">IF(Z7="","",IFERROR(VLOOKUP(V7,Results,11,FALSE),""))</f>
        <v>0.99676076969933169</v>
      </c>
      <c r="X7" s="125">
        <f ca="1">IF(Z7="","",IFERROR(VLOOKUP(V7,Results,9,FALSE),""))</f>
        <v>3.3919292534331169</v>
      </c>
      <c r="Y7" s="119">
        <f ca="1">IF(Z7="","",IFERROR(VLOOKUP(V7,Results,12,FALSE),""))</f>
        <v>0.97159391783083082</v>
      </c>
      <c r="Z7" s="120">
        <f ca="1">IFERROR(VLOOKUP(V7,Results,13,FALSE),"")</f>
        <v>26.100806430390815</v>
      </c>
      <c r="AA7" s="104">
        <f ca="1">IF(Z7="","",IFERROR(VLOOKUP(V7,Results,8,FALSE),""))</f>
        <v>4</v>
      </c>
      <c r="AB7" s="124" t="str">
        <f ca="1">IFERROR(IF($BP7&gt;AB6,"",VLOOKUP(AB$5&amp;"@"&amp;$BQ7&amp;"@"&amp;$BP7,Results_TechRep_Well,2,FALSE)),"")</f>
        <v>2A1</v>
      </c>
      <c r="AC7" s="117">
        <f ca="1">IF(AF7="","",IFERROR(VLOOKUP(AB7,Results,11,FALSE),""))</f>
        <v>0.99812680531097431</v>
      </c>
      <c r="AD7" s="125">
        <f ca="1">IF(AF7="","",IFERROR(VLOOKUP(AB7,Results,9,FALSE),""))</f>
        <v>3.657671503284091</v>
      </c>
      <c r="AE7" s="119">
        <f ca="1">IF(AF7="","",IFERROR(VLOOKUP(AB7,Results,12,FALSE),""))</f>
        <v>0.87671350773185375</v>
      </c>
      <c r="AF7" s="120">
        <f ca="1">IFERROR(VLOOKUP(AB7,Results,13,FALSE),"")</f>
        <v>27.511213869439977</v>
      </c>
      <c r="AG7" s="104">
        <f ca="1">IF(AF7="","",IFERROR(VLOOKUP(AB7,Results,8,FALSE),""))</f>
        <v>5</v>
      </c>
      <c r="AH7" s="124" t="str">
        <f ca="1">IFERROR(IF($BP7&gt;AH6,"",VLOOKUP(AH$5&amp;"@"&amp;$BQ7&amp;"@"&amp;$BP7,Results_TechRep_Well,2,FALSE)),"")</f>
        <v>2E1</v>
      </c>
      <c r="AI7" s="117">
        <f ca="1">IF(AL7="","",IFERROR(VLOOKUP(AH7,Results,11,FALSE),""))</f>
        <v>0.99621002379732249</v>
      </c>
      <c r="AJ7" s="125">
        <f ca="1">IF(AL7="","",IFERROR(VLOOKUP(AH7,Results,9,FALSE),""))</f>
        <v>3.3953163032945537</v>
      </c>
      <c r="AK7" s="119">
        <f ca="1">IF(AL7="","",IFERROR(VLOOKUP(AH7,Results,12,FALSE),""))</f>
        <v>0.97025922698245104</v>
      </c>
      <c r="AL7" s="120">
        <f ca="1">IFERROR(VLOOKUP(AH7,Results,13,FALSE),"")</f>
        <v>22.437744409909222</v>
      </c>
      <c r="AM7" s="104">
        <f ca="1">IF(AL7="","",IFERROR(VLOOKUP(AH7,Results,8,FALSE),""))</f>
        <v>5</v>
      </c>
      <c r="AN7" s="124" t="str">
        <f ca="1">IFERROR(IF($BP7&gt;AN6,"",VLOOKUP(AN$5&amp;"@"&amp;$BQ7&amp;"@"&amp;$BP7,Results_TechRep_Well,2,FALSE)),"")</f>
        <v>2C1</v>
      </c>
      <c r="AO7" s="117">
        <f ca="1">IF(AR7="","",IFERROR(VLOOKUP(AN7,Results,11,FALSE),""))</f>
        <v>0.99586787023528522</v>
      </c>
      <c r="AP7" s="125">
        <f ca="1">IF(AR7="","",IFERROR(VLOOKUP(AN7,Results,9,FALSE),""))</f>
        <v>3.467370700699012</v>
      </c>
      <c r="AQ7" s="119">
        <f ca="1">IF(AR7="","",IFERROR(VLOOKUP(AN7,Results,12,FALSE),""))</f>
        <v>0.94268759785722001</v>
      </c>
      <c r="AR7" s="120">
        <f ca="1">IFERROR(VLOOKUP(AN7,Results,13,FALSE),"")</f>
        <v>26.979318803474008</v>
      </c>
      <c r="AS7" s="104">
        <f ca="1">IF(AR7="","",IFERROR(VLOOKUP(AN7,Results,8,FALSE),""))</f>
        <v>5</v>
      </c>
      <c r="AT7" s="124"/>
      <c r="AU7" s="117"/>
      <c r="AV7" s="125"/>
      <c r="AW7" s="119"/>
      <c r="AX7" s="120"/>
      <c r="AY7" s="104"/>
      <c r="AZ7" s="124"/>
      <c r="BA7" s="117"/>
      <c r="BB7" s="125"/>
      <c r="BC7" s="119"/>
      <c r="BD7" s="120"/>
      <c r="BE7" s="104"/>
      <c r="BF7" s="104"/>
      <c r="BG7" s="104"/>
      <c r="BH7" s="104"/>
      <c r="BI7" s="104"/>
      <c r="BJ7" s="107"/>
      <c r="BK7" s="107"/>
      <c r="BL7" s="108"/>
      <c r="BP7" s="27">
        <v>1</v>
      </c>
      <c r="BQ7" s="27" t="str">
        <f>A6</f>
        <v>1_1</v>
      </c>
      <c r="BR7" s="27" t="s">
        <v>657</v>
      </c>
      <c r="BS7" s="27" t="s">
        <v>658</v>
      </c>
      <c r="BT7" s="27" t="s">
        <v>659</v>
      </c>
      <c r="BU7" s="27" t="s">
        <v>660</v>
      </c>
      <c r="BV7" s="27" t="s">
        <v>661</v>
      </c>
    </row>
    <row r="8" spans="1:79" x14ac:dyDescent="0.25">
      <c r="A8" s="104"/>
      <c r="B8" s="123"/>
      <c r="C8" s="124" t="str">
        <f ca="1">IF(BP8&gt;BM6,"","T_Rep"&amp;BP8)</f>
        <v>T_Rep2</v>
      </c>
      <c r="D8" s="124" t="str">
        <f ca="1">IFERROR(IF($BP8&gt;D6,"",VLOOKUP(D$5&amp;"@"&amp;$BQ8&amp;"@"&amp;$BP8,Results_TechRep_Well,2,FALSE)),"")</f>
        <v>1H1</v>
      </c>
      <c r="E8" s="117">
        <f ca="1">IF(H8="","",IFERROR(VLOOKUP(D8,Results,11,FALSE),""))</f>
        <v>0.99694009530673622</v>
      </c>
      <c r="F8" s="125">
        <f ca="1">IF(H8="","",IFERROR(VLOOKUP(D8,Results,9,FALSE),""))</f>
        <v>3.4507554422411504</v>
      </c>
      <c r="G8" s="119">
        <f ca="1">IF(H8="","",IFERROR(VLOOKUP(D8,Results,12,FALSE),""))</f>
        <v>0.94890925121815162</v>
      </c>
      <c r="H8" s="120">
        <f ca="1">IFERROR(VLOOKUP(D8,Results,13,FALSE),"")</f>
        <v>25.071958305047133</v>
      </c>
      <c r="I8" s="104">
        <f ca="1">IF(H8="","",IFERROR(VLOOKUP(D8,Results,8,FALSE),""))</f>
        <v>5</v>
      </c>
      <c r="J8" s="124" t="str">
        <f ca="1">IFERROR(IF($BP8&gt;J6,"",VLOOKUP(J$5&amp;"@"&amp;$BQ8&amp;"@"&amp;$BP8,Results_TechRep_Well,2,FALSE)),"")</f>
        <v>1B1</v>
      </c>
      <c r="K8" s="117">
        <f ca="1">IF(N8="","",IFERROR(VLOOKUP(J8,Results,11,FALSE),""))</f>
        <v>0.9969408181671795</v>
      </c>
      <c r="L8" s="125">
        <f ca="1">IF(N8="","",IFERROR(VLOOKUP(J8,Results,9,FALSE),""))</f>
        <v>4.010320997965434</v>
      </c>
      <c r="M8" s="119">
        <f ca="1">IF(N8="","",IFERROR(VLOOKUP(J8,Results,12,FALSE),""))</f>
        <v>0.77564686025899277</v>
      </c>
      <c r="N8" s="120">
        <f ca="1">IFERROR(VLOOKUP(J8,Results,13,FALSE),"")</f>
        <v>23.723472231825216</v>
      </c>
      <c r="O8" s="104">
        <f ca="1">IF(N8="","",IFERROR(VLOOKUP(J8,Results,8,FALSE),""))</f>
        <v>5</v>
      </c>
      <c r="P8" s="124" t="str">
        <f ca="1">IFERROR(IF($BP8&gt;P6,"",VLOOKUP(P$5&amp;"@"&amp;$BQ8&amp;"@"&amp;$BP8,Results_TechRep_Well,2,FALSE)),"")</f>
        <v>1D1</v>
      </c>
      <c r="Q8" s="117">
        <f ca="1">IF(T8="","",IFERROR(VLOOKUP(P8,Results,11,FALSE),""))</f>
        <v>0.99821584117468587</v>
      </c>
      <c r="R8" s="125">
        <f ca="1">IF(T8="","",IFERROR(VLOOKUP(P8,Results,9,FALSE),""))</f>
        <v>3.365539480622957</v>
      </c>
      <c r="S8" s="119">
        <f ca="1">IF(T8="","",IFERROR(VLOOKUP(P8,Results,12,FALSE),""))</f>
        <v>0.9821165334104216</v>
      </c>
      <c r="T8" s="120">
        <f ca="1">IFERROR(VLOOKUP(P8,Results,13,FALSE),"")</f>
        <v>26.21698358346584</v>
      </c>
      <c r="U8" s="104">
        <f ca="1">IF(T8="","",IFERROR(VLOOKUP(P8,Results,8,FALSE),""))</f>
        <v>5</v>
      </c>
      <c r="V8" s="124" t="str">
        <f ca="1">IFERROR(IF($BP8&gt;V6,"",VLOOKUP(V$5&amp;"@"&amp;$BQ8&amp;"@"&amp;$BP8,Results_TechRep_Well,2,FALSE)),"")</f>
        <v>1F1</v>
      </c>
      <c r="W8" s="117">
        <f ca="1">IF(Z8="","",IFERROR(VLOOKUP(V8,Results,11,FALSE),""))</f>
        <v>0.99656443859127597</v>
      </c>
      <c r="X8" s="125">
        <f ca="1">IF(Z8="","",IFERROR(VLOOKUP(V8,Results,9,FALSE),""))</f>
        <v>3.3601328118237377</v>
      </c>
      <c r="Y8" s="119">
        <f ca="1">IF(Z8="","",IFERROR(VLOOKUP(V8,Results,12,FALSE),""))</f>
        <v>0.98429977893225384</v>
      </c>
      <c r="Z8" s="120">
        <f ca="1">IFERROR(VLOOKUP(V8,Results,13,FALSE),"")</f>
        <v>26.142128146799486</v>
      </c>
      <c r="AA8" s="104">
        <f ca="1">IF(Z8="","",IFERROR(VLOOKUP(V8,Results,8,FALSE),""))</f>
        <v>5</v>
      </c>
      <c r="AB8" s="124" t="str">
        <f ca="1">IFERROR(IF($BP8&gt;AB6,"",VLOOKUP(AB$5&amp;"@"&amp;$BQ8&amp;"@"&amp;$BP8,Results_TechRep_Well,2,FALSE)),"")</f>
        <v>2B1</v>
      </c>
      <c r="AC8" s="117">
        <f ca="1">IF(AF8="","",IFERROR(VLOOKUP(AB8,Results,11,FALSE),""))</f>
        <v>0.99808177599847625</v>
      </c>
      <c r="AD8" s="125">
        <f ca="1">IF(AF8="","",IFERROR(VLOOKUP(AB8,Results,9,FALSE),""))</f>
        <v>3.6446319739676643</v>
      </c>
      <c r="AE8" s="119">
        <f ca="1">IF(AF8="","",IFERROR(VLOOKUP(AB8,Results,12,FALSE),""))</f>
        <v>0.88094512488255927</v>
      </c>
      <c r="AF8" s="120">
        <f ca="1">IFERROR(VLOOKUP(AB8,Results,13,FALSE),"")</f>
        <v>27.412525819442699</v>
      </c>
      <c r="AG8" s="104">
        <f ca="1">IF(AF8="","",IFERROR(VLOOKUP(AB8,Results,8,FALSE),""))</f>
        <v>5</v>
      </c>
      <c r="AH8" s="124" t="str">
        <f ca="1">IFERROR(IF($BP8&gt;AH6,"",VLOOKUP(AH$5&amp;"@"&amp;$BQ8&amp;"@"&amp;$BP8,Results_TechRep_Well,2,FALSE)),"")</f>
        <v>2F1</v>
      </c>
      <c r="AI8" s="117">
        <f ca="1">IF(AL8="","",IFERROR(VLOOKUP(AH8,Results,11,FALSE),""))</f>
        <v>0.99561629798141171</v>
      </c>
      <c r="AJ8" s="125">
        <f ca="1">IF(AL8="","",IFERROR(VLOOKUP(AH8,Results,9,FALSE),""))</f>
        <v>3.3886882376407259</v>
      </c>
      <c r="AK8" s="119">
        <f ca="1">IF(AL8="","",IFERROR(VLOOKUP(AH8,Results,12,FALSE),""))</f>
        <v>0.9728744099135318</v>
      </c>
      <c r="AL8" s="120">
        <f ca="1">IFERROR(VLOOKUP(AH8,Results,13,FALSE),"")</f>
        <v>22.323179810228076</v>
      </c>
      <c r="AM8" s="104">
        <f ca="1">IF(AL8="","",IFERROR(VLOOKUP(AH8,Results,8,FALSE),""))</f>
        <v>5</v>
      </c>
      <c r="AN8" s="124" t="str">
        <f ca="1">IFERROR(IF($BP8&gt;AN6,"",VLOOKUP(AN$5&amp;"@"&amp;$BQ8&amp;"@"&amp;$BP8,Results_TechRep_Well,2,FALSE)),"")</f>
        <v>2D1</v>
      </c>
      <c r="AO8" s="117">
        <f ca="1">IF(AR8="","",IFERROR(VLOOKUP(AN8,Results,11,FALSE),""))</f>
        <v>0.99741901592820847</v>
      </c>
      <c r="AP8" s="125">
        <f ca="1">IF(AR8="","",IFERROR(VLOOKUP(AN8,Results,9,FALSE),""))</f>
        <v>3.3146672392678513</v>
      </c>
      <c r="AQ8" s="119">
        <f ca="1">IF(AR8="","",IFERROR(VLOOKUP(AN8,Results,12,FALSE),""))</f>
        <v>1.0030390165842857</v>
      </c>
      <c r="AR8" s="120">
        <f ca="1">IFERROR(VLOOKUP(AN8,Results,13,FALSE),"")</f>
        <v>26.748070673710295</v>
      </c>
      <c r="AS8" s="104">
        <f ca="1">IF(AR8="","",IFERROR(VLOOKUP(AN8,Results,8,FALSE),""))</f>
        <v>5</v>
      </c>
      <c r="AT8" s="124"/>
      <c r="AU8" s="117"/>
      <c r="AV8" s="125"/>
      <c r="AW8" s="119"/>
      <c r="AX8" s="120"/>
      <c r="AY8" s="104"/>
      <c r="AZ8" s="124"/>
      <c r="BA8" s="117"/>
      <c r="BB8" s="125"/>
      <c r="BC8" s="119"/>
      <c r="BD8" s="120"/>
      <c r="BE8" s="104"/>
      <c r="BF8" s="104"/>
      <c r="BG8" s="104"/>
      <c r="BH8" s="104"/>
      <c r="BI8" s="104"/>
      <c r="BJ8" s="107"/>
      <c r="BK8" s="107"/>
      <c r="BL8" s="108"/>
      <c r="BP8" s="27">
        <v>2</v>
      </c>
      <c r="BQ8" s="27" t="str">
        <f>A6</f>
        <v>1_1</v>
      </c>
      <c r="BR8" s="165">
        <f ca="1">MAX(AL7:AL10)-MIN(AL7:AL10)</f>
        <v>0.1145645996811453</v>
      </c>
      <c r="BS8" s="165">
        <f ca="1">MAX(AR7:AR10)-MIN(AR7:AR10)</f>
        <v>0.23124812976371345</v>
      </c>
      <c r="BT8" s="165">
        <f>MAX(AX7:AX10)-MIN(AX7:AX10)</f>
        <v>0</v>
      </c>
      <c r="BU8" s="165">
        <f>MAX(BD7:BD10)-MIN(BD7:BD10)</f>
        <v>0</v>
      </c>
      <c r="BV8" s="165">
        <f>MAX(BJ7:BJ10)-MIN(BJ7:BJ10)</f>
        <v>0</v>
      </c>
    </row>
    <row r="9" spans="1:79" x14ac:dyDescent="0.25">
      <c r="A9" s="104"/>
      <c r="B9" s="123"/>
      <c r="C9" s="124" t="str">
        <f ca="1">IF(BP9&gt;BM6,"","T_Rep"&amp;BP9)</f>
        <v>T_Rep3</v>
      </c>
      <c r="D9" s="124" t="str">
        <f ca="1">IFERROR(IF($BP9&gt;D6,"",VLOOKUP(D$5&amp;"@"&amp;$BQ9&amp;"@"&amp;$BP9,Results_TechRep_Well,2,FALSE)),"")</f>
        <v>2G1</v>
      </c>
      <c r="E9" s="117">
        <f ca="1">IF(H9="","",IFERROR(VLOOKUP(D9,Results,11,FALSE),""))</f>
        <v>0.99709140914303662</v>
      </c>
      <c r="F9" s="125">
        <f ca="1">IF(H9="","",IFERROR(VLOOKUP(D9,Results,9,FALSE),""))</f>
        <v>3.5469892931156153</v>
      </c>
      <c r="G9" s="119">
        <f ca="1">IF(H9="","",IFERROR(VLOOKUP(D9,Results,12,FALSE),""))</f>
        <v>0.91394406429415431</v>
      </c>
      <c r="H9" s="120">
        <f ca="1">IFERROR(VLOOKUP(D9,Results,13,FALSE),"")</f>
        <v>24.506822789922388</v>
      </c>
      <c r="I9" s="104">
        <f ca="1">IF(H9="","",IFERROR(VLOOKUP(D9,Results,8,FALSE),""))</f>
        <v>5</v>
      </c>
      <c r="J9" s="124" t="str">
        <f ca="1">IFERROR(IF($BP9&gt;J6,"",VLOOKUP(J$5&amp;"@"&amp;$BQ9&amp;"@"&amp;$BP9,Results_TechRep_Well,2,FALSE)),"")</f>
        <v/>
      </c>
      <c r="K9" s="117" t="str">
        <f ca="1">IF(N9="","",IFERROR(VLOOKUP(J9,Results,11,FALSE),""))</f>
        <v/>
      </c>
      <c r="L9" s="125" t="str">
        <f ca="1">IF(N9="","",IFERROR(VLOOKUP(J9,Results,9,FALSE),""))</f>
        <v/>
      </c>
      <c r="M9" s="119" t="str">
        <f ca="1">IF(N9="","",IFERROR(VLOOKUP(J9,Results,12,FALSE),""))</f>
        <v/>
      </c>
      <c r="N9" s="120" t="str">
        <f ca="1">IFERROR(VLOOKUP(J9,Results,13,FALSE),"")</f>
        <v/>
      </c>
      <c r="O9" s="104" t="str">
        <f ca="1">IF(N9="","",IFERROR(VLOOKUP(J9,Results,8,FALSE),""))</f>
        <v/>
      </c>
      <c r="P9" s="124" t="str">
        <f ca="1">IFERROR(IF($BP9&gt;P6,"",VLOOKUP(P$5&amp;"@"&amp;$BQ9&amp;"@"&amp;$BP9,Results_TechRep_Well,2,FALSE)),"")</f>
        <v/>
      </c>
      <c r="Q9" s="117" t="str">
        <f ca="1">IF(T9="","",IFERROR(VLOOKUP(P9,Results,11,FALSE),""))</f>
        <v/>
      </c>
      <c r="R9" s="125" t="str">
        <f ca="1">IF(T9="","",IFERROR(VLOOKUP(P9,Results,9,FALSE),""))</f>
        <v/>
      </c>
      <c r="S9" s="119" t="str">
        <f ca="1">IF(T9="","",IFERROR(VLOOKUP(P9,Results,12,FALSE),""))</f>
        <v/>
      </c>
      <c r="T9" s="120" t="str">
        <f ca="1">IFERROR(VLOOKUP(P9,Results,13,FALSE),"")</f>
        <v/>
      </c>
      <c r="U9" s="104" t="str">
        <f ca="1">IF(T9="","",IFERROR(VLOOKUP(P9,Results,8,FALSE),""))</f>
        <v/>
      </c>
      <c r="V9" s="124" t="str">
        <f ca="1">IFERROR(IF($BP9&gt;V6,"",VLOOKUP(V$5&amp;"@"&amp;$BQ9&amp;"@"&amp;$BP9,Results_TechRep_Well,2,FALSE)),"")</f>
        <v/>
      </c>
      <c r="W9" s="117" t="str">
        <f ca="1">IF(Z9="","",IFERROR(VLOOKUP(V9,Results,11,FALSE),""))</f>
        <v/>
      </c>
      <c r="X9" s="125" t="str">
        <f ca="1">IF(Z9="","",IFERROR(VLOOKUP(V9,Results,9,FALSE),""))</f>
        <v/>
      </c>
      <c r="Y9" s="119" t="str">
        <f ca="1">IF(Z9="","",IFERROR(VLOOKUP(V9,Results,12,FALSE),""))</f>
        <v/>
      </c>
      <c r="Z9" s="120" t="str">
        <f ca="1">IFERROR(VLOOKUP(V9,Results,13,FALSE),"")</f>
        <v/>
      </c>
      <c r="AA9" s="104" t="str">
        <f ca="1">IF(Z9="","",IFERROR(VLOOKUP(V9,Results,8,FALSE),""))</f>
        <v/>
      </c>
      <c r="AB9" s="124" t="str">
        <f ca="1">IFERROR(IF($BP9&gt;AB6,"",VLOOKUP(AB$5&amp;"@"&amp;$BQ9&amp;"@"&amp;$BP9,Results_TechRep_Well,2,FALSE)),"")</f>
        <v/>
      </c>
      <c r="AC9" s="117" t="str">
        <f ca="1">IF(AF9="","",IFERROR(VLOOKUP(AB9,Results,11,FALSE),""))</f>
        <v/>
      </c>
      <c r="AD9" s="125" t="str">
        <f ca="1">IF(AF9="","",IFERROR(VLOOKUP(AB9,Results,9,FALSE),""))</f>
        <v/>
      </c>
      <c r="AE9" s="119" t="str">
        <f ca="1">IF(AF9="","",IFERROR(VLOOKUP(AB9,Results,12,FALSE),""))</f>
        <v/>
      </c>
      <c r="AF9" s="120" t="str">
        <f ca="1">IFERROR(VLOOKUP(AB9,Results,13,FALSE),"")</f>
        <v/>
      </c>
      <c r="AG9" s="104" t="str">
        <f ca="1">IF(AF9="","",IFERROR(VLOOKUP(AB9,Results,8,FALSE),""))</f>
        <v/>
      </c>
      <c r="AH9" s="124" t="str">
        <f ca="1">IFERROR(IF($BP9&gt;AH6,"",VLOOKUP(AH$5&amp;"@"&amp;$BQ9&amp;"@"&amp;$BP9,Results_TechRep_Well,2,FALSE)),"")</f>
        <v/>
      </c>
      <c r="AI9" s="117" t="str">
        <f ca="1">IF(AL9="","",IFERROR(VLOOKUP(AH9,Results,11,FALSE),""))</f>
        <v/>
      </c>
      <c r="AJ9" s="125" t="str">
        <f ca="1">IF(AL9="","",IFERROR(VLOOKUP(AH9,Results,9,FALSE),""))</f>
        <v/>
      </c>
      <c r="AK9" s="119" t="str">
        <f ca="1">IF(AL9="","",IFERROR(VLOOKUP(AH9,Results,12,FALSE),""))</f>
        <v/>
      </c>
      <c r="AL9" s="120" t="str">
        <f ca="1">IFERROR(VLOOKUP(AH9,Results,13,FALSE),"")</f>
        <v/>
      </c>
      <c r="AM9" s="104" t="str">
        <f ca="1">IF(AL9="","",IFERROR(VLOOKUP(AH9,Results,8,FALSE),""))</f>
        <v/>
      </c>
      <c r="AN9" s="124" t="str">
        <f ca="1">IFERROR(IF($BP9&gt;AN6,"",VLOOKUP(AN$5&amp;"@"&amp;$BQ9&amp;"@"&amp;$BP9,Results_TechRep_Well,2,FALSE)),"")</f>
        <v/>
      </c>
      <c r="AO9" s="117" t="str">
        <f ca="1">IF(AR9="","",IFERROR(VLOOKUP(AN9,Results,11,FALSE),""))</f>
        <v/>
      </c>
      <c r="AP9" s="125" t="str">
        <f ca="1">IF(AR9="","",IFERROR(VLOOKUP(AN9,Results,9,FALSE),""))</f>
        <v/>
      </c>
      <c r="AQ9" s="119" t="str">
        <f ca="1">IF(AR9="","",IFERROR(VLOOKUP(AN9,Results,12,FALSE),""))</f>
        <v/>
      </c>
      <c r="AR9" s="120" t="str">
        <f ca="1">IFERROR(VLOOKUP(AN9,Results,13,FALSE),"")</f>
        <v/>
      </c>
      <c r="AS9" s="104" t="str">
        <f ca="1">IF(AR9="","",IFERROR(VLOOKUP(AN9,Results,8,FALSE),""))</f>
        <v/>
      </c>
      <c r="AT9" s="124"/>
      <c r="AU9" s="117"/>
      <c r="AV9" s="125"/>
      <c r="AW9" s="119"/>
      <c r="AX9" s="120"/>
      <c r="AY9" s="104"/>
      <c r="AZ9" s="124"/>
      <c r="BA9" s="117"/>
      <c r="BB9" s="125"/>
      <c r="BC9" s="119"/>
      <c r="BD9" s="120"/>
      <c r="BE9" s="104"/>
      <c r="BF9" s="104"/>
      <c r="BG9" s="104"/>
      <c r="BH9" s="104"/>
      <c r="BI9" s="104"/>
      <c r="BJ9" s="107"/>
      <c r="BK9" s="107"/>
      <c r="BL9" s="108"/>
      <c r="BP9" s="27">
        <v>3</v>
      </c>
      <c r="BQ9" s="27" t="str">
        <f>A6</f>
        <v>1_1</v>
      </c>
    </row>
    <row r="10" spans="1:79" x14ac:dyDescent="0.25">
      <c r="A10" s="104"/>
      <c r="B10" s="123"/>
      <c r="C10" s="124" t="str">
        <f ca="1">IF(BP10&gt;BM6,"","T_Rep"&amp;BP10)</f>
        <v>T_Rep4</v>
      </c>
      <c r="D10" s="124" t="str">
        <f ca="1">IFERROR(IF($BP10&gt;D6,"",VLOOKUP(D$5&amp;"@"&amp;$BQ10&amp;"@"&amp;$BP10,Results_TechRep_Well,2,FALSE)),"")</f>
        <v>2H1</v>
      </c>
      <c r="E10" s="117">
        <f ca="1">IF(H10="","",IFERROR(VLOOKUP(D10,Results,11,FALSE),""))</f>
        <v>0.99677977810774343</v>
      </c>
      <c r="F10" s="125">
        <f ca="1">IF(H10="","",IFERROR(VLOOKUP(D10,Results,9,FALSE),""))</f>
        <v>3.5049353164679098</v>
      </c>
      <c r="G10" s="119">
        <f ca="1">IF(H10="","",IFERROR(VLOOKUP(D10,Results,12,FALSE),""))</f>
        <v>0.92891002416448964</v>
      </c>
      <c r="H10" s="104">
        <f ca="1">IFERROR(VLOOKUP(D10,Results,13,FALSE),"")</f>
        <v>24.506733135493597</v>
      </c>
      <c r="I10" s="104">
        <f ca="1">IF(H10="","",IFERROR(VLOOKUP(D10,Results,8,FALSE),""))</f>
        <v>5</v>
      </c>
      <c r="J10" s="124" t="str">
        <f ca="1">IFERROR(IF($BP10&gt;J6,"",VLOOKUP(J$5&amp;"@"&amp;$BQ10&amp;"@"&amp;$BP10,Results_TechRep_Well,2,FALSE)),"")</f>
        <v/>
      </c>
      <c r="K10" s="117" t="str">
        <f ca="1">IF(N10="","",IFERROR(VLOOKUP(J10,Results,11,FALSE),""))</f>
        <v/>
      </c>
      <c r="L10" s="125" t="str">
        <f ca="1">IF(N10="","",IFERROR(VLOOKUP(J10,Results,9,FALSE),""))</f>
        <v/>
      </c>
      <c r="M10" s="119" t="str">
        <f ca="1">IF(N10="","",IFERROR(VLOOKUP(J10,Results,12,FALSE),""))</f>
        <v/>
      </c>
      <c r="N10" s="104" t="str">
        <f ca="1">IFERROR(VLOOKUP(J10,Results,13,FALSE),"")</f>
        <v/>
      </c>
      <c r="O10" s="104" t="str">
        <f ca="1">IF(N10="","",IFERROR(VLOOKUP(J10,Results,8,FALSE),""))</f>
        <v/>
      </c>
      <c r="P10" s="124" t="str">
        <f ca="1">IFERROR(IF($BP10&gt;P6,"",VLOOKUP(P$5&amp;"@"&amp;$BQ10&amp;"@"&amp;$BP10,Results_TechRep_Well,2,FALSE)),"")</f>
        <v/>
      </c>
      <c r="Q10" s="117" t="str">
        <f ca="1">IF(T10="","",IFERROR(VLOOKUP(P10,Results,11,FALSE),""))</f>
        <v/>
      </c>
      <c r="R10" s="125" t="str">
        <f ca="1">IF(T10="","",IFERROR(VLOOKUP(P10,Results,9,FALSE),""))</f>
        <v/>
      </c>
      <c r="S10" s="119" t="str">
        <f ca="1">IF(T10="","",IFERROR(VLOOKUP(P10,Results,12,FALSE),""))</f>
        <v/>
      </c>
      <c r="T10" s="104" t="str">
        <f ca="1">IFERROR(VLOOKUP(P10,Results,13,FALSE),"")</f>
        <v/>
      </c>
      <c r="U10" s="104" t="str">
        <f ca="1">IF(T10="","",IFERROR(VLOOKUP(P10,Results,8,FALSE),""))</f>
        <v/>
      </c>
      <c r="V10" s="124" t="str">
        <f ca="1">IFERROR(IF($BP10&gt;V6,"",VLOOKUP(V$5&amp;"@"&amp;$BQ10&amp;"@"&amp;$BP10,Results_TechRep_Well,2,FALSE)),"")</f>
        <v/>
      </c>
      <c r="W10" s="117" t="str">
        <f ca="1">IF(Z10="","",IFERROR(VLOOKUP(V10,Results,11,FALSE),""))</f>
        <v/>
      </c>
      <c r="X10" s="125" t="str">
        <f ca="1">IF(Z10="","",IFERROR(VLOOKUP(V10,Results,9,FALSE),""))</f>
        <v/>
      </c>
      <c r="Y10" s="119" t="str">
        <f ca="1">IF(Z10="","",IFERROR(VLOOKUP(V10,Results,12,FALSE),""))</f>
        <v/>
      </c>
      <c r="Z10" s="104" t="str">
        <f ca="1">IFERROR(VLOOKUP(V10,Results,13,FALSE),"")</f>
        <v/>
      </c>
      <c r="AA10" s="104" t="str">
        <f ca="1">IF(Z10="","",IFERROR(VLOOKUP(V10,Results,8,FALSE),""))</f>
        <v/>
      </c>
      <c r="AB10" s="124" t="str">
        <f ca="1">IFERROR(IF($BP10&gt;AB6,"",VLOOKUP(AB$5&amp;"@"&amp;$BQ10&amp;"@"&amp;$BP10,Results_TechRep_Well,2,FALSE)),"")</f>
        <v/>
      </c>
      <c r="AC10" s="117" t="str">
        <f ca="1">IF(AF10="","",IFERROR(VLOOKUP(AB10,Results,11,FALSE),""))</f>
        <v/>
      </c>
      <c r="AD10" s="125" t="str">
        <f ca="1">IF(AF10="","",IFERROR(VLOOKUP(AB10,Results,9,FALSE),""))</f>
        <v/>
      </c>
      <c r="AE10" s="119" t="str">
        <f ca="1">IF(AF10="","",IFERROR(VLOOKUP(AB10,Results,12,FALSE),""))</f>
        <v/>
      </c>
      <c r="AF10" s="104" t="str">
        <f ca="1">IFERROR(VLOOKUP(AB10,Results,13,FALSE),"")</f>
        <v/>
      </c>
      <c r="AG10" s="104" t="str">
        <f ca="1">IF(AF10="","",IFERROR(VLOOKUP(AB10,Results,8,FALSE),""))</f>
        <v/>
      </c>
      <c r="AH10" s="124" t="str">
        <f ca="1">IFERROR(IF($BP10&gt;AH6,"",VLOOKUP(AH$5&amp;"@"&amp;$BQ10&amp;"@"&amp;$BP10,Results_TechRep_Well,2,FALSE)),"")</f>
        <v/>
      </c>
      <c r="AI10" s="117" t="str">
        <f ca="1">IF(AL10="","",IFERROR(VLOOKUP(AH10,Results,11,FALSE),""))</f>
        <v/>
      </c>
      <c r="AJ10" s="125" t="str">
        <f ca="1">IF(AL10="","",IFERROR(VLOOKUP(AH10,Results,9,FALSE),""))</f>
        <v/>
      </c>
      <c r="AK10" s="119" t="str">
        <f ca="1">IF(AL10="","",IFERROR(VLOOKUP(AH10,Results,12,FALSE),""))</f>
        <v/>
      </c>
      <c r="AL10" s="104" t="str">
        <f ca="1">IFERROR(VLOOKUP(AH10,Results,13,FALSE),"")</f>
        <v/>
      </c>
      <c r="AM10" s="104" t="str">
        <f ca="1">IF(AL10="","",IFERROR(VLOOKUP(AH10,Results,8,FALSE),""))</f>
        <v/>
      </c>
      <c r="AN10" s="124" t="str">
        <f ca="1">IFERROR(IF($BP10&gt;AN6,"",VLOOKUP(AN$5&amp;"@"&amp;$BQ10&amp;"@"&amp;$BP10,Results_TechRep_Well,2,FALSE)),"")</f>
        <v/>
      </c>
      <c r="AO10" s="117" t="str">
        <f ca="1">IF(AR10="","",IFERROR(VLOOKUP(AN10,Results,11,FALSE),""))</f>
        <v/>
      </c>
      <c r="AP10" s="125" t="str">
        <f ca="1">IF(AR10="","",IFERROR(VLOOKUP(AN10,Results,9,FALSE),""))</f>
        <v/>
      </c>
      <c r="AQ10" s="119" t="str">
        <f ca="1">IF(AR10="","",IFERROR(VLOOKUP(AN10,Results,12,FALSE),""))</f>
        <v/>
      </c>
      <c r="AR10" s="104" t="str">
        <f ca="1">IFERROR(VLOOKUP(AN10,Results,13,FALSE),"")</f>
        <v/>
      </c>
      <c r="AS10" s="104" t="str">
        <f ca="1">IF(AR10="","",IFERROR(VLOOKUP(AN10,Results,8,FALSE),""))</f>
        <v/>
      </c>
      <c r="AT10" s="124"/>
      <c r="AU10" s="117"/>
      <c r="AV10" s="125"/>
      <c r="AW10" s="119"/>
      <c r="AX10" s="104"/>
      <c r="AY10" s="104"/>
      <c r="AZ10" s="124"/>
      <c r="BA10" s="104"/>
      <c r="BB10" s="104"/>
      <c r="BC10" s="119"/>
      <c r="BD10" s="104"/>
      <c r="BE10" s="104"/>
      <c r="BF10" s="104"/>
      <c r="BG10" s="104"/>
      <c r="BH10" s="104"/>
      <c r="BI10" s="104"/>
      <c r="BJ10" s="107"/>
      <c r="BK10" s="107"/>
      <c r="BL10" s="108"/>
      <c r="BP10" s="27">
        <v>4</v>
      </c>
      <c r="BQ10" s="27" t="str">
        <f>A6</f>
        <v>1_1</v>
      </c>
    </row>
    <row r="11" spans="1:79" x14ac:dyDescent="0.25">
      <c r="A11" s="109" t="str">
        <f>IFERROR(INDEX(Rep_Samples,BL11),"")</f>
        <v>1_2</v>
      </c>
      <c r="B11" s="110" t="str">
        <f>IFERROR(INDEX(Samples_Names,LEFT(A11,LEN(A11)-2))&amp;RIGHT(A11,2),"")</f>
        <v>3G_2</v>
      </c>
      <c r="C11" s="110" t="str">
        <f ca="1">BM11&amp;" T_Rep"</f>
        <v>4 T_Rep</v>
      </c>
      <c r="D11" s="111">
        <f ca="1">IF(OR($A11="",D$5=""),"",COUNTIF(Result_TechRep,D$5&amp;"@"&amp;$A11))</f>
        <v>4</v>
      </c>
      <c r="E11" s="112">
        <f ca="1">IFERROR(AVERAGE(E12:E15),"")</f>
        <v>0.99618158844507843</v>
      </c>
      <c r="F11" s="113">
        <f ca="1">IFERROR(MEDIAN(F12:F15),"")</f>
        <v>3.5697086781920007</v>
      </c>
      <c r="G11" s="114">
        <f ca="1">IFERROR(10^(1/F11)-1,"")</f>
        <v>0.90605270185258346</v>
      </c>
      <c r="H11" s="115">
        <f ca="1">IFERROR(LOG((IF(H12="",0,(G12/100+1)^H12)+IF(H13="",0,(G13/100+1)^H13)+IF(H14="",0,(G14/100+1)^H14)+IF(H15="",0,(G15/100+1)^H15))/COUNT(H12:H15),(G11/100+1)),"")</f>
        <v>25.52923235012047</v>
      </c>
      <c r="I11" s="116">
        <f ca="1">IFERROR(AVERAGE(I12:I15),"")</f>
        <v>5</v>
      </c>
      <c r="J11" s="111">
        <f ca="1">IF(OR($A11="",J$5=""),"",COUNTIF(Result_TechRep,J$5&amp;"@"&amp;$A11))</f>
        <v>2</v>
      </c>
      <c r="K11" s="112">
        <f ca="1">IFERROR(AVERAGE(K12:K15),"")</f>
        <v>0.9933800811515926</v>
      </c>
      <c r="L11" s="113">
        <f ca="1">IFERROR(MEDIAN(L12:L15),"")</f>
        <v>3.8646053653959243</v>
      </c>
      <c r="M11" s="114">
        <f ca="1">IFERROR(10^(1/L11)-1,"")</f>
        <v>0.81450693594630086</v>
      </c>
      <c r="N11" s="115">
        <f ca="1">IFERROR(LOG((IF(N12="",0,(M12/100+1)^N12)+IF(N13="",0,(M13/100+1)^N13)+IF(N14="",0,(M14/100+1)^N14)+IF(N15="",0,(M15/100+1)^N15))/COUNT(N12:N15),(M11/100+1)),"")</f>
        <v>23.55225796292001</v>
      </c>
      <c r="O11" s="116">
        <f ca="1">IFERROR(AVERAGE(O12:O15),"")</f>
        <v>5.5</v>
      </c>
      <c r="P11" s="111">
        <f ca="1">IF(OR($A11="",P$5=""),"",COUNTIF(Result_TechRep,P$5&amp;"@"&amp;$A11))</f>
        <v>2</v>
      </c>
      <c r="Q11" s="112">
        <f ca="1">IFERROR(AVERAGE(Q12:Q15),"")</f>
        <v>0.99705092502645809</v>
      </c>
      <c r="R11" s="113">
        <f ca="1">IFERROR(MEDIAN(R12:R15),"")</f>
        <v>3.4460880052504339</v>
      </c>
      <c r="S11" s="114">
        <f ca="1">IFERROR(10^(1/R11)-1,"")</f>
        <v>0.95067139559313429</v>
      </c>
      <c r="T11" s="115">
        <f ca="1">IFERROR(LOG((IF(T12="",0,(S12/100+1)^T12)+IF(T13="",0,(S13/100+1)^T13)+IF(T14="",0,(S14/100+1)^T14)+IF(T15="",0,(S15/100+1)^T15))/COUNT(T12:T15),(S11/100+1)),"")</f>
        <v>26.693587953007608</v>
      </c>
      <c r="U11" s="116">
        <f ca="1">IFERROR(AVERAGE(U12:U15),"")</f>
        <v>5</v>
      </c>
      <c r="V11" s="111">
        <f ca="1">IF(OR($A11="",V$5=""),"",COUNTIF(Result_TechRep,V$5&amp;"@"&amp;$A11))</f>
        <v>2</v>
      </c>
      <c r="W11" s="112">
        <f ca="1">IFERROR(AVERAGE(W12:W15),"")</f>
        <v>0.995079612464846</v>
      </c>
      <c r="X11" s="113">
        <f ca="1">IFERROR(MEDIAN(X12:X15),"")</f>
        <v>3.1780292388176115</v>
      </c>
      <c r="Y11" s="114">
        <f ca="1">IFERROR(10^(1/X11)-1,"")</f>
        <v>1.0637658192916812</v>
      </c>
      <c r="Z11" s="115">
        <f ca="1">IFERROR(LOG((IF(Z12="",0,(Y12/100+1)^Z12)+IF(Z13="",0,(Y13/100+1)^Z13)+IF(Z14="",0,(Y14/100+1)^Z14)+IF(Z15="",0,(Y15/100+1)^Z15))/COUNT(Z12:Z15),(Y11/100+1)),"")</f>
        <v>27.310262087534888</v>
      </c>
      <c r="AA11" s="116">
        <f ca="1">IFERROR(AVERAGE(AA12:AA15),"")</f>
        <v>4</v>
      </c>
      <c r="AB11" s="111">
        <f ca="1">IF(OR($A11="",AB$5=""),"",COUNTIF(Result_TechRep,AB$5&amp;"@"&amp;$A11))</f>
        <v>2</v>
      </c>
      <c r="AC11" s="112">
        <f ca="1">IFERROR(AVERAGE(AC12:AC15),"")</f>
        <v>0.99714987945932898</v>
      </c>
      <c r="AD11" s="113">
        <f ca="1">IFERROR(MEDIAN(AD12:AD15),"")</f>
        <v>3.6745544412710576</v>
      </c>
      <c r="AE11" s="114">
        <f ca="1">IFERROR(10^(1/AD11)-1,"")</f>
        <v>0.87129319443848074</v>
      </c>
      <c r="AF11" s="115">
        <f ca="1">IFERROR(LOG((IF(AF12="",0,(AE12/100+1)^AF12)+IF(AF13="",0,(AE13/100+1)^AF13)+IF(AF14="",0,(AE14/100+1)^AF14)+IF(AF15="",0,(AE15/100+1)^AF15))/COUNT(AF12:AF15),(AE11/100+1)),"")</f>
        <v>28.056002268588511</v>
      </c>
      <c r="AG11" s="116">
        <f ca="1">IFERROR(AVERAGE(AG12:AG15),"")</f>
        <v>5</v>
      </c>
      <c r="AH11" s="111">
        <f ca="1">IF(OR($A11="",AH$5=""),"",COUNTIF(Result_TechRep,AH$5&amp;"@"&amp;$A11))</f>
        <v>2</v>
      </c>
      <c r="AI11" s="112">
        <f ca="1">IFERROR(AVERAGE(AI12:AI15),"")</f>
        <v>0.99521688836728883</v>
      </c>
      <c r="AJ11" s="113">
        <f ca="1">IFERROR(MEDIAN(AJ12:AJ15),"")</f>
        <v>3.2744459320680739</v>
      </c>
      <c r="AK11" s="114">
        <f ca="1">IFERROR(10^(1/AJ11)-1,"")</f>
        <v>1.0202037760298923</v>
      </c>
      <c r="AL11" s="115">
        <f ca="1">IFERROR(LOG((IF(AL12="",0,(AK12/100+1)^AL12)+IF(AL13="",0,(AK13/100+1)^AL13)+IF(AL14="",0,(AK14/100+1)^AL14)+IF(AL15="",0,(AK15/100+1)^AL15))/COUNT(AL12:AL15),(AK11/100+1)),"")</f>
        <v>23.596066558045035</v>
      </c>
      <c r="AM11" s="116">
        <f ca="1">IFERROR(AVERAGE(AM12:AM15),"")</f>
        <v>4.5</v>
      </c>
      <c r="AN11" s="111">
        <f ca="1">IF(OR($A11="",AN$5=""),"",COUNTIF(Result_TechRep,AN$5&amp;"@"&amp;$A11))</f>
        <v>2</v>
      </c>
      <c r="AO11" s="112">
        <f ca="1">IFERROR(AVERAGE(AO12:AO15),"")</f>
        <v>0.99631225262011402</v>
      </c>
      <c r="AP11" s="113">
        <f ca="1">IFERROR(MEDIAN(AP12:AP15),"")</f>
        <v>3.4535820187705841</v>
      </c>
      <c r="AQ11" s="114">
        <f ca="1">IFERROR(10^(1/AP11)-1,"")</f>
        <v>0.94784519269696266</v>
      </c>
      <c r="AR11" s="115">
        <f ca="1">IFERROR(LOG((IF(AR12="",0,(AQ12/100+1)^AR12)+IF(AR13="",0,(AQ13/100+1)^AR13)+IF(AR14="",0,(AQ14/100+1)^AR14)+IF(AR15="",0,(AQ15/100+1)^AR15))/COUNT(AR12:AR15),(AQ11/100+1)),"")</f>
        <v>27.146040660933565</v>
      </c>
      <c r="AS11" s="116">
        <f ca="1">IFERROR(AVERAGE(AS12:AS15),"")</f>
        <v>5</v>
      </c>
      <c r="AT11" s="111"/>
      <c r="AU11" s="112"/>
      <c r="AV11" s="113"/>
      <c r="AW11" s="114"/>
      <c r="AX11" s="115"/>
      <c r="AY11" s="116"/>
      <c r="AZ11" s="111"/>
      <c r="BA11" s="112"/>
      <c r="BB11" s="113"/>
      <c r="BC11" s="114"/>
      <c r="BD11" s="115"/>
      <c r="BE11" s="116"/>
      <c r="BF11" s="104"/>
      <c r="BG11" s="104"/>
      <c r="BH11" s="104"/>
      <c r="BI11" s="104"/>
      <c r="BJ11" s="107"/>
      <c r="BK11" s="107"/>
      <c r="BL11" s="108">
        <f>1+BL6</f>
        <v>2</v>
      </c>
      <c r="BM11" s="27">
        <f ca="1">MAX(D11,J11,P11,V11,AB11,AH11,AN11,AT11,AZ11,BF11)</f>
        <v>4</v>
      </c>
      <c r="BN11" s="165">
        <f ca="1">MAX(BR11:BV11,BR13:BV13)</f>
        <v>0.42607469487245453</v>
      </c>
      <c r="BO11" s="165">
        <f ca="1">COUNTIF(BR11:BV11,"&gt;"&amp;$B$3)+COUNTIF(BR13:BV13,"&gt;"&amp;$B$3)</f>
        <v>0</v>
      </c>
      <c r="BR11" s="165">
        <f ca="1">MAX(H12:H15)-MIN(H12:H15)</f>
        <v>0.42607469487245453</v>
      </c>
      <c r="BS11" s="165">
        <f ca="1">MAX(N12:N15)-MIN(N12:N15)</f>
        <v>6.6502618397048963E-2</v>
      </c>
      <c r="BT11" s="165">
        <f ca="1">MAX(T12:T15)-MIN(T12:T15)</f>
        <v>0.16250393371841554</v>
      </c>
      <c r="BU11" s="165">
        <f ca="1">MAX(Z12:Z15)-MIN(Z12:Z15)</f>
        <v>1.0562538605913829E-2</v>
      </c>
      <c r="BV11" s="165">
        <f ca="1">MAX(AF12:AF15)-MIN(AF12:AF15)</f>
        <v>0.10009667601593719</v>
      </c>
    </row>
    <row r="12" spans="1:79" x14ac:dyDescent="0.25">
      <c r="A12" s="104"/>
      <c r="B12" s="123"/>
      <c r="C12" s="124" t="str">
        <f ca="1">IF(BP12&gt;BM11,"","T_Rep"&amp;BP12)</f>
        <v>T_Rep1</v>
      </c>
      <c r="D12" s="124" t="str">
        <f ca="1">IFERROR(IF($BP12&gt;D11,"",VLOOKUP(D$5&amp;"@"&amp;$BQ12&amp;"@"&amp;$BP12,Results_TechRep_Well,2,FALSE)),"")</f>
        <v>1G2</v>
      </c>
      <c r="E12" s="117">
        <f ca="1">IF(H12="","",IFERROR(VLOOKUP(D12,Results,11,FALSE),""))</f>
        <v>0.99519348687426024</v>
      </c>
      <c r="F12" s="125">
        <f ca="1">IF(H12="","",IFERROR(VLOOKUP(D12,Results,9,FALSE),""))</f>
        <v>3.5510574098359413</v>
      </c>
      <c r="G12" s="119">
        <f ca="1">IF(H12="","",IFERROR(VLOOKUP(D12,Results,12,FALSE),""))</f>
        <v>0.91252121375188588</v>
      </c>
      <c r="H12" s="120">
        <f ca="1">IFERROR(VLOOKUP(D12,Results,13,FALSE),"")</f>
        <v>25.48446256907237</v>
      </c>
      <c r="I12" s="104">
        <f ca="1">IF(H12="","",IFERROR(VLOOKUP(D12,Results,8,FALSE),""))</f>
        <v>5</v>
      </c>
      <c r="J12" s="124" t="str">
        <f ca="1">IFERROR(IF($BP12&gt;J11,"",VLOOKUP(J$5&amp;"@"&amp;$BQ12&amp;"@"&amp;$BP12,Results_TechRep_Well,2,FALSE)),"")</f>
        <v>1A2</v>
      </c>
      <c r="K12" s="117">
        <f ca="1">IF(N12="","",IFERROR(VLOOKUP(J12,Results,11,FALSE),""))</f>
        <v>0.99085395389026298</v>
      </c>
      <c r="L12" s="125">
        <f ca="1">IF(N12="","",IFERROR(VLOOKUP(J12,Results,9,FALSE),""))</f>
        <v>3.7315622406729054</v>
      </c>
      <c r="M12" s="119">
        <f ca="1">IF(N12="","",IFERROR(VLOOKUP(J12,Results,12,FALSE),""))</f>
        <v>0.85346450975157873</v>
      </c>
      <c r="N12" s="120">
        <f ca="1">IFERROR(VLOOKUP(J12,Results,13,FALSE),"")</f>
        <v>23.531368059461929</v>
      </c>
      <c r="O12" s="104">
        <f ca="1">IF(N12="","",IFERROR(VLOOKUP(J12,Results,8,FALSE),""))</f>
        <v>5</v>
      </c>
      <c r="P12" s="124" t="str">
        <f ca="1">IFERROR(IF($BP12&gt;P11,"",VLOOKUP(P$5&amp;"@"&amp;$BQ12&amp;"@"&amp;$BP12,Results_TechRep_Well,2,FALSE)),"")</f>
        <v>1C2</v>
      </c>
      <c r="Q12" s="117">
        <f ca="1">IF(T12="","",IFERROR(VLOOKUP(P12,Results,11,FALSE),""))</f>
        <v>0.9973454233705642</v>
      </c>
      <c r="R12" s="125">
        <f ca="1">IF(T12="","",IFERROR(VLOOKUP(P12,Results,9,FALSE),""))</f>
        <v>3.4188311422532536</v>
      </c>
      <c r="S12" s="119">
        <f ca="1">IF(T12="","",IFERROR(VLOOKUP(P12,Results,12,FALSE),""))</f>
        <v>0.961090464969929</v>
      </c>
      <c r="T12" s="120">
        <f ca="1">IFERROR(VLOOKUP(P12,Results,13,FALSE),"")</f>
        <v>26.770292374671879</v>
      </c>
      <c r="U12" s="104">
        <f ca="1">IF(T12="","",IFERROR(VLOOKUP(P12,Results,8,FALSE),""))</f>
        <v>5</v>
      </c>
      <c r="V12" s="124" t="str">
        <f ca="1">IFERROR(IF($BP12&gt;V11,"",VLOOKUP(V$5&amp;"@"&amp;$BQ12&amp;"@"&amp;$BP12,Results_TechRep_Well,2,FALSE)),"")</f>
        <v>1E2</v>
      </c>
      <c r="W12" s="117">
        <f ca="1">IF(Z12="","",IFERROR(VLOOKUP(V12,Results,11,FALSE),""))</f>
        <v>0.99508509411162238</v>
      </c>
      <c r="X12" s="125">
        <f ca="1">IF(Z12="","",IFERROR(VLOOKUP(V12,Results,9,FALSE),""))</f>
        <v>3.1743179717478434</v>
      </c>
      <c r="Y12" s="119">
        <f ca="1">IF(Z12="","",IFERROR(VLOOKUP(V12,Results,12,FALSE),""))</f>
        <v>1.0655147554308164</v>
      </c>
      <c r="Z12" s="120">
        <f ca="1">IFERROR(VLOOKUP(V12,Results,13,FALSE),"")</f>
        <v>27.315451018031386</v>
      </c>
      <c r="AA12" s="104">
        <f ca="1">IF(Z12="","",IFERROR(VLOOKUP(V12,Results,8,FALSE),""))</f>
        <v>4</v>
      </c>
      <c r="AB12" s="124" t="str">
        <f ca="1">IFERROR(IF($BP12&gt;AB11,"",VLOOKUP(AB$5&amp;"@"&amp;$BQ12&amp;"@"&amp;$BP12,Results_TechRep_Well,2,FALSE)),"")</f>
        <v>2A2</v>
      </c>
      <c r="AC12" s="117">
        <f ca="1">IF(AF12="","",IFERROR(VLOOKUP(AB12,Results,11,FALSE),""))</f>
        <v>0.99744769548534917</v>
      </c>
      <c r="AD12" s="125">
        <f ca="1">IF(AF12="","",IFERROR(VLOOKUP(AB12,Results,9,FALSE),""))</f>
        <v>3.6845082973389283</v>
      </c>
      <c r="AE12" s="119">
        <f ca="1">IF(AF12="","",IFERROR(VLOOKUP(AB12,Results,12,FALSE),""))</f>
        <v>0.86812802394210475</v>
      </c>
      <c r="AF12" s="120">
        <f ca="1">IFERROR(VLOOKUP(AB12,Results,13,FALSE),"")</f>
        <v>28.105859940296334</v>
      </c>
      <c r="AG12" s="104">
        <f ca="1">IF(AF12="","",IFERROR(VLOOKUP(AB12,Results,8,FALSE),""))</f>
        <v>5</v>
      </c>
      <c r="AH12" s="124" t="str">
        <f ca="1">IFERROR(IF($BP12&gt;AH11,"",VLOOKUP(AH$5&amp;"@"&amp;$BQ12&amp;"@"&amp;$BP12,Results_TechRep_Well,2,FALSE)),"")</f>
        <v>2E2</v>
      </c>
      <c r="AI12" s="117">
        <f ca="1">IF(AL12="","",IFERROR(VLOOKUP(AH12,Results,11,FALSE),""))</f>
        <v>0.99637081870609334</v>
      </c>
      <c r="AJ12" s="125">
        <f ca="1">IF(AL12="","",IFERROR(VLOOKUP(AH12,Results,9,FALSE),""))</f>
        <v>3.3367052341612653</v>
      </c>
      <c r="AK12" s="119">
        <f ca="1">IF(AL12="","",IFERROR(VLOOKUP(AH12,Results,12,FALSE),""))</f>
        <v>0.99386998452139608</v>
      </c>
      <c r="AL12" s="120">
        <f ca="1">IFERROR(VLOOKUP(AH12,Results,13,FALSE),"")</f>
        <v>23.570257005035593</v>
      </c>
      <c r="AM12" s="104">
        <f ca="1">IF(AL12="","",IFERROR(VLOOKUP(AH12,Results,8,FALSE),""))</f>
        <v>4</v>
      </c>
      <c r="AN12" s="124" t="str">
        <f ca="1">IFERROR(IF($BP12&gt;AN11,"",VLOOKUP(AN$5&amp;"@"&amp;$BQ12&amp;"@"&amp;$BP12,Results_TechRep_Well,2,FALSE)),"")</f>
        <v>2C2</v>
      </c>
      <c r="AO12" s="117">
        <f ca="1">IF(AR12="","",IFERROR(VLOOKUP(AN12,Results,11,FALSE),""))</f>
        <v>0.99621554693994341</v>
      </c>
      <c r="AP12" s="125">
        <f ca="1">IF(AR12="","",IFERROR(VLOOKUP(AN12,Results,9,FALSE),""))</f>
        <v>3.4542190076785286</v>
      </c>
      <c r="AQ12" s="119">
        <f ca="1">IF(AR12="","",IFERROR(VLOOKUP(AN12,Results,12,FALSE),""))</f>
        <v>0.94760572019349132</v>
      </c>
      <c r="AR12" s="120">
        <f ca="1">IFERROR(VLOOKUP(AN12,Results,13,FALSE),"")</f>
        <v>27.12724583834423</v>
      </c>
      <c r="AS12" s="104">
        <f ca="1">IF(AR12="","",IFERROR(VLOOKUP(AN12,Results,8,FALSE),""))</f>
        <v>5</v>
      </c>
      <c r="AT12" s="124"/>
      <c r="AU12" s="117"/>
      <c r="AV12" s="125"/>
      <c r="AW12" s="119"/>
      <c r="AX12" s="120"/>
      <c r="AY12" s="104"/>
      <c r="AZ12" s="124"/>
      <c r="BA12" s="117"/>
      <c r="BB12" s="125"/>
      <c r="BC12" s="119"/>
      <c r="BD12" s="120"/>
      <c r="BE12" s="104"/>
      <c r="BF12" s="104"/>
      <c r="BG12" s="104"/>
      <c r="BH12" s="104"/>
      <c r="BI12" s="104"/>
      <c r="BJ12" s="107"/>
      <c r="BK12" s="107"/>
      <c r="BL12" s="108"/>
      <c r="BP12" s="27">
        <v>1</v>
      </c>
      <c r="BQ12" s="27" t="str">
        <f>A11</f>
        <v>1_2</v>
      </c>
      <c r="BR12" s="27" t="s">
        <v>657</v>
      </c>
      <c r="BS12" s="27" t="s">
        <v>658</v>
      </c>
      <c r="BT12" s="27" t="s">
        <v>659</v>
      </c>
      <c r="BU12" s="27" t="s">
        <v>660</v>
      </c>
      <c r="BV12" s="27" t="s">
        <v>661</v>
      </c>
    </row>
    <row r="13" spans="1:79" x14ac:dyDescent="0.25">
      <c r="A13" s="104"/>
      <c r="B13" s="123"/>
      <c r="C13" s="124" t="str">
        <f ca="1">IF(BP13&gt;BM11,"","T_Rep"&amp;BP13)</f>
        <v>T_Rep2</v>
      </c>
      <c r="D13" s="124" t="str">
        <f ca="1">IFERROR(IF($BP13&gt;D11,"",VLOOKUP(D$5&amp;"@"&amp;$BQ13&amp;"@"&amp;$BP13,Results_TechRep_Well,2,FALSE)),"")</f>
        <v>1H2</v>
      </c>
      <c r="E13" s="117">
        <f ca="1">IF(H13="","",IFERROR(VLOOKUP(D13,Results,11,FALSE),""))</f>
        <v>0.99648139189790053</v>
      </c>
      <c r="F13" s="125">
        <f ca="1">IF(H13="","",IFERROR(VLOOKUP(D13,Results,9,FALSE),""))</f>
        <v>3.58835994654806</v>
      </c>
      <c r="G13" s="119">
        <f ca="1">IF(H13="","",IFERROR(VLOOKUP(D13,Results,12,FALSE),""))</f>
        <v>0.89967297093591725</v>
      </c>
      <c r="H13" s="120">
        <f ca="1">IFERROR(VLOOKUP(D13,Results,13,FALSE),"")</f>
        <v>25.64987833350942</v>
      </c>
      <c r="I13" s="104">
        <f ca="1">IF(H13="","",IFERROR(VLOOKUP(D13,Results,8,FALSE),""))</f>
        <v>5</v>
      </c>
      <c r="J13" s="124" t="str">
        <f ca="1">IFERROR(IF($BP13&gt;J11,"",VLOOKUP(J$5&amp;"@"&amp;$BQ13&amp;"@"&amp;$BP13,Results_TechRep_Well,2,FALSE)),"")</f>
        <v>1B2</v>
      </c>
      <c r="K13" s="117">
        <f ca="1">IF(N13="","",IFERROR(VLOOKUP(J13,Results,11,FALSE),""))</f>
        <v>0.99590620841292221</v>
      </c>
      <c r="L13" s="125">
        <f ca="1">IF(N13="","",IFERROR(VLOOKUP(J13,Results,9,FALSE),""))</f>
        <v>3.9976484901189435</v>
      </c>
      <c r="M13" s="119">
        <f ca="1">IF(N13="","",IFERROR(VLOOKUP(J13,Results,12,FALSE),""))</f>
        <v>0.77888165258163489</v>
      </c>
      <c r="N13" s="120">
        <f ca="1">IFERROR(VLOOKUP(J13,Results,13,FALSE),"")</f>
        <v>23.46486544106488</v>
      </c>
      <c r="O13" s="104">
        <f ca="1">IF(N13="","",IFERROR(VLOOKUP(J13,Results,8,FALSE),""))</f>
        <v>6</v>
      </c>
      <c r="P13" s="124" t="str">
        <f ca="1">IFERROR(IF($BP13&gt;P11,"",VLOOKUP(P$5&amp;"@"&amp;$BQ13&amp;"@"&amp;$BP13,Results_TechRep_Well,2,FALSE)),"")</f>
        <v>1D2</v>
      </c>
      <c r="Q13" s="117">
        <f ca="1">IF(T13="","",IFERROR(VLOOKUP(P13,Results,11,FALSE),""))</f>
        <v>0.99675642668235187</v>
      </c>
      <c r="R13" s="125">
        <f ca="1">IF(T13="","",IFERROR(VLOOKUP(P13,Results,9,FALSE),""))</f>
        <v>3.4733448682476142</v>
      </c>
      <c r="S13" s="119">
        <f ca="1">IF(T13="","",IFERROR(VLOOKUP(P13,Results,12,FALSE),""))</f>
        <v>0.94046991280285419</v>
      </c>
      <c r="T13" s="120">
        <f ca="1">IFERROR(VLOOKUP(P13,Results,13,FALSE),"")</f>
        <v>26.607788440953463</v>
      </c>
      <c r="U13" s="104">
        <f ca="1">IF(T13="","",IFERROR(VLOOKUP(P13,Results,8,FALSE),""))</f>
        <v>5</v>
      </c>
      <c r="V13" s="124" t="str">
        <f ca="1">IFERROR(IF($BP13&gt;V11,"",VLOOKUP(V$5&amp;"@"&amp;$BQ13&amp;"@"&amp;$BP13,Results_TechRep_Well,2,FALSE)),"")</f>
        <v>1F2</v>
      </c>
      <c r="W13" s="117">
        <f ca="1">IF(Z13="","",IFERROR(VLOOKUP(V13,Results,11,FALSE),""))</f>
        <v>0.99507413081806972</v>
      </c>
      <c r="X13" s="125">
        <f ca="1">IF(Z13="","",IFERROR(VLOOKUP(V13,Results,9,FALSE),""))</f>
        <v>3.1817405058873796</v>
      </c>
      <c r="Y13" s="119">
        <f ca="1">IF(Z13="","",IFERROR(VLOOKUP(V13,Results,12,FALSE),""))</f>
        <v>1.0620224388662396</v>
      </c>
      <c r="Z13" s="120">
        <f ca="1">IFERROR(VLOOKUP(V13,Results,13,FALSE),"")</f>
        <v>27.304888479425472</v>
      </c>
      <c r="AA13" s="104">
        <f ca="1">IF(Z13="","",IFERROR(VLOOKUP(V13,Results,8,FALSE),""))</f>
        <v>4</v>
      </c>
      <c r="AB13" s="124" t="str">
        <f ca="1">IFERROR(IF($BP13&gt;AB11,"",VLOOKUP(AB$5&amp;"@"&amp;$BQ13&amp;"@"&amp;$BP13,Results_TechRep_Well,2,FALSE)),"")</f>
        <v>2B2</v>
      </c>
      <c r="AC13" s="117">
        <f ca="1">IF(AF13="","",IFERROR(VLOOKUP(AB13,Results,11,FALSE),""))</f>
        <v>0.99685206343330868</v>
      </c>
      <c r="AD13" s="125">
        <f ca="1">IF(AF13="","",IFERROR(VLOOKUP(AB13,Results,9,FALSE),""))</f>
        <v>3.6646005852031864</v>
      </c>
      <c r="AE13" s="119">
        <f ca="1">IF(AF13="","",IFERROR(VLOOKUP(AB13,Results,12,FALSE),""))</f>
        <v>0.87448096606975256</v>
      </c>
      <c r="AF13" s="120">
        <f ca="1">IFERROR(VLOOKUP(AB13,Results,13,FALSE),"")</f>
        <v>28.005763264280397</v>
      </c>
      <c r="AG13" s="104">
        <f ca="1">IF(AF13="","",IFERROR(VLOOKUP(AB13,Results,8,FALSE),""))</f>
        <v>5</v>
      </c>
      <c r="AH13" s="124" t="str">
        <f ca="1">IFERROR(IF($BP13&gt;AH11,"",VLOOKUP(AH$5&amp;"@"&amp;$BQ13&amp;"@"&amp;$BP13,Results_TechRep_Well,2,FALSE)),"")</f>
        <v>2F2</v>
      </c>
      <c r="AI13" s="117">
        <f ca="1">IF(AL13="","",IFERROR(VLOOKUP(AH13,Results,11,FALSE),""))</f>
        <v>0.99406295802848432</v>
      </c>
      <c r="AJ13" s="125">
        <f ca="1">IF(AL13="","",IFERROR(VLOOKUP(AH13,Results,9,FALSE),""))</f>
        <v>3.2121866299748825</v>
      </c>
      <c r="AK13" s="119">
        <f ca="1">IF(AL13="","",IFERROR(VLOOKUP(AH13,Results,12,FALSE),""))</f>
        <v>1.0479267298145576</v>
      </c>
      <c r="AL13" s="120">
        <f ca="1">IFERROR(VLOOKUP(AH13,Results,13,FALSE),"")</f>
        <v>23.585675035122563</v>
      </c>
      <c r="AM13" s="104">
        <f ca="1">IF(AL13="","",IFERROR(VLOOKUP(AH13,Results,8,FALSE),""))</f>
        <v>5</v>
      </c>
      <c r="AN13" s="124" t="str">
        <f ca="1">IFERROR(IF($BP13&gt;AN11,"",VLOOKUP(AN$5&amp;"@"&amp;$BQ13&amp;"@"&amp;$BP13,Results_TechRep_Well,2,FALSE)),"")</f>
        <v>2D2</v>
      </c>
      <c r="AO13" s="117">
        <f ca="1">IF(AR13="","",IFERROR(VLOOKUP(AN13,Results,11,FALSE),""))</f>
        <v>0.99640895830028464</v>
      </c>
      <c r="AP13" s="125">
        <f ca="1">IF(AR13="","",IFERROR(VLOOKUP(AN13,Results,9,FALSE),""))</f>
        <v>3.4529450298626396</v>
      </c>
      <c r="AQ13" s="119">
        <f ca="1">IF(AR13="","",IFERROR(VLOOKUP(AN13,Results,12,FALSE),""))</f>
        <v>0.94808478301597798</v>
      </c>
      <c r="AR13" s="120">
        <f ca="1">IFERROR(VLOOKUP(AN13,Results,13,FALSE),"")</f>
        <v>27.16481650257208</v>
      </c>
      <c r="AS13" s="104">
        <f ca="1">IF(AR13="","",IFERROR(VLOOKUP(AN13,Results,8,FALSE),""))</f>
        <v>5</v>
      </c>
      <c r="AT13" s="124"/>
      <c r="AU13" s="117"/>
      <c r="AV13" s="125"/>
      <c r="AW13" s="119"/>
      <c r="AX13" s="120"/>
      <c r="AY13" s="104"/>
      <c r="AZ13" s="124"/>
      <c r="BA13" s="117"/>
      <c r="BB13" s="125"/>
      <c r="BC13" s="119"/>
      <c r="BD13" s="120"/>
      <c r="BE13" s="104"/>
      <c r="BF13" s="104"/>
      <c r="BG13" s="104"/>
      <c r="BH13" s="104"/>
      <c r="BI13" s="104"/>
      <c r="BJ13" s="107"/>
      <c r="BK13" s="107"/>
      <c r="BL13" s="108"/>
      <c r="BP13" s="27">
        <v>2</v>
      </c>
      <c r="BQ13" s="27" t="str">
        <f>A11</f>
        <v>1_2</v>
      </c>
      <c r="BR13" s="165">
        <f ca="1">MAX(AL12:AL15)-MIN(AL12:AL15)</f>
        <v>1.5418030086969736E-2</v>
      </c>
      <c r="BS13" s="165">
        <f ca="1">MAX(AR12:AR15)-MIN(AR12:AR15)</f>
        <v>3.7570664227850159E-2</v>
      </c>
      <c r="BT13" s="165">
        <f>MAX(AX12:AX15)-MIN(AX12:AX15)</f>
        <v>0</v>
      </c>
      <c r="BU13" s="165">
        <f>MAX(BD12:BD15)-MIN(BD12:BD15)</f>
        <v>0</v>
      </c>
      <c r="BV13" s="165">
        <f>MAX(BJ12:BJ15)-MIN(BJ12:BJ15)</f>
        <v>0</v>
      </c>
    </row>
    <row r="14" spans="1:79" x14ac:dyDescent="0.25">
      <c r="A14" s="104"/>
      <c r="B14" s="123"/>
      <c r="C14" s="124" t="str">
        <f ca="1">IF(BP14&gt;BM11,"","T_Rep"&amp;BP14)</f>
        <v>T_Rep3</v>
      </c>
      <c r="D14" s="124" t="str">
        <f ca="1">IFERROR(IF($BP14&gt;D11,"",VLOOKUP(D$5&amp;"@"&amp;$BQ14&amp;"@"&amp;$BP14,Results_TechRep_Well,2,FALSE)),"")</f>
        <v>2G2</v>
      </c>
      <c r="E14" s="117">
        <f ca="1">IF(H14="","",IFERROR(VLOOKUP(D14,Results,11,FALSE),""))</f>
        <v>0.99609726395935927</v>
      </c>
      <c r="F14" s="125">
        <f ca="1">IF(H14="","",IFERROR(VLOOKUP(D14,Results,9,FALSE),""))</f>
        <v>3.5080150650683617</v>
      </c>
      <c r="G14" s="119">
        <f ca="1">IF(H14="","",IFERROR(VLOOKUP(D14,Results,12,FALSE),""))</f>
        <v>0.92779784121226494</v>
      </c>
      <c r="H14" s="120">
        <f ca="1">IFERROR(VLOOKUP(D14,Results,13,FALSE),"")</f>
        <v>25.340312617075952</v>
      </c>
      <c r="I14" s="104">
        <f ca="1">IF(H14="","",IFERROR(VLOOKUP(D14,Results,8,FALSE),""))</f>
        <v>5</v>
      </c>
      <c r="J14" s="124" t="str">
        <f ca="1">IFERROR(IF($BP14&gt;J11,"",VLOOKUP(J$5&amp;"@"&amp;$BQ14&amp;"@"&amp;$BP14,Results_TechRep_Well,2,FALSE)),"")</f>
        <v/>
      </c>
      <c r="K14" s="117" t="str">
        <f ca="1">IF(N14="","",IFERROR(VLOOKUP(J14,Results,11,FALSE),""))</f>
        <v/>
      </c>
      <c r="L14" s="125" t="str">
        <f ca="1">IF(N14="","",IFERROR(VLOOKUP(J14,Results,9,FALSE),""))</f>
        <v/>
      </c>
      <c r="M14" s="119" t="str">
        <f ca="1">IF(N14="","",IFERROR(VLOOKUP(J14,Results,12,FALSE),""))</f>
        <v/>
      </c>
      <c r="N14" s="120" t="str">
        <f ca="1">IFERROR(VLOOKUP(J14,Results,13,FALSE),"")</f>
        <v/>
      </c>
      <c r="O14" s="104" t="str">
        <f ca="1">IF(N14="","",IFERROR(VLOOKUP(J14,Results,8,FALSE),""))</f>
        <v/>
      </c>
      <c r="P14" s="124" t="str">
        <f ca="1">IFERROR(IF($BP14&gt;P11,"",VLOOKUP(P$5&amp;"@"&amp;$BQ14&amp;"@"&amp;$BP14,Results_TechRep_Well,2,FALSE)),"")</f>
        <v/>
      </c>
      <c r="Q14" s="117" t="str">
        <f ca="1">IF(T14="","",IFERROR(VLOOKUP(P14,Results,11,FALSE),""))</f>
        <v/>
      </c>
      <c r="R14" s="125" t="str">
        <f ca="1">IF(T14="","",IFERROR(VLOOKUP(P14,Results,9,FALSE),""))</f>
        <v/>
      </c>
      <c r="S14" s="119" t="str">
        <f ca="1">IF(T14="","",IFERROR(VLOOKUP(P14,Results,12,FALSE),""))</f>
        <v/>
      </c>
      <c r="T14" s="120" t="str">
        <f ca="1">IFERROR(VLOOKUP(P14,Results,13,FALSE),"")</f>
        <v/>
      </c>
      <c r="U14" s="104" t="str">
        <f ca="1">IF(T14="","",IFERROR(VLOOKUP(P14,Results,8,FALSE),""))</f>
        <v/>
      </c>
      <c r="V14" s="124" t="str">
        <f ca="1">IFERROR(IF($BP14&gt;V11,"",VLOOKUP(V$5&amp;"@"&amp;$BQ14&amp;"@"&amp;$BP14,Results_TechRep_Well,2,FALSE)),"")</f>
        <v/>
      </c>
      <c r="W14" s="117" t="str">
        <f ca="1">IF(Z14="","",IFERROR(VLOOKUP(V14,Results,11,FALSE),""))</f>
        <v/>
      </c>
      <c r="X14" s="125" t="str">
        <f ca="1">IF(Z14="","",IFERROR(VLOOKUP(V14,Results,9,FALSE),""))</f>
        <v/>
      </c>
      <c r="Y14" s="119" t="str">
        <f ca="1">IF(Z14="","",IFERROR(VLOOKUP(V14,Results,12,FALSE),""))</f>
        <v/>
      </c>
      <c r="Z14" s="120" t="str">
        <f ca="1">IFERROR(VLOOKUP(V14,Results,13,FALSE),"")</f>
        <v/>
      </c>
      <c r="AA14" s="104" t="str">
        <f ca="1">IF(Z14="","",IFERROR(VLOOKUP(V14,Results,8,FALSE),""))</f>
        <v/>
      </c>
      <c r="AB14" s="124" t="str">
        <f ca="1">IFERROR(IF($BP14&gt;AB11,"",VLOOKUP(AB$5&amp;"@"&amp;$BQ14&amp;"@"&amp;$BP14,Results_TechRep_Well,2,FALSE)),"")</f>
        <v/>
      </c>
      <c r="AC14" s="117" t="str">
        <f ca="1">IF(AF14="","",IFERROR(VLOOKUP(AB14,Results,11,FALSE),""))</f>
        <v/>
      </c>
      <c r="AD14" s="125" t="str">
        <f ca="1">IF(AF14="","",IFERROR(VLOOKUP(AB14,Results,9,FALSE),""))</f>
        <v/>
      </c>
      <c r="AE14" s="119" t="str">
        <f ca="1">IF(AF14="","",IFERROR(VLOOKUP(AB14,Results,12,FALSE),""))</f>
        <v/>
      </c>
      <c r="AF14" s="120" t="str">
        <f ca="1">IFERROR(VLOOKUP(AB14,Results,13,FALSE),"")</f>
        <v/>
      </c>
      <c r="AG14" s="104" t="str">
        <f ca="1">IF(AF14="","",IFERROR(VLOOKUP(AB14,Results,8,FALSE),""))</f>
        <v/>
      </c>
      <c r="AH14" s="124" t="str">
        <f ca="1">IFERROR(IF($BP14&gt;AH11,"",VLOOKUP(AH$5&amp;"@"&amp;$BQ14&amp;"@"&amp;$BP14,Results_TechRep_Well,2,FALSE)),"")</f>
        <v/>
      </c>
      <c r="AI14" s="117" t="str">
        <f ca="1">IF(AL14="","",IFERROR(VLOOKUP(AH14,Results,11,FALSE),""))</f>
        <v/>
      </c>
      <c r="AJ14" s="125" t="str">
        <f ca="1">IF(AL14="","",IFERROR(VLOOKUP(AH14,Results,9,FALSE),""))</f>
        <v/>
      </c>
      <c r="AK14" s="119" t="str">
        <f ca="1">IF(AL14="","",IFERROR(VLOOKUP(AH14,Results,12,FALSE),""))</f>
        <v/>
      </c>
      <c r="AL14" s="120" t="str">
        <f ca="1">IFERROR(VLOOKUP(AH14,Results,13,FALSE),"")</f>
        <v/>
      </c>
      <c r="AM14" s="104" t="str">
        <f ca="1">IF(AL14="","",IFERROR(VLOOKUP(AH14,Results,8,FALSE),""))</f>
        <v/>
      </c>
      <c r="AN14" s="124" t="str">
        <f ca="1">IFERROR(IF($BP14&gt;AN11,"",VLOOKUP(AN$5&amp;"@"&amp;$BQ14&amp;"@"&amp;$BP14,Results_TechRep_Well,2,FALSE)),"")</f>
        <v/>
      </c>
      <c r="AO14" s="117" t="str">
        <f ca="1">IF(AR14="","",IFERROR(VLOOKUP(AN14,Results,11,FALSE),""))</f>
        <v/>
      </c>
      <c r="AP14" s="125" t="str">
        <f ca="1">IF(AR14="","",IFERROR(VLOOKUP(AN14,Results,9,FALSE),""))</f>
        <v/>
      </c>
      <c r="AQ14" s="119" t="str">
        <f ca="1">IF(AR14="","",IFERROR(VLOOKUP(AN14,Results,12,FALSE),""))</f>
        <v/>
      </c>
      <c r="AR14" s="120" t="str">
        <f ca="1">IFERROR(VLOOKUP(AN14,Results,13,FALSE),"")</f>
        <v/>
      </c>
      <c r="AS14" s="104" t="str">
        <f ca="1">IF(AR14="","",IFERROR(VLOOKUP(AN14,Results,8,FALSE),""))</f>
        <v/>
      </c>
      <c r="AT14" s="124"/>
      <c r="AU14" s="117"/>
      <c r="AV14" s="125"/>
      <c r="AW14" s="119"/>
      <c r="AX14" s="120"/>
      <c r="AY14" s="104"/>
      <c r="AZ14" s="124"/>
      <c r="BA14" s="117"/>
      <c r="BB14" s="125"/>
      <c r="BC14" s="119"/>
      <c r="BD14" s="120"/>
      <c r="BE14" s="104"/>
      <c r="BF14" s="104"/>
      <c r="BG14" s="104"/>
      <c r="BH14" s="104"/>
      <c r="BI14" s="104"/>
      <c r="BJ14" s="107"/>
      <c r="BK14" s="107"/>
      <c r="BL14" s="108"/>
      <c r="BP14" s="27">
        <v>3</v>
      </c>
      <c r="BQ14" s="27" t="str">
        <f>A11</f>
        <v>1_2</v>
      </c>
    </row>
    <row r="15" spans="1:79" x14ac:dyDescent="0.25">
      <c r="A15" s="104"/>
      <c r="B15" s="123"/>
      <c r="C15" s="124" t="str">
        <f ca="1">IF(BP15&gt;BM11,"","T_Rep"&amp;BP15)</f>
        <v>T_Rep4</v>
      </c>
      <c r="D15" s="124" t="str">
        <f ca="1">IFERROR(IF($BP15&gt;D11,"",VLOOKUP(D$5&amp;"@"&amp;$BQ15&amp;"@"&amp;$BP15,Results_TechRep_Well,2,FALSE)),"")</f>
        <v>2H2</v>
      </c>
      <c r="E15" s="117">
        <f ca="1">IF(H15="","",IFERROR(VLOOKUP(D15,Results,11,FALSE),""))</f>
        <v>0.99695421104879345</v>
      </c>
      <c r="F15" s="125">
        <f ca="1">IF(H15="","",IFERROR(VLOOKUP(D15,Results,9,FALSE),""))</f>
        <v>3.5897820157203828</v>
      </c>
      <c r="G15" s="119">
        <f ca="1">IF(H15="","",IFERROR(VLOOKUP(D15,Results,12,FALSE),""))</f>
        <v>0.89919013900994949</v>
      </c>
      <c r="H15" s="104">
        <f ca="1">IFERROR(VLOOKUP(D15,Results,13,FALSE),"")</f>
        <v>25.223803638636966</v>
      </c>
      <c r="I15" s="104">
        <f ca="1">IF(H15="","",IFERROR(VLOOKUP(D15,Results,8,FALSE),""))</f>
        <v>5</v>
      </c>
      <c r="J15" s="124" t="str">
        <f ca="1">IFERROR(IF($BP15&gt;J11,"",VLOOKUP(J$5&amp;"@"&amp;$BQ15&amp;"@"&amp;$BP15,Results_TechRep_Well,2,FALSE)),"")</f>
        <v/>
      </c>
      <c r="K15" s="117" t="str">
        <f ca="1">IF(N15="","",IFERROR(VLOOKUP(J15,Results,11,FALSE),""))</f>
        <v/>
      </c>
      <c r="L15" s="125" t="str">
        <f ca="1">IF(N15="","",IFERROR(VLOOKUP(J15,Results,9,FALSE),""))</f>
        <v/>
      </c>
      <c r="M15" s="119" t="str">
        <f ca="1">IF(N15="","",IFERROR(VLOOKUP(J15,Results,12,FALSE),""))</f>
        <v/>
      </c>
      <c r="N15" s="104" t="str">
        <f ca="1">IFERROR(VLOOKUP(J15,Results,13,FALSE),"")</f>
        <v/>
      </c>
      <c r="O15" s="104" t="str">
        <f ca="1">IF(N15="","",IFERROR(VLOOKUP(J15,Results,8,FALSE),""))</f>
        <v/>
      </c>
      <c r="P15" s="124" t="str">
        <f ca="1">IFERROR(IF($BP15&gt;P11,"",VLOOKUP(P$5&amp;"@"&amp;$BQ15&amp;"@"&amp;$BP15,Results_TechRep_Well,2,FALSE)),"")</f>
        <v/>
      </c>
      <c r="Q15" s="117" t="str">
        <f ca="1">IF(T15="","",IFERROR(VLOOKUP(P15,Results,11,FALSE),""))</f>
        <v/>
      </c>
      <c r="R15" s="125" t="str">
        <f ca="1">IF(T15="","",IFERROR(VLOOKUP(P15,Results,9,FALSE),""))</f>
        <v/>
      </c>
      <c r="S15" s="119" t="str">
        <f ca="1">IF(T15="","",IFERROR(VLOOKUP(P15,Results,12,FALSE),""))</f>
        <v/>
      </c>
      <c r="T15" s="104" t="str">
        <f ca="1">IFERROR(VLOOKUP(P15,Results,13,FALSE),"")</f>
        <v/>
      </c>
      <c r="U15" s="104" t="str">
        <f ca="1">IF(T15="","",IFERROR(VLOOKUP(P15,Results,8,FALSE),""))</f>
        <v/>
      </c>
      <c r="V15" s="124" t="str">
        <f ca="1">IFERROR(IF($BP15&gt;V11,"",VLOOKUP(V$5&amp;"@"&amp;$BQ15&amp;"@"&amp;$BP15,Results_TechRep_Well,2,FALSE)),"")</f>
        <v/>
      </c>
      <c r="W15" s="117" t="str">
        <f ca="1">IF(Z15="","",IFERROR(VLOOKUP(V15,Results,11,FALSE),""))</f>
        <v/>
      </c>
      <c r="X15" s="125" t="str">
        <f ca="1">IF(Z15="","",IFERROR(VLOOKUP(V15,Results,9,FALSE),""))</f>
        <v/>
      </c>
      <c r="Y15" s="119" t="str">
        <f ca="1">IF(Z15="","",IFERROR(VLOOKUP(V15,Results,12,FALSE),""))</f>
        <v/>
      </c>
      <c r="Z15" s="104" t="str">
        <f ca="1">IFERROR(VLOOKUP(V15,Results,13,FALSE),"")</f>
        <v/>
      </c>
      <c r="AA15" s="104" t="str">
        <f ca="1">IF(Z15="","",IFERROR(VLOOKUP(V15,Results,8,FALSE),""))</f>
        <v/>
      </c>
      <c r="AB15" s="124" t="str">
        <f ca="1">IFERROR(IF($BP15&gt;AB11,"",VLOOKUP(AB$5&amp;"@"&amp;$BQ15&amp;"@"&amp;$BP15,Results_TechRep_Well,2,FALSE)),"")</f>
        <v/>
      </c>
      <c r="AC15" s="117" t="str">
        <f ca="1">IF(AF15="","",IFERROR(VLOOKUP(AB15,Results,11,FALSE),""))</f>
        <v/>
      </c>
      <c r="AD15" s="125" t="str">
        <f ca="1">IF(AF15="","",IFERROR(VLOOKUP(AB15,Results,9,FALSE),""))</f>
        <v/>
      </c>
      <c r="AE15" s="119" t="str">
        <f ca="1">IF(AF15="","",IFERROR(VLOOKUP(AB15,Results,12,FALSE),""))</f>
        <v/>
      </c>
      <c r="AF15" s="104" t="str">
        <f ca="1">IFERROR(VLOOKUP(AB15,Results,13,FALSE),"")</f>
        <v/>
      </c>
      <c r="AG15" s="104" t="str">
        <f ca="1">IF(AF15="","",IFERROR(VLOOKUP(AB15,Results,8,FALSE),""))</f>
        <v/>
      </c>
      <c r="AH15" s="124" t="str">
        <f ca="1">IFERROR(IF($BP15&gt;AH11,"",VLOOKUP(AH$5&amp;"@"&amp;$BQ15&amp;"@"&amp;$BP15,Results_TechRep_Well,2,FALSE)),"")</f>
        <v/>
      </c>
      <c r="AI15" s="117" t="str">
        <f ca="1">IF(AL15="","",IFERROR(VLOOKUP(AH15,Results,11,FALSE),""))</f>
        <v/>
      </c>
      <c r="AJ15" s="125" t="str">
        <f ca="1">IF(AL15="","",IFERROR(VLOOKUP(AH15,Results,9,FALSE),""))</f>
        <v/>
      </c>
      <c r="AK15" s="119" t="str">
        <f ca="1">IF(AL15="","",IFERROR(VLOOKUP(AH15,Results,12,FALSE),""))</f>
        <v/>
      </c>
      <c r="AL15" s="104" t="str">
        <f ca="1">IFERROR(VLOOKUP(AH15,Results,13,FALSE),"")</f>
        <v/>
      </c>
      <c r="AM15" s="104" t="str">
        <f ca="1">IF(AL15="","",IFERROR(VLOOKUP(AH15,Results,8,FALSE),""))</f>
        <v/>
      </c>
      <c r="AN15" s="124" t="str">
        <f ca="1">IFERROR(IF($BP15&gt;AN11,"",VLOOKUP(AN$5&amp;"@"&amp;$BQ15&amp;"@"&amp;$BP15,Results_TechRep_Well,2,FALSE)),"")</f>
        <v/>
      </c>
      <c r="AO15" s="117" t="str">
        <f ca="1">IF(AR15="","",IFERROR(VLOOKUP(AN15,Results,11,FALSE),""))</f>
        <v/>
      </c>
      <c r="AP15" s="125" t="str">
        <f ca="1">IF(AR15="","",IFERROR(VLOOKUP(AN15,Results,9,FALSE),""))</f>
        <v/>
      </c>
      <c r="AQ15" s="119" t="str">
        <f ca="1">IF(AR15="","",IFERROR(VLOOKUP(AN15,Results,12,FALSE),""))</f>
        <v/>
      </c>
      <c r="AR15" s="104" t="str">
        <f ca="1">IFERROR(VLOOKUP(AN15,Results,13,FALSE),"")</f>
        <v/>
      </c>
      <c r="AS15" s="104" t="str">
        <f ca="1">IF(AR15="","",IFERROR(VLOOKUP(AN15,Results,8,FALSE),""))</f>
        <v/>
      </c>
      <c r="AT15" s="124"/>
      <c r="AU15" s="117"/>
      <c r="AV15" s="125"/>
      <c r="AW15" s="119"/>
      <c r="AX15" s="104"/>
      <c r="AY15" s="104"/>
      <c r="AZ15" s="124"/>
      <c r="BA15" s="104"/>
      <c r="BB15" s="104"/>
      <c r="BC15" s="119"/>
      <c r="BD15" s="104"/>
      <c r="BE15" s="104"/>
      <c r="BF15" s="104"/>
      <c r="BG15" s="104"/>
      <c r="BH15" s="104"/>
      <c r="BI15" s="104"/>
      <c r="BJ15" s="107"/>
      <c r="BK15" s="107"/>
      <c r="BL15" s="108"/>
      <c r="BP15" s="27">
        <v>4</v>
      </c>
      <c r="BQ15" s="27" t="str">
        <f>A11</f>
        <v>1_2</v>
      </c>
    </row>
    <row r="16" spans="1:79" x14ac:dyDescent="0.25">
      <c r="A16" s="109" t="str">
        <f>IFERROR(INDEX(Rep_Samples,BL16),"")</f>
        <v>1_3</v>
      </c>
      <c r="B16" s="110" t="str">
        <f>IFERROR(INDEX(Samples_Names,LEFT(A16,LEN(A16)-2))&amp;RIGHT(A16,2),"")</f>
        <v>3G_3</v>
      </c>
      <c r="C16" s="110" t="str">
        <f ca="1">BM16&amp;" T_Rep"</f>
        <v>4 T_Rep</v>
      </c>
      <c r="D16" s="111">
        <f ca="1">IF(OR($A16="",D$5=""),"",COUNTIF(Result_TechRep,D$5&amp;"@"&amp;$A16))</f>
        <v>4</v>
      </c>
      <c r="E16" s="112">
        <f ca="1">IFERROR(AVERAGE(E17:E20),"")</f>
        <v>0.99749384708864408</v>
      </c>
      <c r="F16" s="113">
        <f ca="1">IFERROR(MEDIAN(F17:F20),"")</f>
        <v>3.5354973567394499</v>
      </c>
      <c r="G16" s="114">
        <f ca="1">IFERROR(10^(1/F16)-1,"")</f>
        <v>0.91798689938476707</v>
      </c>
      <c r="H16" s="115">
        <f ca="1">IFERROR(LOG((IF(H17="",0,(G17/100+1)^H17)+IF(H18="",0,(G18/100+1)^H18)+IF(H19="",0,(G19/100+1)^H19)+IF(H20="",0,(G20/100+1)^H20))/COUNT(H17:H20),(G16/100+1)),"")</f>
        <v>26.5655208127077</v>
      </c>
      <c r="I16" s="116">
        <f ca="1">IFERROR(AVERAGE(I17:I20),"")</f>
        <v>5</v>
      </c>
      <c r="J16" s="111">
        <f ca="1">IF(OR($A16="",J$5=""),"",COUNTIF(Result_TechRep,J$5&amp;"@"&amp;$A16))</f>
        <v>2</v>
      </c>
      <c r="K16" s="112">
        <f ca="1">IFERROR(AVERAGE(K17:K20),"")</f>
        <v>0.99156738596706995</v>
      </c>
      <c r="L16" s="113">
        <f ca="1">IFERROR(MEDIAN(L17:L20),"")</f>
        <v>3.8389080566055735</v>
      </c>
      <c r="M16" s="114">
        <f ca="1">IFERROR(10^(1/L16)-1,"")</f>
        <v>0.82175822876229132</v>
      </c>
      <c r="N16" s="115">
        <f ca="1">IFERROR(LOG((IF(N17="",0,(M17/100+1)^N17)+IF(N18="",0,(M18/100+1)^N18)+IF(N19="",0,(M19/100+1)^N19)+IF(N20="",0,(M20/100+1)^N20))/COUNT(N17:N20),(M16/100+1)),"")</f>
        <v>24.522123819700536</v>
      </c>
      <c r="O16" s="116">
        <f ca="1">IFERROR(AVERAGE(O17:O20),"")</f>
        <v>6</v>
      </c>
      <c r="P16" s="111">
        <f ca="1">IF(OR($A16="",P$5=""),"",COUNTIF(Result_TechRep,P$5&amp;"@"&amp;$A16))</f>
        <v>2</v>
      </c>
      <c r="Q16" s="112">
        <f ca="1">IFERROR(AVERAGE(Q17:Q20),"")</f>
        <v>0.99676514861900456</v>
      </c>
      <c r="R16" s="113">
        <f ca="1">IFERROR(MEDIAN(R17:R20),"")</f>
        <v>3.4271496296164781</v>
      </c>
      <c r="S16" s="114">
        <f ca="1">IFERROR(10^(1/R16)-1,"")</f>
        <v>0.95788720616136325</v>
      </c>
      <c r="T16" s="115">
        <f ca="1">IFERROR(LOG((IF(T17="",0,(S17/100+1)^T17)+IF(T18="",0,(S18/100+1)^T18)+IF(T19="",0,(S19/100+1)^T19)+IF(T20="",0,(S20/100+1)^T20))/COUNT(T17:T20),(S16/100+1)),"")</f>
        <v>27.72852722726968</v>
      </c>
      <c r="U16" s="116">
        <f ca="1">IFERROR(AVERAGE(U17:U20),"")</f>
        <v>5</v>
      </c>
      <c r="V16" s="111">
        <f ca="1">IF(OR($A16="",V$5=""),"",COUNTIF(Result_TechRep,V$5&amp;"@"&amp;$A16))</f>
        <v>2</v>
      </c>
      <c r="W16" s="112">
        <f ca="1">IFERROR(AVERAGE(W17:W20),"")</f>
        <v>0.99531024811585089</v>
      </c>
      <c r="X16" s="113">
        <f ca="1">IFERROR(MEDIAN(X17:X20),"")</f>
        <v>3.2435582526727686</v>
      </c>
      <c r="Y16" s="114">
        <f ca="1">IFERROR(10^(1/X16)-1,"")</f>
        <v>1.0337772663848774</v>
      </c>
      <c r="Z16" s="115">
        <f ca="1">IFERROR(LOG((IF(Z17="",0,(Y17/100+1)^Z17)+IF(Z18="",0,(Y18/100+1)^Z18)+IF(Z19="",0,(Y19/100+1)^Z19)+IF(Z20="",0,(Y20/100+1)^Z20))/COUNT(Z17:Z20),(Y16/100+1)),"")</f>
        <v>27.06260038718246</v>
      </c>
      <c r="AA16" s="116">
        <f ca="1">IFERROR(AVERAGE(AA17:AA20),"")</f>
        <v>5</v>
      </c>
      <c r="AB16" s="111">
        <f ca="1">IF(OR($A16="",AB$5=""),"",COUNTIF(Result_TechRep,AB$5&amp;"@"&amp;$A16))</f>
        <v>2</v>
      </c>
      <c r="AC16" s="112">
        <f ca="1">IFERROR(AVERAGE(AC17:AC20),"")</f>
        <v>0.99608012861961182</v>
      </c>
      <c r="AD16" s="113">
        <f ca="1">IFERROR(MEDIAN(AD17:AD20),"")</f>
        <v>3.6628165332175162</v>
      </c>
      <c r="AE16" s="114">
        <f ca="1">IFERROR(10^(1/AD16)-1,"")</f>
        <v>0.87505472422850894</v>
      </c>
      <c r="AF16" s="115">
        <f ca="1">IFERROR(LOG((IF(AF17="",0,(AE17/100+1)^AF17)+IF(AF18="",0,(AE18/100+1)^AF18)+IF(AF19="",0,(AE19/100+1)^AF19)+IF(AF20="",0,(AE20/100+1)^AF20))/COUNT(AF17:AF20),(AE16/100+1)),"")</f>
        <v>26.910055132352763</v>
      </c>
      <c r="AG16" s="116">
        <f ca="1">IFERROR(AVERAGE(AG17:AG20),"")</f>
        <v>5.5</v>
      </c>
      <c r="AH16" s="111">
        <f ca="1">IF(OR($A16="",AH$5=""),"",COUNTIF(Result_TechRep,AH$5&amp;"@"&amp;$A16))</f>
        <v>2</v>
      </c>
      <c r="AI16" s="112">
        <f ca="1">IFERROR(AVERAGE(AI17:AI20),"")</f>
        <v>0.99749432648618241</v>
      </c>
      <c r="AJ16" s="113">
        <f ca="1">IFERROR(MEDIAN(AJ17:AJ20),"")</f>
        <v>3.506769683794325</v>
      </c>
      <c r="AK16" s="114">
        <f ca="1">IFERROR(10^(1/AJ16)-1,"")</f>
        <v>0.92824727056700507</v>
      </c>
      <c r="AL16" s="115">
        <f ca="1">IFERROR(LOG((IF(AL17="",0,(AK17/100+1)^AL17)+IF(AL18="",0,(AK18/100+1)^AL18)+IF(AL19="",0,(AK19/100+1)^AL19)+IF(AL20="",0,(AK20/100+1)^AL20))/COUNT(AL17:AL20),(AK16/100+1)),"")</f>
        <v>24.287830961555581</v>
      </c>
      <c r="AM16" s="116">
        <f ca="1">IFERROR(AVERAGE(AM17:AM20),"")</f>
        <v>5</v>
      </c>
      <c r="AN16" s="111">
        <f ca="1">IF(OR($A16="",AN$5=""),"",COUNTIF(Result_TechRep,AN$5&amp;"@"&amp;$A16))</f>
        <v>2</v>
      </c>
      <c r="AO16" s="112">
        <f ca="1">IFERROR(AVERAGE(AO17:AO20),"")</f>
        <v>0.99719555175397812</v>
      </c>
      <c r="AP16" s="113">
        <f ca="1">IFERROR(MEDIAN(AP17:AP20),"")</f>
        <v>3.4294878022726674</v>
      </c>
      <c r="AQ16" s="114">
        <f ca="1">IFERROR(10^(1/AP16)-1,"")</f>
        <v>0.95699056609498134</v>
      </c>
      <c r="AR16" s="115">
        <f ca="1">IFERROR(LOG((IF(AR17="",0,(AQ17/100+1)^AR17)+IF(AR18="",0,(AQ18/100+1)^AR18)+IF(AR19="",0,(AQ19/100+1)^AR19)+IF(AR20="",0,(AQ20/100+1)^AR20))/COUNT(AR17:AR20),(AQ16/100+1)),"")</f>
        <v>27.376542903665573</v>
      </c>
      <c r="AS16" s="116">
        <f ca="1">IFERROR(AVERAGE(AS17:AS20),"")</f>
        <v>5</v>
      </c>
      <c r="AT16" s="111"/>
      <c r="AU16" s="112"/>
      <c r="AV16" s="113"/>
      <c r="AW16" s="114"/>
      <c r="AX16" s="115"/>
      <c r="AY16" s="116"/>
      <c r="AZ16" s="111"/>
      <c r="BA16" s="112"/>
      <c r="BB16" s="113"/>
      <c r="BC16" s="114"/>
      <c r="BD16" s="115"/>
      <c r="BE16" s="116"/>
      <c r="BF16" s="104"/>
      <c r="BG16" s="104"/>
      <c r="BH16" s="104"/>
      <c r="BI16" s="104"/>
      <c r="BJ16" s="107"/>
      <c r="BK16" s="107"/>
      <c r="BL16" s="108">
        <f>1+BL11</f>
        <v>3</v>
      </c>
      <c r="BM16" s="27">
        <f ca="1">MAX(D16,J16,P16,V16,AB16,AH16,AN16,AT16,AZ16,BF16)</f>
        <v>4</v>
      </c>
      <c r="BN16" s="165">
        <f ca="1">MAX(BR16:BV16,BR18:BV18)</f>
        <v>0.43656402326014643</v>
      </c>
      <c r="BO16" s="165">
        <f ca="1">COUNTIF(BR16:BV16,"&gt;"&amp;$B$3)+COUNTIF(BR18:BV18,"&gt;"&amp;$B$3)</f>
        <v>0</v>
      </c>
      <c r="BR16" s="165">
        <f ca="1">MAX(H17:H20)-MIN(H17:H20)</f>
        <v>0.35357511289138088</v>
      </c>
      <c r="BS16" s="165">
        <f ca="1">MAX(N17:N20)-MIN(N17:N20)</f>
        <v>2.4243979070728727E-2</v>
      </c>
      <c r="BT16" s="165">
        <f ca="1">MAX(T17:T20)-MIN(T17:T20)</f>
        <v>0.28317021463290359</v>
      </c>
      <c r="BU16" s="165">
        <f ca="1">MAX(Z17:Z20)-MIN(Z17:Z20)</f>
        <v>5.1867377699309714E-2</v>
      </c>
      <c r="BV16" s="165">
        <f ca="1">MAX(AF17:AF20)-MIN(AF17:AF20)</f>
        <v>0.12890142806924132</v>
      </c>
    </row>
    <row r="17" spans="1:74" x14ac:dyDescent="0.25">
      <c r="A17" s="104"/>
      <c r="B17" s="123"/>
      <c r="C17" s="124" t="str">
        <f ca="1">IF(BP17&gt;BM16,"","T_Rep"&amp;BP17)</f>
        <v>T_Rep1</v>
      </c>
      <c r="D17" s="124" t="str">
        <f ca="1">IFERROR(IF($BP17&gt;D16,"",VLOOKUP(D$5&amp;"@"&amp;$BQ17&amp;"@"&amp;$BP17,Results_TechRep_Well,2,FALSE)),"")</f>
        <v>1G3</v>
      </c>
      <c r="E17" s="117">
        <f ca="1">IF(H17="","",IFERROR(VLOOKUP(D17,Results,11,FALSE),""))</f>
        <v>0.99721059588230576</v>
      </c>
      <c r="F17" s="125">
        <f ca="1">IF(H17="","",IFERROR(VLOOKUP(D17,Results,9,FALSE),""))</f>
        <v>3.5548911189562289</v>
      </c>
      <c r="G17" s="119">
        <f ca="1">IF(H17="","",IFERROR(VLOOKUP(D17,Results,12,FALSE),""))</f>
        <v>0.91118429420540181</v>
      </c>
      <c r="H17" s="120">
        <f ca="1">IFERROR(VLOOKUP(D17,Results,13,FALSE),"")</f>
        <v>26.804358494435675</v>
      </c>
      <c r="I17" s="104">
        <f ca="1">IF(H17="","",IFERROR(VLOOKUP(D17,Results,8,FALSE),""))</f>
        <v>5</v>
      </c>
      <c r="J17" s="124" t="str">
        <f ca="1">IFERROR(IF($BP17&gt;J16,"",VLOOKUP(J$5&amp;"@"&amp;$BQ17&amp;"@"&amp;$BP17,Results_TechRep_Well,2,FALSE)),"")</f>
        <v>1A3</v>
      </c>
      <c r="K17" s="117">
        <f ca="1">IF(N17="","",IFERROR(VLOOKUP(J17,Results,11,FALSE),""))</f>
        <v>0.99105747124421939</v>
      </c>
      <c r="L17" s="125">
        <f ca="1">IF(N17="","",IFERROR(VLOOKUP(J17,Results,9,FALSE),""))</f>
        <v>3.7571500114404639</v>
      </c>
      <c r="M17" s="119">
        <f ca="1">IF(N17="","",IFERROR(VLOOKUP(J17,Results,12,FALSE),""))</f>
        <v>0.84569182656806285</v>
      </c>
      <c r="N17" s="120">
        <f ca="1">IFERROR(VLOOKUP(J17,Results,13,FALSE),"")</f>
        <v>24.51281370187321</v>
      </c>
      <c r="O17" s="104">
        <f ca="1">IF(N17="","",IFERROR(VLOOKUP(J17,Results,8,FALSE),""))</f>
        <v>6</v>
      </c>
      <c r="P17" s="124" t="str">
        <f ca="1">IFERROR(IF($BP17&gt;P16,"",VLOOKUP(P$5&amp;"@"&amp;$BQ17&amp;"@"&amp;$BP17,Results_TechRep_Well,2,FALSE)),"")</f>
        <v>1C3</v>
      </c>
      <c r="Q17" s="117">
        <f ca="1">IF(T17="","",IFERROR(VLOOKUP(P17,Results,11,FALSE),""))</f>
        <v>0.99789904802797336</v>
      </c>
      <c r="R17" s="125">
        <f ca="1">IF(T17="","",IFERROR(VLOOKUP(P17,Results,9,FALSE),""))</f>
        <v>3.4453415656684405</v>
      </c>
      <c r="S17" s="119">
        <f ca="1">IF(T17="","",IFERROR(VLOOKUP(P17,Results,12,FALSE),""))</f>
        <v>0.9509537972577442</v>
      </c>
      <c r="T17" s="120">
        <f ca="1">IFERROR(VLOOKUP(P17,Results,13,FALSE),"")</f>
        <v>27.869703001869709</v>
      </c>
      <c r="U17" s="104">
        <f ca="1">IF(T17="","",IFERROR(VLOOKUP(P17,Results,8,FALSE),""))</f>
        <v>5</v>
      </c>
      <c r="V17" s="124" t="str">
        <f ca="1">IFERROR(IF($BP17&gt;V16,"",VLOOKUP(V$5&amp;"@"&amp;$BQ17&amp;"@"&amp;$BP17,Results_TechRep_Well,2,FALSE)),"")</f>
        <v>1E3</v>
      </c>
      <c r="W17" s="117">
        <f ca="1">IF(Z17="","",IFERROR(VLOOKUP(V17,Results,11,FALSE),""))</f>
        <v>0.9947435710204604</v>
      </c>
      <c r="X17" s="125">
        <f ca="1">IF(Z17="","",IFERROR(VLOOKUP(V17,Results,9,FALSE),""))</f>
        <v>3.2311185356829966</v>
      </c>
      <c r="Y17" s="119">
        <f ca="1">IF(Z17="","",IFERROR(VLOOKUP(V17,Results,12,FALSE),""))</f>
        <v>1.0393433355594404</v>
      </c>
      <c r="Z17" s="120">
        <f ca="1">IFERROR(VLOOKUP(V17,Results,13,FALSE),"")</f>
        <v>27.087501583268235</v>
      </c>
      <c r="AA17" s="104">
        <f ca="1">IF(Z17="","",IFERROR(VLOOKUP(V17,Results,8,FALSE),""))</f>
        <v>5</v>
      </c>
      <c r="AB17" s="124" t="str">
        <f ca="1">IFERROR(IF($BP17&gt;AB16,"",VLOOKUP(AB$5&amp;"@"&amp;$BQ17&amp;"@"&amp;$BP17,Results_TechRep_Well,2,FALSE)),"")</f>
        <v>2A3</v>
      </c>
      <c r="AC17" s="117">
        <f ca="1">IF(AF17="","",IFERROR(VLOOKUP(AB17,Results,11,FALSE),""))</f>
        <v>0.99701740217935009</v>
      </c>
      <c r="AD17" s="125">
        <f ca="1">IF(AF17="","",IFERROR(VLOOKUP(AB17,Results,9,FALSE),""))</f>
        <v>3.7153339299958934</v>
      </c>
      <c r="AE17" s="119">
        <f ca="1">IF(AF17="","",IFERROR(VLOOKUP(AB17,Results,12,FALSE),""))</f>
        <v>0.85846681434216676</v>
      </c>
      <c r="AF17" s="120">
        <f ca="1">IFERROR(VLOOKUP(AB17,Results,13,FALSE),"")</f>
        <v>26.96514350476815</v>
      </c>
      <c r="AG17" s="104">
        <f ca="1">IF(AF17="","",IFERROR(VLOOKUP(AB17,Results,8,FALSE),""))</f>
        <v>5</v>
      </c>
      <c r="AH17" s="124" t="str">
        <f ca="1">IFERROR(IF($BP17&gt;AH16,"",VLOOKUP(AH$5&amp;"@"&amp;$BQ17&amp;"@"&amp;$BP17,Results_TechRep_Well,2,FALSE)),"")</f>
        <v>2E3</v>
      </c>
      <c r="AI17" s="117">
        <f ca="1">IF(AL17="","",IFERROR(VLOOKUP(AH17,Results,11,FALSE),""))</f>
        <v>0.99727743699268601</v>
      </c>
      <c r="AJ17" s="125">
        <f ca="1">IF(AL17="","",IFERROR(VLOOKUP(AH17,Results,9,FALSE),""))</f>
        <v>3.4908759920234811</v>
      </c>
      <c r="AK17" s="119">
        <f ca="1">IF(AL17="","",IFERROR(VLOOKUP(AH17,Results,12,FALSE),""))</f>
        <v>0.93402039421597638</v>
      </c>
      <c r="AL17" s="120">
        <f ca="1">IFERROR(VLOOKUP(AH17,Results,13,FALSE),"")</f>
        <v>24.285712756787674</v>
      </c>
      <c r="AM17" s="104">
        <f ca="1">IF(AL17="","",IFERROR(VLOOKUP(AH17,Results,8,FALSE),""))</f>
        <v>5</v>
      </c>
      <c r="AN17" s="124" t="str">
        <f ca="1">IFERROR(IF($BP17&gt;AN16,"",VLOOKUP(AN$5&amp;"@"&amp;$BQ17&amp;"@"&amp;$BP17,Results_TechRep_Well,2,FALSE)),"")</f>
        <v>2C3</v>
      </c>
      <c r="AO17" s="117">
        <f ca="1">IF(AR17="","",IFERROR(VLOOKUP(AN17,Results,11,FALSE),""))</f>
        <v>0.99718690893847461</v>
      </c>
      <c r="AP17" s="125">
        <f ca="1">IF(AR17="","",IFERROR(VLOOKUP(AN17,Results,9,FALSE),""))</f>
        <v>3.4916260304009601</v>
      </c>
      <c r="AQ17" s="119">
        <f ca="1">IF(AR17="","",IFERROR(VLOOKUP(AN17,Results,12,FALSE),""))</f>
        <v>0.93374638364813611</v>
      </c>
      <c r="AR17" s="120">
        <f ca="1">IFERROR(VLOOKUP(AN17,Results,13,FALSE),"")</f>
        <v>27.132712759590625</v>
      </c>
      <c r="AS17" s="104">
        <f ca="1">IF(AR17="","",IFERROR(VLOOKUP(AN17,Results,8,FALSE),""))</f>
        <v>5</v>
      </c>
      <c r="AT17" s="124"/>
      <c r="AU17" s="117"/>
      <c r="AV17" s="125"/>
      <c r="AW17" s="119"/>
      <c r="AX17" s="120"/>
      <c r="AY17" s="104"/>
      <c r="AZ17" s="124"/>
      <c r="BA17" s="117"/>
      <c r="BB17" s="125"/>
      <c r="BC17" s="119"/>
      <c r="BD17" s="120"/>
      <c r="BE17" s="104"/>
      <c r="BF17" s="104"/>
      <c r="BG17" s="104"/>
      <c r="BH17" s="104"/>
      <c r="BI17" s="104"/>
      <c r="BJ17" s="107"/>
      <c r="BK17" s="107"/>
      <c r="BL17" s="108"/>
      <c r="BP17" s="27">
        <v>1</v>
      </c>
      <c r="BQ17" s="27" t="str">
        <f>A16</f>
        <v>1_3</v>
      </c>
      <c r="BR17" s="27" t="s">
        <v>657</v>
      </c>
      <c r="BS17" s="27" t="s">
        <v>658</v>
      </c>
      <c r="BT17" s="27" t="s">
        <v>659</v>
      </c>
      <c r="BU17" s="27" t="s">
        <v>660</v>
      </c>
      <c r="BV17" s="27" t="s">
        <v>661</v>
      </c>
    </row>
    <row r="18" spans="1:74" x14ac:dyDescent="0.25">
      <c r="A18" s="104"/>
      <c r="B18" s="123"/>
      <c r="C18" s="124" t="str">
        <f ca="1">IF(BP18&gt;BM16,"","T_Rep"&amp;BP18)</f>
        <v>T_Rep2</v>
      </c>
      <c r="D18" s="124" t="str">
        <f ca="1">IFERROR(IF($BP18&gt;D16,"",VLOOKUP(D$5&amp;"@"&amp;$BQ18&amp;"@"&amp;$BP18,Results_TechRep_Well,2,FALSE)),"")</f>
        <v>1H3</v>
      </c>
      <c r="E18" s="117">
        <f ca="1">IF(H18="","",IFERROR(VLOOKUP(D18,Results,11,FALSE),""))</f>
        <v>0.99751113356116206</v>
      </c>
      <c r="F18" s="125">
        <f ca="1">IF(H18="","",IFERROR(VLOOKUP(D18,Results,9,FALSE),""))</f>
        <v>3.6226663782652704</v>
      </c>
      <c r="G18" s="119">
        <f ca="1">IF(H18="","",IFERROR(VLOOKUP(D18,Results,12,FALSE),""))</f>
        <v>0.8881642549612212</v>
      </c>
      <c r="H18" s="120">
        <f ca="1">IFERROR(VLOOKUP(D18,Results,13,FALSE),"")</f>
        <v>26.911601560644019</v>
      </c>
      <c r="I18" s="104">
        <f ca="1">IF(H18="","",IFERROR(VLOOKUP(D18,Results,8,FALSE),""))</f>
        <v>5</v>
      </c>
      <c r="J18" s="124" t="str">
        <f ca="1">IFERROR(IF($BP18&gt;J16,"",VLOOKUP(J$5&amp;"@"&amp;$BQ18&amp;"@"&amp;$BP18,Results_TechRep_Well,2,FALSE)),"")</f>
        <v>1B3</v>
      </c>
      <c r="K18" s="117">
        <f ca="1">IF(N18="","",IFERROR(VLOOKUP(J18,Results,11,FALSE),""))</f>
        <v>0.99207730068992062</v>
      </c>
      <c r="L18" s="125">
        <f ca="1">IF(N18="","",IFERROR(VLOOKUP(J18,Results,9,FALSE),""))</f>
        <v>3.9206661017706828</v>
      </c>
      <c r="M18" s="119">
        <f ca="1">IF(N18="","",IFERROR(VLOOKUP(J18,Results,12,FALSE),""))</f>
        <v>0.79911407109487165</v>
      </c>
      <c r="N18" s="120">
        <f ca="1">IFERROR(VLOOKUP(J18,Results,13,FALSE),"")</f>
        <v>24.488569722802481</v>
      </c>
      <c r="O18" s="104">
        <f ca="1">IF(N18="","",IFERROR(VLOOKUP(J18,Results,8,FALSE),""))</f>
        <v>6</v>
      </c>
      <c r="P18" s="124" t="str">
        <f ca="1">IFERROR(IF($BP18&gt;P16,"",VLOOKUP(P$5&amp;"@"&amp;$BQ18&amp;"@"&amp;$BP18,Results_TechRep_Well,2,FALSE)),"")</f>
        <v>1D3</v>
      </c>
      <c r="Q18" s="117">
        <f ca="1">IF(T18="","",IFERROR(VLOOKUP(P18,Results,11,FALSE),""))</f>
        <v>0.99563124921003587</v>
      </c>
      <c r="R18" s="125">
        <f ca="1">IF(T18="","",IFERROR(VLOOKUP(P18,Results,9,FALSE),""))</f>
        <v>3.4089576935645156</v>
      </c>
      <c r="S18" s="119">
        <f ca="1">IF(T18="","",IFERROR(VLOOKUP(P18,Results,12,FALSE),""))</f>
        <v>0.96491965201063912</v>
      </c>
      <c r="T18" s="120">
        <f ca="1">IFERROR(VLOOKUP(P18,Results,13,FALSE),"")</f>
        <v>27.586532787236806</v>
      </c>
      <c r="U18" s="104">
        <f ca="1">IF(T18="","",IFERROR(VLOOKUP(P18,Results,8,FALSE),""))</f>
        <v>5</v>
      </c>
      <c r="V18" s="124" t="str">
        <f ca="1">IFERROR(IF($BP18&gt;V16,"",VLOOKUP(V$5&amp;"@"&amp;$BQ18&amp;"@"&amp;$BP18,Results_TechRep_Well,2,FALSE)),"")</f>
        <v>1F3</v>
      </c>
      <c r="W18" s="117">
        <f ca="1">IF(Z18="","",IFERROR(VLOOKUP(V18,Results,11,FALSE),""))</f>
        <v>0.99587692521124149</v>
      </c>
      <c r="X18" s="125">
        <f ca="1">IF(Z18="","",IFERROR(VLOOKUP(V18,Results,9,FALSE),""))</f>
        <v>3.2559979696625407</v>
      </c>
      <c r="Y18" s="119">
        <f ca="1">IF(Z18="","",IFERROR(VLOOKUP(V18,Results,12,FALSE),""))</f>
        <v>1.0282687462914279</v>
      </c>
      <c r="Z18" s="120">
        <f ca="1">IFERROR(VLOOKUP(V18,Results,13,FALSE),"")</f>
        <v>27.035634205568925</v>
      </c>
      <c r="AA18" s="104">
        <f ca="1">IF(Z18="","",IFERROR(VLOOKUP(V18,Results,8,FALSE),""))</f>
        <v>5</v>
      </c>
      <c r="AB18" s="124" t="str">
        <f ca="1">IFERROR(IF($BP18&gt;AB16,"",VLOOKUP(AB$5&amp;"@"&amp;$BQ18&amp;"@"&amp;$BP18,Results_TechRep_Well,2,FALSE)),"")</f>
        <v>2B3</v>
      </c>
      <c r="AC18" s="117">
        <f ca="1">IF(AF18="","",IFERROR(VLOOKUP(AB18,Results,11,FALSE),""))</f>
        <v>0.99514285505987354</v>
      </c>
      <c r="AD18" s="125">
        <f ca="1">IF(AF18="","",IFERROR(VLOOKUP(AB18,Results,9,FALSE),""))</f>
        <v>3.610299136439139</v>
      </c>
      <c r="AE18" s="119">
        <f ca="1">IF(AF18="","",IFERROR(VLOOKUP(AB18,Results,12,FALSE),""))</f>
        <v>0.89227982185022214</v>
      </c>
      <c r="AF18" s="120">
        <f ca="1">IFERROR(VLOOKUP(AB18,Results,13,FALSE),"")</f>
        <v>26.836242076698909</v>
      </c>
      <c r="AG18" s="104">
        <f ca="1">IF(AF18="","",IFERROR(VLOOKUP(AB18,Results,8,FALSE),""))</f>
        <v>6</v>
      </c>
      <c r="AH18" s="124" t="str">
        <f ca="1">IFERROR(IF($BP18&gt;AH16,"",VLOOKUP(AH$5&amp;"@"&amp;$BQ18&amp;"@"&amp;$BP18,Results_TechRep_Well,2,FALSE)),"")</f>
        <v>2F3</v>
      </c>
      <c r="AI18" s="117">
        <f ca="1">IF(AL18="","",IFERROR(VLOOKUP(AH18,Results,11,FALSE),""))</f>
        <v>0.99771121597967871</v>
      </c>
      <c r="AJ18" s="125">
        <f ca="1">IF(AL18="","",IFERROR(VLOOKUP(AH18,Results,9,FALSE),""))</f>
        <v>3.5226633755651688</v>
      </c>
      <c r="AK18" s="119">
        <f ca="1">IF(AL18="","",IFERROR(VLOOKUP(AH18,Results,12,FALSE),""))</f>
        <v>0.92254324232091212</v>
      </c>
      <c r="AL18" s="120">
        <f ca="1">IFERROR(VLOOKUP(AH18,Results,13,FALSE),"")</f>
        <v>24.287968770978821</v>
      </c>
      <c r="AM18" s="104">
        <f ca="1">IF(AL18="","",IFERROR(VLOOKUP(AH18,Results,8,FALSE),""))</f>
        <v>5</v>
      </c>
      <c r="AN18" s="124" t="str">
        <f ca="1">IFERROR(IF($BP18&gt;AN16,"",VLOOKUP(AN$5&amp;"@"&amp;$BQ18&amp;"@"&amp;$BP18,Results_TechRep_Well,2,FALSE)),"")</f>
        <v>2D3</v>
      </c>
      <c r="AO18" s="117">
        <f ca="1">IF(AR18="","",IFERROR(VLOOKUP(AN18,Results,11,FALSE),""))</f>
        <v>0.99720419456948162</v>
      </c>
      <c r="AP18" s="125">
        <f ca="1">IF(AR18="","",IFERROR(VLOOKUP(AN18,Results,9,FALSE),""))</f>
        <v>3.3673495741443746</v>
      </c>
      <c r="AQ18" s="119">
        <f ca="1">IF(AR18="","",IFERROR(VLOOKUP(AN18,Results,12,FALSE),""))</f>
        <v>0.98138770862099101</v>
      </c>
      <c r="AR18" s="120">
        <f ca="1">IFERROR(VLOOKUP(AN18,Results,13,FALSE),"")</f>
        <v>27.569276782850771</v>
      </c>
      <c r="AS18" s="104">
        <f ca="1">IF(AR18="","",IFERROR(VLOOKUP(AN18,Results,8,FALSE),""))</f>
        <v>5</v>
      </c>
      <c r="AT18" s="124"/>
      <c r="AU18" s="117"/>
      <c r="AV18" s="125"/>
      <c r="AW18" s="119"/>
      <c r="AX18" s="120"/>
      <c r="AY18" s="104"/>
      <c r="AZ18" s="124"/>
      <c r="BA18" s="117"/>
      <c r="BB18" s="125"/>
      <c r="BC18" s="119"/>
      <c r="BD18" s="120"/>
      <c r="BE18" s="104"/>
      <c r="BF18" s="104"/>
      <c r="BG18" s="104"/>
      <c r="BH18" s="104"/>
      <c r="BI18" s="104"/>
      <c r="BJ18" s="107"/>
      <c r="BK18" s="107"/>
      <c r="BL18" s="108"/>
      <c r="BP18" s="27">
        <v>2</v>
      </c>
      <c r="BQ18" s="27" t="str">
        <f>A16</f>
        <v>1_3</v>
      </c>
      <c r="BR18" s="165">
        <f ca="1">MAX(AL17:AL20)-MIN(AL17:AL20)</f>
        <v>2.25601419114696E-3</v>
      </c>
      <c r="BS18" s="165">
        <f ca="1">MAX(AR17:AR20)-MIN(AR17:AR20)</f>
        <v>0.43656402326014643</v>
      </c>
      <c r="BT18" s="165">
        <f>MAX(AX17:AX20)-MIN(AX17:AX20)</f>
        <v>0</v>
      </c>
      <c r="BU18" s="165">
        <f>MAX(BD17:BD20)-MIN(BD17:BD20)</f>
        <v>0</v>
      </c>
      <c r="BV18" s="165">
        <f>MAX(BJ17:BJ20)-MIN(BJ17:BJ20)</f>
        <v>0</v>
      </c>
    </row>
    <row r="19" spans="1:74" x14ac:dyDescent="0.25">
      <c r="A19" s="104"/>
      <c r="B19" s="123"/>
      <c r="C19" s="124" t="str">
        <f ca="1">IF(BP19&gt;BM16,"","T_Rep"&amp;BP19)</f>
        <v>T_Rep3</v>
      </c>
      <c r="D19" s="124" t="str">
        <f ca="1">IFERROR(IF($BP19&gt;D16,"",VLOOKUP(D$5&amp;"@"&amp;$BQ19&amp;"@"&amp;$BP19,Results_TechRep_Well,2,FALSE)),"")</f>
        <v>2G3</v>
      </c>
      <c r="E19" s="117">
        <f ca="1">IF(H19="","",IFERROR(VLOOKUP(D19,Results,11,FALSE),""))</f>
        <v>0.99733395951396053</v>
      </c>
      <c r="F19" s="125">
        <f ca="1">IF(H19="","",IFERROR(VLOOKUP(D19,Results,9,FALSE),""))</f>
        <v>3.5161035945226708</v>
      </c>
      <c r="G19" s="119">
        <f ca="1">IF(H19="","",IFERROR(VLOOKUP(D19,Results,12,FALSE),""))</f>
        <v>0.92488916219639061</v>
      </c>
      <c r="H19" s="120">
        <f ca="1">IFERROR(VLOOKUP(D19,Results,13,FALSE),"")</f>
        <v>26.558026447752638</v>
      </c>
      <c r="I19" s="104">
        <f ca="1">IF(H19="","",IFERROR(VLOOKUP(D19,Results,8,FALSE),""))</f>
        <v>5</v>
      </c>
      <c r="J19" s="124" t="str">
        <f ca="1">IFERROR(IF($BP19&gt;J16,"",VLOOKUP(J$5&amp;"@"&amp;$BQ19&amp;"@"&amp;$BP19,Results_TechRep_Well,2,FALSE)),"")</f>
        <v/>
      </c>
      <c r="K19" s="117" t="str">
        <f ca="1">IF(N19="","",IFERROR(VLOOKUP(J19,Results,11,FALSE),""))</f>
        <v/>
      </c>
      <c r="L19" s="125" t="str">
        <f ca="1">IF(N19="","",IFERROR(VLOOKUP(J19,Results,9,FALSE),""))</f>
        <v/>
      </c>
      <c r="M19" s="119" t="str">
        <f ca="1">IF(N19="","",IFERROR(VLOOKUP(J19,Results,12,FALSE),""))</f>
        <v/>
      </c>
      <c r="N19" s="120" t="str">
        <f ca="1">IFERROR(VLOOKUP(J19,Results,13,FALSE),"")</f>
        <v/>
      </c>
      <c r="O19" s="104" t="str">
        <f ca="1">IF(N19="","",IFERROR(VLOOKUP(J19,Results,8,FALSE),""))</f>
        <v/>
      </c>
      <c r="P19" s="124" t="str">
        <f ca="1">IFERROR(IF($BP19&gt;P16,"",VLOOKUP(P$5&amp;"@"&amp;$BQ19&amp;"@"&amp;$BP19,Results_TechRep_Well,2,FALSE)),"")</f>
        <v/>
      </c>
      <c r="Q19" s="117" t="str">
        <f ca="1">IF(T19="","",IFERROR(VLOOKUP(P19,Results,11,FALSE),""))</f>
        <v/>
      </c>
      <c r="R19" s="125" t="str">
        <f ca="1">IF(T19="","",IFERROR(VLOOKUP(P19,Results,9,FALSE),""))</f>
        <v/>
      </c>
      <c r="S19" s="119" t="str">
        <f ca="1">IF(T19="","",IFERROR(VLOOKUP(P19,Results,12,FALSE),""))</f>
        <v/>
      </c>
      <c r="T19" s="120" t="str">
        <f ca="1">IFERROR(VLOOKUP(P19,Results,13,FALSE),"")</f>
        <v/>
      </c>
      <c r="U19" s="104" t="str">
        <f ca="1">IF(T19="","",IFERROR(VLOOKUP(P19,Results,8,FALSE),""))</f>
        <v/>
      </c>
      <c r="V19" s="124" t="str">
        <f ca="1">IFERROR(IF($BP19&gt;V16,"",VLOOKUP(V$5&amp;"@"&amp;$BQ19&amp;"@"&amp;$BP19,Results_TechRep_Well,2,FALSE)),"")</f>
        <v/>
      </c>
      <c r="W19" s="117" t="str">
        <f ca="1">IF(Z19="","",IFERROR(VLOOKUP(V19,Results,11,FALSE),""))</f>
        <v/>
      </c>
      <c r="X19" s="125" t="str">
        <f ca="1">IF(Z19="","",IFERROR(VLOOKUP(V19,Results,9,FALSE),""))</f>
        <v/>
      </c>
      <c r="Y19" s="119" t="str">
        <f ca="1">IF(Z19="","",IFERROR(VLOOKUP(V19,Results,12,FALSE),""))</f>
        <v/>
      </c>
      <c r="Z19" s="120" t="str">
        <f ca="1">IFERROR(VLOOKUP(V19,Results,13,FALSE),"")</f>
        <v/>
      </c>
      <c r="AA19" s="104" t="str">
        <f ca="1">IF(Z19="","",IFERROR(VLOOKUP(V19,Results,8,FALSE),""))</f>
        <v/>
      </c>
      <c r="AB19" s="124" t="str">
        <f ca="1">IFERROR(IF($BP19&gt;AB16,"",VLOOKUP(AB$5&amp;"@"&amp;$BQ19&amp;"@"&amp;$BP19,Results_TechRep_Well,2,FALSE)),"")</f>
        <v/>
      </c>
      <c r="AC19" s="117" t="str">
        <f ca="1">IF(AF19="","",IFERROR(VLOOKUP(AB19,Results,11,FALSE),""))</f>
        <v/>
      </c>
      <c r="AD19" s="125" t="str">
        <f ca="1">IF(AF19="","",IFERROR(VLOOKUP(AB19,Results,9,FALSE),""))</f>
        <v/>
      </c>
      <c r="AE19" s="119" t="str">
        <f ca="1">IF(AF19="","",IFERROR(VLOOKUP(AB19,Results,12,FALSE),""))</f>
        <v/>
      </c>
      <c r="AF19" s="120" t="str">
        <f ca="1">IFERROR(VLOOKUP(AB19,Results,13,FALSE),"")</f>
        <v/>
      </c>
      <c r="AG19" s="104" t="str">
        <f ca="1">IF(AF19="","",IFERROR(VLOOKUP(AB19,Results,8,FALSE),""))</f>
        <v/>
      </c>
      <c r="AH19" s="124" t="str">
        <f ca="1">IFERROR(IF($BP19&gt;AH16,"",VLOOKUP(AH$5&amp;"@"&amp;$BQ19&amp;"@"&amp;$BP19,Results_TechRep_Well,2,FALSE)),"")</f>
        <v/>
      </c>
      <c r="AI19" s="117" t="str">
        <f ca="1">IF(AL19="","",IFERROR(VLOOKUP(AH19,Results,11,FALSE),""))</f>
        <v/>
      </c>
      <c r="AJ19" s="125" t="str">
        <f ca="1">IF(AL19="","",IFERROR(VLOOKUP(AH19,Results,9,FALSE),""))</f>
        <v/>
      </c>
      <c r="AK19" s="119" t="str">
        <f ca="1">IF(AL19="","",IFERROR(VLOOKUP(AH19,Results,12,FALSE),""))</f>
        <v/>
      </c>
      <c r="AL19" s="120" t="str">
        <f ca="1">IFERROR(VLOOKUP(AH19,Results,13,FALSE),"")</f>
        <v/>
      </c>
      <c r="AM19" s="104" t="str">
        <f ca="1">IF(AL19="","",IFERROR(VLOOKUP(AH19,Results,8,FALSE),""))</f>
        <v/>
      </c>
      <c r="AN19" s="124" t="str">
        <f ca="1">IFERROR(IF($BP19&gt;AN16,"",VLOOKUP(AN$5&amp;"@"&amp;$BQ19&amp;"@"&amp;$BP19,Results_TechRep_Well,2,FALSE)),"")</f>
        <v/>
      </c>
      <c r="AO19" s="117" t="str">
        <f ca="1">IF(AR19="","",IFERROR(VLOOKUP(AN19,Results,11,FALSE),""))</f>
        <v/>
      </c>
      <c r="AP19" s="125" t="str">
        <f ca="1">IF(AR19="","",IFERROR(VLOOKUP(AN19,Results,9,FALSE),""))</f>
        <v/>
      </c>
      <c r="AQ19" s="119" t="str">
        <f ca="1">IF(AR19="","",IFERROR(VLOOKUP(AN19,Results,12,FALSE),""))</f>
        <v/>
      </c>
      <c r="AR19" s="120" t="str">
        <f ca="1">IFERROR(VLOOKUP(AN19,Results,13,FALSE),"")</f>
        <v/>
      </c>
      <c r="AS19" s="104" t="str">
        <f ca="1">IF(AR19="","",IFERROR(VLOOKUP(AN19,Results,8,FALSE),""))</f>
        <v/>
      </c>
      <c r="AT19" s="124"/>
      <c r="AU19" s="117"/>
      <c r="AV19" s="125"/>
      <c r="AW19" s="119"/>
      <c r="AX19" s="120"/>
      <c r="AY19" s="104"/>
      <c r="AZ19" s="124"/>
      <c r="BA19" s="117"/>
      <c r="BB19" s="125"/>
      <c r="BC19" s="119"/>
      <c r="BD19" s="120"/>
      <c r="BE19" s="104"/>
      <c r="BF19" s="104"/>
      <c r="BG19" s="104"/>
      <c r="BH19" s="104"/>
      <c r="BI19" s="104"/>
      <c r="BJ19" s="107"/>
      <c r="BK19" s="107"/>
      <c r="BL19" s="108"/>
      <c r="BP19" s="27">
        <v>3</v>
      </c>
      <c r="BQ19" s="27" t="str">
        <f>A16</f>
        <v>1_3</v>
      </c>
    </row>
    <row r="20" spans="1:74" x14ac:dyDescent="0.25">
      <c r="A20" s="104"/>
      <c r="B20" s="123"/>
      <c r="C20" s="124" t="str">
        <f ca="1">IF(BP20&gt;BM16,"","T_Rep"&amp;BP20)</f>
        <v>T_Rep4</v>
      </c>
      <c r="D20" s="124" t="str">
        <f ca="1">IFERROR(IF($BP20&gt;D16,"",VLOOKUP(D$5&amp;"@"&amp;$BQ20&amp;"@"&amp;$BP20,Results_TechRep_Well,2,FALSE)),"")</f>
        <v>2H3</v>
      </c>
      <c r="E20" s="117">
        <f ca="1">IF(H20="","",IFERROR(VLOOKUP(D20,Results,11,FALSE),""))</f>
        <v>0.99791969939714764</v>
      </c>
      <c r="F20" s="125">
        <f ca="1">IF(H20="","",IFERROR(VLOOKUP(D20,Results,9,FALSE),""))</f>
        <v>3.5132385881488499</v>
      </c>
      <c r="G20" s="119">
        <f ca="1">IF(H20="","",IFERROR(VLOOKUP(D20,Results,12,FALSE),""))</f>
        <v>0.92591740024910041</v>
      </c>
      <c r="H20" s="104">
        <f ca="1">IFERROR(VLOOKUP(D20,Results,13,FALSE),"")</f>
        <v>26.62669506964469</v>
      </c>
      <c r="I20" s="104">
        <f ca="1">IF(H20="","",IFERROR(VLOOKUP(D20,Results,8,FALSE),""))</f>
        <v>5</v>
      </c>
      <c r="J20" s="124" t="str">
        <f ca="1">IFERROR(IF($BP20&gt;J16,"",VLOOKUP(J$5&amp;"@"&amp;$BQ20&amp;"@"&amp;$BP20,Results_TechRep_Well,2,FALSE)),"")</f>
        <v/>
      </c>
      <c r="K20" s="117" t="str">
        <f ca="1">IF(N20="","",IFERROR(VLOOKUP(J20,Results,11,FALSE),""))</f>
        <v/>
      </c>
      <c r="L20" s="125" t="str">
        <f ca="1">IF(N20="","",IFERROR(VLOOKUP(J20,Results,9,FALSE),""))</f>
        <v/>
      </c>
      <c r="M20" s="119" t="str">
        <f ca="1">IF(N20="","",IFERROR(VLOOKUP(J20,Results,12,FALSE),""))</f>
        <v/>
      </c>
      <c r="N20" s="104" t="str">
        <f ca="1">IFERROR(VLOOKUP(J20,Results,13,FALSE),"")</f>
        <v/>
      </c>
      <c r="O20" s="104" t="str">
        <f ca="1">IF(N20="","",IFERROR(VLOOKUP(J20,Results,8,FALSE),""))</f>
        <v/>
      </c>
      <c r="P20" s="124" t="str">
        <f ca="1">IFERROR(IF($BP20&gt;P16,"",VLOOKUP(P$5&amp;"@"&amp;$BQ20&amp;"@"&amp;$BP20,Results_TechRep_Well,2,FALSE)),"")</f>
        <v/>
      </c>
      <c r="Q20" s="117" t="str">
        <f ca="1">IF(T20="","",IFERROR(VLOOKUP(P20,Results,11,FALSE),""))</f>
        <v/>
      </c>
      <c r="R20" s="125" t="str">
        <f ca="1">IF(T20="","",IFERROR(VLOOKUP(P20,Results,9,FALSE),""))</f>
        <v/>
      </c>
      <c r="S20" s="119" t="str">
        <f ca="1">IF(T20="","",IFERROR(VLOOKUP(P20,Results,12,FALSE),""))</f>
        <v/>
      </c>
      <c r="T20" s="104" t="str">
        <f ca="1">IFERROR(VLOOKUP(P20,Results,13,FALSE),"")</f>
        <v/>
      </c>
      <c r="U20" s="104" t="str">
        <f ca="1">IF(T20="","",IFERROR(VLOOKUP(P20,Results,8,FALSE),""))</f>
        <v/>
      </c>
      <c r="V20" s="124" t="str">
        <f ca="1">IFERROR(IF($BP20&gt;V16,"",VLOOKUP(V$5&amp;"@"&amp;$BQ20&amp;"@"&amp;$BP20,Results_TechRep_Well,2,FALSE)),"")</f>
        <v/>
      </c>
      <c r="W20" s="117" t="str">
        <f ca="1">IF(Z20="","",IFERROR(VLOOKUP(V20,Results,11,FALSE),""))</f>
        <v/>
      </c>
      <c r="X20" s="125" t="str">
        <f ca="1">IF(Z20="","",IFERROR(VLOOKUP(V20,Results,9,FALSE),""))</f>
        <v/>
      </c>
      <c r="Y20" s="119" t="str">
        <f ca="1">IF(Z20="","",IFERROR(VLOOKUP(V20,Results,12,FALSE),""))</f>
        <v/>
      </c>
      <c r="Z20" s="104" t="str">
        <f ca="1">IFERROR(VLOOKUP(V20,Results,13,FALSE),"")</f>
        <v/>
      </c>
      <c r="AA20" s="104" t="str">
        <f ca="1">IF(Z20="","",IFERROR(VLOOKUP(V20,Results,8,FALSE),""))</f>
        <v/>
      </c>
      <c r="AB20" s="124" t="str">
        <f ca="1">IFERROR(IF($BP20&gt;AB16,"",VLOOKUP(AB$5&amp;"@"&amp;$BQ20&amp;"@"&amp;$BP20,Results_TechRep_Well,2,FALSE)),"")</f>
        <v/>
      </c>
      <c r="AC20" s="117" t="str">
        <f ca="1">IF(AF20="","",IFERROR(VLOOKUP(AB20,Results,11,FALSE),""))</f>
        <v/>
      </c>
      <c r="AD20" s="125" t="str">
        <f ca="1">IF(AF20="","",IFERROR(VLOOKUP(AB20,Results,9,FALSE),""))</f>
        <v/>
      </c>
      <c r="AE20" s="119" t="str">
        <f ca="1">IF(AF20="","",IFERROR(VLOOKUP(AB20,Results,12,FALSE),""))</f>
        <v/>
      </c>
      <c r="AF20" s="104" t="str">
        <f ca="1">IFERROR(VLOOKUP(AB20,Results,13,FALSE),"")</f>
        <v/>
      </c>
      <c r="AG20" s="104" t="str">
        <f ca="1">IF(AF20="","",IFERROR(VLOOKUP(AB20,Results,8,FALSE),""))</f>
        <v/>
      </c>
      <c r="AH20" s="124" t="str">
        <f ca="1">IFERROR(IF($BP20&gt;AH16,"",VLOOKUP(AH$5&amp;"@"&amp;$BQ20&amp;"@"&amp;$BP20,Results_TechRep_Well,2,FALSE)),"")</f>
        <v/>
      </c>
      <c r="AI20" s="117" t="str">
        <f ca="1">IF(AL20="","",IFERROR(VLOOKUP(AH20,Results,11,FALSE),""))</f>
        <v/>
      </c>
      <c r="AJ20" s="125" t="str">
        <f ca="1">IF(AL20="","",IFERROR(VLOOKUP(AH20,Results,9,FALSE),""))</f>
        <v/>
      </c>
      <c r="AK20" s="119" t="str">
        <f ca="1">IF(AL20="","",IFERROR(VLOOKUP(AH20,Results,12,FALSE),""))</f>
        <v/>
      </c>
      <c r="AL20" s="104" t="str">
        <f ca="1">IFERROR(VLOOKUP(AH20,Results,13,FALSE),"")</f>
        <v/>
      </c>
      <c r="AM20" s="104" t="str">
        <f ca="1">IF(AL20="","",IFERROR(VLOOKUP(AH20,Results,8,FALSE),""))</f>
        <v/>
      </c>
      <c r="AN20" s="124" t="str">
        <f ca="1">IFERROR(IF($BP20&gt;AN16,"",VLOOKUP(AN$5&amp;"@"&amp;$BQ20&amp;"@"&amp;$BP20,Results_TechRep_Well,2,FALSE)),"")</f>
        <v/>
      </c>
      <c r="AO20" s="117" t="str">
        <f ca="1">IF(AR20="","",IFERROR(VLOOKUP(AN20,Results,11,FALSE),""))</f>
        <v/>
      </c>
      <c r="AP20" s="125" t="str">
        <f ca="1">IF(AR20="","",IFERROR(VLOOKUP(AN20,Results,9,FALSE),""))</f>
        <v/>
      </c>
      <c r="AQ20" s="119" t="str">
        <f ca="1">IF(AR20="","",IFERROR(VLOOKUP(AN20,Results,12,FALSE),""))</f>
        <v/>
      </c>
      <c r="AR20" s="104" t="str">
        <f ca="1">IFERROR(VLOOKUP(AN20,Results,13,FALSE),"")</f>
        <v/>
      </c>
      <c r="AS20" s="104" t="str">
        <f ca="1">IF(AR20="","",IFERROR(VLOOKUP(AN20,Results,8,FALSE),""))</f>
        <v/>
      </c>
      <c r="AT20" s="124"/>
      <c r="AU20" s="117"/>
      <c r="AV20" s="125"/>
      <c r="AW20" s="119"/>
      <c r="AX20" s="104"/>
      <c r="AY20" s="104"/>
      <c r="AZ20" s="124"/>
      <c r="BA20" s="104"/>
      <c r="BB20" s="104"/>
      <c r="BC20" s="119"/>
      <c r="BD20" s="104"/>
      <c r="BE20" s="104"/>
      <c r="BF20" s="104"/>
      <c r="BG20" s="104"/>
      <c r="BH20" s="104"/>
      <c r="BI20" s="104"/>
      <c r="BJ20" s="107"/>
      <c r="BK20" s="107"/>
      <c r="BL20" s="108"/>
      <c r="BP20" s="27">
        <v>4</v>
      </c>
      <c r="BQ20" s="27" t="str">
        <f>A16</f>
        <v>1_3</v>
      </c>
    </row>
    <row r="21" spans="1:74" x14ac:dyDescent="0.25">
      <c r="A21" s="109" t="str">
        <f>IFERROR(INDEX(Rep_Samples,BL21),"")</f>
        <v>2_1</v>
      </c>
      <c r="B21" s="110" t="str">
        <f>IFERROR(INDEX(Samples_Names,LEFT(A21,LEN(A21)-2))&amp;RIGHT(A21,2),"")</f>
        <v>3N_1</v>
      </c>
      <c r="C21" s="110" t="str">
        <f ca="1">BM21&amp;" T_Rep"</f>
        <v>4 T_Rep</v>
      </c>
      <c r="D21" s="111">
        <f ca="1">IF(OR($A21="",D$5=""),"",COUNTIF(Result_TechRep,D$5&amp;"@"&amp;$A21))</f>
        <v>4</v>
      </c>
      <c r="E21" s="112">
        <f ca="1">IFERROR(AVERAGE(E22:E25),"")</f>
        <v>0.99659609363820389</v>
      </c>
      <c r="F21" s="113">
        <f ca="1">IFERROR(MEDIAN(F22:F25),"")</f>
        <v>3.6375013535570746</v>
      </c>
      <c r="G21" s="114">
        <f ca="1">IFERROR(10^(1/F21)-1,"")</f>
        <v>0.8832760656962293</v>
      </c>
      <c r="H21" s="115">
        <f ca="1">IFERROR(LOG((IF(H22="",0,(G22/100+1)^H22)+IF(H23="",0,(G23/100+1)^H23)+IF(H24="",0,(G24/100+1)^H24)+IF(H25="",0,(G25/100+1)^H25))/COUNT(H22:H25),(G21/100+1)),"")</f>
        <v>27.072205388800199</v>
      </c>
      <c r="I21" s="116">
        <f ca="1">IFERROR(AVERAGE(I22:I25),"")</f>
        <v>5.25</v>
      </c>
      <c r="J21" s="111">
        <f ca="1">IF(OR($A21="",J$5=""),"",COUNTIF(Result_TechRep,J$5&amp;"@"&amp;$A21))</f>
        <v>2</v>
      </c>
      <c r="K21" s="112">
        <f ca="1">IFERROR(AVERAGE(K22:K25),"")</f>
        <v>0.99130191752032815</v>
      </c>
      <c r="L21" s="113">
        <f ca="1">IFERROR(MEDIAN(L22:L25),"")</f>
        <v>3.9199564826926543</v>
      </c>
      <c r="M21" s="114">
        <f ca="1">IFERROR(10^(1/L21)-1,"")</f>
        <v>0.79930535642062162</v>
      </c>
      <c r="N21" s="115">
        <f ca="1">IFERROR(LOG((IF(N22="",0,(M22/100+1)^N22)+IF(N23="",0,(M23/100+1)^N23)+IF(N24="",0,(M24/100+1)^N24)+IF(N25="",0,(M25/100+1)^N25))/COUNT(N22:N25),(M21/100+1)),"")</f>
        <v>24.23245840803494</v>
      </c>
      <c r="O21" s="116">
        <f ca="1">IFERROR(AVERAGE(O22:O25),"")</f>
        <v>6</v>
      </c>
      <c r="P21" s="111">
        <f ca="1">IF(OR($A21="",P$5=""),"",COUNTIF(Result_TechRep,P$5&amp;"@"&amp;$A21))</f>
        <v>2</v>
      </c>
      <c r="Q21" s="112">
        <f ca="1">IFERROR(AVERAGE(Q22:Q25),"")</f>
        <v>0.99768032432308562</v>
      </c>
      <c r="R21" s="113">
        <f ca="1">IFERROR(MEDIAN(R22:R25),"")</f>
        <v>3.4909647026796122</v>
      </c>
      <c r="S21" s="114">
        <f ca="1">IFERROR(10^(1/R21)-1,"")</f>
        <v>0.93398797750038587</v>
      </c>
      <c r="T21" s="115">
        <f ca="1">IFERROR(LOG((IF(T22="",0,(S22/100+1)^T22)+IF(T23="",0,(S23/100+1)^T23)+IF(T24="",0,(S24/100+1)^T24)+IF(T25="",0,(S25/100+1)^T25))/COUNT(T22:T25),(S21/100+1)),"")</f>
        <v>27.285158342336924</v>
      </c>
      <c r="U21" s="116">
        <f ca="1">IFERROR(AVERAGE(U22:U25),"")</f>
        <v>4.5</v>
      </c>
      <c r="V21" s="111">
        <f ca="1">IF(OR($A21="",V$5=""),"",COUNTIF(Result_TechRep,V$5&amp;"@"&amp;$A21))</f>
        <v>2</v>
      </c>
      <c r="W21" s="112">
        <f ca="1">IFERROR(AVERAGE(W22:W25),"")</f>
        <v>0.99596951339793405</v>
      </c>
      <c r="X21" s="113">
        <f ca="1">IFERROR(MEDIAN(X22:X25),"")</f>
        <v>3.288514806069029</v>
      </c>
      <c r="Y21" s="114">
        <f ca="1">IFERROR(10^(1/X21)-1,"")</f>
        <v>1.0141353022838016</v>
      </c>
      <c r="Z21" s="115">
        <f ca="1">IFERROR(LOG((IF(Z22="",0,(Y22/100+1)^Z22)+IF(Z23="",0,(Y23/100+1)^Z23)+IF(Z24="",0,(Y24/100+1)^Z24)+IF(Z25="",0,(Y25/100+1)^Z25))/COUNT(Z22:Z25),(Y21/100+1)),"")</f>
        <v>28.075953881316916</v>
      </c>
      <c r="AA21" s="116">
        <f ca="1">IFERROR(AVERAGE(AA22:AA25),"")</f>
        <v>5</v>
      </c>
      <c r="AB21" s="111">
        <f ca="1">IF(OR($A21="",AB$5=""),"",COUNTIF(Result_TechRep,AB$5&amp;"@"&amp;$A21))</f>
        <v>2</v>
      </c>
      <c r="AC21" s="112">
        <f ca="1">IFERROR(AVERAGE(AC22:AC25),"")</f>
        <v>0.99659700285953157</v>
      </c>
      <c r="AD21" s="113">
        <f ca="1">IFERROR(MEDIAN(AD22:AD25),"")</f>
        <v>3.7597658604518625</v>
      </c>
      <c r="AE21" s="114">
        <f ca="1">IFERROR(10^(1/AD21)-1,"")</f>
        <v>0.84490500613758091</v>
      </c>
      <c r="AF21" s="115">
        <f ca="1">IFERROR(LOG((IF(AF22="",0,(AE22/100+1)^AF22)+IF(AF23="",0,(AE23/100+1)^AF23)+IF(AF24="",0,(AE24/100+1)^AF24)+IF(AF25="",0,(AE25/100+1)^AF25))/COUNT(AF22:AF25),(AE21/100+1)),"")</f>
        <v>22.3140588751432</v>
      </c>
      <c r="AG21" s="116">
        <f ca="1">IFERROR(AVERAGE(AG22:AG25),"")</f>
        <v>5</v>
      </c>
      <c r="AH21" s="111">
        <f ca="1">IF(OR($A21="",AH$5=""),"",COUNTIF(Result_TechRep,AH$5&amp;"@"&amp;$A21))</f>
        <v>2</v>
      </c>
      <c r="AI21" s="112">
        <f ca="1">IFERROR(AVERAGE(AI22:AI25),"")</f>
        <v>0.99657896459780937</v>
      </c>
      <c r="AJ21" s="113">
        <f ca="1">IFERROR(MEDIAN(AJ22:AJ25),"")</f>
        <v>3.5503498754694482</v>
      </c>
      <c r="AK21" s="114">
        <f ca="1">IFERROR(10^(1/AJ21)-1,"")</f>
        <v>0.91276836835446029</v>
      </c>
      <c r="AL21" s="115">
        <f ca="1">IFERROR(LOG((IF(AL22="",0,(AK22/100+1)^AL22)+IF(AL23="",0,(AK23/100+1)^AL23)+IF(AL24="",0,(AK24/100+1)^AL24)+IF(AL25="",0,(AK25/100+1)^AL25))/COUNT(AL22:AL25),(AK21/100+1)),"")</f>
        <v>27.015060902085168</v>
      </c>
      <c r="AM21" s="116">
        <f ca="1">IFERROR(AVERAGE(AM22:AM25),"")</f>
        <v>5</v>
      </c>
      <c r="AN21" s="111">
        <f ca="1">IF(OR($A21="",AN$5=""),"",COUNTIF(Result_TechRep,AN$5&amp;"@"&amp;$A21))</f>
        <v>2</v>
      </c>
      <c r="AO21" s="112">
        <f ca="1">IFERROR(AVERAGE(AO22:AO25),"")</f>
        <v>0.99768952179390624</v>
      </c>
      <c r="AP21" s="113">
        <f ca="1">IFERROR(MEDIAN(AP22:AP25),"")</f>
        <v>3.4590269250731689</v>
      </c>
      <c r="AQ21" s="114">
        <f ca="1">IFERROR(10^(1/AP21)-1,"")</f>
        <v>0.94580200180417706</v>
      </c>
      <c r="AR21" s="115">
        <f ca="1">IFERROR(LOG((IF(AR22="",0,(AQ22/100+1)^AR22)+IF(AR23="",0,(AQ23/100+1)^AR23)+IF(AR24="",0,(AQ24/100+1)^AR24)+IF(AR25="",0,(AQ25/100+1)^AR25))/COUNT(AR22:AR25),(AQ21/100+1)),"")</f>
        <v>28.432553716978724</v>
      </c>
      <c r="AS21" s="116">
        <f ca="1">IFERROR(AVERAGE(AS22:AS25),"")</f>
        <v>5</v>
      </c>
      <c r="AT21" s="111"/>
      <c r="AU21" s="112"/>
      <c r="AV21" s="113"/>
      <c r="AW21" s="114"/>
      <c r="AX21" s="115"/>
      <c r="AY21" s="116"/>
      <c r="AZ21" s="111"/>
      <c r="BA21" s="112"/>
      <c r="BB21" s="113"/>
      <c r="BC21" s="114"/>
      <c r="BD21" s="115"/>
      <c r="BE21" s="116"/>
      <c r="BF21" s="104"/>
      <c r="BG21" s="104"/>
      <c r="BH21" s="104"/>
      <c r="BI21" s="104"/>
      <c r="BJ21" s="107"/>
      <c r="BK21" s="107"/>
      <c r="BL21" s="108">
        <f>1+BL16</f>
        <v>4</v>
      </c>
      <c r="BM21" s="27">
        <f ca="1">MAX(D21,J21,P21,V21,AB21,AH21,AN21,AT21,AZ21,BF21)</f>
        <v>4</v>
      </c>
      <c r="BN21" s="165">
        <f ca="1">MAX(BR21:BV21,BR23:BV23)</f>
        <v>0.46250444495736787</v>
      </c>
      <c r="BO21" s="165">
        <f ca="1">COUNTIF(BR21:BV21,"&gt;"&amp;$B$3)+COUNTIF(BR23:BV23,"&gt;"&amp;$B$3)</f>
        <v>0</v>
      </c>
      <c r="BR21" s="165">
        <f ca="1">MAX(H22:H25)-MIN(H22:H25)</f>
        <v>0.46250444495736787</v>
      </c>
      <c r="BS21" s="165">
        <f ca="1">MAX(N22:N25)-MIN(N22:N25)</f>
        <v>0.15027986804267002</v>
      </c>
      <c r="BT21" s="165">
        <f ca="1">MAX(T22:T25)-MIN(T22:T25)</f>
        <v>0.1398099331776308</v>
      </c>
      <c r="BU21" s="165">
        <f ca="1">MAX(Z22:Z25)-MIN(Z22:Z25)</f>
        <v>0.26839621742637831</v>
      </c>
      <c r="BV21" s="165">
        <f ca="1">MAX(AF22:AF25)-MIN(AF22:AF25)</f>
        <v>0.15289509472724916</v>
      </c>
    </row>
    <row r="22" spans="1:74" x14ac:dyDescent="0.25">
      <c r="A22" s="104"/>
      <c r="B22" s="123"/>
      <c r="C22" s="124" t="str">
        <f ca="1">IF(BP22&gt;BM21,"","T_Rep"&amp;BP22)</f>
        <v>T_Rep1</v>
      </c>
      <c r="D22" s="124" t="str">
        <f ca="1">IFERROR(IF($BP22&gt;D21,"",VLOOKUP(D$5&amp;"@"&amp;$BQ22&amp;"@"&amp;$BP22,Results_TechRep_Well,2,FALSE)),"")</f>
        <v>1G4</v>
      </c>
      <c r="E22" s="117">
        <f ca="1">IF(H22="","",IFERROR(VLOOKUP(D22,Results,11,FALSE),""))</f>
        <v>0.99703469538663025</v>
      </c>
      <c r="F22" s="125">
        <f ca="1">IF(H22="","",IFERROR(VLOOKUP(D22,Results,9,FALSE),""))</f>
        <v>3.6836380444254488</v>
      </c>
      <c r="G22" s="119">
        <f ca="1">IF(H22="","",IFERROR(VLOOKUP(D22,Results,12,FALSE),""))</f>
        <v>0.86840385513744733</v>
      </c>
      <c r="H22" s="120">
        <f ca="1">IFERROR(VLOOKUP(D22,Results,13,FALSE),"")</f>
        <v>27.26577102821539</v>
      </c>
      <c r="I22" s="104">
        <f ca="1">IF(H22="","",IFERROR(VLOOKUP(D22,Results,8,FALSE),""))</f>
        <v>6</v>
      </c>
      <c r="J22" s="124" t="str">
        <f ca="1">IFERROR(IF($BP22&gt;J21,"",VLOOKUP(J$5&amp;"@"&amp;$BQ22&amp;"@"&amp;$BP22,Results_TechRep_Well,2,FALSE)),"")</f>
        <v>1A4</v>
      </c>
      <c r="K22" s="117">
        <f ca="1">IF(N22="","",IFERROR(VLOOKUP(J22,Results,11,FALSE),""))</f>
        <v>0.98984530847926222</v>
      </c>
      <c r="L22" s="125">
        <f ca="1">IF(N22="","",IFERROR(VLOOKUP(J22,Results,9,FALSE),""))</f>
        <v>3.8426940948098256</v>
      </c>
      <c r="M22" s="119">
        <f ca="1">IF(N22="","",IFERROR(VLOOKUP(J22,Results,12,FALSE),""))</f>
        <v>0.82068196286794914</v>
      </c>
      <c r="N22" s="120">
        <f ca="1">IFERROR(VLOOKUP(J22,Results,13,FALSE),"")</f>
        <v>24.287701362489919</v>
      </c>
      <c r="O22" s="104">
        <f ca="1">IF(N22="","",IFERROR(VLOOKUP(J22,Results,8,FALSE),""))</f>
        <v>6</v>
      </c>
      <c r="P22" s="124" t="str">
        <f ca="1">IFERROR(IF($BP22&gt;P21,"",VLOOKUP(P$5&amp;"@"&amp;$BQ22&amp;"@"&amp;$BP22,Results_TechRep_Well,2,FALSE)),"")</f>
        <v>1C4</v>
      </c>
      <c r="Q22" s="117">
        <f ca="1">IF(T22="","",IFERROR(VLOOKUP(P22,Results,11,FALSE),""))</f>
        <v>0.99858901149568391</v>
      </c>
      <c r="R22" s="125">
        <f ca="1">IF(T22="","",IFERROR(VLOOKUP(P22,Results,9,FALSE),""))</f>
        <v>3.4419142795866029</v>
      </c>
      <c r="S22" s="119">
        <f ca="1">IF(T22="","",IFERROR(VLOOKUP(P22,Results,12,FALSE),""))</f>
        <v>0.95225254621387934</v>
      </c>
      <c r="T22" s="120">
        <f ca="1">IFERROR(VLOOKUP(P22,Results,13,FALSE),"")</f>
        <v>27.205950996866623</v>
      </c>
      <c r="U22" s="104">
        <f ca="1">IF(T22="","",IFERROR(VLOOKUP(P22,Results,8,FALSE),""))</f>
        <v>4</v>
      </c>
      <c r="V22" s="124" t="str">
        <f ca="1">IFERROR(IF($BP22&gt;V21,"",VLOOKUP(V$5&amp;"@"&amp;$BQ22&amp;"@"&amp;$BP22,Results_TechRep_Well,2,FALSE)),"")</f>
        <v>1E4</v>
      </c>
      <c r="W22" s="117">
        <f ca="1">IF(Z22="","",IFERROR(VLOOKUP(V22,Results,11,FALSE),""))</f>
        <v>0.9953418101844751</v>
      </c>
      <c r="X22" s="125">
        <f ca="1">IF(Z22="","",IFERROR(VLOOKUP(V22,Results,9,FALSE),""))</f>
        <v>3.2433482954287003</v>
      </c>
      <c r="Y22" s="119">
        <f ca="1">IF(Z22="","",IFERROR(VLOOKUP(V22,Results,12,FALSE),""))</f>
        <v>1.0338707304418935</v>
      </c>
      <c r="Z22" s="120">
        <f ca="1">IFERROR(VLOOKUP(V22,Results,13,FALSE),"")</f>
        <v>28.195511351082562</v>
      </c>
      <c r="AA22" s="104">
        <f ca="1">IF(Z22="","",IFERROR(VLOOKUP(V22,Results,8,FALSE),""))</f>
        <v>5</v>
      </c>
      <c r="AB22" s="124" t="str">
        <f ca="1">IFERROR(IF($BP22&gt;AB21,"",VLOOKUP(AB$5&amp;"@"&amp;$BQ22&amp;"@"&amp;$BP22,Results_TechRep_Well,2,FALSE)),"")</f>
        <v>2A4</v>
      </c>
      <c r="AC22" s="117">
        <f ca="1">IF(AF22="","",IFERROR(VLOOKUP(AB22,Results,11,FALSE),""))</f>
        <v>0.9962720543728979</v>
      </c>
      <c r="AD22" s="125">
        <f ca="1">IF(AF22="","",IFERROR(VLOOKUP(AB22,Results,9,FALSE),""))</f>
        <v>3.7451356880184701</v>
      </c>
      <c r="AE22" s="119">
        <f ca="1">IF(AF22="","",IFERROR(VLOOKUP(AB22,Results,12,FALSE),""))</f>
        <v>0.84932407120177955</v>
      </c>
      <c r="AF22" s="120">
        <f ca="1">IFERROR(VLOOKUP(AB22,Results,13,FALSE),"")</f>
        <v>22.237415817097066</v>
      </c>
      <c r="AG22" s="104">
        <f ca="1">IF(AF22="","",IFERROR(VLOOKUP(AB22,Results,8,FALSE),""))</f>
        <v>5</v>
      </c>
      <c r="AH22" s="124" t="str">
        <f ca="1">IFERROR(IF($BP22&gt;AH21,"",VLOOKUP(AH$5&amp;"@"&amp;$BQ22&amp;"@"&amp;$BP22,Results_TechRep_Well,2,FALSE)),"")</f>
        <v>2E4</v>
      </c>
      <c r="AI22" s="117">
        <f ca="1">IF(AL22="","",IFERROR(VLOOKUP(AH22,Results,11,FALSE),""))</f>
        <v>0.99704282710169134</v>
      </c>
      <c r="AJ22" s="125">
        <f ca="1">IF(AL22="","",IFERROR(VLOOKUP(AH22,Results,9,FALSE),""))</f>
        <v>3.5534685191571058</v>
      </c>
      <c r="AK22" s="119">
        <f ca="1">IF(AL22="","",IFERROR(VLOOKUP(AH22,Results,12,FALSE),""))</f>
        <v>0.91167994811196618</v>
      </c>
      <c r="AL22" s="120">
        <f ca="1">IFERROR(VLOOKUP(AH22,Results,13,FALSE),"")</f>
        <v>27.048616307235505</v>
      </c>
      <c r="AM22" s="104">
        <f ca="1">IF(AL22="","",IFERROR(VLOOKUP(AH22,Results,8,FALSE),""))</f>
        <v>5</v>
      </c>
      <c r="AN22" s="124" t="str">
        <f ca="1">IFERROR(IF($BP22&gt;AN21,"",VLOOKUP(AN$5&amp;"@"&amp;$BQ22&amp;"@"&amp;$BP22,Results_TechRep_Well,2,FALSE)),"")</f>
        <v>2C4</v>
      </c>
      <c r="AO22" s="117">
        <f ca="1">IF(AR22="","",IFERROR(VLOOKUP(AN22,Results,11,FALSE),""))</f>
        <v>0.99808580356090004</v>
      </c>
      <c r="AP22" s="125">
        <f ca="1">IF(AR22="","",IFERROR(VLOOKUP(AN22,Results,9,FALSE),""))</f>
        <v>3.4860134838992494</v>
      </c>
      <c r="AQ22" s="119">
        <f ca="1">IF(AR22="","",IFERROR(VLOOKUP(AN22,Results,12,FALSE),""))</f>
        <v>0.93580061306939299</v>
      </c>
      <c r="AR22" s="120">
        <f ca="1">IFERROR(VLOOKUP(AN22,Results,13,FALSE),"")</f>
        <v>28.458346205078492</v>
      </c>
      <c r="AS22" s="104">
        <f ca="1">IF(AR22="","",IFERROR(VLOOKUP(AN22,Results,8,FALSE),""))</f>
        <v>5</v>
      </c>
      <c r="AT22" s="124"/>
      <c r="AU22" s="117"/>
      <c r="AV22" s="125"/>
      <c r="AW22" s="119"/>
      <c r="AX22" s="120"/>
      <c r="AY22" s="104"/>
      <c r="AZ22" s="124"/>
      <c r="BA22" s="117"/>
      <c r="BB22" s="125"/>
      <c r="BC22" s="119"/>
      <c r="BD22" s="120"/>
      <c r="BE22" s="104"/>
      <c r="BF22" s="104"/>
      <c r="BG22" s="104"/>
      <c r="BH22" s="104"/>
      <c r="BI22" s="104"/>
      <c r="BJ22" s="107"/>
      <c r="BK22" s="107"/>
      <c r="BL22" s="108"/>
      <c r="BP22" s="27">
        <v>1</v>
      </c>
      <c r="BQ22" s="27" t="str">
        <f>A21</f>
        <v>2_1</v>
      </c>
      <c r="BR22" s="27" t="s">
        <v>657</v>
      </c>
      <c r="BS22" s="27" t="s">
        <v>658</v>
      </c>
      <c r="BT22" s="27" t="s">
        <v>659</v>
      </c>
      <c r="BU22" s="27" t="s">
        <v>660</v>
      </c>
      <c r="BV22" s="27" t="s">
        <v>661</v>
      </c>
    </row>
    <row r="23" spans="1:74" x14ac:dyDescent="0.25">
      <c r="A23" s="104"/>
      <c r="B23" s="123"/>
      <c r="C23" s="124" t="str">
        <f ca="1">IF(BP23&gt;BM21,"","T_Rep"&amp;BP23)</f>
        <v>T_Rep2</v>
      </c>
      <c r="D23" s="124" t="str">
        <f ca="1">IFERROR(IF($BP23&gt;D21,"",VLOOKUP(D$5&amp;"@"&amp;$BQ23&amp;"@"&amp;$BP23,Results_TechRep_Well,2,FALSE)),"")</f>
        <v>1H4</v>
      </c>
      <c r="E23" s="117">
        <f ca="1">IF(H23="","",IFERROR(VLOOKUP(D23,Results,11,FALSE),""))</f>
        <v>0.99631878038183874</v>
      </c>
      <c r="F23" s="125">
        <f ca="1">IF(H23="","",IFERROR(VLOOKUP(D23,Results,9,FALSE),""))</f>
        <v>3.6355940447616386</v>
      </c>
      <c r="G23" s="119">
        <f ca="1">IF(H23="","",IFERROR(VLOOKUP(D23,Results,12,FALSE),""))</f>
        <v>0.88390159009637426</v>
      </c>
      <c r="H23" s="120">
        <f ca="1">IFERROR(VLOOKUP(D23,Results,13,FALSE),"")</f>
        <v>27.433284851676618</v>
      </c>
      <c r="I23" s="104">
        <f ca="1">IF(H23="","",IFERROR(VLOOKUP(D23,Results,8,FALSE),""))</f>
        <v>5</v>
      </c>
      <c r="J23" s="124" t="str">
        <f ca="1">IFERROR(IF($BP23&gt;J21,"",VLOOKUP(J$5&amp;"@"&amp;$BQ23&amp;"@"&amp;$BP23,Results_TechRep_Well,2,FALSE)),"")</f>
        <v>1B4</v>
      </c>
      <c r="K23" s="117">
        <f ca="1">IF(N23="","",IFERROR(VLOOKUP(J23,Results,11,FALSE),""))</f>
        <v>0.99275852656139407</v>
      </c>
      <c r="L23" s="125">
        <f ca="1">IF(N23="","",IFERROR(VLOOKUP(J23,Results,9,FALSE),""))</f>
        <v>3.997218870575483</v>
      </c>
      <c r="M23" s="119">
        <f ca="1">IF(N23="","",IFERROR(VLOOKUP(J23,Results,12,FALSE),""))</f>
        <v>0.77899178056418084</v>
      </c>
      <c r="N23" s="120">
        <f ca="1">IFERROR(VLOOKUP(J23,Results,13,FALSE),"")</f>
        <v>24.137421494447249</v>
      </c>
      <c r="O23" s="104">
        <f ca="1">IF(N23="","",IFERROR(VLOOKUP(J23,Results,8,FALSE),""))</f>
        <v>6</v>
      </c>
      <c r="P23" s="124" t="str">
        <f ca="1">IFERROR(IF($BP23&gt;P21,"",VLOOKUP(P$5&amp;"@"&amp;$BQ23&amp;"@"&amp;$BP23,Results_TechRep_Well,2,FALSE)),"")</f>
        <v>1D4</v>
      </c>
      <c r="Q23" s="117">
        <f ca="1">IF(T23="","",IFERROR(VLOOKUP(P23,Results,11,FALSE),""))</f>
        <v>0.99677163715048744</v>
      </c>
      <c r="R23" s="125">
        <f ca="1">IF(T23="","",IFERROR(VLOOKUP(P23,Results,9,FALSE),""))</f>
        <v>3.5400151257726211</v>
      </c>
      <c r="S23" s="119">
        <f ca="1">IF(T23="","",IFERROR(VLOOKUP(P23,Results,12,FALSE),""))</f>
        <v>0.91639340974781125</v>
      </c>
      <c r="T23" s="120">
        <f ca="1">IFERROR(VLOOKUP(P23,Results,13,FALSE),"")</f>
        <v>27.345760930044253</v>
      </c>
      <c r="U23" s="104">
        <f ca="1">IF(T23="","",IFERROR(VLOOKUP(P23,Results,8,FALSE),""))</f>
        <v>5</v>
      </c>
      <c r="V23" s="124" t="str">
        <f ca="1">IFERROR(IF($BP23&gt;V21,"",VLOOKUP(V$5&amp;"@"&amp;$BQ23&amp;"@"&amp;$BP23,Results_TechRep_Well,2,FALSE)),"")</f>
        <v>1F4</v>
      </c>
      <c r="W23" s="117">
        <f ca="1">IF(Z23="","",IFERROR(VLOOKUP(V23,Results,11,FALSE),""))</f>
        <v>0.996597216611393</v>
      </c>
      <c r="X23" s="125">
        <f ca="1">IF(Z23="","",IFERROR(VLOOKUP(V23,Results,9,FALSE),""))</f>
        <v>3.3336813167093577</v>
      </c>
      <c r="Y23" s="119">
        <f ca="1">IF(Z23="","",IFERROR(VLOOKUP(V23,Results,12,FALSE),""))</f>
        <v>0.9951184497860428</v>
      </c>
      <c r="Z23" s="120">
        <f ca="1">IFERROR(VLOOKUP(V23,Results,13,FALSE),"")</f>
        <v>27.927115133656184</v>
      </c>
      <c r="AA23" s="104">
        <f ca="1">IF(Z23="","",IFERROR(VLOOKUP(V23,Results,8,FALSE),""))</f>
        <v>5</v>
      </c>
      <c r="AB23" s="124" t="str">
        <f ca="1">IFERROR(IF($BP23&gt;AB21,"",VLOOKUP(AB$5&amp;"@"&amp;$BQ23&amp;"@"&amp;$BP23,Results_TechRep_Well,2,FALSE)),"")</f>
        <v>2B4</v>
      </c>
      <c r="AC23" s="117">
        <f ca="1">IF(AF23="","",IFERROR(VLOOKUP(AB23,Results,11,FALSE),""))</f>
        <v>0.99692195134616524</v>
      </c>
      <c r="AD23" s="125">
        <f ca="1">IF(AF23="","",IFERROR(VLOOKUP(AB23,Results,9,FALSE),""))</f>
        <v>3.7743960328852544</v>
      </c>
      <c r="AE23" s="119">
        <f ca="1">IF(AF23="","",IFERROR(VLOOKUP(AB23,Results,12,FALSE),""))</f>
        <v>0.84053063629899682</v>
      </c>
      <c r="AF23" s="120">
        <f ca="1">IFERROR(VLOOKUP(AB23,Results,13,FALSE),"")</f>
        <v>22.390310911824315</v>
      </c>
      <c r="AG23" s="104">
        <f ca="1">IF(AF23="","",IFERROR(VLOOKUP(AB23,Results,8,FALSE),""))</f>
        <v>5</v>
      </c>
      <c r="AH23" s="124" t="str">
        <f ca="1">IFERROR(IF($BP23&gt;AH21,"",VLOOKUP(AH$5&amp;"@"&amp;$BQ23&amp;"@"&amp;$BP23,Results_TechRep_Well,2,FALSE)),"")</f>
        <v>2F4</v>
      </c>
      <c r="AI23" s="117">
        <f ca="1">IF(AL23="","",IFERROR(VLOOKUP(AH23,Results,11,FALSE),""))</f>
        <v>0.9961151020939274</v>
      </c>
      <c r="AJ23" s="125">
        <f ca="1">IF(AL23="","",IFERROR(VLOOKUP(AH23,Results,9,FALSE),""))</f>
        <v>3.5472312317817907</v>
      </c>
      <c r="AK23" s="119">
        <f ca="1">IF(AL23="","",IFERROR(VLOOKUP(AH23,Results,12,FALSE),""))</f>
        <v>0.91385932375547241</v>
      </c>
      <c r="AL23" s="120">
        <f ca="1">IFERROR(VLOOKUP(AH23,Results,13,FALSE),"")</f>
        <v>26.981510881169008</v>
      </c>
      <c r="AM23" s="104">
        <f ca="1">IF(AL23="","",IFERROR(VLOOKUP(AH23,Results,8,FALSE),""))</f>
        <v>5</v>
      </c>
      <c r="AN23" s="124" t="str">
        <f ca="1">IFERROR(IF($BP23&gt;AN21,"",VLOOKUP(AN$5&amp;"@"&amp;$BQ23&amp;"@"&amp;$BP23,Results_TechRep_Well,2,FALSE)),"")</f>
        <v>2D4</v>
      </c>
      <c r="AO23" s="117">
        <f ca="1">IF(AR23="","",IFERROR(VLOOKUP(AN23,Results,11,FALSE),""))</f>
        <v>0.99729324002691244</v>
      </c>
      <c r="AP23" s="125">
        <f ca="1">IF(AR23="","",IFERROR(VLOOKUP(AN23,Results,9,FALSE),""))</f>
        <v>3.432040366247088</v>
      </c>
      <c r="AQ23" s="119">
        <f ca="1">IF(AR23="","",IFERROR(VLOOKUP(AN23,Results,12,FALSE),""))</f>
        <v>0.9560135741632052</v>
      </c>
      <c r="AR23" s="120">
        <f ca="1">IFERROR(VLOOKUP(AN23,Results,13,FALSE),"")</f>
        <v>28.400415863980882</v>
      </c>
      <c r="AS23" s="104">
        <f ca="1">IF(AR23="","",IFERROR(VLOOKUP(AN23,Results,8,FALSE),""))</f>
        <v>5</v>
      </c>
      <c r="AT23" s="124"/>
      <c r="AU23" s="117"/>
      <c r="AV23" s="125"/>
      <c r="AW23" s="119"/>
      <c r="AX23" s="120"/>
      <c r="AY23" s="104"/>
      <c r="AZ23" s="124"/>
      <c r="BA23" s="117"/>
      <c r="BB23" s="125"/>
      <c r="BC23" s="119"/>
      <c r="BD23" s="120"/>
      <c r="BE23" s="104"/>
      <c r="BF23" s="104"/>
      <c r="BG23" s="104"/>
      <c r="BH23" s="104"/>
      <c r="BI23" s="104"/>
      <c r="BJ23" s="107"/>
      <c r="BK23" s="107"/>
      <c r="BL23" s="108"/>
      <c r="BP23" s="27">
        <v>2</v>
      </c>
      <c r="BQ23" s="27" t="str">
        <f>A21</f>
        <v>2_1</v>
      </c>
      <c r="BR23" s="165">
        <f ca="1">MAX(AL22:AL25)-MIN(AL22:AL25)</f>
        <v>6.7105426066497387E-2</v>
      </c>
      <c r="BS23" s="165">
        <f ca="1">MAX(AR22:AR25)-MIN(AR22:AR25)</f>
        <v>5.7930341097609528E-2</v>
      </c>
      <c r="BT23" s="165">
        <f>MAX(AX22:AX25)-MIN(AX22:AX25)</f>
        <v>0</v>
      </c>
      <c r="BU23" s="165">
        <f>MAX(BD22:BD25)-MIN(BD22:BD25)</f>
        <v>0</v>
      </c>
      <c r="BV23" s="165">
        <f>MAX(BJ22:BJ25)-MIN(BJ22:BJ25)</f>
        <v>0</v>
      </c>
    </row>
    <row r="24" spans="1:74" x14ac:dyDescent="0.25">
      <c r="A24" s="104"/>
      <c r="B24" s="123"/>
      <c r="C24" s="124" t="str">
        <f ca="1">IF(BP24&gt;BM21,"","T_Rep"&amp;BP24)</f>
        <v>T_Rep3</v>
      </c>
      <c r="D24" s="124" t="str">
        <f ca="1">IFERROR(IF($BP24&gt;D21,"",VLOOKUP(D$5&amp;"@"&amp;$BQ24&amp;"@"&amp;$BP24,Results_TechRep_Well,2,FALSE)),"")</f>
        <v>2G4</v>
      </c>
      <c r="E24" s="117">
        <f ca="1">IF(H24="","",IFERROR(VLOOKUP(D24,Results,11,FALSE),""))</f>
        <v>0.99672452948455781</v>
      </c>
      <c r="F24" s="125">
        <f ca="1">IF(H24="","",IFERROR(VLOOKUP(D24,Results,9,FALSE),""))</f>
        <v>3.6366937073019714</v>
      </c>
      <c r="G24" s="119">
        <f ca="1">IF(H24="","",IFERROR(VLOOKUP(D24,Results,12,FALSE),""))</f>
        <v>0.88354083735600408</v>
      </c>
      <c r="H24" s="120">
        <f ca="1">IFERROR(VLOOKUP(D24,Results,13,FALSE),"")</f>
        <v>27.055727332905434</v>
      </c>
      <c r="I24" s="104">
        <f ca="1">IF(H24="","",IFERROR(VLOOKUP(D24,Results,8,FALSE),""))</f>
        <v>5</v>
      </c>
      <c r="J24" s="124" t="str">
        <f ca="1">IFERROR(IF($BP24&gt;J21,"",VLOOKUP(J$5&amp;"@"&amp;$BQ24&amp;"@"&amp;$BP24,Results_TechRep_Well,2,FALSE)),"")</f>
        <v/>
      </c>
      <c r="K24" s="117" t="str">
        <f ca="1">IF(N24="","",IFERROR(VLOOKUP(J24,Results,11,FALSE),""))</f>
        <v/>
      </c>
      <c r="L24" s="125" t="str">
        <f ca="1">IF(N24="","",IFERROR(VLOOKUP(J24,Results,9,FALSE),""))</f>
        <v/>
      </c>
      <c r="M24" s="119" t="str">
        <f ca="1">IF(N24="","",IFERROR(VLOOKUP(J24,Results,12,FALSE),""))</f>
        <v/>
      </c>
      <c r="N24" s="120" t="str">
        <f ca="1">IFERROR(VLOOKUP(J24,Results,13,FALSE),"")</f>
        <v/>
      </c>
      <c r="O24" s="104" t="str">
        <f ca="1">IF(N24="","",IFERROR(VLOOKUP(J24,Results,8,FALSE),""))</f>
        <v/>
      </c>
      <c r="P24" s="124" t="str">
        <f ca="1">IFERROR(IF($BP24&gt;P21,"",VLOOKUP(P$5&amp;"@"&amp;$BQ24&amp;"@"&amp;$BP24,Results_TechRep_Well,2,FALSE)),"")</f>
        <v/>
      </c>
      <c r="Q24" s="117" t="str">
        <f ca="1">IF(T24="","",IFERROR(VLOOKUP(P24,Results,11,FALSE),""))</f>
        <v/>
      </c>
      <c r="R24" s="125" t="str">
        <f ca="1">IF(T24="","",IFERROR(VLOOKUP(P24,Results,9,FALSE),""))</f>
        <v/>
      </c>
      <c r="S24" s="119" t="str">
        <f ca="1">IF(T24="","",IFERROR(VLOOKUP(P24,Results,12,FALSE),""))</f>
        <v/>
      </c>
      <c r="T24" s="120" t="str">
        <f ca="1">IFERROR(VLOOKUP(P24,Results,13,FALSE),"")</f>
        <v/>
      </c>
      <c r="U24" s="104" t="str">
        <f ca="1">IF(T24="","",IFERROR(VLOOKUP(P24,Results,8,FALSE),""))</f>
        <v/>
      </c>
      <c r="V24" s="124" t="str">
        <f ca="1">IFERROR(IF($BP24&gt;V21,"",VLOOKUP(V$5&amp;"@"&amp;$BQ24&amp;"@"&amp;$BP24,Results_TechRep_Well,2,FALSE)),"")</f>
        <v/>
      </c>
      <c r="W24" s="117" t="str">
        <f ca="1">IF(Z24="","",IFERROR(VLOOKUP(V24,Results,11,FALSE),""))</f>
        <v/>
      </c>
      <c r="X24" s="125" t="str">
        <f ca="1">IF(Z24="","",IFERROR(VLOOKUP(V24,Results,9,FALSE),""))</f>
        <v/>
      </c>
      <c r="Y24" s="119" t="str">
        <f ca="1">IF(Z24="","",IFERROR(VLOOKUP(V24,Results,12,FALSE),""))</f>
        <v/>
      </c>
      <c r="Z24" s="120" t="str">
        <f ca="1">IFERROR(VLOOKUP(V24,Results,13,FALSE),"")</f>
        <v/>
      </c>
      <c r="AA24" s="104" t="str">
        <f ca="1">IF(Z24="","",IFERROR(VLOOKUP(V24,Results,8,FALSE),""))</f>
        <v/>
      </c>
      <c r="AB24" s="124" t="str">
        <f ca="1">IFERROR(IF($BP24&gt;AB21,"",VLOOKUP(AB$5&amp;"@"&amp;$BQ24&amp;"@"&amp;$BP24,Results_TechRep_Well,2,FALSE)),"")</f>
        <v/>
      </c>
      <c r="AC24" s="117" t="str">
        <f ca="1">IF(AF24="","",IFERROR(VLOOKUP(AB24,Results,11,FALSE),""))</f>
        <v/>
      </c>
      <c r="AD24" s="125" t="str">
        <f ca="1">IF(AF24="","",IFERROR(VLOOKUP(AB24,Results,9,FALSE),""))</f>
        <v/>
      </c>
      <c r="AE24" s="119" t="str">
        <f ca="1">IF(AF24="","",IFERROR(VLOOKUP(AB24,Results,12,FALSE),""))</f>
        <v/>
      </c>
      <c r="AF24" s="120" t="str">
        <f ca="1">IFERROR(VLOOKUP(AB24,Results,13,FALSE),"")</f>
        <v/>
      </c>
      <c r="AG24" s="104" t="str">
        <f ca="1">IF(AF24="","",IFERROR(VLOOKUP(AB24,Results,8,FALSE),""))</f>
        <v/>
      </c>
      <c r="AH24" s="124" t="str">
        <f ca="1">IFERROR(IF($BP24&gt;AH21,"",VLOOKUP(AH$5&amp;"@"&amp;$BQ24&amp;"@"&amp;$BP24,Results_TechRep_Well,2,FALSE)),"")</f>
        <v/>
      </c>
      <c r="AI24" s="117" t="str">
        <f ca="1">IF(AL24="","",IFERROR(VLOOKUP(AH24,Results,11,FALSE),""))</f>
        <v/>
      </c>
      <c r="AJ24" s="125" t="str">
        <f ca="1">IF(AL24="","",IFERROR(VLOOKUP(AH24,Results,9,FALSE),""))</f>
        <v/>
      </c>
      <c r="AK24" s="119" t="str">
        <f ca="1">IF(AL24="","",IFERROR(VLOOKUP(AH24,Results,12,FALSE),""))</f>
        <v/>
      </c>
      <c r="AL24" s="120" t="str">
        <f ca="1">IFERROR(VLOOKUP(AH24,Results,13,FALSE),"")</f>
        <v/>
      </c>
      <c r="AM24" s="104" t="str">
        <f ca="1">IF(AL24="","",IFERROR(VLOOKUP(AH24,Results,8,FALSE),""))</f>
        <v/>
      </c>
      <c r="AN24" s="124" t="str">
        <f ca="1">IFERROR(IF($BP24&gt;AN21,"",VLOOKUP(AN$5&amp;"@"&amp;$BQ24&amp;"@"&amp;$BP24,Results_TechRep_Well,2,FALSE)),"")</f>
        <v/>
      </c>
      <c r="AO24" s="117" t="str">
        <f ca="1">IF(AR24="","",IFERROR(VLOOKUP(AN24,Results,11,FALSE),""))</f>
        <v/>
      </c>
      <c r="AP24" s="125" t="str">
        <f ca="1">IF(AR24="","",IFERROR(VLOOKUP(AN24,Results,9,FALSE),""))</f>
        <v/>
      </c>
      <c r="AQ24" s="119" t="str">
        <f ca="1">IF(AR24="","",IFERROR(VLOOKUP(AN24,Results,12,FALSE),""))</f>
        <v/>
      </c>
      <c r="AR24" s="120" t="str">
        <f ca="1">IFERROR(VLOOKUP(AN24,Results,13,FALSE),"")</f>
        <v/>
      </c>
      <c r="AS24" s="104" t="str">
        <f ca="1">IF(AR24="","",IFERROR(VLOOKUP(AN24,Results,8,FALSE),""))</f>
        <v/>
      </c>
      <c r="AT24" s="124"/>
      <c r="AU24" s="117"/>
      <c r="AV24" s="125"/>
      <c r="AW24" s="119"/>
      <c r="AX24" s="120"/>
      <c r="AY24" s="104"/>
      <c r="AZ24" s="124"/>
      <c r="BA24" s="117"/>
      <c r="BB24" s="125"/>
      <c r="BC24" s="119"/>
      <c r="BD24" s="120"/>
      <c r="BE24" s="104"/>
      <c r="BF24" s="104"/>
      <c r="BG24" s="104"/>
      <c r="BH24" s="104"/>
      <c r="BI24" s="104"/>
      <c r="BJ24" s="107"/>
      <c r="BK24" s="107"/>
      <c r="BL24" s="108"/>
      <c r="BP24" s="27">
        <v>3</v>
      </c>
      <c r="BQ24" s="27" t="str">
        <f>A21</f>
        <v>2_1</v>
      </c>
    </row>
    <row r="25" spans="1:74" x14ac:dyDescent="0.25">
      <c r="A25" s="104"/>
      <c r="B25" s="123"/>
      <c r="C25" s="124" t="str">
        <f ca="1">IF(BP25&gt;BM21,"","T_Rep"&amp;BP25)</f>
        <v>T_Rep4</v>
      </c>
      <c r="D25" s="124" t="str">
        <f ca="1">IFERROR(IF($BP25&gt;D21,"",VLOOKUP(D$5&amp;"@"&amp;$BQ25&amp;"@"&amp;$BP25,Results_TechRep_Well,2,FALSE)),"")</f>
        <v>2H4</v>
      </c>
      <c r="E25" s="117">
        <f ca="1">IF(H25="","",IFERROR(VLOOKUP(D25,Results,11,FALSE),""))</f>
        <v>0.99630636929978844</v>
      </c>
      <c r="F25" s="125">
        <f ca="1">IF(H25="","",IFERROR(VLOOKUP(D25,Results,9,FALSE),""))</f>
        <v>3.6383089998121774</v>
      </c>
      <c r="G25" s="119">
        <f ca="1">IF(H25="","",IFERROR(VLOOKUP(D25,Results,12,FALSE),""))</f>
        <v>0.88301144878107696</v>
      </c>
      <c r="H25" s="104">
        <f ca="1">IFERROR(VLOOKUP(D25,Results,13,FALSE),"")</f>
        <v>26.97078040671925</v>
      </c>
      <c r="I25" s="104">
        <f ca="1">IF(H25="","",IFERROR(VLOOKUP(D25,Results,8,FALSE),""))</f>
        <v>5</v>
      </c>
      <c r="J25" s="124" t="str">
        <f ca="1">IFERROR(IF($BP25&gt;J21,"",VLOOKUP(J$5&amp;"@"&amp;$BQ25&amp;"@"&amp;$BP25,Results_TechRep_Well,2,FALSE)),"")</f>
        <v/>
      </c>
      <c r="K25" s="117" t="str">
        <f ca="1">IF(N25="","",IFERROR(VLOOKUP(J25,Results,11,FALSE),""))</f>
        <v/>
      </c>
      <c r="L25" s="125" t="str">
        <f ca="1">IF(N25="","",IFERROR(VLOOKUP(J25,Results,9,FALSE),""))</f>
        <v/>
      </c>
      <c r="M25" s="119" t="str">
        <f ca="1">IF(N25="","",IFERROR(VLOOKUP(J25,Results,12,FALSE),""))</f>
        <v/>
      </c>
      <c r="N25" s="104" t="str">
        <f ca="1">IFERROR(VLOOKUP(J25,Results,13,FALSE),"")</f>
        <v/>
      </c>
      <c r="O25" s="104" t="str">
        <f ca="1">IF(N25="","",IFERROR(VLOOKUP(J25,Results,8,FALSE),""))</f>
        <v/>
      </c>
      <c r="P25" s="124" t="str">
        <f ca="1">IFERROR(IF($BP25&gt;P21,"",VLOOKUP(P$5&amp;"@"&amp;$BQ25&amp;"@"&amp;$BP25,Results_TechRep_Well,2,FALSE)),"")</f>
        <v/>
      </c>
      <c r="Q25" s="117" t="str">
        <f ca="1">IF(T25="","",IFERROR(VLOOKUP(P25,Results,11,FALSE),""))</f>
        <v/>
      </c>
      <c r="R25" s="125" t="str">
        <f ca="1">IF(T25="","",IFERROR(VLOOKUP(P25,Results,9,FALSE),""))</f>
        <v/>
      </c>
      <c r="S25" s="119" t="str">
        <f ca="1">IF(T25="","",IFERROR(VLOOKUP(P25,Results,12,FALSE),""))</f>
        <v/>
      </c>
      <c r="T25" s="104" t="str">
        <f ca="1">IFERROR(VLOOKUP(P25,Results,13,FALSE),"")</f>
        <v/>
      </c>
      <c r="U25" s="104" t="str">
        <f ca="1">IF(T25="","",IFERROR(VLOOKUP(P25,Results,8,FALSE),""))</f>
        <v/>
      </c>
      <c r="V25" s="124" t="str">
        <f ca="1">IFERROR(IF($BP25&gt;V21,"",VLOOKUP(V$5&amp;"@"&amp;$BQ25&amp;"@"&amp;$BP25,Results_TechRep_Well,2,FALSE)),"")</f>
        <v/>
      </c>
      <c r="W25" s="117" t="str">
        <f ca="1">IF(Z25="","",IFERROR(VLOOKUP(V25,Results,11,FALSE),""))</f>
        <v/>
      </c>
      <c r="X25" s="125" t="str">
        <f ca="1">IF(Z25="","",IFERROR(VLOOKUP(V25,Results,9,FALSE),""))</f>
        <v/>
      </c>
      <c r="Y25" s="119" t="str">
        <f ca="1">IF(Z25="","",IFERROR(VLOOKUP(V25,Results,12,FALSE),""))</f>
        <v/>
      </c>
      <c r="Z25" s="104" t="str">
        <f ca="1">IFERROR(VLOOKUP(V25,Results,13,FALSE),"")</f>
        <v/>
      </c>
      <c r="AA25" s="104" t="str">
        <f ca="1">IF(Z25="","",IFERROR(VLOOKUP(V25,Results,8,FALSE),""))</f>
        <v/>
      </c>
      <c r="AB25" s="124" t="str">
        <f ca="1">IFERROR(IF($BP25&gt;AB21,"",VLOOKUP(AB$5&amp;"@"&amp;$BQ25&amp;"@"&amp;$BP25,Results_TechRep_Well,2,FALSE)),"")</f>
        <v/>
      </c>
      <c r="AC25" s="117" t="str">
        <f ca="1">IF(AF25="","",IFERROR(VLOOKUP(AB25,Results,11,FALSE),""))</f>
        <v/>
      </c>
      <c r="AD25" s="125" t="str">
        <f ca="1">IF(AF25="","",IFERROR(VLOOKUP(AB25,Results,9,FALSE),""))</f>
        <v/>
      </c>
      <c r="AE25" s="119" t="str">
        <f ca="1">IF(AF25="","",IFERROR(VLOOKUP(AB25,Results,12,FALSE),""))</f>
        <v/>
      </c>
      <c r="AF25" s="104" t="str">
        <f ca="1">IFERROR(VLOOKUP(AB25,Results,13,FALSE),"")</f>
        <v/>
      </c>
      <c r="AG25" s="104" t="str">
        <f ca="1">IF(AF25="","",IFERROR(VLOOKUP(AB25,Results,8,FALSE),""))</f>
        <v/>
      </c>
      <c r="AH25" s="124" t="str">
        <f ca="1">IFERROR(IF($BP25&gt;AH21,"",VLOOKUP(AH$5&amp;"@"&amp;$BQ25&amp;"@"&amp;$BP25,Results_TechRep_Well,2,FALSE)),"")</f>
        <v/>
      </c>
      <c r="AI25" s="117" t="str">
        <f ca="1">IF(AL25="","",IFERROR(VLOOKUP(AH25,Results,11,FALSE),""))</f>
        <v/>
      </c>
      <c r="AJ25" s="125" t="str">
        <f ca="1">IF(AL25="","",IFERROR(VLOOKUP(AH25,Results,9,FALSE),""))</f>
        <v/>
      </c>
      <c r="AK25" s="119" t="str">
        <f ca="1">IF(AL25="","",IFERROR(VLOOKUP(AH25,Results,12,FALSE),""))</f>
        <v/>
      </c>
      <c r="AL25" s="104" t="str">
        <f ca="1">IFERROR(VLOOKUP(AH25,Results,13,FALSE),"")</f>
        <v/>
      </c>
      <c r="AM25" s="104" t="str">
        <f ca="1">IF(AL25="","",IFERROR(VLOOKUP(AH25,Results,8,FALSE),""))</f>
        <v/>
      </c>
      <c r="AN25" s="124" t="str">
        <f ca="1">IFERROR(IF($BP25&gt;AN21,"",VLOOKUP(AN$5&amp;"@"&amp;$BQ25&amp;"@"&amp;$BP25,Results_TechRep_Well,2,FALSE)),"")</f>
        <v/>
      </c>
      <c r="AO25" s="117" t="str">
        <f ca="1">IF(AR25="","",IFERROR(VLOOKUP(AN25,Results,11,FALSE),""))</f>
        <v/>
      </c>
      <c r="AP25" s="125" t="str">
        <f ca="1">IF(AR25="","",IFERROR(VLOOKUP(AN25,Results,9,FALSE),""))</f>
        <v/>
      </c>
      <c r="AQ25" s="119" t="str">
        <f ca="1">IF(AR25="","",IFERROR(VLOOKUP(AN25,Results,12,FALSE),""))</f>
        <v/>
      </c>
      <c r="AR25" s="104" t="str">
        <f ca="1">IFERROR(VLOOKUP(AN25,Results,13,FALSE),"")</f>
        <v/>
      </c>
      <c r="AS25" s="104" t="str">
        <f ca="1">IF(AR25="","",IFERROR(VLOOKUP(AN25,Results,8,FALSE),""))</f>
        <v/>
      </c>
      <c r="AT25" s="124"/>
      <c r="AU25" s="117"/>
      <c r="AV25" s="125"/>
      <c r="AW25" s="119"/>
      <c r="AX25" s="104"/>
      <c r="AY25" s="104"/>
      <c r="AZ25" s="124"/>
      <c r="BA25" s="104"/>
      <c r="BB25" s="104"/>
      <c r="BC25" s="119"/>
      <c r="BD25" s="104"/>
      <c r="BE25" s="104"/>
      <c r="BF25" s="104"/>
      <c r="BG25" s="104"/>
      <c r="BH25" s="104"/>
      <c r="BI25" s="104"/>
      <c r="BJ25" s="107"/>
      <c r="BK25" s="107"/>
      <c r="BL25" s="108"/>
      <c r="BP25" s="27">
        <v>4</v>
      </c>
      <c r="BQ25" s="27" t="str">
        <f>A21</f>
        <v>2_1</v>
      </c>
    </row>
    <row r="26" spans="1:74" x14ac:dyDescent="0.25">
      <c r="A26" s="109" t="str">
        <f>IFERROR(INDEX(Rep_Samples,BL26),"")</f>
        <v>2_2</v>
      </c>
      <c r="B26" s="110" t="str">
        <f>IFERROR(INDEX(Samples_Names,LEFT(A26,LEN(A26)-2))&amp;RIGHT(A26,2),"")</f>
        <v>3N_2</v>
      </c>
      <c r="C26" s="110" t="str">
        <f ca="1">BM26&amp;" T_Rep"</f>
        <v>4 T_Rep</v>
      </c>
      <c r="D26" s="111">
        <f ca="1">IF(OR($A26="",D$5=""),"",COUNTIF(Result_TechRep,D$5&amp;"@"&amp;$A26))</f>
        <v>4</v>
      </c>
      <c r="E26" s="112">
        <f ca="1">IFERROR(AVERAGE(E27:E30),"")</f>
        <v>0.99750502545783604</v>
      </c>
      <c r="F26" s="113">
        <f ca="1">IFERROR(MEDIAN(F27:F30),"")</f>
        <v>3.5557170886244345</v>
      </c>
      <c r="G26" s="114">
        <f ca="1">IFERROR(10^(1/F26)-1,"")</f>
        <v>0.91089675558724337</v>
      </c>
      <c r="H26" s="115">
        <f ca="1">IFERROR(LOG((IF(H27="",0,(G27/100+1)^H27)+IF(H28="",0,(G28/100+1)^H28)+IF(H29="",0,(G29/100+1)^H29)+IF(H30="",0,(G30/100+1)^H30))/COUNT(H27:H30),(G26/100+1)),"")</f>
        <v>26.550349019597636</v>
      </c>
      <c r="I26" s="116">
        <f ca="1">IFERROR(AVERAGE(I27:I30),"")</f>
        <v>5</v>
      </c>
      <c r="J26" s="111">
        <f ca="1">IF(OR($A26="",J$5=""),"",COUNTIF(Result_TechRep,J$5&amp;"@"&amp;$A26))</f>
        <v>2</v>
      </c>
      <c r="K26" s="112">
        <f ca="1">IFERROR(AVERAGE(K27:K30),"")</f>
        <v>0.99516364448258732</v>
      </c>
      <c r="L26" s="113">
        <f ca="1">IFERROR(MEDIAN(L27:L30),"")</f>
        <v>3.9795364962426745</v>
      </c>
      <c r="M26" s="114">
        <f ca="1">IFERROR(10^(1/L26)-1,"")</f>
        <v>0.78355105474515452</v>
      </c>
      <c r="N26" s="115">
        <f ca="1">IFERROR(LOG((IF(N27="",0,(M27/100+1)^N27)+IF(N28="",0,(M28/100+1)^N28)+IF(N29="",0,(M29/100+1)^N29)+IF(N30="",0,(M30/100+1)^N30))/COUNT(N27:N30),(M26/100+1)),"")</f>
        <v>24.586647831516167</v>
      </c>
      <c r="O26" s="116">
        <f ca="1">IFERROR(AVERAGE(O27:O30),"")</f>
        <v>5.5</v>
      </c>
      <c r="P26" s="111">
        <f ca="1">IF(OR($A26="",P$5=""),"",COUNTIF(Result_TechRep,P$5&amp;"@"&amp;$A26))</f>
        <v>2</v>
      </c>
      <c r="Q26" s="112">
        <f ca="1">IFERROR(AVERAGE(Q27:Q30),"")</f>
        <v>0.99680720205264972</v>
      </c>
      <c r="R26" s="113">
        <f ca="1">IFERROR(MEDIAN(R27:R30),"")</f>
        <v>3.5014127579603262</v>
      </c>
      <c r="S26" s="114">
        <f ca="1">IFERROR(10^(1/R26)-1,"")</f>
        <v>0.93018530573044655</v>
      </c>
      <c r="T26" s="115">
        <f ca="1">IFERROR(LOG((IF(T27="",0,(S27/100+1)^T27)+IF(T28="",0,(S28/100+1)^T28)+IF(T29="",0,(S29/100+1)^T29)+IF(T30="",0,(S30/100+1)^T30))/COUNT(T27:T30),(S26/100+1)),"")</f>
        <v>27.35199723566171</v>
      </c>
      <c r="U26" s="116">
        <f ca="1">IFERROR(AVERAGE(U27:U30),"")</f>
        <v>5.5</v>
      </c>
      <c r="V26" s="111">
        <f ca="1">IF(OR($A26="",V$5=""),"",COUNTIF(Result_TechRep,V$5&amp;"@"&amp;$A26))</f>
        <v>2</v>
      </c>
      <c r="W26" s="112">
        <f ca="1">IFERROR(AVERAGE(W27:W30),"")</f>
        <v>0.99359015881861157</v>
      </c>
      <c r="X26" s="113">
        <f ca="1">IFERROR(MEDIAN(X27:X30),"")</f>
        <v>3.3487343232262328</v>
      </c>
      <c r="Y26" s="114">
        <f ca="1">IFERROR(10^(1/X26)-1,"")</f>
        <v>0.98893360474005609</v>
      </c>
      <c r="Z26" s="115">
        <f ca="1">IFERROR(LOG((IF(Z27="",0,(Y27/100+1)^Z27)+IF(Z28="",0,(Y28/100+1)^Z28)+IF(Z29="",0,(Y29/100+1)^Z29)+IF(Z30="",0,(Y30/100+1)^Z30))/COUNT(Z27:Z30),(Y26/100+1)),"")</f>
        <v>27.591936803344367</v>
      </c>
      <c r="AA26" s="116">
        <f ca="1">IFERROR(AVERAGE(AA27:AA30),"")</f>
        <v>5</v>
      </c>
      <c r="AB26" s="111">
        <f ca="1">IF(OR($A26="",AB$5=""),"",COUNTIF(Result_TechRep,AB$5&amp;"@"&amp;$A26))</f>
        <v>2</v>
      </c>
      <c r="AC26" s="112">
        <f ca="1">IFERROR(AVERAGE(AC27:AC30),"")</f>
        <v>0.99645907400614275</v>
      </c>
      <c r="AD26" s="113">
        <f ca="1">IFERROR(MEDIAN(AD27:AD30),"")</f>
        <v>3.9091710564656927</v>
      </c>
      <c r="AE26" s="114">
        <f ca="1">IFERROR(10^(1/AD26)-1,"")</f>
        <v>0.80222375039007421</v>
      </c>
      <c r="AF26" s="115">
        <f ca="1">IFERROR(LOG((IF(AF27="",0,(AE27/100+1)^AF27)+IF(AF28="",0,(AE28/100+1)^AF28)+IF(AF29="",0,(AE29/100+1)^AF29)+IF(AF30="",0,(AE30/100+1)^AF30))/COUNT(AF27:AF30),(AE26/100+1)),"")</f>
        <v>22.650565380192109</v>
      </c>
      <c r="AG26" s="116">
        <f ca="1">IFERROR(AVERAGE(AG27:AG30),"")</f>
        <v>6</v>
      </c>
      <c r="AH26" s="111">
        <f ca="1">IF(OR($A26="",AH$5=""),"",COUNTIF(Result_TechRep,AH$5&amp;"@"&amp;$A26))</f>
        <v>2</v>
      </c>
      <c r="AI26" s="112">
        <f ca="1">IFERROR(AVERAGE(AI27:AI30),"")</f>
        <v>0.99779812021843373</v>
      </c>
      <c r="AJ26" s="113">
        <f ca="1">IFERROR(MEDIAN(AJ27:AJ30),"")</f>
        <v>3.5074784923276363</v>
      </c>
      <c r="AK26" s="114">
        <f ca="1">IFERROR(10^(1/AJ26)-1,"")</f>
        <v>0.92799142595336948</v>
      </c>
      <c r="AL26" s="115">
        <f ca="1">IFERROR(LOG((IF(AL27="",0,(AK27/100+1)^AL27)+IF(AL28="",0,(AK28/100+1)^AL28)+IF(AL29="",0,(AK29/100+1)^AL29)+IF(AL30="",0,(AK30/100+1)^AL30))/COUNT(AL27:AL30),(AK26/100+1)),"")</f>
        <v>27.376976021761831</v>
      </c>
      <c r="AM26" s="116">
        <f ca="1">IFERROR(AVERAGE(AM27:AM30),"")</f>
        <v>5</v>
      </c>
      <c r="AN26" s="111">
        <f ca="1">IF(OR($A26="",AN$5=""),"",COUNTIF(Result_TechRep,AN$5&amp;"@"&amp;$A26))</f>
        <v>2</v>
      </c>
      <c r="AO26" s="112">
        <f ca="1">IFERROR(AVERAGE(AO27:AO30),"")</f>
        <v>0.99761973943977345</v>
      </c>
      <c r="AP26" s="113">
        <f ca="1">IFERROR(MEDIAN(AP27:AP30),"")</f>
        <v>3.4828364846052997</v>
      </c>
      <c r="AQ26" s="114">
        <f ca="1">IFERROR(10^(1/AP26)-1,"")</f>
        <v>0.93696732093037904</v>
      </c>
      <c r="AR26" s="115">
        <f ca="1">IFERROR(LOG((IF(AR27="",0,(AQ27/100+1)^AR27)+IF(AR28="",0,(AQ28/100+1)^AR28)+IF(AR29="",0,(AQ29/100+1)^AR29)+IF(AR30="",0,(AQ30/100+1)^AR30))/COUNT(AR27:AR30),(AQ26/100+1)),"")</f>
        <v>27.318180702313335</v>
      </c>
      <c r="AS26" s="116">
        <f ca="1">IFERROR(AVERAGE(AS27:AS30),"")</f>
        <v>5</v>
      </c>
      <c r="AT26" s="111"/>
      <c r="AU26" s="112"/>
      <c r="AV26" s="113"/>
      <c r="AW26" s="114"/>
      <c r="AX26" s="115"/>
      <c r="AY26" s="116"/>
      <c r="AZ26" s="111"/>
      <c r="BA26" s="112"/>
      <c r="BB26" s="113"/>
      <c r="BC26" s="114"/>
      <c r="BD26" s="115"/>
      <c r="BE26" s="116"/>
      <c r="BF26" s="104"/>
      <c r="BG26" s="104"/>
      <c r="BH26" s="104"/>
      <c r="BI26" s="104"/>
      <c r="BJ26" s="107"/>
      <c r="BK26" s="107"/>
      <c r="BL26" s="108">
        <f>1+BL21</f>
        <v>5</v>
      </c>
      <c r="BM26" s="27">
        <f ca="1">MAX(D26,J26,P26,V26,AB26,AH26,AN26,AT26,AZ26,BF26)</f>
        <v>4</v>
      </c>
      <c r="BN26" s="165">
        <f ca="1">MAX(BR26:BV26,BR28:BV28)</f>
        <v>0.49888799753540525</v>
      </c>
      <c r="BO26" s="165">
        <f ca="1">COUNTIF(BR26:BV26,"&gt;"&amp;$B$3)+COUNTIF(BR28:BV28,"&gt;"&amp;$B$3)</f>
        <v>0</v>
      </c>
      <c r="BR26" s="165">
        <f ca="1">MAX(H27:H30)-MIN(H27:H30)</f>
        <v>0.49888799753540525</v>
      </c>
      <c r="BS26" s="165">
        <f ca="1">MAX(N27:N30)-MIN(N27:N30)</f>
        <v>0.10147856480150352</v>
      </c>
      <c r="BT26" s="165">
        <f ca="1">MAX(T27:T30)-MIN(T27:T30)</f>
        <v>4.9707379605411717E-2</v>
      </c>
      <c r="BU26" s="165">
        <f ca="1">MAX(Z27:Z30)-MIN(Z27:Z30)</f>
        <v>1.4473657123648564E-2</v>
      </c>
      <c r="BV26" s="165">
        <f ca="1">MAX(AF27:AF30)-MIN(AF27:AF30)</f>
        <v>0.15180177873628509</v>
      </c>
    </row>
    <row r="27" spans="1:74" x14ac:dyDescent="0.25">
      <c r="A27" s="104"/>
      <c r="B27" s="123"/>
      <c r="C27" s="124" t="str">
        <f ca="1">IF(BP27&gt;BM26,"","T_Rep"&amp;BP27)</f>
        <v>T_Rep1</v>
      </c>
      <c r="D27" s="124" t="str">
        <f ca="1">IFERROR(IF($BP27&gt;D26,"",VLOOKUP(D$5&amp;"@"&amp;$BQ27&amp;"@"&amp;$BP27,Results_TechRep_Well,2,FALSE)),"")</f>
        <v>1G5</v>
      </c>
      <c r="E27" s="117">
        <f ca="1">IF(H27="","",IFERROR(VLOOKUP(D27,Results,11,FALSE),""))</f>
        <v>0.99860337423545609</v>
      </c>
      <c r="F27" s="125">
        <f ca="1">IF(H27="","",IFERROR(VLOOKUP(D27,Results,9,FALSE),""))</f>
        <v>3.6529338696488507</v>
      </c>
      <c r="G27" s="119">
        <f ca="1">IF(H27="","",IFERROR(VLOOKUP(D27,Results,12,FALSE),""))</f>
        <v>0.87824637988760057</v>
      </c>
      <c r="H27" s="120">
        <f ca="1">IFERROR(VLOOKUP(D27,Results,13,FALSE),"")</f>
        <v>26.778121917101327</v>
      </c>
      <c r="I27" s="104">
        <f ca="1">IF(H27="","",IFERROR(VLOOKUP(D27,Results,8,FALSE),""))</f>
        <v>5</v>
      </c>
      <c r="J27" s="124" t="str">
        <f ca="1">IFERROR(IF($BP27&gt;J26,"",VLOOKUP(J$5&amp;"@"&amp;$BQ27&amp;"@"&amp;$BP27,Results_TechRep_Well,2,FALSE)),"")</f>
        <v>1A5</v>
      </c>
      <c r="K27" s="117">
        <f ca="1">IF(N27="","",IFERROR(VLOOKUP(J27,Results,11,FALSE),""))</f>
        <v>0.99600649828337662</v>
      </c>
      <c r="L27" s="125">
        <f ca="1">IF(N27="","",IFERROR(VLOOKUP(J27,Results,9,FALSE),""))</f>
        <v>4.0880518511527573</v>
      </c>
      <c r="M27" s="119">
        <f ca="1">IF(N27="","",IFERROR(VLOOKUP(J27,Results,12,FALSE),""))</f>
        <v>0.75636709714657324</v>
      </c>
      <c r="N27" s="120">
        <f ca="1">IFERROR(VLOOKUP(J27,Results,13,FALSE),"")</f>
        <v>24.499924039207237</v>
      </c>
      <c r="O27" s="104">
        <f ca="1">IF(N27="","",IFERROR(VLOOKUP(J27,Results,8,FALSE),""))</f>
        <v>5</v>
      </c>
      <c r="P27" s="124" t="str">
        <f ca="1">IFERROR(IF($BP27&gt;P26,"",VLOOKUP(P$5&amp;"@"&amp;$BQ27&amp;"@"&amp;$BP27,Results_TechRep_Well,2,FALSE)),"")</f>
        <v>1C5</v>
      </c>
      <c r="Q27" s="117">
        <f ca="1">IF(T27="","",IFERROR(VLOOKUP(P27,Results,11,FALSE),""))</f>
        <v>0.99646606236371005</v>
      </c>
      <c r="R27" s="125">
        <f ca="1">IF(T27="","",IFERROR(VLOOKUP(P27,Results,9,FALSE),""))</f>
        <v>3.496932869478516</v>
      </c>
      <c r="S27" s="119">
        <f ca="1">IF(T27="","",IFERROR(VLOOKUP(P27,Results,12,FALSE),""))</f>
        <v>0.93181210603059528</v>
      </c>
      <c r="T27" s="120">
        <f ca="1">IFERROR(VLOOKUP(P27,Results,13,FALSE),"")</f>
        <v>27.376703042374867</v>
      </c>
      <c r="U27" s="104">
        <f ca="1">IF(T27="","",IFERROR(VLOOKUP(P27,Results,8,FALSE),""))</f>
        <v>5</v>
      </c>
      <c r="V27" s="124" t="str">
        <f ca="1">IFERROR(IF($BP27&gt;V26,"",VLOOKUP(V$5&amp;"@"&amp;$BQ27&amp;"@"&amp;$BP27,Results_TechRep_Well,2,FALSE)),"")</f>
        <v>1E5</v>
      </c>
      <c r="W27" s="117">
        <f ca="1">IF(Z27="","",IFERROR(VLOOKUP(V27,Results,11,FALSE),""))</f>
        <v>0.99416082288572505</v>
      </c>
      <c r="X27" s="125">
        <f ca="1">IF(Z27="","",IFERROR(VLOOKUP(V27,Results,9,FALSE),""))</f>
        <v>3.4055010241526205</v>
      </c>
      <c r="Y27" s="119">
        <f ca="1">IF(Z27="","",IFERROR(VLOOKUP(V27,Results,12,FALSE),""))</f>
        <v>0.96626726314152056</v>
      </c>
      <c r="Z27" s="120">
        <f ca="1">IFERROR(VLOOKUP(V27,Results,13,FALSE),"")</f>
        <v>27.567860651155048</v>
      </c>
      <c r="AA27" s="104">
        <f ca="1">IF(Z27="","",IFERROR(VLOOKUP(V27,Results,8,FALSE),""))</f>
        <v>5</v>
      </c>
      <c r="AB27" s="124" t="str">
        <f ca="1">IFERROR(IF($BP27&gt;AB26,"",VLOOKUP(AB$5&amp;"@"&amp;$BQ27&amp;"@"&amp;$BP27,Results_TechRep_Well,2,FALSE)),"")</f>
        <v>2A5</v>
      </c>
      <c r="AC27" s="117">
        <f ca="1">IF(AF27="","",IFERROR(VLOOKUP(AB27,Results,11,FALSE),""))</f>
        <v>0.99652971625222342</v>
      </c>
      <c r="AD27" s="125">
        <f ca="1">IF(AF27="","",IFERROR(VLOOKUP(AB27,Results,9,FALSE),""))</f>
        <v>3.9373436333186955</v>
      </c>
      <c r="AE27" s="119">
        <f ca="1">IF(AF27="","",IFERROR(VLOOKUP(AB27,Results,12,FALSE),""))</f>
        <v>0.79464411853222328</v>
      </c>
      <c r="AF27" s="120">
        <f ca="1">IFERROR(VLOOKUP(AB27,Results,13,FALSE),"")</f>
        <v>22.571606207251293</v>
      </c>
      <c r="AG27" s="104">
        <f ca="1">IF(AF27="","",IFERROR(VLOOKUP(AB27,Results,8,FALSE),""))</f>
        <v>6</v>
      </c>
      <c r="AH27" s="124" t="str">
        <f ca="1">IFERROR(IF($BP27&gt;AH26,"",VLOOKUP(AH$5&amp;"@"&amp;$BQ27&amp;"@"&amp;$BP27,Results_TechRep_Well,2,FALSE)),"")</f>
        <v>2E5</v>
      </c>
      <c r="AI27" s="117">
        <f ca="1">IF(AL27="","",IFERROR(VLOOKUP(AH27,Results,11,FALSE),""))</f>
        <v>0.99749560846634122</v>
      </c>
      <c r="AJ27" s="125">
        <f ca="1">IF(AL27="","",IFERROR(VLOOKUP(AH27,Results,9,FALSE),""))</f>
        <v>3.5274767703914849</v>
      </c>
      <c r="AK27" s="119">
        <f ca="1">IF(AL27="","",IFERROR(VLOOKUP(AH27,Results,12,FALSE),""))</f>
        <v>0.92082922849995374</v>
      </c>
      <c r="AL27" s="120">
        <f ca="1">IFERROR(VLOOKUP(AH27,Results,13,FALSE),"")</f>
        <v>27.282993167891718</v>
      </c>
      <c r="AM27" s="104">
        <f ca="1">IF(AL27="","",IFERROR(VLOOKUP(AH27,Results,8,FALSE),""))</f>
        <v>5</v>
      </c>
      <c r="AN27" s="124" t="str">
        <f ca="1">IFERROR(IF($BP27&gt;AN26,"",VLOOKUP(AN$5&amp;"@"&amp;$BQ27&amp;"@"&amp;$BP27,Results_TechRep_Well,2,FALSE)),"")</f>
        <v>2C5</v>
      </c>
      <c r="AO27" s="117">
        <f ca="1">IF(AR27="","",IFERROR(VLOOKUP(AN27,Results,11,FALSE),""))</f>
        <v>0.99814333836740421</v>
      </c>
      <c r="AP27" s="125">
        <f ca="1">IF(AR27="","",IFERROR(VLOOKUP(AN27,Results,9,FALSE),""))</f>
        <v>3.5184163191372586</v>
      </c>
      <c r="AQ27" s="119">
        <f ca="1">IF(AR27="","",IFERROR(VLOOKUP(AN27,Results,12,FALSE),""))</f>
        <v>0.92406075668286092</v>
      </c>
      <c r="AR27" s="120">
        <f ca="1">IFERROR(VLOOKUP(AN27,Results,13,FALSE),"")</f>
        <v>27.270687235996775</v>
      </c>
      <c r="AS27" s="104">
        <f ca="1">IF(AR27="","",IFERROR(VLOOKUP(AN27,Results,8,FALSE),""))</f>
        <v>5</v>
      </c>
      <c r="AT27" s="124"/>
      <c r="AU27" s="117"/>
      <c r="AV27" s="125"/>
      <c r="AW27" s="119"/>
      <c r="AX27" s="120"/>
      <c r="AY27" s="104"/>
      <c r="AZ27" s="124"/>
      <c r="BA27" s="117"/>
      <c r="BB27" s="125"/>
      <c r="BC27" s="119"/>
      <c r="BD27" s="120"/>
      <c r="BE27" s="104"/>
      <c r="BF27" s="104"/>
      <c r="BG27" s="104"/>
      <c r="BH27" s="104"/>
      <c r="BI27" s="104"/>
      <c r="BJ27" s="107"/>
      <c r="BK27" s="107"/>
      <c r="BL27" s="108"/>
      <c r="BP27" s="27">
        <v>1</v>
      </c>
      <c r="BQ27" s="27" t="str">
        <f>A26</f>
        <v>2_2</v>
      </c>
      <c r="BR27" s="27" t="s">
        <v>657</v>
      </c>
      <c r="BS27" s="27" t="s">
        <v>658</v>
      </c>
      <c r="BT27" s="27" t="s">
        <v>659</v>
      </c>
      <c r="BU27" s="27" t="s">
        <v>660</v>
      </c>
      <c r="BV27" s="27" t="s">
        <v>661</v>
      </c>
    </row>
    <row r="28" spans="1:74" x14ac:dyDescent="0.25">
      <c r="A28" s="104"/>
      <c r="B28" s="123"/>
      <c r="C28" s="124" t="str">
        <f ca="1">IF(BP28&gt;BM26,"","T_Rep"&amp;BP28)</f>
        <v>T_Rep2</v>
      </c>
      <c r="D28" s="124" t="str">
        <f ca="1">IFERROR(IF($BP28&gt;D26,"",VLOOKUP(D$5&amp;"@"&amp;$BQ28&amp;"@"&amp;$BP28,Results_TechRep_Well,2,FALSE)),"")</f>
        <v>1H5</v>
      </c>
      <c r="E28" s="117">
        <f ca="1">IF(H28="","",IFERROR(VLOOKUP(D28,Results,11,FALSE),""))</f>
        <v>0.99709295555943966</v>
      </c>
      <c r="F28" s="125">
        <f ca="1">IF(H28="","",IFERROR(VLOOKUP(D28,Results,9,FALSE),""))</f>
        <v>3.5285302012503399</v>
      </c>
      <c r="G28" s="119">
        <f ca="1">IF(H28="","",IFERROR(VLOOKUP(D28,Results,12,FALSE),""))</f>
        <v>0.92045493682937551</v>
      </c>
      <c r="H28" s="120">
        <f ca="1">IFERROR(VLOOKUP(D28,Results,13,FALSE),"")</f>
        <v>26.885795640412766</v>
      </c>
      <c r="I28" s="104">
        <f ca="1">IF(H28="","",IFERROR(VLOOKUP(D28,Results,8,FALSE),""))</f>
        <v>5</v>
      </c>
      <c r="J28" s="124" t="str">
        <f ca="1">IFERROR(IF($BP28&gt;J26,"",VLOOKUP(J$5&amp;"@"&amp;$BQ28&amp;"@"&amp;$BP28,Results_TechRep_Well,2,FALSE)),"")</f>
        <v>1B5</v>
      </c>
      <c r="K28" s="117">
        <f ca="1">IF(N28="","",IFERROR(VLOOKUP(J28,Results,11,FALSE),""))</f>
        <v>0.99432079068179791</v>
      </c>
      <c r="L28" s="125">
        <f ca="1">IF(N28="","",IFERROR(VLOOKUP(J28,Results,9,FALSE),""))</f>
        <v>3.8710211413325917</v>
      </c>
      <c r="M28" s="119">
        <f ca="1">IF(N28="","",IFERROR(VLOOKUP(J28,Results,12,FALSE),""))</f>
        <v>0.81271600681749989</v>
      </c>
      <c r="N28" s="120">
        <f ca="1">IFERROR(VLOOKUP(J28,Results,13,FALSE),"")</f>
        <v>24.60140260400874</v>
      </c>
      <c r="O28" s="104">
        <f ca="1">IF(N28="","",IFERROR(VLOOKUP(J28,Results,8,FALSE),""))</f>
        <v>6</v>
      </c>
      <c r="P28" s="124" t="str">
        <f ca="1">IFERROR(IF($BP28&gt;P26,"",VLOOKUP(P$5&amp;"@"&amp;$BQ28&amp;"@"&amp;$BP28,Results_TechRep_Well,2,FALSE)),"")</f>
        <v>1D5</v>
      </c>
      <c r="Q28" s="117">
        <f ca="1">IF(T28="","",IFERROR(VLOOKUP(P28,Results,11,FALSE),""))</f>
        <v>0.99714834174158951</v>
      </c>
      <c r="R28" s="125">
        <f ca="1">IF(T28="","",IFERROR(VLOOKUP(P28,Results,9,FALSE),""))</f>
        <v>3.5058926464421365</v>
      </c>
      <c r="S28" s="119">
        <f ca="1">IF(T28="","",IFERROR(VLOOKUP(P28,Results,12,FALSE),""))</f>
        <v>0.92856402763608958</v>
      </c>
      <c r="T28" s="120">
        <f ca="1">IFERROR(VLOOKUP(P28,Results,13,FALSE),"")</f>
        <v>27.326995662769455</v>
      </c>
      <c r="U28" s="104">
        <f ca="1">IF(T28="","",IFERROR(VLOOKUP(P28,Results,8,FALSE),""))</f>
        <v>6</v>
      </c>
      <c r="V28" s="124" t="str">
        <f ca="1">IFERROR(IF($BP28&gt;V26,"",VLOOKUP(V$5&amp;"@"&amp;$BQ28&amp;"@"&amp;$BP28,Results_TechRep_Well,2,FALSE)),"")</f>
        <v>1F5</v>
      </c>
      <c r="W28" s="117">
        <f ca="1">IF(Z28="","",IFERROR(VLOOKUP(V28,Results,11,FALSE),""))</f>
        <v>0.9930194947514982</v>
      </c>
      <c r="X28" s="125">
        <f ca="1">IF(Z28="","",IFERROR(VLOOKUP(V28,Results,9,FALSE),""))</f>
        <v>3.2919676222998451</v>
      </c>
      <c r="Y28" s="119">
        <f ca="1">IF(Z28="","",IFERROR(VLOOKUP(V28,Results,12,FALSE),""))</f>
        <v>1.0126566604998155</v>
      </c>
      <c r="Z28" s="120">
        <f ca="1">IFERROR(VLOOKUP(V28,Results,13,FALSE),"")</f>
        <v>27.582334308278696</v>
      </c>
      <c r="AA28" s="104">
        <f ca="1">IF(Z28="","",IFERROR(VLOOKUP(V28,Results,8,FALSE),""))</f>
        <v>5</v>
      </c>
      <c r="AB28" s="124" t="str">
        <f ca="1">IFERROR(IF($BP28&gt;AB26,"",VLOOKUP(AB$5&amp;"@"&amp;$BQ28&amp;"@"&amp;$BP28,Results_TechRep_Well,2,FALSE)),"")</f>
        <v>2B5</v>
      </c>
      <c r="AC28" s="117">
        <f ca="1">IF(AF28="","",IFERROR(VLOOKUP(AB28,Results,11,FALSE),""))</f>
        <v>0.99638843176006198</v>
      </c>
      <c r="AD28" s="125">
        <f ca="1">IF(AF28="","",IFERROR(VLOOKUP(AB28,Results,9,FALSE),""))</f>
        <v>3.88099847961269</v>
      </c>
      <c r="AE28" s="119">
        <f ca="1">IF(AF28="","",IFERROR(VLOOKUP(AB28,Results,12,FALSE),""))</f>
        <v>0.8099461384998583</v>
      </c>
      <c r="AF28" s="120">
        <f ca="1">IFERROR(VLOOKUP(AB28,Results,13,FALSE),"")</f>
        <v>22.723407985987578</v>
      </c>
      <c r="AG28" s="104">
        <f ca="1">IF(AF28="","",IFERROR(VLOOKUP(AB28,Results,8,FALSE),""))</f>
        <v>6</v>
      </c>
      <c r="AH28" s="124" t="str">
        <f ca="1">IFERROR(IF($BP28&gt;AH26,"",VLOOKUP(AH$5&amp;"@"&amp;$BQ28&amp;"@"&amp;$BP28,Results_TechRep_Well,2,FALSE)),"")</f>
        <v>2F5</v>
      </c>
      <c r="AI28" s="117">
        <f ca="1">IF(AL28="","",IFERROR(VLOOKUP(AH28,Results,11,FALSE),""))</f>
        <v>0.99810063197052623</v>
      </c>
      <c r="AJ28" s="125">
        <f ca="1">IF(AL28="","",IFERROR(VLOOKUP(AH28,Results,9,FALSE),""))</f>
        <v>3.4874802142637882</v>
      </c>
      <c r="AK28" s="119">
        <f ca="1">IF(AL28="","",IFERROR(VLOOKUP(AH28,Results,12,FALSE),""))</f>
        <v>0.93526293111801073</v>
      </c>
      <c r="AL28" s="120">
        <f ca="1">IFERROR(VLOOKUP(AH28,Results,13,FALSE),"")</f>
        <v>27.465502686016947</v>
      </c>
      <c r="AM28" s="104">
        <f ca="1">IF(AL28="","",IFERROR(VLOOKUP(AH28,Results,8,FALSE),""))</f>
        <v>5</v>
      </c>
      <c r="AN28" s="124" t="str">
        <f ca="1">IFERROR(IF($BP28&gt;AN26,"",VLOOKUP(AN$5&amp;"@"&amp;$BQ28&amp;"@"&amp;$BP28,Results_TechRep_Well,2,FALSE)),"")</f>
        <v>2D5</v>
      </c>
      <c r="AO28" s="117">
        <f ca="1">IF(AR28="","",IFERROR(VLOOKUP(AN28,Results,11,FALSE),""))</f>
        <v>0.99709614051214279</v>
      </c>
      <c r="AP28" s="125">
        <f ca="1">IF(AR28="","",IFERROR(VLOOKUP(AN28,Results,9,FALSE),""))</f>
        <v>3.4472566500733408</v>
      </c>
      <c r="AQ28" s="119">
        <f ca="1">IF(AR28="","",IFERROR(VLOOKUP(AN28,Results,12,FALSE),""))</f>
        <v>0.95022958800039037</v>
      </c>
      <c r="AR28" s="120">
        <f ca="1">IFERROR(VLOOKUP(AN28,Results,13,FALSE),"")</f>
        <v>27.352614663345896</v>
      </c>
      <c r="AS28" s="104">
        <f ca="1">IF(AR28="","",IFERROR(VLOOKUP(AN28,Results,8,FALSE),""))</f>
        <v>5</v>
      </c>
      <c r="AT28" s="124"/>
      <c r="AU28" s="117"/>
      <c r="AV28" s="125"/>
      <c r="AW28" s="119"/>
      <c r="AX28" s="120"/>
      <c r="AY28" s="104"/>
      <c r="AZ28" s="124"/>
      <c r="BA28" s="117"/>
      <c r="BB28" s="125"/>
      <c r="BC28" s="119"/>
      <c r="BD28" s="120"/>
      <c r="BE28" s="104"/>
      <c r="BF28" s="104"/>
      <c r="BG28" s="104"/>
      <c r="BH28" s="104"/>
      <c r="BI28" s="104"/>
      <c r="BJ28" s="107"/>
      <c r="BK28" s="107"/>
      <c r="BL28" s="108"/>
      <c r="BP28" s="27">
        <v>2</v>
      </c>
      <c r="BQ28" s="27" t="str">
        <f>A26</f>
        <v>2_2</v>
      </c>
      <c r="BR28" s="165">
        <f ca="1">MAX(AL27:AL30)-MIN(AL27:AL30)</f>
        <v>0.18250951812522942</v>
      </c>
      <c r="BS28" s="165">
        <f ca="1">MAX(AR27:AR30)-MIN(AR27:AR30)</f>
        <v>8.1927427349121729E-2</v>
      </c>
      <c r="BT28" s="165">
        <f>MAX(AX27:AX30)-MIN(AX27:AX30)</f>
        <v>0</v>
      </c>
      <c r="BU28" s="165">
        <f>MAX(BD27:BD30)-MIN(BD27:BD30)</f>
        <v>0</v>
      </c>
      <c r="BV28" s="165">
        <f>MAX(BJ27:BJ30)-MIN(BJ27:BJ30)</f>
        <v>0</v>
      </c>
    </row>
    <row r="29" spans="1:74" x14ac:dyDescent="0.25">
      <c r="A29" s="104"/>
      <c r="B29" s="123"/>
      <c r="C29" s="124" t="str">
        <f ca="1">IF(BP29&gt;BM26,"","T_Rep"&amp;BP29)</f>
        <v>T_Rep3</v>
      </c>
      <c r="D29" s="124" t="str">
        <f ca="1">IFERROR(IF($BP29&gt;D26,"",VLOOKUP(D$5&amp;"@"&amp;$BQ29&amp;"@"&amp;$BP29,Results_TechRep_Well,2,FALSE)),"")</f>
        <v>2G5</v>
      </c>
      <c r="E29" s="117">
        <f ca="1">IF(H29="","",IFERROR(VLOOKUP(D29,Results,11,FALSE),""))</f>
        <v>0.99737829256299793</v>
      </c>
      <c r="F29" s="125">
        <f ca="1">IF(H29="","",IFERROR(VLOOKUP(D29,Results,9,FALSE),""))</f>
        <v>3.5829039759985291</v>
      </c>
      <c r="G29" s="119">
        <f ca="1">IF(H29="","",IFERROR(VLOOKUP(D29,Results,12,FALSE),""))</f>
        <v>0.90153012349305195</v>
      </c>
      <c r="H29" s="120">
        <f ca="1">IFERROR(VLOOKUP(D29,Results,13,FALSE),"")</f>
        <v>26.386907642877361</v>
      </c>
      <c r="I29" s="104">
        <f ca="1">IF(H29="","",IFERROR(VLOOKUP(D29,Results,8,FALSE),""))</f>
        <v>5</v>
      </c>
      <c r="J29" s="124" t="str">
        <f ca="1">IFERROR(IF($BP29&gt;J26,"",VLOOKUP(J$5&amp;"@"&amp;$BQ29&amp;"@"&amp;$BP29,Results_TechRep_Well,2,FALSE)),"")</f>
        <v/>
      </c>
      <c r="K29" s="117" t="str">
        <f ca="1">IF(N29="","",IFERROR(VLOOKUP(J29,Results,11,FALSE),""))</f>
        <v/>
      </c>
      <c r="L29" s="125" t="str">
        <f ca="1">IF(N29="","",IFERROR(VLOOKUP(J29,Results,9,FALSE),""))</f>
        <v/>
      </c>
      <c r="M29" s="119" t="str">
        <f ca="1">IF(N29="","",IFERROR(VLOOKUP(J29,Results,12,FALSE),""))</f>
        <v/>
      </c>
      <c r="N29" s="120" t="str">
        <f ca="1">IFERROR(VLOOKUP(J29,Results,13,FALSE),"")</f>
        <v/>
      </c>
      <c r="O29" s="104" t="str">
        <f ca="1">IF(N29="","",IFERROR(VLOOKUP(J29,Results,8,FALSE),""))</f>
        <v/>
      </c>
      <c r="P29" s="124" t="str">
        <f ca="1">IFERROR(IF($BP29&gt;P26,"",VLOOKUP(P$5&amp;"@"&amp;$BQ29&amp;"@"&amp;$BP29,Results_TechRep_Well,2,FALSE)),"")</f>
        <v/>
      </c>
      <c r="Q29" s="117" t="str">
        <f ca="1">IF(T29="","",IFERROR(VLOOKUP(P29,Results,11,FALSE),""))</f>
        <v/>
      </c>
      <c r="R29" s="125" t="str">
        <f ca="1">IF(T29="","",IFERROR(VLOOKUP(P29,Results,9,FALSE),""))</f>
        <v/>
      </c>
      <c r="S29" s="119" t="str">
        <f ca="1">IF(T29="","",IFERROR(VLOOKUP(P29,Results,12,FALSE),""))</f>
        <v/>
      </c>
      <c r="T29" s="120" t="str">
        <f ca="1">IFERROR(VLOOKUP(P29,Results,13,FALSE),"")</f>
        <v/>
      </c>
      <c r="U29" s="104" t="str">
        <f ca="1">IF(T29="","",IFERROR(VLOOKUP(P29,Results,8,FALSE),""))</f>
        <v/>
      </c>
      <c r="V29" s="124" t="str">
        <f ca="1">IFERROR(IF($BP29&gt;V26,"",VLOOKUP(V$5&amp;"@"&amp;$BQ29&amp;"@"&amp;$BP29,Results_TechRep_Well,2,FALSE)),"")</f>
        <v/>
      </c>
      <c r="W29" s="117" t="str">
        <f ca="1">IF(Z29="","",IFERROR(VLOOKUP(V29,Results,11,FALSE),""))</f>
        <v/>
      </c>
      <c r="X29" s="125" t="str">
        <f ca="1">IF(Z29="","",IFERROR(VLOOKUP(V29,Results,9,FALSE),""))</f>
        <v/>
      </c>
      <c r="Y29" s="119" t="str">
        <f ca="1">IF(Z29="","",IFERROR(VLOOKUP(V29,Results,12,FALSE),""))</f>
        <v/>
      </c>
      <c r="Z29" s="120" t="str">
        <f ca="1">IFERROR(VLOOKUP(V29,Results,13,FALSE),"")</f>
        <v/>
      </c>
      <c r="AA29" s="104" t="str">
        <f ca="1">IF(Z29="","",IFERROR(VLOOKUP(V29,Results,8,FALSE),""))</f>
        <v/>
      </c>
      <c r="AB29" s="124" t="str">
        <f ca="1">IFERROR(IF($BP29&gt;AB26,"",VLOOKUP(AB$5&amp;"@"&amp;$BQ29&amp;"@"&amp;$BP29,Results_TechRep_Well,2,FALSE)),"")</f>
        <v/>
      </c>
      <c r="AC29" s="117" t="str">
        <f ca="1">IF(AF29="","",IFERROR(VLOOKUP(AB29,Results,11,FALSE),""))</f>
        <v/>
      </c>
      <c r="AD29" s="125" t="str">
        <f ca="1">IF(AF29="","",IFERROR(VLOOKUP(AB29,Results,9,FALSE),""))</f>
        <v/>
      </c>
      <c r="AE29" s="119" t="str">
        <f ca="1">IF(AF29="","",IFERROR(VLOOKUP(AB29,Results,12,FALSE),""))</f>
        <v/>
      </c>
      <c r="AF29" s="120" t="str">
        <f ca="1">IFERROR(VLOOKUP(AB29,Results,13,FALSE),"")</f>
        <v/>
      </c>
      <c r="AG29" s="104" t="str">
        <f ca="1">IF(AF29="","",IFERROR(VLOOKUP(AB29,Results,8,FALSE),""))</f>
        <v/>
      </c>
      <c r="AH29" s="124" t="str">
        <f ca="1">IFERROR(IF($BP29&gt;AH26,"",VLOOKUP(AH$5&amp;"@"&amp;$BQ29&amp;"@"&amp;$BP29,Results_TechRep_Well,2,FALSE)),"")</f>
        <v/>
      </c>
      <c r="AI29" s="117" t="str">
        <f ca="1">IF(AL29="","",IFERROR(VLOOKUP(AH29,Results,11,FALSE),""))</f>
        <v/>
      </c>
      <c r="AJ29" s="125" t="str">
        <f ca="1">IF(AL29="","",IFERROR(VLOOKUP(AH29,Results,9,FALSE),""))</f>
        <v/>
      </c>
      <c r="AK29" s="119" t="str">
        <f ca="1">IF(AL29="","",IFERROR(VLOOKUP(AH29,Results,12,FALSE),""))</f>
        <v/>
      </c>
      <c r="AL29" s="120" t="str">
        <f ca="1">IFERROR(VLOOKUP(AH29,Results,13,FALSE),"")</f>
        <v/>
      </c>
      <c r="AM29" s="104" t="str">
        <f ca="1">IF(AL29="","",IFERROR(VLOOKUP(AH29,Results,8,FALSE),""))</f>
        <v/>
      </c>
      <c r="AN29" s="124" t="str">
        <f ca="1">IFERROR(IF($BP29&gt;AN26,"",VLOOKUP(AN$5&amp;"@"&amp;$BQ29&amp;"@"&amp;$BP29,Results_TechRep_Well,2,FALSE)),"")</f>
        <v/>
      </c>
      <c r="AO29" s="117" t="str">
        <f ca="1">IF(AR29="","",IFERROR(VLOOKUP(AN29,Results,11,FALSE),""))</f>
        <v/>
      </c>
      <c r="AP29" s="125" t="str">
        <f ca="1">IF(AR29="","",IFERROR(VLOOKUP(AN29,Results,9,FALSE),""))</f>
        <v/>
      </c>
      <c r="AQ29" s="119" t="str">
        <f ca="1">IF(AR29="","",IFERROR(VLOOKUP(AN29,Results,12,FALSE),""))</f>
        <v/>
      </c>
      <c r="AR29" s="120" t="str">
        <f ca="1">IFERROR(VLOOKUP(AN29,Results,13,FALSE),"")</f>
        <v/>
      </c>
      <c r="AS29" s="104" t="str">
        <f ca="1">IF(AR29="","",IFERROR(VLOOKUP(AN29,Results,8,FALSE),""))</f>
        <v/>
      </c>
      <c r="AT29" s="124"/>
      <c r="AU29" s="117"/>
      <c r="AV29" s="125"/>
      <c r="AW29" s="119"/>
      <c r="AX29" s="120"/>
      <c r="AY29" s="104"/>
      <c r="AZ29" s="124"/>
      <c r="BA29" s="117"/>
      <c r="BB29" s="125"/>
      <c r="BC29" s="119"/>
      <c r="BD29" s="120"/>
      <c r="BE29" s="104"/>
      <c r="BF29" s="104"/>
      <c r="BG29" s="104"/>
      <c r="BH29" s="104"/>
      <c r="BI29" s="104"/>
      <c r="BJ29" s="107"/>
      <c r="BK29" s="107"/>
      <c r="BL29" s="108"/>
      <c r="BP29" s="27">
        <v>3</v>
      </c>
      <c r="BQ29" s="27" t="str">
        <f>A26</f>
        <v>2_2</v>
      </c>
    </row>
    <row r="30" spans="1:74" x14ac:dyDescent="0.25">
      <c r="A30" s="104"/>
      <c r="B30" s="123"/>
      <c r="C30" s="124" t="str">
        <f ca="1">IF(BP30&gt;BM26,"","T_Rep"&amp;BP30)</f>
        <v>T_Rep4</v>
      </c>
      <c r="D30" s="124" t="str">
        <f ca="1">IFERROR(IF($BP30&gt;D26,"",VLOOKUP(D$5&amp;"@"&amp;$BQ30&amp;"@"&amp;$BP30,Results_TechRep_Well,2,FALSE)),"")</f>
        <v>2H5</v>
      </c>
      <c r="E30" s="117">
        <f ca="1">IF(H30="","",IFERROR(VLOOKUP(D30,Results,11,FALSE),""))</f>
        <v>0.99694547947345047</v>
      </c>
      <c r="F30" s="125">
        <f ca="1">IF(H30="","",IFERROR(VLOOKUP(D30,Results,9,FALSE),""))</f>
        <v>3.498622310927896</v>
      </c>
      <c r="G30" s="119">
        <f ca="1">IF(H30="","",IFERROR(VLOOKUP(D30,Results,12,FALSE),""))</f>
        <v>0.93119796188260939</v>
      </c>
      <c r="H30" s="104">
        <f ca="1">IFERROR(VLOOKUP(D30,Results,13,FALSE),"")</f>
        <v>26.501319062231289</v>
      </c>
      <c r="I30" s="104">
        <f ca="1">IF(H30="","",IFERROR(VLOOKUP(D30,Results,8,FALSE),""))</f>
        <v>5</v>
      </c>
      <c r="J30" s="124" t="str">
        <f ca="1">IFERROR(IF($BP30&gt;J26,"",VLOOKUP(J$5&amp;"@"&amp;$BQ30&amp;"@"&amp;$BP30,Results_TechRep_Well,2,FALSE)),"")</f>
        <v/>
      </c>
      <c r="K30" s="117" t="str">
        <f ca="1">IF(N30="","",IFERROR(VLOOKUP(J30,Results,11,FALSE),""))</f>
        <v/>
      </c>
      <c r="L30" s="125" t="str">
        <f ca="1">IF(N30="","",IFERROR(VLOOKUP(J30,Results,9,FALSE),""))</f>
        <v/>
      </c>
      <c r="M30" s="119" t="str">
        <f ca="1">IF(N30="","",IFERROR(VLOOKUP(J30,Results,12,FALSE),""))</f>
        <v/>
      </c>
      <c r="N30" s="104" t="str">
        <f ca="1">IFERROR(VLOOKUP(J30,Results,13,FALSE),"")</f>
        <v/>
      </c>
      <c r="O30" s="104" t="str">
        <f ca="1">IF(N30="","",IFERROR(VLOOKUP(J30,Results,8,FALSE),""))</f>
        <v/>
      </c>
      <c r="P30" s="124" t="str">
        <f ca="1">IFERROR(IF($BP30&gt;P26,"",VLOOKUP(P$5&amp;"@"&amp;$BQ30&amp;"@"&amp;$BP30,Results_TechRep_Well,2,FALSE)),"")</f>
        <v/>
      </c>
      <c r="Q30" s="117" t="str">
        <f ca="1">IF(T30="","",IFERROR(VLOOKUP(P30,Results,11,FALSE),""))</f>
        <v/>
      </c>
      <c r="R30" s="125" t="str">
        <f ca="1">IF(T30="","",IFERROR(VLOOKUP(P30,Results,9,FALSE),""))</f>
        <v/>
      </c>
      <c r="S30" s="119" t="str">
        <f ca="1">IF(T30="","",IFERROR(VLOOKUP(P30,Results,12,FALSE),""))</f>
        <v/>
      </c>
      <c r="T30" s="104" t="str">
        <f ca="1">IFERROR(VLOOKUP(P30,Results,13,FALSE),"")</f>
        <v/>
      </c>
      <c r="U30" s="104" t="str">
        <f ca="1">IF(T30="","",IFERROR(VLOOKUP(P30,Results,8,FALSE),""))</f>
        <v/>
      </c>
      <c r="V30" s="124" t="str">
        <f ca="1">IFERROR(IF($BP30&gt;V26,"",VLOOKUP(V$5&amp;"@"&amp;$BQ30&amp;"@"&amp;$BP30,Results_TechRep_Well,2,FALSE)),"")</f>
        <v/>
      </c>
      <c r="W30" s="117" t="str">
        <f ca="1">IF(Z30="","",IFERROR(VLOOKUP(V30,Results,11,FALSE),""))</f>
        <v/>
      </c>
      <c r="X30" s="125" t="str">
        <f ca="1">IF(Z30="","",IFERROR(VLOOKUP(V30,Results,9,FALSE),""))</f>
        <v/>
      </c>
      <c r="Y30" s="119" t="str">
        <f ca="1">IF(Z30="","",IFERROR(VLOOKUP(V30,Results,12,FALSE),""))</f>
        <v/>
      </c>
      <c r="Z30" s="104" t="str">
        <f ca="1">IFERROR(VLOOKUP(V30,Results,13,FALSE),"")</f>
        <v/>
      </c>
      <c r="AA30" s="104" t="str">
        <f ca="1">IF(Z30="","",IFERROR(VLOOKUP(V30,Results,8,FALSE),""))</f>
        <v/>
      </c>
      <c r="AB30" s="124" t="str">
        <f ca="1">IFERROR(IF($BP30&gt;AB26,"",VLOOKUP(AB$5&amp;"@"&amp;$BQ30&amp;"@"&amp;$BP30,Results_TechRep_Well,2,FALSE)),"")</f>
        <v/>
      </c>
      <c r="AC30" s="117" t="str">
        <f ca="1">IF(AF30="","",IFERROR(VLOOKUP(AB30,Results,11,FALSE),""))</f>
        <v/>
      </c>
      <c r="AD30" s="125" t="str">
        <f ca="1">IF(AF30="","",IFERROR(VLOOKUP(AB30,Results,9,FALSE),""))</f>
        <v/>
      </c>
      <c r="AE30" s="119" t="str">
        <f ca="1">IF(AF30="","",IFERROR(VLOOKUP(AB30,Results,12,FALSE),""))</f>
        <v/>
      </c>
      <c r="AF30" s="104" t="str">
        <f ca="1">IFERROR(VLOOKUP(AB30,Results,13,FALSE),"")</f>
        <v/>
      </c>
      <c r="AG30" s="104" t="str">
        <f ca="1">IF(AF30="","",IFERROR(VLOOKUP(AB30,Results,8,FALSE),""))</f>
        <v/>
      </c>
      <c r="AH30" s="124" t="str">
        <f ca="1">IFERROR(IF($BP30&gt;AH26,"",VLOOKUP(AH$5&amp;"@"&amp;$BQ30&amp;"@"&amp;$BP30,Results_TechRep_Well,2,FALSE)),"")</f>
        <v/>
      </c>
      <c r="AI30" s="117" t="str">
        <f ca="1">IF(AL30="","",IFERROR(VLOOKUP(AH30,Results,11,FALSE),""))</f>
        <v/>
      </c>
      <c r="AJ30" s="125" t="str">
        <f ca="1">IF(AL30="","",IFERROR(VLOOKUP(AH30,Results,9,FALSE),""))</f>
        <v/>
      </c>
      <c r="AK30" s="119" t="str">
        <f ca="1">IF(AL30="","",IFERROR(VLOOKUP(AH30,Results,12,FALSE),""))</f>
        <v/>
      </c>
      <c r="AL30" s="104" t="str">
        <f ca="1">IFERROR(VLOOKUP(AH30,Results,13,FALSE),"")</f>
        <v/>
      </c>
      <c r="AM30" s="104" t="str">
        <f ca="1">IF(AL30="","",IFERROR(VLOOKUP(AH30,Results,8,FALSE),""))</f>
        <v/>
      </c>
      <c r="AN30" s="124" t="str">
        <f ca="1">IFERROR(IF($BP30&gt;AN26,"",VLOOKUP(AN$5&amp;"@"&amp;$BQ30&amp;"@"&amp;$BP30,Results_TechRep_Well,2,FALSE)),"")</f>
        <v/>
      </c>
      <c r="AO30" s="117" t="str">
        <f ca="1">IF(AR30="","",IFERROR(VLOOKUP(AN30,Results,11,FALSE),""))</f>
        <v/>
      </c>
      <c r="AP30" s="125" t="str">
        <f ca="1">IF(AR30="","",IFERROR(VLOOKUP(AN30,Results,9,FALSE),""))</f>
        <v/>
      </c>
      <c r="AQ30" s="119" t="str">
        <f ca="1">IF(AR30="","",IFERROR(VLOOKUP(AN30,Results,12,FALSE),""))</f>
        <v/>
      </c>
      <c r="AR30" s="104" t="str">
        <f ca="1">IFERROR(VLOOKUP(AN30,Results,13,FALSE),"")</f>
        <v/>
      </c>
      <c r="AS30" s="104" t="str">
        <f ca="1">IF(AR30="","",IFERROR(VLOOKUP(AN30,Results,8,FALSE),""))</f>
        <v/>
      </c>
      <c r="AT30" s="124"/>
      <c r="AU30" s="117"/>
      <c r="AV30" s="125"/>
      <c r="AW30" s="119"/>
      <c r="AX30" s="104"/>
      <c r="AY30" s="104"/>
      <c r="AZ30" s="124"/>
      <c r="BA30" s="104"/>
      <c r="BB30" s="104"/>
      <c r="BC30" s="119"/>
      <c r="BD30" s="104"/>
      <c r="BE30" s="104"/>
      <c r="BF30" s="104"/>
      <c r="BG30" s="104"/>
      <c r="BH30" s="104"/>
      <c r="BI30" s="104"/>
      <c r="BJ30" s="107"/>
      <c r="BK30" s="107"/>
      <c r="BL30" s="108"/>
      <c r="BP30" s="27">
        <v>4</v>
      </c>
      <c r="BQ30" s="27" t="str">
        <f>A26</f>
        <v>2_2</v>
      </c>
    </row>
    <row r="31" spans="1:74" x14ac:dyDescent="0.25">
      <c r="A31" s="109" t="str">
        <f>IFERROR(INDEX(Rep_Samples,BL31),"")</f>
        <v>2_3</v>
      </c>
      <c r="B31" s="110" t="str">
        <f>IFERROR(INDEX(Samples_Names,LEFT(A31,LEN(A31)-2))&amp;RIGHT(A31,2),"")</f>
        <v>3N_3</v>
      </c>
      <c r="C31" s="110" t="str">
        <f ca="1">BM31&amp;" T_Rep"</f>
        <v>4 T_Rep</v>
      </c>
      <c r="D31" s="111">
        <f ca="1">IF(OR($A31="",D$5=""),"",COUNTIF(Result_TechRep,D$5&amp;"@"&amp;$A31))</f>
        <v>4</v>
      </c>
      <c r="E31" s="112">
        <f ca="1">IFERROR(AVERAGE(E32:E35),"")</f>
        <v>0.99646551421148555</v>
      </c>
      <c r="F31" s="113">
        <f ca="1">IFERROR(MEDIAN(F32:F35),"")</f>
        <v>3.6026128534435706</v>
      </c>
      <c r="G31" s="114">
        <f ca="1">IFERROR(10^(1/F31)-1,"")</f>
        <v>0.89485645237562772</v>
      </c>
      <c r="H31" s="115">
        <f ca="1">IFERROR(LOG((IF(H32="",0,(G32/100+1)^H32)+IF(H33="",0,(G33/100+1)^H33)+IF(H34="",0,(G34/100+1)^H34)+IF(H35="",0,(G35/100+1)^H35))/COUNT(H32:H35),(G31/100+1)),"")</f>
        <v>26.323215940948693</v>
      </c>
      <c r="I31" s="116">
        <f ca="1">IFERROR(AVERAGE(I32:I35),"")</f>
        <v>5</v>
      </c>
      <c r="J31" s="111">
        <f ca="1">IF(OR($A31="",J$5=""),"",COUNTIF(Result_TechRep,J$5&amp;"@"&amp;$A31))</f>
        <v>2</v>
      </c>
      <c r="K31" s="112">
        <f ca="1">IFERROR(AVERAGE(K32:K35),"")</f>
        <v>0.99407854041571486</v>
      </c>
      <c r="L31" s="113">
        <f ca="1">IFERROR(MEDIAN(L32:L35),"")</f>
        <v>3.9360099393170143</v>
      </c>
      <c r="M31" s="114">
        <f ca="1">IFERROR(10^(1/L31)-1,"")</f>
        <v>0.79499977748938599</v>
      </c>
      <c r="N31" s="115">
        <f ca="1">IFERROR(LOG((IF(N32="",0,(M32/100+1)^N32)+IF(N33="",0,(M33/100+1)^N33)+IF(N34="",0,(M34/100+1)^N34)+IF(N35="",0,(M35/100+1)^N35))/COUNT(N32:N35),(M31/100+1)),"")</f>
        <v>24.51472426225369</v>
      </c>
      <c r="O31" s="116">
        <f ca="1">IFERROR(AVERAGE(O32:O35),"")</f>
        <v>6</v>
      </c>
      <c r="P31" s="111">
        <f ca="1">IF(OR($A31="",P$5=""),"",COUNTIF(Result_TechRep,P$5&amp;"@"&amp;$A31))</f>
        <v>2</v>
      </c>
      <c r="Q31" s="112">
        <f ca="1">IFERROR(AVERAGE(Q32:Q35),"")</f>
        <v>0.99688231275964712</v>
      </c>
      <c r="R31" s="113">
        <f ca="1">IFERROR(MEDIAN(R32:R35),"")</f>
        <v>3.4147910722493453</v>
      </c>
      <c r="S31" s="114">
        <f ca="1">IFERROR(10^(1/R31)-1,"")</f>
        <v>0.96265373304310309</v>
      </c>
      <c r="T31" s="115">
        <f ca="1">IFERROR(LOG((IF(T32="",0,(S32/100+1)^T32)+IF(T33="",0,(S33/100+1)^T33)+IF(T34="",0,(S34/100+1)^T34)+IF(T35="",0,(S35/100+1)^T35))/COUNT(T32:T35),(S31/100+1)),"")</f>
        <v>26.684682078360133</v>
      </c>
      <c r="U31" s="116">
        <f ca="1">IFERROR(AVERAGE(U32:U35),"")</f>
        <v>5</v>
      </c>
      <c r="V31" s="111">
        <f ca="1">IF(OR($A31="",V$5=""),"",COUNTIF(Result_TechRep,V$5&amp;"@"&amp;$A31))</f>
        <v>2</v>
      </c>
      <c r="W31" s="112">
        <f ca="1">IFERROR(AVERAGE(W32:W35),"")</f>
        <v>0.99569087960745395</v>
      </c>
      <c r="X31" s="113">
        <f ca="1">IFERROR(MEDIAN(X32:X35),"")</f>
        <v>3.447492434301318</v>
      </c>
      <c r="Y31" s="114">
        <f ca="1">IFERROR(10^(1/X31)-1,"")</f>
        <v>0.95014049792610278</v>
      </c>
      <c r="Z31" s="115">
        <f ca="1">IFERROR(LOG((IF(Z32="",0,(Y32/100+1)^Z32)+IF(Z33="",0,(Y33/100+1)^Z33)+IF(Z34="",0,(Y34/100+1)^Z34)+IF(Z35="",0,(Y35/100+1)^Z35))/COUNT(Z32:Z35),(Y31/100+1)),"")</f>
        <v>27.3284429545288</v>
      </c>
      <c r="AA31" s="116">
        <f ca="1">IFERROR(AVERAGE(AA32:AA35),"")</f>
        <v>5</v>
      </c>
      <c r="AB31" s="111">
        <f ca="1">IF(OR($A31="",AB$5=""),"",COUNTIF(Result_TechRep,AB$5&amp;"@"&amp;$A31))</f>
        <v>2</v>
      </c>
      <c r="AC31" s="112">
        <f ca="1">IFERROR(AVERAGE(AC32:AC35),"")</f>
        <v>0.99456494353345293</v>
      </c>
      <c r="AD31" s="113">
        <f ca="1">IFERROR(MEDIAN(AD32:AD35),"")</f>
        <v>3.6057745100238794</v>
      </c>
      <c r="AE31" s="114">
        <f ca="1">IFERROR(10^(1/AD31)-1,"")</f>
        <v>0.89379483296133833</v>
      </c>
      <c r="AF31" s="115">
        <f ca="1">IFERROR(LOG((IF(AF32="",0,(AE32/100+1)^AF32)+IF(AF33="",0,(AE33/100+1)^AF33)+IF(AF34="",0,(AE34/100+1)^AF34)+IF(AF35="",0,(AE35/100+1)^AF35))/COUNT(AF32:AF35),(AE31/100+1)),"")</f>
        <v>21.681851284794078</v>
      </c>
      <c r="AG31" s="116">
        <f ca="1">IFERROR(AVERAGE(AG32:AG35),"")</f>
        <v>5.5</v>
      </c>
      <c r="AH31" s="111">
        <f ca="1">IF(OR($A31="",AH$5=""),"",COUNTIF(Result_TechRep,AH$5&amp;"@"&amp;$A31))</f>
        <v>2</v>
      </c>
      <c r="AI31" s="112">
        <f ca="1">IFERROR(AVERAGE(AI32:AI35),"")</f>
        <v>0.99644299547191939</v>
      </c>
      <c r="AJ31" s="113">
        <f ca="1">IFERROR(MEDIAN(AJ32:AJ35),"")</f>
        <v>3.4476704414909931</v>
      </c>
      <c r="AK31" s="114">
        <f ca="1">IFERROR(10^(1/AJ31)-1,"")</f>
        <v>0.95007324942973503</v>
      </c>
      <c r="AL31" s="115">
        <f ca="1">IFERROR(LOG((IF(AL32="",0,(AK32/100+1)^AL32)+IF(AL33="",0,(AK33/100+1)^AL33)+IF(AL34="",0,(AK34/100+1)^AL34)+IF(AL35="",0,(AK35/100+1)^AL35))/COUNT(AL32:AL35),(AK31/100+1)),"")</f>
        <v>26.925812010408634</v>
      </c>
      <c r="AM31" s="116">
        <f ca="1">IFERROR(AVERAGE(AM32:AM35),"")</f>
        <v>5</v>
      </c>
      <c r="AN31" s="111">
        <f ca="1">IF(OR($A31="",AN$5=""),"",COUNTIF(Result_TechRep,AN$5&amp;"@"&amp;$A31))</f>
        <v>2</v>
      </c>
      <c r="AO31" s="112">
        <f ca="1">IFERROR(AVERAGE(AO32:AO35),"")</f>
        <v>0.99779558477967756</v>
      </c>
      <c r="AP31" s="113">
        <f ca="1">IFERROR(MEDIAN(AP32:AP35),"")</f>
        <v>3.4558934143232332</v>
      </c>
      <c r="AQ31" s="114">
        <f ca="1">IFERROR(10^(1/AP31)-1,"")</f>
        <v>0.94697679740867047</v>
      </c>
      <c r="AR31" s="115">
        <f ca="1">IFERROR(LOG((IF(AR32="",0,(AQ32/100+1)^AR32)+IF(AR33="",0,(AQ33/100+1)^AR33)+IF(AR34="",0,(AQ34/100+1)^AR34)+IF(AR35="",0,(AQ35/100+1)^AR35))/COUNT(AR32:AR35),(AQ31/100+1)),"")</f>
        <v>26.33314198477159</v>
      </c>
      <c r="AS31" s="116">
        <f ca="1">IFERROR(AVERAGE(AS32:AS35),"")</f>
        <v>5</v>
      </c>
      <c r="AT31" s="111"/>
      <c r="AU31" s="112"/>
      <c r="AV31" s="113"/>
      <c r="AW31" s="114"/>
      <c r="AX31" s="115"/>
      <c r="AY31" s="116"/>
      <c r="AZ31" s="111"/>
      <c r="BA31" s="112"/>
      <c r="BB31" s="113"/>
      <c r="BC31" s="114"/>
      <c r="BD31" s="115"/>
      <c r="BE31" s="116"/>
      <c r="BF31" s="104"/>
      <c r="BG31" s="104"/>
      <c r="BH31" s="104"/>
      <c r="BI31" s="104"/>
      <c r="BJ31" s="107"/>
      <c r="BK31" s="107"/>
      <c r="BL31" s="108">
        <f>1+BL26</f>
        <v>6</v>
      </c>
      <c r="BM31" s="27">
        <f ca="1">MAX(D31,J31,P31,V31,AB31,AH31,AN31,AT31,AZ31,BF31)</f>
        <v>4</v>
      </c>
      <c r="BN31" s="165">
        <f ca="1">MAX(BR31:BV31,BR33:BV33)</f>
        <v>1.5386060327960465</v>
      </c>
      <c r="BO31" s="165">
        <f ca="1">COUNTIF(BR31:BV31,"&gt;"&amp;$B$3)+COUNTIF(BR33:BV33,"&gt;"&amp;$B$3)</f>
        <v>1</v>
      </c>
      <c r="BR31" s="165">
        <f ca="1">MAX(H32:H35)-MIN(H32:H35)</f>
        <v>0.55946805189443438</v>
      </c>
      <c r="BS31" s="165">
        <f ca="1">MAX(N32:N35)-MIN(N32:N35)</f>
        <v>9.3687302293126606E-2</v>
      </c>
      <c r="BT31" s="165">
        <f ca="1">MAX(T32:T35)-MIN(T32:T35)</f>
        <v>0.21189539197828822</v>
      </c>
      <c r="BU31" s="165">
        <f ca="1">MAX(Z32:Z35)-MIN(Z32:Z35)</f>
        <v>0.15523434611192855</v>
      </c>
      <c r="BV31" s="165">
        <f ca="1">MAX(AF32:AF35)-MIN(AF32:AF35)</f>
        <v>1.5386060327960465</v>
      </c>
    </row>
    <row r="32" spans="1:74" x14ac:dyDescent="0.25">
      <c r="A32" s="104"/>
      <c r="B32" s="123"/>
      <c r="C32" s="124" t="str">
        <f ca="1">IF(BP32&gt;BM31,"","T_Rep"&amp;BP32)</f>
        <v>T_Rep1</v>
      </c>
      <c r="D32" s="124" t="str">
        <f ca="1">IFERROR(IF($BP32&gt;D31,"",VLOOKUP(D$5&amp;"@"&amp;$BQ32&amp;"@"&amp;$BP32,Results_TechRep_Well,2,FALSE)),"")</f>
        <v>1G6</v>
      </c>
      <c r="E32" s="117">
        <f ca="1">IF(H32="","",IFERROR(VLOOKUP(D32,Results,11,FALSE),""))</f>
        <v>0.9964479786366246</v>
      </c>
      <c r="F32" s="125">
        <f ca="1">IF(H32="","",IFERROR(VLOOKUP(D32,Results,9,FALSE),""))</f>
        <v>3.678014642620739</v>
      </c>
      <c r="G32" s="119">
        <f ca="1">IF(H32="","",IFERROR(VLOOKUP(D32,Results,12,FALSE),""))</f>
        <v>0.87019035382407672</v>
      </c>
      <c r="H32" s="120">
        <f ca="1">IFERROR(VLOOKUP(D32,Results,13,FALSE),"")</f>
        <v>26.369275525355448</v>
      </c>
      <c r="I32" s="104">
        <f ca="1">IF(H32="","",IFERROR(VLOOKUP(D32,Results,8,FALSE),""))</f>
        <v>5</v>
      </c>
      <c r="J32" s="124" t="str">
        <f ca="1">IFERROR(IF($BP32&gt;J31,"",VLOOKUP(J$5&amp;"@"&amp;$BQ32&amp;"@"&amp;$BP32,Results_TechRep_Well,2,FALSE)),"")</f>
        <v>1A6</v>
      </c>
      <c r="K32" s="117">
        <f ca="1">IF(N32="","",IFERROR(VLOOKUP(J32,Results,11,FALSE),""))</f>
        <v>0.99429068269365661</v>
      </c>
      <c r="L32" s="125">
        <f ca="1">IF(N32="","",IFERROR(VLOOKUP(J32,Results,9,FALSE),""))</f>
        <v>3.9499397190242767</v>
      </c>
      <c r="M32" s="119">
        <f ca="1">IF(N32="","",IFERROR(VLOOKUP(J32,Results,12,FALSE),""))</f>
        <v>0.791300390459313</v>
      </c>
      <c r="N32" s="120">
        <f ca="1">IFERROR(VLOOKUP(J32,Results,13,FALSE),"")</f>
        <v>24.467039872127579</v>
      </c>
      <c r="O32" s="104">
        <f ca="1">IF(N32="","",IFERROR(VLOOKUP(J32,Results,8,FALSE),""))</f>
        <v>6</v>
      </c>
      <c r="P32" s="124" t="str">
        <f ca="1">IFERROR(IF($BP32&gt;P31,"",VLOOKUP(P$5&amp;"@"&amp;$BQ32&amp;"@"&amp;$BP32,Results_TechRep_Well,2,FALSE)),"")</f>
        <v>1C6</v>
      </c>
      <c r="Q32" s="117">
        <f ca="1">IF(T32="","",IFERROR(VLOOKUP(P32,Results,11,FALSE),""))</f>
        <v>0.99710265073669269</v>
      </c>
      <c r="R32" s="125">
        <f ca="1">IF(T32="","",IFERROR(VLOOKUP(P32,Results,9,FALSE),""))</f>
        <v>3.3913431949435866</v>
      </c>
      <c r="S32" s="119">
        <f ca="1">IF(T32="","",IFERROR(VLOOKUP(P32,Results,12,FALSE),""))</f>
        <v>0.97182522072501332</v>
      </c>
      <c r="T32" s="120">
        <f ca="1">IFERROR(VLOOKUP(P32,Results,13,FALSE),"")</f>
        <v>26.786734709319106</v>
      </c>
      <c r="U32" s="104">
        <f ca="1">IF(T32="","",IFERROR(VLOOKUP(P32,Results,8,FALSE),""))</f>
        <v>5</v>
      </c>
      <c r="V32" s="124" t="str">
        <f ca="1">IFERROR(IF($BP32&gt;V31,"",VLOOKUP(V$5&amp;"@"&amp;$BQ32&amp;"@"&amp;$BP32,Results_TechRep_Well,2,FALSE)),"")</f>
        <v>1E6</v>
      </c>
      <c r="W32" s="117">
        <f ca="1">IF(Z32="","",IFERROR(VLOOKUP(V32,Results,11,FALSE),""))</f>
        <v>0.9960905227775444</v>
      </c>
      <c r="X32" s="125">
        <f ca="1">IF(Z32="","",IFERROR(VLOOKUP(V32,Results,9,FALSE),""))</f>
        <v>3.6385578823185698</v>
      </c>
      <c r="Y32" s="119">
        <f ca="1">IF(Z32="","",IFERROR(VLOOKUP(V32,Results,12,FALSE),""))</f>
        <v>0.88292993617994475</v>
      </c>
      <c r="Z32" s="120">
        <f ca="1">IFERROR(VLOOKUP(V32,Results,13,FALSE),"")</f>
        <v>27.241401225973622</v>
      </c>
      <c r="AA32" s="104">
        <f ca="1">IF(Z32="","",IFERROR(VLOOKUP(V32,Results,8,FALSE),""))</f>
        <v>5</v>
      </c>
      <c r="AB32" s="124" t="str">
        <f ca="1">IFERROR(IF($BP32&gt;AB31,"",VLOOKUP(AB$5&amp;"@"&amp;$BQ32&amp;"@"&amp;$BP32,Results_TechRep_Well,2,FALSE)),"")</f>
        <v>2A6</v>
      </c>
      <c r="AC32" s="117">
        <f ca="1">IF(AF32="","",IFERROR(VLOOKUP(AB32,Results,11,FALSE),""))</f>
        <v>0.99707563125909182</v>
      </c>
      <c r="AD32" s="125">
        <f ca="1">IF(AF32="","",IFERROR(VLOOKUP(AB32,Results,9,FALSE),""))</f>
        <v>3.6631253519917908</v>
      </c>
      <c r="AE32" s="119">
        <f ca="1">IF(AF32="","",IFERROR(VLOOKUP(AB32,Results,12,FALSE),""))</f>
        <v>0.8749553543230868</v>
      </c>
      <c r="AF32" s="120">
        <f ca="1">IFERROR(VLOOKUP(AB32,Results,13,FALSE),"")</f>
        <v>22.457520219820161</v>
      </c>
      <c r="AG32" s="104">
        <f ca="1">IF(AF32="","",IFERROR(VLOOKUP(AB32,Results,8,FALSE),""))</f>
        <v>5</v>
      </c>
      <c r="AH32" s="124" t="str">
        <f ca="1">IFERROR(IF($BP32&gt;AH31,"",VLOOKUP(AH$5&amp;"@"&amp;$BQ32&amp;"@"&amp;$BP32,Results_TechRep_Well,2,FALSE)),"")</f>
        <v>2E6</v>
      </c>
      <c r="AI32" s="117">
        <f ca="1">IF(AL32="","",IFERROR(VLOOKUP(AH32,Results,11,FALSE),""))</f>
        <v>0.99649446754906945</v>
      </c>
      <c r="AJ32" s="125">
        <f ca="1">IF(AL32="","",IFERROR(VLOOKUP(AH32,Results,9,FALSE),""))</f>
        <v>3.3063175307148649</v>
      </c>
      <c r="AK32" s="119">
        <f ca="1">IF(AL32="","",IFERROR(VLOOKUP(AH32,Results,12,FALSE),""))</f>
        <v>1.0065560210064501</v>
      </c>
      <c r="AL32" s="120">
        <f ca="1">IFERROR(VLOOKUP(AH32,Results,13,FALSE),"")</f>
        <v>26.78820706548165</v>
      </c>
      <c r="AM32" s="104">
        <f ca="1">IF(AL32="","",IFERROR(VLOOKUP(AH32,Results,8,FALSE),""))</f>
        <v>5</v>
      </c>
      <c r="AN32" s="124" t="str">
        <f ca="1">IFERROR(IF($BP32&gt;AN31,"",VLOOKUP(AN$5&amp;"@"&amp;$BQ32&amp;"@"&amp;$BP32,Results_TechRep_Well,2,FALSE)),"")</f>
        <v>2C6</v>
      </c>
      <c r="AO32" s="117">
        <f ca="1">IF(AR32="","",IFERROR(VLOOKUP(AN32,Results,11,FALSE),""))</f>
        <v>0.99801916763932319</v>
      </c>
      <c r="AP32" s="125">
        <f ca="1">IF(AR32="","",IFERROR(VLOOKUP(AN32,Results,9,FALSE),""))</f>
        <v>3.4445721184082325</v>
      </c>
      <c r="AQ32" s="119">
        <f ca="1">IF(AR32="","",IFERROR(VLOOKUP(AN32,Results,12,FALSE),""))</f>
        <v>0.95124507438537753</v>
      </c>
      <c r="AR32" s="120">
        <f ca="1">IFERROR(VLOOKUP(AN32,Results,13,FALSE),"")</f>
        <v>26.372355634104089</v>
      </c>
      <c r="AS32" s="104">
        <f ca="1">IF(AR32="","",IFERROR(VLOOKUP(AN32,Results,8,FALSE),""))</f>
        <v>5</v>
      </c>
      <c r="AT32" s="124"/>
      <c r="AU32" s="117"/>
      <c r="AV32" s="125"/>
      <c r="AW32" s="119"/>
      <c r="AX32" s="120"/>
      <c r="AY32" s="104"/>
      <c r="AZ32" s="124"/>
      <c r="BA32" s="117"/>
      <c r="BB32" s="125"/>
      <c r="BC32" s="119"/>
      <c r="BD32" s="120"/>
      <c r="BE32" s="104"/>
      <c r="BF32" s="104"/>
      <c r="BG32" s="104"/>
      <c r="BH32" s="104"/>
      <c r="BI32" s="104"/>
      <c r="BJ32" s="107"/>
      <c r="BK32" s="107"/>
      <c r="BL32" s="108"/>
      <c r="BP32" s="27">
        <v>1</v>
      </c>
      <c r="BQ32" s="27" t="str">
        <f>A31</f>
        <v>2_3</v>
      </c>
      <c r="BR32" s="27" t="s">
        <v>657</v>
      </c>
      <c r="BS32" s="27" t="s">
        <v>658</v>
      </c>
      <c r="BT32" s="27" t="s">
        <v>659</v>
      </c>
      <c r="BU32" s="27" t="s">
        <v>660</v>
      </c>
      <c r="BV32" s="27" t="s">
        <v>661</v>
      </c>
    </row>
    <row r="33" spans="1:74" x14ac:dyDescent="0.25">
      <c r="A33" s="104"/>
      <c r="B33" s="123"/>
      <c r="C33" s="124" t="str">
        <f ca="1">IF(BP33&gt;BM31,"","T_Rep"&amp;BP33)</f>
        <v>T_Rep2</v>
      </c>
      <c r="D33" s="124" t="str">
        <f ca="1">IFERROR(IF($BP33&gt;D31,"",VLOOKUP(D$5&amp;"@"&amp;$BQ33&amp;"@"&amp;$BP33,Results_TechRep_Well,2,FALSE)),"")</f>
        <v>1H6</v>
      </c>
      <c r="E33" s="117">
        <f ca="1">IF(H33="","",IFERROR(VLOOKUP(D33,Results,11,FALSE),""))</f>
        <v>0.99624522079277056</v>
      </c>
      <c r="F33" s="125">
        <f ca="1">IF(H33="","",IFERROR(VLOOKUP(D33,Results,9,FALSE),""))</f>
        <v>3.5712769985301644</v>
      </c>
      <c r="G33" s="119">
        <f ca="1">IF(H33="","",IFERROR(VLOOKUP(D33,Results,12,FALSE),""))</f>
        <v>0.9055128587620942</v>
      </c>
      <c r="H33" s="120">
        <f ca="1">IFERROR(VLOOKUP(D33,Results,13,FALSE),"")</f>
        <v>26.618051901229471</v>
      </c>
      <c r="I33" s="104">
        <f ca="1">IF(H33="","",IFERROR(VLOOKUP(D33,Results,8,FALSE),""))</f>
        <v>5</v>
      </c>
      <c r="J33" s="124" t="str">
        <f ca="1">IFERROR(IF($BP33&gt;J31,"",VLOOKUP(J$5&amp;"@"&amp;$BQ33&amp;"@"&amp;$BP33,Results_TechRep_Well,2,FALSE)),"")</f>
        <v>1B6</v>
      </c>
      <c r="K33" s="117">
        <f ca="1">IF(N33="","",IFERROR(VLOOKUP(J33,Results,11,FALSE),""))</f>
        <v>0.993866398137773</v>
      </c>
      <c r="L33" s="125">
        <f ca="1">IF(N33="","",IFERROR(VLOOKUP(J33,Results,9,FALSE),""))</f>
        <v>3.9220801596097519</v>
      </c>
      <c r="M33" s="119">
        <f ca="1">IF(N33="","",IFERROR(VLOOKUP(J33,Results,12,FALSE),""))</f>
        <v>0.79873316382545867</v>
      </c>
      <c r="N33" s="120">
        <f ca="1">IFERROR(VLOOKUP(J33,Results,13,FALSE),"")</f>
        <v>24.560727174420705</v>
      </c>
      <c r="O33" s="104">
        <f ca="1">IF(N33="","",IFERROR(VLOOKUP(J33,Results,8,FALSE),""))</f>
        <v>6</v>
      </c>
      <c r="P33" s="124" t="str">
        <f ca="1">IFERROR(IF($BP33&gt;P31,"",VLOOKUP(P$5&amp;"@"&amp;$BQ33&amp;"@"&amp;$BP33,Results_TechRep_Well,2,FALSE)),"")</f>
        <v>1D6</v>
      </c>
      <c r="Q33" s="117">
        <f ca="1">IF(T33="","",IFERROR(VLOOKUP(P33,Results,11,FALSE),""))</f>
        <v>0.99666197478260166</v>
      </c>
      <c r="R33" s="125">
        <f ca="1">IF(T33="","",IFERROR(VLOOKUP(P33,Results,9,FALSE),""))</f>
        <v>3.4382389495551036</v>
      </c>
      <c r="S33" s="119">
        <f ca="1">IF(T33="","",IFERROR(VLOOKUP(P33,Results,12,FALSE),""))</f>
        <v>0.95364913071633928</v>
      </c>
      <c r="T33" s="120">
        <f ca="1">IFERROR(VLOOKUP(P33,Results,13,FALSE),"")</f>
        <v>26.574839317340818</v>
      </c>
      <c r="U33" s="104">
        <f ca="1">IF(T33="","",IFERROR(VLOOKUP(P33,Results,8,FALSE),""))</f>
        <v>5</v>
      </c>
      <c r="V33" s="124" t="str">
        <f ca="1">IFERROR(IF($BP33&gt;V31,"",VLOOKUP(V$5&amp;"@"&amp;$BQ33&amp;"@"&amp;$BP33,Results_TechRep_Well,2,FALSE)),"")</f>
        <v>1F6</v>
      </c>
      <c r="W33" s="117">
        <f ca="1">IF(Z33="","",IFERROR(VLOOKUP(V33,Results,11,FALSE),""))</f>
        <v>0.9952912364373635</v>
      </c>
      <c r="X33" s="125">
        <f ca="1">IF(Z33="","",IFERROR(VLOOKUP(V33,Results,9,FALSE),""))</f>
        <v>3.2564269862840662</v>
      </c>
      <c r="Y33" s="119">
        <f ca="1">IF(Z33="","",IFERROR(VLOOKUP(V33,Results,12,FALSE),""))</f>
        <v>1.0280797864114462</v>
      </c>
      <c r="Z33" s="120">
        <f ca="1">IFERROR(VLOOKUP(V33,Results,13,FALSE),"")</f>
        <v>27.086166879861693</v>
      </c>
      <c r="AA33" s="104">
        <f ca="1">IF(Z33="","",IFERROR(VLOOKUP(V33,Results,8,FALSE),""))</f>
        <v>5</v>
      </c>
      <c r="AB33" s="124" t="str">
        <f ca="1">IFERROR(IF($BP33&gt;AB31,"",VLOOKUP(AB$5&amp;"@"&amp;$BQ33&amp;"@"&amp;$BP33,Results_TechRep_Well,2,FALSE)),"")</f>
        <v>2B6</v>
      </c>
      <c r="AC33" s="117">
        <f ca="1">IF(AF33="","",IFERROR(VLOOKUP(AB33,Results,11,FALSE),""))</f>
        <v>0.99205425580781403</v>
      </c>
      <c r="AD33" s="125">
        <f ca="1">IF(AF33="","",IFERROR(VLOOKUP(AB33,Results,9,FALSE),""))</f>
        <v>3.5484236680559684</v>
      </c>
      <c r="AE33" s="119">
        <f ca="1">IF(AF33="","",IFERROR(VLOOKUP(AB33,Results,12,FALSE),""))</f>
        <v>0.91344188905680701</v>
      </c>
      <c r="AF33" s="120">
        <f ca="1">IFERROR(VLOOKUP(AB33,Results,13,FALSE),"")</f>
        <v>20.918914187024114</v>
      </c>
      <c r="AG33" s="104">
        <f ca="1">IF(AF33="","",IFERROR(VLOOKUP(AB33,Results,8,FALSE),""))</f>
        <v>6</v>
      </c>
      <c r="AH33" s="124" t="str">
        <f ca="1">IFERROR(IF($BP33&gt;AH31,"",VLOOKUP(AH$5&amp;"@"&amp;$BQ33&amp;"@"&amp;$BP33,Results_TechRep_Well,2,FALSE)),"")</f>
        <v>2F6</v>
      </c>
      <c r="AI33" s="117">
        <f ca="1">IF(AL33="","",IFERROR(VLOOKUP(AH33,Results,11,FALSE),""))</f>
        <v>0.99639152339476944</v>
      </c>
      <c r="AJ33" s="125">
        <f ca="1">IF(AL33="","",IFERROR(VLOOKUP(AH33,Results,9,FALSE),""))</f>
        <v>3.5890233522671213</v>
      </c>
      <c r="AK33" s="119">
        <f ca="1">IF(AL33="","",IFERROR(VLOOKUP(AH33,Results,12,FALSE),""))</f>
        <v>0.89944766340765292</v>
      </c>
      <c r="AL33" s="120">
        <f ca="1">IFERROR(VLOOKUP(AH33,Results,13,FALSE),"")</f>
        <v>26.884900871433061</v>
      </c>
      <c r="AM33" s="104">
        <f ca="1">IF(AL33="","",IFERROR(VLOOKUP(AH33,Results,8,FALSE),""))</f>
        <v>5</v>
      </c>
      <c r="AN33" s="124" t="str">
        <f ca="1">IFERROR(IF($BP33&gt;AN31,"",VLOOKUP(AN$5&amp;"@"&amp;$BQ33&amp;"@"&amp;$BP33,Results_TechRep_Well,2,FALSE)),"")</f>
        <v>2D6</v>
      </c>
      <c r="AO33" s="117">
        <f ca="1">IF(AR33="","",IFERROR(VLOOKUP(AN33,Results,11,FALSE),""))</f>
        <v>0.99757200192003204</v>
      </c>
      <c r="AP33" s="125">
        <f ca="1">IF(AR33="","",IFERROR(VLOOKUP(AN33,Results,9,FALSE),""))</f>
        <v>3.4672147102382334</v>
      </c>
      <c r="AQ33" s="119">
        <f ca="1">IF(AR33="","",IFERROR(VLOOKUP(AN33,Results,12,FALSE),""))</f>
        <v>0.94274563983108606</v>
      </c>
      <c r="AR33" s="120">
        <f ca="1">IFERROR(VLOOKUP(AN33,Results,13,FALSE),"")</f>
        <v>26.292314243717954</v>
      </c>
      <c r="AS33" s="104">
        <f ca="1">IF(AR33="","",IFERROR(VLOOKUP(AN33,Results,8,FALSE),""))</f>
        <v>5</v>
      </c>
      <c r="AT33" s="124"/>
      <c r="AU33" s="117"/>
      <c r="AV33" s="125"/>
      <c r="AW33" s="119"/>
      <c r="AX33" s="120"/>
      <c r="AY33" s="104"/>
      <c r="AZ33" s="124"/>
      <c r="BA33" s="117"/>
      <c r="BB33" s="125"/>
      <c r="BC33" s="119"/>
      <c r="BD33" s="120"/>
      <c r="BE33" s="104"/>
      <c r="BF33" s="104"/>
      <c r="BG33" s="104"/>
      <c r="BH33" s="104"/>
      <c r="BI33" s="104"/>
      <c r="BJ33" s="107"/>
      <c r="BK33" s="107"/>
      <c r="BL33" s="108"/>
      <c r="BP33" s="27">
        <v>2</v>
      </c>
      <c r="BQ33" s="27" t="str">
        <f>A31</f>
        <v>2_3</v>
      </c>
      <c r="BR33" s="165">
        <f ca="1">MAX(AL32:AL35)-MIN(AL32:AL35)</f>
        <v>9.6693805951410638E-2</v>
      </c>
      <c r="BS33" s="165">
        <f ca="1">MAX(AR32:AR35)-MIN(AR32:AR35)</f>
        <v>8.0041390386135447E-2</v>
      </c>
      <c r="BT33" s="165">
        <f>MAX(AX32:AX35)-MIN(AX32:AX35)</f>
        <v>0</v>
      </c>
      <c r="BU33" s="165">
        <f>MAX(BD32:BD35)-MIN(BD32:BD35)</f>
        <v>0</v>
      </c>
      <c r="BV33" s="165">
        <f>MAX(BJ32:BJ35)-MIN(BJ32:BJ35)</f>
        <v>0</v>
      </c>
    </row>
    <row r="34" spans="1:74" x14ac:dyDescent="0.25">
      <c r="A34" s="104"/>
      <c r="B34" s="123"/>
      <c r="C34" s="124" t="str">
        <f ca="1">IF(BP34&gt;BM31,"","T_Rep"&amp;BP34)</f>
        <v>T_Rep3</v>
      </c>
      <c r="D34" s="124" t="str">
        <f ca="1">IFERROR(IF($BP34&gt;D31,"",VLOOKUP(D$5&amp;"@"&amp;$BQ34&amp;"@"&amp;$BP34,Results_TechRep_Well,2,FALSE)),"")</f>
        <v>2G6</v>
      </c>
      <c r="E34" s="117">
        <f ca="1">IF(H34="","",IFERROR(VLOOKUP(D34,Results,11,FALSE),""))</f>
        <v>0.99662095778478776</v>
      </c>
      <c r="F34" s="125">
        <f ca="1">IF(H34="","",IFERROR(VLOOKUP(D34,Results,9,FALSE),""))</f>
        <v>3.6339487083569773</v>
      </c>
      <c r="G34" s="119">
        <f ca="1">IF(H34="","",IFERROR(VLOOKUP(D34,Results,12,FALSE),""))</f>
        <v>0.8844418922544246</v>
      </c>
      <c r="H34" s="120">
        <f ca="1">IFERROR(VLOOKUP(D34,Results,13,FALSE),"")</f>
        <v>26.058583849335037</v>
      </c>
      <c r="I34" s="104">
        <f ca="1">IF(H34="","",IFERROR(VLOOKUP(D34,Results,8,FALSE),""))</f>
        <v>5</v>
      </c>
      <c r="J34" s="124" t="str">
        <f ca="1">IFERROR(IF($BP34&gt;J31,"",VLOOKUP(J$5&amp;"@"&amp;$BQ34&amp;"@"&amp;$BP34,Results_TechRep_Well,2,FALSE)),"")</f>
        <v/>
      </c>
      <c r="K34" s="117" t="str">
        <f ca="1">IF(N34="","",IFERROR(VLOOKUP(J34,Results,11,FALSE),""))</f>
        <v/>
      </c>
      <c r="L34" s="125" t="str">
        <f ca="1">IF(N34="","",IFERROR(VLOOKUP(J34,Results,9,FALSE),""))</f>
        <v/>
      </c>
      <c r="M34" s="119" t="str">
        <f ca="1">IF(N34="","",IFERROR(VLOOKUP(J34,Results,12,FALSE),""))</f>
        <v/>
      </c>
      <c r="N34" s="120" t="str">
        <f ca="1">IFERROR(VLOOKUP(J34,Results,13,FALSE),"")</f>
        <v/>
      </c>
      <c r="O34" s="104" t="str">
        <f ca="1">IF(N34="","",IFERROR(VLOOKUP(J34,Results,8,FALSE),""))</f>
        <v/>
      </c>
      <c r="P34" s="124" t="str">
        <f ca="1">IFERROR(IF($BP34&gt;P31,"",VLOOKUP(P$5&amp;"@"&amp;$BQ34&amp;"@"&amp;$BP34,Results_TechRep_Well,2,FALSE)),"")</f>
        <v/>
      </c>
      <c r="Q34" s="117" t="str">
        <f ca="1">IF(T34="","",IFERROR(VLOOKUP(P34,Results,11,FALSE),""))</f>
        <v/>
      </c>
      <c r="R34" s="125" t="str">
        <f ca="1">IF(T34="","",IFERROR(VLOOKUP(P34,Results,9,FALSE),""))</f>
        <v/>
      </c>
      <c r="S34" s="119" t="str">
        <f ca="1">IF(T34="","",IFERROR(VLOOKUP(P34,Results,12,FALSE),""))</f>
        <v/>
      </c>
      <c r="T34" s="120" t="str">
        <f ca="1">IFERROR(VLOOKUP(P34,Results,13,FALSE),"")</f>
        <v/>
      </c>
      <c r="U34" s="104" t="str">
        <f ca="1">IF(T34="","",IFERROR(VLOOKUP(P34,Results,8,FALSE),""))</f>
        <v/>
      </c>
      <c r="V34" s="124" t="str">
        <f ca="1">IFERROR(IF($BP34&gt;V31,"",VLOOKUP(V$5&amp;"@"&amp;$BQ34&amp;"@"&amp;$BP34,Results_TechRep_Well,2,FALSE)),"")</f>
        <v/>
      </c>
      <c r="W34" s="117" t="str">
        <f ca="1">IF(Z34="","",IFERROR(VLOOKUP(V34,Results,11,FALSE),""))</f>
        <v/>
      </c>
      <c r="X34" s="125" t="str">
        <f ca="1">IF(Z34="","",IFERROR(VLOOKUP(V34,Results,9,FALSE),""))</f>
        <v/>
      </c>
      <c r="Y34" s="119" t="str">
        <f ca="1">IF(Z34="","",IFERROR(VLOOKUP(V34,Results,12,FALSE),""))</f>
        <v/>
      </c>
      <c r="Z34" s="120" t="str">
        <f ca="1">IFERROR(VLOOKUP(V34,Results,13,FALSE),"")</f>
        <v/>
      </c>
      <c r="AA34" s="104" t="str">
        <f ca="1">IF(Z34="","",IFERROR(VLOOKUP(V34,Results,8,FALSE),""))</f>
        <v/>
      </c>
      <c r="AB34" s="124" t="str">
        <f ca="1">IFERROR(IF($BP34&gt;AB31,"",VLOOKUP(AB$5&amp;"@"&amp;$BQ34&amp;"@"&amp;$BP34,Results_TechRep_Well,2,FALSE)),"")</f>
        <v/>
      </c>
      <c r="AC34" s="117" t="str">
        <f ca="1">IF(AF34="","",IFERROR(VLOOKUP(AB34,Results,11,FALSE),""))</f>
        <v/>
      </c>
      <c r="AD34" s="125" t="str">
        <f ca="1">IF(AF34="","",IFERROR(VLOOKUP(AB34,Results,9,FALSE),""))</f>
        <v/>
      </c>
      <c r="AE34" s="119" t="str">
        <f ca="1">IF(AF34="","",IFERROR(VLOOKUP(AB34,Results,12,FALSE),""))</f>
        <v/>
      </c>
      <c r="AF34" s="120" t="str">
        <f ca="1">IFERROR(VLOOKUP(AB34,Results,13,FALSE),"")</f>
        <v/>
      </c>
      <c r="AG34" s="104" t="str">
        <f ca="1">IF(AF34="","",IFERROR(VLOOKUP(AB34,Results,8,FALSE),""))</f>
        <v/>
      </c>
      <c r="AH34" s="124" t="str">
        <f ca="1">IFERROR(IF($BP34&gt;AH31,"",VLOOKUP(AH$5&amp;"@"&amp;$BQ34&amp;"@"&amp;$BP34,Results_TechRep_Well,2,FALSE)),"")</f>
        <v/>
      </c>
      <c r="AI34" s="117" t="str">
        <f ca="1">IF(AL34="","",IFERROR(VLOOKUP(AH34,Results,11,FALSE),""))</f>
        <v/>
      </c>
      <c r="AJ34" s="125" t="str">
        <f ca="1">IF(AL34="","",IFERROR(VLOOKUP(AH34,Results,9,FALSE),""))</f>
        <v/>
      </c>
      <c r="AK34" s="119" t="str">
        <f ca="1">IF(AL34="","",IFERROR(VLOOKUP(AH34,Results,12,FALSE),""))</f>
        <v/>
      </c>
      <c r="AL34" s="120" t="str">
        <f ca="1">IFERROR(VLOOKUP(AH34,Results,13,FALSE),"")</f>
        <v/>
      </c>
      <c r="AM34" s="104" t="str">
        <f ca="1">IF(AL34="","",IFERROR(VLOOKUP(AH34,Results,8,FALSE),""))</f>
        <v/>
      </c>
      <c r="AN34" s="124" t="str">
        <f ca="1">IFERROR(IF($BP34&gt;AN31,"",VLOOKUP(AN$5&amp;"@"&amp;$BQ34&amp;"@"&amp;$BP34,Results_TechRep_Well,2,FALSE)),"")</f>
        <v/>
      </c>
      <c r="AO34" s="117" t="str">
        <f ca="1">IF(AR34="","",IFERROR(VLOOKUP(AN34,Results,11,FALSE),""))</f>
        <v/>
      </c>
      <c r="AP34" s="125" t="str">
        <f ca="1">IF(AR34="","",IFERROR(VLOOKUP(AN34,Results,9,FALSE),""))</f>
        <v/>
      </c>
      <c r="AQ34" s="119" t="str">
        <f ca="1">IF(AR34="","",IFERROR(VLOOKUP(AN34,Results,12,FALSE),""))</f>
        <v/>
      </c>
      <c r="AR34" s="120" t="str">
        <f ca="1">IFERROR(VLOOKUP(AN34,Results,13,FALSE),"")</f>
        <v/>
      </c>
      <c r="AS34" s="104" t="str">
        <f ca="1">IF(AR34="","",IFERROR(VLOOKUP(AN34,Results,8,FALSE),""))</f>
        <v/>
      </c>
      <c r="AT34" s="124"/>
      <c r="AU34" s="117"/>
      <c r="AV34" s="125"/>
      <c r="AW34" s="119"/>
      <c r="AX34" s="120"/>
      <c r="AY34" s="104"/>
      <c r="AZ34" s="124"/>
      <c r="BA34" s="117"/>
      <c r="BB34" s="125"/>
      <c r="BC34" s="119"/>
      <c r="BD34" s="120"/>
      <c r="BE34" s="104"/>
      <c r="BF34" s="104"/>
      <c r="BG34" s="104"/>
      <c r="BH34" s="104"/>
      <c r="BI34" s="104"/>
      <c r="BJ34" s="107"/>
      <c r="BK34" s="107"/>
      <c r="BL34" s="108"/>
      <c r="BP34" s="27">
        <v>3</v>
      </c>
      <c r="BQ34" s="27" t="str">
        <f>A31</f>
        <v>2_3</v>
      </c>
    </row>
    <row r="35" spans="1:74" x14ac:dyDescent="0.25">
      <c r="A35" s="104"/>
      <c r="B35" s="123"/>
      <c r="C35" s="124" t="str">
        <f ca="1">IF(BP35&gt;BM31,"","T_Rep"&amp;BP35)</f>
        <v>T_Rep4</v>
      </c>
      <c r="D35" s="124" t="str">
        <f ca="1">IFERROR(IF($BP35&gt;D31,"",VLOOKUP(D$5&amp;"@"&amp;$BQ35&amp;"@"&amp;$BP35,Results_TechRep_Well,2,FALSE)),"")</f>
        <v>2H6</v>
      </c>
      <c r="E35" s="117">
        <f ca="1">IF(H35="","",IFERROR(VLOOKUP(D35,Results,11,FALSE),""))</f>
        <v>0.99654789963175894</v>
      </c>
      <c r="F35" s="125">
        <f ca="1">IF(H35="","",IFERROR(VLOOKUP(D35,Results,9,FALSE),""))</f>
        <v>3.546672235401032</v>
      </c>
      <c r="G35" s="119">
        <f ca="1">IF(H35="","",IFERROR(VLOOKUP(D35,Results,12,FALSE),""))</f>
        <v>0.9140551389365692</v>
      </c>
      <c r="H35" s="104">
        <f ca="1">IFERROR(VLOOKUP(D35,Results,13,FALSE),"")</f>
        <v>26.38662243633614</v>
      </c>
      <c r="I35" s="104">
        <f ca="1">IF(H35="","",IFERROR(VLOOKUP(D35,Results,8,FALSE),""))</f>
        <v>5</v>
      </c>
      <c r="J35" s="124" t="str">
        <f ca="1">IFERROR(IF($BP35&gt;J31,"",VLOOKUP(J$5&amp;"@"&amp;$BQ35&amp;"@"&amp;$BP35,Results_TechRep_Well,2,FALSE)),"")</f>
        <v/>
      </c>
      <c r="K35" s="117" t="str">
        <f ca="1">IF(N35="","",IFERROR(VLOOKUP(J35,Results,11,FALSE),""))</f>
        <v/>
      </c>
      <c r="L35" s="125" t="str">
        <f ca="1">IF(N35="","",IFERROR(VLOOKUP(J35,Results,9,FALSE),""))</f>
        <v/>
      </c>
      <c r="M35" s="119" t="str">
        <f ca="1">IF(N35="","",IFERROR(VLOOKUP(J35,Results,12,FALSE),""))</f>
        <v/>
      </c>
      <c r="N35" s="104" t="str">
        <f ca="1">IFERROR(VLOOKUP(J35,Results,13,FALSE),"")</f>
        <v/>
      </c>
      <c r="O35" s="104" t="str">
        <f ca="1">IF(N35="","",IFERROR(VLOOKUP(J35,Results,8,FALSE),""))</f>
        <v/>
      </c>
      <c r="P35" s="124" t="str">
        <f ca="1">IFERROR(IF($BP35&gt;P31,"",VLOOKUP(P$5&amp;"@"&amp;$BQ35&amp;"@"&amp;$BP35,Results_TechRep_Well,2,FALSE)),"")</f>
        <v/>
      </c>
      <c r="Q35" s="117" t="str">
        <f ca="1">IF(T35="","",IFERROR(VLOOKUP(P35,Results,11,FALSE),""))</f>
        <v/>
      </c>
      <c r="R35" s="125" t="str">
        <f ca="1">IF(T35="","",IFERROR(VLOOKUP(P35,Results,9,FALSE),""))</f>
        <v/>
      </c>
      <c r="S35" s="119" t="str">
        <f ca="1">IF(T35="","",IFERROR(VLOOKUP(P35,Results,12,FALSE),""))</f>
        <v/>
      </c>
      <c r="T35" s="104" t="str">
        <f ca="1">IFERROR(VLOOKUP(P35,Results,13,FALSE),"")</f>
        <v/>
      </c>
      <c r="U35" s="104" t="str">
        <f ca="1">IF(T35="","",IFERROR(VLOOKUP(P35,Results,8,FALSE),""))</f>
        <v/>
      </c>
      <c r="V35" s="124" t="str">
        <f ca="1">IFERROR(IF($BP35&gt;V31,"",VLOOKUP(V$5&amp;"@"&amp;$BQ35&amp;"@"&amp;$BP35,Results_TechRep_Well,2,FALSE)),"")</f>
        <v/>
      </c>
      <c r="W35" s="117" t="str">
        <f ca="1">IF(Z35="","",IFERROR(VLOOKUP(V35,Results,11,FALSE),""))</f>
        <v/>
      </c>
      <c r="X35" s="125" t="str">
        <f ca="1">IF(Z35="","",IFERROR(VLOOKUP(V35,Results,9,FALSE),""))</f>
        <v/>
      </c>
      <c r="Y35" s="119" t="str">
        <f ca="1">IF(Z35="","",IFERROR(VLOOKUP(V35,Results,12,FALSE),""))</f>
        <v/>
      </c>
      <c r="Z35" s="104" t="str">
        <f ca="1">IFERROR(VLOOKUP(V35,Results,13,FALSE),"")</f>
        <v/>
      </c>
      <c r="AA35" s="104" t="str">
        <f ca="1">IF(Z35="","",IFERROR(VLOOKUP(V35,Results,8,FALSE),""))</f>
        <v/>
      </c>
      <c r="AB35" s="124" t="str">
        <f ca="1">IFERROR(IF($BP35&gt;AB31,"",VLOOKUP(AB$5&amp;"@"&amp;$BQ35&amp;"@"&amp;$BP35,Results_TechRep_Well,2,FALSE)),"")</f>
        <v/>
      </c>
      <c r="AC35" s="117" t="str">
        <f ca="1">IF(AF35="","",IFERROR(VLOOKUP(AB35,Results,11,FALSE),""))</f>
        <v/>
      </c>
      <c r="AD35" s="125" t="str">
        <f ca="1">IF(AF35="","",IFERROR(VLOOKUP(AB35,Results,9,FALSE),""))</f>
        <v/>
      </c>
      <c r="AE35" s="119" t="str">
        <f ca="1">IF(AF35="","",IFERROR(VLOOKUP(AB35,Results,12,FALSE),""))</f>
        <v/>
      </c>
      <c r="AF35" s="104" t="str">
        <f ca="1">IFERROR(VLOOKUP(AB35,Results,13,FALSE),"")</f>
        <v/>
      </c>
      <c r="AG35" s="104" t="str">
        <f ca="1">IF(AF35="","",IFERROR(VLOOKUP(AB35,Results,8,FALSE),""))</f>
        <v/>
      </c>
      <c r="AH35" s="124" t="str">
        <f ca="1">IFERROR(IF($BP35&gt;AH31,"",VLOOKUP(AH$5&amp;"@"&amp;$BQ35&amp;"@"&amp;$BP35,Results_TechRep_Well,2,FALSE)),"")</f>
        <v/>
      </c>
      <c r="AI35" s="117" t="str">
        <f ca="1">IF(AL35="","",IFERROR(VLOOKUP(AH35,Results,11,FALSE),""))</f>
        <v/>
      </c>
      <c r="AJ35" s="125" t="str">
        <f ca="1">IF(AL35="","",IFERROR(VLOOKUP(AH35,Results,9,FALSE),""))</f>
        <v/>
      </c>
      <c r="AK35" s="119" t="str">
        <f ca="1">IF(AL35="","",IFERROR(VLOOKUP(AH35,Results,12,FALSE),""))</f>
        <v/>
      </c>
      <c r="AL35" s="104" t="str">
        <f ca="1">IFERROR(VLOOKUP(AH35,Results,13,FALSE),"")</f>
        <v/>
      </c>
      <c r="AM35" s="104" t="str">
        <f ca="1">IF(AL35="","",IFERROR(VLOOKUP(AH35,Results,8,FALSE),""))</f>
        <v/>
      </c>
      <c r="AN35" s="124" t="str">
        <f ca="1">IFERROR(IF($BP35&gt;AN31,"",VLOOKUP(AN$5&amp;"@"&amp;$BQ35&amp;"@"&amp;$BP35,Results_TechRep_Well,2,FALSE)),"")</f>
        <v/>
      </c>
      <c r="AO35" s="117" t="str">
        <f ca="1">IF(AR35="","",IFERROR(VLOOKUP(AN35,Results,11,FALSE),""))</f>
        <v/>
      </c>
      <c r="AP35" s="125" t="str">
        <f ca="1">IF(AR35="","",IFERROR(VLOOKUP(AN35,Results,9,FALSE),""))</f>
        <v/>
      </c>
      <c r="AQ35" s="119" t="str">
        <f ca="1">IF(AR35="","",IFERROR(VLOOKUP(AN35,Results,12,FALSE),""))</f>
        <v/>
      </c>
      <c r="AR35" s="104" t="str">
        <f ca="1">IFERROR(VLOOKUP(AN35,Results,13,FALSE),"")</f>
        <v/>
      </c>
      <c r="AS35" s="104" t="str">
        <f ca="1">IF(AR35="","",IFERROR(VLOOKUP(AN35,Results,8,FALSE),""))</f>
        <v/>
      </c>
      <c r="AT35" s="124"/>
      <c r="AU35" s="117"/>
      <c r="AV35" s="125"/>
      <c r="AW35" s="119"/>
      <c r="AX35" s="104"/>
      <c r="AY35" s="104"/>
      <c r="AZ35" s="124"/>
      <c r="BA35" s="104"/>
      <c r="BB35" s="104"/>
      <c r="BC35" s="119"/>
      <c r="BD35" s="104"/>
      <c r="BE35" s="104"/>
      <c r="BF35" s="104"/>
      <c r="BG35" s="104"/>
      <c r="BH35" s="104"/>
      <c r="BI35" s="104"/>
      <c r="BJ35" s="107"/>
      <c r="BK35" s="107"/>
      <c r="BL35" s="108"/>
      <c r="BP35" s="27">
        <v>4</v>
      </c>
      <c r="BQ35" s="27" t="str">
        <f>A31</f>
        <v>2_3</v>
      </c>
    </row>
    <row r="36" spans="1:74" x14ac:dyDescent="0.25">
      <c r="A36" s="109" t="str">
        <f>IFERROR(INDEX(Rep_Samples,BL36),"")</f>
        <v>3_1</v>
      </c>
      <c r="B36" s="110" t="str">
        <f>IFERROR(INDEX(Samples_Names,LEFT(A36,LEN(A36)-2))&amp;RIGHT(A36,2),"")</f>
        <v>3B_1</v>
      </c>
      <c r="C36" s="110" t="str">
        <f ca="1">BM36&amp;" T_Rep"</f>
        <v>4 T_Rep</v>
      </c>
      <c r="D36" s="111">
        <f ca="1">IF(OR($A36="",D$5=""),"",COUNTIF(Result_TechRep,D$5&amp;"@"&amp;$A36))</f>
        <v>4</v>
      </c>
      <c r="E36" s="112">
        <f ca="1">IFERROR(AVERAGE(E37:E40),"")</f>
        <v>0.99705114693829699</v>
      </c>
      <c r="F36" s="113">
        <f ca="1">IFERROR(MEDIAN(F37:F40),"")</f>
        <v>3.6033293560373432</v>
      </c>
      <c r="G36" s="114">
        <f ca="1">IFERROR(10^(1/F36)-1,"")</f>
        <v>0.89461565008184141</v>
      </c>
      <c r="H36" s="115">
        <f ca="1">IFERROR(LOG((IF(H37="",0,(G37/100+1)^H37)+IF(H38="",0,(G38/100+1)^H38)+IF(H39="",0,(G39/100+1)^H39)+IF(H40="",0,(G40/100+1)^H40))/COUNT(H37:H40),(G36/100+1)),"")</f>
        <v>27.982032425869086</v>
      </c>
      <c r="I36" s="116">
        <f ca="1">IFERROR(AVERAGE(I37:I40),"")</f>
        <v>5.25</v>
      </c>
      <c r="J36" s="111">
        <f ca="1">IF(OR($A36="",J$5=""),"",COUNTIF(Result_TechRep,J$5&amp;"@"&amp;$A36))</f>
        <v>2</v>
      </c>
      <c r="K36" s="112">
        <f ca="1">IFERROR(AVERAGE(K37:K40),"")</f>
        <v>0.99572347992564458</v>
      </c>
      <c r="L36" s="113">
        <f ca="1">IFERROR(MEDIAN(L37:L40),"")</f>
        <v>3.9349332419087752</v>
      </c>
      <c r="M36" s="114">
        <f ca="1">IFERROR(10^(1/L36)-1,"")</f>
        <v>0.79528712997617168</v>
      </c>
      <c r="N36" s="115">
        <f ca="1">IFERROR(LOG((IF(N37="",0,(M37/100+1)^N37)+IF(N38="",0,(M38/100+1)^N38)+IF(N39="",0,(M39/100+1)^N39)+IF(N40="",0,(M40/100+1)^N40))/COUNT(N37:N40),(M36/100+1)),"")</f>
        <v>25.811248781456293</v>
      </c>
      <c r="O36" s="116">
        <f ca="1">IFERROR(AVERAGE(O37:O40),"")</f>
        <v>5</v>
      </c>
      <c r="P36" s="111">
        <f ca="1">IF(OR($A36="",P$5=""),"",COUNTIF(Result_TechRep,P$5&amp;"@"&amp;$A36))</f>
        <v>2</v>
      </c>
      <c r="Q36" s="112">
        <f ca="1">IFERROR(AVERAGE(Q37:Q40),"")</f>
        <v>0.99843966437707932</v>
      </c>
      <c r="R36" s="113">
        <f ca="1">IFERROR(MEDIAN(R37:R40),"")</f>
        <v>3.4380652094130544</v>
      </c>
      <c r="S36" s="114">
        <f ca="1">IFERROR(10^(1/R36)-1,"")</f>
        <v>0.95371524870182212</v>
      </c>
      <c r="T36" s="115">
        <f ca="1">IFERROR(LOG((IF(T37="",0,(S37/100+1)^T37)+IF(T38="",0,(S38/100+1)^T38)+IF(T39="",0,(S39/100+1)^T39)+IF(T40="",0,(S40/100+1)^T40))/COUNT(T37:T40),(S36/100+1)),"")</f>
        <v>27.993011382992769</v>
      </c>
      <c r="U36" s="116">
        <f ca="1">IFERROR(AVERAGE(U37:U40),"")</f>
        <v>5</v>
      </c>
      <c r="V36" s="111">
        <f ca="1">IF(OR($A36="",V$5=""),"",COUNTIF(Result_TechRep,V$5&amp;"@"&amp;$A36))</f>
        <v>2</v>
      </c>
      <c r="W36" s="112">
        <f ca="1">IFERROR(AVERAGE(W37:W40),"")</f>
        <v>0.99570255418129405</v>
      </c>
      <c r="X36" s="113">
        <f ca="1">IFERROR(MEDIAN(X37:X40),"")</f>
        <v>3.3159869911910986</v>
      </c>
      <c r="Y36" s="114">
        <f ca="1">IFERROR(10^(1/X36)-1,"")</f>
        <v>1.0024853037209409</v>
      </c>
      <c r="Z36" s="115">
        <f ca="1">IFERROR(LOG((IF(Z37="",0,(Y37/100+1)^Z37)+IF(Z38="",0,(Y38/100+1)^Z38)+IF(Z39="",0,(Y39/100+1)^Z39)+IF(Z40="",0,(Y40/100+1)^Z40))/COUNT(Z37:Z40),(Y36/100+1)),"")</f>
        <v>29.015950905079464</v>
      </c>
      <c r="AA36" s="116">
        <f ca="1">IFERROR(AVERAGE(AA37:AA40),"")</f>
        <v>4.5</v>
      </c>
      <c r="AB36" s="111">
        <f ca="1">IF(OR($A36="",AB$5=""),"",COUNTIF(Result_TechRep,AB$5&amp;"@"&amp;$A36))</f>
        <v>2</v>
      </c>
      <c r="AC36" s="112">
        <f ca="1">IFERROR(AVERAGE(AC37:AC40),"")</f>
        <v>0.99646464946285696</v>
      </c>
      <c r="AD36" s="113">
        <f ca="1">IFERROR(MEDIAN(AD37:AD40),"")</f>
        <v>3.7296576254391205</v>
      </c>
      <c r="AE36" s="114">
        <f ca="1">IFERROR(10^(1/AD36)-1,"")</f>
        <v>0.85404864846254069</v>
      </c>
      <c r="AF36" s="115">
        <f ca="1">IFERROR(LOG((IF(AF37="",0,(AE37/100+1)^AF37)+IF(AF38="",0,(AE38/100+1)^AF38)+IF(AF39="",0,(AE39/100+1)^AF39)+IF(AF40="",0,(AE40/100+1)^AF40))/COUNT(AF37:AF40),(AE36/100+1)),"")</f>
        <v>27.781984522671682</v>
      </c>
      <c r="AG36" s="116">
        <f ca="1">IFERROR(AVERAGE(AG37:AG40),"")</f>
        <v>5.5</v>
      </c>
      <c r="AH36" s="111">
        <f ca="1">IF(OR($A36="",AH$5=""),"",COUNTIF(Result_TechRep,AH$5&amp;"@"&amp;$A36))</f>
        <v>2</v>
      </c>
      <c r="AI36" s="112">
        <f ca="1">IFERROR(AVERAGE(AI37:AI40),"")</f>
        <v>0.99734403800470872</v>
      </c>
      <c r="AJ36" s="113">
        <f ca="1">IFERROR(MEDIAN(AJ37:AJ40),"")</f>
        <v>3.5889160404072951</v>
      </c>
      <c r="AK36" s="114">
        <f ca="1">IFERROR(10^(1/AJ36)-1,"")</f>
        <v>0.89948410147423541</v>
      </c>
      <c r="AL36" s="115">
        <f ca="1">IFERROR(LOG((IF(AL37="",0,(AK37/100+1)^AL37)+IF(AL38="",0,(AK38/100+1)^AL38)+IF(AL39="",0,(AK39/100+1)^AL39)+IF(AL40="",0,(AK40/100+1)^AL40))/COUNT(AL37:AL40),(AK36/100+1)),"")</f>
        <v>28.94618372413786</v>
      </c>
      <c r="AM36" s="116">
        <f ca="1">IFERROR(AVERAGE(AM37:AM40),"")</f>
        <v>5</v>
      </c>
      <c r="AN36" s="111">
        <f ca="1">IF(OR($A36="",AN$5=""),"",COUNTIF(Result_TechRep,AN$5&amp;"@"&amp;$A36))</f>
        <v>2</v>
      </c>
      <c r="AO36" s="112">
        <f ca="1">IFERROR(AVERAGE(AO37:AO40),"")</f>
        <v>0.99798685052360381</v>
      </c>
      <c r="AP36" s="113">
        <f ca="1">IFERROR(MEDIAN(AP37:AP40),"")</f>
        <v>3.439038090966331</v>
      </c>
      <c r="AQ36" s="114">
        <f ca="1">IFERROR(10^(1/AP36)-1,"")</f>
        <v>0.95334512688338036</v>
      </c>
      <c r="AR36" s="115">
        <f ca="1">IFERROR(LOG((IF(AR37="",0,(AQ37/100+1)^AR37)+IF(AR38="",0,(AQ38/100+1)^AR38)+IF(AR39="",0,(AQ39/100+1)^AR39)+IF(AR40="",0,(AQ40/100+1)^AR40))/COUNT(AR37:AR40),(AQ36/100+1)),"")</f>
        <v>28.530393638708748</v>
      </c>
      <c r="AS36" s="116">
        <f ca="1">IFERROR(AVERAGE(AS37:AS40),"")</f>
        <v>5</v>
      </c>
      <c r="AT36" s="111"/>
      <c r="AU36" s="112"/>
      <c r="AV36" s="113"/>
      <c r="AW36" s="114"/>
      <c r="AX36" s="115"/>
      <c r="AY36" s="116"/>
      <c r="AZ36" s="111"/>
      <c r="BA36" s="112"/>
      <c r="BB36" s="113"/>
      <c r="BC36" s="114"/>
      <c r="BD36" s="115"/>
      <c r="BE36" s="116"/>
      <c r="BF36" s="104"/>
      <c r="BG36" s="104"/>
      <c r="BH36" s="104"/>
      <c r="BI36" s="104"/>
      <c r="BJ36" s="107"/>
      <c r="BK36" s="107"/>
      <c r="BL36" s="108">
        <f>1+BL31</f>
        <v>7</v>
      </c>
      <c r="BM36" s="27">
        <f ca="1">MAX(D36,J36,P36,V36,AB36,AH36,AN36,AT36,AZ36,BF36)</f>
        <v>4</v>
      </c>
      <c r="BN36" s="165">
        <f ca="1">MAX(BR36:BV36,BR38:BV38)</f>
        <v>0.64739474376047568</v>
      </c>
      <c r="BO36" s="165">
        <f ca="1">COUNTIF(BR36:BV36,"&gt;"&amp;$B$3)+COUNTIF(BR38:BV38,"&gt;"&amp;$B$3)</f>
        <v>0</v>
      </c>
      <c r="BR36" s="165">
        <f ca="1">MAX(H37:H40)-MIN(H37:H40)</f>
        <v>0.64739474376047568</v>
      </c>
      <c r="BS36" s="165">
        <f ca="1">MAX(N37:N40)-MIN(N37:N40)</f>
        <v>0.15943198489846111</v>
      </c>
      <c r="BT36" s="165">
        <f ca="1">MAX(T37:T40)-MIN(T37:T40)</f>
        <v>0.13284797343049703</v>
      </c>
      <c r="BU36" s="165">
        <f ca="1">MAX(Z37:Z40)-MIN(Z37:Z40)</f>
        <v>0.22549353373750591</v>
      </c>
      <c r="BV36" s="165">
        <f ca="1">MAX(AF37:AF40)-MIN(AF37:AF40)</f>
        <v>5.8320899776447277E-2</v>
      </c>
    </row>
    <row r="37" spans="1:74" x14ac:dyDescent="0.25">
      <c r="A37" s="104"/>
      <c r="B37" s="123"/>
      <c r="C37" s="124" t="str">
        <f ca="1">IF(BP37&gt;BM36,"","T_Rep"&amp;BP37)</f>
        <v>T_Rep1</v>
      </c>
      <c r="D37" s="124" t="str">
        <f ca="1">IFERROR(IF($BP37&gt;D36,"",VLOOKUP(D$5&amp;"@"&amp;$BQ37&amp;"@"&amp;$BP37,Results_TechRep_Well,2,FALSE)),"")</f>
        <v>1G7</v>
      </c>
      <c r="E37" s="117">
        <f ca="1">IF(H37="","",IFERROR(VLOOKUP(D37,Results,11,FALSE),""))</f>
        <v>0.99658471838353835</v>
      </c>
      <c r="F37" s="125">
        <f ca="1">IF(H37="","",IFERROR(VLOOKUP(D37,Results,9,FALSE),""))</f>
        <v>3.4965252952229555</v>
      </c>
      <c r="G37" s="119">
        <f ca="1">IF(H37="","",IFERROR(VLOOKUP(D37,Results,12,FALSE),""))</f>
        <v>0.93196038515513568</v>
      </c>
      <c r="H37" s="120">
        <f ca="1">IFERROR(VLOOKUP(D37,Results,13,FALSE),"")</f>
        <v>27.861472609581597</v>
      </c>
      <c r="I37" s="104">
        <f ca="1">IF(H37="","",IFERROR(VLOOKUP(D37,Results,8,FALSE),""))</f>
        <v>5</v>
      </c>
      <c r="J37" s="124" t="str">
        <f ca="1">IFERROR(IF($BP37&gt;J36,"",VLOOKUP(J$5&amp;"@"&amp;$BQ37&amp;"@"&amp;$BP37,Results_TechRep_Well,2,FALSE)),"")</f>
        <v>1A7</v>
      </c>
      <c r="K37" s="117">
        <f ca="1">IF(N37="","",IFERROR(VLOOKUP(J37,Results,11,FALSE),""))</f>
        <v>0.9949306435800529</v>
      </c>
      <c r="L37" s="125">
        <f ca="1">IF(N37="","",IFERROR(VLOOKUP(J37,Results,9,FALSE),""))</f>
        <v>3.7653296945062591</v>
      </c>
      <c r="M37" s="119">
        <f ca="1">IF(N37="","",IFERROR(VLOOKUP(J37,Results,12,FALSE),""))</f>
        <v>0.84323620893229201</v>
      </c>
      <c r="N37" s="120">
        <f ca="1">IFERROR(VLOOKUP(J37,Results,13,FALSE),"")</f>
        <v>25.795842124900815</v>
      </c>
      <c r="O37" s="104">
        <f ca="1">IF(N37="","",IFERROR(VLOOKUP(J37,Results,8,FALSE),""))</f>
        <v>5</v>
      </c>
      <c r="P37" s="124" t="str">
        <f ca="1">IFERROR(IF($BP37&gt;P36,"",VLOOKUP(P$5&amp;"@"&amp;$BQ37&amp;"@"&amp;$BP37,Results_TechRep_Well,2,FALSE)),"")</f>
        <v>1C7</v>
      </c>
      <c r="Q37" s="117">
        <f ca="1">IF(T37="","",IFERROR(VLOOKUP(P37,Results,11,FALSE),""))</f>
        <v>0.9986216595774674</v>
      </c>
      <c r="R37" s="125">
        <f ca="1">IF(T37="","",IFERROR(VLOOKUP(P37,Results,9,FALSE),""))</f>
        <v>3.4446778286147799</v>
      </c>
      <c r="S37" s="119">
        <f ca="1">IF(T37="","",IFERROR(VLOOKUP(P37,Results,12,FALSE),""))</f>
        <v>0.95120504710496978</v>
      </c>
      <c r="T37" s="120">
        <f ca="1">IFERROR(VLOOKUP(P37,Results,13,FALSE),"")</f>
        <v>28.05942174477476</v>
      </c>
      <c r="U37" s="104">
        <f ca="1">IF(T37="","",IFERROR(VLOOKUP(P37,Results,8,FALSE),""))</f>
        <v>5</v>
      </c>
      <c r="V37" s="124" t="str">
        <f ca="1">IFERROR(IF($BP37&gt;V36,"",VLOOKUP(V$5&amp;"@"&amp;$BQ37&amp;"@"&amp;$BP37,Results_TechRep_Well,2,FALSE)),"")</f>
        <v>1E7</v>
      </c>
      <c r="W37" s="117">
        <f ca="1">IF(Z37="","",IFERROR(VLOOKUP(V37,Results,11,FALSE),""))</f>
        <v>0.99433362005178683</v>
      </c>
      <c r="X37" s="125">
        <f ca="1">IF(Z37="","",IFERROR(VLOOKUP(V37,Results,9,FALSE),""))</f>
        <v>3.2584978034955419</v>
      </c>
      <c r="Y37" s="119">
        <f ca="1">IF(Z37="","",IFERROR(VLOOKUP(V37,Results,12,FALSE),""))</f>
        <v>1.0271686442592824</v>
      </c>
      <c r="Z37" s="120">
        <f ca="1">IFERROR(VLOOKUP(V37,Results,13,FALSE),"")</f>
        <v>28.888084061906156</v>
      </c>
      <c r="AA37" s="104">
        <f ca="1">IF(Z37="","",IFERROR(VLOOKUP(V37,Results,8,FALSE),""))</f>
        <v>5</v>
      </c>
      <c r="AB37" s="124" t="str">
        <f ca="1">IFERROR(IF($BP37&gt;AB36,"",VLOOKUP(AB$5&amp;"@"&amp;$BQ37&amp;"@"&amp;$BP37,Results_TechRep_Well,2,FALSE)),"")</f>
        <v>2A7</v>
      </c>
      <c r="AC37" s="117">
        <f ca="1">IF(AF37="","",IFERROR(VLOOKUP(AB37,Results,11,FALSE),""))</f>
        <v>0.99595399570146637</v>
      </c>
      <c r="AD37" s="125">
        <f ca="1">IF(AF37="","",IFERROR(VLOOKUP(AB37,Results,9,FALSE),""))</f>
        <v>3.7115115171192108</v>
      </c>
      <c r="AE37" s="119">
        <f ca="1">IF(AF37="","",IFERROR(VLOOKUP(AB37,Results,12,FALSE),""))</f>
        <v>0.85965339710283617</v>
      </c>
      <c r="AF37" s="120">
        <f ca="1">IFERROR(VLOOKUP(AB37,Results,13,FALSE),"")</f>
        <v>27.809625307917564</v>
      </c>
      <c r="AG37" s="104">
        <f ca="1">IF(AF37="","",IFERROR(VLOOKUP(AB37,Results,8,FALSE),""))</f>
        <v>5</v>
      </c>
      <c r="AH37" s="124" t="str">
        <f ca="1">IFERROR(IF($BP37&gt;AH36,"",VLOOKUP(AH$5&amp;"@"&amp;$BQ37&amp;"@"&amp;$BP37,Results_TechRep_Well,2,FALSE)),"")</f>
        <v>2E7</v>
      </c>
      <c r="AI37" s="117">
        <f ca="1">IF(AL37="","",IFERROR(VLOOKUP(AH37,Results,11,FALSE),""))</f>
        <v>0.99742019511355617</v>
      </c>
      <c r="AJ37" s="125">
        <f ca="1">IF(AL37="","",IFERROR(VLOOKUP(AH37,Results,9,FALSE),""))</f>
        <v>3.5757514999919748</v>
      </c>
      <c r="AK37" s="119">
        <f ca="1">IF(AL37="","",IFERROR(VLOOKUP(AH37,Results,12,FALSE),""))</f>
        <v>0.90397609830636139</v>
      </c>
      <c r="AL37" s="120">
        <f ca="1">IFERROR(VLOOKUP(AH37,Results,13,FALSE),"")</f>
        <v>29.013684868323274</v>
      </c>
      <c r="AM37" s="104">
        <f ca="1">IF(AL37="","",IFERROR(VLOOKUP(AH37,Results,8,FALSE),""))</f>
        <v>5</v>
      </c>
      <c r="AN37" s="124" t="str">
        <f ca="1">IFERROR(IF($BP37&gt;AN36,"",VLOOKUP(AN$5&amp;"@"&amp;$BQ37&amp;"@"&amp;$BP37,Results_TechRep_Well,2,FALSE)),"")</f>
        <v>2C7</v>
      </c>
      <c r="AO37" s="117">
        <f ca="1">IF(AR37="","",IFERROR(VLOOKUP(AN37,Results,11,FALSE),""))</f>
        <v>0.99859576102148495</v>
      </c>
      <c r="AP37" s="125">
        <f ca="1">IF(AR37="","",IFERROR(VLOOKUP(AN37,Results,9,FALSE),""))</f>
        <v>3.4177697420348192</v>
      </c>
      <c r="AQ37" s="119">
        <f ca="1">IF(AR37="","",IFERROR(VLOOKUP(AN37,Results,12,FALSE),""))</f>
        <v>0.96150068556137547</v>
      </c>
      <c r="AR37" s="120">
        <f ca="1">IFERROR(VLOOKUP(AN37,Results,13,FALSE),"")</f>
        <v>28.750945223457542</v>
      </c>
      <c r="AS37" s="104">
        <f ca="1">IF(AR37="","",IFERROR(VLOOKUP(AN37,Results,8,FALSE),""))</f>
        <v>5</v>
      </c>
      <c r="AT37" s="124"/>
      <c r="AU37" s="117"/>
      <c r="AV37" s="125"/>
      <c r="AW37" s="119"/>
      <c r="AX37" s="120"/>
      <c r="AY37" s="104"/>
      <c r="AZ37" s="124"/>
      <c r="BA37" s="117"/>
      <c r="BB37" s="125"/>
      <c r="BC37" s="119"/>
      <c r="BD37" s="120"/>
      <c r="BE37" s="104"/>
      <c r="BF37" s="104"/>
      <c r="BG37" s="104"/>
      <c r="BH37" s="104"/>
      <c r="BI37" s="104"/>
      <c r="BJ37" s="107"/>
      <c r="BK37" s="107"/>
      <c r="BL37" s="108"/>
      <c r="BP37" s="27">
        <v>1</v>
      </c>
      <c r="BQ37" s="27" t="str">
        <f>A36</f>
        <v>3_1</v>
      </c>
      <c r="BR37" s="27" t="s">
        <v>657</v>
      </c>
      <c r="BS37" s="27" t="s">
        <v>658</v>
      </c>
      <c r="BT37" s="27" t="s">
        <v>659</v>
      </c>
      <c r="BU37" s="27" t="s">
        <v>660</v>
      </c>
      <c r="BV37" s="27" t="s">
        <v>661</v>
      </c>
    </row>
    <row r="38" spans="1:74" x14ac:dyDescent="0.25">
      <c r="A38" s="104"/>
      <c r="B38" s="123"/>
      <c r="C38" s="124" t="str">
        <f ca="1">IF(BP38&gt;BM36,"","T_Rep"&amp;BP38)</f>
        <v>T_Rep2</v>
      </c>
      <c r="D38" s="124" t="str">
        <f ca="1">IFERROR(IF($BP38&gt;D36,"",VLOOKUP(D$5&amp;"@"&amp;$BQ38&amp;"@"&amp;$BP38,Results_TechRep_Well,2,FALSE)),"")</f>
        <v>1H7</v>
      </c>
      <c r="E38" s="117">
        <f ca="1">IF(H38="","",IFERROR(VLOOKUP(D38,Results,11,FALSE),""))</f>
        <v>0.9960825976367107</v>
      </c>
      <c r="F38" s="125">
        <f ca="1">IF(H38="","",IFERROR(VLOOKUP(D38,Results,9,FALSE),""))</f>
        <v>3.6203601572340451</v>
      </c>
      <c r="G38" s="119">
        <f ca="1">IF(H38="","",IFERROR(VLOOKUP(D38,Results,12,FALSE),""))</f>
        <v>0.88892890760616328</v>
      </c>
      <c r="H38" s="120">
        <f ca="1">IFERROR(VLOOKUP(D38,Results,13,FALSE),"")</f>
        <v>28.224577310423559</v>
      </c>
      <c r="I38" s="104">
        <f ca="1">IF(H38="","",IFERROR(VLOOKUP(D38,Results,8,FALSE),""))</f>
        <v>6</v>
      </c>
      <c r="J38" s="124" t="str">
        <f ca="1">IFERROR(IF($BP38&gt;J36,"",VLOOKUP(J$5&amp;"@"&amp;$BQ38&amp;"@"&amp;$BP38,Results_TechRep_Well,2,FALSE)),"")</f>
        <v>1B7</v>
      </c>
      <c r="K38" s="117">
        <f ca="1">IF(N38="","",IFERROR(VLOOKUP(J38,Results,11,FALSE),""))</f>
        <v>0.99651631627123627</v>
      </c>
      <c r="L38" s="125">
        <f ca="1">IF(N38="","",IFERROR(VLOOKUP(J38,Results,9,FALSE),""))</f>
        <v>4.1045367893112914</v>
      </c>
      <c r="M38" s="119">
        <f ca="1">IF(N38="","",IFERROR(VLOOKUP(J38,Results,12,FALSE),""))</f>
        <v>0.75239841216967784</v>
      </c>
      <c r="N38" s="120">
        <f ca="1">IFERROR(VLOOKUP(J38,Results,13,FALSE),"")</f>
        <v>25.636410140002354</v>
      </c>
      <c r="O38" s="104">
        <f ca="1">IF(N38="","",IFERROR(VLOOKUP(J38,Results,8,FALSE),""))</f>
        <v>5</v>
      </c>
      <c r="P38" s="124" t="str">
        <f ca="1">IFERROR(IF($BP38&gt;P36,"",VLOOKUP(P$5&amp;"@"&amp;$BQ38&amp;"@"&amp;$BP38,Results_TechRep_Well,2,FALSE)),"")</f>
        <v>1D7</v>
      </c>
      <c r="Q38" s="117">
        <f ca="1">IF(T38="","",IFERROR(VLOOKUP(P38,Results,11,FALSE),""))</f>
        <v>0.99825766917669123</v>
      </c>
      <c r="R38" s="125">
        <f ca="1">IF(T38="","",IFERROR(VLOOKUP(P38,Results,9,FALSE),""))</f>
        <v>3.4314525902113289</v>
      </c>
      <c r="S38" s="119">
        <f ca="1">IF(T38="","",IFERROR(VLOOKUP(P38,Results,12,FALSE),""))</f>
        <v>0.95623837296560943</v>
      </c>
      <c r="T38" s="120">
        <f ca="1">IFERROR(VLOOKUP(P38,Results,13,FALSE),"")</f>
        <v>27.926573771344263</v>
      </c>
      <c r="U38" s="104">
        <f ca="1">IF(T38="","",IFERROR(VLOOKUP(P38,Results,8,FALSE),""))</f>
        <v>5</v>
      </c>
      <c r="V38" s="124" t="str">
        <f ca="1">IFERROR(IF($BP38&gt;V36,"",VLOOKUP(V$5&amp;"@"&amp;$BQ38&amp;"@"&amp;$BP38,Results_TechRep_Well,2,FALSE)),"")</f>
        <v>1F7</v>
      </c>
      <c r="W38" s="117">
        <f ca="1">IF(Z38="","",IFERROR(VLOOKUP(V38,Results,11,FALSE),""))</f>
        <v>0.99707148831080139</v>
      </c>
      <c r="X38" s="125">
        <f ca="1">IF(Z38="","",IFERROR(VLOOKUP(V38,Results,9,FALSE),""))</f>
        <v>3.3734761788866554</v>
      </c>
      <c r="Y38" s="119">
        <f ca="1">IF(Z38="","",IFERROR(VLOOKUP(V38,Results,12,FALSE),""))</f>
        <v>0.97892864634539523</v>
      </c>
      <c r="Z38" s="120">
        <f ca="1">IFERROR(VLOOKUP(V38,Results,13,FALSE),"")</f>
        <v>29.113577595643662</v>
      </c>
      <c r="AA38" s="104">
        <f ca="1">IF(Z38="","",IFERROR(VLOOKUP(V38,Results,8,FALSE),""))</f>
        <v>4</v>
      </c>
      <c r="AB38" s="124" t="str">
        <f ca="1">IFERROR(IF($BP38&gt;AB36,"",VLOOKUP(AB$5&amp;"@"&amp;$BQ38&amp;"@"&amp;$BP38,Results_TechRep_Well,2,FALSE)),"")</f>
        <v>2B7</v>
      </c>
      <c r="AC38" s="117">
        <f ca="1">IF(AF38="","",IFERROR(VLOOKUP(AB38,Results,11,FALSE),""))</f>
        <v>0.99697530322424754</v>
      </c>
      <c r="AD38" s="125">
        <f ca="1">IF(AF38="","",IFERROR(VLOOKUP(AB38,Results,9,FALSE),""))</f>
        <v>3.7478037337590302</v>
      </c>
      <c r="AE38" s="119">
        <f ca="1">IF(AF38="","",IFERROR(VLOOKUP(AB38,Results,12,FALSE),""))</f>
        <v>0.84851482150331181</v>
      </c>
      <c r="AF38" s="120">
        <f ca="1">IFERROR(VLOOKUP(AB38,Results,13,FALSE),"")</f>
        <v>27.751304408141117</v>
      </c>
      <c r="AG38" s="104">
        <f ca="1">IF(AF38="","",IFERROR(VLOOKUP(AB38,Results,8,FALSE),""))</f>
        <v>6</v>
      </c>
      <c r="AH38" s="124" t="str">
        <f ca="1">IFERROR(IF($BP38&gt;AH36,"",VLOOKUP(AH$5&amp;"@"&amp;$BQ38&amp;"@"&amp;$BP38,Results_TechRep_Well,2,FALSE)),"")</f>
        <v>2F7</v>
      </c>
      <c r="AI38" s="117">
        <f ca="1">IF(AL38="","",IFERROR(VLOOKUP(AH38,Results,11,FALSE),""))</f>
        <v>0.99726788089586127</v>
      </c>
      <c r="AJ38" s="125">
        <f ca="1">IF(AL38="","",IFERROR(VLOOKUP(AH38,Results,9,FALSE),""))</f>
        <v>3.6020805808226153</v>
      </c>
      <c r="AK38" s="119">
        <f ca="1">IF(AL38="","",IFERROR(VLOOKUP(AH38,Results,12,FALSE),""))</f>
        <v>0.89503542047319407</v>
      </c>
      <c r="AL38" s="120">
        <f ca="1">IFERROR(VLOOKUP(AH38,Results,13,FALSE),"")</f>
        <v>28.876218873531499</v>
      </c>
      <c r="AM38" s="104">
        <f ca="1">IF(AL38="","",IFERROR(VLOOKUP(AH38,Results,8,FALSE),""))</f>
        <v>5</v>
      </c>
      <c r="AN38" s="124" t="str">
        <f ca="1">IFERROR(IF($BP38&gt;AN36,"",VLOOKUP(AN$5&amp;"@"&amp;$BQ38&amp;"@"&amp;$BP38,Results_TechRep_Well,2,FALSE)),"")</f>
        <v>2D7</v>
      </c>
      <c r="AO38" s="117">
        <f ca="1">IF(AR38="","",IFERROR(VLOOKUP(AN38,Results,11,FALSE),""))</f>
        <v>0.99737794002572255</v>
      </c>
      <c r="AP38" s="125">
        <f ca="1">IF(AR38="","",IFERROR(VLOOKUP(AN38,Results,9,FALSE),""))</f>
        <v>3.4603064398978427</v>
      </c>
      <c r="AQ38" s="119">
        <f ca="1">IF(AR38="","",IFERROR(VLOOKUP(AN38,Results,12,FALSE),""))</f>
        <v>0.94532310966951916</v>
      </c>
      <c r="AR38" s="120">
        <f ca="1">IFERROR(VLOOKUP(AN38,Results,13,FALSE),"")</f>
        <v>28.300012930174397</v>
      </c>
      <c r="AS38" s="104">
        <f ca="1">IF(AR38="","",IFERROR(VLOOKUP(AN38,Results,8,FALSE),""))</f>
        <v>5</v>
      </c>
      <c r="AT38" s="124"/>
      <c r="AU38" s="117"/>
      <c r="AV38" s="125"/>
      <c r="AW38" s="119"/>
      <c r="AX38" s="120"/>
      <c r="AY38" s="104"/>
      <c r="AZ38" s="124"/>
      <c r="BA38" s="117"/>
      <c r="BB38" s="125"/>
      <c r="BC38" s="119"/>
      <c r="BD38" s="120"/>
      <c r="BE38" s="104"/>
      <c r="BF38" s="104"/>
      <c r="BG38" s="104"/>
      <c r="BH38" s="104"/>
      <c r="BI38" s="104"/>
      <c r="BJ38" s="107"/>
      <c r="BK38" s="107"/>
      <c r="BL38" s="108"/>
      <c r="BP38" s="27">
        <v>2</v>
      </c>
      <c r="BQ38" s="27" t="str">
        <f>A36</f>
        <v>3_1</v>
      </c>
      <c r="BR38" s="165">
        <f ca="1">MAX(AL37:AL40)-MIN(AL37:AL40)</f>
        <v>0.1374659947917749</v>
      </c>
      <c r="BS38" s="165">
        <f ca="1">MAX(AR37:AR40)-MIN(AR37:AR40)</f>
        <v>0.45093229328314521</v>
      </c>
      <c r="BT38" s="165">
        <f>MAX(AX37:AX40)-MIN(AX37:AX40)</f>
        <v>0</v>
      </c>
      <c r="BU38" s="165">
        <f>MAX(BD37:BD40)-MIN(BD37:BD40)</f>
        <v>0</v>
      </c>
      <c r="BV38" s="165">
        <f>MAX(BJ37:BJ40)-MIN(BJ37:BJ40)</f>
        <v>0</v>
      </c>
    </row>
    <row r="39" spans="1:74" x14ac:dyDescent="0.25">
      <c r="A39" s="104"/>
      <c r="B39" s="123"/>
      <c r="C39" s="124" t="str">
        <f ca="1">IF(BP39&gt;BM36,"","T_Rep"&amp;BP39)</f>
        <v>T_Rep3</v>
      </c>
      <c r="D39" s="124" t="str">
        <f ca="1">IFERROR(IF($BP39&gt;D36,"",VLOOKUP(D$5&amp;"@"&amp;$BQ39&amp;"@"&amp;$BP39,Results_TechRep_Well,2,FALSE)),"")</f>
        <v>2G7</v>
      </c>
      <c r="E39" s="117">
        <f ca="1">IF(H39="","",IFERROR(VLOOKUP(D39,Results,11,FALSE),""))</f>
        <v>0.9984124661239181</v>
      </c>
      <c r="F39" s="125">
        <f ca="1">IF(H39="","",IFERROR(VLOOKUP(D39,Results,9,FALSE),""))</f>
        <v>3.5862985548406416</v>
      </c>
      <c r="G39" s="119">
        <f ca="1">IF(H39="","",IFERROR(VLOOKUP(D39,Results,12,FALSE),""))</f>
        <v>0.90037376870316432</v>
      </c>
      <c r="H39" s="120">
        <f ca="1">IFERROR(VLOOKUP(D39,Results,13,FALSE),"")</f>
        <v>27.577182566663083</v>
      </c>
      <c r="I39" s="104">
        <f ca="1">IF(H39="","",IFERROR(VLOOKUP(D39,Results,8,FALSE),""))</f>
        <v>5</v>
      </c>
      <c r="J39" s="124" t="str">
        <f ca="1">IFERROR(IF($BP39&gt;J36,"",VLOOKUP(J$5&amp;"@"&amp;$BQ39&amp;"@"&amp;$BP39,Results_TechRep_Well,2,FALSE)),"")</f>
        <v/>
      </c>
      <c r="K39" s="117" t="str">
        <f ca="1">IF(N39="","",IFERROR(VLOOKUP(J39,Results,11,FALSE),""))</f>
        <v/>
      </c>
      <c r="L39" s="125" t="str">
        <f ca="1">IF(N39="","",IFERROR(VLOOKUP(J39,Results,9,FALSE),""))</f>
        <v/>
      </c>
      <c r="M39" s="119" t="str">
        <f ca="1">IF(N39="","",IFERROR(VLOOKUP(J39,Results,12,FALSE),""))</f>
        <v/>
      </c>
      <c r="N39" s="120" t="str">
        <f ca="1">IFERROR(VLOOKUP(J39,Results,13,FALSE),"")</f>
        <v/>
      </c>
      <c r="O39" s="104" t="str">
        <f ca="1">IF(N39="","",IFERROR(VLOOKUP(J39,Results,8,FALSE),""))</f>
        <v/>
      </c>
      <c r="P39" s="124" t="str">
        <f ca="1">IFERROR(IF($BP39&gt;P36,"",VLOOKUP(P$5&amp;"@"&amp;$BQ39&amp;"@"&amp;$BP39,Results_TechRep_Well,2,FALSE)),"")</f>
        <v/>
      </c>
      <c r="Q39" s="117" t="str">
        <f ca="1">IF(T39="","",IFERROR(VLOOKUP(P39,Results,11,FALSE),""))</f>
        <v/>
      </c>
      <c r="R39" s="125" t="str">
        <f ca="1">IF(T39="","",IFERROR(VLOOKUP(P39,Results,9,FALSE),""))</f>
        <v/>
      </c>
      <c r="S39" s="119" t="str">
        <f ca="1">IF(T39="","",IFERROR(VLOOKUP(P39,Results,12,FALSE),""))</f>
        <v/>
      </c>
      <c r="T39" s="120" t="str">
        <f ca="1">IFERROR(VLOOKUP(P39,Results,13,FALSE),"")</f>
        <v/>
      </c>
      <c r="U39" s="104" t="str">
        <f ca="1">IF(T39="","",IFERROR(VLOOKUP(P39,Results,8,FALSE),""))</f>
        <v/>
      </c>
      <c r="V39" s="124" t="str">
        <f ca="1">IFERROR(IF($BP39&gt;V36,"",VLOOKUP(V$5&amp;"@"&amp;$BQ39&amp;"@"&amp;$BP39,Results_TechRep_Well,2,FALSE)),"")</f>
        <v/>
      </c>
      <c r="W39" s="117" t="str">
        <f ca="1">IF(Z39="","",IFERROR(VLOOKUP(V39,Results,11,FALSE),""))</f>
        <v/>
      </c>
      <c r="X39" s="125" t="str">
        <f ca="1">IF(Z39="","",IFERROR(VLOOKUP(V39,Results,9,FALSE),""))</f>
        <v/>
      </c>
      <c r="Y39" s="119" t="str">
        <f ca="1">IF(Z39="","",IFERROR(VLOOKUP(V39,Results,12,FALSE),""))</f>
        <v/>
      </c>
      <c r="Z39" s="120" t="str">
        <f ca="1">IFERROR(VLOOKUP(V39,Results,13,FALSE),"")</f>
        <v/>
      </c>
      <c r="AA39" s="104" t="str">
        <f ca="1">IF(Z39="","",IFERROR(VLOOKUP(V39,Results,8,FALSE),""))</f>
        <v/>
      </c>
      <c r="AB39" s="124" t="str">
        <f ca="1">IFERROR(IF($BP39&gt;AB36,"",VLOOKUP(AB$5&amp;"@"&amp;$BQ39&amp;"@"&amp;$BP39,Results_TechRep_Well,2,FALSE)),"")</f>
        <v/>
      </c>
      <c r="AC39" s="117" t="str">
        <f ca="1">IF(AF39="","",IFERROR(VLOOKUP(AB39,Results,11,FALSE),""))</f>
        <v/>
      </c>
      <c r="AD39" s="125" t="str">
        <f ca="1">IF(AF39="","",IFERROR(VLOOKUP(AB39,Results,9,FALSE),""))</f>
        <v/>
      </c>
      <c r="AE39" s="119" t="str">
        <f ca="1">IF(AF39="","",IFERROR(VLOOKUP(AB39,Results,12,FALSE),""))</f>
        <v/>
      </c>
      <c r="AF39" s="120" t="str">
        <f ca="1">IFERROR(VLOOKUP(AB39,Results,13,FALSE),"")</f>
        <v/>
      </c>
      <c r="AG39" s="104" t="str">
        <f ca="1">IF(AF39="","",IFERROR(VLOOKUP(AB39,Results,8,FALSE),""))</f>
        <v/>
      </c>
      <c r="AH39" s="124" t="str">
        <f ca="1">IFERROR(IF($BP39&gt;AH36,"",VLOOKUP(AH$5&amp;"@"&amp;$BQ39&amp;"@"&amp;$BP39,Results_TechRep_Well,2,FALSE)),"")</f>
        <v/>
      </c>
      <c r="AI39" s="117" t="str">
        <f ca="1">IF(AL39="","",IFERROR(VLOOKUP(AH39,Results,11,FALSE),""))</f>
        <v/>
      </c>
      <c r="AJ39" s="125" t="str">
        <f ca="1">IF(AL39="","",IFERROR(VLOOKUP(AH39,Results,9,FALSE),""))</f>
        <v/>
      </c>
      <c r="AK39" s="119" t="str">
        <f ca="1">IF(AL39="","",IFERROR(VLOOKUP(AH39,Results,12,FALSE),""))</f>
        <v/>
      </c>
      <c r="AL39" s="120" t="str">
        <f ca="1">IFERROR(VLOOKUP(AH39,Results,13,FALSE),"")</f>
        <v/>
      </c>
      <c r="AM39" s="104" t="str">
        <f ca="1">IF(AL39="","",IFERROR(VLOOKUP(AH39,Results,8,FALSE),""))</f>
        <v/>
      </c>
      <c r="AN39" s="124" t="str">
        <f ca="1">IFERROR(IF($BP39&gt;AN36,"",VLOOKUP(AN$5&amp;"@"&amp;$BQ39&amp;"@"&amp;$BP39,Results_TechRep_Well,2,FALSE)),"")</f>
        <v/>
      </c>
      <c r="AO39" s="117" t="str">
        <f ca="1">IF(AR39="","",IFERROR(VLOOKUP(AN39,Results,11,FALSE),""))</f>
        <v/>
      </c>
      <c r="AP39" s="125" t="str">
        <f ca="1">IF(AR39="","",IFERROR(VLOOKUP(AN39,Results,9,FALSE),""))</f>
        <v/>
      </c>
      <c r="AQ39" s="119" t="str">
        <f ca="1">IF(AR39="","",IFERROR(VLOOKUP(AN39,Results,12,FALSE),""))</f>
        <v/>
      </c>
      <c r="AR39" s="120" t="str">
        <f ca="1">IFERROR(VLOOKUP(AN39,Results,13,FALSE),"")</f>
        <v/>
      </c>
      <c r="AS39" s="104" t="str">
        <f ca="1">IF(AR39="","",IFERROR(VLOOKUP(AN39,Results,8,FALSE),""))</f>
        <v/>
      </c>
      <c r="AT39" s="124"/>
      <c r="AU39" s="117"/>
      <c r="AV39" s="125"/>
      <c r="AW39" s="119"/>
      <c r="AX39" s="120"/>
      <c r="AY39" s="104"/>
      <c r="AZ39" s="124"/>
      <c r="BA39" s="117"/>
      <c r="BB39" s="125"/>
      <c r="BC39" s="119"/>
      <c r="BD39" s="120"/>
      <c r="BE39" s="104"/>
      <c r="BF39" s="104"/>
      <c r="BG39" s="104"/>
      <c r="BH39" s="104"/>
      <c r="BI39" s="104"/>
      <c r="BJ39" s="107"/>
      <c r="BK39" s="107"/>
      <c r="BL39" s="108"/>
      <c r="BP39" s="27">
        <v>3</v>
      </c>
      <c r="BQ39" s="27" t="str">
        <f>A36</f>
        <v>3_1</v>
      </c>
    </row>
    <row r="40" spans="1:74" x14ac:dyDescent="0.25">
      <c r="A40" s="104"/>
      <c r="B40" s="123"/>
      <c r="C40" s="124" t="str">
        <f ca="1">IF(BP40&gt;BM36,"","T_Rep"&amp;BP40)</f>
        <v>T_Rep4</v>
      </c>
      <c r="D40" s="124" t="str">
        <f ca="1">IFERROR(IF($BP40&gt;D36,"",VLOOKUP(D$5&amp;"@"&amp;$BQ40&amp;"@"&amp;$BP40,Results_TechRep_Well,2,FALSE)),"")</f>
        <v>2H7</v>
      </c>
      <c r="E40" s="117">
        <f ca="1">IF(H40="","",IFERROR(VLOOKUP(D40,Results,11,FALSE),""))</f>
        <v>0.99712480560902061</v>
      </c>
      <c r="F40" s="125">
        <f ca="1">IF(H40="","",IFERROR(VLOOKUP(D40,Results,9,FALSE),""))</f>
        <v>3.683470140596333</v>
      </c>
      <c r="G40" s="119">
        <f ca="1">IF(H40="","",IFERROR(VLOOKUP(D40,Results,12,FALSE),""))</f>
        <v>0.86845709281822536</v>
      </c>
      <c r="H40" s="104">
        <f ca="1">IFERROR(VLOOKUP(D40,Results,13,FALSE),"")</f>
        <v>27.913307399582578</v>
      </c>
      <c r="I40" s="104">
        <f ca="1">IF(H40="","",IFERROR(VLOOKUP(D40,Results,8,FALSE),""))</f>
        <v>5</v>
      </c>
      <c r="J40" s="124" t="str">
        <f ca="1">IFERROR(IF($BP40&gt;J36,"",VLOOKUP(J$5&amp;"@"&amp;$BQ40&amp;"@"&amp;$BP40,Results_TechRep_Well,2,FALSE)),"")</f>
        <v/>
      </c>
      <c r="K40" s="117" t="str">
        <f ca="1">IF(N40="","",IFERROR(VLOOKUP(J40,Results,11,FALSE),""))</f>
        <v/>
      </c>
      <c r="L40" s="125" t="str">
        <f ca="1">IF(N40="","",IFERROR(VLOOKUP(J40,Results,9,FALSE),""))</f>
        <v/>
      </c>
      <c r="M40" s="119" t="str">
        <f ca="1">IF(N40="","",IFERROR(VLOOKUP(J40,Results,12,FALSE),""))</f>
        <v/>
      </c>
      <c r="N40" s="104" t="str">
        <f ca="1">IFERROR(VLOOKUP(J40,Results,13,FALSE),"")</f>
        <v/>
      </c>
      <c r="O40" s="104" t="str">
        <f ca="1">IF(N40="","",IFERROR(VLOOKUP(J40,Results,8,FALSE),""))</f>
        <v/>
      </c>
      <c r="P40" s="124" t="str">
        <f ca="1">IFERROR(IF($BP40&gt;P36,"",VLOOKUP(P$5&amp;"@"&amp;$BQ40&amp;"@"&amp;$BP40,Results_TechRep_Well,2,FALSE)),"")</f>
        <v/>
      </c>
      <c r="Q40" s="117" t="str">
        <f ca="1">IF(T40="","",IFERROR(VLOOKUP(P40,Results,11,FALSE),""))</f>
        <v/>
      </c>
      <c r="R40" s="125" t="str">
        <f ca="1">IF(T40="","",IFERROR(VLOOKUP(P40,Results,9,FALSE),""))</f>
        <v/>
      </c>
      <c r="S40" s="119" t="str">
        <f ca="1">IF(T40="","",IFERROR(VLOOKUP(P40,Results,12,FALSE),""))</f>
        <v/>
      </c>
      <c r="T40" s="104" t="str">
        <f ca="1">IFERROR(VLOOKUP(P40,Results,13,FALSE),"")</f>
        <v/>
      </c>
      <c r="U40" s="104" t="str">
        <f ca="1">IF(T40="","",IFERROR(VLOOKUP(P40,Results,8,FALSE),""))</f>
        <v/>
      </c>
      <c r="V40" s="124" t="str">
        <f ca="1">IFERROR(IF($BP40&gt;V36,"",VLOOKUP(V$5&amp;"@"&amp;$BQ40&amp;"@"&amp;$BP40,Results_TechRep_Well,2,FALSE)),"")</f>
        <v/>
      </c>
      <c r="W40" s="117" t="str">
        <f ca="1">IF(Z40="","",IFERROR(VLOOKUP(V40,Results,11,FALSE),""))</f>
        <v/>
      </c>
      <c r="X40" s="125" t="str">
        <f ca="1">IF(Z40="","",IFERROR(VLOOKUP(V40,Results,9,FALSE),""))</f>
        <v/>
      </c>
      <c r="Y40" s="119" t="str">
        <f ca="1">IF(Z40="","",IFERROR(VLOOKUP(V40,Results,12,FALSE),""))</f>
        <v/>
      </c>
      <c r="Z40" s="104" t="str">
        <f ca="1">IFERROR(VLOOKUP(V40,Results,13,FALSE),"")</f>
        <v/>
      </c>
      <c r="AA40" s="104" t="str">
        <f ca="1">IF(Z40="","",IFERROR(VLOOKUP(V40,Results,8,FALSE),""))</f>
        <v/>
      </c>
      <c r="AB40" s="124" t="str">
        <f ca="1">IFERROR(IF($BP40&gt;AB36,"",VLOOKUP(AB$5&amp;"@"&amp;$BQ40&amp;"@"&amp;$BP40,Results_TechRep_Well,2,FALSE)),"")</f>
        <v/>
      </c>
      <c r="AC40" s="117" t="str">
        <f ca="1">IF(AF40="","",IFERROR(VLOOKUP(AB40,Results,11,FALSE),""))</f>
        <v/>
      </c>
      <c r="AD40" s="125" t="str">
        <f ca="1">IF(AF40="","",IFERROR(VLOOKUP(AB40,Results,9,FALSE),""))</f>
        <v/>
      </c>
      <c r="AE40" s="119" t="str">
        <f ca="1">IF(AF40="","",IFERROR(VLOOKUP(AB40,Results,12,FALSE),""))</f>
        <v/>
      </c>
      <c r="AF40" s="104" t="str">
        <f ca="1">IFERROR(VLOOKUP(AB40,Results,13,FALSE),"")</f>
        <v/>
      </c>
      <c r="AG40" s="104" t="str">
        <f ca="1">IF(AF40="","",IFERROR(VLOOKUP(AB40,Results,8,FALSE),""))</f>
        <v/>
      </c>
      <c r="AH40" s="124" t="str">
        <f ca="1">IFERROR(IF($BP40&gt;AH36,"",VLOOKUP(AH$5&amp;"@"&amp;$BQ40&amp;"@"&amp;$BP40,Results_TechRep_Well,2,FALSE)),"")</f>
        <v/>
      </c>
      <c r="AI40" s="117" t="str">
        <f ca="1">IF(AL40="","",IFERROR(VLOOKUP(AH40,Results,11,FALSE),""))</f>
        <v/>
      </c>
      <c r="AJ40" s="125" t="str">
        <f ca="1">IF(AL40="","",IFERROR(VLOOKUP(AH40,Results,9,FALSE),""))</f>
        <v/>
      </c>
      <c r="AK40" s="119" t="str">
        <f ca="1">IF(AL40="","",IFERROR(VLOOKUP(AH40,Results,12,FALSE),""))</f>
        <v/>
      </c>
      <c r="AL40" s="104" t="str">
        <f ca="1">IFERROR(VLOOKUP(AH40,Results,13,FALSE),"")</f>
        <v/>
      </c>
      <c r="AM40" s="104" t="str">
        <f ca="1">IF(AL40="","",IFERROR(VLOOKUP(AH40,Results,8,FALSE),""))</f>
        <v/>
      </c>
      <c r="AN40" s="124" t="str">
        <f ca="1">IFERROR(IF($BP40&gt;AN36,"",VLOOKUP(AN$5&amp;"@"&amp;$BQ40&amp;"@"&amp;$BP40,Results_TechRep_Well,2,FALSE)),"")</f>
        <v/>
      </c>
      <c r="AO40" s="117" t="str">
        <f ca="1">IF(AR40="","",IFERROR(VLOOKUP(AN40,Results,11,FALSE),""))</f>
        <v/>
      </c>
      <c r="AP40" s="125" t="str">
        <f ca="1">IF(AR40="","",IFERROR(VLOOKUP(AN40,Results,9,FALSE),""))</f>
        <v/>
      </c>
      <c r="AQ40" s="119" t="str">
        <f ca="1">IF(AR40="","",IFERROR(VLOOKUP(AN40,Results,12,FALSE),""))</f>
        <v/>
      </c>
      <c r="AR40" s="104" t="str">
        <f ca="1">IFERROR(VLOOKUP(AN40,Results,13,FALSE),"")</f>
        <v/>
      </c>
      <c r="AS40" s="104" t="str">
        <f ca="1">IF(AR40="","",IFERROR(VLOOKUP(AN40,Results,8,FALSE),""))</f>
        <v/>
      </c>
      <c r="AT40" s="124"/>
      <c r="AU40" s="117"/>
      <c r="AV40" s="125"/>
      <c r="AW40" s="119"/>
      <c r="AX40" s="104"/>
      <c r="AY40" s="104"/>
      <c r="AZ40" s="124"/>
      <c r="BA40" s="104"/>
      <c r="BB40" s="104"/>
      <c r="BC40" s="119"/>
      <c r="BD40" s="104"/>
      <c r="BE40" s="104"/>
      <c r="BF40" s="104"/>
      <c r="BG40" s="104"/>
      <c r="BH40" s="104"/>
      <c r="BI40" s="104"/>
      <c r="BJ40" s="107"/>
      <c r="BK40" s="107"/>
      <c r="BL40" s="108"/>
      <c r="BP40" s="27">
        <v>4</v>
      </c>
      <c r="BQ40" s="27" t="str">
        <f>A36</f>
        <v>3_1</v>
      </c>
    </row>
    <row r="41" spans="1:74" x14ac:dyDescent="0.25">
      <c r="A41" s="109" t="str">
        <f>IFERROR(INDEX(Rep_Samples,BL41),"")</f>
        <v>3_2</v>
      </c>
      <c r="B41" s="110" t="str">
        <f>IFERROR(INDEX(Samples_Names,LEFT(A41,LEN(A41)-2))&amp;RIGHT(A41,2),"")</f>
        <v>3B_2</v>
      </c>
      <c r="C41" s="110" t="str">
        <f ca="1">BM41&amp;" T_Rep"</f>
        <v>4 T_Rep</v>
      </c>
      <c r="D41" s="111">
        <f ca="1">IF(OR($A41="",D$5=""),"",COUNTIF(Result_TechRep,D$5&amp;"@"&amp;$A41))</f>
        <v>4</v>
      </c>
      <c r="E41" s="112">
        <f ca="1">IFERROR(AVERAGE(E42:E45),"")</f>
        <v>0.99624566457442276</v>
      </c>
      <c r="F41" s="113">
        <f ca="1">IFERROR(MEDIAN(F42:F45),"")</f>
        <v>3.6192138039906716</v>
      </c>
      <c r="G41" s="114">
        <f ca="1">IFERROR(10^(1/F41)-1,"")</f>
        <v>0.88930947142323369</v>
      </c>
      <c r="H41" s="115">
        <f ca="1">IFERROR(LOG((IF(H42="",0,(G42/100+1)^H42)+IF(H43="",0,(G43/100+1)^H43)+IF(H44="",0,(G44/100+1)^H44)+IF(H45="",0,(G45/100+1)^H45))/COUNT(H42:H45),(G41/100+1)),"")</f>
        <v>25.979668403174404</v>
      </c>
      <c r="I41" s="116">
        <f ca="1">IFERROR(AVERAGE(I42:I45),"")</f>
        <v>5.25</v>
      </c>
      <c r="J41" s="111">
        <f ca="1">IF(OR($A41="",J$5=""),"",COUNTIF(Result_TechRep,J$5&amp;"@"&amp;$A41))</f>
        <v>2</v>
      </c>
      <c r="K41" s="112">
        <f ca="1">IFERROR(AVERAGE(K42:K45),"")</f>
        <v>0.99412188094950737</v>
      </c>
      <c r="L41" s="113">
        <f ca="1">IFERROR(MEDIAN(L42:L45),"")</f>
        <v>4.0173395036777384</v>
      </c>
      <c r="M41" s="114">
        <f ca="1">IFERROR(10^(1/L41)-1,"")</f>
        <v>0.77386660830460396</v>
      </c>
      <c r="N41" s="115">
        <f ca="1">IFERROR(LOG((IF(N42="",0,(M42/100+1)^N42)+IF(N43="",0,(M43/100+1)^N43)+IF(N44="",0,(M44/100+1)^N44)+IF(N45="",0,(M45/100+1)^N45))/COUNT(N42:N45),(M41/100+1)),"")</f>
        <v>24.307684016889347</v>
      </c>
      <c r="O41" s="116">
        <f ca="1">IFERROR(AVERAGE(O42:O45),"")</f>
        <v>6</v>
      </c>
      <c r="P41" s="111">
        <f ca="1">IF(OR($A41="",P$5=""),"",COUNTIF(Result_TechRep,P$5&amp;"@"&amp;$A41))</f>
        <v>2</v>
      </c>
      <c r="Q41" s="112">
        <f ca="1">IFERROR(AVERAGE(Q42:Q45),"")</f>
        <v>0.9965042013519454</v>
      </c>
      <c r="R41" s="113">
        <f ca="1">IFERROR(MEDIAN(R42:R45),"")</f>
        <v>3.3769799994986229</v>
      </c>
      <c r="S41" s="114">
        <f ca="1">IFERROR(10^(1/R41)-1,"")</f>
        <v>0.97752767975753008</v>
      </c>
      <c r="T41" s="115">
        <f ca="1">IFERROR(LOG((IF(T42="",0,(S42/100+1)^T42)+IF(T43="",0,(S43/100+1)^T43)+IF(T44="",0,(S44/100+1)^T44)+IF(T45="",0,(S45/100+1)^T45))/COUNT(T42:T45),(S41/100+1)),"")</f>
        <v>27.831774850915004</v>
      </c>
      <c r="U41" s="116">
        <f ca="1">IFERROR(AVERAGE(U42:U45),"")</f>
        <v>5</v>
      </c>
      <c r="V41" s="111">
        <f ca="1">IF(OR($A41="",V$5=""),"",COUNTIF(Result_TechRep,V$5&amp;"@"&amp;$A41))</f>
        <v>2</v>
      </c>
      <c r="W41" s="112">
        <f ca="1">IFERROR(AVERAGE(W42:W45),"")</f>
        <v>0.99656382573644697</v>
      </c>
      <c r="X41" s="113">
        <f ca="1">IFERROR(MEDIAN(X42:X45),"")</f>
        <v>3.553214769618469</v>
      </c>
      <c r="Y41" s="114">
        <f ca="1">IFERROR(10^(1/X41)-1,"")</f>
        <v>0.91176841326892011</v>
      </c>
      <c r="Z41" s="115">
        <f ca="1">IFERROR(LOG((IF(Z42="",0,(Y42/100+1)^Z42)+IF(Z43="",0,(Y43/100+1)^Z43)+IF(Z44="",0,(Y44/100+1)^Z44)+IF(Z45="",0,(Y45/100+1)^Z45))/COUNT(Z42:Z45),(Y41/100+1)),"")</f>
        <v>27.518324294584186</v>
      </c>
      <c r="AA41" s="116">
        <f ca="1">IFERROR(AVERAGE(AA42:AA45),"")</f>
        <v>5</v>
      </c>
      <c r="AB41" s="111">
        <f ca="1">IF(OR($A41="",AB$5=""),"",COUNTIF(Result_TechRep,AB$5&amp;"@"&amp;$A41))</f>
        <v>2</v>
      </c>
      <c r="AC41" s="112">
        <f ca="1">IFERROR(AVERAGE(AC42:AC45),"")</f>
        <v>0.99699125262922239</v>
      </c>
      <c r="AD41" s="113">
        <f ca="1">IFERROR(MEDIAN(AD42:AD45),"")</f>
        <v>3.6707439134035358</v>
      </c>
      <c r="AE41" s="114">
        <f ca="1">IFERROR(10^(1/AD41)-1,"")</f>
        <v>0.87251085195973865</v>
      </c>
      <c r="AF41" s="115">
        <f ca="1">IFERROR(LOG((IF(AF42="",0,(AE42/100+1)^AF42)+IF(AF43="",0,(AE43/100+1)^AF43)+IF(AF44="",0,(AE44/100+1)^AF44)+IF(AF45="",0,(AE45/100+1)^AF45))/COUNT(AF42:AF45),(AE41/100+1)),"")</f>
        <v>27.111280326037523</v>
      </c>
      <c r="AG41" s="116">
        <f ca="1">IFERROR(AVERAGE(AG42:AG45),"")</f>
        <v>5</v>
      </c>
      <c r="AH41" s="111">
        <f ca="1">IF(OR($A41="",AH$5=""),"",COUNTIF(Result_TechRep,AH$5&amp;"@"&amp;$A41))</f>
        <v>2</v>
      </c>
      <c r="AI41" s="112">
        <f ca="1">IFERROR(AVERAGE(AI42:AI45),"")</f>
        <v>0.99616874694882718</v>
      </c>
      <c r="AJ41" s="113">
        <f ca="1">IFERROR(MEDIAN(AJ42:AJ45),"")</f>
        <v>3.3013373784723434</v>
      </c>
      <c r="AK41" s="114">
        <f ca="1">IFERROR(10^(1/AJ41)-1,"")</f>
        <v>1.0086651506520004</v>
      </c>
      <c r="AL41" s="115">
        <f ca="1">IFERROR(LOG((IF(AL42="",0,(AK42/100+1)^AL42)+IF(AL43="",0,(AK43/100+1)^AL43)+IF(AL44="",0,(AK44/100+1)^AL44)+IF(AL45="",0,(AK45/100+1)^AL45))/COUNT(AL42:AL45),(AK41/100+1)),"")</f>
        <v>27.715436129759066</v>
      </c>
      <c r="AM41" s="116">
        <f ca="1">IFERROR(AVERAGE(AM42:AM45),"")</f>
        <v>5</v>
      </c>
      <c r="AN41" s="111">
        <f ca="1">IF(OR($A41="",AN$5=""),"",COUNTIF(Result_TechRep,AN$5&amp;"@"&amp;$A41))</f>
        <v>2</v>
      </c>
      <c r="AO41" s="112">
        <f ca="1">IFERROR(AVERAGE(AO42:AO45),"")</f>
        <v>0.99766962330734543</v>
      </c>
      <c r="AP41" s="113">
        <f ca="1">IFERROR(MEDIAN(AP42:AP45),"")</f>
        <v>3.4356501384866567</v>
      </c>
      <c r="AQ41" s="114">
        <f ca="1">IFERROR(10^(1/AP41)-1,"")</f>
        <v>0.95463524490833751</v>
      </c>
      <c r="AR41" s="115">
        <f ca="1">IFERROR(LOG((IF(AR42="",0,(AQ42/100+1)^AR42)+IF(AR43="",0,(AQ43/100+1)^AR43)+IF(AR44="",0,(AQ44/100+1)^AR44)+IF(AR45="",0,(AQ45/100+1)^AR45))/COUNT(AR42:AR45),(AQ41/100+1)),"")</f>
        <v>27.413859041745145</v>
      </c>
      <c r="AS41" s="116">
        <f ca="1">IFERROR(AVERAGE(AS42:AS45),"")</f>
        <v>5</v>
      </c>
      <c r="AT41" s="111"/>
      <c r="AU41" s="112"/>
      <c r="AV41" s="113"/>
      <c r="AW41" s="114"/>
      <c r="AX41" s="115"/>
      <c r="AY41" s="116"/>
      <c r="AZ41" s="111"/>
      <c r="BA41" s="112"/>
      <c r="BB41" s="113"/>
      <c r="BC41" s="114"/>
      <c r="BD41" s="115"/>
      <c r="BE41" s="116"/>
      <c r="BF41" s="104"/>
      <c r="BG41" s="104"/>
      <c r="BH41" s="104"/>
      <c r="BI41" s="104"/>
      <c r="BJ41" s="107"/>
      <c r="BK41" s="107"/>
      <c r="BL41" s="108">
        <f>1+BL36</f>
        <v>8</v>
      </c>
      <c r="BM41" s="27">
        <f ca="1">MAX(D41,J41,P41,V41,AB41,AH41,AN41,AT41,AZ41,BF41)</f>
        <v>4</v>
      </c>
      <c r="BN41" s="165">
        <f ca="1">MAX(BR41:BV41,BR43:BV43)</f>
        <v>0.39848122981571521</v>
      </c>
      <c r="BO41" s="165">
        <f ca="1">COUNTIF(BR41:BV41,"&gt;"&amp;$B$3)+COUNTIF(BR43:BV43,"&gt;"&amp;$B$3)</f>
        <v>0</v>
      </c>
      <c r="BR41" s="165">
        <f ca="1">MAX(H42:H45)-MIN(H42:H45)</f>
        <v>0.39848122981571521</v>
      </c>
      <c r="BS41" s="165">
        <f ca="1">MAX(N42:N45)-MIN(N42:N45)</f>
        <v>0.19437144983164245</v>
      </c>
      <c r="BT41" s="165">
        <f ca="1">MAX(T42:T45)-MIN(T42:T45)</f>
        <v>0.18175548248896689</v>
      </c>
      <c r="BU41" s="165">
        <f ca="1">MAX(Z42:Z45)-MIN(Z42:Z45)</f>
        <v>0.13956875738667662</v>
      </c>
      <c r="BV41" s="165">
        <f ca="1">MAX(AF42:AF45)-MIN(AF42:AF45)</f>
        <v>5.0793002669507814E-2</v>
      </c>
    </row>
    <row r="42" spans="1:74" x14ac:dyDescent="0.25">
      <c r="A42" s="104"/>
      <c r="B42" s="123"/>
      <c r="C42" s="124" t="str">
        <f ca="1">IF(BP42&gt;BM41,"","T_Rep"&amp;BP42)</f>
        <v>T_Rep1</v>
      </c>
      <c r="D42" s="124" t="str">
        <f ca="1">IFERROR(IF($BP42&gt;D41,"",VLOOKUP(D$5&amp;"@"&amp;$BQ42&amp;"@"&amp;$BP42,Results_TechRep_Well,2,FALSE)),"")</f>
        <v>1G8</v>
      </c>
      <c r="E42" s="117">
        <f ca="1">IF(H42="","",IFERROR(VLOOKUP(D42,Results,11,FALSE),""))</f>
        <v>0.99687154348715634</v>
      </c>
      <c r="F42" s="125">
        <f ca="1">IF(H42="","",IFERROR(VLOOKUP(D42,Results,9,FALSE),""))</f>
        <v>3.7104254348572443</v>
      </c>
      <c r="G42" s="119">
        <f ca="1">IF(H42="","",IFERROR(VLOOKUP(D42,Results,12,FALSE),""))</f>
        <v>0.85999113152755613</v>
      </c>
      <c r="H42" s="120">
        <f ca="1">IFERROR(VLOOKUP(D42,Results,13,FALSE),"")</f>
        <v>26.159450823859139</v>
      </c>
      <c r="I42" s="104">
        <f ca="1">IF(H42="","",IFERROR(VLOOKUP(D42,Results,8,FALSE),""))</f>
        <v>6</v>
      </c>
      <c r="J42" s="124" t="str">
        <f ca="1">IFERROR(IF($BP42&gt;J41,"",VLOOKUP(J$5&amp;"@"&amp;$BQ42&amp;"@"&amp;$BP42,Results_TechRep_Well,2,FALSE)),"")</f>
        <v>1A8</v>
      </c>
      <c r="K42" s="117">
        <f ca="1">IF(N42="","",IFERROR(VLOOKUP(J42,Results,11,FALSE),""))</f>
        <v>0.99360873524059345</v>
      </c>
      <c r="L42" s="125">
        <f ca="1">IF(N42="","",IFERROR(VLOOKUP(J42,Results,9,FALSE),""))</f>
        <v>3.9918567300471572</v>
      </c>
      <c r="M42" s="119">
        <f ca="1">IF(N42="","",IFERROR(VLOOKUP(J42,Results,12,FALSE),""))</f>
        <v>0.78036887265299182</v>
      </c>
      <c r="N42" s="120">
        <f ca="1">IFERROR(VLOOKUP(J42,Results,13,FALSE),"")</f>
        <v>24.402078028228608</v>
      </c>
      <c r="O42" s="104">
        <f ca="1">IF(N42="","",IFERROR(VLOOKUP(J42,Results,8,FALSE),""))</f>
        <v>6</v>
      </c>
      <c r="P42" s="124" t="str">
        <f ca="1">IFERROR(IF($BP42&gt;P41,"",VLOOKUP(P$5&amp;"@"&amp;$BQ42&amp;"@"&amp;$BP42,Results_TechRep_Well,2,FALSE)),"")</f>
        <v>1C8</v>
      </c>
      <c r="Q42" s="117">
        <f ca="1">IF(T42="","",IFERROR(VLOOKUP(P42,Results,11,FALSE),""))</f>
        <v>0.99570150836822813</v>
      </c>
      <c r="R42" s="125">
        <f ca="1">IF(T42="","",IFERROR(VLOOKUP(P42,Results,9,FALSE),""))</f>
        <v>3.3903054794672003</v>
      </c>
      <c r="S42" s="119">
        <f ca="1">IF(T42="","",IFERROR(VLOOKUP(P42,Results,12,FALSE),""))</f>
        <v>0.97223504431616958</v>
      </c>
      <c r="T42" s="120">
        <f ca="1">IFERROR(VLOOKUP(P42,Results,13,FALSE),"")</f>
        <v>27.739327199450329</v>
      </c>
      <c r="U42" s="104">
        <f ca="1">IF(T42="","",IFERROR(VLOOKUP(P42,Results,8,FALSE),""))</f>
        <v>5</v>
      </c>
      <c r="V42" s="124" t="str">
        <f ca="1">IFERROR(IF($BP42&gt;V41,"",VLOOKUP(V$5&amp;"@"&amp;$BQ42&amp;"@"&amp;$BP42,Results_TechRep_Well,2,FALSE)),"")</f>
        <v>1E8</v>
      </c>
      <c r="W42" s="117">
        <f ca="1">IF(Z42="","",IFERROR(VLOOKUP(V42,Results,11,FALSE),""))</f>
        <v>0.9952050792242455</v>
      </c>
      <c r="X42" s="125">
        <f ca="1">IF(Z42="","",IFERROR(VLOOKUP(V42,Results,9,FALSE),""))</f>
        <v>3.4464554974025088</v>
      </c>
      <c r="Y42" s="119">
        <f ca="1">IF(Z42="","",IFERROR(VLOOKUP(V42,Results,12,FALSE),""))</f>
        <v>0.95053242165538099</v>
      </c>
      <c r="Z42" s="120">
        <f ca="1">IFERROR(VLOOKUP(V42,Results,13,FALSE),"")</f>
        <v>27.534602804846902</v>
      </c>
      <c r="AA42" s="104">
        <f ca="1">IF(Z42="","",IFERROR(VLOOKUP(V42,Results,8,FALSE),""))</f>
        <v>5</v>
      </c>
      <c r="AB42" s="124" t="str">
        <f ca="1">IFERROR(IF($BP42&gt;AB41,"",VLOOKUP(AB$5&amp;"@"&amp;$BQ42&amp;"@"&amp;$BP42,Results_TechRep_Well,2,FALSE)),"")</f>
        <v>2A8</v>
      </c>
      <c r="AC42" s="117">
        <f ca="1">IF(AF42="","",IFERROR(VLOOKUP(AB42,Results,11,FALSE),""))</f>
        <v>0.99672411664522531</v>
      </c>
      <c r="AD42" s="125">
        <f ca="1">IF(AF42="","",IFERROR(VLOOKUP(AB42,Results,9,FALSE),""))</f>
        <v>3.6767398365019024</v>
      </c>
      <c r="AE42" s="119">
        <f ca="1">IF(AF42="","",IFERROR(VLOOKUP(AB42,Results,12,FALSE),""))</f>
        <v>0.87059634483827164</v>
      </c>
      <c r="AF42" s="120">
        <f ca="1">IFERROR(VLOOKUP(AB42,Results,13,FALSE),"")</f>
        <v>27.085670215455259</v>
      </c>
      <c r="AG42" s="104">
        <f ca="1">IF(AF42="","",IFERROR(VLOOKUP(AB42,Results,8,FALSE),""))</f>
        <v>5</v>
      </c>
      <c r="AH42" s="124" t="str">
        <f ca="1">IFERROR(IF($BP42&gt;AH41,"",VLOOKUP(AH$5&amp;"@"&amp;$BQ42&amp;"@"&amp;$BP42,Results_TechRep_Well,2,FALSE)),"")</f>
        <v>2E8</v>
      </c>
      <c r="AI42" s="117">
        <f ca="1">IF(AL42="","",IFERROR(VLOOKUP(AH42,Results,11,FALSE),""))</f>
        <v>0.99687422800943604</v>
      </c>
      <c r="AJ42" s="125">
        <f ca="1">IF(AL42="","",IFERROR(VLOOKUP(AH42,Results,9,FALSE),""))</f>
        <v>3.3486291952988765</v>
      </c>
      <c r="AK42" s="119">
        <f ca="1">IF(AL42="","",IFERROR(VLOOKUP(AH42,Results,12,FALSE),""))</f>
        <v>0.98897653969496413</v>
      </c>
      <c r="AL42" s="120">
        <f ca="1">IFERROR(VLOOKUP(AH42,Results,13,FALSE),"")</f>
        <v>27.707493447828448</v>
      </c>
      <c r="AM42" s="104">
        <f ca="1">IF(AL42="","",IFERROR(VLOOKUP(AH42,Results,8,FALSE),""))</f>
        <v>5</v>
      </c>
      <c r="AN42" s="124" t="str">
        <f ca="1">IFERROR(IF($BP42&gt;AN41,"",VLOOKUP(AN$5&amp;"@"&amp;$BQ42&amp;"@"&amp;$BP42,Results_TechRep_Well,2,FALSE)),"")</f>
        <v>2C8</v>
      </c>
      <c r="AO42" s="117">
        <f ca="1">IF(AR42="","",IFERROR(VLOOKUP(AN42,Results,11,FALSE),""))</f>
        <v>0.99772979148933427</v>
      </c>
      <c r="AP42" s="125">
        <f ca="1">IF(AR42="","",IFERROR(VLOOKUP(AN42,Results,9,FALSE),""))</f>
        <v>3.4387150351751221</v>
      </c>
      <c r="AQ42" s="119">
        <f ca="1">IF(AR42="","",IFERROR(VLOOKUP(AN42,Results,12,FALSE),""))</f>
        <v>0.95346799881569777</v>
      </c>
      <c r="AR42" s="120">
        <f ca="1">IFERROR(VLOOKUP(AN42,Results,13,FALSE),"")</f>
        <v>27.402178390623945</v>
      </c>
      <c r="AS42" s="104">
        <f ca="1">IF(AR42="","",IFERROR(VLOOKUP(AN42,Results,8,FALSE),""))</f>
        <v>5</v>
      </c>
      <c r="AT42" s="124"/>
      <c r="AU42" s="117"/>
      <c r="AV42" s="125"/>
      <c r="AW42" s="119"/>
      <c r="AX42" s="120"/>
      <c r="AY42" s="104"/>
      <c r="AZ42" s="124"/>
      <c r="BA42" s="117"/>
      <c r="BB42" s="125"/>
      <c r="BC42" s="119"/>
      <c r="BD42" s="120"/>
      <c r="BE42" s="104"/>
      <c r="BF42" s="104"/>
      <c r="BG42" s="104"/>
      <c r="BH42" s="104"/>
      <c r="BI42" s="104"/>
      <c r="BJ42" s="107"/>
      <c r="BK42" s="107"/>
      <c r="BL42" s="108"/>
      <c r="BP42" s="27">
        <v>1</v>
      </c>
      <c r="BQ42" s="27" t="str">
        <f>A41</f>
        <v>3_2</v>
      </c>
      <c r="BR42" s="27" t="s">
        <v>657</v>
      </c>
      <c r="BS42" s="27" t="s">
        <v>658</v>
      </c>
      <c r="BT42" s="27" t="s">
        <v>659</v>
      </c>
      <c r="BU42" s="27" t="s">
        <v>660</v>
      </c>
      <c r="BV42" s="27" t="s">
        <v>661</v>
      </c>
    </row>
    <row r="43" spans="1:74" x14ac:dyDescent="0.25">
      <c r="A43" s="104"/>
      <c r="B43" s="123"/>
      <c r="C43" s="124" t="str">
        <f ca="1">IF(BP43&gt;BM41,"","T_Rep"&amp;BP43)</f>
        <v>T_Rep2</v>
      </c>
      <c r="D43" s="124" t="str">
        <f ca="1">IFERROR(IF($BP43&gt;D41,"",VLOOKUP(D$5&amp;"@"&amp;$BQ43&amp;"@"&amp;$BP43,Results_TechRep_Well,2,FALSE)),"")</f>
        <v>1H8</v>
      </c>
      <c r="E43" s="117">
        <f ca="1">IF(H43="","",IFERROR(VLOOKUP(D43,Results,11,FALSE),""))</f>
        <v>0.99488376692227187</v>
      </c>
      <c r="F43" s="125">
        <f ca="1">IF(H43="","",IFERROR(VLOOKUP(D43,Results,9,FALSE),""))</f>
        <v>3.6060337021493121</v>
      </c>
      <c r="G43" s="119">
        <f ca="1">IF(H43="","",IFERROR(VLOOKUP(D43,Results,12,FALSE),""))</f>
        <v>0.89370791048180287</v>
      </c>
      <c r="H43" s="120">
        <f ca="1">IFERROR(VLOOKUP(D43,Results,13,FALSE),"")</f>
        <v>26.392940090090931</v>
      </c>
      <c r="I43" s="104">
        <f ca="1">IF(H43="","",IFERROR(VLOOKUP(D43,Results,8,FALSE),""))</f>
        <v>5</v>
      </c>
      <c r="J43" s="124" t="str">
        <f ca="1">IFERROR(IF($BP43&gt;J41,"",VLOOKUP(J$5&amp;"@"&amp;$BQ43&amp;"@"&amp;$BP43,Results_TechRep_Well,2,FALSE)),"")</f>
        <v>1B8</v>
      </c>
      <c r="K43" s="117">
        <f ca="1">IF(N43="","",IFERROR(VLOOKUP(J43,Results,11,FALSE),""))</f>
        <v>0.99463502665842118</v>
      </c>
      <c r="L43" s="125">
        <f ca="1">IF(N43="","",IFERROR(VLOOKUP(J43,Results,9,FALSE),""))</f>
        <v>4.0428222773083196</v>
      </c>
      <c r="M43" s="119">
        <f ca="1">IF(N43="","",IFERROR(VLOOKUP(J43,Results,12,FALSE),""))</f>
        <v>0.76746961504331623</v>
      </c>
      <c r="N43" s="120">
        <f ca="1">IFERROR(VLOOKUP(J43,Results,13,FALSE),"")</f>
        <v>24.207706578396966</v>
      </c>
      <c r="O43" s="104">
        <f ca="1">IF(N43="","",IFERROR(VLOOKUP(J43,Results,8,FALSE),""))</f>
        <v>6</v>
      </c>
      <c r="P43" s="124" t="str">
        <f ca="1">IFERROR(IF($BP43&gt;P41,"",VLOOKUP(P$5&amp;"@"&amp;$BQ43&amp;"@"&amp;$BP43,Results_TechRep_Well,2,FALSE)),"")</f>
        <v>1D8</v>
      </c>
      <c r="Q43" s="117">
        <f ca="1">IF(T43="","",IFERROR(VLOOKUP(P43,Results,11,FALSE),""))</f>
        <v>0.99730689433566277</v>
      </c>
      <c r="R43" s="125">
        <f ca="1">IF(T43="","",IFERROR(VLOOKUP(P43,Results,9,FALSE),""))</f>
        <v>3.3636545195300456</v>
      </c>
      <c r="S43" s="119">
        <f ca="1">IF(T43="","",IFERROR(VLOOKUP(P43,Results,12,FALSE),""))</f>
        <v>0.9828766224104819</v>
      </c>
      <c r="T43" s="120">
        <f ca="1">IFERROR(VLOOKUP(P43,Results,13,FALSE),"")</f>
        <v>27.921082681939296</v>
      </c>
      <c r="U43" s="104">
        <f ca="1">IF(T43="","",IFERROR(VLOOKUP(P43,Results,8,FALSE),""))</f>
        <v>5</v>
      </c>
      <c r="V43" s="124" t="str">
        <f ca="1">IFERROR(IF($BP43&gt;V41,"",VLOOKUP(V$5&amp;"@"&amp;$BQ43&amp;"@"&amp;$BP43,Results_TechRep_Well,2,FALSE)),"")</f>
        <v>1F8</v>
      </c>
      <c r="W43" s="117">
        <f ca="1">IF(Z43="","",IFERROR(VLOOKUP(V43,Results,11,FALSE),""))</f>
        <v>0.99792257224864844</v>
      </c>
      <c r="X43" s="125">
        <f ca="1">IF(Z43="","",IFERROR(VLOOKUP(V43,Results,9,FALSE),""))</f>
        <v>3.6599740418344293</v>
      </c>
      <c r="Y43" s="119">
        <f ca="1">IF(Z43="","",IFERROR(VLOOKUP(V43,Results,12,FALSE),""))</f>
        <v>0.87597039983171232</v>
      </c>
      <c r="Z43" s="120">
        <f ca="1">IFERROR(VLOOKUP(V43,Results,13,FALSE),"")</f>
        <v>27.395034047460225</v>
      </c>
      <c r="AA43" s="104">
        <f ca="1">IF(Z43="","",IFERROR(VLOOKUP(V43,Results,8,FALSE),""))</f>
        <v>5</v>
      </c>
      <c r="AB43" s="124" t="str">
        <f ca="1">IFERROR(IF($BP43&gt;AB41,"",VLOOKUP(AB$5&amp;"@"&amp;$BQ43&amp;"@"&amp;$BP43,Results_TechRep_Well,2,FALSE)),"")</f>
        <v>2B8</v>
      </c>
      <c r="AC43" s="117">
        <f ca="1">IF(AF43="","",IFERROR(VLOOKUP(AB43,Results,11,FALSE),""))</f>
        <v>0.99725838861321958</v>
      </c>
      <c r="AD43" s="125">
        <f ca="1">IF(AF43="","",IFERROR(VLOOKUP(AB43,Results,9,FALSE),""))</f>
        <v>3.6647479903051696</v>
      </c>
      <c r="AE43" s="119">
        <f ca="1">IF(AF43="","",IFERROR(VLOOKUP(AB43,Results,12,FALSE),""))</f>
        <v>0.87443359284058086</v>
      </c>
      <c r="AF43" s="120">
        <f ca="1">IFERROR(VLOOKUP(AB43,Results,13,FALSE),"")</f>
        <v>27.136463218124767</v>
      </c>
      <c r="AG43" s="104">
        <f ca="1">IF(AF43="","",IFERROR(VLOOKUP(AB43,Results,8,FALSE),""))</f>
        <v>5</v>
      </c>
      <c r="AH43" s="124" t="str">
        <f ca="1">IFERROR(IF($BP43&gt;AH41,"",VLOOKUP(AH$5&amp;"@"&amp;$BQ43&amp;"@"&amp;$BP43,Results_TechRep_Well,2,FALSE)),"")</f>
        <v>2F8</v>
      </c>
      <c r="AI43" s="117">
        <f ca="1">IF(AL43="","",IFERROR(VLOOKUP(AH43,Results,11,FALSE),""))</f>
        <v>0.99546326588821843</v>
      </c>
      <c r="AJ43" s="125">
        <f ca="1">IF(AL43="","",IFERROR(VLOOKUP(AH43,Results,9,FALSE),""))</f>
        <v>3.2540455616458108</v>
      </c>
      <c r="AK43" s="119">
        <f ca="1">IF(AL43="","",IFERROR(VLOOKUP(AH43,Results,12,FALSE),""))</f>
        <v>1.0291295341937903</v>
      </c>
      <c r="AL43" s="120">
        <f ca="1">IFERROR(VLOOKUP(AH43,Results,13,FALSE),"")</f>
        <v>27.699469404482819</v>
      </c>
      <c r="AM43" s="104">
        <f ca="1">IF(AL43="","",IFERROR(VLOOKUP(AH43,Results,8,FALSE),""))</f>
        <v>5</v>
      </c>
      <c r="AN43" s="124" t="str">
        <f ca="1">IFERROR(IF($BP43&gt;AN41,"",VLOOKUP(AN$5&amp;"@"&amp;$BQ43&amp;"@"&amp;$BP43,Results_TechRep_Well,2,FALSE)),"")</f>
        <v>2D8</v>
      </c>
      <c r="AO43" s="117">
        <f ca="1">IF(AR43="","",IFERROR(VLOOKUP(AN43,Results,11,FALSE),""))</f>
        <v>0.9976094551253567</v>
      </c>
      <c r="AP43" s="125">
        <f ca="1">IF(AR43="","",IFERROR(VLOOKUP(AN43,Results,9,FALSE),""))</f>
        <v>3.4325852417981912</v>
      </c>
      <c r="AQ43" s="119">
        <f ca="1">IF(AR43="","",IFERROR(VLOOKUP(AN43,Results,12,FALSE),""))</f>
        <v>0.95580527475755073</v>
      </c>
      <c r="AR43" s="120">
        <f ca="1">IFERROR(VLOOKUP(AN43,Results,13,FALSE),"")</f>
        <v>27.425412955147777</v>
      </c>
      <c r="AS43" s="104">
        <f ca="1">IF(AR43="","",IFERROR(VLOOKUP(AN43,Results,8,FALSE),""))</f>
        <v>5</v>
      </c>
      <c r="AT43" s="124"/>
      <c r="AU43" s="117"/>
      <c r="AV43" s="125"/>
      <c r="AW43" s="119"/>
      <c r="AX43" s="120"/>
      <c r="AY43" s="104"/>
      <c r="AZ43" s="124"/>
      <c r="BA43" s="117"/>
      <c r="BB43" s="125"/>
      <c r="BC43" s="119"/>
      <c r="BD43" s="120"/>
      <c r="BE43" s="104"/>
      <c r="BF43" s="104"/>
      <c r="BG43" s="104"/>
      <c r="BH43" s="104"/>
      <c r="BI43" s="104"/>
      <c r="BJ43" s="107"/>
      <c r="BK43" s="107"/>
      <c r="BL43" s="108"/>
      <c r="BP43" s="27">
        <v>2</v>
      </c>
      <c r="BQ43" s="27" t="str">
        <f>A41</f>
        <v>3_2</v>
      </c>
      <c r="BR43" s="165">
        <f ca="1">MAX(AL42:AL45)-MIN(AL42:AL45)</f>
        <v>8.024043345628229E-3</v>
      </c>
      <c r="BS43" s="165">
        <f ca="1">MAX(AR42:AR45)-MIN(AR42:AR45)</f>
        <v>2.3234564523832546E-2</v>
      </c>
      <c r="BT43" s="165">
        <f>MAX(AX42:AX45)-MIN(AX42:AX45)</f>
        <v>0</v>
      </c>
      <c r="BU43" s="165">
        <f>MAX(BD42:BD45)-MIN(BD42:BD45)</f>
        <v>0</v>
      </c>
      <c r="BV43" s="165">
        <f>MAX(BJ42:BJ45)-MIN(BJ42:BJ45)</f>
        <v>0</v>
      </c>
    </row>
    <row r="44" spans="1:74" x14ac:dyDescent="0.25">
      <c r="A44" s="104"/>
      <c r="B44" s="123"/>
      <c r="C44" s="124" t="str">
        <f ca="1">IF(BP44&gt;BM41,"","T_Rep"&amp;BP44)</f>
        <v>T_Rep3</v>
      </c>
      <c r="D44" s="124" t="str">
        <f ca="1">IFERROR(IF($BP44&gt;D41,"",VLOOKUP(D$5&amp;"@"&amp;$BQ44&amp;"@"&amp;$BP44,Results_TechRep_Well,2,FALSE)),"")</f>
        <v>2G8</v>
      </c>
      <c r="E44" s="117">
        <f ca="1">IF(H44="","",IFERROR(VLOOKUP(D44,Results,11,FALSE),""))</f>
        <v>0.99632322119511429</v>
      </c>
      <c r="F44" s="125">
        <f ca="1">IF(H44="","",IFERROR(VLOOKUP(D44,Results,9,FALSE),""))</f>
        <v>3.6160595954040384</v>
      </c>
      <c r="G44" s="119">
        <f ca="1">IF(H44="","",IFERROR(VLOOKUP(D44,Results,12,FALSE),""))</f>
        <v>0.89035824054736667</v>
      </c>
      <c r="H44" s="120">
        <f ca="1">IFERROR(VLOOKUP(D44,Results,13,FALSE),"")</f>
        <v>25.994458860275216</v>
      </c>
      <c r="I44" s="104">
        <f ca="1">IF(H44="","",IFERROR(VLOOKUP(D44,Results,8,FALSE),""))</f>
        <v>5</v>
      </c>
      <c r="J44" s="124" t="str">
        <f ca="1">IFERROR(IF($BP44&gt;J41,"",VLOOKUP(J$5&amp;"@"&amp;$BQ44&amp;"@"&amp;$BP44,Results_TechRep_Well,2,FALSE)),"")</f>
        <v/>
      </c>
      <c r="K44" s="117" t="str">
        <f ca="1">IF(N44="","",IFERROR(VLOOKUP(J44,Results,11,FALSE),""))</f>
        <v/>
      </c>
      <c r="L44" s="125" t="str">
        <f ca="1">IF(N44="","",IFERROR(VLOOKUP(J44,Results,9,FALSE),""))</f>
        <v/>
      </c>
      <c r="M44" s="119" t="str">
        <f ca="1">IF(N44="","",IFERROR(VLOOKUP(J44,Results,12,FALSE),""))</f>
        <v/>
      </c>
      <c r="N44" s="120" t="str">
        <f ca="1">IFERROR(VLOOKUP(J44,Results,13,FALSE),"")</f>
        <v/>
      </c>
      <c r="O44" s="104" t="str">
        <f ca="1">IF(N44="","",IFERROR(VLOOKUP(J44,Results,8,FALSE),""))</f>
        <v/>
      </c>
      <c r="P44" s="124" t="str">
        <f ca="1">IFERROR(IF($BP44&gt;P41,"",VLOOKUP(P$5&amp;"@"&amp;$BQ44&amp;"@"&amp;$BP44,Results_TechRep_Well,2,FALSE)),"")</f>
        <v/>
      </c>
      <c r="Q44" s="117" t="str">
        <f ca="1">IF(T44="","",IFERROR(VLOOKUP(P44,Results,11,FALSE),""))</f>
        <v/>
      </c>
      <c r="R44" s="125" t="str">
        <f ca="1">IF(T44="","",IFERROR(VLOOKUP(P44,Results,9,FALSE),""))</f>
        <v/>
      </c>
      <c r="S44" s="119" t="str">
        <f ca="1">IF(T44="","",IFERROR(VLOOKUP(P44,Results,12,FALSE),""))</f>
        <v/>
      </c>
      <c r="T44" s="120" t="str">
        <f ca="1">IFERROR(VLOOKUP(P44,Results,13,FALSE),"")</f>
        <v/>
      </c>
      <c r="U44" s="104" t="str">
        <f ca="1">IF(T44="","",IFERROR(VLOOKUP(P44,Results,8,FALSE),""))</f>
        <v/>
      </c>
      <c r="V44" s="124" t="str">
        <f ca="1">IFERROR(IF($BP44&gt;V41,"",VLOOKUP(V$5&amp;"@"&amp;$BQ44&amp;"@"&amp;$BP44,Results_TechRep_Well,2,FALSE)),"")</f>
        <v/>
      </c>
      <c r="W44" s="117" t="str">
        <f ca="1">IF(Z44="","",IFERROR(VLOOKUP(V44,Results,11,FALSE),""))</f>
        <v/>
      </c>
      <c r="X44" s="125" t="str">
        <f ca="1">IF(Z44="","",IFERROR(VLOOKUP(V44,Results,9,FALSE),""))</f>
        <v/>
      </c>
      <c r="Y44" s="119" t="str">
        <f ca="1">IF(Z44="","",IFERROR(VLOOKUP(V44,Results,12,FALSE),""))</f>
        <v/>
      </c>
      <c r="Z44" s="120" t="str">
        <f ca="1">IFERROR(VLOOKUP(V44,Results,13,FALSE),"")</f>
        <v/>
      </c>
      <c r="AA44" s="104" t="str">
        <f ca="1">IF(Z44="","",IFERROR(VLOOKUP(V44,Results,8,FALSE),""))</f>
        <v/>
      </c>
      <c r="AB44" s="124" t="str">
        <f ca="1">IFERROR(IF($BP44&gt;AB41,"",VLOOKUP(AB$5&amp;"@"&amp;$BQ44&amp;"@"&amp;$BP44,Results_TechRep_Well,2,FALSE)),"")</f>
        <v/>
      </c>
      <c r="AC44" s="117" t="str">
        <f ca="1">IF(AF44="","",IFERROR(VLOOKUP(AB44,Results,11,FALSE),""))</f>
        <v/>
      </c>
      <c r="AD44" s="125" t="str">
        <f ca="1">IF(AF44="","",IFERROR(VLOOKUP(AB44,Results,9,FALSE),""))</f>
        <v/>
      </c>
      <c r="AE44" s="119" t="str">
        <f ca="1">IF(AF44="","",IFERROR(VLOOKUP(AB44,Results,12,FALSE),""))</f>
        <v/>
      </c>
      <c r="AF44" s="120" t="str">
        <f ca="1">IFERROR(VLOOKUP(AB44,Results,13,FALSE),"")</f>
        <v/>
      </c>
      <c r="AG44" s="104" t="str">
        <f ca="1">IF(AF44="","",IFERROR(VLOOKUP(AB44,Results,8,FALSE),""))</f>
        <v/>
      </c>
      <c r="AH44" s="124" t="str">
        <f ca="1">IFERROR(IF($BP44&gt;AH41,"",VLOOKUP(AH$5&amp;"@"&amp;$BQ44&amp;"@"&amp;$BP44,Results_TechRep_Well,2,FALSE)),"")</f>
        <v/>
      </c>
      <c r="AI44" s="117" t="str">
        <f ca="1">IF(AL44="","",IFERROR(VLOOKUP(AH44,Results,11,FALSE),""))</f>
        <v/>
      </c>
      <c r="AJ44" s="125" t="str">
        <f ca="1">IF(AL44="","",IFERROR(VLOOKUP(AH44,Results,9,FALSE),""))</f>
        <v/>
      </c>
      <c r="AK44" s="119" t="str">
        <f ca="1">IF(AL44="","",IFERROR(VLOOKUP(AH44,Results,12,FALSE),""))</f>
        <v/>
      </c>
      <c r="AL44" s="120" t="str">
        <f ca="1">IFERROR(VLOOKUP(AH44,Results,13,FALSE),"")</f>
        <v/>
      </c>
      <c r="AM44" s="104" t="str">
        <f ca="1">IF(AL44="","",IFERROR(VLOOKUP(AH44,Results,8,FALSE),""))</f>
        <v/>
      </c>
      <c r="AN44" s="124" t="str">
        <f ca="1">IFERROR(IF($BP44&gt;AN41,"",VLOOKUP(AN$5&amp;"@"&amp;$BQ44&amp;"@"&amp;$BP44,Results_TechRep_Well,2,FALSE)),"")</f>
        <v/>
      </c>
      <c r="AO44" s="117" t="str">
        <f ca="1">IF(AR44="","",IFERROR(VLOOKUP(AN44,Results,11,FALSE),""))</f>
        <v/>
      </c>
      <c r="AP44" s="125" t="str">
        <f ca="1">IF(AR44="","",IFERROR(VLOOKUP(AN44,Results,9,FALSE),""))</f>
        <v/>
      </c>
      <c r="AQ44" s="119" t="str">
        <f ca="1">IF(AR44="","",IFERROR(VLOOKUP(AN44,Results,12,FALSE),""))</f>
        <v/>
      </c>
      <c r="AR44" s="120" t="str">
        <f ca="1">IFERROR(VLOOKUP(AN44,Results,13,FALSE),"")</f>
        <v/>
      </c>
      <c r="AS44" s="104" t="str">
        <f ca="1">IF(AR44="","",IFERROR(VLOOKUP(AN44,Results,8,FALSE),""))</f>
        <v/>
      </c>
      <c r="AT44" s="124"/>
      <c r="AU44" s="117"/>
      <c r="AV44" s="125"/>
      <c r="AW44" s="119"/>
      <c r="AX44" s="120"/>
      <c r="AY44" s="104"/>
      <c r="AZ44" s="124"/>
      <c r="BA44" s="117"/>
      <c r="BB44" s="125"/>
      <c r="BC44" s="119"/>
      <c r="BD44" s="120"/>
      <c r="BE44" s="104"/>
      <c r="BF44" s="104"/>
      <c r="BG44" s="104"/>
      <c r="BH44" s="104"/>
      <c r="BI44" s="104"/>
      <c r="BJ44" s="107"/>
      <c r="BK44" s="107"/>
      <c r="BL44" s="108"/>
      <c r="BP44" s="27">
        <v>3</v>
      </c>
      <c r="BQ44" s="27" t="str">
        <f>A41</f>
        <v>3_2</v>
      </c>
    </row>
    <row r="45" spans="1:74" x14ac:dyDescent="0.25">
      <c r="A45" s="104"/>
      <c r="B45" s="123"/>
      <c r="C45" s="124" t="str">
        <f ca="1">IF(BP45&gt;BM41,"","T_Rep"&amp;BP45)</f>
        <v>T_Rep4</v>
      </c>
      <c r="D45" s="124" t="str">
        <f ca="1">IFERROR(IF($BP45&gt;D41,"",VLOOKUP(D$5&amp;"@"&amp;$BQ45&amp;"@"&amp;$BP45,Results_TechRep_Well,2,FALSE)),"")</f>
        <v>2H8</v>
      </c>
      <c r="E45" s="117">
        <f ca="1">IF(H45="","",IFERROR(VLOOKUP(D45,Results,11,FALSE),""))</f>
        <v>0.99690412669314854</v>
      </c>
      <c r="F45" s="125">
        <f ca="1">IF(H45="","",IFERROR(VLOOKUP(D45,Results,9,FALSE),""))</f>
        <v>3.6223680125773043</v>
      </c>
      <c r="G45" s="119">
        <f ca="1">IF(H45="","",IFERROR(VLOOKUP(D45,Results,12,FALSE),""))</f>
        <v>0.88826310908615813</v>
      </c>
      <c r="H45" s="104">
        <f ca="1">IFERROR(VLOOKUP(D45,Results,13,FALSE),"")</f>
        <v>26.097259716207034</v>
      </c>
      <c r="I45" s="104">
        <f ca="1">IF(H45="","",IFERROR(VLOOKUP(D45,Results,8,FALSE),""))</f>
        <v>5</v>
      </c>
      <c r="J45" s="124" t="str">
        <f ca="1">IFERROR(IF($BP45&gt;J41,"",VLOOKUP(J$5&amp;"@"&amp;$BQ45&amp;"@"&amp;$BP45,Results_TechRep_Well,2,FALSE)),"")</f>
        <v/>
      </c>
      <c r="K45" s="117" t="str">
        <f ca="1">IF(N45="","",IFERROR(VLOOKUP(J45,Results,11,FALSE),""))</f>
        <v/>
      </c>
      <c r="L45" s="125" t="str">
        <f ca="1">IF(N45="","",IFERROR(VLOOKUP(J45,Results,9,FALSE),""))</f>
        <v/>
      </c>
      <c r="M45" s="119" t="str">
        <f ca="1">IF(N45="","",IFERROR(VLOOKUP(J45,Results,12,FALSE),""))</f>
        <v/>
      </c>
      <c r="N45" s="104" t="str">
        <f ca="1">IFERROR(VLOOKUP(J45,Results,13,FALSE),"")</f>
        <v/>
      </c>
      <c r="O45" s="104" t="str">
        <f ca="1">IF(N45="","",IFERROR(VLOOKUP(J45,Results,8,FALSE),""))</f>
        <v/>
      </c>
      <c r="P45" s="124" t="str">
        <f ca="1">IFERROR(IF($BP45&gt;P41,"",VLOOKUP(P$5&amp;"@"&amp;$BQ45&amp;"@"&amp;$BP45,Results_TechRep_Well,2,FALSE)),"")</f>
        <v/>
      </c>
      <c r="Q45" s="117" t="str">
        <f ca="1">IF(T45="","",IFERROR(VLOOKUP(P45,Results,11,FALSE),""))</f>
        <v/>
      </c>
      <c r="R45" s="125" t="str">
        <f ca="1">IF(T45="","",IFERROR(VLOOKUP(P45,Results,9,FALSE),""))</f>
        <v/>
      </c>
      <c r="S45" s="119" t="str">
        <f ca="1">IF(T45="","",IFERROR(VLOOKUP(P45,Results,12,FALSE),""))</f>
        <v/>
      </c>
      <c r="T45" s="104" t="str">
        <f ca="1">IFERROR(VLOOKUP(P45,Results,13,FALSE),"")</f>
        <v/>
      </c>
      <c r="U45" s="104" t="str">
        <f ca="1">IF(T45="","",IFERROR(VLOOKUP(P45,Results,8,FALSE),""))</f>
        <v/>
      </c>
      <c r="V45" s="124" t="str">
        <f ca="1">IFERROR(IF($BP45&gt;V41,"",VLOOKUP(V$5&amp;"@"&amp;$BQ45&amp;"@"&amp;$BP45,Results_TechRep_Well,2,FALSE)),"")</f>
        <v/>
      </c>
      <c r="W45" s="117" t="str">
        <f ca="1">IF(Z45="","",IFERROR(VLOOKUP(V45,Results,11,FALSE),""))</f>
        <v/>
      </c>
      <c r="X45" s="125" t="str">
        <f ca="1">IF(Z45="","",IFERROR(VLOOKUP(V45,Results,9,FALSE),""))</f>
        <v/>
      </c>
      <c r="Y45" s="119" t="str">
        <f ca="1">IF(Z45="","",IFERROR(VLOOKUP(V45,Results,12,FALSE),""))</f>
        <v/>
      </c>
      <c r="Z45" s="104" t="str">
        <f ca="1">IFERROR(VLOOKUP(V45,Results,13,FALSE),"")</f>
        <v/>
      </c>
      <c r="AA45" s="104" t="str">
        <f ca="1">IF(Z45="","",IFERROR(VLOOKUP(V45,Results,8,FALSE),""))</f>
        <v/>
      </c>
      <c r="AB45" s="124" t="str">
        <f ca="1">IFERROR(IF($BP45&gt;AB41,"",VLOOKUP(AB$5&amp;"@"&amp;$BQ45&amp;"@"&amp;$BP45,Results_TechRep_Well,2,FALSE)),"")</f>
        <v/>
      </c>
      <c r="AC45" s="117" t="str">
        <f ca="1">IF(AF45="","",IFERROR(VLOOKUP(AB45,Results,11,FALSE),""))</f>
        <v/>
      </c>
      <c r="AD45" s="125" t="str">
        <f ca="1">IF(AF45="","",IFERROR(VLOOKUP(AB45,Results,9,FALSE),""))</f>
        <v/>
      </c>
      <c r="AE45" s="119" t="str">
        <f ca="1">IF(AF45="","",IFERROR(VLOOKUP(AB45,Results,12,FALSE),""))</f>
        <v/>
      </c>
      <c r="AF45" s="104" t="str">
        <f ca="1">IFERROR(VLOOKUP(AB45,Results,13,FALSE),"")</f>
        <v/>
      </c>
      <c r="AG45" s="104" t="str">
        <f ca="1">IF(AF45="","",IFERROR(VLOOKUP(AB45,Results,8,FALSE),""))</f>
        <v/>
      </c>
      <c r="AH45" s="124" t="str">
        <f ca="1">IFERROR(IF($BP45&gt;AH41,"",VLOOKUP(AH$5&amp;"@"&amp;$BQ45&amp;"@"&amp;$BP45,Results_TechRep_Well,2,FALSE)),"")</f>
        <v/>
      </c>
      <c r="AI45" s="117" t="str">
        <f ca="1">IF(AL45="","",IFERROR(VLOOKUP(AH45,Results,11,FALSE),""))</f>
        <v/>
      </c>
      <c r="AJ45" s="125" t="str">
        <f ca="1">IF(AL45="","",IFERROR(VLOOKUP(AH45,Results,9,FALSE),""))</f>
        <v/>
      </c>
      <c r="AK45" s="119" t="str">
        <f ca="1">IF(AL45="","",IFERROR(VLOOKUP(AH45,Results,12,FALSE),""))</f>
        <v/>
      </c>
      <c r="AL45" s="104" t="str">
        <f ca="1">IFERROR(VLOOKUP(AH45,Results,13,FALSE),"")</f>
        <v/>
      </c>
      <c r="AM45" s="104" t="str">
        <f ca="1">IF(AL45="","",IFERROR(VLOOKUP(AH45,Results,8,FALSE),""))</f>
        <v/>
      </c>
      <c r="AN45" s="124" t="str">
        <f ca="1">IFERROR(IF($BP45&gt;AN41,"",VLOOKUP(AN$5&amp;"@"&amp;$BQ45&amp;"@"&amp;$BP45,Results_TechRep_Well,2,FALSE)),"")</f>
        <v/>
      </c>
      <c r="AO45" s="117" t="str">
        <f ca="1">IF(AR45="","",IFERROR(VLOOKUP(AN45,Results,11,FALSE),""))</f>
        <v/>
      </c>
      <c r="AP45" s="125" t="str">
        <f ca="1">IF(AR45="","",IFERROR(VLOOKUP(AN45,Results,9,FALSE),""))</f>
        <v/>
      </c>
      <c r="AQ45" s="119" t="str">
        <f ca="1">IF(AR45="","",IFERROR(VLOOKUP(AN45,Results,12,FALSE),""))</f>
        <v/>
      </c>
      <c r="AR45" s="104" t="str">
        <f ca="1">IFERROR(VLOOKUP(AN45,Results,13,FALSE),"")</f>
        <v/>
      </c>
      <c r="AS45" s="104" t="str">
        <f ca="1">IF(AR45="","",IFERROR(VLOOKUP(AN45,Results,8,FALSE),""))</f>
        <v/>
      </c>
      <c r="AT45" s="124"/>
      <c r="AU45" s="117"/>
      <c r="AV45" s="125"/>
      <c r="AW45" s="119"/>
      <c r="AX45" s="104"/>
      <c r="AY45" s="104"/>
      <c r="AZ45" s="124"/>
      <c r="BA45" s="104"/>
      <c r="BB45" s="104"/>
      <c r="BC45" s="119"/>
      <c r="BD45" s="104"/>
      <c r="BE45" s="104"/>
      <c r="BF45" s="104"/>
      <c r="BG45" s="104"/>
      <c r="BH45" s="104"/>
      <c r="BI45" s="104"/>
      <c r="BJ45" s="107"/>
      <c r="BK45" s="107"/>
      <c r="BL45" s="108"/>
      <c r="BP45" s="27">
        <v>4</v>
      </c>
      <c r="BQ45" s="27" t="str">
        <f>A41</f>
        <v>3_2</v>
      </c>
    </row>
    <row r="46" spans="1:74" x14ac:dyDescent="0.25">
      <c r="A46" s="109" t="str">
        <f>IFERROR(INDEX(Rep_Samples,BL46),"")</f>
        <v>3_3</v>
      </c>
      <c r="B46" s="110" t="str">
        <f>IFERROR(INDEX(Samples_Names,LEFT(A46,LEN(A46)-2))&amp;RIGHT(A46,2),"")</f>
        <v>3B_3</v>
      </c>
      <c r="C46" s="110" t="str">
        <f ca="1">BM46&amp;" T_Rep"</f>
        <v>0 T_Rep</v>
      </c>
      <c r="D46" s="111">
        <f ca="1">IF(OR($A46="",D$5=""),"",COUNTIF(Result_TechRep,D$5&amp;"@"&amp;$A46))</f>
        <v>0</v>
      </c>
      <c r="E46" s="112" t="str">
        <f ca="1">IFERROR(AVERAGE(E47:E50),"")</f>
        <v/>
      </c>
      <c r="F46" s="113" t="str">
        <f ca="1">IFERROR(MEDIAN(F47:F50),"")</f>
        <v/>
      </c>
      <c r="G46" s="114" t="str">
        <f ca="1">IFERROR(10^(1/F46)-1,"")</f>
        <v/>
      </c>
      <c r="H46" s="115" t="str">
        <f ca="1">IFERROR(LOG((IF(H47="",0,(G47/100+1)^H47)+IF(H48="",0,(G48/100+1)^H48)+IF(H49="",0,(G49/100+1)^H49)+IF(H50="",0,(G50/100+1)^H50))/COUNT(H47:H50),(G46/100+1)),"")</f>
        <v/>
      </c>
      <c r="I46" s="116" t="str">
        <f ca="1">IFERROR(AVERAGE(I47:I50),"")</f>
        <v/>
      </c>
      <c r="J46" s="111">
        <f ca="1">IF(OR($A46="",J$5=""),"",COUNTIF(Result_TechRep,J$5&amp;"@"&amp;$A46))</f>
        <v>0</v>
      </c>
      <c r="K46" s="112" t="str">
        <f ca="1">IFERROR(AVERAGE(K47:K50),"")</f>
        <v/>
      </c>
      <c r="L46" s="113" t="str">
        <f ca="1">IFERROR(MEDIAN(L47:L50),"")</f>
        <v/>
      </c>
      <c r="M46" s="114" t="str">
        <f ca="1">IFERROR(10^(1/L46)-1,"")</f>
        <v/>
      </c>
      <c r="N46" s="115" t="str">
        <f ca="1">IFERROR(LOG((IF(N47="",0,(M47/100+1)^N47)+IF(N48="",0,(M48/100+1)^N48)+IF(N49="",0,(M49/100+1)^N49)+IF(N50="",0,(M50/100+1)^N50))/COUNT(N47:N50),(M46/100+1)),"")</f>
        <v/>
      </c>
      <c r="O46" s="116" t="str">
        <f ca="1">IFERROR(AVERAGE(O47:O50),"")</f>
        <v/>
      </c>
      <c r="P46" s="111">
        <f ca="1">IF(OR($A46="",P$5=""),"",COUNTIF(Result_TechRep,P$5&amp;"@"&amp;$A46))</f>
        <v>0</v>
      </c>
      <c r="Q46" s="112" t="str">
        <f ca="1">IFERROR(AVERAGE(Q47:Q50),"")</f>
        <v/>
      </c>
      <c r="R46" s="113" t="str">
        <f ca="1">IFERROR(MEDIAN(R47:R50),"")</f>
        <v/>
      </c>
      <c r="S46" s="114" t="str">
        <f ca="1">IFERROR(10^(1/R46)-1,"")</f>
        <v/>
      </c>
      <c r="T46" s="115" t="str">
        <f ca="1">IFERROR(LOG((IF(T47="",0,(S47/100+1)^T47)+IF(T48="",0,(S48/100+1)^T48)+IF(T49="",0,(S49/100+1)^T49)+IF(T50="",0,(S50/100+1)^T50))/COUNT(T47:T50),(S46/100+1)),"")</f>
        <v/>
      </c>
      <c r="U46" s="116" t="str">
        <f ca="1">IFERROR(AVERAGE(U47:U50),"")</f>
        <v/>
      </c>
      <c r="V46" s="111">
        <f ca="1">IF(OR($A46="",V$5=""),"",COUNTIF(Result_TechRep,V$5&amp;"@"&amp;$A46))</f>
        <v>0</v>
      </c>
      <c r="W46" s="112" t="str">
        <f ca="1">IFERROR(AVERAGE(W47:W50),"")</f>
        <v/>
      </c>
      <c r="X46" s="113" t="str">
        <f ca="1">IFERROR(MEDIAN(X47:X50),"")</f>
        <v/>
      </c>
      <c r="Y46" s="114" t="str">
        <f ca="1">IFERROR(10^(1/X46)-1,"")</f>
        <v/>
      </c>
      <c r="Z46" s="115" t="str">
        <f ca="1">IFERROR(LOG((IF(Z47="",0,(Y47/100+1)^Z47)+IF(Z48="",0,(Y48/100+1)^Z48)+IF(Z49="",0,(Y49/100+1)^Z49)+IF(Z50="",0,(Y50/100+1)^Z50))/COUNT(Z47:Z50),(Y46/100+1)),"")</f>
        <v/>
      </c>
      <c r="AA46" s="116" t="str">
        <f ca="1">IFERROR(AVERAGE(AA47:AA50),"")</f>
        <v/>
      </c>
      <c r="AB46" s="111">
        <f ca="1">IF(OR($A46="",AB$5=""),"",COUNTIF(Result_TechRep,AB$5&amp;"@"&amp;$A46))</f>
        <v>0</v>
      </c>
      <c r="AC46" s="112" t="str">
        <f ca="1">IFERROR(AVERAGE(AC47:AC50),"")</f>
        <v/>
      </c>
      <c r="AD46" s="113" t="str">
        <f ca="1">IFERROR(MEDIAN(AD47:AD50),"")</f>
        <v/>
      </c>
      <c r="AE46" s="114" t="str">
        <f ca="1">IFERROR(10^(1/AD46)-1,"")</f>
        <v/>
      </c>
      <c r="AF46" s="115" t="str">
        <f ca="1">IFERROR(LOG((IF(AF47="",0,(AE47/100+1)^AF47)+IF(AF48="",0,(AE48/100+1)^AF48)+IF(AF49="",0,(AE49/100+1)^AF49)+IF(AF50="",0,(AE50/100+1)^AF50))/COUNT(AF47:AF50),(AE46/100+1)),"")</f>
        <v/>
      </c>
      <c r="AG46" s="116" t="str">
        <f ca="1">IFERROR(AVERAGE(AG47:AG50),"")</f>
        <v/>
      </c>
      <c r="AH46" s="111">
        <f ca="1">IF(OR($A46="",AH$5=""),"",COUNTIF(Result_TechRep,AH$5&amp;"@"&amp;$A46))</f>
        <v>0</v>
      </c>
      <c r="AI46" s="112" t="str">
        <f ca="1">IFERROR(AVERAGE(AI47:AI50),"")</f>
        <v/>
      </c>
      <c r="AJ46" s="113" t="str">
        <f ca="1">IFERROR(MEDIAN(AJ47:AJ50),"")</f>
        <v/>
      </c>
      <c r="AK46" s="114" t="str">
        <f ca="1">IFERROR(10^(1/AJ46)-1,"")</f>
        <v/>
      </c>
      <c r="AL46" s="115" t="str">
        <f ca="1">IFERROR(LOG((IF(AL47="",0,(AK47/100+1)^AL47)+IF(AL48="",0,(AK48/100+1)^AL48)+IF(AL49="",0,(AK49/100+1)^AL49)+IF(AL50="",0,(AK50/100+1)^AL50))/COUNT(AL47:AL50),(AK46/100+1)),"")</f>
        <v/>
      </c>
      <c r="AM46" s="116" t="str">
        <f ca="1">IFERROR(AVERAGE(AM47:AM50),"")</f>
        <v/>
      </c>
      <c r="AN46" s="111">
        <f ca="1">IF(OR($A46="",AN$5=""),"",COUNTIF(Result_TechRep,AN$5&amp;"@"&amp;$A46))</f>
        <v>0</v>
      </c>
      <c r="AO46" s="112" t="str">
        <f ca="1">IFERROR(AVERAGE(AO47:AO50),"")</f>
        <v/>
      </c>
      <c r="AP46" s="113" t="str">
        <f ca="1">IFERROR(MEDIAN(AP47:AP50),"")</f>
        <v/>
      </c>
      <c r="AQ46" s="114" t="str">
        <f ca="1">IFERROR(10^(1/AP46)-1,"")</f>
        <v/>
      </c>
      <c r="AR46" s="115" t="str">
        <f ca="1">IFERROR(LOG((IF(AR47="",0,(AQ47/100+1)^AR47)+IF(AR48="",0,(AQ48/100+1)^AR48)+IF(AR49="",0,(AQ49/100+1)^AR49)+IF(AR50="",0,(AQ50/100+1)^AR50))/COUNT(AR47:AR50),(AQ46/100+1)),"")</f>
        <v/>
      </c>
      <c r="AS46" s="116" t="str">
        <f ca="1">IFERROR(AVERAGE(AS47:AS50),"")</f>
        <v/>
      </c>
      <c r="AT46" s="111"/>
      <c r="AU46" s="112"/>
      <c r="AV46" s="113"/>
      <c r="AW46" s="114"/>
      <c r="AX46" s="115"/>
      <c r="AY46" s="116"/>
      <c r="AZ46" s="111"/>
      <c r="BA46" s="112"/>
      <c r="BB46" s="113"/>
      <c r="BC46" s="114"/>
      <c r="BD46" s="115"/>
      <c r="BE46" s="116"/>
      <c r="BF46" s="104"/>
      <c r="BG46" s="104"/>
      <c r="BH46" s="104"/>
      <c r="BI46" s="104"/>
      <c r="BJ46" s="107"/>
      <c r="BK46" s="107"/>
      <c r="BL46" s="108">
        <f>1+BL41</f>
        <v>9</v>
      </c>
      <c r="BM46" s="27">
        <f ca="1">MAX(D46,J46,P46,V46,AB46,AH46,AN46,AT46,AZ46,BF46)</f>
        <v>0</v>
      </c>
      <c r="BN46" s="165">
        <f ca="1">MAX(BR46:BV46,BR48:BV48)</f>
        <v>0</v>
      </c>
      <c r="BO46" s="165">
        <f ca="1">COUNTIF(BR46:BV46,"&gt;"&amp;$B$3)+COUNTIF(BR48:BV48,"&gt;"&amp;$B$3)</f>
        <v>0</v>
      </c>
      <c r="BR46" s="165">
        <f ca="1">MAX(H47:H50)-MIN(H47:H50)</f>
        <v>0</v>
      </c>
      <c r="BS46" s="165">
        <f ca="1">MAX(N47:N50)-MIN(N47:N50)</f>
        <v>0</v>
      </c>
      <c r="BT46" s="165">
        <f ca="1">MAX(T47:T50)-MIN(T47:T50)</f>
        <v>0</v>
      </c>
      <c r="BU46" s="165">
        <f ca="1">MAX(Z47:Z50)-MIN(Z47:Z50)</f>
        <v>0</v>
      </c>
      <c r="BV46" s="165">
        <f ca="1">MAX(AF47:AF50)-MIN(AF47:AF50)</f>
        <v>0</v>
      </c>
    </row>
    <row r="47" spans="1:74" x14ac:dyDescent="0.25">
      <c r="A47" s="104"/>
      <c r="B47" s="123"/>
      <c r="C47" s="124" t="str">
        <f ca="1">IF(BP47&gt;BM46,"","T_Rep"&amp;BP47)</f>
        <v/>
      </c>
      <c r="D47" s="124" t="str">
        <f ca="1">IFERROR(IF($BP47&gt;D46,"",VLOOKUP(D$5&amp;"@"&amp;$BQ47&amp;"@"&amp;$BP47,Results_TechRep_Well,2,FALSE)),"")</f>
        <v/>
      </c>
      <c r="E47" s="117" t="str">
        <f ca="1">IF(H47="","",IFERROR(VLOOKUP(D47,Results,11,FALSE),""))</f>
        <v/>
      </c>
      <c r="F47" s="125" t="str">
        <f ca="1">IF(H47="","",IFERROR(VLOOKUP(D47,Results,9,FALSE),""))</f>
        <v/>
      </c>
      <c r="G47" s="119" t="str">
        <f ca="1">IF(H47="","",IFERROR(VLOOKUP(D47,Results,12,FALSE),""))</f>
        <v/>
      </c>
      <c r="H47" s="120" t="str">
        <f ca="1">IFERROR(VLOOKUP(D47,Results,13,FALSE),"")</f>
        <v/>
      </c>
      <c r="I47" s="104" t="str">
        <f ca="1">IF(H47="","",IFERROR(VLOOKUP(D47,Results,8,FALSE),""))</f>
        <v/>
      </c>
      <c r="J47" s="124" t="str">
        <f ca="1">IFERROR(IF($BP47&gt;J46,"",VLOOKUP(J$5&amp;"@"&amp;$BQ47&amp;"@"&amp;$BP47,Results_TechRep_Well,2,FALSE)),"")</f>
        <v/>
      </c>
      <c r="K47" s="117" t="str">
        <f ca="1">IF(N47="","",IFERROR(VLOOKUP(J47,Results,11,FALSE),""))</f>
        <v/>
      </c>
      <c r="L47" s="125" t="str">
        <f ca="1">IF(N47="","",IFERROR(VLOOKUP(J47,Results,9,FALSE),""))</f>
        <v/>
      </c>
      <c r="M47" s="119" t="str">
        <f ca="1">IF(N47="","",IFERROR(VLOOKUP(J47,Results,12,FALSE),""))</f>
        <v/>
      </c>
      <c r="N47" s="120" t="str">
        <f ca="1">IFERROR(VLOOKUP(J47,Results,13,FALSE),"")</f>
        <v/>
      </c>
      <c r="O47" s="104" t="str">
        <f ca="1">IF(N47="","",IFERROR(VLOOKUP(J47,Results,8,FALSE),""))</f>
        <v/>
      </c>
      <c r="P47" s="124" t="str">
        <f ca="1">IFERROR(IF($BP47&gt;P46,"",VLOOKUP(P$5&amp;"@"&amp;$BQ47&amp;"@"&amp;$BP47,Results_TechRep_Well,2,FALSE)),"")</f>
        <v/>
      </c>
      <c r="Q47" s="117" t="str">
        <f ca="1">IF(T47="","",IFERROR(VLOOKUP(P47,Results,11,FALSE),""))</f>
        <v/>
      </c>
      <c r="R47" s="125" t="str">
        <f ca="1">IF(T47="","",IFERROR(VLOOKUP(P47,Results,9,FALSE),""))</f>
        <v/>
      </c>
      <c r="S47" s="119" t="str">
        <f ca="1">IF(T47="","",IFERROR(VLOOKUP(P47,Results,12,FALSE),""))</f>
        <v/>
      </c>
      <c r="T47" s="120" t="str">
        <f ca="1">IFERROR(VLOOKUP(P47,Results,13,FALSE),"")</f>
        <v/>
      </c>
      <c r="U47" s="104" t="str">
        <f ca="1">IF(T47="","",IFERROR(VLOOKUP(P47,Results,8,FALSE),""))</f>
        <v/>
      </c>
      <c r="V47" s="124" t="str">
        <f ca="1">IFERROR(IF($BP47&gt;V46,"",VLOOKUP(V$5&amp;"@"&amp;$BQ47&amp;"@"&amp;$BP47,Results_TechRep_Well,2,FALSE)),"")</f>
        <v/>
      </c>
      <c r="W47" s="117" t="str">
        <f ca="1">IF(Z47="","",IFERROR(VLOOKUP(V47,Results,11,FALSE),""))</f>
        <v/>
      </c>
      <c r="X47" s="125" t="str">
        <f ca="1">IF(Z47="","",IFERROR(VLOOKUP(V47,Results,9,FALSE),""))</f>
        <v/>
      </c>
      <c r="Y47" s="119" t="str">
        <f ca="1">IF(Z47="","",IFERROR(VLOOKUP(V47,Results,12,FALSE),""))</f>
        <v/>
      </c>
      <c r="Z47" s="120" t="str">
        <f ca="1">IFERROR(VLOOKUP(V47,Results,13,FALSE),"")</f>
        <v/>
      </c>
      <c r="AA47" s="104" t="str">
        <f ca="1">IF(Z47="","",IFERROR(VLOOKUP(V47,Results,8,FALSE),""))</f>
        <v/>
      </c>
      <c r="AB47" s="124" t="str">
        <f ca="1">IFERROR(IF($BP47&gt;AB46,"",VLOOKUP(AB$5&amp;"@"&amp;$BQ47&amp;"@"&amp;$BP47,Results_TechRep_Well,2,FALSE)),"")</f>
        <v/>
      </c>
      <c r="AC47" s="117" t="str">
        <f ca="1">IF(AF47="","",IFERROR(VLOOKUP(AB47,Results,11,FALSE),""))</f>
        <v/>
      </c>
      <c r="AD47" s="125" t="str">
        <f ca="1">IF(AF47="","",IFERROR(VLOOKUP(AB47,Results,9,FALSE),""))</f>
        <v/>
      </c>
      <c r="AE47" s="119" t="str">
        <f ca="1">IF(AF47="","",IFERROR(VLOOKUP(AB47,Results,12,FALSE),""))</f>
        <v/>
      </c>
      <c r="AF47" s="120" t="str">
        <f ca="1">IFERROR(VLOOKUP(AB47,Results,13,FALSE),"")</f>
        <v/>
      </c>
      <c r="AG47" s="104" t="str">
        <f ca="1">IF(AF47="","",IFERROR(VLOOKUP(AB47,Results,8,FALSE),""))</f>
        <v/>
      </c>
      <c r="AH47" s="124" t="str">
        <f ca="1">IFERROR(IF($BP47&gt;AH46,"",VLOOKUP(AH$5&amp;"@"&amp;$BQ47&amp;"@"&amp;$BP47,Results_TechRep_Well,2,FALSE)),"")</f>
        <v/>
      </c>
      <c r="AI47" s="117" t="str">
        <f ca="1">IF(AL47="","",IFERROR(VLOOKUP(AH47,Results,11,FALSE),""))</f>
        <v/>
      </c>
      <c r="AJ47" s="125" t="str">
        <f ca="1">IF(AL47="","",IFERROR(VLOOKUP(AH47,Results,9,FALSE),""))</f>
        <v/>
      </c>
      <c r="AK47" s="119" t="str">
        <f ca="1">IF(AL47="","",IFERROR(VLOOKUP(AH47,Results,12,FALSE),""))</f>
        <v/>
      </c>
      <c r="AL47" s="120" t="str">
        <f ca="1">IFERROR(VLOOKUP(AH47,Results,13,FALSE),"")</f>
        <v/>
      </c>
      <c r="AM47" s="104" t="str">
        <f ca="1">IF(AL47="","",IFERROR(VLOOKUP(AH47,Results,8,FALSE),""))</f>
        <v/>
      </c>
      <c r="AN47" s="124" t="str">
        <f ca="1">IFERROR(IF($BP47&gt;AN46,"",VLOOKUP(AN$5&amp;"@"&amp;$BQ47&amp;"@"&amp;$BP47,Results_TechRep_Well,2,FALSE)),"")</f>
        <v/>
      </c>
      <c r="AO47" s="117" t="str">
        <f ca="1">IF(AR47="","",IFERROR(VLOOKUP(AN47,Results,11,FALSE),""))</f>
        <v/>
      </c>
      <c r="AP47" s="125" t="str">
        <f ca="1">IF(AR47="","",IFERROR(VLOOKUP(AN47,Results,9,FALSE),""))</f>
        <v/>
      </c>
      <c r="AQ47" s="119" t="str">
        <f ca="1">IF(AR47="","",IFERROR(VLOOKUP(AN47,Results,12,FALSE),""))</f>
        <v/>
      </c>
      <c r="AR47" s="120" t="str">
        <f ca="1">IFERROR(VLOOKUP(AN47,Results,13,FALSE),"")</f>
        <v/>
      </c>
      <c r="AS47" s="104" t="str">
        <f ca="1">IF(AR47="","",IFERROR(VLOOKUP(AN47,Results,8,FALSE),""))</f>
        <v/>
      </c>
      <c r="AT47" s="124"/>
      <c r="AU47" s="117"/>
      <c r="AV47" s="125"/>
      <c r="AW47" s="119"/>
      <c r="AX47" s="120"/>
      <c r="AY47" s="104"/>
      <c r="AZ47" s="124"/>
      <c r="BA47" s="117"/>
      <c r="BB47" s="125"/>
      <c r="BC47" s="119"/>
      <c r="BD47" s="120"/>
      <c r="BE47" s="104"/>
      <c r="BF47" s="104"/>
      <c r="BG47" s="104"/>
      <c r="BH47" s="104"/>
      <c r="BI47" s="104"/>
      <c r="BJ47" s="107"/>
      <c r="BK47" s="107"/>
      <c r="BL47" s="108"/>
      <c r="BP47" s="27">
        <v>1</v>
      </c>
      <c r="BQ47" s="27" t="str">
        <f>A46</f>
        <v>3_3</v>
      </c>
      <c r="BR47" s="27" t="s">
        <v>657</v>
      </c>
      <c r="BS47" s="27" t="s">
        <v>658</v>
      </c>
      <c r="BT47" s="27" t="s">
        <v>659</v>
      </c>
      <c r="BU47" s="27" t="s">
        <v>660</v>
      </c>
      <c r="BV47" s="27" t="s">
        <v>661</v>
      </c>
    </row>
    <row r="48" spans="1:74" x14ac:dyDescent="0.25">
      <c r="A48" s="104"/>
      <c r="B48" s="123"/>
      <c r="C48" s="124" t="str">
        <f ca="1">IF(BP48&gt;BM46,"","T_Rep"&amp;BP48)</f>
        <v/>
      </c>
      <c r="D48" s="124" t="str">
        <f ca="1">IFERROR(IF($BP48&gt;D46,"",VLOOKUP(D$5&amp;"@"&amp;$BQ48&amp;"@"&amp;$BP48,Results_TechRep_Well,2,FALSE)),"")</f>
        <v/>
      </c>
      <c r="E48" s="117" t="str">
        <f ca="1">IF(H48="","",IFERROR(VLOOKUP(D48,Results,11,FALSE),""))</f>
        <v/>
      </c>
      <c r="F48" s="125" t="str">
        <f ca="1">IF(H48="","",IFERROR(VLOOKUP(D48,Results,9,FALSE),""))</f>
        <v/>
      </c>
      <c r="G48" s="119" t="str">
        <f ca="1">IF(H48="","",IFERROR(VLOOKUP(D48,Results,12,FALSE),""))</f>
        <v/>
      </c>
      <c r="H48" s="120" t="str">
        <f ca="1">IFERROR(VLOOKUP(D48,Results,13,FALSE),"")</f>
        <v/>
      </c>
      <c r="I48" s="104" t="str">
        <f ca="1">IF(H48="","",IFERROR(VLOOKUP(D48,Results,8,FALSE),""))</f>
        <v/>
      </c>
      <c r="J48" s="124" t="str">
        <f ca="1">IFERROR(IF($BP48&gt;J46,"",VLOOKUP(J$5&amp;"@"&amp;$BQ48&amp;"@"&amp;$BP48,Results_TechRep_Well,2,FALSE)),"")</f>
        <v/>
      </c>
      <c r="K48" s="117" t="str">
        <f ca="1">IF(N48="","",IFERROR(VLOOKUP(J48,Results,11,FALSE),""))</f>
        <v/>
      </c>
      <c r="L48" s="125" t="str">
        <f ca="1">IF(N48="","",IFERROR(VLOOKUP(J48,Results,9,FALSE),""))</f>
        <v/>
      </c>
      <c r="M48" s="119" t="str">
        <f ca="1">IF(N48="","",IFERROR(VLOOKUP(J48,Results,12,FALSE),""))</f>
        <v/>
      </c>
      <c r="N48" s="120" t="str">
        <f ca="1">IFERROR(VLOOKUP(J48,Results,13,FALSE),"")</f>
        <v/>
      </c>
      <c r="O48" s="104" t="str">
        <f ca="1">IF(N48="","",IFERROR(VLOOKUP(J48,Results,8,FALSE),""))</f>
        <v/>
      </c>
      <c r="P48" s="124" t="str">
        <f ca="1">IFERROR(IF($BP48&gt;P46,"",VLOOKUP(P$5&amp;"@"&amp;$BQ48&amp;"@"&amp;$BP48,Results_TechRep_Well,2,FALSE)),"")</f>
        <v/>
      </c>
      <c r="Q48" s="117" t="str">
        <f ca="1">IF(T48="","",IFERROR(VLOOKUP(P48,Results,11,FALSE),""))</f>
        <v/>
      </c>
      <c r="R48" s="125" t="str">
        <f ca="1">IF(T48="","",IFERROR(VLOOKUP(P48,Results,9,FALSE),""))</f>
        <v/>
      </c>
      <c r="S48" s="119" t="str">
        <f ca="1">IF(T48="","",IFERROR(VLOOKUP(P48,Results,12,FALSE),""))</f>
        <v/>
      </c>
      <c r="T48" s="120" t="str">
        <f ca="1">IFERROR(VLOOKUP(P48,Results,13,FALSE),"")</f>
        <v/>
      </c>
      <c r="U48" s="104" t="str">
        <f ca="1">IF(T48="","",IFERROR(VLOOKUP(P48,Results,8,FALSE),""))</f>
        <v/>
      </c>
      <c r="V48" s="124" t="str">
        <f ca="1">IFERROR(IF($BP48&gt;V46,"",VLOOKUP(V$5&amp;"@"&amp;$BQ48&amp;"@"&amp;$BP48,Results_TechRep_Well,2,FALSE)),"")</f>
        <v/>
      </c>
      <c r="W48" s="117" t="str">
        <f ca="1">IF(Z48="","",IFERROR(VLOOKUP(V48,Results,11,FALSE),""))</f>
        <v/>
      </c>
      <c r="X48" s="125" t="str">
        <f ca="1">IF(Z48="","",IFERROR(VLOOKUP(V48,Results,9,FALSE),""))</f>
        <v/>
      </c>
      <c r="Y48" s="119" t="str">
        <f ca="1">IF(Z48="","",IFERROR(VLOOKUP(V48,Results,12,FALSE),""))</f>
        <v/>
      </c>
      <c r="Z48" s="120" t="str">
        <f ca="1">IFERROR(VLOOKUP(V48,Results,13,FALSE),"")</f>
        <v/>
      </c>
      <c r="AA48" s="104" t="str">
        <f ca="1">IF(Z48="","",IFERROR(VLOOKUP(V48,Results,8,FALSE),""))</f>
        <v/>
      </c>
      <c r="AB48" s="124" t="str">
        <f ca="1">IFERROR(IF($BP48&gt;AB46,"",VLOOKUP(AB$5&amp;"@"&amp;$BQ48&amp;"@"&amp;$BP48,Results_TechRep_Well,2,FALSE)),"")</f>
        <v/>
      </c>
      <c r="AC48" s="117" t="str">
        <f ca="1">IF(AF48="","",IFERROR(VLOOKUP(AB48,Results,11,FALSE),""))</f>
        <v/>
      </c>
      <c r="AD48" s="125" t="str">
        <f ca="1">IF(AF48="","",IFERROR(VLOOKUP(AB48,Results,9,FALSE),""))</f>
        <v/>
      </c>
      <c r="AE48" s="119" t="str">
        <f ca="1">IF(AF48="","",IFERROR(VLOOKUP(AB48,Results,12,FALSE),""))</f>
        <v/>
      </c>
      <c r="AF48" s="120" t="str">
        <f ca="1">IFERROR(VLOOKUP(AB48,Results,13,FALSE),"")</f>
        <v/>
      </c>
      <c r="AG48" s="104" t="str">
        <f ca="1">IF(AF48="","",IFERROR(VLOOKUP(AB48,Results,8,FALSE),""))</f>
        <v/>
      </c>
      <c r="AH48" s="124" t="str">
        <f ca="1">IFERROR(IF($BP48&gt;AH46,"",VLOOKUP(AH$5&amp;"@"&amp;$BQ48&amp;"@"&amp;$BP48,Results_TechRep_Well,2,FALSE)),"")</f>
        <v/>
      </c>
      <c r="AI48" s="117" t="str">
        <f ca="1">IF(AL48="","",IFERROR(VLOOKUP(AH48,Results,11,FALSE),""))</f>
        <v/>
      </c>
      <c r="AJ48" s="125" t="str">
        <f ca="1">IF(AL48="","",IFERROR(VLOOKUP(AH48,Results,9,FALSE),""))</f>
        <v/>
      </c>
      <c r="AK48" s="119" t="str">
        <f ca="1">IF(AL48="","",IFERROR(VLOOKUP(AH48,Results,12,FALSE),""))</f>
        <v/>
      </c>
      <c r="AL48" s="120" t="str">
        <f ca="1">IFERROR(VLOOKUP(AH48,Results,13,FALSE),"")</f>
        <v/>
      </c>
      <c r="AM48" s="104" t="str">
        <f ca="1">IF(AL48="","",IFERROR(VLOOKUP(AH48,Results,8,FALSE),""))</f>
        <v/>
      </c>
      <c r="AN48" s="124" t="str">
        <f ca="1">IFERROR(IF($BP48&gt;AN46,"",VLOOKUP(AN$5&amp;"@"&amp;$BQ48&amp;"@"&amp;$BP48,Results_TechRep_Well,2,FALSE)),"")</f>
        <v/>
      </c>
      <c r="AO48" s="117" t="str">
        <f ca="1">IF(AR48="","",IFERROR(VLOOKUP(AN48,Results,11,FALSE),""))</f>
        <v/>
      </c>
      <c r="AP48" s="125" t="str">
        <f ca="1">IF(AR48="","",IFERROR(VLOOKUP(AN48,Results,9,FALSE),""))</f>
        <v/>
      </c>
      <c r="AQ48" s="119" t="str">
        <f ca="1">IF(AR48="","",IFERROR(VLOOKUP(AN48,Results,12,FALSE),""))</f>
        <v/>
      </c>
      <c r="AR48" s="120" t="str">
        <f ca="1">IFERROR(VLOOKUP(AN48,Results,13,FALSE),"")</f>
        <v/>
      </c>
      <c r="AS48" s="104" t="str">
        <f ca="1">IF(AR48="","",IFERROR(VLOOKUP(AN48,Results,8,FALSE),""))</f>
        <v/>
      </c>
      <c r="AT48" s="124"/>
      <c r="AU48" s="117"/>
      <c r="AV48" s="125"/>
      <c r="AW48" s="119"/>
      <c r="AX48" s="120"/>
      <c r="AY48" s="104"/>
      <c r="AZ48" s="124"/>
      <c r="BA48" s="117"/>
      <c r="BB48" s="125"/>
      <c r="BC48" s="119"/>
      <c r="BD48" s="120"/>
      <c r="BE48" s="104"/>
      <c r="BF48" s="104"/>
      <c r="BG48" s="104"/>
      <c r="BH48" s="104"/>
      <c r="BI48" s="104"/>
      <c r="BJ48" s="107"/>
      <c r="BK48" s="107"/>
      <c r="BL48" s="108"/>
      <c r="BP48" s="27">
        <v>2</v>
      </c>
      <c r="BQ48" s="27" t="str">
        <f>A46</f>
        <v>3_3</v>
      </c>
      <c r="BR48" s="165">
        <f ca="1">MAX(AL47:AL50)-MIN(AL47:AL50)</f>
        <v>0</v>
      </c>
      <c r="BS48" s="165">
        <f ca="1">MAX(AR47:AR50)-MIN(AR47:AR50)</f>
        <v>0</v>
      </c>
      <c r="BT48" s="165">
        <f>MAX(AX47:AX50)-MIN(AX47:AX50)</f>
        <v>0</v>
      </c>
      <c r="BU48" s="165">
        <f>MAX(BD47:BD50)-MIN(BD47:BD50)</f>
        <v>0</v>
      </c>
      <c r="BV48" s="165">
        <f>MAX(BJ47:BJ50)-MIN(BJ47:BJ50)</f>
        <v>0</v>
      </c>
    </row>
    <row r="49" spans="1:74" x14ac:dyDescent="0.25">
      <c r="A49" s="104"/>
      <c r="B49" s="123"/>
      <c r="C49" s="124" t="str">
        <f ca="1">IF(BP49&gt;BM46,"","T_Rep"&amp;BP49)</f>
        <v/>
      </c>
      <c r="D49" s="124" t="str">
        <f ca="1">IFERROR(IF($BP49&gt;D46,"",VLOOKUP(D$5&amp;"@"&amp;$BQ49&amp;"@"&amp;$BP49,Results_TechRep_Well,2,FALSE)),"")</f>
        <v/>
      </c>
      <c r="E49" s="117" t="str">
        <f ca="1">IF(H49="","",IFERROR(VLOOKUP(D49,Results,11,FALSE),""))</f>
        <v/>
      </c>
      <c r="F49" s="125" t="str">
        <f ca="1">IF(H49="","",IFERROR(VLOOKUP(D49,Results,9,FALSE),""))</f>
        <v/>
      </c>
      <c r="G49" s="119" t="str">
        <f ca="1">IF(H49="","",IFERROR(VLOOKUP(D49,Results,12,FALSE),""))</f>
        <v/>
      </c>
      <c r="H49" s="120" t="str">
        <f ca="1">IFERROR(VLOOKUP(D49,Results,13,FALSE),"")</f>
        <v/>
      </c>
      <c r="I49" s="104" t="str">
        <f ca="1">IF(H49="","",IFERROR(VLOOKUP(D49,Results,8,FALSE),""))</f>
        <v/>
      </c>
      <c r="J49" s="124" t="str">
        <f ca="1">IFERROR(IF($BP49&gt;J46,"",VLOOKUP(J$5&amp;"@"&amp;$BQ49&amp;"@"&amp;$BP49,Results_TechRep_Well,2,FALSE)),"")</f>
        <v/>
      </c>
      <c r="K49" s="117" t="str">
        <f ca="1">IF(N49="","",IFERROR(VLOOKUP(J49,Results,11,FALSE),""))</f>
        <v/>
      </c>
      <c r="L49" s="125" t="str">
        <f ca="1">IF(N49="","",IFERROR(VLOOKUP(J49,Results,9,FALSE),""))</f>
        <v/>
      </c>
      <c r="M49" s="119" t="str">
        <f ca="1">IF(N49="","",IFERROR(VLOOKUP(J49,Results,12,FALSE),""))</f>
        <v/>
      </c>
      <c r="N49" s="120" t="str">
        <f ca="1">IFERROR(VLOOKUP(J49,Results,13,FALSE),"")</f>
        <v/>
      </c>
      <c r="O49" s="104" t="str">
        <f ca="1">IF(N49="","",IFERROR(VLOOKUP(J49,Results,8,FALSE),""))</f>
        <v/>
      </c>
      <c r="P49" s="124" t="str">
        <f ca="1">IFERROR(IF($BP49&gt;P46,"",VLOOKUP(P$5&amp;"@"&amp;$BQ49&amp;"@"&amp;$BP49,Results_TechRep_Well,2,FALSE)),"")</f>
        <v/>
      </c>
      <c r="Q49" s="117" t="str">
        <f ca="1">IF(T49="","",IFERROR(VLOOKUP(P49,Results,11,FALSE),""))</f>
        <v/>
      </c>
      <c r="R49" s="125" t="str">
        <f ca="1">IF(T49="","",IFERROR(VLOOKUP(P49,Results,9,FALSE),""))</f>
        <v/>
      </c>
      <c r="S49" s="119" t="str">
        <f ca="1">IF(T49="","",IFERROR(VLOOKUP(P49,Results,12,FALSE),""))</f>
        <v/>
      </c>
      <c r="T49" s="120" t="str">
        <f ca="1">IFERROR(VLOOKUP(P49,Results,13,FALSE),"")</f>
        <v/>
      </c>
      <c r="U49" s="104" t="str">
        <f ca="1">IF(T49="","",IFERROR(VLOOKUP(P49,Results,8,FALSE),""))</f>
        <v/>
      </c>
      <c r="V49" s="124" t="str">
        <f ca="1">IFERROR(IF($BP49&gt;V46,"",VLOOKUP(V$5&amp;"@"&amp;$BQ49&amp;"@"&amp;$BP49,Results_TechRep_Well,2,FALSE)),"")</f>
        <v/>
      </c>
      <c r="W49" s="117" t="str">
        <f ca="1">IF(Z49="","",IFERROR(VLOOKUP(V49,Results,11,FALSE),""))</f>
        <v/>
      </c>
      <c r="X49" s="125" t="str">
        <f ca="1">IF(Z49="","",IFERROR(VLOOKUP(V49,Results,9,FALSE),""))</f>
        <v/>
      </c>
      <c r="Y49" s="119" t="str">
        <f ca="1">IF(Z49="","",IFERROR(VLOOKUP(V49,Results,12,FALSE),""))</f>
        <v/>
      </c>
      <c r="Z49" s="120" t="str">
        <f ca="1">IFERROR(VLOOKUP(V49,Results,13,FALSE),"")</f>
        <v/>
      </c>
      <c r="AA49" s="104" t="str">
        <f ca="1">IF(Z49="","",IFERROR(VLOOKUP(V49,Results,8,FALSE),""))</f>
        <v/>
      </c>
      <c r="AB49" s="124" t="str">
        <f ca="1">IFERROR(IF($BP49&gt;AB46,"",VLOOKUP(AB$5&amp;"@"&amp;$BQ49&amp;"@"&amp;$BP49,Results_TechRep_Well,2,FALSE)),"")</f>
        <v/>
      </c>
      <c r="AC49" s="117" t="str">
        <f ca="1">IF(AF49="","",IFERROR(VLOOKUP(AB49,Results,11,FALSE),""))</f>
        <v/>
      </c>
      <c r="AD49" s="125" t="str">
        <f ca="1">IF(AF49="","",IFERROR(VLOOKUP(AB49,Results,9,FALSE),""))</f>
        <v/>
      </c>
      <c r="AE49" s="119" t="str">
        <f ca="1">IF(AF49="","",IFERROR(VLOOKUP(AB49,Results,12,FALSE),""))</f>
        <v/>
      </c>
      <c r="AF49" s="120" t="str">
        <f ca="1">IFERROR(VLOOKUP(AB49,Results,13,FALSE),"")</f>
        <v/>
      </c>
      <c r="AG49" s="104" t="str">
        <f ca="1">IF(AF49="","",IFERROR(VLOOKUP(AB49,Results,8,FALSE),""))</f>
        <v/>
      </c>
      <c r="AH49" s="124" t="str">
        <f ca="1">IFERROR(IF($BP49&gt;AH46,"",VLOOKUP(AH$5&amp;"@"&amp;$BQ49&amp;"@"&amp;$BP49,Results_TechRep_Well,2,FALSE)),"")</f>
        <v/>
      </c>
      <c r="AI49" s="117" t="str">
        <f ca="1">IF(AL49="","",IFERROR(VLOOKUP(AH49,Results,11,FALSE),""))</f>
        <v/>
      </c>
      <c r="AJ49" s="125" t="str">
        <f ca="1">IF(AL49="","",IFERROR(VLOOKUP(AH49,Results,9,FALSE),""))</f>
        <v/>
      </c>
      <c r="AK49" s="119" t="str">
        <f ca="1">IF(AL49="","",IFERROR(VLOOKUP(AH49,Results,12,FALSE),""))</f>
        <v/>
      </c>
      <c r="AL49" s="120" t="str">
        <f ca="1">IFERROR(VLOOKUP(AH49,Results,13,FALSE),"")</f>
        <v/>
      </c>
      <c r="AM49" s="104" t="str">
        <f ca="1">IF(AL49="","",IFERROR(VLOOKUP(AH49,Results,8,FALSE),""))</f>
        <v/>
      </c>
      <c r="AN49" s="124" t="str">
        <f ca="1">IFERROR(IF($BP49&gt;AN46,"",VLOOKUP(AN$5&amp;"@"&amp;$BQ49&amp;"@"&amp;$BP49,Results_TechRep_Well,2,FALSE)),"")</f>
        <v/>
      </c>
      <c r="AO49" s="117" t="str">
        <f ca="1">IF(AR49="","",IFERROR(VLOOKUP(AN49,Results,11,FALSE),""))</f>
        <v/>
      </c>
      <c r="AP49" s="125" t="str">
        <f ca="1">IF(AR49="","",IFERROR(VLOOKUP(AN49,Results,9,FALSE),""))</f>
        <v/>
      </c>
      <c r="AQ49" s="119" t="str">
        <f ca="1">IF(AR49="","",IFERROR(VLOOKUP(AN49,Results,12,FALSE),""))</f>
        <v/>
      </c>
      <c r="AR49" s="120" t="str">
        <f ca="1">IFERROR(VLOOKUP(AN49,Results,13,FALSE),"")</f>
        <v/>
      </c>
      <c r="AS49" s="104" t="str">
        <f ca="1">IF(AR49="","",IFERROR(VLOOKUP(AN49,Results,8,FALSE),""))</f>
        <v/>
      </c>
      <c r="AT49" s="124"/>
      <c r="AU49" s="117"/>
      <c r="AV49" s="125"/>
      <c r="AW49" s="119"/>
      <c r="AX49" s="120"/>
      <c r="AY49" s="104"/>
      <c r="AZ49" s="124"/>
      <c r="BA49" s="117"/>
      <c r="BB49" s="125"/>
      <c r="BC49" s="119"/>
      <c r="BD49" s="120"/>
      <c r="BE49" s="104"/>
      <c r="BF49" s="104"/>
      <c r="BG49" s="104"/>
      <c r="BH49" s="104"/>
      <c r="BI49" s="104"/>
      <c r="BJ49" s="107"/>
      <c r="BK49" s="107"/>
      <c r="BL49" s="108"/>
      <c r="BP49" s="27">
        <v>3</v>
      </c>
      <c r="BQ49" s="27" t="str">
        <f>A46</f>
        <v>3_3</v>
      </c>
    </row>
    <row r="50" spans="1:74" x14ac:dyDescent="0.25">
      <c r="A50" s="104"/>
      <c r="B50" s="123"/>
      <c r="C50" s="124" t="str">
        <f ca="1">IF(BP50&gt;BM46,"","T_Rep"&amp;BP50)</f>
        <v/>
      </c>
      <c r="D50" s="124" t="str">
        <f ca="1">IFERROR(IF($BP50&gt;D46,"",VLOOKUP(D$5&amp;"@"&amp;$BQ50&amp;"@"&amp;$BP50,Results_TechRep_Well,2,FALSE)),"")</f>
        <v/>
      </c>
      <c r="E50" s="117" t="str">
        <f ca="1">IF(H50="","",IFERROR(VLOOKUP(D50,Results,11,FALSE),""))</f>
        <v/>
      </c>
      <c r="F50" s="125" t="str">
        <f ca="1">IF(H50="","",IFERROR(VLOOKUP(D50,Results,9,FALSE),""))</f>
        <v/>
      </c>
      <c r="G50" s="119" t="str">
        <f ca="1">IF(H50="","",IFERROR(VLOOKUP(D50,Results,12,FALSE),""))</f>
        <v/>
      </c>
      <c r="H50" s="104" t="str">
        <f ca="1">IFERROR(VLOOKUP(D50,Results,13,FALSE),"")</f>
        <v/>
      </c>
      <c r="I50" s="104" t="str">
        <f ca="1">IF(H50="","",IFERROR(VLOOKUP(D50,Results,8,FALSE),""))</f>
        <v/>
      </c>
      <c r="J50" s="124" t="str">
        <f ca="1">IFERROR(IF($BP50&gt;J46,"",VLOOKUP(J$5&amp;"@"&amp;$BQ50&amp;"@"&amp;$BP50,Results_TechRep_Well,2,FALSE)),"")</f>
        <v/>
      </c>
      <c r="K50" s="117" t="str">
        <f ca="1">IF(N50="","",IFERROR(VLOOKUP(J50,Results,11,FALSE),""))</f>
        <v/>
      </c>
      <c r="L50" s="125" t="str">
        <f ca="1">IF(N50="","",IFERROR(VLOOKUP(J50,Results,9,FALSE),""))</f>
        <v/>
      </c>
      <c r="M50" s="119" t="str">
        <f ca="1">IF(N50="","",IFERROR(VLOOKUP(J50,Results,12,FALSE),""))</f>
        <v/>
      </c>
      <c r="N50" s="104" t="str">
        <f ca="1">IFERROR(VLOOKUP(J50,Results,13,FALSE),"")</f>
        <v/>
      </c>
      <c r="O50" s="104" t="str">
        <f ca="1">IF(N50="","",IFERROR(VLOOKUP(J50,Results,8,FALSE),""))</f>
        <v/>
      </c>
      <c r="P50" s="124" t="str">
        <f ca="1">IFERROR(IF($BP50&gt;P46,"",VLOOKUP(P$5&amp;"@"&amp;$BQ50&amp;"@"&amp;$BP50,Results_TechRep_Well,2,FALSE)),"")</f>
        <v/>
      </c>
      <c r="Q50" s="117" t="str">
        <f ca="1">IF(T50="","",IFERROR(VLOOKUP(P50,Results,11,FALSE),""))</f>
        <v/>
      </c>
      <c r="R50" s="125" t="str">
        <f ca="1">IF(T50="","",IFERROR(VLOOKUP(P50,Results,9,FALSE),""))</f>
        <v/>
      </c>
      <c r="S50" s="119" t="str">
        <f ca="1">IF(T50="","",IFERROR(VLOOKUP(P50,Results,12,FALSE),""))</f>
        <v/>
      </c>
      <c r="T50" s="104" t="str">
        <f ca="1">IFERROR(VLOOKUP(P50,Results,13,FALSE),"")</f>
        <v/>
      </c>
      <c r="U50" s="104" t="str">
        <f ca="1">IF(T50="","",IFERROR(VLOOKUP(P50,Results,8,FALSE),""))</f>
        <v/>
      </c>
      <c r="V50" s="124" t="str">
        <f ca="1">IFERROR(IF($BP50&gt;V46,"",VLOOKUP(V$5&amp;"@"&amp;$BQ50&amp;"@"&amp;$BP50,Results_TechRep_Well,2,FALSE)),"")</f>
        <v/>
      </c>
      <c r="W50" s="117" t="str">
        <f ca="1">IF(Z50="","",IFERROR(VLOOKUP(V50,Results,11,FALSE),""))</f>
        <v/>
      </c>
      <c r="X50" s="125" t="str">
        <f ca="1">IF(Z50="","",IFERROR(VLOOKUP(V50,Results,9,FALSE),""))</f>
        <v/>
      </c>
      <c r="Y50" s="119" t="str">
        <f ca="1">IF(Z50="","",IFERROR(VLOOKUP(V50,Results,12,FALSE),""))</f>
        <v/>
      </c>
      <c r="Z50" s="104" t="str">
        <f ca="1">IFERROR(VLOOKUP(V50,Results,13,FALSE),"")</f>
        <v/>
      </c>
      <c r="AA50" s="104" t="str">
        <f ca="1">IF(Z50="","",IFERROR(VLOOKUP(V50,Results,8,FALSE),""))</f>
        <v/>
      </c>
      <c r="AB50" s="124" t="str">
        <f ca="1">IFERROR(IF($BP50&gt;AB46,"",VLOOKUP(AB$5&amp;"@"&amp;$BQ50&amp;"@"&amp;$BP50,Results_TechRep_Well,2,FALSE)),"")</f>
        <v/>
      </c>
      <c r="AC50" s="117" t="str">
        <f ca="1">IF(AF50="","",IFERROR(VLOOKUP(AB50,Results,11,FALSE),""))</f>
        <v/>
      </c>
      <c r="AD50" s="125" t="str">
        <f ca="1">IF(AF50="","",IFERROR(VLOOKUP(AB50,Results,9,FALSE),""))</f>
        <v/>
      </c>
      <c r="AE50" s="119" t="str">
        <f ca="1">IF(AF50="","",IFERROR(VLOOKUP(AB50,Results,12,FALSE),""))</f>
        <v/>
      </c>
      <c r="AF50" s="104" t="str">
        <f ca="1">IFERROR(VLOOKUP(AB50,Results,13,FALSE),"")</f>
        <v/>
      </c>
      <c r="AG50" s="104" t="str">
        <f ca="1">IF(AF50="","",IFERROR(VLOOKUP(AB50,Results,8,FALSE),""))</f>
        <v/>
      </c>
      <c r="AH50" s="124" t="str">
        <f ca="1">IFERROR(IF($BP50&gt;AH46,"",VLOOKUP(AH$5&amp;"@"&amp;$BQ50&amp;"@"&amp;$BP50,Results_TechRep_Well,2,FALSE)),"")</f>
        <v/>
      </c>
      <c r="AI50" s="117" t="str">
        <f ca="1">IF(AL50="","",IFERROR(VLOOKUP(AH50,Results,11,FALSE),""))</f>
        <v/>
      </c>
      <c r="AJ50" s="125" t="str">
        <f ca="1">IF(AL50="","",IFERROR(VLOOKUP(AH50,Results,9,FALSE),""))</f>
        <v/>
      </c>
      <c r="AK50" s="119" t="str">
        <f ca="1">IF(AL50="","",IFERROR(VLOOKUP(AH50,Results,12,FALSE),""))</f>
        <v/>
      </c>
      <c r="AL50" s="104" t="str">
        <f ca="1">IFERROR(VLOOKUP(AH50,Results,13,FALSE),"")</f>
        <v/>
      </c>
      <c r="AM50" s="104" t="str">
        <f ca="1">IF(AL50="","",IFERROR(VLOOKUP(AH50,Results,8,FALSE),""))</f>
        <v/>
      </c>
      <c r="AN50" s="124" t="str">
        <f ca="1">IFERROR(IF($BP50&gt;AN46,"",VLOOKUP(AN$5&amp;"@"&amp;$BQ50&amp;"@"&amp;$BP50,Results_TechRep_Well,2,FALSE)),"")</f>
        <v/>
      </c>
      <c r="AO50" s="117" t="str">
        <f ca="1">IF(AR50="","",IFERROR(VLOOKUP(AN50,Results,11,FALSE),""))</f>
        <v/>
      </c>
      <c r="AP50" s="125" t="str">
        <f ca="1">IF(AR50="","",IFERROR(VLOOKUP(AN50,Results,9,FALSE),""))</f>
        <v/>
      </c>
      <c r="AQ50" s="119" t="str">
        <f ca="1">IF(AR50="","",IFERROR(VLOOKUP(AN50,Results,12,FALSE),""))</f>
        <v/>
      </c>
      <c r="AR50" s="104" t="str">
        <f ca="1">IFERROR(VLOOKUP(AN50,Results,13,FALSE),"")</f>
        <v/>
      </c>
      <c r="AS50" s="104" t="str">
        <f ca="1">IF(AR50="","",IFERROR(VLOOKUP(AN50,Results,8,FALSE),""))</f>
        <v/>
      </c>
      <c r="AT50" s="124"/>
      <c r="AU50" s="117"/>
      <c r="AV50" s="125"/>
      <c r="AW50" s="119"/>
      <c r="AX50" s="104"/>
      <c r="AY50" s="104"/>
      <c r="AZ50" s="124"/>
      <c r="BA50" s="104"/>
      <c r="BB50" s="104"/>
      <c r="BC50" s="119"/>
      <c r="BD50" s="104"/>
      <c r="BE50" s="104"/>
      <c r="BF50" s="104"/>
      <c r="BG50" s="104"/>
      <c r="BH50" s="104"/>
      <c r="BI50" s="104"/>
      <c r="BJ50" s="107"/>
      <c r="BK50" s="107"/>
      <c r="BL50" s="108"/>
      <c r="BP50" s="27">
        <v>4</v>
      </c>
      <c r="BQ50" s="27" t="str">
        <f>A46</f>
        <v>3_3</v>
      </c>
    </row>
    <row r="51" spans="1:74" x14ac:dyDescent="0.25">
      <c r="A51" s="109" t="str">
        <f>IFERROR(INDEX(Rep_Samples,BL51),"")</f>
        <v>4_1</v>
      </c>
      <c r="B51" s="110" t="str">
        <f>IFERROR(INDEX(Samples_Names,LEFT(A51,LEN(A51)-2))&amp;RIGHT(A51,2),"")</f>
        <v>DNA_1</v>
      </c>
      <c r="C51" s="110" t="str">
        <f ca="1">BM51&amp;" T_Rep"</f>
        <v>2 T_Rep</v>
      </c>
      <c r="D51" s="111">
        <f ca="1">IF(OR($A51="",D$5=""),"",COUNTIF(Result_TechRep,D$5&amp;"@"&amp;$A51))</f>
        <v>2</v>
      </c>
      <c r="E51" s="112">
        <f ca="1">IFERROR(AVERAGE(E52:E55),"")</f>
        <v>0.99447030066204456</v>
      </c>
      <c r="F51" s="113">
        <f ca="1">IFERROR(MEDIAN(F52:F55),"")</f>
        <v>3.4892429489859556</v>
      </c>
      <c r="G51" s="114">
        <f ca="1">IFERROR(10^(1/F51)-1,"")</f>
        <v>0.93461753368036815</v>
      </c>
      <c r="H51" s="115">
        <f ca="1">IFERROR(LOG((IF(H52="",0,(G52/100+1)^H52)+IF(H53="",0,(G53/100+1)^H53)+IF(H54="",0,(G54/100+1)^H54)+IF(H55="",0,(G55/100+1)^H55))/COUNT(H52:H55),(G51/100+1)),"")</f>
        <v>15.825102774385016</v>
      </c>
      <c r="I51" s="116">
        <f ca="1">IFERROR(AVERAGE(I52:I55),"")</f>
        <v>5</v>
      </c>
      <c r="J51" s="111">
        <f ca="1">IF(OR($A51="",J$5=""),"",COUNTIF(Result_TechRep,J$5&amp;"@"&amp;$A51))</f>
        <v>0</v>
      </c>
      <c r="K51" s="112" t="str">
        <f ca="1">IFERROR(AVERAGE(K52:K55),"")</f>
        <v/>
      </c>
      <c r="L51" s="113" t="str">
        <f ca="1">IFERROR(MEDIAN(L52:L55),"")</f>
        <v/>
      </c>
      <c r="M51" s="114" t="str">
        <f ca="1">IFERROR(10^(1/L51)-1,"")</f>
        <v/>
      </c>
      <c r="N51" s="115" t="str">
        <f ca="1">IFERROR(LOG((IF(N52="",0,(M52/100+1)^N52)+IF(N53="",0,(M53/100+1)^N53)+IF(N54="",0,(M54/100+1)^N54)+IF(N55="",0,(M55/100+1)^N55))/COUNT(N52:N55),(M51/100+1)),"")</f>
        <v/>
      </c>
      <c r="O51" s="116" t="str">
        <f ca="1">IFERROR(AVERAGE(O52:O55),"")</f>
        <v/>
      </c>
      <c r="P51" s="111">
        <f ca="1">IF(OR($A51="",P$5=""),"",COUNTIF(Result_TechRep,P$5&amp;"@"&amp;$A51))</f>
        <v>0</v>
      </c>
      <c r="Q51" s="112" t="str">
        <f ca="1">IFERROR(AVERAGE(Q52:Q55),"")</f>
        <v/>
      </c>
      <c r="R51" s="113" t="str">
        <f ca="1">IFERROR(MEDIAN(R52:R55),"")</f>
        <v/>
      </c>
      <c r="S51" s="114" t="str">
        <f ca="1">IFERROR(10^(1/R51)-1,"")</f>
        <v/>
      </c>
      <c r="T51" s="115" t="str">
        <f ca="1">IFERROR(LOG((IF(T52="",0,(S52/100+1)^T52)+IF(T53="",0,(S53/100+1)^T53)+IF(T54="",0,(S54/100+1)^T54)+IF(T55="",0,(S55/100+1)^T55))/COUNT(T52:T55),(S51/100+1)),"")</f>
        <v/>
      </c>
      <c r="U51" s="116" t="str">
        <f ca="1">IFERROR(AVERAGE(U52:U55),"")</f>
        <v/>
      </c>
      <c r="V51" s="111">
        <f ca="1">IF(OR($A51="",V$5=""),"",COUNTIF(Result_TechRep,V$5&amp;"@"&amp;$A51))</f>
        <v>0</v>
      </c>
      <c r="W51" s="112" t="str">
        <f ca="1">IFERROR(AVERAGE(W52:W55),"")</f>
        <v/>
      </c>
      <c r="X51" s="113" t="str">
        <f ca="1">IFERROR(MEDIAN(X52:X55),"")</f>
        <v/>
      </c>
      <c r="Y51" s="114" t="str">
        <f ca="1">IFERROR(10^(1/X51)-1,"")</f>
        <v/>
      </c>
      <c r="Z51" s="115" t="str">
        <f ca="1">IFERROR(LOG((IF(Z52="",0,(Y52/100+1)^Z52)+IF(Z53="",0,(Y53/100+1)^Z53)+IF(Z54="",0,(Y54/100+1)^Z54)+IF(Z55="",0,(Y55/100+1)^Z55))/COUNT(Z52:Z55),(Y51/100+1)),"")</f>
        <v/>
      </c>
      <c r="AA51" s="116" t="str">
        <f ca="1">IFERROR(AVERAGE(AA52:AA55),"")</f>
        <v/>
      </c>
      <c r="AB51" s="111">
        <f ca="1">IF(OR($A51="",AB$5=""),"",COUNTIF(Result_TechRep,AB$5&amp;"@"&amp;$A51))</f>
        <v>0</v>
      </c>
      <c r="AC51" s="112" t="str">
        <f ca="1">IFERROR(AVERAGE(AC52:AC55),"")</f>
        <v/>
      </c>
      <c r="AD51" s="113" t="str">
        <f ca="1">IFERROR(MEDIAN(AD52:AD55),"")</f>
        <v/>
      </c>
      <c r="AE51" s="114" t="str">
        <f ca="1">IFERROR(10^(1/AD51)-1,"")</f>
        <v/>
      </c>
      <c r="AF51" s="115" t="str">
        <f ca="1">IFERROR(LOG((IF(AF52="",0,(AE52/100+1)^AF52)+IF(AF53="",0,(AE53/100+1)^AF53)+IF(AF54="",0,(AE54/100+1)^AF54)+IF(AF55="",0,(AE55/100+1)^AF55))/COUNT(AF52:AF55),(AE51/100+1)),"")</f>
        <v/>
      </c>
      <c r="AG51" s="116" t="str">
        <f ca="1">IFERROR(AVERAGE(AG52:AG55),"")</f>
        <v/>
      </c>
      <c r="AH51" s="111">
        <f ca="1">IF(OR($A51="",AH$5=""),"",COUNTIF(Result_TechRep,AH$5&amp;"@"&amp;$A51))</f>
        <v>0</v>
      </c>
      <c r="AI51" s="112" t="str">
        <f ca="1">IFERROR(AVERAGE(AI52:AI55),"")</f>
        <v/>
      </c>
      <c r="AJ51" s="113" t="str">
        <f ca="1">IFERROR(MEDIAN(AJ52:AJ55),"")</f>
        <v/>
      </c>
      <c r="AK51" s="114" t="str">
        <f ca="1">IFERROR(10^(1/AJ51)-1,"")</f>
        <v/>
      </c>
      <c r="AL51" s="115" t="str">
        <f ca="1">IFERROR(LOG((IF(AL52="",0,(AK52/100+1)^AL52)+IF(AL53="",0,(AK53/100+1)^AL53)+IF(AL54="",0,(AK54/100+1)^AL54)+IF(AL55="",0,(AK55/100+1)^AL55))/COUNT(AL52:AL55),(AK51/100+1)),"")</f>
        <v/>
      </c>
      <c r="AM51" s="116" t="str">
        <f ca="1">IFERROR(AVERAGE(AM52:AM55),"")</f>
        <v/>
      </c>
      <c r="AN51" s="111">
        <f ca="1">IF(OR($A51="",AN$5=""),"",COUNTIF(Result_TechRep,AN$5&amp;"@"&amp;$A51))</f>
        <v>0</v>
      </c>
      <c r="AO51" s="112" t="str">
        <f ca="1">IFERROR(AVERAGE(AO52:AO55),"")</f>
        <v/>
      </c>
      <c r="AP51" s="113" t="str">
        <f ca="1">IFERROR(MEDIAN(AP52:AP55),"")</f>
        <v/>
      </c>
      <c r="AQ51" s="114" t="str">
        <f ca="1">IFERROR(10^(1/AP51)-1,"")</f>
        <v/>
      </c>
      <c r="AR51" s="115" t="str">
        <f ca="1">IFERROR(LOG((IF(AR52="",0,(AQ52/100+1)^AR52)+IF(AR53="",0,(AQ53/100+1)^AR53)+IF(AR54="",0,(AQ54/100+1)^AR54)+IF(AR55="",0,(AQ55/100+1)^AR55))/COUNT(AR52:AR55),(AQ51/100+1)),"")</f>
        <v/>
      </c>
      <c r="AS51" s="116" t="str">
        <f ca="1">IFERROR(AVERAGE(AS52:AS55),"")</f>
        <v/>
      </c>
      <c r="AT51" s="111"/>
      <c r="AU51" s="112"/>
      <c r="AV51" s="113"/>
      <c r="AW51" s="114"/>
      <c r="AX51" s="115"/>
      <c r="AY51" s="116"/>
      <c r="AZ51" s="111"/>
      <c r="BA51" s="112"/>
      <c r="BB51" s="113"/>
      <c r="BC51" s="114"/>
      <c r="BD51" s="115"/>
      <c r="BE51" s="116"/>
      <c r="BF51" s="104"/>
      <c r="BG51" s="104"/>
      <c r="BH51" s="104"/>
      <c r="BI51" s="104"/>
      <c r="BJ51" s="107"/>
      <c r="BK51" s="107"/>
      <c r="BL51" s="108">
        <f>1+BL46</f>
        <v>10</v>
      </c>
      <c r="BM51" s="27">
        <f ca="1">MAX(D51,J51,P51,V51,AB51,AH51,AN51,AT51,AZ51,BF51)</f>
        <v>2</v>
      </c>
      <c r="BN51" s="165">
        <f ca="1">MAX(BR51:BV51,BR53:BV53)</f>
        <v>0</v>
      </c>
      <c r="BO51" s="165">
        <f ca="1">COUNTIF(BR51:BV51,"&gt;"&amp;$B$3)+COUNTIF(BR53:BV53,"&gt;"&amp;$B$3)</f>
        <v>0</v>
      </c>
      <c r="BR51" s="165">
        <f ca="1">MAX(H52:H55)-MIN(H52:H55)</f>
        <v>0</v>
      </c>
      <c r="BS51" s="165">
        <f ca="1">MAX(N52:N55)-MIN(N52:N55)</f>
        <v>0</v>
      </c>
      <c r="BT51" s="165">
        <f ca="1">MAX(T52:T55)-MIN(T52:T55)</f>
        <v>0</v>
      </c>
      <c r="BU51" s="165">
        <f ca="1">MAX(Z52:Z55)-MIN(Z52:Z55)</f>
        <v>0</v>
      </c>
      <c r="BV51" s="165">
        <f ca="1">MAX(AF52:AF55)-MIN(AF52:AF55)</f>
        <v>0</v>
      </c>
    </row>
    <row r="52" spans="1:74" x14ac:dyDescent="0.25">
      <c r="A52" s="104"/>
      <c r="B52" s="123"/>
      <c r="C52" s="124" t="str">
        <f ca="1">IF(BP52&gt;BM51,"","T_Rep"&amp;BP52)</f>
        <v>T_Rep1</v>
      </c>
      <c r="D52" s="124" t="str">
        <f ca="1">IFERROR(IF($BP52&gt;D51,"",VLOOKUP(D$5&amp;"@"&amp;$BQ52&amp;"@"&amp;$BP52,Results_TechRep_Well,2,FALSE)),"")</f>
        <v>1G9</v>
      </c>
      <c r="E52" s="117">
        <f ca="1">IF(H52="","",IFERROR(VLOOKUP(D52,Results,11,FALSE),""))</f>
        <v>0.99573620188813583</v>
      </c>
      <c r="F52" s="125">
        <f ca="1">IF(H52="","",IFERROR(VLOOKUP(D52,Results,9,FALSE),""))</f>
        <v>3.4417678612294469</v>
      </c>
      <c r="G52" s="119">
        <f ca="1">IF(H52="","",IFERROR(VLOOKUP(D52,Results,12,FALSE),""))</f>
        <v>0.95230810743362038</v>
      </c>
      <c r="H52" s="120">
        <f ca="1">IFERROR(VLOOKUP(D52,Results,13,FALSE),"")</f>
        <v>15.819432012260332</v>
      </c>
      <c r="I52" s="104">
        <f ca="1">IF(H52="","",IFERROR(VLOOKUP(D52,Results,8,FALSE),""))</f>
        <v>5</v>
      </c>
      <c r="J52" s="124" t="str">
        <f ca="1">IFERROR(IF($BP52&gt;J51,"",VLOOKUP(J$5&amp;"@"&amp;$BQ52&amp;"@"&amp;$BP52,Results_TechRep_Well,2,FALSE)),"")</f>
        <v/>
      </c>
      <c r="K52" s="117" t="str">
        <f ca="1">IF(N52="","",IFERROR(VLOOKUP(J52,Results,11,FALSE),""))</f>
        <v/>
      </c>
      <c r="L52" s="125" t="str">
        <f ca="1">IF(N52="","",IFERROR(VLOOKUP(J52,Results,9,FALSE),""))</f>
        <v/>
      </c>
      <c r="M52" s="119" t="str">
        <f ca="1">IF(N52="","",IFERROR(VLOOKUP(J52,Results,12,FALSE),""))</f>
        <v/>
      </c>
      <c r="N52" s="120" t="str">
        <f ca="1">IFERROR(VLOOKUP(J52,Results,13,FALSE),"")</f>
        <v/>
      </c>
      <c r="O52" s="104" t="str">
        <f ca="1">IF(N52="","",IFERROR(VLOOKUP(J52,Results,8,FALSE),""))</f>
        <v/>
      </c>
      <c r="P52" s="124" t="str">
        <f ca="1">IFERROR(IF($BP52&gt;P51,"",VLOOKUP(P$5&amp;"@"&amp;$BQ52&amp;"@"&amp;$BP52,Results_TechRep_Well,2,FALSE)),"")</f>
        <v/>
      </c>
      <c r="Q52" s="117" t="str">
        <f ca="1">IF(T52="","",IFERROR(VLOOKUP(P52,Results,11,FALSE),""))</f>
        <v/>
      </c>
      <c r="R52" s="125" t="str">
        <f ca="1">IF(T52="","",IFERROR(VLOOKUP(P52,Results,9,FALSE),""))</f>
        <v/>
      </c>
      <c r="S52" s="119" t="str">
        <f ca="1">IF(T52="","",IFERROR(VLOOKUP(P52,Results,12,FALSE),""))</f>
        <v/>
      </c>
      <c r="T52" s="120" t="str">
        <f ca="1">IFERROR(VLOOKUP(P52,Results,13,FALSE),"")</f>
        <v/>
      </c>
      <c r="U52" s="104" t="str">
        <f ca="1">IF(T52="","",IFERROR(VLOOKUP(P52,Results,8,FALSE),""))</f>
        <v/>
      </c>
      <c r="V52" s="124" t="str">
        <f ca="1">IFERROR(IF($BP52&gt;V51,"",VLOOKUP(V$5&amp;"@"&amp;$BQ52&amp;"@"&amp;$BP52,Results_TechRep_Well,2,FALSE)),"")</f>
        <v/>
      </c>
      <c r="W52" s="117" t="str">
        <f ca="1">IF(Z52="","",IFERROR(VLOOKUP(V52,Results,11,FALSE),""))</f>
        <v/>
      </c>
      <c r="X52" s="125" t="str">
        <f ca="1">IF(Z52="","",IFERROR(VLOOKUP(V52,Results,9,FALSE),""))</f>
        <v/>
      </c>
      <c r="Y52" s="119" t="str">
        <f ca="1">IF(Z52="","",IFERROR(VLOOKUP(V52,Results,12,FALSE),""))</f>
        <v/>
      </c>
      <c r="Z52" s="120" t="str">
        <f ca="1">IFERROR(VLOOKUP(V52,Results,13,FALSE),"")</f>
        <v/>
      </c>
      <c r="AA52" s="104" t="str">
        <f ca="1">IF(Z52="","",IFERROR(VLOOKUP(V52,Results,8,FALSE),""))</f>
        <v/>
      </c>
      <c r="AB52" s="124" t="str">
        <f ca="1">IFERROR(IF($BP52&gt;AB51,"",VLOOKUP(AB$5&amp;"@"&amp;$BQ52&amp;"@"&amp;$BP52,Results_TechRep_Well,2,FALSE)),"")</f>
        <v/>
      </c>
      <c r="AC52" s="117" t="str">
        <f ca="1">IF(AF52="","",IFERROR(VLOOKUP(AB52,Results,11,FALSE),""))</f>
        <v/>
      </c>
      <c r="AD52" s="125" t="str">
        <f ca="1">IF(AF52="","",IFERROR(VLOOKUP(AB52,Results,9,FALSE),""))</f>
        <v/>
      </c>
      <c r="AE52" s="119" t="str">
        <f ca="1">IF(AF52="","",IFERROR(VLOOKUP(AB52,Results,12,FALSE),""))</f>
        <v/>
      </c>
      <c r="AF52" s="120" t="str">
        <f ca="1">IFERROR(VLOOKUP(AB52,Results,13,FALSE),"")</f>
        <v/>
      </c>
      <c r="AG52" s="104" t="str">
        <f ca="1">IF(AF52="","",IFERROR(VLOOKUP(AB52,Results,8,FALSE),""))</f>
        <v/>
      </c>
      <c r="AH52" s="124" t="str">
        <f ca="1">IFERROR(IF($BP52&gt;AH51,"",VLOOKUP(AH$5&amp;"@"&amp;$BQ52&amp;"@"&amp;$BP52,Results_TechRep_Well,2,FALSE)),"")</f>
        <v/>
      </c>
      <c r="AI52" s="117" t="str">
        <f ca="1">IF(AL52="","",IFERROR(VLOOKUP(AH52,Results,11,FALSE),""))</f>
        <v/>
      </c>
      <c r="AJ52" s="125" t="str">
        <f ca="1">IF(AL52="","",IFERROR(VLOOKUP(AH52,Results,9,FALSE),""))</f>
        <v/>
      </c>
      <c r="AK52" s="119" t="str">
        <f ca="1">IF(AL52="","",IFERROR(VLOOKUP(AH52,Results,12,FALSE),""))</f>
        <v/>
      </c>
      <c r="AL52" s="120" t="str">
        <f ca="1">IFERROR(VLOOKUP(AH52,Results,13,FALSE),"")</f>
        <v/>
      </c>
      <c r="AM52" s="104" t="str">
        <f ca="1">IF(AL52="","",IFERROR(VLOOKUP(AH52,Results,8,FALSE),""))</f>
        <v/>
      </c>
      <c r="AN52" s="124" t="str">
        <f ca="1">IFERROR(IF($BP52&gt;AN51,"",VLOOKUP(AN$5&amp;"@"&amp;$BQ52&amp;"@"&amp;$BP52,Results_TechRep_Well,2,FALSE)),"")</f>
        <v/>
      </c>
      <c r="AO52" s="117" t="str">
        <f ca="1">IF(AR52="","",IFERROR(VLOOKUP(AN52,Results,11,FALSE),""))</f>
        <v/>
      </c>
      <c r="AP52" s="125" t="str">
        <f ca="1">IF(AR52="","",IFERROR(VLOOKUP(AN52,Results,9,FALSE),""))</f>
        <v/>
      </c>
      <c r="AQ52" s="119" t="str">
        <f ca="1">IF(AR52="","",IFERROR(VLOOKUP(AN52,Results,12,FALSE),""))</f>
        <v/>
      </c>
      <c r="AR52" s="120" t="str">
        <f ca="1">IFERROR(VLOOKUP(AN52,Results,13,FALSE),"")</f>
        <v/>
      </c>
      <c r="AS52" s="104" t="str">
        <f ca="1">IF(AR52="","",IFERROR(VLOOKUP(AN52,Results,8,FALSE),""))</f>
        <v/>
      </c>
      <c r="AT52" s="124"/>
      <c r="AU52" s="117"/>
      <c r="AV52" s="125"/>
      <c r="AW52" s="119"/>
      <c r="AX52" s="120"/>
      <c r="AY52" s="104"/>
      <c r="AZ52" s="124"/>
      <c r="BA52" s="117"/>
      <c r="BB52" s="125"/>
      <c r="BC52" s="119"/>
      <c r="BD52" s="120"/>
      <c r="BE52" s="104"/>
      <c r="BF52" s="104"/>
      <c r="BG52" s="104"/>
      <c r="BH52" s="104"/>
      <c r="BI52" s="104"/>
      <c r="BJ52" s="107"/>
      <c r="BK52" s="107"/>
      <c r="BL52" s="108"/>
      <c r="BP52" s="27">
        <v>1</v>
      </c>
      <c r="BQ52" s="27" t="str">
        <f>A51</f>
        <v>4_1</v>
      </c>
      <c r="BR52" s="27" t="s">
        <v>657</v>
      </c>
      <c r="BS52" s="27" t="s">
        <v>658</v>
      </c>
      <c r="BT52" s="27" t="s">
        <v>659</v>
      </c>
      <c r="BU52" s="27" t="s">
        <v>660</v>
      </c>
      <c r="BV52" s="27" t="s">
        <v>661</v>
      </c>
    </row>
    <row r="53" spans="1:74" x14ac:dyDescent="0.25">
      <c r="A53" s="104"/>
      <c r="B53" s="123"/>
      <c r="C53" s="124" t="str">
        <f ca="1">IF(BP53&gt;BM51,"","T_Rep"&amp;BP53)</f>
        <v>T_Rep2</v>
      </c>
      <c r="D53" s="124" t="str">
        <f ca="1">IFERROR(IF($BP53&gt;D51,"",VLOOKUP(D$5&amp;"@"&amp;$BQ53&amp;"@"&amp;$BP53,Results_TechRep_Well,2,FALSE)),"")</f>
        <v>2H9</v>
      </c>
      <c r="E53" s="117">
        <f ca="1">IF(H53="","",IFERROR(VLOOKUP(D53,Results,11,FALSE),""))</f>
        <v>0.9932043994359534</v>
      </c>
      <c r="F53" s="125">
        <f ca="1">IF(H53="","",IFERROR(VLOOKUP(D53,Results,9,FALSE),""))</f>
        <v>3.5367180367424642</v>
      </c>
      <c r="G53" s="119">
        <f ca="1">IF(H53="","",IFERROR(VLOOKUP(D53,Results,12,FALSE),""))</f>
        <v>0.91755581390911156</v>
      </c>
      <c r="H53" s="120">
        <f ca="1">IFERROR(VLOOKUP(D53,Results,13,FALSE),"")</f>
        <v>15.819432012260334</v>
      </c>
      <c r="I53" s="104">
        <f ca="1">IF(H53="","",IFERROR(VLOOKUP(D53,Results,8,FALSE),""))</f>
        <v>5</v>
      </c>
      <c r="J53" s="124" t="str">
        <f ca="1">IFERROR(IF($BP53&gt;J51,"",VLOOKUP(J$5&amp;"@"&amp;$BQ53&amp;"@"&amp;$BP53,Results_TechRep_Well,2,FALSE)),"")</f>
        <v/>
      </c>
      <c r="K53" s="117" t="str">
        <f ca="1">IF(N53="","",IFERROR(VLOOKUP(J53,Results,11,FALSE),""))</f>
        <v/>
      </c>
      <c r="L53" s="125" t="str">
        <f ca="1">IF(N53="","",IFERROR(VLOOKUP(J53,Results,9,FALSE),""))</f>
        <v/>
      </c>
      <c r="M53" s="119" t="str">
        <f ca="1">IF(N53="","",IFERROR(VLOOKUP(J53,Results,12,FALSE),""))</f>
        <v/>
      </c>
      <c r="N53" s="120" t="str">
        <f ca="1">IFERROR(VLOOKUP(J53,Results,13,FALSE),"")</f>
        <v/>
      </c>
      <c r="O53" s="104" t="str">
        <f ca="1">IF(N53="","",IFERROR(VLOOKUP(J53,Results,8,FALSE),""))</f>
        <v/>
      </c>
      <c r="P53" s="124" t="str">
        <f ca="1">IFERROR(IF($BP53&gt;P51,"",VLOOKUP(P$5&amp;"@"&amp;$BQ53&amp;"@"&amp;$BP53,Results_TechRep_Well,2,FALSE)),"")</f>
        <v/>
      </c>
      <c r="Q53" s="117" t="str">
        <f ca="1">IF(T53="","",IFERROR(VLOOKUP(P53,Results,11,FALSE),""))</f>
        <v/>
      </c>
      <c r="R53" s="125" t="str">
        <f ca="1">IF(T53="","",IFERROR(VLOOKUP(P53,Results,9,FALSE),""))</f>
        <v/>
      </c>
      <c r="S53" s="119" t="str">
        <f ca="1">IF(T53="","",IFERROR(VLOOKUP(P53,Results,12,FALSE),""))</f>
        <v/>
      </c>
      <c r="T53" s="120" t="str">
        <f ca="1">IFERROR(VLOOKUP(P53,Results,13,FALSE),"")</f>
        <v/>
      </c>
      <c r="U53" s="104" t="str">
        <f ca="1">IF(T53="","",IFERROR(VLOOKUP(P53,Results,8,FALSE),""))</f>
        <v/>
      </c>
      <c r="V53" s="124" t="str">
        <f ca="1">IFERROR(IF($BP53&gt;V51,"",VLOOKUP(V$5&amp;"@"&amp;$BQ53&amp;"@"&amp;$BP53,Results_TechRep_Well,2,FALSE)),"")</f>
        <v/>
      </c>
      <c r="W53" s="117" t="str">
        <f ca="1">IF(Z53="","",IFERROR(VLOOKUP(V53,Results,11,FALSE),""))</f>
        <v/>
      </c>
      <c r="X53" s="125" t="str">
        <f ca="1">IF(Z53="","",IFERROR(VLOOKUP(V53,Results,9,FALSE),""))</f>
        <v/>
      </c>
      <c r="Y53" s="119" t="str">
        <f ca="1">IF(Z53="","",IFERROR(VLOOKUP(V53,Results,12,FALSE),""))</f>
        <v/>
      </c>
      <c r="Z53" s="120" t="str">
        <f ca="1">IFERROR(VLOOKUP(V53,Results,13,FALSE),"")</f>
        <v/>
      </c>
      <c r="AA53" s="104" t="str">
        <f ca="1">IF(Z53="","",IFERROR(VLOOKUP(V53,Results,8,FALSE),""))</f>
        <v/>
      </c>
      <c r="AB53" s="124" t="str">
        <f ca="1">IFERROR(IF($BP53&gt;AB51,"",VLOOKUP(AB$5&amp;"@"&amp;$BQ53&amp;"@"&amp;$BP53,Results_TechRep_Well,2,FALSE)),"")</f>
        <v/>
      </c>
      <c r="AC53" s="117" t="str">
        <f ca="1">IF(AF53="","",IFERROR(VLOOKUP(AB53,Results,11,FALSE),""))</f>
        <v/>
      </c>
      <c r="AD53" s="125" t="str">
        <f ca="1">IF(AF53="","",IFERROR(VLOOKUP(AB53,Results,9,FALSE),""))</f>
        <v/>
      </c>
      <c r="AE53" s="119" t="str">
        <f ca="1">IF(AF53="","",IFERROR(VLOOKUP(AB53,Results,12,FALSE),""))</f>
        <v/>
      </c>
      <c r="AF53" s="120" t="str">
        <f ca="1">IFERROR(VLOOKUP(AB53,Results,13,FALSE),"")</f>
        <v/>
      </c>
      <c r="AG53" s="104" t="str">
        <f ca="1">IF(AF53="","",IFERROR(VLOOKUP(AB53,Results,8,FALSE),""))</f>
        <v/>
      </c>
      <c r="AH53" s="124" t="str">
        <f ca="1">IFERROR(IF($BP53&gt;AH51,"",VLOOKUP(AH$5&amp;"@"&amp;$BQ53&amp;"@"&amp;$BP53,Results_TechRep_Well,2,FALSE)),"")</f>
        <v/>
      </c>
      <c r="AI53" s="117" t="str">
        <f ca="1">IF(AL53="","",IFERROR(VLOOKUP(AH53,Results,11,FALSE),""))</f>
        <v/>
      </c>
      <c r="AJ53" s="125" t="str">
        <f ca="1">IF(AL53="","",IFERROR(VLOOKUP(AH53,Results,9,FALSE),""))</f>
        <v/>
      </c>
      <c r="AK53" s="119" t="str">
        <f ca="1">IF(AL53="","",IFERROR(VLOOKUP(AH53,Results,12,FALSE),""))</f>
        <v/>
      </c>
      <c r="AL53" s="120" t="str">
        <f ca="1">IFERROR(VLOOKUP(AH53,Results,13,FALSE),"")</f>
        <v/>
      </c>
      <c r="AM53" s="104" t="str">
        <f ca="1">IF(AL53="","",IFERROR(VLOOKUP(AH53,Results,8,FALSE),""))</f>
        <v/>
      </c>
      <c r="AN53" s="124" t="str">
        <f ca="1">IFERROR(IF($BP53&gt;AN51,"",VLOOKUP(AN$5&amp;"@"&amp;$BQ53&amp;"@"&amp;$BP53,Results_TechRep_Well,2,FALSE)),"")</f>
        <v/>
      </c>
      <c r="AO53" s="117" t="str">
        <f ca="1">IF(AR53="","",IFERROR(VLOOKUP(AN53,Results,11,FALSE),""))</f>
        <v/>
      </c>
      <c r="AP53" s="125" t="str">
        <f ca="1">IF(AR53="","",IFERROR(VLOOKUP(AN53,Results,9,FALSE),""))</f>
        <v/>
      </c>
      <c r="AQ53" s="119" t="str">
        <f ca="1">IF(AR53="","",IFERROR(VLOOKUP(AN53,Results,12,FALSE),""))</f>
        <v/>
      </c>
      <c r="AR53" s="120" t="str">
        <f ca="1">IFERROR(VLOOKUP(AN53,Results,13,FALSE),"")</f>
        <v/>
      </c>
      <c r="AS53" s="104" t="str">
        <f ca="1">IF(AR53="","",IFERROR(VLOOKUP(AN53,Results,8,FALSE),""))</f>
        <v/>
      </c>
      <c r="AT53" s="124"/>
      <c r="AU53" s="117"/>
      <c r="AV53" s="125"/>
      <c r="AW53" s="119"/>
      <c r="AX53" s="120"/>
      <c r="AY53" s="104"/>
      <c r="AZ53" s="124"/>
      <c r="BA53" s="117"/>
      <c r="BB53" s="125"/>
      <c r="BC53" s="119"/>
      <c r="BD53" s="120"/>
      <c r="BE53" s="104"/>
      <c r="BF53" s="104"/>
      <c r="BG53" s="104"/>
      <c r="BH53" s="104"/>
      <c r="BI53" s="104"/>
      <c r="BJ53" s="107"/>
      <c r="BK53" s="107"/>
      <c r="BL53" s="108"/>
      <c r="BP53" s="27">
        <v>2</v>
      </c>
      <c r="BQ53" s="27" t="str">
        <f>A51</f>
        <v>4_1</v>
      </c>
      <c r="BR53" s="165">
        <f ca="1">MAX(AL52:AL55)-MIN(AL52:AL55)</f>
        <v>0</v>
      </c>
      <c r="BS53" s="165">
        <f ca="1">MAX(AR52:AR55)-MIN(AR52:AR55)</f>
        <v>0</v>
      </c>
      <c r="BT53" s="165">
        <f>MAX(AX52:AX55)-MIN(AX52:AX55)</f>
        <v>0</v>
      </c>
      <c r="BU53" s="165">
        <f>MAX(BD52:BD55)-MIN(BD52:BD55)</f>
        <v>0</v>
      </c>
      <c r="BV53" s="165">
        <f>MAX(BJ52:BJ55)-MIN(BJ52:BJ55)</f>
        <v>0</v>
      </c>
    </row>
    <row r="54" spans="1:74" x14ac:dyDescent="0.25">
      <c r="A54" s="104"/>
      <c r="B54" s="123"/>
      <c r="C54" s="124" t="str">
        <f ca="1">IF(BP54&gt;BM51,"","T_Rep"&amp;BP54)</f>
        <v/>
      </c>
      <c r="D54" s="124" t="str">
        <f ca="1">IFERROR(IF($BP54&gt;D51,"",VLOOKUP(D$5&amp;"@"&amp;$BQ54&amp;"@"&amp;$BP54,Results_TechRep_Well,2,FALSE)),"")</f>
        <v/>
      </c>
      <c r="E54" s="117" t="str">
        <f ca="1">IF(H54="","",IFERROR(VLOOKUP(D54,Results,11,FALSE),""))</f>
        <v/>
      </c>
      <c r="F54" s="125" t="str">
        <f ca="1">IF(H54="","",IFERROR(VLOOKUP(D54,Results,9,FALSE),""))</f>
        <v/>
      </c>
      <c r="G54" s="119" t="str">
        <f ca="1">IF(H54="","",IFERROR(VLOOKUP(D54,Results,12,FALSE),""))</f>
        <v/>
      </c>
      <c r="H54" s="120" t="str">
        <f ca="1">IFERROR(VLOOKUP(D54,Results,13,FALSE),"")</f>
        <v/>
      </c>
      <c r="I54" s="104" t="str">
        <f ca="1">IF(H54="","",IFERROR(VLOOKUP(D54,Results,8,FALSE),""))</f>
        <v/>
      </c>
      <c r="J54" s="124" t="str">
        <f ca="1">IFERROR(IF($BP54&gt;J51,"",VLOOKUP(J$5&amp;"@"&amp;$BQ54&amp;"@"&amp;$BP54,Results_TechRep_Well,2,FALSE)),"")</f>
        <v/>
      </c>
      <c r="K54" s="117" t="str">
        <f ca="1">IF(N54="","",IFERROR(VLOOKUP(J54,Results,11,FALSE),""))</f>
        <v/>
      </c>
      <c r="L54" s="125" t="str">
        <f ca="1">IF(N54="","",IFERROR(VLOOKUP(J54,Results,9,FALSE),""))</f>
        <v/>
      </c>
      <c r="M54" s="119" t="str">
        <f ca="1">IF(N54="","",IFERROR(VLOOKUP(J54,Results,12,FALSE),""))</f>
        <v/>
      </c>
      <c r="N54" s="120" t="str">
        <f ca="1">IFERROR(VLOOKUP(J54,Results,13,FALSE),"")</f>
        <v/>
      </c>
      <c r="O54" s="104" t="str">
        <f ca="1">IF(N54="","",IFERROR(VLOOKUP(J54,Results,8,FALSE),""))</f>
        <v/>
      </c>
      <c r="P54" s="124" t="str">
        <f ca="1">IFERROR(IF($BP54&gt;P51,"",VLOOKUP(P$5&amp;"@"&amp;$BQ54&amp;"@"&amp;$BP54,Results_TechRep_Well,2,FALSE)),"")</f>
        <v/>
      </c>
      <c r="Q54" s="117" t="str">
        <f ca="1">IF(T54="","",IFERROR(VLOOKUP(P54,Results,11,FALSE),""))</f>
        <v/>
      </c>
      <c r="R54" s="125" t="str">
        <f ca="1">IF(T54="","",IFERROR(VLOOKUP(P54,Results,9,FALSE),""))</f>
        <v/>
      </c>
      <c r="S54" s="119" t="str">
        <f ca="1">IF(T54="","",IFERROR(VLOOKUP(P54,Results,12,FALSE),""))</f>
        <v/>
      </c>
      <c r="T54" s="120" t="str">
        <f ca="1">IFERROR(VLOOKUP(P54,Results,13,FALSE),"")</f>
        <v/>
      </c>
      <c r="U54" s="104" t="str">
        <f ca="1">IF(T54="","",IFERROR(VLOOKUP(P54,Results,8,FALSE),""))</f>
        <v/>
      </c>
      <c r="V54" s="124" t="str">
        <f ca="1">IFERROR(IF($BP54&gt;V51,"",VLOOKUP(V$5&amp;"@"&amp;$BQ54&amp;"@"&amp;$BP54,Results_TechRep_Well,2,FALSE)),"")</f>
        <v/>
      </c>
      <c r="W54" s="117" t="str">
        <f ca="1">IF(Z54="","",IFERROR(VLOOKUP(V54,Results,11,FALSE),""))</f>
        <v/>
      </c>
      <c r="X54" s="125" t="str">
        <f ca="1">IF(Z54="","",IFERROR(VLOOKUP(V54,Results,9,FALSE),""))</f>
        <v/>
      </c>
      <c r="Y54" s="119" t="str">
        <f ca="1">IF(Z54="","",IFERROR(VLOOKUP(V54,Results,12,FALSE),""))</f>
        <v/>
      </c>
      <c r="Z54" s="120" t="str">
        <f ca="1">IFERROR(VLOOKUP(V54,Results,13,FALSE),"")</f>
        <v/>
      </c>
      <c r="AA54" s="104" t="str">
        <f ca="1">IF(Z54="","",IFERROR(VLOOKUP(V54,Results,8,FALSE),""))</f>
        <v/>
      </c>
      <c r="AB54" s="124" t="str">
        <f ca="1">IFERROR(IF($BP54&gt;AB51,"",VLOOKUP(AB$5&amp;"@"&amp;$BQ54&amp;"@"&amp;$BP54,Results_TechRep_Well,2,FALSE)),"")</f>
        <v/>
      </c>
      <c r="AC54" s="117" t="str">
        <f ca="1">IF(AF54="","",IFERROR(VLOOKUP(AB54,Results,11,FALSE),""))</f>
        <v/>
      </c>
      <c r="AD54" s="125" t="str">
        <f ca="1">IF(AF54="","",IFERROR(VLOOKUP(AB54,Results,9,FALSE),""))</f>
        <v/>
      </c>
      <c r="AE54" s="119" t="str">
        <f ca="1">IF(AF54="","",IFERROR(VLOOKUP(AB54,Results,12,FALSE),""))</f>
        <v/>
      </c>
      <c r="AF54" s="120" t="str">
        <f ca="1">IFERROR(VLOOKUP(AB54,Results,13,FALSE),"")</f>
        <v/>
      </c>
      <c r="AG54" s="104" t="str">
        <f ca="1">IF(AF54="","",IFERROR(VLOOKUP(AB54,Results,8,FALSE),""))</f>
        <v/>
      </c>
      <c r="AH54" s="124" t="str">
        <f ca="1">IFERROR(IF($BP54&gt;AH51,"",VLOOKUP(AH$5&amp;"@"&amp;$BQ54&amp;"@"&amp;$BP54,Results_TechRep_Well,2,FALSE)),"")</f>
        <v/>
      </c>
      <c r="AI54" s="117" t="str">
        <f ca="1">IF(AL54="","",IFERROR(VLOOKUP(AH54,Results,11,FALSE),""))</f>
        <v/>
      </c>
      <c r="AJ54" s="125" t="str">
        <f ca="1">IF(AL54="","",IFERROR(VLOOKUP(AH54,Results,9,FALSE),""))</f>
        <v/>
      </c>
      <c r="AK54" s="119" t="str">
        <f ca="1">IF(AL54="","",IFERROR(VLOOKUP(AH54,Results,12,FALSE),""))</f>
        <v/>
      </c>
      <c r="AL54" s="120" t="str">
        <f ca="1">IFERROR(VLOOKUP(AH54,Results,13,FALSE),"")</f>
        <v/>
      </c>
      <c r="AM54" s="104" t="str">
        <f ca="1">IF(AL54="","",IFERROR(VLOOKUP(AH54,Results,8,FALSE),""))</f>
        <v/>
      </c>
      <c r="AN54" s="124" t="str">
        <f ca="1">IFERROR(IF($BP54&gt;AN51,"",VLOOKUP(AN$5&amp;"@"&amp;$BQ54&amp;"@"&amp;$BP54,Results_TechRep_Well,2,FALSE)),"")</f>
        <v/>
      </c>
      <c r="AO54" s="117" t="str">
        <f ca="1">IF(AR54="","",IFERROR(VLOOKUP(AN54,Results,11,FALSE),""))</f>
        <v/>
      </c>
      <c r="AP54" s="125" t="str">
        <f ca="1">IF(AR54="","",IFERROR(VLOOKUP(AN54,Results,9,FALSE),""))</f>
        <v/>
      </c>
      <c r="AQ54" s="119" t="str">
        <f ca="1">IF(AR54="","",IFERROR(VLOOKUP(AN54,Results,12,FALSE),""))</f>
        <v/>
      </c>
      <c r="AR54" s="120" t="str">
        <f ca="1">IFERROR(VLOOKUP(AN54,Results,13,FALSE),"")</f>
        <v/>
      </c>
      <c r="AS54" s="104" t="str">
        <f ca="1">IF(AR54="","",IFERROR(VLOOKUP(AN54,Results,8,FALSE),""))</f>
        <v/>
      </c>
      <c r="AT54" s="124"/>
      <c r="AU54" s="117"/>
      <c r="AV54" s="125"/>
      <c r="AW54" s="119"/>
      <c r="AX54" s="120"/>
      <c r="AY54" s="104"/>
      <c r="AZ54" s="124"/>
      <c r="BA54" s="117"/>
      <c r="BB54" s="125"/>
      <c r="BC54" s="119"/>
      <c r="BD54" s="120"/>
      <c r="BE54" s="104"/>
      <c r="BF54" s="104"/>
      <c r="BG54" s="104"/>
      <c r="BH54" s="104"/>
      <c r="BI54" s="104"/>
      <c r="BJ54" s="107"/>
      <c r="BK54" s="107"/>
      <c r="BL54" s="108"/>
      <c r="BP54" s="27">
        <v>3</v>
      </c>
      <c r="BQ54" s="27" t="str">
        <f>A51</f>
        <v>4_1</v>
      </c>
    </row>
    <row r="55" spans="1:74" x14ac:dyDescent="0.25">
      <c r="A55" s="104"/>
      <c r="B55" s="123"/>
      <c r="C55" s="124" t="str">
        <f ca="1">IF(BP55&gt;BM51,"","T_Rep"&amp;BP55)</f>
        <v/>
      </c>
      <c r="D55" s="124" t="str">
        <f ca="1">IFERROR(IF($BP55&gt;D51,"",VLOOKUP(D$5&amp;"@"&amp;$BQ55&amp;"@"&amp;$BP55,Results_TechRep_Well,2,FALSE)),"")</f>
        <v/>
      </c>
      <c r="E55" s="117" t="str">
        <f ca="1">IF(H55="","",IFERROR(VLOOKUP(D55,Results,11,FALSE),""))</f>
        <v/>
      </c>
      <c r="F55" s="125" t="str">
        <f ca="1">IF(H55="","",IFERROR(VLOOKUP(D55,Results,9,FALSE),""))</f>
        <v/>
      </c>
      <c r="G55" s="119" t="str">
        <f ca="1">IF(H55="","",IFERROR(VLOOKUP(D55,Results,12,FALSE),""))</f>
        <v/>
      </c>
      <c r="H55" s="104" t="str">
        <f ca="1">IFERROR(VLOOKUP(D55,Results,13,FALSE),"")</f>
        <v/>
      </c>
      <c r="I55" s="104" t="str">
        <f ca="1">IF(H55="","",IFERROR(VLOOKUP(D55,Results,8,FALSE),""))</f>
        <v/>
      </c>
      <c r="J55" s="124" t="str">
        <f ca="1">IFERROR(IF($BP55&gt;J51,"",VLOOKUP(J$5&amp;"@"&amp;$BQ55&amp;"@"&amp;$BP55,Results_TechRep_Well,2,FALSE)),"")</f>
        <v/>
      </c>
      <c r="K55" s="117" t="str">
        <f ca="1">IF(N55="","",IFERROR(VLOOKUP(J55,Results,11,FALSE),""))</f>
        <v/>
      </c>
      <c r="L55" s="125" t="str">
        <f ca="1">IF(N55="","",IFERROR(VLOOKUP(J55,Results,9,FALSE),""))</f>
        <v/>
      </c>
      <c r="M55" s="119" t="str">
        <f ca="1">IF(N55="","",IFERROR(VLOOKUP(J55,Results,12,FALSE),""))</f>
        <v/>
      </c>
      <c r="N55" s="104" t="str">
        <f ca="1">IFERROR(VLOOKUP(J55,Results,13,FALSE),"")</f>
        <v/>
      </c>
      <c r="O55" s="104" t="str">
        <f ca="1">IF(N55="","",IFERROR(VLOOKUP(J55,Results,8,FALSE),""))</f>
        <v/>
      </c>
      <c r="P55" s="124" t="str">
        <f ca="1">IFERROR(IF($BP55&gt;P51,"",VLOOKUP(P$5&amp;"@"&amp;$BQ55&amp;"@"&amp;$BP55,Results_TechRep_Well,2,FALSE)),"")</f>
        <v/>
      </c>
      <c r="Q55" s="117" t="str">
        <f ca="1">IF(T55="","",IFERROR(VLOOKUP(P55,Results,11,FALSE),""))</f>
        <v/>
      </c>
      <c r="R55" s="125" t="str">
        <f ca="1">IF(T55="","",IFERROR(VLOOKUP(P55,Results,9,FALSE),""))</f>
        <v/>
      </c>
      <c r="S55" s="119" t="str">
        <f ca="1">IF(T55="","",IFERROR(VLOOKUP(P55,Results,12,FALSE),""))</f>
        <v/>
      </c>
      <c r="T55" s="104" t="str">
        <f ca="1">IFERROR(VLOOKUP(P55,Results,13,FALSE),"")</f>
        <v/>
      </c>
      <c r="U55" s="104" t="str">
        <f ca="1">IF(T55="","",IFERROR(VLOOKUP(P55,Results,8,FALSE),""))</f>
        <v/>
      </c>
      <c r="V55" s="124" t="str">
        <f ca="1">IFERROR(IF($BP55&gt;V51,"",VLOOKUP(V$5&amp;"@"&amp;$BQ55&amp;"@"&amp;$BP55,Results_TechRep_Well,2,FALSE)),"")</f>
        <v/>
      </c>
      <c r="W55" s="117" t="str">
        <f ca="1">IF(Z55="","",IFERROR(VLOOKUP(V55,Results,11,FALSE),""))</f>
        <v/>
      </c>
      <c r="X55" s="125" t="str">
        <f ca="1">IF(Z55="","",IFERROR(VLOOKUP(V55,Results,9,FALSE),""))</f>
        <v/>
      </c>
      <c r="Y55" s="119" t="str">
        <f ca="1">IF(Z55="","",IFERROR(VLOOKUP(V55,Results,12,FALSE),""))</f>
        <v/>
      </c>
      <c r="Z55" s="104" t="str">
        <f ca="1">IFERROR(VLOOKUP(V55,Results,13,FALSE),"")</f>
        <v/>
      </c>
      <c r="AA55" s="104" t="str">
        <f ca="1">IF(Z55="","",IFERROR(VLOOKUP(V55,Results,8,FALSE),""))</f>
        <v/>
      </c>
      <c r="AB55" s="124" t="str">
        <f ca="1">IFERROR(IF($BP55&gt;AB51,"",VLOOKUP(AB$5&amp;"@"&amp;$BQ55&amp;"@"&amp;$BP55,Results_TechRep_Well,2,FALSE)),"")</f>
        <v/>
      </c>
      <c r="AC55" s="117" t="str">
        <f ca="1">IF(AF55="","",IFERROR(VLOOKUP(AB55,Results,11,FALSE),""))</f>
        <v/>
      </c>
      <c r="AD55" s="125" t="str">
        <f ca="1">IF(AF55="","",IFERROR(VLOOKUP(AB55,Results,9,FALSE),""))</f>
        <v/>
      </c>
      <c r="AE55" s="119" t="str">
        <f ca="1">IF(AF55="","",IFERROR(VLOOKUP(AB55,Results,12,FALSE),""))</f>
        <v/>
      </c>
      <c r="AF55" s="104" t="str">
        <f ca="1">IFERROR(VLOOKUP(AB55,Results,13,FALSE),"")</f>
        <v/>
      </c>
      <c r="AG55" s="104" t="str">
        <f ca="1">IF(AF55="","",IFERROR(VLOOKUP(AB55,Results,8,FALSE),""))</f>
        <v/>
      </c>
      <c r="AH55" s="124" t="str">
        <f ca="1">IFERROR(IF($BP55&gt;AH51,"",VLOOKUP(AH$5&amp;"@"&amp;$BQ55&amp;"@"&amp;$BP55,Results_TechRep_Well,2,FALSE)),"")</f>
        <v/>
      </c>
      <c r="AI55" s="117" t="str">
        <f ca="1">IF(AL55="","",IFERROR(VLOOKUP(AH55,Results,11,FALSE),""))</f>
        <v/>
      </c>
      <c r="AJ55" s="125" t="str">
        <f ca="1">IF(AL55="","",IFERROR(VLOOKUP(AH55,Results,9,FALSE),""))</f>
        <v/>
      </c>
      <c r="AK55" s="119" t="str">
        <f ca="1">IF(AL55="","",IFERROR(VLOOKUP(AH55,Results,12,FALSE),""))</f>
        <v/>
      </c>
      <c r="AL55" s="104" t="str">
        <f ca="1">IFERROR(VLOOKUP(AH55,Results,13,FALSE),"")</f>
        <v/>
      </c>
      <c r="AM55" s="104" t="str">
        <f ca="1">IF(AL55="","",IFERROR(VLOOKUP(AH55,Results,8,FALSE),""))</f>
        <v/>
      </c>
      <c r="AN55" s="124" t="str">
        <f ca="1">IFERROR(IF($BP55&gt;AN51,"",VLOOKUP(AN$5&amp;"@"&amp;$BQ55&amp;"@"&amp;$BP55,Results_TechRep_Well,2,FALSE)),"")</f>
        <v/>
      </c>
      <c r="AO55" s="117" t="str">
        <f ca="1">IF(AR55="","",IFERROR(VLOOKUP(AN55,Results,11,FALSE),""))</f>
        <v/>
      </c>
      <c r="AP55" s="125" t="str">
        <f ca="1">IF(AR55="","",IFERROR(VLOOKUP(AN55,Results,9,FALSE),""))</f>
        <v/>
      </c>
      <c r="AQ55" s="119" t="str">
        <f ca="1">IF(AR55="","",IFERROR(VLOOKUP(AN55,Results,12,FALSE),""))</f>
        <v/>
      </c>
      <c r="AR55" s="104" t="str">
        <f ca="1">IFERROR(VLOOKUP(AN55,Results,13,FALSE),"")</f>
        <v/>
      </c>
      <c r="AS55" s="104" t="str">
        <f ca="1">IF(AR55="","",IFERROR(VLOOKUP(AN55,Results,8,FALSE),""))</f>
        <v/>
      </c>
      <c r="AT55" s="124"/>
      <c r="AU55" s="117"/>
      <c r="AV55" s="125"/>
      <c r="AW55" s="119"/>
      <c r="AX55" s="104"/>
      <c r="AY55" s="104"/>
      <c r="AZ55" s="124"/>
      <c r="BA55" s="104"/>
      <c r="BB55" s="104"/>
      <c r="BC55" s="119"/>
      <c r="BD55" s="104"/>
      <c r="BE55" s="104"/>
      <c r="BF55" s="104"/>
      <c r="BG55" s="104"/>
      <c r="BH55" s="104"/>
      <c r="BI55" s="104"/>
      <c r="BJ55" s="107"/>
      <c r="BK55" s="107"/>
      <c r="BL55" s="108"/>
      <c r="BP55" s="27">
        <v>4</v>
      </c>
      <c r="BQ55" s="27" t="str">
        <f>A51</f>
        <v>4_1</v>
      </c>
    </row>
    <row r="56" spans="1:74" x14ac:dyDescent="0.25">
      <c r="A56" s="109" t="str">
        <f>IFERROR(INDEX(Rep_Samples,BL56),"")</f>
        <v>4_2</v>
      </c>
      <c r="B56" s="110" t="str">
        <f>IFERROR(INDEX(Samples_Names,LEFT(A56,LEN(A56)-2))&amp;RIGHT(A56,2),"")</f>
        <v>DNA_2</v>
      </c>
      <c r="C56" s="110" t="str">
        <f ca="1">BM56&amp;" T_Rep"</f>
        <v>0 T_Rep</v>
      </c>
      <c r="D56" s="111">
        <f ca="1">IF(OR($A56="",D$5=""),"",COUNTIF(Result_TechRep,D$5&amp;"@"&amp;$A56))</f>
        <v>0</v>
      </c>
      <c r="E56" s="112" t="str">
        <f ca="1">IFERROR(AVERAGE(E57:E60),"")</f>
        <v/>
      </c>
      <c r="F56" s="113" t="str">
        <f ca="1">IFERROR(MEDIAN(F57:F60),"")</f>
        <v/>
      </c>
      <c r="G56" s="114" t="str">
        <f ca="1">IFERROR(10^(1/F56)-1,"")</f>
        <v/>
      </c>
      <c r="H56" s="115" t="str">
        <f ca="1">IFERROR(LOG((IF(H57="",0,(G57/100+1)^H57)+IF(H58="",0,(G58/100+1)^H58)+IF(H59="",0,(G59/100+1)^H59)+IF(H60="",0,(G60/100+1)^H60))/COUNT(H57:H60),(G56/100+1)),"")</f>
        <v/>
      </c>
      <c r="I56" s="116" t="str">
        <f ca="1">IFERROR(AVERAGE(I57:I60),"")</f>
        <v/>
      </c>
      <c r="J56" s="111">
        <f ca="1">IF(OR($A56="",J$5=""),"",COUNTIF(Result_TechRep,J$5&amp;"@"&amp;$A56))</f>
        <v>0</v>
      </c>
      <c r="K56" s="112" t="str">
        <f ca="1">IFERROR(AVERAGE(K57:K60),"")</f>
        <v/>
      </c>
      <c r="L56" s="113" t="str">
        <f ca="1">IFERROR(MEDIAN(L57:L60),"")</f>
        <v/>
      </c>
      <c r="M56" s="114" t="str">
        <f ca="1">IFERROR(10^(1/L56)-1,"")</f>
        <v/>
      </c>
      <c r="N56" s="115" t="str">
        <f ca="1">IFERROR(LOG((IF(N57="",0,(M57/100+1)^N57)+IF(N58="",0,(M58/100+1)^N58)+IF(N59="",0,(M59/100+1)^N59)+IF(N60="",0,(M60/100+1)^N60))/COUNT(N57:N60),(M56/100+1)),"")</f>
        <v/>
      </c>
      <c r="O56" s="116" t="str">
        <f ca="1">IFERROR(AVERAGE(O57:O60),"")</f>
        <v/>
      </c>
      <c r="P56" s="111">
        <f ca="1">IF(OR($A56="",P$5=""),"",COUNTIF(Result_TechRep,P$5&amp;"@"&amp;$A56))</f>
        <v>0</v>
      </c>
      <c r="Q56" s="112" t="str">
        <f ca="1">IFERROR(AVERAGE(Q57:Q60),"")</f>
        <v/>
      </c>
      <c r="R56" s="113" t="str">
        <f ca="1">IFERROR(MEDIAN(R57:R60),"")</f>
        <v/>
      </c>
      <c r="S56" s="114" t="str">
        <f ca="1">IFERROR(10^(1/R56)-1,"")</f>
        <v/>
      </c>
      <c r="T56" s="115" t="str">
        <f ca="1">IFERROR(LOG((IF(T57="",0,(S57/100+1)^T57)+IF(T58="",0,(S58/100+1)^T58)+IF(T59="",0,(S59/100+1)^T59)+IF(T60="",0,(S60/100+1)^T60))/COUNT(T57:T60),(S56/100+1)),"")</f>
        <v/>
      </c>
      <c r="U56" s="116" t="str">
        <f ca="1">IFERROR(AVERAGE(U57:U60),"")</f>
        <v/>
      </c>
      <c r="V56" s="111">
        <f ca="1">IF(OR($A56="",V$5=""),"",COUNTIF(Result_TechRep,V$5&amp;"@"&amp;$A56))</f>
        <v>0</v>
      </c>
      <c r="W56" s="112" t="str">
        <f ca="1">IFERROR(AVERAGE(W57:W60),"")</f>
        <v/>
      </c>
      <c r="X56" s="113" t="str">
        <f ca="1">IFERROR(MEDIAN(X57:X60),"")</f>
        <v/>
      </c>
      <c r="Y56" s="114" t="str">
        <f ca="1">IFERROR(10^(1/X56)-1,"")</f>
        <v/>
      </c>
      <c r="Z56" s="115" t="str">
        <f ca="1">IFERROR(LOG((IF(Z57="",0,(Y57/100+1)^Z57)+IF(Z58="",0,(Y58/100+1)^Z58)+IF(Z59="",0,(Y59/100+1)^Z59)+IF(Z60="",0,(Y60/100+1)^Z60))/COUNT(Z57:Z60),(Y56/100+1)),"")</f>
        <v/>
      </c>
      <c r="AA56" s="116" t="str">
        <f ca="1">IFERROR(AVERAGE(AA57:AA60),"")</f>
        <v/>
      </c>
      <c r="AB56" s="111">
        <f ca="1">IF(OR($A56="",AB$5=""),"",COUNTIF(Result_TechRep,AB$5&amp;"@"&amp;$A56))</f>
        <v>0</v>
      </c>
      <c r="AC56" s="112" t="str">
        <f ca="1">IFERROR(AVERAGE(AC57:AC60),"")</f>
        <v/>
      </c>
      <c r="AD56" s="113" t="str">
        <f ca="1">IFERROR(MEDIAN(AD57:AD60),"")</f>
        <v/>
      </c>
      <c r="AE56" s="114" t="str">
        <f ca="1">IFERROR(10^(1/AD56)-1,"")</f>
        <v/>
      </c>
      <c r="AF56" s="115" t="str">
        <f ca="1">IFERROR(LOG((IF(AF57="",0,(AE57/100+1)^AF57)+IF(AF58="",0,(AE58/100+1)^AF58)+IF(AF59="",0,(AE59/100+1)^AF59)+IF(AF60="",0,(AE60/100+1)^AF60))/COUNT(AF57:AF60),(AE56/100+1)),"")</f>
        <v/>
      </c>
      <c r="AG56" s="116" t="str">
        <f ca="1">IFERROR(AVERAGE(AG57:AG60),"")</f>
        <v/>
      </c>
      <c r="AH56" s="111">
        <f ca="1">IF(OR($A56="",AH$5=""),"",COUNTIF(Result_TechRep,AH$5&amp;"@"&amp;$A56))</f>
        <v>0</v>
      </c>
      <c r="AI56" s="112" t="str">
        <f ca="1">IFERROR(AVERAGE(AI57:AI60),"")</f>
        <v/>
      </c>
      <c r="AJ56" s="113" t="str">
        <f ca="1">IFERROR(MEDIAN(AJ57:AJ60),"")</f>
        <v/>
      </c>
      <c r="AK56" s="114" t="str">
        <f ca="1">IFERROR(10^(1/AJ56)-1,"")</f>
        <v/>
      </c>
      <c r="AL56" s="115" t="str">
        <f ca="1">IFERROR(LOG((IF(AL57="",0,(AK57/100+1)^AL57)+IF(AL58="",0,(AK58/100+1)^AL58)+IF(AL59="",0,(AK59/100+1)^AL59)+IF(AL60="",0,(AK60/100+1)^AL60))/COUNT(AL57:AL60),(AK56/100+1)),"")</f>
        <v/>
      </c>
      <c r="AM56" s="116" t="str">
        <f ca="1">IFERROR(AVERAGE(AM57:AM60),"")</f>
        <v/>
      </c>
      <c r="AN56" s="111">
        <f ca="1">IF(OR($A56="",AN$5=""),"",COUNTIF(Result_TechRep,AN$5&amp;"@"&amp;$A56))</f>
        <v>0</v>
      </c>
      <c r="AO56" s="112" t="str">
        <f ca="1">IFERROR(AVERAGE(AO57:AO60),"")</f>
        <v/>
      </c>
      <c r="AP56" s="113" t="str">
        <f ca="1">IFERROR(MEDIAN(AP57:AP60),"")</f>
        <v/>
      </c>
      <c r="AQ56" s="114" t="str">
        <f ca="1">IFERROR(10^(1/AP56)-1,"")</f>
        <v/>
      </c>
      <c r="AR56" s="115" t="str">
        <f ca="1">IFERROR(LOG((IF(AR57="",0,(AQ57/100+1)^AR57)+IF(AR58="",0,(AQ58/100+1)^AR58)+IF(AR59="",0,(AQ59/100+1)^AR59)+IF(AR60="",0,(AQ60/100+1)^AR60))/COUNT(AR57:AR60),(AQ56/100+1)),"")</f>
        <v/>
      </c>
      <c r="AS56" s="116" t="str">
        <f ca="1">IFERROR(AVERAGE(AS57:AS60),"")</f>
        <v/>
      </c>
      <c r="AT56" s="111"/>
      <c r="AU56" s="112"/>
      <c r="AV56" s="113"/>
      <c r="AW56" s="114"/>
      <c r="AX56" s="115"/>
      <c r="AY56" s="116"/>
      <c r="AZ56" s="111"/>
      <c r="BA56" s="112"/>
      <c r="BB56" s="113"/>
      <c r="BC56" s="114"/>
      <c r="BD56" s="115"/>
      <c r="BE56" s="116"/>
      <c r="BF56" s="104"/>
      <c r="BG56" s="104"/>
      <c r="BH56" s="104"/>
      <c r="BI56" s="104"/>
      <c r="BJ56" s="107"/>
      <c r="BK56" s="107"/>
      <c r="BL56" s="108">
        <f>1+BL51</f>
        <v>11</v>
      </c>
      <c r="BM56" s="27">
        <f ca="1">MAX(D56,J56,P56,V56,AB56,AH56,AN56,AT56,AZ56,BF56)</f>
        <v>0</v>
      </c>
      <c r="BN56" s="165">
        <f ca="1">MAX(BR56:BV56,BR58:BV58)</f>
        <v>0</v>
      </c>
      <c r="BO56" s="165">
        <f ca="1">COUNTIF(BR56:BV56,"&gt;"&amp;$B$3)+COUNTIF(BR58:BV58,"&gt;"&amp;$B$3)</f>
        <v>0</v>
      </c>
      <c r="BR56" s="165">
        <f ca="1">MAX(H57:H60)-MIN(H57:H60)</f>
        <v>0</v>
      </c>
      <c r="BS56" s="165">
        <f ca="1">MAX(N57:N60)-MIN(N57:N60)</f>
        <v>0</v>
      </c>
      <c r="BT56" s="165">
        <f ca="1">MAX(T57:T60)-MIN(T57:T60)</f>
        <v>0</v>
      </c>
      <c r="BU56" s="165">
        <f ca="1">MAX(Z57:Z60)-MIN(Z57:Z60)</f>
        <v>0</v>
      </c>
      <c r="BV56" s="165">
        <f ca="1">MAX(AF57:AF60)-MIN(AF57:AF60)</f>
        <v>0</v>
      </c>
    </row>
    <row r="57" spans="1:74" x14ac:dyDescent="0.25">
      <c r="A57" s="104"/>
      <c r="B57" s="123"/>
      <c r="C57" s="124" t="str">
        <f ca="1">IF(BP57&gt;BM56,"","T_Rep"&amp;BP57)</f>
        <v/>
      </c>
      <c r="D57" s="124" t="str">
        <f ca="1">IFERROR(IF($BP57&gt;D56,"",VLOOKUP(D$5&amp;"@"&amp;$BQ57&amp;"@"&amp;$BP57,Results_TechRep_Well,2,FALSE)),"")</f>
        <v/>
      </c>
      <c r="E57" s="117" t="str">
        <f ca="1">IF(H57="","",IFERROR(VLOOKUP(D57,Results,11,FALSE),""))</f>
        <v/>
      </c>
      <c r="F57" s="125" t="str">
        <f ca="1">IF(H57="","",IFERROR(VLOOKUP(D57,Results,9,FALSE),""))</f>
        <v/>
      </c>
      <c r="G57" s="119" t="str">
        <f ca="1">IF(H57="","",IFERROR(VLOOKUP(D57,Results,12,FALSE),""))</f>
        <v/>
      </c>
      <c r="H57" s="120" t="str">
        <f ca="1">IFERROR(VLOOKUP(D57,Results,13,FALSE),"")</f>
        <v/>
      </c>
      <c r="I57" s="104" t="str">
        <f ca="1">IF(H57="","",IFERROR(VLOOKUP(D57,Results,8,FALSE),""))</f>
        <v/>
      </c>
      <c r="J57" s="124" t="str">
        <f ca="1">IFERROR(IF($BP57&gt;J56,"",VLOOKUP(J$5&amp;"@"&amp;$BQ57&amp;"@"&amp;$BP57,Results_TechRep_Well,2,FALSE)),"")</f>
        <v/>
      </c>
      <c r="K57" s="117" t="str">
        <f ca="1">IF(N57="","",IFERROR(VLOOKUP(J57,Results,11,FALSE),""))</f>
        <v/>
      </c>
      <c r="L57" s="125" t="str">
        <f ca="1">IF(N57="","",IFERROR(VLOOKUP(J57,Results,9,FALSE),""))</f>
        <v/>
      </c>
      <c r="M57" s="119" t="str">
        <f ca="1">IF(N57="","",IFERROR(VLOOKUP(J57,Results,12,FALSE),""))</f>
        <v/>
      </c>
      <c r="N57" s="120" t="str">
        <f ca="1">IFERROR(VLOOKUP(J57,Results,13,FALSE),"")</f>
        <v/>
      </c>
      <c r="O57" s="104" t="str">
        <f ca="1">IF(N57="","",IFERROR(VLOOKUP(J57,Results,8,FALSE),""))</f>
        <v/>
      </c>
      <c r="P57" s="124" t="str">
        <f ca="1">IFERROR(IF($BP57&gt;P56,"",VLOOKUP(P$5&amp;"@"&amp;$BQ57&amp;"@"&amp;$BP57,Results_TechRep_Well,2,FALSE)),"")</f>
        <v/>
      </c>
      <c r="Q57" s="117" t="str">
        <f ca="1">IF(T57="","",IFERROR(VLOOKUP(P57,Results,11,FALSE),""))</f>
        <v/>
      </c>
      <c r="R57" s="125" t="str">
        <f ca="1">IF(T57="","",IFERROR(VLOOKUP(P57,Results,9,FALSE),""))</f>
        <v/>
      </c>
      <c r="S57" s="119" t="str">
        <f ca="1">IF(T57="","",IFERROR(VLOOKUP(P57,Results,12,FALSE),""))</f>
        <v/>
      </c>
      <c r="T57" s="120" t="str">
        <f ca="1">IFERROR(VLOOKUP(P57,Results,13,FALSE),"")</f>
        <v/>
      </c>
      <c r="U57" s="104" t="str">
        <f ca="1">IF(T57="","",IFERROR(VLOOKUP(P57,Results,8,FALSE),""))</f>
        <v/>
      </c>
      <c r="V57" s="124" t="str">
        <f ca="1">IFERROR(IF($BP57&gt;V56,"",VLOOKUP(V$5&amp;"@"&amp;$BQ57&amp;"@"&amp;$BP57,Results_TechRep_Well,2,FALSE)),"")</f>
        <v/>
      </c>
      <c r="W57" s="117" t="str">
        <f ca="1">IF(Z57="","",IFERROR(VLOOKUP(V57,Results,11,FALSE),""))</f>
        <v/>
      </c>
      <c r="X57" s="125" t="str">
        <f ca="1">IF(Z57="","",IFERROR(VLOOKUP(V57,Results,9,FALSE),""))</f>
        <v/>
      </c>
      <c r="Y57" s="119" t="str">
        <f ca="1">IF(Z57="","",IFERROR(VLOOKUP(V57,Results,12,FALSE),""))</f>
        <v/>
      </c>
      <c r="Z57" s="120" t="str">
        <f ca="1">IFERROR(VLOOKUP(V57,Results,13,FALSE),"")</f>
        <v/>
      </c>
      <c r="AA57" s="104" t="str">
        <f ca="1">IF(Z57="","",IFERROR(VLOOKUP(V57,Results,8,FALSE),""))</f>
        <v/>
      </c>
      <c r="AB57" s="124" t="str">
        <f ca="1">IFERROR(IF($BP57&gt;AB56,"",VLOOKUP(AB$5&amp;"@"&amp;$BQ57&amp;"@"&amp;$BP57,Results_TechRep_Well,2,FALSE)),"")</f>
        <v/>
      </c>
      <c r="AC57" s="117" t="str">
        <f ca="1">IF(AF57="","",IFERROR(VLOOKUP(AB57,Results,11,FALSE),""))</f>
        <v/>
      </c>
      <c r="AD57" s="125" t="str">
        <f ca="1">IF(AF57="","",IFERROR(VLOOKUP(AB57,Results,9,FALSE),""))</f>
        <v/>
      </c>
      <c r="AE57" s="119" t="str">
        <f ca="1">IF(AF57="","",IFERROR(VLOOKUP(AB57,Results,12,FALSE),""))</f>
        <v/>
      </c>
      <c r="AF57" s="120" t="str">
        <f ca="1">IFERROR(VLOOKUP(AB57,Results,13,FALSE),"")</f>
        <v/>
      </c>
      <c r="AG57" s="104" t="str">
        <f ca="1">IF(AF57="","",IFERROR(VLOOKUP(AB57,Results,8,FALSE),""))</f>
        <v/>
      </c>
      <c r="AH57" s="124" t="str">
        <f ca="1">IFERROR(IF($BP57&gt;AH56,"",VLOOKUP(AH$5&amp;"@"&amp;$BQ57&amp;"@"&amp;$BP57,Results_TechRep_Well,2,FALSE)),"")</f>
        <v/>
      </c>
      <c r="AI57" s="117" t="str">
        <f ca="1">IF(AL57="","",IFERROR(VLOOKUP(AH57,Results,11,FALSE),""))</f>
        <v/>
      </c>
      <c r="AJ57" s="125" t="str">
        <f ca="1">IF(AL57="","",IFERROR(VLOOKUP(AH57,Results,9,FALSE),""))</f>
        <v/>
      </c>
      <c r="AK57" s="119" t="str">
        <f ca="1">IF(AL57="","",IFERROR(VLOOKUP(AH57,Results,12,FALSE),""))</f>
        <v/>
      </c>
      <c r="AL57" s="120" t="str">
        <f ca="1">IFERROR(VLOOKUP(AH57,Results,13,FALSE),"")</f>
        <v/>
      </c>
      <c r="AM57" s="104" t="str">
        <f ca="1">IF(AL57="","",IFERROR(VLOOKUP(AH57,Results,8,FALSE),""))</f>
        <v/>
      </c>
      <c r="AN57" s="124" t="str">
        <f ca="1">IFERROR(IF($BP57&gt;AN56,"",VLOOKUP(AN$5&amp;"@"&amp;$BQ57&amp;"@"&amp;$BP57,Results_TechRep_Well,2,FALSE)),"")</f>
        <v/>
      </c>
      <c r="AO57" s="117" t="str">
        <f ca="1">IF(AR57="","",IFERROR(VLOOKUP(AN57,Results,11,FALSE),""))</f>
        <v/>
      </c>
      <c r="AP57" s="125" t="str">
        <f ca="1">IF(AR57="","",IFERROR(VLOOKUP(AN57,Results,9,FALSE),""))</f>
        <v/>
      </c>
      <c r="AQ57" s="119" t="str">
        <f ca="1">IF(AR57="","",IFERROR(VLOOKUP(AN57,Results,12,FALSE),""))</f>
        <v/>
      </c>
      <c r="AR57" s="120" t="str">
        <f ca="1">IFERROR(VLOOKUP(AN57,Results,13,FALSE),"")</f>
        <v/>
      </c>
      <c r="AS57" s="104" t="str">
        <f ca="1">IF(AR57="","",IFERROR(VLOOKUP(AN57,Results,8,FALSE),""))</f>
        <v/>
      </c>
      <c r="AT57" s="124"/>
      <c r="AU57" s="117"/>
      <c r="AV57" s="125"/>
      <c r="AW57" s="119"/>
      <c r="AX57" s="120"/>
      <c r="AY57" s="104"/>
      <c r="AZ57" s="124"/>
      <c r="BA57" s="117"/>
      <c r="BB57" s="125"/>
      <c r="BC57" s="119"/>
      <c r="BD57" s="120"/>
      <c r="BE57" s="104"/>
      <c r="BF57" s="104"/>
      <c r="BG57" s="104"/>
      <c r="BH57" s="104"/>
      <c r="BI57" s="104"/>
      <c r="BJ57" s="107"/>
      <c r="BK57" s="107"/>
      <c r="BL57" s="108"/>
      <c r="BP57" s="27">
        <v>1</v>
      </c>
      <c r="BQ57" s="27" t="str">
        <f>A56</f>
        <v>4_2</v>
      </c>
      <c r="BR57" s="27" t="s">
        <v>657</v>
      </c>
      <c r="BS57" s="27" t="s">
        <v>658</v>
      </c>
      <c r="BT57" s="27" t="s">
        <v>659</v>
      </c>
      <c r="BU57" s="27" t="s">
        <v>660</v>
      </c>
      <c r="BV57" s="27" t="s">
        <v>661</v>
      </c>
    </row>
    <row r="58" spans="1:74" x14ac:dyDescent="0.25">
      <c r="A58" s="104"/>
      <c r="B58" s="123"/>
      <c r="C58" s="124" t="str">
        <f ca="1">IF(BP58&gt;BM56,"","T_Rep"&amp;BP58)</f>
        <v/>
      </c>
      <c r="D58" s="124" t="str">
        <f ca="1">IFERROR(IF($BP58&gt;D56,"",VLOOKUP(D$5&amp;"@"&amp;$BQ58&amp;"@"&amp;$BP58,Results_TechRep_Well,2,FALSE)),"")</f>
        <v/>
      </c>
      <c r="E58" s="117" t="str">
        <f ca="1">IF(H58="","",IFERROR(VLOOKUP(D58,Results,11,FALSE),""))</f>
        <v/>
      </c>
      <c r="F58" s="125" t="str">
        <f ca="1">IF(H58="","",IFERROR(VLOOKUP(D58,Results,9,FALSE),""))</f>
        <v/>
      </c>
      <c r="G58" s="119" t="str">
        <f ca="1">IF(H58="","",IFERROR(VLOOKUP(D58,Results,12,FALSE),""))</f>
        <v/>
      </c>
      <c r="H58" s="120" t="str">
        <f ca="1">IFERROR(VLOOKUP(D58,Results,13,FALSE),"")</f>
        <v/>
      </c>
      <c r="I58" s="104" t="str">
        <f ca="1">IF(H58="","",IFERROR(VLOOKUP(D58,Results,8,FALSE),""))</f>
        <v/>
      </c>
      <c r="J58" s="124" t="str">
        <f ca="1">IFERROR(IF($BP58&gt;J56,"",VLOOKUP(J$5&amp;"@"&amp;$BQ58&amp;"@"&amp;$BP58,Results_TechRep_Well,2,FALSE)),"")</f>
        <v/>
      </c>
      <c r="K58" s="117" t="str">
        <f ca="1">IF(N58="","",IFERROR(VLOOKUP(J58,Results,11,FALSE),""))</f>
        <v/>
      </c>
      <c r="L58" s="125" t="str">
        <f ca="1">IF(N58="","",IFERROR(VLOOKUP(J58,Results,9,FALSE),""))</f>
        <v/>
      </c>
      <c r="M58" s="119" t="str">
        <f ca="1">IF(N58="","",IFERROR(VLOOKUP(J58,Results,12,FALSE),""))</f>
        <v/>
      </c>
      <c r="N58" s="120" t="str">
        <f ca="1">IFERROR(VLOOKUP(J58,Results,13,FALSE),"")</f>
        <v/>
      </c>
      <c r="O58" s="104" t="str">
        <f ca="1">IF(N58="","",IFERROR(VLOOKUP(J58,Results,8,FALSE),""))</f>
        <v/>
      </c>
      <c r="P58" s="124" t="str">
        <f ca="1">IFERROR(IF($BP58&gt;P56,"",VLOOKUP(P$5&amp;"@"&amp;$BQ58&amp;"@"&amp;$BP58,Results_TechRep_Well,2,FALSE)),"")</f>
        <v/>
      </c>
      <c r="Q58" s="117" t="str">
        <f ca="1">IF(T58="","",IFERROR(VLOOKUP(P58,Results,11,FALSE),""))</f>
        <v/>
      </c>
      <c r="R58" s="125" t="str">
        <f ca="1">IF(T58="","",IFERROR(VLOOKUP(P58,Results,9,FALSE),""))</f>
        <v/>
      </c>
      <c r="S58" s="119" t="str">
        <f ca="1">IF(T58="","",IFERROR(VLOOKUP(P58,Results,12,FALSE),""))</f>
        <v/>
      </c>
      <c r="T58" s="120" t="str">
        <f ca="1">IFERROR(VLOOKUP(P58,Results,13,FALSE),"")</f>
        <v/>
      </c>
      <c r="U58" s="104" t="str">
        <f ca="1">IF(T58="","",IFERROR(VLOOKUP(P58,Results,8,FALSE),""))</f>
        <v/>
      </c>
      <c r="V58" s="124" t="str">
        <f ca="1">IFERROR(IF($BP58&gt;V56,"",VLOOKUP(V$5&amp;"@"&amp;$BQ58&amp;"@"&amp;$BP58,Results_TechRep_Well,2,FALSE)),"")</f>
        <v/>
      </c>
      <c r="W58" s="117" t="str">
        <f ca="1">IF(Z58="","",IFERROR(VLOOKUP(V58,Results,11,FALSE),""))</f>
        <v/>
      </c>
      <c r="X58" s="125" t="str">
        <f ca="1">IF(Z58="","",IFERROR(VLOOKUP(V58,Results,9,FALSE),""))</f>
        <v/>
      </c>
      <c r="Y58" s="119" t="str">
        <f ca="1">IF(Z58="","",IFERROR(VLOOKUP(V58,Results,12,FALSE),""))</f>
        <v/>
      </c>
      <c r="Z58" s="120" t="str">
        <f ca="1">IFERROR(VLOOKUP(V58,Results,13,FALSE),"")</f>
        <v/>
      </c>
      <c r="AA58" s="104" t="str">
        <f ca="1">IF(Z58="","",IFERROR(VLOOKUP(V58,Results,8,FALSE),""))</f>
        <v/>
      </c>
      <c r="AB58" s="124" t="str">
        <f ca="1">IFERROR(IF($BP58&gt;AB56,"",VLOOKUP(AB$5&amp;"@"&amp;$BQ58&amp;"@"&amp;$BP58,Results_TechRep_Well,2,FALSE)),"")</f>
        <v/>
      </c>
      <c r="AC58" s="117" t="str">
        <f ca="1">IF(AF58="","",IFERROR(VLOOKUP(AB58,Results,11,FALSE),""))</f>
        <v/>
      </c>
      <c r="AD58" s="125" t="str">
        <f ca="1">IF(AF58="","",IFERROR(VLOOKUP(AB58,Results,9,FALSE),""))</f>
        <v/>
      </c>
      <c r="AE58" s="119" t="str">
        <f ca="1">IF(AF58="","",IFERROR(VLOOKUP(AB58,Results,12,FALSE),""))</f>
        <v/>
      </c>
      <c r="AF58" s="120" t="str">
        <f ca="1">IFERROR(VLOOKUP(AB58,Results,13,FALSE),"")</f>
        <v/>
      </c>
      <c r="AG58" s="104" t="str">
        <f ca="1">IF(AF58="","",IFERROR(VLOOKUP(AB58,Results,8,FALSE),""))</f>
        <v/>
      </c>
      <c r="AH58" s="124" t="str">
        <f ca="1">IFERROR(IF($BP58&gt;AH56,"",VLOOKUP(AH$5&amp;"@"&amp;$BQ58&amp;"@"&amp;$BP58,Results_TechRep_Well,2,FALSE)),"")</f>
        <v/>
      </c>
      <c r="AI58" s="117" t="str">
        <f ca="1">IF(AL58="","",IFERROR(VLOOKUP(AH58,Results,11,FALSE),""))</f>
        <v/>
      </c>
      <c r="AJ58" s="125" t="str">
        <f ca="1">IF(AL58="","",IFERROR(VLOOKUP(AH58,Results,9,FALSE),""))</f>
        <v/>
      </c>
      <c r="AK58" s="119" t="str">
        <f ca="1">IF(AL58="","",IFERROR(VLOOKUP(AH58,Results,12,FALSE),""))</f>
        <v/>
      </c>
      <c r="AL58" s="120" t="str">
        <f ca="1">IFERROR(VLOOKUP(AH58,Results,13,FALSE),"")</f>
        <v/>
      </c>
      <c r="AM58" s="104" t="str">
        <f ca="1">IF(AL58="","",IFERROR(VLOOKUP(AH58,Results,8,FALSE),""))</f>
        <v/>
      </c>
      <c r="AN58" s="124" t="str">
        <f ca="1">IFERROR(IF($BP58&gt;AN56,"",VLOOKUP(AN$5&amp;"@"&amp;$BQ58&amp;"@"&amp;$BP58,Results_TechRep_Well,2,FALSE)),"")</f>
        <v/>
      </c>
      <c r="AO58" s="117" t="str">
        <f ca="1">IF(AR58="","",IFERROR(VLOOKUP(AN58,Results,11,FALSE),""))</f>
        <v/>
      </c>
      <c r="AP58" s="125" t="str">
        <f ca="1">IF(AR58="","",IFERROR(VLOOKUP(AN58,Results,9,FALSE),""))</f>
        <v/>
      </c>
      <c r="AQ58" s="119" t="str">
        <f ca="1">IF(AR58="","",IFERROR(VLOOKUP(AN58,Results,12,FALSE),""))</f>
        <v/>
      </c>
      <c r="AR58" s="120" t="str">
        <f ca="1">IFERROR(VLOOKUP(AN58,Results,13,FALSE),"")</f>
        <v/>
      </c>
      <c r="AS58" s="104" t="str">
        <f ca="1">IF(AR58="","",IFERROR(VLOOKUP(AN58,Results,8,FALSE),""))</f>
        <v/>
      </c>
      <c r="AT58" s="124"/>
      <c r="AU58" s="117"/>
      <c r="AV58" s="125"/>
      <c r="AW58" s="119"/>
      <c r="AX58" s="120"/>
      <c r="AY58" s="104"/>
      <c r="AZ58" s="124"/>
      <c r="BA58" s="117"/>
      <c r="BB58" s="125"/>
      <c r="BC58" s="119"/>
      <c r="BD58" s="120"/>
      <c r="BE58" s="104"/>
      <c r="BF58" s="104"/>
      <c r="BG58" s="104"/>
      <c r="BH58" s="104"/>
      <c r="BI58" s="104"/>
      <c r="BJ58" s="107"/>
      <c r="BK58" s="107"/>
      <c r="BL58" s="108"/>
      <c r="BP58" s="27">
        <v>2</v>
      </c>
      <c r="BQ58" s="27" t="str">
        <f>A56</f>
        <v>4_2</v>
      </c>
      <c r="BR58" s="165">
        <f ca="1">MAX(AL57:AL60)-MIN(AL57:AL60)</f>
        <v>0</v>
      </c>
      <c r="BS58" s="165">
        <f ca="1">MAX(AR57:AR60)-MIN(AR57:AR60)</f>
        <v>0</v>
      </c>
      <c r="BT58" s="165">
        <f>MAX(AX57:AX60)-MIN(AX57:AX60)</f>
        <v>0</v>
      </c>
      <c r="BU58" s="165">
        <f>MAX(BD57:BD60)-MIN(BD57:BD60)</f>
        <v>0</v>
      </c>
      <c r="BV58" s="165">
        <f>MAX(BJ57:BJ60)-MIN(BJ57:BJ60)</f>
        <v>0</v>
      </c>
    </row>
    <row r="59" spans="1:74" x14ac:dyDescent="0.25">
      <c r="A59" s="104"/>
      <c r="B59" s="123"/>
      <c r="C59" s="124" t="str">
        <f ca="1">IF(BP59&gt;BM56,"","T_Rep"&amp;BP59)</f>
        <v/>
      </c>
      <c r="D59" s="124" t="str">
        <f ca="1">IFERROR(IF($BP59&gt;D56,"",VLOOKUP(D$5&amp;"@"&amp;$BQ59&amp;"@"&amp;$BP59,Results_TechRep_Well,2,FALSE)),"")</f>
        <v/>
      </c>
      <c r="E59" s="117" t="str">
        <f ca="1">IF(H59="","",IFERROR(VLOOKUP(D59,Results,11,FALSE),""))</f>
        <v/>
      </c>
      <c r="F59" s="125" t="str">
        <f ca="1">IF(H59="","",IFERROR(VLOOKUP(D59,Results,9,FALSE),""))</f>
        <v/>
      </c>
      <c r="G59" s="119" t="str">
        <f ca="1">IF(H59="","",IFERROR(VLOOKUP(D59,Results,12,FALSE),""))</f>
        <v/>
      </c>
      <c r="H59" s="120" t="str">
        <f ca="1">IFERROR(VLOOKUP(D59,Results,13,FALSE),"")</f>
        <v/>
      </c>
      <c r="I59" s="104" t="str">
        <f ca="1">IF(H59="","",IFERROR(VLOOKUP(D59,Results,8,FALSE),""))</f>
        <v/>
      </c>
      <c r="J59" s="124" t="str">
        <f ca="1">IFERROR(IF($BP59&gt;J56,"",VLOOKUP(J$5&amp;"@"&amp;$BQ59&amp;"@"&amp;$BP59,Results_TechRep_Well,2,FALSE)),"")</f>
        <v/>
      </c>
      <c r="K59" s="117" t="str">
        <f ca="1">IF(N59="","",IFERROR(VLOOKUP(J59,Results,11,FALSE),""))</f>
        <v/>
      </c>
      <c r="L59" s="125" t="str">
        <f ca="1">IF(N59="","",IFERROR(VLOOKUP(J59,Results,9,FALSE),""))</f>
        <v/>
      </c>
      <c r="M59" s="119" t="str">
        <f ca="1">IF(N59="","",IFERROR(VLOOKUP(J59,Results,12,FALSE),""))</f>
        <v/>
      </c>
      <c r="N59" s="120" t="str">
        <f ca="1">IFERROR(VLOOKUP(J59,Results,13,FALSE),"")</f>
        <v/>
      </c>
      <c r="O59" s="104" t="str">
        <f ca="1">IF(N59="","",IFERROR(VLOOKUP(J59,Results,8,FALSE),""))</f>
        <v/>
      </c>
      <c r="P59" s="124" t="str">
        <f ca="1">IFERROR(IF($BP59&gt;P56,"",VLOOKUP(P$5&amp;"@"&amp;$BQ59&amp;"@"&amp;$BP59,Results_TechRep_Well,2,FALSE)),"")</f>
        <v/>
      </c>
      <c r="Q59" s="117" t="str">
        <f ca="1">IF(T59="","",IFERROR(VLOOKUP(P59,Results,11,FALSE),""))</f>
        <v/>
      </c>
      <c r="R59" s="125" t="str">
        <f ca="1">IF(T59="","",IFERROR(VLOOKUP(P59,Results,9,FALSE),""))</f>
        <v/>
      </c>
      <c r="S59" s="119" t="str">
        <f ca="1">IF(T59="","",IFERROR(VLOOKUP(P59,Results,12,FALSE),""))</f>
        <v/>
      </c>
      <c r="T59" s="120" t="str">
        <f ca="1">IFERROR(VLOOKUP(P59,Results,13,FALSE),"")</f>
        <v/>
      </c>
      <c r="U59" s="104" t="str">
        <f ca="1">IF(T59="","",IFERROR(VLOOKUP(P59,Results,8,FALSE),""))</f>
        <v/>
      </c>
      <c r="V59" s="124" t="str">
        <f ca="1">IFERROR(IF($BP59&gt;V56,"",VLOOKUP(V$5&amp;"@"&amp;$BQ59&amp;"@"&amp;$BP59,Results_TechRep_Well,2,FALSE)),"")</f>
        <v/>
      </c>
      <c r="W59" s="117" t="str">
        <f ca="1">IF(Z59="","",IFERROR(VLOOKUP(V59,Results,11,FALSE),""))</f>
        <v/>
      </c>
      <c r="X59" s="125" t="str">
        <f ca="1">IF(Z59="","",IFERROR(VLOOKUP(V59,Results,9,FALSE),""))</f>
        <v/>
      </c>
      <c r="Y59" s="119" t="str">
        <f ca="1">IF(Z59="","",IFERROR(VLOOKUP(V59,Results,12,FALSE),""))</f>
        <v/>
      </c>
      <c r="Z59" s="120" t="str">
        <f ca="1">IFERROR(VLOOKUP(V59,Results,13,FALSE),"")</f>
        <v/>
      </c>
      <c r="AA59" s="104" t="str">
        <f ca="1">IF(Z59="","",IFERROR(VLOOKUP(V59,Results,8,FALSE),""))</f>
        <v/>
      </c>
      <c r="AB59" s="124" t="str">
        <f ca="1">IFERROR(IF($BP59&gt;AB56,"",VLOOKUP(AB$5&amp;"@"&amp;$BQ59&amp;"@"&amp;$BP59,Results_TechRep_Well,2,FALSE)),"")</f>
        <v/>
      </c>
      <c r="AC59" s="117" t="str">
        <f ca="1">IF(AF59="","",IFERROR(VLOOKUP(AB59,Results,11,FALSE),""))</f>
        <v/>
      </c>
      <c r="AD59" s="125" t="str">
        <f ca="1">IF(AF59="","",IFERROR(VLOOKUP(AB59,Results,9,FALSE),""))</f>
        <v/>
      </c>
      <c r="AE59" s="119" t="str">
        <f ca="1">IF(AF59="","",IFERROR(VLOOKUP(AB59,Results,12,FALSE),""))</f>
        <v/>
      </c>
      <c r="AF59" s="120" t="str">
        <f ca="1">IFERROR(VLOOKUP(AB59,Results,13,FALSE),"")</f>
        <v/>
      </c>
      <c r="AG59" s="104" t="str">
        <f ca="1">IF(AF59="","",IFERROR(VLOOKUP(AB59,Results,8,FALSE),""))</f>
        <v/>
      </c>
      <c r="AH59" s="124" t="str">
        <f ca="1">IFERROR(IF($BP59&gt;AH56,"",VLOOKUP(AH$5&amp;"@"&amp;$BQ59&amp;"@"&amp;$BP59,Results_TechRep_Well,2,FALSE)),"")</f>
        <v/>
      </c>
      <c r="AI59" s="117" t="str">
        <f ca="1">IF(AL59="","",IFERROR(VLOOKUP(AH59,Results,11,FALSE),""))</f>
        <v/>
      </c>
      <c r="AJ59" s="125" t="str">
        <f ca="1">IF(AL59="","",IFERROR(VLOOKUP(AH59,Results,9,FALSE),""))</f>
        <v/>
      </c>
      <c r="AK59" s="119" t="str">
        <f ca="1">IF(AL59="","",IFERROR(VLOOKUP(AH59,Results,12,FALSE),""))</f>
        <v/>
      </c>
      <c r="AL59" s="120" t="str">
        <f ca="1">IFERROR(VLOOKUP(AH59,Results,13,FALSE),"")</f>
        <v/>
      </c>
      <c r="AM59" s="104" t="str">
        <f ca="1">IF(AL59="","",IFERROR(VLOOKUP(AH59,Results,8,FALSE),""))</f>
        <v/>
      </c>
      <c r="AN59" s="124" t="str">
        <f ca="1">IFERROR(IF($BP59&gt;AN56,"",VLOOKUP(AN$5&amp;"@"&amp;$BQ59&amp;"@"&amp;$BP59,Results_TechRep_Well,2,FALSE)),"")</f>
        <v/>
      </c>
      <c r="AO59" s="117" t="str">
        <f ca="1">IF(AR59="","",IFERROR(VLOOKUP(AN59,Results,11,FALSE),""))</f>
        <v/>
      </c>
      <c r="AP59" s="125" t="str">
        <f ca="1">IF(AR59="","",IFERROR(VLOOKUP(AN59,Results,9,FALSE),""))</f>
        <v/>
      </c>
      <c r="AQ59" s="119" t="str">
        <f ca="1">IF(AR59="","",IFERROR(VLOOKUP(AN59,Results,12,FALSE),""))</f>
        <v/>
      </c>
      <c r="AR59" s="120" t="str">
        <f ca="1">IFERROR(VLOOKUP(AN59,Results,13,FALSE),"")</f>
        <v/>
      </c>
      <c r="AS59" s="104" t="str">
        <f ca="1">IF(AR59="","",IFERROR(VLOOKUP(AN59,Results,8,FALSE),""))</f>
        <v/>
      </c>
      <c r="AT59" s="124"/>
      <c r="AU59" s="117"/>
      <c r="AV59" s="125"/>
      <c r="AW59" s="119"/>
      <c r="AX59" s="120"/>
      <c r="AY59" s="104"/>
      <c r="AZ59" s="124"/>
      <c r="BA59" s="117"/>
      <c r="BB59" s="125"/>
      <c r="BC59" s="119"/>
      <c r="BD59" s="120"/>
      <c r="BE59" s="104"/>
      <c r="BF59" s="104"/>
      <c r="BG59" s="104"/>
      <c r="BH59" s="104"/>
      <c r="BI59" s="104"/>
      <c r="BJ59" s="107"/>
      <c r="BK59" s="107"/>
      <c r="BL59" s="108"/>
      <c r="BP59" s="27">
        <v>3</v>
      </c>
      <c r="BQ59" s="27" t="str">
        <f>A56</f>
        <v>4_2</v>
      </c>
    </row>
    <row r="60" spans="1:74" x14ac:dyDescent="0.25">
      <c r="A60" s="104"/>
      <c r="B60" s="123"/>
      <c r="C60" s="124" t="str">
        <f ca="1">IF(BP60&gt;BM56,"","T_Rep"&amp;BP60)</f>
        <v/>
      </c>
      <c r="D60" s="124" t="str">
        <f ca="1">IFERROR(IF($BP60&gt;D56,"",VLOOKUP(D$5&amp;"@"&amp;$BQ60&amp;"@"&amp;$BP60,Results_TechRep_Well,2,FALSE)),"")</f>
        <v/>
      </c>
      <c r="E60" s="117" t="str">
        <f ca="1">IF(H60="","",IFERROR(VLOOKUP(D60,Results,11,FALSE),""))</f>
        <v/>
      </c>
      <c r="F60" s="125" t="str">
        <f ca="1">IF(H60="","",IFERROR(VLOOKUP(D60,Results,9,FALSE),""))</f>
        <v/>
      </c>
      <c r="G60" s="119" t="str">
        <f ca="1">IF(H60="","",IFERROR(VLOOKUP(D60,Results,12,FALSE),""))</f>
        <v/>
      </c>
      <c r="H60" s="104" t="str">
        <f ca="1">IFERROR(VLOOKUP(D60,Results,13,FALSE),"")</f>
        <v/>
      </c>
      <c r="I60" s="104" t="str">
        <f ca="1">IF(H60="","",IFERROR(VLOOKUP(D60,Results,8,FALSE),""))</f>
        <v/>
      </c>
      <c r="J60" s="124" t="str">
        <f ca="1">IFERROR(IF($BP60&gt;J56,"",VLOOKUP(J$5&amp;"@"&amp;$BQ60&amp;"@"&amp;$BP60,Results_TechRep_Well,2,FALSE)),"")</f>
        <v/>
      </c>
      <c r="K60" s="117" t="str">
        <f ca="1">IF(N60="","",IFERROR(VLOOKUP(J60,Results,11,FALSE),""))</f>
        <v/>
      </c>
      <c r="L60" s="125" t="str">
        <f ca="1">IF(N60="","",IFERROR(VLOOKUP(J60,Results,9,FALSE),""))</f>
        <v/>
      </c>
      <c r="M60" s="119" t="str">
        <f ca="1">IF(N60="","",IFERROR(VLOOKUP(J60,Results,12,FALSE),""))</f>
        <v/>
      </c>
      <c r="N60" s="104" t="str">
        <f ca="1">IFERROR(VLOOKUP(J60,Results,13,FALSE),"")</f>
        <v/>
      </c>
      <c r="O60" s="104" t="str">
        <f ca="1">IF(N60="","",IFERROR(VLOOKUP(J60,Results,8,FALSE),""))</f>
        <v/>
      </c>
      <c r="P60" s="124" t="str">
        <f ca="1">IFERROR(IF($BP60&gt;P56,"",VLOOKUP(P$5&amp;"@"&amp;$BQ60&amp;"@"&amp;$BP60,Results_TechRep_Well,2,FALSE)),"")</f>
        <v/>
      </c>
      <c r="Q60" s="117" t="str">
        <f ca="1">IF(T60="","",IFERROR(VLOOKUP(P60,Results,11,FALSE),""))</f>
        <v/>
      </c>
      <c r="R60" s="125" t="str">
        <f ca="1">IF(T60="","",IFERROR(VLOOKUP(P60,Results,9,FALSE),""))</f>
        <v/>
      </c>
      <c r="S60" s="119" t="str">
        <f ca="1">IF(T60="","",IFERROR(VLOOKUP(P60,Results,12,FALSE),""))</f>
        <v/>
      </c>
      <c r="T60" s="104" t="str">
        <f ca="1">IFERROR(VLOOKUP(P60,Results,13,FALSE),"")</f>
        <v/>
      </c>
      <c r="U60" s="104" t="str">
        <f ca="1">IF(T60="","",IFERROR(VLOOKUP(P60,Results,8,FALSE),""))</f>
        <v/>
      </c>
      <c r="V60" s="124" t="str">
        <f ca="1">IFERROR(IF($BP60&gt;V56,"",VLOOKUP(V$5&amp;"@"&amp;$BQ60&amp;"@"&amp;$BP60,Results_TechRep_Well,2,FALSE)),"")</f>
        <v/>
      </c>
      <c r="W60" s="117" t="str">
        <f ca="1">IF(Z60="","",IFERROR(VLOOKUP(V60,Results,11,FALSE),""))</f>
        <v/>
      </c>
      <c r="X60" s="125" t="str">
        <f ca="1">IF(Z60="","",IFERROR(VLOOKUP(V60,Results,9,FALSE),""))</f>
        <v/>
      </c>
      <c r="Y60" s="119" t="str">
        <f ca="1">IF(Z60="","",IFERROR(VLOOKUP(V60,Results,12,FALSE),""))</f>
        <v/>
      </c>
      <c r="Z60" s="104" t="str">
        <f ca="1">IFERROR(VLOOKUP(V60,Results,13,FALSE),"")</f>
        <v/>
      </c>
      <c r="AA60" s="104" t="str">
        <f ca="1">IF(Z60="","",IFERROR(VLOOKUP(V60,Results,8,FALSE),""))</f>
        <v/>
      </c>
      <c r="AB60" s="124" t="str">
        <f ca="1">IFERROR(IF($BP60&gt;AB56,"",VLOOKUP(AB$5&amp;"@"&amp;$BQ60&amp;"@"&amp;$BP60,Results_TechRep_Well,2,FALSE)),"")</f>
        <v/>
      </c>
      <c r="AC60" s="117" t="str">
        <f ca="1">IF(AF60="","",IFERROR(VLOOKUP(AB60,Results,11,FALSE),""))</f>
        <v/>
      </c>
      <c r="AD60" s="125" t="str">
        <f ca="1">IF(AF60="","",IFERROR(VLOOKUP(AB60,Results,9,FALSE),""))</f>
        <v/>
      </c>
      <c r="AE60" s="119" t="str">
        <f ca="1">IF(AF60="","",IFERROR(VLOOKUP(AB60,Results,12,FALSE),""))</f>
        <v/>
      </c>
      <c r="AF60" s="104" t="str">
        <f ca="1">IFERROR(VLOOKUP(AB60,Results,13,FALSE),"")</f>
        <v/>
      </c>
      <c r="AG60" s="104" t="str">
        <f ca="1">IF(AF60="","",IFERROR(VLOOKUP(AB60,Results,8,FALSE),""))</f>
        <v/>
      </c>
      <c r="AH60" s="124" t="str">
        <f ca="1">IFERROR(IF($BP60&gt;AH56,"",VLOOKUP(AH$5&amp;"@"&amp;$BQ60&amp;"@"&amp;$BP60,Results_TechRep_Well,2,FALSE)),"")</f>
        <v/>
      </c>
      <c r="AI60" s="117" t="str">
        <f ca="1">IF(AL60="","",IFERROR(VLOOKUP(AH60,Results,11,FALSE),""))</f>
        <v/>
      </c>
      <c r="AJ60" s="125" t="str">
        <f ca="1">IF(AL60="","",IFERROR(VLOOKUP(AH60,Results,9,FALSE),""))</f>
        <v/>
      </c>
      <c r="AK60" s="119" t="str">
        <f ca="1">IF(AL60="","",IFERROR(VLOOKUP(AH60,Results,12,FALSE),""))</f>
        <v/>
      </c>
      <c r="AL60" s="104" t="str">
        <f ca="1">IFERROR(VLOOKUP(AH60,Results,13,FALSE),"")</f>
        <v/>
      </c>
      <c r="AM60" s="104" t="str">
        <f ca="1">IF(AL60="","",IFERROR(VLOOKUP(AH60,Results,8,FALSE),""))</f>
        <v/>
      </c>
      <c r="AN60" s="124" t="str">
        <f ca="1">IFERROR(IF($BP60&gt;AN56,"",VLOOKUP(AN$5&amp;"@"&amp;$BQ60&amp;"@"&amp;$BP60,Results_TechRep_Well,2,FALSE)),"")</f>
        <v/>
      </c>
      <c r="AO60" s="117" t="str">
        <f ca="1">IF(AR60="","",IFERROR(VLOOKUP(AN60,Results,11,FALSE),""))</f>
        <v/>
      </c>
      <c r="AP60" s="125" t="str">
        <f ca="1">IF(AR60="","",IFERROR(VLOOKUP(AN60,Results,9,FALSE),""))</f>
        <v/>
      </c>
      <c r="AQ60" s="119" t="str">
        <f ca="1">IF(AR60="","",IFERROR(VLOOKUP(AN60,Results,12,FALSE),""))</f>
        <v/>
      </c>
      <c r="AR60" s="104" t="str">
        <f ca="1">IFERROR(VLOOKUP(AN60,Results,13,FALSE),"")</f>
        <v/>
      </c>
      <c r="AS60" s="104" t="str">
        <f ca="1">IF(AR60="","",IFERROR(VLOOKUP(AN60,Results,8,FALSE),""))</f>
        <v/>
      </c>
      <c r="AT60" s="124"/>
      <c r="AU60" s="117"/>
      <c r="AV60" s="125"/>
      <c r="AW60" s="119"/>
      <c r="AX60" s="104"/>
      <c r="AY60" s="104"/>
      <c r="AZ60" s="124"/>
      <c r="BA60" s="104"/>
      <c r="BB60" s="104"/>
      <c r="BC60" s="119"/>
      <c r="BD60" s="104"/>
      <c r="BE60" s="104"/>
      <c r="BF60" s="104"/>
      <c r="BG60" s="104"/>
      <c r="BH60" s="104"/>
      <c r="BI60" s="104"/>
      <c r="BJ60" s="107"/>
      <c r="BK60" s="107"/>
      <c r="BL60" s="108"/>
      <c r="BP60" s="27">
        <v>4</v>
      </c>
      <c r="BQ60" s="27" t="str">
        <f>A56</f>
        <v>4_2</v>
      </c>
    </row>
    <row r="61" spans="1:74" x14ac:dyDescent="0.25">
      <c r="A61" s="109" t="str">
        <f>IFERROR(INDEX(Rep_Samples,BL61),"")</f>
        <v>4_3</v>
      </c>
      <c r="B61" s="110" t="str">
        <f>IFERROR(INDEX(Samples_Names,LEFT(A61,LEN(A61)-2))&amp;RIGHT(A61,2),"")</f>
        <v>DNA_3</v>
      </c>
      <c r="C61" s="110" t="str">
        <f ca="1">BM61&amp;" T_Rep"</f>
        <v>0 T_Rep</v>
      </c>
      <c r="D61" s="111">
        <f ca="1">IF(OR($A61="",D$5=""),"",COUNTIF(Result_TechRep,D$5&amp;"@"&amp;$A61))</f>
        <v>0</v>
      </c>
      <c r="E61" s="112" t="str">
        <f ca="1">IFERROR(AVERAGE(E62:E65),"")</f>
        <v/>
      </c>
      <c r="F61" s="113" t="str">
        <f ca="1">IFERROR(MEDIAN(F62:F65),"")</f>
        <v/>
      </c>
      <c r="G61" s="114" t="str">
        <f ca="1">IFERROR(10^(1/F61)-1,"")</f>
        <v/>
      </c>
      <c r="H61" s="115" t="str">
        <f ca="1">IFERROR(LOG((IF(H62="",0,(G62/100+1)^H62)+IF(H63="",0,(G63/100+1)^H63)+IF(H64="",0,(G64/100+1)^H64)+IF(H65="",0,(G65/100+1)^H65))/COUNT(H62:H65),(G61/100+1)),"")</f>
        <v/>
      </c>
      <c r="I61" s="116" t="str">
        <f ca="1">IFERROR(AVERAGE(I62:I65),"")</f>
        <v/>
      </c>
      <c r="J61" s="111">
        <f ca="1">IF(OR($A61="",J$5=""),"",COUNTIF(Result_TechRep,J$5&amp;"@"&amp;$A61))</f>
        <v>0</v>
      </c>
      <c r="K61" s="112" t="str">
        <f ca="1">IFERROR(AVERAGE(K62:K65),"")</f>
        <v/>
      </c>
      <c r="L61" s="113" t="str">
        <f ca="1">IFERROR(MEDIAN(L62:L65),"")</f>
        <v/>
      </c>
      <c r="M61" s="114" t="str">
        <f ca="1">IFERROR(10^(1/L61)-1,"")</f>
        <v/>
      </c>
      <c r="N61" s="115" t="str">
        <f ca="1">IFERROR(LOG((IF(N62="",0,(M62/100+1)^N62)+IF(N63="",0,(M63/100+1)^N63)+IF(N64="",0,(M64/100+1)^N64)+IF(N65="",0,(M65/100+1)^N65))/COUNT(N62:N65),(M61/100+1)),"")</f>
        <v/>
      </c>
      <c r="O61" s="116" t="str">
        <f ca="1">IFERROR(AVERAGE(O62:O65),"")</f>
        <v/>
      </c>
      <c r="P61" s="111">
        <f ca="1">IF(OR($A61="",P$5=""),"",COUNTIF(Result_TechRep,P$5&amp;"@"&amp;$A61))</f>
        <v>0</v>
      </c>
      <c r="Q61" s="112" t="str">
        <f ca="1">IFERROR(AVERAGE(Q62:Q65),"")</f>
        <v/>
      </c>
      <c r="R61" s="113" t="str">
        <f ca="1">IFERROR(MEDIAN(R62:R65),"")</f>
        <v/>
      </c>
      <c r="S61" s="114" t="str">
        <f ca="1">IFERROR(10^(1/R61)-1,"")</f>
        <v/>
      </c>
      <c r="T61" s="115" t="str">
        <f ca="1">IFERROR(LOG((IF(T62="",0,(S62/100+1)^T62)+IF(T63="",0,(S63/100+1)^T63)+IF(T64="",0,(S64/100+1)^T64)+IF(T65="",0,(S65/100+1)^T65))/COUNT(T62:T65),(S61/100+1)),"")</f>
        <v/>
      </c>
      <c r="U61" s="116" t="str">
        <f ca="1">IFERROR(AVERAGE(U62:U65),"")</f>
        <v/>
      </c>
      <c r="V61" s="111">
        <f ca="1">IF(OR($A61="",V$5=""),"",COUNTIF(Result_TechRep,V$5&amp;"@"&amp;$A61))</f>
        <v>0</v>
      </c>
      <c r="W61" s="112" t="str">
        <f ca="1">IFERROR(AVERAGE(W62:W65),"")</f>
        <v/>
      </c>
      <c r="X61" s="113" t="str">
        <f ca="1">IFERROR(MEDIAN(X62:X65),"")</f>
        <v/>
      </c>
      <c r="Y61" s="114" t="str">
        <f ca="1">IFERROR(10^(1/X61)-1,"")</f>
        <v/>
      </c>
      <c r="Z61" s="115" t="str">
        <f ca="1">IFERROR(LOG((IF(Z62="",0,(Y62/100+1)^Z62)+IF(Z63="",0,(Y63/100+1)^Z63)+IF(Z64="",0,(Y64/100+1)^Z64)+IF(Z65="",0,(Y65/100+1)^Z65))/COUNT(Z62:Z65),(Y61/100+1)),"")</f>
        <v/>
      </c>
      <c r="AA61" s="116" t="str">
        <f ca="1">IFERROR(AVERAGE(AA62:AA65),"")</f>
        <v/>
      </c>
      <c r="AB61" s="111">
        <f ca="1">IF(OR($A61="",AB$5=""),"",COUNTIF(Result_TechRep,AB$5&amp;"@"&amp;$A61))</f>
        <v>0</v>
      </c>
      <c r="AC61" s="112" t="str">
        <f ca="1">IFERROR(AVERAGE(AC62:AC65),"")</f>
        <v/>
      </c>
      <c r="AD61" s="113" t="str">
        <f ca="1">IFERROR(MEDIAN(AD62:AD65),"")</f>
        <v/>
      </c>
      <c r="AE61" s="114" t="str">
        <f ca="1">IFERROR(10^(1/AD61)-1,"")</f>
        <v/>
      </c>
      <c r="AF61" s="115" t="str">
        <f ca="1">IFERROR(LOG((IF(AF62="",0,(AE62/100+1)^AF62)+IF(AF63="",0,(AE63/100+1)^AF63)+IF(AF64="",0,(AE64/100+1)^AF64)+IF(AF65="",0,(AE65/100+1)^AF65))/COUNT(AF62:AF65),(AE61/100+1)),"")</f>
        <v/>
      </c>
      <c r="AG61" s="116" t="str">
        <f ca="1">IFERROR(AVERAGE(AG62:AG65),"")</f>
        <v/>
      </c>
      <c r="AH61" s="111">
        <f ca="1">IF(OR($A61="",AH$5=""),"",COUNTIF(Result_TechRep,AH$5&amp;"@"&amp;$A61))</f>
        <v>0</v>
      </c>
      <c r="AI61" s="112" t="str">
        <f ca="1">IFERROR(AVERAGE(AI62:AI65),"")</f>
        <v/>
      </c>
      <c r="AJ61" s="113" t="str">
        <f ca="1">IFERROR(MEDIAN(AJ62:AJ65),"")</f>
        <v/>
      </c>
      <c r="AK61" s="114" t="str">
        <f ca="1">IFERROR(10^(1/AJ61)-1,"")</f>
        <v/>
      </c>
      <c r="AL61" s="115" t="str">
        <f ca="1">IFERROR(LOG((IF(AL62="",0,(AK62/100+1)^AL62)+IF(AL63="",0,(AK63/100+1)^AL63)+IF(AL64="",0,(AK64/100+1)^AL64)+IF(AL65="",0,(AK65/100+1)^AL65))/COUNT(AL62:AL65),(AK61/100+1)),"")</f>
        <v/>
      </c>
      <c r="AM61" s="116" t="str">
        <f ca="1">IFERROR(AVERAGE(AM62:AM65),"")</f>
        <v/>
      </c>
      <c r="AN61" s="111">
        <f ca="1">IF(OR($A61="",AN$5=""),"",COUNTIF(Result_TechRep,AN$5&amp;"@"&amp;$A61))</f>
        <v>0</v>
      </c>
      <c r="AO61" s="112" t="str">
        <f ca="1">IFERROR(AVERAGE(AO62:AO65),"")</f>
        <v/>
      </c>
      <c r="AP61" s="113" t="str">
        <f ca="1">IFERROR(MEDIAN(AP62:AP65),"")</f>
        <v/>
      </c>
      <c r="AQ61" s="114" t="str">
        <f ca="1">IFERROR(10^(1/AP61)-1,"")</f>
        <v/>
      </c>
      <c r="AR61" s="115" t="str">
        <f ca="1">IFERROR(LOG((IF(AR62="",0,(AQ62/100+1)^AR62)+IF(AR63="",0,(AQ63/100+1)^AR63)+IF(AR64="",0,(AQ64/100+1)^AR64)+IF(AR65="",0,(AQ65/100+1)^AR65))/COUNT(AR62:AR65),(AQ61/100+1)),"")</f>
        <v/>
      </c>
      <c r="AS61" s="116" t="str">
        <f ca="1">IFERROR(AVERAGE(AS62:AS65),"")</f>
        <v/>
      </c>
      <c r="AT61" s="111"/>
      <c r="AU61" s="112"/>
      <c r="AV61" s="113"/>
      <c r="AW61" s="114"/>
      <c r="AX61" s="115"/>
      <c r="AY61" s="116"/>
      <c r="AZ61" s="111"/>
      <c r="BA61" s="112"/>
      <c r="BB61" s="113"/>
      <c r="BC61" s="114"/>
      <c r="BD61" s="115"/>
      <c r="BE61" s="116"/>
      <c r="BF61" s="104"/>
      <c r="BG61" s="104"/>
      <c r="BH61" s="104"/>
      <c r="BI61" s="104"/>
      <c r="BJ61" s="107"/>
      <c r="BK61" s="107"/>
      <c r="BL61" s="108">
        <f>1+BL56</f>
        <v>12</v>
      </c>
      <c r="BM61" s="27">
        <f ca="1">MAX(D61,J61,P61,V61,AB61,AH61,AN61,AT61,AZ61,BF61)</f>
        <v>0</v>
      </c>
      <c r="BN61" s="165">
        <f ca="1">MAX(BR61:BV61,BR63:BV63)</f>
        <v>0</v>
      </c>
      <c r="BO61" s="165">
        <f ca="1">COUNTIF(BR61:BV61,"&gt;"&amp;$B$3)+COUNTIF(BR63:BV63,"&gt;"&amp;$B$3)</f>
        <v>0</v>
      </c>
      <c r="BR61" s="165">
        <f ca="1">MAX(H62:H65)-MIN(H62:H65)</f>
        <v>0</v>
      </c>
      <c r="BS61" s="165">
        <f ca="1">MAX(N62:N65)-MIN(N62:N65)</f>
        <v>0</v>
      </c>
      <c r="BT61" s="165">
        <f ca="1">MAX(T62:T65)-MIN(T62:T65)</f>
        <v>0</v>
      </c>
      <c r="BU61" s="165">
        <f ca="1">MAX(Z62:Z65)-MIN(Z62:Z65)</f>
        <v>0</v>
      </c>
      <c r="BV61" s="165">
        <f ca="1">MAX(AF62:AF65)-MIN(AF62:AF65)</f>
        <v>0</v>
      </c>
    </row>
    <row r="62" spans="1:74" x14ac:dyDescent="0.25">
      <c r="A62" s="104"/>
      <c r="B62" s="123"/>
      <c r="C62" s="124" t="str">
        <f ca="1">IF(BP62&gt;BM61,"","T_Rep"&amp;BP62)</f>
        <v/>
      </c>
      <c r="D62" s="124" t="str">
        <f ca="1">IFERROR(IF($BP62&gt;D61,"",VLOOKUP(D$5&amp;"@"&amp;$BQ62&amp;"@"&amp;$BP62,Results_TechRep_Well,2,FALSE)),"")</f>
        <v/>
      </c>
      <c r="E62" s="117" t="str">
        <f ca="1">IF(H62="","",IFERROR(VLOOKUP(D62,Results,11,FALSE),""))</f>
        <v/>
      </c>
      <c r="F62" s="125" t="str">
        <f ca="1">IF(H62="","",IFERROR(VLOOKUP(D62,Results,9,FALSE),""))</f>
        <v/>
      </c>
      <c r="G62" s="119" t="str">
        <f ca="1">IF(H62="","",IFERROR(VLOOKUP(D62,Results,12,FALSE),""))</f>
        <v/>
      </c>
      <c r="H62" s="120" t="str">
        <f ca="1">IFERROR(VLOOKUP(D62,Results,13,FALSE),"")</f>
        <v/>
      </c>
      <c r="I62" s="104" t="str">
        <f ca="1">IF(H62="","",IFERROR(VLOOKUP(D62,Results,8,FALSE),""))</f>
        <v/>
      </c>
      <c r="J62" s="124" t="str">
        <f ca="1">IFERROR(IF($BP62&gt;J61,"",VLOOKUP(J$5&amp;"@"&amp;$BQ62&amp;"@"&amp;$BP62,Results_TechRep_Well,2,FALSE)),"")</f>
        <v/>
      </c>
      <c r="K62" s="117" t="str">
        <f ca="1">IF(N62="","",IFERROR(VLOOKUP(J62,Results,11,FALSE),""))</f>
        <v/>
      </c>
      <c r="L62" s="125" t="str">
        <f ca="1">IF(N62="","",IFERROR(VLOOKUP(J62,Results,9,FALSE),""))</f>
        <v/>
      </c>
      <c r="M62" s="119" t="str">
        <f ca="1">IF(N62="","",IFERROR(VLOOKUP(J62,Results,12,FALSE),""))</f>
        <v/>
      </c>
      <c r="N62" s="120" t="str">
        <f ca="1">IFERROR(VLOOKUP(J62,Results,13,FALSE),"")</f>
        <v/>
      </c>
      <c r="O62" s="104" t="str">
        <f ca="1">IF(N62="","",IFERROR(VLOOKUP(J62,Results,8,FALSE),""))</f>
        <v/>
      </c>
      <c r="P62" s="124" t="str">
        <f ca="1">IFERROR(IF($BP62&gt;P61,"",VLOOKUP(P$5&amp;"@"&amp;$BQ62&amp;"@"&amp;$BP62,Results_TechRep_Well,2,FALSE)),"")</f>
        <v/>
      </c>
      <c r="Q62" s="117" t="str">
        <f ca="1">IF(T62="","",IFERROR(VLOOKUP(P62,Results,11,FALSE),""))</f>
        <v/>
      </c>
      <c r="R62" s="125" t="str">
        <f ca="1">IF(T62="","",IFERROR(VLOOKUP(P62,Results,9,FALSE),""))</f>
        <v/>
      </c>
      <c r="S62" s="119" t="str">
        <f ca="1">IF(T62="","",IFERROR(VLOOKUP(P62,Results,12,FALSE),""))</f>
        <v/>
      </c>
      <c r="T62" s="120" t="str">
        <f ca="1">IFERROR(VLOOKUP(P62,Results,13,FALSE),"")</f>
        <v/>
      </c>
      <c r="U62" s="104" t="str">
        <f ca="1">IF(T62="","",IFERROR(VLOOKUP(P62,Results,8,FALSE),""))</f>
        <v/>
      </c>
      <c r="V62" s="124" t="str">
        <f ca="1">IFERROR(IF($BP62&gt;V61,"",VLOOKUP(V$5&amp;"@"&amp;$BQ62&amp;"@"&amp;$BP62,Results_TechRep_Well,2,FALSE)),"")</f>
        <v/>
      </c>
      <c r="W62" s="117" t="str">
        <f ca="1">IF(Z62="","",IFERROR(VLOOKUP(V62,Results,11,FALSE),""))</f>
        <v/>
      </c>
      <c r="X62" s="125" t="str">
        <f ca="1">IF(Z62="","",IFERROR(VLOOKUP(V62,Results,9,FALSE),""))</f>
        <v/>
      </c>
      <c r="Y62" s="119" t="str">
        <f ca="1">IF(Z62="","",IFERROR(VLOOKUP(V62,Results,12,FALSE),""))</f>
        <v/>
      </c>
      <c r="Z62" s="120" t="str">
        <f ca="1">IFERROR(VLOOKUP(V62,Results,13,FALSE),"")</f>
        <v/>
      </c>
      <c r="AA62" s="104" t="str">
        <f ca="1">IF(Z62="","",IFERROR(VLOOKUP(V62,Results,8,FALSE),""))</f>
        <v/>
      </c>
      <c r="AB62" s="124" t="str">
        <f ca="1">IFERROR(IF($BP62&gt;AB61,"",VLOOKUP(AB$5&amp;"@"&amp;$BQ62&amp;"@"&amp;$BP62,Results_TechRep_Well,2,FALSE)),"")</f>
        <v/>
      </c>
      <c r="AC62" s="117" t="str">
        <f ca="1">IF(AF62="","",IFERROR(VLOOKUP(AB62,Results,11,FALSE),""))</f>
        <v/>
      </c>
      <c r="AD62" s="125" t="str">
        <f ca="1">IF(AF62="","",IFERROR(VLOOKUP(AB62,Results,9,FALSE),""))</f>
        <v/>
      </c>
      <c r="AE62" s="119" t="str">
        <f ca="1">IF(AF62="","",IFERROR(VLOOKUP(AB62,Results,12,FALSE),""))</f>
        <v/>
      </c>
      <c r="AF62" s="120" t="str">
        <f ca="1">IFERROR(VLOOKUP(AB62,Results,13,FALSE),"")</f>
        <v/>
      </c>
      <c r="AG62" s="104" t="str">
        <f ca="1">IF(AF62="","",IFERROR(VLOOKUP(AB62,Results,8,FALSE),""))</f>
        <v/>
      </c>
      <c r="AH62" s="124" t="str">
        <f ca="1">IFERROR(IF($BP62&gt;AH61,"",VLOOKUP(AH$5&amp;"@"&amp;$BQ62&amp;"@"&amp;$BP62,Results_TechRep_Well,2,FALSE)),"")</f>
        <v/>
      </c>
      <c r="AI62" s="117" t="str">
        <f ca="1">IF(AL62="","",IFERROR(VLOOKUP(AH62,Results,11,FALSE),""))</f>
        <v/>
      </c>
      <c r="AJ62" s="125" t="str">
        <f ca="1">IF(AL62="","",IFERROR(VLOOKUP(AH62,Results,9,FALSE),""))</f>
        <v/>
      </c>
      <c r="AK62" s="119" t="str">
        <f ca="1">IF(AL62="","",IFERROR(VLOOKUP(AH62,Results,12,FALSE),""))</f>
        <v/>
      </c>
      <c r="AL62" s="120" t="str">
        <f ca="1">IFERROR(VLOOKUP(AH62,Results,13,FALSE),"")</f>
        <v/>
      </c>
      <c r="AM62" s="104" t="str">
        <f ca="1">IF(AL62="","",IFERROR(VLOOKUP(AH62,Results,8,FALSE),""))</f>
        <v/>
      </c>
      <c r="AN62" s="124" t="str">
        <f ca="1">IFERROR(IF($BP62&gt;AN61,"",VLOOKUP(AN$5&amp;"@"&amp;$BQ62&amp;"@"&amp;$BP62,Results_TechRep_Well,2,FALSE)),"")</f>
        <v/>
      </c>
      <c r="AO62" s="117" t="str">
        <f ca="1">IF(AR62="","",IFERROR(VLOOKUP(AN62,Results,11,FALSE),""))</f>
        <v/>
      </c>
      <c r="AP62" s="125" t="str">
        <f ca="1">IF(AR62="","",IFERROR(VLOOKUP(AN62,Results,9,FALSE),""))</f>
        <v/>
      </c>
      <c r="AQ62" s="119" t="str">
        <f ca="1">IF(AR62="","",IFERROR(VLOOKUP(AN62,Results,12,FALSE),""))</f>
        <v/>
      </c>
      <c r="AR62" s="120" t="str">
        <f ca="1">IFERROR(VLOOKUP(AN62,Results,13,FALSE),"")</f>
        <v/>
      </c>
      <c r="AS62" s="104" t="str">
        <f ca="1">IF(AR62="","",IFERROR(VLOOKUP(AN62,Results,8,FALSE),""))</f>
        <v/>
      </c>
      <c r="AT62" s="124"/>
      <c r="AU62" s="117"/>
      <c r="AV62" s="125"/>
      <c r="AW62" s="119"/>
      <c r="AX62" s="120"/>
      <c r="AY62" s="104"/>
      <c r="AZ62" s="124"/>
      <c r="BA62" s="117"/>
      <c r="BB62" s="125"/>
      <c r="BC62" s="119"/>
      <c r="BD62" s="120"/>
      <c r="BE62" s="104"/>
      <c r="BF62" s="104"/>
      <c r="BG62" s="104"/>
      <c r="BH62" s="104"/>
      <c r="BI62" s="104"/>
      <c r="BJ62" s="107"/>
      <c r="BK62" s="107"/>
      <c r="BL62" s="108"/>
      <c r="BP62" s="27">
        <v>1</v>
      </c>
      <c r="BQ62" s="27" t="str">
        <f>A61</f>
        <v>4_3</v>
      </c>
      <c r="BR62" s="27" t="s">
        <v>657</v>
      </c>
      <c r="BS62" s="27" t="s">
        <v>658</v>
      </c>
      <c r="BT62" s="27" t="s">
        <v>659</v>
      </c>
      <c r="BU62" s="27" t="s">
        <v>660</v>
      </c>
      <c r="BV62" s="27" t="s">
        <v>661</v>
      </c>
    </row>
    <row r="63" spans="1:74" x14ac:dyDescent="0.25">
      <c r="A63" s="104"/>
      <c r="B63" s="123"/>
      <c r="C63" s="124" t="str">
        <f ca="1">IF(BP63&gt;BM61,"","T_Rep"&amp;BP63)</f>
        <v/>
      </c>
      <c r="D63" s="124" t="str">
        <f ca="1">IFERROR(IF($BP63&gt;D61,"",VLOOKUP(D$5&amp;"@"&amp;$BQ63&amp;"@"&amp;$BP63,Results_TechRep_Well,2,FALSE)),"")</f>
        <v/>
      </c>
      <c r="E63" s="117" t="str">
        <f ca="1">IF(H63="","",IFERROR(VLOOKUP(D63,Results,11,FALSE),""))</f>
        <v/>
      </c>
      <c r="F63" s="125" t="str">
        <f ca="1">IF(H63="","",IFERROR(VLOOKUP(D63,Results,9,FALSE),""))</f>
        <v/>
      </c>
      <c r="G63" s="119" t="str">
        <f ca="1">IF(H63="","",IFERROR(VLOOKUP(D63,Results,12,FALSE),""))</f>
        <v/>
      </c>
      <c r="H63" s="120" t="str">
        <f ca="1">IFERROR(VLOOKUP(D63,Results,13,FALSE),"")</f>
        <v/>
      </c>
      <c r="I63" s="104" t="str">
        <f ca="1">IF(H63="","",IFERROR(VLOOKUP(D63,Results,8,FALSE),""))</f>
        <v/>
      </c>
      <c r="J63" s="124" t="str">
        <f ca="1">IFERROR(IF($BP63&gt;J61,"",VLOOKUP(J$5&amp;"@"&amp;$BQ63&amp;"@"&amp;$BP63,Results_TechRep_Well,2,FALSE)),"")</f>
        <v/>
      </c>
      <c r="K63" s="117" t="str">
        <f ca="1">IF(N63="","",IFERROR(VLOOKUP(J63,Results,11,FALSE),""))</f>
        <v/>
      </c>
      <c r="L63" s="125" t="str">
        <f ca="1">IF(N63="","",IFERROR(VLOOKUP(J63,Results,9,FALSE),""))</f>
        <v/>
      </c>
      <c r="M63" s="119" t="str">
        <f ca="1">IF(N63="","",IFERROR(VLOOKUP(J63,Results,12,FALSE),""))</f>
        <v/>
      </c>
      <c r="N63" s="120" t="str">
        <f ca="1">IFERROR(VLOOKUP(J63,Results,13,FALSE),"")</f>
        <v/>
      </c>
      <c r="O63" s="104" t="str">
        <f ca="1">IF(N63="","",IFERROR(VLOOKUP(J63,Results,8,FALSE),""))</f>
        <v/>
      </c>
      <c r="P63" s="124" t="str">
        <f ca="1">IFERROR(IF($BP63&gt;P61,"",VLOOKUP(P$5&amp;"@"&amp;$BQ63&amp;"@"&amp;$BP63,Results_TechRep_Well,2,FALSE)),"")</f>
        <v/>
      </c>
      <c r="Q63" s="117" t="str">
        <f ca="1">IF(T63="","",IFERROR(VLOOKUP(P63,Results,11,FALSE),""))</f>
        <v/>
      </c>
      <c r="R63" s="125" t="str">
        <f ca="1">IF(T63="","",IFERROR(VLOOKUP(P63,Results,9,FALSE),""))</f>
        <v/>
      </c>
      <c r="S63" s="119" t="str">
        <f ca="1">IF(T63="","",IFERROR(VLOOKUP(P63,Results,12,FALSE),""))</f>
        <v/>
      </c>
      <c r="T63" s="120" t="str">
        <f ca="1">IFERROR(VLOOKUP(P63,Results,13,FALSE),"")</f>
        <v/>
      </c>
      <c r="U63" s="104" t="str">
        <f ca="1">IF(T63="","",IFERROR(VLOOKUP(P63,Results,8,FALSE),""))</f>
        <v/>
      </c>
      <c r="V63" s="124" t="str">
        <f ca="1">IFERROR(IF($BP63&gt;V61,"",VLOOKUP(V$5&amp;"@"&amp;$BQ63&amp;"@"&amp;$BP63,Results_TechRep_Well,2,FALSE)),"")</f>
        <v/>
      </c>
      <c r="W63" s="117" t="str">
        <f ca="1">IF(Z63="","",IFERROR(VLOOKUP(V63,Results,11,FALSE),""))</f>
        <v/>
      </c>
      <c r="X63" s="125" t="str">
        <f ca="1">IF(Z63="","",IFERROR(VLOOKUP(V63,Results,9,FALSE),""))</f>
        <v/>
      </c>
      <c r="Y63" s="119" t="str">
        <f ca="1">IF(Z63="","",IFERROR(VLOOKUP(V63,Results,12,FALSE),""))</f>
        <v/>
      </c>
      <c r="Z63" s="120" t="str">
        <f ca="1">IFERROR(VLOOKUP(V63,Results,13,FALSE),"")</f>
        <v/>
      </c>
      <c r="AA63" s="104" t="str">
        <f ca="1">IF(Z63="","",IFERROR(VLOOKUP(V63,Results,8,FALSE),""))</f>
        <v/>
      </c>
      <c r="AB63" s="124" t="str">
        <f ca="1">IFERROR(IF($BP63&gt;AB61,"",VLOOKUP(AB$5&amp;"@"&amp;$BQ63&amp;"@"&amp;$BP63,Results_TechRep_Well,2,FALSE)),"")</f>
        <v/>
      </c>
      <c r="AC63" s="117" t="str">
        <f ca="1">IF(AF63="","",IFERROR(VLOOKUP(AB63,Results,11,FALSE),""))</f>
        <v/>
      </c>
      <c r="AD63" s="125" t="str">
        <f ca="1">IF(AF63="","",IFERROR(VLOOKUP(AB63,Results,9,FALSE),""))</f>
        <v/>
      </c>
      <c r="AE63" s="119" t="str">
        <f ca="1">IF(AF63="","",IFERROR(VLOOKUP(AB63,Results,12,FALSE),""))</f>
        <v/>
      </c>
      <c r="AF63" s="120" t="str">
        <f ca="1">IFERROR(VLOOKUP(AB63,Results,13,FALSE),"")</f>
        <v/>
      </c>
      <c r="AG63" s="104" t="str">
        <f ca="1">IF(AF63="","",IFERROR(VLOOKUP(AB63,Results,8,FALSE),""))</f>
        <v/>
      </c>
      <c r="AH63" s="124" t="str">
        <f ca="1">IFERROR(IF($BP63&gt;AH61,"",VLOOKUP(AH$5&amp;"@"&amp;$BQ63&amp;"@"&amp;$BP63,Results_TechRep_Well,2,FALSE)),"")</f>
        <v/>
      </c>
      <c r="AI63" s="117" t="str">
        <f ca="1">IF(AL63="","",IFERROR(VLOOKUP(AH63,Results,11,FALSE),""))</f>
        <v/>
      </c>
      <c r="AJ63" s="125" t="str">
        <f ca="1">IF(AL63="","",IFERROR(VLOOKUP(AH63,Results,9,FALSE),""))</f>
        <v/>
      </c>
      <c r="AK63" s="119" t="str">
        <f ca="1">IF(AL63="","",IFERROR(VLOOKUP(AH63,Results,12,FALSE),""))</f>
        <v/>
      </c>
      <c r="AL63" s="120" t="str">
        <f ca="1">IFERROR(VLOOKUP(AH63,Results,13,FALSE),"")</f>
        <v/>
      </c>
      <c r="AM63" s="104" t="str">
        <f ca="1">IF(AL63="","",IFERROR(VLOOKUP(AH63,Results,8,FALSE),""))</f>
        <v/>
      </c>
      <c r="AN63" s="124" t="str">
        <f ca="1">IFERROR(IF($BP63&gt;AN61,"",VLOOKUP(AN$5&amp;"@"&amp;$BQ63&amp;"@"&amp;$BP63,Results_TechRep_Well,2,FALSE)),"")</f>
        <v/>
      </c>
      <c r="AO63" s="117" t="str">
        <f ca="1">IF(AR63="","",IFERROR(VLOOKUP(AN63,Results,11,FALSE),""))</f>
        <v/>
      </c>
      <c r="AP63" s="125" t="str">
        <f ca="1">IF(AR63="","",IFERROR(VLOOKUP(AN63,Results,9,FALSE),""))</f>
        <v/>
      </c>
      <c r="AQ63" s="119" t="str">
        <f ca="1">IF(AR63="","",IFERROR(VLOOKUP(AN63,Results,12,FALSE),""))</f>
        <v/>
      </c>
      <c r="AR63" s="120" t="str">
        <f ca="1">IFERROR(VLOOKUP(AN63,Results,13,FALSE),"")</f>
        <v/>
      </c>
      <c r="AS63" s="104" t="str">
        <f ca="1">IF(AR63="","",IFERROR(VLOOKUP(AN63,Results,8,FALSE),""))</f>
        <v/>
      </c>
      <c r="AT63" s="124"/>
      <c r="AU63" s="117"/>
      <c r="AV63" s="125"/>
      <c r="AW63" s="119"/>
      <c r="AX63" s="120"/>
      <c r="AY63" s="104"/>
      <c r="AZ63" s="124"/>
      <c r="BA63" s="117"/>
      <c r="BB63" s="125"/>
      <c r="BC63" s="119"/>
      <c r="BD63" s="120"/>
      <c r="BE63" s="104"/>
      <c r="BF63" s="104"/>
      <c r="BG63" s="104"/>
      <c r="BH63" s="104"/>
      <c r="BI63" s="104"/>
      <c r="BJ63" s="107"/>
      <c r="BK63" s="107"/>
      <c r="BL63" s="108"/>
      <c r="BP63" s="27">
        <v>2</v>
      </c>
      <c r="BQ63" s="27" t="str">
        <f>A61</f>
        <v>4_3</v>
      </c>
      <c r="BR63" s="165">
        <f ca="1">MAX(AL62:AL65)-MIN(AL62:AL65)</f>
        <v>0</v>
      </c>
      <c r="BS63" s="165">
        <f ca="1">MAX(AR62:AR65)-MIN(AR62:AR65)</f>
        <v>0</v>
      </c>
      <c r="BT63" s="165">
        <f>MAX(AX62:AX65)-MIN(AX62:AX65)</f>
        <v>0</v>
      </c>
      <c r="BU63" s="165">
        <f>MAX(BD62:BD65)-MIN(BD62:BD65)</f>
        <v>0</v>
      </c>
      <c r="BV63" s="165">
        <f>MAX(BJ62:BJ65)-MIN(BJ62:BJ65)</f>
        <v>0</v>
      </c>
    </row>
    <row r="64" spans="1:74" x14ac:dyDescent="0.25">
      <c r="A64" s="104"/>
      <c r="B64" s="123"/>
      <c r="C64" s="124" t="str">
        <f ca="1">IF(BP64&gt;BM61,"","T_Rep"&amp;BP64)</f>
        <v/>
      </c>
      <c r="D64" s="124" t="str">
        <f ca="1">IFERROR(IF($BP64&gt;D61,"",VLOOKUP(D$5&amp;"@"&amp;$BQ64&amp;"@"&amp;$BP64,Results_TechRep_Well,2,FALSE)),"")</f>
        <v/>
      </c>
      <c r="E64" s="117" t="str">
        <f ca="1">IF(H64="","",IFERROR(VLOOKUP(D64,Results,11,FALSE),""))</f>
        <v/>
      </c>
      <c r="F64" s="125" t="str">
        <f ca="1">IF(H64="","",IFERROR(VLOOKUP(D64,Results,9,FALSE),""))</f>
        <v/>
      </c>
      <c r="G64" s="119" t="str">
        <f ca="1">IF(H64="","",IFERROR(VLOOKUP(D64,Results,12,FALSE),""))</f>
        <v/>
      </c>
      <c r="H64" s="120" t="str">
        <f ca="1">IFERROR(VLOOKUP(D64,Results,13,FALSE),"")</f>
        <v/>
      </c>
      <c r="I64" s="104" t="str">
        <f ca="1">IF(H64="","",IFERROR(VLOOKUP(D64,Results,8,FALSE),""))</f>
        <v/>
      </c>
      <c r="J64" s="124" t="str">
        <f ca="1">IFERROR(IF($BP64&gt;J61,"",VLOOKUP(J$5&amp;"@"&amp;$BQ64&amp;"@"&amp;$BP64,Results_TechRep_Well,2,FALSE)),"")</f>
        <v/>
      </c>
      <c r="K64" s="117" t="str">
        <f ca="1">IF(N64="","",IFERROR(VLOOKUP(J64,Results,11,FALSE),""))</f>
        <v/>
      </c>
      <c r="L64" s="125" t="str">
        <f ca="1">IF(N64="","",IFERROR(VLOOKUP(J64,Results,9,FALSE),""))</f>
        <v/>
      </c>
      <c r="M64" s="119" t="str">
        <f ca="1">IF(N64="","",IFERROR(VLOOKUP(J64,Results,12,FALSE),""))</f>
        <v/>
      </c>
      <c r="N64" s="120" t="str">
        <f ca="1">IFERROR(VLOOKUP(J64,Results,13,FALSE),"")</f>
        <v/>
      </c>
      <c r="O64" s="104" t="str">
        <f ca="1">IF(N64="","",IFERROR(VLOOKUP(J64,Results,8,FALSE),""))</f>
        <v/>
      </c>
      <c r="P64" s="124" t="str">
        <f ca="1">IFERROR(IF($BP64&gt;P61,"",VLOOKUP(P$5&amp;"@"&amp;$BQ64&amp;"@"&amp;$BP64,Results_TechRep_Well,2,FALSE)),"")</f>
        <v/>
      </c>
      <c r="Q64" s="117" t="str">
        <f ca="1">IF(T64="","",IFERROR(VLOOKUP(P64,Results,11,FALSE),""))</f>
        <v/>
      </c>
      <c r="R64" s="125" t="str">
        <f ca="1">IF(T64="","",IFERROR(VLOOKUP(P64,Results,9,FALSE),""))</f>
        <v/>
      </c>
      <c r="S64" s="119" t="str">
        <f ca="1">IF(T64="","",IFERROR(VLOOKUP(P64,Results,12,FALSE),""))</f>
        <v/>
      </c>
      <c r="T64" s="120" t="str">
        <f ca="1">IFERROR(VLOOKUP(P64,Results,13,FALSE),"")</f>
        <v/>
      </c>
      <c r="U64" s="104" t="str">
        <f ca="1">IF(T64="","",IFERROR(VLOOKUP(P64,Results,8,FALSE),""))</f>
        <v/>
      </c>
      <c r="V64" s="124" t="str">
        <f ca="1">IFERROR(IF($BP64&gt;V61,"",VLOOKUP(V$5&amp;"@"&amp;$BQ64&amp;"@"&amp;$BP64,Results_TechRep_Well,2,FALSE)),"")</f>
        <v/>
      </c>
      <c r="W64" s="117" t="str">
        <f ca="1">IF(Z64="","",IFERROR(VLOOKUP(V64,Results,11,FALSE),""))</f>
        <v/>
      </c>
      <c r="X64" s="125" t="str">
        <f ca="1">IF(Z64="","",IFERROR(VLOOKUP(V64,Results,9,FALSE),""))</f>
        <v/>
      </c>
      <c r="Y64" s="119" t="str">
        <f ca="1">IF(Z64="","",IFERROR(VLOOKUP(V64,Results,12,FALSE),""))</f>
        <v/>
      </c>
      <c r="Z64" s="120" t="str">
        <f ca="1">IFERROR(VLOOKUP(V64,Results,13,FALSE),"")</f>
        <v/>
      </c>
      <c r="AA64" s="104" t="str">
        <f ca="1">IF(Z64="","",IFERROR(VLOOKUP(V64,Results,8,FALSE),""))</f>
        <v/>
      </c>
      <c r="AB64" s="124" t="str">
        <f ca="1">IFERROR(IF($BP64&gt;AB61,"",VLOOKUP(AB$5&amp;"@"&amp;$BQ64&amp;"@"&amp;$BP64,Results_TechRep_Well,2,FALSE)),"")</f>
        <v/>
      </c>
      <c r="AC64" s="117" t="str">
        <f ca="1">IF(AF64="","",IFERROR(VLOOKUP(AB64,Results,11,FALSE),""))</f>
        <v/>
      </c>
      <c r="AD64" s="125" t="str">
        <f ca="1">IF(AF64="","",IFERROR(VLOOKUP(AB64,Results,9,FALSE),""))</f>
        <v/>
      </c>
      <c r="AE64" s="119" t="str">
        <f ca="1">IF(AF64="","",IFERROR(VLOOKUP(AB64,Results,12,FALSE),""))</f>
        <v/>
      </c>
      <c r="AF64" s="120" t="str">
        <f ca="1">IFERROR(VLOOKUP(AB64,Results,13,FALSE),"")</f>
        <v/>
      </c>
      <c r="AG64" s="104" t="str">
        <f ca="1">IF(AF64="","",IFERROR(VLOOKUP(AB64,Results,8,FALSE),""))</f>
        <v/>
      </c>
      <c r="AH64" s="124" t="str">
        <f ca="1">IFERROR(IF($BP64&gt;AH61,"",VLOOKUP(AH$5&amp;"@"&amp;$BQ64&amp;"@"&amp;$BP64,Results_TechRep_Well,2,FALSE)),"")</f>
        <v/>
      </c>
      <c r="AI64" s="117" t="str">
        <f ca="1">IF(AL64="","",IFERROR(VLOOKUP(AH64,Results,11,FALSE),""))</f>
        <v/>
      </c>
      <c r="AJ64" s="125" t="str">
        <f ca="1">IF(AL64="","",IFERROR(VLOOKUP(AH64,Results,9,FALSE),""))</f>
        <v/>
      </c>
      <c r="AK64" s="119" t="str">
        <f ca="1">IF(AL64="","",IFERROR(VLOOKUP(AH64,Results,12,FALSE),""))</f>
        <v/>
      </c>
      <c r="AL64" s="120" t="str">
        <f ca="1">IFERROR(VLOOKUP(AH64,Results,13,FALSE),"")</f>
        <v/>
      </c>
      <c r="AM64" s="104" t="str">
        <f ca="1">IF(AL64="","",IFERROR(VLOOKUP(AH64,Results,8,FALSE),""))</f>
        <v/>
      </c>
      <c r="AN64" s="124" t="str">
        <f ca="1">IFERROR(IF($BP64&gt;AN61,"",VLOOKUP(AN$5&amp;"@"&amp;$BQ64&amp;"@"&amp;$BP64,Results_TechRep_Well,2,FALSE)),"")</f>
        <v/>
      </c>
      <c r="AO64" s="117" t="str">
        <f ca="1">IF(AR64="","",IFERROR(VLOOKUP(AN64,Results,11,FALSE),""))</f>
        <v/>
      </c>
      <c r="AP64" s="125" t="str">
        <f ca="1">IF(AR64="","",IFERROR(VLOOKUP(AN64,Results,9,FALSE),""))</f>
        <v/>
      </c>
      <c r="AQ64" s="119" t="str">
        <f ca="1">IF(AR64="","",IFERROR(VLOOKUP(AN64,Results,12,FALSE),""))</f>
        <v/>
      </c>
      <c r="AR64" s="120" t="str">
        <f ca="1">IFERROR(VLOOKUP(AN64,Results,13,FALSE),"")</f>
        <v/>
      </c>
      <c r="AS64" s="104" t="str">
        <f ca="1">IF(AR64="","",IFERROR(VLOOKUP(AN64,Results,8,FALSE),""))</f>
        <v/>
      </c>
      <c r="AT64" s="124"/>
      <c r="AU64" s="117"/>
      <c r="AV64" s="125"/>
      <c r="AW64" s="119"/>
      <c r="AX64" s="120"/>
      <c r="AY64" s="104"/>
      <c r="AZ64" s="124"/>
      <c r="BA64" s="117"/>
      <c r="BB64" s="125"/>
      <c r="BC64" s="119"/>
      <c r="BD64" s="120"/>
      <c r="BE64" s="104"/>
      <c r="BF64" s="104"/>
      <c r="BG64" s="104"/>
      <c r="BH64" s="104"/>
      <c r="BI64" s="104"/>
      <c r="BJ64" s="107"/>
      <c r="BK64" s="107"/>
      <c r="BL64" s="108"/>
      <c r="BP64" s="27">
        <v>3</v>
      </c>
      <c r="BQ64" s="27" t="str">
        <f>A61</f>
        <v>4_3</v>
      </c>
    </row>
    <row r="65" spans="1:74" x14ac:dyDescent="0.25">
      <c r="A65" s="104"/>
      <c r="B65" s="123"/>
      <c r="C65" s="124" t="str">
        <f ca="1">IF(BP65&gt;BM61,"","T_Rep"&amp;BP65)</f>
        <v/>
      </c>
      <c r="D65" s="124" t="str">
        <f ca="1">IFERROR(IF($BP65&gt;D61,"",VLOOKUP(D$5&amp;"@"&amp;$BQ65&amp;"@"&amp;$BP65,Results_TechRep_Well,2,FALSE)),"")</f>
        <v/>
      </c>
      <c r="E65" s="117" t="str">
        <f ca="1">IF(H65="","",IFERROR(VLOOKUP(D65,Results,11,FALSE),""))</f>
        <v/>
      </c>
      <c r="F65" s="125" t="str">
        <f ca="1">IF(H65="","",IFERROR(VLOOKUP(D65,Results,9,FALSE),""))</f>
        <v/>
      </c>
      <c r="G65" s="119" t="str">
        <f ca="1">IF(H65="","",IFERROR(VLOOKUP(D65,Results,12,FALSE),""))</f>
        <v/>
      </c>
      <c r="H65" s="104" t="str">
        <f ca="1">IFERROR(VLOOKUP(D65,Results,13,FALSE),"")</f>
        <v/>
      </c>
      <c r="I65" s="104" t="str">
        <f ca="1">IF(H65="","",IFERROR(VLOOKUP(D65,Results,8,FALSE),""))</f>
        <v/>
      </c>
      <c r="J65" s="124" t="str">
        <f ca="1">IFERROR(IF($BP65&gt;J61,"",VLOOKUP(J$5&amp;"@"&amp;$BQ65&amp;"@"&amp;$BP65,Results_TechRep_Well,2,FALSE)),"")</f>
        <v/>
      </c>
      <c r="K65" s="117" t="str">
        <f ca="1">IF(N65="","",IFERROR(VLOOKUP(J65,Results,11,FALSE),""))</f>
        <v/>
      </c>
      <c r="L65" s="125" t="str">
        <f ca="1">IF(N65="","",IFERROR(VLOOKUP(J65,Results,9,FALSE),""))</f>
        <v/>
      </c>
      <c r="M65" s="119" t="str">
        <f ca="1">IF(N65="","",IFERROR(VLOOKUP(J65,Results,12,FALSE),""))</f>
        <v/>
      </c>
      <c r="N65" s="104" t="str">
        <f ca="1">IFERROR(VLOOKUP(J65,Results,13,FALSE),"")</f>
        <v/>
      </c>
      <c r="O65" s="104" t="str">
        <f ca="1">IF(N65="","",IFERROR(VLOOKUP(J65,Results,8,FALSE),""))</f>
        <v/>
      </c>
      <c r="P65" s="124" t="str">
        <f ca="1">IFERROR(IF($BP65&gt;P61,"",VLOOKUP(P$5&amp;"@"&amp;$BQ65&amp;"@"&amp;$BP65,Results_TechRep_Well,2,FALSE)),"")</f>
        <v/>
      </c>
      <c r="Q65" s="117" t="str">
        <f ca="1">IF(T65="","",IFERROR(VLOOKUP(P65,Results,11,FALSE),""))</f>
        <v/>
      </c>
      <c r="R65" s="125" t="str">
        <f ca="1">IF(T65="","",IFERROR(VLOOKUP(P65,Results,9,FALSE),""))</f>
        <v/>
      </c>
      <c r="S65" s="119" t="str">
        <f ca="1">IF(T65="","",IFERROR(VLOOKUP(P65,Results,12,FALSE),""))</f>
        <v/>
      </c>
      <c r="T65" s="104" t="str">
        <f ca="1">IFERROR(VLOOKUP(P65,Results,13,FALSE),"")</f>
        <v/>
      </c>
      <c r="U65" s="104" t="str">
        <f ca="1">IF(T65="","",IFERROR(VLOOKUP(P65,Results,8,FALSE),""))</f>
        <v/>
      </c>
      <c r="V65" s="124" t="str">
        <f ca="1">IFERROR(IF($BP65&gt;V61,"",VLOOKUP(V$5&amp;"@"&amp;$BQ65&amp;"@"&amp;$BP65,Results_TechRep_Well,2,FALSE)),"")</f>
        <v/>
      </c>
      <c r="W65" s="117" t="str">
        <f ca="1">IF(Z65="","",IFERROR(VLOOKUP(V65,Results,11,FALSE),""))</f>
        <v/>
      </c>
      <c r="X65" s="125" t="str">
        <f ca="1">IF(Z65="","",IFERROR(VLOOKUP(V65,Results,9,FALSE),""))</f>
        <v/>
      </c>
      <c r="Y65" s="119" t="str">
        <f ca="1">IF(Z65="","",IFERROR(VLOOKUP(V65,Results,12,FALSE),""))</f>
        <v/>
      </c>
      <c r="Z65" s="104" t="str">
        <f ca="1">IFERROR(VLOOKUP(V65,Results,13,FALSE),"")</f>
        <v/>
      </c>
      <c r="AA65" s="104" t="str">
        <f ca="1">IF(Z65="","",IFERROR(VLOOKUP(V65,Results,8,FALSE),""))</f>
        <v/>
      </c>
      <c r="AB65" s="124" t="str">
        <f ca="1">IFERROR(IF($BP65&gt;AB61,"",VLOOKUP(AB$5&amp;"@"&amp;$BQ65&amp;"@"&amp;$BP65,Results_TechRep_Well,2,FALSE)),"")</f>
        <v/>
      </c>
      <c r="AC65" s="117" t="str">
        <f ca="1">IF(AF65="","",IFERROR(VLOOKUP(AB65,Results,11,FALSE),""))</f>
        <v/>
      </c>
      <c r="AD65" s="125" t="str">
        <f ca="1">IF(AF65="","",IFERROR(VLOOKUP(AB65,Results,9,FALSE),""))</f>
        <v/>
      </c>
      <c r="AE65" s="119" t="str">
        <f ca="1">IF(AF65="","",IFERROR(VLOOKUP(AB65,Results,12,FALSE),""))</f>
        <v/>
      </c>
      <c r="AF65" s="104" t="str">
        <f ca="1">IFERROR(VLOOKUP(AB65,Results,13,FALSE),"")</f>
        <v/>
      </c>
      <c r="AG65" s="104" t="str">
        <f ca="1">IF(AF65="","",IFERROR(VLOOKUP(AB65,Results,8,FALSE),""))</f>
        <v/>
      </c>
      <c r="AH65" s="124" t="str">
        <f ca="1">IFERROR(IF($BP65&gt;AH61,"",VLOOKUP(AH$5&amp;"@"&amp;$BQ65&amp;"@"&amp;$BP65,Results_TechRep_Well,2,FALSE)),"")</f>
        <v/>
      </c>
      <c r="AI65" s="117" t="str">
        <f ca="1">IF(AL65="","",IFERROR(VLOOKUP(AH65,Results,11,FALSE),""))</f>
        <v/>
      </c>
      <c r="AJ65" s="125" t="str">
        <f ca="1">IF(AL65="","",IFERROR(VLOOKUP(AH65,Results,9,FALSE),""))</f>
        <v/>
      </c>
      <c r="AK65" s="119" t="str">
        <f ca="1">IF(AL65="","",IFERROR(VLOOKUP(AH65,Results,12,FALSE),""))</f>
        <v/>
      </c>
      <c r="AL65" s="104" t="str">
        <f ca="1">IFERROR(VLOOKUP(AH65,Results,13,FALSE),"")</f>
        <v/>
      </c>
      <c r="AM65" s="104" t="str">
        <f ca="1">IF(AL65="","",IFERROR(VLOOKUP(AH65,Results,8,FALSE),""))</f>
        <v/>
      </c>
      <c r="AN65" s="124" t="str">
        <f ca="1">IFERROR(IF($BP65&gt;AN61,"",VLOOKUP(AN$5&amp;"@"&amp;$BQ65&amp;"@"&amp;$BP65,Results_TechRep_Well,2,FALSE)),"")</f>
        <v/>
      </c>
      <c r="AO65" s="117" t="str">
        <f ca="1">IF(AR65="","",IFERROR(VLOOKUP(AN65,Results,11,FALSE),""))</f>
        <v/>
      </c>
      <c r="AP65" s="125" t="str">
        <f ca="1">IF(AR65="","",IFERROR(VLOOKUP(AN65,Results,9,FALSE),""))</f>
        <v/>
      </c>
      <c r="AQ65" s="119" t="str">
        <f ca="1">IF(AR65="","",IFERROR(VLOOKUP(AN65,Results,12,FALSE),""))</f>
        <v/>
      </c>
      <c r="AR65" s="104" t="str">
        <f ca="1">IFERROR(VLOOKUP(AN65,Results,13,FALSE),"")</f>
        <v/>
      </c>
      <c r="AS65" s="104" t="str">
        <f ca="1">IF(AR65="","",IFERROR(VLOOKUP(AN65,Results,8,FALSE),""))</f>
        <v/>
      </c>
      <c r="AT65" s="124"/>
      <c r="AU65" s="117"/>
      <c r="AV65" s="125"/>
      <c r="AW65" s="119"/>
      <c r="AX65" s="104"/>
      <c r="AY65" s="104"/>
      <c r="AZ65" s="124"/>
      <c r="BA65" s="104"/>
      <c r="BB65" s="104"/>
      <c r="BC65" s="119"/>
      <c r="BD65" s="104"/>
      <c r="BE65" s="104"/>
      <c r="BF65" s="104"/>
      <c r="BG65" s="104"/>
      <c r="BH65" s="104"/>
      <c r="BI65" s="104"/>
      <c r="BJ65" s="107"/>
      <c r="BK65" s="107"/>
      <c r="BL65" s="108"/>
      <c r="BP65" s="27">
        <v>4</v>
      </c>
      <c r="BQ65" s="27" t="str">
        <f>A61</f>
        <v>4_3</v>
      </c>
    </row>
    <row r="66" spans="1:74" hidden="1" x14ac:dyDescent="0.25">
      <c r="A66" s="109"/>
      <c r="B66" s="110"/>
      <c r="C66" s="110"/>
      <c r="D66" s="111"/>
      <c r="E66" s="112"/>
      <c r="F66" s="113"/>
      <c r="G66" s="114"/>
      <c r="H66" s="115"/>
      <c r="I66" s="116"/>
      <c r="J66" s="111"/>
      <c r="K66" s="112"/>
      <c r="L66" s="113"/>
      <c r="M66" s="114"/>
      <c r="N66" s="115"/>
      <c r="O66" s="116"/>
      <c r="P66" s="111"/>
      <c r="Q66" s="112"/>
      <c r="R66" s="113"/>
      <c r="S66" s="114"/>
      <c r="T66" s="115"/>
      <c r="U66" s="116"/>
      <c r="V66" s="111"/>
      <c r="W66" s="112"/>
      <c r="X66" s="113"/>
      <c r="Y66" s="114"/>
      <c r="Z66" s="115"/>
      <c r="AA66" s="116"/>
      <c r="AB66" s="111"/>
      <c r="AC66" s="112"/>
      <c r="AD66" s="113"/>
      <c r="AE66" s="114"/>
      <c r="AF66" s="115"/>
      <c r="AG66" s="116"/>
      <c r="AH66" s="111"/>
      <c r="AI66" s="112"/>
      <c r="AJ66" s="113"/>
      <c r="AK66" s="114"/>
      <c r="AL66" s="115"/>
      <c r="AM66" s="116"/>
      <c r="AN66" s="111"/>
      <c r="AO66" s="112"/>
      <c r="AP66" s="113"/>
      <c r="AQ66" s="114"/>
      <c r="AR66" s="115"/>
      <c r="AS66" s="116"/>
      <c r="AT66" s="111"/>
      <c r="AU66" s="112"/>
      <c r="AV66" s="113"/>
      <c r="AW66" s="114"/>
      <c r="AX66" s="115"/>
      <c r="AY66" s="116"/>
      <c r="AZ66" s="111"/>
      <c r="BA66" s="112"/>
      <c r="BB66" s="113"/>
      <c r="BC66" s="114"/>
      <c r="BD66" s="115"/>
      <c r="BE66" s="116"/>
      <c r="BF66" s="104"/>
      <c r="BG66" s="104"/>
      <c r="BH66" s="104"/>
      <c r="BI66" s="104"/>
      <c r="BJ66" s="107"/>
      <c r="BK66" s="107"/>
      <c r="BL66" s="108"/>
      <c r="BN66" s="165"/>
      <c r="BO66" s="165"/>
      <c r="BR66" s="165"/>
      <c r="BS66" s="165"/>
      <c r="BT66" s="165"/>
      <c r="BU66" s="165"/>
      <c r="BV66" s="165"/>
    </row>
    <row r="67" spans="1:74" hidden="1" x14ac:dyDescent="0.25">
      <c r="A67" s="104"/>
      <c r="B67" s="123"/>
      <c r="C67" s="124"/>
      <c r="D67" s="124"/>
      <c r="E67" s="117"/>
      <c r="F67" s="125"/>
      <c r="G67" s="119"/>
      <c r="H67" s="120"/>
      <c r="I67" s="104"/>
      <c r="J67" s="124"/>
      <c r="K67" s="117"/>
      <c r="L67" s="125"/>
      <c r="M67" s="119"/>
      <c r="N67" s="120"/>
      <c r="O67" s="104"/>
      <c r="P67" s="124"/>
      <c r="Q67" s="117"/>
      <c r="R67" s="125"/>
      <c r="S67" s="119"/>
      <c r="T67" s="120"/>
      <c r="U67" s="104"/>
      <c r="V67" s="124"/>
      <c r="W67" s="117"/>
      <c r="X67" s="125"/>
      <c r="Y67" s="119"/>
      <c r="Z67" s="120"/>
      <c r="AA67" s="104"/>
      <c r="AB67" s="124"/>
      <c r="AC67" s="117"/>
      <c r="AD67" s="125"/>
      <c r="AE67" s="119"/>
      <c r="AF67" s="120"/>
      <c r="AG67" s="104"/>
      <c r="AH67" s="124"/>
      <c r="AI67" s="117"/>
      <c r="AJ67" s="125"/>
      <c r="AK67" s="119"/>
      <c r="AL67" s="120"/>
      <c r="AM67" s="104"/>
      <c r="AN67" s="124"/>
      <c r="AO67" s="117"/>
      <c r="AP67" s="125"/>
      <c r="AQ67" s="119"/>
      <c r="AR67" s="120"/>
      <c r="AS67" s="104"/>
      <c r="AT67" s="124"/>
      <c r="AU67" s="117"/>
      <c r="AV67" s="125"/>
      <c r="AW67" s="119"/>
      <c r="AX67" s="120"/>
      <c r="AY67" s="104"/>
      <c r="AZ67" s="124"/>
      <c r="BA67" s="117"/>
      <c r="BB67" s="125"/>
      <c r="BC67" s="119"/>
      <c r="BD67" s="120"/>
      <c r="BE67" s="104"/>
      <c r="BF67" s="104"/>
      <c r="BG67" s="104"/>
      <c r="BH67" s="104"/>
      <c r="BI67" s="104"/>
      <c r="BJ67" s="107"/>
      <c r="BK67" s="107"/>
      <c r="BL67" s="108"/>
    </row>
    <row r="68" spans="1:74" hidden="1" x14ac:dyDescent="0.25">
      <c r="A68" s="104"/>
      <c r="B68" s="123"/>
      <c r="C68" s="124"/>
      <c r="D68" s="124"/>
      <c r="E68" s="117"/>
      <c r="F68" s="125"/>
      <c r="G68" s="119"/>
      <c r="H68" s="120"/>
      <c r="I68" s="104"/>
      <c r="J68" s="124"/>
      <c r="K68" s="117"/>
      <c r="L68" s="125"/>
      <c r="M68" s="119"/>
      <c r="N68" s="120"/>
      <c r="O68" s="104"/>
      <c r="P68" s="124"/>
      <c r="Q68" s="117"/>
      <c r="R68" s="125"/>
      <c r="S68" s="119"/>
      <c r="T68" s="120"/>
      <c r="U68" s="104"/>
      <c r="V68" s="124"/>
      <c r="W68" s="117"/>
      <c r="X68" s="125"/>
      <c r="Y68" s="119"/>
      <c r="Z68" s="120"/>
      <c r="AA68" s="104"/>
      <c r="AB68" s="124"/>
      <c r="AC68" s="117"/>
      <c r="AD68" s="125"/>
      <c r="AE68" s="119"/>
      <c r="AF68" s="120"/>
      <c r="AG68" s="104"/>
      <c r="AH68" s="124"/>
      <c r="AI68" s="117"/>
      <c r="AJ68" s="125"/>
      <c r="AK68" s="119"/>
      <c r="AL68" s="120"/>
      <c r="AM68" s="104"/>
      <c r="AN68" s="124"/>
      <c r="AO68" s="117"/>
      <c r="AP68" s="125"/>
      <c r="AQ68" s="119"/>
      <c r="AR68" s="120"/>
      <c r="AS68" s="104"/>
      <c r="AT68" s="124"/>
      <c r="AU68" s="117"/>
      <c r="AV68" s="125"/>
      <c r="AW68" s="119"/>
      <c r="AX68" s="120"/>
      <c r="AY68" s="104"/>
      <c r="AZ68" s="124"/>
      <c r="BA68" s="117"/>
      <c r="BB68" s="125"/>
      <c r="BC68" s="119"/>
      <c r="BD68" s="120"/>
      <c r="BE68" s="104"/>
      <c r="BF68" s="104"/>
      <c r="BG68" s="104"/>
      <c r="BH68" s="104"/>
      <c r="BI68" s="104"/>
      <c r="BJ68" s="107"/>
      <c r="BK68" s="107"/>
      <c r="BL68" s="108"/>
      <c r="BR68" s="165"/>
      <c r="BS68" s="165"/>
      <c r="BT68" s="165"/>
      <c r="BU68" s="165"/>
      <c r="BV68" s="165"/>
    </row>
    <row r="69" spans="1:74" hidden="1" x14ac:dyDescent="0.25">
      <c r="A69" s="104"/>
      <c r="B69" s="123"/>
      <c r="C69" s="124"/>
      <c r="D69" s="124"/>
      <c r="E69" s="117"/>
      <c r="F69" s="125"/>
      <c r="G69" s="119"/>
      <c r="H69" s="120"/>
      <c r="I69" s="104"/>
      <c r="J69" s="124"/>
      <c r="K69" s="117"/>
      <c r="L69" s="125"/>
      <c r="M69" s="119"/>
      <c r="N69" s="120"/>
      <c r="O69" s="104"/>
      <c r="P69" s="124"/>
      <c r="Q69" s="117"/>
      <c r="R69" s="125"/>
      <c r="S69" s="119"/>
      <c r="T69" s="120"/>
      <c r="U69" s="104"/>
      <c r="V69" s="124"/>
      <c r="W69" s="117"/>
      <c r="X69" s="125"/>
      <c r="Y69" s="119"/>
      <c r="Z69" s="120"/>
      <c r="AA69" s="104"/>
      <c r="AB69" s="124"/>
      <c r="AC69" s="117"/>
      <c r="AD69" s="125"/>
      <c r="AE69" s="119"/>
      <c r="AF69" s="120"/>
      <c r="AG69" s="104"/>
      <c r="AH69" s="124"/>
      <c r="AI69" s="117"/>
      <c r="AJ69" s="125"/>
      <c r="AK69" s="119"/>
      <c r="AL69" s="120"/>
      <c r="AM69" s="104"/>
      <c r="AN69" s="124"/>
      <c r="AO69" s="117"/>
      <c r="AP69" s="125"/>
      <c r="AQ69" s="119"/>
      <c r="AR69" s="120"/>
      <c r="AS69" s="104"/>
      <c r="AT69" s="124"/>
      <c r="AU69" s="117"/>
      <c r="AV69" s="125"/>
      <c r="AW69" s="119"/>
      <c r="AX69" s="120"/>
      <c r="AY69" s="104"/>
      <c r="AZ69" s="124"/>
      <c r="BA69" s="117"/>
      <c r="BB69" s="125"/>
      <c r="BC69" s="119"/>
      <c r="BD69" s="120"/>
      <c r="BE69" s="104"/>
      <c r="BF69" s="104"/>
      <c r="BG69" s="104"/>
      <c r="BH69" s="104"/>
      <c r="BI69" s="104"/>
      <c r="BJ69" s="107"/>
      <c r="BK69" s="107"/>
      <c r="BL69" s="108"/>
    </row>
    <row r="70" spans="1:74" hidden="1" x14ac:dyDescent="0.25">
      <c r="A70" s="104"/>
      <c r="B70" s="123"/>
      <c r="C70" s="124"/>
      <c r="D70" s="124"/>
      <c r="E70" s="117"/>
      <c r="F70" s="125"/>
      <c r="G70" s="119"/>
      <c r="H70" s="104"/>
      <c r="I70" s="104"/>
      <c r="J70" s="124"/>
      <c r="K70" s="117"/>
      <c r="L70" s="125"/>
      <c r="M70" s="119"/>
      <c r="N70" s="104"/>
      <c r="O70" s="104"/>
      <c r="P70" s="124"/>
      <c r="Q70" s="117"/>
      <c r="R70" s="125"/>
      <c r="S70" s="119"/>
      <c r="T70" s="104"/>
      <c r="U70" s="104"/>
      <c r="V70" s="124"/>
      <c r="W70" s="117"/>
      <c r="X70" s="125"/>
      <c r="Y70" s="119"/>
      <c r="Z70" s="104"/>
      <c r="AA70" s="104"/>
      <c r="AB70" s="124"/>
      <c r="AC70" s="117"/>
      <c r="AD70" s="125"/>
      <c r="AE70" s="119"/>
      <c r="AF70" s="104"/>
      <c r="AG70" s="104"/>
      <c r="AH70" s="124"/>
      <c r="AI70" s="117"/>
      <c r="AJ70" s="125"/>
      <c r="AK70" s="119"/>
      <c r="AL70" s="104"/>
      <c r="AM70" s="104"/>
      <c r="AN70" s="124"/>
      <c r="AO70" s="117"/>
      <c r="AP70" s="125"/>
      <c r="AQ70" s="119"/>
      <c r="AR70" s="104"/>
      <c r="AS70" s="104"/>
      <c r="AT70" s="124"/>
      <c r="AU70" s="117"/>
      <c r="AV70" s="125"/>
      <c r="AW70" s="119"/>
      <c r="AX70" s="104"/>
      <c r="AY70" s="104"/>
      <c r="AZ70" s="124"/>
      <c r="BA70" s="104"/>
      <c r="BB70" s="104"/>
      <c r="BC70" s="119"/>
      <c r="BD70" s="104"/>
      <c r="BE70" s="104"/>
      <c r="BF70" s="104"/>
      <c r="BG70" s="104"/>
      <c r="BH70" s="104"/>
      <c r="BI70" s="104"/>
      <c r="BJ70" s="107"/>
      <c r="BK70" s="107"/>
      <c r="BL70" s="108"/>
    </row>
    <row r="71" spans="1:74" hidden="1" x14ac:dyDescent="0.25">
      <c r="A71" s="109"/>
      <c r="B71" s="110"/>
      <c r="C71" s="110"/>
      <c r="D71" s="111"/>
      <c r="E71" s="112"/>
      <c r="F71" s="113"/>
      <c r="G71" s="114"/>
      <c r="H71" s="115"/>
      <c r="I71" s="116"/>
      <c r="J71" s="111"/>
      <c r="K71" s="112"/>
      <c r="L71" s="113"/>
      <c r="M71" s="114"/>
      <c r="N71" s="115"/>
      <c r="O71" s="116"/>
      <c r="P71" s="111"/>
      <c r="Q71" s="112"/>
      <c r="R71" s="113"/>
      <c r="S71" s="114"/>
      <c r="T71" s="115"/>
      <c r="U71" s="116"/>
      <c r="V71" s="111"/>
      <c r="W71" s="112"/>
      <c r="X71" s="113"/>
      <c r="Y71" s="114"/>
      <c r="Z71" s="115"/>
      <c r="AA71" s="116"/>
      <c r="AB71" s="111"/>
      <c r="AC71" s="112"/>
      <c r="AD71" s="113"/>
      <c r="AE71" s="114"/>
      <c r="AF71" s="115"/>
      <c r="AG71" s="116"/>
      <c r="AH71" s="111"/>
      <c r="AI71" s="112"/>
      <c r="AJ71" s="113"/>
      <c r="AK71" s="114"/>
      <c r="AL71" s="115"/>
      <c r="AM71" s="116"/>
      <c r="AN71" s="111"/>
      <c r="AO71" s="112"/>
      <c r="AP71" s="113"/>
      <c r="AQ71" s="114"/>
      <c r="AR71" s="115"/>
      <c r="AS71" s="116"/>
      <c r="AT71" s="111"/>
      <c r="AU71" s="112"/>
      <c r="AV71" s="113"/>
      <c r="AW71" s="114"/>
      <c r="AX71" s="115"/>
      <c r="AY71" s="116"/>
      <c r="AZ71" s="111"/>
      <c r="BA71" s="112"/>
      <c r="BB71" s="113"/>
      <c r="BC71" s="114"/>
      <c r="BD71" s="115"/>
      <c r="BE71" s="116"/>
      <c r="BF71" s="104"/>
      <c r="BG71" s="104"/>
      <c r="BH71" s="104"/>
      <c r="BI71" s="104"/>
      <c r="BJ71" s="107"/>
      <c r="BK71" s="107"/>
      <c r="BL71" s="108"/>
      <c r="BN71" s="165"/>
      <c r="BO71" s="165"/>
      <c r="BR71" s="165"/>
      <c r="BS71" s="165"/>
      <c r="BT71" s="165"/>
      <c r="BU71" s="165"/>
      <c r="BV71" s="165"/>
    </row>
    <row r="72" spans="1:74" hidden="1" x14ac:dyDescent="0.25">
      <c r="A72" s="104"/>
      <c r="B72" s="123"/>
      <c r="C72" s="124"/>
      <c r="D72" s="124"/>
      <c r="E72" s="117"/>
      <c r="F72" s="125"/>
      <c r="G72" s="119"/>
      <c r="H72" s="120"/>
      <c r="I72" s="104"/>
      <c r="J72" s="124"/>
      <c r="K72" s="117"/>
      <c r="L72" s="125"/>
      <c r="M72" s="119"/>
      <c r="N72" s="120"/>
      <c r="O72" s="104"/>
      <c r="P72" s="124"/>
      <c r="Q72" s="117"/>
      <c r="R72" s="125"/>
      <c r="S72" s="119"/>
      <c r="T72" s="120"/>
      <c r="U72" s="104"/>
      <c r="V72" s="124"/>
      <c r="W72" s="117"/>
      <c r="X72" s="125"/>
      <c r="Y72" s="119"/>
      <c r="Z72" s="120"/>
      <c r="AA72" s="104"/>
      <c r="AB72" s="124"/>
      <c r="AC72" s="117"/>
      <c r="AD72" s="125"/>
      <c r="AE72" s="119"/>
      <c r="AF72" s="120"/>
      <c r="AG72" s="104"/>
      <c r="AH72" s="124"/>
      <c r="AI72" s="117"/>
      <c r="AJ72" s="125"/>
      <c r="AK72" s="119"/>
      <c r="AL72" s="120"/>
      <c r="AM72" s="104"/>
      <c r="AN72" s="124"/>
      <c r="AO72" s="117"/>
      <c r="AP72" s="125"/>
      <c r="AQ72" s="119"/>
      <c r="AR72" s="120"/>
      <c r="AS72" s="104"/>
      <c r="AT72" s="124"/>
      <c r="AU72" s="117"/>
      <c r="AV72" s="125"/>
      <c r="AW72" s="119"/>
      <c r="AX72" s="120"/>
      <c r="AY72" s="104"/>
      <c r="AZ72" s="124"/>
      <c r="BA72" s="117"/>
      <c r="BB72" s="125"/>
      <c r="BC72" s="119"/>
      <c r="BD72" s="120"/>
      <c r="BE72" s="104"/>
      <c r="BF72" s="104"/>
      <c r="BG72" s="104"/>
      <c r="BH72" s="104"/>
      <c r="BI72" s="104"/>
      <c r="BJ72" s="107"/>
      <c r="BK72" s="107"/>
      <c r="BL72" s="108"/>
    </row>
    <row r="73" spans="1:74" hidden="1" x14ac:dyDescent="0.25">
      <c r="A73" s="104"/>
      <c r="B73" s="123"/>
      <c r="C73" s="124"/>
      <c r="D73" s="124"/>
      <c r="E73" s="117"/>
      <c r="F73" s="125"/>
      <c r="G73" s="119"/>
      <c r="H73" s="120"/>
      <c r="I73" s="104"/>
      <c r="J73" s="124"/>
      <c r="K73" s="117"/>
      <c r="L73" s="125"/>
      <c r="M73" s="119"/>
      <c r="N73" s="120"/>
      <c r="O73" s="104"/>
      <c r="P73" s="124"/>
      <c r="Q73" s="117"/>
      <c r="R73" s="125"/>
      <c r="S73" s="119"/>
      <c r="T73" s="120"/>
      <c r="U73" s="104"/>
      <c r="V73" s="124"/>
      <c r="W73" s="117"/>
      <c r="X73" s="125"/>
      <c r="Y73" s="119"/>
      <c r="Z73" s="120"/>
      <c r="AA73" s="104"/>
      <c r="AB73" s="124"/>
      <c r="AC73" s="117"/>
      <c r="AD73" s="125"/>
      <c r="AE73" s="119"/>
      <c r="AF73" s="120"/>
      <c r="AG73" s="104"/>
      <c r="AH73" s="124"/>
      <c r="AI73" s="117"/>
      <c r="AJ73" s="125"/>
      <c r="AK73" s="119"/>
      <c r="AL73" s="120"/>
      <c r="AM73" s="104"/>
      <c r="AN73" s="124"/>
      <c r="AO73" s="117"/>
      <c r="AP73" s="125"/>
      <c r="AQ73" s="119"/>
      <c r="AR73" s="120"/>
      <c r="AS73" s="104"/>
      <c r="AT73" s="124"/>
      <c r="AU73" s="117"/>
      <c r="AV73" s="125"/>
      <c r="AW73" s="119"/>
      <c r="AX73" s="120"/>
      <c r="AY73" s="104"/>
      <c r="AZ73" s="124"/>
      <c r="BA73" s="117"/>
      <c r="BB73" s="125"/>
      <c r="BC73" s="119"/>
      <c r="BD73" s="120"/>
      <c r="BE73" s="104"/>
      <c r="BF73" s="104"/>
      <c r="BG73" s="104"/>
      <c r="BH73" s="104"/>
      <c r="BI73" s="104"/>
      <c r="BJ73" s="107"/>
      <c r="BK73" s="107"/>
      <c r="BL73" s="108"/>
      <c r="BR73" s="165"/>
      <c r="BS73" s="165"/>
      <c r="BT73" s="165"/>
      <c r="BU73" s="165"/>
      <c r="BV73" s="165"/>
    </row>
    <row r="74" spans="1:74" hidden="1" x14ac:dyDescent="0.25">
      <c r="A74" s="104"/>
      <c r="B74" s="123"/>
      <c r="C74" s="124"/>
      <c r="D74" s="124"/>
      <c r="E74" s="117"/>
      <c r="F74" s="125"/>
      <c r="G74" s="119"/>
      <c r="H74" s="120"/>
      <c r="I74" s="104"/>
      <c r="J74" s="124"/>
      <c r="K74" s="117"/>
      <c r="L74" s="125"/>
      <c r="M74" s="119"/>
      <c r="N74" s="120"/>
      <c r="O74" s="104"/>
      <c r="P74" s="124"/>
      <c r="Q74" s="117"/>
      <c r="R74" s="125"/>
      <c r="S74" s="119"/>
      <c r="T74" s="120"/>
      <c r="U74" s="104"/>
      <c r="V74" s="124"/>
      <c r="W74" s="117"/>
      <c r="X74" s="125"/>
      <c r="Y74" s="119"/>
      <c r="Z74" s="120"/>
      <c r="AA74" s="104"/>
      <c r="AB74" s="124"/>
      <c r="AC74" s="117"/>
      <c r="AD74" s="125"/>
      <c r="AE74" s="119"/>
      <c r="AF74" s="120"/>
      <c r="AG74" s="104"/>
      <c r="AH74" s="124"/>
      <c r="AI74" s="117"/>
      <c r="AJ74" s="125"/>
      <c r="AK74" s="119"/>
      <c r="AL74" s="120"/>
      <c r="AM74" s="104"/>
      <c r="AN74" s="124"/>
      <c r="AO74" s="117"/>
      <c r="AP74" s="125"/>
      <c r="AQ74" s="119"/>
      <c r="AR74" s="120"/>
      <c r="AS74" s="104"/>
      <c r="AT74" s="124"/>
      <c r="AU74" s="117"/>
      <c r="AV74" s="125"/>
      <c r="AW74" s="119"/>
      <c r="AX74" s="120"/>
      <c r="AY74" s="104"/>
      <c r="AZ74" s="124"/>
      <c r="BA74" s="117"/>
      <c r="BB74" s="125"/>
      <c r="BC74" s="119"/>
      <c r="BD74" s="120"/>
      <c r="BE74" s="104"/>
      <c r="BF74" s="104"/>
      <c r="BG74" s="104"/>
      <c r="BH74" s="104"/>
      <c r="BI74" s="104"/>
      <c r="BJ74" s="107"/>
      <c r="BK74" s="107"/>
      <c r="BL74" s="108"/>
    </row>
    <row r="75" spans="1:74" hidden="1" x14ac:dyDescent="0.25">
      <c r="A75" s="104"/>
      <c r="B75" s="123"/>
      <c r="C75" s="124"/>
      <c r="D75" s="124"/>
      <c r="E75" s="117"/>
      <c r="F75" s="125"/>
      <c r="G75" s="119"/>
      <c r="H75" s="104"/>
      <c r="I75" s="104"/>
      <c r="J75" s="124"/>
      <c r="K75" s="117"/>
      <c r="L75" s="125"/>
      <c r="M75" s="119"/>
      <c r="N75" s="104"/>
      <c r="O75" s="104"/>
      <c r="P75" s="124"/>
      <c r="Q75" s="117"/>
      <c r="R75" s="125"/>
      <c r="S75" s="119"/>
      <c r="T75" s="104"/>
      <c r="U75" s="104"/>
      <c r="V75" s="124"/>
      <c r="W75" s="117"/>
      <c r="X75" s="125"/>
      <c r="Y75" s="119"/>
      <c r="Z75" s="104"/>
      <c r="AA75" s="104"/>
      <c r="AB75" s="124"/>
      <c r="AC75" s="117"/>
      <c r="AD75" s="125"/>
      <c r="AE75" s="119"/>
      <c r="AF75" s="104"/>
      <c r="AG75" s="104"/>
      <c r="AH75" s="124"/>
      <c r="AI75" s="117"/>
      <c r="AJ75" s="125"/>
      <c r="AK75" s="119"/>
      <c r="AL75" s="104"/>
      <c r="AM75" s="104"/>
      <c r="AN75" s="124"/>
      <c r="AO75" s="117"/>
      <c r="AP75" s="125"/>
      <c r="AQ75" s="119"/>
      <c r="AR75" s="104"/>
      <c r="AS75" s="104"/>
      <c r="AT75" s="124"/>
      <c r="AU75" s="117"/>
      <c r="AV75" s="125"/>
      <c r="AW75" s="119"/>
      <c r="AX75" s="104"/>
      <c r="AY75" s="104"/>
      <c r="AZ75" s="124"/>
      <c r="BA75" s="104"/>
      <c r="BB75" s="104"/>
      <c r="BC75" s="119"/>
      <c r="BD75" s="104"/>
      <c r="BE75" s="104"/>
      <c r="BF75" s="104"/>
      <c r="BG75" s="104"/>
      <c r="BH75" s="104"/>
      <c r="BI75" s="104"/>
      <c r="BJ75" s="107"/>
      <c r="BK75" s="107"/>
      <c r="BL75" s="108"/>
    </row>
    <row r="76" spans="1:74" hidden="1" x14ac:dyDescent="0.25">
      <c r="A76" s="109"/>
      <c r="B76" s="110"/>
      <c r="C76" s="110"/>
      <c r="D76" s="111"/>
      <c r="E76" s="112"/>
      <c r="F76" s="113"/>
      <c r="G76" s="114"/>
      <c r="H76" s="115"/>
      <c r="I76" s="116"/>
      <c r="J76" s="111"/>
      <c r="K76" s="112"/>
      <c r="L76" s="113"/>
      <c r="M76" s="114"/>
      <c r="N76" s="115"/>
      <c r="O76" s="116"/>
      <c r="P76" s="111"/>
      <c r="Q76" s="112"/>
      <c r="R76" s="113"/>
      <c r="S76" s="114"/>
      <c r="T76" s="115"/>
      <c r="U76" s="116"/>
      <c r="V76" s="111"/>
      <c r="W76" s="112"/>
      <c r="X76" s="113"/>
      <c r="Y76" s="114"/>
      <c r="Z76" s="115"/>
      <c r="AA76" s="116"/>
      <c r="AB76" s="111"/>
      <c r="AC76" s="112"/>
      <c r="AD76" s="113"/>
      <c r="AE76" s="114"/>
      <c r="AF76" s="115"/>
      <c r="AG76" s="116"/>
      <c r="AH76" s="111"/>
      <c r="AI76" s="112"/>
      <c r="AJ76" s="113"/>
      <c r="AK76" s="114"/>
      <c r="AL76" s="115"/>
      <c r="AM76" s="116"/>
      <c r="AN76" s="111"/>
      <c r="AO76" s="112"/>
      <c r="AP76" s="113"/>
      <c r="AQ76" s="114"/>
      <c r="AR76" s="115"/>
      <c r="AS76" s="116"/>
      <c r="AT76" s="111"/>
      <c r="AU76" s="112"/>
      <c r="AV76" s="113"/>
      <c r="AW76" s="114"/>
      <c r="AX76" s="115"/>
      <c r="AY76" s="116"/>
      <c r="AZ76" s="111"/>
      <c r="BA76" s="112"/>
      <c r="BB76" s="113"/>
      <c r="BC76" s="114"/>
      <c r="BD76" s="115"/>
      <c r="BE76" s="116"/>
      <c r="BF76" s="104"/>
      <c r="BG76" s="104"/>
      <c r="BH76" s="104"/>
      <c r="BI76" s="104"/>
      <c r="BJ76" s="107"/>
      <c r="BK76" s="107"/>
      <c r="BL76" s="108"/>
      <c r="BN76" s="165"/>
      <c r="BO76" s="165"/>
      <c r="BR76" s="165"/>
      <c r="BS76" s="165"/>
      <c r="BT76" s="165"/>
      <c r="BU76" s="165"/>
      <c r="BV76" s="165"/>
    </row>
    <row r="77" spans="1:74" hidden="1" x14ac:dyDescent="0.25">
      <c r="A77" s="104"/>
      <c r="B77" s="123"/>
      <c r="C77" s="124"/>
      <c r="D77" s="124"/>
      <c r="E77" s="117"/>
      <c r="F77" s="125"/>
      <c r="G77" s="119"/>
      <c r="H77" s="120"/>
      <c r="I77" s="104"/>
      <c r="J77" s="124"/>
      <c r="K77" s="117"/>
      <c r="L77" s="125"/>
      <c r="M77" s="119"/>
      <c r="N77" s="120"/>
      <c r="O77" s="104"/>
      <c r="P77" s="124"/>
      <c r="Q77" s="117"/>
      <c r="R77" s="125"/>
      <c r="S77" s="119"/>
      <c r="T77" s="120"/>
      <c r="U77" s="104"/>
      <c r="V77" s="124"/>
      <c r="W77" s="117"/>
      <c r="X77" s="125"/>
      <c r="Y77" s="119"/>
      <c r="Z77" s="120"/>
      <c r="AA77" s="104"/>
      <c r="AB77" s="124"/>
      <c r="AC77" s="117"/>
      <c r="AD77" s="125"/>
      <c r="AE77" s="119"/>
      <c r="AF77" s="120"/>
      <c r="AG77" s="104"/>
      <c r="AH77" s="124"/>
      <c r="AI77" s="117"/>
      <c r="AJ77" s="125"/>
      <c r="AK77" s="119"/>
      <c r="AL77" s="120"/>
      <c r="AM77" s="104"/>
      <c r="AN77" s="124"/>
      <c r="AO77" s="117"/>
      <c r="AP77" s="125"/>
      <c r="AQ77" s="119"/>
      <c r="AR77" s="120"/>
      <c r="AS77" s="104"/>
      <c r="AT77" s="124"/>
      <c r="AU77" s="117"/>
      <c r="AV77" s="125"/>
      <c r="AW77" s="119"/>
      <c r="AX77" s="120"/>
      <c r="AY77" s="104"/>
      <c r="AZ77" s="124"/>
      <c r="BA77" s="117"/>
      <c r="BB77" s="125"/>
      <c r="BC77" s="119"/>
      <c r="BD77" s="120"/>
      <c r="BE77" s="104"/>
      <c r="BF77" s="104"/>
      <c r="BG77" s="104"/>
      <c r="BH77" s="104"/>
      <c r="BI77" s="104"/>
      <c r="BJ77" s="107"/>
      <c r="BK77" s="107"/>
      <c r="BL77" s="108"/>
    </row>
    <row r="78" spans="1:74" hidden="1" x14ac:dyDescent="0.25">
      <c r="A78" s="104"/>
      <c r="B78" s="123"/>
      <c r="C78" s="124"/>
      <c r="D78" s="124"/>
      <c r="E78" s="117"/>
      <c r="F78" s="125"/>
      <c r="G78" s="119"/>
      <c r="H78" s="120"/>
      <c r="I78" s="104"/>
      <c r="J78" s="124"/>
      <c r="K78" s="117"/>
      <c r="L78" s="125"/>
      <c r="M78" s="119"/>
      <c r="N78" s="120"/>
      <c r="O78" s="104"/>
      <c r="P78" s="124"/>
      <c r="Q78" s="117"/>
      <c r="R78" s="125"/>
      <c r="S78" s="119"/>
      <c r="T78" s="120"/>
      <c r="U78" s="104"/>
      <c r="V78" s="124"/>
      <c r="W78" s="117"/>
      <c r="X78" s="125"/>
      <c r="Y78" s="119"/>
      <c r="Z78" s="120"/>
      <c r="AA78" s="104"/>
      <c r="AB78" s="124"/>
      <c r="AC78" s="117"/>
      <c r="AD78" s="125"/>
      <c r="AE78" s="119"/>
      <c r="AF78" s="120"/>
      <c r="AG78" s="104"/>
      <c r="AH78" s="124"/>
      <c r="AI78" s="117"/>
      <c r="AJ78" s="125"/>
      <c r="AK78" s="119"/>
      <c r="AL78" s="120"/>
      <c r="AM78" s="104"/>
      <c r="AN78" s="124"/>
      <c r="AO78" s="117"/>
      <c r="AP78" s="125"/>
      <c r="AQ78" s="119"/>
      <c r="AR78" s="120"/>
      <c r="AS78" s="104"/>
      <c r="AT78" s="124"/>
      <c r="AU78" s="117"/>
      <c r="AV78" s="125"/>
      <c r="AW78" s="119"/>
      <c r="AX78" s="120"/>
      <c r="AY78" s="104"/>
      <c r="AZ78" s="124"/>
      <c r="BA78" s="117"/>
      <c r="BB78" s="125"/>
      <c r="BC78" s="119"/>
      <c r="BD78" s="120"/>
      <c r="BE78" s="104"/>
      <c r="BF78" s="104"/>
      <c r="BG78" s="104"/>
      <c r="BH78" s="104"/>
      <c r="BI78" s="104"/>
      <c r="BJ78" s="107"/>
      <c r="BK78" s="107"/>
      <c r="BL78" s="108"/>
      <c r="BR78" s="165"/>
      <c r="BS78" s="165"/>
      <c r="BT78" s="165"/>
      <c r="BU78" s="165"/>
      <c r="BV78" s="165"/>
    </row>
    <row r="79" spans="1:74" hidden="1" x14ac:dyDescent="0.25">
      <c r="A79" s="104"/>
      <c r="B79" s="123"/>
      <c r="C79" s="124"/>
      <c r="D79" s="124"/>
      <c r="E79" s="117"/>
      <c r="F79" s="125"/>
      <c r="G79" s="119"/>
      <c r="H79" s="120"/>
      <c r="I79" s="104"/>
      <c r="J79" s="124"/>
      <c r="K79" s="117"/>
      <c r="L79" s="125"/>
      <c r="M79" s="119"/>
      <c r="N79" s="120"/>
      <c r="O79" s="104"/>
      <c r="P79" s="124"/>
      <c r="Q79" s="117"/>
      <c r="R79" s="125"/>
      <c r="S79" s="119"/>
      <c r="T79" s="120"/>
      <c r="U79" s="104"/>
      <c r="V79" s="124"/>
      <c r="W79" s="117"/>
      <c r="X79" s="125"/>
      <c r="Y79" s="119"/>
      <c r="Z79" s="120"/>
      <c r="AA79" s="104"/>
      <c r="AB79" s="124"/>
      <c r="AC79" s="117"/>
      <c r="AD79" s="125"/>
      <c r="AE79" s="119"/>
      <c r="AF79" s="120"/>
      <c r="AG79" s="104"/>
      <c r="AH79" s="124"/>
      <c r="AI79" s="117"/>
      <c r="AJ79" s="125"/>
      <c r="AK79" s="119"/>
      <c r="AL79" s="120"/>
      <c r="AM79" s="104"/>
      <c r="AN79" s="124"/>
      <c r="AO79" s="117"/>
      <c r="AP79" s="125"/>
      <c r="AQ79" s="119"/>
      <c r="AR79" s="120"/>
      <c r="AS79" s="104"/>
      <c r="AT79" s="124"/>
      <c r="AU79" s="117"/>
      <c r="AV79" s="125"/>
      <c r="AW79" s="119"/>
      <c r="AX79" s="120"/>
      <c r="AY79" s="104"/>
      <c r="AZ79" s="124"/>
      <c r="BA79" s="117"/>
      <c r="BB79" s="125"/>
      <c r="BC79" s="119"/>
      <c r="BD79" s="120"/>
      <c r="BE79" s="104"/>
      <c r="BF79" s="104"/>
      <c r="BG79" s="104"/>
      <c r="BH79" s="104"/>
      <c r="BI79" s="104"/>
      <c r="BJ79" s="107"/>
      <c r="BK79" s="107"/>
      <c r="BL79" s="108"/>
    </row>
    <row r="80" spans="1:74" hidden="1" x14ac:dyDescent="0.25">
      <c r="A80" s="104"/>
      <c r="B80" s="123"/>
      <c r="C80" s="124"/>
      <c r="D80" s="124"/>
      <c r="E80" s="117"/>
      <c r="F80" s="125"/>
      <c r="G80" s="119"/>
      <c r="H80" s="104"/>
      <c r="I80" s="104"/>
      <c r="J80" s="124"/>
      <c r="K80" s="117"/>
      <c r="L80" s="125"/>
      <c r="M80" s="119"/>
      <c r="N80" s="104"/>
      <c r="O80" s="104"/>
      <c r="P80" s="124"/>
      <c r="Q80" s="117"/>
      <c r="R80" s="125"/>
      <c r="S80" s="119"/>
      <c r="T80" s="104"/>
      <c r="U80" s="104"/>
      <c r="V80" s="124"/>
      <c r="W80" s="117"/>
      <c r="X80" s="125"/>
      <c r="Y80" s="119"/>
      <c r="Z80" s="104"/>
      <c r="AA80" s="104"/>
      <c r="AB80" s="124"/>
      <c r="AC80" s="117"/>
      <c r="AD80" s="125"/>
      <c r="AE80" s="119"/>
      <c r="AF80" s="104"/>
      <c r="AG80" s="104"/>
      <c r="AH80" s="124"/>
      <c r="AI80" s="117"/>
      <c r="AJ80" s="125"/>
      <c r="AK80" s="119"/>
      <c r="AL80" s="104"/>
      <c r="AM80" s="104"/>
      <c r="AN80" s="124"/>
      <c r="AO80" s="117"/>
      <c r="AP80" s="125"/>
      <c r="AQ80" s="119"/>
      <c r="AR80" s="104"/>
      <c r="AS80" s="104"/>
      <c r="AT80" s="124"/>
      <c r="AU80" s="117"/>
      <c r="AV80" s="125"/>
      <c r="AW80" s="119"/>
      <c r="AX80" s="104"/>
      <c r="AY80" s="104"/>
      <c r="AZ80" s="124"/>
      <c r="BA80" s="104"/>
      <c r="BB80" s="104"/>
      <c r="BC80" s="119"/>
      <c r="BD80" s="104"/>
      <c r="BE80" s="104"/>
      <c r="BF80" s="104"/>
      <c r="BG80" s="104"/>
      <c r="BH80" s="104"/>
      <c r="BI80" s="104"/>
      <c r="BJ80" s="107"/>
      <c r="BK80" s="107"/>
      <c r="BL80" s="108"/>
    </row>
    <row r="81" spans="1:74" hidden="1" x14ac:dyDescent="0.25">
      <c r="A81" s="109"/>
      <c r="B81" s="110"/>
      <c r="C81" s="110"/>
      <c r="D81" s="111"/>
      <c r="E81" s="112"/>
      <c r="F81" s="113"/>
      <c r="G81" s="114"/>
      <c r="H81" s="115"/>
      <c r="I81" s="116"/>
      <c r="J81" s="111"/>
      <c r="K81" s="112"/>
      <c r="L81" s="113"/>
      <c r="M81" s="114"/>
      <c r="N81" s="115"/>
      <c r="O81" s="116"/>
      <c r="P81" s="111"/>
      <c r="Q81" s="112"/>
      <c r="R81" s="113"/>
      <c r="S81" s="114"/>
      <c r="T81" s="115"/>
      <c r="U81" s="116"/>
      <c r="V81" s="111"/>
      <c r="W81" s="112"/>
      <c r="X81" s="113"/>
      <c r="Y81" s="114"/>
      <c r="Z81" s="115"/>
      <c r="AA81" s="116"/>
      <c r="AB81" s="111"/>
      <c r="AC81" s="112"/>
      <c r="AD81" s="113"/>
      <c r="AE81" s="114"/>
      <c r="AF81" s="115"/>
      <c r="AG81" s="116"/>
      <c r="AH81" s="111"/>
      <c r="AI81" s="112"/>
      <c r="AJ81" s="113"/>
      <c r="AK81" s="114"/>
      <c r="AL81" s="115"/>
      <c r="AM81" s="116"/>
      <c r="AN81" s="111"/>
      <c r="AO81" s="112"/>
      <c r="AP81" s="113"/>
      <c r="AQ81" s="114"/>
      <c r="AR81" s="115"/>
      <c r="AS81" s="116"/>
      <c r="AT81" s="111"/>
      <c r="AU81" s="112"/>
      <c r="AV81" s="113"/>
      <c r="AW81" s="114"/>
      <c r="AX81" s="115"/>
      <c r="AY81" s="116"/>
      <c r="AZ81" s="111"/>
      <c r="BA81" s="112"/>
      <c r="BB81" s="113"/>
      <c r="BC81" s="114"/>
      <c r="BD81" s="115"/>
      <c r="BE81" s="116"/>
      <c r="BF81" s="104"/>
      <c r="BG81" s="104"/>
      <c r="BH81" s="104"/>
      <c r="BI81" s="104"/>
      <c r="BJ81" s="107"/>
      <c r="BK81" s="107"/>
      <c r="BL81" s="108"/>
      <c r="BN81" s="165"/>
      <c r="BO81" s="165"/>
      <c r="BR81" s="165"/>
      <c r="BS81" s="165"/>
      <c r="BT81" s="165"/>
      <c r="BU81" s="165"/>
      <c r="BV81" s="165"/>
    </row>
    <row r="82" spans="1:74" hidden="1" x14ac:dyDescent="0.25">
      <c r="A82" s="104"/>
      <c r="B82" s="123"/>
      <c r="C82" s="124"/>
      <c r="D82" s="124"/>
      <c r="E82" s="117"/>
      <c r="F82" s="125"/>
      <c r="G82" s="119"/>
      <c r="H82" s="120"/>
      <c r="I82" s="104"/>
      <c r="J82" s="124"/>
      <c r="K82" s="117"/>
      <c r="L82" s="125"/>
      <c r="M82" s="119"/>
      <c r="N82" s="120"/>
      <c r="O82" s="104"/>
      <c r="P82" s="124"/>
      <c r="Q82" s="117"/>
      <c r="R82" s="125"/>
      <c r="S82" s="119"/>
      <c r="T82" s="120"/>
      <c r="U82" s="104"/>
      <c r="V82" s="124"/>
      <c r="W82" s="117"/>
      <c r="X82" s="125"/>
      <c r="Y82" s="119"/>
      <c r="Z82" s="120"/>
      <c r="AA82" s="104"/>
      <c r="AB82" s="124"/>
      <c r="AC82" s="117"/>
      <c r="AD82" s="125"/>
      <c r="AE82" s="119"/>
      <c r="AF82" s="120"/>
      <c r="AG82" s="104"/>
      <c r="AH82" s="124"/>
      <c r="AI82" s="117"/>
      <c r="AJ82" s="125"/>
      <c r="AK82" s="119"/>
      <c r="AL82" s="120"/>
      <c r="AM82" s="104"/>
      <c r="AN82" s="124"/>
      <c r="AO82" s="117"/>
      <c r="AP82" s="125"/>
      <c r="AQ82" s="119"/>
      <c r="AR82" s="120"/>
      <c r="AS82" s="104"/>
      <c r="AT82" s="124"/>
      <c r="AU82" s="117"/>
      <c r="AV82" s="125"/>
      <c r="AW82" s="119"/>
      <c r="AX82" s="120"/>
      <c r="AY82" s="104"/>
      <c r="AZ82" s="124"/>
      <c r="BA82" s="117"/>
      <c r="BB82" s="125"/>
      <c r="BC82" s="119"/>
      <c r="BD82" s="120"/>
      <c r="BE82" s="104"/>
      <c r="BF82" s="104"/>
      <c r="BG82" s="104"/>
      <c r="BH82" s="104"/>
      <c r="BI82" s="104"/>
      <c r="BJ82" s="107"/>
      <c r="BK82" s="107"/>
      <c r="BL82" s="108"/>
    </row>
    <row r="83" spans="1:74" hidden="1" x14ac:dyDescent="0.25">
      <c r="A83" s="104"/>
      <c r="B83" s="123"/>
      <c r="C83" s="124"/>
      <c r="D83" s="124"/>
      <c r="E83" s="117"/>
      <c r="F83" s="125"/>
      <c r="G83" s="119"/>
      <c r="H83" s="120"/>
      <c r="I83" s="104"/>
      <c r="J83" s="124"/>
      <c r="K83" s="117"/>
      <c r="L83" s="125"/>
      <c r="M83" s="119"/>
      <c r="N83" s="120"/>
      <c r="O83" s="104"/>
      <c r="P83" s="124"/>
      <c r="Q83" s="117"/>
      <c r="R83" s="125"/>
      <c r="S83" s="119"/>
      <c r="T83" s="120"/>
      <c r="U83" s="104"/>
      <c r="V83" s="124"/>
      <c r="W83" s="117"/>
      <c r="X83" s="125"/>
      <c r="Y83" s="119"/>
      <c r="Z83" s="120"/>
      <c r="AA83" s="104"/>
      <c r="AB83" s="124"/>
      <c r="AC83" s="117"/>
      <c r="AD83" s="125"/>
      <c r="AE83" s="119"/>
      <c r="AF83" s="120"/>
      <c r="AG83" s="104"/>
      <c r="AH83" s="124"/>
      <c r="AI83" s="117"/>
      <c r="AJ83" s="125"/>
      <c r="AK83" s="119"/>
      <c r="AL83" s="120"/>
      <c r="AM83" s="104"/>
      <c r="AN83" s="124"/>
      <c r="AO83" s="117"/>
      <c r="AP83" s="125"/>
      <c r="AQ83" s="119"/>
      <c r="AR83" s="120"/>
      <c r="AS83" s="104"/>
      <c r="AT83" s="124"/>
      <c r="AU83" s="117"/>
      <c r="AV83" s="125"/>
      <c r="AW83" s="119"/>
      <c r="AX83" s="120"/>
      <c r="AY83" s="104"/>
      <c r="AZ83" s="124"/>
      <c r="BA83" s="117"/>
      <c r="BB83" s="125"/>
      <c r="BC83" s="119"/>
      <c r="BD83" s="120"/>
      <c r="BE83" s="104"/>
      <c r="BF83" s="104"/>
      <c r="BG83" s="104"/>
      <c r="BH83" s="104"/>
      <c r="BI83" s="104"/>
      <c r="BJ83" s="107"/>
      <c r="BK83" s="107"/>
      <c r="BL83" s="108"/>
      <c r="BR83" s="165"/>
      <c r="BS83" s="165"/>
      <c r="BT83" s="165"/>
      <c r="BU83" s="165"/>
      <c r="BV83" s="165"/>
    </row>
    <row r="84" spans="1:74" hidden="1" x14ac:dyDescent="0.25">
      <c r="A84" s="104"/>
      <c r="B84" s="123"/>
      <c r="C84" s="124"/>
      <c r="D84" s="124"/>
      <c r="E84" s="117"/>
      <c r="F84" s="125"/>
      <c r="G84" s="119"/>
      <c r="H84" s="120"/>
      <c r="I84" s="104"/>
      <c r="J84" s="124"/>
      <c r="K84" s="117"/>
      <c r="L84" s="125"/>
      <c r="M84" s="119"/>
      <c r="N84" s="120"/>
      <c r="O84" s="104"/>
      <c r="P84" s="124"/>
      <c r="Q84" s="117"/>
      <c r="R84" s="125"/>
      <c r="S84" s="119"/>
      <c r="T84" s="120"/>
      <c r="U84" s="104"/>
      <c r="V84" s="124"/>
      <c r="W84" s="117"/>
      <c r="X84" s="125"/>
      <c r="Y84" s="119"/>
      <c r="Z84" s="120"/>
      <c r="AA84" s="104"/>
      <c r="AB84" s="124"/>
      <c r="AC84" s="117"/>
      <c r="AD84" s="125"/>
      <c r="AE84" s="119"/>
      <c r="AF84" s="120"/>
      <c r="AG84" s="104"/>
      <c r="AH84" s="124"/>
      <c r="AI84" s="117"/>
      <c r="AJ84" s="125"/>
      <c r="AK84" s="119"/>
      <c r="AL84" s="120"/>
      <c r="AM84" s="104"/>
      <c r="AN84" s="124"/>
      <c r="AO84" s="117"/>
      <c r="AP84" s="125"/>
      <c r="AQ84" s="119"/>
      <c r="AR84" s="120"/>
      <c r="AS84" s="104"/>
      <c r="AT84" s="124"/>
      <c r="AU84" s="117"/>
      <c r="AV84" s="125"/>
      <c r="AW84" s="119"/>
      <c r="AX84" s="120"/>
      <c r="AY84" s="104"/>
      <c r="AZ84" s="124"/>
      <c r="BA84" s="117"/>
      <c r="BB84" s="125"/>
      <c r="BC84" s="119"/>
      <c r="BD84" s="120"/>
      <c r="BE84" s="104"/>
      <c r="BF84" s="104"/>
      <c r="BG84" s="104"/>
      <c r="BH84" s="104"/>
      <c r="BI84" s="104"/>
      <c r="BJ84" s="107"/>
      <c r="BK84" s="107"/>
      <c r="BL84" s="108"/>
    </row>
    <row r="85" spans="1:74" hidden="1" x14ac:dyDescent="0.25">
      <c r="A85" s="104"/>
      <c r="B85" s="123"/>
      <c r="C85" s="124"/>
      <c r="D85" s="124"/>
      <c r="E85" s="117"/>
      <c r="F85" s="125"/>
      <c r="G85" s="119"/>
      <c r="H85" s="104"/>
      <c r="I85" s="104"/>
      <c r="J85" s="124"/>
      <c r="K85" s="117"/>
      <c r="L85" s="125"/>
      <c r="M85" s="119"/>
      <c r="N85" s="104"/>
      <c r="O85" s="104"/>
      <c r="P85" s="124"/>
      <c r="Q85" s="117"/>
      <c r="R85" s="125"/>
      <c r="S85" s="119"/>
      <c r="T85" s="104"/>
      <c r="U85" s="104"/>
      <c r="V85" s="124"/>
      <c r="W85" s="117"/>
      <c r="X85" s="125"/>
      <c r="Y85" s="119"/>
      <c r="Z85" s="104"/>
      <c r="AA85" s="104"/>
      <c r="AB85" s="124"/>
      <c r="AC85" s="117"/>
      <c r="AD85" s="125"/>
      <c r="AE85" s="119"/>
      <c r="AF85" s="104"/>
      <c r="AG85" s="104"/>
      <c r="AH85" s="124"/>
      <c r="AI85" s="117"/>
      <c r="AJ85" s="125"/>
      <c r="AK85" s="119"/>
      <c r="AL85" s="104"/>
      <c r="AM85" s="104"/>
      <c r="AN85" s="124"/>
      <c r="AO85" s="117"/>
      <c r="AP85" s="125"/>
      <c r="AQ85" s="119"/>
      <c r="AR85" s="104"/>
      <c r="AS85" s="104"/>
      <c r="AT85" s="124"/>
      <c r="AU85" s="117"/>
      <c r="AV85" s="125"/>
      <c r="AW85" s="119"/>
      <c r="AX85" s="104"/>
      <c r="AY85" s="104"/>
      <c r="AZ85" s="124"/>
      <c r="BA85" s="104"/>
      <c r="BB85" s="104"/>
      <c r="BC85" s="119"/>
      <c r="BD85" s="104"/>
      <c r="BE85" s="104"/>
      <c r="BF85" s="104"/>
      <c r="BG85" s="104"/>
      <c r="BH85" s="104"/>
      <c r="BI85" s="104"/>
      <c r="BJ85" s="107"/>
      <c r="BK85" s="107"/>
      <c r="BL85" s="108"/>
    </row>
    <row r="86" spans="1:74" hidden="1" x14ac:dyDescent="0.25">
      <c r="A86" s="109"/>
      <c r="B86" s="110"/>
      <c r="C86" s="110"/>
      <c r="D86" s="111"/>
      <c r="E86" s="112"/>
      <c r="F86" s="113"/>
      <c r="G86" s="114"/>
      <c r="H86" s="115"/>
      <c r="I86" s="116"/>
      <c r="J86" s="111"/>
      <c r="K86" s="112"/>
      <c r="L86" s="113"/>
      <c r="M86" s="114"/>
      <c r="N86" s="115"/>
      <c r="O86" s="116"/>
      <c r="P86" s="111"/>
      <c r="Q86" s="112"/>
      <c r="R86" s="113"/>
      <c r="S86" s="114"/>
      <c r="T86" s="115"/>
      <c r="U86" s="116"/>
      <c r="V86" s="111"/>
      <c r="W86" s="112"/>
      <c r="X86" s="113"/>
      <c r="Y86" s="114"/>
      <c r="Z86" s="115"/>
      <c r="AA86" s="116"/>
      <c r="AB86" s="111"/>
      <c r="AC86" s="112"/>
      <c r="AD86" s="113"/>
      <c r="AE86" s="114"/>
      <c r="AF86" s="115"/>
      <c r="AG86" s="116"/>
      <c r="AH86" s="111"/>
      <c r="AI86" s="112"/>
      <c r="AJ86" s="113"/>
      <c r="AK86" s="114"/>
      <c r="AL86" s="115"/>
      <c r="AM86" s="116"/>
      <c r="AN86" s="111"/>
      <c r="AO86" s="112"/>
      <c r="AP86" s="113"/>
      <c r="AQ86" s="114"/>
      <c r="AR86" s="115"/>
      <c r="AS86" s="116"/>
      <c r="AT86" s="111"/>
      <c r="AU86" s="112"/>
      <c r="AV86" s="113"/>
      <c r="AW86" s="114"/>
      <c r="AX86" s="115"/>
      <c r="AY86" s="116"/>
      <c r="AZ86" s="111"/>
      <c r="BA86" s="112"/>
      <c r="BB86" s="113"/>
      <c r="BC86" s="114"/>
      <c r="BD86" s="115"/>
      <c r="BE86" s="116"/>
      <c r="BF86" s="104"/>
      <c r="BG86" s="104"/>
      <c r="BH86" s="104"/>
      <c r="BI86" s="104"/>
      <c r="BJ86" s="107"/>
      <c r="BK86" s="107"/>
      <c r="BL86" s="108"/>
      <c r="BN86" s="165"/>
      <c r="BO86" s="165"/>
      <c r="BR86" s="165"/>
      <c r="BS86" s="165"/>
      <c r="BT86" s="165"/>
      <c r="BU86" s="165"/>
      <c r="BV86" s="165"/>
    </row>
    <row r="87" spans="1:74" hidden="1" x14ac:dyDescent="0.25">
      <c r="A87" s="104"/>
      <c r="B87" s="123"/>
      <c r="C87" s="124"/>
      <c r="D87" s="124"/>
      <c r="E87" s="117"/>
      <c r="F87" s="125"/>
      <c r="G87" s="119"/>
      <c r="H87" s="120"/>
      <c r="I87" s="104"/>
      <c r="J87" s="124"/>
      <c r="K87" s="117"/>
      <c r="L87" s="125"/>
      <c r="M87" s="119"/>
      <c r="N87" s="120"/>
      <c r="O87" s="104"/>
      <c r="P87" s="124"/>
      <c r="Q87" s="117"/>
      <c r="R87" s="125"/>
      <c r="S87" s="119"/>
      <c r="T87" s="120"/>
      <c r="U87" s="104"/>
      <c r="V87" s="124"/>
      <c r="W87" s="117"/>
      <c r="X87" s="125"/>
      <c r="Y87" s="119"/>
      <c r="Z87" s="120"/>
      <c r="AA87" s="104"/>
      <c r="AB87" s="124"/>
      <c r="AC87" s="117"/>
      <c r="AD87" s="125"/>
      <c r="AE87" s="119"/>
      <c r="AF87" s="120"/>
      <c r="AG87" s="104"/>
      <c r="AH87" s="124"/>
      <c r="AI87" s="117"/>
      <c r="AJ87" s="125"/>
      <c r="AK87" s="119"/>
      <c r="AL87" s="120"/>
      <c r="AM87" s="104"/>
      <c r="AN87" s="124"/>
      <c r="AO87" s="117"/>
      <c r="AP87" s="125"/>
      <c r="AQ87" s="119"/>
      <c r="AR87" s="120"/>
      <c r="AS87" s="104"/>
      <c r="AT87" s="124"/>
      <c r="AU87" s="117"/>
      <c r="AV87" s="125"/>
      <c r="AW87" s="119"/>
      <c r="AX87" s="120"/>
      <c r="AY87" s="104"/>
      <c r="AZ87" s="124"/>
      <c r="BA87" s="117"/>
      <c r="BB87" s="125"/>
      <c r="BC87" s="119"/>
      <c r="BD87" s="120"/>
      <c r="BE87" s="104"/>
      <c r="BF87" s="104"/>
      <c r="BG87" s="104"/>
      <c r="BH87" s="104"/>
      <c r="BI87" s="104"/>
      <c r="BJ87" s="107"/>
      <c r="BK87" s="107"/>
      <c r="BL87" s="108"/>
    </row>
    <row r="88" spans="1:74" hidden="1" x14ac:dyDescent="0.25">
      <c r="A88" s="104"/>
      <c r="B88" s="123"/>
      <c r="C88" s="124"/>
      <c r="D88" s="124"/>
      <c r="E88" s="117"/>
      <c r="F88" s="125"/>
      <c r="G88" s="119"/>
      <c r="H88" s="120"/>
      <c r="I88" s="104"/>
      <c r="J88" s="124"/>
      <c r="K88" s="117"/>
      <c r="L88" s="125"/>
      <c r="M88" s="119"/>
      <c r="N88" s="120"/>
      <c r="O88" s="104"/>
      <c r="P88" s="124"/>
      <c r="Q88" s="117"/>
      <c r="R88" s="125"/>
      <c r="S88" s="119"/>
      <c r="T88" s="120"/>
      <c r="U88" s="104"/>
      <c r="V88" s="124"/>
      <c r="W88" s="117"/>
      <c r="X88" s="125"/>
      <c r="Y88" s="119"/>
      <c r="Z88" s="120"/>
      <c r="AA88" s="104"/>
      <c r="AB88" s="124"/>
      <c r="AC88" s="117"/>
      <c r="AD88" s="125"/>
      <c r="AE88" s="119"/>
      <c r="AF88" s="120"/>
      <c r="AG88" s="104"/>
      <c r="AH88" s="124"/>
      <c r="AI88" s="117"/>
      <c r="AJ88" s="125"/>
      <c r="AK88" s="119"/>
      <c r="AL88" s="120"/>
      <c r="AM88" s="104"/>
      <c r="AN88" s="124"/>
      <c r="AO88" s="117"/>
      <c r="AP88" s="125"/>
      <c r="AQ88" s="119"/>
      <c r="AR88" s="120"/>
      <c r="AS88" s="104"/>
      <c r="AT88" s="124"/>
      <c r="AU88" s="117"/>
      <c r="AV88" s="125"/>
      <c r="AW88" s="119"/>
      <c r="AX88" s="120"/>
      <c r="AY88" s="104"/>
      <c r="AZ88" s="124"/>
      <c r="BA88" s="117"/>
      <c r="BB88" s="125"/>
      <c r="BC88" s="119"/>
      <c r="BD88" s="120"/>
      <c r="BE88" s="104"/>
      <c r="BF88" s="104"/>
      <c r="BG88" s="104"/>
      <c r="BH88" s="104"/>
      <c r="BI88" s="104"/>
      <c r="BJ88" s="107"/>
      <c r="BK88" s="107"/>
      <c r="BL88" s="108"/>
      <c r="BR88" s="165"/>
      <c r="BS88" s="165"/>
      <c r="BT88" s="165"/>
      <c r="BU88" s="165"/>
      <c r="BV88" s="165"/>
    </row>
    <row r="89" spans="1:74" hidden="1" x14ac:dyDescent="0.25">
      <c r="A89" s="104"/>
      <c r="B89" s="123"/>
      <c r="C89" s="124"/>
      <c r="D89" s="124"/>
      <c r="E89" s="117"/>
      <c r="F89" s="125"/>
      <c r="G89" s="119"/>
      <c r="H89" s="120"/>
      <c r="I89" s="104"/>
      <c r="J89" s="124"/>
      <c r="K89" s="117"/>
      <c r="L89" s="125"/>
      <c r="M89" s="119"/>
      <c r="N89" s="120"/>
      <c r="O89" s="104"/>
      <c r="P89" s="124"/>
      <c r="Q89" s="117"/>
      <c r="R89" s="125"/>
      <c r="S89" s="119"/>
      <c r="T89" s="120"/>
      <c r="U89" s="104"/>
      <c r="V89" s="124"/>
      <c r="W89" s="117"/>
      <c r="X89" s="125"/>
      <c r="Y89" s="119"/>
      <c r="Z89" s="120"/>
      <c r="AA89" s="104"/>
      <c r="AB89" s="124"/>
      <c r="AC89" s="117"/>
      <c r="AD89" s="125"/>
      <c r="AE89" s="119"/>
      <c r="AF89" s="120"/>
      <c r="AG89" s="104"/>
      <c r="AH89" s="124"/>
      <c r="AI89" s="117"/>
      <c r="AJ89" s="125"/>
      <c r="AK89" s="119"/>
      <c r="AL89" s="120"/>
      <c r="AM89" s="104"/>
      <c r="AN89" s="124"/>
      <c r="AO89" s="117"/>
      <c r="AP89" s="125"/>
      <c r="AQ89" s="119"/>
      <c r="AR89" s="120"/>
      <c r="AS89" s="104"/>
      <c r="AT89" s="124"/>
      <c r="AU89" s="117"/>
      <c r="AV89" s="125"/>
      <c r="AW89" s="119"/>
      <c r="AX89" s="120"/>
      <c r="AY89" s="104"/>
      <c r="AZ89" s="124"/>
      <c r="BA89" s="117"/>
      <c r="BB89" s="125"/>
      <c r="BC89" s="119"/>
      <c r="BD89" s="120"/>
      <c r="BE89" s="104"/>
      <c r="BF89" s="104"/>
      <c r="BG89" s="104"/>
      <c r="BH89" s="104"/>
      <c r="BI89" s="104"/>
      <c r="BJ89" s="107"/>
      <c r="BK89" s="107"/>
      <c r="BL89" s="108"/>
    </row>
    <row r="90" spans="1:74" hidden="1" x14ac:dyDescent="0.25">
      <c r="A90" s="104"/>
      <c r="B90" s="123"/>
      <c r="C90" s="124"/>
      <c r="D90" s="124"/>
      <c r="E90" s="117"/>
      <c r="F90" s="125"/>
      <c r="G90" s="119"/>
      <c r="H90" s="104"/>
      <c r="I90" s="104"/>
      <c r="J90" s="124"/>
      <c r="K90" s="117"/>
      <c r="L90" s="125"/>
      <c r="M90" s="119"/>
      <c r="N90" s="104"/>
      <c r="O90" s="104"/>
      <c r="P90" s="124"/>
      <c r="Q90" s="117"/>
      <c r="R90" s="125"/>
      <c r="S90" s="119"/>
      <c r="T90" s="104"/>
      <c r="U90" s="104"/>
      <c r="V90" s="124"/>
      <c r="W90" s="117"/>
      <c r="X90" s="125"/>
      <c r="Y90" s="119"/>
      <c r="Z90" s="104"/>
      <c r="AA90" s="104"/>
      <c r="AB90" s="124"/>
      <c r="AC90" s="117"/>
      <c r="AD90" s="125"/>
      <c r="AE90" s="119"/>
      <c r="AF90" s="104"/>
      <c r="AG90" s="104"/>
      <c r="AH90" s="124"/>
      <c r="AI90" s="117"/>
      <c r="AJ90" s="125"/>
      <c r="AK90" s="119"/>
      <c r="AL90" s="104"/>
      <c r="AM90" s="104"/>
      <c r="AN90" s="124"/>
      <c r="AO90" s="117"/>
      <c r="AP90" s="125"/>
      <c r="AQ90" s="119"/>
      <c r="AR90" s="104"/>
      <c r="AS90" s="104"/>
      <c r="AT90" s="124"/>
      <c r="AU90" s="117"/>
      <c r="AV90" s="125"/>
      <c r="AW90" s="119"/>
      <c r="AX90" s="104"/>
      <c r="AY90" s="104"/>
      <c r="AZ90" s="124"/>
      <c r="BA90" s="104"/>
      <c r="BB90" s="104"/>
      <c r="BC90" s="119"/>
      <c r="BD90" s="104"/>
      <c r="BE90" s="104"/>
      <c r="BF90" s="104"/>
      <c r="BG90" s="104"/>
      <c r="BH90" s="104"/>
      <c r="BI90" s="104"/>
      <c r="BJ90" s="107"/>
      <c r="BK90" s="107"/>
      <c r="BL90" s="108"/>
    </row>
    <row r="91" spans="1:74" hidden="1" x14ac:dyDescent="0.25">
      <c r="A91" s="109"/>
      <c r="B91" s="110"/>
      <c r="C91" s="110"/>
      <c r="D91" s="111"/>
      <c r="E91" s="112"/>
      <c r="F91" s="113"/>
      <c r="G91" s="114"/>
      <c r="H91" s="115"/>
      <c r="I91" s="116"/>
      <c r="J91" s="111"/>
      <c r="K91" s="112"/>
      <c r="L91" s="113"/>
      <c r="M91" s="114"/>
      <c r="N91" s="115"/>
      <c r="O91" s="116"/>
      <c r="P91" s="111"/>
      <c r="Q91" s="112"/>
      <c r="R91" s="113"/>
      <c r="S91" s="114"/>
      <c r="T91" s="115"/>
      <c r="U91" s="116"/>
      <c r="V91" s="111"/>
      <c r="W91" s="112"/>
      <c r="X91" s="113"/>
      <c r="Y91" s="114"/>
      <c r="Z91" s="115"/>
      <c r="AA91" s="116"/>
      <c r="AB91" s="111"/>
      <c r="AC91" s="112"/>
      <c r="AD91" s="113"/>
      <c r="AE91" s="114"/>
      <c r="AF91" s="115"/>
      <c r="AG91" s="116"/>
      <c r="AH91" s="111"/>
      <c r="AI91" s="112"/>
      <c r="AJ91" s="113"/>
      <c r="AK91" s="114"/>
      <c r="AL91" s="115"/>
      <c r="AM91" s="116"/>
      <c r="AN91" s="111"/>
      <c r="AO91" s="112"/>
      <c r="AP91" s="113"/>
      <c r="AQ91" s="114"/>
      <c r="AR91" s="115"/>
      <c r="AS91" s="116"/>
      <c r="AT91" s="111"/>
      <c r="AU91" s="112"/>
      <c r="AV91" s="113"/>
      <c r="AW91" s="114"/>
      <c r="AX91" s="115"/>
      <c r="AY91" s="116"/>
      <c r="AZ91" s="111"/>
      <c r="BA91" s="112"/>
      <c r="BB91" s="113"/>
      <c r="BC91" s="114"/>
      <c r="BD91" s="115"/>
      <c r="BE91" s="116"/>
      <c r="BF91" s="104"/>
      <c r="BG91" s="104"/>
      <c r="BH91" s="104"/>
      <c r="BI91" s="104"/>
      <c r="BJ91" s="107"/>
      <c r="BK91" s="107"/>
      <c r="BL91" s="108"/>
      <c r="BN91" s="165"/>
      <c r="BO91" s="165"/>
      <c r="BR91" s="165"/>
      <c r="BS91" s="165"/>
      <c r="BT91" s="165"/>
      <c r="BU91" s="165"/>
      <c r="BV91" s="165"/>
    </row>
    <row r="92" spans="1:74" hidden="1" x14ac:dyDescent="0.25">
      <c r="A92" s="104"/>
      <c r="B92" s="123"/>
      <c r="C92" s="124"/>
      <c r="D92" s="124"/>
      <c r="E92" s="117"/>
      <c r="F92" s="125"/>
      <c r="G92" s="119"/>
      <c r="H92" s="120"/>
      <c r="I92" s="104"/>
      <c r="J92" s="124"/>
      <c r="K92" s="117"/>
      <c r="L92" s="125"/>
      <c r="M92" s="119"/>
      <c r="N92" s="120"/>
      <c r="O92" s="104"/>
      <c r="P92" s="124"/>
      <c r="Q92" s="117"/>
      <c r="R92" s="125"/>
      <c r="S92" s="119"/>
      <c r="T92" s="120"/>
      <c r="U92" s="104"/>
      <c r="V92" s="124"/>
      <c r="W92" s="117"/>
      <c r="X92" s="125"/>
      <c r="Y92" s="119"/>
      <c r="Z92" s="120"/>
      <c r="AA92" s="104"/>
      <c r="AB92" s="124"/>
      <c r="AC92" s="117"/>
      <c r="AD92" s="125"/>
      <c r="AE92" s="119"/>
      <c r="AF92" s="120"/>
      <c r="AG92" s="104"/>
      <c r="AH92" s="124"/>
      <c r="AI92" s="117"/>
      <c r="AJ92" s="125"/>
      <c r="AK92" s="119"/>
      <c r="AL92" s="120"/>
      <c r="AM92" s="104"/>
      <c r="AN92" s="124"/>
      <c r="AO92" s="117"/>
      <c r="AP92" s="125"/>
      <c r="AQ92" s="119"/>
      <c r="AR92" s="120"/>
      <c r="AS92" s="104"/>
      <c r="AT92" s="124"/>
      <c r="AU92" s="117"/>
      <c r="AV92" s="125"/>
      <c r="AW92" s="119"/>
      <c r="AX92" s="120"/>
      <c r="AY92" s="104"/>
      <c r="AZ92" s="124"/>
      <c r="BA92" s="117"/>
      <c r="BB92" s="125"/>
      <c r="BC92" s="119"/>
      <c r="BD92" s="120"/>
      <c r="BE92" s="104"/>
      <c r="BF92" s="104"/>
      <c r="BG92" s="104"/>
      <c r="BH92" s="104"/>
      <c r="BI92" s="104"/>
      <c r="BJ92" s="107"/>
      <c r="BK92" s="107"/>
      <c r="BL92" s="108"/>
    </row>
    <row r="93" spans="1:74" hidden="1" x14ac:dyDescent="0.25">
      <c r="A93" s="104"/>
      <c r="B93" s="123"/>
      <c r="C93" s="124"/>
      <c r="D93" s="124"/>
      <c r="E93" s="117"/>
      <c r="F93" s="125"/>
      <c r="G93" s="119"/>
      <c r="H93" s="120"/>
      <c r="I93" s="104"/>
      <c r="J93" s="124"/>
      <c r="K93" s="117"/>
      <c r="L93" s="125"/>
      <c r="M93" s="119"/>
      <c r="N93" s="120"/>
      <c r="O93" s="104"/>
      <c r="P93" s="124"/>
      <c r="Q93" s="117"/>
      <c r="R93" s="125"/>
      <c r="S93" s="119"/>
      <c r="T93" s="120"/>
      <c r="U93" s="104"/>
      <c r="V93" s="124"/>
      <c r="W93" s="117"/>
      <c r="X93" s="125"/>
      <c r="Y93" s="119"/>
      <c r="Z93" s="120"/>
      <c r="AA93" s="104"/>
      <c r="AB93" s="124"/>
      <c r="AC93" s="117"/>
      <c r="AD93" s="125"/>
      <c r="AE93" s="119"/>
      <c r="AF93" s="120"/>
      <c r="AG93" s="104"/>
      <c r="AH93" s="124"/>
      <c r="AI93" s="117"/>
      <c r="AJ93" s="125"/>
      <c r="AK93" s="119"/>
      <c r="AL93" s="120"/>
      <c r="AM93" s="104"/>
      <c r="AN93" s="124"/>
      <c r="AO93" s="117"/>
      <c r="AP93" s="125"/>
      <c r="AQ93" s="119"/>
      <c r="AR93" s="120"/>
      <c r="AS93" s="104"/>
      <c r="AT93" s="124"/>
      <c r="AU93" s="117"/>
      <c r="AV93" s="125"/>
      <c r="AW93" s="119"/>
      <c r="AX93" s="120"/>
      <c r="AY93" s="104"/>
      <c r="AZ93" s="124"/>
      <c r="BA93" s="117"/>
      <c r="BB93" s="125"/>
      <c r="BC93" s="119"/>
      <c r="BD93" s="120"/>
      <c r="BE93" s="104"/>
      <c r="BF93" s="104"/>
      <c r="BG93" s="104"/>
      <c r="BH93" s="104"/>
      <c r="BI93" s="104"/>
      <c r="BJ93" s="107"/>
      <c r="BK93" s="107"/>
      <c r="BL93" s="108"/>
      <c r="BR93" s="165"/>
      <c r="BS93" s="165"/>
      <c r="BT93" s="165"/>
      <c r="BU93" s="165"/>
      <c r="BV93" s="165"/>
    </row>
    <row r="94" spans="1:74" hidden="1" x14ac:dyDescent="0.25">
      <c r="A94" s="104"/>
      <c r="B94" s="123"/>
      <c r="C94" s="124"/>
      <c r="D94" s="124"/>
      <c r="E94" s="117"/>
      <c r="F94" s="125"/>
      <c r="G94" s="119"/>
      <c r="H94" s="120"/>
      <c r="I94" s="104"/>
      <c r="J94" s="124"/>
      <c r="K94" s="117"/>
      <c r="L94" s="125"/>
      <c r="M94" s="119"/>
      <c r="N94" s="120"/>
      <c r="O94" s="104"/>
      <c r="P94" s="124"/>
      <c r="Q94" s="117"/>
      <c r="R94" s="125"/>
      <c r="S94" s="119"/>
      <c r="T94" s="120"/>
      <c r="U94" s="104"/>
      <c r="V94" s="124"/>
      <c r="W94" s="117"/>
      <c r="X94" s="125"/>
      <c r="Y94" s="119"/>
      <c r="Z94" s="120"/>
      <c r="AA94" s="104"/>
      <c r="AB94" s="124"/>
      <c r="AC94" s="117"/>
      <c r="AD94" s="125"/>
      <c r="AE94" s="119"/>
      <c r="AF94" s="120"/>
      <c r="AG94" s="104"/>
      <c r="AH94" s="124"/>
      <c r="AI94" s="117"/>
      <c r="AJ94" s="125"/>
      <c r="AK94" s="119"/>
      <c r="AL94" s="120"/>
      <c r="AM94" s="104"/>
      <c r="AN94" s="124"/>
      <c r="AO94" s="117"/>
      <c r="AP94" s="125"/>
      <c r="AQ94" s="119"/>
      <c r="AR94" s="120"/>
      <c r="AS94" s="104"/>
      <c r="AT94" s="124"/>
      <c r="AU94" s="117"/>
      <c r="AV94" s="125"/>
      <c r="AW94" s="119"/>
      <c r="AX94" s="120"/>
      <c r="AY94" s="104"/>
      <c r="AZ94" s="124"/>
      <c r="BA94" s="117"/>
      <c r="BB94" s="125"/>
      <c r="BC94" s="119"/>
      <c r="BD94" s="120"/>
      <c r="BE94" s="104"/>
      <c r="BF94" s="104"/>
      <c r="BG94" s="104"/>
      <c r="BH94" s="104"/>
      <c r="BI94" s="104"/>
      <c r="BJ94" s="107"/>
      <c r="BK94" s="107"/>
      <c r="BL94" s="108"/>
    </row>
    <row r="95" spans="1:74" hidden="1" x14ac:dyDescent="0.25">
      <c r="A95" s="104"/>
      <c r="B95" s="123"/>
      <c r="C95" s="124"/>
      <c r="D95" s="124"/>
      <c r="E95" s="117"/>
      <c r="F95" s="125"/>
      <c r="G95" s="119"/>
      <c r="H95" s="104"/>
      <c r="I95" s="104"/>
      <c r="J95" s="124"/>
      <c r="K95" s="117"/>
      <c r="L95" s="125"/>
      <c r="M95" s="119"/>
      <c r="N95" s="104"/>
      <c r="O95" s="104"/>
      <c r="P95" s="124"/>
      <c r="Q95" s="117"/>
      <c r="R95" s="125"/>
      <c r="S95" s="119"/>
      <c r="T95" s="104"/>
      <c r="U95" s="104"/>
      <c r="V95" s="124"/>
      <c r="W95" s="117"/>
      <c r="X95" s="125"/>
      <c r="Y95" s="119"/>
      <c r="Z95" s="104"/>
      <c r="AA95" s="104"/>
      <c r="AB95" s="124"/>
      <c r="AC95" s="117"/>
      <c r="AD95" s="125"/>
      <c r="AE95" s="119"/>
      <c r="AF95" s="104"/>
      <c r="AG95" s="104"/>
      <c r="AH95" s="124"/>
      <c r="AI95" s="117"/>
      <c r="AJ95" s="125"/>
      <c r="AK95" s="119"/>
      <c r="AL95" s="104"/>
      <c r="AM95" s="104"/>
      <c r="AN95" s="124"/>
      <c r="AO95" s="117"/>
      <c r="AP95" s="125"/>
      <c r="AQ95" s="119"/>
      <c r="AR95" s="104"/>
      <c r="AS95" s="104"/>
      <c r="AT95" s="124"/>
      <c r="AU95" s="117"/>
      <c r="AV95" s="125"/>
      <c r="AW95" s="119"/>
      <c r="AX95" s="104"/>
      <c r="AY95" s="104"/>
      <c r="AZ95" s="124"/>
      <c r="BA95" s="104"/>
      <c r="BB95" s="104"/>
      <c r="BC95" s="119"/>
      <c r="BD95" s="104"/>
      <c r="BE95" s="104"/>
      <c r="BF95" s="104"/>
      <c r="BG95" s="104"/>
      <c r="BH95" s="104"/>
      <c r="BI95" s="104"/>
      <c r="BJ95" s="107"/>
      <c r="BK95" s="107"/>
      <c r="BL95" s="108"/>
    </row>
    <row r="96" spans="1:74" hidden="1" x14ac:dyDescent="0.25">
      <c r="A96" s="109"/>
      <c r="B96" s="110"/>
      <c r="C96" s="110"/>
      <c r="D96" s="111"/>
      <c r="E96" s="112"/>
      <c r="F96" s="113"/>
      <c r="G96" s="114"/>
      <c r="H96" s="115"/>
      <c r="I96" s="116"/>
      <c r="J96" s="111"/>
      <c r="K96" s="112"/>
      <c r="L96" s="113"/>
      <c r="M96" s="114"/>
      <c r="N96" s="115"/>
      <c r="O96" s="116"/>
      <c r="P96" s="111"/>
      <c r="Q96" s="112"/>
      <c r="R96" s="113"/>
      <c r="S96" s="114"/>
      <c r="T96" s="115"/>
      <c r="U96" s="116"/>
      <c r="V96" s="111"/>
      <c r="W96" s="112"/>
      <c r="X96" s="113"/>
      <c r="Y96" s="114"/>
      <c r="Z96" s="115"/>
      <c r="AA96" s="116"/>
      <c r="AB96" s="111"/>
      <c r="AC96" s="112"/>
      <c r="AD96" s="113"/>
      <c r="AE96" s="114"/>
      <c r="AF96" s="115"/>
      <c r="AG96" s="116"/>
      <c r="AH96" s="111"/>
      <c r="AI96" s="112"/>
      <c r="AJ96" s="113"/>
      <c r="AK96" s="114"/>
      <c r="AL96" s="115"/>
      <c r="AM96" s="116"/>
      <c r="AN96" s="111"/>
      <c r="AO96" s="112"/>
      <c r="AP96" s="113"/>
      <c r="AQ96" s="114"/>
      <c r="AR96" s="115"/>
      <c r="AS96" s="116"/>
      <c r="AT96" s="111"/>
      <c r="AU96" s="112"/>
      <c r="AV96" s="113"/>
      <c r="AW96" s="114"/>
      <c r="AX96" s="115"/>
      <c r="AY96" s="116"/>
      <c r="AZ96" s="111"/>
      <c r="BA96" s="112"/>
      <c r="BB96" s="113"/>
      <c r="BC96" s="114"/>
      <c r="BD96" s="115"/>
      <c r="BE96" s="116"/>
      <c r="BF96" s="104"/>
      <c r="BG96" s="104"/>
      <c r="BH96" s="104"/>
      <c r="BI96" s="104"/>
      <c r="BJ96" s="107"/>
      <c r="BK96" s="107"/>
      <c r="BL96" s="108"/>
      <c r="BN96" s="165"/>
      <c r="BO96" s="165"/>
      <c r="BR96" s="165"/>
      <c r="BS96" s="165"/>
      <c r="BT96" s="165"/>
      <c r="BU96" s="165"/>
      <c r="BV96" s="165"/>
    </row>
    <row r="97" spans="1:74" hidden="1" x14ac:dyDescent="0.25">
      <c r="A97" s="104"/>
      <c r="B97" s="123"/>
      <c r="C97" s="124"/>
      <c r="D97" s="124"/>
      <c r="E97" s="117"/>
      <c r="F97" s="125"/>
      <c r="G97" s="119"/>
      <c r="H97" s="120"/>
      <c r="I97" s="104"/>
      <c r="J97" s="124"/>
      <c r="K97" s="117"/>
      <c r="L97" s="125"/>
      <c r="M97" s="119"/>
      <c r="N97" s="120"/>
      <c r="O97" s="104"/>
      <c r="P97" s="124"/>
      <c r="Q97" s="117"/>
      <c r="R97" s="125"/>
      <c r="S97" s="119"/>
      <c r="T97" s="120"/>
      <c r="U97" s="104"/>
      <c r="V97" s="124"/>
      <c r="W97" s="117"/>
      <c r="X97" s="125"/>
      <c r="Y97" s="119"/>
      <c r="Z97" s="120"/>
      <c r="AA97" s="104"/>
      <c r="AB97" s="124"/>
      <c r="AC97" s="117"/>
      <c r="AD97" s="125"/>
      <c r="AE97" s="119"/>
      <c r="AF97" s="120"/>
      <c r="AG97" s="104"/>
      <c r="AH97" s="124"/>
      <c r="AI97" s="117"/>
      <c r="AJ97" s="125"/>
      <c r="AK97" s="119"/>
      <c r="AL97" s="120"/>
      <c r="AM97" s="104"/>
      <c r="AN97" s="124"/>
      <c r="AO97" s="117"/>
      <c r="AP97" s="125"/>
      <c r="AQ97" s="119"/>
      <c r="AR97" s="120"/>
      <c r="AS97" s="104"/>
      <c r="AT97" s="124"/>
      <c r="AU97" s="117"/>
      <c r="AV97" s="125"/>
      <c r="AW97" s="119"/>
      <c r="AX97" s="120"/>
      <c r="AY97" s="104"/>
      <c r="AZ97" s="124"/>
      <c r="BA97" s="117"/>
      <c r="BB97" s="125"/>
      <c r="BC97" s="119"/>
      <c r="BD97" s="120"/>
      <c r="BE97" s="104"/>
      <c r="BF97" s="104"/>
      <c r="BG97" s="104"/>
      <c r="BH97" s="104"/>
      <c r="BI97" s="104"/>
      <c r="BJ97" s="107"/>
      <c r="BK97" s="107"/>
      <c r="BL97" s="108"/>
    </row>
    <row r="98" spans="1:74" hidden="1" x14ac:dyDescent="0.25">
      <c r="A98" s="104"/>
      <c r="B98" s="123"/>
      <c r="C98" s="124"/>
      <c r="D98" s="124"/>
      <c r="E98" s="117"/>
      <c r="F98" s="125"/>
      <c r="G98" s="119"/>
      <c r="H98" s="120"/>
      <c r="I98" s="104"/>
      <c r="J98" s="124"/>
      <c r="K98" s="117"/>
      <c r="L98" s="125"/>
      <c r="M98" s="119"/>
      <c r="N98" s="120"/>
      <c r="O98" s="104"/>
      <c r="P98" s="124"/>
      <c r="Q98" s="117"/>
      <c r="R98" s="125"/>
      <c r="S98" s="119"/>
      <c r="T98" s="120"/>
      <c r="U98" s="104"/>
      <c r="V98" s="124"/>
      <c r="W98" s="117"/>
      <c r="X98" s="125"/>
      <c r="Y98" s="119"/>
      <c r="Z98" s="120"/>
      <c r="AA98" s="104"/>
      <c r="AB98" s="124"/>
      <c r="AC98" s="117"/>
      <c r="AD98" s="125"/>
      <c r="AE98" s="119"/>
      <c r="AF98" s="120"/>
      <c r="AG98" s="104"/>
      <c r="AH98" s="124"/>
      <c r="AI98" s="117"/>
      <c r="AJ98" s="125"/>
      <c r="AK98" s="119"/>
      <c r="AL98" s="120"/>
      <c r="AM98" s="104"/>
      <c r="AN98" s="124"/>
      <c r="AO98" s="117"/>
      <c r="AP98" s="125"/>
      <c r="AQ98" s="119"/>
      <c r="AR98" s="120"/>
      <c r="AS98" s="104"/>
      <c r="AT98" s="124"/>
      <c r="AU98" s="117"/>
      <c r="AV98" s="125"/>
      <c r="AW98" s="119"/>
      <c r="AX98" s="120"/>
      <c r="AY98" s="104"/>
      <c r="AZ98" s="124"/>
      <c r="BA98" s="117"/>
      <c r="BB98" s="125"/>
      <c r="BC98" s="119"/>
      <c r="BD98" s="120"/>
      <c r="BE98" s="104"/>
      <c r="BF98" s="104"/>
      <c r="BG98" s="104"/>
      <c r="BH98" s="104"/>
      <c r="BI98" s="104"/>
      <c r="BJ98" s="107"/>
      <c r="BK98" s="107"/>
      <c r="BL98" s="108"/>
      <c r="BR98" s="165"/>
      <c r="BS98" s="165"/>
      <c r="BT98" s="165"/>
      <c r="BU98" s="165"/>
      <c r="BV98" s="165"/>
    </row>
    <row r="99" spans="1:74" hidden="1" x14ac:dyDescent="0.25">
      <c r="A99" s="104"/>
      <c r="B99" s="123"/>
      <c r="C99" s="124"/>
      <c r="D99" s="124"/>
      <c r="E99" s="117"/>
      <c r="F99" s="125"/>
      <c r="G99" s="119"/>
      <c r="H99" s="120"/>
      <c r="I99" s="104"/>
      <c r="J99" s="124"/>
      <c r="K99" s="117"/>
      <c r="L99" s="125"/>
      <c r="M99" s="119"/>
      <c r="N99" s="120"/>
      <c r="O99" s="104"/>
      <c r="P99" s="124"/>
      <c r="Q99" s="117"/>
      <c r="R99" s="125"/>
      <c r="S99" s="119"/>
      <c r="T99" s="120"/>
      <c r="U99" s="104"/>
      <c r="V99" s="124"/>
      <c r="W99" s="117"/>
      <c r="X99" s="125"/>
      <c r="Y99" s="119"/>
      <c r="Z99" s="120"/>
      <c r="AA99" s="104"/>
      <c r="AB99" s="124"/>
      <c r="AC99" s="117"/>
      <c r="AD99" s="125"/>
      <c r="AE99" s="119"/>
      <c r="AF99" s="120"/>
      <c r="AG99" s="104"/>
      <c r="AH99" s="124"/>
      <c r="AI99" s="117"/>
      <c r="AJ99" s="125"/>
      <c r="AK99" s="119"/>
      <c r="AL99" s="120"/>
      <c r="AM99" s="104"/>
      <c r="AN99" s="124"/>
      <c r="AO99" s="117"/>
      <c r="AP99" s="125"/>
      <c r="AQ99" s="119"/>
      <c r="AR99" s="120"/>
      <c r="AS99" s="104"/>
      <c r="AT99" s="124"/>
      <c r="AU99" s="117"/>
      <c r="AV99" s="125"/>
      <c r="AW99" s="119"/>
      <c r="AX99" s="120"/>
      <c r="AY99" s="104"/>
      <c r="AZ99" s="124"/>
      <c r="BA99" s="117"/>
      <c r="BB99" s="125"/>
      <c r="BC99" s="119"/>
      <c r="BD99" s="120"/>
      <c r="BE99" s="104"/>
      <c r="BF99" s="104"/>
      <c r="BG99" s="104"/>
      <c r="BH99" s="104"/>
      <c r="BI99" s="104"/>
      <c r="BJ99" s="107"/>
      <c r="BK99" s="107"/>
      <c r="BL99" s="108"/>
    </row>
    <row r="100" spans="1:74" hidden="1" x14ac:dyDescent="0.25">
      <c r="A100" s="104"/>
      <c r="B100" s="123"/>
      <c r="C100" s="124"/>
      <c r="D100" s="124"/>
      <c r="E100" s="117"/>
      <c r="F100" s="125"/>
      <c r="G100" s="119"/>
      <c r="H100" s="104"/>
      <c r="I100" s="104"/>
      <c r="J100" s="124"/>
      <c r="K100" s="117"/>
      <c r="L100" s="125"/>
      <c r="M100" s="119"/>
      <c r="N100" s="104"/>
      <c r="O100" s="104"/>
      <c r="P100" s="124"/>
      <c r="Q100" s="117"/>
      <c r="R100" s="125"/>
      <c r="S100" s="119"/>
      <c r="T100" s="104"/>
      <c r="U100" s="104"/>
      <c r="V100" s="124"/>
      <c r="W100" s="117"/>
      <c r="X100" s="125"/>
      <c r="Y100" s="119"/>
      <c r="Z100" s="104"/>
      <c r="AA100" s="104"/>
      <c r="AB100" s="124"/>
      <c r="AC100" s="117"/>
      <c r="AD100" s="125"/>
      <c r="AE100" s="119"/>
      <c r="AF100" s="104"/>
      <c r="AG100" s="104"/>
      <c r="AH100" s="124"/>
      <c r="AI100" s="117"/>
      <c r="AJ100" s="125"/>
      <c r="AK100" s="119"/>
      <c r="AL100" s="104"/>
      <c r="AM100" s="104"/>
      <c r="AN100" s="124"/>
      <c r="AO100" s="117"/>
      <c r="AP100" s="125"/>
      <c r="AQ100" s="119"/>
      <c r="AR100" s="104"/>
      <c r="AS100" s="104"/>
      <c r="AT100" s="124"/>
      <c r="AU100" s="117"/>
      <c r="AV100" s="125"/>
      <c r="AW100" s="119"/>
      <c r="AX100" s="104"/>
      <c r="AY100" s="104"/>
      <c r="AZ100" s="124"/>
      <c r="BA100" s="104"/>
      <c r="BB100" s="104"/>
      <c r="BC100" s="119"/>
      <c r="BD100" s="104"/>
      <c r="BE100" s="104"/>
      <c r="BF100" s="104"/>
      <c r="BG100" s="104"/>
      <c r="BH100" s="104"/>
      <c r="BI100" s="104"/>
      <c r="BJ100" s="107"/>
      <c r="BK100" s="107"/>
      <c r="BL100" s="108"/>
    </row>
    <row r="101" spans="1:74" hidden="1" x14ac:dyDescent="0.25">
      <c r="A101" s="109"/>
      <c r="B101" s="110"/>
      <c r="C101" s="110"/>
      <c r="D101" s="111"/>
      <c r="E101" s="112"/>
      <c r="F101" s="113"/>
      <c r="G101" s="114"/>
      <c r="H101" s="115"/>
      <c r="I101" s="116"/>
      <c r="J101" s="111"/>
      <c r="K101" s="112"/>
      <c r="L101" s="113"/>
      <c r="M101" s="114"/>
      <c r="N101" s="115"/>
      <c r="O101" s="116"/>
      <c r="P101" s="111"/>
      <c r="Q101" s="112"/>
      <c r="R101" s="113"/>
      <c r="S101" s="114"/>
      <c r="T101" s="115"/>
      <c r="U101" s="116"/>
      <c r="V101" s="111"/>
      <c r="W101" s="112"/>
      <c r="X101" s="113"/>
      <c r="Y101" s="114"/>
      <c r="Z101" s="115"/>
      <c r="AA101" s="116"/>
      <c r="AB101" s="111"/>
      <c r="AC101" s="112"/>
      <c r="AD101" s="113"/>
      <c r="AE101" s="114"/>
      <c r="AF101" s="115"/>
      <c r="AG101" s="116"/>
      <c r="AH101" s="111"/>
      <c r="AI101" s="112"/>
      <c r="AJ101" s="113"/>
      <c r="AK101" s="114"/>
      <c r="AL101" s="115"/>
      <c r="AM101" s="116"/>
      <c r="AN101" s="111"/>
      <c r="AO101" s="112"/>
      <c r="AP101" s="113"/>
      <c r="AQ101" s="114"/>
      <c r="AR101" s="115"/>
      <c r="AS101" s="116"/>
      <c r="AT101" s="111"/>
      <c r="AU101" s="112"/>
      <c r="AV101" s="113"/>
      <c r="AW101" s="114"/>
      <c r="AX101" s="115"/>
      <c r="AY101" s="116"/>
      <c r="AZ101" s="111"/>
      <c r="BA101" s="112"/>
      <c r="BB101" s="113"/>
      <c r="BC101" s="114"/>
      <c r="BD101" s="115"/>
      <c r="BE101" s="116"/>
      <c r="BF101" s="104"/>
      <c r="BG101" s="104"/>
      <c r="BH101" s="104"/>
      <c r="BI101" s="104"/>
      <c r="BJ101" s="107"/>
      <c r="BK101" s="107"/>
      <c r="BL101" s="108"/>
      <c r="BN101" s="165"/>
      <c r="BO101" s="165"/>
      <c r="BR101" s="165"/>
      <c r="BS101" s="165"/>
      <c r="BT101" s="165"/>
      <c r="BU101" s="165"/>
      <c r="BV101" s="165"/>
    </row>
    <row r="102" spans="1:74" hidden="1" x14ac:dyDescent="0.25">
      <c r="A102" s="104"/>
      <c r="B102" s="123"/>
      <c r="C102" s="124"/>
      <c r="D102" s="124"/>
      <c r="E102" s="117"/>
      <c r="F102" s="125"/>
      <c r="G102" s="119"/>
      <c r="H102" s="120"/>
      <c r="I102" s="104"/>
      <c r="J102" s="124"/>
      <c r="K102" s="117"/>
      <c r="L102" s="125"/>
      <c r="M102" s="119"/>
      <c r="N102" s="120"/>
      <c r="O102" s="104"/>
      <c r="P102" s="124"/>
      <c r="Q102" s="117"/>
      <c r="R102" s="125"/>
      <c r="S102" s="119"/>
      <c r="T102" s="120"/>
      <c r="U102" s="104"/>
      <c r="V102" s="124"/>
      <c r="W102" s="117"/>
      <c r="X102" s="125"/>
      <c r="Y102" s="119"/>
      <c r="Z102" s="120"/>
      <c r="AA102" s="104"/>
      <c r="AB102" s="124"/>
      <c r="AC102" s="117"/>
      <c r="AD102" s="125"/>
      <c r="AE102" s="119"/>
      <c r="AF102" s="120"/>
      <c r="AG102" s="104"/>
      <c r="AH102" s="124"/>
      <c r="AI102" s="117"/>
      <c r="AJ102" s="125"/>
      <c r="AK102" s="119"/>
      <c r="AL102" s="120"/>
      <c r="AM102" s="104"/>
      <c r="AN102" s="124"/>
      <c r="AO102" s="117"/>
      <c r="AP102" s="125"/>
      <c r="AQ102" s="119"/>
      <c r="AR102" s="120"/>
      <c r="AS102" s="104"/>
      <c r="AT102" s="124"/>
      <c r="AU102" s="117"/>
      <c r="AV102" s="125"/>
      <c r="AW102" s="119"/>
      <c r="AX102" s="120"/>
      <c r="AY102" s="104"/>
      <c r="AZ102" s="124"/>
      <c r="BA102" s="117"/>
      <c r="BB102" s="125"/>
      <c r="BC102" s="119"/>
      <c r="BD102" s="120"/>
      <c r="BE102" s="104"/>
      <c r="BF102" s="104"/>
      <c r="BG102" s="104"/>
      <c r="BH102" s="104"/>
      <c r="BI102" s="104"/>
      <c r="BJ102" s="107"/>
      <c r="BK102" s="107"/>
      <c r="BL102" s="108"/>
    </row>
    <row r="103" spans="1:74" hidden="1" x14ac:dyDescent="0.25">
      <c r="A103" s="104"/>
      <c r="B103" s="123"/>
      <c r="C103" s="124"/>
      <c r="D103" s="124"/>
      <c r="E103" s="117"/>
      <c r="F103" s="125"/>
      <c r="G103" s="119"/>
      <c r="H103" s="120"/>
      <c r="I103" s="104"/>
      <c r="J103" s="124"/>
      <c r="K103" s="117"/>
      <c r="L103" s="125"/>
      <c r="M103" s="119"/>
      <c r="N103" s="120"/>
      <c r="O103" s="104"/>
      <c r="P103" s="124"/>
      <c r="Q103" s="117"/>
      <c r="R103" s="125"/>
      <c r="S103" s="119"/>
      <c r="T103" s="120"/>
      <c r="U103" s="104"/>
      <c r="V103" s="124"/>
      <c r="W103" s="117"/>
      <c r="X103" s="125"/>
      <c r="Y103" s="119"/>
      <c r="Z103" s="120"/>
      <c r="AA103" s="104"/>
      <c r="AB103" s="124"/>
      <c r="AC103" s="117"/>
      <c r="AD103" s="125"/>
      <c r="AE103" s="119"/>
      <c r="AF103" s="120"/>
      <c r="AG103" s="104"/>
      <c r="AH103" s="124"/>
      <c r="AI103" s="117"/>
      <c r="AJ103" s="125"/>
      <c r="AK103" s="119"/>
      <c r="AL103" s="120"/>
      <c r="AM103" s="104"/>
      <c r="AN103" s="124"/>
      <c r="AO103" s="117"/>
      <c r="AP103" s="125"/>
      <c r="AQ103" s="119"/>
      <c r="AR103" s="120"/>
      <c r="AS103" s="104"/>
      <c r="AT103" s="124"/>
      <c r="AU103" s="117"/>
      <c r="AV103" s="125"/>
      <c r="AW103" s="119"/>
      <c r="AX103" s="120"/>
      <c r="AY103" s="104"/>
      <c r="AZ103" s="124"/>
      <c r="BA103" s="117"/>
      <c r="BB103" s="125"/>
      <c r="BC103" s="119"/>
      <c r="BD103" s="120"/>
      <c r="BE103" s="104"/>
      <c r="BF103" s="104"/>
      <c r="BG103" s="104"/>
      <c r="BH103" s="104"/>
      <c r="BI103" s="104"/>
      <c r="BJ103" s="107"/>
      <c r="BK103" s="107"/>
      <c r="BL103" s="108"/>
      <c r="BR103" s="165"/>
      <c r="BS103" s="165"/>
      <c r="BT103" s="165"/>
      <c r="BU103" s="165"/>
      <c r="BV103" s="165"/>
    </row>
    <row r="104" spans="1:74" hidden="1" x14ac:dyDescent="0.25">
      <c r="A104" s="104"/>
      <c r="B104" s="123"/>
      <c r="C104" s="124"/>
      <c r="D104" s="124"/>
      <c r="E104" s="117"/>
      <c r="F104" s="125"/>
      <c r="G104" s="119"/>
      <c r="H104" s="120"/>
      <c r="I104" s="104"/>
      <c r="J104" s="124"/>
      <c r="K104" s="117"/>
      <c r="L104" s="125"/>
      <c r="M104" s="119"/>
      <c r="N104" s="120"/>
      <c r="O104" s="104"/>
      <c r="P104" s="124"/>
      <c r="Q104" s="117"/>
      <c r="R104" s="125"/>
      <c r="S104" s="119"/>
      <c r="T104" s="120"/>
      <c r="U104" s="104"/>
      <c r="V104" s="124"/>
      <c r="W104" s="117"/>
      <c r="X104" s="125"/>
      <c r="Y104" s="119"/>
      <c r="Z104" s="120"/>
      <c r="AA104" s="104"/>
      <c r="AB104" s="124"/>
      <c r="AC104" s="117"/>
      <c r="AD104" s="125"/>
      <c r="AE104" s="119"/>
      <c r="AF104" s="120"/>
      <c r="AG104" s="104"/>
      <c r="AH104" s="124"/>
      <c r="AI104" s="117"/>
      <c r="AJ104" s="125"/>
      <c r="AK104" s="119"/>
      <c r="AL104" s="120"/>
      <c r="AM104" s="104"/>
      <c r="AN104" s="124"/>
      <c r="AO104" s="117"/>
      <c r="AP104" s="125"/>
      <c r="AQ104" s="119"/>
      <c r="AR104" s="120"/>
      <c r="AS104" s="104"/>
      <c r="AT104" s="124"/>
      <c r="AU104" s="117"/>
      <c r="AV104" s="125"/>
      <c r="AW104" s="119"/>
      <c r="AX104" s="120"/>
      <c r="AY104" s="104"/>
      <c r="AZ104" s="124"/>
      <c r="BA104" s="117"/>
      <c r="BB104" s="125"/>
      <c r="BC104" s="119"/>
      <c r="BD104" s="120"/>
      <c r="BE104" s="104"/>
      <c r="BF104" s="104"/>
      <c r="BG104" s="104"/>
      <c r="BH104" s="104"/>
      <c r="BI104" s="104"/>
      <c r="BJ104" s="107"/>
      <c r="BK104" s="107"/>
      <c r="BL104" s="108"/>
    </row>
    <row r="105" spans="1:74" hidden="1" x14ac:dyDescent="0.25">
      <c r="A105" s="104"/>
      <c r="B105" s="123"/>
      <c r="C105" s="124"/>
      <c r="D105" s="124"/>
      <c r="E105" s="117"/>
      <c r="F105" s="125"/>
      <c r="G105" s="119"/>
      <c r="H105" s="104"/>
      <c r="I105" s="104"/>
      <c r="J105" s="124"/>
      <c r="K105" s="117"/>
      <c r="L105" s="125"/>
      <c r="M105" s="119"/>
      <c r="N105" s="104"/>
      <c r="O105" s="104"/>
      <c r="P105" s="124"/>
      <c r="Q105" s="117"/>
      <c r="R105" s="125"/>
      <c r="S105" s="119"/>
      <c r="T105" s="104"/>
      <c r="U105" s="104"/>
      <c r="V105" s="124"/>
      <c r="W105" s="117"/>
      <c r="X105" s="125"/>
      <c r="Y105" s="119"/>
      <c r="Z105" s="104"/>
      <c r="AA105" s="104"/>
      <c r="AB105" s="124"/>
      <c r="AC105" s="117"/>
      <c r="AD105" s="125"/>
      <c r="AE105" s="119"/>
      <c r="AF105" s="104"/>
      <c r="AG105" s="104"/>
      <c r="AH105" s="124"/>
      <c r="AI105" s="117"/>
      <c r="AJ105" s="125"/>
      <c r="AK105" s="119"/>
      <c r="AL105" s="104"/>
      <c r="AM105" s="104"/>
      <c r="AN105" s="124"/>
      <c r="AO105" s="117"/>
      <c r="AP105" s="125"/>
      <c r="AQ105" s="119"/>
      <c r="AR105" s="104"/>
      <c r="AS105" s="104"/>
      <c r="AT105" s="124"/>
      <c r="AU105" s="117"/>
      <c r="AV105" s="125"/>
      <c r="AW105" s="119"/>
      <c r="AX105" s="104"/>
      <c r="AY105" s="104"/>
      <c r="AZ105" s="124"/>
      <c r="BA105" s="104"/>
      <c r="BB105" s="104"/>
      <c r="BC105" s="119"/>
      <c r="BD105" s="104"/>
      <c r="BE105" s="104"/>
      <c r="BF105" s="104"/>
      <c r="BG105" s="104"/>
      <c r="BH105" s="104"/>
      <c r="BI105" s="104"/>
      <c r="BJ105" s="107"/>
      <c r="BK105" s="107"/>
      <c r="BL105" s="108"/>
    </row>
    <row r="106" spans="1:74" hidden="1" x14ac:dyDescent="0.25">
      <c r="A106" s="109"/>
      <c r="B106" s="110"/>
      <c r="C106" s="110"/>
      <c r="D106" s="111"/>
      <c r="E106" s="112"/>
      <c r="F106" s="113"/>
      <c r="G106" s="114"/>
      <c r="H106" s="115"/>
      <c r="I106" s="116"/>
      <c r="J106" s="111"/>
      <c r="K106" s="112"/>
      <c r="L106" s="113"/>
      <c r="M106" s="114"/>
      <c r="N106" s="115"/>
      <c r="O106" s="116"/>
      <c r="P106" s="111"/>
      <c r="Q106" s="112"/>
      <c r="R106" s="113"/>
      <c r="S106" s="114"/>
      <c r="T106" s="115"/>
      <c r="U106" s="116"/>
      <c r="V106" s="111"/>
      <c r="W106" s="112"/>
      <c r="X106" s="113"/>
      <c r="Y106" s="114"/>
      <c r="Z106" s="115"/>
      <c r="AA106" s="116"/>
      <c r="AB106" s="111"/>
      <c r="AC106" s="112"/>
      <c r="AD106" s="113"/>
      <c r="AE106" s="114"/>
      <c r="AF106" s="115"/>
      <c r="AG106" s="116"/>
      <c r="AH106" s="111"/>
      <c r="AI106" s="112"/>
      <c r="AJ106" s="113"/>
      <c r="AK106" s="114"/>
      <c r="AL106" s="115"/>
      <c r="AM106" s="116"/>
      <c r="AN106" s="111"/>
      <c r="AO106" s="112"/>
      <c r="AP106" s="113"/>
      <c r="AQ106" s="114"/>
      <c r="AR106" s="115"/>
      <c r="AS106" s="116"/>
      <c r="AT106" s="111"/>
      <c r="AU106" s="112"/>
      <c r="AV106" s="113"/>
      <c r="AW106" s="114"/>
      <c r="AX106" s="115"/>
      <c r="AY106" s="116"/>
      <c r="AZ106" s="111"/>
      <c r="BA106" s="112"/>
      <c r="BB106" s="113"/>
      <c r="BC106" s="114"/>
      <c r="BD106" s="115"/>
      <c r="BE106" s="116"/>
      <c r="BF106" s="104"/>
      <c r="BG106" s="104"/>
      <c r="BH106" s="104"/>
      <c r="BI106" s="104"/>
      <c r="BJ106" s="107"/>
      <c r="BK106" s="107"/>
      <c r="BL106" s="108"/>
      <c r="BN106" s="165"/>
      <c r="BO106" s="165"/>
      <c r="BR106" s="165"/>
      <c r="BS106" s="165"/>
      <c r="BT106" s="165"/>
      <c r="BU106" s="165"/>
      <c r="BV106" s="165"/>
    </row>
    <row r="107" spans="1:74" hidden="1" x14ac:dyDescent="0.25">
      <c r="A107" s="104"/>
      <c r="B107" s="123"/>
      <c r="C107" s="124"/>
      <c r="D107" s="124"/>
      <c r="E107" s="117"/>
      <c r="F107" s="125"/>
      <c r="G107" s="119"/>
      <c r="H107" s="120"/>
      <c r="I107" s="104"/>
      <c r="J107" s="124"/>
      <c r="K107" s="117"/>
      <c r="L107" s="125"/>
      <c r="M107" s="119"/>
      <c r="N107" s="120"/>
      <c r="O107" s="104"/>
      <c r="P107" s="124"/>
      <c r="Q107" s="117"/>
      <c r="R107" s="125"/>
      <c r="S107" s="119"/>
      <c r="T107" s="120"/>
      <c r="U107" s="104"/>
      <c r="V107" s="124"/>
      <c r="W107" s="117"/>
      <c r="X107" s="125"/>
      <c r="Y107" s="119"/>
      <c r="Z107" s="120"/>
      <c r="AA107" s="104"/>
      <c r="AB107" s="124"/>
      <c r="AC107" s="117"/>
      <c r="AD107" s="125"/>
      <c r="AE107" s="119"/>
      <c r="AF107" s="120"/>
      <c r="AG107" s="104"/>
      <c r="AH107" s="124"/>
      <c r="AI107" s="117"/>
      <c r="AJ107" s="125"/>
      <c r="AK107" s="119"/>
      <c r="AL107" s="120"/>
      <c r="AM107" s="104"/>
      <c r="AN107" s="124"/>
      <c r="AO107" s="117"/>
      <c r="AP107" s="125"/>
      <c r="AQ107" s="119"/>
      <c r="AR107" s="120"/>
      <c r="AS107" s="104"/>
      <c r="AT107" s="124"/>
      <c r="AU107" s="117"/>
      <c r="AV107" s="125"/>
      <c r="AW107" s="119"/>
      <c r="AX107" s="120"/>
      <c r="AY107" s="104"/>
      <c r="AZ107" s="124"/>
      <c r="BA107" s="117"/>
      <c r="BB107" s="125"/>
      <c r="BC107" s="119"/>
      <c r="BD107" s="120"/>
      <c r="BE107" s="104"/>
      <c r="BF107" s="104"/>
      <c r="BG107" s="104"/>
      <c r="BH107" s="104"/>
      <c r="BI107" s="104"/>
      <c r="BJ107" s="107"/>
      <c r="BK107" s="107"/>
      <c r="BL107" s="108"/>
    </row>
    <row r="108" spans="1:74" hidden="1" x14ac:dyDescent="0.25">
      <c r="A108" s="104"/>
      <c r="B108" s="123"/>
      <c r="C108" s="124"/>
      <c r="D108" s="124"/>
      <c r="E108" s="117"/>
      <c r="F108" s="125"/>
      <c r="G108" s="119"/>
      <c r="H108" s="120"/>
      <c r="I108" s="104"/>
      <c r="J108" s="124"/>
      <c r="K108" s="117"/>
      <c r="L108" s="125"/>
      <c r="M108" s="119"/>
      <c r="N108" s="120"/>
      <c r="O108" s="104"/>
      <c r="P108" s="124"/>
      <c r="Q108" s="117"/>
      <c r="R108" s="125"/>
      <c r="S108" s="119"/>
      <c r="T108" s="120"/>
      <c r="U108" s="104"/>
      <c r="V108" s="124"/>
      <c r="W108" s="117"/>
      <c r="X108" s="125"/>
      <c r="Y108" s="119"/>
      <c r="Z108" s="120"/>
      <c r="AA108" s="104"/>
      <c r="AB108" s="124"/>
      <c r="AC108" s="117"/>
      <c r="AD108" s="125"/>
      <c r="AE108" s="119"/>
      <c r="AF108" s="120"/>
      <c r="AG108" s="104"/>
      <c r="AH108" s="124"/>
      <c r="AI108" s="117"/>
      <c r="AJ108" s="125"/>
      <c r="AK108" s="119"/>
      <c r="AL108" s="120"/>
      <c r="AM108" s="104"/>
      <c r="AN108" s="124"/>
      <c r="AO108" s="117"/>
      <c r="AP108" s="125"/>
      <c r="AQ108" s="119"/>
      <c r="AR108" s="120"/>
      <c r="AS108" s="104"/>
      <c r="AT108" s="124"/>
      <c r="AU108" s="117"/>
      <c r="AV108" s="125"/>
      <c r="AW108" s="119"/>
      <c r="AX108" s="120"/>
      <c r="AY108" s="104"/>
      <c r="AZ108" s="124"/>
      <c r="BA108" s="117"/>
      <c r="BB108" s="125"/>
      <c r="BC108" s="119"/>
      <c r="BD108" s="120"/>
      <c r="BE108" s="104"/>
      <c r="BF108" s="104"/>
      <c r="BG108" s="104"/>
      <c r="BH108" s="104"/>
      <c r="BI108" s="104"/>
      <c r="BJ108" s="107"/>
      <c r="BK108" s="107"/>
      <c r="BL108" s="108"/>
      <c r="BR108" s="165"/>
      <c r="BS108" s="165"/>
      <c r="BT108" s="165"/>
      <c r="BU108" s="165"/>
      <c r="BV108" s="165"/>
    </row>
    <row r="109" spans="1:74" hidden="1" x14ac:dyDescent="0.25">
      <c r="A109" s="104"/>
      <c r="B109" s="123"/>
      <c r="C109" s="124"/>
      <c r="D109" s="124"/>
      <c r="E109" s="117"/>
      <c r="F109" s="125"/>
      <c r="G109" s="119"/>
      <c r="H109" s="120"/>
      <c r="I109" s="104"/>
      <c r="J109" s="124"/>
      <c r="K109" s="117"/>
      <c r="L109" s="125"/>
      <c r="M109" s="119"/>
      <c r="N109" s="120"/>
      <c r="O109" s="104"/>
      <c r="P109" s="124"/>
      <c r="Q109" s="117"/>
      <c r="R109" s="125"/>
      <c r="S109" s="119"/>
      <c r="T109" s="120"/>
      <c r="U109" s="104"/>
      <c r="V109" s="124"/>
      <c r="W109" s="117"/>
      <c r="X109" s="125"/>
      <c r="Y109" s="119"/>
      <c r="Z109" s="120"/>
      <c r="AA109" s="104"/>
      <c r="AB109" s="124"/>
      <c r="AC109" s="117"/>
      <c r="AD109" s="125"/>
      <c r="AE109" s="119"/>
      <c r="AF109" s="120"/>
      <c r="AG109" s="104"/>
      <c r="AH109" s="124"/>
      <c r="AI109" s="117"/>
      <c r="AJ109" s="125"/>
      <c r="AK109" s="119"/>
      <c r="AL109" s="120"/>
      <c r="AM109" s="104"/>
      <c r="AN109" s="124"/>
      <c r="AO109" s="117"/>
      <c r="AP109" s="125"/>
      <c r="AQ109" s="119"/>
      <c r="AR109" s="120"/>
      <c r="AS109" s="104"/>
      <c r="AT109" s="124"/>
      <c r="AU109" s="117"/>
      <c r="AV109" s="125"/>
      <c r="AW109" s="119"/>
      <c r="AX109" s="120"/>
      <c r="AY109" s="104"/>
      <c r="AZ109" s="124"/>
      <c r="BA109" s="117"/>
      <c r="BB109" s="125"/>
      <c r="BC109" s="119"/>
      <c r="BD109" s="120"/>
      <c r="BE109" s="104"/>
      <c r="BF109" s="104"/>
      <c r="BG109" s="104"/>
      <c r="BH109" s="104"/>
      <c r="BI109" s="104"/>
      <c r="BJ109" s="107"/>
      <c r="BK109" s="107"/>
      <c r="BL109" s="108"/>
    </row>
    <row r="110" spans="1:74" hidden="1" x14ac:dyDescent="0.25">
      <c r="A110" s="104"/>
      <c r="B110" s="123"/>
      <c r="C110" s="124"/>
      <c r="D110" s="124"/>
      <c r="E110" s="117"/>
      <c r="F110" s="125"/>
      <c r="G110" s="119"/>
      <c r="H110" s="104"/>
      <c r="I110" s="104"/>
      <c r="J110" s="124"/>
      <c r="K110" s="117"/>
      <c r="L110" s="125"/>
      <c r="M110" s="119"/>
      <c r="N110" s="104"/>
      <c r="O110" s="104"/>
      <c r="P110" s="124"/>
      <c r="Q110" s="117"/>
      <c r="R110" s="125"/>
      <c r="S110" s="119"/>
      <c r="T110" s="104"/>
      <c r="U110" s="104"/>
      <c r="V110" s="124"/>
      <c r="W110" s="117"/>
      <c r="X110" s="125"/>
      <c r="Y110" s="119"/>
      <c r="Z110" s="104"/>
      <c r="AA110" s="104"/>
      <c r="AB110" s="124"/>
      <c r="AC110" s="117"/>
      <c r="AD110" s="125"/>
      <c r="AE110" s="119"/>
      <c r="AF110" s="104"/>
      <c r="AG110" s="104"/>
      <c r="AH110" s="124"/>
      <c r="AI110" s="117"/>
      <c r="AJ110" s="125"/>
      <c r="AK110" s="119"/>
      <c r="AL110" s="104"/>
      <c r="AM110" s="104"/>
      <c r="AN110" s="124"/>
      <c r="AO110" s="117"/>
      <c r="AP110" s="125"/>
      <c r="AQ110" s="119"/>
      <c r="AR110" s="104"/>
      <c r="AS110" s="104"/>
      <c r="AT110" s="124"/>
      <c r="AU110" s="117"/>
      <c r="AV110" s="125"/>
      <c r="AW110" s="119"/>
      <c r="AX110" s="104"/>
      <c r="AY110" s="104"/>
      <c r="AZ110" s="124"/>
      <c r="BA110" s="104"/>
      <c r="BB110" s="104"/>
      <c r="BC110" s="119"/>
      <c r="BD110" s="104"/>
      <c r="BE110" s="104"/>
      <c r="BF110" s="104"/>
      <c r="BG110" s="104"/>
      <c r="BH110" s="104"/>
      <c r="BI110" s="104"/>
      <c r="BJ110" s="107"/>
      <c r="BK110" s="107"/>
      <c r="BL110" s="108"/>
    </row>
    <row r="111" spans="1:74" hidden="1" x14ac:dyDescent="0.25">
      <c r="A111" s="109"/>
      <c r="B111" s="110"/>
      <c r="C111" s="110"/>
      <c r="D111" s="111"/>
      <c r="E111" s="112"/>
      <c r="F111" s="113"/>
      <c r="G111" s="114"/>
      <c r="H111" s="115"/>
      <c r="I111" s="116"/>
      <c r="J111" s="111"/>
      <c r="K111" s="112"/>
      <c r="L111" s="113"/>
      <c r="M111" s="114"/>
      <c r="N111" s="115"/>
      <c r="O111" s="116"/>
      <c r="P111" s="111"/>
      <c r="Q111" s="112"/>
      <c r="R111" s="113"/>
      <c r="S111" s="114"/>
      <c r="T111" s="115"/>
      <c r="U111" s="116"/>
      <c r="V111" s="111"/>
      <c r="W111" s="112"/>
      <c r="X111" s="113"/>
      <c r="Y111" s="114"/>
      <c r="Z111" s="115"/>
      <c r="AA111" s="116"/>
      <c r="AB111" s="111"/>
      <c r="AC111" s="112"/>
      <c r="AD111" s="113"/>
      <c r="AE111" s="114"/>
      <c r="AF111" s="115"/>
      <c r="AG111" s="116"/>
      <c r="AH111" s="111"/>
      <c r="AI111" s="112"/>
      <c r="AJ111" s="113"/>
      <c r="AK111" s="114"/>
      <c r="AL111" s="115"/>
      <c r="AM111" s="116"/>
      <c r="AN111" s="111"/>
      <c r="AO111" s="112"/>
      <c r="AP111" s="113"/>
      <c r="AQ111" s="114"/>
      <c r="AR111" s="115"/>
      <c r="AS111" s="116"/>
      <c r="AT111" s="111"/>
      <c r="AU111" s="112"/>
      <c r="AV111" s="113"/>
      <c r="AW111" s="114"/>
      <c r="AX111" s="115"/>
      <c r="AY111" s="116"/>
      <c r="AZ111" s="111"/>
      <c r="BA111" s="112"/>
      <c r="BB111" s="113"/>
      <c r="BC111" s="114"/>
      <c r="BD111" s="115"/>
      <c r="BE111" s="116"/>
      <c r="BF111" s="104"/>
      <c r="BG111" s="104"/>
      <c r="BH111" s="104"/>
      <c r="BI111" s="104"/>
      <c r="BJ111" s="107"/>
      <c r="BK111" s="107"/>
      <c r="BL111" s="108"/>
      <c r="BN111" s="165"/>
      <c r="BO111" s="165"/>
      <c r="BR111" s="165"/>
      <c r="BS111" s="165"/>
      <c r="BT111" s="165"/>
      <c r="BU111" s="165"/>
      <c r="BV111" s="165"/>
    </row>
    <row r="112" spans="1:74" hidden="1" x14ac:dyDescent="0.25">
      <c r="A112" s="104"/>
      <c r="B112" s="123"/>
      <c r="C112" s="124"/>
      <c r="D112" s="124"/>
      <c r="E112" s="117"/>
      <c r="F112" s="125"/>
      <c r="G112" s="119"/>
      <c r="H112" s="120"/>
      <c r="I112" s="104"/>
      <c r="J112" s="124"/>
      <c r="K112" s="117"/>
      <c r="L112" s="125"/>
      <c r="M112" s="119"/>
      <c r="N112" s="120"/>
      <c r="O112" s="104"/>
      <c r="P112" s="124"/>
      <c r="Q112" s="117"/>
      <c r="R112" s="125"/>
      <c r="S112" s="119"/>
      <c r="T112" s="120"/>
      <c r="U112" s="104"/>
      <c r="V112" s="124"/>
      <c r="W112" s="117"/>
      <c r="X112" s="125"/>
      <c r="Y112" s="119"/>
      <c r="Z112" s="120"/>
      <c r="AA112" s="104"/>
      <c r="AB112" s="124"/>
      <c r="AC112" s="117"/>
      <c r="AD112" s="125"/>
      <c r="AE112" s="119"/>
      <c r="AF112" s="120"/>
      <c r="AG112" s="104"/>
      <c r="AH112" s="124"/>
      <c r="AI112" s="117"/>
      <c r="AJ112" s="125"/>
      <c r="AK112" s="119"/>
      <c r="AL112" s="120"/>
      <c r="AM112" s="104"/>
      <c r="AN112" s="124"/>
      <c r="AO112" s="117"/>
      <c r="AP112" s="125"/>
      <c r="AQ112" s="119"/>
      <c r="AR112" s="120"/>
      <c r="AS112" s="104"/>
      <c r="AT112" s="124"/>
      <c r="AU112" s="117"/>
      <c r="AV112" s="125"/>
      <c r="AW112" s="119"/>
      <c r="AX112" s="120"/>
      <c r="AY112" s="104"/>
      <c r="AZ112" s="124"/>
      <c r="BA112" s="117"/>
      <c r="BB112" s="125"/>
      <c r="BC112" s="119"/>
      <c r="BD112" s="120"/>
      <c r="BE112" s="104"/>
      <c r="BF112" s="104"/>
      <c r="BG112" s="104"/>
      <c r="BH112" s="104"/>
      <c r="BI112" s="104"/>
      <c r="BJ112" s="107"/>
      <c r="BK112" s="107"/>
      <c r="BL112" s="108"/>
    </row>
    <row r="113" spans="1:74" hidden="1" x14ac:dyDescent="0.25">
      <c r="A113" s="104"/>
      <c r="B113" s="123"/>
      <c r="C113" s="124"/>
      <c r="D113" s="124"/>
      <c r="E113" s="117"/>
      <c r="F113" s="125"/>
      <c r="G113" s="119"/>
      <c r="H113" s="120"/>
      <c r="I113" s="104"/>
      <c r="J113" s="124"/>
      <c r="K113" s="117"/>
      <c r="L113" s="125"/>
      <c r="M113" s="119"/>
      <c r="N113" s="120"/>
      <c r="O113" s="104"/>
      <c r="P113" s="124"/>
      <c r="Q113" s="117"/>
      <c r="R113" s="125"/>
      <c r="S113" s="119"/>
      <c r="T113" s="120"/>
      <c r="U113" s="104"/>
      <c r="V113" s="124"/>
      <c r="W113" s="117"/>
      <c r="X113" s="125"/>
      <c r="Y113" s="119"/>
      <c r="Z113" s="120"/>
      <c r="AA113" s="104"/>
      <c r="AB113" s="124"/>
      <c r="AC113" s="117"/>
      <c r="AD113" s="125"/>
      <c r="AE113" s="119"/>
      <c r="AF113" s="120"/>
      <c r="AG113" s="104"/>
      <c r="AH113" s="124"/>
      <c r="AI113" s="117"/>
      <c r="AJ113" s="125"/>
      <c r="AK113" s="119"/>
      <c r="AL113" s="120"/>
      <c r="AM113" s="104"/>
      <c r="AN113" s="124"/>
      <c r="AO113" s="117"/>
      <c r="AP113" s="125"/>
      <c r="AQ113" s="119"/>
      <c r="AR113" s="120"/>
      <c r="AS113" s="104"/>
      <c r="AT113" s="124"/>
      <c r="AU113" s="117"/>
      <c r="AV113" s="125"/>
      <c r="AW113" s="119"/>
      <c r="AX113" s="120"/>
      <c r="AY113" s="104"/>
      <c r="AZ113" s="124"/>
      <c r="BA113" s="117"/>
      <c r="BB113" s="125"/>
      <c r="BC113" s="119"/>
      <c r="BD113" s="120"/>
      <c r="BE113" s="104"/>
      <c r="BF113" s="104"/>
      <c r="BG113" s="104"/>
      <c r="BH113" s="104"/>
      <c r="BI113" s="104"/>
      <c r="BJ113" s="107"/>
      <c r="BK113" s="107"/>
      <c r="BL113" s="108"/>
      <c r="BR113" s="165"/>
      <c r="BS113" s="165"/>
      <c r="BT113" s="165"/>
      <c r="BU113" s="165"/>
      <c r="BV113" s="165"/>
    </row>
    <row r="114" spans="1:74" hidden="1" x14ac:dyDescent="0.25">
      <c r="A114" s="104"/>
      <c r="B114" s="123"/>
      <c r="C114" s="124"/>
      <c r="D114" s="124"/>
      <c r="E114" s="117"/>
      <c r="F114" s="125"/>
      <c r="G114" s="119"/>
      <c r="H114" s="120"/>
      <c r="I114" s="104"/>
      <c r="J114" s="124"/>
      <c r="K114" s="117"/>
      <c r="L114" s="125"/>
      <c r="M114" s="119"/>
      <c r="N114" s="120"/>
      <c r="O114" s="104"/>
      <c r="P114" s="124"/>
      <c r="Q114" s="117"/>
      <c r="R114" s="125"/>
      <c r="S114" s="119"/>
      <c r="T114" s="120"/>
      <c r="U114" s="104"/>
      <c r="V114" s="124"/>
      <c r="W114" s="117"/>
      <c r="X114" s="125"/>
      <c r="Y114" s="119"/>
      <c r="Z114" s="120"/>
      <c r="AA114" s="104"/>
      <c r="AB114" s="124"/>
      <c r="AC114" s="117"/>
      <c r="AD114" s="125"/>
      <c r="AE114" s="119"/>
      <c r="AF114" s="120"/>
      <c r="AG114" s="104"/>
      <c r="AH114" s="124"/>
      <c r="AI114" s="117"/>
      <c r="AJ114" s="125"/>
      <c r="AK114" s="119"/>
      <c r="AL114" s="120"/>
      <c r="AM114" s="104"/>
      <c r="AN114" s="124"/>
      <c r="AO114" s="117"/>
      <c r="AP114" s="125"/>
      <c r="AQ114" s="119"/>
      <c r="AR114" s="120"/>
      <c r="AS114" s="104"/>
      <c r="AT114" s="124"/>
      <c r="AU114" s="117"/>
      <c r="AV114" s="125"/>
      <c r="AW114" s="119"/>
      <c r="AX114" s="120"/>
      <c r="AY114" s="104"/>
      <c r="AZ114" s="124"/>
      <c r="BA114" s="117"/>
      <c r="BB114" s="125"/>
      <c r="BC114" s="119"/>
      <c r="BD114" s="120"/>
      <c r="BE114" s="104"/>
      <c r="BF114" s="104"/>
      <c r="BG114" s="104"/>
      <c r="BH114" s="104"/>
      <c r="BI114" s="104"/>
      <c r="BJ114" s="107"/>
      <c r="BK114" s="107"/>
      <c r="BL114" s="108"/>
    </row>
    <row r="115" spans="1:74" hidden="1" x14ac:dyDescent="0.25">
      <c r="A115" s="104"/>
      <c r="B115" s="123"/>
      <c r="C115" s="124"/>
      <c r="D115" s="124"/>
      <c r="E115" s="117"/>
      <c r="F115" s="125"/>
      <c r="G115" s="119"/>
      <c r="H115" s="104"/>
      <c r="I115" s="104"/>
      <c r="J115" s="124"/>
      <c r="K115" s="117"/>
      <c r="L115" s="125"/>
      <c r="M115" s="119"/>
      <c r="N115" s="104"/>
      <c r="O115" s="104"/>
      <c r="P115" s="124"/>
      <c r="Q115" s="117"/>
      <c r="R115" s="125"/>
      <c r="S115" s="119"/>
      <c r="T115" s="104"/>
      <c r="U115" s="104"/>
      <c r="V115" s="124"/>
      <c r="W115" s="117"/>
      <c r="X115" s="125"/>
      <c r="Y115" s="119"/>
      <c r="Z115" s="104"/>
      <c r="AA115" s="104"/>
      <c r="AB115" s="124"/>
      <c r="AC115" s="117"/>
      <c r="AD115" s="125"/>
      <c r="AE115" s="119"/>
      <c r="AF115" s="104"/>
      <c r="AG115" s="104"/>
      <c r="AH115" s="124"/>
      <c r="AI115" s="117"/>
      <c r="AJ115" s="125"/>
      <c r="AK115" s="119"/>
      <c r="AL115" s="104"/>
      <c r="AM115" s="104"/>
      <c r="AN115" s="124"/>
      <c r="AO115" s="117"/>
      <c r="AP115" s="125"/>
      <c r="AQ115" s="119"/>
      <c r="AR115" s="104"/>
      <c r="AS115" s="104"/>
      <c r="AT115" s="124"/>
      <c r="AU115" s="117"/>
      <c r="AV115" s="125"/>
      <c r="AW115" s="119"/>
      <c r="AX115" s="104"/>
      <c r="AY115" s="104"/>
      <c r="AZ115" s="124"/>
      <c r="BA115" s="104"/>
      <c r="BB115" s="104"/>
      <c r="BC115" s="119"/>
      <c r="BD115" s="104"/>
      <c r="BE115" s="104"/>
      <c r="BF115" s="104"/>
      <c r="BG115" s="104"/>
      <c r="BH115" s="104"/>
      <c r="BI115" s="104"/>
      <c r="BJ115" s="107"/>
      <c r="BK115" s="107"/>
      <c r="BL115" s="108"/>
    </row>
    <row r="116" spans="1:74" hidden="1" x14ac:dyDescent="0.25">
      <c r="A116" s="109"/>
      <c r="B116" s="110"/>
      <c r="C116" s="110"/>
      <c r="D116" s="111"/>
      <c r="E116" s="112"/>
      <c r="F116" s="113"/>
      <c r="G116" s="114"/>
      <c r="H116" s="115"/>
      <c r="I116" s="116"/>
      <c r="J116" s="111"/>
      <c r="K116" s="112"/>
      <c r="L116" s="113"/>
      <c r="M116" s="114"/>
      <c r="N116" s="115"/>
      <c r="O116" s="116"/>
      <c r="P116" s="111"/>
      <c r="Q116" s="112"/>
      <c r="R116" s="113"/>
      <c r="S116" s="114"/>
      <c r="T116" s="115"/>
      <c r="U116" s="116"/>
      <c r="V116" s="111"/>
      <c r="W116" s="112"/>
      <c r="X116" s="113"/>
      <c r="Y116" s="114"/>
      <c r="Z116" s="115"/>
      <c r="AA116" s="116"/>
      <c r="AB116" s="111"/>
      <c r="AC116" s="112"/>
      <c r="AD116" s="113"/>
      <c r="AE116" s="114"/>
      <c r="AF116" s="115"/>
      <c r="AG116" s="116"/>
      <c r="AH116" s="111"/>
      <c r="AI116" s="112"/>
      <c r="AJ116" s="113"/>
      <c r="AK116" s="114"/>
      <c r="AL116" s="115"/>
      <c r="AM116" s="116"/>
      <c r="AN116" s="111"/>
      <c r="AO116" s="112"/>
      <c r="AP116" s="113"/>
      <c r="AQ116" s="114"/>
      <c r="AR116" s="115"/>
      <c r="AS116" s="116"/>
      <c r="AT116" s="111"/>
      <c r="AU116" s="112"/>
      <c r="AV116" s="113"/>
      <c r="AW116" s="114"/>
      <c r="AX116" s="115"/>
      <c r="AY116" s="116"/>
      <c r="AZ116" s="111"/>
      <c r="BA116" s="112"/>
      <c r="BB116" s="113"/>
      <c r="BC116" s="114"/>
      <c r="BD116" s="115"/>
      <c r="BE116" s="116"/>
      <c r="BF116" s="104"/>
      <c r="BG116" s="104"/>
      <c r="BH116" s="104"/>
      <c r="BI116" s="104"/>
      <c r="BJ116" s="107"/>
      <c r="BK116" s="107"/>
      <c r="BL116" s="108"/>
      <c r="BN116" s="165"/>
      <c r="BO116" s="165"/>
      <c r="BR116" s="165"/>
      <c r="BS116" s="165"/>
      <c r="BT116" s="165"/>
      <c r="BU116" s="165"/>
      <c r="BV116" s="165"/>
    </row>
    <row r="117" spans="1:74" hidden="1" x14ac:dyDescent="0.25">
      <c r="A117" s="104"/>
      <c r="B117" s="123"/>
      <c r="C117" s="124"/>
      <c r="D117" s="124"/>
      <c r="E117" s="117"/>
      <c r="F117" s="125"/>
      <c r="G117" s="119"/>
      <c r="H117" s="120"/>
      <c r="I117" s="104"/>
      <c r="J117" s="124"/>
      <c r="K117" s="117"/>
      <c r="L117" s="125"/>
      <c r="M117" s="119"/>
      <c r="N117" s="120"/>
      <c r="O117" s="104"/>
      <c r="P117" s="124"/>
      <c r="Q117" s="117"/>
      <c r="R117" s="125"/>
      <c r="S117" s="119"/>
      <c r="T117" s="120"/>
      <c r="U117" s="104"/>
      <c r="V117" s="124"/>
      <c r="W117" s="117"/>
      <c r="X117" s="125"/>
      <c r="Y117" s="119"/>
      <c r="Z117" s="120"/>
      <c r="AA117" s="104"/>
      <c r="AB117" s="124"/>
      <c r="AC117" s="117"/>
      <c r="AD117" s="125"/>
      <c r="AE117" s="119"/>
      <c r="AF117" s="120"/>
      <c r="AG117" s="104"/>
      <c r="AH117" s="124"/>
      <c r="AI117" s="117"/>
      <c r="AJ117" s="125"/>
      <c r="AK117" s="119"/>
      <c r="AL117" s="120"/>
      <c r="AM117" s="104"/>
      <c r="AN117" s="124"/>
      <c r="AO117" s="117"/>
      <c r="AP117" s="125"/>
      <c r="AQ117" s="119"/>
      <c r="AR117" s="120"/>
      <c r="AS117" s="104"/>
      <c r="AT117" s="124"/>
      <c r="AU117" s="117"/>
      <c r="AV117" s="125"/>
      <c r="AW117" s="119"/>
      <c r="AX117" s="120"/>
      <c r="AY117" s="104"/>
      <c r="AZ117" s="124"/>
      <c r="BA117" s="117"/>
      <c r="BB117" s="125"/>
      <c r="BC117" s="119"/>
      <c r="BD117" s="120"/>
      <c r="BE117" s="104"/>
      <c r="BF117" s="104"/>
      <c r="BG117" s="104"/>
      <c r="BH117" s="104"/>
      <c r="BI117" s="104"/>
      <c r="BJ117" s="107"/>
      <c r="BK117" s="107"/>
      <c r="BL117" s="108"/>
    </row>
    <row r="118" spans="1:74" hidden="1" x14ac:dyDescent="0.25">
      <c r="A118" s="104"/>
      <c r="B118" s="123"/>
      <c r="C118" s="124"/>
      <c r="D118" s="124"/>
      <c r="E118" s="117"/>
      <c r="F118" s="125"/>
      <c r="G118" s="119"/>
      <c r="H118" s="120"/>
      <c r="I118" s="104"/>
      <c r="J118" s="124"/>
      <c r="K118" s="117"/>
      <c r="L118" s="125"/>
      <c r="M118" s="119"/>
      <c r="N118" s="120"/>
      <c r="O118" s="104"/>
      <c r="P118" s="124"/>
      <c r="Q118" s="117"/>
      <c r="R118" s="125"/>
      <c r="S118" s="119"/>
      <c r="T118" s="120"/>
      <c r="U118" s="104"/>
      <c r="V118" s="124"/>
      <c r="W118" s="117"/>
      <c r="X118" s="125"/>
      <c r="Y118" s="119"/>
      <c r="Z118" s="120"/>
      <c r="AA118" s="104"/>
      <c r="AB118" s="124"/>
      <c r="AC118" s="117"/>
      <c r="AD118" s="125"/>
      <c r="AE118" s="119"/>
      <c r="AF118" s="120"/>
      <c r="AG118" s="104"/>
      <c r="AH118" s="124"/>
      <c r="AI118" s="117"/>
      <c r="AJ118" s="125"/>
      <c r="AK118" s="119"/>
      <c r="AL118" s="120"/>
      <c r="AM118" s="104"/>
      <c r="AN118" s="124"/>
      <c r="AO118" s="117"/>
      <c r="AP118" s="125"/>
      <c r="AQ118" s="119"/>
      <c r="AR118" s="120"/>
      <c r="AS118" s="104"/>
      <c r="AT118" s="124"/>
      <c r="AU118" s="117"/>
      <c r="AV118" s="125"/>
      <c r="AW118" s="119"/>
      <c r="AX118" s="120"/>
      <c r="AY118" s="104"/>
      <c r="AZ118" s="124"/>
      <c r="BA118" s="117"/>
      <c r="BB118" s="125"/>
      <c r="BC118" s="119"/>
      <c r="BD118" s="120"/>
      <c r="BE118" s="104"/>
      <c r="BF118" s="104"/>
      <c r="BG118" s="104"/>
      <c r="BH118" s="104"/>
      <c r="BI118" s="104"/>
      <c r="BJ118" s="107"/>
      <c r="BK118" s="107"/>
      <c r="BL118" s="108"/>
      <c r="BR118" s="165"/>
      <c r="BS118" s="165"/>
      <c r="BT118" s="165"/>
      <c r="BU118" s="165"/>
      <c r="BV118" s="165"/>
    </row>
    <row r="119" spans="1:74" hidden="1" x14ac:dyDescent="0.25">
      <c r="A119" s="104"/>
      <c r="B119" s="123"/>
      <c r="C119" s="124"/>
      <c r="D119" s="124"/>
      <c r="E119" s="117"/>
      <c r="F119" s="125"/>
      <c r="G119" s="119"/>
      <c r="H119" s="120"/>
      <c r="I119" s="104"/>
      <c r="J119" s="124"/>
      <c r="K119" s="117"/>
      <c r="L119" s="125"/>
      <c r="M119" s="119"/>
      <c r="N119" s="120"/>
      <c r="O119" s="104"/>
      <c r="P119" s="124"/>
      <c r="Q119" s="117"/>
      <c r="R119" s="125"/>
      <c r="S119" s="119"/>
      <c r="T119" s="120"/>
      <c r="U119" s="104"/>
      <c r="V119" s="124"/>
      <c r="W119" s="117"/>
      <c r="X119" s="125"/>
      <c r="Y119" s="119"/>
      <c r="Z119" s="120"/>
      <c r="AA119" s="104"/>
      <c r="AB119" s="124"/>
      <c r="AC119" s="117"/>
      <c r="AD119" s="125"/>
      <c r="AE119" s="119"/>
      <c r="AF119" s="120"/>
      <c r="AG119" s="104"/>
      <c r="AH119" s="124"/>
      <c r="AI119" s="117"/>
      <c r="AJ119" s="125"/>
      <c r="AK119" s="119"/>
      <c r="AL119" s="120"/>
      <c r="AM119" s="104"/>
      <c r="AN119" s="124"/>
      <c r="AO119" s="117"/>
      <c r="AP119" s="125"/>
      <c r="AQ119" s="119"/>
      <c r="AR119" s="120"/>
      <c r="AS119" s="104"/>
      <c r="AT119" s="124"/>
      <c r="AU119" s="117"/>
      <c r="AV119" s="125"/>
      <c r="AW119" s="119"/>
      <c r="AX119" s="120"/>
      <c r="AY119" s="104"/>
      <c r="AZ119" s="124"/>
      <c r="BA119" s="117"/>
      <c r="BB119" s="125"/>
      <c r="BC119" s="119"/>
      <c r="BD119" s="120"/>
      <c r="BE119" s="104"/>
      <c r="BF119" s="104"/>
      <c r="BG119" s="104"/>
      <c r="BH119" s="104"/>
      <c r="BI119" s="104"/>
      <c r="BJ119" s="107"/>
      <c r="BK119" s="107"/>
      <c r="BL119" s="108"/>
    </row>
    <row r="120" spans="1:74" hidden="1" x14ac:dyDescent="0.25">
      <c r="A120" s="104"/>
      <c r="B120" s="123"/>
      <c r="C120" s="124"/>
      <c r="D120" s="124"/>
      <c r="E120" s="117"/>
      <c r="F120" s="125"/>
      <c r="G120" s="119"/>
      <c r="H120" s="104"/>
      <c r="I120" s="104"/>
      <c r="J120" s="124"/>
      <c r="K120" s="117"/>
      <c r="L120" s="125"/>
      <c r="M120" s="119"/>
      <c r="N120" s="104"/>
      <c r="O120" s="104"/>
      <c r="P120" s="124"/>
      <c r="Q120" s="117"/>
      <c r="R120" s="125"/>
      <c r="S120" s="119"/>
      <c r="T120" s="104"/>
      <c r="U120" s="104"/>
      <c r="V120" s="124"/>
      <c r="W120" s="117"/>
      <c r="X120" s="125"/>
      <c r="Y120" s="119"/>
      <c r="Z120" s="104"/>
      <c r="AA120" s="104"/>
      <c r="AB120" s="124"/>
      <c r="AC120" s="117"/>
      <c r="AD120" s="125"/>
      <c r="AE120" s="119"/>
      <c r="AF120" s="104"/>
      <c r="AG120" s="104"/>
      <c r="AH120" s="124"/>
      <c r="AI120" s="117"/>
      <c r="AJ120" s="125"/>
      <c r="AK120" s="119"/>
      <c r="AL120" s="104"/>
      <c r="AM120" s="104"/>
      <c r="AN120" s="124"/>
      <c r="AO120" s="117"/>
      <c r="AP120" s="125"/>
      <c r="AQ120" s="119"/>
      <c r="AR120" s="104"/>
      <c r="AS120" s="104"/>
      <c r="AT120" s="124"/>
      <c r="AU120" s="117"/>
      <c r="AV120" s="125"/>
      <c r="AW120" s="119"/>
      <c r="AX120" s="104"/>
      <c r="AY120" s="104"/>
      <c r="AZ120" s="124"/>
      <c r="BA120" s="104"/>
      <c r="BB120" s="104"/>
      <c r="BC120" s="119"/>
      <c r="BD120" s="104"/>
      <c r="BE120" s="104"/>
      <c r="BF120" s="104"/>
      <c r="BG120" s="104"/>
      <c r="BH120" s="104"/>
      <c r="BI120" s="104"/>
      <c r="BJ120" s="107"/>
      <c r="BK120" s="107"/>
      <c r="BL120" s="108"/>
    </row>
    <row r="121" spans="1:74" hidden="1" x14ac:dyDescent="0.25">
      <c r="A121" s="109"/>
      <c r="B121" s="110"/>
      <c r="C121" s="110"/>
      <c r="D121" s="111"/>
      <c r="E121" s="112"/>
      <c r="F121" s="113"/>
      <c r="G121" s="114"/>
      <c r="H121" s="115"/>
      <c r="I121" s="116"/>
      <c r="J121" s="111"/>
      <c r="K121" s="112"/>
      <c r="L121" s="113"/>
      <c r="M121" s="114"/>
      <c r="N121" s="115"/>
      <c r="O121" s="116"/>
      <c r="P121" s="111"/>
      <c r="Q121" s="112"/>
      <c r="R121" s="113"/>
      <c r="S121" s="114"/>
      <c r="T121" s="115"/>
      <c r="U121" s="116"/>
      <c r="V121" s="111"/>
      <c r="W121" s="112"/>
      <c r="X121" s="113"/>
      <c r="Y121" s="114"/>
      <c r="Z121" s="115"/>
      <c r="AA121" s="116"/>
      <c r="AB121" s="111"/>
      <c r="AC121" s="112"/>
      <c r="AD121" s="113"/>
      <c r="AE121" s="114"/>
      <c r="AF121" s="115"/>
      <c r="AG121" s="116"/>
      <c r="AH121" s="111"/>
      <c r="AI121" s="112"/>
      <c r="AJ121" s="113"/>
      <c r="AK121" s="114"/>
      <c r="AL121" s="115"/>
      <c r="AM121" s="116"/>
      <c r="AN121" s="111"/>
      <c r="AO121" s="112"/>
      <c r="AP121" s="113"/>
      <c r="AQ121" s="114"/>
      <c r="AR121" s="115"/>
      <c r="AS121" s="116"/>
      <c r="AT121" s="111"/>
      <c r="AU121" s="112"/>
      <c r="AV121" s="113"/>
      <c r="AW121" s="114"/>
      <c r="AX121" s="115"/>
      <c r="AY121" s="116"/>
      <c r="AZ121" s="111"/>
      <c r="BA121" s="112"/>
      <c r="BB121" s="113"/>
      <c r="BC121" s="114"/>
      <c r="BD121" s="115"/>
      <c r="BE121" s="116"/>
      <c r="BF121" s="104"/>
      <c r="BG121" s="104"/>
      <c r="BH121" s="104"/>
      <c r="BI121" s="104"/>
      <c r="BJ121" s="107"/>
      <c r="BK121" s="107"/>
      <c r="BL121" s="108"/>
      <c r="BN121" s="165"/>
      <c r="BO121" s="165"/>
      <c r="BR121" s="165"/>
      <c r="BS121" s="165"/>
      <c r="BT121" s="165"/>
      <c r="BU121" s="165"/>
      <c r="BV121" s="165"/>
    </row>
    <row r="122" spans="1:74" hidden="1" x14ac:dyDescent="0.25">
      <c r="A122" s="104"/>
      <c r="B122" s="123"/>
      <c r="C122" s="124"/>
      <c r="D122" s="124"/>
      <c r="E122" s="117"/>
      <c r="F122" s="125"/>
      <c r="G122" s="119"/>
      <c r="H122" s="120"/>
      <c r="I122" s="104"/>
      <c r="J122" s="124"/>
      <c r="K122" s="117"/>
      <c r="L122" s="125"/>
      <c r="M122" s="119"/>
      <c r="N122" s="120"/>
      <c r="O122" s="104"/>
      <c r="P122" s="124"/>
      <c r="Q122" s="117"/>
      <c r="R122" s="125"/>
      <c r="S122" s="119"/>
      <c r="T122" s="120"/>
      <c r="U122" s="104"/>
      <c r="V122" s="124"/>
      <c r="W122" s="117"/>
      <c r="X122" s="125"/>
      <c r="Y122" s="119"/>
      <c r="Z122" s="120"/>
      <c r="AA122" s="104"/>
      <c r="AB122" s="124"/>
      <c r="AC122" s="117"/>
      <c r="AD122" s="125"/>
      <c r="AE122" s="119"/>
      <c r="AF122" s="120"/>
      <c r="AG122" s="104"/>
      <c r="AH122" s="124"/>
      <c r="AI122" s="117"/>
      <c r="AJ122" s="125"/>
      <c r="AK122" s="119"/>
      <c r="AL122" s="120"/>
      <c r="AM122" s="104"/>
      <c r="AN122" s="124"/>
      <c r="AO122" s="117"/>
      <c r="AP122" s="125"/>
      <c r="AQ122" s="119"/>
      <c r="AR122" s="120"/>
      <c r="AS122" s="104"/>
      <c r="AT122" s="124"/>
      <c r="AU122" s="117"/>
      <c r="AV122" s="125"/>
      <c r="AW122" s="119"/>
      <c r="AX122" s="120"/>
      <c r="AY122" s="104"/>
      <c r="AZ122" s="124"/>
      <c r="BA122" s="117"/>
      <c r="BB122" s="125"/>
      <c r="BC122" s="119"/>
      <c r="BD122" s="120"/>
      <c r="BE122" s="104"/>
      <c r="BF122" s="104"/>
      <c r="BG122" s="104"/>
      <c r="BH122" s="104"/>
      <c r="BI122" s="104"/>
      <c r="BJ122" s="107"/>
      <c r="BK122" s="107"/>
      <c r="BL122" s="108"/>
    </row>
    <row r="123" spans="1:74" hidden="1" x14ac:dyDescent="0.25">
      <c r="A123" s="104"/>
      <c r="B123" s="123"/>
      <c r="C123" s="124"/>
      <c r="D123" s="124"/>
      <c r="E123" s="117"/>
      <c r="F123" s="125"/>
      <c r="G123" s="119"/>
      <c r="H123" s="120"/>
      <c r="I123" s="104"/>
      <c r="J123" s="124"/>
      <c r="K123" s="117"/>
      <c r="L123" s="125"/>
      <c r="M123" s="119"/>
      <c r="N123" s="120"/>
      <c r="O123" s="104"/>
      <c r="P123" s="124"/>
      <c r="Q123" s="117"/>
      <c r="R123" s="125"/>
      <c r="S123" s="119"/>
      <c r="T123" s="120"/>
      <c r="U123" s="104"/>
      <c r="V123" s="124"/>
      <c r="W123" s="117"/>
      <c r="X123" s="125"/>
      <c r="Y123" s="119"/>
      <c r="Z123" s="120"/>
      <c r="AA123" s="104"/>
      <c r="AB123" s="124"/>
      <c r="AC123" s="117"/>
      <c r="AD123" s="125"/>
      <c r="AE123" s="119"/>
      <c r="AF123" s="120"/>
      <c r="AG123" s="104"/>
      <c r="AH123" s="124"/>
      <c r="AI123" s="117"/>
      <c r="AJ123" s="125"/>
      <c r="AK123" s="119"/>
      <c r="AL123" s="120"/>
      <c r="AM123" s="104"/>
      <c r="AN123" s="124"/>
      <c r="AO123" s="117"/>
      <c r="AP123" s="125"/>
      <c r="AQ123" s="119"/>
      <c r="AR123" s="120"/>
      <c r="AS123" s="104"/>
      <c r="AT123" s="124"/>
      <c r="AU123" s="117"/>
      <c r="AV123" s="125"/>
      <c r="AW123" s="119"/>
      <c r="AX123" s="120"/>
      <c r="AY123" s="104"/>
      <c r="AZ123" s="124"/>
      <c r="BA123" s="117"/>
      <c r="BB123" s="125"/>
      <c r="BC123" s="119"/>
      <c r="BD123" s="120"/>
      <c r="BE123" s="104"/>
      <c r="BF123" s="104"/>
      <c r="BG123" s="104"/>
      <c r="BH123" s="104"/>
      <c r="BI123" s="104"/>
      <c r="BJ123" s="107"/>
      <c r="BK123" s="107"/>
      <c r="BL123" s="108"/>
      <c r="BR123" s="165"/>
      <c r="BS123" s="165"/>
      <c r="BT123" s="165"/>
      <c r="BU123" s="165"/>
      <c r="BV123" s="165"/>
    </row>
    <row r="124" spans="1:74" hidden="1" x14ac:dyDescent="0.25">
      <c r="A124" s="104"/>
      <c r="B124" s="123"/>
      <c r="C124" s="124"/>
      <c r="D124" s="124"/>
      <c r="E124" s="117"/>
      <c r="F124" s="125"/>
      <c r="G124" s="119"/>
      <c r="H124" s="120"/>
      <c r="I124" s="104"/>
      <c r="J124" s="124"/>
      <c r="K124" s="117"/>
      <c r="L124" s="125"/>
      <c r="M124" s="119"/>
      <c r="N124" s="120"/>
      <c r="O124" s="104"/>
      <c r="P124" s="124"/>
      <c r="Q124" s="117"/>
      <c r="R124" s="125"/>
      <c r="S124" s="119"/>
      <c r="T124" s="120"/>
      <c r="U124" s="104"/>
      <c r="V124" s="124"/>
      <c r="W124" s="117"/>
      <c r="X124" s="125"/>
      <c r="Y124" s="119"/>
      <c r="Z124" s="120"/>
      <c r="AA124" s="104"/>
      <c r="AB124" s="124"/>
      <c r="AC124" s="117"/>
      <c r="AD124" s="125"/>
      <c r="AE124" s="119"/>
      <c r="AF124" s="120"/>
      <c r="AG124" s="104"/>
      <c r="AH124" s="124"/>
      <c r="AI124" s="117"/>
      <c r="AJ124" s="125"/>
      <c r="AK124" s="119"/>
      <c r="AL124" s="120"/>
      <c r="AM124" s="104"/>
      <c r="AN124" s="124"/>
      <c r="AO124" s="117"/>
      <c r="AP124" s="125"/>
      <c r="AQ124" s="119"/>
      <c r="AR124" s="120"/>
      <c r="AS124" s="104"/>
      <c r="AT124" s="124"/>
      <c r="AU124" s="117"/>
      <c r="AV124" s="125"/>
      <c r="AW124" s="119"/>
      <c r="AX124" s="120"/>
      <c r="AY124" s="104"/>
      <c r="AZ124" s="124"/>
      <c r="BA124" s="117"/>
      <c r="BB124" s="125"/>
      <c r="BC124" s="119"/>
      <c r="BD124" s="120"/>
      <c r="BE124" s="104"/>
      <c r="BF124" s="104"/>
      <c r="BG124" s="104"/>
      <c r="BH124" s="104"/>
      <c r="BI124" s="104"/>
      <c r="BJ124" s="107"/>
      <c r="BK124" s="107"/>
      <c r="BL124" s="108"/>
    </row>
    <row r="125" spans="1:74" hidden="1" x14ac:dyDescent="0.25">
      <c r="A125" s="104"/>
      <c r="B125" s="123"/>
      <c r="C125" s="124"/>
      <c r="D125" s="124"/>
      <c r="E125" s="117"/>
      <c r="F125" s="125"/>
      <c r="G125" s="119"/>
      <c r="H125" s="104"/>
      <c r="I125" s="104"/>
      <c r="J125" s="124"/>
      <c r="K125" s="117"/>
      <c r="L125" s="125"/>
      <c r="M125" s="119"/>
      <c r="N125" s="104"/>
      <c r="O125" s="104"/>
      <c r="P125" s="124"/>
      <c r="Q125" s="117"/>
      <c r="R125" s="125"/>
      <c r="S125" s="119"/>
      <c r="T125" s="104"/>
      <c r="U125" s="104"/>
      <c r="V125" s="124"/>
      <c r="W125" s="117"/>
      <c r="X125" s="125"/>
      <c r="Y125" s="119"/>
      <c r="Z125" s="104"/>
      <c r="AA125" s="104"/>
      <c r="AB125" s="124"/>
      <c r="AC125" s="117"/>
      <c r="AD125" s="125"/>
      <c r="AE125" s="119"/>
      <c r="AF125" s="104"/>
      <c r="AG125" s="104"/>
      <c r="AH125" s="124"/>
      <c r="AI125" s="117"/>
      <c r="AJ125" s="125"/>
      <c r="AK125" s="119"/>
      <c r="AL125" s="104"/>
      <c r="AM125" s="104"/>
      <c r="AN125" s="124"/>
      <c r="AO125" s="117"/>
      <c r="AP125" s="125"/>
      <c r="AQ125" s="119"/>
      <c r="AR125" s="104"/>
      <c r="AS125" s="104"/>
      <c r="AT125" s="124"/>
      <c r="AU125" s="117"/>
      <c r="AV125" s="125"/>
      <c r="AW125" s="119"/>
      <c r="AX125" s="104"/>
      <c r="AY125" s="104"/>
      <c r="AZ125" s="124"/>
      <c r="BA125" s="104"/>
      <c r="BB125" s="104"/>
      <c r="BC125" s="119"/>
      <c r="BD125" s="104"/>
      <c r="BE125" s="104"/>
      <c r="BF125" s="104"/>
      <c r="BG125" s="104"/>
      <c r="BH125" s="104"/>
      <c r="BI125" s="104"/>
      <c r="BJ125" s="107"/>
      <c r="BK125" s="107"/>
      <c r="BL125" s="108"/>
    </row>
    <row r="126" spans="1:74" hidden="1" x14ac:dyDescent="0.25">
      <c r="A126" s="109"/>
      <c r="B126" s="110"/>
      <c r="C126" s="110"/>
      <c r="D126" s="111"/>
      <c r="E126" s="112"/>
      <c r="F126" s="113"/>
      <c r="G126" s="114"/>
      <c r="H126" s="115"/>
      <c r="I126" s="116"/>
      <c r="J126" s="111"/>
      <c r="K126" s="112"/>
      <c r="L126" s="113"/>
      <c r="M126" s="114"/>
      <c r="N126" s="115"/>
      <c r="O126" s="116"/>
      <c r="P126" s="111"/>
      <c r="Q126" s="112"/>
      <c r="R126" s="113"/>
      <c r="S126" s="114"/>
      <c r="T126" s="115"/>
      <c r="U126" s="116"/>
      <c r="V126" s="111"/>
      <c r="W126" s="112"/>
      <c r="X126" s="113"/>
      <c r="Y126" s="114"/>
      <c r="Z126" s="115"/>
      <c r="AA126" s="116"/>
      <c r="AB126" s="111"/>
      <c r="AC126" s="112"/>
      <c r="AD126" s="113"/>
      <c r="AE126" s="114"/>
      <c r="AF126" s="115"/>
      <c r="AG126" s="116"/>
      <c r="AH126" s="111"/>
      <c r="AI126" s="112"/>
      <c r="AJ126" s="113"/>
      <c r="AK126" s="114"/>
      <c r="AL126" s="115"/>
      <c r="AM126" s="116"/>
      <c r="AN126" s="111"/>
      <c r="AO126" s="112"/>
      <c r="AP126" s="113"/>
      <c r="AQ126" s="114"/>
      <c r="AR126" s="115"/>
      <c r="AS126" s="116"/>
      <c r="AT126" s="111"/>
      <c r="AU126" s="112"/>
      <c r="AV126" s="113"/>
      <c r="AW126" s="114"/>
      <c r="AX126" s="115"/>
      <c r="AY126" s="116"/>
      <c r="AZ126" s="111"/>
      <c r="BA126" s="112"/>
      <c r="BB126" s="113"/>
      <c r="BC126" s="114"/>
      <c r="BD126" s="115"/>
      <c r="BE126" s="116"/>
      <c r="BF126" s="104"/>
      <c r="BG126" s="104"/>
      <c r="BH126" s="104"/>
      <c r="BI126" s="104"/>
      <c r="BJ126" s="107"/>
      <c r="BK126" s="107"/>
      <c r="BL126" s="108"/>
      <c r="BN126" s="165"/>
      <c r="BO126" s="165"/>
      <c r="BR126" s="165"/>
      <c r="BS126" s="165"/>
      <c r="BT126" s="165"/>
      <c r="BU126" s="165"/>
      <c r="BV126" s="165"/>
    </row>
    <row r="127" spans="1:74" hidden="1" x14ac:dyDescent="0.25">
      <c r="A127" s="104"/>
      <c r="B127" s="123"/>
      <c r="C127" s="124"/>
      <c r="D127" s="124"/>
      <c r="E127" s="117"/>
      <c r="F127" s="125"/>
      <c r="G127" s="119"/>
      <c r="H127" s="120"/>
      <c r="I127" s="104"/>
      <c r="J127" s="124"/>
      <c r="K127" s="117"/>
      <c r="L127" s="125"/>
      <c r="M127" s="119"/>
      <c r="N127" s="120"/>
      <c r="O127" s="104"/>
      <c r="P127" s="124"/>
      <c r="Q127" s="117"/>
      <c r="R127" s="125"/>
      <c r="S127" s="119"/>
      <c r="T127" s="120"/>
      <c r="U127" s="104"/>
      <c r="V127" s="124"/>
      <c r="W127" s="117"/>
      <c r="X127" s="125"/>
      <c r="Y127" s="119"/>
      <c r="Z127" s="120"/>
      <c r="AA127" s="104"/>
      <c r="AB127" s="124"/>
      <c r="AC127" s="117"/>
      <c r="AD127" s="125"/>
      <c r="AE127" s="119"/>
      <c r="AF127" s="120"/>
      <c r="AG127" s="104"/>
      <c r="AH127" s="124"/>
      <c r="AI127" s="117"/>
      <c r="AJ127" s="125"/>
      <c r="AK127" s="119"/>
      <c r="AL127" s="120"/>
      <c r="AM127" s="104"/>
      <c r="AN127" s="124"/>
      <c r="AO127" s="117"/>
      <c r="AP127" s="125"/>
      <c r="AQ127" s="119"/>
      <c r="AR127" s="120"/>
      <c r="AS127" s="104"/>
      <c r="AT127" s="124"/>
      <c r="AU127" s="117"/>
      <c r="AV127" s="125"/>
      <c r="AW127" s="119"/>
      <c r="AX127" s="120"/>
      <c r="AY127" s="104"/>
      <c r="AZ127" s="124"/>
      <c r="BA127" s="117"/>
      <c r="BB127" s="125"/>
      <c r="BC127" s="119"/>
      <c r="BD127" s="120"/>
      <c r="BE127" s="104"/>
      <c r="BF127" s="104"/>
      <c r="BG127" s="104"/>
      <c r="BH127" s="104"/>
      <c r="BI127" s="104"/>
      <c r="BJ127" s="107"/>
      <c r="BK127" s="107"/>
      <c r="BL127" s="108"/>
    </row>
    <row r="128" spans="1:74" hidden="1" x14ac:dyDescent="0.25">
      <c r="A128" s="104"/>
      <c r="B128" s="123"/>
      <c r="C128" s="124"/>
      <c r="D128" s="124"/>
      <c r="E128" s="117"/>
      <c r="F128" s="125"/>
      <c r="G128" s="119"/>
      <c r="H128" s="120"/>
      <c r="I128" s="104"/>
      <c r="J128" s="124"/>
      <c r="K128" s="117"/>
      <c r="L128" s="125"/>
      <c r="M128" s="119"/>
      <c r="N128" s="120"/>
      <c r="O128" s="104"/>
      <c r="P128" s="124"/>
      <c r="Q128" s="117"/>
      <c r="R128" s="125"/>
      <c r="S128" s="119"/>
      <c r="T128" s="120"/>
      <c r="U128" s="104"/>
      <c r="V128" s="124"/>
      <c r="W128" s="117"/>
      <c r="X128" s="125"/>
      <c r="Y128" s="119"/>
      <c r="Z128" s="120"/>
      <c r="AA128" s="104"/>
      <c r="AB128" s="124"/>
      <c r="AC128" s="117"/>
      <c r="AD128" s="125"/>
      <c r="AE128" s="119"/>
      <c r="AF128" s="120"/>
      <c r="AG128" s="104"/>
      <c r="AH128" s="124"/>
      <c r="AI128" s="117"/>
      <c r="AJ128" s="125"/>
      <c r="AK128" s="119"/>
      <c r="AL128" s="120"/>
      <c r="AM128" s="104"/>
      <c r="AN128" s="124"/>
      <c r="AO128" s="117"/>
      <c r="AP128" s="125"/>
      <c r="AQ128" s="119"/>
      <c r="AR128" s="120"/>
      <c r="AS128" s="104"/>
      <c r="AT128" s="124"/>
      <c r="AU128" s="117"/>
      <c r="AV128" s="125"/>
      <c r="AW128" s="119"/>
      <c r="AX128" s="120"/>
      <c r="AY128" s="104"/>
      <c r="AZ128" s="124"/>
      <c r="BA128" s="117"/>
      <c r="BB128" s="125"/>
      <c r="BC128" s="119"/>
      <c r="BD128" s="120"/>
      <c r="BE128" s="104"/>
      <c r="BF128" s="104"/>
      <c r="BG128" s="104"/>
      <c r="BH128" s="104"/>
      <c r="BI128" s="104"/>
      <c r="BJ128" s="107"/>
      <c r="BK128" s="107"/>
      <c r="BL128" s="108"/>
      <c r="BR128" s="165"/>
      <c r="BS128" s="165"/>
      <c r="BT128" s="165"/>
      <c r="BU128" s="165"/>
      <c r="BV128" s="165"/>
    </row>
    <row r="129" spans="1:74" hidden="1" x14ac:dyDescent="0.25">
      <c r="A129" s="104"/>
      <c r="B129" s="123"/>
      <c r="C129" s="124"/>
      <c r="D129" s="124"/>
      <c r="E129" s="117"/>
      <c r="F129" s="125"/>
      <c r="G129" s="119"/>
      <c r="H129" s="120"/>
      <c r="I129" s="104"/>
      <c r="J129" s="124"/>
      <c r="K129" s="117"/>
      <c r="L129" s="125"/>
      <c r="M129" s="119"/>
      <c r="N129" s="120"/>
      <c r="O129" s="104"/>
      <c r="P129" s="124"/>
      <c r="Q129" s="117"/>
      <c r="R129" s="125"/>
      <c r="S129" s="119"/>
      <c r="T129" s="120"/>
      <c r="U129" s="104"/>
      <c r="V129" s="124"/>
      <c r="W129" s="117"/>
      <c r="X129" s="125"/>
      <c r="Y129" s="119"/>
      <c r="Z129" s="120"/>
      <c r="AA129" s="104"/>
      <c r="AB129" s="124"/>
      <c r="AC129" s="117"/>
      <c r="AD129" s="125"/>
      <c r="AE129" s="119"/>
      <c r="AF129" s="120"/>
      <c r="AG129" s="104"/>
      <c r="AH129" s="124"/>
      <c r="AI129" s="117"/>
      <c r="AJ129" s="125"/>
      <c r="AK129" s="119"/>
      <c r="AL129" s="120"/>
      <c r="AM129" s="104"/>
      <c r="AN129" s="124"/>
      <c r="AO129" s="117"/>
      <c r="AP129" s="125"/>
      <c r="AQ129" s="119"/>
      <c r="AR129" s="120"/>
      <c r="AS129" s="104"/>
      <c r="AT129" s="124"/>
      <c r="AU129" s="117"/>
      <c r="AV129" s="125"/>
      <c r="AW129" s="119"/>
      <c r="AX129" s="120"/>
      <c r="AY129" s="104"/>
      <c r="AZ129" s="124"/>
      <c r="BA129" s="117"/>
      <c r="BB129" s="125"/>
      <c r="BC129" s="119"/>
      <c r="BD129" s="120"/>
      <c r="BE129" s="104"/>
      <c r="BF129" s="104"/>
      <c r="BG129" s="104"/>
      <c r="BH129" s="104"/>
      <c r="BI129" s="104"/>
      <c r="BJ129" s="107"/>
      <c r="BK129" s="107"/>
      <c r="BL129" s="108"/>
    </row>
    <row r="130" spans="1:74" hidden="1" x14ac:dyDescent="0.25">
      <c r="A130" s="104"/>
      <c r="B130" s="123"/>
      <c r="C130" s="124"/>
      <c r="D130" s="124"/>
      <c r="E130" s="117"/>
      <c r="F130" s="125"/>
      <c r="G130" s="119"/>
      <c r="H130" s="104"/>
      <c r="I130" s="104"/>
      <c r="J130" s="124"/>
      <c r="K130" s="117"/>
      <c r="L130" s="125"/>
      <c r="M130" s="119"/>
      <c r="N130" s="104"/>
      <c r="O130" s="104"/>
      <c r="P130" s="124"/>
      <c r="Q130" s="117"/>
      <c r="R130" s="125"/>
      <c r="S130" s="119"/>
      <c r="T130" s="104"/>
      <c r="U130" s="104"/>
      <c r="V130" s="124"/>
      <c r="W130" s="117"/>
      <c r="X130" s="125"/>
      <c r="Y130" s="119"/>
      <c r="Z130" s="104"/>
      <c r="AA130" s="104"/>
      <c r="AB130" s="124"/>
      <c r="AC130" s="117"/>
      <c r="AD130" s="125"/>
      <c r="AE130" s="119"/>
      <c r="AF130" s="104"/>
      <c r="AG130" s="104"/>
      <c r="AH130" s="124"/>
      <c r="AI130" s="117"/>
      <c r="AJ130" s="125"/>
      <c r="AK130" s="119"/>
      <c r="AL130" s="104"/>
      <c r="AM130" s="104"/>
      <c r="AN130" s="124"/>
      <c r="AO130" s="117"/>
      <c r="AP130" s="125"/>
      <c r="AQ130" s="119"/>
      <c r="AR130" s="104"/>
      <c r="AS130" s="104"/>
      <c r="AT130" s="124"/>
      <c r="AU130" s="117"/>
      <c r="AV130" s="125"/>
      <c r="AW130" s="119"/>
      <c r="AX130" s="104"/>
      <c r="AY130" s="104"/>
      <c r="AZ130" s="124"/>
      <c r="BA130" s="104"/>
      <c r="BB130" s="104"/>
      <c r="BC130" s="119"/>
      <c r="BD130" s="104"/>
      <c r="BE130" s="104"/>
      <c r="BF130" s="104"/>
      <c r="BG130" s="104"/>
      <c r="BH130" s="104"/>
      <c r="BI130" s="104"/>
      <c r="BJ130" s="107"/>
      <c r="BK130" s="107"/>
      <c r="BL130" s="108"/>
    </row>
    <row r="131" spans="1:74" hidden="1" x14ac:dyDescent="0.25">
      <c r="A131" s="109"/>
      <c r="B131" s="110"/>
      <c r="C131" s="110"/>
      <c r="D131" s="111"/>
      <c r="E131" s="112"/>
      <c r="F131" s="113"/>
      <c r="G131" s="114"/>
      <c r="H131" s="115"/>
      <c r="I131" s="116"/>
      <c r="J131" s="111"/>
      <c r="K131" s="112"/>
      <c r="L131" s="113"/>
      <c r="M131" s="114"/>
      <c r="N131" s="115"/>
      <c r="O131" s="116"/>
      <c r="P131" s="111"/>
      <c r="Q131" s="112"/>
      <c r="R131" s="113"/>
      <c r="S131" s="114"/>
      <c r="T131" s="115"/>
      <c r="U131" s="116"/>
      <c r="V131" s="111"/>
      <c r="W131" s="112"/>
      <c r="X131" s="113"/>
      <c r="Y131" s="114"/>
      <c r="Z131" s="115"/>
      <c r="AA131" s="116"/>
      <c r="AB131" s="111"/>
      <c r="AC131" s="112"/>
      <c r="AD131" s="113"/>
      <c r="AE131" s="114"/>
      <c r="AF131" s="115"/>
      <c r="AG131" s="116"/>
      <c r="AH131" s="111"/>
      <c r="AI131" s="112"/>
      <c r="AJ131" s="113"/>
      <c r="AK131" s="114"/>
      <c r="AL131" s="115"/>
      <c r="AM131" s="116"/>
      <c r="AN131" s="111"/>
      <c r="AO131" s="112"/>
      <c r="AP131" s="113"/>
      <c r="AQ131" s="114"/>
      <c r="AR131" s="115"/>
      <c r="AS131" s="116"/>
      <c r="AT131" s="111"/>
      <c r="AU131" s="112"/>
      <c r="AV131" s="113"/>
      <c r="AW131" s="114"/>
      <c r="AX131" s="115"/>
      <c r="AY131" s="116"/>
      <c r="AZ131" s="111"/>
      <c r="BA131" s="112"/>
      <c r="BB131" s="113"/>
      <c r="BC131" s="114"/>
      <c r="BD131" s="115"/>
      <c r="BE131" s="116"/>
      <c r="BF131" s="104"/>
      <c r="BG131" s="104"/>
      <c r="BH131" s="104"/>
      <c r="BI131" s="104"/>
      <c r="BJ131" s="107"/>
      <c r="BK131" s="107"/>
      <c r="BL131" s="108"/>
      <c r="BN131" s="165"/>
      <c r="BO131" s="165"/>
      <c r="BR131" s="165"/>
      <c r="BS131" s="165"/>
      <c r="BT131" s="165"/>
      <c r="BU131" s="165"/>
      <c r="BV131" s="165"/>
    </row>
    <row r="132" spans="1:74" hidden="1" x14ac:dyDescent="0.25">
      <c r="A132" s="104"/>
      <c r="B132" s="123"/>
      <c r="C132" s="124"/>
      <c r="D132" s="124"/>
      <c r="E132" s="117"/>
      <c r="F132" s="125"/>
      <c r="G132" s="119"/>
      <c r="H132" s="120"/>
      <c r="I132" s="104"/>
      <c r="J132" s="124"/>
      <c r="K132" s="117"/>
      <c r="L132" s="125"/>
      <c r="M132" s="119"/>
      <c r="N132" s="120"/>
      <c r="O132" s="104"/>
      <c r="P132" s="124"/>
      <c r="Q132" s="117"/>
      <c r="R132" s="125"/>
      <c r="S132" s="119"/>
      <c r="T132" s="120"/>
      <c r="U132" s="104"/>
      <c r="V132" s="124"/>
      <c r="W132" s="117"/>
      <c r="X132" s="125"/>
      <c r="Y132" s="119"/>
      <c r="Z132" s="120"/>
      <c r="AA132" s="104"/>
      <c r="AB132" s="124"/>
      <c r="AC132" s="117"/>
      <c r="AD132" s="125"/>
      <c r="AE132" s="119"/>
      <c r="AF132" s="120"/>
      <c r="AG132" s="104"/>
      <c r="AH132" s="124"/>
      <c r="AI132" s="117"/>
      <c r="AJ132" s="125"/>
      <c r="AK132" s="119"/>
      <c r="AL132" s="120"/>
      <c r="AM132" s="104"/>
      <c r="AN132" s="124"/>
      <c r="AO132" s="117"/>
      <c r="AP132" s="125"/>
      <c r="AQ132" s="119"/>
      <c r="AR132" s="120"/>
      <c r="AS132" s="104"/>
      <c r="AT132" s="124"/>
      <c r="AU132" s="117"/>
      <c r="AV132" s="125"/>
      <c r="AW132" s="119"/>
      <c r="AX132" s="120"/>
      <c r="AY132" s="104"/>
      <c r="AZ132" s="124"/>
      <c r="BA132" s="117"/>
      <c r="BB132" s="125"/>
      <c r="BC132" s="119"/>
      <c r="BD132" s="120"/>
      <c r="BE132" s="104"/>
      <c r="BF132" s="104"/>
      <c r="BG132" s="104"/>
      <c r="BH132" s="104"/>
      <c r="BI132" s="104"/>
      <c r="BJ132" s="107"/>
      <c r="BK132" s="107"/>
      <c r="BL132" s="108"/>
    </row>
    <row r="133" spans="1:74" hidden="1" x14ac:dyDescent="0.25">
      <c r="A133" s="104"/>
      <c r="B133" s="123"/>
      <c r="C133" s="124"/>
      <c r="D133" s="124"/>
      <c r="E133" s="117"/>
      <c r="F133" s="125"/>
      <c r="G133" s="119"/>
      <c r="H133" s="120"/>
      <c r="I133" s="104"/>
      <c r="J133" s="124"/>
      <c r="K133" s="117"/>
      <c r="L133" s="125"/>
      <c r="M133" s="119"/>
      <c r="N133" s="120"/>
      <c r="O133" s="104"/>
      <c r="P133" s="124"/>
      <c r="Q133" s="117"/>
      <c r="R133" s="125"/>
      <c r="S133" s="119"/>
      <c r="T133" s="120"/>
      <c r="U133" s="104"/>
      <c r="V133" s="124"/>
      <c r="W133" s="117"/>
      <c r="X133" s="125"/>
      <c r="Y133" s="119"/>
      <c r="Z133" s="120"/>
      <c r="AA133" s="104"/>
      <c r="AB133" s="124"/>
      <c r="AC133" s="117"/>
      <c r="AD133" s="125"/>
      <c r="AE133" s="119"/>
      <c r="AF133" s="120"/>
      <c r="AG133" s="104"/>
      <c r="AH133" s="124"/>
      <c r="AI133" s="117"/>
      <c r="AJ133" s="125"/>
      <c r="AK133" s="119"/>
      <c r="AL133" s="120"/>
      <c r="AM133" s="104"/>
      <c r="AN133" s="124"/>
      <c r="AO133" s="117"/>
      <c r="AP133" s="125"/>
      <c r="AQ133" s="119"/>
      <c r="AR133" s="120"/>
      <c r="AS133" s="104"/>
      <c r="AT133" s="124"/>
      <c r="AU133" s="117"/>
      <c r="AV133" s="125"/>
      <c r="AW133" s="119"/>
      <c r="AX133" s="120"/>
      <c r="AY133" s="104"/>
      <c r="AZ133" s="124"/>
      <c r="BA133" s="117"/>
      <c r="BB133" s="125"/>
      <c r="BC133" s="119"/>
      <c r="BD133" s="120"/>
      <c r="BE133" s="104"/>
      <c r="BF133" s="104"/>
      <c r="BG133" s="104"/>
      <c r="BH133" s="104"/>
      <c r="BI133" s="104"/>
      <c r="BJ133" s="107"/>
      <c r="BK133" s="107"/>
      <c r="BL133" s="108"/>
      <c r="BR133" s="165"/>
      <c r="BS133" s="165"/>
      <c r="BT133" s="165"/>
      <c r="BU133" s="165"/>
      <c r="BV133" s="165"/>
    </row>
    <row r="134" spans="1:74" hidden="1" x14ac:dyDescent="0.25">
      <c r="A134" s="104"/>
      <c r="B134" s="123"/>
      <c r="C134" s="124"/>
      <c r="D134" s="124"/>
      <c r="E134" s="117"/>
      <c r="F134" s="125"/>
      <c r="G134" s="119"/>
      <c r="H134" s="120"/>
      <c r="I134" s="104"/>
      <c r="J134" s="124"/>
      <c r="K134" s="117"/>
      <c r="L134" s="125"/>
      <c r="M134" s="119"/>
      <c r="N134" s="120"/>
      <c r="O134" s="104"/>
      <c r="P134" s="124"/>
      <c r="Q134" s="117"/>
      <c r="R134" s="125"/>
      <c r="S134" s="119"/>
      <c r="T134" s="120"/>
      <c r="U134" s="104"/>
      <c r="V134" s="124"/>
      <c r="W134" s="117"/>
      <c r="X134" s="125"/>
      <c r="Y134" s="119"/>
      <c r="Z134" s="120"/>
      <c r="AA134" s="104"/>
      <c r="AB134" s="124"/>
      <c r="AC134" s="117"/>
      <c r="AD134" s="125"/>
      <c r="AE134" s="119"/>
      <c r="AF134" s="120"/>
      <c r="AG134" s="104"/>
      <c r="AH134" s="124"/>
      <c r="AI134" s="117"/>
      <c r="AJ134" s="125"/>
      <c r="AK134" s="119"/>
      <c r="AL134" s="120"/>
      <c r="AM134" s="104"/>
      <c r="AN134" s="124"/>
      <c r="AO134" s="117"/>
      <c r="AP134" s="125"/>
      <c r="AQ134" s="119"/>
      <c r="AR134" s="120"/>
      <c r="AS134" s="104"/>
      <c r="AT134" s="124"/>
      <c r="AU134" s="117"/>
      <c r="AV134" s="125"/>
      <c r="AW134" s="119"/>
      <c r="AX134" s="120"/>
      <c r="AY134" s="104"/>
      <c r="AZ134" s="124"/>
      <c r="BA134" s="117"/>
      <c r="BB134" s="125"/>
      <c r="BC134" s="119"/>
      <c r="BD134" s="120"/>
      <c r="BE134" s="104"/>
      <c r="BF134" s="104"/>
      <c r="BG134" s="104"/>
      <c r="BH134" s="104"/>
      <c r="BI134" s="104"/>
      <c r="BJ134" s="107"/>
      <c r="BK134" s="107"/>
      <c r="BL134" s="108"/>
    </row>
    <row r="135" spans="1:74" hidden="1" x14ac:dyDescent="0.25">
      <c r="A135" s="104"/>
      <c r="B135" s="123"/>
      <c r="C135" s="124"/>
      <c r="D135" s="124"/>
      <c r="E135" s="117"/>
      <c r="F135" s="125"/>
      <c r="G135" s="119"/>
      <c r="H135" s="104"/>
      <c r="I135" s="104"/>
      <c r="J135" s="124"/>
      <c r="K135" s="117"/>
      <c r="L135" s="125"/>
      <c r="M135" s="119"/>
      <c r="N135" s="104"/>
      <c r="O135" s="104"/>
      <c r="P135" s="124"/>
      <c r="Q135" s="117"/>
      <c r="R135" s="125"/>
      <c r="S135" s="119"/>
      <c r="T135" s="104"/>
      <c r="U135" s="104"/>
      <c r="V135" s="124"/>
      <c r="W135" s="117"/>
      <c r="X135" s="125"/>
      <c r="Y135" s="119"/>
      <c r="Z135" s="104"/>
      <c r="AA135" s="104"/>
      <c r="AB135" s="124"/>
      <c r="AC135" s="117"/>
      <c r="AD135" s="125"/>
      <c r="AE135" s="119"/>
      <c r="AF135" s="104"/>
      <c r="AG135" s="104"/>
      <c r="AH135" s="124"/>
      <c r="AI135" s="117"/>
      <c r="AJ135" s="125"/>
      <c r="AK135" s="119"/>
      <c r="AL135" s="104"/>
      <c r="AM135" s="104"/>
      <c r="AN135" s="124"/>
      <c r="AO135" s="117"/>
      <c r="AP135" s="125"/>
      <c r="AQ135" s="119"/>
      <c r="AR135" s="104"/>
      <c r="AS135" s="104"/>
      <c r="AT135" s="124"/>
      <c r="AU135" s="117"/>
      <c r="AV135" s="125"/>
      <c r="AW135" s="119"/>
      <c r="AX135" s="104"/>
      <c r="AY135" s="104"/>
      <c r="AZ135" s="124"/>
      <c r="BA135" s="104"/>
      <c r="BB135" s="104"/>
      <c r="BC135" s="119"/>
      <c r="BD135" s="104"/>
      <c r="BE135" s="104"/>
      <c r="BF135" s="104"/>
      <c r="BG135" s="104"/>
      <c r="BH135" s="104"/>
      <c r="BI135" s="104"/>
      <c r="BJ135" s="107"/>
      <c r="BK135" s="107"/>
      <c r="BL135" s="108"/>
    </row>
    <row r="136" spans="1:74" hidden="1" x14ac:dyDescent="0.25">
      <c r="A136" s="109"/>
      <c r="B136" s="110"/>
      <c r="C136" s="110"/>
      <c r="D136" s="111"/>
      <c r="E136" s="112"/>
      <c r="F136" s="113"/>
      <c r="G136" s="114"/>
      <c r="H136" s="115"/>
      <c r="I136" s="116"/>
      <c r="J136" s="111"/>
      <c r="K136" s="112"/>
      <c r="L136" s="113"/>
      <c r="M136" s="114"/>
      <c r="N136" s="115"/>
      <c r="O136" s="116"/>
      <c r="P136" s="111"/>
      <c r="Q136" s="112"/>
      <c r="R136" s="113"/>
      <c r="S136" s="114"/>
      <c r="T136" s="115"/>
      <c r="U136" s="116"/>
      <c r="V136" s="111"/>
      <c r="W136" s="112"/>
      <c r="X136" s="113"/>
      <c r="Y136" s="114"/>
      <c r="Z136" s="115"/>
      <c r="AA136" s="116"/>
      <c r="AB136" s="111"/>
      <c r="AC136" s="112"/>
      <c r="AD136" s="113"/>
      <c r="AE136" s="114"/>
      <c r="AF136" s="115"/>
      <c r="AG136" s="116"/>
      <c r="AH136" s="111"/>
      <c r="AI136" s="112"/>
      <c r="AJ136" s="113"/>
      <c r="AK136" s="114"/>
      <c r="AL136" s="115"/>
      <c r="AM136" s="116"/>
      <c r="AN136" s="111"/>
      <c r="AO136" s="112"/>
      <c r="AP136" s="113"/>
      <c r="AQ136" s="114"/>
      <c r="AR136" s="115"/>
      <c r="AS136" s="116"/>
      <c r="AT136" s="111"/>
      <c r="AU136" s="112"/>
      <c r="AV136" s="113"/>
      <c r="AW136" s="114"/>
      <c r="AX136" s="115"/>
      <c r="AY136" s="116"/>
      <c r="AZ136" s="111"/>
      <c r="BA136" s="112"/>
      <c r="BB136" s="113"/>
      <c r="BC136" s="114"/>
      <c r="BD136" s="115"/>
      <c r="BE136" s="116"/>
      <c r="BF136" s="104"/>
      <c r="BG136" s="104"/>
      <c r="BH136" s="104"/>
      <c r="BI136" s="104"/>
      <c r="BJ136" s="107"/>
      <c r="BK136" s="107"/>
      <c r="BL136" s="108"/>
      <c r="BN136" s="165"/>
      <c r="BO136" s="165"/>
      <c r="BR136" s="165"/>
      <c r="BS136" s="165"/>
      <c r="BT136" s="165"/>
      <c r="BU136" s="165"/>
      <c r="BV136" s="165"/>
    </row>
    <row r="137" spans="1:74" hidden="1" x14ac:dyDescent="0.25">
      <c r="A137" s="104"/>
      <c r="B137" s="123"/>
      <c r="C137" s="124"/>
      <c r="D137" s="124"/>
      <c r="E137" s="117"/>
      <c r="F137" s="125"/>
      <c r="G137" s="119"/>
      <c r="H137" s="120"/>
      <c r="I137" s="104"/>
      <c r="J137" s="124"/>
      <c r="K137" s="117"/>
      <c r="L137" s="125"/>
      <c r="M137" s="119"/>
      <c r="N137" s="120"/>
      <c r="O137" s="104"/>
      <c r="P137" s="124"/>
      <c r="Q137" s="117"/>
      <c r="R137" s="125"/>
      <c r="S137" s="119"/>
      <c r="T137" s="120"/>
      <c r="U137" s="104"/>
      <c r="V137" s="124"/>
      <c r="W137" s="117"/>
      <c r="X137" s="125"/>
      <c r="Y137" s="119"/>
      <c r="Z137" s="120"/>
      <c r="AA137" s="104"/>
      <c r="AB137" s="124"/>
      <c r="AC137" s="117"/>
      <c r="AD137" s="125"/>
      <c r="AE137" s="119"/>
      <c r="AF137" s="120"/>
      <c r="AG137" s="104"/>
      <c r="AH137" s="124"/>
      <c r="AI137" s="117"/>
      <c r="AJ137" s="125"/>
      <c r="AK137" s="119"/>
      <c r="AL137" s="120"/>
      <c r="AM137" s="104"/>
      <c r="AN137" s="124"/>
      <c r="AO137" s="117"/>
      <c r="AP137" s="125"/>
      <c r="AQ137" s="119"/>
      <c r="AR137" s="120"/>
      <c r="AS137" s="104"/>
      <c r="AT137" s="124"/>
      <c r="AU137" s="117"/>
      <c r="AV137" s="125"/>
      <c r="AW137" s="119"/>
      <c r="AX137" s="120"/>
      <c r="AY137" s="104"/>
      <c r="AZ137" s="124"/>
      <c r="BA137" s="117"/>
      <c r="BB137" s="125"/>
      <c r="BC137" s="119"/>
      <c r="BD137" s="120"/>
      <c r="BE137" s="104"/>
      <c r="BF137" s="104"/>
      <c r="BG137" s="104"/>
      <c r="BH137" s="104"/>
      <c r="BI137" s="104"/>
      <c r="BJ137" s="107"/>
      <c r="BK137" s="107"/>
      <c r="BL137" s="108"/>
    </row>
    <row r="138" spans="1:74" hidden="1" x14ac:dyDescent="0.25">
      <c r="A138" s="104"/>
      <c r="B138" s="123"/>
      <c r="C138" s="124"/>
      <c r="D138" s="124"/>
      <c r="E138" s="117"/>
      <c r="F138" s="125"/>
      <c r="G138" s="119"/>
      <c r="H138" s="120"/>
      <c r="I138" s="104"/>
      <c r="J138" s="124"/>
      <c r="K138" s="117"/>
      <c r="L138" s="125"/>
      <c r="M138" s="119"/>
      <c r="N138" s="120"/>
      <c r="O138" s="104"/>
      <c r="P138" s="124"/>
      <c r="Q138" s="117"/>
      <c r="R138" s="125"/>
      <c r="S138" s="119"/>
      <c r="T138" s="120"/>
      <c r="U138" s="104"/>
      <c r="V138" s="124"/>
      <c r="W138" s="117"/>
      <c r="X138" s="125"/>
      <c r="Y138" s="119"/>
      <c r="Z138" s="120"/>
      <c r="AA138" s="104"/>
      <c r="AB138" s="124"/>
      <c r="AC138" s="117"/>
      <c r="AD138" s="125"/>
      <c r="AE138" s="119"/>
      <c r="AF138" s="120"/>
      <c r="AG138" s="104"/>
      <c r="AH138" s="124"/>
      <c r="AI138" s="117"/>
      <c r="AJ138" s="125"/>
      <c r="AK138" s="119"/>
      <c r="AL138" s="120"/>
      <c r="AM138" s="104"/>
      <c r="AN138" s="124"/>
      <c r="AO138" s="117"/>
      <c r="AP138" s="125"/>
      <c r="AQ138" s="119"/>
      <c r="AR138" s="120"/>
      <c r="AS138" s="104"/>
      <c r="AT138" s="124"/>
      <c r="AU138" s="117"/>
      <c r="AV138" s="125"/>
      <c r="AW138" s="119"/>
      <c r="AX138" s="120"/>
      <c r="AY138" s="104"/>
      <c r="AZ138" s="124"/>
      <c r="BA138" s="117"/>
      <c r="BB138" s="125"/>
      <c r="BC138" s="119"/>
      <c r="BD138" s="120"/>
      <c r="BE138" s="104"/>
      <c r="BF138" s="104"/>
      <c r="BG138" s="104"/>
      <c r="BH138" s="104"/>
      <c r="BI138" s="104"/>
      <c r="BJ138" s="107"/>
      <c r="BK138" s="107"/>
      <c r="BL138" s="108"/>
      <c r="BR138" s="165"/>
      <c r="BS138" s="165"/>
      <c r="BT138" s="165"/>
      <c r="BU138" s="165"/>
      <c r="BV138" s="165"/>
    </row>
    <row r="139" spans="1:74" hidden="1" x14ac:dyDescent="0.25">
      <c r="A139" s="104"/>
      <c r="B139" s="123"/>
      <c r="C139" s="124"/>
      <c r="D139" s="124"/>
      <c r="E139" s="117"/>
      <c r="F139" s="125"/>
      <c r="G139" s="119"/>
      <c r="H139" s="120"/>
      <c r="I139" s="104"/>
      <c r="J139" s="124"/>
      <c r="K139" s="117"/>
      <c r="L139" s="125"/>
      <c r="M139" s="119"/>
      <c r="N139" s="120"/>
      <c r="O139" s="104"/>
      <c r="P139" s="124"/>
      <c r="Q139" s="117"/>
      <c r="R139" s="125"/>
      <c r="S139" s="119"/>
      <c r="T139" s="120"/>
      <c r="U139" s="104"/>
      <c r="V139" s="124"/>
      <c r="W139" s="117"/>
      <c r="X139" s="125"/>
      <c r="Y139" s="119"/>
      <c r="Z139" s="120"/>
      <c r="AA139" s="104"/>
      <c r="AB139" s="124"/>
      <c r="AC139" s="117"/>
      <c r="AD139" s="125"/>
      <c r="AE139" s="119"/>
      <c r="AF139" s="120"/>
      <c r="AG139" s="104"/>
      <c r="AH139" s="124"/>
      <c r="AI139" s="117"/>
      <c r="AJ139" s="125"/>
      <c r="AK139" s="119"/>
      <c r="AL139" s="120"/>
      <c r="AM139" s="104"/>
      <c r="AN139" s="124"/>
      <c r="AO139" s="117"/>
      <c r="AP139" s="125"/>
      <c r="AQ139" s="119"/>
      <c r="AR139" s="120"/>
      <c r="AS139" s="104"/>
      <c r="AT139" s="124"/>
      <c r="AU139" s="117"/>
      <c r="AV139" s="125"/>
      <c r="AW139" s="119"/>
      <c r="AX139" s="120"/>
      <c r="AY139" s="104"/>
      <c r="AZ139" s="124"/>
      <c r="BA139" s="117"/>
      <c r="BB139" s="125"/>
      <c r="BC139" s="119"/>
      <c r="BD139" s="120"/>
      <c r="BE139" s="104"/>
      <c r="BF139" s="104"/>
      <c r="BG139" s="104"/>
      <c r="BH139" s="104"/>
      <c r="BI139" s="104"/>
      <c r="BJ139" s="107"/>
      <c r="BK139" s="107"/>
      <c r="BL139" s="108"/>
    </row>
    <row r="140" spans="1:74" hidden="1" x14ac:dyDescent="0.25">
      <c r="A140" s="104"/>
      <c r="B140" s="123"/>
      <c r="C140" s="124"/>
      <c r="D140" s="124"/>
      <c r="E140" s="117"/>
      <c r="F140" s="125"/>
      <c r="G140" s="119"/>
      <c r="H140" s="104"/>
      <c r="I140" s="104"/>
      <c r="J140" s="124"/>
      <c r="K140" s="117"/>
      <c r="L140" s="125"/>
      <c r="M140" s="119"/>
      <c r="N140" s="104"/>
      <c r="O140" s="104"/>
      <c r="P140" s="124"/>
      <c r="Q140" s="117"/>
      <c r="R140" s="125"/>
      <c r="S140" s="119"/>
      <c r="T140" s="104"/>
      <c r="U140" s="104"/>
      <c r="V140" s="124"/>
      <c r="W140" s="117"/>
      <c r="X140" s="125"/>
      <c r="Y140" s="119"/>
      <c r="Z140" s="104"/>
      <c r="AA140" s="104"/>
      <c r="AB140" s="124"/>
      <c r="AC140" s="117"/>
      <c r="AD140" s="125"/>
      <c r="AE140" s="119"/>
      <c r="AF140" s="104"/>
      <c r="AG140" s="104"/>
      <c r="AH140" s="124"/>
      <c r="AI140" s="117"/>
      <c r="AJ140" s="125"/>
      <c r="AK140" s="119"/>
      <c r="AL140" s="104"/>
      <c r="AM140" s="104"/>
      <c r="AN140" s="124"/>
      <c r="AO140" s="117"/>
      <c r="AP140" s="125"/>
      <c r="AQ140" s="119"/>
      <c r="AR140" s="104"/>
      <c r="AS140" s="104"/>
      <c r="AT140" s="124"/>
      <c r="AU140" s="117"/>
      <c r="AV140" s="125"/>
      <c r="AW140" s="119"/>
      <c r="AX140" s="104"/>
      <c r="AY140" s="104"/>
      <c r="AZ140" s="124"/>
      <c r="BA140" s="104"/>
      <c r="BB140" s="104"/>
      <c r="BC140" s="119"/>
      <c r="BD140" s="104"/>
      <c r="BE140" s="104"/>
      <c r="BF140" s="104"/>
      <c r="BG140" s="104"/>
      <c r="BH140" s="104"/>
      <c r="BI140" s="104"/>
      <c r="BJ140" s="107"/>
      <c r="BK140" s="107"/>
      <c r="BL140" s="108"/>
    </row>
    <row r="141" spans="1:74" hidden="1" x14ac:dyDescent="0.25">
      <c r="A141" s="109"/>
      <c r="B141" s="110"/>
      <c r="C141" s="110"/>
      <c r="D141" s="111"/>
      <c r="E141" s="112"/>
      <c r="F141" s="113"/>
      <c r="G141" s="114"/>
      <c r="H141" s="115"/>
      <c r="I141" s="116"/>
      <c r="J141" s="111"/>
      <c r="K141" s="112"/>
      <c r="L141" s="113"/>
      <c r="M141" s="114"/>
      <c r="N141" s="115"/>
      <c r="O141" s="116"/>
      <c r="P141" s="111"/>
      <c r="Q141" s="112"/>
      <c r="R141" s="113"/>
      <c r="S141" s="114"/>
      <c r="T141" s="115"/>
      <c r="U141" s="116"/>
      <c r="V141" s="111"/>
      <c r="W141" s="112"/>
      <c r="X141" s="113"/>
      <c r="Y141" s="114"/>
      <c r="Z141" s="115"/>
      <c r="AA141" s="116"/>
      <c r="AB141" s="111"/>
      <c r="AC141" s="112"/>
      <c r="AD141" s="113"/>
      <c r="AE141" s="114"/>
      <c r="AF141" s="115"/>
      <c r="AG141" s="116"/>
      <c r="AH141" s="111"/>
      <c r="AI141" s="112"/>
      <c r="AJ141" s="113"/>
      <c r="AK141" s="114"/>
      <c r="AL141" s="115"/>
      <c r="AM141" s="116"/>
      <c r="AN141" s="111"/>
      <c r="AO141" s="112"/>
      <c r="AP141" s="113"/>
      <c r="AQ141" s="114"/>
      <c r="AR141" s="115"/>
      <c r="AS141" s="116"/>
      <c r="AT141" s="111"/>
      <c r="AU141" s="112"/>
      <c r="AV141" s="113"/>
      <c r="AW141" s="114"/>
      <c r="AX141" s="115"/>
      <c r="AY141" s="116"/>
      <c r="AZ141" s="111"/>
      <c r="BA141" s="112"/>
      <c r="BB141" s="113"/>
      <c r="BC141" s="114"/>
      <c r="BD141" s="115"/>
      <c r="BE141" s="116"/>
      <c r="BF141" s="104"/>
      <c r="BG141" s="104"/>
      <c r="BH141" s="104"/>
      <c r="BI141" s="104"/>
      <c r="BJ141" s="107"/>
      <c r="BK141" s="107"/>
      <c r="BL141" s="108"/>
      <c r="BN141" s="165"/>
      <c r="BO141" s="165"/>
      <c r="BR141" s="165"/>
      <c r="BS141" s="165"/>
      <c r="BT141" s="165"/>
      <c r="BU141" s="165"/>
      <c r="BV141" s="165"/>
    </row>
    <row r="142" spans="1:74" hidden="1" x14ac:dyDescent="0.25">
      <c r="A142" s="104"/>
      <c r="B142" s="123"/>
      <c r="C142" s="124"/>
      <c r="D142" s="124"/>
      <c r="E142" s="117"/>
      <c r="F142" s="125"/>
      <c r="G142" s="119"/>
      <c r="H142" s="120"/>
      <c r="I142" s="104"/>
      <c r="J142" s="124"/>
      <c r="K142" s="117"/>
      <c r="L142" s="125"/>
      <c r="M142" s="119"/>
      <c r="N142" s="120"/>
      <c r="O142" s="104"/>
      <c r="P142" s="124"/>
      <c r="Q142" s="117"/>
      <c r="R142" s="125"/>
      <c r="S142" s="119"/>
      <c r="T142" s="120"/>
      <c r="U142" s="104"/>
      <c r="V142" s="124"/>
      <c r="W142" s="117"/>
      <c r="X142" s="125"/>
      <c r="Y142" s="119"/>
      <c r="Z142" s="120"/>
      <c r="AA142" s="104"/>
      <c r="AB142" s="124"/>
      <c r="AC142" s="117"/>
      <c r="AD142" s="125"/>
      <c r="AE142" s="119"/>
      <c r="AF142" s="120"/>
      <c r="AG142" s="104"/>
      <c r="AH142" s="124"/>
      <c r="AI142" s="117"/>
      <c r="AJ142" s="125"/>
      <c r="AK142" s="119"/>
      <c r="AL142" s="120"/>
      <c r="AM142" s="104"/>
      <c r="AN142" s="124"/>
      <c r="AO142" s="117"/>
      <c r="AP142" s="125"/>
      <c r="AQ142" s="119"/>
      <c r="AR142" s="120"/>
      <c r="AS142" s="104"/>
      <c r="AT142" s="124"/>
      <c r="AU142" s="117"/>
      <c r="AV142" s="125"/>
      <c r="AW142" s="119"/>
      <c r="AX142" s="120"/>
      <c r="AY142" s="104"/>
      <c r="AZ142" s="124"/>
      <c r="BA142" s="117"/>
      <c r="BB142" s="125"/>
      <c r="BC142" s="119"/>
      <c r="BD142" s="120"/>
      <c r="BE142" s="104"/>
      <c r="BF142" s="104"/>
      <c r="BG142" s="104"/>
      <c r="BH142" s="104"/>
      <c r="BI142" s="104"/>
      <c r="BJ142" s="107"/>
      <c r="BK142" s="107"/>
      <c r="BL142" s="108"/>
    </row>
    <row r="143" spans="1:74" hidden="1" x14ac:dyDescent="0.25">
      <c r="A143" s="104"/>
      <c r="B143" s="123"/>
      <c r="C143" s="124"/>
      <c r="D143" s="124"/>
      <c r="E143" s="117"/>
      <c r="F143" s="125"/>
      <c r="G143" s="119"/>
      <c r="H143" s="120"/>
      <c r="I143" s="104"/>
      <c r="J143" s="124"/>
      <c r="K143" s="117"/>
      <c r="L143" s="125"/>
      <c r="M143" s="119"/>
      <c r="N143" s="120"/>
      <c r="O143" s="104"/>
      <c r="P143" s="124"/>
      <c r="Q143" s="117"/>
      <c r="R143" s="125"/>
      <c r="S143" s="119"/>
      <c r="T143" s="120"/>
      <c r="U143" s="104"/>
      <c r="V143" s="124"/>
      <c r="W143" s="117"/>
      <c r="X143" s="125"/>
      <c r="Y143" s="119"/>
      <c r="Z143" s="120"/>
      <c r="AA143" s="104"/>
      <c r="AB143" s="124"/>
      <c r="AC143" s="117"/>
      <c r="AD143" s="125"/>
      <c r="AE143" s="119"/>
      <c r="AF143" s="120"/>
      <c r="AG143" s="104"/>
      <c r="AH143" s="124"/>
      <c r="AI143" s="117"/>
      <c r="AJ143" s="125"/>
      <c r="AK143" s="119"/>
      <c r="AL143" s="120"/>
      <c r="AM143" s="104"/>
      <c r="AN143" s="124"/>
      <c r="AO143" s="117"/>
      <c r="AP143" s="125"/>
      <c r="AQ143" s="119"/>
      <c r="AR143" s="120"/>
      <c r="AS143" s="104"/>
      <c r="AT143" s="124"/>
      <c r="AU143" s="117"/>
      <c r="AV143" s="125"/>
      <c r="AW143" s="119"/>
      <c r="AX143" s="120"/>
      <c r="AY143" s="104"/>
      <c r="AZ143" s="124"/>
      <c r="BA143" s="117"/>
      <c r="BB143" s="125"/>
      <c r="BC143" s="119"/>
      <c r="BD143" s="120"/>
      <c r="BE143" s="104"/>
      <c r="BF143" s="104"/>
      <c r="BG143" s="104"/>
      <c r="BH143" s="104"/>
      <c r="BI143" s="104"/>
      <c r="BJ143" s="107"/>
      <c r="BK143" s="107"/>
      <c r="BL143" s="108"/>
      <c r="BR143" s="165"/>
      <c r="BS143" s="165"/>
      <c r="BT143" s="165"/>
      <c r="BU143" s="165"/>
      <c r="BV143" s="165"/>
    </row>
    <row r="144" spans="1:74" hidden="1" x14ac:dyDescent="0.25">
      <c r="A144" s="104"/>
      <c r="B144" s="123"/>
      <c r="C144" s="124"/>
      <c r="D144" s="124"/>
      <c r="E144" s="117"/>
      <c r="F144" s="125"/>
      <c r="G144" s="119"/>
      <c r="H144" s="120"/>
      <c r="I144" s="104"/>
      <c r="J144" s="124"/>
      <c r="K144" s="117"/>
      <c r="L144" s="125"/>
      <c r="M144" s="119"/>
      <c r="N144" s="120"/>
      <c r="O144" s="104"/>
      <c r="P144" s="124"/>
      <c r="Q144" s="117"/>
      <c r="R144" s="125"/>
      <c r="S144" s="119"/>
      <c r="T144" s="120"/>
      <c r="U144" s="104"/>
      <c r="V144" s="124"/>
      <c r="W144" s="117"/>
      <c r="X144" s="125"/>
      <c r="Y144" s="119"/>
      <c r="Z144" s="120"/>
      <c r="AA144" s="104"/>
      <c r="AB144" s="124"/>
      <c r="AC144" s="117"/>
      <c r="AD144" s="125"/>
      <c r="AE144" s="119"/>
      <c r="AF144" s="120"/>
      <c r="AG144" s="104"/>
      <c r="AH144" s="124"/>
      <c r="AI144" s="117"/>
      <c r="AJ144" s="125"/>
      <c r="AK144" s="119"/>
      <c r="AL144" s="120"/>
      <c r="AM144" s="104"/>
      <c r="AN144" s="124"/>
      <c r="AO144" s="117"/>
      <c r="AP144" s="125"/>
      <c r="AQ144" s="119"/>
      <c r="AR144" s="120"/>
      <c r="AS144" s="104"/>
      <c r="AT144" s="124"/>
      <c r="AU144" s="117"/>
      <c r="AV144" s="125"/>
      <c r="AW144" s="119"/>
      <c r="AX144" s="120"/>
      <c r="AY144" s="104"/>
      <c r="AZ144" s="124"/>
      <c r="BA144" s="117"/>
      <c r="BB144" s="125"/>
      <c r="BC144" s="119"/>
      <c r="BD144" s="120"/>
      <c r="BE144" s="104"/>
      <c r="BF144" s="104"/>
      <c r="BG144" s="104"/>
      <c r="BH144" s="104"/>
      <c r="BI144" s="104"/>
      <c r="BJ144" s="107"/>
      <c r="BK144" s="107"/>
      <c r="BL144" s="108"/>
    </row>
    <row r="145" spans="1:74" hidden="1" x14ac:dyDescent="0.25">
      <c r="A145" s="104"/>
      <c r="B145" s="123"/>
      <c r="C145" s="124"/>
      <c r="D145" s="124"/>
      <c r="E145" s="117"/>
      <c r="F145" s="125"/>
      <c r="G145" s="119"/>
      <c r="H145" s="104"/>
      <c r="I145" s="104"/>
      <c r="J145" s="124"/>
      <c r="K145" s="117"/>
      <c r="L145" s="125"/>
      <c r="M145" s="119"/>
      <c r="N145" s="104"/>
      <c r="O145" s="104"/>
      <c r="P145" s="124"/>
      <c r="Q145" s="117"/>
      <c r="R145" s="125"/>
      <c r="S145" s="119"/>
      <c r="T145" s="104"/>
      <c r="U145" s="104"/>
      <c r="V145" s="124"/>
      <c r="W145" s="117"/>
      <c r="X145" s="125"/>
      <c r="Y145" s="119"/>
      <c r="Z145" s="104"/>
      <c r="AA145" s="104"/>
      <c r="AB145" s="124"/>
      <c r="AC145" s="117"/>
      <c r="AD145" s="125"/>
      <c r="AE145" s="119"/>
      <c r="AF145" s="104"/>
      <c r="AG145" s="104"/>
      <c r="AH145" s="124"/>
      <c r="AI145" s="117"/>
      <c r="AJ145" s="125"/>
      <c r="AK145" s="119"/>
      <c r="AL145" s="104"/>
      <c r="AM145" s="104"/>
      <c r="AN145" s="124"/>
      <c r="AO145" s="117"/>
      <c r="AP145" s="125"/>
      <c r="AQ145" s="119"/>
      <c r="AR145" s="104"/>
      <c r="AS145" s="104"/>
      <c r="AT145" s="124"/>
      <c r="AU145" s="117"/>
      <c r="AV145" s="125"/>
      <c r="AW145" s="119"/>
      <c r="AX145" s="104"/>
      <c r="AY145" s="104"/>
      <c r="AZ145" s="124"/>
      <c r="BA145" s="104"/>
      <c r="BB145" s="104"/>
      <c r="BC145" s="119"/>
      <c r="BD145" s="104"/>
      <c r="BE145" s="104"/>
      <c r="BF145" s="104"/>
      <c r="BG145" s="104"/>
      <c r="BH145" s="104"/>
      <c r="BI145" s="104"/>
      <c r="BJ145" s="107"/>
      <c r="BK145" s="107"/>
      <c r="BL145" s="108"/>
    </row>
    <row r="146" spans="1:74" hidden="1" x14ac:dyDescent="0.25">
      <c r="A146" s="109"/>
      <c r="B146" s="110"/>
      <c r="C146" s="110"/>
      <c r="D146" s="111"/>
      <c r="E146" s="112"/>
      <c r="F146" s="113"/>
      <c r="G146" s="114"/>
      <c r="H146" s="115"/>
      <c r="I146" s="116"/>
      <c r="J146" s="111"/>
      <c r="K146" s="112"/>
      <c r="L146" s="113"/>
      <c r="M146" s="114"/>
      <c r="N146" s="115"/>
      <c r="O146" s="116"/>
      <c r="P146" s="111"/>
      <c r="Q146" s="112"/>
      <c r="R146" s="113"/>
      <c r="S146" s="114"/>
      <c r="T146" s="115"/>
      <c r="U146" s="116"/>
      <c r="V146" s="111"/>
      <c r="W146" s="112"/>
      <c r="X146" s="113"/>
      <c r="Y146" s="114"/>
      <c r="Z146" s="115"/>
      <c r="AA146" s="116"/>
      <c r="AB146" s="111"/>
      <c r="AC146" s="112"/>
      <c r="AD146" s="113"/>
      <c r="AE146" s="114"/>
      <c r="AF146" s="115"/>
      <c r="AG146" s="116"/>
      <c r="AH146" s="111"/>
      <c r="AI146" s="112"/>
      <c r="AJ146" s="113"/>
      <c r="AK146" s="114"/>
      <c r="AL146" s="115"/>
      <c r="AM146" s="116"/>
      <c r="AN146" s="111"/>
      <c r="AO146" s="112"/>
      <c r="AP146" s="113"/>
      <c r="AQ146" s="114"/>
      <c r="AR146" s="115"/>
      <c r="AS146" s="116"/>
      <c r="AT146" s="111"/>
      <c r="AU146" s="112"/>
      <c r="AV146" s="113"/>
      <c r="AW146" s="114"/>
      <c r="AX146" s="115"/>
      <c r="AY146" s="116"/>
      <c r="AZ146" s="111"/>
      <c r="BA146" s="112"/>
      <c r="BB146" s="113"/>
      <c r="BC146" s="114"/>
      <c r="BD146" s="115"/>
      <c r="BE146" s="116"/>
      <c r="BF146" s="104"/>
      <c r="BG146" s="104"/>
      <c r="BH146" s="104"/>
      <c r="BI146" s="104"/>
      <c r="BJ146" s="107"/>
      <c r="BK146" s="107"/>
      <c r="BL146" s="108"/>
      <c r="BN146" s="165"/>
      <c r="BO146" s="165"/>
      <c r="BR146" s="165"/>
      <c r="BS146" s="165"/>
      <c r="BT146" s="165"/>
      <c r="BU146" s="165"/>
      <c r="BV146" s="165"/>
    </row>
    <row r="147" spans="1:74" hidden="1" x14ac:dyDescent="0.25">
      <c r="A147" s="104"/>
      <c r="B147" s="123"/>
      <c r="C147" s="124"/>
      <c r="D147" s="124"/>
      <c r="E147" s="117"/>
      <c r="F147" s="125"/>
      <c r="G147" s="119"/>
      <c r="H147" s="120"/>
      <c r="I147" s="104"/>
      <c r="J147" s="124"/>
      <c r="K147" s="117"/>
      <c r="L147" s="125"/>
      <c r="M147" s="119"/>
      <c r="N147" s="120"/>
      <c r="O147" s="104"/>
      <c r="P147" s="124"/>
      <c r="Q147" s="117"/>
      <c r="R147" s="125"/>
      <c r="S147" s="119"/>
      <c r="T147" s="120"/>
      <c r="U147" s="104"/>
      <c r="V147" s="124"/>
      <c r="W147" s="117"/>
      <c r="X147" s="125"/>
      <c r="Y147" s="119"/>
      <c r="Z147" s="120"/>
      <c r="AA147" s="104"/>
      <c r="AB147" s="124"/>
      <c r="AC147" s="117"/>
      <c r="AD147" s="125"/>
      <c r="AE147" s="119"/>
      <c r="AF147" s="120"/>
      <c r="AG147" s="104"/>
      <c r="AH147" s="124"/>
      <c r="AI147" s="117"/>
      <c r="AJ147" s="125"/>
      <c r="AK147" s="119"/>
      <c r="AL147" s="120"/>
      <c r="AM147" s="104"/>
      <c r="AN147" s="124"/>
      <c r="AO147" s="117"/>
      <c r="AP147" s="125"/>
      <c r="AQ147" s="119"/>
      <c r="AR147" s="120"/>
      <c r="AS147" s="104"/>
      <c r="AT147" s="124"/>
      <c r="AU147" s="117"/>
      <c r="AV147" s="125"/>
      <c r="AW147" s="119"/>
      <c r="AX147" s="120"/>
      <c r="AY147" s="104"/>
      <c r="AZ147" s="124"/>
      <c r="BA147" s="117"/>
      <c r="BB147" s="125"/>
      <c r="BC147" s="119"/>
      <c r="BD147" s="120"/>
      <c r="BE147" s="104"/>
      <c r="BF147" s="104"/>
      <c r="BG147" s="104"/>
      <c r="BH147" s="104"/>
      <c r="BI147" s="104"/>
      <c r="BJ147" s="107"/>
      <c r="BK147" s="107"/>
      <c r="BL147" s="108"/>
    </row>
    <row r="148" spans="1:74" hidden="1" x14ac:dyDescent="0.25">
      <c r="A148" s="104"/>
      <c r="B148" s="123"/>
      <c r="C148" s="124"/>
      <c r="D148" s="124"/>
      <c r="E148" s="117"/>
      <c r="F148" s="125"/>
      <c r="G148" s="119"/>
      <c r="H148" s="120"/>
      <c r="I148" s="104"/>
      <c r="J148" s="124"/>
      <c r="K148" s="117"/>
      <c r="L148" s="125"/>
      <c r="M148" s="119"/>
      <c r="N148" s="120"/>
      <c r="O148" s="104"/>
      <c r="P148" s="124"/>
      <c r="Q148" s="117"/>
      <c r="R148" s="125"/>
      <c r="S148" s="119"/>
      <c r="T148" s="120"/>
      <c r="U148" s="104"/>
      <c r="V148" s="124"/>
      <c r="W148" s="117"/>
      <c r="X148" s="125"/>
      <c r="Y148" s="119"/>
      <c r="Z148" s="120"/>
      <c r="AA148" s="104"/>
      <c r="AB148" s="124"/>
      <c r="AC148" s="117"/>
      <c r="AD148" s="125"/>
      <c r="AE148" s="119"/>
      <c r="AF148" s="120"/>
      <c r="AG148" s="104"/>
      <c r="AH148" s="124"/>
      <c r="AI148" s="117"/>
      <c r="AJ148" s="125"/>
      <c r="AK148" s="119"/>
      <c r="AL148" s="120"/>
      <c r="AM148" s="104"/>
      <c r="AN148" s="124"/>
      <c r="AO148" s="117"/>
      <c r="AP148" s="125"/>
      <c r="AQ148" s="119"/>
      <c r="AR148" s="120"/>
      <c r="AS148" s="104"/>
      <c r="AT148" s="124"/>
      <c r="AU148" s="117"/>
      <c r="AV148" s="125"/>
      <c r="AW148" s="119"/>
      <c r="AX148" s="120"/>
      <c r="AY148" s="104"/>
      <c r="AZ148" s="124"/>
      <c r="BA148" s="117"/>
      <c r="BB148" s="125"/>
      <c r="BC148" s="119"/>
      <c r="BD148" s="120"/>
      <c r="BE148" s="104"/>
      <c r="BF148" s="104"/>
      <c r="BG148" s="104"/>
      <c r="BH148" s="104"/>
      <c r="BI148" s="104"/>
      <c r="BJ148" s="107"/>
      <c r="BK148" s="107"/>
      <c r="BL148" s="108"/>
      <c r="BR148" s="165"/>
      <c r="BS148" s="165"/>
      <c r="BT148" s="165"/>
      <c r="BU148" s="165"/>
      <c r="BV148" s="165"/>
    </row>
    <row r="149" spans="1:74" hidden="1" x14ac:dyDescent="0.25">
      <c r="A149" s="104"/>
      <c r="B149" s="123"/>
      <c r="C149" s="124"/>
      <c r="D149" s="124"/>
      <c r="E149" s="117"/>
      <c r="F149" s="125"/>
      <c r="G149" s="119"/>
      <c r="H149" s="120"/>
      <c r="I149" s="104"/>
      <c r="J149" s="124"/>
      <c r="K149" s="117"/>
      <c r="L149" s="125"/>
      <c r="M149" s="119"/>
      <c r="N149" s="120"/>
      <c r="O149" s="104"/>
      <c r="P149" s="124"/>
      <c r="Q149" s="117"/>
      <c r="R149" s="125"/>
      <c r="S149" s="119"/>
      <c r="T149" s="120"/>
      <c r="U149" s="104"/>
      <c r="V149" s="124"/>
      <c r="W149" s="117"/>
      <c r="X149" s="125"/>
      <c r="Y149" s="119"/>
      <c r="Z149" s="120"/>
      <c r="AA149" s="104"/>
      <c r="AB149" s="124"/>
      <c r="AC149" s="117"/>
      <c r="AD149" s="125"/>
      <c r="AE149" s="119"/>
      <c r="AF149" s="120"/>
      <c r="AG149" s="104"/>
      <c r="AH149" s="124"/>
      <c r="AI149" s="117"/>
      <c r="AJ149" s="125"/>
      <c r="AK149" s="119"/>
      <c r="AL149" s="120"/>
      <c r="AM149" s="104"/>
      <c r="AN149" s="124"/>
      <c r="AO149" s="117"/>
      <c r="AP149" s="125"/>
      <c r="AQ149" s="119"/>
      <c r="AR149" s="120"/>
      <c r="AS149" s="104"/>
      <c r="AT149" s="124"/>
      <c r="AU149" s="117"/>
      <c r="AV149" s="125"/>
      <c r="AW149" s="119"/>
      <c r="AX149" s="120"/>
      <c r="AY149" s="104"/>
      <c r="AZ149" s="124"/>
      <c r="BA149" s="117"/>
      <c r="BB149" s="125"/>
      <c r="BC149" s="119"/>
      <c r="BD149" s="120"/>
      <c r="BE149" s="104"/>
      <c r="BF149" s="104"/>
      <c r="BG149" s="104"/>
      <c r="BH149" s="104"/>
      <c r="BI149" s="104"/>
      <c r="BJ149" s="107"/>
      <c r="BK149" s="107"/>
      <c r="BL149" s="108"/>
    </row>
    <row r="150" spans="1:74" hidden="1" x14ac:dyDescent="0.25">
      <c r="A150" s="104"/>
      <c r="B150" s="123"/>
      <c r="C150" s="124"/>
      <c r="D150" s="124"/>
      <c r="E150" s="117"/>
      <c r="F150" s="125"/>
      <c r="G150" s="119"/>
      <c r="H150" s="104"/>
      <c r="I150" s="104"/>
      <c r="J150" s="124"/>
      <c r="K150" s="117"/>
      <c r="L150" s="125"/>
      <c r="M150" s="119"/>
      <c r="N150" s="104"/>
      <c r="O150" s="104"/>
      <c r="P150" s="124"/>
      <c r="Q150" s="117"/>
      <c r="R150" s="125"/>
      <c r="S150" s="119"/>
      <c r="T150" s="104"/>
      <c r="U150" s="104"/>
      <c r="V150" s="124"/>
      <c r="W150" s="117"/>
      <c r="X150" s="125"/>
      <c r="Y150" s="119"/>
      <c r="Z150" s="104"/>
      <c r="AA150" s="104"/>
      <c r="AB150" s="124"/>
      <c r="AC150" s="117"/>
      <c r="AD150" s="125"/>
      <c r="AE150" s="119"/>
      <c r="AF150" s="104"/>
      <c r="AG150" s="104"/>
      <c r="AH150" s="124"/>
      <c r="AI150" s="117"/>
      <c r="AJ150" s="125"/>
      <c r="AK150" s="119"/>
      <c r="AL150" s="104"/>
      <c r="AM150" s="104"/>
      <c r="AN150" s="124"/>
      <c r="AO150" s="117"/>
      <c r="AP150" s="125"/>
      <c r="AQ150" s="119"/>
      <c r="AR150" s="104"/>
      <c r="AS150" s="104"/>
      <c r="AT150" s="124"/>
      <c r="AU150" s="117"/>
      <c r="AV150" s="125"/>
      <c r="AW150" s="119"/>
      <c r="AX150" s="104"/>
      <c r="AY150" s="104"/>
      <c r="AZ150" s="124"/>
      <c r="BA150" s="104"/>
      <c r="BB150" s="104"/>
      <c r="BC150" s="119"/>
      <c r="BD150" s="104"/>
      <c r="BE150" s="104"/>
      <c r="BF150" s="104"/>
      <c r="BG150" s="104"/>
      <c r="BH150" s="104"/>
      <c r="BI150" s="104"/>
      <c r="BJ150" s="107"/>
      <c r="BK150" s="107"/>
      <c r="BL150" s="108"/>
    </row>
    <row r="151" spans="1:74" hidden="1" x14ac:dyDescent="0.25">
      <c r="A151" s="109"/>
      <c r="B151" s="110"/>
      <c r="C151" s="110"/>
      <c r="D151" s="111"/>
      <c r="E151" s="112"/>
      <c r="F151" s="113"/>
      <c r="G151" s="114"/>
      <c r="H151" s="115"/>
      <c r="I151" s="116"/>
      <c r="J151" s="111"/>
      <c r="K151" s="112"/>
      <c r="L151" s="113"/>
      <c r="M151" s="114"/>
      <c r="N151" s="115"/>
      <c r="O151" s="116"/>
      <c r="P151" s="111"/>
      <c r="Q151" s="112"/>
      <c r="R151" s="113"/>
      <c r="S151" s="114"/>
      <c r="T151" s="115"/>
      <c r="U151" s="116"/>
      <c r="V151" s="111"/>
      <c r="W151" s="112"/>
      <c r="X151" s="113"/>
      <c r="Y151" s="114"/>
      <c r="Z151" s="115"/>
      <c r="AA151" s="116"/>
      <c r="AB151" s="111"/>
      <c r="AC151" s="112"/>
      <c r="AD151" s="113"/>
      <c r="AE151" s="114"/>
      <c r="AF151" s="115"/>
      <c r="AG151" s="116"/>
      <c r="AH151" s="111"/>
      <c r="AI151" s="112"/>
      <c r="AJ151" s="113"/>
      <c r="AK151" s="114"/>
      <c r="AL151" s="115"/>
      <c r="AM151" s="116"/>
      <c r="AN151" s="111"/>
      <c r="AO151" s="112"/>
      <c r="AP151" s="113"/>
      <c r="AQ151" s="114"/>
      <c r="AR151" s="115"/>
      <c r="AS151" s="116"/>
      <c r="AT151" s="111"/>
      <c r="AU151" s="112"/>
      <c r="AV151" s="113"/>
      <c r="AW151" s="114"/>
      <c r="AX151" s="115"/>
      <c r="AY151" s="116"/>
      <c r="AZ151" s="111"/>
      <c r="BA151" s="112"/>
      <c r="BB151" s="113"/>
      <c r="BC151" s="114"/>
      <c r="BD151" s="115"/>
      <c r="BE151" s="116"/>
      <c r="BF151" s="104"/>
      <c r="BG151" s="104"/>
      <c r="BH151" s="104"/>
      <c r="BI151" s="104"/>
      <c r="BJ151" s="107"/>
      <c r="BK151" s="107"/>
      <c r="BL151" s="108"/>
      <c r="BN151" s="165"/>
      <c r="BO151" s="165"/>
      <c r="BR151" s="165"/>
      <c r="BS151" s="165"/>
      <c r="BT151" s="165"/>
      <c r="BU151" s="165"/>
      <c r="BV151" s="165"/>
    </row>
    <row r="152" spans="1:74" hidden="1" x14ac:dyDescent="0.25">
      <c r="A152" s="104"/>
      <c r="B152" s="123"/>
      <c r="C152" s="124"/>
      <c r="D152" s="124"/>
      <c r="E152" s="117"/>
      <c r="F152" s="125"/>
      <c r="G152" s="119"/>
      <c r="H152" s="120"/>
      <c r="I152" s="104"/>
      <c r="J152" s="124"/>
      <c r="K152" s="117"/>
      <c r="L152" s="125"/>
      <c r="M152" s="119"/>
      <c r="N152" s="120"/>
      <c r="O152" s="104"/>
      <c r="P152" s="124"/>
      <c r="Q152" s="117"/>
      <c r="R152" s="125"/>
      <c r="S152" s="119"/>
      <c r="T152" s="120"/>
      <c r="U152" s="104"/>
      <c r="V152" s="124"/>
      <c r="W152" s="117"/>
      <c r="X152" s="125"/>
      <c r="Y152" s="119"/>
      <c r="Z152" s="120"/>
      <c r="AA152" s="104"/>
      <c r="AB152" s="124"/>
      <c r="AC152" s="117"/>
      <c r="AD152" s="125"/>
      <c r="AE152" s="119"/>
      <c r="AF152" s="120"/>
      <c r="AG152" s="104"/>
      <c r="AH152" s="124"/>
      <c r="AI152" s="117"/>
      <c r="AJ152" s="125"/>
      <c r="AK152" s="119"/>
      <c r="AL152" s="120"/>
      <c r="AM152" s="104"/>
      <c r="AN152" s="124"/>
      <c r="AO152" s="117"/>
      <c r="AP152" s="125"/>
      <c r="AQ152" s="119"/>
      <c r="AR152" s="120"/>
      <c r="AS152" s="104"/>
      <c r="AT152" s="124"/>
      <c r="AU152" s="117"/>
      <c r="AV152" s="125"/>
      <c r="AW152" s="119"/>
      <c r="AX152" s="120"/>
      <c r="AY152" s="104"/>
      <c r="AZ152" s="124"/>
      <c r="BA152" s="117"/>
      <c r="BB152" s="125"/>
      <c r="BC152" s="119"/>
      <c r="BD152" s="120"/>
      <c r="BE152" s="104"/>
      <c r="BF152" s="104"/>
      <c r="BG152" s="104"/>
      <c r="BH152" s="104"/>
      <c r="BI152" s="104"/>
      <c r="BJ152" s="107"/>
      <c r="BK152" s="107"/>
      <c r="BL152" s="108"/>
    </row>
    <row r="153" spans="1:74" hidden="1" x14ac:dyDescent="0.25">
      <c r="A153" s="104"/>
      <c r="B153" s="123"/>
      <c r="C153" s="124"/>
      <c r="D153" s="124"/>
      <c r="E153" s="117"/>
      <c r="F153" s="125"/>
      <c r="G153" s="119"/>
      <c r="H153" s="120"/>
      <c r="I153" s="104"/>
      <c r="J153" s="124"/>
      <c r="K153" s="117"/>
      <c r="L153" s="125"/>
      <c r="M153" s="119"/>
      <c r="N153" s="120"/>
      <c r="O153" s="104"/>
      <c r="P153" s="124"/>
      <c r="Q153" s="117"/>
      <c r="R153" s="125"/>
      <c r="S153" s="119"/>
      <c r="T153" s="120"/>
      <c r="U153" s="104"/>
      <c r="V153" s="124"/>
      <c r="W153" s="117"/>
      <c r="X153" s="125"/>
      <c r="Y153" s="119"/>
      <c r="Z153" s="120"/>
      <c r="AA153" s="104"/>
      <c r="AB153" s="124"/>
      <c r="AC153" s="117"/>
      <c r="AD153" s="125"/>
      <c r="AE153" s="119"/>
      <c r="AF153" s="120"/>
      <c r="AG153" s="104"/>
      <c r="AH153" s="124"/>
      <c r="AI153" s="117"/>
      <c r="AJ153" s="125"/>
      <c r="AK153" s="119"/>
      <c r="AL153" s="120"/>
      <c r="AM153" s="104"/>
      <c r="AN153" s="124"/>
      <c r="AO153" s="117"/>
      <c r="AP153" s="125"/>
      <c r="AQ153" s="119"/>
      <c r="AR153" s="120"/>
      <c r="AS153" s="104"/>
      <c r="AT153" s="124"/>
      <c r="AU153" s="117"/>
      <c r="AV153" s="125"/>
      <c r="AW153" s="119"/>
      <c r="AX153" s="120"/>
      <c r="AY153" s="104"/>
      <c r="AZ153" s="124"/>
      <c r="BA153" s="117"/>
      <c r="BB153" s="125"/>
      <c r="BC153" s="119"/>
      <c r="BD153" s="120"/>
      <c r="BE153" s="104"/>
      <c r="BF153" s="104"/>
      <c r="BG153" s="104"/>
      <c r="BH153" s="104"/>
      <c r="BI153" s="104"/>
      <c r="BJ153" s="107"/>
      <c r="BK153" s="107"/>
      <c r="BL153" s="108"/>
      <c r="BR153" s="165"/>
      <c r="BS153" s="165"/>
      <c r="BT153" s="165"/>
      <c r="BU153" s="165"/>
      <c r="BV153" s="165"/>
    </row>
    <row r="154" spans="1:74" hidden="1" x14ac:dyDescent="0.25">
      <c r="A154" s="104"/>
      <c r="B154" s="123"/>
      <c r="C154" s="124"/>
      <c r="D154" s="124"/>
      <c r="E154" s="117"/>
      <c r="F154" s="125"/>
      <c r="G154" s="119"/>
      <c r="H154" s="120"/>
      <c r="I154" s="104"/>
      <c r="J154" s="124"/>
      <c r="K154" s="117"/>
      <c r="L154" s="125"/>
      <c r="M154" s="119"/>
      <c r="N154" s="120"/>
      <c r="O154" s="104"/>
      <c r="P154" s="124"/>
      <c r="Q154" s="117"/>
      <c r="R154" s="125"/>
      <c r="S154" s="119"/>
      <c r="T154" s="120"/>
      <c r="U154" s="104"/>
      <c r="V154" s="124"/>
      <c r="W154" s="117"/>
      <c r="X154" s="125"/>
      <c r="Y154" s="119"/>
      <c r="Z154" s="120"/>
      <c r="AA154" s="104"/>
      <c r="AB154" s="124"/>
      <c r="AC154" s="117"/>
      <c r="AD154" s="125"/>
      <c r="AE154" s="119"/>
      <c r="AF154" s="120"/>
      <c r="AG154" s="104"/>
      <c r="AH154" s="124"/>
      <c r="AI154" s="117"/>
      <c r="AJ154" s="125"/>
      <c r="AK154" s="119"/>
      <c r="AL154" s="120"/>
      <c r="AM154" s="104"/>
      <c r="AN154" s="124"/>
      <c r="AO154" s="117"/>
      <c r="AP154" s="125"/>
      <c r="AQ154" s="119"/>
      <c r="AR154" s="120"/>
      <c r="AS154" s="104"/>
      <c r="AT154" s="124"/>
      <c r="AU154" s="117"/>
      <c r="AV154" s="125"/>
      <c r="AW154" s="119"/>
      <c r="AX154" s="120"/>
      <c r="AY154" s="104"/>
      <c r="AZ154" s="124"/>
      <c r="BA154" s="117"/>
      <c r="BB154" s="125"/>
      <c r="BC154" s="119"/>
      <c r="BD154" s="120"/>
      <c r="BE154" s="104"/>
      <c r="BF154" s="104"/>
      <c r="BG154" s="104"/>
      <c r="BH154" s="104"/>
      <c r="BI154" s="104"/>
      <c r="BJ154" s="107"/>
      <c r="BK154" s="107"/>
      <c r="BL154" s="108"/>
    </row>
    <row r="155" spans="1:74" hidden="1" x14ac:dyDescent="0.25">
      <c r="A155" s="104"/>
      <c r="B155" s="123"/>
      <c r="C155" s="124"/>
      <c r="D155" s="124"/>
      <c r="E155" s="117"/>
      <c r="F155" s="125"/>
      <c r="G155" s="119"/>
      <c r="H155" s="104"/>
      <c r="I155" s="104"/>
      <c r="J155" s="124"/>
      <c r="K155" s="117"/>
      <c r="L155" s="125"/>
      <c r="M155" s="119"/>
      <c r="N155" s="104"/>
      <c r="O155" s="104"/>
      <c r="P155" s="124"/>
      <c r="Q155" s="117"/>
      <c r="R155" s="125"/>
      <c r="S155" s="119"/>
      <c r="T155" s="104"/>
      <c r="U155" s="104"/>
      <c r="V155" s="124"/>
      <c r="W155" s="117"/>
      <c r="X155" s="125"/>
      <c r="Y155" s="119"/>
      <c r="Z155" s="104"/>
      <c r="AA155" s="104"/>
      <c r="AB155" s="124"/>
      <c r="AC155" s="117"/>
      <c r="AD155" s="125"/>
      <c r="AE155" s="119"/>
      <c r="AF155" s="104"/>
      <c r="AG155" s="104"/>
      <c r="AH155" s="124"/>
      <c r="AI155" s="117"/>
      <c r="AJ155" s="125"/>
      <c r="AK155" s="119"/>
      <c r="AL155" s="104"/>
      <c r="AM155" s="104"/>
      <c r="AN155" s="124"/>
      <c r="AO155" s="117"/>
      <c r="AP155" s="125"/>
      <c r="AQ155" s="119"/>
      <c r="AR155" s="104"/>
      <c r="AS155" s="104"/>
      <c r="AT155" s="124"/>
      <c r="AU155" s="117"/>
      <c r="AV155" s="125"/>
      <c r="AW155" s="119"/>
      <c r="AX155" s="104"/>
      <c r="AY155" s="104"/>
      <c r="AZ155" s="124"/>
      <c r="BA155" s="104"/>
      <c r="BB155" s="104"/>
      <c r="BC155" s="119"/>
      <c r="BD155" s="104"/>
      <c r="BE155" s="104"/>
      <c r="BF155" s="104"/>
      <c r="BG155" s="104"/>
      <c r="BH155" s="104"/>
      <c r="BI155" s="104"/>
      <c r="BJ155" s="107"/>
      <c r="BK155" s="107"/>
      <c r="BL155" s="108"/>
    </row>
    <row r="156" spans="1:74" hidden="1" x14ac:dyDescent="0.25">
      <c r="A156" s="109"/>
      <c r="B156" s="110"/>
      <c r="C156" s="110"/>
      <c r="D156" s="111"/>
      <c r="E156" s="112"/>
      <c r="F156" s="113"/>
      <c r="G156" s="114"/>
      <c r="H156" s="115"/>
      <c r="I156" s="116"/>
      <c r="J156" s="111"/>
      <c r="K156" s="112"/>
      <c r="L156" s="113"/>
      <c r="M156" s="114"/>
      <c r="N156" s="115"/>
      <c r="O156" s="116"/>
      <c r="P156" s="111"/>
      <c r="Q156" s="112"/>
      <c r="R156" s="113"/>
      <c r="S156" s="114"/>
      <c r="T156" s="115"/>
      <c r="U156" s="116"/>
      <c r="V156" s="104"/>
      <c r="W156" s="117"/>
      <c r="X156" s="118"/>
      <c r="Y156" s="119"/>
      <c r="Z156" s="120"/>
      <c r="AA156" s="121"/>
      <c r="AB156" s="104"/>
      <c r="AC156" s="117"/>
      <c r="AD156" s="118"/>
      <c r="AE156" s="119"/>
      <c r="AF156" s="120"/>
      <c r="AG156" s="121"/>
      <c r="AH156" s="104"/>
      <c r="AI156" s="104"/>
      <c r="AJ156" s="104"/>
      <c r="AK156" s="104"/>
      <c r="AL156" s="104"/>
      <c r="AM156" s="104"/>
      <c r="AN156" s="104"/>
      <c r="AO156" s="104"/>
      <c r="AP156" s="104"/>
      <c r="AQ156" s="104"/>
      <c r="AR156" s="104"/>
      <c r="AS156" s="104"/>
      <c r="AT156" s="104"/>
      <c r="AU156" s="104"/>
      <c r="AV156" s="104"/>
      <c r="AW156" s="104"/>
      <c r="AX156" s="104"/>
      <c r="AY156" s="104"/>
      <c r="AZ156" s="104"/>
      <c r="BA156" s="104"/>
      <c r="BB156" s="104"/>
      <c r="BC156" s="104"/>
      <c r="BD156" s="104"/>
      <c r="BE156" s="104"/>
      <c r="BF156" s="104"/>
      <c r="BG156" s="104"/>
      <c r="BH156" s="104"/>
      <c r="BI156" s="104"/>
      <c r="BJ156" s="107"/>
      <c r="BK156" s="107"/>
      <c r="BL156" s="108"/>
      <c r="BN156" s="165"/>
      <c r="BO156" s="165"/>
      <c r="BR156" s="165"/>
      <c r="BS156" s="165"/>
      <c r="BT156" s="165"/>
      <c r="BU156" s="165"/>
      <c r="BV156" s="165"/>
    </row>
    <row r="157" spans="1:74" hidden="1" x14ac:dyDescent="0.25">
      <c r="A157" s="104"/>
      <c r="B157" s="123"/>
      <c r="C157" s="124"/>
      <c r="D157" s="124"/>
      <c r="E157" s="117"/>
      <c r="F157" s="125"/>
      <c r="G157" s="119"/>
      <c r="H157" s="120"/>
      <c r="I157" s="104"/>
      <c r="J157" s="124"/>
      <c r="K157" s="117"/>
      <c r="L157" s="125"/>
      <c r="M157" s="119"/>
      <c r="N157" s="120"/>
      <c r="O157" s="104"/>
      <c r="P157" s="124"/>
      <c r="Q157" s="117"/>
      <c r="R157" s="125"/>
      <c r="S157" s="119"/>
      <c r="T157" s="120"/>
      <c r="U157" s="104"/>
      <c r="V157" s="124"/>
      <c r="W157" s="117"/>
      <c r="X157" s="125"/>
      <c r="Y157" s="119"/>
      <c r="Z157" s="120"/>
      <c r="AA157" s="104"/>
      <c r="AB157" s="124"/>
      <c r="AC157" s="117"/>
      <c r="AD157" s="125"/>
      <c r="AE157" s="119"/>
      <c r="AF157" s="120"/>
      <c r="AG157" s="104"/>
      <c r="AH157" s="104"/>
      <c r="AI157" s="104"/>
      <c r="AJ157" s="104"/>
      <c r="AK157" s="104"/>
      <c r="AL157" s="104"/>
      <c r="AM157" s="104"/>
      <c r="AN157" s="104"/>
      <c r="AO157" s="104"/>
      <c r="AP157" s="104"/>
      <c r="AQ157" s="104"/>
      <c r="AR157" s="104"/>
      <c r="AS157" s="104"/>
      <c r="AT157" s="104"/>
      <c r="AU157" s="104"/>
      <c r="AV157" s="104"/>
      <c r="AW157" s="104"/>
      <c r="AX157" s="104"/>
      <c r="AY157" s="104"/>
      <c r="AZ157" s="104"/>
      <c r="BA157" s="104"/>
      <c r="BB157" s="104"/>
      <c r="BC157" s="104"/>
      <c r="BD157" s="104"/>
      <c r="BE157" s="104"/>
      <c r="BF157" s="104"/>
      <c r="BG157" s="104"/>
      <c r="BH157" s="104"/>
      <c r="BI157" s="104"/>
      <c r="BJ157" s="107"/>
      <c r="BK157" s="107"/>
      <c r="BL157" s="108"/>
    </row>
    <row r="158" spans="1:74" hidden="1" x14ac:dyDescent="0.25">
      <c r="A158" s="104"/>
      <c r="B158" s="123"/>
      <c r="C158" s="124"/>
      <c r="D158" s="124"/>
      <c r="E158" s="117"/>
      <c r="F158" s="125"/>
      <c r="G158" s="119"/>
      <c r="H158" s="120"/>
      <c r="I158" s="104"/>
      <c r="J158" s="124"/>
      <c r="K158" s="117"/>
      <c r="L158" s="125"/>
      <c r="M158" s="119"/>
      <c r="N158" s="120"/>
      <c r="O158" s="104"/>
      <c r="P158" s="124"/>
      <c r="Q158" s="117"/>
      <c r="R158" s="125"/>
      <c r="S158" s="119"/>
      <c r="T158" s="120"/>
      <c r="U158" s="104"/>
      <c r="V158" s="124"/>
      <c r="W158" s="117"/>
      <c r="X158" s="125"/>
      <c r="Y158" s="119"/>
      <c r="Z158" s="120"/>
      <c r="AA158" s="104"/>
      <c r="AB158" s="124"/>
      <c r="AC158" s="117"/>
      <c r="AD158" s="125"/>
      <c r="AE158" s="119"/>
      <c r="AF158" s="120"/>
      <c r="AG158" s="104"/>
      <c r="AH158" s="104"/>
      <c r="AI158" s="104"/>
      <c r="AJ158" s="104"/>
      <c r="AK158" s="104"/>
      <c r="AL158" s="104"/>
      <c r="AM158" s="104"/>
      <c r="AN158" s="104"/>
      <c r="AO158" s="104"/>
      <c r="AP158" s="104"/>
      <c r="AQ158" s="104"/>
      <c r="AR158" s="104"/>
      <c r="AS158" s="104"/>
      <c r="AT158" s="104"/>
      <c r="AU158" s="104"/>
      <c r="AV158" s="104"/>
      <c r="AW158" s="104"/>
      <c r="AX158" s="104"/>
      <c r="AY158" s="104"/>
      <c r="AZ158" s="104"/>
      <c r="BA158" s="104"/>
      <c r="BB158" s="104"/>
      <c r="BC158" s="104"/>
      <c r="BD158" s="104"/>
      <c r="BE158" s="104"/>
      <c r="BF158" s="104"/>
      <c r="BG158" s="104"/>
      <c r="BH158" s="104"/>
      <c r="BI158" s="104"/>
      <c r="BJ158" s="107"/>
      <c r="BK158" s="107"/>
      <c r="BL158" s="108"/>
      <c r="BR158" s="165"/>
      <c r="BS158" s="165"/>
      <c r="BT158" s="165"/>
      <c r="BU158" s="165"/>
      <c r="BV158" s="165"/>
    </row>
    <row r="159" spans="1:74" hidden="1" x14ac:dyDescent="0.25">
      <c r="A159" s="104"/>
      <c r="B159" s="123"/>
      <c r="C159" s="124"/>
      <c r="D159" s="124"/>
      <c r="E159" s="117"/>
      <c r="F159" s="125"/>
      <c r="G159" s="119"/>
      <c r="H159" s="120"/>
      <c r="I159" s="104"/>
      <c r="J159" s="124"/>
      <c r="K159" s="117"/>
      <c r="L159" s="125"/>
      <c r="M159" s="119"/>
      <c r="N159" s="120"/>
      <c r="O159" s="104"/>
      <c r="P159" s="124"/>
      <c r="Q159" s="117"/>
      <c r="R159" s="125"/>
      <c r="S159" s="119"/>
      <c r="T159" s="120"/>
      <c r="U159" s="104"/>
      <c r="V159" s="124"/>
      <c r="W159" s="117"/>
      <c r="X159" s="125"/>
      <c r="Y159" s="119"/>
      <c r="Z159" s="120"/>
      <c r="AA159" s="104"/>
      <c r="AB159" s="124"/>
      <c r="AC159" s="117"/>
      <c r="AD159" s="125"/>
      <c r="AE159" s="119"/>
      <c r="AF159" s="120"/>
      <c r="AG159" s="104"/>
      <c r="AH159" s="104"/>
      <c r="AI159" s="104"/>
      <c r="AJ159" s="104"/>
      <c r="AK159" s="104"/>
      <c r="AL159" s="104"/>
      <c r="AM159" s="104"/>
      <c r="AN159" s="104"/>
      <c r="AO159" s="104"/>
      <c r="AP159" s="104"/>
      <c r="AQ159" s="104"/>
      <c r="AR159" s="104"/>
      <c r="AS159" s="104"/>
      <c r="AT159" s="104"/>
      <c r="AU159" s="104"/>
      <c r="AV159" s="104"/>
      <c r="AW159" s="104"/>
      <c r="AX159" s="104"/>
      <c r="AY159" s="104"/>
      <c r="AZ159" s="104"/>
      <c r="BA159" s="104"/>
      <c r="BB159" s="104"/>
      <c r="BC159" s="104"/>
      <c r="BD159" s="104"/>
      <c r="BE159" s="104"/>
      <c r="BF159" s="104"/>
      <c r="BG159" s="104"/>
      <c r="BH159" s="104"/>
      <c r="BI159" s="104"/>
      <c r="BJ159" s="107"/>
      <c r="BK159" s="107"/>
      <c r="BL159" s="108"/>
    </row>
    <row r="160" spans="1:74" hidden="1" x14ac:dyDescent="0.25">
      <c r="A160" s="104"/>
      <c r="B160" s="123"/>
      <c r="C160" s="124"/>
      <c r="D160" s="104"/>
      <c r="E160" s="10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c r="AM160" s="104"/>
      <c r="AN160" s="104"/>
      <c r="AO160" s="104"/>
      <c r="AP160" s="104"/>
      <c r="AQ160" s="104"/>
      <c r="AR160" s="104"/>
      <c r="AS160" s="104"/>
      <c r="AT160" s="104"/>
      <c r="AU160" s="104"/>
      <c r="AV160" s="104"/>
      <c r="AW160" s="104"/>
      <c r="AX160" s="104"/>
      <c r="AY160" s="104"/>
      <c r="AZ160" s="104"/>
      <c r="BA160" s="104"/>
      <c r="BB160" s="104"/>
      <c r="BC160" s="104"/>
      <c r="BD160" s="104"/>
      <c r="BE160" s="104"/>
      <c r="BF160" s="104"/>
      <c r="BG160" s="104"/>
      <c r="BH160" s="104"/>
      <c r="BI160" s="104"/>
      <c r="BJ160" s="107"/>
      <c r="BK160" s="107"/>
      <c r="BL160" s="108"/>
    </row>
    <row r="161" spans="1:74" hidden="1" x14ac:dyDescent="0.25">
      <c r="A161" s="109"/>
      <c r="B161" s="110"/>
      <c r="C161" s="110"/>
      <c r="D161" s="111"/>
      <c r="E161" s="112"/>
      <c r="F161" s="113"/>
      <c r="G161" s="114"/>
      <c r="H161" s="115"/>
      <c r="I161" s="116"/>
      <c r="J161" s="111"/>
      <c r="K161" s="112"/>
      <c r="L161" s="113"/>
      <c r="M161" s="114"/>
      <c r="N161" s="115"/>
      <c r="O161" s="116"/>
      <c r="P161" s="111"/>
      <c r="Q161" s="112"/>
      <c r="R161" s="113"/>
      <c r="S161" s="114"/>
      <c r="T161" s="115"/>
      <c r="U161" s="116"/>
      <c r="V161" s="104"/>
      <c r="W161" s="117"/>
      <c r="X161" s="118"/>
      <c r="Y161" s="119"/>
      <c r="Z161" s="120"/>
      <c r="AA161" s="121"/>
      <c r="AB161" s="104"/>
      <c r="AC161" s="117"/>
      <c r="AD161" s="118"/>
      <c r="AE161" s="119"/>
      <c r="AF161" s="120"/>
      <c r="AG161" s="121"/>
      <c r="AH161" s="104"/>
      <c r="AI161" s="104"/>
      <c r="AJ161" s="104"/>
      <c r="AK161" s="104"/>
      <c r="AL161" s="104"/>
      <c r="AM161" s="104"/>
      <c r="AN161" s="104"/>
      <c r="AO161" s="104"/>
      <c r="AP161" s="104"/>
      <c r="AQ161" s="104"/>
      <c r="AR161" s="104"/>
      <c r="AS161" s="104"/>
      <c r="AT161" s="104"/>
      <c r="AU161" s="104"/>
      <c r="AV161" s="104"/>
      <c r="AW161" s="104"/>
      <c r="AX161" s="104"/>
      <c r="AY161" s="104"/>
      <c r="AZ161" s="104"/>
      <c r="BA161" s="104"/>
      <c r="BB161" s="104"/>
      <c r="BC161" s="104"/>
      <c r="BD161" s="104"/>
      <c r="BE161" s="104"/>
      <c r="BF161" s="104"/>
      <c r="BG161" s="104"/>
      <c r="BH161" s="104"/>
      <c r="BI161" s="104"/>
      <c r="BJ161" s="107"/>
      <c r="BK161" s="107"/>
      <c r="BL161" s="108"/>
      <c r="BN161" s="165"/>
      <c r="BO161" s="165"/>
      <c r="BR161" s="165"/>
      <c r="BS161" s="165"/>
      <c r="BT161" s="165"/>
      <c r="BU161" s="165"/>
      <c r="BV161" s="165"/>
    </row>
    <row r="162" spans="1:74" hidden="1" x14ac:dyDescent="0.25">
      <c r="A162" s="104"/>
      <c r="B162" s="123"/>
      <c r="C162" s="124"/>
      <c r="D162" s="124"/>
      <c r="E162" s="117"/>
      <c r="F162" s="125"/>
      <c r="G162" s="119"/>
      <c r="H162" s="120"/>
      <c r="I162" s="104"/>
      <c r="J162" s="124"/>
      <c r="K162" s="117"/>
      <c r="L162" s="125"/>
      <c r="M162" s="119"/>
      <c r="N162" s="120"/>
      <c r="O162" s="104"/>
      <c r="P162" s="124"/>
      <c r="Q162" s="117"/>
      <c r="R162" s="125"/>
      <c r="S162" s="119"/>
      <c r="T162" s="120"/>
      <c r="U162" s="104"/>
      <c r="V162" s="124"/>
      <c r="W162" s="117"/>
      <c r="X162" s="125"/>
      <c r="Y162" s="119"/>
      <c r="Z162" s="120"/>
      <c r="AA162" s="104"/>
      <c r="AB162" s="124"/>
      <c r="AC162" s="117"/>
      <c r="AD162" s="125"/>
      <c r="AE162" s="119"/>
      <c r="AF162" s="120"/>
      <c r="AG162" s="104"/>
      <c r="AH162" s="104"/>
      <c r="AI162" s="104"/>
      <c r="AJ162" s="104"/>
      <c r="AK162" s="104"/>
      <c r="AL162" s="104"/>
      <c r="AM162" s="104"/>
      <c r="AN162" s="104"/>
      <c r="AO162" s="104"/>
      <c r="AP162" s="104"/>
      <c r="AQ162" s="104"/>
      <c r="AR162" s="104"/>
      <c r="AS162" s="104"/>
      <c r="AT162" s="104"/>
      <c r="AU162" s="104"/>
      <c r="AV162" s="104"/>
      <c r="AW162" s="104"/>
      <c r="AX162" s="104"/>
      <c r="AY162" s="104"/>
      <c r="AZ162" s="104"/>
      <c r="BA162" s="104"/>
      <c r="BB162" s="104"/>
      <c r="BC162" s="104"/>
      <c r="BD162" s="104"/>
      <c r="BE162" s="104"/>
      <c r="BF162" s="104"/>
      <c r="BG162" s="104"/>
      <c r="BH162" s="104"/>
      <c r="BI162" s="104"/>
      <c r="BJ162" s="107"/>
      <c r="BK162" s="107"/>
      <c r="BL162" s="108"/>
    </row>
    <row r="163" spans="1:74" hidden="1" x14ac:dyDescent="0.25">
      <c r="A163" s="104"/>
      <c r="B163" s="123"/>
      <c r="C163" s="124"/>
      <c r="D163" s="124"/>
      <c r="E163" s="117"/>
      <c r="F163" s="125"/>
      <c r="G163" s="119"/>
      <c r="H163" s="120"/>
      <c r="I163" s="104"/>
      <c r="J163" s="124"/>
      <c r="K163" s="117"/>
      <c r="L163" s="125"/>
      <c r="M163" s="119"/>
      <c r="N163" s="120"/>
      <c r="O163" s="104"/>
      <c r="P163" s="124"/>
      <c r="Q163" s="117"/>
      <c r="R163" s="125"/>
      <c r="S163" s="119"/>
      <c r="T163" s="120"/>
      <c r="U163" s="104"/>
      <c r="V163" s="124"/>
      <c r="W163" s="117"/>
      <c r="X163" s="125"/>
      <c r="Y163" s="119"/>
      <c r="Z163" s="120"/>
      <c r="AA163" s="104"/>
      <c r="AB163" s="124"/>
      <c r="AC163" s="117"/>
      <c r="AD163" s="125"/>
      <c r="AE163" s="119"/>
      <c r="AF163" s="120"/>
      <c r="AG163" s="104"/>
      <c r="AH163" s="104"/>
      <c r="AI163" s="104"/>
      <c r="AJ163" s="104"/>
      <c r="AK163" s="104"/>
      <c r="AL163" s="104"/>
      <c r="AM163" s="104"/>
      <c r="AN163" s="104"/>
      <c r="AO163" s="104"/>
      <c r="AP163" s="104"/>
      <c r="AQ163" s="104"/>
      <c r="AR163" s="104"/>
      <c r="AS163" s="104"/>
      <c r="AT163" s="104"/>
      <c r="AU163" s="104"/>
      <c r="AV163" s="104"/>
      <c r="AW163" s="104"/>
      <c r="AX163" s="104"/>
      <c r="AY163" s="104"/>
      <c r="AZ163" s="104"/>
      <c r="BA163" s="104"/>
      <c r="BB163" s="104"/>
      <c r="BC163" s="104"/>
      <c r="BD163" s="104"/>
      <c r="BE163" s="104"/>
      <c r="BF163" s="104"/>
      <c r="BG163" s="104"/>
      <c r="BH163" s="104"/>
      <c r="BI163" s="104"/>
      <c r="BJ163" s="107"/>
      <c r="BK163" s="107"/>
      <c r="BL163" s="108"/>
      <c r="BR163" s="165"/>
      <c r="BS163" s="165"/>
      <c r="BT163" s="165"/>
      <c r="BU163" s="165"/>
      <c r="BV163" s="165"/>
    </row>
    <row r="164" spans="1:74" hidden="1" x14ac:dyDescent="0.25">
      <c r="A164" s="104"/>
      <c r="B164" s="123"/>
      <c r="C164" s="124"/>
      <c r="D164" s="124"/>
      <c r="E164" s="117"/>
      <c r="F164" s="125"/>
      <c r="G164" s="119"/>
      <c r="H164" s="120"/>
      <c r="I164" s="104"/>
      <c r="J164" s="124"/>
      <c r="K164" s="117"/>
      <c r="L164" s="125"/>
      <c r="M164" s="119"/>
      <c r="N164" s="120"/>
      <c r="O164" s="104"/>
      <c r="P164" s="124"/>
      <c r="Q164" s="117"/>
      <c r="R164" s="125"/>
      <c r="S164" s="119"/>
      <c r="T164" s="120"/>
      <c r="U164" s="104"/>
      <c r="V164" s="124"/>
      <c r="W164" s="117"/>
      <c r="X164" s="125"/>
      <c r="Y164" s="119"/>
      <c r="Z164" s="120"/>
      <c r="AA164" s="104"/>
      <c r="AB164" s="124"/>
      <c r="AC164" s="117"/>
      <c r="AD164" s="125"/>
      <c r="AE164" s="119"/>
      <c r="AF164" s="120"/>
      <c r="AG164" s="104"/>
      <c r="AH164" s="104"/>
      <c r="AI164" s="104"/>
      <c r="AJ164" s="104"/>
      <c r="AK164" s="104"/>
      <c r="AL164" s="104"/>
      <c r="AM164" s="104"/>
      <c r="AN164" s="104"/>
      <c r="AO164" s="104"/>
      <c r="AP164" s="104"/>
      <c r="AQ164" s="104"/>
      <c r="AR164" s="104"/>
      <c r="AS164" s="104"/>
      <c r="AT164" s="104"/>
      <c r="AU164" s="104"/>
      <c r="AV164" s="104"/>
      <c r="AW164" s="104"/>
      <c r="AX164" s="104"/>
      <c r="AY164" s="104"/>
      <c r="AZ164" s="104"/>
      <c r="BA164" s="104"/>
      <c r="BB164" s="104"/>
      <c r="BC164" s="104"/>
      <c r="BD164" s="104"/>
      <c r="BE164" s="104"/>
      <c r="BF164" s="104"/>
      <c r="BG164" s="104"/>
      <c r="BH164" s="104"/>
      <c r="BI164" s="104"/>
      <c r="BJ164" s="107"/>
      <c r="BK164" s="107"/>
      <c r="BL164" s="108"/>
    </row>
    <row r="165" spans="1:74" hidden="1" x14ac:dyDescent="0.25">
      <c r="A165" s="104"/>
      <c r="B165" s="123"/>
      <c r="C165" s="124"/>
      <c r="D165" s="104"/>
      <c r="E165" s="10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c r="AM165" s="104"/>
      <c r="AN165" s="104"/>
      <c r="AO165" s="104"/>
      <c r="AP165" s="104"/>
      <c r="AQ165" s="104"/>
      <c r="AR165" s="104"/>
      <c r="AS165" s="104"/>
      <c r="AT165" s="104"/>
      <c r="AU165" s="104"/>
      <c r="AV165" s="104"/>
      <c r="AW165" s="104"/>
      <c r="AX165" s="104"/>
      <c r="AY165" s="104"/>
      <c r="AZ165" s="104"/>
      <c r="BA165" s="104"/>
      <c r="BB165" s="104"/>
      <c r="BC165" s="104"/>
      <c r="BD165" s="104"/>
      <c r="BE165" s="104"/>
      <c r="BF165" s="104"/>
      <c r="BG165" s="104"/>
      <c r="BH165" s="104"/>
      <c r="BI165" s="104"/>
      <c r="BJ165" s="107"/>
      <c r="BK165" s="107"/>
      <c r="BL165" s="108"/>
    </row>
    <row r="166" spans="1:74" hidden="1" x14ac:dyDescent="0.25">
      <c r="A166" s="109"/>
      <c r="B166" s="110"/>
      <c r="C166" s="110"/>
      <c r="D166" s="111"/>
      <c r="E166" s="112"/>
      <c r="F166" s="113"/>
      <c r="G166" s="114"/>
      <c r="H166" s="115"/>
      <c r="I166" s="116"/>
      <c r="J166" s="111"/>
      <c r="K166" s="112"/>
      <c r="L166" s="113"/>
      <c r="M166" s="114"/>
      <c r="N166" s="115"/>
      <c r="O166" s="116"/>
      <c r="P166" s="111"/>
      <c r="Q166" s="112"/>
      <c r="R166" s="113"/>
      <c r="S166" s="114"/>
      <c r="T166" s="115"/>
      <c r="U166" s="116"/>
      <c r="V166" s="104"/>
      <c r="W166" s="117"/>
      <c r="X166" s="118"/>
      <c r="Y166" s="119"/>
      <c r="Z166" s="120"/>
      <c r="AA166" s="121"/>
      <c r="AB166" s="104"/>
      <c r="AC166" s="117"/>
      <c r="AD166" s="118"/>
      <c r="AE166" s="119"/>
      <c r="AF166" s="120"/>
      <c r="AG166" s="121"/>
      <c r="AH166" s="104"/>
      <c r="AI166" s="104"/>
      <c r="AJ166" s="104"/>
      <c r="AK166" s="104"/>
      <c r="AL166" s="104"/>
      <c r="AM166" s="104"/>
      <c r="AN166" s="104"/>
      <c r="AO166" s="104"/>
      <c r="AP166" s="104"/>
      <c r="AQ166" s="104"/>
      <c r="AR166" s="104"/>
      <c r="AS166" s="104"/>
      <c r="AT166" s="104"/>
      <c r="AU166" s="104"/>
      <c r="AV166" s="104"/>
      <c r="AW166" s="104"/>
      <c r="AX166" s="104"/>
      <c r="AY166" s="104"/>
      <c r="AZ166" s="104"/>
      <c r="BA166" s="104"/>
      <c r="BB166" s="104"/>
      <c r="BC166" s="104"/>
      <c r="BD166" s="104"/>
      <c r="BE166" s="104"/>
      <c r="BF166" s="104"/>
      <c r="BG166" s="104"/>
      <c r="BH166" s="104"/>
      <c r="BI166" s="104"/>
      <c r="BJ166" s="107"/>
      <c r="BK166" s="107"/>
      <c r="BL166" s="108"/>
      <c r="BN166" s="165"/>
      <c r="BO166" s="165"/>
      <c r="BR166" s="165"/>
      <c r="BS166" s="165"/>
      <c r="BT166" s="165"/>
      <c r="BU166" s="165"/>
      <c r="BV166" s="165"/>
    </row>
    <row r="167" spans="1:74" hidden="1" x14ac:dyDescent="0.25">
      <c r="A167" s="104"/>
      <c r="B167" s="123"/>
      <c r="C167" s="124"/>
      <c r="D167" s="124"/>
      <c r="E167" s="117"/>
      <c r="F167" s="125"/>
      <c r="G167" s="119"/>
      <c r="H167" s="120"/>
      <c r="I167" s="104"/>
      <c r="J167" s="124"/>
      <c r="K167" s="117"/>
      <c r="L167" s="125"/>
      <c r="M167" s="119"/>
      <c r="N167" s="120"/>
      <c r="O167" s="104"/>
      <c r="P167" s="124"/>
      <c r="Q167" s="117"/>
      <c r="R167" s="125"/>
      <c r="S167" s="119"/>
      <c r="T167" s="120"/>
      <c r="U167" s="104"/>
      <c r="V167" s="124"/>
      <c r="W167" s="117"/>
      <c r="X167" s="125"/>
      <c r="Y167" s="119"/>
      <c r="Z167" s="120"/>
      <c r="AA167" s="104"/>
      <c r="AB167" s="124"/>
      <c r="AC167" s="117"/>
      <c r="AD167" s="125"/>
      <c r="AE167" s="119"/>
      <c r="AF167" s="120"/>
      <c r="AG167" s="104"/>
      <c r="AH167" s="104"/>
      <c r="AI167" s="104"/>
      <c r="AJ167" s="104"/>
      <c r="AK167" s="104"/>
      <c r="AL167" s="104"/>
      <c r="AM167" s="104"/>
      <c r="AN167" s="104"/>
      <c r="AO167" s="104"/>
      <c r="AP167" s="104"/>
      <c r="AQ167" s="104"/>
      <c r="AR167" s="104"/>
      <c r="AS167" s="104"/>
      <c r="AT167" s="104"/>
      <c r="AU167" s="104"/>
      <c r="AV167" s="104"/>
      <c r="AW167" s="104"/>
      <c r="AX167" s="104"/>
      <c r="AY167" s="104"/>
      <c r="AZ167" s="104"/>
      <c r="BA167" s="104"/>
      <c r="BB167" s="104"/>
      <c r="BC167" s="104"/>
      <c r="BD167" s="104"/>
      <c r="BE167" s="104"/>
      <c r="BF167" s="104"/>
      <c r="BG167" s="104"/>
      <c r="BH167" s="104"/>
      <c r="BI167" s="104"/>
      <c r="BJ167" s="107"/>
      <c r="BK167" s="107"/>
      <c r="BL167" s="108"/>
    </row>
    <row r="168" spans="1:74" hidden="1" x14ac:dyDescent="0.25">
      <c r="A168" s="104"/>
      <c r="B168" s="123"/>
      <c r="C168" s="124"/>
      <c r="D168" s="124"/>
      <c r="E168" s="117"/>
      <c r="F168" s="125"/>
      <c r="G168" s="119"/>
      <c r="H168" s="120"/>
      <c r="I168" s="104"/>
      <c r="J168" s="124"/>
      <c r="K168" s="117"/>
      <c r="L168" s="125"/>
      <c r="M168" s="119"/>
      <c r="N168" s="120"/>
      <c r="O168" s="104"/>
      <c r="P168" s="124"/>
      <c r="Q168" s="117"/>
      <c r="R168" s="125"/>
      <c r="S168" s="119"/>
      <c r="T168" s="120"/>
      <c r="U168" s="104"/>
      <c r="V168" s="124"/>
      <c r="W168" s="117"/>
      <c r="X168" s="125"/>
      <c r="Y168" s="119"/>
      <c r="Z168" s="120"/>
      <c r="AA168" s="104"/>
      <c r="AB168" s="124"/>
      <c r="AC168" s="117"/>
      <c r="AD168" s="125"/>
      <c r="AE168" s="119"/>
      <c r="AF168" s="120"/>
      <c r="AG168" s="104"/>
      <c r="AH168" s="104"/>
      <c r="AI168" s="104"/>
      <c r="AJ168" s="104"/>
      <c r="AK168" s="104"/>
      <c r="AL168" s="104"/>
      <c r="AM168" s="104"/>
      <c r="AN168" s="104"/>
      <c r="AO168" s="104"/>
      <c r="AP168" s="104"/>
      <c r="AQ168" s="104"/>
      <c r="AR168" s="104"/>
      <c r="AS168" s="104"/>
      <c r="AT168" s="104"/>
      <c r="AU168" s="104"/>
      <c r="AV168" s="104"/>
      <c r="AW168" s="104"/>
      <c r="AX168" s="104"/>
      <c r="AY168" s="104"/>
      <c r="AZ168" s="104"/>
      <c r="BA168" s="104"/>
      <c r="BB168" s="104"/>
      <c r="BC168" s="104"/>
      <c r="BD168" s="104"/>
      <c r="BE168" s="104"/>
      <c r="BF168" s="104"/>
      <c r="BG168" s="104"/>
      <c r="BH168" s="104"/>
      <c r="BI168" s="104"/>
      <c r="BJ168" s="107"/>
      <c r="BK168" s="107"/>
      <c r="BL168" s="108"/>
      <c r="BR168" s="165"/>
      <c r="BS168" s="165"/>
      <c r="BT168" s="165"/>
      <c r="BU168" s="165"/>
      <c r="BV168" s="165"/>
    </row>
    <row r="169" spans="1:74" hidden="1" x14ac:dyDescent="0.25">
      <c r="A169" s="104"/>
      <c r="B169" s="123"/>
      <c r="C169" s="124"/>
      <c r="D169" s="124"/>
      <c r="E169" s="117"/>
      <c r="F169" s="125"/>
      <c r="G169" s="119"/>
      <c r="H169" s="120"/>
      <c r="I169" s="104"/>
      <c r="J169" s="124"/>
      <c r="K169" s="117"/>
      <c r="L169" s="125"/>
      <c r="M169" s="119"/>
      <c r="N169" s="120"/>
      <c r="O169" s="104"/>
      <c r="P169" s="124"/>
      <c r="Q169" s="117"/>
      <c r="R169" s="125"/>
      <c r="S169" s="119"/>
      <c r="T169" s="120"/>
      <c r="U169" s="104"/>
      <c r="V169" s="124"/>
      <c r="W169" s="117"/>
      <c r="X169" s="125"/>
      <c r="Y169" s="119"/>
      <c r="Z169" s="120"/>
      <c r="AA169" s="104"/>
      <c r="AB169" s="124"/>
      <c r="AC169" s="117"/>
      <c r="AD169" s="125"/>
      <c r="AE169" s="119"/>
      <c r="AF169" s="120"/>
      <c r="AG169" s="104"/>
      <c r="AH169" s="104"/>
      <c r="AI169" s="104"/>
      <c r="AJ169" s="104"/>
      <c r="AK169" s="104"/>
      <c r="AL169" s="104"/>
      <c r="AM169" s="104"/>
      <c r="AN169" s="104"/>
      <c r="AO169" s="104"/>
      <c r="AP169" s="104"/>
      <c r="AQ169" s="104"/>
      <c r="AR169" s="104"/>
      <c r="AS169" s="104"/>
      <c r="AT169" s="104"/>
      <c r="AU169" s="104"/>
      <c r="AV169" s="104"/>
      <c r="AW169" s="104"/>
      <c r="AX169" s="104"/>
      <c r="AY169" s="104"/>
      <c r="AZ169" s="104"/>
      <c r="BA169" s="104"/>
      <c r="BB169" s="104"/>
      <c r="BC169" s="104"/>
      <c r="BD169" s="104"/>
      <c r="BE169" s="104"/>
      <c r="BF169" s="104"/>
      <c r="BG169" s="104"/>
      <c r="BH169" s="104"/>
      <c r="BI169" s="104"/>
      <c r="BJ169" s="107"/>
      <c r="BK169" s="107"/>
      <c r="BL169" s="108"/>
    </row>
    <row r="170" spans="1:74" hidden="1" x14ac:dyDescent="0.25">
      <c r="A170" s="104"/>
      <c r="B170" s="123"/>
      <c r="C170" s="124"/>
      <c r="D170" s="104"/>
      <c r="E170" s="10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c r="AM170" s="104"/>
      <c r="AN170" s="104"/>
      <c r="AO170" s="104"/>
      <c r="AP170" s="104"/>
      <c r="AQ170" s="104"/>
      <c r="AR170" s="104"/>
      <c r="AS170" s="104"/>
      <c r="AT170" s="104"/>
      <c r="AU170" s="104"/>
      <c r="AV170" s="104"/>
      <c r="AW170" s="104"/>
      <c r="AX170" s="104"/>
      <c r="AY170" s="104"/>
      <c r="AZ170" s="104"/>
      <c r="BA170" s="104"/>
      <c r="BB170" s="104"/>
      <c r="BC170" s="104"/>
      <c r="BD170" s="104"/>
      <c r="BE170" s="104"/>
      <c r="BF170" s="104"/>
      <c r="BG170" s="104"/>
      <c r="BH170" s="104"/>
      <c r="BI170" s="104"/>
      <c r="BJ170" s="107"/>
      <c r="BK170" s="107"/>
      <c r="BL170" s="108"/>
    </row>
    <row r="171" spans="1:74" hidden="1" x14ac:dyDescent="0.25">
      <c r="A171" s="109"/>
      <c r="B171" s="110"/>
      <c r="C171" s="110"/>
      <c r="D171" s="111"/>
      <c r="E171" s="112"/>
      <c r="F171" s="113"/>
      <c r="G171" s="114"/>
      <c r="H171" s="115"/>
      <c r="I171" s="116"/>
      <c r="J171" s="111"/>
      <c r="K171" s="112"/>
      <c r="L171" s="113"/>
      <c r="M171" s="114"/>
      <c r="N171" s="115"/>
      <c r="O171" s="116"/>
      <c r="P171" s="111"/>
      <c r="Q171" s="112"/>
      <c r="R171" s="113"/>
      <c r="S171" s="114"/>
      <c r="T171" s="115"/>
      <c r="U171" s="116"/>
      <c r="V171" s="104"/>
      <c r="W171" s="117"/>
      <c r="X171" s="118"/>
      <c r="Y171" s="119"/>
      <c r="Z171" s="120"/>
      <c r="AA171" s="121"/>
      <c r="AB171" s="104"/>
      <c r="AC171" s="117"/>
      <c r="AD171" s="118"/>
      <c r="AE171" s="119"/>
      <c r="AF171" s="120"/>
      <c r="AG171" s="121"/>
      <c r="AH171" s="104"/>
      <c r="AI171" s="104"/>
      <c r="AJ171" s="104"/>
      <c r="AK171" s="104"/>
      <c r="AL171" s="104"/>
      <c r="AM171" s="104"/>
      <c r="AN171" s="104"/>
      <c r="AO171" s="104"/>
      <c r="AP171" s="104"/>
      <c r="AQ171" s="104"/>
      <c r="AR171" s="104"/>
      <c r="AS171" s="104"/>
      <c r="AT171" s="104"/>
      <c r="AU171" s="104"/>
      <c r="AV171" s="104"/>
      <c r="AW171" s="104"/>
      <c r="AX171" s="104"/>
      <c r="AY171" s="104"/>
      <c r="AZ171" s="104"/>
      <c r="BA171" s="104"/>
      <c r="BB171" s="104"/>
      <c r="BC171" s="104"/>
      <c r="BD171" s="104"/>
      <c r="BE171" s="104"/>
      <c r="BF171" s="104"/>
      <c r="BG171" s="104"/>
      <c r="BH171" s="104"/>
      <c r="BI171" s="104"/>
      <c r="BJ171" s="107"/>
      <c r="BK171" s="107"/>
      <c r="BL171" s="108"/>
      <c r="BN171" s="165"/>
      <c r="BO171" s="165"/>
      <c r="BR171" s="165"/>
      <c r="BS171" s="165"/>
      <c r="BT171" s="165"/>
      <c r="BU171" s="165"/>
      <c r="BV171" s="165"/>
    </row>
    <row r="172" spans="1:74" hidden="1" x14ac:dyDescent="0.25">
      <c r="A172" s="104"/>
      <c r="B172" s="123"/>
      <c r="C172" s="124"/>
      <c r="D172" s="124"/>
      <c r="E172" s="117"/>
      <c r="F172" s="125"/>
      <c r="G172" s="119"/>
      <c r="H172" s="120"/>
      <c r="I172" s="104"/>
      <c r="J172" s="124"/>
      <c r="K172" s="117"/>
      <c r="L172" s="125"/>
      <c r="M172" s="119"/>
      <c r="N172" s="120"/>
      <c r="O172" s="104"/>
      <c r="P172" s="124"/>
      <c r="Q172" s="117"/>
      <c r="R172" s="125"/>
      <c r="S172" s="119"/>
      <c r="T172" s="120"/>
      <c r="U172" s="104"/>
      <c r="V172" s="124"/>
      <c r="W172" s="117"/>
      <c r="X172" s="125"/>
      <c r="Y172" s="119"/>
      <c r="Z172" s="120"/>
      <c r="AA172" s="104"/>
      <c r="AB172" s="124"/>
      <c r="AC172" s="117"/>
      <c r="AD172" s="125"/>
      <c r="AE172" s="119"/>
      <c r="AF172" s="120"/>
      <c r="AG172" s="104"/>
      <c r="AH172" s="104"/>
      <c r="AI172" s="104"/>
      <c r="AJ172" s="104"/>
      <c r="AK172" s="104"/>
      <c r="AL172" s="104"/>
      <c r="AM172" s="104"/>
      <c r="AN172" s="104"/>
      <c r="AO172" s="104"/>
      <c r="AP172" s="104"/>
      <c r="AQ172" s="104"/>
      <c r="AR172" s="104"/>
      <c r="AS172" s="104"/>
      <c r="AT172" s="104"/>
      <c r="AU172" s="104"/>
      <c r="AV172" s="104"/>
      <c r="AW172" s="104"/>
      <c r="AX172" s="104"/>
      <c r="AY172" s="104"/>
      <c r="AZ172" s="104"/>
      <c r="BA172" s="104"/>
      <c r="BB172" s="104"/>
      <c r="BC172" s="104"/>
      <c r="BD172" s="104"/>
      <c r="BE172" s="104"/>
      <c r="BF172" s="104"/>
      <c r="BG172" s="104"/>
      <c r="BH172" s="104"/>
      <c r="BI172" s="104"/>
      <c r="BJ172" s="107"/>
      <c r="BK172" s="107"/>
      <c r="BL172" s="108"/>
    </row>
    <row r="173" spans="1:74" hidden="1" x14ac:dyDescent="0.25">
      <c r="A173" s="104"/>
      <c r="B173" s="123"/>
      <c r="C173" s="124"/>
      <c r="D173" s="124"/>
      <c r="E173" s="117"/>
      <c r="F173" s="125"/>
      <c r="G173" s="119"/>
      <c r="H173" s="120"/>
      <c r="I173" s="104"/>
      <c r="J173" s="124"/>
      <c r="K173" s="117"/>
      <c r="L173" s="125"/>
      <c r="M173" s="119"/>
      <c r="N173" s="120"/>
      <c r="O173" s="104"/>
      <c r="P173" s="124"/>
      <c r="Q173" s="117"/>
      <c r="R173" s="125"/>
      <c r="S173" s="119"/>
      <c r="T173" s="120"/>
      <c r="U173" s="104"/>
      <c r="V173" s="124"/>
      <c r="W173" s="117"/>
      <c r="X173" s="125"/>
      <c r="Y173" s="119"/>
      <c r="Z173" s="120"/>
      <c r="AA173" s="104"/>
      <c r="AB173" s="124"/>
      <c r="AC173" s="117"/>
      <c r="AD173" s="125"/>
      <c r="AE173" s="119"/>
      <c r="AF173" s="120"/>
      <c r="AG173" s="104"/>
      <c r="AH173" s="104"/>
      <c r="AI173" s="104"/>
      <c r="AJ173" s="104"/>
      <c r="AK173" s="104"/>
      <c r="AL173" s="104"/>
      <c r="AM173" s="104"/>
      <c r="AN173" s="104"/>
      <c r="AO173" s="104"/>
      <c r="AP173" s="104"/>
      <c r="AQ173" s="104"/>
      <c r="AR173" s="104"/>
      <c r="AS173" s="104"/>
      <c r="AT173" s="104"/>
      <c r="AU173" s="104"/>
      <c r="AV173" s="104"/>
      <c r="AW173" s="104"/>
      <c r="AX173" s="104"/>
      <c r="AY173" s="104"/>
      <c r="AZ173" s="104"/>
      <c r="BA173" s="104"/>
      <c r="BB173" s="104"/>
      <c r="BC173" s="104"/>
      <c r="BD173" s="104"/>
      <c r="BE173" s="104"/>
      <c r="BF173" s="104"/>
      <c r="BG173" s="104"/>
      <c r="BH173" s="104"/>
      <c r="BI173" s="104"/>
      <c r="BJ173" s="107"/>
      <c r="BK173" s="107"/>
      <c r="BL173" s="108"/>
      <c r="BR173" s="165"/>
      <c r="BS173" s="165"/>
      <c r="BT173" s="165"/>
      <c r="BU173" s="165"/>
      <c r="BV173" s="165"/>
    </row>
    <row r="174" spans="1:74" hidden="1" x14ac:dyDescent="0.25">
      <c r="A174" s="104"/>
      <c r="B174" s="123"/>
      <c r="C174" s="124"/>
      <c r="D174" s="124"/>
      <c r="E174" s="117"/>
      <c r="F174" s="125"/>
      <c r="G174" s="119"/>
      <c r="H174" s="120"/>
      <c r="I174" s="104"/>
      <c r="J174" s="124"/>
      <c r="K174" s="117"/>
      <c r="L174" s="125"/>
      <c r="M174" s="119"/>
      <c r="N174" s="120"/>
      <c r="O174" s="104"/>
      <c r="P174" s="124"/>
      <c r="Q174" s="117"/>
      <c r="R174" s="125"/>
      <c r="S174" s="119"/>
      <c r="T174" s="120"/>
      <c r="U174" s="104"/>
      <c r="V174" s="124"/>
      <c r="W174" s="117"/>
      <c r="X174" s="125"/>
      <c r="Y174" s="119"/>
      <c r="Z174" s="120"/>
      <c r="AA174" s="104"/>
      <c r="AB174" s="124"/>
      <c r="AC174" s="117"/>
      <c r="AD174" s="125"/>
      <c r="AE174" s="119"/>
      <c r="AF174" s="120"/>
      <c r="AG174" s="104"/>
      <c r="AH174" s="104"/>
      <c r="AI174" s="104"/>
      <c r="AJ174" s="104"/>
      <c r="AK174" s="104"/>
      <c r="AL174" s="104"/>
      <c r="AM174" s="104"/>
      <c r="AN174" s="104"/>
      <c r="AO174" s="104"/>
      <c r="AP174" s="104"/>
      <c r="AQ174" s="104"/>
      <c r="AR174" s="104"/>
      <c r="AS174" s="104"/>
      <c r="AT174" s="104"/>
      <c r="AU174" s="104"/>
      <c r="AV174" s="104"/>
      <c r="AW174" s="104"/>
      <c r="AX174" s="104"/>
      <c r="AY174" s="104"/>
      <c r="AZ174" s="104"/>
      <c r="BA174" s="104"/>
      <c r="BB174" s="104"/>
      <c r="BC174" s="104"/>
      <c r="BD174" s="104"/>
      <c r="BE174" s="104"/>
      <c r="BF174" s="104"/>
      <c r="BG174" s="104"/>
      <c r="BH174" s="104"/>
      <c r="BI174" s="104"/>
      <c r="BJ174" s="107"/>
      <c r="BK174" s="107"/>
      <c r="BL174" s="108"/>
    </row>
    <row r="175" spans="1:74" hidden="1" x14ac:dyDescent="0.25">
      <c r="A175" s="104"/>
      <c r="B175" s="123"/>
      <c r="C175" s="124"/>
      <c r="D175" s="104"/>
      <c r="E175" s="104"/>
      <c r="F175" s="104"/>
      <c r="G175" s="104"/>
      <c r="H175" s="104"/>
      <c r="I175" s="104"/>
      <c r="J175" s="104"/>
      <c r="K175" s="104"/>
      <c r="L175" s="104"/>
      <c r="M175" s="104"/>
      <c r="N175" s="104"/>
      <c r="O175" s="104"/>
      <c r="P175" s="104"/>
      <c r="Q175" s="104"/>
      <c r="R175" s="104"/>
      <c r="S175" s="104"/>
      <c r="T175" s="104"/>
      <c r="U175" s="104"/>
      <c r="V175" s="104"/>
      <c r="W175" s="104"/>
      <c r="X175" s="104"/>
      <c r="Y175" s="104"/>
      <c r="Z175" s="104"/>
      <c r="AA175" s="104"/>
      <c r="AB175" s="104"/>
      <c r="AC175" s="104"/>
      <c r="AD175" s="104"/>
      <c r="AE175" s="104"/>
      <c r="AF175" s="104"/>
      <c r="AG175" s="104"/>
      <c r="AH175" s="104"/>
      <c r="AI175" s="104"/>
      <c r="AJ175" s="104"/>
      <c r="AK175" s="104"/>
      <c r="AL175" s="104"/>
      <c r="AM175" s="104"/>
      <c r="AN175" s="104"/>
      <c r="AO175" s="104"/>
      <c r="AP175" s="104"/>
      <c r="AQ175" s="104"/>
      <c r="AR175" s="104"/>
      <c r="AS175" s="104"/>
      <c r="AT175" s="104"/>
      <c r="AU175" s="104"/>
      <c r="AV175" s="104"/>
      <c r="AW175" s="104"/>
      <c r="AX175" s="104"/>
      <c r="AY175" s="104"/>
      <c r="AZ175" s="104"/>
      <c r="BA175" s="104"/>
      <c r="BB175" s="104"/>
      <c r="BC175" s="104"/>
      <c r="BD175" s="104"/>
      <c r="BE175" s="104"/>
      <c r="BF175" s="104"/>
      <c r="BG175" s="104"/>
      <c r="BH175" s="104"/>
      <c r="BI175" s="104"/>
      <c r="BJ175" s="107"/>
      <c r="BK175" s="107"/>
      <c r="BL175" s="108"/>
    </row>
    <row r="176" spans="1:74" hidden="1" x14ac:dyDescent="0.25">
      <c r="A176" s="109"/>
      <c r="B176" s="110"/>
      <c r="C176" s="110"/>
      <c r="D176" s="111"/>
      <c r="E176" s="112"/>
      <c r="F176" s="113"/>
      <c r="G176" s="114"/>
      <c r="H176" s="115"/>
      <c r="I176" s="116"/>
      <c r="J176" s="111"/>
      <c r="K176" s="112"/>
      <c r="L176" s="113"/>
      <c r="M176" s="114"/>
      <c r="N176" s="115"/>
      <c r="O176" s="116"/>
      <c r="P176" s="111"/>
      <c r="Q176" s="112"/>
      <c r="R176" s="113"/>
      <c r="S176" s="114"/>
      <c r="T176" s="115"/>
      <c r="U176" s="116"/>
      <c r="V176" s="104"/>
      <c r="W176" s="117"/>
      <c r="X176" s="118"/>
      <c r="Y176" s="119"/>
      <c r="Z176" s="120"/>
      <c r="AA176" s="121"/>
      <c r="AB176" s="104"/>
      <c r="AC176" s="117"/>
      <c r="AD176" s="118"/>
      <c r="AE176" s="119"/>
      <c r="AF176" s="120"/>
      <c r="AG176" s="121"/>
      <c r="AH176" s="104"/>
      <c r="AI176" s="104"/>
      <c r="AJ176" s="104"/>
      <c r="AK176" s="104"/>
      <c r="AL176" s="104"/>
      <c r="AM176" s="104"/>
      <c r="AN176" s="104"/>
      <c r="AO176" s="104"/>
      <c r="AP176" s="104"/>
      <c r="AQ176" s="104"/>
      <c r="AR176" s="104"/>
      <c r="AS176" s="104"/>
      <c r="AT176" s="104"/>
      <c r="AU176" s="104"/>
      <c r="AV176" s="104"/>
      <c r="AW176" s="104"/>
      <c r="AX176" s="104"/>
      <c r="AY176" s="104"/>
      <c r="AZ176" s="104"/>
      <c r="BA176" s="104"/>
      <c r="BB176" s="104"/>
      <c r="BC176" s="104"/>
      <c r="BD176" s="104"/>
      <c r="BE176" s="104"/>
      <c r="BF176" s="104"/>
      <c r="BG176" s="104"/>
      <c r="BH176" s="104"/>
      <c r="BI176" s="104"/>
      <c r="BJ176" s="107"/>
      <c r="BK176" s="107"/>
      <c r="BL176" s="108"/>
      <c r="BN176" s="165"/>
      <c r="BO176" s="165"/>
      <c r="BR176" s="165"/>
      <c r="BS176" s="165"/>
      <c r="BT176" s="165"/>
      <c r="BU176" s="165"/>
      <c r="BV176" s="165"/>
    </row>
    <row r="177" spans="1:74" hidden="1" x14ac:dyDescent="0.25">
      <c r="A177" s="104"/>
      <c r="B177" s="123"/>
      <c r="C177" s="124"/>
      <c r="D177" s="124"/>
      <c r="E177" s="117"/>
      <c r="F177" s="125"/>
      <c r="G177" s="119"/>
      <c r="H177" s="120"/>
      <c r="I177" s="104"/>
      <c r="J177" s="124"/>
      <c r="K177" s="117"/>
      <c r="L177" s="125"/>
      <c r="M177" s="119"/>
      <c r="N177" s="120"/>
      <c r="O177" s="104"/>
      <c r="P177" s="124"/>
      <c r="Q177" s="117"/>
      <c r="R177" s="125"/>
      <c r="S177" s="119"/>
      <c r="T177" s="120"/>
      <c r="U177" s="104"/>
      <c r="V177" s="124"/>
      <c r="W177" s="117"/>
      <c r="X177" s="125"/>
      <c r="Y177" s="119"/>
      <c r="Z177" s="120"/>
      <c r="AA177" s="104"/>
      <c r="AB177" s="124"/>
      <c r="AC177" s="117"/>
      <c r="AD177" s="125"/>
      <c r="AE177" s="119"/>
      <c r="AF177" s="120"/>
      <c r="AG177" s="104"/>
      <c r="AH177" s="104"/>
      <c r="AI177" s="104"/>
      <c r="AJ177" s="104"/>
      <c r="AK177" s="104"/>
      <c r="AL177" s="104"/>
      <c r="AM177" s="104"/>
      <c r="AN177" s="104"/>
      <c r="AO177" s="104"/>
      <c r="AP177" s="104"/>
      <c r="AQ177" s="104"/>
      <c r="AR177" s="104"/>
      <c r="AS177" s="104"/>
      <c r="AT177" s="104"/>
      <c r="AU177" s="104"/>
      <c r="AV177" s="104"/>
      <c r="AW177" s="104"/>
      <c r="AX177" s="104"/>
      <c r="AY177" s="104"/>
      <c r="AZ177" s="104"/>
      <c r="BA177" s="104"/>
      <c r="BB177" s="104"/>
      <c r="BC177" s="104"/>
      <c r="BD177" s="104"/>
      <c r="BE177" s="104"/>
      <c r="BF177" s="104"/>
      <c r="BG177" s="104"/>
      <c r="BH177" s="104"/>
      <c r="BI177" s="104"/>
      <c r="BJ177" s="107"/>
      <c r="BK177" s="107"/>
      <c r="BL177" s="108"/>
    </row>
    <row r="178" spans="1:74" hidden="1" x14ac:dyDescent="0.25">
      <c r="A178" s="104"/>
      <c r="B178" s="123"/>
      <c r="C178" s="124"/>
      <c r="D178" s="124"/>
      <c r="E178" s="117"/>
      <c r="F178" s="125"/>
      <c r="G178" s="119"/>
      <c r="H178" s="120"/>
      <c r="I178" s="104"/>
      <c r="J178" s="124"/>
      <c r="K178" s="117"/>
      <c r="L178" s="125"/>
      <c r="M178" s="119"/>
      <c r="N178" s="120"/>
      <c r="O178" s="104"/>
      <c r="P178" s="124"/>
      <c r="Q178" s="117"/>
      <c r="R178" s="125"/>
      <c r="S178" s="119"/>
      <c r="T178" s="120"/>
      <c r="U178" s="104"/>
      <c r="V178" s="124"/>
      <c r="W178" s="117"/>
      <c r="X178" s="125"/>
      <c r="Y178" s="119"/>
      <c r="Z178" s="120"/>
      <c r="AA178" s="104"/>
      <c r="AB178" s="124"/>
      <c r="AC178" s="117"/>
      <c r="AD178" s="125"/>
      <c r="AE178" s="119"/>
      <c r="AF178" s="120"/>
      <c r="AG178" s="104"/>
      <c r="AH178" s="104"/>
      <c r="AI178" s="104"/>
      <c r="AJ178" s="104"/>
      <c r="AK178" s="104"/>
      <c r="AL178" s="104"/>
      <c r="AM178" s="104"/>
      <c r="AN178" s="104"/>
      <c r="AO178" s="104"/>
      <c r="AP178" s="104"/>
      <c r="AQ178" s="104"/>
      <c r="AR178" s="104"/>
      <c r="AS178" s="104"/>
      <c r="AT178" s="104"/>
      <c r="AU178" s="104"/>
      <c r="AV178" s="104"/>
      <c r="AW178" s="104"/>
      <c r="AX178" s="104"/>
      <c r="AY178" s="104"/>
      <c r="AZ178" s="104"/>
      <c r="BA178" s="104"/>
      <c r="BB178" s="104"/>
      <c r="BC178" s="104"/>
      <c r="BD178" s="104"/>
      <c r="BE178" s="104"/>
      <c r="BF178" s="104"/>
      <c r="BG178" s="104"/>
      <c r="BH178" s="104"/>
      <c r="BI178" s="104"/>
      <c r="BJ178" s="107"/>
      <c r="BK178" s="107"/>
      <c r="BL178" s="108"/>
      <c r="BR178" s="165"/>
      <c r="BS178" s="165"/>
      <c r="BT178" s="165"/>
      <c r="BU178" s="165"/>
      <c r="BV178" s="165"/>
    </row>
    <row r="179" spans="1:74" hidden="1" x14ac:dyDescent="0.25">
      <c r="A179" s="104"/>
      <c r="B179" s="123"/>
      <c r="C179" s="124"/>
      <c r="D179" s="124"/>
      <c r="E179" s="117"/>
      <c r="F179" s="125"/>
      <c r="G179" s="119"/>
      <c r="H179" s="120"/>
      <c r="I179" s="104"/>
      <c r="J179" s="124"/>
      <c r="K179" s="117"/>
      <c r="L179" s="125"/>
      <c r="M179" s="119"/>
      <c r="N179" s="120"/>
      <c r="O179" s="104"/>
      <c r="P179" s="124"/>
      <c r="Q179" s="117"/>
      <c r="R179" s="125"/>
      <c r="S179" s="119"/>
      <c r="T179" s="120"/>
      <c r="U179" s="104"/>
      <c r="V179" s="124"/>
      <c r="W179" s="117"/>
      <c r="X179" s="125"/>
      <c r="Y179" s="119"/>
      <c r="Z179" s="120"/>
      <c r="AA179" s="104"/>
      <c r="AB179" s="124"/>
      <c r="AC179" s="117"/>
      <c r="AD179" s="125"/>
      <c r="AE179" s="119"/>
      <c r="AF179" s="120"/>
      <c r="AG179" s="104"/>
      <c r="AH179" s="104"/>
      <c r="AI179" s="104"/>
      <c r="AJ179" s="104"/>
      <c r="AK179" s="104"/>
      <c r="AL179" s="104"/>
      <c r="AM179" s="104"/>
      <c r="AN179" s="104"/>
      <c r="AO179" s="104"/>
      <c r="AP179" s="104"/>
      <c r="AQ179" s="104"/>
      <c r="AR179" s="104"/>
      <c r="AS179" s="104"/>
      <c r="AT179" s="104"/>
      <c r="AU179" s="104"/>
      <c r="AV179" s="104"/>
      <c r="AW179" s="104"/>
      <c r="AX179" s="104"/>
      <c r="AY179" s="104"/>
      <c r="AZ179" s="104"/>
      <c r="BA179" s="104"/>
      <c r="BB179" s="104"/>
      <c r="BC179" s="104"/>
      <c r="BD179" s="104"/>
      <c r="BE179" s="104"/>
      <c r="BF179" s="104"/>
      <c r="BG179" s="104"/>
      <c r="BH179" s="104"/>
      <c r="BI179" s="104"/>
      <c r="BJ179" s="107"/>
      <c r="BK179" s="107"/>
      <c r="BL179" s="108"/>
    </row>
    <row r="180" spans="1:74" hidden="1" x14ac:dyDescent="0.25">
      <c r="A180" s="104"/>
      <c r="B180" s="123"/>
      <c r="C180" s="124"/>
      <c r="D180" s="104"/>
      <c r="E180" s="104"/>
      <c r="F180" s="104"/>
      <c r="G180" s="104"/>
      <c r="H180" s="104"/>
      <c r="I180" s="104"/>
      <c r="J180" s="104"/>
      <c r="K180" s="104"/>
      <c r="L180" s="104"/>
      <c r="M180" s="104"/>
      <c r="N180" s="104"/>
      <c r="O180" s="104"/>
      <c r="P180" s="104"/>
      <c r="Q180" s="104"/>
      <c r="R180" s="104"/>
      <c r="S180" s="104"/>
      <c r="T180" s="104"/>
      <c r="U180" s="104"/>
      <c r="V180" s="104"/>
      <c r="W180" s="104"/>
      <c r="X180" s="104"/>
      <c r="Y180" s="104"/>
      <c r="Z180" s="104"/>
      <c r="AA180" s="104"/>
      <c r="AB180" s="104"/>
      <c r="AC180" s="104"/>
      <c r="AD180" s="104"/>
      <c r="AE180" s="104"/>
      <c r="AF180" s="104"/>
      <c r="AG180" s="104"/>
      <c r="AH180" s="104"/>
      <c r="AI180" s="104"/>
      <c r="AJ180" s="104"/>
      <c r="AK180" s="104"/>
      <c r="AL180" s="104"/>
      <c r="AM180" s="104"/>
      <c r="AN180" s="104"/>
      <c r="AO180" s="104"/>
      <c r="AP180" s="104"/>
      <c r="AQ180" s="104"/>
      <c r="AR180" s="104"/>
      <c r="AS180" s="104"/>
      <c r="AT180" s="104"/>
      <c r="AU180" s="104"/>
      <c r="AV180" s="104"/>
      <c r="AW180" s="104"/>
      <c r="AX180" s="104"/>
      <c r="AY180" s="104"/>
      <c r="AZ180" s="104"/>
      <c r="BA180" s="104"/>
      <c r="BB180" s="104"/>
      <c r="BC180" s="104"/>
      <c r="BD180" s="104"/>
      <c r="BE180" s="104"/>
      <c r="BF180" s="104"/>
      <c r="BG180" s="104"/>
      <c r="BH180" s="104"/>
      <c r="BI180" s="104"/>
      <c r="BJ180" s="107"/>
      <c r="BK180" s="107"/>
      <c r="BL180" s="108"/>
    </row>
    <row r="181" spans="1:74" hidden="1" x14ac:dyDescent="0.25">
      <c r="A181" s="109"/>
      <c r="B181" s="110"/>
      <c r="C181" s="110"/>
      <c r="D181" s="111"/>
      <c r="E181" s="112"/>
      <c r="F181" s="113"/>
      <c r="G181" s="114"/>
      <c r="H181" s="115"/>
      <c r="I181" s="116"/>
      <c r="J181" s="111"/>
      <c r="K181" s="112"/>
      <c r="L181" s="113"/>
      <c r="M181" s="114"/>
      <c r="N181" s="115"/>
      <c r="O181" s="116"/>
      <c r="P181" s="111"/>
      <c r="Q181" s="112"/>
      <c r="R181" s="113"/>
      <c r="S181" s="114"/>
      <c r="T181" s="115"/>
      <c r="U181" s="116"/>
      <c r="V181" s="104"/>
      <c r="W181" s="117"/>
      <c r="X181" s="118"/>
      <c r="Y181" s="119"/>
      <c r="Z181" s="120"/>
      <c r="AA181" s="121"/>
      <c r="AB181" s="104"/>
      <c r="AC181" s="117"/>
      <c r="AD181" s="118"/>
      <c r="AE181" s="119"/>
      <c r="AF181" s="120"/>
      <c r="AG181" s="121"/>
      <c r="AH181" s="104"/>
      <c r="AI181" s="104"/>
      <c r="AJ181" s="104"/>
      <c r="AK181" s="104"/>
      <c r="AL181" s="104"/>
      <c r="AM181" s="104"/>
      <c r="AN181" s="104"/>
      <c r="AO181" s="104"/>
      <c r="AP181" s="104"/>
      <c r="AQ181" s="104"/>
      <c r="AR181" s="104"/>
      <c r="AS181" s="104"/>
      <c r="AT181" s="104"/>
      <c r="AU181" s="104"/>
      <c r="AV181" s="104"/>
      <c r="AW181" s="104"/>
      <c r="AX181" s="104"/>
      <c r="AY181" s="104"/>
      <c r="AZ181" s="104"/>
      <c r="BA181" s="104"/>
      <c r="BB181" s="104"/>
      <c r="BC181" s="104"/>
      <c r="BD181" s="104"/>
      <c r="BE181" s="104"/>
      <c r="BF181" s="104"/>
      <c r="BG181" s="104"/>
      <c r="BH181" s="104"/>
      <c r="BI181" s="104"/>
      <c r="BJ181" s="107"/>
      <c r="BK181" s="107"/>
      <c r="BL181" s="108"/>
      <c r="BN181" s="165"/>
      <c r="BO181" s="165"/>
      <c r="BR181" s="165"/>
      <c r="BS181" s="165"/>
      <c r="BT181" s="165"/>
      <c r="BU181" s="165"/>
      <c r="BV181" s="165"/>
    </row>
    <row r="182" spans="1:74" hidden="1" x14ac:dyDescent="0.25">
      <c r="A182" s="104"/>
      <c r="B182" s="123"/>
      <c r="C182" s="124"/>
      <c r="D182" s="124"/>
      <c r="E182" s="117"/>
      <c r="F182" s="125"/>
      <c r="G182" s="119"/>
      <c r="H182" s="120"/>
      <c r="I182" s="104"/>
      <c r="J182" s="124"/>
      <c r="K182" s="117"/>
      <c r="L182" s="125"/>
      <c r="M182" s="119"/>
      <c r="N182" s="120"/>
      <c r="O182" s="104"/>
      <c r="P182" s="124"/>
      <c r="Q182" s="117"/>
      <c r="R182" s="125"/>
      <c r="S182" s="119"/>
      <c r="T182" s="120"/>
      <c r="U182" s="104"/>
      <c r="V182" s="124"/>
      <c r="W182" s="117"/>
      <c r="X182" s="125"/>
      <c r="Y182" s="119"/>
      <c r="Z182" s="120"/>
      <c r="AA182" s="104"/>
      <c r="AB182" s="124"/>
      <c r="AC182" s="117"/>
      <c r="AD182" s="125"/>
      <c r="AE182" s="119"/>
      <c r="AF182" s="120"/>
      <c r="AG182" s="104"/>
      <c r="AH182" s="104"/>
      <c r="AI182" s="104"/>
      <c r="AJ182" s="104"/>
      <c r="AK182" s="104"/>
      <c r="AL182" s="104"/>
      <c r="AM182" s="104"/>
      <c r="AN182" s="104"/>
      <c r="AO182" s="104"/>
      <c r="AP182" s="104"/>
      <c r="AQ182" s="104"/>
      <c r="AR182" s="104"/>
      <c r="AS182" s="104"/>
      <c r="AT182" s="104"/>
      <c r="AU182" s="104"/>
      <c r="AV182" s="104"/>
      <c r="AW182" s="104"/>
      <c r="AX182" s="104"/>
      <c r="AY182" s="104"/>
      <c r="AZ182" s="104"/>
      <c r="BA182" s="104"/>
      <c r="BB182" s="104"/>
      <c r="BC182" s="104"/>
      <c r="BD182" s="104"/>
      <c r="BE182" s="104"/>
      <c r="BF182" s="104"/>
      <c r="BG182" s="104"/>
      <c r="BH182" s="104"/>
      <c r="BI182" s="104"/>
      <c r="BJ182" s="107"/>
      <c r="BK182" s="107"/>
      <c r="BL182" s="108"/>
    </row>
    <row r="183" spans="1:74" hidden="1" x14ac:dyDescent="0.25">
      <c r="A183" s="104"/>
      <c r="B183" s="123"/>
      <c r="C183" s="124"/>
      <c r="D183" s="124"/>
      <c r="E183" s="117"/>
      <c r="F183" s="125"/>
      <c r="G183" s="119"/>
      <c r="H183" s="120"/>
      <c r="I183" s="104"/>
      <c r="J183" s="124"/>
      <c r="K183" s="117"/>
      <c r="L183" s="125"/>
      <c r="M183" s="119"/>
      <c r="N183" s="120"/>
      <c r="O183" s="104"/>
      <c r="P183" s="124"/>
      <c r="Q183" s="117"/>
      <c r="R183" s="125"/>
      <c r="S183" s="119"/>
      <c r="T183" s="120"/>
      <c r="U183" s="104"/>
      <c r="V183" s="124"/>
      <c r="W183" s="117"/>
      <c r="X183" s="125"/>
      <c r="Y183" s="119"/>
      <c r="Z183" s="120"/>
      <c r="AA183" s="104"/>
      <c r="AB183" s="124"/>
      <c r="AC183" s="117"/>
      <c r="AD183" s="125"/>
      <c r="AE183" s="119"/>
      <c r="AF183" s="120"/>
      <c r="AG183" s="104"/>
      <c r="AH183" s="104"/>
      <c r="AI183" s="104"/>
      <c r="AJ183" s="104"/>
      <c r="AK183" s="104"/>
      <c r="AL183" s="104"/>
      <c r="AM183" s="104"/>
      <c r="AN183" s="104"/>
      <c r="AO183" s="104"/>
      <c r="AP183" s="104"/>
      <c r="AQ183" s="104"/>
      <c r="AR183" s="104"/>
      <c r="AS183" s="104"/>
      <c r="AT183" s="104"/>
      <c r="AU183" s="104"/>
      <c r="AV183" s="104"/>
      <c r="AW183" s="104"/>
      <c r="AX183" s="104"/>
      <c r="AY183" s="104"/>
      <c r="AZ183" s="104"/>
      <c r="BA183" s="104"/>
      <c r="BB183" s="104"/>
      <c r="BC183" s="104"/>
      <c r="BD183" s="104"/>
      <c r="BE183" s="104"/>
      <c r="BF183" s="104"/>
      <c r="BG183" s="104"/>
      <c r="BH183" s="104"/>
      <c r="BI183" s="104"/>
      <c r="BJ183" s="107"/>
      <c r="BK183" s="107"/>
      <c r="BL183" s="108"/>
      <c r="BR183" s="165"/>
      <c r="BS183" s="165"/>
      <c r="BT183" s="165"/>
      <c r="BU183" s="165"/>
      <c r="BV183" s="165"/>
    </row>
    <row r="184" spans="1:74" hidden="1" x14ac:dyDescent="0.25">
      <c r="A184" s="104"/>
      <c r="B184" s="123"/>
      <c r="C184" s="124"/>
      <c r="D184" s="124"/>
      <c r="E184" s="117"/>
      <c r="F184" s="125"/>
      <c r="G184" s="119"/>
      <c r="H184" s="120"/>
      <c r="I184" s="104"/>
      <c r="J184" s="124"/>
      <c r="K184" s="117"/>
      <c r="L184" s="125"/>
      <c r="M184" s="119"/>
      <c r="N184" s="120"/>
      <c r="O184" s="104"/>
      <c r="P184" s="124"/>
      <c r="Q184" s="117"/>
      <c r="R184" s="125"/>
      <c r="S184" s="119"/>
      <c r="T184" s="120"/>
      <c r="U184" s="104"/>
      <c r="V184" s="124"/>
      <c r="W184" s="117"/>
      <c r="X184" s="125"/>
      <c r="Y184" s="119"/>
      <c r="Z184" s="120"/>
      <c r="AA184" s="104"/>
      <c r="AB184" s="124"/>
      <c r="AC184" s="117"/>
      <c r="AD184" s="125"/>
      <c r="AE184" s="119"/>
      <c r="AF184" s="120"/>
      <c r="AG184" s="104"/>
      <c r="AH184" s="104"/>
      <c r="AI184" s="104"/>
      <c r="AJ184" s="104"/>
      <c r="AK184" s="104"/>
      <c r="AL184" s="104"/>
      <c r="AM184" s="104"/>
      <c r="AN184" s="104"/>
      <c r="AO184" s="104"/>
      <c r="AP184" s="104"/>
      <c r="AQ184" s="104"/>
      <c r="AR184" s="104"/>
      <c r="AS184" s="104"/>
      <c r="AT184" s="104"/>
      <c r="AU184" s="104"/>
      <c r="AV184" s="104"/>
      <c r="AW184" s="104"/>
      <c r="AX184" s="104"/>
      <c r="AY184" s="104"/>
      <c r="AZ184" s="104"/>
      <c r="BA184" s="104"/>
      <c r="BB184" s="104"/>
      <c r="BC184" s="104"/>
      <c r="BD184" s="104"/>
      <c r="BE184" s="104"/>
      <c r="BF184" s="104"/>
      <c r="BG184" s="104"/>
      <c r="BH184" s="104"/>
      <c r="BI184" s="104"/>
      <c r="BJ184" s="107"/>
      <c r="BK184" s="107"/>
      <c r="BL184" s="108"/>
    </row>
    <row r="185" spans="1:74" hidden="1" x14ac:dyDescent="0.25">
      <c r="A185" s="104"/>
      <c r="B185" s="123"/>
      <c r="C185" s="124"/>
      <c r="D185" s="104"/>
      <c r="E185" s="104"/>
      <c r="F185" s="104"/>
      <c r="G185" s="104"/>
      <c r="H185" s="104"/>
      <c r="I185" s="104"/>
      <c r="J185" s="104"/>
      <c r="K185" s="104"/>
      <c r="L185" s="104"/>
      <c r="M185" s="104"/>
      <c r="N185" s="104"/>
      <c r="O185" s="104"/>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c r="AM185" s="104"/>
      <c r="AN185" s="104"/>
      <c r="AO185" s="104"/>
      <c r="AP185" s="104"/>
      <c r="AQ185" s="104"/>
      <c r="AR185" s="104"/>
      <c r="AS185" s="104"/>
      <c r="AT185" s="104"/>
      <c r="AU185" s="104"/>
      <c r="AV185" s="104"/>
      <c r="AW185" s="104"/>
      <c r="AX185" s="104"/>
      <c r="AY185" s="104"/>
      <c r="AZ185" s="104"/>
      <c r="BA185" s="104"/>
      <c r="BB185" s="104"/>
      <c r="BC185" s="104"/>
      <c r="BD185" s="104"/>
      <c r="BE185" s="104"/>
      <c r="BF185" s="104"/>
      <c r="BG185" s="104"/>
      <c r="BH185" s="104"/>
      <c r="BI185" s="104"/>
      <c r="BJ185" s="107"/>
      <c r="BK185" s="107"/>
      <c r="BL185" s="108"/>
    </row>
    <row r="186" spans="1:74" hidden="1" x14ac:dyDescent="0.25">
      <c r="A186" s="109"/>
      <c r="B186" s="110"/>
      <c r="C186" s="110"/>
      <c r="D186" s="111"/>
      <c r="E186" s="112"/>
      <c r="F186" s="113"/>
      <c r="G186" s="114"/>
      <c r="H186" s="115"/>
      <c r="I186" s="116"/>
      <c r="J186" s="111"/>
      <c r="K186" s="112"/>
      <c r="L186" s="113"/>
      <c r="M186" s="114"/>
      <c r="N186" s="115"/>
      <c r="O186" s="116"/>
      <c r="P186" s="111"/>
      <c r="Q186" s="112"/>
      <c r="R186" s="113"/>
      <c r="S186" s="114"/>
      <c r="T186" s="115"/>
      <c r="U186" s="116"/>
      <c r="V186" s="104"/>
      <c r="W186" s="117"/>
      <c r="X186" s="118"/>
      <c r="Y186" s="119"/>
      <c r="Z186" s="120"/>
      <c r="AA186" s="121"/>
      <c r="AB186" s="104"/>
      <c r="AC186" s="117"/>
      <c r="AD186" s="118"/>
      <c r="AE186" s="119"/>
      <c r="AF186" s="120"/>
      <c r="AG186" s="121"/>
      <c r="AH186" s="104"/>
      <c r="AI186" s="104"/>
      <c r="AJ186" s="104"/>
      <c r="AK186" s="104"/>
      <c r="AL186" s="104"/>
      <c r="AM186" s="104"/>
      <c r="AN186" s="104"/>
      <c r="AO186" s="104"/>
      <c r="AP186" s="104"/>
      <c r="AQ186" s="104"/>
      <c r="AR186" s="104"/>
      <c r="AS186" s="104"/>
      <c r="AT186" s="104"/>
      <c r="AU186" s="104"/>
      <c r="AV186" s="104"/>
      <c r="AW186" s="104"/>
      <c r="AX186" s="104"/>
      <c r="AY186" s="104"/>
      <c r="AZ186" s="104"/>
      <c r="BA186" s="104"/>
      <c r="BB186" s="104"/>
      <c r="BC186" s="104"/>
      <c r="BD186" s="104"/>
      <c r="BE186" s="104"/>
      <c r="BF186" s="104"/>
      <c r="BG186" s="104"/>
      <c r="BH186" s="104"/>
      <c r="BI186" s="104"/>
      <c r="BJ186" s="107"/>
      <c r="BK186" s="107"/>
      <c r="BL186" s="108"/>
      <c r="BN186" s="165"/>
      <c r="BO186" s="165"/>
      <c r="BR186" s="165"/>
      <c r="BS186" s="165"/>
      <c r="BT186" s="165"/>
      <c r="BU186" s="165"/>
      <c r="BV186" s="165"/>
    </row>
    <row r="187" spans="1:74" hidden="1" x14ac:dyDescent="0.25">
      <c r="A187" s="104"/>
      <c r="B187" s="123"/>
      <c r="C187" s="124"/>
      <c r="D187" s="124"/>
      <c r="E187" s="117"/>
      <c r="F187" s="125"/>
      <c r="G187" s="119"/>
      <c r="H187" s="120"/>
      <c r="I187" s="104"/>
      <c r="J187" s="124"/>
      <c r="K187" s="117"/>
      <c r="L187" s="125"/>
      <c r="M187" s="119"/>
      <c r="N187" s="120"/>
      <c r="O187" s="104"/>
      <c r="P187" s="124"/>
      <c r="Q187" s="117"/>
      <c r="R187" s="125"/>
      <c r="S187" s="119"/>
      <c r="T187" s="120"/>
      <c r="U187" s="104"/>
      <c r="V187" s="124"/>
      <c r="W187" s="117"/>
      <c r="X187" s="125"/>
      <c r="Y187" s="119"/>
      <c r="Z187" s="120"/>
      <c r="AA187" s="104"/>
      <c r="AB187" s="124"/>
      <c r="AC187" s="117"/>
      <c r="AD187" s="125"/>
      <c r="AE187" s="119"/>
      <c r="AF187" s="120"/>
      <c r="AG187" s="104"/>
      <c r="AH187" s="104"/>
      <c r="AI187" s="104"/>
      <c r="AJ187" s="104"/>
      <c r="AK187" s="104"/>
      <c r="AL187" s="104"/>
      <c r="AM187" s="104"/>
      <c r="AN187" s="104"/>
      <c r="AO187" s="104"/>
      <c r="AP187" s="104"/>
      <c r="AQ187" s="104"/>
      <c r="AR187" s="104"/>
      <c r="AS187" s="104"/>
      <c r="AT187" s="104"/>
      <c r="AU187" s="104"/>
      <c r="AV187" s="104"/>
      <c r="AW187" s="104"/>
      <c r="AX187" s="104"/>
      <c r="AY187" s="104"/>
      <c r="AZ187" s="104"/>
      <c r="BA187" s="104"/>
      <c r="BB187" s="104"/>
      <c r="BC187" s="104"/>
      <c r="BD187" s="104"/>
      <c r="BE187" s="104"/>
      <c r="BF187" s="104"/>
      <c r="BG187" s="104"/>
      <c r="BH187" s="104"/>
      <c r="BI187" s="104"/>
      <c r="BJ187" s="107"/>
      <c r="BK187" s="107"/>
      <c r="BL187" s="108"/>
    </row>
    <row r="188" spans="1:74" hidden="1" x14ac:dyDescent="0.25">
      <c r="A188" s="104"/>
      <c r="B188" s="123"/>
      <c r="C188" s="124"/>
      <c r="D188" s="124"/>
      <c r="E188" s="117"/>
      <c r="F188" s="125"/>
      <c r="G188" s="119"/>
      <c r="H188" s="120"/>
      <c r="I188" s="104"/>
      <c r="J188" s="124"/>
      <c r="K188" s="117"/>
      <c r="L188" s="125"/>
      <c r="M188" s="119"/>
      <c r="N188" s="120"/>
      <c r="O188" s="104"/>
      <c r="P188" s="124"/>
      <c r="Q188" s="117"/>
      <c r="R188" s="125"/>
      <c r="S188" s="119"/>
      <c r="T188" s="120"/>
      <c r="U188" s="104"/>
      <c r="V188" s="124"/>
      <c r="W188" s="117"/>
      <c r="X188" s="125"/>
      <c r="Y188" s="119"/>
      <c r="Z188" s="120"/>
      <c r="AA188" s="104"/>
      <c r="AB188" s="124"/>
      <c r="AC188" s="117"/>
      <c r="AD188" s="125"/>
      <c r="AE188" s="119"/>
      <c r="AF188" s="120"/>
      <c r="AG188" s="104"/>
      <c r="AH188" s="104"/>
      <c r="AI188" s="104"/>
      <c r="AJ188" s="104"/>
      <c r="AK188" s="104"/>
      <c r="AL188" s="104"/>
      <c r="AM188" s="104"/>
      <c r="AN188" s="104"/>
      <c r="AO188" s="104"/>
      <c r="AP188" s="104"/>
      <c r="AQ188" s="104"/>
      <c r="AR188" s="104"/>
      <c r="AS188" s="104"/>
      <c r="AT188" s="104"/>
      <c r="AU188" s="104"/>
      <c r="AV188" s="104"/>
      <c r="AW188" s="104"/>
      <c r="AX188" s="104"/>
      <c r="AY188" s="104"/>
      <c r="AZ188" s="104"/>
      <c r="BA188" s="104"/>
      <c r="BB188" s="104"/>
      <c r="BC188" s="104"/>
      <c r="BD188" s="104"/>
      <c r="BE188" s="104"/>
      <c r="BF188" s="104"/>
      <c r="BG188" s="104"/>
      <c r="BH188" s="104"/>
      <c r="BI188" s="104"/>
      <c r="BJ188" s="107"/>
      <c r="BK188" s="107"/>
      <c r="BL188" s="108"/>
      <c r="BR188" s="165"/>
      <c r="BS188" s="165"/>
      <c r="BT188" s="165"/>
      <c r="BU188" s="165"/>
      <c r="BV188" s="165"/>
    </row>
    <row r="189" spans="1:74" hidden="1" x14ac:dyDescent="0.25">
      <c r="A189" s="104"/>
      <c r="B189" s="123"/>
      <c r="C189" s="124"/>
      <c r="D189" s="124"/>
      <c r="E189" s="117"/>
      <c r="F189" s="125"/>
      <c r="G189" s="119"/>
      <c r="H189" s="120"/>
      <c r="I189" s="104"/>
      <c r="J189" s="124"/>
      <c r="K189" s="117"/>
      <c r="L189" s="125"/>
      <c r="M189" s="119"/>
      <c r="N189" s="120"/>
      <c r="O189" s="104"/>
      <c r="P189" s="124"/>
      <c r="Q189" s="117"/>
      <c r="R189" s="125"/>
      <c r="S189" s="119"/>
      <c r="T189" s="120"/>
      <c r="U189" s="104"/>
      <c r="V189" s="124"/>
      <c r="W189" s="117"/>
      <c r="X189" s="125"/>
      <c r="Y189" s="119"/>
      <c r="Z189" s="120"/>
      <c r="AA189" s="104"/>
      <c r="AB189" s="124"/>
      <c r="AC189" s="117"/>
      <c r="AD189" s="125"/>
      <c r="AE189" s="119"/>
      <c r="AF189" s="120"/>
      <c r="AG189" s="104"/>
      <c r="AH189" s="104"/>
      <c r="AI189" s="104"/>
      <c r="AJ189" s="104"/>
      <c r="AK189" s="104"/>
      <c r="AL189" s="104"/>
      <c r="AM189" s="104"/>
      <c r="AN189" s="104"/>
      <c r="AO189" s="104"/>
      <c r="AP189" s="104"/>
      <c r="AQ189" s="104"/>
      <c r="AR189" s="104"/>
      <c r="AS189" s="104"/>
      <c r="AT189" s="104"/>
      <c r="AU189" s="104"/>
      <c r="AV189" s="104"/>
      <c r="AW189" s="104"/>
      <c r="AX189" s="104"/>
      <c r="AY189" s="104"/>
      <c r="AZ189" s="104"/>
      <c r="BA189" s="104"/>
      <c r="BB189" s="104"/>
      <c r="BC189" s="104"/>
      <c r="BD189" s="104"/>
      <c r="BE189" s="104"/>
      <c r="BF189" s="104"/>
      <c r="BG189" s="104"/>
      <c r="BH189" s="104"/>
      <c r="BI189" s="104"/>
      <c r="BJ189" s="107"/>
      <c r="BK189" s="107"/>
      <c r="BL189" s="108"/>
    </row>
    <row r="190" spans="1:74" hidden="1" x14ac:dyDescent="0.25">
      <c r="A190" s="104"/>
      <c r="B190" s="123"/>
      <c r="C190" s="124"/>
      <c r="D190" s="104"/>
      <c r="E190" s="104"/>
      <c r="F190" s="104"/>
      <c r="G190" s="104"/>
      <c r="H190" s="104"/>
      <c r="I190" s="104"/>
      <c r="J190" s="104"/>
      <c r="K190" s="104"/>
      <c r="L190" s="104"/>
      <c r="M190" s="104"/>
      <c r="N190" s="104"/>
      <c r="O190" s="104"/>
      <c r="P190" s="104"/>
      <c r="Q190" s="104"/>
      <c r="R190" s="104"/>
      <c r="S190" s="104"/>
      <c r="T190" s="104"/>
      <c r="U190" s="104"/>
      <c r="V190" s="104"/>
      <c r="W190" s="104"/>
      <c r="X190" s="104"/>
      <c r="Y190" s="104"/>
      <c r="Z190" s="104"/>
      <c r="AA190" s="104"/>
      <c r="AB190" s="104"/>
      <c r="AC190" s="104"/>
      <c r="AD190" s="104"/>
      <c r="AE190" s="104"/>
      <c r="AF190" s="104"/>
      <c r="AG190" s="104"/>
      <c r="AH190" s="104"/>
      <c r="AI190" s="104"/>
      <c r="AJ190" s="104"/>
      <c r="AK190" s="104"/>
      <c r="AL190" s="104"/>
      <c r="AM190" s="104"/>
      <c r="AN190" s="104"/>
      <c r="AO190" s="104"/>
      <c r="AP190" s="104"/>
      <c r="AQ190" s="104"/>
      <c r="AR190" s="104"/>
      <c r="AS190" s="104"/>
      <c r="AT190" s="104"/>
      <c r="AU190" s="104"/>
      <c r="AV190" s="104"/>
      <c r="AW190" s="104"/>
      <c r="AX190" s="104"/>
      <c r="AY190" s="104"/>
      <c r="AZ190" s="104"/>
      <c r="BA190" s="104"/>
      <c r="BB190" s="104"/>
      <c r="BC190" s="104"/>
      <c r="BD190" s="104"/>
      <c r="BE190" s="104"/>
      <c r="BF190" s="104"/>
      <c r="BG190" s="104"/>
      <c r="BH190" s="104"/>
      <c r="BI190" s="104"/>
      <c r="BJ190" s="107"/>
      <c r="BK190" s="107"/>
      <c r="BL190" s="108"/>
    </row>
    <row r="191" spans="1:74" hidden="1" x14ac:dyDescent="0.25">
      <c r="A191" s="109"/>
      <c r="B191" s="110"/>
      <c r="C191" s="110"/>
      <c r="D191" s="111"/>
      <c r="E191" s="112"/>
      <c r="F191" s="113"/>
      <c r="G191" s="114"/>
      <c r="H191" s="115"/>
      <c r="I191" s="116"/>
      <c r="J191" s="111"/>
      <c r="K191" s="112"/>
      <c r="L191" s="113"/>
      <c r="M191" s="114"/>
      <c r="N191" s="115"/>
      <c r="O191" s="116"/>
      <c r="P191" s="111"/>
      <c r="Q191" s="112"/>
      <c r="R191" s="113"/>
      <c r="S191" s="114"/>
      <c r="T191" s="115"/>
      <c r="U191" s="116"/>
      <c r="V191" s="104"/>
      <c r="W191" s="117"/>
      <c r="X191" s="118"/>
      <c r="Y191" s="119"/>
      <c r="Z191" s="120"/>
      <c r="AA191" s="121"/>
      <c r="AB191" s="104"/>
      <c r="AC191" s="117"/>
      <c r="AD191" s="118"/>
      <c r="AE191" s="119"/>
      <c r="AF191" s="120"/>
      <c r="AG191" s="121"/>
      <c r="AH191" s="104"/>
      <c r="AI191" s="104"/>
      <c r="AJ191" s="104"/>
      <c r="AK191" s="104"/>
      <c r="AL191" s="104"/>
      <c r="AM191" s="104"/>
      <c r="AN191" s="104"/>
      <c r="AO191" s="104"/>
      <c r="AP191" s="104"/>
      <c r="AQ191" s="104"/>
      <c r="AR191" s="104"/>
      <c r="AS191" s="104"/>
      <c r="AT191" s="104"/>
      <c r="AU191" s="104"/>
      <c r="AV191" s="104"/>
      <c r="AW191" s="104"/>
      <c r="AX191" s="104"/>
      <c r="AY191" s="104"/>
      <c r="AZ191" s="104"/>
      <c r="BA191" s="104"/>
      <c r="BB191" s="104"/>
      <c r="BC191" s="104"/>
      <c r="BD191" s="104"/>
      <c r="BE191" s="104"/>
      <c r="BF191" s="104"/>
      <c r="BG191" s="104"/>
      <c r="BH191" s="104"/>
      <c r="BI191" s="104"/>
      <c r="BJ191" s="107"/>
      <c r="BK191" s="107"/>
      <c r="BL191" s="108"/>
      <c r="BN191" s="165"/>
      <c r="BO191" s="165"/>
      <c r="BR191" s="165"/>
      <c r="BS191" s="165"/>
      <c r="BT191" s="165"/>
      <c r="BU191" s="165"/>
      <c r="BV191" s="165"/>
    </row>
    <row r="192" spans="1:74" hidden="1" x14ac:dyDescent="0.25">
      <c r="A192" s="104"/>
      <c r="B192" s="123"/>
      <c r="C192" s="124"/>
      <c r="D192" s="124"/>
      <c r="E192" s="117"/>
      <c r="F192" s="125"/>
      <c r="G192" s="119"/>
      <c r="H192" s="120"/>
      <c r="I192" s="104"/>
      <c r="J192" s="124"/>
      <c r="K192" s="117"/>
      <c r="L192" s="125"/>
      <c r="M192" s="119"/>
      <c r="N192" s="120"/>
      <c r="O192" s="104"/>
      <c r="P192" s="124"/>
      <c r="Q192" s="117"/>
      <c r="R192" s="125"/>
      <c r="S192" s="119"/>
      <c r="T192" s="120"/>
      <c r="U192" s="104"/>
      <c r="V192" s="124"/>
      <c r="W192" s="117"/>
      <c r="X192" s="125"/>
      <c r="Y192" s="119"/>
      <c r="Z192" s="120"/>
      <c r="AA192" s="104"/>
      <c r="AB192" s="124"/>
      <c r="AC192" s="117"/>
      <c r="AD192" s="125"/>
      <c r="AE192" s="119"/>
      <c r="AF192" s="120"/>
      <c r="AG192" s="104"/>
      <c r="AH192" s="104"/>
      <c r="AI192" s="104"/>
      <c r="AJ192" s="104"/>
      <c r="AK192" s="104"/>
      <c r="AL192" s="104"/>
      <c r="AM192" s="104"/>
      <c r="AN192" s="104"/>
      <c r="AO192" s="104"/>
      <c r="AP192" s="104"/>
      <c r="AQ192" s="104"/>
      <c r="AR192" s="104"/>
      <c r="AS192" s="104"/>
      <c r="AT192" s="104"/>
      <c r="AU192" s="104"/>
      <c r="AV192" s="104"/>
      <c r="AW192" s="104"/>
      <c r="AX192" s="104"/>
      <c r="AY192" s="104"/>
      <c r="AZ192" s="104"/>
      <c r="BA192" s="104"/>
      <c r="BB192" s="104"/>
      <c r="BC192" s="104"/>
      <c r="BD192" s="104"/>
      <c r="BE192" s="104"/>
      <c r="BF192" s="104"/>
      <c r="BG192" s="104"/>
      <c r="BH192" s="104"/>
      <c r="BI192" s="104"/>
      <c r="BJ192" s="107"/>
      <c r="BK192" s="107"/>
      <c r="BL192" s="108"/>
    </row>
    <row r="193" spans="1:74" hidden="1" x14ac:dyDescent="0.25">
      <c r="A193" s="104"/>
      <c r="B193" s="123"/>
      <c r="C193" s="124"/>
      <c r="D193" s="124"/>
      <c r="E193" s="117"/>
      <c r="F193" s="125"/>
      <c r="G193" s="119"/>
      <c r="H193" s="120"/>
      <c r="I193" s="104"/>
      <c r="J193" s="124"/>
      <c r="K193" s="117"/>
      <c r="L193" s="125"/>
      <c r="M193" s="119"/>
      <c r="N193" s="120"/>
      <c r="O193" s="104"/>
      <c r="P193" s="124"/>
      <c r="Q193" s="117"/>
      <c r="R193" s="125"/>
      <c r="S193" s="119"/>
      <c r="T193" s="120"/>
      <c r="U193" s="104"/>
      <c r="V193" s="124"/>
      <c r="W193" s="117"/>
      <c r="X193" s="125"/>
      <c r="Y193" s="119"/>
      <c r="Z193" s="120"/>
      <c r="AA193" s="104"/>
      <c r="AB193" s="124"/>
      <c r="AC193" s="117"/>
      <c r="AD193" s="125"/>
      <c r="AE193" s="119"/>
      <c r="AF193" s="120"/>
      <c r="AG193" s="104"/>
      <c r="AH193" s="104"/>
      <c r="AI193" s="104"/>
      <c r="AJ193" s="104"/>
      <c r="AK193" s="104"/>
      <c r="AL193" s="104"/>
      <c r="AM193" s="104"/>
      <c r="AN193" s="104"/>
      <c r="AO193" s="104"/>
      <c r="AP193" s="104"/>
      <c r="AQ193" s="104"/>
      <c r="AR193" s="104"/>
      <c r="AS193" s="104"/>
      <c r="AT193" s="104"/>
      <c r="AU193" s="104"/>
      <c r="AV193" s="104"/>
      <c r="AW193" s="104"/>
      <c r="AX193" s="104"/>
      <c r="AY193" s="104"/>
      <c r="AZ193" s="104"/>
      <c r="BA193" s="104"/>
      <c r="BB193" s="104"/>
      <c r="BC193" s="104"/>
      <c r="BD193" s="104"/>
      <c r="BE193" s="104"/>
      <c r="BF193" s="104"/>
      <c r="BG193" s="104"/>
      <c r="BH193" s="104"/>
      <c r="BI193" s="104"/>
      <c r="BJ193" s="107"/>
      <c r="BK193" s="107"/>
      <c r="BL193" s="108"/>
      <c r="BR193" s="165"/>
      <c r="BS193" s="165"/>
      <c r="BT193" s="165"/>
      <c r="BU193" s="165"/>
      <c r="BV193" s="165"/>
    </row>
    <row r="194" spans="1:74" hidden="1" x14ac:dyDescent="0.25">
      <c r="A194" s="104"/>
      <c r="B194" s="123"/>
      <c r="C194" s="124"/>
      <c r="D194" s="124"/>
      <c r="E194" s="117"/>
      <c r="F194" s="125"/>
      <c r="G194" s="119"/>
      <c r="H194" s="120"/>
      <c r="I194" s="104"/>
      <c r="J194" s="124"/>
      <c r="K194" s="117"/>
      <c r="L194" s="125"/>
      <c r="M194" s="119"/>
      <c r="N194" s="120"/>
      <c r="O194" s="104"/>
      <c r="P194" s="124"/>
      <c r="Q194" s="117"/>
      <c r="R194" s="125"/>
      <c r="S194" s="119"/>
      <c r="T194" s="120"/>
      <c r="U194" s="104"/>
      <c r="V194" s="124"/>
      <c r="W194" s="117"/>
      <c r="X194" s="125"/>
      <c r="Y194" s="119"/>
      <c r="Z194" s="120"/>
      <c r="AA194" s="104"/>
      <c r="AB194" s="124"/>
      <c r="AC194" s="117"/>
      <c r="AD194" s="125"/>
      <c r="AE194" s="119"/>
      <c r="AF194" s="120"/>
      <c r="AG194" s="104"/>
      <c r="AH194" s="104"/>
      <c r="AI194" s="104"/>
      <c r="AJ194" s="104"/>
      <c r="AK194" s="104"/>
      <c r="AL194" s="104"/>
      <c r="AM194" s="104"/>
      <c r="AN194" s="104"/>
      <c r="AO194" s="104"/>
      <c r="AP194" s="104"/>
      <c r="AQ194" s="104"/>
      <c r="AR194" s="104"/>
      <c r="AS194" s="104"/>
      <c r="AT194" s="104"/>
      <c r="AU194" s="104"/>
      <c r="AV194" s="104"/>
      <c r="AW194" s="104"/>
      <c r="AX194" s="104"/>
      <c r="AY194" s="104"/>
      <c r="AZ194" s="104"/>
      <c r="BA194" s="104"/>
      <c r="BB194" s="104"/>
      <c r="BC194" s="104"/>
      <c r="BD194" s="104"/>
      <c r="BE194" s="104"/>
      <c r="BF194" s="104"/>
      <c r="BG194" s="104"/>
      <c r="BH194" s="104"/>
      <c r="BI194" s="104"/>
      <c r="BJ194" s="107"/>
      <c r="BK194" s="107"/>
      <c r="BL194" s="108"/>
    </row>
    <row r="195" spans="1:74" hidden="1" x14ac:dyDescent="0.25">
      <c r="A195" s="104"/>
      <c r="B195" s="123"/>
      <c r="C195" s="124"/>
      <c r="D195" s="104"/>
      <c r="E195" s="10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c r="AM195" s="104"/>
      <c r="AN195" s="104"/>
      <c r="AO195" s="104"/>
      <c r="AP195" s="104"/>
      <c r="AQ195" s="104"/>
      <c r="AR195" s="104"/>
      <c r="AS195" s="104"/>
      <c r="AT195" s="104"/>
      <c r="AU195" s="104"/>
      <c r="AV195" s="104"/>
      <c r="AW195" s="104"/>
      <c r="AX195" s="104"/>
      <c r="AY195" s="104"/>
      <c r="AZ195" s="104"/>
      <c r="BA195" s="104"/>
      <c r="BB195" s="104"/>
      <c r="BC195" s="104"/>
      <c r="BD195" s="104"/>
      <c r="BE195" s="104"/>
      <c r="BF195" s="104"/>
      <c r="BG195" s="104"/>
      <c r="BH195" s="104"/>
      <c r="BI195" s="104"/>
      <c r="BJ195" s="107"/>
      <c r="BK195" s="107"/>
      <c r="BL195" s="108"/>
    </row>
    <row r="196" spans="1:74" hidden="1" x14ac:dyDescent="0.25">
      <c r="A196" s="109"/>
      <c r="B196" s="110"/>
      <c r="C196" s="110"/>
      <c r="D196" s="111"/>
      <c r="E196" s="112"/>
      <c r="F196" s="113"/>
      <c r="G196" s="114"/>
      <c r="H196" s="115"/>
      <c r="I196" s="116"/>
      <c r="J196" s="111"/>
      <c r="K196" s="112"/>
      <c r="L196" s="113"/>
      <c r="M196" s="114"/>
      <c r="N196" s="115"/>
      <c r="O196" s="116"/>
      <c r="P196" s="111"/>
      <c r="Q196" s="112"/>
      <c r="R196" s="113"/>
      <c r="S196" s="114"/>
      <c r="T196" s="115"/>
      <c r="U196" s="116"/>
      <c r="V196" s="104"/>
      <c r="W196" s="117"/>
      <c r="X196" s="118"/>
      <c r="Y196" s="119"/>
      <c r="Z196" s="120"/>
      <c r="AA196" s="121"/>
      <c r="AB196" s="104"/>
      <c r="AC196" s="117"/>
      <c r="AD196" s="118"/>
      <c r="AE196" s="119"/>
      <c r="AF196" s="120"/>
      <c r="AG196" s="121"/>
      <c r="AH196" s="104"/>
      <c r="AI196" s="104"/>
      <c r="AJ196" s="104"/>
      <c r="AK196" s="104"/>
      <c r="AL196" s="104"/>
      <c r="AM196" s="104"/>
      <c r="AN196" s="104"/>
      <c r="AO196" s="104"/>
      <c r="AP196" s="104"/>
      <c r="AQ196" s="104"/>
      <c r="AR196" s="104"/>
      <c r="AS196" s="104"/>
      <c r="AT196" s="104"/>
      <c r="AU196" s="104"/>
      <c r="AV196" s="104"/>
      <c r="AW196" s="104"/>
      <c r="AX196" s="104"/>
      <c r="AY196" s="104"/>
      <c r="AZ196" s="104"/>
      <c r="BA196" s="104"/>
      <c r="BB196" s="104"/>
      <c r="BC196" s="104"/>
      <c r="BD196" s="104"/>
      <c r="BE196" s="104"/>
      <c r="BF196" s="104"/>
      <c r="BG196" s="104"/>
      <c r="BH196" s="104"/>
      <c r="BI196" s="104"/>
      <c r="BJ196" s="107"/>
      <c r="BK196" s="107"/>
      <c r="BL196" s="108"/>
      <c r="BN196" s="165"/>
      <c r="BO196" s="165"/>
      <c r="BR196" s="165"/>
      <c r="BS196" s="165"/>
      <c r="BT196" s="165"/>
      <c r="BU196" s="165"/>
      <c r="BV196" s="165"/>
    </row>
    <row r="197" spans="1:74" hidden="1" x14ac:dyDescent="0.25">
      <c r="A197" s="104"/>
      <c r="B197" s="123"/>
      <c r="C197" s="124"/>
      <c r="D197" s="124"/>
      <c r="E197" s="117"/>
      <c r="F197" s="125"/>
      <c r="G197" s="119"/>
      <c r="H197" s="120"/>
      <c r="I197" s="104"/>
      <c r="J197" s="124"/>
      <c r="K197" s="117"/>
      <c r="L197" s="125"/>
      <c r="M197" s="119"/>
      <c r="N197" s="120"/>
      <c r="O197" s="104"/>
      <c r="P197" s="124"/>
      <c r="Q197" s="117"/>
      <c r="R197" s="125"/>
      <c r="S197" s="119"/>
      <c r="T197" s="120"/>
      <c r="U197" s="104"/>
      <c r="V197" s="124"/>
      <c r="W197" s="117"/>
      <c r="X197" s="125"/>
      <c r="Y197" s="119"/>
      <c r="Z197" s="120"/>
      <c r="AA197" s="104"/>
      <c r="AB197" s="124"/>
      <c r="AC197" s="117"/>
      <c r="AD197" s="125"/>
      <c r="AE197" s="119"/>
      <c r="AF197" s="120"/>
      <c r="AG197" s="104"/>
      <c r="AH197" s="104"/>
      <c r="AI197" s="104"/>
      <c r="AJ197" s="104"/>
      <c r="AK197" s="104"/>
      <c r="AL197" s="104"/>
      <c r="AM197" s="104"/>
      <c r="AN197" s="104"/>
      <c r="AO197" s="104"/>
      <c r="AP197" s="104"/>
      <c r="AQ197" s="104"/>
      <c r="AR197" s="104"/>
      <c r="AS197" s="104"/>
      <c r="AT197" s="104"/>
      <c r="AU197" s="104"/>
      <c r="AV197" s="104"/>
      <c r="AW197" s="104"/>
      <c r="AX197" s="104"/>
      <c r="AY197" s="104"/>
      <c r="AZ197" s="104"/>
      <c r="BA197" s="104"/>
      <c r="BB197" s="104"/>
      <c r="BC197" s="104"/>
      <c r="BD197" s="104"/>
      <c r="BE197" s="104"/>
      <c r="BF197" s="104"/>
      <c r="BG197" s="104"/>
      <c r="BH197" s="104"/>
      <c r="BI197" s="104"/>
      <c r="BJ197" s="107"/>
      <c r="BK197" s="107"/>
      <c r="BL197" s="108"/>
    </row>
    <row r="198" spans="1:74" hidden="1" x14ac:dyDescent="0.25">
      <c r="A198" s="104"/>
      <c r="B198" s="123"/>
      <c r="C198" s="124"/>
      <c r="D198" s="124"/>
      <c r="E198" s="117"/>
      <c r="F198" s="125"/>
      <c r="G198" s="119"/>
      <c r="H198" s="120"/>
      <c r="I198" s="104"/>
      <c r="J198" s="124"/>
      <c r="K198" s="117"/>
      <c r="L198" s="125"/>
      <c r="M198" s="119"/>
      <c r="N198" s="120"/>
      <c r="O198" s="104"/>
      <c r="P198" s="124"/>
      <c r="Q198" s="117"/>
      <c r="R198" s="125"/>
      <c r="S198" s="119"/>
      <c r="T198" s="120"/>
      <c r="U198" s="104"/>
      <c r="V198" s="124"/>
      <c r="W198" s="117"/>
      <c r="X198" s="125"/>
      <c r="Y198" s="119"/>
      <c r="Z198" s="120"/>
      <c r="AA198" s="104"/>
      <c r="AB198" s="124"/>
      <c r="AC198" s="117"/>
      <c r="AD198" s="125"/>
      <c r="AE198" s="119"/>
      <c r="AF198" s="120"/>
      <c r="AG198" s="104"/>
      <c r="AH198" s="104"/>
      <c r="AI198" s="104"/>
      <c r="AJ198" s="104"/>
      <c r="AK198" s="104"/>
      <c r="AL198" s="104"/>
      <c r="AM198" s="104"/>
      <c r="AN198" s="104"/>
      <c r="AO198" s="104"/>
      <c r="AP198" s="104"/>
      <c r="AQ198" s="104"/>
      <c r="AR198" s="104"/>
      <c r="AS198" s="104"/>
      <c r="AT198" s="104"/>
      <c r="AU198" s="104"/>
      <c r="AV198" s="104"/>
      <c r="AW198" s="104"/>
      <c r="AX198" s="104"/>
      <c r="AY198" s="104"/>
      <c r="AZ198" s="104"/>
      <c r="BA198" s="104"/>
      <c r="BB198" s="104"/>
      <c r="BC198" s="104"/>
      <c r="BD198" s="104"/>
      <c r="BE198" s="104"/>
      <c r="BF198" s="104"/>
      <c r="BG198" s="104"/>
      <c r="BH198" s="104"/>
      <c r="BI198" s="104"/>
      <c r="BJ198" s="107"/>
      <c r="BK198" s="107"/>
      <c r="BL198" s="108"/>
      <c r="BR198" s="165"/>
      <c r="BS198" s="165"/>
      <c r="BT198" s="165"/>
      <c r="BU198" s="165"/>
      <c r="BV198" s="165"/>
    </row>
    <row r="199" spans="1:74" hidden="1" x14ac:dyDescent="0.25">
      <c r="A199" s="104"/>
      <c r="B199" s="123"/>
      <c r="C199" s="124"/>
      <c r="D199" s="124"/>
      <c r="E199" s="117"/>
      <c r="F199" s="125"/>
      <c r="G199" s="119"/>
      <c r="H199" s="120"/>
      <c r="I199" s="104"/>
      <c r="J199" s="124"/>
      <c r="K199" s="117"/>
      <c r="L199" s="125"/>
      <c r="M199" s="119"/>
      <c r="N199" s="120"/>
      <c r="O199" s="104"/>
      <c r="P199" s="124"/>
      <c r="Q199" s="117"/>
      <c r="R199" s="125"/>
      <c r="S199" s="119"/>
      <c r="T199" s="120"/>
      <c r="U199" s="104"/>
      <c r="V199" s="124"/>
      <c r="W199" s="117"/>
      <c r="X199" s="125"/>
      <c r="Y199" s="119"/>
      <c r="Z199" s="120"/>
      <c r="AA199" s="104"/>
      <c r="AB199" s="124"/>
      <c r="AC199" s="117"/>
      <c r="AD199" s="125"/>
      <c r="AE199" s="119"/>
      <c r="AF199" s="120"/>
      <c r="AG199" s="104"/>
      <c r="AH199" s="104"/>
      <c r="AI199" s="104"/>
      <c r="AJ199" s="104"/>
      <c r="AK199" s="104"/>
      <c r="AL199" s="104"/>
      <c r="AM199" s="104"/>
      <c r="AN199" s="104"/>
      <c r="AO199" s="104"/>
      <c r="AP199" s="104"/>
      <c r="AQ199" s="104"/>
      <c r="AR199" s="104"/>
      <c r="AS199" s="104"/>
      <c r="AT199" s="104"/>
      <c r="AU199" s="104"/>
      <c r="AV199" s="104"/>
      <c r="AW199" s="104"/>
      <c r="AX199" s="104"/>
      <c r="AY199" s="104"/>
      <c r="AZ199" s="104"/>
      <c r="BA199" s="104"/>
      <c r="BB199" s="104"/>
      <c r="BC199" s="104"/>
      <c r="BD199" s="104"/>
      <c r="BE199" s="104"/>
      <c r="BF199" s="104"/>
      <c r="BG199" s="104"/>
      <c r="BH199" s="104"/>
      <c r="BI199" s="104"/>
      <c r="BJ199" s="107"/>
      <c r="BK199" s="107"/>
      <c r="BL199" s="108"/>
    </row>
    <row r="200" spans="1:74" hidden="1" x14ac:dyDescent="0.25">
      <c r="A200" s="104"/>
      <c r="B200" s="123"/>
      <c r="C200" s="124"/>
      <c r="D200" s="104"/>
      <c r="E200" s="10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c r="AM200" s="104"/>
      <c r="AN200" s="104"/>
      <c r="AO200" s="104"/>
      <c r="AP200" s="104"/>
      <c r="AQ200" s="104"/>
      <c r="AR200" s="104"/>
      <c r="AS200" s="104"/>
      <c r="AT200" s="104"/>
      <c r="AU200" s="104"/>
      <c r="AV200" s="104"/>
      <c r="AW200" s="104"/>
      <c r="AX200" s="104"/>
      <c r="AY200" s="104"/>
      <c r="AZ200" s="104"/>
      <c r="BA200" s="104"/>
      <c r="BB200" s="104"/>
      <c r="BC200" s="104"/>
      <c r="BD200" s="104"/>
      <c r="BE200" s="104"/>
      <c r="BF200" s="104"/>
      <c r="BG200" s="104"/>
      <c r="BH200" s="104"/>
      <c r="BI200" s="104"/>
      <c r="BJ200" s="107"/>
      <c r="BK200" s="107"/>
      <c r="BL200" s="108"/>
    </row>
    <row r="201" spans="1:74" hidden="1" x14ac:dyDescent="0.25">
      <c r="A201" s="109"/>
      <c r="B201" s="110"/>
      <c r="C201" s="110"/>
      <c r="D201" s="111"/>
      <c r="E201" s="112"/>
      <c r="F201" s="113"/>
      <c r="G201" s="114"/>
      <c r="H201" s="115"/>
      <c r="I201" s="116"/>
      <c r="J201" s="111"/>
      <c r="K201" s="112"/>
      <c r="L201" s="113"/>
      <c r="M201" s="114"/>
      <c r="N201" s="115"/>
      <c r="O201" s="116"/>
      <c r="P201" s="111"/>
      <c r="Q201" s="112"/>
      <c r="R201" s="113"/>
      <c r="S201" s="114"/>
      <c r="T201" s="115"/>
      <c r="U201" s="116"/>
      <c r="V201" s="104"/>
      <c r="W201" s="117"/>
      <c r="X201" s="118"/>
      <c r="Y201" s="119"/>
      <c r="Z201" s="120"/>
      <c r="AA201" s="121"/>
      <c r="AB201" s="104"/>
      <c r="AC201" s="117"/>
      <c r="AD201" s="118"/>
      <c r="AE201" s="119"/>
      <c r="AF201" s="120"/>
      <c r="AG201" s="121"/>
      <c r="AH201" s="104"/>
      <c r="AI201" s="104"/>
      <c r="AJ201" s="104"/>
      <c r="AK201" s="104"/>
      <c r="AL201" s="104"/>
      <c r="AM201" s="104"/>
      <c r="AN201" s="104"/>
      <c r="AO201" s="104"/>
      <c r="AP201" s="104"/>
      <c r="AQ201" s="104"/>
      <c r="AR201" s="104"/>
      <c r="AS201" s="104"/>
      <c r="AT201" s="104"/>
      <c r="AU201" s="104"/>
      <c r="AV201" s="104"/>
      <c r="AW201" s="104"/>
      <c r="AX201" s="104"/>
      <c r="AY201" s="104"/>
      <c r="AZ201" s="104"/>
      <c r="BA201" s="104"/>
      <c r="BB201" s="104"/>
      <c r="BC201" s="104"/>
      <c r="BD201" s="104"/>
      <c r="BE201" s="104"/>
      <c r="BF201" s="104"/>
      <c r="BG201" s="104"/>
      <c r="BH201" s="104"/>
      <c r="BI201" s="104"/>
      <c r="BJ201" s="107"/>
      <c r="BK201" s="107"/>
      <c r="BL201" s="108"/>
      <c r="BN201" s="165"/>
      <c r="BO201" s="165"/>
      <c r="BR201" s="165"/>
      <c r="BS201" s="165"/>
      <c r="BT201" s="165"/>
      <c r="BU201" s="165"/>
      <c r="BV201" s="165"/>
    </row>
    <row r="202" spans="1:74" hidden="1" x14ac:dyDescent="0.25">
      <c r="A202" s="104"/>
      <c r="B202" s="123"/>
      <c r="C202" s="124"/>
      <c r="D202" s="124"/>
      <c r="E202" s="117"/>
      <c r="F202" s="125"/>
      <c r="G202" s="119"/>
      <c r="H202" s="120"/>
      <c r="I202" s="104"/>
      <c r="J202" s="124"/>
      <c r="K202" s="117"/>
      <c r="L202" s="125"/>
      <c r="M202" s="119"/>
      <c r="N202" s="120"/>
      <c r="O202" s="104"/>
      <c r="P202" s="124"/>
      <c r="Q202" s="117"/>
      <c r="R202" s="125"/>
      <c r="S202" s="119"/>
      <c r="T202" s="120"/>
      <c r="U202" s="104"/>
      <c r="V202" s="124"/>
      <c r="W202" s="117"/>
      <c r="X202" s="125"/>
      <c r="Y202" s="119"/>
      <c r="Z202" s="120"/>
      <c r="AA202" s="104"/>
      <c r="AB202" s="124"/>
      <c r="AC202" s="117"/>
      <c r="AD202" s="125"/>
      <c r="AE202" s="119"/>
      <c r="AF202" s="120"/>
      <c r="AG202" s="104"/>
      <c r="AH202" s="104"/>
      <c r="AI202" s="104"/>
      <c r="AJ202" s="104"/>
      <c r="AK202" s="104"/>
      <c r="AL202" s="104"/>
      <c r="AM202" s="104"/>
      <c r="AN202" s="104"/>
      <c r="AO202" s="104"/>
      <c r="AP202" s="104"/>
      <c r="AQ202" s="104"/>
      <c r="AR202" s="104"/>
      <c r="AS202" s="104"/>
      <c r="AT202" s="104"/>
      <c r="AU202" s="104"/>
      <c r="AV202" s="104"/>
      <c r="AW202" s="104"/>
      <c r="AX202" s="104"/>
      <c r="AY202" s="104"/>
      <c r="AZ202" s="104"/>
      <c r="BA202" s="104"/>
      <c r="BB202" s="104"/>
      <c r="BC202" s="104"/>
      <c r="BD202" s="104"/>
      <c r="BE202" s="104"/>
      <c r="BF202" s="104"/>
      <c r="BG202" s="104"/>
      <c r="BH202" s="104"/>
      <c r="BI202" s="104"/>
      <c r="BJ202" s="107"/>
      <c r="BK202" s="107"/>
      <c r="BL202" s="108"/>
    </row>
    <row r="203" spans="1:74" hidden="1" x14ac:dyDescent="0.25">
      <c r="A203" s="104"/>
      <c r="B203" s="123"/>
      <c r="C203" s="124"/>
      <c r="D203" s="124"/>
      <c r="E203" s="117"/>
      <c r="F203" s="125"/>
      <c r="G203" s="119"/>
      <c r="H203" s="120"/>
      <c r="I203" s="104"/>
      <c r="J203" s="124"/>
      <c r="K203" s="117"/>
      <c r="L203" s="125"/>
      <c r="M203" s="119"/>
      <c r="N203" s="120"/>
      <c r="O203" s="104"/>
      <c r="P203" s="124"/>
      <c r="Q203" s="117"/>
      <c r="R203" s="125"/>
      <c r="S203" s="119"/>
      <c r="T203" s="120"/>
      <c r="U203" s="104"/>
      <c r="V203" s="124"/>
      <c r="W203" s="117"/>
      <c r="X203" s="125"/>
      <c r="Y203" s="119"/>
      <c r="Z203" s="120"/>
      <c r="AA203" s="104"/>
      <c r="AB203" s="124"/>
      <c r="AC203" s="117"/>
      <c r="AD203" s="125"/>
      <c r="AE203" s="119"/>
      <c r="AF203" s="120"/>
      <c r="AG203" s="104"/>
      <c r="AH203" s="104"/>
      <c r="AI203" s="104"/>
      <c r="AJ203" s="104"/>
      <c r="AK203" s="104"/>
      <c r="AL203" s="104"/>
      <c r="AM203" s="104"/>
      <c r="AN203" s="104"/>
      <c r="AO203" s="104"/>
      <c r="AP203" s="104"/>
      <c r="AQ203" s="104"/>
      <c r="AR203" s="104"/>
      <c r="AS203" s="104"/>
      <c r="AT203" s="104"/>
      <c r="AU203" s="104"/>
      <c r="AV203" s="104"/>
      <c r="AW203" s="104"/>
      <c r="AX203" s="104"/>
      <c r="AY203" s="104"/>
      <c r="AZ203" s="104"/>
      <c r="BA203" s="104"/>
      <c r="BB203" s="104"/>
      <c r="BC203" s="104"/>
      <c r="BD203" s="104"/>
      <c r="BE203" s="104"/>
      <c r="BF203" s="104"/>
      <c r="BG203" s="104"/>
      <c r="BH203" s="104"/>
      <c r="BI203" s="104"/>
      <c r="BJ203" s="107"/>
      <c r="BK203" s="107"/>
      <c r="BL203" s="108"/>
      <c r="BR203" s="165"/>
      <c r="BS203" s="165"/>
      <c r="BT203" s="165"/>
      <c r="BU203" s="165"/>
      <c r="BV203" s="165"/>
    </row>
    <row r="204" spans="1:74" hidden="1" x14ac:dyDescent="0.25">
      <c r="A204" s="104"/>
      <c r="B204" s="123"/>
      <c r="C204" s="124"/>
      <c r="D204" s="124"/>
      <c r="E204" s="117"/>
      <c r="F204" s="125"/>
      <c r="G204" s="119"/>
      <c r="H204" s="120"/>
      <c r="I204" s="104"/>
      <c r="J204" s="124"/>
      <c r="K204" s="117"/>
      <c r="L204" s="125"/>
      <c r="M204" s="119"/>
      <c r="N204" s="120"/>
      <c r="O204" s="104"/>
      <c r="P204" s="124"/>
      <c r="Q204" s="117"/>
      <c r="R204" s="125"/>
      <c r="S204" s="119"/>
      <c r="T204" s="120"/>
      <c r="U204" s="104"/>
      <c r="V204" s="124"/>
      <c r="W204" s="117"/>
      <c r="X204" s="125"/>
      <c r="Y204" s="119"/>
      <c r="Z204" s="120"/>
      <c r="AA204" s="104"/>
      <c r="AB204" s="124"/>
      <c r="AC204" s="117"/>
      <c r="AD204" s="125"/>
      <c r="AE204" s="119"/>
      <c r="AF204" s="120"/>
      <c r="AG204" s="104"/>
      <c r="AH204" s="104"/>
      <c r="AI204" s="104"/>
      <c r="AJ204" s="104"/>
      <c r="AK204" s="104"/>
      <c r="AL204" s="104"/>
      <c r="AM204" s="104"/>
      <c r="AN204" s="104"/>
      <c r="AO204" s="104"/>
      <c r="AP204" s="104"/>
      <c r="AQ204" s="104"/>
      <c r="AR204" s="104"/>
      <c r="AS204" s="104"/>
      <c r="AT204" s="104"/>
      <c r="AU204" s="104"/>
      <c r="AV204" s="104"/>
      <c r="AW204" s="104"/>
      <c r="AX204" s="104"/>
      <c r="AY204" s="104"/>
      <c r="AZ204" s="104"/>
      <c r="BA204" s="104"/>
      <c r="BB204" s="104"/>
      <c r="BC204" s="104"/>
      <c r="BD204" s="104"/>
      <c r="BE204" s="104"/>
      <c r="BF204" s="104"/>
      <c r="BG204" s="104"/>
      <c r="BH204" s="104"/>
      <c r="BI204" s="104"/>
      <c r="BJ204" s="107"/>
      <c r="BK204" s="107"/>
      <c r="BL204" s="108"/>
    </row>
    <row r="205" spans="1:74" hidden="1" x14ac:dyDescent="0.25">
      <c r="A205" s="104"/>
      <c r="B205" s="123"/>
      <c r="C205" s="124"/>
      <c r="D205" s="104"/>
      <c r="E205" s="10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c r="AM205" s="104"/>
      <c r="AN205" s="104"/>
      <c r="AO205" s="104"/>
      <c r="AP205" s="104"/>
      <c r="AQ205" s="104"/>
      <c r="AR205" s="104"/>
      <c r="AS205" s="104"/>
      <c r="AT205" s="104"/>
      <c r="AU205" s="104"/>
      <c r="AV205" s="104"/>
      <c r="AW205" s="104"/>
      <c r="AX205" s="104"/>
      <c r="AY205" s="104"/>
      <c r="AZ205" s="104"/>
      <c r="BA205" s="104"/>
      <c r="BB205" s="104"/>
      <c r="BC205" s="104"/>
      <c r="BD205" s="104"/>
      <c r="BE205" s="104"/>
      <c r="BF205" s="104"/>
      <c r="BG205" s="104"/>
      <c r="BH205" s="104"/>
      <c r="BI205" s="104"/>
      <c r="BJ205" s="107"/>
      <c r="BK205" s="107"/>
      <c r="BL205" s="108"/>
    </row>
    <row r="206" spans="1:74" hidden="1" x14ac:dyDescent="0.25">
      <c r="A206" s="109"/>
      <c r="B206" s="110"/>
      <c r="C206" s="110"/>
      <c r="D206" s="111"/>
      <c r="E206" s="112"/>
      <c r="F206" s="113"/>
      <c r="G206" s="114"/>
      <c r="H206" s="115"/>
      <c r="I206" s="116"/>
      <c r="J206" s="111"/>
      <c r="K206" s="112"/>
      <c r="L206" s="113"/>
      <c r="M206" s="114"/>
      <c r="N206" s="115"/>
      <c r="O206" s="116"/>
      <c r="P206" s="111"/>
      <c r="Q206" s="112"/>
      <c r="R206" s="113"/>
      <c r="S206" s="114"/>
      <c r="T206" s="115"/>
      <c r="U206" s="116"/>
      <c r="V206" s="104"/>
      <c r="W206" s="117"/>
      <c r="X206" s="118"/>
      <c r="Y206" s="119"/>
      <c r="Z206" s="120"/>
      <c r="AA206" s="121"/>
      <c r="AB206" s="104"/>
      <c r="AC206" s="117"/>
      <c r="AD206" s="118"/>
      <c r="AE206" s="119"/>
      <c r="AF206" s="120"/>
      <c r="AG206" s="121"/>
      <c r="AH206" s="104"/>
      <c r="AI206" s="104"/>
      <c r="AJ206" s="104"/>
      <c r="AK206" s="104"/>
      <c r="AL206" s="104"/>
      <c r="AM206" s="104"/>
      <c r="AN206" s="104"/>
      <c r="AO206" s="104"/>
      <c r="AP206" s="104"/>
      <c r="AQ206" s="104"/>
      <c r="AR206" s="104"/>
      <c r="AS206" s="104"/>
      <c r="AT206" s="104"/>
      <c r="AU206" s="104"/>
      <c r="AV206" s="104"/>
      <c r="AW206" s="104"/>
      <c r="AX206" s="104"/>
      <c r="AY206" s="104"/>
      <c r="AZ206" s="104"/>
      <c r="BA206" s="104"/>
      <c r="BB206" s="104"/>
      <c r="BC206" s="104"/>
      <c r="BD206" s="104"/>
      <c r="BE206" s="104"/>
      <c r="BF206" s="104"/>
      <c r="BG206" s="104"/>
      <c r="BH206" s="104"/>
      <c r="BI206" s="104"/>
      <c r="BJ206" s="107"/>
      <c r="BK206" s="107"/>
      <c r="BL206" s="108"/>
      <c r="BN206" s="165"/>
      <c r="BO206" s="165"/>
      <c r="BR206" s="165"/>
      <c r="BS206" s="165"/>
      <c r="BT206" s="165"/>
      <c r="BU206" s="165"/>
      <c r="BV206" s="165"/>
    </row>
    <row r="207" spans="1:74" hidden="1" x14ac:dyDescent="0.25">
      <c r="A207" s="104"/>
      <c r="B207" s="123"/>
      <c r="C207" s="124"/>
      <c r="D207" s="124"/>
      <c r="E207" s="117"/>
      <c r="F207" s="125"/>
      <c r="G207" s="119"/>
      <c r="H207" s="120"/>
      <c r="I207" s="104"/>
      <c r="J207" s="124"/>
      <c r="K207" s="117"/>
      <c r="L207" s="125"/>
      <c r="M207" s="119"/>
      <c r="N207" s="120"/>
      <c r="O207" s="104"/>
      <c r="P207" s="124"/>
      <c r="Q207" s="117"/>
      <c r="R207" s="125"/>
      <c r="S207" s="119"/>
      <c r="T207" s="120"/>
      <c r="U207" s="104"/>
      <c r="V207" s="124"/>
      <c r="W207" s="117"/>
      <c r="X207" s="125"/>
      <c r="Y207" s="119"/>
      <c r="Z207" s="120"/>
      <c r="AA207" s="104"/>
      <c r="AB207" s="124"/>
      <c r="AC207" s="117"/>
      <c r="AD207" s="125"/>
      <c r="AE207" s="119"/>
      <c r="AF207" s="120"/>
      <c r="AG207" s="104"/>
      <c r="AH207" s="104"/>
      <c r="AI207" s="104"/>
      <c r="AJ207" s="104"/>
      <c r="AK207" s="104"/>
      <c r="AL207" s="104"/>
      <c r="AM207" s="104"/>
      <c r="AN207" s="104"/>
      <c r="AO207" s="104"/>
      <c r="AP207" s="104"/>
      <c r="AQ207" s="104"/>
      <c r="AR207" s="104"/>
      <c r="AS207" s="104"/>
      <c r="AT207" s="104"/>
      <c r="AU207" s="104"/>
      <c r="AV207" s="104"/>
      <c r="AW207" s="104"/>
      <c r="AX207" s="104"/>
      <c r="AY207" s="104"/>
      <c r="AZ207" s="104"/>
      <c r="BA207" s="104"/>
      <c r="BB207" s="104"/>
      <c r="BC207" s="104"/>
      <c r="BD207" s="104"/>
      <c r="BE207" s="104"/>
      <c r="BF207" s="104"/>
      <c r="BG207" s="104"/>
      <c r="BH207" s="104"/>
      <c r="BI207" s="104"/>
      <c r="BJ207" s="107"/>
      <c r="BK207" s="107"/>
      <c r="BL207" s="108"/>
    </row>
    <row r="208" spans="1:74" hidden="1" x14ac:dyDescent="0.25">
      <c r="A208" s="104"/>
      <c r="B208" s="123"/>
      <c r="C208" s="124"/>
      <c r="D208" s="124"/>
      <c r="E208" s="117"/>
      <c r="F208" s="125"/>
      <c r="G208" s="119"/>
      <c r="H208" s="120"/>
      <c r="I208" s="104"/>
      <c r="J208" s="124"/>
      <c r="K208" s="117"/>
      <c r="L208" s="125"/>
      <c r="M208" s="119"/>
      <c r="N208" s="120"/>
      <c r="O208" s="104"/>
      <c r="P208" s="124"/>
      <c r="Q208" s="117"/>
      <c r="R208" s="125"/>
      <c r="S208" s="119"/>
      <c r="T208" s="120"/>
      <c r="U208" s="104"/>
      <c r="V208" s="124"/>
      <c r="W208" s="117"/>
      <c r="X208" s="125"/>
      <c r="Y208" s="119"/>
      <c r="Z208" s="120"/>
      <c r="AA208" s="104"/>
      <c r="AB208" s="124"/>
      <c r="AC208" s="117"/>
      <c r="AD208" s="125"/>
      <c r="AE208" s="119"/>
      <c r="AF208" s="120"/>
      <c r="AG208" s="104"/>
      <c r="AH208" s="104"/>
      <c r="AI208" s="104"/>
      <c r="AJ208" s="104"/>
      <c r="AK208" s="104"/>
      <c r="AL208" s="104"/>
      <c r="AM208" s="104"/>
      <c r="AN208" s="104"/>
      <c r="AO208" s="104"/>
      <c r="AP208" s="104"/>
      <c r="AQ208" s="104"/>
      <c r="AR208" s="104"/>
      <c r="AS208" s="104"/>
      <c r="AT208" s="104"/>
      <c r="AU208" s="104"/>
      <c r="AV208" s="104"/>
      <c r="AW208" s="104"/>
      <c r="AX208" s="104"/>
      <c r="AY208" s="104"/>
      <c r="AZ208" s="104"/>
      <c r="BA208" s="104"/>
      <c r="BB208" s="104"/>
      <c r="BC208" s="104"/>
      <c r="BD208" s="104"/>
      <c r="BE208" s="104"/>
      <c r="BF208" s="104"/>
      <c r="BG208" s="104"/>
      <c r="BH208" s="104"/>
      <c r="BI208" s="104"/>
      <c r="BJ208" s="107"/>
      <c r="BK208" s="107"/>
      <c r="BL208" s="108"/>
      <c r="BR208" s="165"/>
      <c r="BS208" s="165"/>
      <c r="BT208" s="165"/>
      <c r="BU208" s="165"/>
      <c r="BV208" s="165"/>
    </row>
    <row r="209" spans="1:74" hidden="1" x14ac:dyDescent="0.25">
      <c r="A209" s="104"/>
      <c r="B209" s="123"/>
      <c r="C209" s="124"/>
      <c r="D209" s="124"/>
      <c r="E209" s="117"/>
      <c r="F209" s="125"/>
      <c r="G209" s="119"/>
      <c r="H209" s="120"/>
      <c r="I209" s="104"/>
      <c r="J209" s="124"/>
      <c r="K209" s="117"/>
      <c r="L209" s="125"/>
      <c r="M209" s="119"/>
      <c r="N209" s="120"/>
      <c r="O209" s="104"/>
      <c r="P209" s="124"/>
      <c r="Q209" s="117"/>
      <c r="R209" s="125"/>
      <c r="S209" s="119"/>
      <c r="T209" s="120"/>
      <c r="U209" s="104"/>
      <c r="V209" s="124"/>
      <c r="W209" s="117"/>
      <c r="X209" s="125"/>
      <c r="Y209" s="119"/>
      <c r="Z209" s="120"/>
      <c r="AA209" s="104"/>
      <c r="AB209" s="124"/>
      <c r="AC209" s="117"/>
      <c r="AD209" s="125"/>
      <c r="AE209" s="119"/>
      <c r="AF209" s="120"/>
      <c r="AG209" s="104"/>
      <c r="AH209" s="104"/>
      <c r="AI209" s="104"/>
      <c r="AJ209" s="104"/>
      <c r="AK209" s="104"/>
      <c r="AL209" s="104"/>
      <c r="AM209" s="104"/>
      <c r="AN209" s="104"/>
      <c r="AO209" s="104"/>
      <c r="AP209" s="104"/>
      <c r="AQ209" s="104"/>
      <c r="AR209" s="104"/>
      <c r="AS209" s="104"/>
      <c r="AT209" s="104"/>
      <c r="AU209" s="104"/>
      <c r="AV209" s="104"/>
      <c r="AW209" s="104"/>
      <c r="AX209" s="104"/>
      <c r="AY209" s="104"/>
      <c r="AZ209" s="104"/>
      <c r="BA209" s="104"/>
      <c r="BB209" s="104"/>
      <c r="BC209" s="104"/>
      <c r="BD209" s="104"/>
      <c r="BE209" s="104"/>
      <c r="BF209" s="104"/>
      <c r="BG209" s="104"/>
      <c r="BH209" s="104"/>
      <c r="BI209" s="104"/>
      <c r="BJ209" s="107"/>
      <c r="BK209" s="107"/>
      <c r="BL209" s="108"/>
    </row>
    <row r="210" spans="1:74" hidden="1" x14ac:dyDescent="0.25">
      <c r="A210" s="104"/>
      <c r="B210" s="123"/>
      <c r="C210" s="124"/>
      <c r="D210" s="104"/>
      <c r="E210" s="10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c r="AM210" s="104"/>
      <c r="AN210" s="104"/>
      <c r="AO210" s="104"/>
      <c r="AP210" s="104"/>
      <c r="AQ210" s="104"/>
      <c r="AR210" s="104"/>
      <c r="AS210" s="104"/>
      <c r="AT210" s="104"/>
      <c r="AU210" s="104"/>
      <c r="AV210" s="104"/>
      <c r="AW210" s="104"/>
      <c r="AX210" s="104"/>
      <c r="AY210" s="104"/>
      <c r="AZ210" s="104"/>
      <c r="BA210" s="104"/>
      <c r="BB210" s="104"/>
      <c r="BC210" s="104"/>
      <c r="BD210" s="104"/>
      <c r="BE210" s="104"/>
      <c r="BF210" s="104"/>
      <c r="BG210" s="104"/>
      <c r="BH210" s="104"/>
      <c r="BI210" s="104"/>
      <c r="BJ210" s="107"/>
      <c r="BK210" s="107"/>
      <c r="BL210" s="108"/>
    </row>
    <row r="211" spans="1:74" hidden="1" x14ac:dyDescent="0.25">
      <c r="A211" s="109"/>
      <c r="B211" s="110"/>
      <c r="C211" s="110"/>
      <c r="D211" s="111"/>
      <c r="E211" s="112"/>
      <c r="F211" s="113"/>
      <c r="G211" s="114"/>
      <c r="H211" s="115"/>
      <c r="I211" s="116"/>
      <c r="J211" s="111"/>
      <c r="K211" s="112"/>
      <c r="L211" s="113"/>
      <c r="M211" s="114"/>
      <c r="N211" s="115"/>
      <c r="O211" s="116"/>
      <c r="P211" s="111"/>
      <c r="Q211" s="112"/>
      <c r="R211" s="113"/>
      <c r="S211" s="114"/>
      <c r="T211" s="115"/>
      <c r="U211" s="116"/>
      <c r="V211" s="104"/>
      <c r="W211" s="117"/>
      <c r="X211" s="118"/>
      <c r="Y211" s="119"/>
      <c r="Z211" s="120"/>
      <c r="AA211" s="121"/>
      <c r="AB211" s="104"/>
      <c r="AC211" s="117"/>
      <c r="AD211" s="118"/>
      <c r="AE211" s="119"/>
      <c r="AF211" s="120"/>
      <c r="AG211" s="121"/>
      <c r="AH211" s="104"/>
      <c r="AI211" s="104"/>
      <c r="AJ211" s="104"/>
      <c r="AK211" s="104"/>
      <c r="AL211" s="104"/>
      <c r="AM211" s="104"/>
      <c r="AN211" s="104"/>
      <c r="AO211" s="104"/>
      <c r="AP211" s="104"/>
      <c r="AQ211" s="104"/>
      <c r="AR211" s="104"/>
      <c r="AS211" s="104"/>
      <c r="AT211" s="104"/>
      <c r="AU211" s="104"/>
      <c r="AV211" s="104"/>
      <c r="AW211" s="104"/>
      <c r="AX211" s="104"/>
      <c r="AY211" s="104"/>
      <c r="AZ211" s="104"/>
      <c r="BA211" s="104"/>
      <c r="BB211" s="104"/>
      <c r="BC211" s="104"/>
      <c r="BD211" s="104"/>
      <c r="BE211" s="104"/>
      <c r="BF211" s="104"/>
      <c r="BG211" s="104"/>
      <c r="BH211" s="104"/>
      <c r="BI211" s="104"/>
      <c r="BJ211" s="107"/>
      <c r="BK211" s="107"/>
      <c r="BL211" s="108"/>
      <c r="BN211" s="165"/>
      <c r="BO211" s="165"/>
      <c r="BR211" s="165"/>
      <c r="BS211" s="165"/>
      <c r="BT211" s="165"/>
      <c r="BU211" s="165"/>
      <c r="BV211" s="165"/>
    </row>
    <row r="212" spans="1:74" hidden="1" x14ac:dyDescent="0.25">
      <c r="A212" s="104"/>
      <c r="B212" s="123"/>
      <c r="C212" s="124"/>
      <c r="D212" s="124"/>
      <c r="E212" s="117"/>
      <c r="F212" s="125"/>
      <c r="G212" s="119"/>
      <c r="H212" s="120"/>
      <c r="I212" s="104"/>
      <c r="J212" s="124"/>
      <c r="K212" s="117"/>
      <c r="L212" s="125"/>
      <c r="M212" s="119"/>
      <c r="N212" s="120"/>
      <c r="O212" s="104"/>
      <c r="P212" s="124"/>
      <c r="Q212" s="117"/>
      <c r="R212" s="125"/>
      <c r="S212" s="119"/>
      <c r="T212" s="120"/>
      <c r="U212" s="104"/>
      <c r="V212" s="124"/>
      <c r="W212" s="117"/>
      <c r="X212" s="125"/>
      <c r="Y212" s="119"/>
      <c r="Z212" s="120"/>
      <c r="AA212" s="104"/>
      <c r="AB212" s="124"/>
      <c r="AC212" s="117"/>
      <c r="AD212" s="125"/>
      <c r="AE212" s="119"/>
      <c r="AF212" s="120"/>
      <c r="AG212" s="104"/>
      <c r="AH212" s="104"/>
      <c r="AI212" s="104"/>
      <c r="AJ212" s="104"/>
      <c r="AK212" s="104"/>
      <c r="AL212" s="104"/>
      <c r="AM212" s="104"/>
      <c r="AN212" s="104"/>
      <c r="AO212" s="104"/>
      <c r="AP212" s="104"/>
      <c r="AQ212" s="104"/>
      <c r="AR212" s="104"/>
      <c r="AS212" s="104"/>
      <c r="AT212" s="104"/>
      <c r="AU212" s="104"/>
      <c r="AV212" s="104"/>
      <c r="AW212" s="104"/>
      <c r="AX212" s="104"/>
      <c r="AY212" s="104"/>
      <c r="AZ212" s="104"/>
      <c r="BA212" s="104"/>
      <c r="BB212" s="104"/>
      <c r="BC212" s="104"/>
      <c r="BD212" s="104"/>
      <c r="BE212" s="104"/>
      <c r="BF212" s="104"/>
      <c r="BG212" s="104"/>
      <c r="BH212" s="104"/>
      <c r="BI212" s="104"/>
      <c r="BJ212" s="107"/>
      <c r="BK212" s="107"/>
      <c r="BL212" s="108"/>
    </row>
    <row r="213" spans="1:74" hidden="1" x14ac:dyDescent="0.25">
      <c r="A213" s="104"/>
      <c r="B213" s="123"/>
      <c r="C213" s="124"/>
      <c r="D213" s="124"/>
      <c r="E213" s="117"/>
      <c r="F213" s="125"/>
      <c r="G213" s="119"/>
      <c r="H213" s="120"/>
      <c r="I213" s="104"/>
      <c r="J213" s="124"/>
      <c r="K213" s="117"/>
      <c r="L213" s="125"/>
      <c r="M213" s="119"/>
      <c r="N213" s="120"/>
      <c r="O213" s="104"/>
      <c r="P213" s="124"/>
      <c r="Q213" s="117"/>
      <c r="R213" s="125"/>
      <c r="S213" s="119"/>
      <c r="T213" s="120"/>
      <c r="U213" s="104"/>
      <c r="V213" s="124"/>
      <c r="W213" s="117"/>
      <c r="X213" s="125"/>
      <c r="Y213" s="119"/>
      <c r="Z213" s="120"/>
      <c r="AA213" s="104"/>
      <c r="AB213" s="124"/>
      <c r="AC213" s="117"/>
      <c r="AD213" s="125"/>
      <c r="AE213" s="119"/>
      <c r="AF213" s="120"/>
      <c r="AG213" s="104"/>
      <c r="AH213" s="104"/>
      <c r="AI213" s="104"/>
      <c r="AJ213" s="104"/>
      <c r="AK213" s="104"/>
      <c r="AL213" s="104"/>
      <c r="AM213" s="104"/>
      <c r="AN213" s="104"/>
      <c r="AO213" s="104"/>
      <c r="AP213" s="104"/>
      <c r="AQ213" s="104"/>
      <c r="AR213" s="104"/>
      <c r="AS213" s="104"/>
      <c r="AT213" s="104"/>
      <c r="AU213" s="104"/>
      <c r="AV213" s="104"/>
      <c r="AW213" s="104"/>
      <c r="AX213" s="104"/>
      <c r="AY213" s="104"/>
      <c r="AZ213" s="104"/>
      <c r="BA213" s="104"/>
      <c r="BB213" s="104"/>
      <c r="BC213" s="104"/>
      <c r="BD213" s="104"/>
      <c r="BE213" s="104"/>
      <c r="BF213" s="104"/>
      <c r="BG213" s="104"/>
      <c r="BH213" s="104"/>
      <c r="BI213" s="104"/>
      <c r="BJ213" s="107"/>
      <c r="BK213" s="107"/>
      <c r="BL213" s="108"/>
      <c r="BR213" s="165"/>
      <c r="BS213" s="165"/>
      <c r="BT213" s="165"/>
      <c r="BU213" s="165"/>
      <c r="BV213" s="165"/>
    </row>
    <row r="214" spans="1:74" hidden="1" x14ac:dyDescent="0.25">
      <c r="A214" s="104"/>
      <c r="B214" s="123"/>
      <c r="C214" s="124"/>
      <c r="D214" s="124"/>
      <c r="E214" s="117"/>
      <c r="F214" s="125"/>
      <c r="G214" s="119"/>
      <c r="H214" s="120"/>
      <c r="I214" s="104"/>
      <c r="J214" s="124"/>
      <c r="K214" s="117"/>
      <c r="L214" s="125"/>
      <c r="M214" s="119"/>
      <c r="N214" s="120"/>
      <c r="O214" s="104"/>
      <c r="P214" s="124"/>
      <c r="Q214" s="117"/>
      <c r="R214" s="125"/>
      <c r="S214" s="119"/>
      <c r="T214" s="120"/>
      <c r="U214" s="104"/>
      <c r="V214" s="124"/>
      <c r="W214" s="117"/>
      <c r="X214" s="125"/>
      <c r="Y214" s="119"/>
      <c r="Z214" s="120"/>
      <c r="AA214" s="104"/>
      <c r="AB214" s="124"/>
      <c r="AC214" s="117"/>
      <c r="AD214" s="125"/>
      <c r="AE214" s="119"/>
      <c r="AF214" s="120"/>
      <c r="AG214" s="104"/>
      <c r="AH214" s="104"/>
      <c r="AI214" s="104"/>
      <c r="AJ214" s="104"/>
      <c r="AK214" s="104"/>
      <c r="AL214" s="104"/>
      <c r="AM214" s="104"/>
      <c r="AN214" s="104"/>
      <c r="AO214" s="104"/>
      <c r="AP214" s="104"/>
      <c r="AQ214" s="104"/>
      <c r="AR214" s="104"/>
      <c r="AS214" s="104"/>
      <c r="AT214" s="104"/>
      <c r="AU214" s="104"/>
      <c r="AV214" s="104"/>
      <c r="AW214" s="104"/>
      <c r="AX214" s="104"/>
      <c r="AY214" s="104"/>
      <c r="AZ214" s="104"/>
      <c r="BA214" s="104"/>
      <c r="BB214" s="104"/>
      <c r="BC214" s="104"/>
      <c r="BD214" s="104"/>
      <c r="BE214" s="104"/>
      <c r="BF214" s="104"/>
      <c r="BG214" s="104"/>
      <c r="BH214" s="104"/>
      <c r="BI214" s="104"/>
      <c r="BJ214" s="107"/>
      <c r="BK214" s="107"/>
      <c r="BL214" s="108"/>
    </row>
    <row r="215" spans="1:74" hidden="1" x14ac:dyDescent="0.25">
      <c r="A215" s="104"/>
      <c r="B215" s="123"/>
      <c r="C215" s="124"/>
      <c r="D215" s="104"/>
      <c r="E215" s="10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c r="AM215" s="104"/>
      <c r="AN215" s="104"/>
      <c r="AO215" s="104"/>
      <c r="AP215" s="104"/>
      <c r="AQ215" s="104"/>
      <c r="AR215" s="104"/>
      <c r="AS215" s="104"/>
      <c r="AT215" s="104"/>
      <c r="AU215" s="104"/>
      <c r="AV215" s="104"/>
      <c r="AW215" s="104"/>
      <c r="AX215" s="104"/>
      <c r="AY215" s="104"/>
      <c r="AZ215" s="104"/>
      <c r="BA215" s="104"/>
      <c r="BB215" s="104"/>
      <c r="BC215" s="104"/>
      <c r="BD215" s="104"/>
      <c r="BE215" s="104"/>
      <c r="BF215" s="104"/>
      <c r="BG215" s="104"/>
      <c r="BH215" s="104"/>
      <c r="BI215" s="104"/>
      <c r="BJ215" s="107"/>
      <c r="BK215" s="107"/>
      <c r="BL215" s="108"/>
    </row>
    <row r="216" spans="1:74" hidden="1" x14ac:dyDescent="0.25">
      <c r="A216" s="109"/>
      <c r="B216" s="110"/>
      <c r="C216" s="110"/>
      <c r="D216" s="111"/>
      <c r="E216" s="112"/>
      <c r="F216" s="113"/>
      <c r="G216" s="114"/>
      <c r="H216" s="115"/>
      <c r="I216" s="116"/>
      <c r="J216" s="111"/>
      <c r="K216" s="112"/>
      <c r="L216" s="113"/>
      <c r="M216" s="114"/>
      <c r="N216" s="115"/>
      <c r="O216" s="116"/>
      <c r="P216" s="111"/>
      <c r="Q216" s="112"/>
      <c r="R216" s="113"/>
      <c r="S216" s="114"/>
      <c r="T216" s="115"/>
      <c r="U216" s="116"/>
      <c r="V216" s="104"/>
      <c r="W216" s="117"/>
      <c r="X216" s="118"/>
      <c r="Y216" s="119"/>
      <c r="Z216" s="120"/>
      <c r="AA216" s="121"/>
      <c r="AB216" s="104"/>
      <c r="AC216" s="117"/>
      <c r="AD216" s="118"/>
      <c r="AE216" s="119"/>
      <c r="AF216" s="120"/>
      <c r="AG216" s="121"/>
      <c r="AH216" s="104"/>
      <c r="AI216" s="104"/>
      <c r="AJ216" s="104"/>
      <c r="AK216" s="104"/>
      <c r="AL216" s="104"/>
      <c r="AM216" s="104"/>
      <c r="AN216" s="104"/>
      <c r="AO216" s="104"/>
      <c r="AP216" s="104"/>
      <c r="AQ216" s="104"/>
      <c r="AR216" s="104"/>
      <c r="AS216" s="104"/>
      <c r="AT216" s="104"/>
      <c r="AU216" s="104"/>
      <c r="AV216" s="104"/>
      <c r="AW216" s="104"/>
      <c r="AX216" s="104"/>
      <c r="AY216" s="104"/>
      <c r="AZ216" s="104"/>
      <c r="BA216" s="104"/>
      <c r="BB216" s="104"/>
      <c r="BC216" s="104"/>
      <c r="BD216" s="104"/>
      <c r="BE216" s="104"/>
      <c r="BF216" s="104"/>
      <c r="BG216" s="104"/>
      <c r="BH216" s="104"/>
      <c r="BI216" s="104"/>
      <c r="BJ216" s="107"/>
      <c r="BK216" s="107"/>
      <c r="BL216" s="108"/>
      <c r="BN216" s="165"/>
      <c r="BO216" s="165"/>
      <c r="BR216" s="165"/>
      <c r="BS216" s="165"/>
      <c r="BT216" s="165"/>
      <c r="BU216" s="165"/>
      <c r="BV216" s="165"/>
    </row>
    <row r="217" spans="1:74" hidden="1" x14ac:dyDescent="0.25">
      <c r="A217" s="104"/>
      <c r="B217" s="123"/>
      <c r="C217" s="124"/>
      <c r="D217" s="124"/>
      <c r="E217" s="117"/>
      <c r="F217" s="125"/>
      <c r="G217" s="119"/>
      <c r="H217" s="120"/>
      <c r="I217" s="104"/>
      <c r="J217" s="124"/>
      <c r="K217" s="117"/>
      <c r="L217" s="125"/>
      <c r="M217" s="119"/>
      <c r="N217" s="120"/>
      <c r="O217" s="104"/>
      <c r="P217" s="124"/>
      <c r="Q217" s="117"/>
      <c r="R217" s="125"/>
      <c r="S217" s="119"/>
      <c r="T217" s="120"/>
      <c r="U217" s="104"/>
      <c r="V217" s="124"/>
      <c r="W217" s="117"/>
      <c r="X217" s="125"/>
      <c r="Y217" s="119"/>
      <c r="Z217" s="120"/>
      <c r="AA217" s="104"/>
      <c r="AB217" s="124"/>
      <c r="AC217" s="117"/>
      <c r="AD217" s="125"/>
      <c r="AE217" s="119"/>
      <c r="AF217" s="120"/>
      <c r="AG217" s="104"/>
      <c r="AH217" s="104"/>
      <c r="AI217" s="104"/>
      <c r="AJ217" s="104"/>
      <c r="AK217" s="104"/>
      <c r="AL217" s="104"/>
      <c r="AM217" s="104"/>
      <c r="AN217" s="104"/>
      <c r="AO217" s="104"/>
      <c r="AP217" s="104"/>
      <c r="AQ217" s="104"/>
      <c r="AR217" s="104"/>
      <c r="AS217" s="104"/>
      <c r="AT217" s="104"/>
      <c r="AU217" s="104"/>
      <c r="AV217" s="104"/>
      <c r="AW217" s="104"/>
      <c r="AX217" s="104"/>
      <c r="AY217" s="104"/>
      <c r="AZ217" s="104"/>
      <c r="BA217" s="104"/>
      <c r="BB217" s="104"/>
      <c r="BC217" s="104"/>
      <c r="BD217" s="104"/>
      <c r="BE217" s="104"/>
      <c r="BF217" s="104"/>
      <c r="BG217" s="104"/>
      <c r="BH217" s="104"/>
      <c r="BI217" s="104"/>
      <c r="BJ217" s="107"/>
      <c r="BK217" s="107"/>
      <c r="BL217" s="108"/>
    </row>
    <row r="218" spans="1:74" hidden="1" x14ac:dyDescent="0.25">
      <c r="A218" s="104"/>
      <c r="B218" s="123"/>
      <c r="C218" s="124"/>
      <c r="D218" s="124"/>
      <c r="E218" s="117"/>
      <c r="F218" s="125"/>
      <c r="G218" s="119"/>
      <c r="H218" s="120"/>
      <c r="I218" s="104"/>
      <c r="J218" s="124"/>
      <c r="K218" s="117"/>
      <c r="L218" s="125"/>
      <c r="M218" s="119"/>
      <c r="N218" s="120"/>
      <c r="O218" s="104"/>
      <c r="P218" s="124"/>
      <c r="Q218" s="117"/>
      <c r="R218" s="125"/>
      <c r="S218" s="119"/>
      <c r="T218" s="120"/>
      <c r="U218" s="104"/>
      <c r="V218" s="124"/>
      <c r="W218" s="117"/>
      <c r="X218" s="125"/>
      <c r="Y218" s="119"/>
      <c r="Z218" s="120"/>
      <c r="AA218" s="104"/>
      <c r="AB218" s="124"/>
      <c r="AC218" s="117"/>
      <c r="AD218" s="125"/>
      <c r="AE218" s="119"/>
      <c r="AF218" s="120"/>
      <c r="AG218" s="104"/>
      <c r="AH218" s="104"/>
      <c r="AI218" s="104"/>
      <c r="AJ218" s="104"/>
      <c r="AK218" s="104"/>
      <c r="AL218" s="104"/>
      <c r="AM218" s="104"/>
      <c r="AN218" s="104"/>
      <c r="AO218" s="104"/>
      <c r="AP218" s="104"/>
      <c r="AQ218" s="104"/>
      <c r="AR218" s="104"/>
      <c r="AS218" s="104"/>
      <c r="AT218" s="104"/>
      <c r="AU218" s="104"/>
      <c r="AV218" s="104"/>
      <c r="AW218" s="104"/>
      <c r="AX218" s="104"/>
      <c r="AY218" s="104"/>
      <c r="AZ218" s="104"/>
      <c r="BA218" s="104"/>
      <c r="BB218" s="104"/>
      <c r="BC218" s="104"/>
      <c r="BD218" s="104"/>
      <c r="BE218" s="104"/>
      <c r="BF218" s="104"/>
      <c r="BG218" s="104"/>
      <c r="BH218" s="104"/>
      <c r="BI218" s="104"/>
      <c r="BJ218" s="107"/>
      <c r="BK218" s="107"/>
      <c r="BL218" s="108"/>
      <c r="BR218" s="165"/>
      <c r="BS218" s="165"/>
      <c r="BT218" s="165"/>
      <c r="BU218" s="165"/>
      <c r="BV218" s="165"/>
    </row>
    <row r="219" spans="1:74" hidden="1" x14ac:dyDescent="0.25">
      <c r="A219" s="104"/>
      <c r="B219" s="123"/>
      <c r="C219" s="124"/>
      <c r="D219" s="124"/>
      <c r="E219" s="117"/>
      <c r="F219" s="125"/>
      <c r="G219" s="119"/>
      <c r="H219" s="120"/>
      <c r="I219" s="104"/>
      <c r="J219" s="124"/>
      <c r="K219" s="117"/>
      <c r="L219" s="125"/>
      <c r="M219" s="119"/>
      <c r="N219" s="120"/>
      <c r="O219" s="104"/>
      <c r="P219" s="124"/>
      <c r="Q219" s="117"/>
      <c r="R219" s="125"/>
      <c r="S219" s="119"/>
      <c r="T219" s="120"/>
      <c r="U219" s="104"/>
      <c r="V219" s="124"/>
      <c r="W219" s="117"/>
      <c r="X219" s="125"/>
      <c r="Y219" s="119"/>
      <c r="Z219" s="120"/>
      <c r="AA219" s="104"/>
      <c r="AB219" s="124"/>
      <c r="AC219" s="117"/>
      <c r="AD219" s="125"/>
      <c r="AE219" s="119"/>
      <c r="AF219" s="120"/>
      <c r="AG219" s="104"/>
      <c r="AH219" s="104"/>
      <c r="AI219" s="104"/>
      <c r="AJ219" s="104"/>
      <c r="AK219" s="104"/>
      <c r="AL219" s="104"/>
      <c r="AM219" s="104"/>
      <c r="AN219" s="104"/>
      <c r="AO219" s="104"/>
      <c r="AP219" s="104"/>
      <c r="AQ219" s="104"/>
      <c r="AR219" s="104"/>
      <c r="AS219" s="104"/>
      <c r="AT219" s="104"/>
      <c r="AU219" s="104"/>
      <c r="AV219" s="104"/>
      <c r="AW219" s="104"/>
      <c r="AX219" s="104"/>
      <c r="AY219" s="104"/>
      <c r="AZ219" s="104"/>
      <c r="BA219" s="104"/>
      <c r="BB219" s="104"/>
      <c r="BC219" s="104"/>
      <c r="BD219" s="104"/>
      <c r="BE219" s="104"/>
      <c r="BF219" s="104"/>
      <c r="BG219" s="104"/>
      <c r="BH219" s="104"/>
      <c r="BI219" s="104"/>
      <c r="BJ219" s="107"/>
      <c r="BK219" s="107"/>
      <c r="BL219" s="108"/>
    </row>
    <row r="220" spans="1:74" hidden="1" x14ac:dyDescent="0.25">
      <c r="A220" s="104"/>
      <c r="B220" s="123"/>
      <c r="C220" s="124"/>
      <c r="D220" s="104"/>
      <c r="E220" s="10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c r="AM220" s="104"/>
      <c r="AN220" s="104"/>
      <c r="AO220" s="104"/>
      <c r="AP220" s="104"/>
      <c r="AQ220" s="104"/>
      <c r="AR220" s="104"/>
      <c r="AS220" s="104"/>
      <c r="AT220" s="104"/>
      <c r="AU220" s="104"/>
      <c r="AV220" s="104"/>
      <c r="AW220" s="104"/>
      <c r="AX220" s="104"/>
      <c r="AY220" s="104"/>
      <c r="AZ220" s="104"/>
      <c r="BA220" s="104"/>
      <c r="BB220" s="104"/>
      <c r="BC220" s="104"/>
      <c r="BD220" s="104"/>
      <c r="BE220" s="104"/>
      <c r="BF220" s="104"/>
      <c r="BG220" s="104"/>
      <c r="BH220" s="104"/>
      <c r="BI220" s="104"/>
      <c r="BJ220" s="107"/>
      <c r="BK220" s="107"/>
      <c r="BL220" s="108"/>
    </row>
    <row r="221" spans="1:74" hidden="1" x14ac:dyDescent="0.25">
      <c r="A221" s="109"/>
      <c r="B221" s="110"/>
      <c r="C221" s="110"/>
      <c r="D221" s="111"/>
      <c r="E221" s="112"/>
      <c r="F221" s="113"/>
      <c r="G221" s="114"/>
      <c r="H221" s="115"/>
      <c r="I221" s="116"/>
      <c r="J221" s="111"/>
      <c r="K221" s="112"/>
      <c r="L221" s="113"/>
      <c r="M221" s="114"/>
      <c r="N221" s="115"/>
      <c r="O221" s="116"/>
      <c r="P221" s="111"/>
      <c r="Q221" s="112"/>
      <c r="R221" s="113"/>
      <c r="S221" s="114"/>
      <c r="T221" s="115"/>
      <c r="U221" s="116"/>
      <c r="V221" s="104"/>
      <c r="W221" s="117"/>
      <c r="X221" s="118"/>
      <c r="Y221" s="119"/>
      <c r="Z221" s="120"/>
      <c r="AA221" s="121"/>
      <c r="AB221" s="104"/>
      <c r="AC221" s="117"/>
      <c r="AD221" s="118"/>
      <c r="AE221" s="119"/>
      <c r="AF221" s="120"/>
      <c r="AG221" s="121"/>
      <c r="AH221" s="104"/>
      <c r="AI221" s="104"/>
      <c r="AJ221" s="104"/>
      <c r="AK221" s="104"/>
      <c r="AL221" s="104"/>
      <c r="AM221" s="104"/>
      <c r="AN221" s="104"/>
      <c r="AO221" s="104"/>
      <c r="AP221" s="104"/>
      <c r="AQ221" s="104"/>
      <c r="AR221" s="104"/>
      <c r="AS221" s="104"/>
      <c r="AT221" s="104"/>
      <c r="AU221" s="104"/>
      <c r="AV221" s="104"/>
      <c r="AW221" s="104"/>
      <c r="AX221" s="104"/>
      <c r="AY221" s="104"/>
      <c r="AZ221" s="104"/>
      <c r="BA221" s="104"/>
      <c r="BB221" s="104"/>
      <c r="BC221" s="104"/>
      <c r="BD221" s="104"/>
      <c r="BE221" s="104"/>
      <c r="BF221" s="104"/>
      <c r="BG221" s="104"/>
      <c r="BH221" s="104"/>
      <c r="BI221" s="104"/>
      <c r="BJ221" s="107"/>
      <c r="BK221" s="107"/>
      <c r="BL221" s="108"/>
      <c r="BN221" s="165"/>
      <c r="BO221" s="165"/>
      <c r="BR221" s="165"/>
      <c r="BS221" s="165"/>
      <c r="BT221" s="165"/>
      <c r="BU221" s="165"/>
      <c r="BV221" s="165"/>
    </row>
    <row r="222" spans="1:74" hidden="1" x14ac:dyDescent="0.25">
      <c r="A222" s="104"/>
      <c r="B222" s="123"/>
      <c r="C222" s="124"/>
      <c r="D222" s="124"/>
      <c r="E222" s="117"/>
      <c r="F222" s="125"/>
      <c r="G222" s="119"/>
      <c r="H222" s="120"/>
      <c r="I222" s="104"/>
      <c r="J222" s="124"/>
      <c r="K222" s="117"/>
      <c r="L222" s="125"/>
      <c r="M222" s="119"/>
      <c r="N222" s="120"/>
      <c r="O222" s="104"/>
      <c r="P222" s="124"/>
      <c r="Q222" s="117"/>
      <c r="R222" s="125"/>
      <c r="S222" s="119"/>
      <c r="T222" s="120"/>
      <c r="U222" s="104"/>
      <c r="V222" s="124"/>
      <c r="W222" s="117"/>
      <c r="X222" s="125"/>
      <c r="Y222" s="119"/>
      <c r="Z222" s="120"/>
      <c r="AA222" s="104"/>
      <c r="AB222" s="124"/>
      <c r="AC222" s="117"/>
      <c r="AD222" s="125"/>
      <c r="AE222" s="119"/>
      <c r="AF222" s="120"/>
      <c r="AG222" s="104"/>
      <c r="AH222" s="104"/>
      <c r="AI222" s="104"/>
      <c r="AJ222" s="104"/>
      <c r="AK222" s="104"/>
      <c r="AL222" s="104"/>
      <c r="AM222" s="104"/>
      <c r="AN222" s="104"/>
      <c r="AO222" s="104"/>
      <c r="AP222" s="104"/>
      <c r="AQ222" s="104"/>
      <c r="AR222" s="104"/>
      <c r="AS222" s="104"/>
      <c r="AT222" s="104"/>
      <c r="AU222" s="104"/>
      <c r="AV222" s="104"/>
      <c r="AW222" s="104"/>
      <c r="AX222" s="104"/>
      <c r="AY222" s="104"/>
      <c r="AZ222" s="104"/>
      <c r="BA222" s="104"/>
      <c r="BB222" s="104"/>
      <c r="BC222" s="104"/>
      <c r="BD222" s="104"/>
      <c r="BE222" s="104"/>
      <c r="BF222" s="104"/>
      <c r="BG222" s="104"/>
      <c r="BH222" s="104"/>
      <c r="BI222" s="104"/>
      <c r="BJ222" s="107"/>
      <c r="BK222" s="107"/>
      <c r="BL222" s="108"/>
    </row>
    <row r="223" spans="1:74" hidden="1" x14ac:dyDescent="0.25">
      <c r="A223" s="104"/>
      <c r="B223" s="123"/>
      <c r="C223" s="124"/>
      <c r="D223" s="124"/>
      <c r="E223" s="117"/>
      <c r="F223" s="125"/>
      <c r="G223" s="119"/>
      <c r="H223" s="120"/>
      <c r="I223" s="104"/>
      <c r="J223" s="124"/>
      <c r="K223" s="117"/>
      <c r="L223" s="125"/>
      <c r="M223" s="119"/>
      <c r="N223" s="120"/>
      <c r="O223" s="104"/>
      <c r="P223" s="124"/>
      <c r="Q223" s="117"/>
      <c r="R223" s="125"/>
      <c r="S223" s="119"/>
      <c r="T223" s="120"/>
      <c r="U223" s="104"/>
      <c r="V223" s="124"/>
      <c r="W223" s="117"/>
      <c r="X223" s="125"/>
      <c r="Y223" s="119"/>
      <c r="Z223" s="120"/>
      <c r="AA223" s="104"/>
      <c r="AB223" s="124"/>
      <c r="AC223" s="117"/>
      <c r="AD223" s="125"/>
      <c r="AE223" s="119"/>
      <c r="AF223" s="120"/>
      <c r="AG223" s="104"/>
      <c r="AH223" s="104"/>
      <c r="AI223" s="104"/>
      <c r="AJ223" s="104"/>
      <c r="AK223" s="104"/>
      <c r="AL223" s="104"/>
      <c r="AM223" s="104"/>
      <c r="AN223" s="104"/>
      <c r="AO223" s="104"/>
      <c r="AP223" s="104"/>
      <c r="AQ223" s="104"/>
      <c r="AR223" s="104"/>
      <c r="AS223" s="104"/>
      <c r="AT223" s="104"/>
      <c r="AU223" s="104"/>
      <c r="AV223" s="104"/>
      <c r="AW223" s="104"/>
      <c r="AX223" s="104"/>
      <c r="AY223" s="104"/>
      <c r="AZ223" s="104"/>
      <c r="BA223" s="104"/>
      <c r="BB223" s="104"/>
      <c r="BC223" s="104"/>
      <c r="BD223" s="104"/>
      <c r="BE223" s="104"/>
      <c r="BF223" s="104"/>
      <c r="BG223" s="104"/>
      <c r="BH223" s="104"/>
      <c r="BI223" s="104"/>
      <c r="BJ223" s="107"/>
      <c r="BK223" s="107"/>
      <c r="BL223" s="108"/>
      <c r="BR223" s="165"/>
      <c r="BS223" s="165"/>
      <c r="BT223" s="165"/>
      <c r="BU223" s="165"/>
      <c r="BV223" s="165"/>
    </row>
    <row r="224" spans="1:74" hidden="1" x14ac:dyDescent="0.25">
      <c r="A224" s="104"/>
      <c r="B224" s="123"/>
      <c r="C224" s="124"/>
      <c r="D224" s="124"/>
      <c r="E224" s="117"/>
      <c r="F224" s="125"/>
      <c r="G224" s="119"/>
      <c r="H224" s="120"/>
      <c r="I224" s="104"/>
      <c r="J224" s="124"/>
      <c r="K224" s="117"/>
      <c r="L224" s="125"/>
      <c r="M224" s="119"/>
      <c r="N224" s="120"/>
      <c r="O224" s="104"/>
      <c r="P224" s="124"/>
      <c r="Q224" s="117"/>
      <c r="R224" s="125"/>
      <c r="S224" s="119"/>
      <c r="T224" s="120"/>
      <c r="U224" s="104"/>
      <c r="V224" s="124"/>
      <c r="W224" s="117"/>
      <c r="X224" s="125"/>
      <c r="Y224" s="119"/>
      <c r="Z224" s="120"/>
      <c r="AA224" s="104"/>
      <c r="AB224" s="124"/>
      <c r="AC224" s="117"/>
      <c r="AD224" s="125"/>
      <c r="AE224" s="119"/>
      <c r="AF224" s="120"/>
      <c r="AG224" s="104"/>
      <c r="AH224" s="104"/>
      <c r="AI224" s="104"/>
      <c r="AJ224" s="104"/>
      <c r="AK224" s="104"/>
      <c r="AL224" s="104"/>
      <c r="AM224" s="104"/>
      <c r="AN224" s="104"/>
      <c r="AO224" s="104"/>
      <c r="AP224" s="104"/>
      <c r="AQ224" s="104"/>
      <c r="AR224" s="104"/>
      <c r="AS224" s="104"/>
      <c r="AT224" s="104"/>
      <c r="AU224" s="104"/>
      <c r="AV224" s="104"/>
      <c r="AW224" s="104"/>
      <c r="AX224" s="104"/>
      <c r="AY224" s="104"/>
      <c r="AZ224" s="104"/>
      <c r="BA224" s="104"/>
      <c r="BB224" s="104"/>
      <c r="BC224" s="104"/>
      <c r="BD224" s="104"/>
      <c r="BE224" s="104"/>
      <c r="BF224" s="104"/>
      <c r="BG224" s="104"/>
      <c r="BH224" s="104"/>
      <c r="BI224" s="104"/>
      <c r="BJ224" s="107"/>
      <c r="BK224" s="107"/>
      <c r="BL224" s="108"/>
    </row>
    <row r="225" spans="1:74" hidden="1" x14ac:dyDescent="0.25">
      <c r="A225" s="104"/>
      <c r="B225" s="123"/>
      <c r="C225" s="124"/>
      <c r="D225" s="104"/>
      <c r="E225" s="10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c r="AM225" s="104"/>
      <c r="AN225" s="104"/>
      <c r="AO225" s="104"/>
      <c r="AP225" s="104"/>
      <c r="AQ225" s="104"/>
      <c r="AR225" s="104"/>
      <c r="AS225" s="104"/>
      <c r="AT225" s="104"/>
      <c r="AU225" s="104"/>
      <c r="AV225" s="104"/>
      <c r="AW225" s="104"/>
      <c r="AX225" s="104"/>
      <c r="AY225" s="104"/>
      <c r="AZ225" s="104"/>
      <c r="BA225" s="104"/>
      <c r="BB225" s="104"/>
      <c r="BC225" s="104"/>
      <c r="BD225" s="104"/>
      <c r="BE225" s="104"/>
      <c r="BF225" s="104"/>
      <c r="BG225" s="104"/>
      <c r="BH225" s="104"/>
      <c r="BI225" s="104"/>
      <c r="BJ225" s="107"/>
      <c r="BK225" s="107"/>
      <c r="BL225" s="108"/>
    </row>
    <row r="226" spans="1:74" hidden="1" x14ac:dyDescent="0.25">
      <c r="A226" s="109"/>
      <c r="B226" s="110"/>
      <c r="C226" s="110"/>
      <c r="D226" s="111"/>
      <c r="E226" s="112"/>
      <c r="F226" s="113"/>
      <c r="G226" s="114"/>
      <c r="H226" s="115"/>
      <c r="I226" s="116"/>
      <c r="J226" s="111"/>
      <c r="K226" s="112"/>
      <c r="L226" s="113"/>
      <c r="M226" s="114"/>
      <c r="N226" s="115"/>
      <c r="O226" s="116"/>
      <c r="P226" s="111"/>
      <c r="Q226" s="112"/>
      <c r="R226" s="113"/>
      <c r="S226" s="114"/>
      <c r="T226" s="115"/>
      <c r="U226" s="116"/>
      <c r="V226" s="104"/>
      <c r="W226" s="117"/>
      <c r="X226" s="118"/>
      <c r="Y226" s="119"/>
      <c r="Z226" s="120"/>
      <c r="AA226" s="121"/>
      <c r="AB226" s="104"/>
      <c r="AC226" s="117"/>
      <c r="AD226" s="118"/>
      <c r="AE226" s="119"/>
      <c r="AF226" s="120"/>
      <c r="AG226" s="121"/>
      <c r="AH226" s="104"/>
      <c r="AI226" s="104"/>
      <c r="AJ226" s="104"/>
      <c r="AK226" s="104"/>
      <c r="AL226" s="104"/>
      <c r="AM226" s="104"/>
      <c r="AN226" s="104"/>
      <c r="AO226" s="104"/>
      <c r="AP226" s="104"/>
      <c r="AQ226" s="104"/>
      <c r="AR226" s="104"/>
      <c r="AS226" s="104"/>
      <c r="AT226" s="104"/>
      <c r="AU226" s="104"/>
      <c r="AV226" s="104"/>
      <c r="AW226" s="104"/>
      <c r="AX226" s="104"/>
      <c r="AY226" s="104"/>
      <c r="AZ226" s="104"/>
      <c r="BA226" s="104"/>
      <c r="BB226" s="104"/>
      <c r="BC226" s="104"/>
      <c r="BD226" s="104"/>
      <c r="BE226" s="104"/>
      <c r="BF226" s="104"/>
      <c r="BG226" s="104"/>
      <c r="BH226" s="104"/>
      <c r="BI226" s="104"/>
      <c r="BJ226" s="107"/>
      <c r="BK226" s="107"/>
      <c r="BL226" s="108"/>
      <c r="BN226" s="165"/>
      <c r="BO226" s="165"/>
      <c r="BR226" s="165"/>
      <c r="BS226" s="165"/>
      <c r="BT226" s="165"/>
      <c r="BU226" s="165"/>
      <c r="BV226" s="165"/>
    </row>
    <row r="227" spans="1:74" hidden="1" x14ac:dyDescent="0.25">
      <c r="A227" s="104"/>
      <c r="B227" s="123"/>
      <c r="C227" s="124"/>
      <c r="D227" s="124"/>
      <c r="E227" s="117"/>
      <c r="F227" s="125"/>
      <c r="G227" s="119"/>
      <c r="H227" s="120"/>
      <c r="I227" s="104"/>
      <c r="J227" s="124"/>
      <c r="K227" s="117"/>
      <c r="L227" s="125"/>
      <c r="M227" s="119"/>
      <c r="N227" s="120"/>
      <c r="O227" s="104"/>
      <c r="P227" s="124"/>
      <c r="Q227" s="117"/>
      <c r="R227" s="125"/>
      <c r="S227" s="119"/>
      <c r="T227" s="120"/>
      <c r="U227" s="104"/>
      <c r="V227" s="124"/>
      <c r="W227" s="117"/>
      <c r="X227" s="125"/>
      <c r="Y227" s="119"/>
      <c r="Z227" s="120"/>
      <c r="AA227" s="104"/>
      <c r="AB227" s="124"/>
      <c r="AC227" s="117"/>
      <c r="AD227" s="125"/>
      <c r="AE227" s="119"/>
      <c r="AF227" s="120"/>
      <c r="AG227" s="104"/>
      <c r="AH227" s="104"/>
      <c r="AI227" s="104"/>
      <c r="AJ227" s="104"/>
      <c r="AK227" s="104"/>
      <c r="AL227" s="104"/>
      <c r="AM227" s="104"/>
      <c r="AN227" s="104"/>
      <c r="AO227" s="104"/>
      <c r="AP227" s="104"/>
      <c r="AQ227" s="104"/>
      <c r="AR227" s="104"/>
      <c r="AS227" s="104"/>
      <c r="AT227" s="104"/>
      <c r="AU227" s="104"/>
      <c r="AV227" s="104"/>
      <c r="AW227" s="104"/>
      <c r="AX227" s="104"/>
      <c r="AY227" s="104"/>
      <c r="AZ227" s="104"/>
      <c r="BA227" s="104"/>
      <c r="BB227" s="104"/>
      <c r="BC227" s="104"/>
      <c r="BD227" s="104"/>
      <c r="BE227" s="104"/>
      <c r="BF227" s="104"/>
      <c r="BG227" s="104"/>
      <c r="BH227" s="104"/>
      <c r="BI227" s="104"/>
      <c r="BJ227" s="107"/>
      <c r="BK227" s="107"/>
      <c r="BL227" s="108"/>
    </row>
    <row r="228" spans="1:74" hidden="1" x14ac:dyDescent="0.25">
      <c r="A228" s="104"/>
      <c r="B228" s="123"/>
      <c r="C228" s="124"/>
      <c r="D228" s="124"/>
      <c r="E228" s="117"/>
      <c r="F228" s="125"/>
      <c r="G228" s="119"/>
      <c r="H228" s="120"/>
      <c r="I228" s="104"/>
      <c r="J228" s="124"/>
      <c r="K228" s="117"/>
      <c r="L228" s="125"/>
      <c r="M228" s="119"/>
      <c r="N228" s="120"/>
      <c r="O228" s="104"/>
      <c r="P228" s="124"/>
      <c r="Q228" s="117"/>
      <c r="R228" s="125"/>
      <c r="S228" s="119"/>
      <c r="T228" s="120"/>
      <c r="U228" s="104"/>
      <c r="V228" s="124"/>
      <c r="W228" s="117"/>
      <c r="X228" s="125"/>
      <c r="Y228" s="119"/>
      <c r="Z228" s="120"/>
      <c r="AA228" s="104"/>
      <c r="AB228" s="124"/>
      <c r="AC228" s="117"/>
      <c r="AD228" s="125"/>
      <c r="AE228" s="119"/>
      <c r="AF228" s="120"/>
      <c r="AG228" s="104"/>
      <c r="AH228" s="104"/>
      <c r="AI228" s="104"/>
      <c r="AJ228" s="104"/>
      <c r="AK228" s="104"/>
      <c r="AL228" s="104"/>
      <c r="AM228" s="104"/>
      <c r="AN228" s="104"/>
      <c r="AO228" s="104"/>
      <c r="AP228" s="104"/>
      <c r="AQ228" s="104"/>
      <c r="AR228" s="104"/>
      <c r="AS228" s="104"/>
      <c r="AT228" s="104"/>
      <c r="AU228" s="104"/>
      <c r="AV228" s="104"/>
      <c r="AW228" s="104"/>
      <c r="AX228" s="104"/>
      <c r="AY228" s="104"/>
      <c r="AZ228" s="104"/>
      <c r="BA228" s="104"/>
      <c r="BB228" s="104"/>
      <c r="BC228" s="104"/>
      <c r="BD228" s="104"/>
      <c r="BE228" s="104"/>
      <c r="BF228" s="104"/>
      <c r="BG228" s="104"/>
      <c r="BH228" s="104"/>
      <c r="BI228" s="104"/>
      <c r="BJ228" s="107"/>
      <c r="BK228" s="107"/>
      <c r="BL228" s="108"/>
      <c r="BR228" s="165"/>
      <c r="BS228" s="165"/>
      <c r="BT228" s="165"/>
      <c r="BU228" s="165"/>
      <c r="BV228" s="165"/>
    </row>
    <row r="229" spans="1:74" hidden="1" x14ac:dyDescent="0.25">
      <c r="A229" s="104"/>
      <c r="B229" s="123"/>
      <c r="C229" s="124"/>
      <c r="D229" s="124"/>
      <c r="E229" s="117"/>
      <c r="F229" s="125"/>
      <c r="G229" s="119"/>
      <c r="H229" s="120"/>
      <c r="I229" s="104"/>
      <c r="J229" s="124"/>
      <c r="K229" s="117"/>
      <c r="L229" s="125"/>
      <c r="M229" s="119"/>
      <c r="N229" s="120"/>
      <c r="O229" s="104"/>
      <c r="P229" s="124"/>
      <c r="Q229" s="117"/>
      <c r="R229" s="125"/>
      <c r="S229" s="119"/>
      <c r="T229" s="120"/>
      <c r="U229" s="104"/>
      <c r="V229" s="124"/>
      <c r="W229" s="117"/>
      <c r="X229" s="125"/>
      <c r="Y229" s="119"/>
      <c r="Z229" s="120"/>
      <c r="AA229" s="104"/>
      <c r="AB229" s="124"/>
      <c r="AC229" s="117"/>
      <c r="AD229" s="125"/>
      <c r="AE229" s="119"/>
      <c r="AF229" s="120"/>
      <c r="AG229" s="104"/>
      <c r="AH229" s="104"/>
      <c r="AI229" s="104"/>
      <c r="AJ229" s="104"/>
      <c r="AK229" s="104"/>
      <c r="AL229" s="104"/>
      <c r="AM229" s="104"/>
      <c r="AN229" s="104"/>
      <c r="AO229" s="104"/>
      <c r="AP229" s="104"/>
      <c r="AQ229" s="104"/>
      <c r="AR229" s="104"/>
      <c r="AS229" s="104"/>
      <c r="AT229" s="104"/>
      <c r="AU229" s="104"/>
      <c r="AV229" s="104"/>
      <c r="AW229" s="104"/>
      <c r="AX229" s="104"/>
      <c r="AY229" s="104"/>
      <c r="AZ229" s="104"/>
      <c r="BA229" s="104"/>
      <c r="BB229" s="104"/>
      <c r="BC229" s="104"/>
      <c r="BD229" s="104"/>
      <c r="BE229" s="104"/>
      <c r="BF229" s="104"/>
      <c r="BG229" s="104"/>
      <c r="BH229" s="104"/>
      <c r="BI229" s="104"/>
      <c r="BJ229" s="107"/>
      <c r="BK229" s="107"/>
      <c r="BL229" s="108"/>
    </row>
    <row r="230" spans="1:74" hidden="1" x14ac:dyDescent="0.25">
      <c r="A230" s="104"/>
      <c r="B230" s="123"/>
      <c r="C230" s="124"/>
      <c r="D230" s="104"/>
      <c r="E230" s="104"/>
      <c r="F230" s="104"/>
      <c r="G230" s="104"/>
      <c r="H230" s="104"/>
      <c r="I230" s="104"/>
      <c r="J230" s="104"/>
      <c r="K230" s="104"/>
      <c r="L230" s="104"/>
      <c r="M230" s="104"/>
      <c r="N230" s="104"/>
      <c r="O230" s="104"/>
      <c r="P230" s="104"/>
      <c r="Q230" s="104"/>
      <c r="R230" s="104"/>
      <c r="S230" s="104"/>
      <c r="T230" s="104"/>
      <c r="U230" s="104"/>
      <c r="V230" s="104"/>
      <c r="W230" s="104"/>
      <c r="X230" s="104"/>
      <c r="Y230" s="104"/>
      <c r="Z230" s="104"/>
      <c r="AA230" s="104"/>
      <c r="AB230" s="104"/>
      <c r="AC230" s="104"/>
      <c r="AD230" s="104"/>
      <c r="AE230" s="104"/>
      <c r="AF230" s="104"/>
      <c r="AG230" s="104"/>
      <c r="AH230" s="104"/>
      <c r="AI230" s="104"/>
      <c r="AJ230" s="104"/>
      <c r="AK230" s="104"/>
      <c r="AL230" s="104"/>
      <c r="AM230" s="104"/>
      <c r="AN230" s="104"/>
      <c r="AO230" s="104"/>
      <c r="AP230" s="104"/>
      <c r="AQ230" s="104"/>
      <c r="AR230" s="104"/>
      <c r="AS230" s="104"/>
      <c r="AT230" s="104"/>
      <c r="AU230" s="104"/>
      <c r="AV230" s="104"/>
      <c r="AW230" s="104"/>
      <c r="AX230" s="104"/>
      <c r="AY230" s="104"/>
      <c r="AZ230" s="104"/>
      <c r="BA230" s="104"/>
      <c r="BB230" s="104"/>
      <c r="BC230" s="104"/>
      <c r="BD230" s="104"/>
      <c r="BE230" s="104"/>
      <c r="BF230" s="104"/>
      <c r="BG230" s="104"/>
      <c r="BH230" s="104"/>
      <c r="BI230" s="104"/>
      <c r="BJ230" s="107"/>
      <c r="BK230" s="107"/>
      <c r="BL230" s="108"/>
    </row>
    <row r="231" spans="1:74" hidden="1" x14ac:dyDescent="0.25">
      <c r="A231" s="109"/>
      <c r="B231" s="110"/>
      <c r="C231" s="110"/>
      <c r="D231" s="111"/>
      <c r="E231" s="112"/>
      <c r="F231" s="113"/>
      <c r="G231" s="114"/>
      <c r="H231" s="115"/>
      <c r="I231" s="116"/>
      <c r="J231" s="111"/>
      <c r="K231" s="112"/>
      <c r="L231" s="113"/>
      <c r="M231" s="114"/>
      <c r="N231" s="115"/>
      <c r="O231" s="116"/>
      <c r="P231" s="111"/>
      <c r="Q231" s="112"/>
      <c r="R231" s="113"/>
      <c r="S231" s="114"/>
      <c r="T231" s="115"/>
      <c r="U231" s="116"/>
      <c r="V231" s="104"/>
      <c r="W231" s="117"/>
      <c r="X231" s="118"/>
      <c r="Y231" s="119"/>
      <c r="Z231" s="120"/>
      <c r="AA231" s="121"/>
      <c r="AB231" s="104"/>
      <c r="AC231" s="117"/>
      <c r="AD231" s="118"/>
      <c r="AE231" s="119"/>
      <c r="AF231" s="120"/>
      <c r="AG231" s="121"/>
      <c r="AH231" s="104"/>
      <c r="AI231" s="104"/>
      <c r="AJ231" s="104"/>
      <c r="AK231" s="104"/>
      <c r="AL231" s="104"/>
      <c r="AM231" s="104"/>
      <c r="AN231" s="104"/>
      <c r="AO231" s="104"/>
      <c r="AP231" s="104"/>
      <c r="AQ231" s="104"/>
      <c r="AR231" s="104"/>
      <c r="AS231" s="104"/>
      <c r="AT231" s="104"/>
      <c r="AU231" s="104"/>
      <c r="AV231" s="104"/>
      <c r="AW231" s="104"/>
      <c r="AX231" s="104"/>
      <c r="AY231" s="104"/>
      <c r="AZ231" s="104"/>
      <c r="BA231" s="104"/>
      <c r="BB231" s="104"/>
      <c r="BC231" s="104"/>
      <c r="BD231" s="104"/>
      <c r="BE231" s="104"/>
      <c r="BF231" s="104"/>
      <c r="BG231" s="104"/>
      <c r="BH231" s="104"/>
      <c r="BI231" s="104"/>
      <c r="BJ231" s="107"/>
      <c r="BK231" s="107"/>
      <c r="BL231" s="108"/>
      <c r="BN231" s="165"/>
      <c r="BO231" s="165"/>
      <c r="BR231" s="165"/>
      <c r="BS231" s="165"/>
      <c r="BT231" s="165"/>
      <c r="BU231" s="165"/>
      <c r="BV231" s="165"/>
    </row>
    <row r="232" spans="1:74" hidden="1" x14ac:dyDescent="0.25">
      <c r="A232" s="104"/>
      <c r="B232" s="123"/>
      <c r="C232" s="124"/>
      <c r="D232" s="124"/>
      <c r="E232" s="117"/>
      <c r="F232" s="125"/>
      <c r="G232" s="119"/>
      <c r="H232" s="120"/>
      <c r="I232" s="104"/>
      <c r="J232" s="124"/>
      <c r="K232" s="117"/>
      <c r="L232" s="125"/>
      <c r="M232" s="119"/>
      <c r="N232" s="120"/>
      <c r="O232" s="104"/>
      <c r="P232" s="124"/>
      <c r="Q232" s="117"/>
      <c r="R232" s="125"/>
      <c r="S232" s="119"/>
      <c r="T232" s="120"/>
      <c r="U232" s="104"/>
      <c r="V232" s="124"/>
      <c r="W232" s="117"/>
      <c r="X232" s="125"/>
      <c r="Y232" s="119"/>
      <c r="Z232" s="120"/>
      <c r="AA232" s="104"/>
      <c r="AB232" s="124"/>
      <c r="AC232" s="117"/>
      <c r="AD232" s="125"/>
      <c r="AE232" s="119"/>
      <c r="AF232" s="120"/>
      <c r="AG232" s="104"/>
      <c r="AH232" s="104"/>
      <c r="AI232" s="104"/>
      <c r="AJ232" s="104"/>
      <c r="AK232" s="104"/>
      <c r="AL232" s="104"/>
      <c r="AM232" s="104"/>
      <c r="AN232" s="104"/>
      <c r="AO232" s="104"/>
      <c r="AP232" s="104"/>
      <c r="AQ232" s="104"/>
      <c r="AR232" s="104"/>
      <c r="AS232" s="104"/>
      <c r="AT232" s="104"/>
      <c r="AU232" s="104"/>
      <c r="AV232" s="104"/>
      <c r="AW232" s="104"/>
      <c r="AX232" s="104"/>
      <c r="AY232" s="104"/>
      <c r="AZ232" s="104"/>
      <c r="BA232" s="104"/>
      <c r="BB232" s="104"/>
      <c r="BC232" s="104"/>
      <c r="BD232" s="104"/>
      <c r="BE232" s="104"/>
      <c r="BF232" s="104"/>
      <c r="BG232" s="104"/>
      <c r="BH232" s="104"/>
      <c r="BI232" s="104"/>
      <c r="BJ232" s="107"/>
      <c r="BK232" s="107"/>
      <c r="BL232" s="108"/>
    </row>
    <row r="233" spans="1:74" hidden="1" x14ac:dyDescent="0.25">
      <c r="A233" s="104"/>
      <c r="B233" s="123"/>
      <c r="C233" s="124"/>
      <c r="D233" s="124"/>
      <c r="E233" s="117"/>
      <c r="F233" s="125"/>
      <c r="G233" s="119"/>
      <c r="H233" s="120"/>
      <c r="I233" s="104"/>
      <c r="J233" s="124"/>
      <c r="K233" s="117"/>
      <c r="L233" s="125"/>
      <c r="M233" s="119"/>
      <c r="N233" s="120"/>
      <c r="O233" s="104"/>
      <c r="P233" s="124"/>
      <c r="Q233" s="117"/>
      <c r="R233" s="125"/>
      <c r="S233" s="119"/>
      <c r="T233" s="120"/>
      <c r="U233" s="104"/>
      <c r="V233" s="124"/>
      <c r="W233" s="117"/>
      <c r="X233" s="125"/>
      <c r="Y233" s="119"/>
      <c r="Z233" s="120"/>
      <c r="AA233" s="104"/>
      <c r="AB233" s="124"/>
      <c r="AC233" s="117"/>
      <c r="AD233" s="125"/>
      <c r="AE233" s="119"/>
      <c r="AF233" s="120"/>
      <c r="AG233" s="104"/>
      <c r="AH233" s="104"/>
      <c r="AI233" s="104"/>
      <c r="AJ233" s="104"/>
      <c r="AK233" s="104"/>
      <c r="AL233" s="104"/>
      <c r="AM233" s="104"/>
      <c r="AN233" s="104"/>
      <c r="AO233" s="104"/>
      <c r="AP233" s="104"/>
      <c r="AQ233" s="104"/>
      <c r="AR233" s="104"/>
      <c r="AS233" s="104"/>
      <c r="AT233" s="104"/>
      <c r="AU233" s="104"/>
      <c r="AV233" s="104"/>
      <c r="AW233" s="104"/>
      <c r="AX233" s="104"/>
      <c r="AY233" s="104"/>
      <c r="AZ233" s="104"/>
      <c r="BA233" s="104"/>
      <c r="BB233" s="104"/>
      <c r="BC233" s="104"/>
      <c r="BD233" s="104"/>
      <c r="BE233" s="104"/>
      <c r="BF233" s="104"/>
      <c r="BG233" s="104"/>
      <c r="BH233" s="104"/>
      <c r="BI233" s="104"/>
      <c r="BJ233" s="107"/>
      <c r="BK233" s="107"/>
      <c r="BL233" s="108"/>
      <c r="BR233" s="165"/>
      <c r="BS233" s="165"/>
      <c r="BT233" s="165"/>
      <c r="BU233" s="165"/>
      <c r="BV233" s="165"/>
    </row>
    <row r="234" spans="1:74" hidden="1" x14ac:dyDescent="0.25">
      <c r="A234" s="104"/>
      <c r="B234" s="123"/>
      <c r="C234" s="124"/>
      <c r="D234" s="124"/>
      <c r="E234" s="117"/>
      <c r="F234" s="125"/>
      <c r="G234" s="119"/>
      <c r="H234" s="120"/>
      <c r="I234" s="104"/>
      <c r="J234" s="124"/>
      <c r="K234" s="117"/>
      <c r="L234" s="125"/>
      <c r="M234" s="119"/>
      <c r="N234" s="120"/>
      <c r="O234" s="104"/>
      <c r="P234" s="124"/>
      <c r="Q234" s="117"/>
      <c r="R234" s="125"/>
      <c r="S234" s="119"/>
      <c r="T234" s="120"/>
      <c r="U234" s="104"/>
      <c r="V234" s="124"/>
      <c r="W234" s="117"/>
      <c r="X234" s="125"/>
      <c r="Y234" s="119"/>
      <c r="Z234" s="120"/>
      <c r="AA234" s="104"/>
      <c r="AB234" s="124"/>
      <c r="AC234" s="117"/>
      <c r="AD234" s="125"/>
      <c r="AE234" s="119"/>
      <c r="AF234" s="120"/>
      <c r="AG234" s="104"/>
      <c r="AH234" s="104"/>
      <c r="AI234" s="104"/>
      <c r="AJ234" s="104"/>
      <c r="AK234" s="104"/>
      <c r="AL234" s="104"/>
      <c r="AM234" s="104"/>
      <c r="AN234" s="104"/>
      <c r="AO234" s="104"/>
      <c r="AP234" s="104"/>
      <c r="AQ234" s="104"/>
      <c r="AR234" s="104"/>
      <c r="AS234" s="104"/>
      <c r="AT234" s="104"/>
      <c r="AU234" s="104"/>
      <c r="AV234" s="104"/>
      <c r="AW234" s="104"/>
      <c r="AX234" s="104"/>
      <c r="AY234" s="104"/>
      <c r="AZ234" s="104"/>
      <c r="BA234" s="104"/>
      <c r="BB234" s="104"/>
      <c r="BC234" s="104"/>
      <c r="BD234" s="104"/>
      <c r="BE234" s="104"/>
      <c r="BF234" s="104"/>
      <c r="BG234" s="104"/>
      <c r="BH234" s="104"/>
      <c r="BI234" s="104"/>
      <c r="BJ234" s="107"/>
      <c r="BK234" s="107"/>
      <c r="BL234" s="108"/>
    </row>
    <row r="235" spans="1:74" hidden="1" x14ac:dyDescent="0.25">
      <c r="A235" s="104"/>
      <c r="B235" s="123"/>
      <c r="C235" s="124"/>
      <c r="D235" s="104"/>
      <c r="E235" s="10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c r="AM235" s="104"/>
      <c r="AN235" s="104"/>
      <c r="AO235" s="104"/>
      <c r="AP235" s="104"/>
      <c r="AQ235" s="104"/>
      <c r="AR235" s="104"/>
      <c r="AS235" s="104"/>
      <c r="AT235" s="104"/>
      <c r="AU235" s="104"/>
      <c r="AV235" s="104"/>
      <c r="AW235" s="104"/>
      <c r="AX235" s="104"/>
      <c r="AY235" s="104"/>
      <c r="AZ235" s="104"/>
      <c r="BA235" s="104"/>
      <c r="BB235" s="104"/>
      <c r="BC235" s="104"/>
      <c r="BD235" s="104"/>
      <c r="BE235" s="104"/>
      <c r="BF235" s="104"/>
      <c r="BG235" s="104"/>
      <c r="BH235" s="104"/>
      <c r="BI235" s="104"/>
      <c r="BJ235" s="107"/>
      <c r="BK235" s="107"/>
      <c r="BL235" s="108"/>
    </row>
    <row r="236" spans="1:74" hidden="1" x14ac:dyDescent="0.25">
      <c r="A236" s="109"/>
      <c r="B236" s="110"/>
      <c r="C236" s="110"/>
      <c r="D236" s="111"/>
      <c r="E236" s="112"/>
      <c r="F236" s="113"/>
      <c r="G236" s="114"/>
      <c r="H236" s="115"/>
      <c r="I236" s="116"/>
      <c r="J236" s="111"/>
      <c r="K236" s="112"/>
      <c r="L236" s="113"/>
      <c r="M236" s="114"/>
      <c r="N236" s="115"/>
      <c r="O236" s="116"/>
      <c r="P236" s="111"/>
      <c r="Q236" s="112"/>
      <c r="R236" s="113"/>
      <c r="S236" s="114"/>
      <c r="T236" s="115"/>
      <c r="U236" s="116"/>
      <c r="V236" s="104"/>
      <c r="W236" s="117"/>
      <c r="X236" s="118"/>
      <c r="Y236" s="119"/>
      <c r="Z236" s="120"/>
      <c r="AA236" s="121"/>
      <c r="AB236" s="104"/>
      <c r="AC236" s="117"/>
      <c r="AD236" s="118"/>
      <c r="AE236" s="119"/>
      <c r="AF236" s="120"/>
      <c r="AG236" s="121"/>
      <c r="AH236" s="104"/>
      <c r="AI236" s="104"/>
      <c r="AJ236" s="104"/>
      <c r="AK236" s="104"/>
      <c r="AL236" s="104"/>
      <c r="AM236" s="104"/>
      <c r="AN236" s="104"/>
      <c r="AO236" s="104"/>
      <c r="AP236" s="104"/>
      <c r="AQ236" s="104"/>
      <c r="AR236" s="104"/>
      <c r="AS236" s="104"/>
      <c r="AT236" s="104"/>
      <c r="AU236" s="104"/>
      <c r="AV236" s="104"/>
      <c r="AW236" s="104"/>
      <c r="AX236" s="104"/>
      <c r="AY236" s="104"/>
      <c r="AZ236" s="104"/>
      <c r="BA236" s="104"/>
      <c r="BB236" s="104"/>
      <c r="BC236" s="104"/>
      <c r="BD236" s="104"/>
      <c r="BE236" s="104"/>
      <c r="BF236" s="104"/>
      <c r="BG236" s="104"/>
      <c r="BH236" s="104"/>
      <c r="BI236" s="104"/>
      <c r="BJ236" s="107"/>
      <c r="BK236" s="107"/>
      <c r="BL236" s="108"/>
      <c r="BN236" s="165"/>
      <c r="BO236" s="165"/>
      <c r="BR236" s="165"/>
      <c r="BS236" s="165"/>
      <c r="BT236" s="165"/>
      <c r="BU236" s="165"/>
      <c r="BV236" s="165"/>
    </row>
    <row r="237" spans="1:74" hidden="1" x14ac:dyDescent="0.25">
      <c r="A237" s="104"/>
      <c r="B237" s="123"/>
      <c r="C237" s="124"/>
      <c r="D237" s="124"/>
      <c r="E237" s="117"/>
      <c r="F237" s="125"/>
      <c r="G237" s="119"/>
      <c r="H237" s="120"/>
      <c r="I237" s="104"/>
      <c r="J237" s="124"/>
      <c r="K237" s="117"/>
      <c r="L237" s="125"/>
      <c r="M237" s="119"/>
      <c r="N237" s="120"/>
      <c r="O237" s="104"/>
      <c r="P237" s="124"/>
      <c r="Q237" s="117"/>
      <c r="R237" s="125"/>
      <c r="S237" s="119"/>
      <c r="T237" s="120"/>
      <c r="U237" s="104"/>
      <c r="V237" s="124"/>
      <c r="W237" s="117"/>
      <c r="X237" s="125"/>
      <c r="Y237" s="119"/>
      <c r="Z237" s="120"/>
      <c r="AA237" s="104"/>
      <c r="AB237" s="124"/>
      <c r="AC237" s="117"/>
      <c r="AD237" s="125"/>
      <c r="AE237" s="119"/>
      <c r="AF237" s="120"/>
      <c r="AG237" s="104"/>
      <c r="AH237" s="104"/>
      <c r="AI237" s="104"/>
      <c r="AJ237" s="104"/>
      <c r="AK237" s="104"/>
      <c r="AL237" s="104"/>
      <c r="AM237" s="104"/>
      <c r="AN237" s="104"/>
      <c r="AO237" s="104"/>
      <c r="AP237" s="104"/>
      <c r="AQ237" s="104"/>
      <c r="AR237" s="104"/>
      <c r="AS237" s="104"/>
      <c r="AT237" s="104"/>
      <c r="AU237" s="104"/>
      <c r="AV237" s="104"/>
      <c r="AW237" s="104"/>
      <c r="AX237" s="104"/>
      <c r="AY237" s="104"/>
      <c r="AZ237" s="104"/>
      <c r="BA237" s="104"/>
      <c r="BB237" s="104"/>
      <c r="BC237" s="104"/>
      <c r="BD237" s="104"/>
      <c r="BE237" s="104"/>
      <c r="BF237" s="104"/>
      <c r="BG237" s="104"/>
      <c r="BH237" s="104"/>
      <c r="BI237" s="104"/>
      <c r="BJ237" s="107"/>
      <c r="BK237" s="107"/>
      <c r="BL237" s="108"/>
    </row>
    <row r="238" spans="1:74" hidden="1" x14ac:dyDescent="0.25">
      <c r="A238" s="104"/>
      <c r="B238" s="123"/>
      <c r="C238" s="124"/>
      <c r="D238" s="124"/>
      <c r="E238" s="117"/>
      <c r="F238" s="125"/>
      <c r="G238" s="119"/>
      <c r="H238" s="120"/>
      <c r="I238" s="104"/>
      <c r="J238" s="124"/>
      <c r="K238" s="117"/>
      <c r="L238" s="125"/>
      <c r="M238" s="119"/>
      <c r="N238" s="120"/>
      <c r="O238" s="104"/>
      <c r="P238" s="124"/>
      <c r="Q238" s="117"/>
      <c r="R238" s="125"/>
      <c r="S238" s="119"/>
      <c r="T238" s="120"/>
      <c r="U238" s="104"/>
      <c r="V238" s="124"/>
      <c r="W238" s="117"/>
      <c r="X238" s="125"/>
      <c r="Y238" s="119"/>
      <c r="Z238" s="120"/>
      <c r="AA238" s="104"/>
      <c r="AB238" s="124"/>
      <c r="AC238" s="117"/>
      <c r="AD238" s="125"/>
      <c r="AE238" s="119"/>
      <c r="AF238" s="120"/>
      <c r="AG238" s="104"/>
      <c r="AH238" s="104"/>
      <c r="AI238" s="104"/>
      <c r="AJ238" s="104"/>
      <c r="AK238" s="104"/>
      <c r="AL238" s="104"/>
      <c r="AM238" s="104"/>
      <c r="AN238" s="104"/>
      <c r="AO238" s="104"/>
      <c r="AP238" s="104"/>
      <c r="AQ238" s="104"/>
      <c r="AR238" s="104"/>
      <c r="AS238" s="104"/>
      <c r="AT238" s="104"/>
      <c r="AU238" s="104"/>
      <c r="AV238" s="104"/>
      <c r="AW238" s="104"/>
      <c r="AX238" s="104"/>
      <c r="AY238" s="104"/>
      <c r="AZ238" s="104"/>
      <c r="BA238" s="104"/>
      <c r="BB238" s="104"/>
      <c r="BC238" s="104"/>
      <c r="BD238" s="104"/>
      <c r="BE238" s="104"/>
      <c r="BF238" s="104"/>
      <c r="BG238" s="104"/>
      <c r="BH238" s="104"/>
      <c r="BI238" s="104"/>
      <c r="BJ238" s="107"/>
      <c r="BK238" s="107"/>
      <c r="BL238" s="108"/>
      <c r="BR238" s="165"/>
      <c r="BS238" s="165"/>
      <c r="BT238" s="165"/>
      <c r="BU238" s="165"/>
      <c r="BV238" s="165"/>
    </row>
    <row r="239" spans="1:74" hidden="1" x14ac:dyDescent="0.25">
      <c r="A239" s="104"/>
      <c r="B239" s="123"/>
      <c r="C239" s="124"/>
      <c r="D239" s="124"/>
      <c r="E239" s="117"/>
      <c r="F239" s="125"/>
      <c r="G239" s="119"/>
      <c r="H239" s="120"/>
      <c r="I239" s="104"/>
      <c r="J239" s="124"/>
      <c r="K239" s="117"/>
      <c r="L239" s="125"/>
      <c r="M239" s="119"/>
      <c r="N239" s="120"/>
      <c r="O239" s="104"/>
      <c r="P239" s="124"/>
      <c r="Q239" s="117"/>
      <c r="R239" s="125"/>
      <c r="S239" s="119"/>
      <c r="T239" s="120"/>
      <c r="U239" s="104"/>
      <c r="V239" s="124"/>
      <c r="W239" s="117"/>
      <c r="X239" s="125"/>
      <c r="Y239" s="119"/>
      <c r="Z239" s="120"/>
      <c r="AA239" s="104"/>
      <c r="AB239" s="124"/>
      <c r="AC239" s="117"/>
      <c r="AD239" s="125"/>
      <c r="AE239" s="119"/>
      <c r="AF239" s="120"/>
      <c r="AG239" s="104"/>
      <c r="AH239" s="104"/>
      <c r="AI239" s="104"/>
      <c r="AJ239" s="104"/>
      <c r="AK239" s="104"/>
      <c r="AL239" s="104"/>
      <c r="AM239" s="104"/>
      <c r="AN239" s="104"/>
      <c r="AO239" s="104"/>
      <c r="AP239" s="104"/>
      <c r="AQ239" s="104"/>
      <c r="AR239" s="104"/>
      <c r="AS239" s="104"/>
      <c r="AT239" s="104"/>
      <c r="AU239" s="104"/>
      <c r="AV239" s="104"/>
      <c r="AW239" s="104"/>
      <c r="AX239" s="104"/>
      <c r="AY239" s="104"/>
      <c r="AZ239" s="104"/>
      <c r="BA239" s="104"/>
      <c r="BB239" s="104"/>
      <c r="BC239" s="104"/>
      <c r="BD239" s="104"/>
      <c r="BE239" s="104"/>
      <c r="BF239" s="104"/>
      <c r="BG239" s="104"/>
      <c r="BH239" s="104"/>
      <c r="BI239" s="104"/>
      <c r="BJ239" s="107"/>
      <c r="BK239" s="107"/>
      <c r="BL239" s="108"/>
    </row>
    <row r="240" spans="1:74" hidden="1" x14ac:dyDescent="0.25">
      <c r="A240" s="104"/>
      <c r="B240" s="123"/>
      <c r="C240" s="124"/>
      <c r="D240" s="104"/>
      <c r="E240" s="10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c r="AM240" s="104"/>
      <c r="AN240" s="104"/>
      <c r="AO240" s="104"/>
      <c r="AP240" s="104"/>
      <c r="AQ240" s="104"/>
      <c r="AR240" s="104"/>
      <c r="AS240" s="104"/>
      <c r="AT240" s="104"/>
      <c r="AU240" s="104"/>
      <c r="AV240" s="104"/>
      <c r="AW240" s="104"/>
      <c r="AX240" s="104"/>
      <c r="AY240" s="104"/>
      <c r="AZ240" s="104"/>
      <c r="BA240" s="104"/>
      <c r="BB240" s="104"/>
      <c r="BC240" s="104"/>
      <c r="BD240" s="104"/>
      <c r="BE240" s="104"/>
      <c r="BF240" s="104"/>
      <c r="BG240" s="104"/>
      <c r="BH240" s="104"/>
      <c r="BI240" s="104"/>
      <c r="BJ240" s="107"/>
      <c r="BK240" s="107"/>
      <c r="BL240" s="108"/>
    </row>
    <row r="241" spans="1:74" hidden="1" x14ac:dyDescent="0.25">
      <c r="A241" s="109"/>
      <c r="B241" s="110"/>
      <c r="C241" s="110"/>
      <c r="D241" s="111"/>
      <c r="E241" s="112"/>
      <c r="F241" s="113"/>
      <c r="G241" s="114"/>
      <c r="H241" s="115"/>
      <c r="I241" s="116"/>
      <c r="J241" s="111"/>
      <c r="K241" s="112"/>
      <c r="L241" s="113"/>
      <c r="M241" s="114"/>
      <c r="N241" s="115"/>
      <c r="O241" s="116"/>
      <c r="P241" s="111"/>
      <c r="Q241" s="112"/>
      <c r="R241" s="113"/>
      <c r="S241" s="114"/>
      <c r="T241" s="115"/>
      <c r="U241" s="116"/>
      <c r="V241" s="104"/>
      <c r="W241" s="117"/>
      <c r="X241" s="118"/>
      <c r="Y241" s="119"/>
      <c r="Z241" s="120"/>
      <c r="AA241" s="121"/>
      <c r="AB241" s="104"/>
      <c r="AC241" s="117"/>
      <c r="AD241" s="118"/>
      <c r="AE241" s="119"/>
      <c r="AF241" s="120"/>
      <c r="AG241" s="121"/>
      <c r="AH241" s="104"/>
      <c r="AI241" s="104"/>
      <c r="AJ241" s="104"/>
      <c r="AK241" s="104"/>
      <c r="AL241" s="104"/>
      <c r="AM241" s="104"/>
      <c r="AN241" s="104"/>
      <c r="AO241" s="104"/>
      <c r="AP241" s="104"/>
      <c r="AQ241" s="104"/>
      <c r="AR241" s="104"/>
      <c r="AS241" s="104"/>
      <c r="AT241" s="104"/>
      <c r="AU241" s="104"/>
      <c r="AV241" s="104"/>
      <c r="AW241" s="104"/>
      <c r="AX241" s="104"/>
      <c r="AY241" s="104"/>
      <c r="AZ241" s="104"/>
      <c r="BA241" s="104"/>
      <c r="BB241" s="104"/>
      <c r="BC241" s="104"/>
      <c r="BD241" s="104"/>
      <c r="BE241" s="104"/>
      <c r="BF241" s="104"/>
      <c r="BG241" s="104"/>
      <c r="BH241" s="104"/>
      <c r="BI241" s="104"/>
      <c r="BJ241" s="107"/>
      <c r="BK241" s="107"/>
      <c r="BL241" s="108"/>
      <c r="BN241" s="165"/>
      <c r="BO241" s="165"/>
      <c r="BR241" s="165"/>
      <c r="BS241" s="165"/>
      <c r="BT241" s="165"/>
      <c r="BU241" s="165"/>
      <c r="BV241" s="165"/>
    </row>
    <row r="242" spans="1:74" hidden="1" x14ac:dyDescent="0.25">
      <c r="A242" s="104"/>
      <c r="B242" s="123"/>
      <c r="C242" s="124"/>
      <c r="D242" s="124"/>
      <c r="E242" s="117"/>
      <c r="F242" s="125"/>
      <c r="G242" s="119"/>
      <c r="H242" s="120"/>
      <c r="I242" s="104"/>
      <c r="J242" s="124"/>
      <c r="K242" s="117"/>
      <c r="L242" s="125"/>
      <c r="M242" s="119"/>
      <c r="N242" s="120"/>
      <c r="O242" s="104"/>
      <c r="P242" s="124"/>
      <c r="Q242" s="117"/>
      <c r="R242" s="125"/>
      <c r="S242" s="119"/>
      <c r="T242" s="120"/>
      <c r="U242" s="104"/>
      <c r="V242" s="124"/>
      <c r="W242" s="117"/>
      <c r="X242" s="125"/>
      <c r="Y242" s="119"/>
      <c r="Z242" s="120"/>
      <c r="AA242" s="104"/>
      <c r="AB242" s="124"/>
      <c r="AC242" s="117"/>
      <c r="AD242" s="125"/>
      <c r="AE242" s="119"/>
      <c r="AF242" s="120"/>
      <c r="AG242" s="104"/>
      <c r="AH242" s="104"/>
      <c r="AI242" s="104"/>
      <c r="AJ242" s="104"/>
      <c r="AK242" s="104"/>
      <c r="AL242" s="104"/>
      <c r="AM242" s="104"/>
      <c r="AN242" s="104"/>
      <c r="AO242" s="104"/>
      <c r="AP242" s="104"/>
      <c r="AQ242" s="104"/>
      <c r="AR242" s="104"/>
      <c r="AS242" s="104"/>
      <c r="AT242" s="104"/>
      <c r="AU242" s="104"/>
      <c r="AV242" s="104"/>
      <c r="AW242" s="104"/>
      <c r="AX242" s="104"/>
      <c r="AY242" s="104"/>
      <c r="AZ242" s="104"/>
      <c r="BA242" s="104"/>
      <c r="BB242" s="104"/>
      <c r="BC242" s="104"/>
      <c r="BD242" s="104"/>
      <c r="BE242" s="104"/>
      <c r="BF242" s="104"/>
      <c r="BG242" s="104"/>
      <c r="BH242" s="104"/>
      <c r="BI242" s="104"/>
      <c r="BJ242" s="107"/>
      <c r="BK242" s="107"/>
      <c r="BL242" s="108"/>
    </row>
    <row r="243" spans="1:74" hidden="1" x14ac:dyDescent="0.25">
      <c r="A243" s="104"/>
      <c r="B243" s="123"/>
      <c r="C243" s="124"/>
      <c r="D243" s="124"/>
      <c r="E243" s="117"/>
      <c r="F243" s="125"/>
      <c r="G243" s="119"/>
      <c r="H243" s="120"/>
      <c r="I243" s="104"/>
      <c r="J243" s="124"/>
      <c r="K243" s="117"/>
      <c r="L243" s="125"/>
      <c r="M243" s="119"/>
      <c r="N243" s="120"/>
      <c r="O243" s="104"/>
      <c r="P243" s="124"/>
      <c r="Q243" s="117"/>
      <c r="R243" s="125"/>
      <c r="S243" s="119"/>
      <c r="T243" s="120"/>
      <c r="U243" s="104"/>
      <c r="V243" s="124"/>
      <c r="W243" s="117"/>
      <c r="X243" s="125"/>
      <c r="Y243" s="119"/>
      <c r="Z243" s="120"/>
      <c r="AA243" s="104"/>
      <c r="AB243" s="124"/>
      <c r="AC243" s="117"/>
      <c r="AD243" s="125"/>
      <c r="AE243" s="119"/>
      <c r="AF243" s="120"/>
      <c r="AG243" s="104"/>
      <c r="AH243" s="104"/>
      <c r="AI243" s="104"/>
      <c r="AJ243" s="104"/>
      <c r="AK243" s="104"/>
      <c r="AL243" s="104"/>
      <c r="AM243" s="104"/>
      <c r="AN243" s="104"/>
      <c r="AO243" s="104"/>
      <c r="AP243" s="104"/>
      <c r="AQ243" s="104"/>
      <c r="AR243" s="104"/>
      <c r="AS243" s="104"/>
      <c r="AT243" s="104"/>
      <c r="AU243" s="104"/>
      <c r="AV243" s="104"/>
      <c r="AW243" s="104"/>
      <c r="AX243" s="104"/>
      <c r="AY243" s="104"/>
      <c r="AZ243" s="104"/>
      <c r="BA243" s="104"/>
      <c r="BB243" s="104"/>
      <c r="BC243" s="104"/>
      <c r="BD243" s="104"/>
      <c r="BE243" s="104"/>
      <c r="BF243" s="104"/>
      <c r="BG243" s="104"/>
      <c r="BH243" s="104"/>
      <c r="BI243" s="104"/>
      <c r="BJ243" s="107"/>
      <c r="BK243" s="107"/>
      <c r="BL243" s="108"/>
      <c r="BR243" s="165"/>
      <c r="BS243" s="165"/>
      <c r="BT243" s="165"/>
      <c r="BU243" s="165"/>
      <c r="BV243" s="165"/>
    </row>
    <row r="244" spans="1:74" hidden="1" x14ac:dyDescent="0.25">
      <c r="A244" s="104"/>
      <c r="B244" s="123"/>
      <c r="C244" s="124"/>
      <c r="D244" s="124"/>
      <c r="E244" s="117"/>
      <c r="F244" s="125"/>
      <c r="G244" s="119"/>
      <c r="H244" s="120"/>
      <c r="I244" s="104"/>
      <c r="J244" s="124"/>
      <c r="K244" s="117"/>
      <c r="L244" s="125"/>
      <c r="M244" s="119"/>
      <c r="N244" s="120"/>
      <c r="O244" s="104"/>
      <c r="P244" s="124"/>
      <c r="Q244" s="117"/>
      <c r="R244" s="125"/>
      <c r="S244" s="119"/>
      <c r="T244" s="120"/>
      <c r="U244" s="104"/>
      <c r="V244" s="124"/>
      <c r="W244" s="117"/>
      <c r="X244" s="125"/>
      <c r="Y244" s="119"/>
      <c r="Z244" s="120"/>
      <c r="AA244" s="104"/>
      <c r="AB244" s="124"/>
      <c r="AC244" s="117"/>
      <c r="AD244" s="125"/>
      <c r="AE244" s="119"/>
      <c r="AF244" s="120"/>
      <c r="AG244" s="104"/>
      <c r="AH244" s="104"/>
      <c r="AI244" s="104"/>
      <c r="AJ244" s="104"/>
      <c r="AK244" s="104"/>
      <c r="AL244" s="104"/>
      <c r="AM244" s="104"/>
      <c r="AN244" s="104"/>
      <c r="AO244" s="104"/>
      <c r="AP244" s="104"/>
      <c r="AQ244" s="104"/>
      <c r="AR244" s="104"/>
      <c r="AS244" s="104"/>
      <c r="AT244" s="104"/>
      <c r="AU244" s="104"/>
      <c r="AV244" s="104"/>
      <c r="AW244" s="104"/>
      <c r="AX244" s="104"/>
      <c r="AY244" s="104"/>
      <c r="AZ244" s="104"/>
      <c r="BA244" s="104"/>
      <c r="BB244" s="104"/>
      <c r="BC244" s="104"/>
      <c r="BD244" s="104"/>
      <c r="BE244" s="104"/>
      <c r="BF244" s="104"/>
      <c r="BG244" s="104"/>
      <c r="BH244" s="104"/>
      <c r="BI244" s="104"/>
      <c r="BJ244" s="107"/>
      <c r="BK244" s="107"/>
      <c r="BL244" s="108"/>
    </row>
    <row r="245" spans="1:74" hidden="1" x14ac:dyDescent="0.25">
      <c r="A245" s="104"/>
      <c r="B245" s="123"/>
      <c r="C245" s="124"/>
      <c r="D245" s="104"/>
      <c r="E245" s="10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c r="AM245" s="104"/>
      <c r="AN245" s="104"/>
      <c r="AO245" s="104"/>
      <c r="AP245" s="104"/>
      <c r="AQ245" s="104"/>
      <c r="AR245" s="104"/>
      <c r="AS245" s="104"/>
      <c r="AT245" s="104"/>
      <c r="AU245" s="104"/>
      <c r="AV245" s="104"/>
      <c r="AW245" s="104"/>
      <c r="AX245" s="104"/>
      <c r="AY245" s="104"/>
      <c r="AZ245" s="104"/>
      <c r="BA245" s="104"/>
      <c r="BB245" s="104"/>
      <c r="BC245" s="104"/>
      <c r="BD245" s="104"/>
      <c r="BE245" s="104"/>
      <c r="BF245" s="104"/>
      <c r="BG245" s="104"/>
      <c r="BH245" s="104"/>
      <c r="BI245" s="104"/>
      <c r="BJ245" s="107"/>
      <c r="BK245" s="107"/>
      <c r="BL245" s="108"/>
    </row>
    <row r="246" spans="1:74" hidden="1" x14ac:dyDescent="0.25">
      <c r="A246" s="108"/>
      <c r="B246" s="108"/>
      <c r="C246" s="108"/>
      <c r="D246" s="108"/>
      <c r="E246" s="108"/>
      <c r="F246" s="108"/>
      <c r="G246" s="108"/>
      <c r="H246" s="108"/>
      <c r="I246" s="108"/>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108"/>
    </row>
    <row r="247" spans="1:74" hidden="1" x14ac:dyDescent="0.25">
      <c r="A247" s="126"/>
      <c r="B247" s="127"/>
      <c r="C247" s="127"/>
      <c r="D247" s="126"/>
      <c r="E247" s="108"/>
      <c r="F247" s="108"/>
      <c r="G247" s="108"/>
      <c r="H247" s="108"/>
      <c r="I247" s="108"/>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108"/>
    </row>
    <row r="248" spans="1:74" hidden="1" x14ac:dyDescent="0.25">
      <c r="A248" s="108"/>
      <c r="B248" s="128"/>
      <c r="C248" s="128"/>
      <c r="D248" s="108"/>
      <c r="E248" s="129"/>
      <c r="F248" s="130"/>
      <c r="G248" s="131"/>
      <c r="H248" s="122"/>
      <c r="I248" s="132"/>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108"/>
    </row>
    <row r="249" spans="1:74" hidden="1" x14ac:dyDescent="0.25">
      <c r="A249" s="108"/>
      <c r="B249" s="133"/>
      <c r="C249" s="134"/>
      <c r="D249" s="134"/>
      <c r="E249" s="129"/>
      <c r="F249" s="135"/>
      <c r="G249" s="131"/>
      <c r="H249" s="122"/>
      <c r="I249" s="108"/>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108"/>
    </row>
    <row r="250" spans="1:74" hidden="1" x14ac:dyDescent="0.25">
      <c r="A250" s="108"/>
      <c r="B250" s="133"/>
      <c r="C250" s="134"/>
      <c r="D250" s="134"/>
      <c r="E250" s="129"/>
      <c r="F250" s="135"/>
      <c r="G250" s="131"/>
      <c r="H250" s="122"/>
      <c r="I250" s="108"/>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108"/>
    </row>
    <row r="251" spans="1:74" hidden="1" x14ac:dyDescent="0.25">
      <c r="A251" s="25"/>
      <c r="B251" s="101"/>
      <c r="C251" s="136"/>
      <c r="D251" s="136"/>
      <c r="E251" s="137"/>
      <c r="F251" s="138"/>
      <c r="G251" s="119"/>
      <c r="H251" s="139"/>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108"/>
    </row>
    <row r="252" spans="1:74" hidden="1" x14ac:dyDescent="0.25">
      <c r="A252" s="25"/>
      <c r="B252" s="101"/>
      <c r="C252" s="136"/>
      <c r="D252" s="25"/>
      <c r="E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108"/>
    </row>
    <row r="253" spans="1:74" hidden="1" x14ac:dyDescent="0.25">
      <c r="A253" s="104"/>
      <c r="B253" s="104"/>
      <c r="C253" s="104"/>
      <c r="D253" s="104"/>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c r="AM253" s="104"/>
      <c r="AN253" s="104"/>
      <c r="AO253" s="104"/>
      <c r="AP253" s="104"/>
      <c r="AQ253" s="104"/>
      <c r="AR253" s="104"/>
      <c r="AS253" s="104"/>
      <c r="AT253" s="104"/>
      <c r="AU253" s="104"/>
      <c r="AV253" s="104"/>
      <c r="AW253" s="104"/>
      <c r="AX253" s="104"/>
      <c r="AY253" s="104"/>
      <c r="AZ253" s="104"/>
      <c r="BA253" s="104"/>
      <c r="BB253" s="104"/>
      <c r="BC253" s="104"/>
      <c r="BD253" s="104"/>
      <c r="BE253" s="104"/>
      <c r="BF253" s="104"/>
      <c r="BG253" s="104"/>
      <c r="BH253" s="104"/>
      <c r="BI253" s="104"/>
      <c r="BJ253" s="104"/>
      <c r="BK253" s="104"/>
      <c r="BL253" s="25"/>
    </row>
    <row r="254" spans="1:74" hidden="1" x14ac:dyDescent="0.25">
      <c r="A254" s="104"/>
      <c r="B254" s="104"/>
      <c r="C254" s="104"/>
      <c r="D254" s="104"/>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c r="AM254" s="104"/>
      <c r="AN254" s="104"/>
      <c r="AO254" s="104"/>
      <c r="AP254" s="104"/>
      <c r="AQ254" s="104"/>
      <c r="AR254" s="104"/>
      <c r="AS254" s="104"/>
      <c r="AT254" s="104"/>
      <c r="AU254" s="104"/>
      <c r="AV254" s="104"/>
      <c r="AW254" s="104"/>
      <c r="AX254" s="104"/>
      <c r="AY254" s="104"/>
      <c r="AZ254" s="104"/>
      <c r="BA254" s="104"/>
      <c r="BB254" s="104"/>
      <c r="BC254" s="104"/>
      <c r="BD254" s="104"/>
      <c r="BE254" s="104"/>
      <c r="BF254" s="104"/>
      <c r="BG254" s="104"/>
      <c r="BH254" s="104"/>
      <c r="BI254" s="104"/>
      <c r="BJ254" s="104"/>
      <c r="BK254" s="104"/>
      <c r="BL254" s="25"/>
    </row>
    <row r="255" spans="1:74" hidden="1" x14ac:dyDescent="0.25">
      <c r="A255" s="104"/>
      <c r="B255" s="104"/>
      <c r="C255" s="104"/>
      <c r="D255" s="104"/>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c r="AM255" s="104"/>
      <c r="AN255" s="104"/>
      <c r="AO255" s="104"/>
      <c r="AP255" s="104"/>
      <c r="AQ255" s="104"/>
      <c r="AR255" s="104"/>
      <c r="AS255" s="104"/>
      <c r="AT255" s="104"/>
      <c r="AU255" s="104"/>
      <c r="AV255" s="104"/>
      <c r="AW255" s="104"/>
      <c r="AX255" s="104"/>
      <c r="AY255" s="104"/>
      <c r="AZ255" s="104"/>
      <c r="BA255" s="104"/>
      <c r="BB255" s="104"/>
      <c r="BC255" s="104"/>
      <c r="BD255" s="104"/>
      <c r="BE255" s="104"/>
      <c r="BF255" s="104"/>
      <c r="BG255" s="104"/>
      <c r="BH255" s="104"/>
      <c r="BI255" s="104"/>
      <c r="BJ255" s="104"/>
      <c r="BK255" s="104"/>
      <c r="BL255" s="25"/>
    </row>
    <row r="256" spans="1:74" hidden="1" x14ac:dyDescent="0.25">
      <c r="A256" s="104"/>
      <c r="B256" s="104"/>
      <c r="C256" s="104"/>
      <c r="D256" s="104"/>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c r="AM256" s="104"/>
      <c r="AN256" s="104"/>
      <c r="AO256" s="104"/>
      <c r="AP256" s="104"/>
      <c r="AQ256" s="104"/>
      <c r="AR256" s="104"/>
      <c r="AS256" s="104"/>
      <c r="AT256" s="104"/>
      <c r="AU256" s="104"/>
      <c r="AV256" s="104"/>
      <c r="AW256" s="104"/>
      <c r="AX256" s="104"/>
      <c r="AY256" s="104"/>
      <c r="AZ256" s="104"/>
      <c r="BA256" s="104"/>
      <c r="BB256" s="104"/>
      <c r="BC256" s="104"/>
      <c r="BD256" s="104"/>
      <c r="BE256" s="104"/>
      <c r="BF256" s="104"/>
      <c r="BG256" s="104"/>
      <c r="BH256" s="104"/>
      <c r="BI256" s="104"/>
      <c r="BJ256" s="104"/>
      <c r="BK256" s="104"/>
      <c r="BL256" s="25"/>
    </row>
    <row r="257" spans="1:64" hidden="1" x14ac:dyDescent="0.25">
      <c r="A257" s="104"/>
      <c r="B257" s="104"/>
      <c r="C257" s="104"/>
      <c r="D257" s="104"/>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c r="AM257" s="104"/>
      <c r="AN257" s="104"/>
      <c r="AO257" s="104"/>
      <c r="AP257" s="104"/>
      <c r="AQ257" s="104"/>
      <c r="AR257" s="104"/>
      <c r="AS257" s="104"/>
      <c r="AT257" s="104"/>
      <c r="AU257" s="104"/>
      <c r="AV257" s="104"/>
      <c r="AW257" s="104"/>
      <c r="AX257" s="104"/>
      <c r="AY257" s="104"/>
      <c r="AZ257" s="104"/>
      <c r="BA257" s="104"/>
      <c r="BB257" s="104"/>
      <c r="BC257" s="104"/>
      <c r="BD257" s="104"/>
      <c r="BE257" s="104"/>
      <c r="BF257" s="104"/>
      <c r="BG257" s="104"/>
      <c r="BH257" s="104"/>
      <c r="BI257" s="104"/>
      <c r="BJ257" s="104"/>
      <c r="BK257" s="104"/>
      <c r="BL257" s="25"/>
    </row>
    <row r="258" spans="1:64" hidden="1" x14ac:dyDescent="0.25">
      <c r="A258" s="104"/>
      <c r="B258" s="104"/>
      <c r="C258" s="104"/>
      <c r="D258" s="104"/>
      <c r="E258" s="104"/>
      <c r="F258" s="104"/>
      <c r="G258" s="104"/>
      <c r="H258" s="104"/>
      <c r="I258" s="104"/>
      <c r="J258" s="104"/>
      <c r="K258" s="104"/>
      <c r="L258" s="104"/>
      <c r="M258" s="104"/>
      <c r="N258" s="104"/>
      <c r="O258" s="104"/>
      <c r="P258" s="104"/>
      <c r="Q258" s="104"/>
      <c r="R258" s="104"/>
      <c r="S258" s="104"/>
      <c r="T258" s="104"/>
      <c r="U258" s="104"/>
      <c r="V258" s="104"/>
      <c r="W258" s="104"/>
      <c r="X258" s="104"/>
      <c r="Y258" s="104"/>
      <c r="Z258" s="104"/>
      <c r="AA258" s="104"/>
      <c r="AB258" s="104"/>
      <c r="AC258" s="104"/>
      <c r="AD258" s="104"/>
      <c r="AE258" s="104"/>
      <c r="AF258" s="104"/>
      <c r="AG258" s="104"/>
      <c r="AH258" s="104"/>
      <c r="AI258" s="104"/>
      <c r="AJ258" s="104"/>
      <c r="AK258" s="104"/>
      <c r="AL258" s="104"/>
      <c r="AM258" s="104"/>
      <c r="AN258" s="104"/>
      <c r="AO258" s="104"/>
      <c r="AP258" s="104"/>
      <c r="AQ258" s="104"/>
      <c r="AR258" s="104"/>
      <c r="AS258" s="104"/>
      <c r="AT258" s="104"/>
      <c r="AU258" s="104"/>
      <c r="AV258" s="104"/>
      <c r="AW258" s="104"/>
      <c r="AX258" s="104"/>
      <c r="AY258" s="104"/>
      <c r="AZ258" s="104"/>
      <c r="BA258" s="104"/>
      <c r="BB258" s="104"/>
      <c r="BC258" s="104"/>
      <c r="BD258" s="104"/>
      <c r="BE258" s="104"/>
      <c r="BF258" s="104"/>
      <c r="BG258" s="104"/>
      <c r="BH258" s="104"/>
      <c r="BI258" s="104"/>
      <c r="BJ258" s="104"/>
      <c r="BK258" s="104"/>
      <c r="BL258" s="25"/>
    </row>
    <row r="259" spans="1:64" hidden="1" x14ac:dyDescent="0.25">
      <c r="A259" s="104"/>
      <c r="B259" s="104"/>
      <c r="C259" s="104"/>
      <c r="D259" s="104"/>
      <c r="E259" s="10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c r="AM259" s="104"/>
      <c r="AN259" s="104"/>
      <c r="AO259" s="104"/>
      <c r="AP259" s="104"/>
      <c r="AQ259" s="104"/>
      <c r="AR259" s="104"/>
      <c r="AS259" s="104"/>
      <c r="AT259" s="104"/>
      <c r="AU259" s="104"/>
      <c r="AV259" s="104"/>
      <c r="AW259" s="104"/>
      <c r="AX259" s="104"/>
      <c r="AY259" s="104"/>
      <c r="AZ259" s="104"/>
      <c r="BA259" s="104"/>
      <c r="BB259" s="104"/>
      <c r="BC259" s="104"/>
      <c r="BD259" s="104"/>
      <c r="BE259" s="104"/>
      <c r="BF259" s="104"/>
      <c r="BG259" s="104"/>
      <c r="BH259" s="104"/>
      <c r="BI259" s="104"/>
      <c r="BJ259" s="104"/>
      <c r="BK259" s="104"/>
      <c r="BL259" s="25"/>
    </row>
    <row r="260" spans="1:64" hidden="1" x14ac:dyDescent="0.25">
      <c r="A260" s="104"/>
      <c r="B260" s="104"/>
      <c r="C260" s="104"/>
      <c r="D260" s="104"/>
      <c r="E260" s="10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c r="AM260" s="104"/>
      <c r="AN260" s="104"/>
      <c r="AO260" s="104"/>
      <c r="AP260" s="104"/>
      <c r="AQ260" s="104"/>
      <c r="AR260" s="104"/>
      <c r="AS260" s="104"/>
      <c r="AT260" s="104"/>
      <c r="AU260" s="104"/>
      <c r="AV260" s="104"/>
      <c r="AW260" s="104"/>
      <c r="AX260" s="104"/>
      <c r="AY260" s="104"/>
      <c r="AZ260" s="104"/>
      <c r="BA260" s="104"/>
      <c r="BB260" s="104"/>
      <c r="BC260" s="104"/>
      <c r="BD260" s="104"/>
      <c r="BE260" s="104"/>
      <c r="BF260" s="104"/>
      <c r="BG260" s="104"/>
      <c r="BH260" s="104"/>
      <c r="BI260" s="104"/>
      <c r="BJ260" s="104"/>
      <c r="BK260" s="104"/>
      <c r="BL260" s="25"/>
    </row>
    <row r="261" spans="1:64" hidden="1" x14ac:dyDescent="0.25">
      <c r="A261" s="104"/>
      <c r="B261" s="104"/>
      <c r="C261" s="104"/>
      <c r="D261" s="104"/>
      <c r="E261" s="10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c r="AM261" s="104"/>
      <c r="AN261" s="104"/>
      <c r="AO261" s="104"/>
      <c r="AP261" s="104"/>
      <c r="AQ261" s="104"/>
      <c r="AR261" s="104"/>
      <c r="AS261" s="104"/>
      <c r="AT261" s="104"/>
      <c r="AU261" s="104"/>
      <c r="AV261" s="104"/>
      <c r="AW261" s="104"/>
      <c r="AX261" s="104"/>
      <c r="AY261" s="104"/>
      <c r="AZ261" s="104"/>
      <c r="BA261" s="104"/>
      <c r="BB261" s="104"/>
      <c r="BC261" s="104"/>
      <c r="BD261" s="104"/>
      <c r="BE261" s="104"/>
      <c r="BF261" s="104"/>
      <c r="BG261" s="104"/>
      <c r="BH261" s="104"/>
      <c r="BI261" s="104"/>
      <c r="BJ261" s="104"/>
      <c r="BK261" s="104"/>
      <c r="BL261" s="25"/>
    </row>
    <row r="262" spans="1:64" hidden="1" x14ac:dyDescent="0.25">
      <c r="A262" s="104"/>
      <c r="B262" s="104"/>
      <c r="C262" s="104"/>
      <c r="D262" s="104"/>
      <c r="E262" s="10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c r="AM262" s="104"/>
      <c r="AN262" s="104"/>
      <c r="AO262" s="104"/>
      <c r="AP262" s="104"/>
      <c r="AQ262" s="104"/>
      <c r="AR262" s="104"/>
      <c r="AS262" s="104"/>
      <c r="AT262" s="104"/>
      <c r="AU262" s="104"/>
      <c r="AV262" s="104"/>
      <c r="AW262" s="104"/>
      <c r="AX262" s="104"/>
      <c r="AY262" s="104"/>
      <c r="AZ262" s="104"/>
      <c r="BA262" s="104"/>
      <c r="BB262" s="104"/>
      <c r="BC262" s="104"/>
      <c r="BD262" s="104"/>
      <c r="BE262" s="104"/>
      <c r="BF262" s="104"/>
      <c r="BG262" s="104"/>
      <c r="BH262" s="104"/>
      <c r="BI262" s="104"/>
      <c r="BJ262" s="104"/>
      <c r="BK262" s="104"/>
      <c r="BL262" s="25"/>
    </row>
    <row r="263" spans="1:64" hidden="1" x14ac:dyDescent="0.25">
      <c r="A263" s="104"/>
      <c r="B263" s="104"/>
      <c r="C263" s="104"/>
      <c r="D263" s="104"/>
      <c r="E263" s="10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c r="AM263" s="104"/>
      <c r="AN263" s="104"/>
      <c r="AO263" s="104"/>
      <c r="AP263" s="104"/>
      <c r="AQ263" s="104"/>
      <c r="AR263" s="104"/>
      <c r="AS263" s="104"/>
      <c r="AT263" s="104"/>
      <c r="AU263" s="104"/>
      <c r="AV263" s="104"/>
      <c r="AW263" s="104"/>
      <c r="AX263" s="104"/>
      <c r="AY263" s="104"/>
      <c r="AZ263" s="104"/>
      <c r="BA263" s="104"/>
      <c r="BB263" s="104"/>
      <c r="BC263" s="104"/>
      <c r="BD263" s="104"/>
      <c r="BE263" s="104"/>
      <c r="BF263" s="104"/>
      <c r="BG263" s="104"/>
      <c r="BH263" s="104"/>
      <c r="BI263" s="104"/>
      <c r="BJ263" s="104"/>
      <c r="BK263" s="104"/>
      <c r="BL263" s="25"/>
    </row>
    <row r="264" spans="1:64" hidden="1" x14ac:dyDescent="0.25">
      <c r="A264" s="104"/>
      <c r="B264" s="104"/>
      <c r="C264" s="104"/>
      <c r="D264" s="104"/>
      <c r="E264" s="10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c r="AM264" s="104"/>
      <c r="AN264" s="104"/>
      <c r="AO264" s="104"/>
      <c r="AP264" s="104"/>
      <c r="AQ264" s="104"/>
      <c r="AR264" s="104"/>
      <c r="AS264" s="104"/>
      <c r="AT264" s="104"/>
      <c r="AU264" s="104"/>
      <c r="AV264" s="104"/>
      <c r="AW264" s="104"/>
      <c r="AX264" s="104"/>
      <c r="AY264" s="104"/>
      <c r="AZ264" s="104"/>
      <c r="BA264" s="104"/>
      <c r="BB264" s="104"/>
      <c r="BC264" s="104"/>
      <c r="BD264" s="104"/>
      <c r="BE264" s="104"/>
      <c r="BF264" s="104"/>
      <c r="BG264" s="104"/>
      <c r="BH264" s="104"/>
      <c r="BI264" s="104"/>
      <c r="BJ264" s="104"/>
      <c r="BK264" s="104"/>
      <c r="BL264" s="25"/>
    </row>
    <row r="265" spans="1:64" hidden="1" x14ac:dyDescent="0.25">
      <c r="A265" s="104"/>
      <c r="B265" s="104"/>
      <c r="C265" s="104"/>
      <c r="D265" s="104"/>
      <c r="E265" s="10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c r="BB265" s="104"/>
      <c r="BC265" s="104"/>
      <c r="BD265" s="104"/>
      <c r="BE265" s="104"/>
      <c r="BF265" s="104"/>
      <c r="BG265" s="104"/>
      <c r="BH265" s="104"/>
      <c r="BI265" s="104"/>
      <c r="BJ265" s="104"/>
      <c r="BK265" s="104"/>
      <c r="BL265" s="25"/>
    </row>
    <row r="266" spans="1:64" hidden="1" x14ac:dyDescent="0.25">
      <c r="A266" s="104"/>
      <c r="B266" s="104"/>
      <c r="C266" s="104"/>
      <c r="D266" s="104"/>
      <c r="E266" s="10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c r="AM266" s="104"/>
      <c r="AN266" s="104"/>
      <c r="AO266" s="104"/>
      <c r="AP266" s="104"/>
      <c r="AQ266" s="104"/>
      <c r="AR266" s="104"/>
      <c r="AS266" s="104"/>
      <c r="AT266" s="104"/>
      <c r="AU266" s="104"/>
      <c r="AV266" s="104"/>
      <c r="AW266" s="104"/>
      <c r="AX266" s="104"/>
      <c r="AY266" s="104"/>
      <c r="AZ266" s="104"/>
      <c r="BA266" s="104"/>
      <c r="BB266" s="104"/>
      <c r="BC266" s="104"/>
      <c r="BD266" s="104"/>
      <c r="BE266" s="104"/>
      <c r="BF266" s="104"/>
      <c r="BG266" s="104"/>
      <c r="BH266" s="104"/>
      <c r="BI266" s="104"/>
      <c r="BJ266" s="104"/>
      <c r="BK266" s="104"/>
      <c r="BL266" s="25"/>
    </row>
    <row r="267" spans="1:64" hidden="1" x14ac:dyDescent="0.25">
      <c r="A267" s="104"/>
      <c r="B267" s="104"/>
      <c r="C267" s="104"/>
      <c r="D267" s="104"/>
      <c r="E267" s="10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c r="AM267" s="104"/>
      <c r="AN267" s="104"/>
      <c r="AO267" s="104"/>
      <c r="AP267" s="104"/>
      <c r="AQ267" s="104"/>
      <c r="AR267" s="104"/>
      <c r="AS267" s="104"/>
      <c r="AT267" s="104"/>
      <c r="AU267" s="104"/>
      <c r="AV267" s="104"/>
      <c r="AW267" s="104"/>
      <c r="AX267" s="104"/>
      <c r="AY267" s="104"/>
      <c r="AZ267" s="104"/>
      <c r="BA267" s="104"/>
      <c r="BB267" s="104"/>
      <c r="BC267" s="104"/>
      <c r="BD267" s="104"/>
      <c r="BE267" s="104"/>
      <c r="BF267" s="104"/>
      <c r="BG267" s="104"/>
      <c r="BH267" s="104"/>
      <c r="BI267" s="104"/>
      <c r="BJ267" s="104"/>
      <c r="BK267" s="104"/>
      <c r="BL267" s="25"/>
    </row>
    <row r="268" spans="1:64" hidden="1" x14ac:dyDescent="0.25">
      <c r="A268" s="104"/>
      <c r="B268" s="104"/>
      <c r="C268" s="104"/>
      <c r="D268" s="104"/>
      <c r="E268" s="10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c r="AM268" s="104"/>
      <c r="AN268" s="104"/>
      <c r="AO268" s="104"/>
      <c r="AP268" s="104"/>
      <c r="AQ268" s="104"/>
      <c r="AR268" s="104"/>
      <c r="AS268" s="104"/>
      <c r="AT268" s="104"/>
      <c r="AU268" s="104"/>
      <c r="AV268" s="104"/>
      <c r="AW268" s="104"/>
      <c r="AX268" s="104"/>
      <c r="AY268" s="104"/>
      <c r="AZ268" s="104"/>
      <c r="BA268" s="104"/>
      <c r="BB268" s="104"/>
      <c r="BC268" s="104"/>
      <c r="BD268" s="104"/>
      <c r="BE268" s="104"/>
      <c r="BF268" s="104"/>
      <c r="BG268" s="104"/>
      <c r="BH268" s="104"/>
      <c r="BI268" s="104"/>
      <c r="BJ268" s="104"/>
      <c r="BK268" s="104"/>
      <c r="BL268" s="25"/>
    </row>
    <row r="269" spans="1:64" hidden="1" x14ac:dyDescent="0.25">
      <c r="A269" s="104"/>
      <c r="B269" s="104"/>
      <c r="C269" s="104"/>
      <c r="D269" s="104"/>
      <c r="E269" s="10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c r="AM269" s="104"/>
      <c r="AN269" s="104"/>
      <c r="AO269" s="104"/>
      <c r="AP269" s="104"/>
      <c r="AQ269" s="104"/>
      <c r="AR269" s="104"/>
      <c r="AS269" s="104"/>
      <c r="AT269" s="104"/>
      <c r="AU269" s="104"/>
      <c r="AV269" s="104"/>
      <c r="AW269" s="104"/>
      <c r="AX269" s="104"/>
      <c r="AY269" s="104"/>
      <c r="AZ269" s="104"/>
      <c r="BA269" s="104"/>
      <c r="BB269" s="104"/>
      <c r="BC269" s="104"/>
      <c r="BD269" s="104"/>
      <c r="BE269" s="104"/>
      <c r="BF269" s="104"/>
      <c r="BG269" s="104"/>
      <c r="BH269" s="104"/>
      <c r="BI269" s="104"/>
      <c r="BJ269" s="104"/>
      <c r="BK269" s="104"/>
      <c r="BL269" s="25"/>
    </row>
    <row r="270" spans="1:64" hidden="1" x14ac:dyDescent="0.25">
      <c r="A270" s="104"/>
      <c r="B270" s="104"/>
      <c r="C270" s="104"/>
      <c r="D270" s="104"/>
      <c r="E270" s="10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c r="AM270" s="104"/>
      <c r="AN270" s="104"/>
      <c r="AO270" s="104"/>
      <c r="AP270" s="104"/>
      <c r="AQ270" s="104"/>
      <c r="AR270" s="104"/>
      <c r="AS270" s="104"/>
      <c r="AT270" s="104"/>
      <c r="AU270" s="104"/>
      <c r="AV270" s="104"/>
      <c r="AW270" s="104"/>
      <c r="AX270" s="104"/>
      <c r="AY270" s="104"/>
      <c r="AZ270" s="104"/>
      <c r="BA270" s="104"/>
      <c r="BB270" s="104"/>
      <c r="BC270" s="104"/>
      <c r="BD270" s="104"/>
      <c r="BE270" s="104"/>
      <c r="BF270" s="104"/>
      <c r="BG270" s="104"/>
      <c r="BH270" s="104"/>
      <c r="BI270" s="104"/>
      <c r="BJ270" s="104"/>
      <c r="BK270" s="104"/>
      <c r="BL270" s="25"/>
    </row>
    <row r="271" spans="1:64" hidden="1" x14ac:dyDescent="0.25">
      <c r="A271" s="104"/>
      <c r="B271" s="104"/>
      <c r="C271" s="104"/>
      <c r="D271" s="104"/>
      <c r="E271" s="10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c r="AM271" s="104"/>
      <c r="AN271" s="104"/>
      <c r="AO271" s="104"/>
      <c r="AP271" s="104"/>
      <c r="AQ271" s="104"/>
      <c r="AR271" s="104"/>
      <c r="AS271" s="104"/>
      <c r="AT271" s="104"/>
      <c r="AU271" s="104"/>
      <c r="AV271" s="104"/>
      <c r="AW271" s="104"/>
      <c r="AX271" s="104"/>
      <c r="AY271" s="104"/>
      <c r="AZ271" s="104"/>
      <c r="BA271" s="104"/>
      <c r="BB271" s="104"/>
      <c r="BC271" s="104"/>
      <c r="BD271" s="104"/>
      <c r="BE271" s="104"/>
      <c r="BF271" s="104"/>
      <c r="BG271" s="104"/>
      <c r="BH271" s="104"/>
      <c r="BI271" s="104"/>
      <c r="BJ271" s="104"/>
      <c r="BK271" s="104"/>
      <c r="BL271" s="25"/>
    </row>
    <row r="272" spans="1:64" hidden="1" x14ac:dyDescent="0.25">
      <c r="A272" s="104"/>
      <c r="B272" s="104"/>
      <c r="C272" s="104"/>
      <c r="D272" s="104"/>
      <c r="E272" s="10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c r="AM272" s="104"/>
      <c r="AN272" s="104"/>
      <c r="AO272" s="104"/>
      <c r="AP272" s="104"/>
      <c r="AQ272" s="104"/>
      <c r="AR272" s="104"/>
      <c r="AS272" s="104"/>
      <c r="AT272" s="104"/>
      <c r="AU272" s="104"/>
      <c r="AV272" s="104"/>
      <c r="AW272" s="104"/>
      <c r="AX272" s="104"/>
      <c r="AY272" s="104"/>
      <c r="AZ272" s="104"/>
      <c r="BA272" s="104"/>
      <c r="BB272" s="104"/>
      <c r="BC272" s="104"/>
      <c r="BD272" s="104"/>
      <c r="BE272" s="104"/>
      <c r="BF272" s="104"/>
      <c r="BG272" s="104"/>
      <c r="BH272" s="104"/>
      <c r="BI272" s="104"/>
      <c r="BJ272" s="104"/>
      <c r="BK272" s="104"/>
      <c r="BL272" s="25"/>
    </row>
    <row r="273" spans="1:64" hidden="1" x14ac:dyDescent="0.25">
      <c r="A273" s="104"/>
      <c r="B273" s="104"/>
      <c r="C273" s="104"/>
      <c r="D273" s="104"/>
      <c r="E273" s="10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c r="AM273" s="104"/>
      <c r="AN273" s="104"/>
      <c r="AO273" s="104"/>
      <c r="AP273" s="104"/>
      <c r="AQ273" s="104"/>
      <c r="AR273" s="104"/>
      <c r="AS273" s="104"/>
      <c r="AT273" s="104"/>
      <c r="AU273" s="104"/>
      <c r="AV273" s="104"/>
      <c r="AW273" s="104"/>
      <c r="AX273" s="104"/>
      <c r="AY273" s="104"/>
      <c r="AZ273" s="104"/>
      <c r="BA273" s="104"/>
      <c r="BB273" s="104"/>
      <c r="BC273" s="104"/>
      <c r="BD273" s="104"/>
      <c r="BE273" s="104"/>
      <c r="BF273" s="104"/>
      <c r="BG273" s="104"/>
      <c r="BH273" s="104"/>
      <c r="BI273" s="104"/>
      <c r="BJ273" s="104"/>
      <c r="BK273" s="104"/>
      <c r="BL273" s="25"/>
    </row>
    <row r="274" spans="1:64" hidden="1" x14ac:dyDescent="0.25">
      <c r="A274" s="104"/>
      <c r="B274" s="104"/>
      <c r="C274" s="104"/>
      <c r="D274" s="104"/>
      <c r="E274" s="10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c r="AM274" s="104"/>
      <c r="AN274" s="104"/>
      <c r="AO274" s="104"/>
      <c r="AP274" s="104"/>
      <c r="AQ274" s="104"/>
      <c r="AR274" s="104"/>
      <c r="AS274" s="104"/>
      <c r="AT274" s="104"/>
      <c r="AU274" s="104"/>
      <c r="AV274" s="104"/>
      <c r="AW274" s="104"/>
      <c r="AX274" s="104"/>
      <c r="AY274" s="104"/>
      <c r="AZ274" s="104"/>
      <c r="BA274" s="104"/>
      <c r="BB274" s="104"/>
      <c r="BC274" s="104"/>
      <c r="BD274" s="104"/>
      <c r="BE274" s="104"/>
      <c r="BF274" s="104"/>
      <c r="BG274" s="104"/>
      <c r="BH274" s="104"/>
      <c r="BI274" s="104"/>
      <c r="BJ274" s="104"/>
      <c r="BK274" s="104"/>
      <c r="BL274" s="25"/>
    </row>
    <row r="275" spans="1:64" hidden="1" x14ac:dyDescent="0.25">
      <c r="A275" s="104"/>
      <c r="B275" s="104"/>
      <c r="C275" s="104"/>
      <c r="D275" s="104"/>
      <c r="E275" s="104"/>
      <c r="F275" s="104"/>
      <c r="G275" s="104"/>
      <c r="H275" s="104"/>
      <c r="I275" s="104"/>
      <c r="J275" s="104"/>
      <c r="K275" s="104"/>
      <c r="L275" s="104"/>
      <c r="M275" s="104"/>
      <c r="N275" s="104"/>
      <c r="O275" s="104"/>
      <c r="P275" s="104"/>
      <c r="Q275" s="104"/>
      <c r="R275" s="104"/>
      <c r="S275" s="104"/>
      <c r="T275" s="104"/>
      <c r="U275" s="104"/>
      <c r="V275" s="104"/>
      <c r="W275" s="104"/>
      <c r="X275" s="104"/>
      <c r="Y275" s="104"/>
      <c r="Z275" s="104"/>
      <c r="AA275" s="104"/>
      <c r="AB275" s="104"/>
      <c r="AC275" s="104"/>
      <c r="AD275" s="104"/>
      <c r="AE275" s="104"/>
      <c r="AF275" s="104"/>
      <c r="AG275" s="104"/>
      <c r="AH275" s="104"/>
      <c r="AI275" s="104"/>
      <c r="AJ275" s="104"/>
      <c r="AK275" s="104"/>
      <c r="AL275" s="104"/>
      <c r="AM275" s="104"/>
      <c r="AN275" s="104"/>
      <c r="AO275" s="104"/>
      <c r="AP275" s="104"/>
      <c r="AQ275" s="104"/>
      <c r="AR275" s="104"/>
      <c r="AS275" s="104"/>
      <c r="AT275" s="104"/>
      <c r="AU275" s="104"/>
      <c r="AV275" s="104"/>
      <c r="AW275" s="104"/>
      <c r="AX275" s="104"/>
      <c r="AY275" s="104"/>
      <c r="AZ275" s="104"/>
      <c r="BA275" s="104"/>
      <c r="BB275" s="104"/>
      <c r="BC275" s="104"/>
      <c r="BD275" s="104"/>
      <c r="BE275" s="104"/>
      <c r="BF275" s="104"/>
      <c r="BG275" s="104"/>
      <c r="BH275" s="104"/>
      <c r="BI275" s="104"/>
      <c r="BJ275" s="104"/>
      <c r="BK275" s="104"/>
      <c r="BL275" s="25"/>
    </row>
    <row r="276" spans="1:64" hidden="1" x14ac:dyDescent="0.25">
      <c r="A276" s="104"/>
      <c r="B276" s="104"/>
      <c r="C276" s="104"/>
      <c r="D276" s="104"/>
      <c r="E276" s="10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c r="AM276" s="104"/>
      <c r="AN276" s="104"/>
      <c r="AO276" s="104"/>
      <c r="AP276" s="104"/>
      <c r="AQ276" s="104"/>
      <c r="AR276" s="104"/>
      <c r="AS276" s="104"/>
      <c r="AT276" s="104"/>
      <c r="AU276" s="104"/>
      <c r="AV276" s="104"/>
      <c r="AW276" s="104"/>
      <c r="AX276" s="104"/>
      <c r="AY276" s="104"/>
      <c r="AZ276" s="104"/>
      <c r="BA276" s="104"/>
      <c r="BB276" s="104"/>
      <c r="BC276" s="104"/>
      <c r="BD276" s="104"/>
      <c r="BE276" s="104"/>
      <c r="BF276" s="104"/>
      <c r="BG276" s="104"/>
      <c r="BH276" s="104"/>
      <c r="BI276" s="104"/>
      <c r="BJ276" s="104"/>
      <c r="BK276" s="104"/>
      <c r="BL276" s="25"/>
    </row>
    <row r="277" spans="1:64" hidden="1" x14ac:dyDescent="0.25">
      <c r="A277" s="104"/>
      <c r="B277" s="104"/>
      <c r="C277" s="104"/>
      <c r="D277" s="104"/>
      <c r="E277" s="10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c r="AM277" s="104"/>
      <c r="AN277" s="104"/>
      <c r="AO277" s="104"/>
      <c r="AP277" s="104"/>
      <c r="AQ277" s="104"/>
      <c r="AR277" s="104"/>
      <c r="AS277" s="104"/>
      <c r="AT277" s="104"/>
      <c r="AU277" s="104"/>
      <c r="AV277" s="104"/>
      <c r="AW277" s="104"/>
      <c r="AX277" s="104"/>
      <c r="AY277" s="104"/>
      <c r="AZ277" s="104"/>
      <c r="BA277" s="104"/>
      <c r="BB277" s="104"/>
      <c r="BC277" s="104"/>
      <c r="BD277" s="104"/>
      <c r="BE277" s="104"/>
      <c r="BF277" s="104"/>
      <c r="BG277" s="104"/>
      <c r="BH277" s="104"/>
      <c r="BI277" s="104"/>
      <c r="BJ277" s="104"/>
      <c r="BK277" s="104"/>
      <c r="BL277" s="25"/>
    </row>
    <row r="278" spans="1:64" hidden="1" x14ac:dyDescent="0.25">
      <c r="A278" s="104"/>
      <c r="B278" s="104"/>
      <c r="C278" s="104"/>
      <c r="D278" s="104"/>
      <c r="E278" s="10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c r="AM278" s="104"/>
      <c r="AN278" s="104"/>
      <c r="AO278" s="104"/>
      <c r="AP278" s="104"/>
      <c r="AQ278" s="104"/>
      <c r="AR278" s="104"/>
      <c r="AS278" s="104"/>
      <c r="AT278" s="104"/>
      <c r="AU278" s="104"/>
      <c r="AV278" s="104"/>
      <c r="AW278" s="104"/>
      <c r="AX278" s="104"/>
      <c r="AY278" s="104"/>
      <c r="AZ278" s="104"/>
      <c r="BA278" s="104"/>
      <c r="BB278" s="104"/>
      <c r="BC278" s="104"/>
      <c r="BD278" s="104"/>
      <c r="BE278" s="104"/>
      <c r="BF278" s="104"/>
      <c r="BG278" s="104"/>
      <c r="BH278" s="104"/>
      <c r="BI278" s="104"/>
      <c r="BJ278" s="104"/>
      <c r="BK278" s="104"/>
      <c r="BL278" s="25"/>
    </row>
    <row r="279" spans="1:64" hidden="1" x14ac:dyDescent="0.25">
      <c r="A279" s="104"/>
      <c r="B279" s="104"/>
      <c r="C279" s="104"/>
      <c r="D279" s="104"/>
      <c r="E279" s="10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c r="AM279" s="104"/>
      <c r="AN279" s="104"/>
      <c r="AO279" s="104"/>
      <c r="AP279" s="104"/>
      <c r="AQ279" s="104"/>
      <c r="AR279" s="104"/>
      <c r="AS279" s="104"/>
      <c r="AT279" s="104"/>
      <c r="AU279" s="104"/>
      <c r="AV279" s="104"/>
      <c r="AW279" s="104"/>
      <c r="AX279" s="104"/>
      <c r="AY279" s="104"/>
      <c r="AZ279" s="104"/>
      <c r="BA279" s="104"/>
      <c r="BB279" s="104"/>
      <c r="BC279" s="104"/>
      <c r="BD279" s="104"/>
      <c r="BE279" s="104"/>
      <c r="BF279" s="104"/>
      <c r="BG279" s="104"/>
      <c r="BH279" s="104"/>
      <c r="BI279" s="104"/>
      <c r="BJ279" s="104"/>
      <c r="BK279" s="104"/>
      <c r="BL279" s="25"/>
    </row>
    <row r="280" spans="1:64" hidden="1" x14ac:dyDescent="0.25">
      <c r="A280" s="104"/>
      <c r="B280" s="104"/>
      <c r="C280" s="104"/>
      <c r="D280" s="104"/>
      <c r="E280" s="10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c r="AM280" s="104"/>
      <c r="AN280" s="104"/>
      <c r="AO280" s="104"/>
      <c r="AP280" s="104"/>
      <c r="AQ280" s="104"/>
      <c r="AR280" s="104"/>
      <c r="AS280" s="104"/>
      <c r="AT280" s="104"/>
      <c r="AU280" s="104"/>
      <c r="AV280" s="104"/>
      <c r="AW280" s="104"/>
      <c r="AX280" s="104"/>
      <c r="AY280" s="104"/>
      <c r="AZ280" s="104"/>
      <c r="BA280" s="104"/>
      <c r="BB280" s="104"/>
      <c r="BC280" s="104"/>
      <c r="BD280" s="104"/>
      <c r="BE280" s="104"/>
      <c r="BF280" s="104"/>
      <c r="BG280" s="104"/>
      <c r="BH280" s="104"/>
      <c r="BI280" s="104"/>
      <c r="BJ280" s="104"/>
      <c r="BK280" s="104"/>
      <c r="BL280" s="25"/>
    </row>
    <row r="281" spans="1:64" hidden="1" x14ac:dyDescent="0.25">
      <c r="A281" s="104"/>
      <c r="B281" s="104"/>
      <c r="C281" s="104"/>
      <c r="D281" s="104"/>
      <c r="E281" s="10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c r="AM281" s="104"/>
      <c r="AN281" s="104"/>
      <c r="AO281" s="104"/>
      <c r="AP281" s="104"/>
      <c r="AQ281" s="104"/>
      <c r="AR281" s="104"/>
      <c r="AS281" s="104"/>
      <c r="AT281" s="104"/>
      <c r="AU281" s="104"/>
      <c r="AV281" s="104"/>
      <c r="AW281" s="104"/>
      <c r="AX281" s="104"/>
      <c r="AY281" s="104"/>
      <c r="AZ281" s="104"/>
      <c r="BA281" s="104"/>
      <c r="BB281" s="104"/>
      <c r="BC281" s="104"/>
      <c r="BD281" s="104"/>
      <c r="BE281" s="104"/>
      <c r="BF281" s="104"/>
      <c r="BG281" s="104"/>
      <c r="BH281" s="104"/>
      <c r="BI281" s="104"/>
      <c r="BJ281" s="104"/>
      <c r="BK281" s="104"/>
      <c r="BL281" s="25"/>
    </row>
    <row r="282" spans="1:64" hidden="1" x14ac:dyDescent="0.25">
      <c r="A282" s="104"/>
      <c r="B282" s="104"/>
      <c r="C282" s="104"/>
      <c r="D282" s="104"/>
      <c r="E282" s="10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c r="AM282" s="104"/>
      <c r="AN282" s="104"/>
      <c r="AO282" s="104"/>
      <c r="AP282" s="104"/>
      <c r="AQ282" s="104"/>
      <c r="AR282" s="104"/>
      <c r="AS282" s="104"/>
      <c r="AT282" s="104"/>
      <c r="AU282" s="104"/>
      <c r="AV282" s="104"/>
      <c r="AW282" s="104"/>
      <c r="AX282" s="104"/>
      <c r="AY282" s="104"/>
      <c r="AZ282" s="104"/>
      <c r="BA282" s="104"/>
      <c r="BB282" s="104"/>
      <c r="BC282" s="104"/>
      <c r="BD282" s="104"/>
      <c r="BE282" s="104"/>
      <c r="BF282" s="104"/>
      <c r="BG282" s="104"/>
      <c r="BH282" s="104"/>
      <c r="BI282" s="104"/>
      <c r="BJ282" s="104"/>
      <c r="BK282" s="104"/>
      <c r="BL282" s="25"/>
    </row>
    <row r="283" spans="1:64" hidden="1" x14ac:dyDescent="0.25">
      <c r="A283" s="104"/>
      <c r="B283" s="104"/>
      <c r="C283" s="104"/>
      <c r="D283" s="104"/>
      <c r="E283" s="10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c r="AM283" s="104"/>
      <c r="AN283" s="104"/>
      <c r="AO283" s="104"/>
      <c r="AP283" s="104"/>
      <c r="AQ283" s="104"/>
      <c r="AR283" s="104"/>
      <c r="AS283" s="104"/>
      <c r="AT283" s="104"/>
      <c r="AU283" s="104"/>
      <c r="AV283" s="104"/>
      <c r="AW283" s="104"/>
      <c r="AX283" s="104"/>
      <c r="AY283" s="104"/>
      <c r="AZ283" s="104"/>
      <c r="BA283" s="104"/>
      <c r="BB283" s="104"/>
      <c r="BC283" s="104"/>
      <c r="BD283" s="104"/>
      <c r="BE283" s="104"/>
      <c r="BF283" s="104"/>
      <c r="BG283" s="104"/>
      <c r="BH283" s="104"/>
      <c r="BI283" s="104"/>
      <c r="BJ283" s="104"/>
      <c r="BK283" s="104"/>
      <c r="BL283" s="25"/>
    </row>
    <row r="284" spans="1:64" hidden="1" x14ac:dyDescent="0.25">
      <c r="A284" s="104"/>
      <c r="B284" s="104"/>
      <c r="C284" s="104"/>
      <c r="D284" s="104"/>
      <c r="E284" s="10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c r="AM284" s="104"/>
      <c r="AN284" s="104"/>
      <c r="AO284" s="104"/>
      <c r="AP284" s="104"/>
      <c r="AQ284" s="104"/>
      <c r="AR284" s="104"/>
      <c r="AS284" s="104"/>
      <c r="AT284" s="104"/>
      <c r="AU284" s="104"/>
      <c r="AV284" s="104"/>
      <c r="AW284" s="104"/>
      <c r="AX284" s="104"/>
      <c r="AY284" s="104"/>
      <c r="AZ284" s="104"/>
      <c r="BA284" s="104"/>
      <c r="BB284" s="104"/>
      <c r="BC284" s="104"/>
      <c r="BD284" s="104"/>
      <c r="BE284" s="104"/>
      <c r="BF284" s="104"/>
      <c r="BG284" s="104"/>
      <c r="BH284" s="104"/>
      <c r="BI284" s="104"/>
      <c r="BJ284" s="104"/>
      <c r="BK284" s="104"/>
      <c r="BL284" s="25"/>
    </row>
    <row r="285" spans="1:64" hidden="1" x14ac:dyDescent="0.25">
      <c r="A285" s="104"/>
      <c r="B285" s="104"/>
      <c r="C285" s="104"/>
      <c r="D285" s="104"/>
      <c r="E285" s="10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c r="AM285" s="104"/>
      <c r="AN285" s="104"/>
      <c r="AO285" s="104"/>
      <c r="AP285" s="104"/>
      <c r="AQ285" s="104"/>
      <c r="AR285" s="104"/>
      <c r="AS285" s="104"/>
      <c r="AT285" s="104"/>
      <c r="AU285" s="104"/>
      <c r="AV285" s="104"/>
      <c r="AW285" s="104"/>
      <c r="AX285" s="104"/>
      <c r="AY285" s="104"/>
      <c r="AZ285" s="104"/>
      <c r="BA285" s="104"/>
      <c r="BB285" s="104"/>
      <c r="BC285" s="104"/>
      <c r="BD285" s="104"/>
      <c r="BE285" s="104"/>
      <c r="BF285" s="104"/>
      <c r="BG285" s="104"/>
      <c r="BH285" s="104"/>
      <c r="BI285" s="104"/>
      <c r="BJ285" s="104"/>
      <c r="BK285" s="104"/>
      <c r="BL285" s="25"/>
    </row>
    <row r="286" spans="1:64" hidden="1" x14ac:dyDescent="0.25">
      <c r="A286" s="104"/>
      <c r="B286" s="104"/>
      <c r="C286" s="104"/>
      <c r="D286" s="104"/>
      <c r="E286" s="10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c r="AM286" s="104"/>
      <c r="AN286" s="104"/>
      <c r="AO286" s="104"/>
      <c r="AP286" s="104"/>
      <c r="AQ286" s="104"/>
      <c r="AR286" s="104"/>
      <c r="AS286" s="104"/>
      <c r="AT286" s="104"/>
      <c r="AU286" s="104"/>
      <c r="AV286" s="104"/>
      <c r="AW286" s="104"/>
      <c r="AX286" s="104"/>
      <c r="AY286" s="104"/>
      <c r="AZ286" s="104"/>
      <c r="BA286" s="104"/>
      <c r="BB286" s="104"/>
      <c r="BC286" s="104"/>
      <c r="BD286" s="104"/>
      <c r="BE286" s="104"/>
      <c r="BF286" s="104"/>
      <c r="BG286" s="104"/>
      <c r="BH286" s="104"/>
      <c r="BI286" s="104"/>
      <c r="BJ286" s="104"/>
      <c r="BK286" s="104"/>
      <c r="BL286" s="25"/>
    </row>
    <row r="287" spans="1:64" hidden="1" x14ac:dyDescent="0.25">
      <c r="A287" s="104"/>
      <c r="B287" s="104"/>
      <c r="C287" s="104"/>
      <c r="D287" s="104"/>
      <c r="E287" s="10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c r="AM287" s="104"/>
      <c r="AN287" s="104"/>
      <c r="AO287" s="104"/>
      <c r="AP287" s="104"/>
      <c r="AQ287" s="104"/>
      <c r="AR287" s="104"/>
      <c r="AS287" s="104"/>
      <c r="AT287" s="104"/>
      <c r="AU287" s="104"/>
      <c r="AV287" s="104"/>
      <c r="AW287" s="104"/>
      <c r="AX287" s="104"/>
      <c r="AY287" s="104"/>
      <c r="AZ287" s="104"/>
      <c r="BA287" s="104"/>
      <c r="BB287" s="104"/>
      <c r="BC287" s="104"/>
      <c r="BD287" s="104"/>
      <c r="BE287" s="104"/>
      <c r="BF287" s="104"/>
      <c r="BG287" s="104"/>
      <c r="BH287" s="104"/>
      <c r="BI287" s="104"/>
      <c r="BJ287" s="104"/>
      <c r="BK287" s="104"/>
      <c r="BL287" s="25"/>
    </row>
    <row r="288" spans="1:64" hidden="1" x14ac:dyDescent="0.25">
      <c r="A288" s="104"/>
      <c r="B288" s="104"/>
      <c r="C288" s="104"/>
      <c r="D288" s="104"/>
      <c r="E288" s="10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c r="AM288" s="104"/>
      <c r="AN288" s="104"/>
      <c r="AO288" s="104"/>
      <c r="AP288" s="104"/>
      <c r="AQ288" s="104"/>
      <c r="AR288" s="104"/>
      <c r="AS288" s="104"/>
      <c r="AT288" s="104"/>
      <c r="AU288" s="104"/>
      <c r="AV288" s="104"/>
      <c r="AW288" s="104"/>
      <c r="AX288" s="104"/>
      <c r="AY288" s="104"/>
      <c r="AZ288" s="104"/>
      <c r="BA288" s="104"/>
      <c r="BB288" s="104"/>
      <c r="BC288" s="104"/>
      <c r="BD288" s="104"/>
      <c r="BE288" s="104"/>
      <c r="BF288" s="104"/>
      <c r="BG288" s="104"/>
      <c r="BH288" s="104"/>
      <c r="BI288" s="104"/>
      <c r="BJ288" s="104"/>
      <c r="BK288" s="104"/>
      <c r="BL288" s="25"/>
    </row>
    <row r="289" spans="1:64" hidden="1" x14ac:dyDescent="0.25">
      <c r="A289" s="104"/>
      <c r="B289" s="104"/>
      <c r="C289" s="104"/>
      <c r="D289" s="104"/>
      <c r="E289" s="10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c r="AM289" s="104"/>
      <c r="AN289" s="104"/>
      <c r="AO289" s="104"/>
      <c r="AP289" s="104"/>
      <c r="AQ289" s="104"/>
      <c r="AR289" s="104"/>
      <c r="AS289" s="104"/>
      <c r="AT289" s="104"/>
      <c r="AU289" s="104"/>
      <c r="AV289" s="104"/>
      <c r="AW289" s="104"/>
      <c r="AX289" s="104"/>
      <c r="AY289" s="104"/>
      <c r="AZ289" s="104"/>
      <c r="BA289" s="104"/>
      <c r="BB289" s="104"/>
      <c r="BC289" s="104"/>
      <c r="BD289" s="104"/>
      <c r="BE289" s="104"/>
      <c r="BF289" s="104"/>
      <c r="BG289" s="104"/>
      <c r="BH289" s="104"/>
      <c r="BI289" s="104"/>
      <c r="BJ289" s="104"/>
      <c r="BK289" s="104"/>
      <c r="BL289" s="25"/>
    </row>
    <row r="290" spans="1:64" hidden="1" x14ac:dyDescent="0.25">
      <c r="A290" s="104"/>
      <c r="B290" s="104"/>
      <c r="C290" s="104"/>
      <c r="D290" s="104"/>
      <c r="E290" s="10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c r="AM290" s="104"/>
      <c r="AN290" s="104"/>
      <c r="AO290" s="104"/>
      <c r="AP290" s="104"/>
      <c r="AQ290" s="104"/>
      <c r="AR290" s="104"/>
      <c r="AS290" s="104"/>
      <c r="AT290" s="104"/>
      <c r="AU290" s="104"/>
      <c r="AV290" s="104"/>
      <c r="AW290" s="104"/>
      <c r="AX290" s="104"/>
      <c r="AY290" s="104"/>
      <c r="AZ290" s="104"/>
      <c r="BA290" s="104"/>
      <c r="BB290" s="104"/>
      <c r="BC290" s="104"/>
      <c r="BD290" s="104"/>
      <c r="BE290" s="104"/>
      <c r="BF290" s="104"/>
      <c r="BG290" s="104"/>
      <c r="BH290" s="104"/>
      <c r="BI290" s="104"/>
      <c r="BJ290" s="104"/>
      <c r="BK290" s="104"/>
      <c r="BL290" s="25"/>
    </row>
    <row r="291" spans="1:64" hidden="1" x14ac:dyDescent="0.25">
      <c r="A291" s="104"/>
      <c r="B291" s="104"/>
      <c r="C291" s="104"/>
      <c r="D291" s="104"/>
      <c r="E291" s="10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c r="AM291" s="104"/>
      <c r="AN291" s="104"/>
      <c r="AO291" s="104"/>
      <c r="AP291" s="104"/>
      <c r="AQ291" s="104"/>
      <c r="AR291" s="104"/>
      <c r="AS291" s="104"/>
      <c r="AT291" s="104"/>
      <c r="AU291" s="104"/>
      <c r="AV291" s="104"/>
      <c r="AW291" s="104"/>
      <c r="AX291" s="104"/>
      <c r="AY291" s="104"/>
      <c r="AZ291" s="104"/>
      <c r="BA291" s="104"/>
      <c r="BB291" s="104"/>
      <c r="BC291" s="104"/>
      <c r="BD291" s="104"/>
      <c r="BE291" s="104"/>
      <c r="BF291" s="104"/>
      <c r="BG291" s="104"/>
      <c r="BH291" s="104"/>
      <c r="BI291" s="104"/>
      <c r="BJ291" s="104"/>
      <c r="BK291" s="104"/>
      <c r="BL291" s="25"/>
    </row>
    <row r="292" spans="1:64" hidden="1" x14ac:dyDescent="0.25">
      <c r="A292" s="104"/>
      <c r="B292" s="104"/>
      <c r="C292" s="104"/>
      <c r="D292" s="104"/>
      <c r="E292" s="104"/>
      <c r="F292" s="104"/>
      <c r="G292" s="104"/>
      <c r="H292" s="104"/>
      <c r="I292" s="104"/>
      <c r="J292" s="104"/>
      <c r="K292" s="104"/>
      <c r="L292" s="104"/>
      <c r="M292" s="104"/>
      <c r="N292" s="104"/>
      <c r="O292" s="104"/>
      <c r="P292" s="104"/>
      <c r="Q292" s="104"/>
      <c r="R292" s="104"/>
      <c r="S292" s="104"/>
      <c r="T292" s="104"/>
      <c r="U292" s="104"/>
      <c r="V292" s="104"/>
      <c r="W292" s="104"/>
      <c r="X292" s="104"/>
      <c r="Y292" s="104"/>
      <c r="Z292" s="104"/>
      <c r="AA292" s="104"/>
      <c r="AB292" s="104"/>
      <c r="AC292" s="104"/>
      <c r="AD292" s="104"/>
      <c r="AE292" s="104"/>
      <c r="AF292" s="104"/>
      <c r="AG292" s="104"/>
      <c r="AH292" s="104"/>
      <c r="AI292" s="104"/>
      <c r="AJ292" s="104"/>
      <c r="AK292" s="104"/>
      <c r="AL292" s="104"/>
      <c r="AM292" s="104"/>
      <c r="AN292" s="104"/>
      <c r="AO292" s="104"/>
      <c r="AP292" s="104"/>
      <c r="AQ292" s="104"/>
      <c r="AR292" s="104"/>
      <c r="AS292" s="104"/>
      <c r="AT292" s="104"/>
      <c r="AU292" s="104"/>
      <c r="AV292" s="104"/>
      <c r="AW292" s="104"/>
      <c r="AX292" s="104"/>
      <c r="AY292" s="104"/>
      <c r="AZ292" s="104"/>
      <c r="BA292" s="104"/>
      <c r="BB292" s="104"/>
      <c r="BC292" s="104"/>
      <c r="BD292" s="104"/>
      <c r="BE292" s="104"/>
      <c r="BF292" s="104"/>
      <c r="BG292" s="104"/>
      <c r="BH292" s="104"/>
      <c r="BI292" s="104"/>
      <c r="BJ292" s="104"/>
      <c r="BK292" s="104"/>
      <c r="BL292" s="25"/>
    </row>
    <row r="293" spans="1:64" hidden="1" x14ac:dyDescent="0.25">
      <c r="A293" s="104"/>
      <c r="B293" s="104"/>
      <c r="C293" s="104"/>
      <c r="D293" s="104"/>
      <c r="E293" s="10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c r="AM293" s="104"/>
      <c r="AN293" s="104"/>
      <c r="AO293" s="104"/>
      <c r="AP293" s="104"/>
      <c r="AQ293" s="104"/>
      <c r="AR293" s="104"/>
      <c r="AS293" s="104"/>
      <c r="AT293" s="104"/>
      <c r="AU293" s="104"/>
      <c r="AV293" s="104"/>
      <c r="AW293" s="104"/>
      <c r="AX293" s="104"/>
      <c r="AY293" s="104"/>
      <c r="AZ293" s="104"/>
      <c r="BA293" s="104"/>
      <c r="BB293" s="104"/>
      <c r="BC293" s="104"/>
      <c r="BD293" s="104"/>
      <c r="BE293" s="104"/>
      <c r="BF293" s="104"/>
      <c r="BG293" s="104"/>
      <c r="BH293" s="104"/>
      <c r="BI293" s="104"/>
      <c r="BJ293" s="104"/>
      <c r="BK293" s="104"/>
      <c r="BL293" s="25"/>
    </row>
    <row r="294" spans="1:64" hidden="1" x14ac:dyDescent="0.25">
      <c r="A294" s="104"/>
      <c r="B294" s="104"/>
      <c r="C294" s="104"/>
      <c r="D294" s="104"/>
      <c r="E294" s="10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c r="AM294" s="104"/>
      <c r="AN294" s="104"/>
      <c r="AO294" s="104"/>
      <c r="AP294" s="104"/>
      <c r="AQ294" s="104"/>
      <c r="AR294" s="104"/>
      <c r="AS294" s="104"/>
      <c r="AT294" s="104"/>
      <c r="AU294" s="104"/>
      <c r="AV294" s="104"/>
      <c r="AW294" s="104"/>
      <c r="AX294" s="104"/>
      <c r="AY294" s="104"/>
      <c r="AZ294" s="104"/>
      <c r="BA294" s="104"/>
      <c r="BB294" s="104"/>
      <c r="BC294" s="104"/>
      <c r="BD294" s="104"/>
      <c r="BE294" s="104"/>
      <c r="BF294" s="104"/>
      <c r="BG294" s="104"/>
      <c r="BH294" s="104"/>
      <c r="BI294" s="104"/>
      <c r="BJ294" s="104"/>
      <c r="BK294" s="104"/>
      <c r="BL294" s="25"/>
    </row>
    <row r="295" spans="1:64" hidden="1" x14ac:dyDescent="0.25">
      <c r="A295" s="104"/>
      <c r="B295" s="104"/>
      <c r="C295" s="104"/>
      <c r="D295" s="104"/>
      <c r="E295" s="10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c r="AM295" s="104"/>
      <c r="AN295" s="104"/>
      <c r="AO295" s="104"/>
      <c r="AP295" s="104"/>
      <c r="AQ295" s="104"/>
      <c r="AR295" s="104"/>
      <c r="AS295" s="104"/>
      <c r="AT295" s="104"/>
      <c r="AU295" s="104"/>
      <c r="AV295" s="104"/>
      <c r="AW295" s="104"/>
      <c r="AX295" s="104"/>
      <c r="AY295" s="104"/>
      <c r="AZ295" s="104"/>
      <c r="BA295" s="104"/>
      <c r="BB295" s="104"/>
      <c r="BC295" s="104"/>
      <c r="BD295" s="104"/>
      <c r="BE295" s="104"/>
      <c r="BF295" s="104"/>
      <c r="BG295" s="104"/>
      <c r="BH295" s="104"/>
      <c r="BI295" s="104"/>
      <c r="BJ295" s="104"/>
      <c r="BK295" s="104"/>
      <c r="BL295" s="25"/>
    </row>
    <row r="296" spans="1:64" hidden="1" x14ac:dyDescent="0.25">
      <c r="A296" s="104"/>
      <c r="B296" s="104"/>
      <c r="C296" s="104"/>
      <c r="D296" s="104"/>
      <c r="E296" s="10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c r="AM296" s="104"/>
      <c r="AN296" s="104"/>
      <c r="AO296" s="104"/>
      <c r="AP296" s="104"/>
      <c r="AQ296" s="104"/>
      <c r="AR296" s="104"/>
      <c r="AS296" s="104"/>
      <c r="AT296" s="104"/>
      <c r="AU296" s="104"/>
      <c r="AV296" s="104"/>
      <c r="AW296" s="104"/>
      <c r="AX296" s="104"/>
      <c r="AY296" s="104"/>
      <c r="AZ296" s="104"/>
      <c r="BA296" s="104"/>
      <c r="BB296" s="104"/>
      <c r="BC296" s="104"/>
      <c r="BD296" s="104"/>
      <c r="BE296" s="104"/>
      <c r="BF296" s="104"/>
      <c r="BG296" s="104"/>
      <c r="BH296" s="104"/>
      <c r="BI296" s="104"/>
      <c r="BJ296" s="104"/>
      <c r="BK296" s="104"/>
      <c r="BL296" s="25"/>
    </row>
    <row r="297" spans="1:64" hidden="1" x14ac:dyDescent="0.25">
      <c r="A297" s="104"/>
      <c r="B297" s="104"/>
      <c r="C297" s="104"/>
      <c r="D297" s="104"/>
      <c r="E297" s="10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c r="AM297" s="104"/>
      <c r="AN297" s="104"/>
      <c r="AO297" s="104"/>
      <c r="AP297" s="104"/>
      <c r="AQ297" s="104"/>
      <c r="AR297" s="104"/>
      <c r="AS297" s="104"/>
      <c r="AT297" s="104"/>
      <c r="AU297" s="104"/>
      <c r="AV297" s="104"/>
      <c r="AW297" s="104"/>
      <c r="AX297" s="104"/>
      <c r="AY297" s="104"/>
      <c r="AZ297" s="104"/>
      <c r="BA297" s="104"/>
      <c r="BB297" s="104"/>
      <c r="BC297" s="104"/>
      <c r="BD297" s="104"/>
      <c r="BE297" s="104"/>
      <c r="BF297" s="104"/>
      <c r="BG297" s="104"/>
      <c r="BH297" s="104"/>
      <c r="BI297" s="104"/>
      <c r="BJ297" s="104"/>
      <c r="BK297" s="104"/>
      <c r="BL297" s="25"/>
    </row>
    <row r="298" spans="1:64" hidden="1" x14ac:dyDescent="0.25">
      <c r="A298" s="104"/>
      <c r="B298" s="104"/>
      <c r="C298" s="104"/>
      <c r="D298" s="104"/>
      <c r="E298" s="10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c r="AM298" s="104"/>
      <c r="AN298" s="104"/>
      <c r="AO298" s="104"/>
      <c r="AP298" s="104"/>
      <c r="AQ298" s="104"/>
      <c r="AR298" s="104"/>
      <c r="AS298" s="104"/>
      <c r="AT298" s="104"/>
      <c r="AU298" s="104"/>
      <c r="AV298" s="104"/>
      <c r="AW298" s="104"/>
      <c r="AX298" s="104"/>
      <c r="AY298" s="104"/>
      <c r="AZ298" s="104"/>
      <c r="BA298" s="104"/>
      <c r="BB298" s="104"/>
      <c r="BC298" s="104"/>
      <c r="BD298" s="104"/>
      <c r="BE298" s="104"/>
      <c r="BF298" s="104"/>
      <c r="BG298" s="104"/>
      <c r="BH298" s="104"/>
      <c r="BI298" s="104"/>
      <c r="BJ298" s="104"/>
      <c r="BK298" s="104"/>
      <c r="BL298" s="25"/>
    </row>
    <row r="299" spans="1:64" hidden="1" x14ac:dyDescent="0.25">
      <c r="A299" s="104"/>
      <c r="B299" s="104"/>
      <c r="C299" s="104"/>
      <c r="D299" s="104"/>
      <c r="E299" s="10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c r="AM299" s="104"/>
      <c r="AN299" s="104"/>
      <c r="AO299" s="104"/>
      <c r="AP299" s="104"/>
      <c r="AQ299" s="104"/>
      <c r="AR299" s="104"/>
      <c r="AS299" s="104"/>
      <c r="AT299" s="104"/>
      <c r="AU299" s="104"/>
      <c r="AV299" s="104"/>
      <c r="AW299" s="104"/>
      <c r="AX299" s="104"/>
      <c r="AY299" s="104"/>
      <c r="AZ299" s="104"/>
      <c r="BA299" s="104"/>
      <c r="BB299" s="104"/>
      <c r="BC299" s="104"/>
      <c r="BD299" s="104"/>
      <c r="BE299" s="104"/>
      <c r="BF299" s="104"/>
      <c r="BG299" s="104"/>
      <c r="BH299" s="104"/>
      <c r="BI299" s="104"/>
      <c r="BJ299" s="104"/>
      <c r="BK299" s="104"/>
      <c r="BL299" s="25"/>
    </row>
    <row r="300" spans="1:64" hidden="1" x14ac:dyDescent="0.25">
      <c r="A300" s="104"/>
      <c r="B300" s="104"/>
      <c r="C300" s="104"/>
      <c r="D300" s="104"/>
      <c r="E300" s="10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c r="AM300" s="104"/>
      <c r="AN300" s="104"/>
      <c r="AO300" s="104"/>
      <c r="AP300" s="104"/>
      <c r="AQ300" s="104"/>
      <c r="AR300" s="104"/>
      <c r="AS300" s="104"/>
      <c r="AT300" s="104"/>
      <c r="AU300" s="104"/>
      <c r="AV300" s="104"/>
      <c r="AW300" s="104"/>
      <c r="AX300" s="104"/>
      <c r="AY300" s="104"/>
      <c r="AZ300" s="104"/>
      <c r="BA300" s="104"/>
      <c r="BB300" s="104"/>
      <c r="BC300" s="104"/>
      <c r="BD300" s="104"/>
      <c r="BE300" s="104"/>
      <c r="BF300" s="104"/>
      <c r="BG300" s="104"/>
      <c r="BH300" s="104"/>
      <c r="BI300" s="104"/>
      <c r="BJ300" s="104"/>
      <c r="BK300" s="104"/>
      <c r="BL300" s="25"/>
    </row>
    <row r="301" spans="1:64" hidden="1" x14ac:dyDescent="0.25">
      <c r="A301" s="104"/>
      <c r="B301" s="104"/>
      <c r="C301" s="104"/>
      <c r="D301" s="104"/>
      <c r="E301" s="10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c r="AM301" s="104"/>
      <c r="AN301" s="104"/>
      <c r="AO301" s="104"/>
      <c r="AP301" s="104"/>
      <c r="AQ301" s="104"/>
      <c r="AR301" s="104"/>
      <c r="AS301" s="104"/>
      <c r="AT301" s="104"/>
      <c r="AU301" s="104"/>
      <c r="AV301" s="104"/>
      <c r="AW301" s="104"/>
      <c r="AX301" s="104"/>
      <c r="AY301" s="104"/>
      <c r="AZ301" s="104"/>
      <c r="BA301" s="104"/>
      <c r="BB301" s="104"/>
      <c r="BC301" s="104"/>
      <c r="BD301" s="104"/>
      <c r="BE301" s="104"/>
      <c r="BF301" s="104"/>
      <c r="BG301" s="104"/>
      <c r="BH301" s="104"/>
      <c r="BI301" s="104"/>
      <c r="BJ301" s="104"/>
      <c r="BK301" s="104"/>
      <c r="BL301" s="25"/>
    </row>
    <row r="302" spans="1:64" hidden="1" x14ac:dyDescent="0.25">
      <c r="A302" s="104"/>
      <c r="B302" s="104"/>
      <c r="C302" s="104"/>
      <c r="D302" s="104"/>
      <c r="E302" s="10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c r="AM302" s="104"/>
      <c r="AN302" s="104"/>
      <c r="AO302" s="104"/>
      <c r="AP302" s="104"/>
      <c r="AQ302" s="104"/>
      <c r="AR302" s="104"/>
      <c r="AS302" s="104"/>
      <c r="AT302" s="104"/>
      <c r="AU302" s="104"/>
      <c r="AV302" s="104"/>
      <c r="AW302" s="104"/>
      <c r="AX302" s="104"/>
      <c r="AY302" s="104"/>
      <c r="AZ302" s="104"/>
      <c r="BA302" s="104"/>
      <c r="BB302" s="104"/>
      <c r="BC302" s="104"/>
      <c r="BD302" s="104"/>
      <c r="BE302" s="104"/>
      <c r="BF302" s="104"/>
      <c r="BG302" s="104"/>
      <c r="BH302" s="104"/>
      <c r="BI302" s="104"/>
      <c r="BJ302" s="104"/>
      <c r="BK302" s="104"/>
      <c r="BL302" s="25"/>
    </row>
    <row r="303" spans="1:64" hidden="1" x14ac:dyDescent="0.25">
      <c r="A303" s="104"/>
      <c r="B303" s="104"/>
      <c r="C303" s="104"/>
      <c r="D303" s="104"/>
      <c r="E303" s="10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c r="AM303" s="104"/>
      <c r="AN303" s="104"/>
      <c r="AO303" s="104"/>
      <c r="AP303" s="104"/>
      <c r="AQ303" s="104"/>
      <c r="AR303" s="104"/>
      <c r="AS303" s="104"/>
      <c r="AT303" s="104"/>
      <c r="AU303" s="104"/>
      <c r="AV303" s="104"/>
      <c r="AW303" s="104"/>
      <c r="AX303" s="104"/>
      <c r="AY303" s="104"/>
      <c r="AZ303" s="104"/>
      <c r="BA303" s="104"/>
      <c r="BB303" s="104"/>
      <c r="BC303" s="104"/>
      <c r="BD303" s="104"/>
      <c r="BE303" s="104"/>
      <c r="BF303" s="104"/>
      <c r="BG303" s="104"/>
      <c r="BH303" s="104"/>
      <c r="BI303" s="104"/>
      <c r="BJ303" s="104"/>
      <c r="BK303" s="104"/>
      <c r="BL303" s="25"/>
    </row>
    <row r="304" spans="1:64" hidden="1" x14ac:dyDescent="0.25">
      <c r="A304" s="104"/>
      <c r="B304" s="104"/>
      <c r="C304" s="104"/>
      <c r="D304" s="104"/>
      <c r="E304" s="10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c r="AM304" s="104"/>
      <c r="AN304" s="104"/>
      <c r="AO304" s="104"/>
      <c r="AP304" s="104"/>
      <c r="AQ304" s="104"/>
      <c r="AR304" s="104"/>
      <c r="AS304" s="104"/>
      <c r="AT304" s="104"/>
      <c r="AU304" s="104"/>
      <c r="AV304" s="104"/>
      <c r="AW304" s="104"/>
      <c r="AX304" s="104"/>
      <c r="AY304" s="104"/>
      <c r="AZ304" s="104"/>
      <c r="BA304" s="104"/>
      <c r="BB304" s="104"/>
      <c r="BC304" s="104"/>
      <c r="BD304" s="104"/>
      <c r="BE304" s="104"/>
      <c r="BF304" s="104"/>
      <c r="BG304" s="104"/>
      <c r="BH304" s="104"/>
      <c r="BI304" s="104"/>
      <c r="BJ304" s="104"/>
      <c r="BK304" s="104"/>
      <c r="BL304" s="25"/>
    </row>
    <row r="305" spans="1:64" hidden="1" x14ac:dyDescent="0.25">
      <c r="A305" s="104"/>
      <c r="B305" s="104"/>
      <c r="C305" s="104"/>
      <c r="D305" s="104"/>
      <c r="E305" s="10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c r="AM305" s="104"/>
      <c r="AN305" s="104"/>
      <c r="AO305" s="104"/>
      <c r="AP305" s="104"/>
      <c r="AQ305" s="104"/>
      <c r="AR305" s="104"/>
      <c r="AS305" s="104"/>
      <c r="AT305" s="104"/>
      <c r="AU305" s="104"/>
      <c r="AV305" s="104"/>
      <c r="AW305" s="104"/>
      <c r="AX305" s="104"/>
      <c r="AY305" s="104"/>
      <c r="AZ305" s="104"/>
      <c r="BA305" s="104"/>
      <c r="BB305" s="104"/>
      <c r="BC305" s="104"/>
      <c r="BD305" s="104"/>
      <c r="BE305" s="104"/>
      <c r="BF305" s="104"/>
      <c r="BG305" s="104"/>
      <c r="BH305" s="104"/>
      <c r="BI305" s="104"/>
      <c r="BJ305" s="104"/>
      <c r="BK305" s="104"/>
      <c r="BL305" s="25"/>
    </row>
    <row r="306" spans="1:64" hidden="1" x14ac:dyDescent="0.25">
      <c r="A306" s="104"/>
      <c r="B306" s="104"/>
      <c r="C306" s="104"/>
      <c r="D306" s="104"/>
      <c r="E306" s="10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c r="AM306" s="104"/>
      <c r="AN306" s="104"/>
      <c r="AO306" s="104"/>
      <c r="AP306" s="104"/>
      <c r="AQ306" s="104"/>
      <c r="AR306" s="104"/>
      <c r="AS306" s="104"/>
      <c r="AT306" s="104"/>
      <c r="AU306" s="104"/>
      <c r="AV306" s="104"/>
      <c r="AW306" s="104"/>
      <c r="AX306" s="104"/>
      <c r="AY306" s="104"/>
      <c r="AZ306" s="104"/>
      <c r="BA306" s="104"/>
      <c r="BB306" s="104"/>
      <c r="BC306" s="104"/>
      <c r="BD306" s="104"/>
      <c r="BE306" s="104"/>
      <c r="BF306" s="104"/>
      <c r="BG306" s="104"/>
      <c r="BH306" s="104"/>
      <c r="BI306" s="104"/>
      <c r="BJ306" s="104"/>
      <c r="BK306" s="104"/>
      <c r="BL306" s="25"/>
    </row>
    <row r="307" spans="1:64" hidden="1" x14ac:dyDescent="0.25">
      <c r="A307" s="104"/>
      <c r="B307" s="104"/>
      <c r="C307" s="104"/>
      <c r="D307" s="104"/>
      <c r="E307" s="10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c r="AX307" s="104"/>
      <c r="AY307" s="104"/>
      <c r="AZ307" s="104"/>
      <c r="BA307" s="104"/>
      <c r="BB307" s="104"/>
      <c r="BC307" s="104"/>
      <c r="BD307" s="104"/>
      <c r="BE307" s="104"/>
      <c r="BF307" s="104"/>
      <c r="BG307" s="104"/>
      <c r="BH307" s="104"/>
      <c r="BI307" s="104"/>
      <c r="BJ307" s="104"/>
      <c r="BK307" s="104"/>
      <c r="BL307" s="25"/>
    </row>
    <row r="308" spans="1:64" hidden="1" x14ac:dyDescent="0.25">
      <c r="A308" s="104"/>
      <c r="B308" s="104"/>
      <c r="C308" s="104"/>
      <c r="D308" s="104"/>
      <c r="E308" s="10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c r="AM308" s="104"/>
      <c r="AN308" s="104"/>
      <c r="AO308" s="104"/>
      <c r="AP308" s="104"/>
      <c r="AQ308" s="104"/>
      <c r="AR308" s="104"/>
      <c r="AS308" s="104"/>
      <c r="AT308" s="104"/>
      <c r="AU308" s="104"/>
      <c r="AV308" s="104"/>
      <c r="AW308" s="104"/>
      <c r="AX308" s="104"/>
      <c r="AY308" s="104"/>
      <c r="AZ308" s="104"/>
      <c r="BA308" s="104"/>
      <c r="BB308" s="104"/>
      <c r="BC308" s="104"/>
      <c r="BD308" s="104"/>
      <c r="BE308" s="104"/>
      <c r="BF308" s="104"/>
      <c r="BG308" s="104"/>
      <c r="BH308" s="104"/>
      <c r="BI308" s="104"/>
      <c r="BJ308" s="104"/>
      <c r="BK308" s="104"/>
      <c r="BL308" s="25"/>
    </row>
    <row r="309" spans="1:64" hidden="1" x14ac:dyDescent="0.25">
      <c r="A309" s="104"/>
      <c r="B309" s="104"/>
      <c r="C309" s="104"/>
      <c r="D309" s="104"/>
      <c r="E309" s="104"/>
      <c r="F309" s="104"/>
      <c r="G309" s="104"/>
      <c r="H309" s="104"/>
      <c r="I309" s="104"/>
      <c r="J309" s="104"/>
      <c r="K309" s="104"/>
      <c r="L309" s="104"/>
      <c r="M309" s="104"/>
      <c r="N309" s="104"/>
      <c r="O309" s="104"/>
      <c r="P309" s="104"/>
      <c r="Q309" s="104"/>
      <c r="R309" s="104"/>
      <c r="S309" s="104"/>
      <c r="T309" s="104"/>
      <c r="U309" s="104"/>
      <c r="V309" s="104"/>
      <c r="W309" s="104"/>
      <c r="X309" s="104"/>
      <c r="Y309" s="104"/>
      <c r="Z309" s="104"/>
      <c r="AA309" s="104"/>
      <c r="AB309" s="104"/>
      <c r="AC309" s="104"/>
      <c r="AD309" s="104"/>
      <c r="AE309" s="104"/>
      <c r="AF309" s="104"/>
      <c r="AG309" s="104"/>
      <c r="AH309" s="104"/>
      <c r="AI309" s="104"/>
      <c r="AJ309" s="104"/>
      <c r="AK309" s="104"/>
      <c r="AL309" s="104"/>
      <c r="AM309" s="104"/>
      <c r="AN309" s="104"/>
      <c r="AO309" s="104"/>
      <c r="AP309" s="104"/>
      <c r="AQ309" s="104"/>
      <c r="AR309" s="104"/>
      <c r="AS309" s="104"/>
      <c r="AT309" s="104"/>
      <c r="AU309" s="104"/>
      <c r="AV309" s="104"/>
      <c r="AW309" s="104"/>
      <c r="AX309" s="104"/>
      <c r="AY309" s="104"/>
      <c r="AZ309" s="104"/>
      <c r="BA309" s="104"/>
      <c r="BB309" s="104"/>
      <c r="BC309" s="104"/>
      <c r="BD309" s="104"/>
      <c r="BE309" s="104"/>
      <c r="BF309" s="104"/>
      <c r="BG309" s="104"/>
      <c r="BH309" s="104"/>
      <c r="BI309" s="104"/>
      <c r="BJ309" s="104"/>
      <c r="BK309" s="104"/>
      <c r="BL309" s="25"/>
    </row>
    <row r="310" spans="1:64" hidden="1" x14ac:dyDescent="0.25">
      <c r="A310" s="104"/>
      <c r="B310" s="104"/>
      <c r="C310" s="104"/>
      <c r="D310" s="104"/>
      <c r="E310" s="10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c r="AM310" s="104"/>
      <c r="AN310" s="104"/>
      <c r="AO310" s="104"/>
      <c r="AP310" s="104"/>
      <c r="AQ310" s="104"/>
      <c r="AR310" s="104"/>
      <c r="AS310" s="104"/>
      <c r="AT310" s="104"/>
      <c r="AU310" s="104"/>
      <c r="AV310" s="104"/>
      <c r="AW310" s="104"/>
      <c r="AX310" s="104"/>
      <c r="AY310" s="104"/>
      <c r="AZ310" s="104"/>
      <c r="BA310" s="104"/>
      <c r="BB310" s="104"/>
      <c r="BC310" s="104"/>
      <c r="BD310" s="104"/>
      <c r="BE310" s="104"/>
      <c r="BF310" s="104"/>
      <c r="BG310" s="104"/>
      <c r="BH310" s="104"/>
      <c r="BI310" s="104"/>
      <c r="BJ310" s="104"/>
      <c r="BK310" s="104"/>
      <c r="BL310" s="25"/>
    </row>
    <row r="311" spans="1:64" hidden="1" x14ac:dyDescent="0.25">
      <c r="A311" s="104"/>
      <c r="B311" s="104"/>
      <c r="C311" s="104"/>
      <c r="D311" s="104"/>
      <c r="E311" s="10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c r="AM311" s="104"/>
      <c r="AN311" s="104"/>
      <c r="AO311" s="104"/>
      <c r="AP311" s="104"/>
      <c r="AQ311" s="104"/>
      <c r="AR311" s="104"/>
      <c r="AS311" s="104"/>
      <c r="AT311" s="104"/>
      <c r="AU311" s="104"/>
      <c r="AV311" s="104"/>
      <c r="AW311" s="104"/>
      <c r="AX311" s="104"/>
      <c r="AY311" s="104"/>
      <c r="AZ311" s="104"/>
      <c r="BA311" s="104"/>
      <c r="BB311" s="104"/>
      <c r="BC311" s="104"/>
      <c r="BD311" s="104"/>
      <c r="BE311" s="104"/>
      <c r="BF311" s="104"/>
      <c r="BG311" s="104"/>
      <c r="BH311" s="104"/>
      <c r="BI311" s="104"/>
      <c r="BJ311" s="104"/>
      <c r="BK311" s="104"/>
      <c r="BL311" s="25"/>
    </row>
    <row r="312" spans="1:64" hidden="1" x14ac:dyDescent="0.25">
      <c r="A312" s="104"/>
      <c r="B312" s="104"/>
      <c r="C312" s="104"/>
      <c r="D312" s="104"/>
      <c r="E312" s="10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c r="AM312" s="104"/>
      <c r="AN312" s="104"/>
      <c r="AO312" s="104"/>
      <c r="AP312" s="104"/>
      <c r="AQ312" s="104"/>
      <c r="AR312" s="104"/>
      <c r="AS312" s="104"/>
      <c r="AT312" s="104"/>
      <c r="AU312" s="104"/>
      <c r="AV312" s="104"/>
      <c r="AW312" s="104"/>
      <c r="AX312" s="104"/>
      <c r="AY312" s="104"/>
      <c r="AZ312" s="104"/>
      <c r="BA312" s="104"/>
      <c r="BB312" s="104"/>
      <c r="BC312" s="104"/>
      <c r="BD312" s="104"/>
      <c r="BE312" s="104"/>
      <c r="BF312" s="104"/>
      <c r="BG312" s="104"/>
      <c r="BH312" s="104"/>
      <c r="BI312" s="104"/>
      <c r="BJ312" s="104"/>
      <c r="BK312" s="104"/>
      <c r="BL312" s="25"/>
    </row>
    <row r="313" spans="1:64" hidden="1" x14ac:dyDescent="0.25">
      <c r="A313" s="104"/>
      <c r="B313" s="104"/>
      <c r="C313" s="104"/>
      <c r="D313" s="104"/>
      <c r="E313" s="10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c r="AM313" s="104"/>
      <c r="AN313" s="104"/>
      <c r="AO313" s="104"/>
      <c r="AP313" s="104"/>
      <c r="AQ313" s="104"/>
      <c r="AR313" s="104"/>
      <c r="AS313" s="104"/>
      <c r="AT313" s="104"/>
      <c r="AU313" s="104"/>
      <c r="AV313" s="104"/>
      <c r="AW313" s="104"/>
      <c r="AX313" s="104"/>
      <c r="AY313" s="104"/>
      <c r="AZ313" s="104"/>
      <c r="BA313" s="104"/>
      <c r="BB313" s="104"/>
      <c r="BC313" s="104"/>
      <c r="BD313" s="104"/>
      <c r="BE313" s="104"/>
      <c r="BF313" s="104"/>
      <c r="BG313" s="104"/>
      <c r="BH313" s="104"/>
      <c r="BI313" s="104"/>
      <c r="BJ313" s="104"/>
      <c r="BK313" s="104"/>
      <c r="BL313" s="25"/>
    </row>
    <row r="314" spans="1:64" hidden="1" x14ac:dyDescent="0.25">
      <c r="A314" s="104"/>
      <c r="B314" s="104"/>
      <c r="C314" s="104"/>
      <c r="D314" s="104"/>
      <c r="E314" s="10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c r="AM314" s="104"/>
      <c r="AN314" s="104"/>
      <c r="AO314" s="104"/>
      <c r="AP314" s="104"/>
      <c r="AQ314" s="104"/>
      <c r="AR314" s="104"/>
      <c r="AS314" s="104"/>
      <c r="AT314" s="104"/>
      <c r="AU314" s="104"/>
      <c r="AV314" s="104"/>
      <c r="AW314" s="104"/>
      <c r="AX314" s="104"/>
      <c r="AY314" s="104"/>
      <c r="AZ314" s="104"/>
      <c r="BA314" s="104"/>
      <c r="BB314" s="104"/>
      <c r="BC314" s="104"/>
      <c r="BD314" s="104"/>
      <c r="BE314" s="104"/>
      <c r="BF314" s="104"/>
      <c r="BG314" s="104"/>
      <c r="BH314" s="104"/>
      <c r="BI314" s="104"/>
      <c r="BJ314" s="104"/>
      <c r="BK314" s="104"/>
      <c r="BL314" s="25"/>
    </row>
    <row r="315" spans="1:64" hidden="1" x14ac:dyDescent="0.25">
      <c r="A315" s="104"/>
      <c r="B315" s="104"/>
      <c r="C315" s="104"/>
      <c r="D315" s="104"/>
      <c r="E315" s="10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c r="AM315" s="104"/>
      <c r="AN315" s="104"/>
      <c r="AO315" s="104"/>
      <c r="AP315" s="104"/>
      <c r="AQ315" s="104"/>
      <c r="AR315" s="104"/>
      <c r="AS315" s="104"/>
      <c r="AT315" s="104"/>
      <c r="AU315" s="104"/>
      <c r="AV315" s="104"/>
      <c r="AW315" s="104"/>
      <c r="AX315" s="104"/>
      <c r="AY315" s="104"/>
      <c r="AZ315" s="104"/>
      <c r="BA315" s="104"/>
      <c r="BB315" s="104"/>
      <c r="BC315" s="104"/>
      <c r="BD315" s="104"/>
      <c r="BE315" s="104"/>
      <c r="BF315" s="104"/>
      <c r="BG315" s="104"/>
      <c r="BH315" s="104"/>
      <c r="BI315" s="104"/>
      <c r="BJ315" s="104"/>
      <c r="BK315" s="104"/>
      <c r="BL315" s="25"/>
    </row>
    <row r="316" spans="1:64" hidden="1" x14ac:dyDescent="0.25">
      <c r="A316" s="104"/>
      <c r="B316" s="104"/>
      <c r="C316" s="104"/>
      <c r="D316" s="104"/>
      <c r="E316" s="10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c r="AM316" s="104"/>
      <c r="AN316" s="104"/>
      <c r="AO316" s="104"/>
      <c r="AP316" s="104"/>
      <c r="AQ316" s="104"/>
      <c r="AR316" s="104"/>
      <c r="AS316" s="104"/>
      <c r="AT316" s="104"/>
      <c r="AU316" s="104"/>
      <c r="AV316" s="104"/>
      <c r="AW316" s="104"/>
      <c r="AX316" s="104"/>
      <c r="AY316" s="104"/>
      <c r="AZ316" s="104"/>
      <c r="BA316" s="104"/>
      <c r="BB316" s="104"/>
      <c r="BC316" s="104"/>
      <c r="BD316" s="104"/>
      <c r="BE316" s="104"/>
      <c r="BF316" s="104"/>
      <c r="BG316" s="104"/>
      <c r="BH316" s="104"/>
      <c r="BI316" s="104"/>
      <c r="BJ316" s="104"/>
      <c r="BK316" s="104"/>
      <c r="BL316" s="25"/>
    </row>
    <row r="317" spans="1:64" hidden="1" x14ac:dyDescent="0.25">
      <c r="A317" s="104"/>
      <c r="B317" s="104"/>
      <c r="C317" s="104"/>
      <c r="D317" s="104"/>
      <c r="E317" s="10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c r="AM317" s="104"/>
      <c r="AN317" s="104"/>
      <c r="AO317" s="104"/>
      <c r="AP317" s="104"/>
      <c r="AQ317" s="104"/>
      <c r="AR317" s="104"/>
      <c r="AS317" s="104"/>
      <c r="AT317" s="104"/>
      <c r="AU317" s="104"/>
      <c r="AV317" s="104"/>
      <c r="AW317" s="104"/>
      <c r="AX317" s="104"/>
      <c r="AY317" s="104"/>
      <c r="AZ317" s="104"/>
      <c r="BA317" s="104"/>
      <c r="BB317" s="104"/>
      <c r="BC317" s="104"/>
      <c r="BD317" s="104"/>
      <c r="BE317" s="104"/>
      <c r="BF317" s="104"/>
      <c r="BG317" s="104"/>
      <c r="BH317" s="104"/>
      <c r="BI317" s="104"/>
      <c r="BJ317" s="104"/>
      <c r="BK317" s="104"/>
      <c r="BL317" s="25"/>
    </row>
    <row r="318" spans="1:64" hidden="1" x14ac:dyDescent="0.25">
      <c r="A318" s="104"/>
      <c r="B318" s="104"/>
      <c r="C318" s="104"/>
      <c r="D318" s="104"/>
      <c r="E318" s="10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c r="AM318" s="104"/>
      <c r="AN318" s="104"/>
      <c r="AO318" s="104"/>
      <c r="AP318" s="104"/>
      <c r="AQ318" s="104"/>
      <c r="AR318" s="104"/>
      <c r="AS318" s="104"/>
      <c r="AT318" s="104"/>
      <c r="AU318" s="104"/>
      <c r="AV318" s="104"/>
      <c r="AW318" s="104"/>
      <c r="AX318" s="104"/>
      <c r="AY318" s="104"/>
      <c r="AZ318" s="104"/>
      <c r="BA318" s="104"/>
      <c r="BB318" s="104"/>
      <c r="BC318" s="104"/>
      <c r="BD318" s="104"/>
      <c r="BE318" s="104"/>
      <c r="BF318" s="104"/>
      <c r="BG318" s="104"/>
      <c r="BH318" s="104"/>
      <c r="BI318" s="104"/>
      <c r="BJ318" s="104"/>
      <c r="BK318" s="104"/>
      <c r="BL318" s="25"/>
    </row>
    <row r="319" spans="1:64" hidden="1" x14ac:dyDescent="0.25">
      <c r="A319" s="104"/>
      <c r="B319" s="104"/>
      <c r="C319" s="104"/>
      <c r="D319" s="104"/>
      <c r="E319" s="10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c r="AM319" s="104"/>
      <c r="AN319" s="104"/>
      <c r="AO319" s="104"/>
      <c r="AP319" s="104"/>
      <c r="AQ319" s="104"/>
      <c r="AR319" s="104"/>
      <c r="AS319" s="104"/>
      <c r="AT319" s="104"/>
      <c r="AU319" s="104"/>
      <c r="AV319" s="104"/>
      <c r="AW319" s="104"/>
      <c r="AX319" s="104"/>
      <c r="AY319" s="104"/>
      <c r="AZ319" s="104"/>
      <c r="BA319" s="104"/>
      <c r="BB319" s="104"/>
      <c r="BC319" s="104"/>
      <c r="BD319" s="104"/>
      <c r="BE319" s="104"/>
      <c r="BF319" s="104"/>
      <c r="BG319" s="104"/>
      <c r="BH319" s="104"/>
      <c r="BI319" s="104"/>
      <c r="BJ319" s="104"/>
      <c r="BK319" s="104"/>
      <c r="BL319" s="25"/>
    </row>
    <row r="320" spans="1:64" hidden="1" x14ac:dyDescent="0.25">
      <c r="A320" s="104"/>
      <c r="B320" s="104"/>
      <c r="C320" s="104"/>
      <c r="D320" s="104"/>
      <c r="E320" s="10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c r="AM320" s="104"/>
      <c r="AN320" s="104"/>
      <c r="AO320" s="104"/>
      <c r="AP320" s="104"/>
      <c r="AQ320" s="104"/>
      <c r="AR320" s="104"/>
      <c r="AS320" s="104"/>
      <c r="AT320" s="104"/>
      <c r="AU320" s="104"/>
      <c r="AV320" s="104"/>
      <c r="AW320" s="104"/>
      <c r="AX320" s="104"/>
      <c r="AY320" s="104"/>
      <c r="AZ320" s="104"/>
      <c r="BA320" s="104"/>
      <c r="BB320" s="104"/>
      <c r="BC320" s="104"/>
      <c r="BD320" s="104"/>
      <c r="BE320" s="104"/>
      <c r="BF320" s="104"/>
      <c r="BG320" s="104"/>
      <c r="BH320" s="104"/>
      <c r="BI320" s="104"/>
      <c r="BJ320" s="104"/>
      <c r="BK320" s="104"/>
      <c r="BL320" s="25"/>
    </row>
    <row r="321" spans="64:64" x14ac:dyDescent="0.25">
      <c r="BL321" s="26"/>
    </row>
    <row r="322" spans="64:64" x14ac:dyDescent="0.25">
      <c r="BL322" s="26"/>
    </row>
    <row r="323" spans="64:64" x14ac:dyDescent="0.25">
      <c r="BL323" s="26"/>
    </row>
    <row r="324" spans="64:64" x14ac:dyDescent="0.25">
      <c r="BL324" s="26"/>
    </row>
    <row r="325" spans="64:64" x14ac:dyDescent="0.25">
      <c r="BL325" s="26"/>
    </row>
    <row r="326" spans="64:64" x14ac:dyDescent="0.25">
      <c r="BL326" s="26"/>
    </row>
    <row r="327" spans="64:64" x14ac:dyDescent="0.25">
      <c r="BL327" s="26"/>
    </row>
    <row r="328" spans="64:64" x14ac:dyDescent="0.25">
      <c r="BL328" s="26"/>
    </row>
    <row r="329" spans="64:64" x14ac:dyDescent="0.25">
      <c r="BL329" s="26"/>
    </row>
    <row r="330" spans="64:64" x14ac:dyDescent="0.25">
      <c r="BL330" s="26"/>
    </row>
    <row r="331" spans="64:64" x14ac:dyDescent="0.25">
      <c r="BL331" s="26"/>
    </row>
    <row r="332" spans="64:64" x14ac:dyDescent="0.25">
      <c r="BL332" s="26"/>
    </row>
    <row r="333" spans="64:64" x14ac:dyDescent="0.25">
      <c r="BL333" s="26"/>
    </row>
    <row r="334" spans="64:64" x14ac:dyDescent="0.25">
      <c r="BL334" s="26"/>
    </row>
    <row r="335" spans="64:64" x14ac:dyDescent="0.25">
      <c r="BL335" s="26"/>
    </row>
    <row r="336" spans="64:64" x14ac:dyDescent="0.25">
      <c r="BL336" s="26"/>
    </row>
    <row r="337" spans="64:64" x14ac:dyDescent="0.25">
      <c r="BL337" s="26"/>
    </row>
    <row r="338" spans="64:64" x14ac:dyDescent="0.25">
      <c r="BL338" s="26"/>
    </row>
    <row r="339" spans="64:64" x14ac:dyDescent="0.25">
      <c r="BL339" s="26"/>
    </row>
    <row r="340" spans="64:64" x14ac:dyDescent="0.25">
      <c r="BL340" s="26"/>
    </row>
    <row r="341" spans="64:64" x14ac:dyDescent="0.25">
      <c r="BL341" s="26"/>
    </row>
    <row r="342" spans="64:64" x14ac:dyDescent="0.25">
      <c r="BL342" s="26"/>
    </row>
    <row r="343" spans="64:64" x14ac:dyDescent="0.25">
      <c r="BL343" s="26"/>
    </row>
    <row r="344" spans="64:64" x14ac:dyDescent="0.25">
      <c r="BL344" s="26"/>
    </row>
    <row r="345" spans="64:64" x14ac:dyDescent="0.25">
      <c r="BL345" s="26"/>
    </row>
    <row r="346" spans="64:64" x14ac:dyDescent="0.25">
      <c r="BL346" s="26"/>
    </row>
    <row r="347" spans="64:64" x14ac:dyDescent="0.25">
      <c r="BL347" s="26"/>
    </row>
    <row r="348" spans="64:64" x14ac:dyDescent="0.25">
      <c r="BL348" s="26"/>
    </row>
    <row r="349" spans="64:64" x14ac:dyDescent="0.25">
      <c r="BL349" s="26"/>
    </row>
    <row r="350" spans="64:64" x14ac:dyDescent="0.25">
      <c r="BL350" s="26"/>
    </row>
    <row r="351" spans="64:64" x14ac:dyDescent="0.25">
      <c r="BL351" s="26"/>
    </row>
    <row r="352" spans="64:64" x14ac:dyDescent="0.25">
      <c r="BL352" s="26"/>
    </row>
    <row r="353" spans="64:64" x14ac:dyDescent="0.25">
      <c r="BL353" s="26"/>
    </row>
    <row r="354" spans="64:64" x14ac:dyDescent="0.25">
      <c r="BL354" s="26"/>
    </row>
    <row r="355" spans="64:64" x14ac:dyDescent="0.25">
      <c r="BL355" s="26"/>
    </row>
    <row r="356" spans="64:64" x14ac:dyDescent="0.25">
      <c r="BL356" s="26"/>
    </row>
    <row r="357" spans="64:64" x14ac:dyDescent="0.25">
      <c r="BL357" s="26"/>
    </row>
    <row r="358" spans="64:64" x14ac:dyDescent="0.25">
      <c r="BL358" s="26"/>
    </row>
    <row r="359" spans="64:64" x14ac:dyDescent="0.25">
      <c r="BL359" s="26"/>
    </row>
    <row r="360" spans="64:64" x14ac:dyDescent="0.25">
      <c r="BL360" s="26"/>
    </row>
    <row r="361" spans="64:64" x14ac:dyDescent="0.25">
      <c r="BL361" s="26"/>
    </row>
    <row r="362" spans="64:64" x14ac:dyDescent="0.25">
      <c r="BL362" s="26"/>
    </row>
    <row r="363" spans="64:64" x14ac:dyDescent="0.25">
      <c r="BL363" s="26"/>
    </row>
    <row r="364" spans="64:64" x14ac:dyDescent="0.25">
      <c r="BL364" s="26"/>
    </row>
    <row r="365" spans="64:64" x14ac:dyDescent="0.25">
      <c r="BL365" s="26"/>
    </row>
    <row r="366" spans="64:64" x14ac:dyDescent="0.25">
      <c r="BL366" s="26"/>
    </row>
    <row r="367" spans="64:64" x14ac:dyDescent="0.25">
      <c r="BL367" s="26"/>
    </row>
    <row r="368" spans="64:64" x14ac:dyDescent="0.25">
      <c r="BL368" s="26"/>
    </row>
    <row r="369" spans="64:64" x14ac:dyDescent="0.25">
      <c r="BL369" s="26"/>
    </row>
    <row r="370" spans="64:64" x14ac:dyDescent="0.25">
      <c r="BL370" s="26"/>
    </row>
    <row r="371" spans="64:64" x14ac:dyDescent="0.25">
      <c r="BL371" s="26"/>
    </row>
    <row r="372" spans="64:64" x14ac:dyDescent="0.25">
      <c r="BL372" s="26"/>
    </row>
    <row r="373" spans="64:64" x14ac:dyDescent="0.25">
      <c r="BL373" s="26"/>
    </row>
    <row r="374" spans="64:64" x14ac:dyDescent="0.25">
      <c r="BL374" s="26"/>
    </row>
    <row r="375" spans="64:64" x14ac:dyDescent="0.25">
      <c r="BL375" s="26"/>
    </row>
    <row r="376" spans="64:64" x14ac:dyDescent="0.25">
      <c r="BL376" s="26"/>
    </row>
    <row r="377" spans="64:64" x14ac:dyDescent="0.25">
      <c r="BL377" s="26"/>
    </row>
    <row r="378" spans="64:64" x14ac:dyDescent="0.25">
      <c r="BL378" s="26"/>
    </row>
    <row r="379" spans="64:64" x14ac:dyDescent="0.25">
      <c r="BL379" s="26"/>
    </row>
    <row r="380" spans="64:64" x14ac:dyDescent="0.25">
      <c r="BL380" s="26"/>
    </row>
    <row r="381" spans="64:64" x14ac:dyDescent="0.25">
      <c r="BL381" s="26"/>
    </row>
    <row r="382" spans="64:64" x14ac:dyDescent="0.25">
      <c r="BL382" s="26"/>
    </row>
    <row r="383" spans="64:64" x14ac:dyDescent="0.25">
      <c r="BL383" s="26"/>
    </row>
    <row r="384" spans="64:64" x14ac:dyDescent="0.25">
      <c r="BL384" s="26"/>
    </row>
    <row r="385" spans="64:64" x14ac:dyDescent="0.25">
      <c r="BL385" s="26"/>
    </row>
    <row r="386" spans="64:64" x14ac:dyDescent="0.25">
      <c r="BL386" s="26"/>
    </row>
    <row r="387" spans="64:64" x14ac:dyDescent="0.25">
      <c r="BL387" s="26"/>
    </row>
    <row r="388" spans="64:64" x14ac:dyDescent="0.25">
      <c r="BL388" s="26"/>
    </row>
    <row r="389" spans="64:64" x14ac:dyDescent="0.25">
      <c r="BL389" s="26"/>
    </row>
    <row r="390" spans="64:64" x14ac:dyDescent="0.25">
      <c r="BL390" s="26"/>
    </row>
    <row r="391" spans="64:64" x14ac:dyDescent="0.25">
      <c r="BL391" s="26"/>
    </row>
    <row r="392" spans="64:64" x14ac:dyDescent="0.25">
      <c r="BL392" s="26"/>
    </row>
    <row r="393" spans="64:64" x14ac:dyDescent="0.25">
      <c r="BL393" s="26"/>
    </row>
    <row r="394" spans="64:64" x14ac:dyDescent="0.25">
      <c r="BL394" s="26"/>
    </row>
    <row r="395" spans="64:64" x14ac:dyDescent="0.25">
      <c r="BL395" s="26"/>
    </row>
    <row r="396" spans="64:64" x14ac:dyDescent="0.25">
      <c r="BL396" s="26"/>
    </row>
    <row r="397" spans="64:64" x14ac:dyDescent="0.25">
      <c r="BL397" s="26"/>
    </row>
    <row r="398" spans="64:64" x14ac:dyDescent="0.25">
      <c r="BL398" s="26"/>
    </row>
    <row r="399" spans="64:64" x14ac:dyDescent="0.25">
      <c r="BL399" s="26"/>
    </row>
    <row r="400" spans="64:64" x14ac:dyDescent="0.25">
      <c r="BL400" s="26"/>
    </row>
    <row r="401" spans="64:64" x14ac:dyDescent="0.25">
      <c r="BL401" s="26"/>
    </row>
    <row r="402" spans="64:64" x14ac:dyDescent="0.25">
      <c r="BL402" s="26"/>
    </row>
    <row r="403" spans="64:64" x14ac:dyDescent="0.25">
      <c r="BL403" s="26"/>
    </row>
    <row r="404" spans="64:64" x14ac:dyDescent="0.25">
      <c r="BL404" s="26"/>
    </row>
    <row r="405" spans="64:64" x14ac:dyDescent="0.25">
      <c r="BL405" s="26"/>
    </row>
    <row r="406" spans="64:64" x14ac:dyDescent="0.25">
      <c r="BL406" s="26"/>
    </row>
    <row r="407" spans="64:64" x14ac:dyDescent="0.25">
      <c r="BL407" s="26"/>
    </row>
    <row r="408" spans="64:64" x14ac:dyDescent="0.25">
      <c r="BL408" s="26"/>
    </row>
    <row r="409" spans="64:64" x14ac:dyDescent="0.25">
      <c r="BL409" s="26"/>
    </row>
    <row r="410" spans="64:64" x14ac:dyDescent="0.25">
      <c r="BL410" s="26"/>
    </row>
    <row r="411" spans="64:64" x14ac:dyDescent="0.25">
      <c r="BL411" s="26"/>
    </row>
    <row r="412" spans="64:64" x14ac:dyDescent="0.25">
      <c r="BL412" s="26"/>
    </row>
  </sheetData>
  <sheetProtection password="C750" sheet="1" objects="1" scenarios="1" selectLockedCells="1"/>
  <conditionalFormatting sqref="H156">
    <cfRule type="expression" dxfId="528" priority="2667">
      <formula>(MAX(H157:H160)-MIN(H157:H160))&gt;$B$3</formula>
    </cfRule>
  </conditionalFormatting>
  <conditionalFormatting sqref="Z156">
    <cfRule type="expression" dxfId="527" priority="2666">
      <formula>(MAX(Z157:Z160)-MIN(Z157:Z160))&gt;$B$3</formula>
    </cfRule>
  </conditionalFormatting>
  <conditionalFormatting sqref="AF156">
    <cfRule type="expression" dxfId="526" priority="2665">
      <formula>(MAX(AF157:AF160)-MIN(AF157:AF160))&gt;$B$3</formula>
    </cfRule>
  </conditionalFormatting>
  <conditionalFormatting sqref="T156">
    <cfRule type="expression" dxfId="525" priority="2664">
      <formula>(MAX(T157:T160)-MIN(T157:T160))&gt;$B$3</formula>
    </cfRule>
  </conditionalFormatting>
  <conditionalFormatting sqref="N156">
    <cfRule type="expression" dxfId="524" priority="2663">
      <formula>(MAX(N157:N160)-MIN(N157:N160))&gt;$B$3</formula>
    </cfRule>
  </conditionalFormatting>
  <conditionalFormatting sqref="H161">
    <cfRule type="expression" dxfId="523" priority="2662">
      <formula>(MAX(H162:H165)-MIN(H162:H165))&gt;$B$3</formula>
    </cfRule>
  </conditionalFormatting>
  <conditionalFormatting sqref="Z161">
    <cfRule type="expression" dxfId="522" priority="2661">
      <formula>(MAX(Z162:Z165)-MIN(Z162:Z165))&gt;$B$3</formula>
    </cfRule>
  </conditionalFormatting>
  <conditionalFormatting sqref="AF161">
    <cfRule type="expression" dxfId="521" priority="2660">
      <formula>(MAX(AF162:AF165)-MIN(AF162:AF165))&gt;$B$3</formula>
    </cfRule>
  </conditionalFormatting>
  <conditionalFormatting sqref="T161">
    <cfRule type="expression" dxfId="520" priority="2659">
      <formula>(MAX(T162:T165)-MIN(T162:T165))&gt;$B$3</formula>
    </cfRule>
  </conditionalFormatting>
  <conditionalFormatting sqref="N161">
    <cfRule type="expression" dxfId="519" priority="2658">
      <formula>(MAX(N162:N165)-MIN(N162:N165))&gt;$B$3</formula>
    </cfRule>
  </conditionalFormatting>
  <conditionalFormatting sqref="H166">
    <cfRule type="expression" dxfId="518" priority="2657">
      <formula>(MAX(H167:H170)-MIN(H167:H170))&gt;$B$3</formula>
    </cfRule>
  </conditionalFormatting>
  <conditionalFormatting sqref="Z166">
    <cfRule type="expression" dxfId="517" priority="2656">
      <formula>(MAX(Z167:Z170)-MIN(Z167:Z170))&gt;$B$3</formula>
    </cfRule>
  </conditionalFormatting>
  <conditionalFormatting sqref="AF166">
    <cfRule type="expression" dxfId="516" priority="2655">
      <formula>(MAX(AF167:AF170)-MIN(AF167:AF170))&gt;$B$3</formula>
    </cfRule>
  </conditionalFormatting>
  <conditionalFormatting sqref="T166">
    <cfRule type="expression" dxfId="515" priority="2654">
      <formula>(MAX(T167:T170)-MIN(T167:T170))&gt;$B$3</formula>
    </cfRule>
  </conditionalFormatting>
  <conditionalFormatting sqref="N166">
    <cfRule type="expression" dxfId="514" priority="2653">
      <formula>(MAX(N167:N170)-MIN(N167:N170))&gt;$B$3</formula>
    </cfRule>
  </conditionalFormatting>
  <conditionalFormatting sqref="H171">
    <cfRule type="expression" dxfId="513" priority="2652">
      <formula>(MAX(H172:H175)-MIN(H172:H175))&gt;$B$3</formula>
    </cfRule>
  </conditionalFormatting>
  <conditionalFormatting sqref="Z171">
    <cfRule type="expression" dxfId="512" priority="2651">
      <formula>(MAX(Z172:Z175)-MIN(Z172:Z175))&gt;$B$3</formula>
    </cfRule>
  </conditionalFormatting>
  <conditionalFormatting sqref="AF171">
    <cfRule type="expression" dxfId="511" priority="2650">
      <formula>(MAX(AF172:AF175)-MIN(AF172:AF175))&gt;$B$3</formula>
    </cfRule>
  </conditionalFormatting>
  <conditionalFormatting sqref="T171">
    <cfRule type="expression" dxfId="510" priority="2649">
      <formula>(MAX(T172:T175)-MIN(T172:T175))&gt;$B$3</formula>
    </cfRule>
  </conditionalFormatting>
  <conditionalFormatting sqref="N171">
    <cfRule type="expression" dxfId="509" priority="2648">
      <formula>(MAX(N172:N175)-MIN(N172:N175))&gt;$B$3</formula>
    </cfRule>
  </conditionalFormatting>
  <conditionalFormatting sqref="H176">
    <cfRule type="expression" dxfId="508" priority="2647">
      <formula>(MAX(H177:H180)-MIN(H177:H180))&gt;$B$3</formula>
    </cfRule>
  </conditionalFormatting>
  <conditionalFormatting sqref="Z176">
    <cfRule type="expression" dxfId="507" priority="2646">
      <formula>(MAX(Z177:Z180)-MIN(Z177:Z180))&gt;$B$3</formula>
    </cfRule>
  </conditionalFormatting>
  <conditionalFormatting sqref="AF176">
    <cfRule type="expression" dxfId="506" priority="2645">
      <formula>(MAX(AF177:AF180)-MIN(AF177:AF180))&gt;$B$3</formula>
    </cfRule>
  </conditionalFormatting>
  <conditionalFormatting sqref="T176">
    <cfRule type="expression" dxfId="505" priority="2644">
      <formula>(MAX(T177:T180)-MIN(T177:T180))&gt;$B$3</formula>
    </cfRule>
  </conditionalFormatting>
  <conditionalFormatting sqref="N176">
    <cfRule type="expression" dxfId="504" priority="2643">
      <formula>(MAX(N177:N180)-MIN(N177:N180))&gt;$B$3</formula>
    </cfRule>
  </conditionalFormatting>
  <conditionalFormatting sqref="H181">
    <cfRule type="expression" dxfId="503" priority="2642">
      <formula>(MAX(H182:H185)-MIN(H182:H185))&gt;$B$3</formula>
    </cfRule>
  </conditionalFormatting>
  <conditionalFormatting sqref="Z181">
    <cfRule type="expression" dxfId="502" priority="2641">
      <formula>(MAX(Z182:Z185)-MIN(Z182:Z185))&gt;$B$3</formula>
    </cfRule>
  </conditionalFormatting>
  <conditionalFormatting sqref="AF181">
    <cfRule type="expression" dxfId="501" priority="2640">
      <formula>(MAX(AF182:AF185)-MIN(AF182:AF185))&gt;$B$3</formula>
    </cfRule>
  </conditionalFormatting>
  <conditionalFormatting sqref="T181">
    <cfRule type="expression" dxfId="500" priority="2639">
      <formula>(MAX(T182:T185)-MIN(T182:T185))&gt;$B$3</formula>
    </cfRule>
  </conditionalFormatting>
  <conditionalFormatting sqref="N181">
    <cfRule type="expression" dxfId="499" priority="2638">
      <formula>(MAX(N182:N185)-MIN(N182:N185))&gt;$B$3</formula>
    </cfRule>
  </conditionalFormatting>
  <conditionalFormatting sqref="H186">
    <cfRule type="expression" dxfId="498" priority="2637">
      <formula>(MAX(H187:H190)-MIN(H187:H190))&gt;$B$3</formula>
    </cfRule>
  </conditionalFormatting>
  <conditionalFormatting sqref="Z186">
    <cfRule type="expression" dxfId="497" priority="2636">
      <formula>(MAX(Z187:Z190)-MIN(Z187:Z190))&gt;$B$3</formula>
    </cfRule>
  </conditionalFormatting>
  <conditionalFormatting sqref="AF186">
    <cfRule type="expression" dxfId="496" priority="2635">
      <formula>(MAX(AF187:AF190)-MIN(AF187:AF190))&gt;$B$3</formula>
    </cfRule>
  </conditionalFormatting>
  <conditionalFormatting sqref="T186">
    <cfRule type="expression" dxfId="495" priority="2634">
      <formula>(MAX(T187:T190)-MIN(T187:T190))&gt;$B$3</formula>
    </cfRule>
  </conditionalFormatting>
  <conditionalFormatting sqref="N186">
    <cfRule type="expression" dxfId="494" priority="2633">
      <formula>(MAX(N187:N190)-MIN(N187:N190))&gt;$B$3</formula>
    </cfRule>
  </conditionalFormatting>
  <conditionalFormatting sqref="H191">
    <cfRule type="expression" dxfId="493" priority="2632">
      <formula>(MAX(H192:H195)-MIN(H192:H195))&gt;$B$3</formula>
    </cfRule>
  </conditionalFormatting>
  <conditionalFormatting sqref="Z191">
    <cfRule type="expression" dxfId="492" priority="2631">
      <formula>(MAX(Z192:Z195)-MIN(Z192:Z195))&gt;$B$3</formula>
    </cfRule>
  </conditionalFormatting>
  <conditionalFormatting sqref="AF191">
    <cfRule type="expression" dxfId="491" priority="2630">
      <formula>(MAX(AF192:AF195)-MIN(AF192:AF195))&gt;$B$3</formula>
    </cfRule>
  </conditionalFormatting>
  <conditionalFormatting sqref="T191">
    <cfRule type="expression" dxfId="490" priority="2629">
      <formula>(MAX(T192:T195)-MIN(T192:T195))&gt;$B$3</formula>
    </cfRule>
  </conditionalFormatting>
  <conditionalFormatting sqref="N191">
    <cfRule type="expression" dxfId="489" priority="2628">
      <formula>(MAX(N192:N195)-MIN(N192:N195))&gt;$B$3</formula>
    </cfRule>
  </conditionalFormatting>
  <conditionalFormatting sqref="H196">
    <cfRule type="expression" dxfId="488" priority="2627">
      <formula>(MAX(H197:H200)-MIN(H197:H200))&gt;$B$3</formula>
    </cfRule>
  </conditionalFormatting>
  <conditionalFormatting sqref="Z196">
    <cfRule type="expression" dxfId="487" priority="2626">
      <formula>(MAX(Z197:Z200)-MIN(Z197:Z200))&gt;$B$3</formula>
    </cfRule>
  </conditionalFormatting>
  <conditionalFormatting sqref="AF196">
    <cfRule type="expression" dxfId="486" priority="2625">
      <formula>(MAX(AF197:AF200)-MIN(AF197:AF200))&gt;$B$3</formula>
    </cfRule>
  </conditionalFormatting>
  <conditionalFormatting sqref="T196">
    <cfRule type="expression" dxfId="485" priority="2624">
      <formula>(MAX(T197:T200)-MIN(T197:T200))&gt;$B$3</formula>
    </cfRule>
  </conditionalFormatting>
  <conditionalFormatting sqref="N196">
    <cfRule type="expression" dxfId="484" priority="2623">
      <formula>(MAX(N197:N200)-MIN(N197:N200))&gt;$B$3</formula>
    </cfRule>
  </conditionalFormatting>
  <conditionalFormatting sqref="H201">
    <cfRule type="expression" dxfId="483" priority="2622">
      <formula>(MAX(H202:H205)-MIN(H202:H205))&gt;$B$3</formula>
    </cfRule>
  </conditionalFormatting>
  <conditionalFormatting sqref="Z201">
    <cfRule type="expression" dxfId="482" priority="2621">
      <formula>(MAX(Z202:Z205)-MIN(Z202:Z205))&gt;$B$3</formula>
    </cfRule>
  </conditionalFormatting>
  <conditionalFormatting sqref="AF201">
    <cfRule type="expression" dxfId="481" priority="2620">
      <formula>(MAX(AF202:AF205)-MIN(AF202:AF205))&gt;$B$3</formula>
    </cfRule>
  </conditionalFormatting>
  <conditionalFormatting sqref="T201">
    <cfRule type="expression" dxfId="480" priority="2619">
      <formula>(MAX(T202:T205)-MIN(T202:T205))&gt;$B$3</formula>
    </cfRule>
  </conditionalFormatting>
  <conditionalFormatting sqref="N201">
    <cfRule type="expression" dxfId="479" priority="2618">
      <formula>(MAX(N202:N205)-MIN(N202:N205))&gt;$B$3</formula>
    </cfRule>
  </conditionalFormatting>
  <conditionalFormatting sqref="H206">
    <cfRule type="expression" dxfId="478" priority="2617">
      <formula>(MAX(H207:H210)-MIN(H207:H210))&gt;$B$3</formula>
    </cfRule>
  </conditionalFormatting>
  <conditionalFormatting sqref="Z206">
    <cfRule type="expression" dxfId="477" priority="2616">
      <formula>(MAX(Z207:Z210)-MIN(Z207:Z210))&gt;$B$3</formula>
    </cfRule>
  </conditionalFormatting>
  <conditionalFormatting sqref="AF206">
    <cfRule type="expression" dxfId="476" priority="2615">
      <formula>(MAX(AF207:AF210)-MIN(AF207:AF210))&gt;$B$3</formula>
    </cfRule>
  </conditionalFormatting>
  <conditionalFormatting sqref="T206">
    <cfRule type="expression" dxfId="475" priority="2614">
      <formula>(MAX(T207:T210)-MIN(T207:T210))&gt;$B$3</formula>
    </cfRule>
  </conditionalFormatting>
  <conditionalFormatting sqref="N206">
    <cfRule type="expression" dxfId="474" priority="2613">
      <formula>(MAX(N207:N210)-MIN(N207:N210))&gt;$B$3</formula>
    </cfRule>
  </conditionalFormatting>
  <conditionalFormatting sqref="H211">
    <cfRule type="expression" dxfId="473" priority="2612">
      <formula>(MAX(H212:H215)-MIN(H212:H215))&gt;$B$3</formula>
    </cfRule>
  </conditionalFormatting>
  <conditionalFormatting sqref="Z211">
    <cfRule type="expression" dxfId="472" priority="2611">
      <formula>(MAX(Z212:Z215)-MIN(Z212:Z215))&gt;$B$3</formula>
    </cfRule>
  </conditionalFormatting>
  <conditionalFormatting sqref="AF211">
    <cfRule type="expression" dxfId="471" priority="2610">
      <formula>(MAX(AF212:AF215)-MIN(AF212:AF215))&gt;$B$3</formula>
    </cfRule>
  </conditionalFormatting>
  <conditionalFormatting sqref="T211">
    <cfRule type="expression" dxfId="470" priority="2609">
      <formula>(MAX(T212:T215)-MIN(T212:T215))&gt;$B$3</formula>
    </cfRule>
  </conditionalFormatting>
  <conditionalFormatting sqref="N211">
    <cfRule type="expression" dxfId="469" priority="2608">
      <formula>(MAX(N212:N215)-MIN(N212:N215))&gt;$B$3</formula>
    </cfRule>
  </conditionalFormatting>
  <conditionalFormatting sqref="H216">
    <cfRule type="expression" dxfId="468" priority="2607">
      <formula>(MAX(H217:H220)-MIN(H217:H220))&gt;$B$3</formula>
    </cfRule>
  </conditionalFormatting>
  <conditionalFormatting sqref="Z216">
    <cfRule type="expression" dxfId="467" priority="2606">
      <formula>(MAX(Z217:Z220)-MIN(Z217:Z220))&gt;$B$3</formula>
    </cfRule>
  </conditionalFormatting>
  <conditionalFormatting sqref="AF216">
    <cfRule type="expression" dxfId="466" priority="2605">
      <formula>(MAX(AF217:AF220)-MIN(AF217:AF220))&gt;$B$3</formula>
    </cfRule>
  </conditionalFormatting>
  <conditionalFormatting sqref="T216">
    <cfRule type="expression" dxfId="465" priority="2604">
      <formula>(MAX(T217:T220)-MIN(T217:T220))&gt;$B$3</formula>
    </cfRule>
  </conditionalFormatting>
  <conditionalFormatting sqref="N216">
    <cfRule type="expression" dxfId="464" priority="2603">
      <formula>(MAX(N217:N220)-MIN(N217:N220))&gt;$B$3</formula>
    </cfRule>
  </conditionalFormatting>
  <conditionalFormatting sqref="H221">
    <cfRule type="expression" dxfId="463" priority="2602">
      <formula>(MAX(H222:H225)-MIN(H222:H225))&gt;$B$3</formula>
    </cfRule>
  </conditionalFormatting>
  <conditionalFormatting sqref="Z221">
    <cfRule type="expression" dxfId="462" priority="2601">
      <formula>(MAX(Z222:Z225)-MIN(Z222:Z225))&gt;$B$3</formula>
    </cfRule>
  </conditionalFormatting>
  <conditionalFormatting sqref="AF221">
    <cfRule type="expression" dxfId="461" priority="2600">
      <formula>(MAX(AF222:AF225)-MIN(AF222:AF225))&gt;$B$3</formula>
    </cfRule>
  </conditionalFormatting>
  <conditionalFormatting sqref="T221">
    <cfRule type="expression" dxfId="460" priority="2599">
      <formula>(MAX(T222:T225)-MIN(T222:T225))&gt;$B$3</formula>
    </cfRule>
  </conditionalFormatting>
  <conditionalFormatting sqref="N221">
    <cfRule type="expression" dxfId="459" priority="2598">
      <formula>(MAX(N222:N225)-MIN(N222:N225))&gt;$B$3</formula>
    </cfRule>
  </conditionalFormatting>
  <conditionalFormatting sqref="H226">
    <cfRule type="expression" dxfId="458" priority="2597">
      <formula>(MAX(H227:H230)-MIN(H227:H230))&gt;$B$3</formula>
    </cfRule>
  </conditionalFormatting>
  <conditionalFormatting sqref="Z226">
    <cfRule type="expression" dxfId="457" priority="2596">
      <formula>(MAX(Z227:Z230)-MIN(Z227:Z230))&gt;$B$3</formula>
    </cfRule>
  </conditionalFormatting>
  <conditionalFormatting sqref="AF226">
    <cfRule type="expression" dxfId="456" priority="2595">
      <formula>(MAX(AF227:AF230)-MIN(AF227:AF230))&gt;$B$3</formula>
    </cfRule>
  </conditionalFormatting>
  <conditionalFormatting sqref="T226">
    <cfRule type="expression" dxfId="455" priority="2594">
      <formula>(MAX(T227:T230)-MIN(T227:T230))&gt;$B$3</formula>
    </cfRule>
  </conditionalFormatting>
  <conditionalFormatting sqref="N226">
    <cfRule type="expression" dxfId="454" priority="2593">
      <formula>(MAX(N227:N230)-MIN(N227:N230))&gt;$B$3</formula>
    </cfRule>
  </conditionalFormatting>
  <conditionalFormatting sqref="H231">
    <cfRule type="expression" dxfId="453" priority="2592">
      <formula>(MAX(H232:H235)-MIN(H232:H235))&gt;$B$3</formula>
    </cfRule>
  </conditionalFormatting>
  <conditionalFormatting sqref="Z231">
    <cfRule type="expression" dxfId="452" priority="2591">
      <formula>(MAX(Z232:Z235)-MIN(Z232:Z235))&gt;$B$3</formula>
    </cfRule>
  </conditionalFormatting>
  <conditionalFormatting sqref="AF231">
    <cfRule type="expression" dxfId="451" priority="2590">
      <formula>(MAX(AF232:AF235)-MIN(AF232:AF235))&gt;$B$3</formula>
    </cfRule>
  </conditionalFormatting>
  <conditionalFormatting sqref="T231">
    <cfRule type="expression" dxfId="450" priority="2589">
      <formula>(MAX(T232:T235)-MIN(T232:T235))&gt;$B$3</formula>
    </cfRule>
  </conditionalFormatting>
  <conditionalFormatting sqref="N231">
    <cfRule type="expression" dxfId="449" priority="2588">
      <formula>(MAX(N232:N235)-MIN(N232:N235))&gt;$B$3</formula>
    </cfRule>
  </conditionalFormatting>
  <conditionalFormatting sqref="H236">
    <cfRule type="expression" dxfId="448" priority="2587">
      <formula>(MAX(H237:H240)-MIN(H237:H240))&gt;$B$3</formula>
    </cfRule>
  </conditionalFormatting>
  <conditionalFormatting sqref="Z236">
    <cfRule type="expression" dxfId="447" priority="2586">
      <formula>(MAX(Z237:Z240)-MIN(Z237:Z240))&gt;$B$3</formula>
    </cfRule>
  </conditionalFormatting>
  <conditionalFormatting sqref="AF236">
    <cfRule type="expression" dxfId="446" priority="2585">
      <formula>(MAX(AF237:AF240)-MIN(AF237:AF240))&gt;$B$3</formula>
    </cfRule>
  </conditionalFormatting>
  <conditionalFormatting sqref="T236">
    <cfRule type="expression" dxfId="445" priority="2584">
      <formula>(MAX(T237:T240)-MIN(T237:T240))&gt;$B$3</formula>
    </cfRule>
  </conditionalFormatting>
  <conditionalFormatting sqref="N236">
    <cfRule type="expression" dxfId="444" priority="2583">
      <formula>(MAX(N237:N240)-MIN(N237:N240))&gt;$B$3</formula>
    </cfRule>
  </conditionalFormatting>
  <conditionalFormatting sqref="H241">
    <cfRule type="expression" dxfId="443" priority="2582">
      <formula>(MAX(H242:H245)-MIN(H242:H245))&gt;$B$3</formula>
    </cfRule>
  </conditionalFormatting>
  <conditionalFormatting sqref="Z241">
    <cfRule type="expression" dxfId="442" priority="2581">
      <formula>(MAX(Z242:Z245)-MIN(Z242:Z245))&gt;$B$3</formula>
    </cfRule>
  </conditionalFormatting>
  <conditionalFormatting sqref="AF241">
    <cfRule type="expression" dxfId="441" priority="2580">
      <formula>(MAX(AF242:AF245)-MIN(AF242:AF245))&gt;$B$3</formula>
    </cfRule>
  </conditionalFormatting>
  <conditionalFormatting sqref="T241">
    <cfRule type="expression" dxfId="440" priority="2579">
      <formula>(MAX(T242:T245)-MIN(T242:T245))&gt;$B$3</formula>
    </cfRule>
  </conditionalFormatting>
  <conditionalFormatting sqref="N241">
    <cfRule type="expression" dxfId="439" priority="2578">
      <formula>(MAX(N242:N245)-MIN(N242:N245))&gt;$B$3</formula>
    </cfRule>
  </conditionalFormatting>
  <conditionalFormatting sqref="BD6">
    <cfRule type="expression" dxfId="438" priority="2034">
      <formula>(MAX(BD7:BD10)-MIN(BD7:BD10))&gt;$B$3</formula>
    </cfRule>
  </conditionalFormatting>
  <conditionalFormatting sqref="B3">
    <cfRule type="expression" dxfId="437" priority="1236">
      <formula>BO4&gt;0</formula>
    </cfRule>
  </conditionalFormatting>
  <conditionalFormatting sqref="H6">
    <cfRule type="expression" dxfId="436" priority="1233">
      <formula>(MAX(H7:H10)-MIN(H7:H10))&gt;$B$3</formula>
    </cfRule>
  </conditionalFormatting>
  <conditionalFormatting sqref="AX6">
    <cfRule type="expression" dxfId="435" priority="957">
      <formula>(MAX(AX7:AX10)-MIN(AX7:AX10))&gt;$B$3</formula>
    </cfRule>
  </conditionalFormatting>
  <conditionalFormatting sqref="BD66">
    <cfRule type="expression" dxfId="434" priority="857">
      <formula>(MAX(BD67:BD70)-MIN(BD67:BD70))&gt;$B$3</formula>
    </cfRule>
  </conditionalFormatting>
  <conditionalFormatting sqref="H66">
    <cfRule type="expression" dxfId="433" priority="856">
      <formula>(MAX(H67:H70)-MIN(H67:H70))&gt;$B$3</formula>
    </cfRule>
  </conditionalFormatting>
  <conditionalFormatting sqref="N66">
    <cfRule type="expression" dxfId="432" priority="855">
      <formula>(MAX(N67:N70)-MIN(N67:N70))&gt;$B$3</formula>
    </cfRule>
  </conditionalFormatting>
  <conditionalFormatting sqref="T66">
    <cfRule type="expression" dxfId="431" priority="854">
      <formula>(MAX(T67:T70)-MIN(T67:T70))&gt;$B$3</formula>
    </cfRule>
  </conditionalFormatting>
  <conditionalFormatting sqref="Z66">
    <cfRule type="expression" dxfId="430" priority="853">
      <formula>(MAX(Z67:Z70)-MIN(Z67:Z70))&gt;$B$3</formula>
    </cfRule>
  </conditionalFormatting>
  <conditionalFormatting sqref="AF66">
    <cfRule type="expression" dxfId="429" priority="852">
      <formula>(MAX(AF67:AF70)-MIN(AF67:AF70))&gt;$B$3</formula>
    </cfRule>
  </conditionalFormatting>
  <conditionalFormatting sqref="AL66">
    <cfRule type="expression" dxfId="428" priority="851">
      <formula>(MAX(AL67:AL70)-MIN(AL67:AL70))&gt;$B$3</formula>
    </cfRule>
  </conditionalFormatting>
  <conditionalFormatting sqref="AR66">
    <cfRule type="expression" dxfId="427" priority="850">
      <formula>(MAX(AR67:AR70)-MIN(AR67:AR70))&gt;$B$3</formula>
    </cfRule>
  </conditionalFormatting>
  <conditionalFormatting sqref="AX66">
    <cfRule type="expression" dxfId="426" priority="849">
      <formula>(MAX(AX67:AX70)-MIN(AX67:AX70))&gt;$B$3</formula>
    </cfRule>
  </conditionalFormatting>
  <conditionalFormatting sqref="BD71">
    <cfRule type="expression" dxfId="425" priority="848">
      <formula>(MAX(BD72:BD75)-MIN(BD72:BD75))&gt;$B$3</formula>
    </cfRule>
  </conditionalFormatting>
  <conditionalFormatting sqref="H71">
    <cfRule type="expression" dxfId="424" priority="847">
      <formula>(MAX(H72:H75)-MIN(H72:H75))&gt;$B$3</formula>
    </cfRule>
  </conditionalFormatting>
  <conditionalFormatting sqref="N71">
    <cfRule type="expression" dxfId="423" priority="846">
      <formula>(MAX(N72:N75)-MIN(N72:N75))&gt;$B$3</formula>
    </cfRule>
  </conditionalFormatting>
  <conditionalFormatting sqref="T71">
    <cfRule type="expression" dxfId="422" priority="845">
      <formula>(MAX(T72:T75)-MIN(T72:T75))&gt;$B$3</formula>
    </cfRule>
  </conditionalFormatting>
  <conditionalFormatting sqref="Z71">
    <cfRule type="expression" dxfId="421" priority="844">
      <formula>(MAX(Z72:Z75)-MIN(Z72:Z75))&gt;$B$3</formula>
    </cfRule>
  </conditionalFormatting>
  <conditionalFormatting sqref="AF71">
    <cfRule type="expression" dxfId="420" priority="843">
      <formula>(MAX(AF72:AF75)-MIN(AF72:AF75))&gt;$B$3</formula>
    </cfRule>
  </conditionalFormatting>
  <conditionalFormatting sqref="AL71">
    <cfRule type="expression" dxfId="419" priority="842">
      <formula>(MAX(AL72:AL75)-MIN(AL72:AL75))&gt;$B$3</formula>
    </cfRule>
  </conditionalFormatting>
  <conditionalFormatting sqref="AR71">
    <cfRule type="expression" dxfId="418" priority="841">
      <formula>(MAX(AR72:AR75)-MIN(AR72:AR75))&gt;$B$3</formula>
    </cfRule>
  </conditionalFormatting>
  <conditionalFormatting sqref="AX71">
    <cfRule type="expression" dxfId="417" priority="840">
      <formula>(MAX(AX72:AX75)-MIN(AX72:AX75))&gt;$B$3</formula>
    </cfRule>
  </conditionalFormatting>
  <conditionalFormatting sqref="BD76">
    <cfRule type="expression" dxfId="416" priority="839">
      <formula>(MAX(BD77:BD80)-MIN(BD77:BD80))&gt;$B$3</formula>
    </cfRule>
  </conditionalFormatting>
  <conditionalFormatting sqref="H76">
    <cfRule type="expression" dxfId="415" priority="838">
      <formula>(MAX(H77:H80)-MIN(H77:H80))&gt;$B$3</formula>
    </cfRule>
  </conditionalFormatting>
  <conditionalFormatting sqref="N76">
    <cfRule type="expression" dxfId="414" priority="837">
      <formula>(MAX(N77:N80)-MIN(N77:N80))&gt;$B$3</formula>
    </cfRule>
  </conditionalFormatting>
  <conditionalFormatting sqref="T76">
    <cfRule type="expression" dxfId="413" priority="836">
      <formula>(MAX(T77:T80)-MIN(T77:T80))&gt;$B$3</formula>
    </cfRule>
  </conditionalFormatting>
  <conditionalFormatting sqref="Z76">
    <cfRule type="expression" dxfId="412" priority="835">
      <formula>(MAX(Z77:Z80)-MIN(Z77:Z80))&gt;$B$3</formula>
    </cfRule>
  </conditionalFormatting>
  <conditionalFormatting sqref="AF76">
    <cfRule type="expression" dxfId="411" priority="834">
      <formula>(MAX(AF77:AF80)-MIN(AF77:AF80))&gt;$B$3</formula>
    </cfRule>
  </conditionalFormatting>
  <conditionalFormatting sqref="AL76">
    <cfRule type="expression" dxfId="410" priority="833">
      <formula>(MAX(AL77:AL80)-MIN(AL77:AL80))&gt;$B$3</formula>
    </cfRule>
  </conditionalFormatting>
  <conditionalFormatting sqref="AR76">
    <cfRule type="expression" dxfId="409" priority="832">
      <formula>(MAX(AR77:AR80)-MIN(AR77:AR80))&gt;$B$3</formula>
    </cfRule>
  </conditionalFormatting>
  <conditionalFormatting sqref="AX76">
    <cfRule type="expression" dxfId="408" priority="831">
      <formula>(MAX(AX77:AX80)-MIN(AX77:AX80))&gt;$B$3</formula>
    </cfRule>
  </conditionalFormatting>
  <conditionalFormatting sqref="BD81">
    <cfRule type="expression" dxfId="407" priority="830">
      <formula>(MAX(BD82:BD85)-MIN(BD82:BD85))&gt;$B$3</formula>
    </cfRule>
  </conditionalFormatting>
  <conditionalFormatting sqref="H81">
    <cfRule type="expression" dxfId="406" priority="829">
      <formula>(MAX(H82:H85)-MIN(H82:H85))&gt;$B$3</formula>
    </cfRule>
  </conditionalFormatting>
  <conditionalFormatting sqref="N81">
    <cfRule type="expression" dxfId="405" priority="828">
      <formula>(MAX(N82:N85)-MIN(N82:N85))&gt;$B$3</formula>
    </cfRule>
  </conditionalFormatting>
  <conditionalFormatting sqref="T81">
    <cfRule type="expression" dxfId="404" priority="827">
      <formula>(MAX(T82:T85)-MIN(T82:T85))&gt;$B$3</formula>
    </cfRule>
  </conditionalFormatting>
  <conditionalFormatting sqref="Z81">
    <cfRule type="expression" dxfId="403" priority="826">
      <formula>(MAX(Z82:Z85)-MIN(Z82:Z85))&gt;$B$3</formula>
    </cfRule>
  </conditionalFormatting>
  <conditionalFormatting sqref="AF81">
    <cfRule type="expression" dxfId="402" priority="825">
      <formula>(MAX(AF82:AF85)-MIN(AF82:AF85))&gt;$B$3</formula>
    </cfRule>
  </conditionalFormatting>
  <conditionalFormatting sqref="AL81">
    <cfRule type="expression" dxfId="401" priority="824">
      <formula>(MAX(AL82:AL85)-MIN(AL82:AL85))&gt;$B$3</formula>
    </cfRule>
  </conditionalFormatting>
  <conditionalFormatting sqref="AR81">
    <cfRule type="expression" dxfId="400" priority="823">
      <formula>(MAX(AR82:AR85)-MIN(AR82:AR85))&gt;$B$3</formula>
    </cfRule>
  </conditionalFormatting>
  <conditionalFormatting sqref="AX81">
    <cfRule type="expression" dxfId="399" priority="822">
      <formula>(MAX(AX82:AX85)-MIN(AX82:AX85))&gt;$B$3</formula>
    </cfRule>
  </conditionalFormatting>
  <conditionalFormatting sqref="BD86">
    <cfRule type="expression" dxfId="398" priority="821">
      <formula>(MAX(BD87:BD90)-MIN(BD87:BD90))&gt;$B$3</formula>
    </cfRule>
  </conditionalFormatting>
  <conditionalFormatting sqref="H86">
    <cfRule type="expression" dxfId="397" priority="820">
      <formula>(MAX(H87:H90)-MIN(H87:H90))&gt;$B$3</formula>
    </cfRule>
  </conditionalFormatting>
  <conditionalFormatting sqref="N86">
    <cfRule type="expression" dxfId="396" priority="819">
      <formula>(MAX(N87:N90)-MIN(N87:N90))&gt;$B$3</formula>
    </cfRule>
  </conditionalFormatting>
  <conditionalFormatting sqref="T86">
    <cfRule type="expression" dxfId="395" priority="818">
      <formula>(MAX(T87:T90)-MIN(T87:T90))&gt;$B$3</formula>
    </cfRule>
  </conditionalFormatting>
  <conditionalFormatting sqref="Z86">
    <cfRule type="expression" dxfId="394" priority="817">
      <formula>(MAX(Z87:Z90)-MIN(Z87:Z90))&gt;$B$3</formula>
    </cfRule>
  </conditionalFormatting>
  <conditionalFormatting sqref="AF86">
    <cfRule type="expression" dxfId="393" priority="816">
      <formula>(MAX(AF87:AF90)-MIN(AF87:AF90))&gt;$B$3</formula>
    </cfRule>
  </conditionalFormatting>
  <conditionalFormatting sqref="AL86">
    <cfRule type="expression" dxfId="392" priority="815">
      <formula>(MAX(AL87:AL90)-MIN(AL87:AL90))&gt;$B$3</formula>
    </cfRule>
  </conditionalFormatting>
  <conditionalFormatting sqref="AR86">
    <cfRule type="expression" dxfId="391" priority="814">
      <formula>(MAX(AR87:AR90)-MIN(AR87:AR90))&gt;$B$3</formula>
    </cfRule>
  </conditionalFormatting>
  <conditionalFormatting sqref="AX86">
    <cfRule type="expression" dxfId="390" priority="813">
      <formula>(MAX(AX87:AX90)-MIN(AX87:AX90))&gt;$B$3</formula>
    </cfRule>
  </conditionalFormatting>
  <conditionalFormatting sqref="BD91">
    <cfRule type="expression" dxfId="389" priority="812">
      <formula>(MAX(BD92:BD95)-MIN(BD92:BD95))&gt;$B$3</formula>
    </cfRule>
  </conditionalFormatting>
  <conditionalFormatting sqref="H91">
    <cfRule type="expression" dxfId="388" priority="811">
      <formula>(MAX(H92:H95)-MIN(H92:H95))&gt;$B$3</formula>
    </cfRule>
  </conditionalFormatting>
  <conditionalFormatting sqref="N91">
    <cfRule type="expression" dxfId="387" priority="810">
      <formula>(MAX(N92:N95)-MIN(N92:N95))&gt;$B$3</formula>
    </cfRule>
  </conditionalFormatting>
  <conditionalFormatting sqref="T91">
    <cfRule type="expression" dxfId="386" priority="809">
      <formula>(MAX(T92:T95)-MIN(T92:T95))&gt;$B$3</formula>
    </cfRule>
  </conditionalFormatting>
  <conditionalFormatting sqref="Z91">
    <cfRule type="expression" dxfId="385" priority="808">
      <formula>(MAX(Z92:Z95)-MIN(Z92:Z95))&gt;$B$3</formula>
    </cfRule>
  </conditionalFormatting>
  <conditionalFormatting sqref="AF91">
    <cfRule type="expression" dxfId="384" priority="807">
      <formula>(MAX(AF92:AF95)-MIN(AF92:AF95))&gt;$B$3</formula>
    </cfRule>
  </conditionalFormatting>
  <conditionalFormatting sqref="AL91">
    <cfRule type="expression" dxfId="383" priority="806">
      <formula>(MAX(AL92:AL95)-MIN(AL92:AL95))&gt;$B$3</formula>
    </cfRule>
  </conditionalFormatting>
  <conditionalFormatting sqref="AR91">
    <cfRule type="expression" dxfId="382" priority="805">
      <formula>(MAX(AR92:AR95)-MIN(AR92:AR95))&gt;$B$3</formula>
    </cfRule>
  </conditionalFormatting>
  <conditionalFormatting sqref="AX91">
    <cfRule type="expression" dxfId="381" priority="804">
      <formula>(MAX(AX92:AX95)-MIN(AX92:AX95))&gt;$B$3</formula>
    </cfRule>
  </conditionalFormatting>
  <conditionalFormatting sqref="BD96">
    <cfRule type="expression" dxfId="380" priority="803">
      <formula>(MAX(BD97:BD100)-MIN(BD97:BD100))&gt;$B$3</formula>
    </cfRule>
  </conditionalFormatting>
  <conditionalFormatting sqref="H96">
    <cfRule type="expression" dxfId="379" priority="802">
      <formula>(MAX(H97:H100)-MIN(H97:H100))&gt;$B$3</formula>
    </cfRule>
  </conditionalFormatting>
  <conditionalFormatting sqref="N96">
    <cfRule type="expression" dxfId="378" priority="801">
      <formula>(MAX(N97:N100)-MIN(N97:N100))&gt;$B$3</formula>
    </cfRule>
  </conditionalFormatting>
  <conditionalFormatting sqref="T96">
    <cfRule type="expression" dxfId="377" priority="800">
      <formula>(MAX(T97:T100)-MIN(T97:T100))&gt;$B$3</formula>
    </cfRule>
  </conditionalFormatting>
  <conditionalFormatting sqref="Z96">
    <cfRule type="expression" dxfId="376" priority="799">
      <formula>(MAX(Z97:Z100)-MIN(Z97:Z100))&gt;$B$3</formula>
    </cfRule>
  </conditionalFormatting>
  <conditionalFormatting sqref="AF96">
    <cfRule type="expression" dxfId="375" priority="798">
      <formula>(MAX(AF97:AF100)-MIN(AF97:AF100))&gt;$B$3</formula>
    </cfRule>
  </conditionalFormatting>
  <conditionalFormatting sqref="AL96">
    <cfRule type="expression" dxfId="374" priority="797">
      <formula>(MAX(AL97:AL100)-MIN(AL97:AL100))&gt;$B$3</formula>
    </cfRule>
  </conditionalFormatting>
  <conditionalFormatting sqref="AR96">
    <cfRule type="expression" dxfId="373" priority="796">
      <formula>(MAX(AR97:AR100)-MIN(AR97:AR100))&gt;$B$3</formula>
    </cfRule>
  </conditionalFormatting>
  <conditionalFormatting sqref="AX96">
    <cfRule type="expression" dxfId="372" priority="795">
      <formula>(MAX(AX97:AX100)-MIN(AX97:AX100))&gt;$B$3</formula>
    </cfRule>
  </conditionalFormatting>
  <conditionalFormatting sqref="BD101">
    <cfRule type="expression" dxfId="371" priority="794">
      <formula>(MAX(BD102:BD105)-MIN(BD102:BD105))&gt;$B$3</formula>
    </cfRule>
  </conditionalFormatting>
  <conditionalFormatting sqref="H101">
    <cfRule type="expression" dxfId="370" priority="793">
      <formula>(MAX(H102:H105)-MIN(H102:H105))&gt;$B$3</formula>
    </cfRule>
  </conditionalFormatting>
  <conditionalFormatting sqref="N101">
    <cfRule type="expression" dxfId="369" priority="792">
      <formula>(MAX(N102:N105)-MIN(N102:N105))&gt;$B$3</formula>
    </cfRule>
  </conditionalFormatting>
  <conditionalFormatting sqref="T101">
    <cfRule type="expression" dxfId="368" priority="791">
      <formula>(MAX(T102:T105)-MIN(T102:T105))&gt;$B$3</formula>
    </cfRule>
  </conditionalFormatting>
  <conditionalFormatting sqref="Z101">
    <cfRule type="expression" dxfId="367" priority="790">
      <formula>(MAX(Z102:Z105)-MIN(Z102:Z105))&gt;$B$3</formula>
    </cfRule>
  </conditionalFormatting>
  <conditionalFormatting sqref="AF101">
    <cfRule type="expression" dxfId="366" priority="789">
      <formula>(MAX(AF102:AF105)-MIN(AF102:AF105))&gt;$B$3</formula>
    </cfRule>
  </conditionalFormatting>
  <conditionalFormatting sqref="AL101">
    <cfRule type="expression" dxfId="365" priority="788">
      <formula>(MAX(AL102:AL105)-MIN(AL102:AL105))&gt;$B$3</formula>
    </cfRule>
  </conditionalFormatting>
  <conditionalFormatting sqref="AR101">
    <cfRule type="expression" dxfId="364" priority="787">
      <formula>(MAX(AR102:AR105)-MIN(AR102:AR105))&gt;$B$3</formula>
    </cfRule>
  </conditionalFormatting>
  <conditionalFormatting sqref="AX101">
    <cfRule type="expression" dxfId="363" priority="786">
      <formula>(MAX(AX102:AX105)-MIN(AX102:AX105))&gt;$B$3</formula>
    </cfRule>
  </conditionalFormatting>
  <conditionalFormatting sqref="BD106">
    <cfRule type="expression" dxfId="362" priority="785">
      <formula>(MAX(BD107:BD110)-MIN(BD107:BD110))&gt;$B$3</formula>
    </cfRule>
  </conditionalFormatting>
  <conditionalFormatting sqref="H106">
    <cfRule type="expression" dxfId="361" priority="784">
      <formula>(MAX(H107:H110)-MIN(H107:H110))&gt;$B$3</formula>
    </cfRule>
  </conditionalFormatting>
  <conditionalFormatting sqref="N106">
    <cfRule type="expression" dxfId="360" priority="783">
      <formula>(MAX(N107:N110)-MIN(N107:N110))&gt;$B$3</formula>
    </cfRule>
  </conditionalFormatting>
  <conditionalFormatting sqref="T106">
    <cfRule type="expression" dxfId="359" priority="782">
      <formula>(MAX(T107:T110)-MIN(T107:T110))&gt;$B$3</formula>
    </cfRule>
  </conditionalFormatting>
  <conditionalFormatting sqref="Z106">
    <cfRule type="expression" dxfId="358" priority="781">
      <formula>(MAX(Z107:Z110)-MIN(Z107:Z110))&gt;$B$3</formula>
    </cfRule>
  </conditionalFormatting>
  <conditionalFormatting sqref="AF106">
    <cfRule type="expression" dxfId="357" priority="780">
      <formula>(MAX(AF107:AF110)-MIN(AF107:AF110))&gt;$B$3</formula>
    </cfRule>
  </conditionalFormatting>
  <conditionalFormatting sqref="AL106">
    <cfRule type="expression" dxfId="356" priority="779">
      <formula>(MAX(AL107:AL110)-MIN(AL107:AL110))&gt;$B$3</formula>
    </cfRule>
  </conditionalFormatting>
  <conditionalFormatting sqref="AR106">
    <cfRule type="expression" dxfId="355" priority="778">
      <formula>(MAX(AR107:AR110)-MIN(AR107:AR110))&gt;$B$3</formula>
    </cfRule>
  </conditionalFormatting>
  <conditionalFormatting sqref="AX106">
    <cfRule type="expression" dxfId="354" priority="777">
      <formula>(MAX(AX107:AX110)-MIN(AX107:AX110))&gt;$B$3</formula>
    </cfRule>
  </conditionalFormatting>
  <conditionalFormatting sqref="BD111">
    <cfRule type="expression" dxfId="353" priority="776">
      <formula>(MAX(BD112:BD115)-MIN(BD112:BD115))&gt;$B$3</formula>
    </cfRule>
  </conditionalFormatting>
  <conditionalFormatting sqref="H111">
    <cfRule type="expression" dxfId="352" priority="775">
      <formula>(MAX(H112:H115)-MIN(H112:H115))&gt;$B$3</formula>
    </cfRule>
  </conditionalFormatting>
  <conditionalFormatting sqref="N111">
    <cfRule type="expression" dxfId="351" priority="774">
      <formula>(MAX(N112:N115)-MIN(N112:N115))&gt;$B$3</formula>
    </cfRule>
  </conditionalFormatting>
  <conditionalFormatting sqref="T111">
    <cfRule type="expression" dxfId="350" priority="773">
      <formula>(MAX(T112:T115)-MIN(T112:T115))&gt;$B$3</formula>
    </cfRule>
  </conditionalFormatting>
  <conditionalFormatting sqref="Z111">
    <cfRule type="expression" dxfId="349" priority="772">
      <formula>(MAX(Z112:Z115)-MIN(Z112:Z115))&gt;$B$3</formula>
    </cfRule>
  </conditionalFormatting>
  <conditionalFormatting sqref="AF111">
    <cfRule type="expression" dxfId="348" priority="771">
      <formula>(MAX(AF112:AF115)-MIN(AF112:AF115))&gt;$B$3</formula>
    </cfRule>
  </conditionalFormatting>
  <conditionalFormatting sqref="AL111">
    <cfRule type="expression" dxfId="347" priority="770">
      <formula>(MAX(AL112:AL115)-MIN(AL112:AL115))&gt;$B$3</formula>
    </cfRule>
  </conditionalFormatting>
  <conditionalFormatting sqref="AR111">
    <cfRule type="expression" dxfId="346" priority="769">
      <formula>(MAX(AR112:AR115)-MIN(AR112:AR115))&gt;$B$3</formula>
    </cfRule>
  </conditionalFormatting>
  <conditionalFormatting sqref="AX111">
    <cfRule type="expression" dxfId="345" priority="768">
      <formula>(MAX(AX112:AX115)-MIN(AX112:AX115))&gt;$B$3</formula>
    </cfRule>
  </conditionalFormatting>
  <conditionalFormatting sqref="BD116">
    <cfRule type="expression" dxfId="344" priority="767">
      <formula>(MAX(BD117:BD120)-MIN(BD117:BD120))&gt;$B$3</formula>
    </cfRule>
  </conditionalFormatting>
  <conditionalFormatting sqref="H116">
    <cfRule type="expression" dxfId="343" priority="766">
      <formula>(MAX(H117:H120)-MIN(H117:H120))&gt;$B$3</formula>
    </cfRule>
  </conditionalFormatting>
  <conditionalFormatting sqref="N116">
    <cfRule type="expression" dxfId="342" priority="765">
      <formula>(MAX(N117:N120)-MIN(N117:N120))&gt;$B$3</formula>
    </cfRule>
  </conditionalFormatting>
  <conditionalFormatting sqref="T116">
    <cfRule type="expression" dxfId="341" priority="764">
      <formula>(MAX(T117:T120)-MIN(T117:T120))&gt;$B$3</formula>
    </cfRule>
  </conditionalFormatting>
  <conditionalFormatting sqref="Z116">
    <cfRule type="expression" dxfId="340" priority="763">
      <formula>(MAX(Z117:Z120)-MIN(Z117:Z120))&gt;$B$3</formula>
    </cfRule>
  </conditionalFormatting>
  <conditionalFormatting sqref="AF116">
    <cfRule type="expression" dxfId="339" priority="762">
      <formula>(MAX(AF117:AF120)-MIN(AF117:AF120))&gt;$B$3</formula>
    </cfRule>
  </conditionalFormatting>
  <conditionalFormatting sqref="AL116">
    <cfRule type="expression" dxfId="338" priority="761">
      <formula>(MAX(AL117:AL120)-MIN(AL117:AL120))&gt;$B$3</formula>
    </cfRule>
  </conditionalFormatting>
  <conditionalFormatting sqref="AR116">
    <cfRule type="expression" dxfId="337" priority="760">
      <formula>(MAX(AR117:AR120)-MIN(AR117:AR120))&gt;$B$3</formula>
    </cfRule>
  </conditionalFormatting>
  <conditionalFormatting sqref="AX116">
    <cfRule type="expression" dxfId="336" priority="759">
      <formula>(MAX(AX117:AX120)-MIN(AX117:AX120))&gt;$B$3</formula>
    </cfRule>
  </conditionalFormatting>
  <conditionalFormatting sqref="BD121">
    <cfRule type="expression" dxfId="335" priority="758">
      <formula>(MAX(BD122:BD125)-MIN(BD122:BD125))&gt;$B$3</formula>
    </cfRule>
  </conditionalFormatting>
  <conditionalFormatting sqref="H121">
    <cfRule type="expression" dxfId="334" priority="757">
      <formula>(MAX(H122:H125)-MIN(H122:H125))&gt;$B$3</formula>
    </cfRule>
  </conditionalFormatting>
  <conditionalFormatting sqref="N121">
    <cfRule type="expression" dxfId="333" priority="756">
      <formula>(MAX(N122:N125)-MIN(N122:N125))&gt;$B$3</formula>
    </cfRule>
  </conditionalFormatting>
  <conditionalFormatting sqref="T121">
    <cfRule type="expression" dxfId="332" priority="755">
      <formula>(MAX(T122:T125)-MIN(T122:T125))&gt;$B$3</formula>
    </cfRule>
  </conditionalFormatting>
  <conditionalFormatting sqref="Z121">
    <cfRule type="expression" dxfId="331" priority="754">
      <formula>(MAX(Z122:Z125)-MIN(Z122:Z125))&gt;$B$3</formula>
    </cfRule>
  </conditionalFormatting>
  <conditionalFormatting sqref="AF121">
    <cfRule type="expression" dxfId="330" priority="753">
      <formula>(MAX(AF122:AF125)-MIN(AF122:AF125))&gt;$B$3</formula>
    </cfRule>
  </conditionalFormatting>
  <conditionalFormatting sqref="AL121">
    <cfRule type="expression" dxfId="329" priority="752">
      <formula>(MAX(AL122:AL125)-MIN(AL122:AL125))&gt;$B$3</formula>
    </cfRule>
  </conditionalFormatting>
  <conditionalFormatting sqref="AR121">
    <cfRule type="expression" dxfId="328" priority="751">
      <formula>(MAX(AR122:AR125)-MIN(AR122:AR125))&gt;$B$3</formula>
    </cfRule>
  </conditionalFormatting>
  <conditionalFormatting sqref="AX121">
    <cfRule type="expression" dxfId="327" priority="750">
      <formula>(MAX(AX122:AX125)-MIN(AX122:AX125))&gt;$B$3</formula>
    </cfRule>
  </conditionalFormatting>
  <conditionalFormatting sqref="BD126">
    <cfRule type="expression" dxfId="326" priority="749">
      <formula>(MAX(BD127:BD130)-MIN(BD127:BD130))&gt;$B$3</formula>
    </cfRule>
  </conditionalFormatting>
  <conditionalFormatting sqref="H126">
    <cfRule type="expression" dxfId="325" priority="748">
      <formula>(MAX(H127:H130)-MIN(H127:H130))&gt;$B$3</formula>
    </cfRule>
  </conditionalFormatting>
  <conditionalFormatting sqref="N126">
    <cfRule type="expression" dxfId="324" priority="747">
      <formula>(MAX(N127:N130)-MIN(N127:N130))&gt;$B$3</formula>
    </cfRule>
  </conditionalFormatting>
  <conditionalFormatting sqref="T126">
    <cfRule type="expression" dxfId="323" priority="746">
      <formula>(MAX(T127:T130)-MIN(T127:T130))&gt;$B$3</formula>
    </cfRule>
  </conditionalFormatting>
  <conditionalFormatting sqref="Z126">
    <cfRule type="expression" dxfId="322" priority="745">
      <formula>(MAX(Z127:Z130)-MIN(Z127:Z130))&gt;$B$3</formula>
    </cfRule>
  </conditionalFormatting>
  <conditionalFormatting sqref="AF126">
    <cfRule type="expression" dxfId="321" priority="744">
      <formula>(MAX(AF127:AF130)-MIN(AF127:AF130))&gt;$B$3</formula>
    </cfRule>
  </conditionalFormatting>
  <conditionalFormatting sqref="AL126">
    <cfRule type="expression" dxfId="320" priority="743">
      <formula>(MAX(AL127:AL130)-MIN(AL127:AL130))&gt;$B$3</formula>
    </cfRule>
  </conditionalFormatting>
  <conditionalFormatting sqref="AR126">
    <cfRule type="expression" dxfId="319" priority="742">
      <formula>(MAX(AR127:AR130)-MIN(AR127:AR130))&gt;$B$3</formula>
    </cfRule>
  </conditionalFormatting>
  <conditionalFormatting sqref="AX126">
    <cfRule type="expression" dxfId="318" priority="741">
      <formula>(MAX(AX127:AX130)-MIN(AX127:AX130))&gt;$B$3</formula>
    </cfRule>
  </conditionalFormatting>
  <conditionalFormatting sqref="BD131">
    <cfRule type="expression" dxfId="317" priority="740">
      <formula>(MAX(BD132:BD135)-MIN(BD132:BD135))&gt;$B$3</formula>
    </cfRule>
  </conditionalFormatting>
  <conditionalFormatting sqref="H131">
    <cfRule type="expression" dxfId="316" priority="739">
      <formula>(MAX(H132:H135)-MIN(H132:H135))&gt;$B$3</formula>
    </cfRule>
  </conditionalFormatting>
  <conditionalFormatting sqref="N131">
    <cfRule type="expression" dxfId="315" priority="738">
      <formula>(MAX(N132:N135)-MIN(N132:N135))&gt;$B$3</formula>
    </cfRule>
  </conditionalFormatting>
  <conditionalFormatting sqref="T131">
    <cfRule type="expression" dxfId="314" priority="737">
      <formula>(MAX(T132:T135)-MIN(T132:T135))&gt;$B$3</formula>
    </cfRule>
  </conditionalFormatting>
  <conditionalFormatting sqref="Z131">
    <cfRule type="expression" dxfId="313" priority="736">
      <formula>(MAX(Z132:Z135)-MIN(Z132:Z135))&gt;$B$3</formula>
    </cfRule>
  </conditionalFormatting>
  <conditionalFormatting sqref="AF131">
    <cfRule type="expression" dxfId="312" priority="735">
      <formula>(MAX(AF132:AF135)-MIN(AF132:AF135))&gt;$B$3</formula>
    </cfRule>
  </conditionalFormatting>
  <conditionalFormatting sqref="AL131">
    <cfRule type="expression" dxfId="311" priority="734">
      <formula>(MAX(AL132:AL135)-MIN(AL132:AL135))&gt;$B$3</formula>
    </cfRule>
  </conditionalFormatting>
  <conditionalFormatting sqref="AR131">
    <cfRule type="expression" dxfId="310" priority="733">
      <formula>(MAX(AR132:AR135)-MIN(AR132:AR135))&gt;$B$3</formula>
    </cfRule>
  </conditionalFormatting>
  <conditionalFormatting sqref="AX131">
    <cfRule type="expression" dxfId="309" priority="732">
      <formula>(MAX(AX132:AX135)-MIN(AX132:AX135))&gt;$B$3</formula>
    </cfRule>
  </conditionalFormatting>
  <conditionalFormatting sqref="BD136">
    <cfRule type="expression" dxfId="308" priority="731">
      <formula>(MAX(BD137:BD140)-MIN(BD137:BD140))&gt;$B$3</formula>
    </cfRule>
  </conditionalFormatting>
  <conditionalFormatting sqref="H136">
    <cfRule type="expression" dxfId="307" priority="730">
      <formula>(MAX(H137:H140)-MIN(H137:H140))&gt;$B$3</formula>
    </cfRule>
  </conditionalFormatting>
  <conditionalFormatting sqref="N136">
    <cfRule type="expression" dxfId="306" priority="729">
      <formula>(MAX(N137:N140)-MIN(N137:N140))&gt;$B$3</formula>
    </cfRule>
  </conditionalFormatting>
  <conditionalFormatting sqref="T136">
    <cfRule type="expression" dxfId="305" priority="728">
      <formula>(MAX(T137:T140)-MIN(T137:T140))&gt;$B$3</formula>
    </cfRule>
  </conditionalFormatting>
  <conditionalFormatting sqref="Z136">
    <cfRule type="expression" dxfId="304" priority="727">
      <formula>(MAX(Z137:Z140)-MIN(Z137:Z140))&gt;$B$3</formula>
    </cfRule>
  </conditionalFormatting>
  <conditionalFormatting sqref="AF136">
    <cfRule type="expression" dxfId="303" priority="726">
      <formula>(MAX(AF137:AF140)-MIN(AF137:AF140))&gt;$B$3</formula>
    </cfRule>
  </conditionalFormatting>
  <conditionalFormatting sqref="AL136">
    <cfRule type="expression" dxfId="302" priority="725">
      <formula>(MAX(AL137:AL140)-MIN(AL137:AL140))&gt;$B$3</formula>
    </cfRule>
  </conditionalFormatting>
  <conditionalFormatting sqref="AR136">
    <cfRule type="expression" dxfId="301" priority="724">
      <formula>(MAX(AR137:AR140)-MIN(AR137:AR140))&gt;$B$3</formula>
    </cfRule>
  </conditionalFormatting>
  <conditionalFormatting sqref="AX136">
    <cfRule type="expression" dxfId="300" priority="723">
      <formula>(MAX(AX137:AX140)-MIN(AX137:AX140))&gt;$B$3</formula>
    </cfRule>
  </conditionalFormatting>
  <conditionalFormatting sqref="BD141">
    <cfRule type="expression" dxfId="299" priority="722">
      <formula>(MAX(BD142:BD145)-MIN(BD142:BD145))&gt;$B$3</formula>
    </cfRule>
  </conditionalFormatting>
  <conditionalFormatting sqref="H141">
    <cfRule type="expression" dxfId="298" priority="721">
      <formula>(MAX(H142:H145)-MIN(H142:H145))&gt;$B$3</formula>
    </cfRule>
  </conditionalFormatting>
  <conditionalFormatting sqref="N141">
    <cfRule type="expression" dxfId="297" priority="720">
      <formula>(MAX(N142:N145)-MIN(N142:N145))&gt;$B$3</formula>
    </cfRule>
  </conditionalFormatting>
  <conditionalFormatting sqref="T141">
    <cfRule type="expression" dxfId="296" priority="719">
      <formula>(MAX(T142:T145)-MIN(T142:T145))&gt;$B$3</formula>
    </cfRule>
  </conditionalFormatting>
  <conditionalFormatting sqref="Z141">
    <cfRule type="expression" dxfId="295" priority="718">
      <formula>(MAX(Z142:Z145)-MIN(Z142:Z145))&gt;$B$3</formula>
    </cfRule>
  </conditionalFormatting>
  <conditionalFormatting sqref="AF141">
    <cfRule type="expression" dxfId="294" priority="717">
      <formula>(MAX(AF142:AF145)-MIN(AF142:AF145))&gt;$B$3</formula>
    </cfRule>
  </conditionalFormatting>
  <conditionalFormatting sqref="AL141">
    <cfRule type="expression" dxfId="293" priority="716">
      <formula>(MAX(AL142:AL145)-MIN(AL142:AL145))&gt;$B$3</formula>
    </cfRule>
  </conditionalFormatting>
  <conditionalFormatting sqref="AR141">
    <cfRule type="expression" dxfId="292" priority="715">
      <formula>(MAX(AR142:AR145)-MIN(AR142:AR145))&gt;$B$3</formula>
    </cfRule>
  </conditionalFormatting>
  <conditionalFormatting sqref="AX141">
    <cfRule type="expression" dxfId="291" priority="714">
      <formula>(MAX(AX142:AX145)-MIN(AX142:AX145))&gt;$B$3</formula>
    </cfRule>
  </conditionalFormatting>
  <conditionalFormatting sqref="BD146">
    <cfRule type="expression" dxfId="290" priority="713">
      <formula>(MAX(BD147:BD150)-MIN(BD147:BD150))&gt;$B$3</formula>
    </cfRule>
  </conditionalFormatting>
  <conditionalFormatting sqref="H146">
    <cfRule type="expression" dxfId="289" priority="712">
      <formula>(MAX(H147:H150)-MIN(H147:H150))&gt;$B$3</formula>
    </cfRule>
  </conditionalFormatting>
  <conditionalFormatting sqref="N146">
    <cfRule type="expression" dxfId="288" priority="711">
      <formula>(MAX(N147:N150)-MIN(N147:N150))&gt;$B$3</formula>
    </cfRule>
  </conditionalFormatting>
  <conditionalFormatting sqref="T146">
    <cfRule type="expression" dxfId="287" priority="710">
      <formula>(MAX(T147:T150)-MIN(T147:T150))&gt;$B$3</formula>
    </cfRule>
  </conditionalFormatting>
  <conditionalFormatting sqref="Z146">
    <cfRule type="expression" dxfId="286" priority="709">
      <formula>(MAX(Z147:Z150)-MIN(Z147:Z150))&gt;$B$3</formula>
    </cfRule>
  </conditionalFormatting>
  <conditionalFormatting sqref="AF146">
    <cfRule type="expression" dxfId="285" priority="708">
      <formula>(MAX(AF147:AF150)-MIN(AF147:AF150))&gt;$B$3</formula>
    </cfRule>
  </conditionalFormatting>
  <conditionalFormatting sqref="AL146">
    <cfRule type="expression" dxfId="284" priority="707">
      <formula>(MAX(AL147:AL150)-MIN(AL147:AL150))&gt;$B$3</formula>
    </cfRule>
  </conditionalFormatting>
  <conditionalFormatting sqref="AR146">
    <cfRule type="expression" dxfId="283" priority="706">
      <formula>(MAX(AR147:AR150)-MIN(AR147:AR150))&gt;$B$3</formula>
    </cfRule>
  </conditionalFormatting>
  <conditionalFormatting sqref="AX146">
    <cfRule type="expression" dxfId="282" priority="705">
      <formula>(MAX(AX147:AX150)-MIN(AX147:AX150))&gt;$B$3</formula>
    </cfRule>
  </conditionalFormatting>
  <conditionalFormatting sqref="BD151">
    <cfRule type="expression" dxfId="281" priority="704">
      <formula>(MAX(BD152:BD155)-MIN(BD152:BD155))&gt;$B$3</formula>
    </cfRule>
  </conditionalFormatting>
  <conditionalFormatting sqref="H151">
    <cfRule type="expression" dxfId="280" priority="703">
      <formula>(MAX(H152:H155)-MIN(H152:H155))&gt;$B$3</formula>
    </cfRule>
  </conditionalFormatting>
  <conditionalFormatting sqref="N151">
    <cfRule type="expression" dxfId="279" priority="702">
      <formula>(MAX(N152:N155)-MIN(N152:N155))&gt;$B$3</formula>
    </cfRule>
  </conditionalFormatting>
  <conditionalFormatting sqref="T151">
    <cfRule type="expression" dxfId="278" priority="701">
      <formula>(MAX(T152:T155)-MIN(T152:T155))&gt;$B$3</formula>
    </cfRule>
  </conditionalFormatting>
  <conditionalFormatting sqref="Z151">
    <cfRule type="expression" dxfId="277" priority="700">
      <formula>(MAX(Z152:Z155)-MIN(Z152:Z155))&gt;$B$3</formula>
    </cfRule>
  </conditionalFormatting>
  <conditionalFormatting sqref="AF151">
    <cfRule type="expression" dxfId="276" priority="699">
      <formula>(MAX(AF152:AF155)-MIN(AF152:AF155))&gt;$B$3</formula>
    </cfRule>
  </conditionalFormatting>
  <conditionalFormatting sqref="AL151">
    <cfRule type="expression" dxfId="275" priority="698">
      <formula>(MAX(AL152:AL155)-MIN(AL152:AL155))&gt;$B$3</formula>
    </cfRule>
  </conditionalFormatting>
  <conditionalFormatting sqref="AR151">
    <cfRule type="expression" dxfId="274" priority="697">
      <formula>(MAX(AR152:AR155)-MIN(AR152:AR155))&gt;$B$3</formula>
    </cfRule>
  </conditionalFormatting>
  <conditionalFormatting sqref="AX151">
    <cfRule type="expression" dxfId="273" priority="696">
      <formula>(MAX(AX152:AX155)-MIN(AX152:AX155))&gt;$B$3</formula>
    </cfRule>
  </conditionalFormatting>
  <conditionalFormatting sqref="N6">
    <cfRule type="expression" dxfId="272" priority="105">
      <formula>(MAX(N7:N10)-MIN(N7:N10))&gt;$B$3</formula>
    </cfRule>
  </conditionalFormatting>
  <conditionalFormatting sqref="T6">
    <cfRule type="expression" dxfId="271" priority="104">
      <formula>(MAX(T7:T10)-MIN(T7:T10))&gt;$B$3</formula>
    </cfRule>
  </conditionalFormatting>
  <conditionalFormatting sqref="Z6">
    <cfRule type="expression" dxfId="270" priority="103">
      <formula>(MAX(Z7:Z10)-MIN(Z7:Z10))&gt;$B$3</formula>
    </cfRule>
  </conditionalFormatting>
  <conditionalFormatting sqref="AF6">
    <cfRule type="expression" dxfId="269" priority="102">
      <formula>(MAX(AF7:AF10)-MIN(AF7:AF10))&gt;$B$3</formula>
    </cfRule>
  </conditionalFormatting>
  <conditionalFormatting sqref="AL6">
    <cfRule type="expression" dxfId="268" priority="101">
      <formula>(MAX(AL7:AL10)-MIN(AL7:AL10))&gt;$B$3</formula>
    </cfRule>
  </conditionalFormatting>
  <conditionalFormatting sqref="AR6">
    <cfRule type="expression" dxfId="267" priority="100">
      <formula>(MAX(AR7:AR10)-MIN(AR7:AR10))&gt;$B$3</formula>
    </cfRule>
  </conditionalFormatting>
  <conditionalFormatting sqref="BD11">
    <cfRule type="expression" dxfId="266" priority="99">
      <formula>(MAX(BD12:BD15)-MIN(BD12:BD15))&gt;$B$3</formula>
    </cfRule>
  </conditionalFormatting>
  <conditionalFormatting sqref="H11">
    <cfRule type="expression" dxfId="265" priority="98">
      <formula>(MAX(H12:H15)-MIN(H12:H15))&gt;$B$3</formula>
    </cfRule>
  </conditionalFormatting>
  <conditionalFormatting sqref="AX11">
    <cfRule type="expression" dxfId="264" priority="97">
      <formula>(MAX(AX12:AX15)-MIN(AX12:AX15))&gt;$B$3</formula>
    </cfRule>
  </conditionalFormatting>
  <conditionalFormatting sqref="N11">
    <cfRule type="expression" dxfId="263" priority="96">
      <formula>(MAX(N12:N15)-MIN(N12:N15))&gt;$B$3</formula>
    </cfRule>
  </conditionalFormatting>
  <conditionalFormatting sqref="T11">
    <cfRule type="expression" dxfId="262" priority="95">
      <formula>(MAX(T12:T15)-MIN(T12:T15))&gt;$B$3</formula>
    </cfRule>
  </conditionalFormatting>
  <conditionalFormatting sqref="Z11">
    <cfRule type="expression" dxfId="261" priority="94">
      <formula>(MAX(Z12:Z15)-MIN(Z12:Z15))&gt;$B$3</formula>
    </cfRule>
  </conditionalFormatting>
  <conditionalFormatting sqref="AF11">
    <cfRule type="expression" dxfId="260" priority="93">
      <formula>(MAX(AF12:AF15)-MIN(AF12:AF15))&gt;$B$3</formula>
    </cfRule>
  </conditionalFormatting>
  <conditionalFormatting sqref="AL11">
    <cfRule type="expression" dxfId="259" priority="92">
      <formula>(MAX(AL12:AL15)-MIN(AL12:AL15))&gt;$B$3</formula>
    </cfRule>
  </conditionalFormatting>
  <conditionalFormatting sqref="AR11">
    <cfRule type="expression" dxfId="258" priority="91">
      <formula>(MAX(AR12:AR15)-MIN(AR12:AR15))&gt;$B$3</formula>
    </cfRule>
  </conditionalFormatting>
  <conditionalFormatting sqref="BD16">
    <cfRule type="expression" dxfId="257" priority="90">
      <formula>(MAX(BD17:BD20)-MIN(BD17:BD20))&gt;$B$3</formula>
    </cfRule>
  </conditionalFormatting>
  <conditionalFormatting sqref="H16">
    <cfRule type="expression" dxfId="256" priority="89">
      <formula>(MAX(H17:H20)-MIN(H17:H20))&gt;$B$3</formula>
    </cfRule>
  </conditionalFormatting>
  <conditionalFormatting sqref="AX16">
    <cfRule type="expression" dxfId="255" priority="88">
      <formula>(MAX(AX17:AX20)-MIN(AX17:AX20))&gt;$B$3</formula>
    </cfRule>
  </conditionalFormatting>
  <conditionalFormatting sqref="N16">
    <cfRule type="expression" dxfId="254" priority="87">
      <formula>(MAX(N17:N20)-MIN(N17:N20))&gt;$B$3</formula>
    </cfRule>
  </conditionalFormatting>
  <conditionalFormatting sqref="T16">
    <cfRule type="expression" dxfId="253" priority="86">
      <formula>(MAX(T17:T20)-MIN(T17:T20))&gt;$B$3</formula>
    </cfRule>
  </conditionalFormatting>
  <conditionalFormatting sqref="Z16">
    <cfRule type="expression" dxfId="252" priority="85">
      <formula>(MAX(Z17:Z20)-MIN(Z17:Z20))&gt;$B$3</formula>
    </cfRule>
  </conditionalFormatting>
  <conditionalFormatting sqref="AF16">
    <cfRule type="expression" dxfId="251" priority="84">
      <formula>(MAX(AF17:AF20)-MIN(AF17:AF20))&gt;$B$3</formula>
    </cfRule>
  </conditionalFormatting>
  <conditionalFormatting sqref="AL16">
    <cfRule type="expression" dxfId="250" priority="83">
      <formula>(MAX(AL17:AL20)-MIN(AL17:AL20))&gt;$B$3</formula>
    </cfRule>
  </conditionalFormatting>
  <conditionalFormatting sqref="AR16">
    <cfRule type="expression" dxfId="249" priority="82">
      <formula>(MAX(AR17:AR20)-MIN(AR17:AR20))&gt;$B$3</formula>
    </cfRule>
  </conditionalFormatting>
  <conditionalFormatting sqref="BD21">
    <cfRule type="expression" dxfId="248" priority="81">
      <formula>(MAX(BD22:BD25)-MIN(BD22:BD25))&gt;$B$3</formula>
    </cfRule>
  </conditionalFormatting>
  <conditionalFormatting sqref="H21">
    <cfRule type="expression" dxfId="247" priority="80">
      <formula>(MAX(H22:H25)-MIN(H22:H25))&gt;$B$3</formula>
    </cfRule>
  </conditionalFormatting>
  <conditionalFormatting sqref="AX21">
    <cfRule type="expression" dxfId="246" priority="79">
      <formula>(MAX(AX22:AX25)-MIN(AX22:AX25))&gt;$B$3</formula>
    </cfRule>
  </conditionalFormatting>
  <conditionalFormatting sqref="N21">
    <cfRule type="expression" dxfId="245" priority="78">
      <formula>(MAX(N22:N25)-MIN(N22:N25))&gt;$B$3</formula>
    </cfRule>
  </conditionalFormatting>
  <conditionalFormatting sqref="T21">
    <cfRule type="expression" dxfId="244" priority="77">
      <formula>(MAX(T22:T25)-MIN(T22:T25))&gt;$B$3</formula>
    </cfRule>
  </conditionalFormatting>
  <conditionalFormatting sqref="Z21">
    <cfRule type="expression" dxfId="243" priority="76">
      <formula>(MAX(Z22:Z25)-MIN(Z22:Z25))&gt;$B$3</formula>
    </cfRule>
  </conditionalFormatting>
  <conditionalFormatting sqref="AF21">
    <cfRule type="expression" dxfId="242" priority="75">
      <formula>(MAX(AF22:AF25)-MIN(AF22:AF25))&gt;$B$3</formula>
    </cfRule>
  </conditionalFormatting>
  <conditionalFormatting sqref="AL21">
    <cfRule type="expression" dxfId="241" priority="74">
      <formula>(MAX(AL22:AL25)-MIN(AL22:AL25))&gt;$B$3</formula>
    </cfRule>
  </conditionalFormatting>
  <conditionalFormatting sqref="AR21">
    <cfRule type="expression" dxfId="240" priority="73">
      <formula>(MAX(AR22:AR25)-MIN(AR22:AR25))&gt;$B$3</formula>
    </cfRule>
  </conditionalFormatting>
  <conditionalFormatting sqref="BD26">
    <cfRule type="expression" dxfId="239" priority="72">
      <formula>(MAX(BD27:BD30)-MIN(BD27:BD30))&gt;$B$3</formula>
    </cfRule>
  </conditionalFormatting>
  <conditionalFormatting sqref="H26">
    <cfRule type="expression" dxfId="238" priority="71">
      <formula>(MAX(H27:H30)-MIN(H27:H30))&gt;$B$3</formula>
    </cfRule>
  </conditionalFormatting>
  <conditionalFormatting sqref="AX26">
    <cfRule type="expression" dxfId="237" priority="70">
      <formula>(MAX(AX27:AX30)-MIN(AX27:AX30))&gt;$B$3</formula>
    </cfRule>
  </conditionalFormatting>
  <conditionalFormatting sqref="N26">
    <cfRule type="expression" dxfId="236" priority="69">
      <formula>(MAX(N27:N30)-MIN(N27:N30))&gt;$B$3</formula>
    </cfRule>
  </conditionalFormatting>
  <conditionalFormatting sqref="T26">
    <cfRule type="expression" dxfId="235" priority="68">
      <formula>(MAX(T27:T30)-MIN(T27:T30))&gt;$B$3</formula>
    </cfRule>
  </conditionalFormatting>
  <conditionalFormatting sqref="Z26">
    <cfRule type="expression" dxfId="234" priority="67">
      <formula>(MAX(Z27:Z30)-MIN(Z27:Z30))&gt;$B$3</formula>
    </cfRule>
  </conditionalFormatting>
  <conditionalFormatting sqref="AF26">
    <cfRule type="expression" dxfId="233" priority="66">
      <formula>(MAX(AF27:AF30)-MIN(AF27:AF30))&gt;$B$3</formula>
    </cfRule>
  </conditionalFormatting>
  <conditionalFormatting sqref="AL26">
    <cfRule type="expression" dxfId="232" priority="65">
      <formula>(MAX(AL27:AL30)-MIN(AL27:AL30))&gt;$B$3</formula>
    </cfRule>
  </conditionalFormatting>
  <conditionalFormatting sqref="AR26">
    <cfRule type="expression" dxfId="231" priority="64">
      <formula>(MAX(AR27:AR30)-MIN(AR27:AR30))&gt;$B$3</formula>
    </cfRule>
  </conditionalFormatting>
  <conditionalFormatting sqref="BD31">
    <cfRule type="expression" dxfId="230" priority="63">
      <formula>(MAX(BD32:BD35)-MIN(BD32:BD35))&gt;$B$3</formula>
    </cfRule>
  </conditionalFormatting>
  <conditionalFormatting sqref="H31">
    <cfRule type="expression" dxfId="229" priority="62">
      <formula>(MAX(H32:H35)-MIN(H32:H35))&gt;$B$3</formula>
    </cfRule>
  </conditionalFormatting>
  <conditionalFormatting sqref="AX31">
    <cfRule type="expression" dxfId="228" priority="61">
      <formula>(MAX(AX32:AX35)-MIN(AX32:AX35))&gt;$B$3</formula>
    </cfRule>
  </conditionalFormatting>
  <conditionalFormatting sqref="N31">
    <cfRule type="expression" dxfId="227" priority="60">
      <formula>(MAX(N32:N35)-MIN(N32:N35))&gt;$B$3</formula>
    </cfRule>
  </conditionalFormatting>
  <conditionalFormatting sqref="T31">
    <cfRule type="expression" dxfId="226" priority="59">
      <formula>(MAX(T32:T35)-MIN(T32:T35))&gt;$B$3</formula>
    </cfRule>
  </conditionalFormatting>
  <conditionalFormatting sqref="Z31">
    <cfRule type="expression" dxfId="225" priority="58">
      <formula>(MAX(Z32:Z35)-MIN(Z32:Z35))&gt;$B$3</formula>
    </cfRule>
  </conditionalFormatting>
  <conditionalFormatting sqref="AF31">
    <cfRule type="expression" dxfId="224" priority="57">
      <formula>(MAX(AF32:AF35)-MIN(AF32:AF35))&gt;$B$3</formula>
    </cfRule>
  </conditionalFormatting>
  <conditionalFormatting sqref="AL31">
    <cfRule type="expression" dxfId="223" priority="56">
      <formula>(MAX(AL32:AL35)-MIN(AL32:AL35))&gt;$B$3</formula>
    </cfRule>
  </conditionalFormatting>
  <conditionalFormatting sqref="AR31">
    <cfRule type="expression" dxfId="222" priority="55">
      <formula>(MAX(AR32:AR35)-MIN(AR32:AR35))&gt;$B$3</formula>
    </cfRule>
  </conditionalFormatting>
  <conditionalFormatting sqref="BD36">
    <cfRule type="expression" dxfId="221" priority="54">
      <formula>(MAX(BD37:BD40)-MIN(BD37:BD40))&gt;$B$3</formula>
    </cfRule>
  </conditionalFormatting>
  <conditionalFormatting sqref="H36">
    <cfRule type="expression" dxfId="220" priority="53">
      <formula>(MAX(H37:H40)-MIN(H37:H40))&gt;$B$3</formula>
    </cfRule>
  </conditionalFormatting>
  <conditionalFormatting sqref="AX36">
    <cfRule type="expression" dxfId="219" priority="52">
      <formula>(MAX(AX37:AX40)-MIN(AX37:AX40))&gt;$B$3</formula>
    </cfRule>
  </conditionalFormatting>
  <conditionalFormatting sqref="N36">
    <cfRule type="expression" dxfId="218" priority="51">
      <formula>(MAX(N37:N40)-MIN(N37:N40))&gt;$B$3</formula>
    </cfRule>
  </conditionalFormatting>
  <conditionalFormatting sqref="T36">
    <cfRule type="expression" dxfId="217" priority="50">
      <formula>(MAX(T37:T40)-MIN(T37:T40))&gt;$B$3</formula>
    </cfRule>
  </conditionalFormatting>
  <conditionalFormatting sqref="Z36">
    <cfRule type="expression" dxfId="216" priority="49">
      <formula>(MAX(Z37:Z40)-MIN(Z37:Z40))&gt;$B$3</formula>
    </cfRule>
  </conditionalFormatting>
  <conditionalFormatting sqref="AF36">
    <cfRule type="expression" dxfId="215" priority="48">
      <formula>(MAX(AF37:AF40)-MIN(AF37:AF40))&gt;$B$3</formula>
    </cfRule>
  </conditionalFormatting>
  <conditionalFormatting sqref="AL36">
    <cfRule type="expression" dxfId="214" priority="47">
      <formula>(MAX(AL37:AL40)-MIN(AL37:AL40))&gt;$B$3</formula>
    </cfRule>
  </conditionalFormatting>
  <conditionalFormatting sqref="AR36">
    <cfRule type="expression" dxfId="213" priority="46">
      <formula>(MAX(AR37:AR40)-MIN(AR37:AR40))&gt;$B$3</formula>
    </cfRule>
  </conditionalFormatting>
  <conditionalFormatting sqref="BD41">
    <cfRule type="expression" dxfId="212" priority="45">
      <formula>(MAX(BD42:BD45)-MIN(BD42:BD45))&gt;$B$3</formula>
    </cfRule>
  </conditionalFormatting>
  <conditionalFormatting sqref="H41">
    <cfRule type="expression" dxfId="211" priority="44">
      <formula>(MAX(H42:H45)-MIN(H42:H45))&gt;$B$3</formula>
    </cfRule>
  </conditionalFormatting>
  <conditionalFormatting sqref="AX41">
    <cfRule type="expression" dxfId="210" priority="43">
      <formula>(MAX(AX42:AX45)-MIN(AX42:AX45))&gt;$B$3</formula>
    </cfRule>
  </conditionalFormatting>
  <conditionalFormatting sqref="N41">
    <cfRule type="expression" dxfId="209" priority="42">
      <formula>(MAX(N42:N45)-MIN(N42:N45))&gt;$B$3</formula>
    </cfRule>
  </conditionalFormatting>
  <conditionalFormatting sqref="T41">
    <cfRule type="expression" dxfId="208" priority="41">
      <formula>(MAX(T42:T45)-MIN(T42:T45))&gt;$B$3</formula>
    </cfRule>
  </conditionalFormatting>
  <conditionalFormatting sqref="Z41">
    <cfRule type="expression" dxfId="207" priority="40">
      <formula>(MAX(Z42:Z45)-MIN(Z42:Z45))&gt;$B$3</formula>
    </cfRule>
  </conditionalFormatting>
  <conditionalFormatting sqref="AF41">
    <cfRule type="expression" dxfId="206" priority="39">
      <formula>(MAX(AF42:AF45)-MIN(AF42:AF45))&gt;$B$3</formula>
    </cfRule>
  </conditionalFormatting>
  <conditionalFormatting sqref="AL41">
    <cfRule type="expression" dxfId="205" priority="38">
      <formula>(MAX(AL42:AL45)-MIN(AL42:AL45))&gt;$B$3</formula>
    </cfRule>
  </conditionalFormatting>
  <conditionalFormatting sqref="AR41">
    <cfRule type="expression" dxfId="204" priority="37">
      <formula>(MAX(AR42:AR45)-MIN(AR42:AR45))&gt;$B$3</formula>
    </cfRule>
  </conditionalFormatting>
  <conditionalFormatting sqref="BD46">
    <cfRule type="expression" dxfId="203" priority="36">
      <formula>(MAX(BD47:BD50)-MIN(BD47:BD50))&gt;$B$3</formula>
    </cfRule>
  </conditionalFormatting>
  <conditionalFormatting sqref="H46">
    <cfRule type="expression" dxfId="202" priority="35">
      <formula>(MAX(H47:H50)-MIN(H47:H50))&gt;$B$3</formula>
    </cfRule>
  </conditionalFormatting>
  <conditionalFormatting sqref="AX46">
    <cfRule type="expression" dxfId="201" priority="34">
      <formula>(MAX(AX47:AX50)-MIN(AX47:AX50))&gt;$B$3</formula>
    </cfRule>
  </conditionalFormatting>
  <conditionalFormatting sqref="N46">
    <cfRule type="expression" dxfId="200" priority="33">
      <formula>(MAX(N47:N50)-MIN(N47:N50))&gt;$B$3</formula>
    </cfRule>
  </conditionalFormatting>
  <conditionalFormatting sqref="T46">
    <cfRule type="expression" dxfId="199" priority="32">
      <formula>(MAX(T47:T50)-MIN(T47:T50))&gt;$B$3</formula>
    </cfRule>
  </conditionalFormatting>
  <conditionalFormatting sqref="Z46">
    <cfRule type="expression" dxfId="198" priority="31">
      <formula>(MAX(Z47:Z50)-MIN(Z47:Z50))&gt;$B$3</formula>
    </cfRule>
  </conditionalFormatting>
  <conditionalFormatting sqref="AF46">
    <cfRule type="expression" dxfId="197" priority="30">
      <formula>(MAX(AF47:AF50)-MIN(AF47:AF50))&gt;$B$3</formula>
    </cfRule>
  </conditionalFormatting>
  <conditionalFormatting sqref="AL46">
    <cfRule type="expression" dxfId="196" priority="29">
      <formula>(MAX(AL47:AL50)-MIN(AL47:AL50))&gt;$B$3</formula>
    </cfRule>
  </conditionalFormatting>
  <conditionalFormatting sqref="AR46">
    <cfRule type="expression" dxfId="195" priority="28">
      <formula>(MAX(AR47:AR50)-MIN(AR47:AR50))&gt;$B$3</formula>
    </cfRule>
  </conditionalFormatting>
  <conditionalFormatting sqref="BD51">
    <cfRule type="expression" dxfId="194" priority="27">
      <formula>(MAX(BD52:BD55)-MIN(BD52:BD55))&gt;$B$3</formula>
    </cfRule>
  </conditionalFormatting>
  <conditionalFormatting sqref="H51">
    <cfRule type="expression" dxfId="193" priority="26">
      <formula>(MAX(H52:H55)-MIN(H52:H55))&gt;$B$3</formula>
    </cfRule>
  </conditionalFormatting>
  <conditionalFormatting sqref="AX51">
    <cfRule type="expression" dxfId="192" priority="25">
      <formula>(MAX(AX52:AX55)-MIN(AX52:AX55))&gt;$B$3</formula>
    </cfRule>
  </conditionalFormatting>
  <conditionalFormatting sqref="N51">
    <cfRule type="expression" dxfId="191" priority="24">
      <formula>(MAX(N52:N55)-MIN(N52:N55))&gt;$B$3</formula>
    </cfRule>
  </conditionalFormatting>
  <conditionalFormatting sqref="T51">
    <cfRule type="expression" dxfId="190" priority="23">
      <formula>(MAX(T52:T55)-MIN(T52:T55))&gt;$B$3</formula>
    </cfRule>
  </conditionalFormatting>
  <conditionalFormatting sqref="Z51">
    <cfRule type="expression" dxfId="189" priority="22">
      <formula>(MAX(Z52:Z55)-MIN(Z52:Z55))&gt;$B$3</formula>
    </cfRule>
  </conditionalFormatting>
  <conditionalFormatting sqref="AF51">
    <cfRule type="expression" dxfId="188" priority="21">
      <formula>(MAX(AF52:AF55)-MIN(AF52:AF55))&gt;$B$3</formula>
    </cfRule>
  </conditionalFormatting>
  <conditionalFormatting sqref="AL51">
    <cfRule type="expression" dxfId="187" priority="20">
      <formula>(MAX(AL52:AL55)-MIN(AL52:AL55))&gt;$B$3</formula>
    </cfRule>
  </conditionalFormatting>
  <conditionalFormatting sqref="AR51">
    <cfRule type="expression" dxfId="186" priority="19">
      <formula>(MAX(AR52:AR55)-MIN(AR52:AR55))&gt;$B$3</formula>
    </cfRule>
  </conditionalFormatting>
  <conditionalFormatting sqref="BD56">
    <cfRule type="expression" dxfId="185" priority="18">
      <formula>(MAX(BD57:BD60)-MIN(BD57:BD60))&gt;$B$3</formula>
    </cfRule>
  </conditionalFormatting>
  <conditionalFormatting sqref="H56">
    <cfRule type="expression" dxfId="184" priority="17">
      <formula>(MAX(H57:H60)-MIN(H57:H60))&gt;$B$3</formula>
    </cfRule>
  </conditionalFormatting>
  <conditionalFormatting sqref="AX56">
    <cfRule type="expression" dxfId="183" priority="16">
      <formula>(MAX(AX57:AX60)-MIN(AX57:AX60))&gt;$B$3</formula>
    </cfRule>
  </conditionalFormatting>
  <conditionalFormatting sqref="N56">
    <cfRule type="expression" dxfId="182" priority="15">
      <formula>(MAX(N57:N60)-MIN(N57:N60))&gt;$B$3</formula>
    </cfRule>
  </conditionalFormatting>
  <conditionalFormatting sqref="T56">
    <cfRule type="expression" dxfId="181" priority="14">
      <formula>(MAX(T57:T60)-MIN(T57:T60))&gt;$B$3</formula>
    </cfRule>
  </conditionalFormatting>
  <conditionalFormatting sqref="Z56">
    <cfRule type="expression" dxfId="180" priority="13">
      <formula>(MAX(Z57:Z60)-MIN(Z57:Z60))&gt;$B$3</formula>
    </cfRule>
  </conditionalFormatting>
  <conditionalFormatting sqref="AF56">
    <cfRule type="expression" dxfId="179" priority="12">
      <formula>(MAX(AF57:AF60)-MIN(AF57:AF60))&gt;$B$3</formula>
    </cfRule>
  </conditionalFormatting>
  <conditionalFormatting sqref="AL56">
    <cfRule type="expression" dxfId="178" priority="11">
      <formula>(MAX(AL57:AL60)-MIN(AL57:AL60))&gt;$B$3</formula>
    </cfRule>
  </conditionalFormatting>
  <conditionalFormatting sqref="AR56">
    <cfRule type="expression" dxfId="177" priority="10">
      <formula>(MAX(AR57:AR60)-MIN(AR57:AR60))&gt;$B$3</formula>
    </cfRule>
  </conditionalFormatting>
  <conditionalFormatting sqref="BD61">
    <cfRule type="expression" dxfId="176" priority="9">
      <formula>(MAX(BD62:BD65)-MIN(BD62:BD65))&gt;$B$3</formula>
    </cfRule>
  </conditionalFormatting>
  <conditionalFormatting sqref="H61">
    <cfRule type="expression" dxfId="175" priority="8">
      <formula>(MAX(H62:H65)-MIN(H62:H65))&gt;$B$3</formula>
    </cfRule>
  </conditionalFormatting>
  <conditionalFormatting sqref="AX61">
    <cfRule type="expression" dxfId="174" priority="7">
      <formula>(MAX(AX62:AX65)-MIN(AX62:AX65))&gt;$B$3</formula>
    </cfRule>
  </conditionalFormatting>
  <conditionalFormatting sqref="N61">
    <cfRule type="expression" dxfId="173" priority="6">
      <formula>(MAX(N62:N65)-MIN(N62:N65))&gt;$B$3</formula>
    </cfRule>
  </conditionalFormatting>
  <conditionalFormatting sqref="T61">
    <cfRule type="expression" dxfId="172" priority="5">
      <formula>(MAX(T62:T65)-MIN(T62:T65))&gt;$B$3</formula>
    </cfRule>
  </conditionalFormatting>
  <conditionalFormatting sqref="Z61">
    <cfRule type="expression" dxfId="171" priority="4">
      <formula>(MAX(Z62:Z65)-MIN(Z62:Z65))&gt;$B$3</formula>
    </cfRule>
  </conditionalFormatting>
  <conditionalFormatting sqref="AF61">
    <cfRule type="expression" dxfId="170" priority="3">
      <formula>(MAX(AF62:AF65)-MIN(AF62:AF65))&gt;$B$3</formula>
    </cfRule>
  </conditionalFormatting>
  <conditionalFormatting sqref="AL61">
    <cfRule type="expression" dxfId="169" priority="2">
      <formula>(MAX(AL62:AL65)-MIN(AL62:AL65))&gt;$B$3</formula>
    </cfRule>
  </conditionalFormatting>
  <conditionalFormatting sqref="AR61">
    <cfRule type="expression" dxfId="168" priority="1">
      <formula>(MAX(AR62:AR65)-MIN(AR62:AR65))&gt;$B$3</formula>
    </cfRule>
  </conditionalFormatting>
  <dataValidations disablePrompts="1" count="3">
    <dataValidation allowBlank="1" showInputMessage="1" showErrorMessage="1" promptTitle="Efficiency" prompt="The average is calculated averagin the slope of all technical replicates and then using the formula E=10^(1/m) - 1" sqref="G247 G5 AW5 Y5 AK5 M5 BC5 AE5 S5 AQ5"/>
    <dataValidation allowBlank="1" showInputMessage="1" showErrorMessage="1" promptTitle="Ct average" prompt="The average of the Ct through the technical replicates is calculated using a logaritmic adjustment: Log [base E] (E*Ct)" sqref="H247 H5 AX5 Z5 AL5 N5 BD5 AF5 T5 AR5"/>
    <dataValidation allowBlank="1" showInputMessage="1" promptTitle="Min Diff between Tech Rep" prompt="Maximum difference in Ct that is aceptable between Technichal replicates." sqref="B3"/>
  </dataValidation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R91"/>
  <sheetViews>
    <sheetView showGridLines="0" workbookViewId="0"/>
  </sheetViews>
  <sheetFormatPr defaultRowHeight="15" x14ac:dyDescent="0.25"/>
  <cols>
    <col min="1" max="5" width="9.140625" style="23"/>
    <col min="6" max="6" width="12.5703125" style="23" customWidth="1"/>
    <col min="7" max="9" width="9.140625" style="23"/>
    <col min="10" max="10" width="9.140625" style="23" customWidth="1"/>
    <col min="11" max="11" width="9.140625" style="23"/>
    <col min="12" max="18" width="9.140625" style="23" customWidth="1"/>
    <col min="19" max="16384" width="9.140625" style="23"/>
  </cols>
  <sheetData>
    <row r="1" spans="1:15" ht="15.75" thickBot="1" x14ac:dyDescent="0.3">
      <c r="A1" s="35" t="s">
        <v>7</v>
      </c>
      <c r="B1" s="35" t="s">
        <v>8</v>
      </c>
      <c r="C1" s="3" t="s">
        <v>27</v>
      </c>
      <c r="D1" s="47" t="s">
        <v>9</v>
      </c>
      <c r="E1" s="78" t="s">
        <v>622</v>
      </c>
      <c r="F1" s="21" t="str">
        <f>IF(INDEX(Ref_Names,1)="","",INDEX(Ref_Names,1))</f>
        <v>ParA</v>
      </c>
      <c r="G1" s="63" t="s">
        <v>56</v>
      </c>
      <c r="H1" s="27">
        <f>IF(F1="",2,IF(G1="On",45,15))</f>
        <v>45</v>
      </c>
      <c r="I1" s="27">
        <f>IF(F1="","",1)</f>
        <v>1</v>
      </c>
      <c r="J1" s="27" t="s">
        <v>3</v>
      </c>
      <c r="K1" s="27">
        <f>Details!P2</f>
        <v>3</v>
      </c>
      <c r="L1" s="27"/>
      <c r="M1" s="27"/>
      <c r="N1" s="27"/>
    </row>
    <row r="2" spans="1:15" x14ac:dyDescent="0.25">
      <c r="A2" s="47" t="s">
        <v>69</v>
      </c>
      <c r="B2" s="47" t="s">
        <v>600</v>
      </c>
      <c r="C2" s="88" t="s">
        <v>70</v>
      </c>
      <c r="D2" s="47" t="s">
        <v>621</v>
      </c>
      <c r="E2" s="27">
        <f>IF(Statistic!G2=TRUE,1,0)</f>
        <v>0</v>
      </c>
      <c r="F2" s="316" t="str">
        <f>IF(INDEX(Ref_Names,2)="","",INDEX(Ref_Names,2))</f>
        <v/>
      </c>
      <c r="G2" s="317" t="s">
        <v>56</v>
      </c>
      <c r="H2" s="27">
        <f>IF(F2="",2,IF(G2="On",45,15))</f>
        <v>2</v>
      </c>
      <c r="I2" s="27" t="str">
        <f>IF(F2="","",1)</f>
        <v/>
      </c>
      <c r="J2" s="27" t="s">
        <v>4</v>
      </c>
      <c r="K2" s="27">
        <f>Details!B5</f>
        <v>6</v>
      </c>
      <c r="L2" s="27"/>
      <c r="M2" s="27"/>
      <c r="N2" s="27" t="s">
        <v>56</v>
      </c>
    </row>
    <row r="3" spans="1:15" x14ac:dyDescent="0.25">
      <c r="A3" s="186" t="s">
        <v>695</v>
      </c>
      <c r="B3" s="186" t="s">
        <v>931</v>
      </c>
      <c r="F3" s="279" t="str">
        <f>IF(INDEX(Ref_Names,3)="","",INDEX(Ref_Names,3))</f>
        <v/>
      </c>
      <c r="G3" s="270" t="s">
        <v>57</v>
      </c>
      <c r="H3" s="27">
        <f>IF(F3="",2,IF(G3="On",45,15))</f>
        <v>2</v>
      </c>
      <c r="I3" s="27" t="str">
        <f>IF(F3="","",1)</f>
        <v/>
      </c>
      <c r="J3" s="27"/>
      <c r="K3" s="27"/>
      <c r="L3" s="27"/>
      <c r="M3" s="27"/>
      <c r="N3" s="27"/>
      <c r="O3" s="14"/>
    </row>
    <row r="4" spans="1:15" x14ac:dyDescent="0.25">
      <c r="A4" s="43" t="s">
        <v>596</v>
      </c>
      <c r="B4" s="40" t="s">
        <v>683</v>
      </c>
      <c r="C4" s="27">
        <f>MATCH(B4,Error_Bar,0)</f>
        <v>2</v>
      </c>
      <c r="E4" s="104"/>
      <c r="F4" s="277" t="s">
        <v>621</v>
      </c>
      <c r="G4" s="278"/>
      <c r="H4" s="276">
        <f ca="1">IF(E2=0,IFERROR(_xlfn.T.DIST((ABS(INDEX(Result3_Q,$M5,$L5)-INDEX(Result3_Q,M$6,$L6))/((SQRT((((INDEX(Result3_N,$M5,$L5)-1)*(INDEX(Result3_SD,$M5,$L5))^2)+((INDEX(Result3_N,M$6,$L5)-1)*(INDEX(Result3_SD,M$6,$L6))^2))/(INDEX(Result3_N,$M5,$L5)+INDEX(Result3_N,M$6,$L6)-2)))*SQRT((1/INDEX(Result3_N,$M5,$L5))+(1/INDEX(Result3_N,M$6,$L6))))),(INDEX(Result3_N,$M5,$L5)+INDEX(Result3_N,M$6,$L6)-2),FALSE),""),"")</f>
        <v>0.37746635128094119</v>
      </c>
      <c r="I4" s="307"/>
      <c r="J4" s="27">
        <f>IF(OR(G4="",G5="",G6=""),1,IF(MATCH(G5,Result3_Samples,0)=MATCH(G6,Result3_Samples,0),4,IF(MATCH(G5,Result3_Samples,0)&lt;MATCH(G6,Result3_Samples,0),2,3)))</f>
        <v>1</v>
      </c>
      <c r="K4" s="27">
        <f>Statistic!F2</f>
        <v>0.05</v>
      </c>
      <c r="L4" s="27" t="s">
        <v>750</v>
      </c>
      <c r="M4" s="27" t="s">
        <v>903</v>
      </c>
      <c r="N4" s="27"/>
    </row>
    <row r="5" spans="1:15" x14ac:dyDescent="0.25">
      <c r="A5" s="77" t="s">
        <v>590</v>
      </c>
      <c r="B5" s="40" t="s">
        <v>56</v>
      </c>
      <c r="C5" s="27">
        <f>MATCH(B5,On_Off,0)</f>
        <v>1</v>
      </c>
      <c r="D5" s="27">
        <f>RIGHT(A5,LEN(A5)-3)+0</f>
        <v>2</v>
      </c>
      <c r="E5" s="258" t="s">
        <v>939</v>
      </c>
      <c r="F5" s="196" t="s">
        <v>888</v>
      </c>
      <c r="G5" s="327" t="s">
        <v>944</v>
      </c>
      <c r="H5" s="328"/>
      <c r="I5" s="108" t="str">
        <f>"Treat/Ctrl"&amp;MATCH(G5,Result3_Samples,0)</f>
        <v>Treat/Ctrl1</v>
      </c>
      <c r="J5" s="27" t="str">
        <f>INDEX(Result3_Samples,RIGHT(F5,LEN(F5)-10)+0)</f>
        <v>3N/3G</v>
      </c>
      <c r="K5" s="27"/>
      <c r="L5" s="27">
        <f>MATCH(E5,Result3_Genes,0)</f>
        <v>3</v>
      </c>
      <c r="M5" s="27">
        <f>MATCH(J5,Result3_Samples,0)</f>
        <v>1</v>
      </c>
      <c r="N5" s="27"/>
    </row>
    <row r="6" spans="1:15" x14ac:dyDescent="0.25">
      <c r="A6" s="64"/>
      <c r="B6" s="26"/>
      <c r="C6" s="26"/>
      <c r="D6" s="27" t="str">
        <f>"T/C_"&amp;IF(B5="On",A5,"")</f>
        <v>T/C_Log2</v>
      </c>
      <c r="E6" s="258" t="s">
        <v>939</v>
      </c>
      <c r="F6" s="196" t="s">
        <v>889</v>
      </c>
      <c r="G6" s="327" t="s">
        <v>945</v>
      </c>
      <c r="H6" s="328"/>
      <c r="I6" s="27" t="str">
        <f>"Treat/Ctrl"&amp;MATCH(G6,Result3_Samples,0)</f>
        <v>Treat/Ctrl2</v>
      </c>
      <c r="J6" s="27" t="str">
        <f>INDEX(Result3_Samples,RIGHT(F6,LEN(F6)-10)+0)</f>
        <v>3B/3G</v>
      </c>
      <c r="K6" s="27"/>
      <c r="L6" s="27">
        <f>MATCH(E6,Result3_Genes,0)</f>
        <v>3</v>
      </c>
      <c r="M6" s="27">
        <f>MATCH(J6,Result3_Samples,0)</f>
        <v>2</v>
      </c>
      <c r="N6" s="27"/>
    </row>
    <row r="7" spans="1:15" x14ac:dyDescent="0.25">
      <c r="A7" s="64"/>
      <c r="B7" s="26"/>
      <c r="C7" s="26"/>
      <c r="F7" s="64"/>
      <c r="G7" s="45"/>
      <c r="H7" s="26"/>
      <c r="I7" s="83"/>
      <c r="J7" s="83"/>
      <c r="K7" s="83"/>
      <c r="L7" s="83"/>
      <c r="M7" s="83"/>
      <c r="N7" s="83"/>
    </row>
    <row r="8" spans="1:15" x14ac:dyDescent="0.25">
      <c r="A8" s="64"/>
      <c r="B8" s="26"/>
      <c r="C8" s="26"/>
      <c r="F8" s="64"/>
      <c r="G8" s="45"/>
      <c r="H8" s="26"/>
      <c r="I8" s="26"/>
      <c r="J8" s="26"/>
      <c r="K8" s="26"/>
    </row>
    <row r="9" spans="1:15" x14ac:dyDescent="0.25">
      <c r="A9" s="64"/>
      <c r="B9" s="26"/>
      <c r="C9" s="26"/>
      <c r="F9" s="64"/>
      <c r="G9" s="45"/>
      <c r="H9" s="26"/>
      <c r="I9" s="26"/>
      <c r="J9" s="26"/>
      <c r="K9" s="26"/>
    </row>
    <row r="10" spans="1:15" x14ac:dyDescent="0.25">
      <c r="A10" s="64"/>
      <c r="B10" s="26"/>
      <c r="C10" s="26"/>
      <c r="F10" s="64"/>
      <c r="G10" s="45"/>
      <c r="H10" s="26"/>
      <c r="I10" s="26"/>
      <c r="J10" s="26"/>
      <c r="K10" s="26"/>
    </row>
    <row r="11" spans="1:15" x14ac:dyDescent="0.25">
      <c r="A11" s="64"/>
      <c r="B11" s="26"/>
      <c r="C11" s="26"/>
      <c r="F11" s="64"/>
      <c r="G11" s="45"/>
      <c r="H11" s="26"/>
      <c r="I11" s="26"/>
      <c r="J11" s="26"/>
      <c r="K11" s="26"/>
    </row>
    <row r="12" spans="1:15" x14ac:dyDescent="0.25">
      <c r="A12" s="64"/>
      <c r="B12" s="26"/>
      <c r="C12" s="26"/>
      <c r="F12" s="64"/>
      <c r="G12" s="45"/>
      <c r="H12" s="26"/>
      <c r="I12" s="26"/>
      <c r="J12" s="26"/>
      <c r="K12" s="26"/>
    </row>
    <row r="13" spans="1:15" x14ac:dyDescent="0.25">
      <c r="A13" s="64"/>
      <c r="B13" s="26"/>
      <c r="C13" s="26"/>
      <c r="F13" s="64"/>
      <c r="G13" s="45"/>
      <c r="H13" s="26"/>
      <c r="I13" s="26"/>
      <c r="J13" s="26"/>
      <c r="K13" s="26"/>
    </row>
    <row r="14" spans="1:15" x14ac:dyDescent="0.25">
      <c r="A14" s="64"/>
      <c r="B14" s="26"/>
      <c r="C14" s="26"/>
      <c r="F14" s="64"/>
      <c r="G14" s="45"/>
      <c r="H14" s="26"/>
      <c r="I14" s="26"/>
      <c r="J14" s="26"/>
      <c r="K14" s="26"/>
    </row>
    <row r="15" spans="1:15" x14ac:dyDescent="0.25">
      <c r="A15" s="64"/>
      <c r="B15" s="26"/>
      <c r="C15" s="26"/>
      <c r="F15" s="64"/>
      <c r="G15" s="45"/>
      <c r="H15" s="26"/>
      <c r="I15" s="26"/>
      <c r="J15" s="26"/>
      <c r="K15" s="26"/>
    </row>
    <row r="16" spans="1:15" x14ac:dyDescent="0.25">
      <c r="A16" s="64"/>
      <c r="B16" s="26"/>
      <c r="C16" s="26"/>
      <c r="F16" s="64"/>
      <c r="G16" s="45"/>
      <c r="H16" s="26"/>
      <c r="I16" s="26"/>
      <c r="J16" s="26"/>
      <c r="K16" s="26"/>
    </row>
    <row r="17" spans="1:18" x14ac:dyDescent="0.25">
      <c r="A17" s="64"/>
      <c r="B17" s="26"/>
      <c r="C17" s="26"/>
      <c r="F17" s="64"/>
      <c r="G17" s="45"/>
      <c r="H17" s="26"/>
      <c r="I17" s="26"/>
      <c r="J17" s="26"/>
      <c r="K17" s="26"/>
    </row>
    <row r="18" spans="1:18" ht="119.25" customHeight="1" x14ac:dyDescent="0.25">
      <c r="F18" s="64"/>
      <c r="G18" s="45"/>
      <c r="H18" s="26"/>
      <c r="I18" s="26"/>
      <c r="J18" s="26"/>
      <c r="K18" s="26"/>
    </row>
    <row r="19" spans="1:18" x14ac:dyDescent="0.25">
      <c r="A19" s="329" t="str">
        <f>IF(MATCH(Details!B2,Dependency)=1,"Dependent","Independent")</f>
        <v>Independent</v>
      </c>
      <c r="B19" s="329"/>
      <c r="C19" s="27">
        <v>1</v>
      </c>
      <c r="D19" s="26">
        <f t="shared" ref="D19:I19" si="0">IFERROR(IF(C19+1&gt;$K$2,"",C19+1),"")</f>
        <v>2</v>
      </c>
      <c r="E19" s="26">
        <f t="shared" si="0"/>
        <v>3</v>
      </c>
      <c r="F19" s="26">
        <f t="shared" si="0"/>
        <v>4</v>
      </c>
      <c r="G19" s="26">
        <f t="shared" si="0"/>
        <v>5</v>
      </c>
      <c r="H19" s="26">
        <f t="shared" si="0"/>
        <v>6</v>
      </c>
      <c r="I19" s="26" t="str">
        <f t="shared" si="0"/>
        <v/>
      </c>
      <c r="J19" s="26"/>
      <c r="K19" s="26"/>
      <c r="L19" s="140" t="str">
        <f>IF(C5=2,"",A5)</f>
        <v>Log2</v>
      </c>
      <c r="M19" s="104"/>
      <c r="N19" s="104"/>
      <c r="O19" s="104"/>
      <c r="P19" s="104"/>
      <c r="Q19" s="104"/>
      <c r="R19" s="104"/>
    </row>
    <row r="20" spans="1:18" x14ac:dyDescent="0.25">
      <c r="A20" s="329" t="s">
        <v>887</v>
      </c>
      <c r="B20" s="329"/>
      <c r="C20" s="68"/>
      <c r="D20" s="68" t="s">
        <v>588</v>
      </c>
      <c r="E20" s="68" t="str">
        <f t="shared" ref="E20:K20" si="1">IF(C19="","",INDEX(Genes_Names,C19))</f>
        <v>SodA</v>
      </c>
      <c r="F20" s="68" t="str">
        <f t="shared" si="1"/>
        <v>OtsA</v>
      </c>
      <c r="G20" s="68" t="str">
        <f t="shared" si="1"/>
        <v>Rpon2</v>
      </c>
      <c r="H20" s="68" t="str">
        <f t="shared" si="1"/>
        <v>aceA</v>
      </c>
      <c r="I20" s="68" t="str">
        <f t="shared" si="1"/>
        <v>ltpD</v>
      </c>
      <c r="J20" s="68" t="str">
        <f t="shared" si="1"/>
        <v>pspA</v>
      </c>
      <c r="K20" s="218" t="str">
        <f t="shared" si="1"/>
        <v/>
      </c>
      <c r="L20" s="92" t="str">
        <f t="shared" ref="L20:R20" si="2">IF($L$19="","",E20)</f>
        <v>SodA</v>
      </c>
      <c r="M20" s="92" t="str">
        <f t="shared" si="2"/>
        <v>OtsA</v>
      </c>
      <c r="N20" s="92" t="str">
        <f t="shared" si="2"/>
        <v>Rpon2</v>
      </c>
      <c r="O20" s="92" t="str">
        <f t="shared" si="2"/>
        <v>aceA</v>
      </c>
      <c r="P20" s="92" t="str">
        <f t="shared" si="2"/>
        <v>ltpD</v>
      </c>
      <c r="Q20" s="92" t="str">
        <f t="shared" si="2"/>
        <v>pspA</v>
      </c>
      <c r="R20" s="92" t="str">
        <f t="shared" si="2"/>
        <v/>
      </c>
    </row>
    <row r="21" spans="1:18" x14ac:dyDescent="0.25">
      <c r="A21" s="326" t="str">
        <f t="shared" ref="A21:A31" si="3">IFERROR(INDEX(Samples_Names,D21)&amp;"/"&amp;INDEX(Samples_Names,INDEX(Samples_Names_b,D21,3)),"")</f>
        <v>3N/3G</v>
      </c>
      <c r="B21" s="326"/>
      <c r="C21" s="40">
        <f>IFERROR(IF(C20+1&gt;$K$1,"",C20+1),"")</f>
        <v>1</v>
      </c>
      <c r="D21" s="89">
        <f>IFERROR(INDEX(Treatment_Samples,C21),"")</f>
        <v>2</v>
      </c>
      <c r="E21" s="90">
        <f ca="1">IFERROR(INDEX(INDIRECT($A$19&amp;"_Results"),MATCH($D21,Independent_Position,0),(C$19-1)*8+2),"")</f>
        <v>1.2699701277869304</v>
      </c>
      <c r="F21" s="90">
        <f t="shared" ref="F21:F31" ca="1" si="4">IFERROR(INDEX(INDIRECT($A$19&amp;"_Results"),MATCH($D21,Independent_Position,0),(D$19-1)*8+2),"")</f>
        <v>1.5135587500990131</v>
      </c>
      <c r="G21" s="90">
        <f t="shared" ref="G21:G31" ca="1" si="5">IFERROR(INDEX(INDIRECT($A$19&amp;"_Results"),MATCH($D21,Independent_Position,0),(E$19-1)*8+2),"")</f>
        <v>2.1219927492616422</v>
      </c>
      <c r="H21" s="90">
        <f t="shared" ref="H21:H31" ca="1" si="6">IFERROR(INDEX(INDIRECT($A$19&amp;"_Results"),MATCH($D21,Independent_Position,0),(F$19-1)*8+2),"")</f>
        <v>72.026244088973741</v>
      </c>
      <c r="I21" s="90">
        <f t="shared" ref="I21:I31" ca="1" si="7">IFERROR(INDEX(INDIRECT($A$19&amp;"_Results"),MATCH($D21,Independent_Position,0),(G$19-1)*8+2),"")</f>
        <v>0.27940666898053901</v>
      </c>
      <c r="J21" s="90">
        <f t="shared" ref="J21:J31" ca="1" si="8">IFERROR(INDEX(INDIRECT($A$19&amp;"_Results"),MATCH($D21,Independent_Position,0),(H$19-1)*8+2),"")</f>
        <v>1.8229108651138537</v>
      </c>
      <c r="K21" s="219" t="str">
        <f t="shared" ref="K21:K31" ca="1" si="9">IFERROR(INDEX(INDIRECT($A$19&amp;"_Results"),MATCH($D21,Independent_Position,0),(I$19-1)*8+2),"")</f>
        <v/>
      </c>
      <c r="L21" s="90">
        <f t="shared" ref="L21:L35" ca="1" si="10">IF($L$19="","",IFERROR(LOG(E21,$D$5),""))</f>
        <v>0.34479456235137079</v>
      </c>
      <c r="M21" s="90">
        <f t="shared" ref="M21:M35" ca="1" si="11">IF($L$19="","",IFERROR(LOG(F21,$D$5),""))</f>
        <v>0.59794467571480836</v>
      </c>
      <c r="N21" s="90">
        <f t="shared" ref="N21:N35" ca="1" si="12">IF($L$19="","",IFERROR(LOG(G21,$D$5),""))</f>
        <v>1.0854197266475207</v>
      </c>
      <c r="O21" s="90">
        <f t="shared" ref="O21:O35" ca="1" si="13">IF($L$19="","",IFERROR(LOG(H21,$D$5),""))</f>
        <v>6.1704507697517421</v>
      </c>
      <c r="P21" s="90">
        <f t="shared" ref="P21:P35" ca="1" si="14">IF($L$19="","",IFERROR(LOG(I21,$D$5),""))</f>
        <v>-1.8395616389562781</v>
      </c>
      <c r="Q21" s="90">
        <f t="shared" ref="Q21:Q35" ca="1" si="15">IF($L$19="","",IFERROR(LOG(J21,$D$5),""))</f>
        <v>0.86624401963151554</v>
      </c>
      <c r="R21" s="90" t="str">
        <f t="shared" ref="R21:R35" ca="1" si="16">IF($L$19="","",IFERROR(LOG(K21,$D$5),""))</f>
        <v/>
      </c>
    </row>
    <row r="22" spans="1:18" x14ac:dyDescent="0.25">
      <c r="A22" s="326" t="str">
        <f t="shared" si="3"/>
        <v>3B/3G</v>
      </c>
      <c r="B22" s="326"/>
      <c r="C22" s="40">
        <f t="shared" ref="C22:C35" si="17">IFERROR(IF(C21+1&gt;$K$1,"",C21+1),"")</f>
        <v>2</v>
      </c>
      <c r="D22" s="89">
        <f t="shared" ref="D22:D31" si="18">IFERROR(INDEX(Treatment_Samples,C22),"")</f>
        <v>3</v>
      </c>
      <c r="E22" s="90">
        <f t="shared" ref="E22:E31" ca="1" si="19">IFERROR(INDEX(INDIRECT($A$19&amp;"_Results"),MATCH($D22,Independent_Position,0),(C$19-1)*8+2),"")</f>
        <v>1.1314942886947705</v>
      </c>
      <c r="F22" s="90">
        <f t="shared" ca="1" si="4"/>
        <v>0.96995145169693886</v>
      </c>
      <c r="G22" s="90">
        <f t="shared" ca="1" si="5"/>
        <v>2.4416368342630128</v>
      </c>
      <c r="H22" s="90">
        <f t="shared" ca="1" si="6"/>
        <v>2.9421099464955573</v>
      </c>
      <c r="I22" s="90">
        <f t="shared" ca="1" si="7"/>
        <v>0.16199518754608411</v>
      </c>
      <c r="J22" s="90">
        <f t="shared" ca="1" si="8"/>
        <v>1.1539138917278644</v>
      </c>
      <c r="K22" s="219" t="str">
        <f t="shared" ca="1" si="9"/>
        <v/>
      </c>
      <c r="L22" s="90">
        <f t="shared" ca="1" si="10"/>
        <v>0.17822930250800761</v>
      </c>
      <c r="M22" s="90">
        <f t="shared" ca="1" si="11"/>
        <v>-4.4015555988506469E-2</v>
      </c>
      <c r="N22" s="90">
        <f t="shared" ca="1" si="12"/>
        <v>1.2878486317869426</v>
      </c>
      <c r="O22" s="90">
        <f t="shared" ca="1" si="13"/>
        <v>1.5568511610387219</v>
      </c>
      <c r="P22" s="90">
        <f t="shared" ca="1" si="14"/>
        <v>-2.6259771398424361</v>
      </c>
      <c r="Q22" s="90">
        <f t="shared" ca="1" si="15"/>
        <v>0.2065355700733493</v>
      </c>
      <c r="R22" s="90" t="str">
        <f t="shared" ca="1" si="16"/>
        <v/>
      </c>
    </row>
    <row r="23" spans="1:18" x14ac:dyDescent="0.25">
      <c r="A23" s="326" t="str">
        <f t="shared" si="3"/>
        <v>DNA/3G</v>
      </c>
      <c r="B23" s="326"/>
      <c r="C23" s="40">
        <f t="shared" si="17"/>
        <v>3</v>
      </c>
      <c r="D23" s="89">
        <f t="shared" si="18"/>
        <v>4</v>
      </c>
      <c r="E23" s="90" t="str">
        <f t="shared" ca="1" si="19"/>
        <v/>
      </c>
      <c r="F23" s="90" t="str">
        <f t="shared" ca="1" si="4"/>
        <v/>
      </c>
      <c r="G23" s="90" t="str">
        <f t="shared" ca="1" si="5"/>
        <v/>
      </c>
      <c r="H23" s="90" t="str">
        <f t="shared" ca="1" si="6"/>
        <v/>
      </c>
      <c r="I23" s="90" t="str">
        <f t="shared" ca="1" si="7"/>
        <v/>
      </c>
      <c r="J23" s="90" t="str">
        <f t="shared" ca="1" si="8"/>
        <v/>
      </c>
      <c r="K23" s="219" t="str">
        <f t="shared" ca="1" si="9"/>
        <v/>
      </c>
      <c r="L23" s="90" t="str">
        <f t="shared" ca="1" si="10"/>
        <v/>
      </c>
      <c r="M23" s="90" t="str">
        <f t="shared" ca="1" si="11"/>
        <v/>
      </c>
      <c r="N23" s="90" t="str">
        <f t="shared" ca="1" si="12"/>
        <v/>
      </c>
      <c r="O23" s="90" t="str">
        <f t="shared" ca="1" si="13"/>
        <v/>
      </c>
      <c r="P23" s="90" t="str">
        <f t="shared" ca="1" si="14"/>
        <v/>
      </c>
      <c r="Q23" s="90" t="str">
        <f t="shared" ca="1" si="15"/>
        <v/>
      </c>
      <c r="R23" s="90" t="str">
        <f t="shared" ca="1" si="16"/>
        <v/>
      </c>
    </row>
    <row r="24" spans="1:18" hidden="1" x14ac:dyDescent="0.25">
      <c r="A24" s="326" t="str">
        <f t="shared" si="3"/>
        <v/>
      </c>
      <c r="B24" s="326"/>
      <c r="C24" s="40" t="str">
        <f t="shared" si="17"/>
        <v/>
      </c>
      <c r="D24" s="89" t="str">
        <f t="shared" si="18"/>
        <v/>
      </c>
      <c r="E24" s="90" t="str">
        <f t="shared" ca="1" si="19"/>
        <v/>
      </c>
      <c r="F24" s="90" t="str">
        <f t="shared" ca="1" si="4"/>
        <v/>
      </c>
      <c r="G24" s="90" t="str">
        <f t="shared" ca="1" si="5"/>
        <v/>
      </c>
      <c r="H24" s="90" t="str">
        <f t="shared" ca="1" si="6"/>
        <v/>
      </c>
      <c r="I24" s="90" t="str">
        <f t="shared" ca="1" si="7"/>
        <v/>
      </c>
      <c r="J24" s="90" t="str">
        <f t="shared" ca="1" si="8"/>
        <v/>
      </c>
      <c r="K24" s="219" t="str">
        <f t="shared" ca="1" si="9"/>
        <v/>
      </c>
      <c r="L24" s="90" t="str">
        <f t="shared" ca="1" si="10"/>
        <v/>
      </c>
      <c r="M24" s="90" t="str">
        <f t="shared" ca="1" si="11"/>
        <v/>
      </c>
      <c r="N24" s="90" t="str">
        <f t="shared" ca="1" si="12"/>
        <v/>
      </c>
      <c r="O24" s="90" t="str">
        <f t="shared" ca="1" si="13"/>
        <v/>
      </c>
      <c r="P24" s="90" t="str">
        <f t="shared" ca="1" si="14"/>
        <v/>
      </c>
      <c r="Q24" s="90" t="str">
        <f t="shared" ca="1" si="15"/>
        <v/>
      </c>
      <c r="R24" s="90" t="str">
        <f t="shared" ca="1" si="16"/>
        <v/>
      </c>
    </row>
    <row r="25" spans="1:18" hidden="1" x14ac:dyDescent="0.25">
      <c r="A25" s="326" t="str">
        <f t="shared" si="3"/>
        <v/>
      </c>
      <c r="B25" s="326"/>
      <c r="C25" s="40" t="str">
        <f t="shared" si="17"/>
        <v/>
      </c>
      <c r="D25" s="89" t="str">
        <f t="shared" si="18"/>
        <v/>
      </c>
      <c r="E25" s="90" t="str">
        <f t="shared" ca="1" si="19"/>
        <v/>
      </c>
      <c r="F25" s="90" t="str">
        <f t="shared" ca="1" si="4"/>
        <v/>
      </c>
      <c r="G25" s="90" t="str">
        <f t="shared" ca="1" si="5"/>
        <v/>
      </c>
      <c r="H25" s="90" t="str">
        <f t="shared" ca="1" si="6"/>
        <v/>
      </c>
      <c r="I25" s="90" t="str">
        <f t="shared" ca="1" si="7"/>
        <v/>
      </c>
      <c r="J25" s="90" t="str">
        <f t="shared" ca="1" si="8"/>
        <v/>
      </c>
      <c r="K25" s="219" t="str">
        <f t="shared" ca="1" si="9"/>
        <v/>
      </c>
      <c r="L25" s="90" t="str">
        <f t="shared" ca="1" si="10"/>
        <v/>
      </c>
      <c r="M25" s="90" t="str">
        <f t="shared" ca="1" si="11"/>
        <v/>
      </c>
      <c r="N25" s="90" t="str">
        <f t="shared" ca="1" si="12"/>
        <v/>
      </c>
      <c r="O25" s="90" t="str">
        <f t="shared" ca="1" si="13"/>
        <v/>
      </c>
      <c r="P25" s="90" t="str">
        <f t="shared" ca="1" si="14"/>
        <v/>
      </c>
      <c r="Q25" s="90" t="str">
        <f t="shared" ca="1" si="15"/>
        <v/>
      </c>
      <c r="R25" s="90" t="str">
        <f t="shared" ca="1" si="16"/>
        <v/>
      </c>
    </row>
    <row r="26" spans="1:18" hidden="1" x14ac:dyDescent="0.25">
      <c r="A26" s="326" t="str">
        <f t="shared" si="3"/>
        <v/>
      </c>
      <c r="B26" s="326"/>
      <c r="C26" s="40" t="str">
        <f t="shared" si="17"/>
        <v/>
      </c>
      <c r="D26" s="89" t="str">
        <f t="shared" si="18"/>
        <v/>
      </c>
      <c r="E26" s="90" t="str">
        <f t="shared" ca="1" si="19"/>
        <v/>
      </c>
      <c r="F26" s="90" t="str">
        <f t="shared" ca="1" si="4"/>
        <v/>
      </c>
      <c r="G26" s="90" t="str">
        <f t="shared" ca="1" si="5"/>
        <v/>
      </c>
      <c r="H26" s="90" t="str">
        <f t="shared" ca="1" si="6"/>
        <v/>
      </c>
      <c r="I26" s="90" t="str">
        <f t="shared" ca="1" si="7"/>
        <v/>
      </c>
      <c r="J26" s="90" t="str">
        <f t="shared" ca="1" si="8"/>
        <v/>
      </c>
      <c r="K26" s="219" t="str">
        <f t="shared" ca="1" si="9"/>
        <v/>
      </c>
      <c r="L26" s="90" t="str">
        <f t="shared" ca="1" si="10"/>
        <v/>
      </c>
      <c r="M26" s="90" t="str">
        <f t="shared" ca="1" si="11"/>
        <v/>
      </c>
      <c r="N26" s="90" t="str">
        <f t="shared" ca="1" si="12"/>
        <v/>
      </c>
      <c r="O26" s="90" t="str">
        <f t="shared" ca="1" si="13"/>
        <v/>
      </c>
      <c r="P26" s="90" t="str">
        <f t="shared" ca="1" si="14"/>
        <v/>
      </c>
      <c r="Q26" s="90" t="str">
        <f t="shared" ca="1" si="15"/>
        <v/>
      </c>
      <c r="R26" s="90" t="str">
        <f t="shared" ca="1" si="16"/>
        <v/>
      </c>
    </row>
    <row r="27" spans="1:18" hidden="1" x14ac:dyDescent="0.25">
      <c r="A27" s="326" t="str">
        <f t="shared" si="3"/>
        <v/>
      </c>
      <c r="B27" s="326"/>
      <c r="C27" s="40" t="str">
        <f t="shared" si="17"/>
        <v/>
      </c>
      <c r="D27" s="89" t="str">
        <f t="shared" si="18"/>
        <v/>
      </c>
      <c r="E27" s="90" t="str">
        <f t="shared" ca="1" si="19"/>
        <v/>
      </c>
      <c r="F27" s="90" t="str">
        <f t="shared" ca="1" si="4"/>
        <v/>
      </c>
      <c r="G27" s="90" t="str">
        <f t="shared" ca="1" si="5"/>
        <v/>
      </c>
      <c r="H27" s="90" t="str">
        <f t="shared" ca="1" si="6"/>
        <v/>
      </c>
      <c r="I27" s="90" t="str">
        <f t="shared" ca="1" si="7"/>
        <v/>
      </c>
      <c r="J27" s="90" t="str">
        <f t="shared" ca="1" si="8"/>
        <v/>
      </c>
      <c r="K27" s="91" t="str">
        <f t="shared" ca="1" si="9"/>
        <v/>
      </c>
      <c r="L27" s="90" t="str">
        <f t="shared" ca="1" si="10"/>
        <v/>
      </c>
      <c r="M27" s="90" t="str">
        <f t="shared" ca="1" si="11"/>
        <v/>
      </c>
      <c r="N27" s="90" t="str">
        <f t="shared" ca="1" si="12"/>
        <v/>
      </c>
      <c r="O27" s="90" t="str">
        <f t="shared" ca="1" si="13"/>
        <v/>
      </c>
      <c r="P27" s="90" t="str">
        <f t="shared" ca="1" si="14"/>
        <v/>
      </c>
      <c r="Q27" s="90" t="str">
        <f t="shared" ca="1" si="15"/>
        <v/>
      </c>
      <c r="R27" s="90" t="str">
        <f t="shared" ca="1" si="16"/>
        <v/>
      </c>
    </row>
    <row r="28" spans="1:18" hidden="1" x14ac:dyDescent="0.25">
      <c r="A28" s="326" t="str">
        <f t="shared" si="3"/>
        <v/>
      </c>
      <c r="B28" s="326"/>
      <c r="C28" s="40" t="str">
        <f t="shared" si="17"/>
        <v/>
      </c>
      <c r="D28" s="89" t="str">
        <f t="shared" si="18"/>
        <v/>
      </c>
      <c r="E28" s="90" t="str">
        <f t="shared" ca="1" si="19"/>
        <v/>
      </c>
      <c r="F28" s="90" t="str">
        <f t="shared" ca="1" si="4"/>
        <v/>
      </c>
      <c r="G28" s="90" t="str">
        <f t="shared" ca="1" si="5"/>
        <v/>
      </c>
      <c r="H28" s="90" t="str">
        <f t="shared" ca="1" si="6"/>
        <v/>
      </c>
      <c r="I28" s="90" t="str">
        <f t="shared" ca="1" si="7"/>
        <v/>
      </c>
      <c r="J28" s="90" t="str">
        <f t="shared" ca="1" si="8"/>
        <v/>
      </c>
      <c r="K28" s="91" t="str">
        <f t="shared" ca="1" si="9"/>
        <v/>
      </c>
      <c r="L28" s="90" t="str">
        <f t="shared" ca="1" si="10"/>
        <v/>
      </c>
      <c r="M28" s="90" t="str">
        <f t="shared" ca="1" si="11"/>
        <v/>
      </c>
      <c r="N28" s="90" t="str">
        <f t="shared" ca="1" si="12"/>
        <v/>
      </c>
      <c r="O28" s="90" t="str">
        <f t="shared" ca="1" si="13"/>
        <v/>
      </c>
      <c r="P28" s="90" t="str">
        <f t="shared" ca="1" si="14"/>
        <v/>
      </c>
      <c r="Q28" s="90" t="str">
        <f t="shared" ca="1" si="15"/>
        <v/>
      </c>
      <c r="R28" s="90" t="str">
        <f t="shared" ca="1" si="16"/>
        <v/>
      </c>
    </row>
    <row r="29" spans="1:18" hidden="1" x14ac:dyDescent="0.25">
      <c r="A29" s="326" t="str">
        <f t="shared" si="3"/>
        <v/>
      </c>
      <c r="B29" s="326"/>
      <c r="C29" s="40" t="str">
        <f t="shared" si="17"/>
        <v/>
      </c>
      <c r="D29" s="89" t="str">
        <f t="shared" si="18"/>
        <v/>
      </c>
      <c r="E29" s="90" t="str">
        <f t="shared" ca="1" si="19"/>
        <v/>
      </c>
      <c r="F29" s="90" t="str">
        <f t="shared" ca="1" si="4"/>
        <v/>
      </c>
      <c r="G29" s="90" t="str">
        <f t="shared" ca="1" si="5"/>
        <v/>
      </c>
      <c r="H29" s="90" t="str">
        <f t="shared" ca="1" si="6"/>
        <v/>
      </c>
      <c r="I29" s="90" t="str">
        <f t="shared" ca="1" si="7"/>
        <v/>
      </c>
      <c r="J29" s="90" t="str">
        <f t="shared" ca="1" si="8"/>
        <v/>
      </c>
      <c r="K29" s="91" t="str">
        <f t="shared" ca="1" si="9"/>
        <v/>
      </c>
      <c r="L29" s="90" t="str">
        <f t="shared" ca="1" si="10"/>
        <v/>
      </c>
      <c r="M29" s="90" t="str">
        <f t="shared" ca="1" si="11"/>
        <v/>
      </c>
      <c r="N29" s="90" t="str">
        <f t="shared" ca="1" si="12"/>
        <v/>
      </c>
      <c r="O29" s="90" t="str">
        <f t="shared" ca="1" si="13"/>
        <v/>
      </c>
      <c r="P29" s="90" t="str">
        <f t="shared" ca="1" si="14"/>
        <v/>
      </c>
      <c r="Q29" s="90" t="str">
        <f t="shared" ca="1" si="15"/>
        <v/>
      </c>
      <c r="R29" s="90" t="str">
        <f t="shared" ca="1" si="16"/>
        <v/>
      </c>
    </row>
    <row r="30" spans="1:18" hidden="1" x14ac:dyDescent="0.25">
      <c r="A30" s="326" t="str">
        <f t="shared" si="3"/>
        <v/>
      </c>
      <c r="B30" s="326"/>
      <c r="C30" s="40" t="str">
        <f t="shared" si="17"/>
        <v/>
      </c>
      <c r="D30" s="89" t="str">
        <f t="shared" si="18"/>
        <v/>
      </c>
      <c r="E30" s="90" t="str">
        <f t="shared" ca="1" si="19"/>
        <v/>
      </c>
      <c r="F30" s="90" t="str">
        <f t="shared" ca="1" si="4"/>
        <v/>
      </c>
      <c r="G30" s="90" t="str">
        <f t="shared" ca="1" si="5"/>
        <v/>
      </c>
      <c r="H30" s="90" t="str">
        <f t="shared" ca="1" si="6"/>
        <v/>
      </c>
      <c r="I30" s="90" t="str">
        <f t="shared" ca="1" si="7"/>
        <v/>
      </c>
      <c r="J30" s="90" t="str">
        <f t="shared" ca="1" si="8"/>
        <v/>
      </c>
      <c r="K30" s="91" t="str">
        <f t="shared" ca="1" si="9"/>
        <v/>
      </c>
      <c r="L30" s="90" t="str">
        <f t="shared" ca="1" si="10"/>
        <v/>
      </c>
      <c r="M30" s="90" t="str">
        <f t="shared" ca="1" si="11"/>
        <v/>
      </c>
      <c r="N30" s="90" t="str">
        <f t="shared" ca="1" si="12"/>
        <v/>
      </c>
      <c r="O30" s="90" t="str">
        <f t="shared" ca="1" si="13"/>
        <v/>
      </c>
      <c r="P30" s="90" t="str">
        <f t="shared" ca="1" si="14"/>
        <v/>
      </c>
      <c r="Q30" s="90" t="str">
        <f t="shared" ca="1" si="15"/>
        <v/>
      </c>
      <c r="R30" s="90" t="str">
        <f t="shared" ca="1" si="16"/>
        <v/>
      </c>
    </row>
    <row r="31" spans="1:18" hidden="1" x14ac:dyDescent="0.25">
      <c r="A31" s="326" t="str">
        <f t="shared" si="3"/>
        <v/>
      </c>
      <c r="B31" s="326"/>
      <c r="C31" s="40" t="str">
        <f t="shared" si="17"/>
        <v/>
      </c>
      <c r="D31" s="89" t="str">
        <f t="shared" si="18"/>
        <v/>
      </c>
      <c r="E31" s="90" t="str">
        <f t="shared" ca="1" si="19"/>
        <v/>
      </c>
      <c r="F31" s="90" t="str">
        <f t="shared" ca="1" si="4"/>
        <v/>
      </c>
      <c r="G31" s="90" t="str">
        <f t="shared" ca="1" si="5"/>
        <v/>
      </c>
      <c r="H31" s="90" t="str">
        <f t="shared" ca="1" si="6"/>
        <v/>
      </c>
      <c r="I31" s="90" t="str">
        <f t="shared" ca="1" si="7"/>
        <v/>
      </c>
      <c r="J31" s="90" t="str">
        <f t="shared" ca="1" si="8"/>
        <v/>
      </c>
      <c r="K31" s="91" t="str">
        <f t="shared" ca="1" si="9"/>
        <v/>
      </c>
      <c r="L31" s="90" t="str">
        <f t="shared" ca="1" si="10"/>
        <v/>
      </c>
      <c r="M31" s="90" t="str">
        <f t="shared" ca="1" si="11"/>
        <v/>
      </c>
      <c r="N31" s="90" t="str">
        <f t="shared" ca="1" si="12"/>
        <v/>
      </c>
      <c r="O31" s="90" t="str">
        <f t="shared" ca="1" si="13"/>
        <v/>
      </c>
      <c r="P31" s="90" t="str">
        <f t="shared" ca="1" si="14"/>
        <v/>
      </c>
      <c r="Q31" s="90" t="str">
        <f t="shared" ca="1" si="15"/>
        <v/>
      </c>
      <c r="R31" s="90" t="str">
        <f t="shared" ca="1" si="16"/>
        <v/>
      </c>
    </row>
    <row r="32" spans="1:18" hidden="1" x14ac:dyDescent="0.25">
      <c r="A32" s="326" t="str">
        <f>IFERROR(INDEX(Samples_Names,D32)&amp;"/"&amp;INDEX(Samples_Names,INDEX(Samples_Names_b,D32,3)),"")</f>
        <v/>
      </c>
      <c r="B32" s="326"/>
      <c r="C32" s="40" t="str">
        <f t="shared" si="17"/>
        <v/>
      </c>
      <c r="D32" s="89" t="str">
        <f>IFERROR(INDEX(Treatment_Samples,C32),"")</f>
        <v/>
      </c>
      <c r="E32" s="90" t="str">
        <f t="shared" ref="E32:K35" ca="1" si="20">IFERROR(INDEX(INDIRECT($A$19&amp;"_Results"),MATCH($D32,Independent_Position,0),(C$19-1)*8+2),"")</f>
        <v/>
      </c>
      <c r="F32" s="90" t="str">
        <f t="shared" ca="1" si="20"/>
        <v/>
      </c>
      <c r="G32" s="90" t="str">
        <f t="shared" ca="1" si="20"/>
        <v/>
      </c>
      <c r="H32" s="90" t="str">
        <f t="shared" ca="1" si="20"/>
        <v/>
      </c>
      <c r="I32" s="90" t="str">
        <f t="shared" ca="1" si="20"/>
        <v/>
      </c>
      <c r="J32" s="90" t="str">
        <f t="shared" ca="1" si="20"/>
        <v/>
      </c>
      <c r="K32" s="91" t="str">
        <f t="shared" ca="1" si="20"/>
        <v/>
      </c>
      <c r="L32" s="90" t="str">
        <f t="shared" ca="1" si="10"/>
        <v/>
      </c>
      <c r="M32" s="90" t="str">
        <f t="shared" ca="1" si="11"/>
        <v/>
      </c>
      <c r="N32" s="90" t="str">
        <f t="shared" ca="1" si="12"/>
        <v/>
      </c>
      <c r="O32" s="90" t="str">
        <f t="shared" ca="1" si="13"/>
        <v/>
      </c>
      <c r="P32" s="90" t="str">
        <f t="shared" ca="1" si="14"/>
        <v/>
      </c>
      <c r="Q32" s="90" t="str">
        <f t="shared" ca="1" si="15"/>
        <v/>
      </c>
      <c r="R32" s="90" t="str">
        <f t="shared" ca="1" si="16"/>
        <v/>
      </c>
    </row>
    <row r="33" spans="1:18" hidden="1" x14ac:dyDescent="0.25">
      <c r="A33" s="326" t="str">
        <f>IFERROR(INDEX(Samples_Names,D33)&amp;"/"&amp;INDEX(Samples_Names,INDEX(Samples_Names_b,D33,3)),"")</f>
        <v/>
      </c>
      <c r="B33" s="326"/>
      <c r="C33" s="40" t="str">
        <f t="shared" si="17"/>
        <v/>
      </c>
      <c r="D33" s="89" t="str">
        <f>IFERROR(INDEX(Treatment_Samples,C33),"")</f>
        <v/>
      </c>
      <c r="E33" s="90" t="str">
        <f t="shared" ca="1" si="20"/>
        <v/>
      </c>
      <c r="F33" s="90" t="str">
        <f t="shared" ca="1" si="20"/>
        <v/>
      </c>
      <c r="G33" s="90" t="str">
        <f t="shared" ca="1" si="20"/>
        <v/>
      </c>
      <c r="H33" s="90" t="str">
        <f t="shared" ca="1" si="20"/>
        <v/>
      </c>
      <c r="I33" s="90" t="str">
        <f t="shared" ca="1" si="20"/>
        <v/>
      </c>
      <c r="J33" s="90" t="str">
        <f t="shared" ca="1" si="20"/>
        <v/>
      </c>
      <c r="K33" s="91" t="str">
        <f t="shared" ca="1" si="20"/>
        <v/>
      </c>
      <c r="L33" s="90" t="str">
        <f t="shared" ca="1" si="10"/>
        <v/>
      </c>
      <c r="M33" s="90" t="str">
        <f t="shared" ca="1" si="11"/>
        <v/>
      </c>
      <c r="N33" s="90" t="str">
        <f t="shared" ca="1" si="12"/>
        <v/>
      </c>
      <c r="O33" s="90" t="str">
        <f t="shared" ca="1" si="13"/>
        <v/>
      </c>
      <c r="P33" s="90" t="str">
        <f t="shared" ca="1" si="14"/>
        <v/>
      </c>
      <c r="Q33" s="90" t="str">
        <f t="shared" ca="1" si="15"/>
        <v/>
      </c>
      <c r="R33" s="90" t="str">
        <f t="shared" ca="1" si="16"/>
        <v/>
      </c>
    </row>
    <row r="34" spans="1:18" hidden="1" x14ac:dyDescent="0.25">
      <c r="A34" s="326" t="str">
        <f>IFERROR(INDEX(Samples_Names,D34)&amp;"/"&amp;INDEX(Samples_Names,INDEX(Samples_Names_b,D34,3)),"")</f>
        <v/>
      </c>
      <c r="B34" s="326"/>
      <c r="C34" s="40" t="str">
        <f t="shared" si="17"/>
        <v/>
      </c>
      <c r="D34" s="89" t="str">
        <f>IFERROR(INDEX(Treatment_Samples,C34),"")</f>
        <v/>
      </c>
      <c r="E34" s="90" t="str">
        <f t="shared" ca="1" si="20"/>
        <v/>
      </c>
      <c r="F34" s="90" t="str">
        <f t="shared" ca="1" si="20"/>
        <v/>
      </c>
      <c r="G34" s="90" t="str">
        <f t="shared" ca="1" si="20"/>
        <v/>
      </c>
      <c r="H34" s="90" t="str">
        <f t="shared" ca="1" si="20"/>
        <v/>
      </c>
      <c r="I34" s="90" t="str">
        <f t="shared" ca="1" si="20"/>
        <v/>
      </c>
      <c r="J34" s="90" t="str">
        <f t="shared" ca="1" si="20"/>
        <v/>
      </c>
      <c r="K34" s="91" t="str">
        <f t="shared" ca="1" si="20"/>
        <v/>
      </c>
      <c r="L34" s="90" t="str">
        <f t="shared" ca="1" si="10"/>
        <v/>
      </c>
      <c r="M34" s="90" t="str">
        <f t="shared" ca="1" si="11"/>
        <v/>
      </c>
      <c r="N34" s="90" t="str">
        <f t="shared" ca="1" si="12"/>
        <v/>
      </c>
      <c r="O34" s="90" t="str">
        <f t="shared" ca="1" si="13"/>
        <v/>
      </c>
      <c r="P34" s="90" t="str">
        <f t="shared" ca="1" si="14"/>
        <v/>
      </c>
      <c r="Q34" s="90" t="str">
        <f t="shared" ca="1" si="15"/>
        <v/>
      </c>
      <c r="R34" s="90" t="str">
        <f t="shared" ca="1" si="16"/>
        <v/>
      </c>
    </row>
    <row r="35" spans="1:18" hidden="1" x14ac:dyDescent="0.25">
      <c r="A35" s="326" t="str">
        <f>IFERROR(INDEX(Samples_Names,D35)&amp;"/"&amp;INDEX(Samples_Names,INDEX(Samples_Names_b,D35,3)),"")</f>
        <v/>
      </c>
      <c r="B35" s="326"/>
      <c r="C35" s="40" t="str">
        <f t="shared" si="17"/>
        <v/>
      </c>
      <c r="D35" s="89" t="str">
        <f>IFERROR(INDEX(Treatment_Samples,C35),"")</f>
        <v/>
      </c>
      <c r="E35" s="90" t="str">
        <f t="shared" ca="1" si="20"/>
        <v/>
      </c>
      <c r="F35" s="90" t="str">
        <f t="shared" ca="1" si="20"/>
        <v/>
      </c>
      <c r="G35" s="90" t="str">
        <f t="shared" ca="1" si="20"/>
        <v/>
      </c>
      <c r="H35" s="90" t="str">
        <f t="shared" ca="1" si="20"/>
        <v/>
      </c>
      <c r="I35" s="90" t="str">
        <f t="shared" ca="1" si="20"/>
        <v/>
      </c>
      <c r="J35" s="90" t="str">
        <f t="shared" ca="1" si="20"/>
        <v/>
      </c>
      <c r="K35" s="91" t="str">
        <f t="shared" ca="1" si="20"/>
        <v/>
      </c>
      <c r="L35" s="90" t="str">
        <f t="shared" ca="1" si="10"/>
        <v/>
      </c>
      <c r="M35" s="90" t="str">
        <f t="shared" ca="1" si="11"/>
        <v/>
      </c>
      <c r="N35" s="90" t="str">
        <f t="shared" ca="1" si="12"/>
        <v/>
      </c>
      <c r="O35" s="90" t="str">
        <f t="shared" ca="1" si="13"/>
        <v/>
      </c>
      <c r="P35" s="90" t="str">
        <f t="shared" ca="1" si="14"/>
        <v/>
      </c>
      <c r="Q35" s="90" t="str">
        <f t="shared" ca="1" si="15"/>
        <v/>
      </c>
      <c r="R35" s="90" t="str">
        <f t="shared" ca="1" si="16"/>
        <v/>
      </c>
    </row>
    <row r="36" spans="1:18" x14ac:dyDescent="0.25">
      <c r="C36" s="40"/>
      <c r="D36" s="40" t="s">
        <v>592</v>
      </c>
      <c r="E36" s="40" t="str">
        <f>E20</f>
        <v>SodA</v>
      </c>
      <c r="F36" s="40" t="str">
        <f t="shared" ref="F36:K36" si="21">F20</f>
        <v>OtsA</v>
      </c>
      <c r="G36" s="40" t="str">
        <f t="shared" si="21"/>
        <v>Rpon2</v>
      </c>
      <c r="H36" s="40" t="str">
        <f t="shared" si="21"/>
        <v>aceA</v>
      </c>
      <c r="I36" s="40" t="str">
        <f t="shared" si="21"/>
        <v>ltpD</v>
      </c>
      <c r="J36" s="40" t="str">
        <f t="shared" si="21"/>
        <v>pspA</v>
      </c>
      <c r="K36" s="40" t="str">
        <f t="shared" si="21"/>
        <v/>
      </c>
    </row>
    <row r="37" spans="1:18" x14ac:dyDescent="0.25">
      <c r="C37" s="40">
        <f>IFERROR(IF(C36+1&gt;$K$1,"",C36+1),"")</f>
        <v>1</v>
      </c>
      <c r="D37" s="69">
        <f t="shared" ref="D37:D47" si="22">IFERROR(INDEX(Treatment_Samples,C37),"")</f>
        <v>2</v>
      </c>
      <c r="E37" s="69">
        <f t="shared" ref="E37:E47" ca="1" si="23">IFERROR(INDEX(INDIRECT($A$19&amp;"_Results"),MATCH($D37,Independent_Position,0),(C$19-1)*8+6),"")</f>
        <v>0.30402674588508144</v>
      </c>
      <c r="F37" s="69">
        <f t="shared" ref="F37" ca="1" si="24">IFERROR(INDEX(INDIRECT($A$19&amp;"_Results"),MATCH($D37,Independent_Position,0),(D$19-1)*8+6),"")</f>
        <v>0.24971799059844929</v>
      </c>
      <c r="G37" s="69">
        <f t="shared" ref="G37" ca="1" si="25">IFERROR(INDEX(INDIRECT($A$19&amp;"_Results"),MATCH($D37,Independent_Position,0),(E$19-1)*8+6),"")</f>
        <v>2.1325746779084382</v>
      </c>
      <c r="H37" s="69">
        <f t="shared" ref="H37" ca="1" si="26">IFERROR(INDEX(INDIRECT($A$19&amp;"_Results"),MATCH($D37,Independent_Position,0),(F$19-1)*8+6),"")</f>
        <v>47.195572912030805</v>
      </c>
      <c r="I37" s="69">
        <f t="shared" ref="I37" ca="1" si="27">IFERROR(INDEX(INDIRECT($A$19&amp;"_Results"),MATCH($D37,Independent_Position,0),(G$19-1)*8+6),"")</f>
        <v>0.23209989006686341</v>
      </c>
      <c r="J37" s="69">
        <f t="shared" ref="J37" ca="1" si="28">IFERROR(INDEX(INDIRECT($A$19&amp;"_Results"),MATCH($D37,Independent_Position,0),(H$19-1)*8+6),"")</f>
        <v>1.0292113069949362</v>
      </c>
      <c r="K37" s="69" t="str">
        <f t="shared" ref="K37" ca="1" si="29">IFERROR(INDEX(INDIRECT($A$19&amp;"_Results"),MATCH($D37,Independent_Position,0),(I$19-1)*8+6),"")</f>
        <v/>
      </c>
    </row>
    <row r="38" spans="1:18" x14ac:dyDescent="0.25">
      <c r="C38" s="40">
        <f t="shared" ref="C38:C51" si="30">IFERROR(IF(C37+1&gt;$K$1,"",C37+1),"")</f>
        <v>2</v>
      </c>
      <c r="D38" s="69">
        <f t="shared" si="22"/>
        <v>3</v>
      </c>
      <c r="E38" s="69">
        <f t="shared" ca="1" si="23"/>
        <v>0.17391605288742526</v>
      </c>
      <c r="F38" s="69">
        <f t="shared" ref="F38:F47" ca="1" si="31">IFERROR(INDEX(INDIRECT($A$19&amp;"_Results"),MATCH($D38,Independent_Position,0),(D$19-1)*8+6),"")</f>
        <v>0.70046534549649397</v>
      </c>
      <c r="G38" s="69">
        <f t="shared" ref="G38:G47" ca="1" si="32">IFERROR(INDEX(INDIRECT($A$19&amp;"_Results"),MATCH($D38,Independent_Position,0),(E$19-1)*8+6),"")</f>
        <v>2.6256648853879643</v>
      </c>
      <c r="H38" s="69">
        <f t="shared" ref="H38:H47" ca="1" si="33">IFERROR(INDEX(INDIRECT($A$19&amp;"_Results"),MATCH($D38,Independent_Position,0),(F$19-1)*8+6),"")</f>
        <v>2.4947582443028535</v>
      </c>
      <c r="I38" s="69">
        <f t="shared" ref="I38:I47" ca="1" si="34">IFERROR(INDEX(INDIRECT($A$19&amp;"_Results"),MATCH($D38,Independent_Position,0),(G$19-1)*8+6),"")</f>
        <v>0.20804224926006393</v>
      </c>
      <c r="J38" s="69">
        <f t="shared" ref="J38:J47" ca="1" si="35">IFERROR(INDEX(INDIRECT($A$19&amp;"_Results"),MATCH($D38,Independent_Position,0),(H$19-1)*8+6),"")</f>
        <v>0.59264717432327685</v>
      </c>
      <c r="K38" s="69" t="str">
        <f t="shared" ref="K38:K47" ca="1" si="36">IFERROR(INDEX(INDIRECT($A$19&amp;"_Results"),MATCH($D38,Independent_Position,0),(I$19-1)*8+6),"")</f>
        <v/>
      </c>
    </row>
    <row r="39" spans="1:18" x14ac:dyDescent="0.25">
      <c r="C39" s="40">
        <f t="shared" si="30"/>
        <v>3</v>
      </c>
      <c r="D39" s="69">
        <f t="shared" si="22"/>
        <v>4</v>
      </c>
      <c r="E39" s="69" t="str">
        <f t="shared" ca="1" si="23"/>
        <v/>
      </c>
      <c r="F39" s="69" t="str">
        <f t="shared" ca="1" si="31"/>
        <v/>
      </c>
      <c r="G39" s="69" t="str">
        <f t="shared" ca="1" si="32"/>
        <v/>
      </c>
      <c r="H39" s="69" t="str">
        <f t="shared" ca="1" si="33"/>
        <v/>
      </c>
      <c r="I39" s="69" t="str">
        <f t="shared" ca="1" si="34"/>
        <v/>
      </c>
      <c r="J39" s="69" t="str">
        <f t="shared" ca="1" si="35"/>
        <v/>
      </c>
      <c r="K39" s="69" t="str">
        <f t="shared" ca="1" si="36"/>
        <v/>
      </c>
    </row>
    <row r="40" spans="1:18" hidden="1" x14ac:dyDescent="0.25">
      <c r="C40" s="40" t="str">
        <f t="shared" si="30"/>
        <v/>
      </c>
      <c r="D40" s="69" t="str">
        <f t="shared" si="22"/>
        <v/>
      </c>
      <c r="E40" s="69" t="str">
        <f t="shared" ca="1" si="23"/>
        <v/>
      </c>
      <c r="F40" s="69" t="str">
        <f t="shared" ca="1" si="31"/>
        <v/>
      </c>
      <c r="G40" s="69" t="str">
        <f t="shared" ca="1" si="32"/>
        <v/>
      </c>
      <c r="H40" s="69" t="str">
        <f t="shared" ca="1" si="33"/>
        <v/>
      </c>
      <c r="I40" s="69" t="str">
        <f t="shared" ca="1" si="34"/>
        <v/>
      </c>
      <c r="J40" s="69" t="str">
        <f t="shared" ca="1" si="35"/>
        <v/>
      </c>
      <c r="K40" s="69" t="str">
        <f t="shared" ca="1" si="36"/>
        <v/>
      </c>
    </row>
    <row r="41" spans="1:18" hidden="1" x14ac:dyDescent="0.25">
      <c r="C41" s="40" t="str">
        <f t="shared" si="30"/>
        <v/>
      </c>
      <c r="D41" s="69" t="str">
        <f t="shared" si="22"/>
        <v/>
      </c>
      <c r="E41" s="69" t="str">
        <f t="shared" ca="1" si="23"/>
        <v/>
      </c>
      <c r="F41" s="69" t="str">
        <f t="shared" ca="1" si="31"/>
        <v/>
      </c>
      <c r="G41" s="69" t="str">
        <f t="shared" ca="1" si="32"/>
        <v/>
      </c>
      <c r="H41" s="69" t="str">
        <f t="shared" ca="1" si="33"/>
        <v/>
      </c>
      <c r="I41" s="69" t="str">
        <f t="shared" ca="1" si="34"/>
        <v/>
      </c>
      <c r="J41" s="69" t="str">
        <f t="shared" ca="1" si="35"/>
        <v/>
      </c>
      <c r="K41" s="69" t="str">
        <f t="shared" ca="1" si="36"/>
        <v/>
      </c>
    </row>
    <row r="42" spans="1:18" hidden="1" x14ac:dyDescent="0.25">
      <c r="C42" s="40" t="str">
        <f t="shared" si="30"/>
        <v/>
      </c>
      <c r="D42" s="69" t="str">
        <f t="shared" si="22"/>
        <v/>
      </c>
      <c r="E42" s="69" t="str">
        <f t="shared" ca="1" si="23"/>
        <v/>
      </c>
      <c r="F42" s="69" t="str">
        <f t="shared" ca="1" si="31"/>
        <v/>
      </c>
      <c r="G42" s="69" t="str">
        <f t="shared" ca="1" si="32"/>
        <v/>
      </c>
      <c r="H42" s="69" t="str">
        <f t="shared" ca="1" si="33"/>
        <v/>
      </c>
      <c r="I42" s="69" t="str">
        <f t="shared" ca="1" si="34"/>
        <v/>
      </c>
      <c r="J42" s="69" t="str">
        <f t="shared" ca="1" si="35"/>
        <v/>
      </c>
      <c r="K42" s="69" t="str">
        <f t="shared" ca="1" si="36"/>
        <v/>
      </c>
    </row>
    <row r="43" spans="1:18" hidden="1" x14ac:dyDescent="0.25">
      <c r="C43" s="40" t="str">
        <f t="shared" si="30"/>
        <v/>
      </c>
      <c r="D43" s="69" t="str">
        <f t="shared" si="22"/>
        <v/>
      </c>
      <c r="E43" s="69" t="str">
        <f t="shared" ca="1" si="23"/>
        <v/>
      </c>
      <c r="F43" s="69" t="str">
        <f t="shared" ca="1" si="31"/>
        <v/>
      </c>
      <c r="G43" s="69" t="str">
        <f t="shared" ca="1" si="32"/>
        <v/>
      </c>
      <c r="H43" s="69" t="str">
        <f t="shared" ca="1" si="33"/>
        <v/>
      </c>
      <c r="I43" s="69" t="str">
        <f t="shared" ca="1" si="34"/>
        <v/>
      </c>
      <c r="J43" s="69" t="str">
        <f t="shared" ca="1" si="35"/>
        <v/>
      </c>
      <c r="K43" s="69" t="str">
        <f t="shared" ca="1" si="36"/>
        <v/>
      </c>
    </row>
    <row r="44" spans="1:18" hidden="1" x14ac:dyDescent="0.25">
      <c r="C44" s="40" t="str">
        <f t="shared" si="30"/>
        <v/>
      </c>
      <c r="D44" s="69" t="str">
        <f t="shared" si="22"/>
        <v/>
      </c>
      <c r="E44" s="69" t="str">
        <f t="shared" ca="1" si="23"/>
        <v/>
      </c>
      <c r="F44" s="69" t="str">
        <f t="shared" ca="1" si="31"/>
        <v/>
      </c>
      <c r="G44" s="69" t="str">
        <f t="shared" ca="1" si="32"/>
        <v/>
      </c>
      <c r="H44" s="69" t="str">
        <f t="shared" ca="1" si="33"/>
        <v/>
      </c>
      <c r="I44" s="69" t="str">
        <f t="shared" ca="1" si="34"/>
        <v/>
      </c>
      <c r="J44" s="69" t="str">
        <f t="shared" ca="1" si="35"/>
        <v/>
      </c>
      <c r="K44" s="69" t="str">
        <f t="shared" ca="1" si="36"/>
        <v/>
      </c>
    </row>
    <row r="45" spans="1:18" hidden="1" x14ac:dyDescent="0.25">
      <c r="C45" s="40" t="str">
        <f t="shared" si="30"/>
        <v/>
      </c>
      <c r="D45" s="69" t="str">
        <f t="shared" si="22"/>
        <v/>
      </c>
      <c r="E45" s="69" t="str">
        <f t="shared" ca="1" si="23"/>
        <v/>
      </c>
      <c r="F45" s="69" t="str">
        <f t="shared" ca="1" si="31"/>
        <v/>
      </c>
      <c r="G45" s="69" t="str">
        <f t="shared" ca="1" si="32"/>
        <v/>
      </c>
      <c r="H45" s="69" t="str">
        <f t="shared" ca="1" si="33"/>
        <v/>
      </c>
      <c r="I45" s="69" t="str">
        <f t="shared" ca="1" si="34"/>
        <v/>
      </c>
      <c r="J45" s="69" t="str">
        <f t="shared" ca="1" si="35"/>
        <v/>
      </c>
      <c r="K45" s="69" t="str">
        <f t="shared" ca="1" si="36"/>
        <v/>
      </c>
    </row>
    <row r="46" spans="1:18" hidden="1" x14ac:dyDescent="0.25">
      <c r="C46" s="40" t="str">
        <f t="shared" si="30"/>
        <v/>
      </c>
      <c r="D46" s="69" t="str">
        <f t="shared" si="22"/>
        <v/>
      </c>
      <c r="E46" s="69" t="str">
        <f t="shared" ca="1" si="23"/>
        <v/>
      </c>
      <c r="F46" s="69" t="str">
        <f t="shared" ca="1" si="31"/>
        <v/>
      </c>
      <c r="G46" s="69" t="str">
        <f t="shared" ca="1" si="32"/>
        <v/>
      </c>
      <c r="H46" s="69" t="str">
        <f t="shared" ca="1" si="33"/>
        <v/>
      </c>
      <c r="I46" s="69" t="str">
        <f t="shared" ca="1" si="34"/>
        <v/>
      </c>
      <c r="J46" s="69" t="str">
        <f t="shared" ca="1" si="35"/>
        <v/>
      </c>
      <c r="K46" s="69" t="str">
        <f t="shared" ca="1" si="36"/>
        <v/>
      </c>
    </row>
    <row r="47" spans="1:18" hidden="1" x14ac:dyDescent="0.25">
      <c r="C47" s="40" t="str">
        <f t="shared" si="30"/>
        <v/>
      </c>
      <c r="D47" s="69" t="str">
        <f t="shared" si="22"/>
        <v/>
      </c>
      <c r="E47" s="69" t="str">
        <f t="shared" ca="1" si="23"/>
        <v/>
      </c>
      <c r="F47" s="69" t="str">
        <f t="shared" ca="1" si="31"/>
        <v/>
      </c>
      <c r="G47" s="69" t="str">
        <f t="shared" ca="1" si="32"/>
        <v/>
      </c>
      <c r="H47" s="69" t="str">
        <f t="shared" ca="1" si="33"/>
        <v/>
      </c>
      <c r="I47" s="69" t="str">
        <f t="shared" ca="1" si="34"/>
        <v/>
      </c>
      <c r="J47" s="69" t="str">
        <f t="shared" ca="1" si="35"/>
        <v/>
      </c>
      <c r="K47" s="69" t="str">
        <f t="shared" ca="1" si="36"/>
        <v/>
      </c>
    </row>
    <row r="48" spans="1:18" hidden="1" x14ac:dyDescent="0.25">
      <c r="C48" s="40" t="str">
        <f t="shared" si="30"/>
        <v/>
      </c>
      <c r="D48" s="69" t="str">
        <f>IFERROR(INDEX(Treatment_Samples,C48),"")</f>
        <v/>
      </c>
      <c r="E48" s="69" t="str">
        <f t="shared" ref="E48:K51" ca="1" si="37">IFERROR(INDEX(INDIRECT($A$19&amp;"_Results"),MATCH($D48,Independent_Position,0),(C$19-1)*8+6),"")</f>
        <v/>
      </c>
      <c r="F48" s="69" t="str">
        <f t="shared" ca="1" si="37"/>
        <v/>
      </c>
      <c r="G48" s="69" t="str">
        <f t="shared" ca="1" si="37"/>
        <v/>
      </c>
      <c r="H48" s="69" t="str">
        <f t="shared" ca="1" si="37"/>
        <v/>
      </c>
      <c r="I48" s="69" t="str">
        <f t="shared" ca="1" si="37"/>
        <v/>
      </c>
      <c r="J48" s="69" t="str">
        <f t="shared" ca="1" si="37"/>
        <v/>
      </c>
      <c r="K48" s="69" t="str">
        <f t="shared" ca="1" si="37"/>
        <v/>
      </c>
    </row>
    <row r="49" spans="3:11" hidden="1" x14ac:dyDescent="0.25">
      <c r="C49" s="40" t="str">
        <f t="shared" si="30"/>
        <v/>
      </c>
      <c r="D49" s="69" t="str">
        <f>IFERROR(INDEX(Treatment_Samples,C49),"")</f>
        <v/>
      </c>
      <c r="E49" s="69" t="str">
        <f t="shared" ca="1" si="37"/>
        <v/>
      </c>
      <c r="F49" s="69" t="str">
        <f t="shared" ca="1" si="37"/>
        <v/>
      </c>
      <c r="G49" s="69" t="str">
        <f t="shared" ca="1" si="37"/>
        <v/>
      </c>
      <c r="H49" s="69" t="str">
        <f t="shared" ca="1" si="37"/>
        <v/>
      </c>
      <c r="I49" s="69" t="str">
        <f t="shared" ca="1" si="37"/>
        <v/>
      </c>
      <c r="J49" s="69" t="str">
        <f t="shared" ca="1" si="37"/>
        <v/>
      </c>
      <c r="K49" s="69" t="str">
        <f t="shared" ca="1" si="37"/>
        <v/>
      </c>
    </row>
    <row r="50" spans="3:11" hidden="1" x14ac:dyDescent="0.25">
      <c r="C50" s="40" t="str">
        <f t="shared" si="30"/>
        <v/>
      </c>
      <c r="D50" s="69" t="str">
        <f>IFERROR(INDEX(Treatment_Samples,C50),"")</f>
        <v/>
      </c>
      <c r="E50" s="69" t="str">
        <f t="shared" ca="1" si="37"/>
        <v/>
      </c>
      <c r="F50" s="69" t="str">
        <f t="shared" ca="1" si="37"/>
        <v/>
      </c>
      <c r="G50" s="69" t="str">
        <f t="shared" ca="1" si="37"/>
        <v/>
      </c>
      <c r="H50" s="69" t="str">
        <f t="shared" ca="1" si="37"/>
        <v/>
      </c>
      <c r="I50" s="69" t="str">
        <f t="shared" ca="1" si="37"/>
        <v/>
      </c>
      <c r="J50" s="69" t="str">
        <f t="shared" ca="1" si="37"/>
        <v/>
      </c>
      <c r="K50" s="69" t="str">
        <f t="shared" ca="1" si="37"/>
        <v/>
      </c>
    </row>
    <row r="51" spans="3:11" hidden="1" x14ac:dyDescent="0.25">
      <c r="C51" s="40" t="str">
        <f t="shared" si="30"/>
        <v/>
      </c>
      <c r="D51" s="69" t="str">
        <f>IFERROR(INDEX(Treatment_Samples,C51),"")</f>
        <v/>
      </c>
      <c r="E51" s="69" t="str">
        <f t="shared" ca="1" si="37"/>
        <v/>
      </c>
      <c r="F51" s="69" t="str">
        <f t="shared" ca="1" si="37"/>
        <v/>
      </c>
      <c r="G51" s="69" t="str">
        <f t="shared" ca="1" si="37"/>
        <v/>
      </c>
      <c r="H51" s="69" t="str">
        <f t="shared" ca="1" si="37"/>
        <v/>
      </c>
      <c r="I51" s="69" t="str">
        <f t="shared" ca="1" si="37"/>
        <v/>
      </c>
      <c r="J51" s="69" t="str">
        <f t="shared" ca="1" si="37"/>
        <v/>
      </c>
      <c r="K51" s="69" t="str">
        <f t="shared" ca="1" si="37"/>
        <v/>
      </c>
    </row>
    <row r="52" spans="3:11" x14ac:dyDescent="0.25">
      <c r="C52" s="40"/>
      <c r="D52" s="40" t="s">
        <v>593</v>
      </c>
      <c r="E52" s="40" t="str">
        <f>E36</f>
        <v>SodA</v>
      </c>
      <c r="F52" s="40" t="str">
        <f t="shared" ref="F52:K52" si="38">F36</f>
        <v>OtsA</v>
      </c>
      <c r="G52" s="40" t="str">
        <f t="shared" si="38"/>
        <v>Rpon2</v>
      </c>
      <c r="H52" s="40" t="str">
        <f t="shared" si="38"/>
        <v>aceA</v>
      </c>
      <c r="I52" s="40" t="str">
        <f t="shared" si="38"/>
        <v>ltpD</v>
      </c>
      <c r="J52" s="40" t="str">
        <f t="shared" si="38"/>
        <v>pspA</v>
      </c>
      <c r="K52" s="40" t="str">
        <f t="shared" si="38"/>
        <v/>
      </c>
    </row>
    <row r="53" spans="3:11" x14ac:dyDescent="0.25">
      <c r="C53" s="40">
        <f>IFERROR(IF(C52+1&gt;$K$1,"",C52+1),"")</f>
        <v>1</v>
      </c>
      <c r="D53" s="69">
        <f t="shared" ref="D53:D63" si="39">IFERROR(INDEX(Treatment_Samples,C53),"")</f>
        <v>2</v>
      </c>
      <c r="E53" s="69">
        <f t="shared" ref="E53:E63" ca="1" si="40">IFERROR(INDEX(INDIRECT($A$19&amp;"_Results"),MATCH($D53,Independent_Position,0),(C$19-1)*8+7),"")</f>
        <v>0.12411839926287581</v>
      </c>
      <c r="F53" s="69">
        <f t="shared" ref="F53:F63" ca="1" si="41">IFERROR(INDEX(INDIRECT($A$19&amp;"_Results"),MATCH($D53,Independent_Position,0),(D$19-1)*8+7),"")</f>
        <v>0.10194694275988794</v>
      </c>
      <c r="G53" s="69">
        <f t="shared" ref="G53:G63" ca="1" si="42">IFERROR(INDEX(INDIRECT($A$19&amp;"_Results"),MATCH($D53,Independent_Position,0),(E$19-1)*8+7),"")</f>
        <v>0.87061996654264329</v>
      </c>
      <c r="H53" s="69">
        <f t="shared" ref="H53:H63" ca="1" si="43">IFERROR(INDEX(INDIRECT($A$19&amp;"_Results"),MATCH($D53,Independent_Position,0),(F$19-1)*8+7),"")</f>
        <v>19.267511958799179</v>
      </c>
      <c r="I53" s="69">
        <f t="shared" ref="I53:I63" ca="1" si="44">IFERROR(INDEX(INDIRECT($A$19&amp;"_Results"),MATCH($D53,Independent_Position,0),(G$19-1)*8+7),"")</f>
        <v>9.4754383336647541E-2</v>
      </c>
      <c r="J53" s="69">
        <f t="shared" ref="J53:J63" ca="1" si="45">IFERROR(INDEX(INDIRECT($A$19&amp;"_Results"),MATCH($D53,Independent_Position,0),(H$19-1)*8+7),"")</f>
        <v>0.42017375660676087</v>
      </c>
      <c r="K53" s="69" t="str">
        <f t="shared" ref="K53:K63" ca="1" si="46">IFERROR(INDEX(INDIRECT($A$19&amp;"_Results"),MATCH($D53,Independent_Position,0),(I$19-1)*8+7),"")</f>
        <v/>
      </c>
    </row>
    <row r="54" spans="3:11" x14ac:dyDescent="0.25">
      <c r="C54" s="40">
        <f t="shared" ref="C54:C67" si="47">IFERROR(IF(C53+1&gt;$K$1,"",C53+1),"")</f>
        <v>2</v>
      </c>
      <c r="D54" s="69">
        <f t="shared" si="39"/>
        <v>3</v>
      </c>
      <c r="E54" s="69">
        <f t="shared" ca="1" si="40"/>
        <v>7.7777623326946294E-2</v>
      </c>
      <c r="F54" s="69">
        <f t="shared" ca="1" si="41"/>
        <v>0.31325762568260734</v>
      </c>
      <c r="G54" s="69">
        <f t="shared" ca="1" si="42"/>
        <v>1.1742330339723364</v>
      </c>
      <c r="H54" s="69">
        <f t="shared" ca="1" si="43"/>
        <v>1.1156898043378416</v>
      </c>
      <c r="I54" s="69">
        <f t="shared" ca="1" si="44"/>
        <v>9.3039322307491651E-2</v>
      </c>
      <c r="J54" s="69">
        <f t="shared" ca="1" si="45"/>
        <v>0.26503987369200299</v>
      </c>
      <c r="K54" s="69" t="str">
        <f t="shared" ca="1" si="46"/>
        <v/>
      </c>
    </row>
    <row r="55" spans="3:11" x14ac:dyDescent="0.25">
      <c r="C55" s="40">
        <f t="shared" si="47"/>
        <v>3</v>
      </c>
      <c r="D55" s="69">
        <f t="shared" si="39"/>
        <v>4</v>
      </c>
      <c r="E55" s="69" t="str">
        <f t="shared" ca="1" si="40"/>
        <v/>
      </c>
      <c r="F55" s="69" t="str">
        <f t="shared" ca="1" si="41"/>
        <v/>
      </c>
      <c r="G55" s="69" t="str">
        <f t="shared" ca="1" si="42"/>
        <v/>
      </c>
      <c r="H55" s="69" t="str">
        <f t="shared" ca="1" si="43"/>
        <v/>
      </c>
      <c r="I55" s="69" t="str">
        <f t="shared" ca="1" si="44"/>
        <v/>
      </c>
      <c r="J55" s="69" t="str">
        <f t="shared" ca="1" si="45"/>
        <v/>
      </c>
      <c r="K55" s="69" t="str">
        <f t="shared" ca="1" si="46"/>
        <v/>
      </c>
    </row>
    <row r="56" spans="3:11" hidden="1" x14ac:dyDescent="0.25">
      <c r="C56" s="40" t="str">
        <f t="shared" si="47"/>
        <v/>
      </c>
      <c r="D56" s="69" t="str">
        <f t="shared" si="39"/>
        <v/>
      </c>
      <c r="E56" s="69" t="str">
        <f t="shared" ca="1" si="40"/>
        <v/>
      </c>
      <c r="F56" s="69" t="str">
        <f t="shared" ca="1" si="41"/>
        <v/>
      </c>
      <c r="G56" s="69" t="str">
        <f t="shared" ca="1" si="42"/>
        <v/>
      </c>
      <c r="H56" s="69" t="str">
        <f t="shared" ca="1" si="43"/>
        <v/>
      </c>
      <c r="I56" s="69" t="str">
        <f t="shared" ca="1" si="44"/>
        <v/>
      </c>
      <c r="J56" s="69" t="str">
        <f t="shared" ca="1" si="45"/>
        <v/>
      </c>
      <c r="K56" s="69" t="str">
        <f t="shared" ca="1" si="46"/>
        <v/>
      </c>
    </row>
    <row r="57" spans="3:11" hidden="1" x14ac:dyDescent="0.25">
      <c r="C57" s="40" t="str">
        <f t="shared" si="47"/>
        <v/>
      </c>
      <c r="D57" s="69" t="str">
        <f t="shared" si="39"/>
        <v/>
      </c>
      <c r="E57" s="69" t="str">
        <f t="shared" ca="1" si="40"/>
        <v/>
      </c>
      <c r="F57" s="69" t="str">
        <f t="shared" ca="1" si="41"/>
        <v/>
      </c>
      <c r="G57" s="69" t="str">
        <f t="shared" ca="1" si="42"/>
        <v/>
      </c>
      <c r="H57" s="69" t="str">
        <f t="shared" ca="1" si="43"/>
        <v/>
      </c>
      <c r="I57" s="69" t="str">
        <f t="shared" ca="1" si="44"/>
        <v/>
      </c>
      <c r="J57" s="69" t="str">
        <f t="shared" ca="1" si="45"/>
        <v/>
      </c>
      <c r="K57" s="69" t="str">
        <f t="shared" ca="1" si="46"/>
        <v/>
      </c>
    </row>
    <row r="58" spans="3:11" hidden="1" x14ac:dyDescent="0.25">
      <c r="C58" s="40" t="str">
        <f t="shared" si="47"/>
        <v/>
      </c>
      <c r="D58" s="69" t="str">
        <f t="shared" si="39"/>
        <v/>
      </c>
      <c r="E58" s="69" t="str">
        <f t="shared" ca="1" si="40"/>
        <v/>
      </c>
      <c r="F58" s="69" t="str">
        <f t="shared" ca="1" si="41"/>
        <v/>
      </c>
      <c r="G58" s="69" t="str">
        <f t="shared" ca="1" si="42"/>
        <v/>
      </c>
      <c r="H58" s="69" t="str">
        <f t="shared" ca="1" si="43"/>
        <v/>
      </c>
      <c r="I58" s="69" t="str">
        <f t="shared" ca="1" si="44"/>
        <v/>
      </c>
      <c r="J58" s="69" t="str">
        <f t="shared" ca="1" si="45"/>
        <v/>
      </c>
      <c r="K58" s="69" t="str">
        <f t="shared" ca="1" si="46"/>
        <v/>
      </c>
    </row>
    <row r="59" spans="3:11" hidden="1" x14ac:dyDescent="0.25">
      <c r="C59" s="40" t="str">
        <f t="shared" si="47"/>
        <v/>
      </c>
      <c r="D59" s="69" t="str">
        <f t="shared" si="39"/>
        <v/>
      </c>
      <c r="E59" s="69" t="str">
        <f t="shared" ca="1" si="40"/>
        <v/>
      </c>
      <c r="F59" s="69" t="str">
        <f t="shared" ca="1" si="41"/>
        <v/>
      </c>
      <c r="G59" s="69" t="str">
        <f t="shared" ca="1" si="42"/>
        <v/>
      </c>
      <c r="H59" s="69" t="str">
        <f t="shared" ca="1" si="43"/>
        <v/>
      </c>
      <c r="I59" s="69" t="str">
        <f t="shared" ca="1" si="44"/>
        <v/>
      </c>
      <c r="J59" s="69" t="str">
        <f t="shared" ca="1" si="45"/>
        <v/>
      </c>
      <c r="K59" s="69" t="str">
        <f t="shared" ca="1" si="46"/>
        <v/>
      </c>
    </row>
    <row r="60" spans="3:11" hidden="1" x14ac:dyDescent="0.25">
      <c r="C60" s="40" t="str">
        <f t="shared" si="47"/>
        <v/>
      </c>
      <c r="D60" s="69" t="str">
        <f t="shared" si="39"/>
        <v/>
      </c>
      <c r="E60" s="69" t="str">
        <f t="shared" ca="1" si="40"/>
        <v/>
      </c>
      <c r="F60" s="69" t="str">
        <f t="shared" ca="1" si="41"/>
        <v/>
      </c>
      <c r="G60" s="69" t="str">
        <f t="shared" ca="1" si="42"/>
        <v/>
      </c>
      <c r="H60" s="69" t="str">
        <f t="shared" ca="1" si="43"/>
        <v/>
      </c>
      <c r="I60" s="69" t="str">
        <f t="shared" ca="1" si="44"/>
        <v/>
      </c>
      <c r="J60" s="69" t="str">
        <f t="shared" ca="1" si="45"/>
        <v/>
      </c>
      <c r="K60" s="69" t="str">
        <f t="shared" ca="1" si="46"/>
        <v/>
      </c>
    </row>
    <row r="61" spans="3:11" hidden="1" x14ac:dyDescent="0.25">
      <c r="C61" s="40" t="str">
        <f t="shared" si="47"/>
        <v/>
      </c>
      <c r="D61" s="69" t="str">
        <f t="shared" si="39"/>
        <v/>
      </c>
      <c r="E61" s="69" t="str">
        <f t="shared" ca="1" si="40"/>
        <v/>
      </c>
      <c r="F61" s="69" t="str">
        <f t="shared" ca="1" si="41"/>
        <v/>
      </c>
      <c r="G61" s="69" t="str">
        <f t="shared" ca="1" si="42"/>
        <v/>
      </c>
      <c r="H61" s="69" t="str">
        <f t="shared" ca="1" si="43"/>
        <v/>
      </c>
      <c r="I61" s="69" t="str">
        <f t="shared" ca="1" si="44"/>
        <v/>
      </c>
      <c r="J61" s="69" t="str">
        <f t="shared" ca="1" si="45"/>
        <v/>
      </c>
      <c r="K61" s="69" t="str">
        <f t="shared" ca="1" si="46"/>
        <v/>
      </c>
    </row>
    <row r="62" spans="3:11" hidden="1" x14ac:dyDescent="0.25">
      <c r="C62" s="40" t="str">
        <f t="shared" si="47"/>
        <v/>
      </c>
      <c r="D62" s="69" t="str">
        <f t="shared" si="39"/>
        <v/>
      </c>
      <c r="E62" s="69" t="str">
        <f t="shared" ca="1" si="40"/>
        <v/>
      </c>
      <c r="F62" s="69" t="str">
        <f t="shared" ca="1" si="41"/>
        <v/>
      </c>
      <c r="G62" s="69" t="str">
        <f t="shared" ca="1" si="42"/>
        <v/>
      </c>
      <c r="H62" s="69" t="str">
        <f t="shared" ca="1" si="43"/>
        <v/>
      </c>
      <c r="I62" s="69" t="str">
        <f t="shared" ca="1" si="44"/>
        <v/>
      </c>
      <c r="J62" s="69" t="str">
        <f t="shared" ca="1" si="45"/>
        <v/>
      </c>
      <c r="K62" s="69" t="str">
        <f t="shared" ca="1" si="46"/>
        <v/>
      </c>
    </row>
    <row r="63" spans="3:11" hidden="1" x14ac:dyDescent="0.25">
      <c r="C63" s="40" t="str">
        <f t="shared" si="47"/>
        <v/>
      </c>
      <c r="D63" s="69" t="str">
        <f t="shared" si="39"/>
        <v/>
      </c>
      <c r="E63" s="69" t="str">
        <f t="shared" ca="1" si="40"/>
        <v/>
      </c>
      <c r="F63" s="69" t="str">
        <f t="shared" ca="1" si="41"/>
        <v/>
      </c>
      <c r="G63" s="69" t="str">
        <f t="shared" ca="1" si="42"/>
        <v/>
      </c>
      <c r="H63" s="69" t="str">
        <f t="shared" ca="1" si="43"/>
        <v/>
      </c>
      <c r="I63" s="69" t="str">
        <f t="shared" ca="1" si="44"/>
        <v/>
      </c>
      <c r="J63" s="69" t="str">
        <f t="shared" ca="1" si="45"/>
        <v/>
      </c>
      <c r="K63" s="69" t="str">
        <f t="shared" ca="1" si="46"/>
        <v/>
      </c>
    </row>
    <row r="64" spans="3:11" hidden="1" x14ac:dyDescent="0.25">
      <c r="C64" s="40" t="str">
        <f t="shared" si="47"/>
        <v/>
      </c>
      <c r="D64" s="69" t="str">
        <f>IFERROR(INDEX(Treatment_Samples,C64),"")</f>
        <v/>
      </c>
      <c r="E64" s="69" t="str">
        <f t="shared" ref="E64:K67" ca="1" si="48">IFERROR(INDEX(INDIRECT($A$19&amp;"_Results"),MATCH($D64,Independent_Position,0),(C$19-1)*8+7),"")</f>
        <v/>
      </c>
      <c r="F64" s="69" t="str">
        <f t="shared" ca="1" si="48"/>
        <v/>
      </c>
      <c r="G64" s="69" t="str">
        <f t="shared" ca="1" si="48"/>
        <v/>
      </c>
      <c r="H64" s="69" t="str">
        <f t="shared" ca="1" si="48"/>
        <v/>
      </c>
      <c r="I64" s="69" t="str">
        <f t="shared" ca="1" si="48"/>
        <v/>
      </c>
      <c r="J64" s="69" t="str">
        <f t="shared" ca="1" si="48"/>
        <v/>
      </c>
      <c r="K64" s="69" t="str">
        <f t="shared" ca="1" si="48"/>
        <v/>
      </c>
    </row>
    <row r="65" spans="3:11" hidden="1" x14ac:dyDescent="0.25">
      <c r="C65" s="40" t="str">
        <f t="shared" si="47"/>
        <v/>
      </c>
      <c r="D65" s="69" t="str">
        <f>IFERROR(INDEX(Treatment_Samples,C65),"")</f>
        <v/>
      </c>
      <c r="E65" s="69" t="str">
        <f t="shared" ca="1" si="48"/>
        <v/>
      </c>
      <c r="F65" s="69" t="str">
        <f t="shared" ca="1" si="48"/>
        <v/>
      </c>
      <c r="G65" s="69" t="str">
        <f t="shared" ca="1" si="48"/>
        <v/>
      </c>
      <c r="H65" s="69" t="str">
        <f t="shared" ca="1" si="48"/>
        <v/>
      </c>
      <c r="I65" s="69" t="str">
        <f t="shared" ca="1" si="48"/>
        <v/>
      </c>
      <c r="J65" s="69" t="str">
        <f t="shared" ca="1" si="48"/>
        <v/>
      </c>
      <c r="K65" s="69" t="str">
        <f t="shared" ca="1" si="48"/>
        <v/>
      </c>
    </row>
    <row r="66" spans="3:11" hidden="1" x14ac:dyDescent="0.25">
      <c r="C66" s="40" t="str">
        <f t="shared" si="47"/>
        <v/>
      </c>
      <c r="D66" s="69" t="str">
        <f>IFERROR(INDEX(Treatment_Samples,C66),"")</f>
        <v/>
      </c>
      <c r="E66" s="69" t="str">
        <f t="shared" ca="1" si="48"/>
        <v/>
      </c>
      <c r="F66" s="69" t="str">
        <f t="shared" ca="1" si="48"/>
        <v/>
      </c>
      <c r="G66" s="69" t="str">
        <f t="shared" ca="1" si="48"/>
        <v/>
      </c>
      <c r="H66" s="69" t="str">
        <f t="shared" ca="1" si="48"/>
        <v/>
      </c>
      <c r="I66" s="69" t="str">
        <f t="shared" ca="1" si="48"/>
        <v/>
      </c>
      <c r="J66" s="69" t="str">
        <f t="shared" ca="1" si="48"/>
        <v/>
      </c>
      <c r="K66" s="69" t="str">
        <f t="shared" ca="1" si="48"/>
        <v/>
      </c>
    </row>
    <row r="67" spans="3:11" hidden="1" x14ac:dyDescent="0.25">
      <c r="C67" s="40" t="str">
        <f t="shared" si="47"/>
        <v/>
      </c>
      <c r="D67" s="69" t="str">
        <f>IFERROR(INDEX(Treatment_Samples,C67),"")</f>
        <v/>
      </c>
      <c r="E67" s="69" t="str">
        <f t="shared" ca="1" si="48"/>
        <v/>
      </c>
      <c r="F67" s="69" t="str">
        <f t="shared" ca="1" si="48"/>
        <v/>
      </c>
      <c r="G67" s="69" t="str">
        <f t="shared" ca="1" si="48"/>
        <v/>
      </c>
      <c r="H67" s="69" t="str">
        <f t="shared" ca="1" si="48"/>
        <v/>
      </c>
      <c r="I67" s="69" t="str">
        <f t="shared" ca="1" si="48"/>
        <v/>
      </c>
      <c r="J67" s="69" t="str">
        <f t="shared" ca="1" si="48"/>
        <v/>
      </c>
      <c r="K67" s="69" t="str">
        <f t="shared" ca="1" si="48"/>
        <v/>
      </c>
    </row>
    <row r="68" spans="3:11" x14ac:dyDescent="0.25">
      <c r="C68" s="70"/>
      <c r="D68" s="70" t="s">
        <v>24</v>
      </c>
      <c r="E68" s="70" t="str">
        <f>E52</f>
        <v>SodA</v>
      </c>
      <c r="F68" s="70" t="str">
        <f t="shared" ref="F68:K68" si="49">F52</f>
        <v>OtsA</v>
      </c>
      <c r="G68" s="70" t="str">
        <f t="shared" si="49"/>
        <v>Rpon2</v>
      </c>
      <c r="H68" s="70" t="str">
        <f t="shared" si="49"/>
        <v>aceA</v>
      </c>
      <c r="I68" s="70" t="str">
        <f t="shared" si="49"/>
        <v>ltpD</v>
      </c>
      <c r="J68" s="70" t="str">
        <f t="shared" si="49"/>
        <v>pspA</v>
      </c>
      <c r="K68" s="70" t="str">
        <f t="shared" si="49"/>
        <v/>
      </c>
    </row>
    <row r="69" spans="3:11" x14ac:dyDescent="0.25">
      <c r="C69" s="70">
        <f>IFERROR(IF(C20+1&gt;$K$1,"",C20+1),"")</f>
        <v>1</v>
      </c>
      <c r="D69" s="70">
        <f t="shared" ref="D69:D79" si="50">IFERROR(INDEX(Treatment_Samples,C21),"")</f>
        <v>2</v>
      </c>
      <c r="E69" s="70">
        <f t="shared" ref="E69:E83" ca="1" si="51">IFERROR(IF(E21="","",INDEX(INDIRECT($A$19&amp;"_Results"),MATCH($D21,Independent_Position,0),(C$19-1)*8+4)),"")</f>
        <v>6</v>
      </c>
      <c r="F69" s="70">
        <f t="shared" ref="F69:F83" ca="1" si="52">IFERROR(IF(F21="","",INDEX(INDIRECT($A$19&amp;"_Results"),MATCH($D21,Independent_Position,0),(D$19-1)*8+4)),"")</f>
        <v>6</v>
      </c>
      <c r="G69" s="70">
        <f t="shared" ref="G69:G83" ca="1" si="53">IFERROR(IF(G21="","",INDEX(INDIRECT($A$19&amp;"_Results"),MATCH($D21,Independent_Position,0),(E$19-1)*8+4)),"")</f>
        <v>6</v>
      </c>
      <c r="H69" s="70">
        <f t="shared" ref="H69:H83" ca="1" si="54">IFERROR(IF(H21="","",INDEX(INDIRECT($A$19&amp;"_Results"),MATCH($D21,Independent_Position,0),(F$19-1)*8+4)),"")</f>
        <v>6</v>
      </c>
      <c r="I69" s="70">
        <f t="shared" ref="I69:I83" ca="1" si="55">IFERROR(IF(I21="","",INDEX(INDIRECT($A$19&amp;"_Results"),MATCH($D21,Independent_Position,0),(G$19-1)*8+4)),"")</f>
        <v>6</v>
      </c>
      <c r="J69" s="70">
        <f t="shared" ref="J69:J83" ca="1" si="56">IFERROR(IF(J21="","",INDEX(INDIRECT($A$19&amp;"_Results"),MATCH($D21,Independent_Position,0),(H$19-1)*8+4)),"")</f>
        <v>6</v>
      </c>
      <c r="K69" s="70" t="str">
        <f t="shared" ref="K69:K83" ca="1" si="57">IFERROR(IF(K21="","",INDEX(INDIRECT($A$19&amp;"_Results"),MATCH($D21,Independent_Position,0),(I$19-1)*8+4)),"")</f>
        <v/>
      </c>
    </row>
    <row r="70" spans="3:11" x14ac:dyDescent="0.25">
      <c r="C70" s="70">
        <f t="shared" ref="C70:C83" si="58">IFERROR(IF(C21+1&gt;$K$1,"",C21+1),"")</f>
        <v>2</v>
      </c>
      <c r="D70" s="70">
        <f t="shared" si="50"/>
        <v>3</v>
      </c>
      <c r="E70" s="70">
        <f t="shared" ca="1" si="51"/>
        <v>5</v>
      </c>
      <c r="F70" s="70">
        <f t="shared" ca="1" si="52"/>
        <v>5</v>
      </c>
      <c r="G70" s="70">
        <f t="shared" ca="1" si="53"/>
        <v>5</v>
      </c>
      <c r="H70" s="70">
        <f t="shared" ca="1" si="54"/>
        <v>5</v>
      </c>
      <c r="I70" s="70">
        <f t="shared" ca="1" si="55"/>
        <v>5</v>
      </c>
      <c r="J70" s="70">
        <f t="shared" ca="1" si="56"/>
        <v>5</v>
      </c>
      <c r="K70" s="70" t="str">
        <f t="shared" ca="1" si="57"/>
        <v/>
      </c>
    </row>
    <row r="71" spans="3:11" x14ac:dyDescent="0.25">
      <c r="C71" s="70">
        <f t="shared" si="58"/>
        <v>3</v>
      </c>
      <c r="D71" s="70">
        <f t="shared" si="50"/>
        <v>4</v>
      </c>
      <c r="E71" s="70" t="str">
        <f t="shared" ca="1" si="51"/>
        <v/>
      </c>
      <c r="F71" s="70" t="str">
        <f t="shared" ca="1" si="52"/>
        <v/>
      </c>
      <c r="G71" s="70" t="str">
        <f t="shared" ca="1" si="53"/>
        <v/>
      </c>
      <c r="H71" s="70" t="str">
        <f t="shared" ca="1" si="54"/>
        <v/>
      </c>
      <c r="I71" s="70" t="str">
        <f t="shared" ca="1" si="55"/>
        <v/>
      </c>
      <c r="J71" s="70" t="str">
        <f t="shared" ca="1" si="56"/>
        <v/>
      </c>
      <c r="K71" s="70" t="str">
        <f t="shared" ca="1" si="57"/>
        <v/>
      </c>
    </row>
    <row r="72" spans="3:11" hidden="1" x14ac:dyDescent="0.25">
      <c r="C72" s="70" t="str">
        <f t="shared" si="58"/>
        <v/>
      </c>
      <c r="D72" s="70" t="str">
        <f t="shared" si="50"/>
        <v/>
      </c>
      <c r="E72" s="70" t="str">
        <f t="shared" ca="1" si="51"/>
        <v/>
      </c>
      <c r="F72" s="70" t="str">
        <f t="shared" ca="1" si="52"/>
        <v/>
      </c>
      <c r="G72" s="70" t="str">
        <f t="shared" ca="1" si="53"/>
        <v/>
      </c>
      <c r="H72" s="70" t="str">
        <f t="shared" ca="1" si="54"/>
        <v/>
      </c>
      <c r="I72" s="70" t="str">
        <f t="shared" ca="1" si="55"/>
        <v/>
      </c>
      <c r="J72" s="70" t="str">
        <f t="shared" ca="1" si="56"/>
        <v/>
      </c>
      <c r="K72" s="70" t="str">
        <f t="shared" ca="1" si="57"/>
        <v/>
      </c>
    </row>
    <row r="73" spans="3:11" hidden="1" x14ac:dyDescent="0.25">
      <c r="C73" s="70" t="str">
        <f t="shared" si="58"/>
        <v/>
      </c>
      <c r="D73" s="70" t="str">
        <f t="shared" si="50"/>
        <v/>
      </c>
      <c r="E73" s="70" t="str">
        <f t="shared" ca="1" si="51"/>
        <v/>
      </c>
      <c r="F73" s="70" t="str">
        <f t="shared" ca="1" si="52"/>
        <v/>
      </c>
      <c r="G73" s="70" t="str">
        <f t="shared" ca="1" si="53"/>
        <v/>
      </c>
      <c r="H73" s="70" t="str">
        <f t="shared" ca="1" si="54"/>
        <v/>
      </c>
      <c r="I73" s="70" t="str">
        <f t="shared" ca="1" si="55"/>
        <v/>
      </c>
      <c r="J73" s="70" t="str">
        <f t="shared" ca="1" si="56"/>
        <v/>
      </c>
      <c r="K73" s="70" t="str">
        <f t="shared" ca="1" si="57"/>
        <v/>
      </c>
    </row>
    <row r="74" spans="3:11" hidden="1" x14ac:dyDescent="0.25">
      <c r="C74" s="70" t="str">
        <f t="shared" si="58"/>
        <v/>
      </c>
      <c r="D74" s="70" t="str">
        <f t="shared" si="50"/>
        <v/>
      </c>
      <c r="E74" s="70" t="str">
        <f t="shared" ca="1" si="51"/>
        <v/>
      </c>
      <c r="F74" s="70" t="str">
        <f t="shared" ca="1" si="52"/>
        <v/>
      </c>
      <c r="G74" s="70" t="str">
        <f t="shared" ca="1" si="53"/>
        <v/>
      </c>
      <c r="H74" s="70" t="str">
        <f t="shared" ca="1" si="54"/>
        <v/>
      </c>
      <c r="I74" s="70" t="str">
        <f t="shared" ca="1" si="55"/>
        <v/>
      </c>
      <c r="J74" s="70" t="str">
        <f t="shared" ca="1" si="56"/>
        <v/>
      </c>
      <c r="K74" s="70" t="str">
        <f t="shared" ca="1" si="57"/>
        <v/>
      </c>
    </row>
    <row r="75" spans="3:11" hidden="1" x14ac:dyDescent="0.25">
      <c r="C75" s="70" t="str">
        <f t="shared" si="58"/>
        <v/>
      </c>
      <c r="D75" s="70" t="str">
        <f t="shared" si="50"/>
        <v/>
      </c>
      <c r="E75" s="70" t="str">
        <f t="shared" ca="1" si="51"/>
        <v/>
      </c>
      <c r="F75" s="70" t="str">
        <f t="shared" ca="1" si="52"/>
        <v/>
      </c>
      <c r="G75" s="70" t="str">
        <f t="shared" ca="1" si="53"/>
        <v/>
      </c>
      <c r="H75" s="70" t="str">
        <f t="shared" ca="1" si="54"/>
        <v/>
      </c>
      <c r="I75" s="70" t="str">
        <f t="shared" ca="1" si="55"/>
        <v/>
      </c>
      <c r="J75" s="70" t="str">
        <f t="shared" ca="1" si="56"/>
        <v/>
      </c>
      <c r="K75" s="70" t="str">
        <f t="shared" ca="1" si="57"/>
        <v/>
      </c>
    </row>
    <row r="76" spans="3:11" hidden="1" x14ac:dyDescent="0.25">
      <c r="C76" s="70" t="str">
        <f t="shared" si="58"/>
        <v/>
      </c>
      <c r="D76" s="70" t="str">
        <f t="shared" si="50"/>
        <v/>
      </c>
      <c r="E76" s="70" t="str">
        <f t="shared" ca="1" si="51"/>
        <v/>
      </c>
      <c r="F76" s="70" t="str">
        <f t="shared" ca="1" si="52"/>
        <v/>
      </c>
      <c r="G76" s="70" t="str">
        <f t="shared" ca="1" si="53"/>
        <v/>
      </c>
      <c r="H76" s="70" t="str">
        <f t="shared" ca="1" si="54"/>
        <v/>
      </c>
      <c r="I76" s="70" t="str">
        <f t="shared" ca="1" si="55"/>
        <v/>
      </c>
      <c r="J76" s="70" t="str">
        <f t="shared" ca="1" si="56"/>
        <v/>
      </c>
      <c r="K76" s="70" t="str">
        <f t="shared" ca="1" si="57"/>
        <v/>
      </c>
    </row>
    <row r="77" spans="3:11" hidden="1" x14ac:dyDescent="0.25">
      <c r="C77" s="70" t="str">
        <f t="shared" si="58"/>
        <v/>
      </c>
      <c r="D77" s="70" t="str">
        <f t="shared" si="50"/>
        <v/>
      </c>
      <c r="E77" s="70" t="str">
        <f t="shared" ca="1" si="51"/>
        <v/>
      </c>
      <c r="F77" s="70" t="str">
        <f t="shared" ca="1" si="52"/>
        <v/>
      </c>
      <c r="G77" s="70" t="str">
        <f t="shared" ca="1" si="53"/>
        <v/>
      </c>
      <c r="H77" s="70" t="str">
        <f t="shared" ca="1" si="54"/>
        <v/>
      </c>
      <c r="I77" s="70" t="str">
        <f t="shared" ca="1" si="55"/>
        <v/>
      </c>
      <c r="J77" s="70" t="str">
        <f t="shared" ca="1" si="56"/>
        <v/>
      </c>
      <c r="K77" s="70" t="str">
        <f t="shared" ca="1" si="57"/>
        <v/>
      </c>
    </row>
    <row r="78" spans="3:11" hidden="1" x14ac:dyDescent="0.25">
      <c r="C78" s="70" t="str">
        <f t="shared" si="58"/>
        <v/>
      </c>
      <c r="D78" s="70" t="str">
        <f t="shared" si="50"/>
        <v/>
      </c>
      <c r="E78" s="70" t="str">
        <f t="shared" ca="1" si="51"/>
        <v/>
      </c>
      <c r="F78" s="70" t="str">
        <f t="shared" ca="1" si="52"/>
        <v/>
      </c>
      <c r="G78" s="70" t="str">
        <f t="shared" ca="1" si="53"/>
        <v/>
      </c>
      <c r="H78" s="70" t="str">
        <f t="shared" ca="1" si="54"/>
        <v/>
      </c>
      <c r="I78" s="70" t="str">
        <f t="shared" ca="1" si="55"/>
        <v/>
      </c>
      <c r="J78" s="70" t="str">
        <f t="shared" ca="1" si="56"/>
        <v/>
      </c>
      <c r="K78" s="70" t="str">
        <f t="shared" ca="1" si="57"/>
        <v/>
      </c>
    </row>
    <row r="79" spans="3:11" hidden="1" x14ac:dyDescent="0.25">
      <c r="C79" s="70" t="str">
        <f t="shared" si="58"/>
        <v/>
      </c>
      <c r="D79" s="70" t="str">
        <f t="shared" si="50"/>
        <v/>
      </c>
      <c r="E79" s="70" t="str">
        <f t="shared" ca="1" si="51"/>
        <v/>
      </c>
      <c r="F79" s="70" t="str">
        <f t="shared" ca="1" si="52"/>
        <v/>
      </c>
      <c r="G79" s="70" t="str">
        <f t="shared" ca="1" si="53"/>
        <v/>
      </c>
      <c r="H79" s="70" t="str">
        <f t="shared" ca="1" si="54"/>
        <v/>
      </c>
      <c r="I79" s="70" t="str">
        <f t="shared" ca="1" si="55"/>
        <v/>
      </c>
      <c r="J79" s="70" t="str">
        <f t="shared" ca="1" si="56"/>
        <v/>
      </c>
      <c r="K79" s="70" t="str">
        <f t="shared" ca="1" si="57"/>
        <v/>
      </c>
    </row>
    <row r="80" spans="3:11" hidden="1" x14ac:dyDescent="0.25">
      <c r="C80" s="70" t="str">
        <f t="shared" si="58"/>
        <v/>
      </c>
      <c r="D80" s="70" t="str">
        <f>IFERROR(INDEX(Treatment_Samples,C32),"")</f>
        <v/>
      </c>
      <c r="E80" s="70" t="str">
        <f t="shared" ca="1" si="51"/>
        <v/>
      </c>
      <c r="F80" s="70" t="str">
        <f t="shared" ca="1" si="52"/>
        <v/>
      </c>
      <c r="G80" s="70" t="str">
        <f t="shared" ca="1" si="53"/>
        <v/>
      </c>
      <c r="H80" s="70" t="str">
        <f t="shared" ca="1" si="54"/>
        <v/>
      </c>
      <c r="I80" s="70" t="str">
        <f t="shared" ca="1" si="55"/>
        <v/>
      </c>
      <c r="J80" s="70" t="str">
        <f t="shared" ca="1" si="56"/>
        <v/>
      </c>
      <c r="K80" s="70" t="str">
        <f t="shared" ca="1" si="57"/>
        <v/>
      </c>
    </row>
    <row r="81" spans="3:11" hidden="1" x14ac:dyDescent="0.25">
      <c r="C81" s="70" t="str">
        <f t="shared" si="58"/>
        <v/>
      </c>
      <c r="D81" s="70" t="str">
        <f>IFERROR(INDEX(Treatment_Samples,C33),"")</f>
        <v/>
      </c>
      <c r="E81" s="70" t="str">
        <f t="shared" ca="1" si="51"/>
        <v/>
      </c>
      <c r="F81" s="70" t="str">
        <f t="shared" ca="1" si="52"/>
        <v/>
      </c>
      <c r="G81" s="70" t="str">
        <f t="shared" ca="1" si="53"/>
        <v/>
      </c>
      <c r="H81" s="70" t="str">
        <f t="shared" ca="1" si="54"/>
        <v/>
      </c>
      <c r="I81" s="70" t="str">
        <f t="shared" ca="1" si="55"/>
        <v/>
      </c>
      <c r="J81" s="70" t="str">
        <f t="shared" ca="1" si="56"/>
        <v/>
      </c>
      <c r="K81" s="70" t="str">
        <f t="shared" ca="1" si="57"/>
        <v/>
      </c>
    </row>
    <row r="82" spans="3:11" hidden="1" x14ac:dyDescent="0.25">
      <c r="C82" s="70" t="str">
        <f t="shared" si="58"/>
        <v/>
      </c>
      <c r="D82" s="70" t="str">
        <f>IFERROR(INDEX(Treatment_Samples,C34),"")</f>
        <v/>
      </c>
      <c r="E82" s="70" t="str">
        <f t="shared" ca="1" si="51"/>
        <v/>
      </c>
      <c r="F82" s="70" t="str">
        <f t="shared" ca="1" si="52"/>
        <v/>
      </c>
      <c r="G82" s="70" t="str">
        <f t="shared" ca="1" si="53"/>
        <v/>
      </c>
      <c r="H82" s="70" t="str">
        <f t="shared" ca="1" si="54"/>
        <v/>
      </c>
      <c r="I82" s="70" t="str">
        <f t="shared" ca="1" si="55"/>
        <v/>
      </c>
      <c r="J82" s="70" t="str">
        <f t="shared" ca="1" si="56"/>
        <v/>
      </c>
      <c r="K82" s="70" t="str">
        <f t="shared" ca="1" si="57"/>
        <v/>
      </c>
    </row>
    <row r="83" spans="3:11" hidden="1" x14ac:dyDescent="0.25">
      <c r="C83" s="70" t="str">
        <f t="shared" si="58"/>
        <v/>
      </c>
      <c r="D83" s="70" t="str">
        <f>IFERROR(INDEX(Treatment_Samples,C35),"")</f>
        <v/>
      </c>
      <c r="E83" s="70" t="str">
        <f t="shared" ca="1" si="51"/>
        <v/>
      </c>
      <c r="F83" s="70" t="str">
        <f t="shared" ca="1" si="52"/>
        <v/>
      </c>
      <c r="G83" s="70" t="str">
        <f t="shared" ca="1" si="53"/>
        <v/>
      </c>
      <c r="H83" s="70" t="str">
        <f t="shared" ca="1" si="54"/>
        <v/>
      </c>
      <c r="I83" s="70" t="str">
        <f t="shared" ca="1" si="55"/>
        <v/>
      </c>
      <c r="J83" s="70" t="str">
        <f t="shared" ca="1" si="56"/>
        <v/>
      </c>
      <c r="K83" s="70" t="str">
        <f t="shared" ca="1" si="57"/>
        <v/>
      </c>
    </row>
    <row r="91" spans="3:11" x14ac:dyDescent="0.25">
      <c r="J91" s="14"/>
    </row>
  </sheetData>
  <sheetProtection password="C750" sheet="1" objects="1" scenarios="1" selectLockedCells="1"/>
  <mergeCells count="19">
    <mergeCell ref="G5:H5"/>
    <mergeCell ref="G6:H6"/>
    <mergeCell ref="A29:B29"/>
    <mergeCell ref="A25:B25"/>
    <mergeCell ref="A19:B19"/>
    <mergeCell ref="A26:B26"/>
    <mergeCell ref="A27:B27"/>
    <mergeCell ref="A28:B28"/>
    <mergeCell ref="A20:B20"/>
    <mergeCell ref="A21:B21"/>
    <mergeCell ref="A22:B22"/>
    <mergeCell ref="A23:B23"/>
    <mergeCell ref="A24:B24"/>
    <mergeCell ref="A32:B32"/>
    <mergeCell ref="A33:B33"/>
    <mergeCell ref="A34:B34"/>
    <mergeCell ref="A35:B35"/>
    <mergeCell ref="A30:B30"/>
    <mergeCell ref="A31:B31"/>
  </mergeCells>
  <conditionalFormatting sqref="L21:R35">
    <cfRule type="colorScale" priority="15">
      <colorScale>
        <cfvo type="min"/>
        <cfvo type="percentile" val="50"/>
        <cfvo type="max"/>
        <color rgb="FFF8696B"/>
        <color rgb="FFFFEB84"/>
        <color rgb="FF63BE7B"/>
      </colorScale>
    </cfRule>
  </conditionalFormatting>
  <conditionalFormatting sqref="E21:K35">
    <cfRule type="colorScale" priority="11">
      <colorScale>
        <cfvo type="min"/>
        <cfvo type="percentile" val="50"/>
        <cfvo type="max"/>
        <color rgb="FFF8696B"/>
        <color rgb="FFFFEB84"/>
        <color rgb="FF63BE7B"/>
      </colorScale>
    </cfRule>
  </conditionalFormatting>
  <conditionalFormatting sqref="F4:I4 E5:I6">
    <cfRule type="expression" dxfId="167" priority="2130">
      <formula>$E$2=1</formula>
    </cfRule>
  </conditionalFormatting>
  <conditionalFormatting sqref="F2:G2">
    <cfRule type="expression" dxfId="166" priority="2">
      <formula>$F$2=""</formula>
    </cfRule>
  </conditionalFormatting>
  <conditionalFormatting sqref="H4">
    <cfRule type="expression" dxfId="165" priority="5">
      <formula>H4&lt;=K4</formula>
    </cfRule>
  </conditionalFormatting>
  <conditionalFormatting sqref="F3:G3">
    <cfRule type="expression" dxfId="164" priority="3">
      <formula>$F$3=""</formula>
    </cfRule>
  </conditionalFormatting>
  <conditionalFormatting sqref="F4:G4">
    <cfRule type="expression" dxfId="163" priority="1">
      <formula>$E$2=0</formula>
    </cfRule>
  </conditionalFormatting>
  <dataValidations count="8">
    <dataValidation type="list" sqref="B4">
      <formula1>Error_Bar</formula1>
    </dataValidation>
    <dataValidation type="list" sqref="B5">
      <formula1>On_Off</formula1>
    </dataValidation>
    <dataValidation type="list" sqref="A5">
      <formula1>Log_Chart</formula1>
    </dataValidation>
    <dataValidation sqref="G4"/>
    <dataValidation type="list" showInputMessage="1" showErrorMessage="1" errorTitle="t-Test" error="Select from the list the samples that you want to compare" promptTitle="t-Test" prompt="This is the p_value of the t-Test between 2 samples. To view the result of all the samples you need to go to t_Test ribbon." sqref="G5">
      <formula1>IF(E2=0,Result3_Samples,blank)</formula1>
    </dataValidation>
    <dataValidation type="list" showInputMessage="1" showErrorMessage="1" errorTitle="t-Test" error="Select from the list the samples that you want to compare" promptTitle="t-Test" prompt="This is the p_value of the t-Test between 2 samples. To view the result of all the samples you need to go to t_Test ribbon." sqref="G6">
      <formula1>IF(E2=0,Result3_Samples,blank)</formula1>
    </dataValidation>
    <dataValidation type="list" showInputMessage="1" showErrorMessage="1" sqref="F5:F6">
      <formula1>Sample_List</formula1>
    </dataValidation>
    <dataValidation type="list" allowBlank="1" showInputMessage="1" showErrorMessage="1" sqref="E5:E6">
      <formula1>Result3_Genes</formula1>
    </dataValidation>
  </dataValidations>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68"/>
  <sheetViews>
    <sheetView topLeftCell="C1" workbookViewId="0">
      <selection activeCell="C5" sqref="C5:D5 AC5:AD5"/>
    </sheetView>
  </sheetViews>
  <sheetFormatPr defaultRowHeight="15" x14ac:dyDescent="0.25"/>
  <cols>
    <col min="28" max="28" width="10" bestFit="1" customWidth="1"/>
  </cols>
  <sheetData>
    <row r="1" spans="1:31" x14ac:dyDescent="0.25">
      <c r="A1" t="s">
        <v>577</v>
      </c>
      <c r="B1">
        <f>Details!B4</f>
        <v>1</v>
      </c>
      <c r="C1" t="str">
        <f>IF(E1&gt;B1,"Off",Result3!G1)</f>
        <v>On</v>
      </c>
      <c r="D1" t="str">
        <f>INDEX(Ref_Names,E1)</f>
        <v>ParA</v>
      </c>
      <c r="E1">
        <v>1</v>
      </c>
      <c r="F1" t="s">
        <v>4</v>
      </c>
      <c r="G1">
        <f>Details!B5</f>
        <v>6</v>
      </c>
      <c r="H1" t="s">
        <v>3</v>
      </c>
      <c r="I1">
        <f>Details!B3*Details!B8</f>
        <v>12</v>
      </c>
      <c r="Z1" t="s">
        <v>571</v>
      </c>
    </row>
    <row r="2" spans="1:31" x14ac:dyDescent="0.25">
      <c r="E2">
        <f>IF(C3="","",1)</f>
        <v>1</v>
      </c>
      <c r="H2">
        <f>IFERROR(IF((E2+1)&gt;$G$1,"",E2+1),"")</f>
        <v>2</v>
      </c>
      <c r="K2">
        <f>IFERROR(IF((H2+1)&gt;$G$1,"",H2+1),"")</f>
        <v>3</v>
      </c>
      <c r="N2">
        <f>IFERROR(IF((K2+1)&gt;$G$1,"",K2+1),"")</f>
        <v>4</v>
      </c>
      <c r="Q2">
        <f>IFERROR(IF((N2+1)&gt;$G$1,"",N2+1),"")</f>
        <v>5</v>
      </c>
      <c r="T2">
        <f>IFERROR(IF((Q2+1)&gt;$G$1,"",Q2+1),"")</f>
        <v>6</v>
      </c>
      <c r="W2" t="str">
        <f>IFERROR(IF((T2+1)&gt;$G$1,"",T2+1),"")</f>
        <v/>
      </c>
      <c r="Z2" t="str">
        <f>IF(B1&gt;1,2,"")</f>
        <v/>
      </c>
      <c r="AC2" t="str">
        <f>IF(B1&gt;2,3,"")</f>
        <v/>
      </c>
    </row>
    <row r="3" spans="1:31" x14ac:dyDescent="0.25">
      <c r="C3" t="str">
        <f>IF(C1="Off","",D1)</f>
        <v>ParA</v>
      </c>
      <c r="D3">
        <f>IFERROR(MATCH(C3,Results_Genes_order,0),"")</f>
        <v>4</v>
      </c>
      <c r="E3" t="str">
        <f>IFERROR(INDEX(Genes_Names,E2),"")</f>
        <v>SodA</v>
      </c>
      <c r="F3">
        <f>IFERROR(MATCH(E3,Results_Genes_order,0),"")</f>
        <v>10</v>
      </c>
      <c r="H3" t="str">
        <f>IFERROR(INDEX(Genes_Names,H2),"")</f>
        <v>OtsA</v>
      </c>
      <c r="I3">
        <f>IFERROR(MATCH(H3,Results_Genes_order,0),"")</f>
        <v>16</v>
      </c>
      <c r="K3" t="str">
        <f>IFERROR(INDEX(Genes_Names,K2),"")</f>
        <v>Rpon2</v>
      </c>
      <c r="L3">
        <f>IFERROR(MATCH(K3,Results_Genes_order,0),"")</f>
        <v>22</v>
      </c>
      <c r="N3" t="str">
        <f>IFERROR(INDEX(Genes_Names,N2),"")</f>
        <v>aceA</v>
      </c>
      <c r="O3">
        <f>IFERROR(MATCH(N3,Results_Genes_order,0),"")</f>
        <v>28</v>
      </c>
      <c r="Q3" t="str">
        <f>IFERROR(INDEX(Genes_Names,Q2),"")</f>
        <v>ltpD</v>
      </c>
      <c r="R3">
        <f>IFERROR(MATCH(Q3,Results_Genes_order,0),"")</f>
        <v>34</v>
      </c>
      <c r="T3" t="str">
        <f>IFERROR(INDEX(Genes_Names,T2),"")</f>
        <v>pspA</v>
      </c>
      <c r="U3">
        <f>IFERROR(MATCH(T3,Results_Genes_order,0),"")</f>
        <v>40</v>
      </c>
      <c r="W3" t="str">
        <f>IFERROR(INDEX(Genes_Names,W2),"")</f>
        <v/>
      </c>
      <c r="X3" t="str">
        <f>IFERROR(MATCH(W3,Results_Genes_order,0),"")</f>
        <v/>
      </c>
      <c r="Z3" t="str">
        <f>IFERROR(INDEX(Ref_Names,Z2),"")</f>
        <v/>
      </c>
      <c r="AA3" t="str">
        <f>IFERROR(MATCH(Z3,Results_Genes_order,0),"")</f>
        <v/>
      </c>
      <c r="AC3" t="str">
        <f>IFERROR(INDEX(Ref_Names,AC2),"")</f>
        <v/>
      </c>
      <c r="AD3" t="str">
        <f>IFERROR(MATCH(AC3,Results_Genes_order,0),"")</f>
        <v/>
      </c>
    </row>
    <row r="4" spans="1:31" x14ac:dyDescent="0.25">
      <c r="B4" t="str">
        <f>IF(C3="","","Samples")</f>
        <v>Samples</v>
      </c>
      <c r="C4" t="str">
        <f>IF(C3="","","E")</f>
        <v>E</v>
      </c>
      <c r="D4" t="str">
        <f>IF(C3="","","Ct")</f>
        <v>Ct</v>
      </c>
      <c r="E4" t="str">
        <f>IF(E2="","","E")</f>
        <v>E</v>
      </c>
      <c r="F4" t="str">
        <f>IF(E2="","","Ct")</f>
        <v>Ct</v>
      </c>
      <c r="G4" t="str">
        <f>IF(E2="","","It")</f>
        <v>It</v>
      </c>
      <c r="H4" t="str">
        <f>IF(H2="","","E")</f>
        <v>E</v>
      </c>
      <c r="I4" t="str">
        <f>IF(H2="","","Ct")</f>
        <v>Ct</v>
      </c>
      <c r="J4" t="str">
        <f>IF(H2="","","It")</f>
        <v>It</v>
      </c>
      <c r="K4" t="str">
        <f>IF(K2="","","E")</f>
        <v>E</v>
      </c>
      <c r="L4" t="str">
        <f>IF(K2="","","Ct")</f>
        <v>Ct</v>
      </c>
      <c r="M4" t="str">
        <f>IF(K2="","","It")</f>
        <v>It</v>
      </c>
      <c r="N4" t="str">
        <f>IF(N2="","","E")</f>
        <v>E</v>
      </c>
      <c r="O4" t="str">
        <f>IF(N2="","","Ct")</f>
        <v>Ct</v>
      </c>
      <c r="P4" t="str">
        <f>IF(N2="","","It")</f>
        <v>It</v>
      </c>
      <c r="Q4" t="str">
        <f>IF(Q2="","","E")</f>
        <v>E</v>
      </c>
      <c r="R4" t="str">
        <f>IF(Q2="","","Ct")</f>
        <v>Ct</v>
      </c>
      <c r="S4" t="str">
        <f>IF(Q2="","","It")</f>
        <v>It</v>
      </c>
      <c r="T4" t="str">
        <f>IF(T2="","","E")</f>
        <v>E</v>
      </c>
      <c r="U4" t="str">
        <f>IF(T2="","","Ct")</f>
        <v>Ct</v>
      </c>
      <c r="V4" t="str">
        <f>IF(T2="","","It")</f>
        <v>It</v>
      </c>
      <c r="W4" t="str">
        <f>IF(W2="","","E")</f>
        <v/>
      </c>
      <c r="X4" t="str">
        <f>IF(W2="","","Ct")</f>
        <v/>
      </c>
      <c r="Y4" t="str">
        <f>IF(W2="","","It")</f>
        <v/>
      </c>
      <c r="Z4" t="str">
        <f>IF(Z2="","","E")</f>
        <v/>
      </c>
      <c r="AA4" t="str">
        <f>IF(Z2="","","Ct")</f>
        <v/>
      </c>
      <c r="AB4" t="str">
        <f>IF(Z2="","","It")</f>
        <v/>
      </c>
      <c r="AC4" t="str">
        <f>IF(AC2="","","E")</f>
        <v/>
      </c>
      <c r="AD4" t="str">
        <f>IF(AC2="","","Ct")</f>
        <v/>
      </c>
      <c r="AE4" t="str">
        <f>IF(AC2="","","It")</f>
        <v/>
      </c>
    </row>
    <row r="5" spans="1:31" x14ac:dyDescent="0.25">
      <c r="A5">
        <f>IF($C$3="","",IFERROR(IF((A4+1)&gt;$I$1,"",A4+1),""))</f>
        <v>1</v>
      </c>
      <c r="B5" t="str">
        <f t="shared" ref="B5:B52" si="0">IFERROR(INDEX(Rep_Samples,A5),"")</f>
        <v>1_1</v>
      </c>
      <c r="C5">
        <f t="shared" ref="C5:C52" ca="1" si="1">IFERROR(VLOOKUP($B5,Results_2,D$3+3,FALSE)+1,"")</f>
        <v>1.9238572712161939</v>
      </c>
      <c r="D5">
        <f t="shared" ref="D5:D68" ca="1" si="2">IFERROR(VLOOKUP($B5,Results_2,D$3+4,FALSE),"")</f>
        <v>24.878897202155105</v>
      </c>
      <c r="E5">
        <f t="shared" ref="E5:E52" ca="1" si="3">IFERROR(VLOOKUP($B5,Results_2,F$3+3,FALSE)+1,"")</f>
        <v>1.7756896735389027</v>
      </c>
      <c r="F5">
        <f t="shared" ref="F5:F68" ca="1" si="4">IFERROR(VLOOKUP($B5,Results_2,F$3+4,FALSE),"")</f>
        <v>23.664473476983119</v>
      </c>
      <c r="G5">
        <f ca="1">IFERROR(($C5^$D5)/(E5^F5),"")</f>
        <v>14.749140333972829</v>
      </c>
      <c r="H5">
        <f t="shared" ref="H5:H52" ca="1" si="5">IFERROR(VLOOKUP($B5,Results_2,I$3+3,FALSE)+1,"")</f>
        <v>1.9504264321280902</v>
      </c>
      <c r="I5">
        <f t="shared" ref="I5:I68" ca="1" si="6">IFERROR(VLOOKUP($B5,Results_2,I$3+4,FALSE),"")</f>
        <v>26.358788049537406</v>
      </c>
      <c r="J5">
        <f ca="1">IFERROR(($C5^$D5)/(H5^I5),"")</f>
        <v>0.26451064568985244</v>
      </c>
      <c r="K5">
        <f t="shared" ref="K5:K52" ca="1" si="7">IFERROR(VLOOKUP($B5,Results_2,L$3+3,FALSE)+1,"")</f>
        <v>1.9779067293301114</v>
      </c>
      <c r="L5">
        <f t="shared" ref="L5:L68" ca="1" si="8">IFERROR(VLOOKUP($B5,Results_2,L$3+4,FALSE),"")</f>
        <v>26.122836791604815</v>
      </c>
      <c r="M5">
        <f ca="1">IFERROR(($C5^$D5)/(K5^L5),"")</f>
        <v>0.21486769241936607</v>
      </c>
      <c r="N5">
        <f t="shared" ref="N5:N52" ca="1" si="9">IFERROR(VLOOKUP($B5,Results_2,O$3+3,FALSE)+1,"")</f>
        <v>1.8788243468290917</v>
      </c>
      <c r="O5">
        <f t="shared" ref="O5:O68" ca="1" si="10">IFERROR(VLOOKUP($B5,Results_2,O$3+4,FALSE),"")</f>
        <v>27.461906673954349</v>
      </c>
      <c r="P5">
        <f ca="1">IFERROR(($C5^$D5)/(N5^O5),"")</f>
        <v>0.35356592471832071</v>
      </c>
      <c r="Q5">
        <f t="shared" ref="Q5:Q52" ca="1" si="11">IFERROR(VLOOKUP($B5,Results_2,R$3+3,FALSE)+1,"")</f>
        <v>1.9715651073002582</v>
      </c>
      <c r="R5">
        <f t="shared" ref="R5:R68" ca="1" si="12">IFERROR(VLOOKUP($B5,Results_2,R$3+4,FALSE),"")</f>
        <v>22.380428025371412</v>
      </c>
      <c r="S5">
        <f ca="1">IFERROR(($C5^$D5)/(Q5^R5),"")</f>
        <v>2.9642031960192581</v>
      </c>
      <c r="T5">
        <f t="shared" ref="T5:T52" ca="1" si="13">IFERROR(VLOOKUP($B5,Results_2,U$3+3,FALSE)+1,"")</f>
        <v>1.9719532303682941</v>
      </c>
      <c r="U5">
        <f t="shared" ref="U5:U68" ca="1" si="14">IFERROR(VLOOKUP($B5,Results_2,U$3+4,FALSE),"")</f>
        <v>26.887497791811338</v>
      </c>
      <c r="V5">
        <f ca="1">IFERROR(($C5^$D5)/(T5^U5),"")</f>
        <v>0.13831686579437166</v>
      </c>
      <c r="W5" t="str">
        <f t="shared" ref="W5:W52" si="15">IFERROR(VLOOKUP($B5,Results_2,X$3+3,FALSE)+1,"")</f>
        <v/>
      </c>
      <c r="X5" t="str">
        <f t="shared" ref="X5:X68" si="16">IFERROR(VLOOKUP($B5,Results_2,X$3+4,FALSE),"")</f>
        <v/>
      </c>
      <c r="Y5" t="str">
        <f ca="1">IFERROR(($C5^$D5)/(W5^X5),"")</f>
        <v/>
      </c>
      <c r="Z5" t="str">
        <f t="shared" ref="Z5:Z36" si="17">IFERROR(VLOOKUP($B5,Results_2,AA$3+3,FALSE)+1,"")</f>
        <v/>
      </c>
      <c r="AA5" t="str">
        <f t="shared" ref="AA5:AA36" si="18">IFERROR(VLOOKUP($B5,Results_2,AA$3+4,FALSE),"")</f>
        <v/>
      </c>
      <c r="AB5" t="str">
        <f ca="1">IFERROR(($C5^$D5)/(Z5^AA5),"")</f>
        <v/>
      </c>
      <c r="AC5" t="str">
        <f t="shared" ref="AC5:AC36" si="19">IFERROR(VLOOKUP($B5,Results_2,AD$3+3,FALSE)+1,"")</f>
        <v/>
      </c>
      <c r="AD5" t="str">
        <f t="shared" ref="AD5:AD36" si="20">IFERROR(VLOOKUP($B5,Results_2,AD$3+4,FALSE),"")</f>
        <v/>
      </c>
      <c r="AE5" t="str">
        <f ca="1">IFERROR(($C5^$D5)/(AC5^AD5),"")</f>
        <v/>
      </c>
    </row>
    <row r="6" spans="1:31" x14ac:dyDescent="0.25">
      <c r="A6">
        <f t="shared" ref="A6:A68" si="21">IF($C$3="","",IFERROR(IF((A5+1)&gt;$I$1,"",A5+1),""))</f>
        <v>2</v>
      </c>
      <c r="B6" t="str">
        <f t="shared" si="0"/>
        <v>1_2</v>
      </c>
      <c r="C6">
        <f t="shared" ca="1" si="1"/>
        <v>1.9060527018525835</v>
      </c>
      <c r="D6">
        <f t="shared" ca="1" si="2"/>
        <v>25.52923235012047</v>
      </c>
      <c r="E6">
        <f t="shared" ca="1" si="3"/>
        <v>1.8145069359463009</v>
      </c>
      <c r="F6">
        <f t="shared" ca="1" si="4"/>
        <v>23.55225796292001</v>
      </c>
      <c r="G6">
        <f ca="1">IFERROR(($C6^$D6)/(E6^F6),"")</f>
        <v>11.409825514618646</v>
      </c>
      <c r="H6">
        <f t="shared" ca="1" si="5"/>
        <v>1.9506713955931343</v>
      </c>
      <c r="I6">
        <f t="shared" ca="1" si="6"/>
        <v>26.693587953007608</v>
      </c>
      <c r="J6">
        <f ca="1">IFERROR(($C6^$D6)/(H6^I6),"")</f>
        <v>0.25443324513512167</v>
      </c>
      <c r="K6">
        <f t="shared" ca="1" si="7"/>
        <v>2.0637658192916812</v>
      </c>
      <c r="L6">
        <f t="shared" ca="1" si="8"/>
        <v>27.310262087534888</v>
      </c>
      <c r="M6">
        <f ca="1">IFERROR(($C6^$D6)/(K6^L6),"")</f>
        <v>3.6155190939807243E-2</v>
      </c>
      <c r="N6">
        <f t="shared" ca="1" si="9"/>
        <v>1.8712931944384807</v>
      </c>
      <c r="O6">
        <f t="shared" ca="1" si="10"/>
        <v>28.056002268588511</v>
      </c>
      <c r="P6">
        <f ca="1">IFERROR(($C6^$D6)/(N6^O6),"")</f>
        <v>0.32841050491969093</v>
      </c>
      <c r="Q6">
        <f t="shared" ca="1" si="11"/>
        <v>2.0202037760298923</v>
      </c>
      <c r="R6">
        <f t="shared" ca="1" si="12"/>
        <v>23.596066558045035</v>
      </c>
      <c r="S6">
        <f ca="1">IFERROR(($C6^$D6)/(Q6^R6),"")</f>
        <v>0.88207214925382504</v>
      </c>
      <c r="T6">
        <f t="shared" ca="1" si="13"/>
        <v>1.9478451926969627</v>
      </c>
      <c r="U6">
        <f t="shared" ca="1" si="14"/>
        <v>27.146040660933565</v>
      </c>
      <c r="V6">
        <f ca="1">IFERROR(($C6^$D6)/(T6^U6),"")</f>
        <v>0.19560165518895645</v>
      </c>
      <c r="W6" t="str">
        <f t="shared" si="15"/>
        <v/>
      </c>
      <c r="X6" t="str">
        <f t="shared" si="16"/>
        <v/>
      </c>
      <c r="Y6" t="str">
        <f ca="1">IFERROR(($C6^$D6)/(W6^X6),"")</f>
        <v/>
      </c>
      <c r="Z6" t="str">
        <f t="shared" si="17"/>
        <v/>
      </c>
      <c r="AA6" t="str">
        <f t="shared" si="18"/>
        <v/>
      </c>
      <c r="AB6" t="str">
        <f ca="1">IFERROR(($C6^$D6)/(Z6^AA6),"")</f>
        <v/>
      </c>
      <c r="AC6" t="str">
        <f t="shared" si="19"/>
        <v/>
      </c>
      <c r="AD6" t="str">
        <f t="shared" si="20"/>
        <v/>
      </c>
      <c r="AE6" t="str">
        <f ca="1">IFERROR(($C6^$D6)/(AC6^AD6),"")</f>
        <v/>
      </c>
    </row>
    <row r="7" spans="1:31" x14ac:dyDescent="0.25">
      <c r="A7">
        <f t="shared" si="21"/>
        <v>3</v>
      </c>
      <c r="B7" t="str">
        <f t="shared" si="0"/>
        <v>1_3</v>
      </c>
      <c r="C7">
        <f t="shared" ca="1" si="1"/>
        <v>1.9179868993847671</v>
      </c>
      <c r="D7">
        <f t="shared" ca="1" si="2"/>
        <v>26.5655208127077</v>
      </c>
      <c r="E7">
        <f t="shared" ca="1" si="3"/>
        <v>1.8217582287622913</v>
      </c>
      <c r="F7">
        <f t="shared" ca="1" si="4"/>
        <v>24.522123819700536</v>
      </c>
      <c r="G7">
        <f ca="1">IFERROR(($C7^$D7)/(E7^F7),"")</f>
        <v>13.370740632838165</v>
      </c>
      <c r="H7">
        <f t="shared" ca="1" si="5"/>
        <v>1.9578872061613632</v>
      </c>
      <c r="I7">
        <f t="shared" ca="1" si="6"/>
        <v>27.72852722726968</v>
      </c>
      <c r="J7">
        <f ca="1">IFERROR(($C7^$D7)/(H7^I7),"")</f>
        <v>0.26491059693909891</v>
      </c>
      <c r="K7">
        <f t="shared" ca="1" si="7"/>
        <v>2.0337772663848774</v>
      </c>
      <c r="L7">
        <f t="shared" ca="1" si="8"/>
        <v>27.06260038718246</v>
      </c>
      <c r="M7">
        <f ca="1">IFERROR(($C7^$D7)/(K7^L7),"")</f>
        <v>0.14806426034500766</v>
      </c>
      <c r="N7">
        <f t="shared" ca="1" si="9"/>
        <v>1.8750547242285089</v>
      </c>
      <c r="O7">
        <f t="shared" ca="1" si="10"/>
        <v>26.910055132352763</v>
      </c>
      <c r="P7">
        <f ca="1">IFERROR(($C7^$D7)/(N7^O7),"")</f>
        <v>1.4693365019186262</v>
      </c>
      <c r="Q7">
        <f t="shared" ca="1" si="11"/>
        <v>1.9282472705670051</v>
      </c>
      <c r="R7">
        <f t="shared" ca="1" si="12"/>
        <v>24.287830961555581</v>
      </c>
      <c r="S7">
        <f ca="1">IFERROR(($C7^$D7)/(Q7^R7),"")</f>
        <v>3.8721981508223777</v>
      </c>
      <c r="T7">
        <f t="shared" ca="1" si="13"/>
        <v>1.9569905660949813</v>
      </c>
      <c r="U7">
        <f t="shared" ca="1" si="14"/>
        <v>27.376542903665573</v>
      </c>
      <c r="V7">
        <f ca="1">IFERROR(($C7^$D7)/(T7^U7),"")</f>
        <v>0.33982099503229463</v>
      </c>
      <c r="W7" t="str">
        <f t="shared" si="15"/>
        <v/>
      </c>
      <c r="X7" t="str">
        <f t="shared" si="16"/>
        <v/>
      </c>
      <c r="Y7" t="str">
        <f ca="1">IFERROR(($C7^$D7)/(W7^X7),"")</f>
        <v/>
      </c>
      <c r="Z7" t="str">
        <f t="shared" si="17"/>
        <v/>
      </c>
      <c r="AA7" t="str">
        <f t="shared" si="18"/>
        <v/>
      </c>
      <c r="AB7" t="str">
        <f ca="1">IFERROR(($C7^$D7)/(Z7^AA7),"")</f>
        <v/>
      </c>
      <c r="AC7" t="str">
        <f t="shared" si="19"/>
        <v/>
      </c>
      <c r="AD7" t="str">
        <f t="shared" si="20"/>
        <v/>
      </c>
      <c r="AE7" t="str">
        <f ca="1">IFERROR(($C7^$D7)/(AC7^AD7),"")</f>
        <v/>
      </c>
    </row>
    <row r="8" spans="1:31" x14ac:dyDescent="0.25">
      <c r="A8">
        <f t="shared" si="21"/>
        <v>4</v>
      </c>
      <c r="B8" t="str">
        <f t="shared" si="0"/>
        <v>2_1</v>
      </c>
      <c r="C8">
        <f t="shared" ca="1" si="1"/>
        <v>1.8832760656962293</v>
      </c>
      <c r="D8">
        <f t="shared" ca="1" si="2"/>
        <v>27.072205388800199</v>
      </c>
      <c r="E8">
        <f t="shared" ca="1" si="3"/>
        <v>1.7993053564206216</v>
      </c>
      <c r="F8">
        <f t="shared" ca="1" si="4"/>
        <v>24.23245840803494</v>
      </c>
      <c r="G8">
        <f ca="1">IFERROR(($C8^$D8)/(E8^F8),"")</f>
        <v>18.2267694901367</v>
      </c>
      <c r="H8">
        <f t="shared" ca="1" si="5"/>
        <v>1.9339879775003859</v>
      </c>
      <c r="I8">
        <f t="shared" ca="1" si="6"/>
        <v>27.285158342336924</v>
      </c>
      <c r="J8">
        <f ca="1">IFERROR(($C8^$D8)/(H8^I8),"")</f>
        <v>0.42324462312951355</v>
      </c>
      <c r="K8">
        <f t="shared" ca="1" si="7"/>
        <v>2.0141353022838016</v>
      </c>
      <c r="L8">
        <f t="shared" ca="1" si="8"/>
        <v>28.075953881316916</v>
      </c>
      <c r="M8">
        <f ca="1">IFERROR(($C8^$D8)/(K8^L8),"")</f>
        <v>8.0343222408782569E-2</v>
      </c>
      <c r="N8">
        <f t="shared" ca="1" si="9"/>
        <v>1.8449050061375809</v>
      </c>
      <c r="O8">
        <f t="shared" ca="1" si="10"/>
        <v>22.3140588751432</v>
      </c>
      <c r="P8">
        <f ca="1">IFERROR(($C8^$D8)/(N8^O8),"")</f>
        <v>32.178679518197654</v>
      </c>
      <c r="Q8">
        <f t="shared" ca="1" si="11"/>
        <v>1.9127683683544603</v>
      </c>
      <c r="R8">
        <f t="shared" ca="1" si="12"/>
        <v>27.015060902085168</v>
      </c>
      <c r="S8">
        <f ca="1">IFERROR(($C8^$D8)/(Q8^R8),"")</f>
        <v>0.68139907522008303</v>
      </c>
      <c r="T8">
        <f t="shared" ca="1" si="13"/>
        <v>1.9458020018041771</v>
      </c>
      <c r="U8">
        <f t="shared" ca="1" si="14"/>
        <v>28.432553716978724</v>
      </c>
      <c r="V8">
        <f ca="1">IFERROR(($C8^$D8)/(T8^U8),"")</f>
        <v>0.16699948965815709</v>
      </c>
      <c r="W8" t="str">
        <f t="shared" si="15"/>
        <v/>
      </c>
      <c r="X8" t="str">
        <f t="shared" si="16"/>
        <v/>
      </c>
      <c r="Y8" t="str">
        <f ca="1">IFERROR(($C8^$D8)/(W8^X8),"")</f>
        <v/>
      </c>
      <c r="Z8" t="str">
        <f t="shared" si="17"/>
        <v/>
      </c>
      <c r="AA8" t="str">
        <f t="shared" si="18"/>
        <v/>
      </c>
      <c r="AB8" t="str">
        <f ca="1">IFERROR(($C8^$D8)/(Z8^AA8),"")</f>
        <v/>
      </c>
      <c r="AC8" t="str">
        <f t="shared" si="19"/>
        <v/>
      </c>
      <c r="AD8" t="str">
        <f t="shared" si="20"/>
        <v/>
      </c>
      <c r="AE8" t="str">
        <f ca="1">IFERROR(($C8^$D8)/(AC8^AD8),"")</f>
        <v/>
      </c>
    </row>
    <row r="9" spans="1:31" x14ac:dyDescent="0.25">
      <c r="A9">
        <f t="shared" si="21"/>
        <v>5</v>
      </c>
      <c r="B9" t="str">
        <f t="shared" si="0"/>
        <v>2_2</v>
      </c>
      <c r="C9">
        <f t="shared" ca="1" si="1"/>
        <v>1.9108967555872434</v>
      </c>
      <c r="D9">
        <f t="shared" ca="1" si="2"/>
        <v>26.550349019597636</v>
      </c>
      <c r="E9">
        <f t="shared" ca="1" si="3"/>
        <v>1.7835510547451545</v>
      </c>
      <c r="F9">
        <f t="shared" ca="1" si="4"/>
        <v>24.586647831516167</v>
      </c>
      <c r="G9">
        <f ca="1">IFERROR(($C9^$D9)/(E9^F9),"")</f>
        <v>19.439147400951491</v>
      </c>
      <c r="H9">
        <f t="shared" ca="1" si="5"/>
        <v>1.9301853057304466</v>
      </c>
      <c r="I9">
        <f t="shared" ca="1" si="6"/>
        <v>27.35199723566171</v>
      </c>
      <c r="J9">
        <f ca="1">IFERROR(($C9^$D9)/(H9^I9),"")</f>
        <v>0.45210908331634764</v>
      </c>
      <c r="K9">
        <f t="shared" ca="1" si="7"/>
        <v>1.9889336047400561</v>
      </c>
      <c r="L9">
        <f t="shared" ca="1" si="8"/>
        <v>27.591936803344367</v>
      </c>
      <c r="M9">
        <f ca="1">IFERROR(($C9^$D9)/(K9^L9),"")</f>
        <v>0.16882407588323023</v>
      </c>
      <c r="N9">
        <f t="shared" ca="1" si="9"/>
        <v>1.8022237503900742</v>
      </c>
      <c r="O9">
        <f t="shared" ca="1" si="10"/>
        <v>22.650565380192109</v>
      </c>
      <c r="P9">
        <f ca="1">IFERROR(($C9^$D9)/(N9^O9),"")</f>
        <v>47.068954152521712</v>
      </c>
      <c r="Q9">
        <f t="shared" ca="1" si="11"/>
        <v>1.9279914259533695</v>
      </c>
      <c r="R9">
        <f t="shared" ca="1" si="12"/>
        <v>27.376976021761831</v>
      </c>
      <c r="S9">
        <f ca="1">IFERROR(($C9^$D9)/(Q9^R9),"")</f>
        <v>0.45880801115172654</v>
      </c>
      <c r="T9">
        <f t="shared" ca="1" si="13"/>
        <v>1.936967320930379</v>
      </c>
      <c r="U9">
        <f t="shared" ca="1" si="14"/>
        <v>27.318180702313335</v>
      </c>
      <c r="V9">
        <f ca="1">IFERROR(($C9^$D9)/(T9^U9),"")</f>
        <v>0.42003717311220762</v>
      </c>
      <c r="W9" t="str">
        <f t="shared" si="15"/>
        <v/>
      </c>
      <c r="X9" t="str">
        <f t="shared" si="16"/>
        <v/>
      </c>
      <c r="Y9" t="str">
        <f ca="1">IFERROR(($C9^$D9)/(W9^X9),"")</f>
        <v/>
      </c>
      <c r="Z9" t="str">
        <f t="shared" si="17"/>
        <v/>
      </c>
      <c r="AA9" t="str">
        <f t="shared" si="18"/>
        <v/>
      </c>
      <c r="AB9" t="str">
        <f t="shared" ref="AB9:AB52" ca="1" si="22">IFERROR(($C9^$D9)/(Z9^AA9),"")</f>
        <v/>
      </c>
      <c r="AC9" t="str">
        <f t="shared" si="19"/>
        <v/>
      </c>
      <c r="AD9" t="str">
        <f t="shared" si="20"/>
        <v/>
      </c>
      <c r="AE9" t="str">
        <f t="shared" ref="AE9:AE52" ca="1" si="23">IFERROR(($C9^$D9)/(AC9^AD9),"")</f>
        <v/>
      </c>
    </row>
    <row r="10" spans="1:31" x14ac:dyDescent="0.25">
      <c r="A10">
        <f t="shared" si="21"/>
        <v>6</v>
      </c>
      <c r="B10" t="str">
        <f t="shared" si="0"/>
        <v>2_3</v>
      </c>
      <c r="C10">
        <f t="shared" ca="1" si="1"/>
        <v>1.8948564523756277</v>
      </c>
      <c r="D10">
        <f t="shared" ca="1" si="2"/>
        <v>26.323215940948693</v>
      </c>
      <c r="E10">
        <f t="shared" ca="1" si="3"/>
        <v>1.794999777489386</v>
      </c>
      <c r="F10">
        <f t="shared" ca="1" si="4"/>
        <v>24.51472426225369</v>
      </c>
      <c r="G10">
        <f t="shared" ref="G10:G52" ca="1" si="24">IFERROR(($C10^$D10)/(E10^F10),"")</f>
        <v>11.977952593258729</v>
      </c>
      <c r="H10">
        <f t="shared" ca="1" si="5"/>
        <v>1.9626537330431031</v>
      </c>
      <c r="I10">
        <f t="shared" ca="1" si="6"/>
        <v>26.684682078360133</v>
      </c>
      <c r="J10">
        <f t="shared" ref="J10:J52" ca="1" si="25">IFERROR(($C10^$D10)/(H10^I10),"")</f>
        <v>0.31064234350116582</v>
      </c>
      <c r="K10">
        <f t="shared" ca="1" si="7"/>
        <v>1.9501404979261028</v>
      </c>
      <c r="L10">
        <f t="shared" ca="1" si="8"/>
        <v>27.3284429545288</v>
      </c>
      <c r="M10">
        <f t="shared" ref="M10:M52" ca="1" si="26">IFERROR(($C10^$D10)/(K10^L10),"")</f>
        <v>0.23969106377436317</v>
      </c>
      <c r="N10">
        <f t="shared" ca="1" si="9"/>
        <v>1.8937948329613383</v>
      </c>
      <c r="O10">
        <f t="shared" ca="1" si="10"/>
        <v>21.681851284794078</v>
      </c>
      <c r="P10">
        <f t="shared" ref="P10:P52" ca="1" si="27">IFERROR(($C10^$D10)/(N10^O10),"")</f>
        <v>19.661198703130214</v>
      </c>
      <c r="Q10">
        <f t="shared" ca="1" si="11"/>
        <v>1.950073249429735</v>
      </c>
      <c r="R10">
        <f t="shared" ca="1" si="12"/>
        <v>26.925812010408634</v>
      </c>
      <c r="S10">
        <f t="shared" ref="S10:S52" ca="1" si="28">IFERROR(($C10^$D10)/(Q10^R10),"")</f>
        <v>0.3139385176031031</v>
      </c>
      <c r="T10">
        <f t="shared" ca="1" si="13"/>
        <v>1.9469767974086705</v>
      </c>
      <c r="U10">
        <f t="shared" ca="1" si="14"/>
        <v>26.33314198477159</v>
      </c>
      <c r="V10">
        <f t="shared" ref="V10:V52" ca="1" si="29">IFERROR(($C10^$D10)/(T10^U10),"")</f>
        <v>0.48632083942732629</v>
      </c>
      <c r="W10" t="str">
        <f t="shared" si="15"/>
        <v/>
      </c>
      <c r="X10" t="str">
        <f t="shared" si="16"/>
        <v/>
      </c>
      <c r="Y10" t="str">
        <f t="shared" ref="Y10:Y52" ca="1" si="30">IFERROR(($C10^$D10)/(W10^X10),"")</f>
        <v/>
      </c>
      <c r="Z10" t="str">
        <f t="shared" si="17"/>
        <v/>
      </c>
      <c r="AA10" t="str">
        <f t="shared" si="18"/>
        <v/>
      </c>
      <c r="AB10" t="str">
        <f t="shared" ca="1" si="22"/>
        <v/>
      </c>
      <c r="AC10" t="str">
        <f t="shared" si="19"/>
        <v/>
      </c>
      <c r="AD10" t="str">
        <f t="shared" si="20"/>
        <v/>
      </c>
      <c r="AE10" t="str">
        <f t="shared" ca="1" si="23"/>
        <v/>
      </c>
    </row>
    <row r="11" spans="1:31" x14ac:dyDescent="0.25">
      <c r="A11">
        <f t="shared" si="21"/>
        <v>7</v>
      </c>
      <c r="B11" t="str">
        <f t="shared" si="0"/>
        <v>3_1</v>
      </c>
      <c r="C11">
        <f t="shared" ca="1" si="1"/>
        <v>1.8946156500818414</v>
      </c>
      <c r="D11">
        <f t="shared" ca="1" si="2"/>
        <v>27.982032425869086</v>
      </c>
      <c r="E11">
        <f t="shared" ca="1" si="3"/>
        <v>1.7952871299761717</v>
      </c>
      <c r="F11">
        <f t="shared" ca="1" si="4"/>
        <v>25.811248781456293</v>
      </c>
      <c r="G11">
        <f t="shared" ca="1" si="24"/>
        <v>16.072788139776172</v>
      </c>
      <c r="H11">
        <f t="shared" ca="1" si="5"/>
        <v>1.9537152487018221</v>
      </c>
      <c r="I11">
        <f t="shared" ca="1" si="6"/>
        <v>27.993011382992769</v>
      </c>
      <c r="J11">
        <f t="shared" ca="1" si="25"/>
        <v>0.42026406272152622</v>
      </c>
      <c r="K11">
        <f t="shared" ca="1" si="7"/>
        <v>2.0024853037209409</v>
      </c>
      <c r="L11">
        <f t="shared" ca="1" si="8"/>
        <v>29.015950905079464</v>
      </c>
      <c r="M11">
        <f t="shared" ca="1" si="26"/>
        <v>0.10358190617017696</v>
      </c>
      <c r="N11">
        <f t="shared" ca="1" si="9"/>
        <v>1.8540486484625407</v>
      </c>
      <c r="O11">
        <f t="shared" ca="1" si="10"/>
        <v>27.781984522671682</v>
      </c>
      <c r="P11">
        <f t="shared" ca="1" si="27"/>
        <v>2.07332809427266</v>
      </c>
      <c r="Q11">
        <f t="shared" ca="1" si="11"/>
        <v>1.8994841014742354</v>
      </c>
      <c r="R11">
        <f t="shared" ca="1" si="12"/>
        <v>28.94618372413786</v>
      </c>
      <c r="S11">
        <f t="shared" ca="1" si="28"/>
        <v>0.50137872216107915</v>
      </c>
      <c r="T11">
        <f t="shared" ca="1" si="13"/>
        <v>1.9533451268833804</v>
      </c>
      <c r="U11">
        <f t="shared" ca="1" si="14"/>
        <v>28.530393638708748</v>
      </c>
      <c r="V11">
        <f t="shared" ca="1" si="29"/>
        <v>0.29482623802613489</v>
      </c>
      <c r="W11" t="str">
        <f t="shared" si="15"/>
        <v/>
      </c>
      <c r="X11" t="str">
        <f t="shared" si="16"/>
        <v/>
      </c>
      <c r="Y11" t="str">
        <f t="shared" ca="1" si="30"/>
        <v/>
      </c>
      <c r="Z11" t="str">
        <f t="shared" si="17"/>
        <v/>
      </c>
      <c r="AA11" t="str">
        <f t="shared" si="18"/>
        <v/>
      </c>
      <c r="AB11" t="str">
        <f t="shared" ca="1" si="22"/>
        <v/>
      </c>
      <c r="AC11" t="str">
        <f t="shared" si="19"/>
        <v/>
      </c>
      <c r="AD11" t="str">
        <f t="shared" si="20"/>
        <v/>
      </c>
      <c r="AE11" t="str">
        <f t="shared" ca="1" si="23"/>
        <v/>
      </c>
    </row>
    <row r="12" spans="1:31" x14ac:dyDescent="0.25">
      <c r="A12">
        <f t="shared" si="21"/>
        <v>8</v>
      </c>
      <c r="B12" t="str">
        <f t="shared" si="0"/>
        <v>3_2</v>
      </c>
      <c r="C12">
        <f t="shared" ca="1" si="1"/>
        <v>1.8893094714232337</v>
      </c>
      <c r="D12">
        <f t="shared" ca="1" si="2"/>
        <v>25.979668403174404</v>
      </c>
      <c r="E12">
        <f t="shared" ca="1" si="3"/>
        <v>1.773866608304604</v>
      </c>
      <c r="F12">
        <f t="shared" ca="1" si="4"/>
        <v>24.307684016889347</v>
      </c>
      <c r="G12">
        <f t="shared" ca="1" si="24"/>
        <v>13.414390894969005</v>
      </c>
      <c r="H12">
        <f t="shared" ca="1" si="5"/>
        <v>1.9775276797575301</v>
      </c>
      <c r="I12">
        <f t="shared" ca="1" si="6"/>
        <v>27.831774850915004</v>
      </c>
      <c r="J12">
        <f t="shared" ca="1" si="25"/>
        <v>8.6426362643065899E-2</v>
      </c>
      <c r="K12">
        <f t="shared" ca="1" si="7"/>
        <v>1.9117684132689201</v>
      </c>
      <c r="L12">
        <f t="shared" ca="1" si="8"/>
        <v>27.518324294584186</v>
      </c>
      <c r="M12">
        <f t="shared" ca="1" si="26"/>
        <v>0.27141610265087796</v>
      </c>
      <c r="N12">
        <f t="shared" ca="1" si="9"/>
        <v>1.8725108519597387</v>
      </c>
      <c r="O12">
        <f t="shared" ca="1" si="10"/>
        <v>27.111280326037523</v>
      </c>
      <c r="P12">
        <f t="shared" ca="1" si="27"/>
        <v>0.62014068417141799</v>
      </c>
      <c r="Q12">
        <f t="shared" ca="1" si="11"/>
        <v>2.0086651506520004</v>
      </c>
      <c r="R12">
        <f t="shared" ca="1" si="12"/>
        <v>27.715436129759066</v>
      </c>
      <c r="S12">
        <f t="shared" ca="1" si="28"/>
        <v>6.0680374220372389E-2</v>
      </c>
      <c r="T12">
        <f t="shared" ca="1" si="13"/>
        <v>1.9546352449083375</v>
      </c>
      <c r="U12">
        <f t="shared" ca="1" si="14"/>
        <v>27.413859041745145</v>
      </c>
      <c r="V12">
        <f t="shared" ca="1" si="29"/>
        <v>0.15813506918105374</v>
      </c>
      <c r="W12" t="str">
        <f t="shared" si="15"/>
        <v/>
      </c>
      <c r="X12" t="str">
        <f t="shared" si="16"/>
        <v/>
      </c>
      <c r="Y12" t="str">
        <f t="shared" ca="1" si="30"/>
        <v/>
      </c>
      <c r="Z12" t="str">
        <f t="shared" si="17"/>
        <v/>
      </c>
      <c r="AA12" t="str">
        <f t="shared" si="18"/>
        <v/>
      </c>
      <c r="AB12" t="str">
        <f t="shared" ca="1" si="22"/>
        <v/>
      </c>
      <c r="AC12" t="str">
        <f t="shared" si="19"/>
        <v/>
      </c>
      <c r="AD12" t="str">
        <f t="shared" si="20"/>
        <v/>
      </c>
      <c r="AE12" t="str">
        <f t="shared" ca="1" si="23"/>
        <v/>
      </c>
    </row>
    <row r="13" spans="1:31" x14ac:dyDescent="0.25">
      <c r="A13">
        <f t="shared" si="21"/>
        <v>9</v>
      </c>
      <c r="B13" t="str">
        <f t="shared" si="0"/>
        <v>3_3</v>
      </c>
      <c r="C13" t="str">
        <f t="shared" ca="1" si="1"/>
        <v/>
      </c>
      <c r="D13" t="str">
        <f t="shared" ca="1" si="2"/>
        <v/>
      </c>
      <c r="E13" t="str">
        <f t="shared" ca="1" si="3"/>
        <v/>
      </c>
      <c r="F13" t="str">
        <f t="shared" ca="1" si="4"/>
        <v/>
      </c>
      <c r="G13" t="str">
        <f t="shared" ca="1" si="24"/>
        <v/>
      </c>
      <c r="H13" t="str">
        <f t="shared" ca="1" si="5"/>
        <v/>
      </c>
      <c r="I13" t="str">
        <f t="shared" ca="1" si="6"/>
        <v/>
      </c>
      <c r="J13" t="str">
        <f t="shared" ca="1" si="25"/>
        <v/>
      </c>
      <c r="K13" t="str">
        <f t="shared" ca="1" si="7"/>
        <v/>
      </c>
      <c r="L13" t="str">
        <f t="shared" ca="1" si="8"/>
        <v/>
      </c>
      <c r="M13" t="str">
        <f t="shared" ca="1" si="26"/>
        <v/>
      </c>
      <c r="N13" t="str">
        <f t="shared" ca="1" si="9"/>
        <v/>
      </c>
      <c r="O13" t="str">
        <f t="shared" ca="1" si="10"/>
        <v/>
      </c>
      <c r="P13" t="str">
        <f t="shared" ca="1" si="27"/>
        <v/>
      </c>
      <c r="Q13" t="str">
        <f t="shared" ca="1" si="11"/>
        <v/>
      </c>
      <c r="R13" t="str">
        <f t="shared" ca="1" si="12"/>
        <v/>
      </c>
      <c r="S13" t="str">
        <f t="shared" ca="1" si="28"/>
        <v/>
      </c>
      <c r="T13" t="str">
        <f t="shared" ca="1" si="13"/>
        <v/>
      </c>
      <c r="U13" t="str">
        <f t="shared" ca="1" si="14"/>
        <v/>
      </c>
      <c r="V13" t="str">
        <f t="shared" ca="1" si="29"/>
        <v/>
      </c>
      <c r="W13" t="str">
        <f t="shared" si="15"/>
        <v/>
      </c>
      <c r="X13" t="str">
        <f t="shared" si="16"/>
        <v/>
      </c>
      <c r="Y13" t="str">
        <f t="shared" ca="1" si="30"/>
        <v/>
      </c>
      <c r="Z13" t="str">
        <f t="shared" si="17"/>
        <v/>
      </c>
      <c r="AA13" t="str">
        <f t="shared" si="18"/>
        <v/>
      </c>
      <c r="AB13" t="str">
        <f t="shared" ca="1" si="22"/>
        <v/>
      </c>
      <c r="AC13" t="str">
        <f t="shared" si="19"/>
        <v/>
      </c>
      <c r="AD13" t="str">
        <f t="shared" si="20"/>
        <v/>
      </c>
      <c r="AE13" t="str">
        <f t="shared" ca="1" si="23"/>
        <v/>
      </c>
    </row>
    <row r="14" spans="1:31" x14ac:dyDescent="0.25">
      <c r="A14">
        <f t="shared" si="21"/>
        <v>10</v>
      </c>
      <c r="B14" t="str">
        <f t="shared" si="0"/>
        <v>4_1</v>
      </c>
      <c r="C14">
        <f t="shared" ca="1" si="1"/>
        <v>1.9346175336803682</v>
      </c>
      <c r="D14">
        <f t="shared" ca="1" si="2"/>
        <v>15.825102774385016</v>
      </c>
      <c r="E14" t="str">
        <f t="shared" ca="1" si="3"/>
        <v/>
      </c>
      <c r="F14" t="str">
        <f t="shared" ca="1" si="4"/>
        <v/>
      </c>
      <c r="G14" t="str">
        <f t="shared" ca="1" si="24"/>
        <v/>
      </c>
      <c r="H14" t="str">
        <f t="shared" ca="1" si="5"/>
        <v/>
      </c>
      <c r="I14" t="str">
        <f t="shared" ca="1" si="6"/>
        <v/>
      </c>
      <c r="J14" t="str">
        <f t="shared" ca="1" si="25"/>
        <v/>
      </c>
      <c r="K14" t="str">
        <f t="shared" ca="1" si="7"/>
        <v/>
      </c>
      <c r="L14" t="str">
        <f t="shared" ca="1" si="8"/>
        <v/>
      </c>
      <c r="M14" t="str">
        <f t="shared" ca="1" si="26"/>
        <v/>
      </c>
      <c r="N14" t="str">
        <f t="shared" ca="1" si="9"/>
        <v/>
      </c>
      <c r="O14" t="str">
        <f t="shared" ca="1" si="10"/>
        <v/>
      </c>
      <c r="P14" t="str">
        <f t="shared" ca="1" si="27"/>
        <v/>
      </c>
      <c r="Q14" t="str">
        <f t="shared" ca="1" si="11"/>
        <v/>
      </c>
      <c r="R14" t="str">
        <f t="shared" ca="1" si="12"/>
        <v/>
      </c>
      <c r="S14" t="str">
        <f t="shared" ca="1" si="28"/>
        <v/>
      </c>
      <c r="T14" t="str">
        <f t="shared" ca="1" si="13"/>
        <v/>
      </c>
      <c r="U14" t="str">
        <f t="shared" ca="1" si="14"/>
        <v/>
      </c>
      <c r="V14" t="str">
        <f t="shared" ca="1" si="29"/>
        <v/>
      </c>
      <c r="W14" t="str">
        <f t="shared" si="15"/>
        <v/>
      </c>
      <c r="X14" t="str">
        <f t="shared" si="16"/>
        <v/>
      </c>
      <c r="Y14" t="str">
        <f t="shared" ca="1" si="30"/>
        <v/>
      </c>
      <c r="Z14" t="str">
        <f t="shared" si="17"/>
        <v/>
      </c>
      <c r="AA14" t="str">
        <f t="shared" si="18"/>
        <v/>
      </c>
      <c r="AB14" t="str">
        <f t="shared" ca="1" si="22"/>
        <v/>
      </c>
      <c r="AC14" t="str">
        <f t="shared" si="19"/>
        <v/>
      </c>
      <c r="AD14" t="str">
        <f t="shared" si="20"/>
        <v/>
      </c>
      <c r="AE14" t="str">
        <f t="shared" ca="1" si="23"/>
        <v/>
      </c>
    </row>
    <row r="15" spans="1:31" x14ac:dyDescent="0.25">
      <c r="A15">
        <f t="shared" si="21"/>
        <v>11</v>
      </c>
      <c r="B15" t="str">
        <f t="shared" si="0"/>
        <v>4_2</v>
      </c>
      <c r="C15" t="str">
        <f t="shared" ca="1" si="1"/>
        <v/>
      </c>
      <c r="D15" t="str">
        <f t="shared" ca="1" si="2"/>
        <v/>
      </c>
      <c r="E15" t="str">
        <f t="shared" ca="1" si="3"/>
        <v/>
      </c>
      <c r="F15" t="str">
        <f t="shared" ca="1" si="4"/>
        <v/>
      </c>
      <c r="G15" t="str">
        <f t="shared" ca="1" si="24"/>
        <v/>
      </c>
      <c r="H15" t="str">
        <f t="shared" ca="1" si="5"/>
        <v/>
      </c>
      <c r="I15" t="str">
        <f t="shared" ca="1" si="6"/>
        <v/>
      </c>
      <c r="J15" t="str">
        <f t="shared" ca="1" si="25"/>
        <v/>
      </c>
      <c r="K15" t="str">
        <f t="shared" ca="1" si="7"/>
        <v/>
      </c>
      <c r="L15" t="str">
        <f t="shared" ca="1" si="8"/>
        <v/>
      </c>
      <c r="M15" t="str">
        <f t="shared" ca="1" si="26"/>
        <v/>
      </c>
      <c r="N15" t="str">
        <f t="shared" ca="1" si="9"/>
        <v/>
      </c>
      <c r="O15" t="str">
        <f t="shared" ca="1" si="10"/>
        <v/>
      </c>
      <c r="P15" t="str">
        <f t="shared" ca="1" si="27"/>
        <v/>
      </c>
      <c r="Q15" t="str">
        <f t="shared" ca="1" si="11"/>
        <v/>
      </c>
      <c r="R15" t="str">
        <f t="shared" ca="1" si="12"/>
        <v/>
      </c>
      <c r="S15" t="str">
        <f t="shared" ca="1" si="28"/>
        <v/>
      </c>
      <c r="T15" t="str">
        <f t="shared" ca="1" si="13"/>
        <v/>
      </c>
      <c r="U15" t="str">
        <f t="shared" ca="1" si="14"/>
        <v/>
      </c>
      <c r="V15" t="str">
        <f t="shared" ca="1" si="29"/>
        <v/>
      </c>
      <c r="W15" t="str">
        <f t="shared" si="15"/>
        <v/>
      </c>
      <c r="X15" t="str">
        <f t="shared" si="16"/>
        <v/>
      </c>
      <c r="Y15" t="str">
        <f t="shared" ca="1" si="30"/>
        <v/>
      </c>
      <c r="Z15" t="str">
        <f t="shared" si="17"/>
        <v/>
      </c>
      <c r="AA15" t="str">
        <f t="shared" si="18"/>
        <v/>
      </c>
      <c r="AB15" t="str">
        <f t="shared" ca="1" si="22"/>
        <v/>
      </c>
      <c r="AC15" t="str">
        <f t="shared" si="19"/>
        <v/>
      </c>
      <c r="AD15" t="str">
        <f t="shared" si="20"/>
        <v/>
      </c>
      <c r="AE15" t="str">
        <f t="shared" ca="1" si="23"/>
        <v/>
      </c>
    </row>
    <row r="16" spans="1:31" x14ac:dyDescent="0.25">
      <c r="A16">
        <f t="shared" si="21"/>
        <v>12</v>
      </c>
      <c r="B16" t="str">
        <f t="shared" si="0"/>
        <v>4_3</v>
      </c>
      <c r="C16" t="str">
        <f t="shared" ca="1" si="1"/>
        <v/>
      </c>
      <c r="D16" t="str">
        <f t="shared" ca="1" si="2"/>
        <v/>
      </c>
      <c r="E16" t="str">
        <f t="shared" ca="1" si="3"/>
        <v/>
      </c>
      <c r="F16" t="str">
        <f t="shared" ca="1" si="4"/>
        <v/>
      </c>
      <c r="G16" t="str">
        <f t="shared" ca="1" si="24"/>
        <v/>
      </c>
      <c r="H16" t="str">
        <f t="shared" ca="1" si="5"/>
        <v/>
      </c>
      <c r="I16" t="str">
        <f t="shared" ca="1" si="6"/>
        <v/>
      </c>
      <c r="J16" t="str">
        <f t="shared" ca="1" si="25"/>
        <v/>
      </c>
      <c r="K16" t="str">
        <f t="shared" ca="1" si="7"/>
        <v/>
      </c>
      <c r="L16" t="str">
        <f t="shared" ca="1" si="8"/>
        <v/>
      </c>
      <c r="M16" t="str">
        <f t="shared" ca="1" si="26"/>
        <v/>
      </c>
      <c r="N16" t="str">
        <f t="shared" ca="1" si="9"/>
        <v/>
      </c>
      <c r="O16" t="str">
        <f t="shared" ca="1" si="10"/>
        <v/>
      </c>
      <c r="P16" t="str">
        <f t="shared" ca="1" si="27"/>
        <v/>
      </c>
      <c r="Q16" t="str">
        <f t="shared" ca="1" si="11"/>
        <v/>
      </c>
      <c r="R16" t="str">
        <f t="shared" ca="1" si="12"/>
        <v/>
      </c>
      <c r="S16" t="str">
        <f t="shared" ca="1" si="28"/>
        <v/>
      </c>
      <c r="T16" t="str">
        <f t="shared" ca="1" si="13"/>
        <v/>
      </c>
      <c r="U16" t="str">
        <f t="shared" ca="1" si="14"/>
        <v/>
      </c>
      <c r="V16" t="str">
        <f t="shared" ca="1" si="29"/>
        <v/>
      </c>
      <c r="W16" t="str">
        <f t="shared" si="15"/>
        <v/>
      </c>
      <c r="X16" t="str">
        <f t="shared" si="16"/>
        <v/>
      </c>
      <c r="Y16" t="str">
        <f t="shared" ca="1" si="30"/>
        <v/>
      </c>
      <c r="Z16" t="str">
        <f t="shared" si="17"/>
        <v/>
      </c>
      <c r="AA16" t="str">
        <f t="shared" si="18"/>
        <v/>
      </c>
      <c r="AB16" t="str">
        <f t="shared" ca="1" si="22"/>
        <v/>
      </c>
      <c r="AC16" t="str">
        <f t="shared" si="19"/>
        <v/>
      </c>
      <c r="AD16" t="str">
        <f t="shared" si="20"/>
        <v/>
      </c>
      <c r="AE16" t="str">
        <f t="shared" ca="1" si="23"/>
        <v/>
      </c>
    </row>
    <row r="17" spans="1:31" x14ac:dyDescent="0.25">
      <c r="A17" t="str">
        <f t="shared" si="21"/>
        <v/>
      </c>
      <c r="B17" t="str">
        <f t="shared" si="0"/>
        <v/>
      </c>
      <c r="C17" t="str">
        <f t="shared" si="1"/>
        <v/>
      </c>
      <c r="D17" t="str">
        <f t="shared" si="2"/>
        <v/>
      </c>
      <c r="E17" t="str">
        <f t="shared" si="3"/>
        <v/>
      </c>
      <c r="F17" t="str">
        <f t="shared" si="4"/>
        <v/>
      </c>
      <c r="G17" t="str">
        <f t="shared" si="24"/>
        <v/>
      </c>
      <c r="H17" t="str">
        <f t="shared" si="5"/>
        <v/>
      </c>
      <c r="I17" t="str">
        <f t="shared" si="6"/>
        <v/>
      </c>
      <c r="J17" t="str">
        <f t="shared" si="25"/>
        <v/>
      </c>
      <c r="K17" t="str">
        <f t="shared" si="7"/>
        <v/>
      </c>
      <c r="L17" t="str">
        <f t="shared" si="8"/>
        <v/>
      </c>
      <c r="M17" t="str">
        <f t="shared" si="26"/>
        <v/>
      </c>
      <c r="N17" t="str">
        <f t="shared" si="9"/>
        <v/>
      </c>
      <c r="O17" t="str">
        <f t="shared" si="10"/>
        <v/>
      </c>
      <c r="P17" t="str">
        <f t="shared" si="27"/>
        <v/>
      </c>
      <c r="Q17" t="str">
        <f t="shared" si="11"/>
        <v/>
      </c>
      <c r="R17" t="str">
        <f t="shared" si="12"/>
        <v/>
      </c>
      <c r="S17" t="str">
        <f t="shared" si="28"/>
        <v/>
      </c>
      <c r="T17" t="str">
        <f t="shared" si="13"/>
        <v/>
      </c>
      <c r="U17" t="str">
        <f t="shared" si="14"/>
        <v/>
      </c>
      <c r="V17" t="str">
        <f t="shared" si="29"/>
        <v/>
      </c>
      <c r="W17" t="str">
        <f t="shared" si="15"/>
        <v/>
      </c>
      <c r="X17" t="str">
        <f t="shared" si="16"/>
        <v/>
      </c>
      <c r="Y17" t="str">
        <f t="shared" si="30"/>
        <v/>
      </c>
      <c r="Z17" t="str">
        <f t="shared" si="17"/>
        <v/>
      </c>
      <c r="AA17" t="str">
        <f t="shared" si="18"/>
        <v/>
      </c>
      <c r="AB17" t="str">
        <f t="shared" si="22"/>
        <v/>
      </c>
      <c r="AC17" t="str">
        <f t="shared" si="19"/>
        <v/>
      </c>
      <c r="AD17" t="str">
        <f t="shared" si="20"/>
        <v/>
      </c>
      <c r="AE17" t="str">
        <f t="shared" si="23"/>
        <v/>
      </c>
    </row>
    <row r="18" spans="1:31" x14ac:dyDescent="0.25">
      <c r="A18" t="str">
        <f t="shared" si="21"/>
        <v/>
      </c>
      <c r="B18" t="str">
        <f t="shared" si="0"/>
        <v/>
      </c>
      <c r="C18" t="str">
        <f t="shared" si="1"/>
        <v/>
      </c>
      <c r="D18" t="str">
        <f t="shared" si="2"/>
        <v/>
      </c>
      <c r="E18" t="str">
        <f t="shared" si="3"/>
        <v/>
      </c>
      <c r="F18" t="str">
        <f t="shared" si="4"/>
        <v/>
      </c>
      <c r="G18" t="str">
        <f t="shared" si="24"/>
        <v/>
      </c>
      <c r="H18" t="str">
        <f t="shared" si="5"/>
        <v/>
      </c>
      <c r="I18" t="str">
        <f t="shared" si="6"/>
        <v/>
      </c>
      <c r="J18" t="str">
        <f t="shared" si="25"/>
        <v/>
      </c>
      <c r="K18" t="str">
        <f t="shared" si="7"/>
        <v/>
      </c>
      <c r="L18" t="str">
        <f t="shared" si="8"/>
        <v/>
      </c>
      <c r="M18" t="str">
        <f t="shared" si="26"/>
        <v/>
      </c>
      <c r="N18" t="str">
        <f t="shared" si="9"/>
        <v/>
      </c>
      <c r="O18" t="str">
        <f t="shared" si="10"/>
        <v/>
      </c>
      <c r="P18" t="str">
        <f t="shared" si="27"/>
        <v/>
      </c>
      <c r="Q18" t="str">
        <f t="shared" si="11"/>
        <v/>
      </c>
      <c r="R18" t="str">
        <f t="shared" si="12"/>
        <v/>
      </c>
      <c r="S18" t="str">
        <f t="shared" si="28"/>
        <v/>
      </c>
      <c r="T18" t="str">
        <f t="shared" si="13"/>
        <v/>
      </c>
      <c r="U18" t="str">
        <f t="shared" si="14"/>
        <v/>
      </c>
      <c r="V18" t="str">
        <f t="shared" si="29"/>
        <v/>
      </c>
      <c r="W18" t="str">
        <f t="shared" si="15"/>
        <v/>
      </c>
      <c r="X18" t="str">
        <f t="shared" si="16"/>
        <v/>
      </c>
      <c r="Y18" t="str">
        <f t="shared" si="30"/>
        <v/>
      </c>
      <c r="Z18" t="str">
        <f t="shared" si="17"/>
        <v/>
      </c>
      <c r="AA18" t="str">
        <f t="shared" si="18"/>
        <v/>
      </c>
      <c r="AB18" t="str">
        <f t="shared" si="22"/>
        <v/>
      </c>
      <c r="AC18" t="str">
        <f t="shared" si="19"/>
        <v/>
      </c>
      <c r="AD18" t="str">
        <f t="shared" si="20"/>
        <v/>
      </c>
      <c r="AE18" t="str">
        <f t="shared" si="23"/>
        <v/>
      </c>
    </row>
    <row r="19" spans="1:31" x14ac:dyDescent="0.25">
      <c r="A19" t="str">
        <f t="shared" si="21"/>
        <v/>
      </c>
      <c r="B19" t="str">
        <f t="shared" si="0"/>
        <v/>
      </c>
      <c r="C19" t="str">
        <f t="shared" si="1"/>
        <v/>
      </c>
      <c r="D19" t="str">
        <f t="shared" si="2"/>
        <v/>
      </c>
      <c r="E19" t="str">
        <f t="shared" si="3"/>
        <v/>
      </c>
      <c r="F19" t="str">
        <f t="shared" si="4"/>
        <v/>
      </c>
      <c r="G19" t="str">
        <f t="shared" si="24"/>
        <v/>
      </c>
      <c r="H19" t="str">
        <f t="shared" si="5"/>
        <v/>
      </c>
      <c r="I19" t="str">
        <f t="shared" si="6"/>
        <v/>
      </c>
      <c r="J19" t="str">
        <f t="shared" si="25"/>
        <v/>
      </c>
      <c r="K19" t="str">
        <f t="shared" si="7"/>
        <v/>
      </c>
      <c r="L19" t="str">
        <f t="shared" si="8"/>
        <v/>
      </c>
      <c r="M19" t="str">
        <f t="shared" si="26"/>
        <v/>
      </c>
      <c r="N19" t="str">
        <f t="shared" si="9"/>
        <v/>
      </c>
      <c r="O19" t="str">
        <f t="shared" si="10"/>
        <v/>
      </c>
      <c r="P19" t="str">
        <f t="shared" si="27"/>
        <v/>
      </c>
      <c r="Q19" t="str">
        <f t="shared" si="11"/>
        <v/>
      </c>
      <c r="R19" t="str">
        <f t="shared" si="12"/>
        <v/>
      </c>
      <c r="S19" t="str">
        <f t="shared" si="28"/>
        <v/>
      </c>
      <c r="T19" t="str">
        <f t="shared" si="13"/>
        <v/>
      </c>
      <c r="U19" t="str">
        <f t="shared" si="14"/>
        <v/>
      </c>
      <c r="V19" t="str">
        <f t="shared" si="29"/>
        <v/>
      </c>
      <c r="W19" t="str">
        <f t="shared" si="15"/>
        <v/>
      </c>
      <c r="X19" t="str">
        <f t="shared" si="16"/>
        <v/>
      </c>
      <c r="Y19" t="str">
        <f t="shared" si="30"/>
        <v/>
      </c>
      <c r="Z19" t="str">
        <f t="shared" si="17"/>
        <v/>
      </c>
      <c r="AA19" t="str">
        <f t="shared" si="18"/>
        <v/>
      </c>
      <c r="AB19" t="str">
        <f t="shared" si="22"/>
        <v/>
      </c>
      <c r="AC19" t="str">
        <f t="shared" si="19"/>
        <v/>
      </c>
      <c r="AD19" t="str">
        <f t="shared" si="20"/>
        <v/>
      </c>
      <c r="AE19" t="str">
        <f t="shared" si="23"/>
        <v/>
      </c>
    </row>
    <row r="20" spans="1:31" x14ac:dyDescent="0.25">
      <c r="A20" t="str">
        <f t="shared" si="21"/>
        <v/>
      </c>
      <c r="B20" t="str">
        <f t="shared" si="0"/>
        <v/>
      </c>
      <c r="C20" t="str">
        <f t="shared" si="1"/>
        <v/>
      </c>
      <c r="D20" t="str">
        <f t="shared" si="2"/>
        <v/>
      </c>
      <c r="E20" t="str">
        <f t="shared" si="3"/>
        <v/>
      </c>
      <c r="F20" t="str">
        <f t="shared" si="4"/>
        <v/>
      </c>
      <c r="G20" t="str">
        <f t="shared" si="24"/>
        <v/>
      </c>
      <c r="H20" t="str">
        <f t="shared" si="5"/>
        <v/>
      </c>
      <c r="I20" t="str">
        <f t="shared" si="6"/>
        <v/>
      </c>
      <c r="J20" t="str">
        <f t="shared" si="25"/>
        <v/>
      </c>
      <c r="K20" t="str">
        <f t="shared" si="7"/>
        <v/>
      </c>
      <c r="L20" t="str">
        <f t="shared" si="8"/>
        <v/>
      </c>
      <c r="M20" t="str">
        <f t="shared" si="26"/>
        <v/>
      </c>
      <c r="N20" t="str">
        <f t="shared" si="9"/>
        <v/>
      </c>
      <c r="O20" t="str">
        <f t="shared" si="10"/>
        <v/>
      </c>
      <c r="P20" t="str">
        <f t="shared" si="27"/>
        <v/>
      </c>
      <c r="Q20" t="str">
        <f t="shared" si="11"/>
        <v/>
      </c>
      <c r="R20" t="str">
        <f t="shared" si="12"/>
        <v/>
      </c>
      <c r="S20" t="str">
        <f t="shared" si="28"/>
        <v/>
      </c>
      <c r="T20" t="str">
        <f t="shared" si="13"/>
        <v/>
      </c>
      <c r="U20" t="str">
        <f t="shared" si="14"/>
        <v/>
      </c>
      <c r="V20" t="str">
        <f t="shared" si="29"/>
        <v/>
      </c>
      <c r="W20" t="str">
        <f t="shared" si="15"/>
        <v/>
      </c>
      <c r="X20" t="str">
        <f t="shared" si="16"/>
        <v/>
      </c>
      <c r="Y20" t="str">
        <f t="shared" si="30"/>
        <v/>
      </c>
      <c r="Z20" t="str">
        <f t="shared" si="17"/>
        <v/>
      </c>
      <c r="AA20" t="str">
        <f t="shared" si="18"/>
        <v/>
      </c>
      <c r="AB20" t="str">
        <f t="shared" si="22"/>
        <v/>
      </c>
      <c r="AC20" t="str">
        <f t="shared" si="19"/>
        <v/>
      </c>
      <c r="AD20" t="str">
        <f t="shared" si="20"/>
        <v/>
      </c>
      <c r="AE20" t="str">
        <f t="shared" si="23"/>
        <v/>
      </c>
    </row>
    <row r="21" spans="1:31" x14ac:dyDescent="0.25">
      <c r="A21" t="str">
        <f t="shared" si="21"/>
        <v/>
      </c>
      <c r="B21" t="str">
        <f t="shared" si="0"/>
        <v/>
      </c>
      <c r="C21" t="str">
        <f t="shared" si="1"/>
        <v/>
      </c>
      <c r="D21" t="str">
        <f t="shared" si="2"/>
        <v/>
      </c>
      <c r="E21" t="str">
        <f t="shared" si="3"/>
        <v/>
      </c>
      <c r="F21" t="str">
        <f t="shared" si="4"/>
        <v/>
      </c>
      <c r="G21" t="str">
        <f t="shared" si="24"/>
        <v/>
      </c>
      <c r="H21" t="str">
        <f t="shared" si="5"/>
        <v/>
      </c>
      <c r="I21" t="str">
        <f t="shared" si="6"/>
        <v/>
      </c>
      <c r="J21" t="str">
        <f t="shared" si="25"/>
        <v/>
      </c>
      <c r="K21" t="str">
        <f t="shared" si="7"/>
        <v/>
      </c>
      <c r="L21" t="str">
        <f t="shared" si="8"/>
        <v/>
      </c>
      <c r="M21" t="str">
        <f t="shared" si="26"/>
        <v/>
      </c>
      <c r="N21" t="str">
        <f t="shared" si="9"/>
        <v/>
      </c>
      <c r="O21" t="str">
        <f t="shared" si="10"/>
        <v/>
      </c>
      <c r="P21" t="str">
        <f t="shared" si="27"/>
        <v/>
      </c>
      <c r="Q21" t="str">
        <f t="shared" si="11"/>
        <v/>
      </c>
      <c r="R21" t="str">
        <f t="shared" si="12"/>
        <v/>
      </c>
      <c r="S21" t="str">
        <f t="shared" si="28"/>
        <v/>
      </c>
      <c r="T21" t="str">
        <f t="shared" si="13"/>
        <v/>
      </c>
      <c r="U21" t="str">
        <f t="shared" si="14"/>
        <v/>
      </c>
      <c r="V21" t="str">
        <f t="shared" si="29"/>
        <v/>
      </c>
      <c r="W21" t="str">
        <f t="shared" si="15"/>
        <v/>
      </c>
      <c r="X21" t="str">
        <f t="shared" si="16"/>
        <v/>
      </c>
      <c r="Y21" t="str">
        <f t="shared" si="30"/>
        <v/>
      </c>
      <c r="Z21" t="str">
        <f t="shared" si="17"/>
        <v/>
      </c>
      <c r="AA21" t="str">
        <f t="shared" si="18"/>
        <v/>
      </c>
      <c r="AB21" t="str">
        <f t="shared" si="22"/>
        <v/>
      </c>
      <c r="AC21" t="str">
        <f t="shared" si="19"/>
        <v/>
      </c>
      <c r="AD21" t="str">
        <f t="shared" si="20"/>
        <v/>
      </c>
      <c r="AE21" t="str">
        <f t="shared" si="23"/>
        <v/>
      </c>
    </row>
    <row r="22" spans="1:31" x14ac:dyDescent="0.25">
      <c r="A22" t="str">
        <f t="shared" si="21"/>
        <v/>
      </c>
      <c r="B22" t="str">
        <f t="shared" si="0"/>
        <v/>
      </c>
      <c r="C22" t="str">
        <f t="shared" si="1"/>
        <v/>
      </c>
      <c r="D22" t="str">
        <f t="shared" si="2"/>
        <v/>
      </c>
      <c r="E22" t="str">
        <f t="shared" si="3"/>
        <v/>
      </c>
      <c r="F22" t="str">
        <f t="shared" si="4"/>
        <v/>
      </c>
      <c r="G22" t="str">
        <f t="shared" si="24"/>
        <v/>
      </c>
      <c r="H22" t="str">
        <f t="shared" si="5"/>
        <v/>
      </c>
      <c r="I22" t="str">
        <f t="shared" si="6"/>
        <v/>
      </c>
      <c r="J22" t="str">
        <f t="shared" si="25"/>
        <v/>
      </c>
      <c r="K22" t="str">
        <f t="shared" si="7"/>
        <v/>
      </c>
      <c r="L22" t="str">
        <f t="shared" si="8"/>
        <v/>
      </c>
      <c r="M22" t="str">
        <f t="shared" si="26"/>
        <v/>
      </c>
      <c r="N22" t="str">
        <f t="shared" si="9"/>
        <v/>
      </c>
      <c r="O22" t="str">
        <f t="shared" si="10"/>
        <v/>
      </c>
      <c r="P22" t="str">
        <f t="shared" si="27"/>
        <v/>
      </c>
      <c r="Q22" t="str">
        <f t="shared" si="11"/>
        <v/>
      </c>
      <c r="R22" t="str">
        <f t="shared" si="12"/>
        <v/>
      </c>
      <c r="S22" t="str">
        <f t="shared" si="28"/>
        <v/>
      </c>
      <c r="T22" t="str">
        <f t="shared" si="13"/>
        <v/>
      </c>
      <c r="U22" t="str">
        <f t="shared" si="14"/>
        <v/>
      </c>
      <c r="V22" t="str">
        <f t="shared" si="29"/>
        <v/>
      </c>
      <c r="W22" t="str">
        <f t="shared" si="15"/>
        <v/>
      </c>
      <c r="X22" t="str">
        <f t="shared" si="16"/>
        <v/>
      </c>
      <c r="Y22" t="str">
        <f t="shared" si="30"/>
        <v/>
      </c>
      <c r="Z22" t="str">
        <f t="shared" si="17"/>
        <v/>
      </c>
      <c r="AA22" t="str">
        <f t="shared" si="18"/>
        <v/>
      </c>
      <c r="AB22" t="str">
        <f t="shared" si="22"/>
        <v/>
      </c>
      <c r="AC22" t="str">
        <f t="shared" si="19"/>
        <v/>
      </c>
      <c r="AD22" t="str">
        <f t="shared" si="20"/>
        <v/>
      </c>
      <c r="AE22" t="str">
        <f t="shared" si="23"/>
        <v/>
      </c>
    </row>
    <row r="23" spans="1:31" x14ac:dyDescent="0.25">
      <c r="A23" t="str">
        <f t="shared" si="21"/>
        <v/>
      </c>
      <c r="B23" t="str">
        <f t="shared" si="0"/>
        <v/>
      </c>
      <c r="C23" t="str">
        <f t="shared" si="1"/>
        <v/>
      </c>
      <c r="D23" t="str">
        <f t="shared" si="2"/>
        <v/>
      </c>
      <c r="E23" t="str">
        <f t="shared" si="3"/>
        <v/>
      </c>
      <c r="F23" t="str">
        <f t="shared" si="4"/>
        <v/>
      </c>
      <c r="G23" t="str">
        <f t="shared" si="24"/>
        <v/>
      </c>
      <c r="H23" t="str">
        <f t="shared" si="5"/>
        <v/>
      </c>
      <c r="I23" t="str">
        <f t="shared" si="6"/>
        <v/>
      </c>
      <c r="J23" t="str">
        <f t="shared" si="25"/>
        <v/>
      </c>
      <c r="K23" t="str">
        <f t="shared" si="7"/>
        <v/>
      </c>
      <c r="L23" t="str">
        <f t="shared" si="8"/>
        <v/>
      </c>
      <c r="M23" t="str">
        <f t="shared" si="26"/>
        <v/>
      </c>
      <c r="N23" t="str">
        <f t="shared" si="9"/>
        <v/>
      </c>
      <c r="O23" t="str">
        <f t="shared" si="10"/>
        <v/>
      </c>
      <c r="P23" t="str">
        <f t="shared" si="27"/>
        <v/>
      </c>
      <c r="Q23" t="str">
        <f t="shared" si="11"/>
        <v/>
      </c>
      <c r="R23" t="str">
        <f t="shared" si="12"/>
        <v/>
      </c>
      <c r="S23" t="str">
        <f t="shared" si="28"/>
        <v/>
      </c>
      <c r="T23" t="str">
        <f t="shared" si="13"/>
        <v/>
      </c>
      <c r="U23" t="str">
        <f t="shared" si="14"/>
        <v/>
      </c>
      <c r="V23" t="str">
        <f t="shared" si="29"/>
        <v/>
      </c>
      <c r="W23" t="str">
        <f t="shared" si="15"/>
        <v/>
      </c>
      <c r="X23" t="str">
        <f t="shared" si="16"/>
        <v/>
      </c>
      <c r="Y23" t="str">
        <f t="shared" si="30"/>
        <v/>
      </c>
      <c r="Z23" t="str">
        <f t="shared" si="17"/>
        <v/>
      </c>
      <c r="AA23" t="str">
        <f t="shared" si="18"/>
        <v/>
      </c>
      <c r="AB23" t="str">
        <f t="shared" si="22"/>
        <v/>
      </c>
      <c r="AC23" t="str">
        <f t="shared" si="19"/>
        <v/>
      </c>
      <c r="AD23" t="str">
        <f t="shared" si="20"/>
        <v/>
      </c>
      <c r="AE23" t="str">
        <f t="shared" si="23"/>
        <v/>
      </c>
    </row>
    <row r="24" spans="1:31" x14ac:dyDescent="0.25">
      <c r="A24" t="str">
        <f t="shared" si="21"/>
        <v/>
      </c>
      <c r="B24" t="str">
        <f t="shared" si="0"/>
        <v/>
      </c>
      <c r="C24" t="str">
        <f t="shared" si="1"/>
        <v/>
      </c>
      <c r="D24" t="str">
        <f t="shared" si="2"/>
        <v/>
      </c>
      <c r="E24" t="str">
        <f t="shared" si="3"/>
        <v/>
      </c>
      <c r="F24" t="str">
        <f t="shared" si="4"/>
        <v/>
      </c>
      <c r="G24" t="str">
        <f t="shared" si="24"/>
        <v/>
      </c>
      <c r="H24" t="str">
        <f t="shared" si="5"/>
        <v/>
      </c>
      <c r="I24" t="str">
        <f t="shared" si="6"/>
        <v/>
      </c>
      <c r="J24" t="str">
        <f t="shared" si="25"/>
        <v/>
      </c>
      <c r="K24" t="str">
        <f t="shared" si="7"/>
        <v/>
      </c>
      <c r="L24" t="str">
        <f t="shared" si="8"/>
        <v/>
      </c>
      <c r="M24" t="str">
        <f t="shared" si="26"/>
        <v/>
      </c>
      <c r="N24" t="str">
        <f t="shared" si="9"/>
        <v/>
      </c>
      <c r="O24" t="str">
        <f t="shared" si="10"/>
        <v/>
      </c>
      <c r="P24" t="str">
        <f t="shared" si="27"/>
        <v/>
      </c>
      <c r="Q24" t="str">
        <f t="shared" si="11"/>
        <v/>
      </c>
      <c r="R24" t="str">
        <f t="shared" si="12"/>
        <v/>
      </c>
      <c r="S24" t="str">
        <f t="shared" si="28"/>
        <v/>
      </c>
      <c r="T24" t="str">
        <f t="shared" si="13"/>
        <v/>
      </c>
      <c r="U24" t="str">
        <f t="shared" si="14"/>
        <v/>
      </c>
      <c r="V24" t="str">
        <f t="shared" si="29"/>
        <v/>
      </c>
      <c r="W24" t="str">
        <f t="shared" si="15"/>
        <v/>
      </c>
      <c r="X24" t="str">
        <f t="shared" si="16"/>
        <v/>
      </c>
      <c r="Y24" t="str">
        <f t="shared" si="30"/>
        <v/>
      </c>
      <c r="Z24" t="str">
        <f t="shared" si="17"/>
        <v/>
      </c>
      <c r="AA24" t="str">
        <f t="shared" si="18"/>
        <v/>
      </c>
      <c r="AB24" t="str">
        <f t="shared" si="22"/>
        <v/>
      </c>
      <c r="AC24" t="str">
        <f t="shared" si="19"/>
        <v/>
      </c>
      <c r="AD24" t="str">
        <f t="shared" si="20"/>
        <v/>
      </c>
      <c r="AE24" t="str">
        <f t="shared" si="23"/>
        <v/>
      </c>
    </row>
    <row r="25" spans="1:31" x14ac:dyDescent="0.25">
      <c r="A25" t="str">
        <f t="shared" si="21"/>
        <v/>
      </c>
      <c r="B25" t="str">
        <f t="shared" si="0"/>
        <v/>
      </c>
      <c r="C25" t="str">
        <f t="shared" si="1"/>
        <v/>
      </c>
      <c r="D25" t="str">
        <f t="shared" si="2"/>
        <v/>
      </c>
      <c r="E25" t="str">
        <f t="shared" si="3"/>
        <v/>
      </c>
      <c r="F25" t="str">
        <f t="shared" si="4"/>
        <v/>
      </c>
      <c r="G25" t="str">
        <f t="shared" si="24"/>
        <v/>
      </c>
      <c r="H25" t="str">
        <f t="shared" si="5"/>
        <v/>
      </c>
      <c r="I25" t="str">
        <f t="shared" si="6"/>
        <v/>
      </c>
      <c r="J25" t="str">
        <f t="shared" si="25"/>
        <v/>
      </c>
      <c r="K25" t="str">
        <f t="shared" si="7"/>
        <v/>
      </c>
      <c r="L25" t="str">
        <f t="shared" si="8"/>
        <v/>
      </c>
      <c r="M25" t="str">
        <f t="shared" si="26"/>
        <v/>
      </c>
      <c r="N25" t="str">
        <f t="shared" si="9"/>
        <v/>
      </c>
      <c r="O25" t="str">
        <f t="shared" si="10"/>
        <v/>
      </c>
      <c r="P25" t="str">
        <f t="shared" si="27"/>
        <v/>
      </c>
      <c r="Q25" t="str">
        <f t="shared" si="11"/>
        <v/>
      </c>
      <c r="R25" t="str">
        <f t="shared" si="12"/>
        <v/>
      </c>
      <c r="S25" t="str">
        <f t="shared" si="28"/>
        <v/>
      </c>
      <c r="T25" t="str">
        <f t="shared" si="13"/>
        <v/>
      </c>
      <c r="U25" t="str">
        <f t="shared" si="14"/>
        <v/>
      </c>
      <c r="V25" t="str">
        <f t="shared" si="29"/>
        <v/>
      </c>
      <c r="W25" t="str">
        <f t="shared" si="15"/>
        <v/>
      </c>
      <c r="X25" t="str">
        <f t="shared" si="16"/>
        <v/>
      </c>
      <c r="Y25" t="str">
        <f t="shared" si="30"/>
        <v/>
      </c>
      <c r="Z25" t="str">
        <f t="shared" si="17"/>
        <v/>
      </c>
      <c r="AA25" t="str">
        <f t="shared" si="18"/>
        <v/>
      </c>
      <c r="AB25" t="str">
        <f t="shared" si="22"/>
        <v/>
      </c>
      <c r="AC25" t="str">
        <f t="shared" si="19"/>
        <v/>
      </c>
      <c r="AD25" t="str">
        <f t="shared" si="20"/>
        <v/>
      </c>
      <c r="AE25" t="str">
        <f t="shared" si="23"/>
        <v/>
      </c>
    </row>
    <row r="26" spans="1:31" x14ac:dyDescent="0.25">
      <c r="A26" t="str">
        <f t="shared" si="21"/>
        <v/>
      </c>
      <c r="B26" t="str">
        <f t="shared" si="0"/>
        <v/>
      </c>
      <c r="C26" t="str">
        <f t="shared" si="1"/>
        <v/>
      </c>
      <c r="D26" t="str">
        <f t="shared" si="2"/>
        <v/>
      </c>
      <c r="E26" t="str">
        <f t="shared" si="3"/>
        <v/>
      </c>
      <c r="F26" t="str">
        <f t="shared" si="4"/>
        <v/>
      </c>
      <c r="G26" t="str">
        <f t="shared" si="24"/>
        <v/>
      </c>
      <c r="H26" t="str">
        <f t="shared" si="5"/>
        <v/>
      </c>
      <c r="I26" t="str">
        <f t="shared" si="6"/>
        <v/>
      </c>
      <c r="J26" t="str">
        <f t="shared" si="25"/>
        <v/>
      </c>
      <c r="K26" t="str">
        <f t="shared" si="7"/>
        <v/>
      </c>
      <c r="L26" t="str">
        <f t="shared" si="8"/>
        <v/>
      </c>
      <c r="M26" t="str">
        <f t="shared" si="26"/>
        <v/>
      </c>
      <c r="N26" t="str">
        <f t="shared" si="9"/>
        <v/>
      </c>
      <c r="O26" t="str">
        <f t="shared" si="10"/>
        <v/>
      </c>
      <c r="P26" t="str">
        <f t="shared" si="27"/>
        <v/>
      </c>
      <c r="Q26" t="str">
        <f t="shared" si="11"/>
        <v/>
      </c>
      <c r="R26" t="str">
        <f t="shared" si="12"/>
        <v/>
      </c>
      <c r="S26" t="str">
        <f t="shared" si="28"/>
        <v/>
      </c>
      <c r="T26" t="str">
        <f t="shared" si="13"/>
        <v/>
      </c>
      <c r="U26" t="str">
        <f t="shared" si="14"/>
        <v/>
      </c>
      <c r="V26" t="str">
        <f t="shared" si="29"/>
        <v/>
      </c>
      <c r="W26" t="str">
        <f t="shared" si="15"/>
        <v/>
      </c>
      <c r="X26" t="str">
        <f t="shared" si="16"/>
        <v/>
      </c>
      <c r="Y26" t="str">
        <f t="shared" si="30"/>
        <v/>
      </c>
      <c r="Z26" t="str">
        <f t="shared" si="17"/>
        <v/>
      </c>
      <c r="AA26" t="str">
        <f t="shared" si="18"/>
        <v/>
      </c>
      <c r="AB26" t="str">
        <f t="shared" si="22"/>
        <v/>
      </c>
      <c r="AC26" t="str">
        <f t="shared" si="19"/>
        <v/>
      </c>
      <c r="AD26" t="str">
        <f t="shared" si="20"/>
        <v/>
      </c>
      <c r="AE26" t="str">
        <f t="shared" si="23"/>
        <v/>
      </c>
    </row>
    <row r="27" spans="1:31" x14ac:dyDescent="0.25">
      <c r="A27" t="str">
        <f t="shared" si="21"/>
        <v/>
      </c>
      <c r="B27" t="str">
        <f t="shared" si="0"/>
        <v/>
      </c>
      <c r="C27" t="str">
        <f t="shared" si="1"/>
        <v/>
      </c>
      <c r="D27" t="str">
        <f t="shared" si="2"/>
        <v/>
      </c>
      <c r="E27" t="str">
        <f t="shared" si="3"/>
        <v/>
      </c>
      <c r="F27" t="str">
        <f t="shared" si="4"/>
        <v/>
      </c>
      <c r="G27" t="str">
        <f t="shared" si="24"/>
        <v/>
      </c>
      <c r="H27" t="str">
        <f t="shared" si="5"/>
        <v/>
      </c>
      <c r="I27" t="str">
        <f t="shared" si="6"/>
        <v/>
      </c>
      <c r="J27" t="str">
        <f t="shared" si="25"/>
        <v/>
      </c>
      <c r="K27" t="str">
        <f t="shared" si="7"/>
        <v/>
      </c>
      <c r="L27" t="str">
        <f t="shared" si="8"/>
        <v/>
      </c>
      <c r="M27" t="str">
        <f t="shared" si="26"/>
        <v/>
      </c>
      <c r="N27" t="str">
        <f t="shared" si="9"/>
        <v/>
      </c>
      <c r="O27" t="str">
        <f t="shared" si="10"/>
        <v/>
      </c>
      <c r="P27" t="str">
        <f t="shared" si="27"/>
        <v/>
      </c>
      <c r="Q27" t="str">
        <f t="shared" si="11"/>
        <v/>
      </c>
      <c r="R27" t="str">
        <f t="shared" si="12"/>
        <v/>
      </c>
      <c r="S27" t="str">
        <f t="shared" si="28"/>
        <v/>
      </c>
      <c r="T27" t="str">
        <f t="shared" si="13"/>
        <v/>
      </c>
      <c r="U27" t="str">
        <f t="shared" si="14"/>
        <v/>
      </c>
      <c r="V27" t="str">
        <f t="shared" si="29"/>
        <v/>
      </c>
      <c r="W27" t="str">
        <f t="shared" si="15"/>
        <v/>
      </c>
      <c r="X27" t="str">
        <f t="shared" si="16"/>
        <v/>
      </c>
      <c r="Y27" t="str">
        <f t="shared" si="30"/>
        <v/>
      </c>
      <c r="Z27" t="str">
        <f t="shared" si="17"/>
        <v/>
      </c>
      <c r="AA27" t="str">
        <f t="shared" si="18"/>
        <v/>
      </c>
      <c r="AB27" t="str">
        <f t="shared" si="22"/>
        <v/>
      </c>
      <c r="AC27" t="str">
        <f t="shared" si="19"/>
        <v/>
      </c>
      <c r="AD27" t="str">
        <f t="shared" si="20"/>
        <v/>
      </c>
      <c r="AE27" t="str">
        <f t="shared" si="23"/>
        <v/>
      </c>
    </row>
    <row r="28" spans="1:31" x14ac:dyDescent="0.25">
      <c r="A28" t="str">
        <f t="shared" si="21"/>
        <v/>
      </c>
      <c r="B28" t="str">
        <f t="shared" si="0"/>
        <v/>
      </c>
      <c r="C28" t="str">
        <f t="shared" si="1"/>
        <v/>
      </c>
      <c r="D28" t="str">
        <f t="shared" si="2"/>
        <v/>
      </c>
      <c r="E28" t="str">
        <f t="shared" si="3"/>
        <v/>
      </c>
      <c r="F28" t="str">
        <f t="shared" si="4"/>
        <v/>
      </c>
      <c r="G28" t="str">
        <f t="shared" si="24"/>
        <v/>
      </c>
      <c r="H28" t="str">
        <f t="shared" si="5"/>
        <v/>
      </c>
      <c r="I28" t="str">
        <f t="shared" si="6"/>
        <v/>
      </c>
      <c r="J28" t="str">
        <f t="shared" si="25"/>
        <v/>
      </c>
      <c r="K28" t="str">
        <f t="shared" si="7"/>
        <v/>
      </c>
      <c r="L28" t="str">
        <f t="shared" si="8"/>
        <v/>
      </c>
      <c r="M28" t="str">
        <f t="shared" si="26"/>
        <v/>
      </c>
      <c r="N28" t="str">
        <f t="shared" si="9"/>
        <v/>
      </c>
      <c r="O28" t="str">
        <f t="shared" si="10"/>
        <v/>
      </c>
      <c r="P28" t="str">
        <f t="shared" si="27"/>
        <v/>
      </c>
      <c r="Q28" t="str">
        <f t="shared" si="11"/>
        <v/>
      </c>
      <c r="R28" t="str">
        <f t="shared" si="12"/>
        <v/>
      </c>
      <c r="S28" t="str">
        <f t="shared" si="28"/>
        <v/>
      </c>
      <c r="T28" t="str">
        <f t="shared" si="13"/>
        <v/>
      </c>
      <c r="U28" t="str">
        <f t="shared" si="14"/>
        <v/>
      </c>
      <c r="V28" t="str">
        <f t="shared" si="29"/>
        <v/>
      </c>
      <c r="W28" t="str">
        <f t="shared" si="15"/>
        <v/>
      </c>
      <c r="X28" t="str">
        <f t="shared" si="16"/>
        <v/>
      </c>
      <c r="Y28" t="str">
        <f t="shared" si="30"/>
        <v/>
      </c>
      <c r="Z28" t="str">
        <f t="shared" si="17"/>
        <v/>
      </c>
      <c r="AA28" t="str">
        <f t="shared" si="18"/>
        <v/>
      </c>
      <c r="AB28" t="str">
        <f t="shared" si="22"/>
        <v/>
      </c>
      <c r="AC28" t="str">
        <f t="shared" si="19"/>
        <v/>
      </c>
      <c r="AD28" t="str">
        <f t="shared" si="20"/>
        <v/>
      </c>
      <c r="AE28" t="str">
        <f t="shared" si="23"/>
        <v/>
      </c>
    </row>
    <row r="29" spans="1:31" x14ac:dyDescent="0.25">
      <c r="A29" t="str">
        <f t="shared" si="21"/>
        <v/>
      </c>
      <c r="B29" t="str">
        <f t="shared" si="0"/>
        <v/>
      </c>
      <c r="C29" t="str">
        <f t="shared" si="1"/>
        <v/>
      </c>
      <c r="D29" t="str">
        <f t="shared" si="2"/>
        <v/>
      </c>
      <c r="E29" t="str">
        <f t="shared" si="3"/>
        <v/>
      </c>
      <c r="F29" t="str">
        <f t="shared" si="4"/>
        <v/>
      </c>
      <c r="G29" t="str">
        <f t="shared" si="24"/>
        <v/>
      </c>
      <c r="H29" t="str">
        <f t="shared" si="5"/>
        <v/>
      </c>
      <c r="I29" t="str">
        <f t="shared" si="6"/>
        <v/>
      </c>
      <c r="J29" t="str">
        <f t="shared" si="25"/>
        <v/>
      </c>
      <c r="K29" t="str">
        <f t="shared" si="7"/>
        <v/>
      </c>
      <c r="L29" t="str">
        <f t="shared" si="8"/>
        <v/>
      </c>
      <c r="M29" t="str">
        <f t="shared" si="26"/>
        <v/>
      </c>
      <c r="N29" t="str">
        <f t="shared" si="9"/>
        <v/>
      </c>
      <c r="O29" t="str">
        <f t="shared" si="10"/>
        <v/>
      </c>
      <c r="P29" t="str">
        <f t="shared" si="27"/>
        <v/>
      </c>
      <c r="Q29" t="str">
        <f t="shared" si="11"/>
        <v/>
      </c>
      <c r="R29" t="str">
        <f t="shared" si="12"/>
        <v/>
      </c>
      <c r="S29" t="str">
        <f t="shared" si="28"/>
        <v/>
      </c>
      <c r="T29" t="str">
        <f t="shared" si="13"/>
        <v/>
      </c>
      <c r="U29" t="str">
        <f t="shared" si="14"/>
        <v/>
      </c>
      <c r="V29" t="str">
        <f t="shared" si="29"/>
        <v/>
      </c>
      <c r="W29" t="str">
        <f t="shared" si="15"/>
        <v/>
      </c>
      <c r="X29" t="str">
        <f t="shared" si="16"/>
        <v/>
      </c>
      <c r="Y29" t="str">
        <f t="shared" si="30"/>
        <v/>
      </c>
      <c r="Z29" t="str">
        <f t="shared" si="17"/>
        <v/>
      </c>
      <c r="AA29" t="str">
        <f t="shared" si="18"/>
        <v/>
      </c>
      <c r="AB29" t="str">
        <f t="shared" si="22"/>
        <v/>
      </c>
      <c r="AC29" t="str">
        <f t="shared" si="19"/>
        <v/>
      </c>
      <c r="AD29" t="str">
        <f t="shared" si="20"/>
        <v/>
      </c>
      <c r="AE29" t="str">
        <f t="shared" si="23"/>
        <v/>
      </c>
    </row>
    <row r="30" spans="1:31" x14ac:dyDescent="0.25">
      <c r="A30" t="str">
        <f t="shared" si="21"/>
        <v/>
      </c>
      <c r="B30" t="str">
        <f t="shared" si="0"/>
        <v/>
      </c>
      <c r="C30" t="str">
        <f t="shared" si="1"/>
        <v/>
      </c>
      <c r="D30" t="str">
        <f t="shared" si="2"/>
        <v/>
      </c>
      <c r="E30" t="str">
        <f t="shared" si="3"/>
        <v/>
      </c>
      <c r="F30" t="str">
        <f t="shared" si="4"/>
        <v/>
      </c>
      <c r="G30" t="str">
        <f t="shared" si="24"/>
        <v/>
      </c>
      <c r="H30" t="str">
        <f t="shared" si="5"/>
        <v/>
      </c>
      <c r="I30" t="str">
        <f t="shared" si="6"/>
        <v/>
      </c>
      <c r="J30" t="str">
        <f t="shared" si="25"/>
        <v/>
      </c>
      <c r="K30" t="str">
        <f t="shared" si="7"/>
        <v/>
      </c>
      <c r="L30" t="str">
        <f t="shared" si="8"/>
        <v/>
      </c>
      <c r="M30" t="str">
        <f t="shared" si="26"/>
        <v/>
      </c>
      <c r="N30" t="str">
        <f t="shared" si="9"/>
        <v/>
      </c>
      <c r="O30" t="str">
        <f t="shared" si="10"/>
        <v/>
      </c>
      <c r="P30" t="str">
        <f t="shared" si="27"/>
        <v/>
      </c>
      <c r="Q30" t="str">
        <f t="shared" si="11"/>
        <v/>
      </c>
      <c r="R30" t="str">
        <f t="shared" si="12"/>
        <v/>
      </c>
      <c r="S30" t="str">
        <f t="shared" si="28"/>
        <v/>
      </c>
      <c r="T30" t="str">
        <f t="shared" si="13"/>
        <v/>
      </c>
      <c r="U30" t="str">
        <f t="shared" si="14"/>
        <v/>
      </c>
      <c r="V30" t="str">
        <f t="shared" si="29"/>
        <v/>
      </c>
      <c r="W30" t="str">
        <f t="shared" si="15"/>
        <v/>
      </c>
      <c r="X30" t="str">
        <f t="shared" si="16"/>
        <v/>
      </c>
      <c r="Y30" t="str">
        <f t="shared" si="30"/>
        <v/>
      </c>
      <c r="Z30" t="str">
        <f t="shared" si="17"/>
        <v/>
      </c>
      <c r="AA30" t="str">
        <f t="shared" si="18"/>
        <v/>
      </c>
      <c r="AB30" t="str">
        <f t="shared" si="22"/>
        <v/>
      </c>
      <c r="AC30" t="str">
        <f t="shared" si="19"/>
        <v/>
      </c>
      <c r="AD30" t="str">
        <f t="shared" si="20"/>
        <v/>
      </c>
      <c r="AE30" t="str">
        <f t="shared" si="23"/>
        <v/>
      </c>
    </row>
    <row r="31" spans="1:31" x14ac:dyDescent="0.25">
      <c r="A31" t="str">
        <f t="shared" si="21"/>
        <v/>
      </c>
      <c r="B31" t="str">
        <f t="shared" si="0"/>
        <v/>
      </c>
      <c r="C31" t="str">
        <f t="shared" si="1"/>
        <v/>
      </c>
      <c r="D31" t="str">
        <f t="shared" si="2"/>
        <v/>
      </c>
      <c r="E31" t="str">
        <f t="shared" si="3"/>
        <v/>
      </c>
      <c r="F31" t="str">
        <f t="shared" si="4"/>
        <v/>
      </c>
      <c r="G31" t="str">
        <f t="shared" si="24"/>
        <v/>
      </c>
      <c r="H31" t="str">
        <f t="shared" si="5"/>
        <v/>
      </c>
      <c r="I31" t="str">
        <f t="shared" si="6"/>
        <v/>
      </c>
      <c r="J31" t="str">
        <f t="shared" si="25"/>
        <v/>
      </c>
      <c r="K31" t="str">
        <f t="shared" si="7"/>
        <v/>
      </c>
      <c r="L31" t="str">
        <f t="shared" si="8"/>
        <v/>
      </c>
      <c r="M31" t="str">
        <f t="shared" si="26"/>
        <v/>
      </c>
      <c r="N31" t="str">
        <f t="shared" si="9"/>
        <v/>
      </c>
      <c r="O31" t="str">
        <f t="shared" si="10"/>
        <v/>
      </c>
      <c r="P31" t="str">
        <f t="shared" si="27"/>
        <v/>
      </c>
      <c r="Q31" t="str">
        <f t="shared" si="11"/>
        <v/>
      </c>
      <c r="R31" t="str">
        <f t="shared" si="12"/>
        <v/>
      </c>
      <c r="S31" t="str">
        <f t="shared" si="28"/>
        <v/>
      </c>
      <c r="T31" t="str">
        <f t="shared" si="13"/>
        <v/>
      </c>
      <c r="U31" t="str">
        <f t="shared" si="14"/>
        <v/>
      </c>
      <c r="V31" t="str">
        <f t="shared" si="29"/>
        <v/>
      </c>
      <c r="W31" t="str">
        <f t="shared" si="15"/>
        <v/>
      </c>
      <c r="X31" t="str">
        <f t="shared" si="16"/>
        <v/>
      </c>
      <c r="Y31" t="str">
        <f t="shared" si="30"/>
        <v/>
      </c>
      <c r="Z31" t="str">
        <f t="shared" si="17"/>
        <v/>
      </c>
      <c r="AA31" t="str">
        <f t="shared" si="18"/>
        <v/>
      </c>
      <c r="AB31" t="str">
        <f t="shared" si="22"/>
        <v/>
      </c>
      <c r="AC31" t="str">
        <f t="shared" si="19"/>
        <v/>
      </c>
      <c r="AD31" t="str">
        <f t="shared" si="20"/>
        <v/>
      </c>
      <c r="AE31" t="str">
        <f t="shared" si="23"/>
        <v/>
      </c>
    </row>
    <row r="32" spans="1:31" x14ac:dyDescent="0.25">
      <c r="A32" t="str">
        <f t="shared" si="21"/>
        <v/>
      </c>
      <c r="B32" t="str">
        <f t="shared" si="0"/>
        <v/>
      </c>
      <c r="C32" t="str">
        <f t="shared" si="1"/>
        <v/>
      </c>
      <c r="D32" t="str">
        <f t="shared" si="2"/>
        <v/>
      </c>
      <c r="E32" t="str">
        <f t="shared" si="3"/>
        <v/>
      </c>
      <c r="F32" t="str">
        <f t="shared" si="4"/>
        <v/>
      </c>
      <c r="G32" t="str">
        <f t="shared" si="24"/>
        <v/>
      </c>
      <c r="H32" t="str">
        <f t="shared" si="5"/>
        <v/>
      </c>
      <c r="I32" t="str">
        <f t="shared" si="6"/>
        <v/>
      </c>
      <c r="J32" t="str">
        <f t="shared" si="25"/>
        <v/>
      </c>
      <c r="K32" t="str">
        <f t="shared" si="7"/>
        <v/>
      </c>
      <c r="L32" t="str">
        <f t="shared" si="8"/>
        <v/>
      </c>
      <c r="M32" t="str">
        <f t="shared" si="26"/>
        <v/>
      </c>
      <c r="N32" t="str">
        <f t="shared" si="9"/>
        <v/>
      </c>
      <c r="O32" t="str">
        <f t="shared" si="10"/>
        <v/>
      </c>
      <c r="P32" t="str">
        <f t="shared" si="27"/>
        <v/>
      </c>
      <c r="Q32" t="str">
        <f t="shared" si="11"/>
        <v/>
      </c>
      <c r="R32" t="str">
        <f t="shared" si="12"/>
        <v/>
      </c>
      <c r="S32" t="str">
        <f t="shared" si="28"/>
        <v/>
      </c>
      <c r="T32" t="str">
        <f t="shared" si="13"/>
        <v/>
      </c>
      <c r="U32" t="str">
        <f t="shared" si="14"/>
        <v/>
      </c>
      <c r="V32" t="str">
        <f t="shared" si="29"/>
        <v/>
      </c>
      <c r="W32" t="str">
        <f t="shared" si="15"/>
        <v/>
      </c>
      <c r="X32" t="str">
        <f t="shared" si="16"/>
        <v/>
      </c>
      <c r="Y32" t="str">
        <f t="shared" si="30"/>
        <v/>
      </c>
      <c r="Z32" t="str">
        <f t="shared" si="17"/>
        <v/>
      </c>
      <c r="AA32" t="str">
        <f t="shared" si="18"/>
        <v/>
      </c>
      <c r="AB32" t="str">
        <f t="shared" si="22"/>
        <v/>
      </c>
      <c r="AC32" t="str">
        <f t="shared" si="19"/>
        <v/>
      </c>
      <c r="AD32" t="str">
        <f t="shared" si="20"/>
        <v/>
      </c>
      <c r="AE32" t="str">
        <f t="shared" si="23"/>
        <v/>
      </c>
    </row>
    <row r="33" spans="1:31" x14ac:dyDescent="0.25">
      <c r="A33" t="str">
        <f t="shared" si="21"/>
        <v/>
      </c>
      <c r="B33" t="str">
        <f t="shared" si="0"/>
        <v/>
      </c>
      <c r="C33" t="str">
        <f t="shared" si="1"/>
        <v/>
      </c>
      <c r="D33" t="str">
        <f t="shared" si="2"/>
        <v/>
      </c>
      <c r="E33" t="str">
        <f t="shared" si="3"/>
        <v/>
      </c>
      <c r="F33" t="str">
        <f t="shared" si="4"/>
        <v/>
      </c>
      <c r="G33" t="str">
        <f t="shared" si="24"/>
        <v/>
      </c>
      <c r="H33" t="str">
        <f t="shared" si="5"/>
        <v/>
      </c>
      <c r="I33" t="str">
        <f t="shared" si="6"/>
        <v/>
      </c>
      <c r="J33" t="str">
        <f t="shared" si="25"/>
        <v/>
      </c>
      <c r="K33" t="str">
        <f t="shared" si="7"/>
        <v/>
      </c>
      <c r="L33" t="str">
        <f t="shared" si="8"/>
        <v/>
      </c>
      <c r="M33" t="str">
        <f t="shared" si="26"/>
        <v/>
      </c>
      <c r="N33" t="str">
        <f t="shared" si="9"/>
        <v/>
      </c>
      <c r="O33" t="str">
        <f t="shared" si="10"/>
        <v/>
      </c>
      <c r="P33" t="str">
        <f t="shared" si="27"/>
        <v/>
      </c>
      <c r="Q33" t="str">
        <f t="shared" si="11"/>
        <v/>
      </c>
      <c r="R33" t="str">
        <f t="shared" si="12"/>
        <v/>
      </c>
      <c r="S33" t="str">
        <f t="shared" si="28"/>
        <v/>
      </c>
      <c r="T33" t="str">
        <f t="shared" si="13"/>
        <v/>
      </c>
      <c r="U33" t="str">
        <f t="shared" si="14"/>
        <v/>
      </c>
      <c r="V33" t="str">
        <f t="shared" si="29"/>
        <v/>
      </c>
      <c r="W33" t="str">
        <f t="shared" si="15"/>
        <v/>
      </c>
      <c r="X33" t="str">
        <f t="shared" si="16"/>
        <v/>
      </c>
      <c r="Y33" t="str">
        <f t="shared" si="30"/>
        <v/>
      </c>
      <c r="Z33" t="str">
        <f t="shared" si="17"/>
        <v/>
      </c>
      <c r="AA33" t="str">
        <f t="shared" si="18"/>
        <v/>
      </c>
      <c r="AB33" t="str">
        <f t="shared" si="22"/>
        <v/>
      </c>
      <c r="AC33" t="str">
        <f t="shared" si="19"/>
        <v/>
      </c>
      <c r="AD33" t="str">
        <f t="shared" si="20"/>
        <v/>
      </c>
      <c r="AE33" t="str">
        <f t="shared" si="23"/>
        <v/>
      </c>
    </row>
    <row r="34" spans="1:31" x14ac:dyDescent="0.25">
      <c r="A34" t="str">
        <f t="shared" si="21"/>
        <v/>
      </c>
      <c r="B34" t="str">
        <f t="shared" si="0"/>
        <v/>
      </c>
      <c r="C34" t="str">
        <f t="shared" si="1"/>
        <v/>
      </c>
      <c r="D34" t="str">
        <f t="shared" si="2"/>
        <v/>
      </c>
      <c r="E34" t="str">
        <f t="shared" si="3"/>
        <v/>
      </c>
      <c r="F34" t="str">
        <f t="shared" si="4"/>
        <v/>
      </c>
      <c r="G34" t="str">
        <f t="shared" si="24"/>
        <v/>
      </c>
      <c r="H34" t="str">
        <f t="shared" si="5"/>
        <v/>
      </c>
      <c r="I34" t="str">
        <f t="shared" si="6"/>
        <v/>
      </c>
      <c r="J34" t="str">
        <f t="shared" si="25"/>
        <v/>
      </c>
      <c r="K34" t="str">
        <f t="shared" si="7"/>
        <v/>
      </c>
      <c r="L34" t="str">
        <f t="shared" si="8"/>
        <v/>
      </c>
      <c r="M34" t="str">
        <f t="shared" si="26"/>
        <v/>
      </c>
      <c r="N34" t="str">
        <f t="shared" si="9"/>
        <v/>
      </c>
      <c r="O34" t="str">
        <f t="shared" si="10"/>
        <v/>
      </c>
      <c r="P34" t="str">
        <f t="shared" si="27"/>
        <v/>
      </c>
      <c r="Q34" t="str">
        <f t="shared" si="11"/>
        <v/>
      </c>
      <c r="R34" t="str">
        <f t="shared" si="12"/>
        <v/>
      </c>
      <c r="S34" t="str">
        <f t="shared" si="28"/>
        <v/>
      </c>
      <c r="T34" t="str">
        <f t="shared" si="13"/>
        <v/>
      </c>
      <c r="U34" t="str">
        <f t="shared" si="14"/>
        <v/>
      </c>
      <c r="V34" t="str">
        <f t="shared" si="29"/>
        <v/>
      </c>
      <c r="W34" t="str">
        <f t="shared" si="15"/>
        <v/>
      </c>
      <c r="X34" t="str">
        <f t="shared" si="16"/>
        <v/>
      </c>
      <c r="Y34" t="str">
        <f t="shared" si="30"/>
        <v/>
      </c>
      <c r="Z34" t="str">
        <f t="shared" si="17"/>
        <v/>
      </c>
      <c r="AA34" t="str">
        <f t="shared" si="18"/>
        <v/>
      </c>
      <c r="AB34" t="str">
        <f t="shared" si="22"/>
        <v/>
      </c>
      <c r="AC34" t="str">
        <f t="shared" si="19"/>
        <v/>
      </c>
      <c r="AD34" t="str">
        <f t="shared" si="20"/>
        <v/>
      </c>
      <c r="AE34" t="str">
        <f t="shared" si="23"/>
        <v/>
      </c>
    </row>
    <row r="35" spans="1:31" x14ac:dyDescent="0.25">
      <c r="A35" t="str">
        <f t="shared" si="21"/>
        <v/>
      </c>
      <c r="B35" t="str">
        <f t="shared" si="0"/>
        <v/>
      </c>
      <c r="C35" t="str">
        <f t="shared" si="1"/>
        <v/>
      </c>
      <c r="D35" t="str">
        <f t="shared" si="2"/>
        <v/>
      </c>
      <c r="E35" t="str">
        <f t="shared" si="3"/>
        <v/>
      </c>
      <c r="F35" t="str">
        <f t="shared" si="4"/>
        <v/>
      </c>
      <c r="G35" t="str">
        <f t="shared" si="24"/>
        <v/>
      </c>
      <c r="H35" t="str">
        <f t="shared" si="5"/>
        <v/>
      </c>
      <c r="I35" t="str">
        <f t="shared" si="6"/>
        <v/>
      </c>
      <c r="J35" t="str">
        <f t="shared" si="25"/>
        <v/>
      </c>
      <c r="K35" t="str">
        <f t="shared" si="7"/>
        <v/>
      </c>
      <c r="L35" t="str">
        <f t="shared" si="8"/>
        <v/>
      </c>
      <c r="M35" t="str">
        <f t="shared" si="26"/>
        <v/>
      </c>
      <c r="N35" t="str">
        <f t="shared" si="9"/>
        <v/>
      </c>
      <c r="O35" t="str">
        <f t="shared" si="10"/>
        <v/>
      </c>
      <c r="P35" t="str">
        <f t="shared" si="27"/>
        <v/>
      </c>
      <c r="Q35" t="str">
        <f t="shared" si="11"/>
        <v/>
      </c>
      <c r="R35" t="str">
        <f t="shared" si="12"/>
        <v/>
      </c>
      <c r="S35" t="str">
        <f t="shared" si="28"/>
        <v/>
      </c>
      <c r="T35" t="str">
        <f t="shared" si="13"/>
        <v/>
      </c>
      <c r="U35" t="str">
        <f t="shared" si="14"/>
        <v/>
      </c>
      <c r="V35" t="str">
        <f t="shared" si="29"/>
        <v/>
      </c>
      <c r="W35" t="str">
        <f t="shared" si="15"/>
        <v/>
      </c>
      <c r="X35" t="str">
        <f t="shared" si="16"/>
        <v/>
      </c>
      <c r="Y35" t="str">
        <f t="shared" si="30"/>
        <v/>
      </c>
      <c r="Z35" t="str">
        <f t="shared" si="17"/>
        <v/>
      </c>
      <c r="AA35" t="str">
        <f t="shared" si="18"/>
        <v/>
      </c>
      <c r="AB35" t="str">
        <f t="shared" si="22"/>
        <v/>
      </c>
      <c r="AC35" t="str">
        <f t="shared" si="19"/>
        <v/>
      </c>
      <c r="AD35" t="str">
        <f t="shared" si="20"/>
        <v/>
      </c>
      <c r="AE35" t="str">
        <f t="shared" si="23"/>
        <v/>
      </c>
    </row>
    <row r="36" spans="1:31" x14ac:dyDescent="0.25">
      <c r="A36" t="str">
        <f t="shared" si="21"/>
        <v/>
      </c>
      <c r="B36" t="str">
        <f t="shared" si="0"/>
        <v/>
      </c>
      <c r="C36" t="str">
        <f t="shared" si="1"/>
        <v/>
      </c>
      <c r="D36" t="str">
        <f t="shared" si="2"/>
        <v/>
      </c>
      <c r="E36" t="str">
        <f t="shared" si="3"/>
        <v/>
      </c>
      <c r="F36" t="str">
        <f t="shared" si="4"/>
        <v/>
      </c>
      <c r="G36" t="str">
        <f t="shared" si="24"/>
        <v/>
      </c>
      <c r="H36" t="str">
        <f t="shared" si="5"/>
        <v/>
      </c>
      <c r="I36" t="str">
        <f t="shared" si="6"/>
        <v/>
      </c>
      <c r="J36" t="str">
        <f t="shared" si="25"/>
        <v/>
      </c>
      <c r="K36" t="str">
        <f t="shared" si="7"/>
        <v/>
      </c>
      <c r="L36" t="str">
        <f t="shared" si="8"/>
        <v/>
      </c>
      <c r="M36" t="str">
        <f t="shared" si="26"/>
        <v/>
      </c>
      <c r="N36" t="str">
        <f t="shared" si="9"/>
        <v/>
      </c>
      <c r="O36" t="str">
        <f t="shared" si="10"/>
        <v/>
      </c>
      <c r="P36" t="str">
        <f t="shared" si="27"/>
        <v/>
      </c>
      <c r="Q36" t="str">
        <f t="shared" si="11"/>
        <v/>
      </c>
      <c r="R36" t="str">
        <f t="shared" si="12"/>
        <v/>
      </c>
      <c r="S36" t="str">
        <f t="shared" si="28"/>
        <v/>
      </c>
      <c r="T36" t="str">
        <f t="shared" si="13"/>
        <v/>
      </c>
      <c r="U36" t="str">
        <f t="shared" si="14"/>
        <v/>
      </c>
      <c r="V36" t="str">
        <f t="shared" si="29"/>
        <v/>
      </c>
      <c r="W36" t="str">
        <f t="shared" si="15"/>
        <v/>
      </c>
      <c r="X36" t="str">
        <f t="shared" si="16"/>
        <v/>
      </c>
      <c r="Y36" t="str">
        <f t="shared" si="30"/>
        <v/>
      </c>
      <c r="Z36" t="str">
        <f t="shared" si="17"/>
        <v/>
      </c>
      <c r="AA36" t="str">
        <f t="shared" si="18"/>
        <v/>
      </c>
      <c r="AB36" t="str">
        <f t="shared" si="22"/>
        <v/>
      </c>
      <c r="AC36" t="str">
        <f t="shared" si="19"/>
        <v/>
      </c>
      <c r="AD36" t="str">
        <f t="shared" si="20"/>
        <v/>
      </c>
      <c r="AE36" t="str">
        <f t="shared" si="23"/>
        <v/>
      </c>
    </row>
    <row r="37" spans="1:31" x14ac:dyDescent="0.25">
      <c r="A37" t="str">
        <f t="shared" si="21"/>
        <v/>
      </c>
      <c r="B37" t="str">
        <f t="shared" si="0"/>
        <v/>
      </c>
      <c r="C37" t="str">
        <f t="shared" si="1"/>
        <v/>
      </c>
      <c r="D37" t="str">
        <f t="shared" si="2"/>
        <v/>
      </c>
      <c r="E37" t="str">
        <f t="shared" si="3"/>
        <v/>
      </c>
      <c r="F37" t="str">
        <f t="shared" si="4"/>
        <v/>
      </c>
      <c r="G37" t="str">
        <f t="shared" si="24"/>
        <v/>
      </c>
      <c r="H37" t="str">
        <f t="shared" si="5"/>
        <v/>
      </c>
      <c r="I37" t="str">
        <f t="shared" si="6"/>
        <v/>
      </c>
      <c r="J37" t="str">
        <f t="shared" si="25"/>
        <v/>
      </c>
      <c r="K37" t="str">
        <f t="shared" si="7"/>
        <v/>
      </c>
      <c r="L37" t="str">
        <f t="shared" si="8"/>
        <v/>
      </c>
      <c r="M37" t="str">
        <f t="shared" si="26"/>
        <v/>
      </c>
      <c r="N37" t="str">
        <f t="shared" si="9"/>
        <v/>
      </c>
      <c r="O37" t="str">
        <f t="shared" si="10"/>
        <v/>
      </c>
      <c r="P37" t="str">
        <f t="shared" si="27"/>
        <v/>
      </c>
      <c r="Q37" t="str">
        <f t="shared" si="11"/>
        <v/>
      </c>
      <c r="R37" t="str">
        <f t="shared" si="12"/>
        <v/>
      </c>
      <c r="S37" t="str">
        <f t="shared" si="28"/>
        <v/>
      </c>
      <c r="T37" t="str">
        <f t="shared" si="13"/>
        <v/>
      </c>
      <c r="U37" t="str">
        <f t="shared" si="14"/>
        <v/>
      </c>
      <c r="V37" t="str">
        <f t="shared" si="29"/>
        <v/>
      </c>
      <c r="W37" t="str">
        <f t="shared" si="15"/>
        <v/>
      </c>
      <c r="X37" t="str">
        <f t="shared" si="16"/>
        <v/>
      </c>
      <c r="Y37" t="str">
        <f t="shared" si="30"/>
        <v/>
      </c>
      <c r="Z37" t="str">
        <f t="shared" ref="Z37:Z52" si="31">IFERROR(VLOOKUP($B37,Results_2,AA$3+3,FALSE)+1,"")</f>
        <v/>
      </c>
      <c r="AA37" t="str">
        <f t="shared" ref="AA37:AA68" si="32">IFERROR(VLOOKUP($B37,Results_2,AA$3+4,FALSE),"")</f>
        <v/>
      </c>
      <c r="AB37" t="str">
        <f t="shared" si="22"/>
        <v/>
      </c>
      <c r="AC37" t="str">
        <f t="shared" ref="AC37:AC52" si="33">IFERROR(VLOOKUP($B37,Results_2,AD$3+3,FALSE)+1,"")</f>
        <v/>
      </c>
      <c r="AD37" t="str">
        <f t="shared" ref="AD37:AD68" si="34">IFERROR(VLOOKUP($B37,Results_2,AD$3+4,FALSE),"")</f>
        <v/>
      </c>
      <c r="AE37" t="str">
        <f t="shared" si="23"/>
        <v/>
      </c>
    </row>
    <row r="38" spans="1:31" x14ac:dyDescent="0.25">
      <c r="A38" t="str">
        <f t="shared" si="21"/>
        <v/>
      </c>
      <c r="B38" t="str">
        <f t="shared" si="0"/>
        <v/>
      </c>
      <c r="C38" t="str">
        <f t="shared" si="1"/>
        <v/>
      </c>
      <c r="D38" t="str">
        <f t="shared" si="2"/>
        <v/>
      </c>
      <c r="E38" t="str">
        <f t="shared" si="3"/>
        <v/>
      </c>
      <c r="F38" t="str">
        <f t="shared" si="4"/>
        <v/>
      </c>
      <c r="G38" t="str">
        <f t="shared" si="24"/>
        <v/>
      </c>
      <c r="H38" t="str">
        <f t="shared" si="5"/>
        <v/>
      </c>
      <c r="I38" t="str">
        <f t="shared" si="6"/>
        <v/>
      </c>
      <c r="J38" t="str">
        <f t="shared" si="25"/>
        <v/>
      </c>
      <c r="K38" t="str">
        <f t="shared" si="7"/>
        <v/>
      </c>
      <c r="L38" t="str">
        <f t="shared" si="8"/>
        <v/>
      </c>
      <c r="M38" t="str">
        <f t="shared" si="26"/>
        <v/>
      </c>
      <c r="N38" t="str">
        <f t="shared" si="9"/>
        <v/>
      </c>
      <c r="O38" t="str">
        <f t="shared" si="10"/>
        <v/>
      </c>
      <c r="P38" t="str">
        <f t="shared" si="27"/>
        <v/>
      </c>
      <c r="Q38" t="str">
        <f t="shared" si="11"/>
        <v/>
      </c>
      <c r="R38" t="str">
        <f t="shared" si="12"/>
        <v/>
      </c>
      <c r="S38" t="str">
        <f t="shared" si="28"/>
        <v/>
      </c>
      <c r="T38" t="str">
        <f t="shared" si="13"/>
        <v/>
      </c>
      <c r="U38" t="str">
        <f t="shared" si="14"/>
        <v/>
      </c>
      <c r="V38" t="str">
        <f t="shared" si="29"/>
        <v/>
      </c>
      <c r="W38" t="str">
        <f t="shared" si="15"/>
        <v/>
      </c>
      <c r="X38" t="str">
        <f t="shared" si="16"/>
        <v/>
      </c>
      <c r="Y38" t="str">
        <f t="shared" si="30"/>
        <v/>
      </c>
      <c r="Z38" t="str">
        <f t="shared" si="31"/>
        <v/>
      </c>
      <c r="AA38" t="str">
        <f t="shared" si="32"/>
        <v/>
      </c>
      <c r="AB38" t="str">
        <f t="shared" si="22"/>
        <v/>
      </c>
      <c r="AC38" t="str">
        <f t="shared" si="33"/>
        <v/>
      </c>
      <c r="AD38" t="str">
        <f t="shared" si="34"/>
        <v/>
      </c>
      <c r="AE38" t="str">
        <f t="shared" si="23"/>
        <v/>
      </c>
    </row>
    <row r="39" spans="1:31" x14ac:dyDescent="0.25">
      <c r="A39" t="str">
        <f t="shared" si="21"/>
        <v/>
      </c>
      <c r="B39" t="str">
        <f t="shared" si="0"/>
        <v/>
      </c>
      <c r="C39" t="str">
        <f t="shared" si="1"/>
        <v/>
      </c>
      <c r="D39" t="str">
        <f t="shared" si="2"/>
        <v/>
      </c>
      <c r="E39" t="str">
        <f t="shared" si="3"/>
        <v/>
      </c>
      <c r="F39" t="str">
        <f t="shared" si="4"/>
        <v/>
      </c>
      <c r="G39" t="str">
        <f t="shared" si="24"/>
        <v/>
      </c>
      <c r="H39" t="str">
        <f t="shared" si="5"/>
        <v/>
      </c>
      <c r="I39" t="str">
        <f t="shared" si="6"/>
        <v/>
      </c>
      <c r="J39" t="str">
        <f t="shared" si="25"/>
        <v/>
      </c>
      <c r="K39" t="str">
        <f t="shared" si="7"/>
        <v/>
      </c>
      <c r="L39" t="str">
        <f t="shared" si="8"/>
        <v/>
      </c>
      <c r="M39" t="str">
        <f t="shared" si="26"/>
        <v/>
      </c>
      <c r="N39" t="str">
        <f t="shared" si="9"/>
        <v/>
      </c>
      <c r="O39" t="str">
        <f t="shared" si="10"/>
        <v/>
      </c>
      <c r="P39" t="str">
        <f t="shared" si="27"/>
        <v/>
      </c>
      <c r="Q39" t="str">
        <f t="shared" si="11"/>
        <v/>
      </c>
      <c r="R39" t="str">
        <f t="shared" si="12"/>
        <v/>
      </c>
      <c r="S39" t="str">
        <f t="shared" si="28"/>
        <v/>
      </c>
      <c r="T39" t="str">
        <f t="shared" si="13"/>
        <v/>
      </c>
      <c r="U39" t="str">
        <f t="shared" si="14"/>
        <v/>
      </c>
      <c r="V39" t="str">
        <f t="shared" si="29"/>
        <v/>
      </c>
      <c r="W39" t="str">
        <f t="shared" si="15"/>
        <v/>
      </c>
      <c r="X39" t="str">
        <f t="shared" si="16"/>
        <v/>
      </c>
      <c r="Y39" t="str">
        <f t="shared" si="30"/>
        <v/>
      </c>
      <c r="Z39" t="str">
        <f t="shared" si="31"/>
        <v/>
      </c>
      <c r="AA39" t="str">
        <f t="shared" si="32"/>
        <v/>
      </c>
      <c r="AB39" t="str">
        <f t="shared" si="22"/>
        <v/>
      </c>
      <c r="AC39" t="str">
        <f t="shared" si="33"/>
        <v/>
      </c>
      <c r="AD39" t="str">
        <f t="shared" si="34"/>
        <v/>
      </c>
      <c r="AE39" t="str">
        <f t="shared" si="23"/>
        <v/>
      </c>
    </row>
    <row r="40" spans="1:31" x14ac:dyDescent="0.25">
      <c r="A40" t="str">
        <f t="shared" si="21"/>
        <v/>
      </c>
      <c r="B40" t="str">
        <f t="shared" si="0"/>
        <v/>
      </c>
      <c r="C40" t="str">
        <f t="shared" si="1"/>
        <v/>
      </c>
      <c r="D40" t="str">
        <f t="shared" si="2"/>
        <v/>
      </c>
      <c r="E40" t="str">
        <f t="shared" si="3"/>
        <v/>
      </c>
      <c r="F40" t="str">
        <f t="shared" si="4"/>
        <v/>
      </c>
      <c r="G40" t="str">
        <f t="shared" si="24"/>
        <v/>
      </c>
      <c r="H40" t="str">
        <f t="shared" si="5"/>
        <v/>
      </c>
      <c r="I40" t="str">
        <f t="shared" si="6"/>
        <v/>
      </c>
      <c r="J40" t="str">
        <f t="shared" si="25"/>
        <v/>
      </c>
      <c r="K40" t="str">
        <f t="shared" si="7"/>
        <v/>
      </c>
      <c r="L40" t="str">
        <f t="shared" si="8"/>
        <v/>
      </c>
      <c r="M40" t="str">
        <f t="shared" si="26"/>
        <v/>
      </c>
      <c r="N40" t="str">
        <f t="shared" si="9"/>
        <v/>
      </c>
      <c r="O40" t="str">
        <f t="shared" si="10"/>
        <v/>
      </c>
      <c r="P40" t="str">
        <f t="shared" si="27"/>
        <v/>
      </c>
      <c r="Q40" t="str">
        <f t="shared" si="11"/>
        <v/>
      </c>
      <c r="R40" t="str">
        <f t="shared" si="12"/>
        <v/>
      </c>
      <c r="S40" t="str">
        <f t="shared" si="28"/>
        <v/>
      </c>
      <c r="T40" t="str">
        <f t="shared" si="13"/>
        <v/>
      </c>
      <c r="U40" t="str">
        <f t="shared" si="14"/>
        <v/>
      </c>
      <c r="V40" t="str">
        <f t="shared" si="29"/>
        <v/>
      </c>
      <c r="W40" t="str">
        <f t="shared" si="15"/>
        <v/>
      </c>
      <c r="X40" t="str">
        <f t="shared" si="16"/>
        <v/>
      </c>
      <c r="Y40" t="str">
        <f t="shared" si="30"/>
        <v/>
      </c>
      <c r="Z40" t="str">
        <f t="shared" si="31"/>
        <v/>
      </c>
      <c r="AA40" t="str">
        <f t="shared" si="32"/>
        <v/>
      </c>
      <c r="AB40" t="str">
        <f t="shared" si="22"/>
        <v/>
      </c>
      <c r="AC40" t="str">
        <f t="shared" si="33"/>
        <v/>
      </c>
      <c r="AD40" t="str">
        <f t="shared" si="34"/>
        <v/>
      </c>
      <c r="AE40" t="str">
        <f t="shared" si="23"/>
        <v/>
      </c>
    </row>
    <row r="41" spans="1:31" x14ac:dyDescent="0.25">
      <c r="A41" t="str">
        <f t="shared" si="21"/>
        <v/>
      </c>
      <c r="B41" t="str">
        <f t="shared" si="0"/>
        <v/>
      </c>
      <c r="C41" t="str">
        <f t="shared" si="1"/>
        <v/>
      </c>
      <c r="D41" t="str">
        <f t="shared" si="2"/>
        <v/>
      </c>
      <c r="E41" t="str">
        <f t="shared" si="3"/>
        <v/>
      </c>
      <c r="F41" t="str">
        <f t="shared" si="4"/>
        <v/>
      </c>
      <c r="G41" t="str">
        <f t="shared" si="24"/>
        <v/>
      </c>
      <c r="H41" t="str">
        <f t="shared" si="5"/>
        <v/>
      </c>
      <c r="I41" t="str">
        <f t="shared" si="6"/>
        <v/>
      </c>
      <c r="J41" t="str">
        <f t="shared" si="25"/>
        <v/>
      </c>
      <c r="K41" t="str">
        <f t="shared" si="7"/>
        <v/>
      </c>
      <c r="L41" t="str">
        <f t="shared" si="8"/>
        <v/>
      </c>
      <c r="M41" t="str">
        <f t="shared" si="26"/>
        <v/>
      </c>
      <c r="N41" t="str">
        <f t="shared" si="9"/>
        <v/>
      </c>
      <c r="O41" t="str">
        <f t="shared" si="10"/>
        <v/>
      </c>
      <c r="P41" t="str">
        <f t="shared" si="27"/>
        <v/>
      </c>
      <c r="Q41" t="str">
        <f t="shared" si="11"/>
        <v/>
      </c>
      <c r="R41" t="str">
        <f t="shared" si="12"/>
        <v/>
      </c>
      <c r="S41" t="str">
        <f t="shared" si="28"/>
        <v/>
      </c>
      <c r="T41" t="str">
        <f t="shared" si="13"/>
        <v/>
      </c>
      <c r="U41" t="str">
        <f t="shared" si="14"/>
        <v/>
      </c>
      <c r="V41" t="str">
        <f t="shared" si="29"/>
        <v/>
      </c>
      <c r="W41" t="str">
        <f t="shared" si="15"/>
        <v/>
      </c>
      <c r="X41" t="str">
        <f t="shared" si="16"/>
        <v/>
      </c>
      <c r="Y41" t="str">
        <f t="shared" si="30"/>
        <v/>
      </c>
      <c r="Z41" t="str">
        <f t="shared" si="31"/>
        <v/>
      </c>
      <c r="AA41" t="str">
        <f t="shared" si="32"/>
        <v/>
      </c>
      <c r="AB41" t="str">
        <f t="shared" si="22"/>
        <v/>
      </c>
      <c r="AC41" t="str">
        <f t="shared" si="33"/>
        <v/>
      </c>
      <c r="AD41" t="str">
        <f t="shared" si="34"/>
        <v/>
      </c>
      <c r="AE41" t="str">
        <f t="shared" si="23"/>
        <v/>
      </c>
    </row>
    <row r="42" spans="1:31" x14ac:dyDescent="0.25">
      <c r="A42" t="str">
        <f t="shared" si="21"/>
        <v/>
      </c>
      <c r="B42" t="str">
        <f t="shared" si="0"/>
        <v/>
      </c>
      <c r="C42" t="str">
        <f t="shared" si="1"/>
        <v/>
      </c>
      <c r="D42" t="str">
        <f t="shared" si="2"/>
        <v/>
      </c>
      <c r="E42" t="str">
        <f t="shared" si="3"/>
        <v/>
      </c>
      <c r="F42" t="str">
        <f t="shared" si="4"/>
        <v/>
      </c>
      <c r="G42" t="str">
        <f t="shared" si="24"/>
        <v/>
      </c>
      <c r="H42" t="str">
        <f t="shared" si="5"/>
        <v/>
      </c>
      <c r="I42" t="str">
        <f t="shared" si="6"/>
        <v/>
      </c>
      <c r="J42" t="str">
        <f t="shared" si="25"/>
        <v/>
      </c>
      <c r="K42" t="str">
        <f t="shared" si="7"/>
        <v/>
      </c>
      <c r="L42" t="str">
        <f t="shared" si="8"/>
        <v/>
      </c>
      <c r="M42" t="str">
        <f t="shared" si="26"/>
        <v/>
      </c>
      <c r="N42" t="str">
        <f t="shared" si="9"/>
        <v/>
      </c>
      <c r="O42" t="str">
        <f t="shared" si="10"/>
        <v/>
      </c>
      <c r="P42" t="str">
        <f t="shared" si="27"/>
        <v/>
      </c>
      <c r="Q42" t="str">
        <f t="shared" si="11"/>
        <v/>
      </c>
      <c r="R42" t="str">
        <f t="shared" si="12"/>
        <v/>
      </c>
      <c r="S42" t="str">
        <f t="shared" si="28"/>
        <v/>
      </c>
      <c r="T42" t="str">
        <f t="shared" si="13"/>
        <v/>
      </c>
      <c r="U42" t="str">
        <f t="shared" si="14"/>
        <v/>
      </c>
      <c r="V42" t="str">
        <f t="shared" si="29"/>
        <v/>
      </c>
      <c r="W42" t="str">
        <f t="shared" si="15"/>
        <v/>
      </c>
      <c r="X42" t="str">
        <f t="shared" si="16"/>
        <v/>
      </c>
      <c r="Y42" t="str">
        <f t="shared" si="30"/>
        <v/>
      </c>
      <c r="Z42" t="str">
        <f t="shared" si="31"/>
        <v/>
      </c>
      <c r="AA42" t="str">
        <f t="shared" si="32"/>
        <v/>
      </c>
      <c r="AB42" t="str">
        <f t="shared" si="22"/>
        <v/>
      </c>
      <c r="AC42" t="str">
        <f t="shared" si="33"/>
        <v/>
      </c>
      <c r="AD42" t="str">
        <f t="shared" si="34"/>
        <v/>
      </c>
      <c r="AE42" t="str">
        <f t="shared" si="23"/>
        <v/>
      </c>
    </row>
    <row r="43" spans="1:31" x14ac:dyDescent="0.25">
      <c r="A43" t="str">
        <f t="shared" si="21"/>
        <v/>
      </c>
      <c r="B43" t="str">
        <f t="shared" si="0"/>
        <v/>
      </c>
      <c r="C43" t="str">
        <f t="shared" si="1"/>
        <v/>
      </c>
      <c r="D43" t="str">
        <f t="shared" si="2"/>
        <v/>
      </c>
      <c r="E43" t="str">
        <f t="shared" si="3"/>
        <v/>
      </c>
      <c r="F43" t="str">
        <f t="shared" si="4"/>
        <v/>
      </c>
      <c r="G43" t="str">
        <f t="shared" si="24"/>
        <v/>
      </c>
      <c r="H43" t="str">
        <f t="shared" si="5"/>
        <v/>
      </c>
      <c r="I43" t="str">
        <f t="shared" si="6"/>
        <v/>
      </c>
      <c r="J43" t="str">
        <f t="shared" si="25"/>
        <v/>
      </c>
      <c r="K43" t="str">
        <f t="shared" si="7"/>
        <v/>
      </c>
      <c r="L43" t="str">
        <f t="shared" si="8"/>
        <v/>
      </c>
      <c r="M43" t="str">
        <f t="shared" si="26"/>
        <v/>
      </c>
      <c r="N43" t="str">
        <f t="shared" si="9"/>
        <v/>
      </c>
      <c r="O43" t="str">
        <f t="shared" si="10"/>
        <v/>
      </c>
      <c r="P43" t="str">
        <f t="shared" si="27"/>
        <v/>
      </c>
      <c r="Q43" t="str">
        <f t="shared" si="11"/>
        <v/>
      </c>
      <c r="R43" t="str">
        <f t="shared" si="12"/>
        <v/>
      </c>
      <c r="S43" t="str">
        <f t="shared" si="28"/>
        <v/>
      </c>
      <c r="T43" t="str">
        <f t="shared" si="13"/>
        <v/>
      </c>
      <c r="U43" t="str">
        <f t="shared" si="14"/>
        <v/>
      </c>
      <c r="V43" t="str">
        <f t="shared" si="29"/>
        <v/>
      </c>
      <c r="W43" t="str">
        <f t="shared" si="15"/>
        <v/>
      </c>
      <c r="X43" t="str">
        <f t="shared" si="16"/>
        <v/>
      </c>
      <c r="Y43" t="str">
        <f t="shared" si="30"/>
        <v/>
      </c>
      <c r="Z43" t="str">
        <f t="shared" si="31"/>
        <v/>
      </c>
      <c r="AA43" t="str">
        <f t="shared" si="32"/>
        <v/>
      </c>
      <c r="AB43" t="str">
        <f t="shared" si="22"/>
        <v/>
      </c>
      <c r="AC43" t="str">
        <f t="shared" si="33"/>
        <v/>
      </c>
      <c r="AD43" t="str">
        <f t="shared" si="34"/>
        <v/>
      </c>
      <c r="AE43" t="str">
        <f t="shared" si="23"/>
        <v/>
      </c>
    </row>
    <row r="44" spans="1:31" x14ac:dyDescent="0.25">
      <c r="A44" t="str">
        <f t="shared" si="21"/>
        <v/>
      </c>
      <c r="B44" t="str">
        <f t="shared" si="0"/>
        <v/>
      </c>
      <c r="C44" t="str">
        <f t="shared" si="1"/>
        <v/>
      </c>
      <c r="D44" t="str">
        <f t="shared" si="2"/>
        <v/>
      </c>
      <c r="E44" t="str">
        <f t="shared" si="3"/>
        <v/>
      </c>
      <c r="F44" t="str">
        <f t="shared" si="4"/>
        <v/>
      </c>
      <c r="G44" t="str">
        <f t="shared" si="24"/>
        <v/>
      </c>
      <c r="H44" t="str">
        <f t="shared" si="5"/>
        <v/>
      </c>
      <c r="I44" t="str">
        <f t="shared" si="6"/>
        <v/>
      </c>
      <c r="J44" t="str">
        <f t="shared" si="25"/>
        <v/>
      </c>
      <c r="K44" t="str">
        <f t="shared" si="7"/>
        <v/>
      </c>
      <c r="L44" t="str">
        <f t="shared" si="8"/>
        <v/>
      </c>
      <c r="M44" t="str">
        <f t="shared" si="26"/>
        <v/>
      </c>
      <c r="N44" t="str">
        <f t="shared" si="9"/>
        <v/>
      </c>
      <c r="O44" t="str">
        <f t="shared" si="10"/>
        <v/>
      </c>
      <c r="P44" t="str">
        <f t="shared" si="27"/>
        <v/>
      </c>
      <c r="Q44" t="str">
        <f t="shared" si="11"/>
        <v/>
      </c>
      <c r="R44" t="str">
        <f t="shared" si="12"/>
        <v/>
      </c>
      <c r="S44" t="str">
        <f t="shared" si="28"/>
        <v/>
      </c>
      <c r="T44" t="str">
        <f t="shared" si="13"/>
        <v/>
      </c>
      <c r="U44" t="str">
        <f t="shared" si="14"/>
        <v/>
      </c>
      <c r="V44" t="str">
        <f t="shared" si="29"/>
        <v/>
      </c>
      <c r="W44" t="str">
        <f t="shared" si="15"/>
        <v/>
      </c>
      <c r="X44" t="str">
        <f t="shared" si="16"/>
        <v/>
      </c>
      <c r="Y44" t="str">
        <f t="shared" si="30"/>
        <v/>
      </c>
      <c r="Z44" t="str">
        <f t="shared" si="31"/>
        <v/>
      </c>
      <c r="AA44" t="str">
        <f t="shared" si="32"/>
        <v/>
      </c>
      <c r="AB44" t="str">
        <f t="shared" si="22"/>
        <v/>
      </c>
      <c r="AC44" t="str">
        <f t="shared" si="33"/>
        <v/>
      </c>
      <c r="AD44" t="str">
        <f t="shared" si="34"/>
        <v/>
      </c>
      <c r="AE44" t="str">
        <f t="shared" si="23"/>
        <v/>
      </c>
    </row>
    <row r="45" spans="1:31" x14ac:dyDescent="0.25">
      <c r="A45" t="str">
        <f t="shared" si="21"/>
        <v/>
      </c>
      <c r="B45" t="str">
        <f t="shared" si="0"/>
        <v/>
      </c>
      <c r="C45" t="str">
        <f t="shared" si="1"/>
        <v/>
      </c>
      <c r="D45" t="str">
        <f t="shared" si="2"/>
        <v/>
      </c>
      <c r="E45" t="str">
        <f t="shared" si="3"/>
        <v/>
      </c>
      <c r="F45" t="str">
        <f t="shared" si="4"/>
        <v/>
      </c>
      <c r="G45" t="str">
        <f t="shared" si="24"/>
        <v/>
      </c>
      <c r="H45" t="str">
        <f t="shared" si="5"/>
        <v/>
      </c>
      <c r="I45" t="str">
        <f t="shared" si="6"/>
        <v/>
      </c>
      <c r="J45" t="str">
        <f t="shared" si="25"/>
        <v/>
      </c>
      <c r="K45" t="str">
        <f t="shared" si="7"/>
        <v/>
      </c>
      <c r="L45" t="str">
        <f t="shared" si="8"/>
        <v/>
      </c>
      <c r="M45" t="str">
        <f t="shared" si="26"/>
        <v/>
      </c>
      <c r="N45" t="str">
        <f t="shared" si="9"/>
        <v/>
      </c>
      <c r="O45" t="str">
        <f t="shared" si="10"/>
        <v/>
      </c>
      <c r="P45" t="str">
        <f t="shared" si="27"/>
        <v/>
      </c>
      <c r="Q45" t="str">
        <f t="shared" si="11"/>
        <v/>
      </c>
      <c r="R45" t="str">
        <f t="shared" si="12"/>
        <v/>
      </c>
      <c r="S45" t="str">
        <f t="shared" si="28"/>
        <v/>
      </c>
      <c r="T45" t="str">
        <f t="shared" si="13"/>
        <v/>
      </c>
      <c r="U45" t="str">
        <f t="shared" si="14"/>
        <v/>
      </c>
      <c r="V45" t="str">
        <f t="shared" si="29"/>
        <v/>
      </c>
      <c r="W45" t="str">
        <f t="shared" si="15"/>
        <v/>
      </c>
      <c r="X45" t="str">
        <f t="shared" si="16"/>
        <v/>
      </c>
      <c r="Y45" t="str">
        <f t="shared" si="30"/>
        <v/>
      </c>
      <c r="Z45" t="str">
        <f t="shared" si="31"/>
        <v/>
      </c>
      <c r="AA45" t="str">
        <f t="shared" si="32"/>
        <v/>
      </c>
      <c r="AB45" t="str">
        <f t="shared" si="22"/>
        <v/>
      </c>
      <c r="AC45" t="str">
        <f t="shared" si="33"/>
        <v/>
      </c>
      <c r="AD45" t="str">
        <f t="shared" si="34"/>
        <v/>
      </c>
      <c r="AE45" t="str">
        <f t="shared" si="23"/>
        <v/>
      </c>
    </row>
    <row r="46" spans="1:31" x14ac:dyDescent="0.25">
      <c r="A46" t="str">
        <f t="shared" si="21"/>
        <v/>
      </c>
      <c r="B46" t="str">
        <f t="shared" si="0"/>
        <v/>
      </c>
      <c r="C46" t="str">
        <f t="shared" si="1"/>
        <v/>
      </c>
      <c r="D46" t="str">
        <f t="shared" si="2"/>
        <v/>
      </c>
      <c r="E46" t="str">
        <f t="shared" si="3"/>
        <v/>
      </c>
      <c r="F46" t="str">
        <f t="shared" si="4"/>
        <v/>
      </c>
      <c r="G46" t="str">
        <f t="shared" si="24"/>
        <v/>
      </c>
      <c r="H46" t="str">
        <f t="shared" si="5"/>
        <v/>
      </c>
      <c r="I46" t="str">
        <f t="shared" si="6"/>
        <v/>
      </c>
      <c r="J46" t="str">
        <f t="shared" si="25"/>
        <v/>
      </c>
      <c r="K46" t="str">
        <f t="shared" si="7"/>
        <v/>
      </c>
      <c r="L46" t="str">
        <f t="shared" si="8"/>
        <v/>
      </c>
      <c r="M46" t="str">
        <f t="shared" si="26"/>
        <v/>
      </c>
      <c r="N46" t="str">
        <f t="shared" si="9"/>
        <v/>
      </c>
      <c r="O46" t="str">
        <f t="shared" si="10"/>
        <v/>
      </c>
      <c r="P46" t="str">
        <f t="shared" si="27"/>
        <v/>
      </c>
      <c r="Q46" t="str">
        <f t="shared" si="11"/>
        <v/>
      </c>
      <c r="R46" t="str">
        <f t="shared" si="12"/>
        <v/>
      </c>
      <c r="S46" t="str">
        <f t="shared" si="28"/>
        <v/>
      </c>
      <c r="T46" t="str">
        <f t="shared" si="13"/>
        <v/>
      </c>
      <c r="U46" t="str">
        <f t="shared" si="14"/>
        <v/>
      </c>
      <c r="V46" t="str">
        <f t="shared" si="29"/>
        <v/>
      </c>
      <c r="W46" t="str">
        <f t="shared" si="15"/>
        <v/>
      </c>
      <c r="X46" t="str">
        <f t="shared" si="16"/>
        <v/>
      </c>
      <c r="Y46" t="str">
        <f t="shared" si="30"/>
        <v/>
      </c>
      <c r="Z46" t="str">
        <f t="shared" si="31"/>
        <v/>
      </c>
      <c r="AA46" t="str">
        <f t="shared" si="32"/>
        <v/>
      </c>
      <c r="AB46" t="str">
        <f t="shared" si="22"/>
        <v/>
      </c>
      <c r="AC46" t="str">
        <f t="shared" si="33"/>
        <v/>
      </c>
      <c r="AD46" t="str">
        <f t="shared" si="34"/>
        <v/>
      </c>
      <c r="AE46" t="str">
        <f t="shared" si="23"/>
        <v/>
      </c>
    </row>
    <row r="47" spans="1:31" x14ac:dyDescent="0.25">
      <c r="A47" t="str">
        <f t="shared" si="21"/>
        <v/>
      </c>
      <c r="B47" t="str">
        <f t="shared" si="0"/>
        <v/>
      </c>
      <c r="C47" t="str">
        <f t="shared" si="1"/>
        <v/>
      </c>
      <c r="D47" t="str">
        <f t="shared" si="2"/>
        <v/>
      </c>
      <c r="E47" t="str">
        <f t="shared" si="3"/>
        <v/>
      </c>
      <c r="F47" t="str">
        <f t="shared" si="4"/>
        <v/>
      </c>
      <c r="G47" t="str">
        <f t="shared" si="24"/>
        <v/>
      </c>
      <c r="H47" t="str">
        <f t="shared" si="5"/>
        <v/>
      </c>
      <c r="I47" t="str">
        <f t="shared" si="6"/>
        <v/>
      </c>
      <c r="J47" t="str">
        <f t="shared" si="25"/>
        <v/>
      </c>
      <c r="K47" t="str">
        <f t="shared" si="7"/>
        <v/>
      </c>
      <c r="L47" t="str">
        <f t="shared" si="8"/>
        <v/>
      </c>
      <c r="M47" t="str">
        <f t="shared" si="26"/>
        <v/>
      </c>
      <c r="N47" t="str">
        <f t="shared" si="9"/>
        <v/>
      </c>
      <c r="O47" t="str">
        <f t="shared" si="10"/>
        <v/>
      </c>
      <c r="P47" t="str">
        <f t="shared" si="27"/>
        <v/>
      </c>
      <c r="Q47" t="str">
        <f t="shared" si="11"/>
        <v/>
      </c>
      <c r="R47" t="str">
        <f t="shared" si="12"/>
        <v/>
      </c>
      <c r="S47" t="str">
        <f t="shared" si="28"/>
        <v/>
      </c>
      <c r="T47" t="str">
        <f t="shared" si="13"/>
        <v/>
      </c>
      <c r="U47" t="str">
        <f t="shared" si="14"/>
        <v/>
      </c>
      <c r="V47" t="str">
        <f t="shared" si="29"/>
        <v/>
      </c>
      <c r="W47" t="str">
        <f t="shared" si="15"/>
        <v/>
      </c>
      <c r="X47" t="str">
        <f t="shared" si="16"/>
        <v/>
      </c>
      <c r="Y47" t="str">
        <f t="shared" si="30"/>
        <v/>
      </c>
      <c r="Z47" t="str">
        <f t="shared" si="31"/>
        <v/>
      </c>
      <c r="AA47" t="str">
        <f t="shared" si="32"/>
        <v/>
      </c>
      <c r="AB47" t="str">
        <f t="shared" si="22"/>
        <v/>
      </c>
      <c r="AC47" t="str">
        <f t="shared" si="33"/>
        <v/>
      </c>
      <c r="AD47" t="str">
        <f t="shared" si="34"/>
        <v/>
      </c>
      <c r="AE47" t="str">
        <f t="shared" si="23"/>
        <v/>
      </c>
    </row>
    <row r="48" spans="1:31" x14ac:dyDescent="0.25">
      <c r="A48" t="str">
        <f t="shared" si="21"/>
        <v/>
      </c>
      <c r="B48" t="str">
        <f t="shared" si="0"/>
        <v/>
      </c>
      <c r="C48" t="str">
        <f t="shared" si="1"/>
        <v/>
      </c>
      <c r="D48" t="str">
        <f t="shared" si="2"/>
        <v/>
      </c>
      <c r="E48" t="str">
        <f t="shared" si="3"/>
        <v/>
      </c>
      <c r="F48" t="str">
        <f t="shared" si="4"/>
        <v/>
      </c>
      <c r="G48" t="str">
        <f t="shared" si="24"/>
        <v/>
      </c>
      <c r="H48" t="str">
        <f t="shared" si="5"/>
        <v/>
      </c>
      <c r="I48" t="str">
        <f t="shared" si="6"/>
        <v/>
      </c>
      <c r="J48" t="str">
        <f t="shared" si="25"/>
        <v/>
      </c>
      <c r="K48" t="str">
        <f t="shared" si="7"/>
        <v/>
      </c>
      <c r="L48" t="str">
        <f t="shared" si="8"/>
        <v/>
      </c>
      <c r="M48" t="str">
        <f t="shared" si="26"/>
        <v/>
      </c>
      <c r="N48" t="str">
        <f t="shared" si="9"/>
        <v/>
      </c>
      <c r="O48" t="str">
        <f t="shared" si="10"/>
        <v/>
      </c>
      <c r="P48" t="str">
        <f t="shared" si="27"/>
        <v/>
      </c>
      <c r="Q48" t="str">
        <f t="shared" si="11"/>
        <v/>
      </c>
      <c r="R48" t="str">
        <f t="shared" si="12"/>
        <v/>
      </c>
      <c r="S48" t="str">
        <f t="shared" si="28"/>
        <v/>
      </c>
      <c r="T48" t="str">
        <f t="shared" si="13"/>
        <v/>
      </c>
      <c r="U48" t="str">
        <f t="shared" si="14"/>
        <v/>
      </c>
      <c r="V48" t="str">
        <f t="shared" si="29"/>
        <v/>
      </c>
      <c r="W48" t="str">
        <f t="shared" si="15"/>
        <v/>
      </c>
      <c r="X48" t="str">
        <f t="shared" si="16"/>
        <v/>
      </c>
      <c r="Y48" t="str">
        <f t="shared" si="30"/>
        <v/>
      </c>
      <c r="Z48" t="str">
        <f t="shared" si="31"/>
        <v/>
      </c>
      <c r="AA48" t="str">
        <f t="shared" si="32"/>
        <v/>
      </c>
      <c r="AB48" t="str">
        <f t="shared" si="22"/>
        <v/>
      </c>
      <c r="AC48" t="str">
        <f t="shared" si="33"/>
        <v/>
      </c>
      <c r="AD48" t="str">
        <f t="shared" si="34"/>
        <v/>
      </c>
      <c r="AE48" t="str">
        <f t="shared" si="23"/>
        <v/>
      </c>
    </row>
    <row r="49" spans="1:31" x14ac:dyDescent="0.25">
      <c r="A49" t="str">
        <f t="shared" si="21"/>
        <v/>
      </c>
      <c r="B49" t="str">
        <f t="shared" si="0"/>
        <v/>
      </c>
      <c r="C49" t="str">
        <f t="shared" si="1"/>
        <v/>
      </c>
      <c r="D49" t="str">
        <f t="shared" si="2"/>
        <v/>
      </c>
      <c r="E49" t="str">
        <f t="shared" si="3"/>
        <v/>
      </c>
      <c r="F49" t="str">
        <f t="shared" si="4"/>
        <v/>
      </c>
      <c r="G49" t="str">
        <f t="shared" si="24"/>
        <v/>
      </c>
      <c r="H49" t="str">
        <f t="shared" si="5"/>
        <v/>
      </c>
      <c r="I49" t="str">
        <f t="shared" si="6"/>
        <v/>
      </c>
      <c r="J49" t="str">
        <f t="shared" si="25"/>
        <v/>
      </c>
      <c r="K49" t="str">
        <f t="shared" si="7"/>
        <v/>
      </c>
      <c r="L49" t="str">
        <f t="shared" si="8"/>
        <v/>
      </c>
      <c r="M49" t="str">
        <f t="shared" si="26"/>
        <v/>
      </c>
      <c r="N49" t="str">
        <f t="shared" si="9"/>
        <v/>
      </c>
      <c r="O49" t="str">
        <f t="shared" si="10"/>
        <v/>
      </c>
      <c r="P49" t="str">
        <f t="shared" si="27"/>
        <v/>
      </c>
      <c r="Q49" t="str">
        <f t="shared" si="11"/>
        <v/>
      </c>
      <c r="R49" t="str">
        <f t="shared" si="12"/>
        <v/>
      </c>
      <c r="S49" t="str">
        <f t="shared" si="28"/>
        <v/>
      </c>
      <c r="T49" t="str">
        <f t="shared" si="13"/>
        <v/>
      </c>
      <c r="U49" t="str">
        <f t="shared" si="14"/>
        <v/>
      </c>
      <c r="V49" t="str">
        <f t="shared" si="29"/>
        <v/>
      </c>
      <c r="W49" t="str">
        <f t="shared" si="15"/>
        <v/>
      </c>
      <c r="X49" t="str">
        <f t="shared" si="16"/>
        <v/>
      </c>
      <c r="Y49" t="str">
        <f t="shared" si="30"/>
        <v/>
      </c>
      <c r="Z49" t="str">
        <f t="shared" si="31"/>
        <v/>
      </c>
      <c r="AA49" t="str">
        <f t="shared" si="32"/>
        <v/>
      </c>
      <c r="AB49" t="str">
        <f t="shared" si="22"/>
        <v/>
      </c>
      <c r="AC49" t="str">
        <f t="shared" si="33"/>
        <v/>
      </c>
      <c r="AD49" t="str">
        <f t="shared" si="34"/>
        <v/>
      </c>
      <c r="AE49" t="str">
        <f t="shared" si="23"/>
        <v/>
      </c>
    </row>
    <row r="50" spans="1:31" x14ac:dyDescent="0.25">
      <c r="A50" t="str">
        <f t="shared" si="21"/>
        <v/>
      </c>
      <c r="B50" t="str">
        <f t="shared" si="0"/>
        <v/>
      </c>
      <c r="C50" t="str">
        <f t="shared" si="1"/>
        <v/>
      </c>
      <c r="D50" t="str">
        <f t="shared" si="2"/>
        <v/>
      </c>
      <c r="E50" t="str">
        <f t="shared" si="3"/>
        <v/>
      </c>
      <c r="F50" t="str">
        <f t="shared" si="4"/>
        <v/>
      </c>
      <c r="G50" t="str">
        <f t="shared" si="24"/>
        <v/>
      </c>
      <c r="H50" t="str">
        <f t="shared" si="5"/>
        <v/>
      </c>
      <c r="I50" t="str">
        <f t="shared" si="6"/>
        <v/>
      </c>
      <c r="J50" t="str">
        <f t="shared" si="25"/>
        <v/>
      </c>
      <c r="K50" t="str">
        <f t="shared" si="7"/>
        <v/>
      </c>
      <c r="L50" t="str">
        <f t="shared" si="8"/>
        <v/>
      </c>
      <c r="M50" t="str">
        <f t="shared" si="26"/>
        <v/>
      </c>
      <c r="N50" t="str">
        <f t="shared" si="9"/>
        <v/>
      </c>
      <c r="O50" t="str">
        <f t="shared" si="10"/>
        <v/>
      </c>
      <c r="P50" t="str">
        <f t="shared" si="27"/>
        <v/>
      </c>
      <c r="Q50" t="str">
        <f t="shared" si="11"/>
        <v/>
      </c>
      <c r="R50" t="str">
        <f t="shared" si="12"/>
        <v/>
      </c>
      <c r="S50" t="str">
        <f t="shared" si="28"/>
        <v/>
      </c>
      <c r="T50" t="str">
        <f t="shared" si="13"/>
        <v/>
      </c>
      <c r="U50" t="str">
        <f t="shared" si="14"/>
        <v/>
      </c>
      <c r="V50" t="str">
        <f t="shared" si="29"/>
        <v/>
      </c>
      <c r="W50" t="str">
        <f t="shared" si="15"/>
        <v/>
      </c>
      <c r="X50" t="str">
        <f t="shared" si="16"/>
        <v/>
      </c>
      <c r="Y50" t="str">
        <f t="shared" si="30"/>
        <v/>
      </c>
      <c r="Z50" t="str">
        <f t="shared" si="31"/>
        <v/>
      </c>
      <c r="AA50" t="str">
        <f t="shared" si="32"/>
        <v/>
      </c>
      <c r="AB50" t="str">
        <f t="shared" si="22"/>
        <v/>
      </c>
      <c r="AC50" t="str">
        <f t="shared" si="33"/>
        <v/>
      </c>
      <c r="AD50" t="str">
        <f t="shared" si="34"/>
        <v/>
      </c>
      <c r="AE50" t="str">
        <f t="shared" si="23"/>
        <v/>
      </c>
    </row>
    <row r="51" spans="1:31" x14ac:dyDescent="0.25">
      <c r="A51" t="str">
        <f t="shared" si="21"/>
        <v/>
      </c>
      <c r="B51" t="str">
        <f t="shared" si="0"/>
        <v/>
      </c>
      <c r="C51" t="str">
        <f t="shared" si="1"/>
        <v/>
      </c>
      <c r="D51" t="str">
        <f t="shared" si="2"/>
        <v/>
      </c>
      <c r="E51" t="str">
        <f t="shared" si="3"/>
        <v/>
      </c>
      <c r="F51" t="str">
        <f t="shared" si="4"/>
        <v/>
      </c>
      <c r="G51" t="str">
        <f t="shared" si="24"/>
        <v/>
      </c>
      <c r="H51" t="str">
        <f t="shared" si="5"/>
        <v/>
      </c>
      <c r="I51" t="str">
        <f t="shared" si="6"/>
        <v/>
      </c>
      <c r="J51" t="str">
        <f t="shared" si="25"/>
        <v/>
      </c>
      <c r="K51" t="str">
        <f t="shared" si="7"/>
        <v/>
      </c>
      <c r="L51" t="str">
        <f t="shared" si="8"/>
        <v/>
      </c>
      <c r="M51" t="str">
        <f t="shared" si="26"/>
        <v/>
      </c>
      <c r="N51" t="str">
        <f t="shared" si="9"/>
        <v/>
      </c>
      <c r="O51" t="str">
        <f t="shared" si="10"/>
        <v/>
      </c>
      <c r="P51" t="str">
        <f t="shared" si="27"/>
        <v/>
      </c>
      <c r="Q51" t="str">
        <f t="shared" si="11"/>
        <v/>
      </c>
      <c r="R51" t="str">
        <f t="shared" si="12"/>
        <v/>
      </c>
      <c r="S51" t="str">
        <f t="shared" si="28"/>
        <v/>
      </c>
      <c r="T51" t="str">
        <f t="shared" si="13"/>
        <v/>
      </c>
      <c r="U51" t="str">
        <f t="shared" si="14"/>
        <v/>
      </c>
      <c r="V51" t="str">
        <f t="shared" si="29"/>
        <v/>
      </c>
      <c r="W51" t="str">
        <f t="shared" si="15"/>
        <v/>
      </c>
      <c r="X51" t="str">
        <f t="shared" si="16"/>
        <v/>
      </c>
      <c r="Y51" t="str">
        <f t="shared" si="30"/>
        <v/>
      </c>
      <c r="Z51" t="str">
        <f t="shared" si="31"/>
        <v/>
      </c>
      <c r="AA51" t="str">
        <f t="shared" si="32"/>
        <v/>
      </c>
      <c r="AB51" t="str">
        <f t="shared" si="22"/>
        <v/>
      </c>
      <c r="AC51" t="str">
        <f t="shared" si="33"/>
        <v/>
      </c>
      <c r="AD51" t="str">
        <f t="shared" si="34"/>
        <v/>
      </c>
      <c r="AE51" t="str">
        <f t="shared" si="23"/>
        <v/>
      </c>
    </row>
    <row r="52" spans="1:31" x14ac:dyDescent="0.25">
      <c r="A52" t="str">
        <f t="shared" si="21"/>
        <v/>
      </c>
      <c r="B52" t="str">
        <f t="shared" si="0"/>
        <v/>
      </c>
      <c r="C52" t="str">
        <f t="shared" si="1"/>
        <v/>
      </c>
      <c r="D52" t="str">
        <f t="shared" si="2"/>
        <v/>
      </c>
      <c r="E52" t="str">
        <f t="shared" si="3"/>
        <v/>
      </c>
      <c r="F52" t="str">
        <f t="shared" si="4"/>
        <v/>
      </c>
      <c r="G52" t="str">
        <f t="shared" si="24"/>
        <v/>
      </c>
      <c r="H52" t="str">
        <f t="shared" si="5"/>
        <v/>
      </c>
      <c r="I52" t="str">
        <f t="shared" si="6"/>
        <v/>
      </c>
      <c r="J52" t="str">
        <f t="shared" si="25"/>
        <v/>
      </c>
      <c r="K52" t="str">
        <f t="shared" si="7"/>
        <v/>
      </c>
      <c r="L52" t="str">
        <f t="shared" si="8"/>
        <v/>
      </c>
      <c r="M52" t="str">
        <f t="shared" si="26"/>
        <v/>
      </c>
      <c r="N52" t="str">
        <f t="shared" si="9"/>
        <v/>
      </c>
      <c r="O52" t="str">
        <f t="shared" si="10"/>
        <v/>
      </c>
      <c r="P52" t="str">
        <f t="shared" si="27"/>
        <v/>
      </c>
      <c r="Q52" t="str">
        <f t="shared" si="11"/>
        <v/>
      </c>
      <c r="R52" t="str">
        <f t="shared" si="12"/>
        <v/>
      </c>
      <c r="S52" t="str">
        <f t="shared" si="28"/>
        <v/>
      </c>
      <c r="T52" t="str">
        <f t="shared" si="13"/>
        <v/>
      </c>
      <c r="U52" t="str">
        <f t="shared" si="14"/>
        <v/>
      </c>
      <c r="V52" t="str">
        <f t="shared" si="29"/>
        <v/>
      </c>
      <c r="W52" t="str">
        <f t="shared" si="15"/>
        <v/>
      </c>
      <c r="X52" t="str">
        <f t="shared" si="16"/>
        <v/>
      </c>
      <c r="Y52" t="str">
        <f t="shared" si="30"/>
        <v/>
      </c>
      <c r="Z52" t="str">
        <f t="shared" si="31"/>
        <v/>
      </c>
      <c r="AA52" t="str">
        <f t="shared" si="32"/>
        <v/>
      </c>
      <c r="AB52" t="str">
        <f t="shared" si="22"/>
        <v/>
      </c>
      <c r="AC52" t="str">
        <f t="shared" si="33"/>
        <v/>
      </c>
      <c r="AD52" t="str">
        <f t="shared" si="34"/>
        <v/>
      </c>
      <c r="AE52" t="str">
        <f t="shared" si="23"/>
        <v/>
      </c>
    </row>
    <row r="53" spans="1:31" x14ac:dyDescent="0.25">
      <c r="A53" s="79" t="str">
        <f t="shared" si="21"/>
        <v/>
      </c>
      <c r="B53" s="79" t="str">
        <f t="shared" ref="B53:B68" si="35">IFERROR(INDEX(Rep_Samples,A53),"")</f>
        <v/>
      </c>
      <c r="C53" s="79" t="str">
        <f t="shared" ref="C53:C68" si="36">IFERROR(VLOOKUP($B53,Results_2,D$3+3,FALSE)+1,"")</f>
        <v/>
      </c>
      <c r="D53" s="79" t="str">
        <f t="shared" si="2"/>
        <v/>
      </c>
      <c r="E53" s="79" t="str">
        <f t="shared" ref="E53:E68" si="37">IFERROR(VLOOKUP($B53,Results_2,F$3+3,FALSE)+1,"")</f>
        <v/>
      </c>
      <c r="F53" s="79" t="str">
        <f t="shared" si="4"/>
        <v/>
      </c>
      <c r="G53" s="79" t="str">
        <f t="shared" ref="G53:G68" si="38">IFERROR(($C53^$D53)/(E53^F53),"")</f>
        <v/>
      </c>
      <c r="H53" s="79" t="str">
        <f t="shared" ref="H53:H68" si="39">IFERROR(VLOOKUP($B53,Results_2,I$3+3,FALSE)+1,"")</f>
        <v/>
      </c>
      <c r="I53" s="79" t="str">
        <f t="shared" si="6"/>
        <v/>
      </c>
      <c r="J53" s="79" t="str">
        <f t="shared" ref="J53:J68" si="40">IFERROR(($C53^$D53)/(H53^I53),"")</f>
        <v/>
      </c>
      <c r="K53" s="79" t="str">
        <f t="shared" ref="K53:K68" si="41">IFERROR(VLOOKUP($B53,Results_2,L$3+3,FALSE)+1,"")</f>
        <v/>
      </c>
      <c r="L53" s="79" t="str">
        <f t="shared" si="8"/>
        <v/>
      </c>
      <c r="M53" s="79" t="str">
        <f t="shared" ref="M53:M68" si="42">IFERROR(($C53^$D53)/(K53^L53),"")</f>
        <v/>
      </c>
      <c r="N53" s="79" t="str">
        <f t="shared" ref="N53:N68" si="43">IFERROR(VLOOKUP($B53,Results_2,O$3+3,FALSE)+1,"")</f>
        <v/>
      </c>
      <c r="O53" s="79" t="str">
        <f t="shared" si="10"/>
        <v/>
      </c>
      <c r="P53" s="79" t="str">
        <f t="shared" ref="P53:P68" si="44">IFERROR(($C53^$D53)/(N53^O53),"")</f>
        <v/>
      </c>
      <c r="Q53" s="79" t="str">
        <f t="shared" ref="Q53:Q68" si="45">IFERROR(VLOOKUP($B53,Results_2,R$3+3,FALSE)+1,"")</f>
        <v/>
      </c>
      <c r="R53" s="79" t="str">
        <f t="shared" si="12"/>
        <v/>
      </c>
      <c r="S53" s="79" t="str">
        <f t="shared" ref="S53:S68" si="46">IFERROR(($C53^$D53)/(Q53^R53),"")</f>
        <v/>
      </c>
      <c r="T53" s="79" t="str">
        <f t="shared" ref="T53:T68" si="47">IFERROR(VLOOKUP($B53,Results_2,U$3+3,FALSE)+1,"")</f>
        <v/>
      </c>
      <c r="U53" s="79" t="str">
        <f t="shared" si="14"/>
        <v/>
      </c>
      <c r="V53" s="79" t="str">
        <f t="shared" ref="V53:V68" si="48">IFERROR(($C53^$D53)/(T53^U53),"")</f>
        <v/>
      </c>
      <c r="W53" s="79" t="str">
        <f t="shared" ref="W53:W68" si="49">IFERROR(VLOOKUP($B53,Results_2,X$3+3,FALSE)+1,"")</f>
        <v/>
      </c>
      <c r="X53" s="79" t="str">
        <f t="shared" si="16"/>
        <v/>
      </c>
      <c r="Y53" s="79" t="str">
        <f t="shared" ref="Y53:Y68" si="50">IFERROR(($C53^$D53)/(W53^X53),"")</f>
        <v/>
      </c>
      <c r="Z53" s="79" t="str">
        <f t="shared" ref="Z53:Z68" si="51">IFERROR(VLOOKUP($B53,Results_2,AA$3+3,FALSE)+1,"")</f>
        <v/>
      </c>
      <c r="AA53" s="79" t="str">
        <f t="shared" si="32"/>
        <v/>
      </c>
      <c r="AB53" s="79" t="str">
        <f t="shared" ref="AB53:AB68" si="52">IFERROR(($C53^$D53)/(Z53^AA53),"")</f>
        <v/>
      </c>
      <c r="AC53" s="79" t="str">
        <f t="shared" ref="AC53:AC68" si="53">IFERROR(VLOOKUP($B53,Results_2,AD$3+3,FALSE)+1,"")</f>
        <v/>
      </c>
      <c r="AD53" s="79" t="str">
        <f t="shared" si="34"/>
        <v/>
      </c>
      <c r="AE53" s="79" t="str">
        <f t="shared" ref="AE53:AE68" si="54">IFERROR(($C53^$D53)/(AC53^AD53),"")</f>
        <v/>
      </c>
    </row>
    <row r="54" spans="1:31" x14ac:dyDescent="0.25">
      <c r="A54" s="79" t="str">
        <f t="shared" si="21"/>
        <v/>
      </c>
      <c r="B54" s="79" t="str">
        <f t="shared" si="35"/>
        <v/>
      </c>
      <c r="C54" s="79" t="str">
        <f t="shared" si="36"/>
        <v/>
      </c>
      <c r="D54" s="79" t="str">
        <f t="shared" si="2"/>
        <v/>
      </c>
      <c r="E54" s="79" t="str">
        <f t="shared" si="37"/>
        <v/>
      </c>
      <c r="F54" s="79" t="str">
        <f t="shared" si="4"/>
        <v/>
      </c>
      <c r="G54" s="79" t="str">
        <f t="shared" si="38"/>
        <v/>
      </c>
      <c r="H54" s="79" t="str">
        <f t="shared" si="39"/>
        <v/>
      </c>
      <c r="I54" s="79" t="str">
        <f t="shared" si="6"/>
        <v/>
      </c>
      <c r="J54" s="79" t="str">
        <f t="shared" si="40"/>
        <v/>
      </c>
      <c r="K54" s="79" t="str">
        <f t="shared" si="41"/>
        <v/>
      </c>
      <c r="L54" s="79" t="str">
        <f t="shared" si="8"/>
        <v/>
      </c>
      <c r="M54" s="79" t="str">
        <f t="shared" si="42"/>
        <v/>
      </c>
      <c r="N54" s="79" t="str">
        <f t="shared" si="43"/>
        <v/>
      </c>
      <c r="O54" s="79" t="str">
        <f t="shared" si="10"/>
        <v/>
      </c>
      <c r="P54" s="79" t="str">
        <f t="shared" si="44"/>
        <v/>
      </c>
      <c r="Q54" s="79" t="str">
        <f t="shared" si="45"/>
        <v/>
      </c>
      <c r="R54" s="79" t="str">
        <f t="shared" si="12"/>
        <v/>
      </c>
      <c r="S54" s="79" t="str">
        <f t="shared" si="46"/>
        <v/>
      </c>
      <c r="T54" s="79" t="str">
        <f t="shared" si="47"/>
        <v/>
      </c>
      <c r="U54" s="79" t="str">
        <f t="shared" si="14"/>
        <v/>
      </c>
      <c r="V54" s="79" t="str">
        <f t="shared" si="48"/>
        <v/>
      </c>
      <c r="W54" s="79" t="str">
        <f t="shared" si="49"/>
        <v/>
      </c>
      <c r="X54" s="79" t="str">
        <f t="shared" si="16"/>
        <v/>
      </c>
      <c r="Y54" s="79" t="str">
        <f t="shared" si="50"/>
        <v/>
      </c>
      <c r="Z54" s="79" t="str">
        <f t="shared" si="51"/>
        <v/>
      </c>
      <c r="AA54" s="79" t="str">
        <f t="shared" si="32"/>
        <v/>
      </c>
      <c r="AB54" s="79" t="str">
        <f t="shared" si="52"/>
        <v/>
      </c>
      <c r="AC54" s="79" t="str">
        <f t="shared" si="53"/>
        <v/>
      </c>
      <c r="AD54" s="79" t="str">
        <f t="shared" si="34"/>
        <v/>
      </c>
      <c r="AE54" s="79" t="str">
        <f t="shared" si="54"/>
        <v/>
      </c>
    </row>
    <row r="55" spans="1:31" x14ac:dyDescent="0.25">
      <c r="A55" s="79" t="str">
        <f t="shared" si="21"/>
        <v/>
      </c>
      <c r="B55" s="79" t="str">
        <f t="shared" si="35"/>
        <v/>
      </c>
      <c r="C55" s="79" t="str">
        <f t="shared" si="36"/>
        <v/>
      </c>
      <c r="D55" s="79" t="str">
        <f t="shared" si="2"/>
        <v/>
      </c>
      <c r="E55" s="79" t="str">
        <f t="shared" si="37"/>
        <v/>
      </c>
      <c r="F55" s="79" t="str">
        <f t="shared" si="4"/>
        <v/>
      </c>
      <c r="G55" s="79" t="str">
        <f t="shared" si="38"/>
        <v/>
      </c>
      <c r="H55" s="79" t="str">
        <f t="shared" si="39"/>
        <v/>
      </c>
      <c r="I55" s="79" t="str">
        <f t="shared" si="6"/>
        <v/>
      </c>
      <c r="J55" s="79" t="str">
        <f t="shared" si="40"/>
        <v/>
      </c>
      <c r="K55" s="79" t="str">
        <f t="shared" si="41"/>
        <v/>
      </c>
      <c r="L55" s="79" t="str">
        <f t="shared" si="8"/>
        <v/>
      </c>
      <c r="M55" s="79" t="str">
        <f t="shared" si="42"/>
        <v/>
      </c>
      <c r="N55" s="79" t="str">
        <f t="shared" si="43"/>
        <v/>
      </c>
      <c r="O55" s="79" t="str">
        <f t="shared" si="10"/>
        <v/>
      </c>
      <c r="P55" s="79" t="str">
        <f t="shared" si="44"/>
        <v/>
      </c>
      <c r="Q55" s="79" t="str">
        <f t="shared" si="45"/>
        <v/>
      </c>
      <c r="R55" s="79" t="str">
        <f t="shared" si="12"/>
        <v/>
      </c>
      <c r="S55" s="79" t="str">
        <f t="shared" si="46"/>
        <v/>
      </c>
      <c r="T55" s="79" t="str">
        <f t="shared" si="47"/>
        <v/>
      </c>
      <c r="U55" s="79" t="str">
        <f t="shared" si="14"/>
        <v/>
      </c>
      <c r="V55" s="79" t="str">
        <f t="shared" si="48"/>
        <v/>
      </c>
      <c r="W55" s="79" t="str">
        <f t="shared" si="49"/>
        <v/>
      </c>
      <c r="X55" s="79" t="str">
        <f t="shared" si="16"/>
        <v/>
      </c>
      <c r="Y55" s="79" t="str">
        <f t="shared" si="50"/>
        <v/>
      </c>
      <c r="Z55" s="79" t="str">
        <f t="shared" si="51"/>
        <v/>
      </c>
      <c r="AA55" s="79" t="str">
        <f t="shared" si="32"/>
        <v/>
      </c>
      <c r="AB55" s="79" t="str">
        <f t="shared" si="52"/>
        <v/>
      </c>
      <c r="AC55" s="79" t="str">
        <f t="shared" si="53"/>
        <v/>
      </c>
      <c r="AD55" s="79" t="str">
        <f t="shared" si="34"/>
        <v/>
      </c>
      <c r="AE55" s="79" t="str">
        <f t="shared" si="54"/>
        <v/>
      </c>
    </row>
    <row r="56" spans="1:31" x14ac:dyDescent="0.25">
      <c r="A56" s="79" t="str">
        <f t="shared" si="21"/>
        <v/>
      </c>
      <c r="B56" s="79" t="str">
        <f t="shared" si="35"/>
        <v/>
      </c>
      <c r="C56" s="79" t="str">
        <f t="shared" si="36"/>
        <v/>
      </c>
      <c r="D56" s="79" t="str">
        <f t="shared" si="2"/>
        <v/>
      </c>
      <c r="E56" s="79" t="str">
        <f t="shared" si="37"/>
        <v/>
      </c>
      <c r="F56" s="79" t="str">
        <f t="shared" si="4"/>
        <v/>
      </c>
      <c r="G56" s="79" t="str">
        <f t="shared" si="38"/>
        <v/>
      </c>
      <c r="H56" s="79" t="str">
        <f t="shared" si="39"/>
        <v/>
      </c>
      <c r="I56" s="79" t="str">
        <f t="shared" si="6"/>
        <v/>
      </c>
      <c r="J56" s="79" t="str">
        <f t="shared" si="40"/>
        <v/>
      </c>
      <c r="K56" s="79" t="str">
        <f t="shared" si="41"/>
        <v/>
      </c>
      <c r="L56" s="79" t="str">
        <f t="shared" si="8"/>
        <v/>
      </c>
      <c r="M56" s="79" t="str">
        <f t="shared" si="42"/>
        <v/>
      </c>
      <c r="N56" s="79" t="str">
        <f t="shared" si="43"/>
        <v/>
      </c>
      <c r="O56" s="79" t="str">
        <f t="shared" si="10"/>
        <v/>
      </c>
      <c r="P56" s="79" t="str">
        <f t="shared" si="44"/>
        <v/>
      </c>
      <c r="Q56" s="79" t="str">
        <f t="shared" si="45"/>
        <v/>
      </c>
      <c r="R56" s="79" t="str">
        <f t="shared" si="12"/>
        <v/>
      </c>
      <c r="S56" s="79" t="str">
        <f t="shared" si="46"/>
        <v/>
      </c>
      <c r="T56" s="79" t="str">
        <f t="shared" si="47"/>
        <v/>
      </c>
      <c r="U56" s="79" t="str">
        <f t="shared" si="14"/>
        <v/>
      </c>
      <c r="V56" s="79" t="str">
        <f t="shared" si="48"/>
        <v/>
      </c>
      <c r="W56" s="79" t="str">
        <f t="shared" si="49"/>
        <v/>
      </c>
      <c r="X56" s="79" t="str">
        <f t="shared" si="16"/>
        <v/>
      </c>
      <c r="Y56" s="79" t="str">
        <f t="shared" si="50"/>
        <v/>
      </c>
      <c r="Z56" s="79" t="str">
        <f t="shared" si="51"/>
        <v/>
      </c>
      <c r="AA56" s="79" t="str">
        <f t="shared" si="32"/>
        <v/>
      </c>
      <c r="AB56" s="79" t="str">
        <f t="shared" si="52"/>
        <v/>
      </c>
      <c r="AC56" s="79" t="str">
        <f t="shared" si="53"/>
        <v/>
      </c>
      <c r="AD56" s="79" t="str">
        <f t="shared" si="34"/>
        <v/>
      </c>
      <c r="AE56" s="79" t="str">
        <f t="shared" si="54"/>
        <v/>
      </c>
    </row>
    <row r="57" spans="1:31" x14ac:dyDescent="0.25">
      <c r="A57" s="79" t="str">
        <f t="shared" si="21"/>
        <v/>
      </c>
      <c r="B57" s="79" t="str">
        <f t="shared" si="35"/>
        <v/>
      </c>
      <c r="C57" s="79" t="str">
        <f t="shared" si="36"/>
        <v/>
      </c>
      <c r="D57" s="79" t="str">
        <f t="shared" si="2"/>
        <v/>
      </c>
      <c r="E57" s="79" t="str">
        <f t="shared" si="37"/>
        <v/>
      </c>
      <c r="F57" s="79" t="str">
        <f t="shared" si="4"/>
        <v/>
      </c>
      <c r="G57" s="79" t="str">
        <f t="shared" si="38"/>
        <v/>
      </c>
      <c r="H57" s="79" t="str">
        <f t="shared" si="39"/>
        <v/>
      </c>
      <c r="I57" s="79" t="str">
        <f t="shared" si="6"/>
        <v/>
      </c>
      <c r="J57" s="79" t="str">
        <f t="shared" si="40"/>
        <v/>
      </c>
      <c r="K57" s="79" t="str">
        <f t="shared" si="41"/>
        <v/>
      </c>
      <c r="L57" s="79" t="str">
        <f t="shared" si="8"/>
        <v/>
      </c>
      <c r="M57" s="79" t="str">
        <f t="shared" si="42"/>
        <v/>
      </c>
      <c r="N57" s="79" t="str">
        <f t="shared" si="43"/>
        <v/>
      </c>
      <c r="O57" s="79" t="str">
        <f t="shared" si="10"/>
        <v/>
      </c>
      <c r="P57" s="79" t="str">
        <f t="shared" si="44"/>
        <v/>
      </c>
      <c r="Q57" s="79" t="str">
        <f t="shared" si="45"/>
        <v/>
      </c>
      <c r="R57" s="79" t="str">
        <f t="shared" si="12"/>
        <v/>
      </c>
      <c r="S57" s="79" t="str">
        <f t="shared" si="46"/>
        <v/>
      </c>
      <c r="T57" s="79" t="str">
        <f t="shared" si="47"/>
        <v/>
      </c>
      <c r="U57" s="79" t="str">
        <f t="shared" si="14"/>
        <v/>
      </c>
      <c r="V57" s="79" t="str">
        <f t="shared" si="48"/>
        <v/>
      </c>
      <c r="W57" s="79" t="str">
        <f t="shared" si="49"/>
        <v/>
      </c>
      <c r="X57" s="79" t="str">
        <f t="shared" si="16"/>
        <v/>
      </c>
      <c r="Y57" s="79" t="str">
        <f t="shared" si="50"/>
        <v/>
      </c>
      <c r="Z57" s="79" t="str">
        <f t="shared" si="51"/>
        <v/>
      </c>
      <c r="AA57" s="79" t="str">
        <f t="shared" si="32"/>
        <v/>
      </c>
      <c r="AB57" s="79" t="str">
        <f t="shared" si="52"/>
        <v/>
      </c>
      <c r="AC57" s="79" t="str">
        <f t="shared" si="53"/>
        <v/>
      </c>
      <c r="AD57" s="79" t="str">
        <f t="shared" si="34"/>
        <v/>
      </c>
      <c r="AE57" s="79" t="str">
        <f t="shared" si="54"/>
        <v/>
      </c>
    </row>
    <row r="58" spans="1:31" x14ac:dyDescent="0.25">
      <c r="A58" s="79" t="str">
        <f t="shared" si="21"/>
        <v/>
      </c>
      <c r="B58" s="79" t="str">
        <f t="shared" si="35"/>
        <v/>
      </c>
      <c r="C58" s="79" t="str">
        <f t="shared" si="36"/>
        <v/>
      </c>
      <c r="D58" s="79" t="str">
        <f t="shared" si="2"/>
        <v/>
      </c>
      <c r="E58" s="79" t="str">
        <f t="shared" si="37"/>
        <v/>
      </c>
      <c r="F58" s="79" t="str">
        <f t="shared" si="4"/>
        <v/>
      </c>
      <c r="G58" s="79" t="str">
        <f t="shared" si="38"/>
        <v/>
      </c>
      <c r="H58" s="79" t="str">
        <f t="shared" si="39"/>
        <v/>
      </c>
      <c r="I58" s="79" t="str">
        <f t="shared" si="6"/>
        <v/>
      </c>
      <c r="J58" s="79" t="str">
        <f t="shared" si="40"/>
        <v/>
      </c>
      <c r="K58" s="79" t="str">
        <f t="shared" si="41"/>
        <v/>
      </c>
      <c r="L58" s="79" t="str">
        <f t="shared" si="8"/>
        <v/>
      </c>
      <c r="M58" s="79" t="str">
        <f t="shared" si="42"/>
        <v/>
      </c>
      <c r="N58" s="79" t="str">
        <f t="shared" si="43"/>
        <v/>
      </c>
      <c r="O58" s="79" t="str">
        <f t="shared" si="10"/>
        <v/>
      </c>
      <c r="P58" s="79" t="str">
        <f t="shared" si="44"/>
        <v/>
      </c>
      <c r="Q58" s="79" t="str">
        <f t="shared" si="45"/>
        <v/>
      </c>
      <c r="R58" s="79" t="str">
        <f t="shared" si="12"/>
        <v/>
      </c>
      <c r="S58" s="79" t="str">
        <f t="shared" si="46"/>
        <v/>
      </c>
      <c r="T58" s="79" t="str">
        <f t="shared" si="47"/>
        <v/>
      </c>
      <c r="U58" s="79" t="str">
        <f t="shared" si="14"/>
        <v/>
      </c>
      <c r="V58" s="79" t="str">
        <f t="shared" si="48"/>
        <v/>
      </c>
      <c r="W58" s="79" t="str">
        <f t="shared" si="49"/>
        <v/>
      </c>
      <c r="X58" s="79" t="str">
        <f t="shared" si="16"/>
        <v/>
      </c>
      <c r="Y58" s="79" t="str">
        <f t="shared" si="50"/>
        <v/>
      </c>
      <c r="Z58" s="79" t="str">
        <f t="shared" si="51"/>
        <v/>
      </c>
      <c r="AA58" s="79" t="str">
        <f t="shared" si="32"/>
        <v/>
      </c>
      <c r="AB58" s="79" t="str">
        <f t="shared" si="52"/>
        <v/>
      </c>
      <c r="AC58" s="79" t="str">
        <f t="shared" si="53"/>
        <v/>
      </c>
      <c r="AD58" s="79" t="str">
        <f t="shared" si="34"/>
        <v/>
      </c>
      <c r="AE58" s="79" t="str">
        <f t="shared" si="54"/>
        <v/>
      </c>
    </row>
    <row r="59" spans="1:31" x14ac:dyDescent="0.25">
      <c r="A59" s="79" t="str">
        <f t="shared" si="21"/>
        <v/>
      </c>
      <c r="B59" s="79" t="str">
        <f t="shared" si="35"/>
        <v/>
      </c>
      <c r="C59" s="79" t="str">
        <f t="shared" si="36"/>
        <v/>
      </c>
      <c r="D59" s="79" t="str">
        <f t="shared" si="2"/>
        <v/>
      </c>
      <c r="E59" s="79" t="str">
        <f t="shared" si="37"/>
        <v/>
      </c>
      <c r="F59" s="79" t="str">
        <f t="shared" si="4"/>
        <v/>
      </c>
      <c r="G59" s="79" t="str">
        <f t="shared" si="38"/>
        <v/>
      </c>
      <c r="H59" s="79" t="str">
        <f t="shared" si="39"/>
        <v/>
      </c>
      <c r="I59" s="79" t="str">
        <f t="shared" si="6"/>
        <v/>
      </c>
      <c r="J59" s="79" t="str">
        <f t="shared" si="40"/>
        <v/>
      </c>
      <c r="K59" s="79" t="str">
        <f t="shared" si="41"/>
        <v/>
      </c>
      <c r="L59" s="79" t="str">
        <f t="shared" si="8"/>
        <v/>
      </c>
      <c r="M59" s="79" t="str">
        <f t="shared" si="42"/>
        <v/>
      </c>
      <c r="N59" s="79" t="str">
        <f t="shared" si="43"/>
        <v/>
      </c>
      <c r="O59" s="79" t="str">
        <f t="shared" si="10"/>
        <v/>
      </c>
      <c r="P59" s="79" t="str">
        <f t="shared" si="44"/>
        <v/>
      </c>
      <c r="Q59" s="79" t="str">
        <f t="shared" si="45"/>
        <v/>
      </c>
      <c r="R59" s="79" t="str">
        <f t="shared" si="12"/>
        <v/>
      </c>
      <c r="S59" s="79" t="str">
        <f t="shared" si="46"/>
        <v/>
      </c>
      <c r="T59" s="79" t="str">
        <f t="shared" si="47"/>
        <v/>
      </c>
      <c r="U59" s="79" t="str">
        <f t="shared" si="14"/>
        <v/>
      </c>
      <c r="V59" s="79" t="str">
        <f t="shared" si="48"/>
        <v/>
      </c>
      <c r="W59" s="79" t="str">
        <f t="shared" si="49"/>
        <v/>
      </c>
      <c r="X59" s="79" t="str">
        <f t="shared" si="16"/>
        <v/>
      </c>
      <c r="Y59" s="79" t="str">
        <f t="shared" si="50"/>
        <v/>
      </c>
      <c r="Z59" s="79" t="str">
        <f t="shared" si="51"/>
        <v/>
      </c>
      <c r="AA59" s="79" t="str">
        <f t="shared" si="32"/>
        <v/>
      </c>
      <c r="AB59" s="79" t="str">
        <f t="shared" si="52"/>
        <v/>
      </c>
      <c r="AC59" s="79" t="str">
        <f t="shared" si="53"/>
        <v/>
      </c>
      <c r="AD59" s="79" t="str">
        <f t="shared" si="34"/>
        <v/>
      </c>
      <c r="AE59" s="79" t="str">
        <f t="shared" si="54"/>
        <v/>
      </c>
    </row>
    <row r="60" spans="1:31" x14ac:dyDescent="0.25">
      <c r="A60" s="79" t="str">
        <f t="shared" si="21"/>
        <v/>
      </c>
      <c r="B60" s="79" t="str">
        <f t="shared" si="35"/>
        <v/>
      </c>
      <c r="C60" s="79" t="str">
        <f t="shared" si="36"/>
        <v/>
      </c>
      <c r="D60" s="79" t="str">
        <f t="shared" si="2"/>
        <v/>
      </c>
      <c r="E60" s="79" t="str">
        <f t="shared" si="37"/>
        <v/>
      </c>
      <c r="F60" s="79" t="str">
        <f t="shared" si="4"/>
        <v/>
      </c>
      <c r="G60" s="79" t="str">
        <f t="shared" si="38"/>
        <v/>
      </c>
      <c r="H60" s="79" t="str">
        <f t="shared" si="39"/>
        <v/>
      </c>
      <c r="I60" s="79" t="str">
        <f t="shared" si="6"/>
        <v/>
      </c>
      <c r="J60" s="79" t="str">
        <f t="shared" si="40"/>
        <v/>
      </c>
      <c r="K60" s="79" t="str">
        <f t="shared" si="41"/>
        <v/>
      </c>
      <c r="L60" s="79" t="str">
        <f t="shared" si="8"/>
        <v/>
      </c>
      <c r="M60" s="79" t="str">
        <f t="shared" si="42"/>
        <v/>
      </c>
      <c r="N60" s="79" t="str">
        <f t="shared" si="43"/>
        <v/>
      </c>
      <c r="O60" s="79" t="str">
        <f t="shared" si="10"/>
        <v/>
      </c>
      <c r="P60" s="79" t="str">
        <f t="shared" si="44"/>
        <v/>
      </c>
      <c r="Q60" s="79" t="str">
        <f t="shared" si="45"/>
        <v/>
      </c>
      <c r="R60" s="79" t="str">
        <f t="shared" si="12"/>
        <v/>
      </c>
      <c r="S60" s="79" t="str">
        <f t="shared" si="46"/>
        <v/>
      </c>
      <c r="T60" s="79" t="str">
        <f t="shared" si="47"/>
        <v/>
      </c>
      <c r="U60" s="79" t="str">
        <f t="shared" si="14"/>
        <v/>
      </c>
      <c r="V60" s="79" t="str">
        <f t="shared" si="48"/>
        <v/>
      </c>
      <c r="W60" s="79" t="str">
        <f t="shared" si="49"/>
        <v/>
      </c>
      <c r="X60" s="79" t="str">
        <f t="shared" si="16"/>
        <v/>
      </c>
      <c r="Y60" s="79" t="str">
        <f t="shared" si="50"/>
        <v/>
      </c>
      <c r="Z60" s="79" t="str">
        <f t="shared" si="51"/>
        <v/>
      </c>
      <c r="AA60" s="79" t="str">
        <f t="shared" si="32"/>
        <v/>
      </c>
      <c r="AB60" s="79" t="str">
        <f t="shared" si="52"/>
        <v/>
      </c>
      <c r="AC60" s="79" t="str">
        <f t="shared" si="53"/>
        <v/>
      </c>
      <c r="AD60" s="79" t="str">
        <f t="shared" si="34"/>
        <v/>
      </c>
      <c r="AE60" s="79" t="str">
        <f t="shared" si="54"/>
        <v/>
      </c>
    </row>
    <row r="61" spans="1:31" x14ac:dyDescent="0.25">
      <c r="A61" s="79" t="str">
        <f t="shared" si="21"/>
        <v/>
      </c>
      <c r="B61" s="79" t="str">
        <f t="shared" si="35"/>
        <v/>
      </c>
      <c r="C61" s="79" t="str">
        <f t="shared" si="36"/>
        <v/>
      </c>
      <c r="D61" s="79" t="str">
        <f t="shared" si="2"/>
        <v/>
      </c>
      <c r="E61" s="79" t="str">
        <f t="shared" si="37"/>
        <v/>
      </c>
      <c r="F61" s="79" t="str">
        <f t="shared" si="4"/>
        <v/>
      </c>
      <c r="G61" s="79" t="str">
        <f t="shared" si="38"/>
        <v/>
      </c>
      <c r="H61" s="79" t="str">
        <f t="shared" si="39"/>
        <v/>
      </c>
      <c r="I61" s="79" t="str">
        <f t="shared" si="6"/>
        <v/>
      </c>
      <c r="J61" s="79" t="str">
        <f t="shared" si="40"/>
        <v/>
      </c>
      <c r="K61" s="79" t="str">
        <f t="shared" si="41"/>
        <v/>
      </c>
      <c r="L61" s="79" t="str">
        <f t="shared" si="8"/>
        <v/>
      </c>
      <c r="M61" s="79" t="str">
        <f t="shared" si="42"/>
        <v/>
      </c>
      <c r="N61" s="79" t="str">
        <f t="shared" si="43"/>
        <v/>
      </c>
      <c r="O61" s="79" t="str">
        <f t="shared" si="10"/>
        <v/>
      </c>
      <c r="P61" s="79" t="str">
        <f t="shared" si="44"/>
        <v/>
      </c>
      <c r="Q61" s="79" t="str">
        <f t="shared" si="45"/>
        <v/>
      </c>
      <c r="R61" s="79" t="str">
        <f t="shared" si="12"/>
        <v/>
      </c>
      <c r="S61" s="79" t="str">
        <f t="shared" si="46"/>
        <v/>
      </c>
      <c r="T61" s="79" t="str">
        <f t="shared" si="47"/>
        <v/>
      </c>
      <c r="U61" s="79" t="str">
        <f t="shared" si="14"/>
        <v/>
      </c>
      <c r="V61" s="79" t="str">
        <f t="shared" si="48"/>
        <v/>
      </c>
      <c r="W61" s="79" t="str">
        <f t="shared" si="49"/>
        <v/>
      </c>
      <c r="X61" s="79" t="str">
        <f t="shared" si="16"/>
        <v/>
      </c>
      <c r="Y61" s="79" t="str">
        <f t="shared" si="50"/>
        <v/>
      </c>
      <c r="Z61" s="79" t="str">
        <f t="shared" si="51"/>
        <v/>
      </c>
      <c r="AA61" s="79" t="str">
        <f t="shared" si="32"/>
        <v/>
      </c>
      <c r="AB61" s="79" t="str">
        <f t="shared" si="52"/>
        <v/>
      </c>
      <c r="AC61" s="79" t="str">
        <f t="shared" si="53"/>
        <v/>
      </c>
      <c r="AD61" s="79" t="str">
        <f t="shared" si="34"/>
        <v/>
      </c>
      <c r="AE61" s="79" t="str">
        <f t="shared" si="54"/>
        <v/>
      </c>
    </row>
    <row r="62" spans="1:31" x14ac:dyDescent="0.25">
      <c r="A62" s="79" t="str">
        <f t="shared" si="21"/>
        <v/>
      </c>
      <c r="B62" s="79" t="str">
        <f t="shared" si="35"/>
        <v/>
      </c>
      <c r="C62" s="79" t="str">
        <f t="shared" si="36"/>
        <v/>
      </c>
      <c r="D62" s="79" t="str">
        <f t="shared" si="2"/>
        <v/>
      </c>
      <c r="E62" s="79" t="str">
        <f t="shared" si="37"/>
        <v/>
      </c>
      <c r="F62" s="79" t="str">
        <f t="shared" si="4"/>
        <v/>
      </c>
      <c r="G62" s="79" t="str">
        <f t="shared" si="38"/>
        <v/>
      </c>
      <c r="H62" s="79" t="str">
        <f t="shared" si="39"/>
        <v/>
      </c>
      <c r="I62" s="79" t="str">
        <f t="shared" si="6"/>
        <v/>
      </c>
      <c r="J62" s="79" t="str">
        <f t="shared" si="40"/>
        <v/>
      </c>
      <c r="K62" s="79" t="str">
        <f t="shared" si="41"/>
        <v/>
      </c>
      <c r="L62" s="79" t="str">
        <f t="shared" si="8"/>
        <v/>
      </c>
      <c r="M62" s="79" t="str">
        <f t="shared" si="42"/>
        <v/>
      </c>
      <c r="N62" s="79" t="str">
        <f t="shared" si="43"/>
        <v/>
      </c>
      <c r="O62" s="79" t="str">
        <f t="shared" si="10"/>
        <v/>
      </c>
      <c r="P62" s="79" t="str">
        <f t="shared" si="44"/>
        <v/>
      </c>
      <c r="Q62" s="79" t="str">
        <f t="shared" si="45"/>
        <v/>
      </c>
      <c r="R62" s="79" t="str">
        <f t="shared" si="12"/>
        <v/>
      </c>
      <c r="S62" s="79" t="str">
        <f t="shared" si="46"/>
        <v/>
      </c>
      <c r="T62" s="79" t="str">
        <f t="shared" si="47"/>
        <v/>
      </c>
      <c r="U62" s="79" t="str">
        <f t="shared" si="14"/>
        <v/>
      </c>
      <c r="V62" s="79" t="str">
        <f t="shared" si="48"/>
        <v/>
      </c>
      <c r="W62" s="79" t="str">
        <f t="shared" si="49"/>
        <v/>
      </c>
      <c r="X62" s="79" t="str">
        <f t="shared" si="16"/>
        <v/>
      </c>
      <c r="Y62" s="79" t="str">
        <f t="shared" si="50"/>
        <v/>
      </c>
      <c r="Z62" s="79" t="str">
        <f t="shared" si="51"/>
        <v/>
      </c>
      <c r="AA62" s="79" t="str">
        <f t="shared" si="32"/>
        <v/>
      </c>
      <c r="AB62" s="79" t="str">
        <f t="shared" si="52"/>
        <v/>
      </c>
      <c r="AC62" s="79" t="str">
        <f t="shared" si="53"/>
        <v/>
      </c>
      <c r="AD62" s="79" t="str">
        <f t="shared" si="34"/>
        <v/>
      </c>
      <c r="AE62" s="79" t="str">
        <f t="shared" si="54"/>
        <v/>
      </c>
    </row>
    <row r="63" spans="1:31" x14ac:dyDescent="0.25">
      <c r="A63" s="79" t="str">
        <f t="shared" si="21"/>
        <v/>
      </c>
      <c r="B63" s="79" t="str">
        <f t="shared" si="35"/>
        <v/>
      </c>
      <c r="C63" s="79" t="str">
        <f t="shared" si="36"/>
        <v/>
      </c>
      <c r="D63" s="79" t="str">
        <f t="shared" si="2"/>
        <v/>
      </c>
      <c r="E63" s="79" t="str">
        <f t="shared" si="37"/>
        <v/>
      </c>
      <c r="F63" s="79" t="str">
        <f t="shared" si="4"/>
        <v/>
      </c>
      <c r="G63" s="79" t="str">
        <f t="shared" si="38"/>
        <v/>
      </c>
      <c r="H63" s="79" t="str">
        <f t="shared" si="39"/>
        <v/>
      </c>
      <c r="I63" s="79" t="str">
        <f t="shared" si="6"/>
        <v/>
      </c>
      <c r="J63" s="79" t="str">
        <f t="shared" si="40"/>
        <v/>
      </c>
      <c r="K63" s="79" t="str">
        <f t="shared" si="41"/>
        <v/>
      </c>
      <c r="L63" s="79" t="str">
        <f t="shared" si="8"/>
        <v/>
      </c>
      <c r="M63" s="79" t="str">
        <f t="shared" si="42"/>
        <v/>
      </c>
      <c r="N63" s="79" t="str">
        <f t="shared" si="43"/>
        <v/>
      </c>
      <c r="O63" s="79" t="str">
        <f t="shared" si="10"/>
        <v/>
      </c>
      <c r="P63" s="79" t="str">
        <f t="shared" si="44"/>
        <v/>
      </c>
      <c r="Q63" s="79" t="str">
        <f t="shared" si="45"/>
        <v/>
      </c>
      <c r="R63" s="79" t="str">
        <f t="shared" si="12"/>
        <v/>
      </c>
      <c r="S63" s="79" t="str">
        <f t="shared" si="46"/>
        <v/>
      </c>
      <c r="T63" s="79" t="str">
        <f t="shared" si="47"/>
        <v/>
      </c>
      <c r="U63" s="79" t="str">
        <f t="shared" si="14"/>
        <v/>
      </c>
      <c r="V63" s="79" t="str">
        <f t="shared" si="48"/>
        <v/>
      </c>
      <c r="W63" s="79" t="str">
        <f t="shared" si="49"/>
        <v/>
      </c>
      <c r="X63" s="79" t="str">
        <f t="shared" si="16"/>
        <v/>
      </c>
      <c r="Y63" s="79" t="str">
        <f t="shared" si="50"/>
        <v/>
      </c>
      <c r="Z63" s="79" t="str">
        <f t="shared" si="51"/>
        <v/>
      </c>
      <c r="AA63" s="79" t="str">
        <f t="shared" si="32"/>
        <v/>
      </c>
      <c r="AB63" s="79" t="str">
        <f t="shared" si="52"/>
        <v/>
      </c>
      <c r="AC63" s="79" t="str">
        <f t="shared" si="53"/>
        <v/>
      </c>
      <c r="AD63" s="79" t="str">
        <f t="shared" si="34"/>
        <v/>
      </c>
      <c r="AE63" s="79" t="str">
        <f t="shared" si="54"/>
        <v/>
      </c>
    </row>
    <row r="64" spans="1:31" x14ac:dyDescent="0.25">
      <c r="A64" s="79" t="str">
        <f t="shared" si="21"/>
        <v/>
      </c>
      <c r="B64" s="79" t="str">
        <f t="shared" si="35"/>
        <v/>
      </c>
      <c r="C64" s="79" t="str">
        <f t="shared" si="36"/>
        <v/>
      </c>
      <c r="D64" s="79" t="str">
        <f t="shared" si="2"/>
        <v/>
      </c>
      <c r="E64" s="79" t="str">
        <f t="shared" si="37"/>
        <v/>
      </c>
      <c r="F64" s="79" t="str">
        <f t="shared" si="4"/>
        <v/>
      </c>
      <c r="G64" s="79" t="str">
        <f t="shared" si="38"/>
        <v/>
      </c>
      <c r="H64" s="79" t="str">
        <f t="shared" si="39"/>
        <v/>
      </c>
      <c r="I64" s="79" t="str">
        <f t="shared" si="6"/>
        <v/>
      </c>
      <c r="J64" s="79" t="str">
        <f t="shared" si="40"/>
        <v/>
      </c>
      <c r="K64" s="79" t="str">
        <f t="shared" si="41"/>
        <v/>
      </c>
      <c r="L64" s="79" t="str">
        <f t="shared" si="8"/>
        <v/>
      </c>
      <c r="M64" s="79" t="str">
        <f t="shared" si="42"/>
        <v/>
      </c>
      <c r="N64" s="79" t="str">
        <f t="shared" si="43"/>
        <v/>
      </c>
      <c r="O64" s="79" t="str">
        <f t="shared" si="10"/>
        <v/>
      </c>
      <c r="P64" s="79" t="str">
        <f t="shared" si="44"/>
        <v/>
      </c>
      <c r="Q64" s="79" t="str">
        <f t="shared" si="45"/>
        <v/>
      </c>
      <c r="R64" s="79" t="str">
        <f t="shared" si="12"/>
        <v/>
      </c>
      <c r="S64" s="79" t="str">
        <f t="shared" si="46"/>
        <v/>
      </c>
      <c r="T64" s="79" t="str">
        <f t="shared" si="47"/>
        <v/>
      </c>
      <c r="U64" s="79" t="str">
        <f t="shared" si="14"/>
        <v/>
      </c>
      <c r="V64" s="79" t="str">
        <f t="shared" si="48"/>
        <v/>
      </c>
      <c r="W64" s="79" t="str">
        <f t="shared" si="49"/>
        <v/>
      </c>
      <c r="X64" s="79" t="str">
        <f t="shared" si="16"/>
        <v/>
      </c>
      <c r="Y64" s="79" t="str">
        <f t="shared" si="50"/>
        <v/>
      </c>
      <c r="Z64" s="79" t="str">
        <f t="shared" si="51"/>
        <v/>
      </c>
      <c r="AA64" s="79" t="str">
        <f t="shared" si="32"/>
        <v/>
      </c>
      <c r="AB64" s="79" t="str">
        <f t="shared" si="52"/>
        <v/>
      </c>
      <c r="AC64" s="79" t="str">
        <f t="shared" si="53"/>
        <v/>
      </c>
      <c r="AD64" s="79" t="str">
        <f t="shared" si="34"/>
        <v/>
      </c>
      <c r="AE64" s="79" t="str">
        <f t="shared" si="54"/>
        <v/>
      </c>
    </row>
    <row r="65" spans="1:31" x14ac:dyDescent="0.25">
      <c r="A65" s="79" t="str">
        <f t="shared" si="21"/>
        <v/>
      </c>
      <c r="B65" s="79" t="str">
        <f t="shared" si="35"/>
        <v/>
      </c>
      <c r="C65" s="79" t="str">
        <f t="shared" si="36"/>
        <v/>
      </c>
      <c r="D65" s="79" t="str">
        <f t="shared" si="2"/>
        <v/>
      </c>
      <c r="E65" s="79" t="str">
        <f t="shared" si="37"/>
        <v/>
      </c>
      <c r="F65" s="79" t="str">
        <f t="shared" si="4"/>
        <v/>
      </c>
      <c r="G65" s="79" t="str">
        <f t="shared" si="38"/>
        <v/>
      </c>
      <c r="H65" s="79" t="str">
        <f t="shared" si="39"/>
        <v/>
      </c>
      <c r="I65" s="79" t="str">
        <f t="shared" si="6"/>
        <v/>
      </c>
      <c r="J65" s="79" t="str">
        <f t="shared" si="40"/>
        <v/>
      </c>
      <c r="K65" s="79" t="str">
        <f t="shared" si="41"/>
        <v/>
      </c>
      <c r="L65" s="79" t="str">
        <f t="shared" si="8"/>
        <v/>
      </c>
      <c r="M65" s="79" t="str">
        <f t="shared" si="42"/>
        <v/>
      </c>
      <c r="N65" s="79" t="str">
        <f t="shared" si="43"/>
        <v/>
      </c>
      <c r="O65" s="79" t="str">
        <f t="shared" si="10"/>
        <v/>
      </c>
      <c r="P65" s="79" t="str">
        <f t="shared" si="44"/>
        <v/>
      </c>
      <c r="Q65" s="79" t="str">
        <f t="shared" si="45"/>
        <v/>
      </c>
      <c r="R65" s="79" t="str">
        <f t="shared" si="12"/>
        <v/>
      </c>
      <c r="S65" s="79" t="str">
        <f t="shared" si="46"/>
        <v/>
      </c>
      <c r="T65" s="79" t="str">
        <f t="shared" si="47"/>
        <v/>
      </c>
      <c r="U65" s="79" t="str">
        <f t="shared" si="14"/>
        <v/>
      </c>
      <c r="V65" s="79" t="str">
        <f t="shared" si="48"/>
        <v/>
      </c>
      <c r="W65" s="79" t="str">
        <f t="shared" si="49"/>
        <v/>
      </c>
      <c r="X65" s="79" t="str">
        <f t="shared" si="16"/>
        <v/>
      </c>
      <c r="Y65" s="79" t="str">
        <f t="shared" si="50"/>
        <v/>
      </c>
      <c r="Z65" s="79" t="str">
        <f t="shared" si="51"/>
        <v/>
      </c>
      <c r="AA65" s="79" t="str">
        <f t="shared" si="32"/>
        <v/>
      </c>
      <c r="AB65" s="79" t="str">
        <f t="shared" si="52"/>
        <v/>
      </c>
      <c r="AC65" s="79" t="str">
        <f t="shared" si="53"/>
        <v/>
      </c>
      <c r="AD65" s="79" t="str">
        <f t="shared" si="34"/>
        <v/>
      </c>
      <c r="AE65" s="79" t="str">
        <f t="shared" si="54"/>
        <v/>
      </c>
    </row>
    <row r="66" spans="1:31" x14ac:dyDescent="0.25">
      <c r="A66" s="79" t="str">
        <f t="shared" si="21"/>
        <v/>
      </c>
      <c r="B66" s="79" t="str">
        <f t="shared" si="35"/>
        <v/>
      </c>
      <c r="C66" s="79" t="str">
        <f t="shared" si="36"/>
        <v/>
      </c>
      <c r="D66" s="79" t="str">
        <f t="shared" si="2"/>
        <v/>
      </c>
      <c r="E66" s="79" t="str">
        <f t="shared" si="37"/>
        <v/>
      </c>
      <c r="F66" s="79" t="str">
        <f t="shared" si="4"/>
        <v/>
      </c>
      <c r="G66" s="79" t="str">
        <f t="shared" si="38"/>
        <v/>
      </c>
      <c r="H66" s="79" t="str">
        <f t="shared" si="39"/>
        <v/>
      </c>
      <c r="I66" s="79" t="str">
        <f t="shared" si="6"/>
        <v/>
      </c>
      <c r="J66" s="79" t="str">
        <f t="shared" si="40"/>
        <v/>
      </c>
      <c r="K66" s="79" t="str">
        <f t="shared" si="41"/>
        <v/>
      </c>
      <c r="L66" s="79" t="str">
        <f t="shared" si="8"/>
        <v/>
      </c>
      <c r="M66" s="79" t="str">
        <f t="shared" si="42"/>
        <v/>
      </c>
      <c r="N66" s="79" t="str">
        <f t="shared" si="43"/>
        <v/>
      </c>
      <c r="O66" s="79" t="str">
        <f t="shared" si="10"/>
        <v/>
      </c>
      <c r="P66" s="79" t="str">
        <f t="shared" si="44"/>
        <v/>
      </c>
      <c r="Q66" s="79" t="str">
        <f t="shared" si="45"/>
        <v/>
      </c>
      <c r="R66" s="79" t="str">
        <f t="shared" si="12"/>
        <v/>
      </c>
      <c r="S66" s="79" t="str">
        <f t="shared" si="46"/>
        <v/>
      </c>
      <c r="T66" s="79" t="str">
        <f t="shared" si="47"/>
        <v/>
      </c>
      <c r="U66" s="79" t="str">
        <f t="shared" si="14"/>
        <v/>
      </c>
      <c r="V66" s="79" t="str">
        <f t="shared" si="48"/>
        <v/>
      </c>
      <c r="W66" s="79" t="str">
        <f t="shared" si="49"/>
        <v/>
      </c>
      <c r="X66" s="79" t="str">
        <f t="shared" si="16"/>
        <v/>
      </c>
      <c r="Y66" s="79" t="str">
        <f t="shared" si="50"/>
        <v/>
      </c>
      <c r="Z66" s="79" t="str">
        <f t="shared" si="51"/>
        <v/>
      </c>
      <c r="AA66" s="79" t="str">
        <f t="shared" si="32"/>
        <v/>
      </c>
      <c r="AB66" s="79" t="str">
        <f t="shared" si="52"/>
        <v/>
      </c>
      <c r="AC66" s="79" t="str">
        <f t="shared" si="53"/>
        <v/>
      </c>
      <c r="AD66" s="79" t="str">
        <f t="shared" si="34"/>
        <v/>
      </c>
      <c r="AE66" s="79" t="str">
        <f t="shared" si="54"/>
        <v/>
      </c>
    </row>
    <row r="67" spans="1:31" x14ac:dyDescent="0.25">
      <c r="A67" s="79" t="str">
        <f t="shared" si="21"/>
        <v/>
      </c>
      <c r="B67" s="79" t="str">
        <f t="shared" si="35"/>
        <v/>
      </c>
      <c r="C67" s="79" t="str">
        <f t="shared" si="36"/>
        <v/>
      </c>
      <c r="D67" s="79" t="str">
        <f t="shared" si="2"/>
        <v/>
      </c>
      <c r="E67" s="79" t="str">
        <f t="shared" si="37"/>
        <v/>
      </c>
      <c r="F67" s="79" t="str">
        <f t="shared" si="4"/>
        <v/>
      </c>
      <c r="G67" s="79" t="str">
        <f t="shared" si="38"/>
        <v/>
      </c>
      <c r="H67" s="79" t="str">
        <f t="shared" si="39"/>
        <v/>
      </c>
      <c r="I67" s="79" t="str">
        <f t="shared" si="6"/>
        <v/>
      </c>
      <c r="J67" s="79" t="str">
        <f t="shared" si="40"/>
        <v/>
      </c>
      <c r="K67" s="79" t="str">
        <f t="shared" si="41"/>
        <v/>
      </c>
      <c r="L67" s="79" t="str">
        <f t="shared" si="8"/>
        <v/>
      </c>
      <c r="M67" s="79" t="str">
        <f t="shared" si="42"/>
        <v/>
      </c>
      <c r="N67" s="79" t="str">
        <f t="shared" si="43"/>
        <v/>
      </c>
      <c r="O67" s="79" t="str">
        <f t="shared" si="10"/>
        <v/>
      </c>
      <c r="P67" s="79" t="str">
        <f t="shared" si="44"/>
        <v/>
      </c>
      <c r="Q67" s="79" t="str">
        <f t="shared" si="45"/>
        <v/>
      </c>
      <c r="R67" s="79" t="str">
        <f t="shared" si="12"/>
        <v/>
      </c>
      <c r="S67" s="79" t="str">
        <f t="shared" si="46"/>
        <v/>
      </c>
      <c r="T67" s="79" t="str">
        <f t="shared" si="47"/>
        <v/>
      </c>
      <c r="U67" s="79" t="str">
        <f t="shared" si="14"/>
        <v/>
      </c>
      <c r="V67" s="79" t="str">
        <f t="shared" si="48"/>
        <v/>
      </c>
      <c r="W67" s="79" t="str">
        <f t="shared" si="49"/>
        <v/>
      </c>
      <c r="X67" s="79" t="str">
        <f t="shared" si="16"/>
        <v/>
      </c>
      <c r="Y67" s="79" t="str">
        <f t="shared" si="50"/>
        <v/>
      </c>
      <c r="Z67" s="79" t="str">
        <f t="shared" si="51"/>
        <v/>
      </c>
      <c r="AA67" s="79" t="str">
        <f t="shared" si="32"/>
        <v/>
      </c>
      <c r="AB67" s="79" t="str">
        <f t="shared" si="52"/>
        <v/>
      </c>
      <c r="AC67" s="79" t="str">
        <f t="shared" si="53"/>
        <v/>
      </c>
      <c r="AD67" s="79" t="str">
        <f t="shared" si="34"/>
        <v/>
      </c>
      <c r="AE67" s="79" t="str">
        <f t="shared" si="54"/>
        <v/>
      </c>
    </row>
    <row r="68" spans="1:31" x14ac:dyDescent="0.25">
      <c r="A68" s="79" t="str">
        <f t="shared" si="21"/>
        <v/>
      </c>
      <c r="B68" s="79" t="str">
        <f t="shared" si="35"/>
        <v/>
      </c>
      <c r="C68" s="79" t="str">
        <f t="shared" si="36"/>
        <v/>
      </c>
      <c r="D68" s="79" t="str">
        <f t="shared" si="2"/>
        <v/>
      </c>
      <c r="E68" s="79" t="str">
        <f t="shared" si="37"/>
        <v/>
      </c>
      <c r="F68" s="79" t="str">
        <f t="shared" si="4"/>
        <v/>
      </c>
      <c r="G68" s="79" t="str">
        <f t="shared" si="38"/>
        <v/>
      </c>
      <c r="H68" s="79" t="str">
        <f t="shared" si="39"/>
        <v/>
      </c>
      <c r="I68" s="79" t="str">
        <f t="shared" si="6"/>
        <v/>
      </c>
      <c r="J68" s="79" t="str">
        <f t="shared" si="40"/>
        <v/>
      </c>
      <c r="K68" s="79" t="str">
        <f t="shared" si="41"/>
        <v/>
      </c>
      <c r="L68" s="79" t="str">
        <f t="shared" si="8"/>
        <v/>
      </c>
      <c r="M68" s="79" t="str">
        <f t="shared" si="42"/>
        <v/>
      </c>
      <c r="N68" s="79" t="str">
        <f t="shared" si="43"/>
        <v/>
      </c>
      <c r="O68" s="79" t="str">
        <f t="shared" si="10"/>
        <v/>
      </c>
      <c r="P68" s="79" t="str">
        <f t="shared" si="44"/>
        <v/>
      </c>
      <c r="Q68" s="79" t="str">
        <f t="shared" si="45"/>
        <v/>
      </c>
      <c r="R68" s="79" t="str">
        <f t="shared" si="12"/>
        <v/>
      </c>
      <c r="S68" s="79" t="str">
        <f t="shared" si="46"/>
        <v/>
      </c>
      <c r="T68" s="79" t="str">
        <f t="shared" si="47"/>
        <v/>
      </c>
      <c r="U68" s="79" t="str">
        <f t="shared" si="14"/>
        <v/>
      </c>
      <c r="V68" s="79" t="str">
        <f t="shared" si="48"/>
        <v/>
      </c>
      <c r="W68" s="79" t="str">
        <f t="shared" si="49"/>
        <v/>
      </c>
      <c r="X68" s="79" t="str">
        <f t="shared" si="16"/>
        <v/>
      </c>
      <c r="Y68" s="79" t="str">
        <f t="shared" si="50"/>
        <v/>
      </c>
      <c r="Z68" s="79" t="str">
        <f t="shared" si="51"/>
        <v/>
      </c>
      <c r="AA68" s="79" t="str">
        <f t="shared" si="32"/>
        <v/>
      </c>
      <c r="AB68" s="79" t="str">
        <f t="shared" si="52"/>
        <v/>
      </c>
      <c r="AC68" s="79" t="str">
        <f t="shared" si="53"/>
        <v/>
      </c>
      <c r="AD68" s="79" t="str">
        <f t="shared" si="34"/>
        <v/>
      </c>
      <c r="AE68" s="79" t="str">
        <f t="shared" si="54"/>
        <v/>
      </c>
    </row>
  </sheetData>
  <sheetProtection password="C750" sheet="1" objects="1" scenarios="1" selectLockedCells="1"/>
  <dataValidations disablePrompts="1" count="1">
    <dataValidation allowBlank="1" sqref="B4:AE4"/>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E68"/>
  <sheetViews>
    <sheetView topLeftCell="L1" workbookViewId="0">
      <selection activeCell="A68" sqref="A68"/>
    </sheetView>
  </sheetViews>
  <sheetFormatPr defaultRowHeight="15" x14ac:dyDescent="0.25"/>
  <cols>
    <col min="28" max="28" width="10" bestFit="1" customWidth="1"/>
  </cols>
  <sheetData>
    <row r="1" spans="1:31" x14ac:dyDescent="0.25">
      <c r="A1" t="s">
        <v>578</v>
      </c>
      <c r="B1">
        <f>Details!B4</f>
        <v>1</v>
      </c>
      <c r="C1" t="str">
        <f>IF(E1&gt;B1,"Off",Result3!G2)</f>
        <v>Off</v>
      </c>
      <c r="D1">
        <f>INDEX(Ref_Names,E1)</f>
        <v>0</v>
      </c>
      <c r="E1">
        <v>2</v>
      </c>
      <c r="F1" t="s">
        <v>4</v>
      </c>
      <c r="G1">
        <f>Details!B5</f>
        <v>6</v>
      </c>
      <c r="H1" t="s">
        <v>3</v>
      </c>
      <c r="I1">
        <f>Details!B3*Details!B8</f>
        <v>12</v>
      </c>
      <c r="Z1" t="s">
        <v>571</v>
      </c>
    </row>
    <row r="2" spans="1:31" x14ac:dyDescent="0.25">
      <c r="E2" t="str">
        <f>IF(C3="","",1)</f>
        <v/>
      </c>
      <c r="H2" t="str">
        <f>IFERROR(IF((E2+1)&gt;$G$1,"",E2+1),"")</f>
        <v/>
      </c>
      <c r="K2" t="str">
        <f>IFERROR(IF((H2+1)&gt;$G$1,"",H2+1),"")</f>
        <v/>
      </c>
      <c r="N2" t="str">
        <f>IFERROR(IF((K2+1)&gt;$G$1,"",K2+1),"")</f>
        <v/>
      </c>
      <c r="Q2" t="str">
        <f>IFERROR(IF((N2+1)&gt;$G$1,"",N2+1),"")</f>
        <v/>
      </c>
      <c r="T2" t="str">
        <f>IFERROR(IF((Q2+1)&gt;$G$1,"",Q2+1),"")</f>
        <v/>
      </c>
      <c r="W2" t="str">
        <f>IFERROR(IF((T2+1)&gt;$G$1,"",T2+1),"")</f>
        <v/>
      </c>
      <c r="Z2" t="str">
        <f>IF(B1&gt;1,1,"")</f>
        <v/>
      </c>
      <c r="AC2" t="str">
        <f>IF(B1&gt;2,3,"")</f>
        <v/>
      </c>
    </row>
    <row r="3" spans="1:31" x14ac:dyDescent="0.25">
      <c r="C3" t="str">
        <f>IF(C1="Off","",D1)</f>
        <v/>
      </c>
      <c r="D3" t="str">
        <f>IFERROR(MATCH(C3,Results_Genes_order,0),"")</f>
        <v/>
      </c>
      <c r="E3" t="str">
        <f>IFERROR(INDEX(Genes_Names,E2),"")</f>
        <v/>
      </c>
      <c r="F3" t="str">
        <f>IFERROR(MATCH(E3,Results_Genes_order,0),"")</f>
        <v/>
      </c>
      <c r="H3" t="str">
        <f>IFERROR(INDEX(Genes_Names,H2),"")</f>
        <v/>
      </c>
      <c r="I3" t="str">
        <f>IFERROR(MATCH(H3,Results_Genes_order,0),"")</f>
        <v/>
      </c>
      <c r="K3" t="str">
        <f>IFERROR(INDEX(Genes_Names,K2),"")</f>
        <v/>
      </c>
      <c r="L3" t="str">
        <f>IFERROR(MATCH(K3,Results_Genes_order,0),"")</f>
        <v/>
      </c>
      <c r="N3" t="str">
        <f>IFERROR(INDEX(Genes_Names,N2),"")</f>
        <v/>
      </c>
      <c r="O3" t="str">
        <f>IFERROR(MATCH(N3,Results_Genes_order,0),"")</f>
        <v/>
      </c>
      <c r="Q3" t="str">
        <f>IFERROR(INDEX(Genes_Names,Q2),"")</f>
        <v/>
      </c>
      <c r="R3" t="str">
        <f>IFERROR(MATCH(Q3,Results_Genes_order,0),"")</f>
        <v/>
      </c>
      <c r="T3" t="str">
        <f>IFERROR(INDEX(Genes_Names,T2),"")</f>
        <v/>
      </c>
      <c r="U3" t="str">
        <f>IFERROR(MATCH(T3,Results_Genes_order,0),"")</f>
        <v/>
      </c>
      <c r="W3" t="str">
        <f>IFERROR(INDEX(Genes_Names,W2),"")</f>
        <v/>
      </c>
      <c r="X3" t="str">
        <f>IFERROR(MATCH(W3,Results_Genes_order,0),"")</f>
        <v/>
      </c>
      <c r="Z3" t="str">
        <f>IFERROR(INDEX(Ref_Names,Z2),"")</f>
        <v/>
      </c>
      <c r="AA3" t="str">
        <f>IFERROR(MATCH(Z3,Results_Genes_order,0),"")</f>
        <v/>
      </c>
      <c r="AC3" t="str">
        <f>IFERROR(INDEX(Ref_Names,AC2),"")</f>
        <v/>
      </c>
      <c r="AD3" t="str">
        <f>IFERROR(MATCH(AC3,Results_Genes_order,0),"")</f>
        <v/>
      </c>
    </row>
    <row r="4" spans="1:31" x14ac:dyDescent="0.25">
      <c r="B4" t="str">
        <f>IF(C3="","","Samples")</f>
        <v/>
      </c>
      <c r="C4" t="str">
        <f>IF(C3="","","E")</f>
        <v/>
      </c>
      <c r="D4" t="str">
        <f>IF(C3="","","Ct")</f>
        <v/>
      </c>
      <c r="E4" t="str">
        <f>IF(E2="","","E")</f>
        <v/>
      </c>
      <c r="F4" t="str">
        <f>IF(E2="","","Ct")</f>
        <v/>
      </c>
      <c r="G4" t="str">
        <f>IF(E2="","","It")</f>
        <v/>
      </c>
      <c r="H4" t="str">
        <f>IF(H2="","","E")</f>
        <v/>
      </c>
      <c r="I4" t="str">
        <f>IF(H2="","","Ct")</f>
        <v/>
      </c>
      <c r="J4" t="str">
        <f>IF(H2="","","It")</f>
        <v/>
      </c>
      <c r="K4" t="str">
        <f>IF(K2="","","E")</f>
        <v/>
      </c>
      <c r="L4" t="str">
        <f>IF(K2="","","Ct")</f>
        <v/>
      </c>
      <c r="M4" t="str">
        <f>IF(K2="","","It")</f>
        <v/>
      </c>
      <c r="N4" t="str">
        <f>IF(N2="","","E")</f>
        <v/>
      </c>
      <c r="O4" t="str">
        <f>IF(N2="","","Ct")</f>
        <v/>
      </c>
      <c r="P4" t="str">
        <f>IF(N2="","","It")</f>
        <v/>
      </c>
      <c r="Q4" t="str">
        <f>IF(Q2="","","E")</f>
        <v/>
      </c>
      <c r="R4" t="str">
        <f>IF(Q2="","","Ct")</f>
        <v/>
      </c>
      <c r="S4" t="str">
        <f>IF(Q2="","","It")</f>
        <v/>
      </c>
      <c r="T4" t="str">
        <f>IF(T2="","","E")</f>
        <v/>
      </c>
      <c r="U4" t="str">
        <f>IF(T2="","","Ct")</f>
        <v/>
      </c>
      <c r="V4" t="str">
        <f>IF(T2="","","It")</f>
        <v/>
      </c>
      <c r="W4" t="str">
        <f>IF(W2="","","E")</f>
        <v/>
      </c>
      <c r="X4" t="str">
        <f>IF(W2="","","Ct")</f>
        <v/>
      </c>
      <c r="Y4" t="str">
        <f>IF(W2="","","It")</f>
        <v/>
      </c>
      <c r="Z4" t="str">
        <f>IF(Z2="","","E")</f>
        <v/>
      </c>
      <c r="AA4" t="str">
        <f>IF(Z2="","","Ct")</f>
        <v/>
      </c>
      <c r="AB4" t="str">
        <f>IF(Z2="","","It")</f>
        <v/>
      </c>
      <c r="AC4" t="str">
        <f>IF(AC2="","","E")</f>
        <v/>
      </c>
      <c r="AD4" t="str">
        <f>IF(AC2="","","Ct")</f>
        <v/>
      </c>
      <c r="AE4" t="str">
        <f>IF(AC2="","","It")</f>
        <v/>
      </c>
    </row>
    <row r="5" spans="1:31" x14ac:dyDescent="0.25">
      <c r="A5" t="str">
        <f>IF($C$3="","",IFERROR(IF((A4+1)&gt;$I$1,"",A4+1),""))</f>
        <v/>
      </c>
      <c r="B5" t="str">
        <f t="shared" ref="B5:B52" si="0">IFERROR(INDEX(Rep_Samples,A5),"")</f>
        <v/>
      </c>
      <c r="C5" t="str">
        <f t="shared" ref="C5:C52" si="1">IFERROR(VLOOKUP($B5,Results_2,D$3+3,FALSE)+1,"")</f>
        <v/>
      </c>
      <c r="D5" t="str">
        <f t="shared" ref="D5:D68" si="2">IFERROR(VLOOKUP($B5,Results_2,D$3+4,FALSE),"")</f>
        <v/>
      </c>
      <c r="E5" t="str">
        <f t="shared" ref="E5:E52" si="3">IFERROR(VLOOKUP($B5,Results_2,F$3+3,FALSE)+1,"")</f>
        <v/>
      </c>
      <c r="F5" t="str">
        <f t="shared" ref="F5:F68" si="4">IFERROR(VLOOKUP($B5,Results_2,F$3+4,FALSE),"")</f>
        <v/>
      </c>
      <c r="G5" t="str">
        <f>IFERROR(($C5^$D5)/(E5^F5),"")</f>
        <v/>
      </c>
      <c r="H5" t="str">
        <f t="shared" ref="H5:H52" si="5">IFERROR(VLOOKUP($B5,Results_2,I$3+3,FALSE)+1,"")</f>
        <v/>
      </c>
      <c r="I5" t="str">
        <f t="shared" ref="I5:I68" si="6">IFERROR(VLOOKUP($B5,Results_2,I$3+4,FALSE),"")</f>
        <v/>
      </c>
      <c r="J5" t="str">
        <f>IFERROR(($C5^$D5)/(H5^I5),"")</f>
        <v/>
      </c>
      <c r="K5" t="str">
        <f t="shared" ref="K5:K52" si="7">IFERROR(VLOOKUP($B5,Results_2,L$3+3,FALSE)+1,"")</f>
        <v/>
      </c>
      <c r="L5" t="str">
        <f t="shared" ref="L5:L68" si="8">IFERROR(VLOOKUP($B5,Results_2,L$3+4,FALSE),"")</f>
        <v/>
      </c>
      <c r="M5" t="str">
        <f t="shared" ref="M5:M52" si="9">IFERROR(($C5^$D5)/(K5^L5),"")</f>
        <v/>
      </c>
      <c r="N5" t="str">
        <f t="shared" ref="N5:N52" si="10">IFERROR(VLOOKUP($B5,Results_2,O$3+3,FALSE)+1,"")</f>
        <v/>
      </c>
      <c r="O5" t="str">
        <f t="shared" ref="O5:O68" si="11">IFERROR(VLOOKUP($B5,Results_2,O$3+4,FALSE),"")</f>
        <v/>
      </c>
      <c r="P5" t="str">
        <f t="shared" ref="P5:P52" si="12">IFERROR(($C5^$D5)/(N5^O5),"")</f>
        <v/>
      </c>
      <c r="Q5" t="str">
        <f t="shared" ref="Q5:Q52" si="13">IFERROR(VLOOKUP($B5,Results_2,R$3+3,FALSE)+1,"")</f>
        <v/>
      </c>
      <c r="R5" t="str">
        <f t="shared" ref="R5:R68" si="14">IFERROR(VLOOKUP($B5,Results_2,R$3+4,FALSE),"")</f>
        <v/>
      </c>
      <c r="S5" t="str">
        <f t="shared" ref="S5:S52" si="15">IFERROR(($C5^$D5)/(Q5^R5),"")</f>
        <v/>
      </c>
      <c r="T5" t="str">
        <f t="shared" ref="T5:T52" si="16">IFERROR(VLOOKUP($B5,Results_2,U$3+3,FALSE)+1,"")</f>
        <v/>
      </c>
      <c r="U5" t="str">
        <f t="shared" ref="U5:U68" si="17">IFERROR(VLOOKUP($B5,Results_2,U$3+4,FALSE),"")</f>
        <v/>
      </c>
      <c r="V5" t="str">
        <f t="shared" ref="V5:V52" si="18">IFERROR(($C5^$D5)/(T5^U5),"")</f>
        <v/>
      </c>
      <c r="W5" t="str">
        <f t="shared" ref="W5:W52" si="19">IFERROR(VLOOKUP($B5,Results_2,X$3+3,FALSE)+1,"")</f>
        <v/>
      </c>
      <c r="X5" t="str">
        <f t="shared" ref="X5:X68" si="20">IFERROR(VLOOKUP($B5,Results_2,X$3+4,FALSE),"")</f>
        <v/>
      </c>
      <c r="Y5" t="str">
        <f t="shared" ref="Y5:Y52" si="21">IFERROR(($C5^$D5)/(W5^X5),"")</f>
        <v/>
      </c>
      <c r="Z5" t="str">
        <f t="shared" ref="Z5:Z36" si="22">IFERROR(VLOOKUP($B5,Results_2,AA$3+3,FALSE)+1,"")</f>
        <v/>
      </c>
      <c r="AA5" t="str">
        <f t="shared" ref="AA5:AA36" si="23">IFERROR(VLOOKUP($B5,Results_2,AA$3+4,FALSE),"")</f>
        <v/>
      </c>
      <c r="AB5" t="str">
        <f>IFERROR(($C5^$D5)/(Z5^AA5),"")</f>
        <v/>
      </c>
      <c r="AC5" t="str">
        <f t="shared" ref="AC5:AC36" si="24">IFERROR(VLOOKUP($B5,Results_2,AD$3+3,FALSE)+1,"")</f>
        <v/>
      </c>
      <c r="AD5" t="str">
        <f t="shared" ref="AD5:AD36" si="25">IFERROR(VLOOKUP($B5,Results_2,AD$3+4,FALSE),"")</f>
        <v/>
      </c>
      <c r="AE5" t="str">
        <f>IFERROR(($C5^$D5)/(AC5^AD5),"")</f>
        <v/>
      </c>
    </row>
    <row r="6" spans="1:31" x14ac:dyDescent="0.25">
      <c r="A6" t="str">
        <f t="shared" ref="A6:A68" si="26">IF($C$3="","",IFERROR(IF((A5+1)&gt;$I$1,"",A5+1),""))</f>
        <v/>
      </c>
      <c r="B6" t="str">
        <f t="shared" si="0"/>
        <v/>
      </c>
      <c r="C6" t="str">
        <f t="shared" si="1"/>
        <v/>
      </c>
      <c r="D6" t="str">
        <f t="shared" si="2"/>
        <v/>
      </c>
      <c r="E6" t="str">
        <f t="shared" si="3"/>
        <v/>
      </c>
      <c r="F6" t="str">
        <f t="shared" si="4"/>
        <v/>
      </c>
      <c r="G6" t="str">
        <f>IFERROR(($C6^$D6)/(E6^F6),"")</f>
        <v/>
      </c>
      <c r="H6" t="str">
        <f t="shared" si="5"/>
        <v/>
      </c>
      <c r="I6" t="str">
        <f t="shared" si="6"/>
        <v/>
      </c>
      <c r="J6" t="str">
        <f>IFERROR(($C6^$D6)/(H6^I6),"")</f>
        <v/>
      </c>
      <c r="K6" t="str">
        <f t="shared" si="7"/>
        <v/>
      </c>
      <c r="L6" t="str">
        <f t="shared" si="8"/>
        <v/>
      </c>
      <c r="M6" t="str">
        <f t="shared" si="9"/>
        <v/>
      </c>
      <c r="N6" t="str">
        <f t="shared" si="10"/>
        <v/>
      </c>
      <c r="O6" t="str">
        <f t="shared" si="11"/>
        <v/>
      </c>
      <c r="P6" t="str">
        <f t="shared" si="12"/>
        <v/>
      </c>
      <c r="Q6" t="str">
        <f t="shared" si="13"/>
        <v/>
      </c>
      <c r="R6" t="str">
        <f t="shared" si="14"/>
        <v/>
      </c>
      <c r="S6" t="str">
        <f t="shared" si="15"/>
        <v/>
      </c>
      <c r="T6" t="str">
        <f t="shared" si="16"/>
        <v/>
      </c>
      <c r="U6" t="str">
        <f t="shared" si="17"/>
        <v/>
      </c>
      <c r="V6" t="str">
        <f t="shared" si="18"/>
        <v/>
      </c>
      <c r="W6" t="str">
        <f t="shared" si="19"/>
        <v/>
      </c>
      <c r="X6" t="str">
        <f t="shared" si="20"/>
        <v/>
      </c>
      <c r="Y6" t="str">
        <f t="shared" si="21"/>
        <v/>
      </c>
      <c r="Z6" t="str">
        <f t="shared" si="22"/>
        <v/>
      </c>
      <c r="AA6" t="str">
        <f t="shared" si="23"/>
        <v/>
      </c>
      <c r="AB6" t="str">
        <f t="shared" ref="AB6:AB52" si="27">IFERROR(($C6^$D6)/(Z6^AA6),"")</f>
        <v/>
      </c>
      <c r="AC6" t="str">
        <f t="shared" si="24"/>
        <v/>
      </c>
      <c r="AD6" t="str">
        <f t="shared" si="25"/>
        <v/>
      </c>
      <c r="AE6" t="str">
        <f t="shared" ref="AE6:AE52" si="28">IFERROR(($C6^$D6)/(AC6^AD6),"")</f>
        <v/>
      </c>
    </row>
    <row r="7" spans="1:31" x14ac:dyDescent="0.25">
      <c r="A7" t="str">
        <f t="shared" si="26"/>
        <v/>
      </c>
      <c r="B7" t="str">
        <f t="shared" si="0"/>
        <v/>
      </c>
      <c r="C7" t="str">
        <f t="shared" si="1"/>
        <v/>
      </c>
      <c r="D7" t="str">
        <f t="shared" si="2"/>
        <v/>
      </c>
      <c r="E7" t="str">
        <f t="shared" si="3"/>
        <v/>
      </c>
      <c r="F7" t="str">
        <f t="shared" si="4"/>
        <v/>
      </c>
      <c r="G7" t="str">
        <f>IFERROR(($C7^$D7)/(E7^F7),"")</f>
        <v/>
      </c>
      <c r="H7" t="str">
        <f t="shared" si="5"/>
        <v/>
      </c>
      <c r="I7" t="str">
        <f t="shared" si="6"/>
        <v/>
      </c>
      <c r="J7" t="str">
        <f>IFERROR(($C7^$D7)/(H7^I7),"")</f>
        <v/>
      </c>
      <c r="K7" t="str">
        <f t="shared" si="7"/>
        <v/>
      </c>
      <c r="L7" t="str">
        <f t="shared" si="8"/>
        <v/>
      </c>
      <c r="M7" t="str">
        <f t="shared" si="9"/>
        <v/>
      </c>
      <c r="N7" t="str">
        <f t="shared" si="10"/>
        <v/>
      </c>
      <c r="O7" t="str">
        <f t="shared" si="11"/>
        <v/>
      </c>
      <c r="P7" t="str">
        <f t="shared" si="12"/>
        <v/>
      </c>
      <c r="Q7" t="str">
        <f t="shared" si="13"/>
        <v/>
      </c>
      <c r="R7" t="str">
        <f t="shared" si="14"/>
        <v/>
      </c>
      <c r="S7" t="str">
        <f t="shared" si="15"/>
        <v/>
      </c>
      <c r="T7" t="str">
        <f t="shared" si="16"/>
        <v/>
      </c>
      <c r="U7" t="str">
        <f t="shared" si="17"/>
        <v/>
      </c>
      <c r="V7" t="str">
        <f t="shared" si="18"/>
        <v/>
      </c>
      <c r="W7" t="str">
        <f t="shared" si="19"/>
        <v/>
      </c>
      <c r="X7" t="str">
        <f t="shared" si="20"/>
        <v/>
      </c>
      <c r="Y7" t="str">
        <f t="shared" si="21"/>
        <v/>
      </c>
      <c r="Z7" t="str">
        <f t="shared" si="22"/>
        <v/>
      </c>
      <c r="AA7" t="str">
        <f t="shared" si="23"/>
        <v/>
      </c>
      <c r="AB7" t="str">
        <f t="shared" si="27"/>
        <v/>
      </c>
      <c r="AC7" t="str">
        <f t="shared" si="24"/>
        <v/>
      </c>
      <c r="AD7" t="str">
        <f t="shared" si="25"/>
        <v/>
      </c>
      <c r="AE7" t="str">
        <f t="shared" si="28"/>
        <v/>
      </c>
    </row>
    <row r="8" spans="1:31" x14ac:dyDescent="0.25">
      <c r="A8" t="str">
        <f t="shared" si="26"/>
        <v/>
      </c>
      <c r="B8" t="str">
        <f t="shared" si="0"/>
        <v/>
      </c>
      <c r="C8" t="str">
        <f t="shared" si="1"/>
        <v/>
      </c>
      <c r="D8" t="str">
        <f t="shared" si="2"/>
        <v/>
      </c>
      <c r="E8" t="str">
        <f t="shared" si="3"/>
        <v/>
      </c>
      <c r="F8" t="str">
        <f t="shared" si="4"/>
        <v/>
      </c>
      <c r="G8" t="str">
        <f>IFERROR(($C8^$D8)/(E8^F8),"")</f>
        <v/>
      </c>
      <c r="H8" t="str">
        <f t="shared" si="5"/>
        <v/>
      </c>
      <c r="I8" t="str">
        <f t="shared" si="6"/>
        <v/>
      </c>
      <c r="J8" t="str">
        <f>IFERROR(($C8^$D8)/(H8^I8),"")</f>
        <v/>
      </c>
      <c r="K8" t="str">
        <f t="shared" si="7"/>
        <v/>
      </c>
      <c r="L8" t="str">
        <f t="shared" si="8"/>
        <v/>
      </c>
      <c r="M8" t="str">
        <f t="shared" si="9"/>
        <v/>
      </c>
      <c r="N8" t="str">
        <f t="shared" si="10"/>
        <v/>
      </c>
      <c r="O8" t="str">
        <f t="shared" si="11"/>
        <v/>
      </c>
      <c r="P8" t="str">
        <f t="shared" si="12"/>
        <v/>
      </c>
      <c r="Q8" t="str">
        <f t="shared" si="13"/>
        <v/>
      </c>
      <c r="R8" t="str">
        <f t="shared" si="14"/>
        <v/>
      </c>
      <c r="S8" t="str">
        <f t="shared" si="15"/>
        <v/>
      </c>
      <c r="T8" t="str">
        <f t="shared" si="16"/>
        <v/>
      </c>
      <c r="U8" t="str">
        <f t="shared" si="17"/>
        <v/>
      </c>
      <c r="V8" t="str">
        <f t="shared" si="18"/>
        <v/>
      </c>
      <c r="W8" t="str">
        <f t="shared" si="19"/>
        <v/>
      </c>
      <c r="X8" t="str">
        <f t="shared" si="20"/>
        <v/>
      </c>
      <c r="Y8" t="str">
        <f t="shared" si="21"/>
        <v/>
      </c>
      <c r="Z8" t="str">
        <f t="shared" si="22"/>
        <v/>
      </c>
      <c r="AA8" t="str">
        <f t="shared" si="23"/>
        <v/>
      </c>
      <c r="AB8" t="str">
        <f t="shared" si="27"/>
        <v/>
      </c>
      <c r="AC8" t="str">
        <f t="shared" si="24"/>
        <v/>
      </c>
      <c r="AD8" t="str">
        <f t="shared" si="25"/>
        <v/>
      </c>
      <c r="AE8" t="str">
        <f t="shared" si="28"/>
        <v/>
      </c>
    </row>
    <row r="9" spans="1:31" x14ac:dyDescent="0.25">
      <c r="A9" t="str">
        <f t="shared" si="26"/>
        <v/>
      </c>
      <c r="B9" t="str">
        <f t="shared" si="0"/>
        <v/>
      </c>
      <c r="C9" t="str">
        <f t="shared" si="1"/>
        <v/>
      </c>
      <c r="D9" t="str">
        <f t="shared" si="2"/>
        <v/>
      </c>
      <c r="E9" t="str">
        <f t="shared" si="3"/>
        <v/>
      </c>
      <c r="F9" t="str">
        <f t="shared" si="4"/>
        <v/>
      </c>
      <c r="G9" t="str">
        <f>IFERROR(($C9^$D9)/(E9^F9),"")</f>
        <v/>
      </c>
      <c r="H9" t="str">
        <f t="shared" si="5"/>
        <v/>
      </c>
      <c r="I9" t="str">
        <f t="shared" si="6"/>
        <v/>
      </c>
      <c r="J9" t="str">
        <f>IFERROR(($C9^$D9)/(H9^I9),"")</f>
        <v/>
      </c>
      <c r="K9" t="str">
        <f t="shared" si="7"/>
        <v/>
      </c>
      <c r="L9" t="str">
        <f t="shared" si="8"/>
        <v/>
      </c>
      <c r="M9" t="str">
        <f t="shared" si="9"/>
        <v/>
      </c>
      <c r="N9" t="str">
        <f t="shared" si="10"/>
        <v/>
      </c>
      <c r="O9" t="str">
        <f t="shared" si="11"/>
        <v/>
      </c>
      <c r="P9" t="str">
        <f t="shared" si="12"/>
        <v/>
      </c>
      <c r="Q9" t="str">
        <f t="shared" si="13"/>
        <v/>
      </c>
      <c r="R9" t="str">
        <f t="shared" si="14"/>
        <v/>
      </c>
      <c r="S9" t="str">
        <f t="shared" si="15"/>
        <v/>
      </c>
      <c r="T9" t="str">
        <f t="shared" si="16"/>
        <v/>
      </c>
      <c r="U9" t="str">
        <f t="shared" si="17"/>
        <v/>
      </c>
      <c r="V9" t="str">
        <f t="shared" si="18"/>
        <v/>
      </c>
      <c r="W9" t="str">
        <f t="shared" si="19"/>
        <v/>
      </c>
      <c r="X9" t="str">
        <f t="shared" si="20"/>
        <v/>
      </c>
      <c r="Y9" t="str">
        <f t="shared" si="21"/>
        <v/>
      </c>
      <c r="Z9" t="str">
        <f t="shared" si="22"/>
        <v/>
      </c>
      <c r="AA9" t="str">
        <f t="shared" si="23"/>
        <v/>
      </c>
      <c r="AB9" t="str">
        <f t="shared" si="27"/>
        <v/>
      </c>
      <c r="AC9" t="str">
        <f t="shared" si="24"/>
        <v/>
      </c>
      <c r="AD9" t="str">
        <f t="shared" si="25"/>
        <v/>
      </c>
      <c r="AE9" t="str">
        <f t="shared" si="28"/>
        <v/>
      </c>
    </row>
    <row r="10" spans="1:31" x14ac:dyDescent="0.25">
      <c r="A10" t="str">
        <f t="shared" si="26"/>
        <v/>
      </c>
      <c r="B10" t="str">
        <f t="shared" si="0"/>
        <v/>
      </c>
      <c r="C10" t="str">
        <f t="shared" si="1"/>
        <v/>
      </c>
      <c r="D10" t="str">
        <f t="shared" si="2"/>
        <v/>
      </c>
      <c r="E10" t="str">
        <f t="shared" si="3"/>
        <v/>
      </c>
      <c r="F10" t="str">
        <f t="shared" si="4"/>
        <v/>
      </c>
      <c r="G10" t="str">
        <f t="shared" ref="G10:G52" si="29">IFERROR(($C10^$D10)/(E10^F10),"")</f>
        <v/>
      </c>
      <c r="H10" t="str">
        <f t="shared" si="5"/>
        <v/>
      </c>
      <c r="I10" t="str">
        <f t="shared" si="6"/>
        <v/>
      </c>
      <c r="J10" t="str">
        <f t="shared" ref="J10:J52" si="30">IFERROR(($C10^$D10)/(H10^I10),"")</f>
        <v/>
      </c>
      <c r="K10" t="str">
        <f t="shared" si="7"/>
        <v/>
      </c>
      <c r="L10" t="str">
        <f t="shared" si="8"/>
        <v/>
      </c>
      <c r="M10" t="str">
        <f t="shared" si="9"/>
        <v/>
      </c>
      <c r="N10" t="str">
        <f t="shared" si="10"/>
        <v/>
      </c>
      <c r="O10" t="str">
        <f t="shared" si="11"/>
        <v/>
      </c>
      <c r="P10" t="str">
        <f t="shared" si="12"/>
        <v/>
      </c>
      <c r="Q10" t="str">
        <f t="shared" si="13"/>
        <v/>
      </c>
      <c r="R10" t="str">
        <f t="shared" si="14"/>
        <v/>
      </c>
      <c r="S10" t="str">
        <f t="shared" si="15"/>
        <v/>
      </c>
      <c r="T10" t="str">
        <f t="shared" si="16"/>
        <v/>
      </c>
      <c r="U10" t="str">
        <f t="shared" si="17"/>
        <v/>
      </c>
      <c r="V10" t="str">
        <f t="shared" si="18"/>
        <v/>
      </c>
      <c r="W10" t="str">
        <f t="shared" si="19"/>
        <v/>
      </c>
      <c r="X10" t="str">
        <f t="shared" si="20"/>
        <v/>
      </c>
      <c r="Y10" t="str">
        <f t="shared" si="21"/>
        <v/>
      </c>
      <c r="Z10" t="str">
        <f t="shared" si="22"/>
        <v/>
      </c>
      <c r="AA10" t="str">
        <f t="shared" si="23"/>
        <v/>
      </c>
      <c r="AB10" t="str">
        <f t="shared" si="27"/>
        <v/>
      </c>
      <c r="AC10" t="str">
        <f t="shared" si="24"/>
        <v/>
      </c>
      <c r="AD10" t="str">
        <f t="shared" si="25"/>
        <v/>
      </c>
      <c r="AE10" t="str">
        <f t="shared" si="28"/>
        <v/>
      </c>
    </row>
    <row r="11" spans="1:31" x14ac:dyDescent="0.25">
      <c r="A11" t="str">
        <f t="shared" si="26"/>
        <v/>
      </c>
      <c r="B11" t="str">
        <f t="shared" si="0"/>
        <v/>
      </c>
      <c r="C11" t="str">
        <f t="shared" si="1"/>
        <v/>
      </c>
      <c r="D11" t="str">
        <f t="shared" si="2"/>
        <v/>
      </c>
      <c r="E11" t="str">
        <f t="shared" si="3"/>
        <v/>
      </c>
      <c r="F11" t="str">
        <f t="shared" si="4"/>
        <v/>
      </c>
      <c r="G11" t="str">
        <f t="shared" si="29"/>
        <v/>
      </c>
      <c r="H11" t="str">
        <f t="shared" si="5"/>
        <v/>
      </c>
      <c r="I11" t="str">
        <f t="shared" si="6"/>
        <v/>
      </c>
      <c r="J11" t="str">
        <f t="shared" si="30"/>
        <v/>
      </c>
      <c r="K11" t="str">
        <f t="shared" si="7"/>
        <v/>
      </c>
      <c r="L11" t="str">
        <f t="shared" si="8"/>
        <v/>
      </c>
      <c r="M11" t="str">
        <f t="shared" si="9"/>
        <v/>
      </c>
      <c r="N11" t="str">
        <f t="shared" si="10"/>
        <v/>
      </c>
      <c r="O11" t="str">
        <f t="shared" si="11"/>
        <v/>
      </c>
      <c r="P11" t="str">
        <f t="shared" si="12"/>
        <v/>
      </c>
      <c r="Q11" t="str">
        <f t="shared" si="13"/>
        <v/>
      </c>
      <c r="R11" t="str">
        <f t="shared" si="14"/>
        <v/>
      </c>
      <c r="S11" t="str">
        <f t="shared" si="15"/>
        <v/>
      </c>
      <c r="T11" t="str">
        <f t="shared" si="16"/>
        <v/>
      </c>
      <c r="U11" t="str">
        <f t="shared" si="17"/>
        <v/>
      </c>
      <c r="V11" t="str">
        <f t="shared" si="18"/>
        <v/>
      </c>
      <c r="W11" t="str">
        <f t="shared" si="19"/>
        <v/>
      </c>
      <c r="X11" t="str">
        <f t="shared" si="20"/>
        <v/>
      </c>
      <c r="Y11" t="str">
        <f t="shared" si="21"/>
        <v/>
      </c>
      <c r="Z11" t="str">
        <f t="shared" si="22"/>
        <v/>
      </c>
      <c r="AA11" t="str">
        <f t="shared" si="23"/>
        <v/>
      </c>
      <c r="AB11" t="str">
        <f t="shared" si="27"/>
        <v/>
      </c>
      <c r="AC11" t="str">
        <f t="shared" si="24"/>
        <v/>
      </c>
      <c r="AD11" t="str">
        <f t="shared" si="25"/>
        <v/>
      </c>
      <c r="AE11" t="str">
        <f t="shared" si="28"/>
        <v/>
      </c>
    </row>
    <row r="12" spans="1:31" x14ac:dyDescent="0.25">
      <c r="A12" t="str">
        <f t="shared" si="26"/>
        <v/>
      </c>
      <c r="B12" t="str">
        <f t="shared" si="0"/>
        <v/>
      </c>
      <c r="C12" t="str">
        <f t="shared" si="1"/>
        <v/>
      </c>
      <c r="D12" t="str">
        <f t="shared" si="2"/>
        <v/>
      </c>
      <c r="E12" t="str">
        <f t="shared" si="3"/>
        <v/>
      </c>
      <c r="F12" t="str">
        <f t="shared" si="4"/>
        <v/>
      </c>
      <c r="G12" t="str">
        <f t="shared" si="29"/>
        <v/>
      </c>
      <c r="H12" t="str">
        <f t="shared" si="5"/>
        <v/>
      </c>
      <c r="I12" t="str">
        <f t="shared" si="6"/>
        <v/>
      </c>
      <c r="J12" t="str">
        <f t="shared" si="30"/>
        <v/>
      </c>
      <c r="K12" t="str">
        <f t="shared" si="7"/>
        <v/>
      </c>
      <c r="L12" t="str">
        <f t="shared" si="8"/>
        <v/>
      </c>
      <c r="M12" t="str">
        <f t="shared" si="9"/>
        <v/>
      </c>
      <c r="N12" t="str">
        <f t="shared" si="10"/>
        <v/>
      </c>
      <c r="O12" t="str">
        <f t="shared" si="11"/>
        <v/>
      </c>
      <c r="P12" t="str">
        <f t="shared" si="12"/>
        <v/>
      </c>
      <c r="Q12" t="str">
        <f t="shared" si="13"/>
        <v/>
      </c>
      <c r="R12" t="str">
        <f t="shared" si="14"/>
        <v/>
      </c>
      <c r="S12" t="str">
        <f t="shared" si="15"/>
        <v/>
      </c>
      <c r="T12" t="str">
        <f t="shared" si="16"/>
        <v/>
      </c>
      <c r="U12" t="str">
        <f t="shared" si="17"/>
        <v/>
      </c>
      <c r="V12" t="str">
        <f t="shared" si="18"/>
        <v/>
      </c>
      <c r="W12" t="str">
        <f t="shared" si="19"/>
        <v/>
      </c>
      <c r="X12" t="str">
        <f t="shared" si="20"/>
        <v/>
      </c>
      <c r="Y12" t="str">
        <f t="shared" si="21"/>
        <v/>
      </c>
      <c r="Z12" t="str">
        <f t="shared" si="22"/>
        <v/>
      </c>
      <c r="AA12" t="str">
        <f t="shared" si="23"/>
        <v/>
      </c>
      <c r="AB12" t="str">
        <f t="shared" si="27"/>
        <v/>
      </c>
      <c r="AC12" t="str">
        <f t="shared" si="24"/>
        <v/>
      </c>
      <c r="AD12" t="str">
        <f t="shared" si="25"/>
        <v/>
      </c>
      <c r="AE12" t="str">
        <f t="shared" si="28"/>
        <v/>
      </c>
    </row>
    <row r="13" spans="1:31" x14ac:dyDescent="0.25">
      <c r="A13" t="str">
        <f t="shared" si="26"/>
        <v/>
      </c>
      <c r="B13" t="str">
        <f t="shared" si="0"/>
        <v/>
      </c>
      <c r="C13" t="str">
        <f t="shared" si="1"/>
        <v/>
      </c>
      <c r="D13" t="str">
        <f t="shared" si="2"/>
        <v/>
      </c>
      <c r="E13" t="str">
        <f t="shared" si="3"/>
        <v/>
      </c>
      <c r="F13" t="str">
        <f t="shared" si="4"/>
        <v/>
      </c>
      <c r="G13" t="str">
        <f t="shared" si="29"/>
        <v/>
      </c>
      <c r="H13" t="str">
        <f t="shared" si="5"/>
        <v/>
      </c>
      <c r="I13" t="str">
        <f t="shared" si="6"/>
        <v/>
      </c>
      <c r="J13" t="str">
        <f t="shared" si="30"/>
        <v/>
      </c>
      <c r="K13" t="str">
        <f t="shared" si="7"/>
        <v/>
      </c>
      <c r="L13" t="str">
        <f t="shared" si="8"/>
        <v/>
      </c>
      <c r="M13" t="str">
        <f t="shared" si="9"/>
        <v/>
      </c>
      <c r="N13" t="str">
        <f t="shared" si="10"/>
        <v/>
      </c>
      <c r="O13" t="str">
        <f t="shared" si="11"/>
        <v/>
      </c>
      <c r="P13" t="str">
        <f t="shared" si="12"/>
        <v/>
      </c>
      <c r="Q13" t="str">
        <f t="shared" si="13"/>
        <v/>
      </c>
      <c r="R13" t="str">
        <f t="shared" si="14"/>
        <v/>
      </c>
      <c r="S13" t="str">
        <f t="shared" si="15"/>
        <v/>
      </c>
      <c r="T13" t="str">
        <f t="shared" si="16"/>
        <v/>
      </c>
      <c r="U13" t="str">
        <f t="shared" si="17"/>
        <v/>
      </c>
      <c r="V13" t="str">
        <f t="shared" si="18"/>
        <v/>
      </c>
      <c r="W13" t="str">
        <f t="shared" si="19"/>
        <v/>
      </c>
      <c r="X13" t="str">
        <f t="shared" si="20"/>
        <v/>
      </c>
      <c r="Y13" t="str">
        <f t="shared" si="21"/>
        <v/>
      </c>
      <c r="Z13" t="str">
        <f t="shared" si="22"/>
        <v/>
      </c>
      <c r="AA13" t="str">
        <f t="shared" si="23"/>
        <v/>
      </c>
      <c r="AB13" t="str">
        <f t="shared" si="27"/>
        <v/>
      </c>
      <c r="AC13" t="str">
        <f t="shared" si="24"/>
        <v/>
      </c>
      <c r="AD13" t="str">
        <f t="shared" si="25"/>
        <v/>
      </c>
      <c r="AE13" t="str">
        <f t="shared" si="28"/>
        <v/>
      </c>
    </row>
    <row r="14" spans="1:31" x14ac:dyDescent="0.25">
      <c r="A14" t="str">
        <f t="shared" si="26"/>
        <v/>
      </c>
      <c r="B14" t="str">
        <f t="shared" si="0"/>
        <v/>
      </c>
      <c r="C14" t="str">
        <f t="shared" si="1"/>
        <v/>
      </c>
      <c r="D14" t="str">
        <f t="shared" si="2"/>
        <v/>
      </c>
      <c r="E14" t="str">
        <f t="shared" si="3"/>
        <v/>
      </c>
      <c r="F14" t="str">
        <f t="shared" si="4"/>
        <v/>
      </c>
      <c r="G14" t="str">
        <f t="shared" si="29"/>
        <v/>
      </c>
      <c r="H14" t="str">
        <f t="shared" si="5"/>
        <v/>
      </c>
      <c r="I14" t="str">
        <f t="shared" si="6"/>
        <v/>
      </c>
      <c r="J14" t="str">
        <f t="shared" si="30"/>
        <v/>
      </c>
      <c r="K14" t="str">
        <f t="shared" si="7"/>
        <v/>
      </c>
      <c r="L14" t="str">
        <f t="shared" si="8"/>
        <v/>
      </c>
      <c r="M14" t="str">
        <f t="shared" si="9"/>
        <v/>
      </c>
      <c r="N14" t="str">
        <f t="shared" si="10"/>
        <v/>
      </c>
      <c r="O14" t="str">
        <f t="shared" si="11"/>
        <v/>
      </c>
      <c r="P14" t="str">
        <f t="shared" si="12"/>
        <v/>
      </c>
      <c r="Q14" t="str">
        <f t="shared" si="13"/>
        <v/>
      </c>
      <c r="R14" t="str">
        <f t="shared" si="14"/>
        <v/>
      </c>
      <c r="S14" t="str">
        <f t="shared" si="15"/>
        <v/>
      </c>
      <c r="T14" t="str">
        <f t="shared" si="16"/>
        <v/>
      </c>
      <c r="U14" t="str">
        <f t="shared" si="17"/>
        <v/>
      </c>
      <c r="V14" t="str">
        <f t="shared" si="18"/>
        <v/>
      </c>
      <c r="W14" t="str">
        <f t="shared" si="19"/>
        <v/>
      </c>
      <c r="X14" t="str">
        <f t="shared" si="20"/>
        <v/>
      </c>
      <c r="Y14" t="str">
        <f t="shared" si="21"/>
        <v/>
      </c>
      <c r="Z14" t="str">
        <f t="shared" si="22"/>
        <v/>
      </c>
      <c r="AA14" t="str">
        <f t="shared" si="23"/>
        <v/>
      </c>
      <c r="AB14" t="str">
        <f t="shared" si="27"/>
        <v/>
      </c>
      <c r="AC14" t="str">
        <f t="shared" si="24"/>
        <v/>
      </c>
      <c r="AD14" t="str">
        <f t="shared" si="25"/>
        <v/>
      </c>
      <c r="AE14" t="str">
        <f t="shared" si="28"/>
        <v/>
      </c>
    </row>
    <row r="15" spans="1:31" x14ac:dyDescent="0.25">
      <c r="A15" t="str">
        <f t="shared" si="26"/>
        <v/>
      </c>
      <c r="B15" t="str">
        <f t="shared" si="0"/>
        <v/>
      </c>
      <c r="C15" t="str">
        <f t="shared" si="1"/>
        <v/>
      </c>
      <c r="D15" t="str">
        <f t="shared" si="2"/>
        <v/>
      </c>
      <c r="E15" t="str">
        <f t="shared" si="3"/>
        <v/>
      </c>
      <c r="F15" t="str">
        <f t="shared" si="4"/>
        <v/>
      </c>
      <c r="G15" t="str">
        <f t="shared" si="29"/>
        <v/>
      </c>
      <c r="H15" t="str">
        <f t="shared" si="5"/>
        <v/>
      </c>
      <c r="I15" t="str">
        <f t="shared" si="6"/>
        <v/>
      </c>
      <c r="J15" t="str">
        <f t="shared" si="30"/>
        <v/>
      </c>
      <c r="K15" t="str">
        <f t="shared" si="7"/>
        <v/>
      </c>
      <c r="L15" t="str">
        <f t="shared" si="8"/>
        <v/>
      </c>
      <c r="M15" t="str">
        <f t="shared" si="9"/>
        <v/>
      </c>
      <c r="N15" t="str">
        <f t="shared" si="10"/>
        <v/>
      </c>
      <c r="O15" t="str">
        <f t="shared" si="11"/>
        <v/>
      </c>
      <c r="P15" t="str">
        <f t="shared" si="12"/>
        <v/>
      </c>
      <c r="Q15" t="str">
        <f t="shared" si="13"/>
        <v/>
      </c>
      <c r="R15" t="str">
        <f t="shared" si="14"/>
        <v/>
      </c>
      <c r="S15" t="str">
        <f t="shared" si="15"/>
        <v/>
      </c>
      <c r="T15" t="str">
        <f t="shared" si="16"/>
        <v/>
      </c>
      <c r="U15" t="str">
        <f t="shared" si="17"/>
        <v/>
      </c>
      <c r="V15" t="str">
        <f t="shared" si="18"/>
        <v/>
      </c>
      <c r="W15" t="str">
        <f t="shared" si="19"/>
        <v/>
      </c>
      <c r="X15" t="str">
        <f t="shared" si="20"/>
        <v/>
      </c>
      <c r="Y15" t="str">
        <f t="shared" si="21"/>
        <v/>
      </c>
      <c r="Z15" t="str">
        <f t="shared" si="22"/>
        <v/>
      </c>
      <c r="AA15" t="str">
        <f t="shared" si="23"/>
        <v/>
      </c>
      <c r="AB15" t="str">
        <f t="shared" si="27"/>
        <v/>
      </c>
      <c r="AC15" t="str">
        <f t="shared" si="24"/>
        <v/>
      </c>
      <c r="AD15" t="str">
        <f t="shared" si="25"/>
        <v/>
      </c>
      <c r="AE15" t="str">
        <f t="shared" si="28"/>
        <v/>
      </c>
    </row>
    <row r="16" spans="1:31" x14ac:dyDescent="0.25">
      <c r="A16" t="str">
        <f t="shared" si="26"/>
        <v/>
      </c>
      <c r="B16" t="str">
        <f t="shared" si="0"/>
        <v/>
      </c>
      <c r="C16" t="str">
        <f t="shared" si="1"/>
        <v/>
      </c>
      <c r="D16" t="str">
        <f t="shared" si="2"/>
        <v/>
      </c>
      <c r="E16" t="str">
        <f t="shared" si="3"/>
        <v/>
      </c>
      <c r="F16" t="str">
        <f t="shared" si="4"/>
        <v/>
      </c>
      <c r="G16" t="str">
        <f t="shared" si="29"/>
        <v/>
      </c>
      <c r="H16" t="str">
        <f t="shared" si="5"/>
        <v/>
      </c>
      <c r="I16" t="str">
        <f t="shared" si="6"/>
        <v/>
      </c>
      <c r="J16" t="str">
        <f t="shared" si="30"/>
        <v/>
      </c>
      <c r="K16" t="str">
        <f t="shared" si="7"/>
        <v/>
      </c>
      <c r="L16" t="str">
        <f t="shared" si="8"/>
        <v/>
      </c>
      <c r="M16" t="str">
        <f t="shared" si="9"/>
        <v/>
      </c>
      <c r="N16" t="str">
        <f t="shared" si="10"/>
        <v/>
      </c>
      <c r="O16" t="str">
        <f t="shared" si="11"/>
        <v/>
      </c>
      <c r="P16" t="str">
        <f t="shared" si="12"/>
        <v/>
      </c>
      <c r="Q16" t="str">
        <f t="shared" si="13"/>
        <v/>
      </c>
      <c r="R16" t="str">
        <f t="shared" si="14"/>
        <v/>
      </c>
      <c r="S16" t="str">
        <f t="shared" si="15"/>
        <v/>
      </c>
      <c r="T16" t="str">
        <f t="shared" si="16"/>
        <v/>
      </c>
      <c r="U16" t="str">
        <f t="shared" si="17"/>
        <v/>
      </c>
      <c r="V16" t="str">
        <f t="shared" si="18"/>
        <v/>
      </c>
      <c r="W16" t="str">
        <f t="shared" si="19"/>
        <v/>
      </c>
      <c r="X16" t="str">
        <f t="shared" si="20"/>
        <v/>
      </c>
      <c r="Y16" t="str">
        <f t="shared" si="21"/>
        <v/>
      </c>
      <c r="Z16" t="str">
        <f t="shared" si="22"/>
        <v/>
      </c>
      <c r="AA16" t="str">
        <f t="shared" si="23"/>
        <v/>
      </c>
      <c r="AB16" t="str">
        <f t="shared" si="27"/>
        <v/>
      </c>
      <c r="AC16" t="str">
        <f t="shared" si="24"/>
        <v/>
      </c>
      <c r="AD16" t="str">
        <f t="shared" si="25"/>
        <v/>
      </c>
      <c r="AE16" t="str">
        <f t="shared" si="28"/>
        <v/>
      </c>
    </row>
    <row r="17" spans="1:31" x14ac:dyDescent="0.25">
      <c r="A17" t="str">
        <f t="shared" si="26"/>
        <v/>
      </c>
      <c r="B17" t="str">
        <f t="shared" si="0"/>
        <v/>
      </c>
      <c r="C17" t="str">
        <f t="shared" si="1"/>
        <v/>
      </c>
      <c r="D17" t="str">
        <f t="shared" si="2"/>
        <v/>
      </c>
      <c r="E17" t="str">
        <f t="shared" si="3"/>
        <v/>
      </c>
      <c r="F17" t="str">
        <f t="shared" si="4"/>
        <v/>
      </c>
      <c r="G17" t="str">
        <f t="shared" si="29"/>
        <v/>
      </c>
      <c r="H17" t="str">
        <f t="shared" si="5"/>
        <v/>
      </c>
      <c r="I17" t="str">
        <f t="shared" si="6"/>
        <v/>
      </c>
      <c r="J17" t="str">
        <f t="shared" si="30"/>
        <v/>
      </c>
      <c r="K17" t="str">
        <f t="shared" si="7"/>
        <v/>
      </c>
      <c r="L17" t="str">
        <f t="shared" si="8"/>
        <v/>
      </c>
      <c r="M17" t="str">
        <f t="shared" si="9"/>
        <v/>
      </c>
      <c r="N17" t="str">
        <f t="shared" si="10"/>
        <v/>
      </c>
      <c r="O17" t="str">
        <f t="shared" si="11"/>
        <v/>
      </c>
      <c r="P17" t="str">
        <f t="shared" si="12"/>
        <v/>
      </c>
      <c r="Q17" t="str">
        <f t="shared" si="13"/>
        <v/>
      </c>
      <c r="R17" t="str">
        <f t="shared" si="14"/>
        <v/>
      </c>
      <c r="S17" t="str">
        <f t="shared" si="15"/>
        <v/>
      </c>
      <c r="T17" t="str">
        <f t="shared" si="16"/>
        <v/>
      </c>
      <c r="U17" t="str">
        <f t="shared" si="17"/>
        <v/>
      </c>
      <c r="V17" t="str">
        <f t="shared" si="18"/>
        <v/>
      </c>
      <c r="W17" t="str">
        <f t="shared" si="19"/>
        <v/>
      </c>
      <c r="X17" t="str">
        <f t="shared" si="20"/>
        <v/>
      </c>
      <c r="Y17" t="str">
        <f t="shared" si="21"/>
        <v/>
      </c>
      <c r="Z17" t="str">
        <f t="shared" si="22"/>
        <v/>
      </c>
      <c r="AA17" t="str">
        <f t="shared" si="23"/>
        <v/>
      </c>
      <c r="AB17" t="str">
        <f t="shared" si="27"/>
        <v/>
      </c>
      <c r="AC17" t="str">
        <f t="shared" si="24"/>
        <v/>
      </c>
      <c r="AD17" t="str">
        <f t="shared" si="25"/>
        <v/>
      </c>
      <c r="AE17" t="str">
        <f t="shared" si="28"/>
        <v/>
      </c>
    </row>
    <row r="18" spans="1:31" x14ac:dyDescent="0.25">
      <c r="A18" t="str">
        <f t="shared" si="26"/>
        <v/>
      </c>
      <c r="B18" t="str">
        <f t="shared" si="0"/>
        <v/>
      </c>
      <c r="C18" t="str">
        <f t="shared" si="1"/>
        <v/>
      </c>
      <c r="D18" t="str">
        <f t="shared" si="2"/>
        <v/>
      </c>
      <c r="E18" t="str">
        <f t="shared" si="3"/>
        <v/>
      </c>
      <c r="F18" t="str">
        <f t="shared" si="4"/>
        <v/>
      </c>
      <c r="G18" t="str">
        <f t="shared" si="29"/>
        <v/>
      </c>
      <c r="H18" t="str">
        <f t="shared" si="5"/>
        <v/>
      </c>
      <c r="I18" t="str">
        <f t="shared" si="6"/>
        <v/>
      </c>
      <c r="J18" t="str">
        <f t="shared" si="30"/>
        <v/>
      </c>
      <c r="K18" t="str">
        <f t="shared" si="7"/>
        <v/>
      </c>
      <c r="L18" t="str">
        <f t="shared" si="8"/>
        <v/>
      </c>
      <c r="M18" t="str">
        <f t="shared" si="9"/>
        <v/>
      </c>
      <c r="N18" t="str">
        <f t="shared" si="10"/>
        <v/>
      </c>
      <c r="O18" t="str">
        <f t="shared" si="11"/>
        <v/>
      </c>
      <c r="P18" t="str">
        <f t="shared" si="12"/>
        <v/>
      </c>
      <c r="Q18" t="str">
        <f t="shared" si="13"/>
        <v/>
      </c>
      <c r="R18" t="str">
        <f t="shared" si="14"/>
        <v/>
      </c>
      <c r="S18" t="str">
        <f t="shared" si="15"/>
        <v/>
      </c>
      <c r="T18" t="str">
        <f t="shared" si="16"/>
        <v/>
      </c>
      <c r="U18" t="str">
        <f t="shared" si="17"/>
        <v/>
      </c>
      <c r="V18" t="str">
        <f t="shared" si="18"/>
        <v/>
      </c>
      <c r="W18" t="str">
        <f t="shared" si="19"/>
        <v/>
      </c>
      <c r="X18" t="str">
        <f t="shared" si="20"/>
        <v/>
      </c>
      <c r="Y18" t="str">
        <f t="shared" si="21"/>
        <v/>
      </c>
      <c r="Z18" t="str">
        <f t="shared" si="22"/>
        <v/>
      </c>
      <c r="AA18" t="str">
        <f t="shared" si="23"/>
        <v/>
      </c>
      <c r="AB18" t="str">
        <f t="shared" si="27"/>
        <v/>
      </c>
      <c r="AC18" t="str">
        <f t="shared" si="24"/>
        <v/>
      </c>
      <c r="AD18" t="str">
        <f t="shared" si="25"/>
        <v/>
      </c>
      <c r="AE18" t="str">
        <f t="shared" si="28"/>
        <v/>
      </c>
    </row>
    <row r="19" spans="1:31" x14ac:dyDescent="0.25">
      <c r="A19" t="str">
        <f t="shared" si="26"/>
        <v/>
      </c>
      <c r="B19" t="str">
        <f t="shared" si="0"/>
        <v/>
      </c>
      <c r="C19" t="str">
        <f t="shared" si="1"/>
        <v/>
      </c>
      <c r="D19" t="str">
        <f t="shared" si="2"/>
        <v/>
      </c>
      <c r="E19" t="str">
        <f t="shared" si="3"/>
        <v/>
      </c>
      <c r="F19" t="str">
        <f t="shared" si="4"/>
        <v/>
      </c>
      <c r="G19" t="str">
        <f t="shared" si="29"/>
        <v/>
      </c>
      <c r="H19" t="str">
        <f t="shared" si="5"/>
        <v/>
      </c>
      <c r="I19" t="str">
        <f t="shared" si="6"/>
        <v/>
      </c>
      <c r="J19" t="str">
        <f t="shared" si="30"/>
        <v/>
      </c>
      <c r="K19" t="str">
        <f t="shared" si="7"/>
        <v/>
      </c>
      <c r="L19" t="str">
        <f t="shared" si="8"/>
        <v/>
      </c>
      <c r="M19" t="str">
        <f t="shared" si="9"/>
        <v/>
      </c>
      <c r="N19" t="str">
        <f t="shared" si="10"/>
        <v/>
      </c>
      <c r="O19" t="str">
        <f t="shared" si="11"/>
        <v/>
      </c>
      <c r="P19" t="str">
        <f t="shared" si="12"/>
        <v/>
      </c>
      <c r="Q19" t="str">
        <f t="shared" si="13"/>
        <v/>
      </c>
      <c r="R19" t="str">
        <f t="shared" si="14"/>
        <v/>
      </c>
      <c r="S19" t="str">
        <f t="shared" si="15"/>
        <v/>
      </c>
      <c r="T19" t="str">
        <f t="shared" si="16"/>
        <v/>
      </c>
      <c r="U19" t="str">
        <f t="shared" si="17"/>
        <v/>
      </c>
      <c r="V19" t="str">
        <f t="shared" si="18"/>
        <v/>
      </c>
      <c r="W19" t="str">
        <f t="shared" si="19"/>
        <v/>
      </c>
      <c r="X19" t="str">
        <f t="shared" si="20"/>
        <v/>
      </c>
      <c r="Y19" t="str">
        <f t="shared" si="21"/>
        <v/>
      </c>
      <c r="Z19" t="str">
        <f t="shared" si="22"/>
        <v/>
      </c>
      <c r="AA19" t="str">
        <f t="shared" si="23"/>
        <v/>
      </c>
      <c r="AB19" t="str">
        <f t="shared" si="27"/>
        <v/>
      </c>
      <c r="AC19" t="str">
        <f t="shared" si="24"/>
        <v/>
      </c>
      <c r="AD19" t="str">
        <f t="shared" si="25"/>
        <v/>
      </c>
      <c r="AE19" t="str">
        <f t="shared" si="28"/>
        <v/>
      </c>
    </row>
    <row r="20" spans="1:31" x14ac:dyDescent="0.25">
      <c r="A20" t="str">
        <f t="shared" si="26"/>
        <v/>
      </c>
      <c r="B20" t="str">
        <f t="shared" si="0"/>
        <v/>
      </c>
      <c r="C20" t="str">
        <f t="shared" si="1"/>
        <v/>
      </c>
      <c r="D20" t="str">
        <f t="shared" si="2"/>
        <v/>
      </c>
      <c r="E20" t="str">
        <f t="shared" si="3"/>
        <v/>
      </c>
      <c r="F20" t="str">
        <f t="shared" si="4"/>
        <v/>
      </c>
      <c r="G20" t="str">
        <f t="shared" si="29"/>
        <v/>
      </c>
      <c r="H20" t="str">
        <f t="shared" si="5"/>
        <v/>
      </c>
      <c r="I20" t="str">
        <f t="shared" si="6"/>
        <v/>
      </c>
      <c r="J20" t="str">
        <f t="shared" si="30"/>
        <v/>
      </c>
      <c r="K20" t="str">
        <f t="shared" si="7"/>
        <v/>
      </c>
      <c r="L20" t="str">
        <f t="shared" si="8"/>
        <v/>
      </c>
      <c r="M20" t="str">
        <f t="shared" si="9"/>
        <v/>
      </c>
      <c r="N20" t="str">
        <f t="shared" si="10"/>
        <v/>
      </c>
      <c r="O20" t="str">
        <f t="shared" si="11"/>
        <v/>
      </c>
      <c r="P20" t="str">
        <f t="shared" si="12"/>
        <v/>
      </c>
      <c r="Q20" t="str">
        <f t="shared" si="13"/>
        <v/>
      </c>
      <c r="R20" t="str">
        <f t="shared" si="14"/>
        <v/>
      </c>
      <c r="S20" t="str">
        <f t="shared" si="15"/>
        <v/>
      </c>
      <c r="T20" t="str">
        <f t="shared" si="16"/>
        <v/>
      </c>
      <c r="U20" t="str">
        <f t="shared" si="17"/>
        <v/>
      </c>
      <c r="V20" t="str">
        <f t="shared" si="18"/>
        <v/>
      </c>
      <c r="W20" t="str">
        <f t="shared" si="19"/>
        <v/>
      </c>
      <c r="X20" t="str">
        <f t="shared" si="20"/>
        <v/>
      </c>
      <c r="Y20" t="str">
        <f t="shared" si="21"/>
        <v/>
      </c>
      <c r="Z20" t="str">
        <f t="shared" si="22"/>
        <v/>
      </c>
      <c r="AA20" t="str">
        <f t="shared" si="23"/>
        <v/>
      </c>
      <c r="AB20" t="str">
        <f t="shared" si="27"/>
        <v/>
      </c>
      <c r="AC20" t="str">
        <f t="shared" si="24"/>
        <v/>
      </c>
      <c r="AD20" t="str">
        <f t="shared" si="25"/>
        <v/>
      </c>
      <c r="AE20" t="str">
        <f t="shared" si="28"/>
        <v/>
      </c>
    </row>
    <row r="21" spans="1:31" x14ac:dyDescent="0.25">
      <c r="A21" t="str">
        <f t="shared" si="26"/>
        <v/>
      </c>
      <c r="B21" t="str">
        <f t="shared" si="0"/>
        <v/>
      </c>
      <c r="C21" t="str">
        <f t="shared" si="1"/>
        <v/>
      </c>
      <c r="D21" t="str">
        <f t="shared" si="2"/>
        <v/>
      </c>
      <c r="E21" t="str">
        <f t="shared" si="3"/>
        <v/>
      </c>
      <c r="F21" t="str">
        <f t="shared" si="4"/>
        <v/>
      </c>
      <c r="G21" t="str">
        <f t="shared" si="29"/>
        <v/>
      </c>
      <c r="H21" t="str">
        <f t="shared" si="5"/>
        <v/>
      </c>
      <c r="I21" t="str">
        <f t="shared" si="6"/>
        <v/>
      </c>
      <c r="J21" t="str">
        <f t="shared" si="30"/>
        <v/>
      </c>
      <c r="K21" t="str">
        <f t="shared" si="7"/>
        <v/>
      </c>
      <c r="L21" t="str">
        <f t="shared" si="8"/>
        <v/>
      </c>
      <c r="M21" t="str">
        <f t="shared" si="9"/>
        <v/>
      </c>
      <c r="N21" t="str">
        <f t="shared" si="10"/>
        <v/>
      </c>
      <c r="O21" t="str">
        <f t="shared" si="11"/>
        <v/>
      </c>
      <c r="P21" t="str">
        <f t="shared" si="12"/>
        <v/>
      </c>
      <c r="Q21" t="str">
        <f t="shared" si="13"/>
        <v/>
      </c>
      <c r="R21" t="str">
        <f t="shared" si="14"/>
        <v/>
      </c>
      <c r="S21" t="str">
        <f t="shared" si="15"/>
        <v/>
      </c>
      <c r="T21" t="str">
        <f t="shared" si="16"/>
        <v/>
      </c>
      <c r="U21" t="str">
        <f t="shared" si="17"/>
        <v/>
      </c>
      <c r="V21" t="str">
        <f t="shared" si="18"/>
        <v/>
      </c>
      <c r="W21" t="str">
        <f t="shared" si="19"/>
        <v/>
      </c>
      <c r="X21" t="str">
        <f t="shared" si="20"/>
        <v/>
      </c>
      <c r="Y21" t="str">
        <f t="shared" si="21"/>
        <v/>
      </c>
      <c r="Z21" t="str">
        <f t="shared" si="22"/>
        <v/>
      </c>
      <c r="AA21" t="str">
        <f t="shared" si="23"/>
        <v/>
      </c>
      <c r="AB21" t="str">
        <f t="shared" si="27"/>
        <v/>
      </c>
      <c r="AC21" t="str">
        <f t="shared" si="24"/>
        <v/>
      </c>
      <c r="AD21" t="str">
        <f t="shared" si="25"/>
        <v/>
      </c>
      <c r="AE21" t="str">
        <f t="shared" si="28"/>
        <v/>
      </c>
    </row>
    <row r="22" spans="1:31" x14ac:dyDescent="0.25">
      <c r="A22" t="str">
        <f t="shared" si="26"/>
        <v/>
      </c>
      <c r="B22" t="str">
        <f t="shared" si="0"/>
        <v/>
      </c>
      <c r="C22" t="str">
        <f t="shared" si="1"/>
        <v/>
      </c>
      <c r="D22" t="str">
        <f t="shared" si="2"/>
        <v/>
      </c>
      <c r="E22" t="str">
        <f t="shared" si="3"/>
        <v/>
      </c>
      <c r="F22" t="str">
        <f t="shared" si="4"/>
        <v/>
      </c>
      <c r="G22" t="str">
        <f t="shared" si="29"/>
        <v/>
      </c>
      <c r="H22" t="str">
        <f t="shared" si="5"/>
        <v/>
      </c>
      <c r="I22" t="str">
        <f t="shared" si="6"/>
        <v/>
      </c>
      <c r="J22" t="str">
        <f t="shared" si="30"/>
        <v/>
      </c>
      <c r="K22" t="str">
        <f t="shared" si="7"/>
        <v/>
      </c>
      <c r="L22" t="str">
        <f t="shared" si="8"/>
        <v/>
      </c>
      <c r="M22" t="str">
        <f t="shared" si="9"/>
        <v/>
      </c>
      <c r="N22" t="str">
        <f t="shared" si="10"/>
        <v/>
      </c>
      <c r="O22" t="str">
        <f t="shared" si="11"/>
        <v/>
      </c>
      <c r="P22" t="str">
        <f t="shared" si="12"/>
        <v/>
      </c>
      <c r="Q22" t="str">
        <f t="shared" si="13"/>
        <v/>
      </c>
      <c r="R22" t="str">
        <f t="shared" si="14"/>
        <v/>
      </c>
      <c r="S22" t="str">
        <f t="shared" si="15"/>
        <v/>
      </c>
      <c r="T22" t="str">
        <f t="shared" si="16"/>
        <v/>
      </c>
      <c r="U22" t="str">
        <f t="shared" si="17"/>
        <v/>
      </c>
      <c r="V22" t="str">
        <f t="shared" si="18"/>
        <v/>
      </c>
      <c r="W22" t="str">
        <f t="shared" si="19"/>
        <v/>
      </c>
      <c r="X22" t="str">
        <f t="shared" si="20"/>
        <v/>
      </c>
      <c r="Y22" t="str">
        <f t="shared" si="21"/>
        <v/>
      </c>
      <c r="Z22" t="str">
        <f t="shared" si="22"/>
        <v/>
      </c>
      <c r="AA22" t="str">
        <f t="shared" si="23"/>
        <v/>
      </c>
      <c r="AB22" t="str">
        <f t="shared" si="27"/>
        <v/>
      </c>
      <c r="AC22" t="str">
        <f t="shared" si="24"/>
        <v/>
      </c>
      <c r="AD22" t="str">
        <f t="shared" si="25"/>
        <v/>
      </c>
      <c r="AE22" t="str">
        <f t="shared" si="28"/>
        <v/>
      </c>
    </row>
    <row r="23" spans="1:31" x14ac:dyDescent="0.25">
      <c r="A23" t="str">
        <f t="shared" si="26"/>
        <v/>
      </c>
      <c r="B23" t="str">
        <f t="shared" si="0"/>
        <v/>
      </c>
      <c r="C23" t="str">
        <f t="shared" si="1"/>
        <v/>
      </c>
      <c r="D23" t="str">
        <f t="shared" si="2"/>
        <v/>
      </c>
      <c r="E23" t="str">
        <f t="shared" si="3"/>
        <v/>
      </c>
      <c r="F23" t="str">
        <f t="shared" si="4"/>
        <v/>
      </c>
      <c r="G23" t="str">
        <f t="shared" si="29"/>
        <v/>
      </c>
      <c r="H23" t="str">
        <f t="shared" si="5"/>
        <v/>
      </c>
      <c r="I23" t="str">
        <f t="shared" si="6"/>
        <v/>
      </c>
      <c r="J23" t="str">
        <f t="shared" si="30"/>
        <v/>
      </c>
      <c r="K23" t="str">
        <f t="shared" si="7"/>
        <v/>
      </c>
      <c r="L23" t="str">
        <f t="shared" si="8"/>
        <v/>
      </c>
      <c r="M23" t="str">
        <f t="shared" si="9"/>
        <v/>
      </c>
      <c r="N23" t="str">
        <f t="shared" si="10"/>
        <v/>
      </c>
      <c r="O23" t="str">
        <f t="shared" si="11"/>
        <v/>
      </c>
      <c r="P23" t="str">
        <f t="shared" si="12"/>
        <v/>
      </c>
      <c r="Q23" t="str">
        <f t="shared" si="13"/>
        <v/>
      </c>
      <c r="R23" t="str">
        <f t="shared" si="14"/>
        <v/>
      </c>
      <c r="S23" t="str">
        <f t="shared" si="15"/>
        <v/>
      </c>
      <c r="T23" t="str">
        <f t="shared" si="16"/>
        <v/>
      </c>
      <c r="U23" t="str">
        <f t="shared" si="17"/>
        <v/>
      </c>
      <c r="V23" t="str">
        <f t="shared" si="18"/>
        <v/>
      </c>
      <c r="W23" t="str">
        <f t="shared" si="19"/>
        <v/>
      </c>
      <c r="X23" t="str">
        <f t="shared" si="20"/>
        <v/>
      </c>
      <c r="Y23" t="str">
        <f t="shared" si="21"/>
        <v/>
      </c>
      <c r="Z23" t="str">
        <f t="shared" si="22"/>
        <v/>
      </c>
      <c r="AA23" t="str">
        <f t="shared" si="23"/>
        <v/>
      </c>
      <c r="AB23" t="str">
        <f t="shared" si="27"/>
        <v/>
      </c>
      <c r="AC23" t="str">
        <f t="shared" si="24"/>
        <v/>
      </c>
      <c r="AD23" t="str">
        <f t="shared" si="25"/>
        <v/>
      </c>
      <c r="AE23" t="str">
        <f t="shared" si="28"/>
        <v/>
      </c>
    </row>
    <row r="24" spans="1:31" x14ac:dyDescent="0.25">
      <c r="A24" t="str">
        <f t="shared" si="26"/>
        <v/>
      </c>
      <c r="B24" t="str">
        <f t="shared" si="0"/>
        <v/>
      </c>
      <c r="C24" t="str">
        <f t="shared" si="1"/>
        <v/>
      </c>
      <c r="D24" t="str">
        <f t="shared" si="2"/>
        <v/>
      </c>
      <c r="E24" t="str">
        <f t="shared" si="3"/>
        <v/>
      </c>
      <c r="F24" t="str">
        <f t="shared" si="4"/>
        <v/>
      </c>
      <c r="G24" t="str">
        <f t="shared" si="29"/>
        <v/>
      </c>
      <c r="H24" t="str">
        <f t="shared" si="5"/>
        <v/>
      </c>
      <c r="I24" t="str">
        <f t="shared" si="6"/>
        <v/>
      </c>
      <c r="J24" t="str">
        <f t="shared" si="30"/>
        <v/>
      </c>
      <c r="K24" t="str">
        <f t="shared" si="7"/>
        <v/>
      </c>
      <c r="L24" t="str">
        <f t="shared" si="8"/>
        <v/>
      </c>
      <c r="M24" t="str">
        <f t="shared" si="9"/>
        <v/>
      </c>
      <c r="N24" t="str">
        <f t="shared" si="10"/>
        <v/>
      </c>
      <c r="O24" t="str">
        <f t="shared" si="11"/>
        <v/>
      </c>
      <c r="P24" t="str">
        <f t="shared" si="12"/>
        <v/>
      </c>
      <c r="Q24" t="str">
        <f t="shared" si="13"/>
        <v/>
      </c>
      <c r="R24" t="str">
        <f t="shared" si="14"/>
        <v/>
      </c>
      <c r="S24" t="str">
        <f t="shared" si="15"/>
        <v/>
      </c>
      <c r="T24" t="str">
        <f t="shared" si="16"/>
        <v/>
      </c>
      <c r="U24" t="str">
        <f t="shared" si="17"/>
        <v/>
      </c>
      <c r="V24" t="str">
        <f t="shared" si="18"/>
        <v/>
      </c>
      <c r="W24" t="str">
        <f t="shared" si="19"/>
        <v/>
      </c>
      <c r="X24" t="str">
        <f t="shared" si="20"/>
        <v/>
      </c>
      <c r="Y24" t="str">
        <f t="shared" si="21"/>
        <v/>
      </c>
      <c r="Z24" t="str">
        <f t="shared" si="22"/>
        <v/>
      </c>
      <c r="AA24" t="str">
        <f t="shared" si="23"/>
        <v/>
      </c>
      <c r="AB24" t="str">
        <f t="shared" si="27"/>
        <v/>
      </c>
      <c r="AC24" t="str">
        <f t="shared" si="24"/>
        <v/>
      </c>
      <c r="AD24" t="str">
        <f t="shared" si="25"/>
        <v/>
      </c>
      <c r="AE24" t="str">
        <f t="shared" si="28"/>
        <v/>
      </c>
    </row>
    <row r="25" spans="1:31" x14ac:dyDescent="0.25">
      <c r="A25" t="str">
        <f t="shared" si="26"/>
        <v/>
      </c>
      <c r="B25" t="str">
        <f t="shared" si="0"/>
        <v/>
      </c>
      <c r="C25" t="str">
        <f t="shared" si="1"/>
        <v/>
      </c>
      <c r="D25" t="str">
        <f t="shared" si="2"/>
        <v/>
      </c>
      <c r="E25" t="str">
        <f t="shared" si="3"/>
        <v/>
      </c>
      <c r="F25" t="str">
        <f t="shared" si="4"/>
        <v/>
      </c>
      <c r="G25" t="str">
        <f t="shared" si="29"/>
        <v/>
      </c>
      <c r="H25" t="str">
        <f t="shared" si="5"/>
        <v/>
      </c>
      <c r="I25" t="str">
        <f t="shared" si="6"/>
        <v/>
      </c>
      <c r="J25" t="str">
        <f t="shared" si="30"/>
        <v/>
      </c>
      <c r="K25" t="str">
        <f t="shared" si="7"/>
        <v/>
      </c>
      <c r="L25" t="str">
        <f t="shared" si="8"/>
        <v/>
      </c>
      <c r="M25" t="str">
        <f t="shared" si="9"/>
        <v/>
      </c>
      <c r="N25" t="str">
        <f t="shared" si="10"/>
        <v/>
      </c>
      <c r="O25" t="str">
        <f t="shared" si="11"/>
        <v/>
      </c>
      <c r="P25" t="str">
        <f t="shared" si="12"/>
        <v/>
      </c>
      <c r="Q25" t="str">
        <f t="shared" si="13"/>
        <v/>
      </c>
      <c r="R25" t="str">
        <f t="shared" si="14"/>
        <v/>
      </c>
      <c r="S25" t="str">
        <f t="shared" si="15"/>
        <v/>
      </c>
      <c r="T25" t="str">
        <f t="shared" si="16"/>
        <v/>
      </c>
      <c r="U25" t="str">
        <f t="shared" si="17"/>
        <v/>
      </c>
      <c r="V25" t="str">
        <f t="shared" si="18"/>
        <v/>
      </c>
      <c r="W25" t="str">
        <f t="shared" si="19"/>
        <v/>
      </c>
      <c r="X25" t="str">
        <f t="shared" si="20"/>
        <v/>
      </c>
      <c r="Y25" t="str">
        <f t="shared" si="21"/>
        <v/>
      </c>
      <c r="Z25" t="str">
        <f t="shared" si="22"/>
        <v/>
      </c>
      <c r="AA25" t="str">
        <f t="shared" si="23"/>
        <v/>
      </c>
      <c r="AB25" t="str">
        <f t="shared" si="27"/>
        <v/>
      </c>
      <c r="AC25" t="str">
        <f t="shared" si="24"/>
        <v/>
      </c>
      <c r="AD25" t="str">
        <f t="shared" si="25"/>
        <v/>
      </c>
      <c r="AE25" t="str">
        <f t="shared" si="28"/>
        <v/>
      </c>
    </row>
    <row r="26" spans="1:31" x14ac:dyDescent="0.25">
      <c r="A26" t="str">
        <f t="shared" si="26"/>
        <v/>
      </c>
      <c r="B26" t="str">
        <f t="shared" si="0"/>
        <v/>
      </c>
      <c r="C26" t="str">
        <f t="shared" si="1"/>
        <v/>
      </c>
      <c r="D26" t="str">
        <f t="shared" si="2"/>
        <v/>
      </c>
      <c r="E26" t="str">
        <f t="shared" si="3"/>
        <v/>
      </c>
      <c r="F26" t="str">
        <f t="shared" si="4"/>
        <v/>
      </c>
      <c r="G26" t="str">
        <f t="shared" si="29"/>
        <v/>
      </c>
      <c r="H26" t="str">
        <f t="shared" si="5"/>
        <v/>
      </c>
      <c r="I26" t="str">
        <f t="shared" si="6"/>
        <v/>
      </c>
      <c r="J26" t="str">
        <f t="shared" si="30"/>
        <v/>
      </c>
      <c r="K26" t="str">
        <f t="shared" si="7"/>
        <v/>
      </c>
      <c r="L26" t="str">
        <f t="shared" si="8"/>
        <v/>
      </c>
      <c r="M26" t="str">
        <f t="shared" si="9"/>
        <v/>
      </c>
      <c r="N26" t="str">
        <f t="shared" si="10"/>
        <v/>
      </c>
      <c r="O26" t="str">
        <f t="shared" si="11"/>
        <v/>
      </c>
      <c r="P26" t="str">
        <f t="shared" si="12"/>
        <v/>
      </c>
      <c r="Q26" t="str">
        <f t="shared" si="13"/>
        <v/>
      </c>
      <c r="R26" t="str">
        <f t="shared" si="14"/>
        <v/>
      </c>
      <c r="S26" t="str">
        <f t="shared" si="15"/>
        <v/>
      </c>
      <c r="T26" t="str">
        <f t="shared" si="16"/>
        <v/>
      </c>
      <c r="U26" t="str">
        <f t="shared" si="17"/>
        <v/>
      </c>
      <c r="V26" t="str">
        <f t="shared" si="18"/>
        <v/>
      </c>
      <c r="W26" t="str">
        <f t="shared" si="19"/>
        <v/>
      </c>
      <c r="X26" t="str">
        <f t="shared" si="20"/>
        <v/>
      </c>
      <c r="Y26" t="str">
        <f t="shared" si="21"/>
        <v/>
      </c>
      <c r="Z26" t="str">
        <f t="shared" si="22"/>
        <v/>
      </c>
      <c r="AA26" t="str">
        <f t="shared" si="23"/>
        <v/>
      </c>
      <c r="AB26" t="str">
        <f t="shared" si="27"/>
        <v/>
      </c>
      <c r="AC26" t="str">
        <f t="shared" si="24"/>
        <v/>
      </c>
      <c r="AD26" t="str">
        <f t="shared" si="25"/>
        <v/>
      </c>
      <c r="AE26" t="str">
        <f t="shared" si="28"/>
        <v/>
      </c>
    </row>
    <row r="27" spans="1:31" x14ac:dyDescent="0.25">
      <c r="A27" t="str">
        <f t="shared" si="26"/>
        <v/>
      </c>
      <c r="B27" t="str">
        <f t="shared" si="0"/>
        <v/>
      </c>
      <c r="C27" t="str">
        <f t="shared" si="1"/>
        <v/>
      </c>
      <c r="D27" t="str">
        <f t="shared" si="2"/>
        <v/>
      </c>
      <c r="E27" t="str">
        <f t="shared" si="3"/>
        <v/>
      </c>
      <c r="F27" t="str">
        <f t="shared" si="4"/>
        <v/>
      </c>
      <c r="G27" t="str">
        <f t="shared" si="29"/>
        <v/>
      </c>
      <c r="H27" t="str">
        <f t="shared" si="5"/>
        <v/>
      </c>
      <c r="I27" t="str">
        <f t="shared" si="6"/>
        <v/>
      </c>
      <c r="J27" t="str">
        <f t="shared" si="30"/>
        <v/>
      </c>
      <c r="K27" t="str">
        <f t="shared" si="7"/>
        <v/>
      </c>
      <c r="L27" t="str">
        <f t="shared" si="8"/>
        <v/>
      </c>
      <c r="M27" t="str">
        <f t="shared" si="9"/>
        <v/>
      </c>
      <c r="N27" t="str">
        <f t="shared" si="10"/>
        <v/>
      </c>
      <c r="O27" t="str">
        <f t="shared" si="11"/>
        <v/>
      </c>
      <c r="P27" t="str">
        <f t="shared" si="12"/>
        <v/>
      </c>
      <c r="Q27" t="str">
        <f t="shared" si="13"/>
        <v/>
      </c>
      <c r="R27" t="str">
        <f t="shared" si="14"/>
        <v/>
      </c>
      <c r="S27" t="str">
        <f t="shared" si="15"/>
        <v/>
      </c>
      <c r="T27" t="str">
        <f t="shared" si="16"/>
        <v/>
      </c>
      <c r="U27" t="str">
        <f t="shared" si="17"/>
        <v/>
      </c>
      <c r="V27" t="str">
        <f t="shared" si="18"/>
        <v/>
      </c>
      <c r="W27" t="str">
        <f t="shared" si="19"/>
        <v/>
      </c>
      <c r="X27" t="str">
        <f t="shared" si="20"/>
        <v/>
      </c>
      <c r="Y27" t="str">
        <f t="shared" si="21"/>
        <v/>
      </c>
      <c r="Z27" t="str">
        <f t="shared" si="22"/>
        <v/>
      </c>
      <c r="AA27" t="str">
        <f t="shared" si="23"/>
        <v/>
      </c>
      <c r="AB27" t="str">
        <f t="shared" si="27"/>
        <v/>
      </c>
      <c r="AC27" t="str">
        <f t="shared" si="24"/>
        <v/>
      </c>
      <c r="AD27" t="str">
        <f t="shared" si="25"/>
        <v/>
      </c>
      <c r="AE27" t="str">
        <f t="shared" si="28"/>
        <v/>
      </c>
    </row>
    <row r="28" spans="1:31" x14ac:dyDescent="0.25">
      <c r="A28" t="str">
        <f t="shared" si="26"/>
        <v/>
      </c>
      <c r="B28" t="str">
        <f t="shared" si="0"/>
        <v/>
      </c>
      <c r="C28" t="str">
        <f t="shared" si="1"/>
        <v/>
      </c>
      <c r="D28" t="str">
        <f t="shared" si="2"/>
        <v/>
      </c>
      <c r="E28" t="str">
        <f t="shared" si="3"/>
        <v/>
      </c>
      <c r="F28" t="str">
        <f t="shared" si="4"/>
        <v/>
      </c>
      <c r="G28" t="str">
        <f t="shared" si="29"/>
        <v/>
      </c>
      <c r="H28" t="str">
        <f t="shared" si="5"/>
        <v/>
      </c>
      <c r="I28" t="str">
        <f t="shared" si="6"/>
        <v/>
      </c>
      <c r="J28" t="str">
        <f t="shared" si="30"/>
        <v/>
      </c>
      <c r="K28" t="str">
        <f t="shared" si="7"/>
        <v/>
      </c>
      <c r="L28" t="str">
        <f t="shared" si="8"/>
        <v/>
      </c>
      <c r="M28" t="str">
        <f t="shared" si="9"/>
        <v/>
      </c>
      <c r="N28" t="str">
        <f t="shared" si="10"/>
        <v/>
      </c>
      <c r="O28" t="str">
        <f t="shared" si="11"/>
        <v/>
      </c>
      <c r="P28" t="str">
        <f t="shared" si="12"/>
        <v/>
      </c>
      <c r="Q28" t="str">
        <f t="shared" si="13"/>
        <v/>
      </c>
      <c r="R28" t="str">
        <f t="shared" si="14"/>
        <v/>
      </c>
      <c r="S28" t="str">
        <f t="shared" si="15"/>
        <v/>
      </c>
      <c r="T28" t="str">
        <f t="shared" si="16"/>
        <v/>
      </c>
      <c r="U28" t="str">
        <f t="shared" si="17"/>
        <v/>
      </c>
      <c r="V28" t="str">
        <f t="shared" si="18"/>
        <v/>
      </c>
      <c r="W28" t="str">
        <f t="shared" si="19"/>
        <v/>
      </c>
      <c r="X28" t="str">
        <f t="shared" si="20"/>
        <v/>
      </c>
      <c r="Y28" t="str">
        <f t="shared" si="21"/>
        <v/>
      </c>
      <c r="Z28" t="str">
        <f t="shared" si="22"/>
        <v/>
      </c>
      <c r="AA28" t="str">
        <f t="shared" si="23"/>
        <v/>
      </c>
      <c r="AB28" t="str">
        <f t="shared" si="27"/>
        <v/>
      </c>
      <c r="AC28" t="str">
        <f t="shared" si="24"/>
        <v/>
      </c>
      <c r="AD28" t="str">
        <f t="shared" si="25"/>
        <v/>
      </c>
      <c r="AE28" t="str">
        <f t="shared" si="28"/>
        <v/>
      </c>
    </row>
    <row r="29" spans="1:31" x14ac:dyDescent="0.25">
      <c r="A29" t="str">
        <f t="shared" si="26"/>
        <v/>
      </c>
      <c r="B29" t="str">
        <f t="shared" si="0"/>
        <v/>
      </c>
      <c r="C29" t="str">
        <f t="shared" si="1"/>
        <v/>
      </c>
      <c r="D29" t="str">
        <f t="shared" si="2"/>
        <v/>
      </c>
      <c r="E29" t="str">
        <f t="shared" si="3"/>
        <v/>
      </c>
      <c r="F29" t="str">
        <f t="shared" si="4"/>
        <v/>
      </c>
      <c r="G29" t="str">
        <f t="shared" si="29"/>
        <v/>
      </c>
      <c r="H29" t="str">
        <f t="shared" si="5"/>
        <v/>
      </c>
      <c r="I29" t="str">
        <f t="shared" si="6"/>
        <v/>
      </c>
      <c r="J29" t="str">
        <f t="shared" si="30"/>
        <v/>
      </c>
      <c r="K29" t="str">
        <f t="shared" si="7"/>
        <v/>
      </c>
      <c r="L29" t="str">
        <f t="shared" si="8"/>
        <v/>
      </c>
      <c r="M29" t="str">
        <f t="shared" si="9"/>
        <v/>
      </c>
      <c r="N29" t="str">
        <f t="shared" si="10"/>
        <v/>
      </c>
      <c r="O29" t="str">
        <f t="shared" si="11"/>
        <v/>
      </c>
      <c r="P29" t="str">
        <f t="shared" si="12"/>
        <v/>
      </c>
      <c r="Q29" t="str">
        <f t="shared" si="13"/>
        <v/>
      </c>
      <c r="R29" t="str">
        <f t="shared" si="14"/>
        <v/>
      </c>
      <c r="S29" t="str">
        <f t="shared" si="15"/>
        <v/>
      </c>
      <c r="T29" t="str">
        <f t="shared" si="16"/>
        <v/>
      </c>
      <c r="U29" t="str">
        <f t="shared" si="17"/>
        <v/>
      </c>
      <c r="V29" t="str">
        <f t="shared" si="18"/>
        <v/>
      </c>
      <c r="W29" t="str">
        <f t="shared" si="19"/>
        <v/>
      </c>
      <c r="X29" t="str">
        <f t="shared" si="20"/>
        <v/>
      </c>
      <c r="Y29" t="str">
        <f t="shared" si="21"/>
        <v/>
      </c>
      <c r="Z29" t="str">
        <f t="shared" si="22"/>
        <v/>
      </c>
      <c r="AA29" t="str">
        <f t="shared" si="23"/>
        <v/>
      </c>
      <c r="AB29" t="str">
        <f t="shared" si="27"/>
        <v/>
      </c>
      <c r="AC29" t="str">
        <f t="shared" si="24"/>
        <v/>
      </c>
      <c r="AD29" t="str">
        <f t="shared" si="25"/>
        <v/>
      </c>
      <c r="AE29" t="str">
        <f t="shared" si="28"/>
        <v/>
      </c>
    </row>
    <row r="30" spans="1:31" x14ac:dyDescent="0.25">
      <c r="A30" t="str">
        <f t="shared" si="26"/>
        <v/>
      </c>
      <c r="B30" t="str">
        <f t="shared" si="0"/>
        <v/>
      </c>
      <c r="C30" t="str">
        <f t="shared" si="1"/>
        <v/>
      </c>
      <c r="D30" t="str">
        <f t="shared" si="2"/>
        <v/>
      </c>
      <c r="E30" t="str">
        <f t="shared" si="3"/>
        <v/>
      </c>
      <c r="F30" t="str">
        <f t="shared" si="4"/>
        <v/>
      </c>
      <c r="G30" t="str">
        <f t="shared" si="29"/>
        <v/>
      </c>
      <c r="H30" t="str">
        <f t="shared" si="5"/>
        <v/>
      </c>
      <c r="I30" t="str">
        <f t="shared" si="6"/>
        <v/>
      </c>
      <c r="J30" t="str">
        <f t="shared" si="30"/>
        <v/>
      </c>
      <c r="K30" t="str">
        <f t="shared" si="7"/>
        <v/>
      </c>
      <c r="L30" t="str">
        <f t="shared" si="8"/>
        <v/>
      </c>
      <c r="M30" t="str">
        <f t="shared" si="9"/>
        <v/>
      </c>
      <c r="N30" t="str">
        <f t="shared" si="10"/>
        <v/>
      </c>
      <c r="O30" t="str">
        <f t="shared" si="11"/>
        <v/>
      </c>
      <c r="P30" t="str">
        <f t="shared" si="12"/>
        <v/>
      </c>
      <c r="Q30" t="str">
        <f t="shared" si="13"/>
        <v/>
      </c>
      <c r="R30" t="str">
        <f t="shared" si="14"/>
        <v/>
      </c>
      <c r="S30" t="str">
        <f t="shared" si="15"/>
        <v/>
      </c>
      <c r="T30" t="str">
        <f t="shared" si="16"/>
        <v/>
      </c>
      <c r="U30" t="str">
        <f t="shared" si="17"/>
        <v/>
      </c>
      <c r="V30" t="str">
        <f t="shared" si="18"/>
        <v/>
      </c>
      <c r="W30" t="str">
        <f t="shared" si="19"/>
        <v/>
      </c>
      <c r="X30" t="str">
        <f t="shared" si="20"/>
        <v/>
      </c>
      <c r="Y30" t="str">
        <f t="shared" si="21"/>
        <v/>
      </c>
      <c r="Z30" t="str">
        <f t="shared" si="22"/>
        <v/>
      </c>
      <c r="AA30" t="str">
        <f t="shared" si="23"/>
        <v/>
      </c>
      <c r="AB30" t="str">
        <f t="shared" si="27"/>
        <v/>
      </c>
      <c r="AC30" t="str">
        <f t="shared" si="24"/>
        <v/>
      </c>
      <c r="AD30" t="str">
        <f t="shared" si="25"/>
        <v/>
      </c>
      <c r="AE30" t="str">
        <f t="shared" si="28"/>
        <v/>
      </c>
    </row>
    <row r="31" spans="1:31" x14ac:dyDescent="0.25">
      <c r="A31" t="str">
        <f t="shared" si="26"/>
        <v/>
      </c>
      <c r="B31" t="str">
        <f t="shared" si="0"/>
        <v/>
      </c>
      <c r="C31" t="str">
        <f t="shared" si="1"/>
        <v/>
      </c>
      <c r="D31" t="str">
        <f t="shared" si="2"/>
        <v/>
      </c>
      <c r="E31" t="str">
        <f t="shared" si="3"/>
        <v/>
      </c>
      <c r="F31" t="str">
        <f t="shared" si="4"/>
        <v/>
      </c>
      <c r="G31" t="str">
        <f t="shared" si="29"/>
        <v/>
      </c>
      <c r="H31" t="str">
        <f t="shared" si="5"/>
        <v/>
      </c>
      <c r="I31" t="str">
        <f t="shared" si="6"/>
        <v/>
      </c>
      <c r="J31" t="str">
        <f t="shared" si="30"/>
        <v/>
      </c>
      <c r="K31" t="str">
        <f t="shared" si="7"/>
        <v/>
      </c>
      <c r="L31" t="str">
        <f t="shared" si="8"/>
        <v/>
      </c>
      <c r="M31" t="str">
        <f t="shared" si="9"/>
        <v/>
      </c>
      <c r="N31" t="str">
        <f t="shared" si="10"/>
        <v/>
      </c>
      <c r="O31" t="str">
        <f t="shared" si="11"/>
        <v/>
      </c>
      <c r="P31" t="str">
        <f t="shared" si="12"/>
        <v/>
      </c>
      <c r="Q31" t="str">
        <f t="shared" si="13"/>
        <v/>
      </c>
      <c r="R31" t="str">
        <f t="shared" si="14"/>
        <v/>
      </c>
      <c r="S31" t="str">
        <f t="shared" si="15"/>
        <v/>
      </c>
      <c r="T31" t="str">
        <f t="shared" si="16"/>
        <v/>
      </c>
      <c r="U31" t="str">
        <f t="shared" si="17"/>
        <v/>
      </c>
      <c r="V31" t="str">
        <f t="shared" si="18"/>
        <v/>
      </c>
      <c r="W31" t="str">
        <f t="shared" si="19"/>
        <v/>
      </c>
      <c r="X31" t="str">
        <f t="shared" si="20"/>
        <v/>
      </c>
      <c r="Y31" t="str">
        <f t="shared" si="21"/>
        <v/>
      </c>
      <c r="Z31" t="str">
        <f t="shared" si="22"/>
        <v/>
      </c>
      <c r="AA31" t="str">
        <f t="shared" si="23"/>
        <v/>
      </c>
      <c r="AB31" t="str">
        <f t="shared" si="27"/>
        <v/>
      </c>
      <c r="AC31" t="str">
        <f t="shared" si="24"/>
        <v/>
      </c>
      <c r="AD31" t="str">
        <f t="shared" si="25"/>
        <v/>
      </c>
      <c r="AE31" t="str">
        <f t="shared" si="28"/>
        <v/>
      </c>
    </row>
    <row r="32" spans="1:31" x14ac:dyDescent="0.25">
      <c r="A32" t="str">
        <f t="shared" si="26"/>
        <v/>
      </c>
      <c r="B32" t="str">
        <f t="shared" si="0"/>
        <v/>
      </c>
      <c r="C32" t="str">
        <f t="shared" si="1"/>
        <v/>
      </c>
      <c r="D32" t="str">
        <f t="shared" si="2"/>
        <v/>
      </c>
      <c r="E32" t="str">
        <f t="shared" si="3"/>
        <v/>
      </c>
      <c r="F32" t="str">
        <f t="shared" si="4"/>
        <v/>
      </c>
      <c r="G32" t="str">
        <f t="shared" si="29"/>
        <v/>
      </c>
      <c r="H32" t="str">
        <f t="shared" si="5"/>
        <v/>
      </c>
      <c r="I32" t="str">
        <f t="shared" si="6"/>
        <v/>
      </c>
      <c r="J32" t="str">
        <f t="shared" si="30"/>
        <v/>
      </c>
      <c r="K32" t="str">
        <f t="shared" si="7"/>
        <v/>
      </c>
      <c r="L32" t="str">
        <f t="shared" si="8"/>
        <v/>
      </c>
      <c r="M32" t="str">
        <f t="shared" si="9"/>
        <v/>
      </c>
      <c r="N32" t="str">
        <f t="shared" si="10"/>
        <v/>
      </c>
      <c r="O32" t="str">
        <f t="shared" si="11"/>
        <v/>
      </c>
      <c r="P32" t="str">
        <f t="shared" si="12"/>
        <v/>
      </c>
      <c r="Q32" t="str">
        <f t="shared" si="13"/>
        <v/>
      </c>
      <c r="R32" t="str">
        <f t="shared" si="14"/>
        <v/>
      </c>
      <c r="S32" t="str">
        <f t="shared" si="15"/>
        <v/>
      </c>
      <c r="T32" t="str">
        <f t="shared" si="16"/>
        <v/>
      </c>
      <c r="U32" t="str">
        <f t="shared" si="17"/>
        <v/>
      </c>
      <c r="V32" t="str">
        <f t="shared" si="18"/>
        <v/>
      </c>
      <c r="W32" t="str">
        <f t="shared" si="19"/>
        <v/>
      </c>
      <c r="X32" t="str">
        <f t="shared" si="20"/>
        <v/>
      </c>
      <c r="Y32" t="str">
        <f t="shared" si="21"/>
        <v/>
      </c>
      <c r="Z32" t="str">
        <f t="shared" si="22"/>
        <v/>
      </c>
      <c r="AA32" t="str">
        <f t="shared" si="23"/>
        <v/>
      </c>
      <c r="AB32" t="str">
        <f t="shared" si="27"/>
        <v/>
      </c>
      <c r="AC32" t="str">
        <f t="shared" si="24"/>
        <v/>
      </c>
      <c r="AD32" t="str">
        <f t="shared" si="25"/>
        <v/>
      </c>
      <c r="AE32" t="str">
        <f t="shared" si="28"/>
        <v/>
      </c>
    </row>
    <row r="33" spans="1:31" x14ac:dyDescent="0.25">
      <c r="A33" t="str">
        <f t="shared" si="26"/>
        <v/>
      </c>
      <c r="B33" t="str">
        <f t="shared" si="0"/>
        <v/>
      </c>
      <c r="C33" t="str">
        <f t="shared" si="1"/>
        <v/>
      </c>
      <c r="D33" t="str">
        <f t="shared" si="2"/>
        <v/>
      </c>
      <c r="E33" t="str">
        <f t="shared" si="3"/>
        <v/>
      </c>
      <c r="F33" t="str">
        <f t="shared" si="4"/>
        <v/>
      </c>
      <c r="G33" t="str">
        <f t="shared" si="29"/>
        <v/>
      </c>
      <c r="H33" t="str">
        <f t="shared" si="5"/>
        <v/>
      </c>
      <c r="I33" t="str">
        <f t="shared" si="6"/>
        <v/>
      </c>
      <c r="J33" t="str">
        <f t="shared" si="30"/>
        <v/>
      </c>
      <c r="K33" t="str">
        <f t="shared" si="7"/>
        <v/>
      </c>
      <c r="L33" t="str">
        <f t="shared" si="8"/>
        <v/>
      </c>
      <c r="M33" t="str">
        <f t="shared" si="9"/>
        <v/>
      </c>
      <c r="N33" t="str">
        <f t="shared" si="10"/>
        <v/>
      </c>
      <c r="O33" t="str">
        <f t="shared" si="11"/>
        <v/>
      </c>
      <c r="P33" t="str">
        <f t="shared" si="12"/>
        <v/>
      </c>
      <c r="Q33" t="str">
        <f t="shared" si="13"/>
        <v/>
      </c>
      <c r="R33" t="str">
        <f t="shared" si="14"/>
        <v/>
      </c>
      <c r="S33" t="str">
        <f t="shared" si="15"/>
        <v/>
      </c>
      <c r="T33" t="str">
        <f t="shared" si="16"/>
        <v/>
      </c>
      <c r="U33" t="str">
        <f t="shared" si="17"/>
        <v/>
      </c>
      <c r="V33" t="str">
        <f t="shared" si="18"/>
        <v/>
      </c>
      <c r="W33" t="str">
        <f t="shared" si="19"/>
        <v/>
      </c>
      <c r="X33" t="str">
        <f t="shared" si="20"/>
        <v/>
      </c>
      <c r="Y33" t="str">
        <f t="shared" si="21"/>
        <v/>
      </c>
      <c r="Z33" t="str">
        <f t="shared" si="22"/>
        <v/>
      </c>
      <c r="AA33" t="str">
        <f t="shared" si="23"/>
        <v/>
      </c>
      <c r="AB33" t="str">
        <f t="shared" si="27"/>
        <v/>
      </c>
      <c r="AC33" t="str">
        <f t="shared" si="24"/>
        <v/>
      </c>
      <c r="AD33" t="str">
        <f t="shared" si="25"/>
        <v/>
      </c>
      <c r="AE33" t="str">
        <f t="shared" si="28"/>
        <v/>
      </c>
    </row>
    <row r="34" spans="1:31" x14ac:dyDescent="0.25">
      <c r="A34" t="str">
        <f t="shared" si="26"/>
        <v/>
      </c>
      <c r="B34" t="str">
        <f t="shared" si="0"/>
        <v/>
      </c>
      <c r="C34" t="str">
        <f t="shared" si="1"/>
        <v/>
      </c>
      <c r="D34" t="str">
        <f t="shared" si="2"/>
        <v/>
      </c>
      <c r="E34" t="str">
        <f t="shared" si="3"/>
        <v/>
      </c>
      <c r="F34" t="str">
        <f t="shared" si="4"/>
        <v/>
      </c>
      <c r="G34" t="str">
        <f t="shared" si="29"/>
        <v/>
      </c>
      <c r="H34" t="str">
        <f t="shared" si="5"/>
        <v/>
      </c>
      <c r="I34" t="str">
        <f t="shared" si="6"/>
        <v/>
      </c>
      <c r="J34" t="str">
        <f t="shared" si="30"/>
        <v/>
      </c>
      <c r="K34" t="str">
        <f t="shared" si="7"/>
        <v/>
      </c>
      <c r="L34" t="str">
        <f t="shared" si="8"/>
        <v/>
      </c>
      <c r="M34" t="str">
        <f t="shared" si="9"/>
        <v/>
      </c>
      <c r="N34" t="str">
        <f t="shared" si="10"/>
        <v/>
      </c>
      <c r="O34" t="str">
        <f t="shared" si="11"/>
        <v/>
      </c>
      <c r="P34" t="str">
        <f t="shared" si="12"/>
        <v/>
      </c>
      <c r="Q34" t="str">
        <f t="shared" si="13"/>
        <v/>
      </c>
      <c r="R34" t="str">
        <f t="shared" si="14"/>
        <v/>
      </c>
      <c r="S34" t="str">
        <f t="shared" si="15"/>
        <v/>
      </c>
      <c r="T34" t="str">
        <f t="shared" si="16"/>
        <v/>
      </c>
      <c r="U34" t="str">
        <f t="shared" si="17"/>
        <v/>
      </c>
      <c r="V34" t="str">
        <f t="shared" si="18"/>
        <v/>
      </c>
      <c r="W34" t="str">
        <f t="shared" si="19"/>
        <v/>
      </c>
      <c r="X34" t="str">
        <f t="shared" si="20"/>
        <v/>
      </c>
      <c r="Y34" t="str">
        <f t="shared" si="21"/>
        <v/>
      </c>
      <c r="Z34" t="str">
        <f t="shared" si="22"/>
        <v/>
      </c>
      <c r="AA34" t="str">
        <f t="shared" si="23"/>
        <v/>
      </c>
      <c r="AB34" t="str">
        <f t="shared" si="27"/>
        <v/>
      </c>
      <c r="AC34" t="str">
        <f t="shared" si="24"/>
        <v/>
      </c>
      <c r="AD34" t="str">
        <f t="shared" si="25"/>
        <v/>
      </c>
      <c r="AE34" t="str">
        <f t="shared" si="28"/>
        <v/>
      </c>
    </row>
    <row r="35" spans="1:31" x14ac:dyDescent="0.25">
      <c r="A35" t="str">
        <f t="shared" si="26"/>
        <v/>
      </c>
      <c r="B35" t="str">
        <f t="shared" si="0"/>
        <v/>
      </c>
      <c r="C35" t="str">
        <f t="shared" si="1"/>
        <v/>
      </c>
      <c r="D35" t="str">
        <f t="shared" si="2"/>
        <v/>
      </c>
      <c r="E35" t="str">
        <f t="shared" si="3"/>
        <v/>
      </c>
      <c r="F35" t="str">
        <f t="shared" si="4"/>
        <v/>
      </c>
      <c r="G35" t="str">
        <f t="shared" si="29"/>
        <v/>
      </c>
      <c r="H35" t="str">
        <f t="shared" si="5"/>
        <v/>
      </c>
      <c r="I35" t="str">
        <f t="shared" si="6"/>
        <v/>
      </c>
      <c r="J35" t="str">
        <f t="shared" si="30"/>
        <v/>
      </c>
      <c r="K35" t="str">
        <f t="shared" si="7"/>
        <v/>
      </c>
      <c r="L35" t="str">
        <f t="shared" si="8"/>
        <v/>
      </c>
      <c r="M35" t="str">
        <f t="shared" si="9"/>
        <v/>
      </c>
      <c r="N35" t="str">
        <f t="shared" si="10"/>
        <v/>
      </c>
      <c r="O35" t="str">
        <f t="shared" si="11"/>
        <v/>
      </c>
      <c r="P35" t="str">
        <f t="shared" si="12"/>
        <v/>
      </c>
      <c r="Q35" t="str">
        <f t="shared" si="13"/>
        <v/>
      </c>
      <c r="R35" t="str">
        <f t="shared" si="14"/>
        <v/>
      </c>
      <c r="S35" t="str">
        <f t="shared" si="15"/>
        <v/>
      </c>
      <c r="T35" t="str">
        <f t="shared" si="16"/>
        <v/>
      </c>
      <c r="U35" t="str">
        <f t="shared" si="17"/>
        <v/>
      </c>
      <c r="V35" t="str">
        <f t="shared" si="18"/>
        <v/>
      </c>
      <c r="W35" t="str">
        <f t="shared" si="19"/>
        <v/>
      </c>
      <c r="X35" t="str">
        <f t="shared" si="20"/>
        <v/>
      </c>
      <c r="Y35" t="str">
        <f t="shared" si="21"/>
        <v/>
      </c>
      <c r="Z35" t="str">
        <f t="shared" si="22"/>
        <v/>
      </c>
      <c r="AA35" t="str">
        <f t="shared" si="23"/>
        <v/>
      </c>
      <c r="AB35" t="str">
        <f t="shared" si="27"/>
        <v/>
      </c>
      <c r="AC35" t="str">
        <f t="shared" si="24"/>
        <v/>
      </c>
      <c r="AD35" t="str">
        <f t="shared" si="25"/>
        <v/>
      </c>
      <c r="AE35" t="str">
        <f t="shared" si="28"/>
        <v/>
      </c>
    </row>
    <row r="36" spans="1:31" x14ac:dyDescent="0.25">
      <c r="A36" t="str">
        <f t="shared" si="26"/>
        <v/>
      </c>
      <c r="B36" t="str">
        <f t="shared" si="0"/>
        <v/>
      </c>
      <c r="C36" t="str">
        <f t="shared" si="1"/>
        <v/>
      </c>
      <c r="D36" t="str">
        <f t="shared" si="2"/>
        <v/>
      </c>
      <c r="E36" t="str">
        <f t="shared" si="3"/>
        <v/>
      </c>
      <c r="F36" t="str">
        <f t="shared" si="4"/>
        <v/>
      </c>
      <c r="G36" t="str">
        <f t="shared" si="29"/>
        <v/>
      </c>
      <c r="H36" t="str">
        <f t="shared" si="5"/>
        <v/>
      </c>
      <c r="I36" t="str">
        <f t="shared" si="6"/>
        <v/>
      </c>
      <c r="J36" t="str">
        <f t="shared" si="30"/>
        <v/>
      </c>
      <c r="K36" t="str">
        <f t="shared" si="7"/>
        <v/>
      </c>
      <c r="L36" t="str">
        <f t="shared" si="8"/>
        <v/>
      </c>
      <c r="M36" t="str">
        <f t="shared" si="9"/>
        <v/>
      </c>
      <c r="N36" t="str">
        <f t="shared" si="10"/>
        <v/>
      </c>
      <c r="O36" t="str">
        <f t="shared" si="11"/>
        <v/>
      </c>
      <c r="P36" t="str">
        <f t="shared" si="12"/>
        <v/>
      </c>
      <c r="Q36" t="str">
        <f t="shared" si="13"/>
        <v/>
      </c>
      <c r="R36" t="str">
        <f t="shared" si="14"/>
        <v/>
      </c>
      <c r="S36" t="str">
        <f t="shared" si="15"/>
        <v/>
      </c>
      <c r="T36" t="str">
        <f t="shared" si="16"/>
        <v/>
      </c>
      <c r="U36" t="str">
        <f t="shared" si="17"/>
        <v/>
      </c>
      <c r="V36" t="str">
        <f t="shared" si="18"/>
        <v/>
      </c>
      <c r="W36" t="str">
        <f t="shared" si="19"/>
        <v/>
      </c>
      <c r="X36" t="str">
        <f t="shared" si="20"/>
        <v/>
      </c>
      <c r="Y36" t="str">
        <f t="shared" si="21"/>
        <v/>
      </c>
      <c r="Z36" t="str">
        <f t="shared" si="22"/>
        <v/>
      </c>
      <c r="AA36" t="str">
        <f t="shared" si="23"/>
        <v/>
      </c>
      <c r="AB36" t="str">
        <f t="shared" si="27"/>
        <v/>
      </c>
      <c r="AC36" t="str">
        <f t="shared" si="24"/>
        <v/>
      </c>
      <c r="AD36" t="str">
        <f t="shared" si="25"/>
        <v/>
      </c>
      <c r="AE36" t="str">
        <f t="shared" si="28"/>
        <v/>
      </c>
    </row>
    <row r="37" spans="1:31" x14ac:dyDescent="0.25">
      <c r="A37" t="str">
        <f t="shared" si="26"/>
        <v/>
      </c>
      <c r="B37" t="str">
        <f t="shared" si="0"/>
        <v/>
      </c>
      <c r="C37" t="str">
        <f t="shared" si="1"/>
        <v/>
      </c>
      <c r="D37" t="str">
        <f t="shared" si="2"/>
        <v/>
      </c>
      <c r="E37" t="str">
        <f t="shared" si="3"/>
        <v/>
      </c>
      <c r="F37" t="str">
        <f t="shared" si="4"/>
        <v/>
      </c>
      <c r="G37" t="str">
        <f t="shared" si="29"/>
        <v/>
      </c>
      <c r="H37" t="str">
        <f t="shared" si="5"/>
        <v/>
      </c>
      <c r="I37" t="str">
        <f t="shared" si="6"/>
        <v/>
      </c>
      <c r="J37" t="str">
        <f t="shared" si="30"/>
        <v/>
      </c>
      <c r="K37" t="str">
        <f t="shared" si="7"/>
        <v/>
      </c>
      <c r="L37" t="str">
        <f t="shared" si="8"/>
        <v/>
      </c>
      <c r="M37" t="str">
        <f t="shared" si="9"/>
        <v/>
      </c>
      <c r="N37" t="str">
        <f t="shared" si="10"/>
        <v/>
      </c>
      <c r="O37" t="str">
        <f t="shared" si="11"/>
        <v/>
      </c>
      <c r="P37" t="str">
        <f t="shared" si="12"/>
        <v/>
      </c>
      <c r="Q37" t="str">
        <f t="shared" si="13"/>
        <v/>
      </c>
      <c r="R37" t="str">
        <f t="shared" si="14"/>
        <v/>
      </c>
      <c r="S37" t="str">
        <f t="shared" si="15"/>
        <v/>
      </c>
      <c r="T37" t="str">
        <f t="shared" si="16"/>
        <v/>
      </c>
      <c r="U37" t="str">
        <f t="shared" si="17"/>
        <v/>
      </c>
      <c r="V37" t="str">
        <f t="shared" si="18"/>
        <v/>
      </c>
      <c r="W37" t="str">
        <f t="shared" si="19"/>
        <v/>
      </c>
      <c r="X37" t="str">
        <f t="shared" si="20"/>
        <v/>
      </c>
      <c r="Y37" t="str">
        <f t="shared" si="21"/>
        <v/>
      </c>
      <c r="Z37" t="str">
        <f t="shared" ref="Z37:Z52" si="31">IFERROR(VLOOKUP($B37,Results_2,AA$3+3,FALSE)+1,"")</f>
        <v/>
      </c>
      <c r="AA37" t="str">
        <f t="shared" ref="AA37:AA68" si="32">IFERROR(VLOOKUP($B37,Results_2,AA$3+4,FALSE),"")</f>
        <v/>
      </c>
      <c r="AB37" t="str">
        <f t="shared" si="27"/>
        <v/>
      </c>
      <c r="AC37" t="str">
        <f t="shared" ref="AC37:AC52" si="33">IFERROR(VLOOKUP($B37,Results_2,AD$3+3,FALSE)+1,"")</f>
        <v/>
      </c>
      <c r="AD37" t="str">
        <f t="shared" ref="AD37:AD68" si="34">IFERROR(VLOOKUP($B37,Results_2,AD$3+4,FALSE),"")</f>
        <v/>
      </c>
      <c r="AE37" t="str">
        <f t="shared" si="28"/>
        <v/>
      </c>
    </row>
    <row r="38" spans="1:31" x14ac:dyDescent="0.25">
      <c r="A38" t="str">
        <f t="shared" si="26"/>
        <v/>
      </c>
      <c r="B38" t="str">
        <f t="shared" si="0"/>
        <v/>
      </c>
      <c r="C38" t="str">
        <f t="shared" si="1"/>
        <v/>
      </c>
      <c r="D38" t="str">
        <f t="shared" si="2"/>
        <v/>
      </c>
      <c r="E38" t="str">
        <f t="shared" si="3"/>
        <v/>
      </c>
      <c r="F38" t="str">
        <f t="shared" si="4"/>
        <v/>
      </c>
      <c r="G38" t="str">
        <f t="shared" si="29"/>
        <v/>
      </c>
      <c r="H38" t="str">
        <f t="shared" si="5"/>
        <v/>
      </c>
      <c r="I38" t="str">
        <f t="shared" si="6"/>
        <v/>
      </c>
      <c r="J38" t="str">
        <f t="shared" si="30"/>
        <v/>
      </c>
      <c r="K38" t="str">
        <f t="shared" si="7"/>
        <v/>
      </c>
      <c r="L38" t="str">
        <f t="shared" si="8"/>
        <v/>
      </c>
      <c r="M38" t="str">
        <f t="shared" si="9"/>
        <v/>
      </c>
      <c r="N38" t="str">
        <f t="shared" si="10"/>
        <v/>
      </c>
      <c r="O38" t="str">
        <f t="shared" si="11"/>
        <v/>
      </c>
      <c r="P38" t="str">
        <f t="shared" si="12"/>
        <v/>
      </c>
      <c r="Q38" t="str">
        <f t="shared" si="13"/>
        <v/>
      </c>
      <c r="R38" t="str">
        <f t="shared" si="14"/>
        <v/>
      </c>
      <c r="S38" t="str">
        <f t="shared" si="15"/>
        <v/>
      </c>
      <c r="T38" t="str">
        <f t="shared" si="16"/>
        <v/>
      </c>
      <c r="U38" t="str">
        <f t="shared" si="17"/>
        <v/>
      </c>
      <c r="V38" t="str">
        <f t="shared" si="18"/>
        <v/>
      </c>
      <c r="W38" t="str">
        <f t="shared" si="19"/>
        <v/>
      </c>
      <c r="X38" t="str">
        <f t="shared" si="20"/>
        <v/>
      </c>
      <c r="Y38" t="str">
        <f t="shared" si="21"/>
        <v/>
      </c>
      <c r="Z38" t="str">
        <f t="shared" si="31"/>
        <v/>
      </c>
      <c r="AA38" t="str">
        <f t="shared" si="32"/>
        <v/>
      </c>
      <c r="AB38" t="str">
        <f t="shared" si="27"/>
        <v/>
      </c>
      <c r="AC38" t="str">
        <f t="shared" si="33"/>
        <v/>
      </c>
      <c r="AD38" t="str">
        <f t="shared" si="34"/>
        <v/>
      </c>
      <c r="AE38" t="str">
        <f t="shared" si="28"/>
        <v/>
      </c>
    </row>
    <row r="39" spans="1:31" x14ac:dyDescent="0.25">
      <c r="A39" t="str">
        <f t="shared" si="26"/>
        <v/>
      </c>
      <c r="B39" t="str">
        <f t="shared" si="0"/>
        <v/>
      </c>
      <c r="C39" t="str">
        <f t="shared" si="1"/>
        <v/>
      </c>
      <c r="D39" t="str">
        <f t="shared" si="2"/>
        <v/>
      </c>
      <c r="E39" t="str">
        <f t="shared" si="3"/>
        <v/>
      </c>
      <c r="F39" t="str">
        <f t="shared" si="4"/>
        <v/>
      </c>
      <c r="G39" t="str">
        <f t="shared" si="29"/>
        <v/>
      </c>
      <c r="H39" t="str">
        <f t="shared" si="5"/>
        <v/>
      </c>
      <c r="I39" t="str">
        <f t="shared" si="6"/>
        <v/>
      </c>
      <c r="J39" t="str">
        <f t="shared" si="30"/>
        <v/>
      </c>
      <c r="K39" t="str">
        <f t="shared" si="7"/>
        <v/>
      </c>
      <c r="L39" t="str">
        <f t="shared" si="8"/>
        <v/>
      </c>
      <c r="M39" t="str">
        <f t="shared" si="9"/>
        <v/>
      </c>
      <c r="N39" t="str">
        <f t="shared" si="10"/>
        <v/>
      </c>
      <c r="O39" t="str">
        <f t="shared" si="11"/>
        <v/>
      </c>
      <c r="P39" t="str">
        <f t="shared" si="12"/>
        <v/>
      </c>
      <c r="Q39" t="str">
        <f t="shared" si="13"/>
        <v/>
      </c>
      <c r="R39" t="str">
        <f t="shared" si="14"/>
        <v/>
      </c>
      <c r="S39" t="str">
        <f t="shared" si="15"/>
        <v/>
      </c>
      <c r="T39" t="str">
        <f t="shared" si="16"/>
        <v/>
      </c>
      <c r="U39" t="str">
        <f t="shared" si="17"/>
        <v/>
      </c>
      <c r="V39" t="str">
        <f t="shared" si="18"/>
        <v/>
      </c>
      <c r="W39" t="str">
        <f t="shared" si="19"/>
        <v/>
      </c>
      <c r="X39" t="str">
        <f t="shared" si="20"/>
        <v/>
      </c>
      <c r="Y39" t="str">
        <f t="shared" si="21"/>
        <v/>
      </c>
      <c r="Z39" t="str">
        <f t="shared" si="31"/>
        <v/>
      </c>
      <c r="AA39" t="str">
        <f t="shared" si="32"/>
        <v/>
      </c>
      <c r="AB39" t="str">
        <f t="shared" si="27"/>
        <v/>
      </c>
      <c r="AC39" t="str">
        <f t="shared" si="33"/>
        <v/>
      </c>
      <c r="AD39" t="str">
        <f t="shared" si="34"/>
        <v/>
      </c>
      <c r="AE39" t="str">
        <f t="shared" si="28"/>
        <v/>
      </c>
    </row>
    <row r="40" spans="1:31" x14ac:dyDescent="0.25">
      <c r="A40" t="str">
        <f t="shared" si="26"/>
        <v/>
      </c>
      <c r="B40" t="str">
        <f t="shared" si="0"/>
        <v/>
      </c>
      <c r="C40" t="str">
        <f t="shared" si="1"/>
        <v/>
      </c>
      <c r="D40" t="str">
        <f t="shared" si="2"/>
        <v/>
      </c>
      <c r="E40" t="str">
        <f t="shared" si="3"/>
        <v/>
      </c>
      <c r="F40" t="str">
        <f t="shared" si="4"/>
        <v/>
      </c>
      <c r="G40" t="str">
        <f t="shared" si="29"/>
        <v/>
      </c>
      <c r="H40" t="str">
        <f t="shared" si="5"/>
        <v/>
      </c>
      <c r="I40" t="str">
        <f t="shared" si="6"/>
        <v/>
      </c>
      <c r="J40" t="str">
        <f t="shared" si="30"/>
        <v/>
      </c>
      <c r="K40" t="str">
        <f t="shared" si="7"/>
        <v/>
      </c>
      <c r="L40" t="str">
        <f t="shared" si="8"/>
        <v/>
      </c>
      <c r="M40" t="str">
        <f t="shared" si="9"/>
        <v/>
      </c>
      <c r="N40" t="str">
        <f t="shared" si="10"/>
        <v/>
      </c>
      <c r="O40" t="str">
        <f t="shared" si="11"/>
        <v/>
      </c>
      <c r="P40" t="str">
        <f t="shared" si="12"/>
        <v/>
      </c>
      <c r="Q40" t="str">
        <f t="shared" si="13"/>
        <v/>
      </c>
      <c r="R40" t="str">
        <f t="shared" si="14"/>
        <v/>
      </c>
      <c r="S40" t="str">
        <f t="shared" si="15"/>
        <v/>
      </c>
      <c r="T40" t="str">
        <f t="shared" si="16"/>
        <v/>
      </c>
      <c r="U40" t="str">
        <f t="shared" si="17"/>
        <v/>
      </c>
      <c r="V40" t="str">
        <f t="shared" si="18"/>
        <v/>
      </c>
      <c r="W40" t="str">
        <f t="shared" si="19"/>
        <v/>
      </c>
      <c r="X40" t="str">
        <f t="shared" si="20"/>
        <v/>
      </c>
      <c r="Y40" t="str">
        <f t="shared" si="21"/>
        <v/>
      </c>
      <c r="Z40" t="str">
        <f t="shared" si="31"/>
        <v/>
      </c>
      <c r="AA40" t="str">
        <f t="shared" si="32"/>
        <v/>
      </c>
      <c r="AB40" t="str">
        <f t="shared" si="27"/>
        <v/>
      </c>
      <c r="AC40" t="str">
        <f t="shared" si="33"/>
        <v/>
      </c>
      <c r="AD40" t="str">
        <f t="shared" si="34"/>
        <v/>
      </c>
      <c r="AE40" t="str">
        <f t="shared" si="28"/>
        <v/>
      </c>
    </row>
    <row r="41" spans="1:31" x14ac:dyDescent="0.25">
      <c r="A41" t="str">
        <f t="shared" si="26"/>
        <v/>
      </c>
      <c r="B41" t="str">
        <f t="shared" si="0"/>
        <v/>
      </c>
      <c r="C41" t="str">
        <f t="shared" si="1"/>
        <v/>
      </c>
      <c r="D41" t="str">
        <f t="shared" si="2"/>
        <v/>
      </c>
      <c r="E41" t="str">
        <f t="shared" si="3"/>
        <v/>
      </c>
      <c r="F41" t="str">
        <f t="shared" si="4"/>
        <v/>
      </c>
      <c r="G41" t="str">
        <f t="shared" si="29"/>
        <v/>
      </c>
      <c r="H41" t="str">
        <f t="shared" si="5"/>
        <v/>
      </c>
      <c r="I41" t="str">
        <f t="shared" si="6"/>
        <v/>
      </c>
      <c r="J41" t="str">
        <f t="shared" si="30"/>
        <v/>
      </c>
      <c r="K41" t="str">
        <f t="shared" si="7"/>
        <v/>
      </c>
      <c r="L41" t="str">
        <f t="shared" si="8"/>
        <v/>
      </c>
      <c r="M41" t="str">
        <f t="shared" si="9"/>
        <v/>
      </c>
      <c r="N41" t="str">
        <f t="shared" si="10"/>
        <v/>
      </c>
      <c r="O41" t="str">
        <f t="shared" si="11"/>
        <v/>
      </c>
      <c r="P41" t="str">
        <f t="shared" si="12"/>
        <v/>
      </c>
      <c r="Q41" t="str">
        <f t="shared" si="13"/>
        <v/>
      </c>
      <c r="R41" t="str">
        <f t="shared" si="14"/>
        <v/>
      </c>
      <c r="S41" t="str">
        <f t="shared" si="15"/>
        <v/>
      </c>
      <c r="T41" t="str">
        <f t="shared" si="16"/>
        <v/>
      </c>
      <c r="U41" t="str">
        <f t="shared" si="17"/>
        <v/>
      </c>
      <c r="V41" t="str">
        <f t="shared" si="18"/>
        <v/>
      </c>
      <c r="W41" t="str">
        <f t="shared" si="19"/>
        <v/>
      </c>
      <c r="X41" t="str">
        <f t="shared" si="20"/>
        <v/>
      </c>
      <c r="Y41" t="str">
        <f t="shared" si="21"/>
        <v/>
      </c>
      <c r="Z41" t="str">
        <f t="shared" si="31"/>
        <v/>
      </c>
      <c r="AA41" t="str">
        <f t="shared" si="32"/>
        <v/>
      </c>
      <c r="AB41" t="str">
        <f t="shared" si="27"/>
        <v/>
      </c>
      <c r="AC41" t="str">
        <f t="shared" si="33"/>
        <v/>
      </c>
      <c r="AD41" t="str">
        <f t="shared" si="34"/>
        <v/>
      </c>
      <c r="AE41" t="str">
        <f t="shared" si="28"/>
        <v/>
      </c>
    </row>
    <row r="42" spans="1:31" x14ac:dyDescent="0.25">
      <c r="A42" t="str">
        <f t="shared" si="26"/>
        <v/>
      </c>
      <c r="B42" t="str">
        <f t="shared" si="0"/>
        <v/>
      </c>
      <c r="C42" t="str">
        <f t="shared" si="1"/>
        <v/>
      </c>
      <c r="D42" t="str">
        <f t="shared" si="2"/>
        <v/>
      </c>
      <c r="E42" t="str">
        <f t="shared" si="3"/>
        <v/>
      </c>
      <c r="F42" t="str">
        <f t="shared" si="4"/>
        <v/>
      </c>
      <c r="G42" t="str">
        <f t="shared" si="29"/>
        <v/>
      </c>
      <c r="H42" t="str">
        <f t="shared" si="5"/>
        <v/>
      </c>
      <c r="I42" t="str">
        <f t="shared" si="6"/>
        <v/>
      </c>
      <c r="J42" t="str">
        <f t="shared" si="30"/>
        <v/>
      </c>
      <c r="K42" t="str">
        <f t="shared" si="7"/>
        <v/>
      </c>
      <c r="L42" t="str">
        <f t="shared" si="8"/>
        <v/>
      </c>
      <c r="M42" t="str">
        <f t="shared" si="9"/>
        <v/>
      </c>
      <c r="N42" t="str">
        <f t="shared" si="10"/>
        <v/>
      </c>
      <c r="O42" t="str">
        <f t="shared" si="11"/>
        <v/>
      </c>
      <c r="P42" t="str">
        <f t="shared" si="12"/>
        <v/>
      </c>
      <c r="Q42" t="str">
        <f t="shared" si="13"/>
        <v/>
      </c>
      <c r="R42" t="str">
        <f t="shared" si="14"/>
        <v/>
      </c>
      <c r="S42" t="str">
        <f t="shared" si="15"/>
        <v/>
      </c>
      <c r="T42" t="str">
        <f t="shared" si="16"/>
        <v/>
      </c>
      <c r="U42" t="str">
        <f t="shared" si="17"/>
        <v/>
      </c>
      <c r="V42" t="str">
        <f t="shared" si="18"/>
        <v/>
      </c>
      <c r="W42" t="str">
        <f t="shared" si="19"/>
        <v/>
      </c>
      <c r="X42" t="str">
        <f t="shared" si="20"/>
        <v/>
      </c>
      <c r="Y42" t="str">
        <f t="shared" si="21"/>
        <v/>
      </c>
      <c r="Z42" t="str">
        <f t="shared" si="31"/>
        <v/>
      </c>
      <c r="AA42" t="str">
        <f t="shared" si="32"/>
        <v/>
      </c>
      <c r="AB42" t="str">
        <f t="shared" si="27"/>
        <v/>
      </c>
      <c r="AC42" t="str">
        <f t="shared" si="33"/>
        <v/>
      </c>
      <c r="AD42" t="str">
        <f t="shared" si="34"/>
        <v/>
      </c>
      <c r="AE42" t="str">
        <f t="shared" si="28"/>
        <v/>
      </c>
    </row>
    <row r="43" spans="1:31" x14ac:dyDescent="0.25">
      <c r="A43" t="str">
        <f t="shared" si="26"/>
        <v/>
      </c>
      <c r="B43" t="str">
        <f t="shared" si="0"/>
        <v/>
      </c>
      <c r="C43" t="str">
        <f t="shared" si="1"/>
        <v/>
      </c>
      <c r="D43" t="str">
        <f t="shared" si="2"/>
        <v/>
      </c>
      <c r="E43" t="str">
        <f t="shared" si="3"/>
        <v/>
      </c>
      <c r="F43" t="str">
        <f t="shared" si="4"/>
        <v/>
      </c>
      <c r="G43" t="str">
        <f t="shared" si="29"/>
        <v/>
      </c>
      <c r="H43" t="str">
        <f t="shared" si="5"/>
        <v/>
      </c>
      <c r="I43" t="str">
        <f t="shared" si="6"/>
        <v/>
      </c>
      <c r="J43" t="str">
        <f t="shared" si="30"/>
        <v/>
      </c>
      <c r="K43" t="str">
        <f t="shared" si="7"/>
        <v/>
      </c>
      <c r="L43" t="str">
        <f t="shared" si="8"/>
        <v/>
      </c>
      <c r="M43" t="str">
        <f t="shared" si="9"/>
        <v/>
      </c>
      <c r="N43" t="str">
        <f t="shared" si="10"/>
        <v/>
      </c>
      <c r="O43" t="str">
        <f t="shared" si="11"/>
        <v/>
      </c>
      <c r="P43" t="str">
        <f t="shared" si="12"/>
        <v/>
      </c>
      <c r="Q43" t="str">
        <f t="shared" si="13"/>
        <v/>
      </c>
      <c r="R43" t="str">
        <f t="shared" si="14"/>
        <v/>
      </c>
      <c r="S43" t="str">
        <f t="shared" si="15"/>
        <v/>
      </c>
      <c r="T43" t="str">
        <f t="shared" si="16"/>
        <v/>
      </c>
      <c r="U43" t="str">
        <f t="shared" si="17"/>
        <v/>
      </c>
      <c r="V43" t="str">
        <f t="shared" si="18"/>
        <v/>
      </c>
      <c r="W43" t="str">
        <f t="shared" si="19"/>
        <v/>
      </c>
      <c r="X43" t="str">
        <f t="shared" si="20"/>
        <v/>
      </c>
      <c r="Y43" t="str">
        <f t="shared" si="21"/>
        <v/>
      </c>
      <c r="Z43" t="str">
        <f t="shared" si="31"/>
        <v/>
      </c>
      <c r="AA43" t="str">
        <f t="shared" si="32"/>
        <v/>
      </c>
      <c r="AB43" t="str">
        <f t="shared" si="27"/>
        <v/>
      </c>
      <c r="AC43" t="str">
        <f t="shared" si="33"/>
        <v/>
      </c>
      <c r="AD43" t="str">
        <f t="shared" si="34"/>
        <v/>
      </c>
      <c r="AE43" t="str">
        <f t="shared" si="28"/>
        <v/>
      </c>
    </row>
    <row r="44" spans="1:31" x14ac:dyDescent="0.25">
      <c r="A44" t="str">
        <f t="shared" si="26"/>
        <v/>
      </c>
      <c r="B44" t="str">
        <f t="shared" si="0"/>
        <v/>
      </c>
      <c r="C44" t="str">
        <f t="shared" si="1"/>
        <v/>
      </c>
      <c r="D44" t="str">
        <f t="shared" si="2"/>
        <v/>
      </c>
      <c r="E44" t="str">
        <f t="shared" si="3"/>
        <v/>
      </c>
      <c r="F44" t="str">
        <f t="shared" si="4"/>
        <v/>
      </c>
      <c r="G44" t="str">
        <f t="shared" si="29"/>
        <v/>
      </c>
      <c r="H44" t="str">
        <f t="shared" si="5"/>
        <v/>
      </c>
      <c r="I44" t="str">
        <f t="shared" si="6"/>
        <v/>
      </c>
      <c r="J44" t="str">
        <f t="shared" si="30"/>
        <v/>
      </c>
      <c r="K44" t="str">
        <f t="shared" si="7"/>
        <v/>
      </c>
      <c r="L44" t="str">
        <f t="shared" si="8"/>
        <v/>
      </c>
      <c r="M44" t="str">
        <f t="shared" si="9"/>
        <v/>
      </c>
      <c r="N44" t="str">
        <f t="shared" si="10"/>
        <v/>
      </c>
      <c r="O44" t="str">
        <f t="shared" si="11"/>
        <v/>
      </c>
      <c r="P44" t="str">
        <f t="shared" si="12"/>
        <v/>
      </c>
      <c r="Q44" t="str">
        <f t="shared" si="13"/>
        <v/>
      </c>
      <c r="R44" t="str">
        <f t="shared" si="14"/>
        <v/>
      </c>
      <c r="S44" t="str">
        <f t="shared" si="15"/>
        <v/>
      </c>
      <c r="T44" t="str">
        <f t="shared" si="16"/>
        <v/>
      </c>
      <c r="U44" t="str">
        <f t="shared" si="17"/>
        <v/>
      </c>
      <c r="V44" t="str">
        <f t="shared" si="18"/>
        <v/>
      </c>
      <c r="W44" t="str">
        <f t="shared" si="19"/>
        <v/>
      </c>
      <c r="X44" t="str">
        <f t="shared" si="20"/>
        <v/>
      </c>
      <c r="Y44" t="str">
        <f t="shared" si="21"/>
        <v/>
      </c>
      <c r="Z44" t="str">
        <f t="shared" si="31"/>
        <v/>
      </c>
      <c r="AA44" t="str">
        <f t="shared" si="32"/>
        <v/>
      </c>
      <c r="AB44" t="str">
        <f t="shared" si="27"/>
        <v/>
      </c>
      <c r="AC44" t="str">
        <f t="shared" si="33"/>
        <v/>
      </c>
      <c r="AD44" t="str">
        <f t="shared" si="34"/>
        <v/>
      </c>
      <c r="AE44" t="str">
        <f t="shared" si="28"/>
        <v/>
      </c>
    </row>
    <row r="45" spans="1:31" x14ac:dyDescent="0.25">
      <c r="A45" t="str">
        <f t="shared" si="26"/>
        <v/>
      </c>
      <c r="B45" t="str">
        <f t="shared" si="0"/>
        <v/>
      </c>
      <c r="C45" t="str">
        <f t="shared" si="1"/>
        <v/>
      </c>
      <c r="D45" t="str">
        <f t="shared" si="2"/>
        <v/>
      </c>
      <c r="E45" t="str">
        <f t="shared" si="3"/>
        <v/>
      </c>
      <c r="F45" t="str">
        <f t="shared" si="4"/>
        <v/>
      </c>
      <c r="G45" t="str">
        <f t="shared" si="29"/>
        <v/>
      </c>
      <c r="H45" t="str">
        <f t="shared" si="5"/>
        <v/>
      </c>
      <c r="I45" t="str">
        <f t="shared" si="6"/>
        <v/>
      </c>
      <c r="J45" t="str">
        <f t="shared" si="30"/>
        <v/>
      </c>
      <c r="K45" t="str">
        <f t="shared" si="7"/>
        <v/>
      </c>
      <c r="L45" t="str">
        <f t="shared" si="8"/>
        <v/>
      </c>
      <c r="M45" t="str">
        <f t="shared" si="9"/>
        <v/>
      </c>
      <c r="N45" t="str">
        <f t="shared" si="10"/>
        <v/>
      </c>
      <c r="O45" t="str">
        <f t="shared" si="11"/>
        <v/>
      </c>
      <c r="P45" t="str">
        <f t="shared" si="12"/>
        <v/>
      </c>
      <c r="Q45" t="str">
        <f t="shared" si="13"/>
        <v/>
      </c>
      <c r="R45" t="str">
        <f t="shared" si="14"/>
        <v/>
      </c>
      <c r="S45" t="str">
        <f t="shared" si="15"/>
        <v/>
      </c>
      <c r="T45" t="str">
        <f t="shared" si="16"/>
        <v/>
      </c>
      <c r="U45" t="str">
        <f t="shared" si="17"/>
        <v/>
      </c>
      <c r="V45" t="str">
        <f t="shared" si="18"/>
        <v/>
      </c>
      <c r="W45" t="str">
        <f t="shared" si="19"/>
        <v/>
      </c>
      <c r="X45" t="str">
        <f t="shared" si="20"/>
        <v/>
      </c>
      <c r="Y45" t="str">
        <f t="shared" si="21"/>
        <v/>
      </c>
      <c r="Z45" t="str">
        <f t="shared" si="31"/>
        <v/>
      </c>
      <c r="AA45" t="str">
        <f t="shared" si="32"/>
        <v/>
      </c>
      <c r="AB45" t="str">
        <f t="shared" si="27"/>
        <v/>
      </c>
      <c r="AC45" t="str">
        <f t="shared" si="33"/>
        <v/>
      </c>
      <c r="AD45" t="str">
        <f t="shared" si="34"/>
        <v/>
      </c>
      <c r="AE45" t="str">
        <f t="shared" si="28"/>
        <v/>
      </c>
    </row>
    <row r="46" spans="1:31" x14ac:dyDescent="0.25">
      <c r="A46" t="str">
        <f t="shared" si="26"/>
        <v/>
      </c>
      <c r="B46" t="str">
        <f t="shared" si="0"/>
        <v/>
      </c>
      <c r="C46" t="str">
        <f t="shared" si="1"/>
        <v/>
      </c>
      <c r="D46" t="str">
        <f t="shared" si="2"/>
        <v/>
      </c>
      <c r="E46" t="str">
        <f t="shared" si="3"/>
        <v/>
      </c>
      <c r="F46" t="str">
        <f t="shared" si="4"/>
        <v/>
      </c>
      <c r="G46" t="str">
        <f t="shared" si="29"/>
        <v/>
      </c>
      <c r="H46" t="str">
        <f t="shared" si="5"/>
        <v/>
      </c>
      <c r="I46" t="str">
        <f t="shared" si="6"/>
        <v/>
      </c>
      <c r="J46" t="str">
        <f t="shared" si="30"/>
        <v/>
      </c>
      <c r="K46" t="str">
        <f t="shared" si="7"/>
        <v/>
      </c>
      <c r="L46" t="str">
        <f t="shared" si="8"/>
        <v/>
      </c>
      <c r="M46" t="str">
        <f t="shared" si="9"/>
        <v/>
      </c>
      <c r="N46" t="str">
        <f t="shared" si="10"/>
        <v/>
      </c>
      <c r="O46" t="str">
        <f t="shared" si="11"/>
        <v/>
      </c>
      <c r="P46" t="str">
        <f t="shared" si="12"/>
        <v/>
      </c>
      <c r="Q46" t="str">
        <f t="shared" si="13"/>
        <v/>
      </c>
      <c r="R46" t="str">
        <f t="shared" si="14"/>
        <v/>
      </c>
      <c r="S46" t="str">
        <f t="shared" si="15"/>
        <v/>
      </c>
      <c r="T46" t="str">
        <f t="shared" si="16"/>
        <v/>
      </c>
      <c r="U46" t="str">
        <f t="shared" si="17"/>
        <v/>
      </c>
      <c r="V46" t="str">
        <f t="shared" si="18"/>
        <v/>
      </c>
      <c r="W46" t="str">
        <f t="shared" si="19"/>
        <v/>
      </c>
      <c r="X46" t="str">
        <f t="shared" si="20"/>
        <v/>
      </c>
      <c r="Y46" t="str">
        <f t="shared" si="21"/>
        <v/>
      </c>
      <c r="Z46" t="str">
        <f t="shared" si="31"/>
        <v/>
      </c>
      <c r="AA46" t="str">
        <f t="shared" si="32"/>
        <v/>
      </c>
      <c r="AB46" t="str">
        <f t="shared" si="27"/>
        <v/>
      </c>
      <c r="AC46" t="str">
        <f t="shared" si="33"/>
        <v/>
      </c>
      <c r="AD46" t="str">
        <f t="shared" si="34"/>
        <v/>
      </c>
      <c r="AE46" t="str">
        <f t="shared" si="28"/>
        <v/>
      </c>
    </row>
    <row r="47" spans="1:31" x14ac:dyDescent="0.25">
      <c r="A47" t="str">
        <f t="shared" si="26"/>
        <v/>
      </c>
      <c r="B47" t="str">
        <f t="shared" si="0"/>
        <v/>
      </c>
      <c r="C47" t="str">
        <f t="shared" si="1"/>
        <v/>
      </c>
      <c r="D47" t="str">
        <f t="shared" si="2"/>
        <v/>
      </c>
      <c r="E47" t="str">
        <f t="shared" si="3"/>
        <v/>
      </c>
      <c r="F47" t="str">
        <f t="shared" si="4"/>
        <v/>
      </c>
      <c r="G47" t="str">
        <f t="shared" si="29"/>
        <v/>
      </c>
      <c r="H47" t="str">
        <f t="shared" si="5"/>
        <v/>
      </c>
      <c r="I47" t="str">
        <f t="shared" si="6"/>
        <v/>
      </c>
      <c r="J47" t="str">
        <f t="shared" si="30"/>
        <v/>
      </c>
      <c r="K47" t="str">
        <f t="shared" si="7"/>
        <v/>
      </c>
      <c r="L47" t="str">
        <f t="shared" si="8"/>
        <v/>
      </c>
      <c r="M47" t="str">
        <f t="shared" si="9"/>
        <v/>
      </c>
      <c r="N47" t="str">
        <f t="shared" si="10"/>
        <v/>
      </c>
      <c r="O47" t="str">
        <f t="shared" si="11"/>
        <v/>
      </c>
      <c r="P47" t="str">
        <f t="shared" si="12"/>
        <v/>
      </c>
      <c r="Q47" t="str">
        <f t="shared" si="13"/>
        <v/>
      </c>
      <c r="R47" t="str">
        <f t="shared" si="14"/>
        <v/>
      </c>
      <c r="S47" t="str">
        <f t="shared" si="15"/>
        <v/>
      </c>
      <c r="T47" t="str">
        <f t="shared" si="16"/>
        <v/>
      </c>
      <c r="U47" t="str">
        <f t="shared" si="17"/>
        <v/>
      </c>
      <c r="V47" t="str">
        <f t="shared" si="18"/>
        <v/>
      </c>
      <c r="W47" t="str">
        <f t="shared" si="19"/>
        <v/>
      </c>
      <c r="X47" t="str">
        <f t="shared" si="20"/>
        <v/>
      </c>
      <c r="Y47" t="str">
        <f t="shared" si="21"/>
        <v/>
      </c>
      <c r="Z47" t="str">
        <f t="shared" si="31"/>
        <v/>
      </c>
      <c r="AA47" t="str">
        <f t="shared" si="32"/>
        <v/>
      </c>
      <c r="AB47" t="str">
        <f t="shared" si="27"/>
        <v/>
      </c>
      <c r="AC47" t="str">
        <f t="shared" si="33"/>
        <v/>
      </c>
      <c r="AD47" t="str">
        <f t="shared" si="34"/>
        <v/>
      </c>
      <c r="AE47" t="str">
        <f t="shared" si="28"/>
        <v/>
      </c>
    </row>
    <row r="48" spans="1:31" x14ac:dyDescent="0.25">
      <c r="A48" t="str">
        <f t="shared" si="26"/>
        <v/>
      </c>
      <c r="B48" t="str">
        <f t="shared" si="0"/>
        <v/>
      </c>
      <c r="C48" t="str">
        <f t="shared" si="1"/>
        <v/>
      </c>
      <c r="D48" t="str">
        <f t="shared" si="2"/>
        <v/>
      </c>
      <c r="E48" t="str">
        <f t="shared" si="3"/>
        <v/>
      </c>
      <c r="F48" t="str">
        <f t="shared" si="4"/>
        <v/>
      </c>
      <c r="G48" t="str">
        <f t="shared" si="29"/>
        <v/>
      </c>
      <c r="H48" t="str">
        <f t="shared" si="5"/>
        <v/>
      </c>
      <c r="I48" t="str">
        <f t="shared" si="6"/>
        <v/>
      </c>
      <c r="J48" t="str">
        <f t="shared" si="30"/>
        <v/>
      </c>
      <c r="K48" t="str">
        <f t="shared" si="7"/>
        <v/>
      </c>
      <c r="L48" t="str">
        <f t="shared" si="8"/>
        <v/>
      </c>
      <c r="M48" t="str">
        <f t="shared" si="9"/>
        <v/>
      </c>
      <c r="N48" t="str">
        <f t="shared" si="10"/>
        <v/>
      </c>
      <c r="O48" t="str">
        <f t="shared" si="11"/>
        <v/>
      </c>
      <c r="P48" t="str">
        <f t="shared" si="12"/>
        <v/>
      </c>
      <c r="Q48" t="str">
        <f t="shared" si="13"/>
        <v/>
      </c>
      <c r="R48" t="str">
        <f t="shared" si="14"/>
        <v/>
      </c>
      <c r="S48" t="str">
        <f t="shared" si="15"/>
        <v/>
      </c>
      <c r="T48" t="str">
        <f t="shared" si="16"/>
        <v/>
      </c>
      <c r="U48" t="str">
        <f t="shared" si="17"/>
        <v/>
      </c>
      <c r="V48" t="str">
        <f t="shared" si="18"/>
        <v/>
      </c>
      <c r="W48" t="str">
        <f t="shared" si="19"/>
        <v/>
      </c>
      <c r="X48" t="str">
        <f t="shared" si="20"/>
        <v/>
      </c>
      <c r="Y48" t="str">
        <f t="shared" si="21"/>
        <v/>
      </c>
      <c r="Z48" t="str">
        <f t="shared" si="31"/>
        <v/>
      </c>
      <c r="AA48" t="str">
        <f t="shared" si="32"/>
        <v/>
      </c>
      <c r="AB48" t="str">
        <f t="shared" si="27"/>
        <v/>
      </c>
      <c r="AC48" t="str">
        <f t="shared" si="33"/>
        <v/>
      </c>
      <c r="AD48" t="str">
        <f t="shared" si="34"/>
        <v/>
      </c>
      <c r="AE48" t="str">
        <f t="shared" si="28"/>
        <v/>
      </c>
    </row>
    <row r="49" spans="1:31" x14ac:dyDescent="0.25">
      <c r="A49" t="str">
        <f t="shared" si="26"/>
        <v/>
      </c>
      <c r="B49" t="str">
        <f t="shared" si="0"/>
        <v/>
      </c>
      <c r="C49" t="str">
        <f t="shared" si="1"/>
        <v/>
      </c>
      <c r="D49" t="str">
        <f t="shared" si="2"/>
        <v/>
      </c>
      <c r="E49" t="str">
        <f t="shared" si="3"/>
        <v/>
      </c>
      <c r="F49" t="str">
        <f t="shared" si="4"/>
        <v/>
      </c>
      <c r="G49" t="str">
        <f t="shared" si="29"/>
        <v/>
      </c>
      <c r="H49" t="str">
        <f t="shared" si="5"/>
        <v/>
      </c>
      <c r="I49" t="str">
        <f t="shared" si="6"/>
        <v/>
      </c>
      <c r="J49" t="str">
        <f t="shared" si="30"/>
        <v/>
      </c>
      <c r="K49" t="str">
        <f t="shared" si="7"/>
        <v/>
      </c>
      <c r="L49" t="str">
        <f t="shared" si="8"/>
        <v/>
      </c>
      <c r="M49" t="str">
        <f t="shared" si="9"/>
        <v/>
      </c>
      <c r="N49" t="str">
        <f t="shared" si="10"/>
        <v/>
      </c>
      <c r="O49" t="str">
        <f t="shared" si="11"/>
        <v/>
      </c>
      <c r="P49" t="str">
        <f t="shared" si="12"/>
        <v/>
      </c>
      <c r="Q49" t="str">
        <f t="shared" si="13"/>
        <v/>
      </c>
      <c r="R49" t="str">
        <f t="shared" si="14"/>
        <v/>
      </c>
      <c r="S49" t="str">
        <f t="shared" si="15"/>
        <v/>
      </c>
      <c r="T49" t="str">
        <f t="shared" si="16"/>
        <v/>
      </c>
      <c r="U49" t="str">
        <f t="shared" si="17"/>
        <v/>
      </c>
      <c r="V49" t="str">
        <f t="shared" si="18"/>
        <v/>
      </c>
      <c r="W49" t="str">
        <f t="shared" si="19"/>
        <v/>
      </c>
      <c r="X49" t="str">
        <f t="shared" si="20"/>
        <v/>
      </c>
      <c r="Y49" t="str">
        <f t="shared" si="21"/>
        <v/>
      </c>
      <c r="Z49" t="str">
        <f t="shared" si="31"/>
        <v/>
      </c>
      <c r="AA49" t="str">
        <f t="shared" si="32"/>
        <v/>
      </c>
      <c r="AB49" t="str">
        <f t="shared" si="27"/>
        <v/>
      </c>
      <c r="AC49" t="str">
        <f t="shared" si="33"/>
        <v/>
      </c>
      <c r="AD49" t="str">
        <f t="shared" si="34"/>
        <v/>
      </c>
      <c r="AE49" t="str">
        <f t="shared" si="28"/>
        <v/>
      </c>
    </row>
    <row r="50" spans="1:31" x14ac:dyDescent="0.25">
      <c r="A50" t="str">
        <f t="shared" si="26"/>
        <v/>
      </c>
      <c r="B50" t="str">
        <f t="shared" si="0"/>
        <v/>
      </c>
      <c r="C50" t="str">
        <f t="shared" si="1"/>
        <v/>
      </c>
      <c r="D50" t="str">
        <f t="shared" si="2"/>
        <v/>
      </c>
      <c r="E50" t="str">
        <f t="shared" si="3"/>
        <v/>
      </c>
      <c r="F50" t="str">
        <f t="shared" si="4"/>
        <v/>
      </c>
      <c r="G50" t="str">
        <f t="shared" si="29"/>
        <v/>
      </c>
      <c r="H50" t="str">
        <f t="shared" si="5"/>
        <v/>
      </c>
      <c r="I50" t="str">
        <f t="shared" si="6"/>
        <v/>
      </c>
      <c r="J50" t="str">
        <f t="shared" si="30"/>
        <v/>
      </c>
      <c r="K50" t="str">
        <f t="shared" si="7"/>
        <v/>
      </c>
      <c r="L50" t="str">
        <f t="shared" si="8"/>
        <v/>
      </c>
      <c r="M50" t="str">
        <f t="shared" si="9"/>
        <v/>
      </c>
      <c r="N50" t="str">
        <f t="shared" si="10"/>
        <v/>
      </c>
      <c r="O50" t="str">
        <f t="shared" si="11"/>
        <v/>
      </c>
      <c r="P50" t="str">
        <f t="shared" si="12"/>
        <v/>
      </c>
      <c r="Q50" t="str">
        <f t="shared" si="13"/>
        <v/>
      </c>
      <c r="R50" t="str">
        <f t="shared" si="14"/>
        <v/>
      </c>
      <c r="S50" t="str">
        <f t="shared" si="15"/>
        <v/>
      </c>
      <c r="T50" t="str">
        <f t="shared" si="16"/>
        <v/>
      </c>
      <c r="U50" t="str">
        <f t="shared" si="17"/>
        <v/>
      </c>
      <c r="V50" t="str">
        <f t="shared" si="18"/>
        <v/>
      </c>
      <c r="W50" t="str">
        <f t="shared" si="19"/>
        <v/>
      </c>
      <c r="X50" t="str">
        <f t="shared" si="20"/>
        <v/>
      </c>
      <c r="Y50" t="str">
        <f t="shared" si="21"/>
        <v/>
      </c>
      <c r="Z50" t="str">
        <f t="shared" si="31"/>
        <v/>
      </c>
      <c r="AA50" t="str">
        <f t="shared" si="32"/>
        <v/>
      </c>
      <c r="AB50" t="str">
        <f t="shared" si="27"/>
        <v/>
      </c>
      <c r="AC50" t="str">
        <f t="shared" si="33"/>
        <v/>
      </c>
      <c r="AD50" t="str">
        <f t="shared" si="34"/>
        <v/>
      </c>
      <c r="AE50" t="str">
        <f t="shared" si="28"/>
        <v/>
      </c>
    </row>
    <row r="51" spans="1:31" x14ac:dyDescent="0.25">
      <c r="A51" t="str">
        <f t="shared" si="26"/>
        <v/>
      </c>
      <c r="B51" t="str">
        <f t="shared" si="0"/>
        <v/>
      </c>
      <c r="C51" t="str">
        <f t="shared" si="1"/>
        <v/>
      </c>
      <c r="D51" t="str">
        <f t="shared" si="2"/>
        <v/>
      </c>
      <c r="E51" t="str">
        <f t="shared" si="3"/>
        <v/>
      </c>
      <c r="F51" t="str">
        <f t="shared" si="4"/>
        <v/>
      </c>
      <c r="G51" t="str">
        <f t="shared" si="29"/>
        <v/>
      </c>
      <c r="H51" t="str">
        <f t="shared" si="5"/>
        <v/>
      </c>
      <c r="I51" t="str">
        <f t="shared" si="6"/>
        <v/>
      </c>
      <c r="J51" t="str">
        <f t="shared" si="30"/>
        <v/>
      </c>
      <c r="K51" t="str">
        <f t="shared" si="7"/>
        <v/>
      </c>
      <c r="L51" t="str">
        <f t="shared" si="8"/>
        <v/>
      </c>
      <c r="M51" t="str">
        <f t="shared" si="9"/>
        <v/>
      </c>
      <c r="N51" t="str">
        <f t="shared" si="10"/>
        <v/>
      </c>
      <c r="O51" t="str">
        <f t="shared" si="11"/>
        <v/>
      </c>
      <c r="P51" t="str">
        <f t="shared" si="12"/>
        <v/>
      </c>
      <c r="Q51" t="str">
        <f t="shared" si="13"/>
        <v/>
      </c>
      <c r="R51" t="str">
        <f t="shared" si="14"/>
        <v/>
      </c>
      <c r="S51" t="str">
        <f t="shared" si="15"/>
        <v/>
      </c>
      <c r="T51" t="str">
        <f t="shared" si="16"/>
        <v/>
      </c>
      <c r="U51" t="str">
        <f t="shared" si="17"/>
        <v/>
      </c>
      <c r="V51" t="str">
        <f t="shared" si="18"/>
        <v/>
      </c>
      <c r="W51" t="str">
        <f t="shared" si="19"/>
        <v/>
      </c>
      <c r="X51" t="str">
        <f t="shared" si="20"/>
        <v/>
      </c>
      <c r="Y51" t="str">
        <f t="shared" si="21"/>
        <v/>
      </c>
      <c r="Z51" t="str">
        <f t="shared" si="31"/>
        <v/>
      </c>
      <c r="AA51" t="str">
        <f t="shared" si="32"/>
        <v/>
      </c>
      <c r="AB51" t="str">
        <f t="shared" si="27"/>
        <v/>
      </c>
      <c r="AC51" t="str">
        <f t="shared" si="33"/>
        <v/>
      </c>
      <c r="AD51" t="str">
        <f t="shared" si="34"/>
        <v/>
      </c>
      <c r="AE51" t="str">
        <f t="shared" si="28"/>
        <v/>
      </c>
    </row>
    <row r="52" spans="1:31" x14ac:dyDescent="0.25">
      <c r="A52" t="str">
        <f t="shared" si="26"/>
        <v/>
      </c>
      <c r="B52" t="str">
        <f t="shared" si="0"/>
        <v/>
      </c>
      <c r="C52" t="str">
        <f t="shared" si="1"/>
        <v/>
      </c>
      <c r="D52" t="str">
        <f t="shared" si="2"/>
        <v/>
      </c>
      <c r="E52" t="str">
        <f t="shared" si="3"/>
        <v/>
      </c>
      <c r="F52" t="str">
        <f t="shared" si="4"/>
        <v/>
      </c>
      <c r="G52" t="str">
        <f t="shared" si="29"/>
        <v/>
      </c>
      <c r="H52" t="str">
        <f t="shared" si="5"/>
        <v/>
      </c>
      <c r="I52" t="str">
        <f t="shared" si="6"/>
        <v/>
      </c>
      <c r="J52" t="str">
        <f t="shared" si="30"/>
        <v/>
      </c>
      <c r="K52" t="str">
        <f t="shared" si="7"/>
        <v/>
      </c>
      <c r="L52" t="str">
        <f t="shared" si="8"/>
        <v/>
      </c>
      <c r="M52" t="str">
        <f t="shared" si="9"/>
        <v/>
      </c>
      <c r="N52" t="str">
        <f t="shared" si="10"/>
        <v/>
      </c>
      <c r="O52" t="str">
        <f t="shared" si="11"/>
        <v/>
      </c>
      <c r="P52" t="str">
        <f t="shared" si="12"/>
        <v/>
      </c>
      <c r="Q52" t="str">
        <f t="shared" si="13"/>
        <v/>
      </c>
      <c r="R52" t="str">
        <f t="shared" si="14"/>
        <v/>
      </c>
      <c r="S52" t="str">
        <f t="shared" si="15"/>
        <v/>
      </c>
      <c r="T52" t="str">
        <f t="shared" si="16"/>
        <v/>
      </c>
      <c r="U52" t="str">
        <f t="shared" si="17"/>
        <v/>
      </c>
      <c r="V52" t="str">
        <f t="shared" si="18"/>
        <v/>
      </c>
      <c r="W52" t="str">
        <f t="shared" si="19"/>
        <v/>
      </c>
      <c r="X52" t="str">
        <f t="shared" si="20"/>
        <v/>
      </c>
      <c r="Y52" t="str">
        <f t="shared" si="21"/>
        <v/>
      </c>
      <c r="Z52" t="str">
        <f t="shared" si="31"/>
        <v/>
      </c>
      <c r="AA52" t="str">
        <f t="shared" si="32"/>
        <v/>
      </c>
      <c r="AB52" t="str">
        <f t="shared" si="27"/>
        <v/>
      </c>
      <c r="AC52" t="str">
        <f t="shared" si="33"/>
        <v/>
      </c>
      <c r="AD52" t="str">
        <f t="shared" si="34"/>
        <v/>
      </c>
      <c r="AE52" t="str">
        <f t="shared" si="28"/>
        <v/>
      </c>
    </row>
    <row r="53" spans="1:31" x14ac:dyDescent="0.25">
      <c r="A53" s="79" t="str">
        <f t="shared" si="26"/>
        <v/>
      </c>
      <c r="B53" s="79" t="str">
        <f t="shared" ref="B53:B68" si="35">IFERROR(INDEX(Rep_Samples,A53),"")</f>
        <v/>
      </c>
      <c r="C53" s="79" t="str">
        <f t="shared" ref="C53:C68" si="36">IFERROR(VLOOKUP($B53,Results_2,D$3+3,FALSE)+1,"")</f>
        <v/>
      </c>
      <c r="D53" s="79" t="str">
        <f t="shared" si="2"/>
        <v/>
      </c>
      <c r="E53" s="79" t="str">
        <f t="shared" ref="E53:E68" si="37">IFERROR(VLOOKUP($B53,Results_2,F$3+3,FALSE)+1,"")</f>
        <v/>
      </c>
      <c r="F53" s="79" t="str">
        <f t="shared" si="4"/>
        <v/>
      </c>
      <c r="G53" s="79" t="str">
        <f t="shared" ref="G53:G68" si="38">IFERROR(($C53^$D53)/(E53^F53),"")</f>
        <v/>
      </c>
      <c r="H53" s="79" t="str">
        <f t="shared" ref="H53:H68" si="39">IFERROR(VLOOKUP($B53,Results_2,I$3+3,FALSE)+1,"")</f>
        <v/>
      </c>
      <c r="I53" s="79" t="str">
        <f t="shared" si="6"/>
        <v/>
      </c>
      <c r="J53" s="79" t="str">
        <f t="shared" ref="J53:J68" si="40">IFERROR(($C53^$D53)/(H53^I53),"")</f>
        <v/>
      </c>
      <c r="K53" s="79" t="str">
        <f t="shared" ref="K53:K68" si="41">IFERROR(VLOOKUP($B53,Results_2,L$3+3,FALSE)+1,"")</f>
        <v/>
      </c>
      <c r="L53" s="79" t="str">
        <f t="shared" si="8"/>
        <v/>
      </c>
      <c r="M53" s="79" t="str">
        <f t="shared" ref="M53:M68" si="42">IFERROR(($C53^$D53)/(K53^L53),"")</f>
        <v/>
      </c>
      <c r="N53" s="79" t="str">
        <f t="shared" ref="N53:N68" si="43">IFERROR(VLOOKUP($B53,Results_2,O$3+3,FALSE)+1,"")</f>
        <v/>
      </c>
      <c r="O53" s="79" t="str">
        <f t="shared" si="11"/>
        <v/>
      </c>
      <c r="P53" s="79" t="str">
        <f t="shared" ref="P53:P68" si="44">IFERROR(($C53^$D53)/(N53^O53),"")</f>
        <v/>
      </c>
      <c r="Q53" s="79" t="str">
        <f t="shared" ref="Q53:Q68" si="45">IFERROR(VLOOKUP($B53,Results_2,R$3+3,FALSE)+1,"")</f>
        <v/>
      </c>
      <c r="R53" s="79" t="str">
        <f t="shared" si="14"/>
        <v/>
      </c>
      <c r="S53" s="79" t="str">
        <f t="shared" ref="S53:S68" si="46">IFERROR(($C53^$D53)/(Q53^R53),"")</f>
        <v/>
      </c>
      <c r="T53" s="79" t="str">
        <f t="shared" ref="T53:T68" si="47">IFERROR(VLOOKUP($B53,Results_2,U$3+3,FALSE)+1,"")</f>
        <v/>
      </c>
      <c r="U53" s="79" t="str">
        <f t="shared" si="17"/>
        <v/>
      </c>
      <c r="V53" s="79" t="str">
        <f t="shared" ref="V53:V68" si="48">IFERROR(($C53^$D53)/(T53^U53),"")</f>
        <v/>
      </c>
      <c r="W53" s="79" t="str">
        <f t="shared" ref="W53:W68" si="49">IFERROR(VLOOKUP($B53,Results_2,X$3+3,FALSE)+1,"")</f>
        <v/>
      </c>
      <c r="X53" s="79" t="str">
        <f t="shared" si="20"/>
        <v/>
      </c>
      <c r="Y53" s="79" t="str">
        <f t="shared" ref="Y53:Y68" si="50">IFERROR(($C53^$D53)/(W53^X53),"")</f>
        <v/>
      </c>
      <c r="Z53" s="79" t="str">
        <f t="shared" ref="Z53:Z68" si="51">IFERROR(VLOOKUP($B53,Results_2,AA$3+3,FALSE)+1,"")</f>
        <v/>
      </c>
      <c r="AA53" s="79" t="str">
        <f t="shared" si="32"/>
        <v/>
      </c>
      <c r="AB53" s="79" t="str">
        <f t="shared" ref="AB53:AB68" si="52">IFERROR(($C53^$D53)/(Z53^AA53),"")</f>
        <v/>
      </c>
      <c r="AC53" s="79" t="str">
        <f t="shared" ref="AC53:AC68" si="53">IFERROR(VLOOKUP($B53,Results_2,AD$3+3,FALSE)+1,"")</f>
        <v/>
      </c>
      <c r="AD53" s="79" t="str">
        <f t="shared" si="34"/>
        <v/>
      </c>
      <c r="AE53" s="79" t="str">
        <f t="shared" ref="AE53:AE68" si="54">IFERROR(($C53^$D53)/(AC53^AD53),"")</f>
        <v/>
      </c>
    </row>
    <row r="54" spans="1:31" x14ac:dyDescent="0.25">
      <c r="A54" s="79" t="str">
        <f t="shared" si="26"/>
        <v/>
      </c>
      <c r="B54" s="79" t="str">
        <f t="shared" si="35"/>
        <v/>
      </c>
      <c r="C54" s="79" t="str">
        <f t="shared" si="36"/>
        <v/>
      </c>
      <c r="D54" s="79" t="str">
        <f t="shared" si="2"/>
        <v/>
      </c>
      <c r="E54" s="79" t="str">
        <f t="shared" si="37"/>
        <v/>
      </c>
      <c r="F54" s="79" t="str">
        <f t="shared" si="4"/>
        <v/>
      </c>
      <c r="G54" s="79" t="str">
        <f t="shared" si="38"/>
        <v/>
      </c>
      <c r="H54" s="79" t="str">
        <f t="shared" si="39"/>
        <v/>
      </c>
      <c r="I54" s="79" t="str">
        <f t="shared" si="6"/>
        <v/>
      </c>
      <c r="J54" s="79" t="str">
        <f t="shared" si="40"/>
        <v/>
      </c>
      <c r="K54" s="79" t="str">
        <f t="shared" si="41"/>
        <v/>
      </c>
      <c r="L54" s="79" t="str">
        <f t="shared" si="8"/>
        <v/>
      </c>
      <c r="M54" s="79" t="str">
        <f t="shared" si="42"/>
        <v/>
      </c>
      <c r="N54" s="79" t="str">
        <f t="shared" si="43"/>
        <v/>
      </c>
      <c r="O54" s="79" t="str">
        <f t="shared" si="11"/>
        <v/>
      </c>
      <c r="P54" s="79" t="str">
        <f t="shared" si="44"/>
        <v/>
      </c>
      <c r="Q54" s="79" t="str">
        <f t="shared" si="45"/>
        <v/>
      </c>
      <c r="R54" s="79" t="str">
        <f t="shared" si="14"/>
        <v/>
      </c>
      <c r="S54" s="79" t="str">
        <f t="shared" si="46"/>
        <v/>
      </c>
      <c r="T54" s="79" t="str">
        <f t="shared" si="47"/>
        <v/>
      </c>
      <c r="U54" s="79" t="str">
        <f t="shared" si="17"/>
        <v/>
      </c>
      <c r="V54" s="79" t="str">
        <f t="shared" si="48"/>
        <v/>
      </c>
      <c r="W54" s="79" t="str">
        <f t="shared" si="49"/>
        <v/>
      </c>
      <c r="X54" s="79" t="str">
        <f t="shared" si="20"/>
        <v/>
      </c>
      <c r="Y54" s="79" t="str">
        <f t="shared" si="50"/>
        <v/>
      </c>
      <c r="Z54" s="79" t="str">
        <f t="shared" si="51"/>
        <v/>
      </c>
      <c r="AA54" s="79" t="str">
        <f t="shared" si="32"/>
        <v/>
      </c>
      <c r="AB54" s="79" t="str">
        <f t="shared" si="52"/>
        <v/>
      </c>
      <c r="AC54" s="79" t="str">
        <f t="shared" si="53"/>
        <v/>
      </c>
      <c r="AD54" s="79" t="str">
        <f t="shared" si="34"/>
        <v/>
      </c>
      <c r="AE54" s="79" t="str">
        <f t="shared" si="54"/>
        <v/>
      </c>
    </row>
    <row r="55" spans="1:31" x14ac:dyDescent="0.25">
      <c r="A55" s="79" t="str">
        <f t="shared" si="26"/>
        <v/>
      </c>
      <c r="B55" s="79" t="str">
        <f t="shared" si="35"/>
        <v/>
      </c>
      <c r="C55" s="79" t="str">
        <f t="shared" si="36"/>
        <v/>
      </c>
      <c r="D55" s="79" t="str">
        <f t="shared" si="2"/>
        <v/>
      </c>
      <c r="E55" s="79" t="str">
        <f t="shared" si="37"/>
        <v/>
      </c>
      <c r="F55" s="79" t="str">
        <f t="shared" si="4"/>
        <v/>
      </c>
      <c r="G55" s="79" t="str">
        <f t="shared" si="38"/>
        <v/>
      </c>
      <c r="H55" s="79" t="str">
        <f t="shared" si="39"/>
        <v/>
      </c>
      <c r="I55" s="79" t="str">
        <f t="shared" si="6"/>
        <v/>
      </c>
      <c r="J55" s="79" t="str">
        <f t="shared" si="40"/>
        <v/>
      </c>
      <c r="K55" s="79" t="str">
        <f t="shared" si="41"/>
        <v/>
      </c>
      <c r="L55" s="79" t="str">
        <f t="shared" si="8"/>
        <v/>
      </c>
      <c r="M55" s="79" t="str">
        <f t="shared" si="42"/>
        <v/>
      </c>
      <c r="N55" s="79" t="str">
        <f t="shared" si="43"/>
        <v/>
      </c>
      <c r="O55" s="79" t="str">
        <f t="shared" si="11"/>
        <v/>
      </c>
      <c r="P55" s="79" t="str">
        <f t="shared" si="44"/>
        <v/>
      </c>
      <c r="Q55" s="79" t="str">
        <f t="shared" si="45"/>
        <v/>
      </c>
      <c r="R55" s="79" t="str">
        <f t="shared" si="14"/>
        <v/>
      </c>
      <c r="S55" s="79" t="str">
        <f t="shared" si="46"/>
        <v/>
      </c>
      <c r="T55" s="79" t="str">
        <f t="shared" si="47"/>
        <v/>
      </c>
      <c r="U55" s="79" t="str">
        <f t="shared" si="17"/>
        <v/>
      </c>
      <c r="V55" s="79" t="str">
        <f t="shared" si="48"/>
        <v/>
      </c>
      <c r="W55" s="79" t="str">
        <f t="shared" si="49"/>
        <v/>
      </c>
      <c r="X55" s="79" t="str">
        <f t="shared" si="20"/>
        <v/>
      </c>
      <c r="Y55" s="79" t="str">
        <f t="shared" si="50"/>
        <v/>
      </c>
      <c r="Z55" s="79" t="str">
        <f t="shared" si="51"/>
        <v/>
      </c>
      <c r="AA55" s="79" t="str">
        <f t="shared" si="32"/>
        <v/>
      </c>
      <c r="AB55" s="79" t="str">
        <f t="shared" si="52"/>
        <v/>
      </c>
      <c r="AC55" s="79" t="str">
        <f t="shared" si="53"/>
        <v/>
      </c>
      <c r="AD55" s="79" t="str">
        <f t="shared" si="34"/>
        <v/>
      </c>
      <c r="AE55" s="79" t="str">
        <f t="shared" si="54"/>
        <v/>
      </c>
    </row>
    <row r="56" spans="1:31" x14ac:dyDescent="0.25">
      <c r="A56" s="79" t="str">
        <f t="shared" si="26"/>
        <v/>
      </c>
      <c r="B56" s="79" t="str">
        <f t="shared" si="35"/>
        <v/>
      </c>
      <c r="C56" s="79" t="str">
        <f t="shared" si="36"/>
        <v/>
      </c>
      <c r="D56" s="79" t="str">
        <f t="shared" si="2"/>
        <v/>
      </c>
      <c r="E56" s="79" t="str">
        <f t="shared" si="37"/>
        <v/>
      </c>
      <c r="F56" s="79" t="str">
        <f t="shared" si="4"/>
        <v/>
      </c>
      <c r="G56" s="79" t="str">
        <f t="shared" si="38"/>
        <v/>
      </c>
      <c r="H56" s="79" t="str">
        <f t="shared" si="39"/>
        <v/>
      </c>
      <c r="I56" s="79" t="str">
        <f t="shared" si="6"/>
        <v/>
      </c>
      <c r="J56" s="79" t="str">
        <f t="shared" si="40"/>
        <v/>
      </c>
      <c r="K56" s="79" t="str">
        <f t="shared" si="41"/>
        <v/>
      </c>
      <c r="L56" s="79" t="str">
        <f t="shared" si="8"/>
        <v/>
      </c>
      <c r="M56" s="79" t="str">
        <f t="shared" si="42"/>
        <v/>
      </c>
      <c r="N56" s="79" t="str">
        <f t="shared" si="43"/>
        <v/>
      </c>
      <c r="O56" s="79" t="str">
        <f t="shared" si="11"/>
        <v/>
      </c>
      <c r="P56" s="79" t="str">
        <f t="shared" si="44"/>
        <v/>
      </c>
      <c r="Q56" s="79" t="str">
        <f t="shared" si="45"/>
        <v/>
      </c>
      <c r="R56" s="79" t="str">
        <f t="shared" si="14"/>
        <v/>
      </c>
      <c r="S56" s="79" t="str">
        <f t="shared" si="46"/>
        <v/>
      </c>
      <c r="T56" s="79" t="str">
        <f t="shared" si="47"/>
        <v/>
      </c>
      <c r="U56" s="79" t="str">
        <f t="shared" si="17"/>
        <v/>
      </c>
      <c r="V56" s="79" t="str">
        <f t="shared" si="48"/>
        <v/>
      </c>
      <c r="W56" s="79" t="str">
        <f t="shared" si="49"/>
        <v/>
      </c>
      <c r="X56" s="79" t="str">
        <f t="shared" si="20"/>
        <v/>
      </c>
      <c r="Y56" s="79" t="str">
        <f t="shared" si="50"/>
        <v/>
      </c>
      <c r="Z56" s="79" t="str">
        <f t="shared" si="51"/>
        <v/>
      </c>
      <c r="AA56" s="79" t="str">
        <f t="shared" si="32"/>
        <v/>
      </c>
      <c r="AB56" s="79" t="str">
        <f t="shared" si="52"/>
        <v/>
      </c>
      <c r="AC56" s="79" t="str">
        <f t="shared" si="53"/>
        <v/>
      </c>
      <c r="AD56" s="79" t="str">
        <f t="shared" si="34"/>
        <v/>
      </c>
      <c r="AE56" s="79" t="str">
        <f t="shared" si="54"/>
        <v/>
      </c>
    </row>
    <row r="57" spans="1:31" x14ac:dyDescent="0.25">
      <c r="A57" s="79" t="str">
        <f t="shared" si="26"/>
        <v/>
      </c>
      <c r="B57" s="79" t="str">
        <f t="shared" si="35"/>
        <v/>
      </c>
      <c r="C57" s="79" t="str">
        <f t="shared" si="36"/>
        <v/>
      </c>
      <c r="D57" s="79" t="str">
        <f t="shared" si="2"/>
        <v/>
      </c>
      <c r="E57" s="79" t="str">
        <f t="shared" si="37"/>
        <v/>
      </c>
      <c r="F57" s="79" t="str">
        <f t="shared" si="4"/>
        <v/>
      </c>
      <c r="G57" s="79" t="str">
        <f t="shared" si="38"/>
        <v/>
      </c>
      <c r="H57" s="79" t="str">
        <f t="shared" si="39"/>
        <v/>
      </c>
      <c r="I57" s="79" t="str">
        <f t="shared" si="6"/>
        <v/>
      </c>
      <c r="J57" s="79" t="str">
        <f t="shared" si="40"/>
        <v/>
      </c>
      <c r="K57" s="79" t="str">
        <f t="shared" si="41"/>
        <v/>
      </c>
      <c r="L57" s="79" t="str">
        <f t="shared" si="8"/>
        <v/>
      </c>
      <c r="M57" s="79" t="str">
        <f t="shared" si="42"/>
        <v/>
      </c>
      <c r="N57" s="79" t="str">
        <f t="shared" si="43"/>
        <v/>
      </c>
      <c r="O57" s="79" t="str">
        <f t="shared" si="11"/>
        <v/>
      </c>
      <c r="P57" s="79" t="str">
        <f t="shared" si="44"/>
        <v/>
      </c>
      <c r="Q57" s="79" t="str">
        <f t="shared" si="45"/>
        <v/>
      </c>
      <c r="R57" s="79" t="str">
        <f t="shared" si="14"/>
        <v/>
      </c>
      <c r="S57" s="79" t="str">
        <f t="shared" si="46"/>
        <v/>
      </c>
      <c r="T57" s="79" t="str">
        <f t="shared" si="47"/>
        <v/>
      </c>
      <c r="U57" s="79" t="str">
        <f t="shared" si="17"/>
        <v/>
      </c>
      <c r="V57" s="79" t="str">
        <f t="shared" si="48"/>
        <v/>
      </c>
      <c r="W57" s="79" t="str">
        <f t="shared" si="49"/>
        <v/>
      </c>
      <c r="X57" s="79" t="str">
        <f t="shared" si="20"/>
        <v/>
      </c>
      <c r="Y57" s="79" t="str">
        <f t="shared" si="50"/>
        <v/>
      </c>
      <c r="Z57" s="79" t="str">
        <f t="shared" si="51"/>
        <v/>
      </c>
      <c r="AA57" s="79" t="str">
        <f t="shared" si="32"/>
        <v/>
      </c>
      <c r="AB57" s="79" t="str">
        <f t="shared" si="52"/>
        <v/>
      </c>
      <c r="AC57" s="79" t="str">
        <f t="shared" si="53"/>
        <v/>
      </c>
      <c r="AD57" s="79" t="str">
        <f t="shared" si="34"/>
        <v/>
      </c>
      <c r="AE57" s="79" t="str">
        <f t="shared" si="54"/>
        <v/>
      </c>
    </row>
    <row r="58" spans="1:31" x14ac:dyDescent="0.25">
      <c r="A58" s="79" t="str">
        <f t="shared" si="26"/>
        <v/>
      </c>
      <c r="B58" s="79" t="str">
        <f t="shared" si="35"/>
        <v/>
      </c>
      <c r="C58" s="79" t="str">
        <f t="shared" si="36"/>
        <v/>
      </c>
      <c r="D58" s="79" t="str">
        <f t="shared" si="2"/>
        <v/>
      </c>
      <c r="E58" s="79" t="str">
        <f t="shared" si="37"/>
        <v/>
      </c>
      <c r="F58" s="79" t="str">
        <f t="shared" si="4"/>
        <v/>
      </c>
      <c r="G58" s="79" t="str">
        <f t="shared" si="38"/>
        <v/>
      </c>
      <c r="H58" s="79" t="str">
        <f t="shared" si="39"/>
        <v/>
      </c>
      <c r="I58" s="79" t="str">
        <f t="shared" si="6"/>
        <v/>
      </c>
      <c r="J58" s="79" t="str">
        <f t="shared" si="40"/>
        <v/>
      </c>
      <c r="K58" s="79" t="str">
        <f t="shared" si="41"/>
        <v/>
      </c>
      <c r="L58" s="79" t="str">
        <f t="shared" si="8"/>
        <v/>
      </c>
      <c r="M58" s="79" t="str">
        <f t="shared" si="42"/>
        <v/>
      </c>
      <c r="N58" s="79" t="str">
        <f t="shared" si="43"/>
        <v/>
      </c>
      <c r="O58" s="79" t="str">
        <f t="shared" si="11"/>
        <v/>
      </c>
      <c r="P58" s="79" t="str">
        <f t="shared" si="44"/>
        <v/>
      </c>
      <c r="Q58" s="79" t="str">
        <f t="shared" si="45"/>
        <v/>
      </c>
      <c r="R58" s="79" t="str">
        <f t="shared" si="14"/>
        <v/>
      </c>
      <c r="S58" s="79" t="str">
        <f t="shared" si="46"/>
        <v/>
      </c>
      <c r="T58" s="79" t="str">
        <f t="shared" si="47"/>
        <v/>
      </c>
      <c r="U58" s="79" t="str">
        <f t="shared" si="17"/>
        <v/>
      </c>
      <c r="V58" s="79" t="str">
        <f t="shared" si="48"/>
        <v/>
      </c>
      <c r="W58" s="79" t="str">
        <f t="shared" si="49"/>
        <v/>
      </c>
      <c r="X58" s="79" t="str">
        <f t="shared" si="20"/>
        <v/>
      </c>
      <c r="Y58" s="79" t="str">
        <f t="shared" si="50"/>
        <v/>
      </c>
      <c r="Z58" s="79" t="str">
        <f t="shared" si="51"/>
        <v/>
      </c>
      <c r="AA58" s="79" t="str">
        <f t="shared" si="32"/>
        <v/>
      </c>
      <c r="AB58" s="79" t="str">
        <f t="shared" si="52"/>
        <v/>
      </c>
      <c r="AC58" s="79" t="str">
        <f t="shared" si="53"/>
        <v/>
      </c>
      <c r="AD58" s="79" t="str">
        <f t="shared" si="34"/>
        <v/>
      </c>
      <c r="AE58" s="79" t="str">
        <f t="shared" si="54"/>
        <v/>
      </c>
    </row>
    <row r="59" spans="1:31" x14ac:dyDescent="0.25">
      <c r="A59" s="79" t="str">
        <f t="shared" si="26"/>
        <v/>
      </c>
      <c r="B59" s="79" t="str">
        <f t="shared" si="35"/>
        <v/>
      </c>
      <c r="C59" s="79" t="str">
        <f t="shared" si="36"/>
        <v/>
      </c>
      <c r="D59" s="79" t="str">
        <f t="shared" si="2"/>
        <v/>
      </c>
      <c r="E59" s="79" t="str">
        <f t="shared" si="37"/>
        <v/>
      </c>
      <c r="F59" s="79" t="str">
        <f t="shared" si="4"/>
        <v/>
      </c>
      <c r="G59" s="79" t="str">
        <f t="shared" si="38"/>
        <v/>
      </c>
      <c r="H59" s="79" t="str">
        <f t="shared" si="39"/>
        <v/>
      </c>
      <c r="I59" s="79" t="str">
        <f t="shared" si="6"/>
        <v/>
      </c>
      <c r="J59" s="79" t="str">
        <f t="shared" si="40"/>
        <v/>
      </c>
      <c r="K59" s="79" t="str">
        <f t="shared" si="41"/>
        <v/>
      </c>
      <c r="L59" s="79" t="str">
        <f t="shared" si="8"/>
        <v/>
      </c>
      <c r="M59" s="79" t="str">
        <f t="shared" si="42"/>
        <v/>
      </c>
      <c r="N59" s="79" t="str">
        <f t="shared" si="43"/>
        <v/>
      </c>
      <c r="O59" s="79" t="str">
        <f t="shared" si="11"/>
        <v/>
      </c>
      <c r="P59" s="79" t="str">
        <f t="shared" si="44"/>
        <v/>
      </c>
      <c r="Q59" s="79" t="str">
        <f t="shared" si="45"/>
        <v/>
      </c>
      <c r="R59" s="79" t="str">
        <f t="shared" si="14"/>
        <v/>
      </c>
      <c r="S59" s="79" t="str">
        <f t="shared" si="46"/>
        <v/>
      </c>
      <c r="T59" s="79" t="str">
        <f t="shared" si="47"/>
        <v/>
      </c>
      <c r="U59" s="79" t="str">
        <f t="shared" si="17"/>
        <v/>
      </c>
      <c r="V59" s="79" t="str">
        <f t="shared" si="48"/>
        <v/>
      </c>
      <c r="W59" s="79" t="str">
        <f t="shared" si="49"/>
        <v/>
      </c>
      <c r="X59" s="79" t="str">
        <f t="shared" si="20"/>
        <v/>
      </c>
      <c r="Y59" s="79" t="str">
        <f t="shared" si="50"/>
        <v/>
      </c>
      <c r="Z59" s="79" t="str">
        <f t="shared" si="51"/>
        <v/>
      </c>
      <c r="AA59" s="79" t="str">
        <f t="shared" si="32"/>
        <v/>
      </c>
      <c r="AB59" s="79" t="str">
        <f t="shared" si="52"/>
        <v/>
      </c>
      <c r="AC59" s="79" t="str">
        <f t="shared" si="53"/>
        <v/>
      </c>
      <c r="AD59" s="79" t="str">
        <f t="shared" si="34"/>
        <v/>
      </c>
      <c r="AE59" s="79" t="str">
        <f t="shared" si="54"/>
        <v/>
      </c>
    </row>
    <row r="60" spans="1:31" x14ac:dyDescent="0.25">
      <c r="A60" s="79" t="str">
        <f t="shared" si="26"/>
        <v/>
      </c>
      <c r="B60" s="79" t="str">
        <f t="shared" si="35"/>
        <v/>
      </c>
      <c r="C60" s="79" t="str">
        <f t="shared" si="36"/>
        <v/>
      </c>
      <c r="D60" s="79" t="str">
        <f t="shared" si="2"/>
        <v/>
      </c>
      <c r="E60" s="79" t="str">
        <f t="shared" si="37"/>
        <v/>
      </c>
      <c r="F60" s="79" t="str">
        <f t="shared" si="4"/>
        <v/>
      </c>
      <c r="G60" s="79" t="str">
        <f t="shared" si="38"/>
        <v/>
      </c>
      <c r="H60" s="79" t="str">
        <f t="shared" si="39"/>
        <v/>
      </c>
      <c r="I60" s="79" t="str">
        <f t="shared" si="6"/>
        <v/>
      </c>
      <c r="J60" s="79" t="str">
        <f t="shared" si="40"/>
        <v/>
      </c>
      <c r="K60" s="79" t="str">
        <f t="shared" si="41"/>
        <v/>
      </c>
      <c r="L60" s="79" t="str">
        <f t="shared" si="8"/>
        <v/>
      </c>
      <c r="M60" s="79" t="str">
        <f t="shared" si="42"/>
        <v/>
      </c>
      <c r="N60" s="79" t="str">
        <f t="shared" si="43"/>
        <v/>
      </c>
      <c r="O60" s="79" t="str">
        <f t="shared" si="11"/>
        <v/>
      </c>
      <c r="P60" s="79" t="str">
        <f t="shared" si="44"/>
        <v/>
      </c>
      <c r="Q60" s="79" t="str">
        <f t="shared" si="45"/>
        <v/>
      </c>
      <c r="R60" s="79" t="str">
        <f t="shared" si="14"/>
        <v/>
      </c>
      <c r="S60" s="79" t="str">
        <f t="shared" si="46"/>
        <v/>
      </c>
      <c r="T60" s="79" t="str">
        <f t="shared" si="47"/>
        <v/>
      </c>
      <c r="U60" s="79" t="str">
        <f t="shared" si="17"/>
        <v/>
      </c>
      <c r="V60" s="79" t="str">
        <f t="shared" si="48"/>
        <v/>
      </c>
      <c r="W60" s="79" t="str">
        <f t="shared" si="49"/>
        <v/>
      </c>
      <c r="X60" s="79" t="str">
        <f t="shared" si="20"/>
        <v/>
      </c>
      <c r="Y60" s="79" t="str">
        <f t="shared" si="50"/>
        <v/>
      </c>
      <c r="Z60" s="79" t="str">
        <f t="shared" si="51"/>
        <v/>
      </c>
      <c r="AA60" s="79" t="str">
        <f t="shared" si="32"/>
        <v/>
      </c>
      <c r="AB60" s="79" t="str">
        <f t="shared" si="52"/>
        <v/>
      </c>
      <c r="AC60" s="79" t="str">
        <f t="shared" si="53"/>
        <v/>
      </c>
      <c r="AD60" s="79" t="str">
        <f t="shared" si="34"/>
        <v/>
      </c>
      <c r="AE60" s="79" t="str">
        <f t="shared" si="54"/>
        <v/>
      </c>
    </row>
    <row r="61" spans="1:31" x14ac:dyDescent="0.25">
      <c r="A61" s="79" t="str">
        <f t="shared" si="26"/>
        <v/>
      </c>
      <c r="B61" s="79" t="str">
        <f t="shared" si="35"/>
        <v/>
      </c>
      <c r="C61" s="79" t="str">
        <f t="shared" si="36"/>
        <v/>
      </c>
      <c r="D61" s="79" t="str">
        <f t="shared" si="2"/>
        <v/>
      </c>
      <c r="E61" s="79" t="str">
        <f t="shared" si="37"/>
        <v/>
      </c>
      <c r="F61" s="79" t="str">
        <f t="shared" si="4"/>
        <v/>
      </c>
      <c r="G61" s="79" t="str">
        <f t="shared" si="38"/>
        <v/>
      </c>
      <c r="H61" s="79" t="str">
        <f t="shared" si="39"/>
        <v/>
      </c>
      <c r="I61" s="79" t="str">
        <f t="shared" si="6"/>
        <v/>
      </c>
      <c r="J61" s="79" t="str">
        <f t="shared" si="40"/>
        <v/>
      </c>
      <c r="K61" s="79" t="str">
        <f t="shared" si="41"/>
        <v/>
      </c>
      <c r="L61" s="79" t="str">
        <f t="shared" si="8"/>
        <v/>
      </c>
      <c r="M61" s="79" t="str">
        <f t="shared" si="42"/>
        <v/>
      </c>
      <c r="N61" s="79" t="str">
        <f t="shared" si="43"/>
        <v/>
      </c>
      <c r="O61" s="79" t="str">
        <f t="shared" si="11"/>
        <v/>
      </c>
      <c r="P61" s="79" t="str">
        <f t="shared" si="44"/>
        <v/>
      </c>
      <c r="Q61" s="79" t="str">
        <f t="shared" si="45"/>
        <v/>
      </c>
      <c r="R61" s="79" t="str">
        <f t="shared" si="14"/>
        <v/>
      </c>
      <c r="S61" s="79" t="str">
        <f t="shared" si="46"/>
        <v/>
      </c>
      <c r="T61" s="79" t="str">
        <f t="shared" si="47"/>
        <v/>
      </c>
      <c r="U61" s="79" t="str">
        <f t="shared" si="17"/>
        <v/>
      </c>
      <c r="V61" s="79" t="str">
        <f t="shared" si="48"/>
        <v/>
      </c>
      <c r="W61" s="79" t="str">
        <f t="shared" si="49"/>
        <v/>
      </c>
      <c r="X61" s="79" t="str">
        <f t="shared" si="20"/>
        <v/>
      </c>
      <c r="Y61" s="79" t="str">
        <f t="shared" si="50"/>
        <v/>
      </c>
      <c r="Z61" s="79" t="str">
        <f t="shared" si="51"/>
        <v/>
      </c>
      <c r="AA61" s="79" t="str">
        <f t="shared" si="32"/>
        <v/>
      </c>
      <c r="AB61" s="79" t="str">
        <f t="shared" si="52"/>
        <v/>
      </c>
      <c r="AC61" s="79" t="str">
        <f t="shared" si="53"/>
        <v/>
      </c>
      <c r="AD61" s="79" t="str">
        <f t="shared" si="34"/>
        <v/>
      </c>
      <c r="AE61" s="79" t="str">
        <f t="shared" si="54"/>
        <v/>
      </c>
    </row>
    <row r="62" spans="1:31" x14ac:dyDescent="0.25">
      <c r="A62" s="79" t="str">
        <f t="shared" si="26"/>
        <v/>
      </c>
      <c r="B62" s="79" t="str">
        <f t="shared" si="35"/>
        <v/>
      </c>
      <c r="C62" s="79" t="str">
        <f t="shared" si="36"/>
        <v/>
      </c>
      <c r="D62" s="79" t="str">
        <f t="shared" si="2"/>
        <v/>
      </c>
      <c r="E62" s="79" t="str">
        <f t="shared" si="37"/>
        <v/>
      </c>
      <c r="F62" s="79" t="str">
        <f t="shared" si="4"/>
        <v/>
      </c>
      <c r="G62" s="79" t="str">
        <f t="shared" si="38"/>
        <v/>
      </c>
      <c r="H62" s="79" t="str">
        <f t="shared" si="39"/>
        <v/>
      </c>
      <c r="I62" s="79" t="str">
        <f t="shared" si="6"/>
        <v/>
      </c>
      <c r="J62" s="79" t="str">
        <f t="shared" si="40"/>
        <v/>
      </c>
      <c r="K62" s="79" t="str">
        <f t="shared" si="41"/>
        <v/>
      </c>
      <c r="L62" s="79" t="str">
        <f t="shared" si="8"/>
        <v/>
      </c>
      <c r="M62" s="79" t="str">
        <f t="shared" si="42"/>
        <v/>
      </c>
      <c r="N62" s="79" t="str">
        <f t="shared" si="43"/>
        <v/>
      </c>
      <c r="O62" s="79" t="str">
        <f t="shared" si="11"/>
        <v/>
      </c>
      <c r="P62" s="79" t="str">
        <f t="shared" si="44"/>
        <v/>
      </c>
      <c r="Q62" s="79" t="str">
        <f t="shared" si="45"/>
        <v/>
      </c>
      <c r="R62" s="79" t="str">
        <f t="shared" si="14"/>
        <v/>
      </c>
      <c r="S62" s="79" t="str">
        <f t="shared" si="46"/>
        <v/>
      </c>
      <c r="T62" s="79" t="str">
        <f t="shared" si="47"/>
        <v/>
      </c>
      <c r="U62" s="79" t="str">
        <f t="shared" si="17"/>
        <v/>
      </c>
      <c r="V62" s="79" t="str">
        <f t="shared" si="48"/>
        <v/>
      </c>
      <c r="W62" s="79" t="str">
        <f t="shared" si="49"/>
        <v/>
      </c>
      <c r="X62" s="79" t="str">
        <f t="shared" si="20"/>
        <v/>
      </c>
      <c r="Y62" s="79" t="str">
        <f t="shared" si="50"/>
        <v/>
      </c>
      <c r="Z62" s="79" t="str">
        <f t="shared" si="51"/>
        <v/>
      </c>
      <c r="AA62" s="79" t="str">
        <f t="shared" si="32"/>
        <v/>
      </c>
      <c r="AB62" s="79" t="str">
        <f t="shared" si="52"/>
        <v/>
      </c>
      <c r="AC62" s="79" t="str">
        <f t="shared" si="53"/>
        <v/>
      </c>
      <c r="AD62" s="79" t="str">
        <f t="shared" si="34"/>
        <v/>
      </c>
      <c r="AE62" s="79" t="str">
        <f t="shared" si="54"/>
        <v/>
      </c>
    </row>
    <row r="63" spans="1:31" x14ac:dyDescent="0.25">
      <c r="A63" s="79" t="str">
        <f t="shared" si="26"/>
        <v/>
      </c>
      <c r="B63" s="79" t="str">
        <f t="shared" si="35"/>
        <v/>
      </c>
      <c r="C63" s="79" t="str">
        <f t="shared" si="36"/>
        <v/>
      </c>
      <c r="D63" s="79" t="str">
        <f t="shared" si="2"/>
        <v/>
      </c>
      <c r="E63" s="79" t="str">
        <f t="shared" si="37"/>
        <v/>
      </c>
      <c r="F63" s="79" t="str">
        <f t="shared" si="4"/>
        <v/>
      </c>
      <c r="G63" s="79" t="str">
        <f t="shared" si="38"/>
        <v/>
      </c>
      <c r="H63" s="79" t="str">
        <f t="shared" si="39"/>
        <v/>
      </c>
      <c r="I63" s="79" t="str">
        <f t="shared" si="6"/>
        <v/>
      </c>
      <c r="J63" s="79" t="str">
        <f t="shared" si="40"/>
        <v/>
      </c>
      <c r="K63" s="79" t="str">
        <f t="shared" si="41"/>
        <v/>
      </c>
      <c r="L63" s="79" t="str">
        <f t="shared" si="8"/>
        <v/>
      </c>
      <c r="M63" s="79" t="str">
        <f t="shared" si="42"/>
        <v/>
      </c>
      <c r="N63" s="79" t="str">
        <f t="shared" si="43"/>
        <v/>
      </c>
      <c r="O63" s="79" t="str">
        <f t="shared" si="11"/>
        <v/>
      </c>
      <c r="P63" s="79" t="str">
        <f t="shared" si="44"/>
        <v/>
      </c>
      <c r="Q63" s="79" t="str">
        <f t="shared" si="45"/>
        <v/>
      </c>
      <c r="R63" s="79" t="str">
        <f t="shared" si="14"/>
        <v/>
      </c>
      <c r="S63" s="79" t="str">
        <f t="shared" si="46"/>
        <v/>
      </c>
      <c r="T63" s="79" t="str">
        <f t="shared" si="47"/>
        <v/>
      </c>
      <c r="U63" s="79" t="str">
        <f t="shared" si="17"/>
        <v/>
      </c>
      <c r="V63" s="79" t="str">
        <f t="shared" si="48"/>
        <v/>
      </c>
      <c r="W63" s="79" t="str">
        <f t="shared" si="49"/>
        <v/>
      </c>
      <c r="X63" s="79" t="str">
        <f t="shared" si="20"/>
        <v/>
      </c>
      <c r="Y63" s="79" t="str">
        <f t="shared" si="50"/>
        <v/>
      </c>
      <c r="Z63" s="79" t="str">
        <f t="shared" si="51"/>
        <v/>
      </c>
      <c r="AA63" s="79" t="str">
        <f t="shared" si="32"/>
        <v/>
      </c>
      <c r="AB63" s="79" t="str">
        <f t="shared" si="52"/>
        <v/>
      </c>
      <c r="AC63" s="79" t="str">
        <f t="shared" si="53"/>
        <v/>
      </c>
      <c r="AD63" s="79" t="str">
        <f t="shared" si="34"/>
        <v/>
      </c>
      <c r="AE63" s="79" t="str">
        <f t="shared" si="54"/>
        <v/>
      </c>
    </row>
    <row r="64" spans="1:31" x14ac:dyDescent="0.25">
      <c r="A64" s="79" t="str">
        <f t="shared" si="26"/>
        <v/>
      </c>
      <c r="B64" s="79" t="str">
        <f t="shared" si="35"/>
        <v/>
      </c>
      <c r="C64" s="79" t="str">
        <f t="shared" si="36"/>
        <v/>
      </c>
      <c r="D64" s="79" t="str">
        <f t="shared" si="2"/>
        <v/>
      </c>
      <c r="E64" s="79" t="str">
        <f t="shared" si="37"/>
        <v/>
      </c>
      <c r="F64" s="79" t="str">
        <f t="shared" si="4"/>
        <v/>
      </c>
      <c r="G64" s="79" t="str">
        <f t="shared" si="38"/>
        <v/>
      </c>
      <c r="H64" s="79" t="str">
        <f t="shared" si="39"/>
        <v/>
      </c>
      <c r="I64" s="79" t="str">
        <f t="shared" si="6"/>
        <v/>
      </c>
      <c r="J64" s="79" t="str">
        <f t="shared" si="40"/>
        <v/>
      </c>
      <c r="K64" s="79" t="str">
        <f t="shared" si="41"/>
        <v/>
      </c>
      <c r="L64" s="79" t="str">
        <f t="shared" si="8"/>
        <v/>
      </c>
      <c r="M64" s="79" t="str">
        <f t="shared" si="42"/>
        <v/>
      </c>
      <c r="N64" s="79" t="str">
        <f t="shared" si="43"/>
        <v/>
      </c>
      <c r="O64" s="79" t="str">
        <f t="shared" si="11"/>
        <v/>
      </c>
      <c r="P64" s="79" t="str">
        <f t="shared" si="44"/>
        <v/>
      </c>
      <c r="Q64" s="79" t="str">
        <f t="shared" si="45"/>
        <v/>
      </c>
      <c r="R64" s="79" t="str">
        <f t="shared" si="14"/>
        <v/>
      </c>
      <c r="S64" s="79" t="str">
        <f t="shared" si="46"/>
        <v/>
      </c>
      <c r="T64" s="79" t="str">
        <f t="shared" si="47"/>
        <v/>
      </c>
      <c r="U64" s="79" t="str">
        <f t="shared" si="17"/>
        <v/>
      </c>
      <c r="V64" s="79" t="str">
        <f t="shared" si="48"/>
        <v/>
      </c>
      <c r="W64" s="79" t="str">
        <f t="shared" si="49"/>
        <v/>
      </c>
      <c r="X64" s="79" t="str">
        <f t="shared" si="20"/>
        <v/>
      </c>
      <c r="Y64" s="79" t="str">
        <f t="shared" si="50"/>
        <v/>
      </c>
      <c r="Z64" s="79" t="str">
        <f t="shared" si="51"/>
        <v/>
      </c>
      <c r="AA64" s="79" t="str">
        <f t="shared" si="32"/>
        <v/>
      </c>
      <c r="AB64" s="79" t="str">
        <f t="shared" si="52"/>
        <v/>
      </c>
      <c r="AC64" s="79" t="str">
        <f t="shared" si="53"/>
        <v/>
      </c>
      <c r="AD64" s="79" t="str">
        <f t="shared" si="34"/>
        <v/>
      </c>
      <c r="AE64" s="79" t="str">
        <f t="shared" si="54"/>
        <v/>
      </c>
    </row>
    <row r="65" spans="1:31" x14ac:dyDescent="0.25">
      <c r="A65" s="79" t="str">
        <f t="shared" si="26"/>
        <v/>
      </c>
      <c r="B65" s="79" t="str">
        <f t="shared" si="35"/>
        <v/>
      </c>
      <c r="C65" s="79" t="str">
        <f t="shared" si="36"/>
        <v/>
      </c>
      <c r="D65" s="79" t="str">
        <f t="shared" si="2"/>
        <v/>
      </c>
      <c r="E65" s="79" t="str">
        <f t="shared" si="37"/>
        <v/>
      </c>
      <c r="F65" s="79" t="str">
        <f t="shared" si="4"/>
        <v/>
      </c>
      <c r="G65" s="79" t="str">
        <f t="shared" si="38"/>
        <v/>
      </c>
      <c r="H65" s="79" t="str">
        <f t="shared" si="39"/>
        <v/>
      </c>
      <c r="I65" s="79" t="str">
        <f t="shared" si="6"/>
        <v/>
      </c>
      <c r="J65" s="79" t="str">
        <f t="shared" si="40"/>
        <v/>
      </c>
      <c r="K65" s="79" t="str">
        <f t="shared" si="41"/>
        <v/>
      </c>
      <c r="L65" s="79" t="str">
        <f t="shared" si="8"/>
        <v/>
      </c>
      <c r="M65" s="79" t="str">
        <f t="shared" si="42"/>
        <v/>
      </c>
      <c r="N65" s="79" t="str">
        <f t="shared" si="43"/>
        <v/>
      </c>
      <c r="O65" s="79" t="str">
        <f t="shared" si="11"/>
        <v/>
      </c>
      <c r="P65" s="79" t="str">
        <f t="shared" si="44"/>
        <v/>
      </c>
      <c r="Q65" s="79" t="str">
        <f t="shared" si="45"/>
        <v/>
      </c>
      <c r="R65" s="79" t="str">
        <f t="shared" si="14"/>
        <v/>
      </c>
      <c r="S65" s="79" t="str">
        <f t="shared" si="46"/>
        <v/>
      </c>
      <c r="T65" s="79" t="str">
        <f t="shared" si="47"/>
        <v/>
      </c>
      <c r="U65" s="79" t="str">
        <f t="shared" si="17"/>
        <v/>
      </c>
      <c r="V65" s="79" t="str">
        <f t="shared" si="48"/>
        <v/>
      </c>
      <c r="W65" s="79" t="str">
        <f t="shared" si="49"/>
        <v/>
      </c>
      <c r="X65" s="79" t="str">
        <f t="shared" si="20"/>
        <v/>
      </c>
      <c r="Y65" s="79" t="str">
        <f t="shared" si="50"/>
        <v/>
      </c>
      <c r="Z65" s="79" t="str">
        <f t="shared" si="51"/>
        <v/>
      </c>
      <c r="AA65" s="79" t="str">
        <f t="shared" si="32"/>
        <v/>
      </c>
      <c r="AB65" s="79" t="str">
        <f t="shared" si="52"/>
        <v/>
      </c>
      <c r="AC65" s="79" t="str">
        <f t="shared" si="53"/>
        <v/>
      </c>
      <c r="AD65" s="79" t="str">
        <f t="shared" si="34"/>
        <v/>
      </c>
      <c r="AE65" s="79" t="str">
        <f t="shared" si="54"/>
        <v/>
      </c>
    </row>
    <row r="66" spans="1:31" x14ac:dyDescent="0.25">
      <c r="A66" s="79" t="str">
        <f t="shared" si="26"/>
        <v/>
      </c>
      <c r="B66" s="79" t="str">
        <f t="shared" si="35"/>
        <v/>
      </c>
      <c r="C66" s="79" t="str">
        <f t="shared" si="36"/>
        <v/>
      </c>
      <c r="D66" s="79" t="str">
        <f t="shared" si="2"/>
        <v/>
      </c>
      <c r="E66" s="79" t="str">
        <f t="shared" si="37"/>
        <v/>
      </c>
      <c r="F66" s="79" t="str">
        <f t="shared" si="4"/>
        <v/>
      </c>
      <c r="G66" s="79" t="str">
        <f t="shared" si="38"/>
        <v/>
      </c>
      <c r="H66" s="79" t="str">
        <f t="shared" si="39"/>
        <v/>
      </c>
      <c r="I66" s="79" t="str">
        <f t="shared" si="6"/>
        <v/>
      </c>
      <c r="J66" s="79" t="str">
        <f t="shared" si="40"/>
        <v/>
      </c>
      <c r="K66" s="79" t="str">
        <f t="shared" si="41"/>
        <v/>
      </c>
      <c r="L66" s="79" t="str">
        <f t="shared" si="8"/>
        <v/>
      </c>
      <c r="M66" s="79" t="str">
        <f t="shared" si="42"/>
        <v/>
      </c>
      <c r="N66" s="79" t="str">
        <f t="shared" si="43"/>
        <v/>
      </c>
      <c r="O66" s="79" t="str">
        <f t="shared" si="11"/>
        <v/>
      </c>
      <c r="P66" s="79" t="str">
        <f t="shared" si="44"/>
        <v/>
      </c>
      <c r="Q66" s="79" t="str">
        <f t="shared" si="45"/>
        <v/>
      </c>
      <c r="R66" s="79" t="str">
        <f t="shared" si="14"/>
        <v/>
      </c>
      <c r="S66" s="79" t="str">
        <f t="shared" si="46"/>
        <v/>
      </c>
      <c r="T66" s="79" t="str">
        <f t="shared" si="47"/>
        <v/>
      </c>
      <c r="U66" s="79" t="str">
        <f t="shared" si="17"/>
        <v/>
      </c>
      <c r="V66" s="79" t="str">
        <f t="shared" si="48"/>
        <v/>
      </c>
      <c r="W66" s="79" t="str">
        <f t="shared" si="49"/>
        <v/>
      </c>
      <c r="X66" s="79" t="str">
        <f t="shared" si="20"/>
        <v/>
      </c>
      <c r="Y66" s="79" t="str">
        <f t="shared" si="50"/>
        <v/>
      </c>
      <c r="Z66" s="79" t="str">
        <f t="shared" si="51"/>
        <v/>
      </c>
      <c r="AA66" s="79" t="str">
        <f t="shared" si="32"/>
        <v/>
      </c>
      <c r="AB66" s="79" t="str">
        <f t="shared" si="52"/>
        <v/>
      </c>
      <c r="AC66" s="79" t="str">
        <f t="shared" si="53"/>
        <v/>
      </c>
      <c r="AD66" s="79" t="str">
        <f t="shared" si="34"/>
        <v/>
      </c>
      <c r="AE66" s="79" t="str">
        <f t="shared" si="54"/>
        <v/>
      </c>
    </row>
    <row r="67" spans="1:31" x14ac:dyDescent="0.25">
      <c r="A67" s="79" t="str">
        <f t="shared" si="26"/>
        <v/>
      </c>
      <c r="B67" s="79" t="str">
        <f t="shared" si="35"/>
        <v/>
      </c>
      <c r="C67" s="79" t="str">
        <f t="shared" si="36"/>
        <v/>
      </c>
      <c r="D67" s="79" t="str">
        <f t="shared" si="2"/>
        <v/>
      </c>
      <c r="E67" s="79" t="str">
        <f t="shared" si="37"/>
        <v/>
      </c>
      <c r="F67" s="79" t="str">
        <f t="shared" si="4"/>
        <v/>
      </c>
      <c r="G67" s="79" t="str">
        <f t="shared" si="38"/>
        <v/>
      </c>
      <c r="H67" s="79" t="str">
        <f t="shared" si="39"/>
        <v/>
      </c>
      <c r="I67" s="79" t="str">
        <f t="shared" si="6"/>
        <v/>
      </c>
      <c r="J67" s="79" t="str">
        <f t="shared" si="40"/>
        <v/>
      </c>
      <c r="K67" s="79" t="str">
        <f t="shared" si="41"/>
        <v/>
      </c>
      <c r="L67" s="79" t="str">
        <f t="shared" si="8"/>
        <v/>
      </c>
      <c r="M67" s="79" t="str">
        <f t="shared" si="42"/>
        <v/>
      </c>
      <c r="N67" s="79" t="str">
        <f t="shared" si="43"/>
        <v/>
      </c>
      <c r="O67" s="79" t="str">
        <f t="shared" si="11"/>
        <v/>
      </c>
      <c r="P67" s="79" t="str">
        <f t="shared" si="44"/>
        <v/>
      </c>
      <c r="Q67" s="79" t="str">
        <f t="shared" si="45"/>
        <v/>
      </c>
      <c r="R67" s="79" t="str">
        <f t="shared" si="14"/>
        <v/>
      </c>
      <c r="S67" s="79" t="str">
        <f t="shared" si="46"/>
        <v/>
      </c>
      <c r="T67" s="79" t="str">
        <f t="shared" si="47"/>
        <v/>
      </c>
      <c r="U67" s="79" t="str">
        <f t="shared" si="17"/>
        <v/>
      </c>
      <c r="V67" s="79" t="str">
        <f t="shared" si="48"/>
        <v/>
      </c>
      <c r="W67" s="79" t="str">
        <f t="shared" si="49"/>
        <v/>
      </c>
      <c r="X67" s="79" t="str">
        <f t="shared" si="20"/>
        <v/>
      </c>
      <c r="Y67" s="79" t="str">
        <f t="shared" si="50"/>
        <v/>
      </c>
      <c r="Z67" s="79" t="str">
        <f t="shared" si="51"/>
        <v/>
      </c>
      <c r="AA67" s="79" t="str">
        <f t="shared" si="32"/>
        <v/>
      </c>
      <c r="AB67" s="79" t="str">
        <f t="shared" si="52"/>
        <v/>
      </c>
      <c r="AC67" s="79" t="str">
        <f t="shared" si="53"/>
        <v/>
      </c>
      <c r="AD67" s="79" t="str">
        <f t="shared" si="34"/>
        <v/>
      </c>
      <c r="AE67" s="79" t="str">
        <f t="shared" si="54"/>
        <v/>
      </c>
    </row>
    <row r="68" spans="1:31" x14ac:dyDescent="0.25">
      <c r="A68" s="79" t="str">
        <f t="shared" si="26"/>
        <v/>
      </c>
      <c r="B68" s="79" t="str">
        <f t="shared" si="35"/>
        <v/>
      </c>
      <c r="C68" s="79" t="str">
        <f t="shared" si="36"/>
        <v/>
      </c>
      <c r="D68" s="79" t="str">
        <f t="shared" si="2"/>
        <v/>
      </c>
      <c r="E68" s="79" t="str">
        <f t="shared" si="37"/>
        <v/>
      </c>
      <c r="F68" s="79" t="str">
        <f t="shared" si="4"/>
        <v/>
      </c>
      <c r="G68" s="79" t="str">
        <f t="shared" si="38"/>
        <v/>
      </c>
      <c r="H68" s="79" t="str">
        <f t="shared" si="39"/>
        <v/>
      </c>
      <c r="I68" s="79" t="str">
        <f t="shared" si="6"/>
        <v/>
      </c>
      <c r="J68" s="79" t="str">
        <f t="shared" si="40"/>
        <v/>
      </c>
      <c r="K68" s="79" t="str">
        <f t="shared" si="41"/>
        <v/>
      </c>
      <c r="L68" s="79" t="str">
        <f t="shared" si="8"/>
        <v/>
      </c>
      <c r="M68" s="79" t="str">
        <f t="shared" si="42"/>
        <v/>
      </c>
      <c r="N68" s="79" t="str">
        <f t="shared" si="43"/>
        <v/>
      </c>
      <c r="O68" s="79" t="str">
        <f t="shared" si="11"/>
        <v/>
      </c>
      <c r="P68" s="79" t="str">
        <f t="shared" si="44"/>
        <v/>
      </c>
      <c r="Q68" s="79" t="str">
        <f t="shared" si="45"/>
        <v/>
      </c>
      <c r="R68" s="79" t="str">
        <f t="shared" si="14"/>
        <v/>
      </c>
      <c r="S68" s="79" t="str">
        <f t="shared" si="46"/>
        <v/>
      </c>
      <c r="T68" s="79" t="str">
        <f t="shared" si="47"/>
        <v/>
      </c>
      <c r="U68" s="79" t="str">
        <f t="shared" si="17"/>
        <v/>
      </c>
      <c r="V68" s="79" t="str">
        <f t="shared" si="48"/>
        <v/>
      </c>
      <c r="W68" s="79" t="str">
        <f t="shared" si="49"/>
        <v/>
      </c>
      <c r="X68" s="79" t="str">
        <f t="shared" si="20"/>
        <v/>
      </c>
      <c r="Y68" s="79" t="str">
        <f t="shared" si="50"/>
        <v/>
      </c>
      <c r="Z68" s="79" t="str">
        <f t="shared" si="51"/>
        <v/>
      </c>
      <c r="AA68" s="79" t="str">
        <f t="shared" si="32"/>
        <v/>
      </c>
      <c r="AB68" s="79" t="str">
        <f t="shared" si="52"/>
        <v/>
      </c>
      <c r="AC68" s="79" t="str">
        <f t="shared" si="53"/>
        <v/>
      </c>
      <c r="AD68" s="79" t="str">
        <f t="shared" si="34"/>
        <v/>
      </c>
      <c r="AE68" s="79" t="str">
        <f t="shared" si="54"/>
        <v/>
      </c>
    </row>
  </sheetData>
  <sheetProtection password="C750" sheet="1" objects="1" scenarios="1" selectLockedCells="1"/>
  <dataValidations count="1">
    <dataValidation allowBlank="1" sqref="B4:AE4"/>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E68"/>
  <sheetViews>
    <sheetView topLeftCell="B5" workbookViewId="0">
      <selection activeCell="A68" sqref="A68"/>
    </sheetView>
  </sheetViews>
  <sheetFormatPr defaultRowHeight="15" x14ac:dyDescent="0.25"/>
  <cols>
    <col min="28" max="28" width="10" bestFit="1" customWidth="1"/>
  </cols>
  <sheetData>
    <row r="1" spans="1:31" x14ac:dyDescent="0.25">
      <c r="A1" t="s">
        <v>579</v>
      </c>
      <c r="B1">
        <f>Details!B4</f>
        <v>1</v>
      </c>
      <c r="C1" t="str">
        <f>IF(E1&gt;B1,"Off",Result3!G3)</f>
        <v>Off</v>
      </c>
      <c r="D1">
        <f>INDEX(Ref_Names,E1)</f>
        <v>0</v>
      </c>
      <c r="E1">
        <v>3</v>
      </c>
      <c r="F1" t="s">
        <v>4</v>
      </c>
      <c r="G1">
        <f>Details!B5</f>
        <v>6</v>
      </c>
      <c r="H1" t="s">
        <v>3</v>
      </c>
      <c r="I1">
        <f>Details!B3*Details!B8</f>
        <v>12</v>
      </c>
      <c r="Z1" t="s">
        <v>571</v>
      </c>
    </row>
    <row r="2" spans="1:31" x14ac:dyDescent="0.25">
      <c r="E2" t="str">
        <f>IF(C3="","",1)</f>
        <v/>
      </c>
      <c r="H2" t="str">
        <f>IFERROR(IF((E2+1)&gt;$G$1,"",E2+1),"")</f>
        <v/>
      </c>
      <c r="K2" t="str">
        <f>IFERROR(IF((H2+1)&gt;$G$1,"",H2+1),"")</f>
        <v/>
      </c>
      <c r="N2" t="str">
        <f>IFERROR(IF((K2+1)&gt;$G$1,"",K2+1),"")</f>
        <v/>
      </c>
      <c r="Q2" t="str">
        <f>IFERROR(IF((N2+1)&gt;$G$1,"",N2+1),"")</f>
        <v/>
      </c>
      <c r="T2" t="str">
        <f>IFERROR(IF((Q2+1)&gt;$G$1,"",Q2+1),"")</f>
        <v/>
      </c>
      <c r="W2" t="str">
        <f>IFERROR(IF((T2+1)&gt;$G$1,"",T2+1),"")</f>
        <v/>
      </c>
      <c r="Z2" t="str">
        <f>IF(B1&gt;2,1,"")</f>
        <v/>
      </c>
      <c r="AC2" t="str">
        <f>IF(B1&gt;2,2,"")</f>
        <v/>
      </c>
    </row>
    <row r="3" spans="1:31" x14ac:dyDescent="0.25">
      <c r="C3" t="str">
        <f>IF(C1="Off","",D1)</f>
        <v/>
      </c>
      <c r="D3" t="str">
        <f>IFERROR(MATCH(C3,Results_Genes_order,0),"")</f>
        <v/>
      </c>
      <c r="E3" t="str">
        <f>IFERROR(INDEX(Genes_Names,E2),"")</f>
        <v/>
      </c>
      <c r="F3" t="str">
        <f>IFERROR(MATCH(E3,Results_Genes_order,0),"")</f>
        <v/>
      </c>
      <c r="H3" t="str">
        <f>IFERROR(INDEX(Genes_Names,H2),"")</f>
        <v/>
      </c>
      <c r="I3" t="str">
        <f>IFERROR(MATCH(H3,Results_Genes_order,0),"")</f>
        <v/>
      </c>
      <c r="K3" t="str">
        <f>IFERROR(INDEX(Genes_Names,K2),"")</f>
        <v/>
      </c>
      <c r="L3" t="str">
        <f>IFERROR(MATCH(K3,Results_Genes_order,0),"")</f>
        <v/>
      </c>
      <c r="N3" t="str">
        <f>IFERROR(INDEX(Genes_Names,N2),"")</f>
        <v/>
      </c>
      <c r="O3" t="str">
        <f>IFERROR(MATCH(N3,Results_Genes_order,0),"")</f>
        <v/>
      </c>
      <c r="Q3" t="str">
        <f>IFERROR(INDEX(Genes_Names,Q2),"")</f>
        <v/>
      </c>
      <c r="R3" t="str">
        <f>IFERROR(MATCH(Q3,Results_Genes_order,0),"")</f>
        <v/>
      </c>
      <c r="T3" t="str">
        <f>IFERROR(INDEX(Genes_Names,T2),"")</f>
        <v/>
      </c>
      <c r="U3" t="str">
        <f>IFERROR(MATCH(T3,Results_Genes_order,0),"")</f>
        <v/>
      </c>
      <c r="W3" t="str">
        <f>IFERROR(INDEX(Genes_Names,W2),"")</f>
        <v/>
      </c>
      <c r="X3" t="str">
        <f>IFERROR(MATCH(W3,Results_Genes_order,0),"")</f>
        <v/>
      </c>
      <c r="Z3" t="str">
        <f>IFERROR(INDEX(Ref_Names,Z2),"")</f>
        <v/>
      </c>
      <c r="AA3" t="str">
        <f>IFERROR(MATCH(Z3,Results_Genes_order,0),"")</f>
        <v/>
      </c>
      <c r="AC3" t="str">
        <f>IFERROR(INDEX(Ref_Names,AC2),"")</f>
        <v/>
      </c>
      <c r="AD3" t="str">
        <f>IFERROR(MATCH(AC3,Results_Genes_order,0),"")</f>
        <v/>
      </c>
    </row>
    <row r="4" spans="1:31" x14ac:dyDescent="0.25">
      <c r="B4" t="str">
        <f>IF(C3="","","Samples")</f>
        <v/>
      </c>
      <c r="C4" t="str">
        <f>IF(C3="","","E")</f>
        <v/>
      </c>
      <c r="D4" t="str">
        <f>IF(C3="","","Ct")</f>
        <v/>
      </c>
      <c r="E4" t="str">
        <f>IF(E2="","","E")</f>
        <v/>
      </c>
      <c r="F4" t="str">
        <f>IF(E2="","","Ct")</f>
        <v/>
      </c>
      <c r="G4" t="str">
        <f>IF(E2="","","It")</f>
        <v/>
      </c>
      <c r="H4" t="str">
        <f>IF(H2="","","E")</f>
        <v/>
      </c>
      <c r="I4" t="str">
        <f>IF(H2="","","Ct")</f>
        <v/>
      </c>
      <c r="J4" t="str">
        <f>IF(H2="","","It")</f>
        <v/>
      </c>
      <c r="K4" t="str">
        <f>IF(K2="","","E")</f>
        <v/>
      </c>
      <c r="L4" t="str">
        <f>IF(K2="","","Ct")</f>
        <v/>
      </c>
      <c r="M4" t="str">
        <f>IF(K2="","","It")</f>
        <v/>
      </c>
      <c r="N4" t="str">
        <f>IF(N2="","","E")</f>
        <v/>
      </c>
      <c r="O4" t="str">
        <f>IF(N2="","","Ct")</f>
        <v/>
      </c>
      <c r="P4" t="str">
        <f>IF(N2="","","It")</f>
        <v/>
      </c>
      <c r="Q4" t="str">
        <f>IF(Q2="","","E")</f>
        <v/>
      </c>
      <c r="R4" t="str">
        <f>IF(Q2="","","Ct")</f>
        <v/>
      </c>
      <c r="S4" t="str">
        <f>IF(Q2="","","It")</f>
        <v/>
      </c>
      <c r="T4" t="str">
        <f>IF(T2="","","E")</f>
        <v/>
      </c>
      <c r="U4" t="str">
        <f>IF(T2="","","Ct")</f>
        <v/>
      </c>
      <c r="V4" t="str">
        <f>IF(T2="","","It")</f>
        <v/>
      </c>
      <c r="W4" t="str">
        <f>IF(W2="","","E")</f>
        <v/>
      </c>
      <c r="X4" t="str">
        <f>IF(W2="","","Ct")</f>
        <v/>
      </c>
      <c r="Y4" t="str">
        <f>IF(W2="","","It")</f>
        <v/>
      </c>
      <c r="Z4" t="str">
        <f>IF(Z2="","","E")</f>
        <v/>
      </c>
      <c r="AA4" t="str">
        <f>IF(Z2="","","Ct")</f>
        <v/>
      </c>
      <c r="AB4" t="str">
        <f>IF(Z2="","","It")</f>
        <v/>
      </c>
      <c r="AC4" t="str">
        <f>IF(AC2="","","E")</f>
        <v/>
      </c>
      <c r="AD4" t="str">
        <f>IF(AC2="","","Ct")</f>
        <v/>
      </c>
      <c r="AE4" t="str">
        <f>IF(AC2="","","It")</f>
        <v/>
      </c>
    </row>
    <row r="5" spans="1:31" x14ac:dyDescent="0.25">
      <c r="A5" t="str">
        <f>IF($C$3="","",IFERROR(IF((A4+1)&gt;$I$1,"",A4+1),""))</f>
        <v/>
      </c>
      <c r="B5" t="str">
        <f t="shared" ref="B5:B52" si="0">IFERROR(INDEX(Rep_Samples,A5),"")</f>
        <v/>
      </c>
      <c r="C5" t="str">
        <f t="shared" ref="C5:C52" si="1">IFERROR(VLOOKUP($B5,Results_2,D$3+3,FALSE)+1,"")</f>
        <v/>
      </c>
      <c r="D5" t="str">
        <f t="shared" ref="D5:D68" si="2">IFERROR(VLOOKUP($B5,Results_2,D$3+4,FALSE),"")</f>
        <v/>
      </c>
      <c r="E5" t="str">
        <f t="shared" ref="E5:E52" si="3">IFERROR(VLOOKUP($B5,Results_2,F$3+3,FALSE)+1,"")</f>
        <v/>
      </c>
      <c r="F5" t="str">
        <f t="shared" ref="F5:F68" si="4">IFERROR(VLOOKUP($B5,Results_2,F$3+4,FALSE),"")</f>
        <v/>
      </c>
      <c r="G5" t="str">
        <f>IFERROR(($C5^$D5)/(E5^F5),"")</f>
        <v/>
      </c>
      <c r="H5" t="str">
        <f t="shared" ref="H5:H52" si="5">IFERROR(VLOOKUP($B5,Results_2,I$3+3,FALSE)+1,"")</f>
        <v/>
      </c>
      <c r="I5" t="str">
        <f t="shared" ref="I5:I68" si="6">IFERROR(VLOOKUP($B5,Results_2,I$3+4,FALSE),"")</f>
        <v/>
      </c>
      <c r="J5" t="str">
        <f>IFERROR(($C5^$D5)/(H5^I5),"")</f>
        <v/>
      </c>
      <c r="K5" t="str">
        <f t="shared" ref="K5:K52" si="7">IFERROR(VLOOKUP($B5,Results_2,L$3+3,FALSE)+1,"")</f>
        <v/>
      </c>
      <c r="L5" t="str">
        <f t="shared" ref="L5:L68" si="8">IFERROR(VLOOKUP($B5,Results_2,L$3+4,FALSE),"")</f>
        <v/>
      </c>
      <c r="M5" t="str">
        <f t="shared" ref="M5:M52" si="9">IFERROR(($C5^$D5)/(K5^L5),"")</f>
        <v/>
      </c>
      <c r="N5" t="str">
        <f t="shared" ref="N5:N52" si="10">IFERROR(VLOOKUP($B5,Results_2,O$3+3,FALSE)+1,"")</f>
        <v/>
      </c>
      <c r="O5" t="str">
        <f t="shared" ref="O5:O68" si="11">IFERROR(VLOOKUP($B5,Results_2,O$3+4,FALSE),"")</f>
        <v/>
      </c>
      <c r="P5" t="str">
        <f t="shared" ref="P5:P52" si="12">IFERROR(($C5^$D5)/(N5^O5),"")</f>
        <v/>
      </c>
      <c r="Q5" t="str">
        <f t="shared" ref="Q5:Q52" si="13">IFERROR(VLOOKUP($B5,Results_2,R$3+3,FALSE)+1,"")</f>
        <v/>
      </c>
      <c r="R5" t="str">
        <f t="shared" ref="R5:R68" si="14">IFERROR(VLOOKUP($B5,Results_2,R$3+4,FALSE),"")</f>
        <v/>
      </c>
      <c r="S5" t="str">
        <f t="shared" ref="S5:S52" si="15">IFERROR(($C5^$D5)/(Q5^R5),"")</f>
        <v/>
      </c>
      <c r="T5" t="str">
        <f t="shared" ref="T5:T52" si="16">IFERROR(VLOOKUP($B5,Results_2,U$3+3,FALSE)+1,"")</f>
        <v/>
      </c>
      <c r="U5" t="str">
        <f t="shared" ref="U5:U68" si="17">IFERROR(VLOOKUP($B5,Results_2,U$3+4,FALSE),"")</f>
        <v/>
      </c>
      <c r="V5" t="str">
        <f t="shared" ref="V5:V52" si="18">IFERROR(($C5^$D5)/(T5^U5),"")</f>
        <v/>
      </c>
      <c r="W5" t="str">
        <f t="shared" ref="W5:W52" si="19">IFERROR(VLOOKUP($B5,Results_2,X$3+3,FALSE)+1,"")</f>
        <v/>
      </c>
      <c r="X5" t="str">
        <f t="shared" ref="X5:X68" si="20">IFERROR(VLOOKUP($B5,Results_2,X$3+4,FALSE),"")</f>
        <v/>
      </c>
      <c r="Y5" t="str">
        <f t="shared" ref="Y5:Y52" si="21">IFERROR(($C5^$D5)/(W5^X5),"")</f>
        <v/>
      </c>
      <c r="Z5" t="str">
        <f t="shared" ref="Z5:Z36" si="22">IFERROR(VLOOKUP($B5,Results_2,AA$3+3,FALSE)+1,"")</f>
        <v/>
      </c>
      <c r="AA5" t="str">
        <f t="shared" ref="AA5:AA36" si="23">IFERROR(VLOOKUP($B5,Results_2,AA$3+4,FALSE),"")</f>
        <v/>
      </c>
      <c r="AB5" t="str">
        <f>IFERROR(($C5^$D5)/(Z5^AA5),"")</f>
        <v/>
      </c>
      <c r="AC5" t="str">
        <f t="shared" ref="AC5:AC36" si="24">IFERROR(VLOOKUP($B5,Results_2,AD$3+3,FALSE)+1,"")</f>
        <v/>
      </c>
      <c r="AD5" t="str">
        <f t="shared" ref="AD5:AD36" si="25">IFERROR(VLOOKUP($B5,Results_2,AD$3+4,FALSE),"")</f>
        <v/>
      </c>
      <c r="AE5" t="str">
        <f>IFERROR(($C5^$D5)/(AC5^AD5),"")</f>
        <v/>
      </c>
    </row>
    <row r="6" spans="1:31" x14ac:dyDescent="0.25">
      <c r="A6" t="str">
        <f t="shared" ref="A6:A68" si="26">IF($C$3="","",IFERROR(IF((A5+1)&gt;$I$1,"",A5+1),""))</f>
        <v/>
      </c>
      <c r="B6" t="str">
        <f t="shared" si="0"/>
        <v/>
      </c>
      <c r="C6" t="str">
        <f t="shared" si="1"/>
        <v/>
      </c>
      <c r="D6" t="str">
        <f t="shared" si="2"/>
        <v/>
      </c>
      <c r="E6" t="str">
        <f t="shared" si="3"/>
        <v/>
      </c>
      <c r="F6" t="str">
        <f t="shared" si="4"/>
        <v/>
      </c>
      <c r="G6" t="str">
        <f>IFERROR(($C6^$D6)/(E6^F6),"")</f>
        <v/>
      </c>
      <c r="H6" t="str">
        <f t="shared" si="5"/>
        <v/>
      </c>
      <c r="I6" t="str">
        <f t="shared" si="6"/>
        <v/>
      </c>
      <c r="J6" t="str">
        <f>IFERROR(($C6^$D6)/(H6^I6),"")</f>
        <v/>
      </c>
      <c r="K6" t="str">
        <f t="shared" si="7"/>
        <v/>
      </c>
      <c r="L6" t="str">
        <f t="shared" si="8"/>
        <v/>
      </c>
      <c r="M6" t="str">
        <f t="shared" si="9"/>
        <v/>
      </c>
      <c r="N6" t="str">
        <f t="shared" si="10"/>
        <v/>
      </c>
      <c r="O6" t="str">
        <f t="shared" si="11"/>
        <v/>
      </c>
      <c r="P6" t="str">
        <f t="shared" si="12"/>
        <v/>
      </c>
      <c r="Q6" t="str">
        <f t="shared" si="13"/>
        <v/>
      </c>
      <c r="R6" t="str">
        <f t="shared" si="14"/>
        <v/>
      </c>
      <c r="S6" t="str">
        <f t="shared" si="15"/>
        <v/>
      </c>
      <c r="T6" t="str">
        <f t="shared" si="16"/>
        <v/>
      </c>
      <c r="U6" t="str">
        <f t="shared" si="17"/>
        <v/>
      </c>
      <c r="V6" t="str">
        <f t="shared" si="18"/>
        <v/>
      </c>
      <c r="W6" t="str">
        <f t="shared" si="19"/>
        <v/>
      </c>
      <c r="X6" t="str">
        <f t="shared" si="20"/>
        <v/>
      </c>
      <c r="Y6" t="str">
        <f t="shared" si="21"/>
        <v/>
      </c>
      <c r="Z6" t="str">
        <f t="shared" si="22"/>
        <v/>
      </c>
      <c r="AA6" t="str">
        <f t="shared" si="23"/>
        <v/>
      </c>
      <c r="AB6" t="str">
        <f t="shared" ref="AB6:AB52" si="27">IFERROR(($C6^$D6)/(Z6^AA6),"")</f>
        <v/>
      </c>
      <c r="AC6" t="str">
        <f t="shared" si="24"/>
        <v/>
      </c>
      <c r="AD6" t="str">
        <f t="shared" si="25"/>
        <v/>
      </c>
      <c r="AE6" t="str">
        <f t="shared" ref="AE6:AE52" si="28">IFERROR(($C6^$D6)/(AC6^AD6),"")</f>
        <v/>
      </c>
    </row>
    <row r="7" spans="1:31" x14ac:dyDescent="0.25">
      <c r="A7" t="str">
        <f t="shared" si="26"/>
        <v/>
      </c>
      <c r="B7" t="str">
        <f t="shared" si="0"/>
        <v/>
      </c>
      <c r="C7" t="str">
        <f t="shared" si="1"/>
        <v/>
      </c>
      <c r="D7" t="str">
        <f t="shared" si="2"/>
        <v/>
      </c>
      <c r="E7" t="str">
        <f t="shared" si="3"/>
        <v/>
      </c>
      <c r="F7" t="str">
        <f t="shared" si="4"/>
        <v/>
      </c>
      <c r="G7" t="str">
        <f>IFERROR(($C7^$D7)/(E7^F7),"")</f>
        <v/>
      </c>
      <c r="H7" t="str">
        <f t="shared" si="5"/>
        <v/>
      </c>
      <c r="I7" t="str">
        <f t="shared" si="6"/>
        <v/>
      </c>
      <c r="J7" t="str">
        <f>IFERROR(($C7^$D7)/(H7^I7),"")</f>
        <v/>
      </c>
      <c r="K7" t="str">
        <f t="shared" si="7"/>
        <v/>
      </c>
      <c r="L7" t="str">
        <f t="shared" si="8"/>
        <v/>
      </c>
      <c r="M7" t="str">
        <f t="shared" si="9"/>
        <v/>
      </c>
      <c r="N7" t="str">
        <f t="shared" si="10"/>
        <v/>
      </c>
      <c r="O7" t="str">
        <f t="shared" si="11"/>
        <v/>
      </c>
      <c r="P7" t="str">
        <f t="shared" si="12"/>
        <v/>
      </c>
      <c r="Q7" t="str">
        <f t="shared" si="13"/>
        <v/>
      </c>
      <c r="R7" t="str">
        <f t="shared" si="14"/>
        <v/>
      </c>
      <c r="S7" t="str">
        <f t="shared" si="15"/>
        <v/>
      </c>
      <c r="T7" t="str">
        <f t="shared" si="16"/>
        <v/>
      </c>
      <c r="U7" t="str">
        <f t="shared" si="17"/>
        <v/>
      </c>
      <c r="V7" t="str">
        <f t="shared" si="18"/>
        <v/>
      </c>
      <c r="W7" t="str">
        <f t="shared" si="19"/>
        <v/>
      </c>
      <c r="X7" t="str">
        <f t="shared" si="20"/>
        <v/>
      </c>
      <c r="Y7" t="str">
        <f t="shared" si="21"/>
        <v/>
      </c>
      <c r="Z7" t="str">
        <f t="shared" si="22"/>
        <v/>
      </c>
      <c r="AA7" t="str">
        <f t="shared" si="23"/>
        <v/>
      </c>
      <c r="AB7" t="str">
        <f t="shared" si="27"/>
        <v/>
      </c>
      <c r="AC7" t="str">
        <f t="shared" si="24"/>
        <v/>
      </c>
      <c r="AD7" t="str">
        <f t="shared" si="25"/>
        <v/>
      </c>
      <c r="AE7" t="str">
        <f t="shared" si="28"/>
        <v/>
      </c>
    </row>
    <row r="8" spans="1:31" x14ac:dyDescent="0.25">
      <c r="A8" t="str">
        <f t="shared" si="26"/>
        <v/>
      </c>
      <c r="B8" t="str">
        <f t="shared" si="0"/>
        <v/>
      </c>
      <c r="C8" t="str">
        <f t="shared" si="1"/>
        <v/>
      </c>
      <c r="D8" t="str">
        <f t="shared" si="2"/>
        <v/>
      </c>
      <c r="E8" t="str">
        <f t="shared" si="3"/>
        <v/>
      </c>
      <c r="F8" t="str">
        <f t="shared" si="4"/>
        <v/>
      </c>
      <c r="G8" t="str">
        <f>IFERROR(($C8^$D8)/(E8^F8),"")</f>
        <v/>
      </c>
      <c r="H8" t="str">
        <f t="shared" si="5"/>
        <v/>
      </c>
      <c r="I8" t="str">
        <f t="shared" si="6"/>
        <v/>
      </c>
      <c r="J8" t="str">
        <f>IFERROR(($C8^$D8)/(H8^I8),"")</f>
        <v/>
      </c>
      <c r="K8" t="str">
        <f t="shared" si="7"/>
        <v/>
      </c>
      <c r="L8" t="str">
        <f t="shared" si="8"/>
        <v/>
      </c>
      <c r="M8" t="str">
        <f t="shared" si="9"/>
        <v/>
      </c>
      <c r="N8" t="str">
        <f t="shared" si="10"/>
        <v/>
      </c>
      <c r="O8" t="str">
        <f t="shared" si="11"/>
        <v/>
      </c>
      <c r="P8" t="str">
        <f t="shared" si="12"/>
        <v/>
      </c>
      <c r="Q8" t="str">
        <f t="shared" si="13"/>
        <v/>
      </c>
      <c r="R8" t="str">
        <f t="shared" si="14"/>
        <v/>
      </c>
      <c r="S8" t="str">
        <f t="shared" si="15"/>
        <v/>
      </c>
      <c r="T8" t="str">
        <f t="shared" si="16"/>
        <v/>
      </c>
      <c r="U8" t="str">
        <f t="shared" si="17"/>
        <v/>
      </c>
      <c r="V8" t="str">
        <f t="shared" si="18"/>
        <v/>
      </c>
      <c r="W8" t="str">
        <f t="shared" si="19"/>
        <v/>
      </c>
      <c r="X8" t="str">
        <f t="shared" si="20"/>
        <v/>
      </c>
      <c r="Y8" t="str">
        <f t="shared" si="21"/>
        <v/>
      </c>
      <c r="Z8" t="str">
        <f t="shared" si="22"/>
        <v/>
      </c>
      <c r="AA8" t="str">
        <f t="shared" si="23"/>
        <v/>
      </c>
      <c r="AB8" t="str">
        <f t="shared" si="27"/>
        <v/>
      </c>
      <c r="AC8" t="str">
        <f t="shared" si="24"/>
        <v/>
      </c>
      <c r="AD8" t="str">
        <f t="shared" si="25"/>
        <v/>
      </c>
      <c r="AE8" t="str">
        <f t="shared" si="28"/>
        <v/>
      </c>
    </row>
    <row r="9" spans="1:31" x14ac:dyDescent="0.25">
      <c r="A9" t="str">
        <f t="shared" si="26"/>
        <v/>
      </c>
      <c r="B9" t="str">
        <f t="shared" si="0"/>
        <v/>
      </c>
      <c r="C9" t="str">
        <f t="shared" si="1"/>
        <v/>
      </c>
      <c r="D9" t="str">
        <f t="shared" si="2"/>
        <v/>
      </c>
      <c r="E9" t="str">
        <f t="shared" si="3"/>
        <v/>
      </c>
      <c r="F9" t="str">
        <f t="shared" si="4"/>
        <v/>
      </c>
      <c r="G9" t="str">
        <f>IFERROR(($C9^$D9)/(E9^F9),"")</f>
        <v/>
      </c>
      <c r="H9" t="str">
        <f t="shared" si="5"/>
        <v/>
      </c>
      <c r="I9" t="str">
        <f t="shared" si="6"/>
        <v/>
      </c>
      <c r="J9" t="str">
        <f>IFERROR(($C9^$D9)/(H9^I9),"")</f>
        <v/>
      </c>
      <c r="K9" t="str">
        <f t="shared" si="7"/>
        <v/>
      </c>
      <c r="L9" t="str">
        <f t="shared" si="8"/>
        <v/>
      </c>
      <c r="M9" t="str">
        <f t="shared" si="9"/>
        <v/>
      </c>
      <c r="N9" t="str">
        <f t="shared" si="10"/>
        <v/>
      </c>
      <c r="O9" t="str">
        <f t="shared" si="11"/>
        <v/>
      </c>
      <c r="P9" t="str">
        <f t="shared" si="12"/>
        <v/>
      </c>
      <c r="Q9" t="str">
        <f t="shared" si="13"/>
        <v/>
      </c>
      <c r="R9" t="str">
        <f t="shared" si="14"/>
        <v/>
      </c>
      <c r="S9" t="str">
        <f t="shared" si="15"/>
        <v/>
      </c>
      <c r="T9" t="str">
        <f t="shared" si="16"/>
        <v/>
      </c>
      <c r="U9" t="str">
        <f t="shared" si="17"/>
        <v/>
      </c>
      <c r="V9" t="str">
        <f t="shared" si="18"/>
        <v/>
      </c>
      <c r="W9" t="str">
        <f t="shared" si="19"/>
        <v/>
      </c>
      <c r="X9" t="str">
        <f t="shared" si="20"/>
        <v/>
      </c>
      <c r="Y9" t="str">
        <f t="shared" si="21"/>
        <v/>
      </c>
      <c r="Z9" t="str">
        <f t="shared" si="22"/>
        <v/>
      </c>
      <c r="AA9" t="str">
        <f t="shared" si="23"/>
        <v/>
      </c>
      <c r="AB9" t="str">
        <f t="shared" si="27"/>
        <v/>
      </c>
      <c r="AC9" t="str">
        <f t="shared" si="24"/>
        <v/>
      </c>
      <c r="AD9" t="str">
        <f t="shared" si="25"/>
        <v/>
      </c>
      <c r="AE9" t="str">
        <f t="shared" si="28"/>
        <v/>
      </c>
    </row>
    <row r="10" spans="1:31" x14ac:dyDescent="0.25">
      <c r="A10" t="str">
        <f t="shared" si="26"/>
        <v/>
      </c>
      <c r="B10" t="str">
        <f t="shared" si="0"/>
        <v/>
      </c>
      <c r="C10" t="str">
        <f t="shared" si="1"/>
        <v/>
      </c>
      <c r="D10" t="str">
        <f t="shared" si="2"/>
        <v/>
      </c>
      <c r="E10" t="str">
        <f t="shared" si="3"/>
        <v/>
      </c>
      <c r="F10" t="str">
        <f t="shared" si="4"/>
        <v/>
      </c>
      <c r="G10" t="str">
        <f t="shared" ref="G10:G52" si="29">IFERROR(($C10^$D10)/(E10^F10),"")</f>
        <v/>
      </c>
      <c r="H10" t="str">
        <f t="shared" si="5"/>
        <v/>
      </c>
      <c r="I10" t="str">
        <f t="shared" si="6"/>
        <v/>
      </c>
      <c r="J10" t="str">
        <f t="shared" ref="J10:J52" si="30">IFERROR(($C10^$D10)/(H10^I10),"")</f>
        <v/>
      </c>
      <c r="K10" t="str">
        <f t="shared" si="7"/>
        <v/>
      </c>
      <c r="L10" t="str">
        <f t="shared" si="8"/>
        <v/>
      </c>
      <c r="M10" t="str">
        <f t="shared" si="9"/>
        <v/>
      </c>
      <c r="N10" t="str">
        <f t="shared" si="10"/>
        <v/>
      </c>
      <c r="O10" t="str">
        <f t="shared" si="11"/>
        <v/>
      </c>
      <c r="P10" t="str">
        <f t="shared" si="12"/>
        <v/>
      </c>
      <c r="Q10" t="str">
        <f t="shared" si="13"/>
        <v/>
      </c>
      <c r="R10" t="str">
        <f t="shared" si="14"/>
        <v/>
      </c>
      <c r="S10" t="str">
        <f t="shared" si="15"/>
        <v/>
      </c>
      <c r="T10" t="str">
        <f t="shared" si="16"/>
        <v/>
      </c>
      <c r="U10" t="str">
        <f t="shared" si="17"/>
        <v/>
      </c>
      <c r="V10" t="str">
        <f t="shared" si="18"/>
        <v/>
      </c>
      <c r="W10" t="str">
        <f t="shared" si="19"/>
        <v/>
      </c>
      <c r="X10" t="str">
        <f t="shared" si="20"/>
        <v/>
      </c>
      <c r="Y10" t="str">
        <f t="shared" si="21"/>
        <v/>
      </c>
      <c r="Z10" t="str">
        <f t="shared" si="22"/>
        <v/>
      </c>
      <c r="AA10" t="str">
        <f t="shared" si="23"/>
        <v/>
      </c>
      <c r="AB10" t="str">
        <f t="shared" si="27"/>
        <v/>
      </c>
      <c r="AC10" t="str">
        <f t="shared" si="24"/>
        <v/>
      </c>
      <c r="AD10" t="str">
        <f t="shared" si="25"/>
        <v/>
      </c>
      <c r="AE10" t="str">
        <f t="shared" si="28"/>
        <v/>
      </c>
    </row>
    <row r="11" spans="1:31" x14ac:dyDescent="0.25">
      <c r="A11" t="str">
        <f t="shared" si="26"/>
        <v/>
      </c>
      <c r="B11" t="str">
        <f t="shared" si="0"/>
        <v/>
      </c>
      <c r="C11" t="str">
        <f t="shared" si="1"/>
        <v/>
      </c>
      <c r="D11" t="str">
        <f t="shared" si="2"/>
        <v/>
      </c>
      <c r="E11" t="str">
        <f t="shared" si="3"/>
        <v/>
      </c>
      <c r="F11" t="str">
        <f t="shared" si="4"/>
        <v/>
      </c>
      <c r="G11" t="str">
        <f t="shared" si="29"/>
        <v/>
      </c>
      <c r="H11" t="str">
        <f t="shared" si="5"/>
        <v/>
      </c>
      <c r="I11" t="str">
        <f t="shared" si="6"/>
        <v/>
      </c>
      <c r="J11" t="str">
        <f t="shared" si="30"/>
        <v/>
      </c>
      <c r="K11" t="str">
        <f t="shared" si="7"/>
        <v/>
      </c>
      <c r="L11" t="str">
        <f t="shared" si="8"/>
        <v/>
      </c>
      <c r="M11" t="str">
        <f t="shared" si="9"/>
        <v/>
      </c>
      <c r="N11" t="str">
        <f t="shared" si="10"/>
        <v/>
      </c>
      <c r="O11" t="str">
        <f t="shared" si="11"/>
        <v/>
      </c>
      <c r="P11" t="str">
        <f t="shared" si="12"/>
        <v/>
      </c>
      <c r="Q11" t="str">
        <f t="shared" si="13"/>
        <v/>
      </c>
      <c r="R11" t="str">
        <f t="shared" si="14"/>
        <v/>
      </c>
      <c r="S11" t="str">
        <f t="shared" si="15"/>
        <v/>
      </c>
      <c r="T11" t="str">
        <f t="shared" si="16"/>
        <v/>
      </c>
      <c r="U11" t="str">
        <f t="shared" si="17"/>
        <v/>
      </c>
      <c r="V11" t="str">
        <f t="shared" si="18"/>
        <v/>
      </c>
      <c r="W11" t="str">
        <f t="shared" si="19"/>
        <v/>
      </c>
      <c r="X11" t="str">
        <f t="shared" si="20"/>
        <v/>
      </c>
      <c r="Y11" t="str">
        <f t="shared" si="21"/>
        <v/>
      </c>
      <c r="Z11" t="str">
        <f t="shared" si="22"/>
        <v/>
      </c>
      <c r="AA11" t="str">
        <f t="shared" si="23"/>
        <v/>
      </c>
      <c r="AB11" t="str">
        <f t="shared" si="27"/>
        <v/>
      </c>
      <c r="AC11" t="str">
        <f t="shared" si="24"/>
        <v/>
      </c>
      <c r="AD11" t="str">
        <f t="shared" si="25"/>
        <v/>
      </c>
      <c r="AE11" t="str">
        <f t="shared" si="28"/>
        <v/>
      </c>
    </row>
    <row r="12" spans="1:31" x14ac:dyDescent="0.25">
      <c r="A12" t="str">
        <f t="shared" si="26"/>
        <v/>
      </c>
      <c r="B12" t="str">
        <f t="shared" si="0"/>
        <v/>
      </c>
      <c r="C12" t="str">
        <f t="shared" si="1"/>
        <v/>
      </c>
      <c r="D12" t="str">
        <f t="shared" si="2"/>
        <v/>
      </c>
      <c r="E12" t="str">
        <f t="shared" si="3"/>
        <v/>
      </c>
      <c r="F12" t="str">
        <f t="shared" si="4"/>
        <v/>
      </c>
      <c r="G12" t="str">
        <f t="shared" si="29"/>
        <v/>
      </c>
      <c r="H12" t="str">
        <f t="shared" si="5"/>
        <v/>
      </c>
      <c r="I12" t="str">
        <f t="shared" si="6"/>
        <v/>
      </c>
      <c r="J12" t="str">
        <f t="shared" si="30"/>
        <v/>
      </c>
      <c r="K12" t="str">
        <f t="shared" si="7"/>
        <v/>
      </c>
      <c r="L12" t="str">
        <f t="shared" si="8"/>
        <v/>
      </c>
      <c r="M12" t="str">
        <f t="shared" si="9"/>
        <v/>
      </c>
      <c r="N12" t="str">
        <f t="shared" si="10"/>
        <v/>
      </c>
      <c r="O12" t="str">
        <f t="shared" si="11"/>
        <v/>
      </c>
      <c r="P12" t="str">
        <f t="shared" si="12"/>
        <v/>
      </c>
      <c r="Q12" t="str">
        <f t="shared" si="13"/>
        <v/>
      </c>
      <c r="R12" t="str">
        <f t="shared" si="14"/>
        <v/>
      </c>
      <c r="S12" t="str">
        <f t="shared" si="15"/>
        <v/>
      </c>
      <c r="T12" t="str">
        <f t="shared" si="16"/>
        <v/>
      </c>
      <c r="U12" t="str">
        <f t="shared" si="17"/>
        <v/>
      </c>
      <c r="V12" t="str">
        <f t="shared" si="18"/>
        <v/>
      </c>
      <c r="W12" t="str">
        <f t="shared" si="19"/>
        <v/>
      </c>
      <c r="X12" t="str">
        <f t="shared" si="20"/>
        <v/>
      </c>
      <c r="Y12" t="str">
        <f t="shared" si="21"/>
        <v/>
      </c>
      <c r="Z12" t="str">
        <f t="shared" si="22"/>
        <v/>
      </c>
      <c r="AA12" t="str">
        <f t="shared" si="23"/>
        <v/>
      </c>
      <c r="AB12" t="str">
        <f t="shared" si="27"/>
        <v/>
      </c>
      <c r="AC12" t="str">
        <f t="shared" si="24"/>
        <v/>
      </c>
      <c r="AD12" t="str">
        <f t="shared" si="25"/>
        <v/>
      </c>
      <c r="AE12" t="str">
        <f t="shared" si="28"/>
        <v/>
      </c>
    </row>
    <row r="13" spans="1:31" x14ac:dyDescent="0.25">
      <c r="A13" t="str">
        <f t="shared" si="26"/>
        <v/>
      </c>
      <c r="B13" t="str">
        <f t="shared" si="0"/>
        <v/>
      </c>
      <c r="C13" t="str">
        <f t="shared" si="1"/>
        <v/>
      </c>
      <c r="D13" t="str">
        <f t="shared" si="2"/>
        <v/>
      </c>
      <c r="E13" t="str">
        <f t="shared" si="3"/>
        <v/>
      </c>
      <c r="F13" t="str">
        <f t="shared" si="4"/>
        <v/>
      </c>
      <c r="G13" t="str">
        <f t="shared" si="29"/>
        <v/>
      </c>
      <c r="H13" t="str">
        <f t="shared" si="5"/>
        <v/>
      </c>
      <c r="I13" t="str">
        <f t="shared" si="6"/>
        <v/>
      </c>
      <c r="J13" t="str">
        <f t="shared" si="30"/>
        <v/>
      </c>
      <c r="K13" t="str">
        <f t="shared" si="7"/>
        <v/>
      </c>
      <c r="L13" t="str">
        <f t="shared" si="8"/>
        <v/>
      </c>
      <c r="M13" t="str">
        <f t="shared" si="9"/>
        <v/>
      </c>
      <c r="N13" t="str">
        <f t="shared" si="10"/>
        <v/>
      </c>
      <c r="O13" t="str">
        <f t="shared" si="11"/>
        <v/>
      </c>
      <c r="P13" t="str">
        <f t="shared" si="12"/>
        <v/>
      </c>
      <c r="Q13" t="str">
        <f t="shared" si="13"/>
        <v/>
      </c>
      <c r="R13" t="str">
        <f t="shared" si="14"/>
        <v/>
      </c>
      <c r="S13" t="str">
        <f t="shared" si="15"/>
        <v/>
      </c>
      <c r="T13" t="str">
        <f t="shared" si="16"/>
        <v/>
      </c>
      <c r="U13" t="str">
        <f t="shared" si="17"/>
        <v/>
      </c>
      <c r="V13" t="str">
        <f t="shared" si="18"/>
        <v/>
      </c>
      <c r="W13" t="str">
        <f t="shared" si="19"/>
        <v/>
      </c>
      <c r="X13" t="str">
        <f t="shared" si="20"/>
        <v/>
      </c>
      <c r="Y13" t="str">
        <f t="shared" si="21"/>
        <v/>
      </c>
      <c r="Z13" t="str">
        <f t="shared" si="22"/>
        <v/>
      </c>
      <c r="AA13" t="str">
        <f t="shared" si="23"/>
        <v/>
      </c>
      <c r="AB13" t="str">
        <f t="shared" si="27"/>
        <v/>
      </c>
      <c r="AC13" t="str">
        <f t="shared" si="24"/>
        <v/>
      </c>
      <c r="AD13" t="str">
        <f t="shared" si="25"/>
        <v/>
      </c>
      <c r="AE13" t="str">
        <f t="shared" si="28"/>
        <v/>
      </c>
    </row>
    <row r="14" spans="1:31" x14ac:dyDescent="0.25">
      <c r="A14" t="str">
        <f t="shared" si="26"/>
        <v/>
      </c>
      <c r="B14" t="str">
        <f t="shared" si="0"/>
        <v/>
      </c>
      <c r="C14" t="str">
        <f t="shared" si="1"/>
        <v/>
      </c>
      <c r="D14" t="str">
        <f t="shared" si="2"/>
        <v/>
      </c>
      <c r="E14" t="str">
        <f t="shared" si="3"/>
        <v/>
      </c>
      <c r="F14" t="str">
        <f t="shared" si="4"/>
        <v/>
      </c>
      <c r="G14" t="str">
        <f t="shared" si="29"/>
        <v/>
      </c>
      <c r="H14" t="str">
        <f t="shared" si="5"/>
        <v/>
      </c>
      <c r="I14" t="str">
        <f t="shared" si="6"/>
        <v/>
      </c>
      <c r="J14" t="str">
        <f t="shared" si="30"/>
        <v/>
      </c>
      <c r="K14" t="str">
        <f t="shared" si="7"/>
        <v/>
      </c>
      <c r="L14" t="str">
        <f t="shared" si="8"/>
        <v/>
      </c>
      <c r="M14" t="str">
        <f t="shared" si="9"/>
        <v/>
      </c>
      <c r="N14" t="str">
        <f t="shared" si="10"/>
        <v/>
      </c>
      <c r="O14" t="str">
        <f t="shared" si="11"/>
        <v/>
      </c>
      <c r="P14" t="str">
        <f t="shared" si="12"/>
        <v/>
      </c>
      <c r="Q14" t="str">
        <f t="shared" si="13"/>
        <v/>
      </c>
      <c r="R14" t="str">
        <f t="shared" si="14"/>
        <v/>
      </c>
      <c r="S14" t="str">
        <f t="shared" si="15"/>
        <v/>
      </c>
      <c r="T14" t="str">
        <f t="shared" si="16"/>
        <v/>
      </c>
      <c r="U14" t="str">
        <f t="shared" si="17"/>
        <v/>
      </c>
      <c r="V14" t="str">
        <f t="shared" si="18"/>
        <v/>
      </c>
      <c r="W14" t="str">
        <f t="shared" si="19"/>
        <v/>
      </c>
      <c r="X14" t="str">
        <f t="shared" si="20"/>
        <v/>
      </c>
      <c r="Y14" t="str">
        <f t="shared" si="21"/>
        <v/>
      </c>
      <c r="Z14" t="str">
        <f t="shared" si="22"/>
        <v/>
      </c>
      <c r="AA14" t="str">
        <f t="shared" si="23"/>
        <v/>
      </c>
      <c r="AB14" t="str">
        <f t="shared" si="27"/>
        <v/>
      </c>
      <c r="AC14" t="str">
        <f t="shared" si="24"/>
        <v/>
      </c>
      <c r="AD14" t="str">
        <f t="shared" si="25"/>
        <v/>
      </c>
      <c r="AE14" t="str">
        <f t="shared" si="28"/>
        <v/>
      </c>
    </row>
    <row r="15" spans="1:31" x14ac:dyDescent="0.25">
      <c r="A15" t="str">
        <f t="shared" si="26"/>
        <v/>
      </c>
      <c r="B15" t="str">
        <f t="shared" si="0"/>
        <v/>
      </c>
      <c r="C15" t="str">
        <f t="shared" si="1"/>
        <v/>
      </c>
      <c r="D15" t="str">
        <f t="shared" si="2"/>
        <v/>
      </c>
      <c r="E15" t="str">
        <f t="shared" si="3"/>
        <v/>
      </c>
      <c r="F15" t="str">
        <f t="shared" si="4"/>
        <v/>
      </c>
      <c r="G15" t="str">
        <f t="shared" si="29"/>
        <v/>
      </c>
      <c r="H15" t="str">
        <f t="shared" si="5"/>
        <v/>
      </c>
      <c r="I15" t="str">
        <f t="shared" si="6"/>
        <v/>
      </c>
      <c r="J15" t="str">
        <f t="shared" si="30"/>
        <v/>
      </c>
      <c r="K15" t="str">
        <f t="shared" si="7"/>
        <v/>
      </c>
      <c r="L15" t="str">
        <f t="shared" si="8"/>
        <v/>
      </c>
      <c r="M15" t="str">
        <f t="shared" si="9"/>
        <v/>
      </c>
      <c r="N15" t="str">
        <f t="shared" si="10"/>
        <v/>
      </c>
      <c r="O15" t="str">
        <f t="shared" si="11"/>
        <v/>
      </c>
      <c r="P15" t="str">
        <f t="shared" si="12"/>
        <v/>
      </c>
      <c r="Q15" t="str">
        <f t="shared" si="13"/>
        <v/>
      </c>
      <c r="R15" t="str">
        <f t="shared" si="14"/>
        <v/>
      </c>
      <c r="S15" t="str">
        <f t="shared" si="15"/>
        <v/>
      </c>
      <c r="T15" t="str">
        <f t="shared" si="16"/>
        <v/>
      </c>
      <c r="U15" t="str">
        <f t="shared" si="17"/>
        <v/>
      </c>
      <c r="V15" t="str">
        <f t="shared" si="18"/>
        <v/>
      </c>
      <c r="W15" t="str">
        <f t="shared" si="19"/>
        <v/>
      </c>
      <c r="X15" t="str">
        <f t="shared" si="20"/>
        <v/>
      </c>
      <c r="Y15" t="str">
        <f t="shared" si="21"/>
        <v/>
      </c>
      <c r="Z15" t="str">
        <f t="shared" si="22"/>
        <v/>
      </c>
      <c r="AA15" t="str">
        <f t="shared" si="23"/>
        <v/>
      </c>
      <c r="AB15" t="str">
        <f t="shared" si="27"/>
        <v/>
      </c>
      <c r="AC15" t="str">
        <f t="shared" si="24"/>
        <v/>
      </c>
      <c r="AD15" t="str">
        <f t="shared" si="25"/>
        <v/>
      </c>
      <c r="AE15" t="str">
        <f t="shared" si="28"/>
        <v/>
      </c>
    </row>
    <row r="16" spans="1:31" x14ac:dyDescent="0.25">
      <c r="A16" t="str">
        <f t="shared" si="26"/>
        <v/>
      </c>
      <c r="B16" t="str">
        <f t="shared" si="0"/>
        <v/>
      </c>
      <c r="C16" t="str">
        <f t="shared" si="1"/>
        <v/>
      </c>
      <c r="D16" t="str">
        <f t="shared" si="2"/>
        <v/>
      </c>
      <c r="E16" t="str">
        <f t="shared" si="3"/>
        <v/>
      </c>
      <c r="F16" t="str">
        <f t="shared" si="4"/>
        <v/>
      </c>
      <c r="G16" t="str">
        <f t="shared" si="29"/>
        <v/>
      </c>
      <c r="H16" t="str">
        <f t="shared" si="5"/>
        <v/>
      </c>
      <c r="I16" t="str">
        <f t="shared" si="6"/>
        <v/>
      </c>
      <c r="J16" t="str">
        <f t="shared" si="30"/>
        <v/>
      </c>
      <c r="K16" t="str">
        <f t="shared" si="7"/>
        <v/>
      </c>
      <c r="L16" t="str">
        <f t="shared" si="8"/>
        <v/>
      </c>
      <c r="M16" t="str">
        <f t="shared" si="9"/>
        <v/>
      </c>
      <c r="N16" t="str">
        <f t="shared" si="10"/>
        <v/>
      </c>
      <c r="O16" t="str">
        <f t="shared" si="11"/>
        <v/>
      </c>
      <c r="P16" t="str">
        <f t="shared" si="12"/>
        <v/>
      </c>
      <c r="Q16" t="str">
        <f t="shared" si="13"/>
        <v/>
      </c>
      <c r="R16" t="str">
        <f t="shared" si="14"/>
        <v/>
      </c>
      <c r="S16" t="str">
        <f t="shared" si="15"/>
        <v/>
      </c>
      <c r="T16" t="str">
        <f t="shared" si="16"/>
        <v/>
      </c>
      <c r="U16" t="str">
        <f t="shared" si="17"/>
        <v/>
      </c>
      <c r="V16" t="str">
        <f t="shared" si="18"/>
        <v/>
      </c>
      <c r="W16" t="str">
        <f t="shared" si="19"/>
        <v/>
      </c>
      <c r="X16" t="str">
        <f t="shared" si="20"/>
        <v/>
      </c>
      <c r="Y16" t="str">
        <f t="shared" si="21"/>
        <v/>
      </c>
      <c r="Z16" t="str">
        <f t="shared" si="22"/>
        <v/>
      </c>
      <c r="AA16" t="str">
        <f t="shared" si="23"/>
        <v/>
      </c>
      <c r="AB16" t="str">
        <f t="shared" si="27"/>
        <v/>
      </c>
      <c r="AC16" t="str">
        <f t="shared" si="24"/>
        <v/>
      </c>
      <c r="AD16" t="str">
        <f t="shared" si="25"/>
        <v/>
      </c>
      <c r="AE16" t="str">
        <f t="shared" si="28"/>
        <v/>
      </c>
    </row>
    <row r="17" spans="1:31" x14ac:dyDescent="0.25">
      <c r="A17" t="str">
        <f t="shared" si="26"/>
        <v/>
      </c>
      <c r="B17" t="str">
        <f t="shared" si="0"/>
        <v/>
      </c>
      <c r="C17" t="str">
        <f t="shared" si="1"/>
        <v/>
      </c>
      <c r="D17" t="str">
        <f t="shared" si="2"/>
        <v/>
      </c>
      <c r="E17" t="str">
        <f t="shared" si="3"/>
        <v/>
      </c>
      <c r="F17" t="str">
        <f t="shared" si="4"/>
        <v/>
      </c>
      <c r="G17" t="str">
        <f t="shared" si="29"/>
        <v/>
      </c>
      <c r="H17" t="str">
        <f t="shared" si="5"/>
        <v/>
      </c>
      <c r="I17" t="str">
        <f t="shared" si="6"/>
        <v/>
      </c>
      <c r="J17" t="str">
        <f t="shared" si="30"/>
        <v/>
      </c>
      <c r="K17" t="str">
        <f t="shared" si="7"/>
        <v/>
      </c>
      <c r="L17" t="str">
        <f t="shared" si="8"/>
        <v/>
      </c>
      <c r="M17" t="str">
        <f t="shared" si="9"/>
        <v/>
      </c>
      <c r="N17" t="str">
        <f t="shared" si="10"/>
        <v/>
      </c>
      <c r="O17" t="str">
        <f t="shared" si="11"/>
        <v/>
      </c>
      <c r="P17" t="str">
        <f t="shared" si="12"/>
        <v/>
      </c>
      <c r="Q17" t="str">
        <f t="shared" si="13"/>
        <v/>
      </c>
      <c r="R17" t="str">
        <f t="shared" si="14"/>
        <v/>
      </c>
      <c r="S17" t="str">
        <f t="shared" si="15"/>
        <v/>
      </c>
      <c r="T17" t="str">
        <f t="shared" si="16"/>
        <v/>
      </c>
      <c r="U17" t="str">
        <f t="shared" si="17"/>
        <v/>
      </c>
      <c r="V17" t="str">
        <f t="shared" si="18"/>
        <v/>
      </c>
      <c r="W17" t="str">
        <f t="shared" si="19"/>
        <v/>
      </c>
      <c r="X17" t="str">
        <f t="shared" si="20"/>
        <v/>
      </c>
      <c r="Y17" t="str">
        <f t="shared" si="21"/>
        <v/>
      </c>
      <c r="Z17" t="str">
        <f t="shared" si="22"/>
        <v/>
      </c>
      <c r="AA17" t="str">
        <f t="shared" si="23"/>
        <v/>
      </c>
      <c r="AB17" t="str">
        <f t="shared" si="27"/>
        <v/>
      </c>
      <c r="AC17" t="str">
        <f t="shared" si="24"/>
        <v/>
      </c>
      <c r="AD17" t="str">
        <f t="shared" si="25"/>
        <v/>
      </c>
      <c r="AE17" t="str">
        <f t="shared" si="28"/>
        <v/>
      </c>
    </row>
    <row r="18" spans="1:31" x14ac:dyDescent="0.25">
      <c r="A18" t="str">
        <f t="shared" si="26"/>
        <v/>
      </c>
      <c r="B18" t="str">
        <f t="shared" si="0"/>
        <v/>
      </c>
      <c r="C18" t="str">
        <f t="shared" si="1"/>
        <v/>
      </c>
      <c r="D18" t="str">
        <f t="shared" si="2"/>
        <v/>
      </c>
      <c r="E18" t="str">
        <f t="shared" si="3"/>
        <v/>
      </c>
      <c r="F18" t="str">
        <f t="shared" si="4"/>
        <v/>
      </c>
      <c r="G18" t="str">
        <f t="shared" si="29"/>
        <v/>
      </c>
      <c r="H18" t="str">
        <f t="shared" si="5"/>
        <v/>
      </c>
      <c r="I18" t="str">
        <f t="shared" si="6"/>
        <v/>
      </c>
      <c r="J18" t="str">
        <f t="shared" si="30"/>
        <v/>
      </c>
      <c r="K18" t="str">
        <f t="shared" si="7"/>
        <v/>
      </c>
      <c r="L18" t="str">
        <f t="shared" si="8"/>
        <v/>
      </c>
      <c r="M18" t="str">
        <f t="shared" si="9"/>
        <v/>
      </c>
      <c r="N18" t="str">
        <f t="shared" si="10"/>
        <v/>
      </c>
      <c r="O18" t="str">
        <f t="shared" si="11"/>
        <v/>
      </c>
      <c r="P18" t="str">
        <f t="shared" si="12"/>
        <v/>
      </c>
      <c r="Q18" t="str">
        <f t="shared" si="13"/>
        <v/>
      </c>
      <c r="R18" t="str">
        <f t="shared" si="14"/>
        <v/>
      </c>
      <c r="S18" t="str">
        <f t="shared" si="15"/>
        <v/>
      </c>
      <c r="T18" t="str">
        <f t="shared" si="16"/>
        <v/>
      </c>
      <c r="U18" t="str">
        <f t="shared" si="17"/>
        <v/>
      </c>
      <c r="V18" t="str">
        <f t="shared" si="18"/>
        <v/>
      </c>
      <c r="W18" t="str">
        <f t="shared" si="19"/>
        <v/>
      </c>
      <c r="X18" t="str">
        <f t="shared" si="20"/>
        <v/>
      </c>
      <c r="Y18" t="str">
        <f t="shared" si="21"/>
        <v/>
      </c>
      <c r="Z18" t="str">
        <f t="shared" si="22"/>
        <v/>
      </c>
      <c r="AA18" t="str">
        <f t="shared" si="23"/>
        <v/>
      </c>
      <c r="AB18" t="str">
        <f t="shared" si="27"/>
        <v/>
      </c>
      <c r="AC18" t="str">
        <f t="shared" si="24"/>
        <v/>
      </c>
      <c r="AD18" t="str">
        <f t="shared" si="25"/>
        <v/>
      </c>
      <c r="AE18" t="str">
        <f t="shared" si="28"/>
        <v/>
      </c>
    </row>
    <row r="19" spans="1:31" x14ac:dyDescent="0.25">
      <c r="A19" t="str">
        <f t="shared" si="26"/>
        <v/>
      </c>
      <c r="B19" t="str">
        <f t="shared" si="0"/>
        <v/>
      </c>
      <c r="C19" t="str">
        <f t="shared" si="1"/>
        <v/>
      </c>
      <c r="D19" t="str">
        <f t="shared" si="2"/>
        <v/>
      </c>
      <c r="E19" t="str">
        <f t="shared" si="3"/>
        <v/>
      </c>
      <c r="F19" t="str">
        <f t="shared" si="4"/>
        <v/>
      </c>
      <c r="G19" t="str">
        <f t="shared" si="29"/>
        <v/>
      </c>
      <c r="H19" t="str">
        <f t="shared" si="5"/>
        <v/>
      </c>
      <c r="I19" t="str">
        <f t="shared" si="6"/>
        <v/>
      </c>
      <c r="J19" t="str">
        <f t="shared" si="30"/>
        <v/>
      </c>
      <c r="K19" t="str">
        <f t="shared" si="7"/>
        <v/>
      </c>
      <c r="L19" t="str">
        <f t="shared" si="8"/>
        <v/>
      </c>
      <c r="M19" t="str">
        <f t="shared" si="9"/>
        <v/>
      </c>
      <c r="N19" t="str">
        <f t="shared" si="10"/>
        <v/>
      </c>
      <c r="O19" t="str">
        <f t="shared" si="11"/>
        <v/>
      </c>
      <c r="P19" t="str">
        <f t="shared" si="12"/>
        <v/>
      </c>
      <c r="Q19" t="str">
        <f t="shared" si="13"/>
        <v/>
      </c>
      <c r="R19" t="str">
        <f t="shared" si="14"/>
        <v/>
      </c>
      <c r="S19" t="str">
        <f t="shared" si="15"/>
        <v/>
      </c>
      <c r="T19" t="str">
        <f t="shared" si="16"/>
        <v/>
      </c>
      <c r="U19" t="str">
        <f t="shared" si="17"/>
        <v/>
      </c>
      <c r="V19" t="str">
        <f t="shared" si="18"/>
        <v/>
      </c>
      <c r="W19" t="str">
        <f t="shared" si="19"/>
        <v/>
      </c>
      <c r="X19" t="str">
        <f t="shared" si="20"/>
        <v/>
      </c>
      <c r="Y19" t="str">
        <f t="shared" si="21"/>
        <v/>
      </c>
      <c r="Z19" t="str">
        <f t="shared" si="22"/>
        <v/>
      </c>
      <c r="AA19" t="str">
        <f t="shared" si="23"/>
        <v/>
      </c>
      <c r="AB19" t="str">
        <f t="shared" si="27"/>
        <v/>
      </c>
      <c r="AC19" t="str">
        <f t="shared" si="24"/>
        <v/>
      </c>
      <c r="AD19" t="str">
        <f t="shared" si="25"/>
        <v/>
      </c>
      <c r="AE19" t="str">
        <f t="shared" si="28"/>
        <v/>
      </c>
    </row>
    <row r="20" spans="1:31" x14ac:dyDescent="0.25">
      <c r="A20" t="str">
        <f t="shared" si="26"/>
        <v/>
      </c>
      <c r="B20" t="str">
        <f t="shared" si="0"/>
        <v/>
      </c>
      <c r="C20" t="str">
        <f t="shared" si="1"/>
        <v/>
      </c>
      <c r="D20" t="str">
        <f t="shared" si="2"/>
        <v/>
      </c>
      <c r="E20" t="str">
        <f t="shared" si="3"/>
        <v/>
      </c>
      <c r="F20" t="str">
        <f t="shared" si="4"/>
        <v/>
      </c>
      <c r="G20" t="str">
        <f t="shared" si="29"/>
        <v/>
      </c>
      <c r="H20" t="str">
        <f t="shared" si="5"/>
        <v/>
      </c>
      <c r="I20" t="str">
        <f t="shared" si="6"/>
        <v/>
      </c>
      <c r="J20" t="str">
        <f t="shared" si="30"/>
        <v/>
      </c>
      <c r="K20" t="str">
        <f t="shared" si="7"/>
        <v/>
      </c>
      <c r="L20" t="str">
        <f t="shared" si="8"/>
        <v/>
      </c>
      <c r="M20" t="str">
        <f t="shared" si="9"/>
        <v/>
      </c>
      <c r="N20" t="str">
        <f t="shared" si="10"/>
        <v/>
      </c>
      <c r="O20" t="str">
        <f t="shared" si="11"/>
        <v/>
      </c>
      <c r="P20" t="str">
        <f t="shared" si="12"/>
        <v/>
      </c>
      <c r="Q20" t="str">
        <f t="shared" si="13"/>
        <v/>
      </c>
      <c r="R20" t="str">
        <f t="shared" si="14"/>
        <v/>
      </c>
      <c r="S20" t="str">
        <f t="shared" si="15"/>
        <v/>
      </c>
      <c r="T20" t="str">
        <f t="shared" si="16"/>
        <v/>
      </c>
      <c r="U20" t="str">
        <f t="shared" si="17"/>
        <v/>
      </c>
      <c r="V20" t="str">
        <f t="shared" si="18"/>
        <v/>
      </c>
      <c r="W20" t="str">
        <f t="shared" si="19"/>
        <v/>
      </c>
      <c r="X20" t="str">
        <f t="shared" si="20"/>
        <v/>
      </c>
      <c r="Y20" t="str">
        <f t="shared" si="21"/>
        <v/>
      </c>
      <c r="Z20" t="str">
        <f t="shared" si="22"/>
        <v/>
      </c>
      <c r="AA20" t="str">
        <f t="shared" si="23"/>
        <v/>
      </c>
      <c r="AB20" t="str">
        <f t="shared" si="27"/>
        <v/>
      </c>
      <c r="AC20" t="str">
        <f t="shared" si="24"/>
        <v/>
      </c>
      <c r="AD20" t="str">
        <f t="shared" si="25"/>
        <v/>
      </c>
      <c r="AE20" t="str">
        <f t="shared" si="28"/>
        <v/>
      </c>
    </row>
    <row r="21" spans="1:31" x14ac:dyDescent="0.25">
      <c r="A21" t="str">
        <f t="shared" si="26"/>
        <v/>
      </c>
      <c r="B21" t="str">
        <f t="shared" si="0"/>
        <v/>
      </c>
      <c r="C21" t="str">
        <f t="shared" si="1"/>
        <v/>
      </c>
      <c r="D21" t="str">
        <f t="shared" si="2"/>
        <v/>
      </c>
      <c r="E21" t="str">
        <f t="shared" si="3"/>
        <v/>
      </c>
      <c r="F21" t="str">
        <f t="shared" si="4"/>
        <v/>
      </c>
      <c r="G21" t="str">
        <f t="shared" si="29"/>
        <v/>
      </c>
      <c r="H21" t="str">
        <f t="shared" si="5"/>
        <v/>
      </c>
      <c r="I21" t="str">
        <f t="shared" si="6"/>
        <v/>
      </c>
      <c r="J21" t="str">
        <f t="shared" si="30"/>
        <v/>
      </c>
      <c r="K21" t="str">
        <f t="shared" si="7"/>
        <v/>
      </c>
      <c r="L21" t="str">
        <f t="shared" si="8"/>
        <v/>
      </c>
      <c r="M21" t="str">
        <f t="shared" si="9"/>
        <v/>
      </c>
      <c r="N21" t="str">
        <f t="shared" si="10"/>
        <v/>
      </c>
      <c r="O21" t="str">
        <f t="shared" si="11"/>
        <v/>
      </c>
      <c r="P21" t="str">
        <f t="shared" si="12"/>
        <v/>
      </c>
      <c r="Q21" t="str">
        <f t="shared" si="13"/>
        <v/>
      </c>
      <c r="R21" t="str">
        <f t="shared" si="14"/>
        <v/>
      </c>
      <c r="S21" t="str">
        <f t="shared" si="15"/>
        <v/>
      </c>
      <c r="T21" t="str">
        <f t="shared" si="16"/>
        <v/>
      </c>
      <c r="U21" t="str">
        <f t="shared" si="17"/>
        <v/>
      </c>
      <c r="V21" t="str">
        <f t="shared" si="18"/>
        <v/>
      </c>
      <c r="W21" t="str">
        <f t="shared" si="19"/>
        <v/>
      </c>
      <c r="X21" t="str">
        <f t="shared" si="20"/>
        <v/>
      </c>
      <c r="Y21" t="str">
        <f t="shared" si="21"/>
        <v/>
      </c>
      <c r="Z21" t="str">
        <f t="shared" si="22"/>
        <v/>
      </c>
      <c r="AA21" t="str">
        <f t="shared" si="23"/>
        <v/>
      </c>
      <c r="AB21" t="str">
        <f t="shared" si="27"/>
        <v/>
      </c>
      <c r="AC21" t="str">
        <f t="shared" si="24"/>
        <v/>
      </c>
      <c r="AD21" t="str">
        <f t="shared" si="25"/>
        <v/>
      </c>
      <c r="AE21" t="str">
        <f t="shared" si="28"/>
        <v/>
      </c>
    </row>
    <row r="22" spans="1:31" x14ac:dyDescent="0.25">
      <c r="A22" t="str">
        <f t="shared" si="26"/>
        <v/>
      </c>
      <c r="B22" t="str">
        <f t="shared" si="0"/>
        <v/>
      </c>
      <c r="C22" t="str">
        <f t="shared" si="1"/>
        <v/>
      </c>
      <c r="D22" t="str">
        <f t="shared" si="2"/>
        <v/>
      </c>
      <c r="E22" t="str">
        <f t="shared" si="3"/>
        <v/>
      </c>
      <c r="F22" t="str">
        <f t="shared" si="4"/>
        <v/>
      </c>
      <c r="G22" t="str">
        <f t="shared" si="29"/>
        <v/>
      </c>
      <c r="H22" t="str">
        <f t="shared" si="5"/>
        <v/>
      </c>
      <c r="I22" t="str">
        <f t="shared" si="6"/>
        <v/>
      </c>
      <c r="J22" t="str">
        <f t="shared" si="30"/>
        <v/>
      </c>
      <c r="K22" t="str">
        <f t="shared" si="7"/>
        <v/>
      </c>
      <c r="L22" t="str">
        <f t="shared" si="8"/>
        <v/>
      </c>
      <c r="M22" t="str">
        <f t="shared" si="9"/>
        <v/>
      </c>
      <c r="N22" t="str">
        <f t="shared" si="10"/>
        <v/>
      </c>
      <c r="O22" t="str">
        <f t="shared" si="11"/>
        <v/>
      </c>
      <c r="P22" t="str">
        <f t="shared" si="12"/>
        <v/>
      </c>
      <c r="Q22" t="str">
        <f t="shared" si="13"/>
        <v/>
      </c>
      <c r="R22" t="str">
        <f t="shared" si="14"/>
        <v/>
      </c>
      <c r="S22" t="str">
        <f t="shared" si="15"/>
        <v/>
      </c>
      <c r="T22" t="str">
        <f t="shared" si="16"/>
        <v/>
      </c>
      <c r="U22" t="str">
        <f t="shared" si="17"/>
        <v/>
      </c>
      <c r="V22" t="str">
        <f t="shared" si="18"/>
        <v/>
      </c>
      <c r="W22" t="str">
        <f t="shared" si="19"/>
        <v/>
      </c>
      <c r="X22" t="str">
        <f t="shared" si="20"/>
        <v/>
      </c>
      <c r="Y22" t="str">
        <f t="shared" si="21"/>
        <v/>
      </c>
      <c r="Z22" t="str">
        <f t="shared" si="22"/>
        <v/>
      </c>
      <c r="AA22" t="str">
        <f t="shared" si="23"/>
        <v/>
      </c>
      <c r="AB22" t="str">
        <f t="shared" si="27"/>
        <v/>
      </c>
      <c r="AC22" t="str">
        <f t="shared" si="24"/>
        <v/>
      </c>
      <c r="AD22" t="str">
        <f t="shared" si="25"/>
        <v/>
      </c>
      <c r="AE22" t="str">
        <f t="shared" si="28"/>
        <v/>
      </c>
    </row>
    <row r="23" spans="1:31" x14ac:dyDescent="0.25">
      <c r="A23" t="str">
        <f t="shared" si="26"/>
        <v/>
      </c>
      <c r="B23" t="str">
        <f t="shared" si="0"/>
        <v/>
      </c>
      <c r="C23" t="str">
        <f t="shared" si="1"/>
        <v/>
      </c>
      <c r="D23" t="str">
        <f t="shared" si="2"/>
        <v/>
      </c>
      <c r="E23" t="str">
        <f t="shared" si="3"/>
        <v/>
      </c>
      <c r="F23" t="str">
        <f t="shared" si="4"/>
        <v/>
      </c>
      <c r="G23" t="str">
        <f t="shared" si="29"/>
        <v/>
      </c>
      <c r="H23" t="str">
        <f t="shared" si="5"/>
        <v/>
      </c>
      <c r="I23" t="str">
        <f t="shared" si="6"/>
        <v/>
      </c>
      <c r="J23" t="str">
        <f t="shared" si="30"/>
        <v/>
      </c>
      <c r="K23" t="str">
        <f t="shared" si="7"/>
        <v/>
      </c>
      <c r="L23" t="str">
        <f t="shared" si="8"/>
        <v/>
      </c>
      <c r="M23" t="str">
        <f t="shared" si="9"/>
        <v/>
      </c>
      <c r="N23" t="str">
        <f t="shared" si="10"/>
        <v/>
      </c>
      <c r="O23" t="str">
        <f t="shared" si="11"/>
        <v/>
      </c>
      <c r="P23" t="str">
        <f t="shared" si="12"/>
        <v/>
      </c>
      <c r="Q23" t="str">
        <f t="shared" si="13"/>
        <v/>
      </c>
      <c r="R23" t="str">
        <f t="shared" si="14"/>
        <v/>
      </c>
      <c r="S23" t="str">
        <f t="shared" si="15"/>
        <v/>
      </c>
      <c r="T23" t="str">
        <f t="shared" si="16"/>
        <v/>
      </c>
      <c r="U23" t="str">
        <f t="shared" si="17"/>
        <v/>
      </c>
      <c r="V23" t="str">
        <f t="shared" si="18"/>
        <v/>
      </c>
      <c r="W23" t="str">
        <f t="shared" si="19"/>
        <v/>
      </c>
      <c r="X23" t="str">
        <f t="shared" si="20"/>
        <v/>
      </c>
      <c r="Y23" t="str">
        <f t="shared" si="21"/>
        <v/>
      </c>
      <c r="Z23" t="str">
        <f t="shared" si="22"/>
        <v/>
      </c>
      <c r="AA23" t="str">
        <f t="shared" si="23"/>
        <v/>
      </c>
      <c r="AB23" t="str">
        <f t="shared" si="27"/>
        <v/>
      </c>
      <c r="AC23" t="str">
        <f t="shared" si="24"/>
        <v/>
      </c>
      <c r="AD23" t="str">
        <f t="shared" si="25"/>
        <v/>
      </c>
      <c r="AE23" t="str">
        <f t="shared" si="28"/>
        <v/>
      </c>
    </row>
    <row r="24" spans="1:31" x14ac:dyDescent="0.25">
      <c r="A24" t="str">
        <f t="shared" si="26"/>
        <v/>
      </c>
      <c r="B24" t="str">
        <f t="shared" si="0"/>
        <v/>
      </c>
      <c r="C24" t="str">
        <f t="shared" si="1"/>
        <v/>
      </c>
      <c r="D24" t="str">
        <f t="shared" si="2"/>
        <v/>
      </c>
      <c r="E24" t="str">
        <f t="shared" si="3"/>
        <v/>
      </c>
      <c r="F24" t="str">
        <f t="shared" si="4"/>
        <v/>
      </c>
      <c r="G24" t="str">
        <f t="shared" si="29"/>
        <v/>
      </c>
      <c r="H24" t="str">
        <f t="shared" si="5"/>
        <v/>
      </c>
      <c r="I24" t="str">
        <f t="shared" si="6"/>
        <v/>
      </c>
      <c r="J24" t="str">
        <f t="shared" si="30"/>
        <v/>
      </c>
      <c r="K24" t="str">
        <f t="shared" si="7"/>
        <v/>
      </c>
      <c r="L24" t="str">
        <f t="shared" si="8"/>
        <v/>
      </c>
      <c r="M24" t="str">
        <f t="shared" si="9"/>
        <v/>
      </c>
      <c r="N24" t="str">
        <f t="shared" si="10"/>
        <v/>
      </c>
      <c r="O24" t="str">
        <f t="shared" si="11"/>
        <v/>
      </c>
      <c r="P24" t="str">
        <f t="shared" si="12"/>
        <v/>
      </c>
      <c r="Q24" t="str">
        <f t="shared" si="13"/>
        <v/>
      </c>
      <c r="R24" t="str">
        <f t="shared" si="14"/>
        <v/>
      </c>
      <c r="S24" t="str">
        <f t="shared" si="15"/>
        <v/>
      </c>
      <c r="T24" t="str">
        <f t="shared" si="16"/>
        <v/>
      </c>
      <c r="U24" t="str">
        <f t="shared" si="17"/>
        <v/>
      </c>
      <c r="V24" t="str">
        <f t="shared" si="18"/>
        <v/>
      </c>
      <c r="W24" t="str">
        <f t="shared" si="19"/>
        <v/>
      </c>
      <c r="X24" t="str">
        <f t="shared" si="20"/>
        <v/>
      </c>
      <c r="Y24" t="str">
        <f t="shared" si="21"/>
        <v/>
      </c>
      <c r="Z24" t="str">
        <f t="shared" si="22"/>
        <v/>
      </c>
      <c r="AA24" t="str">
        <f t="shared" si="23"/>
        <v/>
      </c>
      <c r="AB24" t="str">
        <f t="shared" si="27"/>
        <v/>
      </c>
      <c r="AC24" t="str">
        <f t="shared" si="24"/>
        <v/>
      </c>
      <c r="AD24" t="str">
        <f t="shared" si="25"/>
        <v/>
      </c>
      <c r="AE24" t="str">
        <f t="shared" si="28"/>
        <v/>
      </c>
    </row>
    <row r="25" spans="1:31" x14ac:dyDescent="0.25">
      <c r="A25" t="str">
        <f t="shared" si="26"/>
        <v/>
      </c>
      <c r="B25" t="str">
        <f t="shared" si="0"/>
        <v/>
      </c>
      <c r="C25" t="str">
        <f t="shared" si="1"/>
        <v/>
      </c>
      <c r="D25" t="str">
        <f t="shared" si="2"/>
        <v/>
      </c>
      <c r="E25" t="str">
        <f t="shared" si="3"/>
        <v/>
      </c>
      <c r="F25" t="str">
        <f t="shared" si="4"/>
        <v/>
      </c>
      <c r="G25" t="str">
        <f t="shared" si="29"/>
        <v/>
      </c>
      <c r="H25" t="str">
        <f t="shared" si="5"/>
        <v/>
      </c>
      <c r="I25" t="str">
        <f t="shared" si="6"/>
        <v/>
      </c>
      <c r="J25" t="str">
        <f t="shared" si="30"/>
        <v/>
      </c>
      <c r="K25" t="str">
        <f t="shared" si="7"/>
        <v/>
      </c>
      <c r="L25" t="str">
        <f t="shared" si="8"/>
        <v/>
      </c>
      <c r="M25" t="str">
        <f t="shared" si="9"/>
        <v/>
      </c>
      <c r="N25" t="str">
        <f t="shared" si="10"/>
        <v/>
      </c>
      <c r="O25" t="str">
        <f t="shared" si="11"/>
        <v/>
      </c>
      <c r="P25" t="str">
        <f t="shared" si="12"/>
        <v/>
      </c>
      <c r="Q25" t="str">
        <f t="shared" si="13"/>
        <v/>
      </c>
      <c r="R25" t="str">
        <f t="shared" si="14"/>
        <v/>
      </c>
      <c r="S25" t="str">
        <f t="shared" si="15"/>
        <v/>
      </c>
      <c r="T25" t="str">
        <f t="shared" si="16"/>
        <v/>
      </c>
      <c r="U25" t="str">
        <f t="shared" si="17"/>
        <v/>
      </c>
      <c r="V25" t="str">
        <f t="shared" si="18"/>
        <v/>
      </c>
      <c r="W25" t="str">
        <f t="shared" si="19"/>
        <v/>
      </c>
      <c r="X25" t="str">
        <f t="shared" si="20"/>
        <v/>
      </c>
      <c r="Y25" t="str">
        <f t="shared" si="21"/>
        <v/>
      </c>
      <c r="Z25" t="str">
        <f t="shared" si="22"/>
        <v/>
      </c>
      <c r="AA25" t="str">
        <f t="shared" si="23"/>
        <v/>
      </c>
      <c r="AB25" t="str">
        <f t="shared" si="27"/>
        <v/>
      </c>
      <c r="AC25" t="str">
        <f t="shared" si="24"/>
        <v/>
      </c>
      <c r="AD25" t="str">
        <f t="shared" si="25"/>
        <v/>
      </c>
      <c r="AE25" t="str">
        <f t="shared" si="28"/>
        <v/>
      </c>
    </row>
    <row r="26" spans="1:31" x14ac:dyDescent="0.25">
      <c r="A26" t="str">
        <f t="shared" si="26"/>
        <v/>
      </c>
      <c r="B26" t="str">
        <f t="shared" si="0"/>
        <v/>
      </c>
      <c r="C26" t="str">
        <f t="shared" si="1"/>
        <v/>
      </c>
      <c r="D26" t="str">
        <f t="shared" si="2"/>
        <v/>
      </c>
      <c r="E26" t="str">
        <f t="shared" si="3"/>
        <v/>
      </c>
      <c r="F26" t="str">
        <f t="shared" si="4"/>
        <v/>
      </c>
      <c r="G26" t="str">
        <f t="shared" si="29"/>
        <v/>
      </c>
      <c r="H26" t="str">
        <f t="shared" si="5"/>
        <v/>
      </c>
      <c r="I26" t="str">
        <f t="shared" si="6"/>
        <v/>
      </c>
      <c r="J26" t="str">
        <f t="shared" si="30"/>
        <v/>
      </c>
      <c r="K26" t="str">
        <f t="shared" si="7"/>
        <v/>
      </c>
      <c r="L26" t="str">
        <f t="shared" si="8"/>
        <v/>
      </c>
      <c r="M26" t="str">
        <f t="shared" si="9"/>
        <v/>
      </c>
      <c r="N26" t="str">
        <f t="shared" si="10"/>
        <v/>
      </c>
      <c r="O26" t="str">
        <f t="shared" si="11"/>
        <v/>
      </c>
      <c r="P26" t="str">
        <f t="shared" si="12"/>
        <v/>
      </c>
      <c r="Q26" t="str">
        <f t="shared" si="13"/>
        <v/>
      </c>
      <c r="R26" t="str">
        <f t="shared" si="14"/>
        <v/>
      </c>
      <c r="S26" t="str">
        <f t="shared" si="15"/>
        <v/>
      </c>
      <c r="T26" t="str">
        <f t="shared" si="16"/>
        <v/>
      </c>
      <c r="U26" t="str">
        <f t="shared" si="17"/>
        <v/>
      </c>
      <c r="V26" t="str">
        <f t="shared" si="18"/>
        <v/>
      </c>
      <c r="W26" t="str">
        <f t="shared" si="19"/>
        <v/>
      </c>
      <c r="X26" t="str">
        <f t="shared" si="20"/>
        <v/>
      </c>
      <c r="Y26" t="str">
        <f t="shared" si="21"/>
        <v/>
      </c>
      <c r="Z26" t="str">
        <f t="shared" si="22"/>
        <v/>
      </c>
      <c r="AA26" t="str">
        <f t="shared" si="23"/>
        <v/>
      </c>
      <c r="AB26" t="str">
        <f t="shared" si="27"/>
        <v/>
      </c>
      <c r="AC26" t="str">
        <f t="shared" si="24"/>
        <v/>
      </c>
      <c r="AD26" t="str">
        <f t="shared" si="25"/>
        <v/>
      </c>
      <c r="AE26" t="str">
        <f t="shared" si="28"/>
        <v/>
      </c>
    </row>
    <row r="27" spans="1:31" x14ac:dyDescent="0.25">
      <c r="A27" t="str">
        <f t="shared" si="26"/>
        <v/>
      </c>
      <c r="B27" t="str">
        <f t="shared" si="0"/>
        <v/>
      </c>
      <c r="C27" t="str">
        <f t="shared" si="1"/>
        <v/>
      </c>
      <c r="D27" t="str">
        <f t="shared" si="2"/>
        <v/>
      </c>
      <c r="E27" t="str">
        <f t="shared" si="3"/>
        <v/>
      </c>
      <c r="F27" t="str">
        <f t="shared" si="4"/>
        <v/>
      </c>
      <c r="G27" t="str">
        <f t="shared" si="29"/>
        <v/>
      </c>
      <c r="H27" t="str">
        <f t="shared" si="5"/>
        <v/>
      </c>
      <c r="I27" t="str">
        <f t="shared" si="6"/>
        <v/>
      </c>
      <c r="J27" t="str">
        <f t="shared" si="30"/>
        <v/>
      </c>
      <c r="K27" t="str">
        <f t="shared" si="7"/>
        <v/>
      </c>
      <c r="L27" t="str">
        <f t="shared" si="8"/>
        <v/>
      </c>
      <c r="M27" t="str">
        <f t="shared" si="9"/>
        <v/>
      </c>
      <c r="N27" t="str">
        <f t="shared" si="10"/>
        <v/>
      </c>
      <c r="O27" t="str">
        <f t="shared" si="11"/>
        <v/>
      </c>
      <c r="P27" t="str">
        <f t="shared" si="12"/>
        <v/>
      </c>
      <c r="Q27" t="str">
        <f t="shared" si="13"/>
        <v/>
      </c>
      <c r="R27" t="str">
        <f t="shared" si="14"/>
        <v/>
      </c>
      <c r="S27" t="str">
        <f t="shared" si="15"/>
        <v/>
      </c>
      <c r="T27" t="str">
        <f t="shared" si="16"/>
        <v/>
      </c>
      <c r="U27" t="str">
        <f t="shared" si="17"/>
        <v/>
      </c>
      <c r="V27" t="str">
        <f t="shared" si="18"/>
        <v/>
      </c>
      <c r="W27" t="str">
        <f t="shared" si="19"/>
        <v/>
      </c>
      <c r="X27" t="str">
        <f t="shared" si="20"/>
        <v/>
      </c>
      <c r="Y27" t="str">
        <f t="shared" si="21"/>
        <v/>
      </c>
      <c r="Z27" t="str">
        <f t="shared" si="22"/>
        <v/>
      </c>
      <c r="AA27" t="str">
        <f t="shared" si="23"/>
        <v/>
      </c>
      <c r="AB27" t="str">
        <f t="shared" si="27"/>
        <v/>
      </c>
      <c r="AC27" t="str">
        <f t="shared" si="24"/>
        <v/>
      </c>
      <c r="AD27" t="str">
        <f t="shared" si="25"/>
        <v/>
      </c>
      <c r="AE27" t="str">
        <f t="shared" si="28"/>
        <v/>
      </c>
    </row>
    <row r="28" spans="1:31" x14ac:dyDescent="0.25">
      <c r="A28" t="str">
        <f t="shared" si="26"/>
        <v/>
      </c>
      <c r="B28" t="str">
        <f t="shared" si="0"/>
        <v/>
      </c>
      <c r="C28" t="str">
        <f t="shared" si="1"/>
        <v/>
      </c>
      <c r="D28" t="str">
        <f t="shared" si="2"/>
        <v/>
      </c>
      <c r="E28" t="str">
        <f t="shared" si="3"/>
        <v/>
      </c>
      <c r="F28" t="str">
        <f t="shared" si="4"/>
        <v/>
      </c>
      <c r="G28" t="str">
        <f t="shared" si="29"/>
        <v/>
      </c>
      <c r="H28" t="str">
        <f t="shared" si="5"/>
        <v/>
      </c>
      <c r="I28" t="str">
        <f t="shared" si="6"/>
        <v/>
      </c>
      <c r="J28" t="str">
        <f t="shared" si="30"/>
        <v/>
      </c>
      <c r="K28" t="str">
        <f t="shared" si="7"/>
        <v/>
      </c>
      <c r="L28" t="str">
        <f t="shared" si="8"/>
        <v/>
      </c>
      <c r="M28" t="str">
        <f t="shared" si="9"/>
        <v/>
      </c>
      <c r="N28" t="str">
        <f t="shared" si="10"/>
        <v/>
      </c>
      <c r="O28" t="str">
        <f t="shared" si="11"/>
        <v/>
      </c>
      <c r="P28" t="str">
        <f t="shared" si="12"/>
        <v/>
      </c>
      <c r="Q28" t="str">
        <f t="shared" si="13"/>
        <v/>
      </c>
      <c r="R28" t="str">
        <f t="shared" si="14"/>
        <v/>
      </c>
      <c r="S28" t="str">
        <f t="shared" si="15"/>
        <v/>
      </c>
      <c r="T28" t="str">
        <f t="shared" si="16"/>
        <v/>
      </c>
      <c r="U28" t="str">
        <f t="shared" si="17"/>
        <v/>
      </c>
      <c r="V28" t="str">
        <f t="shared" si="18"/>
        <v/>
      </c>
      <c r="W28" t="str">
        <f t="shared" si="19"/>
        <v/>
      </c>
      <c r="X28" t="str">
        <f t="shared" si="20"/>
        <v/>
      </c>
      <c r="Y28" t="str">
        <f t="shared" si="21"/>
        <v/>
      </c>
      <c r="Z28" t="str">
        <f t="shared" si="22"/>
        <v/>
      </c>
      <c r="AA28" t="str">
        <f t="shared" si="23"/>
        <v/>
      </c>
      <c r="AB28" t="str">
        <f t="shared" si="27"/>
        <v/>
      </c>
      <c r="AC28" t="str">
        <f t="shared" si="24"/>
        <v/>
      </c>
      <c r="AD28" t="str">
        <f t="shared" si="25"/>
        <v/>
      </c>
      <c r="AE28" t="str">
        <f t="shared" si="28"/>
        <v/>
      </c>
    </row>
    <row r="29" spans="1:31" x14ac:dyDescent="0.25">
      <c r="A29" t="str">
        <f t="shared" si="26"/>
        <v/>
      </c>
      <c r="B29" t="str">
        <f t="shared" si="0"/>
        <v/>
      </c>
      <c r="C29" t="str">
        <f t="shared" si="1"/>
        <v/>
      </c>
      <c r="D29" t="str">
        <f t="shared" si="2"/>
        <v/>
      </c>
      <c r="E29" t="str">
        <f t="shared" si="3"/>
        <v/>
      </c>
      <c r="F29" t="str">
        <f t="shared" si="4"/>
        <v/>
      </c>
      <c r="G29" t="str">
        <f t="shared" si="29"/>
        <v/>
      </c>
      <c r="H29" t="str">
        <f t="shared" si="5"/>
        <v/>
      </c>
      <c r="I29" t="str">
        <f t="shared" si="6"/>
        <v/>
      </c>
      <c r="J29" t="str">
        <f t="shared" si="30"/>
        <v/>
      </c>
      <c r="K29" t="str">
        <f t="shared" si="7"/>
        <v/>
      </c>
      <c r="L29" t="str">
        <f t="shared" si="8"/>
        <v/>
      </c>
      <c r="M29" t="str">
        <f t="shared" si="9"/>
        <v/>
      </c>
      <c r="N29" t="str">
        <f t="shared" si="10"/>
        <v/>
      </c>
      <c r="O29" t="str">
        <f t="shared" si="11"/>
        <v/>
      </c>
      <c r="P29" t="str">
        <f t="shared" si="12"/>
        <v/>
      </c>
      <c r="Q29" t="str">
        <f t="shared" si="13"/>
        <v/>
      </c>
      <c r="R29" t="str">
        <f t="shared" si="14"/>
        <v/>
      </c>
      <c r="S29" t="str">
        <f t="shared" si="15"/>
        <v/>
      </c>
      <c r="T29" t="str">
        <f t="shared" si="16"/>
        <v/>
      </c>
      <c r="U29" t="str">
        <f t="shared" si="17"/>
        <v/>
      </c>
      <c r="V29" t="str">
        <f t="shared" si="18"/>
        <v/>
      </c>
      <c r="W29" t="str">
        <f t="shared" si="19"/>
        <v/>
      </c>
      <c r="X29" t="str">
        <f t="shared" si="20"/>
        <v/>
      </c>
      <c r="Y29" t="str">
        <f t="shared" si="21"/>
        <v/>
      </c>
      <c r="Z29" t="str">
        <f t="shared" si="22"/>
        <v/>
      </c>
      <c r="AA29" t="str">
        <f t="shared" si="23"/>
        <v/>
      </c>
      <c r="AB29" t="str">
        <f t="shared" si="27"/>
        <v/>
      </c>
      <c r="AC29" t="str">
        <f t="shared" si="24"/>
        <v/>
      </c>
      <c r="AD29" t="str">
        <f t="shared" si="25"/>
        <v/>
      </c>
      <c r="AE29" t="str">
        <f t="shared" si="28"/>
        <v/>
      </c>
    </row>
    <row r="30" spans="1:31" x14ac:dyDescent="0.25">
      <c r="A30" t="str">
        <f t="shared" si="26"/>
        <v/>
      </c>
      <c r="B30" t="str">
        <f t="shared" si="0"/>
        <v/>
      </c>
      <c r="C30" t="str">
        <f t="shared" si="1"/>
        <v/>
      </c>
      <c r="D30" t="str">
        <f t="shared" si="2"/>
        <v/>
      </c>
      <c r="E30" t="str">
        <f t="shared" si="3"/>
        <v/>
      </c>
      <c r="F30" t="str">
        <f t="shared" si="4"/>
        <v/>
      </c>
      <c r="G30" t="str">
        <f t="shared" si="29"/>
        <v/>
      </c>
      <c r="H30" t="str">
        <f t="shared" si="5"/>
        <v/>
      </c>
      <c r="I30" t="str">
        <f t="shared" si="6"/>
        <v/>
      </c>
      <c r="J30" t="str">
        <f t="shared" si="30"/>
        <v/>
      </c>
      <c r="K30" t="str">
        <f t="shared" si="7"/>
        <v/>
      </c>
      <c r="L30" t="str">
        <f t="shared" si="8"/>
        <v/>
      </c>
      <c r="M30" t="str">
        <f t="shared" si="9"/>
        <v/>
      </c>
      <c r="N30" t="str">
        <f t="shared" si="10"/>
        <v/>
      </c>
      <c r="O30" t="str">
        <f t="shared" si="11"/>
        <v/>
      </c>
      <c r="P30" t="str">
        <f t="shared" si="12"/>
        <v/>
      </c>
      <c r="Q30" t="str">
        <f t="shared" si="13"/>
        <v/>
      </c>
      <c r="R30" t="str">
        <f t="shared" si="14"/>
        <v/>
      </c>
      <c r="S30" t="str">
        <f t="shared" si="15"/>
        <v/>
      </c>
      <c r="T30" t="str">
        <f t="shared" si="16"/>
        <v/>
      </c>
      <c r="U30" t="str">
        <f t="shared" si="17"/>
        <v/>
      </c>
      <c r="V30" t="str">
        <f t="shared" si="18"/>
        <v/>
      </c>
      <c r="W30" t="str">
        <f t="shared" si="19"/>
        <v/>
      </c>
      <c r="X30" t="str">
        <f t="shared" si="20"/>
        <v/>
      </c>
      <c r="Y30" t="str">
        <f t="shared" si="21"/>
        <v/>
      </c>
      <c r="Z30" t="str">
        <f t="shared" si="22"/>
        <v/>
      </c>
      <c r="AA30" t="str">
        <f t="shared" si="23"/>
        <v/>
      </c>
      <c r="AB30" t="str">
        <f t="shared" si="27"/>
        <v/>
      </c>
      <c r="AC30" t="str">
        <f t="shared" si="24"/>
        <v/>
      </c>
      <c r="AD30" t="str">
        <f t="shared" si="25"/>
        <v/>
      </c>
      <c r="AE30" t="str">
        <f t="shared" si="28"/>
        <v/>
      </c>
    </row>
    <row r="31" spans="1:31" x14ac:dyDescent="0.25">
      <c r="A31" t="str">
        <f t="shared" si="26"/>
        <v/>
      </c>
      <c r="B31" t="str">
        <f t="shared" si="0"/>
        <v/>
      </c>
      <c r="C31" t="str">
        <f t="shared" si="1"/>
        <v/>
      </c>
      <c r="D31" t="str">
        <f t="shared" si="2"/>
        <v/>
      </c>
      <c r="E31" t="str">
        <f t="shared" si="3"/>
        <v/>
      </c>
      <c r="F31" t="str">
        <f t="shared" si="4"/>
        <v/>
      </c>
      <c r="G31" t="str">
        <f t="shared" si="29"/>
        <v/>
      </c>
      <c r="H31" t="str">
        <f t="shared" si="5"/>
        <v/>
      </c>
      <c r="I31" t="str">
        <f t="shared" si="6"/>
        <v/>
      </c>
      <c r="J31" t="str">
        <f t="shared" si="30"/>
        <v/>
      </c>
      <c r="K31" t="str">
        <f t="shared" si="7"/>
        <v/>
      </c>
      <c r="L31" t="str">
        <f t="shared" si="8"/>
        <v/>
      </c>
      <c r="M31" t="str">
        <f t="shared" si="9"/>
        <v/>
      </c>
      <c r="N31" t="str">
        <f t="shared" si="10"/>
        <v/>
      </c>
      <c r="O31" t="str">
        <f t="shared" si="11"/>
        <v/>
      </c>
      <c r="P31" t="str">
        <f t="shared" si="12"/>
        <v/>
      </c>
      <c r="Q31" t="str">
        <f t="shared" si="13"/>
        <v/>
      </c>
      <c r="R31" t="str">
        <f t="shared" si="14"/>
        <v/>
      </c>
      <c r="S31" t="str">
        <f t="shared" si="15"/>
        <v/>
      </c>
      <c r="T31" t="str">
        <f t="shared" si="16"/>
        <v/>
      </c>
      <c r="U31" t="str">
        <f t="shared" si="17"/>
        <v/>
      </c>
      <c r="V31" t="str">
        <f t="shared" si="18"/>
        <v/>
      </c>
      <c r="W31" t="str">
        <f t="shared" si="19"/>
        <v/>
      </c>
      <c r="X31" t="str">
        <f t="shared" si="20"/>
        <v/>
      </c>
      <c r="Y31" t="str">
        <f t="shared" si="21"/>
        <v/>
      </c>
      <c r="Z31" t="str">
        <f t="shared" si="22"/>
        <v/>
      </c>
      <c r="AA31" t="str">
        <f t="shared" si="23"/>
        <v/>
      </c>
      <c r="AB31" t="str">
        <f t="shared" si="27"/>
        <v/>
      </c>
      <c r="AC31" t="str">
        <f t="shared" si="24"/>
        <v/>
      </c>
      <c r="AD31" t="str">
        <f t="shared" si="25"/>
        <v/>
      </c>
      <c r="AE31" t="str">
        <f t="shared" si="28"/>
        <v/>
      </c>
    </row>
    <row r="32" spans="1:31" x14ac:dyDescent="0.25">
      <c r="A32" t="str">
        <f t="shared" si="26"/>
        <v/>
      </c>
      <c r="B32" t="str">
        <f t="shared" si="0"/>
        <v/>
      </c>
      <c r="C32" t="str">
        <f t="shared" si="1"/>
        <v/>
      </c>
      <c r="D32" t="str">
        <f t="shared" si="2"/>
        <v/>
      </c>
      <c r="E32" t="str">
        <f t="shared" si="3"/>
        <v/>
      </c>
      <c r="F32" t="str">
        <f t="shared" si="4"/>
        <v/>
      </c>
      <c r="G32" t="str">
        <f t="shared" si="29"/>
        <v/>
      </c>
      <c r="H32" t="str">
        <f t="shared" si="5"/>
        <v/>
      </c>
      <c r="I32" t="str">
        <f t="shared" si="6"/>
        <v/>
      </c>
      <c r="J32" t="str">
        <f t="shared" si="30"/>
        <v/>
      </c>
      <c r="K32" t="str">
        <f t="shared" si="7"/>
        <v/>
      </c>
      <c r="L32" t="str">
        <f t="shared" si="8"/>
        <v/>
      </c>
      <c r="M32" t="str">
        <f t="shared" si="9"/>
        <v/>
      </c>
      <c r="N32" t="str">
        <f t="shared" si="10"/>
        <v/>
      </c>
      <c r="O32" t="str">
        <f t="shared" si="11"/>
        <v/>
      </c>
      <c r="P32" t="str">
        <f t="shared" si="12"/>
        <v/>
      </c>
      <c r="Q32" t="str">
        <f t="shared" si="13"/>
        <v/>
      </c>
      <c r="R32" t="str">
        <f t="shared" si="14"/>
        <v/>
      </c>
      <c r="S32" t="str">
        <f t="shared" si="15"/>
        <v/>
      </c>
      <c r="T32" t="str">
        <f t="shared" si="16"/>
        <v/>
      </c>
      <c r="U32" t="str">
        <f t="shared" si="17"/>
        <v/>
      </c>
      <c r="V32" t="str">
        <f t="shared" si="18"/>
        <v/>
      </c>
      <c r="W32" t="str">
        <f t="shared" si="19"/>
        <v/>
      </c>
      <c r="X32" t="str">
        <f t="shared" si="20"/>
        <v/>
      </c>
      <c r="Y32" t="str">
        <f t="shared" si="21"/>
        <v/>
      </c>
      <c r="Z32" t="str">
        <f t="shared" si="22"/>
        <v/>
      </c>
      <c r="AA32" t="str">
        <f t="shared" si="23"/>
        <v/>
      </c>
      <c r="AB32" t="str">
        <f t="shared" si="27"/>
        <v/>
      </c>
      <c r="AC32" t="str">
        <f t="shared" si="24"/>
        <v/>
      </c>
      <c r="AD32" t="str">
        <f t="shared" si="25"/>
        <v/>
      </c>
      <c r="AE32" t="str">
        <f t="shared" si="28"/>
        <v/>
      </c>
    </row>
    <row r="33" spans="1:31" x14ac:dyDescent="0.25">
      <c r="A33" t="str">
        <f t="shared" si="26"/>
        <v/>
      </c>
      <c r="B33" t="str">
        <f t="shared" si="0"/>
        <v/>
      </c>
      <c r="C33" t="str">
        <f t="shared" si="1"/>
        <v/>
      </c>
      <c r="D33" t="str">
        <f t="shared" si="2"/>
        <v/>
      </c>
      <c r="E33" t="str">
        <f t="shared" si="3"/>
        <v/>
      </c>
      <c r="F33" t="str">
        <f t="shared" si="4"/>
        <v/>
      </c>
      <c r="G33" t="str">
        <f t="shared" si="29"/>
        <v/>
      </c>
      <c r="H33" t="str">
        <f t="shared" si="5"/>
        <v/>
      </c>
      <c r="I33" t="str">
        <f t="shared" si="6"/>
        <v/>
      </c>
      <c r="J33" t="str">
        <f t="shared" si="30"/>
        <v/>
      </c>
      <c r="K33" t="str">
        <f t="shared" si="7"/>
        <v/>
      </c>
      <c r="L33" t="str">
        <f t="shared" si="8"/>
        <v/>
      </c>
      <c r="M33" t="str">
        <f t="shared" si="9"/>
        <v/>
      </c>
      <c r="N33" t="str">
        <f t="shared" si="10"/>
        <v/>
      </c>
      <c r="O33" t="str">
        <f t="shared" si="11"/>
        <v/>
      </c>
      <c r="P33" t="str">
        <f t="shared" si="12"/>
        <v/>
      </c>
      <c r="Q33" t="str">
        <f t="shared" si="13"/>
        <v/>
      </c>
      <c r="R33" t="str">
        <f t="shared" si="14"/>
        <v/>
      </c>
      <c r="S33" t="str">
        <f t="shared" si="15"/>
        <v/>
      </c>
      <c r="T33" t="str">
        <f t="shared" si="16"/>
        <v/>
      </c>
      <c r="U33" t="str">
        <f t="shared" si="17"/>
        <v/>
      </c>
      <c r="V33" t="str">
        <f t="shared" si="18"/>
        <v/>
      </c>
      <c r="W33" t="str">
        <f t="shared" si="19"/>
        <v/>
      </c>
      <c r="X33" t="str">
        <f t="shared" si="20"/>
        <v/>
      </c>
      <c r="Y33" t="str">
        <f t="shared" si="21"/>
        <v/>
      </c>
      <c r="Z33" t="str">
        <f t="shared" si="22"/>
        <v/>
      </c>
      <c r="AA33" t="str">
        <f t="shared" si="23"/>
        <v/>
      </c>
      <c r="AB33" t="str">
        <f t="shared" si="27"/>
        <v/>
      </c>
      <c r="AC33" t="str">
        <f t="shared" si="24"/>
        <v/>
      </c>
      <c r="AD33" t="str">
        <f t="shared" si="25"/>
        <v/>
      </c>
      <c r="AE33" t="str">
        <f t="shared" si="28"/>
        <v/>
      </c>
    </row>
    <row r="34" spans="1:31" x14ac:dyDescent="0.25">
      <c r="A34" t="str">
        <f t="shared" si="26"/>
        <v/>
      </c>
      <c r="B34" t="str">
        <f t="shared" si="0"/>
        <v/>
      </c>
      <c r="C34" t="str">
        <f t="shared" si="1"/>
        <v/>
      </c>
      <c r="D34" t="str">
        <f t="shared" si="2"/>
        <v/>
      </c>
      <c r="E34" t="str">
        <f t="shared" si="3"/>
        <v/>
      </c>
      <c r="F34" t="str">
        <f t="shared" si="4"/>
        <v/>
      </c>
      <c r="G34" t="str">
        <f t="shared" si="29"/>
        <v/>
      </c>
      <c r="H34" t="str">
        <f t="shared" si="5"/>
        <v/>
      </c>
      <c r="I34" t="str">
        <f t="shared" si="6"/>
        <v/>
      </c>
      <c r="J34" t="str">
        <f t="shared" si="30"/>
        <v/>
      </c>
      <c r="K34" t="str">
        <f t="shared" si="7"/>
        <v/>
      </c>
      <c r="L34" t="str">
        <f t="shared" si="8"/>
        <v/>
      </c>
      <c r="M34" t="str">
        <f t="shared" si="9"/>
        <v/>
      </c>
      <c r="N34" t="str">
        <f t="shared" si="10"/>
        <v/>
      </c>
      <c r="O34" t="str">
        <f t="shared" si="11"/>
        <v/>
      </c>
      <c r="P34" t="str">
        <f t="shared" si="12"/>
        <v/>
      </c>
      <c r="Q34" t="str">
        <f t="shared" si="13"/>
        <v/>
      </c>
      <c r="R34" t="str">
        <f t="shared" si="14"/>
        <v/>
      </c>
      <c r="S34" t="str">
        <f t="shared" si="15"/>
        <v/>
      </c>
      <c r="T34" t="str">
        <f t="shared" si="16"/>
        <v/>
      </c>
      <c r="U34" t="str">
        <f t="shared" si="17"/>
        <v/>
      </c>
      <c r="V34" t="str">
        <f t="shared" si="18"/>
        <v/>
      </c>
      <c r="W34" t="str">
        <f t="shared" si="19"/>
        <v/>
      </c>
      <c r="X34" t="str">
        <f t="shared" si="20"/>
        <v/>
      </c>
      <c r="Y34" t="str">
        <f t="shared" si="21"/>
        <v/>
      </c>
      <c r="Z34" t="str">
        <f t="shared" si="22"/>
        <v/>
      </c>
      <c r="AA34" t="str">
        <f t="shared" si="23"/>
        <v/>
      </c>
      <c r="AB34" t="str">
        <f t="shared" si="27"/>
        <v/>
      </c>
      <c r="AC34" t="str">
        <f t="shared" si="24"/>
        <v/>
      </c>
      <c r="AD34" t="str">
        <f t="shared" si="25"/>
        <v/>
      </c>
      <c r="AE34" t="str">
        <f t="shared" si="28"/>
        <v/>
      </c>
    </row>
    <row r="35" spans="1:31" x14ac:dyDescent="0.25">
      <c r="A35" t="str">
        <f t="shared" si="26"/>
        <v/>
      </c>
      <c r="B35" t="str">
        <f t="shared" si="0"/>
        <v/>
      </c>
      <c r="C35" t="str">
        <f t="shared" si="1"/>
        <v/>
      </c>
      <c r="D35" t="str">
        <f t="shared" si="2"/>
        <v/>
      </c>
      <c r="E35" t="str">
        <f t="shared" si="3"/>
        <v/>
      </c>
      <c r="F35" t="str">
        <f t="shared" si="4"/>
        <v/>
      </c>
      <c r="G35" t="str">
        <f t="shared" si="29"/>
        <v/>
      </c>
      <c r="H35" t="str">
        <f t="shared" si="5"/>
        <v/>
      </c>
      <c r="I35" t="str">
        <f t="shared" si="6"/>
        <v/>
      </c>
      <c r="J35" t="str">
        <f t="shared" si="30"/>
        <v/>
      </c>
      <c r="K35" t="str">
        <f t="shared" si="7"/>
        <v/>
      </c>
      <c r="L35" t="str">
        <f t="shared" si="8"/>
        <v/>
      </c>
      <c r="M35" t="str">
        <f t="shared" si="9"/>
        <v/>
      </c>
      <c r="N35" t="str">
        <f t="shared" si="10"/>
        <v/>
      </c>
      <c r="O35" t="str">
        <f t="shared" si="11"/>
        <v/>
      </c>
      <c r="P35" t="str">
        <f t="shared" si="12"/>
        <v/>
      </c>
      <c r="Q35" t="str">
        <f t="shared" si="13"/>
        <v/>
      </c>
      <c r="R35" t="str">
        <f t="shared" si="14"/>
        <v/>
      </c>
      <c r="S35" t="str">
        <f t="shared" si="15"/>
        <v/>
      </c>
      <c r="T35" t="str">
        <f t="shared" si="16"/>
        <v/>
      </c>
      <c r="U35" t="str">
        <f t="shared" si="17"/>
        <v/>
      </c>
      <c r="V35" t="str">
        <f t="shared" si="18"/>
        <v/>
      </c>
      <c r="W35" t="str">
        <f t="shared" si="19"/>
        <v/>
      </c>
      <c r="X35" t="str">
        <f t="shared" si="20"/>
        <v/>
      </c>
      <c r="Y35" t="str">
        <f t="shared" si="21"/>
        <v/>
      </c>
      <c r="Z35" t="str">
        <f t="shared" si="22"/>
        <v/>
      </c>
      <c r="AA35" t="str">
        <f t="shared" si="23"/>
        <v/>
      </c>
      <c r="AB35" t="str">
        <f t="shared" si="27"/>
        <v/>
      </c>
      <c r="AC35" t="str">
        <f t="shared" si="24"/>
        <v/>
      </c>
      <c r="AD35" t="str">
        <f t="shared" si="25"/>
        <v/>
      </c>
      <c r="AE35" t="str">
        <f t="shared" si="28"/>
        <v/>
      </c>
    </row>
    <row r="36" spans="1:31" x14ac:dyDescent="0.25">
      <c r="A36" t="str">
        <f t="shared" si="26"/>
        <v/>
      </c>
      <c r="B36" t="str">
        <f t="shared" si="0"/>
        <v/>
      </c>
      <c r="C36" t="str">
        <f t="shared" si="1"/>
        <v/>
      </c>
      <c r="D36" t="str">
        <f t="shared" si="2"/>
        <v/>
      </c>
      <c r="E36" t="str">
        <f t="shared" si="3"/>
        <v/>
      </c>
      <c r="F36" t="str">
        <f t="shared" si="4"/>
        <v/>
      </c>
      <c r="G36" t="str">
        <f t="shared" si="29"/>
        <v/>
      </c>
      <c r="H36" t="str">
        <f t="shared" si="5"/>
        <v/>
      </c>
      <c r="I36" t="str">
        <f t="shared" si="6"/>
        <v/>
      </c>
      <c r="J36" t="str">
        <f t="shared" si="30"/>
        <v/>
      </c>
      <c r="K36" t="str">
        <f t="shared" si="7"/>
        <v/>
      </c>
      <c r="L36" t="str">
        <f t="shared" si="8"/>
        <v/>
      </c>
      <c r="M36" t="str">
        <f t="shared" si="9"/>
        <v/>
      </c>
      <c r="N36" t="str">
        <f t="shared" si="10"/>
        <v/>
      </c>
      <c r="O36" t="str">
        <f t="shared" si="11"/>
        <v/>
      </c>
      <c r="P36" t="str">
        <f t="shared" si="12"/>
        <v/>
      </c>
      <c r="Q36" t="str">
        <f t="shared" si="13"/>
        <v/>
      </c>
      <c r="R36" t="str">
        <f t="shared" si="14"/>
        <v/>
      </c>
      <c r="S36" t="str">
        <f t="shared" si="15"/>
        <v/>
      </c>
      <c r="T36" t="str">
        <f t="shared" si="16"/>
        <v/>
      </c>
      <c r="U36" t="str">
        <f t="shared" si="17"/>
        <v/>
      </c>
      <c r="V36" t="str">
        <f t="shared" si="18"/>
        <v/>
      </c>
      <c r="W36" t="str">
        <f t="shared" si="19"/>
        <v/>
      </c>
      <c r="X36" t="str">
        <f t="shared" si="20"/>
        <v/>
      </c>
      <c r="Y36" t="str">
        <f t="shared" si="21"/>
        <v/>
      </c>
      <c r="Z36" t="str">
        <f t="shared" si="22"/>
        <v/>
      </c>
      <c r="AA36" t="str">
        <f t="shared" si="23"/>
        <v/>
      </c>
      <c r="AB36" t="str">
        <f t="shared" si="27"/>
        <v/>
      </c>
      <c r="AC36" t="str">
        <f t="shared" si="24"/>
        <v/>
      </c>
      <c r="AD36" t="str">
        <f t="shared" si="25"/>
        <v/>
      </c>
      <c r="AE36" t="str">
        <f t="shared" si="28"/>
        <v/>
      </c>
    </row>
    <row r="37" spans="1:31" x14ac:dyDescent="0.25">
      <c r="A37" t="str">
        <f t="shared" si="26"/>
        <v/>
      </c>
      <c r="B37" t="str">
        <f t="shared" si="0"/>
        <v/>
      </c>
      <c r="C37" t="str">
        <f t="shared" si="1"/>
        <v/>
      </c>
      <c r="D37" t="str">
        <f t="shared" si="2"/>
        <v/>
      </c>
      <c r="E37" t="str">
        <f t="shared" si="3"/>
        <v/>
      </c>
      <c r="F37" t="str">
        <f t="shared" si="4"/>
        <v/>
      </c>
      <c r="G37" t="str">
        <f t="shared" si="29"/>
        <v/>
      </c>
      <c r="H37" t="str">
        <f t="shared" si="5"/>
        <v/>
      </c>
      <c r="I37" t="str">
        <f t="shared" si="6"/>
        <v/>
      </c>
      <c r="J37" t="str">
        <f t="shared" si="30"/>
        <v/>
      </c>
      <c r="K37" t="str">
        <f t="shared" si="7"/>
        <v/>
      </c>
      <c r="L37" t="str">
        <f t="shared" si="8"/>
        <v/>
      </c>
      <c r="M37" t="str">
        <f t="shared" si="9"/>
        <v/>
      </c>
      <c r="N37" t="str">
        <f t="shared" si="10"/>
        <v/>
      </c>
      <c r="O37" t="str">
        <f t="shared" si="11"/>
        <v/>
      </c>
      <c r="P37" t="str">
        <f t="shared" si="12"/>
        <v/>
      </c>
      <c r="Q37" t="str">
        <f t="shared" si="13"/>
        <v/>
      </c>
      <c r="R37" t="str">
        <f t="shared" si="14"/>
        <v/>
      </c>
      <c r="S37" t="str">
        <f t="shared" si="15"/>
        <v/>
      </c>
      <c r="T37" t="str">
        <f t="shared" si="16"/>
        <v/>
      </c>
      <c r="U37" t="str">
        <f t="shared" si="17"/>
        <v/>
      </c>
      <c r="V37" t="str">
        <f t="shared" si="18"/>
        <v/>
      </c>
      <c r="W37" t="str">
        <f t="shared" si="19"/>
        <v/>
      </c>
      <c r="X37" t="str">
        <f t="shared" si="20"/>
        <v/>
      </c>
      <c r="Y37" t="str">
        <f t="shared" si="21"/>
        <v/>
      </c>
      <c r="Z37" t="str">
        <f t="shared" ref="Z37:Z52" si="31">IFERROR(VLOOKUP($B37,Results_2,AA$3+3,FALSE)+1,"")</f>
        <v/>
      </c>
      <c r="AA37" t="str">
        <f t="shared" ref="AA37:AA68" si="32">IFERROR(VLOOKUP($B37,Results_2,AA$3+4,FALSE),"")</f>
        <v/>
      </c>
      <c r="AB37" t="str">
        <f t="shared" si="27"/>
        <v/>
      </c>
      <c r="AC37" t="str">
        <f t="shared" ref="AC37:AC52" si="33">IFERROR(VLOOKUP($B37,Results_2,AD$3+3,FALSE)+1,"")</f>
        <v/>
      </c>
      <c r="AD37" t="str">
        <f t="shared" ref="AD37:AD68" si="34">IFERROR(VLOOKUP($B37,Results_2,AD$3+4,FALSE),"")</f>
        <v/>
      </c>
      <c r="AE37" t="str">
        <f t="shared" si="28"/>
        <v/>
      </c>
    </row>
    <row r="38" spans="1:31" x14ac:dyDescent="0.25">
      <c r="A38" t="str">
        <f t="shared" si="26"/>
        <v/>
      </c>
      <c r="B38" t="str">
        <f t="shared" si="0"/>
        <v/>
      </c>
      <c r="C38" t="str">
        <f t="shared" si="1"/>
        <v/>
      </c>
      <c r="D38" t="str">
        <f t="shared" si="2"/>
        <v/>
      </c>
      <c r="E38" t="str">
        <f t="shared" si="3"/>
        <v/>
      </c>
      <c r="F38" t="str">
        <f t="shared" si="4"/>
        <v/>
      </c>
      <c r="G38" t="str">
        <f t="shared" si="29"/>
        <v/>
      </c>
      <c r="H38" t="str">
        <f t="shared" si="5"/>
        <v/>
      </c>
      <c r="I38" t="str">
        <f t="shared" si="6"/>
        <v/>
      </c>
      <c r="J38" t="str">
        <f t="shared" si="30"/>
        <v/>
      </c>
      <c r="K38" t="str">
        <f t="shared" si="7"/>
        <v/>
      </c>
      <c r="L38" t="str">
        <f t="shared" si="8"/>
        <v/>
      </c>
      <c r="M38" t="str">
        <f t="shared" si="9"/>
        <v/>
      </c>
      <c r="N38" t="str">
        <f t="shared" si="10"/>
        <v/>
      </c>
      <c r="O38" t="str">
        <f t="shared" si="11"/>
        <v/>
      </c>
      <c r="P38" t="str">
        <f t="shared" si="12"/>
        <v/>
      </c>
      <c r="Q38" t="str">
        <f t="shared" si="13"/>
        <v/>
      </c>
      <c r="R38" t="str">
        <f t="shared" si="14"/>
        <v/>
      </c>
      <c r="S38" t="str">
        <f t="shared" si="15"/>
        <v/>
      </c>
      <c r="T38" t="str">
        <f t="shared" si="16"/>
        <v/>
      </c>
      <c r="U38" t="str">
        <f t="shared" si="17"/>
        <v/>
      </c>
      <c r="V38" t="str">
        <f t="shared" si="18"/>
        <v/>
      </c>
      <c r="W38" t="str">
        <f t="shared" si="19"/>
        <v/>
      </c>
      <c r="X38" t="str">
        <f t="shared" si="20"/>
        <v/>
      </c>
      <c r="Y38" t="str">
        <f t="shared" si="21"/>
        <v/>
      </c>
      <c r="Z38" t="str">
        <f t="shared" si="31"/>
        <v/>
      </c>
      <c r="AA38" t="str">
        <f t="shared" si="32"/>
        <v/>
      </c>
      <c r="AB38" t="str">
        <f t="shared" si="27"/>
        <v/>
      </c>
      <c r="AC38" t="str">
        <f t="shared" si="33"/>
        <v/>
      </c>
      <c r="AD38" t="str">
        <f t="shared" si="34"/>
        <v/>
      </c>
      <c r="AE38" t="str">
        <f t="shared" si="28"/>
        <v/>
      </c>
    </row>
    <row r="39" spans="1:31" x14ac:dyDescent="0.25">
      <c r="A39" t="str">
        <f t="shared" si="26"/>
        <v/>
      </c>
      <c r="B39" t="str">
        <f t="shared" si="0"/>
        <v/>
      </c>
      <c r="C39" t="str">
        <f t="shared" si="1"/>
        <v/>
      </c>
      <c r="D39" t="str">
        <f t="shared" si="2"/>
        <v/>
      </c>
      <c r="E39" t="str">
        <f t="shared" si="3"/>
        <v/>
      </c>
      <c r="F39" t="str">
        <f t="shared" si="4"/>
        <v/>
      </c>
      <c r="G39" t="str">
        <f t="shared" si="29"/>
        <v/>
      </c>
      <c r="H39" t="str">
        <f t="shared" si="5"/>
        <v/>
      </c>
      <c r="I39" t="str">
        <f t="shared" si="6"/>
        <v/>
      </c>
      <c r="J39" t="str">
        <f t="shared" si="30"/>
        <v/>
      </c>
      <c r="K39" t="str">
        <f t="shared" si="7"/>
        <v/>
      </c>
      <c r="L39" t="str">
        <f t="shared" si="8"/>
        <v/>
      </c>
      <c r="M39" t="str">
        <f t="shared" si="9"/>
        <v/>
      </c>
      <c r="N39" t="str">
        <f t="shared" si="10"/>
        <v/>
      </c>
      <c r="O39" t="str">
        <f t="shared" si="11"/>
        <v/>
      </c>
      <c r="P39" t="str">
        <f t="shared" si="12"/>
        <v/>
      </c>
      <c r="Q39" t="str">
        <f t="shared" si="13"/>
        <v/>
      </c>
      <c r="R39" t="str">
        <f t="shared" si="14"/>
        <v/>
      </c>
      <c r="S39" t="str">
        <f t="shared" si="15"/>
        <v/>
      </c>
      <c r="T39" t="str">
        <f t="shared" si="16"/>
        <v/>
      </c>
      <c r="U39" t="str">
        <f t="shared" si="17"/>
        <v/>
      </c>
      <c r="V39" t="str">
        <f t="shared" si="18"/>
        <v/>
      </c>
      <c r="W39" t="str">
        <f t="shared" si="19"/>
        <v/>
      </c>
      <c r="X39" t="str">
        <f t="shared" si="20"/>
        <v/>
      </c>
      <c r="Y39" t="str">
        <f t="shared" si="21"/>
        <v/>
      </c>
      <c r="Z39" t="str">
        <f t="shared" si="31"/>
        <v/>
      </c>
      <c r="AA39" t="str">
        <f t="shared" si="32"/>
        <v/>
      </c>
      <c r="AB39" t="str">
        <f t="shared" si="27"/>
        <v/>
      </c>
      <c r="AC39" t="str">
        <f t="shared" si="33"/>
        <v/>
      </c>
      <c r="AD39" t="str">
        <f t="shared" si="34"/>
        <v/>
      </c>
      <c r="AE39" t="str">
        <f t="shared" si="28"/>
        <v/>
      </c>
    </row>
    <row r="40" spans="1:31" x14ac:dyDescent="0.25">
      <c r="A40" t="str">
        <f t="shared" si="26"/>
        <v/>
      </c>
      <c r="B40" t="str">
        <f t="shared" si="0"/>
        <v/>
      </c>
      <c r="C40" t="str">
        <f t="shared" si="1"/>
        <v/>
      </c>
      <c r="D40" t="str">
        <f t="shared" si="2"/>
        <v/>
      </c>
      <c r="E40" t="str">
        <f t="shared" si="3"/>
        <v/>
      </c>
      <c r="F40" t="str">
        <f t="shared" si="4"/>
        <v/>
      </c>
      <c r="G40" t="str">
        <f t="shared" si="29"/>
        <v/>
      </c>
      <c r="H40" t="str">
        <f t="shared" si="5"/>
        <v/>
      </c>
      <c r="I40" t="str">
        <f t="shared" si="6"/>
        <v/>
      </c>
      <c r="J40" t="str">
        <f t="shared" si="30"/>
        <v/>
      </c>
      <c r="K40" t="str">
        <f t="shared" si="7"/>
        <v/>
      </c>
      <c r="L40" t="str">
        <f t="shared" si="8"/>
        <v/>
      </c>
      <c r="M40" t="str">
        <f t="shared" si="9"/>
        <v/>
      </c>
      <c r="N40" t="str">
        <f t="shared" si="10"/>
        <v/>
      </c>
      <c r="O40" t="str">
        <f t="shared" si="11"/>
        <v/>
      </c>
      <c r="P40" t="str">
        <f t="shared" si="12"/>
        <v/>
      </c>
      <c r="Q40" t="str">
        <f t="shared" si="13"/>
        <v/>
      </c>
      <c r="R40" t="str">
        <f t="shared" si="14"/>
        <v/>
      </c>
      <c r="S40" t="str">
        <f t="shared" si="15"/>
        <v/>
      </c>
      <c r="T40" t="str">
        <f t="shared" si="16"/>
        <v/>
      </c>
      <c r="U40" t="str">
        <f t="shared" si="17"/>
        <v/>
      </c>
      <c r="V40" t="str">
        <f t="shared" si="18"/>
        <v/>
      </c>
      <c r="W40" t="str">
        <f t="shared" si="19"/>
        <v/>
      </c>
      <c r="X40" t="str">
        <f t="shared" si="20"/>
        <v/>
      </c>
      <c r="Y40" t="str">
        <f t="shared" si="21"/>
        <v/>
      </c>
      <c r="Z40" t="str">
        <f t="shared" si="31"/>
        <v/>
      </c>
      <c r="AA40" t="str">
        <f t="shared" si="32"/>
        <v/>
      </c>
      <c r="AB40" t="str">
        <f t="shared" si="27"/>
        <v/>
      </c>
      <c r="AC40" t="str">
        <f t="shared" si="33"/>
        <v/>
      </c>
      <c r="AD40" t="str">
        <f t="shared" si="34"/>
        <v/>
      </c>
      <c r="AE40" t="str">
        <f t="shared" si="28"/>
        <v/>
      </c>
    </row>
    <row r="41" spans="1:31" x14ac:dyDescent="0.25">
      <c r="A41" t="str">
        <f t="shared" si="26"/>
        <v/>
      </c>
      <c r="B41" t="str">
        <f t="shared" si="0"/>
        <v/>
      </c>
      <c r="C41" t="str">
        <f t="shared" si="1"/>
        <v/>
      </c>
      <c r="D41" t="str">
        <f t="shared" si="2"/>
        <v/>
      </c>
      <c r="E41" t="str">
        <f t="shared" si="3"/>
        <v/>
      </c>
      <c r="F41" t="str">
        <f t="shared" si="4"/>
        <v/>
      </c>
      <c r="G41" t="str">
        <f t="shared" si="29"/>
        <v/>
      </c>
      <c r="H41" t="str">
        <f t="shared" si="5"/>
        <v/>
      </c>
      <c r="I41" t="str">
        <f t="shared" si="6"/>
        <v/>
      </c>
      <c r="J41" t="str">
        <f t="shared" si="30"/>
        <v/>
      </c>
      <c r="K41" t="str">
        <f t="shared" si="7"/>
        <v/>
      </c>
      <c r="L41" t="str">
        <f t="shared" si="8"/>
        <v/>
      </c>
      <c r="M41" t="str">
        <f t="shared" si="9"/>
        <v/>
      </c>
      <c r="N41" t="str">
        <f t="shared" si="10"/>
        <v/>
      </c>
      <c r="O41" t="str">
        <f t="shared" si="11"/>
        <v/>
      </c>
      <c r="P41" t="str">
        <f t="shared" si="12"/>
        <v/>
      </c>
      <c r="Q41" t="str">
        <f t="shared" si="13"/>
        <v/>
      </c>
      <c r="R41" t="str">
        <f t="shared" si="14"/>
        <v/>
      </c>
      <c r="S41" t="str">
        <f t="shared" si="15"/>
        <v/>
      </c>
      <c r="T41" t="str">
        <f t="shared" si="16"/>
        <v/>
      </c>
      <c r="U41" t="str">
        <f t="shared" si="17"/>
        <v/>
      </c>
      <c r="V41" t="str">
        <f t="shared" si="18"/>
        <v/>
      </c>
      <c r="W41" t="str">
        <f t="shared" si="19"/>
        <v/>
      </c>
      <c r="X41" t="str">
        <f t="shared" si="20"/>
        <v/>
      </c>
      <c r="Y41" t="str">
        <f t="shared" si="21"/>
        <v/>
      </c>
      <c r="Z41" t="str">
        <f t="shared" si="31"/>
        <v/>
      </c>
      <c r="AA41" t="str">
        <f t="shared" si="32"/>
        <v/>
      </c>
      <c r="AB41" t="str">
        <f t="shared" si="27"/>
        <v/>
      </c>
      <c r="AC41" t="str">
        <f t="shared" si="33"/>
        <v/>
      </c>
      <c r="AD41" t="str">
        <f t="shared" si="34"/>
        <v/>
      </c>
      <c r="AE41" t="str">
        <f t="shared" si="28"/>
        <v/>
      </c>
    </row>
    <row r="42" spans="1:31" x14ac:dyDescent="0.25">
      <c r="A42" t="str">
        <f t="shared" si="26"/>
        <v/>
      </c>
      <c r="B42" t="str">
        <f t="shared" si="0"/>
        <v/>
      </c>
      <c r="C42" t="str">
        <f t="shared" si="1"/>
        <v/>
      </c>
      <c r="D42" t="str">
        <f t="shared" si="2"/>
        <v/>
      </c>
      <c r="E42" t="str">
        <f t="shared" si="3"/>
        <v/>
      </c>
      <c r="F42" t="str">
        <f t="shared" si="4"/>
        <v/>
      </c>
      <c r="G42" t="str">
        <f t="shared" si="29"/>
        <v/>
      </c>
      <c r="H42" t="str">
        <f t="shared" si="5"/>
        <v/>
      </c>
      <c r="I42" t="str">
        <f t="shared" si="6"/>
        <v/>
      </c>
      <c r="J42" t="str">
        <f t="shared" si="30"/>
        <v/>
      </c>
      <c r="K42" t="str">
        <f t="shared" si="7"/>
        <v/>
      </c>
      <c r="L42" t="str">
        <f t="shared" si="8"/>
        <v/>
      </c>
      <c r="M42" t="str">
        <f t="shared" si="9"/>
        <v/>
      </c>
      <c r="N42" t="str">
        <f t="shared" si="10"/>
        <v/>
      </c>
      <c r="O42" t="str">
        <f t="shared" si="11"/>
        <v/>
      </c>
      <c r="P42" t="str">
        <f t="shared" si="12"/>
        <v/>
      </c>
      <c r="Q42" t="str">
        <f t="shared" si="13"/>
        <v/>
      </c>
      <c r="R42" t="str">
        <f t="shared" si="14"/>
        <v/>
      </c>
      <c r="S42" t="str">
        <f t="shared" si="15"/>
        <v/>
      </c>
      <c r="T42" t="str">
        <f t="shared" si="16"/>
        <v/>
      </c>
      <c r="U42" t="str">
        <f t="shared" si="17"/>
        <v/>
      </c>
      <c r="V42" t="str">
        <f t="shared" si="18"/>
        <v/>
      </c>
      <c r="W42" t="str">
        <f t="shared" si="19"/>
        <v/>
      </c>
      <c r="X42" t="str">
        <f t="shared" si="20"/>
        <v/>
      </c>
      <c r="Y42" t="str">
        <f t="shared" si="21"/>
        <v/>
      </c>
      <c r="Z42" t="str">
        <f t="shared" si="31"/>
        <v/>
      </c>
      <c r="AA42" t="str">
        <f t="shared" si="32"/>
        <v/>
      </c>
      <c r="AB42" t="str">
        <f t="shared" si="27"/>
        <v/>
      </c>
      <c r="AC42" t="str">
        <f t="shared" si="33"/>
        <v/>
      </c>
      <c r="AD42" t="str">
        <f t="shared" si="34"/>
        <v/>
      </c>
      <c r="AE42" t="str">
        <f t="shared" si="28"/>
        <v/>
      </c>
    </row>
    <row r="43" spans="1:31" x14ac:dyDescent="0.25">
      <c r="A43" t="str">
        <f t="shared" si="26"/>
        <v/>
      </c>
      <c r="B43" t="str">
        <f t="shared" si="0"/>
        <v/>
      </c>
      <c r="C43" t="str">
        <f t="shared" si="1"/>
        <v/>
      </c>
      <c r="D43" t="str">
        <f t="shared" si="2"/>
        <v/>
      </c>
      <c r="E43" t="str">
        <f t="shared" si="3"/>
        <v/>
      </c>
      <c r="F43" t="str">
        <f t="shared" si="4"/>
        <v/>
      </c>
      <c r="G43" t="str">
        <f t="shared" si="29"/>
        <v/>
      </c>
      <c r="H43" t="str">
        <f t="shared" si="5"/>
        <v/>
      </c>
      <c r="I43" t="str">
        <f t="shared" si="6"/>
        <v/>
      </c>
      <c r="J43" t="str">
        <f t="shared" si="30"/>
        <v/>
      </c>
      <c r="K43" t="str">
        <f t="shared" si="7"/>
        <v/>
      </c>
      <c r="L43" t="str">
        <f t="shared" si="8"/>
        <v/>
      </c>
      <c r="M43" t="str">
        <f t="shared" si="9"/>
        <v/>
      </c>
      <c r="N43" t="str">
        <f t="shared" si="10"/>
        <v/>
      </c>
      <c r="O43" t="str">
        <f t="shared" si="11"/>
        <v/>
      </c>
      <c r="P43" t="str">
        <f t="shared" si="12"/>
        <v/>
      </c>
      <c r="Q43" t="str">
        <f t="shared" si="13"/>
        <v/>
      </c>
      <c r="R43" t="str">
        <f t="shared" si="14"/>
        <v/>
      </c>
      <c r="S43" t="str">
        <f t="shared" si="15"/>
        <v/>
      </c>
      <c r="T43" t="str">
        <f t="shared" si="16"/>
        <v/>
      </c>
      <c r="U43" t="str">
        <f t="shared" si="17"/>
        <v/>
      </c>
      <c r="V43" t="str">
        <f t="shared" si="18"/>
        <v/>
      </c>
      <c r="W43" t="str">
        <f t="shared" si="19"/>
        <v/>
      </c>
      <c r="X43" t="str">
        <f t="shared" si="20"/>
        <v/>
      </c>
      <c r="Y43" t="str">
        <f t="shared" si="21"/>
        <v/>
      </c>
      <c r="Z43" t="str">
        <f t="shared" si="31"/>
        <v/>
      </c>
      <c r="AA43" t="str">
        <f t="shared" si="32"/>
        <v/>
      </c>
      <c r="AB43" t="str">
        <f t="shared" si="27"/>
        <v/>
      </c>
      <c r="AC43" t="str">
        <f t="shared" si="33"/>
        <v/>
      </c>
      <c r="AD43" t="str">
        <f t="shared" si="34"/>
        <v/>
      </c>
      <c r="AE43" t="str">
        <f t="shared" si="28"/>
        <v/>
      </c>
    </row>
    <row r="44" spans="1:31" x14ac:dyDescent="0.25">
      <c r="A44" t="str">
        <f t="shared" si="26"/>
        <v/>
      </c>
      <c r="B44" t="str">
        <f t="shared" si="0"/>
        <v/>
      </c>
      <c r="C44" t="str">
        <f t="shared" si="1"/>
        <v/>
      </c>
      <c r="D44" t="str">
        <f t="shared" si="2"/>
        <v/>
      </c>
      <c r="E44" t="str">
        <f t="shared" si="3"/>
        <v/>
      </c>
      <c r="F44" t="str">
        <f t="shared" si="4"/>
        <v/>
      </c>
      <c r="G44" t="str">
        <f t="shared" si="29"/>
        <v/>
      </c>
      <c r="H44" t="str">
        <f t="shared" si="5"/>
        <v/>
      </c>
      <c r="I44" t="str">
        <f t="shared" si="6"/>
        <v/>
      </c>
      <c r="J44" t="str">
        <f t="shared" si="30"/>
        <v/>
      </c>
      <c r="K44" t="str">
        <f t="shared" si="7"/>
        <v/>
      </c>
      <c r="L44" t="str">
        <f t="shared" si="8"/>
        <v/>
      </c>
      <c r="M44" t="str">
        <f t="shared" si="9"/>
        <v/>
      </c>
      <c r="N44" t="str">
        <f t="shared" si="10"/>
        <v/>
      </c>
      <c r="O44" t="str">
        <f t="shared" si="11"/>
        <v/>
      </c>
      <c r="P44" t="str">
        <f t="shared" si="12"/>
        <v/>
      </c>
      <c r="Q44" t="str">
        <f t="shared" si="13"/>
        <v/>
      </c>
      <c r="R44" t="str">
        <f t="shared" si="14"/>
        <v/>
      </c>
      <c r="S44" t="str">
        <f t="shared" si="15"/>
        <v/>
      </c>
      <c r="T44" t="str">
        <f t="shared" si="16"/>
        <v/>
      </c>
      <c r="U44" t="str">
        <f t="shared" si="17"/>
        <v/>
      </c>
      <c r="V44" t="str">
        <f t="shared" si="18"/>
        <v/>
      </c>
      <c r="W44" t="str">
        <f t="shared" si="19"/>
        <v/>
      </c>
      <c r="X44" t="str">
        <f t="shared" si="20"/>
        <v/>
      </c>
      <c r="Y44" t="str">
        <f t="shared" si="21"/>
        <v/>
      </c>
      <c r="Z44" t="str">
        <f t="shared" si="31"/>
        <v/>
      </c>
      <c r="AA44" t="str">
        <f t="shared" si="32"/>
        <v/>
      </c>
      <c r="AB44" t="str">
        <f t="shared" si="27"/>
        <v/>
      </c>
      <c r="AC44" t="str">
        <f t="shared" si="33"/>
        <v/>
      </c>
      <c r="AD44" t="str">
        <f t="shared" si="34"/>
        <v/>
      </c>
      <c r="AE44" t="str">
        <f t="shared" si="28"/>
        <v/>
      </c>
    </row>
    <row r="45" spans="1:31" x14ac:dyDescent="0.25">
      <c r="A45" t="str">
        <f t="shared" si="26"/>
        <v/>
      </c>
      <c r="B45" t="str">
        <f t="shared" si="0"/>
        <v/>
      </c>
      <c r="C45" t="str">
        <f t="shared" si="1"/>
        <v/>
      </c>
      <c r="D45" t="str">
        <f t="shared" si="2"/>
        <v/>
      </c>
      <c r="E45" t="str">
        <f t="shared" si="3"/>
        <v/>
      </c>
      <c r="F45" t="str">
        <f t="shared" si="4"/>
        <v/>
      </c>
      <c r="G45" t="str">
        <f t="shared" si="29"/>
        <v/>
      </c>
      <c r="H45" t="str">
        <f t="shared" si="5"/>
        <v/>
      </c>
      <c r="I45" t="str">
        <f t="shared" si="6"/>
        <v/>
      </c>
      <c r="J45" t="str">
        <f t="shared" si="30"/>
        <v/>
      </c>
      <c r="K45" t="str">
        <f t="shared" si="7"/>
        <v/>
      </c>
      <c r="L45" t="str">
        <f t="shared" si="8"/>
        <v/>
      </c>
      <c r="M45" t="str">
        <f t="shared" si="9"/>
        <v/>
      </c>
      <c r="N45" t="str">
        <f t="shared" si="10"/>
        <v/>
      </c>
      <c r="O45" t="str">
        <f t="shared" si="11"/>
        <v/>
      </c>
      <c r="P45" t="str">
        <f t="shared" si="12"/>
        <v/>
      </c>
      <c r="Q45" t="str">
        <f t="shared" si="13"/>
        <v/>
      </c>
      <c r="R45" t="str">
        <f t="shared" si="14"/>
        <v/>
      </c>
      <c r="S45" t="str">
        <f t="shared" si="15"/>
        <v/>
      </c>
      <c r="T45" t="str">
        <f t="shared" si="16"/>
        <v/>
      </c>
      <c r="U45" t="str">
        <f t="shared" si="17"/>
        <v/>
      </c>
      <c r="V45" t="str">
        <f t="shared" si="18"/>
        <v/>
      </c>
      <c r="W45" t="str">
        <f t="shared" si="19"/>
        <v/>
      </c>
      <c r="X45" t="str">
        <f t="shared" si="20"/>
        <v/>
      </c>
      <c r="Y45" t="str">
        <f t="shared" si="21"/>
        <v/>
      </c>
      <c r="Z45" t="str">
        <f t="shared" si="31"/>
        <v/>
      </c>
      <c r="AA45" t="str">
        <f t="shared" si="32"/>
        <v/>
      </c>
      <c r="AB45" t="str">
        <f t="shared" si="27"/>
        <v/>
      </c>
      <c r="AC45" t="str">
        <f t="shared" si="33"/>
        <v/>
      </c>
      <c r="AD45" t="str">
        <f t="shared" si="34"/>
        <v/>
      </c>
      <c r="AE45" t="str">
        <f t="shared" si="28"/>
        <v/>
      </c>
    </row>
    <row r="46" spans="1:31" x14ac:dyDescent="0.25">
      <c r="A46" t="str">
        <f t="shared" si="26"/>
        <v/>
      </c>
      <c r="B46" t="str">
        <f t="shared" si="0"/>
        <v/>
      </c>
      <c r="C46" t="str">
        <f t="shared" si="1"/>
        <v/>
      </c>
      <c r="D46" t="str">
        <f t="shared" si="2"/>
        <v/>
      </c>
      <c r="E46" t="str">
        <f t="shared" si="3"/>
        <v/>
      </c>
      <c r="F46" t="str">
        <f t="shared" si="4"/>
        <v/>
      </c>
      <c r="G46" t="str">
        <f t="shared" si="29"/>
        <v/>
      </c>
      <c r="H46" t="str">
        <f t="shared" si="5"/>
        <v/>
      </c>
      <c r="I46" t="str">
        <f t="shared" si="6"/>
        <v/>
      </c>
      <c r="J46" t="str">
        <f t="shared" si="30"/>
        <v/>
      </c>
      <c r="K46" t="str">
        <f t="shared" si="7"/>
        <v/>
      </c>
      <c r="L46" t="str">
        <f t="shared" si="8"/>
        <v/>
      </c>
      <c r="M46" t="str">
        <f t="shared" si="9"/>
        <v/>
      </c>
      <c r="N46" t="str">
        <f t="shared" si="10"/>
        <v/>
      </c>
      <c r="O46" t="str">
        <f t="shared" si="11"/>
        <v/>
      </c>
      <c r="P46" t="str">
        <f t="shared" si="12"/>
        <v/>
      </c>
      <c r="Q46" t="str">
        <f t="shared" si="13"/>
        <v/>
      </c>
      <c r="R46" t="str">
        <f t="shared" si="14"/>
        <v/>
      </c>
      <c r="S46" t="str">
        <f t="shared" si="15"/>
        <v/>
      </c>
      <c r="T46" t="str">
        <f t="shared" si="16"/>
        <v/>
      </c>
      <c r="U46" t="str">
        <f t="shared" si="17"/>
        <v/>
      </c>
      <c r="V46" t="str">
        <f t="shared" si="18"/>
        <v/>
      </c>
      <c r="W46" t="str">
        <f t="shared" si="19"/>
        <v/>
      </c>
      <c r="X46" t="str">
        <f t="shared" si="20"/>
        <v/>
      </c>
      <c r="Y46" t="str">
        <f t="shared" si="21"/>
        <v/>
      </c>
      <c r="Z46" t="str">
        <f t="shared" si="31"/>
        <v/>
      </c>
      <c r="AA46" t="str">
        <f t="shared" si="32"/>
        <v/>
      </c>
      <c r="AB46" t="str">
        <f t="shared" si="27"/>
        <v/>
      </c>
      <c r="AC46" t="str">
        <f t="shared" si="33"/>
        <v/>
      </c>
      <c r="AD46" t="str">
        <f t="shared" si="34"/>
        <v/>
      </c>
      <c r="AE46" t="str">
        <f t="shared" si="28"/>
        <v/>
      </c>
    </row>
    <row r="47" spans="1:31" x14ac:dyDescent="0.25">
      <c r="A47" t="str">
        <f t="shared" si="26"/>
        <v/>
      </c>
      <c r="B47" t="str">
        <f t="shared" si="0"/>
        <v/>
      </c>
      <c r="C47" t="str">
        <f t="shared" si="1"/>
        <v/>
      </c>
      <c r="D47" t="str">
        <f t="shared" si="2"/>
        <v/>
      </c>
      <c r="E47" t="str">
        <f t="shared" si="3"/>
        <v/>
      </c>
      <c r="F47" t="str">
        <f t="shared" si="4"/>
        <v/>
      </c>
      <c r="G47" t="str">
        <f t="shared" si="29"/>
        <v/>
      </c>
      <c r="H47" t="str">
        <f t="shared" si="5"/>
        <v/>
      </c>
      <c r="I47" t="str">
        <f t="shared" si="6"/>
        <v/>
      </c>
      <c r="J47" t="str">
        <f t="shared" si="30"/>
        <v/>
      </c>
      <c r="K47" t="str">
        <f t="shared" si="7"/>
        <v/>
      </c>
      <c r="L47" t="str">
        <f t="shared" si="8"/>
        <v/>
      </c>
      <c r="M47" t="str">
        <f t="shared" si="9"/>
        <v/>
      </c>
      <c r="N47" t="str">
        <f t="shared" si="10"/>
        <v/>
      </c>
      <c r="O47" t="str">
        <f t="shared" si="11"/>
        <v/>
      </c>
      <c r="P47" t="str">
        <f t="shared" si="12"/>
        <v/>
      </c>
      <c r="Q47" t="str">
        <f t="shared" si="13"/>
        <v/>
      </c>
      <c r="R47" t="str">
        <f t="shared" si="14"/>
        <v/>
      </c>
      <c r="S47" t="str">
        <f t="shared" si="15"/>
        <v/>
      </c>
      <c r="T47" t="str">
        <f t="shared" si="16"/>
        <v/>
      </c>
      <c r="U47" t="str">
        <f t="shared" si="17"/>
        <v/>
      </c>
      <c r="V47" t="str">
        <f t="shared" si="18"/>
        <v/>
      </c>
      <c r="W47" t="str">
        <f t="shared" si="19"/>
        <v/>
      </c>
      <c r="X47" t="str">
        <f t="shared" si="20"/>
        <v/>
      </c>
      <c r="Y47" t="str">
        <f t="shared" si="21"/>
        <v/>
      </c>
      <c r="Z47" t="str">
        <f t="shared" si="31"/>
        <v/>
      </c>
      <c r="AA47" t="str">
        <f t="shared" si="32"/>
        <v/>
      </c>
      <c r="AB47" t="str">
        <f t="shared" si="27"/>
        <v/>
      </c>
      <c r="AC47" t="str">
        <f t="shared" si="33"/>
        <v/>
      </c>
      <c r="AD47" t="str">
        <f t="shared" si="34"/>
        <v/>
      </c>
      <c r="AE47" t="str">
        <f t="shared" si="28"/>
        <v/>
      </c>
    </row>
    <row r="48" spans="1:31" x14ac:dyDescent="0.25">
      <c r="A48" t="str">
        <f t="shared" si="26"/>
        <v/>
      </c>
      <c r="B48" t="str">
        <f t="shared" si="0"/>
        <v/>
      </c>
      <c r="C48" t="str">
        <f t="shared" si="1"/>
        <v/>
      </c>
      <c r="D48" t="str">
        <f t="shared" si="2"/>
        <v/>
      </c>
      <c r="E48" t="str">
        <f t="shared" si="3"/>
        <v/>
      </c>
      <c r="F48" t="str">
        <f t="shared" si="4"/>
        <v/>
      </c>
      <c r="G48" t="str">
        <f t="shared" si="29"/>
        <v/>
      </c>
      <c r="H48" t="str">
        <f t="shared" si="5"/>
        <v/>
      </c>
      <c r="I48" t="str">
        <f t="shared" si="6"/>
        <v/>
      </c>
      <c r="J48" t="str">
        <f t="shared" si="30"/>
        <v/>
      </c>
      <c r="K48" t="str">
        <f t="shared" si="7"/>
        <v/>
      </c>
      <c r="L48" t="str">
        <f t="shared" si="8"/>
        <v/>
      </c>
      <c r="M48" t="str">
        <f t="shared" si="9"/>
        <v/>
      </c>
      <c r="N48" t="str">
        <f t="shared" si="10"/>
        <v/>
      </c>
      <c r="O48" t="str">
        <f t="shared" si="11"/>
        <v/>
      </c>
      <c r="P48" t="str">
        <f t="shared" si="12"/>
        <v/>
      </c>
      <c r="Q48" t="str">
        <f t="shared" si="13"/>
        <v/>
      </c>
      <c r="R48" t="str">
        <f t="shared" si="14"/>
        <v/>
      </c>
      <c r="S48" t="str">
        <f t="shared" si="15"/>
        <v/>
      </c>
      <c r="T48" t="str">
        <f t="shared" si="16"/>
        <v/>
      </c>
      <c r="U48" t="str">
        <f t="shared" si="17"/>
        <v/>
      </c>
      <c r="V48" t="str">
        <f t="shared" si="18"/>
        <v/>
      </c>
      <c r="W48" t="str">
        <f t="shared" si="19"/>
        <v/>
      </c>
      <c r="X48" t="str">
        <f t="shared" si="20"/>
        <v/>
      </c>
      <c r="Y48" t="str">
        <f t="shared" si="21"/>
        <v/>
      </c>
      <c r="Z48" t="str">
        <f t="shared" si="31"/>
        <v/>
      </c>
      <c r="AA48" t="str">
        <f t="shared" si="32"/>
        <v/>
      </c>
      <c r="AB48" t="str">
        <f t="shared" si="27"/>
        <v/>
      </c>
      <c r="AC48" t="str">
        <f t="shared" si="33"/>
        <v/>
      </c>
      <c r="AD48" t="str">
        <f t="shared" si="34"/>
        <v/>
      </c>
      <c r="AE48" t="str">
        <f t="shared" si="28"/>
        <v/>
      </c>
    </row>
    <row r="49" spans="1:31" x14ac:dyDescent="0.25">
      <c r="A49" t="str">
        <f t="shared" si="26"/>
        <v/>
      </c>
      <c r="B49" t="str">
        <f t="shared" si="0"/>
        <v/>
      </c>
      <c r="C49" t="str">
        <f t="shared" si="1"/>
        <v/>
      </c>
      <c r="D49" t="str">
        <f t="shared" si="2"/>
        <v/>
      </c>
      <c r="E49" t="str">
        <f t="shared" si="3"/>
        <v/>
      </c>
      <c r="F49" t="str">
        <f t="shared" si="4"/>
        <v/>
      </c>
      <c r="G49" t="str">
        <f t="shared" si="29"/>
        <v/>
      </c>
      <c r="H49" t="str">
        <f t="shared" si="5"/>
        <v/>
      </c>
      <c r="I49" t="str">
        <f t="shared" si="6"/>
        <v/>
      </c>
      <c r="J49" t="str">
        <f t="shared" si="30"/>
        <v/>
      </c>
      <c r="K49" t="str">
        <f t="shared" si="7"/>
        <v/>
      </c>
      <c r="L49" t="str">
        <f t="shared" si="8"/>
        <v/>
      </c>
      <c r="M49" t="str">
        <f t="shared" si="9"/>
        <v/>
      </c>
      <c r="N49" t="str">
        <f t="shared" si="10"/>
        <v/>
      </c>
      <c r="O49" t="str">
        <f t="shared" si="11"/>
        <v/>
      </c>
      <c r="P49" t="str">
        <f t="shared" si="12"/>
        <v/>
      </c>
      <c r="Q49" t="str">
        <f t="shared" si="13"/>
        <v/>
      </c>
      <c r="R49" t="str">
        <f t="shared" si="14"/>
        <v/>
      </c>
      <c r="S49" t="str">
        <f t="shared" si="15"/>
        <v/>
      </c>
      <c r="T49" t="str">
        <f t="shared" si="16"/>
        <v/>
      </c>
      <c r="U49" t="str">
        <f t="shared" si="17"/>
        <v/>
      </c>
      <c r="V49" t="str">
        <f t="shared" si="18"/>
        <v/>
      </c>
      <c r="W49" t="str">
        <f t="shared" si="19"/>
        <v/>
      </c>
      <c r="X49" t="str">
        <f t="shared" si="20"/>
        <v/>
      </c>
      <c r="Y49" t="str">
        <f t="shared" si="21"/>
        <v/>
      </c>
      <c r="Z49" t="str">
        <f t="shared" si="31"/>
        <v/>
      </c>
      <c r="AA49" t="str">
        <f t="shared" si="32"/>
        <v/>
      </c>
      <c r="AB49" t="str">
        <f t="shared" si="27"/>
        <v/>
      </c>
      <c r="AC49" t="str">
        <f t="shared" si="33"/>
        <v/>
      </c>
      <c r="AD49" t="str">
        <f t="shared" si="34"/>
        <v/>
      </c>
      <c r="AE49" t="str">
        <f t="shared" si="28"/>
        <v/>
      </c>
    </row>
    <row r="50" spans="1:31" x14ac:dyDescent="0.25">
      <c r="A50" t="str">
        <f t="shared" si="26"/>
        <v/>
      </c>
      <c r="B50" t="str">
        <f t="shared" si="0"/>
        <v/>
      </c>
      <c r="C50" t="str">
        <f t="shared" si="1"/>
        <v/>
      </c>
      <c r="D50" t="str">
        <f t="shared" si="2"/>
        <v/>
      </c>
      <c r="E50" t="str">
        <f t="shared" si="3"/>
        <v/>
      </c>
      <c r="F50" t="str">
        <f t="shared" si="4"/>
        <v/>
      </c>
      <c r="G50" t="str">
        <f t="shared" si="29"/>
        <v/>
      </c>
      <c r="H50" t="str">
        <f t="shared" si="5"/>
        <v/>
      </c>
      <c r="I50" t="str">
        <f t="shared" si="6"/>
        <v/>
      </c>
      <c r="J50" t="str">
        <f t="shared" si="30"/>
        <v/>
      </c>
      <c r="K50" t="str">
        <f t="shared" si="7"/>
        <v/>
      </c>
      <c r="L50" t="str">
        <f t="shared" si="8"/>
        <v/>
      </c>
      <c r="M50" t="str">
        <f t="shared" si="9"/>
        <v/>
      </c>
      <c r="N50" t="str">
        <f t="shared" si="10"/>
        <v/>
      </c>
      <c r="O50" t="str">
        <f t="shared" si="11"/>
        <v/>
      </c>
      <c r="P50" t="str">
        <f t="shared" si="12"/>
        <v/>
      </c>
      <c r="Q50" t="str">
        <f t="shared" si="13"/>
        <v/>
      </c>
      <c r="R50" t="str">
        <f t="shared" si="14"/>
        <v/>
      </c>
      <c r="S50" t="str">
        <f t="shared" si="15"/>
        <v/>
      </c>
      <c r="T50" t="str">
        <f t="shared" si="16"/>
        <v/>
      </c>
      <c r="U50" t="str">
        <f t="shared" si="17"/>
        <v/>
      </c>
      <c r="V50" t="str">
        <f t="shared" si="18"/>
        <v/>
      </c>
      <c r="W50" t="str">
        <f t="shared" si="19"/>
        <v/>
      </c>
      <c r="X50" t="str">
        <f t="shared" si="20"/>
        <v/>
      </c>
      <c r="Y50" t="str">
        <f t="shared" si="21"/>
        <v/>
      </c>
      <c r="Z50" t="str">
        <f t="shared" si="31"/>
        <v/>
      </c>
      <c r="AA50" t="str">
        <f t="shared" si="32"/>
        <v/>
      </c>
      <c r="AB50" t="str">
        <f t="shared" si="27"/>
        <v/>
      </c>
      <c r="AC50" t="str">
        <f t="shared" si="33"/>
        <v/>
      </c>
      <c r="AD50" t="str">
        <f t="shared" si="34"/>
        <v/>
      </c>
      <c r="AE50" t="str">
        <f t="shared" si="28"/>
        <v/>
      </c>
    </row>
    <row r="51" spans="1:31" x14ac:dyDescent="0.25">
      <c r="A51" t="str">
        <f t="shared" si="26"/>
        <v/>
      </c>
      <c r="B51" t="str">
        <f t="shared" si="0"/>
        <v/>
      </c>
      <c r="C51" t="str">
        <f t="shared" si="1"/>
        <v/>
      </c>
      <c r="D51" t="str">
        <f t="shared" si="2"/>
        <v/>
      </c>
      <c r="E51" t="str">
        <f t="shared" si="3"/>
        <v/>
      </c>
      <c r="F51" t="str">
        <f t="shared" si="4"/>
        <v/>
      </c>
      <c r="G51" t="str">
        <f t="shared" si="29"/>
        <v/>
      </c>
      <c r="H51" t="str">
        <f t="shared" si="5"/>
        <v/>
      </c>
      <c r="I51" t="str">
        <f t="shared" si="6"/>
        <v/>
      </c>
      <c r="J51" t="str">
        <f t="shared" si="30"/>
        <v/>
      </c>
      <c r="K51" t="str">
        <f t="shared" si="7"/>
        <v/>
      </c>
      <c r="L51" t="str">
        <f t="shared" si="8"/>
        <v/>
      </c>
      <c r="M51" t="str">
        <f t="shared" si="9"/>
        <v/>
      </c>
      <c r="N51" t="str">
        <f t="shared" si="10"/>
        <v/>
      </c>
      <c r="O51" t="str">
        <f t="shared" si="11"/>
        <v/>
      </c>
      <c r="P51" t="str">
        <f t="shared" si="12"/>
        <v/>
      </c>
      <c r="Q51" t="str">
        <f t="shared" si="13"/>
        <v/>
      </c>
      <c r="R51" t="str">
        <f t="shared" si="14"/>
        <v/>
      </c>
      <c r="S51" t="str">
        <f t="shared" si="15"/>
        <v/>
      </c>
      <c r="T51" t="str">
        <f t="shared" si="16"/>
        <v/>
      </c>
      <c r="U51" t="str">
        <f t="shared" si="17"/>
        <v/>
      </c>
      <c r="V51" t="str">
        <f t="shared" si="18"/>
        <v/>
      </c>
      <c r="W51" t="str">
        <f t="shared" si="19"/>
        <v/>
      </c>
      <c r="X51" t="str">
        <f t="shared" si="20"/>
        <v/>
      </c>
      <c r="Y51" t="str">
        <f t="shared" si="21"/>
        <v/>
      </c>
      <c r="Z51" t="str">
        <f t="shared" si="31"/>
        <v/>
      </c>
      <c r="AA51" t="str">
        <f t="shared" si="32"/>
        <v/>
      </c>
      <c r="AB51" t="str">
        <f t="shared" si="27"/>
        <v/>
      </c>
      <c r="AC51" t="str">
        <f t="shared" si="33"/>
        <v/>
      </c>
      <c r="AD51" t="str">
        <f t="shared" si="34"/>
        <v/>
      </c>
      <c r="AE51" t="str">
        <f t="shared" si="28"/>
        <v/>
      </c>
    </row>
    <row r="52" spans="1:31" x14ac:dyDescent="0.25">
      <c r="A52" t="str">
        <f t="shared" si="26"/>
        <v/>
      </c>
      <c r="B52" t="str">
        <f t="shared" si="0"/>
        <v/>
      </c>
      <c r="C52" t="str">
        <f t="shared" si="1"/>
        <v/>
      </c>
      <c r="D52" t="str">
        <f t="shared" si="2"/>
        <v/>
      </c>
      <c r="E52" t="str">
        <f t="shared" si="3"/>
        <v/>
      </c>
      <c r="F52" t="str">
        <f t="shared" si="4"/>
        <v/>
      </c>
      <c r="G52" t="str">
        <f t="shared" si="29"/>
        <v/>
      </c>
      <c r="H52" t="str">
        <f t="shared" si="5"/>
        <v/>
      </c>
      <c r="I52" t="str">
        <f t="shared" si="6"/>
        <v/>
      </c>
      <c r="J52" t="str">
        <f t="shared" si="30"/>
        <v/>
      </c>
      <c r="K52" t="str">
        <f t="shared" si="7"/>
        <v/>
      </c>
      <c r="L52" t="str">
        <f t="shared" si="8"/>
        <v/>
      </c>
      <c r="M52" t="str">
        <f t="shared" si="9"/>
        <v/>
      </c>
      <c r="N52" t="str">
        <f t="shared" si="10"/>
        <v/>
      </c>
      <c r="O52" t="str">
        <f t="shared" si="11"/>
        <v/>
      </c>
      <c r="P52" t="str">
        <f t="shared" si="12"/>
        <v/>
      </c>
      <c r="Q52" t="str">
        <f t="shared" si="13"/>
        <v/>
      </c>
      <c r="R52" t="str">
        <f t="shared" si="14"/>
        <v/>
      </c>
      <c r="S52" t="str">
        <f t="shared" si="15"/>
        <v/>
      </c>
      <c r="T52" t="str">
        <f t="shared" si="16"/>
        <v/>
      </c>
      <c r="U52" t="str">
        <f t="shared" si="17"/>
        <v/>
      </c>
      <c r="V52" t="str">
        <f t="shared" si="18"/>
        <v/>
      </c>
      <c r="W52" t="str">
        <f t="shared" si="19"/>
        <v/>
      </c>
      <c r="X52" t="str">
        <f t="shared" si="20"/>
        <v/>
      </c>
      <c r="Y52" t="str">
        <f t="shared" si="21"/>
        <v/>
      </c>
      <c r="Z52" t="str">
        <f t="shared" si="31"/>
        <v/>
      </c>
      <c r="AA52" t="str">
        <f t="shared" si="32"/>
        <v/>
      </c>
      <c r="AB52" t="str">
        <f t="shared" si="27"/>
        <v/>
      </c>
      <c r="AC52" t="str">
        <f t="shared" si="33"/>
        <v/>
      </c>
      <c r="AD52" t="str">
        <f t="shared" si="34"/>
        <v/>
      </c>
      <c r="AE52" t="str">
        <f t="shared" si="28"/>
        <v/>
      </c>
    </row>
    <row r="53" spans="1:31" x14ac:dyDescent="0.25">
      <c r="A53" s="79" t="str">
        <f t="shared" si="26"/>
        <v/>
      </c>
      <c r="B53" s="79" t="str">
        <f t="shared" ref="B53:B68" si="35">IFERROR(INDEX(Rep_Samples,A53),"")</f>
        <v/>
      </c>
      <c r="C53" s="79" t="str">
        <f t="shared" ref="C53:C68" si="36">IFERROR(VLOOKUP($B53,Results_2,D$3+3,FALSE)+1,"")</f>
        <v/>
      </c>
      <c r="D53" s="79" t="str">
        <f t="shared" si="2"/>
        <v/>
      </c>
      <c r="E53" s="79" t="str">
        <f t="shared" ref="E53:E68" si="37">IFERROR(VLOOKUP($B53,Results_2,F$3+3,FALSE)+1,"")</f>
        <v/>
      </c>
      <c r="F53" s="79" t="str">
        <f t="shared" si="4"/>
        <v/>
      </c>
      <c r="G53" s="79" t="str">
        <f t="shared" ref="G53:G68" si="38">IFERROR(($C53^$D53)/(E53^F53),"")</f>
        <v/>
      </c>
      <c r="H53" s="79" t="str">
        <f t="shared" ref="H53:H68" si="39">IFERROR(VLOOKUP($B53,Results_2,I$3+3,FALSE)+1,"")</f>
        <v/>
      </c>
      <c r="I53" s="79" t="str">
        <f t="shared" si="6"/>
        <v/>
      </c>
      <c r="J53" s="79" t="str">
        <f t="shared" ref="J53:J68" si="40">IFERROR(($C53^$D53)/(H53^I53),"")</f>
        <v/>
      </c>
      <c r="K53" s="79" t="str">
        <f t="shared" ref="K53:K68" si="41">IFERROR(VLOOKUP($B53,Results_2,L$3+3,FALSE)+1,"")</f>
        <v/>
      </c>
      <c r="L53" s="79" t="str">
        <f t="shared" si="8"/>
        <v/>
      </c>
      <c r="M53" s="79" t="str">
        <f t="shared" ref="M53:M68" si="42">IFERROR(($C53^$D53)/(K53^L53),"")</f>
        <v/>
      </c>
      <c r="N53" s="79" t="str">
        <f t="shared" ref="N53:N68" si="43">IFERROR(VLOOKUP($B53,Results_2,O$3+3,FALSE)+1,"")</f>
        <v/>
      </c>
      <c r="O53" s="79" t="str">
        <f t="shared" si="11"/>
        <v/>
      </c>
      <c r="P53" s="79" t="str">
        <f t="shared" ref="P53:P68" si="44">IFERROR(($C53^$D53)/(N53^O53),"")</f>
        <v/>
      </c>
      <c r="Q53" s="79" t="str">
        <f t="shared" ref="Q53:Q68" si="45">IFERROR(VLOOKUP($B53,Results_2,R$3+3,FALSE)+1,"")</f>
        <v/>
      </c>
      <c r="R53" s="79" t="str">
        <f t="shared" si="14"/>
        <v/>
      </c>
      <c r="S53" s="79" t="str">
        <f t="shared" ref="S53:S68" si="46">IFERROR(($C53^$D53)/(Q53^R53),"")</f>
        <v/>
      </c>
      <c r="T53" s="79" t="str">
        <f t="shared" ref="T53:T68" si="47">IFERROR(VLOOKUP($B53,Results_2,U$3+3,FALSE)+1,"")</f>
        <v/>
      </c>
      <c r="U53" s="79" t="str">
        <f t="shared" si="17"/>
        <v/>
      </c>
      <c r="V53" s="79" t="str">
        <f t="shared" ref="V53:V68" si="48">IFERROR(($C53^$D53)/(T53^U53),"")</f>
        <v/>
      </c>
      <c r="W53" s="79" t="str">
        <f t="shared" ref="W53:W68" si="49">IFERROR(VLOOKUP($B53,Results_2,X$3+3,FALSE)+1,"")</f>
        <v/>
      </c>
      <c r="X53" s="79" t="str">
        <f t="shared" si="20"/>
        <v/>
      </c>
      <c r="Y53" s="79" t="str">
        <f t="shared" ref="Y53:Y68" si="50">IFERROR(($C53^$D53)/(W53^X53),"")</f>
        <v/>
      </c>
      <c r="Z53" s="79" t="str">
        <f t="shared" ref="Z53:Z68" si="51">IFERROR(VLOOKUP($B53,Results_2,AA$3+3,FALSE)+1,"")</f>
        <v/>
      </c>
      <c r="AA53" s="79" t="str">
        <f t="shared" si="32"/>
        <v/>
      </c>
      <c r="AB53" s="79" t="str">
        <f t="shared" ref="AB53:AB68" si="52">IFERROR(($C53^$D53)/(Z53^AA53),"")</f>
        <v/>
      </c>
      <c r="AC53" s="79" t="str">
        <f t="shared" ref="AC53:AC68" si="53">IFERROR(VLOOKUP($B53,Results_2,AD$3+3,FALSE)+1,"")</f>
        <v/>
      </c>
      <c r="AD53" s="79" t="str">
        <f t="shared" si="34"/>
        <v/>
      </c>
      <c r="AE53" s="79" t="str">
        <f t="shared" ref="AE53:AE68" si="54">IFERROR(($C53^$D53)/(AC53^AD53),"")</f>
        <v/>
      </c>
    </row>
    <row r="54" spans="1:31" x14ac:dyDescent="0.25">
      <c r="A54" s="79" t="str">
        <f t="shared" si="26"/>
        <v/>
      </c>
      <c r="B54" s="79" t="str">
        <f t="shared" si="35"/>
        <v/>
      </c>
      <c r="C54" s="79" t="str">
        <f t="shared" si="36"/>
        <v/>
      </c>
      <c r="D54" s="79" t="str">
        <f t="shared" si="2"/>
        <v/>
      </c>
      <c r="E54" s="79" t="str">
        <f t="shared" si="37"/>
        <v/>
      </c>
      <c r="F54" s="79" t="str">
        <f t="shared" si="4"/>
        <v/>
      </c>
      <c r="G54" s="79" t="str">
        <f t="shared" si="38"/>
        <v/>
      </c>
      <c r="H54" s="79" t="str">
        <f t="shared" si="39"/>
        <v/>
      </c>
      <c r="I54" s="79" t="str">
        <f t="shared" si="6"/>
        <v/>
      </c>
      <c r="J54" s="79" t="str">
        <f t="shared" si="40"/>
        <v/>
      </c>
      <c r="K54" s="79" t="str">
        <f t="shared" si="41"/>
        <v/>
      </c>
      <c r="L54" s="79" t="str">
        <f t="shared" si="8"/>
        <v/>
      </c>
      <c r="M54" s="79" t="str">
        <f t="shared" si="42"/>
        <v/>
      </c>
      <c r="N54" s="79" t="str">
        <f t="shared" si="43"/>
        <v/>
      </c>
      <c r="O54" s="79" t="str">
        <f t="shared" si="11"/>
        <v/>
      </c>
      <c r="P54" s="79" t="str">
        <f t="shared" si="44"/>
        <v/>
      </c>
      <c r="Q54" s="79" t="str">
        <f t="shared" si="45"/>
        <v/>
      </c>
      <c r="R54" s="79" t="str">
        <f t="shared" si="14"/>
        <v/>
      </c>
      <c r="S54" s="79" t="str">
        <f t="shared" si="46"/>
        <v/>
      </c>
      <c r="T54" s="79" t="str">
        <f t="shared" si="47"/>
        <v/>
      </c>
      <c r="U54" s="79" t="str">
        <f t="shared" si="17"/>
        <v/>
      </c>
      <c r="V54" s="79" t="str">
        <f t="shared" si="48"/>
        <v/>
      </c>
      <c r="W54" s="79" t="str">
        <f t="shared" si="49"/>
        <v/>
      </c>
      <c r="X54" s="79" t="str">
        <f t="shared" si="20"/>
        <v/>
      </c>
      <c r="Y54" s="79" t="str">
        <f t="shared" si="50"/>
        <v/>
      </c>
      <c r="Z54" s="79" t="str">
        <f t="shared" si="51"/>
        <v/>
      </c>
      <c r="AA54" s="79" t="str">
        <f t="shared" si="32"/>
        <v/>
      </c>
      <c r="AB54" s="79" t="str">
        <f t="shared" si="52"/>
        <v/>
      </c>
      <c r="AC54" s="79" t="str">
        <f t="shared" si="53"/>
        <v/>
      </c>
      <c r="AD54" s="79" t="str">
        <f t="shared" si="34"/>
        <v/>
      </c>
      <c r="AE54" s="79" t="str">
        <f t="shared" si="54"/>
        <v/>
      </c>
    </row>
    <row r="55" spans="1:31" x14ac:dyDescent="0.25">
      <c r="A55" s="79" t="str">
        <f t="shared" si="26"/>
        <v/>
      </c>
      <c r="B55" s="79" t="str">
        <f t="shared" si="35"/>
        <v/>
      </c>
      <c r="C55" s="79" t="str">
        <f t="shared" si="36"/>
        <v/>
      </c>
      <c r="D55" s="79" t="str">
        <f t="shared" si="2"/>
        <v/>
      </c>
      <c r="E55" s="79" t="str">
        <f t="shared" si="37"/>
        <v/>
      </c>
      <c r="F55" s="79" t="str">
        <f t="shared" si="4"/>
        <v/>
      </c>
      <c r="G55" s="79" t="str">
        <f t="shared" si="38"/>
        <v/>
      </c>
      <c r="H55" s="79" t="str">
        <f t="shared" si="39"/>
        <v/>
      </c>
      <c r="I55" s="79" t="str">
        <f t="shared" si="6"/>
        <v/>
      </c>
      <c r="J55" s="79" t="str">
        <f t="shared" si="40"/>
        <v/>
      </c>
      <c r="K55" s="79" t="str">
        <f t="shared" si="41"/>
        <v/>
      </c>
      <c r="L55" s="79" t="str">
        <f t="shared" si="8"/>
        <v/>
      </c>
      <c r="M55" s="79" t="str">
        <f t="shared" si="42"/>
        <v/>
      </c>
      <c r="N55" s="79" t="str">
        <f t="shared" si="43"/>
        <v/>
      </c>
      <c r="O55" s="79" t="str">
        <f t="shared" si="11"/>
        <v/>
      </c>
      <c r="P55" s="79" t="str">
        <f t="shared" si="44"/>
        <v/>
      </c>
      <c r="Q55" s="79" t="str">
        <f t="shared" si="45"/>
        <v/>
      </c>
      <c r="R55" s="79" t="str">
        <f t="shared" si="14"/>
        <v/>
      </c>
      <c r="S55" s="79" t="str">
        <f t="shared" si="46"/>
        <v/>
      </c>
      <c r="T55" s="79" t="str">
        <f t="shared" si="47"/>
        <v/>
      </c>
      <c r="U55" s="79" t="str">
        <f t="shared" si="17"/>
        <v/>
      </c>
      <c r="V55" s="79" t="str">
        <f t="shared" si="48"/>
        <v/>
      </c>
      <c r="W55" s="79" t="str">
        <f t="shared" si="49"/>
        <v/>
      </c>
      <c r="X55" s="79" t="str">
        <f t="shared" si="20"/>
        <v/>
      </c>
      <c r="Y55" s="79" t="str">
        <f t="shared" si="50"/>
        <v/>
      </c>
      <c r="Z55" s="79" t="str">
        <f t="shared" si="51"/>
        <v/>
      </c>
      <c r="AA55" s="79" t="str">
        <f t="shared" si="32"/>
        <v/>
      </c>
      <c r="AB55" s="79" t="str">
        <f t="shared" si="52"/>
        <v/>
      </c>
      <c r="AC55" s="79" t="str">
        <f t="shared" si="53"/>
        <v/>
      </c>
      <c r="AD55" s="79" t="str">
        <f t="shared" si="34"/>
        <v/>
      </c>
      <c r="AE55" s="79" t="str">
        <f t="shared" si="54"/>
        <v/>
      </c>
    </row>
    <row r="56" spans="1:31" x14ac:dyDescent="0.25">
      <c r="A56" s="79" t="str">
        <f t="shared" si="26"/>
        <v/>
      </c>
      <c r="B56" s="79" t="str">
        <f t="shared" si="35"/>
        <v/>
      </c>
      <c r="C56" s="79" t="str">
        <f t="shared" si="36"/>
        <v/>
      </c>
      <c r="D56" s="79" t="str">
        <f t="shared" si="2"/>
        <v/>
      </c>
      <c r="E56" s="79" t="str">
        <f t="shared" si="37"/>
        <v/>
      </c>
      <c r="F56" s="79" t="str">
        <f t="shared" si="4"/>
        <v/>
      </c>
      <c r="G56" s="79" t="str">
        <f t="shared" si="38"/>
        <v/>
      </c>
      <c r="H56" s="79" t="str">
        <f t="shared" si="39"/>
        <v/>
      </c>
      <c r="I56" s="79" t="str">
        <f t="shared" si="6"/>
        <v/>
      </c>
      <c r="J56" s="79" t="str">
        <f t="shared" si="40"/>
        <v/>
      </c>
      <c r="K56" s="79" t="str">
        <f t="shared" si="41"/>
        <v/>
      </c>
      <c r="L56" s="79" t="str">
        <f t="shared" si="8"/>
        <v/>
      </c>
      <c r="M56" s="79" t="str">
        <f t="shared" si="42"/>
        <v/>
      </c>
      <c r="N56" s="79" t="str">
        <f t="shared" si="43"/>
        <v/>
      </c>
      <c r="O56" s="79" t="str">
        <f t="shared" si="11"/>
        <v/>
      </c>
      <c r="P56" s="79" t="str">
        <f t="shared" si="44"/>
        <v/>
      </c>
      <c r="Q56" s="79" t="str">
        <f t="shared" si="45"/>
        <v/>
      </c>
      <c r="R56" s="79" t="str">
        <f t="shared" si="14"/>
        <v/>
      </c>
      <c r="S56" s="79" t="str">
        <f t="shared" si="46"/>
        <v/>
      </c>
      <c r="T56" s="79" t="str">
        <f t="shared" si="47"/>
        <v/>
      </c>
      <c r="U56" s="79" t="str">
        <f t="shared" si="17"/>
        <v/>
      </c>
      <c r="V56" s="79" t="str">
        <f t="shared" si="48"/>
        <v/>
      </c>
      <c r="W56" s="79" t="str">
        <f t="shared" si="49"/>
        <v/>
      </c>
      <c r="X56" s="79" t="str">
        <f t="shared" si="20"/>
        <v/>
      </c>
      <c r="Y56" s="79" t="str">
        <f t="shared" si="50"/>
        <v/>
      </c>
      <c r="Z56" s="79" t="str">
        <f t="shared" si="51"/>
        <v/>
      </c>
      <c r="AA56" s="79" t="str">
        <f t="shared" si="32"/>
        <v/>
      </c>
      <c r="AB56" s="79" t="str">
        <f t="shared" si="52"/>
        <v/>
      </c>
      <c r="AC56" s="79" t="str">
        <f t="shared" si="53"/>
        <v/>
      </c>
      <c r="AD56" s="79" t="str">
        <f t="shared" si="34"/>
        <v/>
      </c>
      <c r="AE56" s="79" t="str">
        <f t="shared" si="54"/>
        <v/>
      </c>
    </row>
    <row r="57" spans="1:31" x14ac:dyDescent="0.25">
      <c r="A57" s="79" t="str">
        <f t="shared" si="26"/>
        <v/>
      </c>
      <c r="B57" s="79" t="str">
        <f t="shared" si="35"/>
        <v/>
      </c>
      <c r="C57" s="79" t="str">
        <f t="shared" si="36"/>
        <v/>
      </c>
      <c r="D57" s="79" t="str">
        <f t="shared" si="2"/>
        <v/>
      </c>
      <c r="E57" s="79" t="str">
        <f t="shared" si="37"/>
        <v/>
      </c>
      <c r="F57" s="79" t="str">
        <f t="shared" si="4"/>
        <v/>
      </c>
      <c r="G57" s="79" t="str">
        <f t="shared" si="38"/>
        <v/>
      </c>
      <c r="H57" s="79" t="str">
        <f t="shared" si="39"/>
        <v/>
      </c>
      <c r="I57" s="79" t="str">
        <f t="shared" si="6"/>
        <v/>
      </c>
      <c r="J57" s="79" t="str">
        <f t="shared" si="40"/>
        <v/>
      </c>
      <c r="K57" s="79" t="str">
        <f t="shared" si="41"/>
        <v/>
      </c>
      <c r="L57" s="79" t="str">
        <f t="shared" si="8"/>
        <v/>
      </c>
      <c r="M57" s="79" t="str">
        <f t="shared" si="42"/>
        <v/>
      </c>
      <c r="N57" s="79" t="str">
        <f t="shared" si="43"/>
        <v/>
      </c>
      <c r="O57" s="79" t="str">
        <f t="shared" si="11"/>
        <v/>
      </c>
      <c r="P57" s="79" t="str">
        <f t="shared" si="44"/>
        <v/>
      </c>
      <c r="Q57" s="79" t="str">
        <f t="shared" si="45"/>
        <v/>
      </c>
      <c r="R57" s="79" t="str">
        <f t="shared" si="14"/>
        <v/>
      </c>
      <c r="S57" s="79" t="str">
        <f t="shared" si="46"/>
        <v/>
      </c>
      <c r="T57" s="79" t="str">
        <f t="shared" si="47"/>
        <v/>
      </c>
      <c r="U57" s="79" t="str">
        <f t="shared" si="17"/>
        <v/>
      </c>
      <c r="V57" s="79" t="str">
        <f t="shared" si="48"/>
        <v/>
      </c>
      <c r="W57" s="79" t="str">
        <f t="shared" si="49"/>
        <v/>
      </c>
      <c r="X57" s="79" t="str">
        <f t="shared" si="20"/>
        <v/>
      </c>
      <c r="Y57" s="79" t="str">
        <f t="shared" si="50"/>
        <v/>
      </c>
      <c r="Z57" s="79" t="str">
        <f t="shared" si="51"/>
        <v/>
      </c>
      <c r="AA57" s="79" t="str">
        <f t="shared" si="32"/>
        <v/>
      </c>
      <c r="AB57" s="79" t="str">
        <f t="shared" si="52"/>
        <v/>
      </c>
      <c r="AC57" s="79" t="str">
        <f t="shared" si="53"/>
        <v/>
      </c>
      <c r="AD57" s="79" t="str">
        <f t="shared" si="34"/>
        <v/>
      </c>
      <c r="AE57" s="79" t="str">
        <f t="shared" si="54"/>
        <v/>
      </c>
    </row>
    <row r="58" spans="1:31" x14ac:dyDescent="0.25">
      <c r="A58" s="79" t="str">
        <f t="shared" si="26"/>
        <v/>
      </c>
      <c r="B58" s="79" t="str">
        <f t="shared" si="35"/>
        <v/>
      </c>
      <c r="C58" s="79" t="str">
        <f t="shared" si="36"/>
        <v/>
      </c>
      <c r="D58" s="79" t="str">
        <f t="shared" si="2"/>
        <v/>
      </c>
      <c r="E58" s="79" t="str">
        <f t="shared" si="37"/>
        <v/>
      </c>
      <c r="F58" s="79" t="str">
        <f t="shared" si="4"/>
        <v/>
      </c>
      <c r="G58" s="79" t="str">
        <f t="shared" si="38"/>
        <v/>
      </c>
      <c r="H58" s="79" t="str">
        <f t="shared" si="39"/>
        <v/>
      </c>
      <c r="I58" s="79" t="str">
        <f t="shared" si="6"/>
        <v/>
      </c>
      <c r="J58" s="79" t="str">
        <f t="shared" si="40"/>
        <v/>
      </c>
      <c r="K58" s="79" t="str">
        <f t="shared" si="41"/>
        <v/>
      </c>
      <c r="L58" s="79" t="str">
        <f t="shared" si="8"/>
        <v/>
      </c>
      <c r="M58" s="79" t="str">
        <f t="shared" si="42"/>
        <v/>
      </c>
      <c r="N58" s="79" t="str">
        <f t="shared" si="43"/>
        <v/>
      </c>
      <c r="O58" s="79" t="str">
        <f t="shared" si="11"/>
        <v/>
      </c>
      <c r="P58" s="79" t="str">
        <f t="shared" si="44"/>
        <v/>
      </c>
      <c r="Q58" s="79" t="str">
        <f t="shared" si="45"/>
        <v/>
      </c>
      <c r="R58" s="79" t="str">
        <f t="shared" si="14"/>
        <v/>
      </c>
      <c r="S58" s="79" t="str">
        <f t="shared" si="46"/>
        <v/>
      </c>
      <c r="T58" s="79" t="str">
        <f t="shared" si="47"/>
        <v/>
      </c>
      <c r="U58" s="79" t="str">
        <f t="shared" si="17"/>
        <v/>
      </c>
      <c r="V58" s="79" t="str">
        <f t="shared" si="48"/>
        <v/>
      </c>
      <c r="W58" s="79" t="str">
        <f t="shared" si="49"/>
        <v/>
      </c>
      <c r="X58" s="79" t="str">
        <f t="shared" si="20"/>
        <v/>
      </c>
      <c r="Y58" s="79" t="str">
        <f t="shared" si="50"/>
        <v/>
      </c>
      <c r="Z58" s="79" t="str">
        <f t="shared" si="51"/>
        <v/>
      </c>
      <c r="AA58" s="79" t="str">
        <f t="shared" si="32"/>
        <v/>
      </c>
      <c r="AB58" s="79" t="str">
        <f t="shared" si="52"/>
        <v/>
      </c>
      <c r="AC58" s="79" t="str">
        <f t="shared" si="53"/>
        <v/>
      </c>
      <c r="AD58" s="79" t="str">
        <f t="shared" si="34"/>
        <v/>
      </c>
      <c r="AE58" s="79" t="str">
        <f t="shared" si="54"/>
        <v/>
      </c>
    </row>
    <row r="59" spans="1:31" x14ac:dyDescent="0.25">
      <c r="A59" s="79" t="str">
        <f t="shared" si="26"/>
        <v/>
      </c>
      <c r="B59" s="79" t="str">
        <f t="shared" si="35"/>
        <v/>
      </c>
      <c r="C59" s="79" t="str">
        <f t="shared" si="36"/>
        <v/>
      </c>
      <c r="D59" s="79" t="str">
        <f t="shared" si="2"/>
        <v/>
      </c>
      <c r="E59" s="79" t="str">
        <f t="shared" si="37"/>
        <v/>
      </c>
      <c r="F59" s="79" t="str">
        <f t="shared" si="4"/>
        <v/>
      </c>
      <c r="G59" s="79" t="str">
        <f t="shared" si="38"/>
        <v/>
      </c>
      <c r="H59" s="79" t="str">
        <f t="shared" si="39"/>
        <v/>
      </c>
      <c r="I59" s="79" t="str">
        <f t="shared" si="6"/>
        <v/>
      </c>
      <c r="J59" s="79" t="str">
        <f t="shared" si="40"/>
        <v/>
      </c>
      <c r="K59" s="79" t="str">
        <f t="shared" si="41"/>
        <v/>
      </c>
      <c r="L59" s="79" t="str">
        <f t="shared" si="8"/>
        <v/>
      </c>
      <c r="M59" s="79" t="str">
        <f t="shared" si="42"/>
        <v/>
      </c>
      <c r="N59" s="79" t="str">
        <f t="shared" si="43"/>
        <v/>
      </c>
      <c r="O59" s="79" t="str">
        <f t="shared" si="11"/>
        <v/>
      </c>
      <c r="P59" s="79" t="str">
        <f t="shared" si="44"/>
        <v/>
      </c>
      <c r="Q59" s="79" t="str">
        <f t="shared" si="45"/>
        <v/>
      </c>
      <c r="R59" s="79" t="str">
        <f t="shared" si="14"/>
        <v/>
      </c>
      <c r="S59" s="79" t="str">
        <f t="shared" si="46"/>
        <v/>
      </c>
      <c r="T59" s="79" t="str">
        <f t="shared" si="47"/>
        <v/>
      </c>
      <c r="U59" s="79" t="str">
        <f t="shared" si="17"/>
        <v/>
      </c>
      <c r="V59" s="79" t="str">
        <f t="shared" si="48"/>
        <v/>
      </c>
      <c r="W59" s="79" t="str">
        <f t="shared" si="49"/>
        <v/>
      </c>
      <c r="X59" s="79" t="str">
        <f t="shared" si="20"/>
        <v/>
      </c>
      <c r="Y59" s="79" t="str">
        <f t="shared" si="50"/>
        <v/>
      </c>
      <c r="Z59" s="79" t="str">
        <f t="shared" si="51"/>
        <v/>
      </c>
      <c r="AA59" s="79" t="str">
        <f t="shared" si="32"/>
        <v/>
      </c>
      <c r="AB59" s="79" t="str">
        <f t="shared" si="52"/>
        <v/>
      </c>
      <c r="AC59" s="79" t="str">
        <f t="shared" si="53"/>
        <v/>
      </c>
      <c r="AD59" s="79" t="str">
        <f t="shared" si="34"/>
        <v/>
      </c>
      <c r="AE59" s="79" t="str">
        <f t="shared" si="54"/>
        <v/>
      </c>
    </row>
    <row r="60" spans="1:31" x14ac:dyDescent="0.25">
      <c r="A60" s="79" t="str">
        <f t="shared" si="26"/>
        <v/>
      </c>
      <c r="B60" s="79" t="str">
        <f t="shared" si="35"/>
        <v/>
      </c>
      <c r="C60" s="79" t="str">
        <f t="shared" si="36"/>
        <v/>
      </c>
      <c r="D60" s="79" t="str">
        <f t="shared" si="2"/>
        <v/>
      </c>
      <c r="E60" s="79" t="str">
        <f t="shared" si="37"/>
        <v/>
      </c>
      <c r="F60" s="79" t="str">
        <f t="shared" si="4"/>
        <v/>
      </c>
      <c r="G60" s="79" t="str">
        <f t="shared" si="38"/>
        <v/>
      </c>
      <c r="H60" s="79" t="str">
        <f t="shared" si="39"/>
        <v/>
      </c>
      <c r="I60" s="79" t="str">
        <f t="shared" si="6"/>
        <v/>
      </c>
      <c r="J60" s="79" t="str">
        <f t="shared" si="40"/>
        <v/>
      </c>
      <c r="K60" s="79" t="str">
        <f t="shared" si="41"/>
        <v/>
      </c>
      <c r="L60" s="79" t="str">
        <f t="shared" si="8"/>
        <v/>
      </c>
      <c r="M60" s="79" t="str">
        <f t="shared" si="42"/>
        <v/>
      </c>
      <c r="N60" s="79" t="str">
        <f t="shared" si="43"/>
        <v/>
      </c>
      <c r="O60" s="79" t="str">
        <f t="shared" si="11"/>
        <v/>
      </c>
      <c r="P60" s="79" t="str">
        <f t="shared" si="44"/>
        <v/>
      </c>
      <c r="Q60" s="79" t="str">
        <f t="shared" si="45"/>
        <v/>
      </c>
      <c r="R60" s="79" t="str">
        <f t="shared" si="14"/>
        <v/>
      </c>
      <c r="S60" s="79" t="str">
        <f t="shared" si="46"/>
        <v/>
      </c>
      <c r="T60" s="79" t="str">
        <f t="shared" si="47"/>
        <v/>
      </c>
      <c r="U60" s="79" t="str">
        <f t="shared" si="17"/>
        <v/>
      </c>
      <c r="V60" s="79" t="str">
        <f t="shared" si="48"/>
        <v/>
      </c>
      <c r="W60" s="79" t="str">
        <f t="shared" si="49"/>
        <v/>
      </c>
      <c r="X60" s="79" t="str">
        <f t="shared" si="20"/>
        <v/>
      </c>
      <c r="Y60" s="79" t="str">
        <f t="shared" si="50"/>
        <v/>
      </c>
      <c r="Z60" s="79" t="str">
        <f t="shared" si="51"/>
        <v/>
      </c>
      <c r="AA60" s="79" t="str">
        <f t="shared" si="32"/>
        <v/>
      </c>
      <c r="AB60" s="79" t="str">
        <f t="shared" si="52"/>
        <v/>
      </c>
      <c r="AC60" s="79" t="str">
        <f t="shared" si="53"/>
        <v/>
      </c>
      <c r="AD60" s="79" t="str">
        <f t="shared" si="34"/>
        <v/>
      </c>
      <c r="AE60" s="79" t="str">
        <f t="shared" si="54"/>
        <v/>
      </c>
    </row>
    <row r="61" spans="1:31" x14ac:dyDescent="0.25">
      <c r="A61" s="79" t="str">
        <f t="shared" si="26"/>
        <v/>
      </c>
      <c r="B61" s="79" t="str">
        <f t="shared" si="35"/>
        <v/>
      </c>
      <c r="C61" s="79" t="str">
        <f t="shared" si="36"/>
        <v/>
      </c>
      <c r="D61" s="79" t="str">
        <f t="shared" si="2"/>
        <v/>
      </c>
      <c r="E61" s="79" t="str">
        <f t="shared" si="37"/>
        <v/>
      </c>
      <c r="F61" s="79" t="str">
        <f t="shared" si="4"/>
        <v/>
      </c>
      <c r="G61" s="79" t="str">
        <f t="shared" si="38"/>
        <v/>
      </c>
      <c r="H61" s="79" t="str">
        <f t="shared" si="39"/>
        <v/>
      </c>
      <c r="I61" s="79" t="str">
        <f t="shared" si="6"/>
        <v/>
      </c>
      <c r="J61" s="79" t="str">
        <f t="shared" si="40"/>
        <v/>
      </c>
      <c r="K61" s="79" t="str">
        <f t="shared" si="41"/>
        <v/>
      </c>
      <c r="L61" s="79" t="str">
        <f t="shared" si="8"/>
        <v/>
      </c>
      <c r="M61" s="79" t="str">
        <f t="shared" si="42"/>
        <v/>
      </c>
      <c r="N61" s="79" t="str">
        <f t="shared" si="43"/>
        <v/>
      </c>
      <c r="O61" s="79" t="str">
        <f t="shared" si="11"/>
        <v/>
      </c>
      <c r="P61" s="79" t="str">
        <f t="shared" si="44"/>
        <v/>
      </c>
      <c r="Q61" s="79" t="str">
        <f t="shared" si="45"/>
        <v/>
      </c>
      <c r="R61" s="79" t="str">
        <f t="shared" si="14"/>
        <v/>
      </c>
      <c r="S61" s="79" t="str">
        <f t="shared" si="46"/>
        <v/>
      </c>
      <c r="T61" s="79" t="str">
        <f t="shared" si="47"/>
        <v/>
      </c>
      <c r="U61" s="79" t="str">
        <f t="shared" si="17"/>
        <v/>
      </c>
      <c r="V61" s="79" t="str">
        <f t="shared" si="48"/>
        <v/>
      </c>
      <c r="W61" s="79" t="str">
        <f t="shared" si="49"/>
        <v/>
      </c>
      <c r="X61" s="79" t="str">
        <f t="shared" si="20"/>
        <v/>
      </c>
      <c r="Y61" s="79" t="str">
        <f t="shared" si="50"/>
        <v/>
      </c>
      <c r="Z61" s="79" t="str">
        <f t="shared" si="51"/>
        <v/>
      </c>
      <c r="AA61" s="79" t="str">
        <f t="shared" si="32"/>
        <v/>
      </c>
      <c r="AB61" s="79" t="str">
        <f t="shared" si="52"/>
        <v/>
      </c>
      <c r="AC61" s="79" t="str">
        <f t="shared" si="53"/>
        <v/>
      </c>
      <c r="AD61" s="79" t="str">
        <f t="shared" si="34"/>
        <v/>
      </c>
      <c r="AE61" s="79" t="str">
        <f t="shared" si="54"/>
        <v/>
      </c>
    </row>
    <row r="62" spans="1:31" x14ac:dyDescent="0.25">
      <c r="A62" s="79" t="str">
        <f t="shared" si="26"/>
        <v/>
      </c>
      <c r="B62" s="79" t="str">
        <f t="shared" si="35"/>
        <v/>
      </c>
      <c r="C62" s="79" t="str">
        <f t="shared" si="36"/>
        <v/>
      </c>
      <c r="D62" s="79" t="str">
        <f t="shared" si="2"/>
        <v/>
      </c>
      <c r="E62" s="79" t="str">
        <f t="shared" si="37"/>
        <v/>
      </c>
      <c r="F62" s="79" t="str">
        <f t="shared" si="4"/>
        <v/>
      </c>
      <c r="G62" s="79" t="str">
        <f t="shared" si="38"/>
        <v/>
      </c>
      <c r="H62" s="79" t="str">
        <f t="shared" si="39"/>
        <v/>
      </c>
      <c r="I62" s="79" t="str">
        <f t="shared" si="6"/>
        <v/>
      </c>
      <c r="J62" s="79" t="str">
        <f t="shared" si="40"/>
        <v/>
      </c>
      <c r="K62" s="79" t="str">
        <f t="shared" si="41"/>
        <v/>
      </c>
      <c r="L62" s="79" t="str">
        <f t="shared" si="8"/>
        <v/>
      </c>
      <c r="M62" s="79" t="str">
        <f t="shared" si="42"/>
        <v/>
      </c>
      <c r="N62" s="79" t="str">
        <f t="shared" si="43"/>
        <v/>
      </c>
      <c r="O62" s="79" t="str">
        <f t="shared" si="11"/>
        <v/>
      </c>
      <c r="P62" s="79" t="str">
        <f t="shared" si="44"/>
        <v/>
      </c>
      <c r="Q62" s="79" t="str">
        <f t="shared" si="45"/>
        <v/>
      </c>
      <c r="R62" s="79" t="str">
        <f t="shared" si="14"/>
        <v/>
      </c>
      <c r="S62" s="79" t="str">
        <f t="shared" si="46"/>
        <v/>
      </c>
      <c r="T62" s="79" t="str">
        <f t="shared" si="47"/>
        <v/>
      </c>
      <c r="U62" s="79" t="str">
        <f t="shared" si="17"/>
        <v/>
      </c>
      <c r="V62" s="79" t="str">
        <f t="shared" si="48"/>
        <v/>
      </c>
      <c r="W62" s="79" t="str">
        <f t="shared" si="49"/>
        <v/>
      </c>
      <c r="X62" s="79" t="str">
        <f t="shared" si="20"/>
        <v/>
      </c>
      <c r="Y62" s="79" t="str">
        <f t="shared" si="50"/>
        <v/>
      </c>
      <c r="Z62" s="79" t="str">
        <f t="shared" si="51"/>
        <v/>
      </c>
      <c r="AA62" s="79" t="str">
        <f t="shared" si="32"/>
        <v/>
      </c>
      <c r="AB62" s="79" t="str">
        <f t="shared" si="52"/>
        <v/>
      </c>
      <c r="AC62" s="79" t="str">
        <f t="shared" si="53"/>
        <v/>
      </c>
      <c r="AD62" s="79" t="str">
        <f t="shared" si="34"/>
        <v/>
      </c>
      <c r="AE62" s="79" t="str">
        <f t="shared" si="54"/>
        <v/>
      </c>
    </row>
    <row r="63" spans="1:31" x14ac:dyDescent="0.25">
      <c r="A63" s="79" t="str">
        <f t="shared" si="26"/>
        <v/>
      </c>
      <c r="B63" s="79" t="str">
        <f t="shared" si="35"/>
        <v/>
      </c>
      <c r="C63" s="79" t="str">
        <f t="shared" si="36"/>
        <v/>
      </c>
      <c r="D63" s="79" t="str">
        <f t="shared" si="2"/>
        <v/>
      </c>
      <c r="E63" s="79" t="str">
        <f t="shared" si="37"/>
        <v/>
      </c>
      <c r="F63" s="79" t="str">
        <f t="shared" si="4"/>
        <v/>
      </c>
      <c r="G63" s="79" t="str">
        <f t="shared" si="38"/>
        <v/>
      </c>
      <c r="H63" s="79" t="str">
        <f t="shared" si="39"/>
        <v/>
      </c>
      <c r="I63" s="79" t="str">
        <f t="shared" si="6"/>
        <v/>
      </c>
      <c r="J63" s="79" t="str">
        <f t="shared" si="40"/>
        <v/>
      </c>
      <c r="K63" s="79" t="str">
        <f t="shared" si="41"/>
        <v/>
      </c>
      <c r="L63" s="79" t="str">
        <f t="shared" si="8"/>
        <v/>
      </c>
      <c r="M63" s="79" t="str">
        <f t="shared" si="42"/>
        <v/>
      </c>
      <c r="N63" s="79" t="str">
        <f t="shared" si="43"/>
        <v/>
      </c>
      <c r="O63" s="79" t="str">
        <f t="shared" si="11"/>
        <v/>
      </c>
      <c r="P63" s="79" t="str">
        <f t="shared" si="44"/>
        <v/>
      </c>
      <c r="Q63" s="79" t="str">
        <f t="shared" si="45"/>
        <v/>
      </c>
      <c r="R63" s="79" t="str">
        <f t="shared" si="14"/>
        <v/>
      </c>
      <c r="S63" s="79" t="str">
        <f t="shared" si="46"/>
        <v/>
      </c>
      <c r="T63" s="79" t="str">
        <f t="shared" si="47"/>
        <v/>
      </c>
      <c r="U63" s="79" t="str">
        <f t="shared" si="17"/>
        <v/>
      </c>
      <c r="V63" s="79" t="str">
        <f t="shared" si="48"/>
        <v/>
      </c>
      <c r="W63" s="79" t="str">
        <f t="shared" si="49"/>
        <v/>
      </c>
      <c r="X63" s="79" t="str">
        <f t="shared" si="20"/>
        <v/>
      </c>
      <c r="Y63" s="79" t="str">
        <f t="shared" si="50"/>
        <v/>
      </c>
      <c r="Z63" s="79" t="str">
        <f t="shared" si="51"/>
        <v/>
      </c>
      <c r="AA63" s="79" t="str">
        <f t="shared" si="32"/>
        <v/>
      </c>
      <c r="AB63" s="79" t="str">
        <f t="shared" si="52"/>
        <v/>
      </c>
      <c r="AC63" s="79" t="str">
        <f t="shared" si="53"/>
        <v/>
      </c>
      <c r="AD63" s="79" t="str">
        <f t="shared" si="34"/>
        <v/>
      </c>
      <c r="AE63" s="79" t="str">
        <f t="shared" si="54"/>
        <v/>
      </c>
    </row>
    <row r="64" spans="1:31" x14ac:dyDescent="0.25">
      <c r="A64" s="79" t="str">
        <f t="shared" si="26"/>
        <v/>
      </c>
      <c r="B64" s="79" t="str">
        <f t="shared" si="35"/>
        <v/>
      </c>
      <c r="C64" s="79" t="str">
        <f t="shared" si="36"/>
        <v/>
      </c>
      <c r="D64" s="79" t="str">
        <f t="shared" si="2"/>
        <v/>
      </c>
      <c r="E64" s="79" t="str">
        <f t="shared" si="37"/>
        <v/>
      </c>
      <c r="F64" s="79" t="str">
        <f t="shared" si="4"/>
        <v/>
      </c>
      <c r="G64" s="79" t="str">
        <f t="shared" si="38"/>
        <v/>
      </c>
      <c r="H64" s="79" t="str">
        <f t="shared" si="39"/>
        <v/>
      </c>
      <c r="I64" s="79" t="str">
        <f t="shared" si="6"/>
        <v/>
      </c>
      <c r="J64" s="79" t="str">
        <f t="shared" si="40"/>
        <v/>
      </c>
      <c r="K64" s="79" t="str">
        <f t="shared" si="41"/>
        <v/>
      </c>
      <c r="L64" s="79" t="str">
        <f t="shared" si="8"/>
        <v/>
      </c>
      <c r="M64" s="79" t="str">
        <f t="shared" si="42"/>
        <v/>
      </c>
      <c r="N64" s="79" t="str">
        <f t="shared" si="43"/>
        <v/>
      </c>
      <c r="O64" s="79" t="str">
        <f t="shared" si="11"/>
        <v/>
      </c>
      <c r="P64" s="79" t="str">
        <f t="shared" si="44"/>
        <v/>
      </c>
      <c r="Q64" s="79" t="str">
        <f t="shared" si="45"/>
        <v/>
      </c>
      <c r="R64" s="79" t="str">
        <f t="shared" si="14"/>
        <v/>
      </c>
      <c r="S64" s="79" t="str">
        <f t="shared" si="46"/>
        <v/>
      </c>
      <c r="T64" s="79" t="str">
        <f t="shared" si="47"/>
        <v/>
      </c>
      <c r="U64" s="79" t="str">
        <f t="shared" si="17"/>
        <v/>
      </c>
      <c r="V64" s="79" t="str">
        <f t="shared" si="48"/>
        <v/>
      </c>
      <c r="W64" s="79" t="str">
        <f t="shared" si="49"/>
        <v/>
      </c>
      <c r="X64" s="79" t="str">
        <f t="shared" si="20"/>
        <v/>
      </c>
      <c r="Y64" s="79" t="str">
        <f t="shared" si="50"/>
        <v/>
      </c>
      <c r="Z64" s="79" t="str">
        <f t="shared" si="51"/>
        <v/>
      </c>
      <c r="AA64" s="79" t="str">
        <f t="shared" si="32"/>
        <v/>
      </c>
      <c r="AB64" s="79" t="str">
        <f t="shared" si="52"/>
        <v/>
      </c>
      <c r="AC64" s="79" t="str">
        <f t="shared" si="53"/>
        <v/>
      </c>
      <c r="AD64" s="79" t="str">
        <f t="shared" si="34"/>
        <v/>
      </c>
      <c r="AE64" s="79" t="str">
        <f t="shared" si="54"/>
        <v/>
      </c>
    </row>
    <row r="65" spans="1:31" x14ac:dyDescent="0.25">
      <c r="A65" s="79" t="str">
        <f t="shared" si="26"/>
        <v/>
      </c>
      <c r="B65" s="79" t="str">
        <f t="shared" si="35"/>
        <v/>
      </c>
      <c r="C65" s="79" t="str">
        <f t="shared" si="36"/>
        <v/>
      </c>
      <c r="D65" s="79" t="str">
        <f t="shared" si="2"/>
        <v/>
      </c>
      <c r="E65" s="79" t="str">
        <f t="shared" si="37"/>
        <v/>
      </c>
      <c r="F65" s="79" t="str">
        <f t="shared" si="4"/>
        <v/>
      </c>
      <c r="G65" s="79" t="str">
        <f t="shared" si="38"/>
        <v/>
      </c>
      <c r="H65" s="79" t="str">
        <f t="shared" si="39"/>
        <v/>
      </c>
      <c r="I65" s="79" t="str">
        <f t="shared" si="6"/>
        <v/>
      </c>
      <c r="J65" s="79" t="str">
        <f t="shared" si="40"/>
        <v/>
      </c>
      <c r="K65" s="79" t="str">
        <f t="shared" si="41"/>
        <v/>
      </c>
      <c r="L65" s="79" t="str">
        <f t="shared" si="8"/>
        <v/>
      </c>
      <c r="M65" s="79" t="str">
        <f t="shared" si="42"/>
        <v/>
      </c>
      <c r="N65" s="79" t="str">
        <f t="shared" si="43"/>
        <v/>
      </c>
      <c r="O65" s="79" t="str">
        <f t="shared" si="11"/>
        <v/>
      </c>
      <c r="P65" s="79" t="str">
        <f t="shared" si="44"/>
        <v/>
      </c>
      <c r="Q65" s="79" t="str">
        <f t="shared" si="45"/>
        <v/>
      </c>
      <c r="R65" s="79" t="str">
        <f t="shared" si="14"/>
        <v/>
      </c>
      <c r="S65" s="79" t="str">
        <f t="shared" si="46"/>
        <v/>
      </c>
      <c r="T65" s="79" t="str">
        <f t="shared" si="47"/>
        <v/>
      </c>
      <c r="U65" s="79" t="str">
        <f t="shared" si="17"/>
        <v/>
      </c>
      <c r="V65" s="79" t="str">
        <f t="shared" si="48"/>
        <v/>
      </c>
      <c r="W65" s="79" t="str">
        <f t="shared" si="49"/>
        <v/>
      </c>
      <c r="X65" s="79" t="str">
        <f t="shared" si="20"/>
        <v/>
      </c>
      <c r="Y65" s="79" t="str">
        <f t="shared" si="50"/>
        <v/>
      </c>
      <c r="Z65" s="79" t="str">
        <f t="shared" si="51"/>
        <v/>
      </c>
      <c r="AA65" s="79" t="str">
        <f t="shared" si="32"/>
        <v/>
      </c>
      <c r="AB65" s="79" t="str">
        <f t="shared" si="52"/>
        <v/>
      </c>
      <c r="AC65" s="79" t="str">
        <f t="shared" si="53"/>
        <v/>
      </c>
      <c r="AD65" s="79" t="str">
        <f t="shared" si="34"/>
        <v/>
      </c>
      <c r="AE65" s="79" t="str">
        <f t="shared" si="54"/>
        <v/>
      </c>
    </row>
    <row r="66" spans="1:31" x14ac:dyDescent="0.25">
      <c r="A66" s="79" t="str">
        <f t="shared" si="26"/>
        <v/>
      </c>
      <c r="B66" s="79" t="str">
        <f t="shared" si="35"/>
        <v/>
      </c>
      <c r="C66" s="79" t="str">
        <f t="shared" si="36"/>
        <v/>
      </c>
      <c r="D66" s="79" t="str">
        <f t="shared" si="2"/>
        <v/>
      </c>
      <c r="E66" s="79" t="str">
        <f t="shared" si="37"/>
        <v/>
      </c>
      <c r="F66" s="79" t="str">
        <f t="shared" si="4"/>
        <v/>
      </c>
      <c r="G66" s="79" t="str">
        <f t="shared" si="38"/>
        <v/>
      </c>
      <c r="H66" s="79" t="str">
        <f t="shared" si="39"/>
        <v/>
      </c>
      <c r="I66" s="79" t="str">
        <f t="shared" si="6"/>
        <v/>
      </c>
      <c r="J66" s="79" t="str">
        <f t="shared" si="40"/>
        <v/>
      </c>
      <c r="K66" s="79" t="str">
        <f t="shared" si="41"/>
        <v/>
      </c>
      <c r="L66" s="79" t="str">
        <f t="shared" si="8"/>
        <v/>
      </c>
      <c r="M66" s="79" t="str">
        <f t="shared" si="42"/>
        <v/>
      </c>
      <c r="N66" s="79" t="str">
        <f t="shared" si="43"/>
        <v/>
      </c>
      <c r="O66" s="79" t="str">
        <f t="shared" si="11"/>
        <v/>
      </c>
      <c r="P66" s="79" t="str">
        <f t="shared" si="44"/>
        <v/>
      </c>
      <c r="Q66" s="79" t="str">
        <f t="shared" si="45"/>
        <v/>
      </c>
      <c r="R66" s="79" t="str">
        <f t="shared" si="14"/>
        <v/>
      </c>
      <c r="S66" s="79" t="str">
        <f t="shared" si="46"/>
        <v/>
      </c>
      <c r="T66" s="79" t="str">
        <f t="shared" si="47"/>
        <v/>
      </c>
      <c r="U66" s="79" t="str">
        <f t="shared" si="17"/>
        <v/>
      </c>
      <c r="V66" s="79" t="str">
        <f t="shared" si="48"/>
        <v/>
      </c>
      <c r="W66" s="79" t="str">
        <f t="shared" si="49"/>
        <v/>
      </c>
      <c r="X66" s="79" t="str">
        <f t="shared" si="20"/>
        <v/>
      </c>
      <c r="Y66" s="79" t="str">
        <f t="shared" si="50"/>
        <v/>
      </c>
      <c r="Z66" s="79" t="str">
        <f t="shared" si="51"/>
        <v/>
      </c>
      <c r="AA66" s="79" t="str">
        <f t="shared" si="32"/>
        <v/>
      </c>
      <c r="AB66" s="79" t="str">
        <f t="shared" si="52"/>
        <v/>
      </c>
      <c r="AC66" s="79" t="str">
        <f t="shared" si="53"/>
        <v/>
      </c>
      <c r="AD66" s="79" t="str">
        <f t="shared" si="34"/>
        <v/>
      </c>
      <c r="AE66" s="79" t="str">
        <f t="shared" si="54"/>
        <v/>
      </c>
    </row>
    <row r="67" spans="1:31" x14ac:dyDescent="0.25">
      <c r="A67" s="79" t="str">
        <f t="shared" si="26"/>
        <v/>
      </c>
      <c r="B67" s="79" t="str">
        <f t="shared" si="35"/>
        <v/>
      </c>
      <c r="C67" s="79" t="str">
        <f t="shared" si="36"/>
        <v/>
      </c>
      <c r="D67" s="79" t="str">
        <f t="shared" si="2"/>
        <v/>
      </c>
      <c r="E67" s="79" t="str">
        <f t="shared" si="37"/>
        <v/>
      </c>
      <c r="F67" s="79" t="str">
        <f t="shared" si="4"/>
        <v/>
      </c>
      <c r="G67" s="79" t="str">
        <f t="shared" si="38"/>
        <v/>
      </c>
      <c r="H67" s="79" t="str">
        <f t="shared" si="39"/>
        <v/>
      </c>
      <c r="I67" s="79" t="str">
        <f t="shared" si="6"/>
        <v/>
      </c>
      <c r="J67" s="79" t="str">
        <f t="shared" si="40"/>
        <v/>
      </c>
      <c r="K67" s="79" t="str">
        <f t="shared" si="41"/>
        <v/>
      </c>
      <c r="L67" s="79" t="str">
        <f t="shared" si="8"/>
        <v/>
      </c>
      <c r="M67" s="79" t="str">
        <f t="shared" si="42"/>
        <v/>
      </c>
      <c r="N67" s="79" t="str">
        <f t="shared" si="43"/>
        <v/>
      </c>
      <c r="O67" s="79" t="str">
        <f t="shared" si="11"/>
        <v/>
      </c>
      <c r="P67" s="79" t="str">
        <f t="shared" si="44"/>
        <v/>
      </c>
      <c r="Q67" s="79" t="str">
        <f t="shared" si="45"/>
        <v/>
      </c>
      <c r="R67" s="79" t="str">
        <f t="shared" si="14"/>
        <v/>
      </c>
      <c r="S67" s="79" t="str">
        <f t="shared" si="46"/>
        <v/>
      </c>
      <c r="T67" s="79" t="str">
        <f t="shared" si="47"/>
        <v/>
      </c>
      <c r="U67" s="79" t="str">
        <f t="shared" si="17"/>
        <v/>
      </c>
      <c r="V67" s="79" t="str">
        <f t="shared" si="48"/>
        <v/>
      </c>
      <c r="W67" s="79" t="str">
        <f t="shared" si="49"/>
        <v/>
      </c>
      <c r="X67" s="79" t="str">
        <f t="shared" si="20"/>
        <v/>
      </c>
      <c r="Y67" s="79" t="str">
        <f t="shared" si="50"/>
        <v/>
      </c>
      <c r="Z67" s="79" t="str">
        <f t="shared" si="51"/>
        <v/>
      </c>
      <c r="AA67" s="79" t="str">
        <f t="shared" si="32"/>
        <v/>
      </c>
      <c r="AB67" s="79" t="str">
        <f t="shared" si="52"/>
        <v/>
      </c>
      <c r="AC67" s="79" t="str">
        <f t="shared" si="53"/>
        <v/>
      </c>
      <c r="AD67" s="79" t="str">
        <f t="shared" si="34"/>
        <v/>
      </c>
      <c r="AE67" s="79" t="str">
        <f t="shared" si="54"/>
        <v/>
      </c>
    </row>
    <row r="68" spans="1:31" x14ac:dyDescent="0.25">
      <c r="A68" s="79" t="str">
        <f t="shared" si="26"/>
        <v/>
      </c>
      <c r="B68" s="79" t="str">
        <f t="shared" si="35"/>
        <v/>
      </c>
      <c r="C68" s="79" t="str">
        <f t="shared" si="36"/>
        <v/>
      </c>
      <c r="D68" s="79" t="str">
        <f t="shared" si="2"/>
        <v/>
      </c>
      <c r="E68" s="79" t="str">
        <f t="shared" si="37"/>
        <v/>
      </c>
      <c r="F68" s="79" t="str">
        <f t="shared" si="4"/>
        <v/>
      </c>
      <c r="G68" s="79" t="str">
        <f t="shared" si="38"/>
        <v/>
      </c>
      <c r="H68" s="79" t="str">
        <f t="shared" si="39"/>
        <v/>
      </c>
      <c r="I68" s="79" t="str">
        <f t="shared" si="6"/>
        <v/>
      </c>
      <c r="J68" s="79" t="str">
        <f t="shared" si="40"/>
        <v/>
      </c>
      <c r="K68" s="79" t="str">
        <f t="shared" si="41"/>
        <v/>
      </c>
      <c r="L68" s="79" t="str">
        <f t="shared" si="8"/>
        <v/>
      </c>
      <c r="M68" s="79" t="str">
        <f t="shared" si="42"/>
        <v/>
      </c>
      <c r="N68" s="79" t="str">
        <f t="shared" si="43"/>
        <v/>
      </c>
      <c r="O68" s="79" t="str">
        <f t="shared" si="11"/>
        <v/>
      </c>
      <c r="P68" s="79" t="str">
        <f t="shared" si="44"/>
        <v/>
      </c>
      <c r="Q68" s="79" t="str">
        <f t="shared" si="45"/>
        <v/>
      </c>
      <c r="R68" s="79" t="str">
        <f t="shared" si="14"/>
        <v/>
      </c>
      <c r="S68" s="79" t="str">
        <f t="shared" si="46"/>
        <v/>
      </c>
      <c r="T68" s="79" t="str">
        <f t="shared" si="47"/>
        <v/>
      </c>
      <c r="U68" s="79" t="str">
        <f t="shared" si="17"/>
        <v/>
      </c>
      <c r="V68" s="79" t="str">
        <f t="shared" si="48"/>
        <v/>
      </c>
      <c r="W68" s="79" t="str">
        <f t="shared" si="49"/>
        <v/>
      </c>
      <c r="X68" s="79" t="str">
        <f t="shared" si="20"/>
        <v/>
      </c>
      <c r="Y68" s="79" t="str">
        <f t="shared" si="50"/>
        <v/>
      </c>
      <c r="Z68" s="79" t="str">
        <f t="shared" si="51"/>
        <v/>
      </c>
      <c r="AA68" s="79" t="str">
        <f t="shared" si="32"/>
        <v/>
      </c>
      <c r="AB68" s="79" t="str">
        <f t="shared" si="52"/>
        <v/>
      </c>
      <c r="AC68" s="79" t="str">
        <f t="shared" si="53"/>
        <v/>
      </c>
      <c r="AD68" s="79" t="str">
        <f t="shared" si="34"/>
        <v/>
      </c>
      <c r="AE68" s="79" t="str">
        <f t="shared" si="54"/>
        <v/>
      </c>
    </row>
  </sheetData>
  <sheetProtection password="C750" sheet="1" objects="1" scenarios="1" selectLockedCells="1"/>
  <dataValidations count="1">
    <dataValidation allowBlank="1" sqref="B4:AE4"/>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BE117"/>
  <sheetViews>
    <sheetView workbookViewId="0">
      <selection activeCell="A111" sqref="A111"/>
    </sheetView>
  </sheetViews>
  <sheetFormatPr defaultRowHeight="15" x14ac:dyDescent="0.25"/>
  <cols>
    <col min="2" max="2" width="10.42578125" bestFit="1" customWidth="1"/>
  </cols>
  <sheetData>
    <row r="1" spans="1:57" x14ac:dyDescent="0.25">
      <c r="A1" t="s">
        <v>3</v>
      </c>
      <c r="B1">
        <f>Details!B3</f>
        <v>4</v>
      </c>
      <c r="C1" t="s">
        <v>581</v>
      </c>
      <c r="D1">
        <f>B1*B2</f>
        <v>12</v>
      </c>
      <c r="E1" t="s">
        <v>589</v>
      </c>
      <c r="F1">
        <f>IF(OR(Result3!F1="",Result3!G1="Off"),0,1)+IF(OR(Result3!F2="",Result3!G2="Off"),0,1)+IF(OR(Result3!F3="",Result3!G3="Off"),0,1)</f>
        <v>1</v>
      </c>
      <c r="L1" t="str">
        <f>IFERROR(SUM(IFERROR(L2/P2,0),IFERROR(L2/P3,0),IFERROR(L2/P4,0),IFERROR(L2/P5,0),IFERROR(L3/P2,0),IFERROR(L3/P3,0),IFERROR(L3/P4,0),IFERROR(L3/P5,0),IFERROR(L4/P2,0),IFERROR(L4/P3,0),IFERROR(L4/P4,0),IFERROR(L4/P5,0),IFERROR(L5/P2,0),IFERROR(L5/P3,0),IFERROR(L5/P4,0),IFERROR(L5/P5,0))/(COUNT(L2:L5)+COUNT(P2:P5)),"")</f>
        <v/>
      </c>
      <c r="M1">
        <f>IFERROR(SQRT(SUM(IFERROR((I2/M2-I1)^2,0),IFERROR((I2/M3-I1)^2,0),IFERROR((I2/M4-I1)^2,0),IFERROR((I2/M5-I1)^2,0),IFERROR((I3/M2-I1)^2,0),IFERROR((I3/M3-I1)^2,0),IFERROR((I3/M4-I1)^2,0),IFERROR((I3/M5-I1)^2,0),IFERROR((I4/M2-I1)^2,0),IFERROR((I4/M3-I1)^2,0),IFERROR((I4/M4-I1)^2,0),IFERROR((I4/M5-I1)^2,0),IFERROR((I5/M2-I1)^2,0),IFERROR((I5/M3-I1)^2,0),IFERROR((I5/M4-I1)^2,0),IFERROR((I5/M5-I1)^2,0))/(COUNT(I2:I5)*COUNT(M2:M5)-1)),"")</f>
        <v>0</v>
      </c>
    </row>
    <row r="2" spans="1:57" x14ac:dyDescent="0.25">
      <c r="A2" t="s">
        <v>580</v>
      </c>
      <c r="B2">
        <f>Details!B8</f>
        <v>3</v>
      </c>
      <c r="C2" t="s">
        <v>29</v>
      </c>
      <c r="D2">
        <f>Details!P2</f>
        <v>3</v>
      </c>
    </row>
    <row r="3" spans="1:57" x14ac:dyDescent="0.25">
      <c r="A3" t="s">
        <v>4</v>
      </c>
      <c r="B3">
        <f>Details!B5</f>
        <v>6</v>
      </c>
      <c r="J3">
        <v>2</v>
      </c>
      <c r="O3" s="268"/>
      <c r="R3">
        <v>3</v>
      </c>
      <c r="Z3">
        <v>4</v>
      </c>
      <c r="AH3">
        <v>5</v>
      </c>
      <c r="AP3">
        <v>6</v>
      </c>
      <c r="AX3">
        <v>7</v>
      </c>
    </row>
    <row r="4" spans="1:57" x14ac:dyDescent="0.25">
      <c r="A4" t="s">
        <v>587</v>
      </c>
      <c r="B4">
        <f>IF(A3="Genes",1,IF(B3&gt;$B$3,"",B3))</f>
        <v>1</v>
      </c>
      <c r="C4" t="str">
        <f>IF(B4="","",INDEX(Genes_Names,B4))</f>
        <v>SodA</v>
      </c>
      <c r="G4" t="str">
        <f>C4</f>
        <v>SodA</v>
      </c>
      <c r="J4" s="268">
        <f>IF(I3="Genes",1,IF(J3&gt;$B$3,"",J3))</f>
        <v>2</v>
      </c>
      <c r="K4" s="268" t="str">
        <f>IF(J4="","",INDEX(Genes_Names,J4))</f>
        <v>OtsA</v>
      </c>
      <c r="L4" s="268"/>
      <c r="M4" s="268"/>
      <c r="N4" s="268"/>
      <c r="O4" s="268" t="str">
        <f>K4</f>
        <v>OtsA</v>
      </c>
      <c r="P4" s="268"/>
      <c r="Q4" s="268"/>
      <c r="R4" s="268">
        <f>IF(Q3="Genes",1,IF(R3&gt;$B$3,"",R3))</f>
        <v>3</v>
      </c>
      <c r="S4" s="268" t="str">
        <f>IF(R4="","",INDEX(Genes_Names,R4))</f>
        <v>Rpon2</v>
      </c>
      <c r="T4" s="268"/>
      <c r="U4" s="268"/>
      <c r="V4" s="268"/>
      <c r="W4" s="268" t="str">
        <f>S4</f>
        <v>Rpon2</v>
      </c>
      <c r="X4" s="268"/>
      <c r="Y4" s="268"/>
      <c r="Z4" s="268">
        <f>IF(Y3="Genes",1,IF(Z3&gt;$B$3,"",Z3))</f>
        <v>4</v>
      </c>
      <c r="AA4" s="268" t="str">
        <f>IF(Z4="","",INDEX(Genes_Names,Z4))</f>
        <v>aceA</v>
      </c>
      <c r="AB4" s="268"/>
      <c r="AC4" s="268"/>
      <c r="AD4" s="268"/>
      <c r="AE4" s="268" t="str">
        <f>AA4</f>
        <v>aceA</v>
      </c>
      <c r="AF4" s="268"/>
      <c r="AG4" s="268"/>
      <c r="AH4" s="268">
        <f>IF(AG3="Genes",1,IF(AH3&gt;$B$3,"",AH3))</f>
        <v>5</v>
      </c>
      <c r="AI4" s="268" t="str">
        <f>IF(AH4="","",INDEX(Genes_Names,AH4))</f>
        <v>ltpD</v>
      </c>
      <c r="AJ4" s="268"/>
      <c r="AK4" s="268"/>
      <c r="AL4" s="268"/>
      <c r="AM4" s="268" t="str">
        <f>AI4</f>
        <v>ltpD</v>
      </c>
      <c r="AN4" s="268"/>
      <c r="AO4" s="268"/>
      <c r="AP4" s="268">
        <f>IF(AO3="Genes",1,IF(AP3&gt;$B$3,"",AP3))</f>
        <v>6</v>
      </c>
      <c r="AQ4" s="268" t="str">
        <f>IF(AP4="","",INDEX(Genes_Names,AP4))</f>
        <v>pspA</v>
      </c>
      <c r="AR4" s="268"/>
      <c r="AS4" s="268"/>
      <c r="AT4" s="268"/>
      <c r="AU4" s="268" t="str">
        <f>AQ4</f>
        <v>pspA</v>
      </c>
      <c r="AV4" s="268"/>
      <c r="AW4" s="268"/>
      <c r="AX4" s="79"/>
      <c r="AY4" s="79"/>
      <c r="AZ4" s="79"/>
      <c r="BA4" s="79"/>
      <c r="BB4" s="79"/>
      <c r="BC4" s="79"/>
      <c r="BD4" s="79"/>
      <c r="BE4" s="79"/>
    </row>
    <row r="5" spans="1:57" x14ac:dyDescent="0.25">
      <c r="B5" t="s">
        <v>586</v>
      </c>
      <c r="C5" t="s">
        <v>582</v>
      </c>
      <c r="D5" t="s">
        <v>583</v>
      </c>
      <c r="E5" t="s">
        <v>584</v>
      </c>
      <c r="F5" t="s">
        <v>28</v>
      </c>
      <c r="G5" t="str">
        <f>C5</f>
        <v>R1</v>
      </c>
      <c r="H5" t="str">
        <f>D5</f>
        <v>R2</v>
      </c>
      <c r="I5" t="str">
        <f>E5</f>
        <v>R3</v>
      </c>
      <c r="J5" s="268" t="s">
        <v>586</v>
      </c>
      <c r="K5" s="268" t="s">
        <v>582</v>
      </c>
      <c r="L5" s="268" t="s">
        <v>583</v>
      </c>
      <c r="M5" s="268" t="s">
        <v>584</v>
      </c>
      <c r="N5" s="268" t="s">
        <v>28</v>
      </c>
      <c r="O5" s="268" t="str">
        <f>K5</f>
        <v>R1</v>
      </c>
      <c r="P5" s="268" t="str">
        <f>L5</f>
        <v>R2</v>
      </c>
      <c r="Q5" s="268" t="str">
        <f>M5</f>
        <v>R3</v>
      </c>
      <c r="R5" s="268" t="s">
        <v>586</v>
      </c>
      <c r="S5" s="268" t="s">
        <v>582</v>
      </c>
      <c r="T5" s="268" t="s">
        <v>583</v>
      </c>
      <c r="U5" s="268" t="s">
        <v>584</v>
      </c>
      <c r="V5" s="268" t="s">
        <v>28</v>
      </c>
      <c r="W5" s="268" t="str">
        <f>S5</f>
        <v>R1</v>
      </c>
      <c r="X5" s="268" t="str">
        <f>T5</f>
        <v>R2</v>
      </c>
      <c r="Y5" s="268" t="str">
        <f>U5</f>
        <v>R3</v>
      </c>
      <c r="Z5" s="268" t="s">
        <v>586</v>
      </c>
      <c r="AA5" s="268" t="s">
        <v>582</v>
      </c>
      <c r="AB5" s="268" t="s">
        <v>583</v>
      </c>
      <c r="AC5" s="268" t="s">
        <v>584</v>
      </c>
      <c r="AD5" s="268" t="s">
        <v>28</v>
      </c>
      <c r="AE5" s="268" t="str">
        <f>AA5</f>
        <v>R1</v>
      </c>
      <c r="AF5" s="268" t="str">
        <f>AB5</f>
        <v>R2</v>
      </c>
      <c r="AG5" s="268" t="str">
        <f>AC5</f>
        <v>R3</v>
      </c>
      <c r="AH5" s="268" t="s">
        <v>586</v>
      </c>
      <c r="AI5" s="268" t="s">
        <v>582</v>
      </c>
      <c r="AJ5" s="268" t="s">
        <v>583</v>
      </c>
      <c r="AK5" s="268" t="s">
        <v>584</v>
      </c>
      <c r="AL5" s="268" t="s">
        <v>28</v>
      </c>
      <c r="AM5" s="268" t="str">
        <f>AI5</f>
        <v>R1</v>
      </c>
      <c r="AN5" s="268" t="str">
        <f>AJ5</f>
        <v>R2</v>
      </c>
      <c r="AO5" s="268" t="str">
        <f>AK5</f>
        <v>R3</v>
      </c>
      <c r="AP5" s="268" t="s">
        <v>586</v>
      </c>
      <c r="AQ5" s="268" t="s">
        <v>582</v>
      </c>
      <c r="AR5" s="268" t="s">
        <v>583</v>
      </c>
      <c r="AS5" s="268" t="s">
        <v>584</v>
      </c>
      <c r="AT5" s="268" t="s">
        <v>28</v>
      </c>
      <c r="AU5" s="268" t="str">
        <f>AQ5</f>
        <v>R1</v>
      </c>
      <c r="AV5" s="268" t="str">
        <f>AR5</f>
        <v>R2</v>
      </c>
      <c r="AW5" s="268" t="str">
        <f>AS5</f>
        <v>R3</v>
      </c>
      <c r="AX5" s="79"/>
      <c r="AY5" s="79"/>
      <c r="AZ5" s="79"/>
      <c r="BA5" s="79"/>
      <c r="BB5" s="79"/>
      <c r="BC5" s="79"/>
      <c r="BD5" s="79"/>
      <c r="BE5" s="79"/>
    </row>
    <row r="6" spans="1:57" x14ac:dyDescent="0.25">
      <c r="A6" s="20">
        <f>IFERROR(IF(A5+1&gt;$D$2,"",A5+1),"")</f>
        <v>1</v>
      </c>
      <c r="B6">
        <f>INDEX(Treatment_Samples,$A6)</f>
        <v>2</v>
      </c>
      <c r="C6" s="268">
        <f ca="1">IF(COUNT(C11:E11)=0,"",IFERROR(SUM(IFERROR(C11*(COUNT(C7:C10)+COUNT(G7:G10)),0),IFERROR(D11*(COUNT(D7:D10)+COUNT(H7:H10)),0),IFERROR(E11*(COUNT(E7:E10)+COUNT(I7:I10)),0))/(COUNT(C7:E10)+COUNT(G7:I10)),""))</f>
        <v>1.2699701277869304</v>
      </c>
      <c r="D6">
        <f ca="1">IFERROR(LOG(C6,2),"")</f>
        <v>0.34479456235137079</v>
      </c>
      <c r="E6">
        <f ca="1">(COUNT(G7:I10)+COUNT(C7:E10))</f>
        <v>6</v>
      </c>
      <c r="F6">
        <f>IFERROR(INDEX(Samples_Names_b,B6,3),"")</f>
        <v>1</v>
      </c>
      <c r="G6" s="268">
        <f ca="1">IFERROR(SQRT(((SUM(IFERROR((COUNT(G7:G10)+COUNT(C7:C10))*(G11^2+C11^2),0),IFERROR((COUNT(H7:H10)+COUNT(D7:D10))*(H11^2+D11^2),0),IFERROR((COUNT(I7:I10)+COUNT(E7:E10))*(I11^2+E11^2),0))/(COUNT(G7:I10)+COUNT(C7:E10)))-C6^2)),"")</f>
        <v>0.30402674588508144</v>
      </c>
      <c r="H6">
        <f ca="1">IFERROR(G6/SQRT((COUNT(G7:I10)+COUNT(C7:E10))),"")</f>
        <v>0.12411839926287581</v>
      </c>
      <c r="I6">
        <f ca="1">(COUNT(G7:I10)+COUNT(C7:E10))</f>
        <v>6</v>
      </c>
      <c r="J6" s="268">
        <f>INDEX(Treatment_Samples,$A6)</f>
        <v>2</v>
      </c>
      <c r="K6" s="268">
        <f ca="1">IF(COUNT(K11:M11)=0,"",IFERROR(SUM(IFERROR(K11*(COUNT(K7:K10)+COUNT(O7:O10)),0),IFERROR(L11*(COUNT(L7:L10)+COUNT(P7:P10)),0),IFERROR(M11*(COUNT(M7:M10)+COUNT(Q7:Q10)),0))/(COUNT(K7:M10)+COUNT(O7:Q10)),""))</f>
        <v>1.5135587500990131</v>
      </c>
      <c r="L6" s="268">
        <f ca="1">IFERROR(LOG(K6,2),"")</f>
        <v>0.59794467571480836</v>
      </c>
      <c r="M6" s="268">
        <f ca="1">(COUNT(O7:Q10)+COUNT(K7:M10))</f>
        <v>6</v>
      </c>
      <c r="N6" s="268">
        <f>IFERROR(INDEX(Samples_Names_b,J6,3),"")</f>
        <v>1</v>
      </c>
      <c r="O6" s="268">
        <f ca="1">IFERROR(SQRT(((SUM(IFERROR((COUNT(O7:O10)+COUNT(K7:K10))*(O11^2+K11^2),0),IFERROR((COUNT(P7:P10)+COUNT(L7:L10))*(P11^2+L11^2),0),IFERROR((COUNT(Q7:Q10)+COUNT(M7:M10))*(Q11^2+M11^2),0))/(COUNT(O7:Q10)+COUNT(K7:M10)))-K6^2)),"")</f>
        <v>0.24971799059844929</v>
      </c>
      <c r="P6" s="268">
        <f ca="1">IFERROR(O6/SQRT((COUNT(O7:Q10)+COUNT(K7:M10))),"")</f>
        <v>0.10194694275988794</v>
      </c>
      <c r="Q6" s="268">
        <f ca="1">(COUNT(O7:Q10)+COUNT(K7:M10))</f>
        <v>6</v>
      </c>
      <c r="R6" s="268">
        <f>INDEX(Treatment_Samples,$A6)</f>
        <v>2</v>
      </c>
      <c r="S6" s="268">
        <f ca="1">IF(COUNT(S11:U11)=0,"",IFERROR(SUM(IFERROR(S11*(COUNT(S7:S10)+COUNT(W7:W10)),0),IFERROR(T11*(COUNT(T7:T10)+COUNT(X7:X10)),0),IFERROR(U11*(COUNT(U7:U10)+COUNT(Y7:Y10)),0))/(COUNT(S7:U10)+COUNT(W7:Y10)),""))</f>
        <v>2.1219927492616422</v>
      </c>
      <c r="T6" s="268">
        <f ca="1">IFERROR(LOG(S6,2),"")</f>
        <v>1.0854197266475207</v>
      </c>
      <c r="U6" s="268">
        <f ca="1">(COUNT(W7:Y10)+COUNT(S7:U10))</f>
        <v>6</v>
      </c>
      <c r="V6" s="268">
        <f>IFERROR(INDEX(Samples_Names_b,R6,3),"")</f>
        <v>1</v>
      </c>
      <c r="W6" s="268">
        <f ca="1">IFERROR(SQRT(((SUM(IFERROR((COUNT(W7:W10)+COUNT(S7:S10))*(W11^2+S11^2),0),IFERROR((COUNT(X7:X10)+COUNT(T7:T10))*(X11^2+T11^2),0),IFERROR((COUNT(Y7:Y10)+COUNT(U7:U10))*(Y11^2+U11^2),0))/(COUNT(W7:Y10)+COUNT(S7:U10)))-S6^2)),"")</f>
        <v>2.1325746779084382</v>
      </c>
      <c r="X6" s="268">
        <f ca="1">IFERROR(W6/SQRT((COUNT(W7:Y10)+COUNT(S7:U10))),"")</f>
        <v>0.87061996654264329</v>
      </c>
      <c r="Y6" s="268">
        <f ca="1">(COUNT(W7:Y10)+COUNT(S7:U10))</f>
        <v>6</v>
      </c>
      <c r="Z6" s="268">
        <f>INDEX(Treatment_Samples,$A6)</f>
        <v>2</v>
      </c>
      <c r="AA6" s="268">
        <f ca="1">IF(COUNT(AA11:AC11)=0,"",IFERROR(SUM(IFERROR(AA11*(COUNT(AA7:AA10)+COUNT(AE7:AE10)),0),IFERROR(AB11*(COUNT(AB7:AB10)+COUNT(AF7:AF10)),0),IFERROR(AC11*(COUNT(AC7:AC10)+COUNT(AG7:AG10)),0))/(COUNT(AA7:AC10)+COUNT(AE7:AG10)),""))</f>
        <v>72.026244088973741</v>
      </c>
      <c r="AB6" s="268">
        <f ca="1">IFERROR(LOG(AA6,2),"")</f>
        <v>6.1704507697517421</v>
      </c>
      <c r="AC6" s="268">
        <f ca="1">(COUNT(AE7:AG10)+COUNT(AA7:AC10))</f>
        <v>6</v>
      </c>
      <c r="AD6" s="268">
        <f>IFERROR(INDEX(Samples_Names_b,Z6,3),"")</f>
        <v>1</v>
      </c>
      <c r="AE6" s="268">
        <f ca="1">IFERROR(SQRT(((SUM(IFERROR((COUNT(AE7:AE10)+COUNT(AA7:AA10))*(AE11^2+AA11^2),0),IFERROR((COUNT(AF7:AF10)+COUNT(AB7:AB10))*(AF11^2+AB11^2),0),IFERROR((COUNT(AG7:AG10)+COUNT(AC7:AC10))*(AG11^2+AC11^2),0))/(COUNT(AE7:AG10)+COUNT(AA7:AC10)))-AA6^2)),"")</f>
        <v>47.195572912030805</v>
      </c>
      <c r="AF6" s="268">
        <f ca="1">IFERROR(AE6/SQRT((COUNT(AE7:AG10)+COUNT(AA7:AC10))),"")</f>
        <v>19.267511958799179</v>
      </c>
      <c r="AG6" s="268">
        <f ca="1">(COUNT(AE7:AG10)+COUNT(AA7:AC10))</f>
        <v>6</v>
      </c>
      <c r="AH6" s="268">
        <f>INDEX(Treatment_Samples,$A6)</f>
        <v>2</v>
      </c>
      <c r="AI6" s="268">
        <f ca="1">IF(COUNT(AI11:AK11)=0,"",IFERROR(SUM(IFERROR(AI11*(COUNT(AI7:AI10)+COUNT(AM7:AM10)),0),IFERROR(AJ11*(COUNT(AJ7:AJ10)+COUNT(AN7:AN10)),0),IFERROR(AK11*(COUNT(AK7:AK10)+COUNT(AO7:AO10)),0))/(COUNT(AI7:AK10)+COUNT(AM7:AO10)),""))</f>
        <v>0.27940666898053901</v>
      </c>
      <c r="AJ6" s="268">
        <f ca="1">IFERROR(LOG(AI6,2),"")</f>
        <v>-1.8395616389562781</v>
      </c>
      <c r="AK6" s="268">
        <f ca="1">(COUNT(AM7:AO10)+COUNT(AI7:AK10))</f>
        <v>6</v>
      </c>
      <c r="AL6" s="268">
        <f>IFERROR(INDEX(Samples_Names_b,AH6,3),"")</f>
        <v>1</v>
      </c>
      <c r="AM6" s="268">
        <f ca="1">IFERROR(SQRT(((SUM(IFERROR((COUNT(AM7:AM10)+COUNT(AI7:AI10))*(AM11^2+AI11^2),0),IFERROR((COUNT(AN7:AN10)+COUNT(AJ7:AJ10))*(AN11^2+AJ11^2),0),IFERROR((COUNT(AO7:AO10)+COUNT(AK7:AK10))*(AO11^2+AK11^2),0))/(COUNT(AM7:AO10)+COUNT(AI7:AK10)))-AI6^2)),"")</f>
        <v>0.23209989006686341</v>
      </c>
      <c r="AN6" s="268">
        <f ca="1">IFERROR(AM6/SQRT((COUNT(AM7:AO10)+COUNT(AI7:AK10))),"")</f>
        <v>9.4754383336647541E-2</v>
      </c>
      <c r="AO6" s="268">
        <f ca="1">(COUNT(AM7:AO10)+COUNT(AI7:AK10))</f>
        <v>6</v>
      </c>
      <c r="AP6" s="268">
        <f>INDEX(Treatment_Samples,$A6)</f>
        <v>2</v>
      </c>
      <c r="AQ6" s="268">
        <f ca="1">IF(COUNT(AQ11:AS11)=0,"",IFERROR(SUM(IFERROR(AQ11*(COUNT(AQ7:AQ10)+COUNT(AU7:AU10)),0),IFERROR(AR11*(COUNT(AR7:AR10)+COUNT(AV7:AV10)),0),IFERROR(AS11*(COUNT(AS7:AS10)+COUNT(AW7:AW10)),0))/(COUNT(AQ7:AS10)+COUNT(AU7:AW10)),""))</f>
        <v>1.8229108651138537</v>
      </c>
      <c r="AR6" s="268">
        <f ca="1">IFERROR(LOG(AQ6,2),"")</f>
        <v>0.86624401963151554</v>
      </c>
      <c r="AS6" s="268">
        <f ca="1">(COUNT(AU7:AW10)+COUNT(AQ7:AS10))</f>
        <v>6</v>
      </c>
      <c r="AT6" s="268">
        <f>IFERROR(INDEX(Samples_Names_b,AP6,3),"")</f>
        <v>1</v>
      </c>
      <c r="AU6" s="268">
        <f ca="1">IFERROR(SQRT(((SUM(IFERROR((COUNT(AU7:AU10)+COUNT(AQ7:AQ10))*(AU11^2+AQ11^2),0),IFERROR((COUNT(AV7:AV10)+COUNT(AR7:AR10))*(AV11^2+AR11^2),0),IFERROR((COUNT(AW7:AW10)+COUNT(AS7:AS10))*(AW11^2+AS11^2),0))/(COUNT(AU7:AW10)+COUNT(AQ7:AS10)))-AQ6^2)),"")</f>
        <v>1.0292113069949362</v>
      </c>
      <c r="AV6" s="268">
        <f ca="1">IFERROR(AU6/SQRT((COUNT(AU7:AW10)+COUNT(AQ7:AS10))),"")</f>
        <v>0.42017375660676087</v>
      </c>
      <c r="AW6" s="268">
        <f ca="1">(COUNT(AU7:AW10)+COUNT(AQ7:AS10))</f>
        <v>6</v>
      </c>
      <c r="AX6" s="79"/>
      <c r="AY6" s="79"/>
      <c r="AZ6" s="79"/>
      <c r="BA6" s="79"/>
      <c r="BB6" s="79"/>
      <c r="BC6" s="79"/>
      <c r="BD6" s="79"/>
      <c r="BE6" s="79"/>
    </row>
    <row r="7" spans="1:57" x14ac:dyDescent="0.25">
      <c r="A7">
        <f>IF(A6="","",1)</f>
        <v>1</v>
      </c>
      <c r="B7" s="18" t="str">
        <f>IF($A7="","",B6&amp;"_"&amp;$A7)</f>
        <v>2_1</v>
      </c>
      <c r="C7">
        <f ca="1">IFERROR(VLOOKUP(B7,INDIRECT("Results_"&amp;C$5),MATCH(C$4,INDIRECT("Results_"&amp;C$5&amp;"_Gene"),0)+2,FALSE),"")</f>
        <v>18.2267694901367</v>
      </c>
      <c r="D7" t="str">
        <f ca="1">IFERROR(VLOOKUP(B7,INDIRECT("Results_"&amp;D$5),MATCH(C$4,INDIRECT("Results_"&amp;D$5&amp;"_Gene"),0)+2,FALSE),"")</f>
        <v/>
      </c>
      <c r="E7" t="str">
        <f ca="1">IFERROR(VLOOKUP(B7,INDIRECT("Results_"&amp;E$5),MATCH(C$4,INDIRECT("Results_"&amp;E$5&amp;"_Gene"),0)+2,FALSE),"")</f>
        <v/>
      </c>
      <c r="F7" s="18" t="str">
        <f>IF($A7="","",F6&amp;"_"&amp;$A7)</f>
        <v>1_1</v>
      </c>
      <c r="G7">
        <f ca="1">IFERROR(VLOOKUP(F7,INDIRECT("Results_"&amp;G$5),MATCH(G$4,INDIRECT("Results_"&amp;G$5&amp;"_Gene"),0)+2,FALSE),"")</f>
        <v>14.749140333972829</v>
      </c>
      <c r="H7" t="str">
        <f ca="1">IFERROR(VLOOKUP(F7,INDIRECT("Results_"&amp;H$5),MATCH(G$4,INDIRECT("Results_"&amp;H$5&amp;"_Gene"),0)+2,FALSE),"")</f>
        <v/>
      </c>
      <c r="I7" t="str">
        <f ca="1">IFERROR(VLOOKUP(F7,INDIRECT("Results_"&amp;I$5),MATCH(G$4,INDIRECT("Results_"&amp;I$5&amp;"_Gene"),0)+2,FALSE),"")</f>
        <v/>
      </c>
      <c r="J7" s="18" t="str">
        <f>IF($A7="","",J6&amp;"_"&amp;$A7)</f>
        <v>2_1</v>
      </c>
      <c r="K7" s="268">
        <f ca="1">IFERROR(VLOOKUP(J7,INDIRECT("Results_"&amp;K$5),MATCH(K$4,INDIRECT("Results_"&amp;K$5&amp;"_Gene"),0)+2,FALSE),"")</f>
        <v>0.42324462312951355</v>
      </c>
      <c r="L7" s="268" t="str">
        <f ca="1">IFERROR(VLOOKUP(J7,INDIRECT("Results_"&amp;L$5),MATCH(K$4,INDIRECT("Results_"&amp;L$5&amp;"_Gene"),0)+2,FALSE),"")</f>
        <v/>
      </c>
      <c r="M7" s="268" t="str">
        <f ca="1">IFERROR(VLOOKUP(J7,INDIRECT("Results_"&amp;M$5),MATCH(K$4,INDIRECT("Results_"&amp;M$5&amp;"_Gene"),0)+2,FALSE),"")</f>
        <v/>
      </c>
      <c r="N7" s="18" t="str">
        <f>IF($A7="","",N6&amp;"_"&amp;$A7)</f>
        <v>1_1</v>
      </c>
      <c r="O7" s="268">
        <f ca="1">IFERROR(VLOOKUP(N7,INDIRECT("Results_"&amp;O$5),MATCH(O$4,INDIRECT("Results_"&amp;O$5&amp;"_Gene"),0)+2,FALSE),"")</f>
        <v>0.26451064568985244</v>
      </c>
      <c r="P7" s="268" t="str">
        <f ca="1">IFERROR(VLOOKUP(N7,INDIRECT("Results_"&amp;P$5),MATCH(O$4,INDIRECT("Results_"&amp;P$5&amp;"_Gene"),0)+2,FALSE),"")</f>
        <v/>
      </c>
      <c r="Q7" s="268" t="str">
        <f ca="1">IFERROR(VLOOKUP(N7,INDIRECT("Results_"&amp;Q$5),MATCH(O$4,INDIRECT("Results_"&amp;Q$5&amp;"_Gene"),0)+2,FALSE),"")</f>
        <v/>
      </c>
      <c r="R7" s="18" t="str">
        <f>IF($A7="","",R6&amp;"_"&amp;$A7)</f>
        <v>2_1</v>
      </c>
      <c r="S7" s="268">
        <f ca="1">IFERROR(VLOOKUP(R7,INDIRECT("Results_"&amp;S$5),MATCH(S$4,INDIRECT("Results_"&amp;S$5&amp;"_Gene"),0)+2,FALSE),"")</f>
        <v>8.0343222408782569E-2</v>
      </c>
      <c r="T7" s="268" t="str">
        <f ca="1">IFERROR(VLOOKUP(R7,INDIRECT("Results_"&amp;T$5),MATCH(S$4,INDIRECT("Results_"&amp;T$5&amp;"_Gene"),0)+2,FALSE),"")</f>
        <v/>
      </c>
      <c r="U7" s="268" t="str">
        <f ca="1">IFERROR(VLOOKUP(R7,INDIRECT("Results_"&amp;U$5),MATCH(S$4,INDIRECT("Results_"&amp;U$5&amp;"_Gene"),0)+2,FALSE),"")</f>
        <v/>
      </c>
      <c r="V7" s="18" t="str">
        <f>IF($A7="","",V6&amp;"_"&amp;$A7)</f>
        <v>1_1</v>
      </c>
      <c r="W7" s="268">
        <f ca="1">IFERROR(VLOOKUP(V7,INDIRECT("Results_"&amp;W$5),MATCH(W$4,INDIRECT("Results_"&amp;W$5&amp;"_Gene"),0)+2,FALSE),"")</f>
        <v>0.21486769241936607</v>
      </c>
      <c r="X7" s="268" t="str">
        <f ca="1">IFERROR(VLOOKUP(V7,INDIRECT("Results_"&amp;X$5),MATCH(W$4,INDIRECT("Results_"&amp;X$5&amp;"_Gene"),0)+2,FALSE),"")</f>
        <v/>
      </c>
      <c r="Y7" s="268" t="str">
        <f ca="1">IFERROR(VLOOKUP(V7,INDIRECT("Results_"&amp;Y$5),MATCH(W$4,INDIRECT("Results_"&amp;Y$5&amp;"_Gene"),0)+2,FALSE),"")</f>
        <v/>
      </c>
      <c r="Z7" s="18" t="str">
        <f>IF($A7="","",Z6&amp;"_"&amp;$A7)</f>
        <v>2_1</v>
      </c>
      <c r="AA7" s="268">
        <f ca="1">IFERROR(VLOOKUP(Z7,INDIRECT("Results_"&amp;AA$5),MATCH(AA$4,INDIRECT("Results_"&amp;AA$5&amp;"_Gene"),0)+2,FALSE),"")</f>
        <v>32.178679518197654</v>
      </c>
      <c r="AB7" s="268" t="str">
        <f ca="1">IFERROR(VLOOKUP(Z7,INDIRECT("Results_"&amp;AB$5),MATCH(AA$4,INDIRECT("Results_"&amp;AB$5&amp;"_Gene"),0)+2,FALSE),"")</f>
        <v/>
      </c>
      <c r="AC7" s="268" t="str">
        <f ca="1">IFERROR(VLOOKUP(Z7,INDIRECT("Results_"&amp;AC$5),MATCH(AA$4,INDIRECT("Results_"&amp;AC$5&amp;"_Gene"),0)+2,FALSE),"")</f>
        <v/>
      </c>
      <c r="AD7" s="18" t="str">
        <f>IF($A7="","",AD6&amp;"_"&amp;$A7)</f>
        <v>1_1</v>
      </c>
      <c r="AE7" s="268">
        <f ca="1">IFERROR(VLOOKUP(AD7,INDIRECT("Results_"&amp;AE$5),MATCH(AE$4,INDIRECT("Results_"&amp;AE$5&amp;"_Gene"),0)+2,FALSE),"")</f>
        <v>0.35356592471832071</v>
      </c>
      <c r="AF7" s="268" t="str">
        <f ca="1">IFERROR(VLOOKUP(AD7,INDIRECT("Results_"&amp;AF$5),MATCH(AE$4,INDIRECT("Results_"&amp;AF$5&amp;"_Gene"),0)+2,FALSE),"")</f>
        <v/>
      </c>
      <c r="AG7" s="268" t="str">
        <f ca="1">IFERROR(VLOOKUP(AD7,INDIRECT("Results_"&amp;AG$5),MATCH(AE$4,INDIRECT("Results_"&amp;AG$5&amp;"_Gene"),0)+2,FALSE),"")</f>
        <v/>
      </c>
      <c r="AH7" s="18" t="str">
        <f>IF($A7="","",AH6&amp;"_"&amp;$A7)</f>
        <v>2_1</v>
      </c>
      <c r="AI7" s="268">
        <f ca="1">IFERROR(VLOOKUP(AH7,INDIRECT("Results_"&amp;AI$5),MATCH(AI$4,INDIRECT("Results_"&amp;AI$5&amp;"_Gene"),0)+2,FALSE),"")</f>
        <v>0.68139907522008303</v>
      </c>
      <c r="AJ7" s="268" t="str">
        <f ca="1">IFERROR(VLOOKUP(AH7,INDIRECT("Results_"&amp;AJ$5),MATCH(AI$4,INDIRECT("Results_"&amp;AJ$5&amp;"_Gene"),0)+2,FALSE),"")</f>
        <v/>
      </c>
      <c r="AK7" s="268" t="str">
        <f ca="1">IFERROR(VLOOKUP(AH7,INDIRECT("Results_"&amp;AK$5),MATCH(AI$4,INDIRECT("Results_"&amp;AK$5&amp;"_Gene"),0)+2,FALSE),"")</f>
        <v/>
      </c>
      <c r="AL7" s="18" t="str">
        <f>IF($A7="","",AL6&amp;"_"&amp;$A7)</f>
        <v>1_1</v>
      </c>
      <c r="AM7" s="268">
        <f ca="1">IFERROR(VLOOKUP(AL7,INDIRECT("Results_"&amp;AM$5),MATCH(AM$4,INDIRECT("Results_"&amp;AM$5&amp;"_Gene"),0)+2,FALSE),"")</f>
        <v>2.9642031960192581</v>
      </c>
      <c r="AN7" s="268" t="str">
        <f ca="1">IFERROR(VLOOKUP(AL7,INDIRECT("Results_"&amp;AN$5),MATCH(AM$4,INDIRECT("Results_"&amp;AN$5&amp;"_Gene"),0)+2,FALSE),"")</f>
        <v/>
      </c>
      <c r="AO7" s="268" t="str">
        <f ca="1">IFERROR(VLOOKUP(AL7,INDIRECT("Results_"&amp;AO$5),MATCH(AM$4,INDIRECT("Results_"&amp;AO$5&amp;"_Gene"),0)+2,FALSE),"")</f>
        <v/>
      </c>
      <c r="AP7" s="18" t="str">
        <f>IF($A7="","",AP6&amp;"_"&amp;$A7)</f>
        <v>2_1</v>
      </c>
      <c r="AQ7" s="268">
        <f ca="1">IFERROR(VLOOKUP(AP7,INDIRECT("Results_"&amp;AQ$5),MATCH(AQ$4,INDIRECT("Results_"&amp;AQ$5&amp;"_Gene"),0)+2,FALSE),"")</f>
        <v>0.16699948965815709</v>
      </c>
      <c r="AR7" s="268" t="str">
        <f ca="1">IFERROR(VLOOKUP(AP7,INDIRECT("Results_"&amp;AR$5),MATCH(AQ$4,INDIRECT("Results_"&amp;AR$5&amp;"_Gene"),0)+2,FALSE),"")</f>
        <v/>
      </c>
      <c r="AS7" s="268" t="str">
        <f ca="1">IFERROR(VLOOKUP(AP7,INDIRECT("Results_"&amp;AS$5),MATCH(AQ$4,INDIRECT("Results_"&amp;AS$5&amp;"_Gene"),0)+2,FALSE),"")</f>
        <v/>
      </c>
      <c r="AT7" s="18" t="str">
        <f>IF($A7="","",AT6&amp;"_"&amp;$A7)</f>
        <v>1_1</v>
      </c>
      <c r="AU7" s="268">
        <f ca="1">IFERROR(VLOOKUP(AT7,INDIRECT("Results_"&amp;AU$5),MATCH(AU$4,INDIRECT("Results_"&amp;AU$5&amp;"_Gene"),0)+2,FALSE),"")</f>
        <v>0.13831686579437166</v>
      </c>
      <c r="AV7" s="268" t="str">
        <f ca="1">IFERROR(VLOOKUP(AT7,INDIRECT("Results_"&amp;AV$5),MATCH(AU$4,INDIRECT("Results_"&amp;AV$5&amp;"_Gene"),0)+2,FALSE),"")</f>
        <v/>
      </c>
      <c r="AW7" s="268" t="str">
        <f ca="1">IFERROR(VLOOKUP(AT7,INDIRECT("Results_"&amp;AW$5),MATCH(AU$4,INDIRECT("Results_"&amp;AW$5&amp;"_Gene"),0)+2,FALSE),"")</f>
        <v/>
      </c>
      <c r="AX7" s="18"/>
      <c r="AY7" s="79"/>
      <c r="AZ7" s="79"/>
      <c r="BA7" s="79"/>
      <c r="BB7" s="18"/>
      <c r="BC7" s="79"/>
      <c r="BD7" s="79"/>
      <c r="BE7" s="79"/>
    </row>
    <row r="8" spans="1:57" x14ac:dyDescent="0.25">
      <c r="A8">
        <f>IFERROR(IF(A7+1&gt;$B$2,"",A7+1),"")</f>
        <v>2</v>
      </c>
      <c r="B8" s="18" t="str">
        <f>IF($A8="","",B6&amp;"_"&amp;$A8)</f>
        <v>2_2</v>
      </c>
      <c r="C8">
        <f ca="1">IFERROR(VLOOKUP(B8,INDIRECT("Results_"&amp;C$5),MATCH(C$4,INDIRECT("Results_"&amp;C$5&amp;"_Gene"),0)+2,FALSE),"")</f>
        <v>19.439147400951491</v>
      </c>
      <c r="D8" t="str">
        <f ca="1">IFERROR(VLOOKUP(B8,INDIRECT("Results_"&amp;D$5),MATCH(C$4,INDIRECT("Results_"&amp;D$5&amp;"_Gene"),0)+2,FALSE),"")</f>
        <v/>
      </c>
      <c r="E8" t="str">
        <f ca="1">IFERROR(VLOOKUP(B8,INDIRECT("Results_"&amp;E$5),MATCH(C$4,INDIRECT("Results_"&amp;E$5&amp;"_Gene"),0)+2,FALSE),"")</f>
        <v/>
      </c>
      <c r="F8" s="18" t="str">
        <f>IF($A8="","",F6&amp;"_"&amp;$A8)</f>
        <v>1_2</v>
      </c>
      <c r="G8">
        <f ca="1">IFERROR(VLOOKUP(F8,INDIRECT("Results_"&amp;G$5),MATCH(G$4,INDIRECT("Results_"&amp;G$5&amp;"_Gene"),0)+2,FALSE),"")</f>
        <v>11.409825514618646</v>
      </c>
      <c r="H8" t="str">
        <f ca="1">IFERROR(VLOOKUP(F8,INDIRECT("Results_"&amp;H$5),MATCH(G$4,INDIRECT("Results_"&amp;H$5&amp;"_Gene"),0)+2,FALSE),"")</f>
        <v/>
      </c>
      <c r="I8" t="str">
        <f ca="1">IFERROR(VLOOKUP(F8,INDIRECT("Results_"&amp;I$5),MATCH(G$4,INDIRECT("Results_"&amp;I$5&amp;"_Gene"),0)+2,FALSE),"")</f>
        <v/>
      </c>
      <c r="J8" s="18" t="str">
        <f>IF($A8="","",J6&amp;"_"&amp;$A8)</f>
        <v>2_2</v>
      </c>
      <c r="K8" s="268">
        <f ca="1">IFERROR(VLOOKUP(J8,INDIRECT("Results_"&amp;K$5),MATCH(K$4,INDIRECT("Results_"&amp;K$5&amp;"_Gene"),0)+2,FALSE),"")</f>
        <v>0.45210908331634764</v>
      </c>
      <c r="L8" s="268" t="str">
        <f ca="1">IFERROR(VLOOKUP(J8,INDIRECT("Results_"&amp;L$5),MATCH(K$4,INDIRECT("Results_"&amp;L$5&amp;"_Gene"),0)+2,FALSE),"")</f>
        <v/>
      </c>
      <c r="M8" s="268" t="str">
        <f ca="1">IFERROR(VLOOKUP(J8,INDIRECT("Results_"&amp;M$5),MATCH(K$4,INDIRECT("Results_"&amp;M$5&amp;"_Gene"),0)+2,FALSE),"")</f>
        <v/>
      </c>
      <c r="N8" s="18" t="str">
        <f>IF($A8="","",N6&amp;"_"&amp;$A8)</f>
        <v>1_2</v>
      </c>
      <c r="O8" s="268">
        <f ca="1">IFERROR(VLOOKUP(N8,INDIRECT("Results_"&amp;O$5),MATCH(O$4,INDIRECT("Results_"&amp;O$5&amp;"_Gene"),0)+2,FALSE),"")</f>
        <v>0.25443324513512167</v>
      </c>
      <c r="P8" s="268" t="str">
        <f ca="1">IFERROR(VLOOKUP(N8,INDIRECT("Results_"&amp;P$5),MATCH(O$4,INDIRECT("Results_"&amp;P$5&amp;"_Gene"),0)+2,FALSE),"")</f>
        <v/>
      </c>
      <c r="Q8" s="268" t="str">
        <f ca="1">IFERROR(VLOOKUP(N8,INDIRECT("Results_"&amp;Q$5),MATCH(O$4,INDIRECT("Results_"&amp;Q$5&amp;"_Gene"),0)+2,FALSE),"")</f>
        <v/>
      </c>
      <c r="R8" s="18" t="str">
        <f>IF($A8="","",R6&amp;"_"&amp;$A8)</f>
        <v>2_2</v>
      </c>
      <c r="S8" s="268">
        <f ca="1">IFERROR(VLOOKUP(R8,INDIRECT("Results_"&amp;S$5),MATCH(S$4,INDIRECT("Results_"&amp;S$5&amp;"_Gene"),0)+2,FALSE),"")</f>
        <v>0.16882407588323023</v>
      </c>
      <c r="T8" s="268" t="str">
        <f ca="1">IFERROR(VLOOKUP(R8,INDIRECT("Results_"&amp;T$5),MATCH(S$4,INDIRECT("Results_"&amp;T$5&amp;"_Gene"),0)+2,FALSE),"")</f>
        <v/>
      </c>
      <c r="U8" s="268" t="str">
        <f ca="1">IFERROR(VLOOKUP(R8,INDIRECT("Results_"&amp;U$5),MATCH(S$4,INDIRECT("Results_"&amp;U$5&amp;"_Gene"),0)+2,FALSE),"")</f>
        <v/>
      </c>
      <c r="V8" s="18" t="str">
        <f>IF($A8="","",V6&amp;"_"&amp;$A8)</f>
        <v>1_2</v>
      </c>
      <c r="W8" s="268">
        <f ca="1">IFERROR(VLOOKUP(V8,INDIRECT("Results_"&amp;W$5),MATCH(W$4,INDIRECT("Results_"&amp;W$5&amp;"_Gene"),0)+2,FALSE),"")</f>
        <v>3.6155190939807243E-2</v>
      </c>
      <c r="X8" s="268" t="str">
        <f ca="1">IFERROR(VLOOKUP(V8,INDIRECT("Results_"&amp;X$5),MATCH(W$4,INDIRECT("Results_"&amp;X$5&amp;"_Gene"),0)+2,FALSE),"")</f>
        <v/>
      </c>
      <c r="Y8" s="268" t="str">
        <f ca="1">IFERROR(VLOOKUP(V8,INDIRECT("Results_"&amp;Y$5),MATCH(W$4,INDIRECT("Results_"&amp;Y$5&amp;"_Gene"),0)+2,FALSE),"")</f>
        <v/>
      </c>
      <c r="Z8" s="18" t="str">
        <f>IF($A8="","",Z6&amp;"_"&amp;$A8)</f>
        <v>2_2</v>
      </c>
      <c r="AA8" s="268">
        <f ca="1">IFERROR(VLOOKUP(Z8,INDIRECT("Results_"&amp;AA$5),MATCH(AA$4,INDIRECT("Results_"&amp;AA$5&amp;"_Gene"),0)+2,FALSE),"")</f>
        <v>47.068954152521712</v>
      </c>
      <c r="AB8" s="268" t="str">
        <f ca="1">IFERROR(VLOOKUP(Z8,INDIRECT("Results_"&amp;AB$5),MATCH(AA$4,INDIRECT("Results_"&amp;AB$5&amp;"_Gene"),0)+2,FALSE),"")</f>
        <v/>
      </c>
      <c r="AC8" s="268" t="str">
        <f ca="1">IFERROR(VLOOKUP(Z8,INDIRECT("Results_"&amp;AC$5),MATCH(AA$4,INDIRECT("Results_"&amp;AC$5&amp;"_Gene"),0)+2,FALSE),"")</f>
        <v/>
      </c>
      <c r="AD8" s="18" t="str">
        <f>IF($A8="","",AD6&amp;"_"&amp;$A8)</f>
        <v>1_2</v>
      </c>
      <c r="AE8" s="268">
        <f ca="1">IFERROR(VLOOKUP(AD8,INDIRECT("Results_"&amp;AE$5),MATCH(AE$4,INDIRECT("Results_"&amp;AE$5&amp;"_Gene"),0)+2,FALSE),"")</f>
        <v>0.32841050491969093</v>
      </c>
      <c r="AF8" s="268" t="str">
        <f ca="1">IFERROR(VLOOKUP(AD8,INDIRECT("Results_"&amp;AF$5),MATCH(AE$4,INDIRECT("Results_"&amp;AF$5&amp;"_Gene"),0)+2,FALSE),"")</f>
        <v/>
      </c>
      <c r="AG8" s="268" t="str">
        <f ca="1">IFERROR(VLOOKUP(AD8,INDIRECT("Results_"&amp;AG$5),MATCH(AE$4,INDIRECT("Results_"&amp;AG$5&amp;"_Gene"),0)+2,FALSE),"")</f>
        <v/>
      </c>
      <c r="AH8" s="18" t="str">
        <f>IF($A8="","",AH6&amp;"_"&amp;$A8)</f>
        <v>2_2</v>
      </c>
      <c r="AI8" s="268">
        <f ca="1">IFERROR(VLOOKUP(AH8,INDIRECT("Results_"&amp;AI$5),MATCH(AI$4,INDIRECT("Results_"&amp;AI$5&amp;"_Gene"),0)+2,FALSE),"")</f>
        <v>0.45880801115172654</v>
      </c>
      <c r="AJ8" s="268" t="str">
        <f ca="1">IFERROR(VLOOKUP(AH8,INDIRECT("Results_"&amp;AJ$5),MATCH(AI$4,INDIRECT("Results_"&amp;AJ$5&amp;"_Gene"),0)+2,FALSE),"")</f>
        <v/>
      </c>
      <c r="AK8" s="268" t="str">
        <f ca="1">IFERROR(VLOOKUP(AH8,INDIRECT("Results_"&amp;AK$5),MATCH(AI$4,INDIRECT("Results_"&amp;AK$5&amp;"_Gene"),0)+2,FALSE),"")</f>
        <v/>
      </c>
      <c r="AL8" s="18" t="str">
        <f>IF($A8="","",AL6&amp;"_"&amp;$A8)</f>
        <v>1_2</v>
      </c>
      <c r="AM8" s="268">
        <f ca="1">IFERROR(VLOOKUP(AL8,INDIRECT("Results_"&amp;AM$5),MATCH(AM$4,INDIRECT("Results_"&amp;AM$5&amp;"_Gene"),0)+2,FALSE),"")</f>
        <v>0.88207214925382504</v>
      </c>
      <c r="AN8" s="268" t="str">
        <f ca="1">IFERROR(VLOOKUP(AL8,INDIRECT("Results_"&amp;AN$5),MATCH(AM$4,INDIRECT("Results_"&amp;AN$5&amp;"_Gene"),0)+2,FALSE),"")</f>
        <v/>
      </c>
      <c r="AO8" s="268" t="str">
        <f ca="1">IFERROR(VLOOKUP(AL8,INDIRECT("Results_"&amp;AO$5),MATCH(AM$4,INDIRECT("Results_"&amp;AO$5&amp;"_Gene"),0)+2,FALSE),"")</f>
        <v/>
      </c>
      <c r="AP8" s="18" t="str">
        <f>IF($A8="","",AP6&amp;"_"&amp;$A8)</f>
        <v>2_2</v>
      </c>
      <c r="AQ8" s="268">
        <f ca="1">IFERROR(VLOOKUP(AP8,INDIRECT("Results_"&amp;AQ$5),MATCH(AQ$4,INDIRECT("Results_"&amp;AQ$5&amp;"_Gene"),0)+2,FALSE),"")</f>
        <v>0.42003717311220762</v>
      </c>
      <c r="AR8" s="268" t="str">
        <f ca="1">IFERROR(VLOOKUP(AP8,INDIRECT("Results_"&amp;AR$5),MATCH(AQ$4,INDIRECT("Results_"&amp;AR$5&amp;"_Gene"),0)+2,FALSE),"")</f>
        <v/>
      </c>
      <c r="AS8" s="268" t="str">
        <f ca="1">IFERROR(VLOOKUP(AP8,INDIRECT("Results_"&amp;AS$5),MATCH(AQ$4,INDIRECT("Results_"&amp;AS$5&amp;"_Gene"),0)+2,FALSE),"")</f>
        <v/>
      </c>
      <c r="AT8" s="18" t="str">
        <f>IF($A8="","",AT6&amp;"_"&amp;$A8)</f>
        <v>1_2</v>
      </c>
      <c r="AU8" s="268">
        <f ca="1">IFERROR(VLOOKUP(AT8,INDIRECT("Results_"&amp;AU$5),MATCH(AU$4,INDIRECT("Results_"&amp;AU$5&amp;"_Gene"),0)+2,FALSE),"")</f>
        <v>0.19560165518895645</v>
      </c>
      <c r="AV8" s="268" t="str">
        <f ca="1">IFERROR(VLOOKUP(AT8,INDIRECT("Results_"&amp;AV$5),MATCH(AU$4,INDIRECT("Results_"&amp;AV$5&amp;"_Gene"),0)+2,FALSE),"")</f>
        <v/>
      </c>
      <c r="AW8" s="268" t="str">
        <f ca="1">IFERROR(VLOOKUP(AT8,INDIRECT("Results_"&amp;AW$5),MATCH(AU$4,INDIRECT("Results_"&amp;AW$5&amp;"_Gene"),0)+2,FALSE),"")</f>
        <v/>
      </c>
      <c r="AX8" s="18"/>
      <c r="AY8" s="79"/>
      <c r="AZ8" s="79"/>
      <c r="BA8" s="79"/>
      <c r="BB8" s="18"/>
      <c r="BC8" s="79"/>
      <c r="BD8" s="79"/>
      <c r="BE8" s="79"/>
    </row>
    <row r="9" spans="1:57" x14ac:dyDescent="0.25">
      <c r="A9">
        <f>IFERROR(IF(A8+1&gt;$B$2,"",A8+1),"")</f>
        <v>3</v>
      </c>
      <c r="B9" s="18" t="str">
        <f>IF($A9="","",B6&amp;"_"&amp;$A9)</f>
        <v>2_3</v>
      </c>
      <c r="C9">
        <f ca="1">IFERROR(VLOOKUP(B9,INDIRECT("Results_"&amp;C$5),MATCH(C$4,INDIRECT("Results_"&amp;C$5&amp;"_Gene"),0)+2,FALSE),"")</f>
        <v>11.977952593258729</v>
      </c>
      <c r="D9" t="str">
        <f ca="1">IFERROR(VLOOKUP(B9,INDIRECT("Results_"&amp;D$5),MATCH(C$4,INDIRECT("Results_"&amp;D$5&amp;"_Gene"),0)+2,FALSE),"")</f>
        <v/>
      </c>
      <c r="E9" t="str">
        <f ca="1">IFERROR(VLOOKUP(B9,INDIRECT("Results_"&amp;E$5),MATCH(C$4,INDIRECT("Results_"&amp;E$5&amp;"_Gene"),0)+2,FALSE),"")</f>
        <v/>
      </c>
      <c r="F9" s="18" t="str">
        <f>IF($A9="","",F6&amp;"_"&amp;$A9)</f>
        <v>1_3</v>
      </c>
      <c r="G9">
        <f ca="1">IFERROR(VLOOKUP(F9,INDIRECT("Results_"&amp;G$5),MATCH(G$4,INDIRECT("Results_"&amp;G$5&amp;"_Gene"),0)+2,FALSE),"")</f>
        <v>13.370740632838165</v>
      </c>
      <c r="H9" t="str">
        <f ca="1">IFERROR(VLOOKUP(F9,INDIRECT("Results_"&amp;H$5),MATCH(G$4,INDIRECT("Results_"&amp;H$5&amp;"_Gene"),0)+2,FALSE),"")</f>
        <v/>
      </c>
      <c r="I9" t="str">
        <f ca="1">IFERROR(VLOOKUP(F9,INDIRECT("Results_"&amp;I$5),MATCH(G$4,INDIRECT("Results_"&amp;I$5&amp;"_Gene"),0)+2,FALSE),"")</f>
        <v/>
      </c>
      <c r="J9" s="18" t="str">
        <f>IF($A9="","",J6&amp;"_"&amp;$A9)</f>
        <v>2_3</v>
      </c>
      <c r="K9" s="268">
        <f ca="1">IFERROR(VLOOKUP(J9,INDIRECT("Results_"&amp;K$5),MATCH(K$4,INDIRECT("Results_"&amp;K$5&amp;"_Gene"),0)+2,FALSE),"")</f>
        <v>0.31064234350116582</v>
      </c>
      <c r="L9" s="268" t="str">
        <f ca="1">IFERROR(VLOOKUP(J9,INDIRECT("Results_"&amp;L$5),MATCH(K$4,INDIRECT("Results_"&amp;L$5&amp;"_Gene"),0)+2,FALSE),"")</f>
        <v/>
      </c>
      <c r="M9" s="268" t="str">
        <f ca="1">IFERROR(VLOOKUP(J9,INDIRECT("Results_"&amp;M$5),MATCH(K$4,INDIRECT("Results_"&amp;M$5&amp;"_Gene"),0)+2,FALSE),"")</f>
        <v/>
      </c>
      <c r="N9" s="18" t="str">
        <f>IF($A9="","",N6&amp;"_"&amp;$A9)</f>
        <v>1_3</v>
      </c>
      <c r="O9" s="268">
        <f ca="1">IFERROR(VLOOKUP(N9,INDIRECT("Results_"&amp;O$5),MATCH(O$4,INDIRECT("Results_"&amp;O$5&amp;"_Gene"),0)+2,FALSE),"")</f>
        <v>0.26491059693909891</v>
      </c>
      <c r="P9" s="268" t="str">
        <f ca="1">IFERROR(VLOOKUP(N9,INDIRECT("Results_"&amp;P$5),MATCH(O$4,INDIRECT("Results_"&amp;P$5&amp;"_Gene"),0)+2,FALSE),"")</f>
        <v/>
      </c>
      <c r="Q9" s="268" t="str">
        <f ca="1">IFERROR(VLOOKUP(N9,INDIRECT("Results_"&amp;Q$5),MATCH(O$4,INDIRECT("Results_"&amp;Q$5&amp;"_Gene"),0)+2,FALSE),"")</f>
        <v/>
      </c>
      <c r="R9" s="18" t="str">
        <f>IF($A9="","",R6&amp;"_"&amp;$A9)</f>
        <v>2_3</v>
      </c>
      <c r="S9" s="268">
        <f ca="1">IFERROR(VLOOKUP(R9,INDIRECT("Results_"&amp;S$5),MATCH(S$4,INDIRECT("Results_"&amp;S$5&amp;"_Gene"),0)+2,FALSE),"")</f>
        <v>0.23969106377436317</v>
      </c>
      <c r="T9" s="268" t="str">
        <f ca="1">IFERROR(VLOOKUP(R9,INDIRECT("Results_"&amp;T$5),MATCH(S$4,INDIRECT("Results_"&amp;T$5&amp;"_Gene"),0)+2,FALSE),"")</f>
        <v/>
      </c>
      <c r="U9" s="268" t="str">
        <f ca="1">IFERROR(VLOOKUP(R9,INDIRECT("Results_"&amp;U$5),MATCH(S$4,INDIRECT("Results_"&amp;U$5&amp;"_Gene"),0)+2,FALSE),"")</f>
        <v/>
      </c>
      <c r="V9" s="18" t="str">
        <f>IF($A9="","",V6&amp;"_"&amp;$A9)</f>
        <v>1_3</v>
      </c>
      <c r="W9" s="268">
        <f ca="1">IFERROR(VLOOKUP(V9,INDIRECT("Results_"&amp;W$5),MATCH(W$4,INDIRECT("Results_"&amp;W$5&amp;"_Gene"),0)+2,FALSE),"")</f>
        <v>0.14806426034500766</v>
      </c>
      <c r="X9" s="268" t="str">
        <f ca="1">IFERROR(VLOOKUP(V9,INDIRECT("Results_"&amp;X$5),MATCH(W$4,INDIRECT("Results_"&amp;X$5&amp;"_Gene"),0)+2,FALSE),"")</f>
        <v/>
      </c>
      <c r="Y9" s="268" t="str">
        <f ca="1">IFERROR(VLOOKUP(V9,INDIRECT("Results_"&amp;Y$5),MATCH(W$4,INDIRECT("Results_"&amp;Y$5&amp;"_Gene"),0)+2,FALSE),"")</f>
        <v/>
      </c>
      <c r="Z9" s="18" t="str">
        <f>IF($A9="","",Z6&amp;"_"&amp;$A9)</f>
        <v>2_3</v>
      </c>
      <c r="AA9" s="268">
        <f ca="1">IFERROR(VLOOKUP(Z9,INDIRECT("Results_"&amp;AA$5),MATCH(AA$4,INDIRECT("Results_"&amp;AA$5&amp;"_Gene"),0)+2,FALSE),"")</f>
        <v>19.661198703130214</v>
      </c>
      <c r="AB9" s="268" t="str">
        <f ca="1">IFERROR(VLOOKUP(Z9,INDIRECT("Results_"&amp;AB$5),MATCH(AA$4,INDIRECT("Results_"&amp;AB$5&amp;"_Gene"),0)+2,FALSE),"")</f>
        <v/>
      </c>
      <c r="AC9" s="268" t="str">
        <f ca="1">IFERROR(VLOOKUP(Z9,INDIRECT("Results_"&amp;AC$5),MATCH(AA$4,INDIRECT("Results_"&amp;AC$5&amp;"_Gene"),0)+2,FALSE),"")</f>
        <v/>
      </c>
      <c r="AD9" s="18" t="str">
        <f>IF($A9="","",AD6&amp;"_"&amp;$A9)</f>
        <v>1_3</v>
      </c>
      <c r="AE9" s="268">
        <f ca="1">IFERROR(VLOOKUP(AD9,INDIRECT("Results_"&amp;AE$5),MATCH(AE$4,INDIRECT("Results_"&amp;AE$5&amp;"_Gene"),0)+2,FALSE),"")</f>
        <v>1.4693365019186262</v>
      </c>
      <c r="AF9" s="268" t="str">
        <f ca="1">IFERROR(VLOOKUP(AD9,INDIRECT("Results_"&amp;AF$5),MATCH(AE$4,INDIRECT("Results_"&amp;AF$5&amp;"_Gene"),0)+2,FALSE),"")</f>
        <v/>
      </c>
      <c r="AG9" s="268" t="str">
        <f ca="1">IFERROR(VLOOKUP(AD9,INDIRECT("Results_"&amp;AG$5),MATCH(AE$4,INDIRECT("Results_"&amp;AG$5&amp;"_Gene"),0)+2,FALSE),"")</f>
        <v/>
      </c>
      <c r="AH9" s="18" t="str">
        <f>IF($A9="","",AH6&amp;"_"&amp;$A9)</f>
        <v>2_3</v>
      </c>
      <c r="AI9" s="268">
        <f ca="1">IFERROR(VLOOKUP(AH9,INDIRECT("Results_"&amp;AI$5),MATCH(AI$4,INDIRECT("Results_"&amp;AI$5&amp;"_Gene"),0)+2,FALSE),"")</f>
        <v>0.3139385176031031</v>
      </c>
      <c r="AJ9" s="268" t="str">
        <f ca="1">IFERROR(VLOOKUP(AH9,INDIRECT("Results_"&amp;AJ$5),MATCH(AI$4,INDIRECT("Results_"&amp;AJ$5&amp;"_Gene"),0)+2,FALSE),"")</f>
        <v/>
      </c>
      <c r="AK9" s="268" t="str">
        <f ca="1">IFERROR(VLOOKUP(AH9,INDIRECT("Results_"&amp;AK$5),MATCH(AI$4,INDIRECT("Results_"&amp;AK$5&amp;"_Gene"),0)+2,FALSE),"")</f>
        <v/>
      </c>
      <c r="AL9" s="18" t="str">
        <f>IF($A9="","",AL6&amp;"_"&amp;$A9)</f>
        <v>1_3</v>
      </c>
      <c r="AM9" s="268">
        <f ca="1">IFERROR(VLOOKUP(AL9,INDIRECT("Results_"&amp;AM$5),MATCH(AM$4,INDIRECT("Results_"&amp;AM$5&amp;"_Gene"),0)+2,FALSE),"")</f>
        <v>3.8721981508223777</v>
      </c>
      <c r="AN9" s="268" t="str">
        <f ca="1">IFERROR(VLOOKUP(AL9,INDIRECT("Results_"&amp;AN$5),MATCH(AM$4,INDIRECT("Results_"&amp;AN$5&amp;"_Gene"),0)+2,FALSE),"")</f>
        <v/>
      </c>
      <c r="AO9" s="268" t="str">
        <f ca="1">IFERROR(VLOOKUP(AL9,INDIRECT("Results_"&amp;AO$5),MATCH(AM$4,INDIRECT("Results_"&amp;AO$5&amp;"_Gene"),0)+2,FALSE),"")</f>
        <v/>
      </c>
      <c r="AP9" s="18" t="str">
        <f>IF($A9="","",AP6&amp;"_"&amp;$A9)</f>
        <v>2_3</v>
      </c>
      <c r="AQ9" s="268">
        <f ca="1">IFERROR(VLOOKUP(AP9,INDIRECT("Results_"&amp;AQ$5),MATCH(AQ$4,INDIRECT("Results_"&amp;AQ$5&amp;"_Gene"),0)+2,FALSE),"")</f>
        <v>0.48632083942732629</v>
      </c>
      <c r="AR9" s="268" t="str">
        <f ca="1">IFERROR(VLOOKUP(AP9,INDIRECT("Results_"&amp;AR$5),MATCH(AQ$4,INDIRECT("Results_"&amp;AR$5&amp;"_Gene"),0)+2,FALSE),"")</f>
        <v/>
      </c>
      <c r="AS9" s="268" t="str">
        <f ca="1">IFERROR(VLOOKUP(AP9,INDIRECT("Results_"&amp;AS$5),MATCH(AQ$4,INDIRECT("Results_"&amp;AS$5&amp;"_Gene"),0)+2,FALSE),"")</f>
        <v/>
      </c>
      <c r="AT9" s="18" t="str">
        <f>IF($A9="","",AT6&amp;"_"&amp;$A9)</f>
        <v>1_3</v>
      </c>
      <c r="AU9" s="268">
        <f ca="1">IFERROR(VLOOKUP(AT9,INDIRECT("Results_"&amp;AU$5),MATCH(AU$4,INDIRECT("Results_"&amp;AU$5&amp;"_Gene"),0)+2,FALSE),"")</f>
        <v>0.33982099503229463</v>
      </c>
      <c r="AV9" s="268" t="str">
        <f ca="1">IFERROR(VLOOKUP(AT9,INDIRECT("Results_"&amp;AV$5),MATCH(AU$4,INDIRECT("Results_"&amp;AV$5&amp;"_Gene"),0)+2,FALSE),"")</f>
        <v/>
      </c>
      <c r="AW9" s="268" t="str">
        <f ca="1">IFERROR(VLOOKUP(AT9,INDIRECT("Results_"&amp;AW$5),MATCH(AU$4,INDIRECT("Results_"&amp;AW$5&amp;"_Gene"),0)+2,FALSE),"")</f>
        <v/>
      </c>
      <c r="AX9" s="18"/>
      <c r="AY9" s="79"/>
      <c r="AZ9" s="79"/>
      <c r="BA9" s="79"/>
      <c r="BB9" s="18"/>
      <c r="BC9" s="79"/>
      <c r="BD9" s="79"/>
      <c r="BE9" s="79"/>
    </row>
    <row r="10" spans="1:57" x14ac:dyDescent="0.25">
      <c r="A10" t="str">
        <f>IFERROR(IF(A9+1&gt;$B$2,"",A9+1),"")</f>
        <v/>
      </c>
      <c r="B10" s="18" t="str">
        <f>IF($A10="","",B6&amp;"_"&amp;$A10)</f>
        <v/>
      </c>
      <c r="C10" t="str">
        <f ca="1">IFERROR(VLOOKUP(B10,INDIRECT("Results_"&amp;C$5),MATCH(C$4,INDIRECT("Results_"&amp;C$5&amp;"_Gene"),0)+2,FALSE),"")</f>
        <v/>
      </c>
      <c r="D10" t="str">
        <f ca="1">IFERROR(VLOOKUP(B10,INDIRECT("Results_"&amp;D$5),MATCH(C$4,INDIRECT("Results_"&amp;D$5&amp;"_Gene"),0)+2,FALSE),"")</f>
        <v/>
      </c>
      <c r="E10" t="str">
        <f ca="1">IFERROR(VLOOKUP(B10,INDIRECT("Results_"&amp;E$5),MATCH(C$4,INDIRECT("Results_"&amp;E$5&amp;"_Gene"),0)+2,FALSE),"")</f>
        <v/>
      </c>
      <c r="F10" s="18" t="str">
        <f>IF($A10="","",F6&amp;"_"&amp;$A10)</f>
        <v/>
      </c>
      <c r="G10" t="str">
        <f ca="1">IFERROR(VLOOKUP(F10,INDIRECT("Results_"&amp;G$5),MATCH(G$4,INDIRECT("Results_"&amp;G$5&amp;"_Gene"),0)+2,FALSE),"")</f>
        <v/>
      </c>
      <c r="H10" t="str">
        <f ca="1">IFERROR(VLOOKUP(F10,INDIRECT("Results_"&amp;H$5),MATCH(G$4,INDIRECT("Results_"&amp;H$5&amp;"_Gene"),0)+2,FALSE),"")</f>
        <v/>
      </c>
      <c r="I10" t="str">
        <f ca="1">IFERROR(VLOOKUP(F10,INDIRECT("Results_"&amp;I$5),MATCH(G$4,INDIRECT("Results_"&amp;I$5&amp;"_Gene"),0)+2,FALSE),"")</f>
        <v/>
      </c>
      <c r="J10" s="18" t="str">
        <f>IF($A10="","",J6&amp;"_"&amp;$A10)</f>
        <v/>
      </c>
      <c r="K10" s="268" t="str">
        <f ca="1">IFERROR(VLOOKUP(J10,INDIRECT("Results_"&amp;K$5),MATCH(K$4,INDIRECT("Results_"&amp;K$5&amp;"_Gene"),0)+2,FALSE),"")</f>
        <v/>
      </c>
      <c r="L10" s="268" t="str">
        <f ca="1">IFERROR(VLOOKUP(J10,INDIRECT("Results_"&amp;L$5),MATCH(K$4,INDIRECT("Results_"&amp;L$5&amp;"_Gene"),0)+2,FALSE),"")</f>
        <v/>
      </c>
      <c r="M10" s="268" t="str">
        <f ca="1">IFERROR(VLOOKUP(J10,INDIRECT("Results_"&amp;M$5),MATCH(K$4,INDIRECT("Results_"&amp;M$5&amp;"_Gene"),0)+2,FALSE),"")</f>
        <v/>
      </c>
      <c r="N10" s="18" t="str">
        <f>IF($A10="","",N6&amp;"_"&amp;$A10)</f>
        <v/>
      </c>
      <c r="O10" s="268" t="str">
        <f ca="1">IFERROR(VLOOKUP(N10,INDIRECT("Results_"&amp;O$5),MATCH(O$4,INDIRECT("Results_"&amp;O$5&amp;"_Gene"),0)+2,FALSE),"")</f>
        <v/>
      </c>
      <c r="P10" s="268" t="str">
        <f ca="1">IFERROR(VLOOKUP(N10,INDIRECT("Results_"&amp;P$5),MATCH(O$4,INDIRECT("Results_"&amp;P$5&amp;"_Gene"),0)+2,FALSE),"")</f>
        <v/>
      </c>
      <c r="Q10" s="268" t="str">
        <f ca="1">IFERROR(VLOOKUP(N10,INDIRECT("Results_"&amp;Q$5),MATCH(O$4,INDIRECT("Results_"&amp;Q$5&amp;"_Gene"),0)+2,FALSE),"")</f>
        <v/>
      </c>
      <c r="R10" s="18" t="str">
        <f>IF($A10="","",R6&amp;"_"&amp;$A10)</f>
        <v/>
      </c>
      <c r="S10" s="268" t="str">
        <f ca="1">IFERROR(VLOOKUP(R10,INDIRECT("Results_"&amp;S$5),MATCH(S$4,INDIRECT("Results_"&amp;S$5&amp;"_Gene"),0)+2,FALSE),"")</f>
        <v/>
      </c>
      <c r="T10" s="268" t="str">
        <f ca="1">IFERROR(VLOOKUP(R10,INDIRECT("Results_"&amp;T$5),MATCH(S$4,INDIRECT("Results_"&amp;T$5&amp;"_Gene"),0)+2,FALSE),"")</f>
        <v/>
      </c>
      <c r="U10" s="268" t="str">
        <f ca="1">IFERROR(VLOOKUP(R10,INDIRECT("Results_"&amp;U$5),MATCH(S$4,INDIRECT("Results_"&amp;U$5&amp;"_Gene"),0)+2,FALSE),"")</f>
        <v/>
      </c>
      <c r="V10" s="18" t="str">
        <f>IF($A10="","",V6&amp;"_"&amp;$A10)</f>
        <v/>
      </c>
      <c r="W10" s="268" t="str">
        <f ca="1">IFERROR(VLOOKUP(V10,INDIRECT("Results_"&amp;W$5),MATCH(W$4,INDIRECT("Results_"&amp;W$5&amp;"_Gene"),0)+2,FALSE),"")</f>
        <v/>
      </c>
      <c r="X10" s="268" t="str">
        <f ca="1">IFERROR(VLOOKUP(V10,INDIRECT("Results_"&amp;X$5),MATCH(W$4,INDIRECT("Results_"&amp;X$5&amp;"_Gene"),0)+2,FALSE),"")</f>
        <v/>
      </c>
      <c r="Y10" s="268" t="str">
        <f ca="1">IFERROR(VLOOKUP(V10,INDIRECT("Results_"&amp;Y$5),MATCH(W$4,INDIRECT("Results_"&amp;Y$5&amp;"_Gene"),0)+2,FALSE),"")</f>
        <v/>
      </c>
      <c r="Z10" s="18" t="str">
        <f>IF($A10="","",Z6&amp;"_"&amp;$A10)</f>
        <v/>
      </c>
      <c r="AA10" s="268" t="str">
        <f ca="1">IFERROR(VLOOKUP(Z10,INDIRECT("Results_"&amp;AA$5),MATCH(AA$4,INDIRECT("Results_"&amp;AA$5&amp;"_Gene"),0)+2,FALSE),"")</f>
        <v/>
      </c>
      <c r="AB10" s="268" t="str">
        <f ca="1">IFERROR(VLOOKUP(Z10,INDIRECT("Results_"&amp;AB$5),MATCH(AA$4,INDIRECT("Results_"&amp;AB$5&amp;"_Gene"),0)+2,FALSE),"")</f>
        <v/>
      </c>
      <c r="AC10" s="268" t="str">
        <f ca="1">IFERROR(VLOOKUP(Z10,INDIRECT("Results_"&amp;AC$5),MATCH(AA$4,INDIRECT("Results_"&amp;AC$5&amp;"_Gene"),0)+2,FALSE),"")</f>
        <v/>
      </c>
      <c r="AD10" s="18" t="str">
        <f>IF($A10="","",AD6&amp;"_"&amp;$A10)</f>
        <v/>
      </c>
      <c r="AE10" s="268" t="str">
        <f ca="1">IFERROR(VLOOKUP(AD10,INDIRECT("Results_"&amp;AE$5),MATCH(AE$4,INDIRECT("Results_"&amp;AE$5&amp;"_Gene"),0)+2,FALSE),"")</f>
        <v/>
      </c>
      <c r="AF10" s="268" t="str">
        <f ca="1">IFERROR(VLOOKUP(AD10,INDIRECT("Results_"&amp;AF$5),MATCH(AE$4,INDIRECT("Results_"&amp;AF$5&amp;"_Gene"),0)+2,FALSE),"")</f>
        <v/>
      </c>
      <c r="AG10" s="268" t="str">
        <f ca="1">IFERROR(VLOOKUP(AD10,INDIRECT("Results_"&amp;AG$5),MATCH(AE$4,INDIRECT("Results_"&amp;AG$5&amp;"_Gene"),0)+2,FALSE),"")</f>
        <v/>
      </c>
      <c r="AH10" s="18" t="str">
        <f>IF($A10="","",AH6&amp;"_"&amp;$A10)</f>
        <v/>
      </c>
      <c r="AI10" s="268" t="str">
        <f ca="1">IFERROR(VLOOKUP(AH10,INDIRECT("Results_"&amp;AI$5),MATCH(AI$4,INDIRECT("Results_"&amp;AI$5&amp;"_Gene"),0)+2,FALSE),"")</f>
        <v/>
      </c>
      <c r="AJ10" s="268" t="str">
        <f ca="1">IFERROR(VLOOKUP(AH10,INDIRECT("Results_"&amp;AJ$5),MATCH(AI$4,INDIRECT("Results_"&amp;AJ$5&amp;"_Gene"),0)+2,FALSE),"")</f>
        <v/>
      </c>
      <c r="AK10" s="268" t="str">
        <f ca="1">IFERROR(VLOOKUP(AH10,INDIRECT("Results_"&amp;AK$5),MATCH(AI$4,INDIRECT("Results_"&amp;AK$5&amp;"_Gene"),0)+2,FALSE),"")</f>
        <v/>
      </c>
      <c r="AL10" s="18" t="str">
        <f>IF($A10="","",AL6&amp;"_"&amp;$A10)</f>
        <v/>
      </c>
      <c r="AM10" s="268" t="str">
        <f ca="1">IFERROR(VLOOKUP(AL10,INDIRECT("Results_"&amp;AM$5),MATCH(AM$4,INDIRECT("Results_"&amp;AM$5&amp;"_Gene"),0)+2,FALSE),"")</f>
        <v/>
      </c>
      <c r="AN10" s="268" t="str">
        <f ca="1">IFERROR(VLOOKUP(AL10,INDIRECT("Results_"&amp;AN$5),MATCH(AM$4,INDIRECT("Results_"&amp;AN$5&amp;"_Gene"),0)+2,FALSE),"")</f>
        <v/>
      </c>
      <c r="AO10" s="268" t="str">
        <f ca="1">IFERROR(VLOOKUP(AL10,INDIRECT("Results_"&amp;AO$5),MATCH(AM$4,INDIRECT("Results_"&amp;AO$5&amp;"_Gene"),0)+2,FALSE),"")</f>
        <v/>
      </c>
      <c r="AP10" s="18" t="str">
        <f>IF($A10="","",AP6&amp;"_"&amp;$A10)</f>
        <v/>
      </c>
      <c r="AQ10" s="268" t="str">
        <f ca="1">IFERROR(VLOOKUP(AP10,INDIRECT("Results_"&amp;AQ$5),MATCH(AQ$4,INDIRECT("Results_"&amp;AQ$5&amp;"_Gene"),0)+2,FALSE),"")</f>
        <v/>
      </c>
      <c r="AR10" s="268" t="str">
        <f ca="1">IFERROR(VLOOKUP(AP10,INDIRECT("Results_"&amp;AR$5),MATCH(AQ$4,INDIRECT("Results_"&amp;AR$5&amp;"_Gene"),0)+2,FALSE),"")</f>
        <v/>
      </c>
      <c r="AS10" s="268" t="str">
        <f ca="1">IFERROR(VLOOKUP(AP10,INDIRECT("Results_"&amp;AS$5),MATCH(AQ$4,INDIRECT("Results_"&amp;AS$5&amp;"_Gene"),0)+2,FALSE),"")</f>
        <v/>
      </c>
      <c r="AT10" s="18" t="str">
        <f>IF($A10="","",AT6&amp;"_"&amp;$A10)</f>
        <v/>
      </c>
      <c r="AU10" s="268" t="str">
        <f ca="1">IFERROR(VLOOKUP(AT10,INDIRECT("Results_"&amp;AU$5),MATCH(AU$4,INDIRECT("Results_"&amp;AU$5&amp;"_Gene"),0)+2,FALSE),"")</f>
        <v/>
      </c>
      <c r="AV10" s="268" t="str">
        <f ca="1">IFERROR(VLOOKUP(AT10,INDIRECT("Results_"&amp;AV$5),MATCH(AU$4,INDIRECT("Results_"&amp;AV$5&amp;"_Gene"),0)+2,FALSE),"")</f>
        <v/>
      </c>
      <c r="AW10" s="268" t="str">
        <f ca="1">IFERROR(VLOOKUP(AT10,INDIRECT("Results_"&amp;AW$5),MATCH(AU$4,INDIRECT("Results_"&amp;AW$5&amp;"_Gene"),0)+2,FALSE),"")</f>
        <v/>
      </c>
      <c r="AX10" s="18"/>
      <c r="AY10" s="79"/>
      <c r="AZ10" s="79"/>
      <c r="BA10" s="79"/>
      <c r="BB10" s="18"/>
      <c r="BC10" s="79"/>
      <c r="BD10" s="79"/>
      <c r="BE10" s="79"/>
    </row>
    <row r="11" spans="1:57" x14ac:dyDescent="0.25">
      <c r="B11" t="s">
        <v>591</v>
      </c>
      <c r="C11">
        <f ca="1">IFERROR(SUM(IFERROR(C7/G7,0),IFERROR(C7/G8,0),IFERROR(C7/G9,0),IFERROR(C7/G10,0),IFERROR(C8/G7,0),IFERROR(C8/G8,0),IFERROR(C8/G9,0),IFERROR(C8/G10,0),IFERROR(C9/G7,0),IFERROR(C9/G8,0),IFERROR(C9/G9,0),IFERROR(C9/G10,0),IFERROR(C10/G7,0),IFERROR(C10/G8,0),IFERROR(C10/G9,0),IFERROR(C10/G10,0))/(COUNT(C7:C10)*COUNT(G7:G10)),"")</f>
        <v>1.2699701277869304</v>
      </c>
      <c r="D11" t="str">
        <f ca="1">IFERROR(SUM(IFERROR(D7/H7,0),IFERROR(D7/H8,0),IFERROR(D7/H9,0),IFERROR(D7/H10,0),IFERROR(D8/H7,0),IFERROR(D8/H8,0),IFERROR(D8/H9,0),IFERROR(D8/H10,0),IFERROR(D9/H7,0),IFERROR(D9/H8,0),IFERROR(D9/H9,0),IFERROR(D9/H10,0),IFERROR(D10/H7,0),IFERROR(D10/H8,0),IFERROR(D10/H9,0),IFERROR(D10/H10,0))/(COUNT(D7:D10)*COUNT(H7:H10)),"")</f>
        <v/>
      </c>
      <c r="E11" t="str">
        <f ca="1">IFERROR(SUM(IFERROR(E7/I7,0),IFERROR(E7/I8,0),IFERROR(E7/I9,0),IFERROR(E7/I10,0),IFERROR(E8/I7,0),IFERROR(E8/I8,0),IFERROR(E8/I9,0),IFERROR(E8/I10,0),IFERROR(E9/I7,0),IFERROR(E9/I8,0),IFERROR(E9/I9,0),IFERROR(E9/I10,0),IFERROR(E10/I7,0),IFERROR(E10/I8,0),IFERROR(E10/I9,0),IFERROR(E10/I10,0))/(COUNT(E7:E10)*COUNT(I7:I10)),"")</f>
        <v/>
      </c>
      <c r="F11" t="s">
        <v>594</v>
      </c>
      <c r="G11">
        <f ca="1">IF(C11="","",IFERROR(SQRT(SUM(IFERROR((C7/G7-C11)^2,0),IFERROR((C7/G8-C11)^2,0),IFERROR((C7/G9-C11)^2,0),IFERROR((C7/G10-C11)^2,0),IFERROR((C8/G7-C11)^2,0),IFERROR((C8/G8-C11)^2,0),IFERROR((C8/G9-C11)^2,0),IFERROR((C8/G10-C11)^2,0),IFERROR((C9/G7-C11)^2,0),IFERROR((C9/G8-C11)^2,0),IFERROR((C9/G9-C11)^2,0),IFERROR((C9/G10-C11)^2,0),IFERROR((C10/G7-C11)^2,0),IFERROR((C10/G8-C11)^2,0),IFERROR((C10/G9-C11)^2,0),IFERROR((C10/G10-C11)^2,0))/(COUNT(C7:C10)*COUNT(G7:G10)-1)),""))</f>
        <v>0.30402674588508138</v>
      </c>
      <c r="H11" t="str">
        <f ca="1">IF(D11="","",IFERROR(SQRT(SUM(IFERROR((D7/H7-D11)^2,0),IFERROR((D7/H8-D11)^2,0),IFERROR((D7/H9-D11)^2,0),IFERROR((D7/H10-D11)^2,0),IFERROR((D8/H7-D11)^2,0),IFERROR((D8/H8-D11)^2,0),IFERROR((D8/H9-D11)^2,0),IFERROR((D8/H10-D11)^2,0),IFERROR((D9/H7-D11)^2,0),IFERROR((D9/H8-D11)^2,0),IFERROR((D9/H9-D11)^2,0),IFERROR((D9/H10-D11)^2,0),IFERROR((D10/H7-D11)^2,0),IFERROR((D10/H8-D11)^2,0),IFERROR((D10/H9-D11)^2,0),IFERROR((D10/H10-D11)^2,0))/(COUNT(D7:D10)*COUNT(H7:H10)-1)),""))</f>
        <v/>
      </c>
      <c r="I11" t="str">
        <f ca="1">IF(E11="","",IFERROR(SQRT(SUM(IFERROR((E7/I7-E11)^2,0),IFERROR((E7/I8-E11)^2,0),IFERROR((E7/I9-E11)^2,0),IFERROR((E7/I10-E11)^2,0),IFERROR((E8/I7-E11)^2,0),IFERROR((E8/I8-E11)^2,0),IFERROR((E8/I9-E11)^2,0),IFERROR((E8/I10-E11)^2,0),IFERROR((E9/I7-E11)^2,0),IFERROR((E9/I8-E11)^2,0),IFERROR((E9/I9-E11)^2,0),IFERROR((E9/I10-E11)^2,0),IFERROR((E10/I7-E11)^2,0),IFERROR((E10/I8-E11)^2,0),IFERROR((E10/I9-E11)^2,0),IFERROR((E10/I10-E11)^2,0))/(COUNT(E7:E10)*COUNT(I7:I10)-1)),""))</f>
        <v/>
      </c>
      <c r="J11" s="268" t="s">
        <v>591</v>
      </c>
      <c r="K11" s="268">
        <f ca="1">IFERROR(SUM(IFERROR(K7/O7,0),IFERROR(K7/O8,0),IFERROR(K7/O9,0),IFERROR(K7/O10,0),IFERROR(K8/O7,0),IFERROR(K8/O8,0),IFERROR(K8/O9,0),IFERROR(K8/O10,0),IFERROR(K9/O7,0),IFERROR(K9/O8,0),IFERROR(K9/O9,0),IFERROR(K9/O10,0),IFERROR(K10/O7,0),IFERROR(K10/O8,0),IFERROR(K10/O9,0),IFERROR(K10/O10,0))/(COUNT(K7:K10)*COUNT(O7:O10)),"")</f>
        <v>1.5135587500990131</v>
      </c>
      <c r="L11" s="268" t="str">
        <f ca="1">IFERROR(SUM(IFERROR(L7/P7,0),IFERROR(L7/P8,0),IFERROR(L7/P9,0),IFERROR(L7/P10,0),IFERROR(L8/P7,0),IFERROR(L8/P8,0),IFERROR(L8/P9,0),IFERROR(L8/P10,0),IFERROR(L9/P7,0),IFERROR(L9/P8,0),IFERROR(L9/P9,0),IFERROR(L9/P10,0),IFERROR(L10/P7,0),IFERROR(L10/P8,0),IFERROR(L10/P9,0),IFERROR(L10/P10,0))/(COUNT(L7:L10)*COUNT(P7:P10)),"")</f>
        <v/>
      </c>
      <c r="M11" s="268" t="str">
        <f ca="1">IFERROR(SUM(IFERROR(M7/Q7,0),IFERROR(M7/Q8,0),IFERROR(M7/Q9,0),IFERROR(M7/Q10,0),IFERROR(M8/Q7,0),IFERROR(M8/Q8,0),IFERROR(M8/Q9,0),IFERROR(M8/Q10,0),IFERROR(M9/Q7,0),IFERROR(M9/Q8,0),IFERROR(M9/Q9,0),IFERROR(M9/Q10,0),IFERROR(M10/Q7,0),IFERROR(M10/Q8,0),IFERROR(M10/Q9,0),IFERROR(M10/Q10,0))/(COUNT(M7:M10)*COUNT(Q7:Q10)),"")</f>
        <v/>
      </c>
      <c r="N11" s="268" t="s">
        <v>594</v>
      </c>
      <c r="O11" s="268">
        <f ca="1">IF(K11="","",IFERROR(SQRT(SUM(IFERROR((K7/O7-K11)^2,0),IFERROR((K7/O8-K11)^2,0),IFERROR((K7/O9-K11)^2,0),IFERROR((K7/O10-K11)^2,0),IFERROR((K8/O7-K11)^2,0),IFERROR((K8/O8-K11)^2,0),IFERROR((K8/O9-K11)^2,0),IFERROR((K8/O10-K11)^2,0),IFERROR((K9/O7-K11)^2,0),IFERROR((K9/O8-K11)^2,0),IFERROR((K9/O9-K11)^2,0),IFERROR((K9/O10-K11)^2,0),IFERROR((K10/O7-K11)^2,0),IFERROR((K10/O8-K11)^2,0),IFERROR((K10/O9-K11)^2,0),IFERROR((K10/O10-K11)^2,0))/(COUNT(K7:K10)*COUNT(O7:O10)-1)),""))</f>
        <v>0.24971799059844946</v>
      </c>
      <c r="P11" s="268" t="str">
        <f ca="1">IF(L11="","",IFERROR(SQRT(SUM(IFERROR((L7/P7-L11)^2,0),IFERROR((L7/P8-L11)^2,0),IFERROR((L7/P9-L11)^2,0),IFERROR((L7/P10-L11)^2,0),IFERROR((L8/P7-L11)^2,0),IFERROR((L8/P8-L11)^2,0),IFERROR((L8/P9-L11)^2,0),IFERROR((L8/P10-L11)^2,0),IFERROR((L9/P7-L11)^2,0),IFERROR((L9/P8-L11)^2,0),IFERROR((L9/P9-L11)^2,0),IFERROR((L9/P10-L11)^2,0),IFERROR((L10/P7-L11)^2,0),IFERROR((L10/P8-L11)^2,0),IFERROR((L10/P9-L11)^2,0),IFERROR((L10/P10-L11)^2,0))/(COUNT(L7:L10)*COUNT(P7:P10)-1)),""))</f>
        <v/>
      </c>
      <c r="Q11" s="268" t="str">
        <f ca="1">IF(M11="","",IFERROR(SQRT(SUM(IFERROR((M7/Q7-M11)^2,0),IFERROR((M7/Q8-M11)^2,0),IFERROR((M7/Q9-M11)^2,0),IFERROR((M7/Q10-M11)^2,0),IFERROR((M8/Q7-M11)^2,0),IFERROR((M8/Q8-M11)^2,0),IFERROR((M8/Q9-M11)^2,0),IFERROR((M8/Q10-M11)^2,0),IFERROR((M9/Q7-M11)^2,0),IFERROR((M9/Q8-M11)^2,0),IFERROR((M9/Q9-M11)^2,0),IFERROR((M9/Q10-M11)^2,0),IFERROR((M10/Q7-M11)^2,0),IFERROR((M10/Q8-M11)^2,0),IFERROR((M10/Q9-M11)^2,0),IFERROR((M10/Q10-M11)^2,0))/(COUNT(M7:M10)*COUNT(Q7:Q10)-1)),""))</f>
        <v/>
      </c>
      <c r="R11" s="268" t="s">
        <v>591</v>
      </c>
      <c r="S11" s="268">
        <f ca="1">IFERROR(SUM(IFERROR(S7/W7,0),IFERROR(S7/W8,0),IFERROR(S7/W9,0),IFERROR(S7/W10,0),IFERROR(S8/W7,0),IFERROR(S8/W8,0),IFERROR(S8/W9,0),IFERROR(S8/W10,0),IFERROR(S9/W7,0),IFERROR(S9/W8,0),IFERROR(S9/W9,0),IFERROR(S9/W10,0),IFERROR(S10/W7,0),IFERROR(S10/W8,0),IFERROR(S10/W9,0),IFERROR(S10/W10,0))/(COUNT(S7:S10)*COUNT(W7:W10)),"")</f>
        <v>2.1219927492616422</v>
      </c>
      <c r="T11" s="268" t="str">
        <f ca="1">IFERROR(SUM(IFERROR(T7/X7,0),IFERROR(T7/X8,0),IFERROR(T7/X9,0),IFERROR(T7/X10,0),IFERROR(T8/X7,0),IFERROR(T8/X8,0),IFERROR(T8/X9,0),IFERROR(T8/X10,0),IFERROR(T9/X7,0),IFERROR(T9/X8,0),IFERROR(T9/X9,0),IFERROR(T9/X10,0),IFERROR(T10/X7,0),IFERROR(T10/X8,0),IFERROR(T10/X9,0),IFERROR(T10/X10,0))/(COUNT(T7:T10)*COUNT(X7:X10)),"")</f>
        <v/>
      </c>
      <c r="U11" s="268" t="str">
        <f ca="1">IFERROR(SUM(IFERROR(U7/Y7,0),IFERROR(U7/Y8,0),IFERROR(U7/Y9,0),IFERROR(U7/Y10,0),IFERROR(U8/Y7,0),IFERROR(U8/Y8,0),IFERROR(U8/Y9,0),IFERROR(U8/Y10,0),IFERROR(U9/Y7,0),IFERROR(U9/Y8,0),IFERROR(U9/Y9,0),IFERROR(U9/Y10,0),IFERROR(U10/Y7,0),IFERROR(U10/Y8,0),IFERROR(U10/Y9,0),IFERROR(U10/Y10,0))/(COUNT(U7:U10)*COUNT(Y7:Y10)),"")</f>
        <v/>
      </c>
      <c r="V11" s="268" t="s">
        <v>594</v>
      </c>
      <c r="W11" s="268">
        <f ca="1">IF(S11="","",IFERROR(SQRT(SUM(IFERROR((S7/W7-S11)^2,0),IFERROR((S7/W8-S11)^2,0),IFERROR((S7/W9-S11)^2,0),IFERROR((S7/W10-S11)^2,0),IFERROR((S8/W7-S11)^2,0),IFERROR((S8/W8-S11)^2,0),IFERROR((S8/W9-S11)^2,0),IFERROR((S8/W10-S11)^2,0),IFERROR((S9/W7-S11)^2,0),IFERROR((S9/W8-S11)^2,0),IFERROR((S9/W9-S11)^2,0),IFERROR((S9/W10-S11)^2,0),IFERROR((S10/W7-S11)^2,0),IFERROR((S10/W8-S11)^2,0),IFERROR((S10/W9-S11)^2,0),IFERROR((S10/W10-S11)^2,0))/(COUNT(S7:S10)*COUNT(W7:W10)-1)),""))</f>
        <v>2.1325746779084378</v>
      </c>
      <c r="X11" s="268" t="str">
        <f ca="1">IF(T11="","",IFERROR(SQRT(SUM(IFERROR((T7/X7-T11)^2,0),IFERROR((T7/X8-T11)^2,0),IFERROR((T7/X9-T11)^2,0),IFERROR((T7/X10-T11)^2,0),IFERROR((T8/X7-T11)^2,0),IFERROR((T8/X8-T11)^2,0),IFERROR((T8/X9-T11)^2,0),IFERROR((T8/X10-T11)^2,0),IFERROR((T9/X7-T11)^2,0),IFERROR((T9/X8-T11)^2,0),IFERROR((T9/X9-T11)^2,0),IFERROR((T9/X10-T11)^2,0),IFERROR((T10/X7-T11)^2,0),IFERROR((T10/X8-T11)^2,0),IFERROR((T10/X9-T11)^2,0),IFERROR((T10/X10-T11)^2,0))/(COUNT(T7:T10)*COUNT(X7:X10)-1)),""))</f>
        <v/>
      </c>
      <c r="Y11" s="268" t="str">
        <f ca="1">IF(U11="","",IFERROR(SQRT(SUM(IFERROR((U7/Y7-U11)^2,0),IFERROR((U7/Y8-U11)^2,0),IFERROR((U7/Y9-U11)^2,0),IFERROR((U7/Y10-U11)^2,0),IFERROR((U8/Y7-U11)^2,0),IFERROR((U8/Y8-U11)^2,0),IFERROR((U8/Y9-U11)^2,0),IFERROR((U8/Y10-U11)^2,0),IFERROR((U9/Y7-U11)^2,0),IFERROR((U9/Y8-U11)^2,0),IFERROR((U9/Y9-U11)^2,0),IFERROR((U9/Y10-U11)^2,0),IFERROR((U10/Y7-U11)^2,0),IFERROR((U10/Y8-U11)^2,0),IFERROR((U10/Y9-U11)^2,0),IFERROR((U10/Y10-U11)^2,0))/(COUNT(U7:U10)*COUNT(Y7:Y10)-1)),""))</f>
        <v/>
      </c>
      <c r="Z11" s="268" t="s">
        <v>591</v>
      </c>
      <c r="AA11" s="268">
        <f ca="1">IFERROR(SUM(IFERROR(AA7/AE7,0),IFERROR(AA7/AE8,0),IFERROR(AA7/AE9,0),IFERROR(AA7/AE10,0),IFERROR(AA8/AE7,0),IFERROR(AA8/AE8,0),IFERROR(AA8/AE9,0),IFERROR(AA8/AE10,0),IFERROR(AA9/AE7,0),IFERROR(AA9/AE8,0),IFERROR(AA9/AE9,0),IFERROR(AA9/AE10,0),IFERROR(AA10/AE7,0),IFERROR(AA10/AE8,0),IFERROR(AA10/AE9,0),IFERROR(AA10/AE10,0))/(COUNT(AA7:AA10)*COUNT(AE7:AE10)),"")</f>
        <v>72.026244088973741</v>
      </c>
      <c r="AB11" s="268" t="str">
        <f ca="1">IFERROR(SUM(IFERROR(AB7/AF7,0),IFERROR(AB7/AF8,0),IFERROR(AB7/AF9,0),IFERROR(AB7/AF10,0),IFERROR(AB8/AF7,0),IFERROR(AB8/AF8,0),IFERROR(AB8/AF9,0),IFERROR(AB8/AF10,0),IFERROR(AB9/AF7,0),IFERROR(AB9/AF8,0),IFERROR(AB9/AF9,0),IFERROR(AB9/AF10,0),IFERROR(AB10/AF7,0),IFERROR(AB10/AF8,0),IFERROR(AB10/AF9,0),IFERROR(AB10/AF10,0))/(COUNT(AB7:AB10)*COUNT(AF7:AF10)),"")</f>
        <v/>
      </c>
      <c r="AC11" s="268" t="str">
        <f ca="1">IFERROR(SUM(IFERROR(AC7/AG7,0),IFERROR(AC7/AG8,0),IFERROR(AC7/AG9,0),IFERROR(AC7/AG10,0),IFERROR(AC8/AG7,0),IFERROR(AC8/AG8,0),IFERROR(AC8/AG9,0),IFERROR(AC8/AG10,0),IFERROR(AC9/AG7,0),IFERROR(AC9/AG8,0),IFERROR(AC9/AG9,0),IFERROR(AC9/AG10,0),IFERROR(AC10/AG7,0),IFERROR(AC10/AG8,0),IFERROR(AC10/AG9,0),IFERROR(AC10/AG10,0))/(COUNT(AC7:AC10)*COUNT(AG7:AG10)),"")</f>
        <v/>
      </c>
      <c r="AD11" s="268" t="s">
        <v>594</v>
      </c>
      <c r="AE11" s="268">
        <f ca="1">IF(AA11="","",IFERROR(SQRT(SUM(IFERROR((AA7/AE7-AA11)^2,0),IFERROR((AA7/AE8-AA11)^2,0),IFERROR((AA7/AE9-AA11)^2,0),IFERROR((AA7/AE10-AA11)^2,0),IFERROR((AA8/AE7-AA11)^2,0),IFERROR((AA8/AE8-AA11)^2,0),IFERROR((AA8/AE9-AA11)^2,0),IFERROR((AA8/AE10-AA11)^2,0),IFERROR((AA9/AE7-AA11)^2,0),IFERROR((AA9/AE8-AA11)^2,0),IFERROR((AA9/AE9-AA11)^2,0),IFERROR((AA9/AE10-AA11)^2,0),IFERROR((AA10/AE7-AA11)^2,0),IFERROR((AA10/AE8-AA11)^2,0),IFERROR((AA10/AE9-AA11)^2,0),IFERROR((AA10/AE10-AA11)^2,0))/(COUNT(AA7:AA10)*COUNT(AE7:AE10)-1)),""))</f>
        <v>47.195572912030798</v>
      </c>
      <c r="AF11" s="268" t="str">
        <f ca="1">IF(AB11="","",IFERROR(SQRT(SUM(IFERROR((AB7/AF7-AB11)^2,0),IFERROR((AB7/AF8-AB11)^2,0),IFERROR((AB7/AF9-AB11)^2,0),IFERROR((AB7/AF10-AB11)^2,0),IFERROR((AB8/AF7-AB11)^2,0),IFERROR((AB8/AF8-AB11)^2,0),IFERROR((AB8/AF9-AB11)^2,0),IFERROR((AB8/AF10-AB11)^2,0),IFERROR((AB9/AF7-AB11)^2,0),IFERROR((AB9/AF8-AB11)^2,0),IFERROR((AB9/AF9-AB11)^2,0),IFERROR((AB9/AF10-AB11)^2,0),IFERROR((AB10/AF7-AB11)^2,0),IFERROR((AB10/AF8-AB11)^2,0),IFERROR((AB10/AF9-AB11)^2,0),IFERROR((AB10/AF10-AB11)^2,0))/(COUNT(AB7:AB10)*COUNT(AF7:AF10)-1)),""))</f>
        <v/>
      </c>
      <c r="AG11" s="268" t="str">
        <f ca="1">IF(AC11="","",IFERROR(SQRT(SUM(IFERROR((AC7/AG7-AC11)^2,0),IFERROR((AC7/AG8-AC11)^2,0),IFERROR((AC7/AG9-AC11)^2,0),IFERROR((AC7/AG10-AC11)^2,0),IFERROR((AC8/AG7-AC11)^2,0),IFERROR((AC8/AG8-AC11)^2,0),IFERROR((AC8/AG9-AC11)^2,0),IFERROR((AC8/AG10-AC11)^2,0),IFERROR((AC9/AG7-AC11)^2,0),IFERROR((AC9/AG8-AC11)^2,0),IFERROR((AC9/AG9-AC11)^2,0),IFERROR((AC9/AG10-AC11)^2,0),IFERROR((AC10/AG7-AC11)^2,0),IFERROR((AC10/AG8-AC11)^2,0),IFERROR((AC10/AG9-AC11)^2,0),IFERROR((AC10/AG10-AC11)^2,0))/(COUNT(AC7:AC10)*COUNT(AG7:AG10)-1)),""))</f>
        <v/>
      </c>
      <c r="AH11" s="268" t="s">
        <v>591</v>
      </c>
      <c r="AI11" s="268">
        <f ca="1">IFERROR(SUM(IFERROR(AI7/AM7,0),IFERROR(AI7/AM8,0),IFERROR(AI7/AM9,0),IFERROR(AI7/AM10,0),IFERROR(AI8/AM7,0),IFERROR(AI8/AM8,0),IFERROR(AI8/AM9,0),IFERROR(AI8/AM10,0),IFERROR(AI9/AM7,0),IFERROR(AI9/AM8,0),IFERROR(AI9/AM9,0),IFERROR(AI9/AM10,0),IFERROR(AI10/AM7,0),IFERROR(AI10/AM8,0),IFERROR(AI10/AM9,0),IFERROR(AI10/AM10,0))/(COUNT(AI7:AI10)*COUNT(AM7:AM10)),"")</f>
        <v>0.27940666898053901</v>
      </c>
      <c r="AJ11" s="268" t="str">
        <f ca="1">IFERROR(SUM(IFERROR(AJ7/AN7,0),IFERROR(AJ7/AN8,0),IFERROR(AJ7/AN9,0),IFERROR(AJ7/AN10,0),IFERROR(AJ8/AN7,0),IFERROR(AJ8/AN8,0),IFERROR(AJ8/AN9,0),IFERROR(AJ8/AN10,0),IFERROR(AJ9/AN7,0),IFERROR(AJ9/AN8,0),IFERROR(AJ9/AN9,0),IFERROR(AJ9/AN10,0),IFERROR(AJ10/AN7,0),IFERROR(AJ10/AN8,0),IFERROR(AJ10/AN9,0),IFERROR(AJ10/AN10,0))/(COUNT(AJ7:AJ10)*COUNT(AN7:AN10)),"")</f>
        <v/>
      </c>
      <c r="AK11" s="268" t="str">
        <f ca="1">IFERROR(SUM(IFERROR(AK7/AO7,0),IFERROR(AK7/AO8,0),IFERROR(AK7/AO9,0),IFERROR(AK7/AO10,0),IFERROR(AK8/AO7,0),IFERROR(AK8/AO8,0),IFERROR(AK8/AO9,0),IFERROR(AK8/AO10,0),IFERROR(AK9/AO7,0),IFERROR(AK9/AO8,0),IFERROR(AK9/AO9,0),IFERROR(AK9/AO10,0),IFERROR(AK10/AO7,0),IFERROR(AK10/AO8,0),IFERROR(AK10/AO9,0),IFERROR(AK10/AO10,0))/(COUNT(AK7:AK10)*COUNT(AO7:AO10)),"")</f>
        <v/>
      </c>
      <c r="AL11" s="268" t="s">
        <v>594</v>
      </c>
      <c r="AM11" s="268">
        <f ca="1">IF(AI11="","",IFERROR(SQRT(SUM(IFERROR((AI7/AM7-AI11)^2,0),IFERROR((AI7/AM8-AI11)^2,0),IFERROR((AI7/AM9-AI11)^2,0),IFERROR((AI7/AM10-AI11)^2,0),IFERROR((AI8/AM7-AI11)^2,0),IFERROR((AI8/AM8-AI11)^2,0),IFERROR((AI8/AM9-AI11)^2,0),IFERROR((AI8/AM10-AI11)^2,0),IFERROR((AI9/AM7-AI11)^2,0),IFERROR((AI9/AM8-AI11)^2,0),IFERROR((AI9/AM9-AI11)^2,0),IFERROR((AI9/AM10-AI11)^2,0),IFERROR((AI10/AM7-AI11)^2,0),IFERROR((AI10/AM8-AI11)^2,0),IFERROR((AI10/AM9-AI11)^2,0),IFERROR((AI10/AM10-AI11)^2,0))/(COUNT(AI7:AI10)*COUNT(AM7:AM10)-1)),""))</f>
        <v>0.23209989006686341</v>
      </c>
      <c r="AN11" s="268" t="str">
        <f ca="1">IF(AJ11="","",IFERROR(SQRT(SUM(IFERROR((AJ7/AN7-AJ11)^2,0),IFERROR((AJ7/AN8-AJ11)^2,0),IFERROR((AJ7/AN9-AJ11)^2,0),IFERROR((AJ7/AN10-AJ11)^2,0),IFERROR((AJ8/AN7-AJ11)^2,0),IFERROR((AJ8/AN8-AJ11)^2,0),IFERROR((AJ8/AN9-AJ11)^2,0),IFERROR((AJ8/AN10-AJ11)^2,0),IFERROR((AJ9/AN7-AJ11)^2,0),IFERROR((AJ9/AN8-AJ11)^2,0),IFERROR((AJ9/AN9-AJ11)^2,0),IFERROR((AJ9/AN10-AJ11)^2,0),IFERROR((AJ10/AN7-AJ11)^2,0),IFERROR((AJ10/AN8-AJ11)^2,0),IFERROR((AJ10/AN9-AJ11)^2,0),IFERROR((AJ10/AN10-AJ11)^2,0))/(COUNT(AJ7:AJ10)*COUNT(AN7:AN10)-1)),""))</f>
        <v/>
      </c>
      <c r="AO11" s="268" t="str">
        <f ca="1">IF(AK11="","",IFERROR(SQRT(SUM(IFERROR((AK7/AO7-AK11)^2,0),IFERROR((AK7/AO8-AK11)^2,0),IFERROR((AK7/AO9-AK11)^2,0),IFERROR((AK7/AO10-AK11)^2,0),IFERROR((AK8/AO7-AK11)^2,0),IFERROR((AK8/AO8-AK11)^2,0),IFERROR((AK8/AO9-AK11)^2,0),IFERROR((AK8/AO10-AK11)^2,0),IFERROR((AK9/AO7-AK11)^2,0),IFERROR((AK9/AO8-AK11)^2,0),IFERROR((AK9/AO9-AK11)^2,0),IFERROR((AK9/AO10-AK11)^2,0),IFERROR((AK10/AO7-AK11)^2,0),IFERROR((AK10/AO8-AK11)^2,0),IFERROR((AK10/AO9-AK11)^2,0),IFERROR((AK10/AO10-AK11)^2,0))/(COUNT(AK7:AK10)*COUNT(AO7:AO10)-1)),""))</f>
        <v/>
      </c>
      <c r="AP11" s="268" t="s">
        <v>591</v>
      </c>
      <c r="AQ11" s="268">
        <f ca="1">IFERROR(SUM(IFERROR(AQ7/AU7,0),IFERROR(AQ7/AU8,0),IFERROR(AQ7/AU9,0),IFERROR(AQ7/AU10,0),IFERROR(AQ8/AU7,0),IFERROR(AQ8/AU8,0),IFERROR(AQ8/AU9,0),IFERROR(AQ8/AU10,0),IFERROR(AQ9/AU7,0),IFERROR(AQ9/AU8,0),IFERROR(AQ9/AU9,0),IFERROR(AQ9/AU10,0),IFERROR(AQ10/AU7,0),IFERROR(AQ10/AU8,0),IFERROR(AQ10/AU9,0),IFERROR(AQ10/AU10,0))/(COUNT(AQ7:AQ10)*COUNT(AU7:AU10)),"")</f>
        <v>1.8229108651138537</v>
      </c>
      <c r="AR11" s="268" t="str">
        <f ca="1">IFERROR(SUM(IFERROR(AR7/AV7,0),IFERROR(AR7/AV8,0),IFERROR(AR7/AV9,0),IFERROR(AR7/AV10,0),IFERROR(AR8/AV7,0),IFERROR(AR8/AV8,0),IFERROR(AR8/AV9,0),IFERROR(AR8/AV10,0),IFERROR(AR9/AV7,0),IFERROR(AR9/AV8,0),IFERROR(AR9/AV9,0),IFERROR(AR9/AV10,0),IFERROR(AR10/AV7,0),IFERROR(AR10/AV8,0),IFERROR(AR10/AV9,0),IFERROR(AR10/AV10,0))/(COUNT(AR7:AR10)*COUNT(AV7:AV10)),"")</f>
        <v/>
      </c>
      <c r="AS11" s="268" t="str">
        <f ca="1">IFERROR(SUM(IFERROR(AS7/AW7,0),IFERROR(AS7/AW8,0),IFERROR(AS7/AW9,0),IFERROR(AS7/AW10,0),IFERROR(AS8/AW7,0),IFERROR(AS8/AW8,0),IFERROR(AS8/AW9,0),IFERROR(AS8/AW10,0),IFERROR(AS9/AW7,0),IFERROR(AS9/AW8,0),IFERROR(AS9/AW9,0),IFERROR(AS9/AW10,0),IFERROR(AS10/AW7,0),IFERROR(AS10/AW8,0),IFERROR(AS10/AW9,0),IFERROR(AS10/AW10,0))/(COUNT(AS7:AS10)*COUNT(AW7:AW10)),"")</f>
        <v/>
      </c>
      <c r="AT11" s="268" t="s">
        <v>594</v>
      </c>
      <c r="AU11" s="268">
        <f ca="1">IF(AQ11="","",IFERROR(SQRT(SUM(IFERROR((AQ7/AU7-AQ11)^2,0),IFERROR((AQ7/AU8-AQ11)^2,0),IFERROR((AQ7/AU9-AQ11)^2,0),IFERROR((AQ7/AU10-AQ11)^2,0),IFERROR((AQ8/AU7-AQ11)^2,0),IFERROR((AQ8/AU8-AQ11)^2,0),IFERROR((AQ8/AU9-AQ11)^2,0),IFERROR((AQ8/AU10-AQ11)^2,0),IFERROR((AQ9/AU7-AQ11)^2,0),IFERROR((AQ9/AU8-AQ11)^2,0),IFERROR((AQ9/AU9-AQ11)^2,0),IFERROR((AQ9/AU10-AQ11)^2,0),IFERROR((AQ10/AU7-AQ11)^2,0),IFERROR((AQ10/AU8-AQ11)^2,0),IFERROR((AQ10/AU9-AQ11)^2,0),IFERROR((AQ10/AU10-AQ11)^2,0))/(COUNT(AQ7:AQ10)*COUNT(AU7:AU10)-1)),""))</f>
        <v>1.029211306994936</v>
      </c>
      <c r="AV11" s="268" t="str">
        <f ca="1">IF(AR11="","",IFERROR(SQRT(SUM(IFERROR((AR7/AV7-AR11)^2,0),IFERROR((AR7/AV8-AR11)^2,0),IFERROR((AR7/AV9-AR11)^2,0),IFERROR((AR7/AV10-AR11)^2,0),IFERROR((AR8/AV7-AR11)^2,0),IFERROR((AR8/AV8-AR11)^2,0),IFERROR((AR8/AV9-AR11)^2,0),IFERROR((AR8/AV10-AR11)^2,0),IFERROR((AR9/AV7-AR11)^2,0),IFERROR((AR9/AV8-AR11)^2,0),IFERROR((AR9/AV9-AR11)^2,0),IFERROR((AR9/AV10-AR11)^2,0),IFERROR((AR10/AV7-AR11)^2,0),IFERROR((AR10/AV8-AR11)^2,0),IFERROR((AR10/AV9-AR11)^2,0),IFERROR((AR10/AV10-AR11)^2,0))/(COUNT(AR7:AR10)*COUNT(AV7:AV10)-1)),""))</f>
        <v/>
      </c>
      <c r="AW11" s="268" t="str">
        <f ca="1">IF(AS11="","",IFERROR(SQRT(SUM(IFERROR((AS7/AW7-AS11)^2,0),IFERROR((AS7/AW8-AS11)^2,0),IFERROR((AS7/AW9-AS11)^2,0),IFERROR((AS7/AW10-AS11)^2,0),IFERROR((AS8/AW7-AS11)^2,0),IFERROR((AS8/AW8-AS11)^2,0),IFERROR((AS8/AW9-AS11)^2,0),IFERROR((AS8/AW10-AS11)^2,0),IFERROR((AS9/AW7-AS11)^2,0),IFERROR((AS9/AW8-AS11)^2,0),IFERROR((AS9/AW9-AS11)^2,0),IFERROR((AS9/AW10-AS11)^2,0),IFERROR((AS10/AW7-AS11)^2,0),IFERROR((AS10/AW8-AS11)^2,0),IFERROR((AS10/AW9-AS11)^2,0),IFERROR((AS10/AW10-AS11)^2,0))/(COUNT(AS7:AS10)*COUNT(AW7:AW10)-1)),""))</f>
        <v/>
      </c>
      <c r="AX11" s="79"/>
      <c r="AY11" s="79"/>
      <c r="AZ11" s="79"/>
      <c r="BA11" s="79"/>
      <c r="BB11" s="79"/>
      <c r="BC11" s="79"/>
      <c r="BD11" s="79"/>
      <c r="BE11" s="79"/>
    </row>
    <row r="12" spans="1:57" x14ac:dyDescent="0.25">
      <c r="A12" s="20">
        <f>A6</f>
        <v>1</v>
      </c>
      <c r="B12" t="s">
        <v>590</v>
      </c>
      <c r="C12">
        <f ca="1">IFERROR(LOG(C11,2),"")</f>
        <v>0.34479456235137079</v>
      </c>
      <c r="D12" t="str">
        <f ca="1">IFERROR(LOG(D11,2),"")</f>
        <v/>
      </c>
      <c r="E12" t="str">
        <f ca="1">IFERROR(LOG(E11,2),"")</f>
        <v/>
      </c>
      <c r="F12" t="s">
        <v>595</v>
      </c>
      <c r="G12">
        <f ca="1">IFERROR(G11/SQRT(COUNT(C7:C10)*COUNT(G7:G10)),"")</f>
        <v>0.10134224862836046</v>
      </c>
      <c r="H12" t="str">
        <f ca="1">IFERROR(H11/SQRT(COUNT(D7:D10)*COUNT(H7:H10)),"")</f>
        <v/>
      </c>
      <c r="I12" t="str">
        <f ca="1">IFERROR(I11/SQRT(COUNT(E7:E10)*COUNT(I7:I10)),"")</f>
        <v/>
      </c>
      <c r="J12" s="268" t="s">
        <v>590</v>
      </c>
      <c r="K12" s="268">
        <f ca="1">IFERROR(LOG(K11,2),"")</f>
        <v>0.59794467571480836</v>
      </c>
      <c r="L12" s="268" t="str">
        <f ca="1">IFERROR(LOG(L11,2),"")</f>
        <v/>
      </c>
      <c r="M12" s="268" t="str">
        <f ca="1">IFERROR(LOG(M11,2),"")</f>
        <v/>
      </c>
      <c r="N12" s="268" t="s">
        <v>595</v>
      </c>
      <c r="O12" s="268">
        <f ca="1">IFERROR(O11/SQRT(COUNT(K7:K10)*COUNT(O7:O10)),"")</f>
        <v>8.3239330199483152E-2</v>
      </c>
      <c r="P12" s="268" t="str">
        <f ca="1">IFERROR(P11/SQRT(COUNT(L7:L10)*COUNT(P7:P10)),"")</f>
        <v/>
      </c>
      <c r="Q12" s="268" t="str">
        <f ca="1">IFERROR(Q11/SQRT(COUNT(M7:M10)*COUNT(Q7:Q10)),"")</f>
        <v/>
      </c>
      <c r="R12" s="268" t="s">
        <v>590</v>
      </c>
      <c r="S12" s="268">
        <f ca="1">IFERROR(LOG(S11,2),"")</f>
        <v>1.0854197266475207</v>
      </c>
      <c r="T12" s="268" t="str">
        <f ca="1">IFERROR(LOG(T11,2),"")</f>
        <v/>
      </c>
      <c r="U12" s="268" t="str">
        <f ca="1">IFERROR(LOG(U11,2),"")</f>
        <v/>
      </c>
      <c r="V12" s="268" t="s">
        <v>595</v>
      </c>
      <c r="W12" s="268">
        <f ca="1">IFERROR(W11/SQRT(COUNT(S7:S10)*COUNT(W7:W10)),"")</f>
        <v>0.71085822596947923</v>
      </c>
      <c r="X12" s="268" t="str">
        <f ca="1">IFERROR(X11/SQRT(COUNT(T7:T10)*COUNT(X7:X10)),"")</f>
        <v/>
      </c>
      <c r="Y12" s="268" t="str">
        <f ca="1">IFERROR(Y11/SQRT(COUNT(U7:U10)*COUNT(Y7:Y10)),"")</f>
        <v/>
      </c>
      <c r="Z12" s="268" t="s">
        <v>590</v>
      </c>
      <c r="AA12" s="268">
        <f ca="1">IFERROR(LOG(AA11,2),"")</f>
        <v>6.1704507697517421</v>
      </c>
      <c r="AB12" s="268" t="str">
        <f ca="1">IFERROR(LOG(AB11,2),"")</f>
        <v/>
      </c>
      <c r="AC12" s="268" t="str">
        <f ca="1">IFERROR(LOG(AC11,2),"")</f>
        <v/>
      </c>
      <c r="AD12" s="268" t="s">
        <v>595</v>
      </c>
      <c r="AE12" s="268">
        <f ca="1">IFERROR(AE11/SQRT(COUNT(AA7:AA10)*COUNT(AE7:AE10)),"")</f>
        <v>15.7318576373436</v>
      </c>
      <c r="AF12" s="268" t="str">
        <f ca="1">IFERROR(AF11/SQRT(COUNT(AB7:AB10)*COUNT(AF7:AF10)),"")</f>
        <v/>
      </c>
      <c r="AG12" s="268" t="str">
        <f ca="1">IFERROR(AG11/SQRT(COUNT(AC7:AC10)*COUNT(AG7:AG10)),"")</f>
        <v/>
      </c>
      <c r="AH12" s="268" t="s">
        <v>590</v>
      </c>
      <c r="AI12" s="268">
        <f ca="1">IFERROR(LOG(AI11,2),"")</f>
        <v>-1.8395616389562781</v>
      </c>
      <c r="AJ12" s="268" t="str">
        <f ca="1">IFERROR(LOG(AJ11,2),"")</f>
        <v/>
      </c>
      <c r="AK12" s="268" t="str">
        <f ca="1">IFERROR(LOG(AK11,2),"")</f>
        <v/>
      </c>
      <c r="AL12" s="268" t="s">
        <v>595</v>
      </c>
      <c r="AM12" s="268">
        <f ca="1">IFERROR(AM11/SQRT(COUNT(AI7:AI10)*COUNT(AM7:AM10)),"")</f>
        <v>7.7366630022287802E-2</v>
      </c>
      <c r="AN12" s="268" t="str">
        <f ca="1">IFERROR(AN11/SQRT(COUNT(AJ7:AJ10)*COUNT(AN7:AN10)),"")</f>
        <v/>
      </c>
      <c r="AO12" s="268" t="str">
        <f ca="1">IFERROR(AO11/SQRT(COUNT(AK7:AK10)*COUNT(AO7:AO10)),"")</f>
        <v/>
      </c>
      <c r="AP12" s="268" t="s">
        <v>590</v>
      </c>
      <c r="AQ12" s="268">
        <f ca="1">IFERROR(LOG(AQ11,2),"")</f>
        <v>0.86624401963151554</v>
      </c>
      <c r="AR12" s="268" t="str">
        <f ca="1">IFERROR(LOG(AR11,2),"")</f>
        <v/>
      </c>
      <c r="AS12" s="268" t="str">
        <f ca="1">IFERROR(LOG(AS11,2),"")</f>
        <v/>
      </c>
      <c r="AT12" s="268" t="s">
        <v>595</v>
      </c>
      <c r="AU12" s="268">
        <f ca="1">IFERROR(AU11/SQRT(COUNT(AQ7:AQ10)*COUNT(AU7:AU10)),"")</f>
        <v>0.34307043566497869</v>
      </c>
      <c r="AV12" s="268" t="str">
        <f ca="1">IFERROR(AV11/SQRT(COUNT(AR7:AR10)*COUNT(AV7:AV10)),"")</f>
        <v/>
      </c>
      <c r="AW12" s="268" t="str">
        <f ca="1">IFERROR(AW11/SQRT(COUNT(AS7:AS10)*COUNT(AW7:AW10)),"")</f>
        <v/>
      </c>
      <c r="AX12" s="79"/>
      <c r="AY12" s="79"/>
      <c r="AZ12" s="79"/>
      <c r="BA12" s="79"/>
      <c r="BB12" s="79"/>
      <c r="BC12" s="79"/>
      <c r="BD12" s="79"/>
      <c r="BE12" s="79"/>
    </row>
    <row r="13" spans="1:57" x14ac:dyDescent="0.25">
      <c r="A13" s="22">
        <f>IFERROR(IF(A12+1&gt;$D$2,"",A12+1),"")</f>
        <v>2</v>
      </c>
      <c r="B13" s="268">
        <f>INDEX(Treatment_Samples,$A13)</f>
        <v>3</v>
      </c>
      <c r="C13" s="268">
        <f ca="1">IF(COUNT(C18:E18)=0,"",IFERROR(SUM(IFERROR(C18*(COUNT(C14:C17)+COUNT(G14:G17)),0),IFERROR(D18*(COUNT(D14:D17)+COUNT(H14:H17)),0),IFERROR(E18*(COUNT(E14:E17)+COUNT(I14:I17)),0))/(COUNT(C14:E17)+COUNT(G14:I17)),""))</f>
        <v>1.1314942886947705</v>
      </c>
      <c r="D13" s="268">
        <f ca="1">IFERROR(LOG(C13,2),"")</f>
        <v>0.17822930250800761</v>
      </c>
      <c r="E13" s="268">
        <f ca="1">(COUNT(G14:I17)+COUNT(C14:E17))</f>
        <v>5</v>
      </c>
      <c r="F13" s="268">
        <f>IFERROR(INDEX(Samples_Names_b,B13,3),"")</f>
        <v>1</v>
      </c>
      <c r="G13" s="268">
        <f ca="1">IFERROR(SQRT(((SUM(IFERROR((COUNT(G14:G17)+COUNT(C14:C17))*(G18^2+C18^2),0),IFERROR((COUNT(H14:H17)+COUNT(D14:D17))*(H18^2+D18^2),0),IFERROR((COUNT(I14:I17)+COUNT(E14:E17))*(I18^2+E18^2),0))/(COUNT(G14:I17)+COUNT(C14:E17)))-C13^2)),"")</f>
        <v>0.17391605288742526</v>
      </c>
      <c r="H13" s="268">
        <f ca="1">IFERROR(G13/SQRT((COUNT(G14:I17)+COUNT(C14:E17))),"")</f>
        <v>7.7777623326946294E-2</v>
      </c>
      <c r="I13" s="268">
        <f ca="1">(COUNT(G14:I17)+COUNT(C14:E17))</f>
        <v>5</v>
      </c>
      <c r="J13" s="268">
        <f>INDEX(Treatment_Samples,$A13)</f>
        <v>3</v>
      </c>
      <c r="K13" s="268">
        <f ca="1">IF(COUNT(K18:M18)=0,"",IFERROR(SUM(IFERROR(K18*(COUNT(K14:K17)+COUNT(O14:O17)),0),IFERROR(L18*(COUNT(L14:L17)+COUNT(P14:P17)),0),IFERROR(M18*(COUNT(M14:M17)+COUNT(Q14:Q17)),0))/(COUNT(K14:M17)+COUNT(O14:Q17)),""))</f>
        <v>0.96995145169693886</v>
      </c>
      <c r="L13" s="268">
        <f ca="1">IFERROR(LOG(K13,2),"")</f>
        <v>-4.4015555988506469E-2</v>
      </c>
      <c r="M13" s="268">
        <f ca="1">(COUNT(O14:Q17)+COUNT(K14:M17))</f>
        <v>5</v>
      </c>
      <c r="N13" s="268">
        <f>IFERROR(INDEX(Samples_Names_b,J13,3),"")</f>
        <v>1</v>
      </c>
      <c r="O13" s="268">
        <f ca="1">IFERROR(SQRT(((SUM(IFERROR((COUNT(O14:O17)+COUNT(K14:K17))*(O18^2+K18^2),0),IFERROR((COUNT(P14:P17)+COUNT(L14:L17))*(P18^2+L18^2),0),IFERROR((COUNT(Q14:Q17)+COUNT(M14:M17))*(Q18^2+M18^2),0))/(COUNT(O14:Q17)+COUNT(K14:M17)))-K13^2)),"")</f>
        <v>0.70046534549649397</v>
      </c>
      <c r="P13" s="268">
        <f ca="1">IFERROR(O13/SQRT((COUNT(O14:Q17)+COUNT(K14:M17))),"")</f>
        <v>0.31325762568260734</v>
      </c>
      <c r="Q13" s="268">
        <f ca="1">(COUNT(O14:Q17)+COUNT(K14:M17))</f>
        <v>5</v>
      </c>
      <c r="R13" s="268">
        <f>INDEX(Treatment_Samples,$A13)</f>
        <v>3</v>
      </c>
      <c r="S13" s="268">
        <f ca="1">IF(COUNT(S18:U18)=0,"",IFERROR(SUM(IFERROR(S18*(COUNT(S14:S17)+COUNT(W14:W17)),0),IFERROR(T18*(COUNT(T14:T17)+COUNT(X14:X17)),0),IFERROR(U18*(COUNT(U14:U17)+COUNT(Y14:Y17)),0))/(COUNT(S14:U17)+COUNT(W14:Y17)),""))</f>
        <v>2.4416368342630128</v>
      </c>
      <c r="T13" s="268">
        <f ca="1">IFERROR(LOG(S13,2),"")</f>
        <v>1.2878486317869426</v>
      </c>
      <c r="U13" s="268">
        <f ca="1">(COUNT(W14:Y17)+COUNT(S14:U17))</f>
        <v>5</v>
      </c>
      <c r="V13" s="268">
        <f>IFERROR(INDEX(Samples_Names_b,R13,3),"")</f>
        <v>1</v>
      </c>
      <c r="W13" s="268">
        <f ca="1">IFERROR(SQRT(((SUM(IFERROR((COUNT(W14:W17)+COUNT(S14:S17))*(W18^2+S18^2),0),IFERROR((COUNT(X14:X17)+COUNT(T14:T17))*(X18^2+T18^2),0),IFERROR((COUNT(Y14:Y17)+COUNT(U14:U17))*(Y18^2+U18^2),0))/(COUNT(W14:Y17)+COUNT(S14:U17)))-S13^2)),"")</f>
        <v>2.6256648853879643</v>
      </c>
      <c r="X13" s="268">
        <f ca="1">IFERROR(W13/SQRT((COUNT(W14:Y17)+COUNT(S14:U17))),"")</f>
        <v>1.1742330339723364</v>
      </c>
      <c r="Y13" s="268">
        <f ca="1">(COUNT(W14:Y17)+COUNT(S14:U17))</f>
        <v>5</v>
      </c>
      <c r="Z13" s="268">
        <f>INDEX(Treatment_Samples,$A13)</f>
        <v>3</v>
      </c>
      <c r="AA13" s="268">
        <f ca="1">IF(COUNT(AA18:AC18)=0,"",IFERROR(SUM(IFERROR(AA18*(COUNT(AA14:AA17)+COUNT(AE14:AE17)),0),IFERROR(AB18*(COUNT(AB14:AB17)+COUNT(AF14:AF17)),0),IFERROR(AC18*(COUNT(AC14:AC17)+COUNT(AG14:AG17)),0))/(COUNT(AA14:AC17)+COUNT(AE14:AG17)),""))</f>
        <v>2.9421099464955573</v>
      </c>
      <c r="AB13" s="268">
        <f ca="1">IFERROR(LOG(AA13,2),"")</f>
        <v>1.5568511610387219</v>
      </c>
      <c r="AC13" s="268">
        <f ca="1">(COUNT(AE14:AG17)+COUNT(AA14:AC17))</f>
        <v>5</v>
      </c>
      <c r="AD13" s="268">
        <f>IFERROR(INDEX(Samples_Names_b,Z13,3),"")</f>
        <v>1</v>
      </c>
      <c r="AE13" s="268">
        <f ca="1">IFERROR(SQRT(((SUM(IFERROR((COUNT(AE14:AE17)+COUNT(AA14:AA17))*(AE18^2+AA18^2),0),IFERROR((COUNT(AF14:AF17)+COUNT(AB14:AB17))*(AF18^2+AB18^2),0),IFERROR((COUNT(AG14:AG17)+COUNT(AC14:AC17))*(AG18^2+AC18^2),0))/(COUNT(AE14:AG17)+COUNT(AA14:AC17)))-AA13^2)),"")</f>
        <v>2.4947582443028535</v>
      </c>
      <c r="AF13" s="268">
        <f ca="1">IFERROR(AE13/SQRT((COUNT(AE14:AG17)+COUNT(AA14:AC17))),"")</f>
        <v>1.1156898043378416</v>
      </c>
      <c r="AG13" s="268">
        <f ca="1">(COUNT(AE14:AG17)+COUNT(AA14:AC17))</f>
        <v>5</v>
      </c>
      <c r="AH13" s="268">
        <f>INDEX(Treatment_Samples,$A13)</f>
        <v>3</v>
      </c>
      <c r="AI13" s="268">
        <f ca="1">IF(COUNT(AI18:AK18)=0,"",IFERROR(SUM(IFERROR(AI18*(COUNT(AI14:AI17)+COUNT(AM14:AM17)),0),IFERROR(AJ18*(COUNT(AJ14:AJ17)+COUNT(AN14:AN17)),0),IFERROR(AK18*(COUNT(AK14:AK17)+COUNT(AO14:AO17)),0))/(COUNT(AI14:AK17)+COUNT(AM14:AO17)),""))</f>
        <v>0.16199518754608411</v>
      </c>
      <c r="AJ13" s="268">
        <f ca="1">IFERROR(LOG(AI13,2),"")</f>
        <v>-2.6259771398424361</v>
      </c>
      <c r="AK13" s="268">
        <f ca="1">(COUNT(AM14:AO17)+COUNT(AI14:AK17))</f>
        <v>5</v>
      </c>
      <c r="AL13" s="268">
        <f>IFERROR(INDEX(Samples_Names_b,AH13,3),"")</f>
        <v>1</v>
      </c>
      <c r="AM13" s="268">
        <f ca="1">IFERROR(SQRT(((SUM(IFERROR((COUNT(AM14:AM17)+COUNT(AI14:AI17))*(AM18^2+AI18^2),0),IFERROR((COUNT(AN14:AN17)+COUNT(AJ14:AJ17))*(AN18^2+AJ18^2),0),IFERROR((COUNT(AO14:AO17)+COUNT(AK14:AK17))*(AO18^2+AK18^2),0))/(COUNT(AM14:AO17)+COUNT(AI14:AK17)))-AI13^2)),"")</f>
        <v>0.20804224926006393</v>
      </c>
      <c r="AN13" s="268">
        <f ca="1">IFERROR(AM13/SQRT((COUNT(AM14:AO17)+COUNT(AI14:AK17))),"")</f>
        <v>9.3039322307491651E-2</v>
      </c>
      <c r="AO13" s="268">
        <f ca="1">(COUNT(AM14:AO17)+COUNT(AI14:AK17))</f>
        <v>5</v>
      </c>
      <c r="AP13" s="268">
        <f>INDEX(Treatment_Samples,$A13)</f>
        <v>3</v>
      </c>
      <c r="AQ13" s="268">
        <f ca="1">IF(COUNT(AQ18:AS18)=0,"",IFERROR(SUM(IFERROR(AQ18*(COUNT(AQ14:AQ17)+COUNT(AU14:AU17)),0),IFERROR(AR18*(COUNT(AR14:AR17)+COUNT(AV14:AV17)),0),IFERROR(AS18*(COUNT(AS14:AS17)+COUNT(AW14:AW17)),0))/(COUNT(AQ14:AS17)+COUNT(AU14:AW17)),""))</f>
        <v>1.1539138917278644</v>
      </c>
      <c r="AR13" s="268">
        <f ca="1">IFERROR(LOG(AQ13,2),"")</f>
        <v>0.2065355700733493</v>
      </c>
      <c r="AS13" s="268">
        <f ca="1">(COUNT(AU14:AW17)+COUNT(AQ14:AS17))</f>
        <v>5</v>
      </c>
      <c r="AT13" s="268">
        <f>IFERROR(INDEX(Samples_Names_b,AP13,3),"")</f>
        <v>1</v>
      </c>
      <c r="AU13" s="268">
        <f ca="1">IFERROR(SQRT(((SUM(IFERROR((COUNT(AU14:AU17)+COUNT(AQ14:AQ17))*(AU18^2+AQ18^2),0),IFERROR((COUNT(AV14:AV17)+COUNT(AR14:AR17))*(AV18^2+AR18^2),0),IFERROR((COUNT(AW14:AW17)+COUNT(AS14:AS17))*(AW18^2+AS18^2),0))/(COUNT(AU14:AW17)+COUNT(AQ14:AS17)))-AQ13^2)),"")</f>
        <v>0.59264717432327685</v>
      </c>
      <c r="AV13" s="268">
        <f ca="1">IFERROR(AU13/SQRT((COUNT(AU14:AW17)+COUNT(AQ14:AS17))),"")</f>
        <v>0.26503987369200299</v>
      </c>
      <c r="AW13" s="268">
        <f ca="1">(COUNT(AU14:AW17)+COUNT(AQ14:AS17))</f>
        <v>5</v>
      </c>
      <c r="AX13" s="268"/>
      <c r="AY13" s="268"/>
      <c r="AZ13" s="268"/>
      <c r="BA13" s="268"/>
      <c r="BB13" s="268"/>
      <c r="BC13" s="268"/>
      <c r="BD13" s="268"/>
      <c r="BE13" s="268"/>
    </row>
    <row r="14" spans="1:57" x14ac:dyDescent="0.25">
      <c r="A14" s="268">
        <f>IF(A13="","",1)</f>
        <v>1</v>
      </c>
      <c r="B14" s="18" t="str">
        <f>IF($A14="","",B13&amp;"_"&amp;$A14)</f>
        <v>3_1</v>
      </c>
      <c r="C14" s="268">
        <f ca="1">IFERROR(VLOOKUP(B14,INDIRECT("Results_"&amp;C$5),MATCH(C$4,INDIRECT("Results_"&amp;C$5&amp;"_Gene"),0)+2,FALSE),"")</f>
        <v>16.072788139776172</v>
      </c>
      <c r="D14" s="268" t="str">
        <f ca="1">IFERROR(VLOOKUP(B14,INDIRECT("Results_"&amp;D$5),MATCH(C$4,INDIRECT("Results_"&amp;D$5&amp;"_Gene"),0)+2,FALSE),"")</f>
        <v/>
      </c>
      <c r="E14" s="268" t="str">
        <f ca="1">IFERROR(VLOOKUP(B14,INDIRECT("Results_"&amp;E$5),MATCH(C$4,INDIRECT("Results_"&amp;E$5&amp;"_Gene"),0)+2,FALSE),"")</f>
        <v/>
      </c>
      <c r="F14" s="18" t="str">
        <f>IF($A14="","",F13&amp;"_"&amp;$A14)</f>
        <v>1_1</v>
      </c>
      <c r="G14" s="268">
        <f ca="1">IFERROR(VLOOKUP(F14,INDIRECT("Results_"&amp;G$5),MATCH(G$4,INDIRECT("Results_"&amp;G$5&amp;"_Gene"),0)+2,FALSE),"")</f>
        <v>14.749140333972829</v>
      </c>
      <c r="H14" s="268" t="str">
        <f ca="1">IFERROR(VLOOKUP(F14,INDIRECT("Results_"&amp;H$5),MATCH(G$4,INDIRECT("Results_"&amp;H$5&amp;"_Gene"),0)+2,FALSE),"")</f>
        <v/>
      </c>
      <c r="I14" s="268" t="str">
        <f ca="1">IFERROR(VLOOKUP(F14,INDIRECT("Results_"&amp;I$5),MATCH(G$4,INDIRECT("Results_"&amp;I$5&amp;"_Gene"),0)+2,FALSE),"")</f>
        <v/>
      </c>
      <c r="J14" s="18" t="str">
        <f>IF($A14="","",J13&amp;"_"&amp;$A14)</f>
        <v>3_1</v>
      </c>
      <c r="K14" s="268">
        <f ca="1">IFERROR(VLOOKUP(J14,INDIRECT("Results_"&amp;K$5),MATCH(K$4,INDIRECT("Results_"&amp;K$5&amp;"_Gene"),0)+2,FALSE),"")</f>
        <v>0.42026406272152622</v>
      </c>
      <c r="L14" s="268" t="str">
        <f ca="1">IFERROR(VLOOKUP(J14,INDIRECT("Results_"&amp;L$5),MATCH(K$4,INDIRECT("Results_"&amp;L$5&amp;"_Gene"),0)+2,FALSE),"")</f>
        <v/>
      </c>
      <c r="M14" s="268" t="str">
        <f ca="1">IFERROR(VLOOKUP(J14,INDIRECT("Results_"&amp;M$5),MATCH(K$4,INDIRECT("Results_"&amp;M$5&amp;"_Gene"),0)+2,FALSE),"")</f>
        <v/>
      </c>
      <c r="N14" s="18" t="str">
        <f>IF($A14="","",N13&amp;"_"&amp;$A14)</f>
        <v>1_1</v>
      </c>
      <c r="O14" s="268">
        <f ca="1">IFERROR(VLOOKUP(N14,INDIRECT("Results_"&amp;O$5),MATCH(O$4,INDIRECT("Results_"&amp;O$5&amp;"_Gene"),0)+2,FALSE),"")</f>
        <v>0.26451064568985244</v>
      </c>
      <c r="P14" s="268" t="str">
        <f ca="1">IFERROR(VLOOKUP(N14,INDIRECT("Results_"&amp;P$5),MATCH(O$4,INDIRECT("Results_"&amp;P$5&amp;"_Gene"),0)+2,FALSE),"")</f>
        <v/>
      </c>
      <c r="Q14" s="268" t="str">
        <f ca="1">IFERROR(VLOOKUP(N14,INDIRECT("Results_"&amp;Q$5),MATCH(O$4,INDIRECT("Results_"&amp;Q$5&amp;"_Gene"),0)+2,FALSE),"")</f>
        <v/>
      </c>
      <c r="R14" s="18" t="str">
        <f>IF($A14="","",R13&amp;"_"&amp;$A14)</f>
        <v>3_1</v>
      </c>
      <c r="S14" s="268">
        <f ca="1">IFERROR(VLOOKUP(R14,INDIRECT("Results_"&amp;S$5),MATCH(S$4,INDIRECT("Results_"&amp;S$5&amp;"_Gene"),0)+2,FALSE),"")</f>
        <v>0.10358190617017696</v>
      </c>
      <c r="T14" s="268" t="str">
        <f ca="1">IFERROR(VLOOKUP(R14,INDIRECT("Results_"&amp;T$5),MATCH(S$4,INDIRECT("Results_"&amp;T$5&amp;"_Gene"),0)+2,FALSE),"")</f>
        <v/>
      </c>
      <c r="U14" s="268" t="str">
        <f ca="1">IFERROR(VLOOKUP(R14,INDIRECT("Results_"&amp;U$5),MATCH(S$4,INDIRECT("Results_"&amp;U$5&amp;"_Gene"),0)+2,FALSE),"")</f>
        <v/>
      </c>
      <c r="V14" s="18" t="str">
        <f>IF($A14="","",V13&amp;"_"&amp;$A14)</f>
        <v>1_1</v>
      </c>
      <c r="W14" s="268">
        <f ca="1">IFERROR(VLOOKUP(V14,INDIRECT("Results_"&amp;W$5),MATCH(W$4,INDIRECT("Results_"&amp;W$5&amp;"_Gene"),0)+2,FALSE),"")</f>
        <v>0.21486769241936607</v>
      </c>
      <c r="X14" s="268" t="str">
        <f ca="1">IFERROR(VLOOKUP(V14,INDIRECT("Results_"&amp;X$5),MATCH(W$4,INDIRECT("Results_"&amp;X$5&amp;"_Gene"),0)+2,FALSE),"")</f>
        <v/>
      </c>
      <c r="Y14" s="268" t="str">
        <f ca="1">IFERROR(VLOOKUP(V14,INDIRECT("Results_"&amp;Y$5),MATCH(W$4,INDIRECT("Results_"&amp;Y$5&amp;"_Gene"),0)+2,FALSE),"")</f>
        <v/>
      </c>
      <c r="Z14" s="18" t="str">
        <f>IF($A14="","",Z13&amp;"_"&amp;$A14)</f>
        <v>3_1</v>
      </c>
      <c r="AA14" s="268">
        <f ca="1">IFERROR(VLOOKUP(Z14,INDIRECT("Results_"&amp;AA$5),MATCH(AA$4,INDIRECT("Results_"&amp;AA$5&amp;"_Gene"),0)+2,FALSE),"")</f>
        <v>2.07332809427266</v>
      </c>
      <c r="AB14" s="268" t="str">
        <f ca="1">IFERROR(VLOOKUP(Z14,INDIRECT("Results_"&amp;AB$5),MATCH(AA$4,INDIRECT("Results_"&amp;AB$5&amp;"_Gene"),0)+2,FALSE),"")</f>
        <v/>
      </c>
      <c r="AC14" s="268" t="str">
        <f ca="1">IFERROR(VLOOKUP(Z14,INDIRECT("Results_"&amp;AC$5),MATCH(AA$4,INDIRECT("Results_"&amp;AC$5&amp;"_Gene"),0)+2,FALSE),"")</f>
        <v/>
      </c>
      <c r="AD14" s="18" t="str">
        <f>IF($A14="","",AD13&amp;"_"&amp;$A14)</f>
        <v>1_1</v>
      </c>
      <c r="AE14" s="268">
        <f ca="1">IFERROR(VLOOKUP(AD14,INDIRECT("Results_"&amp;AE$5),MATCH(AE$4,INDIRECT("Results_"&amp;AE$5&amp;"_Gene"),0)+2,FALSE),"")</f>
        <v>0.35356592471832071</v>
      </c>
      <c r="AF14" s="268" t="str">
        <f ca="1">IFERROR(VLOOKUP(AD14,INDIRECT("Results_"&amp;AF$5),MATCH(AE$4,INDIRECT("Results_"&amp;AF$5&amp;"_Gene"),0)+2,FALSE),"")</f>
        <v/>
      </c>
      <c r="AG14" s="268" t="str">
        <f ca="1">IFERROR(VLOOKUP(AD14,INDIRECT("Results_"&amp;AG$5),MATCH(AE$4,INDIRECT("Results_"&amp;AG$5&amp;"_Gene"),0)+2,FALSE),"")</f>
        <v/>
      </c>
      <c r="AH14" s="18" t="str">
        <f>IF($A14="","",AH13&amp;"_"&amp;$A14)</f>
        <v>3_1</v>
      </c>
      <c r="AI14" s="268">
        <f ca="1">IFERROR(VLOOKUP(AH14,INDIRECT("Results_"&amp;AI$5),MATCH(AI$4,INDIRECT("Results_"&amp;AI$5&amp;"_Gene"),0)+2,FALSE),"")</f>
        <v>0.50137872216107915</v>
      </c>
      <c r="AJ14" s="268" t="str">
        <f ca="1">IFERROR(VLOOKUP(AH14,INDIRECT("Results_"&amp;AJ$5),MATCH(AI$4,INDIRECT("Results_"&amp;AJ$5&amp;"_Gene"),0)+2,FALSE),"")</f>
        <v/>
      </c>
      <c r="AK14" s="268" t="str">
        <f ca="1">IFERROR(VLOOKUP(AH14,INDIRECT("Results_"&amp;AK$5),MATCH(AI$4,INDIRECT("Results_"&amp;AK$5&amp;"_Gene"),0)+2,FALSE),"")</f>
        <v/>
      </c>
      <c r="AL14" s="18" t="str">
        <f>IF($A14="","",AL13&amp;"_"&amp;$A14)</f>
        <v>1_1</v>
      </c>
      <c r="AM14" s="268">
        <f ca="1">IFERROR(VLOOKUP(AL14,INDIRECT("Results_"&amp;AM$5),MATCH(AM$4,INDIRECT("Results_"&amp;AM$5&amp;"_Gene"),0)+2,FALSE),"")</f>
        <v>2.9642031960192581</v>
      </c>
      <c r="AN14" s="268" t="str">
        <f ca="1">IFERROR(VLOOKUP(AL14,INDIRECT("Results_"&amp;AN$5),MATCH(AM$4,INDIRECT("Results_"&amp;AN$5&amp;"_Gene"),0)+2,FALSE),"")</f>
        <v/>
      </c>
      <c r="AO14" s="268" t="str">
        <f ca="1">IFERROR(VLOOKUP(AL14,INDIRECT("Results_"&amp;AO$5),MATCH(AM$4,INDIRECT("Results_"&amp;AO$5&amp;"_Gene"),0)+2,FALSE),"")</f>
        <v/>
      </c>
      <c r="AP14" s="18" t="str">
        <f>IF($A14="","",AP13&amp;"_"&amp;$A14)</f>
        <v>3_1</v>
      </c>
      <c r="AQ14" s="268">
        <f ca="1">IFERROR(VLOOKUP(AP14,INDIRECT("Results_"&amp;AQ$5),MATCH(AQ$4,INDIRECT("Results_"&amp;AQ$5&amp;"_Gene"),0)+2,FALSE),"")</f>
        <v>0.29482623802613489</v>
      </c>
      <c r="AR14" s="268" t="str">
        <f ca="1">IFERROR(VLOOKUP(AP14,INDIRECT("Results_"&amp;AR$5),MATCH(AQ$4,INDIRECT("Results_"&amp;AR$5&amp;"_Gene"),0)+2,FALSE),"")</f>
        <v/>
      </c>
      <c r="AS14" s="268" t="str">
        <f ca="1">IFERROR(VLOOKUP(AP14,INDIRECT("Results_"&amp;AS$5),MATCH(AQ$4,INDIRECT("Results_"&amp;AS$5&amp;"_Gene"),0)+2,FALSE),"")</f>
        <v/>
      </c>
      <c r="AT14" s="18" t="str">
        <f>IF($A14="","",AT13&amp;"_"&amp;$A14)</f>
        <v>1_1</v>
      </c>
      <c r="AU14" s="268">
        <f ca="1">IFERROR(VLOOKUP(AT14,INDIRECT("Results_"&amp;AU$5),MATCH(AU$4,INDIRECT("Results_"&amp;AU$5&amp;"_Gene"),0)+2,FALSE),"")</f>
        <v>0.13831686579437166</v>
      </c>
      <c r="AV14" s="268" t="str">
        <f ca="1">IFERROR(VLOOKUP(AT14,INDIRECT("Results_"&amp;AV$5),MATCH(AU$4,INDIRECT("Results_"&amp;AV$5&amp;"_Gene"),0)+2,FALSE),"")</f>
        <v/>
      </c>
      <c r="AW14" s="268" t="str">
        <f ca="1">IFERROR(VLOOKUP(AT14,INDIRECT("Results_"&amp;AW$5),MATCH(AU$4,INDIRECT("Results_"&amp;AW$5&amp;"_Gene"),0)+2,FALSE),"")</f>
        <v/>
      </c>
      <c r="AX14" s="18"/>
      <c r="AY14" s="268"/>
      <c r="AZ14" s="268"/>
      <c r="BA14" s="268"/>
      <c r="BB14" s="18"/>
      <c r="BC14" s="268"/>
      <c r="BD14" s="268"/>
      <c r="BE14" s="268"/>
    </row>
    <row r="15" spans="1:57" x14ac:dyDescent="0.25">
      <c r="A15" s="268">
        <f>IFERROR(IF(A14+1&gt;$B$2,"",A14+1),"")</f>
        <v>2</v>
      </c>
      <c r="B15" s="18" t="str">
        <f>IF($A15="","",B13&amp;"_"&amp;$A15)</f>
        <v>3_2</v>
      </c>
      <c r="C15" s="268">
        <f ca="1">IFERROR(VLOOKUP(B15,INDIRECT("Results_"&amp;C$5),MATCH(C$4,INDIRECT("Results_"&amp;C$5&amp;"_Gene"),0)+2,FALSE),"")</f>
        <v>13.414390894969005</v>
      </c>
      <c r="D15" s="268" t="str">
        <f ca="1">IFERROR(VLOOKUP(B15,INDIRECT("Results_"&amp;D$5),MATCH(C$4,INDIRECT("Results_"&amp;D$5&amp;"_Gene"),0)+2,FALSE),"")</f>
        <v/>
      </c>
      <c r="E15" s="268" t="str">
        <f ca="1">IFERROR(VLOOKUP(B15,INDIRECT("Results_"&amp;E$5),MATCH(C$4,INDIRECT("Results_"&amp;E$5&amp;"_Gene"),0)+2,FALSE),"")</f>
        <v/>
      </c>
      <c r="F15" s="18" t="str">
        <f>IF($A15="","",F13&amp;"_"&amp;$A15)</f>
        <v>1_2</v>
      </c>
      <c r="G15" s="268">
        <f ca="1">IFERROR(VLOOKUP(F15,INDIRECT("Results_"&amp;G$5),MATCH(G$4,INDIRECT("Results_"&amp;G$5&amp;"_Gene"),0)+2,FALSE),"")</f>
        <v>11.409825514618646</v>
      </c>
      <c r="H15" s="268" t="str">
        <f ca="1">IFERROR(VLOOKUP(F15,INDIRECT("Results_"&amp;H$5),MATCH(G$4,INDIRECT("Results_"&amp;H$5&amp;"_Gene"),0)+2,FALSE),"")</f>
        <v/>
      </c>
      <c r="I15" s="268" t="str">
        <f ca="1">IFERROR(VLOOKUP(F15,INDIRECT("Results_"&amp;I$5),MATCH(G$4,INDIRECT("Results_"&amp;I$5&amp;"_Gene"),0)+2,FALSE),"")</f>
        <v/>
      </c>
      <c r="J15" s="18" t="str">
        <f>IF($A15="","",J13&amp;"_"&amp;$A15)</f>
        <v>3_2</v>
      </c>
      <c r="K15" s="268">
        <f ca="1">IFERROR(VLOOKUP(J15,INDIRECT("Results_"&amp;K$5),MATCH(K$4,INDIRECT("Results_"&amp;K$5&amp;"_Gene"),0)+2,FALSE),"")</f>
        <v>8.6426362643065899E-2</v>
      </c>
      <c r="L15" s="268" t="str">
        <f ca="1">IFERROR(VLOOKUP(J15,INDIRECT("Results_"&amp;L$5),MATCH(K$4,INDIRECT("Results_"&amp;L$5&amp;"_Gene"),0)+2,FALSE),"")</f>
        <v/>
      </c>
      <c r="M15" s="268" t="str">
        <f ca="1">IFERROR(VLOOKUP(J15,INDIRECT("Results_"&amp;M$5),MATCH(K$4,INDIRECT("Results_"&amp;M$5&amp;"_Gene"),0)+2,FALSE),"")</f>
        <v/>
      </c>
      <c r="N15" s="18" t="str">
        <f>IF($A15="","",N13&amp;"_"&amp;$A15)</f>
        <v>1_2</v>
      </c>
      <c r="O15" s="268">
        <f ca="1">IFERROR(VLOOKUP(N15,INDIRECT("Results_"&amp;O$5),MATCH(O$4,INDIRECT("Results_"&amp;O$5&amp;"_Gene"),0)+2,FALSE),"")</f>
        <v>0.25443324513512167</v>
      </c>
      <c r="P15" s="268" t="str">
        <f ca="1">IFERROR(VLOOKUP(N15,INDIRECT("Results_"&amp;P$5),MATCH(O$4,INDIRECT("Results_"&amp;P$5&amp;"_Gene"),0)+2,FALSE),"")</f>
        <v/>
      </c>
      <c r="Q15" s="268" t="str">
        <f ca="1">IFERROR(VLOOKUP(N15,INDIRECT("Results_"&amp;Q$5),MATCH(O$4,INDIRECT("Results_"&amp;Q$5&amp;"_Gene"),0)+2,FALSE),"")</f>
        <v/>
      </c>
      <c r="R15" s="18" t="str">
        <f>IF($A15="","",R13&amp;"_"&amp;$A15)</f>
        <v>3_2</v>
      </c>
      <c r="S15" s="268">
        <f ca="1">IFERROR(VLOOKUP(R15,INDIRECT("Results_"&amp;S$5),MATCH(S$4,INDIRECT("Results_"&amp;S$5&amp;"_Gene"),0)+2,FALSE),"")</f>
        <v>0.27141610265087796</v>
      </c>
      <c r="T15" s="268" t="str">
        <f ca="1">IFERROR(VLOOKUP(R15,INDIRECT("Results_"&amp;T$5),MATCH(S$4,INDIRECT("Results_"&amp;T$5&amp;"_Gene"),0)+2,FALSE),"")</f>
        <v/>
      </c>
      <c r="U15" s="268" t="str">
        <f ca="1">IFERROR(VLOOKUP(R15,INDIRECT("Results_"&amp;U$5),MATCH(S$4,INDIRECT("Results_"&amp;U$5&amp;"_Gene"),0)+2,FALSE),"")</f>
        <v/>
      </c>
      <c r="V15" s="18" t="str">
        <f>IF($A15="","",V13&amp;"_"&amp;$A15)</f>
        <v>1_2</v>
      </c>
      <c r="W15" s="268">
        <f ca="1">IFERROR(VLOOKUP(V15,INDIRECT("Results_"&amp;W$5),MATCH(W$4,INDIRECT("Results_"&amp;W$5&amp;"_Gene"),0)+2,FALSE),"")</f>
        <v>3.6155190939807243E-2</v>
      </c>
      <c r="X15" s="268" t="str">
        <f ca="1">IFERROR(VLOOKUP(V15,INDIRECT("Results_"&amp;X$5),MATCH(W$4,INDIRECT("Results_"&amp;X$5&amp;"_Gene"),0)+2,FALSE),"")</f>
        <v/>
      </c>
      <c r="Y15" s="268" t="str">
        <f ca="1">IFERROR(VLOOKUP(V15,INDIRECT("Results_"&amp;Y$5),MATCH(W$4,INDIRECT("Results_"&amp;Y$5&amp;"_Gene"),0)+2,FALSE),"")</f>
        <v/>
      </c>
      <c r="Z15" s="18" t="str">
        <f>IF($A15="","",Z13&amp;"_"&amp;$A15)</f>
        <v>3_2</v>
      </c>
      <c r="AA15" s="268">
        <f ca="1">IFERROR(VLOOKUP(Z15,INDIRECT("Results_"&amp;AA$5),MATCH(AA$4,INDIRECT("Results_"&amp;AA$5&amp;"_Gene"),0)+2,FALSE),"")</f>
        <v>0.62014068417141799</v>
      </c>
      <c r="AB15" s="268" t="str">
        <f ca="1">IFERROR(VLOOKUP(Z15,INDIRECT("Results_"&amp;AB$5),MATCH(AA$4,INDIRECT("Results_"&amp;AB$5&amp;"_Gene"),0)+2,FALSE),"")</f>
        <v/>
      </c>
      <c r="AC15" s="268" t="str">
        <f ca="1">IFERROR(VLOOKUP(Z15,INDIRECT("Results_"&amp;AC$5),MATCH(AA$4,INDIRECT("Results_"&amp;AC$5&amp;"_Gene"),0)+2,FALSE),"")</f>
        <v/>
      </c>
      <c r="AD15" s="18" t="str">
        <f>IF($A15="","",AD13&amp;"_"&amp;$A15)</f>
        <v>1_2</v>
      </c>
      <c r="AE15" s="268">
        <f ca="1">IFERROR(VLOOKUP(AD15,INDIRECT("Results_"&amp;AE$5),MATCH(AE$4,INDIRECT("Results_"&amp;AE$5&amp;"_Gene"),0)+2,FALSE),"")</f>
        <v>0.32841050491969093</v>
      </c>
      <c r="AF15" s="268" t="str">
        <f ca="1">IFERROR(VLOOKUP(AD15,INDIRECT("Results_"&amp;AF$5),MATCH(AE$4,INDIRECT("Results_"&amp;AF$5&amp;"_Gene"),0)+2,FALSE),"")</f>
        <v/>
      </c>
      <c r="AG15" s="268" t="str">
        <f ca="1">IFERROR(VLOOKUP(AD15,INDIRECT("Results_"&amp;AG$5),MATCH(AE$4,INDIRECT("Results_"&amp;AG$5&amp;"_Gene"),0)+2,FALSE),"")</f>
        <v/>
      </c>
      <c r="AH15" s="18" t="str">
        <f>IF($A15="","",AH13&amp;"_"&amp;$A15)</f>
        <v>3_2</v>
      </c>
      <c r="AI15" s="268">
        <f ca="1">IFERROR(VLOOKUP(AH15,INDIRECT("Results_"&amp;AI$5),MATCH(AI$4,INDIRECT("Results_"&amp;AI$5&amp;"_Gene"),0)+2,FALSE),"")</f>
        <v>6.0680374220372389E-2</v>
      </c>
      <c r="AJ15" s="268" t="str">
        <f ca="1">IFERROR(VLOOKUP(AH15,INDIRECT("Results_"&amp;AJ$5),MATCH(AI$4,INDIRECT("Results_"&amp;AJ$5&amp;"_Gene"),0)+2,FALSE),"")</f>
        <v/>
      </c>
      <c r="AK15" s="268" t="str">
        <f ca="1">IFERROR(VLOOKUP(AH15,INDIRECT("Results_"&amp;AK$5),MATCH(AI$4,INDIRECT("Results_"&amp;AK$5&amp;"_Gene"),0)+2,FALSE),"")</f>
        <v/>
      </c>
      <c r="AL15" s="18" t="str">
        <f>IF($A15="","",AL13&amp;"_"&amp;$A15)</f>
        <v>1_2</v>
      </c>
      <c r="AM15" s="268">
        <f ca="1">IFERROR(VLOOKUP(AL15,INDIRECT("Results_"&amp;AM$5),MATCH(AM$4,INDIRECT("Results_"&amp;AM$5&amp;"_Gene"),0)+2,FALSE),"")</f>
        <v>0.88207214925382504</v>
      </c>
      <c r="AN15" s="268" t="str">
        <f ca="1">IFERROR(VLOOKUP(AL15,INDIRECT("Results_"&amp;AN$5),MATCH(AM$4,INDIRECT("Results_"&amp;AN$5&amp;"_Gene"),0)+2,FALSE),"")</f>
        <v/>
      </c>
      <c r="AO15" s="268" t="str">
        <f ca="1">IFERROR(VLOOKUP(AL15,INDIRECT("Results_"&amp;AO$5),MATCH(AM$4,INDIRECT("Results_"&amp;AO$5&amp;"_Gene"),0)+2,FALSE),"")</f>
        <v/>
      </c>
      <c r="AP15" s="18" t="str">
        <f>IF($A15="","",AP13&amp;"_"&amp;$A15)</f>
        <v>3_2</v>
      </c>
      <c r="AQ15" s="268">
        <f ca="1">IFERROR(VLOOKUP(AP15,INDIRECT("Results_"&amp;AQ$5),MATCH(AQ$4,INDIRECT("Results_"&amp;AQ$5&amp;"_Gene"),0)+2,FALSE),"")</f>
        <v>0.15813506918105374</v>
      </c>
      <c r="AR15" s="268" t="str">
        <f ca="1">IFERROR(VLOOKUP(AP15,INDIRECT("Results_"&amp;AR$5),MATCH(AQ$4,INDIRECT("Results_"&amp;AR$5&amp;"_Gene"),0)+2,FALSE),"")</f>
        <v/>
      </c>
      <c r="AS15" s="268" t="str">
        <f ca="1">IFERROR(VLOOKUP(AP15,INDIRECT("Results_"&amp;AS$5),MATCH(AQ$4,INDIRECT("Results_"&amp;AS$5&amp;"_Gene"),0)+2,FALSE),"")</f>
        <v/>
      </c>
      <c r="AT15" s="18" t="str">
        <f>IF($A15="","",AT13&amp;"_"&amp;$A15)</f>
        <v>1_2</v>
      </c>
      <c r="AU15" s="268">
        <f ca="1">IFERROR(VLOOKUP(AT15,INDIRECT("Results_"&amp;AU$5),MATCH(AU$4,INDIRECT("Results_"&amp;AU$5&amp;"_Gene"),0)+2,FALSE),"")</f>
        <v>0.19560165518895645</v>
      </c>
      <c r="AV15" s="268" t="str">
        <f ca="1">IFERROR(VLOOKUP(AT15,INDIRECT("Results_"&amp;AV$5),MATCH(AU$4,INDIRECT("Results_"&amp;AV$5&amp;"_Gene"),0)+2,FALSE),"")</f>
        <v/>
      </c>
      <c r="AW15" s="268" t="str">
        <f ca="1">IFERROR(VLOOKUP(AT15,INDIRECT("Results_"&amp;AW$5),MATCH(AU$4,INDIRECT("Results_"&amp;AW$5&amp;"_Gene"),0)+2,FALSE),"")</f>
        <v/>
      </c>
      <c r="AX15" s="18"/>
      <c r="AY15" s="268"/>
      <c r="AZ15" s="268"/>
      <c r="BA15" s="268"/>
      <c r="BB15" s="18"/>
      <c r="BC15" s="268"/>
      <c r="BD15" s="268"/>
      <c r="BE15" s="268"/>
    </row>
    <row r="16" spans="1:57" x14ac:dyDescent="0.25">
      <c r="A16" s="268">
        <f>IFERROR(IF(A15+1&gt;$B$2,"",A15+1),"")</f>
        <v>3</v>
      </c>
      <c r="B16" s="18" t="str">
        <f>IF($A16="","",B13&amp;"_"&amp;$A16)</f>
        <v>3_3</v>
      </c>
      <c r="C16" s="268" t="str">
        <f ca="1">IFERROR(VLOOKUP(B16,INDIRECT("Results_"&amp;C$5),MATCH(C$4,INDIRECT("Results_"&amp;C$5&amp;"_Gene"),0)+2,FALSE),"")</f>
        <v/>
      </c>
      <c r="D16" s="268" t="str">
        <f ca="1">IFERROR(VLOOKUP(B16,INDIRECT("Results_"&amp;D$5),MATCH(C$4,INDIRECT("Results_"&amp;D$5&amp;"_Gene"),0)+2,FALSE),"")</f>
        <v/>
      </c>
      <c r="E16" s="268" t="str">
        <f ca="1">IFERROR(VLOOKUP(B16,INDIRECT("Results_"&amp;E$5),MATCH(C$4,INDIRECT("Results_"&amp;E$5&amp;"_Gene"),0)+2,FALSE),"")</f>
        <v/>
      </c>
      <c r="F16" s="18" t="str">
        <f>IF($A16="","",F13&amp;"_"&amp;$A16)</f>
        <v>1_3</v>
      </c>
      <c r="G16" s="268">
        <f ca="1">IFERROR(VLOOKUP(F16,INDIRECT("Results_"&amp;G$5),MATCH(G$4,INDIRECT("Results_"&amp;G$5&amp;"_Gene"),0)+2,FALSE),"")</f>
        <v>13.370740632838165</v>
      </c>
      <c r="H16" s="268" t="str">
        <f ca="1">IFERROR(VLOOKUP(F16,INDIRECT("Results_"&amp;H$5),MATCH(G$4,INDIRECT("Results_"&amp;H$5&amp;"_Gene"),0)+2,FALSE),"")</f>
        <v/>
      </c>
      <c r="I16" s="268" t="str">
        <f ca="1">IFERROR(VLOOKUP(F16,INDIRECT("Results_"&amp;I$5),MATCH(G$4,INDIRECT("Results_"&amp;I$5&amp;"_Gene"),0)+2,FALSE),"")</f>
        <v/>
      </c>
      <c r="J16" s="18" t="str">
        <f>IF($A16="","",J13&amp;"_"&amp;$A16)</f>
        <v>3_3</v>
      </c>
      <c r="K16" s="268" t="str">
        <f ca="1">IFERROR(VLOOKUP(J16,INDIRECT("Results_"&amp;K$5),MATCH(K$4,INDIRECT("Results_"&amp;K$5&amp;"_Gene"),0)+2,FALSE),"")</f>
        <v/>
      </c>
      <c r="L16" s="268" t="str">
        <f ca="1">IFERROR(VLOOKUP(J16,INDIRECT("Results_"&amp;L$5),MATCH(K$4,INDIRECT("Results_"&amp;L$5&amp;"_Gene"),0)+2,FALSE),"")</f>
        <v/>
      </c>
      <c r="M16" s="268" t="str">
        <f ca="1">IFERROR(VLOOKUP(J16,INDIRECT("Results_"&amp;M$5),MATCH(K$4,INDIRECT("Results_"&amp;M$5&amp;"_Gene"),0)+2,FALSE),"")</f>
        <v/>
      </c>
      <c r="N16" s="18" t="str">
        <f>IF($A16="","",N13&amp;"_"&amp;$A16)</f>
        <v>1_3</v>
      </c>
      <c r="O16" s="268">
        <f ca="1">IFERROR(VLOOKUP(N16,INDIRECT("Results_"&amp;O$5),MATCH(O$4,INDIRECT("Results_"&amp;O$5&amp;"_Gene"),0)+2,FALSE),"")</f>
        <v>0.26491059693909891</v>
      </c>
      <c r="P16" s="268" t="str">
        <f ca="1">IFERROR(VLOOKUP(N16,INDIRECT("Results_"&amp;P$5),MATCH(O$4,INDIRECT("Results_"&amp;P$5&amp;"_Gene"),0)+2,FALSE),"")</f>
        <v/>
      </c>
      <c r="Q16" s="268" t="str">
        <f ca="1">IFERROR(VLOOKUP(N16,INDIRECT("Results_"&amp;Q$5),MATCH(O$4,INDIRECT("Results_"&amp;Q$5&amp;"_Gene"),0)+2,FALSE),"")</f>
        <v/>
      </c>
      <c r="R16" s="18" t="str">
        <f>IF($A16="","",R13&amp;"_"&amp;$A16)</f>
        <v>3_3</v>
      </c>
      <c r="S16" s="268" t="str">
        <f ca="1">IFERROR(VLOOKUP(R16,INDIRECT("Results_"&amp;S$5),MATCH(S$4,INDIRECT("Results_"&amp;S$5&amp;"_Gene"),0)+2,FALSE),"")</f>
        <v/>
      </c>
      <c r="T16" s="268" t="str">
        <f ca="1">IFERROR(VLOOKUP(R16,INDIRECT("Results_"&amp;T$5),MATCH(S$4,INDIRECT("Results_"&amp;T$5&amp;"_Gene"),0)+2,FALSE),"")</f>
        <v/>
      </c>
      <c r="U16" s="268" t="str">
        <f ca="1">IFERROR(VLOOKUP(R16,INDIRECT("Results_"&amp;U$5),MATCH(S$4,INDIRECT("Results_"&amp;U$5&amp;"_Gene"),0)+2,FALSE),"")</f>
        <v/>
      </c>
      <c r="V16" s="18" t="str">
        <f>IF($A16="","",V13&amp;"_"&amp;$A16)</f>
        <v>1_3</v>
      </c>
      <c r="W16" s="268">
        <f ca="1">IFERROR(VLOOKUP(V16,INDIRECT("Results_"&amp;W$5),MATCH(W$4,INDIRECT("Results_"&amp;W$5&amp;"_Gene"),0)+2,FALSE),"")</f>
        <v>0.14806426034500766</v>
      </c>
      <c r="X16" s="268" t="str">
        <f ca="1">IFERROR(VLOOKUP(V16,INDIRECT("Results_"&amp;X$5),MATCH(W$4,INDIRECT("Results_"&amp;X$5&amp;"_Gene"),0)+2,FALSE),"")</f>
        <v/>
      </c>
      <c r="Y16" s="268" t="str">
        <f ca="1">IFERROR(VLOOKUP(V16,INDIRECT("Results_"&amp;Y$5),MATCH(W$4,INDIRECT("Results_"&amp;Y$5&amp;"_Gene"),0)+2,FALSE),"")</f>
        <v/>
      </c>
      <c r="Z16" s="18" t="str">
        <f>IF($A16="","",Z13&amp;"_"&amp;$A16)</f>
        <v>3_3</v>
      </c>
      <c r="AA16" s="268" t="str">
        <f ca="1">IFERROR(VLOOKUP(Z16,INDIRECT("Results_"&amp;AA$5),MATCH(AA$4,INDIRECT("Results_"&amp;AA$5&amp;"_Gene"),0)+2,FALSE),"")</f>
        <v/>
      </c>
      <c r="AB16" s="268" t="str">
        <f ca="1">IFERROR(VLOOKUP(Z16,INDIRECT("Results_"&amp;AB$5),MATCH(AA$4,INDIRECT("Results_"&amp;AB$5&amp;"_Gene"),0)+2,FALSE),"")</f>
        <v/>
      </c>
      <c r="AC16" s="268" t="str">
        <f ca="1">IFERROR(VLOOKUP(Z16,INDIRECT("Results_"&amp;AC$5),MATCH(AA$4,INDIRECT("Results_"&amp;AC$5&amp;"_Gene"),0)+2,FALSE),"")</f>
        <v/>
      </c>
      <c r="AD16" s="18" t="str">
        <f>IF($A16="","",AD13&amp;"_"&amp;$A16)</f>
        <v>1_3</v>
      </c>
      <c r="AE16" s="268">
        <f ca="1">IFERROR(VLOOKUP(AD16,INDIRECT("Results_"&amp;AE$5),MATCH(AE$4,INDIRECT("Results_"&amp;AE$5&amp;"_Gene"),0)+2,FALSE),"")</f>
        <v>1.4693365019186262</v>
      </c>
      <c r="AF16" s="268" t="str">
        <f ca="1">IFERROR(VLOOKUP(AD16,INDIRECT("Results_"&amp;AF$5),MATCH(AE$4,INDIRECT("Results_"&amp;AF$5&amp;"_Gene"),0)+2,FALSE),"")</f>
        <v/>
      </c>
      <c r="AG16" s="268" t="str">
        <f ca="1">IFERROR(VLOOKUP(AD16,INDIRECT("Results_"&amp;AG$5),MATCH(AE$4,INDIRECT("Results_"&amp;AG$5&amp;"_Gene"),0)+2,FALSE),"")</f>
        <v/>
      </c>
      <c r="AH16" s="18" t="str">
        <f>IF($A16="","",AH13&amp;"_"&amp;$A16)</f>
        <v>3_3</v>
      </c>
      <c r="AI16" s="268" t="str">
        <f ca="1">IFERROR(VLOOKUP(AH16,INDIRECT("Results_"&amp;AI$5),MATCH(AI$4,INDIRECT("Results_"&amp;AI$5&amp;"_Gene"),0)+2,FALSE),"")</f>
        <v/>
      </c>
      <c r="AJ16" s="268" t="str">
        <f ca="1">IFERROR(VLOOKUP(AH16,INDIRECT("Results_"&amp;AJ$5),MATCH(AI$4,INDIRECT("Results_"&amp;AJ$5&amp;"_Gene"),0)+2,FALSE),"")</f>
        <v/>
      </c>
      <c r="AK16" s="268" t="str">
        <f ca="1">IFERROR(VLOOKUP(AH16,INDIRECT("Results_"&amp;AK$5),MATCH(AI$4,INDIRECT("Results_"&amp;AK$5&amp;"_Gene"),0)+2,FALSE),"")</f>
        <v/>
      </c>
      <c r="AL16" s="18" t="str">
        <f>IF($A16="","",AL13&amp;"_"&amp;$A16)</f>
        <v>1_3</v>
      </c>
      <c r="AM16" s="268">
        <f ca="1">IFERROR(VLOOKUP(AL16,INDIRECT("Results_"&amp;AM$5),MATCH(AM$4,INDIRECT("Results_"&amp;AM$5&amp;"_Gene"),0)+2,FALSE),"")</f>
        <v>3.8721981508223777</v>
      </c>
      <c r="AN16" s="268" t="str">
        <f ca="1">IFERROR(VLOOKUP(AL16,INDIRECT("Results_"&amp;AN$5),MATCH(AM$4,INDIRECT("Results_"&amp;AN$5&amp;"_Gene"),0)+2,FALSE),"")</f>
        <v/>
      </c>
      <c r="AO16" s="268" t="str">
        <f ca="1">IFERROR(VLOOKUP(AL16,INDIRECT("Results_"&amp;AO$5),MATCH(AM$4,INDIRECT("Results_"&amp;AO$5&amp;"_Gene"),0)+2,FALSE),"")</f>
        <v/>
      </c>
      <c r="AP16" s="18" t="str">
        <f>IF($A16="","",AP13&amp;"_"&amp;$A16)</f>
        <v>3_3</v>
      </c>
      <c r="AQ16" s="268" t="str">
        <f ca="1">IFERROR(VLOOKUP(AP16,INDIRECT("Results_"&amp;AQ$5),MATCH(AQ$4,INDIRECT("Results_"&amp;AQ$5&amp;"_Gene"),0)+2,FALSE),"")</f>
        <v/>
      </c>
      <c r="AR16" s="268" t="str">
        <f ca="1">IFERROR(VLOOKUP(AP16,INDIRECT("Results_"&amp;AR$5),MATCH(AQ$4,INDIRECT("Results_"&amp;AR$5&amp;"_Gene"),0)+2,FALSE),"")</f>
        <v/>
      </c>
      <c r="AS16" s="268" t="str">
        <f ca="1">IFERROR(VLOOKUP(AP16,INDIRECT("Results_"&amp;AS$5),MATCH(AQ$4,INDIRECT("Results_"&amp;AS$5&amp;"_Gene"),0)+2,FALSE),"")</f>
        <v/>
      </c>
      <c r="AT16" s="18" t="str">
        <f>IF($A16="","",AT13&amp;"_"&amp;$A16)</f>
        <v>1_3</v>
      </c>
      <c r="AU16" s="268">
        <f ca="1">IFERROR(VLOOKUP(AT16,INDIRECT("Results_"&amp;AU$5),MATCH(AU$4,INDIRECT("Results_"&amp;AU$5&amp;"_Gene"),0)+2,FALSE),"")</f>
        <v>0.33982099503229463</v>
      </c>
      <c r="AV16" s="268" t="str">
        <f ca="1">IFERROR(VLOOKUP(AT16,INDIRECT("Results_"&amp;AV$5),MATCH(AU$4,INDIRECT("Results_"&amp;AV$5&amp;"_Gene"),0)+2,FALSE),"")</f>
        <v/>
      </c>
      <c r="AW16" s="268" t="str">
        <f ca="1">IFERROR(VLOOKUP(AT16,INDIRECT("Results_"&amp;AW$5),MATCH(AU$4,INDIRECT("Results_"&amp;AW$5&amp;"_Gene"),0)+2,FALSE),"")</f>
        <v/>
      </c>
      <c r="AX16" s="18"/>
      <c r="AY16" s="268"/>
      <c r="AZ16" s="268"/>
      <c r="BA16" s="268"/>
      <c r="BB16" s="18"/>
      <c r="BC16" s="268"/>
      <c r="BD16" s="268"/>
      <c r="BE16" s="268"/>
    </row>
    <row r="17" spans="1:57" x14ac:dyDescent="0.25">
      <c r="A17" s="268" t="str">
        <f>IFERROR(IF(A16+1&gt;$B$2,"",A16+1),"")</f>
        <v/>
      </c>
      <c r="B17" s="18" t="str">
        <f>IF($A17="","",B13&amp;"_"&amp;$A17)</f>
        <v/>
      </c>
      <c r="C17" s="268" t="str">
        <f ca="1">IFERROR(VLOOKUP(B17,INDIRECT("Results_"&amp;C$5),MATCH(C$4,INDIRECT("Results_"&amp;C$5&amp;"_Gene"),0)+2,FALSE),"")</f>
        <v/>
      </c>
      <c r="D17" s="268" t="str">
        <f ca="1">IFERROR(VLOOKUP(B17,INDIRECT("Results_"&amp;D$5),MATCH(C$4,INDIRECT("Results_"&amp;D$5&amp;"_Gene"),0)+2,FALSE),"")</f>
        <v/>
      </c>
      <c r="E17" s="268" t="str">
        <f ca="1">IFERROR(VLOOKUP(B17,INDIRECT("Results_"&amp;E$5),MATCH(C$4,INDIRECT("Results_"&amp;E$5&amp;"_Gene"),0)+2,FALSE),"")</f>
        <v/>
      </c>
      <c r="F17" s="18" t="str">
        <f>IF($A17="","",F13&amp;"_"&amp;$A17)</f>
        <v/>
      </c>
      <c r="G17" s="268" t="str">
        <f ca="1">IFERROR(VLOOKUP(F17,INDIRECT("Results_"&amp;G$5),MATCH(G$4,INDIRECT("Results_"&amp;G$5&amp;"_Gene"),0)+2,FALSE),"")</f>
        <v/>
      </c>
      <c r="H17" s="268" t="str">
        <f ca="1">IFERROR(VLOOKUP(F17,INDIRECT("Results_"&amp;H$5),MATCH(G$4,INDIRECT("Results_"&amp;H$5&amp;"_Gene"),0)+2,FALSE),"")</f>
        <v/>
      </c>
      <c r="I17" s="268" t="str">
        <f ca="1">IFERROR(VLOOKUP(F17,INDIRECT("Results_"&amp;I$5),MATCH(G$4,INDIRECT("Results_"&amp;I$5&amp;"_Gene"),0)+2,FALSE),"")</f>
        <v/>
      </c>
      <c r="J17" s="18" t="str">
        <f>IF($A17="","",J13&amp;"_"&amp;$A17)</f>
        <v/>
      </c>
      <c r="K17" s="268" t="str">
        <f ca="1">IFERROR(VLOOKUP(J17,INDIRECT("Results_"&amp;K$5),MATCH(K$4,INDIRECT("Results_"&amp;K$5&amp;"_Gene"),0)+2,FALSE),"")</f>
        <v/>
      </c>
      <c r="L17" s="268" t="str">
        <f ca="1">IFERROR(VLOOKUP(J17,INDIRECT("Results_"&amp;L$5),MATCH(K$4,INDIRECT("Results_"&amp;L$5&amp;"_Gene"),0)+2,FALSE),"")</f>
        <v/>
      </c>
      <c r="M17" s="268" t="str">
        <f ca="1">IFERROR(VLOOKUP(J17,INDIRECT("Results_"&amp;M$5),MATCH(K$4,INDIRECT("Results_"&amp;M$5&amp;"_Gene"),0)+2,FALSE),"")</f>
        <v/>
      </c>
      <c r="N17" s="18" t="str">
        <f>IF($A17="","",N13&amp;"_"&amp;$A17)</f>
        <v/>
      </c>
      <c r="O17" s="268" t="str">
        <f ca="1">IFERROR(VLOOKUP(N17,INDIRECT("Results_"&amp;O$5),MATCH(O$4,INDIRECT("Results_"&amp;O$5&amp;"_Gene"),0)+2,FALSE),"")</f>
        <v/>
      </c>
      <c r="P17" s="268" t="str">
        <f ca="1">IFERROR(VLOOKUP(N17,INDIRECT("Results_"&amp;P$5),MATCH(O$4,INDIRECT("Results_"&amp;P$5&amp;"_Gene"),0)+2,FALSE),"")</f>
        <v/>
      </c>
      <c r="Q17" s="268" t="str">
        <f ca="1">IFERROR(VLOOKUP(N17,INDIRECT("Results_"&amp;Q$5),MATCH(O$4,INDIRECT("Results_"&amp;Q$5&amp;"_Gene"),0)+2,FALSE),"")</f>
        <v/>
      </c>
      <c r="R17" s="18" t="str">
        <f>IF($A17="","",R13&amp;"_"&amp;$A17)</f>
        <v/>
      </c>
      <c r="S17" s="268" t="str">
        <f ca="1">IFERROR(VLOOKUP(R17,INDIRECT("Results_"&amp;S$5),MATCH(S$4,INDIRECT("Results_"&amp;S$5&amp;"_Gene"),0)+2,FALSE),"")</f>
        <v/>
      </c>
      <c r="T17" s="268" t="str">
        <f ca="1">IFERROR(VLOOKUP(R17,INDIRECT("Results_"&amp;T$5),MATCH(S$4,INDIRECT("Results_"&amp;T$5&amp;"_Gene"),0)+2,FALSE),"")</f>
        <v/>
      </c>
      <c r="U17" s="268" t="str">
        <f ca="1">IFERROR(VLOOKUP(R17,INDIRECT("Results_"&amp;U$5),MATCH(S$4,INDIRECT("Results_"&amp;U$5&amp;"_Gene"),0)+2,FALSE),"")</f>
        <v/>
      </c>
      <c r="V17" s="18" t="str">
        <f>IF($A17="","",V13&amp;"_"&amp;$A17)</f>
        <v/>
      </c>
      <c r="W17" s="268" t="str">
        <f ca="1">IFERROR(VLOOKUP(V17,INDIRECT("Results_"&amp;W$5),MATCH(W$4,INDIRECT("Results_"&amp;W$5&amp;"_Gene"),0)+2,FALSE),"")</f>
        <v/>
      </c>
      <c r="X17" s="268" t="str">
        <f ca="1">IFERROR(VLOOKUP(V17,INDIRECT("Results_"&amp;X$5),MATCH(W$4,INDIRECT("Results_"&amp;X$5&amp;"_Gene"),0)+2,FALSE),"")</f>
        <v/>
      </c>
      <c r="Y17" s="268" t="str">
        <f ca="1">IFERROR(VLOOKUP(V17,INDIRECT("Results_"&amp;Y$5),MATCH(W$4,INDIRECT("Results_"&amp;Y$5&amp;"_Gene"),0)+2,FALSE),"")</f>
        <v/>
      </c>
      <c r="Z17" s="18" t="str">
        <f>IF($A17="","",Z13&amp;"_"&amp;$A17)</f>
        <v/>
      </c>
      <c r="AA17" s="268" t="str">
        <f ca="1">IFERROR(VLOOKUP(Z17,INDIRECT("Results_"&amp;AA$5),MATCH(AA$4,INDIRECT("Results_"&amp;AA$5&amp;"_Gene"),0)+2,FALSE),"")</f>
        <v/>
      </c>
      <c r="AB17" s="268" t="str">
        <f ca="1">IFERROR(VLOOKUP(Z17,INDIRECT("Results_"&amp;AB$5),MATCH(AA$4,INDIRECT("Results_"&amp;AB$5&amp;"_Gene"),0)+2,FALSE),"")</f>
        <v/>
      </c>
      <c r="AC17" s="268" t="str">
        <f ca="1">IFERROR(VLOOKUP(Z17,INDIRECT("Results_"&amp;AC$5),MATCH(AA$4,INDIRECT("Results_"&amp;AC$5&amp;"_Gene"),0)+2,FALSE),"")</f>
        <v/>
      </c>
      <c r="AD17" s="18" t="str">
        <f>IF($A17="","",AD13&amp;"_"&amp;$A17)</f>
        <v/>
      </c>
      <c r="AE17" s="268" t="str">
        <f ca="1">IFERROR(VLOOKUP(AD17,INDIRECT("Results_"&amp;AE$5),MATCH(AE$4,INDIRECT("Results_"&amp;AE$5&amp;"_Gene"),0)+2,FALSE),"")</f>
        <v/>
      </c>
      <c r="AF17" s="268" t="str">
        <f ca="1">IFERROR(VLOOKUP(AD17,INDIRECT("Results_"&amp;AF$5),MATCH(AE$4,INDIRECT("Results_"&amp;AF$5&amp;"_Gene"),0)+2,FALSE),"")</f>
        <v/>
      </c>
      <c r="AG17" s="268" t="str">
        <f ca="1">IFERROR(VLOOKUP(AD17,INDIRECT("Results_"&amp;AG$5),MATCH(AE$4,INDIRECT("Results_"&amp;AG$5&amp;"_Gene"),0)+2,FALSE),"")</f>
        <v/>
      </c>
      <c r="AH17" s="18" t="str">
        <f>IF($A17="","",AH13&amp;"_"&amp;$A17)</f>
        <v/>
      </c>
      <c r="AI17" s="268" t="str">
        <f ca="1">IFERROR(VLOOKUP(AH17,INDIRECT("Results_"&amp;AI$5),MATCH(AI$4,INDIRECT("Results_"&amp;AI$5&amp;"_Gene"),0)+2,FALSE),"")</f>
        <v/>
      </c>
      <c r="AJ17" s="268" t="str">
        <f ca="1">IFERROR(VLOOKUP(AH17,INDIRECT("Results_"&amp;AJ$5),MATCH(AI$4,INDIRECT("Results_"&amp;AJ$5&amp;"_Gene"),0)+2,FALSE),"")</f>
        <v/>
      </c>
      <c r="AK17" s="268" t="str">
        <f ca="1">IFERROR(VLOOKUP(AH17,INDIRECT("Results_"&amp;AK$5),MATCH(AI$4,INDIRECT("Results_"&amp;AK$5&amp;"_Gene"),0)+2,FALSE),"")</f>
        <v/>
      </c>
      <c r="AL17" s="18" t="str">
        <f>IF($A17="","",AL13&amp;"_"&amp;$A17)</f>
        <v/>
      </c>
      <c r="AM17" s="268" t="str">
        <f ca="1">IFERROR(VLOOKUP(AL17,INDIRECT("Results_"&amp;AM$5),MATCH(AM$4,INDIRECT("Results_"&amp;AM$5&amp;"_Gene"),0)+2,FALSE),"")</f>
        <v/>
      </c>
      <c r="AN17" s="268" t="str">
        <f ca="1">IFERROR(VLOOKUP(AL17,INDIRECT("Results_"&amp;AN$5),MATCH(AM$4,INDIRECT("Results_"&amp;AN$5&amp;"_Gene"),0)+2,FALSE),"")</f>
        <v/>
      </c>
      <c r="AO17" s="268" t="str">
        <f ca="1">IFERROR(VLOOKUP(AL17,INDIRECT("Results_"&amp;AO$5),MATCH(AM$4,INDIRECT("Results_"&amp;AO$5&amp;"_Gene"),0)+2,FALSE),"")</f>
        <v/>
      </c>
      <c r="AP17" s="18" t="str">
        <f>IF($A17="","",AP13&amp;"_"&amp;$A17)</f>
        <v/>
      </c>
      <c r="AQ17" s="268" t="str">
        <f ca="1">IFERROR(VLOOKUP(AP17,INDIRECT("Results_"&amp;AQ$5),MATCH(AQ$4,INDIRECT("Results_"&amp;AQ$5&amp;"_Gene"),0)+2,FALSE),"")</f>
        <v/>
      </c>
      <c r="AR17" s="268" t="str">
        <f ca="1">IFERROR(VLOOKUP(AP17,INDIRECT("Results_"&amp;AR$5),MATCH(AQ$4,INDIRECT("Results_"&amp;AR$5&amp;"_Gene"),0)+2,FALSE),"")</f>
        <v/>
      </c>
      <c r="AS17" s="268" t="str">
        <f ca="1">IFERROR(VLOOKUP(AP17,INDIRECT("Results_"&amp;AS$5),MATCH(AQ$4,INDIRECT("Results_"&amp;AS$5&amp;"_Gene"),0)+2,FALSE),"")</f>
        <v/>
      </c>
      <c r="AT17" s="18" t="str">
        <f>IF($A17="","",AT13&amp;"_"&amp;$A17)</f>
        <v/>
      </c>
      <c r="AU17" s="268" t="str">
        <f ca="1">IFERROR(VLOOKUP(AT17,INDIRECT("Results_"&amp;AU$5),MATCH(AU$4,INDIRECT("Results_"&amp;AU$5&amp;"_Gene"),0)+2,FALSE),"")</f>
        <v/>
      </c>
      <c r="AV17" s="268" t="str">
        <f ca="1">IFERROR(VLOOKUP(AT17,INDIRECT("Results_"&amp;AV$5),MATCH(AU$4,INDIRECT("Results_"&amp;AV$5&amp;"_Gene"),0)+2,FALSE),"")</f>
        <v/>
      </c>
      <c r="AW17" s="268" t="str">
        <f ca="1">IFERROR(VLOOKUP(AT17,INDIRECT("Results_"&amp;AW$5),MATCH(AU$4,INDIRECT("Results_"&amp;AW$5&amp;"_Gene"),0)+2,FALSE),"")</f>
        <v/>
      </c>
      <c r="AX17" s="18"/>
      <c r="AY17" s="268"/>
      <c r="AZ17" s="268"/>
      <c r="BA17" s="268"/>
      <c r="BB17" s="18"/>
      <c r="BC17" s="268"/>
      <c r="BD17" s="268"/>
      <c r="BE17" s="268"/>
    </row>
    <row r="18" spans="1:57" x14ac:dyDescent="0.25">
      <c r="A18" s="268"/>
      <c r="B18" s="268" t="s">
        <v>591</v>
      </c>
      <c r="C18" s="268">
        <f ca="1">IFERROR(SUM(IFERROR(C14/G14,0),IFERROR(C14/G15,0),IFERROR(C14/G16,0),IFERROR(C14/G17,0),IFERROR(C15/G14,0),IFERROR(C15/G15,0),IFERROR(C15/G16,0),IFERROR(C15/G17,0),IFERROR(C16/G14,0),IFERROR(C16/G15,0),IFERROR(C16/G16,0),IFERROR(C16/G17,0),IFERROR(C17/G14,0),IFERROR(C17/G15,0),IFERROR(C17/G16,0),IFERROR(C17/G17,0))/(COUNT(C14:C17)*COUNT(G14:G17)),"")</f>
        <v>1.1314942886947705</v>
      </c>
      <c r="D18" s="268" t="str">
        <f ca="1">IFERROR(SUM(IFERROR(D14/H14,0),IFERROR(D14/H15,0),IFERROR(D14/H16,0),IFERROR(D14/H17,0),IFERROR(D15/H14,0),IFERROR(D15/H15,0),IFERROR(D15/H16,0),IFERROR(D15/H17,0),IFERROR(D16/H14,0),IFERROR(D16/H15,0),IFERROR(D16/H16,0),IFERROR(D16/H17,0),IFERROR(D17/H14,0),IFERROR(D17/H15,0),IFERROR(D17/H16,0),IFERROR(D17/H17,0))/(COUNT(D14:D17)*COUNT(H14:H17)),"")</f>
        <v/>
      </c>
      <c r="E18" s="268" t="str">
        <f ca="1">IFERROR(SUM(IFERROR(E14/I14,0),IFERROR(E14/I15,0),IFERROR(E14/I16,0),IFERROR(E14/I17,0),IFERROR(E15/I14,0),IFERROR(E15/I15,0),IFERROR(E15/I16,0),IFERROR(E15/I17,0),IFERROR(E16/I14,0),IFERROR(E16/I15,0),IFERROR(E16/I16,0),IFERROR(E16/I17,0),IFERROR(E17/I14,0),IFERROR(E17/I15,0),IFERROR(E17/I16,0),IFERROR(E17/I17,0))/(COUNT(E14:E17)*COUNT(I14:I17)),"")</f>
        <v/>
      </c>
      <c r="F18" s="268" t="s">
        <v>594</v>
      </c>
      <c r="G18" s="268">
        <f ca="1">IF(C18="","",IFERROR(SQRT(SUM(IFERROR((C14/G14-C18)^2,0),IFERROR((C14/G15-C18)^2,0),IFERROR((C14/G16-C18)^2,0),IFERROR((C14/G17-C18)^2,0),IFERROR((C15/G14-C18)^2,0),IFERROR((C15/G15-C18)^2,0),IFERROR((C15/G16-C18)^2,0),IFERROR((C15/G17-C18)^2,0),IFERROR((C16/G14-C18)^2,0),IFERROR((C16/G15-C18)^2,0),IFERROR((C16/G16-C18)^2,0),IFERROR((C16/G17-C18)^2,0),IFERROR((C17/G14-C18)^2,0),IFERROR((C17/G15-C18)^2,0),IFERROR((C17/G16-C18)^2,0),IFERROR((C17/G17-C18)^2,0))/(COUNT(C14:C17)*COUNT(G14:G17)-1)),""))</f>
        <v>0.17391605288742515</v>
      </c>
      <c r="H18" s="268" t="str">
        <f ca="1">IF(D18="","",IFERROR(SQRT(SUM(IFERROR((D14/H14-D18)^2,0),IFERROR((D14/H15-D18)^2,0),IFERROR((D14/H16-D18)^2,0),IFERROR((D14/H17-D18)^2,0),IFERROR((D15/H14-D18)^2,0),IFERROR((D15/H15-D18)^2,0),IFERROR((D15/H16-D18)^2,0),IFERROR((D15/H17-D18)^2,0),IFERROR((D16/H14-D18)^2,0),IFERROR((D16/H15-D18)^2,0),IFERROR((D16/H16-D18)^2,0),IFERROR((D16/H17-D18)^2,0),IFERROR((D17/H14-D18)^2,0),IFERROR((D17/H15-D18)^2,0),IFERROR((D17/H16-D18)^2,0),IFERROR((D17/H17-D18)^2,0))/(COUNT(D14:D17)*COUNT(H14:H17)-1)),""))</f>
        <v/>
      </c>
      <c r="I18" s="268" t="str">
        <f ca="1">IF(E18="","",IFERROR(SQRT(SUM(IFERROR((E14/I14-E18)^2,0),IFERROR((E14/I15-E18)^2,0),IFERROR((E14/I16-E18)^2,0),IFERROR((E14/I17-E18)^2,0),IFERROR((E15/I14-E18)^2,0),IFERROR((E15/I15-E18)^2,0),IFERROR((E15/I16-E18)^2,0),IFERROR((E15/I17-E18)^2,0),IFERROR((E16/I14-E18)^2,0),IFERROR((E16/I15-E18)^2,0),IFERROR((E16/I16-E18)^2,0),IFERROR((E16/I17-E18)^2,0),IFERROR((E17/I14-E18)^2,0),IFERROR((E17/I15-E18)^2,0),IFERROR((E17/I16-E18)^2,0),IFERROR((E17/I17-E18)^2,0))/(COUNT(E14:E17)*COUNT(I14:I17)-1)),""))</f>
        <v/>
      </c>
      <c r="J18" s="268" t="s">
        <v>591</v>
      </c>
      <c r="K18" s="268">
        <f ca="1">IFERROR(SUM(IFERROR(K14/O14,0),IFERROR(K14/O15,0),IFERROR(K14/O16,0),IFERROR(K14/O17,0),IFERROR(K15/O14,0),IFERROR(K15/O15,0),IFERROR(K15/O16,0),IFERROR(K15/O17,0),IFERROR(K16/O14,0),IFERROR(K16/O15,0),IFERROR(K16/O16,0),IFERROR(K16/O17,0),IFERROR(K17/O14,0),IFERROR(K17/O15,0),IFERROR(K17/O16,0),IFERROR(K17/O17,0))/(COUNT(K14:K17)*COUNT(O14:O17)),"")</f>
        <v>0.96995145169693886</v>
      </c>
      <c r="L18" s="268" t="str">
        <f ca="1">IFERROR(SUM(IFERROR(L14/P14,0),IFERROR(L14/P15,0),IFERROR(L14/P16,0),IFERROR(L14/P17,0),IFERROR(L15/P14,0),IFERROR(L15/P15,0),IFERROR(L15/P16,0),IFERROR(L15/P17,0),IFERROR(L16/P14,0),IFERROR(L16/P15,0),IFERROR(L16/P16,0),IFERROR(L16/P17,0),IFERROR(L17/P14,0),IFERROR(L17/P15,0),IFERROR(L17/P16,0),IFERROR(L17/P17,0))/(COUNT(L14:L17)*COUNT(P14:P17)),"")</f>
        <v/>
      </c>
      <c r="M18" s="268" t="str">
        <f ca="1">IFERROR(SUM(IFERROR(M14/Q14,0),IFERROR(M14/Q15,0),IFERROR(M14/Q16,0),IFERROR(M14/Q17,0),IFERROR(M15/Q14,0),IFERROR(M15/Q15,0),IFERROR(M15/Q16,0),IFERROR(M15/Q17,0),IFERROR(M16/Q14,0),IFERROR(M16/Q15,0),IFERROR(M16/Q16,0),IFERROR(M16/Q17,0),IFERROR(M17/Q14,0),IFERROR(M17/Q15,0),IFERROR(M17/Q16,0),IFERROR(M17/Q17,0))/(COUNT(M14:M17)*COUNT(Q14:Q17)),"")</f>
        <v/>
      </c>
      <c r="N18" s="268" t="s">
        <v>594</v>
      </c>
      <c r="O18" s="268">
        <f ca="1">IF(K18="","",IFERROR(SQRT(SUM(IFERROR((K14/O14-K18)^2,0),IFERROR((K14/O15-K18)^2,0),IFERROR((K14/O16-K18)^2,0),IFERROR((K14/O17-K18)^2,0),IFERROR((K15/O14-K18)^2,0),IFERROR((K15/O15-K18)^2,0),IFERROR((K15/O16-K18)^2,0),IFERROR((K15/O17-K18)^2,0),IFERROR((K16/O14-K18)^2,0),IFERROR((K16/O15-K18)^2,0),IFERROR((K16/O16-K18)^2,0),IFERROR((K16/O17-K18)^2,0),IFERROR((K17/O14-K18)^2,0),IFERROR((K17/O15-K18)^2,0),IFERROR((K17/O16-K18)^2,0),IFERROR((K17/O17-K18)^2,0))/(COUNT(K14:K17)*COUNT(O14:O17)-1)),""))</f>
        <v>0.70046534549649397</v>
      </c>
      <c r="P18" s="268" t="str">
        <f ca="1">IF(L18="","",IFERROR(SQRT(SUM(IFERROR((L14/P14-L18)^2,0),IFERROR((L14/P15-L18)^2,0),IFERROR((L14/P16-L18)^2,0),IFERROR((L14/P17-L18)^2,0),IFERROR((L15/P14-L18)^2,0),IFERROR((L15/P15-L18)^2,0),IFERROR((L15/P16-L18)^2,0),IFERROR((L15/P17-L18)^2,0),IFERROR((L16/P14-L18)^2,0),IFERROR((L16/P15-L18)^2,0),IFERROR((L16/P16-L18)^2,0),IFERROR((L16/P17-L18)^2,0),IFERROR((L17/P14-L18)^2,0),IFERROR((L17/P15-L18)^2,0),IFERROR((L17/P16-L18)^2,0),IFERROR((L17/P17-L18)^2,0))/(COUNT(L14:L17)*COUNT(P14:P17)-1)),""))</f>
        <v/>
      </c>
      <c r="Q18" s="268" t="str">
        <f ca="1">IF(M18="","",IFERROR(SQRT(SUM(IFERROR((M14/Q14-M18)^2,0),IFERROR((M14/Q15-M18)^2,0),IFERROR((M14/Q16-M18)^2,0),IFERROR((M14/Q17-M18)^2,0),IFERROR((M15/Q14-M18)^2,0),IFERROR((M15/Q15-M18)^2,0),IFERROR((M15/Q16-M18)^2,0),IFERROR((M15/Q17-M18)^2,0),IFERROR((M16/Q14-M18)^2,0),IFERROR((M16/Q15-M18)^2,0),IFERROR((M16/Q16-M18)^2,0),IFERROR((M16/Q17-M18)^2,0),IFERROR((M17/Q14-M18)^2,0),IFERROR((M17/Q15-M18)^2,0),IFERROR((M17/Q16-M18)^2,0),IFERROR((M17/Q17-M18)^2,0))/(COUNT(M14:M17)*COUNT(Q14:Q17)-1)),""))</f>
        <v/>
      </c>
      <c r="R18" s="268" t="s">
        <v>591</v>
      </c>
      <c r="S18" s="268">
        <f ca="1">IFERROR(SUM(IFERROR(S14/W14,0),IFERROR(S14/W15,0),IFERROR(S14/W16,0),IFERROR(S14/W17,0),IFERROR(S15/W14,0),IFERROR(S15/W15,0),IFERROR(S15/W16,0),IFERROR(S15/W17,0),IFERROR(S16/W14,0),IFERROR(S16/W15,0),IFERROR(S16/W16,0),IFERROR(S16/W17,0),IFERROR(S17/W14,0),IFERROR(S17/W15,0),IFERROR(S17/W16,0),IFERROR(S17/W17,0))/(COUNT(S14:S17)*COUNT(W14:W17)),"")</f>
        <v>2.4416368342630128</v>
      </c>
      <c r="T18" s="268" t="str">
        <f ca="1">IFERROR(SUM(IFERROR(T14/X14,0),IFERROR(T14/X15,0),IFERROR(T14/X16,0),IFERROR(T14/X17,0),IFERROR(T15/X14,0),IFERROR(T15/X15,0),IFERROR(T15/X16,0),IFERROR(T15/X17,0),IFERROR(T16/X14,0),IFERROR(T16/X15,0),IFERROR(T16/X16,0),IFERROR(T16/X17,0),IFERROR(T17/X14,0),IFERROR(T17/X15,0),IFERROR(T17/X16,0),IFERROR(T17/X17,0))/(COUNT(T14:T17)*COUNT(X14:X17)),"")</f>
        <v/>
      </c>
      <c r="U18" s="268" t="str">
        <f ca="1">IFERROR(SUM(IFERROR(U14/Y14,0),IFERROR(U14/Y15,0),IFERROR(U14/Y16,0),IFERROR(U14/Y17,0),IFERROR(U15/Y14,0),IFERROR(U15/Y15,0),IFERROR(U15/Y16,0),IFERROR(U15/Y17,0),IFERROR(U16/Y14,0),IFERROR(U16/Y15,0),IFERROR(U16/Y16,0),IFERROR(U16/Y17,0),IFERROR(U17/Y14,0),IFERROR(U17/Y15,0),IFERROR(U17/Y16,0),IFERROR(U17/Y17,0))/(COUNT(U14:U17)*COUNT(Y14:Y17)),"")</f>
        <v/>
      </c>
      <c r="V18" s="268" t="s">
        <v>594</v>
      </c>
      <c r="W18" s="268">
        <f ca="1">IF(S18="","",IFERROR(SQRT(SUM(IFERROR((S14/W14-S18)^2,0),IFERROR((S14/W15-S18)^2,0),IFERROR((S14/W16-S18)^2,0),IFERROR((S14/W17-S18)^2,0),IFERROR((S15/W14-S18)^2,0),IFERROR((S15/W15-S18)^2,0),IFERROR((S15/W16-S18)^2,0),IFERROR((S15/W17-S18)^2,0),IFERROR((S16/W14-S18)^2,0),IFERROR((S16/W15-S18)^2,0),IFERROR((S16/W16-S18)^2,0),IFERROR((S16/W17-S18)^2,0),IFERROR((S17/W14-S18)^2,0),IFERROR((S17/W15-S18)^2,0),IFERROR((S17/W16-S18)^2,0),IFERROR((S17/W17-S18)^2,0))/(COUNT(S14:S17)*COUNT(W14:W17)-1)),""))</f>
        <v>2.6256648853879638</v>
      </c>
      <c r="X18" s="268" t="str">
        <f ca="1">IF(T18="","",IFERROR(SQRT(SUM(IFERROR((T14/X14-T18)^2,0),IFERROR((T14/X15-T18)^2,0),IFERROR((T14/X16-T18)^2,0),IFERROR((T14/X17-T18)^2,0),IFERROR((T15/X14-T18)^2,0),IFERROR((T15/X15-T18)^2,0),IFERROR((T15/X16-T18)^2,0),IFERROR((T15/X17-T18)^2,0),IFERROR((T16/X14-T18)^2,0),IFERROR((T16/X15-T18)^2,0),IFERROR((T16/X16-T18)^2,0),IFERROR((T16/X17-T18)^2,0),IFERROR((T17/X14-T18)^2,0),IFERROR((T17/X15-T18)^2,0),IFERROR((T17/X16-T18)^2,0),IFERROR((T17/X17-T18)^2,0))/(COUNT(T14:T17)*COUNT(X14:X17)-1)),""))</f>
        <v/>
      </c>
      <c r="Y18" s="268" t="str">
        <f ca="1">IF(U18="","",IFERROR(SQRT(SUM(IFERROR((U14/Y14-U18)^2,0),IFERROR((U14/Y15-U18)^2,0),IFERROR((U14/Y16-U18)^2,0),IFERROR((U14/Y17-U18)^2,0),IFERROR((U15/Y14-U18)^2,0),IFERROR((U15/Y15-U18)^2,0),IFERROR((U15/Y16-U18)^2,0),IFERROR((U15/Y17-U18)^2,0),IFERROR((U16/Y14-U18)^2,0),IFERROR((U16/Y15-U18)^2,0),IFERROR((U16/Y16-U18)^2,0),IFERROR((U16/Y17-U18)^2,0),IFERROR((U17/Y14-U18)^2,0),IFERROR((U17/Y15-U18)^2,0),IFERROR((U17/Y16-U18)^2,0),IFERROR((U17/Y17-U18)^2,0))/(COUNT(U14:U17)*COUNT(Y14:Y17)-1)),""))</f>
        <v/>
      </c>
      <c r="Z18" s="268" t="s">
        <v>591</v>
      </c>
      <c r="AA18" s="268">
        <f ca="1">IFERROR(SUM(IFERROR(AA14/AE14,0),IFERROR(AA14/AE15,0),IFERROR(AA14/AE16,0),IFERROR(AA14/AE17,0),IFERROR(AA15/AE14,0),IFERROR(AA15/AE15,0),IFERROR(AA15/AE16,0),IFERROR(AA15/AE17,0),IFERROR(AA16/AE14,0),IFERROR(AA16/AE15,0),IFERROR(AA16/AE16,0),IFERROR(AA16/AE17,0),IFERROR(AA17/AE14,0),IFERROR(AA17/AE15,0),IFERROR(AA17/AE16,0),IFERROR(AA17/AE17,0))/(COUNT(AA14:AA17)*COUNT(AE14:AE17)),"")</f>
        <v>2.9421099464955573</v>
      </c>
      <c r="AB18" s="268" t="str">
        <f ca="1">IFERROR(SUM(IFERROR(AB14/AF14,0),IFERROR(AB14/AF15,0),IFERROR(AB14/AF16,0),IFERROR(AB14/AF17,0),IFERROR(AB15/AF14,0),IFERROR(AB15/AF15,0),IFERROR(AB15/AF16,0),IFERROR(AB15/AF17,0),IFERROR(AB16/AF14,0),IFERROR(AB16/AF15,0),IFERROR(AB16/AF16,0),IFERROR(AB16/AF17,0),IFERROR(AB17/AF14,0),IFERROR(AB17/AF15,0),IFERROR(AB17/AF16,0),IFERROR(AB17/AF17,0))/(COUNT(AB14:AB17)*COUNT(AF14:AF17)),"")</f>
        <v/>
      </c>
      <c r="AC18" s="268" t="str">
        <f ca="1">IFERROR(SUM(IFERROR(AC14/AG14,0),IFERROR(AC14/AG15,0),IFERROR(AC14/AG16,0),IFERROR(AC14/AG17,0),IFERROR(AC15/AG14,0),IFERROR(AC15/AG15,0),IFERROR(AC15/AG16,0),IFERROR(AC15/AG17,0),IFERROR(AC16/AG14,0),IFERROR(AC16/AG15,0),IFERROR(AC16/AG16,0),IFERROR(AC16/AG17,0),IFERROR(AC17/AG14,0),IFERROR(AC17/AG15,0),IFERROR(AC17/AG16,0),IFERROR(AC17/AG17,0))/(COUNT(AC14:AC17)*COUNT(AG14:AG17)),"")</f>
        <v/>
      </c>
      <c r="AD18" s="268" t="s">
        <v>594</v>
      </c>
      <c r="AE18" s="268">
        <f ca="1">IF(AA18="","",IFERROR(SQRT(SUM(IFERROR((AA14/AE14-AA18)^2,0),IFERROR((AA14/AE15-AA18)^2,0),IFERROR((AA14/AE16-AA18)^2,0),IFERROR((AA14/AE17-AA18)^2,0),IFERROR((AA15/AE14-AA18)^2,0),IFERROR((AA15/AE15-AA18)^2,0),IFERROR((AA15/AE16-AA18)^2,0),IFERROR((AA15/AE17-AA18)^2,0),IFERROR((AA16/AE14-AA18)^2,0),IFERROR((AA16/AE15-AA18)^2,0),IFERROR((AA16/AE16-AA18)^2,0),IFERROR((AA16/AE17-AA18)^2,0),IFERROR((AA17/AE14-AA18)^2,0),IFERROR((AA17/AE15-AA18)^2,0),IFERROR((AA17/AE16-AA18)^2,0),IFERROR((AA17/AE17-AA18)^2,0))/(COUNT(AA14:AA17)*COUNT(AE14:AE17)-1)),""))</f>
        <v>2.4947582443028535</v>
      </c>
      <c r="AF18" s="268" t="str">
        <f ca="1">IF(AB18="","",IFERROR(SQRT(SUM(IFERROR((AB14/AF14-AB18)^2,0),IFERROR((AB14/AF15-AB18)^2,0),IFERROR((AB14/AF16-AB18)^2,0),IFERROR((AB14/AF17-AB18)^2,0),IFERROR((AB15/AF14-AB18)^2,0),IFERROR((AB15/AF15-AB18)^2,0),IFERROR((AB15/AF16-AB18)^2,0),IFERROR((AB15/AF17-AB18)^2,0),IFERROR((AB16/AF14-AB18)^2,0),IFERROR((AB16/AF15-AB18)^2,0),IFERROR((AB16/AF16-AB18)^2,0),IFERROR((AB16/AF17-AB18)^2,0),IFERROR((AB17/AF14-AB18)^2,0),IFERROR((AB17/AF15-AB18)^2,0),IFERROR((AB17/AF16-AB18)^2,0),IFERROR((AB17/AF17-AB18)^2,0))/(COUNT(AB14:AB17)*COUNT(AF14:AF17)-1)),""))</f>
        <v/>
      </c>
      <c r="AG18" s="268" t="str">
        <f ca="1">IF(AC18="","",IFERROR(SQRT(SUM(IFERROR((AC14/AG14-AC18)^2,0),IFERROR((AC14/AG15-AC18)^2,0),IFERROR((AC14/AG16-AC18)^2,0),IFERROR((AC14/AG17-AC18)^2,0),IFERROR((AC15/AG14-AC18)^2,0),IFERROR((AC15/AG15-AC18)^2,0),IFERROR((AC15/AG16-AC18)^2,0),IFERROR((AC15/AG17-AC18)^2,0),IFERROR((AC16/AG14-AC18)^2,0),IFERROR((AC16/AG15-AC18)^2,0),IFERROR((AC16/AG16-AC18)^2,0),IFERROR((AC16/AG17-AC18)^2,0),IFERROR((AC17/AG14-AC18)^2,0),IFERROR((AC17/AG15-AC18)^2,0),IFERROR((AC17/AG16-AC18)^2,0),IFERROR((AC17/AG17-AC18)^2,0))/(COUNT(AC14:AC17)*COUNT(AG14:AG17)-1)),""))</f>
        <v/>
      </c>
      <c r="AH18" s="268" t="s">
        <v>591</v>
      </c>
      <c r="AI18" s="268">
        <f ca="1">IFERROR(SUM(IFERROR(AI14/AM14,0),IFERROR(AI14/AM15,0),IFERROR(AI14/AM16,0),IFERROR(AI14/AM17,0),IFERROR(AI15/AM14,0),IFERROR(AI15/AM15,0),IFERROR(AI15/AM16,0),IFERROR(AI15/AM17,0),IFERROR(AI16/AM14,0),IFERROR(AI16/AM15,0),IFERROR(AI16/AM16,0),IFERROR(AI16/AM17,0),IFERROR(AI17/AM14,0),IFERROR(AI17/AM15,0),IFERROR(AI17/AM16,0),IFERROR(AI17/AM17,0))/(COUNT(AI14:AI17)*COUNT(AM14:AM17)),"")</f>
        <v>0.16199518754608411</v>
      </c>
      <c r="AJ18" s="268" t="str">
        <f ca="1">IFERROR(SUM(IFERROR(AJ14/AN14,0),IFERROR(AJ14/AN15,0),IFERROR(AJ14/AN16,0),IFERROR(AJ14/AN17,0),IFERROR(AJ15/AN14,0),IFERROR(AJ15/AN15,0),IFERROR(AJ15/AN16,0),IFERROR(AJ15/AN17,0),IFERROR(AJ16/AN14,0),IFERROR(AJ16/AN15,0),IFERROR(AJ16/AN16,0),IFERROR(AJ16/AN17,0),IFERROR(AJ17/AN14,0),IFERROR(AJ17/AN15,0),IFERROR(AJ17/AN16,0),IFERROR(AJ17/AN17,0))/(COUNT(AJ14:AJ17)*COUNT(AN14:AN17)),"")</f>
        <v/>
      </c>
      <c r="AK18" s="268" t="str">
        <f ca="1">IFERROR(SUM(IFERROR(AK14/AO14,0),IFERROR(AK14/AO15,0),IFERROR(AK14/AO16,0),IFERROR(AK14/AO17,0),IFERROR(AK15/AO14,0),IFERROR(AK15/AO15,0),IFERROR(AK15/AO16,0),IFERROR(AK15/AO17,0),IFERROR(AK16/AO14,0),IFERROR(AK16/AO15,0),IFERROR(AK16/AO16,0),IFERROR(AK16/AO17,0),IFERROR(AK17/AO14,0),IFERROR(AK17/AO15,0),IFERROR(AK17/AO16,0),IFERROR(AK17/AO17,0))/(COUNT(AK14:AK17)*COUNT(AO14:AO17)),"")</f>
        <v/>
      </c>
      <c r="AL18" s="268" t="s">
        <v>594</v>
      </c>
      <c r="AM18" s="268">
        <f ca="1">IF(AI18="","",IFERROR(SQRT(SUM(IFERROR((AI14/AM14-AI18)^2,0),IFERROR((AI14/AM15-AI18)^2,0),IFERROR((AI14/AM16-AI18)^2,0),IFERROR((AI14/AM17-AI18)^2,0),IFERROR((AI15/AM14-AI18)^2,0),IFERROR((AI15/AM15-AI18)^2,0),IFERROR((AI15/AM16-AI18)^2,0),IFERROR((AI15/AM17-AI18)^2,0),IFERROR((AI16/AM14-AI18)^2,0),IFERROR((AI16/AM15-AI18)^2,0),IFERROR((AI16/AM16-AI18)^2,0),IFERROR((AI16/AM17-AI18)^2,0),IFERROR((AI17/AM14-AI18)^2,0),IFERROR((AI17/AM15-AI18)^2,0),IFERROR((AI17/AM16-AI18)^2,0),IFERROR((AI17/AM17-AI18)^2,0))/(COUNT(AI14:AI17)*COUNT(AM14:AM17)-1)),""))</f>
        <v>0.20804224926006393</v>
      </c>
      <c r="AN18" s="268" t="str">
        <f ca="1">IF(AJ18="","",IFERROR(SQRT(SUM(IFERROR((AJ14/AN14-AJ18)^2,0),IFERROR((AJ14/AN15-AJ18)^2,0),IFERROR((AJ14/AN16-AJ18)^2,0),IFERROR((AJ14/AN17-AJ18)^2,0),IFERROR((AJ15/AN14-AJ18)^2,0),IFERROR((AJ15/AN15-AJ18)^2,0),IFERROR((AJ15/AN16-AJ18)^2,0),IFERROR((AJ15/AN17-AJ18)^2,0),IFERROR((AJ16/AN14-AJ18)^2,0),IFERROR((AJ16/AN15-AJ18)^2,0),IFERROR((AJ16/AN16-AJ18)^2,0),IFERROR((AJ16/AN17-AJ18)^2,0),IFERROR((AJ17/AN14-AJ18)^2,0),IFERROR((AJ17/AN15-AJ18)^2,0),IFERROR((AJ17/AN16-AJ18)^2,0),IFERROR((AJ17/AN17-AJ18)^2,0))/(COUNT(AJ14:AJ17)*COUNT(AN14:AN17)-1)),""))</f>
        <v/>
      </c>
      <c r="AO18" s="268" t="str">
        <f ca="1">IF(AK18="","",IFERROR(SQRT(SUM(IFERROR((AK14/AO14-AK18)^2,0),IFERROR((AK14/AO15-AK18)^2,0),IFERROR((AK14/AO16-AK18)^2,0),IFERROR((AK14/AO17-AK18)^2,0),IFERROR((AK15/AO14-AK18)^2,0),IFERROR((AK15/AO15-AK18)^2,0),IFERROR((AK15/AO16-AK18)^2,0),IFERROR((AK15/AO17-AK18)^2,0),IFERROR((AK16/AO14-AK18)^2,0),IFERROR((AK16/AO15-AK18)^2,0),IFERROR((AK16/AO16-AK18)^2,0),IFERROR((AK16/AO17-AK18)^2,0),IFERROR((AK17/AO14-AK18)^2,0),IFERROR((AK17/AO15-AK18)^2,0),IFERROR((AK17/AO16-AK18)^2,0),IFERROR((AK17/AO17-AK18)^2,0))/(COUNT(AK14:AK17)*COUNT(AO14:AO17)-1)),""))</f>
        <v/>
      </c>
      <c r="AP18" s="268" t="s">
        <v>591</v>
      </c>
      <c r="AQ18" s="268">
        <f ca="1">IFERROR(SUM(IFERROR(AQ14/AU14,0),IFERROR(AQ14/AU15,0),IFERROR(AQ14/AU16,0),IFERROR(AQ14/AU17,0),IFERROR(AQ15/AU14,0),IFERROR(AQ15/AU15,0),IFERROR(AQ15/AU16,0),IFERROR(AQ15/AU17,0),IFERROR(AQ16/AU14,0),IFERROR(AQ16/AU15,0),IFERROR(AQ16/AU16,0),IFERROR(AQ16/AU17,0),IFERROR(AQ17/AU14,0),IFERROR(AQ17/AU15,0),IFERROR(AQ17/AU16,0),IFERROR(AQ17/AU17,0))/(COUNT(AQ14:AQ17)*COUNT(AU14:AU17)),"")</f>
        <v>1.1539138917278644</v>
      </c>
      <c r="AR18" s="268" t="str">
        <f ca="1">IFERROR(SUM(IFERROR(AR14/AV14,0),IFERROR(AR14/AV15,0),IFERROR(AR14/AV16,0),IFERROR(AR14/AV17,0),IFERROR(AR15/AV14,0),IFERROR(AR15/AV15,0),IFERROR(AR15/AV16,0),IFERROR(AR15/AV17,0),IFERROR(AR16/AV14,0),IFERROR(AR16/AV15,0),IFERROR(AR16/AV16,0),IFERROR(AR16/AV17,0),IFERROR(AR17/AV14,0),IFERROR(AR17/AV15,0),IFERROR(AR17/AV16,0),IFERROR(AR17/AV17,0))/(COUNT(AR14:AR17)*COUNT(AV14:AV17)),"")</f>
        <v/>
      </c>
      <c r="AS18" s="268" t="str">
        <f ca="1">IFERROR(SUM(IFERROR(AS14/AW14,0),IFERROR(AS14/AW15,0),IFERROR(AS14/AW16,0),IFERROR(AS14/AW17,0),IFERROR(AS15/AW14,0),IFERROR(AS15/AW15,0),IFERROR(AS15/AW16,0),IFERROR(AS15/AW17,0),IFERROR(AS16/AW14,0),IFERROR(AS16/AW15,0),IFERROR(AS16/AW16,0),IFERROR(AS16/AW17,0),IFERROR(AS17/AW14,0),IFERROR(AS17/AW15,0),IFERROR(AS17/AW16,0),IFERROR(AS17/AW17,0))/(COUNT(AS14:AS17)*COUNT(AW14:AW17)),"")</f>
        <v/>
      </c>
      <c r="AT18" s="268" t="s">
        <v>594</v>
      </c>
      <c r="AU18" s="268">
        <f ca="1">IF(AQ18="","",IFERROR(SQRT(SUM(IFERROR((AQ14/AU14-AQ18)^2,0),IFERROR((AQ14/AU15-AQ18)^2,0),IFERROR((AQ14/AU16-AQ18)^2,0),IFERROR((AQ14/AU17-AQ18)^2,0),IFERROR((AQ15/AU14-AQ18)^2,0),IFERROR((AQ15/AU15-AQ18)^2,0),IFERROR((AQ15/AU16-AQ18)^2,0),IFERROR((AQ15/AU17-AQ18)^2,0),IFERROR((AQ16/AU14-AQ18)^2,0),IFERROR((AQ16/AU15-AQ18)^2,0),IFERROR((AQ16/AU16-AQ18)^2,0),IFERROR((AQ16/AU17-AQ18)^2,0),IFERROR((AQ17/AU14-AQ18)^2,0),IFERROR((AQ17/AU15-AQ18)^2,0),IFERROR((AQ17/AU16-AQ18)^2,0),IFERROR((AQ17/AU17-AQ18)^2,0))/(COUNT(AQ14:AQ17)*COUNT(AU14:AU17)-1)),""))</f>
        <v>0.59264717432327685</v>
      </c>
      <c r="AV18" s="268" t="str">
        <f ca="1">IF(AR18="","",IFERROR(SQRT(SUM(IFERROR((AR14/AV14-AR18)^2,0),IFERROR((AR14/AV15-AR18)^2,0),IFERROR((AR14/AV16-AR18)^2,0),IFERROR((AR14/AV17-AR18)^2,0),IFERROR((AR15/AV14-AR18)^2,0),IFERROR((AR15/AV15-AR18)^2,0),IFERROR((AR15/AV16-AR18)^2,0),IFERROR((AR15/AV17-AR18)^2,0),IFERROR((AR16/AV14-AR18)^2,0),IFERROR((AR16/AV15-AR18)^2,0),IFERROR((AR16/AV16-AR18)^2,0),IFERROR((AR16/AV17-AR18)^2,0),IFERROR((AR17/AV14-AR18)^2,0),IFERROR((AR17/AV15-AR18)^2,0),IFERROR((AR17/AV16-AR18)^2,0),IFERROR((AR17/AV17-AR18)^2,0))/(COUNT(AR14:AR17)*COUNT(AV14:AV17)-1)),""))</f>
        <v/>
      </c>
      <c r="AW18" s="268" t="str">
        <f ca="1">IF(AS18="","",IFERROR(SQRT(SUM(IFERROR((AS14/AW14-AS18)^2,0),IFERROR((AS14/AW15-AS18)^2,0),IFERROR((AS14/AW16-AS18)^2,0),IFERROR((AS14/AW17-AS18)^2,0),IFERROR((AS15/AW14-AS18)^2,0),IFERROR((AS15/AW15-AS18)^2,0),IFERROR((AS15/AW16-AS18)^2,0),IFERROR((AS15/AW17-AS18)^2,0),IFERROR((AS16/AW14-AS18)^2,0),IFERROR((AS16/AW15-AS18)^2,0),IFERROR((AS16/AW16-AS18)^2,0),IFERROR((AS16/AW17-AS18)^2,0),IFERROR((AS17/AW14-AS18)^2,0),IFERROR((AS17/AW15-AS18)^2,0),IFERROR((AS17/AW16-AS18)^2,0),IFERROR((AS17/AW17-AS18)^2,0))/(COUNT(AS14:AS17)*COUNT(AW14:AW17)-1)),""))</f>
        <v/>
      </c>
      <c r="AX18" s="268"/>
      <c r="AY18" s="268"/>
      <c r="AZ18" s="268"/>
      <c r="BA18" s="268"/>
      <c r="BB18" s="268"/>
      <c r="BC18" s="268"/>
      <c r="BD18" s="268"/>
      <c r="BE18" s="268"/>
    </row>
    <row r="19" spans="1:57" x14ac:dyDescent="0.25">
      <c r="A19" s="22">
        <f>A13</f>
        <v>2</v>
      </c>
      <c r="B19" s="268" t="s">
        <v>590</v>
      </c>
      <c r="C19" s="268">
        <f ca="1">IFERROR(LOG(C18,2),"")</f>
        <v>0.17822930250800761</v>
      </c>
      <c r="D19" s="268" t="str">
        <f ca="1">IFERROR(LOG(D18,2),"")</f>
        <v/>
      </c>
      <c r="E19" s="268" t="str">
        <f ca="1">IFERROR(LOG(E18,2),"")</f>
        <v/>
      </c>
      <c r="F19" s="268" t="s">
        <v>595</v>
      </c>
      <c r="G19" s="268">
        <f ca="1">IFERROR(G18/SQRT(COUNT(C14:C17)*COUNT(G14:G17)),"")</f>
        <v>7.1000931275514115E-2</v>
      </c>
      <c r="H19" s="268" t="str">
        <f ca="1">IFERROR(H18/SQRT(COUNT(D14:D17)*COUNT(H14:H17)),"")</f>
        <v/>
      </c>
      <c r="I19" s="268" t="str">
        <f ca="1">IFERROR(I18/SQRT(COUNT(E14:E17)*COUNT(I14:I17)),"")</f>
        <v/>
      </c>
      <c r="J19" s="268" t="s">
        <v>590</v>
      </c>
      <c r="K19" s="268">
        <f ca="1">IFERROR(LOG(K18,2),"")</f>
        <v>-4.4015555988506469E-2</v>
      </c>
      <c r="L19" s="268" t="str">
        <f ca="1">IFERROR(LOG(L18,2),"")</f>
        <v/>
      </c>
      <c r="M19" s="268" t="str">
        <f ca="1">IFERROR(LOG(M18,2),"")</f>
        <v/>
      </c>
      <c r="N19" s="268" t="s">
        <v>595</v>
      </c>
      <c r="O19" s="268">
        <f ca="1">IFERROR(O18/SQRT(COUNT(K14:K17)*COUNT(O14:O17)),"")</f>
        <v>0.28596377982812288</v>
      </c>
      <c r="P19" s="268" t="str">
        <f ca="1">IFERROR(P18/SQRT(COUNT(L14:L17)*COUNT(P14:P17)),"")</f>
        <v/>
      </c>
      <c r="Q19" s="268" t="str">
        <f ca="1">IFERROR(Q18/SQRT(COUNT(M14:M17)*COUNT(Q14:Q17)),"")</f>
        <v/>
      </c>
      <c r="R19" s="268" t="s">
        <v>590</v>
      </c>
      <c r="S19" s="268">
        <f ca="1">IFERROR(LOG(S18,2),"")</f>
        <v>1.2878486317869426</v>
      </c>
      <c r="T19" s="268" t="str">
        <f ca="1">IFERROR(LOG(T18,2),"")</f>
        <v/>
      </c>
      <c r="U19" s="268" t="str">
        <f ca="1">IFERROR(LOG(U18,2),"")</f>
        <v/>
      </c>
      <c r="V19" s="268" t="s">
        <v>595</v>
      </c>
      <c r="W19" s="268">
        <f ca="1">IFERROR(W18/SQRT(COUNT(S14:S17)*COUNT(W14:W17)),"")</f>
        <v>1.0719232007906312</v>
      </c>
      <c r="X19" s="268" t="str">
        <f ca="1">IFERROR(X18/SQRT(COUNT(T14:T17)*COUNT(X14:X17)),"")</f>
        <v/>
      </c>
      <c r="Y19" s="268" t="str">
        <f ca="1">IFERROR(Y18/SQRT(COUNT(U14:U17)*COUNT(Y14:Y17)),"")</f>
        <v/>
      </c>
      <c r="Z19" s="268" t="s">
        <v>590</v>
      </c>
      <c r="AA19" s="268">
        <f ca="1">IFERROR(LOG(AA18,2),"")</f>
        <v>1.5568511610387219</v>
      </c>
      <c r="AB19" s="268" t="str">
        <f ca="1">IFERROR(LOG(AB18,2),"")</f>
        <v/>
      </c>
      <c r="AC19" s="268" t="str">
        <f ca="1">IFERROR(LOG(AC18,2),"")</f>
        <v/>
      </c>
      <c r="AD19" s="268" t="s">
        <v>595</v>
      </c>
      <c r="AE19" s="268">
        <f ca="1">IFERROR(AE18/SQRT(COUNT(AA14:AA17)*COUNT(AE14:AE17)),"")</f>
        <v>1.0184807883572684</v>
      </c>
      <c r="AF19" s="268" t="str">
        <f ca="1">IFERROR(AF18/SQRT(COUNT(AB14:AB17)*COUNT(AF14:AF17)),"")</f>
        <v/>
      </c>
      <c r="AG19" s="268" t="str">
        <f ca="1">IFERROR(AG18/SQRT(COUNT(AC14:AC17)*COUNT(AG14:AG17)),"")</f>
        <v/>
      </c>
      <c r="AH19" s="268" t="s">
        <v>590</v>
      </c>
      <c r="AI19" s="268">
        <f ca="1">IFERROR(LOG(AI18,2),"")</f>
        <v>-2.6259771398424361</v>
      </c>
      <c r="AJ19" s="268" t="str">
        <f ca="1">IFERROR(LOG(AJ18,2),"")</f>
        <v/>
      </c>
      <c r="AK19" s="268" t="str">
        <f ca="1">IFERROR(LOG(AK18,2),"")</f>
        <v/>
      </c>
      <c r="AL19" s="268" t="s">
        <v>595</v>
      </c>
      <c r="AM19" s="268">
        <f ca="1">IFERROR(AM18/SQRT(COUNT(AI14:AI17)*COUNT(AM14:AM17)),"")</f>
        <v>8.493289260467797E-2</v>
      </c>
      <c r="AN19" s="268" t="str">
        <f ca="1">IFERROR(AN18/SQRT(COUNT(AJ14:AJ17)*COUNT(AN14:AN17)),"")</f>
        <v/>
      </c>
      <c r="AO19" s="268" t="str">
        <f ca="1">IFERROR(AO18/SQRT(COUNT(AK14:AK17)*COUNT(AO14:AO17)),"")</f>
        <v/>
      </c>
      <c r="AP19" s="268" t="s">
        <v>590</v>
      </c>
      <c r="AQ19" s="268">
        <f ca="1">IFERROR(LOG(AQ18,2),"")</f>
        <v>0.2065355700733493</v>
      </c>
      <c r="AR19" s="268" t="str">
        <f ca="1">IFERROR(LOG(AR18,2),"")</f>
        <v/>
      </c>
      <c r="AS19" s="268" t="str">
        <f ca="1">IFERROR(LOG(AS18,2),"")</f>
        <v/>
      </c>
      <c r="AT19" s="268" t="s">
        <v>595</v>
      </c>
      <c r="AU19" s="268">
        <f ca="1">IFERROR(AU18/SQRT(COUNT(AQ14:AQ17)*COUNT(AU14:AU17)),"")</f>
        <v>0.2419471957657168</v>
      </c>
      <c r="AV19" s="268" t="str">
        <f ca="1">IFERROR(AV18/SQRT(COUNT(AR14:AR17)*COUNT(AV14:AV17)),"")</f>
        <v/>
      </c>
      <c r="AW19" s="268" t="str">
        <f ca="1">IFERROR(AW18/SQRT(COUNT(AS14:AS17)*COUNT(AW14:AW17)),"")</f>
        <v/>
      </c>
      <c r="AX19" s="268"/>
      <c r="AY19" s="268"/>
      <c r="AZ19" s="268"/>
      <c r="BA19" s="268"/>
      <c r="BB19" s="268"/>
      <c r="BC19" s="268"/>
      <c r="BD19" s="268"/>
      <c r="BE19" s="268"/>
    </row>
    <row r="20" spans="1:57" x14ac:dyDescent="0.25">
      <c r="A20" s="22">
        <f>IFERROR(IF(A19+1&gt;$D$2,"",A19+1),"")</f>
        <v>3</v>
      </c>
      <c r="B20" s="268">
        <f>INDEX(Treatment_Samples,$A20)</f>
        <v>4</v>
      </c>
      <c r="C20" s="268" t="str">
        <f ca="1">IF(COUNT(C25:E25)=0,"",IFERROR(SUM(IFERROR(C25*(COUNT(C21:C24)+COUNT(G21:G24)),0),IFERROR(D25*(COUNT(D21:D24)+COUNT(H21:H24)),0),IFERROR(E25*(COUNT(E21:E24)+COUNT(I21:I24)),0))/(COUNT(C21:E24)+COUNT(G21:I24)),""))</f>
        <v/>
      </c>
      <c r="D20" s="268" t="str">
        <f ca="1">IFERROR(LOG(C20,2),"")</f>
        <v/>
      </c>
      <c r="E20" s="268">
        <f ca="1">(COUNT(G21:I24)+COUNT(C21:E24))</f>
        <v>3</v>
      </c>
      <c r="F20" s="268">
        <f>IFERROR(INDEX(Samples_Names_b,B20,3),"")</f>
        <v>1</v>
      </c>
      <c r="G20" s="268" t="str">
        <f ca="1">IFERROR(SQRT(((SUM(IFERROR((COUNT(G21:G24)+COUNT(C21:C24))*(G25^2+C25^2),0),IFERROR((COUNT(H21:H24)+COUNT(D21:D24))*(H25^2+D25^2),0),IFERROR((COUNT(I21:I24)+COUNT(E21:E24))*(I25^2+E25^2),0))/(COUNT(G21:I24)+COUNT(C21:E24)))-C20^2)),"")</f>
        <v/>
      </c>
      <c r="H20" s="268" t="str">
        <f ca="1">IFERROR(G20/SQRT((COUNT(G21:I24)+COUNT(C21:E24))),"")</f>
        <v/>
      </c>
      <c r="I20" s="268">
        <f ca="1">(COUNT(G21:I24)+COUNT(C21:E24))</f>
        <v>3</v>
      </c>
      <c r="J20" s="268">
        <f>INDEX(Treatment_Samples,$A20)</f>
        <v>4</v>
      </c>
      <c r="K20" s="268" t="str">
        <f ca="1">IF(COUNT(K25:M25)=0,"",IFERROR(SUM(IFERROR(K25*(COUNT(K21:K24)+COUNT(O21:O24)),0),IFERROR(L25*(COUNT(L21:L24)+COUNT(P21:P24)),0),IFERROR(M25*(COUNT(M21:M24)+COUNT(Q21:Q24)),0))/(COUNT(K21:M24)+COUNT(O21:Q24)),""))</f>
        <v/>
      </c>
      <c r="L20" s="268" t="str">
        <f ca="1">IFERROR(LOG(K20,2),"")</f>
        <v/>
      </c>
      <c r="M20" s="268">
        <f ca="1">(COUNT(O21:Q24)+COUNT(K21:M24))</f>
        <v>3</v>
      </c>
      <c r="N20" s="268">
        <f>IFERROR(INDEX(Samples_Names_b,J20,3),"")</f>
        <v>1</v>
      </c>
      <c r="O20" s="268" t="str">
        <f ca="1">IFERROR(SQRT(((SUM(IFERROR((COUNT(O21:O24)+COUNT(K21:K24))*(O25^2+K25^2),0),IFERROR((COUNT(P21:P24)+COUNT(L21:L24))*(P25^2+L25^2),0),IFERROR((COUNT(Q21:Q24)+COUNT(M21:M24))*(Q25^2+M25^2),0))/(COUNT(O21:Q24)+COUNT(K21:M24)))-K20^2)),"")</f>
        <v/>
      </c>
      <c r="P20" s="268" t="str">
        <f ca="1">IFERROR(O20/SQRT((COUNT(O21:Q24)+COUNT(K21:M24))),"")</f>
        <v/>
      </c>
      <c r="Q20" s="268">
        <f ca="1">(COUNT(O21:Q24)+COUNT(K21:M24))</f>
        <v>3</v>
      </c>
      <c r="R20" s="268">
        <f>INDEX(Treatment_Samples,$A20)</f>
        <v>4</v>
      </c>
      <c r="S20" s="268" t="str">
        <f ca="1">IF(COUNT(S25:U25)=0,"",IFERROR(SUM(IFERROR(S25*(COUNT(S21:S24)+COUNT(W21:W24)),0),IFERROR(T25*(COUNT(T21:T24)+COUNT(X21:X24)),0),IFERROR(U25*(COUNT(U21:U24)+COUNT(Y21:Y24)),0))/(COUNT(S21:U24)+COUNT(W21:Y24)),""))</f>
        <v/>
      </c>
      <c r="T20" s="268" t="str">
        <f ca="1">IFERROR(LOG(S20,2),"")</f>
        <v/>
      </c>
      <c r="U20" s="268">
        <f ca="1">(COUNT(W21:Y24)+COUNT(S21:U24))</f>
        <v>3</v>
      </c>
      <c r="V20" s="268">
        <f>IFERROR(INDEX(Samples_Names_b,R20,3),"")</f>
        <v>1</v>
      </c>
      <c r="W20" s="268" t="str">
        <f ca="1">IFERROR(SQRT(((SUM(IFERROR((COUNT(W21:W24)+COUNT(S21:S24))*(W25^2+S25^2),0),IFERROR((COUNT(X21:X24)+COUNT(T21:T24))*(X25^2+T25^2),0),IFERROR((COUNT(Y21:Y24)+COUNT(U21:U24))*(Y25^2+U25^2),0))/(COUNT(W21:Y24)+COUNT(S21:U24)))-S20^2)),"")</f>
        <v/>
      </c>
      <c r="X20" s="268" t="str">
        <f ca="1">IFERROR(W20/SQRT((COUNT(W21:Y24)+COUNT(S21:U24))),"")</f>
        <v/>
      </c>
      <c r="Y20" s="268">
        <f ca="1">(COUNT(W21:Y24)+COUNT(S21:U24))</f>
        <v>3</v>
      </c>
      <c r="Z20" s="268">
        <f>INDEX(Treatment_Samples,$A20)</f>
        <v>4</v>
      </c>
      <c r="AA20" s="268" t="str">
        <f ca="1">IF(COUNT(AA25:AC25)=0,"",IFERROR(SUM(IFERROR(AA25*(COUNT(AA21:AA24)+COUNT(AE21:AE24)),0),IFERROR(AB25*(COUNT(AB21:AB24)+COUNT(AF21:AF24)),0),IFERROR(AC25*(COUNT(AC21:AC24)+COUNT(AG21:AG24)),0))/(COUNT(AA21:AC24)+COUNT(AE21:AG24)),""))</f>
        <v/>
      </c>
      <c r="AB20" s="268" t="str">
        <f ca="1">IFERROR(LOG(AA20,2),"")</f>
        <v/>
      </c>
      <c r="AC20" s="268">
        <f ca="1">(COUNT(AE21:AG24)+COUNT(AA21:AC24))</f>
        <v>3</v>
      </c>
      <c r="AD20" s="268">
        <f>IFERROR(INDEX(Samples_Names_b,Z20,3),"")</f>
        <v>1</v>
      </c>
      <c r="AE20" s="268" t="str">
        <f ca="1">IFERROR(SQRT(((SUM(IFERROR((COUNT(AE21:AE24)+COUNT(AA21:AA24))*(AE25^2+AA25^2),0),IFERROR((COUNT(AF21:AF24)+COUNT(AB21:AB24))*(AF25^2+AB25^2),0),IFERROR((COUNT(AG21:AG24)+COUNT(AC21:AC24))*(AG25^2+AC25^2),0))/(COUNT(AE21:AG24)+COUNT(AA21:AC24)))-AA20^2)),"")</f>
        <v/>
      </c>
      <c r="AF20" s="268" t="str">
        <f ca="1">IFERROR(AE20/SQRT((COUNT(AE21:AG24)+COUNT(AA21:AC24))),"")</f>
        <v/>
      </c>
      <c r="AG20" s="268">
        <f ca="1">(COUNT(AE21:AG24)+COUNT(AA21:AC24))</f>
        <v>3</v>
      </c>
      <c r="AH20" s="268">
        <f>INDEX(Treatment_Samples,$A20)</f>
        <v>4</v>
      </c>
      <c r="AI20" s="268" t="str">
        <f ca="1">IF(COUNT(AI25:AK25)=0,"",IFERROR(SUM(IFERROR(AI25*(COUNT(AI21:AI24)+COUNT(AM21:AM24)),0),IFERROR(AJ25*(COUNT(AJ21:AJ24)+COUNT(AN21:AN24)),0),IFERROR(AK25*(COUNT(AK21:AK24)+COUNT(AO21:AO24)),0))/(COUNT(AI21:AK24)+COUNT(AM21:AO24)),""))</f>
        <v/>
      </c>
      <c r="AJ20" s="268" t="str">
        <f ca="1">IFERROR(LOG(AI20,2),"")</f>
        <v/>
      </c>
      <c r="AK20" s="268">
        <f ca="1">(COUNT(AM21:AO24)+COUNT(AI21:AK24))</f>
        <v>3</v>
      </c>
      <c r="AL20" s="268">
        <f>IFERROR(INDEX(Samples_Names_b,AH20,3),"")</f>
        <v>1</v>
      </c>
      <c r="AM20" s="268" t="str">
        <f ca="1">IFERROR(SQRT(((SUM(IFERROR((COUNT(AM21:AM24)+COUNT(AI21:AI24))*(AM25^2+AI25^2),0),IFERROR((COUNT(AN21:AN24)+COUNT(AJ21:AJ24))*(AN25^2+AJ25^2),0),IFERROR((COUNT(AO21:AO24)+COUNT(AK21:AK24))*(AO25^2+AK25^2),0))/(COUNT(AM21:AO24)+COUNT(AI21:AK24)))-AI20^2)),"")</f>
        <v/>
      </c>
      <c r="AN20" s="268" t="str">
        <f ca="1">IFERROR(AM20/SQRT((COUNT(AM21:AO24)+COUNT(AI21:AK24))),"")</f>
        <v/>
      </c>
      <c r="AO20" s="268">
        <f ca="1">(COUNT(AM21:AO24)+COUNT(AI21:AK24))</f>
        <v>3</v>
      </c>
      <c r="AP20" s="268">
        <f>INDEX(Treatment_Samples,$A20)</f>
        <v>4</v>
      </c>
      <c r="AQ20" s="268" t="str">
        <f ca="1">IF(COUNT(AQ25:AS25)=0,"",IFERROR(SUM(IFERROR(AQ25*(COUNT(AQ21:AQ24)+COUNT(AU21:AU24)),0),IFERROR(AR25*(COUNT(AR21:AR24)+COUNT(AV21:AV24)),0),IFERROR(AS25*(COUNT(AS21:AS24)+COUNT(AW21:AW24)),0))/(COUNT(AQ21:AS24)+COUNT(AU21:AW24)),""))</f>
        <v/>
      </c>
      <c r="AR20" s="268" t="str">
        <f ca="1">IFERROR(LOG(AQ20,2),"")</f>
        <v/>
      </c>
      <c r="AS20" s="268">
        <f ca="1">(COUNT(AU21:AW24)+COUNT(AQ21:AS24))</f>
        <v>3</v>
      </c>
      <c r="AT20" s="268">
        <f>IFERROR(INDEX(Samples_Names_b,AP20,3),"")</f>
        <v>1</v>
      </c>
      <c r="AU20" s="268" t="str">
        <f ca="1">IFERROR(SQRT(((SUM(IFERROR((COUNT(AU21:AU24)+COUNT(AQ21:AQ24))*(AU25^2+AQ25^2),0),IFERROR((COUNT(AV21:AV24)+COUNT(AR21:AR24))*(AV25^2+AR25^2),0),IFERROR((COUNT(AW21:AW24)+COUNT(AS21:AS24))*(AW25^2+AS25^2),0))/(COUNT(AU21:AW24)+COUNT(AQ21:AS24)))-AQ20^2)),"")</f>
        <v/>
      </c>
      <c r="AV20" s="268" t="str">
        <f ca="1">IFERROR(AU20/SQRT((COUNT(AU21:AW24)+COUNT(AQ21:AS24))),"")</f>
        <v/>
      </c>
      <c r="AW20" s="268">
        <f ca="1">(COUNT(AU21:AW24)+COUNT(AQ21:AS24))</f>
        <v>3</v>
      </c>
      <c r="AX20" s="268"/>
      <c r="AY20" s="268"/>
      <c r="AZ20" s="268"/>
      <c r="BA20" s="268"/>
      <c r="BB20" s="268"/>
      <c r="BC20" s="268"/>
      <c r="BD20" s="268"/>
      <c r="BE20" s="268"/>
    </row>
    <row r="21" spans="1:57" x14ac:dyDescent="0.25">
      <c r="A21" s="268">
        <f>IF(A20="","",1)</f>
        <v>1</v>
      </c>
      <c r="B21" s="18" t="str">
        <f>IF($A21="","",B20&amp;"_"&amp;$A21)</f>
        <v>4_1</v>
      </c>
      <c r="C21" s="268" t="str">
        <f ca="1">IFERROR(VLOOKUP(B21,INDIRECT("Results_"&amp;C$5),MATCH(C$4,INDIRECT("Results_"&amp;C$5&amp;"_Gene"),0)+2,FALSE),"")</f>
        <v/>
      </c>
      <c r="D21" s="268" t="str">
        <f ca="1">IFERROR(VLOOKUP(B21,INDIRECT("Results_"&amp;D$5),MATCH(C$4,INDIRECT("Results_"&amp;D$5&amp;"_Gene"),0)+2,FALSE),"")</f>
        <v/>
      </c>
      <c r="E21" s="268" t="str">
        <f ca="1">IFERROR(VLOOKUP(B21,INDIRECT("Results_"&amp;E$5),MATCH(C$4,INDIRECT("Results_"&amp;E$5&amp;"_Gene"),0)+2,FALSE),"")</f>
        <v/>
      </c>
      <c r="F21" s="18" t="str">
        <f>IF($A21="","",F20&amp;"_"&amp;$A21)</f>
        <v>1_1</v>
      </c>
      <c r="G21" s="268">
        <f ca="1">IFERROR(VLOOKUP(F21,INDIRECT("Results_"&amp;G$5),MATCH(G$4,INDIRECT("Results_"&amp;G$5&amp;"_Gene"),0)+2,FALSE),"")</f>
        <v>14.749140333972829</v>
      </c>
      <c r="H21" s="268" t="str">
        <f ca="1">IFERROR(VLOOKUP(F21,INDIRECT("Results_"&amp;H$5),MATCH(G$4,INDIRECT("Results_"&amp;H$5&amp;"_Gene"),0)+2,FALSE),"")</f>
        <v/>
      </c>
      <c r="I21" s="268" t="str">
        <f ca="1">IFERROR(VLOOKUP(F21,INDIRECT("Results_"&amp;I$5),MATCH(G$4,INDIRECT("Results_"&amp;I$5&amp;"_Gene"),0)+2,FALSE),"")</f>
        <v/>
      </c>
      <c r="J21" s="18" t="str">
        <f>IF($A21="","",J20&amp;"_"&amp;$A21)</f>
        <v>4_1</v>
      </c>
      <c r="K21" s="268" t="str">
        <f ca="1">IFERROR(VLOOKUP(J21,INDIRECT("Results_"&amp;K$5),MATCH(K$4,INDIRECT("Results_"&amp;K$5&amp;"_Gene"),0)+2,FALSE),"")</f>
        <v/>
      </c>
      <c r="L21" s="268" t="str">
        <f ca="1">IFERROR(VLOOKUP(J21,INDIRECT("Results_"&amp;L$5),MATCH(K$4,INDIRECT("Results_"&amp;L$5&amp;"_Gene"),0)+2,FALSE),"")</f>
        <v/>
      </c>
      <c r="M21" s="268" t="str">
        <f ca="1">IFERROR(VLOOKUP(J21,INDIRECT("Results_"&amp;M$5),MATCH(K$4,INDIRECT("Results_"&amp;M$5&amp;"_Gene"),0)+2,FALSE),"")</f>
        <v/>
      </c>
      <c r="N21" s="18" t="str">
        <f>IF($A21="","",N20&amp;"_"&amp;$A21)</f>
        <v>1_1</v>
      </c>
      <c r="O21" s="268">
        <f ca="1">IFERROR(VLOOKUP(N21,INDIRECT("Results_"&amp;O$5),MATCH(O$4,INDIRECT("Results_"&amp;O$5&amp;"_Gene"),0)+2,FALSE),"")</f>
        <v>0.26451064568985244</v>
      </c>
      <c r="P21" s="268" t="str">
        <f ca="1">IFERROR(VLOOKUP(N21,INDIRECT("Results_"&amp;P$5),MATCH(O$4,INDIRECT("Results_"&amp;P$5&amp;"_Gene"),0)+2,FALSE),"")</f>
        <v/>
      </c>
      <c r="Q21" s="268" t="str">
        <f ca="1">IFERROR(VLOOKUP(N21,INDIRECT("Results_"&amp;Q$5),MATCH(O$4,INDIRECT("Results_"&amp;Q$5&amp;"_Gene"),0)+2,FALSE),"")</f>
        <v/>
      </c>
      <c r="R21" s="18" t="str">
        <f>IF($A21="","",R20&amp;"_"&amp;$A21)</f>
        <v>4_1</v>
      </c>
      <c r="S21" s="268" t="str">
        <f ca="1">IFERROR(VLOOKUP(R21,INDIRECT("Results_"&amp;S$5),MATCH(S$4,INDIRECT("Results_"&amp;S$5&amp;"_Gene"),0)+2,FALSE),"")</f>
        <v/>
      </c>
      <c r="T21" s="268" t="str">
        <f ca="1">IFERROR(VLOOKUP(R21,INDIRECT("Results_"&amp;T$5),MATCH(S$4,INDIRECT("Results_"&amp;T$5&amp;"_Gene"),0)+2,FALSE),"")</f>
        <v/>
      </c>
      <c r="U21" s="268" t="str">
        <f ca="1">IFERROR(VLOOKUP(R21,INDIRECT("Results_"&amp;U$5),MATCH(S$4,INDIRECT("Results_"&amp;U$5&amp;"_Gene"),0)+2,FALSE),"")</f>
        <v/>
      </c>
      <c r="V21" s="18" t="str">
        <f>IF($A21="","",V20&amp;"_"&amp;$A21)</f>
        <v>1_1</v>
      </c>
      <c r="W21" s="268">
        <f ca="1">IFERROR(VLOOKUP(V21,INDIRECT("Results_"&amp;W$5),MATCH(W$4,INDIRECT("Results_"&amp;W$5&amp;"_Gene"),0)+2,FALSE),"")</f>
        <v>0.21486769241936607</v>
      </c>
      <c r="X21" s="268" t="str">
        <f ca="1">IFERROR(VLOOKUP(V21,INDIRECT("Results_"&amp;X$5),MATCH(W$4,INDIRECT("Results_"&amp;X$5&amp;"_Gene"),0)+2,FALSE),"")</f>
        <v/>
      </c>
      <c r="Y21" s="268" t="str">
        <f ca="1">IFERROR(VLOOKUP(V21,INDIRECT("Results_"&amp;Y$5),MATCH(W$4,INDIRECT("Results_"&amp;Y$5&amp;"_Gene"),0)+2,FALSE),"")</f>
        <v/>
      </c>
      <c r="Z21" s="18" t="str">
        <f>IF($A21="","",Z20&amp;"_"&amp;$A21)</f>
        <v>4_1</v>
      </c>
      <c r="AA21" s="268" t="str">
        <f ca="1">IFERROR(VLOOKUP(Z21,INDIRECT("Results_"&amp;AA$5),MATCH(AA$4,INDIRECT("Results_"&amp;AA$5&amp;"_Gene"),0)+2,FALSE),"")</f>
        <v/>
      </c>
      <c r="AB21" s="268" t="str">
        <f ca="1">IFERROR(VLOOKUP(Z21,INDIRECT("Results_"&amp;AB$5),MATCH(AA$4,INDIRECT("Results_"&amp;AB$5&amp;"_Gene"),0)+2,FALSE),"")</f>
        <v/>
      </c>
      <c r="AC21" s="268" t="str">
        <f ca="1">IFERROR(VLOOKUP(Z21,INDIRECT("Results_"&amp;AC$5),MATCH(AA$4,INDIRECT("Results_"&amp;AC$5&amp;"_Gene"),0)+2,FALSE),"")</f>
        <v/>
      </c>
      <c r="AD21" s="18" t="str">
        <f>IF($A21="","",AD20&amp;"_"&amp;$A21)</f>
        <v>1_1</v>
      </c>
      <c r="AE21" s="268">
        <f ca="1">IFERROR(VLOOKUP(AD21,INDIRECT("Results_"&amp;AE$5),MATCH(AE$4,INDIRECT("Results_"&amp;AE$5&amp;"_Gene"),0)+2,FALSE),"")</f>
        <v>0.35356592471832071</v>
      </c>
      <c r="AF21" s="268" t="str">
        <f ca="1">IFERROR(VLOOKUP(AD21,INDIRECT("Results_"&amp;AF$5),MATCH(AE$4,INDIRECT("Results_"&amp;AF$5&amp;"_Gene"),0)+2,FALSE),"")</f>
        <v/>
      </c>
      <c r="AG21" s="268" t="str">
        <f ca="1">IFERROR(VLOOKUP(AD21,INDIRECT("Results_"&amp;AG$5),MATCH(AE$4,INDIRECT("Results_"&amp;AG$5&amp;"_Gene"),0)+2,FALSE),"")</f>
        <v/>
      </c>
      <c r="AH21" s="18" t="str">
        <f>IF($A21="","",AH20&amp;"_"&amp;$A21)</f>
        <v>4_1</v>
      </c>
      <c r="AI21" s="268" t="str">
        <f ca="1">IFERROR(VLOOKUP(AH21,INDIRECT("Results_"&amp;AI$5),MATCH(AI$4,INDIRECT("Results_"&amp;AI$5&amp;"_Gene"),0)+2,FALSE),"")</f>
        <v/>
      </c>
      <c r="AJ21" s="268" t="str">
        <f ca="1">IFERROR(VLOOKUP(AH21,INDIRECT("Results_"&amp;AJ$5),MATCH(AI$4,INDIRECT("Results_"&amp;AJ$5&amp;"_Gene"),0)+2,FALSE),"")</f>
        <v/>
      </c>
      <c r="AK21" s="268" t="str">
        <f ca="1">IFERROR(VLOOKUP(AH21,INDIRECT("Results_"&amp;AK$5),MATCH(AI$4,INDIRECT("Results_"&amp;AK$5&amp;"_Gene"),0)+2,FALSE),"")</f>
        <v/>
      </c>
      <c r="AL21" s="18" t="str">
        <f>IF($A21="","",AL20&amp;"_"&amp;$A21)</f>
        <v>1_1</v>
      </c>
      <c r="AM21" s="268">
        <f ca="1">IFERROR(VLOOKUP(AL21,INDIRECT("Results_"&amp;AM$5),MATCH(AM$4,INDIRECT("Results_"&amp;AM$5&amp;"_Gene"),0)+2,FALSE),"")</f>
        <v>2.9642031960192581</v>
      </c>
      <c r="AN21" s="268" t="str">
        <f ca="1">IFERROR(VLOOKUP(AL21,INDIRECT("Results_"&amp;AN$5),MATCH(AM$4,INDIRECT("Results_"&amp;AN$5&amp;"_Gene"),0)+2,FALSE),"")</f>
        <v/>
      </c>
      <c r="AO21" s="268" t="str">
        <f ca="1">IFERROR(VLOOKUP(AL21,INDIRECT("Results_"&amp;AO$5),MATCH(AM$4,INDIRECT("Results_"&amp;AO$5&amp;"_Gene"),0)+2,FALSE),"")</f>
        <v/>
      </c>
      <c r="AP21" s="18" t="str">
        <f>IF($A21="","",AP20&amp;"_"&amp;$A21)</f>
        <v>4_1</v>
      </c>
      <c r="AQ21" s="268" t="str">
        <f ca="1">IFERROR(VLOOKUP(AP21,INDIRECT("Results_"&amp;AQ$5),MATCH(AQ$4,INDIRECT("Results_"&amp;AQ$5&amp;"_Gene"),0)+2,FALSE),"")</f>
        <v/>
      </c>
      <c r="AR21" s="268" t="str">
        <f ca="1">IFERROR(VLOOKUP(AP21,INDIRECT("Results_"&amp;AR$5),MATCH(AQ$4,INDIRECT("Results_"&amp;AR$5&amp;"_Gene"),0)+2,FALSE),"")</f>
        <v/>
      </c>
      <c r="AS21" s="268" t="str">
        <f ca="1">IFERROR(VLOOKUP(AP21,INDIRECT("Results_"&amp;AS$5),MATCH(AQ$4,INDIRECT("Results_"&amp;AS$5&amp;"_Gene"),0)+2,FALSE),"")</f>
        <v/>
      </c>
      <c r="AT21" s="18" t="str">
        <f>IF($A21="","",AT20&amp;"_"&amp;$A21)</f>
        <v>1_1</v>
      </c>
      <c r="AU21" s="268">
        <f ca="1">IFERROR(VLOOKUP(AT21,INDIRECT("Results_"&amp;AU$5),MATCH(AU$4,INDIRECT("Results_"&amp;AU$5&amp;"_Gene"),0)+2,FALSE),"")</f>
        <v>0.13831686579437166</v>
      </c>
      <c r="AV21" s="268" t="str">
        <f ca="1">IFERROR(VLOOKUP(AT21,INDIRECT("Results_"&amp;AV$5),MATCH(AU$4,INDIRECT("Results_"&amp;AV$5&amp;"_Gene"),0)+2,FALSE),"")</f>
        <v/>
      </c>
      <c r="AW21" s="268" t="str">
        <f ca="1">IFERROR(VLOOKUP(AT21,INDIRECT("Results_"&amp;AW$5),MATCH(AU$4,INDIRECT("Results_"&amp;AW$5&amp;"_Gene"),0)+2,FALSE),"")</f>
        <v/>
      </c>
      <c r="AX21" s="18"/>
      <c r="AY21" s="268"/>
      <c r="AZ21" s="268"/>
      <c r="BA21" s="268"/>
      <c r="BB21" s="18"/>
      <c r="BC21" s="268"/>
      <c r="BD21" s="268"/>
      <c r="BE21" s="268"/>
    </row>
    <row r="22" spans="1:57" x14ac:dyDescent="0.25">
      <c r="A22" s="268">
        <f>IFERROR(IF(A21+1&gt;$B$2,"",A21+1),"")</f>
        <v>2</v>
      </c>
      <c r="B22" s="18" t="str">
        <f>IF($A22="","",B20&amp;"_"&amp;$A22)</f>
        <v>4_2</v>
      </c>
      <c r="C22" s="268" t="str">
        <f ca="1">IFERROR(VLOOKUP(B22,INDIRECT("Results_"&amp;C$5),MATCH(C$4,INDIRECT("Results_"&amp;C$5&amp;"_Gene"),0)+2,FALSE),"")</f>
        <v/>
      </c>
      <c r="D22" s="268" t="str">
        <f ca="1">IFERROR(VLOOKUP(B22,INDIRECT("Results_"&amp;D$5),MATCH(C$4,INDIRECT("Results_"&amp;D$5&amp;"_Gene"),0)+2,FALSE),"")</f>
        <v/>
      </c>
      <c r="E22" s="268" t="str">
        <f ca="1">IFERROR(VLOOKUP(B22,INDIRECT("Results_"&amp;E$5),MATCH(C$4,INDIRECT("Results_"&amp;E$5&amp;"_Gene"),0)+2,FALSE),"")</f>
        <v/>
      </c>
      <c r="F22" s="18" t="str">
        <f>IF($A22="","",F20&amp;"_"&amp;$A22)</f>
        <v>1_2</v>
      </c>
      <c r="G22" s="268">
        <f ca="1">IFERROR(VLOOKUP(F22,INDIRECT("Results_"&amp;G$5),MATCH(G$4,INDIRECT("Results_"&amp;G$5&amp;"_Gene"),0)+2,FALSE),"")</f>
        <v>11.409825514618646</v>
      </c>
      <c r="H22" s="268" t="str">
        <f ca="1">IFERROR(VLOOKUP(F22,INDIRECT("Results_"&amp;H$5),MATCH(G$4,INDIRECT("Results_"&amp;H$5&amp;"_Gene"),0)+2,FALSE),"")</f>
        <v/>
      </c>
      <c r="I22" s="268" t="str">
        <f ca="1">IFERROR(VLOOKUP(F22,INDIRECT("Results_"&amp;I$5),MATCH(G$4,INDIRECT("Results_"&amp;I$5&amp;"_Gene"),0)+2,FALSE),"")</f>
        <v/>
      </c>
      <c r="J22" s="18" t="str">
        <f>IF($A22="","",J20&amp;"_"&amp;$A22)</f>
        <v>4_2</v>
      </c>
      <c r="K22" s="268" t="str">
        <f ca="1">IFERROR(VLOOKUP(J22,INDIRECT("Results_"&amp;K$5),MATCH(K$4,INDIRECT("Results_"&amp;K$5&amp;"_Gene"),0)+2,FALSE),"")</f>
        <v/>
      </c>
      <c r="L22" s="268" t="str">
        <f ca="1">IFERROR(VLOOKUP(J22,INDIRECT("Results_"&amp;L$5),MATCH(K$4,INDIRECT("Results_"&amp;L$5&amp;"_Gene"),0)+2,FALSE),"")</f>
        <v/>
      </c>
      <c r="M22" s="268" t="str">
        <f ca="1">IFERROR(VLOOKUP(J22,INDIRECT("Results_"&amp;M$5),MATCH(K$4,INDIRECT("Results_"&amp;M$5&amp;"_Gene"),0)+2,FALSE),"")</f>
        <v/>
      </c>
      <c r="N22" s="18" t="str">
        <f>IF($A22="","",N20&amp;"_"&amp;$A22)</f>
        <v>1_2</v>
      </c>
      <c r="O22" s="268">
        <f ca="1">IFERROR(VLOOKUP(N22,INDIRECT("Results_"&amp;O$5),MATCH(O$4,INDIRECT("Results_"&amp;O$5&amp;"_Gene"),0)+2,FALSE),"")</f>
        <v>0.25443324513512167</v>
      </c>
      <c r="P22" s="268" t="str">
        <f ca="1">IFERROR(VLOOKUP(N22,INDIRECT("Results_"&amp;P$5),MATCH(O$4,INDIRECT("Results_"&amp;P$5&amp;"_Gene"),0)+2,FALSE),"")</f>
        <v/>
      </c>
      <c r="Q22" s="268" t="str">
        <f ca="1">IFERROR(VLOOKUP(N22,INDIRECT("Results_"&amp;Q$5),MATCH(O$4,INDIRECT("Results_"&amp;Q$5&amp;"_Gene"),0)+2,FALSE),"")</f>
        <v/>
      </c>
      <c r="R22" s="18" t="str">
        <f>IF($A22="","",R20&amp;"_"&amp;$A22)</f>
        <v>4_2</v>
      </c>
      <c r="S22" s="268" t="str">
        <f ca="1">IFERROR(VLOOKUP(R22,INDIRECT("Results_"&amp;S$5),MATCH(S$4,INDIRECT("Results_"&amp;S$5&amp;"_Gene"),0)+2,FALSE),"")</f>
        <v/>
      </c>
      <c r="T22" s="268" t="str">
        <f ca="1">IFERROR(VLOOKUP(R22,INDIRECT("Results_"&amp;T$5),MATCH(S$4,INDIRECT("Results_"&amp;T$5&amp;"_Gene"),0)+2,FALSE),"")</f>
        <v/>
      </c>
      <c r="U22" s="268" t="str">
        <f ca="1">IFERROR(VLOOKUP(R22,INDIRECT("Results_"&amp;U$5),MATCH(S$4,INDIRECT("Results_"&amp;U$5&amp;"_Gene"),0)+2,FALSE),"")</f>
        <v/>
      </c>
      <c r="V22" s="18" t="str">
        <f>IF($A22="","",V20&amp;"_"&amp;$A22)</f>
        <v>1_2</v>
      </c>
      <c r="W22" s="268">
        <f ca="1">IFERROR(VLOOKUP(V22,INDIRECT("Results_"&amp;W$5),MATCH(W$4,INDIRECT("Results_"&amp;W$5&amp;"_Gene"),0)+2,FALSE),"")</f>
        <v>3.6155190939807243E-2</v>
      </c>
      <c r="X22" s="268" t="str">
        <f ca="1">IFERROR(VLOOKUP(V22,INDIRECT("Results_"&amp;X$5),MATCH(W$4,INDIRECT("Results_"&amp;X$5&amp;"_Gene"),0)+2,FALSE),"")</f>
        <v/>
      </c>
      <c r="Y22" s="268" t="str">
        <f ca="1">IFERROR(VLOOKUP(V22,INDIRECT("Results_"&amp;Y$5),MATCH(W$4,INDIRECT("Results_"&amp;Y$5&amp;"_Gene"),0)+2,FALSE),"")</f>
        <v/>
      </c>
      <c r="Z22" s="18" t="str">
        <f>IF($A22="","",Z20&amp;"_"&amp;$A22)</f>
        <v>4_2</v>
      </c>
      <c r="AA22" s="268" t="str">
        <f ca="1">IFERROR(VLOOKUP(Z22,INDIRECT("Results_"&amp;AA$5),MATCH(AA$4,INDIRECT("Results_"&amp;AA$5&amp;"_Gene"),0)+2,FALSE),"")</f>
        <v/>
      </c>
      <c r="AB22" s="268" t="str">
        <f ca="1">IFERROR(VLOOKUP(Z22,INDIRECT("Results_"&amp;AB$5),MATCH(AA$4,INDIRECT("Results_"&amp;AB$5&amp;"_Gene"),0)+2,FALSE),"")</f>
        <v/>
      </c>
      <c r="AC22" s="268" t="str">
        <f ca="1">IFERROR(VLOOKUP(Z22,INDIRECT("Results_"&amp;AC$5),MATCH(AA$4,INDIRECT("Results_"&amp;AC$5&amp;"_Gene"),0)+2,FALSE),"")</f>
        <v/>
      </c>
      <c r="AD22" s="18" t="str">
        <f>IF($A22="","",AD20&amp;"_"&amp;$A22)</f>
        <v>1_2</v>
      </c>
      <c r="AE22" s="268">
        <f ca="1">IFERROR(VLOOKUP(AD22,INDIRECT("Results_"&amp;AE$5),MATCH(AE$4,INDIRECT("Results_"&amp;AE$5&amp;"_Gene"),0)+2,FALSE),"")</f>
        <v>0.32841050491969093</v>
      </c>
      <c r="AF22" s="268" t="str">
        <f ca="1">IFERROR(VLOOKUP(AD22,INDIRECT("Results_"&amp;AF$5),MATCH(AE$4,INDIRECT("Results_"&amp;AF$5&amp;"_Gene"),0)+2,FALSE),"")</f>
        <v/>
      </c>
      <c r="AG22" s="268" t="str">
        <f ca="1">IFERROR(VLOOKUP(AD22,INDIRECT("Results_"&amp;AG$5),MATCH(AE$4,INDIRECT("Results_"&amp;AG$5&amp;"_Gene"),0)+2,FALSE),"")</f>
        <v/>
      </c>
      <c r="AH22" s="18" t="str">
        <f>IF($A22="","",AH20&amp;"_"&amp;$A22)</f>
        <v>4_2</v>
      </c>
      <c r="AI22" s="268" t="str">
        <f ca="1">IFERROR(VLOOKUP(AH22,INDIRECT("Results_"&amp;AI$5),MATCH(AI$4,INDIRECT("Results_"&amp;AI$5&amp;"_Gene"),0)+2,FALSE),"")</f>
        <v/>
      </c>
      <c r="AJ22" s="268" t="str">
        <f ca="1">IFERROR(VLOOKUP(AH22,INDIRECT("Results_"&amp;AJ$5),MATCH(AI$4,INDIRECT("Results_"&amp;AJ$5&amp;"_Gene"),0)+2,FALSE),"")</f>
        <v/>
      </c>
      <c r="AK22" s="268" t="str">
        <f ca="1">IFERROR(VLOOKUP(AH22,INDIRECT("Results_"&amp;AK$5),MATCH(AI$4,INDIRECT("Results_"&amp;AK$5&amp;"_Gene"),0)+2,FALSE),"")</f>
        <v/>
      </c>
      <c r="AL22" s="18" t="str">
        <f>IF($A22="","",AL20&amp;"_"&amp;$A22)</f>
        <v>1_2</v>
      </c>
      <c r="AM22" s="268">
        <f ca="1">IFERROR(VLOOKUP(AL22,INDIRECT("Results_"&amp;AM$5),MATCH(AM$4,INDIRECT("Results_"&amp;AM$5&amp;"_Gene"),0)+2,FALSE),"")</f>
        <v>0.88207214925382504</v>
      </c>
      <c r="AN22" s="268" t="str">
        <f ca="1">IFERROR(VLOOKUP(AL22,INDIRECT("Results_"&amp;AN$5),MATCH(AM$4,INDIRECT("Results_"&amp;AN$5&amp;"_Gene"),0)+2,FALSE),"")</f>
        <v/>
      </c>
      <c r="AO22" s="268" t="str">
        <f ca="1">IFERROR(VLOOKUP(AL22,INDIRECT("Results_"&amp;AO$5),MATCH(AM$4,INDIRECT("Results_"&amp;AO$5&amp;"_Gene"),0)+2,FALSE),"")</f>
        <v/>
      </c>
      <c r="AP22" s="18" t="str">
        <f>IF($A22="","",AP20&amp;"_"&amp;$A22)</f>
        <v>4_2</v>
      </c>
      <c r="AQ22" s="268" t="str">
        <f ca="1">IFERROR(VLOOKUP(AP22,INDIRECT("Results_"&amp;AQ$5),MATCH(AQ$4,INDIRECT("Results_"&amp;AQ$5&amp;"_Gene"),0)+2,FALSE),"")</f>
        <v/>
      </c>
      <c r="AR22" s="268" t="str">
        <f ca="1">IFERROR(VLOOKUP(AP22,INDIRECT("Results_"&amp;AR$5),MATCH(AQ$4,INDIRECT("Results_"&amp;AR$5&amp;"_Gene"),0)+2,FALSE),"")</f>
        <v/>
      </c>
      <c r="AS22" s="268" t="str">
        <f ca="1">IFERROR(VLOOKUP(AP22,INDIRECT("Results_"&amp;AS$5),MATCH(AQ$4,INDIRECT("Results_"&amp;AS$5&amp;"_Gene"),0)+2,FALSE),"")</f>
        <v/>
      </c>
      <c r="AT22" s="18" t="str">
        <f>IF($A22="","",AT20&amp;"_"&amp;$A22)</f>
        <v>1_2</v>
      </c>
      <c r="AU22" s="268">
        <f ca="1">IFERROR(VLOOKUP(AT22,INDIRECT("Results_"&amp;AU$5),MATCH(AU$4,INDIRECT("Results_"&amp;AU$5&amp;"_Gene"),0)+2,FALSE),"")</f>
        <v>0.19560165518895645</v>
      </c>
      <c r="AV22" s="268" t="str">
        <f ca="1">IFERROR(VLOOKUP(AT22,INDIRECT("Results_"&amp;AV$5),MATCH(AU$4,INDIRECT("Results_"&amp;AV$5&amp;"_Gene"),0)+2,FALSE),"")</f>
        <v/>
      </c>
      <c r="AW22" s="268" t="str">
        <f ca="1">IFERROR(VLOOKUP(AT22,INDIRECT("Results_"&amp;AW$5),MATCH(AU$4,INDIRECT("Results_"&amp;AW$5&amp;"_Gene"),0)+2,FALSE),"")</f>
        <v/>
      </c>
      <c r="AX22" s="18"/>
      <c r="AY22" s="268"/>
      <c r="AZ22" s="268"/>
      <c r="BA22" s="268"/>
      <c r="BB22" s="18"/>
      <c r="BC22" s="268"/>
      <c r="BD22" s="268"/>
      <c r="BE22" s="268"/>
    </row>
    <row r="23" spans="1:57" x14ac:dyDescent="0.25">
      <c r="A23" s="268">
        <f>IFERROR(IF(A22+1&gt;$B$2,"",A22+1),"")</f>
        <v>3</v>
      </c>
      <c r="B23" s="18" t="str">
        <f>IF($A23="","",B20&amp;"_"&amp;$A23)</f>
        <v>4_3</v>
      </c>
      <c r="C23" s="268" t="str">
        <f ca="1">IFERROR(VLOOKUP(B23,INDIRECT("Results_"&amp;C$5),MATCH(C$4,INDIRECT("Results_"&amp;C$5&amp;"_Gene"),0)+2,FALSE),"")</f>
        <v/>
      </c>
      <c r="D23" s="268" t="str">
        <f ca="1">IFERROR(VLOOKUP(B23,INDIRECT("Results_"&amp;D$5),MATCH(C$4,INDIRECT("Results_"&amp;D$5&amp;"_Gene"),0)+2,FALSE),"")</f>
        <v/>
      </c>
      <c r="E23" s="268" t="str">
        <f ca="1">IFERROR(VLOOKUP(B23,INDIRECT("Results_"&amp;E$5),MATCH(C$4,INDIRECT("Results_"&amp;E$5&amp;"_Gene"),0)+2,FALSE),"")</f>
        <v/>
      </c>
      <c r="F23" s="18" t="str">
        <f>IF($A23="","",F20&amp;"_"&amp;$A23)</f>
        <v>1_3</v>
      </c>
      <c r="G23" s="268">
        <f ca="1">IFERROR(VLOOKUP(F23,INDIRECT("Results_"&amp;G$5),MATCH(G$4,INDIRECT("Results_"&amp;G$5&amp;"_Gene"),0)+2,FALSE),"")</f>
        <v>13.370740632838165</v>
      </c>
      <c r="H23" s="268" t="str">
        <f ca="1">IFERROR(VLOOKUP(F23,INDIRECT("Results_"&amp;H$5),MATCH(G$4,INDIRECT("Results_"&amp;H$5&amp;"_Gene"),0)+2,FALSE),"")</f>
        <v/>
      </c>
      <c r="I23" s="268" t="str">
        <f ca="1">IFERROR(VLOOKUP(F23,INDIRECT("Results_"&amp;I$5),MATCH(G$4,INDIRECT("Results_"&amp;I$5&amp;"_Gene"),0)+2,FALSE),"")</f>
        <v/>
      </c>
      <c r="J23" s="18" t="str">
        <f>IF($A23="","",J20&amp;"_"&amp;$A23)</f>
        <v>4_3</v>
      </c>
      <c r="K23" s="268" t="str">
        <f ca="1">IFERROR(VLOOKUP(J23,INDIRECT("Results_"&amp;K$5),MATCH(K$4,INDIRECT("Results_"&amp;K$5&amp;"_Gene"),0)+2,FALSE),"")</f>
        <v/>
      </c>
      <c r="L23" s="268" t="str">
        <f ca="1">IFERROR(VLOOKUP(J23,INDIRECT("Results_"&amp;L$5),MATCH(K$4,INDIRECT("Results_"&amp;L$5&amp;"_Gene"),0)+2,FALSE),"")</f>
        <v/>
      </c>
      <c r="M23" s="268" t="str">
        <f ca="1">IFERROR(VLOOKUP(J23,INDIRECT("Results_"&amp;M$5),MATCH(K$4,INDIRECT("Results_"&amp;M$5&amp;"_Gene"),0)+2,FALSE),"")</f>
        <v/>
      </c>
      <c r="N23" s="18" t="str">
        <f>IF($A23="","",N20&amp;"_"&amp;$A23)</f>
        <v>1_3</v>
      </c>
      <c r="O23" s="268">
        <f ca="1">IFERROR(VLOOKUP(N23,INDIRECT("Results_"&amp;O$5),MATCH(O$4,INDIRECT("Results_"&amp;O$5&amp;"_Gene"),0)+2,FALSE),"")</f>
        <v>0.26491059693909891</v>
      </c>
      <c r="P23" s="268" t="str">
        <f ca="1">IFERROR(VLOOKUP(N23,INDIRECT("Results_"&amp;P$5),MATCH(O$4,INDIRECT("Results_"&amp;P$5&amp;"_Gene"),0)+2,FALSE),"")</f>
        <v/>
      </c>
      <c r="Q23" s="268" t="str">
        <f ca="1">IFERROR(VLOOKUP(N23,INDIRECT("Results_"&amp;Q$5),MATCH(O$4,INDIRECT("Results_"&amp;Q$5&amp;"_Gene"),0)+2,FALSE),"")</f>
        <v/>
      </c>
      <c r="R23" s="18" t="str">
        <f>IF($A23="","",R20&amp;"_"&amp;$A23)</f>
        <v>4_3</v>
      </c>
      <c r="S23" s="268" t="str">
        <f ca="1">IFERROR(VLOOKUP(R23,INDIRECT("Results_"&amp;S$5),MATCH(S$4,INDIRECT("Results_"&amp;S$5&amp;"_Gene"),0)+2,FALSE),"")</f>
        <v/>
      </c>
      <c r="T23" s="268" t="str">
        <f ca="1">IFERROR(VLOOKUP(R23,INDIRECT("Results_"&amp;T$5),MATCH(S$4,INDIRECT("Results_"&amp;T$5&amp;"_Gene"),0)+2,FALSE),"")</f>
        <v/>
      </c>
      <c r="U23" s="268" t="str">
        <f ca="1">IFERROR(VLOOKUP(R23,INDIRECT("Results_"&amp;U$5),MATCH(S$4,INDIRECT("Results_"&amp;U$5&amp;"_Gene"),0)+2,FALSE),"")</f>
        <v/>
      </c>
      <c r="V23" s="18" t="str">
        <f>IF($A23="","",V20&amp;"_"&amp;$A23)</f>
        <v>1_3</v>
      </c>
      <c r="W23" s="268">
        <f ca="1">IFERROR(VLOOKUP(V23,INDIRECT("Results_"&amp;W$5),MATCH(W$4,INDIRECT("Results_"&amp;W$5&amp;"_Gene"),0)+2,FALSE),"")</f>
        <v>0.14806426034500766</v>
      </c>
      <c r="X23" s="268" t="str">
        <f ca="1">IFERROR(VLOOKUP(V23,INDIRECT("Results_"&amp;X$5),MATCH(W$4,INDIRECT("Results_"&amp;X$5&amp;"_Gene"),0)+2,FALSE),"")</f>
        <v/>
      </c>
      <c r="Y23" s="268" t="str">
        <f ca="1">IFERROR(VLOOKUP(V23,INDIRECT("Results_"&amp;Y$5),MATCH(W$4,INDIRECT("Results_"&amp;Y$5&amp;"_Gene"),0)+2,FALSE),"")</f>
        <v/>
      </c>
      <c r="Z23" s="18" t="str">
        <f>IF($A23="","",Z20&amp;"_"&amp;$A23)</f>
        <v>4_3</v>
      </c>
      <c r="AA23" s="268" t="str">
        <f ca="1">IFERROR(VLOOKUP(Z23,INDIRECT("Results_"&amp;AA$5),MATCH(AA$4,INDIRECT("Results_"&amp;AA$5&amp;"_Gene"),0)+2,FALSE),"")</f>
        <v/>
      </c>
      <c r="AB23" s="268" t="str">
        <f ca="1">IFERROR(VLOOKUP(Z23,INDIRECT("Results_"&amp;AB$5),MATCH(AA$4,INDIRECT("Results_"&amp;AB$5&amp;"_Gene"),0)+2,FALSE),"")</f>
        <v/>
      </c>
      <c r="AC23" s="268" t="str">
        <f ca="1">IFERROR(VLOOKUP(Z23,INDIRECT("Results_"&amp;AC$5),MATCH(AA$4,INDIRECT("Results_"&amp;AC$5&amp;"_Gene"),0)+2,FALSE),"")</f>
        <v/>
      </c>
      <c r="AD23" s="18" t="str">
        <f>IF($A23="","",AD20&amp;"_"&amp;$A23)</f>
        <v>1_3</v>
      </c>
      <c r="AE23" s="268">
        <f ca="1">IFERROR(VLOOKUP(AD23,INDIRECT("Results_"&amp;AE$5),MATCH(AE$4,INDIRECT("Results_"&amp;AE$5&amp;"_Gene"),0)+2,FALSE),"")</f>
        <v>1.4693365019186262</v>
      </c>
      <c r="AF23" s="268" t="str">
        <f ca="1">IFERROR(VLOOKUP(AD23,INDIRECT("Results_"&amp;AF$5),MATCH(AE$4,INDIRECT("Results_"&amp;AF$5&amp;"_Gene"),0)+2,FALSE),"")</f>
        <v/>
      </c>
      <c r="AG23" s="268" t="str">
        <f ca="1">IFERROR(VLOOKUP(AD23,INDIRECT("Results_"&amp;AG$5),MATCH(AE$4,INDIRECT("Results_"&amp;AG$5&amp;"_Gene"),0)+2,FALSE),"")</f>
        <v/>
      </c>
      <c r="AH23" s="18" t="str">
        <f>IF($A23="","",AH20&amp;"_"&amp;$A23)</f>
        <v>4_3</v>
      </c>
      <c r="AI23" s="268" t="str">
        <f ca="1">IFERROR(VLOOKUP(AH23,INDIRECT("Results_"&amp;AI$5),MATCH(AI$4,INDIRECT("Results_"&amp;AI$5&amp;"_Gene"),0)+2,FALSE),"")</f>
        <v/>
      </c>
      <c r="AJ23" s="268" t="str">
        <f ca="1">IFERROR(VLOOKUP(AH23,INDIRECT("Results_"&amp;AJ$5),MATCH(AI$4,INDIRECT("Results_"&amp;AJ$5&amp;"_Gene"),0)+2,FALSE),"")</f>
        <v/>
      </c>
      <c r="AK23" s="268" t="str">
        <f ca="1">IFERROR(VLOOKUP(AH23,INDIRECT("Results_"&amp;AK$5),MATCH(AI$4,INDIRECT("Results_"&amp;AK$5&amp;"_Gene"),0)+2,FALSE),"")</f>
        <v/>
      </c>
      <c r="AL23" s="18" t="str">
        <f>IF($A23="","",AL20&amp;"_"&amp;$A23)</f>
        <v>1_3</v>
      </c>
      <c r="AM23" s="268">
        <f ca="1">IFERROR(VLOOKUP(AL23,INDIRECT("Results_"&amp;AM$5),MATCH(AM$4,INDIRECT("Results_"&amp;AM$5&amp;"_Gene"),0)+2,FALSE),"")</f>
        <v>3.8721981508223777</v>
      </c>
      <c r="AN23" s="268" t="str">
        <f ca="1">IFERROR(VLOOKUP(AL23,INDIRECT("Results_"&amp;AN$5),MATCH(AM$4,INDIRECT("Results_"&amp;AN$5&amp;"_Gene"),0)+2,FALSE),"")</f>
        <v/>
      </c>
      <c r="AO23" s="268" t="str">
        <f ca="1">IFERROR(VLOOKUP(AL23,INDIRECT("Results_"&amp;AO$5),MATCH(AM$4,INDIRECT("Results_"&amp;AO$5&amp;"_Gene"),0)+2,FALSE),"")</f>
        <v/>
      </c>
      <c r="AP23" s="18" t="str">
        <f>IF($A23="","",AP20&amp;"_"&amp;$A23)</f>
        <v>4_3</v>
      </c>
      <c r="AQ23" s="268" t="str">
        <f ca="1">IFERROR(VLOOKUP(AP23,INDIRECT("Results_"&amp;AQ$5),MATCH(AQ$4,INDIRECT("Results_"&amp;AQ$5&amp;"_Gene"),0)+2,FALSE),"")</f>
        <v/>
      </c>
      <c r="AR23" s="268" t="str">
        <f ca="1">IFERROR(VLOOKUP(AP23,INDIRECT("Results_"&amp;AR$5),MATCH(AQ$4,INDIRECT("Results_"&amp;AR$5&amp;"_Gene"),0)+2,FALSE),"")</f>
        <v/>
      </c>
      <c r="AS23" s="268" t="str">
        <f ca="1">IFERROR(VLOOKUP(AP23,INDIRECT("Results_"&amp;AS$5),MATCH(AQ$4,INDIRECT("Results_"&amp;AS$5&amp;"_Gene"),0)+2,FALSE),"")</f>
        <v/>
      </c>
      <c r="AT23" s="18" t="str">
        <f>IF($A23="","",AT20&amp;"_"&amp;$A23)</f>
        <v>1_3</v>
      </c>
      <c r="AU23" s="268">
        <f ca="1">IFERROR(VLOOKUP(AT23,INDIRECT("Results_"&amp;AU$5),MATCH(AU$4,INDIRECT("Results_"&amp;AU$5&amp;"_Gene"),0)+2,FALSE),"")</f>
        <v>0.33982099503229463</v>
      </c>
      <c r="AV23" s="268" t="str">
        <f ca="1">IFERROR(VLOOKUP(AT23,INDIRECT("Results_"&amp;AV$5),MATCH(AU$4,INDIRECT("Results_"&amp;AV$5&amp;"_Gene"),0)+2,FALSE),"")</f>
        <v/>
      </c>
      <c r="AW23" s="268" t="str">
        <f ca="1">IFERROR(VLOOKUP(AT23,INDIRECT("Results_"&amp;AW$5),MATCH(AU$4,INDIRECT("Results_"&amp;AW$5&amp;"_Gene"),0)+2,FALSE),"")</f>
        <v/>
      </c>
      <c r="AX23" s="18"/>
      <c r="AY23" s="268"/>
      <c r="AZ23" s="268"/>
      <c r="BA23" s="268"/>
      <c r="BB23" s="18"/>
      <c r="BC23" s="268"/>
      <c r="BD23" s="268"/>
      <c r="BE23" s="268"/>
    </row>
    <row r="24" spans="1:57" x14ac:dyDescent="0.25">
      <c r="A24" s="268" t="str">
        <f>IFERROR(IF(A23+1&gt;$B$2,"",A23+1),"")</f>
        <v/>
      </c>
      <c r="B24" s="18" t="str">
        <f>IF($A24="","",B20&amp;"_"&amp;$A24)</f>
        <v/>
      </c>
      <c r="C24" s="268" t="str">
        <f ca="1">IFERROR(VLOOKUP(B24,INDIRECT("Results_"&amp;C$5),MATCH(C$4,INDIRECT("Results_"&amp;C$5&amp;"_Gene"),0)+2,FALSE),"")</f>
        <v/>
      </c>
      <c r="D24" s="268" t="str">
        <f ca="1">IFERROR(VLOOKUP(B24,INDIRECT("Results_"&amp;D$5),MATCH(C$4,INDIRECT("Results_"&amp;D$5&amp;"_Gene"),0)+2,FALSE),"")</f>
        <v/>
      </c>
      <c r="E24" s="268" t="str">
        <f ca="1">IFERROR(VLOOKUP(B24,INDIRECT("Results_"&amp;E$5),MATCH(C$4,INDIRECT("Results_"&amp;E$5&amp;"_Gene"),0)+2,FALSE),"")</f>
        <v/>
      </c>
      <c r="F24" s="18" t="str">
        <f>IF($A24="","",F20&amp;"_"&amp;$A24)</f>
        <v/>
      </c>
      <c r="G24" s="268" t="str">
        <f ca="1">IFERROR(VLOOKUP(F24,INDIRECT("Results_"&amp;G$5),MATCH(G$4,INDIRECT("Results_"&amp;G$5&amp;"_Gene"),0)+2,FALSE),"")</f>
        <v/>
      </c>
      <c r="H24" s="268" t="str">
        <f ca="1">IFERROR(VLOOKUP(F24,INDIRECT("Results_"&amp;H$5),MATCH(G$4,INDIRECT("Results_"&amp;H$5&amp;"_Gene"),0)+2,FALSE),"")</f>
        <v/>
      </c>
      <c r="I24" s="268" t="str">
        <f ca="1">IFERROR(VLOOKUP(F24,INDIRECT("Results_"&amp;I$5),MATCH(G$4,INDIRECT("Results_"&amp;I$5&amp;"_Gene"),0)+2,FALSE),"")</f>
        <v/>
      </c>
      <c r="J24" s="18" t="str">
        <f>IF($A24="","",J20&amp;"_"&amp;$A24)</f>
        <v/>
      </c>
      <c r="K24" s="268" t="str">
        <f ca="1">IFERROR(VLOOKUP(J24,INDIRECT("Results_"&amp;K$5),MATCH(K$4,INDIRECT("Results_"&amp;K$5&amp;"_Gene"),0)+2,FALSE),"")</f>
        <v/>
      </c>
      <c r="L24" s="268" t="str">
        <f ca="1">IFERROR(VLOOKUP(J24,INDIRECT("Results_"&amp;L$5),MATCH(K$4,INDIRECT("Results_"&amp;L$5&amp;"_Gene"),0)+2,FALSE),"")</f>
        <v/>
      </c>
      <c r="M24" s="268" t="str">
        <f ca="1">IFERROR(VLOOKUP(J24,INDIRECT("Results_"&amp;M$5),MATCH(K$4,INDIRECT("Results_"&amp;M$5&amp;"_Gene"),0)+2,FALSE),"")</f>
        <v/>
      </c>
      <c r="N24" s="18" t="str">
        <f>IF($A24="","",N20&amp;"_"&amp;$A24)</f>
        <v/>
      </c>
      <c r="O24" s="268" t="str">
        <f ca="1">IFERROR(VLOOKUP(N24,INDIRECT("Results_"&amp;O$5),MATCH(O$4,INDIRECT("Results_"&amp;O$5&amp;"_Gene"),0)+2,FALSE),"")</f>
        <v/>
      </c>
      <c r="P24" s="268" t="str">
        <f ca="1">IFERROR(VLOOKUP(N24,INDIRECT("Results_"&amp;P$5),MATCH(O$4,INDIRECT("Results_"&amp;P$5&amp;"_Gene"),0)+2,FALSE),"")</f>
        <v/>
      </c>
      <c r="Q24" s="268" t="str">
        <f ca="1">IFERROR(VLOOKUP(N24,INDIRECT("Results_"&amp;Q$5),MATCH(O$4,INDIRECT("Results_"&amp;Q$5&amp;"_Gene"),0)+2,FALSE),"")</f>
        <v/>
      </c>
      <c r="R24" s="18" t="str">
        <f>IF($A24="","",R20&amp;"_"&amp;$A24)</f>
        <v/>
      </c>
      <c r="S24" s="268" t="str">
        <f ca="1">IFERROR(VLOOKUP(R24,INDIRECT("Results_"&amp;S$5),MATCH(S$4,INDIRECT("Results_"&amp;S$5&amp;"_Gene"),0)+2,FALSE),"")</f>
        <v/>
      </c>
      <c r="T24" s="268" t="str">
        <f ca="1">IFERROR(VLOOKUP(R24,INDIRECT("Results_"&amp;T$5),MATCH(S$4,INDIRECT("Results_"&amp;T$5&amp;"_Gene"),0)+2,FALSE),"")</f>
        <v/>
      </c>
      <c r="U24" s="268" t="str">
        <f ca="1">IFERROR(VLOOKUP(R24,INDIRECT("Results_"&amp;U$5),MATCH(S$4,INDIRECT("Results_"&amp;U$5&amp;"_Gene"),0)+2,FALSE),"")</f>
        <v/>
      </c>
      <c r="V24" s="18" t="str">
        <f>IF($A24="","",V20&amp;"_"&amp;$A24)</f>
        <v/>
      </c>
      <c r="W24" s="268" t="str">
        <f ca="1">IFERROR(VLOOKUP(V24,INDIRECT("Results_"&amp;W$5),MATCH(W$4,INDIRECT("Results_"&amp;W$5&amp;"_Gene"),0)+2,FALSE),"")</f>
        <v/>
      </c>
      <c r="X24" s="268" t="str">
        <f ca="1">IFERROR(VLOOKUP(V24,INDIRECT("Results_"&amp;X$5),MATCH(W$4,INDIRECT("Results_"&amp;X$5&amp;"_Gene"),0)+2,FALSE),"")</f>
        <v/>
      </c>
      <c r="Y24" s="268" t="str">
        <f ca="1">IFERROR(VLOOKUP(V24,INDIRECT("Results_"&amp;Y$5),MATCH(W$4,INDIRECT("Results_"&amp;Y$5&amp;"_Gene"),0)+2,FALSE),"")</f>
        <v/>
      </c>
      <c r="Z24" s="18" t="str">
        <f>IF($A24="","",Z20&amp;"_"&amp;$A24)</f>
        <v/>
      </c>
      <c r="AA24" s="268" t="str">
        <f ca="1">IFERROR(VLOOKUP(Z24,INDIRECT("Results_"&amp;AA$5),MATCH(AA$4,INDIRECT("Results_"&amp;AA$5&amp;"_Gene"),0)+2,FALSE),"")</f>
        <v/>
      </c>
      <c r="AB24" s="268" t="str">
        <f ca="1">IFERROR(VLOOKUP(Z24,INDIRECT("Results_"&amp;AB$5),MATCH(AA$4,INDIRECT("Results_"&amp;AB$5&amp;"_Gene"),0)+2,FALSE),"")</f>
        <v/>
      </c>
      <c r="AC24" s="268" t="str">
        <f ca="1">IFERROR(VLOOKUP(Z24,INDIRECT("Results_"&amp;AC$5),MATCH(AA$4,INDIRECT("Results_"&amp;AC$5&amp;"_Gene"),0)+2,FALSE),"")</f>
        <v/>
      </c>
      <c r="AD24" s="18" t="str">
        <f>IF($A24="","",AD20&amp;"_"&amp;$A24)</f>
        <v/>
      </c>
      <c r="AE24" s="268" t="str">
        <f ca="1">IFERROR(VLOOKUP(AD24,INDIRECT("Results_"&amp;AE$5),MATCH(AE$4,INDIRECT("Results_"&amp;AE$5&amp;"_Gene"),0)+2,FALSE),"")</f>
        <v/>
      </c>
      <c r="AF24" s="268" t="str">
        <f ca="1">IFERROR(VLOOKUP(AD24,INDIRECT("Results_"&amp;AF$5),MATCH(AE$4,INDIRECT("Results_"&amp;AF$5&amp;"_Gene"),0)+2,FALSE),"")</f>
        <v/>
      </c>
      <c r="AG24" s="268" t="str">
        <f ca="1">IFERROR(VLOOKUP(AD24,INDIRECT("Results_"&amp;AG$5),MATCH(AE$4,INDIRECT("Results_"&amp;AG$5&amp;"_Gene"),0)+2,FALSE),"")</f>
        <v/>
      </c>
      <c r="AH24" s="18" t="str">
        <f>IF($A24="","",AH20&amp;"_"&amp;$A24)</f>
        <v/>
      </c>
      <c r="AI24" s="268" t="str">
        <f ca="1">IFERROR(VLOOKUP(AH24,INDIRECT("Results_"&amp;AI$5),MATCH(AI$4,INDIRECT("Results_"&amp;AI$5&amp;"_Gene"),0)+2,FALSE),"")</f>
        <v/>
      </c>
      <c r="AJ24" s="268" t="str">
        <f ca="1">IFERROR(VLOOKUP(AH24,INDIRECT("Results_"&amp;AJ$5),MATCH(AI$4,INDIRECT("Results_"&amp;AJ$5&amp;"_Gene"),0)+2,FALSE),"")</f>
        <v/>
      </c>
      <c r="AK24" s="268" t="str">
        <f ca="1">IFERROR(VLOOKUP(AH24,INDIRECT("Results_"&amp;AK$5),MATCH(AI$4,INDIRECT("Results_"&amp;AK$5&amp;"_Gene"),0)+2,FALSE),"")</f>
        <v/>
      </c>
      <c r="AL24" s="18" t="str">
        <f>IF($A24="","",AL20&amp;"_"&amp;$A24)</f>
        <v/>
      </c>
      <c r="AM24" s="268" t="str">
        <f ca="1">IFERROR(VLOOKUP(AL24,INDIRECT("Results_"&amp;AM$5),MATCH(AM$4,INDIRECT("Results_"&amp;AM$5&amp;"_Gene"),0)+2,FALSE),"")</f>
        <v/>
      </c>
      <c r="AN24" s="268" t="str">
        <f ca="1">IFERROR(VLOOKUP(AL24,INDIRECT("Results_"&amp;AN$5),MATCH(AM$4,INDIRECT("Results_"&amp;AN$5&amp;"_Gene"),0)+2,FALSE),"")</f>
        <v/>
      </c>
      <c r="AO24" s="268" t="str">
        <f ca="1">IFERROR(VLOOKUP(AL24,INDIRECT("Results_"&amp;AO$5),MATCH(AM$4,INDIRECT("Results_"&amp;AO$5&amp;"_Gene"),0)+2,FALSE),"")</f>
        <v/>
      </c>
      <c r="AP24" s="18" t="str">
        <f>IF($A24="","",AP20&amp;"_"&amp;$A24)</f>
        <v/>
      </c>
      <c r="AQ24" s="268" t="str">
        <f ca="1">IFERROR(VLOOKUP(AP24,INDIRECT("Results_"&amp;AQ$5),MATCH(AQ$4,INDIRECT("Results_"&amp;AQ$5&amp;"_Gene"),0)+2,FALSE),"")</f>
        <v/>
      </c>
      <c r="AR24" s="268" t="str">
        <f ca="1">IFERROR(VLOOKUP(AP24,INDIRECT("Results_"&amp;AR$5),MATCH(AQ$4,INDIRECT("Results_"&amp;AR$5&amp;"_Gene"),0)+2,FALSE),"")</f>
        <v/>
      </c>
      <c r="AS24" s="268" t="str">
        <f ca="1">IFERROR(VLOOKUP(AP24,INDIRECT("Results_"&amp;AS$5),MATCH(AQ$4,INDIRECT("Results_"&amp;AS$5&amp;"_Gene"),0)+2,FALSE),"")</f>
        <v/>
      </c>
      <c r="AT24" s="18" t="str">
        <f>IF($A24="","",AT20&amp;"_"&amp;$A24)</f>
        <v/>
      </c>
      <c r="AU24" s="268" t="str">
        <f ca="1">IFERROR(VLOOKUP(AT24,INDIRECT("Results_"&amp;AU$5),MATCH(AU$4,INDIRECT("Results_"&amp;AU$5&amp;"_Gene"),0)+2,FALSE),"")</f>
        <v/>
      </c>
      <c r="AV24" s="268" t="str">
        <f ca="1">IFERROR(VLOOKUP(AT24,INDIRECT("Results_"&amp;AV$5),MATCH(AU$4,INDIRECT("Results_"&amp;AV$5&amp;"_Gene"),0)+2,FALSE),"")</f>
        <v/>
      </c>
      <c r="AW24" s="268" t="str">
        <f ca="1">IFERROR(VLOOKUP(AT24,INDIRECT("Results_"&amp;AW$5),MATCH(AU$4,INDIRECT("Results_"&amp;AW$5&amp;"_Gene"),0)+2,FALSE),"")</f>
        <v/>
      </c>
      <c r="AX24" s="18"/>
      <c r="AY24" s="268"/>
      <c r="AZ24" s="268"/>
      <c r="BA24" s="268"/>
      <c r="BB24" s="18"/>
      <c r="BC24" s="268"/>
      <c r="BD24" s="268"/>
      <c r="BE24" s="268"/>
    </row>
    <row r="25" spans="1:57" x14ac:dyDescent="0.25">
      <c r="A25" s="268"/>
      <c r="B25" s="268" t="s">
        <v>591</v>
      </c>
      <c r="C25" s="268" t="str">
        <f ca="1">IFERROR(SUM(IFERROR(C21/G21,0),IFERROR(C21/G22,0),IFERROR(C21/G23,0),IFERROR(C21/G24,0),IFERROR(C22/G21,0),IFERROR(C22/G22,0),IFERROR(C22/G23,0),IFERROR(C22/G24,0),IFERROR(C23/G21,0),IFERROR(C23/G22,0),IFERROR(C23/G23,0),IFERROR(C23/G24,0),IFERROR(C24/G21,0),IFERROR(C24/G22,0),IFERROR(C24/G23,0),IFERROR(C24/G24,0))/(COUNT(C21:C24)*COUNT(G21:G24)),"")</f>
        <v/>
      </c>
      <c r="D25" s="268" t="str">
        <f ca="1">IFERROR(SUM(IFERROR(D21/H21,0),IFERROR(D21/H22,0),IFERROR(D21/H23,0),IFERROR(D21/H24,0),IFERROR(D22/H21,0),IFERROR(D22/H22,0),IFERROR(D22/H23,0),IFERROR(D22/H24,0),IFERROR(D23/H21,0),IFERROR(D23/H22,0),IFERROR(D23/H23,0),IFERROR(D23/H24,0),IFERROR(D24/H21,0),IFERROR(D24/H22,0),IFERROR(D24/H23,0),IFERROR(D24/H24,0))/(COUNT(D21:D24)*COUNT(H21:H24)),"")</f>
        <v/>
      </c>
      <c r="E25" s="268" t="str">
        <f ca="1">IFERROR(SUM(IFERROR(E21/I21,0),IFERROR(E21/I22,0),IFERROR(E21/I23,0),IFERROR(E21/I24,0),IFERROR(E22/I21,0),IFERROR(E22/I22,0),IFERROR(E22/I23,0),IFERROR(E22/I24,0),IFERROR(E23/I21,0),IFERROR(E23/I22,0),IFERROR(E23/I23,0),IFERROR(E23/I24,0),IFERROR(E24/I21,0),IFERROR(E24/I22,0),IFERROR(E24/I23,0),IFERROR(E24/I24,0))/(COUNT(E21:E24)*COUNT(I21:I24)),"")</f>
        <v/>
      </c>
      <c r="F25" s="268" t="s">
        <v>594</v>
      </c>
      <c r="G25" s="268" t="str">
        <f ca="1">IF(C25="","",IFERROR(SQRT(SUM(IFERROR((C21/G21-C25)^2,0),IFERROR((C21/G22-C25)^2,0),IFERROR((C21/G23-C25)^2,0),IFERROR((C21/G24-C25)^2,0),IFERROR((C22/G21-C25)^2,0),IFERROR((C22/G22-C25)^2,0),IFERROR((C22/G23-C25)^2,0),IFERROR((C22/G24-C25)^2,0),IFERROR((C23/G21-C25)^2,0),IFERROR((C23/G22-C25)^2,0),IFERROR((C23/G23-C25)^2,0),IFERROR((C23/G24-C25)^2,0),IFERROR((C24/G21-C25)^2,0),IFERROR((C24/G22-C25)^2,0),IFERROR((C24/G23-C25)^2,0),IFERROR((C24/G24-C25)^2,0))/(COUNT(C21:C24)*COUNT(G21:G24)-1)),""))</f>
        <v/>
      </c>
      <c r="H25" s="268" t="str">
        <f ca="1">IF(D25="","",IFERROR(SQRT(SUM(IFERROR((D21/H21-D25)^2,0),IFERROR((D21/H22-D25)^2,0),IFERROR((D21/H23-D25)^2,0),IFERROR((D21/H24-D25)^2,0),IFERROR((D22/H21-D25)^2,0),IFERROR((D22/H22-D25)^2,0),IFERROR((D22/H23-D25)^2,0),IFERROR((D22/H24-D25)^2,0),IFERROR((D23/H21-D25)^2,0),IFERROR((D23/H22-D25)^2,0),IFERROR((D23/H23-D25)^2,0),IFERROR((D23/H24-D25)^2,0),IFERROR((D24/H21-D25)^2,0),IFERROR((D24/H22-D25)^2,0),IFERROR((D24/H23-D25)^2,0),IFERROR((D24/H24-D25)^2,0))/(COUNT(D21:D24)*COUNT(H21:H24)-1)),""))</f>
        <v/>
      </c>
      <c r="I25" s="268" t="str">
        <f ca="1">IF(E25="","",IFERROR(SQRT(SUM(IFERROR((E21/I21-E25)^2,0),IFERROR((E21/I22-E25)^2,0),IFERROR((E21/I23-E25)^2,0),IFERROR((E21/I24-E25)^2,0),IFERROR((E22/I21-E25)^2,0),IFERROR((E22/I22-E25)^2,0),IFERROR((E22/I23-E25)^2,0),IFERROR((E22/I24-E25)^2,0),IFERROR((E23/I21-E25)^2,0),IFERROR((E23/I22-E25)^2,0),IFERROR((E23/I23-E25)^2,0),IFERROR((E23/I24-E25)^2,0),IFERROR((E24/I21-E25)^2,0),IFERROR((E24/I22-E25)^2,0),IFERROR((E24/I23-E25)^2,0),IFERROR((E24/I24-E25)^2,0))/(COUNT(E21:E24)*COUNT(I21:I24)-1)),""))</f>
        <v/>
      </c>
      <c r="J25" s="268" t="s">
        <v>591</v>
      </c>
      <c r="K25" s="268" t="str">
        <f ca="1">IFERROR(SUM(IFERROR(K21/O21,0),IFERROR(K21/O22,0),IFERROR(K21/O23,0),IFERROR(K21/O24,0),IFERROR(K22/O21,0),IFERROR(K22/O22,0),IFERROR(K22/O23,0),IFERROR(K22/O24,0),IFERROR(K23/O21,0),IFERROR(K23/O22,0),IFERROR(K23/O23,0),IFERROR(K23/O24,0),IFERROR(K24/O21,0),IFERROR(K24/O22,0),IFERROR(K24/O23,0),IFERROR(K24/O24,0))/(COUNT(K21:K24)*COUNT(O21:O24)),"")</f>
        <v/>
      </c>
      <c r="L25" s="268" t="str">
        <f ca="1">IFERROR(SUM(IFERROR(L21/P21,0),IFERROR(L21/P22,0),IFERROR(L21/P23,0),IFERROR(L21/P24,0),IFERROR(L22/P21,0),IFERROR(L22/P22,0),IFERROR(L22/P23,0),IFERROR(L22/P24,0),IFERROR(L23/P21,0),IFERROR(L23/P22,0),IFERROR(L23/P23,0),IFERROR(L23/P24,0),IFERROR(L24/P21,0),IFERROR(L24/P22,0),IFERROR(L24/P23,0),IFERROR(L24/P24,0))/(COUNT(L21:L24)*COUNT(P21:P24)),"")</f>
        <v/>
      </c>
      <c r="M25" s="268" t="str">
        <f ca="1">IFERROR(SUM(IFERROR(M21/Q21,0),IFERROR(M21/Q22,0),IFERROR(M21/Q23,0),IFERROR(M21/Q24,0),IFERROR(M22/Q21,0),IFERROR(M22/Q22,0),IFERROR(M22/Q23,0),IFERROR(M22/Q24,0),IFERROR(M23/Q21,0),IFERROR(M23/Q22,0),IFERROR(M23/Q23,0),IFERROR(M23/Q24,0),IFERROR(M24/Q21,0),IFERROR(M24/Q22,0),IFERROR(M24/Q23,0),IFERROR(M24/Q24,0))/(COUNT(M21:M24)*COUNT(Q21:Q24)),"")</f>
        <v/>
      </c>
      <c r="N25" s="268" t="s">
        <v>594</v>
      </c>
      <c r="O25" s="268" t="str">
        <f ca="1">IF(K25="","",IFERROR(SQRT(SUM(IFERROR((K21/O21-K25)^2,0),IFERROR((K21/O22-K25)^2,0),IFERROR((K21/O23-K25)^2,0),IFERROR((K21/O24-K25)^2,0),IFERROR((K22/O21-K25)^2,0),IFERROR((K22/O22-K25)^2,0),IFERROR((K22/O23-K25)^2,0),IFERROR((K22/O24-K25)^2,0),IFERROR((K23/O21-K25)^2,0),IFERROR((K23/O22-K25)^2,0),IFERROR((K23/O23-K25)^2,0),IFERROR((K23/O24-K25)^2,0),IFERROR((K24/O21-K25)^2,0),IFERROR((K24/O22-K25)^2,0),IFERROR((K24/O23-K25)^2,0),IFERROR((K24/O24-K25)^2,0))/(COUNT(K21:K24)*COUNT(O21:O24)-1)),""))</f>
        <v/>
      </c>
      <c r="P25" s="268" t="str">
        <f ca="1">IF(L25="","",IFERROR(SQRT(SUM(IFERROR((L21/P21-L25)^2,0),IFERROR((L21/P22-L25)^2,0),IFERROR((L21/P23-L25)^2,0),IFERROR((L21/P24-L25)^2,0),IFERROR((L22/P21-L25)^2,0),IFERROR((L22/P22-L25)^2,0),IFERROR((L22/P23-L25)^2,0),IFERROR((L22/P24-L25)^2,0),IFERROR((L23/P21-L25)^2,0),IFERROR((L23/P22-L25)^2,0),IFERROR((L23/P23-L25)^2,0),IFERROR((L23/P24-L25)^2,0),IFERROR((L24/P21-L25)^2,0),IFERROR((L24/P22-L25)^2,0),IFERROR((L24/P23-L25)^2,0),IFERROR((L24/P24-L25)^2,0))/(COUNT(L21:L24)*COUNT(P21:P24)-1)),""))</f>
        <v/>
      </c>
      <c r="Q25" s="268" t="str">
        <f ca="1">IF(M25="","",IFERROR(SQRT(SUM(IFERROR((M21/Q21-M25)^2,0),IFERROR((M21/Q22-M25)^2,0),IFERROR((M21/Q23-M25)^2,0),IFERROR((M21/Q24-M25)^2,0),IFERROR((M22/Q21-M25)^2,0),IFERROR((M22/Q22-M25)^2,0),IFERROR((M22/Q23-M25)^2,0),IFERROR((M22/Q24-M25)^2,0),IFERROR((M23/Q21-M25)^2,0),IFERROR((M23/Q22-M25)^2,0),IFERROR((M23/Q23-M25)^2,0),IFERROR((M23/Q24-M25)^2,0),IFERROR((M24/Q21-M25)^2,0),IFERROR((M24/Q22-M25)^2,0),IFERROR((M24/Q23-M25)^2,0),IFERROR((M24/Q24-M25)^2,0))/(COUNT(M21:M24)*COUNT(Q21:Q24)-1)),""))</f>
        <v/>
      </c>
      <c r="R25" s="268" t="s">
        <v>591</v>
      </c>
      <c r="S25" s="268" t="str">
        <f ca="1">IFERROR(SUM(IFERROR(S21/W21,0),IFERROR(S21/W22,0),IFERROR(S21/W23,0),IFERROR(S21/W24,0),IFERROR(S22/W21,0),IFERROR(S22/W22,0),IFERROR(S22/W23,0),IFERROR(S22/W24,0),IFERROR(S23/W21,0),IFERROR(S23/W22,0),IFERROR(S23/W23,0),IFERROR(S23/W24,0),IFERROR(S24/W21,0),IFERROR(S24/W22,0),IFERROR(S24/W23,0),IFERROR(S24/W24,0))/(COUNT(S21:S24)*COUNT(W21:W24)),"")</f>
        <v/>
      </c>
      <c r="T25" s="268" t="str">
        <f ca="1">IFERROR(SUM(IFERROR(T21/X21,0),IFERROR(T21/X22,0),IFERROR(T21/X23,0),IFERROR(T21/X24,0),IFERROR(T22/X21,0),IFERROR(T22/X22,0),IFERROR(T22/X23,0),IFERROR(T22/X24,0),IFERROR(T23/X21,0),IFERROR(T23/X22,0),IFERROR(T23/X23,0),IFERROR(T23/X24,0),IFERROR(T24/X21,0),IFERROR(T24/X22,0),IFERROR(T24/X23,0),IFERROR(T24/X24,0))/(COUNT(T21:T24)*COUNT(X21:X24)),"")</f>
        <v/>
      </c>
      <c r="U25" s="268" t="str">
        <f ca="1">IFERROR(SUM(IFERROR(U21/Y21,0),IFERROR(U21/Y22,0),IFERROR(U21/Y23,0),IFERROR(U21/Y24,0),IFERROR(U22/Y21,0),IFERROR(U22/Y22,0),IFERROR(U22/Y23,0),IFERROR(U22/Y24,0),IFERROR(U23/Y21,0),IFERROR(U23/Y22,0),IFERROR(U23/Y23,0),IFERROR(U23/Y24,0),IFERROR(U24/Y21,0),IFERROR(U24/Y22,0),IFERROR(U24/Y23,0),IFERROR(U24/Y24,0))/(COUNT(U21:U24)*COUNT(Y21:Y24)),"")</f>
        <v/>
      </c>
      <c r="V25" s="268" t="s">
        <v>594</v>
      </c>
      <c r="W25" s="268" t="str">
        <f ca="1">IF(S25="","",IFERROR(SQRT(SUM(IFERROR((S21/W21-S25)^2,0),IFERROR((S21/W22-S25)^2,0),IFERROR((S21/W23-S25)^2,0),IFERROR((S21/W24-S25)^2,0),IFERROR((S22/W21-S25)^2,0),IFERROR((S22/W22-S25)^2,0),IFERROR((S22/W23-S25)^2,0),IFERROR((S22/W24-S25)^2,0),IFERROR((S23/W21-S25)^2,0),IFERROR((S23/W22-S25)^2,0),IFERROR((S23/W23-S25)^2,0),IFERROR((S23/W24-S25)^2,0),IFERROR((S24/W21-S25)^2,0),IFERROR((S24/W22-S25)^2,0),IFERROR((S24/W23-S25)^2,0),IFERROR((S24/W24-S25)^2,0))/(COUNT(S21:S24)*COUNT(W21:W24)-1)),""))</f>
        <v/>
      </c>
      <c r="X25" s="268" t="str">
        <f ca="1">IF(T25="","",IFERROR(SQRT(SUM(IFERROR((T21/X21-T25)^2,0),IFERROR((T21/X22-T25)^2,0),IFERROR((T21/X23-T25)^2,0),IFERROR((T21/X24-T25)^2,0),IFERROR((T22/X21-T25)^2,0),IFERROR((T22/X22-T25)^2,0),IFERROR((T22/X23-T25)^2,0),IFERROR((T22/X24-T25)^2,0),IFERROR((T23/X21-T25)^2,0),IFERROR((T23/X22-T25)^2,0),IFERROR((T23/X23-T25)^2,0),IFERROR((T23/X24-T25)^2,0),IFERROR((T24/X21-T25)^2,0),IFERROR((T24/X22-T25)^2,0),IFERROR((T24/X23-T25)^2,0),IFERROR((T24/X24-T25)^2,0))/(COUNT(T21:T24)*COUNT(X21:X24)-1)),""))</f>
        <v/>
      </c>
      <c r="Y25" s="268" t="str">
        <f ca="1">IF(U25="","",IFERROR(SQRT(SUM(IFERROR((U21/Y21-U25)^2,0),IFERROR((U21/Y22-U25)^2,0),IFERROR((U21/Y23-U25)^2,0),IFERROR((U21/Y24-U25)^2,0),IFERROR((U22/Y21-U25)^2,0),IFERROR((U22/Y22-U25)^2,0),IFERROR((U22/Y23-U25)^2,0),IFERROR((U22/Y24-U25)^2,0),IFERROR((U23/Y21-U25)^2,0),IFERROR((U23/Y22-U25)^2,0),IFERROR((U23/Y23-U25)^2,0),IFERROR((U23/Y24-U25)^2,0),IFERROR((U24/Y21-U25)^2,0),IFERROR((U24/Y22-U25)^2,0),IFERROR((U24/Y23-U25)^2,0),IFERROR((U24/Y24-U25)^2,0))/(COUNT(U21:U24)*COUNT(Y21:Y24)-1)),""))</f>
        <v/>
      </c>
      <c r="Z25" s="268" t="s">
        <v>591</v>
      </c>
      <c r="AA25" s="268" t="str">
        <f ca="1">IFERROR(SUM(IFERROR(AA21/AE21,0),IFERROR(AA21/AE22,0),IFERROR(AA21/AE23,0),IFERROR(AA21/AE24,0),IFERROR(AA22/AE21,0),IFERROR(AA22/AE22,0),IFERROR(AA22/AE23,0),IFERROR(AA22/AE24,0),IFERROR(AA23/AE21,0),IFERROR(AA23/AE22,0),IFERROR(AA23/AE23,0),IFERROR(AA23/AE24,0),IFERROR(AA24/AE21,0),IFERROR(AA24/AE22,0),IFERROR(AA24/AE23,0),IFERROR(AA24/AE24,0))/(COUNT(AA21:AA24)*COUNT(AE21:AE24)),"")</f>
        <v/>
      </c>
      <c r="AB25" s="268" t="str">
        <f ca="1">IFERROR(SUM(IFERROR(AB21/AF21,0),IFERROR(AB21/AF22,0),IFERROR(AB21/AF23,0),IFERROR(AB21/AF24,0),IFERROR(AB22/AF21,0),IFERROR(AB22/AF22,0),IFERROR(AB22/AF23,0),IFERROR(AB22/AF24,0),IFERROR(AB23/AF21,0),IFERROR(AB23/AF22,0),IFERROR(AB23/AF23,0),IFERROR(AB23/AF24,0),IFERROR(AB24/AF21,0),IFERROR(AB24/AF22,0),IFERROR(AB24/AF23,0),IFERROR(AB24/AF24,0))/(COUNT(AB21:AB24)*COUNT(AF21:AF24)),"")</f>
        <v/>
      </c>
      <c r="AC25" s="268" t="str">
        <f ca="1">IFERROR(SUM(IFERROR(AC21/AG21,0),IFERROR(AC21/AG22,0),IFERROR(AC21/AG23,0),IFERROR(AC21/AG24,0),IFERROR(AC22/AG21,0),IFERROR(AC22/AG22,0),IFERROR(AC22/AG23,0),IFERROR(AC22/AG24,0),IFERROR(AC23/AG21,0),IFERROR(AC23/AG22,0),IFERROR(AC23/AG23,0),IFERROR(AC23/AG24,0),IFERROR(AC24/AG21,0),IFERROR(AC24/AG22,0),IFERROR(AC24/AG23,0),IFERROR(AC24/AG24,0))/(COUNT(AC21:AC24)*COUNT(AG21:AG24)),"")</f>
        <v/>
      </c>
      <c r="AD25" s="268" t="s">
        <v>594</v>
      </c>
      <c r="AE25" s="268" t="str">
        <f ca="1">IF(AA25="","",IFERROR(SQRT(SUM(IFERROR((AA21/AE21-AA25)^2,0),IFERROR((AA21/AE22-AA25)^2,0),IFERROR((AA21/AE23-AA25)^2,0),IFERROR((AA21/AE24-AA25)^2,0),IFERROR((AA22/AE21-AA25)^2,0),IFERROR((AA22/AE22-AA25)^2,0),IFERROR((AA22/AE23-AA25)^2,0),IFERROR((AA22/AE24-AA25)^2,0),IFERROR((AA23/AE21-AA25)^2,0),IFERROR((AA23/AE22-AA25)^2,0),IFERROR((AA23/AE23-AA25)^2,0),IFERROR((AA23/AE24-AA25)^2,0),IFERROR((AA24/AE21-AA25)^2,0),IFERROR((AA24/AE22-AA25)^2,0),IFERROR((AA24/AE23-AA25)^2,0),IFERROR((AA24/AE24-AA25)^2,0))/(COUNT(AA21:AA24)*COUNT(AE21:AE24)-1)),""))</f>
        <v/>
      </c>
      <c r="AF25" s="268" t="str">
        <f ca="1">IF(AB25="","",IFERROR(SQRT(SUM(IFERROR((AB21/AF21-AB25)^2,0),IFERROR((AB21/AF22-AB25)^2,0),IFERROR((AB21/AF23-AB25)^2,0),IFERROR((AB21/AF24-AB25)^2,0),IFERROR((AB22/AF21-AB25)^2,0),IFERROR((AB22/AF22-AB25)^2,0),IFERROR((AB22/AF23-AB25)^2,0),IFERROR((AB22/AF24-AB25)^2,0),IFERROR((AB23/AF21-AB25)^2,0),IFERROR((AB23/AF22-AB25)^2,0),IFERROR((AB23/AF23-AB25)^2,0),IFERROR((AB23/AF24-AB25)^2,0),IFERROR((AB24/AF21-AB25)^2,0),IFERROR((AB24/AF22-AB25)^2,0),IFERROR((AB24/AF23-AB25)^2,0),IFERROR((AB24/AF24-AB25)^2,0))/(COUNT(AB21:AB24)*COUNT(AF21:AF24)-1)),""))</f>
        <v/>
      </c>
      <c r="AG25" s="268" t="str">
        <f ca="1">IF(AC25="","",IFERROR(SQRT(SUM(IFERROR((AC21/AG21-AC25)^2,0),IFERROR((AC21/AG22-AC25)^2,0),IFERROR((AC21/AG23-AC25)^2,0),IFERROR((AC21/AG24-AC25)^2,0),IFERROR((AC22/AG21-AC25)^2,0),IFERROR((AC22/AG22-AC25)^2,0),IFERROR((AC22/AG23-AC25)^2,0),IFERROR((AC22/AG24-AC25)^2,0),IFERROR((AC23/AG21-AC25)^2,0),IFERROR((AC23/AG22-AC25)^2,0),IFERROR((AC23/AG23-AC25)^2,0),IFERROR((AC23/AG24-AC25)^2,0),IFERROR((AC24/AG21-AC25)^2,0),IFERROR((AC24/AG22-AC25)^2,0),IFERROR((AC24/AG23-AC25)^2,0),IFERROR((AC24/AG24-AC25)^2,0))/(COUNT(AC21:AC24)*COUNT(AG21:AG24)-1)),""))</f>
        <v/>
      </c>
      <c r="AH25" s="268" t="s">
        <v>591</v>
      </c>
      <c r="AI25" s="268" t="str">
        <f ca="1">IFERROR(SUM(IFERROR(AI21/AM21,0),IFERROR(AI21/AM22,0),IFERROR(AI21/AM23,0),IFERROR(AI21/AM24,0),IFERROR(AI22/AM21,0),IFERROR(AI22/AM22,0),IFERROR(AI22/AM23,0),IFERROR(AI22/AM24,0),IFERROR(AI23/AM21,0),IFERROR(AI23/AM22,0),IFERROR(AI23/AM23,0),IFERROR(AI23/AM24,0),IFERROR(AI24/AM21,0),IFERROR(AI24/AM22,0),IFERROR(AI24/AM23,0),IFERROR(AI24/AM24,0))/(COUNT(AI21:AI24)*COUNT(AM21:AM24)),"")</f>
        <v/>
      </c>
      <c r="AJ25" s="268" t="str">
        <f ca="1">IFERROR(SUM(IFERROR(AJ21/AN21,0),IFERROR(AJ21/AN22,0),IFERROR(AJ21/AN23,0),IFERROR(AJ21/AN24,0),IFERROR(AJ22/AN21,0),IFERROR(AJ22/AN22,0),IFERROR(AJ22/AN23,0),IFERROR(AJ22/AN24,0),IFERROR(AJ23/AN21,0),IFERROR(AJ23/AN22,0),IFERROR(AJ23/AN23,0),IFERROR(AJ23/AN24,0),IFERROR(AJ24/AN21,0),IFERROR(AJ24/AN22,0),IFERROR(AJ24/AN23,0),IFERROR(AJ24/AN24,0))/(COUNT(AJ21:AJ24)*COUNT(AN21:AN24)),"")</f>
        <v/>
      </c>
      <c r="AK25" s="268" t="str">
        <f ca="1">IFERROR(SUM(IFERROR(AK21/AO21,0),IFERROR(AK21/AO22,0),IFERROR(AK21/AO23,0),IFERROR(AK21/AO24,0),IFERROR(AK22/AO21,0),IFERROR(AK22/AO22,0),IFERROR(AK22/AO23,0),IFERROR(AK22/AO24,0),IFERROR(AK23/AO21,0),IFERROR(AK23/AO22,0),IFERROR(AK23/AO23,0),IFERROR(AK23/AO24,0),IFERROR(AK24/AO21,0),IFERROR(AK24/AO22,0),IFERROR(AK24/AO23,0),IFERROR(AK24/AO24,0))/(COUNT(AK21:AK24)*COUNT(AO21:AO24)),"")</f>
        <v/>
      </c>
      <c r="AL25" s="268" t="s">
        <v>594</v>
      </c>
      <c r="AM25" s="268" t="str">
        <f ca="1">IF(AI25="","",IFERROR(SQRT(SUM(IFERROR((AI21/AM21-AI25)^2,0),IFERROR((AI21/AM22-AI25)^2,0),IFERROR((AI21/AM23-AI25)^2,0),IFERROR((AI21/AM24-AI25)^2,0),IFERROR((AI22/AM21-AI25)^2,0),IFERROR((AI22/AM22-AI25)^2,0),IFERROR((AI22/AM23-AI25)^2,0),IFERROR((AI22/AM24-AI25)^2,0),IFERROR((AI23/AM21-AI25)^2,0),IFERROR((AI23/AM22-AI25)^2,0),IFERROR((AI23/AM23-AI25)^2,0),IFERROR((AI23/AM24-AI25)^2,0),IFERROR((AI24/AM21-AI25)^2,0),IFERROR((AI24/AM22-AI25)^2,0),IFERROR((AI24/AM23-AI25)^2,0),IFERROR((AI24/AM24-AI25)^2,0))/(COUNT(AI21:AI24)*COUNT(AM21:AM24)-1)),""))</f>
        <v/>
      </c>
      <c r="AN25" s="268" t="str">
        <f ca="1">IF(AJ25="","",IFERROR(SQRT(SUM(IFERROR((AJ21/AN21-AJ25)^2,0),IFERROR((AJ21/AN22-AJ25)^2,0),IFERROR((AJ21/AN23-AJ25)^2,0),IFERROR((AJ21/AN24-AJ25)^2,0),IFERROR((AJ22/AN21-AJ25)^2,0),IFERROR((AJ22/AN22-AJ25)^2,0),IFERROR((AJ22/AN23-AJ25)^2,0),IFERROR((AJ22/AN24-AJ25)^2,0),IFERROR((AJ23/AN21-AJ25)^2,0),IFERROR((AJ23/AN22-AJ25)^2,0),IFERROR((AJ23/AN23-AJ25)^2,0),IFERROR((AJ23/AN24-AJ25)^2,0),IFERROR((AJ24/AN21-AJ25)^2,0),IFERROR((AJ24/AN22-AJ25)^2,0),IFERROR((AJ24/AN23-AJ25)^2,0),IFERROR((AJ24/AN24-AJ25)^2,0))/(COUNT(AJ21:AJ24)*COUNT(AN21:AN24)-1)),""))</f>
        <v/>
      </c>
      <c r="AO25" s="268" t="str">
        <f ca="1">IF(AK25="","",IFERROR(SQRT(SUM(IFERROR((AK21/AO21-AK25)^2,0),IFERROR((AK21/AO22-AK25)^2,0),IFERROR((AK21/AO23-AK25)^2,0),IFERROR((AK21/AO24-AK25)^2,0),IFERROR((AK22/AO21-AK25)^2,0),IFERROR((AK22/AO22-AK25)^2,0),IFERROR((AK22/AO23-AK25)^2,0),IFERROR((AK22/AO24-AK25)^2,0),IFERROR((AK23/AO21-AK25)^2,0),IFERROR((AK23/AO22-AK25)^2,0),IFERROR((AK23/AO23-AK25)^2,0),IFERROR((AK23/AO24-AK25)^2,0),IFERROR((AK24/AO21-AK25)^2,0),IFERROR((AK24/AO22-AK25)^2,0),IFERROR((AK24/AO23-AK25)^2,0),IFERROR((AK24/AO24-AK25)^2,0))/(COUNT(AK21:AK24)*COUNT(AO21:AO24)-1)),""))</f>
        <v/>
      </c>
      <c r="AP25" s="268" t="s">
        <v>591</v>
      </c>
      <c r="AQ25" s="268" t="str">
        <f ca="1">IFERROR(SUM(IFERROR(AQ21/AU21,0),IFERROR(AQ21/AU22,0),IFERROR(AQ21/AU23,0),IFERROR(AQ21/AU24,0),IFERROR(AQ22/AU21,0),IFERROR(AQ22/AU22,0),IFERROR(AQ22/AU23,0),IFERROR(AQ22/AU24,0),IFERROR(AQ23/AU21,0),IFERROR(AQ23/AU22,0),IFERROR(AQ23/AU23,0),IFERROR(AQ23/AU24,0),IFERROR(AQ24/AU21,0),IFERROR(AQ24/AU22,0),IFERROR(AQ24/AU23,0),IFERROR(AQ24/AU24,0))/(COUNT(AQ21:AQ24)*COUNT(AU21:AU24)),"")</f>
        <v/>
      </c>
      <c r="AR25" s="268" t="str">
        <f ca="1">IFERROR(SUM(IFERROR(AR21/AV21,0),IFERROR(AR21/AV22,0),IFERROR(AR21/AV23,0),IFERROR(AR21/AV24,0),IFERROR(AR22/AV21,0),IFERROR(AR22/AV22,0),IFERROR(AR22/AV23,0),IFERROR(AR22/AV24,0),IFERROR(AR23/AV21,0),IFERROR(AR23/AV22,0),IFERROR(AR23/AV23,0),IFERROR(AR23/AV24,0),IFERROR(AR24/AV21,0),IFERROR(AR24/AV22,0),IFERROR(AR24/AV23,0),IFERROR(AR24/AV24,0))/(COUNT(AR21:AR24)*COUNT(AV21:AV24)),"")</f>
        <v/>
      </c>
      <c r="AS25" s="268" t="str">
        <f ca="1">IFERROR(SUM(IFERROR(AS21/AW21,0),IFERROR(AS21/AW22,0),IFERROR(AS21/AW23,0),IFERROR(AS21/AW24,0),IFERROR(AS22/AW21,0),IFERROR(AS22/AW22,0),IFERROR(AS22/AW23,0),IFERROR(AS22/AW24,0),IFERROR(AS23/AW21,0),IFERROR(AS23/AW22,0),IFERROR(AS23/AW23,0),IFERROR(AS23/AW24,0),IFERROR(AS24/AW21,0),IFERROR(AS24/AW22,0),IFERROR(AS24/AW23,0),IFERROR(AS24/AW24,0))/(COUNT(AS21:AS24)*COUNT(AW21:AW24)),"")</f>
        <v/>
      </c>
      <c r="AT25" s="268" t="s">
        <v>594</v>
      </c>
      <c r="AU25" s="268" t="str">
        <f ca="1">IF(AQ25="","",IFERROR(SQRT(SUM(IFERROR((AQ21/AU21-AQ25)^2,0),IFERROR((AQ21/AU22-AQ25)^2,0),IFERROR((AQ21/AU23-AQ25)^2,0),IFERROR((AQ21/AU24-AQ25)^2,0),IFERROR((AQ22/AU21-AQ25)^2,0),IFERROR((AQ22/AU22-AQ25)^2,0),IFERROR((AQ22/AU23-AQ25)^2,0),IFERROR((AQ22/AU24-AQ25)^2,0),IFERROR((AQ23/AU21-AQ25)^2,0),IFERROR((AQ23/AU22-AQ25)^2,0),IFERROR((AQ23/AU23-AQ25)^2,0),IFERROR((AQ23/AU24-AQ25)^2,0),IFERROR((AQ24/AU21-AQ25)^2,0),IFERROR((AQ24/AU22-AQ25)^2,0),IFERROR((AQ24/AU23-AQ25)^2,0),IFERROR((AQ24/AU24-AQ25)^2,0))/(COUNT(AQ21:AQ24)*COUNT(AU21:AU24)-1)),""))</f>
        <v/>
      </c>
      <c r="AV25" s="268" t="str">
        <f ca="1">IF(AR25="","",IFERROR(SQRT(SUM(IFERROR((AR21/AV21-AR25)^2,0),IFERROR((AR21/AV22-AR25)^2,0),IFERROR((AR21/AV23-AR25)^2,0),IFERROR((AR21/AV24-AR25)^2,0),IFERROR((AR22/AV21-AR25)^2,0),IFERROR((AR22/AV22-AR25)^2,0),IFERROR((AR22/AV23-AR25)^2,0),IFERROR((AR22/AV24-AR25)^2,0),IFERROR((AR23/AV21-AR25)^2,0),IFERROR((AR23/AV22-AR25)^2,0),IFERROR((AR23/AV23-AR25)^2,0),IFERROR((AR23/AV24-AR25)^2,0),IFERROR((AR24/AV21-AR25)^2,0),IFERROR((AR24/AV22-AR25)^2,0),IFERROR((AR24/AV23-AR25)^2,0),IFERROR((AR24/AV24-AR25)^2,0))/(COUNT(AR21:AR24)*COUNT(AV21:AV24)-1)),""))</f>
        <v/>
      </c>
      <c r="AW25" s="268" t="str">
        <f ca="1">IF(AS25="","",IFERROR(SQRT(SUM(IFERROR((AS21/AW21-AS25)^2,0),IFERROR((AS21/AW22-AS25)^2,0),IFERROR((AS21/AW23-AS25)^2,0),IFERROR((AS21/AW24-AS25)^2,0),IFERROR((AS22/AW21-AS25)^2,0),IFERROR((AS22/AW22-AS25)^2,0),IFERROR((AS22/AW23-AS25)^2,0),IFERROR((AS22/AW24-AS25)^2,0),IFERROR((AS23/AW21-AS25)^2,0),IFERROR((AS23/AW22-AS25)^2,0),IFERROR((AS23/AW23-AS25)^2,0),IFERROR((AS23/AW24-AS25)^2,0),IFERROR((AS24/AW21-AS25)^2,0),IFERROR((AS24/AW22-AS25)^2,0),IFERROR((AS24/AW23-AS25)^2,0),IFERROR((AS24/AW24-AS25)^2,0))/(COUNT(AS21:AS24)*COUNT(AW21:AW24)-1)),""))</f>
        <v/>
      </c>
      <c r="AX25" s="268"/>
      <c r="AY25" s="268"/>
      <c r="AZ25" s="268"/>
      <c r="BA25" s="268"/>
      <c r="BB25" s="268"/>
      <c r="BC25" s="268"/>
      <c r="BD25" s="268"/>
      <c r="BE25" s="268"/>
    </row>
    <row r="26" spans="1:57" x14ac:dyDescent="0.25">
      <c r="A26" s="22">
        <f>A20</f>
        <v>3</v>
      </c>
      <c r="B26" s="268" t="s">
        <v>590</v>
      </c>
      <c r="C26" s="268" t="str">
        <f ca="1">IFERROR(LOG(C25,2),"")</f>
        <v/>
      </c>
      <c r="D26" s="268" t="str">
        <f ca="1">IFERROR(LOG(D25,2),"")</f>
        <v/>
      </c>
      <c r="E26" s="268" t="str">
        <f ca="1">IFERROR(LOG(E25,2),"")</f>
        <v/>
      </c>
      <c r="F26" s="268" t="s">
        <v>595</v>
      </c>
      <c r="G26" s="268" t="str">
        <f ca="1">IFERROR(G25/SQRT(COUNT(C21:C24)*COUNT(G21:G24)),"")</f>
        <v/>
      </c>
      <c r="H26" s="268" t="str">
        <f ca="1">IFERROR(H25/SQRT(COUNT(D21:D24)*COUNT(H21:H24)),"")</f>
        <v/>
      </c>
      <c r="I26" s="268" t="str">
        <f ca="1">IFERROR(I25/SQRT(COUNT(E21:E24)*COUNT(I21:I24)),"")</f>
        <v/>
      </c>
      <c r="J26" s="268" t="s">
        <v>590</v>
      </c>
      <c r="K26" s="268" t="str">
        <f ca="1">IFERROR(LOG(K25,2),"")</f>
        <v/>
      </c>
      <c r="L26" s="268" t="str">
        <f ca="1">IFERROR(LOG(L25,2),"")</f>
        <v/>
      </c>
      <c r="M26" s="268" t="str">
        <f ca="1">IFERROR(LOG(M25,2),"")</f>
        <v/>
      </c>
      <c r="N26" s="268" t="s">
        <v>595</v>
      </c>
      <c r="O26" s="268" t="str">
        <f ca="1">IFERROR(O25/SQRT(COUNT(K21:K24)*COUNT(O21:O24)),"")</f>
        <v/>
      </c>
      <c r="P26" s="268" t="str">
        <f ca="1">IFERROR(P25/SQRT(COUNT(L21:L24)*COUNT(P21:P24)),"")</f>
        <v/>
      </c>
      <c r="Q26" s="268" t="str">
        <f ca="1">IFERROR(Q25/SQRT(COUNT(M21:M24)*COUNT(Q21:Q24)),"")</f>
        <v/>
      </c>
      <c r="R26" s="268" t="s">
        <v>590</v>
      </c>
      <c r="S26" s="268" t="str">
        <f ca="1">IFERROR(LOG(S25,2),"")</f>
        <v/>
      </c>
      <c r="T26" s="268" t="str">
        <f ca="1">IFERROR(LOG(T25,2),"")</f>
        <v/>
      </c>
      <c r="U26" s="268" t="str">
        <f ca="1">IFERROR(LOG(U25,2),"")</f>
        <v/>
      </c>
      <c r="V26" s="268" t="s">
        <v>595</v>
      </c>
      <c r="W26" s="268" t="str">
        <f ca="1">IFERROR(W25/SQRT(COUNT(S21:S24)*COUNT(W21:W24)),"")</f>
        <v/>
      </c>
      <c r="X26" s="268" t="str">
        <f ca="1">IFERROR(X25/SQRT(COUNT(T21:T24)*COUNT(X21:X24)),"")</f>
        <v/>
      </c>
      <c r="Y26" s="268" t="str">
        <f ca="1">IFERROR(Y25/SQRT(COUNT(U21:U24)*COUNT(Y21:Y24)),"")</f>
        <v/>
      </c>
      <c r="Z26" s="268" t="s">
        <v>590</v>
      </c>
      <c r="AA26" s="268" t="str">
        <f ca="1">IFERROR(LOG(AA25,2),"")</f>
        <v/>
      </c>
      <c r="AB26" s="268" t="str">
        <f ca="1">IFERROR(LOG(AB25,2),"")</f>
        <v/>
      </c>
      <c r="AC26" s="268" t="str">
        <f ca="1">IFERROR(LOG(AC25,2),"")</f>
        <v/>
      </c>
      <c r="AD26" s="268" t="s">
        <v>595</v>
      </c>
      <c r="AE26" s="268" t="str">
        <f ca="1">IFERROR(AE25/SQRT(COUNT(AA21:AA24)*COUNT(AE21:AE24)),"")</f>
        <v/>
      </c>
      <c r="AF26" s="268" t="str">
        <f ca="1">IFERROR(AF25/SQRT(COUNT(AB21:AB24)*COUNT(AF21:AF24)),"")</f>
        <v/>
      </c>
      <c r="AG26" s="268" t="str">
        <f ca="1">IFERROR(AG25/SQRT(COUNT(AC21:AC24)*COUNT(AG21:AG24)),"")</f>
        <v/>
      </c>
      <c r="AH26" s="268" t="s">
        <v>590</v>
      </c>
      <c r="AI26" s="268" t="str">
        <f ca="1">IFERROR(LOG(AI25,2),"")</f>
        <v/>
      </c>
      <c r="AJ26" s="268" t="str">
        <f ca="1">IFERROR(LOG(AJ25,2),"")</f>
        <v/>
      </c>
      <c r="AK26" s="268" t="str">
        <f ca="1">IFERROR(LOG(AK25,2),"")</f>
        <v/>
      </c>
      <c r="AL26" s="268" t="s">
        <v>595</v>
      </c>
      <c r="AM26" s="268" t="str">
        <f ca="1">IFERROR(AM25/SQRT(COUNT(AI21:AI24)*COUNT(AM21:AM24)),"")</f>
        <v/>
      </c>
      <c r="AN26" s="268" t="str">
        <f ca="1">IFERROR(AN25/SQRT(COUNT(AJ21:AJ24)*COUNT(AN21:AN24)),"")</f>
        <v/>
      </c>
      <c r="AO26" s="268" t="str">
        <f ca="1">IFERROR(AO25/SQRT(COUNT(AK21:AK24)*COUNT(AO21:AO24)),"")</f>
        <v/>
      </c>
      <c r="AP26" s="268" t="s">
        <v>590</v>
      </c>
      <c r="AQ26" s="268" t="str">
        <f ca="1">IFERROR(LOG(AQ25,2),"")</f>
        <v/>
      </c>
      <c r="AR26" s="268" t="str">
        <f ca="1">IFERROR(LOG(AR25,2),"")</f>
        <v/>
      </c>
      <c r="AS26" s="268" t="str">
        <f ca="1">IFERROR(LOG(AS25,2),"")</f>
        <v/>
      </c>
      <c r="AT26" s="268" t="s">
        <v>595</v>
      </c>
      <c r="AU26" s="268" t="str">
        <f ca="1">IFERROR(AU25/SQRT(COUNT(AQ21:AQ24)*COUNT(AU21:AU24)),"")</f>
        <v/>
      </c>
      <c r="AV26" s="268" t="str">
        <f ca="1">IFERROR(AV25/SQRT(COUNT(AR21:AR24)*COUNT(AV21:AV24)),"")</f>
        <v/>
      </c>
      <c r="AW26" s="268" t="str">
        <f ca="1">IFERROR(AW25/SQRT(COUNT(AS21:AS24)*COUNT(AW21:AW24)),"")</f>
        <v/>
      </c>
      <c r="AX26" s="268"/>
      <c r="AY26" s="268"/>
      <c r="AZ26" s="268"/>
      <c r="BA26" s="268"/>
      <c r="BB26" s="268"/>
      <c r="BC26" s="268"/>
      <c r="BD26" s="268"/>
      <c r="BE26" s="268"/>
    </row>
    <row r="27" spans="1:57" x14ac:dyDescent="0.25">
      <c r="A27" s="22"/>
      <c r="B27" s="79"/>
      <c r="C27" s="79"/>
      <c r="D27" s="79"/>
      <c r="E27" s="79"/>
      <c r="F27" s="79"/>
      <c r="G27" s="79"/>
      <c r="H27" s="79"/>
      <c r="I27" s="79"/>
      <c r="J27" s="79"/>
      <c r="K27" s="79"/>
      <c r="L27" s="79"/>
      <c r="M27" s="79"/>
      <c r="N27" s="79"/>
      <c r="O27" s="79"/>
      <c r="P27" s="79"/>
      <c r="Q27" s="79"/>
      <c r="R27" s="79"/>
      <c r="S27" s="79"/>
      <c r="T27" s="79"/>
      <c r="U27" s="79"/>
      <c r="V27" s="79"/>
      <c r="W27" s="79"/>
      <c r="X27" s="79"/>
      <c r="Y27" s="79"/>
      <c r="Z27" s="79"/>
      <c r="AA27" s="79"/>
      <c r="AB27" s="79"/>
      <c r="AC27" s="79"/>
      <c r="AD27" s="79"/>
      <c r="AE27" s="79"/>
      <c r="AF27" s="79"/>
      <c r="AG27" s="79"/>
      <c r="AH27" s="79"/>
      <c r="AI27" s="79"/>
      <c r="AJ27" s="79"/>
      <c r="AK27" s="79"/>
      <c r="AL27" s="79"/>
      <c r="AM27" s="79"/>
      <c r="AN27" s="79"/>
      <c r="AO27" s="79"/>
      <c r="AP27" s="79"/>
      <c r="AQ27" s="79"/>
      <c r="AR27" s="79"/>
      <c r="AS27" s="79"/>
      <c r="AT27" s="79"/>
      <c r="AU27" s="79"/>
      <c r="AV27" s="79"/>
      <c r="AW27" s="79"/>
      <c r="AX27" s="79"/>
      <c r="AY27" s="79"/>
      <c r="AZ27" s="79"/>
      <c r="BA27" s="79"/>
      <c r="BB27" s="79"/>
      <c r="BC27" s="79"/>
      <c r="BD27" s="79"/>
      <c r="BE27" s="79"/>
    </row>
    <row r="28" spans="1:57" x14ac:dyDescent="0.25">
      <c r="A28" s="79"/>
      <c r="B28" s="18"/>
      <c r="C28" s="79"/>
      <c r="D28" s="79"/>
      <c r="E28" s="79"/>
      <c r="F28" s="18"/>
      <c r="G28" s="79"/>
      <c r="H28" s="79"/>
      <c r="I28" s="79"/>
      <c r="J28" s="18"/>
      <c r="K28" s="79"/>
      <c r="L28" s="79"/>
      <c r="M28" s="79"/>
      <c r="N28" s="18"/>
      <c r="O28" s="79"/>
      <c r="P28" s="79"/>
      <c r="Q28" s="79"/>
      <c r="R28" s="18"/>
      <c r="S28" s="79"/>
      <c r="T28" s="79"/>
      <c r="U28" s="79"/>
      <c r="V28" s="18"/>
      <c r="W28" s="79"/>
      <c r="X28" s="79"/>
      <c r="Y28" s="79"/>
      <c r="Z28" s="18"/>
      <c r="AA28" s="79"/>
      <c r="AB28" s="79"/>
      <c r="AC28" s="79"/>
      <c r="AD28" s="18"/>
      <c r="AE28" s="79"/>
      <c r="AF28" s="79"/>
      <c r="AG28" s="79"/>
      <c r="AH28" s="18"/>
      <c r="AI28" s="79"/>
      <c r="AJ28" s="79"/>
      <c r="AK28" s="79"/>
      <c r="AL28" s="18"/>
      <c r="AM28" s="79"/>
      <c r="AN28" s="79"/>
      <c r="AO28" s="79"/>
      <c r="AP28" s="18"/>
      <c r="AQ28" s="79"/>
      <c r="AR28" s="79"/>
      <c r="AS28" s="79"/>
      <c r="AT28" s="18"/>
      <c r="AU28" s="79"/>
      <c r="AV28" s="79"/>
      <c r="AW28" s="79"/>
      <c r="AX28" s="18"/>
      <c r="AY28" s="79"/>
      <c r="AZ28" s="79"/>
      <c r="BA28" s="79"/>
      <c r="BB28" s="18"/>
      <c r="BC28" s="79"/>
      <c r="BD28" s="79"/>
      <c r="BE28" s="79"/>
    </row>
    <row r="29" spans="1:57" x14ac:dyDescent="0.25">
      <c r="A29" s="79"/>
      <c r="B29" s="18"/>
      <c r="C29" s="79"/>
      <c r="D29" s="79"/>
      <c r="E29" s="79"/>
      <c r="F29" s="18"/>
      <c r="G29" s="79"/>
      <c r="H29" s="79"/>
      <c r="I29" s="79"/>
      <c r="J29" s="18"/>
      <c r="K29" s="79"/>
      <c r="L29" s="79"/>
      <c r="M29" s="79"/>
      <c r="N29" s="18"/>
      <c r="O29" s="79"/>
      <c r="P29" s="79"/>
      <c r="Q29" s="79"/>
      <c r="R29" s="18"/>
      <c r="S29" s="79"/>
      <c r="T29" s="79"/>
      <c r="U29" s="79"/>
      <c r="V29" s="18"/>
      <c r="W29" s="79"/>
      <c r="X29" s="79"/>
      <c r="Y29" s="79"/>
      <c r="Z29" s="18"/>
      <c r="AA29" s="79"/>
      <c r="AB29" s="79"/>
      <c r="AC29" s="79"/>
      <c r="AD29" s="18"/>
      <c r="AE29" s="79"/>
      <c r="AF29" s="79"/>
      <c r="AG29" s="79"/>
      <c r="AH29" s="18"/>
      <c r="AI29" s="79"/>
      <c r="AJ29" s="79"/>
      <c r="AK29" s="79"/>
      <c r="AL29" s="18"/>
      <c r="AM29" s="79"/>
      <c r="AN29" s="79"/>
      <c r="AO29" s="79"/>
      <c r="AP29" s="18"/>
      <c r="AQ29" s="79"/>
      <c r="AR29" s="79"/>
      <c r="AS29" s="79"/>
      <c r="AT29" s="18"/>
      <c r="AU29" s="79"/>
      <c r="AV29" s="79"/>
      <c r="AW29" s="79"/>
      <c r="AX29" s="18"/>
      <c r="AY29" s="79"/>
      <c r="AZ29" s="79"/>
      <c r="BA29" s="79"/>
      <c r="BB29" s="18"/>
      <c r="BC29" s="79"/>
      <c r="BD29" s="79"/>
      <c r="BE29" s="79"/>
    </row>
    <row r="30" spans="1:57" x14ac:dyDescent="0.25">
      <c r="A30" s="79"/>
      <c r="B30" s="18"/>
      <c r="C30" s="79"/>
      <c r="D30" s="79"/>
      <c r="E30" s="79"/>
      <c r="F30" s="18"/>
      <c r="G30" s="79"/>
      <c r="H30" s="79"/>
      <c r="I30" s="79"/>
      <c r="J30" s="18"/>
      <c r="K30" s="79"/>
      <c r="L30" s="79"/>
      <c r="M30" s="79"/>
      <c r="N30" s="18"/>
      <c r="O30" s="79"/>
      <c r="P30" s="79"/>
      <c r="Q30" s="79"/>
      <c r="R30" s="18"/>
      <c r="S30" s="79"/>
      <c r="T30" s="79"/>
      <c r="U30" s="79"/>
      <c r="V30" s="18"/>
      <c r="W30" s="79"/>
      <c r="X30" s="79"/>
      <c r="Y30" s="79"/>
      <c r="Z30" s="18"/>
      <c r="AA30" s="79"/>
      <c r="AB30" s="79"/>
      <c r="AC30" s="79"/>
      <c r="AD30" s="18"/>
      <c r="AE30" s="79"/>
      <c r="AF30" s="79"/>
      <c r="AG30" s="79"/>
      <c r="AH30" s="18"/>
      <c r="AI30" s="79"/>
      <c r="AJ30" s="79"/>
      <c r="AK30" s="79"/>
      <c r="AL30" s="18"/>
      <c r="AM30" s="79"/>
      <c r="AN30" s="79"/>
      <c r="AO30" s="79"/>
      <c r="AP30" s="18"/>
      <c r="AQ30" s="79"/>
      <c r="AR30" s="79"/>
      <c r="AS30" s="79"/>
      <c r="AT30" s="18"/>
      <c r="AU30" s="79"/>
      <c r="AV30" s="79"/>
      <c r="AW30" s="79"/>
      <c r="AX30" s="18"/>
      <c r="AY30" s="79"/>
      <c r="AZ30" s="79"/>
      <c r="BA30" s="79"/>
      <c r="BB30" s="18"/>
      <c r="BC30" s="79"/>
      <c r="BD30" s="79"/>
      <c r="BE30" s="79"/>
    </row>
    <row r="31" spans="1:57" x14ac:dyDescent="0.25">
      <c r="A31" s="79"/>
      <c r="B31" s="18"/>
      <c r="C31" s="79"/>
      <c r="D31" s="79"/>
      <c r="E31" s="79"/>
      <c r="F31" s="18"/>
      <c r="G31" s="79"/>
      <c r="H31" s="79"/>
      <c r="I31" s="79"/>
      <c r="J31" s="18"/>
      <c r="K31" s="79"/>
      <c r="L31" s="79"/>
      <c r="M31" s="79"/>
      <c r="N31" s="18"/>
      <c r="O31" s="79"/>
      <c r="P31" s="79"/>
      <c r="Q31" s="79"/>
      <c r="R31" s="18"/>
      <c r="S31" s="79"/>
      <c r="T31" s="79"/>
      <c r="U31" s="79"/>
      <c r="V31" s="18"/>
      <c r="W31" s="79"/>
      <c r="X31" s="79"/>
      <c r="Y31" s="79"/>
      <c r="Z31" s="18"/>
      <c r="AA31" s="79"/>
      <c r="AB31" s="79"/>
      <c r="AC31" s="79"/>
      <c r="AD31" s="18"/>
      <c r="AE31" s="79"/>
      <c r="AF31" s="79"/>
      <c r="AG31" s="79"/>
      <c r="AH31" s="18"/>
      <c r="AI31" s="79"/>
      <c r="AJ31" s="79"/>
      <c r="AK31" s="79"/>
      <c r="AL31" s="18"/>
      <c r="AM31" s="79"/>
      <c r="AN31" s="79"/>
      <c r="AO31" s="79"/>
      <c r="AP31" s="18"/>
      <c r="AQ31" s="79"/>
      <c r="AR31" s="79"/>
      <c r="AS31" s="79"/>
      <c r="AT31" s="18"/>
      <c r="AU31" s="79"/>
      <c r="AV31" s="79"/>
      <c r="AW31" s="79"/>
      <c r="AX31" s="18"/>
      <c r="AY31" s="79"/>
      <c r="AZ31" s="79"/>
      <c r="BA31" s="79"/>
      <c r="BB31" s="18"/>
      <c r="BC31" s="79"/>
      <c r="BD31" s="79"/>
      <c r="BE31" s="79"/>
    </row>
    <row r="32" spans="1:57" x14ac:dyDescent="0.25">
      <c r="A32" s="79"/>
      <c r="B32" s="79"/>
      <c r="C32" s="79"/>
      <c r="D32" s="79"/>
      <c r="E32" s="79"/>
      <c r="F32" s="79"/>
      <c r="G32" s="79"/>
      <c r="H32" s="79"/>
      <c r="I32" s="79"/>
      <c r="J32" s="79"/>
      <c r="K32" s="79"/>
      <c r="L32" s="79"/>
      <c r="M32" s="79"/>
      <c r="N32" s="79"/>
      <c r="O32" s="79"/>
      <c r="P32" s="79"/>
      <c r="Q32" s="79"/>
      <c r="R32" s="79"/>
      <c r="S32" s="79"/>
      <c r="T32" s="79"/>
      <c r="U32" s="79"/>
      <c r="V32" s="79"/>
      <c r="W32" s="79"/>
      <c r="X32" s="79"/>
      <c r="Y32" s="79"/>
      <c r="Z32" s="79"/>
      <c r="AA32" s="79"/>
      <c r="AB32" s="79"/>
      <c r="AC32" s="79"/>
      <c r="AD32" s="79"/>
      <c r="AE32" s="79"/>
      <c r="AF32" s="79"/>
      <c r="AG32" s="79"/>
      <c r="AH32" s="79"/>
      <c r="AI32" s="79"/>
      <c r="AJ32" s="79"/>
      <c r="AK32" s="79"/>
      <c r="AL32" s="79"/>
      <c r="AM32" s="79"/>
      <c r="AN32" s="79"/>
      <c r="AO32" s="79"/>
      <c r="AP32" s="79"/>
      <c r="AQ32" s="79"/>
      <c r="AR32" s="79"/>
      <c r="AS32" s="79"/>
      <c r="AT32" s="79"/>
      <c r="AU32" s="79"/>
      <c r="AV32" s="79"/>
      <c r="AW32" s="79"/>
      <c r="AX32" s="79"/>
      <c r="AY32" s="79"/>
      <c r="AZ32" s="79"/>
      <c r="BA32" s="79"/>
      <c r="BB32" s="79"/>
      <c r="BC32" s="79"/>
      <c r="BD32" s="79"/>
      <c r="BE32" s="79"/>
    </row>
    <row r="33" spans="1:57" x14ac:dyDescent="0.25">
      <c r="A33" s="22"/>
      <c r="B33" s="79"/>
      <c r="C33" s="79"/>
      <c r="D33" s="79"/>
      <c r="E33" s="79"/>
      <c r="F33" s="79"/>
      <c r="G33" s="79"/>
      <c r="H33" s="79"/>
      <c r="I33" s="79"/>
      <c r="J33" s="79"/>
      <c r="K33" s="79"/>
      <c r="L33" s="79"/>
      <c r="M33" s="79"/>
      <c r="N33" s="79"/>
      <c r="O33" s="79"/>
      <c r="P33" s="79"/>
      <c r="Q33" s="79"/>
      <c r="R33" s="79"/>
      <c r="S33" s="79"/>
      <c r="T33" s="79"/>
      <c r="U33" s="79"/>
      <c r="V33" s="79"/>
      <c r="W33" s="79"/>
      <c r="X33" s="79"/>
      <c r="Y33" s="79"/>
      <c r="Z33" s="79"/>
      <c r="AA33" s="79"/>
      <c r="AB33" s="79"/>
      <c r="AC33" s="79"/>
      <c r="AD33" s="79"/>
      <c r="AE33" s="79"/>
      <c r="AF33" s="79"/>
      <c r="AG33" s="79"/>
      <c r="AH33" s="79"/>
      <c r="AI33" s="79"/>
      <c r="AJ33" s="79"/>
      <c r="AK33" s="79"/>
      <c r="AL33" s="79"/>
      <c r="AM33" s="79"/>
      <c r="AN33" s="79"/>
      <c r="AO33" s="79"/>
      <c r="AP33" s="79"/>
      <c r="AQ33" s="79"/>
      <c r="AR33" s="79"/>
      <c r="AS33" s="79"/>
      <c r="AT33" s="79"/>
      <c r="AU33" s="79"/>
      <c r="AV33" s="79"/>
      <c r="AW33" s="79"/>
      <c r="AX33" s="79"/>
      <c r="AY33" s="79"/>
      <c r="AZ33" s="79"/>
      <c r="BA33" s="79"/>
      <c r="BB33" s="79"/>
      <c r="BC33" s="79"/>
      <c r="BD33" s="79"/>
      <c r="BE33" s="79"/>
    </row>
    <row r="34" spans="1:57" x14ac:dyDescent="0.25">
      <c r="A34" s="22"/>
      <c r="B34" s="79"/>
      <c r="C34" s="79"/>
      <c r="D34" s="79"/>
      <c r="E34" s="79"/>
      <c r="F34" s="79"/>
      <c r="G34" s="79"/>
      <c r="H34" s="79"/>
      <c r="I34" s="79"/>
      <c r="J34" s="79"/>
      <c r="K34" s="79"/>
      <c r="L34" s="79"/>
      <c r="M34" s="79"/>
      <c r="N34" s="79"/>
      <c r="O34" s="79"/>
      <c r="P34" s="79"/>
      <c r="Q34" s="79"/>
      <c r="R34" s="79"/>
      <c r="S34" s="79"/>
      <c r="T34" s="79"/>
      <c r="U34" s="79"/>
      <c r="V34" s="79"/>
      <c r="W34" s="79"/>
      <c r="X34" s="79"/>
      <c r="Y34" s="79"/>
      <c r="Z34" s="79"/>
      <c r="AA34" s="79"/>
      <c r="AB34" s="79"/>
      <c r="AC34" s="79"/>
      <c r="AD34" s="79"/>
      <c r="AE34" s="79"/>
      <c r="AF34" s="79"/>
      <c r="AG34" s="79"/>
      <c r="AH34" s="79"/>
      <c r="AI34" s="79"/>
      <c r="AJ34" s="79"/>
      <c r="AK34" s="79"/>
      <c r="AL34" s="79"/>
      <c r="AM34" s="79"/>
      <c r="AN34" s="79"/>
      <c r="AO34" s="79"/>
      <c r="AP34" s="79"/>
      <c r="AQ34" s="79"/>
      <c r="AR34" s="79"/>
      <c r="AS34" s="79"/>
      <c r="AT34" s="79"/>
      <c r="AU34" s="79"/>
      <c r="AV34" s="79"/>
      <c r="AW34" s="79"/>
      <c r="AX34" s="79"/>
      <c r="AY34" s="79"/>
      <c r="AZ34" s="79"/>
      <c r="BA34" s="79"/>
      <c r="BB34" s="79"/>
      <c r="BC34" s="79"/>
      <c r="BD34" s="79"/>
      <c r="BE34" s="79"/>
    </row>
    <row r="35" spans="1:57" x14ac:dyDescent="0.25">
      <c r="A35" s="79"/>
      <c r="B35" s="18"/>
      <c r="C35" s="79"/>
      <c r="D35" s="79"/>
      <c r="E35" s="79"/>
      <c r="F35" s="18"/>
      <c r="G35" s="79"/>
      <c r="H35" s="79"/>
      <c r="I35" s="79"/>
      <c r="J35" s="18"/>
      <c r="K35" s="79"/>
      <c r="L35" s="79"/>
      <c r="M35" s="79"/>
      <c r="N35" s="18"/>
      <c r="O35" s="79"/>
      <c r="P35" s="79"/>
      <c r="Q35" s="79"/>
      <c r="R35" s="18"/>
      <c r="S35" s="79"/>
      <c r="T35" s="79"/>
      <c r="U35" s="79"/>
      <c r="V35" s="18"/>
      <c r="W35" s="79"/>
      <c r="X35" s="79"/>
      <c r="Y35" s="79"/>
      <c r="Z35" s="18"/>
      <c r="AA35" s="79"/>
      <c r="AB35" s="79"/>
      <c r="AC35" s="79"/>
      <c r="AD35" s="18"/>
      <c r="AE35" s="79"/>
      <c r="AF35" s="79"/>
      <c r="AG35" s="79"/>
      <c r="AH35" s="18"/>
      <c r="AI35" s="79"/>
      <c r="AJ35" s="79"/>
      <c r="AK35" s="79"/>
      <c r="AL35" s="18"/>
      <c r="AM35" s="79"/>
      <c r="AN35" s="79"/>
      <c r="AO35" s="79"/>
      <c r="AP35" s="18"/>
      <c r="AQ35" s="79"/>
      <c r="AR35" s="79"/>
      <c r="AS35" s="79"/>
      <c r="AT35" s="18"/>
      <c r="AU35" s="79"/>
      <c r="AV35" s="79"/>
      <c r="AW35" s="79"/>
      <c r="AX35" s="18"/>
      <c r="AY35" s="79"/>
      <c r="AZ35" s="79"/>
      <c r="BA35" s="79"/>
      <c r="BB35" s="18"/>
      <c r="BC35" s="79"/>
      <c r="BD35" s="79"/>
      <c r="BE35" s="79"/>
    </row>
    <row r="36" spans="1:57" x14ac:dyDescent="0.25">
      <c r="A36" s="79"/>
      <c r="B36" s="18"/>
      <c r="C36" s="79"/>
      <c r="D36" s="79"/>
      <c r="E36" s="79"/>
      <c r="F36" s="18"/>
      <c r="G36" s="79"/>
      <c r="H36" s="79"/>
      <c r="I36" s="79"/>
      <c r="J36" s="18"/>
      <c r="K36" s="79"/>
      <c r="L36" s="79"/>
      <c r="M36" s="79"/>
      <c r="N36" s="18"/>
      <c r="O36" s="79"/>
      <c r="P36" s="79"/>
      <c r="Q36" s="79"/>
      <c r="R36" s="18"/>
      <c r="S36" s="79"/>
      <c r="T36" s="79"/>
      <c r="U36" s="79"/>
      <c r="V36" s="18"/>
      <c r="W36" s="79"/>
      <c r="X36" s="79"/>
      <c r="Y36" s="79"/>
      <c r="Z36" s="18"/>
      <c r="AA36" s="79"/>
      <c r="AB36" s="79"/>
      <c r="AC36" s="79"/>
      <c r="AD36" s="18"/>
      <c r="AE36" s="79"/>
      <c r="AF36" s="79"/>
      <c r="AG36" s="79"/>
      <c r="AH36" s="18"/>
      <c r="AI36" s="79"/>
      <c r="AJ36" s="79"/>
      <c r="AK36" s="79"/>
      <c r="AL36" s="18"/>
      <c r="AM36" s="79"/>
      <c r="AN36" s="79"/>
      <c r="AO36" s="79"/>
      <c r="AP36" s="18"/>
      <c r="AQ36" s="79"/>
      <c r="AR36" s="79"/>
      <c r="AS36" s="79"/>
      <c r="AT36" s="18"/>
      <c r="AU36" s="79"/>
      <c r="AV36" s="79"/>
      <c r="AW36" s="79"/>
      <c r="AX36" s="18"/>
      <c r="AY36" s="79"/>
      <c r="AZ36" s="79"/>
      <c r="BA36" s="79"/>
      <c r="BB36" s="18"/>
      <c r="BC36" s="79"/>
      <c r="BD36" s="79"/>
      <c r="BE36" s="79"/>
    </row>
    <row r="37" spans="1:57" x14ac:dyDescent="0.25">
      <c r="A37" s="79"/>
      <c r="B37" s="18"/>
      <c r="C37" s="79"/>
      <c r="D37" s="79"/>
      <c r="E37" s="79"/>
      <c r="F37" s="18"/>
      <c r="G37" s="79"/>
      <c r="H37" s="79"/>
      <c r="I37" s="79"/>
      <c r="J37" s="18"/>
      <c r="K37" s="79"/>
      <c r="L37" s="79"/>
      <c r="M37" s="79"/>
      <c r="N37" s="18"/>
      <c r="O37" s="79"/>
      <c r="P37" s="79"/>
      <c r="Q37" s="79"/>
      <c r="R37" s="18"/>
      <c r="S37" s="79"/>
      <c r="T37" s="79"/>
      <c r="U37" s="79"/>
      <c r="V37" s="18"/>
      <c r="W37" s="79"/>
      <c r="X37" s="79"/>
      <c r="Y37" s="79"/>
      <c r="Z37" s="18"/>
      <c r="AA37" s="79"/>
      <c r="AB37" s="79"/>
      <c r="AC37" s="79"/>
      <c r="AD37" s="18"/>
      <c r="AE37" s="79"/>
      <c r="AF37" s="79"/>
      <c r="AG37" s="79"/>
      <c r="AH37" s="18"/>
      <c r="AI37" s="79"/>
      <c r="AJ37" s="79"/>
      <c r="AK37" s="79"/>
      <c r="AL37" s="18"/>
      <c r="AM37" s="79"/>
      <c r="AN37" s="79"/>
      <c r="AO37" s="79"/>
      <c r="AP37" s="18"/>
      <c r="AQ37" s="79"/>
      <c r="AR37" s="79"/>
      <c r="AS37" s="79"/>
      <c r="AT37" s="18"/>
      <c r="AU37" s="79"/>
      <c r="AV37" s="79"/>
      <c r="AW37" s="79"/>
      <c r="AX37" s="18"/>
      <c r="AY37" s="79"/>
      <c r="AZ37" s="79"/>
      <c r="BA37" s="79"/>
      <c r="BB37" s="18"/>
      <c r="BC37" s="79"/>
      <c r="BD37" s="79"/>
      <c r="BE37" s="79"/>
    </row>
    <row r="38" spans="1:57" x14ac:dyDescent="0.25">
      <c r="A38" s="79"/>
      <c r="B38" s="18"/>
      <c r="C38" s="79"/>
      <c r="D38" s="79"/>
      <c r="E38" s="79"/>
      <c r="F38" s="18"/>
      <c r="G38" s="79"/>
      <c r="H38" s="79"/>
      <c r="I38" s="79"/>
      <c r="J38" s="18"/>
      <c r="K38" s="79"/>
      <c r="L38" s="79"/>
      <c r="M38" s="79"/>
      <c r="N38" s="18"/>
      <c r="O38" s="79"/>
      <c r="P38" s="79"/>
      <c r="Q38" s="79"/>
      <c r="R38" s="18"/>
      <c r="S38" s="79"/>
      <c r="T38" s="79"/>
      <c r="U38" s="79"/>
      <c r="V38" s="18"/>
      <c r="W38" s="79"/>
      <c r="X38" s="79"/>
      <c r="Y38" s="79"/>
      <c r="Z38" s="18"/>
      <c r="AA38" s="79"/>
      <c r="AB38" s="79"/>
      <c r="AC38" s="79"/>
      <c r="AD38" s="18"/>
      <c r="AE38" s="79"/>
      <c r="AF38" s="79"/>
      <c r="AG38" s="79"/>
      <c r="AH38" s="18"/>
      <c r="AI38" s="79"/>
      <c r="AJ38" s="79"/>
      <c r="AK38" s="79"/>
      <c r="AL38" s="18"/>
      <c r="AM38" s="79"/>
      <c r="AN38" s="79"/>
      <c r="AO38" s="79"/>
      <c r="AP38" s="18"/>
      <c r="AQ38" s="79"/>
      <c r="AR38" s="79"/>
      <c r="AS38" s="79"/>
      <c r="AT38" s="18"/>
      <c r="AU38" s="79"/>
      <c r="AV38" s="79"/>
      <c r="AW38" s="79"/>
      <c r="AX38" s="18"/>
      <c r="AY38" s="79"/>
      <c r="AZ38" s="79"/>
      <c r="BA38" s="79"/>
      <c r="BB38" s="18"/>
      <c r="BC38" s="79"/>
      <c r="BD38" s="79"/>
      <c r="BE38" s="79"/>
    </row>
    <row r="39" spans="1:57" x14ac:dyDescent="0.25">
      <c r="A39" s="79"/>
      <c r="B39" s="79"/>
      <c r="C39" s="79"/>
      <c r="D39" s="79"/>
      <c r="E39" s="79"/>
      <c r="F39" s="79"/>
      <c r="G39" s="79"/>
      <c r="H39" s="79"/>
      <c r="I39" s="79"/>
      <c r="J39" s="79"/>
      <c r="K39" s="79"/>
      <c r="L39" s="79"/>
      <c r="M39" s="79"/>
      <c r="N39" s="79"/>
      <c r="O39" s="79"/>
      <c r="P39" s="79"/>
      <c r="Q39" s="79"/>
      <c r="R39" s="79"/>
      <c r="S39" s="79"/>
      <c r="T39" s="79"/>
      <c r="U39" s="79"/>
      <c r="V39" s="79"/>
      <c r="W39" s="79"/>
      <c r="X39" s="79"/>
      <c r="Y39" s="79"/>
      <c r="Z39" s="79"/>
      <c r="AA39" s="79"/>
      <c r="AB39" s="79"/>
      <c r="AC39" s="79"/>
      <c r="AD39" s="79"/>
      <c r="AE39" s="79"/>
      <c r="AF39" s="79"/>
      <c r="AG39" s="79"/>
      <c r="AH39" s="79"/>
      <c r="AI39" s="79"/>
      <c r="AJ39" s="79"/>
      <c r="AK39" s="79"/>
      <c r="AL39" s="79"/>
      <c r="AM39" s="79"/>
      <c r="AN39" s="79"/>
      <c r="AO39" s="79"/>
      <c r="AP39" s="79"/>
      <c r="AQ39" s="79"/>
      <c r="AR39" s="79"/>
      <c r="AS39" s="79"/>
      <c r="AT39" s="79"/>
      <c r="AU39" s="79"/>
      <c r="AV39" s="79"/>
      <c r="AW39" s="79"/>
      <c r="AX39" s="79"/>
      <c r="AY39" s="79"/>
      <c r="AZ39" s="79"/>
      <c r="BA39" s="79"/>
      <c r="BB39" s="79"/>
      <c r="BC39" s="79"/>
      <c r="BD39" s="79"/>
      <c r="BE39" s="79"/>
    </row>
    <row r="40" spans="1:57" x14ac:dyDescent="0.25">
      <c r="A40" s="22"/>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79"/>
      <c r="AJ40" s="79"/>
      <c r="AK40" s="79"/>
      <c r="AL40" s="79"/>
      <c r="AM40" s="79"/>
      <c r="AN40" s="79"/>
      <c r="AO40" s="79"/>
      <c r="AP40" s="79"/>
      <c r="AQ40" s="79"/>
      <c r="AR40" s="79"/>
      <c r="AS40" s="79"/>
      <c r="AT40" s="79"/>
      <c r="AU40" s="79"/>
      <c r="AV40" s="79"/>
      <c r="AW40" s="79"/>
      <c r="AX40" s="79"/>
      <c r="AY40" s="79"/>
      <c r="AZ40" s="79"/>
      <c r="BA40" s="79"/>
      <c r="BB40" s="79"/>
      <c r="BC40" s="79"/>
      <c r="BD40" s="79"/>
      <c r="BE40" s="79"/>
    </row>
    <row r="41" spans="1:57" x14ac:dyDescent="0.25">
      <c r="A41" s="22"/>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c r="AM41" s="79"/>
      <c r="AN41" s="79"/>
      <c r="AO41" s="79"/>
      <c r="AP41" s="79"/>
      <c r="AQ41" s="79"/>
      <c r="AR41" s="79"/>
      <c r="AS41" s="79"/>
      <c r="AT41" s="79"/>
      <c r="AU41" s="79"/>
      <c r="AV41" s="79"/>
      <c r="AW41" s="79"/>
      <c r="AX41" s="79"/>
      <c r="AY41" s="79"/>
      <c r="AZ41" s="79"/>
      <c r="BA41" s="79"/>
      <c r="BB41" s="79"/>
      <c r="BC41" s="79"/>
      <c r="BD41" s="79"/>
      <c r="BE41" s="79"/>
    </row>
    <row r="42" spans="1:57" x14ac:dyDescent="0.25">
      <c r="A42" s="79"/>
      <c r="B42" s="18"/>
      <c r="C42" s="79"/>
      <c r="D42" s="79"/>
      <c r="E42" s="79"/>
      <c r="F42" s="18"/>
      <c r="G42" s="79"/>
      <c r="H42" s="79"/>
      <c r="I42" s="79"/>
      <c r="J42" s="18"/>
      <c r="K42" s="79"/>
      <c r="L42" s="79"/>
      <c r="M42" s="79"/>
      <c r="N42" s="18"/>
      <c r="O42" s="79"/>
      <c r="P42" s="79"/>
      <c r="Q42" s="79"/>
      <c r="R42" s="18"/>
      <c r="S42" s="79"/>
      <c r="T42" s="79"/>
      <c r="U42" s="79"/>
      <c r="V42" s="18"/>
      <c r="W42" s="79"/>
      <c r="X42" s="79"/>
      <c r="Y42" s="79"/>
      <c r="Z42" s="18"/>
      <c r="AA42" s="79"/>
      <c r="AB42" s="79"/>
      <c r="AC42" s="79"/>
      <c r="AD42" s="18"/>
      <c r="AE42" s="79"/>
      <c r="AF42" s="79"/>
      <c r="AG42" s="79"/>
      <c r="AH42" s="18"/>
      <c r="AI42" s="79"/>
      <c r="AJ42" s="79"/>
      <c r="AK42" s="79"/>
      <c r="AL42" s="18"/>
      <c r="AM42" s="79"/>
      <c r="AN42" s="79"/>
      <c r="AO42" s="79"/>
      <c r="AP42" s="18"/>
      <c r="AQ42" s="79"/>
      <c r="AR42" s="79"/>
      <c r="AS42" s="79"/>
      <c r="AT42" s="18"/>
      <c r="AU42" s="79"/>
      <c r="AV42" s="79"/>
      <c r="AW42" s="79"/>
      <c r="AX42" s="18"/>
      <c r="AY42" s="79"/>
      <c r="AZ42" s="79"/>
      <c r="BA42" s="79"/>
      <c r="BB42" s="18"/>
      <c r="BC42" s="79"/>
      <c r="BD42" s="79"/>
      <c r="BE42" s="79"/>
    </row>
    <row r="43" spans="1:57" x14ac:dyDescent="0.25">
      <c r="A43" s="79"/>
      <c r="B43" s="18"/>
      <c r="C43" s="79"/>
      <c r="D43" s="79"/>
      <c r="E43" s="79"/>
      <c r="F43" s="18"/>
      <c r="G43" s="79"/>
      <c r="H43" s="79"/>
      <c r="I43" s="79"/>
      <c r="J43" s="18"/>
      <c r="K43" s="79"/>
      <c r="L43" s="79"/>
      <c r="M43" s="79"/>
      <c r="N43" s="18"/>
      <c r="O43" s="79"/>
      <c r="P43" s="79"/>
      <c r="Q43" s="79"/>
      <c r="R43" s="18"/>
      <c r="S43" s="79"/>
      <c r="T43" s="79"/>
      <c r="U43" s="79"/>
      <c r="V43" s="18"/>
      <c r="W43" s="79"/>
      <c r="X43" s="79"/>
      <c r="Y43" s="79"/>
      <c r="Z43" s="18"/>
      <c r="AA43" s="79"/>
      <c r="AB43" s="79"/>
      <c r="AC43" s="79"/>
      <c r="AD43" s="18"/>
      <c r="AE43" s="79"/>
      <c r="AF43" s="79"/>
      <c r="AG43" s="79"/>
      <c r="AH43" s="18"/>
      <c r="AI43" s="79"/>
      <c r="AJ43" s="79"/>
      <c r="AK43" s="79"/>
      <c r="AL43" s="18"/>
      <c r="AM43" s="79"/>
      <c r="AN43" s="79"/>
      <c r="AO43" s="79"/>
      <c r="AP43" s="18"/>
      <c r="AQ43" s="79"/>
      <c r="AR43" s="79"/>
      <c r="AS43" s="79"/>
      <c r="AT43" s="18"/>
      <c r="AU43" s="79"/>
      <c r="AV43" s="79"/>
      <c r="AW43" s="79"/>
      <c r="AX43" s="18"/>
      <c r="AY43" s="79"/>
      <c r="AZ43" s="79"/>
      <c r="BA43" s="79"/>
      <c r="BB43" s="18"/>
      <c r="BC43" s="79"/>
      <c r="BD43" s="79"/>
      <c r="BE43" s="79"/>
    </row>
    <row r="44" spans="1:57" x14ac:dyDescent="0.25">
      <c r="A44" s="79"/>
      <c r="B44" s="18"/>
      <c r="C44" s="79"/>
      <c r="D44" s="79"/>
      <c r="E44" s="79"/>
      <c r="F44" s="18"/>
      <c r="G44" s="79"/>
      <c r="H44" s="79"/>
      <c r="I44" s="79"/>
      <c r="J44" s="18"/>
      <c r="K44" s="79"/>
      <c r="L44" s="79"/>
      <c r="M44" s="79"/>
      <c r="N44" s="18"/>
      <c r="O44" s="79"/>
      <c r="P44" s="79"/>
      <c r="Q44" s="79"/>
      <c r="R44" s="18"/>
      <c r="S44" s="79"/>
      <c r="T44" s="79"/>
      <c r="U44" s="79"/>
      <c r="V44" s="18"/>
      <c r="W44" s="79"/>
      <c r="X44" s="79"/>
      <c r="Y44" s="79"/>
      <c r="Z44" s="18"/>
      <c r="AA44" s="79"/>
      <c r="AB44" s="79"/>
      <c r="AC44" s="79"/>
      <c r="AD44" s="18"/>
      <c r="AE44" s="79"/>
      <c r="AF44" s="79"/>
      <c r="AG44" s="79"/>
      <c r="AH44" s="18"/>
      <c r="AI44" s="79"/>
      <c r="AJ44" s="79"/>
      <c r="AK44" s="79"/>
      <c r="AL44" s="18"/>
      <c r="AM44" s="79"/>
      <c r="AN44" s="79"/>
      <c r="AO44" s="79"/>
      <c r="AP44" s="18"/>
      <c r="AQ44" s="79"/>
      <c r="AR44" s="79"/>
      <c r="AS44" s="79"/>
      <c r="AT44" s="18"/>
      <c r="AU44" s="79"/>
      <c r="AV44" s="79"/>
      <c r="AW44" s="79"/>
      <c r="AX44" s="18"/>
      <c r="AY44" s="79"/>
      <c r="AZ44" s="79"/>
      <c r="BA44" s="79"/>
      <c r="BB44" s="18"/>
      <c r="BC44" s="79"/>
      <c r="BD44" s="79"/>
      <c r="BE44" s="79"/>
    </row>
    <row r="45" spans="1:57" x14ac:dyDescent="0.25">
      <c r="A45" s="79"/>
      <c r="B45" s="18"/>
      <c r="C45" s="79"/>
      <c r="D45" s="79"/>
      <c r="E45" s="79"/>
      <c r="F45" s="18"/>
      <c r="G45" s="79"/>
      <c r="H45" s="79"/>
      <c r="I45" s="79"/>
      <c r="J45" s="18"/>
      <c r="K45" s="79"/>
      <c r="L45" s="79"/>
      <c r="M45" s="79"/>
      <c r="N45" s="18"/>
      <c r="O45" s="79"/>
      <c r="P45" s="79"/>
      <c r="Q45" s="79"/>
      <c r="R45" s="18"/>
      <c r="S45" s="79"/>
      <c r="T45" s="79"/>
      <c r="U45" s="79"/>
      <c r="V45" s="18"/>
      <c r="W45" s="79"/>
      <c r="X45" s="79"/>
      <c r="Y45" s="79"/>
      <c r="Z45" s="18"/>
      <c r="AA45" s="79"/>
      <c r="AB45" s="79"/>
      <c r="AC45" s="79"/>
      <c r="AD45" s="18"/>
      <c r="AE45" s="79"/>
      <c r="AF45" s="79"/>
      <c r="AG45" s="79"/>
      <c r="AH45" s="18"/>
      <c r="AI45" s="79"/>
      <c r="AJ45" s="79"/>
      <c r="AK45" s="79"/>
      <c r="AL45" s="18"/>
      <c r="AM45" s="79"/>
      <c r="AN45" s="79"/>
      <c r="AO45" s="79"/>
      <c r="AP45" s="18"/>
      <c r="AQ45" s="79"/>
      <c r="AR45" s="79"/>
      <c r="AS45" s="79"/>
      <c r="AT45" s="18"/>
      <c r="AU45" s="79"/>
      <c r="AV45" s="79"/>
      <c r="AW45" s="79"/>
      <c r="AX45" s="18"/>
      <c r="AY45" s="79"/>
      <c r="AZ45" s="79"/>
      <c r="BA45" s="79"/>
      <c r="BB45" s="18"/>
      <c r="BC45" s="79"/>
      <c r="BD45" s="79"/>
      <c r="BE45" s="79"/>
    </row>
    <row r="46" spans="1:57" x14ac:dyDescent="0.25">
      <c r="A46" s="79"/>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79"/>
      <c r="AJ46" s="79"/>
      <c r="AK46" s="79"/>
      <c r="AL46" s="79"/>
      <c r="AM46" s="79"/>
      <c r="AN46" s="79"/>
      <c r="AO46" s="79"/>
      <c r="AP46" s="79"/>
      <c r="AQ46" s="79"/>
      <c r="AR46" s="79"/>
      <c r="AS46" s="79"/>
      <c r="AT46" s="79"/>
      <c r="AU46" s="79"/>
      <c r="AV46" s="79"/>
      <c r="AW46" s="79"/>
      <c r="AX46" s="79"/>
      <c r="AY46" s="79"/>
      <c r="AZ46" s="79"/>
      <c r="BA46" s="79"/>
      <c r="BB46" s="79"/>
      <c r="BC46" s="79"/>
      <c r="BD46" s="79"/>
      <c r="BE46" s="79"/>
    </row>
    <row r="47" spans="1:57" x14ac:dyDescent="0.25">
      <c r="A47" s="22"/>
      <c r="B47" s="79"/>
      <c r="C47" s="79"/>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79"/>
      <c r="AJ47" s="79"/>
      <c r="AK47" s="79"/>
      <c r="AL47" s="79"/>
      <c r="AM47" s="79"/>
      <c r="AN47" s="79"/>
      <c r="AO47" s="79"/>
      <c r="AP47" s="79"/>
      <c r="AQ47" s="79"/>
      <c r="AR47" s="79"/>
      <c r="AS47" s="79"/>
      <c r="AT47" s="79"/>
      <c r="AU47" s="79"/>
      <c r="AV47" s="79"/>
      <c r="AW47" s="79"/>
      <c r="AX47" s="79"/>
      <c r="AY47" s="79"/>
      <c r="AZ47" s="79"/>
      <c r="BA47" s="79"/>
      <c r="BB47" s="79"/>
      <c r="BC47" s="79"/>
      <c r="BD47" s="79"/>
      <c r="BE47" s="79"/>
    </row>
    <row r="48" spans="1:57" x14ac:dyDescent="0.25">
      <c r="A48" s="22"/>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18"/>
      <c r="AC48" s="79"/>
      <c r="AD48" s="79"/>
      <c r="AE48" s="79"/>
      <c r="AF48" s="18"/>
      <c r="AG48" s="79"/>
      <c r="AH48" s="79"/>
      <c r="AI48" s="79"/>
      <c r="AJ48" s="79"/>
      <c r="AK48" s="79"/>
      <c r="AL48" s="79"/>
      <c r="AM48" s="79"/>
      <c r="AN48" s="79"/>
      <c r="AO48" s="79"/>
      <c r="AP48" s="79"/>
      <c r="AQ48" s="79"/>
      <c r="AR48" s="79"/>
      <c r="AS48" s="79"/>
      <c r="AT48" s="79"/>
      <c r="AU48" s="79"/>
      <c r="AV48" s="79"/>
      <c r="AW48" s="79"/>
      <c r="AX48" s="79"/>
      <c r="AY48" s="79"/>
      <c r="AZ48" s="79"/>
      <c r="BA48" s="79"/>
      <c r="BB48" s="79"/>
      <c r="BC48" s="79"/>
      <c r="BD48" s="79"/>
      <c r="BE48" s="79"/>
    </row>
    <row r="49" spans="1:57" x14ac:dyDescent="0.25">
      <c r="A49" s="79"/>
      <c r="B49" s="18"/>
      <c r="C49" s="79"/>
      <c r="D49" s="79"/>
      <c r="E49" s="79"/>
      <c r="F49" s="18"/>
      <c r="G49" s="79"/>
      <c r="H49" s="79"/>
      <c r="I49" s="79"/>
      <c r="J49" s="18"/>
      <c r="K49" s="79"/>
      <c r="L49" s="79"/>
      <c r="M49" s="79"/>
      <c r="N49" s="18"/>
      <c r="O49" s="79"/>
      <c r="P49" s="79"/>
      <c r="Q49" s="79"/>
      <c r="R49" s="18"/>
      <c r="S49" s="79"/>
      <c r="T49" s="79"/>
      <c r="U49" s="79"/>
      <c r="V49" s="18"/>
      <c r="W49" s="79"/>
      <c r="X49" s="79"/>
      <c r="Y49" s="79"/>
      <c r="Z49" s="79"/>
      <c r="AA49" s="79"/>
      <c r="AB49" s="79"/>
      <c r="AC49" s="79"/>
      <c r="AD49" s="79"/>
      <c r="AE49" s="79"/>
      <c r="AF49" s="79"/>
      <c r="AG49" s="79"/>
      <c r="AH49" s="79"/>
      <c r="AI49" s="79"/>
      <c r="AJ49" s="79"/>
      <c r="AK49" s="79"/>
      <c r="AL49" s="79"/>
      <c r="AM49" s="79"/>
      <c r="AN49" s="79"/>
      <c r="AO49" s="79"/>
      <c r="AP49" s="79"/>
      <c r="AQ49" s="79"/>
      <c r="AR49" s="79"/>
      <c r="AS49" s="79"/>
      <c r="AT49" s="79"/>
      <c r="AU49" s="79"/>
      <c r="AV49" s="79"/>
      <c r="AW49" s="79"/>
      <c r="AX49" s="79"/>
      <c r="AY49" s="79"/>
      <c r="AZ49" s="79"/>
      <c r="BA49" s="79"/>
      <c r="BB49" s="79"/>
      <c r="BC49" s="79"/>
      <c r="BD49" s="79"/>
      <c r="BE49" s="79"/>
    </row>
    <row r="50" spans="1:57" x14ac:dyDescent="0.25">
      <c r="A50" s="79"/>
      <c r="B50" s="18"/>
      <c r="C50" s="79"/>
      <c r="D50" s="79"/>
      <c r="E50" s="79"/>
      <c r="F50" s="18"/>
      <c r="G50" s="79"/>
      <c r="H50" s="79"/>
      <c r="I50" s="79"/>
      <c r="J50" s="18"/>
      <c r="K50" s="79"/>
      <c r="L50" s="79"/>
      <c r="M50" s="79"/>
      <c r="N50" s="18"/>
      <c r="O50" s="79"/>
      <c r="P50" s="79"/>
      <c r="Q50" s="79"/>
      <c r="R50" s="18"/>
      <c r="S50" s="79"/>
      <c r="T50" s="79"/>
      <c r="U50" s="79"/>
      <c r="V50" s="18"/>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79"/>
      <c r="AW50" s="79"/>
      <c r="AX50" s="79"/>
      <c r="AY50" s="79"/>
      <c r="AZ50" s="79"/>
      <c r="BA50" s="79"/>
      <c r="BB50" s="79"/>
      <c r="BC50" s="79"/>
      <c r="BD50" s="79"/>
      <c r="BE50" s="79"/>
    </row>
    <row r="51" spans="1:57" x14ac:dyDescent="0.25">
      <c r="A51" s="79"/>
      <c r="B51" s="18"/>
      <c r="C51" s="79"/>
      <c r="D51" s="79"/>
      <c r="E51" s="79"/>
      <c r="F51" s="18"/>
      <c r="G51" s="79"/>
      <c r="H51" s="79"/>
      <c r="I51" s="79"/>
      <c r="J51" s="18"/>
      <c r="K51" s="79"/>
      <c r="L51" s="79"/>
      <c r="M51" s="79"/>
      <c r="N51" s="18"/>
      <c r="O51" s="79"/>
      <c r="P51" s="79"/>
      <c r="Q51" s="79"/>
      <c r="R51" s="18"/>
      <c r="S51" s="79"/>
      <c r="T51" s="79"/>
      <c r="U51" s="79"/>
      <c r="V51" s="18"/>
      <c r="W51" s="79"/>
      <c r="X51" s="79"/>
      <c r="Y51" s="79"/>
      <c r="Z51" s="79"/>
      <c r="AA51" s="79"/>
      <c r="AB51" s="79"/>
      <c r="AC51" s="79"/>
      <c r="AD51" s="79"/>
      <c r="AE51" s="79"/>
      <c r="AF51" s="79"/>
      <c r="AG51" s="79"/>
      <c r="AH51" s="79"/>
      <c r="AI51" s="79"/>
      <c r="AJ51" s="79"/>
      <c r="AK51" s="79"/>
      <c r="AL51" s="79"/>
      <c r="AM51" s="79"/>
      <c r="AN51" s="79"/>
      <c r="AO51" s="79"/>
      <c r="AP51" s="79"/>
      <c r="AQ51" s="79"/>
      <c r="AR51" s="79"/>
      <c r="AS51" s="79"/>
      <c r="AT51" s="79"/>
      <c r="AU51" s="79"/>
      <c r="AV51" s="79"/>
      <c r="AW51" s="79"/>
      <c r="AX51" s="79"/>
      <c r="AY51" s="79"/>
      <c r="AZ51" s="79"/>
      <c r="BA51" s="79"/>
      <c r="BB51" s="79"/>
      <c r="BC51" s="79"/>
      <c r="BD51" s="79"/>
      <c r="BE51" s="79"/>
    </row>
    <row r="52" spans="1:57" x14ac:dyDescent="0.25">
      <c r="A52" s="79"/>
      <c r="B52" s="18"/>
      <c r="C52" s="79"/>
      <c r="D52" s="79"/>
      <c r="E52" s="79"/>
      <c r="F52" s="18"/>
      <c r="G52" s="79"/>
      <c r="H52" s="79"/>
      <c r="I52" s="79"/>
      <c r="J52" s="18"/>
      <c r="K52" s="79"/>
      <c r="L52" s="79"/>
      <c r="M52" s="79"/>
      <c r="N52" s="18"/>
      <c r="O52" s="79"/>
      <c r="P52" s="79"/>
      <c r="Q52" s="79"/>
      <c r="R52" s="18"/>
      <c r="S52" s="79"/>
      <c r="T52" s="79"/>
      <c r="U52" s="79"/>
      <c r="V52" s="18"/>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row>
    <row r="53" spans="1:57" x14ac:dyDescent="0.25">
      <c r="A53" s="79"/>
      <c r="B53" s="79"/>
      <c r="C53" s="79"/>
      <c r="D53" s="79"/>
      <c r="E53" s="79"/>
      <c r="F53" s="79"/>
      <c r="G53" s="79"/>
      <c r="H53" s="79"/>
      <c r="I53" s="79"/>
      <c r="J53" s="79"/>
      <c r="K53" s="79"/>
      <c r="L53" s="79"/>
      <c r="M53" s="79"/>
      <c r="N53" s="79"/>
      <c r="O53" s="79"/>
      <c r="P53" s="79"/>
      <c r="Q53" s="79"/>
      <c r="R53" s="79"/>
      <c r="S53" s="79"/>
      <c r="T53" s="79"/>
      <c r="U53" s="79"/>
      <c r="V53" s="79"/>
      <c r="W53" s="79"/>
      <c r="X53" s="79"/>
      <c r="Y53" s="79"/>
      <c r="Z53" s="79"/>
      <c r="AA53" s="79"/>
      <c r="AB53" s="79"/>
      <c r="AC53" s="79"/>
      <c r="AD53" s="79"/>
      <c r="AE53" s="79"/>
      <c r="AF53" s="79"/>
      <c r="AG53" s="79"/>
      <c r="AH53" s="79"/>
      <c r="AI53" s="79"/>
      <c r="AJ53" s="79"/>
      <c r="AK53" s="79"/>
      <c r="AL53" s="79"/>
      <c r="AM53" s="79"/>
      <c r="AN53" s="79"/>
      <c r="AO53" s="79"/>
      <c r="AP53" s="79"/>
      <c r="AQ53" s="79"/>
      <c r="AR53" s="79"/>
      <c r="AS53" s="79"/>
      <c r="AT53" s="79"/>
      <c r="AU53" s="79"/>
      <c r="AV53" s="79"/>
      <c r="AW53" s="79"/>
      <c r="AX53" s="79"/>
      <c r="AY53" s="79"/>
      <c r="AZ53" s="79"/>
      <c r="BA53" s="79"/>
      <c r="BB53" s="79"/>
      <c r="BC53" s="79"/>
      <c r="BD53" s="79"/>
      <c r="BE53" s="79"/>
    </row>
    <row r="54" spans="1:57" x14ac:dyDescent="0.25">
      <c r="A54" s="22"/>
      <c r="B54" s="79"/>
      <c r="C54" s="79"/>
      <c r="D54" s="79"/>
      <c r="E54" s="79"/>
      <c r="F54" s="79"/>
      <c r="G54" s="79"/>
      <c r="H54" s="79"/>
      <c r="I54" s="79"/>
      <c r="J54" s="79"/>
      <c r="K54" s="79"/>
      <c r="L54" s="79"/>
      <c r="M54" s="79"/>
      <c r="N54" s="79"/>
      <c r="O54" s="79"/>
      <c r="P54" s="79"/>
      <c r="Q54" s="79"/>
      <c r="R54" s="79"/>
      <c r="S54" s="79"/>
      <c r="T54" s="79"/>
      <c r="U54" s="79"/>
      <c r="V54" s="79"/>
      <c r="W54" s="79"/>
      <c r="X54" s="79"/>
      <c r="Y54" s="79"/>
      <c r="Z54" s="79"/>
      <c r="AA54" s="79"/>
      <c r="AB54" s="18"/>
      <c r="AC54" s="79"/>
      <c r="AD54" s="79"/>
      <c r="AE54" s="79"/>
      <c r="AF54" s="18"/>
      <c r="AG54" s="79"/>
      <c r="AH54" s="79"/>
      <c r="AI54" s="79"/>
      <c r="AJ54" s="79"/>
      <c r="AK54" s="79"/>
      <c r="AL54" s="79"/>
      <c r="AM54" s="79"/>
      <c r="AN54" s="79"/>
      <c r="AO54" s="79"/>
      <c r="AP54" s="79"/>
      <c r="AQ54" s="79"/>
      <c r="AR54" s="79"/>
      <c r="AS54" s="79"/>
      <c r="AT54" s="79"/>
      <c r="AU54" s="79"/>
      <c r="AV54" s="79"/>
      <c r="AW54" s="79"/>
      <c r="AX54" s="79"/>
      <c r="AY54" s="79"/>
      <c r="AZ54" s="79"/>
      <c r="BA54" s="79"/>
      <c r="BB54" s="79"/>
      <c r="BC54" s="79"/>
      <c r="BD54" s="79"/>
      <c r="BE54" s="79"/>
    </row>
    <row r="55" spans="1:57" x14ac:dyDescent="0.25">
      <c r="A55" s="22"/>
      <c r="B55" s="79"/>
      <c r="C55" s="79"/>
      <c r="D55" s="79"/>
      <c r="E55" s="79"/>
      <c r="F55" s="79"/>
      <c r="G55" s="79"/>
      <c r="H55" s="79"/>
      <c r="I55" s="79"/>
      <c r="J55" s="79"/>
      <c r="K55" s="79"/>
      <c r="L55" s="79"/>
      <c r="M55" s="79"/>
      <c r="N55" s="79"/>
      <c r="O55" s="79"/>
      <c r="P55" s="79"/>
      <c r="Q55" s="79"/>
      <c r="R55" s="79"/>
      <c r="S55" s="79"/>
      <c r="T55" s="79"/>
      <c r="U55" s="79"/>
      <c r="V55" s="79"/>
      <c r="W55" s="79"/>
      <c r="X55" s="79"/>
      <c r="Y55" s="79"/>
      <c r="Z55" s="79"/>
      <c r="AA55" s="79"/>
      <c r="AB55" s="18"/>
      <c r="AC55" s="79"/>
      <c r="AD55" s="79"/>
      <c r="AE55" s="79"/>
      <c r="AF55" s="18"/>
      <c r="AG55" s="79"/>
      <c r="AH55" s="79"/>
      <c r="AI55" s="79"/>
      <c r="AJ55" s="79"/>
      <c r="AK55" s="79"/>
      <c r="AL55" s="79"/>
      <c r="AM55" s="79"/>
      <c r="AN55" s="79"/>
      <c r="AO55" s="79"/>
      <c r="AP55" s="79"/>
      <c r="AQ55" s="79"/>
      <c r="AR55" s="79"/>
      <c r="AS55" s="79"/>
      <c r="AT55" s="79"/>
      <c r="AU55" s="79"/>
      <c r="AV55" s="79"/>
      <c r="AW55" s="79"/>
      <c r="AX55" s="79"/>
      <c r="AY55" s="79"/>
      <c r="AZ55" s="79"/>
      <c r="BA55" s="79"/>
      <c r="BB55" s="79"/>
      <c r="BC55" s="79"/>
      <c r="BD55" s="79"/>
      <c r="BE55" s="79"/>
    </row>
    <row r="56" spans="1:57" x14ac:dyDescent="0.25">
      <c r="A56" s="79"/>
      <c r="B56" s="18"/>
      <c r="C56" s="79"/>
      <c r="D56" s="79"/>
      <c r="E56" s="79"/>
      <c r="F56" s="18"/>
      <c r="G56" s="79"/>
      <c r="H56" s="79"/>
      <c r="I56" s="79"/>
      <c r="J56" s="18"/>
      <c r="K56" s="79"/>
      <c r="L56" s="79"/>
      <c r="M56" s="79"/>
      <c r="N56" s="18"/>
      <c r="O56" s="79"/>
      <c r="P56" s="79"/>
      <c r="Q56" s="79"/>
      <c r="R56" s="18"/>
      <c r="S56" s="79"/>
      <c r="T56" s="79"/>
      <c r="U56" s="79"/>
      <c r="V56" s="18"/>
      <c r="W56" s="79"/>
      <c r="X56" s="79"/>
      <c r="Y56" s="79"/>
      <c r="Z56" s="79"/>
      <c r="AA56" s="79"/>
      <c r="AB56" s="79"/>
      <c r="AC56" s="79"/>
      <c r="AD56" s="79"/>
      <c r="AE56" s="79"/>
      <c r="AF56" s="79"/>
      <c r="AG56" s="79"/>
      <c r="AH56" s="79"/>
      <c r="AI56" s="79"/>
      <c r="AJ56" s="79"/>
      <c r="AK56" s="79"/>
      <c r="AL56" s="79"/>
      <c r="AM56" s="79"/>
      <c r="AN56" s="79"/>
      <c r="AO56" s="79"/>
      <c r="AP56" s="79"/>
      <c r="AQ56" s="79"/>
      <c r="AR56" s="79"/>
      <c r="AS56" s="79"/>
      <c r="AT56" s="79"/>
      <c r="AU56" s="79"/>
      <c r="AV56" s="79"/>
      <c r="AW56" s="79"/>
      <c r="AX56" s="79"/>
      <c r="AY56" s="79"/>
      <c r="AZ56" s="79"/>
      <c r="BA56" s="79"/>
      <c r="BB56" s="79"/>
      <c r="BC56" s="79"/>
      <c r="BD56" s="79"/>
      <c r="BE56" s="79"/>
    </row>
    <row r="57" spans="1:57" x14ac:dyDescent="0.25">
      <c r="A57" s="79"/>
      <c r="B57" s="18"/>
      <c r="C57" s="79"/>
      <c r="D57" s="79"/>
      <c r="E57" s="79"/>
      <c r="F57" s="18"/>
      <c r="G57" s="79"/>
      <c r="H57" s="79"/>
      <c r="I57" s="79"/>
      <c r="J57" s="18"/>
      <c r="K57" s="79"/>
      <c r="L57" s="79"/>
      <c r="M57" s="79"/>
      <c r="N57" s="18"/>
      <c r="O57" s="79"/>
      <c r="P57" s="79"/>
      <c r="Q57" s="79"/>
      <c r="R57" s="18"/>
      <c r="S57" s="79"/>
      <c r="T57" s="79"/>
      <c r="U57" s="79"/>
      <c r="V57" s="18"/>
      <c r="W57" s="79"/>
      <c r="X57" s="79"/>
      <c r="Y57" s="79"/>
      <c r="Z57" s="79"/>
      <c r="AA57" s="79"/>
      <c r="AB57" s="79"/>
      <c r="AC57" s="79"/>
      <c r="AD57" s="79"/>
      <c r="AE57" s="79"/>
      <c r="AF57" s="79"/>
      <c r="AG57" s="79"/>
      <c r="AH57" s="79"/>
      <c r="AI57" s="79"/>
      <c r="AJ57" s="79"/>
      <c r="AK57" s="79"/>
      <c r="AL57" s="79"/>
      <c r="AM57" s="79"/>
      <c r="AN57" s="79"/>
      <c r="AO57" s="79"/>
      <c r="AP57" s="79"/>
      <c r="AQ57" s="79"/>
      <c r="AR57" s="79"/>
      <c r="AS57" s="79"/>
      <c r="AT57" s="79"/>
      <c r="AU57" s="79"/>
      <c r="AV57" s="79"/>
      <c r="AW57" s="79"/>
      <c r="AX57" s="79"/>
      <c r="AY57" s="79"/>
      <c r="AZ57" s="79"/>
      <c r="BA57" s="79"/>
      <c r="BB57" s="79"/>
      <c r="BC57" s="79"/>
      <c r="BD57" s="79"/>
      <c r="BE57" s="79"/>
    </row>
    <row r="58" spans="1:57" x14ac:dyDescent="0.25">
      <c r="A58" s="79"/>
      <c r="B58" s="18"/>
      <c r="C58" s="79"/>
      <c r="D58" s="79"/>
      <c r="E58" s="79"/>
      <c r="F58" s="18"/>
      <c r="G58" s="79"/>
      <c r="H58" s="79"/>
      <c r="I58" s="79"/>
      <c r="J58" s="18"/>
      <c r="K58" s="79"/>
      <c r="L58" s="79"/>
      <c r="M58" s="79"/>
      <c r="N58" s="18"/>
      <c r="O58" s="79"/>
      <c r="P58" s="79"/>
      <c r="Q58" s="79"/>
      <c r="R58" s="18"/>
      <c r="S58" s="79"/>
      <c r="T58" s="79"/>
      <c r="U58" s="79"/>
      <c r="V58" s="18"/>
      <c r="W58" s="79"/>
      <c r="X58" s="79"/>
      <c r="Y58" s="79"/>
      <c r="Z58" s="79"/>
      <c r="AA58" s="79"/>
      <c r="AB58" s="79"/>
      <c r="AC58" s="79"/>
      <c r="AD58" s="79"/>
      <c r="AE58" s="79"/>
      <c r="AF58" s="79"/>
      <c r="AG58" s="79"/>
      <c r="AH58" s="79"/>
      <c r="AI58" s="79"/>
      <c r="AJ58" s="79"/>
      <c r="AK58" s="79"/>
      <c r="AL58" s="79"/>
      <c r="AM58" s="79"/>
      <c r="AN58" s="79"/>
      <c r="AO58" s="79"/>
      <c r="AP58" s="79"/>
      <c r="AQ58" s="79"/>
      <c r="AR58" s="79"/>
      <c r="AS58" s="79"/>
      <c r="AT58" s="79"/>
      <c r="AU58" s="79"/>
      <c r="AV58" s="79"/>
      <c r="AW58" s="79"/>
      <c r="AX58" s="79"/>
      <c r="AY58" s="79"/>
      <c r="AZ58" s="79"/>
      <c r="BA58" s="79"/>
      <c r="BB58" s="79"/>
      <c r="BC58" s="79"/>
      <c r="BD58" s="79"/>
      <c r="BE58" s="79"/>
    </row>
    <row r="59" spans="1:57" x14ac:dyDescent="0.25">
      <c r="A59" s="79"/>
      <c r="B59" s="18"/>
      <c r="C59" s="79"/>
      <c r="D59" s="79"/>
      <c r="E59" s="79"/>
      <c r="F59" s="18"/>
      <c r="G59" s="79"/>
      <c r="H59" s="79"/>
      <c r="I59" s="79"/>
      <c r="J59" s="18"/>
      <c r="K59" s="79"/>
      <c r="L59" s="79"/>
      <c r="M59" s="79"/>
      <c r="N59" s="18"/>
      <c r="O59" s="79"/>
      <c r="P59" s="79"/>
      <c r="Q59" s="79"/>
      <c r="R59" s="18"/>
      <c r="S59" s="79"/>
      <c r="T59" s="79"/>
      <c r="U59" s="79"/>
      <c r="V59" s="18"/>
      <c r="W59" s="79"/>
      <c r="X59" s="79"/>
      <c r="Y59" s="79"/>
      <c r="Z59" s="79"/>
      <c r="AA59" s="79"/>
      <c r="AB59" s="79"/>
      <c r="AC59" s="79"/>
      <c r="AD59" s="79"/>
      <c r="AE59" s="79"/>
      <c r="AF59" s="79"/>
      <c r="AG59" s="79"/>
      <c r="AH59" s="79"/>
      <c r="AI59" s="79"/>
      <c r="AJ59" s="79"/>
      <c r="AK59" s="79"/>
      <c r="AL59" s="79"/>
      <c r="AM59" s="79"/>
      <c r="AN59" s="79"/>
      <c r="AO59" s="79"/>
      <c r="AP59" s="79"/>
      <c r="AQ59" s="79"/>
      <c r="AR59" s="79"/>
      <c r="AS59" s="79"/>
      <c r="AT59" s="79"/>
      <c r="AU59" s="79"/>
      <c r="AV59" s="79"/>
      <c r="AW59" s="79"/>
      <c r="AX59" s="79"/>
      <c r="AY59" s="79"/>
      <c r="AZ59" s="79"/>
      <c r="BA59" s="79"/>
      <c r="BB59" s="79"/>
      <c r="BC59" s="79"/>
      <c r="BD59" s="79"/>
      <c r="BE59" s="79"/>
    </row>
    <row r="60" spans="1:57" x14ac:dyDescent="0.25">
      <c r="A60" s="79"/>
      <c r="B60" s="79"/>
      <c r="C60" s="79"/>
      <c r="D60" s="79"/>
      <c r="E60" s="79"/>
      <c r="F60" s="79"/>
      <c r="G60" s="79"/>
      <c r="H60" s="79"/>
      <c r="I60" s="79"/>
      <c r="J60" s="79"/>
      <c r="K60" s="79"/>
      <c r="L60" s="79"/>
      <c r="M60" s="79"/>
      <c r="N60" s="79"/>
      <c r="O60" s="79"/>
      <c r="P60" s="79"/>
      <c r="Q60" s="79"/>
      <c r="R60" s="79"/>
      <c r="S60" s="79"/>
      <c r="T60" s="79"/>
      <c r="U60" s="79"/>
      <c r="V60" s="79"/>
      <c r="W60" s="79"/>
      <c r="X60" s="79"/>
      <c r="Y60" s="79"/>
      <c r="Z60" s="79"/>
      <c r="AA60" s="79"/>
      <c r="AB60" s="79"/>
      <c r="AC60" s="79"/>
      <c r="AD60" s="79"/>
      <c r="AE60" s="79"/>
      <c r="AF60" s="79"/>
      <c r="AG60" s="79"/>
      <c r="AH60" s="79"/>
      <c r="AI60" s="79"/>
      <c r="AJ60" s="79"/>
      <c r="AK60" s="79"/>
      <c r="AL60" s="79"/>
      <c r="AM60" s="79"/>
      <c r="AN60" s="79"/>
      <c r="AO60" s="79"/>
      <c r="AP60" s="79"/>
      <c r="AQ60" s="79"/>
      <c r="AR60" s="79"/>
      <c r="AS60" s="79"/>
      <c r="AT60" s="79"/>
      <c r="AU60" s="79"/>
      <c r="AV60" s="79"/>
      <c r="AW60" s="79"/>
      <c r="AX60" s="79"/>
      <c r="AY60" s="79"/>
      <c r="AZ60" s="79"/>
      <c r="BA60" s="79"/>
      <c r="BB60" s="79"/>
      <c r="BC60" s="79"/>
      <c r="BD60" s="79"/>
      <c r="BE60" s="79"/>
    </row>
    <row r="61" spans="1:57" x14ac:dyDescent="0.25">
      <c r="A61" s="22"/>
      <c r="B61" s="79"/>
      <c r="C61" s="79"/>
      <c r="D61" s="79"/>
      <c r="E61" s="79"/>
      <c r="F61" s="79"/>
      <c r="G61" s="79"/>
      <c r="H61" s="79"/>
      <c r="I61" s="79"/>
      <c r="J61" s="79"/>
      <c r="K61" s="79"/>
      <c r="L61" s="79"/>
      <c r="M61" s="79"/>
      <c r="N61" s="79"/>
      <c r="O61" s="79"/>
      <c r="P61" s="79"/>
      <c r="Q61" s="79"/>
      <c r="R61" s="79"/>
      <c r="S61" s="79"/>
      <c r="T61" s="79"/>
      <c r="U61" s="79"/>
      <c r="V61" s="79"/>
      <c r="W61" s="79"/>
      <c r="X61" s="79"/>
      <c r="Y61" s="79"/>
      <c r="Z61" s="79"/>
      <c r="AA61" s="79"/>
      <c r="AB61" s="18"/>
      <c r="AC61" s="79"/>
      <c r="AD61" s="79"/>
      <c r="AE61" s="79"/>
      <c r="AF61" s="18"/>
      <c r="AG61" s="79"/>
      <c r="AH61" s="79"/>
      <c r="AI61" s="79"/>
      <c r="AJ61" s="79"/>
      <c r="AK61" s="79"/>
      <c r="AL61" s="79"/>
      <c r="AM61" s="79"/>
      <c r="AN61" s="79"/>
      <c r="AO61" s="79"/>
      <c r="AP61" s="79"/>
      <c r="AQ61" s="79"/>
      <c r="AR61" s="79"/>
      <c r="AS61" s="79"/>
      <c r="AT61" s="79"/>
      <c r="AU61" s="79"/>
      <c r="AV61" s="79"/>
      <c r="AW61" s="79"/>
      <c r="AX61" s="79"/>
      <c r="AY61" s="79"/>
      <c r="AZ61" s="79"/>
      <c r="BA61" s="79"/>
      <c r="BB61" s="79"/>
      <c r="BC61" s="79"/>
      <c r="BD61" s="79"/>
      <c r="BE61" s="79"/>
    </row>
    <row r="62" spans="1:57" x14ac:dyDescent="0.25">
      <c r="A62" s="22"/>
      <c r="B62" s="79"/>
      <c r="C62" s="79"/>
      <c r="D62" s="79"/>
      <c r="E62" s="79"/>
      <c r="F62" s="79"/>
      <c r="G62" s="79"/>
      <c r="H62" s="79"/>
      <c r="I62" s="79"/>
      <c r="J62" s="79"/>
      <c r="K62" s="79"/>
      <c r="L62" s="79"/>
      <c r="M62" s="79"/>
      <c r="N62" s="79"/>
      <c r="O62" s="79"/>
      <c r="P62" s="79"/>
      <c r="Q62" s="79"/>
      <c r="R62" s="79"/>
      <c r="S62" s="79"/>
      <c r="T62" s="79"/>
      <c r="U62" s="79"/>
      <c r="V62" s="79"/>
      <c r="W62" s="79"/>
      <c r="X62" s="79"/>
      <c r="Y62" s="79"/>
      <c r="Z62" s="79"/>
      <c r="AA62" s="79"/>
      <c r="AB62" s="18"/>
      <c r="AC62" s="79"/>
      <c r="AD62" s="79"/>
      <c r="AE62" s="79"/>
      <c r="AF62" s="18"/>
      <c r="AG62" s="79"/>
      <c r="AH62" s="79"/>
      <c r="AI62" s="79"/>
      <c r="AJ62" s="79"/>
      <c r="AK62" s="79"/>
      <c r="AL62" s="79"/>
      <c r="AM62" s="79"/>
      <c r="AN62" s="79"/>
      <c r="AO62" s="79"/>
      <c r="AP62" s="79"/>
      <c r="AQ62" s="79"/>
      <c r="AR62" s="79"/>
      <c r="AS62" s="79"/>
      <c r="AT62" s="79"/>
      <c r="AU62" s="79"/>
      <c r="AV62" s="79"/>
      <c r="AW62" s="79"/>
      <c r="AX62" s="79"/>
      <c r="AY62" s="79"/>
      <c r="AZ62" s="79"/>
      <c r="BA62" s="79"/>
      <c r="BB62" s="79"/>
      <c r="BC62" s="79"/>
      <c r="BD62" s="79"/>
      <c r="BE62" s="79"/>
    </row>
    <row r="63" spans="1:57" x14ac:dyDescent="0.25">
      <c r="A63" s="79"/>
      <c r="B63" s="18"/>
      <c r="C63" s="79"/>
      <c r="D63" s="79"/>
      <c r="E63" s="79"/>
      <c r="F63" s="18"/>
      <c r="G63" s="79"/>
      <c r="H63" s="79"/>
      <c r="I63" s="79"/>
      <c r="J63" s="18"/>
      <c r="K63" s="79"/>
      <c r="L63" s="79"/>
      <c r="M63" s="79"/>
      <c r="N63" s="18"/>
      <c r="O63" s="79"/>
      <c r="P63" s="79"/>
      <c r="Q63" s="79"/>
      <c r="R63" s="18"/>
      <c r="S63" s="79"/>
      <c r="T63" s="79"/>
      <c r="U63" s="79"/>
      <c r="V63" s="18"/>
      <c r="W63" s="79"/>
      <c r="X63" s="79"/>
      <c r="Y63" s="79"/>
      <c r="Z63" s="79"/>
      <c r="AA63" s="79"/>
      <c r="AB63" s="79"/>
      <c r="AC63" s="79"/>
      <c r="AD63" s="79"/>
      <c r="AE63" s="79"/>
      <c r="AF63" s="79"/>
      <c r="AG63" s="79"/>
      <c r="AH63" s="79"/>
      <c r="AI63" s="79"/>
      <c r="AJ63" s="79"/>
      <c r="AK63" s="79"/>
      <c r="AL63" s="79"/>
      <c r="AM63" s="79"/>
      <c r="AN63" s="79"/>
      <c r="AO63" s="79"/>
      <c r="AP63" s="79"/>
      <c r="AQ63" s="79"/>
      <c r="AR63" s="79"/>
      <c r="AS63" s="79"/>
      <c r="AT63" s="79"/>
      <c r="AU63" s="79"/>
      <c r="AV63" s="79"/>
      <c r="AW63" s="79"/>
      <c r="AX63" s="79"/>
      <c r="AY63" s="79"/>
      <c r="AZ63" s="79"/>
      <c r="BA63" s="79"/>
      <c r="BB63" s="79"/>
      <c r="BC63" s="79"/>
      <c r="BD63" s="79"/>
      <c r="BE63" s="79"/>
    </row>
    <row r="64" spans="1:57" x14ac:dyDescent="0.25">
      <c r="A64" s="79"/>
      <c r="B64" s="18"/>
      <c r="C64" s="79"/>
      <c r="D64" s="79"/>
      <c r="E64" s="79"/>
      <c r="F64" s="18"/>
      <c r="G64" s="79"/>
      <c r="H64" s="79"/>
      <c r="I64" s="79"/>
      <c r="J64" s="18"/>
      <c r="K64" s="79"/>
      <c r="L64" s="79"/>
      <c r="M64" s="79"/>
      <c r="N64" s="18"/>
      <c r="O64" s="79"/>
      <c r="P64" s="79"/>
      <c r="Q64" s="79"/>
      <c r="R64" s="18"/>
      <c r="S64" s="79"/>
      <c r="T64" s="79"/>
      <c r="U64" s="79"/>
      <c r="V64" s="18"/>
      <c r="W64" s="79"/>
      <c r="X64" s="79"/>
      <c r="Y64" s="79"/>
      <c r="Z64" s="79"/>
      <c r="AA64" s="79"/>
      <c r="AB64" s="79"/>
      <c r="AC64" s="79"/>
      <c r="AD64" s="79"/>
      <c r="AE64" s="79"/>
      <c r="AF64" s="79"/>
      <c r="AG64" s="79"/>
      <c r="AH64" s="79"/>
      <c r="AI64" s="79"/>
      <c r="AJ64" s="79"/>
      <c r="AK64" s="79"/>
      <c r="AL64" s="79"/>
      <c r="AM64" s="79"/>
      <c r="AN64" s="79"/>
      <c r="AO64" s="79"/>
      <c r="AP64" s="79"/>
      <c r="AQ64" s="79"/>
      <c r="AR64" s="79"/>
      <c r="AS64" s="79"/>
      <c r="AT64" s="79"/>
      <c r="AU64" s="79"/>
      <c r="AV64" s="79"/>
      <c r="AW64" s="79"/>
      <c r="AX64" s="79"/>
      <c r="AY64" s="79"/>
      <c r="AZ64" s="79"/>
      <c r="BA64" s="79"/>
      <c r="BB64" s="79"/>
      <c r="BC64" s="79"/>
      <c r="BD64" s="79"/>
      <c r="BE64" s="79"/>
    </row>
    <row r="65" spans="1:57" x14ac:dyDescent="0.25">
      <c r="A65" s="79"/>
      <c r="B65" s="18"/>
      <c r="C65" s="79"/>
      <c r="D65" s="79"/>
      <c r="E65" s="79"/>
      <c r="F65" s="18"/>
      <c r="G65" s="79"/>
      <c r="H65" s="79"/>
      <c r="I65" s="79"/>
      <c r="J65" s="18"/>
      <c r="K65" s="79"/>
      <c r="L65" s="79"/>
      <c r="M65" s="79"/>
      <c r="N65" s="18"/>
      <c r="O65" s="79"/>
      <c r="P65" s="79"/>
      <c r="Q65" s="79"/>
      <c r="R65" s="18"/>
      <c r="S65" s="79"/>
      <c r="T65" s="79"/>
      <c r="U65" s="79"/>
      <c r="V65" s="18"/>
      <c r="W65" s="79"/>
      <c r="X65" s="79"/>
      <c r="Y65" s="79"/>
      <c r="Z65" s="79"/>
      <c r="AA65" s="79"/>
      <c r="AB65" s="79"/>
      <c r="AC65" s="79"/>
      <c r="AD65" s="79"/>
      <c r="AE65" s="79"/>
      <c r="AF65" s="79"/>
      <c r="AG65" s="79"/>
      <c r="AH65" s="79"/>
      <c r="AI65" s="79"/>
      <c r="AJ65" s="79"/>
      <c r="AK65" s="79"/>
      <c r="AL65" s="79"/>
      <c r="AM65" s="79"/>
      <c r="AN65" s="79"/>
      <c r="AO65" s="79"/>
      <c r="AP65" s="79"/>
      <c r="AQ65" s="79"/>
      <c r="AR65" s="79"/>
      <c r="AS65" s="79"/>
      <c r="AT65" s="79"/>
      <c r="AU65" s="79"/>
      <c r="AV65" s="79"/>
      <c r="AW65" s="79"/>
      <c r="AX65" s="79"/>
      <c r="AY65" s="79"/>
      <c r="AZ65" s="79"/>
      <c r="BA65" s="79"/>
      <c r="BB65" s="79"/>
      <c r="BC65" s="79"/>
      <c r="BD65" s="79"/>
      <c r="BE65" s="79"/>
    </row>
    <row r="66" spans="1:57" x14ac:dyDescent="0.25">
      <c r="A66" s="79"/>
      <c r="B66" s="18"/>
      <c r="C66" s="79"/>
      <c r="D66" s="79"/>
      <c r="E66" s="79"/>
      <c r="F66" s="18"/>
      <c r="G66" s="79"/>
      <c r="H66" s="79"/>
      <c r="I66" s="79"/>
      <c r="J66" s="18"/>
      <c r="K66" s="79"/>
      <c r="L66" s="79"/>
      <c r="M66" s="79"/>
      <c r="N66" s="18"/>
      <c r="O66" s="79"/>
      <c r="P66" s="79"/>
      <c r="Q66" s="79"/>
      <c r="R66" s="18"/>
      <c r="S66" s="79"/>
      <c r="T66" s="79"/>
      <c r="U66" s="79"/>
      <c r="V66" s="18"/>
      <c r="W66" s="79"/>
      <c r="X66" s="79"/>
      <c r="Y66" s="79"/>
      <c r="Z66" s="79"/>
      <c r="AA66" s="79"/>
      <c r="AB66" s="79"/>
      <c r="AC66" s="79"/>
      <c r="AD66" s="79"/>
      <c r="AE66" s="79"/>
      <c r="AF66" s="79"/>
      <c r="AG66" s="79"/>
      <c r="AH66" s="79"/>
      <c r="AI66" s="79"/>
      <c r="AJ66" s="79"/>
      <c r="AK66" s="79"/>
      <c r="AL66" s="79"/>
      <c r="AM66" s="79"/>
      <c r="AN66" s="79"/>
      <c r="AO66" s="79"/>
      <c r="AP66" s="79"/>
      <c r="AQ66" s="79"/>
      <c r="AR66" s="79"/>
      <c r="AS66" s="79"/>
      <c r="AT66" s="79"/>
      <c r="AU66" s="79"/>
      <c r="AV66" s="79"/>
      <c r="AW66" s="79"/>
      <c r="AX66" s="79"/>
      <c r="AY66" s="79"/>
      <c r="AZ66" s="79"/>
      <c r="BA66" s="79"/>
      <c r="BB66" s="79"/>
      <c r="BC66" s="79"/>
      <c r="BD66" s="79"/>
      <c r="BE66" s="79"/>
    </row>
    <row r="67" spans="1:57" x14ac:dyDescent="0.25">
      <c r="A67" s="79"/>
      <c r="B67" s="79"/>
      <c r="C67" s="79"/>
      <c r="D67" s="79"/>
      <c r="E67" s="79"/>
      <c r="F67" s="79"/>
      <c r="G67" s="79"/>
      <c r="H67" s="79"/>
      <c r="I67" s="79"/>
      <c r="J67" s="79"/>
      <c r="K67" s="79"/>
      <c r="L67" s="79"/>
      <c r="M67" s="79"/>
      <c r="N67" s="79"/>
      <c r="O67" s="79"/>
      <c r="P67" s="79"/>
      <c r="Q67" s="79"/>
      <c r="R67" s="79"/>
      <c r="S67" s="79"/>
      <c r="T67" s="79"/>
      <c r="U67" s="79"/>
      <c r="V67" s="79"/>
      <c r="W67" s="79"/>
      <c r="X67" s="79"/>
      <c r="Y67" s="79"/>
      <c r="Z67" s="79"/>
      <c r="AA67" s="79"/>
      <c r="AB67" s="79"/>
      <c r="AC67" s="79"/>
      <c r="AD67" s="79"/>
      <c r="AE67" s="79"/>
      <c r="AF67" s="79"/>
      <c r="AG67" s="79"/>
      <c r="AH67" s="79"/>
      <c r="AI67" s="79"/>
      <c r="AJ67" s="79"/>
      <c r="AK67" s="79"/>
      <c r="AL67" s="79"/>
      <c r="AM67" s="79"/>
      <c r="AN67" s="79"/>
      <c r="AO67" s="79"/>
      <c r="AP67" s="79"/>
      <c r="AQ67" s="79"/>
      <c r="AR67" s="79"/>
      <c r="AS67" s="79"/>
      <c r="AT67" s="79"/>
      <c r="AU67" s="79"/>
      <c r="AV67" s="79"/>
      <c r="AW67" s="79"/>
      <c r="AX67" s="79"/>
      <c r="AY67" s="79"/>
      <c r="AZ67" s="79"/>
      <c r="BA67" s="79"/>
      <c r="BB67" s="79"/>
      <c r="BC67" s="79"/>
      <c r="BD67" s="79"/>
      <c r="BE67" s="79"/>
    </row>
    <row r="68" spans="1:57" x14ac:dyDescent="0.25">
      <c r="A68" s="22"/>
      <c r="B68" s="79"/>
      <c r="C68" s="79"/>
      <c r="D68" s="79"/>
      <c r="E68" s="79"/>
      <c r="F68" s="79"/>
      <c r="G68" s="79"/>
      <c r="H68" s="79"/>
      <c r="I68" s="79"/>
      <c r="J68" s="79"/>
      <c r="K68" s="79"/>
      <c r="L68" s="79"/>
      <c r="M68" s="79"/>
      <c r="N68" s="79"/>
      <c r="O68" s="79"/>
      <c r="P68" s="79"/>
      <c r="Q68" s="79"/>
      <c r="R68" s="79"/>
      <c r="S68" s="79"/>
      <c r="T68" s="79"/>
      <c r="U68" s="79"/>
      <c r="V68" s="79"/>
      <c r="W68" s="79"/>
      <c r="X68" s="79"/>
      <c r="Y68" s="79"/>
      <c r="Z68" s="79"/>
      <c r="AA68" s="79"/>
      <c r="AB68" s="18"/>
      <c r="AC68" s="79"/>
      <c r="AD68" s="79"/>
      <c r="AE68" s="79"/>
      <c r="AF68" s="18"/>
      <c r="AG68" s="79"/>
      <c r="AH68" s="79"/>
      <c r="AI68" s="79"/>
      <c r="AJ68" s="79"/>
      <c r="AK68" s="79"/>
      <c r="AL68" s="79"/>
      <c r="AM68" s="79"/>
      <c r="AN68" s="79"/>
      <c r="AO68" s="79"/>
      <c r="AP68" s="79"/>
      <c r="AQ68" s="79"/>
      <c r="AR68" s="79"/>
      <c r="AS68" s="79"/>
      <c r="AT68" s="79"/>
      <c r="AU68" s="79"/>
      <c r="AV68" s="79"/>
      <c r="AW68" s="79"/>
      <c r="AX68" s="79"/>
      <c r="AY68" s="79"/>
      <c r="AZ68" s="79"/>
      <c r="BA68" s="79"/>
      <c r="BB68" s="79"/>
      <c r="BC68" s="79"/>
      <c r="BD68" s="79"/>
      <c r="BE68" s="79"/>
    </row>
    <row r="69" spans="1:57" x14ac:dyDescent="0.25">
      <c r="A69" s="22"/>
      <c r="B69" s="79"/>
      <c r="C69" s="79"/>
      <c r="D69" s="79"/>
      <c r="E69" s="79"/>
      <c r="F69" s="79"/>
      <c r="G69" s="79"/>
      <c r="H69" s="79"/>
      <c r="I69" s="79"/>
      <c r="J69" s="79"/>
      <c r="K69" s="79"/>
      <c r="L69" s="79"/>
      <c r="M69" s="79"/>
      <c r="N69" s="79"/>
      <c r="O69" s="79"/>
      <c r="P69" s="79"/>
      <c r="Q69" s="79"/>
      <c r="R69" s="79"/>
      <c r="S69" s="79"/>
      <c r="T69" s="79"/>
      <c r="U69" s="79"/>
      <c r="V69" s="79"/>
      <c r="W69" s="79"/>
      <c r="X69" s="79"/>
      <c r="Y69" s="79"/>
      <c r="Z69" s="79"/>
      <c r="AA69" s="79"/>
      <c r="AB69" s="18"/>
      <c r="AC69" s="79"/>
      <c r="AD69" s="79"/>
      <c r="AE69" s="79"/>
      <c r="AF69" s="18"/>
      <c r="AG69" s="79"/>
      <c r="AH69" s="79"/>
      <c r="AI69" s="79"/>
      <c r="AJ69" s="79"/>
      <c r="AK69" s="79"/>
      <c r="AL69" s="79"/>
      <c r="AM69" s="79"/>
      <c r="AN69" s="79"/>
      <c r="AO69" s="79"/>
      <c r="AP69" s="79"/>
      <c r="AQ69" s="79"/>
      <c r="AR69" s="79"/>
      <c r="AS69" s="79"/>
      <c r="AT69" s="79"/>
      <c r="AU69" s="79"/>
      <c r="AV69" s="79"/>
      <c r="AW69" s="79"/>
      <c r="AX69" s="79"/>
      <c r="AY69" s="79"/>
      <c r="AZ69" s="79"/>
      <c r="BA69" s="79"/>
      <c r="BB69" s="79"/>
      <c r="BC69" s="79"/>
      <c r="BD69" s="79"/>
      <c r="BE69" s="79"/>
    </row>
    <row r="70" spans="1:57" x14ac:dyDescent="0.25">
      <c r="A70" s="79"/>
      <c r="B70" s="18"/>
      <c r="C70" s="79"/>
      <c r="D70" s="79"/>
      <c r="E70" s="79"/>
      <c r="F70" s="18"/>
      <c r="G70" s="79"/>
      <c r="H70" s="79"/>
      <c r="I70" s="79"/>
      <c r="J70" s="18"/>
      <c r="K70" s="79"/>
      <c r="L70" s="79"/>
      <c r="M70" s="79"/>
      <c r="N70" s="18"/>
      <c r="O70" s="79"/>
      <c r="P70" s="79"/>
      <c r="Q70" s="79"/>
      <c r="R70" s="18"/>
      <c r="S70" s="79"/>
      <c r="T70" s="79"/>
      <c r="U70" s="79"/>
      <c r="V70" s="18"/>
      <c r="W70" s="79"/>
      <c r="X70" s="79"/>
      <c r="Y70" s="79"/>
      <c r="Z70" s="79"/>
      <c r="AA70" s="79"/>
      <c r="AB70" s="79"/>
      <c r="AC70" s="79"/>
      <c r="AD70" s="79"/>
      <c r="AE70" s="79"/>
      <c r="AF70" s="79"/>
      <c r="AG70" s="79"/>
      <c r="AH70" s="79"/>
      <c r="AI70" s="79"/>
      <c r="AJ70" s="79"/>
      <c r="AK70" s="79"/>
      <c r="AL70" s="79"/>
      <c r="AM70" s="79"/>
      <c r="AN70" s="79"/>
      <c r="AO70" s="79"/>
      <c r="AP70" s="79"/>
      <c r="AQ70" s="79"/>
      <c r="AR70" s="79"/>
      <c r="AS70" s="79"/>
      <c r="AT70" s="79"/>
      <c r="AU70" s="79"/>
      <c r="AV70" s="79"/>
      <c r="AW70" s="79"/>
      <c r="AX70" s="79"/>
      <c r="AY70" s="79"/>
      <c r="AZ70" s="79"/>
      <c r="BA70" s="79"/>
      <c r="BB70" s="79"/>
      <c r="BC70" s="79"/>
      <c r="BD70" s="79"/>
      <c r="BE70" s="79"/>
    </row>
    <row r="71" spans="1:57" x14ac:dyDescent="0.25">
      <c r="A71" s="79"/>
      <c r="B71" s="18"/>
      <c r="C71" s="79"/>
      <c r="D71" s="79"/>
      <c r="E71" s="79"/>
      <c r="F71" s="18"/>
      <c r="G71" s="79"/>
      <c r="H71" s="79"/>
      <c r="I71" s="79"/>
      <c r="J71" s="18"/>
      <c r="K71" s="79"/>
      <c r="L71" s="79"/>
      <c r="M71" s="79"/>
      <c r="N71" s="18"/>
      <c r="O71" s="79"/>
      <c r="P71" s="79"/>
      <c r="Q71" s="79"/>
      <c r="R71" s="18"/>
      <c r="S71" s="79"/>
      <c r="T71" s="79"/>
      <c r="U71" s="79"/>
      <c r="V71" s="18"/>
      <c r="W71" s="79"/>
      <c r="X71" s="79"/>
      <c r="Y71" s="79"/>
      <c r="Z71" s="79"/>
      <c r="AA71" s="79"/>
      <c r="AB71" s="79"/>
      <c r="AC71" s="79"/>
      <c r="AD71" s="79"/>
      <c r="AE71" s="79"/>
      <c r="AF71" s="79"/>
      <c r="AG71" s="79"/>
      <c r="AH71" s="79"/>
      <c r="AI71" s="79"/>
      <c r="AJ71" s="79"/>
      <c r="AK71" s="79"/>
      <c r="AL71" s="79"/>
      <c r="AM71" s="79"/>
      <c r="AN71" s="79"/>
      <c r="AO71" s="79"/>
      <c r="AP71" s="79"/>
      <c r="AQ71" s="79"/>
      <c r="AR71" s="79"/>
      <c r="AS71" s="79"/>
      <c r="AT71" s="79"/>
      <c r="AU71" s="79"/>
      <c r="AV71" s="79"/>
      <c r="AW71" s="79"/>
      <c r="AX71" s="79"/>
      <c r="AY71" s="79"/>
      <c r="AZ71" s="79"/>
      <c r="BA71" s="79"/>
      <c r="BB71" s="79"/>
      <c r="BC71" s="79"/>
      <c r="BD71" s="79"/>
      <c r="BE71" s="79"/>
    </row>
    <row r="72" spans="1:57" x14ac:dyDescent="0.25">
      <c r="A72" s="79"/>
      <c r="B72" s="18"/>
      <c r="C72" s="79"/>
      <c r="D72" s="79"/>
      <c r="E72" s="79"/>
      <c r="F72" s="18"/>
      <c r="G72" s="79"/>
      <c r="H72" s="79"/>
      <c r="I72" s="79"/>
      <c r="J72" s="18"/>
      <c r="K72" s="79"/>
      <c r="L72" s="79"/>
      <c r="M72" s="79"/>
      <c r="N72" s="18"/>
      <c r="O72" s="79"/>
      <c r="P72" s="79"/>
      <c r="Q72" s="79"/>
      <c r="R72" s="18"/>
      <c r="S72" s="79"/>
      <c r="T72" s="79"/>
      <c r="U72" s="79"/>
      <c r="V72" s="18"/>
      <c r="W72" s="79"/>
      <c r="X72" s="79"/>
      <c r="Y72" s="79"/>
      <c r="Z72" s="79"/>
      <c r="AA72" s="79"/>
      <c r="AB72" s="79"/>
      <c r="AC72" s="79"/>
      <c r="AD72" s="79"/>
      <c r="AE72" s="79"/>
      <c r="AF72" s="79"/>
      <c r="AG72" s="79"/>
      <c r="AH72" s="79"/>
      <c r="AI72" s="79"/>
      <c r="AJ72" s="79"/>
      <c r="AK72" s="79"/>
      <c r="AL72" s="79"/>
      <c r="AM72" s="79"/>
      <c r="AN72" s="79"/>
      <c r="AO72" s="79"/>
      <c r="AP72" s="79"/>
      <c r="AQ72" s="79"/>
      <c r="AR72" s="79"/>
      <c r="AS72" s="79"/>
      <c r="AT72" s="79"/>
      <c r="AU72" s="79"/>
      <c r="AV72" s="79"/>
      <c r="AW72" s="79"/>
      <c r="AX72" s="79"/>
      <c r="AY72" s="79"/>
      <c r="AZ72" s="79"/>
      <c r="BA72" s="79"/>
      <c r="BB72" s="79"/>
      <c r="BC72" s="79"/>
      <c r="BD72" s="79"/>
      <c r="BE72" s="79"/>
    </row>
    <row r="73" spans="1:57" x14ac:dyDescent="0.25">
      <c r="A73" s="79"/>
      <c r="B73" s="18"/>
      <c r="C73" s="79"/>
      <c r="D73" s="79"/>
      <c r="E73" s="79"/>
      <c r="F73" s="18"/>
      <c r="G73" s="79"/>
      <c r="H73" s="79"/>
      <c r="I73" s="79"/>
      <c r="J73" s="18"/>
      <c r="K73" s="79"/>
      <c r="L73" s="79"/>
      <c r="M73" s="79"/>
      <c r="N73" s="18"/>
      <c r="O73" s="79"/>
      <c r="P73" s="79"/>
      <c r="Q73" s="79"/>
      <c r="R73" s="18"/>
      <c r="S73" s="79"/>
      <c r="T73" s="79"/>
      <c r="U73" s="79"/>
      <c r="V73" s="18"/>
      <c r="W73" s="79"/>
      <c r="X73" s="79"/>
      <c r="Y73" s="79"/>
      <c r="Z73" s="79"/>
      <c r="AA73" s="79"/>
      <c r="AB73" s="79"/>
      <c r="AC73" s="79"/>
      <c r="AD73" s="79"/>
      <c r="AE73" s="79"/>
      <c r="AF73" s="79"/>
      <c r="AG73" s="79"/>
      <c r="AH73" s="79"/>
      <c r="AI73" s="79"/>
      <c r="AJ73" s="79"/>
      <c r="AK73" s="79"/>
      <c r="AL73" s="79"/>
      <c r="AM73" s="79"/>
      <c r="AN73" s="79"/>
      <c r="AO73" s="79"/>
      <c r="AP73" s="79"/>
      <c r="AQ73" s="79"/>
      <c r="AR73" s="79"/>
      <c r="AS73" s="79"/>
      <c r="AT73" s="79"/>
      <c r="AU73" s="79"/>
      <c r="AV73" s="79"/>
      <c r="AW73" s="79"/>
      <c r="AX73" s="79"/>
      <c r="AY73" s="79"/>
      <c r="AZ73" s="79"/>
      <c r="BA73" s="79"/>
      <c r="BB73" s="79"/>
      <c r="BC73" s="79"/>
      <c r="BD73" s="79"/>
      <c r="BE73" s="79"/>
    </row>
    <row r="74" spans="1:57" x14ac:dyDescent="0.25">
      <c r="A74" s="79"/>
      <c r="B74" s="79"/>
      <c r="C74" s="79"/>
      <c r="D74" s="79"/>
      <c r="E74" s="79"/>
      <c r="F74" s="79"/>
      <c r="G74" s="79"/>
      <c r="H74" s="79"/>
      <c r="I74" s="79"/>
      <c r="J74" s="79"/>
      <c r="K74" s="79"/>
      <c r="L74" s="79"/>
      <c r="M74" s="79"/>
      <c r="N74" s="79"/>
      <c r="O74" s="79"/>
      <c r="P74" s="79"/>
      <c r="Q74" s="79"/>
      <c r="R74" s="79"/>
      <c r="S74" s="79"/>
      <c r="T74" s="79"/>
      <c r="U74" s="79"/>
      <c r="V74" s="79"/>
      <c r="W74" s="79"/>
      <c r="X74" s="79"/>
      <c r="Y74" s="79"/>
      <c r="Z74" s="79"/>
      <c r="AA74" s="79"/>
      <c r="AB74" s="79"/>
      <c r="AC74" s="79"/>
      <c r="AD74" s="79"/>
      <c r="AE74" s="79"/>
      <c r="AF74" s="79"/>
      <c r="AG74" s="79"/>
      <c r="AH74" s="79"/>
      <c r="AI74" s="79"/>
      <c r="AJ74" s="79"/>
      <c r="AK74" s="79"/>
      <c r="AL74" s="79"/>
      <c r="AM74" s="79"/>
      <c r="AN74" s="79"/>
      <c r="AO74" s="79"/>
      <c r="AP74" s="79"/>
      <c r="AQ74" s="79"/>
      <c r="AR74" s="79"/>
      <c r="AS74" s="79"/>
      <c r="AT74" s="79"/>
      <c r="AU74" s="79"/>
      <c r="AV74" s="79"/>
      <c r="AW74" s="79"/>
      <c r="AX74" s="79"/>
      <c r="AY74" s="79"/>
      <c r="AZ74" s="79"/>
      <c r="BA74" s="79"/>
      <c r="BB74" s="79"/>
      <c r="BC74" s="79"/>
      <c r="BD74" s="79"/>
      <c r="BE74" s="79"/>
    </row>
    <row r="75" spans="1:57" x14ac:dyDescent="0.25">
      <c r="A75" s="22"/>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18"/>
      <c r="AC75" s="79"/>
      <c r="AD75" s="79"/>
      <c r="AE75" s="79"/>
      <c r="AF75" s="18"/>
      <c r="AG75" s="79"/>
      <c r="AH75" s="79"/>
      <c r="AI75" s="79"/>
      <c r="AJ75" s="79"/>
      <c r="AK75" s="79"/>
      <c r="AL75" s="79"/>
      <c r="AM75" s="79"/>
      <c r="AN75" s="79"/>
      <c r="AO75" s="79"/>
      <c r="AP75" s="79"/>
      <c r="AQ75" s="79"/>
      <c r="AR75" s="79"/>
      <c r="AS75" s="79"/>
      <c r="AT75" s="79"/>
      <c r="AU75" s="79"/>
      <c r="AV75" s="79"/>
      <c r="AW75" s="79"/>
      <c r="AX75" s="79"/>
      <c r="AY75" s="79"/>
      <c r="AZ75" s="79"/>
      <c r="BA75" s="79"/>
      <c r="BB75" s="79"/>
      <c r="BC75" s="79"/>
      <c r="BD75" s="79"/>
      <c r="BE75" s="79"/>
    </row>
    <row r="76" spans="1:57" x14ac:dyDescent="0.25">
      <c r="A76" s="22"/>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18"/>
      <c r="AC76" s="79"/>
      <c r="AD76" s="79"/>
      <c r="AE76" s="79"/>
      <c r="AF76" s="18"/>
      <c r="AG76" s="79"/>
      <c r="AH76" s="79"/>
      <c r="AI76" s="79"/>
      <c r="AJ76" s="79"/>
      <c r="AK76" s="79"/>
      <c r="AL76" s="79"/>
      <c r="AM76" s="79"/>
      <c r="AN76" s="79"/>
      <c r="AO76" s="79"/>
      <c r="AP76" s="79"/>
      <c r="AQ76" s="79"/>
      <c r="AR76" s="79"/>
      <c r="AS76" s="79"/>
      <c r="AT76" s="79"/>
      <c r="AU76" s="79"/>
      <c r="AV76" s="79"/>
      <c r="AW76" s="79"/>
      <c r="AX76" s="79"/>
      <c r="AY76" s="79"/>
      <c r="AZ76" s="79"/>
      <c r="BA76" s="79"/>
      <c r="BB76" s="79"/>
      <c r="BC76" s="79"/>
      <c r="BD76" s="79"/>
      <c r="BE76" s="79"/>
    </row>
    <row r="77" spans="1:57" x14ac:dyDescent="0.25">
      <c r="A77" s="79"/>
      <c r="B77" s="18"/>
      <c r="C77" s="79"/>
      <c r="D77" s="79"/>
      <c r="E77" s="79"/>
      <c r="F77" s="18"/>
      <c r="G77" s="79"/>
      <c r="H77" s="79"/>
      <c r="I77" s="79"/>
      <c r="J77" s="18"/>
      <c r="K77" s="79"/>
      <c r="L77" s="79"/>
      <c r="M77" s="79"/>
      <c r="N77" s="18"/>
      <c r="O77" s="79"/>
      <c r="P77" s="79"/>
      <c r="Q77" s="79"/>
      <c r="R77" s="18"/>
      <c r="S77" s="79"/>
      <c r="T77" s="79"/>
      <c r="U77" s="79"/>
      <c r="V77" s="18"/>
      <c r="W77" s="79"/>
      <c r="X77" s="79"/>
      <c r="Y77" s="79"/>
      <c r="Z77" s="79"/>
      <c r="AA77" s="79"/>
      <c r="AB77" s="79"/>
      <c r="AC77" s="79"/>
      <c r="AD77" s="79"/>
      <c r="AE77" s="79"/>
      <c r="AF77" s="79"/>
      <c r="AG77" s="79"/>
      <c r="AH77" s="79"/>
      <c r="AI77" s="79"/>
      <c r="AJ77" s="79"/>
      <c r="AK77" s="79"/>
      <c r="AL77" s="79"/>
      <c r="AM77" s="79"/>
      <c r="AN77" s="79"/>
      <c r="AO77" s="79"/>
      <c r="AP77" s="79"/>
      <c r="AQ77" s="79"/>
      <c r="AR77" s="79"/>
      <c r="AS77" s="79"/>
      <c r="AT77" s="79"/>
      <c r="AU77" s="79"/>
      <c r="AV77" s="79"/>
      <c r="AW77" s="79"/>
      <c r="AX77" s="79"/>
      <c r="AY77" s="79"/>
      <c r="AZ77" s="79"/>
      <c r="BA77" s="79"/>
      <c r="BB77" s="79"/>
      <c r="BC77" s="79"/>
      <c r="BD77" s="79"/>
      <c r="BE77" s="79"/>
    </row>
    <row r="78" spans="1:57" x14ac:dyDescent="0.25">
      <c r="A78" s="79"/>
      <c r="B78" s="18"/>
      <c r="C78" s="79"/>
      <c r="D78" s="79"/>
      <c r="E78" s="79"/>
      <c r="F78" s="18"/>
      <c r="G78" s="79"/>
      <c r="H78" s="79"/>
      <c r="I78" s="79"/>
      <c r="J78" s="18"/>
      <c r="K78" s="79"/>
      <c r="L78" s="79"/>
      <c r="M78" s="79"/>
      <c r="N78" s="18"/>
      <c r="O78" s="79"/>
      <c r="P78" s="79"/>
      <c r="Q78" s="79"/>
      <c r="R78" s="18"/>
      <c r="S78" s="79"/>
      <c r="T78" s="79"/>
      <c r="U78" s="79"/>
      <c r="V78" s="18"/>
      <c r="W78" s="79"/>
      <c r="X78" s="79"/>
      <c r="Y78" s="79"/>
      <c r="Z78" s="79"/>
      <c r="AA78" s="79"/>
      <c r="AB78" s="79"/>
      <c r="AC78" s="79"/>
      <c r="AD78" s="79"/>
      <c r="AE78" s="79"/>
      <c r="AF78" s="79"/>
      <c r="AG78" s="79"/>
      <c r="AH78" s="79"/>
      <c r="AI78" s="79"/>
      <c r="AJ78" s="79"/>
      <c r="AK78" s="79"/>
      <c r="AL78" s="79"/>
      <c r="AM78" s="79"/>
      <c r="AN78" s="79"/>
      <c r="AO78" s="79"/>
      <c r="AP78" s="79"/>
      <c r="AQ78" s="79"/>
      <c r="AR78" s="79"/>
      <c r="AS78" s="79"/>
      <c r="AT78" s="79"/>
      <c r="AU78" s="79"/>
      <c r="AV78" s="79"/>
      <c r="AW78" s="79"/>
      <c r="AX78" s="79"/>
      <c r="AY78" s="79"/>
      <c r="AZ78" s="79"/>
      <c r="BA78" s="79"/>
      <c r="BB78" s="79"/>
      <c r="BC78" s="79"/>
      <c r="BD78" s="79"/>
      <c r="BE78" s="79"/>
    </row>
    <row r="79" spans="1:57" x14ac:dyDescent="0.25">
      <c r="A79" s="79"/>
      <c r="B79" s="18"/>
      <c r="C79" s="79"/>
      <c r="D79" s="79"/>
      <c r="E79" s="79"/>
      <c r="F79" s="18"/>
      <c r="G79" s="79"/>
      <c r="H79" s="79"/>
      <c r="I79" s="79"/>
      <c r="J79" s="18"/>
      <c r="K79" s="79"/>
      <c r="L79" s="79"/>
      <c r="M79" s="79"/>
      <c r="N79" s="18"/>
      <c r="O79" s="79"/>
      <c r="P79" s="79"/>
      <c r="Q79" s="79"/>
      <c r="R79" s="18"/>
      <c r="S79" s="79"/>
      <c r="T79" s="79"/>
      <c r="U79" s="79"/>
      <c r="V79" s="18"/>
      <c r="W79" s="79"/>
      <c r="X79" s="79"/>
      <c r="Y79" s="79"/>
      <c r="Z79" s="79"/>
      <c r="AA79" s="79"/>
      <c r="AB79" s="79"/>
      <c r="AC79" s="79"/>
      <c r="AD79" s="79"/>
      <c r="AE79" s="79"/>
      <c r="AF79" s="79"/>
      <c r="AG79" s="79"/>
      <c r="AH79" s="79"/>
      <c r="AI79" s="79"/>
      <c r="AJ79" s="79"/>
      <c r="AK79" s="79"/>
      <c r="AL79" s="79"/>
      <c r="AM79" s="79"/>
      <c r="AN79" s="79"/>
      <c r="AO79" s="79"/>
      <c r="AP79" s="79"/>
      <c r="AQ79" s="79"/>
      <c r="AR79" s="79"/>
      <c r="AS79" s="79"/>
      <c r="AT79" s="79"/>
      <c r="AU79" s="79"/>
      <c r="AV79" s="79"/>
      <c r="AW79" s="79"/>
      <c r="AX79" s="79"/>
      <c r="AY79" s="79"/>
      <c r="AZ79" s="79"/>
      <c r="BA79" s="79"/>
      <c r="BB79" s="79"/>
      <c r="BC79" s="79"/>
      <c r="BD79" s="79"/>
      <c r="BE79" s="79"/>
    </row>
    <row r="80" spans="1:57" x14ac:dyDescent="0.25">
      <c r="A80" s="79"/>
      <c r="B80" s="18"/>
      <c r="C80" s="79"/>
      <c r="D80" s="79"/>
      <c r="E80" s="79"/>
      <c r="F80" s="18"/>
      <c r="G80" s="79"/>
      <c r="H80" s="79"/>
      <c r="I80" s="79"/>
      <c r="J80" s="18"/>
      <c r="K80" s="79"/>
      <c r="L80" s="79"/>
      <c r="M80" s="79"/>
      <c r="N80" s="18"/>
      <c r="O80" s="79"/>
      <c r="P80" s="79"/>
      <c r="Q80" s="79"/>
      <c r="R80" s="18"/>
      <c r="S80" s="79"/>
      <c r="T80" s="79"/>
      <c r="U80" s="79"/>
      <c r="V80" s="18"/>
      <c r="W80" s="79"/>
      <c r="X80" s="79"/>
      <c r="Y80" s="79"/>
      <c r="Z80" s="79"/>
      <c r="AA80" s="79"/>
      <c r="AB80" s="79"/>
      <c r="AC80" s="79"/>
      <c r="AD80" s="79"/>
      <c r="AE80" s="79"/>
      <c r="AF80" s="79"/>
      <c r="AG80" s="79"/>
      <c r="AH80" s="79"/>
      <c r="AI80" s="79"/>
      <c r="AJ80" s="79"/>
      <c r="AK80" s="79"/>
      <c r="AL80" s="79"/>
      <c r="AM80" s="79"/>
      <c r="AN80" s="79"/>
      <c r="AO80" s="79"/>
      <c r="AP80" s="79"/>
      <c r="AQ80" s="79"/>
      <c r="AR80" s="79"/>
      <c r="AS80" s="79"/>
      <c r="AT80" s="79"/>
      <c r="AU80" s="79"/>
      <c r="AV80" s="79"/>
      <c r="AW80" s="79"/>
      <c r="AX80" s="79"/>
      <c r="AY80" s="79"/>
      <c r="AZ80" s="79"/>
      <c r="BA80" s="79"/>
      <c r="BB80" s="79"/>
      <c r="BC80" s="79"/>
      <c r="BD80" s="79"/>
      <c r="BE80" s="79"/>
    </row>
    <row r="81" spans="1:57" x14ac:dyDescent="0.25">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c r="AT81" s="79"/>
      <c r="AU81" s="79"/>
      <c r="AV81" s="79"/>
      <c r="AW81" s="79"/>
      <c r="AX81" s="79"/>
      <c r="AY81" s="79"/>
      <c r="AZ81" s="79"/>
      <c r="BA81" s="79"/>
      <c r="BB81" s="79"/>
      <c r="BC81" s="79"/>
      <c r="BD81" s="79"/>
      <c r="BE81" s="79"/>
    </row>
    <row r="82" spans="1:57" x14ac:dyDescent="0.25">
      <c r="A82" s="22"/>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18"/>
      <c r="AC82" s="79"/>
      <c r="AD82" s="79"/>
      <c r="AE82" s="79"/>
      <c r="AF82" s="18"/>
      <c r="AG82" s="79"/>
      <c r="AH82" s="79"/>
      <c r="AI82" s="79"/>
      <c r="AJ82" s="79"/>
      <c r="AK82" s="79"/>
      <c r="AL82" s="79"/>
      <c r="AM82" s="79"/>
      <c r="AN82" s="79"/>
      <c r="AO82" s="79"/>
      <c r="AP82" s="79"/>
      <c r="AQ82" s="79"/>
      <c r="AR82" s="79"/>
      <c r="AS82" s="79"/>
      <c r="AT82" s="79"/>
      <c r="AU82" s="79"/>
      <c r="AV82" s="79"/>
      <c r="AW82" s="79"/>
      <c r="AX82" s="79"/>
      <c r="AY82" s="79"/>
      <c r="AZ82" s="79"/>
      <c r="BA82" s="79"/>
      <c r="BB82" s="79"/>
      <c r="BC82" s="79"/>
      <c r="BD82" s="79"/>
      <c r="BE82" s="79"/>
    </row>
    <row r="83" spans="1:57" x14ac:dyDescent="0.25">
      <c r="A83" s="22"/>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18"/>
      <c r="AC83" s="79"/>
      <c r="AD83" s="79"/>
      <c r="AE83" s="79"/>
      <c r="AF83" s="18"/>
      <c r="AG83" s="79"/>
      <c r="AH83" s="79"/>
      <c r="AI83" s="79"/>
      <c r="AJ83" s="79"/>
      <c r="AK83" s="79"/>
      <c r="AL83" s="79"/>
      <c r="AM83" s="79"/>
      <c r="AN83" s="79"/>
      <c r="AO83" s="79"/>
      <c r="AP83" s="79"/>
      <c r="AQ83" s="79"/>
      <c r="AR83" s="79"/>
      <c r="AS83" s="79"/>
      <c r="AT83" s="79"/>
      <c r="AU83" s="79"/>
      <c r="AV83" s="79"/>
      <c r="AW83" s="79"/>
      <c r="AX83" s="79"/>
      <c r="AY83" s="79"/>
      <c r="AZ83" s="79"/>
      <c r="BA83" s="79"/>
      <c r="BB83" s="79"/>
      <c r="BC83" s="79"/>
      <c r="BD83" s="79"/>
      <c r="BE83" s="79"/>
    </row>
    <row r="84" spans="1:57" x14ac:dyDescent="0.25">
      <c r="A84" s="79"/>
      <c r="B84" s="18"/>
      <c r="C84" s="79"/>
      <c r="D84" s="79"/>
      <c r="E84" s="79"/>
      <c r="F84" s="18"/>
      <c r="G84" s="79"/>
      <c r="H84" s="79"/>
      <c r="I84" s="79"/>
      <c r="J84" s="18"/>
      <c r="K84" s="79"/>
      <c r="L84" s="79"/>
      <c r="M84" s="79"/>
      <c r="N84" s="18"/>
      <c r="O84" s="79"/>
      <c r="P84" s="79"/>
      <c r="Q84" s="79"/>
      <c r="R84" s="18"/>
      <c r="S84" s="79"/>
      <c r="T84" s="79"/>
      <c r="U84" s="79"/>
      <c r="V84" s="18"/>
      <c r="W84" s="79"/>
      <c r="X84" s="79"/>
      <c r="Y84" s="79"/>
      <c r="Z84" s="79"/>
      <c r="AA84" s="79"/>
      <c r="AB84" s="79"/>
      <c r="AC84" s="79"/>
      <c r="AD84" s="79"/>
      <c r="AE84" s="79"/>
      <c r="AF84" s="79"/>
      <c r="AG84" s="79"/>
      <c r="AH84" s="79"/>
      <c r="AI84" s="79"/>
      <c r="AJ84" s="79"/>
      <c r="AK84" s="79"/>
      <c r="AL84" s="79"/>
      <c r="AM84" s="79"/>
      <c r="AN84" s="79"/>
      <c r="AO84" s="79"/>
      <c r="AP84" s="79"/>
      <c r="AQ84" s="79"/>
      <c r="AR84" s="79"/>
      <c r="AS84" s="79"/>
      <c r="AT84" s="79"/>
      <c r="AU84" s="79"/>
      <c r="AV84" s="79"/>
      <c r="AW84" s="79"/>
      <c r="AX84" s="79"/>
      <c r="AY84" s="79"/>
      <c r="AZ84" s="79"/>
      <c r="BA84" s="79"/>
      <c r="BB84" s="79"/>
      <c r="BC84" s="79"/>
      <c r="BD84" s="79"/>
      <c r="BE84" s="79"/>
    </row>
    <row r="85" spans="1:57" x14ac:dyDescent="0.25">
      <c r="A85" s="79"/>
      <c r="B85" s="18"/>
      <c r="C85" s="79"/>
      <c r="D85" s="79"/>
      <c r="E85" s="79"/>
      <c r="F85" s="18"/>
      <c r="G85" s="79"/>
      <c r="H85" s="79"/>
      <c r="I85" s="79"/>
      <c r="J85" s="18"/>
      <c r="K85" s="79"/>
      <c r="L85" s="79"/>
      <c r="M85" s="79"/>
      <c r="N85" s="18"/>
      <c r="O85" s="79"/>
      <c r="P85" s="79"/>
      <c r="Q85" s="79"/>
      <c r="R85" s="18"/>
      <c r="S85" s="79"/>
      <c r="T85" s="79"/>
      <c r="U85" s="79"/>
      <c r="V85" s="18"/>
      <c r="W85" s="79"/>
      <c r="X85" s="79"/>
      <c r="Y85" s="79"/>
      <c r="Z85" s="79"/>
      <c r="AA85" s="79"/>
      <c r="AB85" s="79"/>
      <c r="AC85" s="79"/>
      <c r="AD85" s="79"/>
      <c r="AE85" s="79"/>
      <c r="AF85" s="79"/>
      <c r="AG85" s="79"/>
      <c r="AH85" s="79"/>
      <c r="AI85" s="79"/>
      <c r="AJ85" s="79"/>
      <c r="AK85" s="79"/>
      <c r="AL85" s="79"/>
      <c r="AM85" s="79"/>
      <c r="AN85" s="79"/>
      <c r="AO85" s="79"/>
      <c r="AP85" s="79"/>
      <c r="AQ85" s="79"/>
      <c r="AR85" s="79"/>
      <c r="AS85" s="79"/>
      <c r="AT85" s="79"/>
      <c r="AU85" s="79"/>
      <c r="AV85" s="79"/>
      <c r="AW85" s="79"/>
      <c r="AX85" s="79"/>
      <c r="AY85" s="79"/>
      <c r="AZ85" s="79"/>
      <c r="BA85" s="79"/>
      <c r="BB85" s="79"/>
      <c r="BC85" s="79"/>
      <c r="BD85" s="79"/>
      <c r="BE85" s="79"/>
    </row>
    <row r="86" spans="1:57" x14ac:dyDescent="0.25">
      <c r="A86" s="79"/>
      <c r="B86" s="18"/>
      <c r="C86" s="79"/>
      <c r="D86" s="79"/>
      <c r="E86" s="79"/>
      <c r="F86" s="18"/>
      <c r="G86" s="79"/>
      <c r="H86" s="79"/>
      <c r="I86" s="79"/>
      <c r="J86" s="18"/>
      <c r="K86" s="79"/>
      <c r="L86" s="79"/>
      <c r="M86" s="79"/>
      <c r="N86" s="18"/>
      <c r="O86" s="79"/>
      <c r="P86" s="79"/>
      <c r="Q86" s="79"/>
      <c r="R86" s="18"/>
      <c r="S86" s="79"/>
      <c r="T86" s="79"/>
      <c r="U86" s="79"/>
      <c r="V86" s="18"/>
      <c r="W86" s="79"/>
      <c r="X86" s="79"/>
      <c r="Y86" s="79"/>
      <c r="Z86" s="79"/>
      <c r="AA86" s="79"/>
      <c r="AB86" s="79"/>
      <c r="AC86" s="79"/>
      <c r="AD86" s="79"/>
      <c r="AE86" s="79"/>
      <c r="AF86" s="79"/>
      <c r="AG86" s="79"/>
      <c r="AH86" s="79"/>
      <c r="AI86" s="79"/>
      <c r="AJ86" s="79"/>
      <c r="AK86" s="79"/>
      <c r="AL86" s="79"/>
      <c r="AM86" s="79"/>
      <c r="AN86" s="79"/>
      <c r="AO86" s="79"/>
      <c r="AP86" s="79"/>
      <c r="AQ86" s="79"/>
      <c r="AR86" s="79"/>
      <c r="AS86" s="79"/>
      <c r="AT86" s="79"/>
      <c r="AU86" s="79"/>
      <c r="AV86" s="79"/>
      <c r="AW86" s="79"/>
      <c r="AX86" s="79"/>
      <c r="AY86" s="79"/>
      <c r="AZ86" s="79"/>
      <c r="BA86" s="79"/>
      <c r="BB86" s="79"/>
      <c r="BC86" s="79"/>
      <c r="BD86" s="79"/>
      <c r="BE86" s="79"/>
    </row>
    <row r="87" spans="1:57" x14ac:dyDescent="0.25">
      <c r="A87" s="79"/>
      <c r="B87" s="18"/>
      <c r="C87" s="79"/>
      <c r="D87" s="79"/>
      <c r="E87" s="79"/>
      <c r="F87" s="18"/>
      <c r="G87" s="79"/>
      <c r="H87" s="79"/>
      <c r="I87" s="79"/>
      <c r="J87" s="18"/>
      <c r="K87" s="79"/>
      <c r="L87" s="79"/>
      <c r="M87" s="79"/>
      <c r="N87" s="18"/>
      <c r="O87" s="79"/>
      <c r="P87" s="79"/>
      <c r="Q87" s="79"/>
      <c r="R87" s="18"/>
      <c r="S87" s="79"/>
      <c r="T87" s="79"/>
      <c r="U87" s="79"/>
      <c r="V87" s="18"/>
      <c r="W87" s="79"/>
      <c r="X87" s="79"/>
      <c r="Y87" s="79"/>
      <c r="Z87" s="79"/>
      <c r="AA87" s="79"/>
      <c r="AB87" s="79"/>
      <c r="AC87" s="79"/>
      <c r="AD87" s="79"/>
      <c r="AE87" s="79"/>
      <c r="AF87" s="79"/>
      <c r="AG87" s="79"/>
      <c r="AH87" s="79"/>
      <c r="AI87" s="79"/>
      <c r="AJ87" s="79"/>
      <c r="AK87" s="79"/>
      <c r="AL87" s="79"/>
      <c r="AM87" s="79"/>
      <c r="AN87" s="79"/>
      <c r="AO87" s="79"/>
      <c r="AP87" s="79"/>
      <c r="AQ87" s="79"/>
      <c r="AR87" s="79"/>
      <c r="AS87" s="79"/>
      <c r="AT87" s="79"/>
      <c r="AU87" s="79"/>
      <c r="AV87" s="79"/>
      <c r="AW87" s="79"/>
      <c r="AX87" s="79"/>
      <c r="AY87" s="79"/>
      <c r="AZ87" s="79"/>
      <c r="BA87" s="79"/>
      <c r="BB87" s="79"/>
      <c r="BC87" s="79"/>
      <c r="BD87" s="79"/>
      <c r="BE87" s="79"/>
    </row>
    <row r="88" spans="1:57" x14ac:dyDescent="0.25">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c r="AO88" s="79"/>
      <c r="AP88" s="79"/>
      <c r="AQ88" s="79"/>
      <c r="AR88" s="79"/>
      <c r="AS88" s="79"/>
      <c r="AT88" s="79"/>
      <c r="AU88" s="79"/>
      <c r="AV88" s="79"/>
      <c r="AW88" s="79"/>
      <c r="AX88" s="79"/>
      <c r="AY88" s="79"/>
      <c r="AZ88" s="79"/>
      <c r="BA88" s="79"/>
      <c r="BB88" s="79"/>
      <c r="BC88" s="79"/>
      <c r="BD88" s="79"/>
      <c r="BE88" s="79"/>
    </row>
    <row r="89" spans="1:57" x14ac:dyDescent="0.25">
      <c r="A89" s="22"/>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18"/>
      <c r="AC89" s="79"/>
      <c r="AD89" s="79"/>
      <c r="AE89" s="79"/>
      <c r="AF89" s="18"/>
      <c r="AG89" s="79"/>
      <c r="AH89" s="79"/>
      <c r="AI89" s="79"/>
      <c r="AJ89" s="79"/>
      <c r="AK89" s="79"/>
      <c r="AL89" s="79"/>
      <c r="AM89" s="79"/>
      <c r="AN89" s="79"/>
      <c r="AO89" s="79"/>
      <c r="AP89" s="79"/>
      <c r="AQ89" s="79"/>
      <c r="AR89" s="79"/>
      <c r="AS89" s="79"/>
      <c r="AT89" s="79"/>
      <c r="AU89" s="79"/>
      <c r="AV89" s="79"/>
      <c r="AW89" s="79"/>
      <c r="AX89" s="79"/>
      <c r="AY89" s="79"/>
      <c r="AZ89" s="79"/>
      <c r="BA89" s="79"/>
      <c r="BB89" s="79"/>
      <c r="BC89" s="79"/>
      <c r="BD89" s="79"/>
      <c r="BE89" s="79"/>
    </row>
    <row r="90" spans="1:57" x14ac:dyDescent="0.25">
      <c r="A90" s="22"/>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18"/>
      <c r="AC90" s="79"/>
      <c r="AD90" s="79"/>
      <c r="AE90" s="79"/>
      <c r="AF90" s="18"/>
      <c r="AG90" s="79"/>
      <c r="AH90" s="79"/>
      <c r="AI90" s="79"/>
      <c r="AJ90" s="79"/>
      <c r="AK90" s="79"/>
      <c r="AL90" s="79"/>
      <c r="AM90" s="79"/>
      <c r="AN90" s="79"/>
      <c r="AO90" s="79"/>
      <c r="AP90" s="79"/>
      <c r="AQ90" s="79"/>
      <c r="AR90" s="79"/>
      <c r="AS90" s="79"/>
      <c r="AT90" s="79"/>
      <c r="AU90" s="79"/>
      <c r="AV90" s="79"/>
      <c r="AW90" s="79"/>
      <c r="AX90" s="79"/>
      <c r="AY90" s="79"/>
      <c r="AZ90" s="79"/>
      <c r="BA90" s="79"/>
      <c r="BB90" s="79"/>
      <c r="BC90" s="79"/>
      <c r="BD90" s="79"/>
      <c r="BE90" s="79"/>
    </row>
    <row r="91" spans="1:57" x14ac:dyDescent="0.25">
      <c r="A91" s="79"/>
      <c r="B91" s="18"/>
      <c r="C91" s="79"/>
      <c r="D91" s="79"/>
      <c r="E91" s="79"/>
      <c r="F91" s="18"/>
      <c r="G91" s="79"/>
      <c r="H91" s="79"/>
      <c r="I91" s="79"/>
      <c r="J91" s="18"/>
      <c r="K91" s="79"/>
      <c r="L91" s="79"/>
      <c r="M91" s="79"/>
      <c r="N91" s="18"/>
      <c r="O91" s="79"/>
      <c r="P91" s="79"/>
      <c r="Q91" s="79"/>
      <c r="R91" s="18"/>
      <c r="S91" s="79"/>
      <c r="T91" s="79"/>
      <c r="U91" s="79"/>
      <c r="V91" s="18"/>
      <c r="W91" s="79"/>
      <c r="X91" s="79"/>
      <c r="Y91" s="79"/>
      <c r="Z91" s="79"/>
      <c r="AA91" s="79"/>
      <c r="AB91" s="79"/>
      <c r="AC91" s="79"/>
      <c r="AD91" s="79"/>
      <c r="AE91" s="79"/>
      <c r="AF91" s="79"/>
      <c r="AG91" s="79"/>
      <c r="AH91" s="79"/>
      <c r="AI91" s="79"/>
      <c r="AJ91" s="79"/>
      <c r="AK91" s="79"/>
      <c r="AL91" s="79"/>
      <c r="AM91" s="79"/>
      <c r="AN91" s="79"/>
      <c r="AO91" s="79"/>
      <c r="AP91" s="79"/>
      <c r="AQ91" s="79"/>
      <c r="AR91" s="79"/>
      <c r="AS91" s="79"/>
      <c r="AT91" s="79"/>
      <c r="AU91" s="79"/>
      <c r="AV91" s="79"/>
      <c r="AW91" s="79"/>
      <c r="AX91" s="79"/>
      <c r="AY91" s="79"/>
      <c r="AZ91" s="79"/>
      <c r="BA91" s="79"/>
      <c r="BB91" s="79"/>
      <c r="BC91" s="79"/>
      <c r="BD91" s="79"/>
      <c r="BE91" s="79"/>
    </row>
    <row r="92" spans="1:57" x14ac:dyDescent="0.25">
      <c r="A92" s="79"/>
      <c r="B92" s="18"/>
      <c r="C92" s="79"/>
      <c r="D92" s="79"/>
      <c r="E92" s="79"/>
      <c r="F92" s="18"/>
      <c r="G92" s="79"/>
      <c r="H92" s="79"/>
      <c r="I92" s="79"/>
      <c r="J92" s="18"/>
      <c r="K92" s="79"/>
      <c r="L92" s="79"/>
      <c r="M92" s="79"/>
      <c r="N92" s="18"/>
      <c r="O92" s="79"/>
      <c r="P92" s="79"/>
      <c r="Q92" s="79"/>
      <c r="R92" s="18"/>
      <c r="S92" s="79"/>
      <c r="T92" s="79"/>
      <c r="U92" s="79"/>
      <c r="V92" s="18"/>
      <c r="W92" s="79"/>
      <c r="X92" s="79"/>
      <c r="Y92" s="79"/>
      <c r="Z92" s="79"/>
      <c r="AA92" s="79"/>
      <c r="AB92" s="79"/>
      <c r="AC92" s="79"/>
      <c r="AD92" s="79"/>
      <c r="AE92" s="79"/>
      <c r="AF92" s="79"/>
      <c r="AG92" s="79"/>
      <c r="AH92" s="79"/>
      <c r="AI92" s="79"/>
      <c r="AJ92" s="79"/>
      <c r="AK92" s="79"/>
      <c r="AL92" s="79"/>
      <c r="AM92" s="79"/>
      <c r="AN92" s="79"/>
      <c r="AO92" s="79"/>
      <c r="AP92" s="79"/>
      <c r="AQ92" s="79"/>
      <c r="AR92" s="79"/>
      <c r="AS92" s="79"/>
      <c r="AT92" s="79"/>
      <c r="AU92" s="79"/>
      <c r="AV92" s="79"/>
      <c r="AW92" s="79"/>
      <c r="AX92" s="79"/>
      <c r="AY92" s="79"/>
      <c r="AZ92" s="79"/>
      <c r="BA92" s="79"/>
      <c r="BB92" s="79"/>
      <c r="BC92" s="79"/>
      <c r="BD92" s="79"/>
      <c r="BE92" s="79"/>
    </row>
    <row r="93" spans="1:57" x14ac:dyDescent="0.25">
      <c r="A93" s="79"/>
      <c r="B93" s="18"/>
      <c r="C93" s="79"/>
      <c r="D93" s="79"/>
      <c r="E93" s="79"/>
      <c r="F93" s="18"/>
      <c r="G93" s="79"/>
      <c r="H93" s="79"/>
      <c r="I93" s="79"/>
      <c r="J93" s="18"/>
      <c r="K93" s="79"/>
      <c r="L93" s="79"/>
      <c r="M93" s="79"/>
      <c r="N93" s="18"/>
      <c r="O93" s="79"/>
      <c r="P93" s="79"/>
      <c r="Q93" s="79"/>
      <c r="R93" s="18"/>
      <c r="S93" s="79"/>
      <c r="T93" s="79"/>
      <c r="U93" s="79"/>
      <c r="V93" s="18"/>
      <c r="W93" s="79"/>
      <c r="X93" s="79"/>
      <c r="Y93" s="79"/>
      <c r="Z93" s="79"/>
      <c r="AA93" s="79"/>
      <c r="AB93" s="79"/>
      <c r="AC93" s="79"/>
      <c r="AD93" s="79"/>
      <c r="AE93" s="79"/>
      <c r="AF93" s="79"/>
      <c r="AG93" s="79"/>
      <c r="AH93" s="79"/>
      <c r="AI93" s="79"/>
      <c r="AJ93" s="79"/>
      <c r="AK93" s="79"/>
      <c r="AL93" s="79"/>
      <c r="AM93" s="79"/>
      <c r="AN93" s="79"/>
      <c r="AO93" s="79"/>
      <c r="AP93" s="79"/>
      <c r="AQ93" s="79"/>
      <c r="AR93" s="79"/>
      <c r="AS93" s="79"/>
      <c r="AT93" s="79"/>
      <c r="AU93" s="79"/>
      <c r="AV93" s="79"/>
      <c r="AW93" s="79"/>
      <c r="AX93" s="79"/>
      <c r="AY93" s="79"/>
      <c r="AZ93" s="79"/>
      <c r="BA93" s="79"/>
      <c r="BB93" s="79"/>
      <c r="BC93" s="79"/>
      <c r="BD93" s="79"/>
      <c r="BE93" s="79"/>
    </row>
    <row r="94" spans="1:57" x14ac:dyDescent="0.25">
      <c r="A94" s="79"/>
      <c r="B94" s="18"/>
      <c r="C94" s="79"/>
      <c r="D94" s="79"/>
      <c r="E94" s="79"/>
      <c r="F94" s="18"/>
      <c r="G94" s="79"/>
      <c r="H94" s="79"/>
      <c r="I94" s="79"/>
      <c r="J94" s="18"/>
      <c r="K94" s="79"/>
      <c r="L94" s="79"/>
      <c r="M94" s="79"/>
      <c r="N94" s="18"/>
      <c r="O94" s="79"/>
      <c r="P94" s="79"/>
      <c r="Q94" s="79"/>
      <c r="R94" s="18"/>
      <c r="S94" s="79"/>
      <c r="T94" s="79"/>
      <c r="U94" s="79"/>
      <c r="V94" s="18"/>
      <c r="W94" s="79"/>
      <c r="X94" s="79"/>
      <c r="Y94" s="79"/>
      <c r="Z94" s="79"/>
      <c r="AA94" s="79"/>
      <c r="AB94" s="79"/>
      <c r="AC94" s="79"/>
      <c r="AD94" s="79"/>
      <c r="AE94" s="79"/>
      <c r="AF94" s="79"/>
      <c r="AG94" s="79"/>
      <c r="AH94" s="79"/>
      <c r="AI94" s="79"/>
      <c r="AJ94" s="79"/>
      <c r="AK94" s="79"/>
      <c r="AL94" s="79"/>
      <c r="AM94" s="79"/>
      <c r="AN94" s="79"/>
      <c r="AO94" s="79"/>
      <c r="AP94" s="79"/>
      <c r="AQ94" s="79"/>
      <c r="AR94" s="79"/>
      <c r="AS94" s="79"/>
      <c r="AT94" s="79"/>
      <c r="AU94" s="79"/>
      <c r="AV94" s="79"/>
      <c r="AW94" s="79"/>
      <c r="AX94" s="79"/>
      <c r="AY94" s="79"/>
      <c r="AZ94" s="79"/>
      <c r="BA94" s="79"/>
      <c r="BB94" s="79"/>
      <c r="BC94" s="79"/>
      <c r="BD94" s="79"/>
      <c r="BE94" s="79"/>
    </row>
    <row r="95" spans="1:57" x14ac:dyDescent="0.25">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c r="AO95" s="79"/>
      <c r="AP95" s="79"/>
      <c r="AQ95" s="79"/>
      <c r="AR95" s="79"/>
      <c r="AS95" s="79"/>
      <c r="AT95" s="79"/>
      <c r="AU95" s="79"/>
      <c r="AV95" s="79"/>
      <c r="AW95" s="79"/>
      <c r="AX95" s="79"/>
      <c r="AY95" s="79"/>
      <c r="AZ95" s="79"/>
      <c r="BA95" s="79"/>
      <c r="BB95" s="79"/>
      <c r="BC95" s="79"/>
      <c r="BD95" s="79"/>
      <c r="BE95" s="79"/>
    </row>
    <row r="96" spans="1:57" x14ac:dyDescent="0.25">
      <c r="A96" s="22"/>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18"/>
      <c r="AC96" s="79"/>
      <c r="AD96" s="79"/>
      <c r="AE96" s="79"/>
      <c r="AF96" s="18"/>
      <c r="AG96" s="79"/>
      <c r="AH96" s="79"/>
      <c r="AI96" s="79"/>
      <c r="AJ96" s="79"/>
      <c r="AK96" s="79"/>
      <c r="AL96" s="79"/>
      <c r="AM96" s="79"/>
      <c r="AN96" s="79"/>
      <c r="AO96" s="79"/>
      <c r="AP96" s="79"/>
      <c r="AQ96" s="79"/>
      <c r="AR96" s="79"/>
      <c r="AS96" s="79"/>
      <c r="AT96" s="79"/>
      <c r="AU96" s="79"/>
      <c r="AV96" s="79"/>
      <c r="AW96" s="79"/>
      <c r="AX96" s="79"/>
      <c r="AY96" s="79"/>
      <c r="AZ96" s="79"/>
      <c r="BA96" s="79"/>
      <c r="BB96" s="79"/>
      <c r="BC96" s="79"/>
      <c r="BD96" s="79"/>
      <c r="BE96" s="79"/>
    </row>
    <row r="97" spans="1:57" x14ac:dyDescent="0.25">
      <c r="A97" s="22"/>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18"/>
      <c r="AC97" s="79"/>
      <c r="AD97" s="79"/>
      <c r="AE97" s="79"/>
      <c r="AF97" s="18"/>
      <c r="AG97" s="79"/>
      <c r="AH97" s="79"/>
      <c r="AI97" s="79"/>
      <c r="AJ97" s="79"/>
      <c r="AK97" s="79"/>
      <c r="AL97" s="79"/>
      <c r="AM97" s="79"/>
      <c r="AN97" s="79"/>
      <c r="AO97" s="79"/>
      <c r="AP97" s="79"/>
      <c r="AQ97" s="79"/>
      <c r="AR97" s="79"/>
      <c r="AS97" s="79"/>
      <c r="AT97" s="79"/>
      <c r="AU97" s="79"/>
      <c r="AV97" s="79"/>
      <c r="AW97" s="79"/>
      <c r="AX97" s="79"/>
      <c r="AY97" s="79"/>
      <c r="AZ97" s="79"/>
      <c r="BA97" s="79"/>
      <c r="BB97" s="79"/>
      <c r="BC97" s="79"/>
      <c r="BD97" s="79"/>
      <c r="BE97" s="79"/>
    </row>
    <row r="98" spans="1:57" x14ac:dyDescent="0.25">
      <c r="A98" s="79"/>
      <c r="B98" s="18"/>
      <c r="C98" s="79"/>
      <c r="D98" s="79"/>
      <c r="E98" s="79"/>
      <c r="F98" s="18"/>
      <c r="G98" s="79"/>
      <c r="H98" s="79"/>
      <c r="I98" s="79"/>
      <c r="J98" s="18"/>
      <c r="K98" s="79"/>
      <c r="L98" s="79"/>
      <c r="M98" s="79"/>
      <c r="N98" s="18"/>
      <c r="O98" s="79"/>
      <c r="P98" s="79"/>
      <c r="Q98" s="79"/>
      <c r="R98" s="18"/>
      <c r="S98" s="79"/>
      <c r="T98" s="79"/>
      <c r="U98" s="79"/>
      <c r="V98" s="18"/>
      <c r="W98" s="79"/>
      <c r="X98" s="79"/>
      <c r="Y98" s="79"/>
      <c r="Z98" s="79"/>
      <c r="AA98" s="79"/>
      <c r="AB98" s="79"/>
      <c r="AC98" s="79"/>
      <c r="AD98" s="79"/>
      <c r="AE98" s="79"/>
      <c r="AF98" s="79"/>
      <c r="AG98" s="79"/>
      <c r="AH98" s="79"/>
      <c r="AI98" s="79"/>
      <c r="AJ98" s="79"/>
      <c r="AK98" s="79"/>
      <c r="AL98" s="79"/>
      <c r="AM98" s="79"/>
      <c r="AN98" s="79"/>
      <c r="AO98" s="79"/>
      <c r="AP98" s="79"/>
      <c r="AQ98" s="79"/>
      <c r="AR98" s="79"/>
      <c r="AS98" s="79"/>
      <c r="AT98" s="79"/>
      <c r="AU98" s="79"/>
      <c r="AV98" s="79"/>
      <c r="AW98" s="79"/>
      <c r="AX98" s="79"/>
      <c r="AY98" s="79"/>
      <c r="AZ98" s="79"/>
      <c r="BA98" s="79"/>
      <c r="BB98" s="79"/>
      <c r="BC98" s="79"/>
      <c r="BD98" s="79"/>
      <c r="BE98" s="79"/>
    </row>
    <row r="99" spans="1:57" x14ac:dyDescent="0.25">
      <c r="A99" s="79"/>
      <c r="B99" s="18"/>
      <c r="C99" s="79"/>
      <c r="D99" s="79"/>
      <c r="E99" s="79"/>
      <c r="F99" s="18"/>
      <c r="G99" s="79"/>
      <c r="H99" s="79"/>
      <c r="I99" s="79"/>
      <c r="J99" s="18"/>
      <c r="K99" s="79"/>
      <c r="L99" s="79"/>
      <c r="M99" s="79"/>
      <c r="N99" s="18"/>
      <c r="O99" s="79"/>
      <c r="P99" s="79"/>
      <c r="Q99" s="79"/>
      <c r="R99" s="18"/>
      <c r="S99" s="79"/>
      <c r="T99" s="79"/>
      <c r="U99" s="79"/>
      <c r="V99" s="18"/>
      <c r="W99" s="79"/>
      <c r="X99" s="79"/>
      <c r="Y99" s="79"/>
      <c r="Z99" s="79"/>
      <c r="AA99" s="79"/>
      <c r="AB99" s="79"/>
      <c r="AC99" s="79"/>
      <c r="AD99" s="79"/>
      <c r="AE99" s="79"/>
      <c r="AF99" s="79"/>
      <c r="AG99" s="79"/>
      <c r="AH99" s="79"/>
      <c r="AI99" s="79"/>
      <c r="AJ99" s="79"/>
      <c r="AK99" s="79"/>
      <c r="AL99" s="79"/>
      <c r="AM99" s="79"/>
      <c r="AN99" s="79"/>
      <c r="AO99" s="79"/>
      <c r="AP99" s="79"/>
      <c r="AQ99" s="79"/>
      <c r="AR99" s="79"/>
      <c r="AS99" s="79"/>
      <c r="AT99" s="79"/>
      <c r="AU99" s="79"/>
      <c r="AV99" s="79"/>
      <c r="AW99" s="79"/>
      <c r="AX99" s="79"/>
      <c r="AY99" s="79"/>
      <c r="AZ99" s="79"/>
      <c r="BA99" s="79"/>
      <c r="BB99" s="79"/>
      <c r="BC99" s="79"/>
      <c r="BD99" s="79"/>
      <c r="BE99" s="79"/>
    </row>
    <row r="100" spans="1:57" x14ac:dyDescent="0.25">
      <c r="A100" s="79"/>
      <c r="B100" s="18"/>
      <c r="C100" s="79"/>
      <c r="D100" s="79"/>
      <c r="E100" s="79"/>
      <c r="F100" s="18"/>
      <c r="G100" s="79"/>
      <c r="H100" s="79"/>
      <c r="I100" s="79"/>
      <c r="J100" s="18"/>
      <c r="K100" s="79"/>
      <c r="L100" s="79"/>
      <c r="M100" s="79"/>
      <c r="N100" s="18"/>
      <c r="O100" s="79"/>
      <c r="P100" s="79"/>
      <c r="Q100" s="79"/>
      <c r="R100" s="18"/>
      <c r="S100" s="79"/>
      <c r="T100" s="79"/>
      <c r="U100" s="79"/>
      <c r="V100" s="18"/>
      <c r="W100" s="79"/>
      <c r="X100" s="79"/>
      <c r="Y100" s="79"/>
      <c r="Z100" s="79"/>
      <c r="AA100" s="79"/>
      <c r="AB100" s="79"/>
      <c r="AC100" s="79"/>
      <c r="AD100" s="79"/>
      <c r="AE100" s="79"/>
      <c r="AF100" s="79"/>
      <c r="AG100" s="79"/>
      <c r="AH100" s="79"/>
      <c r="AI100" s="79"/>
      <c r="AJ100" s="79"/>
      <c r="AK100" s="79"/>
      <c r="AL100" s="79"/>
      <c r="AM100" s="79"/>
      <c r="AN100" s="79"/>
      <c r="AO100" s="79"/>
      <c r="AP100" s="79"/>
      <c r="AQ100" s="79"/>
      <c r="AR100" s="79"/>
      <c r="AS100" s="79"/>
      <c r="AT100" s="79"/>
      <c r="AU100" s="79"/>
      <c r="AV100" s="79"/>
      <c r="AW100" s="79"/>
      <c r="AX100" s="79"/>
      <c r="AY100" s="79"/>
      <c r="AZ100" s="79"/>
      <c r="BA100" s="79"/>
      <c r="BB100" s="79"/>
      <c r="BC100" s="79"/>
      <c r="BD100" s="79"/>
      <c r="BE100" s="79"/>
    </row>
    <row r="101" spans="1:57" x14ac:dyDescent="0.25">
      <c r="A101" s="79"/>
      <c r="B101" s="18"/>
      <c r="C101" s="79"/>
      <c r="D101" s="79"/>
      <c r="E101" s="79"/>
      <c r="F101" s="18"/>
      <c r="G101" s="79"/>
      <c r="H101" s="79"/>
      <c r="I101" s="79"/>
      <c r="J101" s="18"/>
      <c r="K101" s="79"/>
      <c r="L101" s="79"/>
      <c r="M101" s="79"/>
      <c r="N101" s="18"/>
      <c r="O101" s="79"/>
      <c r="P101" s="79"/>
      <c r="Q101" s="79"/>
      <c r="R101" s="18"/>
      <c r="S101" s="79"/>
      <c r="T101" s="79"/>
      <c r="U101" s="79"/>
      <c r="V101" s="18"/>
      <c r="W101" s="79"/>
      <c r="X101" s="79"/>
      <c r="Y101" s="79"/>
      <c r="Z101" s="79"/>
      <c r="AA101" s="79"/>
      <c r="AB101" s="79"/>
      <c r="AC101" s="79"/>
      <c r="AD101" s="79"/>
      <c r="AE101" s="79"/>
      <c r="AF101" s="79"/>
      <c r="AG101" s="79"/>
      <c r="AH101" s="79"/>
      <c r="AI101" s="79"/>
      <c r="AJ101" s="79"/>
      <c r="AK101" s="79"/>
      <c r="AL101" s="79"/>
      <c r="AM101" s="79"/>
      <c r="AN101" s="79"/>
      <c r="AO101" s="79"/>
      <c r="AP101" s="79"/>
      <c r="AQ101" s="79"/>
      <c r="AR101" s="79"/>
      <c r="AS101" s="79"/>
      <c r="AT101" s="79"/>
      <c r="AU101" s="79"/>
      <c r="AV101" s="79"/>
      <c r="AW101" s="79"/>
      <c r="AX101" s="79"/>
      <c r="AY101" s="79"/>
      <c r="AZ101" s="79"/>
      <c r="BA101" s="79"/>
      <c r="BB101" s="79"/>
      <c r="BC101" s="79"/>
      <c r="BD101" s="79"/>
      <c r="BE101" s="79"/>
    </row>
    <row r="102" spans="1:57" x14ac:dyDescent="0.25">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c r="AO102" s="79"/>
      <c r="AP102" s="79"/>
      <c r="AQ102" s="79"/>
      <c r="AR102" s="79"/>
      <c r="AS102" s="79"/>
      <c r="AT102" s="79"/>
      <c r="AU102" s="79"/>
      <c r="AV102" s="79"/>
      <c r="AW102" s="79"/>
      <c r="AX102" s="79"/>
      <c r="AY102" s="79"/>
      <c r="AZ102" s="79"/>
      <c r="BA102" s="79"/>
      <c r="BB102" s="79"/>
      <c r="BC102" s="79"/>
      <c r="BD102" s="79"/>
      <c r="BE102" s="79"/>
    </row>
    <row r="103" spans="1:57" x14ac:dyDescent="0.25">
      <c r="A103" s="22"/>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18"/>
      <c r="AC103" s="79"/>
      <c r="AD103" s="79"/>
      <c r="AE103" s="79"/>
      <c r="AF103" s="18"/>
      <c r="AG103" s="79"/>
      <c r="AH103" s="79"/>
      <c r="AI103" s="79"/>
      <c r="AJ103" s="79"/>
      <c r="AK103" s="79"/>
      <c r="AL103" s="79"/>
      <c r="AM103" s="79"/>
      <c r="AN103" s="79"/>
      <c r="AO103" s="79"/>
      <c r="AP103" s="79"/>
      <c r="AQ103" s="79"/>
      <c r="AR103" s="79"/>
      <c r="AS103" s="79"/>
      <c r="AT103" s="79"/>
      <c r="AU103" s="79"/>
      <c r="AV103" s="79"/>
      <c r="AW103" s="79"/>
      <c r="AX103" s="79"/>
      <c r="AY103" s="79"/>
      <c r="AZ103" s="79"/>
      <c r="BA103" s="79"/>
      <c r="BB103" s="79"/>
      <c r="BC103" s="79"/>
      <c r="BD103" s="79"/>
      <c r="BE103" s="79"/>
    </row>
    <row r="104" spans="1:57" x14ac:dyDescent="0.25">
      <c r="A104" s="22"/>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18"/>
      <c r="AC104" s="79"/>
      <c r="AD104" s="79"/>
      <c r="AE104" s="79"/>
      <c r="AF104" s="18"/>
      <c r="AG104" s="79"/>
      <c r="AH104" s="79"/>
      <c r="AI104" s="79"/>
      <c r="AJ104" s="79"/>
      <c r="AK104" s="79"/>
      <c r="AL104" s="79"/>
      <c r="AM104" s="79"/>
      <c r="AN104" s="79"/>
      <c r="AO104" s="79"/>
      <c r="AP104" s="79"/>
      <c r="AQ104" s="79"/>
      <c r="AR104" s="79"/>
      <c r="AS104" s="79"/>
      <c r="AT104" s="79"/>
      <c r="AU104" s="79"/>
      <c r="AV104" s="79"/>
      <c r="AW104" s="79"/>
      <c r="AX104" s="79"/>
      <c r="AY104" s="79"/>
      <c r="AZ104" s="79"/>
      <c r="BA104" s="79"/>
      <c r="BB104" s="79"/>
      <c r="BC104" s="79"/>
      <c r="BD104" s="79"/>
      <c r="BE104" s="79"/>
    </row>
    <row r="105" spans="1:57" x14ac:dyDescent="0.25">
      <c r="A105" s="79"/>
      <c r="B105" s="18"/>
      <c r="C105" s="79"/>
      <c r="D105" s="79"/>
      <c r="E105" s="79"/>
      <c r="F105" s="18"/>
      <c r="G105" s="79"/>
      <c r="H105" s="79"/>
      <c r="I105" s="79"/>
      <c r="J105" s="18"/>
      <c r="K105" s="79"/>
      <c r="L105" s="79"/>
      <c r="M105" s="79"/>
      <c r="N105" s="18"/>
      <c r="O105" s="79"/>
      <c r="P105" s="79"/>
      <c r="Q105" s="79"/>
      <c r="R105" s="18"/>
      <c r="S105" s="79"/>
      <c r="T105" s="79"/>
      <c r="U105" s="79"/>
      <c r="V105" s="18"/>
      <c r="W105" s="79"/>
      <c r="X105" s="79"/>
      <c r="Y105" s="79"/>
      <c r="Z105" s="79"/>
      <c r="AA105" s="79"/>
      <c r="AB105" s="79"/>
      <c r="AC105" s="79"/>
      <c r="AD105" s="79"/>
      <c r="AE105" s="79"/>
      <c r="AF105" s="79"/>
      <c r="AG105" s="79"/>
      <c r="AH105" s="79"/>
      <c r="AI105" s="79"/>
      <c r="AJ105" s="79"/>
      <c r="AK105" s="79"/>
      <c r="AL105" s="79"/>
      <c r="AM105" s="79"/>
      <c r="AN105" s="79"/>
      <c r="AO105" s="79"/>
      <c r="AP105" s="79"/>
      <c r="AQ105" s="79"/>
      <c r="AR105" s="79"/>
      <c r="AS105" s="79"/>
      <c r="AT105" s="79"/>
      <c r="AU105" s="79"/>
      <c r="AV105" s="79"/>
      <c r="AW105" s="79"/>
      <c r="AX105" s="79"/>
      <c r="AY105" s="79"/>
      <c r="AZ105" s="79"/>
      <c r="BA105" s="79"/>
      <c r="BB105" s="79"/>
      <c r="BC105" s="79"/>
      <c r="BD105" s="79"/>
      <c r="BE105" s="79"/>
    </row>
    <row r="106" spans="1:57" x14ac:dyDescent="0.25">
      <c r="A106" s="79"/>
      <c r="B106" s="18"/>
      <c r="C106" s="79"/>
      <c r="D106" s="79"/>
      <c r="E106" s="79"/>
      <c r="F106" s="18"/>
      <c r="G106" s="79"/>
      <c r="H106" s="79"/>
      <c r="I106" s="79"/>
      <c r="J106" s="18"/>
      <c r="K106" s="79"/>
      <c r="L106" s="79"/>
      <c r="M106" s="79"/>
      <c r="N106" s="18"/>
      <c r="O106" s="79"/>
      <c r="P106" s="79"/>
      <c r="Q106" s="79"/>
      <c r="R106" s="18"/>
      <c r="S106" s="79"/>
      <c r="T106" s="79"/>
      <c r="U106" s="79"/>
      <c r="V106" s="18"/>
      <c r="W106" s="79"/>
      <c r="X106" s="79"/>
      <c r="Y106" s="79"/>
      <c r="Z106" s="79"/>
      <c r="AA106" s="79"/>
      <c r="AB106" s="79"/>
      <c r="AC106" s="79"/>
      <c r="AD106" s="79"/>
      <c r="AE106" s="79"/>
      <c r="AF106" s="79"/>
      <c r="AG106" s="79"/>
      <c r="AH106" s="79"/>
      <c r="AI106" s="79"/>
      <c r="AJ106" s="79"/>
      <c r="AK106" s="79"/>
      <c r="AL106" s="79"/>
      <c r="AM106" s="79"/>
      <c r="AN106" s="79"/>
      <c r="AO106" s="79"/>
      <c r="AP106" s="79"/>
      <c r="AQ106" s="79"/>
      <c r="AR106" s="79"/>
      <c r="AS106" s="79"/>
      <c r="AT106" s="79"/>
      <c r="AU106" s="79"/>
      <c r="AV106" s="79"/>
      <c r="AW106" s="79"/>
      <c r="AX106" s="79"/>
      <c r="AY106" s="79"/>
      <c r="AZ106" s="79"/>
      <c r="BA106" s="79"/>
      <c r="BB106" s="79"/>
      <c r="BC106" s="79"/>
      <c r="BD106" s="79"/>
      <c r="BE106" s="79"/>
    </row>
    <row r="107" spans="1:57" x14ac:dyDescent="0.25">
      <c r="A107" s="79"/>
      <c r="B107" s="18"/>
      <c r="C107" s="79"/>
      <c r="D107" s="79"/>
      <c r="E107" s="79"/>
      <c r="F107" s="18"/>
      <c r="G107" s="79"/>
      <c r="H107" s="79"/>
      <c r="I107" s="79"/>
      <c r="J107" s="18"/>
      <c r="K107" s="79"/>
      <c r="L107" s="79"/>
      <c r="M107" s="79"/>
      <c r="N107" s="18"/>
      <c r="O107" s="79"/>
      <c r="P107" s="79"/>
      <c r="Q107" s="79"/>
      <c r="R107" s="18"/>
      <c r="S107" s="79"/>
      <c r="T107" s="79"/>
      <c r="U107" s="79"/>
      <c r="V107" s="18"/>
      <c r="W107" s="79"/>
      <c r="X107" s="79"/>
      <c r="Y107" s="79"/>
      <c r="Z107" s="79"/>
      <c r="AA107" s="79"/>
      <c r="AB107" s="79"/>
      <c r="AC107" s="79"/>
      <c r="AD107" s="79"/>
      <c r="AE107" s="79"/>
      <c r="AF107" s="79"/>
      <c r="AG107" s="79"/>
      <c r="AH107" s="79"/>
      <c r="AI107" s="79"/>
      <c r="AJ107" s="79"/>
      <c r="AK107" s="79"/>
      <c r="AL107" s="79"/>
      <c r="AM107" s="79"/>
      <c r="AN107" s="79"/>
      <c r="AO107" s="79"/>
      <c r="AP107" s="79"/>
      <c r="AQ107" s="79"/>
      <c r="AR107" s="79"/>
      <c r="AS107" s="79"/>
      <c r="AT107" s="79"/>
      <c r="AU107" s="79"/>
      <c r="AV107" s="79"/>
      <c r="AW107" s="79"/>
      <c r="AX107" s="79"/>
      <c r="AY107" s="79"/>
      <c r="AZ107" s="79"/>
      <c r="BA107" s="79"/>
      <c r="BB107" s="79"/>
      <c r="BC107" s="79"/>
      <c r="BD107" s="79"/>
      <c r="BE107" s="79"/>
    </row>
    <row r="108" spans="1:57" x14ac:dyDescent="0.25">
      <c r="A108" s="79"/>
      <c r="B108" s="18"/>
      <c r="C108" s="79"/>
      <c r="D108" s="79"/>
      <c r="E108" s="79"/>
      <c r="F108" s="18"/>
      <c r="G108" s="79"/>
      <c r="H108" s="79"/>
      <c r="I108" s="79"/>
      <c r="J108" s="18"/>
      <c r="K108" s="79"/>
      <c r="L108" s="79"/>
      <c r="M108" s="79"/>
      <c r="N108" s="18"/>
      <c r="O108" s="79"/>
      <c r="P108" s="79"/>
      <c r="Q108" s="79"/>
      <c r="R108" s="18"/>
      <c r="S108" s="79"/>
      <c r="T108" s="79"/>
      <c r="U108" s="79"/>
      <c r="V108" s="18"/>
      <c r="W108" s="79"/>
      <c r="X108" s="79"/>
      <c r="Y108" s="79"/>
      <c r="Z108" s="79"/>
      <c r="AA108" s="79"/>
      <c r="AB108" s="79"/>
      <c r="AC108" s="79"/>
      <c r="AD108" s="79"/>
      <c r="AE108" s="79"/>
      <c r="AF108" s="79"/>
      <c r="AG108" s="79"/>
      <c r="AH108" s="79"/>
      <c r="AI108" s="79"/>
      <c r="AJ108" s="79"/>
      <c r="AK108" s="79"/>
      <c r="AL108" s="79"/>
      <c r="AM108" s="79"/>
      <c r="AN108" s="79"/>
      <c r="AO108" s="79"/>
      <c r="AP108" s="79"/>
      <c r="AQ108" s="79"/>
      <c r="AR108" s="79"/>
      <c r="AS108" s="79"/>
      <c r="AT108" s="79"/>
      <c r="AU108" s="79"/>
      <c r="AV108" s="79"/>
      <c r="AW108" s="79"/>
      <c r="AX108" s="79"/>
      <c r="AY108" s="79"/>
      <c r="AZ108" s="79"/>
      <c r="BA108" s="79"/>
      <c r="BB108" s="79"/>
      <c r="BC108" s="79"/>
      <c r="BD108" s="79"/>
      <c r="BE108" s="79"/>
    </row>
    <row r="109" spans="1:57" x14ac:dyDescent="0.25">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c r="AO109" s="79"/>
      <c r="AP109" s="79"/>
      <c r="AQ109" s="79"/>
      <c r="AR109" s="79"/>
      <c r="AS109" s="79"/>
      <c r="AT109" s="79"/>
      <c r="AU109" s="79"/>
      <c r="AV109" s="79"/>
      <c r="AW109" s="79"/>
      <c r="AX109" s="79"/>
      <c r="AY109" s="79"/>
      <c r="AZ109" s="79"/>
      <c r="BA109" s="79"/>
      <c r="BB109" s="79"/>
      <c r="BC109" s="79"/>
      <c r="BD109" s="79"/>
      <c r="BE109" s="79"/>
    </row>
    <row r="110" spans="1:57" x14ac:dyDescent="0.25">
      <c r="A110" s="22"/>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18"/>
      <c r="AC110" s="79"/>
      <c r="AD110" s="79"/>
      <c r="AE110" s="79"/>
      <c r="AF110" s="18"/>
      <c r="AG110" s="79"/>
      <c r="AH110" s="79"/>
      <c r="AI110" s="79"/>
      <c r="AJ110" s="79"/>
      <c r="AK110" s="79"/>
      <c r="AL110" s="79"/>
      <c r="AM110" s="79"/>
      <c r="AN110" s="79"/>
      <c r="AO110" s="79"/>
      <c r="AP110" s="79"/>
      <c r="AQ110" s="79"/>
      <c r="AR110" s="79"/>
      <c r="AS110" s="79"/>
      <c r="AT110" s="79"/>
      <c r="AU110" s="79"/>
      <c r="AV110" s="79"/>
      <c r="AW110" s="79"/>
      <c r="AX110" s="79"/>
      <c r="AY110" s="79"/>
      <c r="AZ110" s="79"/>
      <c r="BA110" s="79"/>
      <c r="BB110" s="79"/>
      <c r="BC110" s="79"/>
      <c r="BD110" s="79"/>
      <c r="BE110" s="79"/>
    </row>
    <row r="111" spans="1:57" x14ac:dyDescent="0.25">
      <c r="A111" s="103"/>
    </row>
    <row r="112" spans="1:57" x14ac:dyDescent="0.25">
      <c r="A112" s="102"/>
    </row>
    <row r="113" spans="1:1" x14ac:dyDescent="0.25">
      <c r="A113" s="102"/>
    </row>
    <row r="114" spans="1:1" x14ac:dyDescent="0.25">
      <c r="A114" s="102"/>
    </row>
    <row r="115" spans="1:1" x14ac:dyDescent="0.25">
      <c r="A115" s="102"/>
    </row>
    <row r="116" spans="1:1" x14ac:dyDescent="0.25">
      <c r="A116" s="102"/>
    </row>
    <row r="117" spans="1:1" x14ac:dyDescent="0.25">
      <c r="A117" s="103"/>
    </row>
  </sheetData>
  <sheetProtection password="C750" sheet="1" objects="1" scenarios="1" selectLockedCells="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BE82"/>
  <sheetViews>
    <sheetView topLeftCell="H1" workbookViewId="0">
      <selection activeCell="A20" sqref="A20:BE26"/>
    </sheetView>
  </sheetViews>
  <sheetFormatPr defaultRowHeight="15" x14ac:dyDescent="0.25"/>
  <cols>
    <col min="2" max="2" width="10.42578125" bestFit="1" customWidth="1"/>
  </cols>
  <sheetData>
    <row r="1" spans="1:57" x14ac:dyDescent="0.25">
      <c r="A1" t="s">
        <v>3</v>
      </c>
      <c r="B1">
        <f>Details!B3</f>
        <v>4</v>
      </c>
      <c r="C1" t="s">
        <v>581</v>
      </c>
      <c r="D1">
        <f>B1*B2</f>
        <v>12</v>
      </c>
      <c r="E1" t="s">
        <v>589</v>
      </c>
      <c r="F1">
        <f>IF(OR(Result3!F1="",Result3!G1="Off"),0,1)+IF(OR(Result3!F2="",Result3!G2="Off"),0,1)+IF(OR(Result3!F3="",Result3!G3="Off"),0,1)</f>
        <v>1</v>
      </c>
      <c r="L1" t="str">
        <f>IFERROR(SUM(IFERROR(L2/P2,0),IFERROR(L2/P3,0),IFERROR(L2/P4,0),IFERROR(L2/P5,0),IFERROR(L3/P2,0),IFERROR(L3/P3,0),IFERROR(L3/P4,0),IFERROR(L3/P5,0),IFERROR(L4/P2,0),IFERROR(L4/P3,0),IFERROR(L4/P4,0),IFERROR(L4/P5,0),IFERROR(L5/P2,0),IFERROR(L5/P3,0),IFERROR(L5/P4,0),IFERROR(L5/P5,0))/(COUNT(L2:L5)+COUNT(P2:P5)),"")</f>
        <v/>
      </c>
      <c r="M1">
        <f>IFERROR(SQRT(SUM(IFERROR((I2/M2-I1)^2,0),IFERROR((I2/M3-I1)^2,0),IFERROR((I2/M4-I1)^2,0),IFERROR((I2/M5-I1)^2,0),IFERROR((I3/M2-I1)^2,0),IFERROR((I3/M3-I1)^2,0),IFERROR((I3/M4-I1)^2,0),IFERROR((I3/M5-I1)^2,0),IFERROR((I4/M2-I1)^2,0),IFERROR((I4/M3-I1)^2,0),IFERROR((I4/M4-I1)^2,0),IFERROR((I4/M5-I1)^2,0),IFERROR((I5/M2-I1)^2,0),IFERROR((I5/M3-I1)^2,0),IFERROR((I5/M4-I1)^2,0),IFERROR((I5/M5-I1)^2,0))/(COUNT(I2:I5)*COUNT(M2:M5)-1)),"")</f>
        <v>0</v>
      </c>
    </row>
    <row r="2" spans="1:57" x14ac:dyDescent="0.25">
      <c r="A2" t="s">
        <v>580</v>
      </c>
      <c r="B2">
        <f>Details!B8</f>
        <v>3</v>
      </c>
      <c r="C2" t="s">
        <v>29</v>
      </c>
      <c r="D2">
        <f>COUNTIF(Details!G2:G13,"Treatment")</f>
        <v>3</v>
      </c>
    </row>
    <row r="3" spans="1:57" x14ac:dyDescent="0.25">
      <c r="A3" t="s">
        <v>4</v>
      </c>
      <c r="B3">
        <f>Details!B5</f>
        <v>6</v>
      </c>
      <c r="J3">
        <v>2</v>
      </c>
      <c r="R3">
        <v>3</v>
      </c>
      <c r="Z3">
        <v>4</v>
      </c>
      <c r="AH3">
        <v>5</v>
      </c>
      <c r="AP3">
        <v>6</v>
      </c>
      <c r="AX3">
        <v>7</v>
      </c>
    </row>
    <row r="4" spans="1:57" x14ac:dyDescent="0.25">
      <c r="A4" t="s">
        <v>587</v>
      </c>
      <c r="B4">
        <f>IF(A3="Genes",1,IF(B3&gt;$B$3,"",B3))</f>
        <v>1</v>
      </c>
      <c r="C4" t="str">
        <f>IF(B4="","",INDEX(Genes_Names,B4))</f>
        <v>SodA</v>
      </c>
      <c r="G4" t="str">
        <f>C4</f>
        <v>SodA</v>
      </c>
      <c r="J4" s="268">
        <f>IF(I3="Genes",1,IF(J3&gt;$B$3,"",J3))</f>
        <v>2</v>
      </c>
      <c r="K4" s="268" t="str">
        <f>IF(J4="","",INDEX(Genes_Names,J4))</f>
        <v>OtsA</v>
      </c>
      <c r="L4" s="268"/>
      <c r="M4" s="268"/>
      <c r="N4" s="268"/>
      <c r="O4" s="268" t="str">
        <f>K4</f>
        <v>OtsA</v>
      </c>
      <c r="P4" s="268"/>
      <c r="Q4" s="268"/>
      <c r="R4" s="268">
        <f>IF(Q3="Genes",1,IF(R3&gt;$B$3,"",R3))</f>
        <v>3</v>
      </c>
      <c r="S4" s="268" t="str">
        <f>IF(R4="","",INDEX(Genes_Names,R4))</f>
        <v>Rpon2</v>
      </c>
      <c r="T4" s="268"/>
      <c r="U4" s="268"/>
      <c r="V4" s="268"/>
      <c r="W4" s="268" t="str">
        <f>S4</f>
        <v>Rpon2</v>
      </c>
      <c r="X4" s="268"/>
      <c r="Y4" s="268"/>
      <c r="Z4" s="268">
        <f>IF(Y3="Genes",1,IF(Z3&gt;$B$3,"",Z3))</f>
        <v>4</v>
      </c>
      <c r="AA4" s="268" t="str">
        <f>IF(Z4="","",INDEX(Genes_Names,Z4))</f>
        <v>aceA</v>
      </c>
      <c r="AB4" s="268"/>
      <c r="AC4" s="268"/>
      <c r="AD4" s="268"/>
      <c r="AE4" s="268" t="str">
        <f>AA4</f>
        <v>aceA</v>
      </c>
      <c r="AF4" s="268"/>
      <c r="AG4" s="268"/>
      <c r="AH4" s="268">
        <f>IF(AG3="Genes",1,IF(AH3&gt;$B$3,"",AH3))</f>
        <v>5</v>
      </c>
      <c r="AI4" s="268" t="str">
        <f>IF(AH4="","",INDEX(Genes_Names,AH4))</f>
        <v>ltpD</v>
      </c>
      <c r="AJ4" s="268"/>
      <c r="AK4" s="268"/>
      <c r="AL4" s="268"/>
      <c r="AM4" s="268" t="str">
        <f>AI4</f>
        <v>ltpD</v>
      </c>
      <c r="AN4" s="268"/>
      <c r="AO4" s="268"/>
      <c r="AP4" s="268">
        <f>IF(AO3="Genes",1,IF(AP3&gt;$B$3,"",AP3))</f>
        <v>6</v>
      </c>
      <c r="AQ4" s="268" t="str">
        <f>IF(AP4="","",INDEX(Genes_Names,AP4))</f>
        <v>pspA</v>
      </c>
      <c r="AR4" s="268"/>
      <c r="AS4" s="268"/>
      <c r="AT4" s="268"/>
      <c r="AU4" s="268" t="str">
        <f>AQ4</f>
        <v>pspA</v>
      </c>
      <c r="AV4" s="268"/>
      <c r="AW4" s="268"/>
      <c r="AX4" s="79"/>
      <c r="AY4" s="79"/>
      <c r="AZ4" s="79"/>
      <c r="BA4" s="79"/>
      <c r="BB4" s="79"/>
      <c r="BC4" s="79"/>
      <c r="BD4" s="79"/>
      <c r="BE4" s="79"/>
    </row>
    <row r="5" spans="1:57" x14ac:dyDescent="0.25">
      <c r="B5" t="s">
        <v>586</v>
      </c>
      <c r="C5" t="s">
        <v>582</v>
      </c>
      <c r="D5" t="s">
        <v>583</v>
      </c>
      <c r="E5" t="s">
        <v>584</v>
      </c>
      <c r="F5" t="s">
        <v>28</v>
      </c>
      <c r="G5" t="str">
        <f>C5</f>
        <v>R1</v>
      </c>
      <c r="H5" t="str">
        <f>D5</f>
        <v>R2</v>
      </c>
      <c r="I5" t="str">
        <f>E5</f>
        <v>R3</v>
      </c>
      <c r="J5" s="268" t="s">
        <v>586</v>
      </c>
      <c r="K5" s="268" t="s">
        <v>582</v>
      </c>
      <c r="L5" s="268" t="s">
        <v>583</v>
      </c>
      <c r="M5" s="268" t="s">
        <v>584</v>
      </c>
      <c r="N5" s="268" t="s">
        <v>28</v>
      </c>
      <c r="O5" s="268" t="str">
        <f>K5</f>
        <v>R1</v>
      </c>
      <c r="P5" s="268" t="str">
        <f>L5</f>
        <v>R2</v>
      </c>
      <c r="Q5" s="268" t="str">
        <f>M5</f>
        <v>R3</v>
      </c>
      <c r="R5" s="268" t="s">
        <v>586</v>
      </c>
      <c r="S5" s="268" t="s">
        <v>582</v>
      </c>
      <c r="T5" s="268" t="s">
        <v>583</v>
      </c>
      <c r="U5" s="268" t="s">
        <v>584</v>
      </c>
      <c r="V5" s="268" t="s">
        <v>28</v>
      </c>
      <c r="W5" s="268" t="str">
        <f>S5</f>
        <v>R1</v>
      </c>
      <c r="X5" s="268" t="str">
        <f>T5</f>
        <v>R2</v>
      </c>
      <c r="Y5" s="268" t="str">
        <f>U5</f>
        <v>R3</v>
      </c>
      <c r="Z5" s="268" t="s">
        <v>586</v>
      </c>
      <c r="AA5" s="268" t="s">
        <v>582</v>
      </c>
      <c r="AB5" s="268" t="s">
        <v>583</v>
      </c>
      <c r="AC5" s="268" t="s">
        <v>584</v>
      </c>
      <c r="AD5" s="268" t="s">
        <v>28</v>
      </c>
      <c r="AE5" s="268" t="str">
        <f>AA5</f>
        <v>R1</v>
      </c>
      <c r="AF5" s="268" t="str">
        <f>AB5</f>
        <v>R2</v>
      </c>
      <c r="AG5" s="268" t="str">
        <f>AC5</f>
        <v>R3</v>
      </c>
      <c r="AH5" s="268" t="s">
        <v>586</v>
      </c>
      <c r="AI5" s="268" t="s">
        <v>582</v>
      </c>
      <c r="AJ5" s="268" t="s">
        <v>583</v>
      </c>
      <c r="AK5" s="268" t="s">
        <v>584</v>
      </c>
      <c r="AL5" s="268" t="s">
        <v>28</v>
      </c>
      <c r="AM5" s="268" t="str">
        <f>AI5</f>
        <v>R1</v>
      </c>
      <c r="AN5" s="268" t="str">
        <f>AJ5</f>
        <v>R2</v>
      </c>
      <c r="AO5" s="268" t="str">
        <f>AK5</f>
        <v>R3</v>
      </c>
      <c r="AP5" s="268" t="s">
        <v>586</v>
      </c>
      <c r="AQ5" s="268" t="s">
        <v>582</v>
      </c>
      <c r="AR5" s="268" t="s">
        <v>583</v>
      </c>
      <c r="AS5" s="268" t="s">
        <v>584</v>
      </c>
      <c r="AT5" s="268" t="s">
        <v>28</v>
      </c>
      <c r="AU5" s="268" t="str">
        <f>AQ5</f>
        <v>R1</v>
      </c>
      <c r="AV5" s="268" t="str">
        <f>AR5</f>
        <v>R2</v>
      </c>
      <c r="AW5" s="268" t="str">
        <f>AS5</f>
        <v>R3</v>
      </c>
      <c r="AX5" s="79"/>
      <c r="AY5" s="79"/>
      <c r="AZ5" s="79"/>
      <c r="BA5" s="79"/>
      <c r="BB5" s="79"/>
      <c r="BC5" s="79"/>
      <c r="BD5" s="79"/>
      <c r="BE5" s="79"/>
    </row>
    <row r="6" spans="1:57" x14ac:dyDescent="0.25">
      <c r="A6" s="22">
        <f>IFERROR(IF(A5+1&gt;$D$2,"",A5+1),"")</f>
        <v>1</v>
      </c>
      <c r="B6">
        <f>INDEX(Treatment_Samples,$A6)</f>
        <v>2</v>
      </c>
      <c r="C6">
        <f ca="1">IFERROR(SUM(IFERROR(C11*COUNT(C7:C10),0),IFERROR(D11*COUNT(D7:D10),0),IFERROR(E11*COUNT(E7:E10),0))/COUNT(C7:E10),"")</f>
        <v>1.2784461021503988</v>
      </c>
      <c r="D6">
        <f ca="1">IFERROR(LOG(C6,2),"")</f>
        <v>0.35439133946152546</v>
      </c>
      <c r="F6">
        <f>IFERROR(INDEX(Samples_Names_b,B6,3),"")</f>
        <v>1</v>
      </c>
      <c r="G6">
        <f ca="1">IFERROR(SQRT(((SUM(IFERROR(COUNT(G7:G10)*(G11^2+C11^2),0),IFERROR(COUNT(H7:H10)*(H11^2+D11^2),0),IFERROR(COUNT(I7:I10)*(I11^2+E11^2),0))/COUNT(G7:I10))-C6^2)),"")</f>
        <v>0.40562943554480091</v>
      </c>
      <c r="H6">
        <f ca="1">IFERROR(G6/SQRT(COUNT(G7:I10)),"")</f>
        <v>0.23419026380302677</v>
      </c>
      <c r="J6" s="268">
        <f>INDEX(Treatment_Samples,$A6)</f>
        <v>2</v>
      </c>
      <c r="K6" s="268">
        <f ca="1">IFERROR(SUM(IFERROR(K11*COUNT(K7:K10),0),IFERROR(L11*COUNT(L7:L10),0),IFERROR(M11*COUNT(M7:M10),0))/COUNT(K7:M10),"")</f>
        <v>1.5165537705332259</v>
      </c>
      <c r="L6" s="268">
        <f ca="1">IFERROR(LOG(K6,2),"")</f>
        <v>0.600796650686373</v>
      </c>
      <c r="M6" s="268"/>
      <c r="N6" s="268">
        <f>IFERROR(INDEX(Samples_Names_b,J6,3),"")</f>
        <v>1</v>
      </c>
      <c r="O6" s="268">
        <f ca="1">IFERROR(SQRT(((SUM(IFERROR(COUNT(O7:O10)*(O11^2+K11^2),0),IFERROR(COUNT(P7:P10)*(P11^2+L11^2),0),IFERROR(COUNT(Q7:Q10)*(Q11^2+M11^2),0))/COUNT(O7:Q10))-K6^2)),"")</f>
        <v>0.31069070085236711</v>
      </c>
      <c r="P6" s="268">
        <f ca="1">IFERROR(O6/SQRT(COUNT(O7:Q10)),"")</f>
        <v>0.17937735977182764</v>
      </c>
      <c r="Q6" s="268"/>
      <c r="R6" s="268">
        <f>INDEX(Treatment_Samples,$A6)</f>
        <v>2</v>
      </c>
      <c r="S6" s="268">
        <f ca="1">IFERROR(SUM(IFERROR(S11*COUNT(S7:S10),0),IFERROR(T11*COUNT(T7:T10),0),IFERROR(U11*COUNT(U7:U10),0))/COUNT(S7:U10),"")</f>
        <v>2.2207264187990048</v>
      </c>
      <c r="T6" s="268">
        <f ca="1">IFERROR(LOG(S6,2),"")</f>
        <v>1.1510316717894273</v>
      </c>
      <c r="U6" s="268"/>
      <c r="V6" s="268">
        <f>IFERROR(INDEX(Samples_Names_b,R6,3),"")</f>
        <v>1</v>
      </c>
      <c r="W6" s="268">
        <f ca="1">IFERROR(SQRT(((SUM(IFERROR(COUNT(W7:W10)*(W11^2+S11^2),0),IFERROR(COUNT(X7:X10)*(X11^2+T11^2),0),IFERROR(COUNT(Y7:Y10)*(Y11^2+U11^2),0))/COUNT(W7:Y10))-S6^2)),"")</f>
        <v>2.2101034944382327</v>
      </c>
      <c r="X6" s="268">
        <f ca="1">IFERROR(W6/SQRT(COUNT(W7:Y10)),"")</f>
        <v>1.2760038474508464</v>
      </c>
      <c r="Y6" s="268"/>
      <c r="Z6" s="268">
        <f>INDEX(Treatment_Samples,$A6)</f>
        <v>2</v>
      </c>
      <c r="AA6" s="268">
        <f ca="1">IFERROR(SUM(IFERROR(AA11*COUNT(AA7:AA10),0),IFERROR(AB11*COUNT(AB7:AB10),0),IFERROR(AC11*COUNT(AC7:AC10),0))/COUNT(AA7:AC10),"")</f>
        <v>82.572120715717091</v>
      </c>
      <c r="AB6" s="268">
        <f ca="1">IFERROR(LOG(AA6,2),"")</f>
        <v>6.367582853596419</v>
      </c>
      <c r="AC6" s="268"/>
      <c r="AD6" s="268">
        <f>IFERROR(INDEX(Samples_Names_b,Z6,3),"")</f>
        <v>1</v>
      </c>
      <c r="AE6" s="268">
        <f ca="1">IFERROR(SQRT(((SUM(IFERROR(COUNT(AE7:AE10)*(AE11^2+AA11^2),0),IFERROR(COUNT(AF7:AF10)*(AF11^2+AB11^2),0),IFERROR(COUNT(AG7:AG10)*(AG11^2+AC11^2),0))/COUNT(AE7:AG10))-AA6^2)),"")</f>
        <v>65.381087945922303</v>
      </c>
      <c r="AF6" s="268">
        <f ca="1">IFERROR(AE6/SQRT(COUNT(AE7:AG10)),"")</f>
        <v>37.747788725488839</v>
      </c>
      <c r="AG6" s="268"/>
      <c r="AH6" s="268">
        <f>INDEX(Treatment_Samples,$A6)</f>
        <v>2</v>
      </c>
      <c r="AI6" s="268">
        <f ca="1">IFERROR(SUM(IFERROR(AI11*COUNT(AI7:AI10),0),IFERROR(AJ11*COUNT(AJ7:AJ10),0),IFERROR(AK11*COUNT(AK7:AK10),0))/COUNT(AI7:AK10),"")</f>
        <v>0.27703297334517524</v>
      </c>
      <c r="AJ6" s="268">
        <f ca="1">IFERROR(LOG(AI6,2),"")</f>
        <v>-1.8518703942430121</v>
      </c>
      <c r="AK6" s="268"/>
      <c r="AL6" s="268">
        <f>IFERROR(INDEX(Samples_Names_b,AH6,3),"")</f>
        <v>1</v>
      </c>
      <c r="AM6" s="268">
        <f ca="1">IFERROR(SQRT(((SUM(IFERROR(COUNT(AM7:AM10)*(AM11^2+AI11^2),0),IFERROR(COUNT(AN7:AN10)*(AN11^2+AJ11^2),0),IFERROR(COUNT(AO7:AO10)*(AO11^2+AK11^2),0))/COUNT(AM7:AO10))-AI6^2)),"")</f>
        <v>0.22330270057636026</v>
      </c>
      <c r="AN6" s="268">
        <f ca="1">IFERROR(AM6/SQRT(COUNT(AM7:AO10)),"")</f>
        <v>0.128923874288532</v>
      </c>
      <c r="AO6" s="268"/>
      <c r="AP6" s="268">
        <f>INDEX(Treatment_Samples,$A6)</f>
        <v>2</v>
      </c>
      <c r="AQ6" s="268">
        <f ca="1">IFERROR(SUM(IFERROR(AQ11*COUNT(AQ7:AQ10),0),IFERROR(AR11*COUNT(AR7:AR10),0),IFERROR(AS11*COUNT(AS7:AS10),0))/COUNT(AQ7:AS10),"")</f>
        <v>1.5952963203595278</v>
      </c>
      <c r="AR6" s="268">
        <f ca="1">IFERROR(LOG(AQ6,2),"")</f>
        <v>0.67382442412023069</v>
      </c>
      <c r="AS6" s="268"/>
      <c r="AT6" s="268">
        <f>IFERROR(INDEX(Samples_Names_b,AP6,3),"")</f>
        <v>1</v>
      </c>
      <c r="AU6" s="268">
        <f ca="1">IFERROR(SQRT(((SUM(IFERROR(COUNT(AU7:AU10)*(AU11^2+AQ11^2),0),IFERROR(COUNT(AV7:AV10)*(AV11^2+AR11^2),0),IFERROR(COUNT(AW7:AW10)*(AW11^2+AS11^2),0))/COUNT(AU7:AW10))-AQ6^2)),"")</f>
        <v>0.49105800747083606</v>
      </c>
      <c r="AV6" s="268">
        <f ca="1">IFERROR(AU6/SQRT(COUNT(AU7:AW10)),"")</f>
        <v>0.2835124728010085</v>
      </c>
      <c r="AW6" s="268"/>
      <c r="AX6" s="79"/>
      <c r="AY6" s="79"/>
      <c r="AZ6" s="79"/>
      <c r="BA6" s="79"/>
      <c r="BB6" s="79"/>
      <c r="BC6" s="79"/>
      <c r="BD6" s="79"/>
      <c r="BE6" s="79"/>
    </row>
    <row r="7" spans="1:57" x14ac:dyDescent="0.25">
      <c r="A7">
        <f>IF(A6="","",1)</f>
        <v>1</v>
      </c>
      <c r="B7" s="18" t="str">
        <f>IF($A7="","",B6&amp;"_"&amp;$A7)</f>
        <v>2_1</v>
      </c>
      <c r="C7">
        <f ca="1">IFERROR(VLOOKUP(B7,INDIRECT("Results_"&amp;C$5),MATCH(C$4,INDIRECT("Results_"&amp;C$5&amp;"_Gene"),0)+2,FALSE),"")</f>
        <v>18.2267694901367</v>
      </c>
      <c r="D7" t="str">
        <f ca="1">IFERROR(VLOOKUP(B7,INDIRECT("Results_"&amp;D$5),MATCH(C$4,INDIRECT("Results_"&amp;D$5&amp;"_Gene"),0)+2,FALSE),"")</f>
        <v/>
      </c>
      <c r="E7" t="str">
        <f ca="1">IFERROR(VLOOKUP(B7,INDIRECT("Results_"&amp;E$5),MATCH(C$4,INDIRECT("Results_"&amp;E$5&amp;"_Gene"),0)+2,FALSE),"")</f>
        <v/>
      </c>
      <c r="F7" s="18" t="str">
        <f>IF($A7="","",F6&amp;"_"&amp;$A7)</f>
        <v>1_1</v>
      </c>
      <c r="G7">
        <f ca="1">IFERROR(VLOOKUP(F7,INDIRECT("Results_"&amp;G$5),MATCH(G$4,INDIRECT("Results_"&amp;G$5&amp;"_Gene"),0)+2,FALSE),"")</f>
        <v>14.749140333972829</v>
      </c>
      <c r="H7" t="str">
        <f ca="1">IFERROR(VLOOKUP(F7,INDIRECT("Results_"&amp;H$5),MATCH(G$4,INDIRECT("Results_"&amp;H$5&amp;"_Gene"),0)+2,FALSE),"")</f>
        <v/>
      </c>
      <c r="I7" t="str">
        <f ca="1">IFERROR(VLOOKUP(F7,INDIRECT("Results_"&amp;I$5),MATCH(G$4,INDIRECT("Results_"&amp;I$5&amp;"_Gene"),0)+2,FALSE),"")</f>
        <v/>
      </c>
      <c r="J7" s="18" t="str">
        <f>IF($A7="","",J6&amp;"_"&amp;$A7)</f>
        <v>2_1</v>
      </c>
      <c r="K7" s="268">
        <f ca="1">IFERROR(VLOOKUP(J7,INDIRECT("Results_"&amp;K$5),MATCH(K$4,INDIRECT("Results_"&amp;K$5&amp;"_Gene"),0)+2,FALSE),"")</f>
        <v>0.42324462312951355</v>
      </c>
      <c r="L7" s="268" t="str">
        <f ca="1">IFERROR(VLOOKUP(J7,INDIRECT("Results_"&amp;L$5),MATCH(K$4,INDIRECT("Results_"&amp;L$5&amp;"_Gene"),0)+2,FALSE),"")</f>
        <v/>
      </c>
      <c r="M7" s="268" t="str">
        <f ca="1">IFERROR(VLOOKUP(J7,INDIRECT("Results_"&amp;M$5),MATCH(K$4,INDIRECT("Results_"&amp;M$5&amp;"_Gene"),0)+2,FALSE),"")</f>
        <v/>
      </c>
      <c r="N7" s="18" t="str">
        <f>IF($A7="","",N6&amp;"_"&amp;$A7)</f>
        <v>1_1</v>
      </c>
      <c r="O7" s="268">
        <f ca="1">IFERROR(VLOOKUP(N7,INDIRECT("Results_"&amp;O$5),MATCH(O$4,INDIRECT("Results_"&amp;O$5&amp;"_Gene"),0)+2,FALSE),"")</f>
        <v>0.26451064568985244</v>
      </c>
      <c r="P7" s="268" t="str">
        <f ca="1">IFERROR(VLOOKUP(N7,INDIRECT("Results_"&amp;P$5),MATCH(O$4,INDIRECT("Results_"&amp;P$5&amp;"_Gene"),0)+2,FALSE),"")</f>
        <v/>
      </c>
      <c r="Q7" s="268" t="str">
        <f ca="1">IFERROR(VLOOKUP(N7,INDIRECT("Results_"&amp;Q$5),MATCH(O$4,INDIRECT("Results_"&amp;Q$5&amp;"_Gene"),0)+2,FALSE),"")</f>
        <v/>
      </c>
      <c r="R7" s="18" t="str">
        <f>IF($A7="","",R6&amp;"_"&amp;$A7)</f>
        <v>2_1</v>
      </c>
      <c r="S7" s="268">
        <f ca="1">IFERROR(VLOOKUP(R7,INDIRECT("Results_"&amp;S$5),MATCH(S$4,INDIRECT("Results_"&amp;S$5&amp;"_Gene"),0)+2,FALSE),"")</f>
        <v>8.0343222408782569E-2</v>
      </c>
      <c r="T7" s="268" t="str">
        <f ca="1">IFERROR(VLOOKUP(R7,INDIRECT("Results_"&amp;T$5),MATCH(S$4,INDIRECT("Results_"&amp;T$5&amp;"_Gene"),0)+2,FALSE),"")</f>
        <v/>
      </c>
      <c r="U7" s="268" t="str">
        <f ca="1">IFERROR(VLOOKUP(R7,INDIRECT("Results_"&amp;U$5),MATCH(S$4,INDIRECT("Results_"&amp;U$5&amp;"_Gene"),0)+2,FALSE),"")</f>
        <v/>
      </c>
      <c r="V7" s="18" t="str">
        <f>IF($A7="","",V6&amp;"_"&amp;$A7)</f>
        <v>1_1</v>
      </c>
      <c r="W7" s="268">
        <f ca="1">IFERROR(VLOOKUP(V7,INDIRECT("Results_"&amp;W$5),MATCH(W$4,INDIRECT("Results_"&amp;W$5&amp;"_Gene"),0)+2,FALSE),"")</f>
        <v>0.21486769241936607</v>
      </c>
      <c r="X7" s="268" t="str">
        <f ca="1">IFERROR(VLOOKUP(V7,INDIRECT("Results_"&amp;X$5),MATCH(W$4,INDIRECT("Results_"&amp;X$5&amp;"_Gene"),0)+2,FALSE),"")</f>
        <v/>
      </c>
      <c r="Y7" s="268" t="str">
        <f ca="1">IFERROR(VLOOKUP(V7,INDIRECT("Results_"&amp;Y$5),MATCH(W$4,INDIRECT("Results_"&amp;Y$5&amp;"_Gene"),0)+2,FALSE),"")</f>
        <v/>
      </c>
      <c r="Z7" s="18" t="str">
        <f>IF($A7="","",Z6&amp;"_"&amp;$A7)</f>
        <v>2_1</v>
      </c>
      <c r="AA7" s="268">
        <f ca="1">IFERROR(VLOOKUP(Z7,INDIRECT("Results_"&amp;AA$5),MATCH(AA$4,INDIRECT("Results_"&amp;AA$5&amp;"_Gene"),0)+2,FALSE),"")</f>
        <v>32.178679518197654</v>
      </c>
      <c r="AB7" s="268" t="str">
        <f ca="1">IFERROR(VLOOKUP(Z7,INDIRECT("Results_"&amp;AB$5),MATCH(AA$4,INDIRECT("Results_"&amp;AB$5&amp;"_Gene"),0)+2,FALSE),"")</f>
        <v/>
      </c>
      <c r="AC7" s="268" t="str">
        <f ca="1">IFERROR(VLOOKUP(Z7,INDIRECT("Results_"&amp;AC$5),MATCH(AA$4,INDIRECT("Results_"&amp;AC$5&amp;"_Gene"),0)+2,FALSE),"")</f>
        <v/>
      </c>
      <c r="AD7" s="18" t="str">
        <f>IF($A7="","",AD6&amp;"_"&amp;$A7)</f>
        <v>1_1</v>
      </c>
      <c r="AE7" s="268">
        <f ca="1">IFERROR(VLOOKUP(AD7,INDIRECT("Results_"&amp;AE$5),MATCH(AE$4,INDIRECT("Results_"&amp;AE$5&amp;"_Gene"),0)+2,FALSE),"")</f>
        <v>0.35356592471832071</v>
      </c>
      <c r="AF7" s="268" t="str">
        <f ca="1">IFERROR(VLOOKUP(AD7,INDIRECT("Results_"&amp;AF$5),MATCH(AE$4,INDIRECT("Results_"&amp;AF$5&amp;"_Gene"),0)+2,FALSE),"")</f>
        <v/>
      </c>
      <c r="AG7" s="268" t="str">
        <f ca="1">IFERROR(VLOOKUP(AD7,INDIRECT("Results_"&amp;AG$5),MATCH(AE$4,INDIRECT("Results_"&amp;AG$5&amp;"_Gene"),0)+2,FALSE),"")</f>
        <v/>
      </c>
      <c r="AH7" s="18" t="str">
        <f>IF($A7="","",AH6&amp;"_"&amp;$A7)</f>
        <v>2_1</v>
      </c>
      <c r="AI7" s="268">
        <f ca="1">IFERROR(VLOOKUP(AH7,INDIRECT("Results_"&amp;AI$5),MATCH(AI$4,INDIRECT("Results_"&amp;AI$5&amp;"_Gene"),0)+2,FALSE),"")</f>
        <v>0.68139907522008303</v>
      </c>
      <c r="AJ7" s="268" t="str">
        <f ca="1">IFERROR(VLOOKUP(AH7,INDIRECT("Results_"&amp;AJ$5),MATCH(AI$4,INDIRECT("Results_"&amp;AJ$5&amp;"_Gene"),0)+2,FALSE),"")</f>
        <v/>
      </c>
      <c r="AK7" s="268" t="str">
        <f ca="1">IFERROR(VLOOKUP(AH7,INDIRECT("Results_"&amp;AK$5),MATCH(AI$4,INDIRECT("Results_"&amp;AK$5&amp;"_Gene"),0)+2,FALSE),"")</f>
        <v/>
      </c>
      <c r="AL7" s="18" t="str">
        <f>IF($A7="","",AL6&amp;"_"&amp;$A7)</f>
        <v>1_1</v>
      </c>
      <c r="AM7" s="268">
        <f ca="1">IFERROR(VLOOKUP(AL7,INDIRECT("Results_"&amp;AM$5),MATCH(AM$4,INDIRECT("Results_"&amp;AM$5&amp;"_Gene"),0)+2,FALSE),"")</f>
        <v>2.9642031960192581</v>
      </c>
      <c r="AN7" s="268" t="str">
        <f ca="1">IFERROR(VLOOKUP(AL7,INDIRECT("Results_"&amp;AN$5),MATCH(AM$4,INDIRECT("Results_"&amp;AN$5&amp;"_Gene"),0)+2,FALSE),"")</f>
        <v/>
      </c>
      <c r="AO7" s="268" t="str">
        <f ca="1">IFERROR(VLOOKUP(AL7,INDIRECT("Results_"&amp;AO$5),MATCH(AM$4,INDIRECT("Results_"&amp;AO$5&amp;"_Gene"),0)+2,FALSE),"")</f>
        <v/>
      </c>
      <c r="AP7" s="18" t="str">
        <f>IF($A7="","",AP6&amp;"_"&amp;$A7)</f>
        <v>2_1</v>
      </c>
      <c r="AQ7" s="268">
        <f ca="1">IFERROR(VLOOKUP(AP7,INDIRECT("Results_"&amp;AQ$5),MATCH(AQ$4,INDIRECT("Results_"&amp;AQ$5&amp;"_Gene"),0)+2,FALSE),"")</f>
        <v>0.16699948965815709</v>
      </c>
      <c r="AR7" s="268" t="str">
        <f ca="1">IFERROR(VLOOKUP(AP7,INDIRECT("Results_"&amp;AR$5),MATCH(AQ$4,INDIRECT("Results_"&amp;AR$5&amp;"_Gene"),0)+2,FALSE),"")</f>
        <v/>
      </c>
      <c r="AS7" s="268" t="str">
        <f ca="1">IFERROR(VLOOKUP(AP7,INDIRECT("Results_"&amp;AS$5),MATCH(AQ$4,INDIRECT("Results_"&amp;AS$5&amp;"_Gene"),0)+2,FALSE),"")</f>
        <v/>
      </c>
      <c r="AT7" s="18" t="str">
        <f>IF($A7="","",AT6&amp;"_"&amp;$A7)</f>
        <v>1_1</v>
      </c>
      <c r="AU7" s="268">
        <f ca="1">IFERROR(VLOOKUP(AT7,INDIRECT("Results_"&amp;AU$5),MATCH(AU$4,INDIRECT("Results_"&amp;AU$5&amp;"_Gene"),0)+2,FALSE),"")</f>
        <v>0.13831686579437166</v>
      </c>
      <c r="AV7" s="268" t="str">
        <f ca="1">IFERROR(VLOOKUP(AT7,INDIRECT("Results_"&amp;AV$5),MATCH(AU$4,INDIRECT("Results_"&amp;AV$5&amp;"_Gene"),0)+2,FALSE),"")</f>
        <v/>
      </c>
      <c r="AW7" s="268" t="str">
        <f ca="1">IFERROR(VLOOKUP(AT7,INDIRECT("Results_"&amp;AW$5),MATCH(AU$4,INDIRECT("Results_"&amp;AW$5&amp;"_Gene"),0)+2,FALSE),"")</f>
        <v/>
      </c>
      <c r="AX7" s="18"/>
      <c r="AY7" s="79"/>
      <c r="AZ7" s="79"/>
      <c r="BA7" s="79"/>
      <c r="BB7" s="18"/>
      <c r="BC7" s="79"/>
      <c r="BD7" s="79"/>
      <c r="BE7" s="79"/>
    </row>
    <row r="8" spans="1:57" x14ac:dyDescent="0.25">
      <c r="A8">
        <f>IFERROR(IF(A7+1&gt;$B$2,"",A7+1),"")</f>
        <v>2</v>
      </c>
      <c r="B8" s="18" t="str">
        <f>IF($A8="","",B6&amp;"_"&amp;$A8)</f>
        <v>2_2</v>
      </c>
      <c r="C8">
        <f ca="1">IFERROR(VLOOKUP(B8,INDIRECT("Results_"&amp;C$5),MATCH(C$4,INDIRECT("Results_"&amp;C$5&amp;"_Gene"),0)+2,FALSE),"")</f>
        <v>19.439147400951491</v>
      </c>
      <c r="D8" t="str">
        <f ca="1">IFERROR(VLOOKUP(B8,INDIRECT("Results_"&amp;D$5),MATCH(C$4,INDIRECT("Results_"&amp;D$5&amp;"_Gene"),0)+2,FALSE),"")</f>
        <v/>
      </c>
      <c r="E8" t="str">
        <f ca="1">IFERROR(VLOOKUP(B8,INDIRECT("Results_"&amp;E$5),MATCH(C$4,INDIRECT("Results_"&amp;E$5&amp;"_Gene"),0)+2,FALSE),"")</f>
        <v/>
      </c>
      <c r="F8" s="18" t="str">
        <f>IF($A8="","",F6&amp;"_"&amp;$A8)</f>
        <v>1_2</v>
      </c>
      <c r="G8">
        <f ca="1">IFERROR(VLOOKUP(F8,INDIRECT("Results_"&amp;G$5),MATCH(G$4,INDIRECT("Results_"&amp;G$5&amp;"_Gene"),0)+2,FALSE),"")</f>
        <v>11.409825514618646</v>
      </c>
      <c r="H8" t="str">
        <f ca="1">IFERROR(VLOOKUP(F8,INDIRECT("Results_"&amp;H$5),MATCH(G$4,INDIRECT("Results_"&amp;H$5&amp;"_Gene"),0)+2,FALSE),"")</f>
        <v/>
      </c>
      <c r="I8" t="str">
        <f ca="1">IFERROR(VLOOKUP(F8,INDIRECT("Results_"&amp;I$5),MATCH(G$4,INDIRECT("Results_"&amp;I$5&amp;"_Gene"),0)+2,FALSE),"")</f>
        <v/>
      </c>
      <c r="J8" s="18" t="str">
        <f>IF($A8="","",J6&amp;"_"&amp;$A8)</f>
        <v>2_2</v>
      </c>
      <c r="K8" s="268">
        <f ca="1">IFERROR(VLOOKUP(J8,INDIRECT("Results_"&amp;K$5),MATCH(K$4,INDIRECT("Results_"&amp;K$5&amp;"_Gene"),0)+2,FALSE),"")</f>
        <v>0.45210908331634764</v>
      </c>
      <c r="L8" s="268" t="str">
        <f ca="1">IFERROR(VLOOKUP(J8,INDIRECT("Results_"&amp;L$5),MATCH(K$4,INDIRECT("Results_"&amp;L$5&amp;"_Gene"),0)+2,FALSE),"")</f>
        <v/>
      </c>
      <c r="M8" s="268" t="str">
        <f ca="1">IFERROR(VLOOKUP(J8,INDIRECT("Results_"&amp;M$5),MATCH(K$4,INDIRECT("Results_"&amp;M$5&amp;"_Gene"),0)+2,FALSE),"")</f>
        <v/>
      </c>
      <c r="N8" s="18" t="str">
        <f>IF($A8="","",N6&amp;"_"&amp;$A8)</f>
        <v>1_2</v>
      </c>
      <c r="O8" s="268">
        <f ca="1">IFERROR(VLOOKUP(N8,INDIRECT("Results_"&amp;O$5),MATCH(O$4,INDIRECT("Results_"&amp;O$5&amp;"_Gene"),0)+2,FALSE),"")</f>
        <v>0.25443324513512167</v>
      </c>
      <c r="P8" s="268" t="str">
        <f ca="1">IFERROR(VLOOKUP(N8,INDIRECT("Results_"&amp;P$5),MATCH(O$4,INDIRECT("Results_"&amp;P$5&amp;"_Gene"),0)+2,FALSE),"")</f>
        <v/>
      </c>
      <c r="Q8" s="268" t="str">
        <f ca="1">IFERROR(VLOOKUP(N8,INDIRECT("Results_"&amp;Q$5),MATCH(O$4,INDIRECT("Results_"&amp;Q$5&amp;"_Gene"),0)+2,FALSE),"")</f>
        <v/>
      </c>
      <c r="R8" s="18" t="str">
        <f>IF($A8="","",R6&amp;"_"&amp;$A8)</f>
        <v>2_2</v>
      </c>
      <c r="S8" s="268">
        <f ca="1">IFERROR(VLOOKUP(R8,INDIRECT("Results_"&amp;S$5),MATCH(S$4,INDIRECT("Results_"&amp;S$5&amp;"_Gene"),0)+2,FALSE),"")</f>
        <v>0.16882407588323023</v>
      </c>
      <c r="T8" s="268" t="str">
        <f ca="1">IFERROR(VLOOKUP(R8,INDIRECT("Results_"&amp;T$5),MATCH(S$4,INDIRECT("Results_"&amp;T$5&amp;"_Gene"),0)+2,FALSE),"")</f>
        <v/>
      </c>
      <c r="U8" s="268" t="str">
        <f ca="1">IFERROR(VLOOKUP(R8,INDIRECT("Results_"&amp;U$5),MATCH(S$4,INDIRECT("Results_"&amp;U$5&amp;"_Gene"),0)+2,FALSE),"")</f>
        <v/>
      </c>
      <c r="V8" s="18" t="str">
        <f>IF($A8="","",V6&amp;"_"&amp;$A8)</f>
        <v>1_2</v>
      </c>
      <c r="W8" s="268">
        <f ca="1">IFERROR(VLOOKUP(V8,INDIRECT("Results_"&amp;W$5),MATCH(W$4,INDIRECT("Results_"&amp;W$5&amp;"_Gene"),0)+2,FALSE),"")</f>
        <v>3.6155190939807243E-2</v>
      </c>
      <c r="X8" s="268" t="str">
        <f ca="1">IFERROR(VLOOKUP(V8,INDIRECT("Results_"&amp;X$5),MATCH(W$4,INDIRECT("Results_"&amp;X$5&amp;"_Gene"),0)+2,FALSE),"")</f>
        <v/>
      </c>
      <c r="Y8" s="268" t="str">
        <f ca="1">IFERROR(VLOOKUP(V8,INDIRECT("Results_"&amp;Y$5),MATCH(W$4,INDIRECT("Results_"&amp;Y$5&amp;"_Gene"),0)+2,FALSE),"")</f>
        <v/>
      </c>
      <c r="Z8" s="18" t="str">
        <f>IF($A8="","",Z6&amp;"_"&amp;$A8)</f>
        <v>2_2</v>
      </c>
      <c r="AA8" s="268">
        <f ca="1">IFERROR(VLOOKUP(Z8,INDIRECT("Results_"&amp;AA$5),MATCH(AA$4,INDIRECT("Results_"&amp;AA$5&amp;"_Gene"),0)+2,FALSE),"")</f>
        <v>47.068954152521712</v>
      </c>
      <c r="AB8" s="268" t="str">
        <f ca="1">IFERROR(VLOOKUP(Z8,INDIRECT("Results_"&amp;AB$5),MATCH(AA$4,INDIRECT("Results_"&amp;AB$5&amp;"_Gene"),0)+2,FALSE),"")</f>
        <v/>
      </c>
      <c r="AC8" s="268" t="str">
        <f ca="1">IFERROR(VLOOKUP(Z8,INDIRECT("Results_"&amp;AC$5),MATCH(AA$4,INDIRECT("Results_"&amp;AC$5&amp;"_Gene"),0)+2,FALSE),"")</f>
        <v/>
      </c>
      <c r="AD8" s="18" t="str">
        <f>IF($A8="","",AD6&amp;"_"&amp;$A8)</f>
        <v>1_2</v>
      </c>
      <c r="AE8" s="268">
        <f ca="1">IFERROR(VLOOKUP(AD8,INDIRECT("Results_"&amp;AE$5),MATCH(AE$4,INDIRECT("Results_"&amp;AE$5&amp;"_Gene"),0)+2,FALSE),"")</f>
        <v>0.32841050491969093</v>
      </c>
      <c r="AF8" s="268" t="str">
        <f ca="1">IFERROR(VLOOKUP(AD8,INDIRECT("Results_"&amp;AF$5),MATCH(AE$4,INDIRECT("Results_"&amp;AF$5&amp;"_Gene"),0)+2,FALSE),"")</f>
        <v/>
      </c>
      <c r="AG8" s="268" t="str">
        <f ca="1">IFERROR(VLOOKUP(AD8,INDIRECT("Results_"&amp;AG$5),MATCH(AE$4,INDIRECT("Results_"&amp;AG$5&amp;"_Gene"),0)+2,FALSE),"")</f>
        <v/>
      </c>
      <c r="AH8" s="18" t="str">
        <f>IF($A8="","",AH6&amp;"_"&amp;$A8)</f>
        <v>2_2</v>
      </c>
      <c r="AI8" s="268">
        <f ca="1">IFERROR(VLOOKUP(AH8,INDIRECT("Results_"&amp;AI$5),MATCH(AI$4,INDIRECT("Results_"&amp;AI$5&amp;"_Gene"),0)+2,FALSE),"")</f>
        <v>0.45880801115172654</v>
      </c>
      <c r="AJ8" s="268" t="str">
        <f ca="1">IFERROR(VLOOKUP(AH8,INDIRECT("Results_"&amp;AJ$5),MATCH(AI$4,INDIRECT("Results_"&amp;AJ$5&amp;"_Gene"),0)+2,FALSE),"")</f>
        <v/>
      </c>
      <c r="AK8" s="268" t="str">
        <f ca="1">IFERROR(VLOOKUP(AH8,INDIRECT("Results_"&amp;AK$5),MATCH(AI$4,INDIRECT("Results_"&amp;AK$5&amp;"_Gene"),0)+2,FALSE),"")</f>
        <v/>
      </c>
      <c r="AL8" s="18" t="str">
        <f>IF($A8="","",AL6&amp;"_"&amp;$A8)</f>
        <v>1_2</v>
      </c>
      <c r="AM8" s="268">
        <f ca="1">IFERROR(VLOOKUP(AL8,INDIRECT("Results_"&amp;AM$5),MATCH(AM$4,INDIRECT("Results_"&amp;AM$5&amp;"_Gene"),0)+2,FALSE),"")</f>
        <v>0.88207214925382504</v>
      </c>
      <c r="AN8" s="268" t="str">
        <f ca="1">IFERROR(VLOOKUP(AL8,INDIRECT("Results_"&amp;AN$5),MATCH(AM$4,INDIRECT("Results_"&amp;AN$5&amp;"_Gene"),0)+2,FALSE),"")</f>
        <v/>
      </c>
      <c r="AO8" s="268" t="str">
        <f ca="1">IFERROR(VLOOKUP(AL8,INDIRECT("Results_"&amp;AO$5),MATCH(AM$4,INDIRECT("Results_"&amp;AO$5&amp;"_Gene"),0)+2,FALSE),"")</f>
        <v/>
      </c>
      <c r="AP8" s="18" t="str">
        <f>IF($A8="","",AP6&amp;"_"&amp;$A8)</f>
        <v>2_2</v>
      </c>
      <c r="AQ8" s="268">
        <f ca="1">IFERROR(VLOOKUP(AP8,INDIRECT("Results_"&amp;AQ$5),MATCH(AQ$4,INDIRECT("Results_"&amp;AQ$5&amp;"_Gene"),0)+2,FALSE),"")</f>
        <v>0.42003717311220762</v>
      </c>
      <c r="AR8" s="268" t="str">
        <f ca="1">IFERROR(VLOOKUP(AP8,INDIRECT("Results_"&amp;AR$5),MATCH(AQ$4,INDIRECT("Results_"&amp;AR$5&amp;"_Gene"),0)+2,FALSE),"")</f>
        <v/>
      </c>
      <c r="AS8" s="268" t="str">
        <f ca="1">IFERROR(VLOOKUP(AP8,INDIRECT("Results_"&amp;AS$5),MATCH(AQ$4,INDIRECT("Results_"&amp;AS$5&amp;"_Gene"),0)+2,FALSE),"")</f>
        <v/>
      </c>
      <c r="AT8" s="18" t="str">
        <f>IF($A8="","",AT6&amp;"_"&amp;$A8)</f>
        <v>1_2</v>
      </c>
      <c r="AU8" s="268">
        <f ca="1">IFERROR(VLOOKUP(AT8,INDIRECT("Results_"&amp;AU$5),MATCH(AU$4,INDIRECT("Results_"&amp;AU$5&amp;"_Gene"),0)+2,FALSE),"")</f>
        <v>0.19560165518895645</v>
      </c>
      <c r="AV8" s="268" t="str">
        <f ca="1">IFERROR(VLOOKUP(AT8,INDIRECT("Results_"&amp;AV$5),MATCH(AU$4,INDIRECT("Results_"&amp;AV$5&amp;"_Gene"),0)+2,FALSE),"")</f>
        <v/>
      </c>
      <c r="AW8" s="268" t="str">
        <f ca="1">IFERROR(VLOOKUP(AT8,INDIRECT("Results_"&amp;AW$5),MATCH(AU$4,INDIRECT("Results_"&amp;AW$5&amp;"_Gene"),0)+2,FALSE),"")</f>
        <v/>
      </c>
      <c r="AX8" s="18"/>
      <c r="AY8" s="79"/>
      <c r="AZ8" s="79"/>
      <c r="BA8" s="79"/>
      <c r="BB8" s="18"/>
      <c r="BC8" s="79"/>
      <c r="BD8" s="79"/>
      <c r="BE8" s="79"/>
    </row>
    <row r="9" spans="1:57" x14ac:dyDescent="0.25">
      <c r="A9">
        <f>IFERROR(IF(A8+1&gt;$B$2,"",A8+1),"")</f>
        <v>3</v>
      </c>
      <c r="B9" s="18" t="str">
        <f>IF($A9="","",B6&amp;"_"&amp;$A9)</f>
        <v>2_3</v>
      </c>
      <c r="C9">
        <f ca="1">IFERROR(VLOOKUP(B9,INDIRECT("Results_"&amp;C$5),MATCH(C$4,INDIRECT("Results_"&amp;C$5&amp;"_Gene"),0)+2,FALSE),"")</f>
        <v>11.977952593258729</v>
      </c>
      <c r="D9" t="str">
        <f ca="1">IFERROR(VLOOKUP(B9,INDIRECT("Results_"&amp;D$5),MATCH(C$4,INDIRECT("Results_"&amp;D$5&amp;"_Gene"),0)+2,FALSE),"")</f>
        <v/>
      </c>
      <c r="E9" t="str">
        <f ca="1">IFERROR(VLOOKUP(B9,INDIRECT("Results_"&amp;E$5),MATCH(C$4,INDIRECT("Results_"&amp;E$5&amp;"_Gene"),0)+2,FALSE),"")</f>
        <v/>
      </c>
      <c r="F9" s="18" t="str">
        <f>IF($A9="","",F6&amp;"_"&amp;$A9)</f>
        <v>1_3</v>
      </c>
      <c r="G9">
        <f ca="1">IFERROR(VLOOKUP(F9,INDIRECT("Results_"&amp;G$5),MATCH(G$4,INDIRECT("Results_"&amp;G$5&amp;"_Gene"),0)+2,FALSE),"")</f>
        <v>13.370740632838165</v>
      </c>
      <c r="H9" t="str">
        <f ca="1">IFERROR(VLOOKUP(F9,INDIRECT("Results_"&amp;H$5),MATCH(G$4,INDIRECT("Results_"&amp;H$5&amp;"_Gene"),0)+2,FALSE),"")</f>
        <v/>
      </c>
      <c r="I9" t="str">
        <f ca="1">IFERROR(VLOOKUP(F9,INDIRECT("Results_"&amp;I$5),MATCH(G$4,INDIRECT("Results_"&amp;I$5&amp;"_Gene"),0)+2,FALSE),"")</f>
        <v/>
      </c>
      <c r="J9" s="18" t="str">
        <f>IF($A9="","",J6&amp;"_"&amp;$A9)</f>
        <v>2_3</v>
      </c>
      <c r="K9" s="268">
        <f ca="1">IFERROR(VLOOKUP(J9,INDIRECT("Results_"&amp;K$5),MATCH(K$4,INDIRECT("Results_"&amp;K$5&amp;"_Gene"),0)+2,FALSE),"")</f>
        <v>0.31064234350116582</v>
      </c>
      <c r="L9" s="268" t="str">
        <f ca="1">IFERROR(VLOOKUP(J9,INDIRECT("Results_"&amp;L$5),MATCH(K$4,INDIRECT("Results_"&amp;L$5&amp;"_Gene"),0)+2,FALSE),"")</f>
        <v/>
      </c>
      <c r="M9" s="268" t="str">
        <f ca="1">IFERROR(VLOOKUP(J9,INDIRECT("Results_"&amp;M$5),MATCH(K$4,INDIRECT("Results_"&amp;M$5&amp;"_Gene"),0)+2,FALSE),"")</f>
        <v/>
      </c>
      <c r="N9" s="18" t="str">
        <f>IF($A9="","",N6&amp;"_"&amp;$A9)</f>
        <v>1_3</v>
      </c>
      <c r="O9" s="268">
        <f ca="1">IFERROR(VLOOKUP(N9,INDIRECT("Results_"&amp;O$5),MATCH(O$4,INDIRECT("Results_"&amp;O$5&amp;"_Gene"),0)+2,FALSE),"")</f>
        <v>0.26491059693909891</v>
      </c>
      <c r="P9" s="268" t="str">
        <f ca="1">IFERROR(VLOOKUP(N9,INDIRECT("Results_"&amp;P$5),MATCH(O$4,INDIRECT("Results_"&amp;P$5&amp;"_Gene"),0)+2,FALSE),"")</f>
        <v/>
      </c>
      <c r="Q9" s="268" t="str">
        <f ca="1">IFERROR(VLOOKUP(N9,INDIRECT("Results_"&amp;Q$5),MATCH(O$4,INDIRECT("Results_"&amp;Q$5&amp;"_Gene"),0)+2,FALSE),"")</f>
        <v/>
      </c>
      <c r="R9" s="18" t="str">
        <f>IF($A9="","",R6&amp;"_"&amp;$A9)</f>
        <v>2_3</v>
      </c>
      <c r="S9" s="268">
        <f ca="1">IFERROR(VLOOKUP(R9,INDIRECT("Results_"&amp;S$5),MATCH(S$4,INDIRECT("Results_"&amp;S$5&amp;"_Gene"),0)+2,FALSE),"")</f>
        <v>0.23969106377436317</v>
      </c>
      <c r="T9" s="268" t="str">
        <f ca="1">IFERROR(VLOOKUP(R9,INDIRECT("Results_"&amp;T$5),MATCH(S$4,INDIRECT("Results_"&amp;T$5&amp;"_Gene"),0)+2,FALSE),"")</f>
        <v/>
      </c>
      <c r="U9" s="268" t="str">
        <f ca="1">IFERROR(VLOOKUP(R9,INDIRECT("Results_"&amp;U$5),MATCH(S$4,INDIRECT("Results_"&amp;U$5&amp;"_Gene"),0)+2,FALSE),"")</f>
        <v/>
      </c>
      <c r="V9" s="18" t="str">
        <f>IF($A9="","",V6&amp;"_"&amp;$A9)</f>
        <v>1_3</v>
      </c>
      <c r="W9" s="268">
        <f ca="1">IFERROR(VLOOKUP(V9,INDIRECT("Results_"&amp;W$5),MATCH(W$4,INDIRECT("Results_"&amp;W$5&amp;"_Gene"),0)+2,FALSE),"")</f>
        <v>0.14806426034500766</v>
      </c>
      <c r="X9" s="268" t="str">
        <f ca="1">IFERROR(VLOOKUP(V9,INDIRECT("Results_"&amp;X$5),MATCH(W$4,INDIRECT("Results_"&amp;X$5&amp;"_Gene"),0)+2,FALSE),"")</f>
        <v/>
      </c>
      <c r="Y9" s="268" t="str">
        <f ca="1">IFERROR(VLOOKUP(V9,INDIRECT("Results_"&amp;Y$5),MATCH(W$4,INDIRECT("Results_"&amp;Y$5&amp;"_Gene"),0)+2,FALSE),"")</f>
        <v/>
      </c>
      <c r="Z9" s="18" t="str">
        <f>IF($A9="","",Z6&amp;"_"&amp;$A9)</f>
        <v>2_3</v>
      </c>
      <c r="AA9" s="268">
        <f ca="1">IFERROR(VLOOKUP(Z9,INDIRECT("Results_"&amp;AA$5),MATCH(AA$4,INDIRECT("Results_"&amp;AA$5&amp;"_Gene"),0)+2,FALSE),"")</f>
        <v>19.661198703130214</v>
      </c>
      <c r="AB9" s="268" t="str">
        <f ca="1">IFERROR(VLOOKUP(Z9,INDIRECT("Results_"&amp;AB$5),MATCH(AA$4,INDIRECT("Results_"&amp;AB$5&amp;"_Gene"),0)+2,FALSE),"")</f>
        <v/>
      </c>
      <c r="AC9" s="268" t="str">
        <f ca="1">IFERROR(VLOOKUP(Z9,INDIRECT("Results_"&amp;AC$5),MATCH(AA$4,INDIRECT("Results_"&amp;AC$5&amp;"_Gene"),0)+2,FALSE),"")</f>
        <v/>
      </c>
      <c r="AD9" s="18" t="str">
        <f>IF($A9="","",AD6&amp;"_"&amp;$A9)</f>
        <v>1_3</v>
      </c>
      <c r="AE9" s="268">
        <f ca="1">IFERROR(VLOOKUP(AD9,INDIRECT("Results_"&amp;AE$5),MATCH(AE$4,INDIRECT("Results_"&amp;AE$5&amp;"_Gene"),0)+2,FALSE),"")</f>
        <v>1.4693365019186262</v>
      </c>
      <c r="AF9" s="268" t="str">
        <f ca="1">IFERROR(VLOOKUP(AD9,INDIRECT("Results_"&amp;AF$5),MATCH(AE$4,INDIRECT("Results_"&amp;AF$5&amp;"_Gene"),0)+2,FALSE),"")</f>
        <v/>
      </c>
      <c r="AG9" s="268" t="str">
        <f ca="1">IFERROR(VLOOKUP(AD9,INDIRECT("Results_"&amp;AG$5),MATCH(AE$4,INDIRECT("Results_"&amp;AG$5&amp;"_Gene"),0)+2,FALSE),"")</f>
        <v/>
      </c>
      <c r="AH9" s="18" t="str">
        <f>IF($A9="","",AH6&amp;"_"&amp;$A9)</f>
        <v>2_3</v>
      </c>
      <c r="AI9" s="268">
        <f ca="1">IFERROR(VLOOKUP(AH9,INDIRECT("Results_"&amp;AI$5),MATCH(AI$4,INDIRECT("Results_"&amp;AI$5&amp;"_Gene"),0)+2,FALSE),"")</f>
        <v>0.3139385176031031</v>
      </c>
      <c r="AJ9" s="268" t="str">
        <f ca="1">IFERROR(VLOOKUP(AH9,INDIRECT("Results_"&amp;AJ$5),MATCH(AI$4,INDIRECT("Results_"&amp;AJ$5&amp;"_Gene"),0)+2,FALSE),"")</f>
        <v/>
      </c>
      <c r="AK9" s="268" t="str">
        <f ca="1">IFERROR(VLOOKUP(AH9,INDIRECT("Results_"&amp;AK$5),MATCH(AI$4,INDIRECT("Results_"&amp;AK$5&amp;"_Gene"),0)+2,FALSE),"")</f>
        <v/>
      </c>
      <c r="AL9" s="18" t="str">
        <f>IF($A9="","",AL6&amp;"_"&amp;$A9)</f>
        <v>1_3</v>
      </c>
      <c r="AM9" s="268">
        <f ca="1">IFERROR(VLOOKUP(AL9,INDIRECT("Results_"&amp;AM$5),MATCH(AM$4,INDIRECT("Results_"&amp;AM$5&amp;"_Gene"),0)+2,FALSE),"")</f>
        <v>3.8721981508223777</v>
      </c>
      <c r="AN9" s="268" t="str">
        <f ca="1">IFERROR(VLOOKUP(AL9,INDIRECT("Results_"&amp;AN$5),MATCH(AM$4,INDIRECT("Results_"&amp;AN$5&amp;"_Gene"),0)+2,FALSE),"")</f>
        <v/>
      </c>
      <c r="AO9" s="268" t="str">
        <f ca="1">IFERROR(VLOOKUP(AL9,INDIRECT("Results_"&amp;AO$5),MATCH(AM$4,INDIRECT("Results_"&amp;AO$5&amp;"_Gene"),0)+2,FALSE),"")</f>
        <v/>
      </c>
      <c r="AP9" s="18" t="str">
        <f>IF($A9="","",AP6&amp;"_"&amp;$A9)</f>
        <v>2_3</v>
      </c>
      <c r="AQ9" s="268">
        <f ca="1">IFERROR(VLOOKUP(AP9,INDIRECT("Results_"&amp;AQ$5),MATCH(AQ$4,INDIRECT("Results_"&amp;AQ$5&amp;"_Gene"),0)+2,FALSE),"")</f>
        <v>0.48632083942732629</v>
      </c>
      <c r="AR9" s="268" t="str">
        <f ca="1">IFERROR(VLOOKUP(AP9,INDIRECT("Results_"&amp;AR$5),MATCH(AQ$4,INDIRECT("Results_"&amp;AR$5&amp;"_Gene"),0)+2,FALSE),"")</f>
        <v/>
      </c>
      <c r="AS9" s="268" t="str">
        <f ca="1">IFERROR(VLOOKUP(AP9,INDIRECT("Results_"&amp;AS$5),MATCH(AQ$4,INDIRECT("Results_"&amp;AS$5&amp;"_Gene"),0)+2,FALSE),"")</f>
        <v/>
      </c>
      <c r="AT9" s="18" t="str">
        <f>IF($A9="","",AT6&amp;"_"&amp;$A9)</f>
        <v>1_3</v>
      </c>
      <c r="AU9" s="268">
        <f ca="1">IFERROR(VLOOKUP(AT9,INDIRECT("Results_"&amp;AU$5),MATCH(AU$4,INDIRECT("Results_"&amp;AU$5&amp;"_Gene"),0)+2,FALSE),"")</f>
        <v>0.33982099503229463</v>
      </c>
      <c r="AV9" s="268" t="str">
        <f ca="1">IFERROR(VLOOKUP(AT9,INDIRECT("Results_"&amp;AV$5),MATCH(AU$4,INDIRECT("Results_"&amp;AV$5&amp;"_Gene"),0)+2,FALSE),"")</f>
        <v/>
      </c>
      <c r="AW9" s="268" t="str">
        <f ca="1">IFERROR(VLOOKUP(AT9,INDIRECT("Results_"&amp;AW$5),MATCH(AU$4,INDIRECT("Results_"&amp;AW$5&amp;"_Gene"),0)+2,FALSE),"")</f>
        <v/>
      </c>
      <c r="AX9" s="18"/>
      <c r="AY9" s="79"/>
      <c r="AZ9" s="79"/>
      <c r="BA9" s="79"/>
      <c r="BB9" s="18"/>
      <c r="BC9" s="79"/>
      <c r="BD9" s="79"/>
      <c r="BE9" s="79"/>
    </row>
    <row r="10" spans="1:57" x14ac:dyDescent="0.25">
      <c r="A10" t="str">
        <f>IFERROR(IF(A9+1&gt;$B$2,"",A9+1),"")</f>
        <v/>
      </c>
      <c r="B10" s="18" t="str">
        <f>IF($A10="","",B6&amp;"_"&amp;$A10)</f>
        <v/>
      </c>
      <c r="C10" t="str">
        <f ca="1">IFERROR(VLOOKUP(B10,INDIRECT("Results_"&amp;C$5),MATCH(C$4,INDIRECT("Results_"&amp;C$5&amp;"_Gene"),0)+2,FALSE),"")</f>
        <v/>
      </c>
      <c r="D10" t="str">
        <f ca="1">IFERROR(VLOOKUP(B10,INDIRECT("Results_"&amp;D$5),MATCH(C$4,INDIRECT("Results_"&amp;D$5&amp;"_Gene"),0)+2,FALSE),"")</f>
        <v/>
      </c>
      <c r="E10" t="str">
        <f ca="1">IFERROR(VLOOKUP(B10,INDIRECT("Results_"&amp;E$5),MATCH(C$4,INDIRECT("Results_"&amp;E$5&amp;"_Gene"),0)+2,FALSE),"")</f>
        <v/>
      </c>
      <c r="F10" s="18" t="str">
        <f>IF($A10="","",F6&amp;"_"&amp;$A10)</f>
        <v/>
      </c>
      <c r="G10" t="str">
        <f ca="1">IFERROR(VLOOKUP(F10,INDIRECT("Results_"&amp;G$5),MATCH(G$4,INDIRECT("Results_"&amp;G$5&amp;"_Gene"),0)+2,FALSE),"")</f>
        <v/>
      </c>
      <c r="H10" t="str">
        <f ca="1">IFERROR(VLOOKUP(F10,INDIRECT("Results_"&amp;H$5),MATCH(G$4,INDIRECT("Results_"&amp;H$5&amp;"_Gene"),0)+2,FALSE),"")</f>
        <v/>
      </c>
      <c r="I10" t="str">
        <f ca="1">IFERROR(VLOOKUP(F10,INDIRECT("Results_"&amp;I$5),MATCH(G$4,INDIRECT("Results_"&amp;I$5&amp;"_Gene"),0)+2,FALSE),"")</f>
        <v/>
      </c>
      <c r="J10" s="18" t="str">
        <f>IF($A10="","",J6&amp;"_"&amp;$A10)</f>
        <v/>
      </c>
      <c r="K10" s="268" t="str">
        <f ca="1">IFERROR(VLOOKUP(J10,INDIRECT("Results_"&amp;K$5),MATCH(K$4,INDIRECT("Results_"&amp;K$5&amp;"_Gene"),0)+2,FALSE),"")</f>
        <v/>
      </c>
      <c r="L10" s="268" t="str">
        <f ca="1">IFERROR(VLOOKUP(J10,INDIRECT("Results_"&amp;L$5),MATCH(K$4,INDIRECT("Results_"&amp;L$5&amp;"_Gene"),0)+2,FALSE),"")</f>
        <v/>
      </c>
      <c r="M10" s="268" t="str">
        <f ca="1">IFERROR(VLOOKUP(J10,INDIRECT("Results_"&amp;M$5),MATCH(K$4,INDIRECT("Results_"&amp;M$5&amp;"_Gene"),0)+2,FALSE),"")</f>
        <v/>
      </c>
      <c r="N10" s="18" t="str">
        <f>IF($A10="","",N6&amp;"_"&amp;$A10)</f>
        <v/>
      </c>
      <c r="O10" s="268" t="str">
        <f ca="1">IFERROR(VLOOKUP(N10,INDIRECT("Results_"&amp;O$5),MATCH(O$4,INDIRECT("Results_"&amp;O$5&amp;"_Gene"),0)+2,FALSE),"")</f>
        <v/>
      </c>
      <c r="P10" s="268" t="str">
        <f ca="1">IFERROR(VLOOKUP(N10,INDIRECT("Results_"&amp;P$5),MATCH(O$4,INDIRECT("Results_"&amp;P$5&amp;"_Gene"),0)+2,FALSE),"")</f>
        <v/>
      </c>
      <c r="Q10" s="268" t="str">
        <f ca="1">IFERROR(VLOOKUP(N10,INDIRECT("Results_"&amp;Q$5),MATCH(O$4,INDIRECT("Results_"&amp;Q$5&amp;"_Gene"),0)+2,FALSE),"")</f>
        <v/>
      </c>
      <c r="R10" s="18" t="str">
        <f>IF($A10="","",R6&amp;"_"&amp;$A10)</f>
        <v/>
      </c>
      <c r="S10" s="268" t="str">
        <f ca="1">IFERROR(VLOOKUP(R10,INDIRECT("Results_"&amp;S$5),MATCH(S$4,INDIRECT("Results_"&amp;S$5&amp;"_Gene"),0)+2,FALSE),"")</f>
        <v/>
      </c>
      <c r="T10" s="268" t="str">
        <f ca="1">IFERROR(VLOOKUP(R10,INDIRECT("Results_"&amp;T$5),MATCH(S$4,INDIRECT("Results_"&amp;T$5&amp;"_Gene"),0)+2,FALSE),"")</f>
        <v/>
      </c>
      <c r="U10" s="268" t="str">
        <f ca="1">IFERROR(VLOOKUP(R10,INDIRECT("Results_"&amp;U$5),MATCH(S$4,INDIRECT("Results_"&amp;U$5&amp;"_Gene"),0)+2,FALSE),"")</f>
        <v/>
      </c>
      <c r="V10" s="18" t="str">
        <f>IF($A10="","",V6&amp;"_"&amp;$A10)</f>
        <v/>
      </c>
      <c r="W10" s="268" t="str">
        <f ca="1">IFERROR(VLOOKUP(V10,INDIRECT("Results_"&amp;W$5),MATCH(W$4,INDIRECT("Results_"&amp;W$5&amp;"_Gene"),0)+2,FALSE),"")</f>
        <v/>
      </c>
      <c r="X10" s="268" t="str">
        <f ca="1">IFERROR(VLOOKUP(V10,INDIRECT("Results_"&amp;X$5),MATCH(W$4,INDIRECT("Results_"&amp;X$5&amp;"_Gene"),0)+2,FALSE),"")</f>
        <v/>
      </c>
      <c r="Y10" s="268" t="str">
        <f ca="1">IFERROR(VLOOKUP(V10,INDIRECT("Results_"&amp;Y$5),MATCH(W$4,INDIRECT("Results_"&amp;Y$5&amp;"_Gene"),0)+2,FALSE),"")</f>
        <v/>
      </c>
      <c r="Z10" s="18" t="str">
        <f>IF($A10="","",Z6&amp;"_"&amp;$A10)</f>
        <v/>
      </c>
      <c r="AA10" s="268" t="str">
        <f ca="1">IFERROR(VLOOKUP(Z10,INDIRECT("Results_"&amp;AA$5),MATCH(AA$4,INDIRECT("Results_"&amp;AA$5&amp;"_Gene"),0)+2,FALSE),"")</f>
        <v/>
      </c>
      <c r="AB10" s="268" t="str">
        <f ca="1">IFERROR(VLOOKUP(Z10,INDIRECT("Results_"&amp;AB$5),MATCH(AA$4,INDIRECT("Results_"&amp;AB$5&amp;"_Gene"),0)+2,FALSE),"")</f>
        <v/>
      </c>
      <c r="AC10" s="268" t="str">
        <f ca="1">IFERROR(VLOOKUP(Z10,INDIRECT("Results_"&amp;AC$5),MATCH(AA$4,INDIRECT("Results_"&amp;AC$5&amp;"_Gene"),0)+2,FALSE),"")</f>
        <v/>
      </c>
      <c r="AD10" s="18" t="str">
        <f>IF($A10="","",AD6&amp;"_"&amp;$A10)</f>
        <v/>
      </c>
      <c r="AE10" s="268" t="str">
        <f ca="1">IFERROR(VLOOKUP(AD10,INDIRECT("Results_"&amp;AE$5),MATCH(AE$4,INDIRECT("Results_"&amp;AE$5&amp;"_Gene"),0)+2,FALSE),"")</f>
        <v/>
      </c>
      <c r="AF10" s="268" t="str">
        <f ca="1">IFERROR(VLOOKUP(AD10,INDIRECT("Results_"&amp;AF$5),MATCH(AE$4,INDIRECT("Results_"&amp;AF$5&amp;"_Gene"),0)+2,FALSE),"")</f>
        <v/>
      </c>
      <c r="AG10" s="268" t="str">
        <f ca="1">IFERROR(VLOOKUP(AD10,INDIRECT("Results_"&amp;AG$5),MATCH(AE$4,INDIRECT("Results_"&amp;AG$5&amp;"_Gene"),0)+2,FALSE),"")</f>
        <v/>
      </c>
      <c r="AH10" s="18" t="str">
        <f>IF($A10="","",AH6&amp;"_"&amp;$A10)</f>
        <v/>
      </c>
      <c r="AI10" s="268" t="str">
        <f ca="1">IFERROR(VLOOKUP(AH10,INDIRECT("Results_"&amp;AI$5),MATCH(AI$4,INDIRECT("Results_"&amp;AI$5&amp;"_Gene"),0)+2,FALSE),"")</f>
        <v/>
      </c>
      <c r="AJ10" s="268" t="str">
        <f ca="1">IFERROR(VLOOKUP(AH10,INDIRECT("Results_"&amp;AJ$5),MATCH(AI$4,INDIRECT("Results_"&amp;AJ$5&amp;"_Gene"),0)+2,FALSE),"")</f>
        <v/>
      </c>
      <c r="AK10" s="268" t="str">
        <f ca="1">IFERROR(VLOOKUP(AH10,INDIRECT("Results_"&amp;AK$5),MATCH(AI$4,INDIRECT("Results_"&amp;AK$5&amp;"_Gene"),0)+2,FALSE),"")</f>
        <v/>
      </c>
      <c r="AL10" s="18" t="str">
        <f>IF($A10="","",AL6&amp;"_"&amp;$A10)</f>
        <v/>
      </c>
      <c r="AM10" s="268" t="str">
        <f ca="1">IFERROR(VLOOKUP(AL10,INDIRECT("Results_"&amp;AM$5),MATCH(AM$4,INDIRECT("Results_"&amp;AM$5&amp;"_Gene"),0)+2,FALSE),"")</f>
        <v/>
      </c>
      <c r="AN10" s="268" t="str">
        <f ca="1">IFERROR(VLOOKUP(AL10,INDIRECT("Results_"&amp;AN$5),MATCH(AM$4,INDIRECT("Results_"&amp;AN$5&amp;"_Gene"),0)+2,FALSE),"")</f>
        <v/>
      </c>
      <c r="AO10" s="268" t="str">
        <f ca="1">IFERROR(VLOOKUP(AL10,INDIRECT("Results_"&amp;AO$5),MATCH(AM$4,INDIRECT("Results_"&amp;AO$5&amp;"_Gene"),0)+2,FALSE),"")</f>
        <v/>
      </c>
      <c r="AP10" s="18" t="str">
        <f>IF($A10="","",AP6&amp;"_"&amp;$A10)</f>
        <v/>
      </c>
      <c r="AQ10" s="268" t="str">
        <f ca="1">IFERROR(VLOOKUP(AP10,INDIRECT("Results_"&amp;AQ$5),MATCH(AQ$4,INDIRECT("Results_"&amp;AQ$5&amp;"_Gene"),0)+2,FALSE),"")</f>
        <v/>
      </c>
      <c r="AR10" s="268" t="str">
        <f ca="1">IFERROR(VLOOKUP(AP10,INDIRECT("Results_"&amp;AR$5),MATCH(AQ$4,INDIRECT("Results_"&amp;AR$5&amp;"_Gene"),0)+2,FALSE),"")</f>
        <v/>
      </c>
      <c r="AS10" s="268" t="str">
        <f ca="1">IFERROR(VLOOKUP(AP10,INDIRECT("Results_"&amp;AS$5),MATCH(AQ$4,INDIRECT("Results_"&amp;AS$5&amp;"_Gene"),0)+2,FALSE),"")</f>
        <v/>
      </c>
      <c r="AT10" s="18" t="str">
        <f>IF($A10="","",AT6&amp;"_"&amp;$A10)</f>
        <v/>
      </c>
      <c r="AU10" s="268" t="str">
        <f ca="1">IFERROR(VLOOKUP(AT10,INDIRECT("Results_"&amp;AU$5),MATCH(AU$4,INDIRECT("Results_"&amp;AU$5&amp;"_Gene"),0)+2,FALSE),"")</f>
        <v/>
      </c>
      <c r="AV10" s="268" t="str">
        <f ca="1">IFERROR(VLOOKUP(AT10,INDIRECT("Results_"&amp;AV$5),MATCH(AU$4,INDIRECT("Results_"&amp;AV$5&amp;"_Gene"),0)+2,FALSE),"")</f>
        <v/>
      </c>
      <c r="AW10" s="268" t="str">
        <f ca="1">IFERROR(VLOOKUP(AT10,INDIRECT("Results_"&amp;AW$5),MATCH(AU$4,INDIRECT("Results_"&amp;AW$5&amp;"_Gene"),0)+2,FALSE),"")</f>
        <v/>
      </c>
      <c r="AX10" s="18"/>
      <c r="AY10" s="79"/>
      <c r="AZ10" s="79"/>
      <c r="BA10" s="79"/>
      <c r="BB10" s="18"/>
      <c r="BC10" s="79"/>
      <c r="BD10" s="79"/>
      <c r="BE10" s="79"/>
    </row>
    <row r="11" spans="1:57" x14ac:dyDescent="0.25">
      <c r="B11" t="s">
        <v>591</v>
      </c>
      <c r="C11">
        <f ca="1">IFERROR(SUM(IFERROR(C7/G7,0),IFERROR(C8/G8,0),IFERROR(C9/G9,0),IFERROR(C10/G10,0))/SUM(IF(OR(C7="",G7=""),0,1),IF(OR(C8="",G8=""),0,1),IF(OR(C9="",G9=""),0,1),IF(OR(C10="",G10=""),0,1)),"")</f>
        <v>1.2784461021503988</v>
      </c>
      <c r="D11" t="str">
        <f ca="1">IFERROR(SUM(IFERROR(D7/H7,0),IFERROR(D8/H8,0),IFERROR(D9/H9,0),IFERROR(D10/H10,0))/SUM(IF(OR(D7="",H7=""),0,1),IF(OR(D8="",H8=""),0,1),IF(OR(D9="",H9=""),0,1),IF(OR(D10="",H10=""),0,1)),"")</f>
        <v/>
      </c>
      <c r="E11" t="str">
        <f ca="1">IFERROR(SUM(IFERROR(E7/I7,0),IFERROR(E8/I8,0),IFERROR(E9/I9,0),IFERROR(E10/I10,0))/SUM(IF(OR(E7="",I7=""),0,1),IF(OR(E8="",I8=""),0,1),IF(OR(E9="",I9=""),0,1),IF(OR(E10="",I10=""),0,1)),"")</f>
        <v/>
      </c>
      <c r="F11" t="s">
        <v>594</v>
      </c>
      <c r="G11">
        <f ca="1">IF(SUM(IF(OR(C7="",G7=""),0,1),IF(OR(C8="",G8=""),0,1),IF(OR(C9="",G9=""),0,1),IF(OR(C10="",G10=""),0,1))&gt;1,(SQRT(SUM(IFERROR((C7/G7-C11)^2,0),IFERROR((C8/G8-C11)^2,0),IFERROR((C9/G9-C11)^2,0),IFERROR((C10/G10-C11)^2,0))/(SUM(IF(OR(C7="",G7=""),0,1),IF(OR(C8="",G8=""),0,1),IF(OR(C9="",G9=""),0,1),IF(OR(C10="",G10=""),0,1))-1))),"")</f>
        <v>0.4056294355448008</v>
      </c>
      <c r="H11" t="str">
        <f ca="1">IF(SUM(IF(OR(D7="",H7=""),0,1),IF(OR(D8="",H8=""),0,1),IF(OR(D9="",H9=""),0,1),IF(OR(D10="",H10=""),0,1))&gt;1,(SQRT(SUM(IFERROR((D7/H7-D11)^2,0),IFERROR((D8/H8-D11)^2,0),IFERROR((D9/H9-D11)^2,0),IFERROR((D10/H10-D11)^2,0))/(SUM(IF(OR(D7="",H7=""),0,1),IF(OR(D8="",H8=""),0,1),IF(OR(D9="",H9=""),0,1),IF(OR(D10="",H10=""),0,1))-1))),"")</f>
        <v/>
      </c>
      <c r="I11" t="str">
        <f ca="1">IF(SUM(IF(OR(E7="",I7=""),0,1),IF(OR(E8="",I8=""),0,1),IF(OR(E9="",I9=""),0,1),IF(OR(E10="",I10=""),0,1))&gt;1,(SQRT(SUM(IFERROR((E7/I7-E11)^2,0),IFERROR((E8/I8-E11)^2,0),IFERROR((E9/I9-E11)^2,0),IFERROR((E10/I10-E11)^2,0))/(SUM(IF(OR(E7="",I7=""),0,1),IF(OR(E8="",I8=""),0,1),IF(OR(E9="",I9=""),0,1),IF(OR(E10="",I10=""),0,1))-1))),"")</f>
        <v/>
      </c>
      <c r="J11" s="268" t="s">
        <v>591</v>
      </c>
      <c r="K11" s="268">
        <f ca="1">IFERROR(SUM(IFERROR(K7/O7,0),IFERROR(K8/O8,0),IFERROR(K9/O9,0),IFERROR(K10/O10,0))/SUM(IF(OR(K7="",O7=""),0,1),IF(OR(K8="",O8=""),0,1),IF(OR(K9="",O9=""),0,1),IF(OR(K10="",O10=""),0,1)),"")</f>
        <v>1.5165537705332259</v>
      </c>
      <c r="L11" s="268" t="str">
        <f ca="1">IFERROR(SUM(IFERROR(L7/P7,0),IFERROR(L8/P8,0),IFERROR(L9/P9,0),IFERROR(L10/P10,0))/SUM(IF(OR(L7="",P7=""),0,1),IF(OR(L8="",P8=""),0,1),IF(OR(L9="",P9=""),0,1),IF(OR(L10="",P10=""),0,1)),"")</f>
        <v/>
      </c>
      <c r="M11" s="268" t="str">
        <f ca="1">IFERROR(SUM(IFERROR(M7/Q7,0),IFERROR(M8/Q8,0),IFERROR(M9/Q9,0),IFERROR(M10/Q10,0))/SUM(IF(OR(M7="",Q7=""),0,1),IF(OR(M8="",Q8=""),0,1),IF(OR(M9="",Q9=""),0,1),IF(OR(M10="",Q10=""),0,1)),"")</f>
        <v/>
      </c>
      <c r="N11" s="268" t="s">
        <v>594</v>
      </c>
      <c r="O11" s="268">
        <f ca="1">IF(SUM(IF(OR(K7="",O7=""),0,1),IF(OR(K8="",O8=""),0,1),IF(OR(K9="",O9=""),0,1),IF(OR(K10="",O10=""),0,1))&gt;1,(SQRT(SUM(IFERROR((K7/O7-K11)^2,0),IFERROR((K8/O8-K11)^2,0),IFERROR((K9/O9-K11)^2,0),IFERROR((K10/O10-K11)^2,0))/(SUM(IF(OR(K7="",O7=""),0,1),IF(OR(K8="",O8=""),0,1),IF(OR(K9="",O9=""),0,1),IF(OR(K10="",O10=""),0,1))-1))),"")</f>
        <v>0.31069070085236727</v>
      </c>
      <c r="P11" s="268" t="str">
        <f ca="1">IF(SUM(IF(OR(L7="",P7=""),0,1),IF(OR(L8="",P8=""),0,1),IF(OR(L9="",P9=""),0,1),IF(OR(L10="",P10=""),0,1))&gt;1,(SQRT(SUM(IFERROR((L7/P7-L11)^2,0),IFERROR((L8/P8-L11)^2,0),IFERROR((L9/P9-L11)^2,0),IFERROR((L10/P10-L11)^2,0))/(SUM(IF(OR(L7="",P7=""),0,1),IF(OR(L8="",P8=""),0,1),IF(OR(L9="",P9=""),0,1),IF(OR(L10="",P10=""),0,1))-1))),"")</f>
        <v/>
      </c>
      <c r="Q11" s="268" t="str">
        <f ca="1">IF(SUM(IF(OR(M7="",Q7=""),0,1),IF(OR(M8="",Q8=""),0,1),IF(OR(M9="",Q9=""),0,1),IF(OR(M10="",Q10=""),0,1))&gt;1,(SQRT(SUM(IFERROR((M7/Q7-M11)^2,0),IFERROR((M8/Q8-M11)^2,0),IFERROR((M9/Q9-M11)^2,0),IFERROR((M10/Q10-M11)^2,0))/(SUM(IF(OR(M7="",Q7=""),0,1),IF(OR(M8="",Q8=""),0,1),IF(OR(M9="",Q9=""),0,1),IF(OR(M10="",Q10=""),0,1))-1))),"")</f>
        <v/>
      </c>
      <c r="R11" s="268" t="s">
        <v>591</v>
      </c>
      <c r="S11" s="268">
        <f ca="1">IFERROR(SUM(IFERROR(S7/W7,0),IFERROR(S8/W8,0),IFERROR(S9/W9,0),IFERROR(S10/W10,0))/SUM(IF(OR(S7="",W7=""),0,1),IF(OR(S8="",W8=""),0,1),IF(OR(S9="",W9=""),0,1),IF(OR(S10="",W10=""),0,1)),"")</f>
        <v>2.2207264187990048</v>
      </c>
      <c r="T11" s="268" t="str">
        <f ca="1">IFERROR(SUM(IFERROR(T7/X7,0),IFERROR(T8/X8,0),IFERROR(T9/X9,0),IFERROR(T10/X10,0))/SUM(IF(OR(T7="",X7=""),0,1),IF(OR(T8="",X8=""),0,1),IF(OR(T9="",X9=""),0,1),IF(OR(T10="",X10=""),0,1)),"")</f>
        <v/>
      </c>
      <c r="U11" s="268" t="str">
        <f ca="1">IFERROR(SUM(IFERROR(U7/Y7,0),IFERROR(U8/Y8,0),IFERROR(U9/Y9,0),IFERROR(U10/Y10,0))/SUM(IF(OR(U7="",Y7=""),0,1),IF(OR(U8="",Y8=""),0,1),IF(OR(U9="",Y9=""),0,1),IF(OR(U10="",Y10=""),0,1)),"")</f>
        <v/>
      </c>
      <c r="V11" s="268" t="s">
        <v>594</v>
      </c>
      <c r="W11" s="268">
        <f ca="1">IF(SUM(IF(OR(S7="",W7=""),0,1),IF(OR(S8="",W8=""),0,1),IF(OR(S9="",W9=""),0,1),IF(OR(S10="",W10=""),0,1))&gt;1,(SQRT(SUM(IFERROR((S7/W7-S11)^2,0),IFERROR((S8/W8-S11)^2,0),IFERROR((S9/W9-S11)^2,0),IFERROR((S10/W10-S11)^2,0))/(SUM(IF(OR(S7="",W7=""),0,1),IF(OR(S8="",W8=""),0,1),IF(OR(S9="",W9=""),0,1),IF(OR(S10="",W10=""),0,1))-1))),"")</f>
        <v>2.2101034944382327</v>
      </c>
      <c r="X11" s="268" t="str">
        <f ca="1">IF(SUM(IF(OR(T7="",X7=""),0,1),IF(OR(T8="",X8=""),0,1),IF(OR(T9="",X9=""),0,1),IF(OR(T10="",X10=""),0,1))&gt;1,(SQRT(SUM(IFERROR((T7/X7-T11)^2,0),IFERROR((T8/X8-T11)^2,0),IFERROR((T9/X9-T11)^2,0),IFERROR((T10/X10-T11)^2,0))/(SUM(IF(OR(T7="",X7=""),0,1),IF(OR(T8="",X8=""),0,1),IF(OR(T9="",X9=""),0,1),IF(OR(T10="",X10=""),0,1))-1))),"")</f>
        <v/>
      </c>
      <c r="Y11" s="268" t="str">
        <f ca="1">IF(SUM(IF(OR(U7="",Y7=""),0,1),IF(OR(U8="",Y8=""),0,1),IF(OR(U9="",Y9=""),0,1),IF(OR(U10="",Y10=""),0,1))&gt;1,(SQRT(SUM(IFERROR((U7/Y7-U11)^2,0),IFERROR((U8/Y8-U11)^2,0),IFERROR((U9/Y9-U11)^2,0),IFERROR((U10/Y10-U11)^2,0))/(SUM(IF(OR(U7="",Y7=""),0,1),IF(OR(U8="",Y8=""),0,1),IF(OR(U9="",Y9=""),0,1),IF(OR(U10="",Y10=""),0,1))-1))),"")</f>
        <v/>
      </c>
      <c r="Z11" s="268" t="s">
        <v>591</v>
      </c>
      <c r="AA11" s="268">
        <f ca="1">IFERROR(SUM(IFERROR(AA7/AE7,0),IFERROR(AA8/AE8,0),IFERROR(AA9/AE9,0),IFERROR(AA10/AE10,0))/SUM(IF(OR(AA7="",AE7=""),0,1),IF(OR(AA8="",AE8=""),0,1),IF(OR(AA9="",AE9=""),0,1),IF(OR(AA10="",AE10=""),0,1)),"")</f>
        <v>82.572120715717091</v>
      </c>
      <c r="AB11" s="268" t="str">
        <f ca="1">IFERROR(SUM(IFERROR(AB7/AF7,0),IFERROR(AB8/AF8,0),IFERROR(AB9/AF9,0),IFERROR(AB10/AF10,0))/SUM(IF(OR(AB7="",AF7=""),0,1),IF(OR(AB8="",AF8=""),0,1),IF(OR(AB9="",AF9=""),0,1),IF(OR(AB10="",AF10=""),0,1)),"")</f>
        <v/>
      </c>
      <c r="AC11" s="268" t="str">
        <f ca="1">IFERROR(SUM(IFERROR(AC7/AG7,0),IFERROR(AC8/AG8,0),IFERROR(AC9/AG9,0),IFERROR(AC10/AG10,0))/SUM(IF(OR(AC7="",AG7=""),0,1),IF(OR(AC8="",AG8=""),0,1),IF(OR(AC9="",AG9=""),0,1),IF(OR(AC10="",AG10=""),0,1)),"")</f>
        <v/>
      </c>
      <c r="AD11" s="268" t="s">
        <v>594</v>
      </c>
      <c r="AE11" s="268">
        <f ca="1">IF(SUM(IF(OR(AA7="",AE7=""),0,1),IF(OR(AA8="",AE8=""),0,1),IF(OR(AA9="",AE9=""),0,1),IF(OR(AA10="",AE10=""),0,1))&gt;1,(SQRT(SUM(IFERROR((AA7/AE7-AA11)^2,0),IFERROR((AA8/AE8-AA11)^2,0),IFERROR((AA9/AE9-AA11)^2,0),IFERROR((AA10/AE10-AA11)^2,0))/(SUM(IF(OR(AA7="",AE7=""),0,1),IF(OR(AA8="",AE8=""),0,1),IF(OR(AA9="",AE9=""),0,1),IF(OR(AA10="",AE10=""),0,1))-1))),"")</f>
        <v>65.381087945922317</v>
      </c>
      <c r="AF11" s="268" t="str">
        <f ca="1">IF(SUM(IF(OR(AB7="",AF7=""),0,1),IF(OR(AB8="",AF8=""),0,1),IF(OR(AB9="",AF9=""),0,1),IF(OR(AB10="",AF10=""),0,1))&gt;1,(SQRT(SUM(IFERROR((AB7/AF7-AB11)^2,0),IFERROR((AB8/AF8-AB11)^2,0),IFERROR((AB9/AF9-AB11)^2,0),IFERROR((AB10/AF10-AB11)^2,0))/(SUM(IF(OR(AB7="",AF7=""),0,1),IF(OR(AB8="",AF8=""),0,1),IF(OR(AB9="",AF9=""),0,1),IF(OR(AB10="",AF10=""),0,1))-1))),"")</f>
        <v/>
      </c>
      <c r="AG11" s="268" t="str">
        <f ca="1">IF(SUM(IF(OR(AC7="",AG7=""),0,1),IF(OR(AC8="",AG8=""),0,1),IF(OR(AC9="",AG9=""),0,1),IF(OR(AC10="",AG10=""),0,1))&gt;1,(SQRT(SUM(IFERROR((AC7/AG7-AC11)^2,0),IFERROR((AC8/AG8-AC11)^2,0),IFERROR((AC9/AG9-AC11)^2,0),IFERROR((AC10/AG10-AC11)^2,0))/(SUM(IF(OR(AC7="",AG7=""),0,1),IF(OR(AC8="",AG8=""),0,1),IF(OR(AC9="",AG9=""),0,1),IF(OR(AC10="",AG10=""),0,1))-1))),"")</f>
        <v/>
      </c>
      <c r="AH11" s="268" t="s">
        <v>591</v>
      </c>
      <c r="AI11" s="268">
        <f ca="1">IFERROR(SUM(IFERROR(AI7/AM7,0),IFERROR(AI8/AM8,0),IFERROR(AI9/AM9,0),IFERROR(AI10/AM10,0))/SUM(IF(OR(AI7="",AM7=""),0,1),IF(OR(AI8="",AM8=""),0,1),IF(OR(AI9="",AM9=""),0,1),IF(OR(AI10="",AM10=""),0,1)),"")</f>
        <v>0.27703297334517524</v>
      </c>
      <c r="AJ11" s="268" t="str">
        <f ca="1">IFERROR(SUM(IFERROR(AJ7/AN7,0),IFERROR(AJ8/AN8,0),IFERROR(AJ9/AN9,0),IFERROR(AJ10/AN10,0))/SUM(IF(OR(AJ7="",AN7=""),0,1),IF(OR(AJ8="",AN8=""),0,1),IF(OR(AJ9="",AN9=""),0,1),IF(OR(AJ10="",AN10=""),0,1)),"")</f>
        <v/>
      </c>
      <c r="AK11" s="268" t="str">
        <f ca="1">IFERROR(SUM(IFERROR(AK7/AO7,0),IFERROR(AK8/AO8,0),IFERROR(AK9/AO9,0),IFERROR(AK10/AO10,0))/SUM(IF(OR(AK7="",AO7=""),0,1),IF(OR(AK8="",AO8=""),0,1),IF(OR(AK9="",AO9=""),0,1),IF(OR(AK10="",AO10=""),0,1)),"")</f>
        <v/>
      </c>
      <c r="AL11" s="268" t="s">
        <v>594</v>
      </c>
      <c r="AM11" s="268">
        <f ca="1">IF(SUM(IF(OR(AI7="",AM7=""),0,1),IF(OR(AI8="",AM8=""),0,1),IF(OR(AI9="",AM9=""),0,1),IF(OR(AI10="",AM10=""),0,1))&gt;1,(SQRT(SUM(IFERROR((AI7/AM7-AI11)^2,0),IFERROR((AI8/AM8-AI11)^2,0),IFERROR((AI9/AM9-AI11)^2,0),IFERROR((AI10/AM10-AI11)^2,0))/(SUM(IF(OR(AI7="",AM7=""),0,1),IF(OR(AI8="",AM8=""),0,1),IF(OR(AI9="",AM9=""),0,1),IF(OR(AI10="",AM10=""),0,1))-1))),"")</f>
        <v>0.22330270057636023</v>
      </c>
      <c r="AN11" s="268" t="str">
        <f ca="1">IF(SUM(IF(OR(AJ7="",AN7=""),0,1),IF(OR(AJ8="",AN8=""),0,1),IF(OR(AJ9="",AN9=""),0,1),IF(OR(AJ10="",AN10=""),0,1))&gt;1,(SQRT(SUM(IFERROR((AJ7/AN7-AJ11)^2,0),IFERROR((AJ8/AN8-AJ11)^2,0),IFERROR((AJ9/AN9-AJ11)^2,0),IFERROR((AJ10/AN10-AJ11)^2,0))/(SUM(IF(OR(AJ7="",AN7=""),0,1),IF(OR(AJ8="",AN8=""),0,1),IF(OR(AJ9="",AN9=""),0,1),IF(OR(AJ10="",AN10=""),0,1))-1))),"")</f>
        <v/>
      </c>
      <c r="AO11" s="268" t="str">
        <f ca="1">IF(SUM(IF(OR(AK7="",AO7=""),0,1),IF(OR(AK8="",AO8=""),0,1),IF(OR(AK9="",AO9=""),0,1),IF(OR(AK10="",AO10=""),0,1))&gt;1,(SQRT(SUM(IFERROR((AK7/AO7-AK11)^2,0),IFERROR((AK8/AO8-AK11)^2,0),IFERROR((AK9/AO9-AK11)^2,0),IFERROR((AK10/AO10-AK11)^2,0))/(SUM(IF(OR(AK7="",AO7=""),0,1),IF(OR(AK8="",AO8=""),0,1),IF(OR(AK9="",AO9=""),0,1),IF(OR(AK10="",AO10=""),0,1))-1))),"")</f>
        <v/>
      </c>
      <c r="AP11" s="268" t="s">
        <v>591</v>
      </c>
      <c r="AQ11" s="268">
        <f ca="1">IFERROR(SUM(IFERROR(AQ7/AU7,0),IFERROR(AQ8/AU8,0),IFERROR(AQ9/AU9,0),IFERROR(AQ10/AU10,0))/SUM(IF(OR(AQ7="",AU7=""),0,1),IF(OR(AQ8="",AU8=""),0,1),IF(OR(AQ9="",AU9=""),0,1),IF(OR(AQ10="",AU10=""),0,1)),"")</f>
        <v>1.5952963203595278</v>
      </c>
      <c r="AR11" s="268" t="str">
        <f ca="1">IFERROR(SUM(IFERROR(AR7/AV7,0),IFERROR(AR8/AV8,0),IFERROR(AR9/AV9,0),IFERROR(AR10/AV10,0))/SUM(IF(OR(AR7="",AV7=""),0,1),IF(OR(AR8="",AV8=""),0,1),IF(OR(AR9="",AV9=""),0,1),IF(OR(AR10="",AV10=""),0,1)),"")</f>
        <v/>
      </c>
      <c r="AS11" s="268" t="str">
        <f ca="1">IFERROR(SUM(IFERROR(AS7/AW7,0),IFERROR(AS8/AW8,0),IFERROR(AS9/AW9,0),IFERROR(AS10/AW10,0))/SUM(IF(OR(AS7="",AW7=""),0,1),IF(OR(AS8="",AW8=""),0,1),IF(OR(AS9="",AW9=""),0,1),IF(OR(AS10="",AW10=""),0,1)),"")</f>
        <v/>
      </c>
      <c r="AT11" s="268" t="s">
        <v>594</v>
      </c>
      <c r="AU11" s="268">
        <f ca="1">IF(SUM(IF(OR(AQ7="",AU7=""),0,1),IF(OR(AQ8="",AU8=""),0,1),IF(OR(AQ9="",AU9=""),0,1),IF(OR(AQ10="",AU10=""),0,1))&gt;1,(SQRT(SUM(IFERROR((AQ7/AU7-AQ11)^2,0),IFERROR((AQ8/AU8-AQ11)^2,0),IFERROR((AQ9/AU9-AQ11)^2,0),IFERROR((AQ10/AU10-AQ11)^2,0))/(SUM(IF(OR(AQ7="",AU7=""),0,1),IF(OR(AQ8="",AU8=""),0,1),IF(OR(AQ9="",AU9=""),0,1),IF(OR(AQ10="",AU10=""),0,1))-1))),"")</f>
        <v>0.49105800747083622</v>
      </c>
      <c r="AV11" s="268" t="str">
        <f ca="1">IF(SUM(IF(OR(AR7="",AV7=""),0,1),IF(OR(AR8="",AV8=""),0,1),IF(OR(AR9="",AV9=""),0,1),IF(OR(AR10="",AV10=""),0,1))&gt;1,(SQRT(SUM(IFERROR((AR7/AV7-AR11)^2,0),IFERROR((AR8/AV8-AR11)^2,0),IFERROR((AR9/AV9-AR11)^2,0),IFERROR((AR10/AV10-AR11)^2,0))/(SUM(IF(OR(AR7="",AV7=""),0,1),IF(OR(AR8="",AV8=""),0,1),IF(OR(AR9="",AV9=""),0,1),IF(OR(AR10="",AV10=""),0,1))-1))),"")</f>
        <v/>
      </c>
      <c r="AW11" s="268" t="str">
        <f ca="1">IF(SUM(IF(OR(AS7="",AW7=""),0,1),IF(OR(AS8="",AW8=""),0,1),IF(OR(AS9="",AW9=""),0,1),IF(OR(AS10="",AW10=""),0,1))&gt;1,(SQRT(SUM(IFERROR((AS7/AW7-AS11)^2,0),IFERROR((AS8/AW8-AS11)^2,0),IFERROR((AS9/AW9-AS11)^2,0),IFERROR((AS10/AW10-AS11)^2,0))/(SUM(IF(OR(AS7="",AW7=""),0,1),IF(OR(AS8="",AW8=""),0,1),IF(OR(AS9="",AW9=""),0,1),IF(OR(AS10="",AW10=""),0,1))-1))),"")</f>
        <v/>
      </c>
      <c r="AX11" s="79"/>
      <c r="AY11" s="79"/>
      <c r="AZ11" s="79"/>
      <c r="BA11" s="79"/>
      <c r="BB11" s="79"/>
      <c r="BC11" s="79"/>
      <c r="BD11" s="79"/>
      <c r="BE11" s="79"/>
    </row>
    <row r="12" spans="1:57" x14ac:dyDescent="0.25">
      <c r="A12" s="22">
        <f>A6</f>
        <v>1</v>
      </c>
      <c r="B12" t="s">
        <v>590</v>
      </c>
      <c r="C12">
        <f ca="1">IFERROR(LOG(C11,2),"")</f>
        <v>0.35439133946152546</v>
      </c>
      <c r="D12" t="str">
        <f ca="1">IFERROR(LOG(D11,2),"")</f>
        <v/>
      </c>
      <c r="E12" t="str">
        <f ca="1">IFERROR(LOG(E11,2),"")</f>
        <v/>
      </c>
      <c r="F12" t="s">
        <v>595</v>
      </c>
      <c r="G12">
        <f ca="1">IFERROR(G11/SQRT(SUM(IF(OR(C7="",G7=""),0,1),IF(OR(C8="",G8=""),0,1),IF(OR(C9="",G9=""),0,1),IF(OR(C10="",G10=""),0,1))),"")</f>
        <v>0.23419026380302671</v>
      </c>
      <c r="H12" t="str">
        <f ca="1">IFERROR(H11/SQRT(SUM(IF(OR(D7="",H7=""),0,1),IF(OR(D8="",H8=""),0,1),IF(OR(D9="",H9=""),0,1),IF(OR(D10="",H10=""),0,1))),"")</f>
        <v/>
      </c>
      <c r="I12" t="str">
        <f ca="1">IFERROR(I11/SQRT(SUM(IF(OR(E7="",I7=""),0,1),IF(OR(E8="",I8=""),0,1),IF(OR(E9="",I9=""),0,1),IF(OR(E10="",I10=""),0,1))),"")</f>
        <v/>
      </c>
      <c r="J12" s="268" t="s">
        <v>590</v>
      </c>
      <c r="K12" s="268">
        <f ca="1">IFERROR(LOG(K11,2),"")</f>
        <v>0.600796650686373</v>
      </c>
      <c r="L12" s="268" t="str">
        <f ca="1">IFERROR(LOG(L11,2),"")</f>
        <v/>
      </c>
      <c r="M12" s="268" t="str">
        <f ca="1">IFERROR(LOG(M11,2),"")</f>
        <v/>
      </c>
      <c r="N12" s="268" t="s">
        <v>595</v>
      </c>
      <c r="O12" s="268">
        <f ca="1">IFERROR(O11/SQRT(SUM(IF(OR(K7="",O7=""),0,1),IF(OR(K8="",O8=""),0,1),IF(OR(K9="",O9=""),0,1),IF(OR(K10="",O10=""),0,1))),"")</f>
        <v>0.17937735977182775</v>
      </c>
      <c r="P12" s="268" t="str">
        <f ca="1">IFERROR(P11/SQRT(SUM(IF(OR(L7="",P7=""),0,1),IF(OR(L8="",P8=""),0,1),IF(OR(L9="",P9=""),0,1),IF(OR(L10="",P10=""),0,1))),"")</f>
        <v/>
      </c>
      <c r="Q12" s="268" t="str">
        <f ca="1">IFERROR(Q11/SQRT(SUM(IF(OR(M7="",Q7=""),0,1),IF(OR(M8="",Q8=""),0,1),IF(OR(M9="",Q9=""),0,1),IF(OR(M10="",Q10=""),0,1))),"")</f>
        <v/>
      </c>
      <c r="R12" s="268" t="s">
        <v>590</v>
      </c>
      <c r="S12" s="268">
        <f ca="1">IFERROR(LOG(S11,2),"")</f>
        <v>1.1510316717894273</v>
      </c>
      <c r="T12" s="268" t="str">
        <f ca="1">IFERROR(LOG(T11,2),"")</f>
        <v/>
      </c>
      <c r="U12" s="268" t="str">
        <f ca="1">IFERROR(LOG(U11,2),"")</f>
        <v/>
      </c>
      <c r="V12" s="268" t="s">
        <v>595</v>
      </c>
      <c r="W12" s="268">
        <f ca="1">IFERROR(W11/SQRT(SUM(IF(OR(S7="",W7=""),0,1),IF(OR(S8="",W8=""),0,1),IF(OR(S9="",W9=""),0,1),IF(OR(S10="",W10=""),0,1))),"")</f>
        <v>1.2760038474508464</v>
      </c>
      <c r="X12" s="268" t="str">
        <f ca="1">IFERROR(X11/SQRT(SUM(IF(OR(T7="",X7=""),0,1),IF(OR(T8="",X8=""),0,1),IF(OR(T9="",X9=""),0,1),IF(OR(T10="",X10=""),0,1))),"")</f>
        <v/>
      </c>
      <c r="Y12" s="268" t="str">
        <f ca="1">IFERROR(Y11/SQRT(SUM(IF(OR(U7="",Y7=""),0,1),IF(OR(U8="",Y8=""),0,1),IF(OR(U9="",Y9=""),0,1),IF(OR(U10="",Y10=""),0,1))),"")</f>
        <v/>
      </c>
      <c r="Z12" s="268" t="s">
        <v>590</v>
      </c>
      <c r="AA12" s="268">
        <f ca="1">IFERROR(LOG(AA11,2),"")</f>
        <v>6.367582853596419</v>
      </c>
      <c r="AB12" s="268" t="str">
        <f ca="1">IFERROR(LOG(AB11,2),"")</f>
        <v/>
      </c>
      <c r="AC12" s="268" t="str">
        <f ca="1">IFERROR(LOG(AC11,2),"")</f>
        <v/>
      </c>
      <c r="AD12" s="268" t="s">
        <v>595</v>
      </c>
      <c r="AE12" s="268">
        <f ca="1">IFERROR(AE11/SQRT(SUM(IF(OR(AA7="",AE7=""),0,1),IF(OR(AA8="",AE8=""),0,1),IF(OR(AA9="",AE9=""),0,1),IF(OR(AA10="",AE10=""),0,1))),"")</f>
        <v>37.747788725488846</v>
      </c>
      <c r="AF12" s="268" t="str">
        <f ca="1">IFERROR(AF11/SQRT(SUM(IF(OR(AB7="",AF7=""),0,1),IF(OR(AB8="",AF8=""),0,1),IF(OR(AB9="",AF9=""),0,1),IF(OR(AB10="",AF10=""),0,1))),"")</f>
        <v/>
      </c>
      <c r="AG12" s="268" t="str">
        <f ca="1">IFERROR(AG11/SQRT(SUM(IF(OR(AC7="",AG7=""),0,1),IF(OR(AC8="",AG8=""),0,1),IF(OR(AC9="",AG9=""),0,1),IF(OR(AC10="",AG10=""),0,1))),"")</f>
        <v/>
      </c>
      <c r="AH12" s="268" t="s">
        <v>590</v>
      </c>
      <c r="AI12" s="268">
        <f ca="1">IFERROR(LOG(AI11,2),"")</f>
        <v>-1.8518703942430121</v>
      </c>
      <c r="AJ12" s="268" t="str">
        <f ca="1">IFERROR(LOG(AJ11,2),"")</f>
        <v/>
      </c>
      <c r="AK12" s="268" t="str">
        <f ca="1">IFERROR(LOG(AK11,2),"")</f>
        <v/>
      </c>
      <c r="AL12" s="268" t="s">
        <v>595</v>
      </c>
      <c r="AM12" s="268">
        <f ca="1">IFERROR(AM11/SQRT(SUM(IF(OR(AI7="",AM7=""),0,1),IF(OR(AI8="",AM8=""),0,1),IF(OR(AI9="",AM9=""),0,1),IF(OR(AI10="",AM10=""),0,1))),"")</f>
        <v>0.128923874288532</v>
      </c>
      <c r="AN12" s="268" t="str">
        <f ca="1">IFERROR(AN11/SQRT(SUM(IF(OR(AJ7="",AN7=""),0,1),IF(OR(AJ8="",AN8=""),0,1),IF(OR(AJ9="",AN9=""),0,1),IF(OR(AJ10="",AN10=""),0,1))),"")</f>
        <v/>
      </c>
      <c r="AO12" s="268" t="str">
        <f ca="1">IFERROR(AO11/SQRT(SUM(IF(OR(AK7="",AO7=""),0,1),IF(OR(AK8="",AO8=""),0,1),IF(OR(AK9="",AO9=""),0,1),IF(OR(AK10="",AO10=""),0,1))),"")</f>
        <v/>
      </c>
      <c r="AP12" s="268" t="s">
        <v>590</v>
      </c>
      <c r="AQ12" s="268">
        <f ca="1">IFERROR(LOG(AQ11,2),"")</f>
        <v>0.67382442412023069</v>
      </c>
      <c r="AR12" s="268" t="str">
        <f ca="1">IFERROR(LOG(AR11,2),"")</f>
        <v/>
      </c>
      <c r="AS12" s="268" t="str">
        <f ca="1">IFERROR(LOG(AS11,2),"")</f>
        <v/>
      </c>
      <c r="AT12" s="268" t="s">
        <v>595</v>
      </c>
      <c r="AU12" s="268">
        <f ca="1">IFERROR(AU11/SQRT(SUM(IF(OR(AQ7="",AU7=""),0,1),IF(OR(AQ8="",AU8=""),0,1),IF(OR(AQ9="",AU9=""),0,1),IF(OR(AQ10="",AU10=""),0,1))),"")</f>
        <v>0.28351247280100855</v>
      </c>
      <c r="AV12" s="268" t="str">
        <f ca="1">IFERROR(AV11/SQRT(SUM(IF(OR(AR7="",AV7=""),0,1),IF(OR(AR8="",AV8=""),0,1),IF(OR(AR9="",AV9=""),0,1),IF(OR(AR10="",AV10=""),0,1))),"")</f>
        <v/>
      </c>
      <c r="AW12" s="268" t="str">
        <f ca="1">IFERROR(AW11/SQRT(SUM(IF(OR(AS7="",AW7=""),0,1),IF(OR(AS8="",AW8=""),0,1),IF(OR(AS9="",AW9=""),0,1),IF(OR(AS10="",AW10=""),0,1))),"")</f>
        <v/>
      </c>
      <c r="AX12" s="79"/>
      <c r="AY12" s="79"/>
      <c r="AZ12" s="79"/>
      <c r="BA12" s="79"/>
      <c r="BB12" s="79"/>
      <c r="BC12" s="79"/>
      <c r="BD12" s="79"/>
      <c r="BE12" s="79"/>
    </row>
    <row r="13" spans="1:57" x14ac:dyDescent="0.25">
      <c r="A13" s="22">
        <f>IFERROR(IF(A12+1&gt;$D$2,"",A12+1),"")</f>
        <v>2</v>
      </c>
      <c r="B13" s="268">
        <f>INDEX(Treatment_Samples,$A13)</f>
        <v>3</v>
      </c>
      <c r="C13" s="268">
        <f ca="1">IFERROR(SUM(IFERROR(C18*COUNT(C14:C17),0),IFERROR(D18*COUNT(D14:D17),0),IFERROR(E18*COUNT(E14:E17),0))/COUNT(C14:E17),"")</f>
        <v>1.1327158551528353</v>
      </c>
      <c r="D13" s="268">
        <f ca="1">IFERROR(LOG(C13,2),"")</f>
        <v>0.17978600257575114</v>
      </c>
      <c r="E13" s="268"/>
      <c r="F13" s="268">
        <f>IFERROR(INDEX(Samples_Names_b,B13,3),"")</f>
        <v>1</v>
      </c>
      <c r="G13" s="268">
        <f ca="1">IFERROR(SQRT(((SUM(IFERROR(COUNT(G14:G17)*(G18^2+C18^2),0),IFERROR(COUNT(H14:H17)*(H18^2+D18^2),0),IFERROR(COUNT(I14:I17)*(I18^2+E18^2),0))/COUNT(G14:I17))-C13^2)),"")</f>
        <v>6.0771288723433819E-2</v>
      </c>
      <c r="H13" s="268">
        <f ca="1">IFERROR(G13/SQRT(COUNT(G14:I17)),"")</f>
        <v>3.5086319903474987E-2</v>
      </c>
      <c r="I13" s="268"/>
      <c r="J13" s="268">
        <f>INDEX(Treatment_Samples,$A13)</f>
        <v>3</v>
      </c>
      <c r="K13" s="268">
        <f ca="1">IFERROR(SUM(IFERROR(K18*COUNT(K14:K17),0),IFERROR(L18*COUNT(L14:L17),0),IFERROR(M18*COUNT(M14:M17),0))/COUNT(K14:M17),"")</f>
        <v>0.96425898924472897</v>
      </c>
      <c r="L13" s="268">
        <f ca="1">IFERROR(LOG(K13,2),"")</f>
        <v>-5.2507404535434218E-2</v>
      </c>
      <c r="M13" s="268"/>
      <c r="N13" s="268">
        <f>IFERROR(INDEX(Samples_Names_b,J13,3),"")</f>
        <v>1</v>
      </c>
      <c r="O13" s="268">
        <f ca="1">IFERROR(SQRT(((SUM(IFERROR(COUNT(O14:O17)*(O18^2+K18^2),0),IFERROR(COUNT(P14:P17)*(P18^2+L18^2),0),IFERROR(COUNT(Q14:Q17)*(Q18^2+M18^2),0))/COUNT(O14:Q17))-K13^2)),"")</f>
        <v>0.88328542085906325</v>
      </c>
      <c r="P13" s="268">
        <f ca="1">IFERROR(O13/SQRT(COUNT(O14:Q17)),"")</f>
        <v>0.50996507550425207</v>
      </c>
      <c r="Q13" s="268"/>
      <c r="R13" s="268">
        <f>INDEX(Treatment_Samples,$A13)</f>
        <v>3</v>
      </c>
      <c r="S13" s="268">
        <f ca="1">IFERROR(SUM(IFERROR(S18*COUNT(S14:S17),0),IFERROR(T18*COUNT(T14:T17),0),IFERROR(U18*COUNT(U14:U17),0))/COUNT(S14:U17),"")</f>
        <v>3.9945238199640158</v>
      </c>
      <c r="T13" s="268">
        <f ca="1">IFERROR(LOG(S13,2),"")</f>
        <v>1.9980235323092375</v>
      </c>
      <c r="U13" s="268"/>
      <c r="V13" s="268">
        <f>IFERROR(INDEX(Samples_Names_b,R13,3),"")</f>
        <v>1</v>
      </c>
      <c r="W13" s="268">
        <f ca="1">IFERROR(SQRT(((SUM(IFERROR(COUNT(W14:W17)*(W18^2+S18^2),0),IFERROR(COUNT(X14:X17)*(X18^2+T18^2),0),IFERROR(COUNT(Y14:Y17)*(Y18^2+U18^2),0))/COUNT(W14:Y17))-S13^2)),"")</f>
        <v>4.9673556322911532</v>
      </c>
      <c r="X13" s="268">
        <f ca="1">IFERROR(W13/SQRT(COUNT(W14:Y17)),"")</f>
        <v>2.867904111463901</v>
      </c>
      <c r="Y13" s="268"/>
      <c r="Z13" s="268">
        <f>INDEX(Treatment_Samples,$A13)</f>
        <v>3</v>
      </c>
      <c r="AA13" s="268">
        <f ca="1">IFERROR(SUM(IFERROR(AA18*COUNT(AA14:AA17),0),IFERROR(AB18*COUNT(AB14:AB17),0),IFERROR(AC18*COUNT(AC14:AC17),0))/COUNT(AA14:AC17),"")</f>
        <v>3.8761795263639893</v>
      </c>
      <c r="AB13" s="268">
        <f ca="1">IFERROR(LOG(AA13,2),"")</f>
        <v>1.9546353911340757</v>
      </c>
      <c r="AC13" s="268"/>
      <c r="AD13" s="268">
        <f>IFERROR(INDEX(Samples_Names_b,Z13,3),"")</f>
        <v>1</v>
      </c>
      <c r="AE13" s="268">
        <f ca="1">IFERROR(SQRT(((SUM(IFERROR(COUNT(AE14:AE17)*(AE18^2+AA18^2),0),IFERROR(COUNT(AF14:AF17)*(AF18^2+AB18^2),0),IFERROR(COUNT(AG14:AG17)*(AG18^2+AC18^2),0))/COUNT(AE14:AG17))-AA13^2)),"")</f>
        <v>2.8112727177934604</v>
      </c>
      <c r="AF13" s="268">
        <f ca="1">IFERROR(AE13/SQRT(COUNT(AE14:AG17)),"")</f>
        <v>1.6230890603835053</v>
      </c>
      <c r="AG13" s="268"/>
      <c r="AH13" s="268">
        <f>INDEX(Treatment_Samples,$A13)</f>
        <v>3</v>
      </c>
      <c r="AI13" s="268">
        <f ca="1">IFERROR(SUM(IFERROR(AI18*COUNT(AI14:AI17),0),IFERROR(AJ18*COUNT(AJ14:AJ17),0),IFERROR(AK18*COUNT(AK14:AK17),0))/COUNT(AI14:AK17),"")</f>
        <v>0.11896875063813542</v>
      </c>
      <c r="AJ13" s="268">
        <f ca="1">IFERROR(LOG(AI13,2),"")</f>
        <v>-3.0713454223613659</v>
      </c>
      <c r="AK13" s="268"/>
      <c r="AL13" s="268">
        <f>IFERROR(INDEX(Samples_Names_b,AH13,3),"")</f>
        <v>1</v>
      </c>
      <c r="AM13" s="268">
        <f ca="1">IFERROR(SQRT(((SUM(IFERROR(COUNT(AM14:AM17)*(AM18^2+AI18^2),0),IFERROR(COUNT(AN14:AN17)*(AN18^2+AJ18^2),0),IFERROR(COUNT(AO14:AO17)*(AO18^2+AK18^2),0))/COUNT(AM14:AO17))-AI13^2)),"")</f>
        <v>7.0959251333649623E-2</v>
      </c>
      <c r="AN13" s="268">
        <f ca="1">IFERROR(AM13/SQRT(COUNT(AM14:AO17)),"")</f>
        <v>4.0968342858976922E-2</v>
      </c>
      <c r="AO13" s="268"/>
      <c r="AP13" s="268">
        <f>INDEX(Treatment_Samples,$A13)</f>
        <v>3</v>
      </c>
      <c r="AQ13" s="268">
        <f ca="1">IFERROR(SUM(IFERROR(AQ18*COUNT(AQ14:AQ17),0),IFERROR(AR18*COUNT(AR14:AR17),0),IFERROR(AS18*COUNT(AS14:AS17),0))/COUNT(AQ14:AS17),"")</f>
        <v>1.4699912048807178</v>
      </c>
      <c r="AR13" s="268">
        <f ca="1">IFERROR(LOG(AQ13,2),"")</f>
        <v>0.55580752328413541</v>
      </c>
      <c r="AS13" s="268"/>
      <c r="AT13" s="268">
        <f>IFERROR(INDEX(Samples_Names_b,AP13,3),"")</f>
        <v>1</v>
      </c>
      <c r="AU13" s="268">
        <f ca="1">IFERROR(SQRT(((SUM(IFERROR(COUNT(AU14:AU17)*(AU18^2+AQ18^2),0),IFERROR(COUNT(AV14:AV17)*(AV18^2+AR18^2),0),IFERROR(COUNT(AW14:AW17)*(AW18^2+AS18^2),0))/COUNT(AU14:AW17))-AQ13^2)),"")</f>
        <v>0.93555395710281875</v>
      </c>
      <c r="AV13" s="268">
        <f ca="1">IFERROR(AU13/SQRT(COUNT(AU14:AW17)),"")</f>
        <v>0.54014232897473202</v>
      </c>
      <c r="AW13" s="268"/>
      <c r="AX13" s="268"/>
      <c r="AY13" s="268"/>
      <c r="AZ13" s="268"/>
      <c r="BA13" s="268"/>
      <c r="BB13" s="268"/>
      <c r="BC13" s="268"/>
      <c r="BD13" s="268"/>
      <c r="BE13" s="268"/>
    </row>
    <row r="14" spans="1:57" x14ac:dyDescent="0.25">
      <c r="A14" s="268">
        <f>IF(A13="","",1)</f>
        <v>1</v>
      </c>
      <c r="B14" s="18" t="str">
        <f>IF($A14="","",B13&amp;"_"&amp;$A14)</f>
        <v>3_1</v>
      </c>
      <c r="C14" s="268">
        <f ca="1">IFERROR(VLOOKUP(B14,INDIRECT("Results_"&amp;C$5),MATCH(C$4,INDIRECT("Results_"&amp;C$5&amp;"_Gene"),0)+2,FALSE),"")</f>
        <v>16.072788139776172</v>
      </c>
      <c r="D14" s="268" t="str">
        <f ca="1">IFERROR(VLOOKUP(B14,INDIRECT("Results_"&amp;D$5),MATCH(C$4,INDIRECT("Results_"&amp;D$5&amp;"_Gene"),0)+2,FALSE),"")</f>
        <v/>
      </c>
      <c r="E14" s="268" t="str">
        <f ca="1">IFERROR(VLOOKUP(B14,INDIRECT("Results_"&amp;E$5),MATCH(C$4,INDIRECT("Results_"&amp;E$5&amp;"_Gene"),0)+2,FALSE),"")</f>
        <v/>
      </c>
      <c r="F14" s="18" t="str">
        <f>IF($A14="","",F13&amp;"_"&amp;$A14)</f>
        <v>1_1</v>
      </c>
      <c r="G14" s="268">
        <f ca="1">IFERROR(VLOOKUP(F14,INDIRECT("Results_"&amp;G$5),MATCH(G$4,INDIRECT("Results_"&amp;G$5&amp;"_Gene"),0)+2,FALSE),"")</f>
        <v>14.749140333972829</v>
      </c>
      <c r="H14" s="268" t="str">
        <f ca="1">IFERROR(VLOOKUP(F14,INDIRECT("Results_"&amp;H$5),MATCH(G$4,INDIRECT("Results_"&amp;H$5&amp;"_Gene"),0)+2,FALSE),"")</f>
        <v/>
      </c>
      <c r="I14" s="268" t="str">
        <f ca="1">IFERROR(VLOOKUP(F14,INDIRECT("Results_"&amp;I$5),MATCH(G$4,INDIRECT("Results_"&amp;I$5&amp;"_Gene"),0)+2,FALSE),"")</f>
        <v/>
      </c>
      <c r="J14" s="18" t="str">
        <f>IF($A14="","",J13&amp;"_"&amp;$A14)</f>
        <v>3_1</v>
      </c>
      <c r="K14" s="268">
        <f ca="1">IFERROR(VLOOKUP(J14,INDIRECT("Results_"&amp;K$5),MATCH(K$4,INDIRECT("Results_"&amp;K$5&amp;"_Gene"),0)+2,FALSE),"")</f>
        <v>0.42026406272152622</v>
      </c>
      <c r="L14" s="268" t="str">
        <f ca="1">IFERROR(VLOOKUP(J14,INDIRECT("Results_"&amp;L$5),MATCH(K$4,INDIRECT("Results_"&amp;L$5&amp;"_Gene"),0)+2,FALSE),"")</f>
        <v/>
      </c>
      <c r="M14" s="268" t="str">
        <f ca="1">IFERROR(VLOOKUP(J14,INDIRECT("Results_"&amp;M$5),MATCH(K$4,INDIRECT("Results_"&amp;M$5&amp;"_Gene"),0)+2,FALSE),"")</f>
        <v/>
      </c>
      <c r="N14" s="18" t="str">
        <f>IF($A14="","",N13&amp;"_"&amp;$A14)</f>
        <v>1_1</v>
      </c>
      <c r="O14" s="268">
        <f ca="1">IFERROR(VLOOKUP(N14,INDIRECT("Results_"&amp;O$5),MATCH(O$4,INDIRECT("Results_"&amp;O$5&amp;"_Gene"),0)+2,FALSE),"")</f>
        <v>0.26451064568985244</v>
      </c>
      <c r="P14" s="268" t="str">
        <f ca="1">IFERROR(VLOOKUP(N14,INDIRECT("Results_"&amp;P$5),MATCH(O$4,INDIRECT("Results_"&amp;P$5&amp;"_Gene"),0)+2,FALSE),"")</f>
        <v/>
      </c>
      <c r="Q14" s="268" t="str">
        <f ca="1">IFERROR(VLOOKUP(N14,INDIRECT("Results_"&amp;Q$5),MATCH(O$4,INDIRECT("Results_"&amp;Q$5&amp;"_Gene"),0)+2,FALSE),"")</f>
        <v/>
      </c>
      <c r="R14" s="18" t="str">
        <f>IF($A14="","",R13&amp;"_"&amp;$A14)</f>
        <v>3_1</v>
      </c>
      <c r="S14" s="268">
        <f ca="1">IFERROR(VLOOKUP(R14,INDIRECT("Results_"&amp;S$5),MATCH(S$4,INDIRECT("Results_"&amp;S$5&amp;"_Gene"),0)+2,FALSE),"")</f>
        <v>0.10358190617017696</v>
      </c>
      <c r="T14" s="268" t="str">
        <f ca="1">IFERROR(VLOOKUP(R14,INDIRECT("Results_"&amp;T$5),MATCH(S$4,INDIRECT("Results_"&amp;T$5&amp;"_Gene"),0)+2,FALSE),"")</f>
        <v/>
      </c>
      <c r="U14" s="268" t="str">
        <f ca="1">IFERROR(VLOOKUP(R14,INDIRECT("Results_"&amp;U$5),MATCH(S$4,INDIRECT("Results_"&amp;U$5&amp;"_Gene"),0)+2,FALSE),"")</f>
        <v/>
      </c>
      <c r="V14" s="18" t="str">
        <f>IF($A14="","",V13&amp;"_"&amp;$A14)</f>
        <v>1_1</v>
      </c>
      <c r="W14" s="268">
        <f ca="1">IFERROR(VLOOKUP(V14,INDIRECT("Results_"&amp;W$5),MATCH(W$4,INDIRECT("Results_"&amp;W$5&amp;"_Gene"),0)+2,FALSE),"")</f>
        <v>0.21486769241936607</v>
      </c>
      <c r="X14" s="268" t="str">
        <f ca="1">IFERROR(VLOOKUP(V14,INDIRECT("Results_"&amp;X$5),MATCH(W$4,INDIRECT("Results_"&amp;X$5&amp;"_Gene"),0)+2,FALSE),"")</f>
        <v/>
      </c>
      <c r="Y14" s="268" t="str">
        <f ca="1">IFERROR(VLOOKUP(V14,INDIRECT("Results_"&amp;Y$5),MATCH(W$4,INDIRECT("Results_"&amp;Y$5&amp;"_Gene"),0)+2,FALSE),"")</f>
        <v/>
      </c>
      <c r="Z14" s="18" t="str">
        <f>IF($A14="","",Z13&amp;"_"&amp;$A14)</f>
        <v>3_1</v>
      </c>
      <c r="AA14" s="268">
        <f ca="1">IFERROR(VLOOKUP(Z14,INDIRECT("Results_"&amp;AA$5),MATCH(AA$4,INDIRECT("Results_"&amp;AA$5&amp;"_Gene"),0)+2,FALSE),"")</f>
        <v>2.07332809427266</v>
      </c>
      <c r="AB14" s="268" t="str">
        <f ca="1">IFERROR(VLOOKUP(Z14,INDIRECT("Results_"&amp;AB$5),MATCH(AA$4,INDIRECT("Results_"&amp;AB$5&amp;"_Gene"),0)+2,FALSE),"")</f>
        <v/>
      </c>
      <c r="AC14" s="268" t="str">
        <f ca="1">IFERROR(VLOOKUP(Z14,INDIRECT("Results_"&amp;AC$5),MATCH(AA$4,INDIRECT("Results_"&amp;AC$5&amp;"_Gene"),0)+2,FALSE),"")</f>
        <v/>
      </c>
      <c r="AD14" s="18" t="str">
        <f>IF($A14="","",AD13&amp;"_"&amp;$A14)</f>
        <v>1_1</v>
      </c>
      <c r="AE14" s="268">
        <f ca="1">IFERROR(VLOOKUP(AD14,INDIRECT("Results_"&amp;AE$5),MATCH(AE$4,INDIRECT("Results_"&amp;AE$5&amp;"_Gene"),0)+2,FALSE),"")</f>
        <v>0.35356592471832071</v>
      </c>
      <c r="AF14" s="268" t="str">
        <f ca="1">IFERROR(VLOOKUP(AD14,INDIRECT("Results_"&amp;AF$5),MATCH(AE$4,INDIRECT("Results_"&amp;AF$5&amp;"_Gene"),0)+2,FALSE),"")</f>
        <v/>
      </c>
      <c r="AG14" s="268" t="str">
        <f ca="1">IFERROR(VLOOKUP(AD14,INDIRECT("Results_"&amp;AG$5),MATCH(AE$4,INDIRECT("Results_"&amp;AG$5&amp;"_Gene"),0)+2,FALSE),"")</f>
        <v/>
      </c>
      <c r="AH14" s="18" t="str">
        <f>IF($A14="","",AH13&amp;"_"&amp;$A14)</f>
        <v>3_1</v>
      </c>
      <c r="AI14" s="268">
        <f ca="1">IFERROR(VLOOKUP(AH14,INDIRECT("Results_"&amp;AI$5),MATCH(AI$4,INDIRECT("Results_"&amp;AI$5&amp;"_Gene"),0)+2,FALSE),"")</f>
        <v>0.50137872216107915</v>
      </c>
      <c r="AJ14" s="268" t="str">
        <f ca="1">IFERROR(VLOOKUP(AH14,INDIRECT("Results_"&amp;AJ$5),MATCH(AI$4,INDIRECT("Results_"&amp;AJ$5&amp;"_Gene"),0)+2,FALSE),"")</f>
        <v/>
      </c>
      <c r="AK14" s="268" t="str">
        <f ca="1">IFERROR(VLOOKUP(AH14,INDIRECT("Results_"&amp;AK$5),MATCH(AI$4,INDIRECT("Results_"&amp;AK$5&amp;"_Gene"),0)+2,FALSE),"")</f>
        <v/>
      </c>
      <c r="AL14" s="18" t="str">
        <f>IF($A14="","",AL13&amp;"_"&amp;$A14)</f>
        <v>1_1</v>
      </c>
      <c r="AM14" s="268">
        <f ca="1">IFERROR(VLOOKUP(AL14,INDIRECT("Results_"&amp;AM$5),MATCH(AM$4,INDIRECT("Results_"&amp;AM$5&amp;"_Gene"),0)+2,FALSE),"")</f>
        <v>2.9642031960192581</v>
      </c>
      <c r="AN14" s="268" t="str">
        <f ca="1">IFERROR(VLOOKUP(AL14,INDIRECT("Results_"&amp;AN$5),MATCH(AM$4,INDIRECT("Results_"&amp;AN$5&amp;"_Gene"),0)+2,FALSE),"")</f>
        <v/>
      </c>
      <c r="AO14" s="268" t="str">
        <f ca="1">IFERROR(VLOOKUP(AL14,INDIRECT("Results_"&amp;AO$5),MATCH(AM$4,INDIRECT("Results_"&amp;AO$5&amp;"_Gene"),0)+2,FALSE),"")</f>
        <v/>
      </c>
      <c r="AP14" s="18" t="str">
        <f>IF($A14="","",AP13&amp;"_"&amp;$A14)</f>
        <v>3_1</v>
      </c>
      <c r="AQ14" s="268">
        <f ca="1">IFERROR(VLOOKUP(AP14,INDIRECT("Results_"&amp;AQ$5),MATCH(AQ$4,INDIRECT("Results_"&amp;AQ$5&amp;"_Gene"),0)+2,FALSE),"")</f>
        <v>0.29482623802613489</v>
      </c>
      <c r="AR14" s="268" t="str">
        <f ca="1">IFERROR(VLOOKUP(AP14,INDIRECT("Results_"&amp;AR$5),MATCH(AQ$4,INDIRECT("Results_"&amp;AR$5&amp;"_Gene"),0)+2,FALSE),"")</f>
        <v/>
      </c>
      <c r="AS14" s="268" t="str">
        <f ca="1">IFERROR(VLOOKUP(AP14,INDIRECT("Results_"&amp;AS$5),MATCH(AQ$4,INDIRECT("Results_"&amp;AS$5&amp;"_Gene"),0)+2,FALSE),"")</f>
        <v/>
      </c>
      <c r="AT14" s="18" t="str">
        <f>IF($A14="","",AT13&amp;"_"&amp;$A14)</f>
        <v>1_1</v>
      </c>
      <c r="AU14" s="268">
        <f ca="1">IFERROR(VLOOKUP(AT14,INDIRECT("Results_"&amp;AU$5),MATCH(AU$4,INDIRECT("Results_"&amp;AU$5&amp;"_Gene"),0)+2,FALSE),"")</f>
        <v>0.13831686579437166</v>
      </c>
      <c r="AV14" s="268" t="str">
        <f ca="1">IFERROR(VLOOKUP(AT14,INDIRECT("Results_"&amp;AV$5),MATCH(AU$4,INDIRECT("Results_"&amp;AV$5&amp;"_Gene"),0)+2,FALSE),"")</f>
        <v/>
      </c>
      <c r="AW14" s="268" t="str">
        <f ca="1">IFERROR(VLOOKUP(AT14,INDIRECT("Results_"&amp;AW$5),MATCH(AU$4,INDIRECT("Results_"&amp;AW$5&amp;"_Gene"),0)+2,FALSE),"")</f>
        <v/>
      </c>
      <c r="AX14" s="18"/>
      <c r="AY14" s="268"/>
      <c r="AZ14" s="268"/>
      <c r="BA14" s="268"/>
      <c r="BB14" s="18"/>
      <c r="BC14" s="268"/>
      <c r="BD14" s="268"/>
      <c r="BE14" s="268"/>
    </row>
    <row r="15" spans="1:57" x14ac:dyDescent="0.25">
      <c r="A15" s="268">
        <f>IFERROR(IF(A14+1&gt;$B$2,"",A14+1),"")</f>
        <v>2</v>
      </c>
      <c r="B15" s="18" t="str">
        <f>IF($A15="","",B13&amp;"_"&amp;$A15)</f>
        <v>3_2</v>
      </c>
      <c r="C15" s="268">
        <f ca="1">IFERROR(VLOOKUP(B15,INDIRECT("Results_"&amp;C$5),MATCH(C$4,INDIRECT("Results_"&amp;C$5&amp;"_Gene"),0)+2,FALSE),"")</f>
        <v>13.414390894969005</v>
      </c>
      <c r="D15" s="268" t="str">
        <f ca="1">IFERROR(VLOOKUP(B15,INDIRECT("Results_"&amp;D$5),MATCH(C$4,INDIRECT("Results_"&amp;D$5&amp;"_Gene"),0)+2,FALSE),"")</f>
        <v/>
      </c>
      <c r="E15" s="268" t="str">
        <f ca="1">IFERROR(VLOOKUP(B15,INDIRECT("Results_"&amp;E$5),MATCH(C$4,INDIRECT("Results_"&amp;E$5&amp;"_Gene"),0)+2,FALSE),"")</f>
        <v/>
      </c>
      <c r="F15" s="18" t="str">
        <f>IF($A15="","",F13&amp;"_"&amp;$A15)</f>
        <v>1_2</v>
      </c>
      <c r="G15" s="268">
        <f ca="1">IFERROR(VLOOKUP(F15,INDIRECT("Results_"&amp;G$5),MATCH(G$4,INDIRECT("Results_"&amp;G$5&amp;"_Gene"),0)+2,FALSE),"")</f>
        <v>11.409825514618646</v>
      </c>
      <c r="H15" s="268" t="str">
        <f ca="1">IFERROR(VLOOKUP(F15,INDIRECT("Results_"&amp;H$5),MATCH(G$4,INDIRECT("Results_"&amp;H$5&amp;"_Gene"),0)+2,FALSE),"")</f>
        <v/>
      </c>
      <c r="I15" s="268" t="str">
        <f ca="1">IFERROR(VLOOKUP(F15,INDIRECT("Results_"&amp;I$5),MATCH(G$4,INDIRECT("Results_"&amp;I$5&amp;"_Gene"),0)+2,FALSE),"")</f>
        <v/>
      </c>
      <c r="J15" s="18" t="str">
        <f>IF($A15="","",J13&amp;"_"&amp;$A15)</f>
        <v>3_2</v>
      </c>
      <c r="K15" s="268">
        <f ca="1">IFERROR(VLOOKUP(J15,INDIRECT("Results_"&amp;K$5),MATCH(K$4,INDIRECT("Results_"&amp;K$5&amp;"_Gene"),0)+2,FALSE),"")</f>
        <v>8.6426362643065899E-2</v>
      </c>
      <c r="L15" s="268" t="str">
        <f ca="1">IFERROR(VLOOKUP(J15,INDIRECT("Results_"&amp;L$5),MATCH(K$4,INDIRECT("Results_"&amp;L$5&amp;"_Gene"),0)+2,FALSE),"")</f>
        <v/>
      </c>
      <c r="M15" s="268" t="str">
        <f ca="1">IFERROR(VLOOKUP(J15,INDIRECT("Results_"&amp;M$5),MATCH(K$4,INDIRECT("Results_"&amp;M$5&amp;"_Gene"),0)+2,FALSE),"")</f>
        <v/>
      </c>
      <c r="N15" s="18" t="str">
        <f>IF($A15="","",N13&amp;"_"&amp;$A15)</f>
        <v>1_2</v>
      </c>
      <c r="O15" s="268">
        <f ca="1">IFERROR(VLOOKUP(N15,INDIRECT("Results_"&amp;O$5),MATCH(O$4,INDIRECT("Results_"&amp;O$5&amp;"_Gene"),0)+2,FALSE),"")</f>
        <v>0.25443324513512167</v>
      </c>
      <c r="P15" s="268" t="str">
        <f ca="1">IFERROR(VLOOKUP(N15,INDIRECT("Results_"&amp;P$5),MATCH(O$4,INDIRECT("Results_"&amp;P$5&amp;"_Gene"),0)+2,FALSE),"")</f>
        <v/>
      </c>
      <c r="Q15" s="268" t="str">
        <f ca="1">IFERROR(VLOOKUP(N15,INDIRECT("Results_"&amp;Q$5),MATCH(O$4,INDIRECT("Results_"&amp;Q$5&amp;"_Gene"),0)+2,FALSE),"")</f>
        <v/>
      </c>
      <c r="R15" s="18" t="str">
        <f>IF($A15="","",R13&amp;"_"&amp;$A15)</f>
        <v>3_2</v>
      </c>
      <c r="S15" s="268">
        <f ca="1">IFERROR(VLOOKUP(R15,INDIRECT("Results_"&amp;S$5),MATCH(S$4,INDIRECT("Results_"&amp;S$5&amp;"_Gene"),0)+2,FALSE),"")</f>
        <v>0.27141610265087796</v>
      </c>
      <c r="T15" s="268" t="str">
        <f ca="1">IFERROR(VLOOKUP(R15,INDIRECT("Results_"&amp;T$5),MATCH(S$4,INDIRECT("Results_"&amp;T$5&amp;"_Gene"),0)+2,FALSE),"")</f>
        <v/>
      </c>
      <c r="U15" s="268" t="str">
        <f ca="1">IFERROR(VLOOKUP(R15,INDIRECT("Results_"&amp;U$5),MATCH(S$4,INDIRECT("Results_"&amp;U$5&amp;"_Gene"),0)+2,FALSE),"")</f>
        <v/>
      </c>
      <c r="V15" s="18" t="str">
        <f>IF($A15="","",V13&amp;"_"&amp;$A15)</f>
        <v>1_2</v>
      </c>
      <c r="W15" s="268">
        <f ca="1">IFERROR(VLOOKUP(V15,INDIRECT("Results_"&amp;W$5),MATCH(W$4,INDIRECT("Results_"&amp;W$5&amp;"_Gene"),0)+2,FALSE),"")</f>
        <v>3.6155190939807243E-2</v>
      </c>
      <c r="X15" s="268" t="str">
        <f ca="1">IFERROR(VLOOKUP(V15,INDIRECT("Results_"&amp;X$5),MATCH(W$4,INDIRECT("Results_"&amp;X$5&amp;"_Gene"),0)+2,FALSE),"")</f>
        <v/>
      </c>
      <c r="Y15" s="268" t="str">
        <f ca="1">IFERROR(VLOOKUP(V15,INDIRECT("Results_"&amp;Y$5),MATCH(W$4,INDIRECT("Results_"&amp;Y$5&amp;"_Gene"),0)+2,FALSE),"")</f>
        <v/>
      </c>
      <c r="Z15" s="18" t="str">
        <f>IF($A15="","",Z13&amp;"_"&amp;$A15)</f>
        <v>3_2</v>
      </c>
      <c r="AA15" s="268">
        <f ca="1">IFERROR(VLOOKUP(Z15,INDIRECT("Results_"&amp;AA$5),MATCH(AA$4,INDIRECT("Results_"&amp;AA$5&amp;"_Gene"),0)+2,FALSE),"")</f>
        <v>0.62014068417141799</v>
      </c>
      <c r="AB15" s="268" t="str">
        <f ca="1">IFERROR(VLOOKUP(Z15,INDIRECT("Results_"&amp;AB$5),MATCH(AA$4,INDIRECT("Results_"&amp;AB$5&amp;"_Gene"),0)+2,FALSE),"")</f>
        <v/>
      </c>
      <c r="AC15" s="268" t="str">
        <f ca="1">IFERROR(VLOOKUP(Z15,INDIRECT("Results_"&amp;AC$5),MATCH(AA$4,INDIRECT("Results_"&amp;AC$5&amp;"_Gene"),0)+2,FALSE),"")</f>
        <v/>
      </c>
      <c r="AD15" s="18" t="str">
        <f>IF($A15="","",AD13&amp;"_"&amp;$A15)</f>
        <v>1_2</v>
      </c>
      <c r="AE15" s="268">
        <f ca="1">IFERROR(VLOOKUP(AD15,INDIRECT("Results_"&amp;AE$5),MATCH(AE$4,INDIRECT("Results_"&amp;AE$5&amp;"_Gene"),0)+2,FALSE),"")</f>
        <v>0.32841050491969093</v>
      </c>
      <c r="AF15" s="268" t="str">
        <f ca="1">IFERROR(VLOOKUP(AD15,INDIRECT("Results_"&amp;AF$5),MATCH(AE$4,INDIRECT("Results_"&amp;AF$5&amp;"_Gene"),0)+2,FALSE),"")</f>
        <v/>
      </c>
      <c r="AG15" s="268" t="str">
        <f ca="1">IFERROR(VLOOKUP(AD15,INDIRECT("Results_"&amp;AG$5),MATCH(AE$4,INDIRECT("Results_"&amp;AG$5&amp;"_Gene"),0)+2,FALSE),"")</f>
        <v/>
      </c>
      <c r="AH15" s="18" t="str">
        <f>IF($A15="","",AH13&amp;"_"&amp;$A15)</f>
        <v>3_2</v>
      </c>
      <c r="AI15" s="268">
        <f ca="1">IFERROR(VLOOKUP(AH15,INDIRECT("Results_"&amp;AI$5),MATCH(AI$4,INDIRECT("Results_"&amp;AI$5&amp;"_Gene"),0)+2,FALSE),"")</f>
        <v>6.0680374220372389E-2</v>
      </c>
      <c r="AJ15" s="268" t="str">
        <f ca="1">IFERROR(VLOOKUP(AH15,INDIRECT("Results_"&amp;AJ$5),MATCH(AI$4,INDIRECT("Results_"&amp;AJ$5&amp;"_Gene"),0)+2,FALSE),"")</f>
        <v/>
      </c>
      <c r="AK15" s="268" t="str">
        <f ca="1">IFERROR(VLOOKUP(AH15,INDIRECT("Results_"&amp;AK$5),MATCH(AI$4,INDIRECT("Results_"&amp;AK$5&amp;"_Gene"),0)+2,FALSE),"")</f>
        <v/>
      </c>
      <c r="AL15" s="18" t="str">
        <f>IF($A15="","",AL13&amp;"_"&amp;$A15)</f>
        <v>1_2</v>
      </c>
      <c r="AM15" s="268">
        <f ca="1">IFERROR(VLOOKUP(AL15,INDIRECT("Results_"&amp;AM$5),MATCH(AM$4,INDIRECT("Results_"&amp;AM$5&amp;"_Gene"),0)+2,FALSE),"")</f>
        <v>0.88207214925382504</v>
      </c>
      <c r="AN15" s="268" t="str">
        <f ca="1">IFERROR(VLOOKUP(AL15,INDIRECT("Results_"&amp;AN$5),MATCH(AM$4,INDIRECT("Results_"&amp;AN$5&amp;"_Gene"),0)+2,FALSE),"")</f>
        <v/>
      </c>
      <c r="AO15" s="268" t="str">
        <f ca="1">IFERROR(VLOOKUP(AL15,INDIRECT("Results_"&amp;AO$5),MATCH(AM$4,INDIRECT("Results_"&amp;AO$5&amp;"_Gene"),0)+2,FALSE),"")</f>
        <v/>
      </c>
      <c r="AP15" s="18" t="str">
        <f>IF($A15="","",AP13&amp;"_"&amp;$A15)</f>
        <v>3_2</v>
      </c>
      <c r="AQ15" s="268">
        <f ca="1">IFERROR(VLOOKUP(AP15,INDIRECT("Results_"&amp;AQ$5),MATCH(AQ$4,INDIRECT("Results_"&amp;AQ$5&amp;"_Gene"),0)+2,FALSE),"")</f>
        <v>0.15813506918105374</v>
      </c>
      <c r="AR15" s="268" t="str">
        <f ca="1">IFERROR(VLOOKUP(AP15,INDIRECT("Results_"&amp;AR$5),MATCH(AQ$4,INDIRECT("Results_"&amp;AR$5&amp;"_Gene"),0)+2,FALSE),"")</f>
        <v/>
      </c>
      <c r="AS15" s="268" t="str">
        <f ca="1">IFERROR(VLOOKUP(AP15,INDIRECT("Results_"&amp;AS$5),MATCH(AQ$4,INDIRECT("Results_"&amp;AS$5&amp;"_Gene"),0)+2,FALSE),"")</f>
        <v/>
      </c>
      <c r="AT15" s="18" t="str">
        <f>IF($A15="","",AT13&amp;"_"&amp;$A15)</f>
        <v>1_2</v>
      </c>
      <c r="AU15" s="268">
        <f ca="1">IFERROR(VLOOKUP(AT15,INDIRECT("Results_"&amp;AU$5),MATCH(AU$4,INDIRECT("Results_"&amp;AU$5&amp;"_Gene"),0)+2,FALSE),"")</f>
        <v>0.19560165518895645</v>
      </c>
      <c r="AV15" s="268" t="str">
        <f ca="1">IFERROR(VLOOKUP(AT15,INDIRECT("Results_"&amp;AV$5),MATCH(AU$4,INDIRECT("Results_"&amp;AV$5&amp;"_Gene"),0)+2,FALSE),"")</f>
        <v/>
      </c>
      <c r="AW15" s="268" t="str">
        <f ca="1">IFERROR(VLOOKUP(AT15,INDIRECT("Results_"&amp;AW$5),MATCH(AU$4,INDIRECT("Results_"&amp;AW$5&amp;"_Gene"),0)+2,FALSE),"")</f>
        <v/>
      </c>
      <c r="AX15" s="18"/>
      <c r="AY15" s="268"/>
      <c r="AZ15" s="268"/>
      <c r="BA15" s="268"/>
      <c r="BB15" s="18"/>
      <c r="BC15" s="268"/>
      <c r="BD15" s="268"/>
      <c r="BE15" s="268"/>
    </row>
    <row r="16" spans="1:57" x14ac:dyDescent="0.25">
      <c r="A16" s="268">
        <f>IFERROR(IF(A15+1&gt;$B$2,"",A15+1),"")</f>
        <v>3</v>
      </c>
      <c r="B16" s="18" t="str">
        <f>IF($A16="","",B13&amp;"_"&amp;$A16)</f>
        <v>3_3</v>
      </c>
      <c r="C16" s="268" t="str">
        <f ca="1">IFERROR(VLOOKUP(B16,INDIRECT("Results_"&amp;C$5),MATCH(C$4,INDIRECT("Results_"&amp;C$5&amp;"_Gene"),0)+2,FALSE),"")</f>
        <v/>
      </c>
      <c r="D16" s="268" t="str">
        <f ca="1">IFERROR(VLOOKUP(B16,INDIRECT("Results_"&amp;D$5),MATCH(C$4,INDIRECT("Results_"&amp;D$5&amp;"_Gene"),0)+2,FALSE),"")</f>
        <v/>
      </c>
      <c r="E16" s="268" t="str">
        <f ca="1">IFERROR(VLOOKUP(B16,INDIRECT("Results_"&amp;E$5),MATCH(C$4,INDIRECT("Results_"&amp;E$5&amp;"_Gene"),0)+2,FALSE),"")</f>
        <v/>
      </c>
      <c r="F16" s="18" t="str">
        <f>IF($A16="","",F13&amp;"_"&amp;$A16)</f>
        <v>1_3</v>
      </c>
      <c r="G16" s="268">
        <f ca="1">IFERROR(VLOOKUP(F16,INDIRECT("Results_"&amp;G$5),MATCH(G$4,INDIRECT("Results_"&amp;G$5&amp;"_Gene"),0)+2,FALSE),"")</f>
        <v>13.370740632838165</v>
      </c>
      <c r="H16" s="268" t="str">
        <f ca="1">IFERROR(VLOOKUP(F16,INDIRECT("Results_"&amp;H$5),MATCH(G$4,INDIRECT("Results_"&amp;H$5&amp;"_Gene"),0)+2,FALSE),"")</f>
        <v/>
      </c>
      <c r="I16" s="268" t="str">
        <f ca="1">IFERROR(VLOOKUP(F16,INDIRECT("Results_"&amp;I$5),MATCH(G$4,INDIRECT("Results_"&amp;I$5&amp;"_Gene"),0)+2,FALSE),"")</f>
        <v/>
      </c>
      <c r="J16" s="18" t="str">
        <f>IF($A16="","",J13&amp;"_"&amp;$A16)</f>
        <v>3_3</v>
      </c>
      <c r="K16" s="268" t="str">
        <f ca="1">IFERROR(VLOOKUP(J16,INDIRECT("Results_"&amp;K$5),MATCH(K$4,INDIRECT("Results_"&amp;K$5&amp;"_Gene"),0)+2,FALSE),"")</f>
        <v/>
      </c>
      <c r="L16" s="268" t="str">
        <f ca="1">IFERROR(VLOOKUP(J16,INDIRECT("Results_"&amp;L$5),MATCH(K$4,INDIRECT("Results_"&amp;L$5&amp;"_Gene"),0)+2,FALSE),"")</f>
        <v/>
      </c>
      <c r="M16" s="268" t="str">
        <f ca="1">IFERROR(VLOOKUP(J16,INDIRECT("Results_"&amp;M$5),MATCH(K$4,INDIRECT("Results_"&amp;M$5&amp;"_Gene"),0)+2,FALSE),"")</f>
        <v/>
      </c>
      <c r="N16" s="18" t="str">
        <f>IF($A16="","",N13&amp;"_"&amp;$A16)</f>
        <v>1_3</v>
      </c>
      <c r="O16" s="268">
        <f ca="1">IFERROR(VLOOKUP(N16,INDIRECT("Results_"&amp;O$5),MATCH(O$4,INDIRECT("Results_"&amp;O$5&amp;"_Gene"),0)+2,FALSE),"")</f>
        <v>0.26491059693909891</v>
      </c>
      <c r="P16" s="268" t="str">
        <f ca="1">IFERROR(VLOOKUP(N16,INDIRECT("Results_"&amp;P$5),MATCH(O$4,INDIRECT("Results_"&amp;P$5&amp;"_Gene"),0)+2,FALSE),"")</f>
        <v/>
      </c>
      <c r="Q16" s="268" t="str">
        <f ca="1">IFERROR(VLOOKUP(N16,INDIRECT("Results_"&amp;Q$5),MATCH(O$4,INDIRECT("Results_"&amp;Q$5&amp;"_Gene"),0)+2,FALSE),"")</f>
        <v/>
      </c>
      <c r="R16" s="18" t="str">
        <f>IF($A16="","",R13&amp;"_"&amp;$A16)</f>
        <v>3_3</v>
      </c>
      <c r="S16" s="268" t="str">
        <f ca="1">IFERROR(VLOOKUP(R16,INDIRECT("Results_"&amp;S$5),MATCH(S$4,INDIRECT("Results_"&amp;S$5&amp;"_Gene"),0)+2,FALSE),"")</f>
        <v/>
      </c>
      <c r="T16" s="268" t="str">
        <f ca="1">IFERROR(VLOOKUP(R16,INDIRECT("Results_"&amp;T$5),MATCH(S$4,INDIRECT("Results_"&amp;T$5&amp;"_Gene"),0)+2,FALSE),"")</f>
        <v/>
      </c>
      <c r="U16" s="268" t="str">
        <f ca="1">IFERROR(VLOOKUP(R16,INDIRECT("Results_"&amp;U$5),MATCH(S$4,INDIRECT("Results_"&amp;U$5&amp;"_Gene"),0)+2,FALSE),"")</f>
        <v/>
      </c>
      <c r="V16" s="18" t="str">
        <f>IF($A16="","",V13&amp;"_"&amp;$A16)</f>
        <v>1_3</v>
      </c>
      <c r="W16" s="268">
        <f ca="1">IFERROR(VLOOKUP(V16,INDIRECT("Results_"&amp;W$5),MATCH(W$4,INDIRECT("Results_"&amp;W$5&amp;"_Gene"),0)+2,FALSE),"")</f>
        <v>0.14806426034500766</v>
      </c>
      <c r="X16" s="268" t="str">
        <f ca="1">IFERROR(VLOOKUP(V16,INDIRECT("Results_"&amp;X$5),MATCH(W$4,INDIRECT("Results_"&amp;X$5&amp;"_Gene"),0)+2,FALSE),"")</f>
        <v/>
      </c>
      <c r="Y16" s="268" t="str">
        <f ca="1">IFERROR(VLOOKUP(V16,INDIRECT("Results_"&amp;Y$5),MATCH(W$4,INDIRECT("Results_"&amp;Y$5&amp;"_Gene"),0)+2,FALSE),"")</f>
        <v/>
      </c>
      <c r="Z16" s="18" t="str">
        <f>IF($A16="","",Z13&amp;"_"&amp;$A16)</f>
        <v>3_3</v>
      </c>
      <c r="AA16" s="268" t="str">
        <f ca="1">IFERROR(VLOOKUP(Z16,INDIRECT("Results_"&amp;AA$5),MATCH(AA$4,INDIRECT("Results_"&amp;AA$5&amp;"_Gene"),0)+2,FALSE),"")</f>
        <v/>
      </c>
      <c r="AB16" s="268" t="str">
        <f ca="1">IFERROR(VLOOKUP(Z16,INDIRECT("Results_"&amp;AB$5),MATCH(AA$4,INDIRECT("Results_"&amp;AB$5&amp;"_Gene"),0)+2,FALSE),"")</f>
        <v/>
      </c>
      <c r="AC16" s="268" t="str">
        <f ca="1">IFERROR(VLOOKUP(Z16,INDIRECT("Results_"&amp;AC$5),MATCH(AA$4,INDIRECT("Results_"&amp;AC$5&amp;"_Gene"),0)+2,FALSE),"")</f>
        <v/>
      </c>
      <c r="AD16" s="18" t="str">
        <f>IF($A16="","",AD13&amp;"_"&amp;$A16)</f>
        <v>1_3</v>
      </c>
      <c r="AE16" s="268">
        <f ca="1">IFERROR(VLOOKUP(AD16,INDIRECT("Results_"&amp;AE$5),MATCH(AE$4,INDIRECT("Results_"&amp;AE$5&amp;"_Gene"),0)+2,FALSE),"")</f>
        <v>1.4693365019186262</v>
      </c>
      <c r="AF16" s="268" t="str">
        <f ca="1">IFERROR(VLOOKUP(AD16,INDIRECT("Results_"&amp;AF$5),MATCH(AE$4,INDIRECT("Results_"&amp;AF$5&amp;"_Gene"),0)+2,FALSE),"")</f>
        <v/>
      </c>
      <c r="AG16" s="268" t="str">
        <f ca="1">IFERROR(VLOOKUP(AD16,INDIRECT("Results_"&amp;AG$5),MATCH(AE$4,INDIRECT("Results_"&amp;AG$5&amp;"_Gene"),0)+2,FALSE),"")</f>
        <v/>
      </c>
      <c r="AH16" s="18" t="str">
        <f>IF($A16="","",AH13&amp;"_"&amp;$A16)</f>
        <v>3_3</v>
      </c>
      <c r="AI16" s="268" t="str">
        <f ca="1">IFERROR(VLOOKUP(AH16,INDIRECT("Results_"&amp;AI$5),MATCH(AI$4,INDIRECT("Results_"&amp;AI$5&amp;"_Gene"),0)+2,FALSE),"")</f>
        <v/>
      </c>
      <c r="AJ16" s="268" t="str">
        <f ca="1">IFERROR(VLOOKUP(AH16,INDIRECT("Results_"&amp;AJ$5),MATCH(AI$4,INDIRECT("Results_"&amp;AJ$5&amp;"_Gene"),0)+2,FALSE),"")</f>
        <v/>
      </c>
      <c r="AK16" s="268" t="str">
        <f ca="1">IFERROR(VLOOKUP(AH16,INDIRECT("Results_"&amp;AK$5),MATCH(AI$4,INDIRECT("Results_"&amp;AK$5&amp;"_Gene"),0)+2,FALSE),"")</f>
        <v/>
      </c>
      <c r="AL16" s="18" t="str">
        <f>IF($A16="","",AL13&amp;"_"&amp;$A16)</f>
        <v>1_3</v>
      </c>
      <c r="AM16" s="268">
        <f ca="1">IFERROR(VLOOKUP(AL16,INDIRECT("Results_"&amp;AM$5),MATCH(AM$4,INDIRECT("Results_"&amp;AM$5&amp;"_Gene"),0)+2,FALSE),"")</f>
        <v>3.8721981508223777</v>
      </c>
      <c r="AN16" s="268" t="str">
        <f ca="1">IFERROR(VLOOKUP(AL16,INDIRECT("Results_"&amp;AN$5),MATCH(AM$4,INDIRECT("Results_"&amp;AN$5&amp;"_Gene"),0)+2,FALSE),"")</f>
        <v/>
      </c>
      <c r="AO16" s="268" t="str">
        <f ca="1">IFERROR(VLOOKUP(AL16,INDIRECT("Results_"&amp;AO$5),MATCH(AM$4,INDIRECT("Results_"&amp;AO$5&amp;"_Gene"),0)+2,FALSE),"")</f>
        <v/>
      </c>
      <c r="AP16" s="18" t="str">
        <f>IF($A16="","",AP13&amp;"_"&amp;$A16)</f>
        <v>3_3</v>
      </c>
      <c r="AQ16" s="268" t="str">
        <f ca="1">IFERROR(VLOOKUP(AP16,INDIRECT("Results_"&amp;AQ$5),MATCH(AQ$4,INDIRECT("Results_"&amp;AQ$5&amp;"_Gene"),0)+2,FALSE),"")</f>
        <v/>
      </c>
      <c r="AR16" s="268" t="str">
        <f ca="1">IFERROR(VLOOKUP(AP16,INDIRECT("Results_"&amp;AR$5),MATCH(AQ$4,INDIRECT("Results_"&amp;AR$5&amp;"_Gene"),0)+2,FALSE),"")</f>
        <v/>
      </c>
      <c r="AS16" s="268" t="str">
        <f ca="1">IFERROR(VLOOKUP(AP16,INDIRECT("Results_"&amp;AS$5),MATCH(AQ$4,INDIRECT("Results_"&amp;AS$5&amp;"_Gene"),0)+2,FALSE),"")</f>
        <v/>
      </c>
      <c r="AT16" s="18" t="str">
        <f>IF($A16="","",AT13&amp;"_"&amp;$A16)</f>
        <v>1_3</v>
      </c>
      <c r="AU16" s="268">
        <f ca="1">IFERROR(VLOOKUP(AT16,INDIRECT("Results_"&amp;AU$5),MATCH(AU$4,INDIRECT("Results_"&amp;AU$5&amp;"_Gene"),0)+2,FALSE),"")</f>
        <v>0.33982099503229463</v>
      </c>
      <c r="AV16" s="268" t="str">
        <f ca="1">IFERROR(VLOOKUP(AT16,INDIRECT("Results_"&amp;AV$5),MATCH(AU$4,INDIRECT("Results_"&amp;AV$5&amp;"_Gene"),0)+2,FALSE),"")</f>
        <v/>
      </c>
      <c r="AW16" s="268" t="str">
        <f ca="1">IFERROR(VLOOKUP(AT16,INDIRECT("Results_"&amp;AW$5),MATCH(AU$4,INDIRECT("Results_"&amp;AW$5&amp;"_Gene"),0)+2,FALSE),"")</f>
        <v/>
      </c>
      <c r="AX16" s="18"/>
      <c r="AY16" s="268"/>
      <c r="AZ16" s="268"/>
      <c r="BA16" s="268"/>
      <c r="BB16" s="18"/>
      <c r="BC16" s="268"/>
      <c r="BD16" s="268"/>
      <c r="BE16" s="268"/>
    </row>
    <row r="17" spans="1:57" x14ac:dyDescent="0.25">
      <c r="A17" s="268" t="str">
        <f>IFERROR(IF(A16+1&gt;$B$2,"",A16+1),"")</f>
        <v/>
      </c>
      <c r="B17" s="18" t="str">
        <f>IF($A17="","",B13&amp;"_"&amp;$A17)</f>
        <v/>
      </c>
      <c r="C17" s="268" t="str">
        <f ca="1">IFERROR(VLOOKUP(B17,INDIRECT("Results_"&amp;C$5),MATCH(C$4,INDIRECT("Results_"&amp;C$5&amp;"_Gene"),0)+2,FALSE),"")</f>
        <v/>
      </c>
      <c r="D17" s="268" t="str">
        <f ca="1">IFERROR(VLOOKUP(B17,INDIRECT("Results_"&amp;D$5),MATCH(C$4,INDIRECT("Results_"&amp;D$5&amp;"_Gene"),0)+2,FALSE),"")</f>
        <v/>
      </c>
      <c r="E17" s="268" t="str">
        <f ca="1">IFERROR(VLOOKUP(B17,INDIRECT("Results_"&amp;E$5),MATCH(C$4,INDIRECT("Results_"&amp;E$5&amp;"_Gene"),0)+2,FALSE),"")</f>
        <v/>
      </c>
      <c r="F17" s="18" t="str">
        <f>IF($A17="","",F13&amp;"_"&amp;$A17)</f>
        <v/>
      </c>
      <c r="G17" s="268" t="str">
        <f ca="1">IFERROR(VLOOKUP(F17,INDIRECT("Results_"&amp;G$5),MATCH(G$4,INDIRECT("Results_"&amp;G$5&amp;"_Gene"),0)+2,FALSE),"")</f>
        <v/>
      </c>
      <c r="H17" s="268" t="str">
        <f ca="1">IFERROR(VLOOKUP(F17,INDIRECT("Results_"&amp;H$5),MATCH(G$4,INDIRECT("Results_"&amp;H$5&amp;"_Gene"),0)+2,FALSE),"")</f>
        <v/>
      </c>
      <c r="I17" s="268" t="str">
        <f ca="1">IFERROR(VLOOKUP(F17,INDIRECT("Results_"&amp;I$5),MATCH(G$4,INDIRECT("Results_"&amp;I$5&amp;"_Gene"),0)+2,FALSE),"")</f>
        <v/>
      </c>
      <c r="J17" s="18" t="str">
        <f>IF($A17="","",J13&amp;"_"&amp;$A17)</f>
        <v/>
      </c>
      <c r="K17" s="268" t="str">
        <f ca="1">IFERROR(VLOOKUP(J17,INDIRECT("Results_"&amp;K$5),MATCH(K$4,INDIRECT("Results_"&amp;K$5&amp;"_Gene"),0)+2,FALSE),"")</f>
        <v/>
      </c>
      <c r="L17" s="268" t="str">
        <f ca="1">IFERROR(VLOOKUP(J17,INDIRECT("Results_"&amp;L$5),MATCH(K$4,INDIRECT("Results_"&amp;L$5&amp;"_Gene"),0)+2,FALSE),"")</f>
        <v/>
      </c>
      <c r="M17" s="268" t="str">
        <f ca="1">IFERROR(VLOOKUP(J17,INDIRECT("Results_"&amp;M$5),MATCH(K$4,INDIRECT("Results_"&amp;M$5&amp;"_Gene"),0)+2,FALSE),"")</f>
        <v/>
      </c>
      <c r="N17" s="18" t="str">
        <f>IF($A17="","",N13&amp;"_"&amp;$A17)</f>
        <v/>
      </c>
      <c r="O17" s="268" t="str">
        <f ca="1">IFERROR(VLOOKUP(N17,INDIRECT("Results_"&amp;O$5),MATCH(O$4,INDIRECT("Results_"&amp;O$5&amp;"_Gene"),0)+2,FALSE),"")</f>
        <v/>
      </c>
      <c r="P17" s="268" t="str">
        <f ca="1">IFERROR(VLOOKUP(N17,INDIRECT("Results_"&amp;P$5),MATCH(O$4,INDIRECT("Results_"&amp;P$5&amp;"_Gene"),0)+2,FALSE),"")</f>
        <v/>
      </c>
      <c r="Q17" s="268" t="str">
        <f ca="1">IFERROR(VLOOKUP(N17,INDIRECT("Results_"&amp;Q$5),MATCH(O$4,INDIRECT("Results_"&amp;Q$5&amp;"_Gene"),0)+2,FALSE),"")</f>
        <v/>
      </c>
      <c r="R17" s="18" t="str">
        <f>IF($A17="","",R13&amp;"_"&amp;$A17)</f>
        <v/>
      </c>
      <c r="S17" s="268" t="str">
        <f ca="1">IFERROR(VLOOKUP(R17,INDIRECT("Results_"&amp;S$5),MATCH(S$4,INDIRECT("Results_"&amp;S$5&amp;"_Gene"),0)+2,FALSE),"")</f>
        <v/>
      </c>
      <c r="T17" s="268" t="str">
        <f ca="1">IFERROR(VLOOKUP(R17,INDIRECT("Results_"&amp;T$5),MATCH(S$4,INDIRECT("Results_"&amp;T$5&amp;"_Gene"),0)+2,FALSE),"")</f>
        <v/>
      </c>
      <c r="U17" s="268" t="str">
        <f ca="1">IFERROR(VLOOKUP(R17,INDIRECT("Results_"&amp;U$5),MATCH(S$4,INDIRECT("Results_"&amp;U$5&amp;"_Gene"),0)+2,FALSE),"")</f>
        <v/>
      </c>
      <c r="V17" s="18" t="str">
        <f>IF($A17="","",V13&amp;"_"&amp;$A17)</f>
        <v/>
      </c>
      <c r="W17" s="268" t="str">
        <f ca="1">IFERROR(VLOOKUP(V17,INDIRECT("Results_"&amp;W$5),MATCH(W$4,INDIRECT("Results_"&amp;W$5&amp;"_Gene"),0)+2,FALSE),"")</f>
        <v/>
      </c>
      <c r="X17" s="268" t="str">
        <f ca="1">IFERROR(VLOOKUP(V17,INDIRECT("Results_"&amp;X$5),MATCH(W$4,INDIRECT("Results_"&amp;X$5&amp;"_Gene"),0)+2,FALSE),"")</f>
        <v/>
      </c>
      <c r="Y17" s="268" t="str">
        <f ca="1">IFERROR(VLOOKUP(V17,INDIRECT("Results_"&amp;Y$5),MATCH(W$4,INDIRECT("Results_"&amp;Y$5&amp;"_Gene"),0)+2,FALSE),"")</f>
        <v/>
      </c>
      <c r="Z17" s="18" t="str">
        <f>IF($A17="","",Z13&amp;"_"&amp;$A17)</f>
        <v/>
      </c>
      <c r="AA17" s="268" t="str">
        <f ca="1">IFERROR(VLOOKUP(Z17,INDIRECT("Results_"&amp;AA$5),MATCH(AA$4,INDIRECT("Results_"&amp;AA$5&amp;"_Gene"),0)+2,FALSE),"")</f>
        <v/>
      </c>
      <c r="AB17" s="268" t="str">
        <f ca="1">IFERROR(VLOOKUP(Z17,INDIRECT("Results_"&amp;AB$5),MATCH(AA$4,INDIRECT("Results_"&amp;AB$5&amp;"_Gene"),0)+2,FALSE),"")</f>
        <v/>
      </c>
      <c r="AC17" s="268" t="str">
        <f ca="1">IFERROR(VLOOKUP(Z17,INDIRECT("Results_"&amp;AC$5),MATCH(AA$4,INDIRECT("Results_"&amp;AC$5&amp;"_Gene"),0)+2,FALSE),"")</f>
        <v/>
      </c>
      <c r="AD17" s="18" t="str">
        <f>IF($A17="","",AD13&amp;"_"&amp;$A17)</f>
        <v/>
      </c>
      <c r="AE17" s="268" t="str">
        <f ca="1">IFERROR(VLOOKUP(AD17,INDIRECT("Results_"&amp;AE$5),MATCH(AE$4,INDIRECT("Results_"&amp;AE$5&amp;"_Gene"),0)+2,FALSE),"")</f>
        <v/>
      </c>
      <c r="AF17" s="268" t="str">
        <f ca="1">IFERROR(VLOOKUP(AD17,INDIRECT("Results_"&amp;AF$5),MATCH(AE$4,INDIRECT("Results_"&amp;AF$5&amp;"_Gene"),0)+2,FALSE),"")</f>
        <v/>
      </c>
      <c r="AG17" s="268" t="str">
        <f ca="1">IFERROR(VLOOKUP(AD17,INDIRECT("Results_"&amp;AG$5),MATCH(AE$4,INDIRECT("Results_"&amp;AG$5&amp;"_Gene"),0)+2,FALSE),"")</f>
        <v/>
      </c>
      <c r="AH17" s="18" t="str">
        <f>IF($A17="","",AH13&amp;"_"&amp;$A17)</f>
        <v/>
      </c>
      <c r="AI17" s="268" t="str">
        <f ca="1">IFERROR(VLOOKUP(AH17,INDIRECT("Results_"&amp;AI$5),MATCH(AI$4,INDIRECT("Results_"&amp;AI$5&amp;"_Gene"),0)+2,FALSE),"")</f>
        <v/>
      </c>
      <c r="AJ17" s="268" t="str">
        <f ca="1">IFERROR(VLOOKUP(AH17,INDIRECT("Results_"&amp;AJ$5),MATCH(AI$4,INDIRECT("Results_"&amp;AJ$5&amp;"_Gene"),0)+2,FALSE),"")</f>
        <v/>
      </c>
      <c r="AK17" s="268" t="str">
        <f ca="1">IFERROR(VLOOKUP(AH17,INDIRECT("Results_"&amp;AK$5),MATCH(AI$4,INDIRECT("Results_"&amp;AK$5&amp;"_Gene"),0)+2,FALSE),"")</f>
        <v/>
      </c>
      <c r="AL17" s="18" t="str">
        <f>IF($A17="","",AL13&amp;"_"&amp;$A17)</f>
        <v/>
      </c>
      <c r="AM17" s="268" t="str">
        <f ca="1">IFERROR(VLOOKUP(AL17,INDIRECT("Results_"&amp;AM$5),MATCH(AM$4,INDIRECT("Results_"&amp;AM$5&amp;"_Gene"),0)+2,FALSE),"")</f>
        <v/>
      </c>
      <c r="AN17" s="268" t="str">
        <f ca="1">IFERROR(VLOOKUP(AL17,INDIRECT("Results_"&amp;AN$5),MATCH(AM$4,INDIRECT("Results_"&amp;AN$5&amp;"_Gene"),0)+2,FALSE),"")</f>
        <v/>
      </c>
      <c r="AO17" s="268" t="str">
        <f ca="1">IFERROR(VLOOKUP(AL17,INDIRECT("Results_"&amp;AO$5),MATCH(AM$4,INDIRECT("Results_"&amp;AO$5&amp;"_Gene"),0)+2,FALSE),"")</f>
        <v/>
      </c>
      <c r="AP17" s="18" t="str">
        <f>IF($A17="","",AP13&amp;"_"&amp;$A17)</f>
        <v/>
      </c>
      <c r="AQ17" s="268" t="str">
        <f ca="1">IFERROR(VLOOKUP(AP17,INDIRECT("Results_"&amp;AQ$5),MATCH(AQ$4,INDIRECT("Results_"&amp;AQ$5&amp;"_Gene"),0)+2,FALSE),"")</f>
        <v/>
      </c>
      <c r="AR17" s="268" t="str">
        <f ca="1">IFERROR(VLOOKUP(AP17,INDIRECT("Results_"&amp;AR$5),MATCH(AQ$4,INDIRECT("Results_"&amp;AR$5&amp;"_Gene"),0)+2,FALSE),"")</f>
        <v/>
      </c>
      <c r="AS17" s="268" t="str">
        <f ca="1">IFERROR(VLOOKUP(AP17,INDIRECT("Results_"&amp;AS$5),MATCH(AQ$4,INDIRECT("Results_"&amp;AS$5&amp;"_Gene"),0)+2,FALSE),"")</f>
        <v/>
      </c>
      <c r="AT17" s="18" t="str">
        <f>IF($A17="","",AT13&amp;"_"&amp;$A17)</f>
        <v/>
      </c>
      <c r="AU17" s="268" t="str">
        <f ca="1">IFERROR(VLOOKUP(AT17,INDIRECT("Results_"&amp;AU$5),MATCH(AU$4,INDIRECT("Results_"&amp;AU$5&amp;"_Gene"),0)+2,FALSE),"")</f>
        <v/>
      </c>
      <c r="AV17" s="268" t="str">
        <f ca="1">IFERROR(VLOOKUP(AT17,INDIRECT("Results_"&amp;AV$5),MATCH(AU$4,INDIRECT("Results_"&amp;AV$5&amp;"_Gene"),0)+2,FALSE),"")</f>
        <v/>
      </c>
      <c r="AW17" s="268" t="str">
        <f ca="1">IFERROR(VLOOKUP(AT17,INDIRECT("Results_"&amp;AW$5),MATCH(AU$4,INDIRECT("Results_"&amp;AW$5&amp;"_Gene"),0)+2,FALSE),"")</f>
        <v/>
      </c>
      <c r="AX17" s="18"/>
      <c r="AY17" s="268"/>
      <c r="AZ17" s="268"/>
      <c r="BA17" s="268"/>
      <c r="BB17" s="18"/>
      <c r="BC17" s="268"/>
      <c r="BD17" s="268"/>
      <c r="BE17" s="268"/>
    </row>
    <row r="18" spans="1:57" x14ac:dyDescent="0.25">
      <c r="A18" s="268"/>
      <c r="B18" s="268" t="s">
        <v>591</v>
      </c>
      <c r="C18" s="268">
        <f ca="1">IFERROR(SUM(IFERROR(C14/G14,0),IFERROR(C15/G15,0),IFERROR(C16/G16,0),IFERROR(C17/G17,0))/SUM(IF(OR(C14="",G14=""),0,1),IF(OR(C15="",G15=""),0,1),IF(OR(C16="",G16=""),0,1),IF(OR(C17="",G17=""),0,1)),"")</f>
        <v>1.1327158551528353</v>
      </c>
      <c r="D18" s="268" t="str">
        <f ca="1">IFERROR(SUM(IFERROR(D14/H14,0),IFERROR(D15/H15,0),IFERROR(D16/H16,0),IFERROR(D17/H17,0))/SUM(IF(OR(D14="",H14=""),0,1),IF(OR(D15="",H15=""),0,1),IF(OR(D16="",H16=""),0,1),IF(OR(D17="",H17=""),0,1)),"")</f>
        <v/>
      </c>
      <c r="E18" s="268" t="str">
        <f ca="1">IFERROR(SUM(IFERROR(E14/I14,0),IFERROR(E15/I15,0),IFERROR(E16/I16,0),IFERROR(E17/I17,0))/SUM(IF(OR(E14="",I14=""),0,1),IF(OR(E15="",I15=""),0,1),IF(OR(E16="",I16=""),0,1),IF(OR(E17="",I17=""),0,1)),"")</f>
        <v/>
      </c>
      <c r="F18" s="268" t="s">
        <v>594</v>
      </c>
      <c r="G18" s="268">
        <f ca="1">IF(SUM(IF(OR(C14="",G14=""),0,1),IF(OR(C15="",G15=""),0,1),IF(OR(C16="",G16=""),0,1),IF(OR(C17="",G17=""),0,1))&gt;1,(SQRT(SUM(IFERROR((C14/G14-C18)^2,0),IFERROR((C15/G15-C18)^2,0),IFERROR((C16/G16-C18)^2,0),IFERROR((C17/G17-C18)^2,0))/(SUM(IF(OR(C14="",G14=""),0,1),IF(OR(C15="",G15=""),0,1),IF(OR(C16="",G16=""),0,1),IF(OR(C17="",G17=""),0,1))-1))),"")</f>
        <v>6.0771288723433535E-2</v>
      </c>
      <c r="H18" s="268" t="str">
        <f ca="1">IF(SUM(IF(OR(D14="",H14=""),0,1),IF(OR(D15="",H15=""),0,1),IF(OR(D16="",H16=""),0,1),IF(OR(D17="",H17=""),0,1))&gt;1,(SQRT(SUM(IFERROR((D14/H14-D18)^2,0),IFERROR((D15/H15-D18)^2,0),IFERROR((D16/H16-D18)^2,0),IFERROR((D17/H17-D18)^2,0))/(SUM(IF(OR(D14="",H14=""),0,1),IF(OR(D15="",H15=""),0,1),IF(OR(D16="",H16=""),0,1),IF(OR(D17="",H17=""),0,1))-1))),"")</f>
        <v/>
      </c>
      <c r="I18" s="268" t="str">
        <f ca="1">IF(SUM(IF(OR(E14="",I14=""),0,1),IF(OR(E15="",I15=""),0,1),IF(OR(E16="",I16=""),0,1),IF(OR(E17="",I17=""),0,1))&gt;1,(SQRT(SUM(IFERROR((E14/I14-E18)^2,0),IFERROR((E15/I15-E18)^2,0),IFERROR((E16/I16-E18)^2,0),IFERROR((E17/I17-E18)^2,0))/(SUM(IF(OR(E14="",I14=""),0,1),IF(OR(E15="",I15=""),0,1),IF(OR(E16="",I16=""),0,1),IF(OR(E17="",I17=""),0,1))-1))),"")</f>
        <v/>
      </c>
      <c r="J18" s="268" t="s">
        <v>591</v>
      </c>
      <c r="K18" s="268">
        <f ca="1">IFERROR(SUM(IFERROR(K14/O14,0),IFERROR(K15/O15,0),IFERROR(K16/O16,0),IFERROR(K17/O17,0))/SUM(IF(OR(K14="",O14=""),0,1),IF(OR(K15="",O15=""),0,1),IF(OR(K16="",O16=""),0,1),IF(OR(K17="",O17=""),0,1)),"")</f>
        <v>0.96425898924472897</v>
      </c>
      <c r="L18" s="268" t="str">
        <f ca="1">IFERROR(SUM(IFERROR(L14/P14,0),IFERROR(L15/P15,0),IFERROR(L16/P16,0),IFERROR(L17/P17,0))/SUM(IF(OR(L14="",P14=""),0,1),IF(OR(L15="",P15=""),0,1),IF(OR(L16="",P16=""),0,1),IF(OR(L17="",P17=""),0,1)),"")</f>
        <v/>
      </c>
      <c r="M18" s="268" t="str">
        <f ca="1">IFERROR(SUM(IFERROR(M14/Q14,0),IFERROR(M15/Q15,0),IFERROR(M16/Q16,0),IFERROR(M17/Q17,0))/SUM(IF(OR(M14="",Q14=""),0,1),IF(OR(M15="",Q15=""),0,1),IF(OR(M16="",Q16=""),0,1),IF(OR(M17="",Q17=""),0,1)),"")</f>
        <v/>
      </c>
      <c r="N18" s="268" t="s">
        <v>594</v>
      </c>
      <c r="O18" s="268">
        <f ca="1">IF(SUM(IF(OR(K14="",O14=""),0,1),IF(OR(K15="",O15=""),0,1),IF(OR(K16="",O16=""),0,1),IF(OR(K17="",O17=""),0,1))&gt;1,(SQRT(SUM(IFERROR((K14/O14-K18)^2,0),IFERROR((K15/O15-K18)^2,0),IFERROR((K16/O16-K18)^2,0),IFERROR((K17/O17-K18)^2,0))/(SUM(IF(OR(K14="",O14=""),0,1),IF(OR(K15="",O15=""),0,1),IF(OR(K16="",O16=""),0,1),IF(OR(K17="",O17=""),0,1))-1))),"")</f>
        <v>0.88328542085906336</v>
      </c>
      <c r="P18" s="268" t="str">
        <f ca="1">IF(SUM(IF(OR(L14="",P14=""),0,1),IF(OR(L15="",P15=""),0,1),IF(OR(L16="",P16=""),0,1),IF(OR(L17="",P17=""),0,1))&gt;1,(SQRT(SUM(IFERROR((L14/P14-L18)^2,0),IFERROR((L15/P15-L18)^2,0),IFERROR((L16/P16-L18)^2,0),IFERROR((L17/P17-L18)^2,0))/(SUM(IF(OR(L14="",P14=""),0,1),IF(OR(L15="",P15=""),0,1),IF(OR(L16="",P16=""),0,1),IF(OR(L17="",P17=""),0,1))-1))),"")</f>
        <v/>
      </c>
      <c r="Q18" s="268" t="str">
        <f ca="1">IF(SUM(IF(OR(M14="",Q14=""),0,1),IF(OR(M15="",Q15=""),0,1),IF(OR(M16="",Q16=""),0,1),IF(OR(M17="",Q17=""),0,1))&gt;1,(SQRT(SUM(IFERROR((M14/Q14-M18)^2,0),IFERROR((M15/Q15-M18)^2,0),IFERROR((M16/Q16-M18)^2,0),IFERROR((M17/Q17-M18)^2,0))/(SUM(IF(OR(M14="",Q14=""),0,1),IF(OR(M15="",Q15=""),0,1),IF(OR(M16="",Q16=""),0,1),IF(OR(M17="",Q17=""),0,1))-1))),"")</f>
        <v/>
      </c>
      <c r="R18" s="268" t="s">
        <v>591</v>
      </c>
      <c r="S18" s="268">
        <f ca="1">IFERROR(SUM(IFERROR(S14/W14,0),IFERROR(S15/W15,0),IFERROR(S16/W16,0),IFERROR(S17/W17,0))/SUM(IF(OR(S14="",W14=""),0,1),IF(OR(S15="",W15=""),0,1),IF(OR(S16="",W16=""),0,1),IF(OR(S17="",W17=""),0,1)),"")</f>
        <v>3.9945238199640158</v>
      </c>
      <c r="T18" s="268" t="str">
        <f ca="1">IFERROR(SUM(IFERROR(T14/X14,0),IFERROR(T15/X15,0),IFERROR(T16/X16,0),IFERROR(T17/X17,0))/SUM(IF(OR(T14="",X14=""),0,1),IF(OR(T15="",X15=""),0,1),IF(OR(T16="",X16=""),0,1),IF(OR(T17="",X17=""),0,1)),"")</f>
        <v/>
      </c>
      <c r="U18" s="268" t="str">
        <f ca="1">IFERROR(SUM(IFERROR(U14/Y14,0),IFERROR(U15/Y15,0),IFERROR(U16/Y16,0),IFERROR(U17/Y17,0))/SUM(IF(OR(U14="",Y14=""),0,1),IF(OR(U15="",Y15=""),0,1),IF(OR(U16="",Y16=""),0,1),IF(OR(U17="",Y17=""),0,1)),"")</f>
        <v/>
      </c>
      <c r="V18" s="268" t="s">
        <v>594</v>
      </c>
      <c r="W18" s="268">
        <f ca="1">IF(SUM(IF(OR(S14="",W14=""),0,1),IF(OR(S15="",W15=""),0,1),IF(OR(S16="",W16=""),0,1),IF(OR(S17="",W17=""),0,1))&gt;1,(SQRT(SUM(IFERROR((S14/W14-S18)^2,0),IFERROR((S15/W15-S18)^2,0),IFERROR((S16/W16-S18)^2,0),IFERROR((S17/W17-S18)^2,0))/(SUM(IF(OR(S14="",W14=""),0,1),IF(OR(S15="",W15=""),0,1),IF(OR(S16="",W16=""),0,1),IF(OR(S17="",W17=""),0,1))-1))),"")</f>
        <v>4.9673556322911532</v>
      </c>
      <c r="X18" s="268" t="str">
        <f ca="1">IF(SUM(IF(OR(T14="",X14=""),0,1),IF(OR(T15="",X15=""),0,1),IF(OR(T16="",X16=""),0,1),IF(OR(T17="",X17=""),0,1))&gt;1,(SQRT(SUM(IFERROR((T14/X14-T18)^2,0),IFERROR((T15/X15-T18)^2,0),IFERROR((T16/X16-T18)^2,0),IFERROR((T17/X17-T18)^2,0))/(SUM(IF(OR(T14="",X14=""),0,1),IF(OR(T15="",X15=""),0,1),IF(OR(T16="",X16=""),0,1),IF(OR(T17="",X17=""),0,1))-1))),"")</f>
        <v/>
      </c>
      <c r="Y18" s="268" t="str">
        <f ca="1">IF(SUM(IF(OR(U14="",Y14=""),0,1),IF(OR(U15="",Y15=""),0,1),IF(OR(U16="",Y16=""),0,1),IF(OR(U17="",Y17=""),0,1))&gt;1,(SQRT(SUM(IFERROR((U14/Y14-U18)^2,0),IFERROR((U15/Y15-U18)^2,0),IFERROR((U16/Y16-U18)^2,0),IFERROR((U17/Y17-U18)^2,0))/(SUM(IF(OR(U14="",Y14=""),0,1),IF(OR(U15="",Y15=""),0,1),IF(OR(U16="",Y16=""),0,1),IF(OR(U17="",Y17=""),0,1))-1))),"")</f>
        <v/>
      </c>
      <c r="Z18" s="268" t="s">
        <v>591</v>
      </c>
      <c r="AA18" s="268">
        <f ca="1">IFERROR(SUM(IFERROR(AA14/AE14,0),IFERROR(AA15/AE15,0),IFERROR(AA16/AE16,0),IFERROR(AA17/AE17,0))/SUM(IF(OR(AA14="",AE14=""),0,1),IF(OR(AA15="",AE15=""),0,1),IF(OR(AA16="",AE16=""),0,1),IF(OR(AA17="",AE17=""),0,1)),"")</f>
        <v>3.8761795263639893</v>
      </c>
      <c r="AB18" s="268" t="str">
        <f ca="1">IFERROR(SUM(IFERROR(AB14/AF14,0),IFERROR(AB15/AF15,0),IFERROR(AB16/AF16,0),IFERROR(AB17/AF17,0))/SUM(IF(OR(AB14="",AF14=""),0,1),IF(OR(AB15="",AF15=""),0,1),IF(OR(AB16="",AF16=""),0,1),IF(OR(AB17="",AF17=""),0,1)),"")</f>
        <v/>
      </c>
      <c r="AC18" s="268" t="str">
        <f ca="1">IFERROR(SUM(IFERROR(AC14/AG14,0),IFERROR(AC15/AG15,0),IFERROR(AC16/AG16,0),IFERROR(AC17/AG17,0))/SUM(IF(OR(AC14="",AG14=""),0,1),IF(OR(AC15="",AG15=""),0,1),IF(OR(AC16="",AG16=""),0,1),IF(OR(AC17="",AG17=""),0,1)),"")</f>
        <v/>
      </c>
      <c r="AD18" s="268" t="s">
        <v>594</v>
      </c>
      <c r="AE18" s="268">
        <f ca="1">IF(SUM(IF(OR(AA14="",AE14=""),0,1),IF(OR(AA15="",AE15=""),0,1),IF(OR(AA16="",AE16=""),0,1),IF(OR(AA17="",AE17=""),0,1))&gt;1,(SQRT(SUM(IFERROR((AA14/AE14-AA18)^2,0),IFERROR((AA15/AE15-AA18)^2,0),IFERROR((AA16/AE16-AA18)^2,0),IFERROR((AA17/AE17-AA18)^2,0))/(SUM(IF(OR(AA14="",AE14=""),0,1),IF(OR(AA15="",AE15=""),0,1),IF(OR(AA16="",AE16=""),0,1),IF(OR(AA17="",AE17=""),0,1))-1))),"")</f>
        <v>2.8112727177934604</v>
      </c>
      <c r="AF18" s="268" t="str">
        <f ca="1">IF(SUM(IF(OR(AB14="",AF14=""),0,1),IF(OR(AB15="",AF15=""),0,1),IF(OR(AB16="",AF16=""),0,1),IF(OR(AB17="",AF17=""),0,1))&gt;1,(SQRT(SUM(IFERROR((AB14/AF14-AB18)^2,0),IFERROR((AB15/AF15-AB18)^2,0),IFERROR((AB16/AF16-AB18)^2,0),IFERROR((AB17/AF17-AB18)^2,0))/(SUM(IF(OR(AB14="",AF14=""),0,1),IF(OR(AB15="",AF15=""),0,1),IF(OR(AB16="",AF16=""),0,1),IF(OR(AB17="",AF17=""),0,1))-1))),"")</f>
        <v/>
      </c>
      <c r="AG18" s="268" t="str">
        <f ca="1">IF(SUM(IF(OR(AC14="",AG14=""),0,1),IF(OR(AC15="",AG15=""),0,1),IF(OR(AC16="",AG16=""),0,1),IF(OR(AC17="",AG17=""),0,1))&gt;1,(SQRT(SUM(IFERROR((AC14/AG14-AC18)^2,0),IFERROR((AC15/AG15-AC18)^2,0),IFERROR((AC16/AG16-AC18)^2,0),IFERROR((AC17/AG17-AC18)^2,0))/(SUM(IF(OR(AC14="",AG14=""),0,1),IF(OR(AC15="",AG15=""),0,1),IF(OR(AC16="",AG16=""),0,1),IF(OR(AC17="",AG17=""),0,1))-1))),"")</f>
        <v/>
      </c>
      <c r="AH18" s="268" t="s">
        <v>591</v>
      </c>
      <c r="AI18" s="268">
        <f ca="1">IFERROR(SUM(IFERROR(AI14/AM14,0),IFERROR(AI15/AM15,0),IFERROR(AI16/AM16,0),IFERROR(AI17/AM17,0))/SUM(IF(OR(AI14="",AM14=""),0,1),IF(OR(AI15="",AM15=""),0,1),IF(OR(AI16="",AM16=""),0,1),IF(OR(AI17="",AM17=""),0,1)),"")</f>
        <v>0.11896875063813542</v>
      </c>
      <c r="AJ18" s="268" t="str">
        <f ca="1">IFERROR(SUM(IFERROR(AJ14/AN14,0),IFERROR(AJ15/AN15,0),IFERROR(AJ16/AN16,0),IFERROR(AJ17/AN17,0))/SUM(IF(OR(AJ14="",AN14=""),0,1),IF(OR(AJ15="",AN15=""),0,1),IF(OR(AJ16="",AN16=""),0,1),IF(OR(AJ17="",AN17=""),0,1)),"")</f>
        <v/>
      </c>
      <c r="AK18" s="268" t="str">
        <f ca="1">IFERROR(SUM(IFERROR(AK14/AO14,0),IFERROR(AK15/AO15,0),IFERROR(AK16/AO16,0),IFERROR(AK17/AO17,0))/SUM(IF(OR(AK14="",AO14=""),0,1),IF(OR(AK15="",AO15=""),0,1),IF(OR(AK16="",AO16=""),0,1),IF(OR(AK17="",AO17=""),0,1)),"")</f>
        <v/>
      </c>
      <c r="AL18" s="268" t="s">
        <v>594</v>
      </c>
      <c r="AM18" s="268">
        <f ca="1">IF(SUM(IF(OR(AI14="",AM14=""),0,1),IF(OR(AI15="",AM15=""),0,1),IF(OR(AI16="",AM16=""),0,1),IF(OR(AI17="",AM17=""),0,1))&gt;1,(SQRT(SUM(IFERROR((AI14/AM14-AI18)^2,0),IFERROR((AI15/AM15-AI18)^2,0),IFERROR((AI16/AM16-AI18)^2,0),IFERROR((AI17/AM17-AI18)^2,0))/(SUM(IF(OR(AI14="",AM14=""),0,1),IF(OR(AI15="",AM15=""),0,1),IF(OR(AI16="",AM16=""),0,1),IF(OR(AI17="",AM17=""),0,1))-1))),"")</f>
        <v>7.0959251333649623E-2</v>
      </c>
      <c r="AN18" s="268" t="str">
        <f ca="1">IF(SUM(IF(OR(AJ14="",AN14=""),0,1),IF(OR(AJ15="",AN15=""),0,1),IF(OR(AJ16="",AN16=""),0,1),IF(OR(AJ17="",AN17=""),0,1))&gt;1,(SQRT(SUM(IFERROR((AJ14/AN14-AJ18)^2,0),IFERROR((AJ15/AN15-AJ18)^2,0),IFERROR((AJ16/AN16-AJ18)^2,0),IFERROR((AJ17/AN17-AJ18)^2,0))/(SUM(IF(OR(AJ14="",AN14=""),0,1),IF(OR(AJ15="",AN15=""),0,1),IF(OR(AJ16="",AN16=""),0,1),IF(OR(AJ17="",AN17=""),0,1))-1))),"")</f>
        <v/>
      </c>
      <c r="AO18" s="268" t="str">
        <f ca="1">IF(SUM(IF(OR(AK14="",AO14=""),0,1),IF(OR(AK15="",AO15=""),0,1),IF(OR(AK16="",AO16=""),0,1),IF(OR(AK17="",AO17=""),0,1))&gt;1,(SQRT(SUM(IFERROR((AK14/AO14-AK18)^2,0),IFERROR((AK15/AO15-AK18)^2,0),IFERROR((AK16/AO16-AK18)^2,0),IFERROR((AK17/AO17-AK18)^2,0))/(SUM(IF(OR(AK14="",AO14=""),0,1),IF(OR(AK15="",AO15=""),0,1),IF(OR(AK16="",AO16=""),0,1),IF(OR(AK17="",AO17=""),0,1))-1))),"")</f>
        <v/>
      </c>
      <c r="AP18" s="268" t="s">
        <v>591</v>
      </c>
      <c r="AQ18" s="268">
        <f ca="1">IFERROR(SUM(IFERROR(AQ14/AU14,0),IFERROR(AQ15/AU15,0),IFERROR(AQ16/AU16,0),IFERROR(AQ17/AU17,0))/SUM(IF(OR(AQ14="",AU14=""),0,1),IF(OR(AQ15="",AU15=""),0,1),IF(OR(AQ16="",AU16=""),0,1),IF(OR(AQ17="",AU17=""),0,1)),"")</f>
        <v>1.4699912048807178</v>
      </c>
      <c r="AR18" s="268" t="str">
        <f ca="1">IFERROR(SUM(IFERROR(AR14/AV14,0),IFERROR(AR15/AV15,0),IFERROR(AR16/AV16,0),IFERROR(AR17/AV17,0))/SUM(IF(OR(AR14="",AV14=""),0,1),IF(OR(AR15="",AV15=""),0,1),IF(OR(AR16="",AV16=""),0,1),IF(OR(AR17="",AV17=""),0,1)),"")</f>
        <v/>
      </c>
      <c r="AS18" s="268" t="str">
        <f ca="1">IFERROR(SUM(IFERROR(AS14/AW14,0),IFERROR(AS15/AW15,0),IFERROR(AS16/AW16,0),IFERROR(AS17/AW17,0))/SUM(IF(OR(AS14="",AW14=""),0,1),IF(OR(AS15="",AW15=""),0,1),IF(OR(AS16="",AW16=""),0,1),IF(OR(AS17="",AW17=""),0,1)),"")</f>
        <v/>
      </c>
      <c r="AT18" s="268" t="s">
        <v>594</v>
      </c>
      <c r="AU18" s="268">
        <f ca="1">IF(SUM(IF(OR(AQ14="",AU14=""),0,1),IF(OR(AQ15="",AU15=""),0,1),IF(OR(AQ16="",AU16=""),0,1),IF(OR(AQ17="",AU17=""),0,1))&gt;1,(SQRT(SUM(IFERROR((AQ14/AU14-AQ18)^2,0),IFERROR((AQ15/AU15-AQ18)^2,0),IFERROR((AQ16/AU16-AQ18)^2,0),IFERROR((AQ17/AU17-AQ18)^2,0))/(SUM(IF(OR(AQ14="",AU14=""),0,1),IF(OR(AQ15="",AU15=""),0,1),IF(OR(AQ16="",AU16=""),0,1),IF(OR(AQ17="",AU17=""),0,1))-1))),"")</f>
        <v>0.93555395710281908</v>
      </c>
      <c r="AV18" s="268" t="str">
        <f ca="1">IF(SUM(IF(OR(AR14="",AV14=""),0,1),IF(OR(AR15="",AV15=""),0,1),IF(OR(AR16="",AV16=""),0,1),IF(OR(AR17="",AV17=""),0,1))&gt;1,(SQRT(SUM(IFERROR((AR14/AV14-AR18)^2,0),IFERROR((AR15/AV15-AR18)^2,0),IFERROR((AR16/AV16-AR18)^2,0),IFERROR((AR17/AV17-AR18)^2,0))/(SUM(IF(OR(AR14="",AV14=""),0,1),IF(OR(AR15="",AV15=""),0,1),IF(OR(AR16="",AV16=""),0,1),IF(OR(AR17="",AV17=""),0,1))-1))),"")</f>
        <v/>
      </c>
      <c r="AW18" s="268" t="str">
        <f ca="1">IF(SUM(IF(OR(AS14="",AW14=""),0,1),IF(OR(AS15="",AW15=""),0,1),IF(OR(AS16="",AW16=""),0,1),IF(OR(AS17="",AW17=""),0,1))&gt;1,(SQRT(SUM(IFERROR((AS14/AW14-AS18)^2,0),IFERROR((AS15/AW15-AS18)^2,0),IFERROR((AS16/AW16-AS18)^2,0),IFERROR((AS17/AW17-AS18)^2,0))/(SUM(IF(OR(AS14="",AW14=""),0,1),IF(OR(AS15="",AW15=""),0,1),IF(OR(AS16="",AW16=""),0,1),IF(OR(AS17="",AW17=""),0,1))-1))),"")</f>
        <v/>
      </c>
      <c r="AX18" s="268"/>
      <c r="AY18" s="268"/>
      <c r="AZ18" s="268"/>
      <c r="BA18" s="268"/>
      <c r="BB18" s="268"/>
      <c r="BC18" s="268"/>
      <c r="BD18" s="268"/>
      <c r="BE18" s="268"/>
    </row>
    <row r="19" spans="1:57" x14ac:dyDescent="0.25">
      <c r="A19" s="22">
        <f>A13</f>
        <v>2</v>
      </c>
      <c r="B19" s="268" t="s">
        <v>590</v>
      </c>
      <c r="C19" s="268">
        <f ca="1">IFERROR(LOG(C18,2),"")</f>
        <v>0.17978600257575114</v>
      </c>
      <c r="D19" s="268" t="str">
        <f ca="1">IFERROR(LOG(D18,2),"")</f>
        <v/>
      </c>
      <c r="E19" s="268" t="str">
        <f ca="1">IFERROR(LOG(E18,2),"")</f>
        <v/>
      </c>
      <c r="F19" s="268" t="s">
        <v>595</v>
      </c>
      <c r="G19" s="268">
        <f ca="1">IFERROR(G18/SQRT(SUM(IF(OR(C14="",G14=""),0,1),IF(OR(C15="",G15=""),0,1),IF(OR(C16="",G16=""),0,1),IF(OR(C17="",G17=""),0,1))),"")</f>
        <v>4.2971790357785415E-2</v>
      </c>
      <c r="H19" s="268" t="str">
        <f ca="1">IFERROR(H18/SQRT(SUM(IF(OR(D14="",H14=""),0,1),IF(OR(D15="",H15=""),0,1),IF(OR(D16="",H16=""),0,1),IF(OR(D17="",H17=""),0,1))),"")</f>
        <v/>
      </c>
      <c r="I19" s="268" t="str">
        <f ca="1">IFERROR(I18/SQRT(SUM(IF(OR(E14="",I14=""),0,1),IF(OR(E15="",I15=""),0,1),IF(OR(E16="",I16=""),0,1),IF(OR(E17="",I17=""),0,1))),"")</f>
        <v/>
      </c>
      <c r="J19" s="268" t="s">
        <v>590</v>
      </c>
      <c r="K19" s="268">
        <f ca="1">IFERROR(LOG(K18,2),"")</f>
        <v>-5.2507404535434218E-2</v>
      </c>
      <c r="L19" s="268" t="str">
        <f ca="1">IFERROR(LOG(L18,2),"")</f>
        <v/>
      </c>
      <c r="M19" s="268" t="str">
        <f ca="1">IFERROR(LOG(M18,2),"")</f>
        <v/>
      </c>
      <c r="N19" s="268" t="s">
        <v>595</v>
      </c>
      <c r="O19" s="268">
        <f ca="1">IFERROR(O18/SQRT(SUM(IF(OR(K14="",O14=""),0,1),IF(OR(K15="",O15=""),0,1),IF(OR(K16="",O16=""),0,1),IF(OR(K17="",O17=""),0,1))),"")</f>
        <v>0.62457711081265721</v>
      </c>
      <c r="P19" s="268" t="str">
        <f ca="1">IFERROR(P18/SQRT(SUM(IF(OR(L14="",P14=""),0,1),IF(OR(L15="",P15=""),0,1),IF(OR(L16="",P16=""),0,1),IF(OR(L17="",P17=""),0,1))),"")</f>
        <v/>
      </c>
      <c r="Q19" s="268" t="str">
        <f ca="1">IFERROR(Q18/SQRT(SUM(IF(OR(M14="",Q14=""),0,1),IF(OR(M15="",Q15=""),0,1),IF(OR(M16="",Q16=""),0,1),IF(OR(M17="",Q17=""),0,1))),"")</f>
        <v/>
      </c>
      <c r="R19" s="268" t="s">
        <v>590</v>
      </c>
      <c r="S19" s="268">
        <f ca="1">IFERROR(LOG(S18,2),"")</f>
        <v>1.9980235323092375</v>
      </c>
      <c r="T19" s="268" t="str">
        <f ca="1">IFERROR(LOG(T18,2),"")</f>
        <v/>
      </c>
      <c r="U19" s="268" t="str">
        <f ca="1">IFERROR(LOG(U18,2),"")</f>
        <v/>
      </c>
      <c r="V19" s="268" t="s">
        <v>595</v>
      </c>
      <c r="W19" s="268">
        <f ca="1">IFERROR(W18/SQRT(SUM(IF(OR(S14="",W14=""),0,1),IF(OR(S15="",W15=""),0,1),IF(OR(S16="",W16=""),0,1),IF(OR(S17="",W17=""),0,1))),"")</f>
        <v>3.5124508521582647</v>
      </c>
      <c r="X19" s="268" t="str">
        <f ca="1">IFERROR(X18/SQRT(SUM(IF(OR(T14="",X14=""),0,1),IF(OR(T15="",X15=""),0,1),IF(OR(T16="",X16=""),0,1),IF(OR(T17="",X17=""),0,1))),"")</f>
        <v/>
      </c>
      <c r="Y19" s="268" t="str">
        <f ca="1">IFERROR(Y18/SQRT(SUM(IF(OR(U14="",Y14=""),0,1),IF(OR(U15="",Y15=""),0,1),IF(OR(U16="",Y16=""),0,1),IF(OR(U17="",Y17=""),0,1))),"")</f>
        <v/>
      </c>
      <c r="Z19" s="268" t="s">
        <v>590</v>
      </c>
      <c r="AA19" s="268">
        <f ca="1">IFERROR(LOG(AA18,2),"")</f>
        <v>1.9546353911340757</v>
      </c>
      <c r="AB19" s="268" t="str">
        <f ca="1">IFERROR(LOG(AB18,2),"")</f>
        <v/>
      </c>
      <c r="AC19" s="268" t="str">
        <f ca="1">IFERROR(LOG(AC18,2),"")</f>
        <v/>
      </c>
      <c r="AD19" s="268" t="s">
        <v>595</v>
      </c>
      <c r="AE19" s="268">
        <f ca="1">IFERROR(AE18/SQRT(SUM(IF(OR(AA14="",AE14=""),0,1),IF(OR(AA15="",AE15=""),0,1),IF(OR(AA16="",AE16=""),0,1),IF(OR(AA17="",AE17=""),0,1))),"")</f>
        <v>1.987870002516491</v>
      </c>
      <c r="AF19" s="268" t="str">
        <f ca="1">IFERROR(AF18/SQRT(SUM(IF(OR(AB14="",AF14=""),0,1),IF(OR(AB15="",AF15=""),0,1),IF(OR(AB16="",AF16=""),0,1),IF(OR(AB17="",AF17=""),0,1))),"")</f>
        <v/>
      </c>
      <c r="AG19" s="268" t="str">
        <f ca="1">IFERROR(AG18/SQRT(SUM(IF(OR(AC14="",AG14=""),0,1),IF(OR(AC15="",AG15=""),0,1),IF(OR(AC16="",AG16=""),0,1),IF(OR(AC17="",AG17=""),0,1))),"")</f>
        <v/>
      </c>
      <c r="AH19" s="268" t="s">
        <v>590</v>
      </c>
      <c r="AI19" s="268">
        <f ca="1">IFERROR(LOG(AI18,2),"")</f>
        <v>-3.0713454223613659</v>
      </c>
      <c r="AJ19" s="268" t="str">
        <f ca="1">IFERROR(LOG(AJ18,2),"")</f>
        <v/>
      </c>
      <c r="AK19" s="268" t="str">
        <f ca="1">IFERROR(LOG(AK18,2),"")</f>
        <v/>
      </c>
      <c r="AL19" s="268" t="s">
        <v>595</v>
      </c>
      <c r="AM19" s="268">
        <f ca="1">IFERROR(AM18/SQRT(SUM(IF(OR(AI14="",AM14=""),0,1),IF(OR(AI15="",AM15=""),0,1),IF(OR(AI16="",AM16=""),0,1),IF(OR(AI17="",AM17=""),0,1))),"")</f>
        <v>5.017576780594421E-2</v>
      </c>
      <c r="AN19" s="268" t="str">
        <f ca="1">IFERROR(AN18/SQRT(SUM(IF(OR(AJ14="",AN14=""),0,1),IF(OR(AJ15="",AN15=""),0,1),IF(OR(AJ16="",AN16=""),0,1),IF(OR(AJ17="",AN17=""),0,1))),"")</f>
        <v/>
      </c>
      <c r="AO19" s="268" t="str">
        <f ca="1">IFERROR(AO18/SQRT(SUM(IF(OR(AK14="",AO14=""),0,1),IF(OR(AK15="",AO15=""),0,1),IF(OR(AK16="",AO16=""),0,1),IF(OR(AK17="",AO17=""),0,1))),"")</f>
        <v/>
      </c>
      <c r="AP19" s="268" t="s">
        <v>590</v>
      </c>
      <c r="AQ19" s="268">
        <f ca="1">IFERROR(LOG(AQ18,2),"")</f>
        <v>0.55580752328413541</v>
      </c>
      <c r="AR19" s="268" t="str">
        <f ca="1">IFERROR(LOG(AR18,2),"")</f>
        <v/>
      </c>
      <c r="AS19" s="268" t="str">
        <f ca="1">IFERROR(LOG(AS18,2),"")</f>
        <v/>
      </c>
      <c r="AT19" s="268" t="s">
        <v>595</v>
      </c>
      <c r="AU19" s="268">
        <f ca="1">IFERROR(AU18/SQRT(SUM(IF(OR(AQ14="",AU14=""),0,1),IF(OR(AQ15="",AU15=""),0,1),IF(OR(AQ16="",AU16=""),0,1),IF(OR(AQ17="",AU17=""),0,1))),"")</f>
        <v>0.66153654723331168</v>
      </c>
      <c r="AV19" s="268" t="str">
        <f ca="1">IFERROR(AV18/SQRT(SUM(IF(OR(AR14="",AV14=""),0,1),IF(OR(AR15="",AV15=""),0,1),IF(OR(AR16="",AV16=""),0,1),IF(OR(AR17="",AV17=""),0,1))),"")</f>
        <v/>
      </c>
      <c r="AW19" s="268" t="str">
        <f ca="1">IFERROR(AW18/SQRT(SUM(IF(OR(AS14="",AW14=""),0,1),IF(OR(AS15="",AW15=""),0,1),IF(OR(AS16="",AW16=""),0,1),IF(OR(AS17="",AW17=""),0,1))),"")</f>
        <v/>
      </c>
      <c r="AX19" s="268"/>
      <c r="AY19" s="268"/>
      <c r="AZ19" s="268"/>
      <c r="BA19" s="268"/>
      <c r="BB19" s="268"/>
      <c r="BC19" s="268"/>
      <c r="BD19" s="268"/>
      <c r="BE19" s="268"/>
    </row>
    <row r="20" spans="1:57" x14ac:dyDescent="0.25">
      <c r="A20" s="22">
        <f>IFERROR(IF(A19+1&gt;$D$2,"",A19+1),"")</f>
        <v>3</v>
      </c>
      <c r="B20" s="268">
        <f>INDEX(Treatment_Samples,$A20)</f>
        <v>4</v>
      </c>
      <c r="C20" s="268" t="str">
        <f ca="1">IFERROR(SUM(IFERROR(C25*COUNT(C21:C24),0),IFERROR(D25*COUNT(D21:D24),0),IFERROR(E25*COUNT(E21:E24),0))/COUNT(C21:E24),"")</f>
        <v/>
      </c>
      <c r="D20" s="268" t="str">
        <f ca="1">IFERROR(LOG(C20,2),"")</f>
        <v/>
      </c>
      <c r="E20" s="268"/>
      <c r="F20" s="268">
        <f>IFERROR(INDEX(Samples_Names_b,B20,3),"")</f>
        <v>1</v>
      </c>
      <c r="G20" s="268" t="str">
        <f ca="1">IFERROR(SQRT(((SUM(IFERROR(COUNT(G21:G24)*(G25^2+C25^2),0),IFERROR(COUNT(H21:H24)*(H25^2+D25^2),0),IFERROR(COUNT(I21:I24)*(I25^2+E25^2),0))/COUNT(G21:I24))-C20^2)),"")</f>
        <v/>
      </c>
      <c r="H20" s="268" t="str">
        <f ca="1">IFERROR(G20/SQRT(COUNT(G21:I24)),"")</f>
        <v/>
      </c>
      <c r="I20" s="268"/>
      <c r="J20" s="268">
        <f>INDEX(Treatment_Samples,$A20)</f>
        <v>4</v>
      </c>
      <c r="K20" s="268" t="str">
        <f ca="1">IFERROR(SUM(IFERROR(K25*COUNT(K21:K24),0),IFERROR(L25*COUNT(L21:L24),0),IFERROR(M25*COUNT(M21:M24),0))/COUNT(K21:M24),"")</f>
        <v/>
      </c>
      <c r="L20" s="268" t="str">
        <f ca="1">IFERROR(LOG(K20,2),"")</f>
        <v/>
      </c>
      <c r="M20" s="268"/>
      <c r="N20" s="268">
        <f>IFERROR(INDEX(Samples_Names_b,J20,3),"")</f>
        <v>1</v>
      </c>
      <c r="O20" s="268" t="str">
        <f ca="1">IFERROR(SQRT(((SUM(IFERROR(COUNT(O21:O24)*(O25^2+K25^2),0),IFERROR(COUNT(P21:P24)*(P25^2+L25^2),0),IFERROR(COUNT(Q21:Q24)*(Q25^2+M25^2),0))/COUNT(O21:Q24))-K20^2)),"")</f>
        <v/>
      </c>
      <c r="P20" s="268" t="str">
        <f ca="1">IFERROR(O20/SQRT(COUNT(O21:Q24)),"")</f>
        <v/>
      </c>
      <c r="Q20" s="268"/>
      <c r="R20" s="268">
        <f>INDEX(Treatment_Samples,$A20)</f>
        <v>4</v>
      </c>
      <c r="S20" s="268" t="str">
        <f ca="1">IFERROR(SUM(IFERROR(S25*COUNT(S21:S24),0),IFERROR(T25*COUNT(T21:T24),0),IFERROR(U25*COUNT(U21:U24),0))/COUNT(S21:U24),"")</f>
        <v/>
      </c>
      <c r="T20" s="268" t="str">
        <f ca="1">IFERROR(LOG(S20,2),"")</f>
        <v/>
      </c>
      <c r="U20" s="268"/>
      <c r="V20" s="268">
        <f>IFERROR(INDEX(Samples_Names_b,R20,3),"")</f>
        <v>1</v>
      </c>
      <c r="W20" s="268" t="str">
        <f ca="1">IFERROR(SQRT(((SUM(IFERROR(COUNT(W21:W24)*(W25^2+S25^2),0),IFERROR(COUNT(X21:X24)*(X25^2+T25^2),0),IFERROR(COUNT(Y21:Y24)*(Y25^2+U25^2),0))/COUNT(W21:Y24))-S20^2)),"")</f>
        <v/>
      </c>
      <c r="X20" s="268" t="str">
        <f ca="1">IFERROR(W20/SQRT(COUNT(W21:Y24)),"")</f>
        <v/>
      </c>
      <c r="Y20" s="268"/>
      <c r="Z20" s="268">
        <f>INDEX(Treatment_Samples,$A20)</f>
        <v>4</v>
      </c>
      <c r="AA20" s="268" t="str">
        <f ca="1">IFERROR(SUM(IFERROR(AA25*COUNT(AA21:AA24),0),IFERROR(AB25*COUNT(AB21:AB24),0),IFERROR(AC25*COUNT(AC21:AC24),0))/COUNT(AA21:AC24),"")</f>
        <v/>
      </c>
      <c r="AB20" s="268" t="str">
        <f ca="1">IFERROR(LOG(AA20,2),"")</f>
        <v/>
      </c>
      <c r="AC20" s="268"/>
      <c r="AD20" s="268">
        <f>IFERROR(INDEX(Samples_Names_b,Z20,3),"")</f>
        <v>1</v>
      </c>
      <c r="AE20" s="268" t="str">
        <f ca="1">IFERROR(SQRT(((SUM(IFERROR(COUNT(AE21:AE24)*(AE25^2+AA25^2),0),IFERROR(COUNT(AF21:AF24)*(AF25^2+AB25^2),0),IFERROR(COUNT(AG21:AG24)*(AG25^2+AC25^2),0))/COUNT(AE21:AG24))-AA20^2)),"")</f>
        <v/>
      </c>
      <c r="AF20" s="268" t="str">
        <f ca="1">IFERROR(AE20/SQRT(COUNT(AE21:AG24)),"")</f>
        <v/>
      </c>
      <c r="AG20" s="268"/>
      <c r="AH20" s="268">
        <f>INDEX(Treatment_Samples,$A20)</f>
        <v>4</v>
      </c>
      <c r="AI20" s="268" t="str">
        <f ca="1">IFERROR(SUM(IFERROR(AI25*COUNT(AI21:AI24),0),IFERROR(AJ25*COUNT(AJ21:AJ24),0),IFERROR(AK25*COUNT(AK21:AK24),0))/COUNT(AI21:AK24),"")</f>
        <v/>
      </c>
      <c r="AJ20" s="268" t="str">
        <f ca="1">IFERROR(LOG(AI20,2),"")</f>
        <v/>
      </c>
      <c r="AK20" s="268"/>
      <c r="AL20" s="268">
        <f>IFERROR(INDEX(Samples_Names_b,AH20,3),"")</f>
        <v>1</v>
      </c>
      <c r="AM20" s="268" t="str">
        <f ca="1">IFERROR(SQRT(((SUM(IFERROR(COUNT(AM21:AM24)*(AM25^2+AI25^2),0),IFERROR(COUNT(AN21:AN24)*(AN25^2+AJ25^2),0),IFERROR(COUNT(AO21:AO24)*(AO25^2+AK25^2),0))/COUNT(AM21:AO24))-AI20^2)),"")</f>
        <v/>
      </c>
      <c r="AN20" s="268" t="str">
        <f ca="1">IFERROR(AM20/SQRT(COUNT(AM21:AO24)),"")</f>
        <v/>
      </c>
      <c r="AO20" s="268"/>
      <c r="AP20" s="268">
        <f>INDEX(Treatment_Samples,$A20)</f>
        <v>4</v>
      </c>
      <c r="AQ20" s="268" t="str">
        <f ca="1">IFERROR(SUM(IFERROR(AQ25*COUNT(AQ21:AQ24),0),IFERROR(AR25*COUNT(AR21:AR24),0),IFERROR(AS25*COUNT(AS21:AS24),0))/COUNT(AQ21:AS24),"")</f>
        <v/>
      </c>
      <c r="AR20" s="268" t="str">
        <f ca="1">IFERROR(LOG(AQ20,2),"")</f>
        <v/>
      </c>
      <c r="AS20" s="268"/>
      <c r="AT20" s="268">
        <f>IFERROR(INDEX(Samples_Names_b,AP20,3),"")</f>
        <v>1</v>
      </c>
      <c r="AU20" s="268" t="str">
        <f ca="1">IFERROR(SQRT(((SUM(IFERROR(COUNT(AU21:AU24)*(AU25^2+AQ25^2),0),IFERROR(COUNT(AV21:AV24)*(AV25^2+AR25^2),0),IFERROR(COUNT(AW21:AW24)*(AW25^2+AS25^2),0))/COUNT(AU21:AW24))-AQ20^2)),"")</f>
        <v/>
      </c>
      <c r="AV20" s="268" t="str">
        <f ca="1">IFERROR(AU20/SQRT(COUNT(AU21:AW24)),"")</f>
        <v/>
      </c>
      <c r="AW20" s="268"/>
      <c r="AX20" s="268"/>
      <c r="AY20" s="268"/>
      <c r="AZ20" s="268"/>
      <c r="BA20" s="268"/>
      <c r="BB20" s="268"/>
      <c r="BC20" s="268"/>
      <c r="BD20" s="268"/>
      <c r="BE20" s="268"/>
    </row>
    <row r="21" spans="1:57" x14ac:dyDescent="0.25">
      <c r="A21" s="268">
        <f>IF(A20="","",1)</f>
        <v>1</v>
      </c>
      <c r="B21" s="18" t="str">
        <f>IF($A21="","",B20&amp;"_"&amp;$A21)</f>
        <v>4_1</v>
      </c>
      <c r="C21" s="268" t="str">
        <f ca="1">IFERROR(VLOOKUP(B21,INDIRECT("Results_"&amp;C$5),MATCH(C$4,INDIRECT("Results_"&amp;C$5&amp;"_Gene"),0)+2,FALSE),"")</f>
        <v/>
      </c>
      <c r="D21" s="268" t="str">
        <f ca="1">IFERROR(VLOOKUP(B21,INDIRECT("Results_"&amp;D$5),MATCH(C$4,INDIRECT("Results_"&amp;D$5&amp;"_Gene"),0)+2,FALSE),"")</f>
        <v/>
      </c>
      <c r="E21" s="268" t="str">
        <f ca="1">IFERROR(VLOOKUP(B21,INDIRECT("Results_"&amp;E$5),MATCH(C$4,INDIRECT("Results_"&amp;E$5&amp;"_Gene"),0)+2,FALSE),"")</f>
        <v/>
      </c>
      <c r="F21" s="18" t="str">
        <f>IF($A21="","",F20&amp;"_"&amp;$A21)</f>
        <v>1_1</v>
      </c>
      <c r="G21" s="268">
        <f ca="1">IFERROR(VLOOKUP(F21,INDIRECT("Results_"&amp;G$5),MATCH(G$4,INDIRECT("Results_"&amp;G$5&amp;"_Gene"),0)+2,FALSE),"")</f>
        <v>14.749140333972829</v>
      </c>
      <c r="H21" s="268" t="str">
        <f ca="1">IFERROR(VLOOKUP(F21,INDIRECT("Results_"&amp;H$5),MATCH(G$4,INDIRECT("Results_"&amp;H$5&amp;"_Gene"),0)+2,FALSE),"")</f>
        <v/>
      </c>
      <c r="I21" s="268" t="str">
        <f ca="1">IFERROR(VLOOKUP(F21,INDIRECT("Results_"&amp;I$5),MATCH(G$4,INDIRECT("Results_"&amp;I$5&amp;"_Gene"),0)+2,FALSE),"")</f>
        <v/>
      </c>
      <c r="J21" s="18" t="str">
        <f>IF($A21="","",J20&amp;"_"&amp;$A21)</f>
        <v>4_1</v>
      </c>
      <c r="K21" s="268" t="str">
        <f ca="1">IFERROR(VLOOKUP(J21,INDIRECT("Results_"&amp;K$5),MATCH(K$4,INDIRECT("Results_"&amp;K$5&amp;"_Gene"),0)+2,FALSE),"")</f>
        <v/>
      </c>
      <c r="L21" s="268" t="str">
        <f ca="1">IFERROR(VLOOKUP(J21,INDIRECT("Results_"&amp;L$5),MATCH(K$4,INDIRECT("Results_"&amp;L$5&amp;"_Gene"),0)+2,FALSE),"")</f>
        <v/>
      </c>
      <c r="M21" s="268" t="str">
        <f ca="1">IFERROR(VLOOKUP(J21,INDIRECT("Results_"&amp;M$5),MATCH(K$4,INDIRECT("Results_"&amp;M$5&amp;"_Gene"),0)+2,FALSE),"")</f>
        <v/>
      </c>
      <c r="N21" s="18" t="str">
        <f>IF($A21="","",N20&amp;"_"&amp;$A21)</f>
        <v>1_1</v>
      </c>
      <c r="O21" s="268">
        <f ca="1">IFERROR(VLOOKUP(N21,INDIRECT("Results_"&amp;O$5),MATCH(O$4,INDIRECT("Results_"&amp;O$5&amp;"_Gene"),0)+2,FALSE),"")</f>
        <v>0.26451064568985244</v>
      </c>
      <c r="P21" s="268" t="str">
        <f ca="1">IFERROR(VLOOKUP(N21,INDIRECT("Results_"&amp;P$5),MATCH(O$4,INDIRECT("Results_"&amp;P$5&amp;"_Gene"),0)+2,FALSE),"")</f>
        <v/>
      </c>
      <c r="Q21" s="268" t="str">
        <f ca="1">IFERROR(VLOOKUP(N21,INDIRECT("Results_"&amp;Q$5),MATCH(O$4,INDIRECT("Results_"&amp;Q$5&amp;"_Gene"),0)+2,FALSE),"")</f>
        <v/>
      </c>
      <c r="R21" s="18" t="str">
        <f>IF($A21="","",R20&amp;"_"&amp;$A21)</f>
        <v>4_1</v>
      </c>
      <c r="S21" s="268" t="str">
        <f ca="1">IFERROR(VLOOKUP(R21,INDIRECT("Results_"&amp;S$5),MATCH(S$4,INDIRECT("Results_"&amp;S$5&amp;"_Gene"),0)+2,FALSE),"")</f>
        <v/>
      </c>
      <c r="T21" s="268" t="str">
        <f ca="1">IFERROR(VLOOKUP(R21,INDIRECT("Results_"&amp;T$5),MATCH(S$4,INDIRECT("Results_"&amp;T$5&amp;"_Gene"),0)+2,FALSE),"")</f>
        <v/>
      </c>
      <c r="U21" s="268" t="str">
        <f ca="1">IFERROR(VLOOKUP(R21,INDIRECT("Results_"&amp;U$5),MATCH(S$4,INDIRECT("Results_"&amp;U$5&amp;"_Gene"),0)+2,FALSE),"")</f>
        <v/>
      </c>
      <c r="V21" s="18" t="str">
        <f>IF($A21="","",V20&amp;"_"&amp;$A21)</f>
        <v>1_1</v>
      </c>
      <c r="W21" s="268">
        <f ca="1">IFERROR(VLOOKUP(V21,INDIRECT("Results_"&amp;W$5),MATCH(W$4,INDIRECT("Results_"&amp;W$5&amp;"_Gene"),0)+2,FALSE),"")</f>
        <v>0.21486769241936607</v>
      </c>
      <c r="X21" s="268" t="str">
        <f ca="1">IFERROR(VLOOKUP(V21,INDIRECT("Results_"&amp;X$5),MATCH(W$4,INDIRECT("Results_"&amp;X$5&amp;"_Gene"),0)+2,FALSE),"")</f>
        <v/>
      </c>
      <c r="Y21" s="268" t="str">
        <f ca="1">IFERROR(VLOOKUP(V21,INDIRECT("Results_"&amp;Y$5),MATCH(W$4,INDIRECT("Results_"&amp;Y$5&amp;"_Gene"),0)+2,FALSE),"")</f>
        <v/>
      </c>
      <c r="Z21" s="18" t="str">
        <f>IF($A21="","",Z20&amp;"_"&amp;$A21)</f>
        <v>4_1</v>
      </c>
      <c r="AA21" s="268" t="str">
        <f ca="1">IFERROR(VLOOKUP(Z21,INDIRECT("Results_"&amp;AA$5),MATCH(AA$4,INDIRECT("Results_"&amp;AA$5&amp;"_Gene"),0)+2,FALSE),"")</f>
        <v/>
      </c>
      <c r="AB21" s="268" t="str">
        <f ca="1">IFERROR(VLOOKUP(Z21,INDIRECT("Results_"&amp;AB$5),MATCH(AA$4,INDIRECT("Results_"&amp;AB$5&amp;"_Gene"),0)+2,FALSE),"")</f>
        <v/>
      </c>
      <c r="AC21" s="268" t="str">
        <f ca="1">IFERROR(VLOOKUP(Z21,INDIRECT("Results_"&amp;AC$5),MATCH(AA$4,INDIRECT("Results_"&amp;AC$5&amp;"_Gene"),0)+2,FALSE),"")</f>
        <v/>
      </c>
      <c r="AD21" s="18" t="str">
        <f>IF($A21="","",AD20&amp;"_"&amp;$A21)</f>
        <v>1_1</v>
      </c>
      <c r="AE21" s="268">
        <f ca="1">IFERROR(VLOOKUP(AD21,INDIRECT("Results_"&amp;AE$5),MATCH(AE$4,INDIRECT("Results_"&amp;AE$5&amp;"_Gene"),0)+2,FALSE),"")</f>
        <v>0.35356592471832071</v>
      </c>
      <c r="AF21" s="268" t="str">
        <f ca="1">IFERROR(VLOOKUP(AD21,INDIRECT("Results_"&amp;AF$5),MATCH(AE$4,INDIRECT("Results_"&amp;AF$5&amp;"_Gene"),0)+2,FALSE),"")</f>
        <v/>
      </c>
      <c r="AG21" s="268" t="str">
        <f ca="1">IFERROR(VLOOKUP(AD21,INDIRECT("Results_"&amp;AG$5),MATCH(AE$4,INDIRECT("Results_"&amp;AG$5&amp;"_Gene"),0)+2,FALSE),"")</f>
        <v/>
      </c>
      <c r="AH21" s="18" t="str">
        <f>IF($A21="","",AH20&amp;"_"&amp;$A21)</f>
        <v>4_1</v>
      </c>
      <c r="AI21" s="268" t="str">
        <f ca="1">IFERROR(VLOOKUP(AH21,INDIRECT("Results_"&amp;AI$5),MATCH(AI$4,INDIRECT("Results_"&amp;AI$5&amp;"_Gene"),0)+2,FALSE),"")</f>
        <v/>
      </c>
      <c r="AJ21" s="268" t="str">
        <f ca="1">IFERROR(VLOOKUP(AH21,INDIRECT("Results_"&amp;AJ$5),MATCH(AI$4,INDIRECT("Results_"&amp;AJ$5&amp;"_Gene"),0)+2,FALSE),"")</f>
        <v/>
      </c>
      <c r="AK21" s="268" t="str">
        <f ca="1">IFERROR(VLOOKUP(AH21,INDIRECT("Results_"&amp;AK$5),MATCH(AI$4,INDIRECT("Results_"&amp;AK$5&amp;"_Gene"),0)+2,FALSE),"")</f>
        <v/>
      </c>
      <c r="AL21" s="18" t="str">
        <f>IF($A21="","",AL20&amp;"_"&amp;$A21)</f>
        <v>1_1</v>
      </c>
      <c r="AM21" s="268">
        <f ca="1">IFERROR(VLOOKUP(AL21,INDIRECT("Results_"&amp;AM$5),MATCH(AM$4,INDIRECT("Results_"&amp;AM$5&amp;"_Gene"),0)+2,FALSE),"")</f>
        <v>2.9642031960192581</v>
      </c>
      <c r="AN21" s="268" t="str">
        <f ca="1">IFERROR(VLOOKUP(AL21,INDIRECT("Results_"&amp;AN$5),MATCH(AM$4,INDIRECT("Results_"&amp;AN$5&amp;"_Gene"),0)+2,FALSE),"")</f>
        <v/>
      </c>
      <c r="AO21" s="268" t="str">
        <f ca="1">IFERROR(VLOOKUP(AL21,INDIRECT("Results_"&amp;AO$5),MATCH(AM$4,INDIRECT("Results_"&amp;AO$5&amp;"_Gene"),0)+2,FALSE),"")</f>
        <v/>
      </c>
      <c r="AP21" s="18" t="str">
        <f>IF($A21="","",AP20&amp;"_"&amp;$A21)</f>
        <v>4_1</v>
      </c>
      <c r="AQ21" s="268" t="str">
        <f ca="1">IFERROR(VLOOKUP(AP21,INDIRECT("Results_"&amp;AQ$5),MATCH(AQ$4,INDIRECT("Results_"&amp;AQ$5&amp;"_Gene"),0)+2,FALSE),"")</f>
        <v/>
      </c>
      <c r="AR21" s="268" t="str">
        <f ca="1">IFERROR(VLOOKUP(AP21,INDIRECT("Results_"&amp;AR$5),MATCH(AQ$4,INDIRECT("Results_"&amp;AR$5&amp;"_Gene"),0)+2,FALSE),"")</f>
        <v/>
      </c>
      <c r="AS21" s="268" t="str">
        <f ca="1">IFERROR(VLOOKUP(AP21,INDIRECT("Results_"&amp;AS$5),MATCH(AQ$4,INDIRECT("Results_"&amp;AS$5&amp;"_Gene"),0)+2,FALSE),"")</f>
        <v/>
      </c>
      <c r="AT21" s="18" t="str">
        <f>IF($A21="","",AT20&amp;"_"&amp;$A21)</f>
        <v>1_1</v>
      </c>
      <c r="AU21" s="268">
        <f ca="1">IFERROR(VLOOKUP(AT21,INDIRECT("Results_"&amp;AU$5),MATCH(AU$4,INDIRECT("Results_"&amp;AU$5&amp;"_Gene"),0)+2,FALSE),"")</f>
        <v>0.13831686579437166</v>
      </c>
      <c r="AV21" s="268" t="str">
        <f ca="1">IFERROR(VLOOKUP(AT21,INDIRECT("Results_"&amp;AV$5),MATCH(AU$4,INDIRECT("Results_"&amp;AV$5&amp;"_Gene"),0)+2,FALSE),"")</f>
        <v/>
      </c>
      <c r="AW21" s="268" t="str">
        <f ca="1">IFERROR(VLOOKUP(AT21,INDIRECT("Results_"&amp;AW$5),MATCH(AU$4,INDIRECT("Results_"&amp;AW$5&amp;"_Gene"),0)+2,FALSE),"")</f>
        <v/>
      </c>
      <c r="AX21" s="18"/>
      <c r="AY21" s="268"/>
      <c r="AZ21" s="268"/>
      <c r="BA21" s="268"/>
      <c r="BB21" s="18"/>
      <c r="BC21" s="268"/>
      <c r="BD21" s="268"/>
      <c r="BE21" s="268"/>
    </row>
    <row r="22" spans="1:57" x14ac:dyDescent="0.25">
      <c r="A22" s="268">
        <f>IFERROR(IF(A21+1&gt;$B$2,"",A21+1),"")</f>
        <v>2</v>
      </c>
      <c r="B22" s="18" t="str">
        <f>IF($A22="","",B20&amp;"_"&amp;$A22)</f>
        <v>4_2</v>
      </c>
      <c r="C22" s="268" t="str">
        <f ca="1">IFERROR(VLOOKUP(B22,INDIRECT("Results_"&amp;C$5),MATCH(C$4,INDIRECT("Results_"&amp;C$5&amp;"_Gene"),0)+2,FALSE),"")</f>
        <v/>
      </c>
      <c r="D22" s="268" t="str">
        <f ca="1">IFERROR(VLOOKUP(B22,INDIRECT("Results_"&amp;D$5),MATCH(C$4,INDIRECT("Results_"&amp;D$5&amp;"_Gene"),0)+2,FALSE),"")</f>
        <v/>
      </c>
      <c r="E22" s="268" t="str">
        <f ca="1">IFERROR(VLOOKUP(B22,INDIRECT("Results_"&amp;E$5),MATCH(C$4,INDIRECT("Results_"&amp;E$5&amp;"_Gene"),0)+2,FALSE),"")</f>
        <v/>
      </c>
      <c r="F22" s="18" t="str">
        <f>IF($A22="","",F20&amp;"_"&amp;$A22)</f>
        <v>1_2</v>
      </c>
      <c r="G22" s="268">
        <f ca="1">IFERROR(VLOOKUP(F22,INDIRECT("Results_"&amp;G$5),MATCH(G$4,INDIRECT("Results_"&amp;G$5&amp;"_Gene"),0)+2,FALSE),"")</f>
        <v>11.409825514618646</v>
      </c>
      <c r="H22" s="268" t="str">
        <f ca="1">IFERROR(VLOOKUP(F22,INDIRECT("Results_"&amp;H$5),MATCH(G$4,INDIRECT("Results_"&amp;H$5&amp;"_Gene"),0)+2,FALSE),"")</f>
        <v/>
      </c>
      <c r="I22" s="268" t="str">
        <f ca="1">IFERROR(VLOOKUP(F22,INDIRECT("Results_"&amp;I$5),MATCH(G$4,INDIRECT("Results_"&amp;I$5&amp;"_Gene"),0)+2,FALSE),"")</f>
        <v/>
      </c>
      <c r="J22" s="18" t="str">
        <f>IF($A22="","",J20&amp;"_"&amp;$A22)</f>
        <v>4_2</v>
      </c>
      <c r="K22" s="268" t="str">
        <f ca="1">IFERROR(VLOOKUP(J22,INDIRECT("Results_"&amp;K$5),MATCH(K$4,INDIRECT("Results_"&amp;K$5&amp;"_Gene"),0)+2,FALSE),"")</f>
        <v/>
      </c>
      <c r="L22" s="268" t="str">
        <f ca="1">IFERROR(VLOOKUP(J22,INDIRECT("Results_"&amp;L$5),MATCH(K$4,INDIRECT("Results_"&amp;L$5&amp;"_Gene"),0)+2,FALSE),"")</f>
        <v/>
      </c>
      <c r="M22" s="268" t="str">
        <f ca="1">IFERROR(VLOOKUP(J22,INDIRECT("Results_"&amp;M$5),MATCH(K$4,INDIRECT("Results_"&amp;M$5&amp;"_Gene"),0)+2,FALSE),"")</f>
        <v/>
      </c>
      <c r="N22" s="18" t="str">
        <f>IF($A22="","",N20&amp;"_"&amp;$A22)</f>
        <v>1_2</v>
      </c>
      <c r="O22" s="268">
        <f ca="1">IFERROR(VLOOKUP(N22,INDIRECT("Results_"&amp;O$5),MATCH(O$4,INDIRECT("Results_"&amp;O$5&amp;"_Gene"),0)+2,FALSE),"")</f>
        <v>0.25443324513512167</v>
      </c>
      <c r="P22" s="268" t="str">
        <f ca="1">IFERROR(VLOOKUP(N22,INDIRECT("Results_"&amp;P$5),MATCH(O$4,INDIRECT("Results_"&amp;P$5&amp;"_Gene"),0)+2,FALSE),"")</f>
        <v/>
      </c>
      <c r="Q22" s="268" t="str">
        <f ca="1">IFERROR(VLOOKUP(N22,INDIRECT("Results_"&amp;Q$5),MATCH(O$4,INDIRECT("Results_"&amp;Q$5&amp;"_Gene"),0)+2,FALSE),"")</f>
        <v/>
      </c>
      <c r="R22" s="18" t="str">
        <f>IF($A22="","",R20&amp;"_"&amp;$A22)</f>
        <v>4_2</v>
      </c>
      <c r="S22" s="268" t="str">
        <f ca="1">IFERROR(VLOOKUP(R22,INDIRECT("Results_"&amp;S$5),MATCH(S$4,INDIRECT("Results_"&amp;S$5&amp;"_Gene"),0)+2,FALSE),"")</f>
        <v/>
      </c>
      <c r="T22" s="268" t="str">
        <f ca="1">IFERROR(VLOOKUP(R22,INDIRECT("Results_"&amp;T$5),MATCH(S$4,INDIRECT("Results_"&amp;T$5&amp;"_Gene"),0)+2,FALSE),"")</f>
        <v/>
      </c>
      <c r="U22" s="268" t="str">
        <f ca="1">IFERROR(VLOOKUP(R22,INDIRECT("Results_"&amp;U$5),MATCH(S$4,INDIRECT("Results_"&amp;U$5&amp;"_Gene"),0)+2,FALSE),"")</f>
        <v/>
      </c>
      <c r="V22" s="18" t="str">
        <f>IF($A22="","",V20&amp;"_"&amp;$A22)</f>
        <v>1_2</v>
      </c>
      <c r="W22" s="268">
        <f ca="1">IFERROR(VLOOKUP(V22,INDIRECT("Results_"&amp;W$5),MATCH(W$4,INDIRECT("Results_"&amp;W$5&amp;"_Gene"),0)+2,FALSE),"")</f>
        <v>3.6155190939807243E-2</v>
      </c>
      <c r="X22" s="268" t="str">
        <f ca="1">IFERROR(VLOOKUP(V22,INDIRECT("Results_"&amp;X$5),MATCH(W$4,INDIRECT("Results_"&amp;X$5&amp;"_Gene"),0)+2,FALSE),"")</f>
        <v/>
      </c>
      <c r="Y22" s="268" t="str">
        <f ca="1">IFERROR(VLOOKUP(V22,INDIRECT("Results_"&amp;Y$5),MATCH(W$4,INDIRECT("Results_"&amp;Y$5&amp;"_Gene"),0)+2,FALSE),"")</f>
        <v/>
      </c>
      <c r="Z22" s="18" t="str">
        <f>IF($A22="","",Z20&amp;"_"&amp;$A22)</f>
        <v>4_2</v>
      </c>
      <c r="AA22" s="268" t="str">
        <f ca="1">IFERROR(VLOOKUP(Z22,INDIRECT("Results_"&amp;AA$5),MATCH(AA$4,INDIRECT("Results_"&amp;AA$5&amp;"_Gene"),0)+2,FALSE),"")</f>
        <v/>
      </c>
      <c r="AB22" s="268" t="str">
        <f ca="1">IFERROR(VLOOKUP(Z22,INDIRECT("Results_"&amp;AB$5),MATCH(AA$4,INDIRECT("Results_"&amp;AB$5&amp;"_Gene"),0)+2,FALSE),"")</f>
        <v/>
      </c>
      <c r="AC22" s="268" t="str">
        <f ca="1">IFERROR(VLOOKUP(Z22,INDIRECT("Results_"&amp;AC$5),MATCH(AA$4,INDIRECT("Results_"&amp;AC$5&amp;"_Gene"),0)+2,FALSE),"")</f>
        <v/>
      </c>
      <c r="AD22" s="18" t="str">
        <f>IF($A22="","",AD20&amp;"_"&amp;$A22)</f>
        <v>1_2</v>
      </c>
      <c r="AE22" s="268">
        <f ca="1">IFERROR(VLOOKUP(AD22,INDIRECT("Results_"&amp;AE$5),MATCH(AE$4,INDIRECT("Results_"&amp;AE$5&amp;"_Gene"),0)+2,FALSE),"")</f>
        <v>0.32841050491969093</v>
      </c>
      <c r="AF22" s="268" t="str">
        <f ca="1">IFERROR(VLOOKUP(AD22,INDIRECT("Results_"&amp;AF$5),MATCH(AE$4,INDIRECT("Results_"&amp;AF$5&amp;"_Gene"),0)+2,FALSE),"")</f>
        <v/>
      </c>
      <c r="AG22" s="268" t="str">
        <f ca="1">IFERROR(VLOOKUP(AD22,INDIRECT("Results_"&amp;AG$5),MATCH(AE$4,INDIRECT("Results_"&amp;AG$5&amp;"_Gene"),0)+2,FALSE),"")</f>
        <v/>
      </c>
      <c r="AH22" s="18" t="str">
        <f>IF($A22="","",AH20&amp;"_"&amp;$A22)</f>
        <v>4_2</v>
      </c>
      <c r="AI22" s="268" t="str">
        <f ca="1">IFERROR(VLOOKUP(AH22,INDIRECT("Results_"&amp;AI$5),MATCH(AI$4,INDIRECT("Results_"&amp;AI$5&amp;"_Gene"),0)+2,FALSE),"")</f>
        <v/>
      </c>
      <c r="AJ22" s="268" t="str">
        <f ca="1">IFERROR(VLOOKUP(AH22,INDIRECT("Results_"&amp;AJ$5),MATCH(AI$4,INDIRECT("Results_"&amp;AJ$5&amp;"_Gene"),0)+2,FALSE),"")</f>
        <v/>
      </c>
      <c r="AK22" s="268" t="str">
        <f ca="1">IFERROR(VLOOKUP(AH22,INDIRECT("Results_"&amp;AK$5),MATCH(AI$4,INDIRECT("Results_"&amp;AK$5&amp;"_Gene"),0)+2,FALSE),"")</f>
        <v/>
      </c>
      <c r="AL22" s="18" t="str">
        <f>IF($A22="","",AL20&amp;"_"&amp;$A22)</f>
        <v>1_2</v>
      </c>
      <c r="AM22" s="268">
        <f ca="1">IFERROR(VLOOKUP(AL22,INDIRECT("Results_"&amp;AM$5),MATCH(AM$4,INDIRECT("Results_"&amp;AM$5&amp;"_Gene"),0)+2,FALSE),"")</f>
        <v>0.88207214925382504</v>
      </c>
      <c r="AN22" s="268" t="str">
        <f ca="1">IFERROR(VLOOKUP(AL22,INDIRECT("Results_"&amp;AN$5),MATCH(AM$4,INDIRECT("Results_"&amp;AN$5&amp;"_Gene"),0)+2,FALSE),"")</f>
        <v/>
      </c>
      <c r="AO22" s="268" t="str">
        <f ca="1">IFERROR(VLOOKUP(AL22,INDIRECT("Results_"&amp;AO$5),MATCH(AM$4,INDIRECT("Results_"&amp;AO$5&amp;"_Gene"),0)+2,FALSE),"")</f>
        <v/>
      </c>
      <c r="AP22" s="18" t="str">
        <f>IF($A22="","",AP20&amp;"_"&amp;$A22)</f>
        <v>4_2</v>
      </c>
      <c r="AQ22" s="268" t="str">
        <f ca="1">IFERROR(VLOOKUP(AP22,INDIRECT("Results_"&amp;AQ$5),MATCH(AQ$4,INDIRECT("Results_"&amp;AQ$5&amp;"_Gene"),0)+2,FALSE),"")</f>
        <v/>
      </c>
      <c r="AR22" s="268" t="str">
        <f ca="1">IFERROR(VLOOKUP(AP22,INDIRECT("Results_"&amp;AR$5),MATCH(AQ$4,INDIRECT("Results_"&amp;AR$5&amp;"_Gene"),0)+2,FALSE),"")</f>
        <v/>
      </c>
      <c r="AS22" s="268" t="str">
        <f ca="1">IFERROR(VLOOKUP(AP22,INDIRECT("Results_"&amp;AS$5),MATCH(AQ$4,INDIRECT("Results_"&amp;AS$5&amp;"_Gene"),0)+2,FALSE),"")</f>
        <v/>
      </c>
      <c r="AT22" s="18" t="str">
        <f>IF($A22="","",AT20&amp;"_"&amp;$A22)</f>
        <v>1_2</v>
      </c>
      <c r="AU22" s="268">
        <f ca="1">IFERROR(VLOOKUP(AT22,INDIRECT("Results_"&amp;AU$5),MATCH(AU$4,INDIRECT("Results_"&amp;AU$5&amp;"_Gene"),0)+2,FALSE),"")</f>
        <v>0.19560165518895645</v>
      </c>
      <c r="AV22" s="268" t="str">
        <f ca="1">IFERROR(VLOOKUP(AT22,INDIRECT("Results_"&amp;AV$5),MATCH(AU$4,INDIRECT("Results_"&amp;AV$5&amp;"_Gene"),0)+2,FALSE),"")</f>
        <v/>
      </c>
      <c r="AW22" s="268" t="str">
        <f ca="1">IFERROR(VLOOKUP(AT22,INDIRECT("Results_"&amp;AW$5),MATCH(AU$4,INDIRECT("Results_"&amp;AW$5&amp;"_Gene"),0)+2,FALSE),"")</f>
        <v/>
      </c>
      <c r="AX22" s="18"/>
      <c r="AY22" s="268"/>
      <c r="AZ22" s="268"/>
      <c r="BA22" s="268"/>
      <c r="BB22" s="18"/>
      <c r="BC22" s="268"/>
      <c r="BD22" s="268"/>
      <c r="BE22" s="268"/>
    </row>
    <row r="23" spans="1:57" x14ac:dyDescent="0.25">
      <c r="A23" s="268">
        <f>IFERROR(IF(A22+1&gt;$B$2,"",A22+1),"")</f>
        <v>3</v>
      </c>
      <c r="B23" s="18" t="str">
        <f>IF($A23="","",B20&amp;"_"&amp;$A23)</f>
        <v>4_3</v>
      </c>
      <c r="C23" s="268" t="str">
        <f ca="1">IFERROR(VLOOKUP(B23,INDIRECT("Results_"&amp;C$5),MATCH(C$4,INDIRECT("Results_"&amp;C$5&amp;"_Gene"),0)+2,FALSE),"")</f>
        <v/>
      </c>
      <c r="D23" s="268" t="str">
        <f ca="1">IFERROR(VLOOKUP(B23,INDIRECT("Results_"&amp;D$5),MATCH(C$4,INDIRECT("Results_"&amp;D$5&amp;"_Gene"),0)+2,FALSE),"")</f>
        <v/>
      </c>
      <c r="E23" s="268" t="str">
        <f ca="1">IFERROR(VLOOKUP(B23,INDIRECT("Results_"&amp;E$5),MATCH(C$4,INDIRECT("Results_"&amp;E$5&amp;"_Gene"),0)+2,FALSE),"")</f>
        <v/>
      </c>
      <c r="F23" s="18" t="str">
        <f>IF($A23="","",F20&amp;"_"&amp;$A23)</f>
        <v>1_3</v>
      </c>
      <c r="G23" s="268">
        <f ca="1">IFERROR(VLOOKUP(F23,INDIRECT("Results_"&amp;G$5),MATCH(G$4,INDIRECT("Results_"&amp;G$5&amp;"_Gene"),0)+2,FALSE),"")</f>
        <v>13.370740632838165</v>
      </c>
      <c r="H23" s="268" t="str">
        <f ca="1">IFERROR(VLOOKUP(F23,INDIRECT("Results_"&amp;H$5),MATCH(G$4,INDIRECT("Results_"&amp;H$5&amp;"_Gene"),0)+2,FALSE),"")</f>
        <v/>
      </c>
      <c r="I23" s="268" t="str">
        <f ca="1">IFERROR(VLOOKUP(F23,INDIRECT("Results_"&amp;I$5),MATCH(G$4,INDIRECT("Results_"&amp;I$5&amp;"_Gene"),0)+2,FALSE),"")</f>
        <v/>
      </c>
      <c r="J23" s="18" t="str">
        <f>IF($A23="","",J20&amp;"_"&amp;$A23)</f>
        <v>4_3</v>
      </c>
      <c r="K23" s="268" t="str">
        <f ca="1">IFERROR(VLOOKUP(J23,INDIRECT("Results_"&amp;K$5),MATCH(K$4,INDIRECT("Results_"&amp;K$5&amp;"_Gene"),0)+2,FALSE),"")</f>
        <v/>
      </c>
      <c r="L23" s="268" t="str">
        <f ca="1">IFERROR(VLOOKUP(J23,INDIRECT("Results_"&amp;L$5),MATCH(K$4,INDIRECT("Results_"&amp;L$5&amp;"_Gene"),0)+2,FALSE),"")</f>
        <v/>
      </c>
      <c r="M23" s="268" t="str">
        <f ca="1">IFERROR(VLOOKUP(J23,INDIRECT("Results_"&amp;M$5),MATCH(K$4,INDIRECT("Results_"&amp;M$5&amp;"_Gene"),0)+2,FALSE),"")</f>
        <v/>
      </c>
      <c r="N23" s="18" t="str">
        <f>IF($A23="","",N20&amp;"_"&amp;$A23)</f>
        <v>1_3</v>
      </c>
      <c r="O23" s="268">
        <f ca="1">IFERROR(VLOOKUP(N23,INDIRECT("Results_"&amp;O$5),MATCH(O$4,INDIRECT("Results_"&amp;O$5&amp;"_Gene"),0)+2,FALSE),"")</f>
        <v>0.26491059693909891</v>
      </c>
      <c r="P23" s="268" t="str">
        <f ca="1">IFERROR(VLOOKUP(N23,INDIRECT("Results_"&amp;P$5),MATCH(O$4,INDIRECT("Results_"&amp;P$5&amp;"_Gene"),0)+2,FALSE),"")</f>
        <v/>
      </c>
      <c r="Q23" s="268" t="str">
        <f ca="1">IFERROR(VLOOKUP(N23,INDIRECT("Results_"&amp;Q$5),MATCH(O$4,INDIRECT("Results_"&amp;Q$5&amp;"_Gene"),0)+2,FALSE),"")</f>
        <v/>
      </c>
      <c r="R23" s="18" t="str">
        <f>IF($A23="","",R20&amp;"_"&amp;$A23)</f>
        <v>4_3</v>
      </c>
      <c r="S23" s="268" t="str">
        <f ca="1">IFERROR(VLOOKUP(R23,INDIRECT("Results_"&amp;S$5),MATCH(S$4,INDIRECT("Results_"&amp;S$5&amp;"_Gene"),0)+2,FALSE),"")</f>
        <v/>
      </c>
      <c r="T23" s="268" t="str">
        <f ca="1">IFERROR(VLOOKUP(R23,INDIRECT("Results_"&amp;T$5),MATCH(S$4,INDIRECT("Results_"&amp;T$5&amp;"_Gene"),0)+2,FALSE),"")</f>
        <v/>
      </c>
      <c r="U23" s="268" t="str">
        <f ca="1">IFERROR(VLOOKUP(R23,INDIRECT("Results_"&amp;U$5),MATCH(S$4,INDIRECT("Results_"&amp;U$5&amp;"_Gene"),0)+2,FALSE),"")</f>
        <v/>
      </c>
      <c r="V23" s="18" t="str">
        <f>IF($A23="","",V20&amp;"_"&amp;$A23)</f>
        <v>1_3</v>
      </c>
      <c r="W23" s="268">
        <f ca="1">IFERROR(VLOOKUP(V23,INDIRECT("Results_"&amp;W$5),MATCH(W$4,INDIRECT("Results_"&amp;W$5&amp;"_Gene"),0)+2,FALSE),"")</f>
        <v>0.14806426034500766</v>
      </c>
      <c r="X23" s="268" t="str">
        <f ca="1">IFERROR(VLOOKUP(V23,INDIRECT("Results_"&amp;X$5),MATCH(W$4,INDIRECT("Results_"&amp;X$5&amp;"_Gene"),0)+2,FALSE),"")</f>
        <v/>
      </c>
      <c r="Y23" s="268" t="str">
        <f ca="1">IFERROR(VLOOKUP(V23,INDIRECT("Results_"&amp;Y$5),MATCH(W$4,INDIRECT("Results_"&amp;Y$5&amp;"_Gene"),0)+2,FALSE),"")</f>
        <v/>
      </c>
      <c r="Z23" s="18" t="str">
        <f>IF($A23="","",Z20&amp;"_"&amp;$A23)</f>
        <v>4_3</v>
      </c>
      <c r="AA23" s="268" t="str">
        <f ca="1">IFERROR(VLOOKUP(Z23,INDIRECT("Results_"&amp;AA$5),MATCH(AA$4,INDIRECT("Results_"&amp;AA$5&amp;"_Gene"),0)+2,FALSE),"")</f>
        <v/>
      </c>
      <c r="AB23" s="268" t="str">
        <f ca="1">IFERROR(VLOOKUP(Z23,INDIRECT("Results_"&amp;AB$5),MATCH(AA$4,INDIRECT("Results_"&amp;AB$5&amp;"_Gene"),0)+2,FALSE),"")</f>
        <v/>
      </c>
      <c r="AC23" s="268" t="str">
        <f ca="1">IFERROR(VLOOKUP(Z23,INDIRECT("Results_"&amp;AC$5),MATCH(AA$4,INDIRECT("Results_"&amp;AC$5&amp;"_Gene"),0)+2,FALSE),"")</f>
        <v/>
      </c>
      <c r="AD23" s="18" t="str">
        <f>IF($A23="","",AD20&amp;"_"&amp;$A23)</f>
        <v>1_3</v>
      </c>
      <c r="AE23" s="268">
        <f ca="1">IFERROR(VLOOKUP(AD23,INDIRECT("Results_"&amp;AE$5),MATCH(AE$4,INDIRECT("Results_"&amp;AE$5&amp;"_Gene"),0)+2,FALSE),"")</f>
        <v>1.4693365019186262</v>
      </c>
      <c r="AF23" s="268" t="str">
        <f ca="1">IFERROR(VLOOKUP(AD23,INDIRECT("Results_"&amp;AF$5),MATCH(AE$4,INDIRECT("Results_"&amp;AF$5&amp;"_Gene"),0)+2,FALSE),"")</f>
        <v/>
      </c>
      <c r="AG23" s="268" t="str">
        <f ca="1">IFERROR(VLOOKUP(AD23,INDIRECT("Results_"&amp;AG$5),MATCH(AE$4,INDIRECT("Results_"&amp;AG$5&amp;"_Gene"),0)+2,FALSE),"")</f>
        <v/>
      </c>
      <c r="AH23" s="18" t="str">
        <f>IF($A23="","",AH20&amp;"_"&amp;$A23)</f>
        <v>4_3</v>
      </c>
      <c r="AI23" s="268" t="str">
        <f ca="1">IFERROR(VLOOKUP(AH23,INDIRECT("Results_"&amp;AI$5),MATCH(AI$4,INDIRECT("Results_"&amp;AI$5&amp;"_Gene"),0)+2,FALSE),"")</f>
        <v/>
      </c>
      <c r="AJ23" s="268" t="str">
        <f ca="1">IFERROR(VLOOKUP(AH23,INDIRECT("Results_"&amp;AJ$5),MATCH(AI$4,INDIRECT("Results_"&amp;AJ$5&amp;"_Gene"),0)+2,FALSE),"")</f>
        <v/>
      </c>
      <c r="AK23" s="268" t="str">
        <f ca="1">IFERROR(VLOOKUP(AH23,INDIRECT("Results_"&amp;AK$5),MATCH(AI$4,INDIRECT("Results_"&amp;AK$5&amp;"_Gene"),0)+2,FALSE),"")</f>
        <v/>
      </c>
      <c r="AL23" s="18" t="str">
        <f>IF($A23="","",AL20&amp;"_"&amp;$A23)</f>
        <v>1_3</v>
      </c>
      <c r="AM23" s="268">
        <f ca="1">IFERROR(VLOOKUP(AL23,INDIRECT("Results_"&amp;AM$5),MATCH(AM$4,INDIRECT("Results_"&amp;AM$5&amp;"_Gene"),0)+2,FALSE),"")</f>
        <v>3.8721981508223777</v>
      </c>
      <c r="AN23" s="268" t="str">
        <f ca="1">IFERROR(VLOOKUP(AL23,INDIRECT("Results_"&amp;AN$5),MATCH(AM$4,INDIRECT("Results_"&amp;AN$5&amp;"_Gene"),0)+2,FALSE),"")</f>
        <v/>
      </c>
      <c r="AO23" s="268" t="str">
        <f ca="1">IFERROR(VLOOKUP(AL23,INDIRECT("Results_"&amp;AO$5),MATCH(AM$4,INDIRECT("Results_"&amp;AO$5&amp;"_Gene"),0)+2,FALSE),"")</f>
        <v/>
      </c>
      <c r="AP23" s="18" t="str">
        <f>IF($A23="","",AP20&amp;"_"&amp;$A23)</f>
        <v>4_3</v>
      </c>
      <c r="AQ23" s="268" t="str">
        <f ca="1">IFERROR(VLOOKUP(AP23,INDIRECT("Results_"&amp;AQ$5),MATCH(AQ$4,INDIRECT("Results_"&amp;AQ$5&amp;"_Gene"),0)+2,FALSE),"")</f>
        <v/>
      </c>
      <c r="AR23" s="268" t="str">
        <f ca="1">IFERROR(VLOOKUP(AP23,INDIRECT("Results_"&amp;AR$5),MATCH(AQ$4,INDIRECT("Results_"&amp;AR$5&amp;"_Gene"),0)+2,FALSE),"")</f>
        <v/>
      </c>
      <c r="AS23" s="268" t="str">
        <f ca="1">IFERROR(VLOOKUP(AP23,INDIRECT("Results_"&amp;AS$5),MATCH(AQ$4,INDIRECT("Results_"&amp;AS$5&amp;"_Gene"),0)+2,FALSE),"")</f>
        <v/>
      </c>
      <c r="AT23" s="18" t="str">
        <f>IF($A23="","",AT20&amp;"_"&amp;$A23)</f>
        <v>1_3</v>
      </c>
      <c r="AU23" s="268">
        <f ca="1">IFERROR(VLOOKUP(AT23,INDIRECT("Results_"&amp;AU$5),MATCH(AU$4,INDIRECT("Results_"&amp;AU$5&amp;"_Gene"),0)+2,FALSE),"")</f>
        <v>0.33982099503229463</v>
      </c>
      <c r="AV23" s="268" t="str">
        <f ca="1">IFERROR(VLOOKUP(AT23,INDIRECT("Results_"&amp;AV$5),MATCH(AU$4,INDIRECT("Results_"&amp;AV$5&amp;"_Gene"),0)+2,FALSE),"")</f>
        <v/>
      </c>
      <c r="AW23" s="268" t="str">
        <f ca="1">IFERROR(VLOOKUP(AT23,INDIRECT("Results_"&amp;AW$5),MATCH(AU$4,INDIRECT("Results_"&amp;AW$5&amp;"_Gene"),0)+2,FALSE),"")</f>
        <v/>
      </c>
      <c r="AX23" s="18"/>
      <c r="AY23" s="268"/>
      <c r="AZ23" s="268"/>
      <c r="BA23" s="268"/>
      <c r="BB23" s="18"/>
      <c r="BC23" s="268"/>
      <c r="BD23" s="268"/>
      <c r="BE23" s="268"/>
    </row>
    <row r="24" spans="1:57" x14ac:dyDescent="0.25">
      <c r="A24" s="268" t="str">
        <f>IFERROR(IF(A23+1&gt;$B$2,"",A23+1),"")</f>
        <v/>
      </c>
      <c r="B24" s="18" t="str">
        <f>IF($A24="","",B20&amp;"_"&amp;$A24)</f>
        <v/>
      </c>
      <c r="C24" s="268" t="str">
        <f ca="1">IFERROR(VLOOKUP(B24,INDIRECT("Results_"&amp;C$5),MATCH(C$4,INDIRECT("Results_"&amp;C$5&amp;"_Gene"),0)+2,FALSE),"")</f>
        <v/>
      </c>
      <c r="D24" s="268" t="str">
        <f ca="1">IFERROR(VLOOKUP(B24,INDIRECT("Results_"&amp;D$5),MATCH(C$4,INDIRECT("Results_"&amp;D$5&amp;"_Gene"),0)+2,FALSE),"")</f>
        <v/>
      </c>
      <c r="E24" s="268" t="str">
        <f ca="1">IFERROR(VLOOKUP(B24,INDIRECT("Results_"&amp;E$5),MATCH(C$4,INDIRECT("Results_"&amp;E$5&amp;"_Gene"),0)+2,FALSE),"")</f>
        <v/>
      </c>
      <c r="F24" s="18" t="str">
        <f>IF($A24="","",F20&amp;"_"&amp;$A24)</f>
        <v/>
      </c>
      <c r="G24" s="268" t="str">
        <f ca="1">IFERROR(VLOOKUP(F24,INDIRECT("Results_"&amp;G$5),MATCH(G$4,INDIRECT("Results_"&amp;G$5&amp;"_Gene"),0)+2,FALSE),"")</f>
        <v/>
      </c>
      <c r="H24" s="268" t="str">
        <f ca="1">IFERROR(VLOOKUP(F24,INDIRECT("Results_"&amp;H$5),MATCH(G$4,INDIRECT("Results_"&amp;H$5&amp;"_Gene"),0)+2,FALSE),"")</f>
        <v/>
      </c>
      <c r="I24" s="268" t="str">
        <f ca="1">IFERROR(VLOOKUP(F24,INDIRECT("Results_"&amp;I$5),MATCH(G$4,INDIRECT("Results_"&amp;I$5&amp;"_Gene"),0)+2,FALSE),"")</f>
        <v/>
      </c>
      <c r="J24" s="18" t="str">
        <f>IF($A24="","",J20&amp;"_"&amp;$A24)</f>
        <v/>
      </c>
      <c r="K24" s="268" t="str">
        <f ca="1">IFERROR(VLOOKUP(J24,INDIRECT("Results_"&amp;K$5),MATCH(K$4,INDIRECT("Results_"&amp;K$5&amp;"_Gene"),0)+2,FALSE),"")</f>
        <v/>
      </c>
      <c r="L24" s="268" t="str">
        <f ca="1">IFERROR(VLOOKUP(J24,INDIRECT("Results_"&amp;L$5),MATCH(K$4,INDIRECT("Results_"&amp;L$5&amp;"_Gene"),0)+2,FALSE),"")</f>
        <v/>
      </c>
      <c r="M24" s="268" t="str">
        <f ca="1">IFERROR(VLOOKUP(J24,INDIRECT("Results_"&amp;M$5),MATCH(K$4,INDIRECT("Results_"&amp;M$5&amp;"_Gene"),0)+2,FALSE),"")</f>
        <v/>
      </c>
      <c r="N24" s="18" t="str">
        <f>IF($A24="","",N20&amp;"_"&amp;$A24)</f>
        <v/>
      </c>
      <c r="O24" s="268" t="str">
        <f ca="1">IFERROR(VLOOKUP(N24,INDIRECT("Results_"&amp;O$5),MATCH(O$4,INDIRECT("Results_"&amp;O$5&amp;"_Gene"),0)+2,FALSE),"")</f>
        <v/>
      </c>
      <c r="P24" s="268" t="str">
        <f ca="1">IFERROR(VLOOKUP(N24,INDIRECT("Results_"&amp;P$5),MATCH(O$4,INDIRECT("Results_"&amp;P$5&amp;"_Gene"),0)+2,FALSE),"")</f>
        <v/>
      </c>
      <c r="Q24" s="268" t="str">
        <f ca="1">IFERROR(VLOOKUP(N24,INDIRECT("Results_"&amp;Q$5),MATCH(O$4,INDIRECT("Results_"&amp;Q$5&amp;"_Gene"),0)+2,FALSE),"")</f>
        <v/>
      </c>
      <c r="R24" s="18" t="str">
        <f>IF($A24="","",R20&amp;"_"&amp;$A24)</f>
        <v/>
      </c>
      <c r="S24" s="268" t="str">
        <f ca="1">IFERROR(VLOOKUP(R24,INDIRECT("Results_"&amp;S$5),MATCH(S$4,INDIRECT("Results_"&amp;S$5&amp;"_Gene"),0)+2,FALSE),"")</f>
        <v/>
      </c>
      <c r="T24" s="268" t="str">
        <f ca="1">IFERROR(VLOOKUP(R24,INDIRECT("Results_"&amp;T$5),MATCH(S$4,INDIRECT("Results_"&amp;T$5&amp;"_Gene"),0)+2,FALSE),"")</f>
        <v/>
      </c>
      <c r="U24" s="268" t="str">
        <f ca="1">IFERROR(VLOOKUP(R24,INDIRECT("Results_"&amp;U$5),MATCH(S$4,INDIRECT("Results_"&amp;U$5&amp;"_Gene"),0)+2,FALSE),"")</f>
        <v/>
      </c>
      <c r="V24" s="18" t="str">
        <f>IF($A24="","",V20&amp;"_"&amp;$A24)</f>
        <v/>
      </c>
      <c r="W24" s="268" t="str">
        <f ca="1">IFERROR(VLOOKUP(V24,INDIRECT("Results_"&amp;W$5),MATCH(W$4,INDIRECT("Results_"&amp;W$5&amp;"_Gene"),0)+2,FALSE),"")</f>
        <v/>
      </c>
      <c r="X24" s="268" t="str">
        <f ca="1">IFERROR(VLOOKUP(V24,INDIRECT("Results_"&amp;X$5),MATCH(W$4,INDIRECT("Results_"&amp;X$5&amp;"_Gene"),0)+2,FALSE),"")</f>
        <v/>
      </c>
      <c r="Y24" s="268" t="str">
        <f ca="1">IFERROR(VLOOKUP(V24,INDIRECT("Results_"&amp;Y$5),MATCH(W$4,INDIRECT("Results_"&amp;Y$5&amp;"_Gene"),0)+2,FALSE),"")</f>
        <v/>
      </c>
      <c r="Z24" s="18" t="str">
        <f>IF($A24="","",Z20&amp;"_"&amp;$A24)</f>
        <v/>
      </c>
      <c r="AA24" s="268" t="str">
        <f ca="1">IFERROR(VLOOKUP(Z24,INDIRECT("Results_"&amp;AA$5),MATCH(AA$4,INDIRECT("Results_"&amp;AA$5&amp;"_Gene"),0)+2,FALSE),"")</f>
        <v/>
      </c>
      <c r="AB24" s="268" t="str">
        <f ca="1">IFERROR(VLOOKUP(Z24,INDIRECT("Results_"&amp;AB$5),MATCH(AA$4,INDIRECT("Results_"&amp;AB$5&amp;"_Gene"),0)+2,FALSE),"")</f>
        <v/>
      </c>
      <c r="AC24" s="268" t="str">
        <f ca="1">IFERROR(VLOOKUP(Z24,INDIRECT("Results_"&amp;AC$5),MATCH(AA$4,INDIRECT("Results_"&amp;AC$5&amp;"_Gene"),0)+2,FALSE),"")</f>
        <v/>
      </c>
      <c r="AD24" s="18" t="str">
        <f>IF($A24="","",AD20&amp;"_"&amp;$A24)</f>
        <v/>
      </c>
      <c r="AE24" s="268" t="str">
        <f ca="1">IFERROR(VLOOKUP(AD24,INDIRECT("Results_"&amp;AE$5),MATCH(AE$4,INDIRECT("Results_"&amp;AE$5&amp;"_Gene"),0)+2,FALSE),"")</f>
        <v/>
      </c>
      <c r="AF24" s="268" t="str">
        <f ca="1">IFERROR(VLOOKUP(AD24,INDIRECT("Results_"&amp;AF$5),MATCH(AE$4,INDIRECT("Results_"&amp;AF$5&amp;"_Gene"),0)+2,FALSE),"")</f>
        <v/>
      </c>
      <c r="AG24" s="268" t="str">
        <f ca="1">IFERROR(VLOOKUP(AD24,INDIRECT("Results_"&amp;AG$5),MATCH(AE$4,INDIRECT("Results_"&amp;AG$5&amp;"_Gene"),0)+2,FALSE),"")</f>
        <v/>
      </c>
      <c r="AH24" s="18" t="str">
        <f>IF($A24="","",AH20&amp;"_"&amp;$A24)</f>
        <v/>
      </c>
      <c r="AI24" s="268" t="str">
        <f ca="1">IFERROR(VLOOKUP(AH24,INDIRECT("Results_"&amp;AI$5),MATCH(AI$4,INDIRECT("Results_"&amp;AI$5&amp;"_Gene"),0)+2,FALSE),"")</f>
        <v/>
      </c>
      <c r="AJ24" s="268" t="str">
        <f ca="1">IFERROR(VLOOKUP(AH24,INDIRECT("Results_"&amp;AJ$5),MATCH(AI$4,INDIRECT("Results_"&amp;AJ$5&amp;"_Gene"),0)+2,FALSE),"")</f>
        <v/>
      </c>
      <c r="AK24" s="268" t="str">
        <f ca="1">IFERROR(VLOOKUP(AH24,INDIRECT("Results_"&amp;AK$5),MATCH(AI$4,INDIRECT("Results_"&amp;AK$5&amp;"_Gene"),0)+2,FALSE),"")</f>
        <v/>
      </c>
      <c r="AL24" s="18" t="str">
        <f>IF($A24="","",AL20&amp;"_"&amp;$A24)</f>
        <v/>
      </c>
      <c r="AM24" s="268" t="str">
        <f ca="1">IFERROR(VLOOKUP(AL24,INDIRECT("Results_"&amp;AM$5),MATCH(AM$4,INDIRECT("Results_"&amp;AM$5&amp;"_Gene"),0)+2,FALSE),"")</f>
        <v/>
      </c>
      <c r="AN24" s="268" t="str">
        <f ca="1">IFERROR(VLOOKUP(AL24,INDIRECT("Results_"&amp;AN$5),MATCH(AM$4,INDIRECT("Results_"&amp;AN$5&amp;"_Gene"),0)+2,FALSE),"")</f>
        <v/>
      </c>
      <c r="AO24" s="268" t="str">
        <f ca="1">IFERROR(VLOOKUP(AL24,INDIRECT("Results_"&amp;AO$5),MATCH(AM$4,INDIRECT("Results_"&amp;AO$5&amp;"_Gene"),0)+2,FALSE),"")</f>
        <v/>
      </c>
      <c r="AP24" s="18" t="str">
        <f>IF($A24="","",AP20&amp;"_"&amp;$A24)</f>
        <v/>
      </c>
      <c r="AQ24" s="268" t="str">
        <f ca="1">IFERROR(VLOOKUP(AP24,INDIRECT("Results_"&amp;AQ$5),MATCH(AQ$4,INDIRECT("Results_"&amp;AQ$5&amp;"_Gene"),0)+2,FALSE),"")</f>
        <v/>
      </c>
      <c r="AR24" s="268" t="str">
        <f ca="1">IFERROR(VLOOKUP(AP24,INDIRECT("Results_"&amp;AR$5),MATCH(AQ$4,INDIRECT("Results_"&amp;AR$5&amp;"_Gene"),0)+2,FALSE),"")</f>
        <v/>
      </c>
      <c r="AS24" s="268" t="str">
        <f ca="1">IFERROR(VLOOKUP(AP24,INDIRECT("Results_"&amp;AS$5),MATCH(AQ$4,INDIRECT("Results_"&amp;AS$5&amp;"_Gene"),0)+2,FALSE),"")</f>
        <v/>
      </c>
      <c r="AT24" s="18" t="str">
        <f>IF($A24="","",AT20&amp;"_"&amp;$A24)</f>
        <v/>
      </c>
      <c r="AU24" s="268" t="str">
        <f ca="1">IFERROR(VLOOKUP(AT24,INDIRECT("Results_"&amp;AU$5),MATCH(AU$4,INDIRECT("Results_"&amp;AU$5&amp;"_Gene"),0)+2,FALSE),"")</f>
        <v/>
      </c>
      <c r="AV24" s="268" t="str">
        <f ca="1">IFERROR(VLOOKUP(AT24,INDIRECT("Results_"&amp;AV$5),MATCH(AU$4,INDIRECT("Results_"&amp;AV$5&amp;"_Gene"),0)+2,FALSE),"")</f>
        <v/>
      </c>
      <c r="AW24" s="268" t="str">
        <f ca="1">IFERROR(VLOOKUP(AT24,INDIRECT("Results_"&amp;AW$5),MATCH(AU$4,INDIRECT("Results_"&amp;AW$5&amp;"_Gene"),0)+2,FALSE),"")</f>
        <v/>
      </c>
      <c r="AX24" s="18"/>
      <c r="AY24" s="268"/>
      <c r="AZ24" s="268"/>
      <c r="BA24" s="268"/>
      <c r="BB24" s="18"/>
      <c r="BC24" s="268"/>
      <c r="BD24" s="268"/>
      <c r="BE24" s="268"/>
    </row>
    <row r="25" spans="1:57" x14ac:dyDescent="0.25">
      <c r="A25" s="268"/>
      <c r="B25" s="268" t="s">
        <v>591</v>
      </c>
      <c r="C25" s="268" t="str">
        <f ca="1">IFERROR(SUM(IFERROR(C21/G21,0),IFERROR(C22/G22,0),IFERROR(C23/G23,0),IFERROR(C24/G24,0))/SUM(IF(OR(C21="",G21=""),0,1),IF(OR(C22="",G22=""),0,1),IF(OR(C23="",G23=""),0,1),IF(OR(C24="",G24=""),0,1)),"")</f>
        <v/>
      </c>
      <c r="D25" s="268" t="str">
        <f ca="1">IFERROR(SUM(IFERROR(D21/H21,0),IFERROR(D22/H22,0),IFERROR(D23/H23,0),IFERROR(D24/H24,0))/SUM(IF(OR(D21="",H21=""),0,1),IF(OR(D22="",H22=""),0,1),IF(OR(D23="",H23=""),0,1),IF(OR(D24="",H24=""),0,1)),"")</f>
        <v/>
      </c>
      <c r="E25" s="268" t="str">
        <f ca="1">IFERROR(SUM(IFERROR(E21/I21,0),IFERROR(E22/I22,0),IFERROR(E23/I23,0),IFERROR(E24/I24,0))/SUM(IF(OR(E21="",I21=""),0,1),IF(OR(E22="",I22=""),0,1),IF(OR(E23="",I23=""),0,1),IF(OR(E24="",I24=""),0,1)),"")</f>
        <v/>
      </c>
      <c r="F25" s="268" t="s">
        <v>594</v>
      </c>
      <c r="G25" s="268" t="str">
        <f ca="1">IF(SUM(IF(OR(C21="",G21=""),0,1),IF(OR(C22="",G22=""),0,1),IF(OR(C23="",G23=""),0,1),IF(OR(C24="",G24=""),0,1))&gt;1,(SQRT(SUM(IFERROR((C21/G21-C25)^2,0),IFERROR((C22/G22-C25)^2,0),IFERROR((C23/G23-C25)^2,0),IFERROR((C24/G24-C25)^2,0))/(SUM(IF(OR(C21="",G21=""),0,1),IF(OR(C22="",G22=""),0,1),IF(OR(C23="",G23=""),0,1),IF(OR(C24="",G24=""),0,1))-1))),"")</f>
        <v/>
      </c>
      <c r="H25" s="268" t="str">
        <f ca="1">IF(SUM(IF(OR(D21="",H21=""),0,1),IF(OR(D22="",H22=""),0,1),IF(OR(D23="",H23=""),0,1),IF(OR(D24="",H24=""),0,1))&gt;1,(SQRT(SUM(IFERROR((D21/H21-D25)^2,0),IFERROR((D22/H22-D25)^2,0),IFERROR((D23/H23-D25)^2,0),IFERROR((D24/H24-D25)^2,0))/(SUM(IF(OR(D21="",H21=""),0,1),IF(OR(D22="",H22=""),0,1),IF(OR(D23="",H23=""),0,1),IF(OR(D24="",H24=""),0,1))-1))),"")</f>
        <v/>
      </c>
      <c r="I25" s="268" t="str">
        <f ca="1">IF(SUM(IF(OR(E21="",I21=""),0,1),IF(OR(E22="",I22=""),0,1),IF(OR(E23="",I23=""),0,1),IF(OR(E24="",I24=""),0,1))&gt;1,(SQRT(SUM(IFERROR((E21/I21-E25)^2,0),IFERROR((E22/I22-E25)^2,0),IFERROR((E23/I23-E25)^2,0),IFERROR((E24/I24-E25)^2,0))/(SUM(IF(OR(E21="",I21=""),0,1),IF(OR(E22="",I22=""),0,1),IF(OR(E23="",I23=""),0,1),IF(OR(E24="",I24=""),0,1))-1))),"")</f>
        <v/>
      </c>
      <c r="J25" s="268" t="s">
        <v>591</v>
      </c>
      <c r="K25" s="268" t="str">
        <f ca="1">IFERROR(SUM(IFERROR(K21/O21,0),IFERROR(K22/O22,0),IFERROR(K23/O23,0),IFERROR(K24/O24,0))/SUM(IF(OR(K21="",O21=""),0,1),IF(OR(K22="",O22=""),0,1),IF(OR(K23="",O23=""),0,1),IF(OR(K24="",O24=""),0,1)),"")</f>
        <v/>
      </c>
      <c r="L25" s="268" t="str">
        <f ca="1">IFERROR(SUM(IFERROR(L21/P21,0),IFERROR(L22/P22,0),IFERROR(L23/P23,0),IFERROR(L24/P24,0))/SUM(IF(OR(L21="",P21=""),0,1),IF(OR(L22="",P22=""),0,1),IF(OR(L23="",P23=""),0,1),IF(OR(L24="",P24=""),0,1)),"")</f>
        <v/>
      </c>
      <c r="M25" s="268" t="str">
        <f ca="1">IFERROR(SUM(IFERROR(M21/Q21,0),IFERROR(M22/Q22,0),IFERROR(M23/Q23,0),IFERROR(M24/Q24,0))/SUM(IF(OR(M21="",Q21=""),0,1),IF(OR(M22="",Q22=""),0,1),IF(OR(M23="",Q23=""),0,1),IF(OR(M24="",Q24=""),0,1)),"")</f>
        <v/>
      </c>
      <c r="N25" s="268" t="s">
        <v>594</v>
      </c>
      <c r="O25" s="268" t="str">
        <f ca="1">IF(SUM(IF(OR(K21="",O21=""),0,1),IF(OR(K22="",O22=""),0,1),IF(OR(K23="",O23=""),0,1),IF(OR(K24="",O24=""),0,1))&gt;1,(SQRT(SUM(IFERROR((K21/O21-K25)^2,0),IFERROR((K22/O22-K25)^2,0),IFERROR((K23/O23-K25)^2,0),IFERROR((K24/O24-K25)^2,0))/(SUM(IF(OR(K21="",O21=""),0,1),IF(OR(K22="",O22=""),0,1),IF(OR(K23="",O23=""),0,1),IF(OR(K24="",O24=""),0,1))-1))),"")</f>
        <v/>
      </c>
      <c r="P25" s="268" t="str">
        <f ca="1">IF(SUM(IF(OR(L21="",P21=""),0,1),IF(OR(L22="",P22=""),0,1),IF(OR(L23="",P23=""),0,1),IF(OR(L24="",P24=""),0,1))&gt;1,(SQRT(SUM(IFERROR((L21/P21-L25)^2,0),IFERROR((L22/P22-L25)^2,0),IFERROR((L23/P23-L25)^2,0),IFERROR((L24/P24-L25)^2,0))/(SUM(IF(OR(L21="",P21=""),0,1),IF(OR(L22="",P22=""),0,1),IF(OR(L23="",P23=""),0,1),IF(OR(L24="",P24=""),0,1))-1))),"")</f>
        <v/>
      </c>
      <c r="Q25" s="268" t="str">
        <f ca="1">IF(SUM(IF(OR(M21="",Q21=""),0,1),IF(OR(M22="",Q22=""),0,1),IF(OR(M23="",Q23=""),0,1),IF(OR(M24="",Q24=""),0,1))&gt;1,(SQRT(SUM(IFERROR((M21/Q21-M25)^2,0),IFERROR((M22/Q22-M25)^2,0),IFERROR((M23/Q23-M25)^2,0),IFERROR((M24/Q24-M25)^2,0))/(SUM(IF(OR(M21="",Q21=""),0,1),IF(OR(M22="",Q22=""),0,1),IF(OR(M23="",Q23=""),0,1),IF(OR(M24="",Q24=""),0,1))-1))),"")</f>
        <v/>
      </c>
      <c r="R25" s="268" t="s">
        <v>591</v>
      </c>
      <c r="S25" s="268" t="str">
        <f ca="1">IFERROR(SUM(IFERROR(S21/W21,0),IFERROR(S22/W22,0),IFERROR(S23/W23,0),IFERROR(S24/W24,0))/SUM(IF(OR(S21="",W21=""),0,1),IF(OR(S22="",W22=""),0,1),IF(OR(S23="",W23=""),0,1),IF(OR(S24="",W24=""),0,1)),"")</f>
        <v/>
      </c>
      <c r="T25" s="268" t="str">
        <f ca="1">IFERROR(SUM(IFERROR(T21/X21,0),IFERROR(T22/X22,0),IFERROR(T23/X23,0),IFERROR(T24/X24,0))/SUM(IF(OR(T21="",X21=""),0,1),IF(OR(T22="",X22=""),0,1),IF(OR(T23="",X23=""),0,1),IF(OR(T24="",X24=""),0,1)),"")</f>
        <v/>
      </c>
      <c r="U25" s="268" t="str">
        <f ca="1">IFERROR(SUM(IFERROR(U21/Y21,0),IFERROR(U22/Y22,0),IFERROR(U23/Y23,0),IFERROR(U24/Y24,0))/SUM(IF(OR(U21="",Y21=""),0,1),IF(OR(U22="",Y22=""),0,1),IF(OR(U23="",Y23=""),0,1),IF(OR(U24="",Y24=""),0,1)),"")</f>
        <v/>
      </c>
      <c r="V25" s="268" t="s">
        <v>594</v>
      </c>
      <c r="W25" s="268" t="str">
        <f ca="1">IF(SUM(IF(OR(S21="",W21=""),0,1),IF(OR(S22="",W22=""),0,1),IF(OR(S23="",W23=""),0,1),IF(OR(S24="",W24=""),0,1))&gt;1,(SQRT(SUM(IFERROR((S21/W21-S25)^2,0),IFERROR((S22/W22-S25)^2,0),IFERROR((S23/W23-S25)^2,0),IFERROR((S24/W24-S25)^2,0))/(SUM(IF(OR(S21="",W21=""),0,1),IF(OR(S22="",W22=""),0,1),IF(OR(S23="",W23=""),0,1),IF(OR(S24="",W24=""),0,1))-1))),"")</f>
        <v/>
      </c>
      <c r="X25" s="268" t="str">
        <f ca="1">IF(SUM(IF(OR(T21="",X21=""),0,1),IF(OR(T22="",X22=""),0,1),IF(OR(T23="",X23=""),0,1),IF(OR(T24="",X24=""),0,1))&gt;1,(SQRT(SUM(IFERROR((T21/X21-T25)^2,0),IFERROR((T22/X22-T25)^2,0),IFERROR((T23/X23-T25)^2,0),IFERROR((T24/X24-T25)^2,0))/(SUM(IF(OR(T21="",X21=""),0,1),IF(OR(T22="",X22=""),0,1),IF(OR(T23="",X23=""),0,1),IF(OR(T24="",X24=""),0,1))-1))),"")</f>
        <v/>
      </c>
      <c r="Y25" s="268" t="str">
        <f ca="1">IF(SUM(IF(OR(U21="",Y21=""),0,1),IF(OR(U22="",Y22=""),0,1),IF(OR(U23="",Y23=""),0,1),IF(OR(U24="",Y24=""),0,1))&gt;1,(SQRT(SUM(IFERROR((U21/Y21-U25)^2,0),IFERROR((U22/Y22-U25)^2,0),IFERROR((U23/Y23-U25)^2,0),IFERROR((U24/Y24-U25)^2,0))/(SUM(IF(OR(U21="",Y21=""),0,1),IF(OR(U22="",Y22=""),0,1),IF(OR(U23="",Y23=""),0,1),IF(OR(U24="",Y24=""),0,1))-1))),"")</f>
        <v/>
      </c>
      <c r="Z25" s="268" t="s">
        <v>591</v>
      </c>
      <c r="AA25" s="268" t="str">
        <f ca="1">IFERROR(SUM(IFERROR(AA21/AE21,0),IFERROR(AA22/AE22,0),IFERROR(AA23/AE23,0),IFERROR(AA24/AE24,0))/SUM(IF(OR(AA21="",AE21=""),0,1),IF(OR(AA22="",AE22=""),0,1),IF(OR(AA23="",AE23=""),0,1),IF(OR(AA24="",AE24=""),0,1)),"")</f>
        <v/>
      </c>
      <c r="AB25" s="268" t="str">
        <f ca="1">IFERROR(SUM(IFERROR(AB21/AF21,0),IFERROR(AB22/AF22,0),IFERROR(AB23/AF23,0),IFERROR(AB24/AF24,0))/SUM(IF(OR(AB21="",AF21=""),0,1),IF(OR(AB22="",AF22=""),0,1),IF(OR(AB23="",AF23=""),0,1),IF(OR(AB24="",AF24=""),0,1)),"")</f>
        <v/>
      </c>
      <c r="AC25" s="268" t="str">
        <f ca="1">IFERROR(SUM(IFERROR(AC21/AG21,0),IFERROR(AC22/AG22,0),IFERROR(AC23/AG23,0),IFERROR(AC24/AG24,0))/SUM(IF(OR(AC21="",AG21=""),0,1),IF(OR(AC22="",AG22=""),0,1),IF(OR(AC23="",AG23=""),0,1),IF(OR(AC24="",AG24=""),0,1)),"")</f>
        <v/>
      </c>
      <c r="AD25" s="268" t="s">
        <v>594</v>
      </c>
      <c r="AE25" s="268" t="str">
        <f ca="1">IF(SUM(IF(OR(AA21="",AE21=""),0,1),IF(OR(AA22="",AE22=""),0,1),IF(OR(AA23="",AE23=""),0,1),IF(OR(AA24="",AE24=""),0,1))&gt;1,(SQRT(SUM(IFERROR((AA21/AE21-AA25)^2,0),IFERROR((AA22/AE22-AA25)^2,0),IFERROR((AA23/AE23-AA25)^2,0),IFERROR((AA24/AE24-AA25)^2,0))/(SUM(IF(OR(AA21="",AE21=""),0,1),IF(OR(AA22="",AE22=""),0,1),IF(OR(AA23="",AE23=""),0,1),IF(OR(AA24="",AE24=""),0,1))-1))),"")</f>
        <v/>
      </c>
      <c r="AF25" s="268" t="str">
        <f ca="1">IF(SUM(IF(OR(AB21="",AF21=""),0,1),IF(OR(AB22="",AF22=""),0,1),IF(OR(AB23="",AF23=""),0,1),IF(OR(AB24="",AF24=""),0,1))&gt;1,(SQRT(SUM(IFERROR((AB21/AF21-AB25)^2,0),IFERROR((AB22/AF22-AB25)^2,0),IFERROR((AB23/AF23-AB25)^2,0),IFERROR((AB24/AF24-AB25)^2,0))/(SUM(IF(OR(AB21="",AF21=""),0,1),IF(OR(AB22="",AF22=""),0,1),IF(OR(AB23="",AF23=""),0,1),IF(OR(AB24="",AF24=""),0,1))-1))),"")</f>
        <v/>
      </c>
      <c r="AG25" s="268" t="str">
        <f ca="1">IF(SUM(IF(OR(AC21="",AG21=""),0,1),IF(OR(AC22="",AG22=""),0,1),IF(OR(AC23="",AG23=""),0,1),IF(OR(AC24="",AG24=""),0,1))&gt;1,(SQRT(SUM(IFERROR((AC21/AG21-AC25)^2,0),IFERROR((AC22/AG22-AC25)^2,0),IFERROR((AC23/AG23-AC25)^2,0),IFERROR((AC24/AG24-AC25)^2,0))/(SUM(IF(OR(AC21="",AG21=""),0,1),IF(OR(AC22="",AG22=""),0,1),IF(OR(AC23="",AG23=""),0,1),IF(OR(AC24="",AG24=""),0,1))-1))),"")</f>
        <v/>
      </c>
      <c r="AH25" s="268" t="s">
        <v>591</v>
      </c>
      <c r="AI25" s="268" t="str">
        <f ca="1">IFERROR(SUM(IFERROR(AI21/AM21,0),IFERROR(AI22/AM22,0),IFERROR(AI23/AM23,0),IFERROR(AI24/AM24,0))/SUM(IF(OR(AI21="",AM21=""),0,1),IF(OR(AI22="",AM22=""),0,1),IF(OR(AI23="",AM23=""),0,1),IF(OR(AI24="",AM24=""),0,1)),"")</f>
        <v/>
      </c>
      <c r="AJ25" s="268" t="str">
        <f ca="1">IFERROR(SUM(IFERROR(AJ21/AN21,0),IFERROR(AJ22/AN22,0),IFERROR(AJ23/AN23,0),IFERROR(AJ24/AN24,0))/SUM(IF(OR(AJ21="",AN21=""),0,1),IF(OR(AJ22="",AN22=""),0,1),IF(OR(AJ23="",AN23=""),0,1),IF(OR(AJ24="",AN24=""),0,1)),"")</f>
        <v/>
      </c>
      <c r="AK25" s="268" t="str">
        <f ca="1">IFERROR(SUM(IFERROR(AK21/AO21,0),IFERROR(AK22/AO22,0),IFERROR(AK23/AO23,0),IFERROR(AK24/AO24,0))/SUM(IF(OR(AK21="",AO21=""),0,1),IF(OR(AK22="",AO22=""),0,1),IF(OR(AK23="",AO23=""),0,1),IF(OR(AK24="",AO24=""),0,1)),"")</f>
        <v/>
      </c>
      <c r="AL25" s="268" t="s">
        <v>594</v>
      </c>
      <c r="AM25" s="268" t="str">
        <f ca="1">IF(SUM(IF(OR(AI21="",AM21=""),0,1),IF(OR(AI22="",AM22=""),0,1),IF(OR(AI23="",AM23=""),0,1),IF(OR(AI24="",AM24=""),0,1))&gt;1,(SQRT(SUM(IFERROR((AI21/AM21-AI25)^2,0),IFERROR((AI22/AM22-AI25)^2,0),IFERROR((AI23/AM23-AI25)^2,0),IFERROR((AI24/AM24-AI25)^2,0))/(SUM(IF(OR(AI21="",AM21=""),0,1),IF(OR(AI22="",AM22=""),0,1),IF(OR(AI23="",AM23=""),0,1),IF(OR(AI24="",AM24=""),0,1))-1))),"")</f>
        <v/>
      </c>
      <c r="AN25" s="268" t="str">
        <f ca="1">IF(SUM(IF(OR(AJ21="",AN21=""),0,1),IF(OR(AJ22="",AN22=""),0,1),IF(OR(AJ23="",AN23=""),0,1),IF(OR(AJ24="",AN24=""),0,1))&gt;1,(SQRT(SUM(IFERROR((AJ21/AN21-AJ25)^2,0),IFERROR((AJ22/AN22-AJ25)^2,0),IFERROR((AJ23/AN23-AJ25)^2,0),IFERROR((AJ24/AN24-AJ25)^2,0))/(SUM(IF(OR(AJ21="",AN21=""),0,1),IF(OR(AJ22="",AN22=""),0,1),IF(OR(AJ23="",AN23=""),0,1),IF(OR(AJ24="",AN24=""),0,1))-1))),"")</f>
        <v/>
      </c>
      <c r="AO25" s="268" t="str">
        <f ca="1">IF(SUM(IF(OR(AK21="",AO21=""),0,1),IF(OR(AK22="",AO22=""),0,1),IF(OR(AK23="",AO23=""),0,1),IF(OR(AK24="",AO24=""),0,1))&gt;1,(SQRT(SUM(IFERROR((AK21/AO21-AK25)^2,0),IFERROR((AK22/AO22-AK25)^2,0),IFERROR((AK23/AO23-AK25)^2,0),IFERROR((AK24/AO24-AK25)^2,0))/(SUM(IF(OR(AK21="",AO21=""),0,1),IF(OR(AK22="",AO22=""),0,1),IF(OR(AK23="",AO23=""),0,1),IF(OR(AK24="",AO24=""),0,1))-1))),"")</f>
        <v/>
      </c>
      <c r="AP25" s="268" t="s">
        <v>591</v>
      </c>
      <c r="AQ25" s="268" t="str">
        <f ca="1">IFERROR(SUM(IFERROR(AQ21/AU21,0),IFERROR(AQ22/AU22,0),IFERROR(AQ23/AU23,0),IFERROR(AQ24/AU24,0))/SUM(IF(OR(AQ21="",AU21=""),0,1),IF(OR(AQ22="",AU22=""),0,1),IF(OR(AQ23="",AU23=""),0,1),IF(OR(AQ24="",AU24=""),0,1)),"")</f>
        <v/>
      </c>
      <c r="AR25" s="268" t="str">
        <f ca="1">IFERROR(SUM(IFERROR(AR21/AV21,0),IFERROR(AR22/AV22,0),IFERROR(AR23/AV23,0),IFERROR(AR24/AV24,0))/SUM(IF(OR(AR21="",AV21=""),0,1),IF(OR(AR22="",AV22=""),0,1),IF(OR(AR23="",AV23=""),0,1),IF(OR(AR24="",AV24=""),0,1)),"")</f>
        <v/>
      </c>
      <c r="AS25" s="268" t="str">
        <f ca="1">IFERROR(SUM(IFERROR(AS21/AW21,0),IFERROR(AS22/AW22,0),IFERROR(AS23/AW23,0),IFERROR(AS24/AW24,0))/SUM(IF(OR(AS21="",AW21=""),0,1),IF(OR(AS22="",AW22=""),0,1),IF(OR(AS23="",AW23=""),0,1),IF(OR(AS24="",AW24=""),0,1)),"")</f>
        <v/>
      </c>
      <c r="AT25" s="268" t="s">
        <v>594</v>
      </c>
      <c r="AU25" s="268" t="str">
        <f ca="1">IF(SUM(IF(OR(AQ21="",AU21=""),0,1),IF(OR(AQ22="",AU22=""),0,1),IF(OR(AQ23="",AU23=""),0,1),IF(OR(AQ24="",AU24=""),0,1))&gt;1,(SQRT(SUM(IFERROR((AQ21/AU21-AQ25)^2,0),IFERROR((AQ22/AU22-AQ25)^2,0),IFERROR((AQ23/AU23-AQ25)^2,0),IFERROR((AQ24/AU24-AQ25)^2,0))/(SUM(IF(OR(AQ21="",AU21=""),0,1),IF(OR(AQ22="",AU22=""),0,1),IF(OR(AQ23="",AU23=""),0,1),IF(OR(AQ24="",AU24=""),0,1))-1))),"")</f>
        <v/>
      </c>
      <c r="AV25" s="268" t="str">
        <f ca="1">IF(SUM(IF(OR(AR21="",AV21=""),0,1),IF(OR(AR22="",AV22=""),0,1),IF(OR(AR23="",AV23=""),0,1),IF(OR(AR24="",AV24=""),0,1))&gt;1,(SQRT(SUM(IFERROR((AR21/AV21-AR25)^2,0),IFERROR((AR22/AV22-AR25)^2,0),IFERROR((AR23/AV23-AR25)^2,0),IFERROR((AR24/AV24-AR25)^2,0))/(SUM(IF(OR(AR21="",AV21=""),0,1),IF(OR(AR22="",AV22=""),0,1),IF(OR(AR23="",AV23=""),0,1),IF(OR(AR24="",AV24=""),0,1))-1))),"")</f>
        <v/>
      </c>
      <c r="AW25" s="268" t="str">
        <f ca="1">IF(SUM(IF(OR(AS21="",AW21=""),0,1),IF(OR(AS22="",AW22=""),0,1),IF(OR(AS23="",AW23=""),0,1),IF(OR(AS24="",AW24=""),0,1))&gt;1,(SQRT(SUM(IFERROR((AS21/AW21-AS25)^2,0),IFERROR((AS22/AW22-AS25)^2,0),IFERROR((AS23/AW23-AS25)^2,0),IFERROR((AS24/AW24-AS25)^2,0))/(SUM(IF(OR(AS21="",AW21=""),0,1),IF(OR(AS22="",AW22=""),0,1),IF(OR(AS23="",AW23=""),0,1),IF(OR(AS24="",AW24=""),0,1))-1))),"")</f>
        <v/>
      </c>
      <c r="AX25" s="268"/>
      <c r="AY25" s="268"/>
      <c r="AZ25" s="268"/>
      <c r="BA25" s="268"/>
      <c r="BB25" s="268"/>
      <c r="BC25" s="268"/>
      <c r="BD25" s="268"/>
      <c r="BE25" s="268"/>
    </row>
    <row r="26" spans="1:57" x14ac:dyDescent="0.25">
      <c r="A26" s="22">
        <f>A20</f>
        <v>3</v>
      </c>
      <c r="B26" s="268" t="s">
        <v>590</v>
      </c>
      <c r="C26" s="268" t="str">
        <f ca="1">IFERROR(LOG(C25,2),"")</f>
        <v/>
      </c>
      <c r="D26" s="268" t="str">
        <f ca="1">IFERROR(LOG(D25,2),"")</f>
        <v/>
      </c>
      <c r="E26" s="268" t="str">
        <f ca="1">IFERROR(LOG(E25,2),"")</f>
        <v/>
      </c>
      <c r="F26" s="268" t="s">
        <v>595</v>
      </c>
      <c r="G26" s="268" t="str">
        <f ca="1">IFERROR(G25/SQRT(SUM(IF(OR(C21="",G21=""),0,1),IF(OR(C22="",G22=""),0,1),IF(OR(C23="",G23=""),0,1),IF(OR(C24="",G24=""),0,1))),"")</f>
        <v/>
      </c>
      <c r="H26" s="268" t="str">
        <f ca="1">IFERROR(H25/SQRT(SUM(IF(OR(D21="",H21=""),0,1),IF(OR(D22="",H22=""),0,1),IF(OR(D23="",H23=""),0,1),IF(OR(D24="",H24=""),0,1))),"")</f>
        <v/>
      </c>
      <c r="I26" s="268" t="str">
        <f ca="1">IFERROR(I25/SQRT(SUM(IF(OR(E21="",I21=""),0,1),IF(OR(E22="",I22=""),0,1),IF(OR(E23="",I23=""),0,1),IF(OR(E24="",I24=""),0,1))),"")</f>
        <v/>
      </c>
      <c r="J26" s="268" t="s">
        <v>590</v>
      </c>
      <c r="K26" s="268" t="str">
        <f ca="1">IFERROR(LOG(K25,2),"")</f>
        <v/>
      </c>
      <c r="L26" s="268" t="str">
        <f ca="1">IFERROR(LOG(L25,2),"")</f>
        <v/>
      </c>
      <c r="M26" s="268" t="str">
        <f ca="1">IFERROR(LOG(M25,2),"")</f>
        <v/>
      </c>
      <c r="N26" s="268" t="s">
        <v>595</v>
      </c>
      <c r="O26" s="268" t="str">
        <f ca="1">IFERROR(O25/SQRT(SUM(IF(OR(K21="",O21=""),0,1),IF(OR(K22="",O22=""),0,1),IF(OR(K23="",O23=""),0,1),IF(OR(K24="",O24=""),0,1))),"")</f>
        <v/>
      </c>
      <c r="P26" s="268" t="str">
        <f ca="1">IFERROR(P25/SQRT(SUM(IF(OR(L21="",P21=""),0,1),IF(OR(L22="",P22=""),0,1),IF(OR(L23="",P23=""),0,1),IF(OR(L24="",P24=""),0,1))),"")</f>
        <v/>
      </c>
      <c r="Q26" s="268" t="str">
        <f ca="1">IFERROR(Q25/SQRT(SUM(IF(OR(M21="",Q21=""),0,1),IF(OR(M22="",Q22=""),0,1),IF(OR(M23="",Q23=""),0,1),IF(OR(M24="",Q24=""),0,1))),"")</f>
        <v/>
      </c>
      <c r="R26" s="268" t="s">
        <v>590</v>
      </c>
      <c r="S26" s="268" t="str">
        <f ca="1">IFERROR(LOG(S25,2),"")</f>
        <v/>
      </c>
      <c r="T26" s="268" t="str">
        <f ca="1">IFERROR(LOG(T25,2),"")</f>
        <v/>
      </c>
      <c r="U26" s="268" t="str">
        <f ca="1">IFERROR(LOG(U25,2),"")</f>
        <v/>
      </c>
      <c r="V26" s="268" t="s">
        <v>595</v>
      </c>
      <c r="W26" s="268" t="str">
        <f ca="1">IFERROR(W25/SQRT(SUM(IF(OR(S21="",W21=""),0,1),IF(OR(S22="",W22=""),0,1),IF(OR(S23="",W23=""),0,1),IF(OR(S24="",W24=""),0,1))),"")</f>
        <v/>
      </c>
      <c r="X26" s="268" t="str">
        <f ca="1">IFERROR(X25/SQRT(SUM(IF(OR(T21="",X21=""),0,1),IF(OR(T22="",X22=""),0,1),IF(OR(T23="",X23=""),0,1),IF(OR(T24="",X24=""),0,1))),"")</f>
        <v/>
      </c>
      <c r="Y26" s="268" t="str">
        <f ca="1">IFERROR(Y25/SQRT(SUM(IF(OR(U21="",Y21=""),0,1),IF(OR(U22="",Y22=""),0,1),IF(OR(U23="",Y23=""),0,1),IF(OR(U24="",Y24=""),0,1))),"")</f>
        <v/>
      </c>
      <c r="Z26" s="268" t="s">
        <v>590</v>
      </c>
      <c r="AA26" s="268" t="str">
        <f ca="1">IFERROR(LOG(AA25,2),"")</f>
        <v/>
      </c>
      <c r="AB26" s="268" t="str">
        <f ca="1">IFERROR(LOG(AB25,2),"")</f>
        <v/>
      </c>
      <c r="AC26" s="268" t="str">
        <f ca="1">IFERROR(LOG(AC25,2),"")</f>
        <v/>
      </c>
      <c r="AD26" s="268" t="s">
        <v>595</v>
      </c>
      <c r="AE26" s="268" t="str">
        <f ca="1">IFERROR(AE25/SQRT(SUM(IF(OR(AA21="",AE21=""),0,1),IF(OR(AA22="",AE22=""),0,1),IF(OR(AA23="",AE23=""),0,1),IF(OR(AA24="",AE24=""),0,1))),"")</f>
        <v/>
      </c>
      <c r="AF26" s="268" t="str">
        <f ca="1">IFERROR(AF25/SQRT(SUM(IF(OR(AB21="",AF21=""),0,1),IF(OR(AB22="",AF22=""),0,1),IF(OR(AB23="",AF23=""),0,1),IF(OR(AB24="",AF24=""),0,1))),"")</f>
        <v/>
      </c>
      <c r="AG26" s="268" t="str">
        <f ca="1">IFERROR(AG25/SQRT(SUM(IF(OR(AC21="",AG21=""),0,1),IF(OR(AC22="",AG22=""),0,1),IF(OR(AC23="",AG23=""),0,1),IF(OR(AC24="",AG24=""),0,1))),"")</f>
        <v/>
      </c>
      <c r="AH26" s="268" t="s">
        <v>590</v>
      </c>
      <c r="AI26" s="268" t="str">
        <f ca="1">IFERROR(LOG(AI25,2),"")</f>
        <v/>
      </c>
      <c r="AJ26" s="268" t="str">
        <f ca="1">IFERROR(LOG(AJ25,2),"")</f>
        <v/>
      </c>
      <c r="AK26" s="268" t="str">
        <f ca="1">IFERROR(LOG(AK25,2),"")</f>
        <v/>
      </c>
      <c r="AL26" s="268" t="s">
        <v>595</v>
      </c>
      <c r="AM26" s="268" t="str">
        <f ca="1">IFERROR(AM25/SQRT(SUM(IF(OR(AI21="",AM21=""),0,1),IF(OR(AI22="",AM22=""),0,1),IF(OR(AI23="",AM23=""),0,1),IF(OR(AI24="",AM24=""),0,1))),"")</f>
        <v/>
      </c>
      <c r="AN26" s="268" t="str">
        <f ca="1">IFERROR(AN25/SQRT(SUM(IF(OR(AJ21="",AN21=""),0,1),IF(OR(AJ22="",AN22=""),0,1),IF(OR(AJ23="",AN23=""),0,1),IF(OR(AJ24="",AN24=""),0,1))),"")</f>
        <v/>
      </c>
      <c r="AO26" s="268" t="str">
        <f ca="1">IFERROR(AO25/SQRT(SUM(IF(OR(AK21="",AO21=""),0,1),IF(OR(AK22="",AO22=""),0,1),IF(OR(AK23="",AO23=""),0,1),IF(OR(AK24="",AO24=""),0,1))),"")</f>
        <v/>
      </c>
      <c r="AP26" s="268" t="s">
        <v>590</v>
      </c>
      <c r="AQ26" s="268" t="str">
        <f ca="1">IFERROR(LOG(AQ25,2),"")</f>
        <v/>
      </c>
      <c r="AR26" s="268" t="str">
        <f ca="1">IFERROR(LOG(AR25,2),"")</f>
        <v/>
      </c>
      <c r="AS26" s="268" t="str">
        <f ca="1">IFERROR(LOG(AS25,2),"")</f>
        <v/>
      </c>
      <c r="AT26" s="268" t="s">
        <v>595</v>
      </c>
      <c r="AU26" s="268" t="str">
        <f ca="1">IFERROR(AU25/SQRT(SUM(IF(OR(AQ21="",AU21=""),0,1),IF(OR(AQ22="",AU22=""),0,1),IF(OR(AQ23="",AU23=""),0,1),IF(OR(AQ24="",AU24=""),0,1))),"")</f>
        <v/>
      </c>
      <c r="AV26" s="268" t="str">
        <f ca="1">IFERROR(AV25/SQRT(SUM(IF(OR(AR21="",AV21=""),0,1),IF(OR(AR22="",AV22=""),0,1),IF(OR(AR23="",AV23=""),0,1),IF(OR(AR24="",AV24=""),0,1))),"")</f>
        <v/>
      </c>
      <c r="AW26" s="268" t="str">
        <f ca="1">IFERROR(AW25/SQRT(SUM(IF(OR(AS21="",AW21=""),0,1),IF(OR(AS22="",AW22=""),0,1),IF(OR(AS23="",AW23=""),0,1),IF(OR(AS24="",AW24=""),0,1))),"")</f>
        <v/>
      </c>
      <c r="AX26" s="268"/>
      <c r="AY26" s="268"/>
      <c r="AZ26" s="268"/>
      <c r="BA26" s="268"/>
      <c r="BB26" s="268"/>
      <c r="BC26" s="268"/>
      <c r="BD26" s="268"/>
      <c r="BE26" s="268"/>
    </row>
    <row r="27" spans="1:57" x14ac:dyDescent="0.25">
      <c r="A27" s="22"/>
      <c r="B27" s="79"/>
      <c r="C27" s="79"/>
      <c r="D27" s="79"/>
      <c r="E27" s="79"/>
      <c r="F27" s="79"/>
      <c r="G27" s="79"/>
      <c r="H27" s="79"/>
      <c r="I27" s="79"/>
      <c r="J27" s="79"/>
      <c r="K27" s="79"/>
      <c r="L27" s="79"/>
      <c r="M27" s="79"/>
      <c r="N27" s="79"/>
      <c r="O27" s="79"/>
      <c r="P27" s="79"/>
      <c r="Q27" s="79"/>
      <c r="R27" s="79"/>
      <c r="S27" s="79"/>
      <c r="T27" s="79"/>
      <c r="U27" s="79"/>
      <c r="V27" s="79"/>
      <c r="W27" s="79"/>
      <c r="X27" s="79"/>
      <c r="Y27" s="79"/>
      <c r="Z27" s="79"/>
      <c r="AA27" s="79"/>
      <c r="AB27" s="79"/>
      <c r="AC27" s="79"/>
      <c r="AD27" s="79"/>
      <c r="AE27" s="79"/>
      <c r="AF27" s="79"/>
      <c r="AG27" s="79"/>
      <c r="AH27" s="79"/>
      <c r="AI27" s="79"/>
      <c r="AJ27" s="79"/>
      <c r="AK27" s="79"/>
      <c r="AL27" s="79"/>
      <c r="AM27" s="79"/>
      <c r="AN27" s="79"/>
      <c r="AO27" s="79"/>
      <c r="AP27" s="79"/>
      <c r="AQ27" s="79"/>
      <c r="AR27" s="79"/>
      <c r="AS27" s="79"/>
      <c r="AT27" s="79"/>
      <c r="AU27" s="79"/>
      <c r="AV27" s="79"/>
      <c r="AW27" s="79"/>
      <c r="AX27" s="79"/>
      <c r="AY27" s="79"/>
      <c r="AZ27" s="79"/>
      <c r="BA27" s="79"/>
      <c r="BB27" s="79"/>
      <c r="BC27" s="79"/>
      <c r="BD27" s="79"/>
      <c r="BE27" s="79"/>
    </row>
    <row r="28" spans="1:57" x14ac:dyDescent="0.25">
      <c r="A28" s="79"/>
      <c r="B28" s="18"/>
      <c r="C28" s="79"/>
      <c r="D28" s="79"/>
      <c r="E28" s="79"/>
      <c r="F28" s="18"/>
      <c r="G28" s="79"/>
      <c r="H28" s="79"/>
      <c r="I28" s="79"/>
      <c r="J28" s="18"/>
      <c r="K28" s="79"/>
      <c r="L28" s="79"/>
      <c r="M28" s="79"/>
      <c r="N28" s="18"/>
      <c r="O28" s="79"/>
      <c r="P28" s="79"/>
      <c r="Q28" s="79"/>
      <c r="R28" s="18"/>
      <c r="S28" s="79"/>
      <c r="T28" s="79"/>
      <c r="U28" s="79"/>
      <c r="V28" s="18"/>
      <c r="W28" s="79"/>
      <c r="X28" s="79"/>
      <c r="Y28" s="79"/>
      <c r="Z28" s="18"/>
      <c r="AA28" s="79"/>
      <c r="AB28" s="79"/>
      <c r="AC28" s="79"/>
      <c r="AD28" s="18"/>
      <c r="AE28" s="79"/>
      <c r="AF28" s="79"/>
      <c r="AG28" s="79"/>
      <c r="AH28" s="18"/>
      <c r="AI28" s="79"/>
      <c r="AJ28" s="79"/>
      <c r="AK28" s="79"/>
      <c r="AL28" s="18"/>
      <c r="AM28" s="79"/>
      <c r="AN28" s="79"/>
      <c r="AO28" s="79"/>
      <c r="AP28" s="18"/>
      <c r="AQ28" s="79"/>
      <c r="AR28" s="79"/>
      <c r="AS28" s="79"/>
      <c r="AT28" s="18"/>
      <c r="AU28" s="79"/>
      <c r="AV28" s="79"/>
      <c r="AW28" s="79"/>
      <c r="AX28" s="18"/>
      <c r="AY28" s="79"/>
      <c r="AZ28" s="79"/>
      <c r="BA28" s="79"/>
      <c r="BB28" s="18"/>
      <c r="BC28" s="79"/>
      <c r="BD28" s="79"/>
      <c r="BE28" s="79"/>
    </row>
    <row r="29" spans="1:57" x14ac:dyDescent="0.25">
      <c r="A29" s="79"/>
      <c r="B29" s="18"/>
      <c r="C29" s="79"/>
      <c r="D29" s="79"/>
      <c r="E29" s="79"/>
      <c r="F29" s="18"/>
      <c r="G29" s="79"/>
      <c r="H29" s="79"/>
      <c r="I29" s="79"/>
      <c r="J29" s="18"/>
      <c r="K29" s="79"/>
      <c r="L29" s="79"/>
      <c r="M29" s="79"/>
      <c r="N29" s="18"/>
      <c r="O29" s="79"/>
      <c r="P29" s="79"/>
      <c r="Q29" s="79"/>
      <c r="R29" s="18"/>
      <c r="S29" s="79"/>
      <c r="T29" s="79"/>
      <c r="U29" s="79"/>
      <c r="V29" s="18"/>
      <c r="W29" s="79"/>
      <c r="X29" s="79"/>
      <c r="Y29" s="79"/>
      <c r="Z29" s="18"/>
      <c r="AA29" s="79"/>
      <c r="AB29" s="79"/>
      <c r="AC29" s="79"/>
      <c r="AD29" s="18"/>
      <c r="AE29" s="79"/>
      <c r="AF29" s="79"/>
      <c r="AG29" s="79"/>
      <c r="AH29" s="18"/>
      <c r="AI29" s="79"/>
      <c r="AJ29" s="79"/>
      <c r="AK29" s="79"/>
      <c r="AL29" s="18"/>
      <c r="AM29" s="79"/>
      <c r="AN29" s="79"/>
      <c r="AO29" s="79"/>
      <c r="AP29" s="18"/>
      <c r="AQ29" s="79"/>
      <c r="AR29" s="79"/>
      <c r="AS29" s="79"/>
      <c r="AT29" s="18"/>
      <c r="AU29" s="79"/>
      <c r="AV29" s="79"/>
      <c r="AW29" s="79"/>
      <c r="AX29" s="18"/>
      <c r="AY29" s="79"/>
      <c r="AZ29" s="79"/>
      <c r="BA29" s="79"/>
      <c r="BB29" s="18"/>
      <c r="BC29" s="79"/>
      <c r="BD29" s="79"/>
      <c r="BE29" s="79"/>
    </row>
    <row r="30" spans="1:57" x14ac:dyDescent="0.25">
      <c r="A30" s="79"/>
      <c r="B30" s="18"/>
      <c r="C30" s="79"/>
      <c r="D30" s="79"/>
      <c r="E30" s="79"/>
      <c r="F30" s="18"/>
      <c r="G30" s="79"/>
      <c r="H30" s="79"/>
      <c r="I30" s="79"/>
      <c r="J30" s="18"/>
      <c r="K30" s="79"/>
      <c r="L30" s="79"/>
      <c r="M30" s="79"/>
      <c r="N30" s="18"/>
      <c r="O30" s="79"/>
      <c r="P30" s="79"/>
      <c r="Q30" s="79"/>
      <c r="R30" s="18"/>
      <c r="S30" s="79"/>
      <c r="T30" s="79"/>
      <c r="U30" s="79"/>
      <c r="V30" s="18"/>
      <c r="W30" s="79"/>
      <c r="X30" s="79"/>
      <c r="Y30" s="79"/>
      <c r="Z30" s="18"/>
      <c r="AA30" s="79"/>
      <c r="AB30" s="79"/>
      <c r="AC30" s="79"/>
      <c r="AD30" s="18"/>
      <c r="AE30" s="79"/>
      <c r="AF30" s="79"/>
      <c r="AG30" s="79"/>
      <c r="AH30" s="18"/>
      <c r="AI30" s="79"/>
      <c r="AJ30" s="79"/>
      <c r="AK30" s="79"/>
      <c r="AL30" s="18"/>
      <c r="AM30" s="79"/>
      <c r="AN30" s="79"/>
      <c r="AO30" s="79"/>
      <c r="AP30" s="18"/>
      <c r="AQ30" s="79"/>
      <c r="AR30" s="79"/>
      <c r="AS30" s="79"/>
      <c r="AT30" s="18"/>
      <c r="AU30" s="79"/>
      <c r="AV30" s="79"/>
      <c r="AW30" s="79"/>
      <c r="AX30" s="18"/>
      <c r="AY30" s="79"/>
      <c r="AZ30" s="79"/>
      <c r="BA30" s="79"/>
      <c r="BB30" s="18"/>
      <c r="BC30" s="79"/>
      <c r="BD30" s="79"/>
      <c r="BE30" s="79"/>
    </row>
    <row r="31" spans="1:57" x14ac:dyDescent="0.25">
      <c r="A31" s="79"/>
      <c r="B31" s="18"/>
      <c r="C31" s="79"/>
      <c r="D31" s="79"/>
      <c r="E31" s="79"/>
      <c r="F31" s="18"/>
      <c r="G31" s="79"/>
      <c r="H31" s="79"/>
      <c r="I31" s="79"/>
      <c r="J31" s="18"/>
      <c r="K31" s="79"/>
      <c r="L31" s="79"/>
      <c r="M31" s="79"/>
      <c r="N31" s="18"/>
      <c r="O31" s="79"/>
      <c r="P31" s="79"/>
      <c r="Q31" s="79"/>
      <c r="R31" s="18"/>
      <c r="S31" s="79"/>
      <c r="T31" s="79"/>
      <c r="U31" s="79"/>
      <c r="V31" s="18"/>
      <c r="W31" s="79"/>
      <c r="X31" s="79"/>
      <c r="Y31" s="79"/>
      <c r="Z31" s="18"/>
      <c r="AA31" s="79"/>
      <c r="AB31" s="79"/>
      <c r="AC31" s="79"/>
      <c r="AD31" s="18"/>
      <c r="AE31" s="79"/>
      <c r="AF31" s="79"/>
      <c r="AG31" s="79"/>
      <c r="AH31" s="18"/>
      <c r="AI31" s="79"/>
      <c r="AJ31" s="79"/>
      <c r="AK31" s="79"/>
      <c r="AL31" s="18"/>
      <c r="AM31" s="79"/>
      <c r="AN31" s="79"/>
      <c r="AO31" s="79"/>
      <c r="AP31" s="18"/>
      <c r="AQ31" s="79"/>
      <c r="AR31" s="79"/>
      <c r="AS31" s="79"/>
      <c r="AT31" s="18"/>
      <c r="AU31" s="79"/>
      <c r="AV31" s="79"/>
      <c r="AW31" s="79"/>
      <c r="AX31" s="18"/>
      <c r="AY31" s="79"/>
      <c r="AZ31" s="79"/>
      <c r="BA31" s="79"/>
      <c r="BB31" s="18"/>
      <c r="BC31" s="79"/>
      <c r="BD31" s="79"/>
      <c r="BE31" s="79"/>
    </row>
    <row r="32" spans="1:57" x14ac:dyDescent="0.25">
      <c r="A32" s="79"/>
      <c r="B32" s="79"/>
      <c r="C32" s="79"/>
      <c r="D32" s="79"/>
      <c r="E32" s="79"/>
      <c r="F32" s="79"/>
      <c r="G32" s="79"/>
      <c r="H32" s="79"/>
      <c r="I32" s="79"/>
      <c r="J32" s="79"/>
      <c r="K32" s="79"/>
      <c r="L32" s="79"/>
      <c r="M32" s="79"/>
      <c r="N32" s="79"/>
      <c r="O32" s="79"/>
      <c r="P32" s="79"/>
      <c r="Q32" s="79"/>
      <c r="R32" s="79"/>
      <c r="S32" s="79"/>
      <c r="T32" s="79"/>
      <c r="U32" s="79"/>
      <c r="V32" s="79"/>
      <c r="W32" s="79"/>
      <c r="X32" s="79"/>
      <c r="Y32" s="79"/>
      <c r="Z32" s="79"/>
      <c r="AA32" s="79"/>
      <c r="AB32" s="79"/>
      <c r="AC32" s="79"/>
      <c r="AD32" s="79"/>
      <c r="AE32" s="79"/>
      <c r="AF32" s="79"/>
      <c r="AG32" s="79"/>
      <c r="AH32" s="79"/>
      <c r="AI32" s="79"/>
      <c r="AJ32" s="79"/>
      <c r="AK32" s="79"/>
      <c r="AL32" s="79"/>
      <c r="AM32" s="79"/>
      <c r="AN32" s="79"/>
      <c r="AO32" s="79"/>
      <c r="AP32" s="79"/>
      <c r="AQ32" s="79"/>
      <c r="AR32" s="79"/>
      <c r="AS32" s="79"/>
      <c r="AT32" s="79"/>
      <c r="AU32" s="79"/>
      <c r="AV32" s="79"/>
      <c r="AW32" s="79"/>
      <c r="AX32" s="79"/>
      <c r="AY32" s="79"/>
      <c r="AZ32" s="79"/>
      <c r="BA32" s="79"/>
      <c r="BB32" s="79"/>
      <c r="BC32" s="79"/>
      <c r="BD32" s="79"/>
      <c r="BE32" s="79"/>
    </row>
    <row r="33" spans="1:57" x14ac:dyDescent="0.25">
      <c r="A33" s="22"/>
      <c r="B33" s="79"/>
      <c r="C33" s="79"/>
      <c r="D33" s="79"/>
      <c r="E33" s="79"/>
      <c r="F33" s="79"/>
      <c r="G33" s="79"/>
      <c r="H33" s="79"/>
      <c r="I33" s="79"/>
      <c r="J33" s="79"/>
      <c r="K33" s="79"/>
      <c r="L33" s="79"/>
      <c r="M33" s="79"/>
      <c r="N33" s="79"/>
      <c r="O33" s="79"/>
      <c r="P33" s="79"/>
      <c r="Q33" s="79"/>
      <c r="R33" s="79"/>
      <c r="S33" s="79"/>
      <c r="T33" s="79"/>
      <c r="U33" s="79"/>
      <c r="V33" s="79"/>
      <c r="W33" s="79"/>
      <c r="X33" s="79"/>
      <c r="Y33" s="79"/>
      <c r="Z33" s="79"/>
      <c r="AA33" s="79"/>
      <c r="AB33" s="79"/>
      <c r="AC33" s="79"/>
      <c r="AD33" s="79"/>
      <c r="AE33" s="79"/>
      <c r="AF33" s="79"/>
      <c r="AG33" s="79"/>
      <c r="AH33" s="79"/>
      <c r="AI33" s="79"/>
      <c r="AJ33" s="79"/>
      <c r="AK33" s="79"/>
      <c r="AL33" s="79"/>
      <c r="AM33" s="79"/>
      <c r="AN33" s="79"/>
      <c r="AO33" s="79"/>
      <c r="AP33" s="79"/>
      <c r="AQ33" s="79"/>
      <c r="AR33" s="79"/>
      <c r="AS33" s="79"/>
      <c r="AT33" s="79"/>
      <c r="AU33" s="79"/>
      <c r="AV33" s="79"/>
      <c r="AW33" s="79"/>
      <c r="AX33" s="79"/>
      <c r="AY33" s="79"/>
      <c r="AZ33" s="79"/>
      <c r="BA33" s="79"/>
      <c r="BB33" s="79"/>
      <c r="BC33" s="79"/>
      <c r="BD33" s="79"/>
      <c r="BE33" s="79"/>
    </row>
    <row r="34" spans="1:57" x14ac:dyDescent="0.25">
      <c r="A34" s="22"/>
      <c r="B34" s="79"/>
      <c r="C34" s="79"/>
      <c r="D34" s="79"/>
      <c r="E34" s="79"/>
      <c r="F34" s="79"/>
      <c r="G34" s="79"/>
      <c r="H34" s="79"/>
      <c r="I34" s="79"/>
      <c r="J34" s="79"/>
      <c r="K34" s="79"/>
      <c r="L34" s="79"/>
      <c r="M34" s="79"/>
      <c r="N34" s="79"/>
      <c r="O34" s="79"/>
      <c r="P34" s="79"/>
      <c r="Q34" s="79"/>
      <c r="R34" s="79"/>
      <c r="S34" s="79"/>
      <c r="T34" s="79"/>
      <c r="U34" s="79"/>
      <c r="V34" s="79"/>
      <c r="W34" s="79"/>
      <c r="X34" s="79"/>
      <c r="Y34" s="79"/>
      <c r="Z34" s="79"/>
      <c r="AA34" s="79"/>
      <c r="AB34" s="79"/>
      <c r="AC34" s="79"/>
      <c r="AD34" s="79"/>
      <c r="AE34" s="79"/>
      <c r="AF34" s="79"/>
      <c r="AG34" s="79"/>
      <c r="AH34" s="79"/>
      <c r="AI34" s="79"/>
      <c r="AJ34" s="79"/>
      <c r="AK34" s="79"/>
      <c r="AL34" s="79"/>
      <c r="AM34" s="79"/>
      <c r="AN34" s="79"/>
      <c r="AO34" s="79"/>
      <c r="AP34" s="79"/>
      <c r="AQ34" s="79"/>
      <c r="AR34" s="79"/>
      <c r="AS34" s="79"/>
      <c r="AT34" s="79"/>
      <c r="AU34" s="79"/>
      <c r="AV34" s="79"/>
      <c r="AW34" s="79"/>
      <c r="AX34" s="79"/>
      <c r="AY34" s="79"/>
      <c r="AZ34" s="79"/>
      <c r="BA34" s="79"/>
      <c r="BB34" s="79"/>
      <c r="BC34" s="79"/>
      <c r="BD34" s="79"/>
      <c r="BE34" s="79"/>
    </row>
    <row r="35" spans="1:57" x14ac:dyDescent="0.25">
      <c r="A35" s="79"/>
      <c r="B35" s="18"/>
      <c r="C35" s="79"/>
      <c r="D35" s="79"/>
      <c r="E35" s="79"/>
      <c r="F35" s="18"/>
      <c r="G35" s="79"/>
      <c r="H35" s="79"/>
      <c r="I35" s="79"/>
      <c r="J35" s="18"/>
      <c r="K35" s="79"/>
      <c r="L35" s="79"/>
      <c r="M35" s="79"/>
      <c r="N35" s="18"/>
      <c r="O35" s="79"/>
      <c r="P35" s="79"/>
      <c r="Q35" s="79"/>
      <c r="R35" s="18"/>
      <c r="S35" s="79"/>
      <c r="T35" s="79"/>
      <c r="U35" s="79"/>
      <c r="V35" s="18"/>
      <c r="W35" s="79"/>
      <c r="X35" s="79"/>
      <c r="Y35" s="79"/>
      <c r="Z35" s="18"/>
      <c r="AA35" s="79"/>
      <c r="AB35" s="79"/>
      <c r="AC35" s="79"/>
      <c r="AD35" s="18"/>
      <c r="AE35" s="79"/>
      <c r="AF35" s="79"/>
      <c r="AG35" s="79"/>
      <c r="AH35" s="18"/>
      <c r="AI35" s="79"/>
      <c r="AJ35" s="79"/>
      <c r="AK35" s="79"/>
      <c r="AL35" s="18"/>
      <c r="AM35" s="79"/>
      <c r="AN35" s="79"/>
      <c r="AO35" s="79"/>
      <c r="AP35" s="18"/>
      <c r="AQ35" s="79"/>
      <c r="AR35" s="79"/>
      <c r="AS35" s="79"/>
      <c r="AT35" s="18"/>
      <c r="AU35" s="79"/>
      <c r="AV35" s="79"/>
      <c r="AW35" s="79"/>
      <c r="AX35" s="18"/>
      <c r="AY35" s="79"/>
      <c r="AZ35" s="79"/>
      <c r="BA35" s="79"/>
      <c r="BB35" s="18"/>
      <c r="BC35" s="79"/>
      <c r="BD35" s="79"/>
      <c r="BE35" s="79"/>
    </row>
    <row r="36" spans="1:57" x14ac:dyDescent="0.25">
      <c r="A36" s="79"/>
      <c r="B36" s="18"/>
      <c r="C36" s="79"/>
      <c r="D36" s="79"/>
      <c r="E36" s="79"/>
      <c r="F36" s="18"/>
      <c r="G36" s="79"/>
      <c r="H36" s="79"/>
      <c r="I36" s="79"/>
      <c r="J36" s="18"/>
      <c r="K36" s="79"/>
      <c r="L36" s="79"/>
      <c r="M36" s="79"/>
      <c r="N36" s="18"/>
      <c r="O36" s="79"/>
      <c r="P36" s="79"/>
      <c r="Q36" s="79"/>
      <c r="R36" s="18"/>
      <c r="S36" s="79"/>
      <c r="T36" s="79"/>
      <c r="U36" s="79"/>
      <c r="V36" s="18"/>
      <c r="W36" s="79"/>
      <c r="X36" s="79"/>
      <c r="Y36" s="79"/>
      <c r="Z36" s="18"/>
      <c r="AA36" s="79"/>
      <c r="AB36" s="79"/>
      <c r="AC36" s="79"/>
      <c r="AD36" s="18"/>
      <c r="AE36" s="79"/>
      <c r="AF36" s="79"/>
      <c r="AG36" s="79"/>
      <c r="AH36" s="18"/>
      <c r="AI36" s="79"/>
      <c r="AJ36" s="79"/>
      <c r="AK36" s="79"/>
      <c r="AL36" s="18"/>
      <c r="AM36" s="79"/>
      <c r="AN36" s="79"/>
      <c r="AO36" s="79"/>
      <c r="AP36" s="18"/>
      <c r="AQ36" s="79"/>
      <c r="AR36" s="79"/>
      <c r="AS36" s="79"/>
      <c r="AT36" s="18"/>
      <c r="AU36" s="79"/>
      <c r="AV36" s="79"/>
      <c r="AW36" s="79"/>
      <c r="AX36" s="18"/>
      <c r="AY36" s="79"/>
      <c r="AZ36" s="79"/>
      <c r="BA36" s="79"/>
      <c r="BB36" s="18"/>
      <c r="BC36" s="79"/>
      <c r="BD36" s="79"/>
      <c r="BE36" s="79"/>
    </row>
    <row r="37" spans="1:57" x14ac:dyDescent="0.25">
      <c r="A37" s="79"/>
      <c r="B37" s="18"/>
      <c r="C37" s="79"/>
      <c r="D37" s="79"/>
      <c r="E37" s="79"/>
      <c r="F37" s="18"/>
      <c r="G37" s="79"/>
      <c r="H37" s="79"/>
      <c r="I37" s="79"/>
      <c r="J37" s="18"/>
      <c r="K37" s="79"/>
      <c r="L37" s="79"/>
      <c r="M37" s="79"/>
      <c r="N37" s="18"/>
      <c r="O37" s="79"/>
      <c r="P37" s="79"/>
      <c r="Q37" s="79"/>
      <c r="R37" s="18"/>
      <c r="S37" s="79"/>
      <c r="T37" s="79"/>
      <c r="U37" s="79"/>
      <c r="V37" s="18"/>
      <c r="W37" s="79"/>
      <c r="X37" s="79"/>
      <c r="Y37" s="79"/>
      <c r="Z37" s="18"/>
      <c r="AA37" s="79"/>
      <c r="AB37" s="79"/>
      <c r="AC37" s="79"/>
      <c r="AD37" s="18"/>
      <c r="AE37" s="79"/>
      <c r="AF37" s="79"/>
      <c r="AG37" s="79"/>
      <c r="AH37" s="18"/>
      <c r="AI37" s="79"/>
      <c r="AJ37" s="79"/>
      <c r="AK37" s="79"/>
      <c r="AL37" s="18"/>
      <c r="AM37" s="79"/>
      <c r="AN37" s="79"/>
      <c r="AO37" s="79"/>
      <c r="AP37" s="18"/>
      <c r="AQ37" s="79"/>
      <c r="AR37" s="79"/>
      <c r="AS37" s="79"/>
      <c r="AT37" s="18"/>
      <c r="AU37" s="79"/>
      <c r="AV37" s="79"/>
      <c r="AW37" s="79"/>
      <c r="AX37" s="18"/>
      <c r="AY37" s="79"/>
      <c r="AZ37" s="79"/>
      <c r="BA37" s="79"/>
      <c r="BB37" s="18"/>
      <c r="BC37" s="79"/>
      <c r="BD37" s="79"/>
      <c r="BE37" s="79"/>
    </row>
    <row r="38" spans="1:57" x14ac:dyDescent="0.25">
      <c r="A38" s="79"/>
      <c r="B38" s="18"/>
      <c r="C38" s="79"/>
      <c r="D38" s="79"/>
      <c r="E38" s="79"/>
      <c r="F38" s="18"/>
      <c r="G38" s="79"/>
      <c r="H38" s="79"/>
      <c r="I38" s="79"/>
      <c r="J38" s="18"/>
      <c r="K38" s="79"/>
      <c r="L38" s="79"/>
      <c r="M38" s="79"/>
      <c r="N38" s="18"/>
      <c r="O38" s="79"/>
      <c r="P38" s="79"/>
      <c r="Q38" s="79"/>
      <c r="R38" s="18"/>
      <c r="S38" s="79"/>
      <c r="T38" s="79"/>
      <c r="U38" s="79"/>
      <c r="V38" s="18"/>
      <c r="W38" s="79"/>
      <c r="X38" s="79"/>
      <c r="Y38" s="79"/>
      <c r="Z38" s="18"/>
      <c r="AA38" s="79"/>
      <c r="AB38" s="79"/>
      <c r="AC38" s="79"/>
      <c r="AD38" s="18"/>
      <c r="AE38" s="79"/>
      <c r="AF38" s="79"/>
      <c r="AG38" s="79"/>
      <c r="AH38" s="18"/>
      <c r="AI38" s="79"/>
      <c r="AJ38" s="79"/>
      <c r="AK38" s="79"/>
      <c r="AL38" s="18"/>
      <c r="AM38" s="79"/>
      <c r="AN38" s="79"/>
      <c r="AO38" s="79"/>
      <c r="AP38" s="18"/>
      <c r="AQ38" s="79"/>
      <c r="AR38" s="79"/>
      <c r="AS38" s="79"/>
      <c r="AT38" s="18"/>
      <c r="AU38" s="79"/>
      <c r="AV38" s="79"/>
      <c r="AW38" s="79"/>
      <c r="AX38" s="18"/>
      <c r="AY38" s="79"/>
      <c r="AZ38" s="79"/>
      <c r="BA38" s="79"/>
      <c r="BB38" s="18"/>
      <c r="BC38" s="79"/>
      <c r="BD38" s="79"/>
      <c r="BE38" s="79"/>
    </row>
    <row r="39" spans="1:57" x14ac:dyDescent="0.25">
      <c r="A39" s="79"/>
      <c r="B39" s="79"/>
      <c r="C39" s="79"/>
      <c r="D39" s="79"/>
      <c r="E39" s="79"/>
      <c r="F39" s="79"/>
      <c r="G39" s="79"/>
      <c r="H39" s="79"/>
      <c r="I39" s="79"/>
      <c r="J39" s="79"/>
      <c r="K39" s="79"/>
      <c r="L39" s="79"/>
      <c r="M39" s="79"/>
      <c r="N39" s="79"/>
      <c r="O39" s="79"/>
      <c r="P39" s="79"/>
      <c r="Q39" s="79"/>
      <c r="R39" s="79"/>
      <c r="S39" s="79"/>
      <c r="T39" s="79"/>
      <c r="U39" s="79"/>
      <c r="V39" s="79"/>
      <c r="W39" s="79"/>
      <c r="X39" s="79"/>
      <c r="Y39" s="79"/>
      <c r="Z39" s="79"/>
      <c r="AA39" s="79"/>
      <c r="AB39" s="79"/>
      <c r="AC39" s="79"/>
      <c r="AD39" s="79"/>
      <c r="AE39" s="79"/>
      <c r="AF39" s="79"/>
      <c r="AG39" s="79"/>
      <c r="AH39" s="79"/>
      <c r="AI39" s="79"/>
      <c r="AJ39" s="79"/>
      <c r="AK39" s="79"/>
      <c r="AL39" s="79"/>
      <c r="AM39" s="79"/>
      <c r="AN39" s="79"/>
      <c r="AO39" s="79"/>
      <c r="AP39" s="79"/>
      <c r="AQ39" s="79"/>
      <c r="AR39" s="79"/>
      <c r="AS39" s="79"/>
      <c r="AT39" s="79"/>
      <c r="AU39" s="79"/>
      <c r="AV39" s="79"/>
      <c r="AW39" s="79"/>
      <c r="AX39" s="79"/>
      <c r="AY39" s="79"/>
      <c r="AZ39" s="79"/>
      <c r="BA39" s="79"/>
      <c r="BB39" s="79"/>
      <c r="BC39" s="79"/>
      <c r="BD39" s="79"/>
      <c r="BE39" s="79"/>
    </row>
    <row r="40" spans="1:57" x14ac:dyDescent="0.25">
      <c r="A40" s="22"/>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79"/>
      <c r="AJ40" s="79"/>
      <c r="AK40" s="79"/>
      <c r="AL40" s="79"/>
      <c r="AM40" s="79"/>
      <c r="AN40" s="79"/>
      <c r="AO40" s="79"/>
      <c r="AP40" s="79"/>
      <c r="AQ40" s="79"/>
      <c r="AR40" s="79"/>
      <c r="AS40" s="79"/>
      <c r="AT40" s="79"/>
      <c r="AU40" s="79"/>
      <c r="AV40" s="79"/>
      <c r="AW40" s="79"/>
      <c r="AX40" s="79"/>
      <c r="AY40" s="79"/>
      <c r="AZ40" s="79"/>
      <c r="BA40" s="79"/>
      <c r="BB40" s="79"/>
      <c r="BC40" s="79"/>
      <c r="BD40" s="79"/>
      <c r="BE40" s="79"/>
    </row>
    <row r="41" spans="1:57" x14ac:dyDescent="0.25">
      <c r="A41" s="22"/>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c r="AM41" s="79"/>
      <c r="AN41" s="79"/>
      <c r="AO41" s="79"/>
      <c r="AP41" s="79"/>
      <c r="AQ41" s="79"/>
      <c r="AR41" s="79"/>
      <c r="AS41" s="79"/>
      <c r="AT41" s="79"/>
      <c r="AU41" s="79"/>
      <c r="AV41" s="79"/>
      <c r="AW41" s="79"/>
      <c r="AX41" s="79"/>
      <c r="AY41" s="79"/>
      <c r="AZ41" s="79"/>
      <c r="BA41" s="79"/>
      <c r="BB41" s="79"/>
      <c r="BC41" s="79"/>
      <c r="BD41" s="79"/>
      <c r="BE41" s="79"/>
    </row>
    <row r="42" spans="1:57" x14ac:dyDescent="0.25">
      <c r="A42" s="79"/>
      <c r="B42" s="18"/>
      <c r="C42" s="79"/>
      <c r="D42" s="79"/>
      <c r="E42" s="79"/>
      <c r="F42" s="18"/>
      <c r="G42" s="79"/>
      <c r="H42" s="79"/>
      <c r="I42" s="79"/>
      <c r="J42" s="18"/>
      <c r="K42" s="79"/>
      <c r="L42" s="79"/>
      <c r="M42" s="79"/>
      <c r="N42" s="18"/>
      <c r="O42" s="79"/>
      <c r="P42" s="79"/>
      <c r="Q42" s="79"/>
      <c r="R42" s="18"/>
      <c r="S42" s="79"/>
      <c r="T42" s="79"/>
      <c r="U42" s="79"/>
      <c r="V42" s="18"/>
      <c r="W42" s="79"/>
      <c r="X42" s="79"/>
      <c r="Y42" s="79"/>
      <c r="Z42" s="18"/>
      <c r="AA42" s="79"/>
      <c r="AB42" s="79"/>
      <c r="AC42" s="79"/>
      <c r="AD42" s="18"/>
      <c r="AE42" s="79"/>
      <c r="AF42" s="79"/>
      <c r="AG42" s="79"/>
      <c r="AH42" s="18"/>
      <c r="AI42" s="79"/>
      <c r="AJ42" s="79"/>
      <c r="AK42" s="79"/>
      <c r="AL42" s="18"/>
      <c r="AM42" s="79"/>
      <c r="AN42" s="79"/>
      <c r="AO42" s="79"/>
      <c r="AP42" s="18"/>
      <c r="AQ42" s="79"/>
      <c r="AR42" s="79"/>
      <c r="AS42" s="79"/>
      <c r="AT42" s="18"/>
      <c r="AU42" s="79"/>
      <c r="AV42" s="79"/>
      <c r="AW42" s="79"/>
      <c r="AX42" s="18"/>
      <c r="AY42" s="79"/>
      <c r="AZ42" s="79"/>
      <c r="BA42" s="79"/>
      <c r="BB42" s="18"/>
      <c r="BC42" s="79"/>
      <c r="BD42" s="79"/>
      <c r="BE42" s="79"/>
    </row>
    <row r="43" spans="1:57" x14ac:dyDescent="0.25">
      <c r="A43" s="79"/>
      <c r="B43" s="18"/>
      <c r="C43" s="79"/>
      <c r="D43" s="79"/>
      <c r="E43" s="79"/>
      <c r="F43" s="18"/>
      <c r="G43" s="79"/>
      <c r="H43" s="79"/>
      <c r="I43" s="79"/>
      <c r="J43" s="18"/>
      <c r="K43" s="79"/>
      <c r="L43" s="79"/>
      <c r="M43" s="79"/>
      <c r="N43" s="18"/>
      <c r="O43" s="79"/>
      <c r="P43" s="79"/>
      <c r="Q43" s="79"/>
      <c r="R43" s="18"/>
      <c r="S43" s="79"/>
      <c r="T43" s="79"/>
      <c r="U43" s="79"/>
      <c r="V43" s="18"/>
      <c r="W43" s="79"/>
      <c r="X43" s="79"/>
      <c r="Y43" s="79"/>
      <c r="Z43" s="18"/>
      <c r="AA43" s="79"/>
      <c r="AB43" s="79"/>
      <c r="AC43" s="79"/>
      <c r="AD43" s="18"/>
      <c r="AE43" s="79"/>
      <c r="AF43" s="79"/>
      <c r="AG43" s="79"/>
      <c r="AH43" s="18"/>
      <c r="AI43" s="79"/>
      <c r="AJ43" s="79"/>
      <c r="AK43" s="79"/>
      <c r="AL43" s="18"/>
      <c r="AM43" s="79"/>
      <c r="AN43" s="79"/>
      <c r="AO43" s="79"/>
      <c r="AP43" s="18"/>
      <c r="AQ43" s="79"/>
      <c r="AR43" s="79"/>
      <c r="AS43" s="79"/>
      <c r="AT43" s="18"/>
      <c r="AU43" s="79"/>
      <c r="AV43" s="79"/>
      <c r="AW43" s="79"/>
      <c r="AX43" s="18"/>
      <c r="AY43" s="79"/>
      <c r="AZ43" s="79"/>
      <c r="BA43" s="79"/>
      <c r="BB43" s="18"/>
      <c r="BC43" s="79"/>
      <c r="BD43" s="79"/>
      <c r="BE43" s="79"/>
    </row>
    <row r="44" spans="1:57" x14ac:dyDescent="0.25">
      <c r="A44" s="79"/>
      <c r="B44" s="18"/>
      <c r="C44" s="79"/>
      <c r="D44" s="79"/>
      <c r="E44" s="79"/>
      <c r="F44" s="18"/>
      <c r="G44" s="79"/>
      <c r="H44" s="79"/>
      <c r="I44" s="79"/>
      <c r="J44" s="18"/>
      <c r="K44" s="79"/>
      <c r="L44" s="79"/>
      <c r="M44" s="79"/>
      <c r="N44" s="18"/>
      <c r="O44" s="79"/>
      <c r="P44" s="79"/>
      <c r="Q44" s="79"/>
      <c r="R44" s="18"/>
      <c r="S44" s="79"/>
      <c r="T44" s="79"/>
      <c r="U44" s="79"/>
      <c r="V44" s="18"/>
      <c r="W44" s="79"/>
      <c r="X44" s="79"/>
      <c r="Y44" s="79"/>
      <c r="Z44" s="18"/>
      <c r="AA44" s="79"/>
      <c r="AB44" s="79"/>
      <c r="AC44" s="79"/>
      <c r="AD44" s="18"/>
      <c r="AE44" s="79"/>
      <c r="AF44" s="79"/>
      <c r="AG44" s="79"/>
      <c r="AH44" s="18"/>
      <c r="AI44" s="79"/>
      <c r="AJ44" s="79"/>
      <c r="AK44" s="79"/>
      <c r="AL44" s="18"/>
      <c r="AM44" s="79"/>
      <c r="AN44" s="79"/>
      <c r="AO44" s="79"/>
      <c r="AP44" s="18"/>
      <c r="AQ44" s="79"/>
      <c r="AR44" s="79"/>
      <c r="AS44" s="79"/>
      <c r="AT44" s="18"/>
      <c r="AU44" s="79"/>
      <c r="AV44" s="79"/>
      <c r="AW44" s="79"/>
      <c r="AX44" s="18"/>
      <c r="AY44" s="79"/>
      <c r="AZ44" s="79"/>
      <c r="BA44" s="79"/>
      <c r="BB44" s="18"/>
      <c r="BC44" s="79"/>
      <c r="BD44" s="79"/>
      <c r="BE44" s="79"/>
    </row>
    <row r="45" spans="1:57" x14ac:dyDescent="0.25">
      <c r="A45" s="79"/>
      <c r="B45" s="18"/>
      <c r="C45" s="79"/>
      <c r="D45" s="79"/>
      <c r="E45" s="79"/>
      <c r="F45" s="18"/>
      <c r="G45" s="79"/>
      <c r="H45" s="79"/>
      <c r="I45" s="79"/>
      <c r="J45" s="18"/>
      <c r="K45" s="79"/>
      <c r="L45" s="79"/>
      <c r="M45" s="79"/>
      <c r="N45" s="18"/>
      <c r="O45" s="79"/>
      <c r="P45" s="79"/>
      <c r="Q45" s="79"/>
      <c r="R45" s="18"/>
      <c r="S45" s="79"/>
      <c r="T45" s="79"/>
      <c r="U45" s="79"/>
      <c r="V45" s="18"/>
      <c r="W45" s="79"/>
      <c r="X45" s="79"/>
      <c r="Y45" s="79"/>
      <c r="Z45" s="18"/>
      <c r="AA45" s="79"/>
      <c r="AB45" s="79"/>
      <c r="AC45" s="79"/>
      <c r="AD45" s="18"/>
      <c r="AE45" s="79"/>
      <c r="AF45" s="79"/>
      <c r="AG45" s="79"/>
      <c r="AH45" s="18"/>
      <c r="AI45" s="79"/>
      <c r="AJ45" s="79"/>
      <c r="AK45" s="79"/>
      <c r="AL45" s="18"/>
      <c r="AM45" s="79"/>
      <c r="AN45" s="79"/>
      <c r="AO45" s="79"/>
      <c r="AP45" s="18"/>
      <c r="AQ45" s="79"/>
      <c r="AR45" s="79"/>
      <c r="AS45" s="79"/>
      <c r="AT45" s="18"/>
      <c r="AU45" s="79"/>
      <c r="AV45" s="79"/>
      <c r="AW45" s="79"/>
      <c r="AX45" s="18"/>
      <c r="AY45" s="79"/>
      <c r="AZ45" s="79"/>
      <c r="BA45" s="79"/>
      <c r="BB45" s="18"/>
      <c r="BC45" s="79"/>
      <c r="BD45" s="79"/>
      <c r="BE45" s="79"/>
    </row>
    <row r="46" spans="1:57" x14ac:dyDescent="0.25">
      <c r="A46" s="79"/>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79"/>
      <c r="AJ46" s="79"/>
      <c r="AK46" s="79"/>
      <c r="AL46" s="79"/>
      <c r="AM46" s="79"/>
      <c r="AN46" s="79"/>
      <c r="AO46" s="79"/>
      <c r="AP46" s="79"/>
      <c r="AQ46" s="79"/>
      <c r="AR46" s="79"/>
      <c r="AS46" s="79"/>
      <c r="AT46" s="79"/>
      <c r="AU46" s="79"/>
      <c r="AV46" s="79"/>
      <c r="AW46" s="79"/>
      <c r="AX46" s="79"/>
      <c r="AY46" s="79"/>
      <c r="AZ46" s="79"/>
      <c r="BA46" s="79"/>
      <c r="BB46" s="79"/>
      <c r="BC46" s="79"/>
      <c r="BD46" s="79"/>
      <c r="BE46" s="79"/>
    </row>
    <row r="47" spans="1:57" x14ac:dyDescent="0.25">
      <c r="A47" s="22"/>
      <c r="B47" s="79"/>
      <c r="C47" s="79"/>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79"/>
      <c r="AJ47" s="79"/>
      <c r="AK47" s="79"/>
      <c r="AL47" s="79"/>
      <c r="AM47" s="79"/>
      <c r="AN47" s="79"/>
      <c r="AO47" s="79"/>
      <c r="AP47" s="79"/>
      <c r="AQ47" s="79"/>
      <c r="AR47" s="79"/>
      <c r="AS47" s="79"/>
      <c r="AT47" s="79"/>
      <c r="AU47" s="79"/>
      <c r="AV47" s="79"/>
      <c r="AW47" s="79"/>
      <c r="AX47" s="79"/>
      <c r="AY47" s="79"/>
      <c r="AZ47" s="79"/>
      <c r="BA47" s="79"/>
      <c r="BB47" s="79"/>
      <c r="BC47" s="79"/>
      <c r="BD47" s="79"/>
      <c r="BE47" s="79"/>
    </row>
    <row r="48" spans="1:57" x14ac:dyDescent="0.25">
      <c r="A48" s="22"/>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18"/>
      <c r="AC48" s="79"/>
      <c r="AD48" s="79"/>
      <c r="AE48" s="79"/>
      <c r="AF48" s="18"/>
      <c r="AG48" s="79"/>
      <c r="AH48" s="79"/>
      <c r="AI48" s="79"/>
      <c r="AJ48" s="79"/>
      <c r="AK48" s="79"/>
      <c r="AL48" s="79"/>
      <c r="AM48" s="79"/>
      <c r="AN48" s="79"/>
      <c r="AO48" s="79"/>
      <c r="AP48" s="79"/>
      <c r="AQ48" s="79"/>
      <c r="AR48" s="79"/>
      <c r="AS48" s="79"/>
      <c r="AT48" s="79"/>
      <c r="AU48" s="79"/>
      <c r="AV48" s="79"/>
      <c r="AW48" s="79"/>
      <c r="AX48" s="79"/>
      <c r="AY48" s="79"/>
      <c r="AZ48" s="79"/>
      <c r="BA48" s="79"/>
      <c r="BB48" s="79"/>
      <c r="BC48" s="79"/>
      <c r="BD48" s="79"/>
      <c r="BE48" s="79"/>
    </row>
    <row r="49" spans="1:57" x14ac:dyDescent="0.25">
      <c r="A49" s="79"/>
      <c r="B49" s="18"/>
      <c r="C49" s="79"/>
      <c r="D49" s="79"/>
      <c r="E49" s="79"/>
      <c r="F49" s="18"/>
      <c r="G49" s="79"/>
      <c r="H49" s="79"/>
      <c r="I49" s="79"/>
      <c r="J49" s="18"/>
      <c r="K49" s="79"/>
      <c r="L49" s="79"/>
      <c r="M49" s="79"/>
      <c r="N49" s="18"/>
      <c r="O49" s="79"/>
      <c r="P49" s="79"/>
      <c r="Q49" s="79"/>
      <c r="R49" s="18"/>
      <c r="S49" s="79"/>
      <c r="T49" s="79"/>
      <c r="U49" s="79"/>
      <c r="V49" s="18"/>
      <c r="W49" s="79"/>
      <c r="X49" s="79"/>
      <c r="Y49" s="79"/>
      <c r="Z49" s="79"/>
      <c r="AA49" s="79"/>
      <c r="AB49" s="79"/>
      <c r="AC49" s="79"/>
      <c r="AD49" s="79"/>
      <c r="AE49" s="79"/>
      <c r="AF49" s="79"/>
      <c r="AG49" s="79"/>
      <c r="AH49" s="79"/>
      <c r="AI49" s="79"/>
      <c r="AJ49" s="79"/>
      <c r="AK49" s="79"/>
      <c r="AL49" s="79"/>
      <c r="AM49" s="79"/>
      <c r="AN49" s="79"/>
      <c r="AO49" s="79"/>
      <c r="AP49" s="79"/>
      <c r="AQ49" s="79"/>
      <c r="AR49" s="79"/>
      <c r="AS49" s="79"/>
      <c r="AT49" s="79"/>
      <c r="AU49" s="79"/>
      <c r="AV49" s="79"/>
      <c r="AW49" s="79"/>
      <c r="AX49" s="79"/>
      <c r="AY49" s="79"/>
      <c r="AZ49" s="79"/>
      <c r="BA49" s="79"/>
      <c r="BB49" s="79"/>
      <c r="BC49" s="79"/>
      <c r="BD49" s="79"/>
      <c r="BE49" s="79"/>
    </row>
    <row r="50" spans="1:57" x14ac:dyDescent="0.25">
      <c r="A50" s="79"/>
      <c r="B50" s="18"/>
      <c r="C50" s="79"/>
      <c r="D50" s="79"/>
      <c r="E50" s="79"/>
      <c r="F50" s="18"/>
      <c r="G50" s="79"/>
      <c r="H50" s="79"/>
      <c r="I50" s="79"/>
      <c r="J50" s="18"/>
      <c r="K50" s="79"/>
      <c r="L50" s="79"/>
      <c r="M50" s="79"/>
      <c r="N50" s="18"/>
      <c r="O50" s="79"/>
      <c r="P50" s="79"/>
      <c r="Q50" s="79"/>
      <c r="R50" s="18"/>
      <c r="S50" s="79"/>
      <c r="T50" s="79"/>
      <c r="U50" s="79"/>
      <c r="V50" s="18"/>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79"/>
      <c r="AW50" s="79"/>
      <c r="AX50" s="79"/>
      <c r="AY50" s="79"/>
      <c r="AZ50" s="79"/>
      <c r="BA50" s="79"/>
      <c r="BB50" s="79"/>
      <c r="BC50" s="79"/>
      <c r="BD50" s="79"/>
      <c r="BE50" s="79"/>
    </row>
    <row r="51" spans="1:57" x14ac:dyDescent="0.25">
      <c r="A51" s="79"/>
      <c r="B51" s="18"/>
      <c r="C51" s="79"/>
      <c r="D51" s="79"/>
      <c r="E51" s="79"/>
      <c r="F51" s="18"/>
      <c r="G51" s="79"/>
      <c r="H51" s="79"/>
      <c r="I51" s="79"/>
      <c r="J51" s="18"/>
      <c r="K51" s="79"/>
      <c r="L51" s="79"/>
      <c r="M51" s="79"/>
      <c r="N51" s="18"/>
      <c r="O51" s="79"/>
      <c r="P51" s="79"/>
      <c r="Q51" s="79"/>
      <c r="R51" s="18"/>
      <c r="S51" s="79"/>
      <c r="T51" s="79"/>
      <c r="U51" s="79"/>
      <c r="V51" s="18"/>
      <c r="W51" s="79"/>
      <c r="X51" s="79"/>
      <c r="Y51" s="79"/>
      <c r="Z51" s="79"/>
      <c r="AA51" s="79"/>
      <c r="AB51" s="79"/>
      <c r="AC51" s="79"/>
      <c r="AD51" s="79"/>
      <c r="AE51" s="79"/>
      <c r="AF51" s="79"/>
      <c r="AG51" s="79"/>
      <c r="AH51" s="79"/>
      <c r="AI51" s="79"/>
      <c r="AJ51" s="79"/>
      <c r="AK51" s="79"/>
      <c r="AL51" s="79"/>
      <c r="AM51" s="79"/>
      <c r="AN51" s="79"/>
      <c r="AO51" s="79"/>
      <c r="AP51" s="79"/>
      <c r="AQ51" s="79"/>
      <c r="AR51" s="79"/>
      <c r="AS51" s="79"/>
      <c r="AT51" s="79"/>
      <c r="AU51" s="79"/>
      <c r="AV51" s="79"/>
      <c r="AW51" s="79"/>
      <c r="AX51" s="79"/>
      <c r="AY51" s="79"/>
      <c r="AZ51" s="79"/>
      <c r="BA51" s="79"/>
      <c r="BB51" s="79"/>
      <c r="BC51" s="79"/>
      <c r="BD51" s="79"/>
      <c r="BE51" s="79"/>
    </row>
    <row r="52" spans="1:57" x14ac:dyDescent="0.25">
      <c r="A52" s="79"/>
      <c r="B52" s="18"/>
      <c r="C52" s="79"/>
      <c r="D52" s="79"/>
      <c r="E52" s="79"/>
      <c r="F52" s="18"/>
      <c r="G52" s="79"/>
      <c r="H52" s="79"/>
      <c r="I52" s="79"/>
      <c r="J52" s="18"/>
      <c r="K52" s="79"/>
      <c r="L52" s="79"/>
      <c r="M52" s="79"/>
      <c r="N52" s="18"/>
      <c r="O52" s="79"/>
      <c r="P52" s="79"/>
      <c r="Q52" s="79"/>
      <c r="R52" s="18"/>
      <c r="S52" s="79"/>
      <c r="T52" s="79"/>
      <c r="U52" s="79"/>
      <c r="V52" s="18"/>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row>
    <row r="53" spans="1:57" x14ac:dyDescent="0.25">
      <c r="A53" s="79"/>
      <c r="B53" s="79"/>
      <c r="C53" s="79"/>
      <c r="D53" s="79"/>
      <c r="E53" s="79"/>
      <c r="F53" s="79"/>
      <c r="G53" s="79"/>
      <c r="H53" s="79"/>
      <c r="I53" s="79"/>
      <c r="J53" s="79"/>
      <c r="K53" s="79"/>
      <c r="L53" s="79"/>
      <c r="M53" s="79"/>
      <c r="N53" s="79"/>
      <c r="O53" s="79"/>
      <c r="P53" s="79"/>
      <c r="Q53" s="79"/>
      <c r="R53" s="79"/>
      <c r="S53" s="79"/>
      <c r="T53" s="79"/>
      <c r="U53" s="79"/>
      <c r="V53" s="79"/>
      <c r="W53" s="79"/>
      <c r="X53" s="79"/>
      <c r="Y53" s="79"/>
      <c r="Z53" s="79"/>
      <c r="AA53" s="79"/>
      <c r="AB53" s="79"/>
      <c r="AC53" s="79"/>
      <c r="AD53" s="79"/>
      <c r="AE53" s="79"/>
      <c r="AF53" s="79"/>
      <c r="AG53" s="79"/>
      <c r="AH53" s="79"/>
      <c r="AI53" s="79"/>
      <c r="AJ53" s="79"/>
      <c r="AK53" s="79"/>
      <c r="AL53" s="79"/>
      <c r="AM53" s="79"/>
      <c r="AN53" s="79"/>
      <c r="AO53" s="79"/>
      <c r="AP53" s="79"/>
      <c r="AQ53" s="79"/>
      <c r="AR53" s="79"/>
      <c r="AS53" s="79"/>
      <c r="AT53" s="79"/>
      <c r="AU53" s="79"/>
      <c r="AV53" s="79"/>
      <c r="AW53" s="79"/>
      <c r="AX53" s="79"/>
      <c r="AY53" s="79"/>
      <c r="AZ53" s="79"/>
      <c r="BA53" s="79"/>
      <c r="BB53" s="79"/>
      <c r="BC53" s="79"/>
      <c r="BD53" s="79"/>
      <c r="BE53" s="79"/>
    </row>
    <row r="54" spans="1:57" x14ac:dyDescent="0.25">
      <c r="A54" s="22"/>
      <c r="B54" s="79"/>
      <c r="C54" s="79"/>
      <c r="D54" s="79"/>
      <c r="E54" s="79"/>
      <c r="F54" s="79"/>
      <c r="G54" s="79"/>
      <c r="H54" s="79"/>
      <c r="I54" s="79"/>
      <c r="J54" s="79"/>
      <c r="K54" s="79"/>
      <c r="L54" s="79"/>
      <c r="M54" s="79"/>
      <c r="N54" s="79"/>
      <c r="O54" s="79"/>
      <c r="P54" s="79"/>
      <c r="Q54" s="79"/>
      <c r="R54" s="79"/>
      <c r="S54" s="79"/>
      <c r="T54" s="79"/>
      <c r="U54" s="79"/>
      <c r="V54" s="79"/>
      <c r="W54" s="79"/>
      <c r="X54" s="79"/>
      <c r="Y54" s="79"/>
      <c r="Z54" s="79"/>
      <c r="AA54" s="79"/>
      <c r="AB54" s="18"/>
      <c r="AC54" s="79"/>
      <c r="AD54" s="79"/>
      <c r="AE54" s="79"/>
      <c r="AF54" s="18"/>
      <c r="AG54" s="79"/>
      <c r="AH54" s="79"/>
      <c r="AI54" s="79"/>
      <c r="AJ54" s="79"/>
      <c r="AK54" s="79"/>
      <c r="AL54" s="79"/>
      <c r="AM54" s="79"/>
      <c r="AN54" s="79"/>
      <c r="AO54" s="79"/>
      <c r="AP54" s="79"/>
      <c r="AQ54" s="79"/>
      <c r="AR54" s="79"/>
      <c r="AS54" s="79"/>
      <c r="AT54" s="79"/>
      <c r="AU54" s="79"/>
      <c r="AV54" s="79"/>
      <c r="AW54" s="79"/>
      <c r="AX54" s="79"/>
      <c r="AY54" s="79"/>
      <c r="AZ54" s="79"/>
      <c r="BA54" s="79"/>
      <c r="BB54" s="79"/>
      <c r="BC54" s="79"/>
      <c r="BD54" s="79"/>
      <c r="BE54" s="79"/>
    </row>
    <row r="55" spans="1:57" x14ac:dyDescent="0.25">
      <c r="A55" s="22"/>
      <c r="B55" s="79"/>
      <c r="C55" s="79"/>
      <c r="D55" s="79"/>
      <c r="E55" s="79"/>
      <c r="F55" s="79"/>
      <c r="G55" s="79"/>
      <c r="H55" s="79"/>
      <c r="I55" s="79"/>
      <c r="J55" s="79"/>
      <c r="K55" s="79"/>
      <c r="L55" s="79"/>
      <c r="M55" s="79"/>
      <c r="N55" s="79"/>
      <c r="O55" s="79"/>
      <c r="P55" s="79"/>
      <c r="Q55" s="79"/>
      <c r="R55" s="79"/>
      <c r="S55" s="79"/>
      <c r="T55" s="79"/>
      <c r="U55" s="79"/>
      <c r="V55" s="79"/>
      <c r="W55" s="79"/>
      <c r="X55" s="79"/>
      <c r="Y55" s="79"/>
      <c r="Z55" s="79"/>
      <c r="AA55" s="79"/>
      <c r="AB55" s="18"/>
      <c r="AC55" s="79"/>
      <c r="AD55" s="79"/>
      <c r="AE55" s="79"/>
      <c r="AF55" s="18"/>
      <c r="AG55" s="79"/>
      <c r="AH55" s="79"/>
      <c r="AI55" s="79"/>
      <c r="AJ55" s="79"/>
      <c r="AK55" s="79"/>
      <c r="AL55" s="79"/>
      <c r="AM55" s="79"/>
      <c r="AN55" s="79"/>
      <c r="AO55" s="79"/>
      <c r="AP55" s="79"/>
      <c r="AQ55" s="79"/>
      <c r="AR55" s="79"/>
      <c r="AS55" s="79"/>
      <c r="AT55" s="79"/>
      <c r="AU55" s="79"/>
      <c r="AV55" s="79"/>
      <c r="AW55" s="79"/>
      <c r="AX55" s="79"/>
      <c r="AY55" s="79"/>
      <c r="AZ55" s="79"/>
      <c r="BA55" s="79"/>
      <c r="BB55" s="79"/>
      <c r="BC55" s="79"/>
      <c r="BD55" s="79"/>
      <c r="BE55" s="79"/>
    </row>
    <row r="56" spans="1:57" x14ac:dyDescent="0.25">
      <c r="A56" s="79"/>
      <c r="B56" s="18"/>
      <c r="C56" s="79"/>
      <c r="D56" s="79"/>
      <c r="E56" s="79"/>
      <c r="F56" s="18"/>
      <c r="G56" s="79"/>
      <c r="H56" s="79"/>
      <c r="I56" s="79"/>
      <c r="J56" s="18"/>
      <c r="K56" s="79"/>
      <c r="L56" s="79"/>
      <c r="M56" s="79"/>
      <c r="N56" s="18"/>
      <c r="O56" s="79"/>
      <c r="P56" s="79"/>
      <c r="Q56" s="79"/>
      <c r="R56" s="18"/>
      <c r="S56" s="79"/>
      <c r="T56" s="79"/>
      <c r="U56" s="79"/>
      <c r="V56" s="18"/>
      <c r="W56" s="79"/>
      <c r="X56" s="79"/>
      <c r="Y56" s="79"/>
      <c r="Z56" s="79"/>
      <c r="AA56" s="79"/>
      <c r="AB56" s="79"/>
      <c r="AC56" s="79"/>
      <c r="AD56" s="79"/>
      <c r="AE56" s="79"/>
      <c r="AF56" s="79"/>
      <c r="AG56" s="79"/>
      <c r="AH56" s="79"/>
      <c r="AI56" s="79"/>
      <c r="AJ56" s="79"/>
      <c r="AK56" s="79"/>
      <c r="AL56" s="79"/>
      <c r="AM56" s="79"/>
      <c r="AN56" s="79"/>
      <c r="AO56" s="79"/>
      <c r="AP56" s="79"/>
      <c r="AQ56" s="79"/>
      <c r="AR56" s="79"/>
      <c r="AS56" s="79"/>
      <c r="AT56" s="79"/>
      <c r="AU56" s="79"/>
      <c r="AV56" s="79"/>
      <c r="AW56" s="79"/>
      <c r="AX56" s="79"/>
      <c r="AY56" s="79"/>
      <c r="AZ56" s="79"/>
      <c r="BA56" s="79"/>
      <c r="BB56" s="79"/>
      <c r="BC56" s="79"/>
      <c r="BD56" s="79"/>
      <c r="BE56" s="79"/>
    </row>
    <row r="57" spans="1:57" x14ac:dyDescent="0.25">
      <c r="A57" s="79"/>
      <c r="B57" s="18"/>
      <c r="C57" s="79"/>
      <c r="D57" s="79"/>
      <c r="E57" s="79"/>
      <c r="F57" s="18"/>
      <c r="G57" s="79"/>
      <c r="H57" s="79"/>
      <c r="I57" s="79"/>
      <c r="J57" s="18"/>
      <c r="K57" s="79"/>
      <c r="L57" s="79"/>
      <c r="M57" s="79"/>
      <c r="N57" s="18"/>
      <c r="O57" s="79"/>
      <c r="P57" s="79"/>
      <c r="Q57" s="79"/>
      <c r="R57" s="18"/>
      <c r="S57" s="79"/>
      <c r="T57" s="79"/>
      <c r="U57" s="79"/>
      <c r="V57" s="18"/>
      <c r="W57" s="79"/>
      <c r="X57" s="79"/>
      <c r="Y57" s="79"/>
      <c r="Z57" s="79"/>
      <c r="AA57" s="79"/>
      <c r="AB57" s="79"/>
      <c r="AC57" s="79"/>
      <c r="AD57" s="79"/>
      <c r="AE57" s="79"/>
      <c r="AF57" s="79"/>
      <c r="AG57" s="79"/>
      <c r="AH57" s="79"/>
      <c r="AI57" s="79"/>
      <c r="AJ57" s="79"/>
      <c r="AK57" s="79"/>
      <c r="AL57" s="79"/>
      <c r="AM57" s="79"/>
      <c r="AN57" s="79"/>
      <c r="AO57" s="79"/>
      <c r="AP57" s="79"/>
      <c r="AQ57" s="79"/>
      <c r="AR57" s="79"/>
      <c r="AS57" s="79"/>
      <c r="AT57" s="79"/>
      <c r="AU57" s="79"/>
      <c r="AV57" s="79"/>
      <c r="AW57" s="79"/>
      <c r="AX57" s="79"/>
      <c r="AY57" s="79"/>
      <c r="AZ57" s="79"/>
      <c r="BA57" s="79"/>
      <c r="BB57" s="79"/>
      <c r="BC57" s="79"/>
      <c r="BD57" s="79"/>
      <c r="BE57" s="79"/>
    </row>
    <row r="58" spans="1:57" x14ac:dyDescent="0.25">
      <c r="A58" s="79"/>
      <c r="B58" s="18"/>
      <c r="C58" s="79"/>
      <c r="D58" s="79"/>
      <c r="E58" s="79"/>
      <c r="F58" s="18"/>
      <c r="G58" s="79"/>
      <c r="H58" s="79"/>
      <c r="I58" s="79"/>
      <c r="J58" s="18"/>
      <c r="K58" s="79"/>
      <c r="L58" s="79"/>
      <c r="M58" s="79"/>
      <c r="N58" s="18"/>
      <c r="O58" s="79"/>
      <c r="P58" s="79"/>
      <c r="Q58" s="79"/>
      <c r="R58" s="18"/>
      <c r="S58" s="79"/>
      <c r="T58" s="79"/>
      <c r="U58" s="79"/>
      <c r="V58" s="18"/>
      <c r="W58" s="79"/>
      <c r="X58" s="79"/>
      <c r="Y58" s="79"/>
      <c r="Z58" s="79"/>
      <c r="AA58" s="79"/>
      <c r="AB58" s="79"/>
      <c r="AC58" s="79"/>
      <c r="AD58" s="79"/>
      <c r="AE58" s="79"/>
      <c r="AF58" s="79"/>
      <c r="AG58" s="79"/>
      <c r="AH58" s="79"/>
      <c r="AI58" s="79"/>
      <c r="AJ58" s="79"/>
      <c r="AK58" s="79"/>
      <c r="AL58" s="79"/>
      <c r="AM58" s="79"/>
      <c r="AN58" s="79"/>
      <c r="AO58" s="79"/>
      <c r="AP58" s="79"/>
      <c r="AQ58" s="79"/>
      <c r="AR58" s="79"/>
      <c r="AS58" s="79"/>
      <c r="AT58" s="79"/>
      <c r="AU58" s="79"/>
      <c r="AV58" s="79"/>
      <c r="AW58" s="79"/>
      <c r="AX58" s="79"/>
      <c r="AY58" s="79"/>
      <c r="AZ58" s="79"/>
      <c r="BA58" s="79"/>
      <c r="BB58" s="79"/>
      <c r="BC58" s="79"/>
      <c r="BD58" s="79"/>
      <c r="BE58" s="79"/>
    </row>
    <row r="59" spans="1:57" x14ac:dyDescent="0.25">
      <c r="A59" s="79"/>
      <c r="B59" s="18"/>
      <c r="C59" s="79"/>
      <c r="D59" s="79"/>
      <c r="E59" s="79"/>
      <c r="F59" s="18"/>
      <c r="G59" s="79"/>
      <c r="H59" s="79"/>
      <c r="I59" s="79"/>
      <c r="J59" s="18"/>
      <c r="K59" s="79"/>
      <c r="L59" s="79"/>
      <c r="M59" s="79"/>
      <c r="N59" s="18"/>
      <c r="O59" s="79"/>
      <c r="P59" s="79"/>
      <c r="Q59" s="79"/>
      <c r="R59" s="18"/>
      <c r="S59" s="79"/>
      <c r="T59" s="79"/>
      <c r="U59" s="79"/>
      <c r="V59" s="18"/>
      <c r="W59" s="79"/>
      <c r="X59" s="79"/>
      <c r="Y59" s="79"/>
      <c r="Z59" s="79"/>
      <c r="AA59" s="79"/>
      <c r="AB59" s="79"/>
      <c r="AC59" s="79"/>
      <c r="AD59" s="79"/>
      <c r="AE59" s="79"/>
      <c r="AF59" s="79"/>
      <c r="AG59" s="79"/>
      <c r="AH59" s="79"/>
      <c r="AI59" s="79"/>
      <c r="AJ59" s="79"/>
      <c r="AK59" s="79"/>
      <c r="AL59" s="79"/>
      <c r="AM59" s="79"/>
      <c r="AN59" s="79"/>
      <c r="AO59" s="79"/>
      <c r="AP59" s="79"/>
      <c r="AQ59" s="79"/>
      <c r="AR59" s="79"/>
      <c r="AS59" s="79"/>
      <c r="AT59" s="79"/>
      <c r="AU59" s="79"/>
      <c r="AV59" s="79"/>
      <c r="AW59" s="79"/>
      <c r="AX59" s="79"/>
      <c r="AY59" s="79"/>
      <c r="AZ59" s="79"/>
      <c r="BA59" s="79"/>
      <c r="BB59" s="79"/>
      <c r="BC59" s="79"/>
      <c r="BD59" s="79"/>
      <c r="BE59" s="79"/>
    </row>
    <row r="60" spans="1:57" x14ac:dyDescent="0.25">
      <c r="A60" s="79"/>
      <c r="B60" s="79"/>
      <c r="C60" s="79"/>
      <c r="D60" s="79"/>
      <c r="E60" s="79"/>
      <c r="F60" s="79"/>
      <c r="G60" s="79"/>
      <c r="H60" s="79"/>
      <c r="I60" s="79"/>
      <c r="J60" s="79"/>
      <c r="K60" s="79"/>
      <c r="L60" s="79"/>
      <c r="M60" s="79"/>
      <c r="N60" s="79"/>
      <c r="O60" s="79"/>
      <c r="P60" s="79"/>
      <c r="Q60" s="79"/>
      <c r="R60" s="79"/>
      <c r="S60" s="79"/>
      <c r="T60" s="79"/>
      <c r="U60" s="79"/>
      <c r="V60" s="79"/>
      <c r="W60" s="79"/>
      <c r="X60" s="79"/>
      <c r="Y60" s="79"/>
      <c r="Z60" s="79"/>
      <c r="AA60" s="79"/>
      <c r="AB60" s="79"/>
      <c r="AC60" s="79"/>
      <c r="AD60" s="79"/>
      <c r="AE60" s="79"/>
      <c r="AF60" s="79"/>
      <c r="AG60" s="79"/>
      <c r="AH60" s="79"/>
      <c r="AI60" s="79"/>
      <c r="AJ60" s="79"/>
      <c r="AK60" s="79"/>
      <c r="AL60" s="79"/>
      <c r="AM60" s="79"/>
      <c r="AN60" s="79"/>
      <c r="AO60" s="79"/>
      <c r="AP60" s="79"/>
      <c r="AQ60" s="79"/>
      <c r="AR60" s="79"/>
      <c r="AS60" s="79"/>
      <c r="AT60" s="79"/>
      <c r="AU60" s="79"/>
      <c r="AV60" s="79"/>
      <c r="AW60" s="79"/>
      <c r="AX60" s="79"/>
      <c r="AY60" s="79"/>
      <c r="AZ60" s="79"/>
      <c r="BA60" s="79"/>
      <c r="BB60" s="79"/>
      <c r="BC60" s="79"/>
      <c r="BD60" s="79"/>
      <c r="BE60" s="79"/>
    </row>
    <row r="61" spans="1:57" x14ac:dyDescent="0.25">
      <c r="A61" s="22"/>
      <c r="B61" s="79"/>
      <c r="C61" s="79"/>
      <c r="D61" s="79"/>
      <c r="E61" s="79"/>
      <c r="F61" s="79"/>
      <c r="G61" s="79"/>
      <c r="H61" s="79"/>
      <c r="I61" s="79"/>
      <c r="J61" s="79"/>
      <c r="K61" s="79"/>
      <c r="L61" s="79"/>
      <c r="M61" s="79"/>
      <c r="N61" s="79"/>
      <c r="O61" s="79"/>
      <c r="P61" s="79"/>
      <c r="Q61" s="79"/>
      <c r="R61" s="79"/>
      <c r="S61" s="79"/>
      <c r="T61" s="79"/>
      <c r="U61" s="79"/>
      <c r="V61" s="79"/>
      <c r="W61" s="79"/>
      <c r="X61" s="79"/>
      <c r="Y61" s="79"/>
      <c r="Z61" s="79"/>
      <c r="AA61" s="79"/>
      <c r="AB61" s="18"/>
      <c r="AC61" s="79"/>
      <c r="AD61" s="79"/>
      <c r="AE61" s="79"/>
      <c r="AF61" s="18"/>
      <c r="AG61" s="79"/>
      <c r="AH61" s="79"/>
      <c r="AI61" s="79"/>
      <c r="AJ61" s="79"/>
      <c r="AK61" s="79"/>
      <c r="AL61" s="79"/>
      <c r="AM61" s="79"/>
      <c r="AN61" s="79"/>
      <c r="AO61" s="79"/>
      <c r="AP61" s="79"/>
      <c r="AQ61" s="79"/>
      <c r="AR61" s="79"/>
      <c r="AS61" s="79"/>
      <c r="AT61" s="79"/>
      <c r="AU61" s="79"/>
      <c r="AV61" s="79"/>
      <c r="AW61" s="79"/>
      <c r="AX61" s="79"/>
      <c r="AY61" s="79"/>
      <c r="AZ61" s="79"/>
      <c r="BA61" s="79"/>
      <c r="BB61" s="79"/>
      <c r="BC61" s="79"/>
      <c r="BD61" s="79"/>
      <c r="BE61" s="79"/>
    </row>
    <row r="62" spans="1:57" x14ac:dyDescent="0.25">
      <c r="A62" s="22"/>
      <c r="B62" s="79"/>
      <c r="C62" s="79"/>
      <c r="D62" s="79"/>
      <c r="E62" s="79"/>
      <c r="F62" s="79"/>
      <c r="G62" s="79"/>
      <c r="H62" s="79"/>
      <c r="I62" s="79"/>
      <c r="J62" s="79"/>
      <c r="K62" s="79"/>
      <c r="L62" s="79"/>
      <c r="M62" s="79"/>
      <c r="N62" s="79"/>
      <c r="O62" s="79"/>
      <c r="P62" s="79"/>
      <c r="Q62" s="79"/>
      <c r="R62" s="79"/>
      <c r="S62" s="79"/>
      <c r="T62" s="79"/>
      <c r="U62" s="79"/>
      <c r="V62" s="79"/>
      <c r="W62" s="79"/>
      <c r="X62" s="79"/>
      <c r="Y62" s="79"/>
      <c r="Z62" s="79"/>
      <c r="AA62" s="79"/>
      <c r="AB62" s="18"/>
      <c r="AC62" s="79"/>
      <c r="AD62" s="79"/>
      <c r="AE62" s="79"/>
      <c r="AF62" s="18"/>
      <c r="AG62" s="79"/>
      <c r="AH62" s="79"/>
      <c r="AI62" s="79"/>
      <c r="AJ62" s="79"/>
      <c r="AK62" s="79"/>
      <c r="AL62" s="79"/>
      <c r="AM62" s="79"/>
      <c r="AN62" s="79"/>
      <c r="AO62" s="79"/>
      <c r="AP62" s="79"/>
      <c r="AQ62" s="79"/>
      <c r="AR62" s="79"/>
      <c r="AS62" s="79"/>
      <c r="AT62" s="79"/>
      <c r="AU62" s="79"/>
      <c r="AV62" s="79"/>
      <c r="AW62" s="79"/>
      <c r="AX62" s="79"/>
      <c r="AY62" s="79"/>
      <c r="AZ62" s="79"/>
      <c r="BA62" s="79"/>
      <c r="BB62" s="79"/>
      <c r="BC62" s="79"/>
      <c r="BD62" s="79"/>
      <c r="BE62" s="79"/>
    </row>
    <row r="63" spans="1:57" x14ac:dyDescent="0.25">
      <c r="A63" s="79"/>
      <c r="B63" s="18"/>
      <c r="C63" s="79"/>
      <c r="D63" s="79"/>
      <c r="E63" s="79"/>
      <c r="F63" s="18"/>
      <c r="G63" s="79"/>
      <c r="H63" s="79"/>
      <c r="I63" s="79"/>
      <c r="J63" s="18"/>
      <c r="K63" s="79"/>
      <c r="L63" s="79"/>
      <c r="M63" s="79"/>
      <c r="N63" s="18"/>
      <c r="O63" s="79"/>
      <c r="P63" s="79"/>
      <c r="Q63" s="79"/>
      <c r="R63" s="18"/>
      <c r="S63" s="79"/>
      <c r="T63" s="79"/>
      <c r="U63" s="79"/>
      <c r="V63" s="18"/>
      <c r="W63" s="79"/>
      <c r="X63" s="79"/>
      <c r="Y63" s="79"/>
      <c r="Z63" s="79"/>
      <c r="AA63" s="79"/>
      <c r="AB63" s="79"/>
      <c r="AC63" s="79"/>
      <c r="AD63" s="79"/>
      <c r="AE63" s="79"/>
      <c r="AF63" s="79"/>
      <c r="AG63" s="79"/>
      <c r="AH63" s="79"/>
      <c r="AI63" s="79"/>
      <c r="AJ63" s="79"/>
      <c r="AK63" s="79"/>
      <c r="AL63" s="79"/>
      <c r="AM63" s="79"/>
      <c r="AN63" s="79"/>
      <c r="AO63" s="79"/>
      <c r="AP63" s="79"/>
      <c r="AQ63" s="79"/>
      <c r="AR63" s="79"/>
      <c r="AS63" s="79"/>
      <c r="AT63" s="79"/>
      <c r="AU63" s="79"/>
      <c r="AV63" s="79"/>
      <c r="AW63" s="79"/>
      <c r="AX63" s="79"/>
      <c r="AY63" s="79"/>
      <c r="AZ63" s="79"/>
      <c r="BA63" s="79"/>
      <c r="BB63" s="79"/>
      <c r="BC63" s="79"/>
      <c r="BD63" s="79"/>
      <c r="BE63" s="79"/>
    </row>
    <row r="64" spans="1:57" x14ac:dyDescent="0.25">
      <c r="A64" s="79"/>
      <c r="B64" s="18"/>
      <c r="C64" s="79"/>
      <c r="D64" s="79"/>
      <c r="E64" s="79"/>
      <c r="F64" s="18"/>
      <c r="G64" s="79"/>
      <c r="H64" s="79"/>
      <c r="I64" s="79"/>
      <c r="J64" s="18"/>
      <c r="K64" s="79"/>
      <c r="L64" s="79"/>
      <c r="M64" s="79"/>
      <c r="N64" s="18"/>
      <c r="O64" s="79"/>
      <c r="P64" s="79"/>
      <c r="Q64" s="79"/>
      <c r="R64" s="18"/>
      <c r="S64" s="79"/>
      <c r="T64" s="79"/>
      <c r="U64" s="79"/>
      <c r="V64" s="18"/>
      <c r="W64" s="79"/>
      <c r="X64" s="79"/>
      <c r="Y64" s="79"/>
      <c r="Z64" s="79"/>
      <c r="AA64" s="79"/>
      <c r="AB64" s="79"/>
      <c r="AC64" s="79"/>
      <c r="AD64" s="79"/>
      <c r="AE64" s="79"/>
      <c r="AF64" s="79"/>
      <c r="AG64" s="79"/>
      <c r="AH64" s="79"/>
      <c r="AI64" s="79"/>
      <c r="AJ64" s="79"/>
      <c r="AK64" s="79"/>
      <c r="AL64" s="79"/>
      <c r="AM64" s="79"/>
      <c r="AN64" s="79"/>
      <c r="AO64" s="79"/>
      <c r="AP64" s="79"/>
      <c r="AQ64" s="79"/>
      <c r="AR64" s="79"/>
      <c r="AS64" s="79"/>
      <c r="AT64" s="79"/>
      <c r="AU64" s="79"/>
      <c r="AV64" s="79"/>
      <c r="AW64" s="79"/>
      <c r="AX64" s="79"/>
      <c r="AY64" s="79"/>
      <c r="AZ64" s="79"/>
      <c r="BA64" s="79"/>
      <c r="BB64" s="79"/>
      <c r="BC64" s="79"/>
      <c r="BD64" s="79"/>
      <c r="BE64" s="79"/>
    </row>
    <row r="65" spans="1:57" x14ac:dyDescent="0.25">
      <c r="A65" s="79"/>
      <c r="B65" s="18"/>
      <c r="C65" s="79"/>
      <c r="D65" s="79"/>
      <c r="E65" s="79"/>
      <c r="F65" s="18"/>
      <c r="G65" s="79"/>
      <c r="H65" s="79"/>
      <c r="I65" s="79"/>
      <c r="J65" s="18"/>
      <c r="K65" s="79"/>
      <c r="L65" s="79"/>
      <c r="M65" s="79"/>
      <c r="N65" s="18"/>
      <c r="O65" s="79"/>
      <c r="P65" s="79"/>
      <c r="Q65" s="79"/>
      <c r="R65" s="18"/>
      <c r="S65" s="79"/>
      <c r="T65" s="79"/>
      <c r="U65" s="79"/>
      <c r="V65" s="18"/>
      <c r="W65" s="79"/>
      <c r="X65" s="79"/>
      <c r="Y65" s="79"/>
      <c r="Z65" s="79"/>
      <c r="AA65" s="79"/>
      <c r="AB65" s="79"/>
      <c r="AC65" s="79"/>
      <c r="AD65" s="79"/>
      <c r="AE65" s="79"/>
      <c r="AF65" s="79"/>
      <c r="AG65" s="79"/>
      <c r="AH65" s="79"/>
      <c r="AI65" s="79"/>
      <c r="AJ65" s="79"/>
      <c r="AK65" s="79"/>
      <c r="AL65" s="79"/>
      <c r="AM65" s="79"/>
      <c r="AN65" s="79"/>
      <c r="AO65" s="79"/>
      <c r="AP65" s="79"/>
      <c r="AQ65" s="79"/>
      <c r="AR65" s="79"/>
      <c r="AS65" s="79"/>
      <c r="AT65" s="79"/>
      <c r="AU65" s="79"/>
      <c r="AV65" s="79"/>
      <c r="AW65" s="79"/>
      <c r="AX65" s="79"/>
      <c r="AY65" s="79"/>
      <c r="AZ65" s="79"/>
      <c r="BA65" s="79"/>
      <c r="BB65" s="79"/>
      <c r="BC65" s="79"/>
      <c r="BD65" s="79"/>
      <c r="BE65" s="79"/>
    </row>
    <row r="66" spans="1:57" x14ac:dyDescent="0.25">
      <c r="A66" s="79"/>
      <c r="B66" s="18"/>
      <c r="C66" s="79"/>
      <c r="D66" s="79"/>
      <c r="E66" s="79"/>
      <c r="F66" s="18"/>
      <c r="G66" s="79"/>
      <c r="H66" s="79"/>
      <c r="I66" s="79"/>
      <c r="J66" s="18"/>
      <c r="K66" s="79"/>
      <c r="L66" s="79"/>
      <c r="M66" s="79"/>
      <c r="N66" s="18"/>
      <c r="O66" s="79"/>
      <c r="P66" s="79"/>
      <c r="Q66" s="79"/>
      <c r="R66" s="18"/>
      <c r="S66" s="79"/>
      <c r="T66" s="79"/>
      <c r="U66" s="79"/>
      <c r="V66" s="18"/>
      <c r="W66" s="79"/>
      <c r="X66" s="79"/>
      <c r="Y66" s="79"/>
      <c r="Z66" s="79"/>
      <c r="AA66" s="79"/>
      <c r="AB66" s="79"/>
      <c r="AC66" s="79"/>
      <c r="AD66" s="79"/>
      <c r="AE66" s="79"/>
      <c r="AF66" s="79"/>
      <c r="AG66" s="79"/>
      <c r="AH66" s="79"/>
      <c r="AI66" s="79"/>
      <c r="AJ66" s="79"/>
      <c r="AK66" s="79"/>
      <c r="AL66" s="79"/>
      <c r="AM66" s="79"/>
      <c r="AN66" s="79"/>
      <c r="AO66" s="79"/>
      <c r="AP66" s="79"/>
      <c r="AQ66" s="79"/>
      <c r="AR66" s="79"/>
      <c r="AS66" s="79"/>
      <c r="AT66" s="79"/>
      <c r="AU66" s="79"/>
      <c r="AV66" s="79"/>
      <c r="AW66" s="79"/>
      <c r="AX66" s="79"/>
      <c r="AY66" s="79"/>
      <c r="AZ66" s="79"/>
      <c r="BA66" s="79"/>
      <c r="BB66" s="79"/>
      <c r="BC66" s="79"/>
      <c r="BD66" s="79"/>
      <c r="BE66" s="79"/>
    </row>
    <row r="67" spans="1:57" x14ac:dyDescent="0.25">
      <c r="A67" s="79"/>
      <c r="B67" s="79"/>
      <c r="C67" s="79"/>
      <c r="D67" s="79"/>
      <c r="E67" s="79"/>
      <c r="F67" s="79"/>
      <c r="G67" s="79"/>
      <c r="H67" s="79"/>
      <c r="I67" s="79"/>
      <c r="J67" s="79"/>
      <c r="K67" s="79"/>
      <c r="L67" s="79"/>
      <c r="M67" s="79"/>
      <c r="N67" s="79"/>
      <c r="O67" s="79"/>
      <c r="P67" s="79"/>
      <c r="Q67" s="79"/>
      <c r="R67" s="79"/>
      <c r="S67" s="79"/>
      <c r="T67" s="79"/>
      <c r="U67" s="79"/>
      <c r="V67" s="79"/>
      <c r="W67" s="79"/>
      <c r="X67" s="79"/>
      <c r="Y67" s="79"/>
      <c r="Z67" s="79"/>
      <c r="AA67" s="79"/>
      <c r="AB67" s="79"/>
      <c r="AC67" s="79"/>
      <c r="AD67" s="79"/>
      <c r="AE67" s="79"/>
      <c r="AF67" s="79"/>
      <c r="AG67" s="79"/>
      <c r="AH67" s="79"/>
      <c r="AI67" s="79"/>
      <c r="AJ67" s="79"/>
      <c r="AK67" s="79"/>
      <c r="AL67" s="79"/>
      <c r="AM67" s="79"/>
      <c r="AN67" s="79"/>
      <c r="AO67" s="79"/>
      <c r="AP67" s="79"/>
      <c r="AQ67" s="79"/>
      <c r="AR67" s="79"/>
      <c r="AS67" s="79"/>
      <c r="AT67" s="79"/>
      <c r="AU67" s="79"/>
      <c r="AV67" s="79"/>
      <c r="AW67" s="79"/>
      <c r="AX67" s="79"/>
      <c r="AY67" s="79"/>
      <c r="AZ67" s="79"/>
      <c r="BA67" s="79"/>
      <c r="BB67" s="79"/>
      <c r="BC67" s="79"/>
      <c r="BD67" s="79"/>
      <c r="BE67" s="79"/>
    </row>
    <row r="68" spans="1:57" x14ac:dyDescent="0.25">
      <c r="A68" s="22"/>
      <c r="B68" s="79"/>
      <c r="C68" s="79"/>
      <c r="D68" s="79"/>
      <c r="E68" s="79"/>
      <c r="F68" s="79"/>
      <c r="G68" s="79"/>
      <c r="H68" s="79"/>
      <c r="I68" s="79"/>
      <c r="J68" s="79"/>
      <c r="K68" s="79"/>
      <c r="L68" s="79"/>
      <c r="M68" s="79"/>
      <c r="N68" s="79"/>
      <c r="O68" s="79"/>
      <c r="P68" s="79"/>
      <c r="Q68" s="79"/>
      <c r="R68" s="79"/>
      <c r="S68" s="79"/>
      <c r="T68" s="79"/>
      <c r="U68" s="79"/>
      <c r="V68" s="79"/>
      <c r="W68" s="79"/>
      <c r="X68" s="79"/>
      <c r="Y68" s="79"/>
      <c r="Z68" s="79"/>
      <c r="AA68" s="79"/>
      <c r="AB68" s="18"/>
      <c r="AC68" s="79"/>
      <c r="AD68" s="79"/>
      <c r="AE68" s="79"/>
      <c r="AF68" s="18"/>
      <c r="AG68" s="79"/>
      <c r="AH68" s="79"/>
      <c r="AI68" s="79"/>
      <c r="AJ68" s="79"/>
      <c r="AK68" s="79"/>
      <c r="AL68" s="79"/>
      <c r="AM68" s="79"/>
      <c r="AN68" s="79"/>
      <c r="AO68" s="79"/>
      <c r="AP68" s="79"/>
      <c r="AQ68" s="79"/>
      <c r="AR68" s="79"/>
      <c r="AS68" s="79"/>
      <c r="AT68" s="79"/>
      <c r="AU68" s="79"/>
      <c r="AV68" s="79"/>
      <c r="AW68" s="79"/>
      <c r="AX68" s="79"/>
      <c r="AY68" s="79"/>
      <c r="AZ68" s="79"/>
      <c r="BA68" s="79"/>
      <c r="BB68" s="79"/>
      <c r="BC68" s="79"/>
      <c r="BD68" s="79"/>
      <c r="BE68" s="79"/>
    </row>
    <row r="69" spans="1:57" x14ac:dyDescent="0.25">
      <c r="A69" s="22"/>
      <c r="B69" s="79"/>
      <c r="C69" s="79"/>
      <c r="D69" s="79"/>
      <c r="E69" s="79"/>
      <c r="F69" s="79"/>
      <c r="G69" s="79"/>
      <c r="H69" s="79"/>
      <c r="I69" s="79"/>
      <c r="J69" s="79"/>
      <c r="K69" s="79"/>
      <c r="L69" s="79"/>
      <c r="M69" s="79"/>
      <c r="N69" s="79"/>
      <c r="O69" s="79"/>
      <c r="P69" s="79"/>
      <c r="Q69" s="79"/>
      <c r="R69" s="79"/>
      <c r="S69" s="79"/>
      <c r="T69" s="79"/>
      <c r="U69" s="79"/>
      <c r="V69" s="79"/>
      <c r="W69" s="79"/>
      <c r="X69" s="79"/>
      <c r="Y69" s="79"/>
      <c r="Z69" s="79"/>
      <c r="AA69" s="79"/>
      <c r="AB69" s="18"/>
      <c r="AC69" s="79"/>
      <c r="AD69" s="79"/>
      <c r="AE69" s="79"/>
      <c r="AF69" s="18"/>
      <c r="AG69" s="79"/>
      <c r="AH69" s="79"/>
      <c r="AI69" s="79"/>
      <c r="AJ69" s="79"/>
      <c r="AK69" s="79"/>
      <c r="AL69" s="79"/>
      <c r="AM69" s="79"/>
      <c r="AN69" s="79"/>
      <c r="AO69" s="79"/>
      <c r="AP69" s="79"/>
      <c r="AQ69" s="79"/>
      <c r="AR69" s="79"/>
      <c r="AS69" s="79"/>
      <c r="AT69" s="79"/>
      <c r="AU69" s="79"/>
      <c r="AV69" s="79"/>
      <c r="AW69" s="79"/>
      <c r="AX69" s="79"/>
      <c r="AY69" s="79"/>
      <c r="AZ69" s="79"/>
      <c r="BA69" s="79"/>
      <c r="BB69" s="79"/>
      <c r="BC69" s="79"/>
      <c r="BD69" s="79"/>
      <c r="BE69" s="79"/>
    </row>
    <row r="70" spans="1:57" x14ac:dyDescent="0.25">
      <c r="A70" s="79"/>
      <c r="B70" s="18"/>
      <c r="C70" s="79"/>
      <c r="D70" s="79"/>
      <c r="E70" s="79"/>
      <c r="F70" s="18"/>
      <c r="G70" s="79"/>
      <c r="H70" s="79"/>
      <c r="I70" s="79"/>
      <c r="J70" s="18"/>
      <c r="K70" s="79"/>
      <c r="L70" s="79"/>
      <c r="M70" s="79"/>
      <c r="N70" s="18"/>
      <c r="O70" s="79"/>
      <c r="P70" s="79"/>
      <c r="Q70" s="79"/>
      <c r="R70" s="18"/>
      <c r="S70" s="79"/>
      <c r="T70" s="79"/>
      <c r="U70" s="79"/>
      <c r="V70" s="18"/>
      <c r="W70" s="79"/>
      <c r="X70" s="79"/>
      <c r="Y70" s="79"/>
      <c r="Z70" s="79"/>
      <c r="AA70" s="79"/>
      <c r="AB70" s="79"/>
      <c r="AC70" s="79"/>
      <c r="AD70" s="79"/>
      <c r="AE70" s="79"/>
      <c r="AF70" s="79"/>
      <c r="AG70" s="79"/>
      <c r="AH70" s="79"/>
      <c r="AI70" s="79"/>
      <c r="AJ70" s="79"/>
      <c r="AK70" s="79"/>
      <c r="AL70" s="79"/>
      <c r="AM70" s="79"/>
      <c r="AN70" s="79"/>
      <c r="AO70" s="79"/>
      <c r="AP70" s="79"/>
      <c r="AQ70" s="79"/>
      <c r="AR70" s="79"/>
      <c r="AS70" s="79"/>
      <c r="AT70" s="79"/>
      <c r="AU70" s="79"/>
      <c r="AV70" s="79"/>
      <c r="AW70" s="79"/>
      <c r="AX70" s="79"/>
      <c r="AY70" s="79"/>
      <c r="AZ70" s="79"/>
      <c r="BA70" s="79"/>
      <c r="BB70" s="79"/>
      <c r="BC70" s="79"/>
      <c r="BD70" s="79"/>
      <c r="BE70" s="79"/>
    </row>
    <row r="71" spans="1:57" x14ac:dyDescent="0.25">
      <c r="A71" s="79"/>
      <c r="B71" s="18"/>
      <c r="C71" s="79"/>
      <c r="D71" s="79"/>
      <c r="E71" s="79"/>
      <c r="F71" s="18"/>
      <c r="G71" s="79"/>
      <c r="H71" s="79"/>
      <c r="I71" s="79"/>
      <c r="J71" s="18"/>
      <c r="K71" s="79"/>
      <c r="L71" s="79"/>
      <c r="M71" s="79"/>
      <c r="N71" s="18"/>
      <c r="O71" s="79"/>
      <c r="P71" s="79"/>
      <c r="Q71" s="79"/>
      <c r="R71" s="18"/>
      <c r="S71" s="79"/>
      <c r="T71" s="79"/>
      <c r="U71" s="79"/>
      <c r="V71" s="18"/>
      <c r="W71" s="79"/>
      <c r="X71" s="79"/>
      <c r="Y71" s="79"/>
      <c r="Z71" s="79"/>
      <c r="AA71" s="79"/>
      <c r="AB71" s="79"/>
      <c r="AC71" s="79"/>
      <c r="AD71" s="79"/>
      <c r="AE71" s="79"/>
      <c r="AF71" s="79"/>
      <c r="AG71" s="79"/>
      <c r="AH71" s="79"/>
      <c r="AI71" s="79"/>
      <c r="AJ71" s="79"/>
      <c r="AK71" s="79"/>
      <c r="AL71" s="79"/>
      <c r="AM71" s="79"/>
      <c r="AN71" s="79"/>
      <c r="AO71" s="79"/>
      <c r="AP71" s="79"/>
      <c r="AQ71" s="79"/>
      <c r="AR71" s="79"/>
      <c r="AS71" s="79"/>
      <c r="AT71" s="79"/>
      <c r="AU71" s="79"/>
      <c r="AV71" s="79"/>
      <c r="AW71" s="79"/>
      <c r="AX71" s="79"/>
      <c r="AY71" s="79"/>
      <c r="AZ71" s="79"/>
      <c r="BA71" s="79"/>
      <c r="BB71" s="79"/>
      <c r="BC71" s="79"/>
      <c r="BD71" s="79"/>
      <c r="BE71" s="79"/>
    </row>
    <row r="72" spans="1:57" x14ac:dyDescent="0.25">
      <c r="A72" s="79"/>
      <c r="B72" s="18"/>
      <c r="C72" s="79"/>
      <c r="D72" s="79"/>
      <c r="E72" s="79"/>
      <c r="F72" s="18"/>
      <c r="G72" s="79"/>
      <c r="H72" s="79"/>
      <c r="I72" s="79"/>
      <c r="J72" s="18"/>
      <c r="K72" s="79"/>
      <c r="L72" s="79"/>
      <c r="M72" s="79"/>
      <c r="N72" s="18"/>
      <c r="O72" s="79"/>
      <c r="P72" s="79"/>
      <c r="Q72" s="79"/>
      <c r="R72" s="18"/>
      <c r="S72" s="79"/>
      <c r="T72" s="79"/>
      <c r="U72" s="79"/>
      <c r="V72" s="18"/>
      <c r="W72" s="79"/>
      <c r="X72" s="79"/>
      <c r="Y72" s="79"/>
      <c r="Z72" s="79"/>
      <c r="AA72" s="79"/>
      <c r="AB72" s="79"/>
      <c r="AC72" s="79"/>
      <c r="AD72" s="79"/>
      <c r="AE72" s="79"/>
      <c r="AF72" s="79"/>
      <c r="AG72" s="79"/>
      <c r="AH72" s="79"/>
      <c r="AI72" s="79"/>
      <c r="AJ72" s="79"/>
      <c r="AK72" s="79"/>
      <c r="AL72" s="79"/>
      <c r="AM72" s="79"/>
      <c r="AN72" s="79"/>
      <c r="AO72" s="79"/>
      <c r="AP72" s="79"/>
      <c r="AQ72" s="79"/>
      <c r="AR72" s="79"/>
      <c r="AS72" s="79"/>
      <c r="AT72" s="79"/>
      <c r="AU72" s="79"/>
      <c r="AV72" s="79"/>
      <c r="AW72" s="79"/>
      <c r="AX72" s="79"/>
      <c r="AY72" s="79"/>
      <c r="AZ72" s="79"/>
      <c r="BA72" s="79"/>
      <c r="BB72" s="79"/>
      <c r="BC72" s="79"/>
      <c r="BD72" s="79"/>
      <c r="BE72" s="79"/>
    </row>
    <row r="73" spans="1:57" x14ac:dyDescent="0.25">
      <c r="A73" s="79"/>
      <c r="B73" s="18"/>
      <c r="C73" s="79"/>
      <c r="D73" s="79"/>
      <c r="E73" s="79"/>
      <c r="F73" s="18"/>
      <c r="G73" s="79"/>
      <c r="H73" s="79"/>
      <c r="I73" s="79"/>
      <c r="J73" s="18"/>
      <c r="K73" s="79"/>
      <c r="L73" s="79"/>
      <c r="M73" s="79"/>
      <c r="N73" s="18"/>
      <c r="O73" s="79"/>
      <c r="P73" s="79"/>
      <c r="Q73" s="79"/>
      <c r="R73" s="18"/>
      <c r="S73" s="79"/>
      <c r="T73" s="79"/>
      <c r="U73" s="79"/>
      <c r="V73" s="18"/>
      <c r="W73" s="79"/>
      <c r="X73" s="79"/>
      <c r="Y73" s="79"/>
      <c r="Z73" s="79"/>
      <c r="AA73" s="79"/>
      <c r="AB73" s="79"/>
      <c r="AC73" s="79"/>
      <c r="AD73" s="79"/>
      <c r="AE73" s="79"/>
      <c r="AF73" s="79"/>
      <c r="AG73" s="79"/>
      <c r="AH73" s="79"/>
      <c r="AI73" s="79"/>
      <c r="AJ73" s="79"/>
      <c r="AK73" s="79"/>
      <c r="AL73" s="79"/>
      <c r="AM73" s="79"/>
      <c r="AN73" s="79"/>
      <c r="AO73" s="79"/>
      <c r="AP73" s="79"/>
      <c r="AQ73" s="79"/>
      <c r="AR73" s="79"/>
      <c r="AS73" s="79"/>
      <c r="AT73" s="79"/>
      <c r="AU73" s="79"/>
      <c r="AV73" s="79"/>
      <c r="AW73" s="79"/>
      <c r="AX73" s="79"/>
      <c r="AY73" s="79"/>
      <c r="AZ73" s="79"/>
      <c r="BA73" s="79"/>
      <c r="BB73" s="79"/>
      <c r="BC73" s="79"/>
      <c r="BD73" s="79"/>
      <c r="BE73" s="79"/>
    </row>
    <row r="74" spans="1:57" x14ac:dyDescent="0.25">
      <c r="A74" s="79"/>
      <c r="B74" s="79"/>
      <c r="C74" s="79"/>
      <c r="D74" s="79"/>
      <c r="E74" s="79"/>
      <c r="F74" s="79"/>
      <c r="G74" s="79"/>
      <c r="H74" s="79"/>
      <c r="I74" s="79"/>
      <c r="J74" s="79"/>
      <c r="K74" s="79"/>
      <c r="L74" s="79"/>
      <c r="M74" s="79"/>
      <c r="N74" s="79"/>
      <c r="O74" s="79"/>
      <c r="P74" s="79"/>
      <c r="Q74" s="79"/>
      <c r="R74" s="79"/>
      <c r="S74" s="79"/>
      <c r="T74" s="79"/>
      <c r="U74" s="79"/>
      <c r="V74" s="79"/>
      <c r="W74" s="79"/>
      <c r="X74" s="79"/>
      <c r="Y74" s="79"/>
      <c r="Z74" s="79"/>
      <c r="AA74" s="79"/>
      <c r="AB74" s="79"/>
      <c r="AC74" s="79"/>
      <c r="AD74" s="79"/>
      <c r="AE74" s="79"/>
      <c r="AF74" s="79"/>
      <c r="AG74" s="79"/>
      <c r="AH74" s="79"/>
      <c r="AI74" s="79"/>
      <c r="AJ74" s="79"/>
      <c r="AK74" s="79"/>
      <c r="AL74" s="79"/>
      <c r="AM74" s="79"/>
      <c r="AN74" s="79"/>
      <c r="AO74" s="79"/>
      <c r="AP74" s="79"/>
      <c r="AQ74" s="79"/>
      <c r="AR74" s="79"/>
      <c r="AS74" s="79"/>
      <c r="AT74" s="79"/>
      <c r="AU74" s="79"/>
      <c r="AV74" s="79"/>
      <c r="AW74" s="79"/>
      <c r="AX74" s="79"/>
      <c r="AY74" s="79"/>
      <c r="AZ74" s="79"/>
      <c r="BA74" s="79"/>
      <c r="BB74" s="79"/>
      <c r="BC74" s="79"/>
      <c r="BD74" s="79"/>
      <c r="BE74" s="79"/>
    </row>
    <row r="75" spans="1:57" x14ac:dyDescent="0.25">
      <c r="A75" s="22"/>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18"/>
      <c r="AC75" s="79"/>
      <c r="AD75" s="79"/>
      <c r="AE75" s="79"/>
      <c r="AF75" s="18"/>
      <c r="AG75" s="79"/>
      <c r="AH75" s="79"/>
      <c r="AI75" s="79"/>
      <c r="AJ75" s="79"/>
      <c r="AK75" s="79"/>
      <c r="AL75" s="79"/>
      <c r="AM75" s="79"/>
      <c r="AN75" s="79"/>
      <c r="AO75" s="79"/>
      <c r="AP75" s="79"/>
      <c r="AQ75" s="79"/>
      <c r="AR75" s="79"/>
      <c r="AS75" s="79"/>
      <c r="AT75" s="79"/>
      <c r="AU75" s="79"/>
      <c r="AV75" s="79"/>
      <c r="AW75" s="79"/>
      <c r="AX75" s="79"/>
      <c r="AY75" s="79"/>
      <c r="AZ75" s="79"/>
      <c r="BA75" s="79"/>
      <c r="BB75" s="79"/>
      <c r="BC75" s="79"/>
      <c r="BD75" s="79"/>
      <c r="BE75" s="79"/>
    </row>
    <row r="76" spans="1:57" x14ac:dyDescent="0.25">
      <c r="A76" s="22"/>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18"/>
      <c r="AC76" s="79"/>
      <c r="AD76" s="79"/>
      <c r="AE76" s="79"/>
      <c r="AF76" s="18"/>
      <c r="AG76" s="79"/>
      <c r="AH76" s="79"/>
      <c r="AI76" s="79"/>
      <c r="AJ76" s="79"/>
      <c r="AK76" s="79"/>
      <c r="AL76" s="79"/>
      <c r="AM76" s="79"/>
      <c r="AN76" s="79"/>
      <c r="AO76" s="79"/>
      <c r="AP76" s="79"/>
      <c r="AQ76" s="79"/>
      <c r="AR76" s="79"/>
      <c r="AS76" s="79"/>
      <c r="AT76" s="79"/>
      <c r="AU76" s="79"/>
      <c r="AV76" s="79"/>
      <c r="AW76" s="79"/>
      <c r="AX76" s="79"/>
      <c r="AY76" s="79"/>
      <c r="AZ76" s="79"/>
      <c r="BA76" s="79"/>
      <c r="BB76" s="79"/>
      <c r="BC76" s="79"/>
      <c r="BD76" s="79"/>
      <c r="BE76" s="79"/>
    </row>
    <row r="77" spans="1:57" x14ac:dyDescent="0.25">
      <c r="A77" s="79"/>
      <c r="B77" s="18"/>
      <c r="C77" s="79"/>
      <c r="D77" s="79"/>
      <c r="E77" s="79"/>
      <c r="F77" s="18"/>
      <c r="G77" s="79"/>
      <c r="H77" s="79"/>
      <c r="I77" s="79"/>
      <c r="J77" s="18"/>
      <c r="K77" s="79"/>
      <c r="L77" s="79"/>
      <c r="M77" s="79"/>
      <c r="N77" s="18"/>
      <c r="O77" s="79"/>
      <c r="P77" s="79"/>
      <c r="Q77" s="79"/>
      <c r="R77" s="18"/>
      <c r="S77" s="79"/>
      <c r="T77" s="79"/>
      <c r="U77" s="79"/>
      <c r="V77" s="18"/>
      <c r="W77" s="79"/>
      <c r="X77" s="79"/>
      <c r="Y77" s="79"/>
      <c r="Z77" s="79"/>
      <c r="AA77" s="79"/>
      <c r="AB77" s="79"/>
      <c r="AC77" s="79"/>
      <c r="AD77" s="79"/>
      <c r="AE77" s="79"/>
      <c r="AF77" s="79"/>
      <c r="AG77" s="79"/>
      <c r="AH77" s="79"/>
      <c r="AI77" s="79"/>
      <c r="AJ77" s="79"/>
      <c r="AK77" s="79"/>
      <c r="AL77" s="79"/>
      <c r="AM77" s="79"/>
      <c r="AN77" s="79"/>
      <c r="AO77" s="79"/>
      <c r="AP77" s="79"/>
      <c r="AQ77" s="79"/>
      <c r="AR77" s="79"/>
      <c r="AS77" s="79"/>
      <c r="AT77" s="79"/>
      <c r="AU77" s="79"/>
      <c r="AV77" s="79"/>
      <c r="AW77" s="79"/>
      <c r="AX77" s="79"/>
      <c r="AY77" s="79"/>
      <c r="AZ77" s="79"/>
      <c r="BA77" s="79"/>
      <c r="BB77" s="79"/>
      <c r="BC77" s="79"/>
      <c r="BD77" s="79"/>
      <c r="BE77" s="79"/>
    </row>
    <row r="78" spans="1:57" x14ac:dyDescent="0.25">
      <c r="A78" s="79"/>
      <c r="B78" s="18"/>
      <c r="C78" s="79"/>
      <c r="D78" s="79"/>
      <c r="E78" s="79"/>
      <c r="F78" s="18"/>
      <c r="G78" s="79"/>
      <c r="H78" s="79"/>
      <c r="I78" s="79"/>
      <c r="J78" s="18"/>
      <c r="K78" s="79"/>
      <c r="L78" s="79"/>
      <c r="M78" s="79"/>
      <c r="N78" s="18"/>
      <c r="O78" s="79"/>
      <c r="P78" s="79"/>
      <c r="Q78" s="79"/>
      <c r="R78" s="18"/>
      <c r="S78" s="79"/>
      <c r="T78" s="79"/>
      <c r="U78" s="79"/>
      <c r="V78" s="18"/>
      <c r="W78" s="79"/>
      <c r="X78" s="79"/>
      <c r="Y78" s="79"/>
      <c r="Z78" s="79"/>
      <c r="AA78" s="79"/>
      <c r="AB78" s="79"/>
      <c r="AC78" s="79"/>
      <c r="AD78" s="79"/>
      <c r="AE78" s="79"/>
      <c r="AF78" s="79"/>
      <c r="AG78" s="79"/>
      <c r="AH78" s="79"/>
      <c r="AI78" s="79"/>
      <c r="AJ78" s="79"/>
      <c r="AK78" s="79"/>
      <c r="AL78" s="79"/>
      <c r="AM78" s="79"/>
      <c r="AN78" s="79"/>
      <c r="AO78" s="79"/>
      <c r="AP78" s="79"/>
      <c r="AQ78" s="79"/>
      <c r="AR78" s="79"/>
      <c r="AS78" s="79"/>
      <c r="AT78" s="79"/>
      <c r="AU78" s="79"/>
      <c r="AV78" s="79"/>
      <c r="AW78" s="79"/>
      <c r="AX78" s="79"/>
      <c r="AY78" s="79"/>
      <c r="AZ78" s="79"/>
      <c r="BA78" s="79"/>
      <c r="BB78" s="79"/>
      <c r="BC78" s="79"/>
      <c r="BD78" s="79"/>
      <c r="BE78" s="79"/>
    </row>
    <row r="79" spans="1:57" x14ac:dyDescent="0.25">
      <c r="A79" s="79"/>
      <c r="B79" s="18"/>
      <c r="C79" s="79"/>
      <c r="D79" s="79"/>
      <c r="E79" s="79"/>
      <c r="F79" s="18"/>
      <c r="G79" s="79"/>
      <c r="H79" s="79"/>
      <c r="I79" s="79"/>
      <c r="J79" s="18"/>
      <c r="K79" s="79"/>
      <c r="L79" s="79"/>
      <c r="M79" s="79"/>
      <c r="N79" s="18"/>
      <c r="O79" s="79"/>
      <c r="P79" s="79"/>
      <c r="Q79" s="79"/>
      <c r="R79" s="18"/>
      <c r="S79" s="79"/>
      <c r="T79" s="79"/>
      <c r="U79" s="79"/>
      <c r="V79" s="18"/>
      <c r="W79" s="79"/>
      <c r="X79" s="79"/>
      <c r="Y79" s="79"/>
      <c r="Z79" s="79"/>
      <c r="AA79" s="79"/>
      <c r="AB79" s="79"/>
      <c r="AC79" s="79"/>
      <c r="AD79" s="79"/>
      <c r="AE79" s="79"/>
      <c r="AF79" s="79"/>
      <c r="AG79" s="79"/>
      <c r="AH79" s="79"/>
      <c r="AI79" s="79"/>
      <c r="AJ79" s="79"/>
      <c r="AK79" s="79"/>
      <c r="AL79" s="79"/>
      <c r="AM79" s="79"/>
      <c r="AN79" s="79"/>
      <c r="AO79" s="79"/>
      <c r="AP79" s="79"/>
      <c r="AQ79" s="79"/>
      <c r="AR79" s="79"/>
      <c r="AS79" s="79"/>
      <c r="AT79" s="79"/>
      <c r="AU79" s="79"/>
      <c r="AV79" s="79"/>
      <c r="AW79" s="79"/>
      <c r="AX79" s="79"/>
      <c r="AY79" s="79"/>
      <c r="AZ79" s="79"/>
      <c r="BA79" s="79"/>
      <c r="BB79" s="79"/>
      <c r="BC79" s="79"/>
      <c r="BD79" s="79"/>
      <c r="BE79" s="79"/>
    </row>
    <row r="80" spans="1:57" x14ac:dyDescent="0.25">
      <c r="A80" s="79"/>
      <c r="B80" s="18"/>
      <c r="C80" s="79"/>
      <c r="D80" s="79"/>
      <c r="E80" s="79"/>
      <c r="F80" s="18"/>
      <c r="G80" s="79"/>
      <c r="H80" s="79"/>
      <c r="I80" s="79"/>
      <c r="J80" s="18"/>
      <c r="K80" s="79"/>
      <c r="L80" s="79"/>
      <c r="M80" s="79"/>
      <c r="N80" s="18"/>
      <c r="O80" s="79"/>
      <c r="P80" s="79"/>
      <c r="Q80" s="79"/>
      <c r="R80" s="18"/>
      <c r="S80" s="79"/>
      <c r="T80" s="79"/>
      <c r="U80" s="79"/>
      <c r="V80" s="18"/>
      <c r="W80" s="79"/>
      <c r="X80" s="79"/>
      <c r="Y80" s="79"/>
      <c r="Z80" s="79"/>
      <c r="AA80" s="79"/>
      <c r="AB80" s="79"/>
      <c r="AC80" s="79"/>
      <c r="AD80" s="79"/>
      <c r="AE80" s="79"/>
      <c r="AF80" s="79"/>
      <c r="AG80" s="79"/>
      <c r="AH80" s="79"/>
      <c r="AI80" s="79"/>
      <c r="AJ80" s="79"/>
      <c r="AK80" s="79"/>
      <c r="AL80" s="79"/>
      <c r="AM80" s="79"/>
      <c r="AN80" s="79"/>
      <c r="AO80" s="79"/>
      <c r="AP80" s="79"/>
      <c r="AQ80" s="79"/>
      <c r="AR80" s="79"/>
      <c r="AS80" s="79"/>
      <c r="AT80" s="79"/>
      <c r="AU80" s="79"/>
      <c r="AV80" s="79"/>
      <c r="AW80" s="79"/>
      <c r="AX80" s="79"/>
      <c r="AY80" s="79"/>
      <c r="AZ80" s="79"/>
      <c r="BA80" s="79"/>
      <c r="BB80" s="79"/>
      <c r="BC80" s="79"/>
      <c r="BD80" s="79"/>
      <c r="BE80" s="79"/>
    </row>
    <row r="81" spans="1:57" x14ac:dyDescent="0.25">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c r="AT81" s="79"/>
      <c r="AU81" s="79"/>
      <c r="AV81" s="79"/>
      <c r="AW81" s="79"/>
      <c r="AX81" s="79"/>
      <c r="AY81" s="79"/>
      <c r="AZ81" s="79"/>
      <c r="BA81" s="79"/>
      <c r="BB81" s="79"/>
      <c r="BC81" s="79"/>
      <c r="BD81" s="79"/>
      <c r="BE81" s="79"/>
    </row>
    <row r="82" spans="1:57" x14ac:dyDescent="0.25">
      <c r="A82" s="22"/>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18"/>
      <c r="AC82" s="79"/>
      <c r="AD82" s="79"/>
      <c r="AE82" s="79"/>
      <c r="AF82" s="18"/>
      <c r="AG82" s="79"/>
      <c r="AH82" s="79"/>
      <c r="AI82" s="79"/>
      <c r="AJ82" s="79"/>
      <c r="AK82" s="79"/>
      <c r="AL82" s="79"/>
      <c r="AM82" s="79"/>
      <c r="AN82" s="79"/>
      <c r="AO82" s="79"/>
      <c r="AP82" s="79"/>
      <c r="AQ82" s="79"/>
      <c r="AR82" s="79"/>
      <c r="AS82" s="79"/>
      <c r="AT82" s="79"/>
      <c r="AU82" s="79"/>
      <c r="AV82" s="79"/>
      <c r="AW82" s="79"/>
      <c r="AX82" s="79"/>
      <c r="AY82" s="79"/>
      <c r="AZ82" s="79"/>
      <c r="BA82" s="79"/>
      <c r="BB82" s="79"/>
      <c r="BC82" s="79"/>
      <c r="BD82" s="79"/>
      <c r="BE82" s="79"/>
    </row>
  </sheetData>
  <sheetProtection password="C750" sheet="1" objects="1" scenarios="1" selectLockedCells="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CB1157"/>
  <sheetViews>
    <sheetView workbookViewId="0">
      <selection activeCell="A4" sqref="A4:BT147"/>
    </sheetView>
  </sheetViews>
  <sheetFormatPr defaultRowHeight="15" x14ac:dyDescent="0.25"/>
  <cols>
    <col min="1" max="4" width="9.140625" style="104"/>
    <col min="5" max="10" width="4.7109375" style="104" customWidth="1"/>
    <col min="11" max="11" width="8.7109375" style="104" customWidth="1"/>
    <col min="12" max="53" width="4.7109375" style="104" customWidth="1"/>
    <col min="54" max="54" width="9.140625" style="104"/>
    <col min="55" max="55" width="17.85546875" style="104" bestFit="1" customWidth="1"/>
    <col min="56" max="56" width="6" style="104" bestFit="1" customWidth="1"/>
    <col min="57" max="60" width="6" style="104" customWidth="1"/>
    <col min="61" max="64" width="9.140625" style="104"/>
    <col min="65" max="65" width="10" style="104" bestFit="1" customWidth="1"/>
    <col min="66" max="66" width="9.140625" style="104"/>
    <col min="67" max="67" width="16.7109375" style="104" customWidth="1"/>
    <col min="68" max="68" width="9.140625" style="104"/>
    <col min="69" max="69" width="12.42578125" style="104" customWidth="1"/>
    <col min="70" max="70" width="16.28515625" style="104" customWidth="1"/>
    <col min="71" max="16384" width="9.140625" style="104"/>
  </cols>
  <sheetData>
    <row r="1" spans="1:80" x14ac:dyDescent="0.25">
      <c r="A1" s="104" t="s">
        <v>506</v>
      </c>
      <c r="B1" s="104">
        <f ca="1">Results!G6</f>
        <v>0.28840315031266056</v>
      </c>
      <c r="C1" s="104" t="s">
        <v>69</v>
      </c>
      <c r="D1" s="150">
        <f ca="1">IFERROR(IF($F$1=1,$G$1+AVERAGE(M1:M2)*($L$1-$G$1)/1000,10^(LOG($G$1)+AVERAGE(M1:M2)*((LOG($L$1)-LOG($G$1))/1000))),"")</f>
        <v>8.8511560983083534E-2</v>
      </c>
      <c r="F1" s="104">
        <f>Results!H1</f>
        <v>2</v>
      </c>
      <c r="G1" s="25">
        <f ca="1">Results!I1</f>
        <v>0.01</v>
      </c>
      <c r="H1" s="15" t="s">
        <v>506</v>
      </c>
      <c r="I1" s="16"/>
      <c r="J1" s="25"/>
      <c r="K1" s="16">
        <f ca="1">IFERROR(IF($F$1=1,$G$1+M1*($L$1-$G$1)/1000,10^(LOG($G$1)+M1*((LOG($L$1)-LOG($G$1))/1000))),"")</f>
        <v>0.55462571295791074</v>
      </c>
      <c r="L1" s="25">
        <f ca="1">MAX(Data_qPCR)</f>
        <v>1</v>
      </c>
      <c r="M1" s="25">
        <f>1000-N1</f>
        <v>872</v>
      </c>
      <c r="N1" s="25">
        <v>128</v>
      </c>
      <c r="O1" s="25"/>
      <c r="P1" s="25"/>
      <c r="Q1" s="25"/>
      <c r="R1" s="25"/>
      <c r="S1" s="25"/>
      <c r="T1" s="25" t="s">
        <v>612</v>
      </c>
      <c r="U1" s="25"/>
      <c r="V1" s="25"/>
      <c r="W1" s="104" t="s">
        <v>506</v>
      </c>
      <c r="Y1" s="104">
        <v>200</v>
      </c>
      <c r="Z1" s="104">
        <v>120</v>
      </c>
      <c r="AA1" s="104">
        <v>128</v>
      </c>
      <c r="AB1" s="104">
        <v>291</v>
      </c>
      <c r="AC1" s="104">
        <v>270</v>
      </c>
      <c r="BB1" s="104" t="s">
        <v>560</v>
      </c>
      <c r="BI1" s="104">
        <f t="shared" ref="BI1:BN1" ca="1" si="0">MIN(BI$4:BI$1155)</f>
        <v>6</v>
      </c>
      <c r="BJ1" s="104">
        <f t="shared" ca="1" si="0"/>
        <v>3.5261354641950096</v>
      </c>
      <c r="BK1" s="104">
        <f t="shared" ca="1" si="0"/>
        <v>20.794428330305468</v>
      </c>
      <c r="BL1" s="104">
        <f t="shared" ca="1" si="0"/>
        <v>0.98091639002024156</v>
      </c>
      <c r="BM1" s="104">
        <f t="shared" ca="1" si="0"/>
        <v>0.6191030201201837</v>
      </c>
      <c r="BN1" s="104">
        <f t="shared" ca="1" si="0"/>
        <v>16.716810909949235</v>
      </c>
      <c r="BO1" s="104">
        <v>238</v>
      </c>
      <c r="BP1" s="104">
        <f>IFERROR(ROUNDUP((BQ1*BO1/BQ2)/60,0),1)</f>
        <v>1</v>
      </c>
      <c r="BQ1" s="151">
        <v>52.81640625</v>
      </c>
      <c r="BR1" s="104">
        <f>N1</f>
        <v>128</v>
      </c>
      <c r="BS1" s="104" t="s">
        <v>526</v>
      </c>
      <c r="BT1" s="104" t="s">
        <v>573</v>
      </c>
      <c r="BV1" s="104" t="s">
        <v>524</v>
      </c>
      <c r="BW1" s="104" t="s">
        <v>632</v>
      </c>
      <c r="BX1" s="104" t="s">
        <v>631</v>
      </c>
      <c r="BY1" s="104">
        <f>MAX(BY3:BY1048576)</f>
        <v>0.75239841216967784</v>
      </c>
      <c r="BZ1" s="104">
        <f>IFERROR(MATCH(BY1,BY3:BY1048576,0),"")</f>
        <v>7</v>
      </c>
      <c r="CA1" s="104">
        <f>IFERROR(INDEX(BY3:CA1048576,BZ1,2),"")</f>
        <v>270</v>
      </c>
      <c r="CB1" s="104">
        <f>IFERROR(INDEX(BY3:CA1048576,BZ1,3),"")</f>
        <v>1000</v>
      </c>
    </row>
    <row r="2" spans="1:80" x14ac:dyDescent="0.25">
      <c r="A2" s="104" t="s">
        <v>507</v>
      </c>
      <c r="B2" s="104">
        <f ca="1">Results!G7</f>
        <v>0.01</v>
      </c>
      <c r="C2" s="104" t="s">
        <v>562</v>
      </c>
      <c r="D2" s="104">
        <f>Data_Background!B2</f>
        <v>13</v>
      </c>
      <c r="F2" s="104" t="s">
        <v>615</v>
      </c>
      <c r="G2" s="104">
        <f ca="1">COUNTIF(BT4:BT1155,TRUE)</f>
        <v>1</v>
      </c>
      <c r="H2" s="15" t="s">
        <v>507</v>
      </c>
      <c r="I2" s="16"/>
      <c r="J2" s="25"/>
      <c r="K2" s="16">
        <f ca="1">IFERROR(IF($F$1=1,$G$1+M2*($L$1-$G$1)/1000,10^(LOG($G$1)+M2*((LOG($L$1)-LOG($G$1))/1000))),"")</f>
        <v>1.4125375446227528E-2</v>
      </c>
      <c r="L2" s="25">
        <f ca="1">MIN(Data_qPCR)</f>
        <v>0</v>
      </c>
      <c r="M2" s="25">
        <f>1000-N2</f>
        <v>75</v>
      </c>
      <c r="N2" s="25">
        <v>925</v>
      </c>
      <c r="O2" s="25"/>
      <c r="P2" s="25"/>
      <c r="Q2" s="25"/>
      <c r="R2" s="25"/>
      <c r="S2" s="25"/>
      <c r="T2" s="25"/>
      <c r="U2" s="25"/>
      <c r="V2" s="25"/>
      <c r="W2" s="104" t="s">
        <v>613</v>
      </c>
      <c r="Y2" s="104">
        <v>1000</v>
      </c>
      <c r="Z2" s="104">
        <v>1000</v>
      </c>
      <c r="AA2" s="104">
        <v>1000</v>
      </c>
      <c r="AB2" s="104">
        <v>925</v>
      </c>
      <c r="AC2" s="104">
        <v>1000</v>
      </c>
      <c r="BB2" s="104" t="s">
        <v>561</v>
      </c>
      <c r="BI2" s="104">
        <f t="shared" ref="BI2:BN2" ca="1" si="1">MAX(BI$4:BI$1155)</f>
        <v>8</v>
      </c>
      <c r="BJ2" s="104">
        <f t="shared" ca="1" si="1"/>
        <v>4.7784134322162126</v>
      </c>
      <c r="BK2" s="104">
        <f t="shared" ca="1" si="1"/>
        <v>34.257817343326593</v>
      </c>
      <c r="BL2" s="104">
        <f t="shared" ca="1" si="1"/>
        <v>0.99486375089870271</v>
      </c>
      <c r="BM2" s="104">
        <f t="shared" ca="1" si="1"/>
        <v>0.92130623372836262</v>
      </c>
      <c r="BN2" s="104">
        <f t="shared" ca="1" si="1"/>
        <v>30.294286825545271</v>
      </c>
      <c r="BO2" s="104">
        <v>12225</v>
      </c>
      <c r="BP2" s="104">
        <f>IFERROR(ROUNDUP((BQ1*BO2/BQ2)/60,0),20)</f>
        <v>46</v>
      </c>
      <c r="BQ2" s="104">
        <v>238</v>
      </c>
      <c r="BR2" s="104">
        <f>N2</f>
        <v>925</v>
      </c>
      <c r="BS2" s="104">
        <f>Results!I6</f>
        <v>0.98</v>
      </c>
      <c r="BT2" s="120">
        <f>Results!I5</f>
        <v>0.62</v>
      </c>
      <c r="BU2" s="120">
        <f>Results!J5</f>
        <v>1.1000000000000001</v>
      </c>
      <c r="BV2" s="104">
        <f>Results!I7</f>
        <v>3</v>
      </c>
      <c r="BW2" s="104">
        <f>Results!J7</f>
        <v>12</v>
      </c>
      <c r="BY2" s="104" t="s">
        <v>630</v>
      </c>
    </row>
    <row r="3" spans="1:80" x14ac:dyDescent="0.25">
      <c r="A3" s="104" t="s">
        <v>511</v>
      </c>
      <c r="D3" s="104">
        <f>Data!C3</f>
        <v>1</v>
      </c>
      <c r="E3" s="104">
        <f>Data!D3</f>
        <v>2</v>
      </c>
      <c r="F3" s="104">
        <f>Data!E3</f>
        <v>3</v>
      </c>
      <c r="G3" s="104">
        <f>Data!F3</f>
        <v>4</v>
      </c>
      <c r="H3" s="104">
        <f>Data!G3</f>
        <v>5</v>
      </c>
      <c r="I3" s="104">
        <f>Data!H3</f>
        <v>6</v>
      </c>
      <c r="J3" s="104">
        <f>Data!I3</f>
        <v>7</v>
      </c>
      <c r="K3" s="104">
        <f>Data!J3</f>
        <v>8</v>
      </c>
      <c r="L3" s="104">
        <f>Data!K3</f>
        <v>9</v>
      </c>
      <c r="M3" s="104">
        <f>Data!L3</f>
        <v>10</v>
      </c>
      <c r="N3" s="104">
        <f>Data!M3</f>
        <v>11</v>
      </c>
      <c r="O3" s="104">
        <f>Data!N3</f>
        <v>12</v>
      </c>
      <c r="P3" s="104">
        <f>Data!O3</f>
        <v>13</v>
      </c>
      <c r="Q3" s="104">
        <f>Data!P3</f>
        <v>14</v>
      </c>
      <c r="R3" s="104">
        <f>Data!Q3</f>
        <v>15</v>
      </c>
      <c r="S3" s="104">
        <f>Data!R3</f>
        <v>16</v>
      </c>
      <c r="T3" s="104">
        <f>Data!S3</f>
        <v>17</v>
      </c>
      <c r="U3" s="104">
        <f>Data!T3</f>
        <v>18</v>
      </c>
      <c r="V3" s="104">
        <f>Data!U3</f>
        <v>19</v>
      </c>
      <c r="W3" s="104">
        <f>Data!V3</f>
        <v>20</v>
      </c>
      <c r="X3" s="104">
        <f>Data!W3</f>
        <v>21</v>
      </c>
      <c r="Y3" s="104">
        <f>Data!X3</f>
        <v>22</v>
      </c>
      <c r="Z3" s="104">
        <f>Data!Y3</f>
        <v>23</v>
      </c>
      <c r="AA3" s="104">
        <f>Data!Z3</f>
        <v>24</v>
      </c>
      <c r="AB3" s="104">
        <f>Data!AA3</f>
        <v>25</v>
      </c>
      <c r="AC3" s="104">
        <f>Data!AB3</f>
        <v>26</v>
      </c>
      <c r="AD3" s="104">
        <f>Data!AC3</f>
        <v>27</v>
      </c>
      <c r="AE3" s="104">
        <f>Data!AD3</f>
        <v>28</v>
      </c>
      <c r="AF3" s="104">
        <f>Data!AE3</f>
        <v>29</v>
      </c>
      <c r="AG3" s="104">
        <f>Data!AF3</f>
        <v>30</v>
      </c>
      <c r="AH3" s="104">
        <f>Data!AG3</f>
        <v>31</v>
      </c>
      <c r="AI3" s="104">
        <f>Data!AH3</f>
        <v>32</v>
      </c>
      <c r="AJ3" s="104">
        <f>Data!AI3</f>
        <v>33</v>
      </c>
      <c r="AK3" s="104">
        <f>Data!AJ3</f>
        <v>34</v>
      </c>
      <c r="AL3" s="104">
        <f>Data!AK3</f>
        <v>35</v>
      </c>
      <c r="AM3" s="104">
        <f>Data!AL3</f>
        <v>36</v>
      </c>
      <c r="AN3" s="104">
        <f>Data!AM3</f>
        <v>37</v>
      </c>
      <c r="AO3" s="104">
        <f>Data!AN3</f>
        <v>38</v>
      </c>
      <c r="AP3" s="104">
        <f>Data!AO3</f>
        <v>39</v>
      </c>
      <c r="AQ3" s="104">
        <f>Data!AP3</f>
        <v>40</v>
      </c>
      <c r="AR3" s="104" t="str">
        <f>Data!AQ3</f>
        <v/>
      </c>
      <c r="AS3" s="104" t="str">
        <f>Data!AR3</f>
        <v/>
      </c>
      <c r="AT3" s="104" t="str">
        <f>Data!AS3</f>
        <v/>
      </c>
      <c r="AU3" s="104" t="str">
        <f>Data!AT3</f>
        <v/>
      </c>
      <c r="AV3" s="104" t="str">
        <f>Data!AU3</f>
        <v/>
      </c>
      <c r="AW3" s="104" t="str">
        <f>Data!AV3</f>
        <v/>
      </c>
      <c r="AX3" s="104" t="str">
        <f>Data!AW3</f>
        <v/>
      </c>
      <c r="AY3" s="104" t="str">
        <f>Data!AX3</f>
        <v/>
      </c>
      <c r="AZ3" s="104" t="str">
        <f>Data!AY3</f>
        <v/>
      </c>
      <c r="BA3" s="104" t="str">
        <f>Data!AZ3</f>
        <v/>
      </c>
      <c r="BB3" s="104" t="s">
        <v>47</v>
      </c>
      <c r="BC3" s="104" t="s">
        <v>128</v>
      </c>
      <c r="BD3" s="104" t="s">
        <v>614</v>
      </c>
      <c r="BE3" s="104" t="s">
        <v>509</v>
      </c>
      <c r="BF3" s="104" t="s">
        <v>510</v>
      </c>
      <c r="BG3" s="104" t="s">
        <v>515</v>
      </c>
      <c r="BH3" s="104" t="s">
        <v>6</v>
      </c>
      <c r="BI3" s="104" t="s">
        <v>524</v>
      </c>
      <c r="BJ3" s="104" t="s">
        <v>525</v>
      </c>
      <c r="BK3" s="104" t="s">
        <v>13</v>
      </c>
      <c r="BL3" s="104" t="s">
        <v>526</v>
      </c>
      <c r="BM3" s="104" t="s">
        <v>527</v>
      </c>
      <c r="BN3" s="104" t="s">
        <v>528</v>
      </c>
      <c r="BO3" s="104" t="s">
        <v>563</v>
      </c>
      <c r="BP3" s="104" t="s">
        <v>566</v>
      </c>
      <c r="BQ3" s="104" t="s">
        <v>567</v>
      </c>
      <c r="BR3" s="104" t="s">
        <v>611</v>
      </c>
      <c r="BS3" s="104">
        <f ca="1">COUNTIF(BT4:BT1155,TRUE)</f>
        <v>1</v>
      </c>
      <c r="BT3" s="104" t="s">
        <v>572</v>
      </c>
      <c r="BY3" s="104">
        <v>0.63352822666474595</v>
      </c>
      <c r="BZ3" s="104">
        <v>128</v>
      </c>
      <c r="CA3" s="104">
        <v>1000</v>
      </c>
    </row>
    <row r="4" spans="1:80" x14ac:dyDescent="0.25">
      <c r="A4" s="104">
        <f>IF(A3="","",IF(ISTEXT(A3),1,IF(A3+1&gt;Data_Chart!$C$2,"",A3+1)))</f>
        <v>1</v>
      </c>
      <c r="B4" s="104">
        <f ca="1">IFERROR(SMALL(Data_Amplitude!$A$4:$A$1155,A4),"")</f>
        <v>1</v>
      </c>
      <c r="C4" s="104" t="str">
        <f t="shared" ref="C4:C35" ca="1" si="2">IF(B4="","",VLOOKUP(B4,Data_OrderChart,2,FALSE))</f>
        <v>1A1</v>
      </c>
      <c r="D4" s="104" t="str">
        <f t="shared" ref="D4:S19" si="3">IFERROR(IF(D$3&gt;$D$2,IF(VLOOKUP($C4,Data_qPCR,D$3+2,FALSE)&gt;=$K$1,"",IF(VLOOKUP($C4,Data_qPCR,D$3+2,FALSE)&lt;=$K$2,"",LOG(VLOOKUP($C4,Data_qPCR,D$3+2,FALSE)))),""),"")</f>
        <v/>
      </c>
      <c r="E4" s="104" t="str">
        <f t="shared" si="3"/>
        <v/>
      </c>
      <c r="F4" s="104" t="str">
        <f t="shared" si="3"/>
        <v/>
      </c>
      <c r="G4" s="104" t="str">
        <f t="shared" si="3"/>
        <v/>
      </c>
      <c r="H4" s="104" t="str">
        <f t="shared" si="3"/>
        <v/>
      </c>
      <c r="I4" s="104" t="str">
        <f t="shared" si="3"/>
        <v/>
      </c>
      <c r="J4" s="104" t="str">
        <f t="shared" si="3"/>
        <v/>
      </c>
      <c r="K4" s="104" t="str">
        <f t="shared" si="3"/>
        <v/>
      </c>
      <c r="L4" s="104" t="str">
        <f t="shared" si="3"/>
        <v/>
      </c>
      <c r="M4" s="104" t="str">
        <f t="shared" si="3"/>
        <v/>
      </c>
      <c r="N4" s="104" t="str">
        <f t="shared" si="3"/>
        <v/>
      </c>
      <c r="O4" s="104" t="str">
        <f t="shared" si="3"/>
        <v/>
      </c>
      <c r="P4" s="104" t="str">
        <f t="shared" si="3"/>
        <v/>
      </c>
      <c r="Q4" s="104" t="str">
        <f t="shared" ca="1" si="3"/>
        <v/>
      </c>
      <c r="R4" s="104" t="str">
        <f t="shared" ca="1" si="3"/>
        <v/>
      </c>
      <c r="S4" s="104" t="str">
        <f t="shared" ca="1" si="3"/>
        <v/>
      </c>
      <c r="T4" s="104" t="str">
        <f t="shared" ref="T4:AI33" ca="1" si="4">IFERROR(IF(T$3&gt;$D$2,IF(VLOOKUP($C4,Data_qPCR,T$3+2,FALSE)&gt;=$K$1,"",IF(VLOOKUP($C4,Data_qPCR,T$3+2,FALSE)&lt;=$K$2,"",LOG(VLOOKUP($C4,Data_qPCR,T$3+2,FALSE)))),""),"")</f>
        <v/>
      </c>
      <c r="U4" s="104" t="str">
        <f t="shared" ca="1" si="4"/>
        <v/>
      </c>
      <c r="V4" s="104" t="str">
        <f t="shared" ca="1" si="4"/>
        <v/>
      </c>
      <c r="W4" s="104" t="str">
        <f t="shared" ca="1" si="4"/>
        <v/>
      </c>
      <c r="X4" s="104" t="str">
        <f t="shared" ca="1" si="4"/>
        <v/>
      </c>
      <c r="Y4" s="104">
        <f t="shared" ca="1" si="4"/>
        <v>-1.697489388953491</v>
      </c>
      <c r="Z4" s="104">
        <f t="shared" ca="1" si="4"/>
        <v>-1.4020517968880239</v>
      </c>
      <c r="AA4" s="104">
        <f t="shared" ca="1" si="4"/>
        <v>-1.1454690711789326</v>
      </c>
      <c r="AB4" s="104">
        <f t="shared" ca="1" si="4"/>
        <v>-0.91212349778951873</v>
      </c>
      <c r="AC4" s="104">
        <f t="shared" ca="1" si="4"/>
        <v>-0.7009133581590391</v>
      </c>
      <c r="AD4" s="104">
        <f t="shared" ca="1" si="4"/>
        <v>-0.51598664215093415</v>
      </c>
      <c r="AE4" s="104">
        <f t="shared" ca="1" si="4"/>
        <v>-0.36412210851597954</v>
      </c>
      <c r="AF4" s="104" t="str">
        <f t="shared" ca="1" si="4"/>
        <v/>
      </c>
      <c r="AG4" s="104" t="str">
        <f t="shared" ca="1" si="4"/>
        <v/>
      </c>
      <c r="AH4" s="104" t="str">
        <f t="shared" ca="1" si="4"/>
        <v/>
      </c>
      <c r="AI4" s="104" t="str">
        <f t="shared" ca="1" si="4"/>
        <v/>
      </c>
      <c r="AJ4" s="104" t="str">
        <f t="shared" ref="AJ4:AY19" ca="1" si="5">IFERROR(IF(AJ$3&gt;$D$2,IF(VLOOKUP($C4,Data_qPCR,AJ$3+2,FALSE)&gt;=$K$1,"",IF(VLOOKUP($C4,Data_qPCR,AJ$3+2,FALSE)&lt;=$K$2,"",LOG(VLOOKUP($C4,Data_qPCR,AJ$3+2,FALSE)))),""),"")</f>
        <v/>
      </c>
      <c r="AK4" s="104" t="str">
        <f t="shared" ca="1" si="5"/>
        <v/>
      </c>
      <c r="AL4" s="104" t="str">
        <f t="shared" ca="1" si="5"/>
        <v/>
      </c>
      <c r="AM4" s="104" t="str">
        <f t="shared" ca="1" si="5"/>
        <v/>
      </c>
      <c r="AN4" s="104" t="str">
        <f t="shared" ca="1" si="5"/>
        <v/>
      </c>
      <c r="AO4" s="104" t="str">
        <f t="shared" ca="1" si="5"/>
        <v/>
      </c>
      <c r="AP4" s="104" t="str">
        <f t="shared" ca="1" si="5"/>
        <v/>
      </c>
      <c r="AQ4" s="104" t="str">
        <f t="shared" ca="1" si="5"/>
        <v/>
      </c>
      <c r="AR4" s="104" t="str">
        <f t="shared" ca="1" si="5"/>
        <v/>
      </c>
      <c r="AS4" s="104" t="str">
        <f t="shared" ca="1" si="5"/>
        <v/>
      </c>
      <c r="AT4" s="104" t="str">
        <f t="shared" ca="1" si="5"/>
        <v/>
      </c>
      <c r="AU4" s="104" t="str">
        <f t="shared" ca="1" si="5"/>
        <v/>
      </c>
      <c r="AV4" s="104" t="str">
        <f t="shared" ca="1" si="5"/>
        <v/>
      </c>
      <c r="AW4" s="104" t="str">
        <f t="shared" ca="1" si="5"/>
        <v/>
      </c>
      <c r="AX4" s="104" t="str">
        <f t="shared" ca="1" si="5"/>
        <v/>
      </c>
      <c r="AY4" s="104" t="str">
        <f t="shared" ca="1" si="5"/>
        <v/>
      </c>
      <c r="AZ4" s="104" t="str">
        <f t="shared" ref="AZ4:BA18" ca="1" si="6">IFERROR(IF(AZ$3&gt;$D$2,IF(VLOOKUP($C4,Data_qPCR,AZ$3+2,FALSE)&gt;=$K$1,"",IF(VLOOKUP($C4,Data_qPCR,AZ$3+2,FALSE)&lt;=$K$2,"",LOG(VLOOKUP($C4,Data_qPCR,AZ$3+2,FALSE)))),""),"")</f>
        <v/>
      </c>
      <c r="BA4" s="104" t="str">
        <f t="shared" ca="1" si="6"/>
        <v/>
      </c>
      <c r="BB4" s="104" t="str">
        <f t="shared" ref="BB4:BB67" ca="1" si="7">C4</f>
        <v>1A1</v>
      </c>
      <c r="BC4" s="104" t="str">
        <f t="shared" ref="BC4:BC35" ca="1" si="8">IFERROR(VLOOKUP($BB4,Data_qPCR,54,FALSE),"")</f>
        <v>3G_SodA</v>
      </c>
      <c r="BD4" s="104">
        <f t="shared" ref="BD4:BD67" ca="1" si="9">IFERROR((LEFT(C4,1)&amp;IF(CODE(RIGHT(LEFT(C4,2),1))-64&lt;10,"0"&amp;CODE(RIGHT(LEFT(C4,2),1))-64,CODE(RIGHT(LEFT(C4,2),1))-64)&amp;IF(RIGHT(C4,LEN(C4)-2)+0&lt;10,"0"&amp;RIGHT(C4,LEN(C4)-2),RIGHT(C4,LEN(C4)-2)))+0,"")</f>
        <v>10101</v>
      </c>
      <c r="BE4" s="104" t="str">
        <f t="shared" ref="BE4:BE35" ca="1" si="10">IFERROR(VLOOKUP($BB4,Data_qPCR,55,FALSE),"")</f>
        <v>3G</v>
      </c>
      <c r="BF4" s="104" t="str">
        <f t="shared" ref="BF4:BF35" ca="1" si="11">IFERROR(VLOOKUP($BB4,Data_qPCR,56,FALSE),"")</f>
        <v>SodA</v>
      </c>
      <c r="BG4" s="104" t="str">
        <f t="shared" ref="BG4:BG35" ca="1" si="12">IFERROR(VLOOKUP($BB4,Data_qPCR,57,FALSE),"")</f>
        <v>1_1</v>
      </c>
      <c r="BH4" s="104">
        <f ca="1">IFERROR(IF(BB4="","",IF(Details!$B$10=1,1,VLOOKUP($BB4,Data_qPCR,58,FALSE))),"")</f>
        <v>1</v>
      </c>
      <c r="BI4" s="104">
        <f t="shared" ref="BI4:BI67" ca="1" si="13">IF(C4="","",COUNT(D4:BA4))</f>
        <v>7</v>
      </c>
      <c r="BJ4" s="104">
        <f t="shared" ref="BJ4:BJ67" ca="1" si="14">IFERROR(IF(BI4="","",SLOPE($D$3:$BA$3,D4:BA4)),"")</f>
        <v>4.4555574722993487</v>
      </c>
      <c r="BK4" s="104">
        <f t="shared" ref="BK4:BK67" ca="1" si="15">IFERROR(IF(BI4="","",INTERCEPT($D$3:$BA$3,D4:BA4)),"")</f>
        <v>29.28889152967724</v>
      </c>
      <c r="BL4" s="104">
        <f t="shared" ref="BL4:BL67" ca="1" si="16">IFERROR(IF(BI4="","",RSQ($D$3:$BA$3,D4:BA4)),"")</f>
        <v>0.98925912929583693</v>
      </c>
      <c r="BM4" s="104">
        <f t="shared" ref="BM4:BM67" ca="1" si="17">IFERROR(10^(1/BJ4)-1,"")</f>
        <v>0.67663607445581486</v>
      </c>
      <c r="BN4" s="104">
        <f t="shared" ref="BN4:BN67" ca="1" si="18">IFERROR(BJ4*LOG($D$1)+BK4+LOG(BH4,(1+BM4)),"")</f>
        <v>24.597189511346023</v>
      </c>
      <c r="BO4" s="104" t="str">
        <f t="shared" ref="BO4:BO67" ca="1" si="19">IF(BB4="","",BF4&amp;"@"&amp;BG4)</f>
        <v>SodA@1_1</v>
      </c>
      <c r="BP4" s="104">
        <f ca="1">IF(BO4="","",BQ4-COUNTIF($BO$3:BO3,BO4))</f>
        <v>2</v>
      </c>
      <c r="BQ4" s="104">
        <f t="shared" ref="BQ4:BQ35" ca="1" si="20">IF(BB4="","",COUNTIF(Result_TechRep,BO4))</f>
        <v>2</v>
      </c>
      <c r="BR4" s="104" t="str">
        <f t="shared" ref="BR4:BR67" ca="1" si="21">IFERROR(BO4&amp;"@"&amp;(BQ4+1)-BP4,"")</f>
        <v>SodA@1_1@1</v>
      </c>
      <c r="BS4" s="104" t="str">
        <f t="shared" ref="BS4:BS67" ca="1" si="22">BB4</f>
        <v>1A1</v>
      </c>
      <c r="BT4" s="104" t="b">
        <f t="shared" ref="BT4:BT67" ca="1" si="23">IF($BB4="","",OR(BL4&lt;$BS$2,BM4&lt;$BT$2,BM4&gt;$BU$2,BI4&lt;$BV$2,BI4&gt;$BW$2))</f>
        <v>0</v>
      </c>
      <c r="BY4" s="104">
        <v>0.66229382675012904</v>
      </c>
      <c r="BZ4" s="104">
        <v>132</v>
      </c>
      <c r="CA4" s="104">
        <v>1000</v>
      </c>
    </row>
    <row r="5" spans="1:80" x14ac:dyDescent="0.25">
      <c r="A5" s="104">
        <f ca="1">IF(A4="","",IF(ISTEXT(A4),1,IF(A4+1&gt;Data_Chart!$C$2,"",A4+1)))</f>
        <v>2</v>
      </c>
      <c r="B5" s="104">
        <f ca="1">IFERROR(SMALL(Data_Amplitude!$A$4:$A$1155,A5),"")</f>
        <v>2</v>
      </c>
      <c r="C5" s="104" t="str">
        <f t="shared" ca="1" si="2"/>
        <v>1B1</v>
      </c>
      <c r="D5" s="104" t="str">
        <f t="shared" si="3"/>
        <v/>
      </c>
      <c r="E5" s="104" t="str">
        <f t="shared" si="3"/>
        <v/>
      </c>
      <c r="F5" s="104" t="str">
        <f t="shared" si="3"/>
        <v/>
      </c>
      <c r="G5" s="104" t="str">
        <f t="shared" si="3"/>
        <v/>
      </c>
      <c r="H5" s="104" t="str">
        <f t="shared" si="3"/>
        <v/>
      </c>
      <c r="I5" s="104" t="str">
        <f t="shared" si="3"/>
        <v/>
      </c>
      <c r="J5" s="104" t="str">
        <f t="shared" si="3"/>
        <v/>
      </c>
      <c r="K5" s="104" t="str">
        <f t="shared" si="3"/>
        <v/>
      </c>
      <c r="L5" s="104" t="str">
        <f t="shared" si="3"/>
        <v/>
      </c>
      <c r="M5" s="104" t="str">
        <f t="shared" si="3"/>
        <v/>
      </c>
      <c r="N5" s="104" t="str">
        <f t="shared" si="3"/>
        <v/>
      </c>
      <c r="O5" s="104" t="str">
        <f t="shared" si="3"/>
        <v/>
      </c>
      <c r="P5" s="104" t="str">
        <f t="shared" si="3"/>
        <v/>
      </c>
      <c r="Q5" s="104" t="str">
        <f t="shared" ca="1" si="3"/>
        <v/>
      </c>
      <c r="R5" s="104" t="str">
        <f t="shared" ca="1" si="3"/>
        <v/>
      </c>
      <c r="S5" s="104" t="str">
        <f t="shared" ca="1" si="3"/>
        <v/>
      </c>
      <c r="T5" s="104" t="str">
        <f t="shared" ca="1" si="4"/>
        <v/>
      </c>
      <c r="U5" s="104" t="str">
        <f t="shared" ca="1" si="4"/>
        <v/>
      </c>
      <c r="V5" s="104" t="str">
        <f t="shared" ca="1" si="4"/>
        <v/>
      </c>
      <c r="W5" s="104" t="str">
        <f t="shared" ca="1" si="4"/>
        <v/>
      </c>
      <c r="X5" s="104" t="str">
        <f t="shared" ca="1" si="4"/>
        <v/>
      </c>
      <c r="Y5" s="104">
        <f t="shared" ca="1" si="4"/>
        <v>-1.7213683885978071</v>
      </c>
      <c r="Z5" s="104">
        <f t="shared" ca="1" si="4"/>
        <v>-1.4386285513673438</v>
      </c>
      <c r="AA5" s="104">
        <f t="shared" ca="1" si="4"/>
        <v>-1.1766885536620528</v>
      </c>
      <c r="AB5" s="104">
        <f t="shared" ca="1" si="4"/>
        <v>-0.94166115550198448</v>
      </c>
      <c r="AC5" s="104">
        <f t="shared" ca="1" si="4"/>
        <v>-0.72688323357213236</v>
      </c>
      <c r="AD5" s="104">
        <f t="shared" ca="1" si="4"/>
        <v>-0.53904146003665165</v>
      </c>
      <c r="AE5" s="104">
        <f t="shared" ca="1" si="4"/>
        <v>-0.38257881335954957</v>
      </c>
      <c r="AF5" s="104">
        <f t="shared" ca="1" si="4"/>
        <v>-0.26209278342628367</v>
      </c>
      <c r="AG5" s="104" t="str">
        <f t="shared" ca="1" si="4"/>
        <v/>
      </c>
      <c r="AH5" s="104" t="str">
        <f t="shared" ca="1" si="4"/>
        <v/>
      </c>
      <c r="AI5" s="104" t="str">
        <f t="shared" ca="1" si="4"/>
        <v/>
      </c>
      <c r="AJ5" s="104" t="str">
        <f t="shared" ca="1" si="5"/>
        <v/>
      </c>
      <c r="AK5" s="104" t="str">
        <f t="shared" ca="1" si="5"/>
        <v/>
      </c>
      <c r="AL5" s="104" t="str">
        <f t="shared" ca="1" si="5"/>
        <v/>
      </c>
      <c r="AM5" s="104" t="str">
        <f t="shared" ca="1" si="5"/>
        <v/>
      </c>
      <c r="AN5" s="104" t="str">
        <f t="shared" ca="1" si="5"/>
        <v/>
      </c>
      <c r="AO5" s="104" t="str">
        <f t="shared" ca="1" si="5"/>
        <v/>
      </c>
      <c r="AP5" s="104" t="str">
        <f t="shared" ca="1" si="5"/>
        <v/>
      </c>
      <c r="AQ5" s="104" t="str">
        <f t="shared" ca="1" si="5"/>
        <v/>
      </c>
      <c r="AR5" s="104" t="str">
        <f t="shared" ca="1" si="5"/>
        <v/>
      </c>
      <c r="AS5" s="104" t="str">
        <f t="shared" ca="1" si="5"/>
        <v/>
      </c>
      <c r="AT5" s="104" t="str">
        <f t="shared" ca="1" si="5"/>
        <v/>
      </c>
      <c r="AU5" s="104" t="str">
        <f t="shared" ca="1" si="5"/>
        <v/>
      </c>
      <c r="AV5" s="104" t="str">
        <f t="shared" ca="1" si="5"/>
        <v/>
      </c>
      <c r="AW5" s="104" t="str">
        <f t="shared" ca="1" si="5"/>
        <v/>
      </c>
      <c r="AX5" s="104" t="str">
        <f t="shared" ca="1" si="5"/>
        <v/>
      </c>
      <c r="AY5" s="104" t="str">
        <f t="shared" ca="1" si="5"/>
        <v/>
      </c>
      <c r="AZ5" s="104" t="str">
        <f t="shared" ca="1" si="6"/>
        <v/>
      </c>
      <c r="BA5" s="104" t="str">
        <f t="shared" ca="1" si="6"/>
        <v/>
      </c>
      <c r="BB5" s="104" t="str">
        <f t="shared" ca="1" si="7"/>
        <v>1B1</v>
      </c>
      <c r="BC5" s="104" t="str">
        <f t="shared" ca="1" si="8"/>
        <v>3G_SodA</v>
      </c>
      <c r="BD5" s="104">
        <f t="shared" ca="1" si="9"/>
        <v>10201</v>
      </c>
      <c r="BE5" s="104" t="str">
        <f t="shared" ca="1" si="10"/>
        <v>3G</v>
      </c>
      <c r="BF5" s="104" t="str">
        <f t="shared" ca="1" si="11"/>
        <v>SodA</v>
      </c>
      <c r="BG5" s="104" t="str">
        <f t="shared" ca="1" si="12"/>
        <v>1_1</v>
      </c>
      <c r="BH5" s="104">
        <f ca="1">IFERROR(IF(BB5="","",IF(Details!$B$10=1,1,VLOOKUP($BB5,Data_qPCR,58,FALSE))),"")</f>
        <v>1</v>
      </c>
      <c r="BI5" s="104">
        <f t="shared" ca="1" si="13"/>
        <v>8</v>
      </c>
      <c r="BJ5" s="104">
        <f t="shared" ca="1" si="14"/>
        <v>4.6920459334668907</v>
      </c>
      <c r="BK5" s="104">
        <f t="shared" ca="1" si="15"/>
        <v>29.716356310664771</v>
      </c>
      <c r="BL5" s="104">
        <f t="shared" ca="1" si="16"/>
        <v>0.98437431916957341</v>
      </c>
      <c r="BM5" s="104">
        <f t="shared" ca="1" si="17"/>
        <v>0.63352822666474595</v>
      </c>
      <c r="BN5" s="104">
        <f t="shared" ca="1" si="18"/>
        <v>24.775631942724136</v>
      </c>
      <c r="BO5" s="104" t="str">
        <f t="shared" ca="1" si="19"/>
        <v>SodA@1_1</v>
      </c>
      <c r="BP5" s="104">
        <f ca="1">IF(BO5="","",BQ5-COUNTIF($BO$3:BO4,BO5))</f>
        <v>1</v>
      </c>
      <c r="BQ5" s="104">
        <f t="shared" ca="1" si="20"/>
        <v>2</v>
      </c>
      <c r="BR5" s="104" t="str">
        <f t="shared" ca="1" si="21"/>
        <v>SodA@1_1@2</v>
      </c>
      <c r="BS5" s="104" t="str">
        <f t="shared" ca="1" si="22"/>
        <v>1B1</v>
      </c>
      <c r="BT5" s="104" t="b">
        <f t="shared" ca="1" si="23"/>
        <v>0</v>
      </c>
      <c r="BY5" s="104">
        <v>0.66485775090707744</v>
      </c>
      <c r="BZ5" s="104">
        <v>176</v>
      </c>
      <c r="CA5" s="104">
        <v>1000</v>
      </c>
    </row>
    <row r="6" spans="1:80" x14ac:dyDescent="0.25">
      <c r="A6" s="104">
        <f ca="1">IF(A5="","",IF(ISTEXT(A5),1,IF(A5+1&gt;Data_Chart!$C$2,"",A5+1)))</f>
        <v>3</v>
      </c>
      <c r="B6" s="104">
        <f ca="1">IFERROR(SMALL(Data_Amplitude!$A$4:$A$1155,A6),"")</f>
        <v>3</v>
      </c>
      <c r="C6" s="104" t="str">
        <f t="shared" ca="1" si="2"/>
        <v>1C1</v>
      </c>
      <c r="D6" s="104" t="str">
        <f t="shared" si="3"/>
        <v/>
      </c>
      <c r="E6" s="104" t="str">
        <f t="shared" si="3"/>
        <v/>
      </c>
      <c r="F6" s="104" t="str">
        <f t="shared" si="3"/>
        <v/>
      </c>
      <c r="G6" s="104" t="str">
        <f t="shared" si="3"/>
        <v/>
      </c>
      <c r="H6" s="104" t="str">
        <f t="shared" si="3"/>
        <v/>
      </c>
      <c r="I6" s="104" t="str">
        <f t="shared" si="3"/>
        <v/>
      </c>
      <c r="J6" s="104" t="str">
        <f t="shared" si="3"/>
        <v/>
      </c>
      <c r="K6" s="104" t="str">
        <f t="shared" si="3"/>
        <v/>
      </c>
      <c r="L6" s="104" t="str">
        <f t="shared" si="3"/>
        <v/>
      </c>
      <c r="M6" s="104" t="str">
        <f t="shared" si="3"/>
        <v/>
      </c>
      <c r="N6" s="104" t="str">
        <f t="shared" si="3"/>
        <v/>
      </c>
      <c r="O6" s="104" t="str">
        <f t="shared" si="3"/>
        <v/>
      </c>
      <c r="P6" s="104" t="str">
        <f t="shared" si="3"/>
        <v/>
      </c>
      <c r="Q6" s="104" t="str">
        <f t="shared" ca="1" si="3"/>
        <v/>
      </c>
      <c r="R6" s="104" t="str">
        <f t="shared" ca="1" si="3"/>
        <v/>
      </c>
      <c r="S6" s="104" t="str">
        <f t="shared" ca="1" si="3"/>
        <v/>
      </c>
      <c r="T6" s="104" t="str">
        <f t="shared" ca="1" si="4"/>
        <v/>
      </c>
      <c r="U6" s="104" t="str">
        <f t="shared" ca="1" si="4"/>
        <v/>
      </c>
      <c r="V6" s="104" t="str">
        <f t="shared" ca="1" si="4"/>
        <v/>
      </c>
      <c r="W6" s="104" t="str">
        <f t="shared" ca="1" si="4"/>
        <v/>
      </c>
      <c r="X6" s="104" t="str">
        <f t="shared" ca="1" si="4"/>
        <v/>
      </c>
      <c r="Y6" s="104" t="str">
        <f t="shared" ca="1" si="4"/>
        <v/>
      </c>
      <c r="Z6" s="104" t="str">
        <f t="shared" ca="1" si="4"/>
        <v/>
      </c>
      <c r="AA6" s="104" t="str">
        <f t="shared" ca="1" si="4"/>
        <v/>
      </c>
      <c r="AB6" s="104">
        <f t="shared" ca="1" si="4"/>
        <v>-1.7032270094191133</v>
      </c>
      <c r="AC6" s="104">
        <f t="shared" ca="1" si="4"/>
        <v>-1.3874336522930473</v>
      </c>
      <c r="AD6" s="104">
        <f t="shared" ca="1" si="4"/>
        <v>-1.0876659266480158</v>
      </c>
      <c r="AE6" s="104">
        <f t="shared" ca="1" si="4"/>
        <v>-0.81718337896060655</v>
      </c>
      <c r="AF6" s="104">
        <f t="shared" ca="1" si="4"/>
        <v>-0.57506558965930255</v>
      </c>
      <c r="AG6" s="104">
        <f t="shared" ca="1" si="4"/>
        <v>-0.38171303870976925</v>
      </c>
      <c r="AH6" s="104" t="str">
        <f t="shared" ca="1" si="4"/>
        <v/>
      </c>
      <c r="AI6" s="104" t="str">
        <f t="shared" ca="1" si="4"/>
        <v/>
      </c>
      <c r="AJ6" s="104" t="str">
        <f t="shared" ca="1" si="5"/>
        <v/>
      </c>
      <c r="AK6" s="104" t="str">
        <f t="shared" ca="1" si="5"/>
        <v/>
      </c>
      <c r="AL6" s="104" t="str">
        <f t="shared" ca="1" si="5"/>
        <v/>
      </c>
      <c r="AM6" s="104" t="str">
        <f t="shared" ca="1" si="5"/>
        <v/>
      </c>
      <c r="AN6" s="104" t="str">
        <f t="shared" ca="1" si="5"/>
        <v/>
      </c>
      <c r="AO6" s="104" t="str">
        <f t="shared" ca="1" si="5"/>
        <v/>
      </c>
      <c r="AP6" s="104" t="str">
        <f t="shared" ca="1" si="5"/>
        <v/>
      </c>
      <c r="AQ6" s="104" t="str">
        <f t="shared" ca="1" si="5"/>
        <v/>
      </c>
      <c r="AR6" s="104" t="str">
        <f t="shared" ca="1" si="5"/>
        <v/>
      </c>
      <c r="AS6" s="104" t="str">
        <f t="shared" ca="1" si="5"/>
        <v/>
      </c>
      <c r="AT6" s="104" t="str">
        <f t="shared" ca="1" si="5"/>
        <v/>
      </c>
      <c r="AU6" s="104" t="str">
        <f t="shared" ca="1" si="5"/>
        <v/>
      </c>
      <c r="AV6" s="104" t="str">
        <f t="shared" ca="1" si="5"/>
        <v/>
      </c>
      <c r="AW6" s="104" t="str">
        <f t="shared" ca="1" si="5"/>
        <v/>
      </c>
      <c r="AX6" s="104" t="str">
        <f t="shared" ca="1" si="5"/>
        <v/>
      </c>
      <c r="AY6" s="104" t="str">
        <f t="shared" ca="1" si="5"/>
        <v/>
      </c>
      <c r="AZ6" s="104" t="str">
        <f t="shared" ca="1" si="6"/>
        <v/>
      </c>
      <c r="BA6" s="104" t="str">
        <f t="shared" ca="1" si="6"/>
        <v/>
      </c>
      <c r="BB6" s="104" t="str">
        <f t="shared" ca="1" si="7"/>
        <v>1C1</v>
      </c>
      <c r="BC6" s="104" t="str">
        <f t="shared" ca="1" si="8"/>
        <v>3G_OtsA</v>
      </c>
      <c r="BD6" s="104">
        <f t="shared" ca="1" si="9"/>
        <v>10301</v>
      </c>
      <c r="BE6" s="104" t="str">
        <f t="shared" ca="1" si="10"/>
        <v>3G</v>
      </c>
      <c r="BF6" s="104" t="str">
        <f t="shared" ca="1" si="11"/>
        <v>OtsA</v>
      </c>
      <c r="BG6" s="104" t="str">
        <f t="shared" ca="1" si="12"/>
        <v>1_1</v>
      </c>
      <c r="BH6" s="104">
        <f ca="1">IFERROR(IF(BB6="","",IF(Details!$B$10=1,1,VLOOKUP($BB6,Data_qPCR,58,FALSE))),"")</f>
        <v>1</v>
      </c>
      <c r="BI6" s="104">
        <f t="shared" ca="1" si="13"/>
        <v>6</v>
      </c>
      <c r="BJ6" s="104">
        <f t="shared" ca="1" si="14"/>
        <v>3.7314092478680227</v>
      </c>
      <c r="BK6" s="104">
        <f t="shared" ca="1" si="15"/>
        <v>31.201737451989416</v>
      </c>
      <c r="BL6" s="104">
        <f t="shared" ca="1" si="16"/>
        <v>0.99310461262967009</v>
      </c>
      <c r="BM6" s="104">
        <f t="shared" ca="1" si="17"/>
        <v>0.85351140327771557</v>
      </c>
      <c r="BN6" s="104">
        <f t="shared" ca="1" si="18"/>
        <v>27.272563513984387</v>
      </c>
      <c r="BO6" s="104" t="str">
        <f t="shared" ca="1" si="19"/>
        <v>OtsA@1_1</v>
      </c>
      <c r="BP6" s="104">
        <f ca="1">IF(BO6="","",BQ6-COUNTIF($BO$3:BO5,BO6))</f>
        <v>2</v>
      </c>
      <c r="BQ6" s="104">
        <f t="shared" ca="1" si="20"/>
        <v>2</v>
      </c>
      <c r="BR6" s="104" t="str">
        <f t="shared" ca="1" si="21"/>
        <v>OtsA@1_1@1</v>
      </c>
      <c r="BS6" s="104" t="str">
        <f t="shared" ca="1" si="22"/>
        <v>1C1</v>
      </c>
      <c r="BT6" s="104" t="b">
        <f t="shared" ca="1" si="23"/>
        <v>0</v>
      </c>
      <c r="BY6" s="104">
        <v>0.68201928620409125</v>
      </c>
      <c r="BZ6" s="104">
        <v>188</v>
      </c>
      <c r="CA6" s="104">
        <v>1000</v>
      </c>
    </row>
    <row r="7" spans="1:80" x14ac:dyDescent="0.25">
      <c r="A7" s="104">
        <f ca="1">IF(A6="","",IF(ISTEXT(A6),1,IF(A6+1&gt;Data_Chart!$C$2,"",A6+1)))</f>
        <v>4</v>
      </c>
      <c r="B7" s="104">
        <f ca="1">IFERROR(SMALL(Data_Amplitude!$A$4:$A$1155,A7),"")</f>
        <v>4</v>
      </c>
      <c r="C7" s="104" t="str">
        <f t="shared" ca="1" si="2"/>
        <v>1D1</v>
      </c>
      <c r="D7" s="104" t="str">
        <f t="shared" si="3"/>
        <v/>
      </c>
      <c r="E7" s="104" t="str">
        <f t="shared" si="3"/>
        <v/>
      </c>
      <c r="F7" s="104" t="str">
        <f t="shared" si="3"/>
        <v/>
      </c>
      <c r="G7" s="104" t="str">
        <f t="shared" si="3"/>
        <v/>
      </c>
      <c r="H7" s="104" t="str">
        <f t="shared" si="3"/>
        <v/>
      </c>
      <c r="I7" s="104" t="str">
        <f t="shared" si="3"/>
        <v/>
      </c>
      <c r="J7" s="104" t="str">
        <f t="shared" si="3"/>
        <v/>
      </c>
      <c r="K7" s="104" t="str">
        <f t="shared" si="3"/>
        <v/>
      </c>
      <c r="L7" s="104" t="str">
        <f t="shared" si="3"/>
        <v/>
      </c>
      <c r="M7" s="104" t="str">
        <f t="shared" si="3"/>
        <v/>
      </c>
      <c r="N7" s="104" t="str">
        <f t="shared" si="3"/>
        <v/>
      </c>
      <c r="O7" s="104" t="str">
        <f t="shared" si="3"/>
        <v/>
      </c>
      <c r="P7" s="104" t="str">
        <f t="shared" si="3"/>
        <v/>
      </c>
      <c r="Q7" s="104" t="str">
        <f t="shared" ca="1" si="3"/>
        <v/>
      </c>
      <c r="R7" s="104" t="str">
        <f t="shared" ca="1" si="3"/>
        <v/>
      </c>
      <c r="S7" s="104" t="str">
        <f t="shared" ca="1" si="3"/>
        <v/>
      </c>
      <c r="T7" s="104" t="str">
        <f t="shared" ca="1" si="4"/>
        <v/>
      </c>
      <c r="U7" s="104" t="str">
        <f t="shared" ca="1" si="4"/>
        <v/>
      </c>
      <c r="V7" s="104" t="str">
        <f t="shared" ca="1" si="4"/>
        <v/>
      </c>
      <c r="W7" s="104" t="str">
        <f t="shared" ca="1" si="4"/>
        <v/>
      </c>
      <c r="X7" s="104" t="str">
        <f t="shared" ca="1" si="4"/>
        <v/>
      </c>
      <c r="Y7" s="104" t="str">
        <f t="shared" ca="1" si="4"/>
        <v/>
      </c>
      <c r="Z7" s="104" t="str">
        <f t="shared" ca="1" si="4"/>
        <v/>
      </c>
      <c r="AA7" s="104" t="str">
        <f t="shared" ca="1" si="4"/>
        <v/>
      </c>
      <c r="AB7" s="104">
        <f t="shared" ca="1" si="4"/>
        <v>-1.6212002847815221</v>
      </c>
      <c r="AC7" s="104">
        <f t="shared" ca="1" si="4"/>
        <v>-1.3134255995875819</v>
      </c>
      <c r="AD7" s="104">
        <f t="shared" ca="1" si="4"/>
        <v>-1.0263768684431669</v>
      </c>
      <c r="AE7" s="104">
        <f t="shared" ca="1" si="4"/>
        <v>-0.76288721932598302</v>
      </c>
      <c r="AF7" s="104">
        <f t="shared" ca="1" si="4"/>
        <v>-0.53070208415221576</v>
      </c>
      <c r="AG7" s="104">
        <f t="shared" ca="1" si="4"/>
        <v>-0.3469669227007991</v>
      </c>
      <c r="AH7" s="104" t="str">
        <f t="shared" ca="1" si="4"/>
        <v/>
      </c>
      <c r="AI7" s="104" t="str">
        <f t="shared" ca="1" si="4"/>
        <v/>
      </c>
      <c r="AJ7" s="104" t="str">
        <f t="shared" ca="1" si="5"/>
        <v/>
      </c>
      <c r="AK7" s="104" t="str">
        <f t="shared" ca="1" si="5"/>
        <v/>
      </c>
      <c r="AL7" s="104" t="str">
        <f t="shared" ca="1" si="5"/>
        <v/>
      </c>
      <c r="AM7" s="104" t="str">
        <f t="shared" ca="1" si="5"/>
        <v/>
      </c>
      <c r="AN7" s="104" t="str">
        <f t="shared" ca="1" si="5"/>
        <v/>
      </c>
      <c r="AO7" s="104" t="str">
        <f t="shared" ca="1" si="5"/>
        <v/>
      </c>
      <c r="AP7" s="104" t="str">
        <f t="shared" ca="1" si="5"/>
        <v/>
      </c>
      <c r="AQ7" s="104" t="str">
        <f t="shared" ca="1" si="5"/>
        <v/>
      </c>
      <c r="AR7" s="104" t="str">
        <f t="shared" ca="1" si="5"/>
        <v/>
      </c>
      <c r="AS7" s="104" t="str">
        <f t="shared" ca="1" si="5"/>
        <v/>
      </c>
      <c r="AT7" s="104" t="str">
        <f t="shared" ca="1" si="5"/>
        <v/>
      </c>
      <c r="AU7" s="104" t="str">
        <f t="shared" ca="1" si="5"/>
        <v/>
      </c>
      <c r="AV7" s="104" t="str">
        <f t="shared" ca="1" si="5"/>
        <v/>
      </c>
      <c r="AW7" s="104" t="str">
        <f t="shared" ca="1" si="5"/>
        <v/>
      </c>
      <c r="AX7" s="104" t="str">
        <f t="shared" ca="1" si="5"/>
        <v/>
      </c>
      <c r="AY7" s="104" t="str">
        <f t="shared" ca="1" si="5"/>
        <v/>
      </c>
      <c r="AZ7" s="104" t="str">
        <f t="shared" ca="1" si="6"/>
        <v/>
      </c>
      <c r="BA7" s="104" t="str">
        <f t="shared" ca="1" si="6"/>
        <v/>
      </c>
      <c r="BB7" s="104" t="str">
        <f t="shared" ca="1" si="7"/>
        <v>1D1</v>
      </c>
      <c r="BC7" s="104" t="str">
        <f t="shared" ca="1" si="8"/>
        <v>3G_OtsA</v>
      </c>
      <c r="BD7" s="104">
        <f t="shared" ca="1" si="9"/>
        <v>10401</v>
      </c>
      <c r="BE7" s="104" t="str">
        <f t="shared" ca="1" si="10"/>
        <v>3G</v>
      </c>
      <c r="BF7" s="104" t="str">
        <f t="shared" ca="1" si="11"/>
        <v>OtsA</v>
      </c>
      <c r="BG7" s="104" t="str">
        <f t="shared" ca="1" si="12"/>
        <v>1_1</v>
      </c>
      <c r="BH7" s="104">
        <f ca="1">IFERROR(IF(BB7="","",IF(Details!$B$10=1,1,VLOOKUP($BB7,Data_qPCR,58,FALSE))),"")</f>
        <v>1</v>
      </c>
      <c r="BI7" s="104">
        <f t="shared" ca="1" si="13"/>
        <v>6</v>
      </c>
      <c r="BJ7" s="104">
        <f t="shared" ca="1" si="14"/>
        <v>3.8676499887731524</v>
      </c>
      <c r="BK7" s="104">
        <f t="shared" ca="1" si="15"/>
        <v>31.110811587034622</v>
      </c>
      <c r="BL7" s="104">
        <f t="shared" ca="1" si="16"/>
        <v>0.99264087909250232</v>
      </c>
      <c r="BM7" s="104">
        <f t="shared" ca="1" si="17"/>
        <v>0.81365608450673621</v>
      </c>
      <c r="BN7" s="104">
        <f t="shared" ca="1" si="18"/>
        <v>27.038176148856493</v>
      </c>
      <c r="BO7" s="104" t="str">
        <f t="shared" ca="1" si="19"/>
        <v>OtsA@1_1</v>
      </c>
      <c r="BP7" s="104">
        <f ca="1">IF(BO7="","",BQ7-COUNTIF($BO$3:BO6,BO7))</f>
        <v>1</v>
      </c>
      <c r="BQ7" s="104">
        <f t="shared" ca="1" si="20"/>
        <v>2</v>
      </c>
      <c r="BR7" s="104" t="str">
        <f t="shared" ca="1" si="21"/>
        <v>OtsA@1_1@2</v>
      </c>
      <c r="BS7" s="104" t="str">
        <f t="shared" ca="1" si="22"/>
        <v>1D1</v>
      </c>
      <c r="BT7" s="104" t="b">
        <f t="shared" ca="1" si="23"/>
        <v>0</v>
      </c>
      <c r="BY7" s="104">
        <v>0.70894714210672305</v>
      </c>
      <c r="BZ7" s="104">
        <v>192</v>
      </c>
      <c r="CA7" s="104">
        <v>1000</v>
      </c>
    </row>
    <row r="8" spans="1:80" x14ac:dyDescent="0.25">
      <c r="A8" s="104">
        <f ca="1">IF(A7="","",IF(ISTEXT(A7),1,IF(A7+1&gt;Data_Chart!$C$2,"",A7+1)))</f>
        <v>5</v>
      </c>
      <c r="B8" s="104">
        <f ca="1">IFERROR(SMALL(Data_Amplitude!$A$4:$A$1155,A8),"")</f>
        <v>5</v>
      </c>
      <c r="C8" s="104" t="str">
        <f t="shared" ca="1" si="2"/>
        <v>1E1</v>
      </c>
      <c r="D8" s="104" t="str">
        <f t="shared" si="3"/>
        <v/>
      </c>
      <c r="E8" s="104" t="str">
        <f t="shared" si="3"/>
        <v/>
      </c>
      <c r="F8" s="104" t="str">
        <f t="shared" si="3"/>
        <v/>
      </c>
      <c r="G8" s="104" t="str">
        <f t="shared" si="3"/>
        <v/>
      </c>
      <c r="H8" s="104" t="str">
        <f t="shared" si="3"/>
        <v/>
      </c>
      <c r="I8" s="104" t="str">
        <f t="shared" si="3"/>
        <v/>
      </c>
      <c r="J8" s="104" t="str">
        <f t="shared" si="3"/>
        <v/>
      </c>
      <c r="K8" s="104" t="str">
        <f t="shared" si="3"/>
        <v/>
      </c>
      <c r="L8" s="104" t="str">
        <f t="shared" si="3"/>
        <v/>
      </c>
      <c r="M8" s="104" t="str">
        <f t="shared" si="3"/>
        <v/>
      </c>
      <c r="N8" s="104" t="str">
        <f t="shared" si="3"/>
        <v/>
      </c>
      <c r="O8" s="104" t="str">
        <f t="shared" si="3"/>
        <v/>
      </c>
      <c r="P8" s="104" t="str">
        <f t="shared" si="3"/>
        <v/>
      </c>
      <c r="Q8" s="104" t="str">
        <f t="shared" ca="1" si="3"/>
        <v/>
      </c>
      <c r="R8" s="104" t="str">
        <f t="shared" ca="1" si="3"/>
        <v/>
      </c>
      <c r="S8" s="104" t="str">
        <f t="shared" ca="1" si="3"/>
        <v/>
      </c>
      <c r="T8" s="104" t="str">
        <f t="shared" ca="1" si="4"/>
        <v/>
      </c>
      <c r="U8" s="104" t="str">
        <f t="shared" ca="1" si="4"/>
        <v/>
      </c>
      <c r="V8" s="104" t="str">
        <f t="shared" ca="1" si="4"/>
        <v/>
      </c>
      <c r="W8" s="104" t="str">
        <f t="shared" ca="1" si="4"/>
        <v/>
      </c>
      <c r="X8" s="104" t="str">
        <f t="shared" ca="1" si="4"/>
        <v/>
      </c>
      <c r="Y8" s="104" t="str">
        <f t="shared" ca="1" si="4"/>
        <v/>
      </c>
      <c r="Z8" s="104" t="str">
        <f t="shared" ca="1" si="4"/>
        <v/>
      </c>
      <c r="AA8" s="104" t="str">
        <f t="shared" ca="1" si="4"/>
        <v/>
      </c>
      <c r="AB8" s="104">
        <f t="shared" ca="1" si="4"/>
        <v>-1.6119968183381685</v>
      </c>
      <c r="AC8" s="104">
        <f t="shared" ca="1" si="4"/>
        <v>-1.2800164862244325</v>
      </c>
      <c r="AD8" s="104">
        <f t="shared" ca="1" si="4"/>
        <v>-0.98715358403280717</v>
      </c>
      <c r="AE8" s="104">
        <f t="shared" ca="1" si="4"/>
        <v>-0.7300761589060758</v>
      </c>
      <c r="AF8" s="104">
        <f t="shared" ca="1" si="4"/>
        <v>-0.50765757719410642</v>
      </c>
      <c r="AG8" s="104">
        <f t="shared" ca="1" si="4"/>
        <v>-0.3358864642403549</v>
      </c>
      <c r="AH8" s="104" t="str">
        <f t="shared" ca="1" si="4"/>
        <v/>
      </c>
      <c r="AI8" s="104" t="str">
        <f t="shared" ca="1" si="4"/>
        <v/>
      </c>
      <c r="AJ8" s="104" t="str">
        <f t="shared" ca="1" si="5"/>
        <v/>
      </c>
      <c r="AK8" s="104" t="str">
        <f t="shared" ca="1" si="5"/>
        <v/>
      </c>
      <c r="AL8" s="104" t="str">
        <f t="shared" ca="1" si="5"/>
        <v/>
      </c>
      <c r="AM8" s="104" t="str">
        <f t="shared" ca="1" si="5"/>
        <v/>
      </c>
      <c r="AN8" s="104" t="str">
        <f t="shared" ca="1" si="5"/>
        <v/>
      </c>
      <c r="AO8" s="104" t="str">
        <f t="shared" ca="1" si="5"/>
        <v/>
      </c>
      <c r="AP8" s="104" t="str">
        <f t="shared" ca="1" si="5"/>
        <v/>
      </c>
      <c r="AQ8" s="104" t="str">
        <f t="shared" ca="1" si="5"/>
        <v/>
      </c>
      <c r="AR8" s="104" t="str">
        <f t="shared" ca="1" si="5"/>
        <v/>
      </c>
      <c r="AS8" s="104" t="str">
        <f t="shared" ca="1" si="5"/>
        <v/>
      </c>
      <c r="AT8" s="104" t="str">
        <f t="shared" ca="1" si="5"/>
        <v/>
      </c>
      <c r="AU8" s="104" t="str">
        <f t="shared" ca="1" si="5"/>
        <v/>
      </c>
      <c r="AV8" s="104" t="str">
        <f t="shared" ca="1" si="5"/>
        <v/>
      </c>
      <c r="AW8" s="104" t="str">
        <f t="shared" ca="1" si="5"/>
        <v/>
      </c>
      <c r="AX8" s="104" t="str">
        <f t="shared" ca="1" si="5"/>
        <v/>
      </c>
      <c r="AY8" s="104" t="str">
        <f t="shared" ca="1" si="5"/>
        <v/>
      </c>
      <c r="AZ8" s="104" t="str">
        <f t="shared" ca="1" si="6"/>
        <v/>
      </c>
      <c r="BA8" s="104" t="str">
        <f t="shared" ca="1" si="6"/>
        <v/>
      </c>
      <c r="BB8" s="104" t="str">
        <f t="shared" ca="1" si="7"/>
        <v>1E1</v>
      </c>
      <c r="BC8" s="104" t="str">
        <f t="shared" ca="1" si="8"/>
        <v>3G_Rpon2</v>
      </c>
      <c r="BD8" s="104">
        <f t="shared" ca="1" si="9"/>
        <v>10501</v>
      </c>
      <c r="BE8" s="104" t="str">
        <f t="shared" ca="1" si="10"/>
        <v>3G</v>
      </c>
      <c r="BF8" s="104" t="str">
        <f t="shared" ca="1" si="11"/>
        <v>Rpon2</v>
      </c>
      <c r="BG8" s="104" t="str">
        <f t="shared" ca="1" si="12"/>
        <v>1_1</v>
      </c>
      <c r="BH8" s="104">
        <f ca="1">IFERROR(IF(BB8="","",IF(Details!$B$10=1,1,VLOOKUP($BB8,Data_qPCR,58,FALSE))),"")</f>
        <v>1</v>
      </c>
      <c r="BI8" s="104">
        <f t="shared" ca="1" si="13"/>
        <v>6</v>
      </c>
      <c r="BJ8" s="104">
        <f t="shared" ca="1" si="14"/>
        <v>3.8614044871951969</v>
      </c>
      <c r="BK8" s="104">
        <f t="shared" ca="1" si="15"/>
        <v>31.009236088822885</v>
      </c>
      <c r="BL8" s="104">
        <f t="shared" ca="1" si="16"/>
        <v>0.98793547518438152</v>
      </c>
      <c r="BM8" s="104">
        <f t="shared" ca="1" si="17"/>
        <v>0.81540333269565668</v>
      </c>
      <c r="BN8" s="104">
        <f t="shared" ca="1" si="18"/>
        <v>26.94317716380634</v>
      </c>
      <c r="BO8" s="104" t="str">
        <f t="shared" ca="1" si="19"/>
        <v>Rpon2@1_1</v>
      </c>
      <c r="BP8" s="104">
        <f ca="1">IF(BO8="","",BQ8-COUNTIF($BO$3:BO7,BO8))</f>
        <v>2</v>
      </c>
      <c r="BQ8" s="104">
        <f t="shared" ca="1" si="20"/>
        <v>2</v>
      </c>
      <c r="BR8" s="104" t="str">
        <f t="shared" ca="1" si="21"/>
        <v>Rpon2@1_1@1</v>
      </c>
      <c r="BS8" s="104" t="str">
        <f t="shared" ca="1" si="22"/>
        <v>1E1</v>
      </c>
      <c r="BT8" s="104" t="b">
        <f t="shared" ca="1" si="23"/>
        <v>0</v>
      </c>
      <c r="BY8" s="104">
        <v>0.72938109512444482</v>
      </c>
      <c r="BZ8" s="104">
        <v>267</v>
      </c>
      <c r="CA8" s="104">
        <v>1000</v>
      </c>
    </row>
    <row r="9" spans="1:80" x14ac:dyDescent="0.25">
      <c r="A9" s="104">
        <f ca="1">IF(A8="","",IF(ISTEXT(A8),1,IF(A8+1&gt;Data_Chart!$C$2,"",A8+1)))</f>
        <v>6</v>
      </c>
      <c r="B9" s="104">
        <f ca="1">IFERROR(SMALL(Data_Amplitude!$A$4:$A$1155,A9),"")</f>
        <v>6</v>
      </c>
      <c r="C9" s="104" t="str">
        <f t="shared" ca="1" si="2"/>
        <v>1F1</v>
      </c>
      <c r="D9" s="104" t="str">
        <f t="shared" si="3"/>
        <v/>
      </c>
      <c r="E9" s="104" t="str">
        <f t="shared" si="3"/>
        <v/>
      </c>
      <c r="F9" s="104" t="str">
        <f t="shared" si="3"/>
        <v/>
      </c>
      <c r="G9" s="104" t="str">
        <f t="shared" si="3"/>
        <v/>
      </c>
      <c r="H9" s="104" t="str">
        <f t="shared" si="3"/>
        <v/>
      </c>
      <c r="I9" s="104" t="str">
        <f t="shared" si="3"/>
        <v/>
      </c>
      <c r="J9" s="104" t="str">
        <f t="shared" si="3"/>
        <v/>
      </c>
      <c r="K9" s="104" t="str">
        <f t="shared" si="3"/>
        <v/>
      </c>
      <c r="L9" s="104" t="str">
        <f t="shared" si="3"/>
        <v/>
      </c>
      <c r="M9" s="104" t="str">
        <f t="shared" si="3"/>
        <v/>
      </c>
      <c r="N9" s="104" t="str">
        <f t="shared" si="3"/>
        <v/>
      </c>
      <c r="O9" s="104" t="str">
        <f t="shared" si="3"/>
        <v/>
      </c>
      <c r="P9" s="104" t="str">
        <f t="shared" si="3"/>
        <v/>
      </c>
      <c r="Q9" s="104" t="str">
        <f t="shared" ca="1" si="3"/>
        <v/>
      </c>
      <c r="R9" s="104" t="str">
        <f t="shared" ca="1" si="3"/>
        <v/>
      </c>
      <c r="S9" s="104" t="str">
        <f t="shared" ca="1" si="3"/>
        <v/>
      </c>
      <c r="T9" s="104" t="str">
        <f t="shared" ca="1" si="4"/>
        <v/>
      </c>
      <c r="U9" s="104" t="str">
        <f t="shared" ca="1" si="4"/>
        <v/>
      </c>
      <c r="V9" s="104" t="str">
        <f t="shared" ca="1" si="4"/>
        <v/>
      </c>
      <c r="W9" s="104" t="str">
        <f t="shared" ca="1" si="4"/>
        <v/>
      </c>
      <c r="X9" s="104" t="str">
        <f t="shared" ca="1" si="4"/>
        <v/>
      </c>
      <c r="Y9" s="104" t="str">
        <f t="shared" ca="1" si="4"/>
        <v/>
      </c>
      <c r="Z9" s="104" t="str">
        <f t="shared" ca="1" si="4"/>
        <v/>
      </c>
      <c r="AA9" s="104" t="str">
        <f t="shared" ca="1" si="4"/>
        <v/>
      </c>
      <c r="AB9" s="104">
        <f t="shared" ca="1" si="4"/>
        <v>-1.5883078614198232</v>
      </c>
      <c r="AC9" s="104">
        <f t="shared" ca="1" si="4"/>
        <v>-1.2857888145783101</v>
      </c>
      <c r="AD9" s="104">
        <f t="shared" ca="1" si="4"/>
        <v>-1.0036195760800679</v>
      </c>
      <c r="AE9" s="104">
        <f t="shared" ca="1" si="4"/>
        <v>-0.74659778492177964</v>
      </c>
      <c r="AF9" s="104">
        <f t="shared" ca="1" si="4"/>
        <v>-0.52365374897930161</v>
      </c>
      <c r="AG9" s="104">
        <f t="shared" ca="1" si="4"/>
        <v>-0.34967183657699397</v>
      </c>
      <c r="AH9" s="104" t="str">
        <f t="shared" ca="1" si="4"/>
        <v/>
      </c>
      <c r="AI9" s="104" t="str">
        <f t="shared" ca="1" si="4"/>
        <v/>
      </c>
      <c r="AJ9" s="104" t="str">
        <f t="shared" ca="1" si="5"/>
        <v/>
      </c>
      <c r="AK9" s="104" t="str">
        <f t="shared" ca="1" si="5"/>
        <v/>
      </c>
      <c r="AL9" s="104" t="str">
        <f t="shared" ca="1" si="5"/>
        <v/>
      </c>
      <c r="AM9" s="104" t="str">
        <f t="shared" ca="1" si="5"/>
        <v/>
      </c>
      <c r="AN9" s="104" t="str">
        <f t="shared" ca="1" si="5"/>
        <v/>
      </c>
      <c r="AO9" s="104" t="str">
        <f t="shared" ca="1" si="5"/>
        <v/>
      </c>
      <c r="AP9" s="104" t="str">
        <f t="shared" ca="1" si="5"/>
        <v/>
      </c>
      <c r="AQ9" s="104" t="str">
        <f t="shared" ca="1" si="5"/>
        <v/>
      </c>
      <c r="AR9" s="104" t="str">
        <f t="shared" ca="1" si="5"/>
        <v/>
      </c>
      <c r="AS9" s="104" t="str">
        <f t="shared" ca="1" si="5"/>
        <v/>
      </c>
      <c r="AT9" s="104" t="str">
        <f t="shared" ca="1" si="5"/>
        <v/>
      </c>
      <c r="AU9" s="104" t="str">
        <f t="shared" ca="1" si="5"/>
        <v/>
      </c>
      <c r="AV9" s="104" t="str">
        <f t="shared" ca="1" si="5"/>
        <v/>
      </c>
      <c r="AW9" s="104" t="str">
        <f t="shared" ca="1" si="5"/>
        <v/>
      </c>
      <c r="AX9" s="104" t="str">
        <f t="shared" ca="1" si="5"/>
        <v/>
      </c>
      <c r="AY9" s="104" t="str">
        <f t="shared" ca="1" si="5"/>
        <v/>
      </c>
      <c r="AZ9" s="104" t="str">
        <f t="shared" ca="1" si="6"/>
        <v/>
      </c>
      <c r="BA9" s="104" t="str">
        <f t="shared" ca="1" si="6"/>
        <v/>
      </c>
      <c r="BB9" s="104" t="str">
        <f t="shared" ca="1" si="7"/>
        <v>1F1</v>
      </c>
      <c r="BC9" s="104" t="str">
        <f t="shared" ca="1" si="8"/>
        <v>3G_Rpon2</v>
      </c>
      <c r="BD9" s="104">
        <f t="shared" ca="1" si="9"/>
        <v>10601</v>
      </c>
      <c r="BE9" s="104" t="str">
        <f t="shared" ca="1" si="10"/>
        <v>3G</v>
      </c>
      <c r="BF9" s="104" t="str">
        <f t="shared" ca="1" si="11"/>
        <v>Rpon2</v>
      </c>
      <c r="BG9" s="104" t="str">
        <f t="shared" ca="1" si="12"/>
        <v>1_1</v>
      </c>
      <c r="BH9" s="104">
        <f ca="1">IFERROR(IF(BB9="","",IF(Details!$B$10=1,1,VLOOKUP($BB9,Data_qPCR,58,FALSE))),"")</f>
        <v>1</v>
      </c>
      <c r="BI9" s="104">
        <f t="shared" ca="1" si="13"/>
        <v>6</v>
      </c>
      <c r="BJ9" s="104">
        <f t="shared" ca="1" si="14"/>
        <v>3.9719843232242704</v>
      </c>
      <c r="BK9" s="104">
        <f t="shared" ca="1" si="15"/>
        <v>31.139423065921687</v>
      </c>
      <c r="BL9" s="104">
        <f t="shared" ca="1" si="16"/>
        <v>0.99147618536305027</v>
      </c>
      <c r="BM9" s="104">
        <f t="shared" ca="1" si="17"/>
        <v>0.78551428872261964</v>
      </c>
      <c r="BN9" s="104">
        <f t="shared" ca="1" si="18"/>
        <v>26.956923573566527</v>
      </c>
      <c r="BO9" s="104" t="str">
        <f t="shared" ca="1" si="19"/>
        <v>Rpon2@1_1</v>
      </c>
      <c r="BP9" s="104">
        <f ca="1">IF(BO9="","",BQ9-COUNTIF($BO$3:BO8,BO9))</f>
        <v>1</v>
      </c>
      <c r="BQ9" s="104">
        <f t="shared" ca="1" si="20"/>
        <v>2</v>
      </c>
      <c r="BR9" s="104" t="str">
        <f t="shared" ca="1" si="21"/>
        <v>Rpon2@1_1@2</v>
      </c>
      <c r="BS9" s="104" t="str">
        <f t="shared" ca="1" si="22"/>
        <v>1F1</v>
      </c>
      <c r="BT9" s="104" t="b">
        <f t="shared" ca="1" si="23"/>
        <v>0</v>
      </c>
      <c r="BY9" s="104">
        <v>0.75239841216967784</v>
      </c>
      <c r="BZ9" s="104">
        <v>270</v>
      </c>
      <c r="CA9" s="104">
        <v>1000</v>
      </c>
    </row>
    <row r="10" spans="1:80" x14ac:dyDescent="0.25">
      <c r="A10" s="104">
        <f ca="1">IF(A9="","",IF(ISTEXT(A9),1,IF(A9+1&gt;Data_Chart!$C$2,"",A9+1)))</f>
        <v>7</v>
      </c>
      <c r="B10" s="104">
        <f ca="1">IFERROR(SMALL(Data_Amplitude!$A$4:$A$1155,A10),"")</f>
        <v>7</v>
      </c>
      <c r="C10" s="104" t="str">
        <f t="shared" ca="1" si="2"/>
        <v>1G1</v>
      </c>
      <c r="D10" s="104" t="str">
        <f t="shared" si="3"/>
        <v/>
      </c>
      <c r="E10" s="104" t="str">
        <f t="shared" si="3"/>
        <v/>
      </c>
      <c r="F10" s="104" t="str">
        <f t="shared" si="3"/>
        <v/>
      </c>
      <c r="G10" s="104" t="str">
        <f t="shared" si="3"/>
        <v/>
      </c>
      <c r="H10" s="104" t="str">
        <f t="shared" si="3"/>
        <v/>
      </c>
      <c r="I10" s="104" t="str">
        <f t="shared" si="3"/>
        <v/>
      </c>
      <c r="J10" s="104" t="str">
        <f t="shared" si="3"/>
        <v/>
      </c>
      <c r="K10" s="104" t="str">
        <f t="shared" si="3"/>
        <v/>
      </c>
      <c r="L10" s="104" t="str">
        <f t="shared" si="3"/>
        <v/>
      </c>
      <c r="M10" s="104" t="str">
        <f t="shared" si="3"/>
        <v/>
      </c>
      <c r="N10" s="104" t="str">
        <f t="shared" si="3"/>
        <v/>
      </c>
      <c r="O10" s="104" t="str">
        <f t="shared" si="3"/>
        <v/>
      </c>
      <c r="P10" s="104" t="str">
        <f t="shared" si="3"/>
        <v/>
      </c>
      <c r="Q10" s="104" t="str">
        <f t="shared" ca="1" si="3"/>
        <v/>
      </c>
      <c r="R10" s="104" t="str">
        <f t="shared" ca="1" si="3"/>
        <v/>
      </c>
      <c r="S10" s="104" t="str">
        <f t="shared" ca="1" si="3"/>
        <v/>
      </c>
      <c r="T10" s="104" t="str">
        <f t="shared" ca="1" si="4"/>
        <v/>
      </c>
      <c r="U10" s="104" t="str">
        <f t="shared" ca="1" si="4"/>
        <v/>
      </c>
      <c r="V10" s="104" t="str">
        <f t="shared" ca="1" si="4"/>
        <v/>
      </c>
      <c r="W10" s="104" t="str">
        <f t="shared" ca="1" si="4"/>
        <v/>
      </c>
      <c r="X10" s="104" t="str">
        <f t="shared" ca="1" si="4"/>
        <v/>
      </c>
      <c r="Y10" s="104" t="str">
        <f t="shared" ca="1" si="4"/>
        <v/>
      </c>
      <c r="Z10" s="104" t="str">
        <f t="shared" ca="1" si="4"/>
        <v/>
      </c>
      <c r="AA10" s="104">
        <f t="shared" ca="1" si="4"/>
        <v>-1.5420509589704043</v>
      </c>
      <c r="AB10" s="104">
        <f t="shared" ca="1" si="4"/>
        <v>-1.2478328555909273</v>
      </c>
      <c r="AC10" s="104">
        <f t="shared" ca="1" si="4"/>
        <v>-0.97915876515664557</v>
      </c>
      <c r="AD10" s="104">
        <f t="shared" ca="1" si="4"/>
        <v>-0.7332665920554885</v>
      </c>
      <c r="AE10" s="104">
        <f t="shared" ca="1" si="4"/>
        <v>-0.51744082142790537</v>
      </c>
      <c r="AF10" s="104">
        <f t="shared" ca="1" si="4"/>
        <v>-0.34570932648448799</v>
      </c>
      <c r="AG10" s="104" t="str">
        <f t="shared" ca="1" si="4"/>
        <v/>
      </c>
      <c r="AH10" s="104" t="str">
        <f t="shared" ca="1" si="4"/>
        <v/>
      </c>
      <c r="AI10" s="104" t="str">
        <f t="shared" ca="1" si="4"/>
        <v/>
      </c>
      <c r="AJ10" s="104" t="str">
        <f t="shared" ca="1" si="5"/>
        <v/>
      </c>
      <c r="AK10" s="104" t="str">
        <f t="shared" ca="1" si="5"/>
        <v/>
      </c>
      <c r="AL10" s="104" t="str">
        <f t="shared" ca="1" si="5"/>
        <v/>
      </c>
      <c r="AM10" s="104" t="str">
        <f t="shared" ca="1" si="5"/>
        <v/>
      </c>
      <c r="AN10" s="104" t="str">
        <f t="shared" ca="1" si="5"/>
        <v/>
      </c>
      <c r="AO10" s="104" t="str">
        <f t="shared" ca="1" si="5"/>
        <v/>
      </c>
      <c r="AP10" s="104" t="str">
        <f t="shared" ca="1" si="5"/>
        <v/>
      </c>
      <c r="AQ10" s="104" t="str">
        <f t="shared" ca="1" si="5"/>
        <v/>
      </c>
      <c r="AR10" s="104" t="str">
        <f t="shared" ca="1" si="5"/>
        <v/>
      </c>
      <c r="AS10" s="104" t="str">
        <f t="shared" ca="1" si="5"/>
        <v/>
      </c>
      <c r="AT10" s="104" t="str">
        <f t="shared" ca="1" si="5"/>
        <v/>
      </c>
      <c r="AU10" s="104" t="str">
        <f t="shared" ca="1" si="5"/>
        <v/>
      </c>
      <c r="AV10" s="104" t="str">
        <f t="shared" ca="1" si="5"/>
        <v/>
      </c>
      <c r="AW10" s="104" t="str">
        <f t="shared" ca="1" si="5"/>
        <v/>
      </c>
      <c r="AX10" s="104" t="str">
        <f t="shared" ca="1" si="5"/>
        <v/>
      </c>
      <c r="AY10" s="104" t="str">
        <f t="shared" ca="1" si="5"/>
        <v/>
      </c>
      <c r="AZ10" s="104" t="str">
        <f t="shared" ca="1" si="6"/>
        <v/>
      </c>
      <c r="BA10" s="104" t="str">
        <f t="shared" ca="1" si="6"/>
        <v/>
      </c>
      <c r="BB10" s="104" t="str">
        <f t="shared" ca="1" si="7"/>
        <v>1G1</v>
      </c>
      <c r="BC10" s="104" t="str">
        <f t="shared" ca="1" si="8"/>
        <v>3G_ParA</v>
      </c>
      <c r="BD10" s="104">
        <f t="shared" ca="1" si="9"/>
        <v>10701</v>
      </c>
      <c r="BE10" s="104" t="str">
        <f t="shared" ca="1" si="10"/>
        <v>3G</v>
      </c>
      <c r="BF10" s="104" t="str">
        <f t="shared" ca="1" si="11"/>
        <v>ParA</v>
      </c>
      <c r="BG10" s="104" t="str">
        <f t="shared" ca="1" si="12"/>
        <v>1_1</v>
      </c>
      <c r="BH10" s="104">
        <f ca="1">IFERROR(IF(BB10="","",IF(Details!$B$10=1,1,VLOOKUP($BB10,Data_qPCR,58,FALSE))),"")</f>
        <v>1</v>
      </c>
      <c r="BI10" s="104">
        <f t="shared" ca="1" si="13"/>
        <v>6</v>
      </c>
      <c r="BJ10" s="104">
        <f t="shared" ca="1" si="14"/>
        <v>4.1241256270899642</v>
      </c>
      <c r="BK10" s="104">
        <f t="shared" ca="1" si="15"/>
        <v>30.187971380237521</v>
      </c>
      <c r="BL10" s="104">
        <f t="shared" ca="1" si="16"/>
        <v>0.9920026187651042</v>
      </c>
      <c r="BM10" s="104">
        <f t="shared" ca="1" si="17"/>
        <v>0.74773522665157888</v>
      </c>
      <c r="BN10" s="104">
        <f t="shared" ca="1" si="18"/>
        <v>25.845267094911787</v>
      </c>
      <c r="BO10" s="104" t="str">
        <f t="shared" ca="1" si="19"/>
        <v>ParA@1_1</v>
      </c>
      <c r="BP10" s="104">
        <f ca="1">IF(BO10="","",BQ10-COUNTIF($BO$3:BO9,BO10))</f>
        <v>4</v>
      </c>
      <c r="BQ10" s="104">
        <f t="shared" ca="1" si="20"/>
        <v>4</v>
      </c>
      <c r="BR10" s="104" t="str">
        <f t="shared" ca="1" si="21"/>
        <v>ParA@1_1@1</v>
      </c>
      <c r="BS10" s="104" t="str">
        <f t="shared" ca="1" si="22"/>
        <v>1G1</v>
      </c>
      <c r="BT10" s="104" t="b">
        <f t="shared" ca="1" si="23"/>
        <v>0</v>
      </c>
    </row>
    <row r="11" spans="1:80" x14ac:dyDescent="0.25">
      <c r="A11" s="104">
        <f ca="1">IF(A10="","",IF(ISTEXT(A10),1,IF(A10+1&gt;Data_Chart!$C$2,"",A10+1)))</f>
        <v>8</v>
      </c>
      <c r="B11" s="104">
        <f ca="1">IFERROR(SMALL(Data_Amplitude!$A$4:$A$1155,A11),"")</f>
        <v>8</v>
      </c>
      <c r="C11" s="104" t="str">
        <f t="shared" ca="1" si="2"/>
        <v>1H1</v>
      </c>
      <c r="D11" s="104" t="str">
        <f t="shared" si="3"/>
        <v/>
      </c>
      <c r="E11" s="104" t="str">
        <f t="shared" si="3"/>
        <v/>
      </c>
      <c r="F11" s="104" t="str">
        <f t="shared" si="3"/>
        <v/>
      </c>
      <c r="G11" s="104" t="str">
        <f t="shared" si="3"/>
        <v/>
      </c>
      <c r="H11" s="104" t="str">
        <f t="shared" si="3"/>
        <v/>
      </c>
      <c r="I11" s="104" t="str">
        <f t="shared" si="3"/>
        <v/>
      </c>
      <c r="J11" s="104" t="str">
        <f t="shared" si="3"/>
        <v/>
      </c>
      <c r="K11" s="104" t="str">
        <f t="shared" si="3"/>
        <v/>
      </c>
      <c r="L11" s="104" t="str">
        <f t="shared" si="3"/>
        <v/>
      </c>
      <c r="M11" s="104" t="str">
        <f t="shared" si="3"/>
        <v/>
      </c>
      <c r="N11" s="104" t="str">
        <f t="shared" si="3"/>
        <v/>
      </c>
      <c r="O11" s="104" t="str">
        <f t="shared" si="3"/>
        <v/>
      </c>
      <c r="P11" s="104" t="str">
        <f t="shared" si="3"/>
        <v/>
      </c>
      <c r="Q11" s="104" t="str">
        <f t="shared" ca="1" si="3"/>
        <v/>
      </c>
      <c r="R11" s="104" t="str">
        <f t="shared" ca="1" si="3"/>
        <v/>
      </c>
      <c r="S11" s="104" t="str">
        <f t="shared" ca="1" si="3"/>
        <v/>
      </c>
      <c r="T11" s="104" t="str">
        <f t="shared" ca="1" si="4"/>
        <v/>
      </c>
      <c r="U11" s="104" t="str">
        <f t="shared" ca="1" si="4"/>
        <v/>
      </c>
      <c r="V11" s="104" t="str">
        <f t="shared" ca="1" si="4"/>
        <v/>
      </c>
      <c r="W11" s="104" t="str">
        <f t="shared" ca="1" si="4"/>
        <v/>
      </c>
      <c r="X11" s="104" t="str">
        <f t="shared" ca="1" si="4"/>
        <v/>
      </c>
      <c r="Y11" s="104" t="str">
        <f t="shared" ca="1" si="4"/>
        <v/>
      </c>
      <c r="Z11" s="104" t="str">
        <f t="shared" ca="1" si="4"/>
        <v/>
      </c>
      <c r="AA11" s="104">
        <f t="shared" ca="1" si="4"/>
        <v>-1.5639452630231701</v>
      </c>
      <c r="AB11" s="104">
        <f t="shared" ca="1" si="4"/>
        <v>-1.2651602636152033</v>
      </c>
      <c r="AC11" s="104">
        <f t="shared" ca="1" si="4"/>
        <v>-0.988994751256003</v>
      </c>
      <c r="AD11" s="104">
        <f t="shared" ca="1" si="4"/>
        <v>-0.73955756690799512</v>
      </c>
      <c r="AE11" s="104">
        <f t="shared" ca="1" si="4"/>
        <v>-0.52192445583454439</v>
      </c>
      <c r="AF11" s="104">
        <f t="shared" ca="1" si="4"/>
        <v>-0.34841276180333958</v>
      </c>
      <c r="AG11" s="104" t="str">
        <f t="shared" ca="1" si="4"/>
        <v/>
      </c>
      <c r="AH11" s="104" t="str">
        <f t="shared" ca="1" si="4"/>
        <v/>
      </c>
      <c r="AI11" s="104" t="str">
        <f t="shared" ca="1" si="4"/>
        <v/>
      </c>
      <c r="AJ11" s="104" t="str">
        <f t="shared" ca="1" si="5"/>
        <v/>
      </c>
      <c r="AK11" s="104" t="str">
        <f t="shared" ca="1" si="5"/>
        <v/>
      </c>
      <c r="AL11" s="104" t="str">
        <f t="shared" ca="1" si="5"/>
        <v/>
      </c>
      <c r="AM11" s="104" t="str">
        <f t="shared" ca="1" si="5"/>
        <v/>
      </c>
      <c r="AN11" s="104" t="str">
        <f t="shared" ca="1" si="5"/>
        <v/>
      </c>
      <c r="AO11" s="104" t="str">
        <f t="shared" ca="1" si="5"/>
        <v/>
      </c>
      <c r="AP11" s="104" t="str">
        <f t="shared" ca="1" si="5"/>
        <v/>
      </c>
      <c r="AQ11" s="104" t="str">
        <f t="shared" ca="1" si="5"/>
        <v/>
      </c>
      <c r="AR11" s="104" t="str">
        <f t="shared" ca="1" si="5"/>
        <v/>
      </c>
      <c r="AS11" s="104" t="str">
        <f t="shared" ca="1" si="5"/>
        <v/>
      </c>
      <c r="AT11" s="104" t="str">
        <f t="shared" ca="1" si="5"/>
        <v/>
      </c>
      <c r="AU11" s="104" t="str">
        <f t="shared" ca="1" si="5"/>
        <v/>
      </c>
      <c r="AV11" s="104" t="str">
        <f t="shared" ca="1" si="5"/>
        <v/>
      </c>
      <c r="AW11" s="104" t="str">
        <f t="shared" ca="1" si="5"/>
        <v/>
      </c>
      <c r="AX11" s="104" t="str">
        <f t="shared" ca="1" si="5"/>
        <v/>
      </c>
      <c r="AY11" s="104" t="str">
        <f t="shared" ca="1" si="5"/>
        <v/>
      </c>
      <c r="AZ11" s="104" t="str">
        <f t="shared" ca="1" si="6"/>
        <v/>
      </c>
      <c r="BA11" s="104" t="str">
        <f t="shared" ca="1" si="6"/>
        <v/>
      </c>
      <c r="BB11" s="104" t="str">
        <f t="shared" ca="1" si="7"/>
        <v>1H1</v>
      </c>
      <c r="BC11" s="104" t="str">
        <f t="shared" ca="1" si="8"/>
        <v>3G_ParA</v>
      </c>
      <c r="BD11" s="104">
        <f t="shared" ca="1" si="9"/>
        <v>10801</v>
      </c>
      <c r="BE11" s="104" t="str">
        <f t="shared" ca="1" si="10"/>
        <v>3G</v>
      </c>
      <c r="BF11" s="104" t="str">
        <f t="shared" ca="1" si="11"/>
        <v>ParA</v>
      </c>
      <c r="BG11" s="104" t="str">
        <f t="shared" ca="1" si="12"/>
        <v>1_1</v>
      </c>
      <c r="BH11" s="104">
        <f ca="1">IFERROR(IF(BB11="","",IF(Details!$B$10=1,1,VLOOKUP($BB11,Data_qPCR,58,FALSE))),"")</f>
        <v>1</v>
      </c>
      <c r="BI11" s="104">
        <f t="shared" ca="1" si="13"/>
        <v>6</v>
      </c>
      <c r="BJ11" s="104">
        <f t="shared" ca="1" si="14"/>
        <v>4.0557965080648914</v>
      </c>
      <c r="BK11" s="104">
        <f t="shared" ca="1" si="15"/>
        <v>30.169140570006444</v>
      </c>
      <c r="BL11" s="104">
        <f t="shared" ca="1" si="16"/>
        <v>0.99156195463688024</v>
      </c>
      <c r="BM11" s="104">
        <f t="shared" ca="1" si="17"/>
        <v>0.76425230522282828</v>
      </c>
      <c r="BN11" s="104">
        <f t="shared" ca="1" si="18"/>
        <v>25.898386847014113</v>
      </c>
      <c r="BO11" s="104" t="str">
        <f t="shared" ca="1" si="19"/>
        <v>ParA@1_1</v>
      </c>
      <c r="BP11" s="104">
        <f ca="1">IF(BO11="","",BQ11-COUNTIF($BO$3:BO10,BO11))</f>
        <v>3</v>
      </c>
      <c r="BQ11" s="104">
        <f t="shared" ca="1" si="20"/>
        <v>4</v>
      </c>
      <c r="BR11" s="104" t="str">
        <f t="shared" ca="1" si="21"/>
        <v>ParA@1_1@2</v>
      </c>
      <c r="BS11" s="104" t="str">
        <f t="shared" ca="1" si="22"/>
        <v>1H1</v>
      </c>
      <c r="BT11" s="104" t="b">
        <f t="shared" ca="1" si="23"/>
        <v>0</v>
      </c>
    </row>
    <row r="12" spans="1:80" x14ac:dyDescent="0.25">
      <c r="A12" s="104">
        <f ca="1">IF(A11="","",IF(ISTEXT(A11),1,IF(A11+1&gt;Data_Chart!$C$2,"",A11+1)))</f>
        <v>9</v>
      </c>
      <c r="B12" s="104">
        <f ca="1">IFERROR(SMALL(Data_Amplitude!$A$4:$A$1155,A12),"")</f>
        <v>9</v>
      </c>
      <c r="C12" s="104" t="str">
        <f t="shared" ca="1" si="2"/>
        <v>1A2</v>
      </c>
      <c r="D12" s="104" t="str">
        <f t="shared" si="3"/>
        <v/>
      </c>
      <c r="E12" s="104" t="str">
        <f t="shared" si="3"/>
        <v/>
      </c>
      <c r="F12" s="104" t="str">
        <f t="shared" si="3"/>
        <v/>
      </c>
      <c r="G12" s="104" t="str">
        <f t="shared" si="3"/>
        <v/>
      </c>
      <c r="H12" s="104" t="str">
        <f t="shared" si="3"/>
        <v/>
      </c>
      <c r="I12" s="104" t="str">
        <f t="shared" si="3"/>
        <v/>
      </c>
      <c r="J12" s="104" t="str">
        <f t="shared" si="3"/>
        <v/>
      </c>
      <c r="K12" s="104" t="str">
        <f t="shared" si="3"/>
        <v/>
      </c>
      <c r="L12" s="104" t="str">
        <f t="shared" si="3"/>
        <v/>
      </c>
      <c r="M12" s="104" t="str">
        <f t="shared" si="3"/>
        <v/>
      </c>
      <c r="N12" s="104" t="str">
        <f t="shared" si="3"/>
        <v/>
      </c>
      <c r="O12" s="104" t="str">
        <f t="shared" si="3"/>
        <v/>
      </c>
      <c r="P12" s="104" t="str">
        <f t="shared" si="3"/>
        <v/>
      </c>
      <c r="Q12" s="104" t="str">
        <f t="shared" ca="1" si="3"/>
        <v/>
      </c>
      <c r="R12" s="104" t="str">
        <f t="shared" ca="1" si="3"/>
        <v/>
      </c>
      <c r="S12" s="104" t="str">
        <f t="shared" ca="1" si="3"/>
        <v/>
      </c>
      <c r="T12" s="104" t="str">
        <f t="shared" ca="1" si="4"/>
        <v/>
      </c>
      <c r="U12" s="104" t="str">
        <f t="shared" ca="1" si="4"/>
        <v/>
      </c>
      <c r="V12" s="104" t="str">
        <f t="shared" ca="1" si="4"/>
        <v/>
      </c>
      <c r="W12" s="104" t="str">
        <f t="shared" ca="1" si="4"/>
        <v/>
      </c>
      <c r="X12" s="104" t="str">
        <f t="shared" ca="1" si="4"/>
        <v/>
      </c>
      <c r="Y12" s="104">
        <f t="shared" ca="1" si="4"/>
        <v>-1.7223905814990446</v>
      </c>
      <c r="Z12" s="104">
        <f t="shared" ca="1" si="4"/>
        <v>-1.3793943882121404</v>
      </c>
      <c r="AA12" s="104">
        <f t="shared" ca="1" si="4"/>
        <v>-1.1035272304177774</v>
      </c>
      <c r="AB12" s="104">
        <f t="shared" ca="1" si="4"/>
        <v>-0.86467292254726413</v>
      </c>
      <c r="AC12" s="104">
        <f t="shared" ca="1" si="4"/>
        <v>-0.65208492424658282</v>
      </c>
      <c r="AD12" s="104">
        <f t="shared" ca="1" si="4"/>
        <v>-0.4729769026387356</v>
      </c>
      <c r="AE12" s="104">
        <f t="shared" ca="1" si="4"/>
        <v>-0.3319818522850515</v>
      </c>
      <c r="AF12" s="104" t="str">
        <f t="shared" ca="1" si="4"/>
        <v/>
      </c>
      <c r="AG12" s="104" t="str">
        <f t="shared" ca="1" si="4"/>
        <v/>
      </c>
      <c r="AH12" s="104" t="str">
        <f t="shared" ca="1" si="4"/>
        <v/>
      </c>
      <c r="AI12" s="104" t="str">
        <f t="shared" ca="1" si="4"/>
        <v/>
      </c>
      <c r="AJ12" s="104" t="str">
        <f t="shared" ca="1" si="5"/>
        <v/>
      </c>
      <c r="AK12" s="104" t="str">
        <f t="shared" ca="1" si="5"/>
        <v/>
      </c>
      <c r="AL12" s="104" t="str">
        <f t="shared" ca="1" si="5"/>
        <v/>
      </c>
      <c r="AM12" s="104" t="str">
        <f t="shared" ca="1" si="5"/>
        <v/>
      </c>
      <c r="AN12" s="104" t="str">
        <f t="shared" ca="1" si="5"/>
        <v/>
      </c>
      <c r="AO12" s="104" t="str">
        <f t="shared" ca="1" si="5"/>
        <v/>
      </c>
      <c r="AP12" s="104" t="str">
        <f t="shared" ca="1" si="5"/>
        <v/>
      </c>
      <c r="AQ12" s="104" t="str">
        <f t="shared" ca="1" si="5"/>
        <v/>
      </c>
      <c r="AR12" s="104" t="str">
        <f t="shared" ca="1" si="5"/>
        <v/>
      </c>
      <c r="AS12" s="104" t="str">
        <f t="shared" ca="1" si="5"/>
        <v/>
      </c>
      <c r="AT12" s="104" t="str">
        <f t="shared" ca="1" si="5"/>
        <v/>
      </c>
      <c r="AU12" s="104" t="str">
        <f t="shared" ca="1" si="5"/>
        <v/>
      </c>
      <c r="AV12" s="104" t="str">
        <f t="shared" ca="1" si="5"/>
        <v/>
      </c>
      <c r="AW12" s="104" t="str">
        <f t="shared" ca="1" si="5"/>
        <v/>
      </c>
      <c r="AX12" s="104" t="str">
        <f t="shared" ca="1" si="5"/>
        <v/>
      </c>
      <c r="AY12" s="104" t="str">
        <f t="shared" ca="1" si="5"/>
        <v/>
      </c>
      <c r="AZ12" s="104" t="str">
        <f t="shared" ca="1" si="6"/>
        <v/>
      </c>
      <c r="BA12" s="104" t="str">
        <f t="shared" ca="1" si="6"/>
        <v/>
      </c>
      <c r="BB12" s="104" t="str">
        <f t="shared" ca="1" si="7"/>
        <v>1A2</v>
      </c>
      <c r="BC12" s="104" t="str">
        <f t="shared" ca="1" si="8"/>
        <v>3G_SodA</v>
      </c>
      <c r="BD12" s="104">
        <f t="shared" ca="1" si="9"/>
        <v>10102</v>
      </c>
      <c r="BE12" s="104" t="str">
        <f t="shared" ca="1" si="10"/>
        <v>3G</v>
      </c>
      <c r="BF12" s="104" t="str">
        <f t="shared" ca="1" si="11"/>
        <v>SodA</v>
      </c>
      <c r="BG12" s="104" t="str">
        <f t="shared" ca="1" si="12"/>
        <v>1_2</v>
      </c>
      <c r="BH12" s="104">
        <f ca="1">IFERROR(IF(BB12="","",IF(Details!$B$10=1,1,VLOOKUP($BB12,Data_qPCR,58,FALSE))),"")</f>
        <v>1</v>
      </c>
      <c r="BI12" s="104">
        <f t="shared" ca="1" si="13"/>
        <v>7</v>
      </c>
      <c r="BJ12" s="104">
        <f t="shared" ca="1" si="14"/>
        <v>4.2678337553715471</v>
      </c>
      <c r="BK12" s="104">
        <f t="shared" ca="1" si="15"/>
        <v>28.979467691829029</v>
      </c>
      <c r="BL12" s="104">
        <f t="shared" ca="1" si="16"/>
        <v>0.98091639002024156</v>
      </c>
      <c r="BM12" s="104">
        <f t="shared" ca="1" si="17"/>
        <v>0.71518475312302443</v>
      </c>
      <c r="BN12" s="104">
        <f t="shared" ca="1" si="18"/>
        <v>24.485438747422791</v>
      </c>
      <c r="BO12" s="104" t="str">
        <f t="shared" ca="1" si="19"/>
        <v>SodA@1_2</v>
      </c>
      <c r="BP12" s="104">
        <f ca="1">IF(BO12="","",BQ12-COUNTIF($BO$3:BO11,BO12))</f>
        <v>2</v>
      </c>
      <c r="BQ12" s="104">
        <f t="shared" ca="1" si="20"/>
        <v>2</v>
      </c>
      <c r="BR12" s="104" t="str">
        <f t="shared" ca="1" si="21"/>
        <v>SodA@1_2@1</v>
      </c>
      <c r="BS12" s="104" t="str">
        <f t="shared" ca="1" si="22"/>
        <v>1A2</v>
      </c>
      <c r="BT12" s="104" t="b">
        <f t="shared" ca="1" si="23"/>
        <v>0</v>
      </c>
    </row>
    <row r="13" spans="1:80" x14ac:dyDescent="0.25">
      <c r="A13" s="104">
        <f ca="1">IF(A12="","",IF(ISTEXT(A12),1,IF(A12+1&gt;Data_Chart!$C$2,"",A12+1)))</f>
        <v>10</v>
      </c>
      <c r="B13" s="104">
        <f ca="1">IFERROR(SMALL(Data_Amplitude!$A$4:$A$1155,A13),"")</f>
        <v>10</v>
      </c>
      <c r="C13" s="104" t="str">
        <f t="shared" ca="1" si="2"/>
        <v>1B2</v>
      </c>
      <c r="D13" s="104" t="str">
        <f t="shared" si="3"/>
        <v/>
      </c>
      <c r="E13" s="104" t="str">
        <f t="shared" si="3"/>
        <v/>
      </c>
      <c r="F13" s="104" t="str">
        <f t="shared" si="3"/>
        <v/>
      </c>
      <c r="G13" s="104" t="str">
        <f t="shared" si="3"/>
        <v/>
      </c>
      <c r="H13" s="104" t="str">
        <f t="shared" si="3"/>
        <v/>
      </c>
      <c r="I13" s="104" t="str">
        <f t="shared" si="3"/>
        <v/>
      </c>
      <c r="J13" s="104" t="str">
        <f t="shared" si="3"/>
        <v/>
      </c>
      <c r="K13" s="104" t="str">
        <f t="shared" si="3"/>
        <v/>
      </c>
      <c r="L13" s="104" t="str">
        <f t="shared" si="3"/>
        <v/>
      </c>
      <c r="M13" s="104" t="str">
        <f t="shared" si="3"/>
        <v/>
      </c>
      <c r="N13" s="104" t="str">
        <f t="shared" si="3"/>
        <v/>
      </c>
      <c r="O13" s="104" t="str">
        <f t="shared" si="3"/>
        <v/>
      </c>
      <c r="P13" s="104" t="str">
        <f t="shared" si="3"/>
        <v/>
      </c>
      <c r="Q13" s="104" t="str">
        <f t="shared" ca="1" si="3"/>
        <v/>
      </c>
      <c r="R13" s="104" t="str">
        <f t="shared" ca="1" si="3"/>
        <v/>
      </c>
      <c r="S13" s="104" t="str">
        <f t="shared" ca="1" si="3"/>
        <v/>
      </c>
      <c r="T13" s="104" t="str">
        <f t="shared" ca="1" si="4"/>
        <v/>
      </c>
      <c r="U13" s="104" t="str">
        <f t="shared" ca="1" si="4"/>
        <v/>
      </c>
      <c r="V13" s="104" t="str">
        <f t="shared" ca="1" si="4"/>
        <v/>
      </c>
      <c r="W13" s="104" t="str">
        <f t="shared" ca="1" si="4"/>
        <v/>
      </c>
      <c r="X13" s="104" t="str">
        <f t="shared" ca="1" si="4"/>
        <v/>
      </c>
      <c r="Y13" s="104">
        <f t="shared" ca="1" si="4"/>
        <v>-1.6266471506227353</v>
      </c>
      <c r="Z13" s="104">
        <f t="shared" ca="1" si="4"/>
        <v>-1.3582211049487594</v>
      </c>
      <c r="AA13" s="104">
        <f t="shared" ca="1" si="4"/>
        <v>-1.1073038464651612</v>
      </c>
      <c r="AB13" s="104">
        <f t="shared" ca="1" si="4"/>
        <v>-0.87911535078813086</v>
      </c>
      <c r="AC13" s="104">
        <f t="shared" ca="1" si="4"/>
        <v>-0.67541059929101122</v>
      </c>
      <c r="AD13" s="104">
        <f t="shared" ca="1" si="4"/>
        <v>-0.49655217156732701</v>
      </c>
      <c r="AE13" s="104">
        <f t="shared" ca="1" si="4"/>
        <v>-0.3509804018455594</v>
      </c>
      <c r="AF13" s="104" t="str">
        <f t="shared" ca="1" si="4"/>
        <v/>
      </c>
      <c r="AG13" s="104" t="str">
        <f t="shared" ca="1" si="4"/>
        <v/>
      </c>
      <c r="AH13" s="104" t="str">
        <f t="shared" ca="1" si="4"/>
        <v/>
      </c>
      <c r="AI13" s="104" t="str">
        <f t="shared" ca="1" si="4"/>
        <v/>
      </c>
      <c r="AJ13" s="104" t="str">
        <f t="shared" ca="1" si="5"/>
        <v/>
      </c>
      <c r="AK13" s="104" t="str">
        <f t="shared" ca="1" si="5"/>
        <v/>
      </c>
      <c r="AL13" s="104" t="str">
        <f t="shared" ca="1" si="5"/>
        <v/>
      </c>
      <c r="AM13" s="104" t="str">
        <f t="shared" ca="1" si="5"/>
        <v/>
      </c>
      <c r="AN13" s="104" t="str">
        <f t="shared" ca="1" si="5"/>
        <v/>
      </c>
      <c r="AO13" s="104" t="str">
        <f t="shared" ca="1" si="5"/>
        <v/>
      </c>
      <c r="AP13" s="104" t="str">
        <f t="shared" ca="1" si="5"/>
        <v/>
      </c>
      <c r="AQ13" s="104" t="str">
        <f t="shared" ca="1" si="5"/>
        <v/>
      </c>
      <c r="AR13" s="104" t="str">
        <f t="shared" ca="1" si="5"/>
        <v/>
      </c>
      <c r="AS13" s="104" t="str">
        <f t="shared" ca="1" si="5"/>
        <v/>
      </c>
      <c r="AT13" s="104" t="str">
        <f t="shared" ca="1" si="5"/>
        <v/>
      </c>
      <c r="AU13" s="104" t="str">
        <f t="shared" ca="1" si="5"/>
        <v/>
      </c>
      <c r="AV13" s="104" t="str">
        <f t="shared" ca="1" si="5"/>
        <v/>
      </c>
      <c r="AW13" s="104" t="str">
        <f t="shared" ca="1" si="5"/>
        <v/>
      </c>
      <c r="AX13" s="104" t="str">
        <f t="shared" ca="1" si="5"/>
        <v/>
      </c>
      <c r="AY13" s="104" t="str">
        <f t="shared" ca="1" si="5"/>
        <v/>
      </c>
      <c r="AZ13" s="104" t="str">
        <f t="shared" ca="1" si="6"/>
        <v/>
      </c>
      <c r="BA13" s="104" t="str">
        <f t="shared" ca="1" si="6"/>
        <v/>
      </c>
      <c r="BB13" s="104" t="str">
        <f t="shared" ca="1" si="7"/>
        <v>1B2</v>
      </c>
      <c r="BC13" s="104" t="str">
        <f t="shared" ca="1" si="8"/>
        <v>3G_SodA</v>
      </c>
      <c r="BD13" s="104">
        <f t="shared" ca="1" si="9"/>
        <v>10202</v>
      </c>
      <c r="BE13" s="104" t="str">
        <f t="shared" ca="1" si="10"/>
        <v>3G</v>
      </c>
      <c r="BF13" s="104" t="str">
        <f t="shared" ca="1" si="11"/>
        <v>SodA</v>
      </c>
      <c r="BG13" s="104" t="str">
        <f t="shared" ca="1" si="12"/>
        <v>1_2</v>
      </c>
      <c r="BH13" s="104">
        <f ca="1">IFERROR(IF(BB13="","",IF(Details!$B$10=1,1,VLOOKUP($BB13,Data_qPCR,58,FALSE))),"")</f>
        <v>1</v>
      </c>
      <c r="BI13" s="104">
        <f t="shared" ca="1" si="13"/>
        <v>7</v>
      </c>
      <c r="BJ13" s="104">
        <f t="shared" ca="1" si="14"/>
        <v>4.6350983309806137</v>
      </c>
      <c r="BK13" s="104">
        <f t="shared" ca="1" si="15"/>
        <v>29.300199647627313</v>
      </c>
      <c r="BL13" s="104">
        <f t="shared" ca="1" si="16"/>
        <v>0.99029394976859286</v>
      </c>
      <c r="BM13" s="104">
        <f t="shared" ca="1" si="17"/>
        <v>0.64340707874756409</v>
      </c>
      <c r="BN13" s="104">
        <f t="shared" ca="1" si="18"/>
        <v>24.419441105104724</v>
      </c>
      <c r="BO13" s="104" t="str">
        <f t="shared" ca="1" si="19"/>
        <v>SodA@1_2</v>
      </c>
      <c r="BP13" s="104">
        <f ca="1">IF(BO13="","",BQ13-COUNTIF($BO$3:BO12,BO13))</f>
        <v>1</v>
      </c>
      <c r="BQ13" s="104">
        <f t="shared" ca="1" si="20"/>
        <v>2</v>
      </c>
      <c r="BR13" s="104" t="str">
        <f t="shared" ca="1" si="21"/>
        <v>SodA@1_2@2</v>
      </c>
      <c r="BS13" s="104" t="str">
        <f t="shared" ca="1" si="22"/>
        <v>1B2</v>
      </c>
      <c r="BT13" s="104" t="b">
        <f t="shared" ca="1" si="23"/>
        <v>0</v>
      </c>
    </row>
    <row r="14" spans="1:80" x14ac:dyDescent="0.25">
      <c r="A14" s="104">
        <f ca="1">IF(A13="","",IF(ISTEXT(A13),1,IF(A13+1&gt;Data_Chart!$C$2,"",A13+1)))</f>
        <v>11</v>
      </c>
      <c r="B14" s="104">
        <f ca="1">IFERROR(SMALL(Data_Amplitude!$A$4:$A$1155,A14),"")</f>
        <v>11</v>
      </c>
      <c r="C14" s="104" t="str">
        <f t="shared" ca="1" si="2"/>
        <v>1C2</v>
      </c>
      <c r="D14" s="104" t="str">
        <f t="shared" si="3"/>
        <v/>
      </c>
      <c r="E14" s="104" t="str">
        <f t="shared" si="3"/>
        <v/>
      </c>
      <c r="F14" s="104" t="str">
        <f t="shared" si="3"/>
        <v/>
      </c>
      <c r="G14" s="104" t="str">
        <f t="shared" si="3"/>
        <v/>
      </c>
      <c r="H14" s="104" t="str">
        <f t="shared" si="3"/>
        <v/>
      </c>
      <c r="I14" s="104" t="str">
        <f t="shared" si="3"/>
        <v/>
      </c>
      <c r="J14" s="104" t="str">
        <f t="shared" si="3"/>
        <v/>
      </c>
      <c r="K14" s="104" t="str">
        <f t="shared" si="3"/>
        <v/>
      </c>
      <c r="L14" s="104" t="str">
        <f t="shared" si="3"/>
        <v/>
      </c>
      <c r="M14" s="104" t="str">
        <f t="shared" si="3"/>
        <v/>
      </c>
      <c r="N14" s="104" t="str">
        <f t="shared" si="3"/>
        <v/>
      </c>
      <c r="O14" s="104" t="str">
        <f t="shared" si="3"/>
        <v/>
      </c>
      <c r="P14" s="104" t="str">
        <f t="shared" si="3"/>
        <v/>
      </c>
      <c r="Q14" s="104" t="str">
        <f t="shared" ca="1" si="3"/>
        <v/>
      </c>
      <c r="R14" s="104" t="str">
        <f t="shared" ca="1" si="3"/>
        <v/>
      </c>
      <c r="S14" s="104" t="str">
        <f t="shared" ca="1" si="3"/>
        <v/>
      </c>
      <c r="T14" s="104" t="str">
        <f t="shared" ca="1" si="4"/>
        <v/>
      </c>
      <c r="U14" s="104" t="str">
        <f t="shared" ca="1" si="4"/>
        <v/>
      </c>
      <c r="V14" s="104" t="str">
        <f t="shared" ca="1" si="4"/>
        <v/>
      </c>
      <c r="W14" s="104" t="str">
        <f t="shared" ca="1" si="4"/>
        <v/>
      </c>
      <c r="X14" s="104" t="str">
        <f t="shared" ca="1" si="4"/>
        <v/>
      </c>
      <c r="Y14" s="104" t="str">
        <f t="shared" ca="1" si="4"/>
        <v/>
      </c>
      <c r="Z14" s="104" t="str">
        <f t="shared" ca="1" si="4"/>
        <v/>
      </c>
      <c r="AA14" s="104" t="str">
        <f t="shared" ca="1" si="4"/>
        <v/>
      </c>
      <c r="AB14" s="104">
        <f t="shared" ca="1" si="4"/>
        <v>-1.8109536714649401</v>
      </c>
      <c r="AC14" s="104">
        <f t="shared" ca="1" si="4"/>
        <v>-1.4833510974551229</v>
      </c>
      <c r="AD14" s="104">
        <f t="shared" ca="1" si="4"/>
        <v>-1.1771010825504966</v>
      </c>
      <c r="AE14" s="104">
        <f t="shared" ca="1" si="4"/>
        <v>-0.89725220838415998</v>
      </c>
      <c r="AF14" s="104">
        <f t="shared" ca="1" si="4"/>
        <v>-0.64539726231493855</v>
      </c>
      <c r="AG14" s="104">
        <f t="shared" ca="1" si="4"/>
        <v>-0.4347040318277311</v>
      </c>
      <c r="AH14" s="104">
        <f t="shared" ca="1" si="4"/>
        <v>-0.27595176938861082</v>
      </c>
      <c r="AI14" s="104" t="str">
        <f t="shared" ca="1" si="4"/>
        <v/>
      </c>
      <c r="AJ14" s="104" t="str">
        <f t="shared" ca="1" si="5"/>
        <v/>
      </c>
      <c r="AK14" s="104" t="str">
        <f t="shared" ca="1" si="5"/>
        <v/>
      </c>
      <c r="AL14" s="104" t="str">
        <f t="shared" ca="1" si="5"/>
        <v/>
      </c>
      <c r="AM14" s="104" t="str">
        <f t="shared" ca="1" si="5"/>
        <v/>
      </c>
      <c r="AN14" s="104" t="str">
        <f t="shared" ca="1" si="5"/>
        <v/>
      </c>
      <c r="AO14" s="104" t="str">
        <f t="shared" ca="1" si="5"/>
        <v/>
      </c>
      <c r="AP14" s="104" t="str">
        <f t="shared" ca="1" si="5"/>
        <v/>
      </c>
      <c r="AQ14" s="104" t="str">
        <f t="shared" ca="1" si="5"/>
        <v/>
      </c>
      <c r="AR14" s="104" t="str">
        <f t="shared" ca="1" si="5"/>
        <v/>
      </c>
      <c r="AS14" s="104" t="str">
        <f t="shared" ca="1" si="5"/>
        <v/>
      </c>
      <c r="AT14" s="104" t="str">
        <f t="shared" ca="1" si="5"/>
        <v/>
      </c>
      <c r="AU14" s="104" t="str">
        <f t="shared" ca="1" si="5"/>
        <v/>
      </c>
      <c r="AV14" s="104" t="str">
        <f t="shared" ca="1" si="5"/>
        <v/>
      </c>
      <c r="AW14" s="104" t="str">
        <f t="shared" ca="1" si="5"/>
        <v/>
      </c>
      <c r="AX14" s="104" t="str">
        <f t="shared" ca="1" si="5"/>
        <v/>
      </c>
      <c r="AY14" s="104" t="str">
        <f t="shared" ca="1" si="5"/>
        <v/>
      </c>
      <c r="AZ14" s="104" t="str">
        <f t="shared" ca="1" si="6"/>
        <v/>
      </c>
      <c r="BA14" s="104" t="str">
        <f t="shared" ca="1" si="6"/>
        <v/>
      </c>
      <c r="BB14" s="104" t="str">
        <f t="shared" ca="1" si="7"/>
        <v>1C2</v>
      </c>
      <c r="BC14" s="104" t="str">
        <f t="shared" ca="1" si="8"/>
        <v>3G_OtsA</v>
      </c>
      <c r="BD14" s="104">
        <f t="shared" ca="1" si="9"/>
        <v>10302</v>
      </c>
      <c r="BE14" s="104" t="str">
        <f t="shared" ca="1" si="10"/>
        <v>3G</v>
      </c>
      <c r="BF14" s="104" t="str">
        <f t="shared" ca="1" si="11"/>
        <v>OtsA</v>
      </c>
      <c r="BG14" s="104" t="str">
        <f t="shared" ca="1" si="12"/>
        <v>1_2</v>
      </c>
      <c r="BH14" s="104">
        <f ca="1">IFERROR(IF(BB14="","",IF(Details!$B$10=1,1,VLOOKUP($BB14,Data_qPCR,58,FALSE))),"")</f>
        <v>1</v>
      </c>
      <c r="BI14" s="104">
        <f t="shared" ca="1" si="13"/>
        <v>7</v>
      </c>
      <c r="BJ14" s="104">
        <f t="shared" ca="1" si="14"/>
        <v>3.8236344056274998</v>
      </c>
      <c r="BK14" s="104">
        <f t="shared" ca="1" si="15"/>
        <v>31.673262402754951</v>
      </c>
      <c r="BL14" s="104">
        <f t="shared" ca="1" si="16"/>
        <v>0.98786375986038588</v>
      </c>
      <c r="BM14" s="104">
        <f t="shared" ca="1" si="17"/>
        <v>0.82612827058339766</v>
      </c>
      <c r="BN14" s="104">
        <f t="shared" ca="1" si="18"/>
        <v>27.646975373629193</v>
      </c>
      <c r="BO14" s="104" t="str">
        <f t="shared" ca="1" si="19"/>
        <v>OtsA@1_2</v>
      </c>
      <c r="BP14" s="104">
        <f ca="1">IF(BO14="","",BQ14-COUNTIF($BO$3:BO13,BO14))</f>
        <v>2</v>
      </c>
      <c r="BQ14" s="104">
        <f t="shared" ca="1" si="20"/>
        <v>2</v>
      </c>
      <c r="BR14" s="104" t="str">
        <f t="shared" ca="1" si="21"/>
        <v>OtsA@1_2@1</v>
      </c>
      <c r="BS14" s="104" t="str">
        <f t="shared" ca="1" si="22"/>
        <v>1C2</v>
      </c>
      <c r="BT14" s="104" t="b">
        <f t="shared" ca="1" si="23"/>
        <v>0</v>
      </c>
    </row>
    <row r="15" spans="1:80" x14ac:dyDescent="0.25">
      <c r="A15" s="104">
        <f ca="1">IF(A14="","",IF(ISTEXT(A14),1,IF(A14+1&gt;Data_Chart!$C$2,"",A14+1)))</f>
        <v>12</v>
      </c>
      <c r="B15" s="104">
        <f ca="1">IFERROR(SMALL(Data_Amplitude!$A$4:$A$1155,A15),"")</f>
        <v>12</v>
      </c>
      <c r="C15" s="104" t="str">
        <f t="shared" ca="1" si="2"/>
        <v>1D2</v>
      </c>
      <c r="D15" s="104" t="str">
        <f t="shared" si="3"/>
        <v/>
      </c>
      <c r="E15" s="104" t="str">
        <f t="shared" si="3"/>
        <v/>
      </c>
      <c r="F15" s="104" t="str">
        <f t="shared" si="3"/>
        <v/>
      </c>
      <c r="G15" s="104" t="str">
        <f t="shared" si="3"/>
        <v/>
      </c>
      <c r="H15" s="104" t="str">
        <f t="shared" si="3"/>
        <v/>
      </c>
      <c r="I15" s="104" t="str">
        <f t="shared" si="3"/>
        <v/>
      </c>
      <c r="J15" s="104" t="str">
        <f t="shared" si="3"/>
        <v/>
      </c>
      <c r="K15" s="104" t="str">
        <f t="shared" si="3"/>
        <v/>
      </c>
      <c r="L15" s="104" t="str">
        <f t="shared" si="3"/>
        <v/>
      </c>
      <c r="M15" s="104" t="str">
        <f t="shared" si="3"/>
        <v/>
      </c>
      <c r="N15" s="104" t="str">
        <f t="shared" si="3"/>
        <v/>
      </c>
      <c r="O15" s="104" t="str">
        <f t="shared" si="3"/>
        <v/>
      </c>
      <c r="P15" s="104" t="str">
        <f t="shared" si="3"/>
        <v/>
      </c>
      <c r="Q15" s="104" t="str">
        <f t="shared" ca="1" si="3"/>
        <v/>
      </c>
      <c r="R15" s="104" t="str">
        <f t="shared" ca="1" si="3"/>
        <v/>
      </c>
      <c r="S15" s="104" t="str">
        <f t="shared" ca="1" si="3"/>
        <v/>
      </c>
      <c r="T15" s="104" t="str">
        <f t="shared" ca="1" si="4"/>
        <v/>
      </c>
      <c r="U15" s="104" t="str">
        <f t="shared" ca="1" si="4"/>
        <v/>
      </c>
      <c r="V15" s="104" t="str">
        <f t="shared" ca="1" si="4"/>
        <v/>
      </c>
      <c r="W15" s="104" t="str">
        <f t="shared" ca="1" si="4"/>
        <v/>
      </c>
      <c r="X15" s="104" t="str">
        <f t="shared" ca="1" si="4"/>
        <v/>
      </c>
      <c r="Y15" s="104" t="str">
        <f t="shared" ca="1" si="4"/>
        <v/>
      </c>
      <c r="Z15" s="104" t="str">
        <f t="shared" ca="1" si="4"/>
        <v/>
      </c>
      <c r="AA15" s="104" t="str">
        <f t="shared" ca="1" si="4"/>
        <v/>
      </c>
      <c r="AB15" s="104">
        <f t="shared" ca="1" si="4"/>
        <v>-1.7597406558100592</v>
      </c>
      <c r="AC15" s="104">
        <f t="shared" ca="1" si="4"/>
        <v>-1.4274354826183009</v>
      </c>
      <c r="AD15" s="104">
        <f t="shared" ca="1" si="4"/>
        <v>-1.1312583903389213</v>
      </c>
      <c r="AE15" s="104">
        <f t="shared" ca="1" si="4"/>
        <v>-0.85674061642314625</v>
      </c>
      <c r="AF15" s="104">
        <f t="shared" ca="1" si="4"/>
        <v>-0.61022275809290627</v>
      </c>
      <c r="AG15" s="104">
        <f t="shared" ca="1" si="4"/>
        <v>-0.4067448022218455</v>
      </c>
      <c r="AH15" s="104" t="str">
        <f t="shared" ca="1" si="4"/>
        <v/>
      </c>
      <c r="AI15" s="104" t="str">
        <f t="shared" ca="1" si="4"/>
        <v/>
      </c>
      <c r="AJ15" s="104" t="str">
        <f t="shared" ca="1" si="5"/>
        <v/>
      </c>
      <c r="AK15" s="104" t="str">
        <f t="shared" ca="1" si="5"/>
        <v/>
      </c>
      <c r="AL15" s="104" t="str">
        <f t="shared" ca="1" si="5"/>
        <v/>
      </c>
      <c r="AM15" s="104" t="str">
        <f t="shared" ca="1" si="5"/>
        <v/>
      </c>
      <c r="AN15" s="104" t="str">
        <f t="shared" ca="1" si="5"/>
        <v/>
      </c>
      <c r="AO15" s="104" t="str">
        <f t="shared" ca="1" si="5"/>
        <v/>
      </c>
      <c r="AP15" s="104" t="str">
        <f t="shared" ca="1" si="5"/>
        <v/>
      </c>
      <c r="AQ15" s="104" t="str">
        <f t="shared" ca="1" si="5"/>
        <v/>
      </c>
      <c r="AR15" s="104" t="str">
        <f t="shared" ca="1" si="5"/>
        <v/>
      </c>
      <c r="AS15" s="104" t="str">
        <f t="shared" ca="1" si="5"/>
        <v/>
      </c>
      <c r="AT15" s="104" t="str">
        <f t="shared" ca="1" si="5"/>
        <v/>
      </c>
      <c r="AU15" s="104" t="str">
        <f t="shared" ca="1" si="5"/>
        <v/>
      </c>
      <c r="AV15" s="104" t="str">
        <f t="shared" ca="1" si="5"/>
        <v/>
      </c>
      <c r="AW15" s="104" t="str">
        <f t="shared" ca="1" si="5"/>
        <v/>
      </c>
      <c r="AX15" s="104" t="str">
        <f t="shared" ca="1" si="5"/>
        <v/>
      </c>
      <c r="AY15" s="104" t="str">
        <f t="shared" ca="1" si="5"/>
        <v/>
      </c>
      <c r="AZ15" s="104" t="str">
        <f t="shared" ca="1" si="6"/>
        <v/>
      </c>
      <c r="BA15" s="104" t="str">
        <f t="shared" ca="1" si="6"/>
        <v/>
      </c>
      <c r="BB15" s="104" t="str">
        <f t="shared" ca="1" si="7"/>
        <v>1D2</v>
      </c>
      <c r="BC15" s="104" t="str">
        <f t="shared" ca="1" si="8"/>
        <v>3G_OtsA</v>
      </c>
      <c r="BD15" s="104">
        <f t="shared" ca="1" si="9"/>
        <v>10402</v>
      </c>
      <c r="BE15" s="104" t="str">
        <f t="shared" ca="1" si="10"/>
        <v>3G</v>
      </c>
      <c r="BF15" s="104" t="str">
        <f t="shared" ca="1" si="11"/>
        <v>OtsA</v>
      </c>
      <c r="BG15" s="104" t="str">
        <f t="shared" ca="1" si="12"/>
        <v>1_2</v>
      </c>
      <c r="BH15" s="104">
        <f ca="1">IFERROR(IF(BB15="","",IF(Details!$B$10=1,1,VLOOKUP($BB15,Data_qPCR,58,FALSE))),"")</f>
        <v>1</v>
      </c>
      <c r="BI15" s="104">
        <f t="shared" ca="1" si="13"/>
        <v>6</v>
      </c>
      <c r="BJ15" s="104">
        <f t="shared" ca="1" si="14"/>
        <v>3.6634450543484776</v>
      </c>
      <c r="BK15" s="104">
        <f t="shared" ca="1" si="15"/>
        <v>31.280762428383824</v>
      </c>
      <c r="BL15" s="104">
        <f t="shared" ca="1" si="16"/>
        <v>0.99343578186088011</v>
      </c>
      <c r="BM15" s="104">
        <f t="shared" ca="1" si="17"/>
        <v>0.87485250555763661</v>
      </c>
      <c r="BN15" s="104">
        <f t="shared" ca="1" si="18"/>
        <v>27.423154786154875</v>
      </c>
      <c r="BO15" s="104" t="str">
        <f t="shared" ca="1" si="19"/>
        <v>OtsA@1_2</v>
      </c>
      <c r="BP15" s="104">
        <f ca="1">IF(BO15="","",BQ15-COUNTIF($BO$3:BO14,BO15))</f>
        <v>1</v>
      </c>
      <c r="BQ15" s="104">
        <f t="shared" ca="1" si="20"/>
        <v>2</v>
      </c>
      <c r="BR15" s="104" t="str">
        <f t="shared" ca="1" si="21"/>
        <v>OtsA@1_2@2</v>
      </c>
      <c r="BS15" s="104" t="str">
        <f t="shared" ca="1" si="22"/>
        <v>1D2</v>
      </c>
      <c r="BT15" s="104" t="b">
        <f t="shared" ca="1" si="23"/>
        <v>0</v>
      </c>
    </row>
    <row r="16" spans="1:80" x14ac:dyDescent="0.25">
      <c r="A16" s="104">
        <f ca="1">IF(A15="","",IF(ISTEXT(A15),1,IF(A15+1&gt;Data_Chart!$C$2,"",A15+1)))</f>
        <v>13</v>
      </c>
      <c r="B16" s="104">
        <f ca="1">IFERROR(SMALL(Data_Amplitude!$A$4:$A$1155,A16),"")</f>
        <v>13</v>
      </c>
      <c r="C16" s="104" t="str">
        <f t="shared" ca="1" si="2"/>
        <v>1E2</v>
      </c>
      <c r="D16" s="104" t="str">
        <f t="shared" si="3"/>
        <v/>
      </c>
      <c r="E16" s="104" t="str">
        <f t="shared" si="3"/>
        <v/>
      </c>
      <c r="F16" s="104" t="str">
        <f t="shared" si="3"/>
        <v/>
      </c>
      <c r="G16" s="104" t="str">
        <f t="shared" si="3"/>
        <v/>
      </c>
      <c r="H16" s="104" t="str">
        <f t="shared" si="3"/>
        <v/>
      </c>
      <c r="I16" s="104" t="str">
        <f t="shared" si="3"/>
        <v/>
      </c>
      <c r="J16" s="104" t="str">
        <f t="shared" si="3"/>
        <v/>
      </c>
      <c r="K16" s="104" t="str">
        <f t="shared" si="3"/>
        <v/>
      </c>
      <c r="L16" s="104" t="str">
        <f t="shared" si="3"/>
        <v/>
      </c>
      <c r="M16" s="104" t="str">
        <f t="shared" si="3"/>
        <v/>
      </c>
      <c r="N16" s="104" t="str">
        <f t="shared" si="3"/>
        <v/>
      </c>
      <c r="O16" s="104" t="str">
        <f t="shared" si="3"/>
        <v/>
      </c>
      <c r="P16" s="104" t="str">
        <f t="shared" si="3"/>
        <v/>
      </c>
      <c r="Q16" s="104" t="str">
        <f t="shared" ca="1" si="3"/>
        <v/>
      </c>
      <c r="R16" s="104" t="str">
        <f t="shared" ca="1" si="3"/>
        <v/>
      </c>
      <c r="S16" s="104" t="str">
        <f t="shared" ca="1" si="3"/>
        <v/>
      </c>
      <c r="T16" s="104" t="str">
        <f t="shared" ca="1" si="4"/>
        <v/>
      </c>
      <c r="U16" s="104" t="str">
        <f t="shared" ca="1" si="4"/>
        <v/>
      </c>
      <c r="V16" s="104" t="str">
        <f t="shared" ca="1" si="4"/>
        <v/>
      </c>
      <c r="W16" s="104" t="str">
        <f t="shared" ca="1" si="4"/>
        <v/>
      </c>
      <c r="X16" s="104" t="str">
        <f t="shared" ca="1" si="4"/>
        <v/>
      </c>
      <c r="Y16" s="104" t="str">
        <f t="shared" ca="1" si="4"/>
        <v/>
      </c>
      <c r="Z16" s="104" t="str">
        <f t="shared" ca="1" si="4"/>
        <v/>
      </c>
      <c r="AA16" s="104" t="str">
        <f t="shared" ca="1" si="4"/>
        <v/>
      </c>
      <c r="AB16" s="104" t="str">
        <f t="shared" ca="1" si="4"/>
        <v/>
      </c>
      <c r="AC16" s="104">
        <f t="shared" ca="1" si="4"/>
        <v>-1.7076168944788219</v>
      </c>
      <c r="AD16" s="104">
        <f t="shared" ca="1" si="4"/>
        <v>-1.3410536106447219</v>
      </c>
      <c r="AE16" s="104">
        <f t="shared" ca="1" si="4"/>
        <v>-1.0336130176497578</v>
      </c>
      <c r="AF16" s="104">
        <f t="shared" ca="1" si="4"/>
        <v>-0.76516386767574318</v>
      </c>
      <c r="AG16" s="104">
        <f t="shared" ca="1" si="4"/>
        <v>-0.53389927268302717</v>
      </c>
      <c r="AH16" s="104">
        <f t="shared" ca="1" si="4"/>
        <v>-0.34956416901008364</v>
      </c>
      <c r="AI16" s="104" t="str">
        <f t="shared" ca="1" si="4"/>
        <v/>
      </c>
      <c r="AJ16" s="104" t="str">
        <f t="shared" ca="1" si="5"/>
        <v/>
      </c>
      <c r="AK16" s="104" t="str">
        <f t="shared" ca="1" si="5"/>
        <v/>
      </c>
      <c r="AL16" s="104" t="str">
        <f t="shared" ca="1" si="5"/>
        <v/>
      </c>
      <c r="AM16" s="104" t="str">
        <f t="shared" ca="1" si="5"/>
        <v/>
      </c>
      <c r="AN16" s="104" t="str">
        <f t="shared" ca="1" si="5"/>
        <v/>
      </c>
      <c r="AO16" s="104" t="str">
        <f t="shared" ca="1" si="5"/>
        <v/>
      </c>
      <c r="AP16" s="104" t="str">
        <f t="shared" ca="1" si="5"/>
        <v/>
      </c>
      <c r="AQ16" s="104" t="str">
        <f t="shared" ca="1" si="5"/>
        <v/>
      </c>
      <c r="AR16" s="104" t="str">
        <f t="shared" ca="1" si="5"/>
        <v/>
      </c>
      <c r="AS16" s="104" t="str">
        <f t="shared" ca="1" si="5"/>
        <v/>
      </c>
      <c r="AT16" s="104" t="str">
        <f t="shared" ca="1" si="5"/>
        <v/>
      </c>
      <c r="AU16" s="104" t="str">
        <f t="shared" ca="1" si="5"/>
        <v/>
      </c>
      <c r="AV16" s="104" t="str">
        <f t="shared" ca="1" si="5"/>
        <v/>
      </c>
      <c r="AW16" s="104" t="str">
        <f t="shared" ca="1" si="5"/>
        <v/>
      </c>
      <c r="AX16" s="104" t="str">
        <f t="shared" ca="1" si="5"/>
        <v/>
      </c>
      <c r="AY16" s="104" t="str">
        <f t="shared" ca="1" si="5"/>
        <v/>
      </c>
      <c r="AZ16" s="104" t="str">
        <f t="shared" ca="1" si="6"/>
        <v/>
      </c>
      <c r="BA16" s="104" t="str">
        <f t="shared" ca="1" si="6"/>
        <v/>
      </c>
      <c r="BB16" s="104" t="str">
        <f t="shared" ca="1" si="7"/>
        <v>1E2</v>
      </c>
      <c r="BC16" s="104" t="str">
        <f t="shared" ca="1" si="8"/>
        <v>3G_Rpon2</v>
      </c>
      <c r="BD16" s="104">
        <f t="shared" ca="1" si="9"/>
        <v>10502</v>
      </c>
      <c r="BE16" s="104" t="str">
        <f t="shared" ca="1" si="10"/>
        <v>3G</v>
      </c>
      <c r="BF16" s="104" t="str">
        <f t="shared" ca="1" si="11"/>
        <v>Rpon2</v>
      </c>
      <c r="BG16" s="104" t="str">
        <f t="shared" ca="1" si="12"/>
        <v>1_2</v>
      </c>
      <c r="BH16" s="104">
        <f ca="1">IFERROR(IF(BB16="","",IF(Details!$B$10=1,1,VLOOKUP($BB16,Data_qPCR,58,FALSE))),"")</f>
        <v>1</v>
      </c>
      <c r="BI16" s="104">
        <f t="shared" ca="1" si="13"/>
        <v>6</v>
      </c>
      <c r="BJ16" s="104">
        <f t="shared" ca="1" si="14"/>
        <v>3.6418356415729218</v>
      </c>
      <c r="BK16" s="104">
        <f t="shared" ca="1" si="15"/>
        <v>31.978505887861939</v>
      </c>
      <c r="BL16" s="104">
        <f t="shared" ca="1" si="16"/>
        <v>0.98643548813654558</v>
      </c>
      <c r="BM16" s="104">
        <f t="shared" ca="1" si="17"/>
        <v>0.88185779099961215</v>
      </c>
      <c r="BN16" s="104">
        <f t="shared" ca="1" si="18"/>
        <v>28.143652957285653</v>
      </c>
      <c r="BO16" s="104" t="str">
        <f t="shared" ca="1" si="19"/>
        <v>Rpon2@1_2</v>
      </c>
      <c r="BP16" s="104">
        <f ca="1">IF(BO16="","",BQ16-COUNTIF($BO$3:BO15,BO16))</f>
        <v>2</v>
      </c>
      <c r="BQ16" s="104">
        <f t="shared" ca="1" si="20"/>
        <v>2</v>
      </c>
      <c r="BR16" s="104" t="str">
        <f t="shared" ca="1" si="21"/>
        <v>Rpon2@1_2@1</v>
      </c>
      <c r="BS16" s="104" t="str">
        <f t="shared" ca="1" si="22"/>
        <v>1E2</v>
      </c>
      <c r="BT16" s="104" t="b">
        <f t="shared" ca="1" si="23"/>
        <v>0</v>
      </c>
    </row>
    <row r="17" spans="1:72" x14ac:dyDescent="0.25">
      <c r="A17" s="104">
        <f ca="1">IF(A16="","",IF(ISTEXT(A16),1,IF(A16+1&gt;Data_Chart!$C$2,"",A16+1)))</f>
        <v>14</v>
      </c>
      <c r="B17" s="104">
        <f ca="1">IFERROR(SMALL(Data_Amplitude!$A$4:$A$1155,A17),"")</f>
        <v>14</v>
      </c>
      <c r="C17" s="104" t="str">
        <f t="shared" ca="1" si="2"/>
        <v>1F2</v>
      </c>
      <c r="D17" s="104" t="str">
        <f t="shared" si="3"/>
        <v/>
      </c>
      <c r="E17" s="104" t="str">
        <f t="shared" si="3"/>
        <v/>
      </c>
      <c r="F17" s="104" t="str">
        <f t="shared" si="3"/>
        <v/>
      </c>
      <c r="G17" s="104" t="str">
        <f t="shared" si="3"/>
        <v/>
      </c>
      <c r="H17" s="104" t="str">
        <f t="shared" si="3"/>
        <v/>
      </c>
      <c r="I17" s="104" t="str">
        <f t="shared" si="3"/>
        <v/>
      </c>
      <c r="J17" s="104" t="str">
        <f t="shared" si="3"/>
        <v/>
      </c>
      <c r="K17" s="104" t="str">
        <f t="shared" si="3"/>
        <v/>
      </c>
      <c r="L17" s="104" t="str">
        <f t="shared" si="3"/>
        <v/>
      </c>
      <c r="M17" s="104" t="str">
        <f t="shared" si="3"/>
        <v/>
      </c>
      <c r="N17" s="104" t="str">
        <f t="shared" si="3"/>
        <v/>
      </c>
      <c r="O17" s="104" t="str">
        <f t="shared" si="3"/>
        <v/>
      </c>
      <c r="P17" s="104" t="str">
        <f t="shared" si="3"/>
        <v/>
      </c>
      <c r="Q17" s="104" t="str">
        <f t="shared" ca="1" si="3"/>
        <v/>
      </c>
      <c r="R17" s="104" t="str">
        <f t="shared" ca="1" si="3"/>
        <v/>
      </c>
      <c r="S17" s="104" t="str">
        <f t="shared" ca="1" si="3"/>
        <v/>
      </c>
      <c r="T17" s="104" t="str">
        <f t="shared" ca="1" si="4"/>
        <v/>
      </c>
      <c r="U17" s="104" t="str">
        <f t="shared" ca="1" si="4"/>
        <v/>
      </c>
      <c r="V17" s="104" t="str">
        <f t="shared" ca="1" si="4"/>
        <v/>
      </c>
      <c r="W17" s="104" t="str">
        <f t="shared" ca="1" si="4"/>
        <v/>
      </c>
      <c r="X17" s="104" t="str">
        <f t="shared" ca="1" si="4"/>
        <v/>
      </c>
      <c r="Y17" s="104" t="str">
        <f t="shared" ca="1" si="4"/>
        <v/>
      </c>
      <c r="Z17" s="104" t="str">
        <f t="shared" ca="1" si="4"/>
        <v/>
      </c>
      <c r="AA17" s="104" t="str">
        <f t="shared" ca="1" si="4"/>
        <v/>
      </c>
      <c r="AB17" s="104" t="str">
        <f t="shared" ca="1" si="4"/>
        <v/>
      </c>
      <c r="AC17" s="104">
        <f t="shared" ca="1" si="4"/>
        <v>-1.7031807052350771</v>
      </c>
      <c r="AD17" s="104">
        <f t="shared" ca="1" si="4"/>
        <v>-1.3379475515774202</v>
      </c>
      <c r="AE17" s="104">
        <f t="shared" ca="1" si="4"/>
        <v>-1.0303553115499691</v>
      </c>
      <c r="AF17" s="104">
        <f t="shared" ca="1" si="4"/>
        <v>-0.76322738909808263</v>
      </c>
      <c r="AG17" s="104">
        <f t="shared" ca="1" si="4"/>
        <v>-0.5349593198327196</v>
      </c>
      <c r="AH17" s="104">
        <f t="shared" ca="1" si="4"/>
        <v>-0.3551361250663696</v>
      </c>
      <c r="AI17" s="104" t="str">
        <f t="shared" ca="1" si="4"/>
        <v/>
      </c>
      <c r="AJ17" s="104" t="str">
        <f t="shared" ca="1" si="5"/>
        <v/>
      </c>
      <c r="AK17" s="104" t="str">
        <f t="shared" ca="1" si="5"/>
        <v/>
      </c>
      <c r="AL17" s="104" t="str">
        <f t="shared" ca="1" si="5"/>
        <v/>
      </c>
      <c r="AM17" s="104" t="str">
        <f t="shared" ca="1" si="5"/>
        <v/>
      </c>
      <c r="AN17" s="104" t="str">
        <f t="shared" ca="1" si="5"/>
        <v/>
      </c>
      <c r="AO17" s="104" t="str">
        <f t="shared" ca="1" si="5"/>
        <v/>
      </c>
      <c r="AP17" s="104" t="str">
        <f t="shared" ca="1" si="5"/>
        <v/>
      </c>
      <c r="AQ17" s="104" t="str">
        <f t="shared" ca="1" si="5"/>
        <v/>
      </c>
      <c r="AR17" s="104" t="str">
        <f t="shared" ca="1" si="5"/>
        <v/>
      </c>
      <c r="AS17" s="104" t="str">
        <f t="shared" ca="1" si="5"/>
        <v/>
      </c>
      <c r="AT17" s="104" t="str">
        <f t="shared" ca="1" si="5"/>
        <v/>
      </c>
      <c r="AU17" s="104" t="str">
        <f t="shared" ca="1" si="5"/>
        <v/>
      </c>
      <c r="AV17" s="104" t="str">
        <f t="shared" ca="1" si="5"/>
        <v/>
      </c>
      <c r="AW17" s="104" t="str">
        <f t="shared" ca="1" si="5"/>
        <v/>
      </c>
      <c r="AX17" s="104" t="str">
        <f t="shared" ca="1" si="5"/>
        <v/>
      </c>
      <c r="AY17" s="104" t="str">
        <f t="shared" ca="1" si="5"/>
        <v/>
      </c>
      <c r="AZ17" s="104" t="str">
        <f t="shared" ca="1" si="6"/>
        <v/>
      </c>
      <c r="BA17" s="104" t="str">
        <f t="shared" ca="1" si="6"/>
        <v/>
      </c>
      <c r="BB17" s="104" t="str">
        <f t="shared" ca="1" si="7"/>
        <v>1F2</v>
      </c>
      <c r="BC17" s="104" t="str">
        <f t="shared" ca="1" si="8"/>
        <v>3G_Rpon2</v>
      </c>
      <c r="BD17" s="104">
        <f t="shared" ca="1" si="9"/>
        <v>10602</v>
      </c>
      <c r="BE17" s="104" t="str">
        <f t="shared" ca="1" si="10"/>
        <v>3G</v>
      </c>
      <c r="BF17" s="104" t="str">
        <f t="shared" ca="1" si="11"/>
        <v>Rpon2</v>
      </c>
      <c r="BG17" s="104" t="str">
        <f t="shared" ca="1" si="12"/>
        <v>1_2</v>
      </c>
      <c r="BH17" s="104">
        <f ca="1">IFERROR(IF(BB17="","",IF(Details!$B$10=1,1,VLOOKUP($BB17,Data_qPCR,58,FALSE))),"")</f>
        <v>1</v>
      </c>
      <c r="BI17" s="104">
        <f t="shared" ca="1" si="13"/>
        <v>6</v>
      </c>
      <c r="BJ17" s="104">
        <f t="shared" ca="1" si="14"/>
        <v>3.6635234664838499</v>
      </c>
      <c r="BK17" s="104">
        <f t="shared" ca="1" si="15"/>
        <v>31.995493766020253</v>
      </c>
      <c r="BL17" s="104">
        <f t="shared" ca="1" si="16"/>
        <v>0.98562551056997016</v>
      </c>
      <c r="BM17" s="104">
        <f t="shared" ca="1" si="17"/>
        <v>0.87482728384948349</v>
      </c>
      <c r="BN17" s="104">
        <f t="shared" ca="1" si="18"/>
        <v>28.137803555812759</v>
      </c>
      <c r="BO17" s="104" t="str">
        <f t="shared" ca="1" si="19"/>
        <v>Rpon2@1_2</v>
      </c>
      <c r="BP17" s="104">
        <f ca="1">IF(BO17="","",BQ17-COUNTIF($BO$3:BO16,BO17))</f>
        <v>1</v>
      </c>
      <c r="BQ17" s="104">
        <f t="shared" ca="1" si="20"/>
        <v>2</v>
      </c>
      <c r="BR17" s="104" t="str">
        <f t="shared" ca="1" si="21"/>
        <v>Rpon2@1_2@2</v>
      </c>
      <c r="BS17" s="104" t="str">
        <f t="shared" ca="1" si="22"/>
        <v>1F2</v>
      </c>
      <c r="BT17" s="104" t="b">
        <f t="shared" ca="1" si="23"/>
        <v>0</v>
      </c>
    </row>
    <row r="18" spans="1:72" x14ac:dyDescent="0.25">
      <c r="A18" s="104">
        <f ca="1">IF(A17="","",IF(ISTEXT(A17),1,IF(A17+1&gt;Data_Chart!$C$2,"",A17+1)))</f>
        <v>15</v>
      </c>
      <c r="B18" s="104">
        <f ca="1">IFERROR(SMALL(Data_Amplitude!$A$4:$A$1155,A18),"")</f>
        <v>15</v>
      </c>
      <c r="C18" s="104" t="str">
        <f t="shared" ca="1" si="2"/>
        <v>1G2</v>
      </c>
      <c r="D18" s="104" t="str">
        <f t="shared" si="3"/>
        <v/>
      </c>
      <c r="E18" s="104" t="str">
        <f t="shared" si="3"/>
        <v/>
      </c>
      <c r="F18" s="104" t="str">
        <f t="shared" si="3"/>
        <v/>
      </c>
      <c r="G18" s="104" t="str">
        <f t="shared" si="3"/>
        <v/>
      </c>
      <c r="H18" s="104" t="str">
        <f t="shared" si="3"/>
        <v/>
      </c>
      <c r="I18" s="104" t="str">
        <f t="shared" si="3"/>
        <v/>
      </c>
      <c r="J18" s="104" t="str">
        <f t="shared" si="3"/>
        <v/>
      </c>
      <c r="K18" s="104" t="str">
        <f t="shared" si="3"/>
        <v/>
      </c>
      <c r="L18" s="104" t="str">
        <f t="shared" si="3"/>
        <v/>
      </c>
      <c r="M18" s="104" t="str">
        <f t="shared" si="3"/>
        <v/>
      </c>
      <c r="N18" s="104" t="str">
        <f t="shared" si="3"/>
        <v/>
      </c>
      <c r="O18" s="104" t="str">
        <f t="shared" si="3"/>
        <v/>
      </c>
      <c r="P18" s="104" t="str">
        <f t="shared" si="3"/>
        <v/>
      </c>
      <c r="Q18" s="104" t="str">
        <f t="shared" ca="1" si="3"/>
        <v/>
      </c>
      <c r="R18" s="104" t="str">
        <f t="shared" ca="1" si="3"/>
        <v/>
      </c>
      <c r="S18" s="104" t="str">
        <f t="shared" ca="1" si="3"/>
        <v/>
      </c>
      <c r="T18" s="104" t="str">
        <f t="shared" ca="1" si="4"/>
        <v/>
      </c>
      <c r="U18" s="104" t="str">
        <f t="shared" ca="1" si="4"/>
        <v/>
      </c>
      <c r="V18" s="104" t="str">
        <f t="shared" ca="1" si="4"/>
        <v/>
      </c>
      <c r="W18" s="104" t="str">
        <f t="shared" ca="1" si="4"/>
        <v/>
      </c>
      <c r="X18" s="104" t="str">
        <f t="shared" ca="1" si="4"/>
        <v/>
      </c>
      <c r="Y18" s="104" t="str">
        <f t="shared" ca="1" si="4"/>
        <v/>
      </c>
      <c r="Z18" s="104" t="str">
        <f t="shared" ca="1" si="4"/>
        <v/>
      </c>
      <c r="AA18" s="104">
        <f t="shared" ca="1" si="4"/>
        <v>-1.7189813930183919</v>
      </c>
      <c r="AB18" s="104">
        <f t="shared" ca="1" si="4"/>
        <v>-1.3870903843749647</v>
      </c>
      <c r="AC18" s="104">
        <f t="shared" ca="1" si="4"/>
        <v>-1.0919851720743854</v>
      </c>
      <c r="AD18" s="104">
        <f t="shared" ca="1" si="4"/>
        <v>-0.82957441576097857</v>
      </c>
      <c r="AE18" s="104">
        <f t="shared" ca="1" si="4"/>
        <v>-0.59647579296638376</v>
      </c>
      <c r="AF18" s="104">
        <f t="shared" ca="1" si="4"/>
        <v>-0.40649648961918389</v>
      </c>
      <c r="AG18" s="104">
        <f t="shared" ca="1" si="4"/>
        <v>-0.26296915312629121</v>
      </c>
      <c r="AH18" s="104" t="str">
        <f t="shared" ca="1" si="4"/>
        <v/>
      </c>
      <c r="AI18" s="104" t="str">
        <f t="shared" ca="1" si="4"/>
        <v/>
      </c>
      <c r="AJ18" s="104" t="str">
        <f t="shared" ca="1" si="5"/>
        <v/>
      </c>
      <c r="AK18" s="104" t="str">
        <f t="shared" ca="1" si="5"/>
        <v/>
      </c>
      <c r="AL18" s="104" t="str">
        <f t="shared" ca="1" si="5"/>
        <v/>
      </c>
      <c r="AM18" s="104" t="str">
        <f t="shared" ca="1" si="5"/>
        <v/>
      </c>
      <c r="AN18" s="104" t="str">
        <f t="shared" ca="1" si="5"/>
        <v/>
      </c>
      <c r="AO18" s="104" t="str">
        <f t="shared" ca="1" si="5"/>
        <v/>
      </c>
      <c r="AP18" s="104" t="str">
        <f t="shared" ca="1" si="5"/>
        <v/>
      </c>
      <c r="AQ18" s="104" t="str">
        <f t="shared" ca="1" si="5"/>
        <v/>
      </c>
      <c r="AR18" s="104" t="str">
        <f t="shared" ca="1" si="5"/>
        <v/>
      </c>
      <c r="AS18" s="104" t="str">
        <f t="shared" ca="1" si="5"/>
        <v/>
      </c>
      <c r="AT18" s="104" t="str">
        <f t="shared" ca="1" si="5"/>
        <v/>
      </c>
      <c r="AU18" s="104" t="str">
        <f t="shared" ca="1" si="5"/>
        <v/>
      </c>
      <c r="AV18" s="104" t="str">
        <f t="shared" ca="1" si="5"/>
        <v/>
      </c>
      <c r="AW18" s="104" t="str">
        <f t="shared" ca="1" si="5"/>
        <v/>
      </c>
      <c r="AX18" s="104" t="str">
        <f t="shared" ca="1" si="5"/>
        <v/>
      </c>
      <c r="AY18" s="104" t="str">
        <f t="shared" ca="1" si="5"/>
        <v/>
      </c>
      <c r="AZ18" s="104" t="str">
        <f t="shared" ca="1" si="6"/>
        <v/>
      </c>
      <c r="BA18" s="104" t="str">
        <f t="shared" ca="1" si="6"/>
        <v/>
      </c>
      <c r="BB18" s="104" t="str">
        <f t="shared" ca="1" si="7"/>
        <v>1G2</v>
      </c>
      <c r="BC18" s="104" t="str">
        <f t="shared" ca="1" si="8"/>
        <v>3G_ParA</v>
      </c>
      <c r="BD18" s="104">
        <f t="shared" ca="1" si="9"/>
        <v>10702</v>
      </c>
      <c r="BE18" s="104" t="str">
        <f t="shared" ca="1" si="10"/>
        <v>3G</v>
      </c>
      <c r="BF18" s="104" t="str">
        <f t="shared" ca="1" si="11"/>
        <v>ParA</v>
      </c>
      <c r="BG18" s="104" t="str">
        <f t="shared" ca="1" si="12"/>
        <v>1_2</v>
      </c>
      <c r="BH18" s="104">
        <f ca="1">IFERROR(IF(BB18="","",IF(Details!$B$10=1,1,VLOOKUP($BB18,Data_qPCR,58,FALSE))),"")</f>
        <v>1</v>
      </c>
      <c r="BI18" s="104">
        <f t="shared" ca="1" si="13"/>
        <v>7</v>
      </c>
      <c r="BJ18" s="104">
        <f t="shared" ca="1" si="14"/>
        <v>4.0352461437388341</v>
      </c>
      <c r="BK18" s="104">
        <f t="shared" ca="1" si="15"/>
        <v>30.628016482190727</v>
      </c>
      <c r="BL18" s="104">
        <f t="shared" ca="1" si="16"/>
        <v>0.98355289659962919</v>
      </c>
      <c r="BM18" s="104">
        <f t="shared" ca="1" si="17"/>
        <v>0.76936062061199917</v>
      </c>
      <c r="BN18" s="104">
        <f t="shared" ca="1" si="18"/>
        <v>26.378902292833736</v>
      </c>
      <c r="BO18" s="104" t="str">
        <f t="shared" ca="1" si="19"/>
        <v>ParA@1_2</v>
      </c>
      <c r="BP18" s="104">
        <f ca="1">IF(BO18="","",BQ18-COUNTIF($BO$3:BO17,BO18))</f>
        <v>4</v>
      </c>
      <c r="BQ18" s="104">
        <f t="shared" ca="1" si="20"/>
        <v>4</v>
      </c>
      <c r="BR18" s="104" t="str">
        <f t="shared" ca="1" si="21"/>
        <v>ParA@1_2@1</v>
      </c>
      <c r="BS18" s="104" t="str">
        <f t="shared" ca="1" si="22"/>
        <v>1G2</v>
      </c>
      <c r="BT18" s="104" t="b">
        <f t="shared" ca="1" si="23"/>
        <v>0</v>
      </c>
    </row>
    <row r="19" spans="1:72" x14ac:dyDescent="0.25">
      <c r="A19" s="104">
        <f ca="1">IF(A18="","",IF(ISTEXT(A18),1,IF(A18+1&gt;Data_Chart!$C$2,"",A18+1)))</f>
        <v>16</v>
      </c>
      <c r="B19" s="104">
        <f ca="1">IFERROR(SMALL(Data_Amplitude!$A$4:$A$1155,A19),"")</f>
        <v>16</v>
      </c>
      <c r="C19" s="104" t="str">
        <f t="shared" ca="1" si="2"/>
        <v>1H2</v>
      </c>
      <c r="D19" s="104" t="str">
        <f t="shared" si="3"/>
        <v/>
      </c>
      <c r="E19" s="104" t="str">
        <f t="shared" si="3"/>
        <v/>
      </c>
      <c r="F19" s="104" t="str">
        <f t="shared" si="3"/>
        <v/>
      </c>
      <c r="G19" s="104" t="str">
        <f t="shared" si="3"/>
        <v/>
      </c>
      <c r="H19" s="104" t="str">
        <f t="shared" si="3"/>
        <v/>
      </c>
      <c r="I19" s="104" t="str">
        <f t="shared" si="3"/>
        <v/>
      </c>
      <c r="J19" s="104" t="str">
        <f t="shared" si="3"/>
        <v/>
      </c>
      <c r="K19" s="104" t="str">
        <f t="shared" si="3"/>
        <v/>
      </c>
      <c r="L19" s="104" t="str">
        <f t="shared" si="3"/>
        <v/>
      </c>
      <c r="M19" s="104" t="str">
        <f t="shared" si="3"/>
        <v/>
      </c>
      <c r="N19" s="104" t="str">
        <f t="shared" si="3"/>
        <v/>
      </c>
      <c r="O19" s="104" t="str">
        <f t="shared" si="3"/>
        <v/>
      </c>
      <c r="P19" s="104" t="str">
        <f t="shared" si="3"/>
        <v/>
      </c>
      <c r="Q19" s="104" t="str">
        <f t="shared" ca="1" si="3"/>
        <v/>
      </c>
      <c r="R19" s="104" t="str">
        <f t="shared" ca="1" si="3"/>
        <v/>
      </c>
      <c r="S19" s="104" t="str">
        <f t="shared" ref="S19:AH34" ca="1" si="24">IFERROR(IF(S$3&gt;$D$2,IF(VLOOKUP($C19,Data_qPCR,S$3+2,FALSE)&gt;=$K$1,"",IF(VLOOKUP($C19,Data_qPCR,S$3+2,FALSE)&lt;=$K$2,"",LOG(VLOOKUP($C19,Data_qPCR,S$3+2,FALSE)))),""),"")</f>
        <v/>
      </c>
      <c r="T19" s="104" t="str">
        <f t="shared" ca="1" si="24"/>
        <v/>
      </c>
      <c r="U19" s="104" t="str">
        <f t="shared" ca="1" si="24"/>
        <v/>
      </c>
      <c r="V19" s="104" t="str">
        <f t="shared" ca="1" si="24"/>
        <v/>
      </c>
      <c r="W19" s="104" t="str">
        <f t="shared" ca="1" si="24"/>
        <v/>
      </c>
      <c r="X19" s="104" t="str">
        <f t="shared" ca="1" si="24"/>
        <v/>
      </c>
      <c r="Y19" s="104" t="str">
        <f t="shared" ca="1" si="24"/>
        <v/>
      </c>
      <c r="Z19" s="104" t="str">
        <f t="shared" ca="1" si="24"/>
        <v/>
      </c>
      <c r="AA19" s="104">
        <f t="shared" ca="1" si="24"/>
        <v>-1.7567476756354194</v>
      </c>
      <c r="AB19" s="104">
        <f t="shared" ca="1" si="24"/>
        <v>-1.4339123947144619</v>
      </c>
      <c r="AC19" s="104">
        <f t="shared" ca="1" si="24"/>
        <v>-1.1449679046986436</v>
      </c>
      <c r="AD19" s="104">
        <f t="shared" ca="1" si="24"/>
        <v>-0.88260411159426344</v>
      </c>
      <c r="AE19" s="104">
        <f t="shared" ca="1" si="24"/>
        <v>-0.64391040783105635</v>
      </c>
      <c r="AF19" s="104">
        <f t="shared" ca="1" si="24"/>
        <v>-0.44360333944975194</v>
      </c>
      <c r="AG19" s="104">
        <f t="shared" ca="1" si="24"/>
        <v>-0.29015583250488969</v>
      </c>
      <c r="AH19" s="104" t="str">
        <f t="shared" ca="1" si="24"/>
        <v/>
      </c>
      <c r="AI19" s="104" t="str">
        <f t="shared" ca="1" si="4"/>
        <v/>
      </c>
      <c r="AJ19" s="104" t="str">
        <f t="shared" ca="1" si="5"/>
        <v/>
      </c>
      <c r="AK19" s="104" t="str">
        <f t="shared" ca="1" si="5"/>
        <v/>
      </c>
      <c r="AL19" s="104" t="str">
        <f t="shared" ca="1" si="5"/>
        <v/>
      </c>
      <c r="AM19" s="104" t="str">
        <f t="shared" ca="1" si="5"/>
        <v/>
      </c>
      <c r="AN19" s="104" t="str">
        <f t="shared" ca="1" si="5"/>
        <v/>
      </c>
      <c r="AO19" s="104" t="str">
        <f t="shared" ca="1" si="5"/>
        <v/>
      </c>
      <c r="AP19" s="104" t="str">
        <f t="shared" ca="1" si="5"/>
        <v/>
      </c>
      <c r="AQ19" s="104" t="str">
        <f t="shared" ca="1" si="5"/>
        <v/>
      </c>
      <c r="AR19" s="104" t="str">
        <f t="shared" ca="1" si="5"/>
        <v/>
      </c>
      <c r="AS19" s="104" t="str">
        <f t="shared" ca="1" si="5"/>
        <v/>
      </c>
      <c r="AT19" s="104" t="str">
        <f t="shared" ca="1" si="5"/>
        <v/>
      </c>
      <c r="AU19" s="104" t="str">
        <f t="shared" ca="1" si="5"/>
        <v/>
      </c>
      <c r="AV19" s="104" t="str">
        <f t="shared" ca="1" si="5"/>
        <v/>
      </c>
      <c r="AW19" s="104" t="str">
        <f t="shared" ca="1" si="5"/>
        <v/>
      </c>
      <c r="AX19" s="104" t="str">
        <f t="shared" ca="1" si="5"/>
        <v/>
      </c>
      <c r="AY19" s="104" t="str">
        <f t="shared" ref="AY19:BA34" ca="1" si="25">IFERROR(IF(AY$3&gt;$D$2,IF(VLOOKUP($C19,Data_qPCR,AY$3+2,FALSE)&gt;=$K$1,"",IF(VLOOKUP($C19,Data_qPCR,AY$3+2,FALSE)&lt;=$K$2,"",LOG(VLOOKUP($C19,Data_qPCR,AY$3+2,FALSE)))),""),"")</f>
        <v/>
      </c>
      <c r="AZ19" s="104" t="str">
        <f t="shared" ca="1" si="25"/>
        <v/>
      </c>
      <c r="BA19" s="104" t="str">
        <f t="shared" ca="1" si="25"/>
        <v/>
      </c>
      <c r="BB19" s="104" t="str">
        <f t="shared" ca="1" si="7"/>
        <v>1H2</v>
      </c>
      <c r="BC19" s="104" t="str">
        <f t="shared" ca="1" si="8"/>
        <v>3G_ParA</v>
      </c>
      <c r="BD19" s="104">
        <f t="shared" ca="1" si="9"/>
        <v>10802</v>
      </c>
      <c r="BE19" s="104" t="str">
        <f t="shared" ca="1" si="10"/>
        <v>3G</v>
      </c>
      <c r="BF19" s="104" t="str">
        <f t="shared" ca="1" si="11"/>
        <v>ParA</v>
      </c>
      <c r="BG19" s="104" t="str">
        <f t="shared" ca="1" si="12"/>
        <v>1_2</v>
      </c>
      <c r="BH19" s="104">
        <f ca="1">IFERROR(IF(BB19="","",IF(Details!$B$10=1,1,VLOOKUP($BB19,Data_qPCR,58,FALSE))),"")</f>
        <v>1</v>
      </c>
      <c r="BI19" s="104">
        <f t="shared" ca="1" si="13"/>
        <v>7</v>
      </c>
      <c r="BJ19" s="104">
        <f t="shared" ca="1" si="14"/>
        <v>4.0179612287109832</v>
      </c>
      <c r="BK19" s="104">
        <f t="shared" ca="1" si="15"/>
        <v>30.786011023442832</v>
      </c>
      <c r="BL19" s="104">
        <f t="shared" ca="1" si="16"/>
        <v>0.98747870946020344</v>
      </c>
      <c r="BM19" s="104">
        <f t="shared" ca="1" si="17"/>
        <v>0.77370929282233791</v>
      </c>
      <c r="BN19" s="104">
        <f t="shared" ca="1" si="18"/>
        <v>26.555097849610167</v>
      </c>
      <c r="BO19" s="104" t="str">
        <f t="shared" ca="1" si="19"/>
        <v>ParA@1_2</v>
      </c>
      <c r="BP19" s="104">
        <f ca="1">IF(BO19="","",BQ19-COUNTIF($BO$3:BO18,BO19))</f>
        <v>3</v>
      </c>
      <c r="BQ19" s="104">
        <f t="shared" ca="1" si="20"/>
        <v>4</v>
      </c>
      <c r="BR19" s="104" t="str">
        <f t="shared" ca="1" si="21"/>
        <v>ParA@1_2@2</v>
      </c>
      <c r="BS19" s="104" t="str">
        <f t="shared" ca="1" si="22"/>
        <v>1H2</v>
      </c>
      <c r="BT19" s="104" t="b">
        <f t="shared" ca="1" si="23"/>
        <v>0</v>
      </c>
    </row>
    <row r="20" spans="1:72" x14ac:dyDescent="0.25">
      <c r="A20" s="104">
        <f ca="1">IF(A19="","",IF(ISTEXT(A19),1,IF(A19+1&gt;Data_Chart!$C$2,"",A19+1)))</f>
        <v>17</v>
      </c>
      <c r="B20" s="104">
        <f ca="1">IFERROR(SMALL(Data_Amplitude!$A$4:$A$1155,A20),"")</f>
        <v>17</v>
      </c>
      <c r="C20" s="104" t="str">
        <f t="shared" ca="1" si="2"/>
        <v>1A3</v>
      </c>
      <c r="D20" s="104" t="str">
        <f t="shared" ref="D20:S34" si="26">IFERROR(IF(D$3&gt;$D$2,IF(VLOOKUP($C20,Data_qPCR,D$3+2,FALSE)&gt;=$K$1,"",IF(VLOOKUP($C20,Data_qPCR,D$3+2,FALSE)&lt;=$K$2,"",LOG(VLOOKUP($C20,Data_qPCR,D$3+2,FALSE)))),""),"")</f>
        <v/>
      </c>
      <c r="E20" s="104" t="str">
        <f t="shared" si="26"/>
        <v/>
      </c>
      <c r="F20" s="104" t="str">
        <f t="shared" si="26"/>
        <v/>
      </c>
      <c r="G20" s="104" t="str">
        <f t="shared" si="26"/>
        <v/>
      </c>
      <c r="H20" s="104" t="str">
        <f t="shared" si="26"/>
        <v/>
      </c>
      <c r="I20" s="104" t="str">
        <f t="shared" si="26"/>
        <v/>
      </c>
      <c r="J20" s="104" t="str">
        <f t="shared" si="26"/>
        <v/>
      </c>
      <c r="K20" s="104" t="str">
        <f t="shared" si="26"/>
        <v/>
      </c>
      <c r="L20" s="104" t="str">
        <f t="shared" si="26"/>
        <v/>
      </c>
      <c r="M20" s="104" t="str">
        <f t="shared" si="26"/>
        <v/>
      </c>
      <c r="N20" s="104" t="str">
        <f t="shared" si="26"/>
        <v/>
      </c>
      <c r="O20" s="104" t="str">
        <f t="shared" si="26"/>
        <v/>
      </c>
      <c r="P20" s="104" t="str">
        <f t="shared" si="26"/>
        <v/>
      </c>
      <c r="Q20" s="104" t="str">
        <f t="shared" ca="1" si="26"/>
        <v/>
      </c>
      <c r="R20" s="104" t="str">
        <f t="shared" ca="1" si="26"/>
        <v/>
      </c>
      <c r="S20" s="104" t="str">
        <f t="shared" ca="1" si="26"/>
        <v/>
      </c>
      <c r="T20" s="104" t="str">
        <f t="shared" ca="1" si="24"/>
        <v/>
      </c>
      <c r="U20" s="104" t="str">
        <f t="shared" ca="1" si="24"/>
        <v/>
      </c>
      <c r="V20" s="104" t="str">
        <f t="shared" ca="1" si="24"/>
        <v/>
      </c>
      <c r="W20" s="104" t="str">
        <f t="shared" ca="1" si="24"/>
        <v/>
      </c>
      <c r="X20" s="104" t="str">
        <f t="shared" ca="1" si="24"/>
        <v/>
      </c>
      <c r="Y20" s="104" t="str">
        <f t="shared" ca="1" si="24"/>
        <v/>
      </c>
      <c r="Z20" s="104">
        <f t="shared" ca="1" si="24"/>
        <v>-1.644431631552659</v>
      </c>
      <c r="AA20" s="104">
        <f t="shared" ca="1" si="24"/>
        <v>-1.3599389296737898</v>
      </c>
      <c r="AB20" s="104">
        <f t="shared" ca="1" si="24"/>
        <v>-1.1007839783003006</v>
      </c>
      <c r="AC20" s="104">
        <f t="shared" ca="1" si="24"/>
        <v>-0.87396470598422449</v>
      </c>
      <c r="AD20" s="104">
        <f t="shared" ca="1" si="24"/>
        <v>-0.66450071874939809</v>
      </c>
      <c r="AE20" s="104">
        <f t="shared" ca="1" si="24"/>
        <v>-0.485053693507216</v>
      </c>
      <c r="AF20" s="104">
        <f t="shared" ca="1" si="24"/>
        <v>-0.33969650397491247</v>
      </c>
      <c r="AG20" s="104" t="str">
        <f t="shared" ca="1" si="24"/>
        <v/>
      </c>
      <c r="AH20" s="104" t="str">
        <f t="shared" ca="1" si="24"/>
        <v/>
      </c>
      <c r="AI20" s="104" t="str">
        <f t="shared" ca="1" si="4"/>
        <v/>
      </c>
      <c r="AJ20" s="104" t="str">
        <f t="shared" ref="AJ20:AY35" ca="1" si="27">IFERROR(IF(AJ$3&gt;$D$2,IF(VLOOKUP($C20,Data_qPCR,AJ$3+2,FALSE)&gt;=$K$1,"",IF(VLOOKUP($C20,Data_qPCR,AJ$3+2,FALSE)&lt;=$K$2,"",LOG(VLOOKUP($C20,Data_qPCR,AJ$3+2,FALSE)))),""),"")</f>
        <v/>
      </c>
      <c r="AK20" s="104" t="str">
        <f t="shared" ca="1" si="27"/>
        <v/>
      </c>
      <c r="AL20" s="104" t="str">
        <f t="shared" ca="1" si="27"/>
        <v/>
      </c>
      <c r="AM20" s="104" t="str">
        <f t="shared" ca="1" si="27"/>
        <v/>
      </c>
      <c r="AN20" s="104" t="str">
        <f t="shared" ca="1" si="27"/>
        <v/>
      </c>
      <c r="AO20" s="104" t="str">
        <f t="shared" ca="1" si="27"/>
        <v/>
      </c>
      <c r="AP20" s="104" t="str">
        <f t="shared" ca="1" si="27"/>
        <v/>
      </c>
      <c r="AQ20" s="104" t="str">
        <f t="shared" ca="1" si="27"/>
        <v/>
      </c>
      <c r="AR20" s="104" t="str">
        <f t="shared" ca="1" si="27"/>
        <v/>
      </c>
      <c r="AS20" s="104" t="str">
        <f t="shared" ca="1" si="27"/>
        <v/>
      </c>
      <c r="AT20" s="104" t="str">
        <f t="shared" ca="1" si="27"/>
        <v/>
      </c>
      <c r="AU20" s="104" t="str">
        <f t="shared" ca="1" si="27"/>
        <v/>
      </c>
      <c r="AV20" s="104" t="str">
        <f t="shared" ca="1" si="27"/>
        <v/>
      </c>
      <c r="AW20" s="104" t="str">
        <f t="shared" ca="1" si="27"/>
        <v/>
      </c>
      <c r="AX20" s="104" t="str">
        <f t="shared" ca="1" si="27"/>
        <v/>
      </c>
      <c r="AY20" s="104" t="str">
        <f t="shared" ca="1" si="27"/>
        <v/>
      </c>
      <c r="AZ20" s="104" t="str">
        <f t="shared" ca="1" si="25"/>
        <v/>
      </c>
      <c r="BA20" s="104" t="str">
        <f t="shared" ca="1" si="25"/>
        <v/>
      </c>
      <c r="BB20" s="104" t="str">
        <f t="shared" ca="1" si="7"/>
        <v>1A3</v>
      </c>
      <c r="BC20" s="104" t="str">
        <f t="shared" ca="1" si="8"/>
        <v>3G_SodA</v>
      </c>
      <c r="BD20" s="104">
        <f t="shared" ca="1" si="9"/>
        <v>10103</v>
      </c>
      <c r="BE20" s="104" t="str">
        <f t="shared" ca="1" si="10"/>
        <v>3G</v>
      </c>
      <c r="BF20" s="104" t="str">
        <f t="shared" ca="1" si="11"/>
        <v>SodA</v>
      </c>
      <c r="BG20" s="104" t="str">
        <f t="shared" ca="1" si="12"/>
        <v>1_3</v>
      </c>
      <c r="BH20" s="104">
        <f ca="1">IFERROR(IF(BB20="","",IF(Details!$B$10=1,1,VLOOKUP($BB20,Data_qPCR,58,FALSE))),"")</f>
        <v>1</v>
      </c>
      <c r="BI20" s="104">
        <f t="shared" ca="1" si="13"/>
        <v>7</v>
      </c>
      <c r="BJ20" s="104">
        <f t="shared" ca="1" si="14"/>
        <v>4.5380564095093803</v>
      </c>
      <c r="BK20" s="104">
        <f t="shared" ca="1" si="15"/>
        <v>30.193404095939254</v>
      </c>
      <c r="BL20" s="104">
        <f t="shared" ca="1" si="16"/>
        <v>0.98868999909846422</v>
      </c>
      <c r="BM20" s="104">
        <f t="shared" ca="1" si="17"/>
        <v>0.66095801057965331</v>
      </c>
      <c r="BN20" s="104">
        <f t="shared" ca="1" si="18"/>
        <v>25.414830696725875</v>
      </c>
      <c r="BO20" s="104" t="str">
        <f t="shared" ca="1" si="19"/>
        <v>SodA@1_3</v>
      </c>
      <c r="BP20" s="104">
        <f ca="1">IF(BO20="","",BQ20-COUNTIF($BO$3:BO19,BO20))</f>
        <v>2</v>
      </c>
      <c r="BQ20" s="104">
        <f t="shared" ca="1" si="20"/>
        <v>2</v>
      </c>
      <c r="BR20" s="104" t="str">
        <f t="shared" ca="1" si="21"/>
        <v>SodA@1_3@1</v>
      </c>
      <c r="BS20" s="104" t="str">
        <f t="shared" ca="1" si="22"/>
        <v>1A3</v>
      </c>
      <c r="BT20" s="104" t="b">
        <f t="shared" ca="1" si="23"/>
        <v>0</v>
      </c>
    </row>
    <row r="21" spans="1:72" x14ac:dyDescent="0.25">
      <c r="A21" s="104">
        <f ca="1">IF(A20="","",IF(ISTEXT(A20),1,IF(A20+1&gt;Data_Chart!$C$2,"",A20+1)))</f>
        <v>18</v>
      </c>
      <c r="B21" s="104">
        <f ca="1">IFERROR(SMALL(Data_Amplitude!$A$4:$A$1155,A21),"")</f>
        <v>18</v>
      </c>
      <c r="C21" s="104" t="str">
        <f t="shared" ca="1" si="2"/>
        <v>1B3</v>
      </c>
      <c r="D21" s="104" t="str">
        <f t="shared" si="26"/>
        <v/>
      </c>
      <c r="E21" s="104" t="str">
        <f t="shared" si="26"/>
        <v/>
      </c>
      <c r="F21" s="104" t="str">
        <f t="shared" si="26"/>
        <v/>
      </c>
      <c r="G21" s="104" t="str">
        <f t="shared" si="26"/>
        <v/>
      </c>
      <c r="H21" s="104" t="str">
        <f t="shared" si="26"/>
        <v/>
      </c>
      <c r="I21" s="104" t="str">
        <f t="shared" si="26"/>
        <v/>
      </c>
      <c r="J21" s="104" t="str">
        <f t="shared" si="26"/>
        <v/>
      </c>
      <c r="K21" s="104" t="str">
        <f t="shared" si="26"/>
        <v/>
      </c>
      <c r="L21" s="104" t="str">
        <f t="shared" si="26"/>
        <v/>
      </c>
      <c r="M21" s="104" t="str">
        <f t="shared" si="26"/>
        <v/>
      </c>
      <c r="N21" s="104" t="str">
        <f t="shared" si="26"/>
        <v/>
      </c>
      <c r="O21" s="104" t="str">
        <f t="shared" si="26"/>
        <v/>
      </c>
      <c r="P21" s="104" t="str">
        <f t="shared" si="26"/>
        <v/>
      </c>
      <c r="Q21" s="104" t="str">
        <f t="shared" ca="1" si="26"/>
        <v/>
      </c>
      <c r="R21" s="104" t="str">
        <f t="shared" ca="1" si="26"/>
        <v/>
      </c>
      <c r="S21" s="104" t="str">
        <f t="shared" ca="1" si="26"/>
        <v/>
      </c>
      <c r="T21" s="104" t="str">
        <f t="shared" ca="1" si="24"/>
        <v/>
      </c>
      <c r="U21" s="104" t="str">
        <f t="shared" ca="1" si="24"/>
        <v/>
      </c>
      <c r="V21" s="104" t="str">
        <f t="shared" ca="1" si="24"/>
        <v/>
      </c>
      <c r="W21" s="104" t="str">
        <f t="shared" ca="1" si="24"/>
        <v/>
      </c>
      <c r="X21" s="104" t="str">
        <f t="shared" ca="1" si="24"/>
        <v/>
      </c>
      <c r="Y21" s="104" t="str">
        <f t="shared" ca="1" si="24"/>
        <v/>
      </c>
      <c r="Z21" s="104">
        <f t="shared" ca="1" si="24"/>
        <v>-1.6257153145841303</v>
      </c>
      <c r="AA21" s="104">
        <f t="shared" ca="1" si="24"/>
        <v>-1.3487644521288467</v>
      </c>
      <c r="AB21" s="104">
        <f t="shared" ca="1" si="24"/>
        <v>-1.1069531771865149</v>
      </c>
      <c r="AC21" s="104">
        <f t="shared" ca="1" si="24"/>
        <v>-0.88417329037589765</v>
      </c>
      <c r="AD21" s="104">
        <f t="shared" ca="1" si="24"/>
        <v>-0.67946162869576976</v>
      </c>
      <c r="AE21" s="104">
        <f t="shared" ca="1" si="24"/>
        <v>-0.49927985798946395</v>
      </c>
      <c r="AF21" s="104">
        <f t="shared" ca="1" si="24"/>
        <v>-0.35097715421304104</v>
      </c>
      <c r="AG21" s="104" t="str">
        <f t="shared" ca="1" si="24"/>
        <v/>
      </c>
      <c r="AH21" s="104" t="str">
        <f t="shared" ca="1" si="24"/>
        <v/>
      </c>
      <c r="AI21" s="104" t="str">
        <f t="shared" ca="1" si="4"/>
        <v/>
      </c>
      <c r="AJ21" s="104" t="str">
        <f t="shared" ca="1" si="27"/>
        <v/>
      </c>
      <c r="AK21" s="104" t="str">
        <f t="shared" ca="1" si="27"/>
        <v/>
      </c>
      <c r="AL21" s="104" t="str">
        <f t="shared" ca="1" si="27"/>
        <v/>
      </c>
      <c r="AM21" s="104" t="str">
        <f t="shared" ca="1" si="27"/>
        <v/>
      </c>
      <c r="AN21" s="104" t="str">
        <f t="shared" ca="1" si="27"/>
        <v/>
      </c>
      <c r="AO21" s="104" t="str">
        <f t="shared" ca="1" si="27"/>
        <v/>
      </c>
      <c r="AP21" s="104" t="str">
        <f t="shared" ca="1" si="27"/>
        <v/>
      </c>
      <c r="AQ21" s="104" t="str">
        <f t="shared" ca="1" si="27"/>
        <v/>
      </c>
      <c r="AR21" s="104" t="str">
        <f t="shared" ca="1" si="27"/>
        <v/>
      </c>
      <c r="AS21" s="104" t="str">
        <f t="shared" ca="1" si="27"/>
        <v/>
      </c>
      <c r="AT21" s="104" t="str">
        <f t="shared" ca="1" si="27"/>
        <v/>
      </c>
      <c r="AU21" s="104" t="str">
        <f t="shared" ca="1" si="27"/>
        <v/>
      </c>
      <c r="AV21" s="104" t="str">
        <f t="shared" ca="1" si="27"/>
        <v/>
      </c>
      <c r="AW21" s="104" t="str">
        <f t="shared" ca="1" si="27"/>
        <v/>
      </c>
      <c r="AX21" s="104" t="str">
        <f t="shared" ca="1" si="27"/>
        <v/>
      </c>
      <c r="AY21" s="104" t="str">
        <f t="shared" ca="1" si="27"/>
        <v/>
      </c>
      <c r="AZ21" s="104" t="str">
        <f t="shared" ca="1" si="25"/>
        <v/>
      </c>
      <c r="BA21" s="104" t="str">
        <f t="shared" ca="1" si="25"/>
        <v/>
      </c>
      <c r="BB21" s="104" t="str">
        <f t="shared" ca="1" si="7"/>
        <v>1B3</v>
      </c>
      <c r="BC21" s="104" t="str">
        <f t="shared" ca="1" si="8"/>
        <v>3G_SodA</v>
      </c>
      <c r="BD21" s="104">
        <f t="shared" ca="1" si="9"/>
        <v>10203</v>
      </c>
      <c r="BE21" s="104" t="str">
        <f t="shared" ca="1" si="10"/>
        <v>3G</v>
      </c>
      <c r="BF21" s="104" t="str">
        <f t="shared" ca="1" si="11"/>
        <v>SodA</v>
      </c>
      <c r="BG21" s="104" t="str">
        <f t="shared" ca="1" si="12"/>
        <v>1_3</v>
      </c>
      <c r="BH21" s="104">
        <f ca="1">IFERROR(IF(BB21="","",IF(Details!$B$10=1,1,VLOOKUP($BB21,Data_qPCR,58,FALSE))),"")</f>
        <v>1</v>
      </c>
      <c r="BI21" s="104">
        <f t="shared" ca="1" si="13"/>
        <v>7</v>
      </c>
      <c r="BJ21" s="104">
        <f t="shared" ca="1" si="14"/>
        <v>4.6623620705954316</v>
      </c>
      <c r="BK21" s="104">
        <f t="shared" ca="1" si="15"/>
        <v>30.326222333457814</v>
      </c>
      <c r="BL21" s="104">
        <f t="shared" ca="1" si="16"/>
        <v>0.99086437251031678</v>
      </c>
      <c r="BM21" s="104">
        <f t="shared" ca="1" si="17"/>
        <v>0.63864001814685856</v>
      </c>
      <c r="BN21" s="104">
        <f t="shared" ca="1" si="18"/>
        <v>25.416755073120825</v>
      </c>
      <c r="BO21" s="104" t="str">
        <f t="shared" ca="1" si="19"/>
        <v>SodA@1_3</v>
      </c>
      <c r="BP21" s="104">
        <f ca="1">IF(BO21="","",BQ21-COUNTIF($BO$3:BO20,BO21))</f>
        <v>1</v>
      </c>
      <c r="BQ21" s="104">
        <f t="shared" ca="1" si="20"/>
        <v>2</v>
      </c>
      <c r="BR21" s="104" t="str">
        <f t="shared" ca="1" si="21"/>
        <v>SodA@1_3@2</v>
      </c>
      <c r="BS21" s="104" t="str">
        <f t="shared" ca="1" si="22"/>
        <v>1B3</v>
      </c>
      <c r="BT21" s="104" t="b">
        <f t="shared" ca="1" si="23"/>
        <v>0</v>
      </c>
    </row>
    <row r="22" spans="1:72" x14ac:dyDescent="0.25">
      <c r="A22" s="104">
        <f ca="1">IF(A21="","",IF(ISTEXT(A21),1,IF(A21+1&gt;Data_Chart!$C$2,"",A21+1)))</f>
        <v>19</v>
      </c>
      <c r="B22" s="104">
        <f ca="1">IFERROR(SMALL(Data_Amplitude!$A$4:$A$1155,A22),"")</f>
        <v>19</v>
      </c>
      <c r="C22" s="104" t="str">
        <f t="shared" ca="1" si="2"/>
        <v>1C3</v>
      </c>
      <c r="D22" s="104" t="str">
        <f t="shared" si="26"/>
        <v/>
      </c>
      <c r="E22" s="104" t="str">
        <f t="shared" si="26"/>
        <v/>
      </c>
      <c r="F22" s="104" t="str">
        <f t="shared" si="26"/>
        <v/>
      </c>
      <c r="G22" s="104" t="str">
        <f t="shared" si="26"/>
        <v/>
      </c>
      <c r="H22" s="104" t="str">
        <f t="shared" si="26"/>
        <v/>
      </c>
      <c r="I22" s="104" t="str">
        <f t="shared" si="26"/>
        <v/>
      </c>
      <c r="J22" s="104" t="str">
        <f t="shared" si="26"/>
        <v/>
      </c>
      <c r="K22" s="104" t="str">
        <f t="shared" si="26"/>
        <v/>
      </c>
      <c r="L22" s="104" t="str">
        <f t="shared" si="26"/>
        <v/>
      </c>
      <c r="M22" s="104" t="str">
        <f t="shared" si="26"/>
        <v/>
      </c>
      <c r="N22" s="104" t="str">
        <f t="shared" si="26"/>
        <v/>
      </c>
      <c r="O22" s="104" t="str">
        <f t="shared" si="26"/>
        <v/>
      </c>
      <c r="P22" s="104" t="str">
        <f t="shared" si="26"/>
        <v/>
      </c>
      <c r="Q22" s="104" t="str">
        <f t="shared" ca="1" si="26"/>
        <v/>
      </c>
      <c r="R22" s="104" t="str">
        <f t="shared" ca="1" si="26"/>
        <v/>
      </c>
      <c r="S22" s="104" t="str">
        <f t="shared" ca="1" si="26"/>
        <v/>
      </c>
      <c r="T22" s="104" t="str">
        <f t="shared" ca="1" si="24"/>
        <v/>
      </c>
      <c r="U22" s="104" t="str">
        <f t="shared" ca="1" si="24"/>
        <v/>
      </c>
      <c r="V22" s="104" t="str">
        <f t="shared" ca="1" si="24"/>
        <v/>
      </c>
      <c r="W22" s="104" t="str">
        <f t="shared" ca="1" si="24"/>
        <v/>
      </c>
      <c r="X22" s="104" t="str">
        <f t="shared" ca="1" si="24"/>
        <v/>
      </c>
      <c r="Y22" s="104" t="str">
        <f t="shared" ca="1" si="24"/>
        <v/>
      </c>
      <c r="Z22" s="104" t="str">
        <f t="shared" ca="1" si="24"/>
        <v/>
      </c>
      <c r="AA22" s="104" t="str">
        <f t="shared" ca="1" si="24"/>
        <v/>
      </c>
      <c r="AB22" s="104" t="str">
        <f t="shared" ca="1" si="24"/>
        <v/>
      </c>
      <c r="AC22" s="104">
        <f t="shared" ca="1" si="24"/>
        <v>-1.8349057915184099</v>
      </c>
      <c r="AD22" s="104">
        <f t="shared" ca="1" si="24"/>
        <v>-1.5073368408074068</v>
      </c>
      <c r="AE22" s="104">
        <f t="shared" ca="1" si="24"/>
        <v>-1.2130350473735394</v>
      </c>
      <c r="AF22" s="104">
        <f t="shared" ca="1" si="24"/>
        <v>-0.93048500402569778</v>
      </c>
      <c r="AG22" s="104">
        <f t="shared" ca="1" si="24"/>
        <v>-0.67514576229282219</v>
      </c>
      <c r="AH22" s="104">
        <f t="shared" ca="1" si="24"/>
        <v>-0.45645380804881758</v>
      </c>
      <c r="AI22" s="104">
        <f t="shared" ca="1" si="4"/>
        <v>-0.28992405020638257</v>
      </c>
      <c r="AJ22" s="104" t="str">
        <f t="shared" ca="1" si="27"/>
        <v/>
      </c>
      <c r="AK22" s="104" t="str">
        <f t="shared" ca="1" si="27"/>
        <v/>
      </c>
      <c r="AL22" s="104" t="str">
        <f t="shared" ca="1" si="27"/>
        <v/>
      </c>
      <c r="AM22" s="104" t="str">
        <f t="shared" ca="1" si="27"/>
        <v/>
      </c>
      <c r="AN22" s="104" t="str">
        <f t="shared" ca="1" si="27"/>
        <v/>
      </c>
      <c r="AO22" s="104" t="str">
        <f t="shared" ca="1" si="27"/>
        <v/>
      </c>
      <c r="AP22" s="104" t="str">
        <f t="shared" ca="1" si="27"/>
        <v/>
      </c>
      <c r="AQ22" s="104" t="str">
        <f t="shared" ca="1" si="27"/>
        <v/>
      </c>
      <c r="AR22" s="104" t="str">
        <f t="shared" ca="1" si="27"/>
        <v/>
      </c>
      <c r="AS22" s="104" t="str">
        <f t="shared" ca="1" si="27"/>
        <v/>
      </c>
      <c r="AT22" s="104" t="str">
        <f t="shared" ca="1" si="27"/>
        <v/>
      </c>
      <c r="AU22" s="104" t="str">
        <f t="shared" ca="1" si="27"/>
        <v/>
      </c>
      <c r="AV22" s="104" t="str">
        <f t="shared" ca="1" si="27"/>
        <v/>
      </c>
      <c r="AW22" s="104" t="str">
        <f t="shared" ca="1" si="27"/>
        <v/>
      </c>
      <c r="AX22" s="104" t="str">
        <f t="shared" ca="1" si="27"/>
        <v/>
      </c>
      <c r="AY22" s="104" t="str">
        <f t="shared" ca="1" si="27"/>
        <v/>
      </c>
      <c r="AZ22" s="104" t="str">
        <f t="shared" ca="1" si="25"/>
        <v/>
      </c>
      <c r="BA22" s="104" t="str">
        <f t="shared" ca="1" si="25"/>
        <v/>
      </c>
      <c r="BB22" s="104" t="str">
        <f t="shared" ca="1" si="7"/>
        <v>1C3</v>
      </c>
      <c r="BC22" s="104" t="str">
        <f t="shared" ca="1" si="8"/>
        <v>3G_OtsA</v>
      </c>
      <c r="BD22" s="104">
        <f t="shared" ca="1" si="9"/>
        <v>10303</v>
      </c>
      <c r="BE22" s="104" t="str">
        <f t="shared" ca="1" si="10"/>
        <v>3G</v>
      </c>
      <c r="BF22" s="104" t="str">
        <f t="shared" ca="1" si="11"/>
        <v>OtsA</v>
      </c>
      <c r="BG22" s="104" t="str">
        <f t="shared" ca="1" si="12"/>
        <v>1_3</v>
      </c>
      <c r="BH22" s="104">
        <f ca="1">IFERROR(IF(BB22="","",IF(Details!$B$10=1,1,VLOOKUP($BB22,Data_qPCR,58,FALSE))),"")</f>
        <v>1</v>
      </c>
      <c r="BI22" s="104">
        <f t="shared" ca="1" si="13"/>
        <v>7</v>
      </c>
      <c r="BJ22" s="104">
        <f t="shared" ca="1" si="14"/>
        <v>3.8114307729224497</v>
      </c>
      <c r="BK22" s="104">
        <f t="shared" ca="1" si="15"/>
        <v>32.760949082498882</v>
      </c>
      <c r="BL22" s="104">
        <f t="shared" ca="1" si="16"/>
        <v>0.99023701751779003</v>
      </c>
      <c r="BM22" s="104">
        <f t="shared" ca="1" si="17"/>
        <v>0.82965271332357404</v>
      </c>
      <c r="BN22" s="104">
        <f t="shared" ca="1" si="18"/>
        <v>28.747512478611544</v>
      </c>
      <c r="BO22" s="104" t="str">
        <f t="shared" ca="1" si="19"/>
        <v>OtsA@1_3</v>
      </c>
      <c r="BP22" s="104">
        <f ca="1">IF(BO22="","",BQ22-COUNTIF($BO$3:BO21,BO22))</f>
        <v>2</v>
      </c>
      <c r="BQ22" s="104">
        <f t="shared" ca="1" si="20"/>
        <v>2</v>
      </c>
      <c r="BR22" s="104" t="str">
        <f t="shared" ca="1" si="21"/>
        <v>OtsA@1_3@1</v>
      </c>
      <c r="BS22" s="104" t="str">
        <f t="shared" ca="1" si="22"/>
        <v>1C3</v>
      </c>
      <c r="BT22" s="104" t="b">
        <f t="shared" ca="1" si="23"/>
        <v>0</v>
      </c>
    </row>
    <row r="23" spans="1:72" x14ac:dyDescent="0.25">
      <c r="A23" s="104">
        <f ca="1">IF(A22="","",IF(ISTEXT(A22),1,IF(A22+1&gt;Data_Chart!$C$2,"",A22+1)))</f>
        <v>20</v>
      </c>
      <c r="B23" s="104">
        <f ca="1">IFERROR(SMALL(Data_Amplitude!$A$4:$A$1155,A23),"")</f>
        <v>20</v>
      </c>
      <c r="C23" s="104" t="str">
        <f t="shared" ca="1" si="2"/>
        <v>1D3</v>
      </c>
      <c r="D23" s="104" t="str">
        <f t="shared" si="26"/>
        <v/>
      </c>
      <c r="E23" s="104" t="str">
        <f t="shared" si="26"/>
        <v/>
      </c>
      <c r="F23" s="104" t="str">
        <f t="shared" si="26"/>
        <v/>
      </c>
      <c r="G23" s="104" t="str">
        <f t="shared" si="26"/>
        <v/>
      </c>
      <c r="H23" s="104" t="str">
        <f t="shared" si="26"/>
        <v/>
      </c>
      <c r="I23" s="104" t="str">
        <f t="shared" si="26"/>
        <v/>
      </c>
      <c r="J23" s="104" t="str">
        <f t="shared" si="26"/>
        <v/>
      </c>
      <c r="K23" s="104" t="str">
        <f t="shared" si="26"/>
        <v/>
      </c>
      <c r="L23" s="104" t="str">
        <f t="shared" si="26"/>
        <v/>
      </c>
      <c r="M23" s="104" t="str">
        <f t="shared" si="26"/>
        <v/>
      </c>
      <c r="N23" s="104" t="str">
        <f t="shared" si="26"/>
        <v/>
      </c>
      <c r="O23" s="104" t="str">
        <f t="shared" si="26"/>
        <v/>
      </c>
      <c r="P23" s="104" t="str">
        <f t="shared" si="26"/>
        <v/>
      </c>
      <c r="Q23" s="104" t="str">
        <f t="shared" ca="1" si="26"/>
        <v/>
      </c>
      <c r="R23" s="104" t="str">
        <f t="shared" ca="1" si="26"/>
        <v/>
      </c>
      <c r="S23" s="104" t="str">
        <f t="shared" ca="1" si="26"/>
        <v/>
      </c>
      <c r="T23" s="104" t="str">
        <f t="shared" ca="1" si="24"/>
        <v/>
      </c>
      <c r="U23" s="104" t="str">
        <f t="shared" ca="1" si="24"/>
        <v/>
      </c>
      <c r="V23" s="104" t="str">
        <f t="shared" ca="1" si="24"/>
        <v/>
      </c>
      <c r="W23" s="104" t="str">
        <f t="shared" ca="1" si="24"/>
        <v/>
      </c>
      <c r="X23" s="104" t="str">
        <f t="shared" ca="1" si="24"/>
        <v/>
      </c>
      <c r="Y23" s="104" t="str">
        <f t="shared" ca="1" si="24"/>
        <v/>
      </c>
      <c r="Z23" s="104" t="str">
        <f t="shared" ca="1" si="24"/>
        <v/>
      </c>
      <c r="AA23" s="104" t="str">
        <f t="shared" ca="1" si="24"/>
        <v/>
      </c>
      <c r="AB23" s="104" t="str">
        <f t="shared" ca="1" si="24"/>
        <v/>
      </c>
      <c r="AC23" s="104">
        <f t="shared" ca="1" si="24"/>
        <v>-1.7668831203231217</v>
      </c>
      <c r="AD23" s="104">
        <f t="shared" ca="1" si="24"/>
        <v>-1.4211584574738938</v>
      </c>
      <c r="AE23" s="104">
        <f t="shared" ca="1" si="24"/>
        <v>-1.11747237671678</v>
      </c>
      <c r="AF23" s="104">
        <f t="shared" ca="1" si="24"/>
        <v>-0.84179529933366382</v>
      </c>
      <c r="AG23" s="104">
        <f t="shared" ca="1" si="24"/>
        <v>-0.59624846975858259</v>
      </c>
      <c r="AH23" s="104">
        <f t="shared" ca="1" si="24"/>
        <v>-0.39446428114470555</v>
      </c>
      <c r="AI23" s="104" t="str">
        <f t="shared" ca="1" si="4"/>
        <v/>
      </c>
      <c r="AJ23" s="104" t="str">
        <f t="shared" ca="1" si="27"/>
        <v/>
      </c>
      <c r="AK23" s="104" t="str">
        <f t="shared" ca="1" si="27"/>
        <v/>
      </c>
      <c r="AL23" s="104" t="str">
        <f t="shared" ca="1" si="27"/>
        <v/>
      </c>
      <c r="AM23" s="104" t="str">
        <f t="shared" ca="1" si="27"/>
        <v/>
      </c>
      <c r="AN23" s="104" t="str">
        <f t="shared" ca="1" si="27"/>
        <v/>
      </c>
      <c r="AO23" s="104" t="str">
        <f t="shared" ca="1" si="27"/>
        <v/>
      </c>
      <c r="AP23" s="104" t="str">
        <f t="shared" ca="1" si="27"/>
        <v/>
      </c>
      <c r="AQ23" s="104" t="str">
        <f t="shared" ca="1" si="27"/>
        <v/>
      </c>
      <c r="AR23" s="104" t="str">
        <f t="shared" ca="1" si="27"/>
        <v/>
      </c>
      <c r="AS23" s="104" t="str">
        <f t="shared" ca="1" si="27"/>
        <v/>
      </c>
      <c r="AT23" s="104" t="str">
        <f t="shared" ca="1" si="27"/>
        <v/>
      </c>
      <c r="AU23" s="104" t="str">
        <f t="shared" ca="1" si="27"/>
        <v/>
      </c>
      <c r="AV23" s="104" t="str">
        <f t="shared" ca="1" si="27"/>
        <v/>
      </c>
      <c r="AW23" s="104" t="str">
        <f t="shared" ca="1" si="27"/>
        <v/>
      </c>
      <c r="AX23" s="104" t="str">
        <f t="shared" ca="1" si="27"/>
        <v/>
      </c>
      <c r="AY23" s="104" t="str">
        <f t="shared" ca="1" si="27"/>
        <v/>
      </c>
      <c r="AZ23" s="104" t="str">
        <f t="shared" ca="1" si="25"/>
        <v/>
      </c>
      <c r="BA23" s="104" t="str">
        <f t="shared" ca="1" si="25"/>
        <v/>
      </c>
      <c r="BB23" s="104" t="str">
        <f t="shared" ca="1" si="7"/>
        <v>1D3</v>
      </c>
      <c r="BC23" s="104" t="str">
        <f t="shared" ca="1" si="8"/>
        <v>3G_OtsA</v>
      </c>
      <c r="BD23" s="104">
        <f t="shared" ca="1" si="9"/>
        <v>10403</v>
      </c>
      <c r="BE23" s="104" t="str">
        <f t="shared" ca="1" si="10"/>
        <v>3G</v>
      </c>
      <c r="BF23" s="104" t="str">
        <f t="shared" ca="1" si="11"/>
        <v>OtsA</v>
      </c>
      <c r="BG23" s="104" t="str">
        <f t="shared" ca="1" si="12"/>
        <v>1_3</v>
      </c>
      <c r="BH23" s="104">
        <f ca="1">IFERROR(IF(BB23="","",IF(Details!$B$10=1,1,VLOOKUP($BB23,Data_qPCR,58,FALSE))),"")</f>
        <v>1</v>
      </c>
      <c r="BI23" s="104">
        <f t="shared" ca="1" si="13"/>
        <v>6</v>
      </c>
      <c r="BJ23" s="104">
        <f t="shared" ca="1" si="14"/>
        <v>3.6114781407351164</v>
      </c>
      <c r="BK23" s="104">
        <f t="shared" ca="1" si="15"/>
        <v>32.194555382918075</v>
      </c>
      <c r="BL23" s="104">
        <f t="shared" ca="1" si="16"/>
        <v>0.99186680266069127</v>
      </c>
      <c r="BM23" s="104">
        <f t="shared" ca="1" si="17"/>
        <v>0.89188587009028431</v>
      </c>
      <c r="BN23" s="104">
        <f t="shared" ca="1" si="18"/>
        <v>28.391668900723996</v>
      </c>
      <c r="BO23" s="104" t="str">
        <f t="shared" ca="1" si="19"/>
        <v>OtsA@1_3</v>
      </c>
      <c r="BP23" s="104">
        <f ca="1">IF(BO23="","",BQ23-COUNTIF($BO$3:BO22,BO23))</f>
        <v>1</v>
      </c>
      <c r="BQ23" s="104">
        <f t="shared" ca="1" si="20"/>
        <v>2</v>
      </c>
      <c r="BR23" s="104" t="str">
        <f t="shared" ca="1" si="21"/>
        <v>OtsA@1_3@2</v>
      </c>
      <c r="BS23" s="104" t="str">
        <f t="shared" ca="1" si="22"/>
        <v>1D3</v>
      </c>
      <c r="BT23" s="104" t="b">
        <f t="shared" ca="1" si="23"/>
        <v>0</v>
      </c>
    </row>
    <row r="24" spans="1:72" x14ac:dyDescent="0.25">
      <c r="A24" s="104">
        <f ca="1">IF(A23="","",IF(ISTEXT(A23),1,IF(A23+1&gt;Data_Chart!$C$2,"",A23+1)))</f>
        <v>21</v>
      </c>
      <c r="B24" s="104">
        <f ca="1">IFERROR(SMALL(Data_Amplitude!$A$4:$A$1155,A24),"")</f>
        <v>21</v>
      </c>
      <c r="C24" s="104" t="str">
        <f t="shared" ca="1" si="2"/>
        <v>1E3</v>
      </c>
      <c r="D24" s="104" t="str">
        <f t="shared" si="26"/>
        <v/>
      </c>
      <c r="E24" s="104" t="str">
        <f t="shared" si="26"/>
        <v/>
      </c>
      <c r="F24" s="104" t="str">
        <f t="shared" si="26"/>
        <v/>
      </c>
      <c r="G24" s="104" t="str">
        <f t="shared" si="26"/>
        <v/>
      </c>
      <c r="H24" s="104" t="str">
        <f t="shared" si="26"/>
        <v/>
      </c>
      <c r="I24" s="104" t="str">
        <f t="shared" si="26"/>
        <v/>
      </c>
      <c r="J24" s="104" t="str">
        <f t="shared" si="26"/>
        <v/>
      </c>
      <c r="K24" s="104" t="str">
        <f t="shared" si="26"/>
        <v/>
      </c>
      <c r="L24" s="104" t="str">
        <f t="shared" si="26"/>
        <v/>
      </c>
      <c r="M24" s="104" t="str">
        <f t="shared" si="26"/>
        <v/>
      </c>
      <c r="N24" s="104" t="str">
        <f t="shared" si="26"/>
        <v/>
      </c>
      <c r="O24" s="104" t="str">
        <f t="shared" si="26"/>
        <v/>
      </c>
      <c r="P24" s="104" t="str">
        <f t="shared" si="26"/>
        <v/>
      </c>
      <c r="Q24" s="104" t="str">
        <f t="shared" ca="1" si="26"/>
        <v/>
      </c>
      <c r="R24" s="104" t="str">
        <f t="shared" ca="1" si="26"/>
        <v/>
      </c>
      <c r="S24" s="104" t="str">
        <f t="shared" ca="1" si="26"/>
        <v/>
      </c>
      <c r="T24" s="104" t="str">
        <f t="shared" ca="1" si="24"/>
        <v/>
      </c>
      <c r="U24" s="104" t="str">
        <f t="shared" ca="1" si="24"/>
        <v/>
      </c>
      <c r="V24" s="104" t="str">
        <f t="shared" ca="1" si="24"/>
        <v/>
      </c>
      <c r="W24" s="104" t="str">
        <f t="shared" ca="1" si="24"/>
        <v/>
      </c>
      <c r="X24" s="104" t="str">
        <f t="shared" ca="1" si="24"/>
        <v/>
      </c>
      <c r="Y24" s="104" t="str">
        <f t="shared" ca="1" si="24"/>
        <v/>
      </c>
      <c r="Z24" s="104" t="str">
        <f t="shared" ca="1" si="24"/>
        <v/>
      </c>
      <c r="AA24" s="104" t="str">
        <f t="shared" ca="1" si="24"/>
        <v/>
      </c>
      <c r="AB24" s="104" t="str">
        <f t="shared" ca="1" si="24"/>
        <v/>
      </c>
      <c r="AC24" s="104">
        <f t="shared" ca="1" si="24"/>
        <v>-1.5787425484310349</v>
      </c>
      <c r="AD24" s="104">
        <f t="shared" ca="1" si="24"/>
        <v>-1.2614482140116032</v>
      </c>
      <c r="AE24" s="104">
        <f t="shared" ca="1" si="24"/>
        <v>-0.97559582700847625</v>
      </c>
      <c r="AF24" s="104">
        <f t="shared" ca="1" si="24"/>
        <v>-0.71593678938248584</v>
      </c>
      <c r="AG24" s="104">
        <f t="shared" ca="1" si="24"/>
        <v>-0.49615146013482736</v>
      </c>
      <c r="AH24" s="104">
        <f t="shared" ca="1" si="24"/>
        <v>-0.32648340288819283</v>
      </c>
      <c r="AI24" s="104" t="str">
        <f t="shared" ca="1" si="4"/>
        <v/>
      </c>
      <c r="AJ24" s="104" t="str">
        <f t="shared" ca="1" si="27"/>
        <v/>
      </c>
      <c r="AK24" s="104" t="str">
        <f t="shared" ca="1" si="27"/>
        <v/>
      </c>
      <c r="AL24" s="104" t="str">
        <f t="shared" ca="1" si="27"/>
        <v/>
      </c>
      <c r="AM24" s="104" t="str">
        <f t="shared" ca="1" si="27"/>
        <v/>
      </c>
      <c r="AN24" s="104" t="str">
        <f t="shared" ca="1" si="27"/>
        <v/>
      </c>
      <c r="AO24" s="104" t="str">
        <f t="shared" ca="1" si="27"/>
        <v/>
      </c>
      <c r="AP24" s="104" t="str">
        <f t="shared" ca="1" si="27"/>
        <v/>
      </c>
      <c r="AQ24" s="104" t="str">
        <f t="shared" ca="1" si="27"/>
        <v/>
      </c>
      <c r="AR24" s="104" t="str">
        <f t="shared" ca="1" si="27"/>
        <v/>
      </c>
      <c r="AS24" s="104" t="str">
        <f t="shared" ca="1" si="27"/>
        <v/>
      </c>
      <c r="AT24" s="104" t="str">
        <f t="shared" ca="1" si="27"/>
        <v/>
      </c>
      <c r="AU24" s="104" t="str">
        <f t="shared" ca="1" si="27"/>
        <v/>
      </c>
      <c r="AV24" s="104" t="str">
        <f t="shared" ca="1" si="27"/>
        <v/>
      </c>
      <c r="AW24" s="104" t="str">
        <f t="shared" ca="1" si="27"/>
        <v/>
      </c>
      <c r="AX24" s="104" t="str">
        <f t="shared" ca="1" si="27"/>
        <v/>
      </c>
      <c r="AY24" s="104" t="str">
        <f t="shared" ca="1" si="27"/>
        <v/>
      </c>
      <c r="AZ24" s="104" t="str">
        <f t="shared" ca="1" si="25"/>
        <v/>
      </c>
      <c r="BA24" s="104" t="str">
        <f t="shared" ca="1" si="25"/>
        <v/>
      </c>
      <c r="BB24" s="104" t="str">
        <f t="shared" ca="1" si="7"/>
        <v>1E3</v>
      </c>
      <c r="BC24" s="104" t="str">
        <f t="shared" ca="1" si="8"/>
        <v>3G_Rpon2</v>
      </c>
      <c r="BD24" s="104">
        <f t="shared" ca="1" si="9"/>
        <v>10503</v>
      </c>
      <c r="BE24" s="104" t="str">
        <f t="shared" ca="1" si="10"/>
        <v>3G</v>
      </c>
      <c r="BF24" s="104" t="str">
        <f t="shared" ca="1" si="11"/>
        <v>Rpon2</v>
      </c>
      <c r="BG24" s="104" t="str">
        <f t="shared" ca="1" si="12"/>
        <v>1_3</v>
      </c>
      <c r="BH24" s="104">
        <f ca="1">IFERROR(IF(BB24="","",IF(Details!$B$10=1,1,VLOOKUP($BB24,Data_qPCR,58,FALSE))),"")</f>
        <v>1</v>
      </c>
      <c r="BI24" s="104">
        <f t="shared" ca="1" si="13"/>
        <v>6</v>
      </c>
      <c r="BJ24" s="104">
        <f t="shared" ca="1" si="14"/>
        <v>3.926982374213841</v>
      </c>
      <c r="BK24" s="104">
        <f t="shared" ca="1" si="15"/>
        <v>32.004411740166262</v>
      </c>
      <c r="BL24" s="104">
        <f t="shared" ca="1" si="16"/>
        <v>0.98924557191680651</v>
      </c>
      <c r="BM24" s="104">
        <f t="shared" ca="1" si="17"/>
        <v>0.79741539205586021</v>
      </c>
      <c r="BN24" s="104">
        <f t="shared" ca="1" si="18"/>
        <v>27.869299300119089</v>
      </c>
      <c r="BO24" s="104" t="str">
        <f t="shared" ca="1" si="19"/>
        <v>Rpon2@1_3</v>
      </c>
      <c r="BP24" s="104">
        <f ca="1">IF(BO24="","",BQ24-COUNTIF($BO$3:BO23,BO24))</f>
        <v>2</v>
      </c>
      <c r="BQ24" s="104">
        <f t="shared" ca="1" si="20"/>
        <v>2</v>
      </c>
      <c r="BR24" s="104" t="str">
        <f t="shared" ca="1" si="21"/>
        <v>Rpon2@1_3@1</v>
      </c>
      <c r="BS24" s="104" t="str">
        <f t="shared" ca="1" si="22"/>
        <v>1E3</v>
      </c>
      <c r="BT24" s="104" t="b">
        <f t="shared" ca="1" si="23"/>
        <v>0</v>
      </c>
    </row>
    <row r="25" spans="1:72" x14ac:dyDescent="0.25">
      <c r="A25" s="104">
        <f ca="1">IF(A24="","",IF(ISTEXT(A24),1,IF(A24+1&gt;Data_Chart!$C$2,"",A24+1)))</f>
        <v>22</v>
      </c>
      <c r="B25" s="104">
        <f ca="1">IFERROR(SMALL(Data_Amplitude!$A$4:$A$1155,A25),"")</f>
        <v>22</v>
      </c>
      <c r="C25" s="104" t="str">
        <f t="shared" ca="1" si="2"/>
        <v>1F3</v>
      </c>
      <c r="D25" s="104" t="str">
        <f t="shared" si="26"/>
        <v/>
      </c>
      <c r="E25" s="104" t="str">
        <f t="shared" si="26"/>
        <v/>
      </c>
      <c r="F25" s="104" t="str">
        <f t="shared" si="26"/>
        <v/>
      </c>
      <c r="G25" s="104" t="str">
        <f t="shared" si="26"/>
        <v/>
      </c>
      <c r="H25" s="104" t="str">
        <f t="shared" si="26"/>
        <v/>
      </c>
      <c r="I25" s="104" t="str">
        <f t="shared" si="26"/>
        <v/>
      </c>
      <c r="J25" s="104" t="str">
        <f t="shared" si="26"/>
        <v/>
      </c>
      <c r="K25" s="104" t="str">
        <f t="shared" si="26"/>
        <v/>
      </c>
      <c r="L25" s="104" t="str">
        <f t="shared" si="26"/>
        <v/>
      </c>
      <c r="M25" s="104" t="str">
        <f t="shared" si="26"/>
        <v/>
      </c>
      <c r="N25" s="104" t="str">
        <f t="shared" si="26"/>
        <v/>
      </c>
      <c r="O25" s="104" t="str">
        <f t="shared" si="26"/>
        <v/>
      </c>
      <c r="P25" s="104" t="str">
        <f t="shared" si="26"/>
        <v/>
      </c>
      <c r="Q25" s="104" t="str">
        <f t="shared" ca="1" si="26"/>
        <v/>
      </c>
      <c r="R25" s="104" t="str">
        <f t="shared" ca="1" si="26"/>
        <v/>
      </c>
      <c r="S25" s="104" t="str">
        <f t="shared" ca="1" si="26"/>
        <v/>
      </c>
      <c r="T25" s="104" t="str">
        <f t="shared" ca="1" si="24"/>
        <v/>
      </c>
      <c r="U25" s="104" t="str">
        <f t="shared" ca="1" si="24"/>
        <v/>
      </c>
      <c r="V25" s="104" t="str">
        <f t="shared" ca="1" si="24"/>
        <v/>
      </c>
      <c r="W25" s="104" t="str">
        <f t="shared" ca="1" si="24"/>
        <v/>
      </c>
      <c r="X25" s="104" t="str">
        <f t="shared" ca="1" si="24"/>
        <v/>
      </c>
      <c r="Y25" s="104" t="str">
        <f t="shared" ca="1" si="24"/>
        <v/>
      </c>
      <c r="Z25" s="104" t="str">
        <f t="shared" ca="1" si="24"/>
        <v/>
      </c>
      <c r="AA25" s="104" t="str">
        <f t="shared" ca="1" si="24"/>
        <v/>
      </c>
      <c r="AB25" s="104" t="str">
        <f t="shared" ca="1" si="24"/>
        <v/>
      </c>
      <c r="AC25" s="104">
        <f t="shared" ca="1" si="24"/>
        <v>-1.5730366993825442</v>
      </c>
      <c r="AD25" s="104">
        <f t="shared" ca="1" si="24"/>
        <v>-1.2454422099733664</v>
      </c>
      <c r="AE25" s="104">
        <f t="shared" ca="1" si="24"/>
        <v>-0.95871346667320601</v>
      </c>
      <c r="AF25" s="104">
        <f t="shared" ca="1" si="24"/>
        <v>-0.70269705995136789</v>
      </c>
      <c r="AG25" s="104">
        <f t="shared" ca="1" si="24"/>
        <v>-0.48495367961950431</v>
      </c>
      <c r="AH25" s="104">
        <f t="shared" ca="1" si="24"/>
        <v>-0.31744684989814348</v>
      </c>
      <c r="AI25" s="104" t="str">
        <f t="shared" ca="1" si="4"/>
        <v/>
      </c>
      <c r="AJ25" s="104" t="str">
        <f t="shared" ca="1" si="27"/>
        <v/>
      </c>
      <c r="AK25" s="104" t="str">
        <f t="shared" ca="1" si="27"/>
        <v/>
      </c>
      <c r="AL25" s="104" t="str">
        <f t="shared" ca="1" si="27"/>
        <v/>
      </c>
      <c r="AM25" s="104" t="str">
        <f t="shared" ca="1" si="27"/>
        <v/>
      </c>
      <c r="AN25" s="104" t="str">
        <f t="shared" ca="1" si="27"/>
        <v/>
      </c>
      <c r="AO25" s="104" t="str">
        <f t="shared" ca="1" si="27"/>
        <v/>
      </c>
      <c r="AP25" s="104" t="str">
        <f t="shared" ca="1" si="27"/>
        <v/>
      </c>
      <c r="AQ25" s="104" t="str">
        <f t="shared" ca="1" si="27"/>
        <v/>
      </c>
      <c r="AR25" s="104" t="str">
        <f t="shared" ca="1" si="27"/>
        <v/>
      </c>
      <c r="AS25" s="104" t="str">
        <f t="shared" ca="1" si="27"/>
        <v/>
      </c>
      <c r="AT25" s="104" t="str">
        <f t="shared" ca="1" si="27"/>
        <v/>
      </c>
      <c r="AU25" s="104" t="str">
        <f t="shared" ca="1" si="27"/>
        <v/>
      </c>
      <c r="AV25" s="104" t="str">
        <f t="shared" ca="1" si="27"/>
        <v/>
      </c>
      <c r="AW25" s="104" t="str">
        <f t="shared" ca="1" si="27"/>
        <v/>
      </c>
      <c r="AX25" s="104" t="str">
        <f t="shared" ca="1" si="27"/>
        <v/>
      </c>
      <c r="AY25" s="104" t="str">
        <f t="shared" ca="1" si="27"/>
        <v/>
      </c>
      <c r="AZ25" s="104" t="str">
        <f t="shared" ca="1" si="25"/>
        <v/>
      </c>
      <c r="BA25" s="104" t="str">
        <f t="shared" ca="1" si="25"/>
        <v/>
      </c>
      <c r="BB25" s="104" t="str">
        <f t="shared" ca="1" si="7"/>
        <v>1F3</v>
      </c>
      <c r="BC25" s="104" t="str">
        <f t="shared" ca="1" si="8"/>
        <v>3G_Rpon2</v>
      </c>
      <c r="BD25" s="104">
        <f t="shared" ca="1" si="9"/>
        <v>10603</v>
      </c>
      <c r="BE25" s="104" t="str">
        <f t="shared" ca="1" si="10"/>
        <v>3G</v>
      </c>
      <c r="BF25" s="104" t="str">
        <f t="shared" ca="1" si="11"/>
        <v>Rpon2</v>
      </c>
      <c r="BG25" s="104" t="str">
        <f t="shared" ca="1" si="12"/>
        <v>1_3</v>
      </c>
      <c r="BH25" s="104">
        <f ca="1">IFERROR(IF(BB25="","",IF(Details!$B$10=1,1,VLOOKUP($BB25,Data_qPCR,58,FALSE))),"")</f>
        <v>1</v>
      </c>
      <c r="BI25" s="104">
        <f t="shared" ca="1" si="13"/>
        <v>6</v>
      </c>
      <c r="BJ25" s="104">
        <f t="shared" ca="1" si="14"/>
        <v>3.9214315056476661</v>
      </c>
      <c r="BK25" s="104">
        <f t="shared" ca="1" si="15"/>
        <v>31.952356382111816</v>
      </c>
      <c r="BL25" s="104">
        <f t="shared" ca="1" si="16"/>
        <v>0.98768885202341128</v>
      </c>
      <c r="BM25" s="104">
        <f t="shared" ca="1" si="17"/>
        <v>0.79890784877713306</v>
      </c>
      <c r="BN25" s="104">
        <f t="shared" ca="1" si="18"/>
        <v>27.823089006664823</v>
      </c>
      <c r="BO25" s="104" t="str">
        <f t="shared" ca="1" si="19"/>
        <v>Rpon2@1_3</v>
      </c>
      <c r="BP25" s="104">
        <f ca="1">IF(BO25="","",BQ25-COUNTIF($BO$3:BO24,BO25))</f>
        <v>1</v>
      </c>
      <c r="BQ25" s="104">
        <f t="shared" ca="1" si="20"/>
        <v>2</v>
      </c>
      <c r="BR25" s="104" t="str">
        <f t="shared" ca="1" si="21"/>
        <v>Rpon2@1_3@2</v>
      </c>
      <c r="BS25" s="104" t="str">
        <f t="shared" ca="1" si="22"/>
        <v>1F3</v>
      </c>
      <c r="BT25" s="104" t="b">
        <f t="shared" ca="1" si="23"/>
        <v>0</v>
      </c>
    </row>
    <row r="26" spans="1:72" x14ac:dyDescent="0.25">
      <c r="A26" s="104">
        <f ca="1">IF(A25="","",IF(ISTEXT(A25),1,IF(A25+1&gt;Data_Chart!$C$2,"",A25+1)))</f>
        <v>23</v>
      </c>
      <c r="B26" s="104">
        <f ca="1">IFERROR(SMALL(Data_Amplitude!$A$4:$A$1155,A26),"")</f>
        <v>23</v>
      </c>
      <c r="C26" s="104" t="str">
        <f t="shared" ca="1" si="2"/>
        <v>1G3</v>
      </c>
      <c r="D26" s="104" t="str">
        <f t="shared" si="26"/>
        <v/>
      </c>
      <c r="E26" s="104" t="str">
        <f t="shared" si="26"/>
        <v/>
      </c>
      <c r="F26" s="104" t="str">
        <f t="shared" si="26"/>
        <v/>
      </c>
      <c r="G26" s="104" t="str">
        <f t="shared" si="26"/>
        <v/>
      </c>
      <c r="H26" s="104" t="str">
        <f t="shared" si="26"/>
        <v/>
      </c>
      <c r="I26" s="104" t="str">
        <f t="shared" si="26"/>
        <v/>
      </c>
      <c r="J26" s="104" t="str">
        <f t="shared" si="26"/>
        <v/>
      </c>
      <c r="K26" s="104" t="str">
        <f t="shared" si="26"/>
        <v/>
      </c>
      <c r="L26" s="104" t="str">
        <f t="shared" si="26"/>
        <v/>
      </c>
      <c r="M26" s="104" t="str">
        <f t="shared" si="26"/>
        <v/>
      </c>
      <c r="N26" s="104" t="str">
        <f t="shared" si="26"/>
        <v/>
      </c>
      <c r="O26" s="104" t="str">
        <f t="shared" si="26"/>
        <v/>
      </c>
      <c r="P26" s="104" t="str">
        <f t="shared" si="26"/>
        <v/>
      </c>
      <c r="Q26" s="104" t="str">
        <f t="shared" ca="1" si="26"/>
        <v/>
      </c>
      <c r="R26" s="104" t="str">
        <f t="shared" ca="1" si="26"/>
        <v/>
      </c>
      <c r="S26" s="104" t="str">
        <f t="shared" ca="1" si="26"/>
        <v/>
      </c>
      <c r="T26" s="104" t="str">
        <f t="shared" ca="1" si="24"/>
        <v/>
      </c>
      <c r="U26" s="104" t="str">
        <f t="shared" ca="1" si="24"/>
        <v/>
      </c>
      <c r="V26" s="104" t="str">
        <f t="shared" ca="1" si="24"/>
        <v/>
      </c>
      <c r="W26" s="104" t="str">
        <f t="shared" ca="1" si="24"/>
        <v/>
      </c>
      <c r="X26" s="104" t="str">
        <f t="shared" ca="1" si="24"/>
        <v/>
      </c>
      <c r="Y26" s="104" t="str">
        <f t="shared" ca="1" si="24"/>
        <v/>
      </c>
      <c r="Z26" s="104" t="str">
        <f t="shared" ca="1" si="24"/>
        <v/>
      </c>
      <c r="AA26" s="104" t="str">
        <f t="shared" ca="1" si="24"/>
        <v/>
      </c>
      <c r="AB26" s="104">
        <f t="shared" ca="1" si="24"/>
        <v>-1.8013268793939659</v>
      </c>
      <c r="AC26" s="104">
        <f t="shared" ca="1" si="24"/>
        <v>-1.4820831867361777</v>
      </c>
      <c r="AD26" s="104">
        <f t="shared" ca="1" si="24"/>
        <v>-1.1909417223679191</v>
      </c>
      <c r="AE26" s="104">
        <f t="shared" ca="1" si="24"/>
        <v>-0.92139391120873582</v>
      </c>
      <c r="AF26" s="104">
        <f t="shared" ca="1" si="24"/>
        <v>-0.67908201087893671</v>
      </c>
      <c r="AG26" s="104">
        <f t="shared" ca="1" si="24"/>
        <v>-0.47046201467080906</v>
      </c>
      <c r="AH26" s="104">
        <f t="shared" ca="1" si="24"/>
        <v>-0.30988594071863157</v>
      </c>
      <c r="AI26" s="104" t="str">
        <f t="shared" ca="1" si="4"/>
        <v/>
      </c>
      <c r="AJ26" s="104" t="str">
        <f t="shared" ca="1" si="27"/>
        <v/>
      </c>
      <c r="AK26" s="104" t="str">
        <f t="shared" ca="1" si="27"/>
        <v/>
      </c>
      <c r="AL26" s="104" t="str">
        <f t="shared" ca="1" si="27"/>
        <v/>
      </c>
      <c r="AM26" s="104" t="str">
        <f t="shared" ca="1" si="27"/>
        <v/>
      </c>
      <c r="AN26" s="104" t="str">
        <f t="shared" ca="1" si="27"/>
        <v/>
      </c>
      <c r="AO26" s="104" t="str">
        <f t="shared" ca="1" si="27"/>
        <v/>
      </c>
      <c r="AP26" s="104" t="str">
        <f t="shared" ca="1" si="27"/>
        <v/>
      </c>
      <c r="AQ26" s="104" t="str">
        <f t="shared" ca="1" si="27"/>
        <v/>
      </c>
      <c r="AR26" s="104" t="str">
        <f t="shared" ca="1" si="27"/>
        <v/>
      </c>
      <c r="AS26" s="104" t="str">
        <f t="shared" ca="1" si="27"/>
        <v/>
      </c>
      <c r="AT26" s="104" t="str">
        <f t="shared" ca="1" si="27"/>
        <v/>
      </c>
      <c r="AU26" s="104" t="str">
        <f t="shared" ca="1" si="27"/>
        <v/>
      </c>
      <c r="AV26" s="104" t="str">
        <f t="shared" ca="1" si="27"/>
        <v/>
      </c>
      <c r="AW26" s="104" t="str">
        <f t="shared" ca="1" si="27"/>
        <v/>
      </c>
      <c r="AX26" s="104" t="str">
        <f t="shared" ca="1" si="27"/>
        <v/>
      </c>
      <c r="AY26" s="104" t="str">
        <f t="shared" ca="1" si="27"/>
        <v/>
      </c>
      <c r="AZ26" s="104" t="str">
        <f t="shared" ca="1" si="25"/>
        <v/>
      </c>
      <c r="BA26" s="104" t="str">
        <f t="shared" ca="1" si="25"/>
        <v/>
      </c>
      <c r="BB26" s="104" t="str">
        <f t="shared" ca="1" si="7"/>
        <v>1G3</v>
      </c>
      <c r="BC26" s="104" t="str">
        <f t="shared" ca="1" si="8"/>
        <v>3G_ParA</v>
      </c>
      <c r="BD26" s="104">
        <f t="shared" ca="1" si="9"/>
        <v>10703</v>
      </c>
      <c r="BE26" s="104" t="str">
        <f t="shared" ca="1" si="10"/>
        <v>3G</v>
      </c>
      <c r="BF26" s="104" t="str">
        <f t="shared" ca="1" si="11"/>
        <v>ParA</v>
      </c>
      <c r="BG26" s="104" t="str">
        <f t="shared" ca="1" si="12"/>
        <v>1_3</v>
      </c>
      <c r="BH26" s="104">
        <f ca="1">IFERROR(IF(BB26="","",IF(Details!$B$10=1,1,VLOOKUP($BB26,Data_qPCR,58,FALSE))),"")</f>
        <v>1</v>
      </c>
      <c r="BI26" s="104">
        <f t="shared" ca="1" si="13"/>
        <v>7</v>
      </c>
      <c r="BJ26" s="104">
        <f t="shared" ca="1" si="14"/>
        <v>3.9515840889625977</v>
      </c>
      <c r="BK26" s="104">
        <f t="shared" ca="1" si="15"/>
        <v>31.869829012673012</v>
      </c>
      <c r="BL26" s="104">
        <f t="shared" ca="1" si="16"/>
        <v>0.98922613555621208</v>
      </c>
      <c r="BM26" s="104">
        <f t="shared" ca="1" si="17"/>
        <v>0.79086591098167958</v>
      </c>
      <c r="BN26" s="104">
        <f t="shared" ca="1" si="18"/>
        <v>27.708810966995397</v>
      </c>
      <c r="BO26" s="104" t="str">
        <f t="shared" ca="1" si="19"/>
        <v>ParA@1_3</v>
      </c>
      <c r="BP26" s="104">
        <f ca="1">IF(BO26="","",BQ26-COUNTIF($BO$3:BO25,BO26))</f>
        <v>4</v>
      </c>
      <c r="BQ26" s="104">
        <f t="shared" ca="1" si="20"/>
        <v>4</v>
      </c>
      <c r="BR26" s="104" t="str">
        <f t="shared" ca="1" si="21"/>
        <v>ParA@1_3@1</v>
      </c>
      <c r="BS26" s="104" t="str">
        <f t="shared" ca="1" si="22"/>
        <v>1G3</v>
      </c>
      <c r="BT26" s="104" t="b">
        <f t="shared" ca="1" si="23"/>
        <v>0</v>
      </c>
    </row>
    <row r="27" spans="1:72" x14ac:dyDescent="0.25">
      <c r="A27" s="104">
        <f ca="1">IF(A26="","",IF(ISTEXT(A26),1,IF(A26+1&gt;Data_Chart!$C$2,"",A26+1)))</f>
        <v>24</v>
      </c>
      <c r="B27" s="104">
        <f ca="1">IFERROR(SMALL(Data_Amplitude!$A$4:$A$1155,A27),"")</f>
        <v>24</v>
      </c>
      <c r="C27" s="104" t="str">
        <f t="shared" ca="1" si="2"/>
        <v>1H3</v>
      </c>
      <c r="D27" s="104" t="str">
        <f t="shared" si="26"/>
        <v/>
      </c>
      <c r="E27" s="104" t="str">
        <f t="shared" si="26"/>
        <v/>
      </c>
      <c r="F27" s="104" t="str">
        <f t="shared" si="26"/>
        <v/>
      </c>
      <c r="G27" s="104" t="str">
        <f t="shared" si="26"/>
        <v/>
      </c>
      <c r="H27" s="104" t="str">
        <f t="shared" si="26"/>
        <v/>
      </c>
      <c r="I27" s="104" t="str">
        <f t="shared" si="26"/>
        <v/>
      </c>
      <c r="J27" s="104" t="str">
        <f t="shared" si="26"/>
        <v/>
      </c>
      <c r="K27" s="104" t="str">
        <f t="shared" si="26"/>
        <v/>
      </c>
      <c r="L27" s="104" t="str">
        <f t="shared" si="26"/>
        <v/>
      </c>
      <c r="M27" s="104" t="str">
        <f t="shared" si="26"/>
        <v/>
      </c>
      <c r="N27" s="104" t="str">
        <f t="shared" si="26"/>
        <v/>
      </c>
      <c r="O27" s="104" t="str">
        <f t="shared" si="26"/>
        <v/>
      </c>
      <c r="P27" s="104" t="str">
        <f t="shared" si="26"/>
        <v/>
      </c>
      <c r="Q27" s="104" t="str">
        <f t="shared" ca="1" si="26"/>
        <v/>
      </c>
      <c r="R27" s="104" t="str">
        <f t="shared" ca="1" si="26"/>
        <v/>
      </c>
      <c r="S27" s="104" t="str">
        <f t="shared" ca="1" si="26"/>
        <v/>
      </c>
      <c r="T27" s="104" t="str">
        <f t="shared" ca="1" si="24"/>
        <v/>
      </c>
      <c r="U27" s="104" t="str">
        <f t="shared" ca="1" si="24"/>
        <v/>
      </c>
      <c r="V27" s="104" t="str">
        <f t="shared" ca="1" si="24"/>
        <v/>
      </c>
      <c r="W27" s="104" t="str">
        <f t="shared" ca="1" si="24"/>
        <v/>
      </c>
      <c r="X27" s="104" t="str">
        <f t="shared" ca="1" si="24"/>
        <v/>
      </c>
      <c r="Y27" s="104" t="str">
        <f t="shared" ca="1" si="24"/>
        <v/>
      </c>
      <c r="Z27" s="104" t="str">
        <f t="shared" ca="1" si="24"/>
        <v/>
      </c>
      <c r="AA27" s="104" t="str">
        <f t="shared" ca="1" si="24"/>
        <v/>
      </c>
      <c r="AB27" s="104">
        <f t="shared" ca="1" si="24"/>
        <v>-1.8206467441878504</v>
      </c>
      <c r="AC27" s="104">
        <f t="shared" ca="1" si="24"/>
        <v>-1.5071214612982324</v>
      </c>
      <c r="AD27" s="104">
        <f t="shared" ca="1" si="24"/>
        <v>-1.2220530230690458</v>
      </c>
      <c r="AE27" s="104">
        <f t="shared" ca="1" si="24"/>
        <v>-0.96145519879146324</v>
      </c>
      <c r="AF27" s="104">
        <f t="shared" ca="1" si="24"/>
        <v>-0.7167161475612962</v>
      </c>
      <c r="AG27" s="104">
        <f t="shared" ca="1" si="24"/>
        <v>-0.50438204223223659</v>
      </c>
      <c r="AH27" s="104">
        <f t="shared" ca="1" si="24"/>
        <v>-0.33547547151338258</v>
      </c>
      <c r="AI27" s="104" t="str">
        <f t="shared" ca="1" si="4"/>
        <v/>
      </c>
      <c r="AJ27" s="104" t="str">
        <f t="shared" ca="1" si="27"/>
        <v/>
      </c>
      <c r="AK27" s="104" t="str">
        <f t="shared" ca="1" si="27"/>
        <v/>
      </c>
      <c r="AL27" s="104" t="str">
        <f t="shared" ca="1" si="27"/>
        <v/>
      </c>
      <c r="AM27" s="104" t="str">
        <f t="shared" ca="1" si="27"/>
        <v/>
      </c>
      <c r="AN27" s="104" t="str">
        <f t="shared" ca="1" si="27"/>
        <v/>
      </c>
      <c r="AO27" s="104" t="str">
        <f t="shared" ca="1" si="27"/>
        <v/>
      </c>
      <c r="AP27" s="104" t="str">
        <f t="shared" ca="1" si="27"/>
        <v/>
      </c>
      <c r="AQ27" s="104" t="str">
        <f t="shared" ca="1" si="27"/>
        <v/>
      </c>
      <c r="AR27" s="104" t="str">
        <f t="shared" ca="1" si="27"/>
        <v/>
      </c>
      <c r="AS27" s="104" t="str">
        <f t="shared" ca="1" si="27"/>
        <v/>
      </c>
      <c r="AT27" s="104" t="str">
        <f t="shared" ca="1" si="27"/>
        <v/>
      </c>
      <c r="AU27" s="104" t="str">
        <f t="shared" ca="1" si="27"/>
        <v/>
      </c>
      <c r="AV27" s="104" t="str">
        <f t="shared" ca="1" si="27"/>
        <v/>
      </c>
      <c r="AW27" s="104" t="str">
        <f t="shared" ca="1" si="27"/>
        <v/>
      </c>
      <c r="AX27" s="104" t="str">
        <f t="shared" ca="1" si="27"/>
        <v/>
      </c>
      <c r="AY27" s="104" t="str">
        <f t="shared" ca="1" si="27"/>
        <v/>
      </c>
      <c r="AZ27" s="104" t="str">
        <f t="shared" ca="1" si="25"/>
        <v/>
      </c>
      <c r="BA27" s="104" t="str">
        <f t="shared" ca="1" si="25"/>
        <v/>
      </c>
      <c r="BB27" s="104" t="str">
        <f t="shared" ca="1" si="7"/>
        <v>1H3</v>
      </c>
      <c r="BC27" s="104" t="str">
        <f t="shared" ca="1" si="8"/>
        <v>3G_ParA</v>
      </c>
      <c r="BD27" s="104">
        <f t="shared" ca="1" si="9"/>
        <v>10803</v>
      </c>
      <c r="BE27" s="104" t="str">
        <f t="shared" ca="1" si="10"/>
        <v>3G</v>
      </c>
      <c r="BF27" s="104" t="str">
        <f t="shared" ca="1" si="11"/>
        <v>ParA</v>
      </c>
      <c r="BG27" s="104" t="str">
        <f t="shared" ca="1" si="12"/>
        <v>1_3</v>
      </c>
      <c r="BH27" s="104">
        <f ca="1">IFERROR(IF(BB27="","",IF(Details!$B$10=1,1,VLOOKUP($BB27,Data_qPCR,58,FALSE))),"")</f>
        <v>1</v>
      </c>
      <c r="BI27" s="104">
        <f t="shared" ca="1" si="13"/>
        <v>7</v>
      </c>
      <c r="BJ27" s="104">
        <f t="shared" ca="1" si="14"/>
        <v>3.9847476906179127</v>
      </c>
      <c r="BK27" s="104">
        <f t="shared" ca="1" si="15"/>
        <v>32.023371331199385</v>
      </c>
      <c r="BL27" s="104">
        <f t="shared" ca="1" si="16"/>
        <v>0.99139519690636035</v>
      </c>
      <c r="BM27" s="104">
        <f t="shared" ca="1" si="17"/>
        <v>0.782201964867141</v>
      </c>
      <c r="BN27" s="104">
        <f t="shared" ca="1" si="18"/>
        <v>27.827432012978722</v>
      </c>
      <c r="BO27" s="104" t="str">
        <f t="shared" ca="1" si="19"/>
        <v>ParA@1_3</v>
      </c>
      <c r="BP27" s="104">
        <f ca="1">IF(BO27="","",BQ27-COUNTIF($BO$3:BO26,BO27))</f>
        <v>3</v>
      </c>
      <c r="BQ27" s="104">
        <f t="shared" ca="1" si="20"/>
        <v>4</v>
      </c>
      <c r="BR27" s="104" t="str">
        <f t="shared" ca="1" si="21"/>
        <v>ParA@1_3@2</v>
      </c>
      <c r="BS27" s="104" t="str">
        <f t="shared" ca="1" si="22"/>
        <v>1H3</v>
      </c>
      <c r="BT27" s="104" t="b">
        <f t="shared" ca="1" si="23"/>
        <v>0</v>
      </c>
    </row>
    <row r="28" spans="1:72" x14ac:dyDescent="0.25">
      <c r="A28" s="104">
        <f ca="1">IF(A27="","",IF(ISTEXT(A27),1,IF(A27+1&gt;Data_Chart!$C$2,"",A27+1)))</f>
        <v>25</v>
      </c>
      <c r="B28" s="104">
        <f ca="1">IFERROR(SMALL(Data_Amplitude!$A$4:$A$1155,A28),"")</f>
        <v>25</v>
      </c>
      <c r="C28" s="104" t="str">
        <f t="shared" ca="1" si="2"/>
        <v>1A4</v>
      </c>
      <c r="D28" s="104" t="str">
        <f t="shared" si="26"/>
        <v/>
      </c>
      <c r="E28" s="104" t="str">
        <f t="shared" si="26"/>
        <v/>
      </c>
      <c r="F28" s="104" t="str">
        <f t="shared" si="26"/>
        <v/>
      </c>
      <c r="G28" s="104" t="str">
        <f t="shared" si="26"/>
        <v/>
      </c>
      <c r="H28" s="104" t="str">
        <f t="shared" si="26"/>
        <v/>
      </c>
      <c r="I28" s="104" t="str">
        <f t="shared" si="26"/>
        <v/>
      </c>
      <c r="J28" s="104" t="str">
        <f t="shared" si="26"/>
        <v/>
      </c>
      <c r="K28" s="104" t="str">
        <f t="shared" si="26"/>
        <v/>
      </c>
      <c r="L28" s="104" t="str">
        <f t="shared" si="26"/>
        <v/>
      </c>
      <c r="M28" s="104" t="str">
        <f t="shared" si="26"/>
        <v/>
      </c>
      <c r="N28" s="104" t="str">
        <f t="shared" si="26"/>
        <v/>
      </c>
      <c r="O28" s="104" t="str">
        <f t="shared" si="26"/>
        <v/>
      </c>
      <c r="P28" s="104" t="str">
        <f t="shared" si="26"/>
        <v/>
      </c>
      <c r="Q28" s="104" t="str">
        <f t="shared" ca="1" si="26"/>
        <v/>
      </c>
      <c r="R28" s="104" t="str">
        <f t="shared" ca="1" si="26"/>
        <v/>
      </c>
      <c r="S28" s="104" t="str">
        <f t="shared" ca="1" si="26"/>
        <v/>
      </c>
      <c r="T28" s="104" t="str">
        <f t="shared" ca="1" si="24"/>
        <v/>
      </c>
      <c r="U28" s="104" t="str">
        <f t="shared" ca="1" si="24"/>
        <v/>
      </c>
      <c r="V28" s="104" t="str">
        <f t="shared" ca="1" si="24"/>
        <v/>
      </c>
      <c r="W28" s="104" t="str">
        <f t="shared" ca="1" si="24"/>
        <v/>
      </c>
      <c r="X28" s="104" t="str">
        <f t="shared" ca="1" si="24"/>
        <v/>
      </c>
      <c r="Y28" s="104" t="str">
        <f t="shared" ca="1" si="24"/>
        <v/>
      </c>
      <c r="Z28" s="104">
        <f t="shared" ca="1" si="24"/>
        <v>-1.5714084645749342</v>
      </c>
      <c r="AA28" s="104">
        <f t="shared" ca="1" si="24"/>
        <v>-1.2971074159561495</v>
      </c>
      <c r="AB28" s="104">
        <f t="shared" ca="1" si="24"/>
        <v>-1.0468719047662749</v>
      </c>
      <c r="AC28" s="104">
        <f t="shared" ca="1" si="24"/>
        <v>-0.82373974986609166</v>
      </c>
      <c r="AD28" s="104">
        <f t="shared" ca="1" si="24"/>
        <v>-0.62244814487539002</v>
      </c>
      <c r="AE28" s="104">
        <f t="shared" ca="1" si="24"/>
        <v>-0.44928788897636096</v>
      </c>
      <c r="AF28" s="104">
        <f t="shared" ca="1" si="24"/>
        <v>-0.31196439990853819</v>
      </c>
      <c r="AG28" s="104" t="str">
        <f t="shared" ca="1" si="24"/>
        <v/>
      </c>
      <c r="AH28" s="104" t="str">
        <f t="shared" ca="1" si="24"/>
        <v/>
      </c>
      <c r="AI28" s="104" t="str">
        <f t="shared" ca="1" si="4"/>
        <v/>
      </c>
      <c r="AJ28" s="104" t="str">
        <f t="shared" ca="1" si="27"/>
        <v/>
      </c>
      <c r="AK28" s="104" t="str">
        <f t="shared" ca="1" si="27"/>
        <v/>
      </c>
      <c r="AL28" s="104" t="str">
        <f t="shared" ca="1" si="27"/>
        <v/>
      </c>
      <c r="AM28" s="104" t="str">
        <f t="shared" ca="1" si="27"/>
        <v/>
      </c>
      <c r="AN28" s="104" t="str">
        <f t="shared" ca="1" si="27"/>
        <v/>
      </c>
      <c r="AO28" s="104" t="str">
        <f t="shared" ca="1" si="27"/>
        <v/>
      </c>
      <c r="AP28" s="104" t="str">
        <f t="shared" ca="1" si="27"/>
        <v/>
      </c>
      <c r="AQ28" s="104" t="str">
        <f t="shared" ca="1" si="27"/>
        <v/>
      </c>
      <c r="AR28" s="104" t="str">
        <f t="shared" ca="1" si="27"/>
        <v/>
      </c>
      <c r="AS28" s="104" t="str">
        <f t="shared" ca="1" si="27"/>
        <v/>
      </c>
      <c r="AT28" s="104" t="str">
        <f t="shared" ca="1" si="27"/>
        <v/>
      </c>
      <c r="AU28" s="104" t="str">
        <f t="shared" ca="1" si="27"/>
        <v/>
      </c>
      <c r="AV28" s="104" t="str">
        <f t="shared" ca="1" si="27"/>
        <v/>
      </c>
      <c r="AW28" s="104" t="str">
        <f t="shared" ca="1" si="27"/>
        <v/>
      </c>
      <c r="AX28" s="104" t="str">
        <f t="shared" ca="1" si="27"/>
        <v/>
      </c>
      <c r="AY28" s="104" t="str">
        <f t="shared" ca="1" si="27"/>
        <v/>
      </c>
      <c r="AZ28" s="104" t="str">
        <f t="shared" ca="1" si="25"/>
        <v/>
      </c>
      <c r="BA28" s="104" t="str">
        <f t="shared" ca="1" si="25"/>
        <v/>
      </c>
      <c r="BB28" s="104" t="str">
        <f t="shared" ca="1" si="7"/>
        <v>1A4</v>
      </c>
      <c r="BC28" s="104" t="str">
        <f t="shared" ca="1" si="8"/>
        <v>3N_SodA</v>
      </c>
      <c r="BD28" s="104">
        <f t="shared" ca="1" si="9"/>
        <v>10104</v>
      </c>
      <c r="BE28" s="104" t="str">
        <f t="shared" ca="1" si="10"/>
        <v>3N</v>
      </c>
      <c r="BF28" s="104" t="str">
        <f t="shared" ca="1" si="11"/>
        <v>SodA</v>
      </c>
      <c r="BG28" s="104" t="str">
        <f t="shared" ca="1" si="12"/>
        <v>2_1</v>
      </c>
      <c r="BH28" s="104">
        <f ca="1">IFERROR(IF(BB28="","",IF(Details!$B$10=1,1,VLOOKUP($BB28,Data_qPCR,58,FALSE))),"")</f>
        <v>1</v>
      </c>
      <c r="BI28" s="104">
        <f t="shared" ca="1" si="13"/>
        <v>7</v>
      </c>
      <c r="BJ28" s="104">
        <f t="shared" ca="1" si="14"/>
        <v>4.6911372269522627</v>
      </c>
      <c r="BK28" s="104">
        <f t="shared" ca="1" si="15"/>
        <v>30.103289459891808</v>
      </c>
      <c r="BL28" s="104">
        <f t="shared" ca="1" si="16"/>
        <v>0.98822072859260257</v>
      </c>
      <c r="BM28" s="104">
        <f t="shared" ca="1" si="17"/>
        <v>0.63368351764216757</v>
      </c>
      <c r="BN28" s="104">
        <f t="shared" ca="1" si="18"/>
        <v>25.163521959911076</v>
      </c>
      <c r="BO28" s="104" t="str">
        <f t="shared" ca="1" si="19"/>
        <v>SodA@2_1</v>
      </c>
      <c r="BP28" s="104">
        <f ca="1">IF(BO28="","",BQ28-COUNTIF($BO$3:BO27,BO28))</f>
        <v>2</v>
      </c>
      <c r="BQ28" s="104">
        <f t="shared" ca="1" si="20"/>
        <v>2</v>
      </c>
      <c r="BR28" s="104" t="str">
        <f t="shared" ca="1" si="21"/>
        <v>SodA@2_1@1</v>
      </c>
      <c r="BS28" s="104" t="str">
        <f t="shared" ca="1" si="22"/>
        <v>1A4</v>
      </c>
      <c r="BT28" s="104" t="b">
        <f t="shared" ca="1" si="23"/>
        <v>0</v>
      </c>
    </row>
    <row r="29" spans="1:72" x14ac:dyDescent="0.25">
      <c r="A29" s="104">
        <f ca="1">IF(A28="","",IF(ISTEXT(A28),1,IF(A28+1&gt;Data_Chart!$C$2,"",A28+1)))</f>
        <v>26</v>
      </c>
      <c r="B29" s="104">
        <f ca="1">IFERROR(SMALL(Data_Amplitude!$A$4:$A$1155,A29),"")</f>
        <v>26</v>
      </c>
      <c r="C29" s="104" t="str">
        <f t="shared" ca="1" si="2"/>
        <v>1B4</v>
      </c>
      <c r="D29" s="104" t="str">
        <f t="shared" si="26"/>
        <v/>
      </c>
      <c r="E29" s="104" t="str">
        <f t="shared" si="26"/>
        <v/>
      </c>
      <c r="F29" s="104" t="str">
        <f t="shared" si="26"/>
        <v/>
      </c>
      <c r="G29" s="104" t="str">
        <f t="shared" si="26"/>
        <v/>
      </c>
      <c r="H29" s="104" t="str">
        <f t="shared" si="26"/>
        <v/>
      </c>
      <c r="I29" s="104" t="str">
        <f t="shared" si="26"/>
        <v/>
      </c>
      <c r="J29" s="104" t="str">
        <f t="shared" si="26"/>
        <v/>
      </c>
      <c r="K29" s="104" t="str">
        <f t="shared" si="26"/>
        <v/>
      </c>
      <c r="L29" s="104" t="str">
        <f t="shared" si="26"/>
        <v/>
      </c>
      <c r="M29" s="104" t="str">
        <f t="shared" si="26"/>
        <v/>
      </c>
      <c r="N29" s="104" t="str">
        <f t="shared" si="26"/>
        <v/>
      </c>
      <c r="O29" s="104" t="str">
        <f t="shared" si="26"/>
        <v/>
      </c>
      <c r="P29" s="104" t="str">
        <f t="shared" si="26"/>
        <v/>
      </c>
      <c r="Q29" s="104" t="str">
        <f t="shared" ca="1" si="26"/>
        <v/>
      </c>
      <c r="R29" s="104" t="str">
        <f t="shared" ca="1" si="26"/>
        <v/>
      </c>
      <c r="S29" s="104" t="str">
        <f t="shared" ca="1" si="26"/>
        <v/>
      </c>
      <c r="T29" s="104" t="str">
        <f t="shared" ca="1" si="24"/>
        <v/>
      </c>
      <c r="U29" s="104" t="str">
        <f t="shared" ca="1" si="24"/>
        <v/>
      </c>
      <c r="V29" s="104" t="str">
        <f t="shared" ca="1" si="24"/>
        <v/>
      </c>
      <c r="W29" s="104" t="str">
        <f t="shared" ca="1" si="24"/>
        <v/>
      </c>
      <c r="X29" s="104" t="str">
        <f t="shared" ca="1" si="24"/>
        <v/>
      </c>
      <c r="Y29" s="104" t="str">
        <f t="shared" ca="1" si="24"/>
        <v/>
      </c>
      <c r="Z29" s="104">
        <f t="shared" ca="1" si="24"/>
        <v>-1.5411416568366909</v>
      </c>
      <c r="AA29" s="104">
        <f t="shared" ca="1" si="24"/>
        <v>-1.2598337281514747</v>
      </c>
      <c r="AB29" s="104">
        <f t="shared" ca="1" si="24"/>
        <v>-1.020399185808166</v>
      </c>
      <c r="AC29" s="104">
        <f t="shared" ca="1" si="24"/>
        <v>-0.79992738994157053</v>
      </c>
      <c r="AD29" s="104">
        <f t="shared" ca="1" si="24"/>
        <v>-0.60426557487989663</v>
      </c>
      <c r="AE29" s="104">
        <f t="shared" ca="1" si="24"/>
        <v>-0.43534472297085575</v>
      </c>
      <c r="AF29" s="104">
        <f t="shared" ca="1" si="24"/>
        <v>-0.30126107119407625</v>
      </c>
      <c r="AG29" s="104" t="str">
        <f t="shared" ca="1" si="24"/>
        <v/>
      </c>
      <c r="AH29" s="104" t="str">
        <f t="shared" ca="1" si="24"/>
        <v/>
      </c>
      <c r="AI29" s="104" t="str">
        <f t="shared" ca="1" si="4"/>
        <v/>
      </c>
      <c r="AJ29" s="104" t="str">
        <f t="shared" ca="1" si="27"/>
        <v/>
      </c>
      <c r="AK29" s="104" t="str">
        <f t="shared" ca="1" si="27"/>
        <v/>
      </c>
      <c r="AL29" s="104" t="str">
        <f t="shared" ca="1" si="27"/>
        <v/>
      </c>
      <c r="AM29" s="104" t="str">
        <f t="shared" ca="1" si="27"/>
        <v/>
      </c>
      <c r="AN29" s="104" t="str">
        <f t="shared" ca="1" si="27"/>
        <v/>
      </c>
      <c r="AO29" s="104" t="str">
        <f t="shared" ca="1" si="27"/>
        <v/>
      </c>
      <c r="AP29" s="104" t="str">
        <f t="shared" ca="1" si="27"/>
        <v/>
      </c>
      <c r="AQ29" s="104" t="str">
        <f t="shared" ca="1" si="27"/>
        <v/>
      </c>
      <c r="AR29" s="104" t="str">
        <f t="shared" ca="1" si="27"/>
        <v/>
      </c>
      <c r="AS29" s="104" t="str">
        <f t="shared" ca="1" si="27"/>
        <v/>
      </c>
      <c r="AT29" s="104" t="str">
        <f t="shared" ca="1" si="27"/>
        <v/>
      </c>
      <c r="AU29" s="104" t="str">
        <f t="shared" ca="1" si="27"/>
        <v/>
      </c>
      <c r="AV29" s="104" t="str">
        <f t="shared" ca="1" si="27"/>
        <v/>
      </c>
      <c r="AW29" s="104" t="str">
        <f t="shared" ca="1" si="27"/>
        <v/>
      </c>
      <c r="AX29" s="104" t="str">
        <f t="shared" ca="1" si="27"/>
        <v/>
      </c>
      <c r="AY29" s="104" t="str">
        <f t="shared" ca="1" si="27"/>
        <v/>
      </c>
      <c r="AZ29" s="104" t="str">
        <f t="shared" ca="1" si="25"/>
        <v/>
      </c>
      <c r="BA29" s="104" t="str">
        <f t="shared" ca="1" si="25"/>
        <v/>
      </c>
      <c r="BB29" s="104" t="str">
        <f t="shared" ca="1" si="7"/>
        <v>1B4</v>
      </c>
      <c r="BC29" s="104" t="str">
        <f t="shared" ca="1" si="8"/>
        <v>3N_SodA</v>
      </c>
      <c r="BD29" s="104">
        <f t="shared" ca="1" si="9"/>
        <v>10204</v>
      </c>
      <c r="BE29" s="104" t="str">
        <f t="shared" ca="1" si="10"/>
        <v>3N</v>
      </c>
      <c r="BF29" s="104" t="str">
        <f t="shared" ca="1" si="11"/>
        <v>SodA</v>
      </c>
      <c r="BG29" s="104" t="str">
        <f t="shared" ca="1" si="12"/>
        <v>2_1</v>
      </c>
      <c r="BH29" s="104">
        <f ca="1">IFERROR(IF(BB29="","",IF(Details!$B$10=1,1,VLOOKUP($BB29,Data_qPCR,58,FALSE))),"")</f>
        <v>1</v>
      </c>
      <c r="BI29" s="104">
        <f t="shared" ca="1" si="13"/>
        <v>7</v>
      </c>
      <c r="BJ29" s="104">
        <f t="shared" ca="1" si="14"/>
        <v>4.7784134322162126</v>
      </c>
      <c r="BK29" s="104">
        <f t="shared" ca="1" si="15"/>
        <v>30.069961303462151</v>
      </c>
      <c r="BL29" s="104">
        <f t="shared" ca="1" si="16"/>
        <v>0.98721225873328222</v>
      </c>
      <c r="BM29" s="104">
        <f t="shared" ca="1" si="17"/>
        <v>0.6191030201201837</v>
      </c>
      <c r="BN29" s="104">
        <f t="shared" ca="1" si="18"/>
        <v>25.03829195933848</v>
      </c>
      <c r="BO29" s="104" t="str">
        <f t="shared" ca="1" si="19"/>
        <v>SodA@2_1</v>
      </c>
      <c r="BP29" s="104">
        <f ca="1">IF(BO29="","",BQ29-COUNTIF($BO$3:BO28,BO29))</f>
        <v>1</v>
      </c>
      <c r="BQ29" s="104">
        <f t="shared" ca="1" si="20"/>
        <v>2</v>
      </c>
      <c r="BR29" s="104" t="str">
        <f t="shared" ca="1" si="21"/>
        <v>SodA@2_1@2</v>
      </c>
      <c r="BS29" s="104" t="str">
        <f t="shared" ca="1" si="22"/>
        <v>1B4</v>
      </c>
      <c r="BT29" s="104" t="b">
        <f t="shared" ca="1" si="23"/>
        <v>1</v>
      </c>
    </row>
    <row r="30" spans="1:72" x14ac:dyDescent="0.25">
      <c r="A30" s="104">
        <f ca="1">IF(A29="","",IF(ISTEXT(A29),1,IF(A29+1&gt;Data_Chart!$C$2,"",A29+1)))</f>
        <v>27</v>
      </c>
      <c r="B30" s="104">
        <f ca="1">IFERROR(SMALL(Data_Amplitude!$A$4:$A$1155,A30),"")</f>
        <v>27</v>
      </c>
      <c r="C30" s="104" t="str">
        <f t="shared" ca="1" si="2"/>
        <v>1C4</v>
      </c>
      <c r="D30" s="104" t="str">
        <f t="shared" si="26"/>
        <v/>
      </c>
      <c r="E30" s="104" t="str">
        <f t="shared" si="26"/>
        <v/>
      </c>
      <c r="F30" s="104" t="str">
        <f t="shared" si="26"/>
        <v/>
      </c>
      <c r="G30" s="104" t="str">
        <f t="shared" si="26"/>
        <v/>
      </c>
      <c r="H30" s="104" t="str">
        <f t="shared" si="26"/>
        <v/>
      </c>
      <c r="I30" s="104" t="str">
        <f t="shared" si="26"/>
        <v/>
      </c>
      <c r="J30" s="104" t="str">
        <f t="shared" si="26"/>
        <v/>
      </c>
      <c r="K30" s="104" t="str">
        <f t="shared" si="26"/>
        <v/>
      </c>
      <c r="L30" s="104" t="str">
        <f t="shared" si="26"/>
        <v/>
      </c>
      <c r="M30" s="104" t="str">
        <f t="shared" si="26"/>
        <v/>
      </c>
      <c r="N30" s="104" t="str">
        <f t="shared" si="26"/>
        <v/>
      </c>
      <c r="O30" s="104" t="str">
        <f t="shared" si="26"/>
        <v/>
      </c>
      <c r="P30" s="104" t="str">
        <f t="shared" si="26"/>
        <v/>
      </c>
      <c r="Q30" s="104" t="str">
        <f t="shared" ca="1" si="26"/>
        <v/>
      </c>
      <c r="R30" s="104" t="str">
        <f t="shared" ca="1" si="26"/>
        <v/>
      </c>
      <c r="S30" s="104" t="str">
        <f t="shared" ca="1" si="26"/>
        <v/>
      </c>
      <c r="T30" s="104" t="str">
        <f t="shared" ca="1" si="24"/>
        <v/>
      </c>
      <c r="U30" s="104" t="str">
        <f t="shared" ca="1" si="24"/>
        <v/>
      </c>
      <c r="V30" s="104" t="str">
        <f t="shared" ca="1" si="24"/>
        <v/>
      </c>
      <c r="W30" s="104" t="str">
        <f t="shared" ca="1" si="24"/>
        <v/>
      </c>
      <c r="X30" s="104" t="str">
        <f t="shared" ca="1" si="24"/>
        <v/>
      </c>
      <c r="Y30" s="104" t="str">
        <f t="shared" ca="1" si="24"/>
        <v/>
      </c>
      <c r="Z30" s="104" t="str">
        <f t="shared" ca="1" si="24"/>
        <v/>
      </c>
      <c r="AA30" s="104" t="str">
        <f t="shared" ca="1" si="24"/>
        <v/>
      </c>
      <c r="AB30" s="104" t="str">
        <f t="shared" ca="1" si="24"/>
        <v/>
      </c>
      <c r="AC30" s="104">
        <f t="shared" ca="1" si="24"/>
        <v>-1.6317760452580652</v>
      </c>
      <c r="AD30" s="104">
        <f t="shared" ca="1" si="24"/>
        <v>-1.3179491992776717</v>
      </c>
      <c r="AE30" s="104">
        <f t="shared" ca="1" si="24"/>
        <v>-1.0268128171519089</v>
      </c>
      <c r="AF30" s="104">
        <f t="shared" ca="1" si="24"/>
        <v>-0.76173465605279145</v>
      </c>
      <c r="AG30" s="104">
        <f t="shared" ca="1" si="24"/>
        <v>-0.52820520148986838</v>
      </c>
      <c r="AH30" s="104">
        <f t="shared" ca="1" si="24"/>
        <v>-0.34345102661249455</v>
      </c>
      <c r="AI30" s="104" t="str">
        <f t="shared" ca="1" si="4"/>
        <v/>
      </c>
      <c r="AJ30" s="104" t="str">
        <f t="shared" ca="1" si="27"/>
        <v/>
      </c>
      <c r="AK30" s="104" t="str">
        <f t="shared" ca="1" si="27"/>
        <v/>
      </c>
      <c r="AL30" s="104" t="str">
        <f t="shared" ca="1" si="27"/>
        <v/>
      </c>
      <c r="AM30" s="104" t="str">
        <f t="shared" ca="1" si="27"/>
        <v/>
      </c>
      <c r="AN30" s="104" t="str">
        <f t="shared" ca="1" si="27"/>
        <v/>
      </c>
      <c r="AO30" s="104" t="str">
        <f t="shared" ca="1" si="27"/>
        <v/>
      </c>
      <c r="AP30" s="104" t="str">
        <f t="shared" ca="1" si="27"/>
        <v/>
      </c>
      <c r="AQ30" s="104" t="str">
        <f t="shared" ca="1" si="27"/>
        <v/>
      </c>
      <c r="AR30" s="104" t="str">
        <f t="shared" ca="1" si="27"/>
        <v/>
      </c>
      <c r="AS30" s="104" t="str">
        <f t="shared" ca="1" si="27"/>
        <v/>
      </c>
      <c r="AT30" s="104" t="str">
        <f t="shared" ca="1" si="27"/>
        <v/>
      </c>
      <c r="AU30" s="104" t="str">
        <f t="shared" ca="1" si="27"/>
        <v/>
      </c>
      <c r="AV30" s="104" t="str">
        <f t="shared" ca="1" si="27"/>
        <v/>
      </c>
      <c r="AW30" s="104" t="str">
        <f t="shared" ca="1" si="27"/>
        <v/>
      </c>
      <c r="AX30" s="104" t="str">
        <f t="shared" ca="1" si="27"/>
        <v/>
      </c>
      <c r="AY30" s="104" t="str">
        <f t="shared" ca="1" si="27"/>
        <v/>
      </c>
      <c r="AZ30" s="104" t="str">
        <f t="shared" ca="1" si="25"/>
        <v/>
      </c>
      <c r="BA30" s="104" t="str">
        <f t="shared" ca="1" si="25"/>
        <v/>
      </c>
      <c r="BB30" s="104" t="str">
        <f t="shared" ca="1" si="7"/>
        <v>1C4</v>
      </c>
      <c r="BC30" s="104" t="str">
        <f t="shared" ca="1" si="8"/>
        <v>3N_OtsA</v>
      </c>
      <c r="BD30" s="104">
        <f t="shared" ca="1" si="9"/>
        <v>10304</v>
      </c>
      <c r="BE30" s="104" t="str">
        <f t="shared" ca="1" si="10"/>
        <v>3N</v>
      </c>
      <c r="BF30" s="104" t="str">
        <f t="shared" ca="1" si="11"/>
        <v>OtsA</v>
      </c>
      <c r="BG30" s="104" t="str">
        <f t="shared" ca="1" si="12"/>
        <v>2_1</v>
      </c>
      <c r="BH30" s="104">
        <f ca="1">IFERROR(IF(BB30="","",IF(Details!$B$10=1,1,VLOOKUP($BB30,Data_qPCR,58,FALSE))),"")</f>
        <v>1</v>
      </c>
      <c r="BI30" s="104">
        <f t="shared" ca="1" si="13"/>
        <v>6</v>
      </c>
      <c r="BJ30" s="104">
        <f t="shared" ca="1" si="14"/>
        <v>3.8262485974489961</v>
      </c>
      <c r="BK30" s="104">
        <f t="shared" ca="1" si="15"/>
        <v>32.077497126803259</v>
      </c>
      <c r="BL30" s="104">
        <f t="shared" ca="1" si="16"/>
        <v>0.99219384320037796</v>
      </c>
      <c r="BM30" s="104">
        <f t="shared" ca="1" si="17"/>
        <v>0.82537708795394926</v>
      </c>
      <c r="BN30" s="104">
        <f t="shared" ca="1" si="18"/>
        <v>28.048457353689464</v>
      </c>
      <c r="BO30" s="104" t="str">
        <f t="shared" ca="1" si="19"/>
        <v>OtsA@2_1</v>
      </c>
      <c r="BP30" s="104">
        <f ca="1">IF(BO30="","",BQ30-COUNTIF($BO$3:BO29,BO30))</f>
        <v>2</v>
      </c>
      <c r="BQ30" s="104">
        <f t="shared" ca="1" si="20"/>
        <v>2</v>
      </c>
      <c r="BR30" s="104" t="str">
        <f t="shared" ca="1" si="21"/>
        <v>OtsA@2_1@1</v>
      </c>
      <c r="BS30" s="104" t="str">
        <f t="shared" ca="1" si="22"/>
        <v>1C4</v>
      </c>
      <c r="BT30" s="104" t="b">
        <f t="shared" ca="1" si="23"/>
        <v>0</v>
      </c>
    </row>
    <row r="31" spans="1:72" x14ac:dyDescent="0.25">
      <c r="A31" s="104">
        <f ca="1">IF(A30="","",IF(ISTEXT(A30),1,IF(A30+1&gt;Data_Chart!$C$2,"",A30+1)))</f>
        <v>28</v>
      </c>
      <c r="B31" s="104">
        <f ca="1">IFERROR(SMALL(Data_Amplitude!$A$4:$A$1155,A31),"")</f>
        <v>28</v>
      </c>
      <c r="C31" s="104" t="str">
        <f t="shared" ca="1" si="2"/>
        <v>1D4</v>
      </c>
      <c r="D31" s="104" t="str">
        <f t="shared" si="26"/>
        <v/>
      </c>
      <c r="E31" s="104" t="str">
        <f t="shared" si="26"/>
        <v/>
      </c>
      <c r="F31" s="104" t="str">
        <f t="shared" si="26"/>
        <v/>
      </c>
      <c r="G31" s="104" t="str">
        <f t="shared" si="26"/>
        <v/>
      </c>
      <c r="H31" s="104" t="str">
        <f t="shared" si="26"/>
        <v/>
      </c>
      <c r="I31" s="104" t="str">
        <f t="shared" si="26"/>
        <v/>
      </c>
      <c r="J31" s="104" t="str">
        <f t="shared" si="26"/>
        <v/>
      </c>
      <c r="K31" s="104" t="str">
        <f t="shared" si="26"/>
        <v/>
      </c>
      <c r="L31" s="104" t="str">
        <f t="shared" si="26"/>
        <v/>
      </c>
      <c r="M31" s="104" t="str">
        <f t="shared" si="26"/>
        <v/>
      </c>
      <c r="N31" s="104" t="str">
        <f t="shared" si="26"/>
        <v/>
      </c>
      <c r="O31" s="104" t="str">
        <f t="shared" si="26"/>
        <v/>
      </c>
      <c r="P31" s="104" t="str">
        <f t="shared" si="26"/>
        <v/>
      </c>
      <c r="Q31" s="104" t="str">
        <f t="shared" ca="1" si="26"/>
        <v/>
      </c>
      <c r="R31" s="104" t="str">
        <f t="shared" ca="1" si="26"/>
        <v/>
      </c>
      <c r="S31" s="104" t="str">
        <f t="shared" ca="1" si="26"/>
        <v/>
      </c>
      <c r="T31" s="104" t="str">
        <f t="shared" ca="1" si="24"/>
        <v/>
      </c>
      <c r="U31" s="104" t="str">
        <f t="shared" ca="1" si="24"/>
        <v/>
      </c>
      <c r="V31" s="104" t="str">
        <f t="shared" ca="1" si="24"/>
        <v/>
      </c>
      <c r="W31" s="104" t="str">
        <f t="shared" ca="1" si="24"/>
        <v/>
      </c>
      <c r="X31" s="104" t="str">
        <f t="shared" ca="1" si="24"/>
        <v/>
      </c>
      <c r="Y31" s="104" t="str">
        <f t="shared" ca="1" si="24"/>
        <v/>
      </c>
      <c r="Z31" s="104" t="str">
        <f t="shared" ca="1" si="24"/>
        <v/>
      </c>
      <c r="AA31" s="104" t="str">
        <f t="shared" ca="1" si="24"/>
        <v/>
      </c>
      <c r="AB31" s="104" t="str">
        <f t="shared" ca="1" si="24"/>
        <v/>
      </c>
      <c r="AC31" s="104">
        <f t="shared" ca="1" si="24"/>
        <v>-1.6749357187354805</v>
      </c>
      <c r="AD31" s="104">
        <f t="shared" ca="1" si="24"/>
        <v>-1.3540074304573131</v>
      </c>
      <c r="AE31" s="104">
        <f t="shared" ca="1" si="24"/>
        <v>-1.0585696334348256</v>
      </c>
      <c r="AF31" s="104">
        <f t="shared" ca="1" si="24"/>
        <v>-0.78869755444919132</v>
      </c>
      <c r="AG31" s="104">
        <f t="shared" ca="1" si="24"/>
        <v>-0.54972712828507098</v>
      </c>
      <c r="AH31" s="104">
        <f t="shared" ca="1" si="24"/>
        <v>-0.35849133103571545</v>
      </c>
      <c r="AI31" s="104" t="str">
        <f t="shared" ca="1" si="4"/>
        <v/>
      </c>
      <c r="AJ31" s="104" t="str">
        <f t="shared" ca="1" si="27"/>
        <v/>
      </c>
      <c r="AK31" s="104" t="str">
        <f t="shared" ca="1" si="27"/>
        <v/>
      </c>
      <c r="AL31" s="104" t="str">
        <f t="shared" ca="1" si="27"/>
        <v/>
      </c>
      <c r="AM31" s="104" t="str">
        <f t="shared" ca="1" si="27"/>
        <v/>
      </c>
      <c r="AN31" s="104" t="str">
        <f t="shared" ca="1" si="27"/>
        <v/>
      </c>
      <c r="AO31" s="104" t="str">
        <f t="shared" ca="1" si="27"/>
        <v/>
      </c>
      <c r="AP31" s="104" t="str">
        <f t="shared" ca="1" si="27"/>
        <v/>
      </c>
      <c r="AQ31" s="104" t="str">
        <f t="shared" ca="1" si="27"/>
        <v/>
      </c>
      <c r="AR31" s="104" t="str">
        <f t="shared" ca="1" si="27"/>
        <v/>
      </c>
      <c r="AS31" s="104" t="str">
        <f t="shared" ca="1" si="27"/>
        <v/>
      </c>
      <c r="AT31" s="104" t="str">
        <f t="shared" ca="1" si="27"/>
        <v/>
      </c>
      <c r="AU31" s="104" t="str">
        <f t="shared" ca="1" si="27"/>
        <v/>
      </c>
      <c r="AV31" s="104" t="str">
        <f t="shared" ca="1" si="27"/>
        <v/>
      </c>
      <c r="AW31" s="104" t="str">
        <f t="shared" ca="1" si="27"/>
        <v/>
      </c>
      <c r="AX31" s="104" t="str">
        <f t="shared" ca="1" si="27"/>
        <v/>
      </c>
      <c r="AY31" s="104" t="str">
        <f t="shared" ca="1" si="27"/>
        <v/>
      </c>
      <c r="AZ31" s="104" t="str">
        <f t="shared" ca="1" si="25"/>
        <v/>
      </c>
      <c r="BA31" s="104" t="str">
        <f t="shared" ca="1" si="25"/>
        <v/>
      </c>
      <c r="BB31" s="104" t="str">
        <f t="shared" ca="1" si="7"/>
        <v>1D4</v>
      </c>
      <c r="BC31" s="104" t="str">
        <f t="shared" ca="1" si="8"/>
        <v>3N_OtsA</v>
      </c>
      <c r="BD31" s="104">
        <f t="shared" ca="1" si="9"/>
        <v>10404</v>
      </c>
      <c r="BE31" s="104" t="str">
        <f t="shared" ca="1" si="10"/>
        <v>3N</v>
      </c>
      <c r="BF31" s="104" t="str">
        <f t="shared" ca="1" si="11"/>
        <v>OtsA</v>
      </c>
      <c r="BG31" s="104" t="str">
        <f t="shared" ca="1" si="12"/>
        <v>2_1</v>
      </c>
      <c r="BH31" s="104">
        <f ca="1">IFERROR(IF(BB31="","",IF(Details!$B$10=1,1,VLOOKUP($BB31,Data_qPCR,58,FALSE))),"")</f>
        <v>1</v>
      </c>
      <c r="BI31" s="104">
        <f t="shared" ca="1" si="13"/>
        <v>6</v>
      </c>
      <c r="BJ31" s="104">
        <f t="shared" ca="1" si="14"/>
        <v>3.7495513005437719</v>
      </c>
      <c r="BK31" s="104">
        <f t="shared" ca="1" si="15"/>
        <v>32.114835419405907</v>
      </c>
      <c r="BL31" s="104">
        <f t="shared" ca="1" si="16"/>
        <v>0.99255282267834477</v>
      </c>
      <c r="BM31" s="104">
        <f t="shared" ca="1" si="17"/>
        <v>0.84798557976164157</v>
      </c>
      <c r="BN31" s="104">
        <f t="shared" ca="1" si="18"/>
        <v>28.166557899933313</v>
      </c>
      <c r="BO31" s="104" t="str">
        <f t="shared" ca="1" si="19"/>
        <v>OtsA@2_1</v>
      </c>
      <c r="BP31" s="104">
        <f ca="1">IF(BO31="","",BQ31-COUNTIF($BO$3:BO30,BO31))</f>
        <v>1</v>
      </c>
      <c r="BQ31" s="104">
        <f t="shared" ca="1" si="20"/>
        <v>2</v>
      </c>
      <c r="BR31" s="104" t="str">
        <f t="shared" ca="1" si="21"/>
        <v>OtsA@2_1@2</v>
      </c>
      <c r="BS31" s="104" t="str">
        <f t="shared" ca="1" si="22"/>
        <v>1D4</v>
      </c>
      <c r="BT31" s="104" t="b">
        <f t="shared" ca="1" si="23"/>
        <v>0</v>
      </c>
    </row>
    <row r="32" spans="1:72" x14ac:dyDescent="0.25">
      <c r="A32" s="104">
        <f ca="1">IF(A31="","",IF(ISTEXT(A31),1,IF(A31+1&gt;Data_Chart!$C$2,"",A31+1)))</f>
        <v>29</v>
      </c>
      <c r="B32" s="104">
        <f ca="1">IFERROR(SMALL(Data_Amplitude!$A$4:$A$1155,A32),"")</f>
        <v>29</v>
      </c>
      <c r="C32" s="104" t="str">
        <f t="shared" ca="1" si="2"/>
        <v>1E4</v>
      </c>
      <c r="D32" s="104" t="str">
        <f t="shared" si="26"/>
        <v/>
      </c>
      <c r="E32" s="104" t="str">
        <f t="shared" si="26"/>
        <v/>
      </c>
      <c r="F32" s="104" t="str">
        <f t="shared" si="26"/>
        <v/>
      </c>
      <c r="G32" s="104" t="str">
        <f t="shared" si="26"/>
        <v/>
      </c>
      <c r="H32" s="104" t="str">
        <f t="shared" si="26"/>
        <v/>
      </c>
      <c r="I32" s="104" t="str">
        <f t="shared" si="26"/>
        <v/>
      </c>
      <c r="J32" s="104" t="str">
        <f t="shared" si="26"/>
        <v/>
      </c>
      <c r="K32" s="104" t="str">
        <f t="shared" si="26"/>
        <v/>
      </c>
      <c r="L32" s="104" t="str">
        <f t="shared" si="26"/>
        <v/>
      </c>
      <c r="M32" s="104" t="str">
        <f t="shared" si="26"/>
        <v/>
      </c>
      <c r="N32" s="104" t="str">
        <f t="shared" si="26"/>
        <v/>
      </c>
      <c r="O32" s="104" t="str">
        <f t="shared" si="26"/>
        <v/>
      </c>
      <c r="P32" s="104" t="str">
        <f t="shared" si="26"/>
        <v/>
      </c>
      <c r="Q32" s="104" t="str">
        <f t="shared" ca="1" si="26"/>
        <v/>
      </c>
      <c r="R32" s="104" t="str">
        <f t="shared" ca="1" si="26"/>
        <v/>
      </c>
      <c r="S32" s="104" t="str">
        <f t="shared" ca="1" si="26"/>
        <v/>
      </c>
      <c r="T32" s="104" t="str">
        <f t="shared" ca="1" si="24"/>
        <v/>
      </c>
      <c r="U32" s="104" t="str">
        <f t="shared" ca="1" si="24"/>
        <v/>
      </c>
      <c r="V32" s="104" t="str">
        <f t="shared" ca="1" si="24"/>
        <v/>
      </c>
      <c r="W32" s="104" t="str">
        <f t="shared" ca="1" si="24"/>
        <v/>
      </c>
      <c r="X32" s="104" t="str">
        <f t="shared" ca="1" si="24"/>
        <v/>
      </c>
      <c r="Y32" s="104" t="str">
        <f t="shared" ca="1" si="24"/>
        <v/>
      </c>
      <c r="Z32" s="104" t="str">
        <f t="shared" ca="1" si="24"/>
        <v/>
      </c>
      <c r="AA32" s="104" t="str">
        <f t="shared" ca="1" si="24"/>
        <v/>
      </c>
      <c r="AB32" s="104" t="str">
        <f t="shared" ca="1" si="24"/>
        <v/>
      </c>
      <c r="AC32" s="104" t="str">
        <f t="shared" ca="1" si="24"/>
        <v/>
      </c>
      <c r="AD32" s="104">
        <f t="shared" ca="1" si="24"/>
        <v>-1.6132586390411432</v>
      </c>
      <c r="AE32" s="104">
        <f t="shared" ca="1" si="24"/>
        <v>-1.2968206499901895</v>
      </c>
      <c r="AF32" s="104">
        <f t="shared" ca="1" si="24"/>
        <v>-1.009795555096207</v>
      </c>
      <c r="AG32" s="104">
        <f t="shared" ca="1" si="24"/>
        <v>-0.74941233965726661</v>
      </c>
      <c r="AH32" s="104">
        <f t="shared" ca="1" si="24"/>
        <v>-0.52403474076853862</v>
      </c>
      <c r="AI32" s="104">
        <f t="shared" ca="1" si="4"/>
        <v>-0.34573968335315863</v>
      </c>
      <c r="AJ32" s="104" t="str">
        <f t="shared" ca="1" si="27"/>
        <v/>
      </c>
      <c r="AK32" s="104" t="str">
        <f t="shared" ca="1" si="27"/>
        <v/>
      </c>
      <c r="AL32" s="104" t="str">
        <f t="shared" ca="1" si="27"/>
        <v/>
      </c>
      <c r="AM32" s="104" t="str">
        <f t="shared" ca="1" si="27"/>
        <v/>
      </c>
      <c r="AN32" s="104" t="str">
        <f t="shared" ca="1" si="27"/>
        <v/>
      </c>
      <c r="AO32" s="104" t="str">
        <f t="shared" ca="1" si="27"/>
        <v/>
      </c>
      <c r="AP32" s="104" t="str">
        <f t="shared" ca="1" si="27"/>
        <v/>
      </c>
      <c r="AQ32" s="104" t="str">
        <f t="shared" ca="1" si="27"/>
        <v/>
      </c>
      <c r="AR32" s="104" t="str">
        <f t="shared" ca="1" si="27"/>
        <v/>
      </c>
      <c r="AS32" s="104" t="str">
        <f t="shared" ca="1" si="27"/>
        <v/>
      </c>
      <c r="AT32" s="104" t="str">
        <f t="shared" ca="1" si="27"/>
        <v/>
      </c>
      <c r="AU32" s="104" t="str">
        <f t="shared" ca="1" si="27"/>
        <v/>
      </c>
      <c r="AV32" s="104" t="str">
        <f t="shared" ca="1" si="27"/>
        <v/>
      </c>
      <c r="AW32" s="104" t="str">
        <f t="shared" ca="1" si="27"/>
        <v/>
      </c>
      <c r="AX32" s="104" t="str">
        <f t="shared" ca="1" si="27"/>
        <v/>
      </c>
      <c r="AY32" s="104" t="str">
        <f t="shared" ca="1" si="27"/>
        <v/>
      </c>
      <c r="AZ32" s="104" t="str">
        <f t="shared" ca="1" si="25"/>
        <v/>
      </c>
      <c r="BA32" s="104" t="str">
        <f t="shared" ca="1" si="25"/>
        <v/>
      </c>
      <c r="BB32" s="104" t="str">
        <f t="shared" ca="1" si="7"/>
        <v>1E4</v>
      </c>
      <c r="BC32" s="104" t="str">
        <f t="shared" ca="1" si="8"/>
        <v>3N_Rpon2</v>
      </c>
      <c r="BD32" s="104">
        <f t="shared" ca="1" si="9"/>
        <v>10504</v>
      </c>
      <c r="BE32" s="104" t="str">
        <f t="shared" ca="1" si="10"/>
        <v>3N</v>
      </c>
      <c r="BF32" s="104" t="str">
        <f t="shared" ca="1" si="11"/>
        <v>Rpon2</v>
      </c>
      <c r="BG32" s="104" t="str">
        <f t="shared" ca="1" si="12"/>
        <v>2_1</v>
      </c>
      <c r="BH32" s="104">
        <f ca="1">IFERROR(IF(BB32="","",IF(Details!$B$10=1,1,VLOOKUP($BB32,Data_qPCR,58,FALSE))),"")</f>
        <v>1</v>
      </c>
      <c r="BI32" s="104">
        <f t="shared" ca="1" si="13"/>
        <v>6</v>
      </c>
      <c r="BJ32" s="104">
        <f t="shared" ca="1" si="14"/>
        <v>3.8892907371465659</v>
      </c>
      <c r="BK32" s="104">
        <f t="shared" ca="1" si="15"/>
        <v>33.09050350068582</v>
      </c>
      <c r="BL32" s="104">
        <f t="shared" ca="1" si="16"/>
        <v>0.9908063408882688</v>
      </c>
      <c r="BM32" s="104">
        <f t="shared" ca="1" si="17"/>
        <v>0.80765808809682049</v>
      </c>
      <c r="BN32" s="104">
        <f t="shared" ca="1" si="18"/>
        <v>28.995080354470485</v>
      </c>
      <c r="BO32" s="104" t="str">
        <f t="shared" ca="1" si="19"/>
        <v>Rpon2@2_1</v>
      </c>
      <c r="BP32" s="104">
        <f ca="1">IF(BO32="","",BQ32-COUNTIF($BO$3:BO31,BO32))</f>
        <v>2</v>
      </c>
      <c r="BQ32" s="104">
        <f t="shared" ca="1" si="20"/>
        <v>2</v>
      </c>
      <c r="BR32" s="104" t="str">
        <f t="shared" ca="1" si="21"/>
        <v>Rpon2@2_1@1</v>
      </c>
      <c r="BS32" s="104" t="str">
        <f t="shared" ca="1" si="22"/>
        <v>1E4</v>
      </c>
      <c r="BT32" s="104" t="b">
        <f t="shared" ca="1" si="23"/>
        <v>0</v>
      </c>
    </row>
    <row r="33" spans="1:72" x14ac:dyDescent="0.25">
      <c r="A33" s="104">
        <f ca="1">IF(A32="","",IF(ISTEXT(A32),1,IF(A32+1&gt;Data_Chart!$C$2,"",A32+1)))</f>
        <v>30</v>
      </c>
      <c r="B33" s="104">
        <f ca="1">IFERROR(SMALL(Data_Amplitude!$A$4:$A$1155,A33),"")</f>
        <v>30</v>
      </c>
      <c r="C33" s="104" t="str">
        <f t="shared" ca="1" si="2"/>
        <v>1F4</v>
      </c>
      <c r="D33" s="104" t="str">
        <f t="shared" si="26"/>
        <v/>
      </c>
      <c r="E33" s="104" t="str">
        <f t="shared" si="26"/>
        <v/>
      </c>
      <c r="F33" s="104" t="str">
        <f t="shared" si="26"/>
        <v/>
      </c>
      <c r="G33" s="104" t="str">
        <f t="shared" si="26"/>
        <v/>
      </c>
      <c r="H33" s="104" t="str">
        <f t="shared" si="26"/>
        <v/>
      </c>
      <c r="I33" s="104" t="str">
        <f t="shared" si="26"/>
        <v/>
      </c>
      <c r="J33" s="104" t="str">
        <f t="shared" si="26"/>
        <v/>
      </c>
      <c r="K33" s="104" t="str">
        <f t="shared" si="26"/>
        <v/>
      </c>
      <c r="L33" s="104" t="str">
        <f t="shared" si="26"/>
        <v/>
      </c>
      <c r="M33" s="104" t="str">
        <f t="shared" si="26"/>
        <v/>
      </c>
      <c r="N33" s="104" t="str">
        <f t="shared" si="26"/>
        <v/>
      </c>
      <c r="O33" s="104" t="str">
        <f t="shared" si="26"/>
        <v/>
      </c>
      <c r="P33" s="104" t="str">
        <f t="shared" si="26"/>
        <v/>
      </c>
      <c r="Q33" s="104" t="str">
        <f t="shared" ca="1" si="26"/>
        <v/>
      </c>
      <c r="R33" s="104" t="str">
        <f t="shared" ca="1" si="26"/>
        <v/>
      </c>
      <c r="S33" s="104" t="str">
        <f t="shared" ca="1" si="26"/>
        <v/>
      </c>
      <c r="T33" s="104" t="str">
        <f t="shared" ca="1" si="24"/>
        <v/>
      </c>
      <c r="U33" s="104" t="str">
        <f t="shared" ca="1" si="24"/>
        <v/>
      </c>
      <c r="V33" s="104" t="str">
        <f t="shared" ca="1" si="24"/>
        <v/>
      </c>
      <c r="W33" s="104" t="str">
        <f t="shared" ca="1" si="24"/>
        <v/>
      </c>
      <c r="X33" s="104" t="str">
        <f t="shared" ca="1" si="24"/>
        <v/>
      </c>
      <c r="Y33" s="104" t="str">
        <f t="shared" ca="1" si="24"/>
        <v/>
      </c>
      <c r="Z33" s="104" t="str">
        <f t="shared" ca="1" si="24"/>
        <v/>
      </c>
      <c r="AA33" s="104" t="str">
        <f t="shared" ca="1" si="24"/>
        <v/>
      </c>
      <c r="AB33" s="104" t="str">
        <f t="shared" ca="1" si="24"/>
        <v/>
      </c>
      <c r="AC33" s="104" t="str">
        <f t="shared" ca="1" si="24"/>
        <v/>
      </c>
      <c r="AD33" s="104">
        <f t="shared" ca="1" si="24"/>
        <v>-1.5308451753028005</v>
      </c>
      <c r="AE33" s="104">
        <f t="shared" ca="1" si="24"/>
        <v>-1.2203300844449059</v>
      </c>
      <c r="AF33" s="104">
        <f t="shared" ca="1" si="24"/>
        <v>-0.93367442035327497</v>
      </c>
      <c r="AG33" s="104">
        <f t="shared" ca="1" si="24"/>
        <v>-0.67984001417654027</v>
      </c>
      <c r="AH33" s="104">
        <f t="shared" ca="1" si="24"/>
        <v>-0.46546502060644479</v>
      </c>
      <c r="AI33" s="104">
        <f t="shared" ca="1" si="4"/>
        <v>-0.30279696007202062</v>
      </c>
      <c r="AJ33" s="104" t="str">
        <f t="shared" ca="1" si="27"/>
        <v/>
      </c>
      <c r="AK33" s="104" t="str">
        <f t="shared" ca="1" si="27"/>
        <v/>
      </c>
      <c r="AL33" s="104" t="str">
        <f t="shared" ca="1" si="27"/>
        <v/>
      </c>
      <c r="AM33" s="104" t="str">
        <f t="shared" ca="1" si="27"/>
        <v/>
      </c>
      <c r="AN33" s="104" t="str">
        <f t="shared" ca="1" si="27"/>
        <v/>
      </c>
      <c r="AO33" s="104" t="str">
        <f t="shared" ca="1" si="27"/>
        <v/>
      </c>
      <c r="AP33" s="104" t="str">
        <f t="shared" ca="1" si="27"/>
        <v/>
      </c>
      <c r="AQ33" s="104" t="str">
        <f t="shared" ca="1" si="27"/>
        <v/>
      </c>
      <c r="AR33" s="104" t="str">
        <f t="shared" ca="1" si="27"/>
        <v/>
      </c>
      <c r="AS33" s="104" t="str">
        <f t="shared" ca="1" si="27"/>
        <v/>
      </c>
      <c r="AT33" s="104" t="str">
        <f t="shared" ca="1" si="27"/>
        <v/>
      </c>
      <c r="AU33" s="104" t="str">
        <f t="shared" ca="1" si="27"/>
        <v/>
      </c>
      <c r="AV33" s="104" t="str">
        <f t="shared" ca="1" si="27"/>
        <v/>
      </c>
      <c r="AW33" s="104" t="str">
        <f t="shared" ca="1" si="27"/>
        <v/>
      </c>
      <c r="AX33" s="104" t="str">
        <f t="shared" ca="1" si="27"/>
        <v/>
      </c>
      <c r="AY33" s="104" t="str">
        <f t="shared" ca="1" si="27"/>
        <v/>
      </c>
      <c r="AZ33" s="104" t="str">
        <f t="shared" ca="1" si="25"/>
        <v/>
      </c>
      <c r="BA33" s="104" t="str">
        <f t="shared" ca="1" si="25"/>
        <v/>
      </c>
      <c r="BB33" s="104" t="str">
        <f t="shared" ca="1" si="7"/>
        <v>1F4</v>
      </c>
      <c r="BC33" s="104" t="str">
        <f t="shared" ca="1" si="8"/>
        <v>3N_Rpon2</v>
      </c>
      <c r="BD33" s="104">
        <f t="shared" ca="1" si="9"/>
        <v>10604</v>
      </c>
      <c r="BE33" s="104" t="str">
        <f t="shared" ca="1" si="10"/>
        <v>3N</v>
      </c>
      <c r="BF33" s="104" t="str">
        <f t="shared" ca="1" si="11"/>
        <v>Rpon2</v>
      </c>
      <c r="BG33" s="104" t="str">
        <f t="shared" ca="1" si="12"/>
        <v>2_1</v>
      </c>
      <c r="BH33" s="104">
        <f ca="1">IFERROR(IF(BB33="","",IF(Details!$B$10=1,1,VLOOKUP($BB33,Data_qPCR,58,FALSE))),"")</f>
        <v>1</v>
      </c>
      <c r="BI33" s="104">
        <f t="shared" ca="1" si="13"/>
        <v>6</v>
      </c>
      <c r="BJ33" s="104">
        <f t="shared" ca="1" si="14"/>
        <v>3.994707840761814</v>
      </c>
      <c r="BK33" s="104">
        <f t="shared" ca="1" si="15"/>
        <v>32.917440383699692</v>
      </c>
      <c r="BL33" s="104">
        <f t="shared" ca="1" si="16"/>
        <v>0.98825313232534473</v>
      </c>
      <c r="BM33" s="104">
        <f t="shared" ca="1" si="17"/>
        <v>0.77963606431604116</v>
      </c>
      <c r="BN33" s="104">
        <f t="shared" ca="1" si="18"/>
        <v>28.711013027377501</v>
      </c>
      <c r="BO33" s="104" t="str">
        <f t="shared" ca="1" si="19"/>
        <v>Rpon2@2_1</v>
      </c>
      <c r="BP33" s="104">
        <f ca="1">IF(BO33="","",BQ33-COUNTIF($BO$3:BO32,BO33))</f>
        <v>1</v>
      </c>
      <c r="BQ33" s="104">
        <f t="shared" ca="1" si="20"/>
        <v>2</v>
      </c>
      <c r="BR33" s="104" t="str">
        <f t="shared" ca="1" si="21"/>
        <v>Rpon2@2_1@2</v>
      </c>
      <c r="BS33" s="104" t="str">
        <f t="shared" ca="1" si="22"/>
        <v>1F4</v>
      </c>
      <c r="BT33" s="104" t="b">
        <f t="shared" ca="1" si="23"/>
        <v>0</v>
      </c>
    </row>
    <row r="34" spans="1:72" x14ac:dyDescent="0.25">
      <c r="A34" s="104">
        <f ca="1">IF(A33="","",IF(ISTEXT(A33),1,IF(A33+1&gt;Data_Chart!$C$2,"",A33+1)))</f>
        <v>31</v>
      </c>
      <c r="B34" s="104">
        <f ca="1">IFERROR(SMALL(Data_Amplitude!$A$4:$A$1155,A34),"")</f>
        <v>31</v>
      </c>
      <c r="C34" s="104" t="str">
        <f t="shared" ca="1" si="2"/>
        <v>1G4</v>
      </c>
      <c r="D34" s="104" t="str">
        <f t="shared" si="26"/>
        <v/>
      </c>
      <c r="E34" s="104" t="str">
        <f t="shared" si="26"/>
        <v/>
      </c>
      <c r="F34" s="104" t="str">
        <f t="shared" si="26"/>
        <v/>
      </c>
      <c r="G34" s="104" t="str">
        <f t="shared" si="26"/>
        <v/>
      </c>
      <c r="H34" s="104" t="str">
        <f t="shared" si="26"/>
        <v/>
      </c>
      <c r="I34" s="104" t="str">
        <f t="shared" si="26"/>
        <v/>
      </c>
      <c r="J34" s="104" t="str">
        <f t="shared" si="26"/>
        <v/>
      </c>
      <c r="K34" s="104" t="str">
        <f t="shared" si="26"/>
        <v/>
      </c>
      <c r="L34" s="104" t="str">
        <f t="shared" si="26"/>
        <v/>
      </c>
      <c r="M34" s="104" t="str">
        <f t="shared" si="26"/>
        <v/>
      </c>
      <c r="N34" s="104" t="str">
        <f t="shared" si="26"/>
        <v/>
      </c>
      <c r="O34" s="104" t="str">
        <f t="shared" si="26"/>
        <v/>
      </c>
      <c r="P34" s="104" t="str">
        <f t="shared" si="26"/>
        <v/>
      </c>
      <c r="Q34" s="104" t="str">
        <f t="shared" ca="1" si="26"/>
        <v/>
      </c>
      <c r="R34" s="104" t="str">
        <f t="shared" ca="1" si="26"/>
        <v/>
      </c>
      <c r="S34" s="104" t="str">
        <f t="shared" ca="1" si="26"/>
        <v/>
      </c>
      <c r="T34" s="104" t="str">
        <f t="shared" ca="1" si="24"/>
        <v/>
      </c>
      <c r="U34" s="104" t="str">
        <f t="shared" ca="1" si="24"/>
        <v/>
      </c>
      <c r="V34" s="104" t="str">
        <f t="shared" ca="1" si="24"/>
        <v/>
      </c>
      <c r="W34" s="104" t="str">
        <f t="shared" ca="1" si="24"/>
        <v/>
      </c>
      <c r="X34" s="104" t="str">
        <f t="shared" ca="1" si="24"/>
        <v/>
      </c>
      <c r="Y34" s="104" t="str">
        <f t="shared" ca="1" si="24"/>
        <v/>
      </c>
      <c r="Z34" s="104" t="str">
        <f t="shared" ca="1" si="24"/>
        <v/>
      </c>
      <c r="AA34" s="104" t="str">
        <f t="shared" ca="1" si="24"/>
        <v/>
      </c>
      <c r="AB34" s="104" t="str">
        <f t="shared" ca="1" si="24"/>
        <v/>
      </c>
      <c r="AC34" s="104">
        <f t="shared" ca="1" si="24"/>
        <v>-1.6113233546868329</v>
      </c>
      <c r="AD34" s="104">
        <f t="shared" ca="1" si="24"/>
        <v>-1.3156872044685863</v>
      </c>
      <c r="AE34" s="104">
        <f t="shared" ca="1" si="24"/>
        <v>-1.0428478287444263</v>
      </c>
      <c r="AF34" s="104">
        <f t="shared" ca="1" si="24"/>
        <v>-0.7895128595050479</v>
      </c>
      <c r="AG34" s="104">
        <f t="shared" ca="1" si="24"/>
        <v>-0.56605235088669725</v>
      </c>
      <c r="AH34" s="104">
        <f t="shared" ca="1" si="24"/>
        <v>-0.38173379526917195</v>
      </c>
      <c r="AI34" s="104" t="str">
        <f t="shared" ref="D34:AI42" ca="1" si="28">IFERROR(IF(AI$3&gt;$D$2,IF(VLOOKUP($C34,Data_qPCR,AI$3+2,FALSE)&gt;=$K$1,"",IF(VLOOKUP($C34,Data_qPCR,AI$3+2,FALSE)&lt;=$K$2,"",LOG(VLOOKUP($C34,Data_qPCR,AI$3+2,FALSE)))),""),"")</f>
        <v/>
      </c>
      <c r="AJ34" s="104" t="str">
        <f t="shared" ca="1" si="27"/>
        <v/>
      </c>
      <c r="AK34" s="104" t="str">
        <f t="shared" ca="1" si="27"/>
        <v/>
      </c>
      <c r="AL34" s="104" t="str">
        <f t="shared" ca="1" si="27"/>
        <v/>
      </c>
      <c r="AM34" s="104" t="str">
        <f t="shared" ca="1" si="27"/>
        <v/>
      </c>
      <c r="AN34" s="104" t="str">
        <f t="shared" ca="1" si="27"/>
        <v/>
      </c>
      <c r="AO34" s="104" t="str">
        <f t="shared" ca="1" si="27"/>
        <v/>
      </c>
      <c r="AP34" s="104" t="str">
        <f t="shared" ca="1" si="27"/>
        <v/>
      </c>
      <c r="AQ34" s="104" t="str">
        <f t="shared" ca="1" si="27"/>
        <v/>
      </c>
      <c r="AR34" s="104" t="str">
        <f t="shared" ca="1" si="27"/>
        <v/>
      </c>
      <c r="AS34" s="104" t="str">
        <f t="shared" ca="1" si="27"/>
        <v/>
      </c>
      <c r="AT34" s="104" t="str">
        <f t="shared" ca="1" si="27"/>
        <v/>
      </c>
      <c r="AU34" s="104" t="str">
        <f t="shared" ca="1" si="27"/>
        <v/>
      </c>
      <c r="AV34" s="104" t="str">
        <f t="shared" ca="1" si="27"/>
        <v/>
      </c>
      <c r="AW34" s="104" t="str">
        <f t="shared" ca="1" si="27"/>
        <v/>
      </c>
      <c r="AX34" s="104" t="str">
        <f t="shared" ca="1" si="27"/>
        <v/>
      </c>
      <c r="AY34" s="104" t="str">
        <f t="shared" ca="1" si="27"/>
        <v/>
      </c>
      <c r="AZ34" s="104" t="str">
        <f t="shared" ca="1" si="25"/>
        <v/>
      </c>
      <c r="BA34" s="104" t="str">
        <f t="shared" ca="1" si="25"/>
        <v/>
      </c>
      <c r="BB34" s="104" t="str">
        <f t="shared" ca="1" si="7"/>
        <v>1G4</v>
      </c>
      <c r="BC34" s="104" t="str">
        <f t="shared" ca="1" si="8"/>
        <v>3N_ParA</v>
      </c>
      <c r="BD34" s="104">
        <f t="shared" ca="1" si="9"/>
        <v>10704</v>
      </c>
      <c r="BE34" s="104" t="str">
        <f t="shared" ca="1" si="10"/>
        <v>3N</v>
      </c>
      <c r="BF34" s="104" t="str">
        <f t="shared" ca="1" si="11"/>
        <v>ParA</v>
      </c>
      <c r="BG34" s="104" t="str">
        <f t="shared" ca="1" si="12"/>
        <v>2_1</v>
      </c>
      <c r="BH34" s="104">
        <f ca="1">IFERROR(IF(BB34="","",IF(Details!$B$10=1,1,VLOOKUP($BB34,Data_qPCR,58,FALSE))),"")</f>
        <v>1</v>
      </c>
      <c r="BI34" s="104">
        <f t="shared" ca="1" si="13"/>
        <v>6</v>
      </c>
      <c r="BJ34" s="104">
        <f t="shared" ca="1" si="14"/>
        <v>4.0204022852654679</v>
      </c>
      <c r="BK34" s="104">
        <f t="shared" ca="1" si="15"/>
        <v>32.324178104573569</v>
      </c>
      <c r="BL34" s="104">
        <f t="shared" ca="1" si="16"/>
        <v>0.99363522564971662</v>
      </c>
      <c r="BM34" s="104">
        <f t="shared" ca="1" si="17"/>
        <v>0.77309223599190924</v>
      </c>
      <c r="BN34" s="104">
        <f t="shared" ca="1" si="18"/>
        <v>28.090694498189031</v>
      </c>
      <c r="BO34" s="104" t="str">
        <f t="shared" ca="1" si="19"/>
        <v>ParA@2_1</v>
      </c>
      <c r="BP34" s="104">
        <f ca="1">IF(BO34="","",BQ34-COUNTIF($BO$3:BO33,BO34))</f>
        <v>4</v>
      </c>
      <c r="BQ34" s="104">
        <f t="shared" ca="1" si="20"/>
        <v>4</v>
      </c>
      <c r="BR34" s="104" t="str">
        <f t="shared" ca="1" si="21"/>
        <v>ParA@2_1@1</v>
      </c>
      <c r="BS34" s="104" t="str">
        <f t="shared" ca="1" si="22"/>
        <v>1G4</v>
      </c>
      <c r="BT34" s="104" t="b">
        <f t="shared" ca="1" si="23"/>
        <v>0</v>
      </c>
    </row>
    <row r="35" spans="1:72" x14ac:dyDescent="0.25">
      <c r="A35" s="104">
        <f ca="1">IF(A34="","",IF(ISTEXT(A34),1,IF(A34+1&gt;Data_Chart!$C$2,"",A34+1)))</f>
        <v>32</v>
      </c>
      <c r="B35" s="104">
        <f ca="1">IFERROR(SMALL(Data_Amplitude!$A$4:$A$1155,A35),"")</f>
        <v>32</v>
      </c>
      <c r="C35" s="104" t="str">
        <f t="shared" ca="1" si="2"/>
        <v>1H4</v>
      </c>
      <c r="D35" s="104" t="str">
        <f t="shared" si="28"/>
        <v/>
      </c>
      <c r="E35" s="104" t="str">
        <f t="shared" si="28"/>
        <v/>
      </c>
      <c r="F35" s="104" t="str">
        <f t="shared" si="28"/>
        <v/>
      </c>
      <c r="G35" s="104" t="str">
        <f t="shared" si="28"/>
        <v/>
      </c>
      <c r="H35" s="104" t="str">
        <f t="shared" si="28"/>
        <v/>
      </c>
      <c r="I35" s="104" t="str">
        <f t="shared" si="28"/>
        <v/>
      </c>
      <c r="J35" s="104" t="str">
        <f t="shared" si="28"/>
        <v/>
      </c>
      <c r="K35" s="104" t="str">
        <f t="shared" si="28"/>
        <v/>
      </c>
      <c r="L35" s="104" t="str">
        <f t="shared" si="28"/>
        <v/>
      </c>
      <c r="M35" s="104" t="str">
        <f t="shared" si="28"/>
        <v/>
      </c>
      <c r="N35" s="104" t="str">
        <f t="shared" si="28"/>
        <v/>
      </c>
      <c r="O35" s="104" t="str">
        <f t="shared" si="28"/>
        <v/>
      </c>
      <c r="P35" s="104" t="str">
        <f t="shared" si="28"/>
        <v/>
      </c>
      <c r="Q35" s="104" t="str">
        <f t="shared" ca="1" si="28"/>
        <v/>
      </c>
      <c r="R35" s="104" t="str">
        <f t="shared" ca="1" si="28"/>
        <v/>
      </c>
      <c r="S35" s="104" t="str">
        <f t="shared" ca="1" si="28"/>
        <v/>
      </c>
      <c r="T35" s="104" t="str">
        <f t="shared" ca="1" si="28"/>
        <v/>
      </c>
      <c r="U35" s="104" t="str">
        <f t="shared" ca="1" si="28"/>
        <v/>
      </c>
      <c r="V35" s="104" t="str">
        <f t="shared" ca="1" si="28"/>
        <v/>
      </c>
      <c r="W35" s="104" t="str">
        <f t="shared" ca="1" si="28"/>
        <v/>
      </c>
      <c r="X35" s="104" t="str">
        <f t="shared" ca="1" si="28"/>
        <v/>
      </c>
      <c r="Y35" s="104" t="str">
        <f t="shared" ca="1" si="28"/>
        <v/>
      </c>
      <c r="Z35" s="104" t="str">
        <f t="shared" ca="1" si="28"/>
        <v/>
      </c>
      <c r="AA35" s="104" t="str">
        <f t="shared" ca="1" si="28"/>
        <v/>
      </c>
      <c r="AB35" s="104" t="str">
        <f t="shared" ca="1" si="28"/>
        <v/>
      </c>
      <c r="AC35" s="104">
        <f t="shared" ca="1" si="28"/>
        <v>-1.6908434483047714</v>
      </c>
      <c r="AD35" s="104">
        <f t="shared" ca="1" si="28"/>
        <v>-1.3727228494018517</v>
      </c>
      <c r="AE35" s="104">
        <f t="shared" ca="1" si="28"/>
        <v>-1.0871457944730383</v>
      </c>
      <c r="AF35" s="104">
        <f t="shared" ca="1" si="28"/>
        <v>-0.82582614159869161</v>
      </c>
      <c r="AG35" s="104">
        <f t="shared" ca="1" si="28"/>
        <v>-0.59406348722521518</v>
      </c>
      <c r="AH35" s="104">
        <f t="shared" ca="1" si="28"/>
        <v>-0.40307028944472767</v>
      </c>
      <c r="AI35" s="104">
        <f t="shared" ca="1" si="28"/>
        <v>-0.25839310692525863</v>
      </c>
      <c r="AJ35" s="104" t="str">
        <f t="shared" ca="1" si="27"/>
        <v/>
      </c>
      <c r="AK35" s="104" t="str">
        <f t="shared" ca="1" si="27"/>
        <v/>
      </c>
      <c r="AL35" s="104" t="str">
        <f t="shared" ca="1" si="27"/>
        <v/>
      </c>
      <c r="AM35" s="104" t="str">
        <f t="shared" ca="1" si="27"/>
        <v/>
      </c>
      <c r="AN35" s="104" t="str">
        <f t="shared" ca="1" si="27"/>
        <v/>
      </c>
      <c r="AO35" s="104" t="str">
        <f t="shared" ca="1" si="27"/>
        <v/>
      </c>
      <c r="AP35" s="104" t="str">
        <f t="shared" ca="1" si="27"/>
        <v/>
      </c>
      <c r="AQ35" s="104" t="str">
        <f t="shared" ca="1" si="27"/>
        <v/>
      </c>
      <c r="AR35" s="104" t="str">
        <f t="shared" ca="1" si="27"/>
        <v/>
      </c>
      <c r="AS35" s="104" t="str">
        <f t="shared" ca="1" si="27"/>
        <v/>
      </c>
      <c r="AT35" s="104" t="str">
        <f t="shared" ca="1" si="27"/>
        <v/>
      </c>
      <c r="AU35" s="104" t="str">
        <f t="shared" ca="1" si="27"/>
        <v/>
      </c>
      <c r="AV35" s="104" t="str">
        <f t="shared" ca="1" si="27"/>
        <v/>
      </c>
      <c r="AW35" s="104" t="str">
        <f t="shared" ca="1" si="27"/>
        <v/>
      </c>
      <c r="AX35" s="104" t="str">
        <f t="shared" ca="1" si="27"/>
        <v/>
      </c>
      <c r="AY35" s="104" t="str">
        <f t="shared" ref="AY35:BA50" ca="1" si="29">IFERROR(IF(AY$3&gt;$D$2,IF(VLOOKUP($C35,Data_qPCR,AY$3+2,FALSE)&gt;=$K$1,"",IF(VLOOKUP($C35,Data_qPCR,AY$3+2,FALSE)&lt;=$K$2,"",LOG(VLOOKUP($C35,Data_qPCR,AY$3+2,FALSE)))),""),"")</f>
        <v/>
      </c>
      <c r="AZ35" s="104" t="str">
        <f t="shared" ca="1" si="29"/>
        <v/>
      </c>
      <c r="BA35" s="104" t="str">
        <f t="shared" ca="1" si="29"/>
        <v/>
      </c>
      <c r="BB35" s="104" t="str">
        <f t="shared" ca="1" si="7"/>
        <v>1H4</v>
      </c>
      <c r="BC35" s="104" t="str">
        <f t="shared" ca="1" si="8"/>
        <v>3N_ParA</v>
      </c>
      <c r="BD35" s="104">
        <f t="shared" ca="1" si="9"/>
        <v>10804</v>
      </c>
      <c r="BE35" s="104" t="str">
        <f t="shared" ca="1" si="10"/>
        <v>3N</v>
      </c>
      <c r="BF35" s="104" t="str">
        <f t="shared" ca="1" si="11"/>
        <v>ParA</v>
      </c>
      <c r="BG35" s="104" t="str">
        <f t="shared" ca="1" si="12"/>
        <v>2_1</v>
      </c>
      <c r="BH35" s="104">
        <f ca="1">IFERROR(IF(BB35="","",IF(Details!$B$10=1,1,VLOOKUP($BB35,Data_qPCR,58,FALSE))),"")</f>
        <v>1</v>
      </c>
      <c r="BI35" s="104">
        <f t="shared" ca="1" si="13"/>
        <v>7</v>
      </c>
      <c r="BJ35" s="104">
        <f t="shared" ca="1" si="14"/>
        <v>4.1010935463534164</v>
      </c>
      <c r="BK35" s="104">
        <f t="shared" ca="1" si="15"/>
        <v>32.651183147616422</v>
      </c>
      <c r="BL35" s="104">
        <f t="shared" ca="1" si="16"/>
        <v>0.98568881897412031</v>
      </c>
      <c r="BM35" s="104">
        <f t="shared" ca="1" si="17"/>
        <v>0.75322398360753406</v>
      </c>
      <c r="BN35" s="104">
        <f t="shared" ca="1" si="18"/>
        <v>28.332731643306275</v>
      </c>
      <c r="BO35" s="104" t="str">
        <f t="shared" ca="1" si="19"/>
        <v>ParA@2_1</v>
      </c>
      <c r="BP35" s="104">
        <f ca="1">IF(BO35="","",BQ35-COUNTIF($BO$3:BO34,BO35))</f>
        <v>3</v>
      </c>
      <c r="BQ35" s="104">
        <f t="shared" ca="1" si="20"/>
        <v>4</v>
      </c>
      <c r="BR35" s="104" t="str">
        <f t="shared" ca="1" si="21"/>
        <v>ParA@2_1@2</v>
      </c>
      <c r="BS35" s="104" t="str">
        <f t="shared" ca="1" si="22"/>
        <v>1H4</v>
      </c>
      <c r="BT35" s="104" t="b">
        <f t="shared" ca="1" si="23"/>
        <v>0</v>
      </c>
    </row>
    <row r="36" spans="1:72" x14ac:dyDescent="0.25">
      <c r="A36" s="104">
        <f ca="1">IF(A35="","",IF(ISTEXT(A35),1,IF(A35+1&gt;Data_Chart!$C$2,"",A35+1)))</f>
        <v>33</v>
      </c>
      <c r="B36" s="104">
        <f ca="1">IFERROR(SMALL(Data_Amplitude!$A$4:$A$1155,A36),"")</f>
        <v>33</v>
      </c>
      <c r="C36" s="104" t="str">
        <f t="shared" ref="C36:C67" ca="1" si="30">IF(B36="","",VLOOKUP(B36,Data_OrderChart,2,FALSE))</f>
        <v>1A5</v>
      </c>
      <c r="D36" s="104" t="str">
        <f t="shared" si="28"/>
        <v/>
      </c>
      <c r="E36" s="104" t="str">
        <f t="shared" si="28"/>
        <v/>
      </c>
      <c r="F36" s="104" t="str">
        <f t="shared" si="28"/>
        <v/>
      </c>
      <c r="G36" s="104" t="str">
        <f t="shared" si="28"/>
        <v/>
      </c>
      <c r="H36" s="104" t="str">
        <f t="shared" si="28"/>
        <v/>
      </c>
      <c r="I36" s="104" t="str">
        <f t="shared" si="28"/>
        <v/>
      </c>
      <c r="J36" s="104" t="str">
        <f t="shared" si="28"/>
        <v/>
      </c>
      <c r="K36" s="104" t="str">
        <f t="shared" si="28"/>
        <v/>
      </c>
      <c r="L36" s="104" t="str">
        <f t="shared" si="28"/>
        <v/>
      </c>
      <c r="M36" s="104" t="str">
        <f t="shared" si="28"/>
        <v/>
      </c>
      <c r="N36" s="104" t="str">
        <f t="shared" si="28"/>
        <v/>
      </c>
      <c r="O36" s="104" t="str">
        <f t="shared" si="28"/>
        <v/>
      </c>
      <c r="P36" s="104" t="str">
        <f t="shared" si="28"/>
        <v/>
      </c>
      <c r="Q36" s="104" t="str">
        <f t="shared" ca="1" si="28"/>
        <v/>
      </c>
      <c r="R36" s="104" t="str">
        <f t="shared" ca="1" si="28"/>
        <v/>
      </c>
      <c r="S36" s="104" t="str">
        <f t="shared" ca="1" si="28"/>
        <v/>
      </c>
      <c r="T36" s="104" t="str">
        <f t="shared" ca="1" si="28"/>
        <v/>
      </c>
      <c r="U36" s="104" t="str">
        <f t="shared" ca="1" si="28"/>
        <v/>
      </c>
      <c r="V36" s="104" t="str">
        <f t="shared" ca="1" si="28"/>
        <v/>
      </c>
      <c r="W36" s="104" t="str">
        <f t="shared" ca="1" si="28"/>
        <v/>
      </c>
      <c r="X36" s="104" t="str">
        <f t="shared" ca="1" si="28"/>
        <v/>
      </c>
      <c r="Y36" s="104" t="str">
        <f t="shared" ca="1" si="28"/>
        <v/>
      </c>
      <c r="Z36" s="104">
        <f t="shared" ca="1" si="28"/>
        <v>-1.6632894043595687</v>
      </c>
      <c r="AA36" s="104">
        <f t="shared" ca="1" si="28"/>
        <v>-1.37227430876219</v>
      </c>
      <c r="AB36" s="104">
        <f t="shared" ca="1" si="28"/>
        <v>-1.1248439577142026</v>
      </c>
      <c r="AC36" s="104">
        <f t="shared" ca="1" si="28"/>
        <v>-0.89345347654522644</v>
      </c>
      <c r="AD36" s="104">
        <f t="shared" ca="1" si="28"/>
        <v>-0.68450771509820219</v>
      </c>
      <c r="AE36" s="104">
        <f t="shared" ca="1" si="28"/>
        <v>-0.50126925338169293</v>
      </c>
      <c r="AF36" s="104">
        <f t="shared" ca="1" si="28"/>
        <v>-0.35186840051127466</v>
      </c>
      <c r="AG36" s="104" t="str">
        <f t="shared" ca="1" si="28"/>
        <v/>
      </c>
      <c r="AH36" s="104" t="str">
        <f t="shared" ca="1" si="28"/>
        <v/>
      </c>
      <c r="AI36" s="104" t="str">
        <f t="shared" ca="1" si="28"/>
        <v/>
      </c>
      <c r="AJ36" s="104" t="str">
        <f t="shared" ref="AJ36:AY51" ca="1" si="31">IFERROR(IF(AJ$3&gt;$D$2,IF(VLOOKUP($C36,Data_qPCR,AJ$3+2,FALSE)&gt;=$K$1,"",IF(VLOOKUP($C36,Data_qPCR,AJ$3+2,FALSE)&lt;=$K$2,"",LOG(VLOOKUP($C36,Data_qPCR,AJ$3+2,FALSE)))),""),"")</f>
        <v/>
      </c>
      <c r="AK36" s="104" t="str">
        <f t="shared" ca="1" si="31"/>
        <v/>
      </c>
      <c r="AL36" s="104" t="str">
        <f t="shared" ca="1" si="31"/>
        <v/>
      </c>
      <c r="AM36" s="104" t="str">
        <f t="shared" ca="1" si="31"/>
        <v/>
      </c>
      <c r="AN36" s="104" t="str">
        <f t="shared" ca="1" si="31"/>
        <v/>
      </c>
      <c r="AO36" s="104" t="str">
        <f t="shared" ca="1" si="31"/>
        <v/>
      </c>
      <c r="AP36" s="104" t="str">
        <f t="shared" ca="1" si="31"/>
        <v/>
      </c>
      <c r="AQ36" s="104" t="str">
        <f t="shared" ca="1" si="31"/>
        <v/>
      </c>
      <c r="AR36" s="104" t="str">
        <f t="shared" ca="1" si="31"/>
        <v/>
      </c>
      <c r="AS36" s="104" t="str">
        <f t="shared" ca="1" si="31"/>
        <v/>
      </c>
      <c r="AT36" s="104" t="str">
        <f t="shared" ca="1" si="31"/>
        <v/>
      </c>
      <c r="AU36" s="104" t="str">
        <f t="shared" ca="1" si="31"/>
        <v/>
      </c>
      <c r="AV36" s="104" t="str">
        <f t="shared" ca="1" si="31"/>
        <v/>
      </c>
      <c r="AW36" s="104" t="str">
        <f t="shared" ca="1" si="31"/>
        <v/>
      </c>
      <c r="AX36" s="104" t="str">
        <f t="shared" ca="1" si="31"/>
        <v/>
      </c>
      <c r="AY36" s="104" t="str">
        <f t="shared" ca="1" si="31"/>
        <v/>
      </c>
      <c r="AZ36" s="104" t="str">
        <f t="shared" ca="1" si="29"/>
        <v/>
      </c>
      <c r="BA36" s="104" t="str">
        <f t="shared" ca="1" si="29"/>
        <v/>
      </c>
      <c r="BB36" s="104" t="str">
        <f t="shared" ca="1" si="7"/>
        <v>1A5</v>
      </c>
      <c r="BC36" s="104" t="str">
        <f t="shared" ref="BC36:BC67" ca="1" si="32">IFERROR(VLOOKUP($BB36,Data_qPCR,54,FALSE),"")</f>
        <v>3N_SodA</v>
      </c>
      <c r="BD36" s="104">
        <f t="shared" ca="1" si="9"/>
        <v>10105</v>
      </c>
      <c r="BE36" s="104" t="str">
        <f t="shared" ref="BE36:BE67" ca="1" si="33">IFERROR(VLOOKUP($BB36,Data_qPCR,55,FALSE),"")</f>
        <v>3N</v>
      </c>
      <c r="BF36" s="104" t="str">
        <f t="shared" ref="BF36:BF67" ca="1" si="34">IFERROR(VLOOKUP($BB36,Data_qPCR,56,FALSE),"")</f>
        <v>SodA</v>
      </c>
      <c r="BG36" s="104" t="str">
        <f t="shared" ref="BG36:BG67" ca="1" si="35">IFERROR(VLOOKUP($BB36,Data_qPCR,57,FALSE),"")</f>
        <v>2_2</v>
      </c>
      <c r="BH36" s="104">
        <f ca="1">IFERROR(IF(BB36="","",IF(Details!$B$10=1,1,VLOOKUP($BB36,Data_qPCR,58,FALSE))),"")</f>
        <v>1</v>
      </c>
      <c r="BI36" s="104">
        <f t="shared" ca="1" si="13"/>
        <v>7</v>
      </c>
      <c r="BJ36" s="104">
        <f t="shared" ca="1" si="14"/>
        <v>4.530877640205107</v>
      </c>
      <c r="BK36" s="104">
        <f t="shared" ca="1" si="15"/>
        <v>30.266472784328254</v>
      </c>
      <c r="BL36" s="104">
        <f t="shared" ca="1" si="16"/>
        <v>0.98977173590691736</v>
      </c>
      <c r="BM36" s="104">
        <f t="shared" ca="1" si="17"/>
        <v>0.66229382675012904</v>
      </c>
      <c r="BN36" s="104">
        <f t="shared" ca="1" si="18"/>
        <v>25.495458629192278</v>
      </c>
      <c r="BO36" s="104" t="str">
        <f t="shared" ca="1" si="19"/>
        <v>SodA@2_2</v>
      </c>
      <c r="BP36" s="104">
        <f ca="1">IF(BO36="","",BQ36-COUNTIF($BO$3:BO35,BO36))</f>
        <v>2</v>
      </c>
      <c r="BQ36" s="104">
        <f t="shared" ref="BQ36:BQ67" ca="1" si="36">IF(BB36="","",COUNTIF(Result_TechRep,BO36))</f>
        <v>2</v>
      </c>
      <c r="BR36" s="104" t="str">
        <f t="shared" ca="1" si="21"/>
        <v>SodA@2_2@1</v>
      </c>
      <c r="BS36" s="104" t="str">
        <f t="shared" ca="1" si="22"/>
        <v>1A5</v>
      </c>
      <c r="BT36" s="104" t="b">
        <f t="shared" ca="1" si="23"/>
        <v>0</v>
      </c>
    </row>
    <row r="37" spans="1:72" x14ac:dyDescent="0.25">
      <c r="A37" s="104">
        <f ca="1">IF(A36="","",IF(ISTEXT(A36),1,IF(A36+1&gt;Data_Chart!$C$2,"",A36+1)))</f>
        <v>34</v>
      </c>
      <c r="B37" s="104">
        <f ca="1">IFERROR(SMALL(Data_Amplitude!$A$4:$A$1155,A37),"")</f>
        <v>34</v>
      </c>
      <c r="C37" s="104" t="str">
        <f t="shared" ca="1" si="30"/>
        <v>1B5</v>
      </c>
      <c r="D37" s="104" t="str">
        <f t="shared" si="28"/>
        <v/>
      </c>
      <c r="E37" s="104" t="str">
        <f t="shared" si="28"/>
        <v/>
      </c>
      <c r="F37" s="104" t="str">
        <f t="shared" si="28"/>
        <v/>
      </c>
      <c r="G37" s="104" t="str">
        <f t="shared" si="28"/>
        <v/>
      </c>
      <c r="H37" s="104" t="str">
        <f t="shared" si="28"/>
        <v/>
      </c>
      <c r="I37" s="104" t="str">
        <f t="shared" si="28"/>
        <v/>
      </c>
      <c r="J37" s="104" t="str">
        <f t="shared" si="28"/>
        <v/>
      </c>
      <c r="K37" s="104" t="str">
        <f t="shared" si="28"/>
        <v/>
      </c>
      <c r="L37" s="104" t="str">
        <f t="shared" si="28"/>
        <v/>
      </c>
      <c r="M37" s="104" t="str">
        <f t="shared" si="28"/>
        <v/>
      </c>
      <c r="N37" s="104" t="str">
        <f t="shared" si="28"/>
        <v/>
      </c>
      <c r="O37" s="104" t="str">
        <f t="shared" si="28"/>
        <v/>
      </c>
      <c r="P37" s="104" t="str">
        <f t="shared" si="28"/>
        <v/>
      </c>
      <c r="Q37" s="104" t="str">
        <f t="shared" ca="1" si="28"/>
        <v/>
      </c>
      <c r="R37" s="104" t="str">
        <f t="shared" ca="1" si="28"/>
        <v/>
      </c>
      <c r="S37" s="104" t="str">
        <f t="shared" ca="1" si="28"/>
        <v/>
      </c>
      <c r="T37" s="104" t="str">
        <f t="shared" ca="1" si="28"/>
        <v/>
      </c>
      <c r="U37" s="104" t="str">
        <f t="shared" ca="1" si="28"/>
        <v/>
      </c>
      <c r="V37" s="104" t="str">
        <f t="shared" ca="1" si="28"/>
        <v/>
      </c>
      <c r="W37" s="104" t="str">
        <f t="shared" ca="1" si="28"/>
        <v/>
      </c>
      <c r="X37" s="104" t="str">
        <f t="shared" ca="1" si="28"/>
        <v/>
      </c>
      <c r="Y37" s="104" t="str">
        <f t="shared" ca="1" si="28"/>
        <v/>
      </c>
      <c r="Z37" s="104">
        <f t="shared" ca="1" si="28"/>
        <v>-1.6654686559282186</v>
      </c>
      <c r="AA37" s="104">
        <f t="shared" ca="1" si="28"/>
        <v>-1.3886824024917621</v>
      </c>
      <c r="AB37" s="104">
        <f t="shared" ca="1" si="28"/>
        <v>-1.1359567197663167</v>
      </c>
      <c r="AC37" s="104">
        <f t="shared" ca="1" si="28"/>
        <v>-0.90546443722474534</v>
      </c>
      <c r="AD37" s="104">
        <f t="shared" ca="1" si="28"/>
        <v>-0.69505434712739755</v>
      </c>
      <c r="AE37" s="104">
        <f t="shared" ca="1" si="28"/>
        <v>-0.5112070649388456</v>
      </c>
      <c r="AF37" s="104">
        <f t="shared" ca="1" si="28"/>
        <v>-0.35945107237810692</v>
      </c>
      <c r="AG37" s="104" t="str">
        <f t="shared" ca="1" si="28"/>
        <v/>
      </c>
      <c r="AH37" s="104" t="str">
        <f t="shared" ca="1" si="28"/>
        <v/>
      </c>
      <c r="AI37" s="104" t="str">
        <f t="shared" ca="1" si="28"/>
        <v/>
      </c>
      <c r="AJ37" s="104" t="str">
        <f t="shared" ca="1" si="31"/>
        <v/>
      </c>
      <c r="AK37" s="104" t="str">
        <f t="shared" ca="1" si="31"/>
        <v/>
      </c>
      <c r="AL37" s="104" t="str">
        <f t="shared" ca="1" si="31"/>
        <v/>
      </c>
      <c r="AM37" s="104" t="str">
        <f t="shared" ca="1" si="31"/>
        <v/>
      </c>
      <c r="AN37" s="104" t="str">
        <f t="shared" ca="1" si="31"/>
        <v/>
      </c>
      <c r="AO37" s="104" t="str">
        <f t="shared" ca="1" si="31"/>
        <v/>
      </c>
      <c r="AP37" s="104" t="str">
        <f t="shared" ca="1" si="31"/>
        <v/>
      </c>
      <c r="AQ37" s="104" t="str">
        <f t="shared" ca="1" si="31"/>
        <v/>
      </c>
      <c r="AR37" s="104" t="str">
        <f t="shared" ca="1" si="31"/>
        <v/>
      </c>
      <c r="AS37" s="104" t="str">
        <f t="shared" ca="1" si="31"/>
        <v/>
      </c>
      <c r="AT37" s="104" t="str">
        <f t="shared" ca="1" si="31"/>
        <v/>
      </c>
      <c r="AU37" s="104" t="str">
        <f t="shared" ca="1" si="31"/>
        <v/>
      </c>
      <c r="AV37" s="104" t="str">
        <f t="shared" ca="1" si="31"/>
        <v/>
      </c>
      <c r="AW37" s="104" t="str">
        <f t="shared" ca="1" si="31"/>
        <v/>
      </c>
      <c r="AX37" s="104" t="str">
        <f t="shared" ca="1" si="31"/>
        <v/>
      </c>
      <c r="AY37" s="104" t="str">
        <f t="shared" ca="1" si="31"/>
        <v/>
      </c>
      <c r="AZ37" s="104" t="str">
        <f t="shared" ca="1" si="29"/>
        <v/>
      </c>
      <c r="BA37" s="104" t="str">
        <f t="shared" ca="1" si="29"/>
        <v/>
      </c>
      <c r="BB37" s="104" t="str">
        <f t="shared" ca="1" si="7"/>
        <v>1B5</v>
      </c>
      <c r="BC37" s="104" t="str">
        <f t="shared" ca="1" si="32"/>
        <v>3N_SodA</v>
      </c>
      <c r="BD37" s="104">
        <f t="shared" ca="1" si="9"/>
        <v>10205</v>
      </c>
      <c r="BE37" s="104" t="str">
        <f t="shared" ca="1" si="33"/>
        <v>3N</v>
      </c>
      <c r="BF37" s="104" t="str">
        <f t="shared" ca="1" si="34"/>
        <v>SodA</v>
      </c>
      <c r="BG37" s="104" t="str">
        <f t="shared" ca="1" si="35"/>
        <v>2_2</v>
      </c>
      <c r="BH37" s="104">
        <f ca="1">IFERROR(IF(BB37="","",IF(Details!$B$10=1,1,VLOOKUP($BB37,Data_qPCR,58,FALSE))),"")</f>
        <v>1</v>
      </c>
      <c r="BI37" s="104">
        <f t="shared" ca="1" si="13"/>
        <v>7</v>
      </c>
      <c r="BJ37" s="104">
        <f t="shared" ca="1" si="14"/>
        <v>4.5383417763926488</v>
      </c>
      <c r="BK37" s="104">
        <f t="shared" ca="1" si="15"/>
        <v>30.318740948256988</v>
      </c>
      <c r="BL37" s="104">
        <f t="shared" ca="1" si="16"/>
        <v>0.99096407506377426</v>
      </c>
      <c r="BM37" s="104">
        <f t="shared" ca="1" si="17"/>
        <v>0.66090501936220769</v>
      </c>
      <c r="BN37" s="104">
        <f t="shared" ca="1" si="18"/>
        <v>25.539867057715526</v>
      </c>
      <c r="BO37" s="104" t="str">
        <f t="shared" ca="1" si="19"/>
        <v>SodA@2_2</v>
      </c>
      <c r="BP37" s="104">
        <f ca="1">IF(BO37="","",BQ37-COUNTIF($BO$3:BO36,BO37))</f>
        <v>1</v>
      </c>
      <c r="BQ37" s="104">
        <f t="shared" ca="1" si="36"/>
        <v>2</v>
      </c>
      <c r="BR37" s="104" t="str">
        <f t="shared" ca="1" si="21"/>
        <v>SodA@2_2@2</v>
      </c>
      <c r="BS37" s="104" t="str">
        <f t="shared" ca="1" si="22"/>
        <v>1B5</v>
      </c>
      <c r="BT37" s="104" t="b">
        <f t="shared" ca="1" si="23"/>
        <v>0</v>
      </c>
    </row>
    <row r="38" spans="1:72" x14ac:dyDescent="0.25">
      <c r="A38" s="104">
        <f ca="1">IF(A37="","",IF(ISTEXT(A37),1,IF(A37+1&gt;Data_Chart!$C$2,"",A37+1)))</f>
        <v>35</v>
      </c>
      <c r="B38" s="104">
        <f ca="1">IFERROR(SMALL(Data_Amplitude!$A$4:$A$1155,A38),"")</f>
        <v>35</v>
      </c>
      <c r="C38" s="104" t="str">
        <f t="shared" ca="1" si="30"/>
        <v>1C5</v>
      </c>
      <c r="D38" s="104" t="str">
        <f t="shared" si="28"/>
        <v/>
      </c>
      <c r="E38" s="104" t="str">
        <f t="shared" si="28"/>
        <v/>
      </c>
      <c r="F38" s="104" t="str">
        <f t="shared" si="28"/>
        <v/>
      </c>
      <c r="G38" s="104" t="str">
        <f t="shared" si="28"/>
        <v/>
      </c>
      <c r="H38" s="104" t="str">
        <f t="shared" si="28"/>
        <v/>
      </c>
      <c r="I38" s="104" t="str">
        <f t="shared" si="28"/>
        <v/>
      </c>
      <c r="J38" s="104" t="str">
        <f t="shared" si="28"/>
        <v/>
      </c>
      <c r="K38" s="104" t="str">
        <f t="shared" si="28"/>
        <v/>
      </c>
      <c r="L38" s="104" t="str">
        <f t="shared" si="28"/>
        <v/>
      </c>
      <c r="M38" s="104" t="str">
        <f t="shared" si="28"/>
        <v/>
      </c>
      <c r="N38" s="104" t="str">
        <f t="shared" si="28"/>
        <v/>
      </c>
      <c r="O38" s="104" t="str">
        <f t="shared" si="28"/>
        <v/>
      </c>
      <c r="P38" s="104" t="str">
        <f t="shared" si="28"/>
        <v/>
      </c>
      <c r="Q38" s="104" t="str">
        <f t="shared" ca="1" si="28"/>
        <v/>
      </c>
      <c r="R38" s="104" t="str">
        <f t="shared" ca="1" si="28"/>
        <v/>
      </c>
      <c r="S38" s="104" t="str">
        <f t="shared" ca="1" si="28"/>
        <v/>
      </c>
      <c r="T38" s="104" t="str">
        <f t="shared" ca="1" si="28"/>
        <v/>
      </c>
      <c r="U38" s="104" t="str">
        <f t="shared" ca="1" si="28"/>
        <v/>
      </c>
      <c r="V38" s="104" t="str">
        <f t="shared" ca="1" si="28"/>
        <v/>
      </c>
      <c r="W38" s="104" t="str">
        <f t="shared" ca="1" si="28"/>
        <v/>
      </c>
      <c r="X38" s="104" t="str">
        <f t="shared" ca="1" si="28"/>
        <v/>
      </c>
      <c r="Y38" s="104" t="str">
        <f t="shared" ca="1" si="28"/>
        <v/>
      </c>
      <c r="Z38" s="104" t="str">
        <f t="shared" ca="1" si="28"/>
        <v/>
      </c>
      <c r="AA38" s="104" t="str">
        <f t="shared" ca="1" si="28"/>
        <v/>
      </c>
      <c r="AB38" s="104" t="str">
        <f t="shared" ca="1" si="28"/>
        <v/>
      </c>
      <c r="AC38" s="104">
        <f t="shared" ca="1" si="28"/>
        <v>-1.6899872990713205</v>
      </c>
      <c r="AD38" s="104">
        <f t="shared" ca="1" si="28"/>
        <v>-1.3625999809427143</v>
      </c>
      <c r="AE38" s="104">
        <f t="shared" ca="1" si="28"/>
        <v>-1.0644584804344273</v>
      </c>
      <c r="AF38" s="104">
        <f t="shared" ca="1" si="28"/>
        <v>-0.7904664949715059</v>
      </c>
      <c r="AG38" s="104">
        <f t="shared" ca="1" si="28"/>
        <v>-0.55128253577360675</v>
      </c>
      <c r="AH38" s="104">
        <f t="shared" ca="1" si="28"/>
        <v>-0.3605337365213071</v>
      </c>
      <c r="AI38" s="104" t="str">
        <f t="shared" ca="1" si="28"/>
        <v/>
      </c>
      <c r="AJ38" s="104" t="str">
        <f t="shared" ca="1" si="31"/>
        <v/>
      </c>
      <c r="AK38" s="104" t="str">
        <f t="shared" ca="1" si="31"/>
        <v/>
      </c>
      <c r="AL38" s="104" t="str">
        <f t="shared" ca="1" si="31"/>
        <v/>
      </c>
      <c r="AM38" s="104" t="str">
        <f t="shared" ca="1" si="31"/>
        <v/>
      </c>
      <c r="AN38" s="104" t="str">
        <f t="shared" ca="1" si="31"/>
        <v/>
      </c>
      <c r="AO38" s="104" t="str">
        <f t="shared" ca="1" si="31"/>
        <v/>
      </c>
      <c r="AP38" s="104" t="str">
        <f t="shared" ca="1" si="31"/>
        <v/>
      </c>
      <c r="AQ38" s="104" t="str">
        <f t="shared" ca="1" si="31"/>
        <v/>
      </c>
      <c r="AR38" s="104" t="str">
        <f t="shared" ca="1" si="31"/>
        <v/>
      </c>
      <c r="AS38" s="104" t="str">
        <f t="shared" ca="1" si="31"/>
        <v/>
      </c>
      <c r="AT38" s="104" t="str">
        <f t="shared" ca="1" si="31"/>
        <v/>
      </c>
      <c r="AU38" s="104" t="str">
        <f t="shared" ca="1" si="31"/>
        <v/>
      </c>
      <c r="AV38" s="104" t="str">
        <f t="shared" ca="1" si="31"/>
        <v/>
      </c>
      <c r="AW38" s="104" t="str">
        <f t="shared" ca="1" si="31"/>
        <v/>
      </c>
      <c r="AX38" s="104" t="str">
        <f t="shared" ca="1" si="31"/>
        <v/>
      </c>
      <c r="AY38" s="104" t="str">
        <f t="shared" ca="1" si="31"/>
        <v/>
      </c>
      <c r="AZ38" s="104" t="str">
        <f t="shared" ca="1" si="29"/>
        <v/>
      </c>
      <c r="BA38" s="104" t="str">
        <f t="shared" ca="1" si="29"/>
        <v/>
      </c>
      <c r="BB38" s="104" t="str">
        <f t="shared" ca="1" si="7"/>
        <v>1C5</v>
      </c>
      <c r="BC38" s="104" t="str">
        <f t="shared" ca="1" si="32"/>
        <v>3N_OtsA</v>
      </c>
      <c r="BD38" s="104">
        <f t="shared" ca="1" si="9"/>
        <v>10305</v>
      </c>
      <c r="BE38" s="104" t="str">
        <f t="shared" ca="1" si="33"/>
        <v>3N</v>
      </c>
      <c r="BF38" s="104" t="str">
        <f t="shared" ca="1" si="34"/>
        <v>OtsA</v>
      </c>
      <c r="BG38" s="104" t="str">
        <f t="shared" ca="1" si="35"/>
        <v>2_2</v>
      </c>
      <c r="BH38" s="104">
        <f ca="1">IFERROR(IF(BB38="","",IF(Details!$B$10=1,1,VLOOKUP($BB38,Data_qPCR,58,FALSE))),"")</f>
        <v>1</v>
      </c>
      <c r="BI38" s="104">
        <f t="shared" ca="1" si="13"/>
        <v>6</v>
      </c>
      <c r="BJ38" s="104">
        <f t="shared" ca="1" si="14"/>
        <v>3.7110765648196504</v>
      </c>
      <c r="BK38" s="104">
        <f t="shared" ca="1" si="15"/>
        <v>32.099328953698191</v>
      </c>
      <c r="BL38" s="104">
        <f t="shared" ca="1" si="16"/>
        <v>0.99194024309616802</v>
      </c>
      <c r="BM38" s="104">
        <f t="shared" ca="1" si="17"/>
        <v>0.85978862129324418</v>
      </c>
      <c r="BN38" s="104">
        <f t="shared" ca="1" si="18"/>
        <v>28.191565330943099</v>
      </c>
      <c r="BO38" s="104" t="str">
        <f t="shared" ca="1" si="19"/>
        <v>OtsA@2_2</v>
      </c>
      <c r="BP38" s="104">
        <f ca="1">IF(BO38="","",BQ38-COUNTIF($BO$3:BO37,BO38))</f>
        <v>2</v>
      </c>
      <c r="BQ38" s="104">
        <f t="shared" ca="1" si="36"/>
        <v>2</v>
      </c>
      <c r="BR38" s="104" t="str">
        <f t="shared" ca="1" si="21"/>
        <v>OtsA@2_2@1</v>
      </c>
      <c r="BS38" s="104" t="str">
        <f t="shared" ca="1" si="22"/>
        <v>1C5</v>
      </c>
      <c r="BT38" s="104" t="b">
        <f t="shared" ca="1" si="23"/>
        <v>0</v>
      </c>
    </row>
    <row r="39" spans="1:72" x14ac:dyDescent="0.25">
      <c r="A39" s="104">
        <f ca="1">IF(A38="","",IF(ISTEXT(A38),1,IF(A38+1&gt;Data_Chart!$C$2,"",A38+1)))</f>
        <v>36</v>
      </c>
      <c r="B39" s="104">
        <f ca="1">IFERROR(SMALL(Data_Amplitude!$A$4:$A$1155,A39),"")</f>
        <v>36</v>
      </c>
      <c r="C39" s="104" t="str">
        <f t="shared" ca="1" si="30"/>
        <v>1D5</v>
      </c>
      <c r="D39" s="104" t="str">
        <f t="shared" si="28"/>
        <v/>
      </c>
      <c r="E39" s="104" t="str">
        <f t="shared" si="28"/>
        <v/>
      </c>
      <c r="F39" s="104" t="str">
        <f t="shared" si="28"/>
        <v/>
      </c>
      <c r="G39" s="104" t="str">
        <f t="shared" si="28"/>
        <v/>
      </c>
      <c r="H39" s="104" t="str">
        <f t="shared" si="28"/>
        <v/>
      </c>
      <c r="I39" s="104" t="str">
        <f t="shared" si="28"/>
        <v/>
      </c>
      <c r="J39" s="104" t="str">
        <f t="shared" si="28"/>
        <v/>
      </c>
      <c r="K39" s="104" t="str">
        <f t="shared" si="28"/>
        <v/>
      </c>
      <c r="L39" s="104" t="str">
        <f t="shared" si="28"/>
        <v/>
      </c>
      <c r="M39" s="104" t="str">
        <f t="shared" si="28"/>
        <v/>
      </c>
      <c r="N39" s="104" t="str">
        <f t="shared" si="28"/>
        <v/>
      </c>
      <c r="O39" s="104" t="str">
        <f t="shared" si="28"/>
        <v/>
      </c>
      <c r="P39" s="104" t="str">
        <f t="shared" si="28"/>
        <v/>
      </c>
      <c r="Q39" s="104" t="str">
        <f t="shared" ca="1" si="28"/>
        <v/>
      </c>
      <c r="R39" s="104" t="str">
        <f t="shared" ca="1" si="28"/>
        <v/>
      </c>
      <c r="S39" s="104" t="str">
        <f t="shared" ca="1" si="28"/>
        <v/>
      </c>
      <c r="T39" s="104" t="str">
        <f t="shared" ca="1" si="28"/>
        <v/>
      </c>
      <c r="U39" s="104" t="str">
        <f t="shared" ca="1" si="28"/>
        <v/>
      </c>
      <c r="V39" s="104" t="str">
        <f t="shared" ca="1" si="28"/>
        <v/>
      </c>
      <c r="W39" s="104" t="str">
        <f t="shared" ca="1" si="28"/>
        <v/>
      </c>
      <c r="X39" s="104" t="str">
        <f t="shared" ca="1" si="28"/>
        <v/>
      </c>
      <c r="Y39" s="104" t="str">
        <f t="shared" ca="1" si="28"/>
        <v/>
      </c>
      <c r="Z39" s="104" t="str">
        <f t="shared" ca="1" si="28"/>
        <v/>
      </c>
      <c r="AA39" s="104" t="str">
        <f t="shared" ca="1" si="28"/>
        <v/>
      </c>
      <c r="AB39" s="104" t="str">
        <f t="shared" ca="1" si="28"/>
        <v/>
      </c>
      <c r="AC39" s="104">
        <f t="shared" ca="1" si="28"/>
        <v>-1.6381002627855938</v>
      </c>
      <c r="AD39" s="104">
        <f t="shared" ca="1" si="28"/>
        <v>-1.3403063454396058</v>
      </c>
      <c r="AE39" s="104">
        <f t="shared" ca="1" si="28"/>
        <v>-1.0501738686996516</v>
      </c>
      <c r="AF39" s="104">
        <f t="shared" ca="1" si="28"/>
        <v>-0.78290068803954016</v>
      </c>
      <c r="AG39" s="104">
        <f t="shared" ca="1" si="28"/>
        <v>-0.54631999684924271</v>
      </c>
      <c r="AH39" s="104">
        <f t="shared" ca="1" si="28"/>
        <v>-0.35805256750424014</v>
      </c>
      <c r="AI39" s="104" t="str">
        <f t="shared" ca="1" si="28"/>
        <v/>
      </c>
      <c r="AJ39" s="104" t="str">
        <f t="shared" ca="1" si="31"/>
        <v/>
      </c>
      <c r="AK39" s="104" t="str">
        <f t="shared" ca="1" si="31"/>
        <v/>
      </c>
      <c r="AL39" s="104" t="str">
        <f t="shared" ca="1" si="31"/>
        <v/>
      </c>
      <c r="AM39" s="104" t="str">
        <f t="shared" ca="1" si="31"/>
        <v/>
      </c>
      <c r="AN39" s="104" t="str">
        <f t="shared" ca="1" si="31"/>
        <v/>
      </c>
      <c r="AO39" s="104" t="str">
        <f t="shared" ca="1" si="31"/>
        <v/>
      </c>
      <c r="AP39" s="104" t="str">
        <f t="shared" ca="1" si="31"/>
        <v/>
      </c>
      <c r="AQ39" s="104" t="str">
        <f t="shared" ca="1" si="31"/>
        <v/>
      </c>
      <c r="AR39" s="104" t="str">
        <f t="shared" ca="1" si="31"/>
        <v/>
      </c>
      <c r="AS39" s="104" t="str">
        <f t="shared" ca="1" si="31"/>
        <v/>
      </c>
      <c r="AT39" s="104" t="str">
        <f t="shared" ca="1" si="31"/>
        <v/>
      </c>
      <c r="AU39" s="104" t="str">
        <f t="shared" ca="1" si="31"/>
        <v/>
      </c>
      <c r="AV39" s="104" t="str">
        <f t="shared" ca="1" si="31"/>
        <v/>
      </c>
      <c r="AW39" s="104" t="str">
        <f t="shared" ca="1" si="31"/>
        <v/>
      </c>
      <c r="AX39" s="104" t="str">
        <f t="shared" ca="1" si="31"/>
        <v/>
      </c>
      <c r="AY39" s="104" t="str">
        <f t="shared" ca="1" si="31"/>
        <v/>
      </c>
      <c r="AZ39" s="104" t="str">
        <f t="shared" ca="1" si="29"/>
        <v/>
      </c>
      <c r="BA39" s="104" t="str">
        <f t="shared" ca="1" si="29"/>
        <v/>
      </c>
      <c r="BB39" s="104" t="str">
        <f t="shared" ca="1" si="7"/>
        <v>1D5</v>
      </c>
      <c r="BC39" s="104" t="str">
        <f t="shared" ca="1" si="32"/>
        <v>3N_OtsA</v>
      </c>
      <c r="BD39" s="104">
        <f t="shared" ca="1" si="9"/>
        <v>10405</v>
      </c>
      <c r="BE39" s="104" t="str">
        <f t="shared" ca="1" si="33"/>
        <v>3N</v>
      </c>
      <c r="BF39" s="104" t="str">
        <f t="shared" ca="1" si="34"/>
        <v>OtsA</v>
      </c>
      <c r="BG39" s="104" t="str">
        <f t="shared" ca="1" si="35"/>
        <v>2_2</v>
      </c>
      <c r="BH39" s="104">
        <f ca="1">IFERROR(IF(BB39="","",IF(Details!$B$10=1,1,VLOOKUP($BB39,Data_qPCR,58,FALSE))),"")</f>
        <v>1</v>
      </c>
      <c r="BI39" s="104">
        <f t="shared" ca="1" si="13"/>
        <v>6</v>
      </c>
      <c r="BJ39" s="104">
        <f t="shared" ca="1" si="14"/>
        <v>3.8439834931962289</v>
      </c>
      <c r="BK39" s="104">
        <f t="shared" ca="1" si="15"/>
        <v>32.161941230837002</v>
      </c>
      <c r="BL39" s="104">
        <f t="shared" ca="1" si="16"/>
        <v>0.993886171539201</v>
      </c>
      <c r="BM39" s="104">
        <f t="shared" ca="1" si="17"/>
        <v>0.82031605147735775</v>
      </c>
      <c r="BN39" s="104">
        <f t="shared" ca="1" si="18"/>
        <v>28.114226612501373</v>
      </c>
      <c r="BO39" s="104" t="str">
        <f t="shared" ca="1" si="19"/>
        <v>OtsA@2_2</v>
      </c>
      <c r="BP39" s="104">
        <f ca="1">IF(BO39="","",BQ39-COUNTIF($BO$3:BO38,BO39))</f>
        <v>1</v>
      </c>
      <c r="BQ39" s="104">
        <f t="shared" ca="1" si="36"/>
        <v>2</v>
      </c>
      <c r="BR39" s="104" t="str">
        <f t="shared" ca="1" si="21"/>
        <v>OtsA@2_2@2</v>
      </c>
      <c r="BS39" s="104" t="str">
        <f t="shared" ca="1" si="22"/>
        <v>1D5</v>
      </c>
      <c r="BT39" s="104" t="b">
        <f t="shared" ca="1" si="23"/>
        <v>0</v>
      </c>
    </row>
    <row r="40" spans="1:72" x14ac:dyDescent="0.25">
      <c r="A40" s="104">
        <f ca="1">IF(A39="","",IF(ISTEXT(A39),1,IF(A39+1&gt;Data_Chart!$C$2,"",A39+1)))</f>
        <v>37</v>
      </c>
      <c r="B40" s="104">
        <f ca="1">IFERROR(SMALL(Data_Amplitude!$A$4:$A$1155,A40),"")</f>
        <v>37</v>
      </c>
      <c r="C40" s="104" t="str">
        <f t="shared" ca="1" si="30"/>
        <v>1E5</v>
      </c>
      <c r="D40" s="104" t="str">
        <f t="shared" si="28"/>
        <v/>
      </c>
      <c r="E40" s="104" t="str">
        <f t="shared" si="28"/>
        <v/>
      </c>
      <c r="F40" s="104" t="str">
        <f t="shared" si="28"/>
        <v/>
      </c>
      <c r="G40" s="104" t="str">
        <f t="shared" si="28"/>
        <v/>
      </c>
      <c r="H40" s="104" t="str">
        <f t="shared" si="28"/>
        <v/>
      </c>
      <c r="I40" s="104" t="str">
        <f t="shared" si="28"/>
        <v/>
      </c>
      <c r="J40" s="104" t="str">
        <f t="shared" si="28"/>
        <v/>
      </c>
      <c r="K40" s="104" t="str">
        <f t="shared" si="28"/>
        <v/>
      </c>
      <c r="L40" s="104" t="str">
        <f t="shared" si="28"/>
        <v/>
      </c>
      <c r="M40" s="104" t="str">
        <f t="shared" si="28"/>
        <v/>
      </c>
      <c r="N40" s="104" t="str">
        <f t="shared" si="28"/>
        <v/>
      </c>
      <c r="O40" s="104" t="str">
        <f t="shared" si="28"/>
        <v/>
      </c>
      <c r="P40" s="104" t="str">
        <f t="shared" si="28"/>
        <v/>
      </c>
      <c r="Q40" s="104" t="str">
        <f t="shared" ca="1" si="28"/>
        <v/>
      </c>
      <c r="R40" s="104" t="str">
        <f t="shared" ca="1" si="28"/>
        <v/>
      </c>
      <c r="S40" s="104" t="str">
        <f t="shared" ca="1" si="28"/>
        <v/>
      </c>
      <c r="T40" s="104" t="str">
        <f t="shared" ca="1" si="28"/>
        <v/>
      </c>
      <c r="U40" s="104" t="str">
        <f t="shared" ca="1" si="28"/>
        <v/>
      </c>
      <c r="V40" s="104" t="str">
        <f t="shared" ca="1" si="28"/>
        <v/>
      </c>
      <c r="W40" s="104" t="str">
        <f t="shared" ca="1" si="28"/>
        <v/>
      </c>
      <c r="X40" s="104" t="str">
        <f t="shared" ca="1" si="28"/>
        <v/>
      </c>
      <c r="Y40" s="104" t="str">
        <f t="shared" ca="1" si="28"/>
        <v/>
      </c>
      <c r="Z40" s="104" t="str">
        <f t="shared" ca="1" si="28"/>
        <v/>
      </c>
      <c r="AA40" s="104" t="str">
        <f t="shared" ca="1" si="28"/>
        <v/>
      </c>
      <c r="AB40" s="104" t="str">
        <f t="shared" ca="1" si="28"/>
        <v/>
      </c>
      <c r="AC40" s="104">
        <f t="shared" ca="1" si="28"/>
        <v>-1.7663933042022131</v>
      </c>
      <c r="AD40" s="104">
        <f t="shared" ca="1" si="28"/>
        <v>-1.4120261294004328</v>
      </c>
      <c r="AE40" s="104">
        <f t="shared" ca="1" si="28"/>
        <v>-1.1075321845763391</v>
      </c>
      <c r="AF40" s="104">
        <f t="shared" ca="1" si="28"/>
        <v>-0.83361820590284263</v>
      </c>
      <c r="AG40" s="104">
        <f t="shared" ca="1" si="28"/>
        <v>-0.595957677187268</v>
      </c>
      <c r="AH40" s="104">
        <f t="shared" ca="1" si="28"/>
        <v>-0.40266841546758847</v>
      </c>
      <c r="AI40" s="104">
        <f t="shared" ca="1" si="28"/>
        <v>-0.25866968884575209</v>
      </c>
      <c r="AJ40" s="104" t="str">
        <f t="shared" ca="1" si="31"/>
        <v/>
      </c>
      <c r="AK40" s="104" t="str">
        <f t="shared" ca="1" si="31"/>
        <v/>
      </c>
      <c r="AL40" s="104" t="str">
        <f t="shared" ca="1" si="31"/>
        <v/>
      </c>
      <c r="AM40" s="104" t="str">
        <f t="shared" ca="1" si="31"/>
        <v/>
      </c>
      <c r="AN40" s="104" t="str">
        <f t="shared" ca="1" si="31"/>
        <v/>
      </c>
      <c r="AO40" s="104" t="str">
        <f t="shared" ca="1" si="31"/>
        <v/>
      </c>
      <c r="AP40" s="104" t="str">
        <f t="shared" ca="1" si="31"/>
        <v/>
      </c>
      <c r="AQ40" s="104" t="str">
        <f t="shared" ca="1" si="31"/>
        <v/>
      </c>
      <c r="AR40" s="104" t="str">
        <f t="shared" ca="1" si="31"/>
        <v/>
      </c>
      <c r="AS40" s="104" t="str">
        <f t="shared" ca="1" si="31"/>
        <v/>
      </c>
      <c r="AT40" s="104" t="str">
        <f t="shared" ca="1" si="31"/>
        <v/>
      </c>
      <c r="AU40" s="104" t="str">
        <f t="shared" ca="1" si="31"/>
        <v/>
      </c>
      <c r="AV40" s="104" t="str">
        <f t="shared" ca="1" si="31"/>
        <v/>
      </c>
      <c r="AW40" s="104" t="str">
        <f t="shared" ca="1" si="31"/>
        <v/>
      </c>
      <c r="AX40" s="104" t="str">
        <f t="shared" ca="1" si="31"/>
        <v/>
      </c>
      <c r="AY40" s="104" t="str">
        <f t="shared" ca="1" si="31"/>
        <v/>
      </c>
      <c r="AZ40" s="104" t="str">
        <f t="shared" ca="1" si="29"/>
        <v/>
      </c>
      <c r="BA40" s="104" t="str">
        <f t="shared" ca="1" si="29"/>
        <v/>
      </c>
      <c r="BB40" s="104" t="str">
        <f t="shared" ca="1" si="7"/>
        <v>1E5</v>
      </c>
      <c r="BC40" s="104" t="str">
        <f t="shared" ca="1" si="32"/>
        <v>3N_Rpon2</v>
      </c>
      <c r="BD40" s="104">
        <f t="shared" ca="1" si="9"/>
        <v>10505</v>
      </c>
      <c r="BE40" s="104" t="str">
        <f t="shared" ca="1" si="33"/>
        <v>3N</v>
      </c>
      <c r="BF40" s="104" t="str">
        <f t="shared" ca="1" si="34"/>
        <v>Rpon2</v>
      </c>
      <c r="BG40" s="104" t="str">
        <f t="shared" ca="1" si="35"/>
        <v>2_2</v>
      </c>
      <c r="BH40" s="104">
        <f ca="1">IFERROR(IF(BB40="","",IF(Details!$B$10=1,1,VLOOKUP($BB40,Data_qPCR,58,FALSE))),"")</f>
        <v>1</v>
      </c>
      <c r="BI40" s="104">
        <f t="shared" ca="1" si="13"/>
        <v>7</v>
      </c>
      <c r="BJ40" s="104">
        <f t="shared" ca="1" si="14"/>
        <v>3.8958091716071297</v>
      </c>
      <c r="BK40" s="104">
        <f t="shared" ca="1" si="15"/>
        <v>32.549007358904873</v>
      </c>
      <c r="BL40" s="104">
        <f t="shared" ca="1" si="16"/>
        <v>0.98139061440906372</v>
      </c>
      <c r="BM40" s="104">
        <f t="shared" ca="1" si="17"/>
        <v>0.80586833916833722</v>
      </c>
      <c r="BN40" s="104">
        <f t="shared" ca="1" si="18"/>
        <v>28.446720301202564</v>
      </c>
      <c r="BO40" s="104" t="str">
        <f t="shared" ca="1" si="19"/>
        <v>Rpon2@2_2</v>
      </c>
      <c r="BP40" s="104">
        <f ca="1">IF(BO40="","",BQ40-COUNTIF($BO$3:BO39,BO40))</f>
        <v>2</v>
      </c>
      <c r="BQ40" s="104">
        <f t="shared" ca="1" si="36"/>
        <v>2</v>
      </c>
      <c r="BR40" s="104" t="str">
        <f t="shared" ca="1" si="21"/>
        <v>Rpon2@2_2@1</v>
      </c>
      <c r="BS40" s="104" t="str">
        <f t="shared" ca="1" si="22"/>
        <v>1E5</v>
      </c>
      <c r="BT40" s="104" t="b">
        <f t="shared" ca="1" si="23"/>
        <v>0</v>
      </c>
    </row>
    <row r="41" spans="1:72" x14ac:dyDescent="0.25">
      <c r="A41" s="104">
        <f ca="1">IF(A40="","",IF(ISTEXT(A40),1,IF(A40+1&gt;Data_Chart!$C$2,"",A40+1)))</f>
        <v>38</v>
      </c>
      <c r="B41" s="104">
        <f ca="1">IFERROR(SMALL(Data_Amplitude!$A$4:$A$1155,A41),"")</f>
        <v>38</v>
      </c>
      <c r="C41" s="104" t="str">
        <f t="shared" ca="1" si="30"/>
        <v>1F5</v>
      </c>
      <c r="D41" s="104" t="str">
        <f t="shared" si="28"/>
        <v/>
      </c>
      <c r="E41" s="104" t="str">
        <f t="shared" si="28"/>
        <v/>
      </c>
      <c r="F41" s="104" t="str">
        <f t="shared" si="28"/>
        <v/>
      </c>
      <c r="G41" s="104" t="str">
        <f t="shared" si="28"/>
        <v/>
      </c>
      <c r="H41" s="104" t="str">
        <f t="shared" si="28"/>
        <v/>
      </c>
      <c r="I41" s="104" t="str">
        <f t="shared" si="28"/>
        <v/>
      </c>
      <c r="J41" s="104" t="str">
        <f t="shared" si="28"/>
        <v/>
      </c>
      <c r="K41" s="104" t="str">
        <f t="shared" si="28"/>
        <v/>
      </c>
      <c r="L41" s="104" t="str">
        <f t="shared" si="28"/>
        <v/>
      </c>
      <c r="M41" s="104" t="str">
        <f t="shared" si="28"/>
        <v/>
      </c>
      <c r="N41" s="104" t="str">
        <f t="shared" si="28"/>
        <v/>
      </c>
      <c r="O41" s="104" t="str">
        <f t="shared" si="28"/>
        <v/>
      </c>
      <c r="P41" s="104" t="str">
        <f t="shared" si="28"/>
        <v/>
      </c>
      <c r="Q41" s="104" t="str">
        <f t="shared" ca="1" si="28"/>
        <v/>
      </c>
      <c r="R41" s="104" t="str">
        <f t="shared" ca="1" si="28"/>
        <v/>
      </c>
      <c r="S41" s="104" t="str">
        <f t="shared" ca="1" si="28"/>
        <v/>
      </c>
      <c r="T41" s="104" t="str">
        <f t="shared" ca="1" si="28"/>
        <v/>
      </c>
      <c r="U41" s="104" t="str">
        <f t="shared" ca="1" si="28"/>
        <v/>
      </c>
      <c r="V41" s="104" t="str">
        <f t="shared" ca="1" si="28"/>
        <v/>
      </c>
      <c r="W41" s="104" t="str">
        <f t="shared" ca="1" si="28"/>
        <v/>
      </c>
      <c r="X41" s="104" t="str">
        <f t="shared" ca="1" si="28"/>
        <v/>
      </c>
      <c r="Y41" s="104" t="str">
        <f t="shared" ca="1" si="28"/>
        <v/>
      </c>
      <c r="Z41" s="104" t="str">
        <f t="shared" ca="1" si="28"/>
        <v/>
      </c>
      <c r="AA41" s="104" t="str">
        <f t="shared" ca="1" si="28"/>
        <v/>
      </c>
      <c r="AB41" s="104" t="str">
        <f t="shared" ca="1" si="28"/>
        <v/>
      </c>
      <c r="AC41" s="104">
        <f t="shared" ca="1" si="28"/>
        <v>-1.7909881040796125</v>
      </c>
      <c r="AD41" s="104">
        <f t="shared" ca="1" si="28"/>
        <v>-1.4190578487281271</v>
      </c>
      <c r="AE41" s="104">
        <f t="shared" ca="1" si="28"/>
        <v>-1.1021383171529961</v>
      </c>
      <c r="AF41" s="104">
        <f t="shared" ca="1" si="28"/>
        <v>-0.82234789482037629</v>
      </c>
      <c r="AG41" s="104">
        <f t="shared" ca="1" si="28"/>
        <v>-0.58109693665350204</v>
      </c>
      <c r="AH41" s="104">
        <f t="shared" ca="1" si="28"/>
        <v>-0.38919113433071006</v>
      </c>
      <c r="AI41" s="104" t="str">
        <f t="shared" ca="1" si="28"/>
        <v/>
      </c>
      <c r="AJ41" s="104" t="str">
        <f t="shared" ca="1" si="31"/>
        <v/>
      </c>
      <c r="AK41" s="104" t="str">
        <f t="shared" ca="1" si="31"/>
        <v/>
      </c>
      <c r="AL41" s="104" t="str">
        <f t="shared" ca="1" si="31"/>
        <v/>
      </c>
      <c r="AM41" s="104" t="str">
        <f t="shared" ca="1" si="31"/>
        <v/>
      </c>
      <c r="AN41" s="104" t="str">
        <f t="shared" ca="1" si="31"/>
        <v/>
      </c>
      <c r="AO41" s="104" t="str">
        <f t="shared" ca="1" si="31"/>
        <v/>
      </c>
      <c r="AP41" s="104" t="str">
        <f t="shared" ca="1" si="31"/>
        <v/>
      </c>
      <c r="AQ41" s="104" t="str">
        <f t="shared" ca="1" si="31"/>
        <v/>
      </c>
      <c r="AR41" s="104" t="str">
        <f t="shared" ca="1" si="31"/>
        <v/>
      </c>
      <c r="AS41" s="104" t="str">
        <f t="shared" ca="1" si="31"/>
        <v/>
      </c>
      <c r="AT41" s="104" t="str">
        <f t="shared" ca="1" si="31"/>
        <v/>
      </c>
      <c r="AU41" s="104" t="str">
        <f t="shared" ca="1" si="31"/>
        <v/>
      </c>
      <c r="AV41" s="104" t="str">
        <f t="shared" ca="1" si="31"/>
        <v/>
      </c>
      <c r="AW41" s="104" t="str">
        <f t="shared" ca="1" si="31"/>
        <v/>
      </c>
      <c r="AX41" s="104" t="str">
        <f t="shared" ca="1" si="31"/>
        <v/>
      </c>
      <c r="AY41" s="104" t="str">
        <f t="shared" ca="1" si="31"/>
        <v/>
      </c>
      <c r="AZ41" s="104" t="str">
        <f t="shared" ca="1" si="29"/>
        <v/>
      </c>
      <c r="BA41" s="104" t="str">
        <f t="shared" ca="1" si="29"/>
        <v/>
      </c>
      <c r="BB41" s="104" t="str">
        <f t="shared" ca="1" si="7"/>
        <v>1F5</v>
      </c>
      <c r="BC41" s="104" t="str">
        <f t="shared" ca="1" si="32"/>
        <v>3N_Rpon2</v>
      </c>
      <c r="BD41" s="104">
        <f t="shared" ca="1" si="9"/>
        <v>10605</v>
      </c>
      <c r="BE41" s="104" t="str">
        <f t="shared" ca="1" si="33"/>
        <v>3N</v>
      </c>
      <c r="BF41" s="104" t="str">
        <f t="shared" ca="1" si="34"/>
        <v>Rpon2</v>
      </c>
      <c r="BG41" s="104" t="str">
        <f t="shared" ca="1" si="35"/>
        <v>2_2</v>
      </c>
      <c r="BH41" s="104">
        <f ca="1">IFERROR(IF(BB41="","",IF(Details!$B$10=1,1,VLOOKUP($BB41,Data_qPCR,58,FALSE))),"")</f>
        <v>1</v>
      </c>
      <c r="BI41" s="104">
        <f t="shared" ca="1" si="13"/>
        <v>6</v>
      </c>
      <c r="BJ41" s="104">
        <f t="shared" ca="1" si="14"/>
        <v>3.5261354641950096</v>
      </c>
      <c r="BK41" s="104">
        <f t="shared" ca="1" si="15"/>
        <v>32.087737189311241</v>
      </c>
      <c r="BL41" s="104">
        <f t="shared" ca="1" si="16"/>
        <v>0.98758571551197893</v>
      </c>
      <c r="BM41" s="104">
        <f t="shared" ca="1" si="17"/>
        <v>0.92130623372836262</v>
      </c>
      <c r="BN41" s="104">
        <f t="shared" ca="1" si="18"/>
        <v>28.374716545513895</v>
      </c>
      <c r="BO41" s="104" t="str">
        <f t="shared" ca="1" si="19"/>
        <v>Rpon2@2_2</v>
      </c>
      <c r="BP41" s="104">
        <f ca="1">IF(BO41="","",BQ41-COUNTIF($BO$3:BO40,BO41))</f>
        <v>1</v>
      </c>
      <c r="BQ41" s="104">
        <f t="shared" ca="1" si="36"/>
        <v>2</v>
      </c>
      <c r="BR41" s="104" t="str">
        <f t="shared" ca="1" si="21"/>
        <v>Rpon2@2_2@2</v>
      </c>
      <c r="BS41" s="104" t="str">
        <f t="shared" ca="1" si="22"/>
        <v>1F5</v>
      </c>
      <c r="BT41" s="104" t="b">
        <f t="shared" ca="1" si="23"/>
        <v>0</v>
      </c>
    </row>
    <row r="42" spans="1:72" x14ac:dyDescent="0.25">
      <c r="A42" s="104">
        <f ca="1">IF(A41="","",IF(ISTEXT(A41),1,IF(A41+1&gt;Data_Chart!$C$2,"",A41+1)))</f>
        <v>39</v>
      </c>
      <c r="B42" s="104">
        <f ca="1">IFERROR(SMALL(Data_Amplitude!$A$4:$A$1155,A42),"")</f>
        <v>39</v>
      </c>
      <c r="C42" s="104" t="str">
        <f t="shared" ca="1" si="30"/>
        <v>1G5</v>
      </c>
      <c r="D42" s="104" t="str">
        <f t="shared" si="28"/>
        <v/>
      </c>
      <c r="E42" s="104" t="str">
        <f t="shared" si="28"/>
        <v/>
      </c>
      <c r="F42" s="104" t="str">
        <f t="shared" si="28"/>
        <v/>
      </c>
      <c r="G42" s="104" t="str">
        <f t="shared" si="28"/>
        <v/>
      </c>
      <c r="H42" s="104" t="str">
        <f t="shared" si="28"/>
        <v/>
      </c>
      <c r="I42" s="104" t="str">
        <f t="shared" si="28"/>
        <v/>
      </c>
      <c r="J42" s="104" t="str">
        <f t="shared" si="28"/>
        <v/>
      </c>
      <c r="K42" s="104" t="str">
        <f t="shared" si="28"/>
        <v/>
      </c>
      <c r="L42" s="104" t="str">
        <f t="shared" si="28"/>
        <v/>
      </c>
      <c r="M42" s="104" t="str">
        <f t="shared" si="28"/>
        <v/>
      </c>
      <c r="N42" s="104" t="str">
        <f t="shared" si="28"/>
        <v/>
      </c>
      <c r="O42" s="104" t="str">
        <f t="shared" si="28"/>
        <v/>
      </c>
      <c r="P42" s="104" t="str">
        <f t="shared" si="28"/>
        <v/>
      </c>
      <c r="Q42" s="104" t="str">
        <f t="shared" ca="1" si="28"/>
        <v/>
      </c>
      <c r="R42" s="104" t="str">
        <f t="shared" ca="1" si="28"/>
        <v/>
      </c>
      <c r="S42" s="104" t="str">
        <f t="shared" ca="1" si="28"/>
        <v/>
      </c>
      <c r="T42" s="104" t="str">
        <f t="shared" ca="1" si="28"/>
        <v/>
      </c>
      <c r="U42" s="104" t="str">
        <f t="shared" ca="1" si="28"/>
        <v/>
      </c>
      <c r="V42" s="104" t="str">
        <f t="shared" ca="1" si="28"/>
        <v/>
      </c>
      <c r="W42" s="104" t="str">
        <f t="shared" ca="1" si="28"/>
        <v/>
      </c>
      <c r="X42" s="104" t="str">
        <f t="shared" ca="1" si="28"/>
        <v/>
      </c>
      <c r="Y42" s="104" t="str">
        <f t="shared" ca="1" si="28"/>
        <v/>
      </c>
      <c r="Z42" s="104" t="str">
        <f t="shared" ca="1" si="28"/>
        <v/>
      </c>
      <c r="AA42" s="104" t="str">
        <f t="shared" ca="1" si="28"/>
        <v/>
      </c>
      <c r="AB42" s="104">
        <f t="shared" ca="1" si="28"/>
        <v>-1.7725696729173013</v>
      </c>
      <c r="AC42" s="104">
        <f t="shared" ca="1" si="28"/>
        <v>-1.4748509823585474</v>
      </c>
      <c r="AD42" s="104">
        <f t="shared" ca="1" si="28"/>
        <v>-1.1933665790019155</v>
      </c>
      <c r="AE42" s="104">
        <f t="shared" ca="1" si="28"/>
        <v>-0.92474057601036574</v>
      </c>
      <c r="AF42" s="104">
        <f t="shared" ca="1" si="28"/>
        <v>-0.68077372319678697</v>
      </c>
      <c r="AG42" s="104">
        <f t="shared" ca="1" si="28"/>
        <v>-0.47176097513045007</v>
      </c>
      <c r="AH42" s="104">
        <f t="shared" ref="AH42:AI42" ca="1" si="37">IFERROR(IF(AH$3&gt;$D$2,IF(VLOOKUP($C42,Data_qPCR,AH$3+2,FALSE)&gt;=$K$1,"",IF(VLOOKUP($C42,Data_qPCR,AH$3+2,FALSE)&lt;=$K$2,"",LOG(VLOOKUP($C42,Data_qPCR,AH$3+2,FALSE)))),""),"")</f>
        <v>-0.30979378738702712</v>
      </c>
      <c r="AI42" s="104" t="str">
        <f t="shared" ca="1" si="37"/>
        <v/>
      </c>
      <c r="AJ42" s="104" t="str">
        <f t="shared" ca="1" si="31"/>
        <v/>
      </c>
      <c r="AK42" s="104" t="str">
        <f t="shared" ca="1" si="31"/>
        <v/>
      </c>
      <c r="AL42" s="104" t="str">
        <f t="shared" ca="1" si="31"/>
        <v/>
      </c>
      <c r="AM42" s="104" t="str">
        <f t="shared" ca="1" si="31"/>
        <v/>
      </c>
      <c r="AN42" s="104" t="str">
        <f t="shared" ca="1" si="31"/>
        <v/>
      </c>
      <c r="AO42" s="104" t="str">
        <f t="shared" ca="1" si="31"/>
        <v/>
      </c>
      <c r="AP42" s="104" t="str">
        <f t="shared" ca="1" si="31"/>
        <v/>
      </c>
      <c r="AQ42" s="104" t="str">
        <f t="shared" ca="1" si="31"/>
        <v/>
      </c>
      <c r="AR42" s="104" t="str">
        <f t="shared" ca="1" si="31"/>
        <v/>
      </c>
      <c r="AS42" s="104" t="str">
        <f t="shared" ca="1" si="31"/>
        <v/>
      </c>
      <c r="AT42" s="104" t="str">
        <f t="shared" ca="1" si="31"/>
        <v/>
      </c>
      <c r="AU42" s="104" t="str">
        <f t="shared" ca="1" si="31"/>
        <v/>
      </c>
      <c r="AV42" s="104" t="str">
        <f t="shared" ca="1" si="31"/>
        <v/>
      </c>
      <c r="AW42" s="104" t="str">
        <f t="shared" ca="1" si="31"/>
        <v/>
      </c>
      <c r="AX42" s="104" t="str">
        <f t="shared" ca="1" si="31"/>
        <v/>
      </c>
      <c r="AY42" s="104" t="str">
        <f t="shared" ca="1" si="31"/>
        <v/>
      </c>
      <c r="AZ42" s="104" t="str">
        <f t="shared" ca="1" si="29"/>
        <v/>
      </c>
      <c r="BA42" s="104" t="str">
        <f t="shared" ca="1" si="29"/>
        <v/>
      </c>
      <c r="BB42" s="104" t="str">
        <f t="shared" ca="1" si="7"/>
        <v>1G5</v>
      </c>
      <c r="BC42" s="104" t="str">
        <f t="shared" ca="1" si="32"/>
        <v>3N_ParA</v>
      </c>
      <c r="BD42" s="104">
        <f t="shared" ca="1" si="9"/>
        <v>10705</v>
      </c>
      <c r="BE42" s="104" t="str">
        <f t="shared" ca="1" si="33"/>
        <v>3N</v>
      </c>
      <c r="BF42" s="104" t="str">
        <f t="shared" ca="1" si="34"/>
        <v>ParA</v>
      </c>
      <c r="BG42" s="104" t="str">
        <f t="shared" ca="1" si="35"/>
        <v>2_2</v>
      </c>
      <c r="BH42" s="104">
        <f ca="1">IFERROR(IF(BB42="","",IF(Details!$B$10=1,1,VLOOKUP($BB42,Data_qPCR,58,FALSE))),"")</f>
        <v>1</v>
      </c>
      <c r="BI42" s="104">
        <f t="shared" ca="1" si="13"/>
        <v>7</v>
      </c>
      <c r="BJ42" s="104">
        <f t="shared" ca="1" si="14"/>
        <v>4.0192727077453423</v>
      </c>
      <c r="BK42" s="104">
        <f t="shared" ca="1" si="15"/>
        <v>31.92043092327566</v>
      </c>
      <c r="BL42" s="104">
        <f t="shared" ca="1" si="16"/>
        <v>0.99148287990108164</v>
      </c>
      <c r="BM42" s="104">
        <f t="shared" ca="1" si="17"/>
        <v>0.77337765377242884</v>
      </c>
      <c r="BN42" s="104">
        <f t="shared" ca="1" si="18"/>
        <v>27.688136762019813</v>
      </c>
      <c r="BO42" s="104" t="str">
        <f t="shared" ca="1" si="19"/>
        <v>ParA@2_2</v>
      </c>
      <c r="BP42" s="104">
        <f ca="1">IF(BO42="","",BQ42-COUNTIF($BO$3:BO41,BO42))</f>
        <v>4</v>
      </c>
      <c r="BQ42" s="104">
        <f t="shared" ca="1" si="36"/>
        <v>4</v>
      </c>
      <c r="BR42" s="104" t="str">
        <f t="shared" ca="1" si="21"/>
        <v>ParA@2_2@1</v>
      </c>
      <c r="BS42" s="104" t="str">
        <f t="shared" ca="1" si="22"/>
        <v>1G5</v>
      </c>
      <c r="BT42" s="104" t="b">
        <f t="shared" ca="1" si="23"/>
        <v>0</v>
      </c>
    </row>
    <row r="43" spans="1:72" x14ac:dyDescent="0.25">
      <c r="A43" s="104">
        <f ca="1">IF(A42="","",IF(ISTEXT(A42),1,IF(A42+1&gt;Data_Chart!$C$2,"",A42+1)))</f>
        <v>40</v>
      </c>
      <c r="B43" s="104">
        <f ca="1">IFERROR(SMALL(Data_Amplitude!$A$4:$A$1155,A43),"")</f>
        <v>40</v>
      </c>
      <c r="C43" s="104" t="str">
        <f t="shared" ca="1" si="30"/>
        <v>1H5</v>
      </c>
      <c r="D43" s="104" t="str">
        <f t="shared" ref="D43:S58" si="38">IFERROR(IF(D$3&gt;$D$2,IF(VLOOKUP($C43,Data_qPCR,D$3+2,FALSE)&gt;=$K$1,"",IF(VLOOKUP($C43,Data_qPCR,D$3+2,FALSE)&lt;=$K$2,"",LOG(VLOOKUP($C43,Data_qPCR,D$3+2,FALSE)))),""),"")</f>
        <v/>
      </c>
      <c r="E43" s="104" t="str">
        <f t="shared" si="38"/>
        <v/>
      </c>
      <c r="F43" s="104" t="str">
        <f t="shared" si="38"/>
        <v/>
      </c>
      <c r="G43" s="104" t="str">
        <f t="shared" si="38"/>
        <v/>
      </c>
      <c r="H43" s="104" t="str">
        <f t="shared" si="38"/>
        <v/>
      </c>
      <c r="I43" s="104" t="str">
        <f t="shared" si="38"/>
        <v/>
      </c>
      <c r="J43" s="104" t="str">
        <f t="shared" si="38"/>
        <v/>
      </c>
      <c r="K43" s="104" t="str">
        <f t="shared" si="38"/>
        <v/>
      </c>
      <c r="L43" s="104" t="str">
        <f t="shared" si="38"/>
        <v/>
      </c>
      <c r="M43" s="104" t="str">
        <f t="shared" si="38"/>
        <v/>
      </c>
      <c r="N43" s="104" t="str">
        <f t="shared" si="38"/>
        <v/>
      </c>
      <c r="O43" s="104" t="str">
        <f t="shared" si="38"/>
        <v/>
      </c>
      <c r="P43" s="104" t="str">
        <f t="shared" si="38"/>
        <v/>
      </c>
      <c r="Q43" s="104" t="str">
        <f t="shared" ca="1" si="38"/>
        <v/>
      </c>
      <c r="R43" s="104" t="str">
        <f t="shared" ca="1" si="38"/>
        <v/>
      </c>
      <c r="S43" s="104" t="str">
        <f t="shared" ca="1" si="38"/>
        <v/>
      </c>
      <c r="T43" s="104" t="str">
        <f t="shared" ref="T43:AI72" ca="1" si="39">IFERROR(IF(T$3&gt;$D$2,IF(VLOOKUP($C43,Data_qPCR,T$3+2,FALSE)&gt;=$K$1,"",IF(VLOOKUP($C43,Data_qPCR,T$3+2,FALSE)&lt;=$K$2,"",LOG(VLOOKUP($C43,Data_qPCR,T$3+2,FALSE)))),""),"")</f>
        <v/>
      </c>
      <c r="U43" s="104" t="str">
        <f t="shared" ca="1" si="39"/>
        <v/>
      </c>
      <c r="V43" s="104" t="str">
        <f t="shared" ca="1" si="39"/>
        <v/>
      </c>
      <c r="W43" s="104" t="str">
        <f t="shared" ca="1" si="39"/>
        <v/>
      </c>
      <c r="X43" s="104" t="str">
        <f t="shared" ca="1" si="39"/>
        <v/>
      </c>
      <c r="Y43" s="104" t="str">
        <f t="shared" ca="1" si="39"/>
        <v/>
      </c>
      <c r="Z43" s="104" t="str">
        <f t="shared" ca="1" si="39"/>
        <v/>
      </c>
      <c r="AA43" s="104" t="str">
        <f t="shared" ca="1" si="39"/>
        <v/>
      </c>
      <c r="AB43" s="104">
        <f t="shared" ca="1" si="39"/>
        <v>-1.8295714935115062</v>
      </c>
      <c r="AC43" s="104">
        <f t="shared" ca="1" si="39"/>
        <v>-1.5044377079764379</v>
      </c>
      <c r="AD43" s="104">
        <f t="shared" ca="1" si="39"/>
        <v>-1.2142724433457652</v>
      </c>
      <c r="AE43" s="104">
        <f t="shared" ca="1" si="39"/>
        <v>-0.94199867988891228</v>
      </c>
      <c r="AF43" s="104">
        <f t="shared" ca="1" si="39"/>
        <v>-0.69788974457880582</v>
      </c>
      <c r="AG43" s="104">
        <f t="shared" ca="1" si="39"/>
        <v>-0.48600392625725425</v>
      </c>
      <c r="AH43" s="104">
        <f t="shared" ca="1" si="39"/>
        <v>-0.32075338701901801</v>
      </c>
      <c r="AI43" s="104" t="str">
        <f t="shared" ca="1" si="39"/>
        <v/>
      </c>
      <c r="AJ43" s="104" t="str">
        <f t="shared" ca="1" si="31"/>
        <v/>
      </c>
      <c r="AK43" s="104" t="str">
        <f t="shared" ca="1" si="31"/>
        <v/>
      </c>
      <c r="AL43" s="104" t="str">
        <f t="shared" ca="1" si="31"/>
        <v/>
      </c>
      <c r="AM43" s="104" t="str">
        <f t="shared" ca="1" si="31"/>
        <v/>
      </c>
      <c r="AN43" s="104" t="str">
        <f t="shared" ca="1" si="31"/>
        <v/>
      </c>
      <c r="AO43" s="104" t="str">
        <f t="shared" ca="1" si="31"/>
        <v/>
      </c>
      <c r="AP43" s="104" t="str">
        <f t="shared" ca="1" si="31"/>
        <v/>
      </c>
      <c r="AQ43" s="104" t="str">
        <f t="shared" ca="1" si="31"/>
        <v/>
      </c>
      <c r="AR43" s="104" t="str">
        <f t="shared" ca="1" si="31"/>
        <v/>
      </c>
      <c r="AS43" s="104" t="str">
        <f t="shared" ca="1" si="31"/>
        <v/>
      </c>
      <c r="AT43" s="104" t="str">
        <f t="shared" ca="1" si="31"/>
        <v/>
      </c>
      <c r="AU43" s="104" t="str">
        <f t="shared" ca="1" si="31"/>
        <v/>
      </c>
      <c r="AV43" s="104" t="str">
        <f t="shared" ca="1" si="31"/>
        <v/>
      </c>
      <c r="AW43" s="104" t="str">
        <f t="shared" ca="1" si="31"/>
        <v/>
      </c>
      <c r="AX43" s="104" t="str">
        <f t="shared" ca="1" si="31"/>
        <v/>
      </c>
      <c r="AY43" s="104" t="str">
        <f t="shared" ca="1" si="31"/>
        <v/>
      </c>
      <c r="AZ43" s="104" t="str">
        <f t="shared" ca="1" si="29"/>
        <v/>
      </c>
      <c r="BA43" s="104" t="str">
        <f t="shared" ca="1" si="29"/>
        <v/>
      </c>
      <c r="BB43" s="104" t="str">
        <f t="shared" ca="1" si="7"/>
        <v>1H5</v>
      </c>
      <c r="BC43" s="104" t="str">
        <f t="shared" ca="1" si="32"/>
        <v>3N_ParA</v>
      </c>
      <c r="BD43" s="104">
        <f t="shared" ca="1" si="9"/>
        <v>10805</v>
      </c>
      <c r="BE43" s="104" t="str">
        <f t="shared" ca="1" si="33"/>
        <v>3N</v>
      </c>
      <c r="BF43" s="104" t="str">
        <f t="shared" ca="1" si="34"/>
        <v>ParA</v>
      </c>
      <c r="BG43" s="104" t="str">
        <f t="shared" ca="1" si="35"/>
        <v>2_2</v>
      </c>
      <c r="BH43" s="104">
        <f ca="1">IFERROR(IF(BB43="","",IF(Details!$B$10=1,1,VLOOKUP($BB43,Data_qPCR,58,FALSE))),"")</f>
        <v>1</v>
      </c>
      <c r="BI43" s="104">
        <f t="shared" ca="1" si="13"/>
        <v>7</v>
      </c>
      <c r="BJ43" s="104">
        <f t="shared" ca="1" si="14"/>
        <v>3.9141249224949677</v>
      </c>
      <c r="BK43" s="104">
        <f t="shared" ca="1" si="15"/>
        <v>31.911288514169982</v>
      </c>
      <c r="BL43" s="104">
        <f t="shared" ca="1" si="16"/>
        <v>0.98967314810951501</v>
      </c>
      <c r="BM43" s="104">
        <f t="shared" ca="1" si="17"/>
        <v>0.80088071509131709</v>
      </c>
      <c r="BN43" s="104">
        <f t="shared" ca="1" si="18"/>
        <v>27.789714970782782</v>
      </c>
      <c r="BO43" s="104" t="str">
        <f t="shared" ca="1" si="19"/>
        <v>ParA@2_2</v>
      </c>
      <c r="BP43" s="104">
        <f ca="1">IF(BO43="","",BQ43-COUNTIF($BO$3:BO42,BO43))</f>
        <v>3</v>
      </c>
      <c r="BQ43" s="104">
        <f t="shared" ca="1" si="36"/>
        <v>4</v>
      </c>
      <c r="BR43" s="104" t="str">
        <f t="shared" ca="1" si="21"/>
        <v>ParA@2_2@2</v>
      </c>
      <c r="BS43" s="104" t="str">
        <f t="shared" ca="1" si="22"/>
        <v>1H5</v>
      </c>
      <c r="BT43" s="104" t="b">
        <f t="shared" ca="1" si="23"/>
        <v>0</v>
      </c>
    </row>
    <row r="44" spans="1:72" x14ac:dyDescent="0.25">
      <c r="A44" s="104">
        <f ca="1">IF(A43="","",IF(ISTEXT(A43),1,IF(A43+1&gt;Data_Chart!$C$2,"",A43+1)))</f>
        <v>41</v>
      </c>
      <c r="B44" s="104">
        <f ca="1">IFERROR(SMALL(Data_Amplitude!$A$4:$A$1155,A44),"")</f>
        <v>41</v>
      </c>
      <c r="C44" s="104" t="str">
        <f t="shared" ca="1" si="30"/>
        <v>1A6</v>
      </c>
      <c r="D44" s="104" t="str">
        <f t="shared" si="38"/>
        <v/>
      </c>
      <c r="E44" s="104" t="str">
        <f t="shared" si="38"/>
        <v/>
      </c>
      <c r="F44" s="104" t="str">
        <f t="shared" si="38"/>
        <v/>
      </c>
      <c r="G44" s="104" t="str">
        <f t="shared" si="38"/>
        <v/>
      </c>
      <c r="H44" s="104" t="str">
        <f t="shared" si="38"/>
        <v/>
      </c>
      <c r="I44" s="104" t="str">
        <f t="shared" si="38"/>
        <v/>
      </c>
      <c r="J44" s="104" t="str">
        <f t="shared" si="38"/>
        <v/>
      </c>
      <c r="K44" s="104" t="str">
        <f t="shared" si="38"/>
        <v/>
      </c>
      <c r="L44" s="104" t="str">
        <f t="shared" si="38"/>
        <v/>
      </c>
      <c r="M44" s="104" t="str">
        <f t="shared" si="38"/>
        <v/>
      </c>
      <c r="N44" s="104" t="str">
        <f t="shared" si="38"/>
        <v/>
      </c>
      <c r="O44" s="104" t="str">
        <f t="shared" si="38"/>
        <v/>
      </c>
      <c r="P44" s="104" t="str">
        <f t="shared" si="38"/>
        <v/>
      </c>
      <c r="Q44" s="104" t="str">
        <f t="shared" ca="1" si="38"/>
        <v/>
      </c>
      <c r="R44" s="104" t="str">
        <f t="shared" ca="1" si="38"/>
        <v/>
      </c>
      <c r="S44" s="104" t="str">
        <f t="shared" ca="1" si="38"/>
        <v/>
      </c>
      <c r="T44" s="104" t="str">
        <f t="shared" ca="1" si="39"/>
        <v/>
      </c>
      <c r="U44" s="104" t="str">
        <f t="shared" ca="1" si="39"/>
        <v/>
      </c>
      <c r="V44" s="104" t="str">
        <f t="shared" ca="1" si="39"/>
        <v/>
      </c>
      <c r="W44" s="104" t="str">
        <f t="shared" ca="1" si="39"/>
        <v/>
      </c>
      <c r="X44" s="104" t="str">
        <f t="shared" ca="1" si="39"/>
        <v/>
      </c>
      <c r="Y44" s="104" t="str">
        <f t="shared" ca="1" si="39"/>
        <v/>
      </c>
      <c r="Z44" s="104">
        <f t="shared" ca="1" si="39"/>
        <v>-1.6235039937774225</v>
      </c>
      <c r="AA44" s="104">
        <f t="shared" ca="1" si="39"/>
        <v>-1.3519301936361792</v>
      </c>
      <c r="AB44" s="104">
        <f t="shared" ca="1" si="39"/>
        <v>-1.1051598442255193</v>
      </c>
      <c r="AC44" s="104">
        <f t="shared" ca="1" si="39"/>
        <v>-0.87820459552390451</v>
      </c>
      <c r="AD44" s="104">
        <f t="shared" ca="1" si="39"/>
        <v>-0.67280364426325123</v>
      </c>
      <c r="AE44" s="104">
        <f t="shared" ca="1" si="39"/>
        <v>-0.49345857170174823</v>
      </c>
      <c r="AF44" s="104">
        <f t="shared" ca="1" si="39"/>
        <v>-0.34671131181267439</v>
      </c>
      <c r="AG44" s="104" t="str">
        <f t="shared" ca="1" si="39"/>
        <v/>
      </c>
      <c r="AH44" s="104" t="str">
        <f t="shared" ca="1" si="39"/>
        <v/>
      </c>
      <c r="AI44" s="104" t="str">
        <f t="shared" ca="1" si="39"/>
        <v/>
      </c>
      <c r="AJ44" s="104" t="str">
        <f t="shared" ca="1" si="31"/>
        <v/>
      </c>
      <c r="AK44" s="104" t="str">
        <f t="shared" ca="1" si="31"/>
        <v/>
      </c>
      <c r="AL44" s="104" t="str">
        <f t="shared" ca="1" si="31"/>
        <v/>
      </c>
      <c r="AM44" s="104" t="str">
        <f t="shared" ca="1" si="31"/>
        <v/>
      </c>
      <c r="AN44" s="104" t="str">
        <f t="shared" ca="1" si="31"/>
        <v/>
      </c>
      <c r="AO44" s="104" t="str">
        <f t="shared" ca="1" si="31"/>
        <v/>
      </c>
      <c r="AP44" s="104" t="str">
        <f t="shared" ca="1" si="31"/>
        <v/>
      </c>
      <c r="AQ44" s="104" t="str">
        <f t="shared" ca="1" si="31"/>
        <v/>
      </c>
      <c r="AR44" s="104" t="str">
        <f t="shared" ca="1" si="31"/>
        <v/>
      </c>
      <c r="AS44" s="104" t="str">
        <f t="shared" ca="1" si="31"/>
        <v/>
      </c>
      <c r="AT44" s="104" t="str">
        <f t="shared" ca="1" si="31"/>
        <v/>
      </c>
      <c r="AU44" s="104" t="str">
        <f t="shared" ca="1" si="31"/>
        <v/>
      </c>
      <c r="AV44" s="104" t="str">
        <f t="shared" ca="1" si="31"/>
        <v/>
      </c>
      <c r="AW44" s="104" t="str">
        <f t="shared" ca="1" si="31"/>
        <v/>
      </c>
      <c r="AX44" s="104" t="str">
        <f t="shared" ca="1" si="31"/>
        <v/>
      </c>
      <c r="AY44" s="104" t="str">
        <f t="shared" ca="1" si="31"/>
        <v/>
      </c>
      <c r="AZ44" s="104" t="str">
        <f t="shared" ca="1" si="29"/>
        <v/>
      </c>
      <c r="BA44" s="104" t="str">
        <f t="shared" ca="1" si="29"/>
        <v/>
      </c>
      <c r="BB44" s="104" t="str">
        <f t="shared" ca="1" si="7"/>
        <v>1A6</v>
      </c>
      <c r="BC44" s="104" t="str">
        <f t="shared" ca="1" si="32"/>
        <v>3N_SodA</v>
      </c>
      <c r="BD44" s="104">
        <f t="shared" ca="1" si="9"/>
        <v>10106</v>
      </c>
      <c r="BE44" s="104" t="str">
        <f t="shared" ca="1" si="33"/>
        <v>3N</v>
      </c>
      <c r="BF44" s="104" t="str">
        <f t="shared" ca="1" si="34"/>
        <v>SodA</v>
      </c>
      <c r="BG44" s="104" t="str">
        <f t="shared" ca="1" si="35"/>
        <v>2_3</v>
      </c>
      <c r="BH44" s="104">
        <f ca="1">IFERROR(IF(BB44="","",IF(Details!$B$10=1,1,VLOOKUP($BB44,Data_qPCR,58,FALSE))),"")</f>
        <v>1</v>
      </c>
      <c r="BI44" s="104">
        <f t="shared" ca="1" si="13"/>
        <v>7</v>
      </c>
      <c r="BJ44" s="104">
        <f t="shared" ca="1" si="14"/>
        <v>4.6387462021730634</v>
      </c>
      <c r="BK44" s="104">
        <f t="shared" ca="1" si="15"/>
        <v>30.288701215008651</v>
      </c>
      <c r="BL44" s="104">
        <f t="shared" ca="1" si="16"/>
        <v>0.99065022306011896</v>
      </c>
      <c r="BM44" s="104">
        <f t="shared" ca="1" si="17"/>
        <v>0.64276519564099188</v>
      </c>
      <c r="BN44" s="104">
        <f t="shared" ca="1" si="18"/>
        <v>25.404101464120416</v>
      </c>
      <c r="BO44" s="104" t="str">
        <f t="shared" ca="1" si="19"/>
        <v>SodA@2_3</v>
      </c>
      <c r="BP44" s="104">
        <f ca="1">IF(BO44="","",BQ44-COUNTIF($BO$3:BO43,BO44))</f>
        <v>2</v>
      </c>
      <c r="BQ44" s="104">
        <f t="shared" ca="1" si="36"/>
        <v>2</v>
      </c>
      <c r="BR44" s="104" t="str">
        <f t="shared" ca="1" si="21"/>
        <v>SodA@2_3@1</v>
      </c>
      <c r="BS44" s="104" t="str">
        <f t="shared" ca="1" si="22"/>
        <v>1A6</v>
      </c>
      <c r="BT44" s="104" t="b">
        <f t="shared" ca="1" si="23"/>
        <v>0</v>
      </c>
    </row>
    <row r="45" spans="1:72" x14ac:dyDescent="0.25">
      <c r="A45" s="104">
        <f ca="1">IF(A44="","",IF(ISTEXT(A44),1,IF(A44+1&gt;Data_Chart!$C$2,"",A44+1)))</f>
        <v>42</v>
      </c>
      <c r="B45" s="104">
        <f ca="1">IFERROR(SMALL(Data_Amplitude!$A$4:$A$1155,A45),"")</f>
        <v>42</v>
      </c>
      <c r="C45" s="104" t="str">
        <f t="shared" ca="1" si="30"/>
        <v>1B6</v>
      </c>
      <c r="D45" s="104" t="str">
        <f t="shared" si="38"/>
        <v/>
      </c>
      <c r="E45" s="104" t="str">
        <f t="shared" si="38"/>
        <v/>
      </c>
      <c r="F45" s="104" t="str">
        <f t="shared" si="38"/>
        <v/>
      </c>
      <c r="G45" s="104" t="str">
        <f t="shared" si="38"/>
        <v/>
      </c>
      <c r="H45" s="104" t="str">
        <f t="shared" si="38"/>
        <v/>
      </c>
      <c r="I45" s="104" t="str">
        <f t="shared" si="38"/>
        <v/>
      </c>
      <c r="J45" s="104" t="str">
        <f t="shared" si="38"/>
        <v/>
      </c>
      <c r="K45" s="104" t="str">
        <f t="shared" si="38"/>
        <v/>
      </c>
      <c r="L45" s="104" t="str">
        <f t="shared" si="38"/>
        <v/>
      </c>
      <c r="M45" s="104" t="str">
        <f t="shared" si="38"/>
        <v/>
      </c>
      <c r="N45" s="104" t="str">
        <f t="shared" si="38"/>
        <v/>
      </c>
      <c r="O45" s="104" t="str">
        <f t="shared" si="38"/>
        <v/>
      </c>
      <c r="P45" s="104" t="str">
        <f t="shared" si="38"/>
        <v/>
      </c>
      <c r="Q45" s="104" t="str">
        <f t="shared" ca="1" si="38"/>
        <v/>
      </c>
      <c r="R45" s="104" t="str">
        <f t="shared" ca="1" si="38"/>
        <v/>
      </c>
      <c r="S45" s="104" t="str">
        <f t="shared" ca="1" si="38"/>
        <v/>
      </c>
      <c r="T45" s="104" t="str">
        <f t="shared" ca="1" si="39"/>
        <v/>
      </c>
      <c r="U45" s="104" t="str">
        <f t="shared" ca="1" si="39"/>
        <v/>
      </c>
      <c r="V45" s="104" t="str">
        <f t="shared" ca="1" si="39"/>
        <v/>
      </c>
      <c r="W45" s="104" t="str">
        <f t="shared" ca="1" si="39"/>
        <v/>
      </c>
      <c r="X45" s="104" t="str">
        <f t="shared" ca="1" si="39"/>
        <v/>
      </c>
      <c r="Y45" s="104" t="str">
        <f t="shared" ca="1" si="39"/>
        <v/>
      </c>
      <c r="Z45" s="104">
        <f t="shared" ca="1" si="39"/>
        <v>-1.6504056130688691</v>
      </c>
      <c r="AA45" s="104">
        <f t="shared" ca="1" si="39"/>
        <v>-1.3729720016056837</v>
      </c>
      <c r="AB45" s="104">
        <f t="shared" ca="1" si="39"/>
        <v>-1.1274831266051333</v>
      </c>
      <c r="AC45" s="104">
        <f t="shared" ca="1" si="39"/>
        <v>-0.90017160860023304</v>
      </c>
      <c r="AD45" s="104">
        <f t="shared" ca="1" si="39"/>
        <v>-0.69364307216505205</v>
      </c>
      <c r="AE45" s="104">
        <f t="shared" ca="1" si="39"/>
        <v>-0.51085571177099864</v>
      </c>
      <c r="AF45" s="104">
        <f t="shared" ca="1" si="39"/>
        <v>-0.36035303776194322</v>
      </c>
      <c r="AG45" s="104" t="str">
        <f t="shared" ca="1" si="39"/>
        <v/>
      </c>
      <c r="AH45" s="104" t="str">
        <f t="shared" ca="1" si="39"/>
        <v/>
      </c>
      <c r="AI45" s="104" t="str">
        <f t="shared" ca="1" si="39"/>
        <v/>
      </c>
      <c r="AJ45" s="104" t="str">
        <f t="shared" ca="1" si="31"/>
        <v/>
      </c>
      <c r="AK45" s="104" t="str">
        <f t="shared" ca="1" si="31"/>
        <v/>
      </c>
      <c r="AL45" s="104" t="str">
        <f t="shared" ca="1" si="31"/>
        <v/>
      </c>
      <c r="AM45" s="104" t="str">
        <f t="shared" ca="1" si="31"/>
        <v/>
      </c>
      <c r="AN45" s="104" t="str">
        <f t="shared" ca="1" si="31"/>
        <v/>
      </c>
      <c r="AO45" s="104" t="str">
        <f t="shared" ca="1" si="31"/>
        <v/>
      </c>
      <c r="AP45" s="104" t="str">
        <f t="shared" ca="1" si="31"/>
        <v/>
      </c>
      <c r="AQ45" s="104" t="str">
        <f t="shared" ca="1" si="31"/>
        <v/>
      </c>
      <c r="AR45" s="104" t="str">
        <f t="shared" ca="1" si="31"/>
        <v/>
      </c>
      <c r="AS45" s="104" t="str">
        <f t="shared" ca="1" si="31"/>
        <v/>
      </c>
      <c r="AT45" s="104" t="str">
        <f t="shared" ca="1" si="31"/>
        <v/>
      </c>
      <c r="AU45" s="104" t="str">
        <f t="shared" ca="1" si="31"/>
        <v/>
      </c>
      <c r="AV45" s="104" t="str">
        <f t="shared" ca="1" si="31"/>
        <v/>
      </c>
      <c r="AW45" s="104" t="str">
        <f t="shared" ca="1" si="31"/>
        <v/>
      </c>
      <c r="AX45" s="104" t="str">
        <f t="shared" ca="1" si="31"/>
        <v/>
      </c>
      <c r="AY45" s="104" t="str">
        <f t="shared" ca="1" si="31"/>
        <v/>
      </c>
      <c r="AZ45" s="104" t="str">
        <f t="shared" ca="1" si="29"/>
        <v/>
      </c>
      <c r="BA45" s="104" t="str">
        <f t="shared" ca="1" si="29"/>
        <v/>
      </c>
      <c r="BB45" s="104" t="str">
        <f t="shared" ca="1" si="7"/>
        <v>1B6</v>
      </c>
      <c r="BC45" s="104" t="str">
        <f t="shared" ca="1" si="32"/>
        <v>3N_SodA</v>
      </c>
      <c r="BD45" s="104">
        <f t="shared" ca="1" si="9"/>
        <v>10206</v>
      </c>
      <c r="BE45" s="104" t="str">
        <f t="shared" ca="1" si="33"/>
        <v>3N</v>
      </c>
      <c r="BF45" s="104" t="str">
        <f t="shared" ca="1" si="34"/>
        <v>SodA</v>
      </c>
      <c r="BG45" s="104" t="str">
        <f t="shared" ca="1" si="35"/>
        <v>2_3</v>
      </c>
      <c r="BH45" s="104">
        <f ca="1">IFERROR(IF(BB45="","",IF(Details!$B$10=1,1,VLOOKUP($BB45,Data_qPCR,58,FALSE))),"")</f>
        <v>1</v>
      </c>
      <c r="BI45" s="104">
        <f t="shared" ca="1" si="13"/>
        <v>7</v>
      </c>
      <c r="BJ45" s="104">
        <f t="shared" ca="1" si="14"/>
        <v>4.6033178859330164</v>
      </c>
      <c r="BK45" s="104">
        <f t="shared" ca="1" si="15"/>
        <v>30.350716848326535</v>
      </c>
      <c r="BL45" s="104">
        <f t="shared" ca="1" si="16"/>
        <v>0.99106645131612725</v>
      </c>
      <c r="BM45" s="104">
        <f t="shared" ca="1" si="17"/>
        <v>0.64905301334851395</v>
      </c>
      <c r="BN45" s="104">
        <f t="shared" ca="1" si="18"/>
        <v>25.503423114439066</v>
      </c>
      <c r="BO45" s="104" t="str">
        <f t="shared" ca="1" si="19"/>
        <v>SodA@2_3</v>
      </c>
      <c r="BP45" s="104">
        <f ca="1">IF(BO45="","",BQ45-COUNTIF($BO$3:BO44,BO45))</f>
        <v>1</v>
      </c>
      <c r="BQ45" s="104">
        <f t="shared" ca="1" si="36"/>
        <v>2</v>
      </c>
      <c r="BR45" s="104" t="str">
        <f t="shared" ca="1" si="21"/>
        <v>SodA@2_3@2</v>
      </c>
      <c r="BS45" s="104" t="str">
        <f t="shared" ca="1" si="22"/>
        <v>1B6</v>
      </c>
      <c r="BT45" s="104" t="b">
        <f t="shared" ca="1" si="23"/>
        <v>0</v>
      </c>
    </row>
    <row r="46" spans="1:72" x14ac:dyDescent="0.25">
      <c r="A46" s="104">
        <f ca="1">IF(A45="","",IF(ISTEXT(A45),1,IF(A45+1&gt;Data_Chart!$C$2,"",A45+1)))</f>
        <v>43</v>
      </c>
      <c r="B46" s="104">
        <f ca="1">IFERROR(SMALL(Data_Amplitude!$A$4:$A$1155,A46),"")</f>
        <v>43</v>
      </c>
      <c r="C46" s="104" t="str">
        <f t="shared" ca="1" si="30"/>
        <v>1C6</v>
      </c>
      <c r="D46" s="104" t="str">
        <f t="shared" si="38"/>
        <v/>
      </c>
      <c r="E46" s="104" t="str">
        <f t="shared" si="38"/>
        <v/>
      </c>
      <c r="F46" s="104" t="str">
        <f t="shared" si="38"/>
        <v/>
      </c>
      <c r="G46" s="104" t="str">
        <f t="shared" si="38"/>
        <v/>
      </c>
      <c r="H46" s="104" t="str">
        <f t="shared" si="38"/>
        <v/>
      </c>
      <c r="I46" s="104" t="str">
        <f t="shared" si="38"/>
        <v/>
      </c>
      <c r="J46" s="104" t="str">
        <f t="shared" si="38"/>
        <v/>
      </c>
      <c r="K46" s="104" t="str">
        <f t="shared" si="38"/>
        <v/>
      </c>
      <c r="L46" s="104" t="str">
        <f t="shared" si="38"/>
        <v/>
      </c>
      <c r="M46" s="104" t="str">
        <f t="shared" si="38"/>
        <v/>
      </c>
      <c r="N46" s="104" t="str">
        <f t="shared" si="38"/>
        <v/>
      </c>
      <c r="O46" s="104" t="str">
        <f t="shared" si="38"/>
        <v/>
      </c>
      <c r="P46" s="104" t="str">
        <f t="shared" si="38"/>
        <v/>
      </c>
      <c r="Q46" s="104" t="str">
        <f t="shared" ca="1" si="38"/>
        <v/>
      </c>
      <c r="R46" s="104" t="str">
        <f t="shared" ca="1" si="38"/>
        <v/>
      </c>
      <c r="S46" s="104" t="str">
        <f t="shared" ca="1" si="38"/>
        <v/>
      </c>
      <c r="T46" s="104" t="str">
        <f t="shared" ca="1" si="39"/>
        <v/>
      </c>
      <c r="U46" s="104" t="str">
        <f t="shared" ca="1" si="39"/>
        <v/>
      </c>
      <c r="V46" s="104" t="str">
        <f t="shared" ca="1" si="39"/>
        <v/>
      </c>
      <c r="W46" s="104" t="str">
        <f t="shared" ca="1" si="39"/>
        <v/>
      </c>
      <c r="X46" s="104" t="str">
        <f t="shared" ca="1" si="39"/>
        <v/>
      </c>
      <c r="Y46" s="104" t="str">
        <f t="shared" ca="1" si="39"/>
        <v/>
      </c>
      <c r="Z46" s="104" t="str">
        <f t="shared" ca="1" si="39"/>
        <v/>
      </c>
      <c r="AA46" s="104" t="str">
        <f t="shared" ca="1" si="39"/>
        <v/>
      </c>
      <c r="AB46" s="104">
        <f t="shared" ca="1" si="39"/>
        <v>-1.8221135357730842</v>
      </c>
      <c r="AC46" s="104">
        <f t="shared" ca="1" si="39"/>
        <v>-1.4868486655158786</v>
      </c>
      <c r="AD46" s="104">
        <f t="shared" ca="1" si="39"/>
        <v>-1.1818166072496545</v>
      </c>
      <c r="AE46" s="104">
        <f t="shared" ca="1" si="39"/>
        <v>-0.89865546270616159</v>
      </c>
      <c r="AF46" s="104">
        <f t="shared" ca="1" si="39"/>
        <v>-0.6461397352449425</v>
      </c>
      <c r="AG46" s="104">
        <f t="shared" ca="1" si="39"/>
        <v>-0.43385336296503951</v>
      </c>
      <c r="AH46" s="104">
        <f t="shared" ca="1" si="39"/>
        <v>-0.27390849830970171</v>
      </c>
      <c r="AI46" s="104" t="str">
        <f t="shared" ca="1" si="39"/>
        <v/>
      </c>
      <c r="AJ46" s="104" t="str">
        <f t="shared" ca="1" si="31"/>
        <v/>
      </c>
      <c r="AK46" s="104" t="str">
        <f t="shared" ca="1" si="31"/>
        <v/>
      </c>
      <c r="AL46" s="104" t="str">
        <f t="shared" ca="1" si="31"/>
        <v/>
      </c>
      <c r="AM46" s="104" t="str">
        <f t="shared" ca="1" si="31"/>
        <v/>
      </c>
      <c r="AN46" s="104" t="str">
        <f t="shared" ca="1" si="31"/>
        <v/>
      </c>
      <c r="AO46" s="104" t="str">
        <f t="shared" ca="1" si="31"/>
        <v/>
      </c>
      <c r="AP46" s="104" t="str">
        <f t="shared" ca="1" si="31"/>
        <v/>
      </c>
      <c r="AQ46" s="104" t="str">
        <f t="shared" ca="1" si="31"/>
        <v/>
      </c>
      <c r="AR46" s="104" t="str">
        <f t="shared" ca="1" si="31"/>
        <v/>
      </c>
      <c r="AS46" s="104" t="str">
        <f t="shared" ca="1" si="31"/>
        <v/>
      </c>
      <c r="AT46" s="104" t="str">
        <f t="shared" ca="1" si="31"/>
        <v/>
      </c>
      <c r="AU46" s="104" t="str">
        <f t="shared" ca="1" si="31"/>
        <v/>
      </c>
      <c r="AV46" s="104" t="str">
        <f t="shared" ca="1" si="31"/>
        <v/>
      </c>
      <c r="AW46" s="104" t="str">
        <f t="shared" ca="1" si="31"/>
        <v/>
      </c>
      <c r="AX46" s="104" t="str">
        <f t="shared" ca="1" si="31"/>
        <v/>
      </c>
      <c r="AY46" s="104" t="str">
        <f t="shared" ca="1" si="31"/>
        <v/>
      </c>
      <c r="AZ46" s="104" t="str">
        <f t="shared" ca="1" si="29"/>
        <v/>
      </c>
      <c r="BA46" s="104" t="str">
        <f t="shared" ca="1" si="29"/>
        <v/>
      </c>
      <c r="BB46" s="104" t="str">
        <f t="shared" ca="1" si="7"/>
        <v>1C6</v>
      </c>
      <c r="BC46" s="104" t="str">
        <f t="shared" ca="1" si="32"/>
        <v>3N_OtsA</v>
      </c>
      <c r="BD46" s="104">
        <f t="shared" ca="1" si="9"/>
        <v>10306</v>
      </c>
      <c r="BE46" s="104" t="str">
        <f t="shared" ca="1" si="33"/>
        <v>3N</v>
      </c>
      <c r="BF46" s="104" t="str">
        <f t="shared" ca="1" si="34"/>
        <v>OtsA</v>
      </c>
      <c r="BG46" s="104" t="str">
        <f t="shared" ca="1" si="35"/>
        <v>2_3</v>
      </c>
      <c r="BH46" s="104">
        <f ca="1">IFERROR(IF(BB46="","",IF(Details!$B$10=1,1,VLOOKUP($BB46,Data_qPCR,58,FALSE))),"")</f>
        <v>1</v>
      </c>
      <c r="BI46" s="104">
        <f t="shared" ca="1" si="13"/>
        <v>7</v>
      </c>
      <c r="BJ46" s="104">
        <f t="shared" ca="1" si="14"/>
        <v>3.7954185581737594</v>
      </c>
      <c r="BK46" s="104">
        <f t="shared" ca="1" si="15"/>
        <v>31.656254585215997</v>
      </c>
      <c r="BL46" s="104">
        <f t="shared" ca="1" si="16"/>
        <v>0.98766043429548278</v>
      </c>
      <c r="BM46" s="104">
        <f t="shared" ca="1" si="17"/>
        <v>0.83432190397662653</v>
      </c>
      <c r="BN46" s="104">
        <f t="shared" ca="1" si="18"/>
        <v>27.659678843459027</v>
      </c>
      <c r="BO46" s="104" t="str">
        <f t="shared" ca="1" si="19"/>
        <v>OtsA@2_3</v>
      </c>
      <c r="BP46" s="104">
        <f ca="1">IF(BO46="","",BQ46-COUNTIF($BO$3:BO45,BO46))</f>
        <v>2</v>
      </c>
      <c r="BQ46" s="104">
        <f t="shared" ca="1" si="36"/>
        <v>2</v>
      </c>
      <c r="BR46" s="104" t="str">
        <f t="shared" ca="1" si="21"/>
        <v>OtsA@2_3@1</v>
      </c>
      <c r="BS46" s="104" t="str">
        <f t="shared" ca="1" si="22"/>
        <v>1C6</v>
      </c>
      <c r="BT46" s="104" t="b">
        <f t="shared" ca="1" si="23"/>
        <v>0</v>
      </c>
    </row>
    <row r="47" spans="1:72" x14ac:dyDescent="0.25">
      <c r="A47" s="104">
        <f ca="1">IF(A46="","",IF(ISTEXT(A46),1,IF(A46+1&gt;Data_Chart!$C$2,"",A46+1)))</f>
        <v>44</v>
      </c>
      <c r="B47" s="104">
        <f ca="1">IFERROR(SMALL(Data_Amplitude!$A$4:$A$1155,A47),"")</f>
        <v>44</v>
      </c>
      <c r="C47" s="104" t="str">
        <f t="shared" ca="1" si="30"/>
        <v>1D6</v>
      </c>
      <c r="D47" s="104" t="str">
        <f t="shared" si="38"/>
        <v/>
      </c>
      <c r="E47" s="104" t="str">
        <f t="shared" si="38"/>
        <v/>
      </c>
      <c r="F47" s="104" t="str">
        <f t="shared" si="38"/>
        <v/>
      </c>
      <c r="G47" s="104" t="str">
        <f t="shared" si="38"/>
        <v/>
      </c>
      <c r="H47" s="104" t="str">
        <f t="shared" si="38"/>
        <v/>
      </c>
      <c r="I47" s="104" t="str">
        <f t="shared" si="38"/>
        <v/>
      </c>
      <c r="J47" s="104" t="str">
        <f t="shared" si="38"/>
        <v/>
      </c>
      <c r="K47" s="104" t="str">
        <f t="shared" si="38"/>
        <v/>
      </c>
      <c r="L47" s="104" t="str">
        <f t="shared" si="38"/>
        <v/>
      </c>
      <c r="M47" s="104" t="str">
        <f t="shared" si="38"/>
        <v/>
      </c>
      <c r="N47" s="104" t="str">
        <f t="shared" si="38"/>
        <v/>
      </c>
      <c r="O47" s="104" t="str">
        <f t="shared" si="38"/>
        <v/>
      </c>
      <c r="P47" s="104" t="str">
        <f t="shared" si="38"/>
        <v/>
      </c>
      <c r="Q47" s="104" t="str">
        <f t="shared" ca="1" si="38"/>
        <v/>
      </c>
      <c r="R47" s="104" t="str">
        <f t="shared" ca="1" si="38"/>
        <v/>
      </c>
      <c r="S47" s="104" t="str">
        <f t="shared" ca="1" si="38"/>
        <v/>
      </c>
      <c r="T47" s="104" t="str">
        <f t="shared" ca="1" si="39"/>
        <v/>
      </c>
      <c r="U47" s="104" t="str">
        <f t="shared" ca="1" si="39"/>
        <v/>
      </c>
      <c r="V47" s="104" t="str">
        <f t="shared" ca="1" si="39"/>
        <v/>
      </c>
      <c r="W47" s="104" t="str">
        <f t="shared" ca="1" si="39"/>
        <v/>
      </c>
      <c r="X47" s="104" t="str">
        <f t="shared" ca="1" si="39"/>
        <v/>
      </c>
      <c r="Y47" s="104" t="str">
        <f t="shared" ca="1" si="39"/>
        <v/>
      </c>
      <c r="Z47" s="104" t="str">
        <f t="shared" ca="1" si="39"/>
        <v/>
      </c>
      <c r="AA47" s="104" t="str">
        <f t="shared" ca="1" si="39"/>
        <v/>
      </c>
      <c r="AB47" s="104">
        <f t="shared" ca="1" si="39"/>
        <v>-1.7539003354291569</v>
      </c>
      <c r="AC47" s="104">
        <f t="shared" ca="1" si="39"/>
        <v>-1.4234433335992527</v>
      </c>
      <c r="AD47" s="104">
        <f t="shared" ca="1" si="39"/>
        <v>-1.1170282827136895</v>
      </c>
      <c r="AE47" s="104">
        <f t="shared" ca="1" si="39"/>
        <v>-0.84220398886451309</v>
      </c>
      <c r="AF47" s="104">
        <f t="shared" ca="1" si="39"/>
        <v>-0.5951414314303225</v>
      </c>
      <c r="AG47" s="104">
        <f t="shared" ca="1" si="39"/>
        <v>-0.39483858493981677</v>
      </c>
      <c r="AH47" s="104" t="str">
        <f t="shared" ca="1" si="39"/>
        <v/>
      </c>
      <c r="AI47" s="104" t="str">
        <f t="shared" ca="1" si="39"/>
        <v/>
      </c>
      <c r="AJ47" s="104" t="str">
        <f t="shared" ca="1" si="31"/>
        <v/>
      </c>
      <c r="AK47" s="104" t="str">
        <f t="shared" ca="1" si="31"/>
        <v/>
      </c>
      <c r="AL47" s="104" t="str">
        <f t="shared" ca="1" si="31"/>
        <v/>
      </c>
      <c r="AM47" s="104" t="str">
        <f t="shared" ca="1" si="31"/>
        <v/>
      </c>
      <c r="AN47" s="104" t="str">
        <f t="shared" ca="1" si="31"/>
        <v/>
      </c>
      <c r="AO47" s="104" t="str">
        <f t="shared" ca="1" si="31"/>
        <v/>
      </c>
      <c r="AP47" s="104" t="str">
        <f t="shared" ca="1" si="31"/>
        <v/>
      </c>
      <c r="AQ47" s="104" t="str">
        <f t="shared" ca="1" si="31"/>
        <v/>
      </c>
      <c r="AR47" s="104" t="str">
        <f t="shared" ca="1" si="31"/>
        <v/>
      </c>
      <c r="AS47" s="104" t="str">
        <f t="shared" ca="1" si="31"/>
        <v/>
      </c>
      <c r="AT47" s="104" t="str">
        <f t="shared" ca="1" si="31"/>
        <v/>
      </c>
      <c r="AU47" s="104" t="str">
        <f t="shared" ca="1" si="31"/>
        <v/>
      </c>
      <c r="AV47" s="104" t="str">
        <f t="shared" ca="1" si="31"/>
        <v/>
      </c>
      <c r="AW47" s="104" t="str">
        <f t="shared" ca="1" si="31"/>
        <v/>
      </c>
      <c r="AX47" s="104" t="str">
        <f t="shared" ca="1" si="31"/>
        <v/>
      </c>
      <c r="AY47" s="104" t="str">
        <f t="shared" ca="1" si="31"/>
        <v/>
      </c>
      <c r="AZ47" s="104" t="str">
        <f t="shared" ca="1" si="29"/>
        <v/>
      </c>
      <c r="BA47" s="104" t="str">
        <f t="shared" ca="1" si="29"/>
        <v/>
      </c>
      <c r="BB47" s="104" t="str">
        <f t="shared" ca="1" si="7"/>
        <v>1D6</v>
      </c>
      <c r="BC47" s="104" t="str">
        <f t="shared" ca="1" si="32"/>
        <v>3N_OtsA</v>
      </c>
      <c r="BD47" s="104">
        <f t="shared" ca="1" si="9"/>
        <v>10406</v>
      </c>
      <c r="BE47" s="104" t="str">
        <f t="shared" ca="1" si="33"/>
        <v>3N</v>
      </c>
      <c r="BF47" s="104" t="str">
        <f t="shared" ca="1" si="34"/>
        <v>OtsA</v>
      </c>
      <c r="BG47" s="104" t="str">
        <f t="shared" ca="1" si="35"/>
        <v>2_3</v>
      </c>
      <c r="BH47" s="104">
        <f ca="1">IFERROR(IF(BB47="","",IF(Details!$B$10=1,1,VLOOKUP($BB47,Data_qPCR,58,FALSE))),"")</f>
        <v>1</v>
      </c>
      <c r="BI47" s="104">
        <f t="shared" ca="1" si="13"/>
        <v>6</v>
      </c>
      <c r="BJ47" s="104">
        <f t="shared" ca="1" si="14"/>
        <v>3.6366162384810172</v>
      </c>
      <c r="BK47" s="104">
        <f t="shared" ca="1" si="15"/>
        <v>31.213322146517378</v>
      </c>
      <c r="BL47" s="104">
        <f t="shared" ca="1" si="16"/>
        <v>0.99280025965021634</v>
      </c>
      <c r="BM47" s="104">
        <f t="shared" ca="1" si="17"/>
        <v>0.8835662421925885</v>
      </c>
      <c r="BN47" s="104">
        <f t="shared" ca="1" si="18"/>
        <v>27.383965247396866</v>
      </c>
      <c r="BO47" s="104" t="str">
        <f t="shared" ca="1" si="19"/>
        <v>OtsA@2_3</v>
      </c>
      <c r="BP47" s="104">
        <f ca="1">IF(BO47="","",BQ47-COUNTIF($BO$3:BO46,BO47))</f>
        <v>1</v>
      </c>
      <c r="BQ47" s="104">
        <f t="shared" ca="1" si="36"/>
        <v>2</v>
      </c>
      <c r="BR47" s="104" t="str">
        <f t="shared" ca="1" si="21"/>
        <v>OtsA@2_3@2</v>
      </c>
      <c r="BS47" s="104" t="str">
        <f t="shared" ca="1" si="22"/>
        <v>1D6</v>
      </c>
      <c r="BT47" s="104" t="b">
        <f t="shared" ca="1" si="23"/>
        <v>0</v>
      </c>
    </row>
    <row r="48" spans="1:72" x14ac:dyDescent="0.25">
      <c r="A48" s="104">
        <f ca="1">IF(A47="","",IF(ISTEXT(A47),1,IF(A47+1&gt;Data_Chart!$C$2,"",A47+1)))</f>
        <v>45</v>
      </c>
      <c r="B48" s="104">
        <f ca="1">IFERROR(SMALL(Data_Amplitude!$A$4:$A$1155,A48),"")</f>
        <v>45</v>
      </c>
      <c r="C48" s="104" t="str">
        <f t="shared" ca="1" si="30"/>
        <v>1E6</v>
      </c>
      <c r="D48" s="104" t="str">
        <f t="shared" si="38"/>
        <v/>
      </c>
      <c r="E48" s="104" t="str">
        <f t="shared" si="38"/>
        <v/>
      </c>
      <c r="F48" s="104" t="str">
        <f t="shared" si="38"/>
        <v/>
      </c>
      <c r="G48" s="104" t="str">
        <f t="shared" si="38"/>
        <v/>
      </c>
      <c r="H48" s="104" t="str">
        <f t="shared" si="38"/>
        <v/>
      </c>
      <c r="I48" s="104" t="str">
        <f t="shared" si="38"/>
        <v/>
      </c>
      <c r="J48" s="104" t="str">
        <f t="shared" si="38"/>
        <v/>
      </c>
      <c r="K48" s="104" t="str">
        <f t="shared" si="38"/>
        <v/>
      </c>
      <c r="L48" s="104" t="str">
        <f t="shared" si="38"/>
        <v/>
      </c>
      <c r="M48" s="104" t="str">
        <f t="shared" si="38"/>
        <v/>
      </c>
      <c r="N48" s="104" t="str">
        <f t="shared" si="38"/>
        <v/>
      </c>
      <c r="O48" s="104" t="str">
        <f t="shared" si="38"/>
        <v/>
      </c>
      <c r="P48" s="104" t="str">
        <f t="shared" si="38"/>
        <v/>
      </c>
      <c r="Q48" s="104" t="str">
        <f t="shared" ca="1" si="38"/>
        <v/>
      </c>
      <c r="R48" s="104" t="str">
        <f t="shared" ca="1" si="38"/>
        <v/>
      </c>
      <c r="S48" s="104" t="str">
        <f t="shared" ca="1" si="38"/>
        <v/>
      </c>
      <c r="T48" s="104" t="str">
        <f t="shared" ca="1" si="39"/>
        <v/>
      </c>
      <c r="U48" s="104" t="str">
        <f t="shared" ca="1" si="39"/>
        <v/>
      </c>
      <c r="V48" s="104" t="str">
        <f t="shared" ca="1" si="39"/>
        <v/>
      </c>
      <c r="W48" s="104" t="str">
        <f t="shared" ca="1" si="39"/>
        <v/>
      </c>
      <c r="X48" s="104" t="str">
        <f t="shared" ca="1" si="39"/>
        <v/>
      </c>
      <c r="Y48" s="104" t="str">
        <f t="shared" ca="1" si="39"/>
        <v/>
      </c>
      <c r="Z48" s="104" t="str">
        <f t="shared" ca="1" si="39"/>
        <v/>
      </c>
      <c r="AA48" s="104" t="str">
        <f t="shared" ca="1" si="39"/>
        <v/>
      </c>
      <c r="AB48" s="104" t="str">
        <f t="shared" ca="1" si="39"/>
        <v/>
      </c>
      <c r="AC48" s="104">
        <f t="shared" ca="1" si="39"/>
        <v>-1.6378155220559638</v>
      </c>
      <c r="AD48" s="104">
        <f t="shared" ca="1" si="39"/>
        <v>-1.3209377203600752</v>
      </c>
      <c r="AE48" s="104">
        <f t="shared" ca="1" si="39"/>
        <v>-1.0332317367593968</v>
      </c>
      <c r="AF48" s="104">
        <f t="shared" ca="1" si="39"/>
        <v>-0.77216973044991755</v>
      </c>
      <c r="AG48" s="104">
        <f t="shared" ca="1" si="39"/>
        <v>-0.54340100535618152</v>
      </c>
      <c r="AH48" s="104">
        <f t="shared" ca="1" si="39"/>
        <v>-0.3615790341691868</v>
      </c>
      <c r="AI48" s="104" t="str">
        <f t="shared" ca="1" si="39"/>
        <v/>
      </c>
      <c r="AJ48" s="104" t="str">
        <f t="shared" ca="1" si="31"/>
        <v/>
      </c>
      <c r="AK48" s="104" t="str">
        <f t="shared" ca="1" si="31"/>
        <v/>
      </c>
      <c r="AL48" s="104" t="str">
        <f t="shared" ca="1" si="31"/>
        <v/>
      </c>
      <c r="AM48" s="104" t="str">
        <f t="shared" ca="1" si="31"/>
        <v/>
      </c>
      <c r="AN48" s="104" t="str">
        <f t="shared" ca="1" si="31"/>
        <v/>
      </c>
      <c r="AO48" s="104" t="str">
        <f t="shared" ca="1" si="31"/>
        <v/>
      </c>
      <c r="AP48" s="104" t="str">
        <f t="shared" ca="1" si="31"/>
        <v/>
      </c>
      <c r="AQ48" s="104" t="str">
        <f t="shared" ca="1" si="31"/>
        <v/>
      </c>
      <c r="AR48" s="104" t="str">
        <f t="shared" ca="1" si="31"/>
        <v/>
      </c>
      <c r="AS48" s="104" t="str">
        <f t="shared" ca="1" si="31"/>
        <v/>
      </c>
      <c r="AT48" s="104" t="str">
        <f t="shared" ca="1" si="31"/>
        <v/>
      </c>
      <c r="AU48" s="104" t="str">
        <f t="shared" ca="1" si="31"/>
        <v/>
      </c>
      <c r="AV48" s="104" t="str">
        <f t="shared" ca="1" si="31"/>
        <v/>
      </c>
      <c r="AW48" s="104" t="str">
        <f t="shared" ca="1" si="31"/>
        <v/>
      </c>
      <c r="AX48" s="104" t="str">
        <f t="shared" ca="1" si="31"/>
        <v/>
      </c>
      <c r="AY48" s="104" t="str">
        <f t="shared" ca="1" si="31"/>
        <v/>
      </c>
      <c r="AZ48" s="104" t="str">
        <f t="shared" ca="1" si="29"/>
        <v/>
      </c>
      <c r="BA48" s="104" t="str">
        <f t="shared" ca="1" si="29"/>
        <v/>
      </c>
      <c r="BB48" s="104" t="str">
        <f t="shared" ca="1" si="7"/>
        <v>1E6</v>
      </c>
      <c r="BC48" s="104" t="str">
        <f t="shared" ca="1" si="32"/>
        <v>3N_Rpon2</v>
      </c>
      <c r="BD48" s="104">
        <f t="shared" ca="1" si="9"/>
        <v>10506</v>
      </c>
      <c r="BE48" s="104" t="str">
        <f t="shared" ca="1" si="33"/>
        <v>3N</v>
      </c>
      <c r="BF48" s="104" t="str">
        <f t="shared" ca="1" si="34"/>
        <v>Rpon2</v>
      </c>
      <c r="BG48" s="104" t="str">
        <f t="shared" ca="1" si="35"/>
        <v>2_3</v>
      </c>
      <c r="BH48" s="104">
        <f ca="1">IFERROR(IF(BB48="","",IF(Details!$B$10=1,1,VLOOKUP($BB48,Data_qPCR,58,FALSE))),"")</f>
        <v>1</v>
      </c>
      <c r="BI48" s="104">
        <f t="shared" ca="1" si="13"/>
        <v>6</v>
      </c>
      <c r="BJ48" s="104">
        <f t="shared" ca="1" si="14"/>
        <v>3.8663409534402273</v>
      </c>
      <c r="BK48" s="104">
        <f t="shared" ca="1" si="15"/>
        <v>32.153134641868753</v>
      </c>
      <c r="BL48" s="104">
        <f t="shared" ca="1" si="16"/>
        <v>0.99142422444020772</v>
      </c>
      <c r="BM48" s="104">
        <f t="shared" ca="1" si="17"/>
        <v>0.8140216948309329</v>
      </c>
      <c r="BN48" s="104">
        <f t="shared" ca="1" si="18"/>
        <v>28.081877617896193</v>
      </c>
      <c r="BO48" s="104" t="str">
        <f t="shared" ca="1" si="19"/>
        <v>Rpon2@2_3</v>
      </c>
      <c r="BP48" s="104">
        <f ca="1">IF(BO48="","",BQ48-COUNTIF($BO$3:BO47,BO48))</f>
        <v>2</v>
      </c>
      <c r="BQ48" s="104">
        <f t="shared" ca="1" si="36"/>
        <v>2</v>
      </c>
      <c r="BR48" s="104" t="str">
        <f t="shared" ca="1" si="21"/>
        <v>Rpon2@2_3@1</v>
      </c>
      <c r="BS48" s="104" t="str">
        <f t="shared" ca="1" si="22"/>
        <v>1E6</v>
      </c>
      <c r="BT48" s="104" t="b">
        <f t="shared" ca="1" si="23"/>
        <v>0</v>
      </c>
    </row>
    <row r="49" spans="1:72" x14ac:dyDescent="0.25">
      <c r="A49" s="104">
        <f ca="1">IF(A48="","",IF(ISTEXT(A48),1,IF(A48+1&gt;Data_Chart!$C$2,"",A48+1)))</f>
        <v>46</v>
      </c>
      <c r="B49" s="104">
        <f ca="1">IFERROR(SMALL(Data_Amplitude!$A$4:$A$1155,A49),"")</f>
        <v>46</v>
      </c>
      <c r="C49" s="104" t="str">
        <f t="shared" ca="1" si="30"/>
        <v>1F6</v>
      </c>
      <c r="D49" s="104" t="str">
        <f t="shared" si="38"/>
        <v/>
      </c>
      <c r="E49" s="104" t="str">
        <f t="shared" si="38"/>
        <v/>
      </c>
      <c r="F49" s="104" t="str">
        <f t="shared" si="38"/>
        <v/>
      </c>
      <c r="G49" s="104" t="str">
        <f t="shared" si="38"/>
        <v/>
      </c>
      <c r="H49" s="104" t="str">
        <f t="shared" si="38"/>
        <v/>
      </c>
      <c r="I49" s="104" t="str">
        <f t="shared" si="38"/>
        <v/>
      </c>
      <c r="J49" s="104" t="str">
        <f t="shared" si="38"/>
        <v/>
      </c>
      <c r="K49" s="104" t="str">
        <f t="shared" si="38"/>
        <v/>
      </c>
      <c r="L49" s="104" t="str">
        <f t="shared" si="38"/>
        <v/>
      </c>
      <c r="M49" s="104" t="str">
        <f t="shared" si="38"/>
        <v/>
      </c>
      <c r="N49" s="104" t="str">
        <f t="shared" si="38"/>
        <v/>
      </c>
      <c r="O49" s="104" t="str">
        <f t="shared" si="38"/>
        <v/>
      </c>
      <c r="P49" s="104" t="str">
        <f t="shared" si="38"/>
        <v/>
      </c>
      <c r="Q49" s="104" t="str">
        <f t="shared" ca="1" si="38"/>
        <v/>
      </c>
      <c r="R49" s="104" t="str">
        <f t="shared" ca="1" si="38"/>
        <v/>
      </c>
      <c r="S49" s="104" t="str">
        <f t="shared" ca="1" si="38"/>
        <v/>
      </c>
      <c r="T49" s="104" t="str">
        <f t="shared" ca="1" si="39"/>
        <v/>
      </c>
      <c r="U49" s="104" t="str">
        <f t="shared" ca="1" si="39"/>
        <v/>
      </c>
      <c r="V49" s="104" t="str">
        <f t="shared" ca="1" si="39"/>
        <v/>
      </c>
      <c r="W49" s="104" t="str">
        <f t="shared" ca="1" si="39"/>
        <v/>
      </c>
      <c r="X49" s="104" t="str">
        <f t="shared" ca="1" si="39"/>
        <v/>
      </c>
      <c r="Y49" s="104" t="str">
        <f t="shared" ca="1" si="39"/>
        <v/>
      </c>
      <c r="Z49" s="104" t="str">
        <f t="shared" ca="1" si="39"/>
        <v/>
      </c>
      <c r="AA49" s="104" t="str">
        <f t="shared" ca="1" si="39"/>
        <v/>
      </c>
      <c r="AB49" s="104" t="str">
        <f t="shared" ca="1" si="39"/>
        <v/>
      </c>
      <c r="AC49" s="104">
        <f t="shared" ca="1" si="39"/>
        <v>-1.5799495317203882</v>
      </c>
      <c r="AD49" s="104">
        <f t="shared" ca="1" si="39"/>
        <v>-1.263055647120862</v>
      </c>
      <c r="AE49" s="104">
        <f t="shared" ca="1" si="39"/>
        <v>-0.97489793943723202</v>
      </c>
      <c r="AF49" s="104">
        <f t="shared" ca="1" si="39"/>
        <v>-0.71936512333630598</v>
      </c>
      <c r="AG49" s="104">
        <f t="shared" ca="1" si="39"/>
        <v>-0.49910482497591385</v>
      </c>
      <c r="AH49" s="104">
        <f t="shared" ca="1" si="39"/>
        <v>-0.3288065622722493</v>
      </c>
      <c r="AI49" s="104" t="str">
        <f t="shared" ca="1" si="39"/>
        <v/>
      </c>
      <c r="AJ49" s="104" t="str">
        <f t="shared" ca="1" si="31"/>
        <v/>
      </c>
      <c r="AK49" s="104" t="str">
        <f t="shared" ca="1" si="31"/>
        <v/>
      </c>
      <c r="AL49" s="104" t="str">
        <f t="shared" ca="1" si="31"/>
        <v/>
      </c>
      <c r="AM49" s="104" t="str">
        <f t="shared" ca="1" si="31"/>
        <v/>
      </c>
      <c r="AN49" s="104" t="str">
        <f t="shared" ca="1" si="31"/>
        <v/>
      </c>
      <c r="AO49" s="104" t="str">
        <f t="shared" ca="1" si="31"/>
        <v/>
      </c>
      <c r="AP49" s="104" t="str">
        <f t="shared" ca="1" si="31"/>
        <v/>
      </c>
      <c r="AQ49" s="104" t="str">
        <f t="shared" ca="1" si="31"/>
        <v/>
      </c>
      <c r="AR49" s="104" t="str">
        <f t="shared" ca="1" si="31"/>
        <v/>
      </c>
      <c r="AS49" s="104" t="str">
        <f t="shared" ca="1" si="31"/>
        <v/>
      </c>
      <c r="AT49" s="104" t="str">
        <f t="shared" ca="1" si="31"/>
        <v/>
      </c>
      <c r="AU49" s="104" t="str">
        <f t="shared" ca="1" si="31"/>
        <v/>
      </c>
      <c r="AV49" s="104" t="str">
        <f t="shared" ca="1" si="31"/>
        <v/>
      </c>
      <c r="AW49" s="104" t="str">
        <f t="shared" ca="1" si="31"/>
        <v/>
      </c>
      <c r="AX49" s="104" t="str">
        <f t="shared" ca="1" si="31"/>
        <v/>
      </c>
      <c r="AY49" s="104" t="str">
        <f t="shared" ca="1" si="31"/>
        <v/>
      </c>
      <c r="AZ49" s="104" t="str">
        <f t="shared" ca="1" si="29"/>
        <v/>
      </c>
      <c r="BA49" s="104" t="str">
        <f t="shared" ca="1" si="29"/>
        <v/>
      </c>
      <c r="BB49" s="104" t="str">
        <f t="shared" ca="1" si="7"/>
        <v>1F6</v>
      </c>
      <c r="BC49" s="104" t="str">
        <f t="shared" ca="1" si="32"/>
        <v>3N_Rpon2</v>
      </c>
      <c r="BD49" s="104">
        <f t="shared" ca="1" si="9"/>
        <v>10606</v>
      </c>
      <c r="BE49" s="104" t="str">
        <f t="shared" ca="1" si="33"/>
        <v>3N</v>
      </c>
      <c r="BF49" s="104" t="str">
        <f t="shared" ca="1" si="34"/>
        <v>Rpon2</v>
      </c>
      <c r="BG49" s="104" t="str">
        <f t="shared" ca="1" si="35"/>
        <v>2_3</v>
      </c>
      <c r="BH49" s="104">
        <f ca="1">IFERROR(IF(BB49="","",IF(Details!$B$10=1,1,VLOOKUP($BB49,Data_qPCR,58,FALSE))),"")</f>
        <v>1</v>
      </c>
      <c r="BI49" s="104">
        <f t="shared" ca="1" si="13"/>
        <v>6</v>
      </c>
      <c r="BJ49" s="104">
        <f t="shared" ca="1" si="14"/>
        <v>3.9329183181460219</v>
      </c>
      <c r="BK49" s="104">
        <f t="shared" ca="1" si="15"/>
        <v>32.01680220708316</v>
      </c>
      <c r="BL49" s="104">
        <f t="shared" ca="1" si="16"/>
        <v>0.98919639305347073</v>
      </c>
      <c r="BM49" s="104">
        <f t="shared" ca="1" si="17"/>
        <v>0.79582542582461824</v>
      </c>
      <c r="BN49" s="104">
        <f t="shared" ca="1" si="18"/>
        <v>27.8754392180754</v>
      </c>
      <c r="BO49" s="104" t="str">
        <f t="shared" ca="1" si="19"/>
        <v>Rpon2@2_3</v>
      </c>
      <c r="BP49" s="104">
        <f ca="1">IF(BO49="","",BQ49-COUNTIF($BO$3:BO48,BO49))</f>
        <v>1</v>
      </c>
      <c r="BQ49" s="104">
        <f t="shared" ca="1" si="36"/>
        <v>2</v>
      </c>
      <c r="BR49" s="104" t="str">
        <f t="shared" ca="1" si="21"/>
        <v>Rpon2@2_3@2</v>
      </c>
      <c r="BS49" s="104" t="str">
        <f t="shared" ca="1" si="22"/>
        <v>1F6</v>
      </c>
      <c r="BT49" s="104" t="b">
        <f t="shared" ca="1" si="23"/>
        <v>0</v>
      </c>
    </row>
    <row r="50" spans="1:72" x14ac:dyDescent="0.25">
      <c r="A50" s="104">
        <f ca="1">IF(A49="","",IF(ISTEXT(A49),1,IF(A49+1&gt;Data_Chart!$C$2,"",A49+1)))</f>
        <v>47</v>
      </c>
      <c r="B50" s="104">
        <f ca="1">IFERROR(SMALL(Data_Amplitude!$A$4:$A$1155,A50),"")</f>
        <v>47</v>
      </c>
      <c r="C50" s="104" t="str">
        <f t="shared" ca="1" si="30"/>
        <v>1G6</v>
      </c>
      <c r="D50" s="104" t="str">
        <f t="shared" si="38"/>
        <v/>
      </c>
      <c r="E50" s="104" t="str">
        <f t="shared" si="38"/>
        <v/>
      </c>
      <c r="F50" s="104" t="str">
        <f t="shared" si="38"/>
        <v/>
      </c>
      <c r="G50" s="104" t="str">
        <f t="shared" si="38"/>
        <v/>
      </c>
      <c r="H50" s="104" t="str">
        <f t="shared" si="38"/>
        <v/>
      </c>
      <c r="I50" s="104" t="str">
        <f t="shared" si="38"/>
        <v/>
      </c>
      <c r="J50" s="104" t="str">
        <f t="shared" si="38"/>
        <v/>
      </c>
      <c r="K50" s="104" t="str">
        <f t="shared" si="38"/>
        <v/>
      </c>
      <c r="L50" s="104" t="str">
        <f t="shared" si="38"/>
        <v/>
      </c>
      <c r="M50" s="104" t="str">
        <f t="shared" si="38"/>
        <v/>
      </c>
      <c r="N50" s="104" t="str">
        <f t="shared" si="38"/>
        <v/>
      </c>
      <c r="O50" s="104" t="str">
        <f t="shared" si="38"/>
        <v/>
      </c>
      <c r="P50" s="104" t="str">
        <f t="shared" si="38"/>
        <v/>
      </c>
      <c r="Q50" s="104" t="str">
        <f t="shared" ca="1" si="38"/>
        <v/>
      </c>
      <c r="R50" s="104" t="str">
        <f t="shared" ca="1" si="38"/>
        <v/>
      </c>
      <c r="S50" s="104" t="str">
        <f t="shared" ca="1" si="38"/>
        <v/>
      </c>
      <c r="T50" s="104" t="str">
        <f t="shared" ca="1" si="39"/>
        <v/>
      </c>
      <c r="U50" s="104" t="str">
        <f t="shared" ca="1" si="39"/>
        <v/>
      </c>
      <c r="V50" s="104" t="str">
        <f t="shared" ca="1" si="39"/>
        <v/>
      </c>
      <c r="W50" s="104" t="str">
        <f t="shared" ca="1" si="39"/>
        <v/>
      </c>
      <c r="X50" s="104" t="str">
        <f t="shared" ca="1" si="39"/>
        <v/>
      </c>
      <c r="Y50" s="104" t="str">
        <f t="shared" ca="1" si="39"/>
        <v/>
      </c>
      <c r="Z50" s="104" t="str">
        <f t="shared" ca="1" si="39"/>
        <v/>
      </c>
      <c r="AA50" s="104" t="str">
        <f t="shared" ca="1" si="39"/>
        <v/>
      </c>
      <c r="AB50" s="104">
        <f t="shared" ca="1" si="39"/>
        <v>-1.6683975772706436</v>
      </c>
      <c r="AC50" s="104">
        <f t="shared" ca="1" si="39"/>
        <v>-1.354044260032939</v>
      </c>
      <c r="AD50" s="104">
        <f t="shared" ca="1" si="39"/>
        <v>-1.0720386185108268</v>
      </c>
      <c r="AE50" s="104">
        <f t="shared" ca="1" si="39"/>
        <v>-0.81454999463059241</v>
      </c>
      <c r="AF50" s="104">
        <f t="shared" ca="1" si="39"/>
        <v>-0.58354436786087027</v>
      </c>
      <c r="AG50" s="104">
        <f t="shared" ca="1" si="39"/>
        <v>-0.39541084625226436</v>
      </c>
      <c r="AH50" s="104" t="str">
        <f t="shared" ca="1" si="39"/>
        <v/>
      </c>
      <c r="AI50" s="104" t="str">
        <f t="shared" ca="1" si="39"/>
        <v/>
      </c>
      <c r="AJ50" s="104" t="str">
        <f t="shared" ca="1" si="31"/>
        <v/>
      </c>
      <c r="AK50" s="104" t="str">
        <f t="shared" ca="1" si="31"/>
        <v/>
      </c>
      <c r="AL50" s="104" t="str">
        <f t="shared" ca="1" si="31"/>
        <v/>
      </c>
      <c r="AM50" s="104" t="str">
        <f t="shared" ca="1" si="31"/>
        <v/>
      </c>
      <c r="AN50" s="104" t="str">
        <f t="shared" ca="1" si="31"/>
        <v/>
      </c>
      <c r="AO50" s="104" t="str">
        <f t="shared" ca="1" si="31"/>
        <v/>
      </c>
      <c r="AP50" s="104" t="str">
        <f t="shared" ca="1" si="31"/>
        <v/>
      </c>
      <c r="AQ50" s="104" t="str">
        <f t="shared" ca="1" si="31"/>
        <v/>
      </c>
      <c r="AR50" s="104" t="str">
        <f t="shared" ca="1" si="31"/>
        <v/>
      </c>
      <c r="AS50" s="104" t="str">
        <f t="shared" ca="1" si="31"/>
        <v/>
      </c>
      <c r="AT50" s="104" t="str">
        <f t="shared" ca="1" si="31"/>
        <v/>
      </c>
      <c r="AU50" s="104" t="str">
        <f t="shared" ca="1" si="31"/>
        <v/>
      </c>
      <c r="AV50" s="104" t="str">
        <f t="shared" ca="1" si="31"/>
        <v/>
      </c>
      <c r="AW50" s="104" t="str">
        <f t="shared" ca="1" si="31"/>
        <v/>
      </c>
      <c r="AX50" s="104" t="str">
        <f t="shared" ca="1" si="31"/>
        <v/>
      </c>
      <c r="AY50" s="104" t="str">
        <f t="shared" ca="1" si="31"/>
        <v/>
      </c>
      <c r="AZ50" s="104" t="str">
        <f t="shared" ca="1" si="29"/>
        <v/>
      </c>
      <c r="BA50" s="104" t="str">
        <f t="shared" ca="1" si="29"/>
        <v/>
      </c>
      <c r="BB50" s="104" t="str">
        <f t="shared" ca="1" si="7"/>
        <v>1G6</v>
      </c>
      <c r="BC50" s="104" t="str">
        <f t="shared" ca="1" si="32"/>
        <v>3N_ParA</v>
      </c>
      <c r="BD50" s="104">
        <f t="shared" ca="1" si="9"/>
        <v>10706</v>
      </c>
      <c r="BE50" s="104" t="str">
        <f t="shared" ca="1" si="33"/>
        <v>3N</v>
      </c>
      <c r="BF50" s="104" t="str">
        <f t="shared" ca="1" si="34"/>
        <v>ParA</v>
      </c>
      <c r="BG50" s="104" t="str">
        <f t="shared" ca="1" si="35"/>
        <v>2_3</v>
      </c>
      <c r="BH50" s="104">
        <f ca="1">IFERROR(IF(BB50="","",IF(Details!$B$10=1,1,VLOOKUP($BB50,Data_qPCR,58,FALSE))),"")</f>
        <v>1</v>
      </c>
      <c r="BI50" s="104">
        <f t="shared" ca="1" si="13"/>
        <v>6</v>
      </c>
      <c r="BJ50" s="104">
        <f t="shared" ca="1" si="14"/>
        <v>3.8891971598672139</v>
      </c>
      <c r="BK50" s="104">
        <f t="shared" ca="1" si="15"/>
        <v>31.316589520656397</v>
      </c>
      <c r="BL50" s="104">
        <f t="shared" ca="1" si="16"/>
        <v>0.99273668273601701</v>
      </c>
      <c r="BM50" s="104">
        <f t="shared" ca="1" si="17"/>
        <v>0.80768383797126875</v>
      </c>
      <c r="BN50" s="104">
        <f t="shared" ca="1" si="18"/>
        <v>27.221264911316219</v>
      </c>
      <c r="BO50" s="104" t="str">
        <f t="shared" ca="1" si="19"/>
        <v>ParA@2_3</v>
      </c>
      <c r="BP50" s="104">
        <f ca="1">IF(BO50="","",BQ50-COUNTIF($BO$3:BO49,BO50))</f>
        <v>4</v>
      </c>
      <c r="BQ50" s="104">
        <f t="shared" ca="1" si="36"/>
        <v>4</v>
      </c>
      <c r="BR50" s="104" t="str">
        <f t="shared" ca="1" si="21"/>
        <v>ParA@2_3@1</v>
      </c>
      <c r="BS50" s="104" t="str">
        <f t="shared" ca="1" si="22"/>
        <v>1G6</v>
      </c>
      <c r="BT50" s="104" t="b">
        <f t="shared" ca="1" si="23"/>
        <v>0</v>
      </c>
    </row>
    <row r="51" spans="1:72" x14ac:dyDescent="0.25">
      <c r="A51" s="104">
        <f ca="1">IF(A50="","",IF(ISTEXT(A50),1,IF(A50+1&gt;Data_Chart!$C$2,"",A50+1)))</f>
        <v>48</v>
      </c>
      <c r="B51" s="104">
        <f ca="1">IFERROR(SMALL(Data_Amplitude!$A$4:$A$1155,A51),"")</f>
        <v>48</v>
      </c>
      <c r="C51" s="104" t="str">
        <f t="shared" ca="1" si="30"/>
        <v>1H6</v>
      </c>
      <c r="D51" s="104" t="str">
        <f t="shared" si="38"/>
        <v/>
      </c>
      <c r="E51" s="104" t="str">
        <f t="shared" si="38"/>
        <v/>
      </c>
      <c r="F51" s="104" t="str">
        <f t="shared" si="38"/>
        <v/>
      </c>
      <c r="G51" s="104" t="str">
        <f t="shared" si="38"/>
        <v/>
      </c>
      <c r="H51" s="104" t="str">
        <f t="shared" si="38"/>
        <v/>
      </c>
      <c r="I51" s="104" t="str">
        <f t="shared" si="38"/>
        <v/>
      </c>
      <c r="J51" s="104" t="str">
        <f t="shared" si="38"/>
        <v/>
      </c>
      <c r="K51" s="104" t="str">
        <f t="shared" si="38"/>
        <v/>
      </c>
      <c r="L51" s="104" t="str">
        <f t="shared" si="38"/>
        <v/>
      </c>
      <c r="M51" s="104" t="str">
        <f t="shared" si="38"/>
        <v/>
      </c>
      <c r="N51" s="104" t="str">
        <f t="shared" si="38"/>
        <v/>
      </c>
      <c r="O51" s="104" t="str">
        <f t="shared" si="38"/>
        <v/>
      </c>
      <c r="P51" s="104" t="str">
        <f t="shared" si="38"/>
        <v/>
      </c>
      <c r="Q51" s="104" t="str">
        <f t="shared" ca="1" si="38"/>
        <v/>
      </c>
      <c r="R51" s="104" t="str">
        <f t="shared" ca="1" si="38"/>
        <v/>
      </c>
      <c r="S51" s="104" t="str">
        <f t="shared" ca="1" si="38"/>
        <v/>
      </c>
      <c r="T51" s="104" t="str">
        <f t="shared" ca="1" si="39"/>
        <v/>
      </c>
      <c r="U51" s="104" t="str">
        <f t="shared" ca="1" si="39"/>
        <v/>
      </c>
      <c r="V51" s="104" t="str">
        <f t="shared" ca="1" si="39"/>
        <v/>
      </c>
      <c r="W51" s="104" t="str">
        <f t="shared" ca="1" si="39"/>
        <v/>
      </c>
      <c r="X51" s="104" t="str">
        <f t="shared" ca="1" si="39"/>
        <v/>
      </c>
      <c r="Y51" s="104" t="str">
        <f t="shared" ca="1" si="39"/>
        <v/>
      </c>
      <c r="Z51" s="104" t="str">
        <f t="shared" ca="1" si="39"/>
        <v/>
      </c>
      <c r="AA51" s="104" t="str">
        <f t="shared" ca="1" si="39"/>
        <v/>
      </c>
      <c r="AB51" s="104">
        <f t="shared" ca="1" si="39"/>
        <v>-1.7505304626505254</v>
      </c>
      <c r="AC51" s="104">
        <f t="shared" ca="1" si="39"/>
        <v>-1.4260822098668156</v>
      </c>
      <c r="AD51" s="104">
        <f t="shared" ca="1" si="39"/>
        <v>-1.1347352783804288</v>
      </c>
      <c r="AE51" s="104">
        <f t="shared" ca="1" si="39"/>
        <v>-0.87026590666059345</v>
      </c>
      <c r="AF51" s="104">
        <f t="shared" ca="1" si="39"/>
        <v>-0.63363610915140423</v>
      </c>
      <c r="AG51" s="104">
        <f t="shared" ca="1" si="39"/>
        <v>-0.4347699156654215</v>
      </c>
      <c r="AH51" s="104">
        <f t="shared" ca="1" si="39"/>
        <v>-0.28234853691928791</v>
      </c>
      <c r="AI51" s="104" t="str">
        <f t="shared" ca="1" si="39"/>
        <v/>
      </c>
      <c r="AJ51" s="104" t="str">
        <f t="shared" ca="1" si="31"/>
        <v/>
      </c>
      <c r="AK51" s="104" t="str">
        <f t="shared" ca="1" si="31"/>
        <v/>
      </c>
      <c r="AL51" s="104" t="str">
        <f t="shared" ca="1" si="31"/>
        <v/>
      </c>
      <c r="AM51" s="104" t="str">
        <f t="shared" ca="1" si="31"/>
        <v/>
      </c>
      <c r="AN51" s="104" t="str">
        <f t="shared" ca="1" si="31"/>
        <v/>
      </c>
      <c r="AO51" s="104" t="str">
        <f t="shared" ca="1" si="31"/>
        <v/>
      </c>
      <c r="AP51" s="104" t="str">
        <f t="shared" ca="1" si="31"/>
        <v/>
      </c>
      <c r="AQ51" s="104" t="str">
        <f t="shared" ca="1" si="31"/>
        <v/>
      </c>
      <c r="AR51" s="104" t="str">
        <f t="shared" ca="1" si="31"/>
        <v/>
      </c>
      <c r="AS51" s="104" t="str">
        <f t="shared" ca="1" si="31"/>
        <v/>
      </c>
      <c r="AT51" s="104" t="str">
        <f t="shared" ca="1" si="31"/>
        <v/>
      </c>
      <c r="AU51" s="104" t="str">
        <f t="shared" ca="1" si="31"/>
        <v/>
      </c>
      <c r="AV51" s="104" t="str">
        <f t="shared" ca="1" si="31"/>
        <v/>
      </c>
      <c r="AW51" s="104" t="str">
        <f t="shared" ca="1" si="31"/>
        <v/>
      </c>
      <c r="AX51" s="104" t="str">
        <f t="shared" ca="1" si="31"/>
        <v/>
      </c>
      <c r="AY51" s="104" t="str">
        <f t="shared" ref="AY51:BA66" ca="1" si="40">IFERROR(IF(AY$3&gt;$D$2,IF(VLOOKUP($C51,Data_qPCR,AY$3+2,FALSE)&gt;=$K$1,"",IF(VLOOKUP($C51,Data_qPCR,AY$3+2,FALSE)&lt;=$K$2,"",LOG(VLOOKUP($C51,Data_qPCR,AY$3+2,FALSE)))),""),"")</f>
        <v/>
      </c>
      <c r="AZ51" s="104" t="str">
        <f t="shared" ca="1" si="40"/>
        <v/>
      </c>
      <c r="BA51" s="104" t="str">
        <f t="shared" ca="1" si="40"/>
        <v/>
      </c>
      <c r="BB51" s="104" t="str">
        <f t="shared" ca="1" si="7"/>
        <v>1H6</v>
      </c>
      <c r="BC51" s="104" t="str">
        <f t="shared" ca="1" si="32"/>
        <v>3N_ParA</v>
      </c>
      <c r="BD51" s="104">
        <f t="shared" ca="1" si="9"/>
        <v>10806</v>
      </c>
      <c r="BE51" s="104" t="str">
        <f t="shared" ca="1" si="33"/>
        <v>3N</v>
      </c>
      <c r="BF51" s="104" t="str">
        <f t="shared" ca="1" si="34"/>
        <v>ParA</v>
      </c>
      <c r="BG51" s="104" t="str">
        <f t="shared" ca="1" si="35"/>
        <v>2_3</v>
      </c>
      <c r="BH51" s="104">
        <f ca="1">IFERROR(IF(BB51="","",IF(Details!$B$10=1,1,VLOOKUP($BB51,Data_qPCR,58,FALSE))),"")</f>
        <v>1</v>
      </c>
      <c r="BI51" s="104">
        <f t="shared" ca="1" si="13"/>
        <v>7</v>
      </c>
      <c r="BJ51" s="104">
        <f t="shared" ca="1" si="14"/>
        <v>4.0110627318801546</v>
      </c>
      <c r="BK51" s="104">
        <f t="shared" ca="1" si="15"/>
        <v>31.743105645363279</v>
      </c>
      <c r="BL51" s="104">
        <f t="shared" ca="1" si="16"/>
        <v>0.98676004351014712</v>
      </c>
      <c r="BM51" s="104">
        <f t="shared" ca="1" si="17"/>
        <v>0.77545833967459843</v>
      </c>
      <c r="BN51" s="104">
        <f t="shared" ca="1" si="18"/>
        <v>27.519456588693476</v>
      </c>
      <c r="BO51" s="104" t="str">
        <f t="shared" ca="1" si="19"/>
        <v>ParA@2_3</v>
      </c>
      <c r="BP51" s="104">
        <f ca="1">IF(BO51="","",BQ51-COUNTIF($BO$3:BO50,BO51))</f>
        <v>3</v>
      </c>
      <c r="BQ51" s="104">
        <f t="shared" ca="1" si="36"/>
        <v>4</v>
      </c>
      <c r="BR51" s="104" t="str">
        <f t="shared" ca="1" si="21"/>
        <v>ParA@2_3@2</v>
      </c>
      <c r="BS51" s="104" t="str">
        <f t="shared" ca="1" si="22"/>
        <v>1H6</v>
      </c>
      <c r="BT51" s="104" t="b">
        <f t="shared" ca="1" si="23"/>
        <v>0</v>
      </c>
    </row>
    <row r="52" spans="1:72" x14ac:dyDescent="0.25">
      <c r="A52" s="104">
        <f ca="1">IF(A51="","",IF(ISTEXT(A51),1,IF(A51+1&gt;Data_Chart!$C$2,"",A51+1)))</f>
        <v>49</v>
      </c>
      <c r="B52" s="104">
        <f ca="1">IFERROR(SMALL(Data_Amplitude!$A$4:$A$1155,A52),"")</f>
        <v>49</v>
      </c>
      <c r="C52" s="104" t="str">
        <f t="shared" ca="1" si="30"/>
        <v>1A7</v>
      </c>
      <c r="D52" s="104" t="str">
        <f t="shared" si="38"/>
        <v/>
      </c>
      <c r="E52" s="104" t="str">
        <f t="shared" si="38"/>
        <v/>
      </c>
      <c r="F52" s="104" t="str">
        <f t="shared" si="38"/>
        <v/>
      </c>
      <c r="G52" s="104" t="str">
        <f t="shared" si="38"/>
        <v/>
      </c>
      <c r="H52" s="104" t="str">
        <f t="shared" si="38"/>
        <v/>
      </c>
      <c r="I52" s="104" t="str">
        <f t="shared" si="38"/>
        <v/>
      </c>
      <c r="J52" s="104" t="str">
        <f t="shared" si="38"/>
        <v/>
      </c>
      <c r="K52" s="104" t="str">
        <f t="shared" si="38"/>
        <v/>
      </c>
      <c r="L52" s="104" t="str">
        <f t="shared" si="38"/>
        <v/>
      </c>
      <c r="M52" s="104" t="str">
        <f t="shared" si="38"/>
        <v/>
      </c>
      <c r="N52" s="104" t="str">
        <f t="shared" si="38"/>
        <v/>
      </c>
      <c r="O52" s="104" t="str">
        <f t="shared" si="38"/>
        <v/>
      </c>
      <c r="P52" s="104" t="str">
        <f t="shared" si="38"/>
        <v/>
      </c>
      <c r="Q52" s="104" t="str">
        <f t="shared" ca="1" si="38"/>
        <v/>
      </c>
      <c r="R52" s="104" t="str">
        <f t="shared" ca="1" si="38"/>
        <v/>
      </c>
      <c r="S52" s="104" t="str">
        <f t="shared" ca="1" si="38"/>
        <v/>
      </c>
      <c r="T52" s="104" t="str">
        <f t="shared" ca="1" si="39"/>
        <v/>
      </c>
      <c r="U52" s="104" t="str">
        <f t="shared" ca="1" si="39"/>
        <v/>
      </c>
      <c r="V52" s="104" t="str">
        <f t="shared" ca="1" si="39"/>
        <v/>
      </c>
      <c r="W52" s="104" t="str">
        <f t="shared" ca="1" si="39"/>
        <v/>
      </c>
      <c r="X52" s="104" t="str">
        <f t="shared" ca="1" si="39"/>
        <v/>
      </c>
      <c r="Y52" s="104" t="str">
        <f t="shared" ca="1" si="39"/>
        <v/>
      </c>
      <c r="Z52" s="104" t="str">
        <f t="shared" ca="1" si="39"/>
        <v/>
      </c>
      <c r="AA52" s="104">
        <f t="shared" ca="1" si="39"/>
        <v>-1.7774179520604483</v>
      </c>
      <c r="AB52" s="104">
        <f t="shared" ca="1" si="39"/>
        <v>-1.4610587471780054</v>
      </c>
      <c r="AC52" s="104">
        <f t="shared" ca="1" si="39"/>
        <v>-1.1849617488465947</v>
      </c>
      <c r="AD52" s="104">
        <f t="shared" ca="1" si="39"/>
        <v>-0.93737062503354263</v>
      </c>
      <c r="AE52" s="104">
        <f t="shared" ca="1" si="39"/>
        <v>-0.71808867068714322</v>
      </c>
      <c r="AF52" s="104">
        <f t="shared" ca="1" si="39"/>
        <v>-0.5293244755867974</v>
      </c>
      <c r="AG52" s="104">
        <f t="shared" ca="1" si="39"/>
        <v>-0.37265241303812935</v>
      </c>
      <c r="AH52" s="104" t="str">
        <f t="shared" ca="1" si="39"/>
        <v/>
      </c>
      <c r="AI52" s="104" t="str">
        <f t="shared" ca="1" si="39"/>
        <v/>
      </c>
      <c r="AJ52" s="104" t="str">
        <f t="shared" ref="AJ52:AY67" ca="1" si="41">IFERROR(IF(AJ$3&gt;$D$2,IF(VLOOKUP($C52,Data_qPCR,AJ$3+2,FALSE)&gt;=$K$1,"",IF(VLOOKUP($C52,Data_qPCR,AJ$3+2,FALSE)&lt;=$K$2,"",LOG(VLOOKUP($C52,Data_qPCR,AJ$3+2,FALSE)))),""),"")</f>
        <v/>
      </c>
      <c r="AK52" s="104" t="str">
        <f t="shared" ca="1" si="41"/>
        <v/>
      </c>
      <c r="AL52" s="104" t="str">
        <f t="shared" ca="1" si="41"/>
        <v/>
      </c>
      <c r="AM52" s="104" t="str">
        <f t="shared" ca="1" si="41"/>
        <v/>
      </c>
      <c r="AN52" s="104" t="str">
        <f t="shared" ca="1" si="41"/>
        <v/>
      </c>
      <c r="AO52" s="104" t="str">
        <f t="shared" ca="1" si="41"/>
        <v/>
      </c>
      <c r="AP52" s="104" t="str">
        <f t="shared" ca="1" si="41"/>
        <v/>
      </c>
      <c r="AQ52" s="104" t="str">
        <f t="shared" ca="1" si="41"/>
        <v/>
      </c>
      <c r="AR52" s="104" t="str">
        <f t="shared" ca="1" si="41"/>
        <v/>
      </c>
      <c r="AS52" s="104" t="str">
        <f t="shared" ca="1" si="41"/>
        <v/>
      </c>
      <c r="AT52" s="104" t="str">
        <f t="shared" ca="1" si="41"/>
        <v/>
      </c>
      <c r="AU52" s="104" t="str">
        <f t="shared" ca="1" si="41"/>
        <v/>
      </c>
      <c r="AV52" s="104" t="str">
        <f t="shared" ca="1" si="41"/>
        <v/>
      </c>
      <c r="AW52" s="104" t="str">
        <f t="shared" ca="1" si="41"/>
        <v/>
      </c>
      <c r="AX52" s="104" t="str">
        <f t="shared" ca="1" si="41"/>
        <v/>
      </c>
      <c r="AY52" s="104" t="str">
        <f t="shared" ca="1" si="41"/>
        <v/>
      </c>
      <c r="AZ52" s="104" t="str">
        <f t="shared" ca="1" si="40"/>
        <v/>
      </c>
      <c r="BA52" s="104" t="str">
        <f t="shared" ca="1" si="40"/>
        <v/>
      </c>
      <c r="BB52" s="104" t="str">
        <f t="shared" ca="1" si="7"/>
        <v>1A7</v>
      </c>
      <c r="BC52" s="104" t="str">
        <f t="shared" ca="1" si="32"/>
        <v>3B_SodA</v>
      </c>
      <c r="BD52" s="104">
        <f t="shared" ca="1" si="9"/>
        <v>10107</v>
      </c>
      <c r="BE52" s="104" t="str">
        <f t="shared" ca="1" si="33"/>
        <v>3B</v>
      </c>
      <c r="BF52" s="104" t="str">
        <f t="shared" ca="1" si="34"/>
        <v>SodA</v>
      </c>
      <c r="BG52" s="104" t="str">
        <f t="shared" ca="1" si="35"/>
        <v>3_1</v>
      </c>
      <c r="BH52" s="104">
        <f ca="1">IFERROR(IF(BB52="","",IF(Details!$B$10=1,1,VLOOKUP($BB52,Data_qPCR,58,FALSE))),"")</f>
        <v>1</v>
      </c>
      <c r="BI52" s="104">
        <f t="shared" ca="1" si="13"/>
        <v>7</v>
      </c>
      <c r="BJ52" s="104">
        <f t="shared" ca="1" si="14"/>
        <v>4.2234117814628274</v>
      </c>
      <c r="BK52" s="104">
        <f t="shared" ca="1" si="15"/>
        <v>31.211872595360376</v>
      </c>
      <c r="BL52" s="104">
        <f t="shared" ca="1" si="16"/>
        <v>0.98716793719671236</v>
      </c>
      <c r="BM52" s="104">
        <f t="shared" ca="1" si="17"/>
        <v>0.72494557427089568</v>
      </c>
      <c r="BN52" s="104">
        <f t="shared" ca="1" si="18"/>
        <v>26.764619989480018</v>
      </c>
      <c r="BO52" s="104" t="str">
        <f t="shared" ca="1" si="19"/>
        <v>SodA@3_1</v>
      </c>
      <c r="BP52" s="104">
        <f ca="1">IF(BO52="","",BQ52-COUNTIF($BO$3:BO51,BO52))</f>
        <v>2</v>
      </c>
      <c r="BQ52" s="104">
        <f t="shared" ca="1" si="36"/>
        <v>2</v>
      </c>
      <c r="BR52" s="104" t="str">
        <f t="shared" ca="1" si="21"/>
        <v>SodA@3_1@1</v>
      </c>
      <c r="BS52" s="104" t="str">
        <f t="shared" ca="1" si="22"/>
        <v>1A7</v>
      </c>
      <c r="BT52" s="104" t="b">
        <f t="shared" ca="1" si="23"/>
        <v>0</v>
      </c>
    </row>
    <row r="53" spans="1:72" x14ac:dyDescent="0.25">
      <c r="A53" s="104">
        <f ca="1">IF(A52="","",IF(ISTEXT(A52),1,IF(A52+1&gt;Data_Chart!$C$2,"",A52+1)))</f>
        <v>50</v>
      </c>
      <c r="B53" s="104">
        <f ca="1">IFERROR(SMALL(Data_Amplitude!$A$4:$A$1155,A53),"")</f>
        <v>50</v>
      </c>
      <c r="C53" s="104" t="str">
        <f t="shared" ca="1" si="30"/>
        <v>1B7</v>
      </c>
      <c r="D53" s="104" t="str">
        <f t="shared" si="38"/>
        <v/>
      </c>
      <c r="E53" s="104" t="str">
        <f t="shared" si="38"/>
        <v/>
      </c>
      <c r="F53" s="104" t="str">
        <f t="shared" si="38"/>
        <v/>
      </c>
      <c r="G53" s="104" t="str">
        <f t="shared" si="38"/>
        <v/>
      </c>
      <c r="H53" s="104" t="str">
        <f t="shared" si="38"/>
        <v/>
      </c>
      <c r="I53" s="104" t="str">
        <f t="shared" si="38"/>
        <v/>
      </c>
      <c r="J53" s="104" t="str">
        <f t="shared" si="38"/>
        <v/>
      </c>
      <c r="K53" s="104" t="str">
        <f t="shared" si="38"/>
        <v/>
      </c>
      <c r="L53" s="104" t="str">
        <f t="shared" si="38"/>
        <v/>
      </c>
      <c r="M53" s="104" t="str">
        <f t="shared" si="38"/>
        <v/>
      </c>
      <c r="N53" s="104" t="str">
        <f t="shared" si="38"/>
        <v/>
      </c>
      <c r="O53" s="104" t="str">
        <f t="shared" si="38"/>
        <v/>
      </c>
      <c r="P53" s="104" t="str">
        <f t="shared" si="38"/>
        <v/>
      </c>
      <c r="Q53" s="104" t="str">
        <f t="shared" ca="1" si="38"/>
        <v/>
      </c>
      <c r="R53" s="104" t="str">
        <f t="shared" ca="1" si="38"/>
        <v/>
      </c>
      <c r="S53" s="104" t="str">
        <f t="shared" ca="1" si="38"/>
        <v/>
      </c>
      <c r="T53" s="104" t="str">
        <f t="shared" ca="1" si="39"/>
        <v/>
      </c>
      <c r="U53" s="104" t="str">
        <f t="shared" ca="1" si="39"/>
        <v/>
      </c>
      <c r="V53" s="104" t="str">
        <f t="shared" ca="1" si="39"/>
        <v/>
      </c>
      <c r="W53" s="104" t="str">
        <f t="shared" ca="1" si="39"/>
        <v/>
      </c>
      <c r="X53" s="104" t="str">
        <f t="shared" ca="1" si="39"/>
        <v/>
      </c>
      <c r="Y53" s="104" t="str">
        <f t="shared" ca="1" si="39"/>
        <v/>
      </c>
      <c r="Z53" s="104" t="str">
        <f t="shared" ca="1" si="39"/>
        <v/>
      </c>
      <c r="AA53" s="104">
        <f t="shared" ca="1" si="39"/>
        <v>-1.6923088623973919</v>
      </c>
      <c r="AB53" s="104">
        <f t="shared" ca="1" si="39"/>
        <v>-1.4095368669910828</v>
      </c>
      <c r="AC53" s="104">
        <f t="shared" ca="1" si="39"/>
        <v>-1.1581689620504017</v>
      </c>
      <c r="AD53" s="104">
        <f t="shared" ca="1" si="39"/>
        <v>-0.92783279546695963</v>
      </c>
      <c r="AE53" s="104">
        <f t="shared" ca="1" si="39"/>
        <v>-0.71924034217091248</v>
      </c>
      <c r="AF53" s="104">
        <f t="shared" ca="1" si="39"/>
        <v>-0.532162288416691</v>
      </c>
      <c r="AG53" s="104">
        <f t="shared" ca="1" si="39"/>
        <v>-0.37525417574648551</v>
      </c>
      <c r="AH53" s="104" t="str">
        <f t="shared" ca="1" si="39"/>
        <v/>
      </c>
      <c r="AI53" s="104" t="str">
        <f t="shared" ca="1" si="39"/>
        <v/>
      </c>
      <c r="AJ53" s="104" t="str">
        <f t="shared" ca="1" si="41"/>
        <v/>
      </c>
      <c r="AK53" s="104" t="str">
        <f t="shared" ca="1" si="41"/>
        <v/>
      </c>
      <c r="AL53" s="104" t="str">
        <f t="shared" ca="1" si="41"/>
        <v/>
      </c>
      <c r="AM53" s="104" t="str">
        <f t="shared" ca="1" si="41"/>
        <v/>
      </c>
      <c r="AN53" s="104" t="str">
        <f t="shared" ca="1" si="41"/>
        <v/>
      </c>
      <c r="AO53" s="104" t="str">
        <f t="shared" ca="1" si="41"/>
        <v/>
      </c>
      <c r="AP53" s="104" t="str">
        <f t="shared" ca="1" si="41"/>
        <v/>
      </c>
      <c r="AQ53" s="104" t="str">
        <f t="shared" ca="1" si="41"/>
        <v/>
      </c>
      <c r="AR53" s="104" t="str">
        <f t="shared" ca="1" si="41"/>
        <v/>
      </c>
      <c r="AS53" s="104" t="str">
        <f t="shared" ca="1" si="41"/>
        <v/>
      </c>
      <c r="AT53" s="104" t="str">
        <f t="shared" ca="1" si="41"/>
        <v/>
      </c>
      <c r="AU53" s="104" t="str">
        <f t="shared" ca="1" si="41"/>
        <v/>
      </c>
      <c r="AV53" s="104" t="str">
        <f t="shared" ca="1" si="41"/>
        <v/>
      </c>
      <c r="AW53" s="104" t="str">
        <f t="shared" ca="1" si="41"/>
        <v/>
      </c>
      <c r="AX53" s="104" t="str">
        <f t="shared" ca="1" si="41"/>
        <v/>
      </c>
      <c r="AY53" s="104" t="str">
        <f t="shared" ca="1" si="41"/>
        <v/>
      </c>
      <c r="AZ53" s="104" t="str">
        <f t="shared" ca="1" si="40"/>
        <v/>
      </c>
      <c r="BA53" s="104" t="str">
        <f t="shared" ca="1" si="40"/>
        <v/>
      </c>
      <c r="BB53" s="104" t="str">
        <f t="shared" ca="1" si="7"/>
        <v>1B7</v>
      </c>
      <c r="BC53" s="104" t="str">
        <f t="shared" ca="1" si="32"/>
        <v>3B_SodA</v>
      </c>
      <c r="BD53" s="104">
        <f t="shared" ca="1" si="9"/>
        <v>10207</v>
      </c>
      <c r="BE53" s="104" t="str">
        <f t="shared" ca="1" si="33"/>
        <v>3B</v>
      </c>
      <c r="BF53" s="104" t="str">
        <f t="shared" ca="1" si="34"/>
        <v>SodA</v>
      </c>
      <c r="BG53" s="104" t="str">
        <f t="shared" ca="1" si="35"/>
        <v>3_1</v>
      </c>
      <c r="BH53" s="104">
        <f ca="1">IFERROR(IF(BB53="","",IF(Details!$B$10=1,1,VLOOKUP($BB53,Data_qPCR,58,FALSE))),"")</f>
        <v>1</v>
      </c>
      <c r="BI53" s="104">
        <f t="shared" ca="1" si="13"/>
        <v>7</v>
      </c>
      <c r="BJ53" s="104">
        <f t="shared" ca="1" si="14"/>
        <v>4.5171783976009729</v>
      </c>
      <c r="BK53" s="104">
        <f t="shared" ca="1" si="15"/>
        <v>31.397475940540353</v>
      </c>
      <c r="BL53" s="104">
        <f t="shared" ca="1" si="16"/>
        <v>0.99133381438161483</v>
      </c>
      <c r="BM53" s="104">
        <f t="shared" ca="1" si="17"/>
        <v>0.66485775090707744</v>
      </c>
      <c r="BN53" s="104">
        <f t="shared" ca="1" si="18"/>
        <v>26.640887087866528</v>
      </c>
      <c r="BO53" s="104" t="str">
        <f t="shared" ca="1" si="19"/>
        <v>SodA@3_1</v>
      </c>
      <c r="BP53" s="104">
        <f ca="1">IF(BO53="","",BQ53-COUNTIF($BO$3:BO52,BO53))</f>
        <v>1</v>
      </c>
      <c r="BQ53" s="104">
        <f t="shared" ca="1" si="36"/>
        <v>2</v>
      </c>
      <c r="BR53" s="104" t="str">
        <f t="shared" ca="1" si="21"/>
        <v>SodA@3_1@2</v>
      </c>
      <c r="BS53" s="104" t="str">
        <f t="shared" ca="1" si="22"/>
        <v>1B7</v>
      </c>
      <c r="BT53" s="104" t="b">
        <f t="shared" ca="1" si="23"/>
        <v>0</v>
      </c>
    </row>
    <row r="54" spans="1:72" x14ac:dyDescent="0.25">
      <c r="A54" s="104">
        <f ca="1">IF(A53="","",IF(ISTEXT(A53),1,IF(A53+1&gt;Data_Chart!$C$2,"",A53+1)))</f>
        <v>51</v>
      </c>
      <c r="B54" s="104">
        <f ca="1">IFERROR(SMALL(Data_Amplitude!$A$4:$A$1155,A54),"")</f>
        <v>51</v>
      </c>
      <c r="C54" s="104" t="str">
        <f t="shared" ca="1" si="30"/>
        <v>1C7</v>
      </c>
      <c r="D54" s="104" t="str">
        <f t="shared" si="38"/>
        <v/>
      </c>
      <c r="E54" s="104" t="str">
        <f t="shared" si="38"/>
        <v/>
      </c>
      <c r="F54" s="104" t="str">
        <f t="shared" si="38"/>
        <v/>
      </c>
      <c r="G54" s="104" t="str">
        <f t="shared" si="38"/>
        <v/>
      </c>
      <c r="H54" s="104" t="str">
        <f t="shared" si="38"/>
        <v/>
      </c>
      <c r="I54" s="104" t="str">
        <f t="shared" si="38"/>
        <v/>
      </c>
      <c r="J54" s="104" t="str">
        <f t="shared" si="38"/>
        <v/>
      </c>
      <c r="K54" s="104" t="str">
        <f t="shared" si="38"/>
        <v/>
      </c>
      <c r="L54" s="104" t="str">
        <f t="shared" si="38"/>
        <v/>
      </c>
      <c r="M54" s="104" t="str">
        <f t="shared" si="38"/>
        <v/>
      </c>
      <c r="N54" s="104" t="str">
        <f t="shared" si="38"/>
        <v/>
      </c>
      <c r="O54" s="104" t="str">
        <f t="shared" si="38"/>
        <v/>
      </c>
      <c r="P54" s="104" t="str">
        <f t="shared" si="38"/>
        <v/>
      </c>
      <c r="Q54" s="104" t="str">
        <f t="shared" ca="1" si="38"/>
        <v/>
      </c>
      <c r="R54" s="104" t="str">
        <f t="shared" ca="1" si="38"/>
        <v/>
      </c>
      <c r="S54" s="104" t="str">
        <f t="shared" ca="1" si="38"/>
        <v/>
      </c>
      <c r="T54" s="104" t="str">
        <f t="shared" ca="1" si="39"/>
        <v/>
      </c>
      <c r="U54" s="104" t="str">
        <f t="shared" ca="1" si="39"/>
        <v/>
      </c>
      <c r="V54" s="104" t="str">
        <f t="shared" ca="1" si="39"/>
        <v/>
      </c>
      <c r="W54" s="104" t="str">
        <f t="shared" ca="1" si="39"/>
        <v/>
      </c>
      <c r="X54" s="104" t="str">
        <f t="shared" ca="1" si="39"/>
        <v/>
      </c>
      <c r="Y54" s="104" t="str">
        <f t="shared" ca="1" si="39"/>
        <v/>
      </c>
      <c r="Z54" s="104" t="str">
        <f t="shared" ca="1" si="39"/>
        <v/>
      </c>
      <c r="AA54" s="104" t="str">
        <f t="shared" ca="1" si="39"/>
        <v/>
      </c>
      <c r="AB54" s="104" t="str">
        <f t="shared" ca="1" si="39"/>
        <v/>
      </c>
      <c r="AC54" s="104" t="str">
        <f t="shared" ca="1" si="39"/>
        <v/>
      </c>
      <c r="AD54" s="104">
        <f t="shared" ca="1" si="39"/>
        <v>-1.5672413559959031</v>
      </c>
      <c r="AE54" s="104">
        <f t="shared" ca="1" si="39"/>
        <v>-1.2710518427913107</v>
      </c>
      <c r="AF54" s="104">
        <f t="shared" ca="1" si="39"/>
        <v>-0.98652279118340169</v>
      </c>
      <c r="AG54" s="104">
        <f t="shared" ca="1" si="39"/>
        <v>-0.72614047377491531</v>
      </c>
      <c r="AH54" s="104">
        <f t="shared" ca="1" si="39"/>
        <v>-0.49805708514374897</v>
      </c>
      <c r="AI54" s="104">
        <f t="shared" ca="1" si="39"/>
        <v>-0.32047221185968844</v>
      </c>
      <c r="AJ54" s="104" t="str">
        <f t="shared" ca="1" si="41"/>
        <v/>
      </c>
      <c r="AK54" s="104" t="str">
        <f t="shared" ca="1" si="41"/>
        <v/>
      </c>
      <c r="AL54" s="104" t="str">
        <f t="shared" ca="1" si="41"/>
        <v/>
      </c>
      <c r="AM54" s="104" t="str">
        <f t="shared" ca="1" si="41"/>
        <v/>
      </c>
      <c r="AN54" s="104" t="str">
        <f t="shared" ca="1" si="41"/>
        <v/>
      </c>
      <c r="AO54" s="104" t="str">
        <f t="shared" ca="1" si="41"/>
        <v/>
      </c>
      <c r="AP54" s="104" t="str">
        <f t="shared" ca="1" si="41"/>
        <v/>
      </c>
      <c r="AQ54" s="104" t="str">
        <f t="shared" ca="1" si="41"/>
        <v/>
      </c>
      <c r="AR54" s="104" t="str">
        <f t="shared" ca="1" si="41"/>
        <v/>
      </c>
      <c r="AS54" s="104" t="str">
        <f t="shared" ca="1" si="41"/>
        <v/>
      </c>
      <c r="AT54" s="104" t="str">
        <f t="shared" ca="1" si="41"/>
        <v/>
      </c>
      <c r="AU54" s="104" t="str">
        <f t="shared" ca="1" si="41"/>
        <v/>
      </c>
      <c r="AV54" s="104" t="str">
        <f t="shared" ca="1" si="41"/>
        <v/>
      </c>
      <c r="AW54" s="104" t="str">
        <f t="shared" ca="1" si="41"/>
        <v/>
      </c>
      <c r="AX54" s="104" t="str">
        <f t="shared" ca="1" si="41"/>
        <v/>
      </c>
      <c r="AY54" s="104" t="str">
        <f t="shared" ca="1" si="41"/>
        <v/>
      </c>
      <c r="AZ54" s="104" t="str">
        <f t="shared" ca="1" si="40"/>
        <v/>
      </c>
      <c r="BA54" s="104" t="str">
        <f t="shared" ca="1" si="40"/>
        <v/>
      </c>
      <c r="BB54" s="104" t="str">
        <f t="shared" ca="1" si="7"/>
        <v>1C7</v>
      </c>
      <c r="BC54" s="104" t="str">
        <f t="shared" ca="1" si="32"/>
        <v>3B_OtsA</v>
      </c>
      <c r="BD54" s="104">
        <f t="shared" ca="1" si="9"/>
        <v>10307</v>
      </c>
      <c r="BE54" s="104" t="str">
        <f t="shared" ca="1" si="33"/>
        <v>3B</v>
      </c>
      <c r="BF54" s="104" t="str">
        <f t="shared" ca="1" si="34"/>
        <v>OtsA</v>
      </c>
      <c r="BG54" s="104" t="str">
        <f t="shared" ca="1" si="35"/>
        <v>3_1</v>
      </c>
      <c r="BH54" s="104">
        <f ca="1">IFERROR(IF(BB54="","",IF(Details!$B$10=1,1,VLOOKUP($BB54,Data_qPCR,58,FALSE))),"")</f>
        <v>1</v>
      </c>
      <c r="BI54" s="104">
        <f t="shared" ca="1" si="13"/>
        <v>6</v>
      </c>
      <c r="BJ54" s="104">
        <f t="shared" ca="1" si="14"/>
        <v>3.9420046314076487</v>
      </c>
      <c r="BK54" s="104">
        <f t="shared" ca="1" si="15"/>
        <v>33.027756289524973</v>
      </c>
      <c r="BL54" s="104">
        <f t="shared" ca="1" si="16"/>
        <v>0.99262067850480062</v>
      </c>
      <c r="BM54" s="104">
        <f t="shared" ca="1" si="17"/>
        <v>0.79340360255749576</v>
      </c>
      <c r="BN54" s="104">
        <f t="shared" ca="1" si="18"/>
        <v>28.876825412652718</v>
      </c>
      <c r="BO54" s="104" t="str">
        <f t="shared" ca="1" si="19"/>
        <v>OtsA@3_1</v>
      </c>
      <c r="BP54" s="104">
        <f ca="1">IF(BO54="","",BQ54-COUNTIF($BO$3:BO53,BO54))</f>
        <v>2</v>
      </c>
      <c r="BQ54" s="104">
        <f t="shared" ca="1" si="36"/>
        <v>2</v>
      </c>
      <c r="BR54" s="104" t="str">
        <f t="shared" ca="1" si="21"/>
        <v>OtsA@3_1@1</v>
      </c>
      <c r="BS54" s="104" t="str">
        <f t="shared" ca="1" si="22"/>
        <v>1C7</v>
      </c>
      <c r="BT54" s="104" t="b">
        <f t="shared" ca="1" si="23"/>
        <v>0</v>
      </c>
    </row>
    <row r="55" spans="1:72" x14ac:dyDescent="0.25">
      <c r="A55" s="104">
        <f ca="1">IF(A54="","",IF(ISTEXT(A54),1,IF(A54+1&gt;Data_Chart!$C$2,"",A54+1)))</f>
        <v>52</v>
      </c>
      <c r="B55" s="104">
        <f ca="1">IFERROR(SMALL(Data_Amplitude!$A$4:$A$1155,A55),"")</f>
        <v>52</v>
      </c>
      <c r="C55" s="104" t="str">
        <f t="shared" ca="1" si="30"/>
        <v>1D7</v>
      </c>
      <c r="D55" s="104" t="str">
        <f t="shared" si="38"/>
        <v/>
      </c>
      <c r="E55" s="104" t="str">
        <f t="shared" si="38"/>
        <v/>
      </c>
      <c r="F55" s="104" t="str">
        <f t="shared" si="38"/>
        <v/>
      </c>
      <c r="G55" s="104" t="str">
        <f t="shared" si="38"/>
        <v/>
      </c>
      <c r="H55" s="104" t="str">
        <f t="shared" si="38"/>
        <v/>
      </c>
      <c r="I55" s="104" t="str">
        <f t="shared" si="38"/>
        <v/>
      </c>
      <c r="J55" s="104" t="str">
        <f t="shared" si="38"/>
        <v/>
      </c>
      <c r="K55" s="104" t="str">
        <f t="shared" si="38"/>
        <v/>
      </c>
      <c r="L55" s="104" t="str">
        <f t="shared" si="38"/>
        <v/>
      </c>
      <c r="M55" s="104" t="str">
        <f t="shared" si="38"/>
        <v/>
      </c>
      <c r="N55" s="104" t="str">
        <f t="shared" si="38"/>
        <v/>
      </c>
      <c r="O55" s="104" t="str">
        <f t="shared" si="38"/>
        <v/>
      </c>
      <c r="P55" s="104" t="str">
        <f t="shared" si="38"/>
        <v/>
      </c>
      <c r="Q55" s="104" t="str">
        <f t="shared" ca="1" si="38"/>
        <v/>
      </c>
      <c r="R55" s="104" t="str">
        <f t="shared" ca="1" si="38"/>
        <v/>
      </c>
      <c r="S55" s="104" t="str">
        <f t="shared" ca="1" si="38"/>
        <v/>
      </c>
      <c r="T55" s="104" t="str">
        <f t="shared" ca="1" si="39"/>
        <v/>
      </c>
      <c r="U55" s="104" t="str">
        <f t="shared" ca="1" si="39"/>
        <v/>
      </c>
      <c r="V55" s="104" t="str">
        <f t="shared" ca="1" si="39"/>
        <v/>
      </c>
      <c r="W55" s="104" t="str">
        <f t="shared" ca="1" si="39"/>
        <v/>
      </c>
      <c r="X55" s="104" t="str">
        <f t="shared" ca="1" si="39"/>
        <v/>
      </c>
      <c r="Y55" s="104" t="str">
        <f t="shared" ca="1" si="39"/>
        <v/>
      </c>
      <c r="Z55" s="104" t="str">
        <f t="shared" ca="1" si="39"/>
        <v/>
      </c>
      <c r="AA55" s="104" t="str">
        <f t="shared" ca="1" si="39"/>
        <v/>
      </c>
      <c r="AB55" s="104" t="str">
        <f t="shared" ca="1" si="39"/>
        <v/>
      </c>
      <c r="AC55" s="104" t="str">
        <f t="shared" ca="1" si="39"/>
        <v/>
      </c>
      <c r="AD55" s="104">
        <f t="shared" ca="1" si="39"/>
        <v>-1.52907882005814</v>
      </c>
      <c r="AE55" s="104">
        <f t="shared" ca="1" si="39"/>
        <v>-1.2296695248655045</v>
      </c>
      <c r="AF55" s="104">
        <f t="shared" ca="1" si="39"/>
        <v>-0.94554068568195748</v>
      </c>
      <c r="AG55" s="104">
        <f t="shared" ca="1" si="39"/>
        <v>-0.68795996257260528</v>
      </c>
      <c r="AH55" s="104">
        <f t="shared" ca="1" si="39"/>
        <v>-0.46672233414187775</v>
      </c>
      <c r="AI55" s="104">
        <f t="shared" ca="1" si="39"/>
        <v>-0.2967948477143999</v>
      </c>
      <c r="AJ55" s="104" t="str">
        <f t="shared" ca="1" si="41"/>
        <v/>
      </c>
      <c r="AK55" s="104" t="str">
        <f t="shared" ca="1" si="41"/>
        <v/>
      </c>
      <c r="AL55" s="104" t="str">
        <f t="shared" ca="1" si="41"/>
        <v/>
      </c>
      <c r="AM55" s="104" t="str">
        <f t="shared" ca="1" si="41"/>
        <v/>
      </c>
      <c r="AN55" s="104" t="str">
        <f t="shared" ca="1" si="41"/>
        <v/>
      </c>
      <c r="AO55" s="104" t="str">
        <f t="shared" ca="1" si="41"/>
        <v/>
      </c>
      <c r="AP55" s="104" t="str">
        <f t="shared" ca="1" si="41"/>
        <v/>
      </c>
      <c r="AQ55" s="104" t="str">
        <f t="shared" ca="1" si="41"/>
        <v/>
      </c>
      <c r="AR55" s="104" t="str">
        <f t="shared" ca="1" si="41"/>
        <v/>
      </c>
      <c r="AS55" s="104" t="str">
        <f t="shared" ca="1" si="41"/>
        <v/>
      </c>
      <c r="AT55" s="104" t="str">
        <f t="shared" ca="1" si="41"/>
        <v/>
      </c>
      <c r="AU55" s="104" t="str">
        <f t="shared" ca="1" si="41"/>
        <v/>
      </c>
      <c r="AV55" s="104" t="str">
        <f t="shared" ca="1" si="41"/>
        <v/>
      </c>
      <c r="AW55" s="104" t="str">
        <f t="shared" ca="1" si="41"/>
        <v/>
      </c>
      <c r="AX55" s="104" t="str">
        <f t="shared" ca="1" si="41"/>
        <v/>
      </c>
      <c r="AY55" s="104" t="str">
        <f t="shared" ca="1" si="41"/>
        <v/>
      </c>
      <c r="AZ55" s="104" t="str">
        <f t="shared" ca="1" si="40"/>
        <v/>
      </c>
      <c r="BA55" s="104" t="str">
        <f t="shared" ca="1" si="40"/>
        <v/>
      </c>
      <c r="BB55" s="104" t="str">
        <f t="shared" ca="1" si="7"/>
        <v>1D7</v>
      </c>
      <c r="BC55" s="104" t="str">
        <f t="shared" ca="1" si="32"/>
        <v>3B_OtsA</v>
      </c>
      <c r="BD55" s="104">
        <f t="shared" ca="1" si="9"/>
        <v>10407</v>
      </c>
      <c r="BE55" s="104" t="str">
        <f t="shared" ca="1" si="33"/>
        <v>3B</v>
      </c>
      <c r="BF55" s="104" t="str">
        <f t="shared" ca="1" si="34"/>
        <v>OtsA</v>
      </c>
      <c r="BG55" s="104" t="str">
        <f t="shared" ca="1" si="35"/>
        <v>3_1</v>
      </c>
      <c r="BH55" s="104">
        <f ca="1">IFERROR(IF(BB55="","",IF(Details!$B$10=1,1,VLOOKUP($BB55,Data_qPCR,58,FALSE))),"")</f>
        <v>1</v>
      </c>
      <c r="BI55" s="104">
        <f t="shared" ca="1" si="13"/>
        <v>6</v>
      </c>
      <c r="BJ55" s="104">
        <f t="shared" ca="1" si="14"/>
        <v>3.9830898858669292</v>
      </c>
      <c r="BK55" s="104">
        <f t="shared" ca="1" si="15"/>
        <v>32.922646684279115</v>
      </c>
      <c r="BL55" s="104">
        <f t="shared" ca="1" si="16"/>
        <v>0.99097480066480337</v>
      </c>
      <c r="BM55" s="104">
        <f t="shared" ca="1" si="17"/>
        <v>0.78263064887116962</v>
      </c>
      <c r="BN55" s="104">
        <f t="shared" ca="1" si="18"/>
        <v>28.728453034461239</v>
      </c>
      <c r="BO55" s="104" t="str">
        <f t="shared" ca="1" si="19"/>
        <v>OtsA@3_1</v>
      </c>
      <c r="BP55" s="104">
        <f ca="1">IF(BO55="","",BQ55-COUNTIF($BO$3:BO54,BO55))</f>
        <v>1</v>
      </c>
      <c r="BQ55" s="104">
        <f t="shared" ca="1" si="36"/>
        <v>2</v>
      </c>
      <c r="BR55" s="104" t="str">
        <f t="shared" ca="1" si="21"/>
        <v>OtsA@3_1@2</v>
      </c>
      <c r="BS55" s="104" t="str">
        <f t="shared" ca="1" si="22"/>
        <v>1D7</v>
      </c>
      <c r="BT55" s="104" t="b">
        <f t="shared" ca="1" si="23"/>
        <v>0</v>
      </c>
    </row>
    <row r="56" spans="1:72" x14ac:dyDescent="0.25">
      <c r="A56" s="104">
        <f ca="1">IF(A55="","",IF(ISTEXT(A55),1,IF(A55+1&gt;Data_Chart!$C$2,"",A55+1)))</f>
        <v>53</v>
      </c>
      <c r="B56" s="104">
        <f ca="1">IFERROR(SMALL(Data_Amplitude!$A$4:$A$1155,A56),"")</f>
        <v>53</v>
      </c>
      <c r="C56" s="104" t="str">
        <f t="shared" ca="1" si="30"/>
        <v>1E7</v>
      </c>
      <c r="D56" s="104" t="str">
        <f t="shared" si="38"/>
        <v/>
      </c>
      <c r="E56" s="104" t="str">
        <f t="shared" si="38"/>
        <v/>
      </c>
      <c r="F56" s="104" t="str">
        <f t="shared" si="38"/>
        <v/>
      </c>
      <c r="G56" s="104" t="str">
        <f t="shared" si="38"/>
        <v/>
      </c>
      <c r="H56" s="104" t="str">
        <f t="shared" si="38"/>
        <v/>
      </c>
      <c r="I56" s="104" t="str">
        <f t="shared" si="38"/>
        <v/>
      </c>
      <c r="J56" s="104" t="str">
        <f t="shared" si="38"/>
        <v/>
      </c>
      <c r="K56" s="104" t="str">
        <f t="shared" si="38"/>
        <v/>
      </c>
      <c r="L56" s="104" t="str">
        <f t="shared" si="38"/>
        <v/>
      </c>
      <c r="M56" s="104" t="str">
        <f t="shared" si="38"/>
        <v/>
      </c>
      <c r="N56" s="104" t="str">
        <f t="shared" si="38"/>
        <v/>
      </c>
      <c r="O56" s="104" t="str">
        <f t="shared" si="38"/>
        <v/>
      </c>
      <c r="P56" s="104" t="str">
        <f t="shared" si="38"/>
        <v/>
      </c>
      <c r="Q56" s="104" t="str">
        <f t="shared" ca="1" si="38"/>
        <v/>
      </c>
      <c r="R56" s="104" t="str">
        <f t="shared" ca="1" si="38"/>
        <v/>
      </c>
      <c r="S56" s="104" t="str">
        <f t="shared" ca="1" si="38"/>
        <v/>
      </c>
      <c r="T56" s="104" t="str">
        <f t="shared" ca="1" si="39"/>
        <v/>
      </c>
      <c r="U56" s="104" t="str">
        <f t="shared" ca="1" si="39"/>
        <v/>
      </c>
      <c r="V56" s="104" t="str">
        <f t="shared" ca="1" si="39"/>
        <v/>
      </c>
      <c r="W56" s="104" t="str">
        <f t="shared" ca="1" si="39"/>
        <v/>
      </c>
      <c r="X56" s="104" t="str">
        <f t="shared" ca="1" si="39"/>
        <v/>
      </c>
      <c r="Y56" s="104" t="str">
        <f t="shared" ca="1" si="39"/>
        <v/>
      </c>
      <c r="Z56" s="104" t="str">
        <f t="shared" ca="1" si="39"/>
        <v/>
      </c>
      <c r="AA56" s="104" t="str">
        <f t="shared" ca="1" si="39"/>
        <v/>
      </c>
      <c r="AB56" s="104" t="str">
        <f t="shared" ca="1" si="39"/>
        <v/>
      </c>
      <c r="AC56" s="104" t="str">
        <f t="shared" ca="1" si="39"/>
        <v/>
      </c>
      <c r="AD56" s="104" t="str">
        <f t="shared" ca="1" si="39"/>
        <v/>
      </c>
      <c r="AE56" s="104">
        <f t="shared" ca="1" si="39"/>
        <v>-1.520471804651937</v>
      </c>
      <c r="AF56" s="104">
        <f t="shared" ca="1" si="39"/>
        <v>-1.1955586361661539</v>
      </c>
      <c r="AG56" s="104">
        <f t="shared" ca="1" si="39"/>
        <v>-0.91352715605591217</v>
      </c>
      <c r="AH56" s="104">
        <f t="shared" ca="1" si="39"/>
        <v>-0.6632153782494824</v>
      </c>
      <c r="AI56" s="104">
        <f t="shared" ca="1" si="39"/>
        <v>-0.45201158946686459</v>
      </c>
      <c r="AJ56" s="104">
        <f t="shared" ca="1" si="41"/>
        <v>-0.2910042548438006</v>
      </c>
      <c r="AK56" s="104" t="str">
        <f t="shared" ca="1" si="41"/>
        <v/>
      </c>
      <c r="AL56" s="104" t="str">
        <f t="shared" ca="1" si="41"/>
        <v/>
      </c>
      <c r="AM56" s="104" t="str">
        <f t="shared" ca="1" si="41"/>
        <v/>
      </c>
      <c r="AN56" s="104" t="str">
        <f t="shared" ca="1" si="41"/>
        <v/>
      </c>
      <c r="AO56" s="104" t="str">
        <f t="shared" ca="1" si="41"/>
        <v/>
      </c>
      <c r="AP56" s="104" t="str">
        <f t="shared" ca="1" si="41"/>
        <v/>
      </c>
      <c r="AQ56" s="104" t="str">
        <f t="shared" ca="1" si="41"/>
        <v/>
      </c>
      <c r="AR56" s="104" t="str">
        <f t="shared" ca="1" si="41"/>
        <v/>
      </c>
      <c r="AS56" s="104" t="str">
        <f t="shared" ca="1" si="41"/>
        <v/>
      </c>
      <c r="AT56" s="104" t="str">
        <f t="shared" ca="1" si="41"/>
        <v/>
      </c>
      <c r="AU56" s="104" t="str">
        <f t="shared" ca="1" si="41"/>
        <v/>
      </c>
      <c r="AV56" s="104" t="str">
        <f t="shared" ca="1" si="41"/>
        <v/>
      </c>
      <c r="AW56" s="104" t="str">
        <f t="shared" ca="1" si="41"/>
        <v/>
      </c>
      <c r="AX56" s="104" t="str">
        <f t="shared" ca="1" si="41"/>
        <v/>
      </c>
      <c r="AY56" s="104" t="str">
        <f t="shared" ca="1" si="41"/>
        <v/>
      </c>
      <c r="AZ56" s="104" t="str">
        <f t="shared" ca="1" si="40"/>
        <v/>
      </c>
      <c r="BA56" s="104" t="str">
        <f t="shared" ca="1" si="40"/>
        <v/>
      </c>
      <c r="BB56" s="104" t="str">
        <f t="shared" ca="1" si="7"/>
        <v>1E7</v>
      </c>
      <c r="BC56" s="104" t="str">
        <f t="shared" ca="1" si="32"/>
        <v>3B_Rpon2</v>
      </c>
      <c r="BD56" s="104">
        <f t="shared" ca="1" si="9"/>
        <v>10507</v>
      </c>
      <c r="BE56" s="104" t="str">
        <f t="shared" ca="1" si="33"/>
        <v>3B</v>
      </c>
      <c r="BF56" s="104" t="str">
        <f t="shared" ca="1" si="34"/>
        <v>Rpon2</v>
      </c>
      <c r="BG56" s="104" t="str">
        <f t="shared" ca="1" si="35"/>
        <v>3_1</v>
      </c>
      <c r="BH56" s="104">
        <f ca="1">IFERROR(IF(BB56="","",IF(Details!$B$10=1,1,VLOOKUP($BB56,Data_qPCR,58,FALSE))),"")</f>
        <v>1</v>
      </c>
      <c r="BI56" s="104">
        <f t="shared" ca="1" si="13"/>
        <v>6</v>
      </c>
      <c r="BJ56" s="104">
        <f t="shared" ca="1" si="14"/>
        <v>4.0017998709897364</v>
      </c>
      <c r="BK56" s="104">
        <f t="shared" ca="1" si="15"/>
        <v>33.858703174657187</v>
      </c>
      <c r="BL56" s="104">
        <f t="shared" ca="1" si="16"/>
        <v>0.98653407079549627</v>
      </c>
      <c r="BM56" s="104">
        <f t="shared" ca="1" si="17"/>
        <v>0.77781906285678937</v>
      </c>
      <c r="BN56" s="104">
        <f t="shared" ca="1" si="18"/>
        <v>29.644807910504994</v>
      </c>
      <c r="BO56" s="104" t="str">
        <f t="shared" ca="1" si="19"/>
        <v>Rpon2@3_1</v>
      </c>
      <c r="BP56" s="104">
        <f ca="1">IF(BO56="","",BQ56-COUNTIF($BO$3:BO55,BO56))</f>
        <v>2</v>
      </c>
      <c r="BQ56" s="104">
        <f t="shared" ca="1" si="36"/>
        <v>2</v>
      </c>
      <c r="BR56" s="104" t="str">
        <f t="shared" ca="1" si="21"/>
        <v>Rpon2@3_1@1</v>
      </c>
      <c r="BS56" s="104" t="str">
        <f t="shared" ca="1" si="22"/>
        <v>1E7</v>
      </c>
      <c r="BT56" s="104" t="b">
        <f t="shared" ca="1" si="23"/>
        <v>0</v>
      </c>
    </row>
    <row r="57" spans="1:72" x14ac:dyDescent="0.25">
      <c r="A57" s="104">
        <f ca="1">IF(A56="","",IF(ISTEXT(A56),1,IF(A56+1&gt;Data_Chart!$C$2,"",A56+1)))</f>
        <v>54</v>
      </c>
      <c r="B57" s="104">
        <f ca="1">IFERROR(SMALL(Data_Amplitude!$A$4:$A$1155,A57),"")</f>
        <v>54</v>
      </c>
      <c r="C57" s="104" t="str">
        <f t="shared" ca="1" si="30"/>
        <v>1F7</v>
      </c>
      <c r="D57" s="104" t="str">
        <f t="shared" si="38"/>
        <v/>
      </c>
      <c r="E57" s="104" t="str">
        <f t="shared" si="38"/>
        <v/>
      </c>
      <c r="F57" s="104" t="str">
        <f t="shared" si="38"/>
        <v/>
      </c>
      <c r="G57" s="104" t="str">
        <f t="shared" si="38"/>
        <v/>
      </c>
      <c r="H57" s="104" t="str">
        <f t="shared" si="38"/>
        <v/>
      </c>
      <c r="I57" s="104" t="str">
        <f t="shared" si="38"/>
        <v/>
      </c>
      <c r="J57" s="104" t="str">
        <f t="shared" si="38"/>
        <v/>
      </c>
      <c r="K57" s="104" t="str">
        <f t="shared" si="38"/>
        <v/>
      </c>
      <c r="L57" s="104" t="str">
        <f t="shared" si="38"/>
        <v/>
      </c>
      <c r="M57" s="104" t="str">
        <f t="shared" si="38"/>
        <v/>
      </c>
      <c r="N57" s="104" t="str">
        <f t="shared" si="38"/>
        <v/>
      </c>
      <c r="O57" s="104" t="str">
        <f t="shared" si="38"/>
        <v/>
      </c>
      <c r="P57" s="104" t="str">
        <f t="shared" si="38"/>
        <v/>
      </c>
      <c r="Q57" s="104" t="str">
        <f t="shared" ca="1" si="38"/>
        <v/>
      </c>
      <c r="R57" s="104" t="str">
        <f t="shared" ca="1" si="38"/>
        <v/>
      </c>
      <c r="S57" s="104" t="str">
        <f t="shared" ca="1" si="38"/>
        <v/>
      </c>
      <c r="T57" s="104" t="str">
        <f t="shared" ca="1" si="39"/>
        <v/>
      </c>
      <c r="U57" s="104" t="str">
        <f t="shared" ca="1" si="39"/>
        <v/>
      </c>
      <c r="V57" s="104" t="str">
        <f t="shared" ca="1" si="39"/>
        <v/>
      </c>
      <c r="W57" s="104" t="str">
        <f t="shared" ca="1" si="39"/>
        <v/>
      </c>
      <c r="X57" s="104" t="str">
        <f t="shared" ca="1" si="39"/>
        <v/>
      </c>
      <c r="Y57" s="104" t="str">
        <f t="shared" ca="1" si="39"/>
        <v/>
      </c>
      <c r="Z57" s="104" t="str">
        <f t="shared" ca="1" si="39"/>
        <v/>
      </c>
      <c r="AA57" s="104" t="str">
        <f t="shared" ca="1" si="39"/>
        <v/>
      </c>
      <c r="AB57" s="104" t="str">
        <f t="shared" ca="1" si="39"/>
        <v/>
      </c>
      <c r="AC57" s="104" t="str">
        <f t="shared" ca="1" si="39"/>
        <v/>
      </c>
      <c r="AD57" s="104" t="str">
        <f t="shared" ca="1" si="39"/>
        <v/>
      </c>
      <c r="AE57" s="104">
        <f t="shared" ca="1" si="39"/>
        <v>-1.6169207925992268</v>
      </c>
      <c r="AF57" s="104">
        <f t="shared" ca="1" si="39"/>
        <v>-1.2846622971903923</v>
      </c>
      <c r="AG57" s="104">
        <f t="shared" ca="1" si="39"/>
        <v>-0.99043973499280724</v>
      </c>
      <c r="AH57" s="104">
        <f t="shared" ca="1" si="39"/>
        <v>-0.72978819285592433</v>
      </c>
      <c r="AI57" s="104">
        <f t="shared" ca="1" si="39"/>
        <v>-0.50524506228421684</v>
      </c>
      <c r="AJ57" s="104">
        <f t="shared" ca="1" si="41"/>
        <v>-0.32602554467123057</v>
      </c>
      <c r="AK57" s="104" t="str">
        <f t="shared" ca="1" si="41"/>
        <v/>
      </c>
      <c r="AL57" s="104" t="str">
        <f t="shared" ca="1" si="41"/>
        <v/>
      </c>
      <c r="AM57" s="104" t="str">
        <f t="shared" ca="1" si="41"/>
        <v/>
      </c>
      <c r="AN57" s="104" t="str">
        <f t="shared" ca="1" si="41"/>
        <v/>
      </c>
      <c r="AO57" s="104" t="str">
        <f t="shared" ca="1" si="41"/>
        <v/>
      </c>
      <c r="AP57" s="104" t="str">
        <f t="shared" ca="1" si="41"/>
        <v/>
      </c>
      <c r="AQ57" s="104" t="str">
        <f t="shared" ca="1" si="41"/>
        <v/>
      </c>
      <c r="AR57" s="104" t="str">
        <f t="shared" ca="1" si="41"/>
        <v/>
      </c>
      <c r="AS57" s="104" t="str">
        <f t="shared" ca="1" si="41"/>
        <v/>
      </c>
      <c r="AT57" s="104" t="str">
        <f t="shared" ca="1" si="41"/>
        <v/>
      </c>
      <c r="AU57" s="104" t="str">
        <f t="shared" ca="1" si="41"/>
        <v/>
      </c>
      <c r="AV57" s="104" t="str">
        <f t="shared" ca="1" si="41"/>
        <v/>
      </c>
      <c r="AW57" s="104" t="str">
        <f t="shared" ca="1" si="41"/>
        <v/>
      </c>
      <c r="AX57" s="104" t="str">
        <f t="shared" ca="1" si="41"/>
        <v/>
      </c>
      <c r="AY57" s="104" t="str">
        <f t="shared" ca="1" si="41"/>
        <v/>
      </c>
      <c r="AZ57" s="104" t="str">
        <f t="shared" ca="1" si="40"/>
        <v/>
      </c>
      <c r="BA57" s="104" t="str">
        <f t="shared" ca="1" si="40"/>
        <v/>
      </c>
      <c r="BB57" s="104" t="str">
        <f t="shared" ca="1" si="7"/>
        <v>1F7</v>
      </c>
      <c r="BC57" s="104" t="str">
        <f t="shared" ca="1" si="32"/>
        <v>3B_Rpon2</v>
      </c>
      <c r="BD57" s="104">
        <f t="shared" ca="1" si="9"/>
        <v>10607</v>
      </c>
      <c r="BE57" s="104" t="str">
        <f t="shared" ca="1" si="33"/>
        <v>3B</v>
      </c>
      <c r="BF57" s="104" t="str">
        <f t="shared" ca="1" si="34"/>
        <v>Rpon2</v>
      </c>
      <c r="BG57" s="104" t="str">
        <f t="shared" ca="1" si="35"/>
        <v>3_1</v>
      </c>
      <c r="BH57" s="104">
        <f ca="1">IFERROR(IF(BB57="","",IF(Details!$B$10=1,1,VLOOKUP($BB57,Data_qPCR,58,FALSE))),"")</f>
        <v>1</v>
      </c>
      <c r="BI57" s="104">
        <f t="shared" ca="1" si="13"/>
        <v>6</v>
      </c>
      <c r="BJ57" s="104">
        <f t="shared" ca="1" si="14"/>
        <v>3.8235392110411723</v>
      </c>
      <c r="BK57" s="104">
        <f t="shared" ca="1" si="15"/>
        <v>33.975011902107084</v>
      </c>
      <c r="BL57" s="104">
        <f t="shared" ca="1" si="16"/>
        <v>0.98902718454431193</v>
      </c>
      <c r="BM57" s="104">
        <f t="shared" ca="1" si="17"/>
        <v>0.8261556497715401</v>
      </c>
      <c r="BN57" s="104">
        <f t="shared" ca="1" si="18"/>
        <v>29.94882511288073</v>
      </c>
      <c r="BO57" s="104" t="str">
        <f t="shared" ca="1" si="19"/>
        <v>Rpon2@3_1</v>
      </c>
      <c r="BP57" s="104">
        <f ca="1">IF(BO57="","",BQ57-COUNTIF($BO$3:BO56,BO57))</f>
        <v>1</v>
      </c>
      <c r="BQ57" s="104">
        <f t="shared" ca="1" si="36"/>
        <v>2</v>
      </c>
      <c r="BR57" s="104" t="str">
        <f t="shared" ca="1" si="21"/>
        <v>Rpon2@3_1@2</v>
      </c>
      <c r="BS57" s="104" t="str">
        <f t="shared" ca="1" si="22"/>
        <v>1F7</v>
      </c>
      <c r="BT57" s="104" t="b">
        <f t="shared" ca="1" si="23"/>
        <v>0</v>
      </c>
    </row>
    <row r="58" spans="1:72" x14ac:dyDescent="0.25">
      <c r="A58" s="104">
        <f ca="1">IF(A57="","",IF(ISTEXT(A57),1,IF(A57+1&gt;Data_Chart!$C$2,"",A57+1)))</f>
        <v>55</v>
      </c>
      <c r="B58" s="104">
        <f ca="1">IFERROR(SMALL(Data_Amplitude!$A$4:$A$1155,A58),"")</f>
        <v>55</v>
      </c>
      <c r="C58" s="104" t="str">
        <f t="shared" ca="1" si="30"/>
        <v>1G7</v>
      </c>
      <c r="D58" s="104" t="str">
        <f t="shared" si="38"/>
        <v/>
      </c>
      <c r="E58" s="104" t="str">
        <f t="shared" si="38"/>
        <v/>
      </c>
      <c r="F58" s="104" t="str">
        <f t="shared" si="38"/>
        <v/>
      </c>
      <c r="G58" s="104" t="str">
        <f t="shared" si="38"/>
        <v/>
      </c>
      <c r="H58" s="104" t="str">
        <f t="shared" si="38"/>
        <v/>
      </c>
      <c r="I58" s="104" t="str">
        <f t="shared" si="38"/>
        <v/>
      </c>
      <c r="J58" s="104" t="str">
        <f t="shared" si="38"/>
        <v/>
      </c>
      <c r="K58" s="104" t="str">
        <f t="shared" si="38"/>
        <v/>
      </c>
      <c r="L58" s="104" t="str">
        <f t="shared" si="38"/>
        <v/>
      </c>
      <c r="M58" s="104" t="str">
        <f t="shared" si="38"/>
        <v/>
      </c>
      <c r="N58" s="104" t="str">
        <f t="shared" si="38"/>
        <v/>
      </c>
      <c r="O58" s="104" t="str">
        <f t="shared" si="38"/>
        <v/>
      </c>
      <c r="P58" s="104" t="str">
        <f t="shared" si="38"/>
        <v/>
      </c>
      <c r="Q58" s="104" t="str">
        <f t="shared" ca="1" si="38"/>
        <v/>
      </c>
      <c r="R58" s="104" t="str">
        <f t="shared" ca="1" si="38"/>
        <v/>
      </c>
      <c r="S58" s="104" t="str">
        <f t="shared" ref="S58:AH73" ca="1" si="42">IFERROR(IF(S$3&gt;$D$2,IF(VLOOKUP($C58,Data_qPCR,S$3+2,FALSE)&gt;=$K$1,"",IF(VLOOKUP($C58,Data_qPCR,S$3+2,FALSE)&lt;=$K$2,"",LOG(VLOOKUP($C58,Data_qPCR,S$3+2,FALSE)))),""),"")</f>
        <v/>
      </c>
      <c r="T58" s="104" t="str">
        <f t="shared" ca="1" si="42"/>
        <v/>
      </c>
      <c r="U58" s="104" t="str">
        <f t="shared" ca="1" si="42"/>
        <v/>
      </c>
      <c r="V58" s="104" t="str">
        <f t="shared" ca="1" si="42"/>
        <v/>
      </c>
      <c r="W58" s="104" t="str">
        <f t="shared" ca="1" si="42"/>
        <v/>
      </c>
      <c r="X58" s="104" t="str">
        <f t="shared" ca="1" si="42"/>
        <v/>
      </c>
      <c r="Y58" s="104" t="str">
        <f t="shared" ca="1" si="42"/>
        <v/>
      </c>
      <c r="Z58" s="104" t="str">
        <f t="shared" ca="1" si="42"/>
        <v/>
      </c>
      <c r="AA58" s="104" t="str">
        <f t="shared" ca="1" si="42"/>
        <v/>
      </c>
      <c r="AB58" s="104" t="str">
        <f t="shared" ca="1" si="42"/>
        <v/>
      </c>
      <c r="AC58" s="104">
        <f t="shared" ca="1" si="42"/>
        <v>-1.8293113574943791</v>
      </c>
      <c r="AD58" s="104">
        <f t="shared" ca="1" si="42"/>
        <v>-1.4997366122152518</v>
      </c>
      <c r="AE58" s="104">
        <f t="shared" ca="1" si="42"/>
        <v>-1.2026920570721376</v>
      </c>
      <c r="AF58" s="104">
        <f t="shared" ca="1" si="42"/>
        <v>-0.93218927773360649</v>
      </c>
      <c r="AG58" s="104">
        <f t="shared" ca="1" si="42"/>
        <v>-0.68797776218357853</v>
      </c>
      <c r="AH58" s="104">
        <f t="shared" ca="1" si="42"/>
        <v>-0.47791681909252987</v>
      </c>
      <c r="AI58" s="104">
        <f t="shared" ca="1" si="39"/>
        <v>-0.31373384014544647</v>
      </c>
      <c r="AJ58" s="104" t="str">
        <f t="shared" ca="1" si="41"/>
        <v/>
      </c>
      <c r="AK58" s="104" t="str">
        <f t="shared" ca="1" si="41"/>
        <v/>
      </c>
      <c r="AL58" s="104" t="str">
        <f t="shared" ca="1" si="41"/>
        <v/>
      </c>
      <c r="AM58" s="104" t="str">
        <f t="shared" ca="1" si="41"/>
        <v/>
      </c>
      <c r="AN58" s="104" t="str">
        <f t="shared" ca="1" si="41"/>
        <v/>
      </c>
      <c r="AO58" s="104" t="str">
        <f t="shared" ca="1" si="41"/>
        <v/>
      </c>
      <c r="AP58" s="104" t="str">
        <f t="shared" ca="1" si="41"/>
        <v/>
      </c>
      <c r="AQ58" s="104" t="str">
        <f t="shared" ca="1" si="41"/>
        <v/>
      </c>
      <c r="AR58" s="104" t="str">
        <f t="shared" ca="1" si="41"/>
        <v/>
      </c>
      <c r="AS58" s="104" t="str">
        <f t="shared" ca="1" si="41"/>
        <v/>
      </c>
      <c r="AT58" s="104" t="str">
        <f t="shared" ca="1" si="41"/>
        <v/>
      </c>
      <c r="AU58" s="104" t="str">
        <f t="shared" ca="1" si="41"/>
        <v/>
      </c>
      <c r="AV58" s="104" t="str">
        <f t="shared" ca="1" si="41"/>
        <v/>
      </c>
      <c r="AW58" s="104" t="str">
        <f t="shared" ca="1" si="41"/>
        <v/>
      </c>
      <c r="AX58" s="104" t="str">
        <f t="shared" ca="1" si="41"/>
        <v/>
      </c>
      <c r="AY58" s="104" t="str">
        <f t="shared" ca="1" si="41"/>
        <v/>
      </c>
      <c r="AZ58" s="104" t="str">
        <f t="shared" ca="1" si="40"/>
        <v/>
      </c>
      <c r="BA58" s="104" t="str">
        <f t="shared" ca="1" si="40"/>
        <v/>
      </c>
      <c r="BB58" s="104" t="str">
        <f t="shared" ca="1" si="7"/>
        <v>1G7</v>
      </c>
      <c r="BC58" s="104" t="str">
        <f t="shared" ca="1" si="32"/>
        <v>3B_ParA</v>
      </c>
      <c r="BD58" s="104">
        <f t="shared" ca="1" si="9"/>
        <v>10707</v>
      </c>
      <c r="BE58" s="104" t="str">
        <f t="shared" ca="1" si="33"/>
        <v>3B</v>
      </c>
      <c r="BF58" s="104" t="str">
        <f t="shared" ca="1" si="34"/>
        <v>ParA</v>
      </c>
      <c r="BG58" s="104" t="str">
        <f t="shared" ca="1" si="35"/>
        <v>3_1</v>
      </c>
      <c r="BH58" s="104">
        <f ca="1">IFERROR(IF(BB58="","",IF(Details!$B$10=1,1,VLOOKUP($BB58,Data_qPCR,58,FALSE))),"")</f>
        <v>1</v>
      </c>
      <c r="BI58" s="104">
        <f t="shared" ca="1" si="13"/>
        <v>7</v>
      </c>
      <c r="BJ58" s="104">
        <f t="shared" ca="1" si="14"/>
        <v>3.8961628956917997</v>
      </c>
      <c r="BK58" s="104">
        <f t="shared" ca="1" si="15"/>
        <v>32.864747425127085</v>
      </c>
      <c r="BL58" s="104">
        <f t="shared" ca="1" si="16"/>
        <v>0.98866336184436476</v>
      </c>
      <c r="BM58" s="104">
        <f t="shared" ca="1" si="17"/>
        <v>0.80577144001768963</v>
      </c>
      <c r="BN58" s="104">
        <f t="shared" ca="1" si="18"/>
        <v>28.762087895963617</v>
      </c>
      <c r="BO58" s="104" t="str">
        <f t="shared" ca="1" si="19"/>
        <v>ParA@3_1</v>
      </c>
      <c r="BP58" s="104">
        <f ca="1">IF(BO58="","",BQ58-COUNTIF($BO$3:BO57,BO58))</f>
        <v>4</v>
      </c>
      <c r="BQ58" s="104">
        <f t="shared" ca="1" si="36"/>
        <v>4</v>
      </c>
      <c r="BR58" s="104" t="str">
        <f t="shared" ca="1" si="21"/>
        <v>ParA@3_1@1</v>
      </c>
      <c r="BS58" s="104" t="str">
        <f t="shared" ca="1" si="22"/>
        <v>1G7</v>
      </c>
      <c r="BT58" s="104" t="b">
        <f t="shared" ca="1" si="23"/>
        <v>0</v>
      </c>
    </row>
    <row r="59" spans="1:72" x14ac:dyDescent="0.25">
      <c r="A59" s="104">
        <f ca="1">IF(A58="","",IF(ISTEXT(A58),1,IF(A58+1&gt;Data_Chart!$C$2,"",A58+1)))</f>
        <v>56</v>
      </c>
      <c r="B59" s="104">
        <f ca="1">IFERROR(SMALL(Data_Amplitude!$A$4:$A$1155,A59),"")</f>
        <v>56</v>
      </c>
      <c r="C59" s="104" t="str">
        <f t="shared" ca="1" si="30"/>
        <v>1H7</v>
      </c>
      <c r="D59" s="104" t="str">
        <f t="shared" ref="D59:S73" si="43">IFERROR(IF(D$3&gt;$D$2,IF(VLOOKUP($C59,Data_qPCR,D$3+2,FALSE)&gt;=$K$1,"",IF(VLOOKUP($C59,Data_qPCR,D$3+2,FALSE)&lt;=$K$2,"",LOG(VLOOKUP($C59,Data_qPCR,D$3+2,FALSE)))),""),"")</f>
        <v/>
      </c>
      <c r="E59" s="104" t="str">
        <f t="shared" si="43"/>
        <v/>
      </c>
      <c r="F59" s="104" t="str">
        <f t="shared" si="43"/>
        <v/>
      </c>
      <c r="G59" s="104" t="str">
        <f t="shared" si="43"/>
        <v/>
      </c>
      <c r="H59" s="104" t="str">
        <f t="shared" si="43"/>
        <v/>
      </c>
      <c r="I59" s="104" t="str">
        <f t="shared" si="43"/>
        <v/>
      </c>
      <c r="J59" s="104" t="str">
        <f t="shared" si="43"/>
        <v/>
      </c>
      <c r="K59" s="104" t="str">
        <f t="shared" si="43"/>
        <v/>
      </c>
      <c r="L59" s="104" t="str">
        <f t="shared" si="43"/>
        <v/>
      </c>
      <c r="M59" s="104" t="str">
        <f t="shared" si="43"/>
        <v/>
      </c>
      <c r="N59" s="104" t="str">
        <f t="shared" si="43"/>
        <v/>
      </c>
      <c r="O59" s="104" t="str">
        <f t="shared" si="43"/>
        <v/>
      </c>
      <c r="P59" s="104" t="str">
        <f t="shared" si="43"/>
        <v/>
      </c>
      <c r="Q59" s="104" t="str">
        <f t="shared" ca="1" si="43"/>
        <v/>
      </c>
      <c r="R59" s="104" t="str">
        <f t="shared" ca="1" si="43"/>
        <v/>
      </c>
      <c r="S59" s="104" t="str">
        <f t="shared" ca="1" si="43"/>
        <v/>
      </c>
      <c r="T59" s="104" t="str">
        <f t="shared" ca="1" si="42"/>
        <v/>
      </c>
      <c r="U59" s="104" t="str">
        <f t="shared" ca="1" si="42"/>
        <v/>
      </c>
      <c r="V59" s="104" t="str">
        <f t="shared" ca="1" si="42"/>
        <v/>
      </c>
      <c r="W59" s="104" t="str">
        <f t="shared" ca="1" si="42"/>
        <v/>
      </c>
      <c r="X59" s="104" t="str">
        <f t="shared" ca="1" si="42"/>
        <v/>
      </c>
      <c r="Y59" s="104" t="str">
        <f t="shared" ca="1" si="42"/>
        <v/>
      </c>
      <c r="Z59" s="104" t="str">
        <f t="shared" ca="1" si="42"/>
        <v/>
      </c>
      <c r="AA59" s="104" t="str">
        <f t="shared" ca="1" si="42"/>
        <v/>
      </c>
      <c r="AB59" s="104" t="str">
        <f t="shared" ca="1" si="42"/>
        <v/>
      </c>
      <c r="AC59" s="104" t="str">
        <f t="shared" ca="1" si="42"/>
        <v/>
      </c>
      <c r="AD59" s="104">
        <f t="shared" ca="1" si="42"/>
        <v>-1.601642603333993</v>
      </c>
      <c r="AE59" s="104">
        <f t="shared" ca="1" si="42"/>
        <v>-1.3010773779716298</v>
      </c>
      <c r="AF59" s="104">
        <f t="shared" ca="1" si="42"/>
        <v>-1.0243064832529638</v>
      </c>
      <c r="AG59" s="104">
        <f t="shared" ca="1" si="42"/>
        <v>-0.76995993307021438</v>
      </c>
      <c r="AH59" s="104">
        <f t="shared" ca="1" si="42"/>
        <v>-0.54749307219564058</v>
      </c>
      <c r="AI59" s="104">
        <f t="shared" ca="1" si="39"/>
        <v>-0.36675871277124727</v>
      </c>
      <c r="AJ59" s="104" t="str">
        <f t="shared" ca="1" si="41"/>
        <v/>
      </c>
      <c r="AK59" s="104" t="str">
        <f t="shared" ca="1" si="41"/>
        <v/>
      </c>
      <c r="AL59" s="104" t="str">
        <f t="shared" ca="1" si="41"/>
        <v/>
      </c>
      <c r="AM59" s="104" t="str">
        <f t="shared" ca="1" si="41"/>
        <v/>
      </c>
      <c r="AN59" s="104" t="str">
        <f t="shared" ca="1" si="41"/>
        <v/>
      </c>
      <c r="AO59" s="104" t="str">
        <f t="shared" ca="1" si="41"/>
        <v/>
      </c>
      <c r="AP59" s="104" t="str">
        <f t="shared" ca="1" si="41"/>
        <v/>
      </c>
      <c r="AQ59" s="104" t="str">
        <f t="shared" ca="1" si="41"/>
        <v/>
      </c>
      <c r="AR59" s="104" t="str">
        <f t="shared" ca="1" si="41"/>
        <v/>
      </c>
      <c r="AS59" s="104" t="str">
        <f t="shared" ca="1" si="41"/>
        <v/>
      </c>
      <c r="AT59" s="104" t="str">
        <f t="shared" ca="1" si="41"/>
        <v/>
      </c>
      <c r="AU59" s="104" t="str">
        <f t="shared" ca="1" si="41"/>
        <v/>
      </c>
      <c r="AV59" s="104" t="str">
        <f t="shared" ca="1" si="41"/>
        <v/>
      </c>
      <c r="AW59" s="104" t="str">
        <f t="shared" ca="1" si="41"/>
        <v/>
      </c>
      <c r="AX59" s="104" t="str">
        <f t="shared" ca="1" si="41"/>
        <v/>
      </c>
      <c r="AY59" s="104" t="str">
        <f t="shared" ca="1" si="41"/>
        <v/>
      </c>
      <c r="AZ59" s="104" t="str">
        <f t="shared" ca="1" si="40"/>
        <v/>
      </c>
      <c r="BA59" s="104" t="str">
        <f t="shared" ca="1" si="40"/>
        <v/>
      </c>
      <c r="BB59" s="104" t="str">
        <f t="shared" ca="1" si="7"/>
        <v>1H7</v>
      </c>
      <c r="BC59" s="104" t="str">
        <f t="shared" ca="1" si="32"/>
        <v>3B_ParA</v>
      </c>
      <c r="BD59" s="104">
        <f t="shared" ca="1" si="9"/>
        <v>10807</v>
      </c>
      <c r="BE59" s="104" t="str">
        <f t="shared" ca="1" si="33"/>
        <v>3B</v>
      </c>
      <c r="BF59" s="104" t="str">
        <f t="shared" ca="1" si="34"/>
        <v>ParA</v>
      </c>
      <c r="BG59" s="104" t="str">
        <f t="shared" ca="1" si="35"/>
        <v>3_1</v>
      </c>
      <c r="BH59" s="104">
        <f ca="1">IFERROR(IF(BB59="","",IF(Details!$B$10=1,1,VLOOKUP($BB59,Data_qPCR,58,FALSE))),"")</f>
        <v>1</v>
      </c>
      <c r="BI59" s="104">
        <f t="shared" ca="1" si="13"/>
        <v>6</v>
      </c>
      <c r="BJ59" s="104">
        <f t="shared" ca="1" si="14"/>
        <v>3.9981281358820531</v>
      </c>
      <c r="BK59" s="104">
        <f t="shared" ca="1" si="15"/>
        <v>33.239074875828585</v>
      </c>
      <c r="BL59" s="104">
        <f t="shared" ca="1" si="16"/>
        <v>0.99262314521796047</v>
      </c>
      <c r="BM59" s="104">
        <f t="shared" ca="1" si="17"/>
        <v>0.77875873697203746</v>
      </c>
      <c r="BN59" s="104">
        <f t="shared" ca="1" si="18"/>
        <v>29.029045948744781</v>
      </c>
      <c r="BO59" s="104" t="str">
        <f t="shared" ca="1" si="19"/>
        <v>ParA@3_1</v>
      </c>
      <c r="BP59" s="104">
        <f ca="1">IF(BO59="","",BQ59-COUNTIF($BO$3:BO58,BO59))</f>
        <v>3</v>
      </c>
      <c r="BQ59" s="104">
        <f t="shared" ca="1" si="36"/>
        <v>4</v>
      </c>
      <c r="BR59" s="104" t="str">
        <f t="shared" ca="1" si="21"/>
        <v>ParA@3_1@2</v>
      </c>
      <c r="BS59" s="104" t="str">
        <f t="shared" ca="1" si="22"/>
        <v>1H7</v>
      </c>
      <c r="BT59" s="104" t="b">
        <f t="shared" ca="1" si="23"/>
        <v>0</v>
      </c>
    </row>
    <row r="60" spans="1:72" x14ac:dyDescent="0.25">
      <c r="A60" s="104">
        <f ca="1">IF(A59="","",IF(ISTEXT(A59),1,IF(A59+1&gt;Data_Chart!$C$2,"",A59+1)))</f>
        <v>57</v>
      </c>
      <c r="B60" s="104">
        <f ca="1">IFERROR(SMALL(Data_Amplitude!$A$4:$A$1155,A60),"")</f>
        <v>57</v>
      </c>
      <c r="C60" s="104" t="str">
        <f t="shared" ca="1" si="30"/>
        <v>1A8</v>
      </c>
      <c r="D60" s="104" t="str">
        <f t="shared" si="43"/>
        <v/>
      </c>
      <c r="E60" s="104" t="str">
        <f t="shared" si="43"/>
        <v/>
      </c>
      <c r="F60" s="104" t="str">
        <f t="shared" si="43"/>
        <v/>
      </c>
      <c r="G60" s="104" t="str">
        <f t="shared" si="43"/>
        <v/>
      </c>
      <c r="H60" s="104" t="str">
        <f t="shared" si="43"/>
        <v/>
      </c>
      <c r="I60" s="104" t="str">
        <f t="shared" si="43"/>
        <v/>
      </c>
      <c r="J60" s="104" t="str">
        <f t="shared" si="43"/>
        <v/>
      </c>
      <c r="K60" s="104" t="str">
        <f t="shared" si="43"/>
        <v/>
      </c>
      <c r="L60" s="104" t="str">
        <f t="shared" si="43"/>
        <v/>
      </c>
      <c r="M60" s="104" t="str">
        <f t="shared" si="43"/>
        <v/>
      </c>
      <c r="N60" s="104" t="str">
        <f t="shared" si="43"/>
        <v/>
      </c>
      <c r="O60" s="104" t="str">
        <f t="shared" si="43"/>
        <v/>
      </c>
      <c r="P60" s="104" t="str">
        <f t="shared" si="43"/>
        <v/>
      </c>
      <c r="Q60" s="104" t="str">
        <f t="shared" ca="1" si="43"/>
        <v/>
      </c>
      <c r="R60" s="104" t="str">
        <f t="shared" ca="1" si="43"/>
        <v/>
      </c>
      <c r="S60" s="104" t="str">
        <f t="shared" ca="1" si="43"/>
        <v/>
      </c>
      <c r="T60" s="104" t="str">
        <f t="shared" ca="1" si="42"/>
        <v/>
      </c>
      <c r="U60" s="104" t="str">
        <f t="shared" ca="1" si="42"/>
        <v/>
      </c>
      <c r="V60" s="104" t="str">
        <f t="shared" ca="1" si="42"/>
        <v/>
      </c>
      <c r="W60" s="104" t="str">
        <f t="shared" ca="1" si="42"/>
        <v/>
      </c>
      <c r="X60" s="104" t="str">
        <f t="shared" ca="1" si="42"/>
        <v/>
      </c>
      <c r="Y60" s="104" t="str">
        <f t="shared" ca="1" si="42"/>
        <v/>
      </c>
      <c r="Z60" s="104">
        <f t="shared" ca="1" si="42"/>
        <v>-1.5953360895255104</v>
      </c>
      <c r="AA60" s="104">
        <f t="shared" ca="1" si="42"/>
        <v>-1.3341043328534992</v>
      </c>
      <c r="AB60" s="104">
        <f t="shared" ca="1" si="42"/>
        <v>-1.0917159626414945</v>
      </c>
      <c r="AC60" s="104">
        <f t="shared" ca="1" si="42"/>
        <v>-0.8693046312090329</v>
      </c>
      <c r="AD60" s="104">
        <f t="shared" ca="1" si="42"/>
        <v>-0.66204525984608587</v>
      </c>
      <c r="AE60" s="104">
        <f t="shared" ca="1" si="42"/>
        <v>-0.48310530704429872</v>
      </c>
      <c r="AF60" s="104">
        <f t="shared" ca="1" si="42"/>
        <v>-0.33768158664316289</v>
      </c>
      <c r="AG60" s="104" t="str">
        <f t="shared" ca="1" si="42"/>
        <v/>
      </c>
      <c r="AH60" s="104" t="str">
        <f t="shared" ca="1" si="42"/>
        <v/>
      </c>
      <c r="AI60" s="104" t="str">
        <f t="shared" ca="1" si="39"/>
        <v/>
      </c>
      <c r="AJ60" s="104" t="str">
        <f t="shared" ca="1" si="41"/>
        <v/>
      </c>
      <c r="AK60" s="104" t="str">
        <f t="shared" ca="1" si="41"/>
        <v/>
      </c>
      <c r="AL60" s="104" t="str">
        <f t="shared" ca="1" si="41"/>
        <v/>
      </c>
      <c r="AM60" s="104" t="str">
        <f t="shared" ca="1" si="41"/>
        <v/>
      </c>
      <c r="AN60" s="104" t="str">
        <f t="shared" ca="1" si="41"/>
        <v/>
      </c>
      <c r="AO60" s="104" t="str">
        <f t="shared" ca="1" si="41"/>
        <v/>
      </c>
      <c r="AP60" s="104" t="str">
        <f t="shared" ca="1" si="41"/>
        <v/>
      </c>
      <c r="AQ60" s="104" t="str">
        <f t="shared" ca="1" si="41"/>
        <v/>
      </c>
      <c r="AR60" s="104" t="str">
        <f t="shared" ca="1" si="41"/>
        <v/>
      </c>
      <c r="AS60" s="104" t="str">
        <f t="shared" ca="1" si="41"/>
        <v/>
      </c>
      <c r="AT60" s="104" t="str">
        <f t="shared" ca="1" si="41"/>
        <v/>
      </c>
      <c r="AU60" s="104" t="str">
        <f t="shared" ca="1" si="41"/>
        <v/>
      </c>
      <c r="AV60" s="104" t="str">
        <f t="shared" ca="1" si="41"/>
        <v/>
      </c>
      <c r="AW60" s="104" t="str">
        <f t="shared" ca="1" si="41"/>
        <v/>
      </c>
      <c r="AX60" s="104" t="str">
        <f t="shared" ca="1" si="41"/>
        <v/>
      </c>
      <c r="AY60" s="104" t="str">
        <f t="shared" ca="1" si="41"/>
        <v/>
      </c>
      <c r="AZ60" s="104" t="str">
        <f t="shared" ca="1" si="40"/>
        <v/>
      </c>
      <c r="BA60" s="104" t="str">
        <f t="shared" ca="1" si="40"/>
        <v/>
      </c>
      <c r="BB60" s="104" t="str">
        <f t="shared" ca="1" si="7"/>
        <v>1A8</v>
      </c>
      <c r="BC60" s="104" t="str">
        <f t="shared" ca="1" si="32"/>
        <v>3B_SodA</v>
      </c>
      <c r="BD60" s="104">
        <f t="shared" ca="1" si="9"/>
        <v>10108</v>
      </c>
      <c r="BE60" s="104" t="str">
        <f t="shared" ca="1" si="33"/>
        <v>3B</v>
      </c>
      <c r="BF60" s="104" t="str">
        <f t="shared" ca="1" si="34"/>
        <v>SodA</v>
      </c>
      <c r="BG60" s="104" t="str">
        <f t="shared" ca="1" si="35"/>
        <v>3_2</v>
      </c>
      <c r="BH60" s="104">
        <f ca="1">IFERROR(IF(BB60="","",IF(Details!$B$10=1,1,VLOOKUP($BB60,Data_qPCR,58,FALSE))),"")</f>
        <v>1</v>
      </c>
      <c r="BI60" s="104">
        <f t="shared" ca="1" si="13"/>
        <v>7</v>
      </c>
      <c r="BJ60" s="104">
        <f t="shared" ca="1" si="14"/>
        <v>4.7030339299581927</v>
      </c>
      <c r="BK60" s="104">
        <f t="shared" ca="1" si="15"/>
        <v>30.281973431852371</v>
      </c>
      <c r="BL60" s="104">
        <f t="shared" ca="1" si="16"/>
        <v>0.99177449561075048</v>
      </c>
      <c r="BM60" s="104">
        <f t="shared" ca="1" si="17"/>
        <v>0.63165637456824775</v>
      </c>
      <c r="BN60" s="104">
        <f t="shared" ca="1" si="18"/>
        <v>25.329678703606394</v>
      </c>
      <c r="BO60" s="104" t="str">
        <f t="shared" ca="1" si="19"/>
        <v>SodA@3_2</v>
      </c>
      <c r="BP60" s="104">
        <f ca="1">IF(BO60="","",BQ60-COUNTIF($BO$3:BO59,BO60))</f>
        <v>2</v>
      </c>
      <c r="BQ60" s="104">
        <f t="shared" ca="1" si="36"/>
        <v>2</v>
      </c>
      <c r="BR60" s="104" t="str">
        <f t="shared" ca="1" si="21"/>
        <v>SodA@3_2@1</v>
      </c>
      <c r="BS60" s="104" t="str">
        <f t="shared" ca="1" si="22"/>
        <v>1A8</v>
      </c>
      <c r="BT60" s="104" t="b">
        <f t="shared" ca="1" si="23"/>
        <v>0</v>
      </c>
    </row>
    <row r="61" spans="1:72" x14ac:dyDescent="0.25">
      <c r="A61" s="104">
        <f ca="1">IF(A60="","",IF(ISTEXT(A60),1,IF(A60+1&gt;Data_Chart!$C$2,"",A60+1)))</f>
        <v>58</v>
      </c>
      <c r="B61" s="104">
        <f ca="1">IFERROR(SMALL(Data_Amplitude!$A$4:$A$1155,A61),"")</f>
        <v>58</v>
      </c>
      <c r="C61" s="104" t="str">
        <f t="shared" ca="1" si="30"/>
        <v>1B8</v>
      </c>
      <c r="D61" s="104" t="str">
        <f t="shared" si="43"/>
        <v/>
      </c>
      <c r="E61" s="104" t="str">
        <f t="shared" si="43"/>
        <v/>
      </c>
      <c r="F61" s="104" t="str">
        <f t="shared" si="43"/>
        <v/>
      </c>
      <c r="G61" s="104" t="str">
        <f t="shared" si="43"/>
        <v/>
      </c>
      <c r="H61" s="104" t="str">
        <f t="shared" si="43"/>
        <v/>
      </c>
      <c r="I61" s="104" t="str">
        <f t="shared" si="43"/>
        <v/>
      </c>
      <c r="J61" s="104" t="str">
        <f t="shared" si="43"/>
        <v/>
      </c>
      <c r="K61" s="104" t="str">
        <f t="shared" si="43"/>
        <v/>
      </c>
      <c r="L61" s="104" t="str">
        <f t="shared" si="43"/>
        <v/>
      </c>
      <c r="M61" s="104" t="str">
        <f t="shared" si="43"/>
        <v/>
      </c>
      <c r="N61" s="104" t="str">
        <f t="shared" si="43"/>
        <v/>
      </c>
      <c r="O61" s="104" t="str">
        <f t="shared" si="43"/>
        <v/>
      </c>
      <c r="P61" s="104" t="str">
        <f t="shared" si="43"/>
        <v/>
      </c>
      <c r="Q61" s="104" t="str">
        <f t="shared" ca="1" si="43"/>
        <v/>
      </c>
      <c r="R61" s="104" t="str">
        <f t="shared" ca="1" si="43"/>
        <v/>
      </c>
      <c r="S61" s="104" t="str">
        <f t="shared" ca="1" si="43"/>
        <v/>
      </c>
      <c r="T61" s="104" t="str">
        <f t="shared" ca="1" si="42"/>
        <v/>
      </c>
      <c r="U61" s="104" t="str">
        <f t="shared" ca="1" si="42"/>
        <v/>
      </c>
      <c r="V61" s="104" t="str">
        <f t="shared" ca="1" si="42"/>
        <v/>
      </c>
      <c r="W61" s="104" t="str">
        <f t="shared" ca="1" si="42"/>
        <v/>
      </c>
      <c r="X61" s="104" t="str">
        <f t="shared" ca="1" si="42"/>
        <v/>
      </c>
      <c r="Y61" s="104" t="str">
        <f t="shared" ca="1" si="42"/>
        <v/>
      </c>
      <c r="Z61" s="104">
        <f t="shared" ca="1" si="42"/>
        <v>-1.5587565436940167</v>
      </c>
      <c r="AA61" s="104">
        <f t="shared" ca="1" si="42"/>
        <v>-1.2858738129396154</v>
      </c>
      <c r="AB61" s="104">
        <f t="shared" ca="1" si="42"/>
        <v>-1.0422088786545276</v>
      </c>
      <c r="AC61" s="104">
        <f t="shared" ca="1" si="42"/>
        <v>-0.82224552023958641</v>
      </c>
      <c r="AD61" s="104">
        <f t="shared" ca="1" si="42"/>
        <v>-0.62279215419810052</v>
      </c>
      <c r="AE61" s="104">
        <f t="shared" ca="1" si="42"/>
        <v>-0.45046339294391557</v>
      </c>
      <c r="AF61" s="104">
        <f t="shared" ca="1" si="42"/>
        <v>-0.31258870120018734</v>
      </c>
      <c r="AG61" s="104" t="str">
        <f t="shared" ca="1" si="42"/>
        <v/>
      </c>
      <c r="AH61" s="104" t="str">
        <f t="shared" ca="1" si="42"/>
        <v/>
      </c>
      <c r="AI61" s="104" t="str">
        <f t="shared" ca="1" si="39"/>
        <v/>
      </c>
      <c r="AJ61" s="104" t="str">
        <f t="shared" ca="1" si="41"/>
        <v/>
      </c>
      <c r="AK61" s="104" t="str">
        <f t="shared" ca="1" si="41"/>
        <v/>
      </c>
      <c r="AL61" s="104" t="str">
        <f t="shared" ca="1" si="41"/>
        <v/>
      </c>
      <c r="AM61" s="104" t="str">
        <f t="shared" ca="1" si="41"/>
        <v/>
      </c>
      <c r="AN61" s="104" t="str">
        <f t="shared" ca="1" si="41"/>
        <v/>
      </c>
      <c r="AO61" s="104" t="str">
        <f t="shared" ca="1" si="41"/>
        <v/>
      </c>
      <c r="AP61" s="104" t="str">
        <f t="shared" ca="1" si="41"/>
        <v/>
      </c>
      <c r="AQ61" s="104" t="str">
        <f t="shared" ca="1" si="41"/>
        <v/>
      </c>
      <c r="AR61" s="104" t="str">
        <f t="shared" ca="1" si="41"/>
        <v/>
      </c>
      <c r="AS61" s="104" t="str">
        <f t="shared" ca="1" si="41"/>
        <v/>
      </c>
      <c r="AT61" s="104" t="str">
        <f t="shared" ca="1" si="41"/>
        <v/>
      </c>
      <c r="AU61" s="104" t="str">
        <f t="shared" ca="1" si="41"/>
        <v/>
      </c>
      <c r="AV61" s="104" t="str">
        <f t="shared" ca="1" si="41"/>
        <v/>
      </c>
      <c r="AW61" s="104" t="str">
        <f t="shared" ca="1" si="41"/>
        <v/>
      </c>
      <c r="AX61" s="104" t="str">
        <f t="shared" ca="1" si="41"/>
        <v/>
      </c>
      <c r="AY61" s="104" t="str">
        <f t="shared" ca="1" si="41"/>
        <v/>
      </c>
      <c r="AZ61" s="104" t="str">
        <f t="shared" ca="1" si="40"/>
        <v/>
      </c>
      <c r="BA61" s="104" t="str">
        <f t="shared" ca="1" si="40"/>
        <v/>
      </c>
      <c r="BB61" s="104" t="str">
        <f t="shared" ca="1" si="7"/>
        <v>1B8</v>
      </c>
      <c r="BC61" s="104" t="str">
        <f t="shared" ca="1" si="32"/>
        <v>3B_SodA</v>
      </c>
      <c r="BD61" s="104">
        <f t="shared" ca="1" si="9"/>
        <v>10208</v>
      </c>
      <c r="BE61" s="104" t="str">
        <f t="shared" ca="1" si="33"/>
        <v>3B</v>
      </c>
      <c r="BF61" s="104" t="str">
        <f t="shared" ca="1" si="34"/>
        <v>SodA</v>
      </c>
      <c r="BG61" s="104" t="str">
        <f t="shared" ca="1" si="35"/>
        <v>3_2</v>
      </c>
      <c r="BH61" s="104">
        <f ca="1">IFERROR(IF(BB61="","",IF(Details!$B$10=1,1,VLOOKUP($BB61,Data_qPCR,58,FALSE))),"")</f>
        <v>1</v>
      </c>
      <c r="BI61" s="104">
        <f t="shared" ca="1" si="13"/>
        <v>7</v>
      </c>
      <c r="BJ61" s="104">
        <f t="shared" ca="1" si="14"/>
        <v>4.7500148093116685</v>
      </c>
      <c r="BK61" s="104">
        <f t="shared" ca="1" si="15"/>
        <v>30.135857575726497</v>
      </c>
      <c r="BL61" s="104">
        <f t="shared" ca="1" si="16"/>
        <v>0.98880737522527529</v>
      </c>
      <c r="BM61" s="104">
        <f t="shared" ca="1" si="17"/>
        <v>0.62377428511290289</v>
      </c>
      <c r="BN61" s="104">
        <f t="shared" ca="1" si="18"/>
        <v>25.134091981521308</v>
      </c>
      <c r="BO61" s="104" t="str">
        <f t="shared" ca="1" si="19"/>
        <v>SodA@3_2</v>
      </c>
      <c r="BP61" s="104">
        <f ca="1">IF(BO61="","",BQ61-COUNTIF($BO$3:BO60,BO61))</f>
        <v>1</v>
      </c>
      <c r="BQ61" s="104">
        <f t="shared" ca="1" si="36"/>
        <v>2</v>
      </c>
      <c r="BR61" s="104" t="str">
        <f t="shared" ca="1" si="21"/>
        <v>SodA@3_2@2</v>
      </c>
      <c r="BS61" s="104" t="str">
        <f t="shared" ca="1" si="22"/>
        <v>1B8</v>
      </c>
      <c r="BT61" s="104" t="b">
        <f t="shared" ca="1" si="23"/>
        <v>0</v>
      </c>
    </row>
    <row r="62" spans="1:72" x14ac:dyDescent="0.25">
      <c r="A62" s="104">
        <f ca="1">IF(A61="","",IF(ISTEXT(A61),1,IF(A61+1&gt;Data_Chart!$C$2,"",A61+1)))</f>
        <v>59</v>
      </c>
      <c r="B62" s="104">
        <f ca="1">IFERROR(SMALL(Data_Amplitude!$A$4:$A$1155,A62),"")</f>
        <v>59</v>
      </c>
      <c r="C62" s="104" t="str">
        <f t="shared" ca="1" si="30"/>
        <v>1C8</v>
      </c>
      <c r="D62" s="104" t="str">
        <f t="shared" si="43"/>
        <v/>
      </c>
      <c r="E62" s="104" t="str">
        <f t="shared" si="43"/>
        <v/>
      </c>
      <c r="F62" s="104" t="str">
        <f t="shared" si="43"/>
        <v/>
      </c>
      <c r="G62" s="104" t="str">
        <f t="shared" si="43"/>
        <v/>
      </c>
      <c r="H62" s="104" t="str">
        <f t="shared" si="43"/>
        <v/>
      </c>
      <c r="I62" s="104" t="str">
        <f t="shared" si="43"/>
        <v/>
      </c>
      <c r="J62" s="104" t="str">
        <f t="shared" si="43"/>
        <v/>
      </c>
      <c r="K62" s="104" t="str">
        <f t="shared" si="43"/>
        <v/>
      </c>
      <c r="L62" s="104" t="str">
        <f t="shared" si="43"/>
        <v/>
      </c>
      <c r="M62" s="104" t="str">
        <f t="shared" si="43"/>
        <v/>
      </c>
      <c r="N62" s="104" t="str">
        <f t="shared" si="43"/>
        <v/>
      </c>
      <c r="O62" s="104" t="str">
        <f t="shared" si="43"/>
        <v/>
      </c>
      <c r="P62" s="104" t="str">
        <f t="shared" si="43"/>
        <v/>
      </c>
      <c r="Q62" s="104" t="str">
        <f t="shared" ca="1" si="43"/>
        <v/>
      </c>
      <c r="R62" s="104" t="str">
        <f t="shared" ca="1" si="43"/>
        <v/>
      </c>
      <c r="S62" s="104" t="str">
        <f t="shared" ca="1" si="43"/>
        <v/>
      </c>
      <c r="T62" s="104" t="str">
        <f t="shared" ca="1" si="42"/>
        <v/>
      </c>
      <c r="U62" s="104" t="str">
        <f t="shared" ca="1" si="42"/>
        <v/>
      </c>
      <c r="V62" s="104" t="str">
        <f t="shared" ca="1" si="42"/>
        <v/>
      </c>
      <c r="W62" s="104" t="str">
        <f t="shared" ca="1" si="42"/>
        <v/>
      </c>
      <c r="X62" s="104" t="str">
        <f t="shared" ca="1" si="42"/>
        <v/>
      </c>
      <c r="Y62" s="104" t="str">
        <f t="shared" ca="1" si="42"/>
        <v/>
      </c>
      <c r="Z62" s="104" t="str">
        <f t="shared" ca="1" si="42"/>
        <v/>
      </c>
      <c r="AA62" s="104" t="str">
        <f t="shared" ca="1" si="42"/>
        <v/>
      </c>
      <c r="AB62" s="104" t="str">
        <f t="shared" ca="1" si="42"/>
        <v/>
      </c>
      <c r="AC62" s="104">
        <f t="shared" ca="1" si="42"/>
        <v>-1.815479515070205</v>
      </c>
      <c r="AD62" s="104">
        <f t="shared" ca="1" si="42"/>
        <v>-1.4643800175852419</v>
      </c>
      <c r="AE62" s="104">
        <f t="shared" ca="1" si="42"/>
        <v>-1.1636581785306395</v>
      </c>
      <c r="AF62" s="104">
        <f t="shared" ca="1" si="42"/>
        <v>-0.88565644118768494</v>
      </c>
      <c r="AG62" s="104">
        <f t="shared" ca="1" si="42"/>
        <v>-0.63638733297261585</v>
      </c>
      <c r="AH62" s="104">
        <f t="shared" ca="1" si="42"/>
        <v>-0.42562645183608566</v>
      </c>
      <c r="AI62" s="104">
        <f t="shared" ca="1" si="39"/>
        <v>-0.26636848175621608</v>
      </c>
      <c r="AJ62" s="104" t="str">
        <f t="shared" ca="1" si="41"/>
        <v/>
      </c>
      <c r="AK62" s="104" t="str">
        <f t="shared" ca="1" si="41"/>
        <v/>
      </c>
      <c r="AL62" s="104" t="str">
        <f t="shared" ca="1" si="41"/>
        <v/>
      </c>
      <c r="AM62" s="104" t="str">
        <f t="shared" ca="1" si="41"/>
        <v/>
      </c>
      <c r="AN62" s="104" t="str">
        <f t="shared" ca="1" si="41"/>
        <v/>
      </c>
      <c r="AO62" s="104" t="str">
        <f t="shared" ca="1" si="41"/>
        <v/>
      </c>
      <c r="AP62" s="104" t="str">
        <f t="shared" ca="1" si="41"/>
        <v/>
      </c>
      <c r="AQ62" s="104" t="str">
        <f t="shared" ca="1" si="41"/>
        <v/>
      </c>
      <c r="AR62" s="104" t="str">
        <f t="shared" ca="1" si="41"/>
        <v/>
      </c>
      <c r="AS62" s="104" t="str">
        <f t="shared" ca="1" si="41"/>
        <v/>
      </c>
      <c r="AT62" s="104" t="str">
        <f t="shared" ca="1" si="41"/>
        <v/>
      </c>
      <c r="AU62" s="104" t="str">
        <f t="shared" ca="1" si="41"/>
        <v/>
      </c>
      <c r="AV62" s="104" t="str">
        <f t="shared" ca="1" si="41"/>
        <v/>
      </c>
      <c r="AW62" s="104" t="str">
        <f t="shared" ca="1" si="41"/>
        <v/>
      </c>
      <c r="AX62" s="104" t="str">
        <f t="shared" ca="1" si="41"/>
        <v/>
      </c>
      <c r="AY62" s="104" t="str">
        <f t="shared" ca="1" si="41"/>
        <v/>
      </c>
      <c r="AZ62" s="104" t="str">
        <f t="shared" ca="1" si="40"/>
        <v/>
      </c>
      <c r="BA62" s="104" t="str">
        <f t="shared" ca="1" si="40"/>
        <v/>
      </c>
      <c r="BB62" s="104" t="str">
        <f t="shared" ca="1" si="7"/>
        <v>1C8</v>
      </c>
      <c r="BC62" s="104" t="str">
        <f t="shared" ca="1" si="32"/>
        <v>3B_OtsA</v>
      </c>
      <c r="BD62" s="104">
        <f t="shared" ca="1" si="9"/>
        <v>10308</v>
      </c>
      <c r="BE62" s="104" t="str">
        <f t="shared" ca="1" si="33"/>
        <v>3B</v>
      </c>
      <c r="BF62" s="104" t="str">
        <f t="shared" ca="1" si="34"/>
        <v>OtsA</v>
      </c>
      <c r="BG62" s="104" t="str">
        <f t="shared" ca="1" si="35"/>
        <v>3_2</v>
      </c>
      <c r="BH62" s="104">
        <f ca="1">IFERROR(IF(BB62="","",IF(Details!$B$10=1,1,VLOOKUP($BB62,Data_qPCR,58,FALSE))),"")</f>
        <v>1</v>
      </c>
      <c r="BI62" s="104">
        <f t="shared" ca="1" si="13"/>
        <v>7</v>
      </c>
      <c r="BJ62" s="104">
        <f t="shared" ca="1" si="14"/>
        <v>3.808689987581185</v>
      </c>
      <c r="BK62" s="104">
        <f t="shared" ca="1" si="15"/>
        <v>32.622366924938376</v>
      </c>
      <c r="BL62" s="104">
        <f t="shared" ca="1" si="16"/>
        <v>0.98646581599250127</v>
      </c>
      <c r="BM62" s="104">
        <f t="shared" ca="1" si="17"/>
        <v>0.83044830479833265</v>
      </c>
      <c r="BN62" s="104">
        <f t="shared" ca="1" si="18"/>
        <v>28.611816368015386</v>
      </c>
      <c r="BO62" s="104" t="str">
        <f t="shared" ca="1" si="19"/>
        <v>OtsA@3_2</v>
      </c>
      <c r="BP62" s="104">
        <f ca="1">IF(BO62="","",BQ62-COUNTIF($BO$3:BO61,BO62))</f>
        <v>2</v>
      </c>
      <c r="BQ62" s="104">
        <f t="shared" ca="1" si="36"/>
        <v>2</v>
      </c>
      <c r="BR62" s="104" t="str">
        <f t="shared" ca="1" si="21"/>
        <v>OtsA@3_2@1</v>
      </c>
      <c r="BS62" s="104" t="str">
        <f t="shared" ca="1" si="22"/>
        <v>1C8</v>
      </c>
      <c r="BT62" s="104" t="b">
        <f t="shared" ca="1" si="23"/>
        <v>0</v>
      </c>
    </row>
    <row r="63" spans="1:72" x14ac:dyDescent="0.25">
      <c r="A63" s="104">
        <f ca="1">IF(A62="","",IF(ISTEXT(A62),1,IF(A62+1&gt;Data_Chart!$C$2,"",A62+1)))</f>
        <v>60</v>
      </c>
      <c r="B63" s="104">
        <f ca="1">IFERROR(SMALL(Data_Amplitude!$A$4:$A$1155,A63),"")</f>
        <v>60</v>
      </c>
      <c r="C63" s="104" t="str">
        <f t="shared" ca="1" si="30"/>
        <v>1D8</v>
      </c>
      <c r="D63" s="104" t="str">
        <f t="shared" si="43"/>
        <v/>
      </c>
      <c r="E63" s="104" t="str">
        <f t="shared" si="43"/>
        <v/>
      </c>
      <c r="F63" s="104" t="str">
        <f t="shared" si="43"/>
        <v/>
      </c>
      <c r="G63" s="104" t="str">
        <f t="shared" si="43"/>
        <v/>
      </c>
      <c r="H63" s="104" t="str">
        <f t="shared" si="43"/>
        <v/>
      </c>
      <c r="I63" s="104" t="str">
        <f t="shared" si="43"/>
        <v/>
      </c>
      <c r="J63" s="104" t="str">
        <f t="shared" si="43"/>
        <v/>
      </c>
      <c r="K63" s="104" t="str">
        <f t="shared" si="43"/>
        <v/>
      </c>
      <c r="L63" s="104" t="str">
        <f t="shared" si="43"/>
        <v/>
      </c>
      <c r="M63" s="104" t="str">
        <f t="shared" si="43"/>
        <v/>
      </c>
      <c r="N63" s="104" t="str">
        <f t="shared" si="43"/>
        <v/>
      </c>
      <c r="O63" s="104" t="str">
        <f t="shared" si="43"/>
        <v/>
      </c>
      <c r="P63" s="104" t="str">
        <f t="shared" si="43"/>
        <v/>
      </c>
      <c r="Q63" s="104" t="str">
        <f t="shared" ca="1" si="43"/>
        <v/>
      </c>
      <c r="R63" s="104" t="str">
        <f t="shared" ca="1" si="43"/>
        <v/>
      </c>
      <c r="S63" s="104" t="str">
        <f t="shared" ca="1" si="43"/>
        <v/>
      </c>
      <c r="T63" s="104" t="str">
        <f t="shared" ca="1" si="42"/>
        <v/>
      </c>
      <c r="U63" s="104" t="str">
        <f t="shared" ca="1" si="42"/>
        <v/>
      </c>
      <c r="V63" s="104" t="str">
        <f t="shared" ca="1" si="42"/>
        <v/>
      </c>
      <c r="W63" s="104" t="str">
        <f t="shared" ca="1" si="42"/>
        <v/>
      </c>
      <c r="X63" s="104" t="str">
        <f t="shared" ca="1" si="42"/>
        <v/>
      </c>
      <c r="Y63" s="104" t="str">
        <f t="shared" ca="1" si="42"/>
        <v/>
      </c>
      <c r="Z63" s="104" t="str">
        <f t="shared" ca="1" si="42"/>
        <v/>
      </c>
      <c r="AA63" s="104" t="str">
        <f t="shared" ca="1" si="42"/>
        <v/>
      </c>
      <c r="AB63" s="104" t="str">
        <f t="shared" ca="1" si="42"/>
        <v/>
      </c>
      <c r="AC63" s="104" t="str">
        <f t="shared" ca="1" si="42"/>
        <v/>
      </c>
      <c r="AD63" s="104">
        <f t="shared" ca="1" si="42"/>
        <v>-1.5297300628755819</v>
      </c>
      <c r="AE63" s="104">
        <f t="shared" ca="1" si="42"/>
        <v>-1.2209460576886928</v>
      </c>
      <c r="AF63" s="104">
        <f t="shared" ca="1" si="42"/>
        <v>-0.93670663365739537</v>
      </c>
      <c r="AG63" s="104">
        <f t="shared" ca="1" si="42"/>
        <v>-0.67967242369118308</v>
      </c>
      <c r="AH63" s="104">
        <f t="shared" ca="1" si="42"/>
        <v>-0.46000558986046536</v>
      </c>
      <c r="AI63" s="104">
        <f t="shared" ca="1" si="39"/>
        <v>-0.29184913889421843</v>
      </c>
      <c r="AJ63" s="104" t="str">
        <f t="shared" ca="1" si="41"/>
        <v/>
      </c>
      <c r="AK63" s="104" t="str">
        <f t="shared" ca="1" si="41"/>
        <v/>
      </c>
      <c r="AL63" s="104" t="str">
        <f t="shared" ca="1" si="41"/>
        <v/>
      </c>
      <c r="AM63" s="104" t="str">
        <f t="shared" ca="1" si="41"/>
        <v/>
      </c>
      <c r="AN63" s="104" t="str">
        <f t="shared" ca="1" si="41"/>
        <v/>
      </c>
      <c r="AO63" s="104" t="str">
        <f t="shared" ca="1" si="41"/>
        <v/>
      </c>
      <c r="AP63" s="104" t="str">
        <f t="shared" ca="1" si="41"/>
        <v/>
      </c>
      <c r="AQ63" s="104" t="str">
        <f t="shared" ca="1" si="41"/>
        <v/>
      </c>
      <c r="AR63" s="104" t="str">
        <f t="shared" ca="1" si="41"/>
        <v/>
      </c>
      <c r="AS63" s="104" t="str">
        <f t="shared" ca="1" si="41"/>
        <v/>
      </c>
      <c r="AT63" s="104" t="str">
        <f t="shared" ca="1" si="41"/>
        <v/>
      </c>
      <c r="AU63" s="104" t="str">
        <f t="shared" ca="1" si="41"/>
        <v/>
      </c>
      <c r="AV63" s="104" t="str">
        <f t="shared" ca="1" si="41"/>
        <v/>
      </c>
      <c r="AW63" s="104" t="str">
        <f t="shared" ca="1" si="41"/>
        <v/>
      </c>
      <c r="AX63" s="104" t="str">
        <f t="shared" ca="1" si="41"/>
        <v/>
      </c>
      <c r="AY63" s="104" t="str">
        <f t="shared" ca="1" si="41"/>
        <v/>
      </c>
      <c r="AZ63" s="104" t="str">
        <f t="shared" ca="1" si="40"/>
        <v/>
      </c>
      <c r="BA63" s="104" t="str">
        <f t="shared" ca="1" si="40"/>
        <v/>
      </c>
      <c r="BB63" s="104" t="str">
        <f t="shared" ca="1" si="7"/>
        <v>1D8</v>
      </c>
      <c r="BC63" s="104" t="str">
        <f t="shared" ca="1" si="32"/>
        <v>3B_OtsA</v>
      </c>
      <c r="BD63" s="104">
        <f t="shared" ca="1" si="9"/>
        <v>10408</v>
      </c>
      <c r="BE63" s="104" t="str">
        <f t="shared" ca="1" si="33"/>
        <v>3B</v>
      </c>
      <c r="BF63" s="104" t="str">
        <f t="shared" ca="1" si="34"/>
        <v>OtsA</v>
      </c>
      <c r="BG63" s="104" t="str">
        <f t="shared" ca="1" si="35"/>
        <v>3_2</v>
      </c>
      <c r="BH63" s="104">
        <f ca="1">IFERROR(IF(BB63="","",IF(Details!$B$10=1,1,VLOOKUP($BB63,Data_qPCR,58,FALSE))),"")</f>
        <v>1</v>
      </c>
      <c r="BI63" s="104">
        <f t="shared" ca="1" si="13"/>
        <v>6</v>
      </c>
      <c r="BJ63" s="104">
        <f t="shared" ca="1" si="14"/>
        <v>3.9688129193382182</v>
      </c>
      <c r="BK63" s="104">
        <f t="shared" ca="1" si="15"/>
        <v>32.885999295085085</v>
      </c>
      <c r="BL63" s="104">
        <f t="shared" ca="1" si="16"/>
        <v>0.98985145115472684</v>
      </c>
      <c r="BM63" s="104">
        <f t="shared" ca="1" si="17"/>
        <v>0.78634158870066617</v>
      </c>
      <c r="BN63" s="104">
        <f t="shared" ca="1" si="18"/>
        <v>28.706839291021943</v>
      </c>
      <c r="BO63" s="104" t="str">
        <f t="shared" ca="1" si="19"/>
        <v>OtsA@3_2</v>
      </c>
      <c r="BP63" s="104">
        <f ca="1">IF(BO63="","",BQ63-COUNTIF($BO$3:BO62,BO63))</f>
        <v>1</v>
      </c>
      <c r="BQ63" s="104">
        <f t="shared" ca="1" si="36"/>
        <v>2</v>
      </c>
      <c r="BR63" s="104" t="str">
        <f t="shared" ca="1" si="21"/>
        <v>OtsA@3_2@2</v>
      </c>
      <c r="BS63" s="104" t="str">
        <f t="shared" ca="1" si="22"/>
        <v>1D8</v>
      </c>
      <c r="BT63" s="104" t="b">
        <f t="shared" ca="1" si="23"/>
        <v>0</v>
      </c>
    </row>
    <row r="64" spans="1:72" x14ac:dyDescent="0.25">
      <c r="A64" s="104">
        <f ca="1">IF(A63="","",IF(ISTEXT(A63),1,IF(A63+1&gt;Data_Chart!$C$2,"",A63+1)))</f>
        <v>61</v>
      </c>
      <c r="B64" s="104">
        <f ca="1">IFERROR(SMALL(Data_Amplitude!$A$4:$A$1155,A64),"")</f>
        <v>61</v>
      </c>
      <c r="C64" s="104" t="str">
        <f t="shared" ca="1" si="30"/>
        <v>1E8</v>
      </c>
      <c r="D64" s="104" t="str">
        <f t="shared" si="43"/>
        <v/>
      </c>
      <c r="E64" s="104" t="str">
        <f t="shared" si="43"/>
        <v/>
      </c>
      <c r="F64" s="104" t="str">
        <f t="shared" si="43"/>
        <v/>
      </c>
      <c r="G64" s="104" t="str">
        <f t="shared" si="43"/>
        <v/>
      </c>
      <c r="H64" s="104" t="str">
        <f t="shared" si="43"/>
        <v/>
      </c>
      <c r="I64" s="104" t="str">
        <f t="shared" si="43"/>
        <v/>
      </c>
      <c r="J64" s="104" t="str">
        <f t="shared" si="43"/>
        <v/>
      </c>
      <c r="K64" s="104" t="str">
        <f t="shared" si="43"/>
        <v/>
      </c>
      <c r="L64" s="104" t="str">
        <f t="shared" si="43"/>
        <v/>
      </c>
      <c r="M64" s="104" t="str">
        <f t="shared" si="43"/>
        <v/>
      </c>
      <c r="N64" s="104" t="str">
        <f t="shared" si="43"/>
        <v/>
      </c>
      <c r="O64" s="104" t="str">
        <f t="shared" si="43"/>
        <v/>
      </c>
      <c r="P64" s="104" t="str">
        <f t="shared" si="43"/>
        <v/>
      </c>
      <c r="Q64" s="104" t="str">
        <f t="shared" ca="1" si="43"/>
        <v/>
      </c>
      <c r="R64" s="104" t="str">
        <f t="shared" ca="1" si="43"/>
        <v/>
      </c>
      <c r="S64" s="104" t="str">
        <f t="shared" ca="1" si="43"/>
        <v/>
      </c>
      <c r="T64" s="104" t="str">
        <f t="shared" ca="1" si="42"/>
        <v/>
      </c>
      <c r="U64" s="104" t="str">
        <f t="shared" ca="1" si="42"/>
        <v/>
      </c>
      <c r="V64" s="104" t="str">
        <f t="shared" ca="1" si="42"/>
        <v/>
      </c>
      <c r="W64" s="104" t="str">
        <f t="shared" ca="1" si="42"/>
        <v/>
      </c>
      <c r="X64" s="104" t="str">
        <f t="shared" ca="1" si="42"/>
        <v/>
      </c>
      <c r="Y64" s="104" t="str">
        <f t="shared" ca="1" si="42"/>
        <v/>
      </c>
      <c r="Z64" s="104" t="str">
        <f t="shared" ca="1" si="42"/>
        <v/>
      </c>
      <c r="AA64" s="104" t="str">
        <f t="shared" ca="1" si="42"/>
        <v/>
      </c>
      <c r="AB64" s="104" t="str">
        <f t="shared" ca="1" si="42"/>
        <v/>
      </c>
      <c r="AC64" s="104">
        <f t="shared" ca="1" si="42"/>
        <v>-1.7481127919180748</v>
      </c>
      <c r="AD64" s="104">
        <f t="shared" ca="1" si="42"/>
        <v>-1.4022717749327052</v>
      </c>
      <c r="AE64" s="104">
        <f t="shared" ca="1" si="42"/>
        <v>-1.1036563218439246</v>
      </c>
      <c r="AF64" s="104">
        <f t="shared" ca="1" si="42"/>
        <v>-0.8306752530843925</v>
      </c>
      <c r="AG64" s="104">
        <f t="shared" ca="1" si="42"/>
        <v>-0.59010149259358968</v>
      </c>
      <c r="AH64" s="104">
        <f t="shared" ca="1" si="42"/>
        <v>-0.39487330025236667</v>
      </c>
      <c r="AI64" s="104" t="str">
        <f t="shared" ca="1" si="39"/>
        <v/>
      </c>
      <c r="AJ64" s="104" t="str">
        <f t="shared" ca="1" si="41"/>
        <v/>
      </c>
      <c r="AK64" s="104" t="str">
        <f t="shared" ca="1" si="41"/>
        <v/>
      </c>
      <c r="AL64" s="104" t="str">
        <f t="shared" ca="1" si="41"/>
        <v/>
      </c>
      <c r="AM64" s="104" t="str">
        <f t="shared" ca="1" si="41"/>
        <v/>
      </c>
      <c r="AN64" s="104" t="str">
        <f t="shared" ca="1" si="41"/>
        <v/>
      </c>
      <c r="AO64" s="104" t="str">
        <f t="shared" ca="1" si="41"/>
        <v/>
      </c>
      <c r="AP64" s="104" t="str">
        <f t="shared" ca="1" si="41"/>
        <v/>
      </c>
      <c r="AQ64" s="104" t="str">
        <f t="shared" ca="1" si="41"/>
        <v/>
      </c>
      <c r="AR64" s="104" t="str">
        <f t="shared" ca="1" si="41"/>
        <v/>
      </c>
      <c r="AS64" s="104" t="str">
        <f t="shared" ca="1" si="41"/>
        <v/>
      </c>
      <c r="AT64" s="104" t="str">
        <f t="shared" ca="1" si="41"/>
        <v/>
      </c>
      <c r="AU64" s="104" t="str">
        <f t="shared" ca="1" si="41"/>
        <v/>
      </c>
      <c r="AV64" s="104" t="str">
        <f t="shared" ca="1" si="41"/>
        <v/>
      </c>
      <c r="AW64" s="104" t="str">
        <f t="shared" ca="1" si="41"/>
        <v/>
      </c>
      <c r="AX64" s="104" t="str">
        <f t="shared" ca="1" si="41"/>
        <v/>
      </c>
      <c r="AY64" s="104" t="str">
        <f t="shared" ca="1" si="41"/>
        <v/>
      </c>
      <c r="AZ64" s="104" t="str">
        <f t="shared" ca="1" si="40"/>
        <v/>
      </c>
      <c r="BA64" s="104" t="str">
        <f t="shared" ca="1" si="40"/>
        <v/>
      </c>
      <c r="BB64" s="104" t="str">
        <f t="shared" ca="1" si="7"/>
        <v>1E8</v>
      </c>
      <c r="BC64" s="104" t="str">
        <f t="shared" ca="1" si="32"/>
        <v>3B_Rpon2</v>
      </c>
      <c r="BD64" s="104">
        <f t="shared" ca="1" si="9"/>
        <v>10508</v>
      </c>
      <c r="BE64" s="104" t="str">
        <f t="shared" ca="1" si="33"/>
        <v>3B</v>
      </c>
      <c r="BF64" s="104" t="str">
        <f t="shared" ca="1" si="34"/>
        <v>Rpon2</v>
      </c>
      <c r="BG64" s="104" t="str">
        <f t="shared" ca="1" si="35"/>
        <v>3_2</v>
      </c>
      <c r="BH64" s="104">
        <f ca="1">IFERROR(IF(BB64="","",IF(Details!$B$10=1,1,VLOOKUP($BB64,Data_qPCR,58,FALSE))),"")</f>
        <v>1</v>
      </c>
      <c r="BI64" s="104">
        <f t="shared" ca="1" si="13"/>
        <v>6</v>
      </c>
      <c r="BJ64" s="104">
        <f t="shared" ca="1" si="14"/>
        <v>3.6605559791248945</v>
      </c>
      <c r="BK64" s="104">
        <f t="shared" ca="1" si="15"/>
        <v>32.203073907030316</v>
      </c>
      <c r="BL64" s="104">
        <f t="shared" ca="1" si="16"/>
        <v>0.99103689699176645</v>
      </c>
      <c r="BM64" s="104">
        <f t="shared" ca="1" si="17"/>
        <v>0.87578278330917136</v>
      </c>
      <c r="BN64" s="104">
        <f t="shared" ca="1" si="18"/>
        <v>28.3485084610118</v>
      </c>
      <c r="BO64" s="104" t="str">
        <f t="shared" ca="1" si="19"/>
        <v>Rpon2@3_2</v>
      </c>
      <c r="BP64" s="104">
        <f ca="1">IF(BO64="","",BQ64-COUNTIF($BO$3:BO63,BO64))</f>
        <v>2</v>
      </c>
      <c r="BQ64" s="104">
        <f t="shared" ca="1" si="36"/>
        <v>2</v>
      </c>
      <c r="BR64" s="104" t="str">
        <f t="shared" ca="1" si="21"/>
        <v>Rpon2@3_2@1</v>
      </c>
      <c r="BS64" s="104" t="str">
        <f t="shared" ca="1" si="22"/>
        <v>1E8</v>
      </c>
      <c r="BT64" s="104" t="b">
        <f t="shared" ca="1" si="23"/>
        <v>0</v>
      </c>
    </row>
    <row r="65" spans="1:72" x14ac:dyDescent="0.25">
      <c r="A65" s="104">
        <f ca="1">IF(A64="","",IF(ISTEXT(A64),1,IF(A64+1&gt;Data_Chart!$C$2,"",A64+1)))</f>
        <v>62</v>
      </c>
      <c r="B65" s="104">
        <f ca="1">IFERROR(SMALL(Data_Amplitude!$A$4:$A$1155,A65),"")</f>
        <v>62</v>
      </c>
      <c r="C65" s="104" t="str">
        <f t="shared" ca="1" si="30"/>
        <v>1F8</v>
      </c>
      <c r="D65" s="104" t="str">
        <f t="shared" si="43"/>
        <v/>
      </c>
      <c r="E65" s="104" t="str">
        <f t="shared" si="43"/>
        <v/>
      </c>
      <c r="F65" s="104" t="str">
        <f t="shared" si="43"/>
        <v/>
      </c>
      <c r="G65" s="104" t="str">
        <f t="shared" si="43"/>
        <v/>
      </c>
      <c r="H65" s="104" t="str">
        <f t="shared" si="43"/>
        <v/>
      </c>
      <c r="I65" s="104" t="str">
        <f t="shared" si="43"/>
        <v/>
      </c>
      <c r="J65" s="104" t="str">
        <f t="shared" si="43"/>
        <v/>
      </c>
      <c r="K65" s="104" t="str">
        <f t="shared" si="43"/>
        <v/>
      </c>
      <c r="L65" s="104" t="str">
        <f t="shared" si="43"/>
        <v/>
      </c>
      <c r="M65" s="104" t="str">
        <f t="shared" si="43"/>
        <v/>
      </c>
      <c r="N65" s="104" t="str">
        <f t="shared" si="43"/>
        <v/>
      </c>
      <c r="O65" s="104" t="str">
        <f t="shared" si="43"/>
        <v/>
      </c>
      <c r="P65" s="104" t="str">
        <f t="shared" si="43"/>
        <v/>
      </c>
      <c r="Q65" s="104" t="str">
        <f t="shared" ca="1" si="43"/>
        <v/>
      </c>
      <c r="R65" s="104" t="str">
        <f t="shared" ca="1" si="43"/>
        <v/>
      </c>
      <c r="S65" s="104" t="str">
        <f t="shared" ca="1" si="43"/>
        <v/>
      </c>
      <c r="T65" s="104" t="str">
        <f t="shared" ca="1" si="42"/>
        <v/>
      </c>
      <c r="U65" s="104" t="str">
        <f t="shared" ca="1" si="42"/>
        <v/>
      </c>
      <c r="V65" s="104" t="str">
        <f t="shared" ca="1" si="42"/>
        <v/>
      </c>
      <c r="W65" s="104" t="str">
        <f t="shared" ca="1" si="42"/>
        <v/>
      </c>
      <c r="X65" s="104" t="str">
        <f t="shared" ca="1" si="42"/>
        <v/>
      </c>
      <c r="Y65" s="104" t="str">
        <f t="shared" ca="1" si="42"/>
        <v/>
      </c>
      <c r="Z65" s="104" t="str">
        <f t="shared" ca="1" si="42"/>
        <v/>
      </c>
      <c r="AA65" s="104" t="str">
        <f t="shared" ca="1" si="42"/>
        <v/>
      </c>
      <c r="AB65" s="104" t="str">
        <f t="shared" ca="1" si="42"/>
        <v/>
      </c>
      <c r="AC65" s="104">
        <f t="shared" ca="1" si="42"/>
        <v>-1.6689310293584838</v>
      </c>
      <c r="AD65" s="104">
        <f t="shared" ca="1" si="42"/>
        <v>-1.3705732396593002</v>
      </c>
      <c r="AE65" s="104">
        <f t="shared" ca="1" si="42"/>
        <v>-1.0843432739984145</v>
      </c>
      <c r="AF65" s="104">
        <f t="shared" ca="1" si="42"/>
        <v>-0.81752919682684289</v>
      </c>
      <c r="AG65" s="104">
        <f t="shared" ca="1" si="42"/>
        <v>-0.58216117924483135</v>
      </c>
      <c r="AH65" s="104">
        <f t="shared" ca="1" si="42"/>
        <v>-0.39153499949570364</v>
      </c>
      <c r="AI65" s="104" t="str">
        <f t="shared" ca="1" si="39"/>
        <v/>
      </c>
      <c r="AJ65" s="104" t="str">
        <f t="shared" ca="1" si="41"/>
        <v/>
      </c>
      <c r="AK65" s="104" t="str">
        <f t="shared" ca="1" si="41"/>
        <v/>
      </c>
      <c r="AL65" s="104" t="str">
        <f t="shared" ca="1" si="41"/>
        <v/>
      </c>
      <c r="AM65" s="104" t="str">
        <f t="shared" ca="1" si="41"/>
        <v/>
      </c>
      <c r="AN65" s="104" t="str">
        <f t="shared" ca="1" si="41"/>
        <v/>
      </c>
      <c r="AO65" s="104" t="str">
        <f t="shared" ca="1" si="41"/>
        <v/>
      </c>
      <c r="AP65" s="104" t="str">
        <f t="shared" ca="1" si="41"/>
        <v/>
      </c>
      <c r="AQ65" s="104" t="str">
        <f t="shared" ca="1" si="41"/>
        <v/>
      </c>
      <c r="AR65" s="104" t="str">
        <f t="shared" ca="1" si="41"/>
        <v/>
      </c>
      <c r="AS65" s="104" t="str">
        <f t="shared" ca="1" si="41"/>
        <v/>
      </c>
      <c r="AT65" s="104" t="str">
        <f t="shared" ca="1" si="41"/>
        <v/>
      </c>
      <c r="AU65" s="104" t="str">
        <f t="shared" ca="1" si="41"/>
        <v/>
      </c>
      <c r="AV65" s="104" t="str">
        <f t="shared" ca="1" si="41"/>
        <v/>
      </c>
      <c r="AW65" s="104" t="str">
        <f t="shared" ca="1" si="41"/>
        <v/>
      </c>
      <c r="AX65" s="104" t="str">
        <f t="shared" ca="1" si="41"/>
        <v/>
      </c>
      <c r="AY65" s="104" t="str">
        <f t="shared" ca="1" si="41"/>
        <v/>
      </c>
      <c r="AZ65" s="104" t="str">
        <f t="shared" ca="1" si="40"/>
        <v/>
      </c>
      <c r="BA65" s="104" t="str">
        <f t="shared" ca="1" si="40"/>
        <v/>
      </c>
      <c r="BB65" s="104" t="str">
        <f t="shared" ca="1" si="7"/>
        <v>1F8</v>
      </c>
      <c r="BC65" s="104" t="str">
        <f t="shared" ca="1" si="32"/>
        <v>3B_Rpon2</v>
      </c>
      <c r="BD65" s="104">
        <f t="shared" ca="1" si="9"/>
        <v>10608</v>
      </c>
      <c r="BE65" s="104" t="str">
        <f t="shared" ca="1" si="33"/>
        <v>3B</v>
      </c>
      <c r="BF65" s="104" t="str">
        <f t="shared" ca="1" si="34"/>
        <v>Rpon2</v>
      </c>
      <c r="BG65" s="104" t="str">
        <f t="shared" ca="1" si="35"/>
        <v>3_2</v>
      </c>
      <c r="BH65" s="104">
        <f ca="1">IFERROR(IF(BB65="","",IF(Details!$B$10=1,1,VLOOKUP($BB65,Data_qPCR,58,FALSE))),"")</f>
        <v>1</v>
      </c>
      <c r="BI65" s="104">
        <f t="shared" ca="1" si="13"/>
        <v>6</v>
      </c>
      <c r="BJ65" s="104">
        <f t="shared" ca="1" si="14"/>
        <v>3.8581794175206037</v>
      </c>
      <c r="BK65" s="104">
        <f t="shared" ca="1" si="15"/>
        <v>32.303568764602112</v>
      </c>
      <c r="BL65" s="104">
        <f t="shared" ca="1" si="16"/>
        <v>0.994201071002629</v>
      </c>
      <c r="BM65" s="104">
        <f t="shared" ca="1" si="17"/>
        <v>0.81630845745457603</v>
      </c>
      <c r="BN65" s="104">
        <f t="shared" ca="1" si="18"/>
        <v>28.240905837952916</v>
      </c>
      <c r="BO65" s="104" t="str">
        <f t="shared" ca="1" si="19"/>
        <v>Rpon2@3_2</v>
      </c>
      <c r="BP65" s="104">
        <f ca="1">IF(BO65="","",BQ65-COUNTIF($BO$3:BO64,BO65))</f>
        <v>1</v>
      </c>
      <c r="BQ65" s="104">
        <f t="shared" ca="1" si="36"/>
        <v>2</v>
      </c>
      <c r="BR65" s="104" t="str">
        <f t="shared" ca="1" si="21"/>
        <v>Rpon2@3_2@2</v>
      </c>
      <c r="BS65" s="104" t="str">
        <f t="shared" ca="1" si="22"/>
        <v>1F8</v>
      </c>
      <c r="BT65" s="104" t="b">
        <f t="shared" ca="1" si="23"/>
        <v>0</v>
      </c>
    </row>
    <row r="66" spans="1:72" x14ac:dyDescent="0.25">
      <c r="A66" s="104">
        <f ca="1">IF(A65="","",IF(ISTEXT(A65),1,IF(A65+1&gt;Data_Chart!$C$2,"",A65+1)))</f>
        <v>63</v>
      </c>
      <c r="B66" s="104">
        <f ca="1">IFERROR(SMALL(Data_Amplitude!$A$4:$A$1155,A66),"")</f>
        <v>63</v>
      </c>
      <c r="C66" s="104" t="str">
        <f t="shared" ca="1" si="30"/>
        <v>1G8</v>
      </c>
      <c r="D66" s="104" t="str">
        <f t="shared" si="43"/>
        <v/>
      </c>
      <c r="E66" s="104" t="str">
        <f t="shared" si="43"/>
        <v/>
      </c>
      <c r="F66" s="104" t="str">
        <f t="shared" si="43"/>
        <v/>
      </c>
      <c r="G66" s="104" t="str">
        <f t="shared" si="43"/>
        <v/>
      </c>
      <c r="H66" s="104" t="str">
        <f t="shared" si="43"/>
        <v/>
      </c>
      <c r="I66" s="104" t="str">
        <f t="shared" si="43"/>
        <v/>
      </c>
      <c r="J66" s="104" t="str">
        <f t="shared" si="43"/>
        <v/>
      </c>
      <c r="K66" s="104" t="str">
        <f t="shared" si="43"/>
        <v/>
      </c>
      <c r="L66" s="104" t="str">
        <f t="shared" si="43"/>
        <v/>
      </c>
      <c r="M66" s="104" t="str">
        <f t="shared" si="43"/>
        <v/>
      </c>
      <c r="N66" s="104" t="str">
        <f t="shared" si="43"/>
        <v/>
      </c>
      <c r="O66" s="104" t="str">
        <f t="shared" si="43"/>
        <v/>
      </c>
      <c r="P66" s="104" t="str">
        <f t="shared" si="43"/>
        <v/>
      </c>
      <c r="Q66" s="104" t="str">
        <f t="shared" ca="1" si="43"/>
        <v/>
      </c>
      <c r="R66" s="104" t="str">
        <f t="shared" ca="1" si="43"/>
        <v/>
      </c>
      <c r="S66" s="104" t="str">
        <f t="shared" ca="1" si="43"/>
        <v/>
      </c>
      <c r="T66" s="104" t="str">
        <f t="shared" ca="1" si="42"/>
        <v/>
      </c>
      <c r="U66" s="104" t="str">
        <f t="shared" ca="1" si="42"/>
        <v/>
      </c>
      <c r="V66" s="104" t="str">
        <f t="shared" ca="1" si="42"/>
        <v/>
      </c>
      <c r="W66" s="104" t="str">
        <f t="shared" ca="1" si="42"/>
        <v/>
      </c>
      <c r="X66" s="104" t="str">
        <f t="shared" ca="1" si="42"/>
        <v/>
      </c>
      <c r="Y66" s="104" t="str">
        <f t="shared" ca="1" si="42"/>
        <v/>
      </c>
      <c r="Z66" s="104" t="str">
        <f t="shared" ca="1" si="42"/>
        <v/>
      </c>
      <c r="AA66" s="104" t="str">
        <f t="shared" ca="1" si="42"/>
        <v/>
      </c>
      <c r="AB66" s="104">
        <f t="shared" ca="1" si="42"/>
        <v>-1.5774441222127593</v>
      </c>
      <c r="AC66" s="104">
        <f t="shared" ca="1" si="42"/>
        <v>-1.2871762407622043</v>
      </c>
      <c r="AD66" s="104">
        <f t="shared" ca="1" si="42"/>
        <v>-1.0149355265938607</v>
      </c>
      <c r="AE66" s="104">
        <f t="shared" ca="1" si="42"/>
        <v>-0.76478753383266518</v>
      </c>
      <c r="AF66" s="104">
        <f t="shared" ca="1" si="42"/>
        <v>-0.54316719685809334</v>
      </c>
      <c r="AG66" s="104">
        <f t="shared" ca="1" si="42"/>
        <v>-0.36367004991113189</v>
      </c>
      <c r="AH66" s="104" t="str">
        <f t="shared" ca="1" si="42"/>
        <v/>
      </c>
      <c r="AI66" s="104" t="str">
        <f t="shared" ca="1" si="39"/>
        <v/>
      </c>
      <c r="AJ66" s="104" t="str">
        <f t="shared" ca="1" si="41"/>
        <v/>
      </c>
      <c r="AK66" s="104" t="str">
        <f t="shared" ca="1" si="41"/>
        <v/>
      </c>
      <c r="AL66" s="104" t="str">
        <f t="shared" ca="1" si="41"/>
        <v/>
      </c>
      <c r="AM66" s="104" t="str">
        <f t="shared" ca="1" si="41"/>
        <v/>
      </c>
      <c r="AN66" s="104" t="str">
        <f t="shared" ca="1" si="41"/>
        <v/>
      </c>
      <c r="AO66" s="104" t="str">
        <f t="shared" ca="1" si="41"/>
        <v/>
      </c>
      <c r="AP66" s="104" t="str">
        <f t="shared" ca="1" si="41"/>
        <v/>
      </c>
      <c r="AQ66" s="104" t="str">
        <f t="shared" ca="1" si="41"/>
        <v/>
      </c>
      <c r="AR66" s="104" t="str">
        <f t="shared" ca="1" si="41"/>
        <v/>
      </c>
      <c r="AS66" s="104" t="str">
        <f t="shared" ca="1" si="41"/>
        <v/>
      </c>
      <c r="AT66" s="104" t="str">
        <f t="shared" ca="1" si="41"/>
        <v/>
      </c>
      <c r="AU66" s="104" t="str">
        <f t="shared" ca="1" si="41"/>
        <v/>
      </c>
      <c r="AV66" s="104" t="str">
        <f t="shared" ca="1" si="41"/>
        <v/>
      </c>
      <c r="AW66" s="104" t="str">
        <f t="shared" ca="1" si="41"/>
        <v/>
      </c>
      <c r="AX66" s="104" t="str">
        <f t="shared" ca="1" si="41"/>
        <v/>
      </c>
      <c r="AY66" s="104" t="str">
        <f t="shared" ca="1" si="41"/>
        <v/>
      </c>
      <c r="AZ66" s="104" t="str">
        <f t="shared" ca="1" si="40"/>
        <v/>
      </c>
      <c r="BA66" s="104" t="str">
        <f t="shared" ca="1" si="40"/>
        <v/>
      </c>
      <c r="BB66" s="104" t="str">
        <f t="shared" ca="1" si="7"/>
        <v>1G8</v>
      </c>
      <c r="BC66" s="104" t="str">
        <f t="shared" ca="1" si="32"/>
        <v>3B_ParA</v>
      </c>
      <c r="BD66" s="104">
        <f t="shared" ca="1" si="9"/>
        <v>10708</v>
      </c>
      <c r="BE66" s="104" t="str">
        <f t="shared" ca="1" si="33"/>
        <v>3B</v>
      </c>
      <c r="BF66" s="104" t="str">
        <f t="shared" ca="1" si="34"/>
        <v>ParA</v>
      </c>
      <c r="BG66" s="104" t="str">
        <f t="shared" ca="1" si="35"/>
        <v>3_2</v>
      </c>
      <c r="BH66" s="104">
        <f ca="1">IFERROR(IF(BB66="","",IF(Details!$B$10=1,1,VLOOKUP($BB66,Data_qPCR,58,FALSE))),"")</f>
        <v>1</v>
      </c>
      <c r="BI66" s="104">
        <f t="shared" ca="1" si="13"/>
        <v>6</v>
      </c>
      <c r="BJ66" s="104">
        <f t="shared" ca="1" si="14"/>
        <v>4.0661224567726704</v>
      </c>
      <c r="BK66" s="104">
        <f t="shared" ca="1" si="15"/>
        <v>31.261963397430584</v>
      </c>
      <c r="BL66" s="104">
        <f t="shared" ca="1" si="16"/>
        <v>0.99341708798384631</v>
      </c>
      <c r="BM66" s="104">
        <f t="shared" ca="1" si="17"/>
        <v>0.76171053257967758</v>
      </c>
      <c r="BN66" s="104">
        <f t="shared" ca="1" si="18"/>
        <v>26.980336450448963</v>
      </c>
      <c r="BO66" s="104" t="str">
        <f t="shared" ca="1" si="19"/>
        <v>ParA@3_2</v>
      </c>
      <c r="BP66" s="104">
        <f ca="1">IF(BO66="","",BQ66-COUNTIF($BO$3:BO65,BO66))</f>
        <v>4</v>
      </c>
      <c r="BQ66" s="104">
        <f t="shared" ca="1" si="36"/>
        <v>4</v>
      </c>
      <c r="BR66" s="104" t="str">
        <f t="shared" ca="1" si="21"/>
        <v>ParA@3_2@1</v>
      </c>
      <c r="BS66" s="104" t="str">
        <f t="shared" ca="1" si="22"/>
        <v>1G8</v>
      </c>
      <c r="BT66" s="104" t="b">
        <f t="shared" ca="1" si="23"/>
        <v>0</v>
      </c>
    </row>
    <row r="67" spans="1:72" x14ac:dyDescent="0.25">
      <c r="A67" s="104">
        <f ca="1">IF(A66="","",IF(ISTEXT(A66),1,IF(A66+1&gt;Data_Chart!$C$2,"",A66+1)))</f>
        <v>64</v>
      </c>
      <c r="B67" s="104">
        <f ca="1">IFERROR(SMALL(Data_Amplitude!$A$4:$A$1155,A67),"")</f>
        <v>64</v>
      </c>
      <c r="C67" s="104" t="str">
        <f t="shared" ca="1" si="30"/>
        <v>1H8</v>
      </c>
      <c r="D67" s="104" t="str">
        <f t="shared" si="43"/>
        <v/>
      </c>
      <c r="E67" s="104" t="str">
        <f t="shared" si="43"/>
        <v/>
      </c>
      <c r="F67" s="104" t="str">
        <f t="shared" si="43"/>
        <v/>
      </c>
      <c r="G67" s="104" t="str">
        <f t="shared" si="43"/>
        <v/>
      </c>
      <c r="H67" s="104" t="str">
        <f t="shared" si="43"/>
        <v/>
      </c>
      <c r="I67" s="104" t="str">
        <f t="shared" si="43"/>
        <v/>
      </c>
      <c r="J67" s="104" t="str">
        <f t="shared" si="43"/>
        <v/>
      </c>
      <c r="K67" s="104" t="str">
        <f t="shared" si="43"/>
        <v/>
      </c>
      <c r="L67" s="104" t="str">
        <f t="shared" si="43"/>
        <v/>
      </c>
      <c r="M67" s="104" t="str">
        <f t="shared" si="43"/>
        <v/>
      </c>
      <c r="N67" s="104" t="str">
        <f t="shared" si="43"/>
        <v/>
      </c>
      <c r="O67" s="104" t="str">
        <f t="shared" si="43"/>
        <v/>
      </c>
      <c r="P67" s="104" t="str">
        <f t="shared" si="43"/>
        <v/>
      </c>
      <c r="Q67" s="104" t="str">
        <f t="shared" ca="1" si="43"/>
        <v/>
      </c>
      <c r="R67" s="104" t="str">
        <f t="shared" ca="1" si="43"/>
        <v/>
      </c>
      <c r="S67" s="104" t="str">
        <f t="shared" ca="1" si="43"/>
        <v/>
      </c>
      <c r="T67" s="104" t="str">
        <f t="shared" ca="1" si="42"/>
        <v/>
      </c>
      <c r="U67" s="104" t="str">
        <f t="shared" ca="1" si="42"/>
        <v/>
      </c>
      <c r="V67" s="104" t="str">
        <f t="shared" ca="1" si="42"/>
        <v/>
      </c>
      <c r="W67" s="104" t="str">
        <f t="shared" ca="1" si="42"/>
        <v/>
      </c>
      <c r="X67" s="104" t="str">
        <f t="shared" ca="1" si="42"/>
        <v/>
      </c>
      <c r="Y67" s="104" t="str">
        <f t="shared" ca="1" si="42"/>
        <v/>
      </c>
      <c r="Z67" s="104" t="str">
        <f t="shared" ca="1" si="42"/>
        <v/>
      </c>
      <c r="AA67" s="104" t="str">
        <f t="shared" ca="1" si="42"/>
        <v/>
      </c>
      <c r="AB67" s="104">
        <f t="shared" ca="1" si="42"/>
        <v>-1.6881663556022564</v>
      </c>
      <c r="AC67" s="104">
        <f t="shared" ca="1" si="42"/>
        <v>-1.3577770218327871</v>
      </c>
      <c r="AD67" s="104">
        <f t="shared" ca="1" si="42"/>
        <v>-1.069436966236144</v>
      </c>
      <c r="AE67" s="104">
        <f t="shared" ca="1" si="42"/>
        <v>-0.81061552636021805</v>
      </c>
      <c r="AF67" s="104">
        <f t="shared" ca="1" si="42"/>
        <v>-0.58227612622414371</v>
      </c>
      <c r="AG67" s="104">
        <f t="shared" ca="1" si="42"/>
        <v>-0.39381932322396918</v>
      </c>
      <c r="AH67" s="104" t="str">
        <f t="shared" ca="1" si="42"/>
        <v/>
      </c>
      <c r="AI67" s="104" t="str">
        <f t="shared" ca="1" si="39"/>
        <v/>
      </c>
      <c r="AJ67" s="104" t="str">
        <f t="shared" ca="1" si="41"/>
        <v/>
      </c>
      <c r="AK67" s="104" t="str">
        <f t="shared" ca="1" si="41"/>
        <v/>
      </c>
      <c r="AL67" s="104" t="str">
        <f t="shared" ca="1" si="41"/>
        <v/>
      </c>
      <c r="AM67" s="104" t="str">
        <f t="shared" ca="1" si="41"/>
        <v/>
      </c>
      <c r="AN67" s="104" t="str">
        <f t="shared" ca="1" si="41"/>
        <v/>
      </c>
      <c r="AO67" s="104" t="str">
        <f t="shared" ca="1" si="41"/>
        <v/>
      </c>
      <c r="AP67" s="104" t="str">
        <f t="shared" ca="1" si="41"/>
        <v/>
      </c>
      <c r="AQ67" s="104" t="str">
        <f t="shared" ca="1" si="41"/>
        <v/>
      </c>
      <c r="AR67" s="104" t="str">
        <f t="shared" ca="1" si="41"/>
        <v/>
      </c>
      <c r="AS67" s="104" t="str">
        <f t="shared" ca="1" si="41"/>
        <v/>
      </c>
      <c r="AT67" s="104" t="str">
        <f t="shared" ca="1" si="41"/>
        <v/>
      </c>
      <c r="AU67" s="104" t="str">
        <f t="shared" ca="1" si="41"/>
        <v/>
      </c>
      <c r="AV67" s="104" t="str">
        <f t="shared" ca="1" si="41"/>
        <v/>
      </c>
      <c r="AW67" s="104" t="str">
        <f t="shared" ca="1" si="41"/>
        <v/>
      </c>
      <c r="AX67" s="104" t="str">
        <f t="shared" ca="1" si="41"/>
        <v/>
      </c>
      <c r="AY67" s="104" t="str">
        <f t="shared" ref="AY67:BA82" ca="1" si="44">IFERROR(IF(AY$3&gt;$D$2,IF(VLOOKUP($C67,Data_qPCR,AY$3+2,FALSE)&gt;=$K$1,"",IF(VLOOKUP($C67,Data_qPCR,AY$3+2,FALSE)&lt;=$K$2,"",LOG(VLOOKUP($C67,Data_qPCR,AY$3+2,FALSE)))),""),"")</f>
        <v/>
      </c>
      <c r="AZ67" s="104" t="str">
        <f t="shared" ca="1" si="44"/>
        <v/>
      </c>
      <c r="BA67" s="104" t="str">
        <f t="shared" ca="1" si="44"/>
        <v/>
      </c>
      <c r="BB67" s="104" t="str">
        <f t="shared" ca="1" si="7"/>
        <v>1H8</v>
      </c>
      <c r="BC67" s="104" t="str">
        <f t="shared" ca="1" si="32"/>
        <v>3B_ParA</v>
      </c>
      <c r="BD67" s="104">
        <f t="shared" ca="1" si="9"/>
        <v>10808</v>
      </c>
      <c r="BE67" s="104" t="str">
        <f t="shared" ca="1" si="33"/>
        <v>3B</v>
      </c>
      <c r="BF67" s="104" t="str">
        <f t="shared" ca="1" si="34"/>
        <v>ParA</v>
      </c>
      <c r="BG67" s="104" t="str">
        <f t="shared" ca="1" si="35"/>
        <v>3_2</v>
      </c>
      <c r="BH67" s="104">
        <f ca="1">IFERROR(IF(BB67="","",IF(Details!$B$10=1,1,VLOOKUP($BB67,Data_qPCR,58,FALSE))),"")</f>
        <v>1</v>
      </c>
      <c r="BI67" s="104">
        <f t="shared" ca="1" si="13"/>
        <v>6</v>
      </c>
      <c r="BJ67" s="104">
        <f t="shared" ca="1" si="14"/>
        <v>3.8292481790831743</v>
      </c>
      <c r="BK67" s="104">
        <f t="shared" ca="1" si="15"/>
        <v>31.266762072983258</v>
      </c>
      <c r="BL67" s="104">
        <f t="shared" ca="1" si="16"/>
        <v>0.99090650824840587</v>
      </c>
      <c r="BM67" s="104">
        <f t="shared" ca="1" si="17"/>
        <v>0.82451680778367575</v>
      </c>
      <c r="BN67" s="104">
        <f t="shared" ca="1" si="18"/>
        <v>27.234563740408674</v>
      </c>
      <c r="BO67" s="104" t="str">
        <f t="shared" ca="1" si="19"/>
        <v>ParA@3_2</v>
      </c>
      <c r="BP67" s="104">
        <f ca="1">IF(BO67="","",BQ67-COUNTIF($BO$3:BO66,BO67))</f>
        <v>3</v>
      </c>
      <c r="BQ67" s="104">
        <f t="shared" ca="1" si="36"/>
        <v>4</v>
      </c>
      <c r="BR67" s="104" t="str">
        <f t="shared" ca="1" si="21"/>
        <v>ParA@3_2@2</v>
      </c>
      <c r="BS67" s="104" t="str">
        <f t="shared" ca="1" si="22"/>
        <v>1H8</v>
      </c>
      <c r="BT67" s="104" t="b">
        <f t="shared" ca="1" si="23"/>
        <v>0</v>
      </c>
    </row>
    <row r="68" spans="1:72" x14ac:dyDescent="0.25">
      <c r="A68" s="104">
        <f ca="1">IF(A67="","",IF(ISTEXT(A67),1,IF(A67+1&gt;Data_Chart!$C$2,"",A67+1)))</f>
        <v>65</v>
      </c>
      <c r="B68" s="104">
        <f ca="1">IFERROR(SMALL(Data_Amplitude!$A$4:$A$1155,A68),"")</f>
        <v>65</v>
      </c>
      <c r="C68" s="104" t="str">
        <f t="shared" ref="C68:C99" ca="1" si="45">IF(B68="","",VLOOKUP(B68,Data_OrderChart,2,FALSE))</f>
        <v>1G9</v>
      </c>
      <c r="D68" s="104" t="str">
        <f t="shared" si="43"/>
        <v/>
      </c>
      <c r="E68" s="104" t="str">
        <f t="shared" si="43"/>
        <v/>
      </c>
      <c r="F68" s="104" t="str">
        <f t="shared" si="43"/>
        <v/>
      </c>
      <c r="G68" s="104" t="str">
        <f t="shared" si="43"/>
        <v/>
      </c>
      <c r="H68" s="104" t="str">
        <f t="shared" si="43"/>
        <v/>
      </c>
      <c r="I68" s="104" t="str">
        <f t="shared" si="43"/>
        <v/>
      </c>
      <c r="J68" s="104" t="str">
        <f t="shared" si="43"/>
        <v/>
      </c>
      <c r="K68" s="104" t="str">
        <f t="shared" si="43"/>
        <v/>
      </c>
      <c r="L68" s="104" t="str">
        <f t="shared" si="43"/>
        <v/>
      </c>
      <c r="M68" s="104" t="str">
        <f t="shared" si="43"/>
        <v/>
      </c>
      <c r="N68" s="104" t="str">
        <f t="shared" si="43"/>
        <v/>
      </c>
      <c r="O68" s="104" t="str">
        <f t="shared" si="43"/>
        <v/>
      </c>
      <c r="P68" s="104" t="str">
        <f t="shared" si="43"/>
        <v/>
      </c>
      <c r="Q68" s="104">
        <f t="shared" ca="1" si="43"/>
        <v>-1.8292088287076542</v>
      </c>
      <c r="R68" s="104">
        <f t="shared" ca="1" si="43"/>
        <v>-1.488424482934176</v>
      </c>
      <c r="S68" s="104">
        <f t="shared" ca="1" si="43"/>
        <v>-1.1863142472979222</v>
      </c>
      <c r="T68" s="104">
        <f t="shared" ca="1" si="42"/>
        <v>-0.91372060126558485</v>
      </c>
      <c r="U68" s="104">
        <f t="shared" ca="1" si="42"/>
        <v>-0.67001317825198226</v>
      </c>
      <c r="V68" s="104">
        <f t="shared" ca="1" si="42"/>
        <v>-0.46485021723834014</v>
      </c>
      <c r="W68" s="104">
        <f t="shared" ca="1" si="42"/>
        <v>-0.30655509697960931</v>
      </c>
      <c r="X68" s="104" t="str">
        <f t="shared" ca="1" si="42"/>
        <v/>
      </c>
      <c r="Y68" s="104" t="str">
        <f t="shared" ca="1" si="42"/>
        <v/>
      </c>
      <c r="Z68" s="104" t="str">
        <f t="shared" ca="1" si="42"/>
        <v/>
      </c>
      <c r="AA68" s="104" t="str">
        <f t="shared" ca="1" si="42"/>
        <v/>
      </c>
      <c r="AB68" s="104" t="str">
        <f t="shared" ca="1" si="42"/>
        <v/>
      </c>
      <c r="AC68" s="104" t="str">
        <f t="shared" ca="1" si="42"/>
        <v/>
      </c>
      <c r="AD68" s="104" t="str">
        <f t="shared" ca="1" si="42"/>
        <v/>
      </c>
      <c r="AE68" s="104" t="str">
        <f t="shared" ca="1" si="42"/>
        <v/>
      </c>
      <c r="AF68" s="104" t="str">
        <f t="shared" ca="1" si="42"/>
        <v/>
      </c>
      <c r="AG68" s="104" t="str">
        <f t="shared" ca="1" si="42"/>
        <v/>
      </c>
      <c r="AH68" s="104" t="str">
        <f t="shared" ca="1" si="42"/>
        <v/>
      </c>
      <c r="AI68" s="104" t="str">
        <f t="shared" ca="1" si="39"/>
        <v/>
      </c>
      <c r="AJ68" s="104" t="str">
        <f t="shared" ref="AJ68:AY83" ca="1" si="46">IFERROR(IF(AJ$3&gt;$D$2,IF(VLOOKUP($C68,Data_qPCR,AJ$3+2,FALSE)&gt;=$K$1,"",IF(VLOOKUP($C68,Data_qPCR,AJ$3+2,FALSE)&lt;=$K$2,"",LOG(VLOOKUP($C68,Data_qPCR,AJ$3+2,FALSE)))),""),"")</f>
        <v/>
      </c>
      <c r="AK68" s="104" t="str">
        <f t="shared" ca="1" si="46"/>
        <v/>
      </c>
      <c r="AL68" s="104" t="str">
        <f t="shared" ca="1" si="46"/>
        <v/>
      </c>
      <c r="AM68" s="104" t="str">
        <f t="shared" ca="1" si="46"/>
        <v/>
      </c>
      <c r="AN68" s="104" t="str">
        <f t="shared" ca="1" si="46"/>
        <v/>
      </c>
      <c r="AO68" s="104" t="str">
        <f t="shared" ca="1" si="46"/>
        <v/>
      </c>
      <c r="AP68" s="104" t="str">
        <f t="shared" ca="1" si="46"/>
        <v/>
      </c>
      <c r="AQ68" s="104" t="str">
        <f t="shared" ca="1" si="46"/>
        <v/>
      </c>
      <c r="AR68" s="104" t="str">
        <f t="shared" ca="1" si="46"/>
        <v/>
      </c>
      <c r="AS68" s="104" t="str">
        <f t="shared" ca="1" si="46"/>
        <v/>
      </c>
      <c r="AT68" s="104" t="str">
        <f t="shared" ca="1" si="46"/>
        <v/>
      </c>
      <c r="AU68" s="104" t="str">
        <f t="shared" ca="1" si="46"/>
        <v/>
      </c>
      <c r="AV68" s="104" t="str">
        <f t="shared" ca="1" si="46"/>
        <v/>
      </c>
      <c r="AW68" s="104" t="str">
        <f t="shared" ca="1" si="46"/>
        <v/>
      </c>
      <c r="AX68" s="104" t="str">
        <f t="shared" ca="1" si="46"/>
        <v/>
      </c>
      <c r="AY68" s="104" t="str">
        <f t="shared" ca="1" si="46"/>
        <v/>
      </c>
      <c r="AZ68" s="104" t="str">
        <f t="shared" ca="1" si="44"/>
        <v/>
      </c>
      <c r="BA68" s="104" t="str">
        <f t="shared" ca="1" si="44"/>
        <v/>
      </c>
      <c r="BB68" s="104" t="str">
        <f t="shared" ref="BB68:BB131" ca="1" si="47">C68</f>
        <v>1G9</v>
      </c>
      <c r="BC68" s="104" t="str">
        <f t="shared" ref="BC68:BC99" ca="1" si="48">IFERROR(VLOOKUP($BB68,Data_qPCR,54,FALSE),"")</f>
        <v>DNA_ParA</v>
      </c>
      <c r="BD68" s="104">
        <f t="shared" ref="BD68:BD131" ca="1" si="49">IFERROR((LEFT(C68,1)&amp;IF(CODE(RIGHT(LEFT(C68,2),1))-64&lt;10,"0"&amp;CODE(RIGHT(LEFT(C68,2),1))-64,CODE(RIGHT(LEFT(C68,2),1))-64)&amp;IF(RIGHT(C68,LEN(C68)-2)+0&lt;10,"0"&amp;RIGHT(C68,LEN(C68)-2),RIGHT(C68,LEN(C68)-2)))+0,"")</f>
        <v>10709</v>
      </c>
      <c r="BE68" s="104" t="str">
        <f t="shared" ref="BE68:BE99" ca="1" si="50">IFERROR(VLOOKUP($BB68,Data_qPCR,55,FALSE),"")</f>
        <v>DNA</v>
      </c>
      <c r="BF68" s="104" t="str">
        <f t="shared" ref="BF68:BF99" ca="1" si="51">IFERROR(VLOOKUP($BB68,Data_qPCR,56,FALSE),"")</f>
        <v>ParA</v>
      </c>
      <c r="BG68" s="104" t="str">
        <f t="shared" ref="BG68:BG99" ca="1" si="52">IFERROR(VLOOKUP($BB68,Data_qPCR,57,FALSE),"")</f>
        <v>4_1</v>
      </c>
      <c r="BH68" s="104">
        <f ca="1">IFERROR(IF(BB68="","",IF(Details!$B$10=1,1,VLOOKUP($BB68,Data_qPCR,58,FALSE))),"")</f>
        <v>1</v>
      </c>
      <c r="BI68" s="104">
        <f t="shared" ref="BI68:BI131" ca="1" si="53">IF(C68="","",COUNT(D68:BA68))</f>
        <v>7</v>
      </c>
      <c r="BJ68" s="104">
        <f t="shared" ref="BJ68:BJ131" ca="1" si="54">IFERROR(IF(BI68="","",SLOPE($D$3:$BA$3,D68:BA68)),"")</f>
        <v>3.8723812159128519</v>
      </c>
      <c r="BK68" s="104">
        <f t="shared" ref="BK68:BK131" ca="1" si="55">IFERROR(IF(BI68="","",INTERCEPT($D$3:$BA$3,D68:BA68)),"")</f>
        <v>20.794428330305468</v>
      </c>
      <c r="BL68" s="104">
        <f t="shared" ref="BL68:BL131" ca="1" si="56">IFERROR(IF(BI68="","",RSQ($D$3:$BA$3,D68:BA68)),"")</f>
        <v>0.9862693288544202</v>
      </c>
      <c r="BM68" s="104">
        <f t="shared" ref="BM68:BM131" ca="1" si="57">IFERROR(10^(1/BJ68)-1,"")</f>
        <v>0.81233733832639232</v>
      </c>
      <c r="BN68" s="104">
        <f t="shared" ref="BN68:BN131" ca="1" si="58">IFERROR(BJ68*LOG($D$1)+BK68+LOG(BH68,(1+BM68)),"")</f>
        <v>16.716810909949235</v>
      </c>
      <c r="BO68" s="104" t="str">
        <f t="shared" ref="BO68:BO131" ca="1" si="59">IF(BB68="","",BF68&amp;"@"&amp;BG68)</f>
        <v>ParA@4_1</v>
      </c>
      <c r="BP68" s="104">
        <f ca="1">IF(BO68="","",BQ68-COUNTIF($BO$3:BO67,BO68))</f>
        <v>2</v>
      </c>
      <c r="BQ68" s="104">
        <f t="shared" ref="BQ68:BQ99" ca="1" si="60">IF(BB68="","",COUNTIF(Result_TechRep,BO68))</f>
        <v>2</v>
      </c>
      <c r="BR68" s="104" t="str">
        <f t="shared" ref="BR68:BR131" ca="1" si="61">IFERROR(BO68&amp;"@"&amp;(BQ68+1)-BP68,"")</f>
        <v>ParA@4_1@1</v>
      </c>
      <c r="BS68" s="104" t="str">
        <f t="shared" ref="BS68:BS131" ca="1" si="62">BB68</f>
        <v>1G9</v>
      </c>
      <c r="BT68" s="104" t="b">
        <f t="shared" ref="BT68:BT131" ca="1" si="63">IF($BB68="","",OR(BL68&lt;$BS$2,BM68&lt;$BT$2,BM68&gt;$BU$2,BI68&lt;$BV$2,BI68&gt;$BW$2))</f>
        <v>0</v>
      </c>
    </row>
    <row r="69" spans="1:72" x14ac:dyDescent="0.25">
      <c r="A69" s="104">
        <f ca="1">IF(A68="","",IF(ISTEXT(A68),1,IF(A68+1&gt;Data_Chart!$C$2,"",A68+1)))</f>
        <v>66</v>
      </c>
      <c r="B69" s="104">
        <f ca="1">IFERROR(SMALL(Data_Amplitude!$A$4:$A$1155,A69),"")</f>
        <v>66</v>
      </c>
      <c r="C69" s="104" t="str">
        <f t="shared" ca="1" si="45"/>
        <v>2A1</v>
      </c>
      <c r="D69" s="104" t="str">
        <f t="shared" si="43"/>
        <v/>
      </c>
      <c r="E69" s="104" t="str">
        <f t="shared" si="43"/>
        <v/>
      </c>
      <c r="F69" s="104" t="str">
        <f t="shared" si="43"/>
        <v/>
      </c>
      <c r="G69" s="104" t="str">
        <f t="shared" si="43"/>
        <v/>
      </c>
      <c r="H69" s="104" t="str">
        <f t="shared" si="43"/>
        <v/>
      </c>
      <c r="I69" s="104" t="str">
        <f t="shared" si="43"/>
        <v/>
      </c>
      <c r="J69" s="104" t="str">
        <f t="shared" si="43"/>
        <v/>
      </c>
      <c r="K69" s="104" t="str">
        <f t="shared" si="43"/>
        <v/>
      </c>
      <c r="L69" s="104" t="str">
        <f t="shared" si="43"/>
        <v/>
      </c>
      <c r="M69" s="104" t="str">
        <f t="shared" si="43"/>
        <v/>
      </c>
      <c r="N69" s="104" t="str">
        <f t="shared" si="43"/>
        <v/>
      </c>
      <c r="O69" s="104" t="str">
        <f t="shared" si="43"/>
        <v/>
      </c>
      <c r="P69" s="104" t="str">
        <f t="shared" si="43"/>
        <v/>
      </c>
      <c r="Q69" s="104" t="str">
        <f t="shared" ca="1" si="43"/>
        <v/>
      </c>
      <c r="R69" s="104" t="str">
        <f t="shared" ca="1" si="43"/>
        <v/>
      </c>
      <c r="S69" s="104" t="str">
        <f t="shared" ca="1" si="43"/>
        <v/>
      </c>
      <c r="T69" s="104" t="str">
        <f t="shared" ca="1" si="42"/>
        <v/>
      </c>
      <c r="U69" s="104" t="str">
        <f t="shared" ca="1" si="42"/>
        <v/>
      </c>
      <c r="V69" s="104" t="str">
        <f t="shared" ca="1" si="42"/>
        <v/>
      </c>
      <c r="W69" s="104" t="str">
        <f t="shared" ca="1" si="42"/>
        <v/>
      </c>
      <c r="X69" s="104" t="str">
        <f t="shared" ca="1" si="42"/>
        <v/>
      </c>
      <c r="Y69" s="104" t="str">
        <f t="shared" ca="1" si="42"/>
        <v/>
      </c>
      <c r="Z69" s="104" t="str">
        <f t="shared" ca="1" si="42"/>
        <v/>
      </c>
      <c r="AA69" s="104" t="str">
        <f t="shared" ca="1" si="42"/>
        <v/>
      </c>
      <c r="AB69" s="104" t="str">
        <f t="shared" ca="1" si="42"/>
        <v/>
      </c>
      <c r="AC69" s="104">
        <f t="shared" ca="1" si="42"/>
        <v>-1.825685526148813</v>
      </c>
      <c r="AD69" s="104">
        <f t="shared" ca="1" si="42"/>
        <v>-1.5231769858059496</v>
      </c>
      <c r="AE69" s="104">
        <f t="shared" ca="1" si="42"/>
        <v>-1.2385632779016891</v>
      </c>
      <c r="AF69" s="104">
        <f t="shared" ca="1" si="42"/>
        <v>-0.97855624228424576</v>
      </c>
      <c r="AG69" s="104">
        <f t="shared" ca="1" si="42"/>
        <v>-0.73356663681446743</v>
      </c>
      <c r="AH69" s="104">
        <f t="shared" ca="1" si="42"/>
        <v>-0.51778278074416051</v>
      </c>
      <c r="AI69" s="104">
        <f t="shared" ca="1" si="39"/>
        <v>-0.34269517678796363</v>
      </c>
      <c r="AJ69" s="104" t="str">
        <f t="shared" ca="1" si="46"/>
        <v/>
      </c>
      <c r="AK69" s="104" t="str">
        <f t="shared" ca="1" si="46"/>
        <v/>
      </c>
      <c r="AL69" s="104" t="str">
        <f t="shared" ca="1" si="46"/>
        <v/>
      </c>
      <c r="AM69" s="104" t="str">
        <f t="shared" ca="1" si="46"/>
        <v/>
      </c>
      <c r="AN69" s="104" t="str">
        <f t="shared" ca="1" si="46"/>
        <v/>
      </c>
      <c r="AO69" s="104" t="str">
        <f t="shared" ca="1" si="46"/>
        <v/>
      </c>
      <c r="AP69" s="104" t="str">
        <f t="shared" ca="1" si="46"/>
        <v/>
      </c>
      <c r="AQ69" s="104" t="str">
        <f t="shared" ca="1" si="46"/>
        <v/>
      </c>
      <c r="AR69" s="104" t="str">
        <f t="shared" ca="1" si="46"/>
        <v/>
      </c>
      <c r="AS69" s="104" t="str">
        <f t="shared" ca="1" si="46"/>
        <v/>
      </c>
      <c r="AT69" s="104" t="str">
        <f t="shared" ca="1" si="46"/>
        <v/>
      </c>
      <c r="AU69" s="104" t="str">
        <f t="shared" ca="1" si="46"/>
        <v/>
      </c>
      <c r="AV69" s="104" t="str">
        <f t="shared" ca="1" si="46"/>
        <v/>
      </c>
      <c r="AW69" s="104" t="str">
        <f t="shared" ca="1" si="46"/>
        <v/>
      </c>
      <c r="AX69" s="104" t="str">
        <f t="shared" ca="1" si="46"/>
        <v/>
      </c>
      <c r="AY69" s="104" t="str">
        <f t="shared" ca="1" si="46"/>
        <v/>
      </c>
      <c r="AZ69" s="104" t="str">
        <f t="shared" ca="1" si="44"/>
        <v/>
      </c>
      <c r="BA69" s="104" t="str">
        <f t="shared" ca="1" si="44"/>
        <v/>
      </c>
      <c r="BB69" s="104" t="str">
        <f t="shared" ca="1" si="47"/>
        <v>2A1</v>
      </c>
      <c r="BC69" s="104" t="str">
        <f t="shared" ca="1" si="48"/>
        <v>3G_aceA</v>
      </c>
      <c r="BD69" s="104">
        <f t="shared" ca="1" si="49"/>
        <v>20101</v>
      </c>
      <c r="BE69" s="104" t="str">
        <f t="shared" ca="1" si="50"/>
        <v>3G</v>
      </c>
      <c r="BF69" s="104" t="str">
        <f t="shared" ca="1" si="51"/>
        <v>aceA</v>
      </c>
      <c r="BG69" s="104" t="str">
        <f t="shared" ca="1" si="52"/>
        <v>1_1</v>
      </c>
      <c r="BH69" s="104">
        <f ca="1">IFERROR(IF(BB69="","",IF(Details!$B$10=1,1,VLOOKUP($BB69,Data_qPCR,58,FALSE))),"")</f>
        <v>1</v>
      </c>
      <c r="BI69" s="104">
        <f t="shared" ca="1" si="53"/>
        <v>7</v>
      </c>
      <c r="BJ69" s="104">
        <f t="shared" ca="1" si="54"/>
        <v>3.9918259030193735</v>
      </c>
      <c r="BK69" s="104">
        <f t="shared" ca="1" si="55"/>
        <v>33.083082821988626</v>
      </c>
      <c r="BL69" s="104">
        <f t="shared" ca="1" si="56"/>
        <v>0.99293192162040544</v>
      </c>
      <c r="BM69" s="104">
        <f t="shared" ca="1" si="57"/>
        <v>0.78037680335742565</v>
      </c>
      <c r="BN69" s="104">
        <f t="shared" ca="1" si="58"/>
        <v>28.879690146109226</v>
      </c>
      <c r="BO69" s="104" t="str">
        <f t="shared" ca="1" si="59"/>
        <v>aceA@1_1</v>
      </c>
      <c r="BP69" s="104">
        <f ca="1">IF(BO69="","",BQ69-COUNTIF($BO$3:BO68,BO69))</f>
        <v>2</v>
      </c>
      <c r="BQ69" s="104">
        <f t="shared" ca="1" si="60"/>
        <v>2</v>
      </c>
      <c r="BR69" s="104" t="str">
        <f t="shared" ca="1" si="61"/>
        <v>aceA@1_1@1</v>
      </c>
      <c r="BS69" s="104" t="str">
        <f t="shared" ca="1" si="62"/>
        <v>2A1</v>
      </c>
      <c r="BT69" s="104" t="b">
        <f t="shared" ca="1" si="63"/>
        <v>0</v>
      </c>
    </row>
    <row r="70" spans="1:72" x14ac:dyDescent="0.25">
      <c r="A70" s="104">
        <f ca="1">IF(A69="","",IF(ISTEXT(A69),1,IF(A69+1&gt;Data_Chart!$C$2,"",A69+1)))</f>
        <v>67</v>
      </c>
      <c r="B70" s="104">
        <f ca="1">IFERROR(SMALL(Data_Amplitude!$A$4:$A$1155,A70),"")</f>
        <v>67</v>
      </c>
      <c r="C70" s="104" t="str">
        <f t="shared" ca="1" si="45"/>
        <v>2B1</v>
      </c>
      <c r="D70" s="104" t="str">
        <f t="shared" si="43"/>
        <v/>
      </c>
      <c r="E70" s="104" t="str">
        <f t="shared" si="43"/>
        <v/>
      </c>
      <c r="F70" s="104" t="str">
        <f t="shared" si="43"/>
        <v/>
      </c>
      <c r="G70" s="104" t="str">
        <f t="shared" si="43"/>
        <v/>
      </c>
      <c r="H70" s="104" t="str">
        <f t="shared" si="43"/>
        <v/>
      </c>
      <c r="I70" s="104" t="str">
        <f t="shared" si="43"/>
        <v/>
      </c>
      <c r="J70" s="104" t="str">
        <f t="shared" si="43"/>
        <v/>
      </c>
      <c r="K70" s="104" t="str">
        <f t="shared" si="43"/>
        <v/>
      </c>
      <c r="L70" s="104" t="str">
        <f t="shared" si="43"/>
        <v/>
      </c>
      <c r="M70" s="104" t="str">
        <f t="shared" si="43"/>
        <v/>
      </c>
      <c r="N70" s="104" t="str">
        <f t="shared" si="43"/>
        <v/>
      </c>
      <c r="O70" s="104" t="str">
        <f t="shared" si="43"/>
        <v/>
      </c>
      <c r="P70" s="104" t="str">
        <f t="shared" si="43"/>
        <v/>
      </c>
      <c r="Q70" s="104" t="str">
        <f t="shared" ca="1" si="43"/>
        <v/>
      </c>
      <c r="R70" s="104" t="str">
        <f t="shared" ca="1" si="43"/>
        <v/>
      </c>
      <c r="S70" s="104" t="str">
        <f t="shared" ca="1" si="43"/>
        <v/>
      </c>
      <c r="T70" s="104" t="str">
        <f t="shared" ca="1" si="42"/>
        <v/>
      </c>
      <c r="U70" s="104" t="str">
        <f t="shared" ca="1" si="42"/>
        <v/>
      </c>
      <c r="V70" s="104" t="str">
        <f t="shared" ca="1" si="42"/>
        <v/>
      </c>
      <c r="W70" s="104" t="str">
        <f t="shared" ca="1" si="42"/>
        <v/>
      </c>
      <c r="X70" s="104" t="str">
        <f t="shared" ca="1" si="42"/>
        <v/>
      </c>
      <c r="Y70" s="104" t="str">
        <f t="shared" ca="1" si="42"/>
        <v/>
      </c>
      <c r="Z70" s="104" t="str">
        <f t="shared" ca="1" si="42"/>
        <v/>
      </c>
      <c r="AA70" s="104" t="str">
        <f t="shared" ca="1" si="42"/>
        <v/>
      </c>
      <c r="AB70" s="104" t="str">
        <f t="shared" ca="1" si="42"/>
        <v/>
      </c>
      <c r="AC70" s="104">
        <f t="shared" ca="1" si="42"/>
        <v>-1.8006917100079336</v>
      </c>
      <c r="AD70" s="104">
        <f t="shared" ca="1" si="42"/>
        <v>-1.4966126081272744</v>
      </c>
      <c r="AE70" s="104">
        <f t="shared" ca="1" si="42"/>
        <v>-1.21273728117929</v>
      </c>
      <c r="AF70" s="104">
        <f t="shared" ca="1" si="42"/>
        <v>-0.94837876676070265</v>
      </c>
      <c r="AG70" s="104">
        <f t="shared" ca="1" si="42"/>
        <v>-0.70555957738840747</v>
      </c>
      <c r="AH70" s="104">
        <f t="shared" ca="1" si="42"/>
        <v>-0.49386777492840855</v>
      </c>
      <c r="AI70" s="104">
        <f t="shared" ca="1" si="39"/>
        <v>-0.32470557374219433</v>
      </c>
      <c r="AJ70" s="104" t="str">
        <f t="shared" ca="1" si="46"/>
        <v/>
      </c>
      <c r="AK70" s="104" t="str">
        <f t="shared" ca="1" si="46"/>
        <v/>
      </c>
      <c r="AL70" s="104" t="str">
        <f t="shared" ca="1" si="46"/>
        <v/>
      </c>
      <c r="AM70" s="104" t="str">
        <f t="shared" ca="1" si="46"/>
        <v/>
      </c>
      <c r="AN70" s="104" t="str">
        <f t="shared" ca="1" si="46"/>
        <v/>
      </c>
      <c r="AO70" s="104" t="str">
        <f t="shared" ca="1" si="46"/>
        <v/>
      </c>
      <c r="AP70" s="104" t="str">
        <f t="shared" ca="1" si="46"/>
        <v/>
      </c>
      <c r="AQ70" s="104" t="str">
        <f t="shared" ca="1" si="46"/>
        <v/>
      </c>
      <c r="AR70" s="104" t="str">
        <f t="shared" ca="1" si="46"/>
        <v/>
      </c>
      <c r="AS70" s="104" t="str">
        <f t="shared" ca="1" si="46"/>
        <v/>
      </c>
      <c r="AT70" s="104" t="str">
        <f t="shared" ca="1" si="46"/>
        <v/>
      </c>
      <c r="AU70" s="104" t="str">
        <f t="shared" ca="1" si="46"/>
        <v/>
      </c>
      <c r="AV70" s="104" t="str">
        <f t="shared" ca="1" si="46"/>
        <v/>
      </c>
      <c r="AW70" s="104" t="str">
        <f t="shared" ca="1" si="46"/>
        <v/>
      </c>
      <c r="AX70" s="104" t="str">
        <f t="shared" ca="1" si="46"/>
        <v/>
      </c>
      <c r="AY70" s="104" t="str">
        <f t="shared" ca="1" si="46"/>
        <v/>
      </c>
      <c r="AZ70" s="104" t="str">
        <f t="shared" ca="1" si="44"/>
        <v/>
      </c>
      <c r="BA70" s="104" t="str">
        <f t="shared" ca="1" si="44"/>
        <v/>
      </c>
      <c r="BB70" s="104" t="str">
        <f t="shared" ca="1" si="47"/>
        <v>2B1</v>
      </c>
      <c r="BC70" s="104" t="str">
        <f t="shared" ca="1" si="48"/>
        <v>3G_aceA</v>
      </c>
      <c r="BD70" s="104">
        <f t="shared" ca="1" si="49"/>
        <v>20201</v>
      </c>
      <c r="BE70" s="104" t="str">
        <f t="shared" ca="1" si="50"/>
        <v>3G</v>
      </c>
      <c r="BF70" s="104" t="str">
        <f t="shared" ca="1" si="51"/>
        <v>aceA</v>
      </c>
      <c r="BG70" s="104" t="str">
        <f t="shared" ca="1" si="52"/>
        <v>1_1</v>
      </c>
      <c r="BH70" s="104">
        <f ca="1">IFERROR(IF(BB70="","",IF(Details!$B$10=1,1,VLOOKUP($BB70,Data_qPCR,58,FALSE))),"")</f>
        <v>1</v>
      </c>
      <c r="BI70" s="104">
        <f t="shared" ca="1" si="53"/>
        <v>7</v>
      </c>
      <c r="BJ70" s="104">
        <f t="shared" ca="1" si="54"/>
        <v>4.0015201529423798</v>
      </c>
      <c r="BK70" s="104">
        <f t="shared" ca="1" si="55"/>
        <v>32.991546816781316</v>
      </c>
      <c r="BL70" s="104">
        <f t="shared" ca="1" si="56"/>
        <v>0.9918947831658288</v>
      </c>
      <c r="BM70" s="104">
        <f t="shared" ca="1" si="57"/>
        <v>0.7778905704391248</v>
      </c>
      <c r="BN70" s="104">
        <f t="shared" ca="1" si="58"/>
        <v>28.77794609573299</v>
      </c>
      <c r="BO70" s="104" t="str">
        <f t="shared" ca="1" si="59"/>
        <v>aceA@1_1</v>
      </c>
      <c r="BP70" s="104">
        <f ca="1">IF(BO70="","",BQ70-COUNTIF($BO$3:BO69,BO70))</f>
        <v>1</v>
      </c>
      <c r="BQ70" s="104">
        <f t="shared" ca="1" si="60"/>
        <v>2</v>
      </c>
      <c r="BR70" s="104" t="str">
        <f t="shared" ca="1" si="61"/>
        <v>aceA@1_1@2</v>
      </c>
      <c r="BS70" s="104" t="str">
        <f t="shared" ca="1" si="62"/>
        <v>2B1</v>
      </c>
      <c r="BT70" s="104" t="b">
        <f t="shared" ca="1" si="63"/>
        <v>0</v>
      </c>
    </row>
    <row r="71" spans="1:72" x14ac:dyDescent="0.25">
      <c r="A71" s="104">
        <f ca="1">IF(A70="","",IF(ISTEXT(A70),1,IF(A70+1&gt;Data_Chart!$C$2,"",A70+1)))</f>
        <v>68</v>
      </c>
      <c r="B71" s="104">
        <f ca="1">IFERROR(SMALL(Data_Amplitude!$A$4:$A$1155,A71),"")</f>
        <v>68</v>
      </c>
      <c r="C71" s="104" t="str">
        <f t="shared" ca="1" si="45"/>
        <v>2C1</v>
      </c>
      <c r="D71" s="104" t="str">
        <f t="shared" si="43"/>
        <v/>
      </c>
      <c r="E71" s="104" t="str">
        <f t="shared" si="43"/>
        <v/>
      </c>
      <c r="F71" s="104" t="str">
        <f t="shared" si="43"/>
        <v/>
      </c>
      <c r="G71" s="104" t="str">
        <f t="shared" si="43"/>
        <v/>
      </c>
      <c r="H71" s="104" t="str">
        <f t="shared" si="43"/>
        <v/>
      </c>
      <c r="I71" s="104" t="str">
        <f t="shared" si="43"/>
        <v/>
      </c>
      <c r="J71" s="104" t="str">
        <f t="shared" si="43"/>
        <v/>
      </c>
      <c r="K71" s="104" t="str">
        <f t="shared" si="43"/>
        <v/>
      </c>
      <c r="L71" s="104" t="str">
        <f t="shared" si="43"/>
        <v/>
      </c>
      <c r="M71" s="104" t="str">
        <f t="shared" si="43"/>
        <v/>
      </c>
      <c r="N71" s="104" t="str">
        <f t="shared" si="43"/>
        <v/>
      </c>
      <c r="O71" s="104" t="str">
        <f t="shared" si="43"/>
        <v/>
      </c>
      <c r="P71" s="104" t="str">
        <f t="shared" si="43"/>
        <v/>
      </c>
      <c r="Q71" s="104" t="str">
        <f t="shared" ca="1" si="43"/>
        <v/>
      </c>
      <c r="R71" s="104" t="str">
        <f t="shared" ca="1" si="43"/>
        <v/>
      </c>
      <c r="S71" s="104" t="str">
        <f t="shared" ca="1" si="43"/>
        <v/>
      </c>
      <c r="T71" s="104" t="str">
        <f t="shared" ca="1" si="42"/>
        <v/>
      </c>
      <c r="U71" s="104" t="str">
        <f t="shared" ca="1" si="42"/>
        <v/>
      </c>
      <c r="V71" s="104" t="str">
        <f t="shared" ca="1" si="42"/>
        <v/>
      </c>
      <c r="W71" s="104" t="str">
        <f t="shared" ca="1" si="42"/>
        <v/>
      </c>
      <c r="X71" s="104" t="str">
        <f t="shared" ca="1" si="42"/>
        <v/>
      </c>
      <c r="Y71" s="104" t="str">
        <f t="shared" ca="1" si="42"/>
        <v/>
      </c>
      <c r="Z71" s="104" t="str">
        <f t="shared" ca="1" si="42"/>
        <v/>
      </c>
      <c r="AA71" s="104" t="str">
        <f t="shared" ca="1" si="42"/>
        <v/>
      </c>
      <c r="AB71" s="104" t="str">
        <f t="shared" ca="1" si="42"/>
        <v/>
      </c>
      <c r="AC71" s="104">
        <f t="shared" ca="1" si="42"/>
        <v>-1.7112517375169494</v>
      </c>
      <c r="AD71" s="104">
        <f t="shared" ca="1" si="42"/>
        <v>-1.378369937988321</v>
      </c>
      <c r="AE71" s="104">
        <f t="shared" ca="1" si="42"/>
        <v>-1.0745360694542301</v>
      </c>
      <c r="AF71" s="104">
        <f t="shared" ca="1" si="42"/>
        <v>-0.80248189882835974</v>
      </c>
      <c r="AG71" s="104">
        <f t="shared" ca="1" si="42"/>
        <v>-0.56313951131605455</v>
      </c>
      <c r="AH71" s="104">
        <f t="shared" ca="1" si="42"/>
        <v>-0.37196132624672257</v>
      </c>
      <c r="AI71" s="104" t="str">
        <f t="shared" ca="1" si="39"/>
        <v/>
      </c>
      <c r="AJ71" s="104" t="str">
        <f t="shared" ca="1" si="46"/>
        <v/>
      </c>
      <c r="AK71" s="104" t="str">
        <f t="shared" ca="1" si="46"/>
        <v/>
      </c>
      <c r="AL71" s="104" t="str">
        <f t="shared" ca="1" si="46"/>
        <v/>
      </c>
      <c r="AM71" s="104" t="str">
        <f t="shared" ca="1" si="46"/>
        <v/>
      </c>
      <c r="AN71" s="104" t="str">
        <f t="shared" ca="1" si="46"/>
        <v/>
      </c>
      <c r="AO71" s="104" t="str">
        <f t="shared" ca="1" si="46"/>
        <v/>
      </c>
      <c r="AP71" s="104" t="str">
        <f t="shared" ca="1" si="46"/>
        <v/>
      </c>
      <c r="AQ71" s="104" t="str">
        <f t="shared" ca="1" si="46"/>
        <v/>
      </c>
      <c r="AR71" s="104" t="str">
        <f t="shared" ca="1" si="46"/>
        <v/>
      </c>
      <c r="AS71" s="104" t="str">
        <f t="shared" ca="1" si="46"/>
        <v/>
      </c>
      <c r="AT71" s="104" t="str">
        <f t="shared" ca="1" si="46"/>
        <v/>
      </c>
      <c r="AU71" s="104" t="str">
        <f t="shared" ca="1" si="46"/>
        <v/>
      </c>
      <c r="AV71" s="104" t="str">
        <f t="shared" ca="1" si="46"/>
        <v/>
      </c>
      <c r="AW71" s="104" t="str">
        <f t="shared" ca="1" si="46"/>
        <v/>
      </c>
      <c r="AX71" s="104" t="str">
        <f t="shared" ca="1" si="46"/>
        <v/>
      </c>
      <c r="AY71" s="104" t="str">
        <f t="shared" ca="1" si="46"/>
        <v/>
      </c>
      <c r="AZ71" s="104" t="str">
        <f t="shared" ca="1" si="44"/>
        <v/>
      </c>
      <c r="BA71" s="104" t="str">
        <f t="shared" ca="1" si="44"/>
        <v/>
      </c>
      <c r="BB71" s="104" t="str">
        <f t="shared" ca="1" si="47"/>
        <v>2C1</v>
      </c>
      <c r="BC71" s="104" t="str">
        <f t="shared" ca="1" si="48"/>
        <v>3G_pspA</v>
      </c>
      <c r="BD71" s="104">
        <f t="shared" ca="1" si="49"/>
        <v>20301</v>
      </c>
      <c r="BE71" s="104" t="str">
        <f t="shared" ca="1" si="50"/>
        <v>3G</v>
      </c>
      <c r="BF71" s="104" t="str">
        <f t="shared" ca="1" si="51"/>
        <v>pspA</v>
      </c>
      <c r="BG71" s="104" t="str">
        <f t="shared" ca="1" si="52"/>
        <v>1_1</v>
      </c>
      <c r="BH71" s="104">
        <f ca="1">IFERROR(IF(BB71="","",IF(Details!$B$10=1,1,VLOOKUP($BB71,Data_qPCR,58,FALSE))),"")</f>
        <v>1</v>
      </c>
      <c r="BI71" s="104">
        <f t="shared" ca="1" si="53"/>
        <v>6</v>
      </c>
      <c r="BJ71" s="104">
        <f t="shared" ca="1" si="54"/>
        <v>3.6852452040836874</v>
      </c>
      <c r="BK71" s="104">
        <f t="shared" ca="1" si="55"/>
        <v>32.124893467440664</v>
      </c>
      <c r="BL71" s="104">
        <f t="shared" ca="1" si="56"/>
        <v>0.99124646322701471</v>
      </c>
      <c r="BM71" s="104">
        <f t="shared" ca="1" si="57"/>
        <v>0.8678945911891065</v>
      </c>
      <c r="BN71" s="104">
        <f t="shared" ca="1" si="58"/>
        <v>28.244330267540541</v>
      </c>
      <c r="BO71" s="104" t="str">
        <f t="shared" ca="1" si="59"/>
        <v>pspA@1_1</v>
      </c>
      <c r="BP71" s="104">
        <f ca="1">IF(BO71="","",BQ71-COUNTIF($BO$3:BO70,BO71))</f>
        <v>2</v>
      </c>
      <c r="BQ71" s="104">
        <f t="shared" ca="1" si="60"/>
        <v>2</v>
      </c>
      <c r="BR71" s="104" t="str">
        <f t="shared" ca="1" si="61"/>
        <v>pspA@1_1@1</v>
      </c>
      <c r="BS71" s="104" t="str">
        <f t="shared" ca="1" si="62"/>
        <v>2C1</v>
      </c>
      <c r="BT71" s="104" t="b">
        <f t="shared" ca="1" si="63"/>
        <v>0</v>
      </c>
    </row>
    <row r="72" spans="1:72" x14ac:dyDescent="0.25">
      <c r="A72" s="104">
        <f ca="1">IF(A71="","",IF(ISTEXT(A71),1,IF(A71+1&gt;Data_Chart!$C$2,"",A71+1)))</f>
        <v>69</v>
      </c>
      <c r="B72" s="104">
        <f ca="1">IFERROR(SMALL(Data_Amplitude!$A$4:$A$1155,A72),"")</f>
        <v>69</v>
      </c>
      <c r="C72" s="104" t="str">
        <f t="shared" ca="1" si="45"/>
        <v>2D1</v>
      </c>
      <c r="D72" s="104" t="str">
        <f t="shared" si="43"/>
        <v/>
      </c>
      <c r="E72" s="104" t="str">
        <f t="shared" si="43"/>
        <v/>
      </c>
      <c r="F72" s="104" t="str">
        <f t="shared" si="43"/>
        <v/>
      </c>
      <c r="G72" s="104" t="str">
        <f t="shared" si="43"/>
        <v/>
      </c>
      <c r="H72" s="104" t="str">
        <f t="shared" si="43"/>
        <v/>
      </c>
      <c r="I72" s="104" t="str">
        <f t="shared" si="43"/>
        <v/>
      </c>
      <c r="J72" s="104" t="str">
        <f t="shared" si="43"/>
        <v/>
      </c>
      <c r="K72" s="104" t="str">
        <f t="shared" si="43"/>
        <v/>
      </c>
      <c r="L72" s="104" t="str">
        <f t="shared" si="43"/>
        <v/>
      </c>
      <c r="M72" s="104" t="str">
        <f t="shared" si="43"/>
        <v/>
      </c>
      <c r="N72" s="104" t="str">
        <f t="shared" si="43"/>
        <v/>
      </c>
      <c r="O72" s="104" t="str">
        <f t="shared" si="43"/>
        <v/>
      </c>
      <c r="P72" s="104" t="str">
        <f t="shared" si="43"/>
        <v/>
      </c>
      <c r="Q72" s="104" t="str">
        <f t="shared" ca="1" si="43"/>
        <v/>
      </c>
      <c r="R72" s="104" t="str">
        <f t="shared" ca="1" si="43"/>
        <v/>
      </c>
      <c r="S72" s="104" t="str">
        <f t="shared" ca="1" si="43"/>
        <v/>
      </c>
      <c r="T72" s="104" t="str">
        <f t="shared" ca="1" si="42"/>
        <v/>
      </c>
      <c r="U72" s="104" t="str">
        <f t="shared" ca="1" si="42"/>
        <v/>
      </c>
      <c r="V72" s="104" t="str">
        <f t="shared" ca="1" si="42"/>
        <v/>
      </c>
      <c r="W72" s="104" t="str">
        <f t="shared" ca="1" si="42"/>
        <v/>
      </c>
      <c r="X72" s="104" t="str">
        <f t="shared" ca="1" si="42"/>
        <v/>
      </c>
      <c r="Y72" s="104" t="str">
        <f t="shared" ca="1" si="42"/>
        <v/>
      </c>
      <c r="Z72" s="104" t="str">
        <f t="shared" ca="1" si="42"/>
        <v/>
      </c>
      <c r="AA72" s="104" t="str">
        <f t="shared" ca="1" si="42"/>
        <v/>
      </c>
      <c r="AB72" s="104" t="str">
        <f t="shared" ca="1" si="42"/>
        <v/>
      </c>
      <c r="AC72" s="104">
        <f t="shared" ca="1" si="42"/>
        <v>-1.6171776336052772</v>
      </c>
      <c r="AD72" s="104">
        <f t="shared" ca="1" si="42"/>
        <v>-1.3055978813985767</v>
      </c>
      <c r="AE72" s="104">
        <f t="shared" ca="1" si="42"/>
        <v>-1.0160992317959932</v>
      </c>
      <c r="AF72" s="104">
        <f t="shared" ca="1" si="42"/>
        <v>-0.75436228054946719</v>
      </c>
      <c r="AG72" s="104">
        <f t="shared" ca="1" si="42"/>
        <v>-0.52483431496895971</v>
      </c>
      <c r="AH72" s="104">
        <f t="shared" ca="1" si="42"/>
        <v>-0.34473079887484154</v>
      </c>
      <c r="AI72" s="104" t="str">
        <f t="shared" ca="1" si="39"/>
        <v/>
      </c>
      <c r="AJ72" s="104" t="str">
        <f t="shared" ca="1" si="46"/>
        <v/>
      </c>
      <c r="AK72" s="104" t="str">
        <f t="shared" ca="1" si="46"/>
        <v/>
      </c>
      <c r="AL72" s="104" t="str">
        <f t="shared" ca="1" si="46"/>
        <v/>
      </c>
      <c r="AM72" s="104" t="str">
        <f t="shared" ca="1" si="46"/>
        <v/>
      </c>
      <c r="AN72" s="104" t="str">
        <f t="shared" ca="1" si="46"/>
        <v/>
      </c>
      <c r="AO72" s="104" t="str">
        <f t="shared" ca="1" si="46"/>
        <v/>
      </c>
      <c r="AP72" s="104" t="str">
        <f t="shared" ca="1" si="46"/>
        <v/>
      </c>
      <c r="AQ72" s="104" t="str">
        <f t="shared" ca="1" si="46"/>
        <v/>
      </c>
      <c r="AR72" s="104" t="str">
        <f t="shared" ca="1" si="46"/>
        <v/>
      </c>
      <c r="AS72" s="104" t="str">
        <f t="shared" ca="1" si="46"/>
        <v/>
      </c>
      <c r="AT72" s="104" t="str">
        <f t="shared" ca="1" si="46"/>
        <v/>
      </c>
      <c r="AU72" s="104" t="str">
        <f t="shared" ca="1" si="46"/>
        <v/>
      </c>
      <c r="AV72" s="104" t="str">
        <f t="shared" ca="1" si="46"/>
        <v/>
      </c>
      <c r="AW72" s="104" t="str">
        <f t="shared" ca="1" si="46"/>
        <v/>
      </c>
      <c r="AX72" s="104" t="str">
        <f t="shared" ca="1" si="46"/>
        <v/>
      </c>
      <c r="AY72" s="104" t="str">
        <f t="shared" ca="1" si="46"/>
        <v/>
      </c>
      <c r="AZ72" s="104" t="str">
        <f t="shared" ca="1" si="44"/>
        <v/>
      </c>
      <c r="BA72" s="104" t="str">
        <f t="shared" ca="1" si="44"/>
        <v/>
      </c>
      <c r="BB72" s="104" t="str">
        <f t="shared" ca="1" si="47"/>
        <v>2D1</v>
      </c>
      <c r="BC72" s="104" t="str">
        <f t="shared" ca="1" si="48"/>
        <v>3G_pspA</v>
      </c>
      <c r="BD72" s="104">
        <f t="shared" ca="1" si="49"/>
        <v>20401</v>
      </c>
      <c r="BE72" s="104" t="str">
        <f t="shared" ca="1" si="50"/>
        <v>3G</v>
      </c>
      <c r="BF72" s="104" t="str">
        <f t="shared" ca="1" si="51"/>
        <v>pspA</v>
      </c>
      <c r="BG72" s="104" t="str">
        <f t="shared" ca="1" si="52"/>
        <v>1_1</v>
      </c>
      <c r="BH72" s="104">
        <f ca="1">IFERROR(IF(BB72="","",IF(Details!$B$10=1,1,VLOOKUP($BB72,Data_qPCR,58,FALSE))),"")</f>
        <v>1</v>
      </c>
      <c r="BI72" s="104">
        <f t="shared" ca="1" si="53"/>
        <v>6</v>
      </c>
      <c r="BJ72" s="104">
        <f t="shared" ca="1" si="54"/>
        <v>3.870779312671528</v>
      </c>
      <c r="BK72" s="104">
        <f t="shared" ca="1" si="55"/>
        <v>32.088729908102529</v>
      </c>
      <c r="BL72" s="104">
        <f t="shared" ca="1" si="56"/>
        <v>0.99161202231604739</v>
      </c>
      <c r="BM72" s="104">
        <f t="shared" ca="1" si="57"/>
        <v>0.81278337228761499</v>
      </c>
      <c r="BN72" s="104">
        <f t="shared" ca="1" si="58"/>
        <v>28.012799291859409</v>
      </c>
      <c r="BO72" s="104" t="str">
        <f t="shared" ca="1" si="59"/>
        <v>pspA@1_1</v>
      </c>
      <c r="BP72" s="104">
        <f ca="1">IF(BO72="","",BQ72-COUNTIF($BO$3:BO71,BO72))</f>
        <v>1</v>
      </c>
      <c r="BQ72" s="104">
        <f t="shared" ca="1" si="60"/>
        <v>2</v>
      </c>
      <c r="BR72" s="104" t="str">
        <f t="shared" ca="1" si="61"/>
        <v>pspA@1_1@2</v>
      </c>
      <c r="BS72" s="104" t="str">
        <f t="shared" ca="1" si="62"/>
        <v>2D1</v>
      </c>
      <c r="BT72" s="104" t="b">
        <f t="shared" ca="1" si="63"/>
        <v>0</v>
      </c>
    </row>
    <row r="73" spans="1:72" x14ac:dyDescent="0.25">
      <c r="A73" s="104">
        <f ca="1">IF(A72="","",IF(ISTEXT(A72),1,IF(A72+1&gt;Data_Chart!$C$2,"",A72+1)))</f>
        <v>70</v>
      </c>
      <c r="B73" s="104">
        <f ca="1">IFERROR(SMALL(Data_Amplitude!$A$4:$A$1155,A73),"")</f>
        <v>70</v>
      </c>
      <c r="C73" s="104" t="str">
        <f t="shared" ca="1" si="45"/>
        <v>2E1</v>
      </c>
      <c r="D73" s="104" t="str">
        <f t="shared" si="43"/>
        <v/>
      </c>
      <c r="E73" s="104" t="str">
        <f t="shared" si="43"/>
        <v/>
      </c>
      <c r="F73" s="104" t="str">
        <f t="shared" si="43"/>
        <v/>
      </c>
      <c r="G73" s="104" t="str">
        <f t="shared" si="43"/>
        <v/>
      </c>
      <c r="H73" s="104" t="str">
        <f t="shared" si="43"/>
        <v/>
      </c>
      <c r="I73" s="104" t="str">
        <f t="shared" si="43"/>
        <v/>
      </c>
      <c r="J73" s="104" t="str">
        <f t="shared" si="43"/>
        <v/>
      </c>
      <c r="K73" s="104" t="str">
        <f t="shared" si="43"/>
        <v/>
      </c>
      <c r="L73" s="104" t="str">
        <f t="shared" si="43"/>
        <v/>
      </c>
      <c r="M73" s="104" t="str">
        <f t="shared" si="43"/>
        <v/>
      </c>
      <c r="N73" s="104" t="str">
        <f t="shared" si="43"/>
        <v/>
      </c>
      <c r="O73" s="104" t="str">
        <f t="shared" si="43"/>
        <v/>
      </c>
      <c r="P73" s="104" t="str">
        <f t="shared" si="43"/>
        <v/>
      </c>
      <c r="Q73" s="104" t="str">
        <f t="shared" ca="1" si="43"/>
        <v/>
      </c>
      <c r="R73" s="104" t="str">
        <f t="shared" ca="1" si="43"/>
        <v/>
      </c>
      <c r="S73" s="104" t="str">
        <f t="shared" ca="1" si="43"/>
        <v/>
      </c>
      <c r="T73" s="104" t="str">
        <f t="shared" ca="1" si="42"/>
        <v/>
      </c>
      <c r="U73" s="104" t="str">
        <f t="shared" ca="1" si="42"/>
        <v/>
      </c>
      <c r="V73" s="104" t="str">
        <f t="shared" ca="1" si="42"/>
        <v/>
      </c>
      <c r="W73" s="104" t="str">
        <f t="shared" ca="1" si="42"/>
        <v/>
      </c>
      <c r="X73" s="104" t="str">
        <f t="shared" ca="1" si="42"/>
        <v/>
      </c>
      <c r="Y73" s="104">
        <f t="shared" ca="1" si="42"/>
        <v>-1.5146839529879745</v>
      </c>
      <c r="Z73" s="104">
        <f t="shared" ca="1" si="42"/>
        <v>-1.2069848425024154</v>
      </c>
      <c r="AA73" s="104">
        <f t="shared" ca="1" si="42"/>
        <v>-0.92961919189027997</v>
      </c>
      <c r="AB73" s="104">
        <f t="shared" ca="1" si="42"/>
        <v>-0.68083333477214147</v>
      </c>
      <c r="AC73" s="104">
        <f t="shared" ca="1" si="42"/>
        <v>-0.46893403380380189</v>
      </c>
      <c r="AD73" s="104">
        <f t="shared" ca="1" si="42"/>
        <v>-0.30601569992844746</v>
      </c>
      <c r="AE73" s="104" t="str">
        <f t="shared" ca="1" si="42"/>
        <v/>
      </c>
      <c r="AF73" s="104" t="str">
        <f t="shared" ca="1" si="42"/>
        <v/>
      </c>
      <c r="AG73" s="104" t="str">
        <f t="shared" ca="1" si="42"/>
        <v/>
      </c>
      <c r="AH73" s="104" t="str">
        <f t="shared" ca="1" si="42"/>
        <v/>
      </c>
      <c r="AI73" s="104" t="str">
        <f t="shared" ref="D73:AI81" ca="1" si="64">IFERROR(IF(AI$3&gt;$D$2,IF(VLOOKUP($C73,Data_qPCR,AI$3+2,FALSE)&gt;=$K$1,"",IF(VLOOKUP($C73,Data_qPCR,AI$3+2,FALSE)&lt;=$K$2,"",LOG(VLOOKUP($C73,Data_qPCR,AI$3+2,FALSE)))),""),"")</f>
        <v/>
      </c>
      <c r="AJ73" s="104" t="str">
        <f t="shared" ca="1" si="46"/>
        <v/>
      </c>
      <c r="AK73" s="104" t="str">
        <f t="shared" ca="1" si="46"/>
        <v/>
      </c>
      <c r="AL73" s="104" t="str">
        <f t="shared" ca="1" si="46"/>
        <v/>
      </c>
      <c r="AM73" s="104" t="str">
        <f t="shared" ca="1" si="46"/>
        <v/>
      </c>
      <c r="AN73" s="104" t="str">
        <f t="shared" ca="1" si="46"/>
        <v/>
      </c>
      <c r="AO73" s="104" t="str">
        <f t="shared" ca="1" si="46"/>
        <v/>
      </c>
      <c r="AP73" s="104" t="str">
        <f t="shared" ca="1" si="46"/>
        <v/>
      </c>
      <c r="AQ73" s="104" t="str">
        <f t="shared" ca="1" si="46"/>
        <v/>
      </c>
      <c r="AR73" s="104" t="str">
        <f t="shared" ca="1" si="46"/>
        <v/>
      </c>
      <c r="AS73" s="104" t="str">
        <f t="shared" ca="1" si="46"/>
        <v/>
      </c>
      <c r="AT73" s="104" t="str">
        <f t="shared" ca="1" si="46"/>
        <v/>
      </c>
      <c r="AU73" s="104" t="str">
        <f t="shared" ca="1" si="46"/>
        <v/>
      </c>
      <c r="AV73" s="104" t="str">
        <f t="shared" ca="1" si="46"/>
        <v/>
      </c>
      <c r="AW73" s="104" t="str">
        <f t="shared" ca="1" si="46"/>
        <v/>
      </c>
      <c r="AX73" s="104" t="str">
        <f t="shared" ca="1" si="46"/>
        <v/>
      </c>
      <c r="AY73" s="104" t="str">
        <f t="shared" ca="1" si="46"/>
        <v/>
      </c>
      <c r="AZ73" s="104" t="str">
        <f t="shared" ca="1" si="44"/>
        <v/>
      </c>
      <c r="BA73" s="104" t="str">
        <f t="shared" ca="1" si="44"/>
        <v/>
      </c>
      <c r="BB73" s="104" t="str">
        <f t="shared" ca="1" si="47"/>
        <v>2E1</v>
      </c>
      <c r="BC73" s="104" t="str">
        <f t="shared" ca="1" si="48"/>
        <v>3G_ltpD</v>
      </c>
      <c r="BD73" s="104">
        <f t="shared" ca="1" si="49"/>
        <v>20501</v>
      </c>
      <c r="BE73" s="104" t="str">
        <f t="shared" ca="1" si="50"/>
        <v>3G</v>
      </c>
      <c r="BF73" s="104" t="str">
        <f t="shared" ca="1" si="51"/>
        <v>ltpD</v>
      </c>
      <c r="BG73" s="104" t="str">
        <f t="shared" ca="1" si="52"/>
        <v>1_1</v>
      </c>
      <c r="BH73" s="104">
        <f ca="1">IFERROR(IF(BB73="","",IF(Details!$B$10=1,1,VLOOKUP($BB73,Data_qPCR,58,FALSE))),"")</f>
        <v>1</v>
      </c>
      <c r="BI73" s="104">
        <f t="shared" ca="1" si="53"/>
        <v>6</v>
      </c>
      <c r="BJ73" s="104">
        <f t="shared" ca="1" si="54"/>
        <v>4.068738960601789</v>
      </c>
      <c r="BK73" s="104">
        <f t="shared" ca="1" si="55"/>
        <v>27.963223163273543</v>
      </c>
      <c r="BL73" s="104">
        <f t="shared" ca="1" si="56"/>
        <v>0.98885231453712563</v>
      </c>
      <c r="BM73" s="104">
        <f t="shared" ca="1" si="57"/>
        <v>0.76106909816399804</v>
      </c>
      <c r="BN73" s="104">
        <f t="shared" ca="1" si="58"/>
        <v>23.678841037759859</v>
      </c>
      <c r="BO73" s="104" t="str">
        <f t="shared" ca="1" si="59"/>
        <v>ltpD@1_1</v>
      </c>
      <c r="BP73" s="104">
        <f ca="1">IF(BO73="","",BQ73-COUNTIF($BO$3:BO72,BO73))</f>
        <v>2</v>
      </c>
      <c r="BQ73" s="104">
        <f t="shared" ca="1" si="60"/>
        <v>2</v>
      </c>
      <c r="BR73" s="104" t="str">
        <f t="shared" ca="1" si="61"/>
        <v>ltpD@1_1@1</v>
      </c>
      <c r="BS73" s="104" t="str">
        <f t="shared" ca="1" si="62"/>
        <v>2E1</v>
      </c>
      <c r="BT73" s="104" t="b">
        <f t="shared" ca="1" si="63"/>
        <v>0</v>
      </c>
    </row>
    <row r="74" spans="1:72" x14ac:dyDescent="0.25">
      <c r="A74" s="104">
        <f ca="1">IF(A73="","",IF(ISTEXT(A73),1,IF(A73+1&gt;Data_Chart!$C$2,"",A73+1)))</f>
        <v>71</v>
      </c>
      <c r="B74" s="104">
        <f ca="1">IFERROR(SMALL(Data_Amplitude!$A$4:$A$1155,A74),"")</f>
        <v>71</v>
      </c>
      <c r="C74" s="104" t="str">
        <f t="shared" ca="1" si="45"/>
        <v>2F1</v>
      </c>
      <c r="D74" s="104" t="str">
        <f t="shared" si="64"/>
        <v/>
      </c>
      <c r="E74" s="104" t="str">
        <f t="shared" si="64"/>
        <v/>
      </c>
      <c r="F74" s="104" t="str">
        <f t="shared" si="64"/>
        <v/>
      </c>
      <c r="G74" s="104" t="str">
        <f t="shared" si="64"/>
        <v/>
      </c>
      <c r="H74" s="104" t="str">
        <f t="shared" si="64"/>
        <v/>
      </c>
      <c r="I74" s="104" t="str">
        <f t="shared" si="64"/>
        <v/>
      </c>
      <c r="J74" s="104" t="str">
        <f t="shared" si="64"/>
        <v/>
      </c>
      <c r="K74" s="104" t="str">
        <f t="shared" si="64"/>
        <v/>
      </c>
      <c r="L74" s="104" t="str">
        <f t="shared" si="64"/>
        <v/>
      </c>
      <c r="M74" s="104" t="str">
        <f t="shared" si="64"/>
        <v/>
      </c>
      <c r="N74" s="104" t="str">
        <f t="shared" si="64"/>
        <v/>
      </c>
      <c r="O74" s="104" t="str">
        <f t="shared" si="64"/>
        <v/>
      </c>
      <c r="P74" s="104" t="str">
        <f t="shared" si="64"/>
        <v/>
      </c>
      <c r="Q74" s="104" t="str">
        <f t="shared" ca="1" si="64"/>
        <v/>
      </c>
      <c r="R74" s="104" t="str">
        <f t="shared" ca="1" si="64"/>
        <v/>
      </c>
      <c r="S74" s="104" t="str">
        <f t="shared" ca="1" si="64"/>
        <v/>
      </c>
      <c r="T74" s="104" t="str">
        <f t="shared" ca="1" si="64"/>
        <v/>
      </c>
      <c r="U74" s="104" t="str">
        <f t="shared" ca="1" si="64"/>
        <v/>
      </c>
      <c r="V74" s="104" t="str">
        <f t="shared" ca="1" si="64"/>
        <v/>
      </c>
      <c r="W74" s="104" t="str">
        <f t="shared" ca="1" si="64"/>
        <v/>
      </c>
      <c r="X74" s="104">
        <f t="shared" ca="1" si="64"/>
        <v>-1.8259337810164158</v>
      </c>
      <c r="Y74" s="104">
        <f t="shared" ca="1" si="64"/>
        <v>-1.4766196023392375</v>
      </c>
      <c r="Z74" s="104">
        <f t="shared" ca="1" si="64"/>
        <v>-1.1726828237814229</v>
      </c>
      <c r="AA74" s="104">
        <f t="shared" ca="1" si="64"/>
        <v>-0.89529908886987131</v>
      </c>
      <c r="AB74" s="104">
        <f t="shared" ca="1" si="64"/>
        <v>-0.64756497965961146</v>
      </c>
      <c r="AC74" s="104">
        <f t="shared" ca="1" si="64"/>
        <v>-0.44137671217617719</v>
      </c>
      <c r="AD74" s="104">
        <f t="shared" ca="1" si="64"/>
        <v>-0.28554717814272035</v>
      </c>
      <c r="AE74" s="104" t="str">
        <f t="shared" ca="1" si="64"/>
        <v/>
      </c>
      <c r="AF74" s="104" t="str">
        <f t="shared" ca="1" si="64"/>
        <v/>
      </c>
      <c r="AG74" s="104" t="str">
        <f t="shared" ca="1" si="64"/>
        <v/>
      </c>
      <c r="AH74" s="104" t="str">
        <f t="shared" ca="1" si="64"/>
        <v/>
      </c>
      <c r="AI74" s="104" t="str">
        <f t="shared" ca="1" si="64"/>
        <v/>
      </c>
      <c r="AJ74" s="104" t="str">
        <f t="shared" ca="1" si="46"/>
        <v/>
      </c>
      <c r="AK74" s="104" t="str">
        <f t="shared" ca="1" si="46"/>
        <v/>
      </c>
      <c r="AL74" s="104" t="str">
        <f t="shared" ca="1" si="46"/>
        <v/>
      </c>
      <c r="AM74" s="104" t="str">
        <f t="shared" ca="1" si="46"/>
        <v/>
      </c>
      <c r="AN74" s="104" t="str">
        <f t="shared" ca="1" si="46"/>
        <v/>
      </c>
      <c r="AO74" s="104" t="str">
        <f t="shared" ca="1" si="46"/>
        <v/>
      </c>
      <c r="AP74" s="104" t="str">
        <f t="shared" ca="1" si="46"/>
        <v/>
      </c>
      <c r="AQ74" s="104" t="str">
        <f t="shared" ca="1" si="46"/>
        <v/>
      </c>
      <c r="AR74" s="104" t="str">
        <f t="shared" ca="1" si="46"/>
        <v/>
      </c>
      <c r="AS74" s="104" t="str">
        <f t="shared" ca="1" si="46"/>
        <v/>
      </c>
      <c r="AT74" s="104" t="str">
        <f t="shared" ca="1" si="46"/>
        <v/>
      </c>
      <c r="AU74" s="104" t="str">
        <f t="shared" ca="1" si="46"/>
        <v/>
      </c>
      <c r="AV74" s="104" t="str">
        <f t="shared" ca="1" si="46"/>
        <v/>
      </c>
      <c r="AW74" s="104" t="str">
        <f t="shared" ca="1" si="46"/>
        <v/>
      </c>
      <c r="AX74" s="104" t="str">
        <f t="shared" ca="1" si="46"/>
        <v/>
      </c>
      <c r="AY74" s="104" t="str">
        <f t="shared" ca="1" si="46"/>
        <v/>
      </c>
      <c r="AZ74" s="104" t="str">
        <f t="shared" ca="1" si="44"/>
        <v/>
      </c>
      <c r="BA74" s="104" t="str">
        <f t="shared" ca="1" si="44"/>
        <v/>
      </c>
      <c r="BB74" s="104" t="str">
        <f t="shared" ca="1" si="47"/>
        <v>2F1</v>
      </c>
      <c r="BC74" s="104" t="str">
        <f t="shared" ca="1" si="48"/>
        <v>3G_ltpD</v>
      </c>
      <c r="BD74" s="104">
        <f t="shared" ca="1" si="49"/>
        <v>20601</v>
      </c>
      <c r="BE74" s="104" t="str">
        <f t="shared" ca="1" si="50"/>
        <v>3G</v>
      </c>
      <c r="BF74" s="104" t="str">
        <f t="shared" ca="1" si="51"/>
        <v>ltpD</v>
      </c>
      <c r="BG74" s="104" t="str">
        <f t="shared" ca="1" si="52"/>
        <v>1_1</v>
      </c>
      <c r="BH74" s="104">
        <f ca="1">IFERROR(IF(BB74="","",IF(Details!$B$10=1,1,VLOOKUP($BB74,Data_qPCR,58,FALSE))),"")</f>
        <v>1</v>
      </c>
      <c r="BI74" s="104">
        <f t="shared" ca="1" si="53"/>
        <v>7</v>
      </c>
      <c r="BJ74" s="104">
        <f t="shared" ca="1" si="54"/>
        <v>3.8233693443173844</v>
      </c>
      <c r="BK74" s="104">
        <f t="shared" ca="1" si="55"/>
        <v>27.684102660415533</v>
      </c>
      <c r="BL74" s="104">
        <f t="shared" ca="1" si="56"/>
        <v>0.98544114554238438</v>
      </c>
      <c r="BM74" s="104">
        <f t="shared" ca="1" si="57"/>
        <v>0.82620451003433515</v>
      </c>
      <c r="BN74" s="104">
        <f t="shared" ca="1" si="58"/>
        <v>23.658094740849329</v>
      </c>
      <c r="BO74" s="104" t="str">
        <f t="shared" ca="1" si="59"/>
        <v>ltpD@1_1</v>
      </c>
      <c r="BP74" s="104">
        <f ca="1">IF(BO74="","",BQ74-COUNTIF($BO$3:BO73,BO74))</f>
        <v>1</v>
      </c>
      <c r="BQ74" s="104">
        <f t="shared" ca="1" si="60"/>
        <v>2</v>
      </c>
      <c r="BR74" s="104" t="str">
        <f t="shared" ca="1" si="61"/>
        <v>ltpD@1_1@2</v>
      </c>
      <c r="BS74" s="104" t="str">
        <f t="shared" ca="1" si="62"/>
        <v>2F1</v>
      </c>
      <c r="BT74" s="104" t="b">
        <f t="shared" ca="1" si="63"/>
        <v>0</v>
      </c>
    </row>
    <row r="75" spans="1:72" x14ac:dyDescent="0.25">
      <c r="A75" s="104">
        <f ca="1">IF(A74="","",IF(ISTEXT(A74),1,IF(A74+1&gt;Data_Chart!$C$2,"",A74+1)))</f>
        <v>72</v>
      </c>
      <c r="B75" s="104">
        <f ca="1">IFERROR(SMALL(Data_Amplitude!$A$4:$A$1155,A75),"")</f>
        <v>72</v>
      </c>
      <c r="C75" s="104" t="str">
        <f t="shared" ca="1" si="45"/>
        <v>2G1</v>
      </c>
      <c r="D75" s="104" t="str">
        <f t="shared" si="64"/>
        <v/>
      </c>
      <c r="E75" s="104" t="str">
        <f t="shared" si="64"/>
        <v/>
      </c>
      <c r="F75" s="104" t="str">
        <f t="shared" si="64"/>
        <v/>
      </c>
      <c r="G75" s="104" t="str">
        <f t="shared" si="64"/>
        <v/>
      </c>
      <c r="H75" s="104" t="str">
        <f t="shared" si="64"/>
        <v/>
      </c>
      <c r="I75" s="104" t="str">
        <f t="shared" si="64"/>
        <v/>
      </c>
      <c r="J75" s="104" t="str">
        <f t="shared" si="64"/>
        <v/>
      </c>
      <c r="K75" s="104" t="str">
        <f t="shared" si="64"/>
        <v/>
      </c>
      <c r="L75" s="104" t="str">
        <f t="shared" si="64"/>
        <v/>
      </c>
      <c r="M75" s="104" t="str">
        <f t="shared" si="64"/>
        <v/>
      </c>
      <c r="N75" s="104" t="str">
        <f t="shared" si="64"/>
        <v/>
      </c>
      <c r="O75" s="104" t="str">
        <f t="shared" si="64"/>
        <v/>
      </c>
      <c r="P75" s="104" t="str">
        <f t="shared" si="64"/>
        <v/>
      </c>
      <c r="Q75" s="104" t="str">
        <f t="shared" ca="1" si="64"/>
        <v/>
      </c>
      <c r="R75" s="104" t="str">
        <f t="shared" ca="1" si="64"/>
        <v/>
      </c>
      <c r="S75" s="104" t="str">
        <f t="shared" ca="1" si="64"/>
        <v/>
      </c>
      <c r="T75" s="104" t="str">
        <f t="shared" ca="1" si="64"/>
        <v/>
      </c>
      <c r="U75" s="104" t="str">
        <f t="shared" ca="1" si="64"/>
        <v/>
      </c>
      <c r="V75" s="104" t="str">
        <f t="shared" ca="1" si="64"/>
        <v/>
      </c>
      <c r="W75" s="104" t="str">
        <f t="shared" ca="1" si="64"/>
        <v/>
      </c>
      <c r="X75" s="104" t="str">
        <f t="shared" ca="1" si="64"/>
        <v/>
      </c>
      <c r="Y75" s="104" t="str">
        <f t="shared" ca="1" si="64"/>
        <v/>
      </c>
      <c r="Z75" s="104">
        <f t="shared" ca="1" si="64"/>
        <v>-1.8457705172354308</v>
      </c>
      <c r="AA75" s="104">
        <f t="shared" ca="1" si="64"/>
        <v>-1.5282424585099903</v>
      </c>
      <c r="AB75" s="104">
        <f t="shared" ca="1" si="64"/>
        <v>-1.2304841093377974</v>
      </c>
      <c r="AC75" s="104">
        <f t="shared" ca="1" si="64"/>
        <v>-0.96588355928004144</v>
      </c>
      <c r="AD75" s="104">
        <f t="shared" ca="1" si="64"/>
        <v>-0.72140384485012077</v>
      </c>
      <c r="AE75" s="104">
        <f t="shared" ca="1" si="64"/>
        <v>-0.50813422983253387</v>
      </c>
      <c r="AF75" s="104">
        <f t="shared" ca="1" si="64"/>
        <v>-0.33859400257562988</v>
      </c>
      <c r="AG75" s="104" t="str">
        <f t="shared" ca="1" si="64"/>
        <v/>
      </c>
      <c r="AH75" s="104" t="str">
        <f t="shared" ca="1" si="64"/>
        <v/>
      </c>
      <c r="AI75" s="104" t="str">
        <f t="shared" ca="1" si="64"/>
        <v/>
      </c>
      <c r="AJ75" s="104" t="str">
        <f t="shared" ca="1" si="46"/>
        <v/>
      </c>
      <c r="AK75" s="104" t="str">
        <f t="shared" ca="1" si="46"/>
        <v/>
      </c>
      <c r="AL75" s="104" t="str">
        <f t="shared" ca="1" si="46"/>
        <v/>
      </c>
      <c r="AM75" s="104" t="str">
        <f t="shared" ca="1" si="46"/>
        <v/>
      </c>
      <c r="AN75" s="104" t="str">
        <f t="shared" ca="1" si="46"/>
        <v/>
      </c>
      <c r="AO75" s="104" t="str">
        <f t="shared" ca="1" si="46"/>
        <v/>
      </c>
      <c r="AP75" s="104" t="str">
        <f t="shared" ca="1" si="46"/>
        <v/>
      </c>
      <c r="AQ75" s="104" t="str">
        <f t="shared" ca="1" si="46"/>
        <v/>
      </c>
      <c r="AR75" s="104" t="str">
        <f t="shared" ca="1" si="46"/>
        <v/>
      </c>
      <c r="AS75" s="104" t="str">
        <f t="shared" ca="1" si="46"/>
        <v/>
      </c>
      <c r="AT75" s="104" t="str">
        <f t="shared" ca="1" si="46"/>
        <v/>
      </c>
      <c r="AU75" s="104" t="str">
        <f t="shared" ca="1" si="46"/>
        <v/>
      </c>
      <c r="AV75" s="104" t="str">
        <f t="shared" ca="1" si="46"/>
        <v/>
      </c>
      <c r="AW75" s="104" t="str">
        <f t="shared" ca="1" si="46"/>
        <v/>
      </c>
      <c r="AX75" s="104" t="str">
        <f t="shared" ca="1" si="46"/>
        <v/>
      </c>
      <c r="AY75" s="104" t="str">
        <f t="shared" ca="1" si="46"/>
        <v/>
      </c>
      <c r="AZ75" s="104" t="str">
        <f t="shared" ca="1" si="44"/>
        <v/>
      </c>
      <c r="BA75" s="104" t="str">
        <f t="shared" ca="1" si="44"/>
        <v/>
      </c>
      <c r="BB75" s="104" t="str">
        <f t="shared" ca="1" si="47"/>
        <v>2G1</v>
      </c>
      <c r="BC75" s="104" t="str">
        <f t="shared" ca="1" si="48"/>
        <v>3G_ParA</v>
      </c>
      <c r="BD75" s="104">
        <f t="shared" ca="1" si="49"/>
        <v>20701</v>
      </c>
      <c r="BE75" s="104" t="str">
        <f t="shared" ca="1" si="50"/>
        <v>3G</v>
      </c>
      <c r="BF75" s="104" t="str">
        <f t="shared" ca="1" si="51"/>
        <v>ParA</v>
      </c>
      <c r="BG75" s="104" t="str">
        <f t="shared" ca="1" si="52"/>
        <v>1_1</v>
      </c>
      <c r="BH75" s="104">
        <f ca="1">IFERROR(IF(BB75="","",IF(Details!$B$10=1,1,VLOOKUP($BB75,Data_qPCR,58,FALSE))),"")</f>
        <v>1</v>
      </c>
      <c r="BI75" s="104">
        <f t="shared" ca="1" si="53"/>
        <v>7</v>
      </c>
      <c r="BJ75" s="104">
        <f t="shared" ca="1" si="54"/>
        <v>3.9218756604151728</v>
      </c>
      <c r="BK75" s="104">
        <f t="shared" ca="1" si="55"/>
        <v>29.999479899213085</v>
      </c>
      <c r="BL75" s="104">
        <f t="shared" ca="1" si="56"/>
        <v>0.99038933681969898</v>
      </c>
      <c r="BM75" s="104">
        <f t="shared" ca="1" si="57"/>
        <v>0.79878822815983175</v>
      </c>
      <c r="BN75" s="104">
        <f t="shared" ca="1" si="58"/>
        <v>25.869744828795909</v>
      </c>
      <c r="BO75" s="104" t="str">
        <f t="shared" ca="1" si="59"/>
        <v>ParA@1_1</v>
      </c>
      <c r="BP75" s="104">
        <f ca="1">IF(BO75="","",BQ75-COUNTIF($BO$3:BO74,BO75))</f>
        <v>2</v>
      </c>
      <c r="BQ75" s="104">
        <f t="shared" ca="1" si="60"/>
        <v>4</v>
      </c>
      <c r="BR75" s="104" t="str">
        <f t="shared" ca="1" si="61"/>
        <v>ParA@1_1@3</v>
      </c>
      <c r="BS75" s="104" t="str">
        <f t="shared" ca="1" si="62"/>
        <v>2G1</v>
      </c>
      <c r="BT75" s="104" t="b">
        <f t="shared" ca="1" si="63"/>
        <v>0</v>
      </c>
    </row>
    <row r="76" spans="1:72" x14ac:dyDescent="0.25">
      <c r="A76" s="104">
        <f ca="1">IF(A75="","",IF(ISTEXT(A75),1,IF(A75+1&gt;Data_Chart!$C$2,"",A75+1)))</f>
        <v>73</v>
      </c>
      <c r="B76" s="104">
        <f ca="1">IFERROR(SMALL(Data_Amplitude!$A$4:$A$1155,A76),"")</f>
        <v>73</v>
      </c>
      <c r="C76" s="104" t="str">
        <f t="shared" ca="1" si="45"/>
        <v>2H1</v>
      </c>
      <c r="D76" s="104" t="str">
        <f t="shared" si="64"/>
        <v/>
      </c>
      <c r="E76" s="104" t="str">
        <f t="shared" si="64"/>
        <v/>
      </c>
      <c r="F76" s="104" t="str">
        <f t="shared" si="64"/>
        <v/>
      </c>
      <c r="G76" s="104" t="str">
        <f t="shared" si="64"/>
        <v/>
      </c>
      <c r="H76" s="104" t="str">
        <f t="shared" si="64"/>
        <v/>
      </c>
      <c r="I76" s="104" t="str">
        <f t="shared" si="64"/>
        <v/>
      </c>
      <c r="J76" s="104" t="str">
        <f t="shared" si="64"/>
        <v/>
      </c>
      <c r="K76" s="104" t="str">
        <f t="shared" si="64"/>
        <v/>
      </c>
      <c r="L76" s="104" t="str">
        <f t="shared" si="64"/>
        <v/>
      </c>
      <c r="M76" s="104" t="str">
        <f t="shared" si="64"/>
        <v/>
      </c>
      <c r="N76" s="104" t="str">
        <f t="shared" si="64"/>
        <v/>
      </c>
      <c r="O76" s="104" t="str">
        <f t="shared" si="64"/>
        <v/>
      </c>
      <c r="P76" s="104" t="str">
        <f t="shared" si="64"/>
        <v/>
      </c>
      <c r="Q76" s="104" t="str">
        <f t="shared" ca="1" si="64"/>
        <v/>
      </c>
      <c r="R76" s="104" t="str">
        <f t="shared" ca="1" si="64"/>
        <v/>
      </c>
      <c r="S76" s="104" t="str">
        <f t="shared" ca="1" si="64"/>
        <v/>
      </c>
      <c r="T76" s="104" t="str">
        <f t="shared" ca="1" si="64"/>
        <v/>
      </c>
      <c r="U76" s="104" t="str">
        <f t="shared" ca="1" si="64"/>
        <v/>
      </c>
      <c r="V76" s="104" t="str">
        <f t="shared" ca="1" si="64"/>
        <v/>
      </c>
      <c r="W76" s="104" t="str">
        <f t="shared" ca="1" si="64"/>
        <v/>
      </c>
      <c r="X76" s="104" t="str">
        <f t="shared" ca="1" si="64"/>
        <v/>
      </c>
      <c r="Y76" s="104" t="str">
        <f t="shared" ca="1" si="64"/>
        <v/>
      </c>
      <c r="Z76" s="104" t="str">
        <f t="shared" ca="1" si="64"/>
        <v/>
      </c>
      <c r="AA76" s="104">
        <f t="shared" ca="1" si="64"/>
        <v>-1.5241278818997674</v>
      </c>
      <c r="AB76" s="104">
        <f t="shared" ca="1" si="64"/>
        <v>-1.2338511247791721</v>
      </c>
      <c r="AC76" s="104">
        <f t="shared" ca="1" si="64"/>
        <v>-0.9614230075747735</v>
      </c>
      <c r="AD76" s="104">
        <f t="shared" ca="1" si="64"/>
        <v>-0.71547125240171694</v>
      </c>
      <c r="AE76" s="104">
        <f t="shared" ca="1" si="64"/>
        <v>-0.50248252007828176</v>
      </c>
      <c r="AF76" s="104">
        <f t="shared" ca="1" si="64"/>
        <v>-0.33459125103005316</v>
      </c>
      <c r="AG76" s="104" t="str">
        <f t="shared" ca="1" si="64"/>
        <v/>
      </c>
      <c r="AH76" s="104" t="str">
        <f t="shared" ca="1" si="64"/>
        <v/>
      </c>
      <c r="AI76" s="104" t="str">
        <f t="shared" ca="1" si="64"/>
        <v/>
      </c>
      <c r="AJ76" s="104" t="str">
        <f t="shared" ca="1" si="46"/>
        <v/>
      </c>
      <c r="AK76" s="104" t="str">
        <f t="shared" ca="1" si="46"/>
        <v/>
      </c>
      <c r="AL76" s="104" t="str">
        <f t="shared" ca="1" si="46"/>
        <v/>
      </c>
      <c r="AM76" s="104" t="str">
        <f t="shared" ca="1" si="46"/>
        <v/>
      </c>
      <c r="AN76" s="104" t="str">
        <f t="shared" ca="1" si="46"/>
        <v/>
      </c>
      <c r="AO76" s="104" t="str">
        <f t="shared" ca="1" si="46"/>
        <v/>
      </c>
      <c r="AP76" s="104" t="str">
        <f t="shared" ca="1" si="46"/>
        <v/>
      </c>
      <c r="AQ76" s="104" t="str">
        <f t="shared" ca="1" si="46"/>
        <v/>
      </c>
      <c r="AR76" s="104" t="str">
        <f t="shared" ca="1" si="46"/>
        <v/>
      </c>
      <c r="AS76" s="104" t="str">
        <f t="shared" ca="1" si="46"/>
        <v/>
      </c>
      <c r="AT76" s="104" t="str">
        <f t="shared" ca="1" si="46"/>
        <v/>
      </c>
      <c r="AU76" s="104" t="str">
        <f t="shared" ca="1" si="46"/>
        <v/>
      </c>
      <c r="AV76" s="104" t="str">
        <f t="shared" ca="1" si="46"/>
        <v/>
      </c>
      <c r="AW76" s="104" t="str">
        <f t="shared" ca="1" si="46"/>
        <v/>
      </c>
      <c r="AX76" s="104" t="str">
        <f t="shared" ca="1" si="46"/>
        <v/>
      </c>
      <c r="AY76" s="104" t="str">
        <f t="shared" ca="1" si="46"/>
        <v/>
      </c>
      <c r="AZ76" s="104" t="str">
        <f t="shared" ca="1" si="44"/>
        <v/>
      </c>
      <c r="BA76" s="104" t="str">
        <f t="shared" ca="1" si="44"/>
        <v/>
      </c>
      <c r="BB76" s="104" t="str">
        <f t="shared" ca="1" si="47"/>
        <v>2H1</v>
      </c>
      <c r="BC76" s="104" t="str">
        <f t="shared" ca="1" si="48"/>
        <v>3G_ParA</v>
      </c>
      <c r="BD76" s="104">
        <f t="shared" ca="1" si="49"/>
        <v>20801</v>
      </c>
      <c r="BE76" s="104" t="str">
        <f t="shared" ca="1" si="50"/>
        <v>3G</v>
      </c>
      <c r="BF76" s="104" t="str">
        <f t="shared" ca="1" si="51"/>
        <v>ParA</v>
      </c>
      <c r="BG76" s="104" t="str">
        <f t="shared" ca="1" si="52"/>
        <v>1_1</v>
      </c>
      <c r="BH76" s="104">
        <f ca="1">IFERROR(IF(BB76="","",IF(Details!$B$10=1,1,VLOOKUP($BB76,Data_qPCR,58,FALSE))),"")</f>
        <v>1</v>
      </c>
      <c r="BI76" s="104">
        <f t="shared" ca="1" si="53"/>
        <v>6</v>
      </c>
      <c r="BJ76" s="104">
        <f t="shared" ca="1" si="54"/>
        <v>4.1368231387225531</v>
      </c>
      <c r="BK76" s="104">
        <f t="shared" ca="1" si="55"/>
        <v>30.134852081990161</v>
      </c>
      <c r="BL76" s="104">
        <f t="shared" ca="1" si="56"/>
        <v>0.99138856877412751</v>
      </c>
      <c r="BM76" s="104">
        <f t="shared" ca="1" si="57"/>
        <v>0.74474269305262242</v>
      </c>
      <c r="BN76" s="104">
        <f t="shared" ca="1" si="58"/>
        <v>25.77877731691531</v>
      </c>
      <c r="BO76" s="104" t="str">
        <f t="shared" ca="1" si="59"/>
        <v>ParA@1_1</v>
      </c>
      <c r="BP76" s="104">
        <f ca="1">IF(BO76="","",BQ76-COUNTIF($BO$3:BO75,BO76))</f>
        <v>1</v>
      </c>
      <c r="BQ76" s="104">
        <f t="shared" ca="1" si="60"/>
        <v>4</v>
      </c>
      <c r="BR76" s="104" t="str">
        <f t="shared" ca="1" si="61"/>
        <v>ParA@1_1@4</v>
      </c>
      <c r="BS76" s="104" t="str">
        <f t="shared" ca="1" si="62"/>
        <v>2H1</v>
      </c>
      <c r="BT76" s="104" t="b">
        <f t="shared" ca="1" si="63"/>
        <v>0</v>
      </c>
    </row>
    <row r="77" spans="1:72" x14ac:dyDescent="0.25">
      <c r="A77" s="104">
        <f ca="1">IF(A76="","",IF(ISTEXT(A76),1,IF(A76+1&gt;Data_Chart!$C$2,"",A76+1)))</f>
        <v>74</v>
      </c>
      <c r="B77" s="104">
        <f ca="1">IFERROR(SMALL(Data_Amplitude!$A$4:$A$1155,A77),"")</f>
        <v>74</v>
      </c>
      <c r="C77" s="104" t="str">
        <f t="shared" ca="1" si="45"/>
        <v>2A2</v>
      </c>
      <c r="D77" s="104" t="str">
        <f t="shared" si="64"/>
        <v/>
      </c>
      <c r="E77" s="104" t="str">
        <f t="shared" si="64"/>
        <v/>
      </c>
      <c r="F77" s="104" t="str">
        <f t="shared" si="64"/>
        <v/>
      </c>
      <c r="G77" s="104" t="str">
        <f t="shared" si="64"/>
        <v/>
      </c>
      <c r="H77" s="104" t="str">
        <f t="shared" si="64"/>
        <v/>
      </c>
      <c r="I77" s="104" t="str">
        <f t="shared" si="64"/>
        <v/>
      </c>
      <c r="J77" s="104" t="str">
        <f t="shared" si="64"/>
        <v/>
      </c>
      <c r="K77" s="104" t="str">
        <f t="shared" si="64"/>
        <v/>
      </c>
      <c r="L77" s="104" t="str">
        <f t="shared" si="64"/>
        <v/>
      </c>
      <c r="M77" s="104" t="str">
        <f t="shared" si="64"/>
        <v/>
      </c>
      <c r="N77" s="104" t="str">
        <f t="shared" si="64"/>
        <v/>
      </c>
      <c r="O77" s="104" t="str">
        <f t="shared" si="64"/>
        <v/>
      </c>
      <c r="P77" s="104" t="str">
        <f t="shared" si="64"/>
        <v/>
      </c>
      <c r="Q77" s="104" t="str">
        <f t="shared" ca="1" si="64"/>
        <v/>
      </c>
      <c r="R77" s="104" t="str">
        <f t="shared" ca="1" si="64"/>
        <v/>
      </c>
      <c r="S77" s="104" t="str">
        <f t="shared" ca="1" si="64"/>
        <v/>
      </c>
      <c r="T77" s="104" t="str">
        <f t="shared" ca="1" si="64"/>
        <v/>
      </c>
      <c r="U77" s="104" t="str">
        <f t="shared" ca="1" si="64"/>
        <v/>
      </c>
      <c r="V77" s="104" t="str">
        <f t="shared" ca="1" si="64"/>
        <v/>
      </c>
      <c r="W77" s="104" t="str">
        <f t="shared" ca="1" si="64"/>
        <v/>
      </c>
      <c r="X77" s="104" t="str">
        <f t="shared" ca="1" si="64"/>
        <v/>
      </c>
      <c r="Y77" s="104" t="str">
        <f t="shared" ca="1" si="64"/>
        <v/>
      </c>
      <c r="Z77" s="104" t="str">
        <f t="shared" ca="1" si="64"/>
        <v/>
      </c>
      <c r="AA77" s="104" t="str">
        <f t="shared" ca="1" si="64"/>
        <v/>
      </c>
      <c r="AB77" s="104" t="str">
        <f t="shared" ca="1" si="64"/>
        <v/>
      </c>
      <c r="AC77" s="104" t="str">
        <f t="shared" ca="1" si="64"/>
        <v/>
      </c>
      <c r="AD77" s="104">
        <f t="shared" ca="1" si="64"/>
        <v>-1.7147613944835638</v>
      </c>
      <c r="AE77" s="104">
        <f t="shared" ca="1" si="64"/>
        <v>-1.4084347905971211</v>
      </c>
      <c r="AF77" s="104">
        <f t="shared" ca="1" si="64"/>
        <v>-1.1275039939157991</v>
      </c>
      <c r="AG77" s="104">
        <f t="shared" ca="1" si="64"/>
        <v>-0.86745611296234848</v>
      </c>
      <c r="AH77" s="104">
        <f t="shared" ca="1" si="64"/>
        <v>-0.63168111831902918</v>
      </c>
      <c r="AI77" s="104">
        <f t="shared" ca="1" si="64"/>
        <v>-0.43185173353898021</v>
      </c>
      <c r="AJ77" s="104">
        <f t="shared" ca="1" si="46"/>
        <v>-0.27767527446584056</v>
      </c>
      <c r="AK77" s="104" t="str">
        <f t="shared" ca="1" si="46"/>
        <v/>
      </c>
      <c r="AL77" s="104" t="str">
        <f t="shared" ca="1" si="46"/>
        <v/>
      </c>
      <c r="AM77" s="104" t="str">
        <f t="shared" ca="1" si="46"/>
        <v/>
      </c>
      <c r="AN77" s="104" t="str">
        <f t="shared" ca="1" si="46"/>
        <v/>
      </c>
      <c r="AO77" s="104" t="str">
        <f t="shared" ca="1" si="46"/>
        <v/>
      </c>
      <c r="AP77" s="104" t="str">
        <f t="shared" ca="1" si="46"/>
        <v/>
      </c>
      <c r="AQ77" s="104" t="str">
        <f t="shared" ca="1" si="46"/>
        <v/>
      </c>
      <c r="AR77" s="104" t="str">
        <f t="shared" ca="1" si="46"/>
        <v/>
      </c>
      <c r="AS77" s="104" t="str">
        <f t="shared" ca="1" si="46"/>
        <v/>
      </c>
      <c r="AT77" s="104" t="str">
        <f t="shared" ca="1" si="46"/>
        <v/>
      </c>
      <c r="AU77" s="104" t="str">
        <f t="shared" ca="1" si="46"/>
        <v/>
      </c>
      <c r="AV77" s="104" t="str">
        <f t="shared" ca="1" si="46"/>
        <v/>
      </c>
      <c r="AW77" s="104" t="str">
        <f t="shared" ca="1" si="46"/>
        <v/>
      </c>
      <c r="AX77" s="104" t="str">
        <f t="shared" ca="1" si="46"/>
        <v/>
      </c>
      <c r="AY77" s="104" t="str">
        <f t="shared" ca="1" si="46"/>
        <v/>
      </c>
      <c r="AZ77" s="104" t="str">
        <f t="shared" ca="1" si="44"/>
        <v/>
      </c>
      <c r="BA77" s="104" t="str">
        <f t="shared" ca="1" si="44"/>
        <v/>
      </c>
      <c r="BB77" s="104" t="str">
        <f t="shared" ca="1" si="47"/>
        <v>2A2</v>
      </c>
      <c r="BC77" s="104" t="str">
        <f t="shared" ca="1" si="48"/>
        <v>3G_aceA</v>
      </c>
      <c r="BD77" s="104">
        <f t="shared" ca="1" si="49"/>
        <v>20102</v>
      </c>
      <c r="BE77" s="104" t="str">
        <f t="shared" ca="1" si="50"/>
        <v>3G</v>
      </c>
      <c r="BF77" s="104" t="str">
        <f t="shared" ca="1" si="51"/>
        <v>aceA</v>
      </c>
      <c r="BG77" s="104" t="str">
        <f t="shared" ca="1" si="52"/>
        <v>1_2</v>
      </c>
      <c r="BH77" s="104">
        <f ca="1">IFERROR(IF(BB77="","",IF(Details!$B$10=1,1,VLOOKUP($BB77,Data_qPCR,58,FALSE))),"")</f>
        <v>1</v>
      </c>
      <c r="BI77" s="104">
        <f t="shared" ca="1" si="53"/>
        <v>7</v>
      </c>
      <c r="BJ77" s="104">
        <f t="shared" ca="1" si="54"/>
        <v>4.0971767718956107</v>
      </c>
      <c r="BK77" s="104">
        <f t="shared" ca="1" si="55"/>
        <v>33.780736836542403</v>
      </c>
      <c r="BL77" s="104">
        <f t="shared" ca="1" si="56"/>
        <v>0.98921172906182231</v>
      </c>
      <c r="BM77" s="104">
        <f t="shared" ca="1" si="57"/>
        <v>0.75416525277683255</v>
      </c>
      <c r="BN77" s="104">
        <f t="shared" ca="1" si="58"/>
        <v>29.466409695736324</v>
      </c>
      <c r="BO77" s="104" t="str">
        <f t="shared" ca="1" si="59"/>
        <v>aceA@1_2</v>
      </c>
      <c r="BP77" s="104">
        <f ca="1">IF(BO77="","",BQ77-COUNTIF($BO$3:BO76,BO77))</f>
        <v>2</v>
      </c>
      <c r="BQ77" s="104">
        <f t="shared" ca="1" si="60"/>
        <v>2</v>
      </c>
      <c r="BR77" s="104" t="str">
        <f t="shared" ca="1" si="61"/>
        <v>aceA@1_2@1</v>
      </c>
      <c r="BS77" s="104" t="str">
        <f t="shared" ca="1" si="62"/>
        <v>2A2</v>
      </c>
      <c r="BT77" s="104" t="b">
        <f t="shared" ca="1" si="63"/>
        <v>0</v>
      </c>
    </row>
    <row r="78" spans="1:72" x14ac:dyDescent="0.25">
      <c r="A78" s="104">
        <f ca="1">IF(A77="","",IF(ISTEXT(A77),1,IF(A77+1&gt;Data_Chart!$C$2,"",A77+1)))</f>
        <v>75</v>
      </c>
      <c r="B78" s="104">
        <f ca="1">IFERROR(SMALL(Data_Amplitude!$A$4:$A$1155,A78),"")</f>
        <v>75</v>
      </c>
      <c r="C78" s="104" t="str">
        <f t="shared" ca="1" si="45"/>
        <v>2B2</v>
      </c>
      <c r="D78" s="104" t="str">
        <f t="shared" si="64"/>
        <v/>
      </c>
      <c r="E78" s="104" t="str">
        <f t="shared" si="64"/>
        <v/>
      </c>
      <c r="F78" s="104" t="str">
        <f t="shared" si="64"/>
        <v/>
      </c>
      <c r="G78" s="104" t="str">
        <f t="shared" si="64"/>
        <v/>
      </c>
      <c r="H78" s="104" t="str">
        <f t="shared" si="64"/>
        <v/>
      </c>
      <c r="I78" s="104" t="str">
        <f t="shared" si="64"/>
        <v/>
      </c>
      <c r="J78" s="104" t="str">
        <f t="shared" si="64"/>
        <v/>
      </c>
      <c r="K78" s="104" t="str">
        <f t="shared" si="64"/>
        <v/>
      </c>
      <c r="L78" s="104" t="str">
        <f t="shared" si="64"/>
        <v/>
      </c>
      <c r="M78" s="104" t="str">
        <f t="shared" si="64"/>
        <v/>
      </c>
      <c r="N78" s="104" t="str">
        <f t="shared" si="64"/>
        <v/>
      </c>
      <c r="O78" s="104" t="str">
        <f t="shared" si="64"/>
        <v/>
      </c>
      <c r="P78" s="104" t="str">
        <f t="shared" si="64"/>
        <v/>
      </c>
      <c r="Q78" s="104" t="str">
        <f t="shared" ca="1" si="64"/>
        <v/>
      </c>
      <c r="R78" s="104" t="str">
        <f t="shared" ca="1" si="64"/>
        <v/>
      </c>
      <c r="S78" s="104" t="str">
        <f t="shared" ca="1" si="64"/>
        <v/>
      </c>
      <c r="T78" s="104" t="str">
        <f t="shared" ca="1" si="64"/>
        <v/>
      </c>
      <c r="U78" s="104" t="str">
        <f t="shared" ca="1" si="64"/>
        <v/>
      </c>
      <c r="V78" s="104" t="str">
        <f t="shared" ca="1" si="64"/>
        <v/>
      </c>
      <c r="W78" s="104" t="str">
        <f t="shared" ca="1" si="64"/>
        <v/>
      </c>
      <c r="X78" s="104" t="str">
        <f t="shared" ca="1" si="64"/>
        <v/>
      </c>
      <c r="Y78" s="104" t="str">
        <f t="shared" ca="1" si="64"/>
        <v/>
      </c>
      <c r="Z78" s="104" t="str">
        <f t="shared" ca="1" si="64"/>
        <v/>
      </c>
      <c r="AA78" s="104" t="str">
        <f t="shared" ca="1" si="64"/>
        <v/>
      </c>
      <c r="AB78" s="104" t="str">
        <f t="shared" ca="1" si="64"/>
        <v/>
      </c>
      <c r="AC78" s="104" t="str">
        <f t="shared" ca="1" si="64"/>
        <v/>
      </c>
      <c r="AD78" s="104">
        <f t="shared" ca="1" si="64"/>
        <v>-1.6922268825944571</v>
      </c>
      <c r="AE78" s="104">
        <f t="shared" ca="1" si="64"/>
        <v>-1.3798002395146585</v>
      </c>
      <c r="AF78" s="104">
        <f t="shared" ca="1" si="64"/>
        <v>-1.0979011464106123</v>
      </c>
      <c r="AG78" s="104">
        <f t="shared" ca="1" si="64"/>
        <v>-0.83611896904129457</v>
      </c>
      <c r="AH78" s="104">
        <f t="shared" ca="1" si="64"/>
        <v>-0.60395740452388236</v>
      </c>
      <c r="AI78" s="104">
        <f t="shared" ca="1" si="64"/>
        <v>-0.40984223187687596</v>
      </c>
      <c r="AJ78" s="104">
        <f t="shared" ca="1" si="46"/>
        <v>-0.26153070703007653</v>
      </c>
      <c r="AK78" s="104" t="str">
        <f t="shared" ca="1" si="46"/>
        <v/>
      </c>
      <c r="AL78" s="104" t="str">
        <f t="shared" ca="1" si="46"/>
        <v/>
      </c>
      <c r="AM78" s="104" t="str">
        <f t="shared" ca="1" si="46"/>
        <v/>
      </c>
      <c r="AN78" s="104" t="str">
        <f t="shared" ca="1" si="46"/>
        <v/>
      </c>
      <c r="AO78" s="104" t="str">
        <f t="shared" ca="1" si="46"/>
        <v/>
      </c>
      <c r="AP78" s="104" t="str">
        <f t="shared" ca="1" si="46"/>
        <v/>
      </c>
      <c r="AQ78" s="104" t="str">
        <f t="shared" ca="1" si="46"/>
        <v/>
      </c>
      <c r="AR78" s="104" t="str">
        <f t="shared" ca="1" si="46"/>
        <v/>
      </c>
      <c r="AS78" s="104" t="str">
        <f t="shared" ca="1" si="46"/>
        <v/>
      </c>
      <c r="AT78" s="104" t="str">
        <f t="shared" ca="1" si="46"/>
        <v/>
      </c>
      <c r="AU78" s="104" t="str">
        <f t="shared" ca="1" si="46"/>
        <v/>
      </c>
      <c r="AV78" s="104" t="str">
        <f t="shared" ca="1" si="46"/>
        <v/>
      </c>
      <c r="AW78" s="104" t="str">
        <f t="shared" ca="1" si="46"/>
        <v/>
      </c>
      <c r="AX78" s="104" t="str">
        <f t="shared" ca="1" si="46"/>
        <v/>
      </c>
      <c r="AY78" s="104" t="str">
        <f t="shared" ca="1" si="46"/>
        <v/>
      </c>
      <c r="AZ78" s="104" t="str">
        <f t="shared" ca="1" si="44"/>
        <v/>
      </c>
      <c r="BA78" s="104" t="str">
        <f t="shared" ca="1" si="44"/>
        <v/>
      </c>
      <c r="BB78" s="104" t="str">
        <f t="shared" ca="1" si="47"/>
        <v>2B2</v>
      </c>
      <c r="BC78" s="104" t="str">
        <f t="shared" ca="1" si="48"/>
        <v>3G_aceA</v>
      </c>
      <c r="BD78" s="104">
        <f t="shared" ca="1" si="49"/>
        <v>20202</v>
      </c>
      <c r="BE78" s="104" t="str">
        <f t="shared" ca="1" si="50"/>
        <v>3G</v>
      </c>
      <c r="BF78" s="104" t="str">
        <f t="shared" ca="1" si="51"/>
        <v>aceA</v>
      </c>
      <c r="BG78" s="104" t="str">
        <f t="shared" ca="1" si="52"/>
        <v>1_2</v>
      </c>
      <c r="BH78" s="104">
        <f ca="1">IFERROR(IF(BB78="","",IF(Details!$B$10=1,1,VLOOKUP($BB78,Data_qPCR,58,FALSE))),"")</f>
        <v>1</v>
      </c>
      <c r="BI78" s="104">
        <f t="shared" ca="1" si="53"/>
        <v>7</v>
      </c>
      <c r="BJ78" s="104">
        <f t="shared" ca="1" si="54"/>
        <v>4.1097917136586677</v>
      </c>
      <c r="BK78" s="104">
        <f t="shared" ca="1" si="55"/>
        <v>33.687879076103094</v>
      </c>
      <c r="BL78" s="104">
        <f t="shared" ca="1" si="56"/>
        <v>0.98722309012449294</v>
      </c>
      <c r="BM78" s="104">
        <f t="shared" ca="1" si="57"/>
        <v>0.75114187513450914</v>
      </c>
      <c r="BN78" s="104">
        <f t="shared" ca="1" si="58"/>
        <v>29.360268401620516</v>
      </c>
      <c r="BO78" s="104" t="str">
        <f t="shared" ca="1" si="59"/>
        <v>aceA@1_2</v>
      </c>
      <c r="BP78" s="104">
        <f ca="1">IF(BO78="","",BQ78-COUNTIF($BO$3:BO77,BO78))</f>
        <v>1</v>
      </c>
      <c r="BQ78" s="104">
        <f t="shared" ca="1" si="60"/>
        <v>2</v>
      </c>
      <c r="BR78" s="104" t="str">
        <f t="shared" ca="1" si="61"/>
        <v>aceA@1_2@2</v>
      </c>
      <c r="BS78" s="104" t="str">
        <f t="shared" ca="1" si="62"/>
        <v>2B2</v>
      </c>
      <c r="BT78" s="104" t="b">
        <f t="shared" ca="1" si="63"/>
        <v>0</v>
      </c>
    </row>
    <row r="79" spans="1:72" x14ac:dyDescent="0.25">
      <c r="A79" s="104">
        <f ca="1">IF(A78="","",IF(ISTEXT(A78),1,IF(A78+1&gt;Data_Chart!$C$2,"",A78+1)))</f>
        <v>76</v>
      </c>
      <c r="B79" s="104">
        <f ca="1">IFERROR(SMALL(Data_Amplitude!$A$4:$A$1155,A79),"")</f>
        <v>76</v>
      </c>
      <c r="C79" s="104" t="str">
        <f t="shared" ca="1" si="45"/>
        <v>2C2</v>
      </c>
      <c r="D79" s="104" t="str">
        <f t="shared" si="64"/>
        <v/>
      </c>
      <c r="E79" s="104" t="str">
        <f t="shared" si="64"/>
        <v/>
      </c>
      <c r="F79" s="104" t="str">
        <f t="shared" si="64"/>
        <v/>
      </c>
      <c r="G79" s="104" t="str">
        <f t="shared" si="64"/>
        <v/>
      </c>
      <c r="H79" s="104" t="str">
        <f t="shared" si="64"/>
        <v/>
      </c>
      <c r="I79" s="104" t="str">
        <f t="shared" si="64"/>
        <v/>
      </c>
      <c r="J79" s="104" t="str">
        <f t="shared" si="64"/>
        <v/>
      </c>
      <c r="K79" s="104" t="str">
        <f t="shared" si="64"/>
        <v/>
      </c>
      <c r="L79" s="104" t="str">
        <f t="shared" si="64"/>
        <v/>
      </c>
      <c r="M79" s="104" t="str">
        <f t="shared" si="64"/>
        <v/>
      </c>
      <c r="N79" s="104" t="str">
        <f t="shared" si="64"/>
        <v/>
      </c>
      <c r="O79" s="104" t="str">
        <f t="shared" si="64"/>
        <v/>
      </c>
      <c r="P79" s="104" t="str">
        <f t="shared" si="64"/>
        <v/>
      </c>
      <c r="Q79" s="104" t="str">
        <f t="shared" ca="1" si="64"/>
        <v/>
      </c>
      <c r="R79" s="104" t="str">
        <f t="shared" ca="1" si="64"/>
        <v/>
      </c>
      <c r="S79" s="104" t="str">
        <f t="shared" ca="1" si="64"/>
        <v/>
      </c>
      <c r="T79" s="104" t="str">
        <f t="shared" ca="1" si="64"/>
        <v/>
      </c>
      <c r="U79" s="104" t="str">
        <f t="shared" ca="1" si="64"/>
        <v/>
      </c>
      <c r="V79" s="104" t="str">
        <f t="shared" ca="1" si="64"/>
        <v/>
      </c>
      <c r="W79" s="104" t="str">
        <f t="shared" ca="1" si="64"/>
        <v/>
      </c>
      <c r="X79" s="104" t="str">
        <f t="shared" ca="1" si="64"/>
        <v/>
      </c>
      <c r="Y79" s="104" t="str">
        <f t="shared" ca="1" si="64"/>
        <v/>
      </c>
      <c r="Z79" s="104" t="str">
        <f t="shared" ca="1" si="64"/>
        <v/>
      </c>
      <c r="AA79" s="104" t="str">
        <f t="shared" ca="1" si="64"/>
        <v/>
      </c>
      <c r="AB79" s="104" t="str">
        <f t="shared" ca="1" si="64"/>
        <v/>
      </c>
      <c r="AC79" s="104">
        <f t="shared" ca="1" si="64"/>
        <v>-1.7553569784754719</v>
      </c>
      <c r="AD79" s="104">
        <f t="shared" ca="1" si="64"/>
        <v>-1.420488447974088</v>
      </c>
      <c r="AE79" s="104">
        <f t="shared" ca="1" si="64"/>
        <v>-1.1191595777096961</v>
      </c>
      <c r="AF79" s="104">
        <f t="shared" ca="1" si="64"/>
        <v>-0.84440472160562752</v>
      </c>
      <c r="AG79" s="104">
        <f t="shared" ca="1" si="64"/>
        <v>-0.60137165009278915</v>
      </c>
      <c r="AH79" s="104">
        <f t="shared" ca="1" si="64"/>
        <v>-0.40233831146294902</v>
      </c>
      <c r="AI79" s="104" t="str">
        <f t="shared" ca="1" si="64"/>
        <v/>
      </c>
      <c r="AJ79" s="104" t="str">
        <f t="shared" ca="1" si="46"/>
        <v/>
      </c>
      <c r="AK79" s="104" t="str">
        <f t="shared" ca="1" si="46"/>
        <v/>
      </c>
      <c r="AL79" s="104" t="str">
        <f t="shared" ca="1" si="46"/>
        <v/>
      </c>
      <c r="AM79" s="104" t="str">
        <f t="shared" ca="1" si="46"/>
        <v/>
      </c>
      <c r="AN79" s="104" t="str">
        <f t="shared" ca="1" si="46"/>
        <v/>
      </c>
      <c r="AO79" s="104" t="str">
        <f t="shared" ca="1" si="46"/>
        <v/>
      </c>
      <c r="AP79" s="104" t="str">
        <f t="shared" ca="1" si="46"/>
        <v/>
      </c>
      <c r="AQ79" s="104" t="str">
        <f t="shared" ca="1" si="46"/>
        <v/>
      </c>
      <c r="AR79" s="104" t="str">
        <f t="shared" ca="1" si="46"/>
        <v/>
      </c>
      <c r="AS79" s="104" t="str">
        <f t="shared" ca="1" si="46"/>
        <v/>
      </c>
      <c r="AT79" s="104" t="str">
        <f t="shared" ca="1" si="46"/>
        <v/>
      </c>
      <c r="AU79" s="104" t="str">
        <f t="shared" ca="1" si="46"/>
        <v/>
      </c>
      <c r="AV79" s="104" t="str">
        <f t="shared" ca="1" si="46"/>
        <v/>
      </c>
      <c r="AW79" s="104" t="str">
        <f t="shared" ca="1" si="46"/>
        <v/>
      </c>
      <c r="AX79" s="104" t="str">
        <f t="shared" ca="1" si="46"/>
        <v/>
      </c>
      <c r="AY79" s="104" t="str">
        <f t="shared" ca="1" si="46"/>
        <v/>
      </c>
      <c r="AZ79" s="104" t="str">
        <f t="shared" ca="1" si="44"/>
        <v/>
      </c>
      <c r="BA79" s="104" t="str">
        <f t="shared" ca="1" si="44"/>
        <v/>
      </c>
      <c r="BB79" s="104" t="str">
        <f t="shared" ca="1" si="47"/>
        <v>2C2</v>
      </c>
      <c r="BC79" s="104" t="str">
        <f t="shared" ca="1" si="48"/>
        <v>3G_pspA</v>
      </c>
      <c r="BD79" s="104">
        <f t="shared" ca="1" si="49"/>
        <v>20302</v>
      </c>
      <c r="BE79" s="104" t="str">
        <f t="shared" ca="1" si="50"/>
        <v>3G</v>
      </c>
      <c r="BF79" s="104" t="str">
        <f t="shared" ca="1" si="51"/>
        <v>pspA</v>
      </c>
      <c r="BG79" s="104" t="str">
        <f t="shared" ca="1" si="52"/>
        <v>1_2</v>
      </c>
      <c r="BH79" s="104">
        <f ca="1">IFERROR(IF(BB79="","",IF(Details!$B$10=1,1,VLOOKUP($BB79,Data_qPCR,58,FALSE))),"")</f>
        <v>1</v>
      </c>
      <c r="BI79" s="104">
        <f t="shared" ca="1" si="53"/>
        <v>6</v>
      </c>
      <c r="BJ79" s="104">
        <f t="shared" ca="1" si="54"/>
        <v>3.6570621433200445</v>
      </c>
      <c r="BK79" s="104">
        <f t="shared" ca="1" si="55"/>
        <v>32.244295075064052</v>
      </c>
      <c r="BL79" s="104">
        <f t="shared" ca="1" si="56"/>
        <v>0.99233844034581364</v>
      </c>
      <c r="BM79" s="104">
        <f t="shared" ca="1" si="57"/>
        <v>0.87691037491363888</v>
      </c>
      <c r="BN79" s="104">
        <f t="shared" ca="1" si="58"/>
        <v>28.393408638148045</v>
      </c>
      <c r="BO79" s="104" t="str">
        <f t="shared" ca="1" si="59"/>
        <v>pspA@1_2</v>
      </c>
      <c r="BP79" s="104">
        <f ca="1">IF(BO79="","",BQ79-COUNTIF($BO$3:BO78,BO79))</f>
        <v>2</v>
      </c>
      <c r="BQ79" s="104">
        <f t="shared" ca="1" si="60"/>
        <v>2</v>
      </c>
      <c r="BR79" s="104" t="str">
        <f t="shared" ca="1" si="61"/>
        <v>pspA@1_2@1</v>
      </c>
      <c r="BS79" s="104" t="str">
        <f t="shared" ca="1" si="62"/>
        <v>2C2</v>
      </c>
      <c r="BT79" s="104" t="b">
        <f t="shared" ca="1" si="63"/>
        <v>0</v>
      </c>
    </row>
    <row r="80" spans="1:72" x14ac:dyDescent="0.25">
      <c r="A80" s="104">
        <f ca="1">IF(A79="","",IF(ISTEXT(A79),1,IF(A79+1&gt;Data_Chart!$C$2,"",A79+1)))</f>
        <v>77</v>
      </c>
      <c r="B80" s="104">
        <f ca="1">IFERROR(SMALL(Data_Amplitude!$A$4:$A$1155,A80),"")</f>
        <v>77</v>
      </c>
      <c r="C80" s="104" t="str">
        <f t="shared" ca="1" si="45"/>
        <v>2D2</v>
      </c>
      <c r="D80" s="104" t="str">
        <f t="shared" si="64"/>
        <v/>
      </c>
      <c r="E80" s="104" t="str">
        <f t="shared" si="64"/>
        <v/>
      </c>
      <c r="F80" s="104" t="str">
        <f t="shared" si="64"/>
        <v/>
      </c>
      <c r="G80" s="104" t="str">
        <f t="shared" si="64"/>
        <v/>
      </c>
      <c r="H80" s="104" t="str">
        <f t="shared" si="64"/>
        <v/>
      </c>
      <c r="I80" s="104" t="str">
        <f t="shared" si="64"/>
        <v/>
      </c>
      <c r="J80" s="104" t="str">
        <f t="shared" si="64"/>
        <v/>
      </c>
      <c r="K80" s="104" t="str">
        <f t="shared" si="64"/>
        <v/>
      </c>
      <c r="L80" s="104" t="str">
        <f t="shared" si="64"/>
        <v/>
      </c>
      <c r="M80" s="104" t="str">
        <f t="shared" si="64"/>
        <v/>
      </c>
      <c r="N80" s="104" t="str">
        <f t="shared" si="64"/>
        <v/>
      </c>
      <c r="O80" s="104" t="str">
        <f t="shared" si="64"/>
        <v/>
      </c>
      <c r="P80" s="104" t="str">
        <f t="shared" si="64"/>
        <v/>
      </c>
      <c r="Q80" s="104" t="str">
        <f t="shared" ca="1" si="64"/>
        <v/>
      </c>
      <c r="R80" s="104" t="str">
        <f t="shared" ca="1" si="64"/>
        <v/>
      </c>
      <c r="S80" s="104" t="str">
        <f t="shared" ca="1" si="64"/>
        <v/>
      </c>
      <c r="T80" s="104" t="str">
        <f t="shared" ca="1" si="64"/>
        <v/>
      </c>
      <c r="U80" s="104" t="str">
        <f t="shared" ca="1" si="64"/>
        <v/>
      </c>
      <c r="V80" s="104" t="str">
        <f t="shared" ca="1" si="64"/>
        <v/>
      </c>
      <c r="W80" s="104" t="str">
        <f t="shared" ca="1" si="64"/>
        <v/>
      </c>
      <c r="X80" s="104" t="str">
        <f t="shared" ca="1" si="64"/>
        <v/>
      </c>
      <c r="Y80" s="104" t="str">
        <f t="shared" ca="1" si="64"/>
        <v/>
      </c>
      <c r="Z80" s="104" t="str">
        <f t="shared" ca="1" si="64"/>
        <v/>
      </c>
      <c r="AA80" s="104" t="str">
        <f t="shared" ca="1" si="64"/>
        <v/>
      </c>
      <c r="AB80" s="104" t="str">
        <f t="shared" ca="1" si="64"/>
        <v/>
      </c>
      <c r="AC80" s="104">
        <f t="shared" ca="1" si="64"/>
        <v>-1.7667561038990216</v>
      </c>
      <c r="AD80" s="104">
        <f t="shared" ca="1" si="64"/>
        <v>-1.4294649615620383</v>
      </c>
      <c r="AE80" s="104">
        <f t="shared" ca="1" si="64"/>
        <v>-1.1316615309357343</v>
      </c>
      <c r="AF80" s="104">
        <f t="shared" ca="1" si="64"/>
        <v>-0.85685703765400911</v>
      </c>
      <c r="AG80" s="104">
        <f t="shared" ca="1" si="64"/>
        <v>-0.61022076536767289</v>
      </c>
      <c r="AH80" s="104">
        <f t="shared" ca="1" si="64"/>
        <v>-0.40788260451071878</v>
      </c>
      <c r="AI80" s="104">
        <f t="shared" ca="1" si="64"/>
        <v>-0.25654705109069698</v>
      </c>
      <c r="AJ80" s="104" t="str">
        <f t="shared" ca="1" si="46"/>
        <v/>
      </c>
      <c r="AK80" s="104" t="str">
        <f t="shared" ca="1" si="46"/>
        <v/>
      </c>
      <c r="AL80" s="104" t="str">
        <f t="shared" ca="1" si="46"/>
        <v/>
      </c>
      <c r="AM80" s="104" t="str">
        <f t="shared" ca="1" si="46"/>
        <v/>
      </c>
      <c r="AN80" s="104" t="str">
        <f t="shared" ca="1" si="46"/>
        <v/>
      </c>
      <c r="AO80" s="104" t="str">
        <f t="shared" ca="1" si="46"/>
        <v/>
      </c>
      <c r="AP80" s="104" t="str">
        <f t="shared" ca="1" si="46"/>
        <v/>
      </c>
      <c r="AQ80" s="104" t="str">
        <f t="shared" ca="1" si="46"/>
        <v/>
      </c>
      <c r="AR80" s="104" t="str">
        <f t="shared" ca="1" si="46"/>
        <v/>
      </c>
      <c r="AS80" s="104" t="str">
        <f t="shared" ca="1" si="46"/>
        <v/>
      </c>
      <c r="AT80" s="104" t="str">
        <f t="shared" ca="1" si="46"/>
        <v/>
      </c>
      <c r="AU80" s="104" t="str">
        <f t="shared" ca="1" si="46"/>
        <v/>
      </c>
      <c r="AV80" s="104" t="str">
        <f t="shared" ca="1" si="46"/>
        <v/>
      </c>
      <c r="AW80" s="104" t="str">
        <f t="shared" ca="1" si="46"/>
        <v/>
      </c>
      <c r="AX80" s="104" t="str">
        <f t="shared" ca="1" si="46"/>
        <v/>
      </c>
      <c r="AY80" s="104" t="str">
        <f t="shared" ca="1" si="46"/>
        <v/>
      </c>
      <c r="AZ80" s="104" t="str">
        <f t="shared" ca="1" si="44"/>
        <v/>
      </c>
      <c r="BA80" s="104" t="str">
        <f t="shared" ca="1" si="44"/>
        <v/>
      </c>
      <c r="BB80" s="104" t="str">
        <f t="shared" ca="1" si="47"/>
        <v>2D2</v>
      </c>
      <c r="BC80" s="104" t="str">
        <f t="shared" ca="1" si="48"/>
        <v>3G_pspA</v>
      </c>
      <c r="BD80" s="104">
        <f t="shared" ca="1" si="49"/>
        <v>20402</v>
      </c>
      <c r="BE80" s="104" t="str">
        <f t="shared" ca="1" si="50"/>
        <v>3G</v>
      </c>
      <c r="BF80" s="104" t="str">
        <f t="shared" ca="1" si="51"/>
        <v>pspA</v>
      </c>
      <c r="BG80" s="104" t="str">
        <f t="shared" ca="1" si="52"/>
        <v>1_2</v>
      </c>
      <c r="BH80" s="104">
        <f ca="1">IFERROR(IF(BB80="","",IF(Details!$B$10=1,1,VLOOKUP($BB80,Data_qPCR,58,FALSE))),"")</f>
        <v>1</v>
      </c>
      <c r="BI80" s="104">
        <f t="shared" ca="1" si="53"/>
        <v>7</v>
      </c>
      <c r="BJ80" s="104">
        <f t="shared" ca="1" si="54"/>
        <v>3.8906093465812939</v>
      </c>
      <c r="BK80" s="104">
        <f t="shared" ca="1" si="55"/>
        <v>32.590137617324949</v>
      </c>
      <c r="BL80" s="104">
        <f t="shared" ca="1" si="56"/>
        <v>0.98588494349798861</v>
      </c>
      <c r="BM80" s="104">
        <f t="shared" ca="1" si="57"/>
        <v>0.8072954139894517</v>
      </c>
      <c r="BN80" s="104">
        <f t="shared" ca="1" si="58"/>
        <v>28.493325975374844</v>
      </c>
      <c r="BO80" s="104" t="str">
        <f t="shared" ca="1" si="59"/>
        <v>pspA@1_2</v>
      </c>
      <c r="BP80" s="104">
        <f ca="1">IF(BO80="","",BQ80-COUNTIF($BO$3:BO79,BO80))</f>
        <v>1</v>
      </c>
      <c r="BQ80" s="104">
        <f t="shared" ca="1" si="60"/>
        <v>2</v>
      </c>
      <c r="BR80" s="104" t="str">
        <f t="shared" ca="1" si="61"/>
        <v>pspA@1_2@2</v>
      </c>
      <c r="BS80" s="104" t="str">
        <f t="shared" ca="1" si="62"/>
        <v>2D2</v>
      </c>
      <c r="BT80" s="104" t="b">
        <f t="shared" ca="1" si="63"/>
        <v>0</v>
      </c>
    </row>
    <row r="81" spans="1:72" x14ac:dyDescent="0.25">
      <c r="A81" s="104">
        <f ca="1">IF(A80="","",IF(ISTEXT(A80),1,IF(A80+1&gt;Data_Chart!$C$2,"",A80+1)))</f>
        <v>78</v>
      </c>
      <c r="B81" s="104">
        <f ca="1">IFERROR(SMALL(Data_Amplitude!$A$4:$A$1155,A81),"")</f>
        <v>78</v>
      </c>
      <c r="C81" s="104" t="str">
        <f t="shared" ca="1" si="45"/>
        <v>2E2</v>
      </c>
      <c r="D81" s="104" t="str">
        <f t="shared" si="64"/>
        <v/>
      </c>
      <c r="E81" s="104" t="str">
        <f t="shared" si="64"/>
        <v/>
      </c>
      <c r="F81" s="104" t="str">
        <f t="shared" si="64"/>
        <v/>
      </c>
      <c r="G81" s="104" t="str">
        <f t="shared" si="64"/>
        <v/>
      </c>
      <c r="H81" s="104" t="str">
        <f t="shared" si="64"/>
        <v/>
      </c>
      <c r="I81" s="104" t="str">
        <f t="shared" si="64"/>
        <v/>
      </c>
      <c r="J81" s="104" t="str">
        <f t="shared" si="64"/>
        <v/>
      </c>
      <c r="K81" s="104" t="str">
        <f t="shared" si="64"/>
        <v/>
      </c>
      <c r="L81" s="104" t="str">
        <f t="shared" si="64"/>
        <v/>
      </c>
      <c r="M81" s="104" t="str">
        <f t="shared" si="64"/>
        <v/>
      </c>
      <c r="N81" s="104" t="str">
        <f t="shared" si="64"/>
        <v/>
      </c>
      <c r="O81" s="104" t="str">
        <f t="shared" si="64"/>
        <v/>
      </c>
      <c r="P81" s="104" t="str">
        <f t="shared" si="64"/>
        <v/>
      </c>
      <c r="Q81" s="104" t="str">
        <f t="shared" ca="1" si="64"/>
        <v/>
      </c>
      <c r="R81" s="104" t="str">
        <f t="shared" ca="1" si="64"/>
        <v/>
      </c>
      <c r="S81" s="104" t="str">
        <f t="shared" ca="1" si="64"/>
        <v/>
      </c>
      <c r="T81" s="104" t="str">
        <f t="shared" ca="1" si="64"/>
        <v/>
      </c>
      <c r="U81" s="104" t="str">
        <f t="shared" ca="1" si="64"/>
        <v/>
      </c>
      <c r="V81" s="104" t="str">
        <f t="shared" ca="1" si="64"/>
        <v/>
      </c>
      <c r="W81" s="104" t="str">
        <f t="shared" ca="1" si="64"/>
        <v/>
      </c>
      <c r="X81" s="104" t="str">
        <f t="shared" ca="1" si="64"/>
        <v/>
      </c>
      <c r="Y81" s="104" t="str">
        <f t="shared" ca="1" si="64"/>
        <v/>
      </c>
      <c r="Z81" s="104">
        <f t="shared" ca="1" si="64"/>
        <v>-1.5952996438176796</v>
      </c>
      <c r="AA81" s="104">
        <f t="shared" ca="1" si="64"/>
        <v>-1.254530668442746</v>
      </c>
      <c r="AB81" s="104">
        <f t="shared" ca="1" si="64"/>
        <v>-0.95880012811949944</v>
      </c>
      <c r="AC81" s="104">
        <f t="shared" ca="1" si="64"/>
        <v>-0.69851255243215415</v>
      </c>
      <c r="AD81" s="104">
        <f t="shared" ca="1" si="64"/>
        <v>-0.47901668155542099</v>
      </c>
      <c r="AE81" s="104">
        <f t="shared" ca="1" si="64"/>
        <v>-0.31149929680662386</v>
      </c>
      <c r="AF81" s="104" t="str">
        <f t="shared" ca="1" si="64"/>
        <v/>
      </c>
      <c r="AG81" s="104" t="str">
        <f t="shared" ca="1" si="64"/>
        <v/>
      </c>
      <c r="AH81" s="104" t="str">
        <f t="shared" ref="AH81:AI81" ca="1" si="65">IFERROR(IF(AH$3&gt;$D$2,IF(VLOOKUP($C81,Data_qPCR,AH$3+2,FALSE)&gt;=$K$1,"",IF(VLOOKUP($C81,Data_qPCR,AH$3+2,FALSE)&lt;=$K$2,"",LOG(VLOOKUP($C81,Data_qPCR,AH$3+2,FALSE)))),""),"")</f>
        <v/>
      </c>
      <c r="AI81" s="104" t="str">
        <f t="shared" ca="1" si="65"/>
        <v/>
      </c>
      <c r="AJ81" s="104" t="str">
        <f t="shared" ca="1" si="46"/>
        <v/>
      </c>
      <c r="AK81" s="104" t="str">
        <f t="shared" ca="1" si="46"/>
        <v/>
      </c>
      <c r="AL81" s="104" t="str">
        <f t="shared" ca="1" si="46"/>
        <v/>
      </c>
      <c r="AM81" s="104" t="str">
        <f t="shared" ca="1" si="46"/>
        <v/>
      </c>
      <c r="AN81" s="104" t="str">
        <f t="shared" ca="1" si="46"/>
        <v/>
      </c>
      <c r="AO81" s="104" t="str">
        <f t="shared" ca="1" si="46"/>
        <v/>
      </c>
      <c r="AP81" s="104" t="str">
        <f t="shared" ca="1" si="46"/>
        <v/>
      </c>
      <c r="AQ81" s="104" t="str">
        <f t="shared" ca="1" si="46"/>
        <v/>
      </c>
      <c r="AR81" s="104" t="str">
        <f t="shared" ca="1" si="46"/>
        <v/>
      </c>
      <c r="AS81" s="104" t="str">
        <f t="shared" ca="1" si="46"/>
        <v/>
      </c>
      <c r="AT81" s="104" t="str">
        <f t="shared" ca="1" si="46"/>
        <v/>
      </c>
      <c r="AU81" s="104" t="str">
        <f t="shared" ca="1" si="46"/>
        <v/>
      </c>
      <c r="AV81" s="104" t="str">
        <f t="shared" ca="1" si="46"/>
        <v/>
      </c>
      <c r="AW81" s="104" t="str">
        <f t="shared" ca="1" si="46"/>
        <v/>
      </c>
      <c r="AX81" s="104" t="str">
        <f t="shared" ca="1" si="46"/>
        <v/>
      </c>
      <c r="AY81" s="104" t="str">
        <f t="shared" ca="1" si="46"/>
        <v/>
      </c>
      <c r="AZ81" s="104" t="str">
        <f t="shared" ca="1" si="44"/>
        <v/>
      </c>
      <c r="BA81" s="104" t="str">
        <f t="shared" ca="1" si="44"/>
        <v/>
      </c>
      <c r="BB81" s="104" t="str">
        <f t="shared" ca="1" si="47"/>
        <v>2E2</v>
      </c>
      <c r="BC81" s="104" t="str">
        <f t="shared" ca="1" si="48"/>
        <v>3G_ltpD</v>
      </c>
      <c r="BD81" s="104">
        <f t="shared" ca="1" si="49"/>
        <v>20502</v>
      </c>
      <c r="BE81" s="104" t="str">
        <f t="shared" ca="1" si="50"/>
        <v>3G</v>
      </c>
      <c r="BF81" s="104" t="str">
        <f t="shared" ca="1" si="51"/>
        <v>ltpD</v>
      </c>
      <c r="BG81" s="104" t="str">
        <f t="shared" ca="1" si="52"/>
        <v>1_2</v>
      </c>
      <c r="BH81" s="104">
        <f ca="1">IFERROR(IF(BB81="","",IF(Details!$B$10=1,1,VLOOKUP($BB81,Data_qPCR,58,FALSE))),"")</f>
        <v>1</v>
      </c>
      <c r="BI81" s="104">
        <f t="shared" ca="1" si="53"/>
        <v>6</v>
      </c>
      <c r="BJ81" s="104">
        <f t="shared" ca="1" si="54"/>
        <v>3.8322599705777485</v>
      </c>
      <c r="BK81" s="104">
        <f t="shared" ca="1" si="55"/>
        <v>28.883667735500449</v>
      </c>
      <c r="BL81" s="104">
        <f t="shared" ca="1" si="56"/>
        <v>0.98607676237660424</v>
      </c>
      <c r="BM81" s="104">
        <f t="shared" ca="1" si="57"/>
        <v>0.82365478773286704</v>
      </c>
      <c r="BN81" s="104">
        <f t="shared" ca="1" si="58"/>
        <v>24.848297986482081</v>
      </c>
      <c r="BO81" s="104" t="str">
        <f t="shared" ca="1" si="59"/>
        <v>ltpD@1_2</v>
      </c>
      <c r="BP81" s="104">
        <f ca="1">IF(BO81="","",BQ81-COUNTIF($BO$3:BO80,BO81))</f>
        <v>2</v>
      </c>
      <c r="BQ81" s="104">
        <f t="shared" ca="1" si="60"/>
        <v>2</v>
      </c>
      <c r="BR81" s="104" t="str">
        <f t="shared" ca="1" si="61"/>
        <v>ltpD@1_2@1</v>
      </c>
      <c r="BS81" s="104" t="str">
        <f t="shared" ca="1" si="62"/>
        <v>2E2</v>
      </c>
      <c r="BT81" s="104" t="b">
        <f t="shared" ca="1" si="63"/>
        <v>0</v>
      </c>
    </row>
    <row r="82" spans="1:72" x14ac:dyDescent="0.25">
      <c r="A82" s="104">
        <f ca="1">IF(A81="","",IF(ISTEXT(A81),1,IF(A81+1&gt;Data_Chart!$C$2,"",A81+1)))</f>
        <v>79</v>
      </c>
      <c r="B82" s="104">
        <f ca="1">IFERROR(SMALL(Data_Amplitude!$A$4:$A$1155,A82),"")</f>
        <v>79</v>
      </c>
      <c r="C82" s="104" t="str">
        <f t="shared" ca="1" si="45"/>
        <v>2F2</v>
      </c>
      <c r="D82" s="104" t="str">
        <f t="shared" ref="D82:S97" si="66">IFERROR(IF(D$3&gt;$D$2,IF(VLOOKUP($C82,Data_qPCR,D$3+2,FALSE)&gt;=$K$1,"",IF(VLOOKUP($C82,Data_qPCR,D$3+2,FALSE)&lt;=$K$2,"",LOG(VLOOKUP($C82,Data_qPCR,D$3+2,FALSE)))),""),"")</f>
        <v/>
      </c>
      <c r="E82" s="104" t="str">
        <f t="shared" si="66"/>
        <v/>
      </c>
      <c r="F82" s="104" t="str">
        <f t="shared" si="66"/>
        <v/>
      </c>
      <c r="G82" s="104" t="str">
        <f t="shared" si="66"/>
        <v/>
      </c>
      <c r="H82" s="104" t="str">
        <f t="shared" si="66"/>
        <v/>
      </c>
      <c r="I82" s="104" t="str">
        <f t="shared" si="66"/>
        <v/>
      </c>
      <c r="J82" s="104" t="str">
        <f t="shared" si="66"/>
        <v/>
      </c>
      <c r="K82" s="104" t="str">
        <f t="shared" si="66"/>
        <v/>
      </c>
      <c r="L82" s="104" t="str">
        <f t="shared" si="66"/>
        <v/>
      </c>
      <c r="M82" s="104" t="str">
        <f t="shared" si="66"/>
        <v/>
      </c>
      <c r="N82" s="104" t="str">
        <f t="shared" si="66"/>
        <v/>
      </c>
      <c r="O82" s="104" t="str">
        <f t="shared" si="66"/>
        <v/>
      </c>
      <c r="P82" s="104" t="str">
        <f t="shared" si="66"/>
        <v/>
      </c>
      <c r="Q82" s="104" t="str">
        <f t="shared" ca="1" si="66"/>
        <v/>
      </c>
      <c r="R82" s="104" t="str">
        <f t="shared" ca="1" si="66"/>
        <v/>
      </c>
      <c r="S82" s="104" t="str">
        <f t="shared" ca="1" si="66"/>
        <v/>
      </c>
      <c r="T82" s="104" t="str">
        <f t="shared" ref="T82:AI111" ca="1" si="67">IFERROR(IF(T$3&gt;$D$2,IF(VLOOKUP($C82,Data_qPCR,T$3+2,FALSE)&gt;=$K$1,"",IF(VLOOKUP($C82,Data_qPCR,T$3+2,FALSE)&lt;=$K$2,"",LOG(VLOOKUP($C82,Data_qPCR,T$3+2,FALSE)))),""),"")</f>
        <v/>
      </c>
      <c r="U82" s="104" t="str">
        <f t="shared" ca="1" si="67"/>
        <v/>
      </c>
      <c r="V82" s="104" t="str">
        <f t="shared" ca="1" si="67"/>
        <v/>
      </c>
      <c r="W82" s="104" t="str">
        <f t="shared" ca="1" si="67"/>
        <v/>
      </c>
      <c r="X82" s="104" t="str">
        <f t="shared" ca="1" si="67"/>
        <v/>
      </c>
      <c r="Y82" s="104" t="str">
        <f t="shared" ca="1" si="67"/>
        <v/>
      </c>
      <c r="Z82" s="104">
        <f t="shared" ca="1" si="67"/>
        <v>-1.5628268158189609</v>
      </c>
      <c r="AA82" s="104">
        <f t="shared" ca="1" si="67"/>
        <v>-1.24422488277354</v>
      </c>
      <c r="AB82" s="104">
        <f t="shared" ca="1" si="67"/>
        <v>-0.95720455346508027</v>
      </c>
      <c r="AC82" s="104">
        <f t="shared" ca="1" si="67"/>
        <v>-0.69984009694606941</v>
      </c>
      <c r="AD82" s="104">
        <f t="shared" ca="1" si="67"/>
        <v>-0.48241818260599489</v>
      </c>
      <c r="AE82" s="104">
        <f t="shared" ca="1" si="67"/>
        <v>-0.31559623061251424</v>
      </c>
      <c r="AF82" s="104" t="str">
        <f t="shared" ca="1" si="67"/>
        <v/>
      </c>
      <c r="AG82" s="104" t="str">
        <f t="shared" ca="1" si="67"/>
        <v/>
      </c>
      <c r="AH82" s="104" t="str">
        <f t="shared" ca="1" si="67"/>
        <v/>
      </c>
      <c r="AI82" s="104" t="str">
        <f t="shared" ca="1" si="67"/>
        <v/>
      </c>
      <c r="AJ82" s="104" t="str">
        <f t="shared" ca="1" si="46"/>
        <v/>
      </c>
      <c r="AK82" s="104" t="str">
        <f t="shared" ca="1" si="46"/>
        <v/>
      </c>
      <c r="AL82" s="104" t="str">
        <f t="shared" ca="1" si="46"/>
        <v/>
      </c>
      <c r="AM82" s="104" t="str">
        <f t="shared" ca="1" si="46"/>
        <v/>
      </c>
      <c r="AN82" s="104" t="str">
        <f t="shared" ca="1" si="46"/>
        <v/>
      </c>
      <c r="AO82" s="104" t="str">
        <f t="shared" ca="1" si="46"/>
        <v/>
      </c>
      <c r="AP82" s="104" t="str">
        <f t="shared" ca="1" si="46"/>
        <v/>
      </c>
      <c r="AQ82" s="104" t="str">
        <f t="shared" ca="1" si="46"/>
        <v/>
      </c>
      <c r="AR82" s="104" t="str">
        <f t="shared" ca="1" si="46"/>
        <v/>
      </c>
      <c r="AS82" s="104" t="str">
        <f t="shared" ca="1" si="46"/>
        <v/>
      </c>
      <c r="AT82" s="104" t="str">
        <f t="shared" ca="1" si="46"/>
        <v/>
      </c>
      <c r="AU82" s="104" t="str">
        <f t="shared" ca="1" si="46"/>
        <v/>
      </c>
      <c r="AV82" s="104" t="str">
        <f t="shared" ca="1" si="46"/>
        <v/>
      </c>
      <c r="AW82" s="104" t="str">
        <f t="shared" ca="1" si="46"/>
        <v/>
      </c>
      <c r="AX82" s="104" t="str">
        <f t="shared" ca="1" si="46"/>
        <v/>
      </c>
      <c r="AY82" s="104" t="str">
        <f t="shared" ca="1" si="46"/>
        <v/>
      </c>
      <c r="AZ82" s="104" t="str">
        <f t="shared" ca="1" si="44"/>
        <v/>
      </c>
      <c r="BA82" s="104" t="str">
        <f t="shared" ca="1" si="44"/>
        <v/>
      </c>
      <c r="BB82" s="104" t="str">
        <f t="shared" ca="1" si="47"/>
        <v>2F2</v>
      </c>
      <c r="BC82" s="104" t="str">
        <f t="shared" ca="1" si="48"/>
        <v>3G_ltpD</v>
      </c>
      <c r="BD82" s="104">
        <f t="shared" ca="1" si="49"/>
        <v>20602</v>
      </c>
      <c r="BE82" s="104" t="str">
        <f t="shared" ca="1" si="50"/>
        <v>3G</v>
      </c>
      <c r="BF82" s="104" t="str">
        <f t="shared" ca="1" si="51"/>
        <v>ltpD</v>
      </c>
      <c r="BG82" s="104" t="str">
        <f t="shared" ca="1" si="52"/>
        <v>1_2</v>
      </c>
      <c r="BH82" s="104">
        <f ca="1">IFERROR(IF(BB82="","",IF(Details!$B$10=1,1,VLOOKUP($BB82,Data_qPCR,58,FALSE))),"")</f>
        <v>1</v>
      </c>
      <c r="BI82" s="104">
        <f t="shared" ca="1" si="53"/>
        <v>6</v>
      </c>
      <c r="BJ82" s="104">
        <f t="shared" ca="1" si="54"/>
        <v>3.9406311020365168</v>
      </c>
      <c r="BK82" s="104">
        <f t="shared" ca="1" si="55"/>
        <v>28.956006221995622</v>
      </c>
      <c r="BL82" s="104">
        <f t="shared" ca="1" si="56"/>
        <v>0.98841583110160847</v>
      </c>
      <c r="BM82" s="104">
        <f t="shared" ca="1" si="57"/>
        <v>0.79376877077994124</v>
      </c>
      <c r="BN82" s="104">
        <f t="shared" ca="1" si="58"/>
        <v>24.80652167155117</v>
      </c>
      <c r="BO82" s="104" t="str">
        <f t="shared" ca="1" si="59"/>
        <v>ltpD@1_2</v>
      </c>
      <c r="BP82" s="104">
        <f ca="1">IF(BO82="","",BQ82-COUNTIF($BO$3:BO81,BO82))</f>
        <v>1</v>
      </c>
      <c r="BQ82" s="104">
        <f t="shared" ca="1" si="60"/>
        <v>2</v>
      </c>
      <c r="BR82" s="104" t="str">
        <f t="shared" ca="1" si="61"/>
        <v>ltpD@1_2@2</v>
      </c>
      <c r="BS82" s="104" t="str">
        <f t="shared" ca="1" si="62"/>
        <v>2F2</v>
      </c>
      <c r="BT82" s="104" t="b">
        <f t="shared" ca="1" si="63"/>
        <v>0</v>
      </c>
    </row>
    <row r="83" spans="1:72" x14ac:dyDescent="0.25">
      <c r="A83" s="104">
        <f ca="1">IF(A82="","",IF(ISTEXT(A82),1,IF(A82+1&gt;Data_Chart!$C$2,"",A82+1)))</f>
        <v>80</v>
      </c>
      <c r="B83" s="104">
        <f ca="1">IFERROR(SMALL(Data_Amplitude!$A$4:$A$1155,A83),"")</f>
        <v>80</v>
      </c>
      <c r="C83" s="104" t="str">
        <f t="shared" ca="1" si="45"/>
        <v>2G2</v>
      </c>
      <c r="D83" s="104" t="str">
        <f t="shared" si="66"/>
        <v/>
      </c>
      <c r="E83" s="104" t="str">
        <f t="shared" si="66"/>
        <v/>
      </c>
      <c r="F83" s="104" t="str">
        <f t="shared" si="66"/>
        <v/>
      </c>
      <c r="G83" s="104" t="str">
        <f t="shared" si="66"/>
        <v/>
      </c>
      <c r="H83" s="104" t="str">
        <f t="shared" si="66"/>
        <v/>
      </c>
      <c r="I83" s="104" t="str">
        <f t="shared" si="66"/>
        <v/>
      </c>
      <c r="J83" s="104" t="str">
        <f t="shared" si="66"/>
        <v/>
      </c>
      <c r="K83" s="104" t="str">
        <f t="shared" si="66"/>
        <v/>
      </c>
      <c r="L83" s="104" t="str">
        <f t="shared" si="66"/>
        <v/>
      </c>
      <c r="M83" s="104" t="str">
        <f t="shared" si="66"/>
        <v/>
      </c>
      <c r="N83" s="104" t="str">
        <f t="shared" si="66"/>
        <v/>
      </c>
      <c r="O83" s="104" t="str">
        <f t="shared" si="66"/>
        <v/>
      </c>
      <c r="P83" s="104" t="str">
        <f t="shared" si="66"/>
        <v/>
      </c>
      <c r="Q83" s="104" t="str">
        <f t="shared" ca="1" si="66"/>
        <v/>
      </c>
      <c r="R83" s="104" t="str">
        <f t="shared" ca="1" si="66"/>
        <v/>
      </c>
      <c r="S83" s="104" t="str">
        <f t="shared" ca="1" si="66"/>
        <v/>
      </c>
      <c r="T83" s="104" t="str">
        <f t="shared" ca="1" si="67"/>
        <v/>
      </c>
      <c r="U83" s="104" t="str">
        <f t="shared" ca="1" si="67"/>
        <v/>
      </c>
      <c r="V83" s="104" t="str">
        <f t="shared" ca="1" si="67"/>
        <v/>
      </c>
      <c r="W83" s="104" t="str">
        <f t="shared" ca="1" si="67"/>
        <v/>
      </c>
      <c r="X83" s="104" t="str">
        <f t="shared" ca="1" si="67"/>
        <v/>
      </c>
      <c r="Y83" s="104" t="str">
        <f t="shared" ca="1" si="67"/>
        <v/>
      </c>
      <c r="Z83" s="104" t="str">
        <f t="shared" ca="1" si="67"/>
        <v/>
      </c>
      <c r="AA83" s="104">
        <f t="shared" ca="1" si="67"/>
        <v>-1.8095054251958615</v>
      </c>
      <c r="AB83" s="104">
        <f t="shared" ca="1" si="67"/>
        <v>-1.4780630670196355</v>
      </c>
      <c r="AC83" s="104">
        <f t="shared" ca="1" si="67"/>
        <v>-1.180660044957839</v>
      </c>
      <c r="AD83" s="104">
        <f t="shared" ca="1" si="67"/>
        <v>-0.91357775150755316</v>
      </c>
      <c r="AE83" s="104">
        <f t="shared" ca="1" si="67"/>
        <v>-0.67200323368064074</v>
      </c>
      <c r="AF83" s="104">
        <f t="shared" ca="1" si="67"/>
        <v>-0.46640138063435177</v>
      </c>
      <c r="AG83" s="104">
        <f t="shared" ca="1" si="67"/>
        <v>-0.30742805130650264</v>
      </c>
      <c r="AH83" s="104" t="str">
        <f t="shared" ca="1" si="67"/>
        <v/>
      </c>
      <c r="AI83" s="104" t="str">
        <f t="shared" ca="1" si="67"/>
        <v/>
      </c>
      <c r="AJ83" s="104" t="str">
        <f t="shared" ca="1" si="46"/>
        <v/>
      </c>
      <c r="AK83" s="104" t="str">
        <f t="shared" ca="1" si="46"/>
        <v/>
      </c>
      <c r="AL83" s="104" t="str">
        <f t="shared" ca="1" si="46"/>
        <v/>
      </c>
      <c r="AM83" s="104" t="str">
        <f t="shared" ca="1" si="46"/>
        <v/>
      </c>
      <c r="AN83" s="104" t="str">
        <f t="shared" ca="1" si="46"/>
        <v/>
      </c>
      <c r="AO83" s="104" t="str">
        <f t="shared" ca="1" si="46"/>
        <v/>
      </c>
      <c r="AP83" s="104" t="str">
        <f t="shared" ca="1" si="46"/>
        <v/>
      </c>
      <c r="AQ83" s="104" t="str">
        <f t="shared" ca="1" si="46"/>
        <v/>
      </c>
      <c r="AR83" s="104" t="str">
        <f t="shared" ca="1" si="46"/>
        <v/>
      </c>
      <c r="AS83" s="104" t="str">
        <f t="shared" ca="1" si="46"/>
        <v/>
      </c>
      <c r="AT83" s="104" t="str">
        <f t="shared" ca="1" si="46"/>
        <v/>
      </c>
      <c r="AU83" s="104" t="str">
        <f t="shared" ca="1" si="46"/>
        <v/>
      </c>
      <c r="AV83" s="104" t="str">
        <f t="shared" ca="1" si="46"/>
        <v/>
      </c>
      <c r="AW83" s="104" t="str">
        <f t="shared" ca="1" si="46"/>
        <v/>
      </c>
      <c r="AX83" s="104" t="str">
        <f t="shared" ca="1" si="46"/>
        <v/>
      </c>
      <c r="AY83" s="104" t="str">
        <f t="shared" ref="AY83:BA98" ca="1" si="68">IFERROR(IF(AY$3&gt;$D$2,IF(VLOOKUP($C83,Data_qPCR,AY$3+2,FALSE)&gt;=$K$1,"",IF(VLOOKUP($C83,Data_qPCR,AY$3+2,FALSE)&lt;=$K$2,"",LOG(VLOOKUP($C83,Data_qPCR,AY$3+2,FALSE)))),""),"")</f>
        <v/>
      </c>
      <c r="AZ83" s="104" t="str">
        <f t="shared" ca="1" si="68"/>
        <v/>
      </c>
      <c r="BA83" s="104" t="str">
        <f t="shared" ca="1" si="68"/>
        <v/>
      </c>
      <c r="BB83" s="104" t="str">
        <f t="shared" ca="1" si="47"/>
        <v>2G2</v>
      </c>
      <c r="BC83" s="104" t="str">
        <f t="shared" ca="1" si="48"/>
        <v>3G_ParA</v>
      </c>
      <c r="BD83" s="104">
        <f t="shared" ca="1" si="49"/>
        <v>20702</v>
      </c>
      <c r="BE83" s="104" t="str">
        <f t="shared" ca="1" si="50"/>
        <v>3G</v>
      </c>
      <c r="BF83" s="104" t="str">
        <f t="shared" ca="1" si="51"/>
        <v>ParA</v>
      </c>
      <c r="BG83" s="104" t="str">
        <f t="shared" ca="1" si="52"/>
        <v>1_2</v>
      </c>
      <c r="BH83" s="104">
        <f ca="1">IFERROR(IF(BB83="","",IF(Details!$B$10=1,1,VLOOKUP($BB83,Data_qPCR,58,FALSE))),"")</f>
        <v>1</v>
      </c>
      <c r="BI83" s="104">
        <f t="shared" ca="1" si="53"/>
        <v>7</v>
      </c>
      <c r="BJ83" s="104">
        <f t="shared" ca="1" si="54"/>
        <v>3.9282941458270861</v>
      </c>
      <c r="BK83" s="104">
        <f t="shared" ca="1" si="55"/>
        <v>30.831567733429576</v>
      </c>
      <c r="BL83" s="104">
        <f t="shared" ca="1" si="56"/>
        <v>0.98743457848684613</v>
      </c>
      <c r="BM83" s="104">
        <f t="shared" ca="1" si="57"/>
        <v>0.79706349396934217</v>
      </c>
      <c r="BN83" s="104">
        <f t="shared" ca="1" si="58"/>
        <v>26.695073997873653</v>
      </c>
      <c r="BO83" s="104" t="str">
        <f t="shared" ca="1" si="59"/>
        <v>ParA@1_2</v>
      </c>
      <c r="BP83" s="104">
        <f ca="1">IF(BO83="","",BQ83-COUNTIF($BO$3:BO82,BO83))</f>
        <v>2</v>
      </c>
      <c r="BQ83" s="104">
        <f t="shared" ca="1" si="60"/>
        <v>4</v>
      </c>
      <c r="BR83" s="104" t="str">
        <f t="shared" ca="1" si="61"/>
        <v>ParA@1_2@3</v>
      </c>
      <c r="BS83" s="104" t="str">
        <f t="shared" ca="1" si="62"/>
        <v>2G2</v>
      </c>
      <c r="BT83" s="104" t="b">
        <f t="shared" ca="1" si="63"/>
        <v>0</v>
      </c>
    </row>
    <row r="84" spans="1:72" x14ac:dyDescent="0.25">
      <c r="A84" s="104">
        <f ca="1">IF(A83="","",IF(ISTEXT(A83),1,IF(A83+1&gt;Data_Chart!$C$2,"",A83+1)))</f>
        <v>81</v>
      </c>
      <c r="B84" s="104">
        <f ca="1">IFERROR(SMALL(Data_Amplitude!$A$4:$A$1155,A84),"")</f>
        <v>81</v>
      </c>
      <c r="C84" s="104" t="str">
        <f t="shared" ca="1" si="45"/>
        <v>2H2</v>
      </c>
      <c r="D84" s="104" t="str">
        <f t="shared" si="66"/>
        <v/>
      </c>
      <c r="E84" s="104" t="str">
        <f t="shared" si="66"/>
        <v/>
      </c>
      <c r="F84" s="104" t="str">
        <f t="shared" si="66"/>
        <v/>
      </c>
      <c r="G84" s="104" t="str">
        <f t="shared" si="66"/>
        <v/>
      </c>
      <c r="H84" s="104" t="str">
        <f t="shared" si="66"/>
        <v/>
      </c>
      <c r="I84" s="104" t="str">
        <f t="shared" si="66"/>
        <v/>
      </c>
      <c r="J84" s="104" t="str">
        <f t="shared" si="66"/>
        <v/>
      </c>
      <c r="K84" s="104" t="str">
        <f t="shared" si="66"/>
        <v/>
      </c>
      <c r="L84" s="104" t="str">
        <f t="shared" si="66"/>
        <v/>
      </c>
      <c r="M84" s="104" t="str">
        <f t="shared" si="66"/>
        <v/>
      </c>
      <c r="N84" s="104" t="str">
        <f t="shared" si="66"/>
        <v/>
      </c>
      <c r="O84" s="104" t="str">
        <f t="shared" si="66"/>
        <v/>
      </c>
      <c r="P84" s="104" t="str">
        <f t="shared" si="66"/>
        <v/>
      </c>
      <c r="Q84" s="104" t="str">
        <f t="shared" ca="1" si="66"/>
        <v/>
      </c>
      <c r="R84" s="104" t="str">
        <f t="shared" ca="1" si="66"/>
        <v/>
      </c>
      <c r="S84" s="104" t="str">
        <f t="shared" ca="1" si="66"/>
        <v/>
      </c>
      <c r="T84" s="104" t="str">
        <f t="shared" ca="1" si="67"/>
        <v/>
      </c>
      <c r="U84" s="104" t="str">
        <f t="shared" ca="1" si="67"/>
        <v/>
      </c>
      <c r="V84" s="104" t="str">
        <f t="shared" ca="1" si="67"/>
        <v/>
      </c>
      <c r="W84" s="104" t="str">
        <f t="shared" ca="1" si="67"/>
        <v/>
      </c>
      <c r="X84" s="104" t="str">
        <f t="shared" ca="1" si="67"/>
        <v/>
      </c>
      <c r="Y84" s="104" t="str">
        <f t="shared" ca="1" si="67"/>
        <v/>
      </c>
      <c r="Z84" s="104" t="str">
        <f t="shared" ca="1" si="67"/>
        <v/>
      </c>
      <c r="AA84" s="104">
        <f t="shared" ca="1" si="67"/>
        <v>-1.7617124427913913</v>
      </c>
      <c r="AB84" s="104">
        <f t="shared" ca="1" si="67"/>
        <v>-1.4425911361143742</v>
      </c>
      <c r="AC84" s="104">
        <f t="shared" ca="1" si="67"/>
        <v>-1.1550138537558392</v>
      </c>
      <c r="AD84" s="104">
        <f t="shared" ca="1" si="67"/>
        <v>-0.88910383715810304</v>
      </c>
      <c r="AE84" s="104">
        <f t="shared" ca="1" si="67"/>
        <v>-0.64985616240898258</v>
      </c>
      <c r="AF84" s="104">
        <f t="shared" ca="1" si="67"/>
        <v>-0.44660244778287611</v>
      </c>
      <c r="AG84" s="104">
        <f t="shared" ca="1" si="67"/>
        <v>-0.2924630302739874</v>
      </c>
      <c r="AH84" s="104" t="str">
        <f t="shared" ca="1" si="67"/>
        <v/>
      </c>
      <c r="AI84" s="104" t="str">
        <f t="shared" ca="1" si="67"/>
        <v/>
      </c>
      <c r="AJ84" s="104" t="str">
        <f t="shared" ref="AJ84:AY99" ca="1" si="69">IFERROR(IF(AJ$3&gt;$D$2,IF(VLOOKUP($C84,Data_qPCR,AJ$3+2,FALSE)&gt;=$K$1,"",IF(VLOOKUP($C84,Data_qPCR,AJ$3+2,FALSE)&lt;=$K$2,"",LOG(VLOOKUP($C84,Data_qPCR,AJ$3+2,FALSE)))),""),"")</f>
        <v/>
      </c>
      <c r="AK84" s="104" t="str">
        <f t="shared" ca="1" si="69"/>
        <v/>
      </c>
      <c r="AL84" s="104" t="str">
        <f t="shared" ca="1" si="69"/>
        <v/>
      </c>
      <c r="AM84" s="104" t="str">
        <f t="shared" ca="1" si="69"/>
        <v/>
      </c>
      <c r="AN84" s="104" t="str">
        <f t="shared" ca="1" si="69"/>
        <v/>
      </c>
      <c r="AO84" s="104" t="str">
        <f t="shared" ca="1" si="69"/>
        <v/>
      </c>
      <c r="AP84" s="104" t="str">
        <f t="shared" ca="1" si="69"/>
        <v/>
      </c>
      <c r="AQ84" s="104" t="str">
        <f t="shared" ca="1" si="69"/>
        <v/>
      </c>
      <c r="AR84" s="104" t="str">
        <f t="shared" ca="1" si="69"/>
        <v/>
      </c>
      <c r="AS84" s="104" t="str">
        <f t="shared" ca="1" si="69"/>
        <v/>
      </c>
      <c r="AT84" s="104" t="str">
        <f t="shared" ca="1" si="69"/>
        <v/>
      </c>
      <c r="AU84" s="104" t="str">
        <f t="shared" ca="1" si="69"/>
        <v/>
      </c>
      <c r="AV84" s="104" t="str">
        <f t="shared" ca="1" si="69"/>
        <v/>
      </c>
      <c r="AW84" s="104" t="str">
        <f t="shared" ca="1" si="69"/>
        <v/>
      </c>
      <c r="AX84" s="104" t="str">
        <f t="shared" ca="1" si="69"/>
        <v/>
      </c>
      <c r="AY84" s="104" t="str">
        <f t="shared" ca="1" si="69"/>
        <v/>
      </c>
      <c r="AZ84" s="104" t="str">
        <f t="shared" ca="1" si="68"/>
        <v/>
      </c>
      <c r="BA84" s="104" t="str">
        <f t="shared" ca="1" si="68"/>
        <v/>
      </c>
      <c r="BB84" s="104" t="str">
        <f t="shared" ca="1" si="47"/>
        <v>2H2</v>
      </c>
      <c r="BC84" s="104" t="str">
        <f t="shared" ca="1" si="48"/>
        <v>3G_ParA</v>
      </c>
      <c r="BD84" s="104">
        <f t="shared" ca="1" si="49"/>
        <v>20802</v>
      </c>
      <c r="BE84" s="104" t="str">
        <f t="shared" ca="1" si="50"/>
        <v>3G</v>
      </c>
      <c r="BF84" s="104" t="str">
        <f t="shared" ca="1" si="51"/>
        <v>ParA</v>
      </c>
      <c r="BG84" s="104" t="str">
        <f t="shared" ca="1" si="52"/>
        <v>1_2</v>
      </c>
      <c r="BH84" s="104">
        <f ca="1">IFERROR(IF(BB84="","",IF(Details!$B$10=1,1,VLOOKUP($BB84,Data_qPCR,58,FALSE))),"")</f>
        <v>1</v>
      </c>
      <c r="BI84" s="104">
        <f t="shared" ca="1" si="53"/>
        <v>7</v>
      </c>
      <c r="BJ84" s="104">
        <f t="shared" ca="1" si="54"/>
        <v>4.007269005788519</v>
      </c>
      <c r="BK84" s="104">
        <f t="shared" ca="1" si="55"/>
        <v>30.799659789311068</v>
      </c>
      <c r="BL84" s="104">
        <f t="shared" ca="1" si="56"/>
        <v>0.98820445924876565</v>
      </c>
      <c r="BM84" s="104">
        <f t="shared" ca="1" si="57"/>
        <v>0.77642350611471822</v>
      </c>
      <c r="BN84" s="104">
        <f t="shared" ca="1" si="58"/>
        <v>26.580005526215757</v>
      </c>
      <c r="BO84" s="104" t="str">
        <f t="shared" ca="1" si="59"/>
        <v>ParA@1_2</v>
      </c>
      <c r="BP84" s="104">
        <f ca="1">IF(BO84="","",BQ84-COUNTIF($BO$3:BO83,BO84))</f>
        <v>1</v>
      </c>
      <c r="BQ84" s="104">
        <f t="shared" ca="1" si="60"/>
        <v>4</v>
      </c>
      <c r="BR84" s="104" t="str">
        <f t="shared" ca="1" si="61"/>
        <v>ParA@1_2@4</v>
      </c>
      <c r="BS84" s="104" t="str">
        <f t="shared" ca="1" si="62"/>
        <v>2H2</v>
      </c>
      <c r="BT84" s="104" t="b">
        <f t="shared" ca="1" si="63"/>
        <v>0</v>
      </c>
    </row>
    <row r="85" spans="1:72" x14ac:dyDescent="0.25">
      <c r="A85" s="104">
        <f ca="1">IF(A84="","",IF(ISTEXT(A84),1,IF(A84+1&gt;Data_Chart!$C$2,"",A84+1)))</f>
        <v>82</v>
      </c>
      <c r="B85" s="104">
        <f ca="1">IFERROR(SMALL(Data_Amplitude!$A$4:$A$1155,A85),"")</f>
        <v>82</v>
      </c>
      <c r="C85" s="104" t="str">
        <f t="shared" ca="1" si="45"/>
        <v>2A3</v>
      </c>
      <c r="D85" s="104" t="str">
        <f t="shared" si="66"/>
        <v/>
      </c>
      <c r="E85" s="104" t="str">
        <f t="shared" si="66"/>
        <v/>
      </c>
      <c r="F85" s="104" t="str">
        <f t="shared" si="66"/>
        <v/>
      </c>
      <c r="G85" s="104" t="str">
        <f t="shared" si="66"/>
        <v/>
      </c>
      <c r="H85" s="104" t="str">
        <f t="shared" si="66"/>
        <v/>
      </c>
      <c r="I85" s="104" t="str">
        <f t="shared" si="66"/>
        <v/>
      </c>
      <c r="J85" s="104" t="str">
        <f t="shared" si="66"/>
        <v/>
      </c>
      <c r="K85" s="104" t="str">
        <f t="shared" si="66"/>
        <v/>
      </c>
      <c r="L85" s="104" t="str">
        <f t="shared" si="66"/>
        <v/>
      </c>
      <c r="M85" s="104" t="str">
        <f t="shared" si="66"/>
        <v/>
      </c>
      <c r="N85" s="104" t="str">
        <f t="shared" si="66"/>
        <v/>
      </c>
      <c r="O85" s="104" t="str">
        <f t="shared" si="66"/>
        <v/>
      </c>
      <c r="P85" s="104" t="str">
        <f t="shared" si="66"/>
        <v/>
      </c>
      <c r="Q85" s="104" t="str">
        <f t="shared" ca="1" si="66"/>
        <v/>
      </c>
      <c r="R85" s="104" t="str">
        <f t="shared" ca="1" si="66"/>
        <v/>
      </c>
      <c r="S85" s="104" t="str">
        <f t="shared" ca="1" si="66"/>
        <v/>
      </c>
      <c r="T85" s="104" t="str">
        <f t="shared" ca="1" si="67"/>
        <v/>
      </c>
      <c r="U85" s="104" t="str">
        <f t="shared" ca="1" si="67"/>
        <v/>
      </c>
      <c r="V85" s="104" t="str">
        <f t="shared" ca="1" si="67"/>
        <v/>
      </c>
      <c r="W85" s="104" t="str">
        <f t="shared" ca="1" si="67"/>
        <v/>
      </c>
      <c r="X85" s="104" t="str">
        <f t="shared" ca="1" si="67"/>
        <v/>
      </c>
      <c r="Y85" s="104" t="str">
        <f t="shared" ca="1" si="67"/>
        <v/>
      </c>
      <c r="Z85" s="104" t="str">
        <f t="shared" ca="1" si="67"/>
        <v/>
      </c>
      <c r="AA85" s="104" t="str">
        <f t="shared" ca="1" si="67"/>
        <v/>
      </c>
      <c r="AB85" s="104" t="str">
        <f t="shared" ca="1" si="67"/>
        <v/>
      </c>
      <c r="AC85" s="104">
        <f t="shared" ca="1" si="67"/>
        <v>-1.6745876562654287</v>
      </c>
      <c r="AD85" s="104">
        <f t="shared" ca="1" si="67"/>
        <v>-1.3686988995351981</v>
      </c>
      <c r="AE85" s="104">
        <f t="shared" ca="1" si="67"/>
        <v>-1.0893312064517586</v>
      </c>
      <c r="AF85" s="104">
        <f t="shared" ca="1" si="67"/>
        <v>-0.83129926713047853</v>
      </c>
      <c r="AG85" s="104">
        <f t="shared" ca="1" si="67"/>
        <v>-0.6015273225524721</v>
      </c>
      <c r="AH85" s="104">
        <f t="shared" ca="1" si="67"/>
        <v>-0.40795691316527694</v>
      </c>
      <c r="AI85" s="104">
        <f t="shared" ca="1" si="67"/>
        <v>-0.26055609267148749</v>
      </c>
      <c r="AJ85" s="104" t="str">
        <f t="shared" ca="1" si="69"/>
        <v/>
      </c>
      <c r="AK85" s="104" t="str">
        <f t="shared" ca="1" si="69"/>
        <v/>
      </c>
      <c r="AL85" s="104" t="str">
        <f t="shared" ca="1" si="69"/>
        <v/>
      </c>
      <c r="AM85" s="104" t="str">
        <f t="shared" ca="1" si="69"/>
        <v/>
      </c>
      <c r="AN85" s="104" t="str">
        <f t="shared" ca="1" si="69"/>
        <v/>
      </c>
      <c r="AO85" s="104" t="str">
        <f t="shared" ca="1" si="69"/>
        <v/>
      </c>
      <c r="AP85" s="104" t="str">
        <f t="shared" ca="1" si="69"/>
        <v/>
      </c>
      <c r="AQ85" s="104" t="str">
        <f t="shared" ca="1" si="69"/>
        <v/>
      </c>
      <c r="AR85" s="104" t="str">
        <f t="shared" ca="1" si="69"/>
        <v/>
      </c>
      <c r="AS85" s="104" t="str">
        <f t="shared" ca="1" si="69"/>
        <v/>
      </c>
      <c r="AT85" s="104" t="str">
        <f t="shared" ca="1" si="69"/>
        <v/>
      </c>
      <c r="AU85" s="104" t="str">
        <f t="shared" ca="1" si="69"/>
        <v/>
      </c>
      <c r="AV85" s="104" t="str">
        <f t="shared" ca="1" si="69"/>
        <v/>
      </c>
      <c r="AW85" s="104" t="str">
        <f t="shared" ca="1" si="69"/>
        <v/>
      </c>
      <c r="AX85" s="104" t="str">
        <f t="shared" ca="1" si="69"/>
        <v/>
      </c>
      <c r="AY85" s="104" t="str">
        <f t="shared" ca="1" si="69"/>
        <v/>
      </c>
      <c r="AZ85" s="104" t="str">
        <f t="shared" ca="1" si="68"/>
        <v/>
      </c>
      <c r="BA85" s="104" t="str">
        <f t="shared" ca="1" si="68"/>
        <v/>
      </c>
      <c r="BB85" s="104" t="str">
        <f t="shared" ca="1" si="47"/>
        <v>2A3</v>
      </c>
      <c r="BC85" s="104" t="str">
        <f t="shared" ca="1" si="48"/>
        <v>3G_aceA</v>
      </c>
      <c r="BD85" s="104">
        <f t="shared" ca="1" si="49"/>
        <v>20103</v>
      </c>
      <c r="BE85" s="104" t="str">
        <f t="shared" ca="1" si="50"/>
        <v>3G</v>
      </c>
      <c r="BF85" s="104" t="str">
        <f t="shared" ca="1" si="51"/>
        <v>aceA</v>
      </c>
      <c r="BG85" s="104" t="str">
        <f t="shared" ca="1" si="52"/>
        <v>1_3</v>
      </c>
      <c r="BH85" s="104">
        <f ca="1">IFERROR(IF(BB85="","",IF(Details!$B$10=1,1,VLOOKUP($BB85,Data_qPCR,58,FALSE))),"")</f>
        <v>1</v>
      </c>
      <c r="BI85" s="104">
        <f t="shared" ca="1" si="53"/>
        <v>7</v>
      </c>
      <c r="BJ85" s="104">
        <f t="shared" ca="1" si="54"/>
        <v>4.1579234550228277</v>
      </c>
      <c r="BK85" s="104">
        <f t="shared" ca="1" si="55"/>
        <v>32.702902502213249</v>
      </c>
      <c r="BL85" s="104">
        <f t="shared" ca="1" si="56"/>
        <v>0.98771212508039508</v>
      </c>
      <c r="BM85" s="104">
        <f t="shared" ca="1" si="57"/>
        <v>0.73982139823573867</v>
      </c>
      <c r="BN85" s="104">
        <f t="shared" ca="1" si="58"/>
        <v>28.324609104074209</v>
      </c>
      <c r="BO85" s="104" t="str">
        <f t="shared" ca="1" si="59"/>
        <v>aceA@1_3</v>
      </c>
      <c r="BP85" s="104">
        <f ca="1">IF(BO85="","",BQ85-COUNTIF($BO$3:BO84,BO85))</f>
        <v>2</v>
      </c>
      <c r="BQ85" s="104">
        <f t="shared" ca="1" si="60"/>
        <v>2</v>
      </c>
      <c r="BR85" s="104" t="str">
        <f t="shared" ca="1" si="61"/>
        <v>aceA@1_3@1</v>
      </c>
      <c r="BS85" s="104" t="str">
        <f t="shared" ca="1" si="62"/>
        <v>2A3</v>
      </c>
      <c r="BT85" s="104" t="b">
        <f t="shared" ca="1" si="63"/>
        <v>0</v>
      </c>
    </row>
    <row r="86" spans="1:72" x14ac:dyDescent="0.25">
      <c r="A86" s="104">
        <f ca="1">IF(A85="","",IF(ISTEXT(A85),1,IF(A85+1&gt;Data_Chart!$C$2,"",A85+1)))</f>
        <v>83</v>
      </c>
      <c r="B86" s="104">
        <f ca="1">IFERROR(SMALL(Data_Amplitude!$A$4:$A$1155,A86),"")</f>
        <v>83</v>
      </c>
      <c r="C86" s="104" t="str">
        <f t="shared" ca="1" si="45"/>
        <v>2B3</v>
      </c>
      <c r="D86" s="104" t="str">
        <f t="shared" si="66"/>
        <v/>
      </c>
      <c r="E86" s="104" t="str">
        <f t="shared" si="66"/>
        <v/>
      </c>
      <c r="F86" s="104" t="str">
        <f t="shared" si="66"/>
        <v/>
      </c>
      <c r="G86" s="104" t="str">
        <f t="shared" si="66"/>
        <v/>
      </c>
      <c r="H86" s="104" t="str">
        <f t="shared" si="66"/>
        <v/>
      </c>
      <c r="I86" s="104" t="str">
        <f t="shared" si="66"/>
        <v/>
      </c>
      <c r="J86" s="104" t="str">
        <f t="shared" si="66"/>
        <v/>
      </c>
      <c r="K86" s="104" t="str">
        <f t="shared" si="66"/>
        <v/>
      </c>
      <c r="L86" s="104" t="str">
        <f t="shared" si="66"/>
        <v/>
      </c>
      <c r="M86" s="104" t="str">
        <f t="shared" si="66"/>
        <v/>
      </c>
      <c r="N86" s="104" t="str">
        <f t="shared" si="66"/>
        <v/>
      </c>
      <c r="O86" s="104" t="str">
        <f t="shared" si="66"/>
        <v/>
      </c>
      <c r="P86" s="104" t="str">
        <f t="shared" si="66"/>
        <v/>
      </c>
      <c r="Q86" s="104" t="str">
        <f t="shared" ca="1" si="66"/>
        <v/>
      </c>
      <c r="R86" s="104" t="str">
        <f t="shared" ca="1" si="66"/>
        <v/>
      </c>
      <c r="S86" s="104" t="str">
        <f t="shared" ca="1" si="66"/>
        <v/>
      </c>
      <c r="T86" s="104" t="str">
        <f t="shared" ca="1" si="67"/>
        <v/>
      </c>
      <c r="U86" s="104" t="str">
        <f t="shared" ca="1" si="67"/>
        <v/>
      </c>
      <c r="V86" s="104" t="str">
        <f t="shared" ca="1" si="67"/>
        <v/>
      </c>
      <c r="W86" s="104" t="str">
        <f t="shared" ca="1" si="67"/>
        <v/>
      </c>
      <c r="X86" s="104" t="str">
        <f t="shared" ca="1" si="67"/>
        <v/>
      </c>
      <c r="Y86" s="104" t="str">
        <f t="shared" ca="1" si="67"/>
        <v/>
      </c>
      <c r="Z86" s="104" t="str">
        <f t="shared" ca="1" si="67"/>
        <v/>
      </c>
      <c r="AA86" s="104" t="str">
        <f t="shared" ca="1" si="67"/>
        <v/>
      </c>
      <c r="AB86" s="104" t="str">
        <f t="shared" ca="1" si="67"/>
        <v/>
      </c>
      <c r="AC86" s="104">
        <f t="shared" ca="1" si="67"/>
        <v>-1.6135389764091432</v>
      </c>
      <c r="AD86" s="104">
        <f t="shared" ca="1" si="67"/>
        <v>-1.3138630324598961</v>
      </c>
      <c r="AE86" s="104">
        <f t="shared" ca="1" si="67"/>
        <v>-1.0399572670290551</v>
      </c>
      <c r="AF86" s="104">
        <f t="shared" ca="1" si="67"/>
        <v>-0.78934272557551299</v>
      </c>
      <c r="AG86" s="104">
        <f t="shared" ca="1" si="67"/>
        <v>-0.56549658040742834</v>
      </c>
      <c r="AH86" s="104">
        <f t="shared" ca="1" si="67"/>
        <v>-0.3808049721859102</v>
      </c>
      <c r="AI86" s="104" t="str">
        <f t="shared" ca="1" si="67"/>
        <v/>
      </c>
      <c r="AJ86" s="104" t="str">
        <f t="shared" ca="1" si="69"/>
        <v/>
      </c>
      <c r="AK86" s="104" t="str">
        <f t="shared" ca="1" si="69"/>
        <v/>
      </c>
      <c r="AL86" s="104" t="str">
        <f t="shared" ca="1" si="69"/>
        <v/>
      </c>
      <c r="AM86" s="104" t="str">
        <f t="shared" ca="1" si="69"/>
        <v/>
      </c>
      <c r="AN86" s="104" t="str">
        <f t="shared" ca="1" si="69"/>
        <v/>
      </c>
      <c r="AO86" s="104" t="str">
        <f t="shared" ca="1" si="69"/>
        <v/>
      </c>
      <c r="AP86" s="104" t="str">
        <f t="shared" ca="1" si="69"/>
        <v/>
      </c>
      <c r="AQ86" s="104" t="str">
        <f t="shared" ca="1" si="69"/>
        <v/>
      </c>
      <c r="AR86" s="104" t="str">
        <f t="shared" ca="1" si="69"/>
        <v/>
      </c>
      <c r="AS86" s="104" t="str">
        <f t="shared" ca="1" si="69"/>
        <v/>
      </c>
      <c r="AT86" s="104" t="str">
        <f t="shared" ca="1" si="69"/>
        <v/>
      </c>
      <c r="AU86" s="104" t="str">
        <f t="shared" ca="1" si="69"/>
        <v/>
      </c>
      <c r="AV86" s="104" t="str">
        <f t="shared" ca="1" si="69"/>
        <v/>
      </c>
      <c r="AW86" s="104" t="str">
        <f t="shared" ca="1" si="69"/>
        <v/>
      </c>
      <c r="AX86" s="104" t="str">
        <f t="shared" ca="1" si="69"/>
        <v/>
      </c>
      <c r="AY86" s="104" t="str">
        <f t="shared" ca="1" si="69"/>
        <v/>
      </c>
      <c r="AZ86" s="104" t="str">
        <f t="shared" ca="1" si="68"/>
        <v/>
      </c>
      <c r="BA86" s="104" t="str">
        <f t="shared" ca="1" si="68"/>
        <v/>
      </c>
      <c r="BB86" s="104" t="str">
        <f t="shared" ca="1" si="47"/>
        <v>2B3</v>
      </c>
      <c r="BC86" s="104" t="str">
        <f t="shared" ca="1" si="48"/>
        <v>3G_aceA</v>
      </c>
      <c r="BD86" s="104">
        <f t="shared" ca="1" si="49"/>
        <v>20203</v>
      </c>
      <c r="BE86" s="104" t="str">
        <f t="shared" ca="1" si="50"/>
        <v>3G</v>
      </c>
      <c r="BF86" s="104" t="str">
        <f t="shared" ca="1" si="51"/>
        <v>aceA</v>
      </c>
      <c r="BG86" s="104" t="str">
        <f t="shared" ca="1" si="52"/>
        <v>1_3</v>
      </c>
      <c r="BH86" s="104">
        <f ca="1">IFERROR(IF(BB86="","",IF(Details!$B$10=1,1,VLOOKUP($BB86,Data_qPCR,58,FALSE))),"")</f>
        <v>1</v>
      </c>
      <c r="BI86" s="104">
        <f t="shared" ca="1" si="53"/>
        <v>6</v>
      </c>
      <c r="BJ86" s="104">
        <f t="shared" ca="1" si="54"/>
        <v>4.0148933828623115</v>
      </c>
      <c r="BK86" s="104">
        <f t="shared" ca="1" si="55"/>
        <v>32.316158538610601</v>
      </c>
      <c r="BL86" s="104">
        <f t="shared" ca="1" si="56"/>
        <v>0.99332866271319409</v>
      </c>
      <c r="BM86" s="104">
        <f t="shared" ca="1" si="57"/>
        <v>0.77448616039909979</v>
      </c>
      <c r="BN86" s="104">
        <f t="shared" ca="1" si="58"/>
        <v>28.088475806456586</v>
      </c>
      <c r="BO86" s="104" t="str">
        <f t="shared" ca="1" si="59"/>
        <v>aceA@1_3</v>
      </c>
      <c r="BP86" s="104">
        <f ca="1">IF(BO86="","",BQ86-COUNTIF($BO$3:BO85,BO86))</f>
        <v>1</v>
      </c>
      <c r="BQ86" s="104">
        <f t="shared" ca="1" si="60"/>
        <v>2</v>
      </c>
      <c r="BR86" s="104" t="str">
        <f t="shared" ca="1" si="61"/>
        <v>aceA@1_3@2</v>
      </c>
      <c r="BS86" s="104" t="str">
        <f t="shared" ca="1" si="62"/>
        <v>2B3</v>
      </c>
      <c r="BT86" s="104" t="b">
        <f t="shared" ca="1" si="63"/>
        <v>0</v>
      </c>
    </row>
    <row r="87" spans="1:72" x14ac:dyDescent="0.25">
      <c r="A87" s="104">
        <f ca="1">IF(A86="","",IF(ISTEXT(A86),1,IF(A86+1&gt;Data_Chart!$C$2,"",A86+1)))</f>
        <v>84</v>
      </c>
      <c r="B87" s="104">
        <f ca="1">IFERROR(SMALL(Data_Amplitude!$A$4:$A$1155,A87),"")</f>
        <v>84</v>
      </c>
      <c r="C87" s="104" t="str">
        <f t="shared" ca="1" si="45"/>
        <v>2C3</v>
      </c>
      <c r="D87" s="104" t="str">
        <f t="shared" si="66"/>
        <v/>
      </c>
      <c r="E87" s="104" t="str">
        <f t="shared" si="66"/>
        <v/>
      </c>
      <c r="F87" s="104" t="str">
        <f t="shared" si="66"/>
        <v/>
      </c>
      <c r="G87" s="104" t="str">
        <f t="shared" si="66"/>
        <v/>
      </c>
      <c r="H87" s="104" t="str">
        <f t="shared" si="66"/>
        <v/>
      </c>
      <c r="I87" s="104" t="str">
        <f t="shared" si="66"/>
        <v/>
      </c>
      <c r="J87" s="104" t="str">
        <f t="shared" si="66"/>
        <v/>
      </c>
      <c r="K87" s="104" t="str">
        <f t="shared" si="66"/>
        <v/>
      </c>
      <c r="L87" s="104" t="str">
        <f t="shared" si="66"/>
        <v/>
      </c>
      <c r="M87" s="104" t="str">
        <f t="shared" si="66"/>
        <v/>
      </c>
      <c r="N87" s="104" t="str">
        <f t="shared" si="66"/>
        <v/>
      </c>
      <c r="O87" s="104" t="str">
        <f t="shared" si="66"/>
        <v/>
      </c>
      <c r="P87" s="104" t="str">
        <f t="shared" si="66"/>
        <v/>
      </c>
      <c r="Q87" s="104" t="str">
        <f t="shared" ca="1" si="66"/>
        <v/>
      </c>
      <c r="R87" s="104" t="str">
        <f t="shared" ca="1" si="66"/>
        <v/>
      </c>
      <c r="S87" s="104" t="str">
        <f t="shared" ca="1" si="66"/>
        <v/>
      </c>
      <c r="T87" s="104" t="str">
        <f t="shared" ca="1" si="67"/>
        <v/>
      </c>
      <c r="U87" s="104" t="str">
        <f t="shared" ca="1" si="67"/>
        <v/>
      </c>
      <c r="V87" s="104" t="str">
        <f t="shared" ca="1" si="67"/>
        <v/>
      </c>
      <c r="W87" s="104" t="str">
        <f t="shared" ca="1" si="67"/>
        <v/>
      </c>
      <c r="X87" s="104" t="str">
        <f t="shared" ca="1" si="67"/>
        <v/>
      </c>
      <c r="Y87" s="104" t="str">
        <f t="shared" ca="1" si="67"/>
        <v/>
      </c>
      <c r="Z87" s="104" t="str">
        <f t="shared" ca="1" si="67"/>
        <v/>
      </c>
      <c r="AA87" s="104" t="str">
        <f t="shared" ca="1" si="67"/>
        <v/>
      </c>
      <c r="AB87" s="104" t="str">
        <f t="shared" ca="1" si="67"/>
        <v/>
      </c>
      <c r="AC87" s="104">
        <f t="shared" ca="1" si="67"/>
        <v>-1.7472308692592835</v>
      </c>
      <c r="AD87" s="104">
        <f t="shared" ca="1" si="67"/>
        <v>-1.4250363926183243</v>
      </c>
      <c r="AE87" s="104">
        <f t="shared" ca="1" si="67"/>
        <v>-1.1253575150777275</v>
      </c>
      <c r="AF87" s="104">
        <f t="shared" ca="1" si="67"/>
        <v>-0.85146431718461135</v>
      </c>
      <c r="AG87" s="104">
        <f t="shared" ca="1" si="67"/>
        <v>-0.60604767393665138</v>
      </c>
      <c r="AH87" s="104">
        <f t="shared" ca="1" si="67"/>
        <v>-0.40493546497122418</v>
      </c>
      <c r="AI87" s="104" t="str">
        <f t="shared" ca="1" si="67"/>
        <v/>
      </c>
      <c r="AJ87" s="104" t="str">
        <f t="shared" ca="1" si="69"/>
        <v/>
      </c>
      <c r="AK87" s="104" t="str">
        <f t="shared" ca="1" si="69"/>
        <v/>
      </c>
      <c r="AL87" s="104" t="str">
        <f t="shared" ca="1" si="69"/>
        <v/>
      </c>
      <c r="AM87" s="104" t="str">
        <f t="shared" ca="1" si="69"/>
        <v/>
      </c>
      <c r="AN87" s="104" t="str">
        <f t="shared" ca="1" si="69"/>
        <v/>
      </c>
      <c r="AO87" s="104" t="str">
        <f t="shared" ca="1" si="69"/>
        <v/>
      </c>
      <c r="AP87" s="104" t="str">
        <f t="shared" ca="1" si="69"/>
        <v/>
      </c>
      <c r="AQ87" s="104" t="str">
        <f t="shared" ca="1" si="69"/>
        <v/>
      </c>
      <c r="AR87" s="104" t="str">
        <f t="shared" ca="1" si="69"/>
        <v/>
      </c>
      <c r="AS87" s="104" t="str">
        <f t="shared" ca="1" si="69"/>
        <v/>
      </c>
      <c r="AT87" s="104" t="str">
        <f t="shared" ca="1" si="69"/>
        <v/>
      </c>
      <c r="AU87" s="104" t="str">
        <f t="shared" ca="1" si="69"/>
        <v/>
      </c>
      <c r="AV87" s="104" t="str">
        <f t="shared" ca="1" si="69"/>
        <v/>
      </c>
      <c r="AW87" s="104" t="str">
        <f t="shared" ca="1" si="69"/>
        <v/>
      </c>
      <c r="AX87" s="104" t="str">
        <f t="shared" ca="1" si="69"/>
        <v/>
      </c>
      <c r="AY87" s="104" t="str">
        <f t="shared" ca="1" si="69"/>
        <v/>
      </c>
      <c r="AZ87" s="104" t="str">
        <f t="shared" ca="1" si="68"/>
        <v/>
      </c>
      <c r="BA87" s="104" t="str">
        <f t="shared" ca="1" si="68"/>
        <v/>
      </c>
      <c r="BB87" s="104" t="str">
        <f t="shared" ca="1" si="47"/>
        <v>2C3</v>
      </c>
      <c r="BC87" s="104" t="str">
        <f t="shared" ca="1" si="48"/>
        <v>3G_pspA</v>
      </c>
      <c r="BD87" s="104">
        <f t="shared" ca="1" si="49"/>
        <v>20303</v>
      </c>
      <c r="BE87" s="104" t="str">
        <f t="shared" ca="1" si="50"/>
        <v>3G</v>
      </c>
      <c r="BF87" s="104" t="str">
        <f t="shared" ca="1" si="51"/>
        <v>pspA</v>
      </c>
      <c r="BG87" s="104" t="str">
        <f t="shared" ca="1" si="52"/>
        <v>1_3</v>
      </c>
      <c r="BH87" s="104">
        <f ca="1">IFERROR(IF(BB87="","",IF(Details!$B$10=1,1,VLOOKUP($BB87,Data_qPCR,58,FALSE))),"")</f>
        <v>1</v>
      </c>
      <c r="BI87" s="104">
        <f t="shared" ca="1" si="53"/>
        <v>6</v>
      </c>
      <c r="BJ87" s="104">
        <f t="shared" ca="1" si="54"/>
        <v>3.683184312478311</v>
      </c>
      <c r="BK87" s="104">
        <f t="shared" ca="1" si="55"/>
        <v>32.281446902082493</v>
      </c>
      <c r="BL87" s="104">
        <f t="shared" ca="1" si="56"/>
        <v>0.99365329174106187</v>
      </c>
      <c r="BM87" s="104">
        <f t="shared" ca="1" si="57"/>
        <v>0.86854773569821209</v>
      </c>
      <c r="BN87" s="104">
        <f t="shared" ca="1" si="58"/>
        <v>28.403053821042832</v>
      </c>
      <c r="BO87" s="104" t="str">
        <f t="shared" ca="1" si="59"/>
        <v>pspA@1_3</v>
      </c>
      <c r="BP87" s="104">
        <f ca="1">IF(BO87="","",BQ87-COUNTIF($BO$3:BO86,BO87))</f>
        <v>2</v>
      </c>
      <c r="BQ87" s="104">
        <f t="shared" ca="1" si="60"/>
        <v>2</v>
      </c>
      <c r="BR87" s="104" t="str">
        <f t="shared" ca="1" si="61"/>
        <v>pspA@1_3@1</v>
      </c>
      <c r="BS87" s="104" t="str">
        <f t="shared" ca="1" si="62"/>
        <v>2C3</v>
      </c>
      <c r="BT87" s="104" t="b">
        <f t="shared" ca="1" si="63"/>
        <v>0</v>
      </c>
    </row>
    <row r="88" spans="1:72" x14ac:dyDescent="0.25">
      <c r="A88" s="104">
        <f ca="1">IF(A87="","",IF(ISTEXT(A87),1,IF(A87+1&gt;Data_Chart!$C$2,"",A87+1)))</f>
        <v>85</v>
      </c>
      <c r="B88" s="104">
        <f ca="1">IFERROR(SMALL(Data_Amplitude!$A$4:$A$1155,A88),"")</f>
        <v>85</v>
      </c>
      <c r="C88" s="104" t="str">
        <f t="shared" ca="1" si="45"/>
        <v>2D3</v>
      </c>
      <c r="D88" s="104" t="str">
        <f t="shared" si="66"/>
        <v/>
      </c>
      <c r="E88" s="104" t="str">
        <f t="shared" si="66"/>
        <v/>
      </c>
      <c r="F88" s="104" t="str">
        <f t="shared" si="66"/>
        <v/>
      </c>
      <c r="G88" s="104" t="str">
        <f t="shared" si="66"/>
        <v/>
      </c>
      <c r="H88" s="104" t="str">
        <f t="shared" si="66"/>
        <v/>
      </c>
      <c r="I88" s="104" t="str">
        <f t="shared" si="66"/>
        <v/>
      </c>
      <c r="J88" s="104" t="str">
        <f t="shared" si="66"/>
        <v/>
      </c>
      <c r="K88" s="104" t="str">
        <f t="shared" si="66"/>
        <v/>
      </c>
      <c r="L88" s="104" t="str">
        <f t="shared" si="66"/>
        <v/>
      </c>
      <c r="M88" s="104" t="str">
        <f t="shared" si="66"/>
        <v/>
      </c>
      <c r="N88" s="104" t="str">
        <f t="shared" si="66"/>
        <v/>
      </c>
      <c r="O88" s="104" t="str">
        <f t="shared" si="66"/>
        <v/>
      </c>
      <c r="P88" s="104" t="str">
        <f t="shared" si="66"/>
        <v/>
      </c>
      <c r="Q88" s="104" t="str">
        <f t="shared" ca="1" si="66"/>
        <v/>
      </c>
      <c r="R88" s="104" t="str">
        <f t="shared" ca="1" si="66"/>
        <v/>
      </c>
      <c r="S88" s="104" t="str">
        <f t="shared" ca="1" si="66"/>
        <v/>
      </c>
      <c r="T88" s="104" t="str">
        <f t="shared" ca="1" si="67"/>
        <v/>
      </c>
      <c r="U88" s="104" t="str">
        <f t="shared" ca="1" si="67"/>
        <v/>
      </c>
      <c r="V88" s="104" t="str">
        <f t="shared" ca="1" si="67"/>
        <v/>
      </c>
      <c r="W88" s="104" t="str">
        <f t="shared" ca="1" si="67"/>
        <v/>
      </c>
      <c r="X88" s="104" t="str">
        <f t="shared" ca="1" si="67"/>
        <v/>
      </c>
      <c r="Y88" s="104" t="str">
        <f t="shared" ca="1" si="67"/>
        <v/>
      </c>
      <c r="Z88" s="104" t="str">
        <f t="shared" ca="1" si="67"/>
        <v/>
      </c>
      <c r="AA88" s="104" t="str">
        <f t="shared" ca="1" si="67"/>
        <v/>
      </c>
      <c r="AB88" s="104" t="str">
        <f t="shared" ca="1" si="67"/>
        <v/>
      </c>
      <c r="AC88" s="104" t="str">
        <f t="shared" ca="1" si="67"/>
        <v/>
      </c>
      <c r="AD88" s="104">
        <f t="shared" ca="1" si="67"/>
        <v>-1.556510298535781</v>
      </c>
      <c r="AE88" s="104">
        <f t="shared" ca="1" si="67"/>
        <v>-1.2520696107515445</v>
      </c>
      <c r="AF88" s="104">
        <f t="shared" ca="1" si="67"/>
        <v>-0.96666201356185533</v>
      </c>
      <c r="AG88" s="104">
        <f t="shared" ca="1" si="67"/>
        <v>-0.71019986093713339</v>
      </c>
      <c r="AH88" s="104">
        <f t="shared" ca="1" si="67"/>
        <v>-0.48881616716345294</v>
      </c>
      <c r="AI88" s="104">
        <f t="shared" ca="1" si="67"/>
        <v>-0.3180748976568244</v>
      </c>
      <c r="AJ88" s="104" t="str">
        <f t="shared" ca="1" si="69"/>
        <v/>
      </c>
      <c r="AK88" s="104" t="str">
        <f t="shared" ca="1" si="69"/>
        <v/>
      </c>
      <c r="AL88" s="104" t="str">
        <f t="shared" ca="1" si="69"/>
        <v/>
      </c>
      <c r="AM88" s="104" t="str">
        <f t="shared" ca="1" si="69"/>
        <v/>
      </c>
      <c r="AN88" s="104" t="str">
        <f t="shared" ca="1" si="69"/>
        <v/>
      </c>
      <c r="AO88" s="104" t="str">
        <f t="shared" ca="1" si="69"/>
        <v/>
      </c>
      <c r="AP88" s="104" t="str">
        <f t="shared" ca="1" si="69"/>
        <v/>
      </c>
      <c r="AQ88" s="104" t="str">
        <f t="shared" ca="1" si="69"/>
        <v/>
      </c>
      <c r="AR88" s="104" t="str">
        <f t="shared" ca="1" si="69"/>
        <v/>
      </c>
      <c r="AS88" s="104" t="str">
        <f t="shared" ca="1" si="69"/>
        <v/>
      </c>
      <c r="AT88" s="104" t="str">
        <f t="shared" ca="1" si="69"/>
        <v/>
      </c>
      <c r="AU88" s="104" t="str">
        <f t="shared" ca="1" si="69"/>
        <v/>
      </c>
      <c r="AV88" s="104" t="str">
        <f t="shared" ca="1" si="69"/>
        <v/>
      </c>
      <c r="AW88" s="104" t="str">
        <f t="shared" ca="1" si="69"/>
        <v/>
      </c>
      <c r="AX88" s="104" t="str">
        <f t="shared" ca="1" si="69"/>
        <v/>
      </c>
      <c r="AY88" s="104" t="str">
        <f t="shared" ca="1" si="69"/>
        <v/>
      </c>
      <c r="AZ88" s="104" t="str">
        <f t="shared" ca="1" si="68"/>
        <v/>
      </c>
      <c r="BA88" s="104" t="str">
        <f t="shared" ca="1" si="68"/>
        <v/>
      </c>
      <c r="BB88" s="104" t="str">
        <f t="shared" ca="1" si="47"/>
        <v>2D3</v>
      </c>
      <c r="BC88" s="104" t="str">
        <f t="shared" ca="1" si="48"/>
        <v>3G_pspA</v>
      </c>
      <c r="BD88" s="104">
        <f t="shared" ca="1" si="49"/>
        <v>20403</v>
      </c>
      <c r="BE88" s="104" t="str">
        <f t="shared" ca="1" si="50"/>
        <v>3G</v>
      </c>
      <c r="BF88" s="104" t="str">
        <f t="shared" ca="1" si="51"/>
        <v>pspA</v>
      </c>
      <c r="BG88" s="104" t="str">
        <f t="shared" ca="1" si="52"/>
        <v>1_3</v>
      </c>
      <c r="BH88" s="104">
        <f ca="1">IFERROR(IF(BB88="","",IF(Details!$B$10=1,1,VLOOKUP($BB88,Data_qPCR,58,FALSE))),"")</f>
        <v>1</v>
      </c>
      <c r="BI88" s="104">
        <f t="shared" ca="1" si="53"/>
        <v>6</v>
      </c>
      <c r="BJ88" s="104">
        <f t="shared" ca="1" si="54"/>
        <v>3.9676583087533235</v>
      </c>
      <c r="BK88" s="104">
        <f t="shared" ca="1" si="55"/>
        <v>32.999694733243679</v>
      </c>
      <c r="BL88" s="104">
        <f t="shared" ca="1" si="56"/>
        <v>0.99059952379745997</v>
      </c>
      <c r="BM88" s="104">
        <f t="shared" ca="1" si="57"/>
        <v>0.78664320687224576</v>
      </c>
      <c r="BN88" s="104">
        <f t="shared" ca="1" si="58"/>
        <v>28.82175053412643</v>
      </c>
      <c r="BO88" s="104" t="str">
        <f t="shared" ca="1" si="59"/>
        <v>pspA@1_3</v>
      </c>
      <c r="BP88" s="104">
        <f ca="1">IF(BO88="","",BQ88-COUNTIF($BO$3:BO87,BO88))</f>
        <v>1</v>
      </c>
      <c r="BQ88" s="104">
        <f t="shared" ca="1" si="60"/>
        <v>2</v>
      </c>
      <c r="BR88" s="104" t="str">
        <f t="shared" ca="1" si="61"/>
        <v>pspA@1_3@2</v>
      </c>
      <c r="BS88" s="104" t="str">
        <f t="shared" ca="1" si="62"/>
        <v>2D3</v>
      </c>
      <c r="BT88" s="104" t="b">
        <f t="shared" ca="1" si="63"/>
        <v>0</v>
      </c>
    </row>
    <row r="89" spans="1:72" x14ac:dyDescent="0.25">
      <c r="A89" s="104">
        <f ca="1">IF(A88="","",IF(ISTEXT(A88),1,IF(A88+1&gt;Data_Chart!$C$2,"",A88+1)))</f>
        <v>86</v>
      </c>
      <c r="B89" s="104">
        <f ca="1">IFERROR(SMALL(Data_Amplitude!$A$4:$A$1155,A89),"")</f>
        <v>86</v>
      </c>
      <c r="C89" s="104" t="str">
        <f t="shared" ca="1" si="45"/>
        <v>2E3</v>
      </c>
      <c r="D89" s="104" t="str">
        <f t="shared" si="66"/>
        <v/>
      </c>
      <c r="E89" s="104" t="str">
        <f t="shared" si="66"/>
        <v/>
      </c>
      <c r="F89" s="104" t="str">
        <f t="shared" si="66"/>
        <v/>
      </c>
      <c r="G89" s="104" t="str">
        <f t="shared" si="66"/>
        <v/>
      </c>
      <c r="H89" s="104" t="str">
        <f t="shared" si="66"/>
        <v/>
      </c>
      <c r="I89" s="104" t="str">
        <f t="shared" si="66"/>
        <v/>
      </c>
      <c r="J89" s="104" t="str">
        <f t="shared" si="66"/>
        <v/>
      </c>
      <c r="K89" s="104" t="str">
        <f t="shared" si="66"/>
        <v/>
      </c>
      <c r="L89" s="104" t="str">
        <f t="shared" si="66"/>
        <v/>
      </c>
      <c r="M89" s="104" t="str">
        <f t="shared" si="66"/>
        <v/>
      </c>
      <c r="N89" s="104" t="str">
        <f t="shared" si="66"/>
        <v/>
      </c>
      <c r="O89" s="104" t="str">
        <f t="shared" si="66"/>
        <v/>
      </c>
      <c r="P89" s="104" t="str">
        <f t="shared" si="66"/>
        <v/>
      </c>
      <c r="Q89" s="104" t="str">
        <f t="shared" ca="1" si="66"/>
        <v/>
      </c>
      <c r="R89" s="104" t="str">
        <f t="shared" ca="1" si="66"/>
        <v/>
      </c>
      <c r="S89" s="104" t="str">
        <f t="shared" ca="1" si="66"/>
        <v/>
      </c>
      <c r="T89" s="104" t="str">
        <f t="shared" ca="1" si="67"/>
        <v/>
      </c>
      <c r="U89" s="104" t="str">
        <f t="shared" ca="1" si="67"/>
        <v/>
      </c>
      <c r="V89" s="104" t="str">
        <f t="shared" ca="1" si="67"/>
        <v/>
      </c>
      <c r="W89" s="104" t="str">
        <f t="shared" ca="1" si="67"/>
        <v/>
      </c>
      <c r="X89" s="104" t="str">
        <f t="shared" ca="1" si="67"/>
        <v/>
      </c>
      <c r="Y89" s="104" t="str">
        <f t="shared" ca="1" si="67"/>
        <v/>
      </c>
      <c r="Z89" s="104">
        <f t="shared" ca="1" si="67"/>
        <v>-1.7911148481883967</v>
      </c>
      <c r="AA89" s="104">
        <f t="shared" ca="1" si="67"/>
        <v>-1.4683195496499137</v>
      </c>
      <c r="AB89" s="104">
        <f t="shared" ca="1" si="67"/>
        <v>-1.1701398223031156</v>
      </c>
      <c r="AC89" s="104">
        <f t="shared" ca="1" si="67"/>
        <v>-0.89541703803599337</v>
      </c>
      <c r="AD89" s="104">
        <f t="shared" ca="1" si="67"/>
        <v>-0.64916039827646677</v>
      </c>
      <c r="AE89" s="104">
        <f t="shared" ca="1" si="67"/>
        <v>-0.44174331931801009</v>
      </c>
      <c r="AF89" s="104">
        <f t="shared" ca="1" si="67"/>
        <v>-0.28457013779572943</v>
      </c>
      <c r="AG89" s="104" t="str">
        <f t="shared" ca="1" si="67"/>
        <v/>
      </c>
      <c r="AH89" s="104" t="str">
        <f t="shared" ca="1" si="67"/>
        <v/>
      </c>
      <c r="AI89" s="104" t="str">
        <f t="shared" ca="1" si="67"/>
        <v/>
      </c>
      <c r="AJ89" s="104" t="str">
        <f t="shared" ca="1" si="69"/>
        <v/>
      </c>
      <c r="AK89" s="104" t="str">
        <f t="shared" ca="1" si="69"/>
        <v/>
      </c>
      <c r="AL89" s="104" t="str">
        <f t="shared" ca="1" si="69"/>
        <v/>
      </c>
      <c r="AM89" s="104" t="str">
        <f t="shared" ca="1" si="69"/>
        <v/>
      </c>
      <c r="AN89" s="104" t="str">
        <f t="shared" ca="1" si="69"/>
        <v/>
      </c>
      <c r="AO89" s="104" t="str">
        <f t="shared" ca="1" si="69"/>
        <v/>
      </c>
      <c r="AP89" s="104" t="str">
        <f t="shared" ca="1" si="69"/>
        <v/>
      </c>
      <c r="AQ89" s="104" t="str">
        <f t="shared" ca="1" si="69"/>
        <v/>
      </c>
      <c r="AR89" s="104" t="str">
        <f t="shared" ca="1" si="69"/>
        <v/>
      </c>
      <c r="AS89" s="104" t="str">
        <f t="shared" ca="1" si="69"/>
        <v/>
      </c>
      <c r="AT89" s="104" t="str">
        <f t="shared" ca="1" si="69"/>
        <v/>
      </c>
      <c r="AU89" s="104" t="str">
        <f t="shared" ca="1" si="69"/>
        <v/>
      </c>
      <c r="AV89" s="104" t="str">
        <f t="shared" ca="1" si="69"/>
        <v/>
      </c>
      <c r="AW89" s="104" t="str">
        <f t="shared" ca="1" si="69"/>
        <v/>
      </c>
      <c r="AX89" s="104" t="str">
        <f t="shared" ca="1" si="69"/>
        <v/>
      </c>
      <c r="AY89" s="104" t="str">
        <f t="shared" ca="1" si="69"/>
        <v/>
      </c>
      <c r="AZ89" s="104" t="str">
        <f t="shared" ca="1" si="68"/>
        <v/>
      </c>
      <c r="BA89" s="104" t="str">
        <f t="shared" ca="1" si="68"/>
        <v/>
      </c>
      <c r="BB89" s="104" t="str">
        <f t="shared" ca="1" si="47"/>
        <v>2E3</v>
      </c>
      <c r="BC89" s="104" t="str">
        <f t="shared" ca="1" si="48"/>
        <v>3G_ltpD</v>
      </c>
      <c r="BD89" s="104">
        <f t="shared" ca="1" si="49"/>
        <v>20503</v>
      </c>
      <c r="BE89" s="104" t="str">
        <f t="shared" ca="1" si="50"/>
        <v>3G</v>
      </c>
      <c r="BF89" s="104" t="str">
        <f t="shared" ca="1" si="51"/>
        <v>ltpD</v>
      </c>
      <c r="BG89" s="104" t="str">
        <f t="shared" ca="1" si="52"/>
        <v>1_3</v>
      </c>
      <c r="BH89" s="104">
        <f ca="1">IFERROR(IF(BB89="","",IF(Details!$B$10=1,1,VLOOKUP($BB89,Data_qPCR,58,FALSE))),"")</f>
        <v>1</v>
      </c>
      <c r="BI89" s="104">
        <f t="shared" ca="1" si="53"/>
        <v>7</v>
      </c>
      <c r="BJ89" s="104">
        <f t="shared" ca="1" si="54"/>
        <v>3.900175346449136</v>
      </c>
      <c r="BK89" s="104">
        <f t="shared" ca="1" si="55"/>
        <v>29.73328412081128</v>
      </c>
      <c r="BL89" s="104">
        <f t="shared" ca="1" si="56"/>
        <v>0.98810469030603088</v>
      </c>
      <c r="BM89" s="104">
        <f t="shared" ca="1" si="57"/>
        <v>0.80467386319796708</v>
      </c>
      <c r="BN89" s="104">
        <f t="shared" ca="1" si="58"/>
        <v>25.626399481000341</v>
      </c>
      <c r="BO89" s="104" t="str">
        <f t="shared" ca="1" si="59"/>
        <v>ltpD@1_3</v>
      </c>
      <c r="BP89" s="104">
        <f ca="1">IF(BO89="","",BQ89-COUNTIF($BO$3:BO88,BO89))</f>
        <v>2</v>
      </c>
      <c r="BQ89" s="104">
        <f t="shared" ca="1" si="60"/>
        <v>2</v>
      </c>
      <c r="BR89" s="104" t="str">
        <f t="shared" ca="1" si="61"/>
        <v>ltpD@1_3@1</v>
      </c>
      <c r="BS89" s="104" t="str">
        <f t="shared" ca="1" si="62"/>
        <v>2E3</v>
      </c>
      <c r="BT89" s="104" t="b">
        <f t="shared" ca="1" si="63"/>
        <v>0</v>
      </c>
    </row>
    <row r="90" spans="1:72" x14ac:dyDescent="0.25">
      <c r="A90" s="104">
        <f ca="1">IF(A89="","",IF(ISTEXT(A89),1,IF(A89+1&gt;Data_Chart!$C$2,"",A89+1)))</f>
        <v>87</v>
      </c>
      <c r="B90" s="104">
        <f ca="1">IFERROR(SMALL(Data_Amplitude!$A$4:$A$1155,A90),"")</f>
        <v>87</v>
      </c>
      <c r="C90" s="104" t="str">
        <f t="shared" ca="1" si="45"/>
        <v>2F3</v>
      </c>
      <c r="D90" s="104" t="str">
        <f t="shared" si="66"/>
        <v/>
      </c>
      <c r="E90" s="104" t="str">
        <f t="shared" si="66"/>
        <v/>
      </c>
      <c r="F90" s="104" t="str">
        <f t="shared" si="66"/>
        <v/>
      </c>
      <c r="G90" s="104" t="str">
        <f t="shared" si="66"/>
        <v/>
      </c>
      <c r="H90" s="104" t="str">
        <f t="shared" si="66"/>
        <v/>
      </c>
      <c r="I90" s="104" t="str">
        <f t="shared" si="66"/>
        <v/>
      </c>
      <c r="J90" s="104" t="str">
        <f t="shared" si="66"/>
        <v/>
      </c>
      <c r="K90" s="104" t="str">
        <f t="shared" si="66"/>
        <v/>
      </c>
      <c r="L90" s="104" t="str">
        <f t="shared" si="66"/>
        <v/>
      </c>
      <c r="M90" s="104" t="str">
        <f t="shared" si="66"/>
        <v/>
      </c>
      <c r="N90" s="104" t="str">
        <f t="shared" si="66"/>
        <v/>
      </c>
      <c r="O90" s="104" t="str">
        <f t="shared" si="66"/>
        <v/>
      </c>
      <c r="P90" s="104" t="str">
        <f t="shared" si="66"/>
        <v/>
      </c>
      <c r="Q90" s="104" t="str">
        <f t="shared" ca="1" si="66"/>
        <v/>
      </c>
      <c r="R90" s="104" t="str">
        <f t="shared" ca="1" si="66"/>
        <v/>
      </c>
      <c r="S90" s="104" t="str">
        <f t="shared" ca="1" si="66"/>
        <v/>
      </c>
      <c r="T90" s="104" t="str">
        <f t="shared" ca="1" si="67"/>
        <v/>
      </c>
      <c r="U90" s="104" t="str">
        <f t="shared" ca="1" si="67"/>
        <v/>
      </c>
      <c r="V90" s="104" t="str">
        <f t="shared" ca="1" si="67"/>
        <v/>
      </c>
      <c r="W90" s="104" t="str">
        <f t="shared" ca="1" si="67"/>
        <v/>
      </c>
      <c r="X90" s="104" t="str">
        <f t="shared" ca="1" si="67"/>
        <v/>
      </c>
      <c r="Y90" s="104" t="str">
        <f t="shared" ca="1" si="67"/>
        <v/>
      </c>
      <c r="Z90" s="104">
        <f t="shared" ca="1" si="67"/>
        <v>-1.7850538540142207</v>
      </c>
      <c r="AA90" s="104">
        <f t="shared" ca="1" si="67"/>
        <v>-1.4687068402896648</v>
      </c>
      <c r="AB90" s="104">
        <f t="shared" ca="1" si="67"/>
        <v>-1.1736305413195873</v>
      </c>
      <c r="AC90" s="104">
        <f t="shared" ca="1" si="67"/>
        <v>-0.9001575056657477</v>
      </c>
      <c r="AD90" s="104">
        <f t="shared" ca="1" si="67"/>
        <v>-0.65319659271178487</v>
      </c>
      <c r="AE90" s="104">
        <f t="shared" ca="1" si="67"/>
        <v>-0.44603224590172585</v>
      </c>
      <c r="AF90" s="104">
        <f t="shared" ca="1" si="67"/>
        <v>-0.28807460894014819</v>
      </c>
      <c r="AG90" s="104" t="str">
        <f t="shared" ca="1" si="67"/>
        <v/>
      </c>
      <c r="AH90" s="104" t="str">
        <f t="shared" ca="1" si="67"/>
        <v/>
      </c>
      <c r="AI90" s="104" t="str">
        <f t="shared" ca="1" si="67"/>
        <v/>
      </c>
      <c r="AJ90" s="104" t="str">
        <f t="shared" ca="1" si="69"/>
        <v/>
      </c>
      <c r="AK90" s="104" t="str">
        <f t="shared" ca="1" si="69"/>
        <v/>
      </c>
      <c r="AL90" s="104" t="str">
        <f t="shared" ca="1" si="69"/>
        <v/>
      </c>
      <c r="AM90" s="104" t="str">
        <f t="shared" ca="1" si="69"/>
        <v/>
      </c>
      <c r="AN90" s="104" t="str">
        <f t="shared" ca="1" si="69"/>
        <v/>
      </c>
      <c r="AO90" s="104" t="str">
        <f t="shared" ca="1" si="69"/>
        <v/>
      </c>
      <c r="AP90" s="104" t="str">
        <f t="shared" ca="1" si="69"/>
        <v/>
      </c>
      <c r="AQ90" s="104" t="str">
        <f t="shared" ca="1" si="69"/>
        <v/>
      </c>
      <c r="AR90" s="104" t="str">
        <f t="shared" ca="1" si="69"/>
        <v/>
      </c>
      <c r="AS90" s="104" t="str">
        <f t="shared" ca="1" si="69"/>
        <v/>
      </c>
      <c r="AT90" s="104" t="str">
        <f t="shared" ca="1" si="69"/>
        <v/>
      </c>
      <c r="AU90" s="104" t="str">
        <f t="shared" ca="1" si="69"/>
        <v/>
      </c>
      <c r="AV90" s="104" t="str">
        <f t="shared" ca="1" si="69"/>
        <v/>
      </c>
      <c r="AW90" s="104" t="str">
        <f t="shared" ca="1" si="69"/>
        <v/>
      </c>
      <c r="AX90" s="104" t="str">
        <f t="shared" ca="1" si="69"/>
        <v/>
      </c>
      <c r="AY90" s="104" t="str">
        <f t="shared" ca="1" si="69"/>
        <v/>
      </c>
      <c r="AZ90" s="104" t="str">
        <f t="shared" ca="1" si="68"/>
        <v/>
      </c>
      <c r="BA90" s="104" t="str">
        <f t="shared" ca="1" si="68"/>
        <v/>
      </c>
      <c r="BB90" s="104" t="str">
        <f t="shared" ca="1" si="47"/>
        <v>2F3</v>
      </c>
      <c r="BC90" s="104" t="str">
        <f t="shared" ca="1" si="48"/>
        <v>3G_ltpD</v>
      </c>
      <c r="BD90" s="104">
        <f t="shared" ca="1" si="49"/>
        <v>20603</v>
      </c>
      <c r="BE90" s="104" t="str">
        <f t="shared" ca="1" si="50"/>
        <v>3G</v>
      </c>
      <c r="BF90" s="104" t="str">
        <f t="shared" ca="1" si="51"/>
        <v>ltpD</v>
      </c>
      <c r="BG90" s="104" t="str">
        <f t="shared" ca="1" si="52"/>
        <v>1_3</v>
      </c>
      <c r="BH90" s="104">
        <f ca="1">IFERROR(IF(BB90="","",IF(Details!$B$10=1,1,VLOOKUP($BB90,Data_qPCR,58,FALSE))),"")</f>
        <v>1</v>
      </c>
      <c r="BI90" s="104">
        <f t="shared" ca="1" si="53"/>
        <v>7</v>
      </c>
      <c r="BJ90" s="104">
        <f t="shared" ca="1" si="54"/>
        <v>3.9236990685875992</v>
      </c>
      <c r="BK90" s="104">
        <f t="shared" ca="1" si="55"/>
        <v>29.763865611295174</v>
      </c>
      <c r="BL90" s="104">
        <f t="shared" ca="1" si="56"/>
        <v>0.98887318268308655</v>
      </c>
      <c r="BM90" s="104">
        <f t="shared" ca="1" si="57"/>
        <v>0.7982975114294335</v>
      </c>
      <c r="BN90" s="104">
        <f t="shared" ca="1" si="58"/>
        <v>25.632210492072431</v>
      </c>
      <c r="BO90" s="104" t="str">
        <f t="shared" ca="1" si="59"/>
        <v>ltpD@1_3</v>
      </c>
      <c r="BP90" s="104">
        <f ca="1">IF(BO90="","",BQ90-COUNTIF($BO$3:BO89,BO90))</f>
        <v>1</v>
      </c>
      <c r="BQ90" s="104">
        <f t="shared" ca="1" si="60"/>
        <v>2</v>
      </c>
      <c r="BR90" s="104" t="str">
        <f t="shared" ca="1" si="61"/>
        <v>ltpD@1_3@2</v>
      </c>
      <c r="BS90" s="104" t="str">
        <f t="shared" ca="1" si="62"/>
        <v>2F3</v>
      </c>
      <c r="BT90" s="104" t="b">
        <f t="shared" ca="1" si="63"/>
        <v>0</v>
      </c>
    </row>
    <row r="91" spans="1:72" x14ac:dyDescent="0.25">
      <c r="A91" s="104">
        <f ca="1">IF(A90="","",IF(ISTEXT(A90),1,IF(A90+1&gt;Data_Chart!$C$2,"",A90+1)))</f>
        <v>88</v>
      </c>
      <c r="B91" s="104">
        <f ca="1">IFERROR(SMALL(Data_Amplitude!$A$4:$A$1155,A91),"")</f>
        <v>88</v>
      </c>
      <c r="C91" s="104" t="str">
        <f t="shared" ca="1" si="45"/>
        <v>2G3</v>
      </c>
      <c r="D91" s="104" t="str">
        <f t="shared" si="66"/>
        <v/>
      </c>
      <c r="E91" s="104" t="str">
        <f t="shared" si="66"/>
        <v/>
      </c>
      <c r="F91" s="104" t="str">
        <f t="shared" si="66"/>
        <v/>
      </c>
      <c r="G91" s="104" t="str">
        <f t="shared" si="66"/>
        <v/>
      </c>
      <c r="H91" s="104" t="str">
        <f t="shared" si="66"/>
        <v/>
      </c>
      <c r="I91" s="104" t="str">
        <f t="shared" si="66"/>
        <v/>
      </c>
      <c r="J91" s="104" t="str">
        <f t="shared" si="66"/>
        <v/>
      </c>
      <c r="K91" s="104" t="str">
        <f t="shared" si="66"/>
        <v/>
      </c>
      <c r="L91" s="104" t="str">
        <f t="shared" si="66"/>
        <v/>
      </c>
      <c r="M91" s="104" t="str">
        <f t="shared" si="66"/>
        <v/>
      </c>
      <c r="N91" s="104" t="str">
        <f t="shared" si="66"/>
        <v/>
      </c>
      <c r="O91" s="104" t="str">
        <f t="shared" si="66"/>
        <v/>
      </c>
      <c r="P91" s="104" t="str">
        <f t="shared" si="66"/>
        <v/>
      </c>
      <c r="Q91" s="104" t="str">
        <f t="shared" ca="1" si="66"/>
        <v/>
      </c>
      <c r="R91" s="104" t="str">
        <f t="shared" ca="1" si="66"/>
        <v/>
      </c>
      <c r="S91" s="104" t="str">
        <f t="shared" ca="1" si="66"/>
        <v/>
      </c>
      <c r="T91" s="104" t="str">
        <f t="shared" ca="1" si="67"/>
        <v/>
      </c>
      <c r="U91" s="104" t="str">
        <f t="shared" ca="1" si="67"/>
        <v/>
      </c>
      <c r="V91" s="104" t="str">
        <f t="shared" ca="1" si="67"/>
        <v/>
      </c>
      <c r="W91" s="104" t="str">
        <f t="shared" ca="1" si="67"/>
        <v/>
      </c>
      <c r="X91" s="104" t="str">
        <f t="shared" ca="1" si="67"/>
        <v/>
      </c>
      <c r="Y91" s="104" t="str">
        <f t="shared" ca="1" si="67"/>
        <v/>
      </c>
      <c r="Z91" s="104" t="str">
        <f t="shared" ca="1" si="67"/>
        <v/>
      </c>
      <c r="AA91" s="104" t="str">
        <f t="shared" ca="1" si="67"/>
        <v/>
      </c>
      <c r="AB91" s="104" t="str">
        <f t="shared" ca="1" si="67"/>
        <v/>
      </c>
      <c r="AC91" s="104">
        <f t="shared" ca="1" si="67"/>
        <v>-1.5415572533202893</v>
      </c>
      <c r="AD91" s="104">
        <f t="shared" ca="1" si="67"/>
        <v>-1.2488886298306356</v>
      </c>
      <c r="AE91" s="104">
        <f t="shared" ca="1" si="67"/>
        <v>-0.97829452593378785</v>
      </c>
      <c r="AF91" s="104">
        <f t="shared" ca="1" si="67"/>
        <v>-0.72936984597717425</v>
      </c>
      <c r="AG91" s="104">
        <f t="shared" ca="1" si="67"/>
        <v>-0.51265253264630584</v>
      </c>
      <c r="AH91" s="104">
        <f t="shared" ca="1" si="67"/>
        <v>-0.34042853863999367</v>
      </c>
      <c r="AI91" s="104" t="str">
        <f t="shared" ca="1" si="67"/>
        <v/>
      </c>
      <c r="AJ91" s="104" t="str">
        <f t="shared" ca="1" si="69"/>
        <v/>
      </c>
      <c r="AK91" s="104" t="str">
        <f t="shared" ca="1" si="69"/>
        <v/>
      </c>
      <c r="AL91" s="104" t="str">
        <f t="shared" ca="1" si="69"/>
        <v/>
      </c>
      <c r="AM91" s="104" t="str">
        <f t="shared" ca="1" si="69"/>
        <v/>
      </c>
      <c r="AN91" s="104" t="str">
        <f t="shared" ca="1" si="69"/>
        <v/>
      </c>
      <c r="AO91" s="104" t="str">
        <f t="shared" ca="1" si="69"/>
        <v/>
      </c>
      <c r="AP91" s="104" t="str">
        <f t="shared" ca="1" si="69"/>
        <v/>
      </c>
      <c r="AQ91" s="104" t="str">
        <f t="shared" ca="1" si="69"/>
        <v/>
      </c>
      <c r="AR91" s="104" t="str">
        <f t="shared" ca="1" si="69"/>
        <v/>
      </c>
      <c r="AS91" s="104" t="str">
        <f t="shared" ca="1" si="69"/>
        <v/>
      </c>
      <c r="AT91" s="104" t="str">
        <f t="shared" ca="1" si="69"/>
        <v/>
      </c>
      <c r="AU91" s="104" t="str">
        <f t="shared" ca="1" si="69"/>
        <v/>
      </c>
      <c r="AV91" s="104" t="str">
        <f t="shared" ca="1" si="69"/>
        <v/>
      </c>
      <c r="AW91" s="104" t="str">
        <f t="shared" ca="1" si="69"/>
        <v/>
      </c>
      <c r="AX91" s="104" t="str">
        <f t="shared" ca="1" si="69"/>
        <v/>
      </c>
      <c r="AY91" s="104" t="str">
        <f t="shared" ca="1" si="69"/>
        <v/>
      </c>
      <c r="AZ91" s="104" t="str">
        <f t="shared" ca="1" si="68"/>
        <v/>
      </c>
      <c r="BA91" s="104" t="str">
        <f t="shared" ca="1" si="68"/>
        <v/>
      </c>
      <c r="BB91" s="104" t="str">
        <f t="shared" ca="1" si="47"/>
        <v>2G3</v>
      </c>
      <c r="BC91" s="104" t="str">
        <f t="shared" ca="1" si="48"/>
        <v>3G_ParA</v>
      </c>
      <c r="BD91" s="104">
        <f t="shared" ca="1" si="49"/>
        <v>20703</v>
      </c>
      <c r="BE91" s="104" t="str">
        <f t="shared" ca="1" si="50"/>
        <v>3G</v>
      </c>
      <c r="BF91" s="104" t="str">
        <f t="shared" ca="1" si="51"/>
        <v>ParA</v>
      </c>
      <c r="BG91" s="104" t="str">
        <f t="shared" ca="1" si="52"/>
        <v>1_3</v>
      </c>
      <c r="BH91" s="104">
        <f ca="1">IFERROR(IF(BB91="","",IF(Details!$B$10=1,1,VLOOKUP($BB91,Data_qPCR,58,FALSE))),"")</f>
        <v>1</v>
      </c>
      <c r="BI91" s="104">
        <f t="shared" ca="1" si="53"/>
        <v>6</v>
      </c>
      <c r="BJ91" s="104">
        <f t="shared" ca="1" si="54"/>
        <v>4.1031087971146833</v>
      </c>
      <c r="BK91" s="104">
        <f t="shared" ca="1" si="55"/>
        <v>32.159420034363841</v>
      </c>
      <c r="BL91" s="104">
        <f t="shared" ca="1" si="56"/>
        <v>0.99216412696682899</v>
      </c>
      <c r="BM91" s="104">
        <f t="shared" ca="1" si="57"/>
        <v>0.75274058032193847</v>
      </c>
      <c r="BN91" s="104">
        <f t="shared" ca="1" si="58"/>
        <v>27.838846471002078</v>
      </c>
      <c r="BO91" s="104" t="str">
        <f t="shared" ca="1" si="59"/>
        <v>ParA@1_3</v>
      </c>
      <c r="BP91" s="104">
        <f ca="1">IF(BO91="","",BQ91-COUNTIF($BO$3:BO90,BO91))</f>
        <v>2</v>
      </c>
      <c r="BQ91" s="104">
        <f t="shared" ca="1" si="60"/>
        <v>4</v>
      </c>
      <c r="BR91" s="104" t="str">
        <f t="shared" ca="1" si="61"/>
        <v>ParA@1_3@3</v>
      </c>
      <c r="BS91" s="104" t="str">
        <f t="shared" ca="1" si="62"/>
        <v>2G3</v>
      </c>
      <c r="BT91" s="104" t="b">
        <f t="shared" ca="1" si="63"/>
        <v>0</v>
      </c>
    </row>
    <row r="92" spans="1:72" x14ac:dyDescent="0.25">
      <c r="A92" s="104">
        <f ca="1">IF(A91="","",IF(ISTEXT(A91),1,IF(A91+1&gt;Data_Chart!$C$2,"",A91+1)))</f>
        <v>89</v>
      </c>
      <c r="B92" s="104">
        <f ca="1">IFERROR(SMALL(Data_Amplitude!$A$4:$A$1155,A92),"")</f>
        <v>89</v>
      </c>
      <c r="C92" s="104" t="str">
        <f t="shared" ca="1" si="45"/>
        <v>2H3</v>
      </c>
      <c r="D92" s="104" t="str">
        <f t="shared" si="66"/>
        <v/>
      </c>
      <c r="E92" s="104" t="str">
        <f t="shared" si="66"/>
        <v/>
      </c>
      <c r="F92" s="104" t="str">
        <f t="shared" si="66"/>
        <v/>
      </c>
      <c r="G92" s="104" t="str">
        <f t="shared" si="66"/>
        <v/>
      </c>
      <c r="H92" s="104" t="str">
        <f t="shared" si="66"/>
        <v/>
      </c>
      <c r="I92" s="104" t="str">
        <f t="shared" si="66"/>
        <v/>
      </c>
      <c r="J92" s="104" t="str">
        <f t="shared" si="66"/>
        <v/>
      </c>
      <c r="K92" s="104" t="str">
        <f t="shared" si="66"/>
        <v/>
      </c>
      <c r="L92" s="104" t="str">
        <f t="shared" si="66"/>
        <v/>
      </c>
      <c r="M92" s="104" t="str">
        <f t="shared" si="66"/>
        <v/>
      </c>
      <c r="N92" s="104" t="str">
        <f t="shared" si="66"/>
        <v/>
      </c>
      <c r="O92" s="104" t="str">
        <f t="shared" si="66"/>
        <v/>
      </c>
      <c r="P92" s="104" t="str">
        <f t="shared" si="66"/>
        <v/>
      </c>
      <c r="Q92" s="104" t="str">
        <f t="shared" ca="1" si="66"/>
        <v/>
      </c>
      <c r="R92" s="104" t="str">
        <f t="shared" ca="1" si="66"/>
        <v/>
      </c>
      <c r="S92" s="104" t="str">
        <f t="shared" ca="1" si="66"/>
        <v/>
      </c>
      <c r="T92" s="104" t="str">
        <f t="shared" ca="1" si="67"/>
        <v/>
      </c>
      <c r="U92" s="104" t="str">
        <f t="shared" ca="1" si="67"/>
        <v/>
      </c>
      <c r="V92" s="104" t="str">
        <f t="shared" ca="1" si="67"/>
        <v/>
      </c>
      <c r="W92" s="104" t="str">
        <f t="shared" ca="1" si="67"/>
        <v/>
      </c>
      <c r="X92" s="104" t="str">
        <f t="shared" ca="1" si="67"/>
        <v/>
      </c>
      <c r="Y92" s="104" t="str">
        <f t="shared" ca="1" si="67"/>
        <v/>
      </c>
      <c r="Z92" s="104" t="str">
        <f t="shared" ca="1" si="67"/>
        <v/>
      </c>
      <c r="AA92" s="104" t="str">
        <f t="shared" ca="1" si="67"/>
        <v/>
      </c>
      <c r="AB92" s="104" t="str">
        <f t="shared" ca="1" si="67"/>
        <v/>
      </c>
      <c r="AC92" s="104">
        <f t="shared" ca="1" si="67"/>
        <v>-1.5652651930873023</v>
      </c>
      <c r="AD92" s="104">
        <f t="shared" ca="1" si="67"/>
        <v>-1.2707686636011506</v>
      </c>
      <c r="AE92" s="104">
        <f t="shared" ca="1" si="67"/>
        <v>-0.99711371591815601</v>
      </c>
      <c r="AF92" s="104">
        <f t="shared" ca="1" si="67"/>
        <v>-0.74626329694876381</v>
      </c>
      <c r="AG92" s="104">
        <f t="shared" ca="1" si="67"/>
        <v>-0.52759772064839117</v>
      </c>
      <c r="AH92" s="104">
        <f t="shared" ca="1" si="67"/>
        <v>-0.35211998748166606</v>
      </c>
      <c r="AI92" s="104" t="str">
        <f t="shared" ca="1" si="67"/>
        <v/>
      </c>
      <c r="AJ92" s="104" t="str">
        <f t="shared" ca="1" si="69"/>
        <v/>
      </c>
      <c r="AK92" s="104" t="str">
        <f t="shared" ca="1" si="69"/>
        <v/>
      </c>
      <c r="AL92" s="104" t="str">
        <f t="shared" ca="1" si="69"/>
        <v/>
      </c>
      <c r="AM92" s="104" t="str">
        <f t="shared" ca="1" si="69"/>
        <v/>
      </c>
      <c r="AN92" s="104" t="str">
        <f t="shared" ca="1" si="69"/>
        <v/>
      </c>
      <c r="AO92" s="104" t="str">
        <f t="shared" ca="1" si="69"/>
        <v/>
      </c>
      <c r="AP92" s="104" t="str">
        <f t="shared" ca="1" si="69"/>
        <v/>
      </c>
      <c r="AQ92" s="104" t="str">
        <f t="shared" ca="1" si="69"/>
        <v/>
      </c>
      <c r="AR92" s="104" t="str">
        <f t="shared" ca="1" si="69"/>
        <v/>
      </c>
      <c r="AS92" s="104" t="str">
        <f t="shared" ca="1" si="69"/>
        <v/>
      </c>
      <c r="AT92" s="104" t="str">
        <f t="shared" ca="1" si="69"/>
        <v/>
      </c>
      <c r="AU92" s="104" t="str">
        <f t="shared" ca="1" si="69"/>
        <v/>
      </c>
      <c r="AV92" s="104" t="str">
        <f t="shared" ca="1" si="69"/>
        <v/>
      </c>
      <c r="AW92" s="104" t="str">
        <f t="shared" ca="1" si="69"/>
        <v/>
      </c>
      <c r="AX92" s="104" t="str">
        <f t="shared" ca="1" si="69"/>
        <v/>
      </c>
      <c r="AY92" s="104" t="str">
        <f t="shared" ca="1" si="69"/>
        <v/>
      </c>
      <c r="AZ92" s="104" t="str">
        <f t="shared" ca="1" si="68"/>
        <v/>
      </c>
      <c r="BA92" s="104" t="str">
        <f t="shared" ca="1" si="68"/>
        <v/>
      </c>
      <c r="BB92" s="104" t="str">
        <f t="shared" ca="1" si="47"/>
        <v>2H3</v>
      </c>
      <c r="BC92" s="104" t="str">
        <f t="shared" ca="1" si="48"/>
        <v>3G_ParA</v>
      </c>
      <c r="BD92" s="104">
        <f t="shared" ca="1" si="49"/>
        <v>20803</v>
      </c>
      <c r="BE92" s="104" t="str">
        <f t="shared" ca="1" si="50"/>
        <v>3G</v>
      </c>
      <c r="BF92" s="104" t="str">
        <f t="shared" ca="1" si="51"/>
        <v>ParA</v>
      </c>
      <c r="BG92" s="104" t="str">
        <f t="shared" ca="1" si="52"/>
        <v>1_3</v>
      </c>
      <c r="BH92" s="104">
        <f ca="1">IFERROR(IF(BB92="","",IF(Details!$B$10=1,1,VLOOKUP($BB92,Data_qPCR,58,FALSE))),"")</f>
        <v>1</v>
      </c>
      <c r="BI92" s="104">
        <f t="shared" ca="1" si="53"/>
        <v>6</v>
      </c>
      <c r="BJ92" s="104">
        <f t="shared" ca="1" si="54"/>
        <v>4.0641996646468463</v>
      </c>
      <c r="BK92" s="104">
        <f t="shared" ca="1" si="55"/>
        <v>32.197831422448857</v>
      </c>
      <c r="BL92" s="104">
        <f t="shared" ca="1" si="56"/>
        <v>0.99237180482786758</v>
      </c>
      <c r="BM92" s="104">
        <f t="shared" ca="1" si="57"/>
        <v>0.76218257960220392</v>
      </c>
      <c r="BN92" s="104">
        <f t="shared" ca="1" si="58"/>
        <v>27.918229175575728</v>
      </c>
      <c r="BO92" s="104" t="str">
        <f t="shared" ca="1" si="59"/>
        <v>ParA@1_3</v>
      </c>
      <c r="BP92" s="104">
        <f ca="1">IF(BO92="","",BQ92-COUNTIF($BO$3:BO91,BO92))</f>
        <v>1</v>
      </c>
      <c r="BQ92" s="104">
        <f t="shared" ca="1" si="60"/>
        <v>4</v>
      </c>
      <c r="BR92" s="104" t="str">
        <f t="shared" ca="1" si="61"/>
        <v>ParA@1_3@4</v>
      </c>
      <c r="BS92" s="104" t="str">
        <f t="shared" ca="1" si="62"/>
        <v>2H3</v>
      </c>
      <c r="BT92" s="104" t="b">
        <f t="shared" ca="1" si="63"/>
        <v>0</v>
      </c>
    </row>
    <row r="93" spans="1:72" x14ac:dyDescent="0.25">
      <c r="A93" s="104">
        <f ca="1">IF(A92="","",IF(ISTEXT(A92),1,IF(A92+1&gt;Data_Chart!$C$2,"",A92+1)))</f>
        <v>90</v>
      </c>
      <c r="B93" s="104">
        <f ca="1">IFERROR(SMALL(Data_Amplitude!$A$4:$A$1155,A93),"")</f>
        <v>90</v>
      </c>
      <c r="C93" s="104" t="str">
        <f t="shared" ca="1" si="45"/>
        <v>2A4</v>
      </c>
      <c r="D93" s="104" t="str">
        <f t="shared" si="66"/>
        <v/>
      </c>
      <c r="E93" s="104" t="str">
        <f t="shared" si="66"/>
        <v/>
      </c>
      <c r="F93" s="104" t="str">
        <f t="shared" si="66"/>
        <v/>
      </c>
      <c r="G93" s="104" t="str">
        <f t="shared" si="66"/>
        <v/>
      </c>
      <c r="H93" s="104" t="str">
        <f t="shared" si="66"/>
        <v/>
      </c>
      <c r="I93" s="104" t="str">
        <f t="shared" si="66"/>
        <v/>
      </c>
      <c r="J93" s="104" t="str">
        <f t="shared" si="66"/>
        <v/>
      </c>
      <c r="K93" s="104" t="str">
        <f t="shared" si="66"/>
        <v/>
      </c>
      <c r="L93" s="104" t="str">
        <f t="shared" si="66"/>
        <v/>
      </c>
      <c r="M93" s="104" t="str">
        <f t="shared" si="66"/>
        <v/>
      </c>
      <c r="N93" s="104" t="str">
        <f t="shared" si="66"/>
        <v/>
      </c>
      <c r="O93" s="104" t="str">
        <f t="shared" si="66"/>
        <v/>
      </c>
      <c r="P93" s="104" t="str">
        <f t="shared" si="66"/>
        <v/>
      </c>
      <c r="Q93" s="104" t="str">
        <f t="shared" ca="1" si="66"/>
        <v/>
      </c>
      <c r="R93" s="104" t="str">
        <f t="shared" ca="1" si="66"/>
        <v/>
      </c>
      <c r="S93" s="104" t="str">
        <f t="shared" ca="1" si="66"/>
        <v/>
      </c>
      <c r="T93" s="104" t="str">
        <f t="shared" ca="1" si="67"/>
        <v/>
      </c>
      <c r="U93" s="104" t="str">
        <f t="shared" ca="1" si="67"/>
        <v/>
      </c>
      <c r="V93" s="104" t="str">
        <f t="shared" ca="1" si="67"/>
        <v/>
      </c>
      <c r="W93" s="104" t="str">
        <f t="shared" ca="1" si="67"/>
        <v/>
      </c>
      <c r="X93" s="104">
        <f t="shared" ca="1" si="67"/>
        <v>-1.7474591864507734</v>
      </c>
      <c r="Y93" s="104">
        <f t="shared" ca="1" si="67"/>
        <v>-1.4373707676236931</v>
      </c>
      <c r="Z93" s="104">
        <f t="shared" ca="1" si="67"/>
        <v>-1.1599038755179327</v>
      </c>
      <c r="AA93" s="104">
        <f t="shared" ca="1" si="67"/>
        <v>-0.9087966967899247</v>
      </c>
      <c r="AB93" s="104">
        <f t="shared" ca="1" si="67"/>
        <v>-0.68165815915714445</v>
      </c>
      <c r="AC93" s="104">
        <f t="shared" ca="1" si="67"/>
        <v>-0.48440699933764836</v>
      </c>
      <c r="AD93" s="104">
        <f t="shared" ca="1" si="67"/>
        <v>-0.32768818316240755</v>
      </c>
      <c r="AE93" s="104" t="str">
        <f t="shared" ca="1" si="67"/>
        <v/>
      </c>
      <c r="AF93" s="104" t="str">
        <f t="shared" ca="1" si="67"/>
        <v/>
      </c>
      <c r="AG93" s="104" t="str">
        <f t="shared" ca="1" si="67"/>
        <v/>
      </c>
      <c r="AH93" s="104" t="str">
        <f t="shared" ca="1" si="67"/>
        <v/>
      </c>
      <c r="AI93" s="104" t="str">
        <f t="shared" ca="1" si="67"/>
        <v/>
      </c>
      <c r="AJ93" s="104" t="str">
        <f t="shared" ca="1" si="69"/>
        <v/>
      </c>
      <c r="AK93" s="104" t="str">
        <f t="shared" ca="1" si="69"/>
        <v/>
      </c>
      <c r="AL93" s="104" t="str">
        <f t="shared" ca="1" si="69"/>
        <v/>
      </c>
      <c r="AM93" s="104" t="str">
        <f t="shared" ca="1" si="69"/>
        <v/>
      </c>
      <c r="AN93" s="104" t="str">
        <f t="shared" ca="1" si="69"/>
        <v/>
      </c>
      <c r="AO93" s="104" t="str">
        <f t="shared" ca="1" si="69"/>
        <v/>
      </c>
      <c r="AP93" s="104" t="str">
        <f t="shared" ca="1" si="69"/>
        <v/>
      </c>
      <c r="AQ93" s="104" t="str">
        <f t="shared" ca="1" si="69"/>
        <v/>
      </c>
      <c r="AR93" s="104" t="str">
        <f t="shared" ca="1" si="69"/>
        <v/>
      </c>
      <c r="AS93" s="104" t="str">
        <f t="shared" ca="1" si="69"/>
        <v/>
      </c>
      <c r="AT93" s="104" t="str">
        <f t="shared" ca="1" si="69"/>
        <v/>
      </c>
      <c r="AU93" s="104" t="str">
        <f t="shared" ca="1" si="69"/>
        <v/>
      </c>
      <c r="AV93" s="104" t="str">
        <f t="shared" ca="1" si="69"/>
        <v/>
      </c>
      <c r="AW93" s="104" t="str">
        <f t="shared" ca="1" si="69"/>
        <v/>
      </c>
      <c r="AX93" s="104" t="str">
        <f t="shared" ca="1" si="69"/>
        <v/>
      </c>
      <c r="AY93" s="104" t="str">
        <f t="shared" ca="1" si="69"/>
        <v/>
      </c>
      <c r="AZ93" s="104" t="str">
        <f t="shared" ca="1" si="68"/>
        <v/>
      </c>
      <c r="BA93" s="104" t="str">
        <f t="shared" ca="1" si="68"/>
        <v/>
      </c>
      <c r="BB93" s="104" t="str">
        <f t="shared" ca="1" si="47"/>
        <v>2A4</v>
      </c>
      <c r="BC93" s="104" t="str">
        <f t="shared" ca="1" si="48"/>
        <v>3N_aceA</v>
      </c>
      <c r="BD93" s="104">
        <f t="shared" ca="1" si="49"/>
        <v>20104</v>
      </c>
      <c r="BE93" s="104" t="str">
        <f t="shared" ca="1" si="50"/>
        <v>3N</v>
      </c>
      <c r="BF93" s="104" t="str">
        <f t="shared" ca="1" si="51"/>
        <v>aceA</v>
      </c>
      <c r="BG93" s="104" t="str">
        <f t="shared" ca="1" si="52"/>
        <v>2_1</v>
      </c>
      <c r="BH93" s="104">
        <f ca="1">IFERROR(IF(BB93="","",IF(Details!$B$10=1,1,VLOOKUP($BB93,Data_qPCR,58,FALSE))),"")</f>
        <v>1</v>
      </c>
      <c r="BI93" s="104">
        <f t="shared" ca="1" si="53"/>
        <v>7</v>
      </c>
      <c r="BJ93" s="104">
        <f t="shared" ca="1" si="54"/>
        <v>4.1679835693956653</v>
      </c>
      <c r="BK93" s="104">
        <f t="shared" ca="1" si="55"/>
        <v>28.017509757148169</v>
      </c>
      <c r="BL93" s="104">
        <f t="shared" ca="1" si="56"/>
        <v>0.98892648524456306</v>
      </c>
      <c r="BM93" s="104">
        <f t="shared" ca="1" si="57"/>
        <v>0.73749742795360551</v>
      </c>
      <c r="BN93" s="104">
        <f t="shared" ca="1" si="58"/>
        <v>23.628623058574533</v>
      </c>
      <c r="BO93" s="104" t="str">
        <f t="shared" ca="1" si="59"/>
        <v>aceA@2_1</v>
      </c>
      <c r="BP93" s="104">
        <f ca="1">IF(BO93="","",BQ93-COUNTIF($BO$3:BO92,BO93))</f>
        <v>2</v>
      </c>
      <c r="BQ93" s="104">
        <f t="shared" ca="1" si="60"/>
        <v>2</v>
      </c>
      <c r="BR93" s="104" t="str">
        <f t="shared" ca="1" si="61"/>
        <v>aceA@2_1@1</v>
      </c>
      <c r="BS93" s="104" t="str">
        <f t="shared" ca="1" si="62"/>
        <v>2A4</v>
      </c>
      <c r="BT93" s="104" t="b">
        <f t="shared" ca="1" si="63"/>
        <v>0</v>
      </c>
    </row>
    <row r="94" spans="1:72" x14ac:dyDescent="0.25">
      <c r="A94" s="104">
        <f ca="1">IF(A93="","",IF(ISTEXT(A93),1,IF(A93+1&gt;Data_Chart!$C$2,"",A93+1)))</f>
        <v>91</v>
      </c>
      <c r="B94" s="104">
        <f ca="1">IFERROR(SMALL(Data_Amplitude!$A$4:$A$1155,A94),"")</f>
        <v>91</v>
      </c>
      <c r="C94" s="104" t="str">
        <f t="shared" ca="1" si="45"/>
        <v>2B4</v>
      </c>
      <c r="D94" s="104" t="str">
        <f t="shared" si="66"/>
        <v/>
      </c>
      <c r="E94" s="104" t="str">
        <f t="shared" si="66"/>
        <v/>
      </c>
      <c r="F94" s="104" t="str">
        <f t="shared" si="66"/>
        <v/>
      </c>
      <c r="G94" s="104" t="str">
        <f t="shared" si="66"/>
        <v/>
      </c>
      <c r="H94" s="104" t="str">
        <f t="shared" si="66"/>
        <v/>
      </c>
      <c r="I94" s="104" t="str">
        <f t="shared" si="66"/>
        <v/>
      </c>
      <c r="J94" s="104" t="str">
        <f t="shared" si="66"/>
        <v/>
      </c>
      <c r="K94" s="104" t="str">
        <f t="shared" si="66"/>
        <v/>
      </c>
      <c r="L94" s="104" t="str">
        <f t="shared" si="66"/>
        <v/>
      </c>
      <c r="M94" s="104" t="str">
        <f t="shared" si="66"/>
        <v/>
      </c>
      <c r="N94" s="104" t="str">
        <f t="shared" si="66"/>
        <v/>
      </c>
      <c r="O94" s="104" t="str">
        <f t="shared" si="66"/>
        <v/>
      </c>
      <c r="P94" s="104" t="str">
        <f t="shared" si="66"/>
        <v/>
      </c>
      <c r="Q94" s="104" t="str">
        <f t="shared" ca="1" si="66"/>
        <v/>
      </c>
      <c r="R94" s="104" t="str">
        <f t="shared" ca="1" si="66"/>
        <v/>
      </c>
      <c r="S94" s="104" t="str">
        <f t="shared" ca="1" si="66"/>
        <v/>
      </c>
      <c r="T94" s="104" t="str">
        <f t="shared" ca="1" si="67"/>
        <v/>
      </c>
      <c r="U94" s="104" t="str">
        <f t="shared" ca="1" si="67"/>
        <v/>
      </c>
      <c r="V94" s="104" t="str">
        <f t="shared" ca="1" si="67"/>
        <v/>
      </c>
      <c r="W94" s="104" t="str">
        <f t="shared" ca="1" si="67"/>
        <v/>
      </c>
      <c r="X94" s="104">
        <f t="shared" ca="1" si="67"/>
        <v>-1.7824293320661015</v>
      </c>
      <c r="Y94" s="104">
        <f t="shared" ca="1" si="67"/>
        <v>-1.4770670570282349</v>
      </c>
      <c r="Z94" s="104">
        <f t="shared" ca="1" si="67"/>
        <v>-1.2045762475979702</v>
      </c>
      <c r="AA94" s="104">
        <f t="shared" ca="1" si="67"/>
        <v>-0.95309824166246404</v>
      </c>
      <c r="AB94" s="104">
        <f t="shared" ca="1" si="67"/>
        <v>-0.7237760235948475</v>
      </c>
      <c r="AC94" s="104">
        <f t="shared" ca="1" si="67"/>
        <v>-0.52032323530215607</v>
      </c>
      <c r="AD94" s="104">
        <f t="shared" ca="1" si="67"/>
        <v>-0.35509367486162652</v>
      </c>
      <c r="AE94" s="104" t="str">
        <f t="shared" ca="1" si="67"/>
        <v/>
      </c>
      <c r="AF94" s="104" t="str">
        <f t="shared" ca="1" si="67"/>
        <v/>
      </c>
      <c r="AG94" s="104" t="str">
        <f t="shared" ca="1" si="67"/>
        <v/>
      </c>
      <c r="AH94" s="104" t="str">
        <f t="shared" ca="1" si="67"/>
        <v/>
      </c>
      <c r="AI94" s="104" t="str">
        <f t="shared" ca="1" si="67"/>
        <v/>
      </c>
      <c r="AJ94" s="104" t="str">
        <f t="shared" ca="1" si="69"/>
        <v/>
      </c>
      <c r="AK94" s="104" t="str">
        <f t="shared" ca="1" si="69"/>
        <v/>
      </c>
      <c r="AL94" s="104" t="str">
        <f t="shared" ca="1" si="69"/>
        <v/>
      </c>
      <c r="AM94" s="104" t="str">
        <f t="shared" ca="1" si="69"/>
        <v/>
      </c>
      <c r="AN94" s="104" t="str">
        <f t="shared" ca="1" si="69"/>
        <v/>
      </c>
      <c r="AO94" s="104" t="str">
        <f t="shared" ca="1" si="69"/>
        <v/>
      </c>
      <c r="AP94" s="104" t="str">
        <f t="shared" ca="1" si="69"/>
        <v/>
      </c>
      <c r="AQ94" s="104" t="str">
        <f t="shared" ca="1" si="69"/>
        <v/>
      </c>
      <c r="AR94" s="104" t="str">
        <f t="shared" ca="1" si="69"/>
        <v/>
      </c>
      <c r="AS94" s="104" t="str">
        <f t="shared" ca="1" si="69"/>
        <v/>
      </c>
      <c r="AT94" s="104" t="str">
        <f t="shared" ca="1" si="69"/>
        <v/>
      </c>
      <c r="AU94" s="104" t="str">
        <f t="shared" ca="1" si="69"/>
        <v/>
      </c>
      <c r="AV94" s="104" t="str">
        <f t="shared" ca="1" si="69"/>
        <v/>
      </c>
      <c r="AW94" s="104" t="str">
        <f t="shared" ca="1" si="69"/>
        <v/>
      </c>
      <c r="AX94" s="104" t="str">
        <f t="shared" ca="1" si="69"/>
        <v/>
      </c>
      <c r="AY94" s="104" t="str">
        <f t="shared" ca="1" si="69"/>
        <v/>
      </c>
      <c r="AZ94" s="104" t="str">
        <f t="shared" ca="1" si="68"/>
        <v/>
      </c>
      <c r="BA94" s="104" t="str">
        <f t="shared" ca="1" si="68"/>
        <v/>
      </c>
      <c r="BB94" s="104" t="str">
        <f t="shared" ca="1" si="47"/>
        <v>2B4</v>
      </c>
      <c r="BC94" s="104" t="str">
        <f t="shared" ca="1" si="48"/>
        <v>3N_aceA</v>
      </c>
      <c r="BD94" s="104">
        <f t="shared" ca="1" si="49"/>
        <v>20204</v>
      </c>
      <c r="BE94" s="104" t="str">
        <f t="shared" ca="1" si="50"/>
        <v>3N</v>
      </c>
      <c r="BF94" s="104" t="str">
        <f t="shared" ca="1" si="51"/>
        <v>aceA</v>
      </c>
      <c r="BG94" s="104" t="str">
        <f t="shared" ca="1" si="52"/>
        <v>2_1</v>
      </c>
      <c r="BH94" s="104">
        <f ca="1">IFERROR(IF(BB94="","",IF(Details!$B$10=1,1,VLOOKUP($BB94,Data_qPCR,58,FALSE))),"")</f>
        <v>1</v>
      </c>
      <c r="BI94" s="104">
        <f t="shared" ca="1" si="53"/>
        <v>7</v>
      </c>
      <c r="BJ94" s="104">
        <f t="shared" ca="1" si="54"/>
        <v>4.1568486269368323</v>
      </c>
      <c r="BK94" s="104">
        <f t="shared" ca="1" si="55"/>
        <v>28.166566039781838</v>
      </c>
      <c r="BL94" s="104">
        <f t="shared" ca="1" si="56"/>
        <v>0.99115525124315051</v>
      </c>
      <c r="BM94" s="104">
        <f t="shared" ca="1" si="57"/>
        <v>0.74007054184807597</v>
      </c>
      <c r="BN94" s="104">
        <f t="shared" ca="1" si="58"/>
        <v>23.789404435617353</v>
      </c>
      <c r="BO94" s="104" t="str">
        <f t="shared" ca="1" si="59"/>
        <v>aceA@2_1</v>
      </c>
      <c r="BP94" s="104">
        <f ca="1">IF(BO94="","",BQ94-COUNTIF($BO$3:BO93,BO94))</f>
        <v>1</v>
      </c>
      <c r="BQ94" s="104">
        <f t="shared" ca="1" si="60"/>
        <v>2</v>
      </c>
      <c r="BR94" s="104" t="str">
        <f t="shared" ca="1" si="61"/>
        <v>aceA@2_1@2</v>
      </c>
      <c r="BS94" s="104" t="str">
        <f t="shared" ca="1" si="62"/>
        <v>2B4</v>
      </c>
      <c r="BT94" s="104" t="b">
        <f t="shared" ca="1" si="63"/>
        <v>0</v>
      </c>
    </row>
    <row r="95" spans="1:72" x14ac:dyDescent="0.25">
      <c r="A95" s="104">
        <f ca="1">IF(A94="","",IF(ISTEXT(A94),1,IF(A94+1&gt;Data_Chart!$C$2,"",A94+1)))</f>
        <v>92</v>
      </c>
      <c r="B95" s="104">
        <f ca="1">IFERROR(SMALL(Data_Amplitude!$A$4:$A$1155,A95),"")</f>
        <v>92</v>
      </c>
      <c r="C95" s="104" t="str">
        <f t="shared" ca="1" si="45"/>
        <v>2C4</v>
      </c>
      <c r="D95" s="104" t="str">
        <f t="shared" si="66"/>
        <v/>
      </c>
      <c r="E95" s="104" t="str">
        <f t="shared" si="66"/>
        <v/>
      </c>
      <c r="F95" s="104" t="str">
        <f t="shared" si="66"/>
        <v/>
      </c>
      <c r="G95" s="104" t="str">
        <f t="shared" si="66"/>
        <v/>
      </c>
      <c r="H95" s="104" t="str">
        <f t="shared" si="66"/>
        <v/>
      </c>
      <c r="I95" s="104" t="str">
        <f t="shared" si="66"/>
        <v/>
      </c>
      <c r="J95" s="104" t="str">
        <f t="shared" si="66"/>
        <v/>
      </c>
      <c r="K95" s="104" t="str">
        <f t="shared" si="66"/>
        <v/>
      </c>
      <c r="L95" s="104" t="str">
        <f t="shared" si="66"/>
        <v/>
      </c>
      <c r="M95" s="104" t="str">
        <f t="shared" si="66"/>
        <v/>
      </c>
      <c r="N95" s="104" t="str">
        <f t="shared" si="66"/>
        <v/>
      </c>
      <c r="O95" s="104" t="str">
        <f t="shared" si="66"/>
        <v/>
      </c>
      <c r="P95" s="104" t="str">
        <f t="shared" si="66"/>
        <v/>
      </c>
      <c r="Q95" s="104" t="str">
        <f t="shared" ca="1" si="66"/>
        <v/>
      </c>
      <c r="R95" s="104" t="str">
        <f t="shared" ca="1" si="66"/>
        <v/>
      </c>
      <c r="S95" s="104" t="str">
        <f t="shared" ca="1" si="66"/>
        <v/>
      </c>
      <c r="T95" s="104" t="str">
        <f t="shared" ca="1" si="67"/>
        <v/>
      </c>
      <c r="U95" s="104" t="str">
        <f t="shared" ca="1" si="67"/>
        <v/>
      </c>
      <c r="V95" s="104" t="str">
        <f t="shared" ca="1" si="67"/>
        <v/>
      </c>
      <c r="W95" s="104" t="str">
        <f t="shared" ca="1" si="67"/>
        <v/>
      </c>
      <c r="X95" s="104" t="str">
        <f t="shared" ca="1" si="67"/>
        <v/>
      </c>
      <c r="Y95" s="104" t="str">
        <f t="shared" ca="1" si="67"/>
        <v/>
      </c>
      <c r="Z95" s="104" t="str">
        <f t="shared" ca="1" si="67"/>
        <v/>
      </c>
      <c r="AA95" s="104" t="str">
        <f t="shared" ca="1" si="67"/>
        <v/>
      </c>
      <c r="AB95" s="104" t="str">
        <f t="shared" ca="1" si="67"/>
        <v/>
      </c>
      <c r="AC95" s="104" t="str">
        <f t="shared" ca="1" si="67"/>
        <v/>
      </c>
      <c r="AD95" s="104">
        <f t="shared" ca="1" si="67"/>
        <v>-1.839403713776304</v>
      </c>
      <c r="AE95" s="104">
        <f t="shared" ca="1" si="67"/>
        <v>-1.5160680935517059</v>
      </c>
      <c r="AF95" s="104">
        <f t="shared" ca="1" si="67"/>
        <v>-1.2260677211099082</v>
      </c>
      <c r="AG95" s="104">
        <f t="shared" ca="1" si="67"/>
        <v>-0.94763276188964829</v>
      </c>
      <c r="AH95" s="104">
        <f t="shared" ca="1" si="67"/>
        <v>-0.69206380220447661</v>
      </c>
      <c r="AI95" s="104">
        <f t="shared" ca="1" si="67"/>
        <v>-0.47199539986188682</v>
      </c>
      <c r="AJ95" s="104">
        <f t="shared" ca="1" si="69"/>
        <v>-0.30281357266423503</v>
      </c>
      <c r="AK95" s="104" t="str">
        <f t="shared" ca="1" si="69"/>
        <v/>
      </c>
      <c r="AL95" s="104" t="str">
        <f t="shared" ca="1" si="69"/>
        <v/>
      </c>
      <c r="AM95" s="104" t="str">
        <f t="shared" ca="1" si="69"/>
        <v/>
      </c>
      <c r="AN95" s="104" t="str">
        <f t="shared" ca="1" si="69"/>
        <v/>
      </c>
      <c r="AO95" s="104" t="str">
        <f t="shared" ca="1" si="69"/>
        <v/>
      </c>
      <c r="AP95" s="104" t="str">
        <f t="shared" ca="1" si="69"/>
        <v/>
      </c>
      <c r="AQ95" s="104" t="str">
        <f t="shared" ca="1" si="69"/>
        <v/>
      </c>
      <c r="AR95" s="104" t="str">
        <f t="shared" ca="1" si="69"/>
        <v/>
      </c>
      <c r="AS95" s="104" t="str">
        <f t="shared" ca="1" si="69"/>
        <v/>
      </c>
      <c r="AT95" s="104" t="str">
        <f t="shared" ca="1" si="69"/>
        <v/>
      </c>
      <c r="AU95" s="104" t="str">
        <f t="shared" ca="1" si="69"/>
        <v/>
      </c>
      <c r="AV95" s="104" t="str">
        <f t="shared" ca="1" si="69"/>
        <v/>
      </c>
      <c r="AW95" s="104" t="str">
        <f t="shared" ca="1" si="69"/>
        <v/>
      </c>
      <c r="AX95" s="104" t="str">
        <f t="shared" ca="1" si="69"/>
        <v/>
      </c>
      <c r="AY95" s="104" t="str">
        <f t="shared" ca="1" si="69"/>
        <v/>
      </c>
      <c r="AZ95" s="104" t="str">
        <f t="shared" ca="1" si="68"/>
        <v/>
      </c>
      <c r="BA95" s="104" t="str">
        <f t="shared" ca="1" si="68"/>
        <v/>
      </c>
      <c r="BB95" s="104" t="str">
        <f t="shared" ca="1" si="47"/>
        <v>2C4</v>
      </c>
      <c r="BC95" s="104" t="str">
        <f t="shared" ca="1" si="48"/>
        <v>3N_pspA</v>
      </c>
      <c r="BD95" s="104">
        <f t="shared" ca="1" si="49"/>
        <v>20304</v>
      </c>
      <c r="BE95" s="104" t="str">
        <f t="shared" ca="1" si="50"/>
        <v>3N</v>
      </c>
      <c r="BF95" s="104" t="str">
        <f t="shared" ca="1" si="51"/>
        <v>pspA</v>
      </c>
      <c r="BG95" s="104" t="str">
        <f t="shared" ca="1" si="52"/>
        <v>2_1</v>
      </c>
      <c r="BH95" s="104">
        <f ca="1">IFERROR(IF(BB95="","",IF(Details!$B$10=1,1,VLOOKUP($BB95,Data_qPCR,58,FALSE))),"")</f>
        <v>1</v>
      </c>
      <c r="BI95" s="104">
        <f t="shared" ca="1" si="53"/>
        <v>7</v>
      </c>
      <c r="BJ95" s="104">
        <f t="shared" ca="1" si="54"/>
        <v>3.8376736835295358</v>
      </c>
      <c r="BK95" s="104">
        <f t="shared" ca="1" si="55"/>
        <v>33.835505433565771</v>
      </c>
      <c r="BL95" s="104">
        <f t="shared" ca="1" si="56"/>
        <v>0.99120528670591468</v>
      </c>
      <c r="BM95" s="104">
        <f t="shared" ca="1" si="57"/>
        <v>0.82210972364595736</v>
      </c>
      <c r="BN95" s="104">
        <f t="shared" ca="1" si="58"/>
        <v>29.79443504480917</v>
      </c>
      <c r="BO95" s="104" t="str">
        <f t="shared" ca="1" si="59"/>
        <v>pspA@2_1</v>
      </c>
      <c r="BP95" s="104">
        <f ca="1">IF(BO95="","",BQ95-COUNTIF($BO$3:BO94,BO95))</f>
        <v>2</v>
      </c>
      <c r="BQ95" s="104">
        <f t="shared" ca="1" si="60"/>
        <v>2</v>
      </c>
      <c r="BR95" s="104" t="str">
        <f t="shared" ca="1" si="61"/>
        <v>pspA@2_1@1</v>
      </c>
      <c r="BS95" s="104" t="str">
        <f t="shared" ca="1" si="62"/>
        <v>2C4</v>
      </c>
      <c r="BT95" s="104" t="b">
        <f t="shared" ca="1" si="63"/>
        <v>0</v>
      </c>
    </row>
    <row r="96" spans="1:72" x14ac:dyDescent="0.25">
      <c r="A96" s="104">
        <f ca="1">IF(A95="","",IF(ISTEXT(A95),1,IF(A95+1&gt;Data_Chart!$C$2,"",A95+1)))</f>
        <v>93</v>
      </c>
      <c r="B96" s="104">
        <f ca="1">IFERROR(SMALL(Data_Amplitude!$A$4:$A$1155,A96),"")</f>
        <v>93</v>
      </c>
      <c r="C96" s="104" t="str">
        <f t="shared" ca="1" si="45"/>
        <v>2D4</v>
      </c>
      <c r="D96" s="104" t="str">
        <f t="shared" si="66"/>
        <v/>
      </c>
      <c r="E96" s="104" t="str">
        <f t="shared" si="66"/>
        <v/>
      </c>
      <c r="F96" s="104" t="str">
        <f t="shared" si="66"/>
        <v/>
      </c>
      <c r="G96" s="104" t="str">
        <f t="shared" si="66"/>
        <v/>
      </c>
      <c r="H96" s="104" t="str">
        <f t="shared" si="66"/>
        <v/>
      </c>
      <c r="I96" s="104" t="str">
        <f t="shared" si="66"/>
        <v/>
      </c>
      <c r="J96" s="104" t="str">
        <f t="shared" si="66"/>
        <v/>
      </c>
      <c r="K96" s="104" t="str">
        <f t="shared" si="66"/>
        <v/>
      </c>
      <c r="L96" s="104" t="str">
        <f t="shared" si="66"/>
        <v/>
      </c>
      <c r="M96" s="104" t="str">
        <f t="shared" si="66"/>
        <v/>
      </c>
      <c r="N96" s="104" t="str">
        <f t="shared" si="66"/>
        <v/>
      </c>
      <c r="O96" s="104" t="str">
        <f t="shared" si="66"/>
        <v/>
      </c>
      <c r="P96" s="104" t="str">
        <f t="shared" si="66"/>
        <v/>
      </c>
      <c r="Q96" s="104" t="str">
        <f t="shared" ca="1" si="66"/>
        <v/>
      </c>
      <c r="R96" s="104" t="str">
        <f t="shared" ca="1" si="66"/>
        <v/>
      </c>
      <c r="S96" s="104" t="str">
        <f t="shared" ca="1" si="66"/>
        <v/>
      </c>
      <c r="T96" s="104" t="str">
        <f t="shared" ca="1" si="67"/>
        <v/>
      </c>
      <c r="U96" s="104" t="str">
        <f t="shared" ca="1" si="67"/>
        <v/>
      </c>
      <c r="V96" s="104" t="str">
        <f t="shared" ca="1" si="67"/>
        <v/>
      </c>
      <c r="W96" s="104" t="str">
        <f t="shared" ca="1" si="67"/>
        <v/>
      </c>
      <c r="X96" s="104" t="str">
        <f t="shared" ca="1" si="67"/>
        <v/>
      </c>
      <c r="Y96" s="104" t="str">
        <f t="shared" ca="1" si="67"/>
        <v/>
      </c>
      <c r="Z96" s="104" t="str">
        <f t="shared" ca="1" si="67"/>
        <v/>
      </c>
      <c r="AA96" s="104" t="str">
        <f t="shared" ca="1" si="67"/>
        <v/>
      </c>
      <c r="AB96" s="104" t="str">
        <f t="shared" ca="1" si="67"/>
        <v/>
      </c>
      <c r="AC96" s="104" t="str">
        <f t="shared" ca="1" si="67"/>
        <v/>
      </c>
      <c r="AD96" s="104">
        <f t="shared" ca="1" si="67"/>
        <v>-1.8347113091568903</v>
      </c>
      <c r="AE96" s="104">
        <f t="shared" ca="1" si="67"/>
        <v>-1.5018087795882984</v>
      </c>
      <c r="AF96" s="104">
        <f t="shared" ca="1" si="67"/>
        <v>-1.2039247168421097</v>
      </c>
      <c r="AG96" s="104">
        <f t="shared" ca="1" si="67"/>
        <v>-0.92334042124371907</v>
      </c>
      <c r="AH96" s="104">
        <f t="shared" ca="1" si="67"/>
        <v>-0.67102953513273578</v>
      </c>
      <c r="AI96" s="104">
        <f t="shared" ca="1" si="67"/>
        <v>-0.4549938395556361</v>
      </c>
      <c r="AJ96" s="104">
        <f t="shared" ca="1" si="69"/>
        <v>-0.29037625718262966</v>
      </c>
      <c r="AK96" s="104" t="str">
        <f t="shared" ca="1" si="69"/>
        <v/>
      </c>
      <c r="AL96" s="104" t="str">
        <f t="shared" ca="1" si="69"/>
        <v/>
      </c>
      <c r="AM96" s="104" t="str">
        <f t="shared" ca="1" si="69"/>
        <v/>
      </c>
      <c r="AN96" s="104" t="str">
        <f t="shared" ca="1" si="69"/>
        <v/>
      </c>
      <c r="AO96" s="104" t="str">
        <f t="shared" ca="1" si="69"/>
        <v/>
      </c>
      <c r="AP96" s="104" t="str">
        <f t="shared" ca="1" si="69"/>
        <v/>
      </c>
      <c r="AQ96" s="104" t="str">
        <f t="shared" ca="1" si="69"/>
        <v/>
      </c>
      <c r="AR96" s="104" t="str">
        <f t="shared" ca="1" si="69"/>
        <v/>
      </c>
      <c r="AS96" s="104" t="str">
        <f t="shared" ca="1" si="69"/>
        <v/>
      </c>
      <c r="AT96" s="104" t="str">
        <f t="shared" ca="1" si="69"/>
        <v/>
      </c>
      <c r="AU96" s="104" t="str">
        <f t="shared" ca="1" si="69"/>
        <v/>
      </c>
      <c r="AV96" s="104" t="str">
        <f t="shared" ca="1" si="69"/>
        <v/>
      </c>
      <c r="AW96" s="104" t="str">
        <f t="shared" ca="1" si="69"/>
        <v/>
      </c>
      <c r="AX96" s="104" t="str">
        <f t="shared" ca="1" si="69"/>
        <v/>
      </c>
      <c r="AY96" s="104" t="str">
        <f t="shared" ca="1" si="69"/>
        <v/>
      </c>
      <c r="AZ96" s="104" t="str">
        <f t="shared" ca="1" si="68"/>
        <v/>
      </c>
      <c r="BA96" s="104" t="str">
        <f t="shared" ca="1" si="68"/>
        <v/>
      </c>
      <c r="BB96" s="104" t="str">
        <f t="shared" ca="1" si="47"/>
        <v>2D4</v>
      </c>
      <c r="BC96" s="104" t="str">
        <f t="shared" ca="1" si="48"/>
        <v>3N_pspA</v>
      </c>
      <c r="BD96" s="104">
        <f t="shared" ca="1" si="49"/>
        <v>20404</v>
      </c>
      <c r="BE96" s="104" t="str">
        <f t="shared" ca="1" si="50"/>
        <v>3N</v>
      </c>
      <c r="BF96" s="104" t="str">
        <f t="shared" ca="1" si="51"/>
        <v>pspA</v>
      </c>
      <c r="BG96" s="104" t="str">
        <f t="shared" ca="1" si="52"/>
        <v>2_1</v>
      </c>
      <c r="BH96" s="104">
        <f ca="1">IFERROR(IF(BB96="","",IF(Details!$B$10=1,1,VLOOKUP($BB96,Data_qPCR,58,FALSE))),"")</f>
        <v>1</v>
      </c>
      <c r="BI96" s="104">
        <f t="shared" ca="1" si="53"/>
        <v>7</v>
      </c>
      <c r="BJ96" s="104">
        <f t="shared" ca="1" si="54"/>
        <v>3.8152124161276042</v>
      </c>
      <c r="BK96" s="104">
        <f t="shared" ca="1" si="55"/>
        <v>33.74990952831044</v>
      </c>
      <c r="BL96" s="104">
        <f t="shared" ca="1" si="56"/>
        <v>0.9891660650647478</v>
      </c>
      <c r="BM96" s="104">
        <f t="shared" ca="1" si="57"/>
        <v>0.82855742584847891</v>
      </c>
      <c r="BN96" s="104">
        <f t="shared" ca="1" si="58"/>
        <v>29.732490854128073</v>
      </c>
      <c r="BO96" s="104" t="str">
        <f t="shared" ca="1" si="59"/>
        <v>pspA@2_1</v>
      </c>
      <c r="BP96" s="104">
        <f ca="1">IF(BO96="","",BQ96-COUNTIF($BO$3:BO95,BO96))</f>
        <v>1</v>
      </c>
      <c r="BQ96" s="104">
        <f t="shared" ca="1" si="60"/>
        <v>2</v>
      </c>
      <c r="BR96" s="104" t="str">
        <f t="shared" ca="1" si="61"/>
        <v>pspA@2_1@2</v>
      </c>
      <c r="BS96" s="104" t="str">
        <f t="shared" ca="1" si="62"/>
        <v>2D4</v>
      </c>
      <c r="BT96" s="104" t="b">
        <f t="shared" ca="1" si="63"/>
        <v>0</v>
      </c>
    </row>
    <row r="97" spans="1:72" x14ac:dyDescent="0.25">
      <c r="A97" s="104">
        <f ca="1">IF(A96="","",IF(ISTEXT(A96),1,IF(A96+1&gt;Data_Chart!$C$2,"",A96+1)))</f>
        <v>94</v>
      </c>
      <c r="B97" s="104">
        <f ca="1">IFERROR(SMALL(Data_Amplitude!$A$4:$A$1155,A97),"")</f>
        <v>94</v>
      </c>
      <c r="C97" s="104" t="str">
        <f t="shared" ca="1" si="45"/>
        <v>2E4</v>
      </c>
      <c r="D97" s="104" t="str">
        <f t="shared" si="66"/>
        <v/>
      </c>
      <c r="E97" s="104" t="str">
        <f t="shared" si="66"/>
        <v/>
      </c>
      <c r="F97" s="104" t="str">
        <f t="shared" si="66"/>
        <v/>
      </c>
      <c r="G97" s="104" t="str">
        <f t="shared" si="66"/>
        <v/>
      </c>
      <c r="H97" s="104" t="str">
        <f t="shared" si="66"/>
        <v/>
      </c>
      <c r="I97" s="104" t="str">
        <f t="shared" si="66"/>
        <v/>
      </c>
      <c r="J97" s="104" t="str">
        <f t="shared" si="66"/>
        <v/>
      </c>
      <c r="K97" s="104" t="str">
        <f t="shared" si="66"/>
        <v/>
      </c>
      <c r="L97" s="104" t="str">
        <f t="shared" si="66"/>
        <v/>
      </c>
      <c r="M97" s="104" t="str">
        <f t="shared" si="66"/>
        <v/>
      </c>
      <c r="N97" s="104" t="str">
        <f t="shared" si="66"/>
        <v/>
      </c>
      <c r="O97" s="104" t="str">
        <f t="shared" si="66"/>
        <v/>
      </c>
      <c r="P97" s="104" t="str">
        <f t="shared" si="66"/>
        <v/>
      </c>
      <c r="Q97" s="104" t="str">
        <f t="shared" ca="1" si="66"/>
        <v/>
      </c>
      <c r="R97" s="104" t="str">
        <f t="shared" ca="1" si="66"/>
        <v/>
      </c>
      <c r="S97" s="104" t="str">
        <f t="shared" ref="S97:AH112" ca="1" si="70">IFERROR(IF(S$3&gt;$D$2,IF(VLOOKUP($C97,Data_qPCR,S$3+2,FALSE)&gt;=$K$1,"",IF(VLOOKUP($C97,Data_qPCR,S$3+2,FALSE)&lt;=$K$2,"",LOG(VLOOKUP($C97,Data_qPCR,S$3+2,FALSE)))),""),"")</f>
        <v/>
      </c>
      <c r="T97" s="104" t="str">
        <f t="shared" ca="1" si="70"/>
        <v/>
      </c>
      <c r="U97" s="104" t="str">
        <f t="shared" ca="1" si="70"/>
        <v/>
      </c>
      <c r="V97" s="104" t="str">
        <f t="shared" ca="1" si="70"/>
        <v/>
      </c>
      <c r="W97" s="104" t="str">
        <f t="shared" ca="1" si="70"/>
        <v/>
      </c>
      <c r="X97" s="104" t="str">
        <f t="shared" ca="1" si="70"/>
        <v/>
      </c>
      <c r="Y97" s="104" t="str">
        <f t="shared" ca="1" si="70"/>
        <v/>
      </c>
      <c r="Z97" s="104" t="str">
        <f t="shared" ca="1" si="70"/>
        <v/>
      </c>
      <c r="AA97" s="104" t="str">
        <f t="shared" ca="1" si="70"/>
        <v/>
      </c>
      <c r="AB97" s="104" t="str">
        <f t="shared" ca="1" si="70"/>
        <v/>
      </c>
      <c r="AC97" s="104">
        <f t="shared" ca="1" si="70"/>
        <v>-1.7152481382762366</v>
      </c>
      <c r="AD97" s="104">
        <f t="shared" ca="1" si="70"/>
        <v>-1.3995761830196793</v>
      </c>
      <c r="AE97" s="104">
        <f t="shared" ca="1" si="70"/>
        <v>-1.103034159964793</v>
      </c>
      <c r="AF97" s="104">
        <f t="shared" ca="1" si="70"/>
        <v>-0.83435914554352553</v>
      </c>
      <c r="AG97" s="104">
        <f t="shared" ca="1" si="70"/>
        <v>-0.59494169980203848</v>
      </c>
      <c r="AH97" s="104">
        <f t="shared" ca="1" si="70"/>
        <v>-0.39922563476297213</v>
      </c>
      <c r="AI97" s="104" t="str">
        <f t="shared" ca="1" si="67"/>
        <v/>
      </c>
      <c r="AJ97" s="104" t="str">
        <f t="shared" ca="1" si="69"/>
        <v/>
      </c>
      <c r="AK97" s="104" t="str">
        <f t="shared" ca="1" si="69"/>
        <v/>
      </c>
      <c r="AL97" s="104" t="str">
        <f t="shared" ca="1" si="69"/>
        <v/>
      </c>
      <c r="AM97" s="104" t="str">
        <f t="shared" ca="1" si="69"/>
        <v/>
      </c>
      <c r="AN97" s="104" t="str">
        <f t="shared" ca="1" si="69"/>
        <v/>
      </c>
      <c r="AO97" s="104" t="str">
        <f t="shared" ca="1" si="69"/>
        <v/>
      </c>
      <c r="AP97" s="104" t="str">
        <f t="shared" ca="1" si="69"/>
        <v/>
      </c>
      <c r="AQ97" s="104" t="str">
        <f t="shared" ca="1" si="69"/>
        <v/>
      </c>
      <c r="AR97" s="104" t="str">
        <f t="shared" ca="1" si="69"/>
        <v/>
      </c>
      <c r="AS97" s="104" t="str">
        <f t="shared" ca="1" si="69"/>
        <v/>
      </c>
      <c r="AT97" s="104" t="str">
        <f t="shared" ca="1" si="69"/>
        <v/>
      </c>
      <c r="AU97" s="104" t="str">
        <f t="shared" ca="1" si="69"/>
        <v/>
      </c>
      <c r="AV97" s="104" t="str">
        <f t="shared" ca="1" si="69"/>
        <v/>
      </c>
      <c r="AW97" s="104" t="str">
        <f t="shared" ca="1" si="69"/>
        <v/>
      </c>
      <c r="AX97" s="104" t="str">
        <f t="shared" ca="1" si="69"/>
        <v/>
      </c>
      <c r="AY97" s="104" t="str">
        <f t="shared" ca="1" si="69"/>
        <v/>
      </c>
      <c r="AZ97" s="104" t="str">
        <f t="shared" ca="1" si="68"/>
        <v/>
      </c>
      <c r="BA97" s="104" t="str">
        <f t="shared" ca="1" si="68"/>
        <v/>
      </c>
      <c r="BB97" s="104" t="str">
        <f t="shared" ca="1" si="47"/>
        <v>2E4</v>
      </c>
      <c r="BC97" s="104" t="str">
        <f t="shared" ca="1" si="48"/>
        <v>3N_ltpD</v>
      </c>
      <c r="BD97" s="104">
        <f t="shared" ca="1" si="49"/>
        <v>20504</v>
      </c>
      <c r="BE97" s="104" t="str">
        <f t="shared" ca="1" si="50"/>
        <v>3N</v>
      </c>
      <c r="BF97" s="104" t="str">
        <f t="shared" ca="1" si="51"/>
        <v>ltpD</v>
      </c>
      <c r="BG97" s="104" t="str">
        <f t="shared" ca="1" si="52"/>
        <v>2_1</v>
      </c>
      <c r="BH97" s="104">
        <f ca="1">IFERROR(IF(BB97="","",IF(Details!$B$10=1,1,VLOOKUP($BB97,Data_qPCR,58,FALSE))),"")</f>
        <v>1</v>
      </c>
      <c r="BI97" s="104">
        <f t="shared" ca="1" si="53"/>
        <v>6</v>
      </c>
      <c r="BJ97" s="104">
        <f t="shared" ca="1" si="54"/>
        <v>3.753306603179678</v>
      </c>
      <c r="BK97" s="104">
        <f t="shared" ca="1" si="55"/>
        <v>32.28232276681225</v>
      </c>
      <c r="BL97" s="104">
        <f t="shared" ca="1" si="56"/>
        <v>0.99330626356011953</v>
      </c>
      <c r="BM97" s="104">
        <f t="shared" ca="1" si="57"/>
        <v>0.84685048412912689</v>
      </c>
      <c r="BN97" s="104">
        <f t="shared" ca="1" si="58"/>
        <v>28.330090913664048</v>
      </c>
      <c r="BO97" s="104" t="str">
        <f t="shared" ca="1" si="59"/>
        <v>ltpD@2_1</v>
      </c>
      <c r="BP97" s="104">
        <f ca="1">IF(BO97="","",BQ97-COUNTIF($BO$3:BO96,BO97))</f>
        <v>2</v>
      </c>
      <c r="BQ97" s="104">
        <f t="shared" ca="1" si="60"/>
        <v>2</v>
      </c>
      <c r="BR97" s="104" t="str">
        <f t="shared" ca="1" si="61"/>
        <v>ltpD@2_1@1</v>
      </c>
      <c r="BS97" s="104" t="str">
        <f t="shared" ca="1" si="62"/>
        <v>2E4</v>
      </c>
      <c r="BT97" s="104" t="b">
        <f t="shared" ca="1" si="63"/>
        <v>0</v>
      </c>
    </row>
    <row r="98" spans="1:72" x14ac:dyDescent="0.25">
      <c r="A98" s="104">
        <f ca="1">IF(A97="","",IF(ISTEXT(A97),1,IF(A97+1&gt;Data_Chart!$C$2,"",A97+1)))</f>
        <v>95</v>
      </c>
      <c r="B98" s="104">
        <f ca="1">IFERROR(SMALL(Data_Amplitude!$A$4:$A$1155,A98),"")</f>
        <v>95</v>
      </c>
      <c r="C98" s="104" t="str">
        <f t="shared" ca="1" si="45"/>
        <v>2F4</v>
      </c>
      <c r="D98" s="104" t="str">
        <f t="shared" ref="D98:S112" si="71">IFERROR(IF(D$3&gt;$D$2,IF(VLOOKUP($C98,Data_qPCR,D$3+2,FALSE)&gt;=$K$1,"",IF(VLOOKUP($C98,Data_qPCR,D$3+2,FALSE)&lt;=$K$2,"",LOG(VLOOKUP($C98,Data_qPCR,D$3+2,FALSE)))),""),"")</f>
        <v/>
      </c>
      <c r="E98" s="104" t="str">
        <f t="shared" si="71"/>
        <v/>
      </c>
      <c r="F98" s="104" t="str">
        <f t="shared" si="71"/>
        <v/>
      </c>
      <c r="G98" s="104" t="str">
        <f t="shared" si="71"/>
        <v/>
      </c>
      <c r="H98" s="104" t="str">
        <f t="shared" si="71"/>
        <v/>
      </c>
      <c r="I98" s="104" t="str">
        <f t="shared" si="71"/>
        <v/>
      </c>
      <c r="J98" s="104" t="str">
        <f t="shared" si="71"/>
        <v/>
      </c>
      <c r="K98" s="104" t="str">
        <f t="shared" si="71"/>
        <v/>
      </c>
      <c r="L98" s="104" t="str">
        <f t="shared" si="71"/>
        <v/>
      </c>
      <c r="M98" s="104" t="str">
        <f t="shared" si="71"/>
        <v/>
      </c>
      <c r="N98" s="104" t="str">
        <f t="shared" si="71"/>
        <v/>
      </c>
      <c r="O98" s="104" t="str">
        <f t="shared" si="71"/>
        <v/>
      </c>
      <c r="P98" s="104" t="str">
        <f t="shared" si="71"/>
        <v/>
      </c>
      <c r="Q98" s="104" t="str">
        <f t="shared" ca="1" si="71"/>
        <v/>
      </c>
      <c r="R98" s="104" t="str">
        <f t="shared" ca="1" si="71"/>
        <v/>
      </c>
      <c r="S98" s="104" t="str">
        <f t="shared" ca="1" si="71"/>
        <v/>
      </c>
      <c r="T98" s="104" t="str">
        <f t="shared" ca="1" si="70"/>
        <v/>
      </c>
      <c r="U98" s="104" t="str">
        <f t="shared" ca="1" si="70"/>
        <v/>
      </c>
      <c r="V98" s="104" t="str">
        <f t="shared" ca="1" si="70"/>
        <v/>
      </c>
      <c r="W98" s="104" t="str">
        <f t="shared" ca="1" si="70"/>
        <v/>
      </c>
      <c r="X98" s="104" t="str">
        <f t="shared" ca="1" si="70"/>
        <v/>
      </c>
      <c r="Y98" s="104" t="str">
        <f t="shared" ca="1" si="70"/>
        <v/>
      </c>
      <c r="Z98" s="104" t="str">
        <f t="shared" ca="1" si="70"/>
        <v/>
      </c>
      <c r="AA98" s="104" t="str">
        <f t="shared" ca="1" si="70"/>
        <v/>
      </c>
      <c r="AB98" s="104" t="str">
        <f t="shared" ca="1" si="70"/>
        <v/>
      </c>
      <c r="AC98" s="104">
        <f t="shared" ca="1" si="70"/>
        <v>-1.7019349576885179</v>
      </c>
      <c r="AD98" s="104">
        <f t="shared" ca="1" si="70"/>
        <v>-1.3749350754830432</v>
      </c>
      <c r="AE98" s="104">
        <f t="shared" ca="1" si="70"/>
        <v>-1.0821488449287382</v>
      </c>
      <c r="AF98" s="104">
        <f t="shared" ca="1" si="70"/>
        <v>-0.81397551254889411</v>
      </c>
      <c r="AG98" s="104">
        <f t="shared" ca="1" si="70"/>
        <v>-0.57834063599433028</v>
      </c>
      <c r="AH98" s="104">
        <f t="shared" ca="1" si="70"/>
        <v>-0.38598283591739346</v>
      </c>
      <c r="AI98" s="104" t="str">
        <f t="shared" ca="1" si="67"/>
        <v/>
      </c>
      <c r="AJ98" s="104" t="str">
        <f t="shared" ca="1" si="69"/>
        <v/>
      </c>
      <c r="AK98" s="104" t="str">
        <f t="shared" ca="1" si="69"/>
        <v/>
      </c>
      <c r="AL98" s="104" t="str">
        <f t="shared" ca="1" si="69"/>
        <v/>
      </c>
      <c r="AM98" s="104" t="str">
        <f t="shared" ca="1" si="69"/>
        <v/>
      </c>
      <c r="AN98" s="104" t="str">
        <f t="shared" ca="1" si="69"/>
        <v/>
      </c>
      <c r="AO98" s="104" t="str">
        <f t="shared" ca="1" si="69"/>
        <v/>
      </c>
      <c r="AP98" s="104" t="str">
        <f t="shared" ca="1" si="69"/>
        <v/>
      </c>
      <c r="AQ98" s="104" t="str">
        <f t="shared" ca="1" si="69"/>
        <v/>
      </c>
      <c r="AR98" s="104" t="str">
        <f t="shared" ca="1" si="69"/>
        <v/>
      </c>
      <c r="AS98" s="104" t="str">
        <f t="shared" ca="1" si="69"/>
        <v/>
      </c>
      <c r="AT98" s="104" t="str">
        <f t="shared" ca="1" si="69"/>
        <v/>
      </c>
      <c r="AU98" s="104" t="str">
        <f t="shared" ca="1" si="69"/>
        <v/>
      </c>
      <c r="AV98" s="104" t="str">
        <f t="shared" ca="1" si="69"/>
        <v/>
      </c>
      <c r="AW98" s="104" t="str">
        <f t="shared" ca="1" si="69"/>
        <v/>
      </c>
      <c r="AX98" s="104" t="str">
        <f t="shared" ca="1" si="69"/>
        <v/>
      </c>
      <c r="AY98" s="104" t="str">
        <f t="shared" ca="1" si="69"/>
        <v/>
      </c>
      <c r="AZ98" s="104" t="str">
        <f t="shared" ca="1" si="68"/>
        <v/>
      </c>
      <c r="BA98" s="104" t="str">
        <f t="shared" ca="1" si="68"/>
        <v/>
      </c>
      <c r="BB98" s="104" t="str">
        <f t="shared" ca="1" si="47"/>
        <v>2F4</v>
      </c>
      <c r="BC98" s="104" t="str">
        <f t="shared" ca="1" si="48"/>
        <v>3N_ltpD</v>
      </c>
      <c r="BD98" s="104">
        <f t="shared" ca="1" si="49"/>
        <v>20604</v>
      </c>
      <c r="BE98" s="104" t="str">
        <f t="shared" ca="1" si="50"/>
        <v>3N</v>
      </c>
      <c r="BF98" s="104" t="str">
        <f t="shared" ca="1" si="51"/>
        <v>ltpD</v>
      </c>
      <c r="BG98" s="104" t="str">
        <f t="shared" ca="1" si="52"/>
        <v>2_1</v>
      </c>
      <c r="BH98" s="104">
        <f ca="1">IFERROR(IF(BB98="","",IF(Details!$B$10=1,1,VLOOKUP($BB98,Data_qPCR,58,FALSE))),"")</f>
        <v>1</v>
      </c>
      <c r="BI98" s="104">
        <f t="shared" ca="1" si="53"/>
        <v>6</v>
      </c>
      <c r="BJ98" s="104">
        <f t="shared" ca="1" si="54"/>
        <v>3.7588325125767281</v>
      </c>
      <c r="BK98" s="104">
        <f t="shared" ca="1" si="55"/>
        <v>32.219563903216091</v>
      </c>
      <c r="BL98" s="104">
        <f t="shared" ca="1" si="56"/>
        <v>0.99208662793593128</v>
      </c>
      <c r="BM98" s="104">
        <f t="shared" ca="1" si="57"/>
        <v>0.84518558340968042</v>
      </c>
      <c r="BN98" s="104">
        <f t="shared" ca="1" si="58"/>
        <v>28.261513267472797</v>
      </c>
      <c r="BO98" s="104" t="str">
        <f t="shared" ca="1" si="59"/>
        <v>ltpD@2_1</v>
      </c>
      <c r="BP98" s="104">
        <f ca="1">IF(BO98="","",BQ98-COUNTIF($BO$3:BO97,BO98))</f>
        <v>1</v>
      </c>
      <c r="BQ98" s="104">
        <f t="shared" ca="1" si="60"/>
        <v>2</v>
      </c>
      <c r="BR98" s="104" t="str">
        <f t="shared" ca="1" si="61"/>
        <v>ltpD@2_1@2</v>
      </c>
      <c r="BS98" s="104" t="str">
        <f t="shared" ca="1" si="62"/>
        <v>2F4</v>
      </c>
      <c r="BT98" s="104" t="b">
        <f t="shared" ca="1" si="63"/>
        <v>0</v>
      </c>
    </row>
    <row r="99" spans="1:72" x14ac:dyDescent="0.25">
      <c r="A99" s="104">
        <f ca="1">IF(A98="","",IF(ISTEXT(A98),1,IF(A98+1&gt;Data_Chart!$C$2,"",A98+1)))</f>
        <v>96</v>
      </c>
      <c r="B99" s="104">
        <f ca="1">IFERROR(SMALL(Data_Amplitude!$A$4:$A$1155,A99),"")</f>
        <v>96</v>
      </c>
      <c r="C99" s="104" t="str">
        <f t="shared" ca="1" si="45"/>
        <v>2G4</v>
      </c>
      <c r="D99" s="104" t="str">
        <f t="shared" si="71"/>
        <v/>
      </c>
      <c r="E99" s="104" t="str">
        <f t="shared" si="71"/>
        <v/>
      </c>
      <c r="F99" s="104" t="str">
        <f t="shared" si="71"/>
        <v/>
      </c>
      <c r="G99" s="104" t="str">
        <f t="shared" si="71"/>
        <v/>
      </c>
      <c r="H99" s="104" t="str">
        <f t="shared" si="71"/>
        <v/>
      </c>
      <c r="I99" s="104" t="str">
        <f t="shared" si="71"/>
        <v/>
      </c>
      <c r="J99" s="104" t="str">
        <f t="shared" si="71"/>
        <v/>
      </c>
      <c r="K99" s="104" t="str">
        <f t="shared" si="71"/>
        <v/>
      </c>
      <c r="L99" s="104" t="str">
        <f t="shared" si="71"/>
        <v/>
      </c>
      <c r="M99" s="104" t="str">
        <f t="shared" si="71"/>
        <v/>
      </c>
      <c r="N99" s="104" t="str">
        <f t="shared" si="71"/>
        <v/>
      </c>
      <c r="O99" s="104" t="str">
        <f t="shared" si="71"/>
        <v/>
      </c>
      <c r="P99" s="104" t="str">
        <f t="shared" si="71"/>
        <v/>
      </c>
      <c r="Q99" s="104" t="str">
        <f t="shared" ca="1" si="71"/>
        <v/>
      </c>
      <c r="R99" s="104" t="str">
        <f t="shared" ca="1" si="71"/>
        <v/>
      </c>
      <c r="S99" s="104" t="str">
        <f t="shared" ca="1" si="71"/>
        <v/>
      </c>
      <c r="T99" s="104" t="str">
        <f t="shared" ca="1" si="70"/>
        <v/>
      </c>
      <c r="U99" s="104" t="str">
        <f t="shared" ca="1" si="70"/>
        <v/>
      </c>
      <c r="V99" s="104" t="str">
        <f t="shared" ca="1" si="70"/>
        <v/>
      </c>
      <c r="W99" s="104" t="str">
        <f t="shared" ca="1" si="70"/>
        <v/>
      </c>
      <c r="X99" s="104" t="str">
        <f t="shared" ca="1" si="70"/>
        <v/>
      </c>
      <c r="Y99" s="104" t="str">
        <f t="shared" ca="1" si="70"/>
        <v/>
      </c>
      <c r="Z99" s="104" t="str">
        <f t="shared" ca="1" si="70"/>
        <v/>
      </c>
      <c r="AA99" s="104" t="str">
        <f t="shared" ca="1" si="70"/>
        <v/>
      </c>
      <c r="AB99" s="104" t="str">
        <f t="shared" ca="1" si="70"/>
        <v/>
      </c>
      <c r="AC99" s="104">
        <f t="shared" ca="1" si="70"/>
        <v>-1.7093299335805376</v>
      </c>
      <c r="AD99" s="104">
        <f t="shared" ca="1" si="70"/>
        <v>-1.3951394925945473</v>
      </c>
      <c r="AE99" s="104">
        <f t="shared" ca="1" si="70"/>
        <v>-1.1086926159926151</v>
      </c>
      <c r="AF99" s="104">
        <f t="shared" ca="1" si="70"/>
        <v>-0.8466612410319051</v>
      </c>
      <c r="AG99" s="104">
        <f t="shared" ca="1" si="70"/>
        <v>-0.61319721929834881</v>
      </c>
      <c r="AH99" s="104">
        <f t="shared" ca="1" si="70"/>
        <v>-0.41770703534460124</v>
      </c>
      <c r="AI99" s="104">
        <f t="shared" ca="1" si="67"/>
        <v>-0.26937696278832057</v>
      </c>
      <c r="AJ99" s="104" t="str">
        <f t="shared" ca="1" si="69"/>
        <v/>
      </c>
      <c r="AK99" s="104" t="str">
        <f t="shared" ca="1" si="69"/>
        <v/>
      </c>
      <c r="AL99" s="104" t="str">
        <f t="shared" ca="1" si="69"/>
        <v/>
      </c>
      <c r="AM99" s="104" t="str">
        <f t="shared" ca="1" si="69"/>
        <v/>
      </c>
      <c r="AN99" s="104" t="str">
        <f t="shared" ca="1" si="69"/>
        <v/>
      </c>
      <c r="AO99" s="104" t="str">
        <f t="shared" ca="1" si="69"/>
        <v/>
      </c>
      <c r="AP99" s="104" t="str">
        <f t="shared" ca="1" si="69"/>
        <v/>
      </c>
      <c r="AQ99" s="104" t="str">
        <f t="shared" ca="1" si="69"/>
        <v/>
      </c>
      <c r="AR99" s="104" t="str">
        <f t="shared" ca="1" si="69"/>
        <v/>
      </c>
      <c r="AS99" s="104" t="str">
        <f t="shared" ca="1" si="69"/>
        <v/>
      </c>
      <c r="AT99" s="104" t="str">
        <f t="shared" ca="1" si="69"/>
        <v/>
      </c>
      <c r="AU99" s="104" t="str">
        <f t="shared" ca="1" si="69"/>
        <v/>
      </c>
      <c r="AV99" s="104" t="str">
        <f t="shared" ca="1" si="69"/>
        <v/>
      </c>
      <c r="AW99" s="104" t="str">
        <f t="shared" ca="1" si="69"/>
        <v/>
      </c>
      <c r="AX99" s="104" t="str">
        <f t="shared" ca="1" si="69"/>
        <v/>
      </c>
      <c r="AY99" s="104" t="str">
        <f t="shared" ref="AY99:BA114" ca="1" si="72">IFERROR(IF(AY$3&gt;$D$2,IF(VLOOKUP($C99,Data_qPCR,AY$3+2,FALSE)&gt;=$K$1,"",IF(VLOOKUP($C99,Data_qPCR,AY$3+2,FALSE)&lt;=$K$2,"",LOG(VLOOKUP($C99,Data_qPCR,AY$3+2,FALSE)))),""),"")</f>
        <v/>
      </c>
      <c r="AZ99" s="104" t="str">
        <f t="shared" ca="1" si="72"/>
        <v/>
      </c>
      <c r="BA99" s="104" t="str">
        <f t="shared" ca="1" si="72"/>
        <v/>
      </c>
      <c r="BB99" s="104" t="str">
        <f t="shared" ca="1" si="47"/>
        <v>2G4</v>
      </c>
      <c r="BC99" s="104" t="str">
        <f t="shared" ca="1" si="48"/>
        <v>3N_ParA</v>
      </c>
      <c r="BD99" s="104">
        <f t="shared" ca="1" si="49"/>
        <v>20704</v>
      </c>
      <c r="BE99" s="104" t="str">
        <f t="shared" ca="1" si="50"/>
        <v>3N</v>
      </c>
      <c r="BF99" s="104" t="str">
        <f t="shared" ca="1" si="51"/>
        <v>ParA</v>
      </c>
      <c r="BG99" s="104" t="str">
        <f t="shared" ca="1" si="52"/>
        <v>2_1</v>
      </c>
      <c r="BH99" s="104">
        <f ca="1">IFERROR(IF(BB99="","",IF(Details!$B$10=1,1,VLOOKUP($BB99,Data_qPCR,58,FALSE))),"")</f>
        <v>1</v>
      </c>
      <c r="BI99" s="104">
        <f t="shared" ca="1" si="53"/>
        <v>7</v>
      </c>
      <c r="BJ99" s="104">
        <f t="shared" ca="1" si="54"/>
        <v>4.0818697463807236</v>
      </c>
      <c r="BK99" s="104">
        <f t="shared" ca="1" si="55"/>
        <v>32.708731163563577</v>
      </c>
      <c r="BL99" s="104">
        <f t="shared" ca="1" si="56"/>
        <v>0.98696975089495975</v>
      </c>
      <c r="BM99" s="104">
        <f t="shared" ca="1" si="57"/>
        <v>0.75786601232078921</v>
      </c>
      <c r="BN99" s="104">
        <f t="shared" ca="1" si="58"/>
        <v>28.410522320624676</v>
      </c>
      <c r="BO99" s="104" t="str">
        <f t="shared" ca="1" si="59"/>
        <v>ParA@2_1</v>
      </c>
      <c r="BP99" s="104">
        <f ca="1">IF(BO99="","",BQ99-COUNTIF($BO$3:BO98,BO99))</f>
        <v>2</v>
      </c>
      <c r="BQ99" s="104">
        <f t="shared" ca="1" si="60"/>
        <v>4</v>
      </c>
      <c r="BR99" s="104" t="str">
        <f t="shared" ca="1" si="61"/>
        <v>ParA@2_1@3</v>
      </c>
      <c r="BS99" s="104" t="str">
        <f t="shared" ca="1" si="62"/>
        <v>2G4</v>
      </c>
      <c r="BT99" s="104" t="b">
        <f t="shared" ca="1" si="63"/>
        <v>0</v>
      </c>
    </row>
    <row r="100" spans="1:72" x14ac:dyDescent="0.25">
      <c r="A100" s="104">
        <f ca="1">IF(A99="","",IF(ISTEXT(A99),1,IF(A99+1&gt;Data_Chart!$C$2,"",A99+1)))</f>
        <v>97</v>
      </c>
      <c r="B100" s="104">
        <f ca="1">IFERROR(SMALL(Data_Amplitude!$A$4:$A$1155,A100),"")</f>
        <v>97</v>
      </c>
      <c r="C100" s="104" t="str">
        <f t="shared" ref="C100:C131" ca="1" si="73">IF(B100="","",VLOOKUP(B100,Data_OrderChart,2,FALSE))</f>
        <v>2H4</v>
      </c>
      <c r="D100" s="104" t="str">
        <f t="shared" si="71"/>
        <v/>
      </c>
      <c r="E100" s="104" t="str">
        <f t="shared" si="71"/>
        <v/>
      </c>
      <c r="F100" s="104" t="str">
        <f t="shared" si="71"/>
        <v/>
      </c>
      <c r="G100" s="104" t="str">
        <f t="shared" si="71"/>
        <v/>
      </c>
      <c r="H100" s="104" t="str">
        <f t="shared" si="71"/>
        <v/>
      </c>
      <c r="I100" s="104" t="str">
        <f t="shared" si="71"/>
        <v/>
      </c>
      <c r="J100" s="104" t="str">
        <f t="shared" si="71"/>
        <v/>
      </c>
      <c r="K100" s="104" t="str">
        <f t="shared" si="71"/>
        <v/>
      </c>
      <c r="L100" s="104" t="str">
        <f t="shared" si="71"/>
        <v/>
      </c>
      <c r="M100" s="104" t="str">
        <f t="shared" si="71"/>
        <v/>
      </c>
      <c r="N100" s="104" t="str">
        <f t="shared" si="71"/>
        <v/>
      </c>
      <c r="O100" s="104" t="str">
        <f t="shared" si="71"/>
        <v/>
      </c>
      <c r="P100" s="104" t="str">
        <f t="shared" si="71"/>
        <v/>
      </c>
      <c r="Q100" s="104" t="str">
        <f t="shared" ca="1" si="71"/>
        <v/>
      </c>
      <c r="R100" s="104" t="str">
        <f t="shared" ca="1" si="71"/>
        <v/>
      </c>
      <c r="S100" s="104" t="str">
        <f t="shared" ca="1" si="71"/>
        <v/>
      </c>
      <c r="T100" s="104" t="str">
        <f t="shared" ca="1" si="70"/>
        <v/>
      </c>
      <c r="U100" s="104" t="str">
        <f t="shared" ca="1" si="70"/>
        <v/>
      </c>
      <c r="V100" s="104" t="str">
        <f t="shared" ca="1" si="70"/>
        <v/>
      </c>
      <c r="W100" s="104" t="str">
        <f t="shared" ca="1" si="70"/>
        <v/>
      </c>
      <c r="X100" s="104" t="str">
        <f t="shared" ca="1" si="70"/>
        <v/>
      </c>
      <c r="Y100" s="104" t="str">
        <f t="shared" ca="1" si="70"/>
        <v/>
      </c>
      <c r="Z100" s="104" t="str">
        <f t="shared" ca="1" si="70"/>
        <v/>
      </c>
      <c r="AA100" s="104" t="str">
        <f t="shared" ca="1" si="70"/>
        <v/>
      </c>
      <c r="AB100" s="104" t="str">
        <f t="shared" ca="1" si="70"/>
        <v/>
      </c>
      <c r="AC100" s="104">
        <f t="shared" ca="1" si="70"/>
        <v>-1.6873898530129199</v>
      </c>
      <c r="AD100" s="104">
        <f t="shared" ca="1" si="70"/>
        <v>-1.3703808371532107</v>
      </c>
      <c r="AE100" s="104">
        <f t="shared" ca="1" si="70"/>
        <v>-1.0838686035627614</v>
      </c>
      <c r="AF100" s="104">
        <f t="shared" ca="1" si="70"/>
        <v>-0.82310139939403792</v>
      </c>
      <c r="AG100" s="104">
        <f t="shared" ca="1" si="70"/>
        <v>-0.59184079580006665</v>
      </c>
      <c r="AH100" s="104">
        <f t="shared" ca="1" si="70"/>
        <v>-0.40097560474021926</v>
      </c>
      <c r="AI100" s="104">
        <f t="shared" ca="1" si="67"/>
        <v>-0.25716031951717544</v>
      </c>
      <c r="AJ100" s="104" t="str">
        <f t="shared" ref="AJ100:AY115" ca="1" si="74">IFERROR(IF(AJ$3&gt;$D$2,IF(VLOOKUP($C100,Data_qPCR,AJ$3+2,FALSE)&gt;=$K$1,"",IF(VLOOKUP($C100,Data_qPCR,AJ$3+2,FALSE)&lt;=$K$2,"",LOG(VLOOKUP($C100,Data_qPCR,AJ$3+2,FALSE)))),""),"")</f>
        <v/>
      </c>
      <c r="AK100" s="104" t="str">
        <f t="shared" ca="1" si="74"/>
        <v/>
      </c>
      <c r="AL100" s="104" t="str">
        <f t="shared" ca="1" si="74"/>
        <v/>
      </c>
      <c r="AM100" s="104" t="str">
        <f t="shared" ca="1" si="74"/>
        <v/>
      </c>
      <c r="AN100" s="104" t="str">
        <f t="shared" ca="1" si="74"/>
        <v/>
      </c>
      <c r="AO100" s="104" t="str">
        <f t="shared" ca="1" si="74"/>
        <v/>
      </c>
      <c r="AP100" s="104" t="str">
        <f t="shared" ca="1" si="74"/>
        <v/>
      </c>
      <c r="AQ100" s="104" t="str">
        <f t="shared" ca="1" si="74"/>
        <v/>
      </c>
      <c r="AR100" s="104" t="str">
        <f t="shared" ca="1" si="74"/>
        <v/>
      </c>
      <c r="AS100" s="104" t="str">
        <f t="shared" ca="1" si="74"/>
        <v/>
      </c>
      <c r="AT100" s="104" t="str">
        <f t="shared" ca="1" si="74"/>
        <v/>
      </c>
      <c r="AU100" s="104" t="str">
        <f t="shared" ca="1" si="74"/>
        <v/>
      </c>
      <c r="AV100" s="104" t="str">
        <f t="shared" ca="1" si="74"/>
        <v/>
      </c>
      <c r="AW100" s="104" t="str">
        <f t="shared" ca="1" si="74"/>
        <v/>
      </c>
      <c r="AX100" s="104" t="str">
        <f t="shared" ca="1" si="74"/>
        <v/>
      </c>
      <c r="AY100" s="104" t="str">
        <f t="shared" ca="1" si="74"/>
        <v/>
      </c>
      <c r="AZ100" s="104" t="str">
        <f t="shared" ca="1" si="72"/>
        <v/>
      </c>
      <c r="BA100" s="104" t="str">
        <f t="shared" ca="1" si="72"/>
        <v/>
      </c>
      <c r="BB100" s="104" t="str">
        <f t="shared" ca="1" si="47"/>
        <v>2H4</v>
      </c>
      <c r="BC100" s="104" t="str">
        <f t="shared" ref="BC100:BC131" ca="1" si="75">IFERROR(VLOOKUP($BB100,Data_qPCR,54,FALSE),"")</f>
        <v>3N_ParA</v>
      </c>
      <c r="BD100" s="104">
        <f t="shared" ca="1" si="49"/>
        <v>20804</v>
      </c>
      <c r="BE100" s="104" t="str">
        <f t="shared" ref="BE100:BE131" ca="1" si="76">IFERROR(VLOOKUP($BB100,Data_qPCR,55,FALSE),"")</f>
        <v>3N</v>
      </c>
      <c r="BF100" s="104" t="str">
        <f t="shared" ref="BF100:BF131" ca="1" si="77">IFERROR(VLOOKUP($BB100,Data_qPCR,56,FALSE),"")</f>
        <v>ParA</v>
      </c>
      <c r="BG100" s="104" t="str">
        <f t="shared" ref="BG100:BG131" ca="1" si="78">IFERROR(VLOOKUP($BB100,Data_qPCR,57,FALSE),"")</f>
        <v>2_1</v>
      </c>
      <c r="BH100" s="104">
        <f ca="1">IFERROR(IF(BB100="","",IF(Details!$B$10=1,1,VLOOKUP($BB100,Data_qPCR,58,FALSE))),"")</f>
        <v>1</v>
      </c>
      <c r="BI100" s="104">
        <f t="shared" ca="1" si="53"/>
        <v>7</v>
      </c>
      <c r="BJ100" s="104">
        <f t="shared" ca="1" si="54"/>
        <v>4.1056186220778539</v>
      </c>
      <c r="BK100" s="104">
        <f t="shared" ca="1" si="55"/>
        <v>32.645037077500703</v>
      </c>
      <c r="BL100" s="104">
        <f t="shared" ca="1" si="56"/>
        <v>0.9855723535320422</v>
      </c>
      <c r="BM100" s="104">
        <f t="shared" ca="1" si="57"/>
        <v>0.75213939186169632</v>
      </c>
      <c r="BN100" s="104">
        <f t="shared" ca="1" si="58"/>
        <v>28.321820668452723</v>
      </c>
      <c r="BO100" s="104" t="str">
        <f t="shared" ca="1" si="59"/>
        <v>ParA@2_1</v>
      </c>
      <c r="BP100" s="104">
        <f ca="1">IF(BO100="","",BQ100-COUNTIF($BO$3:BO99,BO100))</f>
        <v>1</v>
      </c>
      <c r="BQ100" s="104">
        <f t="shared" ref="BQ100:BQ131" ca="1" si="79">IF(BB100="","",COUNTIF(Result_TechRep,BO100))</f>
        <v>4</v>
      </c>
      <c r="BR100" s="104" t="str">
        <f t="shared" ca="1" si="61"/>
        <v>ParA@2_1@4</v>
      </c>
      <c r="BS100" s="104" t="str">
        <f t="shared" ca="1" si="62"/>
        <v>2H4</v>
      </c>
      <c r="BT100" s="104" t="b">
        <f t="shared" ca="1" si="63"/>
        <v>0</v>
      </c>
    </row>
    <row r="101" spans="1:72" x14ac:dyDescent="0.25">
      <c r="A101" s="104">
        <f ca="1">IF(A100="","",IF(ISTEXT(A100),1,IF(A100+1&gt;Data_Chart!$C$2,"",A100+1)))</f>
        <v>98</v>
      </c>
      <c r="B101" s="104">
        <f ca="1">IFERROR(SMALL(Data_Amplitude!$A$4:$A$1155,A101),"")</f>
        <v>98</v>
      </c>
      <c r="C101" s="104" t="str">
        <f t="shared" ca="1" si="73"/>
        <v>2A5</v>
      </c>
      <c r="D101" s="104" t="str">
        <f t="shared" si="71"/>
        <v/>
      </c>
      <c r="E101" s="104" t="str">
        <f t="shared" si="71"/>
        <v/>
      </c>
      <c r="F101" s="104" t="str">
        <f t="shared" si="71"/>
        <v/>
      </c>
      <c r="G101" s="104" t="str">
        <f t="shared" si="71"/>
        <v/>
      </c>
      <c r="H101" s="104" t="str">
        <f t="shared" si="71"/>
        <v/>
      </c>
      <c r="I101" s="104" t="str">
        <f t="shared" si="71"/>
        <v/>
      </c>
      <c r="J101" s="104" t="str">
        <f t="shared" si="71"/>
        <v/>
      </c>
      <c r="K101" s="104" t="str">
        <f t="shared" si="71"/>
        <v/>
      </c>
      <c r="L101" s="104" t="str">
        <f t="shared" si="71"/>
        <v/>
      </c>
      <c r="M101" s="104" t="str">
        <f t="shared" si="71"/>
        <v/>
      </c>
      <c r="N101" s="104" t="str">
        <f t="shared" si="71"/>
        <v/>
      </c>
      <c r="O101" s="104" t="str">
        <f t="shared" si="71"/>
        <v/>
      </c>
      <c r="P101" s="104" t="str">
        <f t="shared" si="71"/>
        <v/>
      </c>
      <c r="Q101" s="104" t="str">
        <f t="shared" ca="1" si="71"/>
        <v/>
      </c>
      <c r="R101" s="104" t="str">
        <f t="shared" ca="1" si="71"/>
        <v/>
      </c>
      <c r="S101" s="104" t="str">
        <f t="shared" ca="1" si="71"/>
        <v/>
      </c>
      <c r="T101" s="104" t="str">
        <f t="shared" ca="1" si="70"/>
        <v/>
      </c>
      <c r="U101" s="104" t="str">
        <f t="shared" ca="1" si="70"/>
        <v/>
      </c>
      <c r="V101" s="104" t="str">
        <f t="shared" ca="1" si="70"/>
        <v/>
      </c>
      <c r="W101" s="104" t="str">
        <f t="shared" ca="1" si="70"/>
        <v/>
      </c>
      <c r="X101" s="104">
        <f t="shared" ca="1" si="70"/>
        <v>-1.8166150119518401</v>
      </c>
      <c r="Y101" s="104">
        <f t="shared" ca="1" si="70"/>
        <v>-1.5188847695926722</v>
      </c>
      <c r="Z101" s="104">
        <f t="shared" ca="1" si="70"/>
        <v>-1.251004352980849</v>
      </c>
      <c r="AA101" s="104">
        <f t="shared" ca="1" si="70"/>
        <v>-0.9957976986874173</v>
      </c>
      <c r="AB101" s="104">
        <f t="shared" ca="1" si="70"/>
        <v>-0.76060867669145027</v>
      </c>
      <c r="AC101" s="104">
        <f t="shared" ca="1" si="70"/>
        <v>-0.55094325689012114</v>
      </c>
      <c r="AD101" s="104">
        <f t="shared" ca="1" si="70"/>
        <v>-0.37816538743108402</v>
      </c>
      <c r="AE101" s="104" t="str">
        <f t="shared" ca="1" si="70"/>
        <v/>
      </c>
      <c r="AF101" s="104" t="str">
        <f t="shared" ca="1" si="70"/>
        <v/>
      </c>
      <c r="AG101" s="104" t="str">
        <f t="shared" ca="1" si="70"/>
        <v/>
      </c>
      <c r="AH101" s="104" t="str">
        <f t="shared" ca="1" si="70"/>
        <v/>
      </c>
      <c r="AI101" s="104" t="str">
        <f t="shared" ca="1" si="67"/>
        <v/>
      </c>
      <c r="AJ101" s="104" t="str">
        <f t="shared" ca="1" si="74"/>
        <v/>
      </c>
      <c r="AK101" s="104" t="str">
        <f t="shared" ca="1" si="74"/>
        <v/>
      </c>
      <c r="AL101" s="104" t="str">
        <f t="shared" ca="1" si="74"/>
        <v/>
      </c>
      <c r="AM101" s="104" t="str">
        <f t="shared" ca="1" si="74"/>
        <v/>
      </c>
      <c r="AN101" s="104" t="str">
        <f t="shared" ca="1" si="74"/>
        <v/>
      </c>
      <c r="AO101" s="104" t="str">
        <f t="shared" ca="1" si="74"/>
        <v/>
      </c>
      <c r="AP101" s="104" t="str">
        <f t="shared" ca="1" si="74"/>
        <v/>
      </c>
      <c r="AQ101" s="104" t="str">
        <f t="shared" ca="1" si="74"/>
        <v/>
      </c>
      <c r="AR101" s="104" t="str">
        <f t="shared" ca="1" si="74"/>
        <v/>
      </c>
      <c r="AS101" s="104" t="str">
        <f t="shared" ca="1" si="74"/>
        <v/>
      </c>
      <c r="AT101" s="104" t="str">
        <f t="shared" ca="1" si="74"/>
        <v/>
      </c>
      <c r="AU101" s="104" t="str">
        <f t="shared" ca="1" si="74"/>
        <v/>
      </c>
      <c r="AV101" s="104" t="str">
        <f t="shared" ca="1" si="74"/>
        <v/>
      </c>
      <c r="AW101" s="104" t="str">
        <f t="shared" ca="1" si="74"/>
        <v/>
      </c>
      <c r="AX101" s="104" t="str">
        <f t="shared" ca="1" si="74"/>
        <v/>
      </c>
      <c r="AY101" s="104" t="str">
        <f t="shared" ca="1" si="74"/>
        <v/>
      </c>
      <c r="AZ101" s="104" t="str">
        <f t="shared" ca="1" si="72"/>
        <v/>
      </c>
      <c r="BA101" s="104" t="str">
        <f t="shared" ca="1" si="72"/>
        <v/>
      </c>
      <c r="BB101" s="104" t="str">
        <f t="shared" ca="1" si="47"/>
        <v>2A5</v>
      </c>
      <c r="BC101" s="104" t="str">
        <f t="shared" ca="1" si="75"/>
        <v>3N_aceA</v>
      </c>
      <c r="BD101" s="104">
        <f t="shared" ca="1" si="49"/>
        <v>20105</v>
      </c>
      <c r="BE101" s="104" t="str">
        <f t="shared" ca="1" si="76"/>
        <v>3N</v>
      </c>
      <c r="BF101" s="104" t="str">
        <f t="shared" ca="1" si="77"/>
        <v>aceA</v>
      </c>
      <c r="BG101" s="104" t="str">
        <f t="shared" ca="1" si="78"/>
        <v>2_2</v>
      </c>
      <c r="BH101" s="104">
        <f ca="1">IFERROR(IF(BB101="","",IF(Details!$B$10=1,1,VLOOKUP($BB101,Data_qPCR,58,FALSE))),"")</f>
        <v>1</v>
      </c>
      <c r="BI101" s="104">
        <f t="shared" ca="1" si="53"/>
        <v>7</v>
      </c>
      <c r="BJ101" s="104">
        <f t="shared" ca="1" si="54"/>
        <v>4.1253630110134853</v>
      </c>
      <c r="BK101" s="104">
        <f t="shared" ca="1" si="55"/>
        <v>28.28567411917474</v>
      </c>
      <c r="BL101" s="104">
        <f t="shared" ca="1" si="56"/>
        <v>0.99327360832117173</v>
      </c>
      <c r="BM101" s="104">
        <f t="shared" ca="1" si="57"/>
        <v>0.74744256529784581</v>
      </c>
      <c r="BN101" s="104">
        <f t="shared" ca="1" si="58"/>
        <v>23.941666868577538</v>
      </c>
      <c r="BO101" s="104" t="str">
        <f t="shared" ca="1" si="59"/>
        <v>aceA@2_2</v>
      </c>
      <c r="BP101" s="104">
        <f ca="1">IF(BO101="","",BQ101-COUNTIF($BO$3:BO100,BO101))</f>
        <v>2</v>
      </c>
      <c r="BQ101" s="104">
        <f t="shared" ca="1" si="79"/>
        <v>2</v>
      </c>
      <c r="BR101" s="104" t="str">
        <f t="shared" ca="1" si="61"/>
        <v>aceA@2_2@1</v>
      </c>
      <c r="BS101" s="104" t="str">
        <f t="shared" ca="1" si="62"/>
        <v>2A5</v>
      </c>
      <c r="BT101" s="104" t="b">
        <f t="shared" ca="1" si="63"/>
        <v>0</v>
      </c>
    </row>
    <row r="102" spans="1:72" x14ac:dyDescent="0.25">
      <c r="A102" s="104">
        <f ca="1">IF(A101="","",IF(ISTEXT(A101),1,IF(A101+1&gt;Data_Chart!$C$2,"",A101+1)))</f>
        <v>99</v>
      </c>
      <c r="B102" s="104">
        <f ca="1">IFERROR(SMALL(Data_Amplitude!$A$4:$A$1155,A102),"")</f>
        <v>99</v>
      </c>
      <c r="C102" s="104" t="str">
        <f t="shared" ca="1" si="73"/>
        <v>2B5</v>
      </c>
      <c r="D102" s="104" t="str">
        <f t="shared" si="71"/>
        <v/>
      </c>
      <c r="E102" s="104" t="str">
        <f t="shared" si="71"/>
        <v/>
      </c>
      <c r="F102" s="104" t="str">
        <f t="shared" si="71"/>
        <v/>
      </c>
      <c r="G102" s="104" t="str">
        <f t="shared" si="71"/>
        <v/>
      </c>
      <c r="H102" s="104" t="str">
        <f t="shared" si="71"/>
        <v/>
      </c>
      <c r="I102" s="104" t="str">
        <f t="shared" si="71"/>
        <v/>
      </c>
      <c r="J102" s="104" t="str">
        <f t="shared" si="71"/>
        <v/>
      </c>
      <c r="K102" s="104" t="str">
        <f t="shared" si="71"/>
        <v/>
      </c>
      <c r="L102" s="104" t="str">
        <f t="shared" si="71"/>
        <v/>
      </c>
      <c r="M102" s="104" t="str">
        <f t="shared" si="71"/>
        <v/>
      </c>
      <c r="N102" s="104" t="str">
        <f t="shared" si="71"/>
        <v/>
      </c>
      <c r="O102" s="104" t="str">
        <f t="shared" si="71"/>
        <v/>
      </c>
      <c r="P102" s="104" t="str">
        <f t="shared" si="71"/>
        <v/>
      </c>
      <c r="Q102" s="104" t="str">
        <f t="shared" ca="1" si="71"/>
        <v/>
      </c>
      <c r="R102" s="104" t="str">
        <f t="shared" ca="1" si="71"/>
        <v/>
      </c>
      <c r="S102" s="104" t="str">
        <f t="shared" ca="1" si="71"/>
        <v/>
      </c>
      <c r="T102" s="104" t="str">
        <f t="shared" ca="1" si="70"/>
        <v/>
      </c>
      <c r="U102" s="104" t="str">
        <f t="shared" ca="1" si="70"/>
        <v/>
      </c>
      <c r="V102" s="104" t="str">
        <f t="shared" ca="1" si="70"/>
        <v/>
      </c>
      <c r="W102" s="104" t="str">
        <f t="shared" ca="1" si="70"/>
        <v/>
      </c>
      <c r="X102" s="104" t="str">
        <f t="shared" ca="1" si="70"/>
        <v/>
      </c>
      <c r="Y102" s="104">
        <f t="shared" ca="1" si="70"/>
        <v>-1.5618513223203123</v>
      </c>
      <c r="Z102" s="104">
        <f t="shared" ca="1" si="70"/>
        <v>-1.287270827018633</v>
      </c>
      <c r="AA102" s="104">
        <f t="shared" ca="1" si="70"/>
        <v>-1.0311673845158167</v>
      </c>
      <c r="AB102" s="104">
        <f t="shared" ca="1" si="70"/>
        <v>-0.79351133046873079</v>
      </c>
      <c r="AC102" s="104">
        <f t="shared" ca="1" si="70"/>
        <v>-0.57963717456658048</v>
      </c>
      <c r="AD102" s="104">
        <f t="shared" ca="1" si="70"/>
        <v>-0.40015381531044303</v>
      </c>
      <c r="AE102" s="104">
        <f t="shared" ca="1" si="70"/>
        <v>-0.26263136392368125</v>
      </c>
      <c r="AF102" s="104" t="str">
        <f t="shared" ca="1" si="70"/>
        <v/>
      </c>
      <c r="AG102" s="104" t="str">
        <f t="shared" ca="1" si="70"/>
        <v/>
      </c>
      <c r="AH102" s="104" t="str">
        <f t="shared" ca="1" si="70"/>
        <v/>
      </c>
      <c r="AI102" s="104" t="str">
        <f t="shared" ca="1" si="67"/>
        <v/>
      </c>
      <c r="AJ102" s="104" t="str">
        <f t="shared" ca="1" si="74"/>
        <v/>
      </c>
      <c r="AK102" s="104" t="str">
        <f t="shared" ca="1" si="74"/>
        <v/>
      </c>
      <c r="AL102" s="104" t="str">
        <f t="shared" ca="1" si="74"/>
        <v/>
      </c>
      <c r="AM102" s="104" t="str">
        <f t="shared" ca="1" si="74"/>
        <v/>
      </c>
      <c r="AN102" s="104" t="str">
        <f t="shared" ca="1" si="74"/>
        <v/>
      </c>
      <c r="AO102" s="104" t="str">
        <f t="shared" ca="1" si="74"/>
        <v/>
      </c>
      <c r="AP102" s="104" t="str">
        <f t="shared" ca="1" si="74"/>
        <v/>
      </c>
      <c r="AQ102" s="104" t="str">
        <f t="shared" ca="1" si="74"/>
        <v/>
      </c>
      <c r="AR102" s="104" t="str">
        <f t="shared" ca="1" si="74"/>
        <v/>
      </c>
      <c r="AS102" s="104" t="str">
        <f t="shared" ca="1" si="74"/>
        <v/>
      </c>
      <c r="AT102" s="104" t="str">
        <f t="shared" ca="1" si="74"/>
        <v/>
      </c>
      <c r="AU102" s="104" t="str">
        <f t="shared" ca="1" si="74"/>
        <v/>
      </c>
      <c r="AV102" s="104" t="str">
        <f t="shared" ca="1" si="74"/>
        <v/>
      </c>
      <c r="AW102" s="104" t="str">
        <f t="shared" ca="1" si="74"/>
        <v/>
      </c>
      <c r="AX102" s="104" t="str">
        <f t="shared" ca="1" si="74"/>
        <v/>
      </c>
      <c r="AY102" s="104" t="str">
        <f t="shared" ca="1" si="74"/>
        <v/>
      </c>
      <c r="AZ102" s="104" t="str">
        <f t="shared" ca="1" si="72"/>
        <v/>
      </c>
      <c r="BA102" s="104" t="str">
        <f t="shared" ca="1" si="72"/>
        <v/>
      </c>
      <c r="BB102" s="104" t="str">
        <f t="shared" ca="1" si="47"/>
        <v>2B5</v>
      </c>
      <c r="BC102" s="104" t="str">
        <f t="shared" ca="1" si="75"/>
        <v>3N_aceA</v>
      </c>
      <c r="BD102" s="104">
        <f t="shared" ca="1" si="49"/>
        <v>20205</v>
      </c>
      <c r="BE102" s="104" t="str">
        <f t="shared" ca="1" si="76"/>
        <v>3N</v>
      </c>
      <c r="BF102" s="104" t="str">
        <f t="shared" ca="1" si="77"/>
        <v>aceA</v>
      </c>
      <c r="BG102" s="104" t="str">
        <f t="shared" ca="1" si="78"/>
        <v>2_2</v>
      </c>
      <c r="BH102" s="104">
        <f ca="1">IFERROR(IF(BB102="","",IF(Details!$B$10=1,1,VLOOKUP($BB102,Data_qPCR,58,FALSE))),"")</f>
        <v>1</v>
      </c>
      <c r="BI102" s="104">
        <f t="shared" ca="1" si="53"/>
        <v>7</v>
      </c>
      <c r="BJ102" s="104">
        <f t="shared" ca="1" si="54"/>
        <v>4.5216441066348976</v>
      </c>
      <c r="BK102" s="104">
        <f t="shared" ca="1" si="55"/>
        <v>28.821579406823975</v>
      </c>
      <c r="BL102" s="104">
        <f t="shared" ca="1" si="56"/>
        <v>0.98885516188843081</v>
      </c>
      <c r="BM102" s="104">
        <f t="shared" ca="1" si="57"/>
        <v>0.66401981594724058</v>
      </c>
      <c r="BN102" s="104">
        <f t="shared" ca="1" si="58"/>
        <v>24.060288162537425</v>
      </c>
      <c r="BO102" s="104" t="str">
        <f t="shared" ca="1" si="59"/>
        <v>aceA@2_2</v>
      </c>
      <c r="BP102" s="104">
        <f ca="1">IF(BO102="","",BQ102-COUNTIF($BO$3:BO101,BO102))</f>
        <v>1</v>
      </c>
      <c r="BQ102" s="104">
        <f t="shared" ca="1" si="79"/>
        <v>2</v>
      </c>
      <c r="BR102" s="104" t="str">
        <f t="shared" ca="1" si="61"/>
        <v>aceA@2_2@2</v>
      </c>
      <c r="BS102" s="104" t="str">
        <f t="shared" ca="1" si="62"/>
        <v>2B5</v>
      </c>
      <c r="BT102" s="104" t="b">
        <f t="shared" ca="1" si="63"/>
        <v>0</v>
      </c>
    </row>
    <row r="103" spans="1:72" x14ac:dyDescent="0.25">
      <c r="A103" s="104">
        <f ca="1">IF(A102="","",IF(ISTEXT(A102),1,IF(A102+1&gt;Data_Chart!$C$2,"",A102+1)))</f>
        <v>100</v>
      </c>
      <c r="B103" s="104">
        <f ca="1">IFERROR(SMALL(Data_Amplitude!$A$4:$A$1155,A103),"")</f>
        <v>100</v>
      </c>
      <c r="C103" s="104" t="str">
        <f t="shared" ca="1" si="73"/>
        <v>2C5</v>
      </c>
      <c r="D103" s="104" t="str">
        <f t="shared" si="71"/>
        <v/>
      </c>
      <c r="E103" s="104" t="str">
        <f t="shared" si="71"/>
        <v/>
      </c>
      <c r="F103" s="104" t="str">
        <f t="shared" si="71"/>
        <v/>
      </c>
      <c r="G103" s="104" t="str">
        <f t="shared" si="71"/>
        <v/>
      </c>
      <c r="H103" s="104" t="str">
        <f t="shared" si="71"/>
        <v/>
      </c>
      <c r="I103" s="104" t="str">
        <f t="shared" si="71"/>
        <v/>
      </c>
      <c r="J103" s="104" t="str">
        <f t="shared" si="71"/>
        <v/>
      </c>
      <c r="K103" s="104" t="str">
        <f t="shared" si="71"/>
        <v/>
      </c>
      <c r="L103" s="104" t="str">
        <f t="shared" si="71"/>
        <v/>
      </c>
      <c r="M103" s="104" t="str">
        <f t="shared" si="71"/>
        <v/>
      </c>
      <c r="N103" s="104" t="str">
        <f t="shared" si="71"/>
        <v/>
      </c>
      <c r="O103" s="104" t="str">
        <f t="shared" si="71"/>
        <v/>
      </c>
      <c r="P103" s="104" t="str">
        <f t="shared" si="71"/>
        <v/>
      </c>
      <c r="Q103" s="104" t="str">
        <f t="shared" ca="1" si="71"/>
        <v/>
      </c>
      <c r="R103" s="104" t="str">
        <f t="shared" ca="1" si="71"/>
        <v/>
      </c>
      <c r="S103" s="104" t="str">
        <f t="shared" ca="1" si="71"/>
        <v/>
      </c>
      <c r="T103" s="104" t="str">
        <f t="shared" ca="1" si="70"/>
        <v/>
      </c>
      <c r="U103" s="104" t="str">
        <f t="shared" ca="1" si="70"/>
        <v/>
      </c>
      <c r="V103" s="104" t="str">
        <f t="shared" ca="1" si="70"/>
        <v/>
      </c>
      <c r="W103" s="104" t="str">
        <f t="shared" ca="1" si="70"/>
        <v/>
      </c>
      <c r="X103" s="104" t="str">
        <f t="shared" ca="1" si="70"/>
        <v/>
      </c>
      <c r="Y103" s="104" t="str">
        <f t="shared" ca="1" si="70"/>
        <v/>
      </c>
      <c r="Z103" s="104" t="str">
        <f t="shared" ca="1" si="70"/>
        <v/>
      </c>
      <c r="AA103" s="104" t="str">
        <f t="shared" ca="1" si="70"/>
        <v/>
      </c>
      <c r="AB103" s="104" t="str">
        <f t="shared" ca="1" si="70"/>
        <v/>
      </c>
      <c r="AC103" s="104">
        <f t="shared" ca="1" si="70"/>
        <v>-1.7781598819478535</v>
      </c>
      <c r="AD103" s="104">
        <f t="shared" ca="1" si="70"/>
        <v>-1.4665826558143873</v>
      </c>
      <c r="AE103" s="104">
        <f t="shared" ca="1" si="70"/>
        <v>-1.1703045903829536</v>
      </c>
      <c r="AF103" s="104">
        <f t="shared" ca="1" si="70"/>
        <v>-0.89539601087699927</v>
      </c>
      <c r="AG103" s="104">
        <f t="shared" ca="1" si="70"/>
        <v>-0.6452977860819763</v>
      </c>
      <c r="AH103" s="104">
        <f t="shared" ca="1" si="70"/>
        <v>-0.43580918807100799</v>
      </c>
      <c r="AI103" s="104">
        <f t="shared" ca="1" si="67"/>
        <v>-0.27726152171962837</v>
      </c>
      <c r="AJ103" s="104" t="str">
        <f t="shared" ca="1" si="74"/>
        <v/>
      </c>
      <c r="AK103" s="104" t="str">
        <f t="shared" ca="1" si="74"/>
        <v/>
      </c>
      <c r="AL103" s="104" t="str">
        <f t="shared" ca="1" si="74"/>
        <v/>
      </c>
      <c r="AM103" s="104" t="str">
        <f t="shared" ca="1" si="74"/>
        <v/>
      </c>
      <c r="AN103" s="104" t="str">
        <f t="shared" ca="1" si="74"/>
        <v/>
      </c>
      <c r="AO103" s="104" t="str">
        <f t="shared" ca="1" si="74"/>
        <v/>
      </c>
      <c r="AP103" s="104" t="str">
        <f t="shared" ca="1" si="74"/>
        <v/>
      </c>
      <c r="AQ103" s="104" t="str">
        <f t="shared" ca="1" si="74"/>
        <v/>
      </c>
      <c r="AR103" s="104" t="str">
        <f t="shared" ca="1" si="74"/>
        <v/>
      </c>
      <c r="AS103" s="104" t="str">
        <f t="shared" ca="1" si="74"/>
        <v/>
      </c>
      <c r="AT103" s="104" t="str">
        <f t="shared" ca="1" si="74"/>
        <v/>
      </c>
      <c r="AU103" s="104" t="str">
        <f t="shared" ca="1" si="74"/>
        <v/>
      </c>
      <c r="AV103" s="104" t="str">
        <f t="shared" ca="1" si="74"/>
        <v/>
      </c>
      <c r="AW103" s="104" t="str">
        <f t="shared" ca="1" si="74"/>
        <v/>
      </c>
      <c r="AX103" s="104" t="str">
        <f t="shared" ca="1" si="74"/>
        <v/>
      </c>
      <c r="AY103" s="104" t="str">
        <f t="shared" ca="1" si="74"/>
        <v/>
      </c>
      <c r="AZ103" s="104" t="str">
        <f t="shared" ca="1" si="72"/>
        <v/>
      </c>
      <c r="BA103" s="104" t="str">
        <f t="shared" ca="1" si="72"/>
        <v/>
      </c>
      <c r="BB103" s="104" t="str">
        <f t="shared" ca="1" si="47"/>
        <v>2C5</v>
      </c>
      <c r="BC103" s="104" t="str">
        <f t="shared" ca="1" si="75"/>
        <v>3N_pspA</v>
      </c>
      <c r="BD103" s="104">
        <f t="shared" ca="1" si="49"/>
        <v>20305</v>
      </c>
      <c r="BE103" s="104" t="str">
        <f t="shared" ca="1" si="76"/>
        <v>3N</v>
      </c>
      <c r="BF103" s="104" t="str">
        <f t="shared" ca="1" si="77"/>
        <v>pspA</v>
      </c>
      <c r="BG103" s="104" t="str">
        <f t="shared" ca="1" si="78"/>
        <v>2_2</v>
      </c>
      <c r="BH103" s="104">
        <f ca="1">IFERROR(IF(BB103="","",IF(Details!$B$10=1,1,VLOOKUP($BB103,Data_qPCR,58,FALSE))),"")</f>
        <v>1</v>
      </c>
      <c r="BI103" s="104">
        <f t="shared" ca="1" si="53"/>
        <v>7</v>
      </c>
      <c r="BJ103" s="104">
        <f t="shared" ca="1" si="54"/>
        <v>3.908109302955888</v>
      </c>
      <c r="BK103" s="104">
        <f t="shared" ca="1" si="55"/>
        <v>32.723206398570412</v>
      </c>
      <c r="BL103" s="104">
        <f t="shared" ca="1" si="56"/>
        <v>0.98948425950918872</v>
      </c>
      <c r="BM103" s="104">
        <f t="shared" ca="1" si="57"/>
        <v>0.80251217444342737</v>
      </c>
      <c r="BN103" s="104">
        <f t="shared" ca="1" si="58"/>
        <v>28.60796730255786</v>
      </c>
      <c r="BO103" s="104" t="str">
        <f t="shared" ca="1" si="59"/>
        <v>pspA@2_2</v>
      </c>
      <c r="BP103" s="104">
        <f ca="1">IF(BO103="","",BQ103-COUNTIF($BO$3:BO102,BO103))</f>
        <v>2</v>
      </c>
      <c r="BQ103" s="104">
        <f t="shared" ca="1" si="79"/>
        <v>2</v>
      </c>
      <c r="BR103" s="104" t="str">
        <f t="shared" ca="1" si="61"/>
        <v>pspA@2_2@1</v>
      </c>
      <c r="BS103" s="104" t="str">
        <f t="shared" ca="1" si="62"/>
        <v>2C5</v>
      </c>
      <c r="BT103" s="104" t="b">
        <f t="shared" ca="1" si="63"/>
        <v>0</v>
      </c>
    </row>
    <row r="104" spans="1:72" x14ac:dyDescent="0.25">
      <c r="A104" s="104">
        <f ca="1">IF(A103="","",IF(ISTEXT(A103),1,IF(A103+1&gt;Data_Chart!$C$2,"",A103+1)))</f>
        <v>101</v>
      </c>
      <c r="B104" s="104">
        <f ca="1">IFERROR(SMALL(Data_Amplitude!$A$4:$A$1155,A104),"")</f>
        <v>101</v>
      </c>
      <c r="C104" s="104" t="str">
        <f t="shared" ca="1" si="73"/>
        <v>2D5</v>
      </c>
      <c r="D104" s="104" t="str">
        <f t="shared" si="71"/>
        <v/>
      </c>
      <c r="E104" s="104" t="str">
        <f t="shared" si="71"/>
        <v/>
      </c>
      <c r="F104" s="104" t="str">
        <f t="shared" si="71"/>
        <v/>
      </c>
      <c r="G104" s="104" t="str">
        <f t="shared" si="71"/>
        <v/>
      </c>
      <c r="H104" s="104" t="str">
        <f t="shared" si="71"/>
        <v/>
      </c>
      <c r="I104" s="104" t="str">
        <f t="shared" si="71"/>
        <v/>
      </c>
      <c r="J104" s="104" t="str">
        <f t="shared" si="71"/>
        <v/>
      </c>
      <c r="K104" s="104" t="str">
        <f t="shared" si="71"/>
        <v/>
      </c>
      <c r="L104" s="104" t="str">
        <f t="shared" si="71"/>
        <v/>
      </c>
      <c r="M104" s="104" t="str">
        <f t="shared" si="71"/>
        <v/>
      </c>
      <c r="N104" s="104" t="str">
        <f t="shared" si="71"/>
        <v/>
      </c>
      <c r="O104" s="104" t="str">
        <f t="shared" si="71"/>
        <v/>
      </c>
      <c r="P104" s="104" t="str">
        <f t="shared" si="71"/>
        <v/>
      </c>
      <c r="Q104" s="104" t="str">
        <f t="shared" ca="1" si="71"/>
        <v/>
      </c>
      <c r="R104" s="104" t="str">
        <f t="shared" ca="1" si="71"/>
        <v/>
      </c>
      <c r="S104" s="104" t="str">
        <f t="shared" ca="1" si="71"/>
        <v/>
      </c>
      <c r="T104" s="104" t="str">
        <f t="shared" ca="1" si="70"/>
        <v/>
      </c>
      <c r="U104" s="104" t="str">
        <f t="shared" ca="1" si="70"/>
        <v/>
      </c>
      <c r="V104" s="104" t="str">
        <f t="shared" ca="1" si="70"/>
        <v/>
      </c>
      <c r="W104" s="104" t="str">
        <f t="shared" ca="1" si="70"/>
        <v/>
      </c>
      <c r="X104" s="104" t="str">
        <f t="shared" ca="1" si="70"/>
        <v/>
      </c>
      <c r="Y104" s="104" t="str">
        <f t="shared" ca="1" si="70"/>
        <v/>
      </c>
      <c r="Z104" s="104" t="str">
        <f t="shared" ca="1" si="70"/>
        <v/>
      </c>
      <c r="AA104" s="104" t="str">
        <f t="shared" ca="1" si="70"/>
        <v/>
      </c>
      <c r="AB104" s="104" t="str">
        <f t="shared" ca="1" si="70"/>
        <v/>
      </c>
      <c r="AC104" s="104">
        <f t="shared" ca="1" si="70"/>
        <v>-1.8193794063265216</v>
      </c>
      <c r="AD104" s="104">
        <f t="shared" ca="1" si="70"/>
        <v>-1.486036834134532</v>
      </c>
      <c r="AE104" s="104">
        <f t="shared" ca="1" si="70"/>
        <v>-1.1891298224366433</v>
      </c>
      <c r="AF104" s="104">
        <f t="shared" ca="1" si="70"/>
        <v>-0.91141067952944399</v>
      </c>
      <c r="AG104" s="104">
        <f t="shared" ca="1" si="70"/>
        <v>-0.66047561942934119</v>
      </c>
      <c r="AH104" s="104">
        <f t="shared" ca="1" si="70"/>
        <v>-0.44762721752360102</v>
      </c>
      <c r="AI104" s="104">
        <f t="shared" ca="1" si="67"/>
        <v>-0.28583035627931069</v>
      </c>
      <c r="AJ104" s="104" t="str">
        <f t="shared" ca="1" si="74"/>
        <v/>
      </c>
      <c r="AK104" s="104" t="str">
        <f t="shared" ca="1" si="74"/>
        <v/>
      </c>
      <c r="AL104" s="104" t="str">
        <f t="shared" ca="1" si="74"/>
        <v/>
      </c>
      <c r="AM104" s="104" t="str">
        <f t="shared" ca="1" si="74"/>
        <v/>
      </c>
      <c r="AN104" s="104" t="str">
        <f t="shared" ca="1" si="74"/>
        <v/>
      </c>
      <c r="AO104" s="104" t="str">
        <f t="shared" ca="1" si="74"/>
        <v/>
      </c>
      <c r="AP104" s="104" t="str">
        <f t="shared" ca="1" si="74"/>
        <v/>
      </c>
      <c r="AQ104" s="104" t="str">
        <f t="shared" ca="1" si="74"/>
        <v/>
      </c>
      <c r="AR104" s="104" t="str">
        <f t="shared" ca="1" si="74"/>
        <v/>
      </c>
      <c r="AS104" s="104" t="str">
        <f t="shared" ca="1" si="74"/>
        <v/>
      </c>
      <c r="AT104" s="104" t="str">
        <f t="shared" ca="1" si="74"/>
        <v/>
      </c>
      <c r="AU104" s="104" t="str">
        <f t="shared" ca="1" si="74"/>
        <v/>
      </c>
      <c r="AV104" s="104" t="str">
        <f t="shared" ca="1" si="74"/>
        <v/>
      </c>
      <c r="AW104" s="104" t="str">
        <f t="shared" ca="1" si="74"/>
        <v/>
      </c>
      <c r="AX104" s="104" t="str">
        <f t="shared" ca="1" si="74"/>
        <v/>
      </c>
      <c r="AY104" s="104" t="str">
        <f t="shared" ca="1" si="74"/>
        <v/>
      </c>
      <c r="AZ104" s="104" t="str">
        <f t="shared" ca="1" si="72"/>
        <v/>
      </c>
      <c r="BA104" s="104" t="str">
        <f t="shared" ca="1" si="72"/>
        <v/>
      </c>
      <c r="BB104" s="104" t="str">
        <f t="shared" ca="1" si="47"/>
        <v>2D5</v>
      </c>
      <c r="BC104" s="104" t="str">
        <f t="shared" ca="1" si="75"/>
        <v>3N_pspA</v>
      </c>
      <c r="BD104" s="104">
        <f t="shared" ca="1" si="49"/>
        <v>20405</v>
      </c>
      <c r="BE104" s="104" t="str">
        <f t="shared" ca="1" si="76"/>
        <v>3N</v>
      </c>
      <c r="BF104" s="104" t="str">
        <f t="shared" ca="1" si="77"/>
        <v>pspA</v>
      </c>
      <c r="BG104" s="104" t="str">
        <f t="shared" ca="1" si="78"/>
        <v>2_2</v>
      </c>
      <c r="BH104" s="104">
        <f ca="1">IFERROR(IF(BB104="","",IF(Details!$B$10=1,1,VLOOKUP($BB104,Data_qPCR,58,FALSE))),"")</f>
        <v>1</v>
      </c>
      <c r="BI104" s="104">
        <f t="shared" ca="1" si="53"/>
        <v>7</v>
      </c>
      <c r="BJ104" s="104">
        <f t="shared" ca="1" si="54"/>
        <v>3.8413328453350908</v>
      </c>
      <c r="BK104" s="104">
        <f t="shared" ca="1" si="55"/>
        <v>32.73152007921599</v>
      </c>
      <c r="BL104" s="104">
        <f t="shared" ca="1" si="56"/>
        <v>0.98861098913826806</v>
      </c>
      <c r="BM104" s="104">
        <f t="shared" ca="1" si="57"/>
        <v>0.82106861095088868</v>
      </c>
      <c r="BN104" s="104">
        <f t="shared" ca="1" si="58"/>
        <v>28.686596593078139</v>
      </c>
      <c r="BO104" s="104" t="str">
        <f t="shared" ca="1" si="59"/>
        <v>pspA@2_2</v>
      </c>
      <c r="BP104" s="104">
        <f ca="1">IF(BO104="","",BQ104-COUNTIF($BO$3:BO103,BO104))</f>
        <v>1</v>
      </c>
      <c r="BQ104" s="104">
        <f t="shared" ca="1" si="79"/>
        <v>2</v>
      </c>
      <c r="BR104" s="104" t="str">
        <f t="shared" ca="1" si="61"/>
        <v>pspA@2_2@2</v>
      </c>
      <c r="BS104" s="104" t="str">
        <f t="shared" ca="1" si="62"/>
        <v>2D5</v>
      </c>
      <c r="BT104" s="104" t="b">
        <f t="shared" ca="1" si="63"/>
        <v>0</v>
      </c>
    </row>
    <row r="105" spans="1:72" x14ac:dyDescent="0.25">
      <c r="A105" s="104">
        <f ca="1">IF(A104="","",IF(ISTEXT(A104),1,IF(A104+1&gt;Data_Chart!$C$2,"",A104+1)))</f>
        <v>102</v>
      </c>
      <c r="B105" s="104">
        <f ca="1">IFERROR(SMALL(Data_Amplitude!$A$4:$A$1155,A105),"")</f>
        <v>102</v>
      </c>
      <c r="C105" s="104" t="str">
        <f t="shared" ca="1" si="73"/>
        <v>2E5</v>
      </c>
      <c r="D105" s="104" t="str">
        <f t="shared" si="71"/>
        <v/>
      </c>
      <c r="E105" s="104" t="str">
        <f t="shared" si="71"/>
        <v/>
      </c>
      <c r="F105" s="104" t="str">
        <f t="shared" si="71"/>
        <v/>
      </c>
      <c r="G105" s="104" t="str">
        <f t="shared" si="71"/>
        <v/>
      </c>
      <c r="H105" s="104" t="str">
        <f t="shared" si="71"/>
        <v/>
      </c>
      <c r="I105" s="104" t="str">
        <f t="shared" si="71"/>
        <v/>
      </c>
      <c r="J105" s="104" t="str">
        <f t="shared" si="71"/>
        <v/>
      </c>
      <c r="K105" s="104" t="str">
        <f t="shared" si="71"/>
        <v/>
      </c>
      <c r="L105" s="104" t="str">
        <f t="shared" si="71"/>
        <v/>
      </c>
      <c r="M105" s="104" t="str">
        <f t="shared" si="71"/>
        <v/>
      </c>
      <c r="N105" s="104" t="str">
        <f t="shared" si="71"/>
        <v/>
      </c>
      <c r="O105" s="104" t="str">
        <f t="shared" si="71"/>
        <v/>
      </c>
      <c r="P105" s="104" t="str">
        <f t="shared" si="71"/>
        <v/>
      </c>
      <c r="Q105" s="104" t="str">
        <f t="shared" ca="1" si="71"/>
        <v/>
      </c>
      <c r="R105" s="104" t="str">
        <f t="shared" ca="1" si="71"/>
        <v/>
      </c>
      <c r="S105" s="104" t="str">
        <f t="shared" ca="1" si="71"/>
        <v/>
      </c>
      <c r="T105" s="104" t="str">
        <f t="shared" ca="1" si="70"/>
        <v/>
      </c>
      <c r="U105" s="104" t="str">
        <f t="shared" ca="1" si="70"/>
        <v/>
      </c>
      <c r="V105" s="104" t="str">
        <f t="shared" ca="1" si="70"/>
        <v/>
      </c>
      <c r="W105" s="104" t="str">
        <f t="shared" ca="1" si="70"/>
        <v/>
      </c>
      <c r="X105" s="104" t="str">
        <f t="shared" ca="1" si="70"/>
        <v/>
      </c>
      <c r="Y105" s="104" t="str">
        <f t="shared" ca="1" si="70"/>
        <v/>
      </c>
      <c r="Z105" s="104" t="str">
        <f t="shared" ca="1" si="70"/>
        <v/>
      </c>
      <c r="AA105" s="104" t="str">
        <f t="shared" ca="1" si="70"/>
        <v/>
      </c>
      <c r="AB105" s="104" t="str">
        <f t="shared" ca="1" si="70"/>
        <v/>
      </c>
      <c r="AC105" s="104">
        <f t="shared" ca="1" si="70"/>
        <v>-1.7851925314230657</v>
      </c>
      <c r="AD105" s="104">
        <f t="shared" ca="1" si="70"/>
        <v>-1.4629290477631165</v>
      </c>
      <c r="AE105" s="104">
        <f t="shared" ca="1" si="70"/>
        <v>-1.173622555744728</v>
      </c>
      <c r="AF105" s="104">
        <f t="shared" ca="1" si="70"/>
        <v>-0.89937862769960486</v>
      </c>
      <c r="AG105" s="104">
        <f t="shared" ca="1" si="70"/>
        <v>-0.65307379771718799</v>
      </c>
      <c r="AH105" s="104">
        <f t="shared" ca="1" si="70"/>
        <v>-0.44426504525515592</v>
      </c>
      <c r="AI105" s="104">
        <f t="shared" ca="1" si="67"/>
        <v>-0.28560272444566742</v>
      </c>
      <c r="AJ105" s="104" t="str">
        <f t="shared" ca="1" si="74"/>
        <v/>
      </c>
      <c r="AK105" s="104" t="str">
        <f t="shared" ca="1" si="74"/>
        <v/>
      </c>
      <c r="AL105" s="104" t="str">
        <f t="shared" ca="1" si="74"/>
        <v/>
      </c>
      <c r="AM105" s="104" t="str">
        <f t="shared" ca="1" si="74"/>
        <v/>
      </c>
      <c r="AN105" s="104" t="str">
        <f t="shared" ca="1" si="74"/>
        <v/>
      </c>
      <c r="AO105" s="104" t="str">
        <f t="shared" ca="1" si="74"/>
        <v/>
      </c>
      <c r="AP105" s="104" t="str">
        <f t="shared" ca="1" si="74"/>
        <v/>
      </c>
      <c r="AQ105" s="104" t="str">
        <f t="shared" ca="1" si="74"/>
        <v/>
      </c>
      <c r="AR105" s="104" t="str">
        <f t="shared" ca="1" si="74"/>
        <v/>
      </c>
      <c r="AS105" s="104" t="str">
        <f t="shared" ca="1" si="74"/>
        <v/>
      </c>
      <c r="AT105" s="104" t="str">
        <f t="shared" ca="1" si="74"/>
        <v/>
      </c>
      <c r="AU105" s="104" t="str">
        <f t="shared" ca="1" si="74"/>
        <v/>
      </c>
      <c r="AV105" s="104" t="str">
        <f t="shared" ca="1" si="74"/>
        <v/>
      </c>
      <c r="AW105" s="104" t="str">
        <f t="shared" ca="1" si="74"/>
        <v/>
      </c>
      <c r="AX105" s="104" t="str">
        <f t="shared" ca="1" si="74"/>
        <v/>
      </c>
      <c r="AY105" s="104" t="str">
        <f t="shared" ca="1" si="74"/>
        <v/>
      </c>
      <c r="AZ105" s="104" t="str">
        <f t="shared" ca="1" si="72"/>
        <v/>
      </c>
      <c r="BA105" s="104" t="str">
        <f t="shared" ca="1" si="72"/>
        <v/>
      </c>
      <c r="BB105" s="104" t="str">
        <f t="shared" ca="1" si="47"/>
        <v>2E5</v>
      </c>
      <c r="BC105" s="104" t="str">
        <f t="shared" ca="1" si="75"/>
        <v>3N_ltpD</v>
      </c>
      <c r="BD105" s="104">
        <f t="shared" ca="1" si="49"/>
        <v>20505</v>
      </c>
      <c r="BE105" s="104" t="str">
        <f t="shared" ca="1" si="76"/>
        <v>3N</v>
      </c>
      <c r="BF105" s="104" t="str">
        <f t="shared" ca="1" si="77"/>
        <v>ltpD</v>
      </c>
      <c r="BG105" s="104" t="str">
        <f t="shared" ca="1" si="78"/>
        <v>2_2</v>
      </c>
      <c r="BH105" s="104">
        <f ca="1">IFERROR(IF(BB105="","",IF(Details!$B$10=1,1,VLOOKUP($BB105,Data_qPCR,58,FALSE))),"")</f>
        <v>1</v>
      </c>
      <c r="BI105" s="104">
        <f t="shared" ca="1" si="53"/>
        <v>7</v>
      </c>
      <c r="BJ105" s="104">
        <f t="shared" ca="1" si="54"/>
        <v>3.9243890494854301</v>
      </c>
      <c r="BK105" s="104">
        <f t="shared" ca="1" si="55"/>
        <v>32.758479520555476</v>
      </c>
      <c r="BL105" s="104">
        <f t="shared" ca="1" si="56"/>
        <v>0.98903660751740019</v>
      </c>
      <c r="BM105" s="104">
        <f t="shared" ca="1" si="57"/>
        <v>0.79811197715580984</v>
      </c>
      <c r="BN105" s="104">
        <f t="shared" ca="1" si="58"/>
        <v>28.626097851447316</v>
      </c>
      <c r="BO105" s="104" t="str">
        <f t="shared" ca="1" si="59"/>
        <v>ltpD@2_2</v>
      </c>
      <c r="BP105" s="104">
        <f ca="1">IF(BO105="","",BQ105-COUNTIF($BO$3:BO104,BO105))</f>
        <v>2</v>
      </c>
      <c r="BQ105" s="104">
        <f t="shared" ca="1" si="79"/>
        <v>2</v>
      </c>
      <c r="BR105" s="104" t="str">
        <f t="shared" ca="1" si="61"/>
        <v>ltpD@2_2@1</v>
      </c>
      <c r="BS105" s="104" t="str">
        <f t="shared" ca="1" si="62"/>
        <v>2E5</v>
      </c>
      <c r="BT105" s="104" t="b">
        <f t="shared" ca="1" si="63"/>
        <v>0</v>
      </c>
    </row>
    <row r="106" spans="1:72" x14ac:dyDescent="0.25">
      <c r="A106" s="104">
        <f ca="1">IF(A105="","",IF(ISTEXT(A105),1,IF(A105+1&gt;Data_Chart!$C$2,"",A105+1)))</f>
        <v>103</v>
      </c>
      <c r="B106" s="104">
        <f ca="1">IFERROR(SMALL(Data_Amplitude!$A$4:$A$1155,A106),"")</f>
        <v>103</v>
      </c>
      <c r="C106" s="104" t="str">
        <f t="shared" ca="1" si="73"/>
        <v>2F5</v>
      </c>
      <c r="D106" s="104" t="str">
        <f t="shared" si="71"/>
        <v/>
      </c>
      <c r="E106" s="104" t="str">
        <f t="shared" si="71"/>
        <v/>
      </c>
      <c r="F106" s="104" t="str">
        <f t="shared" si="71"/>
        <v/>
      </c>
      <c r="G106" s="104" t="str">
        <f t="shared" si="71"/>
        <v/>
      </c>
      <c r="H106" s="104" t="str">
        <f t="shared" si="71"/>
        <v/>
      </c>
      <c r="I106" s="104" t="str">
        <f t="shared" si="71"/>
        <v/>
      </c>
      <c r="J106" s="104" t="str">
        <f t="shared" si="71"/>
        <v/>
      </c>
      <c r="K106" s="104" t="str">
        <f t="shared" si="71"/>
        <v/>
      </c>
      <c r="L106" s="104" t="str">
        <f t="shared" si="71"/>
        <v/>
      </c>
      <c r="M106" s="104" t="str">
        <f t="shared" si="71"/>
        <v/>
      </c>
      <c r="N106" s="104" t="str">
        <f t="shared" si="71"/>
        <v/>
      </c>
      <c r="O106" s="104" t="str">
        <f t="shared" si="71"/>
        <v/>
      </c>
      <c r="P106" s="104" t="str">
        <f t="shared" si="71"/>
        <v/>
      </c>
      <c r="Q106" s="104" t="str">
        <f t="shared" ca="1" si="71"/>
        <v/>
      </c>
      <c r="R106" s="104" t="str">
        <f t="shared" ca="1" si="71"/>
        <v/>
      </c>
      <c r="S106" s="104" t="str">
        <f t="shared" ca="1" si="71"/>
        <v/>
      </c>
      <c r="T106" s="104" t="str">
        <f t="shared" ca="1" si="70"/>
        <v/>
      </c>
      <c r="U106" s="104" t="str">
        <f t="shared" ca="1" si="70"/>
        <v/>
      </c>
      <c r="V106" s="104" t="str">
        <f t="shared" ca="1" si="70"/>
        <v/>
      </c>
      <c r="W106" s="104" t="str">
        <f t="shared" ca="1" si="70"/>
        <v/>
      </c>
      <c r="X106" s="104" t="str">
        <f t="shared" ca="1" si="70"/>
        <v/>
      </c>
      <c r="Y106" s="104" t="str">
        <f t="shared" ca="1" si="70"/>
        <v/>
      </c>
      <c r="Z106" s="104" t="str">
        <f t="shared" ca="1" si="70"/>
        <v/>
      </c>
      <c r="AA106" s="104" t="str">
        <f t="shared" ca="1" si="70"/>
        <v/>
      </c>
      <c r="AB106" s="104" t="str">
        <f t="shared" ca="1" si="70"/>
        <v/>
      </c>
      <c r="AC106" s="104">
        <f t="shared" ca="1" si="70"/>
        <v>-1.8396834293277227</v>
      </c>
      <c r="AD106" s="104">
        <f t="shared" ca="1" si="70"/>
        <v>-1.5216715688409397</v>
      </c>
      <c r="AE106" s="104">
        <f t="shared" ca="1" si="70"/>
        <v>-1.2266592258648525</v>
      </c>
      <c r="AF106" s="104">
        <f t="shared" ca="1" si="70"/>
        <v>-0.94798764268182845</v>
      </c>
      <c r="AG106" s="104">
        <f t="shared" ca="1" si="70"/>
        <v>-0.69554862601832956</v>
      </c>
      <c r="AH106" s="104">
        <f t="shared" ca="1" si="70"/>
        <v>-0.47769427123351149</v>
      </c>
      <c r="AI106" s="104">
        <f t="shared" ca="1" si="67"/>
        <v>-0.30997319791574418</v>
      </c>
      <c r="AJ106" s="104" t="str">
        <f t="shared" ca="1" si="74"/>
        <v/>
      </c>
      <c r="AK106" s="104" t="str">
        <f t="shared" ca="1" si="74"/>
        <v/>
      </c>
      <c r="AL106" s="104" t="str">
        <f t="shared" ca="1" si="74"/>
        <v/>
      </c>
      <c r="AM106" s="104" t="str">
        <f t="shared" ca="1" si="74"/>
        <v/>
      </c>
      <c r="AN106" s="104" t="str">
        <f t="shared" ca="1" si="74"/>
        <v/>
      </c>
      <c r="AO106" s="104" t="str">
        <f t="shared" ca="1" si="74"/>
        <v/>
      </c>
      <c r="AP106" s="104" t="str">
        <f t="shared" ca="1" si="74"/>
        <v/>
      </c>
      <c r="AQ106" s="104" t="str">
        <f t="shared" ca="1" si="74"/>
        <v/>
      </c>
      <c r="AR106" s="104" t="str">
        <f t="shared" ca="1" si="74"/>
        <v/>
      </c>
      <c r="AS106" s="104" t="str">
        <f t="shared" ca="1" si="74"/>
        <v/>
      </c>
      <c r="AT106" s="104" t="str">
        <f t="shared" ca="1" si="74"/>
        <v/>
      </c>
      <c r="AU106" s="104" t="str">
        <f t="shared" ca="1" si="74"/>
        <v/>
      </c>
      <c r="AV106" s="104" t="str">
        <f t="shared" ca="1" si="74"/>
        <v/>
      </c>
      <c r="AW106" s="104" t="str">
        <f t="shared" ca="1" si="74"/>
        <v/>
      </c>
      <c r="AX106" s="104" t="str">
        <f t="shared" ca="1" si="74"/>
        <v/>
      </c>
      <c r="AY106" s="104" t="str">
        <f t="shared" ca="1" si="74"/>
        <v/>
      </c>
      <c r="AZ106" s="104" t="str">
        <f t="shared" ca="1" si="72"/>
        <v/>
      </c>
      <c r="BA106" s="104" t="str">
        <f t="shared" ca="1" si="72"/>
        <v/>
      </c>
      <c r="BB106" s="104" t="str">
        <f t="shared" ca="1" si="47"/>
        <v>2F5</v>
      </c>
      <c r="BC106" s="104" t="str">
        <f t="shared" ca="1" si="75"/>
        <v>3N_ltpD</v>
      </c>
      <c r="BD106" s="104">
        <f t="shared" ca="1" si="49"/>
        <v>20605</v>
      </c>
      <c r="BE106" s="104" t="str">
        <f t="shared" ca="1" si="76"/>
        <v>3N</v>
      </c>
      <c r="BF106" s="104" t="str">
        <f t="shared" ca="1" si="77"/>
        <v>ltpD</v>
      </c>
      <c r="BG106" s="104" t="str">
        <f t="shared" ca="1" si="78"/>
        <v>2_2</v>
      </c>
      <c r="BH106" s="104">
        <f ca="1">IFERROR(IF(BB106="","",IF(Details!$B$10=1,1,VLOOKUP($BB106,Data_qPCR,58,FALSE))),"")</f>
        <v>1</v>
      </c>
      <c r="BI106" s="104">
        <f t="shared" ca="1" si="53"/>
        <v>7</v>
      </c>
      <c r="BJ106" s="104">
        <f t="shared" ca="1" si="54"/>
        <v>3.8487488273661836</v>
      </c>
      <c r="BK106" s="104">
        <f t="shared" ca="1" si="55"/>
        <v>32.85931527140351</v>
      </c>
      <c r="BL106" s="104">
        <f t="shared" ca="1" si="56"/>
        <v>0.99080483844138534</v>
      </c>
      <c r="BM106" s="104">
        <f t="shared" ca="1" si="57"/>
        <v>0.81896648673359951</v>
      </c>
      <c r="BN106" s="104">
        <f t="shared" ca="1" si="58"/>
        <v>28.80658275618692</v>
      </c>
      <c r="BO106" s="104" t="str">
        <f t="shared" ca="1" si="59"/>
        <v>ltpD@2_2</v>
      </c>
      <c r="BP106" s="104">
        <f ca="1">IF(BO106="","",BQ106-COUNTIF($BO$3:BO105,BO106))</f>
        <v>1</v>
      </c>
      <c r="BQ106" s="104">
        <f t="shared" ca="1" si="79"/>
        <v>2</v>
      </c>
      <c r="BR106" s="104" t="str">
        <f t="shared" ca="1" si="61"/>
        <v>ltpD@2_2@2</v>
      </c>
      <c r="BS106" s="104" t="str">
        <f t="shared" ca="1" si="62"/>
        <v>2F5</v>
      </c>
      <c r="BT106" s="104" t="b">
        <f t="shared" ca="1" si="63"/>
        <v>0</v>
      </c>
    </row>
    <row r="107" spans="1:72" x14ac:dyDescent="0.25">
      <c r="A107" s="104">
        <f ca="1">IF(A106="","",IF(ISTEXT(A106),1,IF(A106+1&gt;Data_Chart!$C$2,"",A106+1)))</f>
        <v>104</v>
      </c>
      <c r="B107" s="104">
        <f ca="1">IFERROR(SMALL(Data_Amplitude!$A$4:$A$1155,A107),"")</f>
        <v>104</v>
      </c>
      <c r="C107" s="104" t="str">
        <f t="shared" ca="1" si="73"/>
        <v>2G5</v>
      </c>
      <c r="D107" s="104" t="str">
        <f t="shared" si="71"/>
        <v/>
      </c>
      <c r="E107" s="104" t="str">
        <f t="shared" si="71"/>
        <v/>
      </c>
      <c r="F107" s="104" t="str">
        <f t="shared" si="71"/>
        <v/>
      </c>
      <c r="G107" s="104" t="str">
        <f t="shared" si="71"/>
        <v/>
      </c>
      <c r="H107" s="104" t="str">
        <f t="shared" si="71"/>
        <v/>
      </c>
      <c r="I107" s="104" t="str">
        <f t="shared" si="71"/>
        <v/>
      </c>
      <c r="J107" s="104" t="str">
        <f t="shared" si="71"/>
        <v/>
      </c>
      <c r="K107" s="104" t="str">
        <f t="shared" si="71"/>
        <v/>
      </c>
      <c r="L107" s="104" t="str">
        <f t="shared" si="71"/>
        <v/>
      </c>
      <c r="M107" s="104" t="str">
        <f t="shared" si="71"/>
        <v/>
      </c>
      <c r="N107" s="104" t="str">
        <f t="shared" si="71"/>
        <v/>
      </c>
      <c r="O107" s="104" t="str">
        <f t="shared" si="71"/>
        <v/>
      </c>
      <c r="P107" s="104" t="str">
        <f t="shared" si="71"/>
        <v/>
      </c>
      <c r="Q107" s="104" t="str">
        <f t="shared" ca="1" si="71"/>
        <v/>
      </c>
      <c r="R107" s="104" t="str">
        <f t="shared" ca="1" si="71"/>
        <v/>
      </c>
      <c r="S107" s="104" t="str">
        <f t="shared" ca="1" si="71"/>
        <v/>
      </c>
      <c r="T107" s="104" t="str">
        <f t="shared" ca="1" si="70"/>
        <v/>
      </c>
      <c r="U107" s="104" t="str">
        <f t="shared" ca="1" si="70"/>
        <v/>
      </c>
      <c r="V107" s="104" t="str">
        <f t="shared" ca="1" si="70"/>
        <v/>
      </c>
      <c r="W107" s="104" t="str">
        <f t="shared" ca="1" si="70"/>
        <v/>
      </c>
      <c r="X107" s="104" t="str">
        <f t="shared" ca="1" si="70"/>
        <v/>
      </c>
      <c r="Y107" s="104" t="str">
        <f t="shared" ca="1" si="70"/>
        <v/>
      </c>
      <c r="Z107" s="104" t="str">
        <f t="shared" ca="1" si="70"/>
        <v/>
      </c>
      <c r="AA107" s="104" t="str">
        <f t="shared" ca="1" si="70"/>
        <v/>
      </c>
      <c r="AB107" s="104">
        <f t="shared" ca="1" si="70"/>
        <v>-1.8069543789174323</v>
      </c>
      <c r="AC107" s="104">
        <f t="shared" ca="1" si="70"/>
        <v>-1.488485513151838</v>
      </c>
      <c r="AD107" s="104">
        <f t="shared" ca="1" si="70"/>
        <v>-1.2026011894312847</v>
      </c>
      <c r="AE107" s="104">
        <f t="shared" ca="1" si="70"/>
        <v>-0.93528744142909348</v>
      </c>
      <c r="AF107" s="104">
        <f t="shared" ca="1" si="70"/>
        <v>-0.69169600073097737</v>
      </c>
      <c r="AG107" s="104">
        <f t="shared" ca="1" si="70"/>
        <v>-0.48077803868537478</v>
      </c>
      <c r="AH107" s="104">
        <f t="shared" ca="1" si="70"/>
        <v>-0.31674505005054443</v>
      </c>
      <c r="AI107" s="104" t="str">
        <f t="shared" ca="1" si="67"/>
        <v/>
      </c>
      <c r="AJ107" s="104" t="str">
        <f t="shared" ca="1" si="74"/>
        <v/>
      </c>
      <c r="AK107" s="104" t="str">
        <f t="shared" ca="1" si="74"/>
        <v/>
      </c>
      <c r="AL107" s="104" t="str">
        <f t="shared" ca="1" si="74"/>
        <v/>
      </c>
      <c r="AM107" s="104" t="str">
        <f t="shared" ca="1" si="74"/>
        <v/>
      </c>
      <c r="AN107" s="104" t="str">
        <f t="shared" ca="1" si="74"/>
        <v/>
      </c>
      <c r="AO107" s="104" t="str">
        <f t="shared" ca="1" si="74"/>
        <v/>
      </c>
      <c r="AP107" s="104" t="str">
        <f t="shared" ca="1" si="74"/>
        <v/>
      </c>
      <c r="AQ107" s="104" t="str">
        <f t="shared" ca="1" si="74"/>
        <v/>
      </c>
      <c r="AR107" s="104" t="str">
        <f t="shared" ca="1" si="74"/>
        <v/>
      </c>
      <c r="AS107" s="104" t="str">
        <f t="shared" ca="1" si="74"/>
        <v/>
      </c>
      <c r="AT107" s="104" t="str">
        <f t="shared" ca="1" si="74"/>
        <v/>
      </c>
      <c r="AU107" s="104" t="str">
        <f t="shared" ca="1" si="74"/>
        <v/>
      </c>
      <c r="AV107" s="104" t="str">
        <f t="shared" ca="1" si="74"/>
        <v/>
      </c>
      <c r="AW107" s="104" t="str">
        <f t="shared" ca="1" si="74"/>
        <v/>
      </c>
      <c r="AX107" s="104" t="str">
        <f t="shared" ca="1" si="74"/>
        <v/>
      </c>
      <c r="AY107" s="104" t="str">
        <f t="shared" ca="1" si="74"/>
        <v/>
      </c>
      <c r="AZ107" s="104" t="str">
        <f t="shared" ca="1" si="72"/>
        <v/>
      </c>
      <c r="BA107" s="104" t="str">
        <f t="shared" ca="1" si="72"/>
        <v/>
      </c>
      <c r="BB107" s="104" t="str">
        <f t="shared" ca="1" si="47"/>
        <v>2G5</v>
      </c>
      <c r="BC107" s="104" t="str">
        <f t="shared" ca="1" si="75"/>
        <v>3N_ParA</v>
      </c>
      <c r="BD107" s="104">
        <f t="shared" ca="1" si="49"/>
        <v>20705</v>
      </c>
      <c r="BE107" s="104" t="str">
        <f t="shared" ca="1" si="76"/>
        <v>3N</v>
      </c>
      <c r="BF107" s="104" t="str">
        <f t="shared" ca="1" si="77"/>
        <v>ParA</v>
      </c>
      <c r="BG107" s="104" t="str">
        <f t="shared" ca="1" si="78"/>
        <v>2_2</v>
      </c>
      <c r="BH107" s="104">
        <f ca="1">IFERROR(IF(BB107="","",IF(Details!$B$10=1,1,VLOOKUP($BB107,Data_qPCR,58,FALSE))),"")</f>
        <v>1</v>
      </c>
      <c r="BI107" s="104">
        <f t="shared" ca="1" si="53"/>
        <v>7</v>
      </c>
      <c r="BJ107" s="104">
        <f t="shared" ca="1" si="54"/>
        <v>3.9628136409721724</v>
      </c>
      <c r="BK107" s="104">
        <f t="shared" ca="1" si="55"/>
        <v>31.918966586954909</v>
      </c>
      <c r="BL107" s="104">
        <f t="shared" ca="1" si="56"/>
        <v>0.99027148113888308</v>
      </c>
      <c r="BM107" s="104">
        <f t="shared" ca="1" si="57"/>
        <v>0.78791124899409071</v>
      </c>
      <c r="BN107" s="104">
        <f t="shared" ca="1" si="58"/>
        <v>27.74612382301121</v>
      </c>
      <c r="BO107" s="104" t="str">
        <f t="shared" ca="1" si="59"/>
        <v>ParA@2_2</v>
      </c>
      <c r="BP107" s="104">
        <f ca="1">IF(BO107="","",BQ107-COUNTIF($BO$3:BO106,BO107))</f>
        <v>2</v>
      </c>
      <c r="BQ107" s="104">
        <f t="shared" ca="1" si="79"/>
        <v>4</v>
      </c>
      <c r="BR107" s="104" t="str">
        <f t="shared" ca="1" si="61"/>
        <v>ParA@2_2@3</v>
      </c>
      <c r="BS107" s="104" t="str">
        <f t="shared" ca="1" si="62"/>
        <v>2G5</v>
      </c>
      <c r="BT107" s="104" t="b">
        <f t="shared" ca="1" si="63"/>
        <v>0</v>
      </c>
    </row>
    <row r="108" spans="1:72" x14ac:dyDescent="0.25">
      <c r="A108" s="104">
        <f ca="1">IF(A107="","",IF(ISTEXT(A107),1,IF(A107+1&gt;Data_Chart!$C$2,"",A107+1)))</f>
        <v>105</v>
      </c>
      <c r="B108" s="104">
        <f ca="1">IFERROR(SMALL(Data_Amplitude!$A$4:$A$1155,A108),"")</f>
        <v>105</v>
      </c>
      <c r="C108" s="104" t="str">
        <f t="shared" ca="1" si="73"/>
        <v>2H5</v>
      </c>
      <c r="D108" s="104" t="str">
        <f t="shared" si="71"/>
        <v/>
      </c>
      <c r="E108" s="104" t="str">
        <f t="shared" si="71"/>
        <v/>
      </c>
      <c r="F108" s="104" t="str">
        <f t="shared" si="71"/>
        <v/>
      </c>
      <c r="G108" s="104" t="str">
        <f t="shared" si="71"/>
        <v/>
      </c>
      <c r="H108" s="104" t="str">
        <f t="shared" si="71"/>
        <v/>
      </c>
      <c r="I108" s="104" t="str">
        <f t="shared" si="71"/>
        <v/>
      </c>
      <c r="J108" s="104" t="str">
        <f t="shared" si="71"/>
        <v/>
      </c>
      <c r="K108" s="104" t="str">
        <f t="shared" si="71"/>
        <v/>
      </c>
      <c r="L108" s="104" t="str">
        <f t="shared" si="71"/>
        <v/>
      </c>
      <c r="M108" s="104" t="str">
        <f t="shared" si="71"/>
        <v/>
      </c>
      <c r="N108" s="104" t="str">
        <f t="shared" si="71"/>
        <v/>
      </c>
      <c r="O108" s="104" t="str">
        <f t="shared" si="71"/>
        <v/>
      </c>
      <c r="P108" s="104" t="str">
        <f t="shared" si="71"/>
        <v/>
      </c>
      <c r="Q108" s="104" t="str">
        <f t="shared" ca="1" si="71"/>
        <v/>
      </c>
      <c r="R108" s="104" t="str">
        <f t="shared" ca="1" si="71"/>
        <v/>
      </c>
      <c r="S108" s="104" t="str">
        <f t="shared" ca="1" si="71"/>
        <v/>
      </c>
      <c r="T108" s="104" t="str">
        <f t="shared" ca="1" si="70"/>
        <v/>
      </c>
      <c r="U108" s="104" t="str">
        <f t="shared" ca="1" si="70"/>
        <v/>
      </c>
      <c r="V108" s="104" t="str">
        <f t="shared" ca="1" si="70"/>
        <v/>
      </c>
      <c r="W108" s="104" t="str">
        <f t="shared" ca="1" si="70"/>
        <v/>
      </c>
      <c r="X108" s="104" t="str">
        <f t="shared" ca="1" si="70"/>
        <v/>
      </c>
      <c r="Y108" s="104" t="str">
        <f t="shared" ca="1" si="70"/>
        <v/>
      </c>
      <c r="Z108" s="104" t="str">
        <f t="shared" ca="1" si="70"/>
        <v/>
      </c>
      <c r="AA108" s="104" t="str">
        <f t="shared" ca="1" si="70"/>
        <v/>
      </c>
      <c r="AB108" s="104" t="str">
        <f t="shared" ca="1" si="70"/>
        <v/>
      </c>
      <c r="AC108" s="104">
        <f t="shared" ca="1" si="70"/>
        <v>-1.5247907437670098</v>
      </c>
      <c r="AD108" s="104">
        <f t="shared" ca="1" si="70"/>
        <v>-1.2323894665888977</v>
      </c>
      <c r="AE108" s="104">
        <f t="shared" ca="1" si="70"/>
        <v>-0.95880883448253285</v>
      </c>
      <c r="AF108" s="104">
        <f t="shared" ca="1" si="70"/>
        <v>-0.71267368841253143</v>
      </c>
      <c r="AG108" s="104">
        <f t="shared" ca="1" si="70"/>
        <v>-0.49865143365363451</v>
      </c>
      <c r="AH108" s="104">
        <f t="shared" ca="1" si="70"/>
        <v>-0.33071275973571312</v>
      </c>
      <c r="AI108" s="104" t="str">
        <f t="shared" ca="1" si="67"/>
        <v/>
      </c>
      <c r="AJ108" s="104" t="str">
        <f t="shared" ca="1" si="74"/>
        <v/>
      </c>
      <c r="AK108" s="104" t="str">
        <f t="shared" ca="1" si="74"/>
        <v/>
      </c>
      <c r="AL108" s="104" t="str">
        <f t="shared" ca="1" si="74"/>
        <v/>
      </c>
      <c r="AM108" s="104" t="str">
        <f t="shared" ca="1" si="74"/>
        <v/>
      </c>
      <c r="AN108" s="104" t="str">
        <f t="shared" ca="1" si="74"/>
        <v/>
      </c>
      <c r="AO108" s="104" t="str">
        <f t="shared" ca="1" si="74"/>
        <v/>
      </c>
      <c r="AP108" s="104" t="str">
        <f t="shared" ca="1" si="74"/>
        <v/>
      </c>
      <c r="AQ108" s="104" t="str">
        <f t="shared" ca="1" si="74"/>
        <v/>
      </c>
      <c r="AR108" s="104" t="str">
        <f t="shared" ca="1" si="74"/>
        <v/>
      </c>
      <c r="AS108" s="104" t="str">
        <f t="shared" ca="1" si="74"/>
        <v/>
      </c>
      <c r="AT108" s="104" t="str">
        <f t="shared" ca="1" si="74"/>
        <v/>
      </c>
      <c r="AU108" s="104" t="str">
        <f t="shared" ca="1" si="74"/>
        <v/>
      </c>
      <c r="AV108" s="104" t="str">
        <f t="shared" ca="1" si="74"/>
        <v/>
      </c>
      <c r="AW108" s="104" t="str">
        <f t="shared" ca="1" si="74"/>
        <v/>
      </c>
      <c r="AX108" s="104" t="str">
        <f t="shared" ca="1" si="74"/>
        <v/>
      </c>
      <c r="AY108" s="104" t="str">
        <f t="shared" ca="1" si="74"/>
        <v/>
      </c>
      <c r="AZ108" s="104" t="str">
        <f t="shared" ca="1" si="72"/>
        <v/>
      </c>
      <c r="BA108" s="104" t="str">
        <f t="shared" ca="1" si="72"/>
        <v/>
      </c>
      <c r="BB108" s="104" t="str">
        <f t="shared" ca="1" si="47"/>
        <v>2H5</v>
      </c>
      <c r="BC108" s="104" t="str">
        <f t="shared" ca="1" si="75"/>
        <v>3N_ParA</v>
      </c>
      <c r="BD108" s="104">
        <f t="shared" ca="1" si="49"/>
        <v>20805</v>
      </c>
      <c r="BE108" s="104" t="str">
        <f t="shared" ca="1" si="76"/>
        <v>3N</v>
      </c>
      <c r="BF108" s="104" t="str">
        <f t="shared" ca="1" si="77"/>
        <v>ParA</v>
      </c>
      <c r="BG108" s="104" t="str">
        <f t="shared" ca="1" si="78"/>
        <v>2_2</v>
      </c>
      <c r="BH108" s="104">
        <f ca="1">IFERROR(IF(BB108="","",IF(Details!$B$10=1,1,VLOOKUP($BB108,Data_qPCR,58,FALSE))),"")</f>
        <v>1</v>
      </c>
      <c r="BI108" s="104">
        <f t="shared" ca="1" si="53"/>
        <v>6</v>
      </c>
      <c r="BJ108" s="104">
        <f t="shared" ca="1" si="54"/>
        <v>4.1214733349027721</v>
      </c>
      <c r="BK108" s="104">
        <f t="shared" ca="1" si="55"/>
        <v>32.111802962058142</v>
      </c>
      <c r="BL108" s="104">
        <f t="shared" ca="1" si="56"/>
        <v>0.99124250025277849</v>
      </c>
      <c r="BM108" s="104">
        <f t="shared" ca="1" si="57"/>
        <v>0.74836329417409675</v>
      </c>
      <c r="BN108" s="104">
        <f t="shared" ca="1" si="58"/>
        <v>27.771891540405523</v>
      </c>
      <c r="BO108" s="104" t="str">
        <f t="shared" ca="1" si="59"/>
        <v>ParA@2_2</v>
      </c>
      <c r="BP108" s="104">
        <f ca="1">IF(BO108="","",BQ108-COUNTIF($BO$3:BO107,BO108))</f>
        <v>1</v>
      </c>
      <c r="BQ108" s="104">
        <f t="shared" ca="1" si="79"/>
        <v>4</v>
      </c>
      <c r="BR108" s="104" t="str">
        <f t="shared" ca="1" si="61"/>
        <v>ParA@2_2@4</v>
      </c>
      <c r="BS108" s="104" t="str">
        <f t="shared" ca="1" si="62"/>
        <v>2H5</v>
      </c>
      <c r="BT108" s="104" t="b">
        <f t="shared" ca="1" si="63"/>
        <v>0</v>
      </c>
    </row>
    <row r="109" spans="1:72" x14ac:dyDescent="0.25">
      <c r="A109" s="104">
        <f ca="1">IF(A108="","",IF(ISTEXT(A108),1,IF(A108+1&gt;Data_Chart!$C$2,"",A108+1)))</f>
        <v>106</v>
      </c>
      <c r="B109" s="104">
        <f ca="1">IFERROR(SMALL(Data_Amplitude!$A$4:$A$1155,A109),"")</f>
        <v>106</v>
      </c>
      <c r="C109" s="104" t="str">
        <f t="shared" ca="1" si="73"/>
        <v>2A6</v>
      </c>
      <c r="D109" s="104" t="str">
        <f t="shared" si="71"/>
        <v/>
      </c>
      <c r="E109" s="104" t="str">
        <f t="shared" si="71"/>
        <v/>
      </c>
      <c r="F109" s="104" t="str">
        <f t="shared" si="71"/>
        <v/>
      </c>
      <c r="G109" s="104" t="str">
        <f t="shared" si="71"/>
        <v/>
      </c>
      <c r="H109" s="104" t="str">
        <f t="shared" si="71"/>
        <v/>
      </c>
      <c r="I109" s="104" t="str">
        <f t="shared" si="71"/>
        <v/>
      </c>
      <c r="J109" s="104" t="str">
        <f t="shared" si="71"/>
        <v/>
      </c>
      <c r="K109" s="104" t="str">
        <f t="shared" si="71"/>
        <v/>
      </c>
      <c r="L109" s="104" t="str">
        <f t="shared" si="71"/>
        <v/>
      </c>
      <c r="M109" s="104" t="str">
        <f t="shared" si="71"/>
        <v/>
      </c>
      <c r="N109" s="104" t="str">
        <f t="shared" si="71"/>
        <v/>
      </c>
      <c r="O109" s="104" t="str">
        <f t="shared" si="71"/>
        <v/>
      </c>
      <c r="P109" s="104" t="str">
        <f t="shared" si="71"/>
        <v/>
      </c>
      <c r="Q109" s="104" t="str">
        <f t="shared" ca="1" si="71"/>
        <v/>
      </c>
      <c r="R109" s="104" t="str">
        <f t="shared" ca="1" si="71"/>
        <v/>
      </c>
      <c r="S109" s="104" t="str">
        <f t="shared" ca="1" si="71"/>
        <v/>
      </c>
      <c r="T109" s="104" t="str">
        <f t="shared" ca="1" si="70"/>
        <v/>
      </c>
      <c r="U109" s="104" t="str">
        <f t="shared" ca="1" si="70"/>
        <v/>
      </c>
      <c r="V109" s="104" t="str">
        <f t="shared" ca="1" si="70"/>
        <v/>
      </c>
      <c r="W109" s="104" t="str">
        <f t="shared" ca="1" si="70"/>
        <v/>
      </c>
      <c r="X109" s="104">
        <f t="shared" ca="1" si="70"/>
        <v>-1.8143051871607199</v>
      </c>
      <c r="Y109" s="104">
        <f t="shared" ca="1" si="70"/>
        <v>-1.5054574269198071</v>
      </c>
      <c r="Z109" s="104">
        <f t="shared" ca="1" si="70"/>
        <v>-1.2205453322733864</v>
      </c>
      <c r="AA109" s="104">
        <f t="shared" ca="1" si="70"/>
        <v>-0.95991112703705672</v>
      </c>
      <c r="AB109" s="104">
        <f t="shared" ca="1" si="70"/>
        <v>-0.72611531311365696</v>
      </c>
      <c r="AC109" s="104">
        <f t="shared" ca="1" si="70"/>
        <v>-0.520956704649992</v>
      </c>
      <c r="AD109" s="104">
        <f t="shared" ca="1" si="70"/>
        <v>-0.35522661200773026</v>
      </c>
      <c r="AE109" s="104" t="str">
        <f t="shared" ca="1" si="70"/>
        <v/>
      </c>
      <c r="AF109" s="104" t="str">
        <f t="shared" ca="1" si="70"/>
        <v/>
      </c>
      <c r="AG109" s="104" t="str">
        <f t="shared" ca="1" si="70"/>
        <v/>
      </c>
      <c r="AH109" s="104" t="str">
        <f t="shared" ca="1" si="70"/>
        <v/>
      </c>
      <c r="AI109" s="104" t="str">
        <f t="shared" ca="1" si="67"/>
        <v/>
      </c>
      <c r="AJ109" s="104" t="str">
        <f t="shared" ca="1" si="74"/>
        <v/>
      </c>
      <c r="AK109" s="104" t="str">
        <f t="shared" ca="1" si="74"/>
        <v/>
      </c>
      <c r="AL109" s="104" t="str">
        <f t="shared" ca="1" si="74"/>
        <v/>
      </c>
      <c r="AM109" s="104" t="str">
        <f t="shared" ca="1" si="74"/>
        <v/>
      </c>
      <c r="AN109" s="104" t="str">
        <f t="shared" ca="1" si="74"/>
        <v/>
      </c>
      <c r="AO109" s="104" t="str">
        <f t="shared" ca="1" si="74"/>
        <v/>
      </c>
      <c r="AP109" s="104" t="str">
        <f t="shared" ca="1" si="74"/>
        <v/>
      </c>
      <c r="AQ109" s="104" t="str">
        <f t="shared" ca="1" si="74"/>
        <v/>
      </c>
      <c r="AR109" s="104" t="str">
        <f t="shared" ca="1" si="74"/>
        <v/>
      </c>
      <c r="AS109" s="104" t="str">
        <f t="shared" ca="1" si="74"/>
        <v/>
      </c>
      <c r="AT109" s="104" t="str">
        <f t="shared" ca="1" si="74"/>
        <v/>
      </c>
      <c r="AU109" s="104" t="str">
        <f t="shared" ca="1" si="74"/>
        <v/>
      </c>
      <c r="AV109" s="104" t="str">
        <f t="shared" ca="1" si="74"/>
        <v/>
      </c>
      <c r="AW109" s="104" t="str">
        <f t="shared" ca="1" si="74"/>
        <v/>
      </c>
      <c r="AX109" s="104" t="str">
        <f t="shared" ca="1" si="74"/>
        <v/>
      </c>
      <c r="AY109" s="104" t="str">
        <f t="shared" ca="1" si="74"/>
        <v/>
      </c>
      <c r="AZ109" s="104" t="str">
        <f t="shared" ca="1" si="72"/>
        <v/>
      </c>
      <c r="BA109" s="104" t="str">
        <f t="shared" ca="1" si="72"/>
        <v/>
      </c>
      <c r="BB109" s="104" t="str">
        <f t="shared" ca="1" si="47"/>
        <v>2A6</v>
      </c>
      <c r="BC109" s="104" t="str">
        <f t="shared" ca="1" si="75"/>
        <v>3N_aceA</v>
      </c>
      <c r="BD109" s="104">
        <f t="shared" ca="1" si="49"/>
        <v>20106</v>
      </c>
      <c r="BE109" s="104" t="str">
        <f t="shared" ca="1" si="76"/>
        <v>3N</v>
      </c>
      <c r="BF109" s="104" t="str">
        <f t="shared" ca="1" si="77"/>
        <v>aceA</v>
      </c>
      <c r="BG109" s="104" t="str">
        <f t="shared" ca="1" si="78"/>
        <v>2_3</v>
      </c>
      <c r="BH109" s="104">
        <f ca="1">IFERROR(IF(BB109="","",IF(Details!$B$10=1,1,VLOOKUP($BB109,Data_qPCR,58,FALSE))),"")</f>
        <v>1</v>
      </c>
      <c r="BI109" s="104">
        <f t="shared" ca="1" si="53"/>
        <v>7</v>
      </c>
      <c r="BJ109" s="104">
        <f t="shared" ca="1" si="54"/>
        <v>4.0535986997581723</v>
      </c>
      <c r="BK109" s="104">
        <f t="shared" ca="1" si="55"/>
        <v>28.112965218078326</v>
      </c>
      <c r="BL109" s="104">
        <f t="shared" ca="1" si="56"/>
        <v>0.99033284369466379</v>
      </c>
      <c r="BM109" s="104">
        <f t="shared" ca="1" si="57"/>
        <v>0.7647954506487844</v>
      </c>
      <c r="BN109" s="104">
        <f t="shared" ca="1" si="58"/>
        <v>23.844525787232971</v>
      </c>
      <c r="BO109" s="104" t="str">
        <f t="shared" ca="1" si="59"/>
        <v>aceA@2_3</v>
      </c>
      <c r="BP109" s="104">
        <f ca="1">IF(BO109="","",BQ109-COUNTIF($BO$3:BO108,BO109))</f>
        <v>2</v>
      </c>
      <c r="BQ109" s="104">
        <f t="shared" ca="1" si="79"/>
        <v>2</v>
      </c>
      <c r="BR109" s="104" t="str">
        <f t="shared" ca="1" si="61"/>
        <v>aceA@2_3@1</v>
      </c>
      <c r="BS109" s="104" t="str">
        <f t="shared" ca="1" si="62"/>
        <v>2A6</v>
      </c>
      <c r="BT109" s="104" t="b">
        <f t="shared" ca="1" si="63"/>
        <v>0</v>
      </c>
    </row>
    <row r="110" spans="1:72" x14ac:dyDescent="0.25">
      <c r="A110" s="104">
        <f ca="1">IF(A109="","",IF(ISTEXT(A109),1,IF(A109+1&gt;Data_Chart!$C$2,"",A109+1)))</f>
        <v>107</v>
      </c>
      <c r="B110" s="104">
        <f ca="1">IFERROR(SMALL(Data_Amplitude!$A$4:$A$1155,A110),"")</f>
        <v>107</v>
      </c>
      <c r="C110" s="104" t="str">
        <f t="shared" ca="1" si="73"/>
        <v>2B6</v>
      </c>
      <c r="D110" s="104" t="str">
        <f t="shared" si="71"/>
        <v/>
      </c>
      <c r="E110" s="104" t="str">
        <f t="shared" si="71"/>
        <v/>
      </c>
      <c r="F110" s="104" t="str">
        <f t="shared" si="71"/>
        <v/>
      </c>
      <c r="G110" s="104" t="str">
        <f t="shared" si="71"/>
        <v/>
      </c>
      <c r="H110" s="104" t="str">
        <f t="shared" si="71"/>
        <v/>
      </c>
      <c r="I110" s="104" t="str">
        <f t="shared" si="71"/>
        <v/>
      </c>
      <c r="J110" s="104" t="str">
        <f t="shared" si="71"/>
        <v/>
      </c>
      <c r="K110" s="104" t="str">
        <f t="shared" si="71"/>
        <v/>
      </c>
      <c r="L110" s="104" t="str">
        <f t="shared" si="71"/>
        <v/>
      </c>
      <c r="M110" s="104" t="str">
        <f t="shared" si="71"/>
        <v/>
      </c>
      <c r="N110" s="104" t="str">
        <f t="shared" si="71"/>
        <v/>
      </c>
      <c r="O110" s="104" t="str">
        <f t="shared" si="71"/>
        <v/>
      </c>
      <c r="P110" s="104" t="str">
        <f t="shared" si="71"/>
        <v/>
      </c>
      <c r="Q110" s="104" t="str">
        <f t="shared" ca="1" si="71"/>
        <v/>
      </c>
      <c r="R110" s="104" t="str">
        <f t="shared" ca="1" si="71"/>
        <v/>
      </c>
      <c r="S110" s="104" t="str">
        <f t="shared" ca="1" si="71"/>
        <v/>
      </c>
      <c r="T110" s="104" t="str">
        <f t="shared" ca="1" si="70"/>
        <v/>
      </c>
      <c r="U110" s="104" t="str">
        <f t="shared" ca="1" si="70"/>
        <v/>
      </c>
      <c r="V110" s="104" t="str">
        <f t="shared" ca="1" si="70"/>
        <v/>
      </c>
      <c r="W110" s="104">
        <f t="shared" ca="1" si="70"/>
        <v>-1.6320638620249002</v>
      </c>
      <c r="X110" s="104">
        <f t="shared" ca="1" si="70"/>
        <v>-1.3258801717356106</v>
      </c>
      <c r="Y110" s="104">
        <f t="shared" ca="1" si="70"/>
        <v>-1.0551466464759018</v>
      </c>
      <c r="Z110" s="104">
        <f t="shared" ca="1" si="70"/>
        <v>-0.80587690660288192</v>
      </c>
      <c r="AA110" s="104">
        <f t="shared" ca="1" si="70"/>
        <v>-0.58769233858378178</v>
      </c>
      <c r="AB110" s="104">
        <f t="shared" ca="1" si="70"/>
        <v>-0.40829194669888774</v>
      </c>
      <c r="AC110" s="104">
        <f t="shared" ca="1" si="70"/>
        <v>-0.27044360439191611</v>
      </c>
      <c r="AD110" s="104" t="str">
        <f t="shared" ca="1" si="70"/>
        <v/>
      </c>
      <c r="AE110" s="104" t="str">
        <f t="shared" ca="1" si="70"/>
        <v/>
      </c>
      <c r="AF110" s="104" t="str">
        <f t="shared" ca="1" si="70"/>
        <v/>
      </c>
      <c r="AG110" s="104" t="str">
        <f t="shared" ca="1" si="70"/>
        <v/>
      </c>
      <c r="AH110" s="104" t="str">
        <f t="shared" ca="1" si="70"/>
        <v/>
      </c>
      <c r="AI110" s="104" t="str">
        <f t="shared" ca="1" si="67"/>
        <v/>
      </c>
      <c r="AJ110" s="104" t="str">
        <f t="shared" ca="1" si="74"/>
        <v/>
      </c>
      <c r="AK110" s="104" t="str">
        <f t="shared" ca="1" si="74"/>
        <v/>
      </c>
      <c r="AL110" s="104" t="str">
        <f t="shared" ca="1" si="74"/>
        <v/>
      </c>
      <c r="AM110" s="104" t="str">
        <f t="shared" ca="1" si="74"/>
        <v/>
      </c>
      <c r="AN110" s="104" t="str">
        <f t="shared" ca="1" si="74"/>
        <v/>
      </c>
      <c r="AO110" s="104" t="str">
        <f t="shared" ca="1" si="74"/>
        <v/>
      </c>
      <c r="AP110" s="104" t="str">
        <f t="shared" ca="1" si="74"/>
        <v/>
      </c>
      <c r="AQ110" s="104" t="str">
        <f t="shared" ca="1" si="74"/>
        <v/>
      </c>
      <c r="AR110" s="104" t="str">
        <f t="shared" ca="1" si="74"/>
        <v/>
      </c>
      <c r="AS110" s="104" t="str">
        <f t="shared" ca="1" si="74"/>
        <v/>
      </c>
      <c r="AT110" s="104" t="str">
        <f t="shared" ca="1" si="74"/>
        <v/>
      </c>
      <c r="AU110" s="104" t="str">
        <f t="shared" ca="1" si="74"/>
        <v/>
      </c>
      <c r="AV110" s="104" t="str">
        <f t="shared" ca="1" si="74"/>
        <v/>
      </c>
      <c r="AW110" s="104" t="str">
        <f t="shared" ca="1" si="74"/>
        <v/>
      </c>
      <c r="AX110" s="104" t="str">
        <f t="shared" ca="1" si="74"/>
        <v/>
      </c>
      <c r="AY110" s="104" t="str">
        <f t="shared" ca="1" si="74"/>
        <v/>
      </c>
      <c r="AZ110" s="104" t="str">
        <f t="shared" ca="1" si="72"/>
        <v/>
      </c>
      <c r="BA110" s="104" t="str">
        <f t="shared" ca="1" si="72"/>
        <v/>
      </c>
      <c r="BB110" s="104" t="str">
        <f t="shared" ca="1" si="47"/>
        <v>2B6</v>
      </c>
      <c r="BC110" s="104" t="str">
        <f t="shared" ca="1" si="75"/>
        <v>3N_aceA</v>
      </c>
      <c r="BD110" s="104">
        <f t="shared" ca="1" si="49"/>
        <v>20206</v>
      </c>
      <c r="BE110" s="104" t="str">
        <f t="shared" ca="1" si="76"/>
        <v>3N</v>
      </c>
      <c r="BF110" s="104" t="str">
        <f t="shared" ca="1" si="77"/>
        <v>aceA</v>
      </c>
      <c r="BG110" s="104" t="str">
        <f t="shared" ca="1" si="78"/>
        <v>2_3</v>
      </c>
      <c r="BH110" s="104">
        <f ca="1">IFERROR(IF(BB110="","",IF(Details!$B$10=1,1,VLOOKUP($BB110,Data_qPCR,58,FALSE))),"")</f>
        <v>1</v>
      </c>
      <c r="BI110" s="104">
        <f t="shared" ca="1" si="53"/>
        <v>7</v>
      </c>
      <c r="BJ110" s="104">
        <f t="shared" ca="1" si="54"/>
        <v>4.3179268878810237</v>
      </c>
      <c r="BK110" s="104">
        <f t="shared" ca="1" si="55"/>
        <v>26.753756107346977</v>
      </c>
      <c r="BL110" s="104">
        <f t="shared" ca="1" si="56"/>
        <v>0.98502576525829366</v>
      </c>
      <c r="BM110" s="104">
        <f t="shared" ca="1" si="57"/>
        <v>0.70448278696556943</v>
      </c>
      <c r="BN110" s="104">
        <f t="shared" ca="1" si="58"/>
        <v>22.206979094408258</v>
      </c>
      <c r="BO110" s="104" t="str">
        <f t="shared" ca="1" si="59"/>
        <v>aceA@2_3</v>
      </c>
      <c r="BP110" s="104">
        <f ca="1">IF(BO110="","",BQ110-COUNTIF($BO$3:BO109,BO110))</f>
        <v>1</v>
      </c>
      <c r="BQ110" s="104">
        <f t="shared" ca="1" si="79"/>
        <v>2</v>
      </c>
      <c r="BR110" s="104" t="str">
        <f t="shared" ca="1" si="61"/>
        <v>aceA@2_3@2</v>
      </c>
      <c r="BS110" s="104" t="str">
        <f t="shared" ca="1" si="62"/>
        <v>2B6</v>
      </c>
      <c r="BT110" s="104" t="b">
        <f t="shared" ca="1" si="63"/>
        <v>0</v>
      </c>
    </row>
    <row r="111" spans="1:72" x14ac:dyDescent="0.25">
      <c r="A111" s="104">
        <f ca="1">IF(A110="","",IF(ISTEXT(A110),1,IF(A110+1&gt;Data_Chart!$C$2,"",A110+1)))</f>
        <v>108</v>
      </c>
      <c r="B111" s="104">
        <f ca="1">IFERROR(SMALL(Data_Amplitude!$A$4:$A$1155,A111),"")</f>
        <v>108</v>
      </c>
      <c r="C111" s="104" t="str">
        <f t="shared" ca="1" si="73"/>
        <v>2C6</v>
      </c>
      <c r="D111" s="104" t="str">
        <f t="shared" si="71"/>
        <v/>
      </c>
      <c r="E111" s="104" t="str">
        <f t="shared" si="71"/>
        <v/>
      </c>
      <c r="F111" s="104" t="str">
        <f t="shared" si="71"/>
        <v/>
      </c>
      <c r="G111" s="104" t="str">
        <f t="shared" si="71"/>
        <v/>
      </c>
      <c r="H111" s="104" t="str">
        <f t="shared" si="71"/>
        <v/>
      </c>
      <c r="I111" s="104" t="str">
        <f t="shared" si="71"/>
        <v/>
      </c>
      <c r="J111" s="104" t="str">
        <f t="shared" si="71"/>
        <v/>
      </c>
      <c r="K111" s="104" t="str">
        <f t="shared" si="71"/>
        <v/>
      </c>
      <c r="L111" s="104" t="str">
        <f t="shared" si="71"/>
        <v/>
      </c>
      <c r="M111" s="104" t="str">
        <f t="shared" si="71"/>
        <v/>
      </c>
      <c r="N111" s="104" t="str">
        <f t="shared" si="71"/>
        <v/>
      </c>
      <c r="O111" s="104" t="str">
        <f t="shared" si="71"/>
        <v/>
      </c>
      <c r="P111" s="104" t="str">
        <f t="shared" si="71"/>
        <v/>
      </c>
      <c r="Q111" s="104" t="str">
        <f t="shared" ca="1" si="71"/>
        <v/>
      </c>
      <c r="R111" s="104" t="str">
        <f t="shared" ca="1" si="71"/>
        <v/>
      </c>
      <c r="S111" s="104" t="str">
        <f t="shared" ca="1" si="71"/>
        <v/>
      </c>
      <c r="T111" s="104" t="str">
        <f t="shared" ca="1" si="70"/>
        <v/>
      </c>
      <c r="U111" s="104" t="str">
        <f t="shared" ca="1" si="70"/>
        <v/>
      </c>
      <c r="V111" s="104" t="str">
        <f t="shared" ca="1" si="70"/>
        <v/>
      </c>
      <c r="W111" s="104" t="str">
        <f t="shared" ca="1" si="70"/>
        <v/>
      </c>
      <c r="X111" s="104" t="str">
        <f t="shared" ca="1" si="70"/>
        <v/>
      </c>
      <c r="Y111" s="104" t="str">
        <f t="shared" ca="1" si="70"/>
        <v/>
      </c>
      <c r="Z111" s="104" t="str">
        <f t="shared" ca="1" si="70"/>
        <v/>
      </c>
      <c r="AA111" s="104" t="str">
        <f t="shared" ca="1" si="70"/>
        <v/>
      </c>
      <c r="AB111" s="104">
        <f t="shared" ca="1" si="70"/>
        <v>-1.8190103000161633</v>
      </c>
      <c r="AC111" s="104">
        <f t="shared" ca="1" si="70"/>
        <v>-1.5006635868195484</v>
      </c>
      <c r="AD111" s="104">
        <f t="shared" ca="1" si="70"/>
        <v>-1.1958050481145133</v>
      </c>
      <c r="AE111" s="104">
        <f t="shared" ca="1" si="70"/>
        <v>-0.91745864796544196</v>
      </c>
      <c r="AF111" s="104">
        <f t="shared" ca="1" si="70"/>
        <v>-0.66192896586456285</v>
      </c>
      <c r="AG111" s="104">
        <f t="shared" ca="1" si="70"/>
        <v>-0.44815187115845945</v>
      </c>
      <c r="AH111" s="104">
        <f t="shared" ca="1" si="70"/>
        <v>-0.2865342737972415</v>
      </c>
      <c r="AI111" s="104" t="str">
        <f t="shared" ca="1" si="67"/>
        <v/>
      </c>
      <c r="AJ111" s="104" t="str">
        <f t="shared" ca="1" si="74"/>
        <v/>
      </c>
      <c r="AK111" s="104" t="str">
        <f t="shared" ca="1" si="74"/>
        <v/>
      </c>
      <c r="AL111" s="104" t="str">
        <f t="shared" ca="1" si="74"/>
        <v/>
      </c>
      <c r="AM111" s="104" t="str">
        <f t="shared" ca="1" si="74"/>
        <v/>
      </c>
      <c r="AN111" s="104" t="str">
        <f t="shared" ca="1" si="74"/>
        <v/>
      </c>
      <c r="AO111" s="104" t="str">
        <f t="shared" ca="1" si="74"/>
        <v/>
      </c>
      <c r="AP111" s="104" t="str">
        <f t="shared" ca="1" si="74"/>
        <v/>
      </c>
      <c r="AQ111" s="104" t="str">
        <f t="shared" ca="1" si="74"/>
        <v/>
      </c>
      <c r="AR111" s="104" t="str">
        <f t="shared" ca="1" si="74"/>
        <v/>
      </c>
      <c r="AS111" s="104" t="str">
        <f t="shared" ca="1" si="74"/>
        <v/>
      </c>
      <c r="AT111" s="104" t="str">
        <f t="shared" ca="1" si="74"/>
        <v/>
      </c>
      <c r="AU111" s="104" t="str">
        <f t="shared" ca="1" si="74"/>
        <v/>
      </c>
      <c r="AV111" s="104" t="str">
        <f t="shared" ca="1" si="74"/>
        <v/>
      </c>
      <c r="AW111" s="104" t="str">
        <f t="shared" ca="1" si="74"/>
        <v/>
      </c>
      <c r="AX111" s="104" t="str">
        <f t="shared" ca="1" si="74"/>
        <v/>
      </c>
      <c r="AY111" s="104" t="str">
        <f t="shared" ca="1" si="74"/>
        <v/>
      </c>
      <c r="AZ111" s="104" t="str">
        <f t="shared" ca="1" si="72"/>
        <v/>
      </c>
      <c r="BA111" s="104" t="str">
        <f t="shared" ca="1" si="72"/>
        <v/>
      </c>
      <c r="BB111" s="104" t="str">
        <f t="shared" ca="1" si="47"/>
        <v>2C6</v>
      </c>
      <c r="BC111" s="104" t="str">
        <f t="shared" ca="1" si="75"/>
        <v>3N_pspA</v>
      </c>
      <c r="BD111" s="104">
        <f t="shared" ca="1" si="49"/>
        <v>20306</v>
      </c>
      <c r="BE111" s="104" t="str">
        <f t="shared" ca="1" si="76"/>
        <v>3N</v>
      </c>
      <c r="BF111" s="104" t="str">
        <f t="shared" ca="1" si="77"/>
        <v>pspA</v>
      </c>
      <c r="BG111" s="104" t="str">
        <f t="shared" ca="1" si="78"/>
        <v>2_3</v>
      </c>
      <c r="BH111" s="104">
        <f ca="1">IFERROR(IF(BB111="","",IF(Details!$B$10=1,1,VLOOKUP($BB111,Data_qPCR,58,FALSE))),"")</f>
        <v>1</v>
      </c>
      <c r="BI111" s="104">
        <f t="shared" ca="1" si="53"/>
        <v>7</v>
      </c>
      <c r="BJ111" s="104">
        <f t="shared" ca="1" si="54"/>
        <v>3.8281249905557257</v>
      </c>
      <c r="BK111" s="104">
        <f t="shared" ca="1" si="55"/>
        <v>31.734911620172529</v>
      </c>
      <c r="BL111" s="104">
        <f t="shared" ca="1" si="56"/>
        <v>0.9893416605592632</v>
      </c>
      <c r="BM111" s="104">
        <f t="shared" ca="1" si="57"/>
        <v>0.82483873293145638</v>
      </c>
      <c r="BN111" s="104">
        <f t="shared" ca="1" si="58"/>
        <v>27.70389600511735</v>
      </c>
      <c r="BO111" s="104" t="str">
        <f t="shared" ca="1" si="59"/>
        <v>pspA@2_3</v>
      </c>
      <c r="BP111" s="104">
        <f ca="1">IF(BO111="","",BQ111-COUNTIF($BO$3:BO110,BO111))</f>
        <v>2</v>
      </c>
      <c r="BQ111" s="104">
        <f t="shared" ca="1" si="79"/>
        <v>2</v>
      </c>
      <c r="BR111" s="104" t="str">
        <f t="shared" ca="1" si="61"/>
        <v>pspA@2_3@1</v>
      </c>
      <c r="BS111" s="104" t="str">
        <f t="shared" ca="1" si="62"/>
        <v>2C6</v>
      </c>
      <c r="BT111" s="104" t="b">
        <f t="shared" ca="1" si="63"/>
        <v>0</v>
      </c>
    </row>
    <row r="112" spans="1:72" x14ac:dyDescent="0.25">
      <c r="A112" s="104">
        <f ca="1">IF(A111="","",IF(ISTEXT(A111),1,IF(A111+1&gt;Data_Chart!$C$2,"",A111+1)))</f>
        <v>109</v>
      </c>
      <c r="B112" s="104">
        <f ca="1">IFERROR(SMALL(Data_Amplitude!$A$4:$A$1155,A112),"")</f>
        <v>109</v>
      </c>
      <c r="C112" s="104" t="str">
        <f t="shared" ca="1" si="73"/>
        <v>2D6</v>
      </c>
      <c r="D112" s="104" t="str">
        <f t="shared" si="71"/>
        <v/>
      </c>
      <c r="E112" s="104" t="str">
        <f t="shared" si="71"/>
        <v/>
      </c>
      <c r="F112" s="104" t="str">
        <f t="shared" si="71"/>
        <v/>
      </c>
      <c r="G112" s="104" t="str">
        <f t="shared" si="71"/>
        <v/>
      </c>
      <c r="H112" s="104" t="str">
        <f t="shared" si="71"/>
        <v/>
      </c>
      <c r="I112" s="104" t="str">
        <f t="shared" si="71"/>
        <v/>
      </c>
      <c r="J112" s="104" t="str">
        <f t="shared" si="71"/>
        <v/>
      </c>
      <c r="K112" s="104" t="str">
        <f t="shared" si="71"/>
        <v/>
      </c>
      <c r="L112" s="104" t="str">
        <f t="shared" si="71"/>
        <v/>
      </c>
      <c r="M112" s="104" t="str">
        <f t="shared" si="71"/>
        <v/>
      </c>
      <c r="N112" s="104" t="str">
        <f t="shared" si="71"/>
        <v/>
      </c>
      <c r="O112" s="104" t="str">
        <f t="shared" si="71"/>
        <v/>
      </c>
      <c r="P112" s="104" t="str">
        <f t="shared" si="71"/>
        <v/>
      </c>
      <c r="Q112" s="104" t="str">
        <f t="shared" ca="1" si="71"/>
        <v/>
      </c>
      <c r="R112" s="104" t="str">
        <f t="shared" ca="1" si="71"/>
        <v/>
      </c>
      <c r="S112" s="104" t="str">
        <f t="shared" ca="1" si="71"/>
        <v/>
      </c>
      <c r="T112" s="104" t="str">
        <f t="shared" ca="1" si="70"/>
        <v/>
      </c>
      <c r="U112" s="104" t="str">
        <f t="shared" ca="1" si="70"/>
        <v/>
      </c>
      <c r="V112" s="104" t="str">
        <f t="shared" ca="1" si="70"/>
        <v/>
      </c>
      <c r="W112" s="104" t="str">
        <f t="shared" ca="1" si="70"/>
        <v/>
      </c>
      <c r="X112" s="104" t="str">
        <f t="shared" ca="1" si="70"/>
        <v/>
      </c>
      <c r="Y112" s="104" t="str">
        <f t="shared" ca="1" si="70"/>
        <v/>
      </c>
      <c r="Z112" s="104" t="str">
        <f t="shared" ca="1" si="70"/>
        <v/>
      </c>
      <c r="AA112" s="104" t="str">
        <f t="shared" ca="1" si="70"/>
        <v/>
      </c>
      <c r="AB112" s="104">
        <f t="shared" ca="1" si="70"/>
        <v>-1.7955009859585587</v>
      </c>
      <c r="AC112" s="104">
        <f t="shared" ca="1" si="70"/>
        <v>-1.4719236402484597</v>
      </c>
      <c r="AD112" s="104">
        <f t="shared" ca="1" si="70"/>
        <v>-1.1731007323593796</v>
      </c>
      <c r="AE112" s="104">
        <f t="shared" ca="1" si="70"/>
        <v>-0.89539362328801586</v>
      </c>
      <c r="AF112" s="104">
        <f t="shared" ca="1" si="70"/>
        <v>-0.64518764655866245</v>
      </c>
      <c r="AG112" s="104">
        <f t="shared" ca="1" si="70"/>
        <v>-0.43611454966720647</v>
      </c>
      <c r="AH112" s="104">
        <f t="shared" ca="1" si="70"/>
        <v>-0.27836223997814435</v>
      </c>
      <c r="AI112" s="104" t="str">
        <f t="shared" ref="D112:AI120" ca="1" si="80">IFERROR(IF(AI$3&gt;$D$2,IF(VLOOKUP($C112,Data_qPCR,AI$3+2,FALSE)&gt;=$K$1,"",IF(VLOOKUP($C112,Data_qPCR,AI$3+2,FALSE)&lt;=$K$2,"",LOG(VLOOKUP($C112,Data_qPCR,AI$3+2,FALSE)))),""),"")</f>
        <v/>
      </c>
      <c r="AJ112" s="104" t="str">
        <f t="shared" ca="1" si="74"/>
        <v/>
      </c>
      <c r="AK112" s="104" t="str">
        <f t="shared" ca="1" si="74"/>
        <v/>
      </c>
      <c r="AL112" s="104" t="str">
        <f t="shared" ca="1" si="74"/>
        <v/>
      </c>
      <c r="AM112" s="104" t="str">
        <f t="shared" ca="1" si="74"/>
        <v/>
      </c>
      <c r="AN112" s="104" t="str">
        <f t="shared" ca="1" si="74"/>
        <v/>
      </c>
      <c r="AO112" s="104" t="str">
        <f t="shared" ca="1" si="74"/>
        <v/>
      </c>
      <c r="AP112" s="104" t="str">
        <f t="shared" ca="1" si="74"/>
        <v/>
      </c>
      <c r="AQ112" s="104" t="str">
        <f t="shared" ca="1" si="74"/>
        <v/>
      </c>
      <c r="AR112" s="104" t="str">
        <f t="shared" ca="1" si="74"/>
        <v/>
      </c>
      <c r="AS112" s="104" t="str">
        <f t="shared" ca="1" si="74"/>
        <v/>
      </c>
      <c r="AT112" s="104" t="str">
        <f t="shared" ca="1" si="74"/>
        <v/>
      </c>
      <c r="AU112" s="104" t="str">
        <f t="shared" ca="1" si="74"/>
        <v/>
      </c>
      <c r="AV112" s="104" t="str">
        <f t="shared" ca="1" si="74"/>
        <v/>
      </c>
      <c r="AW112" s="104" t="str">
        <f t="shared" ca="1" si="74"/>
        <v/>
      </c>
      <c r="AX112" s="104" t="str">
        <f t="shared" ca="1" si="74"/>
        <v/>
      </c>
      <c r="AY112" s="104" t="str">
        <f t="shared" ca="1" si="74"/>
        <v/>
      </c>
      <c r="AZ112" s="104" t="str">
        <f t="shared" ca="1" si="72"/>
        <v/>
      </c>
      <c r="BA112" s="104" t="str">
        <f t="shared" ca="1" si="72"/>
        <v/>
      </c>
      <c r="BB112" s="104" t="str">
        <f t="shared" ca="1" si="47"/>
        <v>2D6</v>
      </c>
      <c r="BC112" s="104" t="str">
        <f t="shared" ca="1" si="75"/>
        <v>3N_pspA</v>
      </c>
      <c r="BD112" s="104">
        <f t="shared" ca="1" si="49"/>
        <v>20406</v>
      </c>
      <c r="BE112" s="104" t="str">
        <f t="shared" ca="1" si="76"/>
        <v>3N</v>
      </c>
      <c r="BF112" s="104" t="str">
        <f t="shared" ca="1" si="77"/>
        <v>pspA</v>
      </c>
      <c r="BG112" s="104" t="str">
        <f t="shared" ca="1" si="78"/>
        <v>2_3</v>
      </c>
      <c r="BH112" s="104">
        <f ca="1">IFERROR(IF(BB112="","",IF(Details!$B$10=1,1,VLOOKUP($BB112,Data_qPCR,58,FALSE))),"")</f>
        <v>1</v>
      </c>
      <c r="BI112" s="104">
        <f t="shared" ca="1" si="53"/>
        <v>7</v>
      </c>
      <c r="BJ112" s="104">
        <f t="shared" ca="1" si="54"/>
        <v>3.8699346228230476</v>
      </c>
      <c r="BK112" s="104">
        <f t="shared" ca="1" si="55"/>
        <v>31.7016385842206</v>
      </c>
      <c r="BL112" s="104">
        <f t="shared" ca="1" si="56"/>
        <v>0.98834640482928116</v>
      </c>
      <c r="BM112" s="104">
        <f t="shared" ca="1" si="57"/>
        <v>0.81301876067184886</v>
      </c>
      <c r="BN112" s="104">
        <f t="shared" ca="1" si="58"/>
        <v>27.626597426387931</v>
      </c>
      <c r="BO112" s="104" t="str">
        <f t="shared" ca="1" si="59"/>
        <v>pspA@2_3</v>
      </c>
      <c r="BP112" s="104">
        <f ca="1">IF(BO112="","",BQ112-COUNTIF($BO$3:BO111,BO112))</f>
        <v>1</v>
      </c>
      <c r="BQ112" s="104">
        <f t="shared" ca="1" si="79"/>
        <v>2</v>
      </c>
      <c r="BR112" s="104" t="str">
        <f t="shared" ca="1" si="61"/>
        <v>pspA@2_3@2</v>
      </c>
      <c r="BS112" s="104" t="str">
        <f t="shared" ca="1" si="62"/>
        <v>2D6</v>
      </c>
      <c r="BT112" s="104" t="b">
        <f t="shared" ca="1" si="63"/>
        <v>0</v>
      </c>
    </row>
    <row r="113" spans="1:72" x14ac:dyDescent="0.25">
      <c r="A113" s="104">
        <f ca="1">IF(A112="","",IF(ISTEXT(A112),1,IF(A112+1&gt;Data_Chart!$C$2,"",A112+1)))</f>
        <v>110</v>
      </c>
      <c r="B113" s="104">
        <f ca="1">IFERROR(SMALL(Data_Amplitude!$A$4:$A$1155,A113),"")</f>
        <v>110</v>
      </c>
      <c r="C113" s="104" t="str">
        <f t="shared" ca="1" si="73"/>
        <v>2E6</v>
      </c>
      <c r="D113" s="104" t="str">
        <f t="shared" si="80"/>
        <v/>
      </c>
      <c r="E113" s="104" t="str">
        <f t="shared" si="80"/>
        <v/>
      </c>
      <c r="F113" s="104" t="str">
        <f t="shared" si="80"/>
        <v/>
      </c>
      <c r="G113" s="104" t="str">
        <f t="shared" si="80"/>
        <v/>
      </c>
      <c r="H113" s="104" t="str">
        <f t="shared" si="80"/>
        <v/>
      </c>
      <c r="I113" s="104" t="str">
        <f t="shared" si="80"/>
        <v/>
      </c>
      <c r="J113" s="104" t="str">
        <f t="shared" si="80"/>
        <v/>
      </c>
      <c r="K113" s="104" t="str">
        <f t="shared" si="80"/>
        <v/>
      </c>
      <c r="L113" s="104" t="str">
        <f t="shared" si="80"/>
        <v/>
      </c>
      <c r="M113" s="104" t="str">
        <f t="shared" si="80"/>
        <v/>
      </c>
      <c r="N113" s="104" t="str">
        <f t="shared" si="80"/>
        <v/>
      </c>
      <c r="O113" s="104" t="str">
        <f t="shared" si="80"/>
        <v/>
      </c>
      <c r="P113" s="104" t="str">
        <f t="shared" si="80"/>
        <v/>
      </c>
      <c r="Q113" s="104" t="str">
        <f t="shared" ca="1" si="80"/>
        <v/>
      </c>
      <c r="R113" s="104" t="str">
        <f t="shared" ca="1" si="80"/>
        <v/>
      </c>
      <c r="S113" s="104" t="str">
        <f t="shared" ca="1" si="80"/>
        <v/>
      </c>
      <c r="T113" s="104" t="str">
        <f t="shared" ca="1" si="80"/>
        <v/>
      </c>
      <c r="U113" s="104" t="str">
        <f t="shared" ca="1" si="80"/>
        <v/>
      </c>
      <c r="V113" s="104" t="str">
        <f t="shared" ca="1" si="80"/>
        <v/>
      </c>
      <c r="W113" s="104" t="str">
        <f t="shared" ca="1" si="80"/>
        <v/>
      </c>
      <c r="X113" s="104" t="str">
        <f t="shared" ca="1" si="80"/>
        <v/>
      </c>
      <c r="Y113" s="104" t="str">
        <f t="shared" ca="1" si="80"/>
        <v/>
      </c>
      <c r="Z113" s="104" t="str">
        <f t="shared" ca="1" si="80"/>
        <v/>
      </c>
      <c r="AA113" s="104" t="str">
        <f t="shared" ca="1" si="80"/>
        <v/>
      </c>
      <c r="AB113" s="104" t="str">
        <f t="shared" ca="1" si="80"/>
        <v/>
      </c>
      <c r="AC113" s="104">
        <f t="shared" ca="1" si="80"/>
        <v>-1.6237632518858658</v>
      </c>
      <c r="AD113" s="104">
        <f t="shared" ca="1" si="80"/>
        <v>-1.3137688661367493</v>
      </c>
      <c r="AE113" s="104">
        <f t="shared" ca="1" si="80"/>
        <v>-1.0300143310756091</v>
      </c>
      <c r="AF113" s="104">
        <f t="shared" ca="1" si="80"/>
        <v>-0.76772245462754296</v>
      </c>
      <c r="AG113" s="104">
        <f t="shared" ca="1" si="80"/>
        <v>-0.53768298786254798</v>
      </c>
      <c r="AH113" s="104">
        <f t="shared" ca="1" si="80"/>
        <v>-0.35539402391489766</v>
      </c>
      <c r="AI113" s="104" t="str">
        <f t="shared" ca="1" si="80"/>
        <v/>
      </c>
      <c r="AJ113" s="104" t="str">
        <f t="shared" ca="1" si="74"/>
        <v/>
      </c>
      <c r="AK113" s="104" t="str">
        <f t="shared" ca="1" si="74"/>
        <v/>
      </c>
      <c r="AL113" s="104" t="str">
        <f t="shared" ca="1" si="74"/>
        <v/>
      </c>
      <c r="AM113" s="104" t="str">
        <f t="shared" ca="1" si="74"/>
        <v/>
      </c>
      <c r="AN113" s="104" t="str">
        <f t="shared" ca="1" si="74"/>
        <v/>
      </c>
      <c r="AO113" s="104" t="str">
        <f t="shared" ca="1" si="74"/>
        <v/>
      </c>
      <c r="AP113" s="104" t="str">
        <f t="shared" ca="1" si="74"/>
        <v/>
      </c>
      <c r="AQ113" s="104" t="str">
        <f t="shared" ca="1" si="74"/>
        <v/>
      </c>
      <c r="AR113" s="104" t="str">
        <f t="shared" ca="1" si="74"/>
        <v/>
      </c>
      <c r="AS113" s="104" t="str">
        <f t="shared" ca="1" si="74"/>
        <v/>
      </c>
      <c r="AT113" s="104" t="str">
        <f t="shared" ca="1" si="74"/>
        <v/>
      </c>
      <c r="AU113" s="104" t="str">
        <f t="shared" ca="1" si="74"/>
        <v/>
      </c>
      <c r="AV113" s="104" t="str">
        <f t="shared" ca="1" si="74"/>
        <v/>
      </c>
      <c r="AW113" s="104" t="str">
        <f t="shared" ca="1" si="74"/>
        <v/>
      </c>
      <c r="AX113" s="104" t="str">
        <f t="shared" ca="1" si="74"/>
        <v/>
      </c>
      <c r="AY113" s="104" t="str">
        <f t="shared" ca="1" si="74"/>
        <v/>
      </c>
      <c r="AZ113" s="104" t="str">
        <f t="shared" ca="1" si="72"/>
        <v/>
      </c>
      <c r="BA113" s="104" t="str">
        <f t="shared" ca="1" si="72"/>
        <v/>
      </c>
      <c r="BB113" s="104" t="str">
        <f t="shared" ca="1" si="47"/>
        <v>2E6</v>
      </c>
      <c r="BC113" s="104" t="str">
        <f t="shared" ca="1" si="75"/>
        <v>3N_ltpD</v>
      </c>
      <c r="BD113" s="104">
        <f t="shared" ca="1" si="49"/>
        <v>20506</v>
      </c>
      <c r="BE113" s="104" t="str">
        <f t="shared" ca="1" si="76"/>
        <v>3N</v>
      </c>
      <c r="BF113" s="104" t="str">
        <f t="shared" ca="1" si="77"/>
        <v>ltpD</v>
      </c>
      <c r="BG113" s="104" t="str">
        <f t="shared" ca="1" si="78"/>
        <v>2_3</v>
      </c>
      <c r="BH113" s="104">
        <f ca="1">IFERROR(IF(BB113="","",IF(Details!$B$10=1,1,VLOOKUP($BB113,Data_qPCR,58,FALSE))),"")</f>
        <v>1</v>
      </c>
      <c r="BI113" s="104">
        <f t="shared" ca="1" si="53"/>
        <v>6</v>
      </c>
      <c r="BJ113" s="104">
        <f t="shared" ca="1" si="54"/>
        <v>3.8883231291451636</v>
      </c>
      <c r="BK113" s="104">
        <f t="shared" ca="1" si="55"/>
        <v>32.147471267013472</v>
      </c>
      <c r="BL113" s="104">
        <f t="shared" ca="1" si="56"/>
        <v>0.99234401739848599</v>
      </c>
      <c r="BM113" s="104">
        <f t="shared" ca="1" si="57"/>
        <v>0.80792442458100089</v>
      </c>
      <c r="BN113" s="104">
        <f t="shared" ca="1" si="58"/>
        <v>28.053067012023615</v>
      </c>
      <c r="BO113" s="104" t="str">
        <f t="shared" ca="1" si="59"/>
        <v>ltpD@2_3</v>
      </c>
      <c r="BP113" s="104">
        <f ca="1">IF(BO113="","",BQ113-COUNTIF($BO$3:BO112,BO113))</f>
        <v>2</v>
      </c>
      <c r="BQ113" s="104">
        <f t="shared" ca="1" si="79"/>
        <v>2</v>
      </c>
      <c r="BR113" s="104" t="str">
        <f t="shared" ca="1" si="61"/>
        <v>ltpD@2_3@1</v>
      </c>
      <c r="BS113" s="104" t="str">
        <f t="shared" ca="1" si="62"/>
        <v>2E6</v>
      </c>
      <c r="BT113" s="104" t="b">
        <f t="shared" ca="1" si="63"/>
        <v>0</v>
      </c>
    </row>
    <row r="114" spans="1:72" x14ac:dyDescent="0.25">
      <c r="A114" s="104">
        <f ca="1">IF(A113="","",IF(ISTEXT(A113),1,IF(A113+1&gt;Data_Chart!$C$2,"",A113+1)))</f>
        <v>111</v>
      </c>
      <c r="B114" s="104">
        <f ca="1">IFERROR(SMALL(Data_Amplitude!$A$4:$A$1155,A114),"")</f>
        <v>111</v>
      </c>
      <c r="C114" s="104" t="str">
        <f t="shared" ca="1" si="73"/>
        <v>2F6</v>
      </c>
      <c r="D114" s="104" t="str">
        <f t="shared" si="80"/>
        <v/>
      </c>
      <c r="E114" s="104" t="str">
        <f t="shared" si="80"/>
        <v/>
      </c>
      <c r="F114" s="104" t="str">
        <f t="shared" si="80"/>
        <v/>
      </c>
      <c r="G114" s="104" t="str">
        <f t="shared" si="80"/>
        <v/>
      </c>
      <c r="H114" s="104" t="str">
        <f t="shared" si="80"/>
        <v/>
      </c>
      <c r="I114" s="104" t="str">
        <f t="shared" si="80"/>
        <v/>
      </c>
      <c r="J114" s="104" t="str">
        <f t="shared" si="80"/>
        <v/>
      </c>
      <c r="K114" s="104" t="str">
        <f t="shared" si="80"/>
        <v/>
      </c>
      <c r="L114" s="104" t="str">
        <f t="shared" si="80"/>
        <v/>
      </c>
      <c r="M114" s="104" t="str">
        <f t="shared" si="80"/>
        <v/>
      </c>
      <c r="N114" s="104" t="str">
        <f t="shared" si="80"/>
        <v/>
      </c>
      <c r="O114" s="104" t="str">
        <f t="shared" si="80"/>
        <v/>
      </c>
      <c r="P114" s="104" t="str">
        <f t="shared" si="80"/>
        <v/>
      </c>
      <c r="Q114" s="104" t="str">
        <f t="shared" ca="1" si="80"/>
        <v/>
      </c>
      <c r="R114" s="104" t="str">
        <f t="shared" ca="1" si="80"/>
        <v/>
      </c>
      <c r="S114" s="104" t="str">
        <f t="shared" ca="1" si="80"/>
        <v/>
      </c>
      <c r="T114" s="104" t="str">
        <f t="shared" ca="1" si="80"/>
        <v/>
      </c>
      <c r="U114" s="104" t="str">
        <f t="shared" ca="1" si="80"/>
        <v/>
      </c>
      <c r="V114" s="104" t="str">
        <f t="shared" ca="1" si="80"/>
        <v/>
      </c>
      <c r="W114" s="104" t="str">
        <f t="shared" ca="1" si="80"/>
        <v/>
      </c>
      <c r="X114" s="104" t="str">
        <f t="shared" ca="1" si="80"/>
        <v/>
      </c>
      <c r="Y114" s="104" t="str">
        <f t="shared" ca="1" si="80"/>
        <v/>
      </c>
      <c r="Z114" s="104" t="str">
        <f t="shared" ca="1" si="80"/>
        <v/>
      </c>
      <c r="AA114" s="104" t="str">
        <f t="shared" ca="1" si="80"/>
        <v/>
      </c>
      <c r="AB114" s="104" t="str">
        <f t="shared" ca="1" si="80"/>
        <v/>
      </c>
      <c r="AC114" s="104">
        <f t="shared" ca="1" si="80"/>
        <v>-1.6689016335892144</v>
      </c>
      <c r="AD114" s="104">
        <f t="shared" ca="1" si="80"/>
        <v>-1.3474856858469659</v>
      </c>
      <c r="AE114" s="104">
        <f t="shared" ca="1" si="80"/>
        <v>-1.0592209206337668</v>
      </c>
      <c r="AF114" s="104">
        <f t="shared" ca="1" si="80"/>
        <v>-0.79180183461637998</v>
      </c>
      <c r="AG114" s="104">
        <f t="shared" ca="1" si="80"/>
        <v>-0.55863400181563294</v>
      </c>
      <c r="AH114" s="104">
        <f t="shared" ca="1" si="80"/>
        <v>-0.37116104158680086</v>
      </c>
      <c r="AI114" s="104" t="str">
        <f t="shared" ca="1" si="80"/>
        <v/>
      </c>
      <c r="AJ114" s="104" t="str">
        <f t="shared" ca="1" si="74"/>
        <v/>
      </c>
      <c r="AK114" s="104" t="str">
        <f t="shared" ca="1" si="74"/>
        <v/>
      </c>
      <c r="AL114" s="104" t="str">
        <f t="shared" ca="1" si="74"/>
        <v/>
      </c>
      <c r="AM114" s="104" t="str">
        <f t="shared" ca="1" si="74"/>
        <v/>
      </c>
      <c r="AN114" s="104" t="str">
        <f t="shared" ca="1" si="74"/>
        <v/>
      </c>
      <c r="AO114" s="104" t="str">
        <f t="shared" ca="1" si="74"/>
        <v/>
      </c>
      <c r="AP114" s="104" t="str">
        <f t="shared" ca="1" si="74"/>
        <v/>
      </c>
      <c r="AQ114" s="104" t="str">
        <f t="shared" ca="1" si="74"/>
        <v/>
      </c>
      <c r="AR114" s="104" t="str">
        <f t="shared" ca="1" si="74"/>
        <v/>
      </c>
      <c r="AS114" s="104" t="str">
        <f t="shared" ca="1" si="74"/>
        <v/>
      </c>
      <c r="AT114" s="104" t="str">
        <f t="shared" ca="1" si="74"/>
        <v/>
      </c>
      <c r="AU114" s="104" t="str">
        <f t="shared" ca="1" si="74"/>
        <v/>
      </c>
      <c r="AV114" s="104" t="str">
        <f t="shared" ca="1" si="74"/>
        <v/>
      </c>
      <c r="AW114" s="104" t="str">
        <f t="shared" ca="1" si="74"/>
        <v/>
      </c>
      <c r="AX114" s="104" t="str">
        <f t="shared" ca="1" si="74"/>
        <v/>
      </c>
      <c r="AY114" s="104" t="str">
        <f t="shared" ca="1" si="74"/>
        <v/>
      </c>
      <c r="AZ114" s="104" t="str">
        <f t="shared" ca="1" si="72"/>
        <v/>
      </c>
      <c r="BA114" s="104" t="str">
        <f t="shared" ca="1" si="72"/>
        <v/>
      </c>
      <c r="BB114" s="104" t="str">
        <f t="shared" ca="1" si="47"/>
        <v>2F6</v>
      </c>
      <c r="BC114" s="104" t="str">
        <f t="shared" ca="1" si="75"/>
        <v>3N_ltpD</v>
      </c>
      <c r="BD114" s="104">
        <f t="shared" ca="1" si="49"/>
        <v>20606</v>
      </c>
      <c r="BE114" s="104" t="str">
        <f t="shared" ca="1" si="76"/>
        <v>3N</v>
      </c>
      <c r="BF114" s="104" t="str">
        <f t="shared" ca="1" si="77"/>
        <v>ltpD</v>
      </c>
      <c r="BG114" s="104" t="str">
        <f t="shared" ca="1" si="78"/>
        <v>2_3</v>
      </c>
      <c r="BH114" s="104">
        <f ca="1">IFERROR(IF(BB114="","",IF(Details!$B$10=1,1,VLOOKUP($BB114,Data_qPCR,58,FALSE))),"")</f>
        <v>1</v>
      </c>
      <c r="BI114" s="104">
        <f t="shared" ca="1" si="53"/>
        <v>6</v>
      </c>
      <c r="BJ114" s="104">
        <f t="shared" ca="1" si="54"/>
        <v>3.8061351892649111</v>
      </c>
      <c r="BK114" s="104">
        <f t="shared" ca="1" si="55"/>
        <v>32.17749106655738</v>
      </c>
      <c r="BL114" s="104">
        <f t="shared" ca="1" si="56"/>
        <v>0.99206120924196528</v>
      </c>
      <c r="BM114" s="104">
        <f t="shared" ca="1" si="57"/>
        <v>0.83119125219532974</v>
      </c>
      <c r="BN114" s="104">
        <f t="shared" ca="1" si="58"/>
        <v>28.16963071226143</v>
      </c>
      <c r="BO114" s="104" t="str">
        <f t="shared" ca="1" si="59"/>
        <v>ltpD@2_3</v>
      </c>
      <c r="BP114" s="104">
        <f ca="1">IF(BO114="","",BQ114-COUNTIF($BO$3:BO113,BO114))</f>
        <v>1</v>
      </c>
      <c r="BQ114" s="104">
        <f t="shared" ca="1" si="79"/>
        <v>2</v>
      </c>
      <c r="BR114" s="104" t="str">
        <f t="shared" ca="1" si="61"/>
        <v>ltpD@2_3@2</v>
      </c>
      <c r="BS114" s="104" t="str">
        <f t="shared" ca="1" si="62"/>
        <v>2F6</v>
      </c>
      <c r="BT114" s="104" t="b">
        <f t="shared" ca="1" si="63"/>
        <v>0</v>
      </c>
    </row>
    <row r="115" spans="1:72" x14ac:dyDescent="0.25">
      <c r="A115" s="104">
        <f ca="1">IF(A114="","",IF(ISTEXT(A114),1,IF(A114+1&gt;Data_Chart!$C$2,"",A114+1)))</f>
        <v>112</v>
      </c>
      <c r="B115" s="104">
        <f ca="1">IFERROR(SMALL(Data_Amplitude!$A$4:$A$1155,A115),"")</f>
        <v>112</v>
      </c>
      <c r="C115" s="104" t="str">
        <f t="shared" ca="1" si="73"/>
        <v>2G6</v>
      </c>
      <c r="D115" s="104" t="str">
        <f t="shared" si="80"/>
        <v/>
      </c>
      <c r="E115" s="104" t="str">
        <f t="shared" si="80"/>
        <v/>
      </c>
      <c r="F115" s="104" t="str">
        <f t="shared" si="80"/>
        <v/>
      </c>
      <c r="G115" s="104" t="str">
        <f t="shared" si="80"/>
        <v/>
      </c>
      <c r="H115" s="104" t="str">
        <f t="shared" si="80"/>
        <v/>
      </c>
      <c r="I115" s="104" t="str">
        <f t="shared" si="80"/>
        <v/>
      </c>
      <c r="J115" s="104" t="str">
        <f t="shared" si="80"/>
        <v/>
      </c>
      <c r="K115" s="104" t="str">
        <f t="shared" si="80"/>
        <v/>
      </c>
      <c r="L115" s="104" t="str">
        <f t="shared" si="80"/>
        <v/>
      </c>
      <c r="M115" s="104" t="str">
        <f t="shared" si="80"/>
        <v/>
      </c>
      <c r="N115" s="104" t="str">
        <f t="shared" si="80"/>
        <v/>
      </c>
      <c r="O115" s="104" t="str">
        <f t="shared" si="80"/>
        <v/>
      </c>
      <c r="P115" s="104" t="str">
        <f t="shared" si="80"/>
        <v/>
      </c>
      <c r="Q115" s="104" t="str">
        <f t="shared" ca="1" si="80"/>
        <v/>
      </c>
      <c r="R115" s="104" t="str">
        <f t="shared" ca="1" si="80"/>
        <v/>
      </c>
      <c r="S115" s="104" t="str">
        <f t="shared" ca="1" si="80"/>
        <v/>
      </c>
      <c r="T115" s="104" t="str">
        <f t="shared" ca="1" si="80"/>
        <v/>
      </c>
      <c r="U115" s="104" t="str">
        <f t="shared" ca="1" si="80"/>
        <v/>
      </c>
      <c r="V115" s="104" t="str">
        <f t="shared" ca="1" si="80"/>
        <v/>
      </c>
      <c r="W115" s="104" t="str">
        <f t="shared" ca="1" si="80"/>
        <v/>
      </c>
      <c r="X115" s="104" t="str">
        <f t="shared" ca="1" si="80"/>
        <v/>
      </c>
      <c r="Y115" s="104" t="str">
        <f t="shared" ca="1" si="80"/>
        <v/>
      </c>
      <c r="Z115" s="104" t="str">
        <f t="shared" ca="1" si="80"/>
        <v/>
      </c>
      <c r="AA115" s="104" t="str">
        <f t="shared" ca="1" si="80"/>
        <v/>
      </c>
      <c r="AB115" s="104">
        <f t="shared" ca="1" si="80"/>
        <v>-1.7112538726469144</v>
      </c>
      <c r="AC115" s="104">
        <f t="shared" ca="1" si="80"/>
        <v>-1.3947660223158056</v>
      </c>
      <c r="AD115" s="104">
        <f t="shared" ca="1" si="80"/>
        <v>-1.109273443509184</v>
      </c>
      <c r="AE115" s="104">
        <f t="shared" ca="1" si="80"/>
        <v>-0.84754741395766919</v>
      </c>
      <c r="AF115" s="104">
        <f t="shared" ca="1" si="80"/>
        <v>-0.6135986959970946</v>
      </c>
      <c r="AG115" s="104">
        <f t="shared" ca="1" si="80"/>
        <v>-0.41829105118665799</v>
      </c>
      <c r="AH115" s="104">
        <f t="shared" ca="1" si="80"/>
        <v>-0.27003931525782493</v>
      </c>
      <c r="AI115" s="104" t="str">
        <f t="shared" ca="1" si="80"/>
        <v/>
      </c>
      <c r="AJ115" s="104" t="str">
        <f t="shared" ca="1" si="74"/>
        <v/>
      </c>
      <c r="AK115" s="104" t="str">
        <f t="shared" ca="1" si="74"/>
        <v/>
      </c>
      <c r="AL115" s="104" t="str">
        <f t="shared" ca="1" si="74"/>
        <v/>
      </c>
      <c r="AM115" s="104" t="str">
        <f t="shared" ca="1" si="74"/>
        <v/>
      </c>
      <c r="AN115" s="104" t="str">
        <f t="shared" ca="1" si="74"/>
        <v/>
      </c>
      <c r="AO115" s="104" t="str">
        <f t="shared" ca="1" si="74"/>
        <v/>
      </c>
      <c r="AP115" s="104" t="str">
        <f t="shared" ca="1" si="74"/>
        <v/>
      </c>
      <c r="AQ115" s="104" t="str">
        <f t="shared" ca="1" si="74"/>
        <v/>
      </c>
      <c r="AR115" s="104" t="str">
        <f t="shared" ca="1" si="74"/>
        <v/>
      </c>
      <c r="AS115" s="104" t="str">
        <f t="shared" ca="1" si="74"/>
        <v/>
      </c>
      <c r="AT115" s="104" t="str">
        <f t="shared" ca="1" si="74"/>
        <v/>
      </c>
      <c r="AU115" s="104" t="str">
        <f t="shared" ca="1" si="74"/>
        <v/>
      </c>
      <c r="AV115" s="104" t="str">
        <f t="shared" ca="1" si="74"/>
        <v/>
      </c>
      <c r="AW115" s="104" t="str">
        <f t="shared" ca="1" si="74"/>
        <v/>
      </c>
      <c r="AX115" s="104" t="str">
        <f t="shared" ca="1" si="74"/>
        <v/>
      </c>
      <c r="AY115" s="104" t="str">
        <f t="shared" ref="AY115:BA130" ca="1" si="81">IFERROR(IF(AY$3&gt;$D$2,IF(VLOOKUP($C115,Data_qPCR,AY$3+2,FALSE)&gt;=$K$1,"",IF(VLOOKUP($C115,Data_qPCR,AY$3+2,FALSE)&lt;=$K$2,"",LOG(VLOOKUP($C115,Data_qPCR,AY$3+2,FALSE)))),""),"")</f>
        <v/>
      </c>
      <c r="AZ115" s="104" t="str">
        <f t="shared" ca="1" si="81"/>
        <v/>
      </c>
      <c r="BA115" s="104" t="str">
        <f t="shared" ca="1" si="81"/>
        <v/>
      </c>
      <c r="BB115" s="104" t="str">
        <f t="shared" ca="1" si="47"/>
        <v>2G6</v>
      </c>
      <c r="BC115" s="104" t="str">
        <f t="shared" ca="1" si="75"/>
        <v>3N_ParA</v>
      </c>
      <c r="BD115" s="104">
        <f t="shared" ca="1" si="49"/>
        <v>20706</v>
      </c>
      <c r="BE115" s="104" t="str">
        <f t="shared" ca="1" si="76"/>
        <v>3N</v>
      </c>
      <c r="BF115" s="104" t="str">
        <f t="shared" ca="1" si="77"/>
        <v>ParA</v>
      </c>
      <c r="BG115" s="104" t="str">
        <f t="shared" ca="1" si="78"/>
        <v>2_3</v>
      </c>
      <c r="BH115" s="104">
        <f ca="1">IFERROR(IF(BB115="","",IF(Details!$B$10=1,1,VLOOKUP($BB115,Data_qPCR,58,FALSE))),"")</f>
        <v>1</v>
      </c>
      <c r="BI115" s="104">
        <f t="shared" ca="1" si="53"/>
        <v>7</v>
      </c>
      <c r="BJ115" s="104">
        <f t="shared" ca="1" si="54"/>
        <v>4.080187819886361</v>
      </c>
      <c r="BK115" s="104">
        <f t="shared" ca="1" si="55"/>
        <v>31.70992232500252</v>
      </c>
      <c r="BL115" s="104">
        <f t="shared" ca="1" si="56"/>
        <v>0.98686167440642036</v>
      </c>
      <c r="BM115" s="104">
        <f t="shared" ca="1" si="57"/>
        <v>0.75827482058565199</v>
      </c>
      <c r="BN115" s="104">
        <f t="shared" ca="1" si="58"/>
        <v>27.413484550662183</v>
      </c>
      <c r="BO115" s="104" t="str">
        <f t="shared" ca="1" si="59"/>
        <v>ParA@2_3</v>
      </c>
      <c r="BP115" s="104">
        <f ca="1">IF(BO115="","",BQ115-COUNTIF($BO$3:BO114,BO115))</f>
        <v>2</v>
      </c>
      <c r="BQ115" s="104">
        <f t="shared" ca="1" si="79"/>
        <v>4</v>
      </c>
      <c r="BR115" s="104" t="str">
        <f t="shared" ca="1" si="61"/>
        <v>ParA@2_3@3</v>
      </c>
      <c r="BS115" s="104" t="str">
        <f t="shared" ca="1" si="62"/>
        <v>2G6</v>
      </c>
      <c r="BT115" s="104" t="b">
        <f t="shared" ca="1" si="63"/>
        <v>0</v>
      </c>
    </row>
    <row r="116" spans="1:72" x14ac:dyDescent="0.25">
      <c r="A116" s="104">
        <f ca="1">IF(A115="","",IF(ISTEXT(A115),1,IF(A115+1&gt;Data_Chart!$C$2,"",A115+1)))</f>
        <v>113</v>
      </c>
      <c r="B116" s="104">
        <f ca="1">IFERROR(SMALL(Data_Amplitude!$A$4:$A$1155,A116),"")</f>
        <v>113</v>
      </c>
      <c r="C116" s="104" t="str">
        <f t="shared" ca="1" si="73"/>
        <v>2H6</v>
      </c>
      <c r="D116" s="104" t="str">
        <f t="shared" si="80"/>
        <v/>
      </c>
      <c r="E116" s="104" t="str">
        <f t="shared" si="80"/>
        <v/>
      </c>
      <c r="F116" s="104" t="str">
        <f t="shared" si="80"/>
        <v/>
      </c>
      <c r="G116" s="104" t="str">
        <f t="shared" si="80"/>
        <v/>
      </c>
      <c r="H116" s="104" t="str">
        <f t="shared" si="80"/>
        <v/>
      </c>
      <c r="I116" s="104" t="str">
        <f t="shared" si="80"/>
        <v/>
      </c>
      <c r="J116" s="104" t="str">
        <f t="shared" si="80"/>
        <v/>
      </c>
      <c r="K116" s="104" t="str">
        <f t="shared" si="80"/>
        <v/>
      </c>
      <c r="L116" s="104" t="str">
        <f t="shared" si="80"/>
        <v/>
      </c>
      <c r="M116" s="104" t="str">
        <f t="shared" si="80"/>
        <v/>
      </c>
      <c r="N116" s="104" t="str">
        <f t="shared" si="80"/>
        <v/>
      </c>
      <c r="O116" s="104" t="str">
        <f t="shared" si="80"/>
        <v/>
      </c>
      <c r="P116" s="104" t="str">
        <f t="shared" si="80"/>
        <v/>
      </c>
      <c r="Q116" s="104" t="str">
        <f t="shared" ca="1" si="80"/>
        <v/>
      </c>
      <c r="R116" s="104" t="str">
        <f t="shared" ca="1" si="80"/>
        <v/>
      </c>
      <c r="S116" s="104" t="str">
        <f t="shared" ca="1" si="80"/>
        <v/>
      </c>
      <c r="T116" s="104" t="str">
        <f t="shared" ca="1" si="80"/>
        <v/>
      </c>
      <c r="U116" s="104" t="str">
        <f t="shared" ca="1" si="80"/>
        <v/>
      </c>
      <c r="V116" s="104" t="str">
        <f t="shared" ca="1" si="80"/>
        <v/>
      </c>
      <c r="W116" s="104" t="str">
        <f t="shared" ca="1" si="80"/>
        <v/>
      </c>
      <c r="X116" s="104" t="str">
        <f t="shared" ca="1" si="80"/>
        <v/>
      </c>
      <c r="Y116" s="104" t="str">
        <f t="shared" ca="1" si="80"/>
        <v/>
      </c>
      <c r="Z116" s="104" t="str">
        <f t="shared" ca="1" si="80"/>
        <v/>
      </c>
      <c r="AA116" s="104" t="str">
        <f t="shared" ca="1" si="80"/>
        <v/>
      </c>
      <c r="AB116" s="104">
        <f t="shared" ca="1" si="80"/>
        <v>-1.8162702526833308</v>
      </c>
      <c r="AC116" s="104">
        <f t="shared" ca="1" si="80"/>
        <v>-1.4867920250025295</v>
      </c>
      <c r="AD116" s="104">
        <f t="shared" ca="1" si="80"/>
        <v>-1.1985188967357872</v>
      </c>
      <c r="AE116" s="104">
        <f t="shared" ca="1" si="80"/>
        <v>-0.93196454621680558</v>
      </c>
      <c r="AF116" s="104">
        <f t="shared" ca="1" si="80"/>
        <v>-0.68877844472290484</v>
      </c>
      <c r="AG116" s="104">
        <f t="shared" ca="1" si="80"/>
        <v>-0.47910147230724848</v>
      </c>
      <c r="AH116" s="104">
        <f t="shared" ca="1" si="80"/>
        <v>-0.31550746584599726</v>
      </c>
      <c r="AI116" s="104" t="str">
        <f t="shared" ca="1" si="80"/>
        <v/>
      </c>
      <c r="AJ116" s="104" t="str">
        <f t="shared" ref="AJ116:AY131" ca="1" si="82">IFERROR(IF(AJ$3&gt;$D$2,IF(VLOOKUP($C116,Data_qPCR,AJ$3+2,FALSE)&gt;=$K$1,"",IF(VLOOKUP($C116,Data_qPCR,AJ$3+2,FALSE)&lt;=$K$2,"",LOG(VLOOKUP($C116,Data_qPCR,AJ$3+2,FALSE)))),""),"")</f>
        <v/>
      </c>
      <c r="AK116" s="104" t="str">
        <f t="shared" ca="1" si="82"/>
        <v/>
      </c>
      <c r="AL116" s="104" t="str">
        <f t="shared" ca="1" si="82"/>
        <v/>
      </c>
      <c r="AM116" s="104" t="str">
        <f t="shared" ca="1" si="82"/>
        <v/>
      </c>
      <c r="AN116" s="104" t="str">
        <f t="shared" ca="1" si="82"/>
        <v/>
      </c>
      <c r="AO116" s="104" t="str">
        <f t="shared" ca="1" si="82"/>
        <v/>
      </c>
      <c r="AP116" s="104" t="str">
        <f t="shared" ca="1" si="82"/>
        <v/>
      </c>
      <c r="AQ116" s="104" t="str">
        <f t="shared" ca="1" si="82"/>
        <v/>
      </c>
      <c r="AR116" s="104" t="str">
        <f t="shared" ca="1" si="82"/>
        <v/>
      </c>
      <c r="AS116" s="104" t="str">
        <f t="shared" ca="1" si="82"/>
        <v/>
      </c>
      <c r="AT116" s="104" t="str">
        <f t="shared" ca="1" si="82"/>
        <v/>
      </c>
      <c r="AU116" s="104" t="str">
        <f t="shared" ca="1" si="82"/>
        <v/>
      </c>
      <c r="AV116" s="104" t="str">
        <f t="shared" ca="1" si="82"/>
        <v/>
      </c>
      <c r="AW116" s="104" t="str">
        <f t="shared" ca="1" si="82"/>
        <v/>
      </c>
      <c r="AX116" s="104" t="str">
        <f t="shared" ca="1" si="82"/>
        <v/>
      </c>
      <c r="AY116" s="104" t="str">
        <f t="shared" ca="1" si="82"/>
        <v/>
      </c>
      <c r="AZ116" s="104" t="str">
        <f t="shared" ca="1" si="81"/>
        <v/>
      </c>
      <c r="BA116" s="104" t="str">
        <f t="shared" ca="1" si="81"/>
        <v/>
      </c>
      <c r="BB116" s="104" t="str">
        <f t="shared" ca="1" si="47"/>
        <v>2H6</v>
      </c>
      <c r="BC116" s="104" t="str">
        <f t="shared" ca="1" si="75"/>
        <v>3N_ParA</v>
      </c>
      <c r="BD116" s="104">
        <f t="shared" ca="1" si="49"/>
        <v>20806</v>
      </c>
      <c r="BE116" s="104" t="str">
        <f t="shared" ca="1" si="76"/>
        <v>3N</v>
      </c>
      <c r="BF116" s="104" t="str">
        <f t="shared" ca="1" si="77"/>
        <v>ParA</v>
      </c>
      <c r="BG116" s="104" t="str">
        <f t="shared" ca="1" si="78"/>
        <v>2_3</v>
      </c>
      <c r="BH116" s="104">
        <f ca="1">IFERROR(IF(BB116="","",IF(Details!$B$10=1,1,VLOOKUP($BB116,Data_qPCR,58,FALSE))),"")</f>
        <v>1</v>
      </c>
      <c r="BI116" s="104">
        <f t="shared" ca="1" si="53"/>
        <v>7</v>
      </c>
      <c r="BJ116" s="104">
        <f t="shared" ca="1" si="54"/>
        <v>3.9412506281961526</v>
      </c>
      <c r="BK116" s="104">
        <f t="shared" ca="1" si="55"/>
        <v>31.894480991345386</v>
      </c>
      <c r="BL116" s="104">
        <f t="shared" ca="1" si="56"/>
        <v>0.98917084834200408</v>
      </c>
      <c r="BM116" s="104">
        <f t="shared" ca="1" si="57"/>
        <v>0.79360402207159542</v>
      </c>
      <c r="BN116" s="104">
        <f t="shared" ca="1" si="58"/>
        <v>27.744344079854837</v>
      </c>
      <c r="BO116" s="104" t="str">
        <f t="shared" ca="1" si="59"/>
        <v>ParA@2_3</v>
      </c>
      <c r="BP116" s="104">
        <f ca="1">IF(BO116="","",BQ116-COUNTIF($BO$3:BO115,BO116))</f>
        <v>1</v>
      </c>
      <c r="BQ116" s="104">
        <f t="shared" ca="1" si="79"/>
        <v>4</v>
      </c>
      <c r="BR116" s="104" t="str">
        <f t="shared" ca="1" si="61"/>
        <v>ParA@2_3@4</v>
      </c>
      <c r="BS116" s="104" t="str">
        <f t="shared" ca="1" si="62"/>
        <v>2H6</v>
      </c>
      <c r="BT116" s="104" t="b">
        <f t="shared" ca="1" si="63"/>
        <v>0</v>
      </c>
    </row>
    <row r="117" spans="1:72" x14ac:dyDescent="0.25">
      <c r="A117" s="104">
        <f ca="1">IF(A116="","",IF(ISTEXT(A116),1,IF(A116+1&gt;Data_Chart!$C$2,"",A116+1)))</f>
        <v>114</v>
      </c>
      <c r="B117" s="104">
        <f ca="1">IFERROR(SMALL(Data_Amplitude!$A$4:$A$1155,A117),"")</f>
        <v>114</v>
      </c>
      <c r="C117" s="104" t="str">
        <f t="shared" ca="1" si="73"/>
        <v>2A7</v>
      </c>
      <c r="D117" s="104" t="str">
        <f t="shared" si="80"/>
        <v/>
      </c>
      <c r="E117" s="104" t="str">
        <f t="shared" si="80"/>
        <v/>
      </c>
      <c r="F117" s="104" t="str">
        <f t="shared" si="80"/>
        <v/>
      </c>
      <c r="G117" s="104" t="str">
        <f t="shared" si="80"/>
        <v/>
      </c>
      <c r="H117" s="104" t="str">
        <f t="shared" si="80"/>
        <v/>
      </c>
      <c r="I117" s="104" t="str">
        <f t="shared" si="80"/>
        <v/>
      </c>
      <c r="J117" s="104" t="str">
        <f t="shared" si="80"/>
        <v/>
      </c>
      <c r="K117" s="104" t="str">
        <f t="shared" si="80"/>
        <v/>
      </c>
      <c r="L117" s="104" t="str">
        <f t="shared" si="80"/>
        <v/>
      </c>
      <c r="M117" s="104" t="str">
        <f t="shared" si="80"/>
        <v/>
      </c>
      <c r="N117" s="104" t="str">
        <f t="shared" si="80"/>
        <v/>
      </c>
      <c r="O117" s="104" t="str">
        <f t="shared" si="80"/>
        <v/>
      </c>
      <c r="P117" s="104" t="str">
        <f t="shared" si="80"/>
        <v/>
      </c>
      <c r="Q117" s="104" t="str">
        <f t="shared" ca="1" si="80"/>
        <v/>
      </c>
      <c r="R117" s="104" t="str">
        <f t="shared" ca="1" si="80"/>
        <v/>
      </c>
      <c r="S117" s="104" t="str">
        <f t="shared" ca="1" si="80"/>
        <v/>
      </c>
      <c r="T117" s="104" t="str">
        <f t="shared" ca="1" si="80"/>
        <v/>
      </c>
      <c r="U117" s="104" t="str">
        <f t="shared" ca="1" si="80"/>
        <v/>
      </c>
      <c r="V117" s="104" t="str">
        <f t="shared" ca="1" si="80"/>
        <v/>
      </c>
      <c r="W117" s="104" t="str">
        <f t="shared" ca="1" si="80"/>
        <v/>
      </c>
      <c r="X117" s="104" t="str">
        <f t="shared" ca="1" si="80"/>
        <v/>
      </c>
      <c r="Y117" s="104" t="str">
        <f t="shared" ca="1" si="80"/>
        <v/>
      </c>
      <c r="Z117" s="104" t="str">
        <f t="shared" ca="1" si="80"/>
        <v/>
      </c>
      <c r="AA117" s="104" t="str">
        <f t="shared" ca="1" si="80"/>
        <v/>
      </c>
      <c r="AB117" s="104" t="str">
        <f t="shared" ca="1" si="80"/>
        <v/>
      </c>
      <c r="AC117" s="104" t="str">
        <f t="shared" ca="1" si="80"/>
        <v/>
      </c>
      <c r="AD117" s="104">
        <f t="shared" ca="1" si="80"/>
        <v>-1.6374116964935477</v>
      </c>
      <c r="AE117" s="104">
        <f t="shared" ca="1" si="80"/>
        <v>-1.322691040668087</v>
      </c>
      <c r="AF117" s="104">
        <f t="shared" ca="1" si="80"/>
        <v>-1.0438754455319155</v>
      </c>
      <c r="AG117" s="104">
        <f t="shared" ca="1" si="80"/>
        <v>-0.78820495494217468</v>
      </c>
      <c r="AH117" s="104">
        <f t="shared" ca="1" si="80"/>
        <v>-0.56294531570570161</v>
      </c>
      <c r="AI117" s="104">
        <f t="shared" ca="1" si="80"/>
        <v>-0.37683981696723845</v>
      </c>
      <c r="AJ117" s="104" t="str">
        <f t="shared" ca="1" si="82"/>
        <v/>
      </c>
      <c r="AK117" s="104" t="str">
        <f t="shared" ca="1" si="82"/>
        <v/>
      </c>
      <c r="AL117" s="104" t="str">
        <f t="shared" ca="1" si="82"/>
        <v/>
      </c>
      <c r="AM117" s="104" t="str">
        <f t="shared" ca="1" si="82"/>
        <v/>
      </c>
      <c r="AN117" s="104" t="str">
        <f t="shared" ca="1" si="82"/>
        <v/>
      </c>
      <c r="AO117" s="104" t="str">
        <f t="shared" ca="1" si="82"/>
        <v/>
      </c>
      <c r="AP117" s="104" t="str">
        <f t="shared" ca="1" si="82"/>
        <v/>
      </c>
      <c r="AQ117" s="104" t="str">
        <f t="shared" ca="1" si="82"/>
        <v/>
      </c>
      <c r="AR117" s="104" t="str">
        <f t="shared" ca="1" si="82"/>
        <v/>
      </c>
      <c r="AS117" s="104" t="str">
        <f t="shared" ca="1" si="82"/>
        <v/>
      </c>
      <c r="AT117" s="104" t="str">
        <f t="shared" ca="1" si="82"/>
        <v/>
      </c>
      <c r="AU117" s="104" t="str">
        <f t="shared" ca="1" si="82"/>
        <v/>
      </c>
      <c r="AV117" s="104" t="str">
        <f t="shared" ca="1" si="82"/>
        <v/>
      </c>
      <c r="AW117" s="104" t="str">
        <f t="shared" ca="1" si="82"/>
        <v/>
      </c>
      <c r="AX117" s="104" t="str">
        <f t="shared" ca="1" si="82"/>
        <v/>
      </c>
      <c r="AY117" s="104" t="str">
        <f t="shared" ca="1" si="82"/>
        <v/>
      </c>
      <c r="AZ117" s="104" t="str">
        <f t="shared" ca="1" si="81"/>
        <v/>
      </c>
      <c r="BA117" s="104" t="str">
        <f t="shared" ca="1" si="81"/>
        <v/>
      </c>
      <c r="BB117" s="104" t="str">
        <f t="shared" ca="1" si="47"/>
        <v>2A7</v>
      </c>
      <c r="BC117" s="104" t="str">
        <f t="shared" ca="1" si="75"/>
        <v>3B_aceA</v>
      </c>
      <c r="BD117" s="104">
        <f t="shared" ca="1" si="49"/>
        <v>20107</v>
      </c>
      <c r="BE117" s="104" t="str">
        <f t="shared" ca="1" si="76"/>
        <v>3B</v>
      </c>
      <c r="BF117" s="104" t="str">
        <f t="shared" ca="1" si="77"/>
        <v>aceA</v>
      </c>
      <c r="BG117" s="104" t="str">
        <f t="shared" ca="1" si="78"/>
        <v>3_1</v>
      </c>
      <c r="BH117" s="104">
        <f ca="1">IFERROR(IF(BB117="","",IF(Details!$B$10=1,1,VLOOKUP($BB117,Data_qPCR,58,FALSE))),"")</f>
        <v>1</v>
      </c>
      <c r="BI117" s="104">
        <f t="shared" ca="1" si="53"/>
        <v>6</v>
      </c>
      <c r="BJ117" s="104">
        <f t="shared" ca="1" si="54"/>
        <v>3.9293729254161076</v>
      </c>
      <c r="BK117" s="104">
        <f t="shared" ca="1" si="55"/>
        <v>33.253840155115846</v>
      </c>
      <c r="BL117" s="104">
        <f t="shared" ca="1" si="56"/>
        <v>0.9921966462546441</v>
      </c>
      <c r="BM117" s="104">
        <f t="shared" ca="1" si="57"/>
        <v>0.79677432636335532</v>
      </c>
      <c r="BN117" s="104">
        <f t="shared" ca="1" si="58"/>
        <v>29.116210464652685</v>
      </c>
      <c r="BO117" s="104" t="str">
        <f t="shared" ca="1" si="59"/>
        <v>aceA@3_1</v>
      </c>
      <c r="BP117" s="104">
        <f ca="1">IF(BO117="","",BQ117-COUNTIF($BO$3:BO116,BO117))</f>
        <v>2</v>
      </c>
      <c r="BQ117" s="104">
        <f t="shared" ca="1" si="79"/>
        <v>2</v>
      </c>
      <c r="BR117" s="104" t="str">
        <f t="shared" ca="1" si="61"/>
        <v>aceA@3_1@1</v>
      </c>
      <c r="BS117" s="104" t="str">
        <f t="shared" ca="1" si="62"/>
        <v>2A7</v>
      </c>
      <c r="BT117" s="104" t="b">
        <f t="shared" ca="1" si="63"/>
        <v>0</v>
      </c>
    </row>
    <row r="118" spans="1:72" x14ac:dyDescent="0.25">
      <c r="A118" s="104">
        <f ca="1">IF(A117="","",IF(ISTEXT(A117),1,IF(A117+1&gt;Data_Chart!$C$2,"",A117+1)))</f>
        <v>115</v>
      </c>
      <c r="B118" s="104">
        <f ca="1">IFERROR(SMALL(Data_Amplitude!$A$4:$A$1155,A118),"")</f>
        <v>115</v>
      </c>
      <c r="C118" s="104" t="str">
        <f t="shared" ca="1" si="73"/>
        <v>2B7</v>
      </c>
      <c r="D118" s="104" t="str">
        <f t="shared" si="80"/>
        <v/>
      </c>
      <c r="E118" s="104" t="str">
        <f t="shared" si="80"/>
        <v/>
      </c>
      <c r="F118" s="104" t="str">
        <f t="shared" si="80"/>
        <v/>
      </c>
      <c r="G118" s="104" t="str">
        <f t="shared" si="80"/>
        <v/>
      </c>
      <c r="H118" s="104" t="str">
        <f t="shared" si="80"/>
        <v/>
      </c>
      <c r="I118" s="104" t="str">
        <f t="shared" si="80"/>
        <v/>
      </c>
      <c r="J118" s="104" t="str">
        <f t="shared" si="80"/>
        <v/>
      </c>
      <c r="K118" s="104" t="str">
        <f t="shared" si="80"/>
        <v/>
      </c>
      <c r="L118" s="104" t="str">
        <f t="shared" si="80"/>
        <v/>
      </c>
      <c r="M118" s="104" t="str">
        <f t="shared" si="80"/>
        <v/>
      </c>
      <c r="N118" s="104" t="str">
        <f t="shared" si="80"/>
        <v/>
      </c>
      <c r="O118" s="104" t="str">
        <f t="shared" si="80"/>
        <v/>
      </c>
      <c r="P118" s="104" t="str">
        <f t="shared" si="80"/>
        <v/>
      </c>
      <c r="Q118" s="104" t="str">
        <f t="shared" ca="1" si="80"/>
        <v/>
      </c>
      <c r="R118" s="104" t="str">
        <f t="shared" ca="1" si="80"/>
        <v/>
      </c>
      <c r="S118" s="104" t="str">
        <f t="shared" ca="1" si="80"/>
        <v/>
      </c>
      <c r="T118" s="104" t="str">
        <f t="shared" ca="1" si="80"/>
        <v/>
      </c>
      <c r="U118" s="104" t="str">
        <f t="shared" ca="1" si="80"/>
        <v/>
      </c>
      <c r="V118" s="104" t="str">
        <f t="shared" ca="1" si="80"/>
        <v/>
      </c>
      <c r="W118" s="104" t="str">
        <f t="shared" ca="1" si="80"/>
        <v/>
      </c>
      <c r="X118" s="104" t="str">
        <f t="shared" ca="1" si="80"/>
        <v/>
      </c>
      <c r="Y118" s="104" t="str">
        <f t="shared" ca="1" si="80"/>
        <v/>
      </c>
      <c r="Z118" s="104" t="str">
        <f t="shared" ca="1" si="80"/>
        <v/>
      </c>
      <c r="AA118" s="104" t="str">
        <f t="shared" ca="1" si="80"/>
        <v/>
      </c>
      <c r="AB118" s="104" t="str">
        <f t="shared" ca="1" si="80"/>
        <v/>
      </c>
      <c r="AC118" s="104" t="str">
        <f t="shared" ca="1" si="80"/>
        <v/>
      </c>
      <c r="AD118" s="104">
        <f t="shared" ca="1" si="80"/>
        <v>-1.5812586092145171</v>
      </c>
      <c r="AE118" s="104">
        <f t="shared" ca="1" si="80"/>
        <v>-1.2981938721646207</v>
      </c>
      <c r="AF118" s="104">
        <f t="shared" ca="1" si="80"/>
        <v>-1.0323348093093465</v>
      </c>
      <c r="AG118" s="104">
        <f t="shared" ca="1" si="80"/>
        <v>-0.78345350280751103</v>
      </c>
      <c r="AH118" s="104">
        <f t="shared" ca="1" si="80"/>
        <v>-0.55965924295079172</v>
      </c>
      <c r="AI118" s="104">
        <f t="shared" ca="1" si="80"/>
        <v>-0.37528016614560444</v>
      </c>
      <c r="AJ118" s="104" t="str">
        <f t="shared" ca="1" si="82"/>
        <v/>
      </c>
      <c r="AK118" s="104" t="str">
        <f t="shared" ca="1" si="82"/>
        <v/>
      </c>
      <c r="AL118" s="104" t="str">
        <f t="shared" ca="1" si="82"/>
        <v/>
      </c>
      <c r="AM118" s="104" t="str">
        <f t="shared" ca="1" si="82"/>
        <v/>
      </c>
      <c r="AN118" s="104" t="str">
        <f t="shared" ca="1" si="82"/>
        <v/>
      </c>
      <c r="AO118" s="104" t="str">
        <f t="shared" ca="1" si="82"/>
        <v/>
      </c>
      <c r="AP118" s="104" t="str">
        <f t="shared" ca="1" si="82"/>
        <v/>
      </c>
      <c r="AQ118" s="104" t="str">
        <f t="shared" ca="1" si="82"/>
        <v/>
      </c>
      <c r="AR118" s="104" t="str">
        <f t="shared" ca="1" si="82"/>
        <v/>
      </c>
      <c r="AS118" s="104" t="str">
        <f t="shared" ca="1" si="82"/>
        <v/>
      </c>
      <c r="AT118" s="104" t="str">
        <f t="shared" ca="1" si="82"/>
        <v/>
      </c>
      <c r="AU118" s="104" t="str">
        <f t="shared" ca="1" si="82"/>
        <v/>
      </c>
      <c r="AV118" s="104" t="str">
        <f t="shared" ca="1" si="82"/>
        <v/>
      </c>
      <c r="AW118" s="104" t="str">
        <f t="shared" ca="1" si="82"/>
        <v/>
      </c>
      <c r="AX118" s="104" t="str">
        <f t="shared" ca="1" si="82"/>
        <v/>
      </c>
      <c r="AY118" s="104" t="str">
        <f t="shared" ca="1" si="82"/>
        <v/>
      </c>
      <c r="AZ118" s="104" t="str">
        <f t="shared" ca="1" si="81"/>
        <v/>
      </c>
      <c r="BA118" s="104" t="str">
        <f t="shared" ca="1" si="81"/>
        <v/>
      </c>
      <c r="BB118" s="104" t="str">
        <f t="shared" ca="1" si="47"/>
        <v>2B7</v>
      </c>
      <c r="BC118" s="104" t="str">
        <f t="shared" ca="1" si="75"/>
        <v>3B_aceA</v>
      </c>
      <c r="BD118" s="104">
        <f t="shared" ca="1" si="49"/>
        <v>20207</v>
      </c>
      <c r="BE118" s="104" t="str">
        <f t="shared" ca="1" si="76"/>
        <v>3B</v>
      </c>
      <c r="BF118" s="104" t="str">
        <f t="shared" ca="1" si="77"/>
        <v>aceA</v>
      </c>
      <c r="BG118" s="104" t="str">
        <f t="shared" ca="1" si="78"/>
        <v>3_1</v>
      </c>
      <c r="BH118" s="104">
        <f ca="1">IFERROR(IF(BB118="","",IF(Details!$B$10=1,1,VLOOKUP($BB118,Data_qPCR,58,FALSE))),"")</f>
        <v>1</v>
      </c>
      <c r="BI118" s="104">
        <f t="shared" ca="1" si="53"/>
        <v>6</v>
      </c>
      <c r="BJ118" s="104">
        <f t="shared" ca="1" si="54"/>
        <v>4.0992093478871983</v>
      </c>
      <c r="BK118" s="104">
        <f t="shared" ca="1" si="55"/>
        <v>33.346547886126032</v>
      </c>
      <c r="BL118" s="104">
        <f t="shared" ca="1" si="56"/>
        <v>0.99486375089870271</v>
      </c>
      <c r="BM118" s="104">
        <f t="shared" ca="1" si="57"/>
        <v>0.75367650175922951</v>
      </c>
      <c r="BN118" s="104">
        <f t="shared" ca="1" si="58"/>
        <v>29.030080442800813</v>
      </c>
      <c r="BO118" s="104" t="str">
        <f t="shared" ca="1" si="59"/>
        <v>aceA@3_1</v>
      </c>
      <c r="BP118" s="104">
        <f ca="1">IF(BO118="","",BQ118-COUNTIF($BO$3:BO117,BO118))</f>
        <v>1</v>
      </c>
      <c r="BQ118" s="104">
        <f t="shared" ca="1" si="79"/>
        <v>2</v>
      </c>
      <c r="BR118" s="104" t="str">
        <f t="shared" ca="1" si="61"/>
        <v>aceA@3_1@2</v>
      </c>
      <c r="BS118" s="104" t="str">
        <f t="shared" ca="1" si="62"/>
        <v>2B7</v>
      </c>
      <c r="BT118" s="104" t="b">
        <f t="shared" ca="1" si="63"/>
        <v>0</v>
      </c>
    </row>
    <row r="119" spans="1:72" x14ac:dyDescent="0.25">
      <c r="A119" s="104">
        <f ca="1">IF(A118="","",IF(ISTEXT(A118),1,IF(A118+1&gt;Data_Chart!$C$2,"",A118+1)))</f>
        <v>116</v>
      </c>
      <c r="B119" s="104">
        <f ca="1">IFERROR(SMALL(Data_Amplitude!$A$4:$A$1155,A119),"")</f>
        <v>116</v>
      </c>
      <c r="C119" s="104" t="str">
        <f t="shared" ca="1" si="73"/>
        <v>2C7</v>
      </c>
      <c r="D119" s="104" t="str">
        <f t="shared" si="80"/>
        <v/>
      </c>
      <c r="E119" s="104" t="str">
        <f t="shared" si="80"/>
        <v/>
      </c>
      <c r="F119" s="104" t="str">
        <f t="shared" si="80"/>
        <v/>
      </c>
      <c r="G119" s="104" t="str">
        <f t="shared" si="80"/>
        <v/>
      </c>
      <c r="H119" s="104" t="str">
        <f t="shared" si="80"/>
        <v/>
      </c>
      <c r="I119" s="104" t="str">
        <f t="shared" si="80"/>
        <v/>
      </c>
      <c r="J119" s="104" t="str">
        <f t="shared" si="80"/>
        <v/>
      </c>
      <c r="K119" s="104" t="str">
        <f t="shared" si="80"/>
        <v/>
      </c>
      <c r="L119" s="104" t="str">
        <f t="shared" si="80"/>
        <v/>
      </c>
      <c r="M119" s="104" t="str">
        <f t="shared" si="80"/>
        <v/>
      </c>
      <c r="N119" s="104" t="str">
        <f t="shared" si="80"/>
        <v/>
      </c>
      <c r="O119" s="104" t="str">
        <f t="shared" si="80"/>
        <v/>
      </c>
      <c r="P119" s="104" t="str">
        <f t="shared" si="80"/>
        <v/>
      </c>
      <c r="Q119" s="104" t="str">
        <f t="shared" ca="1" si="80"/>
        <v/>
      </c>
      <c r="R119" s="104" t="str">
        <f t="shared" ca="1" si="80"/>
        <v/>
      </c>
      <c r="S119" s="104" t="str">
        <f t="shared" ca="1" si="80"/>
        <v/>
      </c>
      <c r="T119" s="104" t="str">
        <f t="shared" ca="1" si="80"/>
        <v/>
      </c>
      <c r="U119" s="104" t="str">
        <f t="shared" ca="1" si="80"/>
        <v/>
      </c>
      <c r="V119" s="104" t="str">
        <f t="shared" ca="1" si="80"/>
        <v/>
      </c>
      <c r="W119" s="104" t="str">
        <f t="shared" ca="1" si="80"/>
        <v/>
      </c>
      <c r="X119" s="104" t="str">
        <f t="shared" ca="1" si="80"/>
        <v/>
      </c>
      <c r="Y119" s="104" t="str">
        <f t="shared" ca="1" si="80"/>
        <v/>
      </c>
      <c r="Z119" s="104" t="str">
        <f t="shared" ca="1" si="80"/>
        <v/>
      </c>
      <c r="AA119" s="104" t="str">
        <f t="shared" ca="1" si="80"/>
        <v/>
      </c>
      <c r="AB119" s="104" t="str">
        <f t="shared" ca="1" si="80"/>
        <v/>
      </c>
      <c r="AC119" s="104" t="str">
        <f t="shared" ca="1" si="80"/>
        <v/>
      </c>
      <c r="AD119" s="104" t="str">
        <f t="shared" ca="1" si="80"/>
        <v/>
      </c>
      <c r="AE119" s="104">
        <f t="shared" ca="1" si="80"/>
        <v>-1.6118442702521971</v>
      </c>
      <c r="AF119" s="104">
        <f t="shared" ca="1" si="80"/>
        <v>-1.3113284517532537</v>
      </c>
      <c r="AG119" s="104">
        <f t="shared" ca="1" si="80"/>
        <v>-1.0276608025782741</v>
      </c>
      <c r="AH119" s="104">
        <f t="shared" ca="1" si="80"/>
        <v>-0.76354535832424608</v>
      </c>
      <c r="AI119" s="104">
        <f t="shared" ca="1" si="80"/>
        <v>-0.53169598781060712</v>
      </c>
      <c r="AJ119" s="104">
        <f t="shared" ca="1" si="82"/>
        <v>-0.34685438852894146</v>
      </c>
      <c r="AK119" s="104" t="str">
        <f t="shared" ca="1" si="82"/>
        <v/>
      </c>
      <c r="AL119" s="104" t="str">
        <f t="shared" ca="1" si="82"/>
        <v/>
      </c>
      <c r="AM119" s="104" t="str">
        <f t="shared" ca="1" si="82"/>
        <v/>
      </c>
      <c r="AN119" s="104" t="str">
        <f t="shared" ca="1" si="82"/>
        <v/>
      </c>
      <c r="AO119" s="104" t="str">
        <f t="shared" ca="1" si="82"/>
        <v/>
      </c>
      <c r="AP119" s="104" t="str">
        <f t="shared" ca="1" si="82"/>
        <v/>
      </c>
      <c r="AQ119" s="104" t="str">
        <f t="shared" ca="1" si="82"/>
        <v/>
      </c>
      <c r="AR119" s="104" t="str">
        <f t="shared" ca="1" si="82"/>
        <v/>
      </c>
      <c r="AS119" s="104" t="str">
        <f t="shared" ca="1" si="82"/>
        <v/>
      </c>
      <c r="AT119" s="104" t="str">
        <f t="shared" ca="1" si="82"/>
        <v/>
      </c>
      <c r="AU119" s="104" t="str">
        <f t="shared" ca="1" si="82"/>
        <v/>
      </c>
      <c r="AV119" s="104" t="str">
        <f t="shared" ca="1" si="82"/>
        <v/>
      </c>
      <c r="AW119" s="104" t="str">
        <f t="shared" ca="1" si="82"/>
        <v/>
      </c>
      <c r="AX119" s="104" t="str">
        <f t="shared" ca="1" si="82"/>
        <v/>
      </c>
      <c r="AY119" s="104" t="str">
        <f t="shared" ca="1" si="82"/>
        <v/>
      </c>
      <c r="AZ119" s="104" t="str">
        <f t="shared" ca="1" si="81"/>
        <v/>
      </c>
      <c r="BA119" s="104" t="str">
        <f t="shared" ca="1" si="81"/>
        <v/>
      </c>
      <c r="BB119" s="104" t="str">
        <f t="shared" ca="1" si="47"/>
        <v>2C7</v>
      </c>
      <c r="BC119" s="104" t="str">
        <f t="shared" ca="1" si="75"/>
        <v>3B_pspA</v>
      </c>
      <c r="BD119" s="104">
        <f t="shared" ca="1" si="49"/>
        <v>20307</v>
      </c>
      <c r="BE119" s="104" t="str">
        <f t="shared" ca="1" si="76"/>
        <v>3B</v>
      </c>
      <c r="BF119" s="104" t="str">
        <f t="shared" ca="1" si="77"/>
        <v>pspA</v>
      </c>
      <c r="BG119" s="104" t="str">
        <f t="shared" ca="1" si="78"/>
        <v>3_1</v>
      </c>
      <c r="BH119" s="104">
        <f ca="1">IFERROR(IF(BB119="","",IF(Details!$B$10=1,1,VLOOKUP($BB119,Data_qPCR,58,FALSE))),"")</f>
        <v>1</v>
      </c>
      <c r="BI119" s="104">
        <f t="shared" ca="1" si="53"/>
        <v>6</v>
      </c>
      <c r="BJ119" s="104">
        <f t="shared" ca="1" si="54"/>
        <v>3.8944395623779315</v>
      </c>
      <c r="BK119" s="104">
        <f t="shared" ca="1" si="55"/>
        <v>34.13022082946577</v>
      </c>
      <c r="BL119" s="104">
        <f t="shared" ca="1" si="56"/>
        <v>0.99341169649055239</v>
      </c>
      <c r="BM119" s="104">
        <f t="shared" ca="1" si="57"/>
        <v>0.80624374493470752</v>
      </c>
      <c r="BN119" s="104">
        <f t="shared" ca="1" si="58"/>
        <v>30.029375970281809</v>
      </c>
      <c r="BO119" s="104" t="str">
        <f t="shared" ca="1" si="59"/>
        <v>pspA@3_1</v>
      </c>
      <c r="BP119" s="104">
        <f ca="1">IF(BO119="","",BQ119-COUNTIF($BO$3:BO118,BO119))</f>
        <v>2</v>
      </c>
      <c r="BQ119" s="104">
        <f t="shared" ca="1" si="79"/>
        <v>2</v>
      </c>
      <c r="BR119" s="104" t="str">
        <f t="shared" ca="1" si="61"/>
        <v>pspA@3_1@1</v>
      </c>
      <c r="BS119" s="104" t="str">
        <f t="shared" ca="1" si="62"/>
        <v>2C7</v>
      </c>
      <c r="BT119" s="104" t="b">
        <f t="shared" ca="1" si="63"/>
        <v>0</v>
      </c>
    </row>
    <row r="120" spans="1:72" x14ac:dyDescent="0.25">
      <c r="A120" s="104">
        <f ca="1">IF(A119="","",IF(ISTEXT(A119),1,IF(A119+1&gt;Data_Chart!$C$2,"",A119+1)))</f>
        <v>117</v>
      </c>
      <c r="B120" s="104">
        <f ca="1">IFERROR(SMALL(Data_Amplitude!$A$4:$A$1155,A120),"")</f>
        <v>117</v>
      </c>
      <c r="C120" s="104" t="str">
        <f t="shared" ca="1" si="73"/>
        <v>2D7</v>
      </c>
      <c r="D120" s="104" t="str">
        <f t="shared" si="80"/>
        <v/>
      </c>
      <c r="E120" s="104" t="str">
        <f t="shared" si="80"/>
        <v/>
      </c>
      <c r="F120" s="104" t="str">
        <f t="shared" si="80"/>
        <v/>
      </c>
      <c r="G120" s="104" t="str">
        <f t="shared" si="80"/>
        <v/>
      </c>
      <c r="H120" s="104" t="str">
        <f t="shared" si="80"/>
        <v/>
      </c>
      <c r="I120" s="104" t="str">
        <f t="shared" si="80"/>
        <v/>
      </c>
      <c r="J120" s="104" t="str">
        <f t="shared" si="80"/>
        <v/>
      </c>
      <c r="K120" s="104" t="str">
        <f t="shared" si="80"/>
        <v/>
      </c>
      <c r="L120" s="104" t="str">
        <f t="shared" si="80"/>
        <v/>
      </c>
      <c r="M120" s="104" t="str">
        <f t="shared" si="80"/>
        <v/>
      </c>
      <c r="N120" s="104" t="str">
        <f t="shared" si="80"/>
        <v/>
      </c>
      <c r="O120" s="104" t="str">
        <f t="shared" si="80"/>
        <v/>
      </c>
      <c r="P120" s="104" t="str">
        <f t="shared" si="80"/>
        <v/>
      </c>
      <c r="Q120" s="104" t="str">
        <f t="shared" ca="1" si="80"/>
        <v/>
      </c>
      <c r="R120" s="104" t="str">
        <f t="shared" ca="1" si="80"/>
        <v/>
      </c>
      <c r="S120" s="104" t="str">
        <f t="shared" ca="1" si="80"/>
        <v/>
      </c>
      <c r="T120" s="104" t="str">
        <f t="shared" ca="1" si="80"/>
        <v/>
      </c>
      <c r="U120" s="104" t="str">
        <f t="shared" ca="1" si="80"/>
        <v/>
      </c>
      <c r="V120" s="104" t="str">
        <f t="shared" ca="1" si="80"/>
        <v/>
      </c>
      <c r="W120" s="104" t="str">
        <f t="shared" ca="1" si="80"/>
        <v/>
      </c>
      <c r="X120" s="104" t="str">
        <f t="shared" ca="1" si="80"/>
        <v/>
      </c>
      <c r="Y120" s="104" t="str">
        <f t="shared" ca="1" si="80"/>
        <v/>
      </c>
      <c r="Z120" s="104" t="str">
        <f t="shared" ca="1" si="80"/>
        <v/>
      </c>
      <c r="AA120" s="104" t="str">
        <f t="shared" ca="1" si="80"/>
        <v/>
      </c>
      <c r="AB120" s="104" t="str">
        <f t="shared" ca="1" si="80"/>
        <v/>
      </c>
      <c r="AC120" s="104" t="str">
        <f t="shared" ca="1" si="80"/>
        <v/>
      </c>
      <c r="AD120" s="104">
        <f t="shared" ca="1" si="80"/>
        <v>-1.7993638804198389</v>
      </c>
      <c r="AE120" s="104">
        <f t="shared" ca="1" si="80"/>
        <v>-1.4748619748903162</v>
      </c>
      <c r="AF120" s="104">
        <f t="shared" ca="1" si="80"/>
        <v>-1.1731364100180062</v>
      </c>
      <c r="AG120" s="104">
        <f t="shared" ca="1" si="80"/>
        <v>-0.89701454076168285</v>
      </c>
      <c r="AH120" s="104">
        <f t="shared" ref="AH120:AI120" ca="1" si="83">IFERROR(IF(AH$3&gt;$D$2,IF(VLOOKUP($C120,Data_qPCR,AH$3+2,FALSE)&gt;=$K$1,"",IF(VLOOKUP($C120,Data_qPCR,AH$3+2,FALSE)&lt;=$K$2,"",LOG(VLOOKUP($C120,Data_qPCR,AH$3+2,FALSE)))),""),"")</f>
        <v>-0.64711763559030677</v>
      </c>
      <c r="AI120" s="104">
        <f t="shared" ca="1" si="83"/>
        <v>-0.43708983222347964</v>
      </c>
      <c r="AJ120" s="104">
        <f t="shared" ca="1" si="82"/>
        <v>-0.27708724158118253</v>
      </c>
      <c r="AK120" s="104" t="str">
        <f t="shared" ca="1" si="82"/>
        <v/>
      </c>
      <c r="AL120" s="104" t="str">
        <f t="shared" ca="1" si="82"/>
        <v/>
      </c>
      <c r="AM120" s="104" t="str">
        <f t="shared" ca="1" si="82"/>
        <v/>
      </c>
      <c r="AN120" s="104" t="str">
        <f t="shared" ca="1" si="82"/>
        <v/>
      </c>
      <c r="AO120" s="104" t="str">
        <f t="shared" ca="1" si="82"/>
        <v/>
      </c>
      <c r="AP120" s="104" t="str">
        <f t="shared" ca="1" si="82"/>
        <v/>
      </c>
      <c r="AQ120" s="104" t="str">
        <f t="shared" ca="1" si="82"/>
        <v/>
      </c>
      <c r="AR120" s="104" t="str">
        <f t="shared" ca="1" si="82"/>
        <v/>
      </c>
      <c r="AS120" s="104" t="str">
        <f t="shared" ca="1" si="82"/>
        <v/>
      </c>
      <c r="AT120" s="104" t="str">
        <f t="shared" ca="1" si="82"/>
        <v/>
      </c>
      <c r="AU120" s="104" t="str">
        <f t="shared" ca="1" si="82"/>
        <v/>
      </c>
      <c r="AV120" s="104" t="str">
        <f t="shared" ca="1" si="82"/>
        <v/>
      </c>
      <c r="AW120" s="104" t="str">
        <f t="shared" ca="1" si="82"/>
        <v/>
      </c>
      <c r="AX120" s="104" t="str">
        <f t="shared" ca="1" si="82"/>
        <v/>
      </c>
      <c r="AY120" s="104" t="str">
        <f t="shared" ca="1" si="82"/>
        <v/>
      </c>
      <c r="AZ120" s="104" t="str">
        <f t="shared" ca="1" si="81"/>
        <v/>
      </c>
      <c r="BA120" s="104" t="str">
        <f t="shared" ca="1" si="81"/>
        <v/>
      </c>
      <c r="BB120" s="104" t="str">
        <f t="shared" ca="1" si="47"/>
        <v>2D7</v>
      </c>
      <c r="BC120" s="104" t="str">
        <f t="shared" ca="1" si="75"/>
        <v>3B_pspA</v>
      </c>
      <c r="BD120" s="104">
        <f t="shared" ca="1" si="49"/>
        <v>20407</v>
      </c>
      <c r="BE120" s="104" t="str">
        <f t="shared" ca="1" si="76"/>
        <v>3B</v>
      </c>
      <c r="BF120" s="104" t="str">
        <f t="shared" ca="1" si="77"/>
        <v>pspA</v>
      </c>
      <c r="BG120" s="104" t="str">
        <f t="shared" ca="1" si="78"/>
        <v>3_1</v>
      </c>
      <c r="BH120" s="104">
        <f ca="1">IFERROR(IF(BB120="","",IF(Details!$B$10=1,1,VLOOKUP($BB120,Data_qPCR,58,FALSE))),"")</f>
        <v>1</v>
      </c>
      <c r="BI120" s="104">
        <f t="shared" ca="1" si="53"/>
        <v>7</v>
      </c>
      <c r="BJ120" s="104">
        <f t="shared" ca="1" si="54"/>
        <v>3.8608665768408073</v>
      </c>
      <c r="BK120" s="104">
        <f t="shared" ca="1" si="55"/>
        <v>33.698529004201248</v>
      </c>
      <c r="BL120" s="104">
        <f t="shared" ca="1" si="56"/>
        <v>0.988436030420342</v>
      </c>
      <c r="BM120" s="104">
        <f t="shared" ca="1" si="57"/>
        <v>0.81555416232765832</v>
      </c>
      <c r="BN120" s="104">
        <f t="shared" ca="1" si="58"/>
        <v>29.633036498787877</v>
      </c>
      <c r="BO120" s="104" t="str">
        <f t="shared" ca="1" si="59"/>
        <v>pspA@3_1</v>
      </c>
      <c r="BP120" s="104">
        <f ca="1">IF(BO120="","",BQ120-COUNTIF($BO$3:BO119,BO120))</f>
        <v>1</v>
      </c>
      <c r="BQ120" s="104">
        <f t="shared" ca="1" si="79"/>
        <v>2</v>
      </c>
      <c r="BR120" s="104" t="str">
        <f t="shared" ca="1" si="61"/>
        <v>pspA@3_1@2</v>
      </c>
      <c r="BS120" s="104" t="str">
        <f t="shared" ca="1" si="62"/>
        <v>2D7</v>
      </c>
      <c r="BT120" s="104" t="b">
        <f t="shared" ca="1" si="63"/>
        <v>0</v>
      </c>
    </row>
    <row r="121" spans="1:72" x14ac:dyDescent="0.25">
      <c r="A121" s="104">
        <f ca="1">IF(A120="","",IF(ISTEXT(A120),1,IF(A120+1&gt;Data_Chart!$C$2,"",A120+1)))</f>
        <v>118</v>
      </c>
      <c r="B121" s="104">
        <f ca="1">IFERROR(SMALL(Data_Amplitude!$A$4:$A$1155,A121),"")</f>
        <v>118</v>
      </c>
      <c r="C121" s="104" t="str">
        <f t="shared" ca="1" si="73"/>
        <v>2E7</v>
      </c>
      <c r="D121" s="104" t="str">
        <f t="shared" ref="D121:S136" si="84">IFERROR(IF(D$3&gt;$D$2,IF(VLOOKUP($C121,Data_qPCR,D$3+2,FALSE)&gt;=$K$1,"",IF(VLOOKUP($C121,Data_qPCR,D$3+2,FALSE)&lt;=$K$2,"",LOG(VLOOKUP($C121,Data_qPCR,D$3+2,FALSE)))),""),"")</f>
        <v/>
      </c>
      <c r="E121" s="104" t="str">
        <f t="shared" si="84"/>
        <v/>
      </c>
      <c r="F121" s="104" t="str">
        <f t="shared" si="84"/>
        <v/>
      </c>
      <c r="G121" s="104" t="str">
        <f t="shared" si="84"/>
        <v/>
      </c>
      <c r="H121" s="104" t="str">
        <f t="shared" si="84"/>
        <v/>
      </c>
      <c r="I121" s="104" t="str">
        <f t="shared" si="84"/>
        <v/>
      </c>
      <c r="J121" s="104" t="str">
        <f t="shared" si="84"/>
        <v/>
      </c>
      <c r="K121" s="104" t="str">
        <f t="shared" si="84"/>
        <v/>
      </c>
      <c r="L121" s="104" t="str">
        <f t="shared" si="84"/>
        <v/>
      </c>
      <c r="M121" s="104" t="str">
        <f t="shared" si="84"/>
        <v/>
      </c>
      <c r="N121" s="104" t="str">
        <f t="shared" si="84"/>
        <v/>
      </c>
      <c r="O121" s="104" t="str">
        <f t="shared" si="84"/>
        <v/>
      </c>
      <c r="P121" s="104" t="str">
        <f t="shared" si="84"/>
        <v/>
      </c>
      <c r="Q121" s="104" t="str">
        <f t="shared" ca="1" si="84"/>
        <v/>
      </c>
      <c r="R121" s="104" t="str">
        <f t="shared" ca="1" si="84"/>
        <v/>
      </c>
      <c r="S121" s="104" t="str">
        <f t="shared" ca="1" si="84"/>
        <v/>
      </c>
      <c r="T121" s="104" t="str">
        <f t="shared" ref="T121:AI147" ca="1" si="85">IFERROR(IF(T$3&gt;$D$2,IF(VLOOKUP($C121,Data_qPCR,T$3+2,FALSE)&gt;=$K$1,"",IF(VLOOKUP($C121,Data_qPCR,T$3+2,FALSE)&lt;=$K$2,"",LOG(VLOOKUP($C121,Data_qPCR,T$3+2,FALSE)))),""),"")</f>
        <v/>
      </c>
      <c r="U121" s="104" t="str">
        <f t="shared" ca="1" si="85"/>
        <v/>
      </c>
      <c r="V121" s="104" t="str">
        <f t="shared" ca="1" si="85"/>
        <v/>
      </c>
      <c r="W121" s="104" t="str">
        <f t="shared" ca="1" si="85"/>
        <v/>
      </c>
      <c r="X121" s="104" t="str">
        <f t="shared" ca="1" si="85"/>
        <v/>
      </c>
      <c r="Y121" s="104" t="str">
        <f t="shared" ca="1" si="85"/>
        <v/>
      </c>
      <c r="Z121" s="104" t="str">
        <f t="shared" ca="1" si="85"/>
        <v/>
      </c>
      <c r="AA121" s="104" t="str">
        <f t="shared" ca="1" si="85"/>
        <v/>
      </c>
      <c r="AB121" s="104" t="str">
        <f t="shared" ca="1" si="85"/>
        <v/>
      </c>
      <c r="AC121" s="104" t="str">
        <f t="shared" ca="1" si="85"/>
        <v/>
      </c>
      <c r="AD121" s="104" t="str">
        <f t="shared" ca="1" si="85"/>
        <v/>
      </c>
      <c r="AE121" s="104">
        <f t="shared" ca="1" si="85"/>
        <v>-1.7021205971721243</v>
      </c>
      <c r="AF121" s="104">
        <f t="shared" ca="1" si="85"/>
        <v>-1.3877687792620115</v>
      </c>
      <c r="AG121" s="104">
        <f t="shared" ca="1" si="85"/>
        <v>-1.0973310358173196</v>
      </c>
      <c r="AH121" s="104">
        <f t="shared" ca="1" si="85"/>
        <v>-0.82833804508871189</v>
      </c>
      <c r="AI121" s="104">
        <f t="shared" ca="1" si="85"/>
        <v>-0.58713586399202577</v>
      </c>
      <c r="AJ121" s="104">
        <f t="shared" ca="1" si="82"/>
        <v>-0.38739200918192684</v>
      </c>
      <c r="AK121" s="104" t="str">
        <f t="shared" ca="1" si="82"/>
        <v/>
      </c>
      <c r="AL121" s="104" t="str">
        <f t="shared" ca="1" si="82"/>
        <v/>
      </c>
      <c r="AM121" s="104" t="str">
        <f t="shared" ca="1" si="82"/>
        <v/>
      </c>
      <c r="AN121" s="104" t="str">
        <f t="shared" ca="1" si="82"/>
        <v/>
      </c>
      <c r="AO121" s="104" t="str">
        <f t="shared" ca="1" si="82"/>
        <v/>
      </c>
      <c r="AP121" s="104" t="str">
        <f t="shared" ca="1" si="82"/>
        <v/>
      </c>
      <c r="AQ121" s="104" t="str">
        <f t="shared" ca="1" si="82"/>
        <v/>
      </c>
      <c r="AR121" s="104" t="str">
        <f t="shared" ca="1" si="82"/>
        <v/>
      </c>
      <c r="AS121" s="104" t="str">
        <f t="shared" ca="1" si="82"/>
        <v/>
      </c>
      <c r="AT121" s="104" t="str">
        <f t="shared" ca="1" si="82"/>
        <v/>
      </c>
      <c r="AU121" s="104" t="str">
        <f t="shared" ca="1" si="82"/>
        <v/>
      </c>
      <c r="AV121" s="104" t="str">
        <f t="shared" ca="1" si="82"/>
        <v/>
      </c>
      <c r="AW121" s="104" t="str">
        <f t="shared" ca="1" si="82"/>
        <v/>
      </c>
      <c r="AX121" s="104" t="str">
        <f t="shared" ca="1" si="82"/>
        <v/>
      </c>
      <c r="AY121" s="104" t="str">
        <f t="shared" ca="1" si="82"/>
        <v/>
      </c>
      <c r="AZ121" s="104" t="str">
        <f t="shared" ca="1" si="81"/>
        <v/>
      </c>
      <c r="BA121" s="104" t="str">
        <f t="shared" ca="1" si="81"/>
        <v/>
      </c>
      <c r="BB121" s="104" t="str">
        <f t="shared" ca="1" si="47"/>
        <v>2E7</v>
      </c>
      <c r="BC121" s="104" t="str">
        <f t="shared" ca="1" si="75"/>
        <v>3B_ltpD</v>
      </c>
      <c r="BD121" s="104">
        <f t="shared" ca="1" si="49"/>
        <v>20507</v>
      </c>
      <c r="BE121" s="104" t="str">
        <f t="shared" ca="1" si="76"/>
        <v>3B</v>
      </c>
      <c r="BF121" s="104" t="str">
        <f t="shared" ca="1" si="77"/>
        <v>ltpD</v>
      </c>
      <c r="BG121" s="104" t="str">
        <f t="shared" ca="1" si="78"/>
        <v>3_1</v>
      </c>
      <c r="BH121" s="104">
        <f ca="1">IFERROR(IF(BB121="","",IF(Details!$B$10=1,1,VLOOKUP($BB121,Data_qPCR,58,FALSE))),"")</f>
        <v>1</v>
      </c>
      <c r="BI121" s="104">
        <f t="shared" ca="1" si="53"/>
        <v>6</v>
      </c>
      <c r="BJ121" s="104">
        <f t="shared" ca="1" si="54"/>
        <v>3.7640365790895731</v>
      </c>
      <c r="BK121" s="104">
        <f t="shared" ca="1" si="55"/>
        <v>34.257817343326593</v>
      </c>
      <c r="BL121" s="104">
        <f t="shared" ca="1" si="56"/>
        <v>0.99419333368481899</v>
      </c>
      <c r="BM121" s="104">
        <f t="shared" ca="1" si="57"/>
        <v>0.84362348686118205</v>
      </c>
      <c r="BN121" s="104">
        <f t="shared" ca="1" si="58"/>
        <v>30.294286825545271</v>
      </c>
      <c r="BO121" s="104" t="str">
        <f t="shared" ca="1" si="59"/>
        <v>ltpD@3_1</v>
      </c>
      <c r="BP121" s="104">
        <f ca="1">IF(BO121="","",BQ121-COUNTIF($BO$3:BO120,BO121))</f>
        <v>2</v>
      </c>
      <c r="BQ121" s="104">
        <f t="shared" ca="1" si="79"/>
        <v>2</v>
      </c>
      <c r="BR121" s="104" t="str">
        <f t="shared" ca="1" si="61"/>
        <v>ltpD@3_1@1</v>
      </c>
      <c r="BS121" s="104" t="str">
        <f t="shared" ca="1" si="62"/>
        <v>2E7</v>
      </c>
      <c r="BT121" s="104" t="b">
        <f t="shared" ca="1" si="63"/>
        <v>0</v>
      </c>
    </row>
    <row r="122" spans="1:72" x14ac:dyDescent="0.25">
      <c r="A122" s="104">
        <f ca="1">IF(A121="","",IF(ISTEXT(A121),1,IF(A121+1&gt;Data_Chart!$C$2,"",A121+1)))</f>
        <v>119</v>
      </c>
      <c r="B122" s="104">
        <f ca="1">IFERROR(SMALL(Data_Amplitude!$A$4:$A$1155,A122),"")</f>
        <v>119</v>
      </c>
      <c r="C122" s="104" t="str">
        <f t="shared" ca="1" si="73"/>
        <v>2F7</v>
      </c>
      <c r="D122" s="104" t="str">
        <f t="shared" si="84"/>
        <v/>
      </c>
      <c r="E122" s="104" t="str">
        <f t="shared" si="84"/>
        <v/>
      </c>
      <c r="F122" s="104" t="str">
        <f t="shared" si="84"/>
        <v/>
      </c>
      <c r="G122" s="104" t="str">
        <f t="shared" si="84"/>
        <v/>
      </c>
      <c r="H122" s="104" t="str">
        <f t="shared" si="84"/>
        <v/>
      </c>
      <c r="I122" s="104" t="str">
        <f t="shared" si="84"/>
        <v/>
      </c>
      <c r="J122" s="104" t="str">
        <f t="shared" si="84"/>
        <v/>
      </c>
      <c r="K122" s="104" t="str">
        <f t="shared" si="84"/>
        <v/>
      </c>
      <c r="L122" s="104" t="str">
        <f t="shared" si="84"/>
        <v/>
      </c>
      <c r="M122" s="104" t="str">
        <f t="shared" si="84"/>
        <v/>
      </c>
      <c r="N122" s="104" t="str">
        <f t="shared" si="84"/>
        <v/>
      </c>
      <c r="O122" s="104" t="str">
        <f t="shared" si="84"/>
        <v/>
      </c>
      <c r="P122" s="104" t="str">
        <f t="shared" si="84"/>
        <v/>
      </c>
      <c r="Q122" s="104" t="str">
        <f t="shared" ca="1" si="84"/>
        <v/>
      </c>
      <c r="R122" s="104" t="str">
        <f t="shared" ca="1" si="84"/>
        <v/>
      </c>
      <c r="S122" s="104" t="str">
        <f t="shared" ca="1" si="84"/>
        <v/>
      </c>
      <c r="T122" s="104" t="str">
        <f t="shared" ca="1" si="85"/>
        <v/>
      </c>
      <c r="U122" s="104" t="str">
        <f t="shared" ca="1" si="85"/>
        <v/>
      </c>
      <c r="V122" s="104" t="str">
        <f t="shared" ca="1" si="85"/>
        <v/>
      </c>
      <c r="W122" s="104" t="str">
        <f t="shared" ca="1" si="85"/>
        <v/>
      </c>
      <c r="X122" s="104" t="str">
        <f t="shared" ca="1" si="85"/>
        <v/>
      </c>
      <c r="Y122" s="104" t="str">
        <f t="shared" ca="1" si="85"/>
        <v/>
      </c>
      <c r="Z122" s="104" t="str">
        <f t="shared" ca="1" si="85"/>
        <v/>
      </c>
      <c r="AA122" s="104" t="str">
        <f t="shared" ca="1" si="85"/>
        <v/>
      </c>
      <c r="AB122" s="104" t="str">
        <f t="shared" ca="1" si="85"/>
        <v/>
      </c>
      <c r="AC122" s="104" t="str">
        <f t="shared" ca="1" si="85"/>
        <v/>
      </c>
      <c r="AD122" s="104" t="str">
        <f t="shared" ca="1" si="85"/>
        <v/>
      </c>
      <c r="AE122" s="104">
        <f t="shared" ca="1" si="85"/>
        <v>-1.6611939700329525</v>
      </c>
      <c r="AF122" s="104">
        <f t="shared" ca="1" si="85"/>
        <v>-1.3481167621562702</v>
      </c>
      <c r="AG122" s="104">
        <f t="shared" ca="1" si="85"/>
        <v>-1.0614362637462982</v>
      </c>
      <c r="AH122" s="104">
        <f t="shared" ca="1" si="85"/>
        <v>-0.79127373003449386</v>
      </c>
      <c r="AI122" s="104">
        <f t="shared" ca="1" si="85"/>
        <v>-0.5553212448638003</v>
      </c>
      <c r="AJ122" s="104">
        <f t="shared" ca="1" si="82"/>
        <v>-0.36372047824469111</v>
      </c>
      <c r="AK122" s="104" t="str">
        <f t="shared" ca="1" si="82"/>
        <v/>
      </c>
      <c r="AL122" s="104" t="str">
        <f t="shared" ca="1" si="82"/>
        <v/>
      </c>
      <c r="AM122" s="104" t="str">
        <f t="shared" ca="1" si="82"/>
        <v/>
      </c>
      <c r="AN122" s="104" t="str">
        <f t="shared" ca="1" si="82"/>
        <v/>
      </c>
      <c r="AO122" s="104" t="str">
        <f t="shared" ca="1" si="82"/>
        <v/>
      </c>
      <c r="AP122" s="104" t="str">
        <f t="shared" ca="1" si="82"/>
        <v/>
      </c>
      <c r="AQ122" s="104" t="str">
        <f t="shared" ca="1" si="82"/>
        <v/>
      </c>
      <c r="AR122" s="104" t="str">
        <f t="shared" ca="1" si="82"/>
        <v/>
      </c>
      <c r="AS122" s="104" t="str">
        <f t="shared" ca="1" si="82"/>
        <v/>
      </c>
      <c r="AT122" s="104" t="str">
        <f t="shared" ca="1" si="82"/>
        <v/>
      </c>
      <c r="AU122" s="104" t="str">
        <f t="shared" ca="1" si="82"/>
        <v/>
      </c>
      <c r="AV122" s="104" t="str">
        <f t="shared" ca="1" si="82"/>
        <v/>
      </c>
      <c r="AW122" s="104" t="str">
        <f t="shared" ca="1" si="82"/>
        <v/>
      </c>
      <c r="AX122" s="104" t="str">
        <f t="shared" ca="1" si="82"/>
        <v/>
      </c>
      <c r="AY122" s="104" t="str">
        <f t="shared" ca="1" si="82"/>
        <v/>
      </c>
      <c r="AZ122" s="104" t="str">
        <f t="shared" ca="1" si="81"/>
        <v/>
      </c>
      <c r="BA122" s="104" t="str">
        <f t="shared" ca="1" si="81"/>
        <v/>
      </c>
      <c r="BB122" s="104" t="str">
        <f t="shared" ca="1" si="47"/>
        <v>2F7</v>
      </c>
      <c r="BC122" s="104" t="str">
        <f t="shared" ca="1" si="75"/>
        <v>3B_ltpD</v>
      </c>
      <c r="BD122" s="104">
        <f t="shared" ca="1" si="49"/>
        <v>20607</v>
      </c>
      <c r="BE122" s="104" t="str">
        <f t="shared" ca="1" si="76"/>
        <v>3B</v>
      </c>
      <c r="BF122" s="104" t="str">
        <f t="shared" ca="1" si="77"/>
        <v>ltpD</v>
      </c>
      <c r="BG122" s="104" t="str">
        <f t="shared" ca="1" si="78"/>
        <v>3_1</v>
      </c>
      <c r="BH122" s="104">
        <f ca="1">IFERROR(IF(BB122="","",IF(Details!$B$10=1,1,VLOOKUP($BB122,Data_qPCR,58,FALSE))),"")</f>
        <v>1</v>
      </c>
      <c r="BI122" s="104">
        <f t="shared" ca="1" si="53"/>
        <v>6</v>
      </c>
      <c r="BJ122" s="104">
        <f t="shared" ca="1" si="54"/>
        <v>3.8056624023693351</v>
      </c>
      <c r="BK122" s="104">
        <f t="shared" ca="1" si="55"/>
        <v>34.166795334701206</v>
      </c>
      <c r="BL122" s="104">
        <f t="shared" ca="1" si="56"/>
        <v>0.9933775458486791</v>
      </c>
      <c r="BM122" s="104">
        <f t="shared" ca="1" si="57"/>
        <v>0.83132888332508248</v>
      </c>
      <c r="BN122" s="104">
        <f t="shared" ca="1" si="58"/>
        <v>30.159432825006295</v>
      </c>
      <c r="BO122" s="104" t="str">
        <f t="shared" ca="1" si="59"/>
        <v>ltpD@3_1</v>
      </c>
      <c r="BP122" s="104">
        <f ca="1">IF(BO122="","",BQ122-COUNTIF($BO$3:BO121,BO122))</f>
        <v>1</v>
      </c>
      <c r="BQ122" s="104">
        <f t="shared" ca="1" si="79"/>
        <v>2</v>
      </c>
      <c r="BR122" s="104" t="str">
        <f t="shared" ca="1" si="61"/>
        <v>ltpD@3_1@2</v>
      </c>
      <c r="BS122" s="104" t="str">
        <f t="shared" ca="1" si="62"/>
        <v>2F7</v>
      </c>
      <c r="BT122" s="104" t="b">
        <f t="shared" ca="1" si="63"/>
        <v>0</v>
      </c>
    </row>
    <row r="123" spans="1:72" x14ac:dyDescent="0.25">
      <c r="A123" s="104">
        <f ca="1">IF(A122="","",IF(ISTEXT(A122),1,IF(A122+1&gt;Data_Chart!$C$2,"",A122+1)))</f>
        <v>120</v>
      </c>
      <c r="B123" s="104">
        <f ca="1">IFERROR(SMALL(Data_Amplitude!$A$4:$A$1155,A123),"")</f>
        <v>120</v>
      </c>
      <c r="C123" s="104" t="str">
        <f t="shared" ca="1" si="73"/>
        <v>2G7</v>
      </c>
      <c r="D123" s="104" t="str">
        <f t="shared" si="84"/>
        <v/>
      </c>
      <c r="E123" s="104" t="str">
        <f t="shared" si="84"/>
        <v/>
      </c>
      <c r="F123" s="104" t="str">
        <f t="shared" si="84"/>
        <v/>
      </c>
      <c r="G123" s="104" t="str">
        <f t="shared" si="84"/>
        <v/>
      </c>
      <c r="H123" s="104" t="str">
        <f t="shared" si="84"/>
        <v/>
      </c>
      <c r="I123" s="104" t="str">
        <f t="shared" si="84"/>
        <v/>
      </c>
      <c r="J123" s="104" t="str">
        <f t="shared" si="84"/>
        <v/>
      </c>
      <c r="K123" s="104" t="str">
        <f t="shared" si="84"/>
        <v/>
      </c>
      <c r="L123" s="104" t="str">
        <f t="shared" si="84"/>
        <v/>
      </c>
      <c r="M123" s="104" t="str">
        <f t="shared" si="84"/>
        <v/>
      </c>
      <c r="N123" s="104" t="str">
        <f t="shared" si="84"/>
        <v/>
      </c>
      <c r="O123" s="104" t="str">
        <f t="shared" si="84"/>
        <v/>
      </c>
      <c r="P123" s="104" t="str">
        <f t="shared" si="84"/>
        <v/>
      </c>
      <c r="Q123" s="104" t="str">
        <f t="shared" ca="1" si="84"/>
        <v/>
      </c>
      <c r="R123" s="104" t="str">
        <f t="shared" ca="1" si="84"/>
        <v/>
      </c>
      <c r="S123" s="104" t="str">
        <f t="shared" ca="1" si="84"/>
        <v/>
      </c>
      <c r="T123" s="104" t="str">
        <f t="shared" ca="1" si="85"/>
        <v/>
      </c>
      <c r="U123" s="104" t="str">
        <f t="shared" ca="1" si="85"/>
        <v/>
      </c>
      <c r="V123" s="104" t="str">
        <f t="shared" ca="1" si="85"/>
        <v/>
      </c>
      <c r="W123" s="104" t="str">
        <f t="shared" ca="1" si="85"/>
        <v/>
      </c>
      <c r="X123" s="104" t="str">
        <f t="shared" ca="1" si="85"/>
        <v/>
      </c>
      <c r="Y123" s="104" t="str">
        <f t="shared" ca="1" si="85"/>
        <v/>
      </c>
      <c r="Z123" s="104" t="str">
        <f t="shared" ca="1" si="85"/>
        <v/>
      </c>
      <c r="AA123" s="104" t="str">
        <f t="shared" ca="1" si="85"/>
        <v/>
      </c>
      <c r="AB123" s="104" t="str">
        <f t="shared" ca="1" si="85"/>
        <v/>
      </c>
      <c r="AC123" s="104" t="str">
        <f t="shared" ca="1" si="85"/>
        <v/>
      </c>
      <c r="AD123" s="104">
        <f t="shared" ca="1" si="85"/>
        <v>-1.5465700351983269</v>
      </c>
      <c r="AE123" s="104">
        <f t="shared" ca="1" si="85"/>
        <v>-1.2600668680277909</v>
      </c>
      <c r="AF123" s="104">
        <f t="shared" ca="1" si="85"/>
        <v>-0.98992043791940199</v>
      </c>
      <c r="AG123" s="104">
        <f t="shared" ca="1" si="85"/>
        <v>-0.74015174962499952</v>
      </c>
      <c r="AH123" s="104">
        <f t="shared" ca="1" si="85"/>
        <v>-0.52150070498992973</v>
      </c>
      <c r="AI123" s="104">
        <f t="shared" ca="1" si="85"/>
        <v>-0.34665492636744238</v>
      </c>
      <c r="AJ123" s="104" t="str">
        <f t="shared" ca="1" si="82"/>
        <v/>
      </c>
      <c r="AK123" s="104" t="str">
        <f t="shared" ca="1" si="82"/>
        <v/>
      </c>
      <c r="AL123" s="104" t="str">
        <f t="shared" ca="1" si="82"/>
        <v/>
      </c>
      <c r="AM123" s="104" t="str">
        <f t="shared" ca="1" si="82"/>
        <v/>
      </c>
      <c r="AN123" s="104" t="str">
        <f t="shared" ca="1" si="82"/>
        <v/>
      </c>
      <c r="AO123" s="104" t="str">
        <f t="shared" ca="1" si="82"/>
        <v/>
      </c>
      <c r="AP123" s="104" t="str">
        <f t="shared" ca="1" si="82"/>
        <v/>
      </c>
      <c r="AQ123" s="104" t="str">
        <f t="shared" ca="1" si="82"/>
        <v/>
      </c>
      <c r="AR123" s="104" t="str">
        <f t="shared" ca="1" si="82"/>
        <v/>
      </c>
      <c r="AS123" s="104" t="str">
        <f t="shared" ca="1" si="82"/>
        <v/>
      </c>
      <c r="AT123" s="104" t="str">
        <f t="shared" ca="1" si="82"/>
        <v/>
      </c>
      <c r="AU123" s="104" t="str">
        <f t="shared" ca="1" si="82"/>
        <v/>
      </c>
      <c r="AV123" s="104" t="str">
        <f t="shared" ca="1" si="82"/>
        <v/>
      </c>
      <c r="AW123" s="104" t="str">
        <f t="shared" ca="1" si="82"/>
        <v/>
      </c>
      <c r="AX123" s="104" t="str">
        <f t="shared" ca="1" si="82"/>
        <v/>
      </c>
      <c r="AY123" s="104" t="str">
        <f t="shared" ca="1" si="82"/>
        <v/>
      </c>
      <c r="AZ123" s="104" t="str">
        <f t="shared" ca="1" si="81"/>
        <v/>
      </c>
      <c r="BA123" s="104" t="str">
        <f t="shared" ca="1" si="81"/>
        <v/>
      </c>
      <c r="BB123" s="104" t="str">
        <f t="shared" ca="1" si="47"/>
        <v>2G7</v>
      </c>
      <c r="BC123" s="104" t="str">
        <f t="shared" ca="1" si="75"/>
        <v>3B_ParA</v>
      </c>
      <c r="BD123" s="104">
        <f t="shared" ca="1" si="49"/>
        <v>20707</v>
      </c>
      <c r="BE123" s="104" t="str">
        <f t="shared" ca="1" si="76"/>
        <v>3B</v>
      </c>
      <c r="BF123" s="104" t="str">
        <f t="shared" ca="1" si="77"/>
        <v>ParA</v>
      </c>
      <c r="BG123" s="104" t="str">
        <f t="shared" ca="1" si="78"/>
        <v>3_1</v>
      </c>
      <c r="BH123" s="104">
        <f ca="1">IFERROR(IF(BB123="","",IF(Details!$B$10=1,1,VLOOKUP($BB123,Data_qPCR,58,FALSE))),"")</f>
        <v>1</v>
      </c>
      <c r="BI123" s="104">
        <f t="shared" ca="1" si="53"/>
        <v>6</v>
      </c>
      <c r="BJ123" s="104">
        <f t="shared" ca="1" si="54"/>
        <v>4.1061080463975417</v>
      </c>
      <c r="BK123" s="104">
        <f t="shared" ca="1" si="55"/>
        <v>33.198826420869928</v>
      </c>
      <c r="BL123" s="104">
        <f t="shared" ca="1" si="56"/>
        <v>0.99309657234589588</v>
      </c>
      <c r="BM123" s="104">
        <f t="shared" ca="1" si="57"/>
        <v>0.75202226772719905</v>
      </c>
      <c r="BN123" s="104">
        <f t="shared" ca="1" si="58"/>
        <v>28.875094648013317</v>
      </c>
      <c r="BO123" s="104" t="str">
        <f t="shared" ca="1" si="59"/>
        <v>ParA@3_1</v>
      </c>
      <c r="BP123" s="104">
        <f ca="1">IF(BO123="","",BQ123-COUNTIF($BO$3:BO122,BO123))</f>
        <v>2</v>
      </c>
      <c r="BQ123" s="104">
        <f t="shared" ca="1" si="79"/>
        <v>4</v>
      </c>
      <c r="BR123" s="104" t="str">
        <f t="shared" ca="1" si="61"/>
        <v>ParA@3_1@3</v>
      </c>
      <c r="BS123" s="104" t="str">
        <f t="shared" ca="1" si="62"/>
        <v>2G7</v>
      </c>
      <c r="BT123" s="104" t="b">
        <f t="shared" ca="1" si="63"/>
        <v>0</v>
      </c>
    </row>
    <row r="124" spans="1:72" x14ac:dyDescent="0.25">
      <c r="A124" s="104">
        <f ca="1">IF(A123="","",IF(ISTEXT(A123),1,IF(A123+1&gt;Data_Chart!$C$2,"",A123+1)))</f>
        <v>121</v>
      </c>
      <c r="B124" s="104">
        <f ca="1">IFERROR(SMALL(Data_Amplitude!$A$4:$A$1155,A124),"")</f>
        <v>121</v>
      </c>
      <c r="C124" s="104" t="str">
        <f t="shared" ca="1" si="73"/>
        <v>2H7</v>
      </c>
      <c r="D124" s="104" t="str">
        <f t="shared" si="84"/>
        <v/>
      </c>
      <c r="E124" s="104" t="str">
        <f t="shared" si="84"/>
        <v/>
      </c>
      <c r="F124" s="104" t="str">
        <f t="shared" si="84"/>
        <v/>
      </c>
      <c r="G124" s="104" t="str">
        <f t="shared" si="84"/>
        <v/>
      </c>
      <c r="H124" s="104" t="str">
        <f t="shared" si="84"/>
        <v/>
      </c>
      <c r="I124" s="104" t="str">
        <f t="shared" si="84"/>
        <v/>
      </c>
      <c r="J124" s="104" t="str">
        <f t="shared" si="84"/>
        <v/>
      </c>
      <c r="K124" s="104" t="str">
        <f t="shared" si="84"/>
        <v/>
      </c>
      <c r="L124" s="104" t="str">
        <f t="shared" si="84"/>
        <v/>
      </c>
      <c r="M124" s="104" t="str">
        <f t="shared" si="84"/>
        <v/>
      </c>
      <c r="N124" s="104" t="str">
        <f t="shared" si="84"/>
        <v/>
      </c>
      <c r="O124" s="104" t="str">
        <f t="shared" si="84"/>
        <v/>
      </c>
      <c r="P124" s="104" t="str">
        <f t="shared" si="84"/>
        <v/>
      </c>
      <c r="Q124" s="104" t="str">
        <f t="shared" ca="1" si="84"/>
        <v/>
      </c>
      <c r="R124" s="104" t="str">
        <f t="shared" ca="1" si="84"/>
        <v/>
      </c>
      <c r="S124" s="104" t="str">
        <f t="shared" ca="1" si="84"/>
        <v/>
      </c>
      <c r="T124" s="104" t="str">
        <f t="shared" ca="1" si="85"/>
        <v/>
      </c>
      <c r="U124" s="104" t="str">
        <f t="shared" ca="1" si="85"/>
        <v/>
      </c>
      <c r="V124" s="104" t="str">
        <f t="shared" ca="1" si="85"/>
        <v/>
      </c>
      <c r="W124" s="104" t="str">
        <f t="shared" ca="1" si="85"/>
        <v/>
      </c>
      <c r="X124" s="104" t="str">
        <f t="shared" ca="1" si="85"/>
        <v/>
      </c>
      <c r="Y124" s="104" t="str">
        <f t="shared" ca="1" si="85"/>
        <v/>
      </c>
      <c r="Z124" s="104" t="str">
        <f t="shared" ca="1" si="85"/>
        <v/>
      </c>
      <c r="AA124" s="104" t="str">
        <f t="shared" ca="1" si="85"/>
        <v/>
      </c>
      <c r="AB124" s="104" t="str">
        <f t="shared" ca="1" si="85"/>
        <v/>
      </c>
      <c r="AC124" s="104" t="str">
        <f t="shared" ca="1" si="85"/>
        <v/>
      </c>
      <c r="AD124" s="104">
        <f t="shared" ca="1" si="85"/>
        <v>-1.6629588090738801</v>
      </c>
      <c r="AE124" s="104">
        <f t="shared" ca="1" si="85"/>
        <v>-1.3571103206330497</v>
      </c>
      <c r="AF124" s="104">
        <f t="shared" ca="1" si="85"/>
        <v>-1.073898651413306</v>
      </c>
      <c r="AG124" s="104">
        <f t="shared" ca="1" si="85"/>
        <v>-0.81265097866573432</v>
      </c>
      <c r="AH124" s="104">
        <f t="shared" ca="1" si="85"/>
        <v>-0.58167566802264525</v>
      </c>
      <c r="AI124" s="104">
        <f t="shared" ca="1" si="85"/>
        <v>-0.39278140627976071</v>
      </c>
      <c r="AJ124" s="104" t="str">
        <f t="shared" ca="1" si="82"/>
        <v/>
      </c>
      <c r="AK124" s="104" t="str">
        <f t="shared" ca="1" si="82"/>
        <v/>
      </c>
      <c r="AL124" s="104" t="str">
        <f t="shared" ca="1" si="82"/>
        <v/>
      </c>
      <c r="AM124" s="104" t="str">
        <f t="shared" ca="1" si="82"/>
        <v/>
      </c>
      <c r="AN124" s="104" t="str">
        <f t="shared" ca="1" si="82"/>
        <v/>
      </c>
      <c r="AO124" s="104" t="str">
        <f t="shared" ca="1" si="82"/>
        <v/>
      </c>
      <c r="AP124" s="104" t="str">
        <f t="shared" ca="1" si="82"/>
        <v/>
      </c>
      <c r="AQ124" s="104" t="str">
        <f t="shared" ca="1" si="82"/>
        <v/>
      </c>
      <c r="AR124" s="104" t="str">
        <f t="shared" ca="1" si="82"/>
        <v/>
      </c>
      <c r="AS124" s="104" t="str">
        <f t="shared" ca="1" si="82"/>
        <v/>
      </c>
      <c r="AT124" s="104" t="str">
        <f t="shared" ca="1" si="82"/>
        <v/>
      </c>
      <c r="AU124" s="104" t="str">
        <f t="shared" ca="1" si="82"/>
        <v/>
      </c>
      <c r="AV124" s="104" t="str">
        <f t="shared" ca="1" si="82"/>
        <v/>
      </c>
      <c r="AW124" s="104" t="str">
        <f t="shared" ca="1" si="82"/>
        <v/>
      </c>
      <c r="AX124" s="104" t="str">
        <f t="shared" ca="1" si="82"/>
        <v/>
      </c>
      <c r="AY124" s="104" t="str">
        <f t="shared" ca="1" si="82"/>
        <v/>
      </c>
      <c r="AZ124" s="104" t="str">
        <f t="shared" ca="1" si="81"/>
        <v/>
      </c>
      <c r="BA124" s="104" t="str">
        <f t="shared" ca="1" si="81"/>
        <v/>
      </c>
      <c r="BB124" s="104" t="str">
        <f t="shared" ca="1" si="47"/>
        <v>2H7</v>
      </c>
      <c r="BC124" s="104" t="str">
        <f t="shared" ca="1" si="75"/>
        <v>3B_ParA</v>
      </c>
      <c r="BD124" s="104">
        <f t="shared" ca="1" si="49"/>
        <v>20807</v>
      </c>
      <c r="BE124" s="104" t="str">
        <f t="shared" ca="1" si="76"/>
        <v>3B</v>
      </c>
      <c r="BF124" s="104" t="str">
        <f t="shared" ca="1" si="77"/>
        <v>ParA</v>
      </c>
      <c r="BG124" s="104" t="str">
        <f t="shared" ca="1" si="78"/>
        <v>3_1</v>
      </c>
      <c r="BH124" s="104">
        <f ca="1">IFERROR(IF(BB124="","",IF(Details!$B$10=1,1,VLOOKUP($BB124,Data_qPCR,58,FALSE))),"")</f>
        <v>1</v>
      </c>
      <c r="BI124" s="104">
        <f t="shared" ca="1" si="53"/>
        <v>6</v>
      </c>
      <c r="BJ124" s="104">
        <f t="shared" ca="1" si="54"/>
        <v>3.889811183290425</v>
      </c>
      <c r="BK124" s="104">
        <f t="shared" ca="1" si="55"/>
        <v>33.312712424869339</v>
      </c>
      <c r="BL124" s="104">
        <f t="shared" ca="1" si="56"/>
        <v>0.99339538859209997</v>
      </c>
      <c r="BM124" s="104">
        <f t="shared" ca="1" si="57"/>
        <v>0.80751490503603862</v>
      </c>
      <c r="BN124" s="104">
        <f t="shared" ca="1" si="58"/>
        <v>29.216741248864523</v>
      </c>
      <c r="BO124" s="104" t="str">
        <f t="shared" ca="1" si="59"/>
        <v>ParA@3_1</v>
      </c>
      <c r="BP124" s="104">
        <f ca="1">IF(BO124="","",BQ124-COUNTIF($BO$3:BO123,BO124))</f>
        <v>1</v>
      </c>
      <c r="BQ124" s="104">
        <f t="shared" ca="1" si="79"/>
        <v>4</v>
      </c>
      <c r="BR124" s="104" t="str">
        <f t="shared" ca="1" si="61"/>
        <v>ParA@3_1@4</v>
      </c>
      <c r="BS124" s="104" t="str">
        <f t="shared" ca="1" si="62"/>
        <v>2H7</v>
      </c>
      <c r="BT124" s="104" t="b">
        <f t="shared" ca="1" si="63"/>
        <v>0</v>
      </c>
    </row>
    <row r="125" spans="1:72" x14ac:dyDescent="0.25">
      <c r="A125" s="104">
        <f ca="1">IF(A124="","",IF(ISTEXT(A124),1,IF(A124+1&gt;Data_Chart!$C$2,"",A124+1)))</f>
        <v>122</v>
      </c>
      <c r="B125" s="104">
        <f ca="1">IFERROR(SMALL(Data_Amplitude!$A$4:$A$1155,A125),"")</f>
        <v>122</v>
      </c>
      <c r="C125" s="104" t="str">
        <f t="shared" ca="1" si="73"/>
        <v>2A8</v>
      </c>
      <c r="D125" s="104" t="str">
        <f t="shared" si="84"/>
        <v/>
      </c>
      <c r="E125" s="104" t="str">
        <f t="shared" si="84"/>
        <v/>
      </c>
      <c r="F125" s="104" t="str">
        <f t="shared" si="84"/>
        <v/>
      </c>
      <c r="G125" s="104" t="str">
        <f t="shared" si="84"/>
        <v/>
      </c>
      <c r="H125" s="104" t="str">
        <f t="shared" si="84"/>
        <v/>
      </c>
      <c r="I125" s="104" t="str">
        <f t="shared" si="84"/>
        <v/>
      </c>
      <c r="J125" s="104" t="str">
        <f t="shared" si="84"/>
        <v/>
      </c>
      <c r="K125" s="104" t="str">
        <f t="shared" si="84"/>
        <v/>
      </c>
      <c r="L125" s="104" t="str">
        <f t="shared" si="84"/>
        <v/>
      </c>
      <c r="M125" s="104" t="str">
        <f t="shared" si="84"/>
        <v/>
      </c>
      <c r="N125" s="104" t="str">
        <f t="shared" si="84"/>
        <v/>
      </c>
      <c r="O125" s="104" t="str">
        <f t="shared" si="84"/>
        <v/>
      </c>
      <c r="P125" s="104" t="str">
        <f t="shared" si="84"/>
        <v/>
      </c>
      <c r="Q125" s="104" t="str">
        <f t="shared" ca="1" si="84"/>
        <v/>
      </c>
      <c r="R125" s="104" t="str">
        <f t="shared" ca="1" si="84"/>
        <v/>
      </c>
      <c r="S125" s="104" t="str">
        <f t="shared" ca="1" si="84"/>
        <v/>
      </c>
      <c r="T125" s="104" t="str">
        <f t="shared" ca="1" si="85"/>
        <v/>
      </c>
      <c r="U125" s="104" t="str">
        <f t="shared" ca="1" si="85"/>
        <v/>
      </c>
      <c r="V125" s="104" t="str">
        <f t="shared" ca="1" si="85"/>
        <v/>
      </c>
      <c r="W125" s="104" t="str">
        <f t="shared" ca="1" si="85"/>
        <v/>
      </c>
      <c r="X125" s="104" t="str">
        <f t="shared" ca="1" si="85"/>
        <v/>
      </c>
      <c r="Y125" s="104" t="str">
        <f t="shared" ca="1" si="85"/>
        <v/>
      </c>
      <c r="Z125" s="104" t="str">
        <f t="shared" ca="1" si="85"/>
        <v/>
      </c>
      <c r="AA125" s="104" t="str">
        <f t="shared" ca="1" si="85"/>
        <v/>
      </c>
      <c r="AB125" s="104" t="str">
        <f t="shared" ca="1" si="85"/>
        <v/>
      </c>
      <c r="AC125" s="104">
        <f t="shared" ca="1" si="85"/>
        <v>-1.7143289345021844</v>
      </c>
      <c r="AD125" s="104">
        <f t="shared" ca="1" si="85"/>
        <v>-1.3977380223041704</v>
      </c>
      <c r="AE125" s="104">
        <f t="shared" ca="1" si="85"/>
        <v>-1.1206959993688332</v>
      </c>
      <c r="AF125" s="104">
        <f t="shared" ca="1" si="85"/>
        <v>-0.86119592358211428</v>
      </c>
      <c r="AG125" s="104">
        <f t="shared" ca="1" si="85"/>
        <v>-0.62715445199560882</v>
      </c>
      <c r="AH125" s="104">
        <f t="shared" ca="1" si="85"/>
        <v>-0.42688220393416915</v>
      </c>
      <c r="AI125" s="104">
        <f t="shared" ca="1" si="85"/>
        <v>-0.27425853489519442</v>
      </c>
      <c r="AJ125" s="104" t="str">
        <f t="shared" ca="1" si="82"/>
        <v/>
      </c>
      <c r="AK125" s="104" t="str">
        <f t="shared" ca="1" si="82"/>
        <v/>
      </c>
      <c r="AL125" s="104" t="str">
        <f t="shared" ca="1" si="82"/>
        <v/>
      </c>
      <c r="AM125" s="104" t="str">
        <f t="shared" ca="1" si="82"/>
        <v/>
      </c>
      <c r="AN125" s="104" t="str">
        <f t="shared" ca="1" si="82"/>
        <v/>
      </c>
      <c r="AO125" s="104" t="str">
        <f t="shared" ca="1" si="82"/>
        <v/>
      </c>
      <c r="AP125" s="104" t="str">
        <f t="shared" ca="1" si="82"/>
        <v/>
      </c>
      <c r="AQ125" s="104" t="str">
        <f t="shared" ca="1" si="82"/>
        <v/>
      </c>
      <c r="AR125" s="104" t="str">
        <f t="shared" ca="1" si="82"/>
        <v/>
      </c>
      <c r="AS125" s="104" t="str">
        <f t="shared" ca="1" si="82"/>
        <v/>
      </c>
      <c r="AT125" s="104" t="str">
        <f t="shared" ca="1" si="82"/>
        <v/>
      </c>
      <c r="AU125" s="104" t="str">
        <f t="shared" ca="1" si="82"/>
        <v/>
      </c>
      <c r="AV125" s="104" t="str">
        <f t="shared" ca="1" si="82"/>
        <v/>
      </c>
      <c r="AW125" s="104" t="str">
        <f t="shared" ca="1" si="82"/>
        <v/>
      </c>
      <c r="AX125" s="104" t="str">
        <f t="shared" ca="1" si="82"/>
        <v/>
      </c>
      <c r="AY125" s="104" t="str">
        <f t="shared" ca="1" si="82"/>
        <v/>
      </c>
      <c r="AZ125" s="104" t="str">
        <f t="shared" ca="1" si="81"/>
        <v/>
      </c>
      <c r="BA125" s="104" t="str">
        <f t="shared" ca="1" si="81"/>
        <v/>
      </c>
      <c r="BB125" s="104" t="str">
        <f t="shared" ca="1" si="47"/>
        <v>2A8</v>
      </c>
      <c r="BC125" s="104" t="str">
        <f t="shared" ca="1" si="75"/>
        <v>3B_aceA</v>
      </c>
      <c r="BD125" s="104">
        <f t="shared" ca="1" si="49"/>
        <v>20108</v>
      </c>
      <c r="BE125" s="104" t="str">
        <f t="shared" ca="1" si="76"/>
        <v>3B</v>
      </c>
      <c r="BF125" s="104" t="str">
        <f t="shared" ca="1" si="77"/>
        <v>aceA</v>
      </c>
      <c r="BG125" s="104" t="str">
        <f t="shared" ca="1" si="78"/>
        <v>3_2</v>
      </c>
      <c r="BH125" s="104">
        <f ca="1">IFERROR(IF(BB125="","",IF(Details!$B$10=1,1,VLOOKUP($BB125,Data_qPCR,58,FALSE))),"")</f>
        <v>1</v>
      </c>
      <c r="BI125" s="104">
        <f t="shared" ca="1" si="53"/>
        <v>7</v>
      </c>
      <c r="BJ125" s="104">
        <f t="shared" ca="1" si="54"/>
        <v>4.097226451824441</v>
      </c>
      <c r="BK125" s="104">
        <f t="shared" ca="1" si="55"/>
        <v>32.759061322618123</v>
      </c>
      <c r="BL125" s="104">
        <f t="shared" ca="1" si="56"/>
        <v>0.98852383443270908</v>
      </c>
      <c r="BM125" s="104">
        <f t="shared" ca="1" si="57"/>
        <v>0.75415329938906317</v>
      </c>
      <c r="BN125" s="104">
        <f t="shared" ca="1" si="58"/>
        <v>28.444681868846985</v>
      </c>
      <c r="BO125" s="104" t="str">
        <f t="shared" ca="1" si="59"/>
        <v>aceA@3_2</v>
      </c>
      <c r="BP125" s="104">
        <f ca="1">IF(BO125="","",BQ125-COUNTIF($BO$3:BO124,BO125))</f>
        <v>2</v>
      </c>
      <c r="BQ125" s="104">
        <f t="shared" ca="1" si="79"/>
        <v>2</v>
      </c>
      <c r="BR125" s="104" t="str">
        <f t="shared" ca="1" si="61"/>
        <v>aceA@3_2@1</v>
      </c>
      <c r="BS125" s="104" t="str">
        <f t="shared" ca="1" si="62"/>
        <v>2A8</v>
      </c>
      <c r="BT125" s="104" t="b">
        <f t="shared" ca="1" si="63"/>
        <v>0</v>
      </c>
    </row>
    <row r="126" spans="1:72" x14ac:dyDescent="0.25">
      <c r="A126" s="104">
        <f ca="1">IF(A125="","",IF(ISTEXT(A125),1,IF(A125+1&gt;Data_Chart!$C$2,"",A125+1)))</f>
        <v>123</v>
      </c>
      <c r="B126" s="104">
        <f ca="1">IFERROR(SMALL(Data_Amplitude!$A$4:$A$1155,A126),"")</f>
        <v>123</v>
      </c>
      <c r="C126" s="104" t="str">
        <f t="shared" ca="1" si="73"/>
        <v>2B8</v>
      </c>
      <c r="D126" s="104" t="str">
        <f t="shared" si="84"/>
        <v/>
      </c>
      <c r="E126" s="104" t="str">
        <f t="shared" si="84"/>
        <v/>
      </c>
      <c r="F126" s="104" t="str">
        <f t="shared" si="84"/>
        <v/>
      </c>
      <c r="G126" s="104" t="str">
        <f t="shared" si="84"/>
        <v/>
      </c>
      <c r="H126" s="104" t="str">
        <f t="shared" si="84"/>
        <v/>
      </c>
      <c r="I126" s="104" t="str">
        <f t="shared" si="84"/>
        <v/>
      </c>
      <c r="J126" s="104" t="str">
        <f t="shared" si="84"/>
        <v/>
      </c>
      <c r="K126" s="104" t="str">
        <f t="shared" si="84"/>
        <v/>
      </c>
      <c r="L126" s="104" t="str">
        <f t="shared" si="84"/>
        <v/>
      </c>
      <c r="M126" s="104" t="str">
        <f t="shared" si="84"/>
        <v/>
      </c>
      <c r="N126" s="104" t="str">
        <f t="shared" si="84"/>
        <v/>
      </c>
      <c r="O126" s="104" t="str">
        <f t="shared" si="84"/>
        <v/>
      </c>
      <c r="P126" s="104" t="str">
        <f t="shared" si="84"/>
        <v/>
      </c>
      <c r="Q126" s="104" t="str">
        <f t="shared" ca="1" si="84"/>
        <v/>
      </c>
      <c r="R126" s="104" t="str">
        <f t="shared" ca="1" si="84"/>
        <v/>
      </c>
      <c r="S126" s="104" t="str">
        <f t="shared" ca="1" si="84"/>
        <v/>
      </c>
      <c r="T126" s="104" t="str">
        <f t="shared" ca="1" si="85"/>
        <v/>
      </c>
      <c r="U126" s="104" t="str">
        <f t="shared" ca="1" si="85"/>
        <v/>
      </c>
      <c r="V126" s="104" t="str">
        <f t="shared" ca="1" si="85"/>
        <v/>
      </c>
      <c r="W126" s="104" t="str">
        <f t="shared" ca="1" si="85"/>
        <v/>
      </c>
      <c r="X126" s="104" t="str">
        <f t="shared" ca="1" si="85"/>
        <v/>
      </c>
      <c r="Y126" s="104" t="str">
        <f t="shared" ca="1" si="85"/>
        <v/>
      </c>
      <c r="Z126" s="104" t="str">
        <f t="shared" ca="1" si="85"/>
        <v/>
      </c>
      <c r="AA126" s="104" t="str">
        <f t="shared" ca="1" si="85"/>
        <v/>
      </c>
      <c r="AB126" s="104" t="str">
        <f t="shared" ca="1" si="85"/>
        <v/>
      </c>
      <c r="AC126" s="104">
        <f t="shared" ca="1" si="85"/>
        <v>-1.7258673436808363</v>
      </c>
      <c r="AD126" s="104">
        <f t="shared" ca="1" si="85"/>
        <v>-1.4181337676428576</v>
      </c>
      <c r="AE126" s="104">
        <f t="shared" ca="1" si="85"/>
        <v>-1.1333391186046413</v>
      </c>
      <c r="AF126" s="104">
        <f t="shared" ca="1" si="85"/>
        <v>-0.87338049167396692</v>
      </c>
      <c r="AG126" s="104">
        <f t="shared" ca="1" si="85"/>
        <v>-0.63763420542501092</v>
      </c>
      <c r="AH126" s="104">
        <f t="shared" ca="1" si="85"/>
        <v>-0.43643812102444857</v>
      </c>
      <c r="AI126" s="104">
        <f t="shared" ca="1" si="85"/>
        <v>-0.28096045674280423</v>
      </c>
      <c r="AJ126" s="104" t="str">
        <f t="shared" ca="1" si="82"/>
        <v/>
      </c>
      <c r="AK126" s="104" t="str">
        <f t="shared" ca="1" si="82"/>
        <v/>
      </c>
      <c r="AL126" s="104" t="str">
        <f t="shared" ca="1" si="82"/>
        <v/>
      </c>
      <c r="AM126" s="104" t="str">
        <f t="shared" ca="1" si="82"/>
        <v/>
      </c>
      <c r="AN126" s="104" t="str">
        <f t="shared" ca="1" si="82"/>
        <v/>
      </c>
      <c r="AO126" s="104" t="str">
        <f t="shared" ca="1" si="82"/>
        <v/>
      </c>
      <c r="AP126" s="104" t="str">
        <f t="shared" ca="1" si="82"/>
        <v/>
      </c>
      <c r="AQ126" s="104" t="str">
        <f t="shared" ca="1" si="82"/>
        <v/>
      </c>
      <c r="AR126" s="104" t="str">
        <f t="shared" ca="1" si="82"/>
        <v/>
      </c>
      <c r="AS126" s="104" t="str">
        <f t="shared" ca="1" si="82"/>
        <v/>
      </c>
      <c r="AT126" s="104" t="str">
        <f t="shared" ca="1" si="82"/>
        <v/>
      </c>
      <c r="AU126" s="104" t="str">
        <f t="shared" ca="1" si="82"/>
        <v/>
      </c>
      <c r="AV126" s="104" t="str">
        <f t="shared" ca="1" si="82"/>
        <v/>
      </c>
      <c r="AW126" s="104" t="str">
        <f t="shared" ca="1" si="82"/>
        <v/>
      </c>
      <c r="AX126" s="104" t="str">
        <f t="shared" ca="1" si="82"/>
        <v/>
      </c>
      <c r="AY126" s="104" t="str">
        <f t="shared" ca="1" si="82"/>
        <v/>
      </c>
      <c r="AZ126" s="104" t="str">
        <f t="shared" ca="1" si="81"/>
        <v/>
      </c>
      <c r="BA126" s="104" t="str">
        <f t="shared" ca="1" si="81"/>
        <v/>
      </c>
      <c r="BB126" s="104" t="str">
        <f t="shared" ca="1" si="47"/>
        <v>2B8</v>
      </c>
      <c r="BC126" s="104" t="str">
        <f t="shared" ca="1" si="75"/>
        <v>3B_aceA</v>
      </c>
      <c r="BD126" s="104">
        <f t="shared" ca="1" si="49"/>
        <v>20208</v>
      </c>
      <c r="BE126" s="104" t="str">
        <f t="shared" ca="1" si="76"/>
        <v>3B</v>
      </c>
      <c r="BF126" s="104" t="str">
        <f t="shared" ca="1" si="77"/>
        <v>aceA</v>
      </c>
      <c r="BG126" s="104" t="str">
        <f t="shared" ca="1" si="78"/>
        <v>3_2</v>
      </c>
      <c r="BH126" s="104">
        <f ca="1">IFERROR(IF(BB126="","",IF(Details!$B$10=1,1,VLOOKUP($BB126,Data_qPCR,58,FALSE))),"")</f>
        <v>1</v>
      </c>
      <c r="BI126" s="104">
        <f t="shared" ca="1" si="53"/>
        <v>7</v>
      </c>
      <c r="BJ126" s="104">
        <f t="shared" ca="1" si="54"/>
        <v>4.0765441496507728</v>
      </c>
      <c r="BK126" s="104">
        <f t="shared" ca="1" si="55"/>
        <v>32.788713055577183</v>
      </c>
      <c r="BL126" s="104">
        <f t="shared" ca="1" si="56"/>
        <v>0.98911765728240753</v>
      </c>
      <c r="BM126" s="104">
        <f t="shared" ca="1" si="57"/>
        <v>0.75916193317144987</v>
      </c>
      <c r="BN126" s="104">
        <f t="shared" ca="1" si="58"/>
        <v>28.496112065994918</v>
      </c>
      <c r="BO126" s="104" t="str">
        <f t="shared" ca="1" si="59"/>
        <v>aceA@3_2</v>
      </c>
      <c r="BP126" s="104">
        <f ca="1">IF(BO126="","",BQ126-COUNTIF($BO$3:BO125,BO126))</f>
        <v>1</v>
      </c>
      <c r="BQ126" s="104">
        <f t="shared" ca="1" si="79"/>
        <v>2</v>
      </c>
      <c r="BR126" s="104" t="str">
        <f t="shared" ca="1" si="61"/>
        <v>aceA@3_2@2</v>
      </c>
      <c r="BS126" s="104" t="str">
        <f t="shared" ca="1" si="62"/>
        <v>2B8</v>
      </c>
      <c r="BT126" s="104" t="b">
        <f t="shared" ca="1" si="63"/>
        <v>0</v>
      </c>
    </row>
    <row r="127" spans="1:72" x14ac:dyDescent="0.25">
      <c r="A127" s="104">
        <f ca="1">IF(A126="","",IF(ISTEXT(A126),1,IF(A126+1&gt;Data_Chart!$C$2,"",A126+1)))</f>
        <v>124</v>
      </c>
      <c r="B127" s="104">
        <f ca="1">IFERROR(SMALL(Data_Amplitude!$A$4:$A$1155,A127),"")</f>
        <v>124</v>
      </c>
      <c r="C127" s="104" t="str">
        <f t="shared" ca="1" si="73"/>
        <v>2C8</v>
      </c>
      <c r="D127" s="104" t="str">
        <f t="shared" si="84"/>
        <v/>
      </c>
      <c r="E127" s="104" t="str">
        <f t="shared" si="84"/>
        <v/>
      </c>
      <c r="F127" s="104" t="str">
        <f t="shared" si="84"/>
        <v/>
      </c>
      <c r="G127" s="104" t="str">
        <f t="shared" si="84"/>
        <v/>
      </c>
      <c r="H127" s="104" t="str">
        <f t="shared" si="84"/>
        <v/>
      </c>
      <c r="I127" s="104" t="str">
        <f t="shared" si="84"/>
        <v/>
      </c>
      <c r="J127" s="104" t="str">
        <f t="shared" si="84"/>
        <v/>
      </c>
      <c r="K127" s="104" t="str">
        <f t="shared" si="84"/>
        <v/>
      </c>
      <c r="L127" s="104" t="str">
        <f t="shared" si="84"/>
        <v/>
      </c>
      <c r="M127" s="104" t="str">
        <f t="shared" si="84"/>
        <v/>
      </c>
      <c r="N127" s="104" t="str">
        <f t="shared" si="84"/>
        <v/>
      </c>
      <c r="O127" s="104" t="str">
        <f t="shared" si="84"/>
        <v/>
      </c>
      <c r="P127" s="104" t="str">
        <f t="shared" si="84"/>
        <v/>
      </c>
      <c r="Q127" s="104" t="str">
        <f t="shared" ca="1" si="84"/>
        <v/>
      </c>
      <c r="R127" s="104" t="str">
        <f t="shared" ca="1" si="84"/>
        <v/>
      </c>
      <c r="S127" s="104" t="str">
        <f t="shared" ca="1" si="84"/>
        <v/>
      </c>
      <c r="T127" s="104" t="str">
        <f t="shared" ca="1" si="85"/>
        <v/>
      </c>
      <c r="U127" s="104" t="str">
        <f t="shared" ca="1" si="85"/>
        <v/>
      </c>
      <c r="V127" s="104" t="str">
        <f t="shared" ca="1" si="85"/>
        <v/>
      </c>
      <c r="W127" s="104" t="str">
        <f t="shared" ca="1" si="85"/>
        <v/>
      </c>
      <c r="X127" s="104" t="str">
        <f t="shared" ca="1" si="85"/>
        <v/>
      </c>
      <c r="Y127" s="104" t="str">
        <f t="shared" ca="1" si="85"/>
        <v/>
      </c>
      <c r="Z127" s="104" t="str">
        <f t="shared" ca="1" si="85"/>
        <v/>
      </c>
      <c r="AA127" s="104" t="str">
        <f t="shared" ca="1" si="85"/>
        <v/>
      </c>
      <c r="AB127" s="104" t="str">
        <f t="shared" ca="1" si="85"/>
        <v/>
      </c>
      <c r="AC127" s="104">
        <f t="shared" ca="1" si="85"/>
        <v>-1.8314960547326078</v>
      </c>
      <c r="AD127" s="104">
        <f t="shared" ca="1" si="85"/>
        <v>-1.5051049848036751</v>
      </c>
      <c r="AE127" s="104">
        <f t="shared" ca="1" si="85"/>
        <v>-1.2053158185199873</v>
      </c>
      <c r="AF127" s="104">
        <f t="shared" ca="1" si="85"/>
        <v>-0.92512071842266597</v>
      </c>
      <c r="AG127" s="104">
        <f t="shared" ca="1" si="85"/>
        <v>-0.67075763700015212</v>
      </c>
      <c r="AH127" s="104">
        <f t="shared" ca="1" si="85"/>
        <v>-0.45478616568963504</v>
      </c>
      <c r="AI127" s="104">
        <f t="shared" ca="1" si="85"/>
        <v>-0.29068578883481566</v>
      </c>
      <c r="AJ127" s="104" t="str">
        <f t="shared" ca="1" si="82"/>
        <v/>
      </c>
      <c r="AK127" s="104" t="str">
        <f t="shared" ca="1" si="82"/>
        <v/>
      </c>
      <c r="AL127" s="104" t="str">
        <f t="shared" ca="1" si="82"/>
        <v/>
      </c>
      <c r="AM127" s="104" t="str">
        <f t="shared" ca="1" si="82"/>
        <v/>
      </c>
      <c r="AN127" s="104" t="str">
        <f t="shared" ca="1" si="82"/>
        <v/>
      </c>
      <c r="AO127" s="104" t="str">
        <f t="shared" ca="1" si="82"/>
        <v/>
      </c>
      <c r="AP127" s="104" t="str">
        <f t="shared" ca="1" si="82"/>
        <v/>
      </c>
      <c r="AQ127" s="104" t="str">
        <f t="shared" ca="1" si="82"/>
        <v/>
      </c>
      <c r="AR127" s="104" t="str">
        <f t="shared" ca="1" si="82"/>
        <v/>
      </c>
      <c r="AS127" s="104" t="str">
        <f t="shared" ca="1" si="82"/>
        <v/>
      </c>
      <c r="AT127" s="104" t="str">
        <f t="shared" ca="1" si="82"/>
        <v/>
      </c>
      <c r="AU127" s="104" t="str">
        <f t="shared" ca="1" si="82"/>
        <v/>
      </c>
      <c r="AV127" s="104" t="str">
        <f t="shared" ca="1" si="82"/>
        <v/>
      </c>
      <c r="AW127" s="104" t="str">
        <f t="shared" ca="1" si="82"/>
        <v/>
      </c>
      <c r="AX127" s="104" t="str">
        <f t="shared" ca="1" si="82"/>
        <v/>
      </c>
      <c r="AY127" s="104" t="str">
        <f t="shared" ca="1" si="82"/>
        <v/>
      </c>
      <c r="AZ127" s="104" t="str">
        <f t="shared" ca="1" si="81"/>
        <v/>
      </c>
      <c r="BA127" s="104" t="str">
        <f t="shared" ca="1" si="81"/>
        <v/>
      </c>
      <c r="BB127" s="104" t="str">
        <f t="shared" ca="1" si="47"/>
        <v>2C8</v>
      </c>
      <c r="BC127" s="104" t="str">
        <f t="shared" ca="1" si="75"/>
        <v>3B_pspA</v>
      </c>
      <c r="BD127" s="104">
        <f t="shared" ca="1" si="49"/>
        <v>20308</v>
      </c>
      <c r="BE127" s="104" t="str">
        <f t="shared" ca="1" si="76"/>
        <v>3B</v>
      </c>
      <c r="BF127" s="104" t="str">
        <f t="shared" ca="1" si="77"/>
        <v>pspA</v>
      </c>
      <c r="BG127" s="104" t="str">
        <f t="shared" ca="1" si="78"/>
        <v>3_2</v>
      </c>
      <c r="BH127" s="104">
        <f ca="1">IFERROR(IF(BB127="","",IF(Details!$B$10=1,1,VLOOKUP($BB127,Data_qPCR,58,FALSE))),"")</f>
        <v>1</v>
      </c>
      <c r="BI127" s="104">
        <f t="shared" ca="1" si="53"/>
        <v>7</v>
      </c>
      <c r="BJ127" s="104">
        <f t="shared" ca="1" si="54"/>
        <v>3.8175593905506457</v>
      </c>
      <c r="BK127" s="104">
        <f t="shared" ca="1" si="55"/>
        <v>32.753897316411553</v>
      </c>
      <c r="BL127" s="104">
        <f t="shared" ca="1" si="56"/>
        <v>0.98951502309011852</v>
      </c>
      <c r="BM127" s="104">
        <f t="shared" ca="1" si="57"/>
        <v>0.82787908564586976</v>
      </c>
      <c r="BN127" s="104">
        <f t="shared" ca="1" si="58"/>
        <v>28.734007278161723</v>
      </c>
      <c r="BO127" s="104" t="str">
        <f t="shared" ca="1" si="59"/>
        <v>pspA@3_2</v>
      </c>
      <c r="BP127" s="104">
        <f ca="1">IF(BO127="","",BQ127-COUNTIF($BO$3:BO126,BO127))</f>
        <v>2</v>
      </c>
      <c r="BQ127" s="104">
        <f t="shared" ca="1" si="79"/>
        <v>2</v>
      </c>
      <c r="BR127" s="104" t="str">
        <f t="shared" ca="1" si="61"/>
        <v>pspA@3_2@1</v>
      </c>
      <c r="BS127" s="104" t="str">
        <f t="shared" ca="1" si="62"/>
        <v>2C8</v>
      </c>
      <c r="BT127" s="104" t="b">
        <f t="shared" ca="1" si="63"/>
        <v>0</v>
      </c>
    </row>
    <row r="128" spans="1:72" x14ac:dyDescent="0.25">
      <c r="A128" s="104">
        <f ca="1">IF(A127="","",IF(ISTEXT(A127),1,IF(A127+1&gt;Data_Chart!$C$2,"",A127+1)))</f>
        <v>125</v>
      </c>
      <c r="B128" s="104">
        <f ca="1">IFERROR(SMALL(Data_Amplitude!$A$4:$A$1155,A128),"")</f>
        <v>125</v>
      </c>
      <c r="C128" s="104" t="str">
        <f t="shared" ca="1" si="73"/>
        <v>2D8</v>
      </c>
      <c r="D128" s="104" t="str">
        <f t="shared" si="84"/>
        <v/>
      </c>
      <c r="E128" s="104" t="str">
        <f t="shared" si="84"/>
        <v/>
      </c>
      <c r="F128" s="104" t="str">
        <f t="shared" si="84"/>
        <v/>
      </c>
      <c r="G128" s="104" t="str">
        <f t="shared" si="84"/>
        <v/>
      </c>
      <c r="H128" s="104" t="str">
        <f t="shared" si="84"/>
        <v/>
      </c>
      <c r="I128" s="104" t="str">
        <f t="shared" si="84"/>
        <v/>
      </c>
      <c r="J128" s="104" t="str">
        <f t="shared" si="84"/>
        <v/>
      </c>
      <c r="K128" s="104" t="str">
        <f t="shared" si="84"/>
        <v/>
      </c>
      <c r="L128" s="104" t="str">
        <f t="shared" si="84"/>
        <v/>
      </c>
      <c r="M128" s="104" t="str">
        <f t="shared" si="84"/>
        <v/>
      </c>
      <c r="N128" s="104" t="str">
        <f t="shared" si="84"/>
        <v/>
      </c>
      <c r="O128" s="104" t="str">
        <f t="shared" si="84"/>
        <v/>
      </c>
      <c r="P128" s="104" t="str">
        <f t="shared" si="84"/>
        <v/>
      </c>
      <c r="Q128" s="104" t="str">
        <f t="shared" ca="1" si="84"/>
        <v/>
      </c>
      <c r="R128" s="104" t="str">
        <f t="shared" ca="1" si="84"/>
        <v/>
      </c>
      <c r="S128" s="104" t="str">
        <f t="shared" ca="1" si="84"/>
        <v/>
      </c>
      <c r="T128" s="104" t="str">
        <f t="shared" ca="1" si="85"/>
        <v/>
      </c>
      <c r="U128" s="104" t="str">
        <f t="shared" ca="1" si="85"/>
        <v/>
      </c>
      <c r="V128" s="104" t="str">
        <f t="shared" ca="1" si="85"/>
        <v/>
      </c>
      <c r="W128" s="104" t="str">
        <f t="shared" ca="1" si="85"/>
        <v/>
      </c>
      <c r="X128" s="104" t="str">
        <f t="shared" ca="1" si="85"/>
        <v/>
      </c>
      <c r="Y128" s="104" t="str">
        <f t="shared" ca="1" si="85"/>
        <v/>
      </c>
      <c r="Z128" s="104" t="str">
        <f t="shared" ca="1" si="85"/>
        <v/>
      </c>
      <c r="AA128" s="104" t="str">
        <f t="shared" ca="1" si="85"/>
        <v/>
      </c>
      <c r="AB128" s="104" t="str">
        <f t="shared" ca="1" si="85"/>
        <v/>
      </c>
      <c r="AC128" s="104">
        <f t="shared" ca="1" si="85"/>
        <v>-1.8391941806124803</v>
      </c>
      <c r="AD128" s="104">
        <f t="shared" ca="1" si="85"/>
        <v>-1.5134023522099083</v>
      </c>
      <c r="AE128" s="104">
        <f t="shared" ca="1" si="85"/>
        <v>-1.2107050599565348</v>
      </c>
      <c r="AF128" s="104">
        <f t="shared" ca="1" si="85"/>
        <v>-0.93041873064426373</v>
      </c>
      <c r="AG128" s="104">
        <f t="shared" ca="1" si="85"/>
        <v>-0.67754006077487339</v>
      </c>
      <c r="AH128" s="104">
        <f t="shared" ca="1" si="85"/>
        <v>-0.46039754495392676</v>
      </c>
      <c r="AI128" s="104">
        <f t="shared" ca="1" si="85"/>
        <v>-0.2950284042110391</v>
      </c>
      <c r="AJ128" s="104" t="str">
        <f t="shared" ca="1" si="82"/>
        <v/>
      </c>
      <c r="AK128" s="104" t="str">
        <f t="shared" ca="1" si="82"/>
        <v/>
      </c>
      <c r="AL128" s="104" t="str">
        <f t="shared" ca="1" si="82"/>
        <v/>
      </c>
      <c r="AM128" s="104" t="str">
        <f t="shared" ca="1" si="82"/>
        <v/>
      </c>
      <c r="AN128" s="104" t="str">
        <f t="shared" ca="1" si="82"/>
        <v/>
      </c>
      <c r="AO128" s="104" t="str">
        <f t="shared" ca="1" si="82"/>
        <v/>
      </c>
      <c r="AP128" s="104" t="str">
        <f t="shared" ca="1" si="82"/>
        <v/>
      </c>
      <c r="AQ128" s="104" t="str">
        <f t="shared" ca="1" si="82"/>
        <v/>
      </c>
      <c r="AR128" s="104" t="str">
        <f t="shared" ca="1" si="82"/>
        <v/>
      </c>
      <c r="AS128" s="104" t="str">
        <f t="shared" ca="1" si="82"/>
        <v/>
      </c>
      <c r="AT128" s="104" t="str">
        <f t="shared" ca="1" si="82"/>
        <v/>
      </c>
      <c r="AU128" s="104" t="str">
        <f t="shared" ca="1" si="82"/>
        <v/>
      </c>
      <c r="AV128" s="104" t="str">
        <f t="shared" ca="1" si="82"/>
        <v/>
      </c>
      <c r="AW128" s="104" t="str">
        <f t="shared" ca="1" si="82"/>
        <v/>
      </c>
      <c r="AX128" s="104" t="str">
        <f t="shared" ca="1" si="82"/>
        <v/>
      </c>
      <c r="AY128" s="104" t="str">
        <f t="shared" ca="1" si="82"/>
        <v/>
      </c>
      <c r="AZ128" s="104" t="str">
        <f t="shared" ca="1" si="81"/>
        <v/>
      </c>
      <c r="BA128" s="104" t="str">
        <f t="shared" ca="1" si="81"/>
        <v/>
      </c>
      <c r="BB128" s="104" t="str">
        <f t="shared" ca="1" si="47"/>
        <v>2D8</v>
      </c>
      <c r="BC128" s="104" t="str">
        <f t="shared" ca="1" si="75"/>
        <v>3B_pspA</v>
      </c>
      <c r="BD128" s="104">
        <f t="shared" ca="1" si="49"/>
        <v>20408</v>
      </c>
      <c r="BE128" s="104" t="str">
        <f t="shared" ca="1" si="76"/>
        <v>3B</v>
      </c>
      <c r="BF128" s="104" t="str">
        <f t="shared" ca="1" si="77"/>
        <v>pspA</v>
      </c>
      <c r="BG128" s="104" t="str">
        <f t="shared" ca="1" si="78"/>
        <v>3_2</v>
      </c>
      <c r="BH128" s="104">
        <f ca="1">IFERROR(IF(BB128="","",IF(Details!$B$10=1,1,VLOOKUP($BB128,Data_qPCR,58,FALSE))),"")</f>
        <v>1</v>
      </c>
      <c r="BI128" s="104">
        <f t="shared" ca="1" si="53"/>
        <v>7</v>
      </c>
      <c r="BJ128" s="104">
        <f t="shared" ca="1" si="54"/>
        <v>3.8102794139727592</v>
      </c>
      <c r="BK128" s="104">
        <f t="shared" ca="1" si="55"/>
        <v>32.770372906151373</v>
      </c>
      <c r="BL128" s="104">
        <f t="shared" ca="1" si="56"/>
        <v>0.98953935389954817</v>
      </c>
      <c r="BM128" s="104">
        <f t="shared" ca="1" si="57"/>
        <v>0.82998674670832506</v>
      </c>
      <c r="BN128" s="104">
        <f t="shared" ca="1" si="58"/>
        <v>28.758148683238055</v>
      </c>
      <c r="BO128" s="104" t="str">
        <f t="shared" ca="1" si="59"/>
        <v>pspA@3_2</v>
      </c>
      <c r="BP128" s="104">
        <f ca="1">IF(BO128="","",BQ128-COUNTIF($BO$3:BO127,BO128))</f>
        <v>1</v>
      </c>
      <c r="BQ128" s="104">
        <f t="shared" ca="1" si="79"/>
        <v>2</v>
      </c>
      <c r="BR128" s="104" t="str">
        <f t="shared" ca="1" si="61"/>
        <v>pspA@3_2@2</v>
      </c>
      <c r="BS128" s="104" t="str">
        <f t="shared" ca="1" si="62"/>
        <v>2D8</v>
      </c>
      <c r="BT128" s="104" t="b">
        <f t="shared" ca="1" si="63"/>
        <v>0</v>
      </c>
    </row>
    <row r="129" spans="1:72" x14ac:dyDescent="0.25">
      <c r="A129" s="104">
        <f ca="1">IF(A128="","",IF(ISTEXT(A128),1,IF(A128+1&gt;Data_Chart!$C$2,"",A128+1)))</f>
        <v>126</v>
      </c>
      <c r="B129" s="104">
        <f ca="1">IFERROR(SMALL(Data_Amplitude!$A$4:$A$1155,A129),"")</f>
        <v>126</v>
      </c>
      <c r="C129" s="104" t="str">
        <f t="shared" ca="1" si="73"/>
        <v>2E8</v>
      </c>
      <c r="D129" s="104" t="str">
        <f t="shared" si="84"/>
        <v/>
      </c>
      <c r="E129" s="104" t="str">
        <f t="shared" si="84"/>
        <v/>
      </c>
      <c r="F129" s="104" t="str">
        <f t="shared" si="84"/>
        <v/>
      </c>
      <c r="G129" s="104" t="str">
        <f t="shared" si="84"/>
        <v/>
      </c>
      <c r="H129" s="104" t="str">
        <f t="shared" si="84"/>
        <v/>
      </c>
      <c r="I129" s="104" t="str">
        <f t="shared" si="84"/>
        <v/>
      </c>
      <c r="J129" s="104" t="str">
        <f t="shared" si="84"/>
        <v/>
      </c>
      <c r="K129" s="104" t="str">
        <f t="shared" si="84"/>
        <v/>
      </c>
      <c r="L129" s="104" t="str">
        <f t="shared" si="84"/>
        <v/>
      </c>
      <c r="M129" s="104" t="str">
        <f t="shared" si="84"/>
        <v/>
      </c>
      <c r="N129" s="104" t="str">
        <f t="shared" si="84"/>
        <v/>
      </c>
      <c r="O129" s="104" t="str">
        <f t="shared" si="84"/>
        <v/>
      </c>
      <c r="P129" s="104" t="str">
        <f t="shared" si="84"/>
        <v/>
      </c>
      <c r="Q129" s="104" t="str">
        <f t="shared" ca="1" si="84"/>
        <v/>
      </c>
      <c r="R129" s="104" t="str">
        <f t="shared" ca="1" si="84"/>
        <v/>
      </c>
      <c r="S129" s="104" t="str">
        <f t="shared" ca="1" si="84"/>
        <v/>
      </c>
      <c r="T129" s="104" t="str">
        <f t="shared" ca="1" si="85"/>
        <v/>
      </c>
      <c r="U129" s="104" t="str">
        <f t="shared" ca="1" si="85"/>
        <v/>
      </c>
      <c r="V129" s="104" t="str">
        <f t="shared" ca="1" si="85"/>
        <v/>
      </c>
      <c r="W129" s="104" t="str">
        <f t="shared" ca="1" si="85"/>
        <v/>
      </c>
      <c r="X129" s="104" t="str">
        <f t="shared" ca="1" si="85"/>
        <v/>
      </c>
      <c r="Y129" s="104" t="str">
        <f t="shared" ca="1" si="85"/>
        <v/>
      </c>
      <c r="Z129" s="104" t="str">
        <f t="shared" ca="1" si="85"/>
        <v/>
      </c>
      <c r="AA129" s="104" t="str">
        <f t="shared" ca="1" si="85"/>
        <v/>
      </c>
      <c r="AB129" s="104" t="str">
        <f t="shared" ca="1" si="85"/>
        <v/>
      </c>
      <c r="AC129" s="104" t="str">
        <f t="shared" ca="1" si="85"/>
        <v/>
      </c>
      <c r="AD129" s="104">
        <f t="shared" ca="1" si="85"/>
        <v>-1.5936507130360236</v>
      </c>
      <c r="AE129" s="104">
        <f t="shared" ca="1" si="85"/>
        <v>-1.2927231879302117</v>
      </c>
      <c r="AF129" s="104">
        <f t="shared" ca="1" si="85"/>
        <v>-1.0101913073898983</v>
      </c>
      <c r="AG129" s="104">
        <f t="shared" ca="1" si="85"/>
        <v>-0.74732525403620498</v>
      </c>
      <c r="AH129" s="104">
        <f t="shared" ca="1" si="85"/>
        <v>-0.51884922393958399</v>
      </c>
      <c r="AI129" s="104">
        <f t="shared" ca="1" si="85"/>
        <v>-0.33959427770175826</v>
      </c>
      <c r="AJ129" s="104" t="str">
        <f t="shared" ca="1" si="82"/>
        <v/>
      </c>
      <c r="AK129" s="104" t="str">
        <f t="shared" ca="1" si="82"/>
        <v/>
      </c>
      <c r="AL129" s="104" t="str">
        <f t="shared" ca="1" si="82"/>
        <v/>
      </c>
      <c r="AM129" s="104" t="str">
        <f t="shared" ca="1" si="82"/>
        <v/>
      </c>
      <c r="AN129" s="104" t="str">
        <f t="shared" ca="1" si="82"/>
        <v/>
      </c>
      <c r="AO129" s="104" t="str">
        <f t="shared" ca="1" si="82"/>
        <v/>
      </c>
      <c r="AP129" s="104" t="str">
        <f t="shared" ca="1" si="82"/>
        <v/>
      </c>
      <c r="AQ129" s="104" t="str">
        <f t="shared" ca="1" si="82"/>
        <v/>
      </c>
      <c r="AR129" s="104" t="str">
        <f t="shared" ca="1" si="82"/>
        <v/>
      </c>
      <c r="AS129" s="104" t="str">
        <f t="shared" ca="1" si="82"/>
        <v/>
      </c>
      <c r="AT129" s="104" t="str">
        <f t="shared" ca="1" si="82"/>
        <v/>
      </c>
      <c r="AU129" s="104" t="str">
        <f t="shared" ca="1" si="82"/>
        <v/>
      </c>
      <c r="AV129" s="104" t="str">
        <f t="shared" ca="1" si="82"/>
        <v/>
      </c>
      <c r="AW129" s="104" t="str">
        <f t="shared" ca="1" si="82"/>
        <v/>
      </c>
      <c r="AX129" s="104" t="str">
        <f t="shared" ca="1" si="82"/>
        <v/>
      </c>
      <c r="AY129" s="104" t="str">
        <f t="shared" ca="1" si="82"/>
        <v/>
      </c>
      <c r="AZ129" s="104" t="str">
        <f t="shared" ca="1" si="81"/>
        <v/>
      </c>
      <c r="BA129" s="104" t="str">
        <f t="shared" ca="1" si="81"/>
        <v/>
      </c>
      <c r="BB129" s="104" t="str">
        <f t="shared" ca="1" si="47"/>
        <v>2E8</v>
      </c>
      <c r="BC129" s="104" t="str">
        <f t="shared" ca="1" si="75"/>
        <v>3B_ltpD</v>
      </c>
      <c r="BD129" s="104">
        <f t="shared" ca="1" si="49"/>
        <v>20508</v>
      </c>
      <c r="BE129" s="104" t="str">
        <f t="shared" ca="1" si="76"/>
        <v>3B</v>
      </c>
      <c r="BF129" s="104" t="str">
        <f t="shared" ca="1" si="77"/>
        <v>ltpD</v>
      </c>
      <c r="BG129" s="104" t="str">
        <f t="shared" ca="1" si="78"/>
        <v>3_2</v>
      </c>
      <c r="BH129" s="104">
        <f ca="1">IFERROR(IF(BB129="","",IF(Details!$B$10=1,1,VLOOKUP($BB129,Data_qPCR,58,FALSE))),"")</f>
        <v>1</v>
      </c>
      <c r="BI129" s="104">
        <f t="shared" ca="1" si="53"/>
        <v>6</v>
      </c>
      <c r="BJ129" s="104">
        <f t="shared" ca="1" si="54"/>
        <v>3.9235271532396352</v>
      </c>
      <c r="BK129" s="104">
        <f t="shared" ca="1" si="55"/>
        <v>33.098092785679803</v>
      </c>
      <c r="BL129" s="104">
        <f t="shared" ca="1" si="56"/>
        <v>0.99262660026713967</v>
      </c>
      <c r="BM129" s="104">
        <f t="shared" ca="1" si="57"/>
        <v>0.79834375220527987</v>
      </c>
      <c r="BN129" s="104">
        <f t="shared" ca="1" si="58"/>
        <v>28.966618693318466</v>
      </c>
      <c r="BO129" s="104" t="str">
        <f t="shared" ca="1" si="59"/>
        <v>ltpD@3_2</v>
      </c>
      <c r="BP129" s="104">
        <f ca="1">IF(BO129="","",BQ129-COUNTIF($BO$3:BO128,BO129))</f>
        <v>2</v>
      </c>
      <c r="BQ129" s="104">
        <f t="shared" ca="1" si="79"/>
        <v>2</v>
      </c>
      <c r="BR129" s="104" t="str">
        <f t="shared" ca="1" si="61"/>
        <v>ltpD@3_2@1</v>
      </c>
      <c r="BS129" s="104" t="str">
        <f t="shared" ca="1" si="62"/>
        <v>2E8</v>
      </c>
      <c r="BT129" s="104" t="b">
        <f t="shared" ca="1" si="63"/>
        <v>0</v>
      </c>
    </row>
    <row r="130" spans="1:72" x14ac:dyDescent="0.25">
      <c r="A130" s="104">
        <f ca="1">IF(A129="","",IF(ISTEXT(A129),1,IF(A129+1&gt;Data_Chart!$C$2,"",A129+1)))</f>
        <v>127</v>
      </c>
      <c r="B130" s="104">
        <f ca="1">IFERROR(SMALL(Data_Amplitude!$A$4:$A$1155,A130),"")</f>
        <v>127</v>
      </c>
      <c r="C130" s="104" t="str">
        <f t="shared" ca="1" si="73"/>
        <v>2F8</v>
      </c>
      <c r="D130" s="104" t="str">
        <f t="shared" si="84"/>
        <v/>
      </c>
      <c r="E130" s="104" t="str">
        <f t="shared" si="84"/>
        <v/>
      </c>
      <c r="F130" s="104" t="str">
        <f t="shared" si="84"/>
        <v/>
      </c>
      <c r="G130" s="104" t="str">
        <f t="shared" si="84"/>
        <v/>
      </c>
      <c r="H130" s="104" t="str">
        <f t="shared" si="84"/>
        <v/>
      </c>
      <c r="I130" s="104" t="str">
        <f t="shared" si="84"/>
        <v/>
      </c>
      <c r="J130" s="104" t="str">
        <f t="shared" si="84"/>
        <v/>
      </c>
      <c r="K130" s="104" t="str">
        <f t="shared" si="84"/>
        <v/>
      </c>
      <c r="L130" s="104" t="str">
        <f t="shared" si="84"/>
        <v/>
      </c>
      <c r="M130" s="104" t="str">
        <f t="shared" si="84"/>
        <v/>
      </c>
      <c r="N130" s="104" t="str">
        <f t="shared" si="84"/>
        <v/>
      </c>
      <c r="O130" s="104" t="str">
        <f t="shared" si="84"/>
        <v/>
      </c>
      <c r="P130" s="104" t="str">
        <f t="shared" si="84"/>
        <v/>
      </c>
      <c r="Q130" s="104" t="str">
        <f t="shared" ca="1" si="84"/>
        <v/>
      </c>
      <c r="R130" s="104" t="str">
        <f t="shared" ca="1" si="84"/>
        <v/>
      </c>
      <c r="S130" s="104" t="str">
        <f t="shared" ca="1" si="84"/>
        <v/>
      </c>
      <c r="T130" s="104" t="str">
        <f t="shared" ca="1" si="85"/>
        <v/>
      </c>
      <c r="U130" s="104" t="str">
        <f t="shared" ca="1" si="85"/>
        <v/>
      </c>
      <c r="V130" s="104" t="str">
        <f t="shared" ca="1" si="85"/>
        <v/>
      </c>
      <c r="W130" s="104" t="str">
        <f t="shared" ca="1" si="85"/>
        <v/>
      </c>
      <c r="X130" s="104" t="str">
        <f t="shared" ca="1" si="85"/>
        <v/>
      </c>
      <c r="Y130" s="104" t="str">
        <f t="shared" ca="1" si="85"/>
        <v/>
      </c>
      <c r="Z130" s="104" t="str">
        <f t="shared" ca="1" si="85"/>
        <v/>
      </c>
      <c r="AA130" s="104" t="str">
        <f t="shared" ca="1" si="85"/>
        <v/>
      </c>
      <c r="AB130" s="104" t="str">
        <f t="shared" ca="1" si="85"/>
        <v/>
      </c>
      <c r="AC130" s="104" t="str">
        <f t="shared" ca="1" si="85"/>
        <v/>
      </c>
      <c r="AD130" s="104">
        <f t="shared" ca="1" si="85"/>
        <v>-1.6011352925648807</v>
      </c>
      <c r="AE130" s="104">
        <f t="shared" ca="1" si="85"/>
        <v>-1.2820593543158285</v>
      </c>
      <c r="AF130" s="104">
        <f t="shared" ca="1" si="85"/>
        <v>-0.99669848634413427</v>
      </c>
      <c r="AG130" s="104">
        <f t="shared" ca="1" si="85"/>
        <v>-0.7376509638342581</v>
      </c>
      <c r="AH130" s="104">
        <f t="shared" ca="1" si="85"/>
        <v>-0.51152671409307804</v>
      </c>
      <c r="AI130" s="104">
        <f t="shared" ca="1" si="85"/>
        <v>-0.33464175839855936</v>
      </c>
      <c r="AJ130" s="104" t="str">
        <f t="shared" ca="1" si="82"/>
        <v/>
      </c>
      <c r="AK130" s="104" t="str">
        <f t="shared" ca="1" si="82"/>
        <v/>
      </c>
      <c r="AL130" s="104" t="str">
        <f t="shared" ca="1" si="82"/>
        <v/>
      </c>
      <c r="AM130" s="104" t="str">
        <f t="shared" ca="1" si="82"/>
        <v/>
      </c>
      <c r="AN130" s="104" t="str">
        <f t="shared" ca="1" si="82"/>
        <v/>
      </c>
      <c r="AO130" s="104" t="str">
        <f t="shared" ca="1" si="82"/>
        <v/>
      </c>
      <c r="AP130" s="104" t="str">
        <f t="shared" ca="1" si="82"/>
        <v/>
      </c>
      <c r="AQ130" s="104" t="str">
        <f t="shared" ca="1" si="82"/>
        <v/>
      </c>
      <c r="AR130" s="104" t="str">
        <f t="shared" ca="1" si="82"/>
        <v/>
      </c>
      <c r="AS130" s="104" t="str">
        <f t="shared" ca="1" si="82"/>
        <v/>
      </c>
      <c r="AT130" s="104" t="str">
        <f t="shared" ca="1" si="82"/>
        <v/>
      </c>
      <c r="AU130" s="104" t="str">
        <f t="shared" ca="1" si="82"/>
        <v/>
      </c>
      <c r="AV130" s="104" t="str">
        <f t="shared" ca="1" si="82"/>
        <v/>
      </c>
      <c r="AW130" s="104" t="str">
        <f t="shared" ca="1" si="82"/>
        <v/>
      </c>
      <c r="AX130" s="104" t="str">
        <f t="shared" ca="1" si="82"/>
        <v/>
      </c>
      <c r="AY130" s="104" t="str">
        <f t="shared" ca="1" si="82"/>
        <v/>
      </c>
      <c r="AZ130" s="104" t="str">
        <f t="shared" ca="1" si="81"/>
        <v/>
      </c>
      <c r="BA130" s="104" t="str">
        <f t="shared" ca="1" si="81"/>
        <v/>
      </c>
      <c r="BB130" s="104" t="str">
        <f t="shared" ca="1" si="47"/>
        <v>2F8</v>
      </c>
      <c r="BC130" s="104" t="str">
        <f t="shared" ca="1" si="75"/>
        <v>3B_ltpD</v>
      </c>
      <c r="BD130" s="104">
        <f t="shared" ca="1" si="49"/>
        <v>20608</v>
      </c>
      <c r="BE130" s="104" t="str">
        <f t="shared" ca="1" si="76"/>
        <v>3B</v>
      </c>
      <c r="BF130" s="104" t="str">
        <f t="shared" ca="1" si="77"/>
        <v>ltpD</v>
      </c>
      <c r="BG130" s="104" t="str">
        <f t="shared" ca="1" si="78"/>
        <v>3_2</v>
      </c>
      <c r="BH130" s="104">
        <f ca="1">IFERROR(IF(BB130="","",IF(Details!$B$10=1,1,VLOOKUP($BB130,Data_qPCR,58,FALSE))),"")</f>
        <v>1</v>
      </c>
      <c r="BI130" s="104">
        <f t="shared" ca="1" si="53"/>
        <v>6</v>
      </c>
      <c r="BJ130" s="104">
        <f t="shared" ca="1" si="54"/>
        <v>3.8941729100630882</v>
      </c>
      <c r="BK130" s="104">
        <f t="shared" ca="1" si="55"/>
        <v>33.046106912785945</v>
      </c>
      <c r="BL130" s="104">
        <f t="shared" ca="1" si="56"/>
        <v>0.99057891153726085</v>
      </c>
      <c r="BM130" s="104">
        <f t="shared" ca="1" si="57"/>
        <v>0.80631687332178315</v>
      </c>
      <c r="BN130" s="104">
        <f t="shared" ca="1" si="58"/>
        <v>28.945542838489512</v>
      </c>
      <c r="BO130" s="104" t="str">
        <f t="shared" ca="1" si="59"/>
        <v>ltpD@3_2</v>
      </c>
      <c r="BP130" s="104">
        <f ca="1">IF(BO130="","",BQ130-COUNTIF($BO$3:BO129,BO130))</f>
        <v>1</v>
      </c>
      <c r="BQ130" s="104">
        <f t="shared" ca="1" si="79"/>
        <v>2</v>
      </c>
      <c r="BR130" s="104" t="str">
        <f t="shared" ca="1" si="61"/>
        <v>ltpD@3_2@2</v>
      </c>
      <c r="BS130" s="104" t="str">
        <f t="shared" ca="1" si="62"/>
        <v>2F8</v>
      </c>
      <c r="BT130" s="104" t="b">
        <f t="shared" ca="1" si="63"/>
        <v>0</v>
      </c>
    </row>
    <row r="131" spans="1:72" x14ac:dyDescent="0.25">
      <c r="A131" s="104">
        <f ca="1">IF(A130="","",IF(ISTEXT(A130),1,IF(A130+1&gt;Data_Chart!$C$2,"",A130+1)))</f>
        <v>128</v>
      </c>
      <c r="B131" s="104">
        <f ca="1">IFERROR(SMALL(Data_Amplitude!$A$4:$A$1155,A131),"")</f>
        <v>128</v>
      </c>
      <c r="C131" s="104" t="str">
        <f t="shared" ca="1" si="73"/>
        <v>2G8</v>
      </c>
      <c r="D131" s="104" t="str">
        <f t="shared" si="84"/>
        <v/>
      </c>
      <c r="E131" s="104" t="str">
        <f t="shared" si="84"/>
        <v/>
      </c>
      <c r="F131" s="104" t="str">
        <f t="shared" si="84"/>
        <v/>
      </c>
      <c r="G131" s="104" t="str">
        <f t="shared" si="84"/>
        <v/>
      </c>
      <c r="H131" s="104" t="str">
        <f t="shared" si="84"/>
        <v/>
      </c>
      <c r="I131" s="104" t="str">
        <f t="shared" si="84"/>
        <v/>
      </c>
      <c r="J131" s="104" t="str">
        <f t="shared" si="84"/>
        <v/>
      </c>
      <c r="K131" s="104" t="str">
        <f t="shared" si="84"/>
        <v/>
      </c>
      <c r="L131" s="104" t="str">
        <f t="shared" si="84"/>
        <v/>
      </c>
      <c r="M131" s="104" t="str">
        <f t="shared" si="84"/>
        <v/>
      </c>
      <c r="N131" s="104" t="str">
        <f t="shared" si="84"/>
        <v/>
      </c>
      <c r="O131" s="104" t="str">
        <f t="shared" si="84"/>
        <v/>
      </c>
      <c r="P131" s="104" t="str">
        <f t="shared" si="84"/>
        <v/>
      </c>
      <c r="Q131" s="104" t="str">
        <f t="shared" ca="1" si="84"/>
        <v/>
      </c>
      <c r="R131" s="104" t="str">
        <f t="shared" ca="1" si="84"/>
        <v/>
      </c>
      <c r="S131" s="104" t="str">
        <f t="shared" ca="1" si="84"/>
        <v/>
      </c>
      <c r="T131" s="104" t="str">
        <f t="shared" ca="1" si="85"/>
        <v/>
      </c>
      <c r="U131" s="104" t="str">
        <f t="shared" ca="1" si="85"/>
        <v/>
      </c>
      <c r="V131" s="104" t="str">
        <f t="shared" ca="1" si="85"/>
        <v/>
      </c>
      <c r="W131" s="104" t="str">
        <f t="shared" ca="1" si="85"/>
        <v/>
      </c>
      <c r="X131" s="104" t="str">
        <f t="shared" ca="1" si="85"/>
        <v/>
      </c>
      <c r="Y131" s="104" t="str">
        <f t="shared" ca="1" si="85"/>
        <v/>
      </c>
      <c r="Z131" s="104" t="str">
        <f t="shared" ca="1" si="85"/>
        <v/>
      </c>
      <c r="AA131" s="104" t="str">
        <f t="shared" ca="1" si="85"/>
        <v/>
      </c>
      <c r="AB131" s="104">
        <f t="shared" ca="1" si="85"/>
        <v>-1.6965963406586926</v>
      </c>
      <c r="AC131" s="104">
        <f t="shared" ca="1" si="85"/>
        <v>-1.376946829246084</v>
      </c>
      <c r="AD131" s="104">
        <f t="shared" ca="1" si="85"/>
        <v>-1.0902958285058355</v>
      </c>
      <c r="AE131" s="104">
        <f t="shared" ca="1" si="85"/>
        <v>-0.82633635728025923</v>
      </c>
      <c r="AF131" s="104">
        <f t="shared" ca="1" si="85"/>
        <v>-0.59426496016904007</v>
      </c>
      <c r="AG131" s="104">
        <f t="shared" ca="1" si="85"/>
        <v>-0.40315254981192783</v>
      </c>
      <c r="AH131" s="104">
        <f t="shared" ca="1" si="85"/>
        <v>-0.25903900014641357</v>
      </c>
      <c r="AI131" s="104" t="str">
        <f t="shared" ca="1" si="85"/>
        <v/>
      </c>
      <c r="AJ131" s="104" t="str">
        <f t="shared" ca="1" si="82"/>
        <v/>
      </c>
      <c r="AK131" s="104" t="str">
        <f t="shared" ca="1" si="82"/>
        <v/>
      </c>
      <c r="AL131" s="104" t="str">
        <f t="shared" ca="1" si="82"/>
        <v/>
      </c>
      <c r="AM131" s="104" t="str">
        <f t="shared" ca="1" si="82"/>
        <v/>
      </c>
      <c r="AN131" s="104" t="str">
        <f t="shared" ca="1" si="82"/>
        <v/>
      </c>
      <c r="AO131" s="104" t="str">
        <f t="shared" ca="1" si="82"/>
        <v/>
      </c>
      <c r="AP131" s="104" t="str">
        <f t="shared" ca="1" si="82"/>
        <v/>
      </c>
      <c r="AQ131" s="104" t="str">
        <f t="shared" ca="1" si="82"/>
        <v/>
      </c>
      <c r="AR131" s="104" t="str">
        <f t="shared" ca="1" si="82"/>
        <v/>
      </c>
      <c r="AS131" s="104" t="str">
        <f t="shared" ca="1" si="82"/>
        <v/>
      </c>
      <c r="AT131" s="104" t="str">
        <f t="shared" ca="1" si="82"/>
        <v/>
      </c>
      <c r="AU131" s="104" t="str">
        <f t="shared" ca="1" si="82"/>
        <v/>
      </c>
      <c r="AV131" s="104" t="str">
        <f t="shared" ca="1" si="82"/>
        <v/>
      </c>
      <c r="AW131" s="104" t="str">
        <f t="shared" ca="1" si="82"/>
        <v/>
      </c>
      <c r="AX131" s="104" t="str">
        <f t="shared" ca="1" si="82"/>
        <v/>
      </c>
      <c r="AY131" s="104" t="str">
        <f t="shared" ref="AY131:BA146" ca="1" si="86">IFERROR(IF(AY$3&gt;$D$2,IF(VLOOKUP($C131,Data_qPCR,AY$3+2,FALSE)&gt;=$K$1,"",IF(VLOOKUP($C131,Data_qPCR,AY$3+2,FALSE)&lt;=$K$2,"",LOG(VLOOKUP($C131,Data_qPCR,AY$3+2,FALSE)))),""),"")</f>
        <v/>
      </c>
      <c r="AZ131" s="104" t="str">
        <f t="shared" ca="1" si="86"/>
        <v/>
      </c>
      <c r="BA131" s="104" t="str">
        <f t="shared" ca="1" si="86"/>
        <v/>
      </c>
      <c r="BB131" s="104" t="str">
        <f t="shared" ca="1" si="47"/>
        <v>2G8</v>
      </c>
      <c r="BC131" s="104" t="str">
        <f t="shared" ca="1" si="75"/>
        <v>3B_ParA</v>
      </c>
      <c r="BD131" s="104">
        <f t="shared" ca="1" si="49"/>
        <v>20708</v>
      </c>
      <c r="BE131" s="104" t="str">
        <f t="shared" ca="1" si="76"/>
        <v>3B</v>
      </c>
      <c r="BF131" s="104" t="str">
        <f t="shared" ca="1" si="77"/>
        <v>ParA</v>
      </c>
      <c r="BG131" s="104" t="str">
        <f t="shared" ca="1" si="78"/>
        <v>3_2</v>
      </c>
      <c r="BH131" s="104">
        <f ca="1">IFERROR(IF(BB131="","",IF(Details!$B$10=1,1,VLOOKUP($BB131,Data_qPCR,58,FALSE))),"")</f>
        <v>1</v>
      </c>
      <c r="BI131" s="104">
        <f t="shared" ca="1" si="53"/>
        <v>7</v>
      </c>
      <c r="BJ131" s="104">
        <f t="shared" ca="1" si="54"/>
        <v>4.0837374070610677</v>
      </c>
      <c r="BK131" s="104">
        <f t="shared" ca="1" si="55"/>
        <v>31.644229174083097</v>
      </c>
      <c r="BL131" s="104">
        <f t="shared" ca="1" si="56"/>
        <v>0.98539000436551027</v>
      </c>
      <c r="BM131" s="104">
        <f t="shared" ca="1" si="57"/>
        <v>0.7574125653933006</v>
      </c>
      <c r="BN131" s="104">
        <f t="shared" ca="1" si="58"/>
        <v>27.344053684447793</v>
      </c>
      <c r="BO131" s="104" t="str">
        <f t="shared" ca="1" si="59"/>
        <v>ParA@3_2</v>
      </c>
      <c r="BP131" s="104">
        <f ca="1">IF(BO131="","",BQ131-COUNTIF($BO$3:BO130,BO131))</f>
        <v>2</v>
      </c>
      <c r="BQ131" s="104">
        <f t="shared" ca="1" si="79"/>
        <v>4</v>
      </c>
      <c r="BR131" s="104" t="str">
        <f t="shared" ca="1" si="61"/>
        <v>ParA@3_2@3</v>
      </c>
      <c r="BS131" s="104" t="str">
        <f t="shared" ca="1" si="62"/>
        <v>2G8</v>
      </c>
      <c r="BT131" s="104" t="b">
        <f t="shared" ca="1" si="63"/>
        <v>0</v>
      </c>
    </row>
    <row r="132" spans="1:72" x14ac:dyDescent="0.25">
      <c r="A132" s="104">
        <f ca="1">IF(A131="","",IF(ISTEXT(A131),1,IF(A131+1&gt;Data_Chart!$C$2,"",A131+1)))</f>
        <v>129</v>
      </c>
      <c r="B132" s="104">
        <f ca="1">IFERROR(SMALL(Data_Amplitude!$A$4:$A$1155,A132),"")</f>
        <v>129</v>
      </c>
      <c r="C132" s="104" t="str">
        <f t="shared" ref="C132:C163" ca="1" si="87">IF(B132="","",VLOOKUP(B132,Data_OrderChart,2,FALSE))</f>
        <v>2H8</v>
      </c>
      <c r="D132" s="104" t="str">
        <f t="shared" si="84"/>
        <v/>
      </c>
      <c r="E132" s="104" t="str">
        <f t="shared" si="84"/>
        <v/>
      </c>
      <c r="F132" s="104" t="str">
        <f t="shared" si="84"/>
        <v/>
      </c>
      <c r="G132" s="104" t="str">
        <f t="shared" si="84"/>
        <v/>
      </c>
      <c r="H132" s="104" t="str">
        <f t="shared" si="84"/>
        <v/>
      </c>
      <c r="I132" s="104" t="str">
        <f t="shared" si="84"/>
        <v/>
      </c>
      <c r="J132" s="104" t="str">
        <f t="shared" si="84"/>
        <v/>
      </c>
      <c r="K132" s="104" t="str">
        <f t="shared" si="84"/>
        <v/>
      </c>
      <c r="L132" s="104" t="str">
        <f t="shared" si="84"/>
        <v/>
      </c>
      <c r="M132" s="104" t="str">
        <f t="shared" si="84"/>
        <v/>
      </c>
      <c r="N132" s="104" t="str">
        <f t="shared" si="84"/>
        <v/>
      </c>
      <c r="O132" s="104" t="str">
        <f t="shared" si="84"/>
        <v/>
      </c>
      <c r="P132" s="104" t="str">
        <f t="shared" si="84"/>
        <v/>
      </c>
      <c r="Q132" s="104" t="str">
        <f t="shared" ca="1" si="84"/>
        <v/>
      </c>
      <c r="R132" s="104" t="str">
        <f t="shared" ca="1" si="84"/>
        <v/>
      </c>
      <c r="S132" s="104" t="str">
        <f t="shared" ca="1" si="84"/>
        <v/>
      </c>
      <c r="T132" s="104" t="str">
        <f t="shared" ca="1" si="85"/>
        <v/>
      </c>
      <c r="U132" s="104" t="str">
        <f t="shared" ca="1" si="85"/>
        <v/>
      </c>
      <c r="V132" s="104" t="str">
        <f t="shared" ca="1" si="85"/>
        <v/>
      </c>
      <c r="W132" s="104" t="str">
        <f t="shared" ca="1" si="85"/>
        <v/>
      </c>
      <c r="X132" s="104" t="str">
        <f t="shared" ca="1" si="85"/>
        <v/>
      </c>
      <c r="Y132" s="104" t="str">
        <f t="shared" ca="1" si="85"/>
        <v/>
      </c>
      <c r="Z132" s="104" t="str">
        <f t="shared" ca="1" si="85"/>
        <v/>
      </c>
      <c r="AA132" s="104" t="str">
        <f t="shared" ca="1" si="85"/>
        <v/>
      </c>
      <c r="AB132" s="104">
        <f t="shared" ca="1" si="85"/>
        <v>-1.7214264973927382</v>
      </c>
      <c r="AC132" s="104">
        <f t="shared" ca="1" si="85"/>
        <v>-1.4090206005246846</v>
      </c>
      <c r="AD132" s="104">
        <f t="shared" ca="1" si="85"/>
        <v>-1.1185124359301768</v>
      </c>
      <c r="AE132" s="104">
        <f t="shared" ca="1" si="85"/>
        <v>-0.85762760017934991</v>
      </c>
      <c r="AF132" s="104">
        <f t="shared" ca="1" si="85"/>
        <v>-0.62108372818170976</v>
      </c>
      <c r="AG132" s="104">
        <f t="shared" ca="1" si="85"/>
        <v>-0.42475783603649442</v>
      </c>
      <c r="AH132" s="104">
        <f t="shared" ca="1" si="85"/>
        <v>-0.27446270720051363</v>
      </c>
      <c r="AI132" s="104" t="str">
        <f t="shared" ca="1" si="85"/>
        <v/>
      </c>
      <c r="AJ132" s="104" t="str">
        <f t="shared" ref="AJ132:AY147" ca="1" si="88">IFERROR(IF(AJ$3&gt;$D$2,IF(VLOOKUP($C132,Data_qPCR,AJ$3+2,FALSE)&gt;=$K$1,"",IF(VLOOKUP($C132,Data_qPCR,AJ$3+2,FALSE)&lt;=$K$2,"",LOG(VLOOKUP($C132,Data_qPCR,AJ$3+2,FALSE)))),""),"")</f>
        <v/>
      </c>
      <c r="AK132" s="104" t="str">
        <f t="shared" ca="1" si="88"/>
        <v/>
      </c>
      <c r="AL132" s="104" t="str">
        <f t="shared" ca="1" si="88"/>
        <v/>
      </c>
      <c r="AM132" s="104" t="str">
        <f t="shared" ca="1" si="88"/>
        <v/>
      </c>
      <c r="AN132" s="104" t="str">
        <f t="shared" ca="1" si="88"/>
        <v/>
      </c>
      <c r="AO132" s="104" t="str">
        <f t="shared" ca="1" si="88"/>
        <v/>
      </c>
      <c r="AP132" s="104" t="str">
        <f t="shared" ca="1" si="88"/>
        <v/>
      </c>
      <c r="AQ132" s="104" t="str">
        <f t="shared" ca="1" si="88"/>
        <v/>
      </c>
      <c r="AR132" s="104" t="str">
        <f t="shared" ca="1" si="88"/>
        <v/>
      </c>
      <c r="AS132" s="104" t="str">
        <f t="shared" ca="1" si="88"/>
        <v/>
      </c>
      <c r="AT132" s="104" t="str">
        <f t="shared" ca="1" si="88"/>
        <v/>
      </c>
      <c r="AU132" s="104" t="str">
        <f t="shared" ca="1" si="88"/>
        <v/>
      </c>
      <c r="AV132" s="104" t="str">
        <f t="shared" ca="1" si="88"/>
        <v/>
      </c>
      <c r="AW132" s="104" t="str">
        <f t="shared" ca="1" si="88"/>
        <v/>
      </c>
      <c r="AX132" s="104" t="str">
        <f t="shared" ca="1" si="88"/>
        <v/>
      </c>
      <c r="AY132" s="104" t="str">
        <f t="shared" ca="1" si="88"/>
        <v/>
      </c>
      <c r="AZ132" s="104" t="str">
        <f t="shared" ca="1" si="86"/>
        <v/>
      </c>
      <c r="BA132" s="104" t="str">
        <f t="shared" ca="1" si="86"/>
        <v/>
      </c>
      <c r="BB132" s="104" t="str">
        <f t="shared" ref="BB132:BB147" ca="1" si="89">C132</f>
        <v>2H8</v>
      </c>
      <c r="BC132" s="104" t="str">
        <f t="shared" ref="BC132:BC147" ca="1" si="90">IFERROR(VLOOKUP($BB132,Data_qPCR,54,FALSE),"")</f>
        <v>3B_ParA</v>
      </c>
      <c r="BD132" s="104">
        <f t="shared" ref="BD132:BD147" ca="1" si="91">IFERROR((LEFT(C132,1)&amp;IF(CODE(RIGHT(LEFT(C132,2),1))-64&lt;10,"0"&amp;CODE(RIGHT(LEFT(C132,2),1))-64,CODE(RIGHT(LEFT(C132,2),1))-64)&amp;IF(RIGHT(C132,LEN(C132)-2)+0&lt;10,"0"&amp;RIGHT(C132,LEN(C132)-2),RIGHT(C132,LEN(C132)-2)))+0,"")</f>
        <v>20808</v>
      </c>
      <c r="BE132" s="104" t="str">
        <f t="shared" ref="BE132:BE147" ca="1" si="92">IFERROR(VLOOKUP($BB132,Data_qPCR,55,FALSE),"")</f>
        <v>3B</v>
      </c>
      <c r="BF132" s="104" t="str">
        <f t="shared" ref="BF132:BF147" ca="1" si="93">IFERROR(VLOOKUP($BB132,Data_qPCR,56,FALSE),"")</f>
        <v>ParA</v>
      </c>
      <c r="BG132" s="104" t="str">
        <f t="shared" ref="BG132:BG147" ca="1" si="94">IFERROR(VLOOKUP($BB132,Data_qPCR,57,FALSE),"")</f>
        <v>3_2</v>
      </c>
      <c r="BH132" s="104">
        <f ca="1">IFERROR(IF(BB132="","",IF(Details!$B$10=1,1,VLOOKUP($BB132,Data_qPCR,58,FALSE))),"")</f>
        <v>1</v>
      </c>
      <c r="BI132" s="104">
        <f t="shared" ref="BI132:BI147" ca="1" si="95">IF(C132="","",COUNT(D132:BA132))</f>
        <v>7</v>
      </c>
      <c r="BJ132" s="104">
        <f t="shared" ref="BJ132:BJ147" ca="1" si="96">IFERROR(IF(BI132="","",SLOPE($D$3:$BA$3,D132:BA132)),"")</f>
        <v>4.0612845640421185</v>
      </c>
      <c r="BK132" s="104">
        <f t="shared" ref="BK132:BK147" ca="1" si="97">IFERROR(IF(BI132="","",INTERCEPT($D$3:$BA$3,D132:BA132)),"")</f>
        <v>31.728776408530209</v>
      </c>
      <c r="BL132" s="104">
        <f t="shared" ref="BL132:BL147" ca="1" si="98">IFERROR(IF(BI132="","",RSQ($D$3:$BA$3,D132:BA132)),"")</f>
        <v>0.9873048926696989</v>
      </c>
      <c r="BM132" s="104">
        <f t="shared" ref="BM132:BM147" ca="1" si="99">IFERROR(10^(1/BJ132)-1,"")</f>
        <v>0.76289933338165006</v>
      </c>
      <c r="BN132" s="104">
        <f t="shared" ref="BN132:BN147" ca="1" si="100">IFERROR(BJ132*LOG($D$1)+BK132+LOG(BH132,(1+BM132)),"")</f>
        <v>27.452243762593859</v>
      </c>
      <c r="BO132" s="104" t="str">
        <f t="shared" ref="BO132:BO147" ca="1" si="101">IF(BB132="","",BF132&amp;"@"&amp;BG132)</f>
        <v>ParA@3_2</v>
      </c>
      <c r="BP132" s="104">
        <f ca="1">IF(BO132="","",BQ132-COUNTIF($BO$3:BO131,BO132))</f>
        <v>1</v>
      </c>
      <c r="BQ132" s="104">
        <f t="shared" ref="BQ132:BQ147" ca="1" si="102">IF(BB132="","",COUNTIF(Result_TechRep,BO132))</f>
        <v>4</v>
      </c>
      <c r="BR132" s="104" t="str">
        <f t="shared" ref="BR132:BR147" ca="1" si="103">IFERROR(BO132&amp;"@"&amp;(BQ132+1)-BP132,"")</f>
        <v>ParA@3_2@4</v>
      </c>
      <c r="BS132" s="104" t="str">
        <f t="shared" ref="BS132:BS147" ca="1" si="104">BB132</f>
        <v>2H8</v>
      </c>
      <c r="BT132" s="104" t="b">
        <f t="shared" ref="BT132:BT147" ca="1" si="105">IF($BB132="","",OR(BL132&lt;$BS$2,BM132&lt;$BT$2,BM132&gt;$BU$2,BI132&lt;$BV$2,BI132&gt;$BW$2))</f>
        <v>0</v>
      </c>
    </row>
    <row r="133" spans="1:72" x14ac:dyDescent="0.25">
      <c r="A133" s="104">
        <f ca="1">IF(A132="","",IF(ISTEXT(A132),1,IF(A132+1&gt;Data_Chart!$C$2,"",A132+1)))</f>
        <v>130</v>
      </c>
      <c r="B133" s="104">
        <f ca="1">IFERROR(SMALL(Data_Amplitude!$A$4:$A$1155,A133),"")</f>
        <v>130</v>
      </c>
      <c r="C133" s="104" t="str">
        <f t="shared" ca="1" si="87"/>
        <v>2H9</v>
      </c>
      <c r="D133" s="104" t="str">
        <f t="shared" si="84"/>
        <v/>
      </c>
      <c r="E133" s="104" t="str">
        <f t="shared" si="84"/>
        <v/>
      </c>
      <c r="F133" s="104" t="str">
        <f t="shared" si="84"/>
        <v/>
      </c>
      <c r="G133" s="104" t="str">
        <f t="shared" si="84"/>
        <v/>
      </c>
      <c r="H133" s="104" t="str">
        <f t="shared" si="84"/>
        <v/>
      </c>
      <c r="I133" s="104" t="str">
        <f t="shared" si="84"/>
        <v/>
      </c>
      <c r="J133" s="104" t="str">
        <f t="shared" si="84"/>
        <v/>
      </c>
      <c r="K133" s="104" t="str">
        <f t="shared" si="84"/>
        <v/>
      </c>
      <c r="L133" s="104" t="str">
        <f t="shared" si="84"/>
        <v/>
      </c>
      <c r="M133" s="104" t="str">
        <f t="shared" si="84"/>
        <v/>
      </c>
      <c r="N133" s="104" t="str">
        <f t="shared" si="84"/>
        <v/>
      </c>
      <c r="O133" s="104" t="str">
        <f t="shared" si="84"/>
        <v/>
      </c>
      <c r="P133" s="104" t="str">
        <f t="shared" si="84"/>
        <v/>
      </c>
      <c r="Q133" s="104" t="str">
        <f t="shared" ca="1" si="84"/>
        <v/>
      </c>
      <c r="R133" s="104">
        <f t="shared" ca="1" si="84"/>
        <v>-1.6667210967652399</v>
      </c>
      <c r="S133" s="104">
        <f t="shared" ca="1" si="84"/>
        <v>-1.3206986297384649</v>
      </c>
      <c r="T133" s="104">
        <f t="shared" ca="1" si="85"/>
        <v>-1.02661579381721</v>
      </c>
      <c r="U133" s="104">
        <f t="shared" ca="1" si="85"/>
        <v>-0.76570091945281227</v>
      </c>
      <c r="V133" s="104">
        <f t="shared" ca="1" si="85"/>
        <v>-0.54008709608284466</v>
      </c>
      <c r="W133" s="104">
        <f t="shared" ca="1" si="85"/>
        <v>-0.3622206907298407</v>
      </c>
      <c r="X133" s="104" t="str">
        <f t="shared" ca="1" si="85"/>
        <v/>
      </c>
      <c r="Y133" s="104" t="str">
        <f t="shared" ca="1" si="85"/>
        <v/>
      </c>
      <c r="Z133" s="104" t="str">
        <f t="shared" ca="1" si="85"/>
        <v/>
      </c>
      <c r="AA133" s="104" t="str">
        <f t="shared" ca="1" si="85"/>
        <v/>
      </c>
      <c r="AB133" s="104" t="str">
        <f t="shared" ca="1" si="85"/>
        <v/>
      </c>
      <c r="AC133" s="104" t="str">
        <f t="shared" ca="1" si="85"/>
        <v/>
      </c>
      <c r="AD133" s="104" t="str">
        <f t="shared" ca="1" si="85"/>
        <v/>
      </c>
      <c r="AE133" s="104" t="str">
        <f t="shared" ca="1" si="85"/>
        <v/>
      </c>
      <c r="AF133" s="104" t="str">
        <f t="shared" ca="1" si="85"/>
        <v/>
      </c>
      <c r="AG133" s="104" t="str">
        <f t="shared" ca="1" si="85"/>
        <v/>
      </c>
      <c r="AH133" s="104" t="str">
        <f t="shared" ca="1" si="85"/>
        <v/>
      </c>
      <c r="AI133" s="104" t="str">
        <f t="shared" ca="1" si="85"/>
        <v/>
      </c>
      <c r="AJ133" s="104" t="str">
        <f t="shared" ca="1" si="88"/>
        <v/>
      </c>
      <c r="AK133" s="104" t="str">
        <f t="shared" ca="1" si="88"/>
        <v/>
      </c>
      <c r="AL133" s="104" t="str">
        <f t="shared" ca="1" si="88"/>
        <v/>
      </c>
      <c r="AM133" s="104" t="str">
        <f t="shared" ca="1" si="88"/>
        <v/>
      </c>
      <c r="AN133" s="104" t="str">
        <f t="shared" ca="1" si="88"/>
        <v/>
      </c>
      <c r="AO133" s="104" t="str">
        <f t="shared" ca="1" si="88"/>
        <v/>
      </c>
      <c r="AP133" s="104" t="str">
        <f t="shared" ca="1" si="88"/>
        <v/>
      </c>
      <c r="AQ133" s="104" t="str">
        <f t="shared" ca="1" si="88"/>
        <v/>
      </c>
      <c r="AR133" s="104" t="str">
        <f t="shared" ca="1" si="88"/>
        <v/>
      </c>
      <c r="AS133" s="104" t="str">
        <f t="shared" ca="1" si="88"/>
        <v/>
      </c>
      <c r="AT133" s="104" t="str">
        <f t="shared" ca="1" si="88"/>
        <v/>
      </c>
      <c r="AU133" s="104" t="str">
        <f t="shared" ca="1" si="88"/>
        <v/>
      </c>
      <c r="AV133" s="104" t="str">
        <f t="shared" ca="1" si="88"/>
        <v/>
      </c>
      <c r="AW133" s="104" t="str">
        <f t="shared" ca="1" si="88"/>
        <v/>
      </c>
      <c r="AX133" s="104" t="str">
        <f t="shared" ca="1" si="88"/>
        <v/>
      </c>
      <c r="AY133" s="104" t="str">
        <f t="shared" ca="1" si="88"/>
        <v/>
      </c>
      <c r="AZ133" s="104" t="str">
        <f t="shared" ca="1" si="86"/>
        <v/>
      </c>
      <c r="BA133" s="104" t="str">
        <f t="shared" ca="1" si="86"/>
        <v/>
      </c>
      <c r="BB133" s="104" t="str">
        <f t="shared" ca="1" si="89"/>
        <v>2H9</v>
      </c>
      <c r="BC133" s="104" t="str">
        <f t="shared" ca="1" si="90"/>
        <v>DNA_ParA</v>
      </c>
      <c r="BD133" s="104">
        <f t="shared" ca="1" si="91"/>
        <v>20809</v>
      </c>
      <c r="BE133" s="104" t="str">
        <f t="shared" ca="1" si="92"/>
        <v>DNA</v>
      </c>
      <c r="BF133" s="104" t="str">
        <f t="shared" ca="1" si="93"/>
        <v>ParA</v>
      </c>
      <c r="BG133" s="104" t="str">
        <f t="shared" ca="1" si="94"/>
        <v>4_1</v>
      </c>
      <c r="BH133" s="104">
        <f ca="1">IFERROR(IF(BB133="","",IF(Details!$B$10=1,1,VLOOKUP($BB133,Data_qPCR,58,FALSE))),"")</f>
        <v>1</v>
      </c>
      <c r="BI133" s="104">
        <f t="shared" ca="1" si="95"/>
        <v>6</v>
      </c>
      <c r="BJ133" s="104">
        <f t="shared" ca="1" si="96"/>
        <v>3.7882910787634003</v>
      </c>
      <c r="BK133" s="104">
        <f t="shared" ca="1" si="97"/>
        <v>21.08753957545273</v>
      </c>
      <c r="BL133" s="104">
        <f t="shared" ca="1" si="98"/>
        <v>0.98768882485111997</v>
      </c>
      <c r="BM133" s="104">
        <f t="shared" ca="1" si="99"/>
        <v>0.83641684632400581</v>
      </c>
      <c r="BN133" s="104">
        <f t="shared" ca="1" si="100"/>
        <v>17.09846906951487</v>
      </c>
      <c r="BO133" s="104" t="str">
        <f t="shared" ca="1" si="101"/>
        <v>ParA@4_1</v>
      </c>
      <c r="BP133" s="104">
        <f ca="1">IF(BO133="","",BQ133-COUNTIF($BO$3:BO132,BO133))</f>
        <v>1</v>
      </c>
      <c r="BQ133" s="104">
        <f t="shared" ca="1" si="102"/>
        <v>2</v>
      </c>
      <c r="BR133" s="104" t="str">
        <f t="shared" ca="1" si="103"/>
        <v>ParA@4_1@2</v>
      </c>
      <c r="BS133" s="104" t="str">
        <f t="shared" ca="1" si="104"/>
        <v>2H9</v>
      </c>
      <c r="BT133" s="104" t="b">
        <f t="shared" ca="1" si="105"/>
        <v>0</v>
      </c>
    </row>
    <row r="134" spans="1:72" x14ac:dyDescent="0.25">
      <c r="A134" s="104">
        <f ca="1">IF(A133="","",IF(ISTEXT(A133),1,IF(A133+1&gt;Data_Chart!$C$2,"",A133+1)))</f>
        <v>131</v>
      </c>
      <c r="B134" s="104" t="str">
        <f ca="1">IFERROR(SMALL(Data_Amplitude!$A$4:$A$1155,A134),"")</f>
        <v/>
      </c>
      <c r="C134" s="104" t="str">
        <f t="shared" ca="1" si="87"/>
        <v/>
      </c>
      <c r="D134" s="104" t="str">
        <f t="shared" si="84"/>
        <v/>
      </c>
      <c r="E134" s="104" t="str">
        <f t="shared" si="84"/>
        <v/>
      </c>
      <c r="F134" s="104" t="str">
        <f t="shared" si="84"/>
        <v/>
      </c>
      <c r="G134" s="104" t="str">
        <f t="shared" si="84"/>
        <v/>
      </c>
      <c r="H134" s="104" t="str">
        <f t="shared" si="84"/>
        <v/>
      </c>
      <c r="I134" s="104" t="str">
        <f t="shared" si="84"/>
        <v/>
      </c>
      <c r="J134" s="104" t="str">
        <f t="shared" si="84"/>
        <v/>
      </c>
      <c r="K134" s="104" t="str">
        <f t="shared" si="84"/>
        <v/>
      </c>
      <c r="L134" s="104" t="str">
        <f t="shared" si="84"/>
        <v/>
      </c>
      <c r="M134" s="104" t="str">
        <f t="shared" si="84"/>
        <v/>
      </c>
      <c r="N134" s="104" t="str">
        <f t="shared" si="84"/>
        <v/>
      </c>
      <c r="O134" s="104" t="str">
        <f t="shared" si="84"/>
        <v/>
      </c>
      <c r="P134" s="104" t="str">
        <f t="shared" si="84"/>
        <v/>
      </c>
      <c r="Q134" s="104" t="str">
        <f t="shared" ca="1" si="84"/>
        <v/>
      </c>
      <c r="R134" s="104" t="str">
        <f t="shared" ca="1" si="84"/>
        <v/>
      </c>
      <c r="S134" s="104" t="str">
        <f t="shared" ca="1" si="84"/>
        <v/>
      </c>
      <c r="T134" s="104" t="str">
        <f t="shared" ca="1" si="85"/>
        <v/>
      </c>
      <c r="U134" s="104" t="str">
        <f t="shared" ca="1" si="85"/>
        <v/>
      </c>
      <c r="V134" s="104" t="str">
        <f t="shared" ca="1" si="85"/>
        <v/>
      </c>
      <c r="W134" s="104" t="str">
        <f t="shared" ca="1" si="85"/>
        <v/>
      </c>
      <c r="X134" s="104" t="str">
        <f t="shared" ca="1" si="85"/>
        <v/>
      </c>
      <c r="Y134" s="104" t="str">
        <f t="shared" ca="1" si="85"/>
        <v/>
      </c>
      <c r="Z134" s="104" t="str">
        <f t="shared" ca="1" si="85"/>
        <v/>
      </c>
      <c r="AA134" s="104" t="str">
        <f t="shared" ca="1" si="85"/>
        <v/>
      </c>
      <c r="AB134" s="104" t="str">
        <f t="shared" ca="1" si="85"/>
        <v/>
      </c>
      <c r="AC134" s="104" t="str">
        <f t="shared" ca="1" si="85"/>
        <v/>
      </c>
      <c r="AD134" s="104" t="str">
        <f t="shared" ca="1" si="85"/>
        <v/>
      </c>
      <c r="AE134" s="104" t="str">
        <f t="shared" ca="1" si="85"/>
        <v/>
      </c>
      <c r="AF134" s="104" t="str">
        <f t="shared" ca="1" si="85"/>
        <v/>
      </c>
      <c r="AG134" s="104" t="str">
        <f t="shared" ca="1" si="85"/>
        <v/>
      </c>
      <c r="AH134" s="104" t="str">
        <f t="shared" ca="1" si="85"/>
        <v/>
      </c>
      <c r="AI134" s="104" t="str">
        <f t="shared" ca="1" si="85"/>
        <v/>
      </c>
      <c r="AJ134" s="104" t="str">
        <f t="shared" ca="1" si="88"/>
        <v/>
      </c>
      <c r="AK134" s="104" t="str">
        <f t="shared" ca="1" si="88"/>
        <v/>
      </c>
      <c r="AL134" s="104" t="str">
        <f t="shared" ca="1" si="88"/>
        <v/>
      </c>
      <c r="AM134" s="104" t="str">
        <f t="shared" ca="1" si="88"/>
        <v/>
      </c>
      <c r="AN134" s="104" t="str">
        <f t="shared" ca="1" si="88"/>
        <v/>
      </c>
      <c r="AO134" s="104" t="str">
        <f t="shared" ca="1" si="88"/>
        <v/>
      </c>
      <c r="AP134" s="104" t="str">
        <f t="shared" ca="1" si="88"/>
        <v/>
      </c>
      <c r="AQ134" s="104" t="str">
        <f t="shared" ca="1" si="88"/>
        <v/>
      </c>
      <c r="AR134" s="104" t="str">
        <f t="shared" ca="1" si="88"/>
        <v/>
      </c>
      <c r="AS134" s="104" t="str">
        <f t="shared" ca="1" si="88"/>
        <v/>
      </c>
      <c r="AT134" s="104" t="str">
        <f t="shared" ca="1" si="88"/>
        <v/>
      </c>
      <c r="AU134" s="104" t="str">
        <f t="shared" ca="1" si="88"/>
        <v/>
      </c>
      <c r="AV134" s="104" t="str">
        <f t="shared" ca="1" si="88"/>
        <v/>
      </c>
      <c r="AW134" s="104" t="str">
        <f t="shared" ca="1" si="88"/>
        <v/>
      </c>
      <c r="AX134" s="104" t="str">
        <f t="shared" ca="1" si="88"/>
        <v/>
      </c>
      <c r="AY134" s="104" t="str">
        <f t="shared" ca="1" si="88"/>
        <v/>
      </c>
      <c r="AZ134" s="104" t="str">
        <f t="shared" ca="1" si="86"/>
        <v/>
      </c>
      <c r="BA134" s="104" t="str">
        <f t="shared" ca="1" si="86"/>
        <v/>
      </c>
      <c r="BB134" s="104" t="str">
        <f t="shared" ca="1" si="89"/>
        <v/>
      </c>
      <c r="BC134" s="104" t="str">
        <f t="shared" ca="1" si="90"/>
        <v/>
      </c>
      <c r="BD134" s="104" t="str">
        <f t="shared" ca="1" si="91"/>
        <v/>
      </c>
      <c r="BE134" s="104" t="str">
        <f t="shared" ca="1" si="92"/>
        <v/>
      </c>
      <c r="BF134" s="104" t="str">
        <f t="shared" ca="1" si="93"/>
        <v/>
      </c>
      <c r="BG134" s="104" t="str">
        <f t="shared" ca="1" si="94"/>
        <v/>
      </c>
      <c r="BH134" s="104" t="str">
        <f ca="1">IFERROR(IF(BB134="","",IF(Details!$B$10=1,1,VLOOKUP($BB134,Data_qPCR,58,FALSE))),"")</f>
        <v/>
      </c>
      <c r="BI134" s="104" t="str">
        <f t="shared" ca="1" si="95"/>
        <v/>
      </c>
      <c r="BJ134" s="104" t="str">
        <f t="shared" ca="1" si="96"/>
        <v/>
      </c>
      <c r="BK134" s="104" t="str">
        <f t="shared" ca="1" si="97"/>
        <v/>
      </c>
      <c r="BL134" s="104" t="str">
        <f t="shared" ca="1" si="98"/>
        <v/>
      </c>
      <c r="BM134" s="104" t="str">
        <f t="shared" ca="1" si="99"/>
        <v/>
      </c>
      <c r="BN134" s="104" t="str">
        <f t="shared" ca="1" si="100"/>
        <v/>
      </c>
      <c r="BO134" s="104" t="str">
        <f t="shared" ca="1" si="101"/>
        <v/>
      </c>
      <c r="BP134" s="104" t="str">
        <f ca="1">IF(BO134="","",BQ134-COUNTIF($BO$3:BO133,BO134))</f>
        <v/>
      </c>
      <c r="BQ134" s="104" t="str">
        <f t="shared" ca="1" si="102"/>
        <v/>
      </c>
      <c r="BR134" s="104" t="str">
        <f t="shared" ca="1" si="103"/>
        <v/>
      </c>
      <c r="BS134" s="104" t="str">
        <f t="shared" ca="1" si="104"/>
        <v/>
      </c>
      <c r="BT134" s="104" t="str">
        <f t="shared" ca="1" si="105"/>
        <v/>
      </c>
    </row>
    <row r="135" spans="1:72" x14ac:dyDescent="0.25">
      <c r="A135" s="104">
        <f ca="1">IF(A134="","",IF(ISTEXT(A134),1,IF(A134+1&gt;Data_Chart!$C$2,"",A134+1)))</f>
        <v>132</v>
      </c>
      <c r="B135" s="104" t="str">
        <f ca="1">IFERROR(SMALL(Data_Amplitude!$A$4:$A$1155,A135),"")</f>
        <v/>
      </c>
      <c r="C135" s="104" t="str">
        <f t="shared" ca="1" si="87"/>
        <v/>
      </c>
      <c r="D135" s="104" t="str">
        <f t="shared" si="84"/>
        <v/>
      </c>
      <c r="E135" s="104" t="str">
        <f t="shared" si="84"/>
        <v/>
      </c>
      <c r="F135" s="104" t="str">
        <f t="shared" si="84"/>
        <v/>
      </c>
      <c r="G135" s="104" t="str">
        <f t="shared" si="84"/>
        <v/>
      </c>
      <c r="H135" s="104" t="str">
        <f t="shared" si="84"/>
        <v/>
      </c>
      <c r="I135" s="104" t="str">
        <f t="shared" si="84"/>
        <v/>
      </c>
      <c r="J135" s="104" t="str">
        <f t="shared" si="84"/>
        <v/>
      </c>
      <c r="K135" s="104" t="str">
        <f t="shared" si="84"/>
        <v/>
      </c>
      <c r="L135" s="104" t="str">
        <f t="shared" si="84"/>
        <v/>
      </c>
      <c r="M135" s="104" t="str">
        <f t="shared" si="84"/>
        <v/>
      </c>
      <c r="N135" s="104" t="str">
        <f t="shared" si="84"/>
        <v/>
      </c>
      <c r="O135" s="104" t="str">
        <f t="shared" si="84"/>
        <v/>
      </c>
      <c r="P135" s="104" t="str">
        <f t="shared" si="84"/>
        <v/>
      </c>
      <c r="Q135" s="104" t="str">
        <f t="shared" ca="1" si="84"/>
        <v/>
      </c>
      <c r="R135" s="104" t="str">
        <f t="shared" ca="1" si="84"/>
        <v/>
      </c>
      <c r="S135" s="104" t="str">
        <f t="shared" ca="1" si="84"/>
        <v/>
      </c>
      <c r="T135" s="104" t="str">
        <f t="shared" ca="1" si="85"/>
        <v/>
      </c>
      <c r="U135" s="104" t="str">
        <f t="shared" ca="1" si="85"/>
        <v/>
      </c>
      <c r="V135" s="104" t="str">
        <f t="shared" ca="1" si="85"/>
        <v/>
      </c>
      <c r="W135" s="104" t="str">
        <f t="shared" ca="1" si="85"/>
        <v/>
      </c>
      <c r="X135" s="104" t="str">
        <f t="shared" ca="1" si="85"/>
        <v/>
      </c>
      <c r="Y135" s="104" t="str">
        <f t="shared" ca="1" si="85"/>
        <v/>
      </c>
      <c r="Z135" s="104" t="str">
        <f t="shared" ca="1" si="85"/>
        <v/>
      </c>
      <c r="AA135" s="104" t="str">
        <f t="shared" ca="1" si="85"/>
        <v/>
      </c>
      <c r="AB135" s="104" t="str">
        <f t="shared" ca="1" si="85"/>
        <v/>
      </c>
      <c r="AC135" s="104" t="str">
        <f t="shared" ca="1" si="85"/>
        <v/>
      </c>
      <c r="AD135" s="104" t="str">
        <f t="shared" ca="1" si="85"/>
        <v/>
      </c>
      <c r="AE135" s="104" t="str">
        <f t="shared" ca="1" si="85"/>
        <v/>
      </c>
      <c r="AF135" s="104" t="str">
        <f t="shared" ca="1" si="85"/>
        <v/>
      </c>
      <c r="AG135" s="104" t="str">
        <f t="shared" ca="1" si="85"/>
        <v/>
      </c>
      <c r="AH135" s="104" t="str">
        <f t="shared" ca="1" si="85"/>
        <v/>
      </c>
      <c r="AI135" s="104" t="str">
        <f t="shared" ca="1" si="85"/>
        <v/>
      </c>
      <c r="AJ135" s="104" t="str">
        <f t="shared" ca="1" si="88"/>
        <v/>
      </c>
      <c r="AK135" s="104" t="str">
        <f t="shared" ca="1" si="88"/>
        <v/>
      </c>
      <c r="AL135" s="104" t="str">
        <f t="shared" ca="1" si="88"/>
        <v/>
      </c>
      <c r="AM135" s="104" t="str">
        <f t="shared" ca="1" si="88"/>
        <v/>
      </c>
      <c r="AN135" s="104" t="str">
        <f t="shared" ca="1" si="88"/>
        <v/>
      </c>
      <c r="AO135" s="104" t="str">
        <f t="shared" ca="1" si="88"/>
        <v/>
      </c>
      <c r="AP135" s="104" t="str">
        <f t="shared" ca="1" si="88"/>
        <v/>
      </c>
      <c r="AQ135" s="104" t="str">
        <f t="shared" ca="1" si="88"/>
        <v/>
      </c>
      <c r="AR135" s="104" t="str">
        <f t="shared" ca="1" si="88"/>
        <v/>
      </c>
      <c r="AS135" s="104" t="str">
        <f t="shared" ca="1" si="88"/>
        <v/>
      </c>
      <c r="AT135" s="104" t="str">
        <f t="shared" ca="1" si="88"/>
        <v/>
      </c>
      <c r="AU135" s="104" t="str">
        <f t="shared" ca="1" si="88"/>
        <v/>
      </c>
      <c r="AV135" s="104" t="str">
        <f t="shared" ca="1" si="88"/>
        <v/>
      </c>
      <c r="AW135" s="104" t="str">
        <f t="shared" ca="1" si="88"/>
        <v/>
      </c>
      <c r="AX135" s="104" t="str">
        <f t="shared" ca="1" si="88"/>
        <v/>
      </c>
      <c r="AY135" s="104" t="str">
        <f t="shared" ca="1" si="88"/>
        <v/>
      </c>
      <c r="AZ135" s="104" t="str">
        <f t="shared" ca="1" si="86"/>
        <v/>
      </c>
      <c r="BA135" s="104" t="str">
        <f t="shared" ca="1" si="86"/>
        <v/>
      </c>
      <c r="BB135" s="104" t="str">
        <f t="shared" ca="1" si="89"/>
        <v/>
      </c>
      <c r="BC135" s="104" t="str">
        <f t="shared" ca="1" si="90"/>
        <v/>
      </c>
      <c r="BD135" s="104" t="str">
        <f t="shared" ca="1" si="91"/>
        <v/>
      </c>
      <c r="BE135" s="104" t="str">
        <f t="shared" ca="1" si="92"/>
        <v/>
      </c>
      <c r="BF135" s="104" t="str">
        <f t="shared" ca="1" si="93"/>
        <v/>
      </c>
      <c r="BG135" s="104" t="str">
        <f t="shared" ca="1" si="94"/>
        <v/>
      </c>
      <c r="BH135" s="104" t="str">
        <f ca="1">IFERROR(IF(BB135="","",IF(Details!$B$10=1,1,VLOOKUP($BB135,Data_qPCR,58,FALSE))),"")</f>
        <v/>
      </c>
      <c r="BI135" s="104" t="str">
        <f t="shared" ca="1" si="95"/>
        <v/>
      </c>
      <c r="BJ135" s="104" t="str">
        <f t="shared" ca="1" si="96"/>
        <v/>
      </c>
      <c r="BK135" s="104" t="str">
        <f t="shared" ca="1" si="97"/>
        <v/>
      </c>
      <c r="BL135" s="104" t="str">
        <f t="shared" ca="1" si="98"/>
        <v/>
      </c>
      <c r="BM135" s="104" t="str">
        <f t="shared" ca="1" si="99"/>
        <v/>
      </c>
      <c r="BN135" s="104" t="str">
        <f t="shared" ca="1" si="100"/>
        <v/>
      </c>
      <c r="BO135" s="104" t="str">
        <f t="shared" ca="1" si="101"/>
        <v/>
      </c>
      <c r="BP135" s="104" t="str">
        <f ca="1">IF(BO135="","",BQ135-COUNTIF($BO$3:BO134,BO135))</f>
        <v/>
      </c>
      <c r="BQ135" s="104" t="str">
        <f t="shared" ca="1" si="102"/>
        <v/>
      </c>
      <c r="BR135" s="104" t="str">
        <f t="shared" ca="1" si="103"/>
        <v/>
      </c>
      <c r="BS135" s="104" t="str">
        <f t="shared" ca="1" si="104"/>
        <v/>
      </c>
      <c r="BT135" s="104" t="str">
        <f t="shared" ca="1" si="105"/>
        <v/>
      </c>
    </row>
    <row r="136" spans="1:72" x14ac:dyDescent="0.25">
      <c r="A136" s="104">
        <f ca="1">IF(A135="","",IF(ISTEXT(A135),1,IF(A135+1&gt;Data_Chart!$C$2,"",A135+1)))</f>
        <v>133</v>
      </c>
      <c r="B136" s="104" t="str">
        <f ca="1">IFERROR(SMALL(Data_Amplitude!$A$4:$A$1155,A136),"")</f>
        <v/>
      </c>
      <c r="C136" s="104" t="str">
        <f t="shared" ca="1" si="87"/>
        <v/>
      </c>
      <c r="D136" s="104" t="str">
        <f t="shared" si="84"/>
        <v/>
      </c>
      <c r="E136" s="104" t="str">
        <f t="shared" si="84"/>
        <v/>
      </c>
      <c r="F136" s="104" t="str">
        <f t="shared" si="84"/>
        <v/>
      </c>
      <c r="G136" s="104" t="str">
        <f t="shared" si="84"/>
        <v/>
      </c>
      <c r="H136" s="104" t="str">
        <f t="shared" si="84"/>
        <v/>
      </c>
      <c r="I136" s="104" t="str">
        <f t="shared" si="84"/>
        <v/>
      </c>
      <c r="J136" s="104" t="str">
        <f t="shared" si="84"/>
        <v/>
      </c>
      <c r="K136" s="104" t="str">
        <f t="shared" si="84"/>
        <v/>
      </c>
      <c r="L136" s="104" t="str">
        <f t="shared" si="84"/>
        <v/>
      </c>
      <c r="M136" s="104" t="str">
        <f t="shared" si="84"/>
        <v/>
      </c>
      <c r="N136" s="104" t="str">
        <f t="shared" si="84"/>
        <v/>
      </c>
      <c r="O136" s="104" t="str">
        <f t="shared" si="84"/>
        <v/>
      </c>
      <c r="P136" s="104" t="str">
        <f t="shared" si="84"/>
        <v/>
      </c>
      <c r="Q136" s="104" t="str">
        <f t="shared" ca="1" si="84"/>
        <v/>
      </c>
      <c r="R136" s="104" t="str">
        <f t="shared" ca="1" si="84"/>
        <v/>
      </c>
      <c r="S136" s="104" t="str">
        <f t="shared" ref="S136:AH147" ca="1" si="106">IFERROR(IF(S$3&gt;$D$2,IF(VLOOKUP($C136,Data_qPCR,S$3+2,FALSE)&gt;=$K$1,"",IF(VLOOKUP($C136,Data_qPCR,S$3+2,FALSE)&lt;=$K$2,"",LOG(VLOOKUP($C136,Data_qPCR,S$3+2,FALSE)))),""),"")</f>
        <v/>
      </c>
      <c r="T136" s="104" t="str">
        <f t="shared" ca="1" si="106"/>
        <v/>
      </c>
      <c r="U136" s="104" t="str">
        <f t="shared" ca="1" si="106"/>
        <v/>
      </c>
      <c r="V136" s="104" t="str">
        <f t="shared" ca="1" si="106"/>
        <v/>
      </c>
      <c r="W136" s="104" t="str">
        <f t="shared" ca="1" si="106"/>
        <v/>
      </c>
      <c r="X136" s="104" t="str">
        <f t="shared" ca="1" si="106"/>
        <v/>
      </c>
      <c r="Y136" s="104" t="str">
        <f t="shared" ca="1" si="106"/>
        <v/>
      </c>
      <c r="Z136" s="104" t="str">
        <f t="shared" ca="1" si="106"/>
        <v/>
      </c>
      <c r="AA136" s="104" t="str">
        <f t="shared" ca="1" si="106"/>
        <v/>
      </c>
      <c r="AB136" s="104" t="str">
        <f t="shared" ca="1" si="106"/>
        <v/>
      </c>
      <c r="AC136" s="104" t="str">
        <f t="shared" ca="1" si="106"/>
        <v/>
      </c>
      <c r="AD136" s="104" t="str">
        <f t="shared" ca="1" si="106"/>
        <v/>
      </c>
      <c r="AE136" s="104" t="str">
        <f t="shared" ca="1" si="106"/>
        <v/>
      </c>
      <c r="AF136" s="104" t="str">
        <f t="shared" ca="1" si="106"/>
        <v/>
      </c>
      <c r="AG136" s="104" t="str">
        <f t="shared" ca="1" si="106"/>
        <v/>
      </c>
      <c r="AH136" s="104" t="str">
        <f t="shared" ca="1" si="106"/>
        <v/>
      </c>
      <c r="AI136" s="104" t="str">
        <f t="shared" ca="1" si="85"/>
        <v/>
      </c>
      <c r="AJ136" s="104" t="str">
        <f t="shared" ca="1" si="88"/>
        <v/>
      </c>
      <c r="AK136" s="104" t="str">
        <f t="shared" ca="1" si="88"/>
        <v/>
      </c>
      <c r="AL136" s="104" t="str">
        <f t="shared" ca="1" si="88"/>
        <v/>
      </c>
      <c r="AM136" s="104" t="str">
        <f t="shared" ca="1" si="88"/>
        <v/>
      </c>
      <c r="AN136" s="104" t="str">
        <f t="shared" ca="1" si="88"/>
        <v/>
      </c>
      <c r="AO136" s="104" t="str">
        <f t="shared" ca="1" si="88"/>
        <v/>
      </c>
      <c r="AP136" s="104" t="str">
        <f t="shared" ca="1" si="88"/>
        <v/>
      </c>
      <c r="AQ136" s="104" t="str">
        <f t="shared" ca="1" si="88"/>
        <v/>
      </c>
      <c r="AR136" s="104" t="str">
        <f t="shared" ca="1" si="88"/>
        <v/>
      </c>
      <c r="AS136" s="104" t="str">
        <f t="shared" ca="1" si="88"/>
        <v/>
      </c>
      <c r="AT136" s="104" t="str">
        <f t="shared" ca="1" si="88"/>
        <v/>
      </c>
      <c r="AU136" s="104" t="str">
        <f t="shared" ca="1" si="88"/>
        <v/>
      </c>
      <c r="AV136" s="104" t="str">
        <f t="shared" ca="1" si="88"/>
        <v/>
      </c>
      <c r="AW136" s="104" t="str">
        <f t="shared" ca="1" si="88"/>
        <v/>
      </c>
      <c r="AX136" s="104" t="str">
        <f t="shared" ca="1" si="88"/>
        <v/>
      </c>
      <c r="AY136" s="104" t="str">
        <f t="shared" ca="1" si="88"/>
        <v/>
      </c>
      <c r="AZ136" s="104" t="str">
        <f t="shared" ca="1" si="86"/>
        <v/>
      </c>
      <c r="BA136" s="104" t="str">
        <f t="shared" ca="1" si="86"/>
        <v/>
      </c>
      <c r="BB136" s="104" t="str">
        <f t="shared" ca="1" si="89"/>
        <v/>
      </c>
      <c r="BC136" s="104" t="str">
        <f t="shared" ca="1" si="90"/>
        <v/>
      </c>
      <c r="BD136" s="104" t="str">
        <f t="shared" ca="1" si="91"/>
        <v/>
      </c>
      <c r="BE136" s="104" t="str">
        <f t="shared" ca="1" si="92"/>
        <v/>
      </c>
      <c r="BF136" s="104" t="str">
        <f t="shared" ca="1" si="93"/>
        <v/>
      </c>
      <c r="BG136" s="104" t="str">
        <f t="shared" ca="1" si="94"/>
        <v/>
      </c>
      <c r="BH136" s="104" t="str">
        <f ca="1">IFERROR(IF(BB136="","",IF(Details!$B$10=1,1,VLOOKUP($BB136,Data_qPCR,58,FALSE))),"")</f>
        <v/>
      </c>
      <c r="BI136" s="104" t="str">
        <f t="shared" ca="1" si="95"/>
        <v/>
      </c>
      <c r="BJ136" s="104" t="str">
        <f t="shared" ca="1" si="96"/>
        <v/>
      </c>
      <c r="BK136" s="104" t="str">
        <f t="shared" ca="1" si="97"/>
        <v/>
      </c>
      <c r="BL136" s="104" t="str">
        <f t="shared" ca="1" si="98"/>
        <v/>
      </c>
      <c r="BM136" s="104" t="str">
        <f t="shared" ca="1" si="99"/>
        <v/>
      </c>
      <c r="BN136" s="104" t="str">
        <f t="shared" ca="1" si="100"/>
        <v/>
      </c>
      <c r="BO136" s="104" t="str">
        <f t="shared" ca="1" si="101"/>
        <v/>
      </c>
      <c r="BP136" s="104" t="str">
        <f ca="1">IF(BO136="","",BQ136-COUNTIF($BO$3:BO135,BO136))</f>
        <v/>
      </c>
      <c r="BQ136" s="104" t="str">
        <f t="shared" ca="1" si="102"/>
        <v/>
      </c>
      <c r="BR136" s="104" t="str">
        <f t="shared" ca="1" si="103"/>
        <v/>
      </c>
      <c r="BS136" s="104" t="str">
        <f t="shared" ca="1" si="104"/>
        <v/>
      </c>
      <c r="BT136" s="104" t="str">
        <f t="shared" ca="1" si="105"/>
        <v/>
      </c>
    </row>
    <row r="137" spans="1:72" x14ac:dyDescent="0.25">
      <c r="A137" s="104">
        <f ca="1">IF(A136="","",IF(ISTEXT(A136),1,IF(A136+1&gt;Data_Chart!$C$2,"",A136+1)))</f>
        <v>134</v>
      </c>
      <c r="B137" s="104" t="str">
        <f ca="1">IFERROR(SMALL(Data_Amplitude!$A$4:$A$1155,A137),"")</f>
        <v/>
      </c>
      <c r="C137" s="104" t="str">
        <f t="shared" ca="1" si="87"/>
        <v/>
      </c>
      <c r="D137" s="104" t="str">
        <f t="shared" ref="D137:S147" si="107">IFERROR(IF(D$3&gt;$D$2,IF(VLOOKUP($C137,Data_qPCR,D$3+2,FALSE)&gt;=$K$1,"",IF(VLOOKUP($C137,Data_qPCR,D$3+2,FALSE)&lt;=$K$2,"",LOG(VLOOKUP($C137,Data_qPCR,D$3+2,FALSE)))),""),"")</f>
        <v/>
      </c>
      <c r="E137" s="104" t="str">
        <f t="shared" si="107"/>
        <v/>
      </c>
      <c r="F137" s="104" t="str">
        <f t="shared" si="107"/>
        <v/>
      </c>
      <c r="G137" s="104" t="str">
        <f t="shared" si="107"/>
        <v/>
      </c>
      <c r="H137" s="104" t="str">
        <f t="shared" si="107"/>
        <v/>
      </c>
      <c r="I137" s="104" t="str">
        <f t="shared" si="107"/>
        <v/>
      </c>
      <c r="J137" s="104" t="str">
        <f t="shared" si="107"/>
        <v/>
      </c>
      <c r="K137" s="104" t="str">
        <f t="shared" si="107"/>
        <v/>
      </c>
      <c r="L137" s="104" t="str">
        <f t="shared" si="107"/>
        <v/>
      </c>
      <c r="M137" s="104" t="str">
        <f t="shared" si="107"/>
        <v/>
      </c>
      <c r="N137" s="104" t="str">
        <f t="shared" si="107"/>
        <v/>
      </c>
      <c r="O137" s="104" t="str">
        <f t="shared" si="107"/>
        <v/>
      </c>
      <c r="P137" s="104" t="str">
        <f t="shared" si="107"/>
        <v/>
      </c>
      <c r="Q137" s="104" t="str">
        <f t="shared" ca="1" si="107"/>
        <v/>
      </c>
      <c r="R137" s="104" t="str">
        <f t="shared" ca="1" si="107"/>
        <v/>
      </c>
      <c r="S137" s="104" t="str">
        <f t="shared" ca="1" si="107"/>
        <v/>
      </c>
      <c r="T137" s="104" t="str">
        <f t="shared" ca="1" si="106"/>
        <v/>
      </c>
      <c r="U137" s="104" t="str">
        <f t="shared" ca="1" si="106"/>
        <v/>
      </c>
      <c r="V137" s="104" t="str">
        <f t="shared" ca="1" si="106"/>
        <v/>
      </c>
      <c r="W137" s="104" t="str">
        <f t="shared" ca="1" si="106"/>
        <v/>
      </c>
      <c r="X137" s="104" t="str">
        <f t="shared" ca="1" si="106"/>
        <v/>
      </c>
      <c r="Y137" s="104" t="str">
        <f t="shared" ca="1" si="106"/>
        <v/>
      </c>
      <c r="Z137" s="104" t="str">
        <f t="shared" ca="1" si="106"/>
        <v/>
      </c>
      <c r="AA137" s="104" t="str">
        <f t="shared" ca="1" si="106"/>
        <v/>
      </c>
      <c r="AB137" s="104" t="str">
        <f t="shared" ca="1" si="106"/>
        <v/>
      </c>
      <c r="AC137" s="104" t="str">
        <f t="shared" ca="1" si="106"/>
        <v/>
      </c>
      <c r="AD137" s="104" t="str">
        <f t="shared" ca="1" si="106"/>
        <v/>
      </c>
      <c r="AE137" s="104" t="str">
        <f t="shared" ca="1" si="106"/>
        <v/>
      </c>
      <c r="AF137" s="104" t="str">
        <f t="shared" ca="1" si="106"/>
        <v/>
      </c>
      <c r="AG137" s="104" t="str">
        <f t="shared" ca="1" si="106"/>
        <v/>
      </c>
      <c r="AH137" s="104" t="str">
        <f t="shared" ca="1" si="106"/>
        <v/>
      </c>
      <c r="AI137" s="104" t="str">
        <f t="shared" ca="1" si="85"/>
        <v/>
      </c>
      <c r="AJ137" s="104" t="str">
        <f t="shared" ca="1" si="88"/>
        <v/>
      </c>
      <c r="AK137" s="104" t="str">
        <f t="shared" ca="1" si="88"/>
        <v/>
      </c>
      <c r="AL137" s="104" t="str">
        <f t="shared" ca="1" si="88"/>
        <v/>
      </c>
      <c r="AM137" s="104" t="str">
        <f t="shared" ca="1" si="88"/>
        <v/>
      </c>
      <c r="AN137" s="104" t="str">
        <f t="shared" ca="1" si="88"/>
        <v/>
      </c>
      <c r="AO137" s="104" t="str">
        <f t="shared" ca="1" si="88"/>
        <v/>
      </c>
      <c r="AP137" s="104" t="str">
        <f t="shared" ca="1" si="88"/>
        <v/>
      </c>
      <c r="AQ137" s="104" t="str">
        <f t="shared" ca="1" si="88"/>
        <v/>
      </c>
      <c r="AR137" s="104" t="str">
        <f t="shared" ca="1" si="88"/>
        <v/>
      </c>
      <c r="AS137" s="104" t="str">
        <f t="shared" ca="1" si="88"/>
        <v/>
      </c>
      <c r="AT137" s="104" t="str">
        <f t="shared" ca="1" si="88"/>
        <v/>
      </c>
      <c r="AU137" s="104" t="str">
        <f t="shared" ca="1" si="88"/>
        <v/>
      </c>
      <c r="AV137" s="104" t="str">
        <f t="shared" ca="1" si="88"/>
        <v/>
      </c>
      <c r="AW137" s="104" t="str">
        <f t="shared" ca="1" si="88"/>
        <v/>
      </c>
      <c r="AX137" s="104" t="str">
        <f t="shared" ca="1" si="88"/>
        <v/>
      </c>
      <c r="AY137" s="104" t="str">
        <f t="shared" ca="1" si="88"/>
        <v/>
      </c>
      <c r="AZ137" s="104" t="str">
        <f t="shared" ca="1" si="86"/>
        <v/>
      </c>
      <c r="BA137" s="104" t="str">
        <f t="shared" ca="1" si="86"/>
        <v/>
      </c>
      <c r="BB137" s="104" t="str">
        <f t="shared" ca="1" si="89"/>
        <v/>
      </c>
      <c r="BC137" s="104" t="str">
        <f t="shared" ca="1" si="90"/>
        <v/>
      </c>
      <c r="BD137" s="104" t="str">
        <f t="shared" ca="1" si="91"/>
        <v/>
      </c>
      <c r="BE137" s="104" t="str">
        <f t="shared" ca="1" si="92"/>
        <v/>
      </c>
      <c r="BF137" s="104" t="str">
        <f t="shared" ca="1" si="93"/>
        <v/>
      </c>
      <c r="BG137" s="104" t="str">
        <f t="shared" ca="1" si="94"/>
        <v/>
      </c>
      <c r="BH137" s="104" t="str">
        <f ca="1">IFERROR(IF(BB137="","",IF(Details!$B$10=1,1,VLOOKUP($BB137,Data_qPCR,58,FALSE))),"")</f>
        <v/>
      </c>
      <c r="BI137" s="104" t="str">
        <f t="shared" ca="1" si="95"/>
        <v/>
      </c>
      <c r="BJ137" s="104" t="str">
        <f t="shared" ca="1" si="96"/>
        <v/>
      </c>
      <c r="BK137" s="104" t="str">
        <f t="shared" ca="1" si="97"/>
        <v/>
      </c>
      <c r="BL137" s="104" t="str">
        <f t="shared" ca="1" si="98"/>
        <v/>
      </c>
      <c r="BM137" s="104" t="str">
        <f t="shared" ca="1" si="99"/>
        <v/>
      </c>
      <c r="BN137" s="104" t="str">
        <f t="shared" ca="1" si="100"/>
        <v/>
      </c>
      <c r="BO137" s="104" t="str">
        <f t="shared" ca="1" si="101"/>
        <v/>
      </c>
      <c r="BP137" s="104" t="str">
        <f ca="1">IF(BO137="","",BQ137-COUNTIF($BO$3:BO136,BO137))</f>
        <v/>
      </c>
      <c r="BQ137" s="104" t="str">
        <f t="shared" ca="1" si="102"/>
        <v/>
      </c>
      <c r="BR137" s="104" t="str">
        <f t="shared" ca="1" si="103"/>
        <v/>
      </c>
      <c r="BS137" s="104" t="str">
        <f t="shared" ca="1" si="104"/>
        <v/>
      </c>
      <c r="BT137" s="104" t="str">
        <f t="shared" ca="1" si="105"/>
        <v/>
      </c>
    </row>
    <row r="138" spans="1:72" x14ac:dyDescent="0.25">
      <c r="A138" s="104">
        <f ca="1">IF(A137="","",IF(ISTEXT(A137),1,IF(A137+1&gt;Data_Chart!$C$2,"",A137+1)))</f>
        <v>135</v>
      </c>
      <c r="B138" s="104" t="str">
        <f ca="1">IFERROR(SMALL(Data_Amplitude!$A$4:$A$1155,A138),"")</f>
        <v/>
      </c>
      <c r="C138" s="104" t="str">
        <f t="shared" ca="1" si="87"/>
        <v/>
      </c>
      <c r="D138" s="104" t="str">
        <f t="shared" si="107"/>
        <v/>
      </c>
      <c r="E138" s="104" t="str">
        <f t="shared" si="107"/>
        <v/>
      </c>
      <c r="F138" s="104" t="str">
        <f t="shared" si="107"/>
        <v/>
      </c>
      <c r="G138" s="104" t="str">
        <f t="shared" si="107"/>
        <v/>
      </c>
      <c r="H138" s="104" t="str">
        <f t="shared" si="107"/>
        <v/>
      </c>
      <c r="I138" s="104" t="str">
        <f t="shared" si="107"/>
        <v/>
      </c>
      <c r="J138" s="104" t="str">
        <f t="shared" si="107"/>
        <v/>
      </c>
      <c r="K138" s="104" t="str">
        <f t="shared" si="107"/>
        <v/>
      </c>
      <c r="L138" s="104" t="str">
        <f t="shared" si="107"/>
        <v/>
      </c>
      <c r="M138" s="104" t="str">
        <f t="shared" si="107"/>
        <v/>
      </c>
      <c r="N138" s="104" t="str">
        <f t="shared" si="107"/>
        <v/>
      </c>
      <c r="O138" s="104" t="str">
        <f t="shared" si="107"/>
        <v/>
      </c>
      <c r="P138" s="104" t="str">
        <f t="shared" si="107"/>
        <v/>
      </c>
      <c r="Q138" s="104" t="str">
        <f t="shared" ca="1" si="107"/>
        <v/>
      </c>
      <c r="R138" s="104" t="str">
        <f t="shared" ca="1" si="107"/>
        <v/>
      </c>
      <c r="S138" s="104" t="str">
        <f t="shared" ca="1" si="107"/>
        <v/>
      </c>
      <c r="T138" s="104" t="str">
        <f t="shared" ca="1" si="106"/>
        <v/>
      </c>
      <c r="U138" s="104" t="str">
        <f t="shared" ca="1" si="106"/>
        <v/>
      </c>
      <c r="V138" s="104" t="str">
        <f t="shared" ca="1" si="106"/>
        <v/>
      </c>
      <c r="W138" s="104" t="str">
        <f t="shared" ca="1" si="106"/>
        <v/>
      </c>
      <c r="X138" s="104" t="str">
        <f t="shared" ca="1" si="106"/>
        <v/>
      </c>
      <c r="Y138" s="104" t="str">
        <f t="shared" ca="1" si="106"/>
        <v/>
      </c>
      <c r="Z138" s="104" t="str">
        <f t="shared" ca="1" si="106"/>
        <v/>
      </c>
      <c r="AA138" s="104" t="str">
        <f t="shared" ca="1" si="106"/>
        <v/>
      </c>
      <c r="AB138" s="104" t="str">
        <f t="shared" ca="1" si="106"/>
        <v/>
      </c>
      <c r="AC138" s="104" t="str">
        <f t="shared" ca="1" si="106"/>
        <v/>
      </c>
      <c r="AD138" s="104" t="str">
        <f t="shared" ca="1" si="106"/>
        <v/>
      </c>
      <c r="AE138" s="104" t="str">
        <f t="shared" ca="1" si="106"/>
        <v/>
      </c>
      <c r="AF138" s="104" t="str">
        <f t="shared" ca="1" si="106"/>
        <v/>
      </c>
      <c r="AG138" s="104" t="str">
        <f t="shared" ca="1" si="106"/>
        <v/>
      </c>
      <c r="AH138" s="104" t="str">
        <f t="shared" ca="1" si="106"/>
        <v/>
      </c>
      <c r="AI138" s="104" t="str">
        <f t="shared" ca="1" si="85"/>
        <v/>
      </c>
      <c r="AJ138" s="104" t="str">
        <f t="shared" ca="1" si="88"/>
        <v/>
      </c>
      <c r="AK138" s="104" t="str">
        <f t="shared" ca="1" si="88"/>
        <v/>
      </c>
      <c r="AL138" s="104" t="str">
        <f t="shared" ca="1" si="88"/>
        <v/>
      </c>
      <c r="AM138" s="104" t="str">
        <f t="shared" ca="1" si="88"/>
        <v/>
      </c>
      <c r="AN138" s="104" t="str">
        <f t="shared" ca="1" si="88"/>
        <v/>
      </c>
      <c r="AO138" s="104" t="str">
        <f t="shared" ca="1" si="88"/>
        <v/>
      </c>
      <c r="AP138" s="104" t="str">
        <f t="shared" ca="1" si="88"/>
        <v/>
      </c>
      <c r="AQ138" s="104" t="str">
        <f t="shared" ca="1" si="88"/>
        <v/>
      </c>
      <c r="AR138" s="104" t="str">
        <f t="shared" ca="1" si="88"/>
        <v/>
      </c>
      <c r="AS138" s="104" t="str">
        <f t="shared" ca="1" si="88"/>
        <v/>
      </c>
      <c r="AT138" s="104" t="str">
        <f t="shared" ca="1" si="88"/>
        <v/>
      </c>
      <c r="AU138" s="104" t="str">
        <f t="shared" ca="1" si="88"/>
        <v/>
      </c>
      <c r="AV138" s="104" t="str">
        <f t="shared" ca="1" si="88"/>
        <v/>
      </c>
      <c r="AW138" s="104" t="str">
        <f t="shared" ca="1" si="88"/>
        <v/>
      </c>
      <c r="AX138" s="104" t="str">
        <f t="shared" ca="1" si="88"/>
        <v/>
      </c>
      <c r="AY138" s="104" t="str">
        <f t="shared" ca="1" si="88"/>
        <v/>
      </c>
      <c r="AZ138" s="104" t="str">
        <f t="shared" ca="1" si="86"/>
        <v/>
      </c>
      <c r="BA138" s="104" t="str">
        <f t="shared" ca="1" si="86"/>
        <v/>
      </c>
      <c r="BB138" s="104" t="str">
        <f t="shared" ca="1" si="89"/>
        <v/>
      </c>
      <c r="BC138" s="104" t="str">
        <f t="shared" ca="1" si="90"/>
        <v/>
      </c>
      <c r="BD138" s="104" t="str">
        <f t="shared" ca="1" si="91"/>
        <v/>
      </c>
      <c r="BE138" s="104" t="str">
        <f t="shared" ca="1" si="92"/>
        <v/>
      </c>
      <c r="BF138" s="104" t="str">
        <f t="shared" ca="1" si="93"/>
        <v/>
      </c>
      <c r="BG138" s="104" t="str">
        <f t="shared" ca="1" si="94"/>
        <v/>
      </c>
      <c r="BH138" s="104" t="str">
        <f ca="1">IFERROR(IF(BB138="","",IF(Details!$B$10=1,1,VLOOKUP($BB138,Data_qPCR,58,FALSE))),"")</f>
        <v/>
      </c>
      <c r="BI138" s="104" t="str">
        <f t="shared" ca="1" si="95"/>
        <v/>
      </c>
      <c r="BJ138" s="104" t="str">
        <f t="shared" ca="1" si="96"/>
        <v/>
      </c>
      <c r="BK138" s="104" t="str">
        <f t="shared" ca="1" si="97"/>
        <v/>
      </c>
      <c r="BL138" s="104" t="str">
        <f t="shared" ca="1" si="98"/>
        <v/>
      </c>
      <c r="BM138" s="104" t="str">
        <f t="shared" ca="1" si="99"/>
        <v/>
      </c>
      <c r="BN138" s="104" t="str">
        <f t="shared" ca="1" si="100"/>
        <v/>
      </c>
      <c r="BO138" s="104" t="str">
        <f t="shared" ca="1" si="101"/>
        <v/>
      </c>
      <c r="BP138" s="104" t="str">
        <f ca="1">IF(BO138="","",BQ138-COUNTIF($BO$3:BO137,BO138))</f>
        <v/>
      </c>
      <c r="BQ138" s="104" t="str">
        <f t="shared" ca="1" si="102"/>
        <v/>
      </c>
      <c r="BR138" s="104" t="str">
        <f t="shared" ca="1" si="103"/>
        <v/>
      </c>
      <c r="BS138" s="104" t="str">
        <f t="shared" ca="1" si="104"/>
        <v/>
      </c>
      <c r="BT138" s="104" t="str">
        <f t="shared" ca="1" si="105"/>
        <v/>
      </c>
    </row>
    <row r="139" spans="1:72" x14ac:dyDescent="0.25">
      <c r="A139" s="104">
        <f ca="1">IF(A138="","",IF(ISTEXT(A138),1,IF(A138+1&gt;Data_Chart!$C$2,"",A138+1)))</f>
        <v>136</v>
      </c>
      <c r="B139" s="104" t="str">
        <f ca="1">IFERROR(SMALL(Data_Amplitude!$A$4:$A$1155,A139),"")</f>
        <v/>
      </c>
      <c r="C139" s="104" t="str">
        <f t="shared" ca="1" si="87"/>
        <v/>
      </c>
      <c r="D139" s="104" t="str">
        <f t="shared" si="107"/>
        <v/>
      </c>
      <c r="E139" s="104" t="str">
        <f t="shared" si="107"/>
        <v/>
      </c>
      <c r="F139" s="104" t="str">
        <f t="shared" si="107"/>
        <v/>
      </c>
      <c r="G139" s="104" t="str">
        <f t="shared" si="107"/>
        <v/>
      </c>
      <c r="H139" s="104" t="str">
        <f t="shared" si="107"/>
        <v/>
      </c>
      <c r="I139" s="104" t="str">
        <f t="shared" si="107"/>
        <v/>
      </c>
      <c r="J139" s="104" t="str">
        <f t="shared" si="107"/>
        <v/>
      </c>
      <c r="K139" s="104" t="str">
        <f t="shared" si="107"/>
        <v/>
      </c>
      <c r="L139" s="104" t="str">
        <f t="shared" si="107"/>
        <v/>
      </c>
      <c r="M139" s="104" t="str">
        <f t="shared" si="107"/>
        <v/>
      </c>
      <c r="N139" s="104" t="str">
        <f t="shared" si="107"/>
        <v/>
      </c>
      <c r="O139" s="104" t="str">
        <f t="shared" si="107"/>
        <v/>
      </c>
      <c r="P139" s="104" t="str">
        <f t="shared" si="107"/>
        <v/>
      </c>
      <c r="Q139" s="104" t="str">
        <f t="shared" ca="1" si="107"/>
        <v/>
      </c>
      <c r="R139" s="104" t="str">
        <f t="shared" ca="1" si="107"/>
        <v/>
      </c>
      <c r="S139" s="104" t="str">
        <f t="shared" ca="1" si="107"/>
        <v/>
      </c>
      <c r="T139" s="104" t="str">
        <f t="shared" ca="1" si="106"/>
        <v/>
      </c>
      <c r="U139" s="104" t="str">
        <f t="shared" ca="1" si="106"/>
        <v/>
      </c>
      <c r="V139" s="104" t="str">
        <f t="shared" ca="1" si="106"/>
        <v/>
      </c>
      <c r="W139" s="104" t="str">
        <f t="shared" ca="1" si="106"/>
        <v/>
      </c>
      <c r="X139" s="104" t="str">
        <f t="shared" ca="1" si="106"/>
        <v/>
      </c>
      <c r="Y139" s="104" t="str">
        <f t="shared" ca="1" si="106"/>
        <v/>
      </c>
      <c r="Z139" s="104" t="str">
        <f t="shared" ca="1" si="106"/>
        <v/>
      </c>
      <c r="AA139" s="104" t="str">
        <f t="shared" ca="1" si="106"/>
        <v/>
      </c>
      <c r="AB139" s="104" t="str">
        <f t="shared" ca="1" si="106"/>
        <v/>
      </c>
      <c r="AC139" s="104" t="str">
        <f t="shared" ca="1" si="106"/>
        <v/>
      </c>
      <c r="AD139" s="104" t="str">
        <f t="shared" ca="1" si="106"/>
        <v/>
      </c>
      <c r="AE139" s="104" t="str">
        <f t="shared" ca="1" si="106"/>
        <v/>
      </c>
      <c r="AF139" s="104" t="str">
        <f t="shared" ca="1" si="106"/>
        <v/>
      </c>
      <c r="AG139" s="104" t="str">
        <f t="shared" ca="1" si="106"/>
        <v/>
      </c>
      <c r="AH139" s="104" t="str">
        <f t="shared" ca="1" si="106"/>
        <v/>
      </c>
      <c r="AI139" s="104" t="str">
        <f t="shared" ca="1" si="85"/>
        <v/>
      </c>
      <c r="AJ139" s="104" t="str">
        <f t="shared" ca="1" si="88"/>
        <v/>
      </c>
      <c r="AK139" s="104" t="str">
        <f t="shared" ca="1" si="88"/>
        <v/>
      </c>
      <c r="AL139" s="104" t="str">
        <f t="shared" ca="1" si="88"/>
        <v/>
      </c>
      <c r="AM139" s="104" t="str">
        <f t="shared" ca="1" si="88"/>
        <v/>
      </c>
      <c r="AN139" s="104" t="str">
        <f t="shared" ca="1" si="88"/>
        <v/>
      </c>
      <c r="AO139" s="104" t="str">
        <f t="shared" ca="1" si="88"/>
        <v/>
      </c>
      <c r="AP139" s="104" t="str">
        <f t="shared" ca="1" si="88"/>
        <v/>
      </c>
      <c r="AQ139" s="104" t="str">
        <f t="shared" ca="1" si="88"/>
        <v/>
      </c>
      <c r="AR139" s="104" t="str">
        <f t="shared" ca="1" si="88"/>
        <v/>
      </c>
      <c r="AS139" s="104" t="str">
        <f t="shared" ca="1" si="88"/>
        <v/>
      </c>
      <c r="AT139" s="104" t="str">
        <f t="shared" ca="1" si="88"/>
        <v/>
      </c>
      <c r="AU139" s="104" t="str">
        <f t="shared" ca="1" si="88"/>
        <v/>
      </c>
      <c r="AV139" s="104" t="str">
        <f t="shared" ca="1" si="88"/>
        <v/>
      </c>
      <c r="AW139" s="104" t="str">
        <f t="shared" ca="1" si="88"/>
        <v/>
      </c>
      <c r="AX139" s="104" t="str">
        <f t="shared" ca="1" si="88"/>
        <v/>
      </c>
      <c r="AY139" s="104" t="str">
        <f t="shared" ca="1" si="88"/>
        <v/>
      </c>
      <c r="AZ139" s="104" t="str">
        <f t="shared" ca="1" si="86"/>
        <v/>
      </c>
      <c r="BA139" s="104" t="str">
        <f t="shared" ca="1" si="86"/>
        <v/>
      </c>
      <c r="BB139" s="104" t="str">
        <f t="shared" ca="1" si="89"/>
        <v/>
      </c>
      <c r="BC139" s="104" t="str">
        <f t="shared" ca="1" si="90"/>
        <v/>
      </c>
      <c r="BD139" s="104" t="str">
        <f t="shared" ca="1" si="91"/>
        <v/>
      </c>
      <c r="BE139" s="104" t="str">
        <f t="shared" ca="1" si="92"/>
        <v/>
      </c>
      <c r="BF139" s="104" t="str">
        <f t="shared" ca="1" si="93"/>
        <v/>
      </c>
      <c r="BG139" s="104" t="str">
        <f t="shared" ca="1" si="94"/>
        <v/>
      </c>
      <c r="BH139" s="104" t="str">
        <f ca="1">IFERROR(IF(BB139="","",IF(Details!$B$10=1,1,VLOOKUP($BB139,Data_qPCR,58,FALSE))),"")</f>
        <v/>
      </c>
      <c r="BI139" s="104" t="str">
        <f t="shared" ca="1" si="95"/>
        <v/>
      </c>
      <c r="BJ139" s="104" t="str">
        <f t="shared" ca="1" si="96"/>
        <v/>
      </c>
      <c r="BK139" s="104" t="str">
        <f t="shared" ca="1" si="97"/>
        <v/>
      </c>
      <c r="BL139" s="104" t="str">
        <f t="shared" ca="1" si="98"/>
        <v/>
      </c>
      <c r="BM139" s="104" t="str">
        <f t="shared" ca="1" si="99"/>
        <v/>
      </c>
      <c r="BN139" s="104" t="str">
        <f t="shared" ca="1" si="100"/>
        <v/>
      </c>
      <c r="BO139" s="104" t="str">
        <f t="shared" ca="1" si="101"/>
        <v/>
      </c>
      <c r="BP139" s="104" t="str">
        <f ca="1">IF(BO139="","",BQ139-COUNTIF($BO$3:BO138,BO139))</f>
        <v/>
      </c>
      <c r="BQ139" s="104" t="str">
        <f t="shared" ca="1" si="102"/>
        <v/>
      </c>
      <c r="BR139" s="104" t="str">
        <f t="shared" ca="1" si="103"/>
        <v/>
      </c>
      <c r="BS139" s="104" t="str">
        <f t="shared" ca="1" si="104"/>
        <v/>
      </c>
      <c r="BT139" s="104" t="str">
        <f t="shared" ca="1" si="105"/>
        <v/>
      </c>
    </row>
    <row r="140" spans="1:72" x14ac:dyDescent="0.25">
      <c r="A140" s="104">
        <f ca="1">IF(A139="","",IF(ISTEXT(A139),1,IF(A139+1&gt;Data_Chart!$C$2,"",A139+1)))</f>
        <v>137</v>
      </c>
      <c r="B140" s="104" t="str">
        <f ca="1">IFERROR(SMALL(Data_Amplitude!$A$4:$A$1155,A140),"")</f>
        <v/>
      </c>
      <c r="C140" s="104" t="str">
        <f t="shared" ca="1" si="87"/>
        <v/>
      </c>
      <c r="D140" s="104" t="str">
        <f t="shared" si="107"/>
        <v/>
      </c>
      <c r="E140" s="104" t="str">
        <f t="shared" si="107"/>
        <v/>
      </c>
      <c r="F140" s="104" t="str">
        <f t="shared" si="107"/>
        <v/>
      </c>
      <c r="G140" s="104" t="str">
        <f t="shared" si="107"/>
        <v/>
      </c>
      <c r="H140" s="104" t="str">
        <f t="shared" si="107"/>
        <v/>
      </c>
      <c r="I140" s="104" t="str">
        <f t="shared" si="107"/>
        <v/>
      </c>
      <c r="J140" s="104" t="str">
        <f t="shared" si="107"/>
        <v/>
      </c>
      <c r="K140" s="104" t="str">
        <f t="shared" si="107"/>
        <v/>
      </c>
      <c r="L140" s="104" t="str">
        <f t="shared" si="107"/>
        <v/>
      </c>
      <c r="M140" s="104" t="str">
        <f t="shared" si="107"/>
        <v/>
      </c>
      <c r="N140" s="104" t="str">
        <f t="shared" si="107"/>
        <v/>
      </c>
      <c r="O140" s="104" t="str">
        <f t="shared" si="107"/>
        <v/>
      </c>
      <c r="P140" s="104" t="str">
        <f t="shared" si="107"/>
        <v/>
      </c>
      <c r="Q140" s="104" t="str">
        <f t="shared" ca="1" si="107"/>
        <v/>
      </c>
      <c r="R140" s="104" t="str">
        <f t="shared" ca="1" si="107"/>
        <v/>
      </c>
      <c r="S140" s="104" t="str">
        <f t="shared" ca="1" si="107"/>
        <v/>
      </c>
      <c r="T140" s="104" t="str">
        <f t="shared" ca="1" si="106"/>
        <v/>
      </c>
      <c r="U140" s="104" t="str">
        <f t="shared" ca="1" si="106"/>
        <v/>
      </c>
      <c r="V140" s="104" t="str">
        <f t="shared" ca="1" si="106"/>
        <v/>
      </c>
      <c r="W140" s="104" t="str">
        <f t="shared" ca="1" si="106"/>
        <v/>
      </c>
      <c r="X140" s="104" t="str">
        <f t="shared" ca="1" si="106"/>
        <v/>
      </c>
      <c r="Y140" s="104" t="str">
        <f t="shared" ca="1" si="106"/>
        <v/>
      </c>
      <c r="Z140" s="104" t="str">
        <f t="shared" ca="1" si="106"/>
        <v/>
      </c>
      <c r="AA140" s="104" t="str">
        <f t="shared" ca="1" si="106"/>
        <v/>
      </c>
      <c r="AB140" s="104" t="str">
        <f t="shared" ca="1" si="106"/>
        <v/>
      </c>
      <c r="AC140" s="104" t="str">
        <f t="shared" ca="1" si="106"/>
        <v/>
      </c>
      <c r="AD140" s="104" t="str">
        <f t="shared" ca="1" si="106"/>
        <v/>
      </c>
      <c r="AE140" s="104" t="str">
        <f t="shared" ca="1" si="106"/>
        <v/>
      </c>
      <c r="AF140" s="104" t="str">
        <f t="shared" ca="1" si="106"/>
        <v/>
      </c>
      <c r="AG140" s="104" t="str">
        <f t="shared" ca="1" si="106"/>
        <v/>
      </c>
      <c r="AH140" s="104" t="str">
        <f t="shared" ca="1" si="106"/>
        <v/>
      </c>
      <c r="AI140" s="104" t="str">
        <f t="shared" ca="1" si="85"/>
        <v/>
      </c>
      <c r="AJ140" s="104" t="str">
        <f t="shared" ca="1" si="88"/>
        <v/>
      </c>
      <c r="AK140" s="104" t="str">
        <f t="shared" ca="1" si="88"/>
        <v/>
      </c>
      <c r="AL140" s="104" t="str">
        <f t="shared" ca="1" si="88"/>
        <v/>
      </c>
      <c r="AM140" s="104" t="str">
        <f t="shared" ca="1" si="88"/>
        <v/>
      </c>
      <c r="AN140" s="104" t="str">
        <f t="shared" ca="1" si="88"/>
        <v/>
      </c>
      <c r="AO140" s="104" t="str">
        <f t="shared" ca="1" si="88"/>
        <v/>
      </c>
      <c r="AP140" s="104" t="str">
        <f t="shared" ca="1" si="88"/>
        <v/>
      </c>
      <c r="AQ140" s="104" t="str">
        <f t="shared" ca="1" si="88"/>
        <v/>
      </c>
      <c r="AR140" s="104" t="str">
        <f t="shared" ca="1" si="88"/>
        <v/>
      </c>
      <c r="AS140" s="104" t="str">
        <f t="shared" ca="1" si="88"/>
        <v/>
      </c>
      <c r="AT140" s="104" t="str">
        <f t="shared" ca="1" si="88"/>
        <v/>
      </c>
      <c r="AU140" s="104" t="str">
        <f t="shared" ca="1" si="88"/>
        <v/>
      </c>
      <c r="AV140" s="104" t="str">
        <f t="shared" ca="1" si="88"/>
        <v/>
      </c>
      <c r="AW140" s="104" t="str">
        <f t="shared" ca="1" si="88"/>
        <v/>
      </c>
      <c r="AX140" s="104" t="str">
        <f t="shared" ca="1" si="88"/>
        <v/>
      </c>
      <c r="AY140" s="104" t="str">
        <f t="shared" ca="1" si="88"/>
        <v/>
      </c>
      <c r="AZ140" s="104" t="str">
        <f t="shared" ca="1" si="86"/>
        <v/>
      </c>
      <c r="BA140" s="104" t="str">
        <f t="shared" ca="1" si="86"/>
        <v/>
      </c>
      <c r="BB140" s="104" t="str">
        <f t="shared" ca="1" si="89"/>
        <v/>
      </c>
      <c r="BC140" s="104" t="str">
        <f t="shared" ca="1" si="90"/>
        <v/>
      </c>
      <c r="BD140" s="104" t="str">
        <f t="shared" ca="1" si="91"/>
        <v/>
      </c>
      <c r="BE140" s="104" t="str">
        <f t="shared" ca="1" si="92"/>
        <v/>
      </c>
      <c r="BF140" s="104" t="str">
        <f t="shared" ca="1" si="93"/>
        <v/>
      </c>
      <c r="BG140" s="104" t="str">
        <f t="shared" ca="1" si="94"/>
        <v/>
      </c>
      <c r="BH140" s="104" t="str">
        <f ca="1">IFERROR(IF(BB140="","",IF(Details!$B$10=1,1,VLOOKUP($BB140,Data_qPCR,58,FALSE))),"")</f>
        <v/>
      </c>
      <c r="BI140" s="104" t="str">
        <f t="shared" ca="1" si="95"/>
        <v/>
      </c>
      <c r="BJ140" s="104" t="str">
        <f t="shared" ca="1" si="96"/>
        <v/>
      </c>
      <c r="BK140" s="104" t="str">
        <f t="shared" ca="1" si="97"/>
        <v/>
      </c>
      <c r="BL140" s="104" t="str">
        <f t="shared" ca="1" si="98"/>
        <v/>
      </c>
      <c r="BM140" s="104" t="str">
        <f t="shared" ca="1" si="99"/>
        <v/>
      </c>
      <c r="BN140" s="104" t="str">
        <f t="shared" ca="1" si="100"/>
        <v/>
      </c>
      <c r="BO140" s="104" t="str">
        <f t="shared" ca="1" si="101"/>
        <v/>
      </c>
      <c r="BP140" s="104" t="str">
        <f ca="1">IF(BO140="","",BQ140-COUNTIF($BO$3:BO139,BO140))</f>
        <v/>
      </c>
      <c r="BQ140" s="104" t="str">
        <f t="shared" ca="1" si="102"/>
        <v/>
      </c>
      <c r="BR140" s="104" t="str">
        <f t="shared" ca="1" si="103"/>
        <v/>
      </c>
      <c r="BS140" s="104" t="str">
        <f t="shared" ca="1" si="104"/>
        <v/>
      </c>
      <c r="BT140" s="104" t="str">
        <f t="shared" ca="1" si="105"/>
        <v/>
      </c>
    </row>
    <row r="141" spans="1:72" x14ac:dyDescent="0.25">
      <c r="A141" s="104">
        <f ca="1">IF(A140="","",IF(ISTEXT(A140),1,IF(A140+1&gt;Data_Chart!$C$2,"",A140+1)))</f>
        <v>138</v>
      </c>
      <c r="B141" s="104" t="str">
        <f ca="1">IFERROR(SMALL(Data_Amplitude!$A$4:$A$1155,A141),"")</f>
        <v/>
      </c>
      <c r="C141" s="104" t="str">
        <f t="shared" ca="1" si="87"/>
        <v/>
      </c>
      <c r="D141" s="104" t="str">
        <f t="shared" si="107"/>
        <v/>
      </c>
      <c r="E141" s="104" t="str">
        <f t="shared" si="107"/>
        <v/>
      </c>
      <c r="F141" s="104" t="str">
        <f t="shared" si="107"/>
        <v/>
      </c>
      <c r="G141" s="104" t="str">
        <f t="shared" si="107"/>
        <v/>
      </c>
      <c r="H141" s="104" t="str">
        <f t="shared" si="107"/>
        <v/>
      </c>
      <c r="I141" s="104" t="str">
        <f t="shared" si="107"/>
        <v/>
      </c>
      <c r="J141" s="104" t="str">
        <f t="shared" si="107"/>
        <v/>
      </c>
      <c r="K141" s="104" t="str">
        <f t="shared" si="107"/>
        <v/>
      </c>
      <c r="L141" s="104" t="str">
        <f t="shared" si="107"/>
        <v/>
      </c>
      <c r="M141" s="104" t="str">
        <f t="shared" si="107"/>
        <v/>
      </c>
      <c r="N141" s="104" t="str">
        <f t="shared" si="107"/>
        <v/>
      </c>
      <c r="O141" s="104" t="str">
        <f t="shared" si="107"/>
        <v/>
      </c>
      <c r="P141" s="104" t="str">
        <f t="shared" si="107"/>
        <v/>
      </c>
      <c r="Q141" s="104" t="str">
        <f t="shared" ca="1" si="107"/>
        <v/>
      </c>
      <c r="R141" s="104" t="str">
        <f t="shared" ca="1" si="107"/>
        <v/>
      </c>
      <c r="S141" s="104" t="str">
        <f t="shared" ca="1" si="107"/>
        <v/>
      </c>
      <c r="T141" s="104" t="str">
        <f t="shared" ca="1" si="106"/>
        <v/>
      </c>
      <c r="U141" s="104" t="str">
        <f t="shared" ca="1" si="106"/>
        <v/>
      </c>
      <c r="V141" s="104" t="str">
        <f t="shared" ca="1" si="106"/>
        <v/>
      </c>
      <c r="W141" s="104" t="str">
        <f t="shared" ca="1" si="106"/>
        <v/>
      </c>
      <c r="X141" s="104" t="str">
        <f t="shared" ca="1" si="106"/>
        <v/>
      </c>
      <c r="Y141" s="104" t="str">
        <f t="shared" ca="1" si="106"/>
        <v/>
      </c>
      <c r="Z141" s="104" t="str">
        <f t="shared" ca="1" si="106"/>
        <v/>
      </c>
      <c r="AA141" s="104" t="str">
        <f t="shared" ca="1" si="106"/>
        <v/>
      </c>
      <c r="AB141" s="104" t="str">
        <f t="shared" ca="1" si="106"/>
        <v/>
      </c>
      <c r="AC141" s="104" t="str">
        <f t="shared" ca="1" si="106"/>
        <v/>
      </c>
      <c r="AD141" s="104" t="str">
        <f t="shared" ca="1" si="106"/>
        <v/>
      </c>
      <c r="AE141" s="104" t="str">
        <f t="shared" ca="1" si="106"/>
        <v/>
      </c>
      <c r="AF141" s="104" t="str">
        <f t="shared" ca="1" si="106"/>
        <v/>
      </c>
      <c r="AG141" s="104" t="str">
        <f t="shared" ca="1" si="106"/>
        <v/>
      </c>
      <c r="AH141" s="104" t="str">
        <f t="shared" ca="1" si="106"/>
        <v/>
      </c>
      <c r="AI141" s="104" t="str">
        <f t="shared" ca="1" si="85"/>
        <v/>
      </c>
      <c r="AJ141" s="104" t="str">
        <f t="shared" ca="1" si="88"/>
        <v/>
      </c>
      <c r="AK141" s="104" t="str">
        <f t="shared" ca="1" si="88"/>
        <v/>
      </c>
      <c r="AL141" s="104" t="str">
        <f t="shared" ca="1" si="88"/>
        <v/>
      </c>
      <c r="AM141" s="104" t="str">
        <f t="shared" ca="1" si="88"/>
        <v/>
      </c>
      <c r="AN141" s="104" t="str">
        <f t="shared" ca="1" si="88"/>
        <v/>
      </c>
      <c r="AO141" s="104" t="str">
        <f t="shared" ca="1" si="88"/>
        <v/>
      </c>
      <c r="AP141" s="104" t="str">
        <f t="shared" ca="1" si="88"/>
        <v/>
      </c>
      <c r="AQ141" s="104" t="str">
        <f t="shared" ca="1" si="88"/>
        <v/>
      </c>
      <c r="AR141" s="104" t="str">
        <f t="shared" ca="1" si="88"/>
        <v/>
      </c>
      <c r="AS141" s="104" t="str">
        <f t="shared" ca="1" si="88"/>
        <v/>
      </c>
      <c r="AT141" s="104" t="str">
        <f t="shared" ca="1" si="88"/>
        <v/>
      </c>
      <c r="AU141" s="104" t="str">
        <f t="shared" ca="1" si="88"/>
        <v/>
      </c>
      <c r="AV141" s="104" t="str">
        <f t="shared" ca="1" si="88"/>
        <v/>
      </c>
      <c r="AW141" s="104" t="str">
        <f t="shared" ca="1" si="88"/>
        <v/>
      </c>
      <c r="AX141" s="104" t="str">
        <f t="shared" ca="1" si="88"/>
        <v/>
      </c>
      <c r="AY141" s="104" t="str">
        <f t="shared" ca="1" si="88"/>
        <v/>
      </c>
      <c r="AZ141" s="104" t="str">
        <f t="shared" ca="1" si="86"/>
        <v/>
      </c>
      <c r="BA141" s="104" t="str">
        <f t="shared" ca="1" si="86"/>
        <v/>
      </c>
      <c r="BB141" s="104" t="str">
        <f t="shared" ca="1" si="89"/>
        <v/>
      </c>
      <c r="BC141" s="104" t="str">
        <f t="shared" ca="1" si="90"/>
        <v/>
      </c>
      <c r="BD141" s="104" t="str">
        <f t="shared" ca="1" si="91"/>
        <v/>
      </c>
      <c r="BE141" s="104" t="str">
        <f t="shared" ca="1" si="92"/>
        <v/>
      </c>
      <c r="BF141" s="104" t="str">
        <f t="shared" ca="1" si="93"/>
        <v/>
      </c>
      <c r="BG141" s="104" t="str">
        <f t="shared" ca="1" si="94"/>
        <v/>
      </c>
      <c r="BH141" s="104" t="str">
        <f ca="1">IFERROR(IF(BB141="","",IF(Details!$B$10=1,1,VLOOKUP($BB141,Data_qPCR,58,FALSE))),"")</f>
        <v/>
      </c>
      <c r="BI141" s="104" t="str">
        <f t="shared" ca="1" si="95"/>
        <v/>
      </c>
      <c r="BJ141" s="104" t="str">
        <f t="shared" ca="1" si="96"/>
        <v/>
      </c>
      <c r="BK141" s="104" t="str">
        <f t="shared" ca="1" si="97"/>
        <v/>
      </c>
      <c r="BL141" s="104" t="str">
        <f t="shared" ca="1" si="98"/>
        <v/>
      </c>
      <c r="BM141" s="104" t="str">
        <f t="shared" ca="1" si="99"/>
        <v/>
      </c>
      <c r="BN141" s="104" t="str">
        <f t="shared" ca="1" si="100"/>
        <v/>
      </c>
      <c r="BO141" s="104" t="str">
        <f t="shared" ca="1" si="101"/>
        <v/>
      </c>
      <c r="BP141" s="104" t="str">
        <f ca="1">IF(BO141="","",BQ141-COUNTIF($BO$3:BO140,BO141))</f>
        <v/>
      </c>
      <c r="BQ141" s="104" t="str">
        <f t="shared" ca="1" si="102"/>
        <v/>
      </c>
      <c r="BR141" s="104" t="str">
        <f t="shared" ca="1" si="103"/>
        <v/>
      </c>
      <c r="BS141" s="104" t="str">
        <f t="shared" ca="1" si="104"/>
        <v/>
      </c>
      <c r="BT141" s="104" t="str">
        <f t="shared" ca="1" si="105"/>
        <v/>
      </c>
    </row>
    <row r="142" spans="1:72" x14ac:dyDescent="0.25">
      <c r="A142" s="104">
        <f ca="1">IF(A141="","",IF(ISTEXT(A141),1,IF(A141+1&gt;Data_Chart!$C$2,"",A141+1)))</f>
        <v>139</v>
      </c>
      <c r="B142" s="104" t="str">
        <f ca="1">IFERROR(SMALL(Data_Amplitude!$A$4:$A$1155,A142),"")</f>
        <v/>
      </c>
      <c r="C142" s="104" t="str">
        <f t="shared" ca="1" si="87"/>
        <v/>
      </c>
      <c r="D142" s="104" t="str">
        <f t="shared" si="107"/>
        <v/>
      </c>
      <c r="E142" s="104" t="str">
        <f t="shared" si="107"/>
        <v/>
      </c>
      <c r="F142" s="104" t="str">
        <f t="shared" si="107"/>
        <v/>
      </c>
      <c r="G142" s="104" t="str">
        <f t="shared" si="107"/>
        <v/>
      </c>
      <c r="H142" s="104" t="str">
        <f t="shared" si="107"/>
        <v/>
      </c>
      <c r="I142" s="104" t="str">
        <f t="shared" si="107"/>
        <v/>
      </c>
      <c r="J142" s="104" t="str">
        <f t="shared" si="107"/>
        <v/>
      </c>
      <c r="K142" s="104" t="str">
        <f t="shared" si="107"/>
        <v/>
      </c>
      <c r="L142" s="104" t="str">
        <f t="shared" si="107"/>
        <v/>
      </c>
      <c r="M142" s="104" t="str">
        <f t="shared" si="107"/>
        <v/>
      </c>
      <c r="N142" s="104" t="str">
        <f t="shared" si="107"/>
        <v/>
      </c>
      <c r="O142" s="104" t="str">
        <f t="shared" si="107"/>
        <v/>
      </c>
      <c r="P142" s="104" t="str">
        <f t="shared" si="107"/>
        <v/>
      </c>
      <c r="Q142" s="104" t="str">
        <f t="shared" ca="1" si="107"/>
        <v/>
      </c>
      <c r="R142" s="104" t="str">
        <f t="shared" ca="1" si="107"/>
        <v/>
      </c>
      <c r="S142" s="104" t="str">
        <f t="shared" ca="1" si="107"/>
        <v/>
      </c>
      <c r="T142" s="104" t="str">
        <f t="shared" ca="1" si="106"/>
        <v/>
      </c>
      <c r="U142" s="104" t="str">
        <f t="shared" ca="1" si="106"/>
        <v/>
      </c>
      <c r="V142" s="104" t="str">
        <f t="shared" ca="1" si="106"/>
        <v/>
      </c>
      <c r="W142" s="104" t="str">
        <f t="shared" ca="1" si="106"/>
        <v/>
      </c>
      <c r="X142" s="104" t="str">
        <f t="shared" ca="1" si="106"/>
        <v/>
      </c>
      <c r="Y142" s="104" t="str">
        <f t="shared" ca="1" si="106"/>
        <v/>
      </c>
      <c r="Z142" s="104" t="str">
        <f t="shared" ca="1" si="106"/>
        <v/>
      </c>
      <c r="AA142" s="104" t="str">
        <f t="shared" ca="1" si="106"/>
        <v/>
      </c>
      <c r="AB142" s="104" t="str">
        <f t="shared" ca="1" si="106"/>
        <v/>
      </c>
      <c r="AC142" s="104" t="str">
        <f t="shared" ca="1" si="106"/>
        <v/>
      </c>
      <c r="AD142" s="104" t="str">
        <f t="shared" ca="1" si="106"/>
        <v/>
      </c>
      <c r="AE142" s="104" t="str">
        <f t="shared" ca="1" si="106"/>
        <v/>
      </c>
      <c r="AF142" s="104" t="str">
        <f t="shared" ca="1" si="106"/>
        <v/>
      </c>
      <c r="AG142" s="104" t="str">
        <f t="shared" ca="1" si="106"/>
        <v/>
      </c>
      <c r="AH142" s="104" t="str">
        <f t="shared" ca="1" si="106"/>
        <v/>
      </c>
      <c r="AI142" s="104" t="str">
        <f t="shared" ca="1" si="85"/>
        <v/>
      </c>
      <c r="AJ142" s="104" t="str">
        <f t="shared" ca="1" si="88"/>
        <v/>
      </c>
      <c r="AK142" s="104" t="str">
        <f t="shared" ca="1" si="88"/>
        <v/>
      </c>
      <c r="AL142" s="104" t="str">
        <f t="shared" ca="1" si="88"/>
        <v/>
      </c>
      <c r="AM142" s="104" t="str">
        <f t="shared" ca="1" si="88"/>
        <v/>
      </c>
      <c r="AN142" s="104" t="str">
        <f t="shared" ca="1" si="88"/>
        <v/>
      </c>
      <c r="AO142" s="104" t="str">
        <f t="shared" ca="1" si="88"/>
        <v/>
      </c>
      <c r="AP142" s="104" t="str">
        <f t="shared" ca="1" si="88"/>
        <v/>
      </c>
      <c r="AQ142" s="104" t="str">
        <f t="shared" ca="1" si="88"/>
        <v/>
      </c>
      <c r="AR142" s="104" t="str">
        <f t="shared" ca="1" si="88"/>
        <v/>
      </c>
      <c r="AS142" s="104" t="str">
        <f t="shared" ca="1" si="88"/>
        <v/>
      </c>
      <c r="AT142" s="104" t="str">
        <f t="shared" ca="1" si="88"/>
        <v/>
      </c>
      <c r="AU142" s="104" t="str">
        <f t="shared" ca="1" si="88"/>
        <v/>
      </c>
      <c r="AV142" s="104" t="str">
        <f t="shared" ca="1" si="88"/>
        <v/>
      </c>
      <c r="AW142" s="104" t="str">
        <f t="shared" ca="1" si="88"/>
        <v/>
      </c>
      <c r="AX142" s="104" t="str">
        <f t="shared" ca="1" si="88"/>
        <v/>
      </c>
      <c r="AY142" s="104" t="str">
        <f t="shared" ca="1" si="88"/>
        <v/>
      </c>
      <c r="AZ142" s="104" t="str">
        <f t="shared" ca="1" si="86"/>
        <v/>
      </c>
      <c r="BA142" s="104" t="str">
        <f t="shared" ca="1" si="86"/>
        <v/>
      </c>
      <c r="BB142" s="104" t="str">
        <f t="shared" ca="1" si="89"/>
        <v/>
      </c>
      <c r="BC142" s="104" t="str">
        <f t="shared" ca="1" si="90"/>
        <v/>
      </c>
      <c r="BD142" s="104" t="str">
        <f t="shared" ca="1" si="91"/>
        <v/>
      </c>
      <c r="BE142" s="104" t="str">
        <f t="shared" ca="1" si="92"/>
        <v/>
      </c>
      <c r="BF142" s="104" t="str">
        <f t="shared" ca="1" si="93"/>
        <v/>
      </c>
      <c r="BG142" s="104" t="str">
        <f t="shared" ca="1" si="94"/>
        <v/>
      </c>
      <c r="BH142" s="104" t="str">
        <f ca="1">IFERROR(IF(BB142="","",IF(Details!$B$10=1,1,VLOOKUP($BB142,Data_qPCR,58,FALSE))),"")</f>
        <v/>
      </c>
      <c r="BI142" s="104" t="str">
        <f t="shared" ca="1" si="95"/>
        <v/>
      </c>
      <c r="BJ142" s="104" t="str">
        <f t="shared" ca="1" si="96"/>
        <v/>
      </c>
      <c r="BK142" s="104" t="str">
        <f t="shared" ca="1" si="97"/>
        <v/>
      </c>
      <c r="BL142" s="104" t="str">
        <f t="shared" ca="1" si="98"/>
        <v/>
      </c>
      <c r="BM142" s="104" t="str">
        <f t="shared" ca="1" si="99"/>
        <v/>
      </c>
      <c r="BN142" s="104" t="str">
        <f t="shared" ca="1" si="100"/>
        <v/>
      </c>
      <c r="BO142" s="104" t="str">
        <f t="shared" ca="1" si="101"/>
        <v/>
      </c>
      <c r="BP142" s="104" t="str">
        <f ca="1">IF(BO142="","",BQ142-COUNTIF($BO$3:BO141,BO142))</f>
        <v/>
      </c>
      <c r="BQ142" s="104" t="str">
        <f t="shared" ca="1" si="102"/>
        <v/>
      </c>
      <c r="BR142" s="104" t="str">
        <f t="shared" ca="1" si="103"/>
        <v/>
      </c>
      <c r="BS142" s="104" t="str">
        <f t="shared" ca="1" si="104"/>
        <v/>
      </c>
      <c r="BT142" s="104" t="str">
        <f t="shared" ca="1" si="105"/>
        <v/>
      </c>
    </row>
    <row r="143" spans="1:72" x14ac:dyDescent="0.25">
      <c r="A143" s="104">
        <f ca="1">IF(A142="","",IF(ISTEXT(A142),1,IF(A142+1&gt;Data_Chart!$C$2,"",A142+1)))</f>
        <v>140</v>
      </c>
      <c r="B143" s="104" t="str">
        <f ca="1">IFERROR(SMALL(Data_Amplitude!$A$4:$A$1155,A143),"")</f>
        <v/>
      </c>
      <c r="C143" s="104" t="str">
        <f t="shared" ca="1" si="87"/>
        <v/>
      </c>
      <c r="D143" s="104" t="str">
        <f t="shared" si="107"/>
        <v/>
      </c>
      <c r="E143" s="104" t="str">
        <f t="shared" si="107"/>
        <v/>
      </c>
      <c r="F143" s="104" t="str">
        <f t="shared" si="107"/>
        <v/>
      </c>
      <c r="G143" s="104" t="str">
        <f t="shared" si="107"/>
        <v/>
      </c>
      <c r="H143" s="104" t="str">
        <f t="shared" si="107"/>
        <v/>
      </c>
      <c r="I143" s="104" t="str">
        <f t="shared" si="107"/>
        <v/>
      </c>
      <c r="J143" s="104" t="str">
        <f t="shared" si="107"/>
        <v/>
      </c>
      <c r="K143" s="104" t="str">
        <f t="shared" si="107"/>
        <v/>
      </c>
      <c r="L143" s="104" t="str">
        <f t="shared" si="107"/>
        <v/>
      </c>
      <c r="M143" s="104" t="str">
        <f t="shared" si="107"/>
        <v/>
      </c>
      <c r="N143" s="104" t="str">
        <f t="shared" si="107"/>
        <v/>
      </c>
      <c r="O143" s="104" t="str">
        <f t="shared" si="107"/>
        <v/>
      </c>
      <c r="P143" s="104" t="str">
        <f t="shared" si="107"/>
        <v/>
      </c>
      <c r="Q143" s="104" t="str">
        <f t="shared" ca="1" si="107"/>
        <v/>
      </c>
      <c r="R143" s="104" t="str">
        <f t="shared" ca="1" si="107"/>
        <v/>
      </c>
      <c r="S143" s="104" t="str">
        <f t="shared" ca="1" si="107"/>
        <v/>
      </c>
      <c r="T143" s="104" t="str">
        <f t="shared" ca="1" si="106"/>
        <v/>
      </c>
      <c r="U143" s="104" t="str">
        <f t="shared" ca="1" si="106"/>
        <v/>
      </c>
      <c r="V143" s="104" t="str">
        <f t="shared" ca="1" si="106"/>
        <v/>
      </c>
      <c r="W143" s="104" t="str">
        <f t="shared" ca="1" si="106"/>
        <v/>
      </c>
      <c r="X143" s="104" t="str">
        <f t="shared" ca="1" si="106"/>
        <v/>
      </c>
      <c r="Y143" s="104" t="str">
        <f t="shared" ca="1" si="106"/>
        <v/>
      </c>
      <c r="Z143" s="104" t="str">
        <f t="shared" ca="1" si="106"/>
        <v/>
      </c>
      <c r="AA143" s="104" t="str">
        <f t="shared" ca="1" si="106"/>
        <v/>
      </c>
      <c r="AB143" s="104" t="str">
        <f t="shared" ca="1" si="106"/>
        <v/>
      </c>
      <c r="AC143" s="104" t="str">
        <f t="shared" ca="1" si="106"/>
        <v/>
      </c>
      <c r="AD143" s="104" t="str">
        <f t="shared" ca="1" si="106"/>
        <v/>
      </c>
      <c r="AE143" s="104" t="str">
        <f t="shared" ca="1" si="106"/>
        <v/>
      </c>
      <c r="AF143" s="104" t="str">
        <f t="shared" ca="1" si="106"/>
        <v/>
      </c>
      <c r="AG143" s="104" t="str">
        <f t="shared" ca="1" si="106"/>
        <v/>
      </c>
      <c r="AH143" s="104" t="str">
        <f t="shared" ca="1" si="106"/>
        <v/>
      </c>
      <c r="AI143" s="104" t="str">
        <f t="shared" ca="1" si="85"/>
        <v/>
      </c>
      <c r="AJ143" s="104" t="str">
        <f t="shared" ca="1" si="88"/>
        <v/>
      </c>
      <c r="AK143" s="104" t="str">
        <f t="shared" ca="1" si="88"/>
        <v/>
      </c>
      <c r="AL143" s="104" t="str">
        <f t="shared" ca="1" si="88"/>
        <v/>
      </c>
      <c r="AM143" s="104" t="str">
        <f t="shared" ca="1" si="88"/>
        <v/>
      </c>
      <c r="AN143" s="104" t="str">
        <f t="shared" ca="1" si="88"/>
        <v/>
      </c>
      <c r="AO143" s="104" t="str">
        <f t="shared" ca="1" si="88"/>
        <v/>
      </c>
      <c r="AP143" s="104" t="str">
        <f t="shared" ca="1" si="88"/>
        <v/>
      </c>
      <c r="AQ143" s="104" t="str">
        <f t="shared" ca="1" si="88"/>
        <v/>
      </c>
      <c r="AR143" s="104" t="str">
        <f t="shared" ca="1" si="88"/>
        <v/>
      </c>
      <c r="AS143" s="104" t="str">
        <f t="shared" ca="1" si="88"/>
        <v/>
      </c>
      <c r="AT143" s="104" t="str">
        <f t="shared" ca="1" si="88"/>
        <v/>
      </c>
      <c r="AU143" s="104" t="str">
        <f t="shared" ca="1" si="88"/>
        <v/>
      </c>
      <c r="AV143" s="104" t="str">
        <f t="shared" ca="1" si="88"/>
        <v/>
      </c>
      <c r="AW143" s="104" t="str">
        <f t="shared" ca="1" si="88"/>
        <v/>
      </c>
      <c r="AX143" s="104" t="str">
        <f t="shared" ca="1" si="88"/>
        <v/>
      </c>
      <c r="AY143" s="104" t="str">
        <f t="shared" ca="1" si="88"/>
        <v/>
      </c>
      <c r="AZ143" s="104" t="str">
        <f t="shared" ca="1" si="86"/>
        <v/>
      </c>
      <c r="BA143" s="104" t="str">
        <f t="shared" ca="1" si="86"/>
        <v/>
      </c>
      <c r="BB143" s="104" t="str">
        <f t="shared" ca="1" si="89"/>
        <v/>
      </c>
      <c r="BC143" s="104" t="str">
        <f t="shared" ca="1" si="90"/>
        <v/>
      </c>
      <c r="BD143" s="104" t="str">
        <f t="shared" ca="1" si="91"/>
        <v/>
      </c>
      <c r="BE143" s="104" t="str">
        <f t="shared" ca="1" si="92"/>
        <v/>
      </c>
      <c r="BF143" s="104" t="str">
        <f t="shared" ca="1" si="93"/>
        <v/>
      </c>
      <c r="BG143" s="104" t="str">
        <f t="shared" ca="1" si="94"/>
        <v/>
      </c>
      <c r="BH143" s="104" t="str">
        <f ca="1">IFERROR(IF(BB143="","",IF(Details!$B$10=1,1,VLOOKUP($BB143,Data_qPCR,58,FALSE))),"")</f>
        <v/>
      </c>
      <c r="BI143" s="104" t="str">
        <f t="shared" ca="1" si="95"/>
        <v/>
      </c>
      <c r="BJ143" s="104" t="str">
        <f t="shared" ca="1" si="96"/>
        <v/>
      </c>
      <c r="BK143" s="104" t="str">
        <f t="shared" ca="1" si="97"/>
        <v/>
      </c>
      <c r="BL143" s="104" t="str">
        <f t="shared" ca="1" si="98"/>
        <v/>
      </c>
      <c r="BM143" s="104" t="str">
        <f t="shared" ca="1" si="99"/>
        <v/>
      </c>
      <c r="BN143" s="104" t="str">
        <f t="shared" ca="1" si="100"/>
        <v/>
      </c>
      <c r="BO143" s="104" t="str">
        <f t="shared" ca="1" si="101"/>
        <v/>
      </c>
      <c r="BP143" s="104" t="str">
        <f ca="1">IF(BO143="","",BQ143-COUNTIF($BO$3:BO142,BO143))</f>
        <v/>
      </c>
      <c r="BQ143" s="104" t="str">
        <f t="shared" ca="1" si="102"/>
        <v/>
      </c>
      <c r="BR143" s="104" t="str">
        <f t="shared" ca="1" si="103"/>
        <v/>
      </c>
      <c r="BS143" s="104" t="str">
        <f t="shared" ca="1" si="104"/>
        <v/>
      </c>
      <c r="BT143" s="104" t="str">
        <f t="shared" ca="1" si="105"/>
        <v/>
      </c>
    </row>
    <row r="144" spans="1:72" x14ac:dyDescent="0.25">
      <c r="A144" s="104">
        <f ca="1">IF(A143="","",IF(ISTEXT(A143),1,IF(A143+1&gt;Data_Chart!$C$2,"",A143+1)))</f>
        <v>141</v>
      </c>
      <c r="B144" s="104" t="str">
        <f ca="1">IFERROR(SMALL(Data_Amplitude!$A$4:$A$1155,A144),"")</f>
        <v/>
      </c>
      <c r="C144" s="104" t="str">
        <f t="shared" ca="1" si="87"/>
        <v/>
      </c>
      <c r="D144" s="104" t="str">
        <f t="shared" si="107"/>
        <v/>
      </c>
      <c r="E144" s="104" t="str">
        <f t="shared" si="107"/>
        <v/>
      </c>
      <c r="F144" s="104" t="str">
        <f t="shared" si="107"/>
        <v/>
      </c>
      <c r="G144" s="104" t="str">
        <f t="shared" si="107"/>
        <v/>
      </c>
      <c r="H144" s="104" t="str">
        <f t="shared" si="107"/>
        <v/>
      </c>
      <c r="I144" s="104" t="str">
        <f t="shared" si="107"/>
        <v/>
      </c>
      <c r="J144" s="104" t="str">
        <f t="shared" si="107"/>
        <v/>
      </c>
      <c r="K144" s="104" t="str">
        <f t="shared" si="107"/>
        <v/>
      </c>
      <c r="L144" s="104" t="str">
        <f t="shared" si="107"/>
        <v/>
      </c>
      <c r="M144" s="104" t="str">
        <f t="shared" si="107"/>
        <v/>
      </c>
      <c r="N144" s="104" t="str">
        <f t="shared" si="107"/>
        <v/>
      </c>
      <c r="O144" s="104" t="str">
        <f t="shared" si="107"/>
        <v/>
      </c>
      <c r="P144" s="104" t="str">
        <f t="shared" si="107"/>
        <v/>
      </c>
      <c r="Q144" s="104" t="str">
        <f t="shared" ca="1" si="107"/>
        <v/>
      </c>
      <c r="R144" s="104" t="str">
        <f t="shared" ca="1" si="107"/>
        <v/>
      </c>
      <c r="S144" s="104" t="str">
        <f t="shared" ca="1" si="107"/>
        <v/>
      </c>
      <c r="T144" s="104" t="str">
        <f t="shared" ca="1" si="106"/>
        <v/>
      </c>
      <c r="U144" s="104" t="str">
        <f t="shared" ca="1" si="106"/>
        <v/>
      </c>
      <c r="V144" s="104" t="str">
        <f t="shared" ca="1" si="106"/>
        <v/>
      </c>
      <c r="W144" s="104" t="str">
        <f t="shared" ca="1" si="106"/>
        <v/>
      </c>
      <c r="X144" s="104" t="str">
        <f t="shared" ca="1" si="106"/>
        <v/>
      </c>
      <c r="Y144" s="104" t="str">
        <f t="shared" ca="1" si="106"/>
        <v/>
      </c>
      <c r="Z144" s="104" t="str">
        <f t="shared" ca="1" si="106"/>
        <v/>
      </c>
      <c r="AA144" s="104" t="str">
        <f t="shared" ca="1" si="106"/>
        <v/>
      </c>
      <c r="AB144" s="104" t="str">
        <f t="shared" ca="1" si="106"/>
        <v/>
      </c>
      <c r="AC144" s="104" t="str">
        <f t="shared" ca="1" si="106"/>
        <v/>
      </c>
      <c r="AD144" s="104" t="str">
        <f t="shared" ca="1" si="106"/>
        <v/>
      </c>
      <c r="AE144" s="104" t="str">
        <f t="shared" ca="1" si="106"/>
        <v/>
      </c>
      <c r="AF144" s="104" t="str">
        <f t="shared" ca="1" si="106"/>
        <v/>
      </c>
      <c r="AG144" s="104" t="str">
        <f t="shared" ca="1" si="106"/>
        <v/>
      </c>
      <c r="AH144" s="104" t="str">
        <f t="shared" ca="1" si="106"/>
        <v/>
      </c>
      <c r="AI144" s="104" t="str">
        <f t="shared" ca="1" si="85"/>
        <v/>
      </c>
      <c r="AJ144" s="104" t="str">
        <f t="shared" ca="1" si="88"/>
        <v/>
      </c>
      <c r="AK144" s="104" t="str">
        <f t="shared" ca="1" si="88"/>
        <v/>
      </c>
      <c r="AL144" s="104" t="str">
        <f t="shared" ca="1" si="88"/>
        <v/>
      </c>
      <c r="AM144" s="104" t="str">
        <f t="shared" ca="1" si="88"/>
        <v/>
      </c>
      <c r="AN144" s="104" t="str">
        <f t="shared" ca="1" si="88"/>
        <v/>
      </c>
      <c r="AO144" s="104" t="str">
        <f t="shared" ca="1" si="88"/>
        <v/>
      </c>
      <c r="AP144" s="104" t="str">
        <f t="shared" ca="1" si="88"/>
        <v/>
      </c>
      <c r="AQ144" s="104" t="str">
        <f t="shared" ca="1" si="88"/>
        <v/>
      </c>
      <c r="AR144" s="104" t="str">
        <f t="shared" ca="1" si="88"/>
        <v/>
      </c>
      <c r="AS144" s="104" t="str">
        <f t="shared" ca="1" si="88"/>
        <v/>
      </c>
      <c r="AT144" s="104" t="str">
        <f t="shared" ca="1" si="88"/>
        <v/>
      </c>
      <c r="AU144" s="104" t="str">
        <f t="shared" ca="1" si="88"/>
        <v/>
      </c>
      <c r="AV144" s="104" t="str">
        <f t="shared" ca="1" si="88"/>
        <v/>
      </c>
      <c r="AW144" s="104" t="str">
        <f t="shared" ca="1" si="88"/>
        <v/>
      </c>
      <c r="AX144" s="104" t="str">
        <f t="shared" ca="1" si="88"/>
        <v/>
      </c>
      <c r="AY144" s="104" t="str">
        <f t="shared" ca="1" si="88"/>
        <v/>
      </c>
      <c r="AZ144" s="104" t="str">
        <f t="shared" ca="1" si="86"/>
        <v/>
      </c>
      <c r="BA144" s="104" t="str">
        <f t="shared" ca="1" si="86"/>
        <v/>
      </c>
      <c r="BB144" s="104" t="str">
        <f t="shared" ca="1" si="89"/>
        <v/>
      </c>
      <c r="BC144" s="104" t="str">
        <f t="shared" ca="1" si="90"/>
        <v/>
      </c>
      <c r="BD144" s="104" t="str">
        <f t="shared" ca="1" si="91"/>
        <v/>
      </c>
      <c r="BE144" s="104" t="str">
        <f t="shared" ca="1" si="92"/>
        <v/>
      </c>
      <c r="BF144" s="104" t="str">
        <f t="shared" ca="1" si="93"/>
        <v/>
      </c>
      <c r="BG144" s="104" t="str">
        <f t="shared" ca="1" si="94"/>
        <v/>
      </c>
      <c r="BH144" s="104" t="str">
        <f ca="1">IFERROR(IF(BB144="","",IF(Details!$B$10=1,1,VLOOKUP($BB144,Data_qPCR,58,FALSE))),"")</f>
        <v/>
      </c>
      <c r="BI144" s="104" t="str">
        <f t="shared" ca="1" si="95"/>
        <v/>
      </c>
      <c r="BJ144" s="104" t="str">
        <f t="shared" ca="1" si="96"/>
        <v/>
      </c>
      <c r="BK144" s="104" t="str">
        <f t="shared" ca="1" si="97"/>
        <v/>
      </c>
      <c r="BL144" s="104" t="str">
        <f t="shared" ca="1" si="98"/>
        <v/>
      </c>
      <c r="BM144" s="104" t="str">
        <f t="shared" ca="1" si="99"/>
        <v/>
      </c>
      <c r="BN144" s="104" t="str">
        <f t="shared" ca="1" si="100"/>
        <v/>
      </c>
      <c r="BO144" s="104" t="str">
        <f t="shared" ca="1" si="101"/>
        <v/>
      </c>
      <c r="BP144" s="104" t="str">
        <f ca="1">IF(BO144="","",BQ144-COUNTIF($BO$3:BO143,BO144))</f>
        <v/>
      </c>
      <c r="BQ144" s="104" t="str">
        <f t="shared" ca="1" si="102"/>
        <v/>
      </c>
      <c r="BR144" s="104" t="str">
        <f t="shared" ca="1" si="103"/>
        <v/>
      </c>
      <c r="BS144" s="104" t="str">
        <f t="shared" ca="1" si="104"/>
        <v/>
      </c>
      <c r="BT144" s="104" t="str">
        <f t="shared" ca="1" si="105"/>
        <v/>
      </c>
    </row>
    <row r="145" spans="1:72" x14ac:dyDescent="0.25">
      <c r="A145" s="104">
        <f ca="1">IF(A144="","",IF(ISTEXT(A144),1,IF(A144+1&gt;Data_Chart!$C$2,"",A144+1)))</f>
        <v>142</v>
      </c>
      <c r="B145" s="104" t="str">
        <f ca="1">IFERROR(SMALL(Data_Amplitude!$A$4:$A$1155,A145),"")</f>
        <v/>
      </c>
      <c r="C145" s="104" t="str">
        <f t="shared" ca="1" si="87"/>
        <v/>
      </c>
      <c r="D145" s="104" t="str">
        <f t="shared" si="107"/>
        <v/>
      </c>
      <c r="E145" s="104" t="str">
        <f t="shared" si="107"/>
        <v/>
      </c>
      <c r="F145" s="104" t="str">
        <f t="shared" si="107"/>
        <v/>
      </c>
      <c r="G145" s="104" t="str">
        <f t="shared" si="107"/>
        <v/>
      </c>
      <c r="H145" s="104" t="str">
        <f t="shared" si="107"/>
        <v/>
      </c>
      <c r="I145" s="104" t="str">
        <f t="shared" si="107"/>
        <v/>
      </c>
      <c r="J145" s="104" t="str">
        <f t="shared" si="107"/>
        <v/>
      </c>
      <c r="K145" s="104" t="str">
        <f t="shared" si="107"/>
        <v/>
      </c>
      <c r="L145" s="104" t="str">
        <f t="shared" si="107"/>
        <v/>
      </c>
      <c r="M145" s="104" t="str">
        <f t="shared" si="107"/>
        <v/>
      </c>
      <c r="N145" s="104" t="str">
        <f t="shared" si="107"/>
        <v/>
      </c>
      <c r="O145" s="104" t="str">
        <f t="shared" si="107"/>
        <v/>
      </c>
      <c r="P145" s="104" t="str">
        <f t="shared" si="107"/>
        <v/>
      </c>
      <c r="Q145" s="104" t="str">
        <f t="shared" ca="1" si="107"/>
        <v/>
      </c>
      <c r="R145" s="104" t="str">
        <f t="shared" ca="1" si="107"/>
        <v/>
      </c>
      <c r="S145" s="104" t="str">
        <f t="shared" ca="1" si="107"/>
        <v/>
      </c>
      <c r="T145" s="104" t="str">
        <f t="shared" ca="1" si="106"/>
        <v/>
      </c>
      <c r="U145" s="104" t="str">
        <f t="shared" ca="1" si="106"/>
        <v/>
      </c>
      <c r="V145" s="104" t="str">
        <f t="shared" ca="1" si="106"/>
        <v/>
      </c>
      <c r="W145" s="104" t="str">
        <f t="shared" ca="1" si="106"/>
        <v/>
      </c>
      <c r="X145" s="104" t="str">
        <f t="shared" ca="1" si="106"/>
        <v/>
      </c>
      <c r="Y145" s="104" t="str">
        <f t="shared" ca="1" si="106"/>
        <v/>
      </c>
      <c r="Z145" s="104" t="str">
        <f t="shared" ca="1" si="106"/>
        <v/>
      </c>
      <c r="AA145" s="104" t="str">
        <f t="shared" ca="1" si="106"/>
        <v/>
      </c>
      <c r="AB145" s="104" t="str">
        <f t="shared" ca="1" si="106"/>
        <v/>
      </c>
      <c r="AC145" s="104" t="str">
        <f t="shared" ca="1" si="106"/>
        <v/>
      </c>
      <c r="AD145" s="104" t="str">
        <f t="shared" ca="1" si="106"/>
        <v/>
      </c>
      <c r="AE145" s="104" t="str">
        <f t="shared" ca="1" si="106"/>
        <v/>
      </c>
      <c r="AF145" s="104" t="str">
        <f t="shared" ca="1" si="106"/>
        <v/>
      </c>
      <c r="AG145" s="104" t="str">
        <f t="shared" ca="1" si="106"/>
        <v/>
      </c>
      <c r="AH145" s="104" t="str">
        <f t="shared" ca="1" si="106"/>
        <v/>
      </c>
      <c r="AI145" s="104" t="str">
        <f t="shared" ca="1" si="85"/>
        <v/>
      </c>
      <c r="AJ145" s="104" t="str">
        <f t="shared" ca="1" si="88"/>
        <v/>
      </c>
      <c r="AK145" s="104" t="str">
        <f t="shared" ca="1" si="88"/>
        <v/>
      </c>
      <c r="AL145" s="104" t="str">
        <f t="shared" ca="1" si="88"/>
        <v/>
      </c>
      <c r="AM145" s="104" t="str">
        <f t="shared" ca="1" si="88"/>
        <v/>
      </c>
      <c r="AN145" s="104" t="str">
        <f t="shared" ca="1" si="88"/>
        <v/>
      </c>
      <c r="AO145" s="104" t="str">
        <f t="shared" ca="1" si="88"/>
        <v/>
      </c>
      <c r="AP145" s="104" t="str">
        <f t="shared" ca="1" si="88"/>
        <v/>
      </c>
      <c r="AQ145" s="104" t="str">
        <f t="shared" ca="1" si="88"/>
        <v/>
      </c>
      <c r="AR145" s="104" t="str">
        <f t="shared" ca="1" si="88"/>
        <v/>
      </c>
      <c r="AS145" s="104" t="str">
        <f t="shared" ca="1" si="88"/>
        <v/>
      </c>
      <c r="AT145" s="104" t="str">
        <f t="shared" ca="1" si="88"/>
        <v/>
      </c>
      <c r="AU145" s="104" t="str">
        <f t="shared" ca="1" si="88"/>
        <v/>
      </c>
      <c r="AV145" s="104" t="str">
        <f t="shared" ca="1" si="88"/>
        <v/>
      </c>
      <c r="AW145" s="104" t="str">
        <f t="shared" ca="1" si="88"/>
        <v/>
      </c>
      <c r="AX145" s="104" t="str">
        <f t="shared" ca="1" si="88"/>
        <v/>
      </c>
      <c r="AY145" s="104" t="str">
        <f t="shared" ca="1" si="88"/>
        <v/>
      </c>
      <c r="AZ145" s="104" t="str">
        <f t="shared" ca="1" si="86"/>
        <v/>
      </c>
      <c r="BA145" s="104" t="str">
        <f t="shared" ca="1" si="86"/>
        <v/>
      </c>
      <c r="BB145" s="104" t="str">
        <f t="shared" ca="1" si="89"/>
        <v/>
      </c>
      <c r="BC145" s="104" t="str">
        <f t="shared" ca="1" si="90"/>
        <v/>
      </c>
      <c r="BD145" s="104" t="str">
        <f t="shared" ca="1" si="91"/>
        <v/>
      </c>
      <c r="BE145" s="104" t="str">
        <f t="shared" ca="1" si="92"/>
        <v/>
      </c>
      <c r="BF145" s="104" t="str">
        <f t="shared" ca="1" si="93"/>
        <v/>
      </c>
      <c r="BG145" s="104" t="str">
        <f t="shared" ca="1" si="94"/>
        <v/>
      </c>
      <c r="BH145" s="104" t="str">
        <f ca="1">IFERROR(IF(BB145="","",IF(Details!$B$10=1,1,VLOOKUP($BB145,Data_qPCR,58,FALSE))),"")</f>
        <v/>
      </c>
      <c r="BI145" s="104" t="str">
        <f t="shared" ca="1" si="95"/>
        <v/>
      </c>
      <c r="BJ145" s="104" t="str">
        <f t="shared" ca="1" si="96"/>
        <v/>
      </c>
      <c r="BK145" s="104" t="str">
        <f t="shared" ca="1" si="97"/>
        <v/>
      </c>
      <c r="BL145" s="104" t="str">
        <f t="shared" ca="1" si="98"/>
        <v/>
      </c>
      <c r="BM145" s="104" t="str">
        <f t="shared" ca="1" si="99"/>
        <v/>
      </c>
      <c r="BN145" s="104" t="str">
        <f t="shared" ca="1" si="100"/>
        <v/>
      </c>
      <c r="BO145" s="104" t="str">
        <f t="shared" ca="1" si="101"/>
        <v/>
      </c>
      <c r="BP145" s="104" t="str">
        <f ca="1">IF(BO145="","",BQ145-COUNTIF($BO$3:BO144,BO145))</f>
        <v/>
      </c>
      <c r="BQ145" s="104" t="str">
        <f t="shared" ca="1" si="102"/>
        <v/>
      </c>
      <c r="BR145" s="104" t="str">
        <f t="shared" ca="1" si="103"/>
        <v/>
      </c>
      <c r="BS145" s="104" t="str">
        <f t="shared" ca="1" si="104"/>
        <v/>
      </c>
      <c r="BT145" s="104" t="str">
        <f t="shared" ca="1" si="105"/>
        <v/>
      </c>
    </row>
    <row r="146" spans="1:72" x14ac:dyDescent="0.25">
      <c r="A146" s="104">
        <f ca="1">IF(A145="","",IF(ISTEXT(A145),1,IF(A145+1&gt;Data_Chart!$C$2,"",A145+1)))</f>
        <v>143</v>
      </c>
      <c r="B146" s="104" t="str">
        <f ca="1">IFERROR(SMALL(Data_Amplitude!$A$4:$A$1155,A146),"")</f>
        <v/>
      </c>
      <c r="C146" s="104" t="str">
        <f t="shared" ca="1" si="87"/>
        <v/>
      </c>
      <c r="D146" s="104" t="str">
        <f t="shared" si="107"/>
        <v/>
      </c>
      <c r="E146" s="104" t="str">
        <f t="shared" si="107"/>
        <v/>
      </c>
      <c r="F146" s="104" t="str">
        <f t="shared" si="107"/>
        <v/>
      </c>
      <c r="G146" s="104" t="str">
        <f t="shared" si="107"/>
        <v/>
      </c>
      <c r="H146" s="104" t="str">
        <f t="shared" si="107"/>
        <v/>
      </c>
      <c r="I146" s="104" t="str">
        <f t="shared" si="107"/>
        <v/>
      </c>
      <c r="J146" s="104" t="str">
        <f t="shared" si="107"/>
        <v/>
      </c>
      <c r="K146" s="104" t="str">
        <f t="shared" si="107"/>
        <v/>
      </c>
      <c r="L146" s="104" t="str">
        <f t="shared" si="107"/>
        <v/>
      </c>
      <c r="M146" s="104" t="str">
        <f t="shared" si="107"/>
        <v/>
      </c>
      <c r="N146" s="104" t="str">
        <f t="shared" si="107"/>
        <v/>
      </c>
      <c r="O146" s="104" t="str">
        <f t="shared" si="107"/>
        <v/>
      </c>
      <c r="P146" s="104" t="str">
        <f t="shared" si="107"/>
        <v/>
      </c>
      <c r="Q146" s="104" t="str">
        <f t="shared" ca="1" si="107"/>
        <v/>
      </c>
      <c r="R146" s="104" t="str">
        <f t="shared" ca="1" si="107"/>
        <v/>
      </c>
      <c r="S146" s="104" t="str">
        <f t="shared" ca="1" si="107"/>
        <v/>
      </c>
      <c r="T146" s="104" t="str">
        <f t="shared" ca="1" si="106"/>
        <v/>
      </c>
      <c r="U146" s="104" t="str">
        <f t="shared" ca="1" si="106"/>
        <v/>
      </c>
      <c r="V146" s="104" t="str">
        <f t="shared" ca="1" si="106"/>
        <v/>
      </c>
      <c r="W146" s="104" t="str">
        <f t="shared" ca="1" si="106"/>
        <v/>
      </c>
      <c r="X146" s="104" t="str">
        <f t="shared" ca="1" si="106"/>
        <v/>
      </c>
      <c r="Y146" s="104" t="str">
        <f t="shared" ca="1" si="106"/>
        <v/>
      </c>
      <c r="Z146" s="104" t="str">
        <f t="shared" ca="1" si="106"/>
        <v/>
      </c>
      <c r="AA146" s="104" t="str">
        <f t="shared" ca="1" si="106"/>
        <v/>
      </c>
      <c r="AB146" s="104" t="str">
        <f t="shared" ca="1" si="106"/>
        <v/>
      </c>
      <c r="AC146" s="104" t="str">
        <f t="shared" ca="1" si="106"/>
        <v/>
      </c>
      <c r="AD146" s="104" t="str">
        <f t="shared" ca="1" si="106"/>
        <v/>
      </c>
      <c r="AE146" s="104" t="str">
        <f t="shared" ca="1" si="106"/>
        <v/>
      </c>
      <c r="AF146" s="104" t="str">
        <f t="shared" ca="1" si="106"/>
        <v/>
      </c>
      <c r="AG146" s="104" t="str">
        <f t="shared" ca="1" si="106"/>
        <v/>
      </c>
      <c r="AH146" s="104" t="str">
        <f t="shared" ca="1" si="106"/>
        <v/>
      </c>
      <c r="AI146" s="104" t="str">
        <f t="shared" ca="1" si="85"/>
        <v/>
      </c>
      <c r="AJ146" s="104" t="str">
        <f t="shared" ca="1" si="88"/>
        <v/>
      </c>
      <c r="AK146" s="104" t="str">
        <f t="shared" ca="1" si="88"/>
        <v/>
      </c>
      <c r="AL146" s="104" t="str">
        <f t="shared" ca="1" si="88"/>
        <v/>
      </c>
      <c r="AM146" s="104" t="str">
        <f t="shared" ca="1" si="88"/>
        <v/>
      </c>
      <c r="AN146" s="104" t="str">
        <f t="shared" ca="1" si="88"/>
        <v/>
      </c>
      <c r="AO146" s="104" t="str">
        <f t="shared" ca="1" si="88"/>
        <v/>
      </c>
      <c r="AP146" s="104" t="str">
        <f t="shared" ca="1" si="88"/>
        <v/>
      </c>
      <c r="AQ146" s="104" t="str">
        <f t="shared" ca="1" si="88"/>
        <v/>
      </c>
      <c r="AR146" s="104" t="str">
        <f t="shared" ca="1" si="88"/>
        <v/>
      </c>
      <c r="AS146" s="104" t="str">
        <f t="shared" ca="1" si="88"/>
        <v/>
      </c>
      <c r="AT146" s="104" t="str">
        <f t="shared" ca="1" si="88"/>
        <v/>
      </c>
      <c r="AU146" s="104" t="str">
        <f t="shared" ca="1" si="88"/>
        <v/>
      </c>
      <c r="AV146" s="104" t="str">
        <f t="shared" ca="1" si="88"/>
        <v/>
      </c>
      <c r="AW146" s="104" t="str">
        <f t="shared" ca="1" si="88"/>
        <v/>
      </c>
      <c r="AX146" s="104" t="str">
        <f t="shared" ca="1" si="88"/>
        <v/>
      </c>
      <c r="AY146" s="104" t="str">
        <f t="shared" ca="1" si="88"/>
        <v/>
      </c>
      <c r="AZ146" s="104" t="str">
        <f t="shared" ca="1" si="86"/>
        <v/>
      </c>
      <c r="BA146" s="104" t="str">
        <f t="shared" ca="1" si="86"/>
        <v/>
      </c>
      <c r="BB146" s="104" t="str">
        <f t="shared" ca="1" si="89"/>
        <v/>
      </c>
      <c r="BC146" s="104" t="str">
        <f t="shared" ca="1" si="90"/>
        <v/>
      </c>
      <c r="BD146" s="104" t="str">
        <f t="shared" ca="1" si="91"/>
        <v/>
      </c>
      <c r="BE146" s="104" t="str">
        <f t="shared" ca="1" si="92"/>
        <v/>
      </c>
      <c r="BF146" s="104" t="str">
        <f t="shared" ca="1" si="93"/>
        <v/>
      </c>
      <c r="BG146" s="104" t="str">
        <f t="shared" ca="1" si="94"/>
        <v/>
      </c>
      <c r="BH146" s="104" t="str">
        <f ca="1">IFERROR(IF(BB146="","",IF(Details!$B$10=1,1,VLOOKUP($BB146,Data_qPCR,58,FALSE))),"")</f>
        <v/>
      </c>
      <c r="BI146" s="104" t="str">
        <f t="shared" ca="1" si="95"/>
        <v/>
      </c>
      <c r="BJ146" s="104" t="str">
        <f t="shared" ca="1" si="96"/>
        <v/>
      </c>
      <c r="BK146" s="104" t="str">
        <f t="shared" ca="1" si="97"/>
        <v/>
      </c>
      <c r="BL146" s="104" t="str">
        <f t="shared" ca="1" si="98"/>
        <v/>
      </c>
      <c r="BM146" s="104" t="str">
        <f t="shared" ca="1" si="99"/>
        <v/>
      </c>
      <c r="BN146" s="104" t="str">
        <f t="shared" ca="1" si="100"/>
        <v/>
      </c>
      <c r="BO146" s="104" t="str">
        <f t="shared" ca="1" si="101"/>
        <v/>
      </c>
      <c r="BP146" s="104" t="str">
        <f ca="1">IF(BO146="","",BQ146-COUNTIF($BO$3:BO145,BO146))</f>
        <v/>
      </c>
      <c r="BQ146" s="104" t="str">
        <f t="shared" ca="1" si="102"/>
        <v/>
      </c>
      <c r="BR146" s="104" t="str">
        <f t="shared" ca="1" si="103"/>
        <v/>
      </c>
      <c r="BS146" s="104" t="str">
        <f t="shared" ca="1" si="104"/>
        <v/>
      </c>
      <c r="BT146" s="104" t="str">
        <f t="shared" ca="1" si="105"/>
        <v/>
      </c>
    </row>
    <row r="147" spans="1:72" x14ac:dyDescent="0.25">
      <c r="A147" s="104">
        <f ca="1">IF(A146="","",IF(ISTEXT(A146),1,IF(A146+1&gt;Data_Chart!$C$2,"",A146+1)))</f>
        <v>144</v>
      </c>
      <c r="B147" s="104" t="str">
        <f ca="1">IFERROR(SMALL(Data_Amplitude!$A$4:$A$1155,A147),"")</f>
        <v/>
      </c>
      <c r="C147" s="104" t="str">
        <f t="shared" ca="1" si="87"/>
        <v/>
      </c>
      <c r="D147" s="104" t="str">
        <f t="shared" si="107"/>
        <v/>
      </c>
      <c r="E147" s="104" t="str">
        <f t="shared" si="107"/>
        <v/>
      </c>
      <c r="F147" s="104" t="str">
        <f t="shared" si="107"/>
        <v/>
      </c>
      <c r="G147" s="104" t="str">
        <f t="shared" si="107"/>
        <v/>
      </c>
      <c r="H147" s="104" t="str">
        <f t="shared" si="107"/>
        <v/>
      </c>
      <c r="I147" s="104" t="str">
        <f t="shared" si="107"/>
        <v/>
      </c>
      <c r="J147" s="104" t="str">
        <f t="shared" si="107"/>
        <v/>
      </c>
      <c r="K147" s="104" t="str">
        <f t="shared" si="107"/>
        <v/>
      </c>
      <c r="L147" s="104" t="str">
        <f t="shared" si="107"/>
        <v/>
      </c>
      <c r="M147" s="104" t="str">
        <f t="shared" si="107"/>
        <v/>
      </c>
      <c r="N147" s="104" t="str">
        <f t="shared" si="107"/>
        <v/>
      </c>
      <c r="O147" s="104" t="str">
        <f t="shared" si="107"/>
        <v/>
      </c>
      <c r="P147" s="104" t="str">
        <f t="shared" si="107"/>
        <v/>
      </c>
      <c r="Q147" s="104" t="str">
        <f t="shared" ca="1" si="107"/>
        <v/>
      </c>
      <c r="R147" s="104" t="str">
        <f t="shared" ca="1" si="107"/>
        <v/>
      </c>
      <c r="S147" s="104" t="str">
        <f t="shared" ca="1" si="107"/>
        <v/>
      </c>
      <c r="T147" s="104" t="str">
        <f t="shared" ca="1" si="106"/>
        <v/>
      </c>
      <c r="U147" s="104" t="str">
        <f t="shared" ca="1" si="106"/>
        <v/>
      </c>
      <c r="V147" s="104" t="str">
        <f t="shared" ca="1" si="106"/>
        <v/>
      </c>
      <c r="W147" s="104" t="str">
        <f t="shared" ca="1" si="106"/>
        <v/>
      </c>
      <c r="X147" s="104" t="str">
        <f t="shared" ca="1" si="106"/>
        <v/>
      </c>
      <c r="Y147" s="104" t="str">
        <f t="shared" ca="1" si="106"/>
        <v/>
      </c>
      <c r="Z147" s="104" t="str">
        <f t="shared" ca="1" si="106"/>
        <v/>
      </c>
      <c r="AA147" s="104" t="str">
        <f t="shared" ca="1" si="106"/>
        <v/>
      </c>
      <c r="AB147" s="104" t="str">
        <f t="shared" ca="1" si="106"/>
        <v/>
      </c>
      <c r="AC147" s="104" t="str">
        <f t="shared" ca="1" si="106"/>
        <v/>
      </c>
      <c r="AD147" s="104" t="str">
        <f t="shared" ca="1" si="106"/>
        <v/>
      </c>
      <c r="AE147" s="104" t="str">
        <f t="shared" ca="1" si="106"/>
        <v/>
      </c>
      <c r="AF147" s="104" t="str">
        <f t="shared" ca="1" si="106"/>
        <v/>
      </c>
      <c r="AG147" s="104" t="str">
        <f t="shared" ca="1" si="106"/>
        <v/>
      </c>
      <c r="AH147" s="104" t="str">
        <f t="shared" ca="1" si="106"/>
        <v/>
      </c>
      <c r="AI147" s="104" t="str">
        <f t="shared" ca="1" si="85"/>
        <v/>
      </c>
      <c r="AJ147" s="104" t="str">
        <f t="shared" ca="1" si="88"/>
        <v/>
      </c>
      <c r="AK147" s="104" t="str">
        <f t="shared" ca="1" si="88"/>
        <v/>
      </c>
      <c r="AL147" s="104" t="str">
        <f t="shared" ca="1" si="88"/>
        <v/>
      </c>
      <c r="AM147" s="104" t="str">
        <f t="shared" ca="1" si="88"/>
        <v/>
      </c>
      <c r="AN147" s="104" t="str">
        <f t="shared" ca="1" si="88"/>
        <v/>
      </c>
      <c r="AO147" s="104" t="str">
        <f t="shared" ca="1" si="88"/>
        <v/>
      </c>
      <c r="AP147" s="104" t="str">
        <f t="shared" ca="1" si="88"/>
        <v/>
      </c>
      <c r="AQ147" s="104" t="str">
        <f t="shared" ca="1" si="88"/>
        <v/>
      </c>
      <c r="AR147" s="104" t="str">
        <f t="shared" ca="1" si="88"/>
        <v/>
      </c>
      <c r="AS147" s="104" t="str">
        <f t="shared" ca="1" si="88"/>
        <v/>
      </c>
      <c r="AT147" s="104" t="str">
        <f t="shared" ca="1" si="88"/>
        <v/>
      </c>
      <c r="AU147" s="104" t="str">
        <f t="shared" ca="1" si="88"/>
        <v/>
      </c>
      <c r="AV147" s="104" t="str">
        <f t="shared" ca="1" si="88"/>
        <v/>
      </c>
      <c r="AW147" s="104" t="str">
        <f t="shared" ca="1" si="88"/>
        <v/>
      </c>
      <c r="AX147" s="104" t="str">
        <f t="shared" ca="1" si="88"/>
        <v/>
      </c>
      <c r="AY147" s="104" t="str">
        <f t="shared" ref="AY147:BA147" ca="1" si="108">IFERROR(IF(AY$3&gt;$D$2,IF(VLOOKUP($C147,Data_qPCR,AY$3+2,FALSE)&gt;=$K$1,"",IF(VLOOKUP($C147,Data_qPCR,AY$3+2,FALSE)&lt;=$K$2,"",LOG(VLOOKUP($C147,Data_qPCR,AY$3+2,FALSE)))),""),"")</f>
        <v/>
      </c>
      <c r="AZ147" s="104" t="str">
        <f t="shared" ca="1" si="108"/>
        <v/>
      </c>
      <c r="BA147" s="104" t="str">
        <f t="shared" ca="1" si="108"/>
        <v/>
      </c>
      <c r="BB147" s="104" t="str">
        <f t="shared" ca="1" si="89"/>
        <v/>
      </c>
      <c r="BC147" s="104" t="str">
        <f t="shared" ca="1" si="90"/>
        <v/>
      </c>
      <c r="BD147" s="104" t="str">
        <f t="shared" ca="1" si="91"/>
        <v/>
      </c>
      <c r="BE147" s="104" t="str">
        <f t="shared" ca="1" si="92"/>
        <v/>
      </c>
      <c r="BF147" s="104" t="str">
        <f t="shared" ca="1" si="93"/>
        <v/>
      </c>
      <c r="BG147" s="104" t="str">
        <f t="shared" ca="1" si="94"/>
        <v/>
      </c>
      <c r="BH147" s="104" t="str">
        <f ca="1">IFERROR(IF(BB147="","",IF(Details!$B$10=1,1,VLOOKUP($BB147,Data_qPCR,58,FALSE))),"")</f>
        <v/>
      </c>
      <c r="BI147" s="104" t="str">
        <f t="shared" ca="1" si="95"/>
        <v/>
      </c>
      <c r="BJ147" s="104" t="str">
        <f t="shared" ca="1" si="96"/>
        <v/>
      </c>
      <c r="BK147" s="104" t="str">
        <f t="shared" ca="1" si="97"/>
        <v/>
      </c>
      <c r="BL147" s="104" t="str">
        <f t="shared" ca="1" si="98"/>
        <v/>
      </c>
      <c r="BM147" s="104" t="str">
        <f t="shared" ca="1" si="99"/>
        <v/>
      </c>
      <c r="BN147" s="104" t="str">
        <f t="shared" ca="1" si="100"/>
        <v/>
      </c>
      <c r="BO147" s="104" t="str">
        <f t="shared" ca="1" si="101"/>
        <v/>
      </c>
      <c r="BP147" s="104" t="str">
        <f ca="1">IF(BO147="","",BQ147-COUNTIF($BO$3:BO146,BO147))</f>
        <v/>
      </c>
      <c r="BQ147" s="104" t="str">
        <f t="shared" ca="1" si="102"/>
        <v/>
      </c>
      <c r="BR147" s="104" t="str">
        <f t="shared" ca="1" si="103"/>
        <v/>
      </c>
      <c r="BS147" s="104" t="str">
        <f t="shared" ca="1" si="104"/>
        <v/>
      </c>
      <c r="BT147" s="104" t="str">
        <f t="shared" ca="1" si="105"/>
        <v/>
      </c>
    </row>
    <row r="1156" spans="1:72" x14ac:dyDescent="0.25">
      <c r="A1156" s="104" t="s">
        <v>508</v>
      </c>
    </row>
    <row r="1157" spans="1:72" x14ac:dyDescent="0.25">
      <c r="A1157" s="104">
        <f>IF(A1156="","",IF(ISTEXT(A1156),1,IF(A1156+1&gt;Data_Chart!$C$2,"",A1156+1)))</f>
        <v>1</v>
      </c>
      <c r="B1157" s="104">
        <f ca="1">IFERROR(SMALL(Data_Amplitude!$A$4:$A$1155,A1157),"")</f>
        <v>1</v>
      </c>
      <c r="C1157" s="104" t="str">
        <f ca="1">IF(B1157="","",VLOOKUP(B1157,Data_OrderChart,2,FALSE))</f>
        <v>1A1</v>
      </c>
      <c r="D1157" s="104" t="str">
        <f t="shared" ref="D1157:AI1157" si="109">IFERROR(IF(D$3&gt;$D$2,IF(VLOOKUP($C1157,Data_qPCR,D$3+2,FALSE)&gt;=$K$1,"",IF(VLOOKUP($C1157,Data_qPCR,D$3+2,FALSE)&lt;=$K$2,"",LOG(VLOOKUP($C1157,Data_qPCR,D$3+2,FALSE)))),""),"")</f>
        <v/>
      </c>
      <c r="E1157" s="104" t="str">
        <f t="shared" si="109"/>
        <v/>
      </c>
      <c r="F1157" s="104" t="str">
        <f t="shared" si="109"/>
        <v/>
      </c>
      <c r="G1157" s="104" t="str">
        <f t="shared" si="109"/>
        <v/>
      </c>
      <c r="H1157" s="104" t="str">
        <f t="shared" si="109"/>
        <v/>
      </c>
      <c r="I1157" s="104" t="str">
        <f t="shared" si="109"/>
        <v/>
      </c>
      <c r="J1157" s="104" t="str">
        <f t="shared" si="109"/>
        <v/>
      </c>
      <c r="K1157" s="104" t="str">
        <f t="shared" si="109"/>
        <v/>
      </c>
      <c r="L1157" s="104" t="str">
        <f t="shared" si="109"/>
        <v/>
      </c>
      <c r="M1157" s="104" t="str">
        <f t="shared" si="109"/>
        <v/>
      </c>
      <c r="N1157" s="104" t="str">
        <f t="shared" si="109"/>
        <v/>
      </c>
      <c r="O1157" s="104" t="str">
        <f t="shared" si="109"/>
        <v/>
      </c>
      <c r="P1157" s="104" t="str">
        <f t="shared" si="109"/>
        <v/>
      </c>
      <c r="Q1157" s="104" t="str">
        <f t="shared" ca="1" si="109"/>
        <v/>
      </c>
      <c r="R1157" s="104" t="str">
        <f t="shared" ca="1" si="109"/>
        <v/>
      </c>
      <c r="S1157" s="104" t="str">
        <f t="shared" ca="1" si="109"/>
        <v/>
      </c>
      <c r="T1157" s="104" t="str">
        <f t="shared" ca="1" si="109"/>
        <v/>
      </c>
      <c r="U1157" s="104" t="str">
        <f t="shared" ca="1" si="109"/>
        <v/>
      </c>
      <c r="V1157" s="104" t="str">
        <f t="shared" ca="1" si="109"/>
        <v/>
      </c>
      <c r="W1157" s="104" t="str">
        <f t="shared" ca="1" si="109"/>
        <v/>
      </c>
      <c r="X1157" s="104" t="str">
        <f t="shared" ca="1" si="109"/>
        <v/>
      </c>
      <c r="Y1157" s="104">
        <f t="shared" ca="1" si="109"/>
        <v>-1.697489388953491</v>
      </c>
      <c r="Z1157" s="104">
        <f t="shared" ca="1" si="109"/>
        <v>-1.4020517968880239</v>
      </c>
      <c r="AA1157" s="104">
        <f t="shared" ca="1" si="109"/>
        <v>-1.1454690711789326</v>
      </c>
      <c r="AB1157" s="104">
        <f t="shared" ca="1" si="109"/>
        <v>-0.91212349778951873</v>
      </c>
      <c r="AC1157" s="104">
        <f t="shared" ca="1" si="109"/>
        <v>-0.7009133581590391</v>
      </c>
      <c r="AD1157" s="104">
        <f t="shared" ca="1" si="109"/>
        <v>-0.51598664215093415</v>
      </c>
      <c r="AE1157" s="104">
        <f t="shared" ca="1" si="109"/>
        <v>-0.36412210851597954</v>
      </c>
      <c r="AF1157" s="104" t="str">
        <f t="shared" ca="1" si="109"/>
        <v/>
      </c>
      <c r="AG1157" s="104" t="str">
        <f t="shared" ca="1" si="109"/>
        <v/>
      </c>
      <c r="AH1157" s="104" t="str">
        <f t="shared" ca="1" si="109"/>
        <v/>
      </c>
      <c r="AI1157" s="104" t="str">
        <f t="shared" ca="1" si="109"/>
        <v/>
      </c>
      <c r="AJ1157" s="104" t="str">
        <f t="shared" ref="AJ1157:BA1157" ca="1" si="110">IFERROR(IF(AJ$3&gt;$D$2,IF(VLOOKUP($C1157,Data_qPCR,AJ$3+2,FALSE)&gt;=$K$1,"",IF(VLOOKUP($C1157,Data_qPCR,AJ$3+2,FALSE)&lt;=$K$2,"",LOG(VLOOKUP($C1157,Data_qPCR,AJ$3+2,FALSE)))),""),"")</f>
        <v/>
      </c>
      <c r="AK1157" s="104" t="str">
        <f t="shared" ca="1" si="110"/>
        <v/>
      </c>
      <c r="AL1157" s="104" t="str">
        <f t="shared" ca="1" si="110"/>
        <v/>
      </c>
      <c r="AM1157" s="104" t="str">
        <f t="shared" ca="1" si="110"/>
        <v/>
      </c>
      <c r="AN1157" s="104" t="str">
        <f t="shared" ca="1" si="110"/>
        <v/>
      </c>
      <c r="AO1157" s="104" t="str">
        <f t="shared" ca="1" si="110"/>
        <v/>
      </c>
      <c r="AP1157" s="104" t="str">
        <f t="shared" ca="1" si="110"/>
        <v/>
      </c>
      <c r="AQ1157" s="104" t="str">
        <f t="shared" ca="1" si="110"/>
        <v/>
      </c>
      <c r="AR1157" s="104" t="str">
        <f t="shared" ca="1" si="110"/>
        <v/>
      </c>
      <c r="AS1157" s="104" t="str">
        <f t="shared" ca="1" si="110"/>
        <v/>
      </c>
      <c r="AT1157" s="104" t="str">
        <f t="shared" ca="1" si="110"/>
        <v/>
      </c>
      <c r="AU1157" s="104" t="str">
        <f t="shared" ca="1" si="110"/>
        <v/>
      </c>
      <c r="AV1157" s="104" t="str">
        <f t="shared" ca="1" si="110"/>
        <v/>
      </c>
      <c r="AW1157" s="104" t="str">
        <f t="shared" ca="1" si="110"/>
        <v/>
      </c>
      <c r="AX1157" s="104" t="str">
        <f t="shared" ca="1" si="110"/>
        <v/>
      </c>
      <c r="AY1157" s="104" t="str">
        <f t="shared" ca="1" si="110"/>
        <v/>
      </c>
      <c r="AZ1157" s="104" t="str">
        <f t="shared" ca="1" si="110"/>
        <v/>
      </c>
      <c r="BA1157" s="104" t="str">
        <f t="shared" ca="1" si="110"/>
        <v/>
      </c>
      <c r="BB1157" s="104" t="str">
        <f ca="1">C1157</f>
        <v>1A1</v>
      </c>
      <c r="BC1157" s="104" t="str">
        <f ca="1">IFERROR(VLOOKUP($BB1157,Data_qPCR,54,FALSE),"")</f>
        <v>3G_SodA</v>
      </c>
      <c r="BD1157" s="104">
        <f ca="1">IFERROR((LEFT(C1157,1)&amp;IF(CODE(RIGHT(LEFT(C1157,2),1))-64&lt;10,"0"&amp;CODE(RIGHT(LEFT(C1157,2),1))-64,CODE(RIGHT(LEFT(C1157,2),1))-64)&amp;IF(RIGHT(C1157,LEN(C1157)-2)+0&lt;10,"0"&amp;RIGHT(C1157,LEN(C1157)-2),RIGHT(C1157,LEN(C1157)-2)))+0,"")</f>
        <v>10101</v>
      </c>
      <c r="BE1157" s="104" t="str">
        <f ca="1">IFERROR(VLOOKUP($BB1157,Data_qPCR,55,FALSE),"")</f>
        <v>3G</v>
      </c>
      <c r="BF1157" s="104" t="str">
        <f ca="1">IFERROR(VLOOKUP($BB1157,Data_qPCR,56,FALSE),"")</f>
        <v>SodA</v>
      </c>
      <c r="BG1157" s="104" t="str">
        <f ca="1">IFERROR(VLOOKUP($BB1157,Data_qPCR,57,FALSE),"")</f>
        <v>1_1</v>
      </c>
      <c r="BH1157" s="104">
        <f ca="1">IFERROR(IF(BB1157="","",IF(Details!$B$10=1,1,VLOOKUP($BB1157,Data_qPCR,58,FALSE))),"")</f>
        <v>1</v>
      </c>
      <c r="BI1157" s="104">
        <f ca="1">IF(C1157="","",COUNT(D1157:BA1157))</f>
        <v>7</v>
      </c>
      <c r="BJ1157" s="104">
        <f ca="1">IFERROR(IF(BI1157="","",SLOPE($D$3:$BA$3,D1157:BA1157)),"")</f>
        <v>4.4555574722993487</v>
      </c>
      <c r="BK1157" s="104">
        <f ca="1">IFERROR(IF(BI1157="","",INTERCEPT($D$3:$BA$3,D1157:BA1157)),"")</f>
        <v>29.28889152967724</v>
      </c>
      <c r="BL1157" s="104">
        <f ca="1">IFERROR(IF(BI1157="","",RSQ($D$3:$BA$3,D1157:BA1157)),"")</f>
        <v>0.98925912929583693</v>
      </c>
      <c r="BM1157" s="104">
        <f ca="1">IFERROR(10^(1/BJ1157)-1,"")</f>
        <v>0.67663607445581486</v>
      </c>
      <c r="BN1157" s="104">
        <f ca="1">IFERROR(BJ1157*LOG($D$1)+BK1157+LOG(BH1157,(1+BM1157)),"")</f>
        <v>24.597189511346023</v>
      </c>
      <c r="BO1157" s="104" t="str">
        <f ca="1">IF(BB1157="","",BF1157&amp;"@"&amp;BG1157)</f>
        <v>SodA@1_1</v>
      </c>
      <c r="BP1157" s="104">
        <f ca="1">IF(BO1157="","",BQ1157-COUNTIF($BO$3:BO1156,BO1157))</f>
        <v>0</v>
      </c>
      <c r="BQ1157" s="104">
        <f ca="1">IF(BB1157="","",COUNTIF(Result_TechRep,BO1157))</f>
        <v>2</v>
      </c>
      <c r="BR1157" s="104" t="str">
        <f ca="1">IFERROR(BO1157&amp;"@"&amp;(BQ1157+1)-BP1157,"")</f>
        <v>SodA@1_1@3</v>
      </c>
      <c r="BS1157" s="104" t="str">
        <f ca="1">BB1157</f>
        <v>1A1</v>
      </c>
      <c r="BT1157" s="104" t="b">
        <f ca="1">IF($BB1157="","",OR(BL1157&lt;$BS$2,BM1157&lt;$BT$2,BM1157&gt;$BU$2,BI1157&lt;$BV$2,BI1157&gt;$BW$2))</f>
        <v>0</v>
      </c>
    </row>
  </sheetData>
  <sheetProtection password="C750" sheet="1" objects="1" scenarios="1" selectLockedCells="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139"/>
  <sheetViews>
    <sheetView showGridLines="0" workbookViewId="0">
      <selection activeCell="C2" sqref="C2"/>
    </sheetView>
  </sheetViews>
  <sheetFormatPr defaultRowHeight="15" x14ac:dyDescent="0.25"/>
  <cols>
    <col min="1" max="4" width="9.140625" customWidth="1"/>
    <col min="7" max="7" width="10" hidden="1" customWidth="1"/>
    <col min="8" max="12" width="9.140625" hidden="1" customWidth="1"/>
    <col min="13" max="16" width="9.140625" style="27" hidden="1" customWidth="1"/>
  </cols>
  <sheetData>
    <row r="1" spans="1:16" ht="15.75" thickBot="1" x14ac:dyDescent="0.3">
      <c r="A1" s="86" t="s">
        <v>7</v>
      </c>
      <c r="B1" s="86" t="s">
        <v>8</v>
      </c>
      <c r="C1" s="93" t="s">
        <v>27</v>
      </c>
      <c r="D1" s="94" t="s">
        <v>9</v>
      </c>
      <c r="E1" s="95" t="s">
        <v>174</v>
      </c>
      <c r="F1" s="87" t="s">
        <v>622</v>
      </c>
      <c r="G1" s="27" t="b">
        <f ca="1">IF(F4=1,FALSE,AND(ISBLANK(D22),D21=""))</f>
        <v>0</v>
      </c>
      <c r="N1" s="25"/>
    </row>
    <row r="2" spans="1:16" x14ac:dyDescent="0.25">
      <c r="A2" s="94" t="s">
        <v>69</v>
      </c>
      <c r="B2" s="94" t="s">
        <v>600</v>
      </c>
      <c r="C2" s="94" t="s">
        <v>70</v>
      </c>
      <c r="D2" s="88" t="s">
        <v>620</v>
      </c>
      <c r="E2" s="96" t="s">
        <v>619</v>
      </c>
      <c r="F2" s="70">
        <v>0.05</v>
      </c>
      <c r="G2" s="27" t="b">
        <f>OR(F6=1,F5=1)</f>
        <v>0</v>
      </c>
      <c r="N2" s="25"/>
    </row>
    <row r="3" spans="1:16" x14ac:dyDescent="0.25">
      <c r="A3" s="72"/>
      <c r="B3" s="72"/>
      <c r="C3" s="73"/>
      <c r="D3" s="72"/>
      <c r="E3" s="27" t="s">
        <v>4</v>
      </c>
      <c r="F3" s="27">
        <f>Details!M6</f>
        <v>6</v>
      </c>
    </row>
    <row r="4" spans="1:16" x14ac:dyDescent="0.25">
      <c r="A4" s="104"/>
      <c r="B4" s="99" t="s">
        <v>887</v>
      </c>
      <c r="C4" s="97"/>
      <c r="D4" s="100"/>
      <c r="E4" s="27" t="s">
        <v>3</v>
      </c>
      <c r="F4" s="27">
        <f>Details!P2</f>
        <v>3</v>
      </c>
      <c r="H4" s="27">
        <v>1</v>
      </c>
      <c r="I4" s="27" t="str">
        <f t="shared" ref="I4:I10" si="0">INDEX(Result3_Genes,H4)</f>
        <v>SodA</v>
      </c>
    </row>
    <row r="5" spans="1:16" x14ac:dyDescent="0.25">
      <c r="A5" s="152">
        <f t="shared" ref="A5:A19" si="1">IFERROR(IF(A4+1&gt;$F$4,"",A4+1),"")</f>
        <v>1</v>
      </c>
      <c r="B5" s="153" t="str">
        <f>Result3!A21</f>
        <v>3N/3G</v>
      </c>
      <c r="C5" s="97"/>
      <c r="D5" s="98"/>
      <c r="E5" s="27" t="s">
        <v>580</v>
      </c>
      <c r="F5" s="27">
        <f>Details!B8</f>
        <v>3</v>
      </c>
      <c r="H5" s="27">
        <v>2</v>
      </c>
      <c r="I5" s="27" t="str">
        <f t="shared" si="0"/>
        <v>OtsA</v>
      </c>
      <c r="L5" s="208"/>
      <c r="M5" s="83"/>
    </row>
    <row r="6" spans="1:16" x14ac:dyDescent="0.25">
      <c r="A6" s="152">
        <f t="shared" si="1"/>
        <v>2</v>
      </c>
      <c r="B6" s="153" t="str">
        <f>Result3!A22</f>
        <v>3B/3G</v>
      </c>
      <c r="C6" s="97"/>
      <c r="D6" s="98"/>
      <c r="H6" s="27">
        <v>3</v>
      </c>
      <c r="I6" s="27" t="str">
        <f t="shared" si="0"/>
        <v>Rpon2</v>
      </c>
      <c r="L6" s="208"/>
      <c r="M6" s="83"/>
    </row>
    <row r="7" spans="1:16" x14ac:dyDescent="0.25">
      <c r="A7" s="152">
        <f t="shared" si="1"/>
        <v>3</v>
      </c>
      <c r="B7" s="153" t="str">
        <f>Result3!A23</f>
        <v>DNA/3G</v>
      </c>
      <c r="C7" s="97"/>
      <c r="D7" s="98"/>
      <c r="H7" s="27">
        <v>4</v>
      </c>
      <c r="I7" s="27" t="str">
        <f t="shared" si="0"/>
        <v>aceA</v>
      </c>
    </row>
    <row r="8" spans="1:16" hidden="1" x14ac:dyDescent="0.25">
      <c r="A8" s="152" t="str">
        <f t="shared" si="1"/>
        <v/>
      </c>
      <c r="B8" s="153" t="str">
        <f>Result3!A24</f>
        <v/>
      </c>
      <c r="C8" s="97"/>
      <c r="D8" s="98"/>
      <c r="H8" s="27">
        <v>5</v>
      </c>
      <c r="I8" s="27" t="str">
        <f t="shared" si="0"/>
        <v>ltpD</v>
      </c>
    </row>
    <row r="9" spans="1:16" hidden="1" x14ac:dyDescent="0.25">
      <c r="A9" s="152" t="str">
        <f t="shared" si="1"/>
        <v/>
      </c>
      <c r="B9" s="153" t="str">
        <f>Result3!A25</f>
        <v/>
      </c>
      <c r="C9" s="97"/>
      <c r="D9" s="98"/>
      <c r="H9" s="27">
        <v>6</v>
      </c>
      <c r="I9" s="27" t="str">
        <f t="shared" si="0"/>
        <v>pspA</v>
      </c>
    </row>
    <row r="10" spans="1:16" hidden="1" x14ac:dyDescent="0.25">
      <c r="A10" s="152" t="str">
        <f t="shared" si="1"/>
        <v/>
      </c>
      <c r="B10" s="153" t="str">
        <f>Result3!A26</f>
        <v/>
      </c>
      <c r="C10" s="97"/>
      <c r="D10" s="98"/>
      <c r="H10" s="27">
        <v>7</v>
      </c>
      <c r="I10" s="27" t="str">
        <f t="shared" si="0"/>
        <v/>
      </c>
    </row>
    <row r="11" spans="1:16" hidden="1" x14ac:dyDescent="0.25">
      <c r="A11" s="152" t="str">
        <f t="shared" si="1"/>
        <v/>
      </c>
      <c r="B11" s="153" t="str">
        <f>Result3!A27</f>
        <v/>
      </c>
      <c r="C11" s="97"/>
      <c r="D11" s="98"/>
    </row>
    <row r="12" spans="1:16" hidden="1" x14ac:dyDescent="0.25">
      <c r="A12" s="152" t="str">
        <f t="shared" si="1"/>
        <v/>
      </c>
      <c r="B12" s="153" t="str">
        <f>Result3!A28</f>
        <v/>
      </c>
      <c r="C12" s="97"/>
      <c r="D12" s="98"/>
    </row>
    <row r="13" spans="1:16" hidden="1" x14ac:dyDescent="0.25">
      <c r="A13" s="152" t="str">
        <f t="shared" si="1"/>
        <v/>
      </c>
      <c r="B13" s="153" t="str">
        <f>Result3!A29</f>
        <v/>
      </c>
      <c r="C13" s="97"/>
      <c r="D13" s="98"/>
    </row>
    <row r="14" spans="1:16" hidden="1" x14ac:dyDescent="0.25">
      <c r="A14" s="152" t="str">
        <f t="shared" si="1"/>
        <v/>
      </c>
      <c r="B14" s="153" t="str">
        <f>Result3!A30</f>
        <v/>
      </c>
      <c r="C14" s="97"/>
      <c r="D14" s="98"/>
    </row>
    <row r="15" spans="1:16" hidden="1" x14ac:dyDescent="0.25">
      <c r="A15" s="152" t="str">
        <f t="shared" si="1"/>
        <v/>
      </c>
      <c r="B15" s="153" t="str">
        <f>Result3!A31</f>
        <v/>
      </c>
      <c r="C15" s="97"/>
      <c r="D15" s="98"/>
    </row>
    <row r="16" spans="1:16" s="79" customFormat="1" hidden="1" x14ac:dyDescent="0.25">
      <c r="A16" s="152" t="str">
        <f t="shared" si="1"/>
        <v/>
      </c>
      <c r="B16" s="153" t="str">
        <f>Result3!A32</f>
        <v/>
      </c>
      <c r="C16" s="97"/>
      <c r="D16" s="98"/>
      <c r="M16" s="27"/>
      <c r="N16" s="27"/>
      <c r="O16" s="27"/>
      <c r="P16" s="27"/>
    </row>
    <row r="17" spans="1:18" s="79" customFormat="1" hidden="1" x14ac:dyDescent="0.25">
      <c r="A17" s="152" t="str">
        <f t="shared" si="1"/>
        <v/>
      </c>
      <c r="B17" s="153" t="str">
        <f>Result3!A33</f>
        <v/>
      </c>
      <c r="C17" s="97"/>
      <c r="D17" s="98"/>
      <c r="M17" s="27"/>
      <c r="N17" s="27"/>
      <c r="O17" s="27"/>
      <c r="P17" s="27"/>
    </row>
    <row r="18" spans="1:18" s="79" customFormat="1" hidden="1" x14ac:dyDescent="0.25">
      <c r="A18" s="152" t="str">
        <f t="shared" si="1"/>
        <v/>
      </c>
      <c r="B18" s="153" t="str">
        <f>Result3!A34</f>
        <v/>
      </c>
      <c r="C18" s="97"/>
      <c r="D18" s="98"/>
      <c r="M18" s="27"/>
      <c r="N18" s="27"/>
      <c r="O18" s="27"/>
      <c r="P18" s="27"/>
    </row>
    <row r="19" spans="1:18" s="79" customFormat="1" hidden="1" x14ac:dyDescent="0.25">
      <c r="A19" s="152" t="str">
        <f t="shared" si="1"/>
        <v/>
      </c>
      <c r="B19" s="153" t="str">
        <f>Result3!A35</f>
        <v/>
      </c>
      <c r="C19" s="97"/>
      <c r="D19" s="98"/>
      <c r="M19" s="27"/>
      <c r="N19" s="27"/>
      <c r="O19" s="27"/>
      <c r="P19" s="27"/>
      <c r="Q19" s="208"/>
      <c r="R19" s="208"/>
    </row>
    <row r="20" spans="1:18" x14ac:dyDescent="0.25">
      <c r="Q20" s="208"/>
      <c r="R20" s="208"/>
    </row>
    <row r="21" spans="1:18" ht="15.75" customHeight="1" x14ac:dyDescent="0.25">
      <c r="A21" s="70" t="s">
        <v>937</v>
      </c>
      <c r="B21" s="70" t="s">
        <v>937</v>
      </c>
      <c r="C21" s="70">
        <v>2</v>
      </c>
      <c r="D21" s="70">
        <f t="shared" ref="D21:P21" si="2">IFERROR(IF(C21+1&gt;$F$4,"",C21+1),"")</f>
        <v>3</v>
      </c>
      <c r="E21" s="70" t="str">
        <f t="shared" si="2"/>
        <v/>
      </c>
      <c r="F21" s="70" t="str">
        <f t="shared" si="2"/>
        <v/>
      </c>
      <c r="G21" s="70" t="str">
        <f t="shared" si="2"/>
        <v/>
      </c>
      <c r="H21" s="70" t="str">
        <f t="shared" si="2"/>
        <v/>
      </c>
      <c r="I21" s="70" t="str">
        <f t="shared" si="2"/>
        <v/>
      </c>
      <c r="J21" s="70" t="str">
        <f t="shared" si="2"/>
        <v/>
      </c>
      <c r="K21" s="70" t="str">
        <f t="shared" si="2"/>
        <v/>
      </c>
      <c r="L21" s="70" t="str">
        <f t="shared" si="2"/>
        <v/>
      </c>
      <c r="M21" s="70" t="str">
        <f t="shared" si="2"/>
        <v/>
      </c>
      <c r="N21" s="70" t="str">
        <f t="shared" si="2"/>
        <v/>
      </c>
      <c r="O21" s="70" t="str">
        <f t="shared" si="2"/>
        <v/>
      </c>
      <c r="P21" s="70" t="str">
        <f t="shared" si="2"/>
        <v/>
      </c>
      <c r="Q21" s="51">
        <f>MATCH(A21,Result3_Genes,0)</f>
        <v>1</v>
      </c>
      <c r="R21" s="51">
        <f>MATCH(B21,Result3_Genes,0)</f>
        <v>1</v>
      </c>
    </row>
    <row r="22" spans="1:18" x14ac:dyDescent="0.25">
      <c r="A22" s="70">
        <v>1</v>
      </c>
      <c r="B22" s="272"/>
      <c r="C22" s="70">
        <f ca="1">IFERROR(_xlfn.T.DIST((ABS(INDEX(Result3_Q,$A22,$Q22)-INDEX(Result3_Q,C$21,$R22))/((SQRT((((INDEX(Result3_N,$A22,$Q22)-1)*(INDEX(Result3_SD,$A22,$Q22))^2)+((INDEX(Result3_N,C$21,$Q22)-1)*(INDEX(Result3_SD,C$21,$R22))^2))/(INDEX(Result3_N,$A22,$Q22)+INDEX(Result3_N,C$21,$R22)-2)))*SQRT((1/INDEX(Result3_N,$A22,$Q22))+(1/INDEX(Result3_N,C$21,$R22))))),(INDEX(Result3_N,$A22,$Q22)+INDEX(Result3_N,C$21,$R22)-2),FALSE),"")</f>
        <v>0.25256615082990325</v>
      </c>
      <c r="D22" s="70" t="str">
        <f ca="1">IFERROR(_xlfn.T.DIST((ABS(INDEX(Result3_Q,$A22,$Q22)-INDEX(Result3_Q,D$21,$R22))/((SQRT((((INDEX(Result3_N,$A22,$Q22)-1)*(INDEX(Result3_SD,$A22,$Q22))^2)+((INDEX(Result3_N,D$21,$Q22)-1)*(INDEX(Result3_SD,D$21,$R22))^2))/(INDEX(Result3_N,$A22,$Q22)+INDEX(Result3_N,D$21,$R22)-2)))*SQRT((1/INDEX(Result3_N,$A22,$Q22))+(1/INDEX(Result3_N,D$21,$R22))))),(INDEX(Result3_N,$A22,$Q22)+INDEX(Result3_N,D$21,$R22)-2),FALSE),"")</f>
        <v/>
      </c>
      <c r="E22" s="70"/>
      <c r="F22" s="70"/>
      <c r="G22" s="70"/>
      <c r="H22" s="70"/>
      <c r="I22" s="70"/>
      <c r="J22" s="70"/>
      <c r="K22" s="70"/>
      <c r="L22" s="70"/>
      <c r="M22" s="70"/>
      <c r="N22" s="70"/>
      <c r="O22" s="70"/>
      <c r="P22" s="70"/>
      <c r="Q22" s="27">
        <f>Q21</f>
        <v>1</v>
      </c>
      <c r="R22" s="27">
        <f>R21</f>
        <v>1</v>
      </c>
    </row>
    <row r="23" spans="1:18" x14ac:dyDescent="0.25">
      <c r="A23" s="70">
        <f t="shared" ref="A23:A36" si="3">IFERROR(IF(A22+1&gt;$F$4,"",A22+1),"")</f>
        <v>2</v>
      </c>
      <c r="B23" s="274"/>
      <c r="C23" s="272"/>
      <c r="D23" s="70" t="str">
        <f ca="1">IFERROR(_xlfn.T.DIST((ABS(INDEX(Result3_Q,$A23,$Q23)-INDEX(Result3_Q,D$21,$R23))/((SQRT((((INDEX(Result3_N,$A23,$Q23)-1)*(INDEX(Result3_SD,$A23,$Q23))^2)+((INDEX(Result3_N,D$21,$Q23)-1)*(INDEX(Result3_SD,D$21,$R23))^2))/(INDEX(Result3_N,$A23,$Q23)+INDEX(Result3_N,D$21,$R23)-2)))*SQRT((1/INDEX(Result3_N,$A23,$Q23))+(1/INDEX(Result3_N,D$21,$R23))))),(INDEX(Result3_N,$A23,$Q23)+INDEX(Result3_N,D$21,$R23)-2),FALSE),"")</f>
        <v/>
      </c>
      <c r="E23" s="70"/>
      <c r="F23" s="273"/>
      <c r="G23" s="70"/>
      <c r="H23" s="70"/>
      <c r="I23" s="70"/>
      <c r="J23" s="70"/>
      <c r="K23" s="70"/>
      <c r="L23" s="70"/>
      <c r="M23" s="70"/>
      <c r="N23" s="70"/>
      <c r="O23" s="70"/>
      <c r="P23" s="70"/>
      <c r="Q23" s="27">
        <f t="shared" ref="Q23:R36" si="4">Q22</f>
        <v>1</v>
      </c>
      <c r="R23" s="27">
        <f t="shared" si="4"/>
        <v>1</v>
      </c>
    </row>
    <row r="24" spans="1:18" x14ac:dyDescent="0.25">
      <c r="A24" s="70">
        <f t="shared" si="3"/>
        <v>3</v>
      </c>
      <c r="B24" s="274"/>
      <c r="C24" s="274"/>
      <c r="D24" s="272"/>
      <c r="E24" s="70"/>
      <c r="F24" s="70"/>
      <c r="G24" s="70"/>
      <c r="H24" s="70"/>
      <c r="I24" s="70"/>
      <c r="J24" s="70"/>
      <c r="K24" s="70"/>
      <c r="L24" s="70"/>
      <c r="M24" s="70"/>
      <c r="N24" s="70"/>
      <c r="O24" s="70"/>
      <c r="P24" s="70"/>
      <c r="Q24" s="27">
        <f t="shared" si="4"/>
        <v>1</v>
      </c>
      <c r="R24" s="27">
        <f t="shared" si="4"/>
        <v>1</v>
      </c>
    </row>
    <row r="25" spans="1:18" hidden="1" x14ac:dyDescent="0.25">
      <c r="A25" s="70" t="str">
        <f t="shared" si="3"/>
        <v/>
      </c>
      <c r="B25" s="274"/>
      <c r="C25" s="274"/>
      <c r="D25" s="274"/>
      <c r="E25" s="272"/>
      <c r="F25" s="70"/>
      <c r="G25" s="70"/>
      <c r="H25" s="70"/>
      <c r="I25" s="70"/>
      <c r="J25" s="70"/>
      <c r="K25" s="70"/>
      <c r="L25" s="70"/>
      <c r="M25" s="70"/>
      <c r="N25" s="70"/>
      <c r="O25" s="70"/>
      <c r="P25" s="70"/>
      <c r="Q25" s="27">
        <f t="shared" si="4"/>
        <v>1</v>
      </c>
      <c r="R25" s="27">
        <f t="shared" si="4"/>
        <v>1</v>
      </c>
    </row>
    <row r="26" spans="1:18" hidden="1" x14ac:dyDescent="0.25">
      <c r="A26" s="70" t="str">
        <f t="shared" si="3"/>
        <v/>
      </c>
      <c r="B26" s="274"/>
      <c r="C26" s="274"/>
      <c r="D26" s="274"/>
      <c r="E26" s="274"/>
      <c r="F26" s="272"/>
      <c r="G26" s="70"/>
      <c r="H26" s="70"/>
      <c r="I26" s="70"/>
      <c r="J26" s="70"/>
      <c r="K26" s="70"/>
      <c r="L26" s="70"/>
      <c r="M26" s="70"/>
      <c r="N26" s="70"/>
      <c r="O26" s="70"/>
      <c r="P26" s="70"/>
      <c r="Q26" s="27">
        <f t="shared" si="4"/>
        <v>1</v>
      </c>
      <c r="R26" s="27">
        <f t="shared" si="4"/>
        <v>1</v>
      </c>
    </row>
    <row r="27" spans="1:18" hidden="1" x14ac:dyDescent="0.25">
      <c r="A27" s="70" t="str">
        <f t="shared" si="3"/>
        <v/>
      </c>
      <c r="B27" s="274"/>
      <c r="C27" s="274"/>
      <c r="D27" s="274"/>
      <c r="E27" s="274"/>
      <c r="F27" s="274"/>
      <c r="G27" s="272"/>
      <c r="H27" s="70"/>
      <c r="I27" s="70"/>
      <c r="J27" s="70"/>
      <c r="K27" s="70"/>
      <c r="L27" s="70"/>
      <c r="M27" s="70"/>
      <c r="N27" s="70"/>
      <c r="O27" s="70"/>
      <c r="P27" s="70"/>
      <c r="Q27" s="27">
        <f t="shared" si="4"/>
        <v>1</v>
      </c>
      <c r="R27" s="27">
        <f t="shared" si="4"/>
        <v>1</v>
      </c>
    </row>
    <row r="28" spans="1:18" hidden="1" x14ac:dyDescent="0.25">
      <c r="A28" s="70" t="str">
        <f t="shared" si="3"/>
        <v/>
      </c>
      <c r="B28" s="274"/>
      <c r="C28" s="274"/>
      <c r="D28" s="274"/>
      <c r="E28" s="274"/>
      <c r="F28" s="274"/>
      <c r="G28" s="274"/>
      <c r="H28" s="272"/>
      <c r="I28" s="70"/>
      <c r="J28" s="70"/>
      <c r="K28" s="70"/>
      <c r="L28" s="70"/>
      <c r="M28" s="70"/>
      <c r="N28" s="70"/>
      <c r="O28" s="70"/>
      <c r="P28" s="70"/>
      <c r="Q28" s="27">
        <f t="shared" si="4"/>
        <v>1</v>
      </c>
      <c r="R28" s="27">
        <f t="shared" si="4"/>
        <v>1</v>
      </c>
    </row>
    <row r="29" spans="1:18" hidden="1" x14ac:dyDescent="0.25">
      <c r="A29" s="70" t="str">
        <f t="shared" si="3"/>
        <v/>
      </c>
      <c r="B29" s="274"/>
      <c r="C29" s="274"/>
      <c r="D29" s="274"/>
      <c r="E29" s="274"/>
      <c r="F29" s="274"/>
      <c r="G29" s="274"/>
      <c r="H29" s="274"/>
      <c r="I29" s="272"/>
      <c r="J29" s="70"/>
      <c r="K29" s="70"/>
      <c r="L29" s="70"/>
      <c r="M29" s="70"/>
      <c r="N29" s="70"/>
      <c r="O29" s="70"/>
      <c r="P29" s="70"/>
      <c r="Q29" s="27">
        <f t="shared" si="4"/>
        <v>1</v>
      </c>
      <c r="R29" s="27">
        <f t="shared" si="4"/>
        <v>1</v>
      </c>
    </row>
    <row r="30" spans="1:18" hidden="1" x14ac:dyDescent="0.25">
      <c r="A30" s="70" t="str">
        <f t="shared" si="3"/>
        <v/>
      </c>
      <c r="B30" s="274"/>
      <c r="C30" s="274"/>
      <c r="D30" s="274"/>
      <c r="E30" s="274"/>
      <c r="F30" s="274"/>
      <c r="G30" s="274"/>
      <c r="H30" s="274"/>
      <c r="I30" s="274"/>
      <c r="J30" s="272"/>
      <c r="K30" s="70"/>
      <c r="L30" s="70"/>
      <c r="M30" s="70"/>
      <c r="N30" s="70"/>
      <c r="O30" s="70"/>
      <c r="P30" s="70"/>
      <c r="Q30" s="27">
        <f t="shared" si="4"/>
        <v>1</v>
      </c>
      <c r="R30" s="27">
        <f t="shared" si="4"/>
        <v>1</v>
      </c>
    </row>
    <row r="31" spans="1:18" hidden="1" x14ac:dyDescent="0.25">
      <c r="A31" s="70" t="str">
        <f t="shared" si="3"/>
        <v/>
      </c>
      <c r="B31" s="274"/>
      <c r="C31" s="274"/>
      <c r="D31" s="274"/>
      <c r="E31" s="274"/>
      <c r="F31" s="274"/>
      <c r="G31" s="274"/>
      <c r="H31" s="274"/>
      <c r="I31" s="274"/>
      <c r="J31" s="274"/>
      <c r="K31" s="272"/>
      <c r="L31" s="70"/>
      <c r="M31" s="70"/>
      <c r="N31" s="70"/>
      <c r="O31" s="70"/>
      <c r="P31" s="70"/>
      <c r="Q31" s="27">
        <f t="shared" si="4"/>
        <v>1</v>
      </c>
      <c r="R31" s="27">
        <f t="shared" si="4"/>
        <v>1</v>
      </c>
    </row>
    <row r="32" spans="1:18" hidden="1" x14ac:dyDescent="0.25">
      <c r="A32" s="70" t="str">
        <f t="shared" si="3"/>
        <v/>
      </c>
      <c r="B32" s="274"/>
      <c r="C32" s="274"/>
      <c r="D32" s="274"/>
      <c r="E32" s="274"/>
      <c r="F32" s="274"/>
      <c r="G32" s="274"/>
      <c r="H32" s="274"/>
      <c r="I32" s="274"/>
      <c r="J32" s="274"/>
      <c r="K32" s="274"/>
      <c r="L32" s="272"/>
      <c r="M32" s="70"/>
      <c r="N32" s="70"/>
      <c r="O32" s="70"/>
      <c r="P32" s="70"/>
      <c r="Q32" s="27">
        <f t="shared" si="4"/>
        <v>1</v>
      </c>
      <c r="R32" s="27">
        <f t="shared" si="4"/>
        <v>1</v>
      </c>
    </row>
    <row r="33" spans="1:18" s="79" customFormat="1" hidden="1" x14ac:dyDescent="0.25">
      <c r="A33" s="70" t="str">
        <f t="shared" si="3"/>
        <v/>
      </c>
      <c r="B33" s="275"/>
      <c r="C33" s="275"/>
      <c r="D33" s="275"/>
      <c r="E33" s="275"/>
      <c r="F33" s="275"/>
      <c r="G33" s="275"/>
      <c r="H33" s="275"/>
      <c r="I33" s="275"/>
      <c r="J33" s="275"/>
      <c r="K33" s="275"/>
      <c r="L33" s="275"/>
      <c r="M33" s="272"/>
      <c r="N33" s="70"/>
      <c r="O33" s="70"/>
      <c r="P33" s="70"/>
      <c r="Q33" s="27">
        <f t="shared" si="4"/>
        <v>1</v>
      </c>
      <c r="R33" s="27">
        <f t="shared" si="4"/>
        <v>1</v>
      </c>
    </row>
    <row r="34" spans="1:18" s="79" customFormat="1" hidden="1" x14ac:dyDescent="0.25">
      <c r="A34" s="70" t="str">
        <f t="shared" si="3"/>
        <v/>
      </c>
      <c r="B34" s="275"/>
      <c r="C34" s="275"/>
      <c r="D34" s="275"/>
      <c r="E34" s="275"/>
      <c r="F34" s="275"/>
      <c r="G34" s="275"/>
      <c r="H34" s="275"/>
      <c r="I34" s="275"/>
      <c r="J34" s="275"/>
      <c r="K34" s="275"/>
      <c r="L34" s="275"/>
      <c r="M34" s="275"/>
      <c r="N34" s="272"/>
      <c r="O34" s="70"/>
      <c r="P34" s="70"/>
      <c r="Q34" s="27">
        <f t="shared" si="4"/>
        <v>1</v>
      </c>
      <c r="R34" s="27">
        <f t="shared" si="4"/>
        <v>1</v>
      </c>
    </row>
    <row r="35" spans="1:18" s="79" customFormat="1" hidden="1" x14ac:dyDescent="0.25">
      <c r="A35" s="70" t="str">
        <f t="shared" si="3"/>
        <v/>
      </c>
      <c r="B35" s="275"/>
      <c r="C35" s="275"/>
      <c r="D35" s="275"/>
      <c r="E35" s="275"/>
      <c r="F35" s="275"/>
      <c r="G35" s="275"/>
      <c r="H35" s="275"/>
      <c r="I35" s="275"/>
      <c r="J35" s="275"/>
      <c r="K35" s="275"/>
      <c r="L35" s="275"/>
      <c r="M35" s="275"/>
      <c r="N35" s="275"/>
      <c r="O35" s="272"/>
      <c r="P35" s="70"/>
      <c r="Q35" s="27">
        <f t="shared" si="4"/>
        <v>1</v>
      </c>
      <c r="R35" s="27">
        <f t="shared" si="4"/>
        <v>1</v>
      </c>
    </row>
    <row r="36" spans="1:18" s="79" customFormat="1" hidden="1" x14ac:dyDescent="0.25">
      <c r="A36" s="70" t="str">
        <f t="shared" si="3"/>
        <v/>
      </c>
      <c r="B36" s="275"/>
      <c r="C36" s="275"/>
      <c r="D36" s="275"/>
      <c r="E36" s="275"/>
      <c r="F36" s="275"/>
      <c r="G36" s="275"/>
      <c r="H36" s="275"/>
      <c r="I36" s="275"/>
      <c r="J36" s="275"/>
      <c r="K36" s="275"/>
      <c r="L36" s="275"/>
      <c r="M36" s="275"/>
      <c r="N36" s="275"/>
      <c r="O36" s="275"/>
      <c r="P36" s="272"/>
      <c r="Q36" s="27">
        <f t="shared" si="4"/>
        <v>1</v>
      </c>
      <c r="R36" s="27">
        <f t="shared" si="4"/>
        <v>1</v>
      </c>
    </row>
    <row r="37" spans="1:18" x14ac:dyDescent="0.25">
      <c r="A37" s="25"/>
      <c r="B37" s="25"/>
      <c r="C37" s="25"/>
      <c r="D37" s="25"/>
      <c r="E37" s="25"/>
      <c r="F37" s="25"/>
      <c r="G37" s="25"/>
      <c r="H37" s="25"/>
      <c r="I37" s="25"/>
      <c r="J37" s="25"/>
      <c r="K37" s="25"/>
      <c r="L37" s="25"/>
      <c r="M37" s="25"/>
      <c r="N37" s="25"/>
      <c r="O37" s="25"/>
      <c r="P37" s="25"/>
      <c r="Q37" s="27"/>
      <c r="R37" s="27"/>
    </row>
    <row r="38" spans="1:18" x14ac:dyDescent="0.25">
      <c r="A38" s="70" t="s">
        <v>938</v>
      </c>
      <c r="B38" s="70" t="s">
        <v>938</v>
      </c>
      <c r="C38" s="70">
        <v>2</v>
      </c>
      <c r="D38" s="70">
        <f t="shared" ref="D38" si="5">IFERROR(IF(C38+1&gt;$F$4,"",C38+1),"")</f>
        <v>3</v>
      </c>
      <c r="E38" s="70" t="str">
        <f t="shared" ref="E38" si="6">IFERROR(IF(D38+1&gt;$F$4,"",D38+1),"")</f>
        <v/>
      </c>
      <c r="F38" s="70" t="str">
        <f t="shared" ref="F38" si="7">IFERROR(IF(E38+1&gt;$F$4,"",E38+1),"")</f>
        <v/>
      </c>
      <c r="G38" s="70" t="str">
        <f t="shared" ref="G38" si="8">IFERROR(IF(F38+1&gt;$F$4,"",F38+1),"")</f>
        <v/>
      </c>
      <c r="H38" s="70" t="str">
        <f t="shared" ref="H38" si="9">IFERROR(IF(G38+1&gt;$F$4,"",G38+1),"")</f>
        <v/>
      </c>
      <c r="I38" s="70" t="str">
        <f t="shared" ref="I38" si="10">IFERROR(IF(H38+1&gt;$F$4,"",H38+1),"")</f>
        <v/>
      </c>
      <c r="J38" s="70" t="str">
        <f t="shared" ref="J38" si="11">IFERROR(IF(I38+1&gt;$F$4,"",I38+1),"")</f>
        <v/>
      </c>
      <c r="K38" s="70" t="str">
        <f t="shared" ref="K38" si="12">IFERROR(IF(J38+1&gt;$F$4,"",J38+1),"")</f>
        <v/>
      </c>
      <c r="L38" s="70" t="str">
        <f t="shared" ref="L38" si="13">IFERROR(IF(K38+1&gt;$F$4,"",K38+1),"")</f>
        <v/>
      </c>
      <c r="M38" s="70" t="str">
        <f t="shared" ref="M38" si="14">IFERROR(IF(L38+1&gt;$F$4,"",L38+1),"")</f>
        <v/>
      </c>
      <c r="N38" s="70" t="str">
        <f t="shared" ref="N38" si="15">IFERROR(IF(M38+1&gt;$F$4,"",M38+1),"")</f>
        <v/>
      </c>
      <c r="O38" s="70" t="str">
        <f t="shared" ref="O38" si="16">IFERROR(IF(N38+1&gt;$F$4,"",N38+1),"")</f>
        <v/>
      </c>
      <c r="P38" s="70" t="str">
        <f t="shared" ref="P38" si="17">IFERROR(IF(O38+1&gt;$F$4,"",O38+1),"")</f>
        <v/>
      </c>
      <c r="Q38" s="51">
        <f>MATCH(A38,Result3_Genes,0)</f>
        <v>2</v>
      </c>
      <c r="R38" s="51">
        <f>MATCH(B38,Result3_Genes,0)</f>
        <v>2</v>
      </c>
    </row>
    <row r="39" spans="1:18" x14ac:dyDescent="0.25">
      <c r="A39" s="70">
        <v>1</v>
      </c>
      <c r="B39" s="272"/>
      <c r="C39" s="70">
        <f ca="1">IFERROR(_xlfn.T.DIST((ABS(INDEX(Result3_Q,$A39,$Q39)-INDEX(Result3_Q,C$21,$R39))/((SQRT((((INDEX(Result3_N,$A39,$Q39)-1)*(INDEX(Result3_SD,$A39,$Q39))^2)+((INDEX(Result3_N,C$21,$Q39)-1)*(INDEX(Result3_SD,C$21,$R39))^2))/(INDEX(Result3_N,$A39,$Q39)+INDEX(Result3_N,C$21,$R39)-2)))*SQRT((1/INDEX(Result3_N,$A39,$Q39))+(1/INDEX(Result3_N,C$21,$R39))))),(INDEX(Result3_N,$A39,$Q39)+INDEX(Result3_N,C$21,$R39)-2),FALSE),"")</f>
        <v>8.5156339648916585E-2</v>
      </c>
      <c r="D39" s="70" t="str">
        <f ca="1">IFERROR(_xlfn.T.DIST((ABS(INDEX(Result3_Q,$A39,$Q39)-INDEX(Result3_Q,D$21,$R39))/((SQRT((((INDEX(Result3_N,$A39,$Q39)-1)*(INDEX(Result3_SD,$A39,$Q39))^2)+((INDEX(Result3_N,D$21,$Q39)-1)*(INDEX(Result3_SD,D$21,$R39))^2))/(INDEX(Result3_N,$A39,$Q39)+INDEX(Result3_N,D$21,$R39)-2)))*SQRT((1/INDEX(Result3_N,$A39,$Q39))+(1/INDEX(Result3_N,D$21,$R39))))),(INDEX(Result3_N,$A39,$Q39)+INDEX(Result3_N,D$21,$R39)-2),FALSE),"")</f>
        <v/>
      </c>
      <c r="E39" s="70"/>
      <c r="F39" s="70"/>
      <c r="G39" s="70"/>
      <c r="H39" s="70"/>
      <c r="I39" s="70"/>
      <c r="J39" s="70"/>
      <c r="K39" s="70"/>
      <c r="L39" s="70"/>
      <c r="M39" s="70"/>
      <c r="N39" s="70"/>
      <c r="O39" s="70"/>
      <c r="P39" s="70"/>
      <c r="Q39" s="27">
        <f>Q38</f>
        <v>2</v>
      </c>
      <c r="R39" s="27">
        <f>R38</f>
        <v>2</v>
      </c>
    </row>
    <row r="40" spans="1:18" x14ac:dyDescent="0.25">
      <c r="A40" s="70">
        <f t="shared" ref="A40:A53" si="18">IFERROR(IF(A39+1&gt;$F$4,"",A39+1),"")</f>
        <v>2</v>
      </c>
      <c r="B40" s="274"/>
      <c r="C40" s="272"/>
      <c r="D40" s="70" t="str">
        <f ca="1">IFERROR(_xlfn.T.DIST((ABS(INDEX(Result3_Q,$A40,$Q40)-INDEX(Result3_Q,D$21,$R40))/((SQRT((((INDEX(Result3_N,$A40,$Q40)-1)*(INDEX(Result3_SD,$A40,$Q40))^2)+((INDEX(Result3_N,D$21,$Q40)-1)*(INDEX(Result3_SD,D$21,$R40))^2))/(INDEX(Result3_N,$A40,$Q40)+INDEX(Result3_N,D$21,$R40)-2)))*SQRT((1/INDEX(Result3_N,$A40,$Q40))+(1/INDEX(Result3_N,D$21,$R40))))),(INDEX(Result3_N,$A40,$Q40)+INDEX(Result3_N,D$21,$R40)-2),FALSE),"")</f>
        <v/>
      </c>
      <c r="E40" s="70"/>
      <c r="F40" s="273"/>
      <c r="G40" s="70"/>
      <c r="H40" s="70"/>
      <c r="I40" s="70"/>
      <c r="J40" s="70"/>
      <c r="K40" s="70"/>
      <c r="L40" s="70"/>
      <c r="M40" s="70"/>
      <c r="N40" s="70"/>
      <c r="O40" s="70"/>
      <c r="P40" s="70"/>
      <c r="Q40" s="27">
        <f t="shared" ref="Q40:R40" si="19">Q39</f>
        <v>2</v>
      </c>
      <c r="R40" s="27">
        <f t="shared" si="19"/>
        <v>2</v>
      </c>
    </row>
    <row r="41" spans="1:18" x14ac:dyDescent="0.25">
      <c r="A41" s="70">
        <f t="shared" si="18"/>
        <v>3</v>
      </c>
      <c r="B41" s="274"/>
      <c r="C41" s="274"/>
      <c r="D41" s="272"/>
      <c r="E41" s="70"/>
      <c r="F41" s="70"/>
      <c r="G41" s="70"/>
      <c r="H41" s="70"/>
      <c r="I41" s="70"/>
      <c r="J41" s="70"/>
      <c r="K41" s="70"/>
      <c r="L41" s="70"/>
      <c r="M41" s="70"/>
      <c r="N41" s="70"/>
      <c r="O41" s="70"/>
      <c r="P41" s="70"/>
      <c r="Q41" s="27">
        <f t="shared" ref="Q41:R41" si="20">Q40</f>
        <v>2</v>
      </c>
      <c r="R41" s="27">
        <f t="shared" si="20"/>
        <v>2</v>
      </c>
    </row>
    <row r="42" spans="1:18" hidden="1" x14ac:dyDescent="0.25">
      <c r="A42" s="70" t="str">
        <f t="shared" si="18"/>
        <v/>
      </c>
      <c r="B42" s="274"/>
      <c r="C42" s="274"/>
      <c r="D42" s="274"/>
      <c r="E42" s="272"/>
      <c r="F42" s="70"/>
      <c r="G42" s="70"/>
      <c r="H42" s="70"/>
      <c r="I42" s="70"/>
      <c r="J42" s="70"/>
      <c r="K42" s="70"/>
      <c r="L42" s="70"/>
      <c r="M42" s="70"/>
      <c r="N42" s="70"/>
      <c r="O42" s="70"/>
      <c r="P42" s="70"/>
      <c r="Q42" s="27">
        <f t="shared" ref="Q42:R42" si="21">Q41</f>
        <v>2</v>
      </c>
      <c r="R42" s="27">
        <f t="shared" si="21"/>
        <v>2</v>
      </c>
    </row>
    <row r="43" spans="1:18" hidden="1" x14ac:dyDescent="0.25">
      <c r="A43" s="70" t="str">
        <f t="shared" si="18"/>
        <v/>
      </c>
      <c r="B43" s="274"/>
      <c r="C43" s="274"/>
      <c r="D43" s="274"/>
      <c r="E43" s="274"/>
      <c r="F43" s="272"/>
      <c r="G43" s="70"/>
      <c r="H43" s="70"/>
      <c r="I43" s="70"/>
      <c r="J43" s="70"/>
      <c r="K43" s="70"/>
      <c r="L43" s="70"/>
      <c r="M43" s="70"/>
      <c r="N43" s="70"/>
      <c r="O43" s="70"/>
      <c r="P43" s="70"/>
      <c r="Q43" s="27">
        <f t="shared" ref="Q43:R43" si="22">Q42</f>
        <v>2</v>
      </c>
      <c r="R43" s="27">
        <f t="shared" si="22"/>
        <v>2</v>
      </c>
    </row>
    <row r="44" spans="1:18" hidden="1" x14ac:dyDescent="0.25">
      <c r="A44" s="70" t="str">
        <f t="shared" si="18"/>
        <v/>
      </c>
      <c r="B44" s="274"/>
      <c r="C44" s="274"/>
      <c r="D44" s="274"/>
      <c r="E44" s="274"/>
      <c r="F44" s="274"/>
      <c r="G44" s="272"/>
      <c r="H44" s="70"/>
      <c r="I44" s="70"/>
      <c r="J44" s="70"/>
      <c r="K44" s="70"/>
      <c r="L44" s="70"/>
      <c r="M44" s="70"/>
      <c r="N44" s="70"/>
      <c r="O44" s="70"/>
      <c r="P44" s="70"/>
      <c r="Q44" s="27">
        <f t="shared" ref="Q44:R44" si="23">Q43</f>
        <v>2</v>
      </c>
      <c r="R44" s="27">
        <f t="shared" si="23"/>
        <v>2</v>
      </c>
    </row>
    <row r="45" spans="1:18" hidden="1" x14ac:dyDescent="0.25">
      <c r="A45" s="70" t="str">
        <f t="shared" si="18"/>
        <v/>
      </c>
      <c r="B45" s="274"/>
      <c r="C45" s="274"/>
      <c r="D45" s="274"/>
      <c r="E45" s="274"/>
      <c r="F45" s="274"/>
      <c r="G45" s="274"/>
      <c r="H45" s="272"/>
      <c r="I45" s="70"/>
      <c r="J45" s="70"/>
      <c r="K45" s="70"/>
      <c r="L45" s="70"/>
      <c r="M45" s="70"/>
      <c r="N45" s="70"/>
      <c r="O45" s="70"/>
      <c r="P45" s="70"/>
      <c r="Q45" s="27">
        <f t="shared" ref="Q45:R45" si="24">Q44</f>
        <v>2</v>
      </c>
      <c r="R45" s="27">
        <f t="shared" si="24"/>
        <v>2</v>
      </c>
    </row>
    <row r="46" spans="1:18" hidden="1" x14ac:dyDescent="0.25">
      <c r="A46" s="70" t="str">
        <f t="shared" si="18"/>
        <v/>
      </c>
      <c r="B46" s="274"/>
      <c r="C46" s="274"/>
      <c r="D46" s="274"/>
      <c r="E46" s="274"/>
      <c r="F46" s="274"/>
      <c r="G46" s="274"/>
      <c r="H46" s="274"/>
      <c r="I46" s="272"/>
      <c r="J46" s="70"/>
      <c r="K46" s="70"/>
      <c r="L46" s="70"/>
      <c r="M46" s="70"/>
      <c r="N46" s="70"/>
      <c r="O46" s="70"/>
      <c r="P46" s="70"/>
      <c r="Q46" s="27">
        <f t="shared" ref="Q46:R46" si="25">Q45</f>
        <v>2</v>
      </c>
      <c r="R46" s="27">
        <f t="shared" si="25"/>
        <v>2</v>
      </c>
    </row>
    <row r="47" spans="1:18" hidden="1" x14ac:dyDescent="0.25">
      <c r="A47" s="70" t="str">
        <f t="shared" si="18"/>
        <v/>
      </c>
      <c r="B47" s="274"/>
      <c r="C47" s="274"/>
      <c r="D47" s="274"/>
      <c r="E47" s="274"/>
      <c r="F47" s="274"/>
      <c r="G47" s="274"/>
      <c r="H47" s="274"/>
      <c r="I47" s="274"/>
      <c r="J47" s="272"/>
      <c r="K47" s="70"/>
      <c r="L47" s="70"/>
      <c r="M47" s="70"/>
      <c r="N47" s="70"/>
      <c r="O47" s="70"/>
      <c r="P47" s="70"/>
      <c r="Q47" s="27">
        <f t="shared" ref="Q47:R47" si="26">Q46</f>
        <v>2</v>
      </c>
      <c r="R47" s="27">
        <f t="shared" si="26"/>
        <v>2</v>
      </c>
    </row>
    <row r="48" spans="1:18" hidden="1" x14ac:dyDescent="0.25">
      <c r="A48" s="70" t="str">
        <f t="shared" si="18"/>
        <v/>
      </c>
      <c r="B48" s="274"/>
      <c r="C48" s="274"/>
      <c r="D48" s="274"/>
      <c r="E48" s="274"/>
      <c r="F48" s="274"/>
      <c r="G48" s="274"/>
      <c r="H48" s="274"/>
      <c r="I48" s="274"/>
      <c r="J48" s="274"/>
      <c r="K48" s="272"/>
      <c r="L48" s="70"/>
      <c r="M48" s="70"/>
      <c r="N48" s="70"/>
      <c r="O48" s="70"/>
      <c r="P48" s="70"/>
      <c r="Q48" s="27">
        <f t="shared" ref="Q48:R48" si="27">Q47</f>
        <v>2</v>
      </c>
      <c r="R48" s="27">
        <f t="shared" si="27"/>
        <v>2</v>
      </c>
    </row>
    <row r="49" spans="1:18" hidden="1" x14ac:dyDescent="0.25">
      <c r="A49" s="70" t="str">
        <f t="shared" si="18"/>
        <v/>
      </c>
      <c r="B49" s="274"/>
      <c r="C49" s="274"/>
      <c r="D49" s="274"/>
      <c r="E49" s="274"/>
      <c r="F49" s="274"/>
      <c r="G49" s="274"/>
      <c r="H49" s="274"/>
      <c r="I49" s="274"/>
      <c r="J49" s="274"/>
      <c r="K49" s="274"/>
      <c r="L49" s="272"/>
      <c r="M49" s="70"/>
      <c r="N49" s="70"/>
      <c r="O49" s="70"/>
      <c r="P49" s="70"/>
      <c r="Q49" s="27">
        <f t="shared" ref="Q49:R49" si="28">Q48</f>
        <v>2</v>
      </c>
      <c r="R49" s="27">
        <f t="shared" si="28"/>
        <v>2</v>
      </c>
    </row>
    <row r="50" spans="1:18" s="79" customFormat="1" hidden="1" x14ac:dyDescent="0.25">
      <c r="A50" s="70" t="str">
        <f t="shared" si="18"/>
        <v/>
      </c>
      <c r="B50" s="275"/>
      <c r="C50" s="275"/>
      <c r="D50" s="275"/>
      <c r="E50" s="275"/>
      <c r="F50" s="275"/>
      <c r="G50" s="275"/>
      <c r="H50" s="275"/>
      <c r="I50" s="275"/>
      <c r="J50" s="275"/>
      <c r="K50" s="275"/>
      <c r="L50" s="275"/>
      <c r="M50" s="272"/>
      <c r="N50" s="70"/>
      <c r="O50" s="70"/>
      <c r="P50" s="70"/>
      <c r="Q50" s="27">
        <f t="shared" ref="Q50:R50" si="29">Q49</f>
        <v>2</v>
      </c>
      <c r="R50" s="27">
        <f t="shared" si="29"/>
        <v>2</v>
      </c>
    </row>
    <row r="51" spans="1:18" s="79" customFormat="1" hidden="1" x14ac:dyDescent="0.25">
      <c r="A51" s="70" t="str">
        <f t="shared" si="18"/>
        <v/>
      </c>
      <c r="B51" s="275"/>
      <c r="C51" s="275"/>
      <c r="D51" s="275"/>
      <c r="E51" s="275"/>
      <c r="F51" s="275"/>
      <c r="G51" s="275"/>
      <c r="H51" s="275"/>
      <c r="I51" s="275"/>
      <c r="J51" s="275"/>
      <c r="K51" s="275"/>
      <c r="L51" s="275"/>
      <c r="M51" s="275"/>
      <c r="N51" s="272"/>
      <c r="O51" s="70"/>
      <c r="P51" s="70"/>
      <c r="Q51" s="27">
        <f t="shared" ref="Q51:R51" si="30">Q50</f>
        <v>2</v>
      </c>
      <c r="R51" s="27">
        <f t="shared" si="30"/>
        <v>2</v>
      </c>
    </row>
    <row r="52" spans="1:18" s="79" customFormat="1" hidden="1" x14ac:dyDescent="0.25">
      <c r="A52" s="70" t="str">
        <f t="shared" si="18"/>
        <v/>
      </c>
      <c r="B52" s="275"/>
      <c r="C52" s="275"/>
      <c r="D52" s="275"/>
      <c r="E52" s="275"/>
      <c r="F52" s="275"/>
      <c r="G52" s="275"/>
      <c r="H52" s="275"/>
      <c r="I52" s="275"/>
      <c r="J52" s="275"/>
      <c r="K52" s="275"/>
      <c r="L52" s="275"/>
      <c r="M52" s="275"/>
      <c r="N52" s="275"/>
      <c r="O52" s="272"/>
      <c r="P52" s="70"/>
      <c r="Q52" s="27">
        <f t="shared" ref="Q52:R52" si="31">Q51</f>
        <v>2</v>
      </c>
      <c r="R52" s="27">
        <f t="shared" si="31"/>
        <v>2</v>
      </c>
    </row>
    <row r="53" spans="1:18" s="79" customFormat="1" hidden="1" x14ac:dyDescent="0.25">
      <c r="A53" s="70" t="str">
        <f t="shared" si="18"/>
        <v/>
      </c>
      <c r="B53" s="275"/>
      <c r="C53" s="275"/>
      <c r="D53" s="275"/>
      <c r="E53" s="275"/>
      <c r="F53" s="275"/>
      <c r="G53" s="275"/>
      <c r="H53" s="275"/>
      <c r="I53" s="275"/>
      <c r="J53" s="275"/>
      <c r="K53" s="275"/>
      <c r="L53" s="275"/>
      <c r="M53" s="275"/>
      <c r="N53" s="275"/>
      <c r="O53" s="275"/>
      <c r="P53" s="272"/>
      <c r="Q53" s="27">
        <f t="shared" ref="Q53:R53" si="32">Q52</f>
        <v>2</v>
      </c>
      <c r="R53" s="27">
        <f t="shared" si="32"/>
        <v>2</v>
      </c>
    </row>
    <row r="54" spans="1:18" x14ac:dyDescent="0.25">
      <c r="A54" s="25"/>
      <c r="B54" s="25"/>
      <c r="C54" s="25"/>
      <c r="D54" s="25"/>
      <c r="E54" s="25"/>
      <c r="F54" s="25"/>
      <c r="G54" s="25"/>
      <c r="H54" s="25"/>
      <c r="I54" s="25"/>
      <c r="J54" s="25"/>
      <c r="K54" s="25"/>
      <c r="L54" s="25"/>
      <c r="M54" s="25"/>
      <c r="N54" s="25"/>
      <c r="O54" s="25"/>
      <c r="P54" s="25"/>
      <c r="Q54" s="27"/>
      <c r="R54" s="27"/>
    </row>
    <row r="55" spans="1:18" x14ac:dyDescent="0.25">
      <c r="A55" s="70" t="s">
        <v>939</v>
      </c>
      <c r="B55" s="70" t="s">
        <v>939</v>
      </c>
      <c r="C55" s="70">
        <v>2</v>
      </c>
      <c r="D55" s="70">
        <f t="shared" ref="D55" si="33">IFERROR(IF(C55+1&gt;$F$4,"",C55+1),"")</f>
        <v>3</v>
      </c>
      <c r="E55" s="70" t="str">
        <f t="shared" ref="E55" si="34">IFERROR(IF(D55+1&gt;$F$4,"",D55+1),"")</f>
        <v/>
      </c>
      <c r="F55" s="70" t="str">
        <f t="shared" ref="F55" si="35">IFERROR(IF(E55+1&gt;$F$4,"",E55+1),"")</f>
        <v/>
      </c>
      <c r="G55" s="70" t="str">
        <f t="shared" ref="G55" si="36">IFERROR(IF(F55+1&gt;$F$4,"",F55+1),"")</f>
        <v/>
      </c>
      <c r="H55" s="70" t="str">
        <f t="shared" ref="H55" si="37">IFERROR(IF(G55+1&gt;$F$4,"",G55+1),"")</f>
        <v/>
      </c>
      <c r="I55" s="70" t="str">
        <f t="shared" ref="I55" si="38">IFERROR(IF(H55+1&gt;$F$4,"",H55+1),"")</f>
        <v/>
      </c>
      <c r="J55" s="70" t="str">
        <f t="shared" ref="J55" si="39">IFERROR(IF(I55+1&gt;$F$4,"",I55+1),"")</f>
        <v/>
      </c>
      <c r="K55" s="70" t="str">
        <f t="shared" ref="K55" si="40">IFERROR(IF(J55+1&gt;$F$4,"",J55+1),"")</f>
        <v/>
      </c>
      <c r="L55" s="70" t="str">
        <f t="shared" ref="L55" si="41">IFERROR(IF(K55+1&gt;$F$4,"",K55+1),"")</f>
        <v/>
      </c>
      <c r="M55" s="70" t="str">
        <f t="shared" ref="M55" si="42">IFERROR(IF(L55+1&gt;$F$4,"",L55+1),"")</f>
        <v/>
      </c>
      <c r="N55" s="70" t="str">
        <f t="shared" ref="N55" si="43">IFERROR(IF(M55+1&gt;$F$4,"",M55+1),"")</f>
        <v/>
      </c>
      <c r="O55" s="70" t="str">
        <f t="shared" ref="O55" si="44">IFERROR(IF(N55+1&gt;$F$4,"",N55+1),"")</f>
        <v/>
      </c>
      <c r="P55" s="70" t="str">
        <f t="shared" ref="P55" si="45">IFERROR(IF(O55+1&gt;$F$4,"",O55+1),"")</f>
        <v/>
      </c>
      <c r="Q55" s="51">
        <f>MATCH(A55,Result3_Genes,0)</f>
        <v>3</v>
      </c>
      <c r="R55" s="51">
        <f>MATCH(B55,Result3_Genes,0)</f>
        <v>3</v>
      </c>
    </row>
    <row r="56" spans="1:18" x14ac:dyDescent="0.25">
      <c r="A56" s="70">
        <v>1</v>
      </c>
      <c r="B56" s="272"/>
      <c r="C56" s="70">
        <f ca="1">IFERROR(_xlfn.T.DIST((ABS(INDEX(Result3_Q,$A56,$Q56)-INDEX(Result3_Q,C$21,$R56))/((SQRT((((INDEX(Result3_N,$A56,$Q56)-1)*(INDEX(Result3_SD,$A56,$Q56))^2)+((INDEX(Result3_N,C$21,$Q56)-1)*(INDEX(Result3_SD,C$21,$R56))^2))/(INDEX(Result3_N,$A56,$Q56)+INDEX(Result3_N,C$21,$R56)-2)))*SQRT((1/INDEX(Result3_N,$A56,$Q56))+(1/INDEX(Result3_N,C$21,$R56))))),(INDEX(Result3_N,$A56,$Q56)+INDEX(Result3_N,C$21,$R56)-2),FALSE),"")</f>
        <v>0.37746635128094119</v>
      </c>
      <c r="D56" s="70" t="str">
        <f ca="1">IFERROR(_xlfn.T.DIST((ABS(INDEX(Result3_Q,$A56,$Q56)-INDEX(Result3_Q,D$21,$R56))/((SQRT((((INDEX(Result3_N,$A56,$Q56)-1)*(INDEX(Result3_SD,$A56,$Q56))^2)+((INDEX(Result3_N,D$21,$Q56)-1)*(INDEX(Result3_SD,D$21,$R56))^2))/(INDEX(Result3_N,$A56,$Q56)+INDEX(Result3_N,D$21,$R56)-2)))*SQRT((1/INDEX(Result3_N,$A56,$Q56))+(1/INDEX(Result3_N,D$21,$R56))))),(INDEX(Result3_N,$A56,$Q56)+INDEX(Result3_N,D$21,$R56)-2),FALSE),"")</f>
        <v/>
      </c>
      <c r="E56" s="70"/>
      <c r="F56" s="70"/>
      <c r="G56" s="70"/>
      <c r="H56" s="70"/>
      <c r="I56" s="70"/>
      <c r="J56" s="70"/>
      <c r="K56" s="70"/>
      <c r="L56" s="70"/>
      <c r="M56" s="70"/>
      <c r="N56" s="70"/>
      <c r="O56" s="70"/>
      <c r="P56" s="70"/>
      <c r="Q56" s="27">
        <f>Q55</f>
        <v>3</v>
      </c>
      <c r="R56" s="27">
        <f>R55</f>
        <v>3</v>
      </c>
    </row>
    <row r="57" spans="1:18" x14ac:dyDescent="0.25">
      <c r="A57" s="70">
        <f t="shared" ref="A57:A70" si="46">IFERROR(IF(A56+1&gt;$F$4,"",A56+1),"")</f>
        <v>2</v>
      </c>
      <c r="B57" s="274"/>
      <c r="C57" s="272"/>
      <c r="D57" s="70" t="str">
        <f ca="1">IFERROR(_xlfn.T.DIST((ABS(INDEX(Result3_Q,$A57,$Q57)-INDEX(Result3_Q,D$21,$R57))/((SQRT((((INDEX(Result3_N,$A57,$Q57)-1)*(INDEX(Result3_SD,$A57,$Q57))^2)+((INDEX(Result3_N,D$21,$Q57)-1)*(INDEX(Result3_SD,D$21,$R57))^2))/(INDEX(Result3_N,$A57,$Q57)+INDEX(Result3_N,D$21,$R57)-2)))*SQRT((1/INDEX(Result3_N,$A57,$Q57))+(1/INDEX(Result3_N,D$21,$R57))))),(INDEX(Result3_N,$A57,$Q57)+INDEX(Result3_N,D$21,$R57)-2),FALSE),"")</f>
        <v/>
      </c>
      <c r="E57" s="70"/>
      <c r="F57" s="273"/>
      <c r="G57" s="70"/>
      <c r="H57" s="70"/>
      <c r="I57" s="70"/>
      <c r="J57" s="70"/>
      <c r="K57" s="70"/>
      <c r="L57" s="70"/>
      <c r="M57" s="70"/>
      <c r="N57" s="70"/>
      <c r="O57" s="70"/>
      <c r="P57" s="70"/>
      <c r="Q57" s="27">
        <f t="shared" ref="Q57:R57" si="47">Q56</f>
        <v>3</v>
      </c>
      <c r="R57" s="27">
        <f t="shared" si="47"/>
        <v>3</v>
      </c>
    </row>
    <row r="58" spans="1:18" x14ac:dyDescent="0.25">
      <c r="A58" s="70">
        <f t="shared" si="46"/>
        <v>3</v>
      </c>
      <c r="B58" s="274"/>
      <c r="C58" s="274"/>
      <c r="D58" s="272"/>
      <c r="E58" s="70"/>
      <c r="F58" s="70"/>
      <c r="G58" s="70"/>
      <c r="H58" s="70"/>
      <c r="I58" s="70"/>
      <c r="J58" s="70"/>
      <c r="K58" s="70"/>
      <c r="L58" s="70"/>
      <c r="M58" s="70"/>
      <c r="N58" s="70"/>
      <c r="O58" s="70"/>
      <c r="P58" s="70"/>
      <c r="Q58" s="27">
        <f t="shared" ref="Q58:R58" si="48">Q57</f>
        <v>3</v>
      </c>
      <c r="R58" s="27">
        <f t="shared" si="48"/>
        <v>3</v>
      </c>
    </row>
    <row r="59" spans="1:18" hidden="1" x14ac:dyDescent="0.25">
      <c r="A59" s="70" t="str">
        <f t="shared" si="46"/>
        <v/>
      </c>
      <c r="B59" s="274"/>
      <c r="C59" s="274"/>
      <c r="D59" s="274"/>
      <c r="E59" s="272"/>
      <c r="F59" s="70"/>
      <c r="G59" s="70"/>
      <c r="H59" s="70"/>
      <c r="I59" s="70"/>
      <c r="J59" s="70"/>
      <c r="K59" s="70"/>
      <c r="L59" s="70"/>
      <c r="M59" s="70"/>
      <c r="N59" s="70"/>
      <c r="O59" s="70"/>
      <c r="P59" s="70"/>
      <c r="Q59" s="27">
        <f t="shared" ref="Q59:R59" si="49">Q58</f>
        <v>3</v>
      </c>
      <c r="R59" s="27">
        <f t="shared" si="49"/>
        <v>3</v>
      </c>
    </row>
    <row r="60" spans="1:18" hidden="1" x14ac:dyDescent="0.25">
      <c r="A60" s="70" t="str">
        <f t="shared" si="46"/>
        <v/>
      </c>
      <c r="B60" s="274"/>
      <c r="C60" s="274"/>
      <c r="D60" s="274"/>
      <c r="E60" s="274"/>
      <c r="F60" s="272"/>
      <c r="G60" s="70"/>
      <c r="H60" s="70"/>
      <c r="I60" s="70"/>
      <c r="J60" s="70"/>
      <c r="K60" s="70"/>
      <c r="L60" s="70"/>
      <c r="M60" s="70"/>
      <c r="N60" s="70"/>
      <c r="O60" s="70"/>
      <c r="P60" s="70"/>
      <c r="Q60" s="27">
        <f t="shared" ref="Q60:R60" si="50">Q59</f>
        <v>3</v>
      </c>
      <c r="R60" s="27">
        <f t="shared" si="50"/>
        <v>3</v>
      </c>
    </row>
    <row r="61" spans="1:18" hidden="1" x14ac:dyDescent="0.25">
      <c r="A61" s="70" t="str">
        <f t="shared" si="46"/>
        <v/>
      </c>
      <c r="B61" s="274"/>
      <c r="C61" s="274"/>
      <c r="D61" s="274"/>
      <c r="E61" s="274"/>
      <c r="F61" s="274"/>
      <c r="G61" s="272"/>
      <c r="H61" s="70"/>
      <c r="I61" s="70"/>
      <c r="J61" s="70"/>
      <c r="K61" s="70"/>
      <c r="L61" s="70"/>
      <c r="M61" s="70"/>
      <c r="N61" s="70"/>
      <c r="O61" s="70"/>
      <c r="P61" s="70"/>
      <c r="Q61" s="27">
        <f t="shared" ref="Q61:R61" si="51">Q60</f>
        <v>3</v>
      </c>
      <c r="R61" s="27">
        <f t="shared" si="51"/>
        <v>3</v>
      </c>
    </row>
    <row r="62" spans="1:18" hidden="1" x14ac:dyDescent="0.25">
      <c r="A62" s="70" t="str">
        <f t="shared" si="46"/>
        <v/>
      </c>
      <c r="B62" s="274"/>
      <c r="C62" s="274"/>
      <c r="D62" s="274"/>
      <c r="E62" s="274"/>
      <c r="F62" s="274"/>
      <c r="G62" s="274"/>
      <c r="H62" s="272"/>
      <c r="I62" s="70"/>
      <c r="J62" s="70"/>
      <c r="K62" s="70"/>
      <c r="L62" s="70"/>
      <c r="M62" s="70"/>
      <c r="N62" s="70"/>
      <c r="O62" s="70"/>
      <c r="P62" s="70"/>
      <c r="Q62" s="27">
        <f t="shared" ref="Q62:R62" si="52">Q61</f>
        <v>3</v>
      </c>
      <c r="R62" s="27">
        <f t="shared" si="52"/>
        <v>3</v>
      </c>
    </row>
    <row r="63" spans="1:18" hidden="1" x14ac:dyDescent="0.25">
      <c r="A63" s="70" t="str">
        <f t="shared" si="46"/>
        <v/>
      </c>
      <c r="B63" s="274"/>
      <c r="C63" s="274"/>
      <c r="D63" s="274"/>
      <c r="E63" s="274"/>
      <c r="F63" s="274"/>
      <c r="G63" s="274"/>
      <c r="H63" s="274"/>
      <c r="I63" s="272"/>
      <c r="J63" s="70"/>
      <c r="K63" s="70"/>
      <c r="L63" s="70"/>
      <c r="M63" s="70"/>
      <c r="N63" s="70"/>
      <c r="O63" s="70"/>
      <c r="P63" s="70"/>
      <c r="Q63" s="27">
        <f t="shared" ref="Q63:R63" si="53">Q62</f>
        <v>3</v>
      </c>
      <c r="R63" s="27">
        <f t="shared" si="53"/>
        <v>3</v>
      </c>
    </row>
    <row r="64" spans="1:18" hidden="1" x14ac:dyDescent="0.25">
      <c r="A64" s="70" t="str">
        <f t="shared" si="46"/>
        <v/>
      </c>
      <c r="B64" s="274"/>
      <c r="C64" s="274"/>
      <c r="D64" s="274"/>
      <c r="E64" s="274"/>
      <c r="F64" s="274"/>
      <c r="G64" s="274"/>
      <c r="H64" s="274"/>
      <c r="I64" s="274"/>
      <c r="J64" s="272"/>
      <c r="K64" s="70"/>
      <c r="L64" s="70"/>
      <c r="M64" s="70"/>
      <c r="N64" s="70"/>
      <c r="O64" s="70"/>
      <c r="P64" s="70"/>
      <c r="Q64" s="27">
        <f t="shared" ref="Q64:R64" si="54">Q63</f>
        <v>3</v>
      </c>
      <c r="R64" s="27">
        <f t="shared" si="54"/>
        <v>3</v>
      </c>
    </row>
    <row r="65" spans="1:18" hidden="1" x14ac:dyDescent="0.25">
      <c r="A65" s="70" t="str">
        <f t="shared" si="46"/>
        <v/>
      </c>
      <c r="B65" s="274"/>
      <c r="C65" s="274"/>
      <c r="D65" s="274"/>
      <c r="E65" s="274"/>
      <c r="F65" s="274"/>
      <c r="G65" s="274"/>
      <c r="H65" s="274"/>
      <c r="I65" s="274"/>
      <c r="J65" s="274"/>
      <c r="K65" s="272"/>
      <c r="L65" s="70"/>
      <c r="M65" s="70"/>
      <c r="N65" s="70"/>
      <c r="O65" s="70"/>
      <c r="P65" s="70"/>
      <c r="Q65" s="27">
        <f t="shared" ref="Q65:R65" si="55">Q64</f>
        <v>3</v>
      </c>
      <c r="R65" s="27">
        <f t="shared" si="55"/>
        <v>3</v>
      </c>
    </row>
    <row r="66" spans="1:18" hidden="1" x14ac:dyDescent="0.25">
      <c r="A66" s="70" t="str">
        <f t="shared" si="46"/>
        <v/>
      </c>
      <c r="B66" s="274"/>
      <c r="C66" s="274"/>
      <c r="D66" s="274"/>
      <c r="E66" s="274"/>
      <c r="F66" s="274"/>
      <c r="G66" s="274"/>
      <c r="H66" s="274"/>
      <c r="I66" s="274"/>
      <c r="J66" s="274"/>
      <c r="K66" s="274"/>
      <c r="L66" s="272"/>
      <c r="M66" s="70"/>
      <c r="N66" s="70"/>
      <c r="O66" s="70"/>
      <c r="P66" s="70"/>
      <c r="Q66" s="27">
        <f t="shared" ref="Q66:R66" si="56">Q65</f>
        <v>3</v>
      </c>
      <c r="R66" s="27">
        <f t="shared" si="56"/>
        <v>3</v>
      </c>
    </row>
    <row r="67" spans="1:18" s="79" customFormat="1" hidden="1" x14ac:dyDescent="0.25">
      <c r="A67" s="70" t="str">
        <f t="shared" si="46"/>
        <v/>
      </c>
      <c r="B67" s="275"/>
      <c r="C67" s="275"/>
      <c r="D67" s="275"/>
      <c r="E67" s="275"/>
      <c r="F67" s="275"/>
      <c r="G67" s="275"/>
      <c r="H67" s="275"/>
      <c r="I67" s="275"/>
      <c r="J67" s="275"/>
      <c r="K67" s="275"/>
      <c r="L67" s="275"/>
      <c r="M67" s="272"/>
      <c r="N67" s="70"/>
      <c r="O67" s="70"/>
      <c r="P67" s="70"/>
      <c r="Q67" s="27">
        <f t="shared" ref="Q67:R67" si="57">Q66</f>
        <v>3</v>
      </c>
      <c r="R67" s="27">
        <f t="shared" si="57"/>
        <v>3</v>
      </c>
    </row>
    <row r="68" spans="1:18" s="79" customFormat="1" hidden="1" x14ac:dyDescent="0.25">
      <c r="A68" s="70" t="str">
        <f t="shared" si="46"/>
        <v/>
      </c>
      <c r="B68" s="275"/>
      <c r="C68" s="275"/>
      <c r="D68" s="275"/>
      <c r="E68" s="275"/>
      <c r="F68" s="275"/>
      <c r="G68" s="275"/>
      <c r="H68" s="275"/>
      <c r="I68" s="275"/>
      <c r="J68" s="275"/>
      <c r="K68" s="275"/>
      <c r="L68" s="275"/>
      <c r="M68" s="275"/>
      <c r="N68" s="272"/>
      <c r="O68" s="70"/>
      <c r="P68" s="70"/>
      <c r="Q68" s="27">
        <f t="shared" ref="Q68:R68" si="58">Q67</f>
        <v>3</v>
      </c>
      <c r="R68" s="27">
        <f t="shared" si="58"/>
        <v>3</v>
      </c>
    </row>
    <row r="69" spans="1:18" s="79" customFormat="1" hidden="1" x14ac:dyDescent="0.25">
      <c r="A69" s="70" t="str">
        <f t="shared" si="46"/>
        <v/>
      </c>
      <c r="B69" s="275"/>
      <c r="C69" s="275"/>
      <c r="D69" s="275"/>
      <c r="E69" s="275"/>
      <c r="F69" s="275"/>
      <c r="G69" s="275"/>
      <c r="H69" s="275"/>
      <c r="I69" s="275"/>
      <c r="J69" s="275"/>
      <c r="K69" s="275"/>
      <c r="L69" s="275"/>
      <c r="M69" s="275"/>
      <c r="N69" s="275"/>
      <c r="O69" s="272"/>
      <c r="P69" s="70"/>
      <c r="Q69" s="27">
        <f t="shared" ref="Q69:R69" si="59">Q68</f>
        <v>3</v>
      </c>
      <c r="R69" s="27">
        <f t="shared" si="59"/>
        <v>3</v>
      </c>
    </row>
    <row r="70" spans="1:18" s="79" customFormat="1" hidden="1" x14ac:dyDescent="0.25">
      <c r="A70" s="70" t="str">
        <f t="shared" si="46"/>
        <v/>
      </c>
      <c r="B70" s="275"/>
      <c r="C70" s="275"/>
      <c r="D70" s="275"/>
      <c r="E70" s="275"/>
      <c r="F70" s="275"/>
      <c r="G70" s="275"/>
      <c r="H70" s="275"/>
      <c r="I70" s="275"/>
      <c r="J70" s="275"/>
      <c r="K70" s="275"/>
      <c r="L70" s="275"/>
      <c r="M70" s="275"/>
      <c r="N70" s="275"/>
      <c r="O70" s="275"/>
      <c r="P70" s="272"/>
      <c r="Q70" s="27">
        <f t="shared" ref="Q70:R70" si="60">Q69</f>
        <v>3</v>
      </c>
      <c r="R70" s="27">
        <f t="shared" si="60"/>
        <v>3</v>
      </c>
    </row>
    <row r="71" spans="1:18" x14ac:dyDescent="0.25">
      <c r="A71" s="25"/>
      <c r="B71" s="25"/>
      <c r="C71" s="25"/>
      <c r="D71" s="25"/>
      <c r="E71" s="25"/>
      <c r="F71" s="25"/>
      <c r="G71" s="25"/>
      <c r="H71" s="25"/>
      <c r="I71" s="25"/>
      <c r="J71" s="25"/>
      <c r="K71" s="25"/>
      <c r="L71" s="25"/>
      <c r="M71" s="25"/>
      <c r="N71" s="25"/>
      <c r="O71" s="25"/>
      <c r="P71" s="25"/>
      <c r="Q71" s="27"/>
      <c r="R71" s="27"/>
    </row>
    <row r="72" spans="1:18" x14ac:dyDescent="0.25">
      <c r="A72" s="70" t="s">
        <v>940</v>
      </c>
      <c r="B72" s="70" t="s">
        <v>940</v>
      </c>
      <c r="C72" s="70">
        <v>2</v>
      </c>
      <c r="D72" s="70">
        <f t="shared" ref="D72" si="61">IFERROR(IF(C72+1&gt;$F$4,"",C72+1),"")</f>
        <v>3</v>
      </c>
      <c r="E72" s="70" t="str">
        <f t="shared" ref="E72" si="62">IFERROR(IF(D72+1&gt;$F$4,"",D72+1),"")</f>
        <v/>
      </c>
      <c r="F72" s="70" t="str">
        <f t="shared" ref="F72" si="63">IFERROR(IF(E72+1&gt;$F$4,"",E72+1),"")</f>
        <v/>
      </c>
      <c r="G72" s="70" t="str">
        <f t="shared" ref="G72" si="64">IFERROR(IF(F72+1&gt;$F$4,"",F72+1),"")</f>
        <v/>
      </c>
      <c r="H72" s="70" t="str">
        <f t="shared" ref="H72" si="65">IFERROR(IF(G72+1&gt;$F$4,"",G72+1),"")</f>
        <v/>
      </c>
      <c r="I72" s="70" t="str">
        <f t="shared" ref="I72" si="66">IFERROR(IF(H72+1&gt;$F$4,"",H72+1),"")</f>
        <v/>
      </c>
      <c r="J72" s="70" t="str">
        <f t="shared" ref="J72" si="67">IFERROR(IF(I72+1&gt;$F$4,"",I72+1),"")</f>
        <v/>
      </c>
      <c r="K72" s="70" t="str">
        <f t="shared" ref="K72" si="68">IFERROR(IF(J72+1&gt;$F$4,"",J72+1),"")</f>
        <v/>
      </c>
      <c r="L72" s="70" t="str">
        <f t="shared" ref="L72" si="69">IFERROR(IF(K72+1&gt;$F$4,"",K72+1),"")</f>
        <v/>
      </c>
      <c r="M72" s="70" t="str">
        <f t="shared" ref="M72" si="70">IFERROR(IF(L72+1&gt;$F$4,"",L72+1),"")</f>
        <v/>
      </c>
      <c r="N72" s="70" t="str">
        <f t="shared" ref="N72" si="71">IFERROR(IF(M72+1&gt;$F$4,"",M72+1),"")</f>
        <v/>
      </c>
      <c r="O72" s="70" t="str">
        <f t="shared" ref="O72" si="72">IFERROR(IF(N72+1&gt;$F$4,"",N72+1),"")</f>
        <v/>
      </c>
      <c r="P72" s="70" t="str">
        <f t="shared" ref="P72" si="73">IFERROR(IF(O72+1&gt;$F$4,"",O72+1),"")</f>
        <v/>
      </c>
      <c r="Q72" s="51">
        <f>MATCH(A72,Result3_Genes,0)</f>
        <v>4</v>
      </c>
      <c r="R72" s="51">
        <f>MATCH(B72,Result3_Genes,0)</f>
        <v>4</v>
      </c>
    </row>
    <row r="73" spans="1:18" x14ac:dyDescent="0.25">
      <c r="A73" s="70">
        <v>1</v>
      </c>
      <c r="B73" s="272"/>
      <c r="C73" s="70">
        <f ca="1">IFERROR(_xlfn.T.DIST((ABS(INDEX(Result3_Q,$A73,$Q73)-INDEX(Result3_Q,C$21,$R73))/((SQRT((((INDEX(Result3_N,$A73,$Q73)-1)*(INDEX(Result3_SD,$A73,$Q73))^2)+((INDEX(Result3_N,C$21,$Q73)-1)*(INDEX(Result3_SD,C$21,$R73))^2))/(INDEX(Result3_N,$A73,$Q73)+INDEX(Result3_N,C$21,$R73)-2)))*SQRT((1/INDEX(Result3_N,$A73,$Q73))+(1/INDEX(Result3_N,C$21,$R73))))),(INDEX(Result3_N,$A73,$Q73)+INDEX(Result3_N,C$21,$R73)-2),FALSE),"")</f>
        <v>8.1369002260050591E-3</v>
      </c>
      <c r="D73" s="70" t="str">
        <f ca="1">IFERROR(_xlfn.T.DIST((ABS(INDEX(Result3_Q,$A73,$Q73)-INDEX(Result3_Q,D$21,$R73))/((SQRT((((INDEX(Result3_N,$A73,$Q73)-1)*(INDEX(Result3_SD,$A73,$Q73))^2)+((INDEX(Result3_N,D$21,$Q73)-1)*(INDEX(Result3_SD,D$21,$R73))^2))/(INDEX(Result3_N,$A73,$Q73)+INDEX(Result3_N,D$21,$R73)-2)))*SQRT((1/INDEX(Result3_N,$A73,$Q73))+(1/INDEX(Result3_N,D$21,$R73))))),(INDEX(Result3_N,$A73,$Q73)+INDEX(Result3_N,D$21,$R73)-2),FALSE),"")</f>
        <v/>
      </c>
      <c r="E73" s="70"/>
      <c r="F73" s="70"/>
      <c r="G73" s="70"/>
      <c r="H73" s="70"/>
      <c r="I73" s="70"/>
      <c r="J73" s="70"/>
      <c r="K73" s="70"/>
      <c r="L73" s="70"/>
      <c r="M73" s="70"/>
      <c r="N73" s="70"/>
      <c r="O73" s="70"/>
      <c r="P73" s="70"/>
      <c r="Q73" s="27">
        <f>Q72</f>
        <v>4</v>
      </c>
      <c r="R73" s="27">
        <f>R72</f>
        <v>4</v>
      </c>
    </row>
    <row r="74" spans="1:18" x14ac:dyDescent="0.25">
      <c r="A74" s="70">
        <f t="shared" ref="A74:A87" si="74">IFERROR(IF(A73+1&gt;$F$4,"",A73+1),"")</f>
        <v>2</v>
      </c>
      <c r="B74" s="274"/>
      <c r="C74" s="272"/>
      <c r="D74" s="70" t="str">
        <f ca="1">IFERROR(_xlfn.T.DIST((ABS(INDEX(Result3_Q,$A74,$Q74)-INDEX(Result3_Q,D$21,$R74))/((SQRT((((INDEX(Result3_N,$A74,$Q74)-1)*(INDEX(Result3_SD,$A74,$Q74))^2)+((INDEX(Result3_N,D$21,$Q74)-1)*(INDEX(Result3_SD,D$21,$R74))^2))/(INDEX(Result3_N,$A74,$Q74)+INDEX(Result3_N,D$21,$R74)-2)))*SQRT((1/INDEX(Result3_N,$A74,$Q74))+(1/INDEX(Result3_N,D$21,$R74))))),(INDEX(Result3_N,$A74,$Q74)+INDEX(Result3_N,D$21,$R74)-2),FALSE),"")</f>
        <v/>
      </c>
      <c r="E74" s="70"/>
      <c r="F74" s="273"/>
      <c r="G74" s="70"/>
      <c r="H74" s="70"/>
      <c r="I74" s="70"/>
      <c r="J74" s="70"/>
      <c r="K74" s="70"/>
      <c r="L74" s="70"/>
      <c r="M74" s="70"/>
      <c r="N74" s="70"/>
      <c r="O74" s="70"/>
      <c r="P74" s="70"/>
      <c r="Q74" s="27">
        <f t="shared" ref="Q74:R74" si="75">Q73</f>
        <v>4</v>
      </c>
      <c r="R74" s="27">
        <f t="shared" si="75"/>
        <v>4</v>
      </c>
    </row>
    <row r="75" spans="1:18" x14ac:dyDescent="0.25">
      <c r="A75" s="70">
        <f t="shared" si="74"/>
        <v>3</v>
      </c>
      <c r="B75" s="274"/>
      <c r="C75" s="274"/>
      <c r="D75" s="272"/>
      <c r="E75" s="70"/>
      <c r="F75" s="70"/>
      <c r="G75" s="70"/>
      <c r="H75" s="70"/>
      <c r="I75" s="70"/>
      <c r="J75" s="70"/>
      <c r="K75" s="70"/>
      <c r="L75" s="70"/>
      <c r="M75" s="70"/>
      <c r="N75" s="70"/>
      <c r="O75" s="70"/>
      <c r="P75" s="70"/>
      <c r="Q75" s="27">
        <f t="shared" ref="Q75:R75" si="76">Q74</f>
        <v>4</v>
      </c>
      <c r="R75" s="27">
        <f t="shared" si="76"/>
        <v>4</v>
      </c>
    </row>
    <row r="76" spans="1:18" hidden="1" x14ac:dyDescent="0.25">
      <c r="A76" s="70" t="str">
        <f t="shared" si="74"/>
        <v/>
      </c>
      <c r="B76" s="274"/>
      <c r="C76" s="274"/>
      <c r="D76" s="274"/>
      <c r="E76" s="272"/>
      <c r="F76" s="70"/>
      <c r="G76" s="70"/>
      <c r="H76" s="70"/>
      <c r="I76" s="70"/>
      <c r="J76" s="70"/>
      <c r="K76" s="70"/>
      <c r="L76" s="70"/>
      <c r="M76" s="70"/>
      <c r="N76" s="70"/>
      <c r="O76" s="70"/>
      <c r="P76" s="70"/>
      <c r="Q76" s="27">
        <f t="shared" ref="Q76:R76" si="77">Q75</f>
        <v>4</v>
      </c>
      <c r="R76" s="27">
        <f t="shared" si="77"/>
        <v>4</v>
      </c>
    </row>
    <row r="77" spans="1:18" hidden="1" x14ac:dyDescent="0.25">
      <c r="A77" s="70" t="str">
        <f t="shared" si="74"/>
        <v/>
      </c>
      <c r="B77" s="274"/>
      <c r="C77" s="274"/>
      <c r="D77" s="274"/>
      <c r="E77" s="274"/>
      <c r="F77" s="272"/>
      <c r="G77" s="70"/>
      <c r="H77" s="70"/>
      <c r="I77" s="70"/>
      <c r="J77" s="70"/>
      <c r="K77" s="70"/>
      <c r="L77" s="70"/>
      <c r="M77" s="70"/>
      <c r="N77" s="70"/>
      <c r="O77" s="70"/>
      <c r="P77" s="70"/>
      <c r="Q77" s="27">
        <f t="shared" ref="Q77:R77" si="78">Q76</f>
        <v>4</v>
      </c>
      <c r="R77" s="27">
        <f t="shared" si="78"/>
        <v>4</v>
      </c>
    </row>
    <row r="78" spans="1:18" hidden="1" x14ac:dyDescent="0.25">
      <c r="A78" s="70" t="str">
        <f t="shared" si="74"/>
        <v/>
      </c>
      <c r="B78" s="274"/>
      <c r="C78" s="274"/>
      <c r="D78" s="274"/>
      <c r="E78" s="274"/>
      <c r="F78" s="274"/>
      <c r="G78" s="272"/>
      <c r="H78" s="70"/>
      <c r="I78" s="70"/>
      <c r="J78" s="70"/>
      <c r="K78" s="70"/>
      <c r="L78" s="70"/>
      <c r="M78" s="70"/>
      <c r="N78" s="70"/>
      <c r="O78" s="70"/>
      <c r="P78" s="70"/>
      <c r="Q78" s="27">
        <f t="shared" ref="Q78:R78" si="79">Q77</f>
        <v>4</v>
      </c>
      <c r="R78" s="27">
        <f t="shared" si="79"/>
        <v>4</v>
      </c>
    </row>
    <row r="79" spans="1:18" hidden="1" x14ac:dyDescent="0.25">
      <c r="A79" s="70" t="str">
        <f t="shared" si="74"/>
        <v/>
      </c>
      <c r="B79" s="274"/>
      <c r="C79" s="274"/>
      <c r="D79" s="274"/>
      <c r="E79" s="274"/>
      <c r="F79" s="274"/>
      <c r="G79" s="274"/>
      <c r="H79" s="272"/>
      <c r="I79" s="70"/>
      <c r="J79" s="70"/>
      <c r="K79" s="70"/>
      <c r="L79" s="70"/>
      <c r="M79" s="70"/>
      <c r="N79" s="70"/>
      <c r="O79" s="70"/>
      <c r="P79" s="70"/>
      <c r="Q79" s="27">
        <f t="shared" ref="Q79:R79" si="80">Q78</f>
        <v>4</v>
      </c>
      <c r="R79" s="27">
        <f t="shared" si="80"/>
        <v>4</v>
      </c>
    </row>
    <row r="80" spans="1:18" hidden="1" x14ac:dyDescent="0.25">
      <c r="A80" s="70" t="str">
        <f t="shared" si="74"/>
        <v/>
      </c>
      <c r="B80" s="274"/>
      <c r="C80" s="274"/>
      <c r="D80" s="274"/>
      <c r="E80" s="274"/>
      <c r="F80" s="274"/>
      <c r="G80" s="274"/>
      <c r="H80" s="274"/>
      <c r="I80" s="272"/>
      <c r="J80" s="70"/>
      <c r="K80" s="70"/>
      <c r="L80" s="70"/>
      <c r="M80" s="70"/>
      <c r="N80" s="70"/>
      <c r="O80" s="70"/>
      <c r="P80" s="70"/>
      <c r="Q80" s="27">
        <f t="shared" ref="Q80:R80" si="81">Q79</f>
        <v>4</v>
      </c>
      <c r="R80" s="27">
        <f t="shared" si="81"/>
        <v>4</v>
      </c>
    </row>
    <row r="81" spans="1:18" hidden="1" x14ac:dyDescent="0.25">
      <c r="A81" s="70" t="str">
        <f t="shared" si="74"/>
        <v/>
      </c>
      <c r="B81" s="274"/>
      <c r="C81" s="274"/>
      <c r="D81" s="274"/>
      <c r="E81" s="274"/>
      <c r="F81" s="274"/>
      <c r="G81" s="274"/>
      <c r="H81" s="274"/>
      <c r="I81" s="274"/>
      <c r="J81" s="272"/>
      <c r="K81" s="70"/>
      <c r="L81" s="70"/>
      <c r="M81" s="70"/>
      <c r="N81" s="70"/>
      <c r="O81" s="70"/>
      <c r="P81" s="70"/>
      <c r="Q81" s="27">
        <f t="shared" ref="Q81:R81" si="82">Q80</f>
        <v>4</v>
      </c>
      <c r="R81" s="27">
        <f t="shared" si="82"/>
        <v>4</v>
      </c>
    </row>
    <row r="82" spans="1:18" hidden="1" x14ac:dyDescent="0.25">
      <c r="A82" s="70" t="str">
        <f t="shared" si="74"/>
        <v/>
      </c>
      <c r="B82" s="274"/>
      <c r="C82" s="274"/>
      <c r="D82" s="274"/>
      <c r="E82" s="274"/>
      <c r="F82" s="274"/>
      <c r="G82" s="274"/>
      <c r="H82" s="274"/>
      <c r="I82" s="274"/>
      <c r="J82" s="274"/>
      <c r="K82" s="272"/>
      <c r="L82" s="70"/>
      <c r="M82" s="70"/>
      <c r="N82" s="70"/>
      <c r="O82" s="70"/>
      <c r="P82" s="70"/>
      <c r="Q82" s="27">
        <f t="shared" ref="Q82:R82" si="83">Q81</f>
        <v>4</v>
      </c>
      <c r="R82" s="27">
        <f t="shared" si="83"/>
        <v>4</v>
      </c>
    </row>
    <row r="83" spans="1:18" hidden="1" x14ac:dyDescent="0.25">
      <c r="A83" s="70" t="str">
        <f t="shared" si="74"/>
        <v/>
      </c>
      <c r="B83" s="274"/>
      <c r="C83" s="274"/>
      <c r="D83" s="274"/>
      <c r="E83" s="274"/>
      <c r="F83" s="274"/>
      <c r="G83" s="274"/>
      <c r="H83" s="274"/>
      <c r="I83" s="274"/>
      <c r="J83" s="274"/>
      <c r="K83" s="274"/>
      <c r="L83" s="272"/>
      <c r="M83" s="70"/>
      <c r="N83" s="70"/>
      <c r="O83" s="70"/>
      <c r="P83" s="70"/>
      <c r="Q83" s="27">
        <f t="shared" ref="Q83:R83" si="84">Q82</f>
        <v>4</v>
      </c>
      <c r="R83" s="27">
        <f t="shared" si="84"/>
        <v>4</v>
      </c>
    </row>
    <row r="84" spans="1:18" s="79" customFormat="1" hidden="1" x14ac:dyDescent="0.25">
      <c r="A84" s="70" t="str">
        <f t="shared" si="74"/>
        <v/>
      </c>
      <c r="B84" s="275"/>
      <c r="C84" s="275"/>
      <c r="D84" s="275"/>
      <c r="E84" s="275"/>
      <c r="F84" s="275"/>
      <c r="G84" s="275"/>
      <c r="H84" s="275"/>
      <c r="I84" s="275"/>
      <c r="J84" s="275"/>
      <c r="K84" s="275"/>
      <c r="L84" s="275"/>
      <c r="M84" s="272"/>
      <c r="N84" s="70"/>
      <c r="O84" s="70"/>
      <c r="P84" s="70"/>
      <c r="Q84" s="27">
        <f t="shared" ref="Q84:R84" si="85">Q83</f>
        <v>4</v>
      </c>
      <c r="R84" s="27">
        <f t="shared" si="85"/>
        <v>4</v>
      </c>
    </row>
    <row r="85" spans="1:18" s="79" customFormat="1" hidden="1" x14ac:dyDescent="0.25">
      <c r="A85" s="70" t="str">
        <f t="shared" si="74"/>
        <v/>
      </c>
      <c r="B85" s="275"/>
      <c r="C85" s="275"/>
      <c r="D85" s="275"/>
      <c r="E85" s="275"/>
      <c r="F85" s="275"/>
      <c r="G85" s="275"/>
      <c r="H85" s="275"/>
      <c r="I85" s="275"/>
      <c r="J85" s="275"/>
      <c r="K85" s="275"/>
      <c r="L85" s="275"/>
      <c r="M85" s="275"/>
      <c r="N85" s="272"/>
      <c r="O85" s="70"/>
      <c r="P85" s="70"/>
      <c r="Q85" s="27">
        <f t="shared" ref="Q85:R85" si="86">Q84</f>
        <v>4</v>
      </c>
      <c r="R85" s="27">
        <f t="shared" si="86"/>
        <v>4</v>
      </c>
    </row>
    <row r="86" spans="1:18" s="79" customFormat="1" hidden="1" x14ac:dyDescent="0.25">
      <c r="A86" s="70" t="str">
        <f t="shared" si="74"/>
        <v/>
      </c>
      <c r="B86" s="275"/>
      <c r="C86" s="275"/>
      <c r="D86" s="275"/>
      <c r="E86" s="275"/>
      <c r="F86" s="275"/>
      <c r="G86" s="275"/>
      <c r="H86" s="275"/>
      <c r="I86" s="275"/>
      <c r="J86" s="275"/>
      <c r="K86" s="275"/>
      <c r="L86" s="275"/>
      <c r="M86" s="275"/>
      <c r="N86" s="275"/>
      <c r="O86" s="272"/>
      <c r="P86" s="70"/>
      <c r="Q86" s="27">
        <f t="shared" ref="Q86:R86" si="87">Q85</f>
        <v>4</v>
      </c>
      <c r="R86" s="27">
        <f t="shared" si="87"/>
        <v>4</v>
      </c>
    </row>
    <row r="87" spans="1:18" s="79" customFormat="1" hidden="1" x14ac:dyDescent="0.25">
      <c r="A87" s="70" t="str">
        <f t="shared" si="74"/>
        <v/>
      </c>
      <c r="B87" s="275"/>
      <c r="C87" s="275"/>
      <c r="D87" s="275"/>
      <c r="E87" s="275"/>
      <c r="F87" s="275"/>
      <c r="G87" s="275"/>
      <c r="H87" s="275"/>
      <c r="I87" s="275"/>
      <c r="J87" s="275"/>
      <c r="K87" s="275"/>
      <c r="L87" s="275"/>
      <c r="M87" s="275"/>
      <c r="N87" s="275"/>
      <c r="O87" s="275"/>
      <c r="P87" s="272"/>
      <c r="Q87" s="27">
        <f t="shared" ref="Q87:R87" si="88">Q86</f>
        <v>4</v>
      </c>
      <c r="R87" s="27">
        <f t="shared" si="88"/>
        <v>4</v>
      </c>
    </row>
    <row r="88" spans="1:18" x14ac:dyDescent="0.25">
      <c r="A88" s="25"/>
      <c r="B88" s="25"/>
      <c r="C88" s="25"/>
      <c r="D88" s="25"/>
      <c r="E88" s="25"/>
      <c r="F88" s="25"/>
      <c r="G88" s="25"/>
      <c r="H88" s="25"/>
      <c r="I88" s="25"/>
      <c r="J88" s="25"/>
      <c r="K88" s="25"/>
      <c r="L88" s="25"/>
      <c r="M88" s="25"/>
      <c r="N88" s="25"/>
      <c r="O88" s="25"/>
      <c r="P88" s="25"/>
      <c r="Q88" s="27"/>
      <c r="R88" s="27"/>
    </row>
    <row r="89" spans="1:18" x14ac:dyDescent="0.25">
      <c r="A89" s="70" t="s">
        <v>941</v>
      </c>
      <c r="B89" s="70" t="s">
        <v>941</v>
      </c>
      <c r="C89" s="70">
        <v>2</v>
      </c>
      <c r="D89" s="70">
        <f t="shared" ref="D89" si="89">IFERROR(IF(C89+1&gt;$F$4,"",C89+1),"")</f>
        <v>3</v>
      </c>
      <c r="E89" s="70" t="str">
        <f t="shared" ref="E89" si="90">IFERROR(IF(D89+1&gt;$F$4,"",D89+1),"")</f>
        <v/>
      </c>
      <c r="F89" s="70" t="str">
        <f t="shared" ref="F89" si="91">IFERROR(IF(E89+1&gt;$F$4,"",E89+1),"")</f>
        <v/>
      </c>
      <c r="G89" s="70" t="str">
        <f t="shared" ref="G89" si="92">IFERROR(IF(F89+1&gt;$F$4,"",F89+1),"")</f>
        <v/>
      </c>
      <c r="H89" s="70" t="str">
        <f t="shared" ref="H89" si="93">IFERROR(IF(G89+1&gt;$F$4,"",G89+1),"")</f>
        <v/>
      </c>
      <c r="I89" s="70" t="str">
        <f t="shared" ref="I89" si="94">IFERROR(IF(H89+1&gt;$F$4,"",H89+1),"")</f>
        <v/>
      </c>
      <c r="J89" s="70" t="str">
        <f t="shared" ref="J89" si="95">IFERROR(IF(I89+1&gt;$F$4,"",I89+1),"")</f>
        <v/>
      </c>
      <c r="K89" s="70" t="str">
        <f t="shared" ref="K89" si="96">IFERROR(IF(J89+1&gt;$F$4,"",J89+1),"")</f>
        <v/>
      </c>
      <c r="L89" s="70" t="str">
        <f t="shared" ref="L89" si="97">IFERROR(IF(K89+1&gt;$F$4,"",K89+1),"")</f>
        <v/>
      </c>
      <c r="M89" s="70" t="str">
        <f t="shared" ref="M89" si="98">IFERROR(IF(L89+1&gt;$F$4,"",L89+1),"")</f>
        <v/>
      </c>
      <c r="N89" s="70" t="str">
        <f t="shared" ref="N89" si="99">IFERROR(IF(M89+1&gt;$F$4,"",M89+1),"")</f>
        <v/>
      </c>
      <c r="O89" s="70" t="str">
        <f t="shared" ref="O89" si="100">IFERROR(IF(N89+1&gt;$F$4,"",N89+1),"")</f>
        <v/>
      </c>
      <c r="P89" s="70" t="str">
        <f t="shared" ref="P89" si="101">IFERROR(IF(O89+1&gt;$F$4,"",O89+1),"")</f>
        <v/>
      </c>
      <c r="Q89" s="51">
        <f>MATCH(A89,Result3_Genes,0)</f>
        <v>5</v>
      </c>
      <c r="R89" s="51">
        <f>MATCH(B89,Result3_Genes,0)</f>
        <v>5</v>
      </c>
    </row>
    <row r="90" spans="1:18" x14ac:dyDescent="0.25">
      <c r="A90" s="70">
        <v>1</v>
      </c>
      <c r="B90" s="272"/>
      <c r="C90" s="70">
        <f ca="1">IFERROR(_xlfn.T.DIST((ABS(INDEX(Result3_Q,$A90,$Q90)-INDEX(Result3_Q,C$21,$R90))/((SQRT((((INDEX(Result3_N,$A90,$Q90)-1)*(INDEX(Result3_SD,$A90,$Q90))^2)+((INDEX(Result3_N,C$21,$Q90)-1)*(INDEX(Result3_SD,C$21,$R90))^2))/(INDEX(Result3_N,$A90,$Q90)+INDEX(Result3_N,C$21,$R90)-2)))*SQRT((1/INDEX(Result3_N,$A90,$Q90))+(1/INDEX(Result3_N,C$21,$R90))))),(INDEX(Result3_N,$A90,$Q90)+INDEX(Result3_N,C$21,$R90)-2),FALSE),"")</f>
        <v>0.258098311284992</v>
      </c>
      <c r="D90" s="70" t="str">
        <f ca="1">IFERROR(_xlfn.T.DIST((ABS(INDEX(Result3_Q,$A90,$Q90)-INDEX(Result3_Q,D$21,$R90))/((SQRT((((INDEX(Result3_N,$A90,$Q90)-1)*(INDEX(Result3_SD,$A90,$Q90))^2)+((INDEX(Result3_N,D$21,$Q90)-1)*(INDEX(Result3_SD,D$21,$R90))^2))/(INDEX(Result3_N,$A90,$Q90)+INDEX(Result3_N,D$21,$R90)-2)))*SQRT((1/INDEX(Result3_N,$A90,$Q90))+(1/INDEX(Result3_N,D$21,$R90))))),(INDEX(Result3_N,$A90,$Q90)+INDEX(Result3_N,D$21,$R90)-2),FALSE),"")</f>
        <v/>
      </c>
      <c r="E90" s="70"/>
      <c r="F90" s="70"/>
      <c r="G90" s="70"/>
      <c r="H90" s="70"/>
      <c r="I90" s="70"/>
      <c r="J90" s="70"/>
      <c r="K90" s="70"/>
      <c r="L90" s="70"/>
      <c r="M90" s="70"/>
      <c r="N90" s="70"/>
      <c r="O90" s="70"/>
      <c r="P90" s="70"/>
      <c r="Q90" s="27">
        <f>Q89</f>
        <v>5</v>
      </c>
      <c r="R90" s="27">
        <f>R89</f>
        <v>5</v>
      </c>
    </row>
    <row r="91" spans="1:18" x14ac:dyDescent="0.25">
      <c r="A91" s="70">
        <f t="shared" ref="A91:A104" si="102">IFERROR(IF(A90+1&gt;$F$4,"",A90+1),"")</f>
        <v>2</v>
      </c>
      <c r="B91" s="274"/>
      <c r="C91" s="272"/>
      <c r="D91" s="70" t="str">
        <f ca="1">IFERROR(_xlfn.T.DIST((ABS(INDEX(Result3_Q,$A91,$Q91)-INDEX(Result3_Q,D$21,$R91))/((SQRT((((INDEX(Result3_N,$A91,$Q91)-1)*(INDEX(Result3_SD,$A91,$Q91))^2)+((INDEX(Result3_N,D$21,$Q91)-1)*(INDEX(Result3_SD,D$21,$R91))^2))/(INDEX(Result3_N,$A91,$Q91)+INDEX(Result3_N,D$21,$R91)-2)))*SQRT((1/INDEX(Result3_N,$A91,$Q91))+(1/INDEX(Result3_N,D$21,$R91))))),(INDEX(Result3_N,$A91,$Q91)+INDEX(Result3_N,D$21,$R91)-2),FALSE),"")</f>
        <v/>
      </c>
      <c r="E91" s="70"/>
      <c r="F91" s="273"/>
      <c r="G91" s="70"/>
      <c r="H91" s="70"/>
      <c r="I91" s="70"/>
      <c r="J91" s="70"/>
      <c r="K91" s="70"/>
      <c r="L91" s="70"/>
      <c r="M91" s="70"/>
      <c r="N91" s="70"/>
      <c r="O91" s="70"/>
      <c r="P91" s="70"/>
      <c r="Q91" s="27">
        <f t="shared" ref="Q91:R91" si="103">Q90</f>
        <v>5</v>
      </c>
      <c r="R91" s="27">
        <f t="shared" si="103"/>
        <v>5</v>
      </c>
    </row>
    <row r="92" spans="1:18" x14ac:dyDescent="0.25">
      <c r="A92" s="70">
        <f t="shared" si="102"/>
        <v>3</v>
      </c>
      <c r="B92" s="274"/>
      <c r="C92" s="274"/>
      <c r="D92" s="272"/>
      <c r="E92" s="70"/>
      <c r="F92" s="70"/>
      <c r="G92" s="70"/>
      <c r="H92" s="70"/>
      <c r="I92" s="70"/>
      <c r="J92" s="70"/>
      <c r="K92" s="70"/>
      <c r="L92" s="70"/>
      <c r="M92" s="70"/>
      <c r="N92" s="70"/>
      <c r="O92" s="70"/>
      <c r="P92" s="70"/>
      <c r="Q92" s="27">
        <f t="shared" ref="Q92:R92" si="104">Q91</f>
        <v>5</v>
      </c>
      <c r="R92" s="27">
        <f t="shared" si="104"/>
        <v>5</v>
      </c>
    </row>
    <row r="93" spans="1:18" hidden="1" x14ac:dyDescent="0.25">
      <c r="A93" s="70" t="str">
        <f t="shared" si="102"/>
        <v/>
      </c>
      <c r="B93" s="274"/>
      <c r="C93" s="274"/>
      <c r="D93" s="274"/>
      <c r="E93" s="272"/>
      <c r="F93" s="70"/>
      <c r="G93" s="70"/>
      <c r="H93" s="70"/>
      <c r="I93" s="70"/>
      <c r="J93" s="70"/>
      <c r="K93" s="70"/>
      <c r="L93" s="70"/>
      <c r="M93" s="70"/>
      <c r="N93" s="70"/>
      <c r="O93" s="70"/>
      <c r="P93" s="70"/>
      <c r="Q93" s="27">
        <f t="shared" ref="Q93:R93" si="105">Q92</f>
        <v>5</v>
      </c>
      <c r="R93" s="27">
        <f t="shared" si="105"/>
        <v>5</v>
      </c>
    </row>
    <row r="94" spans="1:18" hidden="1" x14ac:dyDescent="0.25">
      <c r="A94" s="70" t="str">
        <f t="shared" si="102"/>
        <v/>
      </c>
      <c r="B94" s="274"/>
      <c r="C94" s="274"/>
      <c r="D94" s="274"/>
      <c r="E94" s="274"/>
      <c r="F94" s="272"/>
      <c r="G94" s="70"/>
      <c r="H94" s="70"/>
      <c r="I94" s="70"/>
      <c r="J94" s="70"/>
      <c r="K94" s="70"/>
      <c r="L94" s="70"/>
      <c r="M94" s="70"/>
      <c r="N94" s="70"/>
      <c r="O94" s="70"/>
      <c r="P94" s="70"/>
      <c r="Q94" s="27">
        <f t="shared" ref="Q94:R94" si="106">Q93</f>
        <v>5</v>
      </c>
      <c r="R94" s="27">
        <f t="shared" si="106"/>
        <v>5</v>
      </c>
    </row>
    <row r="95" spans="1:18" hidden="1" x14ac:dyDescent="0.25">
      <c r="A95" s="70" t="str">
        <f t="shared" si="102"/>
        <v/>
      </c>
      <c r="B95" s="274"/>
      <c r="C95" s="274"/>
      <c r="D95" s="274"/>
      <c r="E95" s="274"/>
      <c r="F95" s="274"/>
      <c r="G95" s="272"/>
      <c r="H95" s="70"/>
      <c r="I95" s="70"/>
      <c r="J95" s="70"/>
      <c r="K95" s="70"/>
      <c r="L95" s="70"/>
      <c r="M95" s="70"/>
      <c r="N95" s="70"/>
      <c r="O95" s="70"/>
      <c r="P95" s="70"/>
      <c r="Q95" s="27">
        <f t="shared" ref="Q95:R95" si="107">Q94</f>
        <v>5</v>
      </c>
      <c r="R95" s="27">
        <f t="shared" si="107"/>
        <v>5</v>
      </c>
    </row>
    <row r="96" spans="1:18" hidden="1" x14ac:dyDescent="0.25">
      <c r="A96" s="70" t="str">
        <f t="shared" si="102"/>
        <v/>
      </c>
      <c r="B96" s="274"/>
      <c r="C96" s="274"/>
      <c r="D96" s="274"/>
      <c r="E96" s="274"/>
      <c r="F96" s="274"/>
      <c r="G96" s="274"/>
      <c r="H96" s="272"/>
      <c r="I96" s="70"/>
      <c r="J96" s="70"/>
      <c r="K96" s="70"/>
      <c r="L96" s="70"/>
      <c r="M96" s="70"/>
      <c r="N96" s="70"/>
      <c r="O96" s="70"/>
      <c r="P96" s="70"/>
      <c r="Q96" s="27">
        <f t="shared" ref="Q96:R96" si="108">Q95</f>
        <v>5</v>
      </c>
      <c r="R96" s="27">
        <f t="shared" si="108"/>
        <v>5</v>
      </c>
    </row>
    <row r="97" spans="1:18" hidden="1" x14ac:dyDescent="0.25">
      <c r="A97" s="70" t="str">
        <f t="shared" si="102"/>
        <v/>
      </c>
      <c r="B97" s="274"/>
      <c r="C97" s="274"/>
      <c r="D97" s="274"/>
      <c r="E97" s="274"/>
      <c r="F97" s="274"/>
      <c r="G97" s="274"/>
      <c r="H97" s="274"/>
      <c r="I97" s="272"/>
      <c r="J97" s="70"/>
      <c r="K97" s="70"/>
      <c r="L97" s="70"/>
      <c r="M97" s="70"/>
      <c r="N97" s="70"/>
      <c r="O97" s="70"/>
      <c r="P97" s="70"/>
      <c r="Q97" s="27">
        <f t="shared" ref="Q97:R97" si="109">Q96</f>
        <v>5</v>
      </c>
      <c r="R97" s="27">
        <f t="shared" si="109"/>
        <v>5</v>
      </c>
    </row>
    <row r="98" spans="1:18" hidden="1" x14ac:dyDescent="0.25">
      <c r="A98" s="70" t="str">
        <f t="shared" si="102"/>
        <v/>
      </c>
      <c r="B98" s="274"/>
      <c r="C98" s="274"/>
      <c r="D98" s="274"/>
      <c r="E98" s="274"/>
      <c r="F98" s="274"/>
      <c r="G98" s="274"/>
      <c r="H98" s="274"/>
      <c r="I98" s="274"/>
      <c r="J98" s="272"/>
      <c r="K98" s="70"/>
      <c r="L98" s="70"/>
      <c r="M98" s="70"/>
      <c r="N98" s="70"/>
      <c r="O98" s="70"/>
      <c r="P98" s="70"/>
      <c r="Q98" s="27">
        <f t="shared" ref="Q98:R98" si="110">Q97</f>
        <v>5</v>
      </c>
      <c r="R98" s="27">
        <f t="shared" si="110"/>
        <v>5</v>
      </c>
    </row>
    <row r="99" spans="1:18" hidden="1" x14ac:dyDescent="0.25">
      <c r="A99" s="70" t="str">
        <f t="shared" si="102"/>
        <v/>
      </c>
      <c r="B99" s="274"/>
      <c r="C99" s="274"/>
      <c r="D99" s="274"/>
      <c r="E99" s="274"/>
      <c r="F99" s="274"/>
      <c r="G99" s="274"/>
      <c r="H99" s="274"/>
      <c r="I99" s="274"/>
      <c r="J99" s="274"/>
      <c r="K99" s="272"/>
      <c r="L99" s="70"/>
      <c r="M99" s="70"/>
      <c r="N99" s="70"/>
      <c r="O99" s="70"/>
      <c r="P99" s="70"/>
      <c r="Q99" s="27">
        <f t="shared" ref="Q99:R99" si="111">Q98</f>
        <v>5</v>
      </c>
      <c r="R99" s="27">
        <f t="shared" si="111"/>
        <v>5</v>
      </c>
    </row>
    <row r="100" spans="1:18" hidden="1" x14ac:dyDescent="0.25">
      <c r="A100" s="70" t="str">
        <f t="shared" si="102"/>
        <v/>
      </c>
      <c r="B100" s="274"/>
      <c r="C100" s="274"/>
      <c r="D100" s="274"/>
      <c r="E100" s="274"/>
      <c r="F100" s="274"/>
      <c r="G100" s="274"/>
      <c r="H100" s="274"/>
      <c r="I100" s="274"/>
      <c r="J100" s="274"/>
      <c r="K100" s="274"/>
      <c r="L100" s="272"/>
      <c r="M100" s="70"/>
      <c r="N100" s="70"/>
      <c r="O100" s="70"/>
      <c r="P100" s="70"/>
      <c r="Q100" s="27">
        <f t="shared" ref="Q100:R100" si="112">Q99</f>
        <v>5</v>
      </c>
      <c r="R100" s="27">
        <f t="shared" si="112"/>
        <v>5</v>
      </c>
    </row>
    <row r="101" spans="1:18" s="79" customFormat="1" hidden="1" x14ac:dyDescent="0.25">
      <c r="A101" s="70" t="str">
        <f t="shared" si="102"/>
        <v/>
      </c>
      <c r="B101" s="275"/>
      <c r="C101" s="275"/>
      <c r="D101" s="275"/>
      <c r="E101" s="275"/>
      <c r="F101" s="275"/>
      <c r="G101" s="275"/>
      <c r="H101" s="275"/>
      <c r="I101" s="275"/>
      <c r="J101" s="275"/>
      <c r="K101" s="275"/>
      <c r="L101" s="275"/>
      <c r="M101" s="272"/>
      <c r="N101" s="70"/>
      <c r="O101" s="70"/>
      <c r="P101" s="70"/>
      <c r="Q101" s="27">
        <f t="shared" ref="Q101:R101" si="113">Q100</f>
        <v>5</v>
      </c>
      <c r="R101" s="27">
        <f t="shared" si="113"/>
        <v>5</v>
      </c>
    </row>
    <row r="102" spans="1:18" s="79" customFormat="1" hidden="1" x14ac:dyDescent="0.25">
      <c r="A102" s="70" t="str">
        <f t="shared" si="102"/>
        <v/>
      </c>
      <c r="B102" s="275"/>
      <c r="C102" s="275"/>
      <c r="D102" s="275"/>
      <c r="E102" s="275"/>
      <c r="F102" s="275"/>
      <c r="G102" s="275"/>
      <c r="H102" s="275"/>
      <c r="I102" s="275"/>
      <c r="J102" s="275"/>
      <c r="K102" s="275"/>
      <c r="L102" s="275"/>
      <c r="M102" s="275"/>
      <c r="N102" s="272"/>
      <c r="O102" s="70"/>
      <c r="P102" s="70"/>
      <c r="Q102" s="27">
        <f t="shared" ref="Q102:R102" si="114">Q101</f>
        <v>5</v>
      </c>
      <c r="R102" s="27">
        <f t="shared" si="114"/>
        <v>5</v>
      </c>
    </row>
    <row r="103" spans="1:18" s="79" customFormat="1" hidden="1" x14ac:dyDescent="0.25">
      <c r="A103" s="70" t="str">
        <f t="shared" si="102"/>
        <v/>
      </c>
      <c r="B103" s="275"/>
      <c r="C103" s="275"/>
      <c r="D103" s="275"/>
      <c r="E103" s="275"/>
      <c r="F103" s="275"/>
      <c r="G103" s="275"/>
      <c r="H103" s="275"/>
      <c r="I103" s="275"/>
      <c r="J103" s="275"/>
      <c r="K103" s="275"/>
      <c r="L103" s="275"/>
      <c r="M103" s="275"/>
      <c r="N103" s="275"/>
      <c r="O103" s="272"/>
      <c r="P103" s="70"/>
      <c r="Q103" s="27">
        <f t="shared" ref="Q103:R103" si="115">Q102</f>
        <v>5</v>
      </c>
      <c r="R103" s="27">
        <f t="shared" si="115"/>
        <v>5</v>
      </c>
    </row>
    <row r="104" spans="1:18" s="79" customFormat="1" hidden="1" x14ac:dyDescent="0.25">
      <c r="A104" s="70" t="str">
        <f t="shared" si="102"/>
        <v/>
      </c>
      <c r="B104" s="275"/>
      <c r="C104" s="275"/>
      <c r="D104" s="275"/>
      <c r="E104" s="275"/>
      <c r="F104" s="275"/>
      <c r="G104" s="275"/>
      <c r="H104" s="275"/>
      <c r="I104" s="275"/>
      <c r="J104" s="275"/>
      <c r="K104" s="275"/>
      <c r="L104" s="275"/>
      <c r="M104" s="275"/>
      <c r="N104" s="275"/>
      <c r="O104" s="275"/>
      <c r="P104" s="272"/>
      <c r="Q104" s="27">
        <f t="shared" ref="Q104:R104" si="116">Q103</f>
        <v>5</v>
      </c>
      <c r="R104" s="27">
        <f t="shared" si="116"/>
        <v>5</v>
      </c>
    </row>
    <row r="105" spans="1:18" x14ac:dyDescent="0.25">
      <c r="A105" s="25"/>
      <c r="B105" s="25"/>
      <c r="C105" s="25"/>
      <c r="D105" s="25"/>
      <c r="E105" s="25"/>
      <c r="F105" s="25"/>
      <c r="G105" s="25"/>
      <c r="H105" s="25"/>
      <c r="I105" s="25"/>
      <c r="J105" s="25"/>
      <c r="K105" s="25"/>
      <c r="L105" s="25"/>
      <c r="M105" s="25"/>
      <c r="N105" s="25"/>
      <c r="O105" s="25"/>
      <c r="P105" s="25"/>
      <c r="Q105" s="27"/>
      <c r="R105" s="27"/>
    </row>
    <row r="106" spans="1:18" x14ac:dyDescent="0.25">
      <c r="A106" s="70" t="s">
        <v>942</v>
      </c>
      <c r="B106" s="70" t="s">
        <v>942</v>
      </c>
      <c r="C106" s="70">
        <v>2</v>
      </c>
      <c r="D106" s="70">
        <f t="shared" ref="D106" si="117">IFERROR(IF(C106+1&gt;$F$4,"",C106+1),"")</f>
        <v>3</v>
      </c>
      <c r="E106" s="70" t="str">
        <f t="shared" ref="E106" si="118">IFERROR(IF(D106+1&gt;$F$4,"",D106+1),"")</f>
        <v/>
      </c>
      <c r="F106" s="70" t="str">
        <f t="shared" ref="F106" si="119">IFERROR(IF(E106+1&gt;$F$4,"",E106+1),"")</f>
        <v/>
      </c>
      <c r="G106" s="70" t="str">
        <f t="shared" ref="G106" si="120">IFERROR(IF(F106+1&gt;$F$4,"",F106+1),"")</f>
        <v/>
      </c>
      <c r="H106" s="70" t="str">
        <f t="shared" ref="H106" si="121">IFERROR(IF(G106+1&gt;$F$4,"",G106+1),"")</f>
        <v/>
      </c>
      <c r="I106" s="70" t="str">
        <f t="shared" ref="I106" si="122">IFERROR(IF(H106+1&gt;$F$4,"",H106+1),"")</f>
        <v/>
      </c>
      <c r="J106" s="70" t="str">
        <f t="shared" ref="J106" si="123">IFERROR(IF(I106+1&gt;$F$4,"",I106+1),"")</f>
        <v/>
      </c>
      <c r="K106" s="70" t="str">
        <f t="shared" ref="K106" si="124">IFERROR(IF(J106+1&gt;$F$4,"",J106+1),"")</f>
        <v/>
      </c>
      <c r="L106" s="70" t="str">
        <f t="shared" ref="L106" si="125">IFERROR(IF(K106+1&gt;$F$4,"",K106+1),"")</f>
        <v/>
      </c>
      <c r="M106" s="70" t="str">
        <f t="shared" ref="M106" si="126">IFERROR(IF(L106+1&gt;$F$4,"",L106+1),"")</f>
        <v/>
      </c>
      <c r="N106" s="70" t="str">
        <f t="shared" ref="N106" si="127">IFERROR(IF(M106+1&gt;$F$4,"",M106+1),"")</f>
        <v/>
      </c>
      <c r="O106" s="70" t="str">
        <f t="shared" ref="O106" si="128">IFERROR(IF(N106+1&gt;$F$4,"",N106+1),"")</f>
        <v/>
      </c>
      <c r="P106" s="70" t="str">
        <f t="shared" ref="P106" si="129">IFERROR(IF(O106+1&gt;$F$4,"",O106+1),"")</f>
        <v/>
      </c>
      <c r="Q106" s="51">
        <f>MATCH(A106,Result3_Genes,0)</f>
        <v>6</v>
      </c>
      <c r="R106" s="51">
        <f>MATCH(B106,Result3_Genes,0)</f>
        <v>6</v>
      </c>
    </row>
    <row r="107" spans="1:18" x14ac:dyDescent="0.25">
      <c r="A107" s="70">
        <v>1</v>
      </c>
      <c r="B107" s="272"/>
      <c r="C107" s="70">
        <f ca="1">IFERROR(_xlfn.T.DIST((ABS(INDEX(Result3_Q,$A107,$Q107)-INDEX(Result3_Q,C$21,$R107))/((SQRT((((INDEX(Result3_N,$A107,$Q107)-1)*(INDEX(Result3_SD,$A107,$Q107))^2)+((INDEX(Result3_N,C$21,$Q107)-1)*(INDEX(Result3_SD,C$21,$R107))^2))/(INDEX(Result3_N,$A107,$Q107)+INDEX(Result3_N,C$21,$R107)-2)))*SQRT((1/INDEX(Result3_N,$A107,$Q107))+(1/INDEX(Result3_N,C$21,$R107))))),(INDEX(Result3_N,$A107,$Q107)+INDEX(Result3_N,C$21,$R107)-2),FALSE),"")</f>
        <v>0.16808026748954116</v>
      </c>
      <c r="D107" s="70" t="str">
        <f ca="1">IFERROR(_xlfn.T.DIST((ABS(INDEX(Result3_Q,$A107,$Q107)-INDEX(Result3_Q,D$21,$R107))/((SQRT((((INDEX(Result3_N,$A107,$Q107)-1)*(INDEX(Result3_SD,$A107,$Q107))^2)+((INDEX(Result3_N,D$21,$Q107)-1)*(INDEX(Result3_SD,D$21,$R107))^2))/(INDEX(Result3_N,$A107,$Q107)+INDEX(Result3_N,D$21,$R107)-2)))*SQRT((1/INDEX(Result3_N,$A107,$Q107))+(1/INDEX(Result3_N,D$21,$R107))))),(INDEX(Result3_N,$A107,$Q107)+INDEX(Result3_N,D$21,$R107)-2),FALSE),"")</f>
        <v/>
      </c>
      <c r="E107" s="70"/>
      <c r="F107" s="70"/>
      <c r="G107" s="70"/>
      <c r="H107" s="70"/>
      <c r="I107" s="70"/>
      <c r="J107" s="70"/>
      <c r="K107" s="70"/>
      <c r="L107" s="70"/>
      <c r="M107" s="70"/>
      <c r="N107" s="70"/>
      <c r="O107" s="70"/>
      <c r="P107" s="70"/>
      <c r="Q107" s="27">
        <f>Q106</f>
        <v>6</v>
      </c>
      <c r="R107" s="27">
        <f>R106</f>
        <v>6</v>
      </c>
    </row>
    <row r="108" spans="1:18" x14ac:dyDescent="0.25">
      <c r="A108" s="70">
        <f t="shared" ref="A108:A121" si="130">IFERROR(IF(A107+1&gt;$F$4,"",A107+1),"")</f>
        <v>2</v>
      </c>
      <c r="B108" s="274"/>
      <c r="C108" s="272"/>
      <c r="D108" s="70" t="str">
        <f ca="1">IFERROR(_xlfn.T.DIST((ABS(INDEX(Result3_Q,$A108,$Q108)-INDEX(Result3_Q,D$21,$R108))/((SQRT((((INDEX(Result3_N,$A108,$Q108)-1)*(INDEX(Result3_SD,$A108,$Q108))^2)+((INDEX(Result3_N,D$21,$Q108)-1)*(INDEX(Result3_SD,D$21,$R108))^2))/(INDEX(Result3_N,$A108,$Q108)+INDEX(Result3_N,D$21,$R108)-2)))*SQRT((1/INDEX(Result3_N,$A108,$Q108))+(1/INDEX(Result3_N,D$21,$R108))))),(INDEX(Result3_N,$A108,$Q108)+INDEX(Result3_N,D$21,$R108)-2),FALSE),"")</f>
        <v/>
      </c>
      <c r="E108" s="70"/>
      <c r="F108" s="273"/>
      <c r="G108" s="70"/>
      <c r="H108" s="70"/>
      <c r="I108" s="70"/>
      <c r="J108" s="70"/>
      <c r="K108" s="70"/>
      <c r="L108" s="70"/>
      <c r="M108" s="70"/>
      <c r="N108" s="70"/>
      <c r="O108" s="70"/>
      <c r="P108" s="70"/>
      <c r="Q108" s="27">
        <f t="shared" ref="Q108:R108" si="131">Q107</f>
        <v>6</v>
      </c>
      <c r="R108" s="27">
        <f t="shared" si="131"/>
        <v>6</v>
      </c>
    </row>
    <row r="109" spans="1:18" x14ac:dyDescent="0.25">
      <c r="A109" s="70">
        <f t="shared" si="130"/>
        <v>3</v>
      </c>
      <c r="B109" s="274"/>
      <c r="C109" s="274"/>
      <c r="D109" s="272"/>
      <c r="E109" s="70"/>
      <c r="F109" s="70"/>
      <c r="G109" s="70"/>
      <c r="H109" s="70"/>
      <c r="I109" s="70"/>
      <c r="J109" s="70"/>
      <c r="K109" s="70"/>
      <c r="L109" s="70"/>
      <c r="M109" s="70"/>
      <c r="N109" s="70"/>
      <c r="O109" s="70"/>
      <c r="P109" s="70"/>
      <c r="Q109" s="27">
        <f t="shared" ref="Q109:R109" si="132">Q108</f>
        <v>6</v>
      </c>
      <c r="R109" s="27">
        <f t="shared" si="132"/>
        <v>6</v>
      </c>
    </row>
    <row r="110" spans="1:18" hidden="1" x14ac:dyDescent="0.25">
      <c r="A110" s="70" t="str">
        <f t="shared" si="130"/>
        <v/>
      </c>
      <c r="B110" s="274"/>
      <c r="C110" s="274"/>
      <c r="D110" s="274"/>
      <c r="E110" s="272"/>
      <c r="F110" s="70"/>
      <c r="G110" s="70"/>
      <c r="H110" s="70"/>
      <c r="I110" s="70"/>
      <c r="J110" s="70"/>
      <c r="K110" s="70"/>
      <c r="L110" s="70"/>
      <c r="M110" s="70"/>
      <c r="N110" s="70"/>
      <c r="O110" s="70"/>
      <c r="P110" s="70"/>
      <c r="Q110" s="27">
        <f t="shared" ref="Q110:R110" si="133">Q109</f>
        <v>6</v>
      </c>
      <c r="R110" s="27">
        <f t="shared" si="133"/>
        <v>6</v>
      </c>
    </row>
    <row r="111" spans="1:18" hidden="1" x14ac:dyDescent="0.25">
      <c r="A111" s="70" t="str">
        <f t="shared" si="130"/>
        <v/>
      </c>
      <c r="B111" s="274"/>
      <c r="C111" s="274"/>
      <c r="D111" s="274"/>
      <c r="E111" s="274"/>
      <c r="F111" s="272"/>
      <c r="G111" s="70"/>
      <c r="H111" s="70"/>
      <c r="I111" s="70"/>
      <c r="J111" s="70"/>
      <c r="K111" s="70"/>
      <c r="L111" s="70"/>
      <c r="M111" s="70"/>
      <c r="N111" s="70"/>
      <c r="O111" s="70"/>
      <c r="P111" s="70"/>
      <c r="Q111" s="27">
        <f t="shared" ref="Q111:R111" si="134">Q110</f>
        <v>6</v>
      </c>
      <c r="R111" s="27">
        <f t="shared" si="134"/>
        <v>6</v>
      </c>
    </row>
    <row r="112" spans="1:18" hidden="1" x14ac:dyDescent="0.25">
      <c r="A112" s="70" t="str">
        <f t="shared" si="130"/>
        <v/>
      </c>
      <c r="B112" s="274"/>
      <c r="C112" s="274"/>
      <c r="D112" s="274"/>
      <c r="E112" s="274"/>
      <c r="F112" s="274"/>
      <c r="G112" s="272"/>
      <c r="H112" s="70"/>
      <c r="I112" s="70"/>
      <c r="J112" s="70"/>
      <c r="K112" s="70"/>
      <c r="L112" s="70"/>
      <c r="M112" s="70"/>
      <c r="N112" s="70"/>
      <c r="O112" s="70"/>
      <c r="P112" s="70"/>
      <c r="Q112" s="27">
        <f t="shared" ref="Q112:R112" si="135">Q111</f>
        <v>6</v>
      </c>
      <c r="R112" s="27">
        <f t="shared" si="135"/>
        <v>6</v>
      </c>
    </row>
    <row r="113" spans="1:18" hidden="1" x14ac:dyDescent="0.25">
      <c r="A113" s="70" t="str">
        <f t="shared" si="130"/>
        <v/>
      </c>
      <c r="B113" s="274"/>
      <c r="C113" s="274"/>
      <c r="D113" s="274"/>
      <c r="E113" s="274"/>
      <c r="F113" s="274"/>
      <c r="G113" s="274"/>
      <c r="H113" s="272"/>
      <c r="I113" s="70"/>
      <c r="J113" s="70"/>
      <c r="K113" s="70"/>
      <c r="L113" s="70"/>
      <c r="M113" s="70"/>
      <c r="N113" s="70"/>
      <c r="O113" s="70"/>
      <c r="P113" s="70"/>
      <c r="Q113" s="27">
        <f t="shared" ref="Q113:R113" si="136">Q112</f>
        <v>6</v>
      </c>
      <c r="R113" s="27">
        <f t="shared" si="136"/>
        <v>6</v>
      </c>
    </row>
    <row r="114" spans="1:18" hidden="1" x14ac:dyDescent="0.25">
      <c r="A114" s="70" t="str">
        <f t="shared" si="130"/>
        <v/>
      </c>
      <c r="B114" s="274"/>
      <c r="C114" s="274"/>
      <c r="D114" s="274"/>
      <c r="E114" s="274"/>
      <c r="F114" s="274"/>
      <c r="G114" s="274"/>
      <c r="H114" s="274"/>
      <c r="I114" s="272"/>
      <c r="J114" s="70"/>
      <c r="K114" s="70"/>
      <c r="L114" s="70"/>
      <c r="M114" s="70"/>
      <c r="N114" s="70"/>
      <c r="O114" s="70"/>
      <c r="P114" s="70"/>
      <c r="Q114" s="27">
        <f t="shared" ref="Q114:R114" si="137">Q113</f>
        <v>6</v>
      </c>
      <c r="R114" s="27">
        <f t="shared" si="137"/>
        <v>6</v>
      </c>
    </row>
    <row r="115" spans="1:18" hidden="1" x14ac:dyDescent="0.25">
      <c r="A115" s="70" t="str">
        <f t="shared" si="130"/>
        <v/>
      </c>
      <c r="B115" s="274"/>
      <c r="C115" s="274"/>
      <c r="D115" s="274"/>
      <c r="E115" s="274"/>
      <c r="F115" s="274"/>
      <c r="G115" s="274"/>
      <c r="H115" s="274"/>
      <c r="I115" s="274"/>
      <c r="J115" s="272"/>
      <c r="K115" s="70"/>
      <c r="L115" s="70"/>
      <c r="M115" s="70"/>
      <c r="N115" s="70"/>
      <c r="O115" s="70"/>
      <c r="P115" s="70"/>
      <c r="Q115" s="27">
        <f t="shared" ref="Q115:R115" si="138">Q114</f>
        <v>6</v>
      </c>
      <c r="R115" s="27">
        <f t="shared" si="138"/>
        <v>6</v>
      </c>
    </row>
    <row r="116" spans="1:18" hidden="1" x14ac:dyDescent="0.25">
      <c r="A116" s="70" t="str">
        <f t="shared" si="130"/>
        <v/>
      </c>
      <c r="B116" s="274"/>
      <c r="C116" s="274"/>
      <c r="D116" s="274"/>
      <c r="E116" s="274"/>
      <c r="F116" s="274"/>
      <c r="G116" s="274"/>
      <c r="H116" s="274"/>
      <c r="I116" s="274"/>
      <c r="J116" s="274"/>
      <c r="K116" s="272"/>
      <c r="L116" s="70"/>
      <c r="M116" s="70"/>
      <c r="N116" s="70"/>
      <c r="O116" s="70"/>
      <c r="P116" s="70"/>
      <c r="Q116" s="27">
        <f t="shared" ref="Q116:R116" si="139">Q115</f>
        <v>6</v>
      </c>
      <c r="R116" s="27">
        <f t="shared" si="139"/>
        <v>6</v>
      </c>
    </row>
    <row r="117" spans="1:18" hidden="1" x14ac:dyDescent="0.25">
      <c r="A117" s="70" t="str">
        <f t="shared" si="130"/>
        <v/>
      </c>
      <c r="B117" s="274"/>
      <c r="C117" s="274"/>
      <c r="D117" s="274"/>
      <c r="E117" s="274"/>
      <c r="F117" s="274"/>
      <c r="G117" s="274"/>
      <c r="H117" s="274"/>
      <c r="I117" s="274"/>
      <c r="J117" s="274"/>
      <c r="K117" s="274"/>
      <c r="L117" s="272"/>
      <c r="M117" s="70"/>
      <c r="N117" s="70"/>
      <c r="O117" s="70"/>
      <c r="P117" s="70"/>
      <c r="Q117" s="27">
        <f t="shared" ref="Q117:R117" si="140">Q116</f>
        <v>6</v>
      </c>
      <c r="R117" s="27">
        <f t="shared" si="140"/>
        <v>6</v>
      </c>
    </row>
    <row r="118" spans="1:18" s="79" customFormat="1" hidden="1" x14ac:dyDescent="0.25">
      <c r="A118" s="70" t="str">
        <f t="shared" si="130"/>
        <v/>
      </c>
      <c r="B118" s="275"/>
      <c r="C118" s="275"/>
      <c r="D118" s="275"/>
      <c r="E118" s="275"/>
      <c r="F118" s="275"/>
      <c r="G118" s="275"/>
      <c r="H118" s="275"/>
      <c r="I118" s="275"/>
      <c r="J118" s="275"/>
      <c r="K118" s="275"/>
      <c r="L118" s="275"/>
      <c r="M118" s="272"/>
      <c r="N118" s="70"/>
      <c r="O118" s="70"/>
      <c r="P118" s="70"/>
      <c r="Q118" s="27">
        <f t="shared" ref="Q118:R118" si="141">Q117</f>
        <v>6</v>
      </c>
      <c r="R118" s="27">
        <f t="shared" si="141"/>
        <v>6</v>
      </c>
    </row>
    <row r="119" spans="1:18" s="79" customFormat="1" hidden="1" x14ac:dyDescent="0.25">
      <c r="A119" s="70" t="str">
        <f t="shared" si="130"/>
        <v/>
      </c>
      <c r="B119" s="275"/>
      <c r="C119" s="275"/>
      <c r="D119" s="275"/>
      <c r="E119" s="275"/>
      <c r="F119" s="275"/>
      <c r="G119" s="275"/>
      <c r="H119" s="275"/>
      <c r="I119" s="275"/>
      <c r="J119" s="275"/>
      <c r="K119" s="275"/>
      <c r="L119" s="275"/>
      <c r="M119" s="275"/>
      <c r="N119" s="272"/>
      <c r="O119" s="70"/>
      <c r="P119" s="70"/>
      <c r="Q119" s="27">
        <f t="shared" ref="Q119:R119" si="142">Q118</f>
        <v>6</v>
      </c>
      <c r="R119" s="27">
        <f t="shared" si="142"/>
        <v>6</v>
      </c>
    </row>
    <row r="120" spans="1:18" s="79" customFormat="1" hidden="1" x14ac:dyDescent="0.25">
      <c r="A120" s="70" t="str">
        <f t="shared" si="130"/>
        <v/>
      </c>
      <c r="B120" s="275"/>
      <c r="C120" s="275"/>
      <c r="D120" s="275"/>
      <c r="E120" s="275"/>
      <c r="F120" s="275"/>
      <c r="G120" s="275"/>
      <c r="H120" s="275"/>
      <c r="I120" s="275"/>
      <c r="J120" s="275"/>
      <c r="K120" s="275"/>
      <c r="L120" s="275"/>
      <c r="M120" s="275"/>
      <c r="N120" s="275"/>
      <c r="O120" s="272"/>
      <c r="P120" s="70"/>
      <c r="Q120" s="27">
        <f t="shared" ref="Q120:R120" si="143">Q119</f>
        <v>6</v>
      </c>
      <c r="R120" s="27">
        <f t="shared" si="143"/>
        <v>6</v>
      </c>
    </row>
    <row r="121" spans="1:18" s="79" customFormat="1" hidden="1" x14ac:dyDescent="0.25">
      <c r="A121" s="70" t="str">
        <f t="shared" si="130"/>
        <v/>
      </c>
      <c r="B121" s="275"/>
      <c r="C121" s="275"/>
      <c r="D121" s="275"/>
      <c r="E121" s="275"/>
      <c r="F121" s="275"/>
      <c r="G121" s="275"/>
      <c r="H121" s="275"/>
      <c r="I121" s="275"/>
      <c r="J121" s="275"/>
      <c r="K121" s="275"/>
      <c r="L121" s="275"/>
      <c r="M121" s="275"/>
      <c r="N121" s="275"/>
      <c r="O121" s="275"/>
      <c r="P121" s="272"/>
      <c r="Q121" s="27">
        <f t="shared" ref="Q121:R121" si="144">Q120</f>
        <v>6</v>
      </c>
      <c r="R121" s="27">
        <f t="shared" si="144"/>
        <v>6</v>
      </c>
    </row>
    <row r="122" spans="1:18" x14ac:dyDescent="0.25">
      <c r="A122" s="25"/>
      <c r="B122" s="25"/>
      <c r="C122" s="25"/>
      <c r="D122" s="25"/>
      <c r="E122" s="25"/>
      <c r="F122" s="25"/>
      <c r="G122" s="25"/>
      <c r="H122" s="25"/>
      <c r="I122" s="25"/>
      <c r="J122" s="25"/>
      <c r="K122" s="25"/>
      <c r="L122" s="25"/>
      <c r="M122" s="25"/>
      <c r="N122" s="25"/>
      <c r="O122" s="25"/>
      <c r="P122" s="25"/>
      <c r="Q122" s="27"/>
      <c r="R122" s="27"/>
    </row>
    <row r="123" spans="1:18" hidden="1" x14ac:dyDescent="0.25">
      <c r="A123" s="70"/>
      <c r="B123" s="70"/>
      <c r="C123" s="70">
        <v>2</v>
      </c>
      <c r="D123" s="70">
        <f t="shared" ref="D123" si="145">IFERROR(IF(C123+1&gt;$F$4,"",C123+1),"")</f>
        <v>3</v>
      </c>
      <c r="E123" s="70" t="str">
        <f t="shared" ref="E123" si="146">IFERROR(IF(D123+1&gt;$F$4,"",D123+1),"")</f>
        <v/>
      </c>
      <c r="F123" s="70" t="str">
        <f t="shared" ref="F123" si="147">IFERROR(IF(E123+1&gt;$F$4,"",E123+1),"")</f>
        <v/>
      </c>
      <c r="G123" s="70" t="str">
        <f t="shared" ref="G123" si="148">IFERROR(IF(F123+1&gt;$F$4,"",F123+1),"")</f>
        <v/>
      </c>
      <c r="H123" s="70" t="str">
        <f t="shared" ref="H123" si="149">IFERROR(IF(G123+1&gt;$F$4,"",G123+1),"")</f>
        <v/>
      </c>
      <c r="I123" s="70" t="str">
        <f t="shared" ref="I123" si="150">IFERROR(IF(H123+1&gt;$F$4,"",H123+1),"")</f>
        <v/>
      </c>
      <c r="J123" s="70" t="str">
        <f t="shared" ref="J123" si="151">IFERROR(IF(I123+1&gt;$F$4,"",I123+1),"")</f>
        <v/>
      </c>
      <c r="K123" s="70" t="str">
        <f t="shared" ref="K123" si="152">IFERROR(IF(J123+1&gt;$F$4,"",J123+1),"")</f>
        <v/>
      </c>
      <c r="L123" s="70" t="str">
        <f t="shared" ref="L123" si="153">IFERROR(IF(K123+1&gt;$F$4,"",K123+1),"")</f>
        <v/>
      </c>
      <c r="M123" s="70" t="str">
        <f t="shared" ref="M123" si="154">IFERROR(IF(L123+1&gt;$F$4,"",L123+1),"")</f>
        <v/>
      </c>
      <c r="N123" s="70" t="str">
        <f t="shared" ref="N123" si="155">IFERROR(IF(M123+1&gt;$F$4,"",M123+1),"")</f>
        <v/>
      </c>
      <c r="O123" s="70" t="str">
        <f t="shared" ref="O123" si="156">IFERROR(IF(N123+1&gt;$F$4,"",N123+1),"")</f>
        <v/>
      </c>
      <c r="P123" s="70" t="str">
        <f t="shared" ref="P123" si="157">IFERROR(IF(O123+1&gt;$F$4,"",O123+1),"")</f>
        <v/>
      </c>
      <c r="Q123" s="51" t="e">
        <f>MATCH(A123,Result3_Genes,0)</f>
        <v>#N/A</v>
      </c>
      <c r="R123" s="51" t="e">
        <f>MATCH(B123,Result3_Genes,0)</f>
        <v>#N/A</v>
      </c>
    </row>
    <row r="124" spans="1:18" hidden="1" x14ac:dyDescent="0.25">
      <c r="A124" s="70">
        <v>1</v>
      </c>
      <c r="B124" s="272"/>
      <c r="C124" s="70"/>
      <c r="D124" s="70"/>
      <c r="E124" s="70"/>
      <c r="F124" s="70"/>
      <c r="G124" s="70"/>
      <c r="H124" s="70"/>
      <c r="I124" s="70"/>
      <c r="J124" s="70"/>
      <c r="K124" s="70"/>
      <c r="L124" s="70"/>
      <c r="M124" s="70"/>
      <c r="N124" s="70"/>
      <c r="O124" s="70"/>
      <c r="P124" s="70"/>
      <c r="Q124" s="27" t="e">
        <f>Q123</f>
        <v>#N/A</v>
      </c>
      <c r="R124" s="27" t="e">
        <f>R123</f>
        <v>#N/A</v>
      </c>
    </row>
    <row r="125" spans="1:18" hidden="1" x14ac:dyDescent="0.25">
      <c r="A125" s="70">
        <f t="shared" ref="A125:A138" si="158">IFERROR(IF(A124+1&gt;$F$4,"",A124+1),"")</f>
        <v>2</v>
      </c>
      <c r="B125" s="274"/>
      <c r="C125" s="272"/>
      <c r="D125" s="70"/>
      <c r="E125" s="70"/>
      <c r="F125" s="273"/>
      <c r="G125" s="70"/>
      <c r="H125" s="70"/>
      <c r="I125" s="70"/>
      <c r="J125" s="70"/>
      <c r="K125" s="70"/>
      <c r="L125" s="70"/>
      <c r="M125" s="70"/>
      <c r="N125" s="70"/>
      <c r="O125" s="70"/>
      <c r="P125" s="70"/>
      <c r="Q125" s="27" t="e">
        <f t="shared" ref="Q125:R125" si="159">Q124</f>
        <v>#N/A</v>
      </c>
      <c r="R125" s="27" t="e">
        <f t="shared" si="159"/>
        <v>#N/A</v>
      </c>
    </row>
    <row r="126" spans="1:18" hidden="1" x14ac:dyDescent="0.25">
      <c r="A126" s="70">
        <f t="shared" si="158"/>
        <v>3</v>
      </c>
      <c r="B126" s="274"/>
      <c r="C126" s="274"/>
      <c r="D126" s="272"/>
      <c r="E126" s="70"/>
      <c r="F126" s="70"/>
      <c r="G126" s="70"/>
      <c r="H126" s="70"/>
      <c r="I126" s="70"/>
      <c r="J126" s="70"/>
      <c r="K126" s="70"/>
      <c r="L126" s="70"/>
      <c r="M126" s="70"/>
      <c r="N126" s="70"/>
      <c r="O126" s="70"/>
      <c r="P126" s="70"/>
      <c r="Q126" s="27" t="e">
        <f t="shared" ref="Q126:R126" si="160">Q125</f>
        <v>#N/A</v>
      </c>
      <c r="R126" s="27" t="e">
        <f t="shared" si="160"/>
        <v>#N/A</v>
      </c>
    </row>
    <row r="127" spans="1:18" hidden="1" x14ac:dyDescent="0.25">
      <c r="A127" s="70" t="str">
        <f t="shared" si="158"/>
        <v/>
      </c>
      <c r="B127" s="274"/>
      <c r="C127" s="274"/>
      <c r="D127" s="274"/>
      <c r="E127" s="272"/>
      <c r="F127" s="70"/>
      <c r="G127" s="70"/>
      <c r="H127" s="70"/>
      <c r="I127" s="70"/>
      <c r="J127" s="70"/>
      <c r="K127" s="70"/>
      <c r="L127" s="70"/>
      <c r="M127" s="70"/>
      <c r="N127" s="70"/>
      <c r="O127" s="70"/>
      <c r="P127" s="70"/>
      <c r="Q127" s="27" t="e">
        <f t="shared" ref="Q127:R127" si="161">Q126</f>
        <v>#N/A</v>
      </c>
      <c r="R127" s="27" t="e">
        <f t="shared" si="161"/>
        <v>#N/A</v>
      </c>
    </row>
    <row r="128" spans="1:18" hidden="1" x14ac:dyDescent="0.25">
      <c r="A128" s="70" t="str">
        <f t="shared" si="158"/>
        <v/>
      </c>
      <c r="B128" s="274"/>
      <c r="C128" s="274"/>
      <c r="D128" s="274"/>
      <c r="E128" s="274"/>
      <c r="F128" s="272"/>
      <c r="G128" s="70"/>
      <c r="H128" s="70"/>
      <c r="I128" s="70"/>
      <c r="J128" s="70"/>
      <c r="K128" s="70"/>
      <c r="L128" s="70"/>
      <c r="M128" s="70"/>
      <c r="N128" s="70"/>
      <c r="O128" s="70"/>
      <c r="P128" s="70"/>
      <c r="Q128" s="27" t="e">
        <f t="shared" ref="Q128:R128" si="162">Q127</f>
        <v>#N/A</v>
      </c>
      <c r="R128" s="27" t="e">
        <f t="shared" si="162"/>
        <v>#N/A</v>
      </c>
    </row>
    <row r="129" spans="1:18" hidden="1" x14ac:dyDescent="0.25">
      <c r="A129" s="70" t="str">
        <f t="shared" si="158"/>
        <v/>
      </c>
      <c r="B129" s="274"/>
      <c r="C129" s="274"/>
      <c r="D129" s="274"/>
      <c r="E129" s="274"/>
      <c r="F129" s="274"/>
      <c r="G129" s="272"/>
      <c r="H129" s="70"/>
      <c r="I129" s="70"/>
      <c r="J129" s="70"/>
      <c r="K129" s="70"/>
      <c r="L129" s="70"/>
      <c r="M129" s="70"/>
      <c r="N129" s="70"/>
      <c r="O129" s="70"/>
      <c r="P129" s="70"/>
      <c r="Q129" s="27" t="e">
        <f t="shared" ref="Q129:R129" si="163">Q128</f>
        <v>#N/A</v>
      </c>
      <c r="R129" s="27" t="e">
        <f t="shared" si="163"/>
        <v>#N/A</v>
      </c>
    </row>
    <row r="130" spans="1:18" hidden="1" x14ac:dyDescent="0.25">
      <c r="A130" s="70" t="str">
        <f t="shared" si="158"/>
        <v/>
      </c>
      <c r="B130" s="274"/>
      <c r="C130" s="274"/>
      <c r="D130" s="274"/>
      <c r="E130" s="274"/>
      <c r="F130" s="274"/>
      <c r="G130" s="274"/>
      <c r="H130" s="272"/>
      <c r="I130" s="70"/>
      <c r="J130" s="70"/>
      <c r="K130" s="70"/>
      <c r="L130" s="70"/>
      <c r="M130" s="70"/>
      <c r="N130" s="70"/>
      <c r="O130" s="70"/>
      <c r="P130" s="70"/>
      <c r="Q130" s="27" t="e">
        <f t="shared" ref="Q130:R130" si="164">Q129</f>
        <v>#N/A</v>
      </c>
      <c r="R130" s="27" t="e">
        <f t="shared" si="164"/>
        <v>#N/A</v>
      </c>
    </row>
    <row r="131" spans="1:18" hidden="1" x14ac:dyDescent="0.25">
      <c r="A131" s="70" t="str">
        <f t="shared" si="158"/>
        <v/>
      </c>
      <c r="B131" s="274"/>
      <c r="C131" s="274"/>
      <c r="D131" s="274"/>
      <c r="E131" s="274"/>
      <c r="F131" s="274"/>
      <c r="G131" s="274"/>
      <c r="H131" s="274"/>
      <c r="I131" s="272"/>
      <c r="J131" s="70"/>
      <c r="K131" s="70"/>
      <c r="L131" s="70"/>
      <c r="M131" s="70"/>
      <c r="N131" s="70"/>
      <c r="O131" s="70"/>
      <c r="P131" s="70"/>
      <c r="Q131" s="27" t="e">
        <f t="shared" ref="Q131:R131" si="165">Q130</f>
        <v>#N/A</v>
      </c>
      <c r="R131" s="27" t="e">
        <f t="shared" si="165"/>
        <v>#N/A</v>
      </c>
    </row>
    <row r="132" spans="1:18" hidden="1" x14ac:dyDescent="0.25">
      <c r="A132" s="70" t="str">
        <f t="shared" si="158"/>
        <v/>
      </c>
      <c r="B132" s="274"/>
      <c r="C132" s="274"/>
      <c r="D132" s="274"/>
      <c r="E132" s="274"/>
      <c r="F132" s="274"/>
      <c r="G132" s="274"/>
      <c r="H132" s="274"/>
      <c r="I132" s="274"/>
      <c r="J132" s="272"/>
      <c r="K132" s="70"/>
      <c r="L132" s="70"/>
      <c r="M132" s="70"/>
      <c r="N132" s="70"/>
      <c r="O132" s="70"/>
      <c r="P132" s="70"/>
      <c r="Q132" s="27" t="e">
        <f t="shared" ref="Q132:R132" si="166">Q131</f>
        <v>#N/A</v>
      </c>
      <c r="R132" s="27" t="e">
        <f t="shared" si="166"/>
        <v>#N/A</v>
      </c>
    </row>
    <row r="133" spans="1:18" hidden="1" x14ac:dyDescent="0.25">
      <c r="A133" s="70" t="str">
        <f t="shared" si="158"/>
        <v/>
      </c>
      <c r="B133" s="274"/>
      <c r="C133" s="274"/>
      <c r="D133" s="274"/>
      <c r="E133" s="274"/>
      <c r="F133" s="274"/>
      <c r="G133" s="274"/>
      <c r="H133" s="274"/>
      <c r="I133" s="274"/>
      <c r="J133" s="274"/>
      <c r="K133" s="272"/>
      <c r="L133" s="70"/>
      <c r="M133" s="70"/>
      <c r="N133" s="70"/>
      <c r="O133" s="70"/>
      <c r="P133" s="70"/>
      <c r="Q133" s="27" t="e">
        <f t="shared" ref="Q133:R133" si="167">Q132</f>
        <v>#N/A</v>
      </c>
      <c r="R133" s="27" t="e">
        <f t="shared" si="167"/>
        <v>#N/A</v>
      </c>
    </row>
    <row r="134" spans="1:18" hidden="1" x14ac:dyDescent="0.25">
      <c r="A134" s="70" t="str">
        <f t="shared" si="158"/>
        <v/>
      </c>
      <c r="B134" s="274"/>
      <c r="C134" s="274"/>
      <c r="D134" s="274"/>
      <c r="E134" s="274"/>
      <c r="F134" s="274"/>
      <c r="G134" s="274"/>
      <c r="H134" s="274"/>
      <c r="I134" s="274"/>
      <c r="J134" s="274"/>
      <c r="K134" s="274"/>
      <c r="L134" s="272"/>
      <c r="M134" s="70"/>
      <c r="N134" s="70"/>
      <c r="O134" s="70"/>
      <c r="P134" s="70"/>
      <c r="Q134" s="27" t="e">
        <f t="shared" ref="Q134:R134" si="168">Q133</f>
        <v>#N/A</v>
      </c>
      <c r="R134" s="27" t="e">
        <f t="shared" si="168"/>
        <v>#N/A</v>
      </c>
    </row>
    <row r="135" spans="1:18" s="79" customFormat="1" hidden="1" x14ac:dyDescent="0.25">
      <c r="A135" s="70" t="str">
        <f t="shared" si="158"/>
        <v/>
      </c>
      <c r="B135" s="275"/>
      <c r="C135" s="275"/>
      <c r="D135" s="275"/>
      <c r="E135" s="275"/>
      <c r="F135" s="275"/>
      <c r="G135" s="275"/>
      <c r="H135" s="275"/>
      <c r="I135" s="275"/>
      <c r="J135" s="275"/>
      <c r="K135" s="275"/>
      <c r="L135" s="275"/>
      <c r="M135" s="272"/>
      <c r="N135" s="70"/>
      <c r="O135" s="70"/>
      <c r="P135" s="70"/>
      <c r="Q135" s="27" t="e">
        <f t="shared" ref="Q135:R135" si="169">Q134</f>
        <v>#N/A</v>
      </c>
      <c r="R135" s="27" t="e">
        <f t="shared" si="169"/>
        <v>#N/A</v>
      </c>
    </row>
    <row r="136" spans="1:18" s="79" customFormat="1" hidden="1" x14ac:dyDescent="0.25">
      <c r="A136" s="70" t="str">
        <f t="shared" si="158"/>
        <v/>
      </c>
      <c r="B136" s="275"/>
      <c r="C136" s="275"/>
      <c r="D136" s="275"/>
      <c r="E136" s="275"/>
      <c r="F136" s="275"/>
      <c r="G136" s="275"/>
      <c r="H136" s="275"/>
      <c r="I136" s="275"/>
      <c r="J136" s="275"/>
      <c r="K136" s="275"/>
      <c r="L136" s="275"/>
      <c r="M136" s="275"/>
      <c r="N136" s="272"/>
      <c r="O136" s="70"/>
      <c r="P136" s="70"/>
      <c r="Q136" s="27" t="e">
        <f t="shared" ref="Q136:R136" si="170">Q135</f>
        <v>#N/A</v>
      </c>
      <c r="R136" s="27" t="e">
        <f t="shared" si="170"/>
        <v>#N/A</v>
      </c>
    </row>
    <row r="137" spans="1:18" s="79" customFormat="1" hidden="1" x14ac:dyDescent="0.25">
      <c r="A137" s="70" t="str">
        <f t="shared" si="158"/>
        <v/>
      </c>
      <c r="B137" s="275"/>
      <c r="C137" s="275"/>
      <c r="D137" s="275"/>
      <c r="E137" s="275"/>
      <c r="F137" s="275"/>
      <c r="G137" s="275"/>
      <c r="H137" s="275"/>
      <c r="I137" s="275"/>
      <c r="J137" s="275"/>
      <c r="K137" s="275"/>
      <c r="L137" s="275"/>
      <c r="M137" s="275"/>
      <c r="N137" s="275"/>
      <c r="O137" s="272"/>
      <c r="P137" s="70"/>
      <c r="Q137" s="27" t="e">
        <f t="shared" ref="Q137:R137" si="171">Q136</f>
        <v>#N/A</v>
      </c>
      <c r="R137" s="27" t="e">
        <f t="shared" si="171"/>
        <v>#N/A</v>
      </c>
    </row>
    <row r="138" spans="1:18" s="79" customFormat="1" hidden="1" x14ac:dyDescent="0.25">
      <c r="A138" s="70" t="str">
        <f t="shared" si="158"/>
        <v/>
      </c>
      <c r="B138" s="275"/>
      <c r="C138" s="275"/>
      <c r="D138" s="275"/>
      <c r="E138" s="275"/>
      <c r="F138" s="275"/>
      <c r="G138" s="275"/>
      <c r="H138" s="275"/>
      <c r="I138" s="275"/>
      <c r="J138" s="275"/>
      <c r="K138" s="275"/>
      <c r="L138" s="275"/>
      <c r="M138" s="275"/>
      <c r="N138" s="275"/>
      <c r="O138" s="275"/>
      <c r="P138" s="272"/>
      <c r="Q138" s="27" t="e">
        <f t="shared" ref="Q138:R138" si="172">Q137</f>
        <v>#N/A</v>
      </c>
      <c r="R138" s="27" t="e">
        <f t="shared" si="172"/>
        <v>#N/A</v>
      </c>
    </row>
    <row r="139" spans="1:18" x14ac:dyDescent="0.25">
      <c r="A139" s="25"/>
      <c r="B139" s="25"/>
      <c r="C139" s="25"/>
      <c r="D139" s="25"/>
      <c r="E139" s="25"/>
      <c r="F139" s="25"/>
      <c r="G139" s="25"/>
      <c r="H139" s="25"/>
      <c r="I139" s="25"/>
      <c r="J139" s="25"/>
      <c r="K139" s="25"/>
      <c r="L139" s="25"/>
      <c r="M139" s="25"/>
      <c r="N139" s="25"/>
      <c r="O139" s="25"/>
      <c r="P139" s="25"/>
      <c r="Q139" s="23"/>
    </row>
  </sheetData>
  <sheetProtection password="C750" sheet="1" objects="1" scenarios="1" selectLockedCells="1"/>
  <dataConsolidate/>
  <conditionalFormatting sqref="D22:D23 G22:G26 H22:H27 I22:I28 J22:J29 K22:K30 L22:L31 F22:F25 E23:E24 C22">
    <cfRule type="containsBlanks" dxfId="162" priority="286">
      <formula>LEN(TRIM(C22))=0</formula>
    </cfRule>
    <cfRule type="cellIs" dxfId="161" priority="287" operator="greaterThan">
      <formula>$F$2</formula>
    </cfRule>
    <cfRule type="cellIs" dxfId="160" priority="290" operator="lessThanOrEqual">
      <formula>$F$2</formula>
    </cfRule>
  </conditionalFormatting>
  <conditionalFormatting sqref="F2">
    <cfRule type="cellIs" dxfId="159" priority="288" operator="lessThanOrEqual">
      <formula>$F$2</formula>
    </cfRule>
  </conditionalFormatting>
  <conditionalFormatting sqref="P39:P52">
    <cfRule type="containsBlanks" dxfId="158" priority="232">
      <formula>LEN(TRIM(P39))=0</formula>
    </cfRule>
    <cfRule type="cellIs" dxfId="157" priority="233" operator="greaterThan">
      <formula>$F$2</formula>
    </cfRule>
    <cfRule type="cellIs" dxfId="156" priority="234" operator="lessThanOrEqual">
      <formula>$F$2</formula>
    </cfRule>
  </conditionalFormatting>
  <conditionalFormatting sqref="I41">
    <cfRule type="containsBlanks" dxfId="155" priority="136">
      <formula>LEN(TRIM(I41))=0</formula>
    </cfRule>
    <cfRule type="cellIs" dxfId="154" priority="137" operator="greaterThan">
      <formula>$F$2</formula>
    </cfRule>
    <cfRule type="cellIs" dxfId="153" priority="138" operator="lessThanOrEqual">
      <formula>$F$2</formula>
    </cfRule>
  </conditionalFormatting>
  <conditionalFormatting sqref="C39:F39">
    <cfRule type="containsBlanks" dxfId="152" priority="130">
      <formula>LEN(TRIM(C39))=0</formula>
    </cfRule>
    <cfRule type="cellIs" dxfId="151" priority="131" operator="greaterThan">
      <formula>$F$2</formula>
    </cfRule>
    <cfRule type="cellIs" dxfId="150" priority="132" operator="lessThanOrEqual">
      <formula>$F$2</formula>
    </cfRule>
  </conditionalFormatting>
  <conditionalFormatting sqref="M22:M32">
    <cfRule type="containsBlanks" dxfId="149" priority="259">
      <formula>LEN(TRIM(M22))=0</formula>
    </cfRule>
    <cfRule type="cellIs" dxfId="148" priority="260" operator="greaterThan">
      <formula>$F$2</formula>
    </cfRule>
    <cfRule type="cellIs" dxfId="147" priority="261" operator="lessThanOrEqual">
      <formula>$F$2</formula>
    </cfRule>
  </conditionalFormatting>
  <conditionalFormatting sqref="N22:N33">
    <cfRule type="containsBlanks" dxfId="146" priority="256">
      <formula>LEN(TRIM(N22))=0</formula>
    </cfRule>
    <cfRule type="cellIs" dxfId="145" priority="257" operator="greaterThan">
      <formula>$F$2</formula>
    </cfRule>
    <cfRule type="cellIs" dxfId="144" priority="258" operator="lessThanOrEqual">
      <formula>$F$2</formula>
    </cfRule>
  </conditionalFormatting>
  <conditionalFormatting sqref="O22:O34">
    <cfRule type="containsBlanks" dxfId="143" priority="253">
      <formula>LEN(TRIM(O22))=0</formula>
    </cfRule>
    <cfRule type="cellIs" dxfId="142" priority="254" operator="greaterThan">
      <formula>$F$2</formula>
    </cfRule>
    <cfRule type="cellIs" dxfId="141" priority="255" operator="lessThanOrEqual">
      <formula>$F$2</formula>
    </cfRule>
  </conditionalFormatting>
  <conditionalFormatting sqref="P22:P35">
    <cfRule type="containsBlanks" dxfId="140" priority="250">
      <formula>LEN(TRIM(P22))=0</formula>
    </cfRule>
    <cfRule type="cellIs" dxfId="139" priority="251" operator="greaterThan">
      <formula>$F$2</formula>
    </cfRule>
    <cfRule type="cellIs" dxfId="138" priority="252" operator="lessThanOrEqual">
      <formula>$F$2</formula>
    </cfRule>
  </conditionalFormatting>
  <conditionalFormatting sqref="D40 G39:G43 H39:H44 I39:I40 J39:J46 K39:K47 L39:L48 F40:F42 E40:E41 I42:I45">
    <cfRule type="containsBlanks" dxfId="137" priority="247">
      <formula>LEN(TRIM(D39))=0</formula>
    </cfRule>
    <cfRule type="cellIs" dxfId="136" priority="248" operator="greaterThan">
      <formula>$F$2</formula>
    </cfRule>
    <cfRule type="cellIs" dxfId="135" priority="249" operator="lessThanOrEqual">
      <formula>$F$2</formula>
    </cfRule>
  </conditionalFormatting>
  <conditionalFormatting sqref="M39:M49">
    <cfRule type="containsBlanks" dxfId="134" priority="241">
      <formula>LEN(TRIM(M39))=0</formula>
    </cfRule>
    <cfRule type="cellIs" dxfId="133" priority="242" operator="greaterThan">
      <formula>$F$2</formula>
    </cfRule>
    <cfRule type="cellIs" dxfId="132" priority="243" operator="lessThanOrEqual">
      <formula>$F$2</formula>
    </cfRule>
  </conditionalFormatting>
  <conditionalFormatting sqref="N39:N50">
    <cfRule type="containsBlanks" dxfId="131" priority="238">
      <formula>LEN(TRIM(N39))=0</formula>
    </cfRule>
    <cfRule type="cellIs" dxfId="130" priority="239" operator="greaterThan">
      <formula>$F$2</formula>
    </cfRule>
    <cfRule type="cellIs" dxfId="129" priority="240" operator="lessThanOrEqual">
      <formula>$F$2</formula>
    </cfRule>
  </conditionalFormatting>
  <conditionalFormatting sqref="O39:O51">
    <cfRule type="containsBlanks" dxfId="128" priority="235">
      <formula>LEN(TRIM(O39))=0</formula>
    </cfRule>
    <cfRule type="cellIs" dxfId="127" priority="236" operator="greaterThan">
      <formula>$F$2</formula>
    </cfRule>
    <cfRule type="cellIs" dxfId="126" priority="237" operator="lessThanOrEqual">
      <formula>$F$2</formula>
    </cfRule>
  </conditionalFormatting>
  <conditionalFormatting sqref="C107:F107">
    <cfRule type="containsBlanks" dxfId="125" priority="22">
      <formula>LEN(TRIM(C107))=0</formula>
    </cfRule>
    <cfRule type="cellIs" dxfId="124" priority="23" operator="greaterThan">
      <formula>$F$2</formula>
    </cfRule>
    <cfRule type="cellIs" dxfId="123" priority="24" operator="lessThanOrEqual">
      <formula>$F$2</formula>
    </cfRule>
  </conditionalFormatting>
  <conditionalFormatting sqref="E22">
    <cfRule type="containsBlanks" dxfId="122" priority="106">
      <formula>LEN(TRIM(E22))=0</formula>
    </cfRule>
    <cfRule type="cellIs" dxfId="121" priority="107" operator="greaterThan">
      <formula>$F$2</formula>
    </cfRule>
    <cfRule type="cellIs" dxfId="120" priority="108" operator="lessThanOrEqual">
      <formula>$F$2</formula>
    </cfRule>
  </conditionalFormatting>
  <conditionalFormatting sqref="P56:P69">
    <cfRule type="containsBlanks" dxfId="119" priority="91">
      <formula>LEN(TRIM(P56))=0</formula>
    </cfRule>
    <cfRule type="cellIs" dxfId="118" priority="92" operator="greaterThan">
      <formula>$F$2</formula>
    </cfRule>
    <cfRule type="cellIs" dxfId="117" priority="93" operator="lessThanOrEqual">
      <formula>$F$2</formula>
    </cfRule>
  </conditionalFormatting>
  <conditionalFormatting sqref="D57 G56:G60 H56:H61 I56:I57 J56:J63 K56:K64 L56:L65 F57:F59 E57:E58 I59:I62">
    <cfRule type="containsBlanks" dxfId="116" priority="103">
      <formula>LEN(TRIM(D56))=0</formula>
    </cfRule>
    <cfRule type="cellIs" dxfId="115" priority="104" operator="greaterThan">
      <formula>$F$2</formula>
    </cfRule>
    <cfRule type="cellIs" dxfId="114" priority="105" operator="lessThanOrEqual">
      <formula>$F$2</formula>
    </cfRule>
  </conditionalFormatting>
  <conditionalFormatting sqref="M56:M66">
    <cfRule type="containsBlanks" dxfId="113" priority="100">
      <formula>LEN(TRIM(M56))=0</formula>
    </cfRule>
    <cfRule type="cellIs" dxfId="112" priority="101" operator="greaterThan">
      <formula>$F$2</formula>
    </cfRule>
    <cfRule type="cellIs" dxfId="111" priority="102" operator="lessThanOrEqual">
      <formula>$F$2</formula>
    </cfRule>
  </conditionalFormatting>
  <conditionalFormatting sqref="N56:N67">
    <cfRule type="containsBlanks" dxfId="110" priority="97">
      <formula>LEN(TRIM(N56))=0</formula>
    </cfRule>
    <cfRule type="cellIs" dxfId="109" priority="98" operator="greaterThan">
      <formula>$F$2</formula>
    </cfRule>
    <cfRule type="cellIs" dxfId="108" priority="99" operator="lessThanOrEqual">
      <formula>$F$2</formula>
    </cfRule>
  </conditionalFormatting>
  <conditionalFormatting sqref="O56:O68">
    <cfRule type="containsBlanks" dxfId="107" priority="94">
      <formula>LEN(TRIM(O56))=0</formula>
    </cfRule>
    <cfRule type="cellIs" dxfId="106" priority="95" operator="greaterThan">
      <formula>$F$2</formula>
    </cfRule>
    <cfRule type="cellIs" dxfId="105" priority="96" operator="lessThanOrEqual">
      <formula>$F$2</formula>
    </cfRule>
  </conditionalFormatting>
  <conditionalFormatting sqref="I58">
    <cfRule type="containsBlanks" dxfId="104" priority="88">
      <formula>LEN(TRIM(I58))=0</formula>
    </cfRule>
    <cfRule type="cellIs" dxfId="103" priority="89" operator="greaterThan">
      <formula>$F$2</formula>
    </cfRule>
    <cfRule type="cellIs" dxfId="102" priority="90" operator="lessThanOrEqual">
      <formula>$F$2</formula>
    </cfRule>
  </conditionalFormatting>
  <conditionalFormatting sqref="C56:F56">
    <cfRule type="containsBlanks" dxfId="101" priority="85">
      <formula>LEN(TRIM(C56))=0</formula>
    </cfRule>
    <cfRule type="cellIs" dxfId="100" priority="86" operator="greaterThan">
      <formula>$F$2</formula>
    </cfRule>
    <cfRule type="cellIs" dxfId="99" priority="87" operator="lessThanOrEqual">
      <formula>$F$2</formula>
    </cfRule>
  </conditionalFormatting>
  <conditionalFormatting sqref="P73:P86">
    <cfRule type="containsBlanks" dxfId="98" priority="70">
      <formula>LEN(TRIM(P73))=0</formula>
    </cfRule>
    <cfRule type="cellIs" dxfId="97" priority="71" operator="greaterThan">
      <formula>$F$2</formula>
    </cfRule>
    <cfRule type="cellIs" dxfId="96" priority="72" operator="lessThanOrEqual">
      <formula>$F$2</formula>
    </cfRule>
  </conditionalFormatting>
  <conditionalFormatting sqref="D74 G73:G77 H73:H78 I73:I74 J73:J80 K73:K81 L73:L82 F74:F76 E74:E75 I76:I79">
    <cfRule type="containsBlanks" dxfId="95" priority="82">
      <formula>LEN(TRIM(D73))=0</formula>
    </cfRule>
    <cfRule type="cellIs" dxfId="94" priority="83" operator="greaterThan">
      <formula>$F$2</formula>
    </cfRule>
    <cfRule type="cellIs" dxfId="93" priority="84" operator="lessThanOrEqual">
      <formula>$F$2</formula>
    </cfRule>
  </conditionalFormatting>
  <conditionalFormatting sqref="M73:M83">
    <cfRule type="containsBlanks" dxfId="92" priority="79">
      <formula>LEN(TRIM(M73))=0</formula>
    </cfRule>
    <cfRule type="cellIs" dxfId="91" priority="80" operator="greaterThan">
      <formula>$F$2</formula>
    </cfRule>
    <cfRule type="cellIs" dxfId="90" priority="81" operator="lessThanOrEqual">
      <formula>$F$2</formula>
    </cfRule>
  </conditionalFormatting>
  <conditionalFormatting sqref="N73:N84">
    <cfRule type="containsBlanks" dxfId="89" priority="76">
      <formula>LEN(TRIM(N73))=0</formula>
    </cfRule>
    <cfRule type="cellIs" dxfId="88" priority="77" operator="greaterThan">
      <formula>$F$2</formula>
    </cfRule>
    <cfRule type="cellIs" dxfId="87" priority="78" operator="lessThanOrEqual">
      <formula>$F$2</formula>
    </cfRule>
  </conditionalFormatting>
  <conditionalFormatting sqref="O73:O85">
    <cfRule type="containsBlanks" dxfId="86" priority="73">
      <formula>LEN(TRIM(O73))=0</formula>
    </cfRule>
    <cfRule type="cellIs" dxfId="85" priority="74" operator="greaterThan">
      <formula>$F$2</formula>
    </cfRule>
    <cfRule type="cellIs" dxfId="84" priority="75" operator="lessThanOrEqual">
      <formula>$F$2</formula>
    </cfRule>
  </conditionalFormatting>
  <conditionalFormatting sqref="I75">
    <cfRule type="containsBlanks" dxfId="83" priority="67">
      <formula>LEN(TRIM(I75))=0</formula>
    </cfRule>
    <cfRule type="cellIs" dxfId="82" priority="68" operator="greaterThan">
      <formula>$F$2</formula>
    </cfRule>
    <cfRule type="cellIs" dxfId="81" priority="69" operator="lessThanOrEqual">
      <formula>$F$2</formula>
    </cfRule>
  </conditionalFormatting>
  <conditionalFormatting sqref="C73:F73">
    <cfRule type="containsBlanks" dxfId="80" priority="64">
      <formula>LEN(TRIM(C73))=0</formula>
    </cfRule>
    <cfRule type="cellIs" dxfId="79" priority="65" operator="greaterThan">
      <formula>$F$2</formula>
    </cfRule>
    <cfRule type="cellIs" dxfId="78" priority="66" operator="lessThanOrEqual">
      <formula>$F$2</formula>
    </cfRule>
  </conditionalFormatting>
  <conditionalFormatting sqref="P90:P103">
    <cfRule type="containsBlanks" dxfId="77" priority="49">
      <formula>LEN(TRIM(P90))=0</formula>
    </cfRule>
    <cfRule type="cellIs" dxfId="76" priority="50" operator="greaterThan">
      <formula>$F$2</formula>
    </cfRule>
    <cfRule type="cellIs" dxfId="75" priority="51" operator="lessThanOrEqual">
      <formula>$F$2</formula>
    </cfRule>
  </conditionalFormatting>
  <conditionalFormatting sqref="D91 G90:G94 H90:H95 I90:I91 J90:J97 K90:K98 L90:L99 F91:F93 E91:E92 I93:I96">
    <cfRule type="containsBlanks" dxfId="74" priority="61">
      <formula>LEN(TRIM(D90))=0</formula>
    </cfRule>
    <cfRule type="cellIs" dxfId="73" priority="62" operator="greaterThan">
      <formula>$F$2</formula>
    </cfRule>
    <cfRule type="cellIs" dxfId="72" priority="63" operator="lessThanOrEqual">
      <formula>$F$2</formula>
    </cfRule>
  </conditionalFormatting>
  <conditionalFormatting sqref="M90:M100">
    <cfRule type="containsBlanks" dxfId="71" priority="58">
      <formula>LEN(TRIM(M90))=0</formula>
    </cfRule>
    <cfRule type="cellIs" dxfId="70" priority="59" operator="greaterThan">
      <formula>$F$2</formula>
    </cfRule>
    <cfRule type="cellIs" dxfId="69" priority="60" operator="lessThanOrEqual">
      <formula>$F$2</formula>
    </cfRule>
  </conditionalFormatting>
  <conditionalFormatting sqref="N90:N101">
    <cfRule type="containsBlanks" dxfId="68" priority="55">
      <formula>LEN(TRIM(N90))=0</formula>
    </cfRule>
    <cfRule type="cellIs" dxfId="67" priority="56" operator="greaterThan">
      <formula>$F$2</formula>
    </cfRule>
    <cfRule type="cellIs" dxfId="66" priority="57" operator="lessThanOrEqual">
      <formula>$F$2</formula>
    </cfRule>
  </conditionalFormatting>
  <conditionalFormatting sqref="O90:O102">
    <cfRule type="containsBlanks" dxfId="65" priority="52">
      <formula>LEN(TRIM(O90))=0</formula>
    </cfRule>
    <cfRule type="cellIs" dxfId="64" priority="53" operator="greaterThan">
      <formula>$F$2</formula>
    </cfRule>
    <cfRule type="cellIs" dxfId="63" priority="54" operator="lessThanOrEqual">
      <formula>$F$2</formula>
    </cfRule>
  </conditionalFormatting>
  <conditionalFormatting sqref="I92">
    <cfRule type="containsBlanks" dxfId="62" priority="46">
      <formula>LEN(TRIM(I92))=0</formula>
    </cfRule>
    <cfRule type="cellIs" dxfId="61" priority="47" operator="greaterThan">
      <formula>$F$2</formula>
    </cfRule>
    <cfRule type="cellIs" dxfId="60" priority="48" operator="lessThanOrEqual">
      <formula>$F$2</formula>
    </cfRule>
  </conditionalFormatting>
  <conditionalFormatting sqref="C90:F90">
    <cfRule type="containsBlanks" dxfId="59" priority="43">
      <formula>LEN(TRIM(C90))=0</formula>
    </cfRule>
    <cfRule type="cellIs" dxfId="58" priority="44" operator="greaterThan">
      <formula>$F$2</formula>
    </cfRule>
    <cfRule type="cellIs" dxfId="57" priority="45" operator="lessThanOrEqual">
      <formula>$F$2</formula>
    </cfRule>
  </conditionalFormatting>
  <conditionalFormatting sqref="P107:P120">
    <cfRule type="containsBlanks" dxfId="56" priority="28">
      <formula>LEN(TRIM(P107))=0</formula>
    </cfRule>
    <cfRule type="cellIs" dxfId="55" priority="29" operator="greaterThan">
      <formula>$F$2</formula>
    </cfRule>
    <cfRule type="cellIs" dxfId="54" priority="30" operator="lessThanOrEqual">
      <formula>$F$2</formula>
    </cfRule>
  </conditionalFormatting>
  <conditionalFormatting sqref="D108 G107:G111 H107:H112 I107:I108 J107:J114 K107:K115 L107:L116 F108:F110 E108:E109 I110:I113">
    <cfRule type="containsBlanks" dxfId="53" priority="40">
      <formula>LEN(TRIM(D107))=0</formula>
    </cfRule>
    <cfRule type="cellIs" dxfId="52" priority="41" operator="greaterThan">
      <formula>$F$2</formula>
    </cfRule>
    <cfRule type="cellIs" dxfId="51" priority="42" operator="lessThanOrEqual">
      <formula>$F$2</formula>
    </cfRule>
  </conditionalFormatting>
  <conditionalFormatting sqref="M107:M117">
    <cfRule type="containsBlanks" dxfId="50" priority="37">
      <formula>LEN(TRIM(M107))=0</formula>
    </cfRule>
    <cfRule type="cellIs" dxfId="49" priority="38" operator="greaterThan">
      <formula>$F$2</formula>
    </cfRule>
    <cfRule type="cellIs" dxfId="48" priority="39" operator="lessThanOrEqual">
      <formula>$F$2</formula>
    </cfRule>
  </conditionalFormatting>
  <conditionalFormatting sqref="N107:N118">
    <cfRule type="containsBlanks" dxfId="47" priority="34">
      <formula>LEN(TRIM(N107))=0</formula>
    </cfRule>
    <cfRule type="cellIs" dxfId="46" priority="35" operator="greaterThan">
      <formula>$F$2</formula>
    </cfRule>
    <cfRule type="cellIs" dxfId="45" priority="36" operator="lessThanOrEqual">
      <formula>$F$2</formula>
    </cfRule>
  </conditionalFormatting>
  <conditionalFormatting sqref="O107:O119">
    <cfRule type="containsBlanks" dxfId="44" priority="31">
      <formula>LEN(TRIM(O107))=0</formula>
    </cfRule>
    <cfRule type="cellIs" dxfId="43" priority="32" operator="greaterThan">
      <formula>$F$2</formula>
    </cfRule>
    <cfRule type="cellIs" dxfId="42" priority="33" operator="lessThanOrEqual">
      <formula>$F$2</formula>
    </cfRule>
  </conditionalFormatting>
  <conditionalFormatting sqref="I109">
    <cfRule type="containsBlanks" dxfId="41" priority="25">
      <formula>LEN(TRIM(I109))=0</formula>
    </cfRule>
    <cfRule type="cellIs" dxfId="40" priority="26" operator="greaterThan">
      <formula>$F$2</formula>
    </cfRule>
    <cfRule type="cellIs" dxfId="39" priority="27" operator="lessThanOrEqual">
      <formula>$F$2</formula>
    </cfRule>
  </conditionalFormatting>
  <conditionalFormatting sqref="P124:P137">
    <cfRule type="containsBlanks" dxfId="38" priority="7">
      <formula>LEN(TRIM(P124))=0</formula>
    </cfRule>
    <cfRule type="cellIs" dxfId="37" priority="8" operator="greaterThan">
      <formula>$F$2</formula>
    </cfRule>
    <cfRule type="cellIs" dxfId="36" priority="9" operator="lessThanOrEqual">
      <formula>$F$2</formula>
    </cfRule>
  </conditionalFormatting>
  <conditionalFormatting sqref="D125 G124:G128 H124:H129 I124:I125 J124:J131 K124:K132 L124:L133 F125:F127 E125:E126 I127:I130">
    <cfRule type="containsBlanks" dxfId="35" priority="19">
      <formula>LEN(TRIM(D124))=0</formula>
    </cfRule>
    <cfRule type="cellIs" dxfId="34" priority="20" operator="greaterThan">
      <formula>$F$2</formula>
    </cfRule>
    <cfRule type="cellIs" dxfId="33" priority="21" operator="lessThanOrEqual">
      <formula>$F$2</formula>
    </cfRule>
  </conditionalFormatting>
  <conditionalFormatting sqref="M124:M134">
    <cfRule type="containsBlanks" dxfId="32" priority="16">
      <formula>LEN(TRIM(M124))=0</formula>
    </cfRule>
    <cfRule type="cellIs" dxfId="31" priority="17" operator="greaterThan">
      <formula>$F$2</formula>
    </cfRule>
    <cfRule type="cellIs" dxfId="30" priority="18" operator="lessThanOrEqual">
      <formula>$F$2</formula>
    </cfRule>
  </conditionalFormatting>
  <conditionalFormatting sqref="N124:N135">
    <cfRule type="containsBlanks" dxfId="29" priority="13">
      <formula>LEN(TRIM(N124))=0</formula>
    </cfRule>
    <cfRule type="cellIs" dxfId="28" priority="14" operator="greaterThan">
      <formula>$F$2</formula>
    </cfRule>
    <cfRule type="cellIs" dxfId="27" priority="15" operator="lessThanOrEqual">
      <formula>$F$2</formula>
    </cfRule>
  </conditionalFormatting>
  <conditionalFormatting sqref="O124:O136">
    <cfRule type="containsBlanks" dxfId="26" priority="10">
      <formula>LEN(TRIM(O124))=0</formula>
    </cfRule>
    <cfRule type="cellIs" dxfId="25" priority="11" operator="greaterThan">
      <formula>$F$2</formula>
    </cfRule>
    <cfRule type="cellIs" dxfId="24" priority="12" operator="lessThanOrEqual">
      <formula>$F$2</formula>
    </cfRule>
  </conditionalFormatting>
  <conditionalFormatting sqref="I126">
    <cfRule type="containsBlanks" dxfId="23" priority="4">
      <formula>LEN(TRIM(I126))=0</formula>
    </cfRule>
    <cfRule type="cellIs" dxfId="22" priority="5" operator="greaterThan">
      <formula>$F$2</formula>
    </cfRule>
    <cfRule type="cellIs" dxfId="21" priority="6" operator="lessThanOrEqual">
      <formula>$F$2</formula>
    </cfRule>
  </conditionalFormatting>
  <conditionalFormatting sqref="C124:F124">
    <cfRule type="containsBlanks" dxfId="20" priority="1">
      <formula>LEN(TRIM(C124))=0</formula>
    </cfRule>
    <cfRule type="cellIs" dxfId="19" priority="2" operator="greaterThan">
      <formula>$F$2</formula>
    </cfRule>
    <cfRule type="cellIs" dxfId="18" priority="3" operator="lessThanOrEqual">
      <formula>$F$2</formula>
    </cfRule>
  </conditionalFormatting>
  <dataValidations count="2">
    <dataValidation allowBlank="1" promptTitle="Data input" prompt="Please determine if the data is in logaritmic values or not." sqref="F1"/>
    <dataValidation type="list" allowBlank="1" showInputMessage="1" showErrorMessage="1" sqref="A21:B21 A38:B38 A55:B55 A72:B72 A89:B89 A106:B106 A123:B123">
      <formula1>Result3_Genes</formula1>
    </dataValidation>
  </dataValidation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R17"/>
  <sheetViews>
    <sheetView workbookViewId="0">
      <selection activeCell="F8" sqref="F8"/>
    </sheetView>
  </sheetViews>
  <sheetFormatPr defaultRowHeight="15" x14ac:dyDescent="0.25"/>
  <cols>
    <col min="4" max="4" width="9.140625" style="79"/>
    <col min="6" max="6" width="10" customWidth="1"/>
    <col min="8" max="8" width="9.140625" style="79"/>
    <col min="15" max="15" width="9.140625" style="79"/>
  </cols>
  <sheetData>
    <row r="1" spans="1:18" x14ac:dyDescent="0.25">
      <c r="A1" t="s">
        <v>663</v>
      </c>
      <c r="B1" t="str">
        <f>INDEX(Samples_Names,LEFT(B2,LEN(B2)-2)+0)</f>
        <v>DNA</v>
      </c>
      <c r="C1" s="81"/>
      <c r="D1" s="81" t="s">
        <v>46</v>
      </c>
      <c r="E1" s="160" t="s">
        <v>666</v>
      </c>
      <c r="F1" s="157" t="s">
        <v>46</v>
      </c>
      <c r="G1" s="81"/>
      <c r="H1" s="81" t="s">
        <v>525</v>
      </c>
      <c r="I1" s="81" t="s">
        <v>673</v>
      </c>
      <c r="J1" s="81" t="s">
        <v>528</v>
      </c>
      <c r="L1" s="157">
        <v>1</v>
      </c>
      <c r="M1" s="157">
        <v>2</v>
      </c>
      <c r="N1" s="157">
        <v>3</v>
      </c>
      <c r="O1" s="158" t="s">
        <v>600</v>
      </c>
      <c r="P1" s="157" t="s">
        <v>10</v>
      </c>
      <c r="Q1" s="157" t="s">
        <v>667</v>
      </c>
      <c r="R1" s="157" t="s">
        <v>668</v>
      </c>
    </row>
    <row r="2" spans="1:18" x14ac:dyDescent="0.25">
      <c r="A2" t="s">
        <v>509</v>
      </c>
      <c r="B2" t="str">
        <f>Details!M16</f>
        <v>4_1</v>
      </c>
      <c r="C2" s="81">
        <v>1</v>
      </c>
      <c r="D2" s="81">
        <f ca="1">IFERROR(LEFT(E2,1)+0,"")</f>
        <v>1</v>
      </c>
      <c r="E2" s="160" t="str">
        <f t="shared" ref="E2:E13" ca="1" si="0">IFERROR(VLOOKUP($B$3&amp;"@"&amp;$B$2&amp;"@"&amp;C2,Results_TechRep_Well,2,FALSE),"")</f>
        <v>1G9</v>
      </c>
      <c r="F2" s="161">
        <v>1</v>
      </c>
      <c r="G2" s="161">
        <f ca="1">COUNTIF($D$2:$D$13,F2)</f>
        <v>1</v>
      </c>
      <c r="H2" s="161">
        <f ca="1">IFERROR(AVERAGE(H3:H6),"")</f>
        <v>3.4417678612294469</v>
      </c>
      <c r="I2" s="161">
        <f ca="1">IFERROR(10^(1/H2)-1,"")</f>
        <v>0.95230810743362038</v>
      </c>
      <c r="J2" s="161">
        <f ca="1">IFERROR(LOG((IF(I3="",0,(I3/100+1)^J3)+IF(I4="",0,(I4/100+1)^J4)+IF(I5="",0,(I5/100+1)^J5)+IF(I6="",0,(I6/100+1)^J6))/G2,(I2/100+1)),"")</f>
        <v>15.819432012260327</v>
      </c>
      <c r="L2" s="81">
        <f ca="1">IF($D2=L$1,MATCH($E2,$E$2:$E$13,0),"")</f>
        <v>1</v>
      </c>
      <c r="M2" s="81" t="str">
        <f t="shared" ref="M2:N13" ca="1" si="1">IF($D2=M$1,MATCH($E2,$E$2:$E$13,0),"")</f>
        <v/>
      </c>
      <c r="N2" s="81" t="str">
        <f t="shared" ca="1" si="1"/>
        <v/>
      </c>
      <c r="O2" s="156">
        <v>1</v>
      </c>
      <c r="P2" s="81">
        <f t="shared" ref="P2:R5" ca="1" si="2">IFERROR(SMALL(L$2:L$13,$O2),"")</f>
        <v>1</v>
      </c>
      <c r="Q2" s="81">
        <f t="shared" ca="1" si="2"/>
        <v>2</v>
      </c>
      <c r="R2" s="81" t="str">
        <f t="shared" ca="1" si="2"/>
        <v/>
      </c>
    </row>
    <row r="3" spans="1:18" x14ac:dyDescent="0.25">
      <c r="A3" t="s">
        <v>510</v>
      </c>
      <c r="B3" s="79" t="str">
        <f>Details!M17</f>
        <v>ParA</v>
      </c>
      <c r="C3" s="81">
        <v>2</v>
      </c>
      <c r="D3" s="81">
        <f t="shared" ref="D3:D13" ca="1" si="3">IFERROR(LEFT(E3,1)+0,"")</f>
        <v>2</v>
      </c>
      <c r="E3" s="160" t="str">
        <f t="shared" ca="1" si="0"/>
        <v>2H9</v>
      </c>
      <c r="F3" s="157" t="s">
        <v>669</v>
      </c>
      <c r="G3" s="81" t="str">
        <f ca="1">IFERROR(VLOOKUP(P2,$C$2:$E$13,3,FALSE),"")</f>
        <v>1G9</v>
      </c>
      <c r="H3" s="81">
        <f ca="1">IFERROR(VLOOKUP(G3,Results,9,FALSE),"")</f>
        <v>3.4417678612294469</v>
      </c>
      <c r="I3" s="81">
        <f ca="1">IFERROR(VLOOKUP(G3,Results,12,FALSE),"")</f>
        <v>0.95230810743362038</v>
      </c>
      <c r="J3" s="81">
        <f ca="1">IFERROR(VLOOKUP(G3,Results,20,FALSE),"")</f>
        <v>15.819432012260332</v>
      </c>
      <c r="L3" s="81" t="str">
        <f t="shared" ref="L3:L13" ca="1" si="4">IF($D3=L$1,MATCH($E3,$E$2:$E$13,0),"")</f>
        <v/>
      </c>
      <c r="M3" s="81">
        <f t="shared" ca="1" si="1"/>
        <v>2</v>
      </c>
      <c r="N3" s="81" t="str">
        <f t="shared" ca="1" si="1"/>
        <v/>
      </c>
      <c r="O3" s="156">
        <v>2</v>
      </c>
      <c r="P3" s="81" t="str">
        <f t="shared" ca="1" si="2"/>
        <v/>
      </c>
      <c r="Q3" s="81" t="str">
        <f t="shared" ca="1" si="2"/>
        <v/>
      </c>
      <c r="R3" s="81" t="str">
        <f t="shared" ca="1" si="2"/>
        <v/>
      </c>
    </row>
    <row r="4" spans="1:18" x14ac:dyDescent="0.25">
      <c r="A4" t="s">
        <v>9</v>
      </c>
      <c r="B4">
        <f>Details!B6</f>
        <v>2</v>
      </c>
      <c r="C4" s="81">
        <v>3</v>
      </c>
      <c r="D4" s="81" t="str">
        <f t="shared" ca="1" si="3"/>
        <v/>
      </c>
      <c r="E4" s="160" t="str">
        <f t="shared" ca="1" si="0"/>
        <v/>
      </c>
      <c r="F4" s="157" t="s">
        <v>670</v>
      </c>
      <c r="G4" s="81" t="str">
        <f ca="1">IFERROR(VLOOKUP(P3,$C$2:$E$13,3,FALSE),"")</f>
        <v/>
      </c>
      <c r="H4" s="81" t="str">
        <f ca="1">IFERROR(VLOOKUP(G4,Results,9,FALSE),"")</f>
        <v/>
      </c>
      <c r="I4" s="81" t="str">
        <f ca="1">IFERROR(VLOOKUP(G4,Results,12,FALSE),"")</f>
        <v/>
      </c>
      <c r="J4" s="81" t="str">
        <f ca="1">IFERROR(VLOOKUP(G4,Results,20,FALSE),"")</f>
        <v/>
      </c>
      <c r="L4" s="81" t="str">
        <f t="shared" ca="1" si="4"/>
        <v/>
      </c>
      <c r="M4" s="81" t="str">
        <f t="shared" ca="1" si="1"/>
        <v/>
      </c>
      <c r="N4" s="81" t="str">
        <f t="shared" ca="1" si="1"/>
        <v/>
      </c>
      <c r="O4" s="156">
        <v>3</v>
      </c>
      <c r="P4" s="81" t="str">
        <f t="shared" ca="1" si="2"/>
        <v/>
      </c>
      <c r="Q4" s="81" t="str">
        <f t="shared" ca="1" si="2"/>
        <v/>
      </c>
      <c r="R4" s="81" t="str">
        <f t="shared" ca="1" si="2"/>
        <v/>
      </c>
    </row>
    <row r="5" spans="1:18" x14ac:dyDescent="0.25">
      <c r="A5" t="s">
        <v>596</v>
      </c>
      <c r="B5" t="b">
        <f ca="1">IF(B4=3,AND(G7&gt;0,G12&gt;0),IF(B4=2,G7&gt;0,FALSE))</f>
        <v>1</v>
      </c>
      <c r="C5" s="81">
        <v>4</v>
      </c>
      <c r="D5" s="81" t="str">
        <f t="shared" ca="1" si="3"/>
        <v/>
      </c>
      <c r="E5" s="160" t="str">
        <f t="shared" ca="1" si="0"/>
        <v/>
      </c>
      <c r="F5" s="157" t="s">
        <v>671</v>
      </c>
      <c r="G5" s="81" t="str">
        <f ca="1">IFERROR(VLOOKUP(P4,$C$2:$E$13,3,FALSE),"")</f>
        <v/>
      </c>
      <c r="H5" s="81" t="str">
        <f ca="1">IFERROR(VLOOKUP(G5,Results,9,FALSE),"")</f>
        <v/>
      </c>
      <c r="I5" s="81" t="str">
        <f ca="1">IFERROR(VLOOKUP(G5,Results,12,FALSE),"")</f>
        <v/>
      </c>
      <c r="J5" s="81" t="str">
        <f ca="1">IFERROR(VLOOKUP(G5,Results,20,FALSE),"")</f>
        <v/>
      </c>
      <c r="L5" s="81" t="str">
        <f t="shared" ca="1" si="4"/>
        <v/>
      </c>
      <c r="M5" s="81" t="str">
        <f t="shared" ca="1" si="1"/>
        <v/>
      </c>
      <c r="N5" s="81" t="str">
        <f t="shared" ca="1" si="1"/>
        <v/>
      </c>
      <c r="O5" s="156">
        <v>4</v>
      </c>
      <c r="P5" s="81" t="str">
        <f t="shared" ca="1" si="2"/>
        <v/>
      </c>
      <c r="Q5" s="81" t="str">
        <f t="shared" ca="1" si="2"/>
        <v/>
      </c>
      <c r="R5" s="81" t="str">
        <f t="shared" ca="1" si="2"/>
        <v/>
      </c>
    </row>
    <row r="6" spans="1:18" x14ac:dyDescent="0.25">
      <c r="B6" t="str">
        <f ca="1">ROUND(C16,4)&amp;" Ct for plate 2"&amp;IF(B4=3," and "&amp;ROUND(C17,4)&amp;" Ct for plate 3.",".")</f>
        <v>-0.4519 Ct for plate 2.</v>
      </c>
      <c r="C6" s="81">
        <v>5</v>
      </c>
      <c r="D6" s="81" t="str">
        <f t="shared" ca="1" si="3"/>
        <v/>
      </c>
      <c r="E6" s="160" t="str">
        <f t="shared" ca="1" si="0"/>
        <v/>
      </c>
      <c r="F6" s="157" t="s">
        <v>672</v>
      </c>
      <c r="G6" s="81" t="str">
        <f ca="1">IFERROR(VLOOKUP(P5,$C$2:$E$13,3,FALSE),"")</f>
        <v/>
      </c>
      <c r="H6" s="81" t="str">
        <f ca="1">IFERROR(VLOOKUP(G6,Results,9,FALSE),"")</f>
        <v/>
      </c>
      <c r="I6" s="81" t="str">
        <f ca="1">IFERROR(VLOOKUP(G6,Results,12,FALSE),"")</f>
        <v/>
      </c>
      <c r="J6" s="81" t="str">
        <f ca="1">IFERROR(VLOOKUP(G6,Results,20,FALSE),"")</f>
        <v/>
      </c>
      <c r="L6" s="81" t="str">
        <f t="shared" ca="1" si="4"/>
        <v/>
      </c>
      <c r="M6" s="81" t="str">
        <f t="shared" ca="1" si="1"/>
        <v/>
      </c>
      <c r="N6" s="81" t="str">
        <f t="shared" ca="1" si="1"/>
        <v/>
      </c>
      <c r="P6" s="79"/>
      <c r="Q6" s="79"/>
      <c r="R6" s="79"/>
    </row>
    <row r="7" spans="1:18" x14ac:dyDescent="0.25">
      <c r="B7" t="str">
        <f ca="1">IF(B4=3,IF(G7=0,"Plate 2 does not have calibrator. ","")&amp;IF(G12=0,"Plate 3 does not have calibrator. ",""),IF(G7=0,"Plate 2 does not have calibrator. ",""))</f>
        <v/>
      </c>
      <c r="C7" s="81">
        <v>6</v>
      </c>
      <c r="D7" s="81" t="str">
        <f t="shared" ca="1" si="3"/>
        <v/>
      </c>
      <c r="E7" s="160" t="str">
        <f t="shared" ca="1" si="0"/>
        <v/>
      </c>
      <c r="F7" s="161">
        <v>2</v>
      </c>
      <c r="G7" s="161">
        <f ca="1">COUNTIF($D$2:$D$13,F7)</f>
        <v>1</v>
      </c>
      <c r="H7" s="161">
        <f ca="1">IFERROR(AVERAGE(H8:H11),"")</f>
        <v>3.5367180367424642</v>
      </c>
      <c r="I7" s="161">
        <f ca="1">IFERROR(10^(1/H7)-1,"")</f>
        <v>0.91755581390911156</v>
      </c>
      <c r="J7" s="161">
        <f ca="1">IFERROR(LOG((IF(I8="",0,(I8/100+1)^J8)+IF(I9="",0,(I9/100+1)^J9)+IF(I10="",0,(I10/100+1)^J10)+IF(I11="",0,(I11/100+1)^J11))/G7,(I7/100+1)),"")</f>
        <v>16.271311263647263</v>
      </c>
      <c r="L7" s="81" t="str">
        <f t="shared" ca="1" si="4"/>
        <v/>
      </c>
      <c r="M7" s="81" t="str">
        <f t="shared" ca="1" si="1"/>
        <v/>
      </c>
      <c r="N7" s="81" t="str">
        <f t="shared" ca="1" si="1"/>
        <v/>
      </c>
      <c r="P7" s="79"/>
      <c r="Q7" s="79"/>
      <c r="R7" s="79"/>
    </row>
    <row r="8" spans="1:18" x14ac:dyDescent="0.25">
      <c r="C8" s="81">
        <v>7</v>
      </c>
      <c r="D8" s="81" t="str">
        <f t="shared" ca="1" si="3"/>
        <v/>
      </c>
      <c r="E8" s="160" t="str">
        <f t="shared" ca="1" si="0"/>
        <v/>
      </c>
      <c r="F8" s="162" t="s">
        <v>669</v>
      </c>
      <c r="G8" s="154" t="str">
        <f ca="1">IFERROR(VLOOKUP(Q2,$C$2:$E$13,3,FALSE),"")</f>
        <v>2H9</v>
      </c>
      <c r="H8" s="81">
        <f ca="1">IFERROR(VLOOKUP(G8,Results,9,FALSE),"")</f>
        <v>3.5367180367424642</v>
      </c>
      <c r="I8" s="81">
        <f ca="1">IFERROR(VLOOKUP(G8,Results,12,FALSE),"")</f>
        <v>0.91755581390911156</v>
      </c>
      <c r="J8" s="81">
        <f ca="1">IFERROR(VLOOKUP(G8,Results,20,FALSE),"")</f>
        <v>16.27131126364727</v>
      </c>
      <c r="L8" s="81" t="str">
        <f t="shared" ca="1" si="4"/>
        <v/>
      </c>
      <c r="M8" s="81" t="str">
        <f t="shared" ca="1" si="1"/>
        <v/>
      </c>
      <c r="N8" s="81" t="str">
        <f t="shared" ca="1" si="1"/>
        <v/>
      </c>
      <c r="P8" s="79"/>
      <c r="Q8" s="79"/>
      <c r="R8" s="79"/>
    </row>
    <row r="9" spans="1:18" x14ac:dyDescent="0.25">
      <c r="C9" s="81">
        <v>8</v>
      </c>
      <c r="D9" s="81" t="str">
        <f t="shared" ca="1" si="3"/>
        <v/>
      </c>
      <c r="E9" s="160" t="str">
        <f t="shared" ca="1" si="0"/>
        <v/>
      </c>
      <c r="F9" s="162" t="s">
        <v>670</v>
      </c>
      <c r="G9" s="154" t="str">
        <f ca="1">IFERROR(VLOOKUP(Q3,$C$2:$E$13,3,FALSE),"")</f>
        <v/>
      </c>
      <c r="H9" s="81" t="str">
        <f ca="1">IFERROR(VLOOKUP(G9,Results,9,FALSE),"")</f>
        <v/>
      </c>
      <c r="I9" s="81" t="str">
        <f ca="1">IFERROR(VLOOKUP(G9,Results,12,FALSE),"")</f>
        <v/>
      </c>
      <c r="J9" s="81" t="str">
        <f ca="1">IFERROR(VLOOKUP(G9,Results,20,FALSE),"")</f>
        <v/>
      </c>
      <c r="L9" s="81" t="str">
        <f t="shared" ca="1" si="4"/>
        <v/>
      </c>
      <c r="M9" s="81" t="str">
        <f t="shared" ca="1" si="1"/>
        <v/>
      </c>
      <c r="N9" s="81" t="str">
        <f t="shared" ca="1" si="1"/>
        <v/>
      </c>
      <c r="P9" s="79"/>
      <c r="Q9" s="79"/>
      <c r="R9" s="79"/>
    </row>
    <row r="10" spans="1:18" x14ac:dyDescent="0.25">
      <c r="C10" s="81">
        <v>9</v>
      </c>
      <c r="D10" s="81" t="str">
        <f t="shared" ca="1" si="3"/>
        <v/>
      </c>
      <c r="E10" s="160" t="str">
        <f t="shared" ca="1" si="0"/>
        <v/>
      </c>
      <c r="F10" s="162" t="s">
        <v>671</v>
      </c>
      <c r="G10" s="154" t="str">
        <f ca="1">IFERROR(VLOOKUP(Q4,$C$2:$E$13,3,FALSE),"")</f>
        <v/>
      </c>
      <c r="H10" s="81" t="str">
        <f ca="1">IFERROR(VLOOKUP(G10,Results,9,FALSE),"")</f>
        <v/>
      </c>
      <c r="I10" s="81" t="str">
        <f ca="1">IFERROR(VLOOKUP(G10,Results,12,FALSE),"")</f>
        <v/>
      </c>
      <c r="J10" s="81" t="str">
        <f ca="1">IFERROR(VLOOKUP(G10,Results,20,FALSE),"")</f>
        <v/>
      </c>
      <c r="L10" s="81" t="str">
        <f t="shared" ca="1" si="4"/>
        <v/>
      </c>
      <c r="M10" s="81" t="str">
        <f t="shared" ca="1" si="1"/>
        <v/>
      </c>
      <c r="N10" s="81" t="str">
        <f t="shared" ca="1" si="1"/>
        <v/>
      </c>
      <c r="P10" s="79"/>
      <c r="Q10" s="79"/>
      <c r="R10" s="79"/>
    </row>
    <row r="11" spans="1:18" x14ac:dyDescent="0.25">
      <c r="C11" s="81">
        <v>10</v>
      </c>
      <c r="D11" s="81" t="str">
        <f t="shared" ca="1" si="3"/>
        <v/>
      </c>
      <c r="E11" s="160" t="str">
        <f t="shared" ca="1" si="0"/>
        <v/>
      </c>
      <c r="F11" s="162" t="s">
        <v>672</v>
      </c>
      <c r="G11" s="154" t="str">
        <f ca="1">IFERROR(VLOOKUP(Q5,$C$2:$E$13,3,FALSE),"")</f>
        <v/>
      </c>
      <c r="H11" s="81" t="str">
        <f ca="1">IFERROR(VLOOKUP(G11,Results,9,FALSE),"")</f>
        <v/>
      </c>
      <c r="I11" s="81" t="str">
        <f ca="1">IFERROR(VLOOKUP(G11,Results,12,FALSE),"")</f>
        <v/>
      </c>
      <c r="J11" s="81" t="str">
        <f ca="1">IFERROR(VLOOKUP(G11,Results,20,FALSE),"")</f>
        <v/>
      </c>
      <c r="L11" s="81" t="str">
        <f t="shared" ca="1" si="4"/>
        <v/>
      </c>
      <c r="M11" s="81" t="str">
        <f t="shared" ca="1" si="1"/>
        <v/>
      </c>
      <c r="N11" s="81" t="str">
        <f t="shared" ca="1" si="1"/>
        <v/>
      </c>
      <c r="P11" s="79"/>
      <c r="Q11" s="79"/>
      <c r="R11" s="79"/>
    </row>
    <row r="12" spans="1:18" x14ac:dyDescent="0.25">
      <c r="C12" s="81">
        <v>11</v>
      </c>
      <c r="D12" s="81" t="str">
        <f t="shared" ca="1" si="3"/>
        <v/>
      </c>
      <c r="E12" s="160" t="str">
        <f t="shared" ca="1" si="0"/>
        <v/>
      </c>
      <c r="F12" s="161">
        <v>3</v>
      </c>
      <c r="G12" s="161">
        <f ca="1">COUNTIF($D$2:$D$13,F12)</f>
        <v>0</v>
      </c>
      <c r="H12" s="161" t="str">
        <f ca="1">IFERROR(AVERAGE(H13:H16),"")</f>
        <v/>
      </c>
      <c r="I12" s="161" t="str">
        <f ca="1">IFERROR(10^(1/H12)-1,"")</f>
        <v/>
      </c>
      <c r="J12" s="161" t="str">
        <f ca="1">IFERROR(LOG((IF(I13="",0,(I13/100+1)^J13)+IF(I14="",0,(I14/100+1)^J14)+IF(I15="",0,(I15/100+1)^J15)+IF(I16="",0,(I16/100+1)^J16))/G12,(I12/100+1)),"")</f>
        <v/>
      </c>
      <c r="L12" s="81" t="str">
        <f t="shared" ca="1" si="4"/>
        <v/>
      </c>
      <c r="M12" s="81" t="str">
        <f t="shared" ca="1" si="1"/>
        <v/>
      </c>
      <c r="N12" s="81" t="str">
        <f t="shared" ca="1" si="1"/>
        <v/>
      </c>
      <c r="P12" s="79"/>
      <c r="Q12" s="79"/>
      <c r="R12" s="79"/>
    </row>
    <row r="13" spans="1:18" x14ac:dyDescent="0.25">
      <c r="C13" s="81">
        <v>12</v>
      </c>
      <c r="D13" s="81" t="str">
        <f t="shared" ca="1" si="3"/>
        <v/>
      </c>
      <c r="E13" s="160" t="str">
        <f t="shared" ca="1" si="0"/>
        <v/>
      </c>
      <c r="F13" s="162" t="s">
        <v>669</v>
      </c>
      <c r="G13" s="154" t="str">
        <f ca="1">IFERROR(VLOOKUP(R2,$C$2:$E$13,3,FALSE),"")</f>
        <v/>
      </c>
      <c r="H13" s="81" t="str">
        <f ca="1">IFERROR(VLOOKUP(G13,Results,9,FALSE),"")</f>
        <v/>
      </c>
      <c r="I13" s="81" t="str">
        <f ca="1">IFERROR(VLOOKUP(G13,Results,12,FALSE),"")</f>
        <v/>
      </c>
      <c r="J13" s="81" t="str">
        <f ca="1">IFERROR(VLOOKUP(G13,Results,20,FALSE),"")</f>
        <v/>
      </c>
      <c r="L13" s="81" t="str">
        <f t="shared" ca="1" si="4"/>
        <v/>
      </c>
      <c r="M13" s="81" t="str">
        <f t="shared" ca="1" si="1"/>
        <v/>
      </c>
      <c r="N13" s="81" t="str">
        <f t="shared" ca="1" si="1"/>
        <v/>
      </c>
      <c r="P13" s="79"/>
      <c r="Q13" s="79"/>
      <c r="R13" s="79"/>
    </row>
    <row r="14" spans="1:18" x14ac:dyDescent="0.25">
      <c r="A14" s="81"/>
      <c r="B14" s="81" t="s">
        <v>528</v>
      </c>
      <c r="C14" s="159" t="s">
        <v>674</v>
      </c>
      <c r="F14" s="162" t="s">
        <v>670</v>
      </c>
      <c r="G14" s="154" t="str">
        <f ca="1">IFERROR(VLOOKUP(R3,$C$2:$E$13,3,FALSE),"")</f>
        <v/>
      </c>
      <c r="H14" s="81" t="str">
        <f ca="1">IFERROR(VLOOKUP(G14,Results,9,FALSE),"")</f>
        <v/>
      </c>
      <c r="I14" s="81" t="str">
        <f ca="1">IFERROR(VLOOKUP(G14,Results,12,FALSE),"")</f>
        <v/>
      </c>
      <c r="J14" s="81" t="str">
        <f ca="1">IFERROR(VLOOKUP(G14,Results,20,FALSE),"")</f>
        <v/>
      </c>
    </row>
    <row r="15" spans="1:18" x14ac:dyDescent="0.25">
      <c r="A15" s="81" t="s">
        <v>599</v>
      </c>
      <c r="B15" s="81">
        <f ca="1">J2</f>
        <v>15.819432012260327</v>
      </c>
      <c r="C15" s="81">
        <f ca="1">IFERROR($B$15-B15,0)</f>
        <v>0</v>
      </c>
      <c r="F15" s="162" t="s">
        <v>671</v>
      </c>
      <c r="G15" s="154" t="str">
        <f ca="1">IFERROR(VLOOKUP(R4,$C$2:$E$13,3,FALSE),"")</f>
        <v/>
      </c>
      <c r="H15" s="81" t="str">
        <f ca="1">IFERROR(VLOOKUP(G15,Results,9,FALSE),"")</f>
        <v/>
      </c>
      <c r="I15" s="81" t="str">
        <f ca="1">IFERROR(VLOOKUP(G15,Results,12,FALSE),"")</f>
        <v/>
      </c>
      <c r="J15" s="81" t="str">
        <f ca="1">IFERROR(VLOOKUP(G15,Results,20,FALSE),"")</f>
        <v/>
      </c>
    </row>
    <row r="16" spans="1:18" x14ac:dyDescent="0.25">
      <c r="A16" s="81" t="s">
        <v>0</v>
      </c>
      <c r="B16" s="81">
        <f ca="1">J7</f>
        <v>16.271311263647263</v>
      </c>
      <c r="C16" s="81">
        <f ca="1">IFERROR($B$15-B16,0)</f>
        <v>-0.45187925138693608</v>
      </c>
      <c r="F16" s="162" t="s">
        <v>672</v>
      </c>
      <c r="G16" s="154" t="str">
        <f ca="1">IFERROR(VLOOKUP(R5,$C$2:$E$13,3,FALSE),"")</f>
        <v/>
      </c>
      <c r="H16" s="81" t="str">
        <f ca="1">IFERROR(VLOOKUP(G16,Results,9,FALSE),"")</f>
        <v/>
      </c>
      <c r="I16" s="81" t="str">
        <f ca="1">IFERROR(VLOOKUP(G16,Results,12,FALSE),"")</f>
        <v/>
      </c>
      <c r="J16" s="81" t="str">
        <f ca="1">IFERROR(VLOOKUP(G16,Results,20,FALSE),"")</f>
        <v/>
      </c>
    </row>
    <row r="17" spans="1:3" x14ac:dyDescent="0.25">
      <c r="A17" s="81" t="s">
        <v>1</v>
      </c>
      <c r="B17" s="81" t="str">
        <f ca="1">J12</f>
        <v/>
      </c>
      <c r="C17" s="81">
        <f ca="1">IFERROR($B$15-B17,0)</f>
        <v>0</v>
      </c>
    </row>
  </sheetData>
  <sheetProtection password="C750" sheet="1" objects="1" scenarios="1" selectLockedCells="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DI50"/>
  <sheetViews>
    <sheetView showGridLines="0" zoomScaleNormal="100" workbookViewId="0">
      <selection activeCell="B2" sqref="B2"/>
    </sheetView>
  </sheetViews>
  <sheetFormatPr defaultRowHeight="15" x14ac:dyDescent="0.25"/>
  <cols>
    <col min="1" max="1" width="3" style="168" bestFit="1" customWidth="1"/>
    <col min="2" max="2" width="19.42578125" style="168" bestFit="1" customWidth="1"/>
    <col min="3" max="3" width="12.5703125" style="168" bestFit="1" customWidth="1"/>
    <col min="4" max="4" width="9.140625" style="168"/>
    <col min="5" max="5" width="16.5703125" style="168" bestFit="1" customWidth="1"/>
    <col min="6" max="6" width="6.140625" style="168" bestFit="1" customWidth="1"/>
    <col min="7" max="7" width="7.7109375" style="168" bestFit="1" customWidth="1"/>
    <col min="8" max="8" width="12.28515625" style="168" customWidth="1"/>
    <col min="9" max="9" width="1.5703125" style="168" customWidth="1"/>
    <col min="10" max="10" width="9.140625" style="168"/>
    <col min="11" max="11" width="10" style="168" customWidth="1"/>
    <col min="12" max="14" width="9.140625" style="168"/>
    <col min="15" max="15" width="9.140625" style="168" customWidth="1"/>
    <col min="16" max="16" width="11.42578125" style="168" bestFit="1" customWidth="1"/>
    <col min="17" max="17" width="15.42578125" style="168" customWidth="1"/>
    <col min="18" max="18" width="3" style="168" customWidth="1"/>
    <col min="19" max="19" width="17.7109375" style="168" customWidth="1"/>
    <col min="20" max="20" width="8.5703125" style="168" bestFit="1" customWidth="1"/>
    <col min="21" max="27" width="8.42578125" style="168" customWidth="1"/>
    <col min="28" max="28" width="1.28515625" style="168" customWidth="1"/>
    <col min="29" max="29" width="9.140625" style="168"/>
    <col min="30" max="44" width="5" style="168" customWidth="1"/>
    <col min="45" max="45" width="9.140625" style="168"/>
    <col min="46" max="60" width="5" style="168" customWidth="1"/>
    <col min="61" max="61" width="9.140625" style="168" customWidth="1"/>
    <col min="62" max="76" width="5" style="168" customWidth="1"/>
    <col min="77" max="77" width="3.85546875" style="168" customWidth="1"/>
    <col min="78" max="84" width="11.140625" style="168" customWidth="1"/>
    <col min="85" max="85" width="3.5703125" style="168" customWidth="1"/>
    <col min="86" max="86" width="3.85546875" style="168" customWidth="1"/>
    <col min="87" max="93" width="11.140625" style="168" customWidth="1"/>
    <col min="94" max="94" width="3.5703125" style="168" customWidth="1"/>
    <col min="95" max="95" width="3.140625" style="168" customWidth="1"/>
    <col min="96" max="102" width="11.28515625" style="168" customWidth="1"/>
    <col min="103" max="103" width="3.42578125" style="168" customWidth="1"/>
    <col min="104" max="104" width="3.140625" style="168" customWidth="1"/>
    <col min="105" max="111" width="10.85546875" style="168" customWidth="1"/>
    <col min="112" max="112" width="3.42578125" style="168" customWidth="1"/>
    <col min="113" max="16384" width="9.140625" style="168"/>
  </cols>
  <sheetData>
    <row r="1" spans="1:113" x14ac:dyDescent="0.25">
      <c r="A1" s="330" t="s">
        <v>677</v>
      </c>
      <c r="B1" s="330"/>
      <c r="C1" s="330"/>
      <c r="D1" s="330"/>
      <c r="E1" s="330"/>
      <c r="F1" s="330"/>
      <c r="G1" s="330"/>
      <c r="H1" s="330"/>
      <c r="I1" s="330" t="s">
        <v>27</v>
      </c>
      <c r="J1" s="330"/>
      <c r="K1" s="330"/>
      <c r="L1" s="330"/>
      <c r="M1" s="330"/>
      <c r="N1" s="330"/>
      <c r="O1" s="330"/>
      <c r="P1" s="330"/>
      <c r="Q1" s="330"/>
      <c r="R1" s="220"/>
      <c r="S1" s="330" t="s">
        <v>693</v>
      </c>
      <c r="T1" s="330"/>
      <c r="U1" s="330"/>
      <c r="V1" s="330"/>
      <c r="W1" s="330"/>
      <c r="X1" s="330"/>
      <c r="Y1" s="330"/>
      <c r="Z1" s="330"/>
      <c r="AA1" s="330"/>
      <c r="AB1" s="185"/>
      <c r="AC1" s="330" t="s">
        <v>620</v>
      </c>
      <c r="AD1" s="330"/>
      <c r="AE1" s="330"/>
      <c r="AF1" s="330"/>
      <c r="AG1" s="330"/>
      <c r="AH1" s="330"/>
      <c r="AI1" s="330"/>
      <c r="AJ1" s="330"/>
      <c r="AK1" s="330"/>
      <c r="AL1" s="330"/>
      <c r="AM1" s="330"/>
      <c r="AN1" s="330"/>
      <c r="AO1" s="330"/>
      <c r="AP1" s="330"/>
      <c r="AQ1" s="330"/>
      <c r="AR1" s="330"/>
      <c r="AS1" s="330" t="s">
        <v>620</v>
      </c>
      <c r="AT1" s="330"/>
      <c r="AU1" s="330"/>
      <c r="AV1" s="330"/>
      <c r="AW1" s="330"/>
      <c r="AX1" s="330"/>
      <c r="AY1" s="330"/>
      <c r="AZ1" s="330"/>
      <c r="BA1" s="330"/>
      <c r="BB1" s="330"/>
      <c r="BC1" s="330"/>
      <c r="BD1" s="330"/>
      <c r="BE1" s="330"/>
      <c r="BF1" s="330"/>
      <c r="BG1" s="330"/>
      <c r="BH1" s="330"/>
      <c r="BI1" s="330" t="s">
        <v>620</v>
      </c>
      <c r="BJ1" s="330"/>
      <c r="BK1" s="330"/>
      <c r="BL1" s="330"/>
      <c r="BM1" s="330"/>
      <c r="BN1" s="330"/>
      <c r="BO1" s="330"/>
      <c r="BP1" s="330"/>
      <c r="BQ1" s="330"/>
      <c r="BR1" s="330"/>
      <c r="BS1" s="330"/>
      <c r="BT1" s="330"/>
      <c r="BU1" s="330"/>
      <c r="BV1" s="330"/>
      <c r="BW1" s="330"/>
      <c r="BX1" s="330"/>
      <c r="BY1" s="282"/>
      <c r="BZ1" s="330" t="s">
        <v>932</v>
      </c>
      <c r="CA1" s="330"/>
      <c r="CB1" s="330"/>
      <c r="CC1" s="330"/>
      <c r="CD1" s="330"/>
      <c r="CE1" s="330"/>
      <c r="CF1" s="330"/>
      <c r="CG1" s="284"/>
      <c r="CH1" s="282"/>
      <c r="CI1" s="330" t="s">
        <v>932</v>
      </c>
      <c r="CJ1" s="330"/>
      <c r="CK1" s="330"/>
      <c r="CL1" s="330"/>
      <c r="CM1" s="330"/>
      <c r="CN1" s="330"/>
      <c r="CO1" s="330"/>
      <c r="CP1" s="284"/>
      <c r="CQ1" s="282"/>
      <c r="CR1" s="330" t="s">
        <v>932</v>
      </c>
      <c r="CS1" s="330"/>
      <c r="CT1" s="330"/>
      <c r="CU1" s="330"/>
      <c r="CV1" s="330"/>
      <c r="CW1" s="330"/>
      <c r="CX1" s="330"/>
      <c r="CY1" s="284"/>
      <c r="CZ1" s="284"/>
      <c r="DA1" s="330" t="s">
        <v>932</v>
      </c>
      <c r="DB1" s="330"/>
      <c r="DC1" s="330"/>
      <c r="DD1" s="330"/>
      <c r="DE1" s="330"/>
      <c r="DF1" s="330"/>
      <c r="DG1" s="330"/>
      <c r="DI1" s="284"/>
    </row>
    <row r="3" spans="1:113" x14ac:dyDescent="0.25">
      <c r="B3" s="181" t="str">
        <f>Details!A2</f>
        <v>Designe</v>
      </c>
      <c r="C3" s="182" t="str">
        <f>IF(MATCH(Details!B2,Dependency,0)=1,"Dependent","Independent")</f>
        <v>Independent</v>
      </c>
      <c r="E3" s="182" t="s">
        <v>685</v>
      </c>
      <c r="F3" s="221"/>
      <c r="G3" s="189"/>
      <c r="S3" s="181" t="str">
        <f>Result3!A20</f>
        <v>Treatment/Control</v>
      </c>
      <c r="T3" s="181" t="str">
        <f>Result3!D20</f>
        <v>It(T/C)c</v>
      </c>
      <c r="U3" s="181" t="str">
        <f>Result3!E20</f>
        <v>SodA</v>
      </c>
      <c r="V3" s="181" t="str">
        <f>Result3!F20</f>
        <v>OtsA</v>
      </c>
      <c r="W3" s="181" t="str">
        <f>Result3!G20</f>
        <v>Rpon2</v>
      </c>
      <c r="X3" s="181" t="str">
        <f>Result3!H20</f>
        <v>aceA</v>
      </c>
      <c r="Y3" s="181" t="str">
        <f>Result3!I20</f>
        <v>ltpD</v>
      </c>
      <c r="Z3" s="181" t="str">
        <f>Result3!J20</f>
        <v>pspA</v>
      </c>
      <c r="AA3" s="181" t="str">
        <f>Result3!K20</f>
        <v/>
      </c>
      <c r="AB3" s="188"/>
      <c r="AC3" s="181" t="str">
        <f>Statistic!A21</f>
        <v>SodA</v>
      </c>
      <c r="AD3" s="181" t="str">
        <f>Statistic!B21</f>
        <v>SodA</v>
      </c>
      <c r="AE3" s="181">
        <f>Statistic!C21</f>
        <v>2</v>
      </c>
      <c r="AF3" s="181">
        <f>Statistic!D21</f>
        <v>3</v>
      </c>
      <c r="AG3" s="181" t="str">
        <f>Statistic!E21</f>
        <v/>
      </c>
      <c r="AH3" s="181" t="str">
        <f>Statistic!F21</f>
        <v/>
      </c>
      <c r="AI3" s="181" t="str">
        <f>Statistic!G21</f>
        <v/>
      </c>
      <c r="AJ3" s="181" t="str">
        <f>Statistic!H21</f>
        <v/>
      </c>
      <c r="AK3" s="181" t="str">
        <f>Statistic!I21</f>
        <v/>
      </c>
      <c r="AL3" s="181" t="str">
        <f>Statistic!J21</f>
        <v/>
      </c>
      <c r="AM3" s="181" t="str">
        <f>Statistic!K21</f>
        <v/>
      </c>
      <c r="AN3" s="181" t="str">
        <f>Statistic!L21</f>
        <v/>
      </c>
      <c r="AO3" s="181" t="str">
        <f>Statistic!M21</f>
        <v/>
      </c>
      <c r="AP3" s="181" t="str">
        <f>Statistic!N21</f>
        <v/>
      </c>
      <c r="AQ3" s="181" t="str">
        <f>Statistic!O21</f>
        <v/>
      </c>
      <c r="AR3" s="181" t="str">
        <f>Statistic!P21</f>
        <v/>
      </c>
      <c r="AS3" s="181" t="str">
        <f>Statistic!A72</f>
        <v>aceA</v>
      </c>
      <c r="AT3" s="181" t="str">
        <f>Statistic!B72</f>
        <v>aceA</v>
      </c>
      <c r="AU3" s="181">
        <f>Statistic!C72</f>
        <v>2</v>
      </c>
      <c r="AV3" s="181">
        <f>Statistic!D72</f>
        <v>3</v>
      </c>
      <c r="AW3" s="181" t="str">
        <f>Statistic!E72</f>
        <v/>
      </c>
      <c r="AX3" s="181" t="str">
        <f>Statistic!F72</f>
        <v/>
      </c>
      <c r="AY3" s="181" t="str">
        <f>Statistic!G72</f>
        <v/>
      </c>
      <c r="AZ3" s="181" t="str">
        <f>Statistic!H72</f>
        <v/>
      </c>
      <c r="BA3" s="181" t="str">
        <f>Statistic!I72</f>
        <v/>
      </c>
      <c r="BB3" s="181" t="str">
        <f>Statistic!J72</f>
        <v/>
      </c>
      <c r="BC3" s="181" t="str">
        <f>Statistic!K72</f>
        <v/>
      </c>
      <c r="BD3" s="181" t="str">
        <f>Statistic!L72</f>
        <v/>
      </c>
      <c r="BE3" s="181" t="str">
        <f>Statistic!M72</f>
        <v/>
      </c>
      <c r="BF3" s="181" t="str">
        <f>Statistic!N72</f>
        <v/>
      </c>
      <c r="BG3" s="181" t="str">
        <f>Statistic!O72</f>
        <v/>
      </c>
      <c r="BH3" s="181" t="str">
        <f>Statistic!P72</f>
        <v/>
      </c>
      <c r="BI3" s="181">
        <f>Statistic!A123</f>
        <v>0</v>
      </c>
      <c r="BJ3" s="181">
        <f>Statistic!B123</f>
        <v>0</v>
      </c>
      <c r="BK3" s="181">
        <f>Statistic!C123</f>
        <v>2</v>
      </c>
      <c r="BL3" s="181">
        <f>Statistic!D123</f>
        <v>3</v>
      </c>
      <c r="BM3" s="181" t="str">
        <f>Statistic!E123</f>
        <v/>
      </c>
      <c r="BN3" s="181" t="str">
        <f>Statistic!F123</f>
        <v/>
      </c>
      <c r="BO3" s="181" t="str">
        <f>Statistic!G123</f>
        <v/>
      </c>
      <c r="BP3" s="181" t="str">
        <f>Statistic!H123</f>
        <v/>
      </c>
      <c r="BQ3" s="181" t="str">
        <f>Statistic!I123</f>
        <v/>
      </c>
      <c r="BR3" s="181" t="str">
        <f>Statistic!J123</f>
        <v/>
      </c>
      <c r="BS3" s="181" t="str">
        <f>Statistic!K123</f>
        <v/>
      </c>
      <c r="BT3" s="181" t="str">
        <f>Statistic!L123</f>
        <v/>
      </c>
      <c r="BU3" s="181" t="str">
        <f>Statistic!M123</f>
        <v/>
      </c>
      <c r="BV3" s="181" t="str">
        <f>Statistic!N123</f>
        <v/>
      </c>
      <c r="BW3" s="181" t="str">
        <f>Statistic!O123</f>
        <v/>
      </c>
      <c r="BX3" s="181" t="str">
        <f>Statistic!P123</f>
        <v/>
      </c>
      <c r="BY3" s="188"/>
      <c r="BZ3" s="223" t="str">
        <f>RefStability!A4</f>
        <v>Ref test</v>
      </c>
      <c r="CA3" s="223" t="str">
        <f ca="1">RefStability!B4</f>
        <v>ParA</v>
      </c>
      <c r="CB3" s="223" t="str">
        <f ca="1">RefStability!C4</f>
        <v/>
      </c>
      <c r="CC3" s="223">
        <f ca="1">RefStability!D4</f>
        <v>0</v>
      </c>
      <c r="CD3" s="223" t="str">
        <f ca="1">RefStability!E4</f>
        <v/>
      </c>
      <c r="CE3" s="223" t="str">
        <f ca="1">RefStability!F4</f>
        <v/>
      </c>
      <c r="CF3" s="223" t="str">
        <f ca="1">RefStability!G4</f>
        <v/>
      </c>
      <c r="CI3" s="223" t="str">
        <f>BZ3</f>
        <v>Ref test</v>
      </c>
      <c r="CJ3" s="223" t="str">
        <f t="shared" ref="CJ3:CO3" ca="1" si="0">CA3</f>
        <v>ParA</v>
      </c>
      <c r="CK3" s="223" t="str">
        <f t="shared" ca="1" si="0"/>
        <v/>
      </c>
      <c r="CL3" s="223">
        <f t="shared" ca="1" si="0"/>
        <v>0</v>
      </c>
      <c r="CM3" s="223" t="str">
        <f t="shared" ca="1" si="0"/>
        <v/>
      </c>
      <c r="CN3" s="223" t="str">
        <f t="shared" ca="1" si="0"/>
        <v/>
      </c>
      <c r="CO3" s="223" t="str">
        <f t="shared" ca="1" si="0"/>
        <v/>
      </c>
      <c r="CR3" s="221"/>
      <c r="CS3" s="223" t="str">
        <f>RefStability!I5</f>
        <v>Probability</v>
      </c>
      <c r="CT3" s="223">
        <f>RefStability!J5</f>
        <v>0.05</v>
      </c>
      <c r="CU3" s="221"/>
      <c r="CV3" s="221"/>
      <c r="CW3" s="221"/>
      <c r="CX3" s="221"/>
      <c r="DA3" s="221"/>
      <c r="DB3" s="221" t="str">
        <f>CS3</f>
        <v>Probability</v>
      </c>
      <c r="DC3" s="221">
        <f t="shared" ref="DC3" si="1">CT3</f>
        <v>0.05</v>
      </c>
      <c r="DD3" s="221"/>
      <c r="DE3" s="221"/>
      <c r="DF3" s="221"/>
      <c r="DG3" s="221"/>
    </row>
    <row r="4" spans="1:113" x14ac:dyDescent="0.25">
      <c r="B4" s="181" t="str">
        <f>Details!A3</f>
        <v>Samples</v>
      </c>
      <c r="C4" s="182">
        <f>Details!B3</f>
        <v>4</v>
      </c>
      <c r="E4" s="182" t="s">
        <v>48</v>
      </c>
      <c r="F4" s="221">
        <f>Data!D2</f>
        <v>40</v>
      </c>
      <c r="G4" s="189"/>
      <c r="S4" s="180" t="str">
        <f>Result3!A21</f>
        <v>3N/3G</v>
      </c>
      <c r="T4" s="182">
        <f>Result3!D21</f>
        <v>2</v>
      </c>
      <c r="U4" s="182">
        <f ca="1">Result3!E21</f>
        <v>1.2699701277869304</v>
      </c>
      <c r="V4" s="182">
        <f ca="1">Result3!F21</f>
        <v>1.5135587500990131</v>
      </c>
      <c r="W4" s="182">
        <f ca="1">Result3!G21</f>
        <v>2.1219927492616422</v>
      </c>
      <c r="X4" s="182">
        <f ca="1">Result3!H21</f>
        <v>72.026244088973741</v>
      </c>
      <c r="Y4" s="182">
        <f ca="1">Result3!I21</f>
        <v>0.27940666898053901</v>
      </c>
      <c r="Z4" s="182">
        <f ca="1">Result3!J21</f>
        <v>1.8229108651138537</v>
      </c>
      <c r="AA4" s="182" t="str">
        <f ca="1">Result3!K21</f>
        <v/>
      </c>
      <c r="AB4" s="189"/>
      <c r="AC4" s="181">
        <f>Statistic!A22</f>
        <v>1</v>
      </c>
      <c r="AD4" s="183"/>
      <c r="AE4" s="182">
        <f ca="1">Statistic!C22</f>
        <v>0.25256615082990325</v>
      </c>
      <c r="AF4" s="182" t="str">
        <f ca="1">Statistic!D22</f>
        <v/>
      </c>
      <c r="AG4" s="182">
        <f>Statistic!E22</f>
        <v>0</v>
      </c>
      <c r="AH4" s="182">
        <f>Statistic!F22</f>
        <v>0</v>
      </c>
      <c r="AI4" s="182">
        <f>Statistic!G22</f>
        <v>0</v>
      </c>
      <c r="AJ4" s="182">
        <f>Statistic!H22</f>
        <v>0</v>
      </c>
      <c r="AK4" s="182">
        <f>Statistic!I22</f>
        <v>0</v>
      </c>
      <c r="AL4" s="182">
        <f>Statistic!J22</f>
        <v>0</v>
      </c>
      <c r="AM4" s="182">
        <f>Statistic!K22</f>
        <v>0</v>
      </c>
      <c r="AN4" s="182">
        <f>Statistic!L22</f>
        <v>0</v>
      </c>
      <c r="AO4" s="182">
        <f>Statistic!M22</f>
        <v>0</v>
      </c>
      <c r="AP4" s="182">
        <f>Statistic!N22</f>
        <v>0</v>
      </c>
      <c r="AQ4" s="182">
        <f>Statistic!O22</f>
        <v>0</v>
      </c>
      <c r="AR4" s="182">
        <f>Statistic!P22</f>
        <v>0</v>
      </c>
      <c r="AS4" s="181">
        <f>Statistic!A73</f>
        <v>1</v>
      </c>
      <c r="AT4" s="183"/>
      <c r="AU4" s="182">
        <f ca="1">Statistic!C73</f>
        <v>8.1369002260050591E-3</v>
      </c>
      <c r="AV4" s="182" t="str">
        <f ca="1">Statistic!D73</f>
        <v/>
      </c>
      <c r="AW4" s="182">
        <f>Statistic!E73</f>
        <v>0</v>
      </c>
      <c r="AX4" s="182">
        <f>Statistic!F73</f>
        <v>0</v>
      </c>
      <c r="AY4" s="182">
        <f>Statistic!G73</f>
        <v>0</v>
      </c>
      <c r="AZ4" s="182">
        <f>Statistic!H73</f>
        <v>0</v>
      </c>
      <c r="BA4" s="182">
        <f>Statistic!I73</f>
        <v>0</v>
      </c>
      <c r="BB4" s="182">
        <f>Statistic!J73</f>
        <v>0</v>
      </c>
      <c r="BC4" s="182">
        <f>Statistic!K73</f>
        <v>0</v>
      </c>
      <c r="BD4" s="182">
        <f>Statistic!L73</f>
        <v>0</v>
      </c>
      <c r="BE4" s="182">
        <f>Statistic!M73</f>
        <v>0</v>
      </c>
      <c r="BF4" s="182">
        <f>Statistic!N73</f>
        <v>0</v>
      </c>
      <c r="BG4" s="182">
        <f>Statistic!O73</f>
        <v>0</v>
      </c>
      <c r="BH4" s="182">
        <f>Statistic!P73</f>
        <v>0</v>
      </c>
      <c r="BI4" s="181">
        <f>Statistic!A124</f>
        <v>1</v>
      </c>
      <c r="BJ4" s="183"/>
      <c r="BK4" s="182">
        <f>Statistic!C124</f>
        <v>0</v>
      </c>
      <c r="BL4" s="182">
        <f>Statistic!D124</f>
        <v>0</v>
      </c>
      <c r="BM4" s="182">
        <f>Statistic!E124</f>
        <v>0</v>
      </c>
      <c r="BN4" s="182">
        <f>Statistic!F124</f>
        <v>0</v>
      </c>
      <c r="BO4" s="182">
        <f>Statistic!G124</f>
        <v>0</v>
      </c>
      <c r="BP4" s="182">
        <f>Statistic!H124</f>
        <v>0</v>
      </c>
      <c r="BQ4" s="182">
        <f>Statistic!I124</f>
        <v>0</v>
      </c>
      <c r="BR4" s="182">
        <f>Statistic!J124</f>
        <v>0</v>
      </c>
      <c r="BS4" s="182">
        <f>Statistic!K124</f>
        <v>0</v>
      </c>
      <c r="BT4" s="182">
        <f>Statistic!L124</f>
        <v>0</v>
      </c>
      <c r="BU4" s="182">
        <f>Statistic!M124</f>
        <v>0</v>
      </c>
      <c r="BV4" s="182">
        <f>Statistic!N124</f>
        <v>0</v>
      </c>
      <c r="BW4" s="182">
        <f>Statistic!O124</f>
        <v>0</v>
      </c>
      <c r="BX4" s="182">
        <f>Statistic!P124</f>
        <v>0</v>
      </c>
      <c r="BY4" s="189"/>
      <c r="BZ4" s="223" t="str">
        <f>RefStability!A5</f>
        <v>Reference</v>
      </c>
      <c r="CA4" s="223">
        <f ca="1">RefStability!B5</f>
        <v>0</v>
      </c>
      <c r="CB4" s="223" t="str">
        <f ca="1">RefStability!C5</f>
        <v/>
      </c>
      <c r="CC4" s="223" t="str">
        <f ca="1">RefStability!D5</f>
        <v>ParA</v>
      </c>
      <c r="CD4" s="223" t="str">
        <f ca="1">RefStability!E5</f>
        <v/>
      </c>
      <c r="CE4" s="223" t="str">
        <f ca="1">RefStability!F5</f>
        <v/>
      </c>
      <c r="CF4" s="223" t="str">
        <f ca="1">RefStability!G5</f>
        <v/>
      </c>
      <c r="CI4" s="223" t="str">
        <f t="shared" ref="CI4:CI5" si="2">BZ4</f>
        <v>Reference</v>
      </c>
      <c r="CJ4" s="223">
        <f t="shared" ref="CJ4:CJ5" ca="1" si="3">CA4</f>
        <v>0</v>
      </c>
      <c r="CK4" s="223" t="str">
        <f t="shared" ref="CK4:CK5" ca="1" si="4">CB4</f>
        <v/>
      </c>
      <c r="CL4" s="223" t="str">
        <f t="shared" ref="CL4:CL5" ca="1" si="5">CC4</f>
        <v>ParA</v>
      </c>
      <c r="CM4" s="223" t="str">
        <f t="shared" ref="CM4:CM5" ca="1" si="6">CD4</f>
        <v/>
      </c>
      <c r="CN4" s="223" t="str">
        <f t="shared" ref="CN4:CN5" ca="1" si="7">CE4</f>
        <v/>
      </c>
      <c r="CO4" s="223" t="str">
        <f t="shared" ref="CO4:CO5" ca="1" si="8">CF4</f>
        <v/>
      </c>
      <c r="CR4" s="223" t="str">
        <f>BZ5</f>
        <v>Sample</v>
      </c>
      <c r="CS4" s="223" t="str">
        <f ca="1">RefStability!I6</f>
        <v>N_It_ParA</v>
      </c>
      <c r="CT4" s="223" t="str">
        <f ca="1">RefStability!J6</f>
        <v/>
      </c>
      <c r="CU4" s="223" t="str">
        <f ca="1">RefStability!K6</f>
        <v>N_It_0</v>
      </c>
      <c r="CV4" s="223" t="str">
        <f ca="1">RefStability!L6</f>
        <v/>
      </c>
      <c r="CW4" s="223" t="str">
        <f ca="1">RefStability!M6</f>
        <v/>
      </c>
      <c r="CX4" s="223" t="str">
        <f ca="1">RefStability!N6</f>
        <v/>
      </c>
      <c r="DA4" s="221" t="str">
        <f>CR4</f>
        <v>Sample</v>
      </c>
      <c r="DB4" s="221" t="str">
        <f ca="1">CS4</f>
        <v>N_It_ParA</v>
      </c>
      <c r="DC4" s="221" t="str">
        <f t="shared" ref="DC4" ca="1" si="9">CT4</f>
        <v/>
      </c>
      <c r="DD4" s="221" t="str">
        <f t="shared" ref="DD4" ca="1" si="10">CU4</f>
        <v>N_It_0</v>
      </c>
      <c r="DE4" s="221" t="str">
        <f t="shared" ref="DE4" ca="1" si="11">CV4</f>
        <v/>
      </c>
      <c r="DF4" s="221" t="str">
        <f t="shared" ref="DF4" ca="1" si="12">CW4</f>
        <v/>
      </c>
      <c r="DG4" s="221" t="str">
        <f t="shared" ref="DG4" ca="1" si="13">CX4</f>
        <v/>
      </c>
    </row>
    <row r="5" spans="1:113" x14ac:dyDescent="0.25">
      <c r="B5" s="181" t="s">
        <v>678</v>
      </c>
      <c r="C5" s="182">
        <f>Details!B4</f>
        <v>1</v>
      </c>
      <c r="E5" s="182" t="s">
        <v>686</v>
      </c>
      <c r="F5" s="221">
        <f>Details!B6</f>
        <v>2</v>
      </c>
      <c r="G5" s="189"/>
      <c r="S5" s="180" t="str">
        <f>Result3!A22</f>
        <v>3B/3G</v>
      </c>
      <c r="T5" s="182">
        <f>Result3!D22</f>
        <v>3</v>
      </c>
      <c r="U5" s="182">
        <f ca="1">Result3!E22</f>
        <v>1.1314942886947705</v>
      </c>
      <c r="V5" s="182">
        <f ca="1">Result3!F22</f>
        <v>0.96995145169693886</v>
      </c>
      <c r="W5" s="182">
        <f ca="1">Result3!G22</f>
        <v>2.4416368342630128</v>
      </c>
      <c r="X5" s="182">
        <f ca="1">Result3!H22</f>
        <v>2.9421099464955573</v>
      </c>
      <c r="Y5" s="182">
        <f ca="1">Result3!I22</f>
        <v>0.16199518754608411</v>
      </c>
      <c r="Z5" s="182">
        <f ca="1">Result3!J22</f>
        <v>1.1539138917278644</v>
      </c>
      <c r="AA5" s="182" t="str">
        <f ca="1">Result3!K22</f>
        <v/>
      </c>
      <c r="AB5" s="189"/>
      <c r="AC5" s="181">
        <f>Statistic!A23</f>
        <v>2</v>
      </c>
      <c r="AD5" s="183"/>
      <c r="AE5" s="183"/>
      <c r="AF5" s="182" t="str">
        <f ca="1">Statistic!D23</f>
        <v/>
      </c>
      <c r="AG5" s="182">
        <f>Statistic!E23</f>
        <v>0</v>
      </c>
      <c r="AH5" s="182">
        <f>Statistic!F23</f>
        <v>0</v>
      </c>
      <c r="AI5" s="182">
        <f>Statistic!G23</f>
        <v>0</v>
      </c>
      <c r="AJ5" s="182">
        <f>Statistic!H23</f>
        <v>0</v>
      </c>
      <c r="AK5" s="182">
        <f>Statistic!I23</f>
        <v>0</v>
      </c>
      <c r="AL5" s="182">
        <f>Statistic!J23</f>
        <v>0</v>
      </c>
      <c r="AM5" s="182">
        <f>Statistic!K23</f>
        <v>0</v>
      </c>
      <c r="AN5" s="182">
        <f>Statistic!L23</f>
        <v>0</v>
      </c>
      <c r="AO5" s="182">
        <f>Statistic!M23</f>
        <v>0</v>
      </c>
      <c r="AP5" s="182">
        <f>Statistic!N23</f>
        <v>0</v>
      </c>
      <c r="AQ5" s="182">
        <f>Statistic!O23</f>
        <v>0</v>
      </c>
      <c r="AR5" s="182">
        <f>Statistic!P23</f>
        <v>0</v>
      </c>
      <c r="AS5" s="181">
        <f>Statistic!A74</f>
        <v>2</v>
      </c>
      <c r="AT5" s="183"/>
      <c r="AU5" s="183"/>
      <c r="AV5" s="182" t="str">
        <f ca="1">Statistic!D74</f>
        <v/>
      </c>
      <c r="AW5" s="182">
        <f>Statistic!E74</f>
        <v>0</v>
      </c>
      <c r="AX5" s="182">
        <f>Statistic!F74</f>
        <v>0</v>
      </c>
      <c r="AY5" s="182">
        <f>Statistic!G74</f>
        <v>0</v>
      </c>
      <c r="AZ5" s="182">
        <f>Statistic!H74</f>
        <v>0</v>
      </c>
      <c r="BA5" s="182">
        <f>Statistic!I74</f>
        <v>0</v>
      </c>
      <c r="BB5" s="182">
        <f>Statistic!J74</f>
        <v>0</v>
      </c>
      <c r="BC5" s="182">
        <f>Statistic!K74</f>
        <v>0</v>
      </c>
      <c r="BD5" s="182">
        <f>Statistic!L74</f>
        <v>0</v>
      </c>
      <c r="BE5" s="182">
        <f>Statistic!M74</f>
        <v>0</v>
      </c>
      <c r="BF5" s="182">
        <f>Statistic!N74</f>
        <v>0</v>
      </c>
      <c r="BG5" s="182">
        <f>Statistic!O74</f>
        <v>0</v>
      </c>
      <c r="BH5" s="182">
        <f>Statistic!P74</f>
        <v>0</v>
      </c>
      <c r="BI5" s="181">
        <f>Statistic!A125</f>
        <v>2</v>
      </c>
      <c r="BJ5" s="183"/>
      <c r="BK5" s="183"/>
      <c r="BL5" s="182">
        <f>Statistic!D125</f>
        <v>0</v>
      </c>
      <c r="BM5" s="182">
        <f>Statistic!E125</f>
        <v>0</v>
      </c>
      <c r="BN5" s="182">
        <f>Statistic!F125</f>
        <v>0</v>
      </c>
      <c r="BO5" s="182">
        <f>Statistic!G125</f>
        <v>0</v>
      </c>
      <c r="BP5" s="182">
        <f>Statistic!H125</f>
        <v>0</v>
      </c>
      <c r="BQ5" s="182">
        <f>Statistic!I125</f>
        <v>0</v>
      </c>
      <c r="BR5" s="182">
        <f>Statistic!J125</f>
        <v>0</v>
      </c>
      <c r="BS5" s="182">
        <f>Statistic!K125</f>
        <v>0</v>
      </c>
      <c r="BT5" s="182">
        <f>Statistic!L125</f>
        <v>0</v>
      </c>
      <c r="BU5" s="182">
        <f>Statistic!M125</f>
        <v>0</v>
      </c>
      <c r="BV5" s="182">
        <f>Statistic!N125</f>
        <v>0</v>
      </c>
      <c r="BW5" s="182">
        <f>Statistic!O125</f>
        <v>0</v>
      </c>
      <c r="BX5" s="182">
        <f>Statistic!P125</f>
        <v>0</v>
      </c>
      <c r="BY5" s="189"/>
      <c r="BZ5" s="223" t="str">
        <f>RefStability!A6</f>
        <v>Sample</v>
      </c>
      <c r="CA5" s="223" t="str">
        <f ca="1">RefStability!B6</f>
        <v>It_ParA</v>
      </c>
      <c r="CB5" s="223" t="str">
        <f ca="1">RefStability!C6</f>
        <v/>
      </c>
      <c r="CC5" s="223" t="str">
        <f ca="1">RefStability!D6</f>
        <v>It_0</v>
      </c>
      <c r="CD5" s="223" t="str">
        <f ca="1">RefStability!E6</f>
        <v/>
      </c>
      <c r="CE5" s="223" t="str">
        <f ca="1">RefStability!F6</f>
        <v/>
      </c>
      <c r="CF5" s="223" t="str">
        <f ca="1">RefStability!G6</f>
        <v/>
      </c>
      <c r="CI5" s="223" t="str">
        <f t="shared" si="2"/>
        <v>Sample</v>
      </c>
      <c r="CJ5" s="223" t="str">
        <f t="shared" ca="1" si="3"/>
        <v>It_ParA</v>
      </c>
      <c r="CK5" s="223" t="str">
        <f t="shared" ca="1" si="4"/>
        <v/>
      </c>
      <c r="CL5" s="223" t="str">
        <f t="shared" ca="1" si="5"/>
        <v>It_0</v>
      </c>
      <c r="CM5" s="223" t="str">
        <f t="shared" ca="1" si="6"/>
        <v/>
      </c>
      <c r="CN5" s="223" t="str">
        <f t="shared" ca="1" si="7"/>
        <v/>
      </c>
      <c r="CO5" s="223" t="str">
        <f t="shared" ca="1" si="8"/>
        <v/>
      </c>
      <c r="CR5" s="221" t="str">
        <f t="shared" ref="CR5:CR38" si="14">BZ6</f>
        <v>1_1</v>
      </c>
      <c r="CS5" s="221" t="str">
        <f ca="1">RefStability!I7</f>
        <v/>
      </c>
      <c r="CT5" s="221" t="str">
        <f ca="1">RefStability!J7</f>
        <v/>
      </c>
      <c r="CU5" s="221" t="str">
        <f>RefStability!K7</f>
        <v/>
      </c>
      <c r="CV5" s="221" t="str">
        <f>RefStability!L7</f>
        <v/>
      </c>
      <c r="CW5" s="221" t="str">
        <f>RefStability!M7</f>
        <v/>
      </c>
      <c r="CX5" s="221" t="str">
        <f>RefStability!N7</f>
        <v/>
      </c>
      <c r="DA5" s="221" t="str">
        <f>CI6</f>
        <v/>
      </c>
      <c r="DB5" s="221" t="str">
        <f ca="1">RefStability!I41</f>
        <v/>
      </c>
      <c r="DC5" s="221" t="str">
        <f ca="1">RefStability!J41</f>
        <v/>
      </c>
      <c r="DD5" s="221" t="str">
        <f>RefStability!K41</f>
        <v/>
      </c>
      <c r="DE5" s="221" t="str">
        <f>RefStability!L41</f>
        <v/>
      </c>
      <c r="DF5" s="221" t="str">
        <f>RefStability!M41</f>
        <v/>
      </c>
      <c r="DG5" s="221" t="str">
        <f>RefStability!N41</f>
        <v/>
      </c>
    </row>
    <row r="6" spans="1:113" x14ac:dyDescent="0.25">
      <c r="B6" s="181" t="s">
        <v>679</v>
      </c>
      <c r="C6" s="182">
        <f>Details!B5</f>
        <v>6</v>
      </c>
      <c r="E6" s="182" t="s">
        <v>684</v>
      </c>
      <c r="F6" s="221" t="str">
        <f>Details!B7</f>
        <v>12X8</v>
      </c>
      <c r="G6" s="189"/>
      <c r="S6" s="180" t="str">
        <f>Result3!A23</f>
        <v>DNA/3G</v>
      </c>
      <c r="T6" s="182">
        <f>Result3!D23</f>
        <v>4</v>
      </c>
      <c r="U6" s="182" t="str">
        <f ca="1">Result3!E23</f>
        <v/>
      </c>
      <c r="V6" s="182" t="str">
        <f ca="1">Result3!F23</f>
        <v/>
      </c>
      <c r="W6" s="182" t="str">
        <f ca="1">Result3!G23</f>
        <v/>
      </c>
      <c r="X6" s="182" t="str">
        <f ca="1">Result3!H23</f>
        <v/>
      </c>
      <c r="Y6" s="182" t="str">
        <f ca="1">Result3!I23</f>
        <v/>
      </c>
      <c r="Z6" s="182" t="str">
        <f ca="1">Result3!J23</f>
        <v/>
      </c>
      <c r="AA6" s="182" t="str">
        <f ca="1">Result3!K23</f>
        <v/>
      </c>
      <c r="AB6" s="189"/>
      <c r="AC6" s="181">
        <f>Statistic!A24</f>
        <v>3</v>
      </c>
      <c r="AD6" s="183"/>
      <c r="AE6" s="183"/>
      <c r="AF6" s="183"/>
      <c r="AG6" s="182">
        <f>Statistic!E24</f>
        <v>0</v>
      </c>
      <c r="AH6" s="182">
        <f>Statistic!F24</f>
        <v>0</v>
      </c>
      <c r="AI6" s="182">
        <f>Statistic!G24</f>
        <v>0</v>
      </c>
      <c r="AJ6" s="182">
        <f>Statistic!H24</f>
        <v>0</v>
      </c>
      <c r="AK6" s="182">
        <f>Statistic!I24</f>
        <v>0</v>
      </c>
      <c r="AL6" s="182">
        <f>Statistic!J24</f>
        <v>0</v>
      </c>
      <c r="AM6" s="182">
        <f>Statistic!K24</f>
        <v>0</v>
      </c>
      <c r="AN6" s="182">
        <f>Statistic!L24</f>
        <v>0</v>
      </c>
      <c r="AO6" s="182">
        <f>Statistic!M24</f>
        <v>0</v>
      </c>
      <c r="AP6" s="182">
        <f>Statistic!N24</f>
        <v>0</v>
      </c>
      <c r="AQ6" s="182">
        <f>Statistic!O24</f>
        <v>0</v>
      </c>
      <c r="AR6" s="182">
        <f>Statistic!P24</f>
        <v>0</v>
      </c>
      <c r="AS6" s="181">
        <f>Statistic!A75</f>
        <v>3</v>
      </c>
      <c r="AT6" s="183"/>
      <c r="AU6" s="183"/>
      <c r="AV6" s="183"/>
      <c r="AW6" s="182">
        <f>Statistic!E75</f>
        <v>0</v>
      </c>
      <c r="AX6" s="182">
        <f>Statistic!F75</f>
        <v>0</v>
      </c>
      <c r="AY6" s="182">
        <f>Statistic!G75</f>
        <v>0</v>
      </c>
      <c r="AZ6" s="182">
        <f>Statistic!H75</f>
        <v>0</v>
      </c>
      <c r="BA6" s="182">
        <f>Statistic!I75</f>
        <v>0</v>
      </c>
      <c r="BB6" s="182">
        <f>Statistic!J75</f>
        <v>0</v>
      </c>
      <c r="BC6" s="182">
        <f>Statistic!K75</f>
        <v>0</v>
      </c>
      <c r="BD6" s="182">
        <f>Statistic!L75</f>
        <v>0</v>
      </c>
      <c r="BE6" s="182">
        <f>Statistic!M75</f>
        <v>0</v>
      </c>
      <c r="BF6" s="182">
        <f>Statistic!N75</f>
        <v>0</v>
      </c>
      <c r="BG6" s="182">
        <f>Statistic!O75</f>
        <v>0</v>
      </c>
      <c r="BH6" s="182">
        <f>Statistic!P75</f>
        <v>0</v>
      </c>
      <c r="BI6" s="181">
        <f>Statistic!A126</f>
        <v>3</v>
      </c>
      <c r="BJ6" s="183"/>
      <c r="BK6" s="183"/>
      <c r="BL6" s="183"/>
      <c r="BM6" s="182">
        <f>Statistic!E126</f>
        <v>0</v>
      </c>
      <c r="BN6" s="182">
        <f>Statistic!F126</f>
        <v>0</v>
      </c>
      <c r="BO6" s="182">
        <f>Statistic!G126</f>
        <v>0</v>
      </c>
      <c r="BP6" s="182">
        <f>Statistic!H126</f>
        <v>0</v>
      </c>
      <c r="BQ6" s="182">
        <f>Statistic!I126</f>
        <v>0</v>
      </c>
      <c r="BR6" s="182">
        <f>Statistic!J126</f>
        <v>0</v>
      </c>
      <c r="BS6" s="182">
        <f>Statistic!K126</f>
        <v>0</v>
      </c>
      <c r="BT6" s="182">
        <f>Statistic!L126</f>
        <v>0</v>
      </c>
      <c r="BU6" s="182">
        <f>Statistic!M126</f>
        <v>0</v>
      </c>
      <c r="BV6" s="182">
        <f>Statistic!N126</f>
        <v>0</v>
      </c>
      <c r="BW6" s="182">
        <f>Statistic!O126</f>
        <v>0</v>
      </c>
      <c r="BX6" s="182">
        <f>Statistic!P126</f>
        <v>0</v>
      </c>
      <c r="BY6" s="189"/>
      <c r="BZ6" s="221" t="str">
        <f>RefStability!A7</f>
        <v>1_1</v>
      </c>
      <c r="CA6" s="221" t="str">
        <f ca="1">RefStability!B7</f>
        <v/>
      </c>
      <c r="CB6" s="221" t="str">
        <f ca="1">RefStability!C7</f>
        <v/>
      </c>
      <c r="CC6" s="221" t="str">
        <f>RefStability!D7</f>
        <v/>
      </c>
      <c r="CD6" s="221" t="str">
        <f>RefStability!E7</f>
        <v/>
      </c>
      <c r="CE6" s="221" t="str">
        <f>RefStability!F7</f>
        <v/>
      </c>
      <c r="CF6" s="221" t="str">
        <f>RefStability!G7</f>
        <v/>
      </c>
      <c r="CI6" s="221" t="str">
        <f>RefStability!A41</f>
        <v/>
      </c>
      <c r="CJ6" s="221" t="str">
        <f>RefStability!B41</f>
        <v/>
      </c>
      <c r="CK6" s="221" t="str">
        <f>RefStability!C41</f>
        <v/>
      </c>
      <c r="CL6" s="221" t="str">
        <f>RefStability!D41</f>
        <v/>
      </c>
      <c r="CM6" s="221" t="str">
        <f>RefStability!E41</f>
        <v/>
      </c>
      <c r="CN6" s="221" t="str">
        <f>RefStability!F41</f>
        <v/>
      </c>
      <c r="CO6" s="221" t="str">
        <f>RefStability!G41</f>
        <v/>
      </c>
      <c r="CR6" s="221" t="str">
        <f t="shared" si="14"/>
        <v>1_2</v>
      </c>
      <c r="CS6" s="221" t="str">
        <f ca="1">RefStability!I8</f>
        <v/>
      </c>
      <c r="CT6" s="221" t="str">
        <f ca="1">RefStability!J8</f>
        <v/>
      </c>
      <c r="CU6" s="221" t="str">
        <f>RefStability!K8</f>
        <v/>
      </c>
      <c r="CV6" s="221" t="str">
        <f>RefStability!L8</f>
        <v/>
      </c>
      <c r="CW6" s="221" t="str">
        <f>RefStability!M8</f>
        <v/>
      </c>
      <c r="CX6" s="221" t="str">
        <f>RefStability!N8</f>
        <v/>
      </c>
      <c r="DA6" s="221" t="str">
        <f t="shared" ref="DA6:DA34" si="15">CI7</f>
        <v/>
      </c>
      <c r="DB6" s="221" t="str">
        <f ca="1">RefStability!I42</f>
        <v/>
      </c>
      <c r="DC6" s="221" t="str">
        <f ca="1">RefStability!J42</f>
        <v/>
      </c>
      <c r="DD6" s="221" t="str">
        <f>RefStability!K42</f>
        <v/>
      </c>
      <c r="DE6" s="221" t="str">
        <f>RefStability!L42</f>
        <v/>
      </c>
      <c r="DF6" s="221" t="str">
        <f>RefStability!M42</f>
        <v/>
      </c>
      <c r="DG6" s="221" t="str">
        <f>RefStability!N42</f>
        <v/>
      </c>
    </row>
    <row r="7" spans="1:113" x14ac:dyDescent="0.25">
      <c r="B7" s="181" t="s">
        <v>680</v>
      </c>
      <c r="C7" s="182">
        <f>Details!B8</f>
        <v>3</v>
      </c>
      <c r="E7" s="182" t="s">
        <v>687</v>
      </c>
      <c r="F7" s="182">
        <f ca="1">IF(Details!K15=1,INDEX(Plate_Compensation,2),"")</f>
        <v>-0.45187925138693608</v>
      </c>
      <c r="G7" s="221" t="s">
        <v>667</v>
      </c>
      <c r="S7" s="180" t="str">
        <f>Result3!A24</f>
        <v/>
      </c>
      <c r="T7" s="182" t="str">
        <f>Result3!D24</f>
        <v/>
      </c>
      <c r="U7" s="182" t="str">
        <f ca="1">Result3!E24</f>
        <v/>
      </c>
      <c r="V7" s="182" t="str">
        <f ca="1">Result3!F24</f>
        <v/>
      </c>
      <c r="W7" s="182" t="str">
        <f ca="1">Result3!G24</f>
        <v/>
      </c>
      <c r="X7" s="182" t="str">
        <f ca="1">Result3!H24</f>
        <v/>
      </c>
      <c r="Y7" s="182" t="str">
        <f ca="1">Result3!I24</f>
        <v/>
      </c>
      <c r="Z7" s="182" t="str">
        <f ca="1">Result3!J24</f>
        <v/>
      </c>
      <c r="AA7" s="182" t="str">
        <f ca="1">Result3!K24</f>
        <v/>
      </c>
      <c r="AB7" s="189"/>
      <c r="AC7" s="181" t="str">
        <f>Statistic!A25</f>
        <v/>
      </c>
      <c r="AD7" s="183"/>
      <c r="AE7" s="183"/>
      <c r="AF7" s="183"/>
      <c r="AG7" s="183"/>
      <c r="AH7" s="182">
        <f>Statistic!F25</f>
        <v>0</v>
      </c>
      <c r="AI7" s="182">
        <f>Statistic!G25</f>
        <v>0</v>
      </c>
      <c r="AJ7" s="182">
        <f>Statistic!H25</f>
        <v>0</v>
      </c>
      <c r="AK7" s="182">
        <f>Statistic!I25</f>
        <v>0</v>
      </c>
      <c r="AL7" s="182">
        <f>Statistic!J25</f>
        <v>0</v>
      </c>
      <c r="AM7" s="182">
        <f>Statistic!K25</f>
        <v>0</v>
      </c>
      <c r="AN7" s="182">
        <f>Statistic!L25</f>
        <v>0</v>
      </c>
      <c r="AO7" s="182">
        <f>Statistic!M25</f>
        <v>0</v>
      </c>
      <c r="AP7" s="182">
        <f>Statistic!N25</f>
        <v>0</v>
      </c>
      <c r="AQ7" s="182">
        <f>Statistic!O25</f>
        <v>0</v>
      </c>
      <c r="AR7" s="182">
        <f>Statistic!P25</f>
        <v>0</v>
      </c>
      <c r="AS7" s="181" t="str">
        <f>Statistic!A76</f>
        <v/>
      </c>
      <c r="AT7" s="183"/>
      <c r="AU7" s="183"/>
      <c r="AV7" s="183"/>
      <c r="AW7" s="183"/>
      <c r="AX7" s="182">
        <f>Statistic!F76</f>
        <v>0</v>
      </c>
      <c r="AY7" s="182">
        <f>Statistic!G76</f>
        <v>0</v>
      </c>
      <c r="AZ7" s="182">
        <f>Statistic!H76</f>
        <v>0</v>
      </c>
      <c r="BA7" s="182">
        <f>Statistic!I76</f>
        <v>0</v>
      </c>
      <c r="BB7" s="182">
        <f>Statistic!J76</f>
        <v>0</v>
      </c>
      <c r="BC7" s="182">
        <f>Statistic!K76</f>
        <v>0</v>
      </c>
      <c r="BD7" s="182">
        <f>Statistic!L76</f>
        <v>0</v>
      </c>
      <c r="BE7" s="182">
        <f>Statistic!M76</f>
        <v>0</v>
      </c>
      <c r="BF7" s="182">
        <f>Statistic!N76</f>
        <v>0</v>
      </c>
      <c r="BG7" s="182">
        <f>Statistic!O76</f>
        <v>0</v>
      </c>
      <c r="BH7" s="182">
        <f>Statistic!P76</f>
        <v>0</v>
      </c>
      <c r="BI7" s="181" t="str">
        <f>Statistic!A127</f>
        <v/>
      </c>
      <c r="BJ7" s="183"/>
      <c r="BK7" s="183"/>
      <c r="BL7" s="183"/>
      <c r="BM7" s="183"/>
      <c r="BN7" s="182">
        <f>Statistic!F127</f>
        <v>0</v>
      </c>
      <c r="BO7" s="182">
        <f>Statistic!G127</f>
        <v>0</v>
      </c>
      <c r="BP7" s="182">
        <f>Statistic!H127</f>
        <v>0</v>
      </c>
      <c r="BQ7" s="182">
        <f>Statistic!I127</f>
        <v>0</v>
      </c>
      <c r="BR7" s="182">
        <f>Statistic!J127</f>
        <v>0</v>
      </c>
      <c r="BS7" s="182">
        <f>Statistic!K127</f>
        <v>0</v>
      </c>
      <c r="BT7" s="182">
        <f>Statistic!L127</f>
        <v>0</v>
      </c>
      <c r="BU7" s="182">
        <f>Statistic!M127</f>
        <v>0</v>
      </c>
      <c r="BV7" s="182">
        <f>Statistic!N127</f>
        <v>0</v>
      </c>
      <c r="BW7" s="182">
        <f>Statistic!O127</f>
        <v>0</v>
      </c>
      <c r="BX7" s="182">
        <f>Statistic!P127</f>
        <v>0</v>
      </c>
      <c r="BY7" s="189"/>
      <c r="BZ7" s="221" t="str">
        <f>RefStability!A8</f>
        <v>1_2</v>
      </c>
      <c r="CA7" s="221" t="str">
        <f ca="1">RefStability!B8</f>
        <v/>
      </c>
      <c r="CB7" s="221" t="str">
        <f ca="1">RefStability!C8</f>
        <v/>
      </c>
      <c r="CC7" s="221" t="str">
        <f>RefStability!D8</f>
        <v/>
      </c>
      <c r="CD7" s="221" t="str">
        <f>RefStability!E8</f>
        <v/>
      </c>
      <c r="CE7" s="221" t="str">
        <f>RefStability!F8</f>
        <v/>
      </c>
      <c r="CF7" s="221" t="str">
        <f>RefStability!G8</f>
        <v/>
      </c>
      <c r="CI7" s="221" t="str">
        <f>RefStability!A42</f>
        <v/>
      </c>
      <c r="CJ7" s="221" t="str">
        <f>RefStability!B42</f>
        <v/>
      </c>
      <c r="CK7" s="221" t="str">
        <f>RefStability!C42</f>
        <v/>
      </c>
      <c r="CL7" s="221" t="str">
        <f>RefStability!D42</f>
        <v/>
      </c>
      <c r="CM7" s="221" t="str">
        <f>RefStability!E42</f>
        <v/>
      </c>
      <c r="CN7" s="221" t="str">
        <f>RefStability!F42</f>
        <v/>
      </c>
      <c r="CO7" s="221" t="str">
        <f>RefStability!G42</f>
        <v/>
      </c>
      <c r="CR7" s="221" t="str">
        <f t="shared" si="14"/>
        <v>1_3</v>
      </c>
      <c r="CS7" s="221" t="str">
        <f ca="1">RefStability!I9</f>
        <v/>
      </c>
      <c r="CT7" s="221" t="str">
        <f ca="1">RefStability!J9</f>
        <v/>
      </c>
      <c r="CU7" s="221" t="str">
        <f>RefStability!K9</f>
        <v/>
      </c>
      <c r="CV7" s="221" t="str">
        <f>RefStability!L9</f>
        <v/>
      </c>
      <c r="CW7" s="221" t="str">
        <f>RefStability!M9</f>
        <v/>
      </c>
      <c r="CX7" s="221" t="str">
        <f>RefStability!N9</f>
        <v/>
      </c>
      <c r="DA7" s="221" t="str">
        <f t="shared" si="15"/>
        <v/>
      </c>
      <c r="DB7" s="221" t="str">
        <f ca="1">RefStability!I43</f>
        <v/>
      </c>
      <c r="DC7" s="221" t="str">
        <f ca="1">RefStability!J43</f>
        <v/>
      </c>
      <c r="DD7" s="221" t="str">
        <f>RefStability!K43</f>
        <v/>
      </c>
      <c r="DE7" s="221" t="str">
        <f>RefStability!L43</f>
        <v/>
      </c>
      <c r="DF7" s="221" t="str">
        <f>RefStability!M43</f>
        <v/>
      </c>
      <c r="DG7" s="221" t="str">
        <f>RefStability!N43</f>
        <v/>
      </c>
    </row>
    <row r="8" spans="1:113" x14ac:dyDescent="0.25">
      <c r="B8" s="181" t="s">
        <v>681</v>
      </c>
      <c r="C8" s="182">
        <f ca="1">Details!B9</f>
        <v>4</v>
      </c>
      <c r="E8" s="182"/>
      <c r="F8" s="182" t="str">
        <f>IF(Details!K16=1,INDEX(Plate_Compensation,3),"")</f>
        <v/>
      </c>
      <c r="G8" s="221" t="s">
        <v>668</v>
      </c>
      <c r="S8" s="180" t="str">
        <f>Result3!A25</f>
        <v/>
      </c>
      <c r="T8" s="182" t="str">
        <f>Result3!D25</f>
        <v/>
      </c>
      <c r="U8" s="182" t="str">
        <f ca="1">Result3!E25</f>
        <v/>
      </c>
      <c r="V8" s="182" t="str">
        <f ca="1">Result3!F25</f>
        <v/>
      </c>
      <c r="W8" s="182" t="str">
        <f ca="1">Result3!G25</f>
        <v/>
      </c>
      <c r="X8" s="182" t="str">
        <f ca="1">Result3!H25</f>
        <v/>
      </c>
      <c r="Y8" s="182" t="str">
        <f ca="1">Result3!I25</f>
        <v/>
      </c>
      <c r="Z8" s="182" t="str">
        <f ca="1">Result3!J25</f>
        <v/>
      </c>
      <c r="AA8" s="182" t="str">
        <f ca="1">Result3!K25</f>
        <v/>
      </c>
      <c r="AB8" s="189"/>
      <c r="AC8" s="181" t="str">
        <f>Statistic!A26</f>
        <v/>
      </c>
      <c r="AD8" s="183"/>
      <c r="AE8" s="183"/>
      <c r="AF8" s="183"/>
      <c r="AG8" s="183"/>
      <c r="AH8" s="183"/>
      <c r="AI8" s="182">
        <f>Statistic!G26</f>
        <v>0</v>
      </c>
      <c r="AJ8" s="182">
        <f>Statistic!H26</f>
        <v>0</v>
      </c>
      <c r="AK8" s="182">
        <f>Statistic!I26</f>
        <v>0</v>
      </c>
      <c r="AL8" s="182">
        <f>Statistic!J26</f>
        <v>0</v>
      </c>
      <c r="AM8" s="182">
        <f>Statistic!K26</f>
        <v>0</v>
      </c>
      <c r="AN8" s="182">
        <f>Statistic!L26</f>
        <v>0</v>
      </c>
      <c r="AO8" s="182">
        <f>Statistic!M26</f>
        <v>0</v>
      </c>
      <c r="AP8" s="182">
        <f>Statistic!N26</f>
        <v>0</v>
      </c>
      <c r="AQ8" s="182">
        <f>Statistic!O26</f>
        <v>0</v>
      </c>
      <c r="AR8" s="182">
        <f>Statistic!P26</f>
        <v>0</v>
      </c>
      <c r="AS8" s="181" t="str">
        <f>Statistic!A77</f>
        <v/>
      </c>
      <c r="AT8" s="183"/>
      <c r="AU8" s="183"/>
      <c r="AV8" s="183"/>
      <c r="AW8" s="183"/>
      <c r="AX8" s="183"/>
      <c r="AY8" s="182">
        <f>Statistic!G77</f>
        <v>0</v>
      </c>
      <c r="AZ8" s="182">
        <f>Statistic!H77</f>
        <v>0</v>
      </c>
      <c r="BA8" s="182">
        <f>Statistic!I77</f>
        <v>0</v>
      </c>
      <c r="BB8" s="182">
        <f>Statistic!J77</f>
        <v>0</v>
      </c>
      <c r="BC8" s="182">
        <f>Statistic!K77</f>
        <v>0</v>
      </c>
      <c r="BD8" s="182">
        <f>Statistic!L77</f>
        <v>0</v>
      </c>
      <c r="BE8" s="182">
        <f>Statistic!M77</f>
        <v>0</v>
      </c>
      <c r="BF8" s="182">
        <f>Statistic!N77</f>
        <v>0</v>
      </c>
      <c r="BG8" s="182">
        <f>Statistic!O77</f>
        <v>0</v>
      </c>
      <c r="BH8" s="182">
        <f>Statistic!P77</f>
        <v>0</v>
      </c>
      <c r="BI8" s="181" t="str">
        <f>Statistic!A128</f>
        <v/>
      </c>
      <c r="BJ8" s="183"/>
      <c r="BK8" s="183"/>
      <c r="BL8" s="183"/>
      <c r="BM8" s="183"/>
      <c r="BN8" s="183"/>
      <c r="BO8" s="182">
        <f>Statistic!G128</f>
        <v>0</v>
      </c>
      <c r="BP8" s="182">
        <f>Statistic!H128</f>
        <v>0</v>
      </c>
      <c r="BQ8" s="182">
        <f>Statistic!I128</f>
        <v>0</v>
      </c>
      <c r="BR8" s="182">
        <f>Statistic!J128</f>
        <v>0</v>
      </c>
      <c r="BS8" s="182">
        <f>Statistic!K128</f>
        <v>0</v>
      </c>
      <c r="BT8" s="182">
        <f>Statistic!L128</f>
        <v>0</v>
      </c>
      <c r="BU8" s="182">
        <f>Statistic!M128</f>
        <v>0</v>
      </c>
      <c r="BV8" s="182">
        <f>Statistic!N128</f>
        <v>0</v>
      </c>
      <c r="BW8" s="182">
        <f>Statistic!O128</f>
        <v>0</v>
      </c>
      <c r="BX8" s="182">
        <f>Statistic!P128</f>
        <v>0</v>
      </c>
      <c r="BY8" s="189"/>
      <c r="BZ8" s="221" t="str">
        <f>RefStability!A9</f>
        <v>1_3</v>
      </c>
      <c r="CA8" s="221" t="str">
        <f ca="1">RefStability!B9</f>
        <v/>
      </c>
      <c r="CB8" s="221" t="str">
        <f ca="1">RefStability!C9</f>
        <v/>
      </c>
      <c r="CC8" s="221" t="str">
        <f>RefStability!D9</f>
        <v/>
      </c>
      <c r="CD8" s="221" t="str">
        <f>RefStability!E9</f>
        <v/>
      </c>
      <c r="CE8" s="221" t="str">
        <f>RefStability!F9</f>
        <v/>
      </c>
      <c r="CF8" s="221" t="str">
        <f>RefStability!G9</f>
        <v/>
      </c>
      <c r="CI8" s="221" t="str">
        <f>RefStability!A43</f>
        <v/>
      </c>
      <c r="CJ8" s="221" t="str">
        <f>RefStability!B43</f>
        <v/>
      </c>
      <c r="CK8" s="221" t="str">
        <f>RefStability!C43</f>
        <v/>
      </c>
      <c r="CL8" s="221" t="str">
        <f>RefStability!D43</f>
        <v/>
      </c>
      <c r="CM8" s="221" t="str">
        <f>RefStability!E43</f>
        <v/>
      </c>
      <c r="CN8" s="221" t="str">
        <f>RefStability!F43</f>
        <v/>
      </c>
      <c r="CO8" s="221" t="str">
        <f>RefStability!G43</f>
        <v/>
      </c>
      <c r="CR8" s="221" t="str">
        <f t="shared" si="14"/>
        <v>2_1</v>
      </c>
      <c r="CS8" s="221" t="str">
        <f ca="1">RefStability!I10</f>
        <v/>
      </c>
      <c r="CT8" s="221" t="str">
        <f ca="1">RefStability!J10</f>
        <v/>
      </c>
      <c r="CU8" s="221" t="str">
        <f>RefStability!K10</f>
        <v/>
      </c>
      <c r="CV8" s="221" t="str">
        <f>RefStability!L10</f>
        <v/>
      </c>
      <c r="CW8" s="221" t="str">
        <f>RefStability!M10</f>
        <v/>
      </c>
      <c r="CX8" s="221" t="str">
        <f>RefStability!N10</f>
        <v/>
      </c>
      <c r="DA8" s="221" t="str">
        <f t="shared" si="15"/>
        <v/>
      </c>
      <c r="DB8" s="221" t="str">
        <f ca="1">RefStability!I44</f>
        <v/>
      </c>
      <c r="DC8" s="221" t="str">
        <f ca="1">RefStability!J44</f>
        <v/>
      </c>
      <c r="DD8" s="221" t="str">
        <f>RefStability!K44</f>
        <v/>
      </c>
      <c r="DE8" s="221" t="str">
        <f>RefStability!L44</f>
        <v/>
      </c>
      <c r="DF8" s="221" t="str">
        <f>RefStability!M44</f>
        <v/>
      </c>
      <c r="DG8" s="221" t="str">
        <f>RefStability!N44</f>
        <v/>
      </c>
    </row>
    <row r="9" spans="1:113" x14ac:dyDescent="0.25">
      <c r="S9" s="180" t="str">
        <f>Result3!A26</f>
        <v/>
      </c>
      <c r="T9" s="182" t="str">
        <f>Result3!D26</f>
        <v/>
      </c>
      <c r="U9" s="182" t="str">
        <f ca="1">Result3!E26</f>
        <v/>
      </c>
      <c r="V9" s="182" t="str">
        <f ca="1">Result3!F26</f>
        <v/>
      </c>
      <c r="W9" s="182" t="str">
        <f ca="1">Result3!G26</f>
        <v/>
      </c>
      <c r="X9" s="182" t="str">
        <f ca="1">Result3!H26</f>
        <v/>
      </c>
      <c r="Y9" s="182" t="str">
        <f ca="1">Result3!I26</f>
        <v/>
      </c>
      <c r="Z9" s="182" t="str">
        <f ca="1">Result3!J26</f>
        <v/>
      </c>
      <c r="AA9" s="182" t="str">
        <f ca="1">Result3!K26</f>
        <v/>
      </c>
      <c r="AB9" s="189"/>
      <c r="AC9" s="181" t="str">
        <f>Statistic!A27</f>
        <v/>
      </c>
      <c r="AD9" s="183"/>
      <c r="AE9" s="183"/>
      <c r="AF9" s="183"/>
      <c r="AG9" s="183"/>
      <c r="AH9" s="183"/>
      <c r="AI9" s="183"/>
      <c r="AJ9" s="182">
        <f>Statistic!H27</f>
        <v>0</v>
      </c>
      <c r="AK9" s="182">
        <f>Statistic!I27</f>
        <v>0</v>
      </c>
      <c r="AL9" s="182">
        <f>Statistic!J27</f>
        <v>0</v>
      </c>
      <c r="AM9" s="182">
        <f>Statistic!K27</f>
        <v>0</v>
      </c>
      <c r="AN9" s="182">
        <f>Statistic!L27</f>
        <v>0</v>
      </c>
      <c r="AO9" s="182">
        <f>Statistic!M27</f>
        <v>0</v>
      </c>
      <c r="AP9" s="182">
        <f>Statistic!N27</f>
        <v>0</v>
      </c>
      <c r="AQ9" s="182">
        <f>Statistic!O27</f>
        <v>0</v>
      </c>
      <c r="AR9" s="182">
        <f>Statistic!P27</f>
        <v>0</v>
      </c>
      <c r="AS9" s="181" t="str">
        <f>Statistic!A78</f>
        <v/>
      </c>
      <c r="AT9" s="183"/>
      <c r="AU9" s="183"/>
      <c r="AV9" s="183"/>
      <c r="AW9" s="183"/>
      <c r="AX9" s="183"/>
      <c r="AY9" s="183"/>
      <c r="AZ9" s="182">
        <f>Statistic!H78</f>
        <v>0</v>
      </c>
      <c r="BA9" s="182">
        <f>Statistic!I78</f>
        <v>0</v>
      </c>
      <c r="BB9" s="182">
        <f>Statistic!J78</f>
        <v>0</v>
      </c>
      <c r="BC9" s="182">
        <f>Statistic!K78</f>
        <v>0</v>
      </c>
      <c r="BD9" s="182">
        <f>Statistic!L78</f>
        <v>0</v>
      </c>
      <c r="BE9" s="182">
        <f>Statistic!M78</f>
        <v>0</v>
      </c>
      <c r="BF9" s="182">
        <f>Statistic!N78</f>
        <v>0</v>
      </c>
      <c r="BG9" s="182">
        <f>Statistic!O78</f>
        <v>0</v>
      </c>
      <c r="BH9" s="182">
        <f>Statistic!P78</f>
        <v>0</v>
      </c>
      <c r="BI9" s="181" t="str">
        <f>Statistic!A129</f>
        <v/>
      </c>
      <c r="BJ9" s="183"/>
      <c r="BK9" s="183"/>
      <c r="BL9" s="183"/>
      <c r="BM9" s="183"/>
      <c r="BN9" s="183"/>
      <c r="BO9" s="183"/>
      <c r="BP9" s="182">
        <f>Statistic!H129</f>
        <v>0</v>
      </c>
      <c r="BQ9" s="182">
        <f>Statistic!I129</f>
        <v>0</v>
      </c>
      <c r="BR9" s="182">
        <f>Statistic!J129</f>
        <v>0</v>
      </c>
      <c r="BS9" s="182">
        <f>Statistic!K129</f>
        <v>0</v>
      </c>
      <c r="BT9" s="182">
        <f>Statistic!L129</f>
        <v>0</v>
      </c>
      <c r="BU9" s="182">
        <f>Statistic!M129</f>
        <v>0</v>
      </c>
      <c r="BV9" s="182">
        <f>Statistic!N129</f>
        <v>0</v>
      </c>
      <c r="BW9" s="182">
        <f>Statistic!O129</f>
        <v>0</v>
      </c>
      <c r="BX9" s="182">
        <f>Statistic!P129</f>
        <v>0</v>
      </c>
      <c r="BY9" s="189"/>
      <c r="BZ9" s="221" t="str">
        <f>RefStability!A10</f>
        <v>2_1</v>
      </c>
      <c r="CA9" s="221" t="str">
        <f ca="1">RefStability!B10</f>
        <v/>
      </c>
      <c r="CB9" s="221" t="str">
        <f ca="1">RefStability!C10</f>
        <v/>
      </c>
      <c r="CC9" s="221" t="str">
        <f>RefStability!D10</f>
        <v/>
      </c>
      <c r="CD9" s="221" t="str">
        <f>RefStability!E10</f>
        <v/>
      </c>
      <c r="CE9" s="221" t="str">
        <f>RefStability!F10</f>
        <v/>
      </c>
      <c r="CF9" s="221" t="str">
        <f>RefStability!G10</f>
        <v/>
      </c>
      <c r="CI9" s="221" t="str">
        <f>RefStability!A44</f>
        <v/>
      </c>
      <c r="CJ9" s="221" t="str">
        <f>RefStability!B44</f>
        <v/>
      </c>
      <c r="CK9" s="221" t="str">
        <f>RefStability!C44</f>
        <v/>
      </c>
      <c r="CL9" s="221" t="str">
        <f>RefStability!D44</f>
        <v/>
      </c>
      <c r="CM9" s="221" t="str">
        <f>RefStability!E44</f>
        <v/>
      </c>
      <c r="CN9" s="221" t="str">
        <f>RefStability!F44</f>
        <v/>
      </c>
      <c r="CO9" s="221" t="str">
        <f>RefStability!G44</f>
        <v/>
      </c>
      <c r="CR9" s="221" t="str">
        <f t="shared" si="14"/>
        <v>2_2</v>
      </c>
      <c r="CS9" s="221" t="str">
        <f ca="1">RefStability!I11</f>
        <v/>
      </c>
      <c r="CT9" s="221" t="str">
        <f ca="1">RefStability!J11</f>
        <v/>
      </c>
      <c r="CU9" s="221" t="str">
        <f>RefStability!K11</f>
        <v/>
      </c>
      <c r="CV9" s="221" t="str">
        <f>RefStability!L11</f>
        <v/>
      </c>
      <c r="CW9" s="221" t="str">
        <f>RefStability!M11</f>
        <v/>
      </c>
      <c r="CX9" s="221" t="str">
        <f>RefStability!N11</f>
        <v/>
      </c>
      <c r="DA9" s="221" t="str">
        <f t="shared" si="15"/>
        <v/>
      </c>
      <c r="DB9" s="221" t="str">
        <f ca="1">RefStability!I45</f>
        <v/>
      </c>
      <c r="DC9" s="221" t="str">
        <f ca="1">RefStability!J45</f>
        <v/>
      </c>
      <c r="DD9" s="221" t="str">
        <f>RefStability!K45</f>
        <v/>
      </c>
      <c r="DE9" s="221" t="str">
        <f>RefStability!L45</f>
        <v/>
      </c>
      <c r="DF9" s="221" t="str">
        <f>RefStability!M45</f>
        <v/>
      </c>
      <c r="DG9" s="221" t="str">
        <f>RefStability!N45</f>
        <v/>
      </c>
    </row>
    <row r="10" spans="1:113" x14ac:dyDescent="0.25">
      <c r="A10" s="189"/>
      <c r="B10" s="223" t="s">
        <v>682</v>
      </c>
      <c r="S10" s="180" t="str">
        <f>Result3!A27</f>
        <v/>
      </c>
      <c r="T10" s="182" t="str">
        <f>Result3!D27</f>
        <v/>
      </c>
      <c r="U10" s="182" t="str">
        <f ca="1">Result3!E27</f>
        <v/>
      </c>
      <c r="V10" s="182" t="str">
        <f ca="1">Result3!F27</f>
        <v/>
      </c>
      <c r="W10" s="182" t="str">
        <f ca="1">Result3!G27</f>
        <v/>
      </c>
      <c r="X10" s="182" t="str">
        <f ca="1">Result3!H27</f>
        <v/>
      </c>
      <c r="Y10" s="182" t="str">
        <f ca="1">Result3!I27</f>
        <v/>
      </c>
      <c r="Z10" s="182" t="str">
        <f ca="1">Result3!J27</f>
        <v/>
      </c>
      <c r="AA10" s="182" t="str">
        <f ca="1">Result3!K27</f>
        <v/>
      </c>
      <c r="AB10" s="189"/>
      <c r="AC10" s="181" t="str">
        <f>Statistic!A28</f>
        <v/>
      </c>
      <c r="AD10" s="183"/>
      <c r="AE10" s="183"/>
      <c r="AF10" s="183"/>
      <c r="AG10" s="183"/>
      <c r="AH10" s="183"/>
      <c r="AI10" s="183"/>
      <c r="AJ10" s="183"/>
      <c r="AK10" s="182">
        <f>Statistic!I28</f>
        <v>0</v>
      </c>
      <c r="AL10" s="182">
        <f>Statistic!J28</f>
        <v>0</v>
      </c>
      <c r="AM10" s="182">
        <f>Statistic!K28</f>
        <v>0</v>
      </c>
      <c r="AN10" s="182">
        <f>Statistic!L28</f>
        <v>0</v>
      </c>
      <c r="AO10" s="182">
        <f>Statistic!M28</f>
        <v>0</v>
      </c>
      <c r="AP10" s="182">
        <f>Statistic!N28</f>
        <v>0</v>
      </c>
      <c r="AQ10" s="182">
        <f>Statistic!O28</f>
        <v>0</v>
      </c>
      <c r="AR10" s="182">
        <f>Statistic!P28</f>
        <v>0</v>
      </c>
      <c r="AS10" s="181" t="str">
        <f>Statistic!A79</f>
        <v/>
      </c>
      <c r="AT10" s="183"/>
      <c r="AU10" s="183"/>
      <c r="AV10" s="183"/>
      <c r="AW10" s="183"/>
      <c r="AX10" s="183"/>
      <c r="AY10" s="183"/>
      <c r="AZ10" s="183"/>
      <c r="BA10" s="182">
        <f>Statistic!I79</f>
        <v>0</v>
      </c>
      <c r="BB10" s="182">
        <f>Statistic!J79</f>
        <v>0</v>
      </c>
      <c r="BC10" s="182">
        <f>Statistic!K79</f>
        <v>0</v>
      </c>
      <c r="BD10" s="182">
        <f>Statistic!L79</f>
        <v>0</v>
      </c>
      <c r="BE10" s="182">
        <f>Statistic!M79</f>
        <v>0</v>
      </c>
      <c r="BF10" s="182">
        <f>Statistic!N79</f>
        <v>0</v>
      </c>
      <c r="BG10" s="182">
        <f>Statistic!O79</f>
        <v>0</v>
      </c>
      <c r="BH10" s="182">
        <f>Statistic!P79</f>
        <v>0</v>
      </c>
      <c r="BI10" s="181" t="str">
        <f>Statistic!A130</f>
        <v/>
      </c>
      <c r="BJ10" s="183"/>
      <c r="BK10" s="183"/>
      <c r="BL10" s="183"/>
      <c r="BM10" s="183"/>
      <c r="BN10" s="183"/>
      <c r="BO10" s="183"/>
      <c r="BP10" s="183"/>
      <c r="BQ10" s="182">
        <f>Statistic!I130</f>
        <v>0</v>
      </c>
      <c r="BR10" s="182">
        <f>Statistic!J130</f>
        <v>0</v>
      </c>
      <c r="BS10" s="182">
        <f>Statistic!K130</f>
        <v>0</v>
      </c>
      <c r="BT10" s="182">
        <f>Statistic!L130</f>
        <v>0</v>
      </c>
      <c r="BU10" s="182">
        <f>Statistic!M130</f>
        <v>0</v>
      </c>
      <c r="BV10" s="182">
        <f>Statistic!N130</f>
        <v>0</v>
      </c>
      <c r="BW10" s="182">
        <f>Statistic!O130</f>
        <v>0</v>
      </c>
      <c r="BX10" s="182">
        <f>Statistic!P130</f>
        <v>0</v>
      </c>
      <c r="BY10" s="189"/>
      <c r="BZ10" s="221" t="str">
        <f>RefStability!A11</f>
        <v>2_2</v>
      </c>
      <c r="CA10" s="221" t="str">
        <f ca="1">RefStability!B11</f>
        <v/>
      </c>
      <c r="CB10" s="221" t="str">
        <f ca="1">RefStability!C11</f>
        <v/>
      </c>
      <c r="CC10" s="221" t="str">
        <f>RefStability!D11</f>
        <v/>
      </c>
      <c r="CD10" s="221" t="str">
        <f>RefStability!E11</f>
        <v/>
      </c>
      <c r="CE10" s="221" t="str">
        <f>RefStability!F11</f>
        <v/>
      </c>
      <c r="CF10" s="221" t="str">
        <f>RefStability!G11</f>
        <v/>
      </c>
      <c r="CI10" s="221" t="str">
        <f>RefStability!A45</f>
        <v/>
      </c>
      <c r="CJ10" s="221" t="str">
        <f>RefStability!B45</f>
        <v/>
      </c>
      <c r="CK10" s="221" t="str">
        <f>RefStability!C45</f>
        <v/>
      </c>
      <c r="CL10" s="221" t="str">
        <f>RefStability!D45</f>
        <v/>
      </c>
      <c r="CM10" s="221" t="str">
        <f>RefStability!E45</f>
        <v/>
      </c>
      <c r="CN10" s="221" t="str">
        <f>RefStability!F45</f>
        <v/>
      </c>
      <c r="CO10" s="221" t="str">
        <f>RefStability!G45</f>
        <v/>
      </c>
      <c r="CR10" s="221" t="str">
        <f t="shared" si="14"/>
        <v>2_3</v>
      </c>
      <c r="CS10" s="221" t="str">
        <f ca="1">RefStability!I12</f>
        <v/>
      </c>
      <c r="CT10" s="221" t="str">
        <f ca="1">RefStability!J12</f>
        <v/>
      </c>
      <c r="CU10" s="221" t="str">
        <f>RefStability!K12</f>
        <v/>
      </c>
      <c r="CV10" s="221" t="str">
        <f>RefStability!L12</f>
        <v/>
      </c>
      <c r="CW10" s="221" t="str">
        <f>RefStability!M12</f>
        <v/>
      </c>
      <c r="CX10" s="221" t="str">
        <f>RefStability!N12</f>
        <v/>
      </c>
      <c r="DA10" s="221" t="str">
        <f t="shared" si="15"/>
        <v/>
      </c>
      <c r="DB10" s="221" t="str">
        <f ca="1">RefStability!I46</f>
        <v/>
      </c>
      <c r="DC10" s="221" t="str">
        <f ca="1">RefStability!J46</f>
        <v/>
      </c>
      <c r="DD10" s="221" t="str">
        <f>RefStability!K46</f>
        <v/>
      </c>
      <c r="DE10" s="221" t="str">
        <f>RefStability!L46</f>
        <v/>
      </c>
      <c r="DF10" s="221" t="str">
        <f>RefStability!M46</f>
        <v/>
      </c>
      <c r="DG10" s="221" t="str">
        <f>RefStability!N46</f>
        <v/>
      </c>
    </row>
    <row r="11" spans="1:113" x14ac:dyDescent="0.25">
      <c r="A11" s="189">
        <f>Details!K2</f>
        <v>1</v>
      </c>
      <c r="B11" s="189" t="str">
        <f>IF(A11="","",Details!L2)</f>
        <v>ParA</v>
      </c>
      <c r="S11" s="180" t="str">
        <f>Result3!A28</f>
        <v/>
      </c>
      <c r="T11" s="182" t="str">
        <f>Result3!D28</f>
        <v/>
      </c>
      <c r="U11" s="182" t="str">
        <f ca="1">Result3!E28</f>
        <v/>
      </c>
      <c r="V11" s="182" t="str">
        <f ca="1">Result3!F28</f>
        <v/>
      </c>
      <c r="W11" s="182" t="str">
        <f ca="1">Result3!G28</f>
        <v/>
      </c>
      <c r="X11" s="182" t="str">
        <f ca="1">Result3!H28</f>
        <v/>
      </c>
      <c r="Y11" s="182" t="str">
        <f ca="1">Result3!I28</f>
        <v/>
      </c>
      <c r="Z11" s="182" t="str">
        <f ca="1">Result3!J28</f>
        <v/>
      </c>
      <c r="AA11" s="182" t="str">
        <f ca="1">Result3!K28</f>
        <v/>
      </c>
      <c r="AB11" s="189"/>
      <c r="AC11" s="181" t="str">
        <f>Statistic!A29</f>
        <v/>
      </c>
      <c r="AD11" s="183"/>
      <c r="AE11" s="183"/>
      <c r="AF11" s="183"/>
      <c r="AG11" s="183"/>
      <c r="AH11" s="183"/>
      <c r="AI11" s="183"/>
      <c r="AJ11" s="183"/>
      <c r="AK11" s="183"/>
      <c r="AL11" s="182">
        <f>Statistic!J29</f>
        <v>0</v>
      </c>
      <c r="AM11" s="182">
        <f>Statistic!K29</f>
        <v>0</v>
      </c>
      <c r="AN11" s="182">
        <f>Statistic!L29</f>
        <v>0</v>
      </c>
      <c r="AO11" s="182">
        <f>Statistic!M29</f>
        <v>0</v>
      </c>
      <c r="AP11" s="182">
        <f>Statistic!N29</f>
        <v>0</v>
      </c>
      <c r="AQ11" s="182">
        <f>Statistic!O29</f>
        <v>0</v>
      </c>
      <c r="AR11" s="182">
        <f>Statistic!P29</f>
        <v>0</v>
      </c>
      <c r="AS11" s="181" t="str">
        <f>Statistic!A80</f>
        <v/>
      </c>
      <c r="AT11" s="183"/>
      <c r="AU11" s="183"/>
      <c r="AV11" s="183"/>
      <c r="AW11" s="183"/>
      <c r="AX11" s="183"/>
      <c r="AY11" s="183"/>
      <c r="AZ11" s="183"/>
      <c r="BA11" s="183"/>
      <c r="BB11" s="182">
        <f>Statistic!J80</f>
        <v>0</v>
      </c>
      <c r="BC11" s="182">
        <f>Statistic!K80</f>
        <v>0</v>
      </c>
      <c r="BD11" s="182">
        <f>Statistic!L80</f>
        <v>0</v>
      </c>
      <c r="BE11" s="182">
        <f>Statistic!M80</f>
        <v>0</v>
      </c>
      <c r="BF11" s="182">
        <f>Statistic!N80</f>
        <v>0</v>
      </c>
      <c r="BG11" s="182">
        <f>Statistic!O80</f>
        <v>0</v>
      </c>
      <c r="BH11" s="182">
        <f>Statistic!P80</f>
        <v>0</v>
      </c>
      <c r="BI11" s="181" t="str">
        <f>Statistic!A131</f>
        <v/>
      </c>
      <c r="BJ11" s="183"/>
      <c r="BK11" s="183"/>
      <c r="BL11" s="183"/>
      <c r="BM11" s="183"/>
      <c r="BN11" s="183"/>
      <c r="BO11" s="183"/>
      <c r="BP11" s="183"/>
      <c r="BQ11" s="183"/>
      <c r="BR11" s="182">
        <f>Statistic!J131</f>
        <v>0</v>
      </c>
      <c r="BS11" s="182">
        <f>Statistic!K131</f>
        <v>0</v>
      </c>
      <c r="BT11" s="182">
        <f>Statistic!L131</f>
        <v>0</v>
      </c>
      <c r="BU11" s="182">
        <f>Statistic!M131</f>
        <v>0</v>
      </c>
      <c r="BV11" s="182">
        <f>Statistic!N131</f>
        <v>0</v>
      </c>
      <c r="BW11" s="182">
        <f>Statistic!O131</f>
        <v>0</v>
      </c>
      <c r="BX11" s="182">
        <f>Statistic!P131</f>
        <v>0</v>
      </c>
      <c r="BY11" s="189"/>
      <c r="BZ11" s="221" t="str">
        <f>RefStability!A12</f>
        <v>2_3</v>
      </c>
      <c r="CA11" s="221" t="str">
        <f ca="1">RefStability!B12</f>
        <v/>
      </c>
      <c r="CB11" s="221" t="str">
        <f ca="1">RefStability!C12</f>
        <v/>
      </c>
      <c r="CC11" s="221" t="str">
        <f>RefStability!D12</f>
        <v/>
      </c>
      <c r="CD11" s="221" t="str">
        <f>RefStability!E12</f>
        <v/>
      </c>
      <c r="CE11" s="221" t="str">
        <f>RefStability!F12</f>
        <v/>
      </c>
      <c r="CF11" s="221" t="str">
        <f>RefStability!G12</f>
        <v/>
      </c>
      <c r="CI11" s="221" t="str">
        <f>RefStability!A46</f>
        <v/>
      </c>
      <c r="CJ11" s="221" t="str">
        <f>RefStability!B46</f>
        <v/>
      </c>
      <c r="CK11" s="221" t="str">
        <f>RefStability!C46</f>
        <v/>
      </c>
      <c r="CL11" s="221" t="str">
        <f>RefStability!D46</f>
        <v/>
      </c>
      <c r="CM11" s="221" t="str">
        <f>RefStability!E46</f>
        <v/>
      </c>
      <c r="CN11" s="221" t="str">
        <f>RefStability!F46</f>
        <v/>
      </c>
      <c r="CO11" s="221" t="str">
        <f>RefStability!G46</f>
        <v/>
      </c>
      <c r="CR11" s="221" t="str">
        <f t="shared" si="14"/>
        <v>3_1</v>
      </c>
      <c r="CS11" s="221" t="str">
        <f ca="1">RefStability!I13</f>
        <v/>
      </c>
      <c r="CT11" s="221" t="str">
        <f ca="1">RefStability!J13</f>
        <v/>
      </c>
      <c r="CU11" s="221" t="str">
        <f>RefStability!K13</f>
        <v/>
      </c>
      <c r="CV11" s="221" t="str">
        <f>RefStability!L13</f>
        <v/>
      </c>
      <c r="CW11" s="221" t="str">
        <f>RefStability!M13</f>
        <v/>
      </c>
      <c r="CX11" s="221" t="str">
        <f>RefStability!N13</f>
        <v/>
      </c>
      <c r="DA11" s="221" t="str">
        <f t="shared" si="15"/>
        <v/>
      </c>
      <c r="DB11" s="221" t="str">
        <f ca="1">RefStability!I47</f>
        <v/>
      </c>
      <c r="DC11" s="221" t="str">
        <f ca="1">RefStability!J47</f>
        <v/>
      </c>
      <c r="DD11" s="221" t="str">
        <f>RefStability!K47</f>
        <v/>
      </c>
      <c r="DE11" s="221" t="str">
        <f>RefStability!L47</f>
        <v/>
      </c>
      <c r="DF11" s="221" t="str">
        <f>RefStability!M47</f>
        <v/>
      </c>
      <c r="DG11" s="221" t="str">
        <f>RefStability!N47</f>
        <v/>
      </c>
    </row>
    <row r="12" spans="1:113" x14ac:dyDescent="0.25">
      <c r="A12" s="189" t="str">
        <f>Details!K3</f>
        <v/>
      </c>
      <c r="B12" s="189" t="str">
        <f>IF(A12="","",Details!L3)</f>
        <v/>
      </c>
      <c r="S12" s="180" t="str">
        <f>Result3!A29</f>
        <v/>
      </c>
      <c r="T12" s="182" t="str">
        <f>Result3!D29</f>
        <v/>
      </c>
      <c r="U12" s="182" t="str">
        <f ca="1">Result3!E29</f>
        <v/>
      </c>
      <c r="V12" s="182" t="str">
        <f ca="1">Result3!F29</f>
        <v/>
      </c>
      <c r="W12" s="182" t="str">
        <f ca="1">Result3!G29</f>
        <v/>
      </c>
      <c r="X12" s="182" t="str">
        <f ca="1">Result3!H29</f>
        <v/>
      </c>
      <c r="Y12" s="182" t="str">
        <f ca="1">Result3!I29</f>
        <v/>
      </c>
      <c r="Z12" s="182" t="str">
        <f ca="1">Result3!J29</f>
        <v/>
      </c>
      <c r="AA12" s="182" t="str">
        <f ca="1">Result3!K29</f>
        <v/>
      </c>
      <c r="AB12" s="189"/>
      <c r="AC12" s="181" t="str">
        <f>Statistic!A30</f>
        <v/>
      </c>
      <c r="AD12" s="183"/>
      <c r="AE12" s="183"/>
      <c r="AF12" s="183"/>
      <c r="AG12" s="183"/>
      <c r="AH12" s="183"/>
      <c r="AI12" s="183"/>
      <c r="AJ12" s="183"/>
      <c r="AK12" s="183"/>
      <c r="AL12" s="183"/>
      <c r="AM12" s="182">
        <f>Statistic!K30</f>
        <v>0</v>
      </c>
      <c r="AN12" s="182">
        <f>Statistic!L30</f>
        <v>0</v>
      </c>
      <c r="AO12" s="182">
        <f>Statistic!M30</f>
        <v>0</v>
      </c>
      <c r="AP12" s="182">
        <f>Statistic!N30</f>
        <v>0</v>
      </c>
      <c r="AQ12" s="182">
        <f>Statistic!O30</f>
        <v>0</v>
      </c>
      <c r="AR12" s="182">
        <f>Statistic!P30</f>
        <v>0</v>
      </c>
      <c r="AS12" s="181" t="str">
        <f>Statistic!A81</f>
        <v/>
      </c>
      <c r="AT12" s="183"/>
      <c r="AU12" s="183"/>
      <c r="AV12" s="183"/>
      <c r="AW12" s="183"/>
      <c r="AX12" s="183"/>
      <c r="AY12" s="183"/>
      <c r="AZ12" s="183"/>
      <c r="BA12" s="183"/>
      <c r="BB12" s="183"/>
      <c r="BC12" s="182">
        <f>Statistic!K81</f>
        <v>0</v>
      </c>
      <c r="BD12" s="182">
        <f>Statistic!L81</f>
        <v>0</v>
      </c>
      <c r="BE12" s="182">
        <f>Statistic!M81</f>
        <v>0</v>
      </c>
      <c r="BF12" s="182">
        <f>Statistic!N81</f>
        <v>0</v>
      </c>
      <c r="BG12" s="182">
        <f>Statistic!O81</f>
        <v>0</v>
      </c>
      <c r="BH12" s="182">
        <f>Statistic!P81</f>
        <v>0</v>
      </c>
      <c r="BI12" s="181" t="str">
        <f>Statistic!A132</f>
        <v/>
      </c>
      <c r="BJ12" s="183"/>
      <c r="BK12" s="183"/>
      <c r="BL12" s="183"/>
      <c r="BM12" s="183"/>
      <c r="BN12" s="183"/>
      <c r="BO12" s="183"/>
      <c r="BP12" s="183"/>
      <c r="BQ12" s="183"/>
      <c r="BR12" s="183"/>
      <c r="BS12" s="182">
        <f>Statistic!K132</f>
        <v>0</v>
      </c>
      <c r="BT12" s="182">
        <f>Statistic!L132</f>
        <v>0</v>
      </c>
      <c r="BU12" s="182">
        <f>Statistic!M132</f>
        <v>0</v>
      </c>
      <c r="BV12" s="182">
        <f>Statistic!N132</f>
        <v>0</v>
      </c>
      <c r="BW12" s="182">
        <f>Statistic!O132</f>
        <v>0</v>
      </c>
      <c r="BX12" s="182">
        <f>Statistic!P132</f>
        <v>0</v>
      </c>
      <c r="BY12" s="189"/>
      <c r="BZ12" s="221" t="str">
        <f>RefStability!A13</f>
        <v>3_1</v>
      </c>
      <c r="CA12" s="221" t="str">
        <f ca="1">RefStability!B13</f>
        <v/>
      </c>
      <c r="CB12" s="221" t="str">
        <f ca="1">RefStability!C13</f>
        <v/>
      </c>
      <c r="CC12" s="221" t="str">
        <f>RefStability!D13</f>
        <v/>
      </c>
      <c r="CD12" s="221" t="str">
        <f>RefStability!E13</f>
        <v/>
      </c>
      <c r="CE12" s="221" t="str">
        <f>RefStability!F13</f>
        <v/>
      </c>
      <c r="CF12" s="221" t="str">
        <f>RefStability!G13</f>
        <v/>
      </c>
      <c r="CI12" s="221" t="str">
        <f>RefStability!A47</f>
        <v/>
      </c>
      <c r="CJ12" s="221" t="str">
        <f>RefStability!B47</f>
        <v/>
      </c>
      <c r="CK12" s="221" t="str">
        <f>RefStability!C47</f>
        <v/>
      </c>
      <c r="CL12" s="221" t="str">
        <f>RefStability!D47</f>
        <v/>
      </c>
      <c r="CM12" s="221" t="str">
        <f>RefStability!E47</f>
        <v/>
      </c>
      <c r="CN12" s="221" t="str">
        <f>RefStability!F47</f>
        <v/>
      </c>
      <c r="CO12" s="221" t="str">
        <f>RefStability!G47</f>
        <v/>
      </c>
      <c r="CR12" s="221" t="str">
        <f t="shared" si="14"/>
        <v>3_2</v>
      </c>
      <c r="CS12" s="221" t="str">
        <f ca="1">RefStability!I14</f>
        <v/>
      </c>
      <c r="CT12" s="221" t="str">
        <f ca="1">RefStability!J14</f>
        <v/>
      </c>
      <c r="CU12" s="221" t="str">
        <f>RefStability!K14</f>
        <v/>
      </c>
      <c r="CV12" s="221" t="str">
        <f>RefStability!L14</f>
        <v/>
      </c>
      <c r="CW12" s="221" t="str">
        <f>RefStability!M14</f>
        <v/>
      </c>
      <c r="CX12" s="221" t="str">
        <f>RefStability!N14</f>
        <v/>
      </c>
      <c r="DA12" s="221" t="str">
        <f t="shared" si="15"/>
        <v/>
      </c>
      <c r="DB12" s="221" t="str">
        <f ca="1">RefStability!I48</f>
        <v/>
      </c>
      <c r="DC12" s="221" t="str">
        <f ca="1">RefStability!J48</f>
        <v/>
      </c>
      <c r="DD12" s="221" t="str">
        <f>RefStability!K48</f>
        <v/>
      </c>
      <c r="DE12" s="221" t="str">
        <f>RefStability!L48</f>
        <v/>
      </c>
      <c r="DF12" s="221" t="str">
        <f>RefStability!M48</f>
        <v/>
      </c>
      <c r="DG12" s="221" t="str">
        <f>RefStability!N48</f>
        <v/>
      </c>
    </row>
    <row r="13" spans="1:113" x14ac:dyDescent="0.25">
      <c r="A13" s="189" t="str">
        <f>Details!K4</f>
        <v/>
      </c>
      <c r="B13" s="189" t="str">
        <f>IF(A13="","",Details!L4)</f>
        <v/>
      </c>
      <c r="S13" s="180" t="str">
        <f>Result3!A30</f>
        <v/>
      </c>
      <c r="T13" s="182" t="str">
        <f>Result3!D30</f>
        <v/>
      </c>
      <c r="U13" s="182" t="str">
        <f ca="1">Result3!E30</f>
        <v/>
      </c>
      <c r="V13" s="182" t="str">
        <f ca="1">Result3!F30</f>
        <v/>
      </c>
      <c r="W13" s="182" t="str">
        <f ca="1">Result3!G30</f>
        <v/>
      </c>
      <c r="X13" s="182" t="str">
        <f ca="1">Result3!H30</f>
        <v/>
      </c>
      <c r="Y13" s="182" t="str">
        <f ca="1">Result3!I30</f>
        <v/>
      </c>
      <c r="Z13" s="182" t="str">
        <f ca="1">Result3!J30</f>
        <v/>
      </c>
      <c r="AA13" s="182" t="str">
        <f ca="1">Result3!K30</f>
        <v/>
      </c>
      <c r="AB13" s="189"/>
      <c r="AC13" s="181" t="str">
        <f>Statistic!A31</f>
        <v/>
      </c>
      <c r="AD13" s="183"/>
      <c r="AE13" s="183"/>
      <c r="AF13" s="183"/>
      <c r="AG13" s="183"/>
      <c r="AH13" s="183"/>
      <c r="AI13" s="183"/>
      <c r="AJ13" s="183"/>
      <c r="AK13" s="183"/>
      <c r="AL13" s="183"/>
      <c r="AM13" s="183"/>
      <c r="AN13" s="182">
        <f>Statistic!L31</f>
        <v>0</v>
      </c>
      <c r="AO13" s="182">
        <f>Statistic!M31</f>
        <v>0</v>
      </c>
      <c r="AP13" s="182">
        <f>Statistic!N31</f>
        <v>0</v>
      </c>
      <c r="AQ13" s="182">
        <f>Statistic!O31</f>
        <v>0</v>
      </c>
      <c r="AR13" s="182">
        <f>Statistic!P31</f>
        <v>0</v>
      </c>
      <c r="AS13" s="181" t="str">
        <f>Statistic!A82</f>
        <v/>
      </c>
      <c r="AT13" s="183"/>
      <c r="AU13" s="183"/>
      <c r="AV13" s="183"/>
      <c r="AW13" s="183"/>
      <c r="AX13" s="183"/>
      <c r="AY13" s="183"/>
      <c r="AZ13" s="183"/>
      <c r="BA13" s="183"/>
      <c r="BB13" s="183"/>
      <c r="BC13" s="183"/>
      <c r="BD13" s="182">
        <f>Statistic!L82</f>
        <v>0</v>
      </c>
      <c r="BE13" s="182">
        <f>Statistic!M82</f>
        <v>0</v>
      </c>
      <c r="BF13" s="182">
        <f>Statistic!N82</f>
        <v>0</v>
      </c>
      <c r="BG13" s="182">
        <f>Statistic!O82</f>
        <v>0</v>
      </c>
      <c r="BH13" s="182">
        <f>Statistic!P82</f>
        <v>0</v>
      </c>
      <c r="BI13" s="181" t="str">
        <f>Statistic!A133</f>
        <v/>
      </c>
      <c r="BJ13" s="183"/>
      <c r="BK13" s="183"/>
      <c r="BL13" s="183"/>
      <c r="BM13" s="183"/>
      <c r="BN13" s="183"/>
      <c r="BO13" s="183"/>
      <c r="BP13" s="183"/>
      <c r="BQ13" s="183"/>
      <c r="BR13" s="183"/>
      <c r="BS13" s="183"/>
      <c r="BT13" s="182">
        <f>Statistic!L133</f>
        <v>0</v>
      </c>
      <c r="BU13" s="182">
        <f>Statistic!M133</f>
        <v>0</v>
      </c>
      <c r="BV13" s="182">
        <f>Statistic!N133</f>
        <v>0</v>
      </c>
      <c r="BW13" s="182">
        <f>Statistic!O133</f>
        <v>0</v>
      </c>
      <c r="BX13" s="182">
        <f>Statistic!P133</f>
        <v>0</v>
      </c>
      <c r="BY13" s="189"/>
      <c r="BZ13" s="221" t="str">
        <f>RefStability!A14</f>
        <v>3_2</v>
      </c>
      <c r="CA13" s="221" t="str">
        <f ca="1">RefStability!B14</f>
        <v/>
      </c>
      <c r="CB13" s="221" t="str">
        <f ca="1">RefStability!C14</f>
        <v/>
      </c>
      <c r="CC13" s="221" t="str">
        <f>RefStability!D14</f>
        <v/>
      </c>
      <c r="CD13" s="221" t="str">
        <f>RefStability!E14</f>
        <v/>
      </c>
      <c r="CE13" s="221" t="str">
        <f>RefStability!F14</f>
        <v/>
      </c>
      <c r="CF13" s="221" t="str">
        <f>RefStability!G14</f>
        <v/>
      </c>
      <c r="CI13" s="221" t="str">
        <f>RefStability!A48</f>
        <v/>
      </c>
      <c r="CJ13" s="221" t="str">
        <f>RefStability!B48</f>
        <v/>
      </c>
      <c r="CK13" s="221" t="str">
        <f>RefStability!C48</f>
        <v/>
      </c>
      <c r="CL13" s="221" t="str">
        <f>RefStability!D48</f>
        <v/>
      </c>
      <c r="CM13" s="221" t="str">
        <f>RefStability!E48</f>
        <v/>
      </c>
      <c r="CN13" s="221" t="str">
        <f>RefStability!F48</f>
        <v/>
      </c>
      <c r="CO13" s="221" t="str">
        <f>RefStability!G48</f>
        <v/>
      </c>
      <c r="CR13" s="221" t="str">
        <f t="shared" si="14"/>
        <v>3_3</v>
      </c>
      <c r="CS13" s="221" t="str">
        <f ca="1">RefStability!I15</f>
        <v/>
      </c>
      <c r="CT13" s="221" t="str">
        <f ca="1">RefStability!J15</f>
        <v/>
      </c>
      <c r="CU13" s="221" t="str">
        <f>RefStability!K15</f>
        <v/>
      </c>
      <c r="CV13" s="221" t="str">
        <f>RefStability!L15</f>
        <v/>
      </c>
      <c r="CW13" s="221" t="str">
        <f>RefStability!M15</f>
        <v/>
      </c>
      <c r="CX13" s="221" t="str">
        <f>RefStability!N15</f>
        <v/>
      </c>
      <c r="DA13" s="221" t="str">
        <f t="shared" si="15"/>
        <v/>
      </c>
      <c r="DB13" s="221" t="str">
        <f ca="1">RefStability!I49</f>
        <v/>
      </c>
      <c r="DC13" s="221" t="str">
        <f ca="1">RefStability!J49</f>
        <v/>
      </c>
      <c r="DD13" s="221" t="str">
        <f>RefStability!K49</f>
        <v/>
      </c>
      <c r="DE13" s="221" t="str">
        <f>RefStability!L49</f>
        <v/>
      </c>
      <c r="DF13" s="221" t="str">
        <f>RefStability!M49</f>
        <v/>
      </c>
      <c r="DG13" s="221" t="str">
        <f>RefStability!N49</f>
        <v/>
      </c>
    </row>
    <row r="14" spans="1:113" x14ac:dyDescent="0.25">
      <c r="A14" s="189"/>
      <c r="B14" s="223" t="s">
        <v>36</v>
      </c>
      <c r="S14" s="180" t="str">
        <f>Result3!A31</f>
        <v/>
      </c>
      <c r="T14" s="182" t="str">
        <f>Result3!D31</f>
        <v/>
      </c>
      <c r="U14" s="182" t="str">
        <f ca="1">Result3!E31</f>
        <v/>
      </c>
      <c r="V14" s="182" t="str">
        <f ca="1">Result3!F31</f>
        <v/>
      </c>
      <c r="W14" s="182" t="str">
        <f ca="1">Result3!G31</f>
        <v/>
      </c>
      <c r="X14" s="182" t="str">
        <f ca="1">Result3!H31</f>
        <v/>
      </c>
      <c r="Y14" s="182" t="str">
        <f ca="1">Result3!I31</f>
        <v/>
      </c>
      <c r="Z14" s="182" t="str">
        <f ca="1">Result3!J31</f>
        <v/>
      </c>
      <c r="AA14" s="182" t="str">
        <f ca="1">Result3!K31</f>
        <v/>
      </c>
      <c r="AB14" s="189"/>
      <c r="AC14" s="181" t="str">
        <f>Statistic!A32</f>
        <v/>
      </c>
      <c r="AD14" s="183"/>
      <c r="AE14" s="183"/>
      <c r="AF14" s="183"/>
      <c r="AG14" s="183"/>
      <c r="AH14" s="183"/>
      <c r="AI14" s="183"/>
      <c r="AJ14" s="183"/>
      <c r="AK14" s="183"/>
      <c r="AL14" s="183"/>
      <c r="AM14" s="183"/>
      <c r="AN14" s="183"/>
      <c r="AO14" s="182">
        <f>Statistic!M32</f>
        <v>0</v>
      </c>
      <c r="AP14" s="182">
        <f>Statistic!N32</f>
        <v>0</v>
      </c>
      <c r="AQ14" s="182">
        <f>Statistic!O32</f>
        <v>0</v>
      </c>
      <c r="AR14" s="182">
        <f>Statistic!P32</f>
        <v>0</v>
      </c>
      <c r="AS14" s="181" t="str">
        <f>Statistic!A83</f>
        <v/>
      </c>
      <c r="AT14" s="183"/>
      <c r="AU14" s="183"/>
      <c r="AV14" s="183"/>
      <c r="AW14" s="183"/>
      <c r="AX14" s="183"/>
      <c r="AY14" s="183"/>
      <c r="AZ14" s="183"/>
      <c r="BA14" s="183"/>
      <c r="BB14" s="183"/>
      <c r="BC14" s="183"/>
      <c r="BD14" s="183"/>
      <c r="BE14" s="182">
        <f>Statistic!M83</f>
        <v>0</v>
      </c>
      <c r="BF14" s="182">
        <f>Statistic!N83</f>
        <v>0</v>
      </c>
      <c r="BG14" s="182">
        <f>Statistic!O83</f>
        <v>0</v>
      </c>
      <c r="BH14" s="182">
        <f>Statistic!P83</f>
        <v>0</v>
      </c>
      <c r="BI14" s="181" t="str">
        <f>Statistic!A134</f>
        <v/>
      </c>
      <c r="BJ14" s="183"/>
      <c r="BK14" s="183"/>
      <c r="BL14" s="183"/>
      <c r="BM14" s="183"/>
      <c r="BN14" s="183"/>
      <c r="BO14" s="183"/>
      <c r="BP14" s="183"/>
      <c r="BQ14" s="183"/>
      <c r="BR14" s="183"/>
      <c r="BS14" s="183"/>
      <c r="BT14" s="183"/>
      <c r="BU14" s="182">
        <f>Statistic!M134</f>
        <v>0</v>
      </c>
      <c r="BV14" s="182">
        <f>Statistic!N134</f>
        <v>0</v>
      </c>
      <c r="BW14" s="182">
        <f>Statistic!O134</f>
        <v>0</v>
      </c>
      <c r="BX14" s="182">
        <f>Statistic!P134</f>
        <v>0</v>
      </c>
      <c r="BY14" s="189"/>
      <c r="BZ14" s="221" t="str">
        <f>RefStability!A15</f>
        <v>3_3</v>
      </c>
      <c r="CA14" s="221" t="str">
        <f ca="1">RefStability!B15</f>
        <v/>
      </c>
      <c r="CB14" s="221" t="str">
        <f ca="1">RefStability!C15</f>
        <v/>
      </c>
      <c r="CC14" s="221" t="str">
        <f>RefStability!D15</f>
        <v/>
      </c>
      <c r="CD14" s="221" t="str">
        <f>RefStability!E15</f>
        <v/>
      </c>
      <c r="CE14" s="221" t="str">
        <f>RefStability!F15</f>
        <v/>
      </c>
      <c r="CF14" s="221" t="str">
        <f>RefStability!G15</f>
        <v/>
      </c>
      <c r="CI14" s="221" t="str">
        <f>RefStability!A49</f>
        <v/>
      </c>
      <c r="CJ14" s="221" t="str">
        <f>RefStability!B49</f>
        <v/>
      </c>
      <c r="CK14" s="221" t="str">
        <f>RefStability!C49</f>
        <v/>
      </c>
      <c r="CL14" s="221" t="str">
        <f>RefStability!D49</f>
        <v/>
      </c>
      <c r="CM14" s="221" t="str">
        <f>RefStability!E49</f>
        <v/>
      </c>
      <c r="CN14" s="221" t="str">
        <f>RefStability!F49</f>
        <v/>
      </c>
      <c r="CO14" s="221" t="str">
        <f>RefStability!G49</f>
        <v/>
      </c>
      <c r="CR14" s="221" t="str">
        <f t="shared" si="14"/>
        <v>4_1</v>
      </c>
      <c r="CS14" s="221" t="str">
        <f ca="1">RefStability!I16</f>
        <v/>
      </c>
      <c r="CT14" s="221" t="str">
        <f ca="1">RefStability!J16</f>
        <v/>
      </c>
      <c r="CU14" s="221" t="str">
        <f>RefStability!K16</f>
        <v/>
      </c>
      <c r="CV14" s="221" t="str">
        <f>RefStability!L16</f>
        <v/>
      </c>
      <c r="CW14" s="221" t="str">
        <f>RefStability!M16</f>
        <v/>
      </c>
      <c r="CX14" s="221" t="str">
        <f>RefStability!N16</f>
        <v/>
      </c>
      <c r="DA14" s="221" t="str">
        <f t="shared" si="15"/>
        <v/>
      </c>
      <c r="DB14" s="221" t="str">
        <f ca="1">RefStability!I50</f>
        <v/>
      </c>
      <c r="DC14" s="221" t="str">
        <f ca="1">RefStability!J50</f>
        <v/>
      </c>
      <c r="DD14" s="221" t="str">
        <f>RefStability!K50</f>
        <v/>
      </c>
      <c r="DE14" s="221" t="str">
        <f>RefStability!L50</f>
        <v/>
      </c>
      <c r="DF14" s="221" t="str">
        <f>RefStability!M50</f>
        <v/>
      </c>
      <c r="DG14" s="221" t="str">
        <f>RefStability!N50</f>
        <v/>
      </c>
    </row>
    <row r="15" spans="1:113" x14ac:dyDescent="0.25">
      <c r="A15" s="189">
        <f>Details!K7</f>
        <v>1</v>
      </c>
      <c r="B15" s="189" t="str">
        <f>IF(A15="","",Details!L7)</f>
        <v>SodA</v>
      </c>
      <c r="S15" s="180" t="str">
        <f>Result3!A32</f>
        <v/>
      </c>
      <c r="T15" s="182" t="str">
        <f>Result3!D32</f>
        <v/>
      </c>
      <c r="U15" s="182" t="str">
        <f ca="1">Result3!E32</f>
        <v/>
      </c>
      <c r="V15" s="182" t="str">
        <f ca="1">Result3!F32</f>
        <v/>
      </c>
      <c r="W15" s="182" t="str">
        <f ca="1">Result3!G32</f>
        <v/>
      </c>
      <c r="X15" s="182" t="str">
        <f ca="1">Result3!H32</f>
        <v/>
      </c>
      <c r="Y15" s="182" t="str">
        <f ca="1">Result3!I32</f>
        <v/>
      </c>
      <c r="Z15" s="182" t="str">
        <f ca="1">Result3!J32</f>
        <v/>
      </c>
      <c r="AA15" s="182" t="str">
        <f ca="1">Result3!K32</f>
        <v/>
      </c>
      <c r="AB15" s="189"/>
      <c r="AC15" s="181" t="str">
        <f>Statistic!A33</f>
        <v/>
      </c>
      <c r="AD15" s="183"/>
      <c r="AE15" s="183"/>
      <c r="AF15" s="183"/>
      <c r="AG15" s="183"/>
      <c r="AH15" s="183"/>
      <c r="AI15" s="183"/>
      <c r="AJ15" s="183"/>
      <c r="AK15" s="183"/>
      <c r="AL15" s="183"/>
      <c r="AM15" s="183"/>
      <c r="AN15" s="183"/>
      <c r="AO15" s="183"/>
      <c r="AP15" s="182">
        <f>Statistic!N33</f>
        <v>0</v>
      </c>
      <c r="AQ15" s="182">
        <f>Statistic!O33</f>
        <v>0</v>
      </c>
      <c r="AR15" s="182">
        <f>Statistic!P33</f>
        <v>0</v>
      </c>
      <c r="AS15" s="181" t="str">
        <f>Statistic!A84</f>
        <v/>
      </c>
      <c r="AT15" s="183"/>
      <c r="AU15" s="183"/>
      <c r="AV15" s="183"/>
      <c r="AW15" s="183"/>
      <c r="AX15" s="183"/>
      <c r="AY15" s="183"/>
      <c r="AZ15" s="183"/>
      <c r="BA15" s="183"/>
      <c r="BB15" s="183"/>
      <c r="BC15" s="183"/>
      <c r="BD15" s="183"/>
      <c r="BE15" s="183"/>
      <c r="BF15" s="182">
        <f>Statistic!N84</f>
        <v>0</v>
      </c>
      <c r="BG15" s="182">
        <f>Statistic!O84</f>
        <v>0</v>
      </c>
      <c r="BH15" s="182">
        <f>Statistic!P84</f>
        <v>0</v>
      </c>
      <c r="BI15" s="181" t="str">
        <f>Statistic!A135</f>
        <v/>
      </c>
      <c r="BJ15" s="183"/>
      <c r="BK15" s="183"/>
      <c r="BL15" s="183"/>
      <c r="BM15" s="183"/>
      <c r="BN15" s="183"/>
      <c r="BO15" s="183"/>
      <c r="BP15" s="183"/>
      <c r="BQ15" s="183"/>
      <c r="BR15" s="183"/>
      <c r="BS15" s="183"/>
      <c r="BT15" s="183"/>
      <c r="BU15" s="183"/>
      <c r="BV15" s="182">
        <f>Statistic!N135</f>
        <v>0</v>
      </c>
      <c r="BW15" s="182">
        <f>Statistic!O135</f>
        <v>0</v>
      </c>
      <c r="BX15" s="182">
        <f>Statistic!P135</f>
        <v>0</v>
      </c>
      <c r="BY15" s="189"/>
      <c r="BZ15" s="221" t="str">
        <f>RefStability!A16</f>
        <v>4_1</v>
      </c>
      <c r="CA15" s="221" t="str">
        <f ca="1">RefStability!B16</f>
        <v/>
      </c>
      <c r="CB15" s="221" t="str">
        <f ca="1">RefStability!C16</f>
        <v/>
      </c>
      <c r="CC15" s="221" t="str">
        <f>RefStability!D16</f>
        <v/>
      </c>
      <c r="CD15" s="221" t="str">
        <f>RefStability!E16</f>
        <v/>
      </c>
      <c r="CE15" s="221" t="str">
        <f>RefStability!F16</f>
        <v/>
      </c>
      <c r="CF15" s="221" t="str">
        <f>RefStability!G16</f>
        <v/>
      </c>
      <c r="CI15" s="221" t="str">
        <f>RefStability!A50</f>
        <v/>
      </c>
      <c r="CJ15" s="221" t="str">
        <f>RefStability!B50</f>
        <v/>
      </c>
      <c r="CK15" s="221" t="str">
        <f>RefStability!C50</f>
        <v/>
      </c>
      <c r="CL15" s="221" t="str">
        <f>RefStability!D50</f>
        <v/>
      </c>
      <c r="CM15" s="221" t="str">
        <f>RefStability!E50</f>
        <v/>
      </c>
      <c r="CN15" s="221" t="str">
        <f>RefStability!F50</f>
        <v/>
      </c>
      <c r="CO15" s="221" t="str">
        <f>RefStability!G50</f>
        <v/>
      </c>
      <c r="CR15" s="221" t="str">
        <f t="shared" si="14"/>
        <v>4_2</v>
      </c>
      <c r="CS15" s="221" t="str">
        <f ca="1">RefStability!I17</f>
        <v/>
      </c>
      <c r="CT15" s="221" t="str">
        <f ca="1">RefStability!J17</f>
        <v/>
      </c>
      <c r="CU15" s="221" t="str">
        <f>RefStability!K17</f>
        <v/>
      </c>
      <c r="CV15" s="221" t="str">
        <f>RefStability!L17</f>
        <v/>
      </c>
      <c r="CW15" s="221" t="str">
        <f>RefStability!M17</f>
        <v/>
      </c>
      <c r="CX15" s="221" t="str">
        <f>RefStability!N17</f>
        <v/>
      </c>
      <c r="DA15" s="221" t="str">
        <f t="shared" si="15"/>
        <v/>
      </c>
      <c r="DB15" s="221" t="str">
        <f ca="1">RefStability!I51</f>
        <v/>
      </c>
      <c r="DC15" s="221" t="str">
        <f ca="1">RefStability!J51</f>
        <v/>
      </c>
      <c r="DD15" s="221" t="str">
        <f>RefStability!K51</f>
        <v/>
      </c>
      <c r="DE15" s="221" t="str">
        <f>RefStability!L51</f>
        <v/>
      </c>
      <c r="DF15" s="221" t="str">
        <f>RefStability!M51</f>
        <v/>
      </c>
      <c r="DG15" s="221" t="str">
        <f>RefStability!N51</f>
        <v/>
      </c>
    </row>
    <row r="16" spans="1:113" x14ac:dyDescent="0.25">
      <c r="A16" s="189">
        <f>Details!K8</f>
        <v>2</v>
      </c>
      <c r="B16" s="189" t="str">
        <f>IF(A16="","",Details!L8)</f>
        <v>OtsA</v>
      </c>
      <c r="J16" s="179" t="s">
        <v>554</v>
      </c>
      <c r="P16" s="179" t="s">
        <v>688</v>
      </c>
      <c r="S16" s="180" t="str">
        <f>Result3!A33</f>
        <v/>
      </c>
      <c r="T16" s="182" t="str">
        <f>Result3!D33</f>
        <v/>
      </c>
      <c r="U16" s="182" t="str">
        <f ca="1">Result3!E33</f>
        <v/>
      </c>
      <c r="V16" s="182" t="str">
        <f ca="1">Result3!F33</f>
        <v/>
      </c>
      <c r="W16" s="182" t="str">
        <f ca="1">Result3!G33</f>
        <v/>
      </c>
      <c r="X16" s="182" t="str">
        <f ca="1">Result3!H33</f>
        <v/>
      </c>
      <c r="Y16" s="182" t="str">
        <f ca="1">Result3!I33</f>
        <v/>
      </c>
      <c r="Z16" s="182" t="str">
        <f ca="1">Result3!J33</f>
        <v/>
      </c>
      <c r="AA16" s="182" t="str">
        <f ca="1">Result3!K33</f>
        <v/>
      </c>
      <c r="AB16" s="189"/>
      <c r="AC16" s="181" t="str">
        <f>Statistic!A34</f>
        <v/>
      </c>
      <c r="AD16" s="183"/>
      <c r="AE16" s="183"/>
      <c r="AF16" s="183"/>
      <c r="AG16" s="183"/>
      <c r="AH16" s="183"/>
      <c r="AI16" s="183"/>
      <c r="AJ16" s="183"/>
      <c r="AK16" s="183"/>
      <c r="AL16" s="183"/>
      <c r="AM16" s="183"/>
      <c r="AN16" s="183"/>
      <c r="AO16" s="183"/>
      <c r="AP16" s="183"/>
      <c r="AQ16" s="182">
        <f>Statistic!O34</f>
        <v>0</v>
      </c>
      <c r="AR16" s="182">
        <f>Statistic!P34</f>
        <v>0</v>
      </c>
      <c r="AS16" s="181" t="str">
        <f>Statistic!A85</f>
        <v/>
      </c>
      <c r="AT16" s="183"/>
      <c r="AU16" s="183"/>
      <c r="AV16" s="183"/>
      <c r="AW16" s="183"/>
      <c r="AX16" s="183"/>
      <c r="AY16" s="183"/>
      <c r="AZ16" s="183"/>
      <c r="BA16" s="183"/>
      <c r="BB16" s="183"/>
      <c r="BC16" s="183"/>
      <c r="BD16" s="183"/>
      <c r="BE16" s="183"/>
      <c r="BF16" s="183"/>
      <c r="BG16" s="182">
        <f>Statistic!O85</f>
        <v>0</v>
      </c>
      <c r="BH16" s="182">
        <f>Statistic!P85</f>
        <v>0</v>
      </c>
      <c r="BI16" s="181" t="str">
        <f>Statistic!A136</f>
        <v/>
      </c>
      <c r="BJ16" s="183"/>
      <c r="BK16" s="183"/>
      <c r="BL16" s="183"/>
      <c r="BM16" s="183"/>
      <c r="BN16" s="183"/>
      <c r="BO16" s="183"/>
      <c r="BP16" s="183"/>
      <c r="BQ16" s="183"/>
      <c r="BR16" s="183"/>
      <c r="BS16" s="183"/>
      <c r="BT16" s="183"/>
      <c r="BU16" s="183"/>
      <c r="BV16" s="183"/>
      <c r="BW16" s="182">
        <f>Statistic!O136</f>
        <v>0</v>
      </c>
      <c r="BX16" s="182">
        <f>Statistic!P136</f>
        <v>0</v>
      </c>
      <c r="BY16" s="189"/>
      <c r="BZ16" s="221" t="str">
        <f>RefStability!A17</f>
        <v>4_2</v>
      </c>
      <c r="CA16" s="221" t="str">
        <f ca="1">RefStability!B17</f>
        <v/>
      </c>
      <c r="CB16" s="221" t="str">
        <f ca="1">RefStability!C17</f>
        <v/>
      </c>
      <c r="CC16" s="221" t="str">
        <f>RefStability!D17</f>
        <v/>
      </c>
      <c r="CD16" s="221" t="str">
        <f>RefStability!E17</f>
        <v/>
      </c>
      <c r="CE16" s="221" t="str">
        <f>RefStability!F17</f>
        <v/>
      </c>
      <c r="CF16" s="221" t="str">
        <f>RefStability!G17</f>
        <v/>
      </c>
      <c r="CI16" s="221" t="str">
        <f>RefStability!A51</f>
        <v/>
      </c>
      <c r="CJ16" s="221" t="str">
        <f>RefStability!B51</f>
        <v/>
      </c>
      <c r="CK16" s="221" t="str">
        <f>RefStability!C51</f>
        <v/>
      </c>
      <c r="CL16" s="221" t="str">
        <f>RefStability!D51</f>
        <v/>
      </c>
      <c r="CM16" s="221" t="str">
        <f>RefStability!E51</f>
        <v/>
      </c>
      <c r="CN16" s="221" t="str">
        <f>RefStability!F51</f>
        <v/>
      </c>
      <c r="CO16" s="221" t="str">
        <f>RefStability!G51</f>
        <v/>
      </c>
      <c r="CR16" s="221" t="str">
        <f t="shared" si="14"/>
        <v>4_3</v>
      </c>
      <c r="CS16" s="221" t="str">
        <f ca="1">RefStability!I18</f>
        <v/>
      </c>
      <c r="CT16" s="221" t="str">
        <f ca="1">RefStability!J18</f>
        <v/>
      </c>
      <c r="CU16" s="221" t="str">
        <f>RefStability!K18</f>
        <v/>
      </c>
      <c r="CV16" s="221" t="str">
        <f>RefStability!L18</f>
        <v/>
      </c>
      <c r="CW16" s="221" t="str">
        <f>RefStability!M18</f>
        <v/>
      </c>
      <c r="CX16" s="221" t="str">
        <f>RefStability!N18</f>
        <v/>
      </c>
      <c r="DA16" s="221" t="str">
        <f t="shared" si="15"/>
        <v/>
      </c>
      <c r="DB16" s="221" t="str">
        <f ca="1">RefStability!I52</f>
        <v/>
      </c>
      <c r="DC16" s="221" t="str">
        <f ca="1">RefStability!J52</f>
        <v/>
      </c>
      <c r="DD16" s="221" t="str">
        <f>RefStability!K52</f>
        <v/>
      </c>
      <c r="DE16" s="221" t="str">
        <f>RefStability!L52</f>
        <v/>
      </c>
      <c r="DF16" s="221" t="str">
        <f>RefStability!M52</f>
        <v/>
      </c>
      <c r="DG16" s="221" t="str">
        <f>RefStability!N52</f>
        <v/>
      </c>
    </row>
    <row r="17" spans="1:111" x14ac:dyDescent="0.25">
      <c r="A17" s="189">
        <f>Details!K9</f>
        <v>3</v>
      </c>
      <c r="B17" s="189" t="str">
        <f>IF(A17="","",Details!L9)</f>
        <v>Rpon2</v>
      </c>
      <c r="S17" s="180" t="str">
        <f>Result3!A34</f>
        <v/>
      </c>
      <c r="T17" s="182" t="str">
        <f>Result3!D34</f>
        <v/>
      </c>
      <c r="U17" s="182" t="str">
        <f ca="1">Result3!E34</f>
        <v/>
      </c>
      <c r="V17" s="182" t="str">
        <f ca="1">Result3!F34</f>
        <v/>
      </c>
      <c r="W17" s="182" t="str">
        <f ca="1">Result3!G34</f>
        <v/>
      </c>
      <c r="X17" s="182" t="str">
        <f ca="1">Result3!H34</f>
        <v/>
      </c>
      <c r="Y17" s="182" t="str">
        <f ca="1">Result3!I34</f>
        <v/>
      </c>
      <c r="Z17" s="182" t="str">
        <f ca="1">Result3!J34</f>
        <v/>
      </c>
      <c r="AA17" s="182" t="str">
        <f ca="1">Result3!K34</f>
        <v/>
      </c>
      <c r="AB17" s="189"/>
      <c r="AC17" s="181" t="str">
        <f>Statistic!A35</f>
        <v/>
      </c>
      <c r="AD17" s="183"/>
      <c r="AE17" s="183"/>
      <c r="AF17" s="183"/>
      <c r="AG17" s="183"/>
      <c r="AH17" s="183"/>
      <c r="AI17" s="183"/>
      <c r="AJ17" s="183"/>
      <c r="AK17" s="183"/>
      <c r="AL17" s="183"/>
      <c r="AM17" s="183"/>
      <c r="AN17" s="183"/>
      <c r="AO17" s="183"/>
      <c r="AP17" s="183"/>
      <c r="AQ17" s="183"/>
      <c r="AR17" s="182">
        <f>Statistic!P35</f>
        <v>0</v>
      </c>
      <c r="AS17" s="181" t="str">
        <f>Statistic!A86</f>
        <v/>
      </c>
      <c r="AT17" s="183"/>
      <c r="AU17" s="183"/>
      <c r="AV17" s="183"/>
      <c r="AW17" s="183"/>
      <c r="AX17" s="183"/>
      <c r="AY17" s="183"/>
      <c r="AZ17" s="183"/>
      <c r="BA17" s="183"/>
      <c r="BB17" s="183"/>
      <c r="BC17" s="183"/>
      <c r="BD17" s="183"/>
      <c r="BE17" s="183"/>
      <c r="BF17" s="183"/>
      <c r="BG17" s="183"/>
      <c r="BH17" s="182">
        <f>Statistic!P86</f>
        <v>0</v>
      </c>
      <c r="BI17" s="181" t="str">
        <f>Statistic!A137</f>
        <v/>
      </c>
      <c r="BJ17" s="183"/>
      <c r="BK17" s="183"/>
      <c r="BL17" s="183"/>
      <c r="BM17" s="183"/>
      <c r="BN17" s="183"/>
      <c r="BO17" s="183"/>
      <c r="BP17" s="183"/>
      <c r="BQ17" s="183"/>
      <c r="BR17" s="183"/>
      <c r="BS17" s="183"/>
      <c r="BT17" s="183"/>
      <c r="BU17" s="183"/>
      <c r="BV17" s="183"/>
      <c r="BW17" s="183"/>
      <c r="BX17" s="182">
        <f>Statistic!P137</f>
        <v>0</v>
      </c>
      <c r="BY17" s="189"/>
      <c r="BZ17" s="221" t="str">
        <f>RefStability!A18</f>
        <v>4_3</v>
      </c>
      <c r="CA17" s="221" t="str">
        <f ca="1">RefStability!B18</f>
        <v/>
      </c>
      <c r="CB17" s="221" t="str">
        <f ca="1">RefStability!C18</f>
        <v/>
      </c>
      <c r="CC17" s="221" t="str">
        <f>RefStability!D18</f>
        <v/>
      </c>
      <c r="CD17" s="221" t="str">
        <f>RefStability!E18</f>
        <v/>
      </c>
      <c r="CE17" s="221" t="str">
        <f>RefStability!F18</f>
        <v/>
      </c>
      <c r="CF17" s="221" t="str">
        <f>RefStability!G18</f>
        <v/>
      </c>
      <c r="CI17" s="221" t="str">
        <f>RefStability!A52</f>
        <v/>
      </c>
      <c r="CJ17" s="221" t="str">
        <f>RefStability!B52</f>
        <v/>
      </c>
      <c r="CK17" s="221" t="str">
        <f>RefStability!C52</f>
        <v/>
      </c>
      <c r="CL17" s="221" t="str">
        <f>RefStability!D52</f>
        <v/>
      </c>
      <c r="CM17" s="221" t="str">
        <f>RefStability!E52</f>
        <v/>
      </c>
      <c r="CN17" s="221" t="str">
        <f>RefStability!F52</f>
        <v/>
      </c>
      <c r="CO17" s="221" t="str">
        <f>RefStability!G52</f>
        <v/>
      </c>
      <c r="CR17" s="221" t="str">
        <f t="shared" si="14"/>
        <v/>
      </c>
      <c r="CS17" s="221" t="str">
        <f ca="1">RefStability!I19</f>
        <v/>
      </c>
      <c r="CT17" s="221" t="str">
        <f ca="1">RefStability!J19</f>
        <v/>
      </c>
      <c r="CU17" s="221" t="str">
        <f>RefStability!K19</f>
        <v/>
      </c>
      <c r="CV17" s="221" t="str">
        <f>RefStability!L19</f>
        <v/>
      </c>
      <c r="CW17" s="221" t="str">
        <f>RefStability!M19</f>
        <v/>
      </c>
      <c r="CX17" s="221" t="str">
        <f>RefStability!N19</f>
        <v/>
      </c>
      <c r="DA17" s="221" t="str">
        <f t="shared" si="15"/>
        <v/>
      </c>
      <c r="DB17" s="221" t="str">
        <f ca="1">RefStability!I53</f>
        <v/>
      </c>
      <c r="DC17" s="221" t="str">
        <f ca="1">RefStability!J53</f>
        <v/>
      </c>
      <c r="DD17" s="221" t="str">
        <f>RefStability!K53</f>
        <v/>
      </c>
      <c r="DE17" s="221" t="str">
        <f>RefStability!L53</f>
        <v/>
      </c>
      <c r="DF17" s="221" t="str">
        <f>RefStability!M53</f>
        <v/>
      </c>
      <c r="DG17" s="221" t="str">
        <f>RefStability!N53</f>
        <v/>
      </c>
    </row>
    <row r="18" spans="1:111" x14ac:dyDescent="0.25">
      <c r="A18" s="189">
        <f>Details!K10</f>
        <v>4</v>
      </c>
      <c r="B18" s="189" t="str">
        <f>IF(A18="","",Details!L10)</f>
        <v>aceA</v>
      </c>
      <c r="J18" s="181" t="str">
        <f>Results!A6</f>
        <v>Sample</v>
      </c>
      <c r="K18" s="181" t="str">
        <f>Results!B6</f>
        <v>Ct</v>
      </c>
      <c r="L18" s="181" t="str">
        <f>Results!C6</f>
        <v>Eff%</v>
      </c>
      <c r="M18" s="181" t="str">
        <f>Results!D6</f>
        <v>R^2</v>
      </c>
      <c r="N18" s="181" t="str">
        <f>Results!E6</f>
        <v>Points</v>
      </c>
      <c r="P18" s="221" t="str">
        <f>Results!F1</f>
        <v>Y-Axis</v>
      </c>
      <c r="Q18" s="221" t="str">
        <f>Results!G1</f>
        <v>Log</v>
      </c>
      <c r="R18" s="189"/>
      <c r="S18" s="226" t="str">
        <f>Result3!A35</f>
        <v/>
      </c>
      <c r="T18" s="182" t="str">
        <f>Result3!D35</f>
        <v/>
      </c>
      <c r="U18" s="182" t="str">
        <f ca="1">Result3!E35</f>
        <v/>
      </c>
      <c r="V18" s="182" t="str">
        <f ca="1">Result3!F35</f>
        <v/>
      </c>
      <c r="W18" s="182" t="str">
        <f ca="1">Result3!G35</f>
        <v/>
      </c>
      <c r="X18" s="182" t="str">
        <f ca="1">Result3!H35</f>
        <v/>
      </c>
      <c r="Y18" s="182" t="str">
        <f ca="1">Result3!I35</f>
        <v/>
      </c>
      <c r="Z18" s="182" t="str">
        <f ca="1">Result3!J35</f>
        <v/>
      </c>
      <c r="AA18" s="182" t="str">
        <f ca="1">Result3!K35</f>
        <v/>
      </c>
      <c r="AB18" s="189"/>
      <c r="AC18" s="181" t="str">
        <f>Statistic!A36</f>
        <v/>
      </c>
      <c r="AD18" s="183"/>
      <c r="AE18" s="183"/>
      <c r="AF18" s="183"/>
      <c r="AG18" s="183"/>
      <c r="AH18" s="183"/>
      <c r="AI18" s="183"/>
      <c r="AJ18" s="183"/>
      <c r="AK18" s="183"/>
      <c r="AL18" s="183"/>
      <c r="AM18" s="183"/>
      <c r="AN18" s="183"/>
      <c r="AO18" s="183"/>
      <c r="AP18" s="183"/>
      <c r="AQ18" s="183"/>
      <c r="AR18" s="183"/>
      <c r="AS18" s="181" t="str">
        <f>Statistic!A87</f>
        <v/>
      </c>
      <c r="AT18" s="183"/>
      <c r="AU18" s="183"/>
      <c r="AV18" s="183"/>
      <c r="AW18" s="183"/>
      <c r="AX18" s="183"/>
      <c r="AY18" s="183"/>
      <c r="AZ18" s="183"/>
      <c r="BA18" s="183"/>
      <c r="BB18" s="183"/>
      <c r="BC18" s="183"/>
      <c r="BD18" s="183"/>
      <c r="BE18" s="183"/>
      <c r="BF18" s="183"/>
      <c r="BG18" s="183"/>
      <c r="BH18" s="183"/>
      <c r="BI18" s="181" t="str">
        <f>Statistic!A138</f>
        <v/>
      </c>
      <c r="BJ18" s="183"/>
      <c r="BK18" s="183"/>
      <c r="BL18" s="183"/>
      <c r="BM18" s="183"/>
      <c r="BN18" s="183"/>
      <c r="BO18" s="183"/>
      <c r="BP18" s="183"/>
      <c r="BQ18" s="183"/>
      <c r="BR18" s="183"/>
      <c r="BS18" s="183"/>
      <c r="BT18" s="183"/>
      <c r="BU18" s="183"/>
      <c r="BV18" s="183"/>
      <c r="BW18" s="183"/>
      <c r="BX18" s="183"/>
      <c r="BZ18" s="221" t="str">
        <f>RefStability!A19</f>
        <v/>
      </c>
      <c r="CA18" s="221" t="str">
        <f>RefStability!B19</f>
        <v/>
      </c>
      <c r="CB18" s="221" t="str">
        <f>RefStability!C19</f>
        <v/>
      </c>
      <c r="CC18" s="221" t="str">
        <f>RefStability!D19</f>
        <v/>
      </c>
      <c r="CD18" s="221" t="str">
        <f>RefStability!E19</f>
        <v/>
      </c>
      <c r="CE18" s="221" t="str">
        <f>RefStability!F19</f>
        <v/>
      </c>
      <c r="CF18" s="221" t="str">
        <f>RefStability!G19</f>
        <v/>
      </c>
      <c r="CI18" s="221" t="str">
        <f>RefStability!A53</f>
        <v/>
      </c>
      <c r="CJ18" s="221" t="str">
        <f>RefStability!B53</f>
        <v/>
      </c>
      <c r="CK18" s="221" t="str">
        <f>RefStability!C53</f>
        <v/>
      </c>
      <c r="CL18" s="221" t="str">
        <f>RefStability!D53</f>
        <v/>
      </c>
      <c r="CM18" s="221" t="str">
        <f>RefStability!E53</f>
        <v/>
      </c>
      <c r="CN18" s="221" t="str">
        <f>RefStability!F53</f>
        <v/>
      </c>
      <c r="CO18" s="221" t="str">
        <f>RefStability!G53</f>
        <v/>
      </c>
      <c r="CR18" s="221" t="str">
        <f t="shared" si="14"/>
        <v/>
      </c>
      <c r="CS18" s="221" t="str">
        <f ca="1">RefStability!I20</f>
        <v/>
      </c>
      <c r="CT18" s="221" t="str">
        <f ca="1">RefStability!J20</f>
        <v/>
      </c>
      <c r="CU18" s="221" t="str">
        <f>RefStability!K20</f>
        <v/>
      </c>
      <c r="CV18" s="221" t="str">
        <f>RefStability!L20</f>
        <v/>
      </c>
      <c r="CW18" s="221" t="str">
        <f>RefStability!M20</f>
        <v/>
      </c>
      <c r="CX18" s="221" t="str">
        <f>RefStability!N20</f>
        <v/>
      </c>
      <c r="DA18" s="221" t="str">
        <f t="shared" si="15"/>
        <v/>
      </c>
      <c r="DB18" s="221" t="str">
        <f ca="1">RefStability!I54</f>
        <v/>
      </c>
      <c r="DC18" s="221" t="str">
        <f ca="1">RefStability!J54</f>
        <v/>
      </c>
      <c r="DD18" s="221" t="str">
        <f>RefStability!K54</f>
        <v/>
      </c>
      <c r="DE18" s="221" t="str">
        <f>RefStability!L54</f>
        <v/>
      </c>
      <c r="DF18" s="221" t="str">
        <f>RefStability!M54</f>
        <v/>
      </c>
      <c r="DG18" s="221" t="str">
        <f>RefStability!N54</f>
        <v/>
      </c>
    </row>
    <row r="19" spans="1:111" x14ac:dyDescent="0.25">
      <c r="A19" s="189">
        <f>Details!K11</f>
        <v>5</v>
      </c>
      <c r="B19" s="189" t="str">
        <f>IF(A19="","",Details!L11)</f>
        <v>ltpD</v>
      </c>
      <c r="J19" s="182" t="str">
        <f>Results!A7</f>
        <v>All_Min</v>
      </c>
      <c r="K19" s="182">
        <f ca="1">Results!B7</f>
        <v>15.819432012260332</v>
      </c>
      <c r="L19" s="182">
        <f ca="1">Results!C7</f>
        <v>0.75239841216967784</v>
      </c>
      <c r="M19" s="182">
        <f ca="1">Results!D7</f>
        <v>0.98984530847926222</v>
      </c>
      <c r="N19" s="182">
        <f ca="1">Results!E7</f>
        <v>4</v>
      </c>
      <c r="P19" s="221" t="str">
        <f>Results!F2</f>
        <v>Noise Filt</v>
      </c>
      <c r="Q19" s="221" t="str">
        <f>Results!G2</f>
        <v>On</v>
      </c>
      <c r="R19" s="189"/>
      <c r="S19" s="227"/>
      <c r="T19" s="181" t="str">
        <f>Result3!D36</f>
        <v>SD(T/C)c</v>
      </c>
      <c r="U19" s="181" t="str">
        <f>Result3!E36</f>
        <v>SodA</v>
      </c>
      <c r="V19" s="181" t="str">
        <f>Result3!F36</f>
        <v>OtsA</v>
      </c>
      <c r="W19" s="181" t="str">
        <f>Result3!G36</f>
        <v>Rpon2</v>
      </c>
      <c r="X19" s="181" t="str">
        <f>Result3!H36</f>
        <v>aceA</v>
      </c>
      <c r="Y19" s="181" t="str">
        <f>Result3!I36</f>
        <v>ltpD</v>
      </c>
      <c r="Z19" s="181" t="str">
        <f>Result3!J36</f>
        <v>pspA</v>
      </c>
      <c r="AA19" s="181" t="str">
        <f>Result3!K36</f>
        <v/>
      </c>
      <c r="AB19" s="188"/>
      <c r="AC19" s="187" t="str">
        <f>Statistic!A38</f>
        <v>OtsA</v>
      </c>
      <c r="AD19" s="181" t="str">
        <f>Statistic!B38</f>
        <v>OtsA</v>
      </c>
      <c r="AE19" s="181">
        <f>Statistic!C38</f>
        <v>2</v>
      </c>
      <c r="AF19" s="181">
        <f>Statistic!D38</f>
        <v>3</v>
      </c>
      <c r="AG19" s="181" t="str">
        <f>Statistic!E38</f>
        <v/>
      </c>
      <c r="AH19" s="181" t="str">
        <f>Statistic!F38</f>
        <v/>
      </c>
      <c r="AI19" s="181" t="str">
        <f>Statistic!G38</f>
        <v/>
      </c>
      <c r="AJ19" s="181" t="str">
        <f>Statistic!H38</f>
        <v/>
      </c>
      <c r="AK19" s="181" t="str">
        <f>Statistic!I38</f>
        <v/>
      </c>
      <c r="AL19" s="181" t="str">
        <f>Statistic!J38</f>
        <v/>
      </c>
      <c r="AM19" s="181" t="str">
        <f>Statistic!K38</f>
        <v/>
      </c>
      <c r="AN19" s="181" t="str">
        <f>Statistic!L38</f>
        <v/>
      </c>
      <c r="AO19" s="181" t="str">
        <f>Statistic!M38</f>
        <v/>
      </c>
      <c r="AP19" s="181" t="str">
        <f>Statistic!N38</f>
        <v/>
      </c>
      <c r="AQ19" s="181" t="str">
        <f>Statistic!O38</f>
        <v/>
      </c>
      <c r="AR19" s="181" t="str">
        <f>Statistic!P38</f>
        <v/>
      </c>
      <c r="AS19" s="181" t="str">
        <f>Statistic!A89</f>
        <v>ltpD</v>
      </c>
      <c r="AT19" s="181" t="str">
        <f>Statistic!B89</f>
        <v>ltpD</v>
      </c>
      <c r="AU19" s="181">
        <f>Statistic!C89</f>
        <v>2</v>
      </c>
      <c r="AV19" s="181">
        <f>Statistic!D89</f>
        <v>3</v>
      </c>
      <c r="AW19" s="181" t="str">
        <f>Statistic!E89</f>
        <v/>
      </c>
      <c r="AX19" s="181" t="str">
        <f>Statistic!F89</f>
        <v/>
      </c>
      <c r="AY19" s="181" t="str">
        <f>Statistic!G89</f>
        <v/>
      </c>
      <c r="AZ19" s="181" t="str">
        <f>Statistic!H89</f>
        <v/>
      </c>
      <c r="BA19" s="181" t="str">
        <f>Statistic!I89</f>
        <v/>
      </c>
      <c r="BB19" s="181" t="str">
        <f>Statistic!J89</f>
        <v/>
      </c>
      <c r="BC19" s="181" t="str">
        <f>Statistic!K89</f>
        <v/>
      </c>
      <c r="BD19" s="181" t="str">
        <f>Statistic!L89</f>
        <v/>
      </c>
      <c r="BE19" s="181" t="str">
        <f>Statistic!M89</f>
        <v/>
      </c>
      <c r="BF19" s="181" t="str">
        <f>Statistic!N89</f>
        <v/>
      </c>
      <c r="BG19" s="181" t="str">
        <f>Statistic!O89</f>
        <v/>
      </c>
      <c r="BH19" s="181" t="str">
        <f>Statistic!P89</f>
        <v/>
      </c>
      <c r="BZ19" s="221" t="str">
        <f>RefStability!A20</f>
        <v/>
      </c>
      <c r="CA19" s="221" t="str">
        <f>RefStability!B20</f>
        <v/>
      </c>
      <c r="CB19" s="221" t="str">
        <f>RefStability!C20</f>
        <v/>
      </c>
      <c r="CC19" s="221" t="str">
        <f>RefStability!D20</f>
        <v/>
      </c>
      <c r="CD19" s="221" t="str">
        <f>RefStability!E20</f>
        <v/>
      </c>
      <c r="CE19" s="221" t="str">
        <f>RefStability!F20</f>
        <v/>
      </c>
      <c r="CF19" s="221" t="str">
        <f>RefStability!G20</f>
        <v/>
      </c>
      <c r="CI19" s="221" t="str">
        <f>RefStability!A54</f>
        <v/>
      </c>
      <c r="CJ19" s="221" t="str">
        <f>RefStability!B54</f>
        <v/>
      </c>
      <c r="CK19" s="221" t="str">
        <f>RefStability!C54</f>
        <v/>
      </c>
      <c r="CL19" s="221" t="str">
        <f>RefStability!D54</f>
        <v/>
      </c>
      <c r="CM19" s="221" t="str">
        <f>RefStability!E54</f>
        <v/>
      </c>
      <c r="CN19" s="221" t="str">
        <f>RefStability!F54</f>
        <v/>
      </c>
      <c r="CO19" s="221" t="str">
        <f>RefStability!G54</f>
        <v/>
      </c>
      <c r="CR19" s="221" t="str">
        <f t="shared" si="14"/>
        <v/>
      </c>
      <c r="CS19" s="221" t="str">
        <f ca="1">RefStability!I21</f>
        <v/>
      </c>
      <c r="CT19" s="221" t="str">
        <f ca="1">RefStability!J21</f>
        <v/>
      </c>
      <c r="CU19" s="221" t="str">
        <f>RefStability!K21</f>
        <v/>
      </c>
      <c r="CV19" s="221" t="str">
        <f>RefStability!L21</f>
        <v/>
      </c>
      <c r="CW19" s="221" t="str">
        <f>RefStability!M21</f>
        <v/>
      </c>
      <c r="CX19" s="221" t="str">
        <f>RefStability!N21</f>
        <v/>
      </c>
      <c r="DA19" s="221" t="str">
        <f t="shared" si="15"/>
        <v/>
      </c>
      <c r="DB19" s="221" t="str">
        <f ca="1">RefStability!I55</f>
        <v/>
      </c>
      <c r="DC19" s="221" t="str">
        <f ca="1">RefStability!J55</f>
        <v/>
      </c>
      <c r="DD19" s="221" t="str">
        <f>RefStability!K55</f>
        <v/>
      </c>
      <c r="DE19" s="221" t="str">
        <f>RefStability!L55</f>
        <v/>
      </c>
      <c r="DF19" s="221" t="str">
        <f>RefStability!M55</f>
        <v/>
      </c>
      <c r="DG19" s="221" t="str">
        <f>RefStability!N55</f>
        <v/>
      </c>
    </row>
    <row r="20" spans="1:111" x14ac:dyDescent="0.25">
      <c r="A20" s="189">
        <f>Details!K12</f>
        <v>6</v>
      </c>
      <c r="B20" s="189" t="str">
        <f>IF(A20="","",Details!L12)</f>
        <v>pspA</v>
      </c>
      <c r="J20" s="182" t="str">
        <f>Results!A8</f>
        <v>All_Max</v>
      </c>
      <c r="K20" s="182">
        <f ca="1">Results!B8</f>
        <v>29.465564119710212</v>
      </c>
      <c r="L20" s="182">
        <f ca="1">Results!C8</f>
        <v>1.0655147554308164</v>
      </c>
      <c r="M20" s="182">
        <f ca="1">Results!D8</f>
        <v>0.9986216595774674</v>
      </c>
      <c r="N20" s="182">
        <f ca="1">Results!E8</f>
        <v>6</v>
      </c>
      <c r="P20" s="221" t="str">
        <f>Results!F3</f>
        <v>Back.Sub.</v>
      </c>
      <c r="Q20" s="221" t="str">
        <f>Results!G3</f>
        <v>On</v>
      </c>
      <c r="R20" s="189"/>
      <c r="S20" s="227" t="str">
        <f>S4</f>
        <v>3N/3G</v>
      </c>
      <c r="T20" s="182">
        <f>Result3!D37</f>
        <v>2</v>
      </c>
      <c r="U20" s="182">
        <f ca="1">Result3!E37</f>
        <v>0.30402674588508144</v>
      </c>
      <c r="V20" s="182">
        <f ca="1">Result3!F37</f>
        <v>0.24971799059844929</v>
      </c>
      <c r="W20" s="182">
        <f ca="1">Result3!G37</f>
        <v>2.1325746779084382</v>
      </c>
      <c r="X20" s="182">
        <f ca="1">Result3!H37</f>
        <v>47.195572912030805</v>
      </c>
      <c r="Y20" s="182">
        <f ca="1">Result3!I37</f>
        <v>0.23209989006686341</v>
      </c>
      <c r="Z20" s="182">
        <f ca="1">Result3!J37</f>
        <v>1.0292113069949362</v>
      </c>
      <c r="AA20" s="182" t="str">
        <f ca="1">Result3!K37</f>
        <v/>
      </c>
      <c r="AB20" s="189"/>
      <c r="AC20" s="187">
        <f>Statistic!A39</f>
        <v>1</v>
      </c>
      <c r="AD20" s="183"/>
      <c r="AE20" s="182">
        <f ca="1">Statistic!C39</f>
        <v>8.5156339648916585E-2</v>
      </c>
      <c r="AF20" s="182" t="str">
        <f ca="1">Statistic!D39</f>
        <v/>
      </c>
      <c r="AG20" s="182">
        <f>Statistic!E39</f>
        <v>0</v>
      </c>
      <c r="AH20" s="182">
        <f>Statistic!F39</f>
        <v>0</v>
      </c>
      <c r="AI20" s="182">
        <f>Statistic!G39</f>
        <v>0</v>
      </c>
      <c r="AJ20" s="182">
        <f>Statistic!H39</f>
        <v>0</v>
      </c>
      <c r="AK20" s="182">
        <f>Statistic!I39</f>
        <v>0</v>
      </c>
      <c r="AL20" s="182">
        <f>Statistic!J39</f>
        <v>0</v>
      </c>
      <c r="AM20" s="182">
        <f>Statistic!K39</f>
        <v>0</v>
      </c>
      <c r="AN20" s="182">
        <f>Statistic!L39</f>
        <v>0</v>
      </c>
      <c r="AO20" s="182">
        <f>Statistic!M39</f>
        <v>0</v>
      </c>
      <c r="AP20" s="182">
        <f>Statistic!N39</f>
        <v>0</v>
      </c>
      <c r="AQ20" s="182">
        <f>Statistic!O39</f>
        <v>0</v>
      </c>
      <c r="AR20" s="182">
        <f>Statistic!P39</f>
        <v>0</v>
      </c>
      <c r="AS20" s="181">
        <f>Statistic!A90</f>
        <v>1</v>
      </c>
      <c r="AT20" s="183"/>
      <c r="AU20" s="182">
        <f ca="1">Statistic!C90</f>
        <v>0.258098311284992</v>
      </c>
      <c r="AV20" s="182" t="str">
        <f ca="1">Statistic!D90</f>
        <v/>
      </c>
      <c r="AW20" s="182">
        <f>Statistic!E90</f>
        <v>0</v>
      </c>
      <c r="AX20" s="182">
        <f>Statistic!F90</f>
        <v>0</v>
      </c>
      <c r="AY20" s="182">
        <f>Statistic!G90</f>
        <v>0</v>
      </c>
      <c r="AZ20" s="182">
        <f>Statistic!H90</f>
        <v>0</v>
      </c>
      <c r="BA20" s="182">
        <f>Statistic!I90</f>
        <v>0</v>
      </c>
      <c r="BB20" s="182">
        <f>Statistic!J90</f>
        <v>0</v>
      </c>
      <c r="BC20" s="182">
        <f>Statistic!K90</f>
        <v>0</v>
      </c>
      <c r="BD20" s="182">
        <f>Statistic!L90</f>
        <v>0</v>
      </c>
      <c r="BE20" s="182">
        <f>Statistic!M90</f>
        <v>0</v>
      </c>
      <c r="BF20" s="182">
        <f>Statistic!N90</f>
        <v>0</v>
      </c>
      <c r="BG20" s="182">
        <f>Statistic!O90</f>
        <v>0</v>
      </c>
      <c r="BH20" s="182">
        <f>Statistic!P90</f>
        <v>0</v>
      </c>
      <c r="BZ20" s="221" t="str">
        <f>RefStability!A21</f>
        <v/>
      </c>
      <c r="CA20" s="221" t="str">
        <f>RefStability!B21</f>
        <v/>
      </c>
      <c r="CB20" s="221" t="str">
        <f>RefStability!C21</f>
        <v/>
      </c>
      <c r="CC20" s="221" t="str">
        <f>RefStability!D21</f>
        <v/>
      </c>
      <c r="CD20" s="221" t="str">
        <f>RefStability!E21</f>
        <v/>
      </c>
      <c r="CE20" s="221" t="str">
        <f>RefStability!F21</f>
        <v/>
      </c>
      <c r="CF20" s="221" t="str">
        <f>RefStability!G21</f>
        <v/>
      </c>
      <c r="CI20" s="221" t="str">
        <f>RefStability!A55</f>
        <v/>
      </c>
      <c r="CJ20" s="221" t="str">
        <f>RefStability!B55</f>
        <v/>
      </c>
      <c r="CK20" s="221" t="str">
        <f>RefStability!C55</f>
        <v/>
      </c>
      <c r="CL20" s="221" t="str">
        <f>RefStability!D55</f>
        <v/>
      </c>
      <c r="CM20" s="221" t="str">
        <f>RefStability!E55</f>
        <v/>
      </c>
      <c r="CN20" s="221" t="str">
        <f>RefStability!F55</f>
        <v/>
      </c>
      <c r="CO20" s="221" t="str">
        <f>RefStability!G55</f>
        <v/>
      </c>
      <c r="CR20" s="221" t="str">
        <f t="shared" si="14"/>
        <v/>
      </c>
      <c r="CS20" s="221" t="str">
        <f ca="1">RefStability!I22</f>
        <v/>
      </c>
      <c r="CT20" s="221" t="str">
        <f ca="1">RefStability!J22</f>
        <v/>
      </c>
      <c r="CU20" s="221" t="str">
        <f>RefStability!K22</f>
        <v/>
      </c>
      <c r="CV20" s="221" t="str">
        <f>RefStability!L22</f>
        <v/>
      </c>
      <c r="CW20" s="221" t="str">
        <f>RefStability!M22</f>
        <v/>
      </c>
      <c r="CX20" s="221" t="str">
        <f>RefStability!N22</f>
        <v/>
      </c>
      <c r="DA20" s="221" t="str">
        <f t="shared" si="15"/>
        <v/>
      </c>
      <c r="DB20" s="221" t="str">
        <f ca="1">RefStability!I56</f>
        <v/>
      </c>
      <c r="DC20" s="221" t="str">
        <f ca="1">RefStability!J56</f>
        <v/>
      </c>
      <c r="DD20" s="221" t="str">
        <f>RefStability!K56</f>
        <v/>
      </c>
      <c r="DE20" s="221" t="str">
        <f>RefStability!L56</f>
        <v/>
      </c>
      <c r="DF20" s="221" t="str">
        <f>RefStability!M56</f>
        <v/>
      </c>
      <c r="DG20" s="221" t="str">
        <f>RefStability!N56</f>
        <v/>
      </c>
    </row>
    <row r="21" spans="1:111" x14ac:dyDescent="0.25">
      <c r="A21" s="189" t="str">
        <f>Details!K13</f>
        <v/>
      </c>
      <c r="B21" s="189" t="str">
        <f>IF(A21="","",Details!L13)</f>
        <v/>
      </c>
      <c r="P21" s="221" t="str">
        <f>Results!F4</f>
        <v>Baseline</v>
      </c>
      <c r="Q21" s="221" t="str">
        <f>Results!G4</f>
        <v>On</v>
      </c>
      <c r="R21" s="189"/>
      <c r="S21" s="227" t="str">
        <f t="shared" ref="S21:S50" si="16">S5</f>
        <v>3B/3G</v>
      </c>
      <c r="T21" s="182">
        <f>Result3!D38</f>
        <v>3</v>
      </c>
      <c r="U21" s="182">
        <f ca="1">Result3!E38</f>
        <v>0.17391605288742526</v>
      </c>
      <c r="V21" s="182">
        <f ca="1">Result3!F38</f>
        <v>0.70046534549649397</v>
      </c>
      <c r="W21" s="182">
        <f ca="1">Result3!G38</f>
        <v>2.6256648853879643</v>
      </c>
      <c r="X21" s="182">
        <f ca="1">Result3!H38</f>
        <v>2.4947582443028535</v>
      </c>
      <c r="Y21" s="182">
        <f ca="1">Result3!I38</f>
        <v>0.20804224926006393</v>
      </c>
      <c r="Z21" s="182">
        <f ca="1">Result3!J38</f>
        <v>0.59264717432327685</v>
      </c>
      <c r="AA21" s="182" t="str">
        <f ca="1">Result3!K38</f>
        <v/>
      </c>
      <c r="AB21" s="189"/>
      <c r="AC21" s="187">
        <f>Statistic!A40</f>
        <v>2</v>
      </c>
      <c r="AD21" s="183"/>
      <c r="AE21" s="183"/>
      <c r="AF21" s="182" t="str">
        <f ca="1">Statistic!D40</f>
        <v/>
      </c>
      <c r="AG21" s="182">
        <f>Statistic!E40</f>
        <v>0</v>
      </c>
      <c r="AH21" s="182">
        <f>Statistic!F40</f>
        <v>0</v>
      </c>
      <c r="AI21" s="182">
        <f>Statistic!G40</f>
        <v>0</v>
      </c>
      <c r="AJ21" s="182">
        <f>Statistic!H40</f>
        <v>0</v>
      </c>
      <c r="AK21" s="182">
        <f>Statistic!I40</f>
        <v>0</v>
      </c>
      <c r="AL21" s="182">
        <f>Statistic!J40</f>
        <v>0</v>
      </c>
      <c r="AM21" s="182">
        <f>Statistic!K40</f>
        <v>0</v>
      </c>
      <c r="AN21" s="182">
        <f>Statistic!L40</f>
        <v>0</v>
      </c>
      <c r="AO21" s="182">
        <f>Statistic!M40</f>
        <v>0</v>
      </c>
      <c r="AP21" s="182">
        <f>Statistic!N40</f>
        <v>0</v>
      </c>
      <c r="AQ21" s="182">
        <f>Statistic!O40</f>
        <v>0</v>
      </c>
      <c r="AR21" s="182">
        <f>Statistic!P40</f>
        <v>0</v>
      </c>
      <c r="AS21" s="181">
        <f>Statistic!A91</f>
        <v>2</v>
      </c>
      <c r="AT21" s="183"/>
      <c r="AU21" s="183"/>
      <c r="AV21" s="182" t="str">
        <f ca="1">Statistic!D91</f>
        <v/>
      </c>
      <c r="AW21" s="182">
        <f>Statistic!E91</f>
        <v>0</v>
      </c>
      <c r="AX21" s="182">
        <f>Statistic!F91</f>
        <v>0</v>
      </c>
      <c r="AY21" s="182">
        <f>Statistic!G91</f>
        <v>0</v>
      </c>
      <c r="AZ21" s="182">
        <f>Statistic!H91</f>
        <v>0</v>
      </c>
      <c r="BA21" s="182">
        <f>Statistic!I91</f>
        <v>0</v>
      </c>
      <c r="BB21" s="182">
        <f>Statistic!J91</f>
        <v>0</v>
      </c>
      <c r="BC21" s="182">
        <f>Statistic!K91</f>
        <v>0</v>
      </c>
      <c r="BD21" s="182">
        <f>Statistic!L91</f>
        <v>0</v>
      </c>
      <c r="BE21" s="182">
        <f>Statistic!M91</f>
        <v>0</v>
      </c>
      <c r="BF21" s="182">
        <f>Statistic!N91</f>
        <v>0</v>
      </c>
      <c r="BG21" s="182">
        <f>Statistic!O91</f>
        <v>0</v>
      </c>
      <c r="BH21" s="182">
        <f>Statistic!P91</f>
        <v>0</v>
      </c>
      <c r="BZ21" s="221" t="str">
        <f>RefStability!A22</f>
        <v/>
      </c>
      <c r="CA21" s="221" t="str">
        <f>RefStability!B22</f>
        <v/>
      </c>
      <c r="CB21" s="221" t="str">
        <f>RefStability!C22</f>
        <v/>
      </c>
      <c r="CC21" s="221" t="str">
        <f>RefStability!D22</f>
        <v/>
      </c>
      <c r="CD21" s="221" t="str">
        <f>RefStability!E22</f>
        <v/>
      </c>
      <c r="CE21" s="221" t="str">
        <f>RefStability!F22</f>
        <v/>
      </c>
      <c r="CF21" s="221" t="str">
        <f>RefStability!G22</f>
        <v/>
      </c>
      <c r="CI21" s="221" t="str">
        <f>RefStability!A56</f>
        <v/>
      </c>
      <c r="CJ21" s="221" t="str">
        <f>RefStability!B56</f>
        <v/>
      </c>
      <c r="CK21" s="221" t="str">
        <f>RefStability!C56</f>
        <v/>
      </c>
      <c r="CL21" s="221" t="str">
        <f>RefStability!D56</f>
        <v/>
      </c>
      <c r="CM21" s="221" t="str">
        <f>RefStability!E56</f>
        <v/>
      </c>
      <c r="CN21" s="221" t="str">
        <f>RefStability!F56</f>
        <v/>
      </c>
      <c r="CO21" s="221" t="str">
        <f>RefStability!G56</f>
        <v/>
      </c>
      <c r="CR21" s="221" t="str">
        <f t="shared" si="14"/>
        <v/>
      </c>
      <c r="CS21" s="221" t="str">
        <f ca="1">RefStability!I23</f>
        <v/>
      </c>
      <c r="CT21" s="221" t="str">
        <f ca="1">RefStability!J23</f>
        <v/>
      </c>
      <c r="CU21" s="221" t="str">
        <f>RefStability!K23</f>
        <v/>
      </c>
      <c r="CV21" s="221" t="str">
        <f>RefStability!L23</f>
        <v/>
      </c>
      <c r="CW21" s="221" t="str">
        <f>RefStability!M23</f>
        <v/>
      </c>
      <c r="CX21" s="221" t="str">
        <f>RefStability!N23</f>
        <v/>
      </c>
      <c r="DA21" s="221" t="str">
        <f t="shared" si="15"/>
        <v/>
      </c>
      <c r="DB21" s="221" t="str">
        <f ca="1">RefStability!I57</f>
        <v/>
      </c>
      <c r="DC21" s="221" t="str">
        <f ca="1">RefStability!J57</f>
        <v/>
      </c>
      <c r="DD21" s="221" t="str">
        <f>RefStability!K57</f>
        <v/>
      </c>
      <c r="DE21" s="221" t="str">
        <f>RefStability!L57</f>
        <v/>
      </c>
      <c r="DF21" s="221" t="str">
        <f>RefStability!M57</f>
        <v/>
      </c>
      <c r="DG21" s="221" t="str">
        <f>RefStability!N57</f>
        <v/>
      </c>
    </row>
    <row r="22" spans="1:111" x14ac:dyDescent="0.25">
      <c r="J22" s="179" t="s">
        <v>69</v>
      </c>
      <c r="P22" s="221" t="str">
        <f>Results!F5</f>
        <v>Amp.</v>
      </c>
      <c r="Q22" s="221" t="str">
        <f>Results!G5</f>
        <v>On</v>
      </c>
      <c r="R22" s="189"/>
      <c r="S22" s="227" t="str">
        <f t="shared" si="16"/>
        <v>DNA/3G</v>
      </c>
      <c r="T22" s="182">
        <f>Result3!D39</f>
        <v>4</v>
      </c>
      <c r="U22" s="182" t="str">
        <f ca="1">Result3!E39</f>
        <v/>
      </c>
      <c r="V22" s="182" t="str">
        <f ca="1">Result3!F39</f>
        <v/>
      </c>
      <c r="W22" s="182" t="str">
        <f ca="1">Result3!G39</f>
        <v/>
      </c>
      <c r="X22" s="182" t="str">
        <f ca="1">Result3!H39</f>
        <v/>
      </c>
      <c r="Y22" s="182" t="str">
        <f ca="1">Result3!I39</f>
        <v/>
      </c>
      <c r="Z22" s="182" t="str">
        <f ca="1">Result3!J39</f>
        <v/>
      </c>
      <c r="AA22" s="182" t="str">
        <f ca="1">Result3!K39</f>
        <v/>
      </c>
      <c r="AB22" s="189"/>
      <c r="AC22" s="187">
        <f>Statistic!A41</f>
        <v>3</v>
      </c>
      <c r="AD22" s="183"/>
      <c r="AE22" s="183"/>
      <c r="AF22" s="183"/>
      <c r="AG22" s="182">
        <f>Statistic!E41</f>
        <v>0</v>
      </c>
      <c r="AH22" s="182">
        <f>Statistic!F41</f>
        <v>0</v>
      </c>
      <c r="AI22" s="182">
        <f>Statistic!G41</f>
        <v>0</v>
      </c>
      <c r="AJ22" s="182">
        <f>Statistic!H41</f>
        <v>0</v>
      </c>
      <c r="AK22" s="182">
        <f>Statistic!I41</f>
        <v>0</v>
      </c>
      <c r="AL22" s="182">
        <f>Statistic!J41</f>
        <v>0</v>
      </c>
      <c r="AM22" s="182">
        <f>Statistic!K41</f>
        <v>0</v>
      </c>
      <c r="AN22" s="182">
        <f>Statistic!L41</f>
        <v>0</v>
      </c>
      <c r="AO22" s="182">
        <f>Statistic!M41</f>
        <v>0</v>
      </c>
      <c r="AP22" s="182">
        <f>Statistic!N41</f>
        <v>0</v>
      </c>
      <c r="AQ22" s="182">
        <f>Statistic!O41</f>
        <v>0</v>
      </c>
      <c r="AR22" s="182">
        <f>Statistic!P41</f>
        <v>0</v>
      </c>
      <c r="AS22" s="181">
        <f>Statistic!A92</f>
        <v>3</v>
      </c>
      <c r="AT22" s="183"/>
      <c r="AU22" s="183"/>
      <c r="AV22" s="183"/>
      <c r="AW22" s="182">
        <f>Statistic!E92</f>
        <v>0</v>
      </c>
      <c r="AX22" s="182">
        <f>Statistic!F92</f>
        <v>0</v>
      </c>
      <c r="AY22" s="182">
        <f>Statistic!G92</f>
        <v>0</v>
      </c>
      <c r="AZ22" s="182">
        <f>Statistic!H92</f>
        <v>0</v>
      </c>
      <c r="BA22" s="182">
        <f>Statistic!I92</f>
        <v>0</v>
      </c>
      <c r="BB22" s="182">
        <f>Statistic!J92</f>
        <v>0</v>
      </c>
      <c r="BC22" s="182">
        <f>Statistic!K92</f>
        <v>0</v>
      </c>
      <c r="BD22" s="182">
        <f>Statistic!L92</f>
        <v>0</v>
      </c>
      <c r="BE22" s="182">
        <f>Statistic!M92</f>
        <v>0</v>
      </c>
      <c r="BF22" s="182">
        <f>Statistic!N92</f>
        <v>0</v>
      </c>
      <c r="BG22" s="182">
        <f>Statistic!O92</f>
        <v>0</v>
      </c>
      <c r="BH22" s="182">
        <f>Statistic!P92</f>
        <v>0</v>
      </c>
      <c r="BZ22" s="221" t="str">
        <f>RefStability!A23</f>
        <v/>
      </c>
      <c r="CA22" s="221" t="str">
        <f>RefStability!B23</f>
        <v/>
      </c>
      <c r="CB22" s="221" t="str">
        <f>RefStability!C23</f>
        <v/>
      </c>
      <c r="CC22" s="221" t="str">
        <f>RefStability!D23</f>
        <v/>
      </c>
      <c r="CD22" s="221" t="str">
        <f>RefStability!E23</f>
        <v/>
      </c>
      <c r="CE22" s="221" t="str">
        <f>RefStability!F23</f>
        <v/>
      </c>
      <c r="CF22" s="221" t="str">
        <f>RefStability!G23</f>
        <v/>
      </c>
      <c r="CI22" s="221" t="str">
        <f>RefStability!A57</f>
        <v/>
      </c>
      <c r="CJ22" s="221" t="str">
        <f>RefStability!B57</f>
        <v/>
      </c>
      <c r="CK22" s="221" t="str">
        <f>RefStability!C57</f>
        <v/>
      </c>
      <c r="CL22" s="221" t="str">
        <f>RefStability!D57</f>
        <v/>
      </c>
      <c r="CM22" s="221" t="str">
        <f>RefStability!E57</f>
        <v/>
      </c>
      <c r="CN22" s="221" t="str">
        <f>RefStability!F57</f>
        <v/>
      </c>
      <c r="CO22" s="221" t="str">
        <f>RefStability!G57</f>
        <v/>
      </c>
      <c r="CR22" s="221" t="str">
        <f t="shared" si="14"/>
        <v/>
      </c>
      <c r="CS22" s="221" t="str">
        <f ca="1">RefStability!I24</f>
        <v/>
      </c>
      <c r="CT22" s="221" t="str">
        <f ca="1">RefStability!J24</f>
        <v/>
      </c>
      <c r="CU22" s="221" t="str">
        <f>RefStability!K24</f>
        <v/>
      </c>
      <c r="CV22" s="221" t="str">
        <f>RefStability!L24</f>
        <v/>
      </c>
      <c r="CW22" s="221" t="str">
        <f>RefStability!M24</f>
        <v/>
      </c>
      <c r="CX22" s="221" t="str">
        <f>RefStability!N24</f>
        <v/>
      </c>
      <c r="DA22" s="221" t="str">
        <f t="shared" si="15"/>
        <v/>
      </c>
      <c r="DB22" s="221" t="str">
        <f ca="1">RefStability!I58</f>
        <v/>
      </c>
      <c r="DC22" s="221" t="str">
        <f ca="1">RefStability!J58</f>
        <v/>
      </c>
      <c r="DD22" s="221" t="str">
        <f>RefStability!K58</f>
        <v/>
      </c>
      <c r="DE22" s="221" t="str">
        <f>RefStability!L58</f>
        <v/>
      </c>
      <c r="DF22" s="221" t="str">
        <f>RefStability!M58</f>
        <v/>
      </c>
      <c r="DG22" s="221" t="str">
        <f>RefStability!N58</f>
        <v/>
      </c>
    </row>
    <row r="23" spans="1:111" x14ac:dyDescent="0.25">
      <c r="A23" s="222"/>
      <c r="B23" s="224" t="s">
        <v>3</v>
      </c>
      <c r="C23" s="224" t="s">
        <v>540</v>
      </c>
      <c r="D23" s="224" t="s">
        <v>32</v>
      </c>
      <c r="E23" s="224" t="s">
        <v>872</v>
      </c>
      <c r="J23" s="181" t="str">
        <f>Results!F6</f>
        <v>Top</v>
      </c>
      <c r="K23" s="181" t="str">
        <f>Results!F8</f>
        <v>Threshold</v>
      </c>
      <c r="L23" s="181" t="str">
        <f>Results!F7</f>
        <v>Bottom</v>
      </c>
      <c r="P23" s="221" t="s">
        <v>562</v>
      </c>
      <c r="Q23" s="225">
        <f>Results!H3</f>
        <v>13</v>
      </c>
      <c r="R23" s="228"/>
      <c r="S23" s="227" t="str">
        <f t="shared" si="16"/>
        <v/>
      </c>
      <c r="T23" s="182" t="str">
        <f>Result3!D40</f>
        <v/>
      </c>
      <c r="U23" s="182" t="str">
        <f ca="1">Result3!E40</f>
        <v/>
      </c>
      <c r="V23" s="182" t="str">
        <f ca="1">Result3!F40</f>
        <v/>
      </c>
      <c r="W23" s="182" t="str">
        <f ca="1">Result3!G40</f>
        <v/>
      </c>
      <c r="X23" s="182" t="str">
        <f ca="1">Result3!H40</f>
        <v/>
      </c>
      <c r="Y23" s="182" t="str">
        <f ca="1">Result3!I40</f>
        <v/>
      </c>
      <c r="Z23" s="182" t="str">
        <f ca="1">Result3!J40</f>
        <v/>
      </c>
      <c r="AA23" s="182" t="str">
        <f ca="1">Result3!K40</f>
        <v/>
      </c>
      <c r="AB23" s="189"/>
      <c r="AC23" s="187" t="str">
        <f>Statistic!A42</f>
        <v/>
      </c>
      <c r="AD23" s="183"/>
      <c r="AE23" s="183"/>
      <c r="AF23" s="183"/>
      <c r="AG23" s="183"/>
      <c r="AH23" s="182">
        <f>Statistic!F42</f>
        <v>0</v>
      </c>
      <c r="AI23" s="182">
        <f>Statistic!G42</f>
        <v>0</v>
      </c>
      <c r="AJ23" s="182">
        <f>Statistic!H42</f>
        <v>0</v>
      </c>
      <c r="AK23" s="182">
        <f>Statistic!I42</f>
        <v>0</v>
      </c>
      <c r="AL23" s="182">
        <f>Statistic!J42</f>
        <v>0</v>
      </c>
      <c r="AM23" s="182">
        <f>Statistic!K42</f>
        <v>0</v>
      </c>
      <c r="AN23" s="182">
        <f>Statistic!L42</f>
        <v>0</v>
      </c>
      <c r="AO23" s="182">
        <f>Statistic!M42</f>
        <v>0</v>
      </c>
      <c r="AP23" s="182">
        <f>Statistic!N42</f>
        <v>0</v>
      </c>
      <c r="AQ23" s="182">
        <f>Statistic!O42</f>
        <v>0</v>
      </c>
      <c r="AR23" s="182">
        <f>Statistic!P42</f>
        <v>0</v>
      </c>
      <c r="AS23" s="181" t="str">
        <f>Statistic!A93</f>
        <v/>
      </c>
      <c r="AT23" s="183"/>
      <c r="AU23" s="183"/>
      <c r="AV23" s="183"/>
      <c r="AW23" s="183"/>
      <c r="AX23" s="182">
        <f>Statistic!F93</f>
        <v>0</v>
      </c>
      <c r="AY23" s="182">
        <f>Statistic!G93</f>
        <v>0</v>
      </c>
      <c r="AZ23" s="182">
        <f>Statistic!H93</f>
        <v>0</v>
      </c>
      <c r="BA23" s="182">
        <f>Statistic!I93</f>
        <v>0</v>
      </c>
      <c r="BB23" s="182">
        <f>Statistic!J93</f>
        <v>0</v>
      </c>
      <c r="BC23" s="182">
        <f>Statistic!K93</f>
        <v>0</v>
      </c>
      <c r="BD23" s="182">
        <f>Statistic!L93</f>
        <v>0</v>
      </c>
      <c r="BE23" s="182">
        <f>Statistic!M93</f>
        <v>0</v>
      </c>
      <c r="BF23" s="182">
        <f>Statistic!N93</f>
        <v>0</v>
      </c>
      <c r="BG23" s="182">
        <f>Statistic!O93</f>
        <v>0</v>
      </c>
      <c r="BH23" s="182">
        <f>Statistic!P93</f>
        <v>0</v>
      </c>
      <c r="BZ23" s="221" t="str">
        <f>RefStability!A24</f>
        <v/>
      </c>
      <c r="CA23" s="221" t="str">
        <f>RefStability!B24</f>
        <v/>
      </c>
      <c r="CB23" s="221" t="str">
        <f>RefStability!C24</f>
        <v/>
      </c>
      <c r="CC23" s="221" t="str">
        <f>RefStability!D24</f>
        <v/>
      </c>
      <c r="CD23" s="221" t="str">
        <f>RefStability!E24</f>
        <v/>
      </c>
      <c r="CE23" s="221" t="str">
        <f>RefStability!F24</f>
        <v/>
      </c>
      <c r="CF23" s="221" t="str">
        <f>RefStability!G24</f>
        <v/>
      </c>
      <c r="CI23" s="221" t="str">
        <f>RefStability!A58</f>
        <v/>
      </c>
      <c r="CJ23" s="221" t="str">
        <f>RefStability!B58</f>
        <v/>
      </c>
      <c r="CK23" s="221" t="str">
        <f>RefStability!C58</f>
        <v/>
      </c>
      <c r="CL23" s="221" t="str">
        <f>RefStability!D58</f>
        <v/>
      </c>
      <c r="CM23" s="221" t="str">
        <f>RefStability!E58</f>
        <v/>
      </c>
      <c r="CN23" s="221" t="str">
        <f>RefStability!F58</f>
        <v/>
      </c>
      <c r="CO23" s="221" t="str">
        <f>RefStability!G58</f>
        <v/>
      </c>
      <c r="CR23" s="221" t="str">
        <f t="shared" si="14"/>
        <v/>
      </c>
      <c r="CS23" s="221" t="str">
        <f ca="1">RefStability!I25</f>
        <v/>
      </c>
      <c r="CT23" s="221" t="str">
        <f ca="1">RefStability!J25</f>
        <v/>
      </c>
      <c r="CU23" s="221" t="str">
        <f>RefStability!K25</f>
        <v/>
      </c>
      <c r="CV23" s="221" t="str">
        <f>RefStability!L25</f>
        <v/>
      </c>
      <c r="CW23" s="221" t="str">
        <f>RefStability!M25</f>
        <v/>
      </c>
      <c r="CX23" s="221" t="str">
        <f>RefStability!N25</f>
        <v/>
      </c>
      <c r="DA23" s="221" t="str">
        <f t="shared" si="15"/>
        <v/>
      </c>
      <c r="DB23" s="221" t="str">
        <f ca="1">RefStability!I59</f>
        <v/>
      </c>
      <c r="DC23" s="221" t="str">
        <f ca="1">RefStability!J59</f>
        <v/>
      </c>
      <c r="DD23" s="221" t="str">
        <f>RefStability!K59</f>
        <v/>
      </c>
      <c r="DE23" s="221" t="str">
        <f>RefStability!L59</f>
        <v/>
      </c>
      <c r="DF23" s="221" t="str">
        <f>RefStability!M59</f>
        <v/>
      </c>
      <c r="DG23" s="221" t="str">
        <f>RefStability!N59</f>
        <v/>
      </c>
    </row>
    <row r="24" spans="1:111" x14ac:dyDescent="0.25">
      <c r="A24" s="189">
        <f>Details!E2</f>
        <v>1</v>
      </c>
      <c r="B24" s="189" t="str">
        <f>IF(A24="","",Details!F2)</f>
        <v>3G</v>
      </c>
      <c r="C24" s="189" t="str">
        <f>IF(A24="","",Details!G2)</f>
        <v>Control</v>
      </c>
      <c r="D24" s="189" t="str">
        <f>IF(Details!H2=0,"",Details!H2)</f>
        <v/>
      </c>
      <c r="E24" s="168" t="str">
        <f t="shared" ref="E24:E39" si="17">IF(D24="","",INDEX(Samples_Names,D24))</f>
        <v/>
      </c>
      <c r="J24" s="182">
        <f ca="1">Results!G6</f>
        <v>0.28840315031266056</v>
      </c>
      <c r="K24" s="182">
        <f ca="1">Results!G8</f>
        <v>5.3703179637025256E-2</v>
      </c>
      <c r="L24" s="182">
        <f ca="1">Results!G7</f>
        <v>0.01</v>
      </c>
      <c r="S24" s="182" t="str">
        <f t="shared" si="16"/>
        <v/>
      </c>
      <c r="T24" s="182" t="str">
        <f>Result3!D41</f>
        <v/>
      </c>
      <c r="U24" s="182" t="str">
        <f ca="1">Result3!E41</f>
        <v/>
      </c>
      <c r="V24" s="182" t="str">
        <f ca="1">Result3!F41</f>
        <v/>
      </c>
      <c r="W24" s="182" t="str">
        <f ca="1">Result3!G41</f>
        <v/>
      </c>
      <c r="X24" s="182" t="str">
        <f ca="1">Result3!H41</f>
        <v/>
      </c>
      <c r="Y24" s="182" t="str">
        <f ca="1">Result3!I41</f>
        <v/>
      </c>
      <c r="Z24" s="182" t="str">
        <f ca="1">Result3!J41</f>
        <v/>
      </c>
      <c r="AA24" s="182" t="str">
        <f ca="1">Result3!K41</f>
        <v/>
      </c>
      <c r="AB24" s="189"/>
      <c r="AC24" s="187" t="str">
        <f>Statistic!A43</f>
        <v/>
      </c>
      <c r="AD24" s="183"/>
      <c r="AE24" s="183"/>
      <c r="AF24" s="183"/>
      <c r="AG24" s="183"/>
      <c r="AH24" s="183"/>
      <c r="AI24" s="182">
        <f>Statistic!G43</f>
        <v>0</v>
      </c>
      <c r="AJ24" s="182">
        <f>Statistic!H43</f>
        <v>0</v>
      </c>
      <c r="AK24" s="182">
        <f>Statistic!I43</f>
        <v>0</v>
      </c>
      <c r="AL24" s="182">
        <f>Statistic!J43</f>
        <v>0</v>
      </c>
      <c r="AM24" s="182">
        <f>Statistic!K43</f>
        <v>0</v>
      </c>
      <c r="AN24" s="182">
        <f>Statistic!L43</f>
        <v>0</v>
      </c>
      <c r="AO24" s="182">
        <f>Statistic!M43</f>
        <v>0</v>
      </c>
      <c r="AP24" s="182">
        <f>Statistic!N43</f>
        <v>0</v>
      </c>
      <c r="AQ24" s="182">
        <f>Statistic!O43</f>
        <v>0</v>
      </c>
      <c r="AR24" s="182">
        <f>Statistic!P43</f>
        <v>0</v>
      </c>
      <c r="AS24" s="181" t="str">
        <f>Statistic!A94</f>
        <v/>
      </c>
      <c r="AT24" s="183"/>
      <c r="AU24" s="183"/>
      <c r="AV24" s="183"/>
      <c r="AW24" s="183"/>
      <c r="AX24" s="183"/>
      <c r="AY24" s="182">
        <f>Statistic!G94</f>
        <v>0</v>
      </c>
      <c r="AZ24" s="182">
        <f>Statistic!H94</f>
        <v>0</v>
      </c>
      <c r="BA24" s="182">
        <f>Statistic!I94</f>
        <v>0</v>
      </c>
      <c r="BB24" s="182">
        <f>Statistic!J94</f>
        <v>0</v>
      </c>
      <c r="BC24" s="182">
        <f>Statistic!K94</f>
        <v>0</v>
      </c>
      <c r="BD24" s="182">
        <f>Statistic!L94</f>
        <v>0</v>
      </c>
      <c r="BE24" s="182">
        <f>Statistic!M94</f>
        <v>0</v>
      </c>
      <c r="BF24" s="182">
        <f>Statistic!N94</f>
        <v>0</v>
      </c>
      <c r="BG24" s="182">
        <f>Statistic!O94</f>
        <v>0</v>
      </c>
      <c r="BH24" s="182">
        <f>Statistic!P94</f>
        <v>0</v>
      </c>
      <c r="BZ24" s="221" t="str">
        <f>RefStability!A25</f>
        <v/>
      </c>
      <c r="CA24" s="221" t="str">
        <f>RefStability!B25</f>
        <v/>
      </c>
      <c r="CB24" s="221" t="str">
        <f>RefStability!C25</f>
        <v/>
      </c>
      <c r="CC24" s="221" t="str">
        <f>RefStability!D25</f>
        <v/>
      </c>
      <c r="CD24" s="221" t="str">
        <f>RefStability!E25</f>
        <v/>
      </c>
      <c r="CE24" s="221" t="str">
        <f>RefStability!F25</f>
        <v/>
      </c>
      <c r="CF24" s="221" t="str">
        <f>RefStability!G25</f>
        <v/>
      </c>
      <c r="CI24" s="221" t="str">
        <f>RefStability!A59</f>
        <v/>
      </c>
      <c r="CJ24" s="221" t="str">
        <f>RefStability!B59</f>
        <v/>
      </c>
      <c r="CK24" s="221" t="str">
        <f>RefStability!C59</f>
        <v/>
      </c>
      <c r="CL24" s="221" t="str">
        <f>RefStability!D59</f>
        <v/>
      </c>
      <c r="CM24" s="221" t="str">
        <f>RefStability!E59</f>
        <v/>
      </c>
      <c r="CN24" s="221" t="str">
        <f>RefStability!F59</f>
        <v/>
      </c>
      <c r="CO24" s="221" t="str">
        <f>RefStability!G59</f>
        <v/>
      </c>
      <c r="CR24" s="221" t="str">
        <f t="shared" si="14"/>
        <v/>
      </c>
      <c r="CS24" s="221" t="str">
        <f ca="1">RefStability!I26</f>
        <v/>
      </c>
      <c r="CT24" s="221" t="str">
        <f ca="1">RefStability!J26</f>
        <v/>
      </c>
      <c r="CU24" s="221" t="str">
        <f>RefStability!K26</f>
        <v/>
      </c>
      <c r="CV24" s="221" t="str">
        <f>RefStability!L26</f>
        <v/>
      </c>
      <c r="CW24" s="221" t="str">
        <f>RefStability!M26</f>
        <v/>
      </c>
      <c r="CX24" s="221" t="str">
        <f>RefStability!N26</f>
        <v/>
      </c>
      <c r="DA24" s="221" t="str">
        <f t="shared" si="15"/>
        <v/>
      </c>
      <c r="DB24" s="221" t="str">
        <f ca="1">RefStability!I60</f>
        <v/>
      </c>
      <c r="DC24" s="221" t="str">
        <f ca="1">RefStability!J60</f>
        <v/>
      </c>
      <c r="DD24" s="221" t="str">
        <f>RefStability!K60</f>
        <v/>
      </c>
      <c r="DE24" s="221" t="str">
        <f>RefStability!L60</f>
        <v/>
      </c>
      <c r="DF24" s="221" t="str">
        <f>RefStability!M60</f>
        <v/>
      </c>
      <c r="DG24" s="221" t="str">
        <f>RefStability!N60</f>
        <v/>
      </c>
    </row>
    <row r="25" spans="1:111" x14ac:dyDescent="0.25">
      <c r="A25" s="189">
        <f>Details!E3</f>
        <v>2</v>
      </c>
      <c r="B25" s="189" t="str">
        <f>IF(A25="","",Details!F3)</f>
        <v>3N</v>
      </c>
      <c r="C25" s="189" t="str">
        <f>IF(A25="","",Details!G3)</f>
        <v>Treatment</v>
      </c>
      <c r="D25" s="189">
        <f>IF(Details!H3=0,"",Details!H3)</f>
        <v>1</v>
      </c>
      <c r="E25" s="168" t="str">
        <f t="shared" si="17"/>
        <v>3G</v>
      </c>
      <c r="S25" s="182" t="str">
        <f t="shared" si="16"/>
        <v/>
      </c>
      <c r="T25" s="182" t="str">
        <f>Result3!D42</f>
        <v/>
      </c>
      <c r="U25" s="182" t="str">
        <f ca="1">Result3!E42</f>
        <v/>
      </c>
      <c r="V25" s="182" t="str">
        <f ca="1">Result3!F42</f>
        <v/>
      </c>
      <c r="W25" s="182" t="str">
        <f ca="1">Result3!G42</f>
        <v/>
      </c>
      <c r="X25" s="182" t="str">
        <f ca="1">Result3!H42</f>
        <v/>
      </c>
      <c r="Y25" s="182" t="str">
        <f ca="1">Result3!I42</f>
        <v/>
      </c>
      <c r="Z25" s="182" t="str">
        <f ca="1">Result3!J42</f>
        <v/>
      </c>
      <c r="AA25" s="182" t="str">
        <f ca="1">Result3!K42</f>
        <v/>
      </c>
      <c r="AB25" s="189"/>
      <c r="AC25" s="187" t="str">
        <f>Statistic!A44</f>
        <v/>
      </c>
      <c r="AD25" s="183"/>
      <c r="AE25" s="183"/>
      <c r="AF25" s="183"/>
      <c r="AG25" s="183"/>
      <c r="AH25" s="183"/>
      <c r="AI25" s="183"/>
      <c r="AJ25" s="182">
        <f>Statistic!H44</f>
        <v>0</v>
      </c>
      <c r="AK25" s="182">
        <f>Statistic!I44</f>
        <v>0</v>
      </c>
      <c r="AL25" s="182">
        <f>Statistic!J44</f>
        <v>0</v>
      </c>
      <c r="AM25" s="182">
        <f>Statistic!K44</f>
        <v>0</v>
      </c>
      <c r="AN25" s="182">
        <f>Statistic!L44</f>
        <v>0</v>
      </c>
      <c r="AO25" s="182">
        <f>Statistic!M44</f>
        <v>0</v>
      </c>
      <c r="AP25" s="182">
        <f>Statistic!N44</f>
        <v>0</v>
      </c>
      <c r="AQ25" s="182">
        <f>Statistic!O44</f>
        <v>0</v>
      </c>
      <c r="AR25" s="182">
        <f>Statistic!P44</f>
        <v>0</v>
      </c>
      <c r="AS25" s="181" t="str">
        <f>Statistic!A95</f>
        <v/>
      </c>
      <c r="AT25" s="183"/>
      <c r="AU25" s="183"/>
      <c r="AV25" s="183"/>
      <c r="AW25" s="183"/>
      <c r="AX25" s="183"/>
      <c r="AY25" s="183"/>
      <c r="AZ25" s="182">
        <f>Statistic!H95</f>
        <v>0</v>
      </c>
      <c r="BA25" s="182">
        <f>Statistic!I95</f>
        <v>0</v>
      </c>
      <c r="BB25" s="182">
        <f>Statistic!J95</f>
        <v>0</v>
      </c>
      <c r="BC25" s="182">
        <f>Statistic!K95</f>
        <v>0</v>
      </c>
      <c r="BD25" s="182">
        <f>Statistic!L95</f>
        <v>0</v>
      </c>
      <c r="BE25" s="182">
        <f>Statistic!M95</f>
        <v>0</v>
      </c>
      <c r="BF25" s="182">
        <f>Statistic!N95</f>
        <v>0</v>
      </c>
      <c r="BG25" s="182">
        <f>Statistic!O95</f>
        <v>0</v>
      </c>
      <c r="BH25" s="182">
        <f>Statistic!P95</f>
        <v>0</v>
      </c>
      <c r="BZ25" s="221" t="str">
        <f>RefStability!A26</f>
        <v/>
      </c>
      <c r="CA25" s="221" t="str">
        <f>RefStability!B26</f>
        <v/>
      </c>
      <c r="CB25" s="221" t="str">
        <f>RefStability!C26</f>
        <v/>
      </c>
      <c r="CC25" s="221" t="str">
        <f>RefStability!D26</f>
        <v/>
      </c>
      <c r="CD25" s="221" t="str">
        <f>RefStability!E26</f>
        <v/>
      </c>
      <c r="CE25" s="221" t="str">
        <f>RefStability!F26</f>
        <v/>
      </c>
      <c r="CF25" s="221" t="str">
        <f>RefStability!G26</f>
        <v/>
      </c>
      <c r="CI25" s="221" t="str">
        <f>RefStability!A60</f>
        <v/>
      </c>
      <c r="CJ25" s="221" t="str">
        <f>RefStability!B60</f>
        <v/>
      </c>
      <c r="CK25" s="221" t="str">
        <f>RefStability!C60</f>
        <v/>
      </c>
      <c r="CL25" s="221" t="str">
        <f>RefStability!D60</f>
        <v/>
      </c>
      <c r="CM25" s="221" t="str">
        <f>RefStability!E60</f>
        <v/>
      </c>
      <c r="CN25" s="221" t="str">
        <f>RefStability!F60</f>
        <v/>
      </c>
      <c r="CO25" s="221" t="str">
        <f>RefStability!G60</f>
        <v/>
      </c>
      <c r="CR25" s="221" t="str">
        <f t="shared" si="14"/>
        <v/>
      </c>
      <c r="CS25" s="221" t="str">
        <f ca="1">RefStability!I27</f>
        <v/>
      </c>
      <c r="CT25" s="221" t="str">
        <f ca="1">RefStability!J27</f>
        <v/>
      </c>
      <c r="CU25" s="221" t="str">
        <f>RefStability!K27</f>
        <v/>
      </c>
      <c r="CV25" s="221" t="str">
        <f>RefStability!L27</f>
        <v/>
      </c>
      <c r="CW25" s="221" t="str">
        <f>RefStability!M27</f>
        <v/>
      </c>
      <c r="CX25" s="221" t="str">
        <f>RefStability!N27</f>
        <v/>
      </c>
      <c r="DA25" s="221" t="str">
        <f t="shared" si="15"/>
        <v/>
      </c>
      <c r="DB25" s="221" t="str">
        <f ca="1">RefStability!I61</f>
        <v/>
      </c>
      <c r="DC25" s="221" t="str">
        <f ca="1">RefStability!J61</f>
        <v/>
      </c>
      <c r="DD25" s="221" t="str">
        <f>RefStability!K61</f>
        <v/>
      </c>
      <c r="DE25" s="221" t="str">
        <f>RefStability!L61</f>
        <v/>
      </c>
      <c r="DF25" s="221" t="str">
        <f>RefStability!M61</f>
        <v/>
      </c>
      <c r="DG25" s="221" t="str">
        <f>RefStability!N61</f>
        <v/>
      </c>
    </row>
    <row r="26" spans="1:111" x14ac:dyDescent="0.25">
      <c r="A26" s="189">
        <f>Details!E4</f>
        <v>3</v>
      </c>
      <c r="B26" s="189" t="str">
        <f>IF(A26="","",Details!F4)</f>
        <v>3B</v>
      </c>
      <c r="C26" s="189" t="str">
        <f>IF(A26="","",Details!G4)</f>
        <v>Treatment</v>
      </c>
      <c r="D26" s="189">
        <f>IF(Details!H4=0,"",Details!H4)</f>
        <v>1</v>
      </c>
      <c r="E26" s="168" t="str">
        <f t="shared" si="17"/>
        <v>3G</v>
      </c>
      <c r="J26" s="181" t="s">
        <v>689</v>
      </c>
      <c r="K26" s="182"/>
      <c r="L26" s="182"/>
      <c r="S26" s="182" t="str">
        <f t="shared" si="16"/>
        <v/>
      </c>
      <c r="T26" s="182" t="str">
        <f>Result3!D43</f>
        <v/>
      </c>
      <c r="U26" s="182" t="str">
        <f ca="1">Result3!E43</f>
        <v/>
      </c>
      <c r="V26" s="182" t="str">
        <f ca="1">Result3!F43</f>
        <v/>
      </c>
      <c r="W26" s="182" t="str">
        <f ca="1">Result3!G43</f>
        <v/>
      </c>
      <c r="X26" s="182" t="str">
        <f ca="1">Result3!H43</f>
        <v/>
      </c>
      <c r="Y26" s="182" t="str">
        <f ca="1">Result3!I43</f>
        <v/>
      </c>
      <c r="Z26" s="182" t="str">
        <f ca="1">Result3!J43</f>
        <v/>
      </c>
      <c r="AA26" s="182" t="str">
        <f ca="1">Result3!K43</f>
        <v/>
      </c>
      <c r="AB26" s="189"/>
      <c r="AC26" s="187" t="str">
        <f>Statistic!A45</f>
        <v/>
      </c>
      <c r="AD26" s="183"/>
      <c r="AE26" s="183"/>
      <c r="AF26" s="183"/>
      <c r="AG26" s="183"/>
      <c r="AH26" s="183"/>
      <c r="AI26" s="183"/>
      <c r="AJ26" s="183"/>
      <c r="AK26" s="182">
        <f>Statistic!I45</f>
        <v>0</v>
      </c>
      <c r="AL26" s="182">
        <f>Statistic!J45</f>
        <v>0</v>
      </c>
      <c r="AM26" s="182">
        <f>Statistic!K45</f>
        <v>0</v>
      </c>
      <c r="AN26" s="182">
        <f>Statistic!L45</f>
        <v>0</v>
      </c>
      <c r="AO26" s="182">
        <f>Statistic!M45</f>
        <v>0</v>
      </c>
      <c r="AP26" s="182">
        <f>Statistic!N45</f>
        <v>0</v>
      </c>
      <c r="AQ26" s="182">
        <f>Statistic!O45</f>
        <v>0</v>
      </c>
      <c r="AR26" s="182">
        <f>Statistic!P45</f>
        <v>0</v>
      </c>
      <c r="AS26" s="181" t="str">
        <f>Statistic!A96</f>
        <v/>
      </c>
      <c r="AT26" s="183"/>
      <c r="AU26" s="183"/>
      <c r="AV26" s="183"/>
      <c r="AW26" s="183"/>
      <c r="AX26" s="183"/>
      <c r="AY26" s="183"/>
      <c r="AZ26" s="183"/>
      <c r="BA26" s="182">
        <f>Statistic!I96</f>
        <v>0</v>
      </c>
      <c r="BB26" s="182">
        <f>Statistic!J96</f>
        <v>0</v>
      </c>
      <c r="BC26" s="182">
        <f>Statistic!K96</f>
        <v>0</v>
      </c>
      <c r="BD26" s="182">
        <f>Statistic!L96</f>
        <v>0</v>
      </c>
      <c r="BE26" s="182">
        <f>Statistic!M96</f>
        <v>0</v>
      </c>
      <c r="BF26" s="182">
        <f>Statistic!N96</f>
        <v>0</v>
      </c>
      <c r="BG26" s="182">
        <f>Statistic!O96</f>
        <v>0</v>
      </c>
      <c r="BH26" s="182">
        <f>Statistic!P96</f>
        <v>0</v>
      </c>
      <c r="BZ26" s="221" t="str">
        <f>RefStability!A27</f>
        <v/>
      </c>
      <c r="CA26" s="221" t="str">
        <f>RefStability!B27</f>
        <v/>
      </c>
      <c r="CB26" s="221" t="str">
        <f>RefStability!C27</f>
        <v/>
      </c>
      <c r="CC26" s="221" t="str">
        <f>RefStability!D27</f>
        <v/>
      </c>
      <c r="CD26" s="221" t="str">
        <f>RefStability!E27</f>
        <v/>
      </c>
      <c r="CE26" s="221" t="str">
        <f>RefStability!F27</f>
        <v/>
      </c>
      <c r="CF26" s="221" t="str">
        <f>RefStability!G27</f>
        <v/>
      </c>
      <c r="CI26" s="221" t="str">
        <f>RefStability!A61</f>
        <v/>
      </c>
      <c r="CJ26" s="221" t="str">
        <f>RefStability!B61</f>
        <v/>
      </c>
      <c r="CK26" s="221" t="str">
        <f>RefStability!C61</f>
        <v/>
      </c>
      <c r="CL26" s="221" t="str">
        <f>RefStability!D61</f>
        <v/>
      </c>
      <c r="CM26" s="221" t="str">
        <f>RefStability!E61</f>
        <v/>
      </c>
      <c r="CN26" s="221" t="str">
        <f>RefStability!F61</f>
        <v/>
      </c>
      <c r="CO26" s="221" t="str">
        <f>RefStability!G61</f>
        <v/>
      </c>
      <c r="CR26" s="221" t="str">
        <f t="shared" si="14"/>
        <v/>
      </c>
      <c r="CS26" s="221" t="str">
        <f ca="1">RefStability!I28</f>
        <v/>
      </c>
      <c r="CT26" s="221" t="str">
        <f ca="1">RefStability!J28</f>
        <v/>
      </c>
      <c r="CU26" s="221" t="str">
        <f>RefStability!K28</f>
        <v/>
      </c>
      <c r="CV26" s="221" t="str">
        <f>RefStability!L28</f>
        <v/>
      </c>
      <c r="CW26" s="221" t="str">
        <f>RefStability!M28</f>
        <v/>
      </c>
      <c r="CX26" s="221" t="str">
        <f>RefStability!N28</f>
        <v/>
      </c>
      <c r="DA26" s="221" t="str">
        <f t="shared" si="15"/>
        <v/>
      </c>
      <c r="DB26" s="221" t="str">
        <f ca="1">RefStability!I62</f>
        <v/>
      </c>
      <c r="DC26" s="221" t="str">
        <f ca="1">RefStability!J62</f>
        <v/>
      </c>
      <c r="DD26" s="221" t="str">
        <f>RefStability!K62</f>
        <v/>
      </c>
      <c r="DE26" s="221" t="str">
        <f>RefStability!L62</f>
        <v/>
      </c>
      <c r="DF26" s="221" t="str">
        <f>RefStability!M62</f>
        <v/>
      </c>
      <c r="DG26" s="221" t="str">
        <f>RefStability!N62</f>
        <v/>
      </c>
    </row>
    <row r="27" spans="1:111" x14ac:dyDescent="0.25">
      <c r="A27" s="189">
        <f>Details!E5</f>
        <v>4</v>
      </c>
      <c r="B27" s="189" t="str">
        <f>IF(A27="","",Details!F5)</f>
        <v>DNA</v>
      </c>
      <c r="C27" s="189" t="str">
        <f>IF(A27="","",Details!G5)</f>
        <v>Treatment</v>
      </c>
      <c r="D27" s="189">
        <f>IF(Details!H5=0,"",Details!H5)</f>
        <v>1</v>
      </c>
      <c r="E27" s="168" t="str">
        <f t="shared" si="17"/>
        <v>3G</v>
      </c>
      <c r="J27" s="182" t="s">
        <v>561</v>
      </c>
      <c r="K27" s="182">
        <f ca="1">Result2!BN4</f>
        <v>1.5386</v>
      </c>
      <c r="L27" s="182"/>
      <c r="S27" s="182" t="str">
        <f t="shared" si="16"/>
        <v/>
      </c>
      <c r="T27" s="182" t="str">
        <f>Result3!D44</f>
        <v/>
      </c>
      <c r="U27" s="182" t="str">
        <f ca="1">Result3!E44</f>
        <v/>
      </c>
      <c r="V27" s="182" t="str">
        <f ca="1">Result3!F44</f>
        <v/>
      </c>
      <c r="W27" s="182" t="str">
        <f ca="1">Result3!G44</f>
        <v/>
      </c>
      <c r="X27" s="182" t="str">
        <f ca="1">Result3!H44</f>
        <v/>
      </c>
      <c r="Y27" s="182" t="str">
        <f ca="1">Result3!I44</f>
        <v/>
      </c>
      <c r="Z27" s="182" t="str">
        <f ca="1">Result3!J44</f>
        <v/>
      </c>
      <c r="AA27" s="182" t="str">
        <f ca="1">Result3!K44</f>
        <v/>
      </c>
      <c r="AB27" s="189"/>
      <c r="AC27" s="187" t="str">
        <f>Statistic!A46</f>
        <v/>
      </c>
      <c r="AD27" s="183"/>
      <c r="AE27" s="183"/>
      <c r="AF27" s="183"/>
      <c r="AG27" s="183"/>
      <c r="AH27" s="183"/>
      <c r="AI27" s="183"/>
      <c r="AJ27" s="183"/>
      <c r="AK27" s="183"/>
      <c r="AL27" s="182">
        <f>Statistic!J46</f>
        <v>0</v>
      </c>
      <c r="AM27" s="182">
        <f>Statistic!K46</f>
        <v>0</v>
      </c>
      <c r="AN27" s="182">
        <f>Statistic!L46</f>
        <v>0</v>
      </c>
      <c r="AO27" s="182">
        <f>Statistic!M46</f>
        <v>0</v>
      </c>
      <c r="AP27" s="182">
        <f>Statistic!N46</f>
        <v>0</v>
      </c>
      <c r="AQ27" s="182">
        <f>Statistic!O46</f>
        <v>0</v>
      </c>
      <c r="AR27" s="182">
        <f>Statistic!P46</f>
        <v>0</v>
      </c>
      <c r="AS27" s="181" t="str">
        <f>Statistic!A97</f>
        <v/>
      </c>
      <c r="AT27" s="183"/>
      <c r="AU27" s="183"/>
      <c r="AV27" s="183"/>
      <c r="AW27" s="183"/>
      <c r="AX27" s="183"/>
      <c r="AY27" s="183"/>
      <c r="AZ27" s="183"/>
      <c r="BA27" s="183"/>
      <c r="BB27" s="182">
        <f>Statistic!J97</f>
        <v>0</v>
      </c>
      <c r="BC27" s="182">
        <f>Statistic!K97</f>
        <v>0</v>
      </c>
      <c r="BD27" s="182">
        <f>Statistic!L97</f>
        <v>0</v>
      </c>
      <c r="BE27" s="182">
        <f>Statistic!M97</f>
        <v>0</v>
      </c>
      <c r="BF27" s="182">
        <f>Statistic!N97</f>
        <v>0</v>
      </c>
      <c r="BG27" s="182">
        <f>Statistic!O97</f>
        <v>0</v>
      </c>
      <c r="BH27" s="182">
        <f>Statistic!P97</f>
        <v>0</v>
      </c>
      <c r="BZ27" s="221" t="str">
        <f>RefStability!A28</f>
        <v/>
      </c>
      <c r="CA27" s="221" t="str">
        <f>RefStability!B28</f>
        <v/>
      </c>
      <c r="CB27" s="221" t="str">
        <f>RefStability!C28</f>
        <v/>
      </c>
      <c r="CC27" s="221" t="str">
        <f>RefStability!D28</f>
        <v/>
      </c>
      <c r="CD27" s="221" t="str">
        <f>RefStability!E28</f>
        <v/>
      </c>
      <c r="CE27" s="221" t="str">
        <f>RefStability!F28</f>
        <v/>
      </c>
      <c r="CF27" s="221" t="str">
        <f>RefStability!G28</f>
        <v/>
      </c>
      <c r="CI27" s="221" t="str">
        <f>RefStability!A62</f>
        <v/>
      </c>
      <c r="CJ27" s="221" t="str">
        <f>RefStability!B62</f>
        <v/>
      </c>
      <c r="CK27" s="221" t="str">
        <f>RefStability!C62</f>
        <v/>
      </c>
      <c r="CL27" s="221" t="str">
        <f>RefStability!D62</f>
        <v/>
      </c>
      <c r="CM27" s="221" t="str">
        <f>RefStability!E62</f>
        <v/>
      </c>
      <c r="CN27" s="221" t="str">
        <f>RefStability!F62</f>
        <v/>
      </c>
      <c r="CO27" s="221" t="str">
        <f>RefStability!G62</f>
        <v/>
      </c>
      <c r="CR27" s="221" t="str">
        <f t="shared" si="14"/>
        <v/>
      </c>
      <c r="CS27" s="221" t="str">
        <f ca="1">RefStability!I29</f>
        <v/>
      </c>
      <c r="CT27" s="221" t="str">
        <f ca="1">RefStability!J29</f>
        <v/>
      </c>
      <c r="CU27" s="221" t="str">
        <f>RefStability!K29</f>
        <v/>
      </c>
      <c r="CV27" s="221" t="str">
        <f>RefStability!L29</f>
        <v/>
      </c>
      <c r="CW27" s="221" t="str">
        <f>RefStability!M29</f>
        <v/>
      </c>
      <c r="CX27" s="221" t="str">
        <f>RefStability!N29</f>
        <v/>
      </c>
      <c r="DA27" s="221" t="str">
        <f t="shared" si="15"/>
        <v/>
      </c>
      <c r="DB27" s="221" t="str">
        <f ca="1">RefStability!I63</f>
        <v/>
      </c>
      <c r="DC27" s="221" t="str">
        <f ca="1">RefStability!J63</f>
        <v/>
      </c>
      <c r="DD27" s="221" t="str">
        <f>RefStability!K63</f>
        <v/>
      </c>
      <c r="DE27" s="221" t="str">
        <f>RefStability!L63</f>
        <v/>
      </c>
      <c r="DF27" s="221" t="str">
        <f>RefStability!M63</f>
        <v/>
      </c>
      <c r="DG27" s="221" t="str">
        <f>RefStability!N63</f>
        <v/>
      </c>
    </row>
    <row r="28" spans="1:111" x14ac:dyDescent="0.25">
      <c r="A28" s="189" t="str">
        <f>Details!E6</f>
        <v/>
      </c>
      <c r="B28" s="189" t="str">
        <f>IF(A28="","",Details!F6)</f>
        <v/>
      </c>
      <c r="C28" s="189" t="str">
        <f>IF(A28="","",Details!G6)</f>
        <v/>
      </c>
      <c r="D28" s="189" t="str">
        <f>IF(Details!H6=0,"",Details!H6)</f>
        <v/>
      </c>
      <c r="E28" s="168" t="str">
        <f t="shared" si="17"/>
        <v/>
      </c>
      <c r="S28" s="182" t="str">
        <f t="shared" si="16"/>
        <v/>
      </c>
      <c r="T28" s="182" t="str">
        <f>Result3!D45</f>
        <v/>
      </c>
      <c r="U28" s="182" t="str">
        <f ca="1">Result3!E45</f>
        <v/>
      </c>
      <c r="V28" s="182" t="str">
        <f ca="1">Result3!F45</f>
        <v/>
      </c>
      <c r="W28" s="182" t="str">
        <f ca="1">Result3!G45</f>
        <v/>
      </c>
      <c r="X28" s="182" t="str">
        <f ca="1">Result3!H45</f>
        <v/>
      </c>
      <c r="Y28" s="182" t="str">
        <f ca="1">Result3!I45</f>
        <v/>
      </c>
      <c r="Z28" s="182" t="str">
        <f ca="1">Result3!J45</f>
        <v/>
      </c>
      <c r="AA28" s="182" t="str">
        <f ca="1">Result3!K45</f>
        <v/>
      </c>
      <c r="AB28" s="189"/>
      <c r="AC28" s="187" t="str">
        <f>Statistic!A47</f>
        <v/>
      </c>
      <c r="AD28" s="183"/>
      <c r="AE28" s="183"/>
      <c r="AF28" s="183"/>
      <c r="AG28" s="183"/>
      <c r="AH28" s="183"/>
      <c r="AI28" s="183"/>
      <c r="AJ28" s="183"/>
      <c r="AK28" s="183"/>
      <c r="AL28" s="183"/>
      <c r="AM28" s="182">
        <f>Statistic!K47</f>
        <v>0</v>
      </c>
      <c r="AN28" s="182">
        <f>Statistic!L47</f>
        <v>0</v>
      </c>
      <c r="AO28" s="182">
        <f>Statistic!M47</f>
        <v>0</v>
      </c>
      <c r="AP28" s="182">
        <f>Statistic!N47</f>
        <v>0</v>
      </c>
      <c r="AQ28" s="182">
        <f>Statistic!O47</f>
        <v>0</v>
      </c>
      <c r="AR28" s="182">
        <f>Statistic!P47</f>
        <v>0</v>
      </c>
      <c r="AS28" s="181" t="str">
        <f>Statistic!A98</f>
        <v/>
      </c>
      <c r="AT28" s="183"/>
      <c r="AU28" s="183"/>
      <c r="AV28" s="183"/>
      <c r="AW28" s="183"/>
      <c r="AX28" s="183"/>
      <c r="AY28" s="183"/>
      <c r="AZ28" s="183"/>
      <c r="BA28" s="183"/>
      <c r="BB28" s="183"/>
      <c r="BC28" s="182">
        <f>Statistic!K98</f>
        <v>0</v>
      </c>
      <c r="BD28" s="182">
        <f>Statistic!L98</f>
        <v>0</v>
      </c>
      <c r="BE28" s="182">
        <f>Statistic!M98</f>
        <v>0</v>
      </c>
      <c r="BF28" s="182">
        <f>Statistic!N98</f>
        <v>0</v>
      </c>
      <c r="BG28" s="182">
        <f>Statistic!O98</f>
        <v>0</v>
      </c>
      <c r="BH28" s="182">
        <f>Statistic!P98</f>
        <v>0</v>
      </c>
      <c r="BZ28" s="221" t="str">
        <f>RefStability!A29</f>
        <v/>
      </c>
      <c r="CA28" s="221" t="str">
        <f>RefStability!B29</f>
        <v/>
      </c>
      <c r="CB28" s="221" t="str">
        <f>RefStability!C29</f>
        <v/>
      </c>
      <c r="CC28" s="221" t="str">
        <f>RefStability!D29</f>
        <v/>
      </c>
      <c r="CD28" s="221" t="str">
        <f>RefStability!E29</f>
        <v/>
      </c>
      <c r="CE28" s="221" t="str">
        <f>RefStability!F29</f>
        <v/>
      </c>
      <c r="CF28" s="221" t="str">
        <f>RefStability!G29</f>
        <v/>
      </c>
      <c r="CI28" s="221" t="str">
        <f>RefStability!A63</f>
        <v/>
      </c>
      <c r="CJ28" s="221" t="str">
        <f>RefStability!B63</f>
        <v/>
      </c>
      <c r="CK28" s="221" t="str">
        <f>RefStability!C63</f>
        <v/>
      </c>
      <c r="CL28" s="221" t="str">
        <f>RefStability!D63</f>
        <v/>
      </c>
      <c r="CM28" s="221" t="str">
        <f>RefStability!E63</f>
        <v/>
      </c>
      <c r="CN28" s="221" t="str">
        <f>RefStability!F63</f>
        <v/>
      </c>
      <c r="CO28" s="221" t="str">
        <f>RefStability!G63</f>
        <v/>
      </c>
      <c r="CR28" s="221" t="str">
        <f t="shared" si="14"/>
        <v/>
      </c>
      <c r="CS28" s="221" t="str">
        <f ca="1">RefStability!I30</f>
        <v/>
      </c>
      <c r="CT28" s="221" t="str">
        <f ca="1">RefStability!J30</f>
        <v/>
      </c>
      <c r="CU28" s="221" t="str">
        <f>RefStability!K30</f>
        <v/>
      </c>
      <c r="CV28" s="221" t="str">
        <f>RefStability!L30</f>
        <v/>
      </c>
      <c r="CW28" s="221" t="str">
        <f>RefStability!M30</f>
        <v/>
      </c>
      <c r="CX28" s="221" t="str">
        <f>RefStability!N30</f>
        <v/>
      </c>
      <c r="DA28" s="221" t="str">
        <f t="shared" si="15"/>
        <v/>
      </c>
      <c r="DB28" s="221" t="str">
        <f ca="1">RefStability!I64</f>
        <v/>
      </c>
      <c r="DC28" s="221" t="str">
        <f ca="1">RefStability!J64</f>
        <v/>
      </c>
      <c r="DD28" s="221" t="str">
        <f>RefStability!K64</f>
        <v/>
      </c>
      <c r="DE28" s="221" t="str">
        <f>RefStability!L64</f>
        <v/>
      </c>
      <c r="DF28" s="221" t="str">
        <f>RefStability!M64</f>
        <v/>
      </c>
      <c r="DG28" s="221" t="str">
        <f>RefStability!N64</f>
        <v/>
      </c>
    </row>
    <row r="29" spans="1:111" x14ac:dyDescent="0.25">
      <c r="A29" s="189" t="str">
        <f>Details!E7</f>
        <v/>
      </c>
      <c r="B29" s="189" t="str">
        <f>IF(A29="","",Details!F7)</f>
        <v/>
      </c>
      <c r="C29" s="189" t="str">
        <f>IF(A29="","",Details!G7)</f>
        <v/>
      </c>
      <c r="D29" s="189" t="str">
        <f>IF(Details!H7=0,"",Details!H7)</f>
        <v/>
      </c>
      <c r="E29" s="168" t="str">
        <f t="shared" si="17"/>
        <v/>
      </c>
      <c r="S29" s="182" t="str">
        <f t="shared" si="16"/>
        <v/>
      </c>
      <c r="T29" s="182" t="str">
        <f>Result3!D46</f>
        <v/>
      </c>
      <c r="U29" s="182" t="str">
        <f ca="1">Result3!E46</f>
        <v/>
      </c>
      <c r="V29" s="182" t="str">
        <f ca="1">Result3!F46</f>
        <v/>
      </c>
      <c r="W29" s="182" t="str">
        <f ca="1">Result3!G46</f>
        <v/>
      </c>
      <c r="X29" s="182" t="str">
        <f ca="1">Result3!H46</f>
        <v/>
      </c>
      <c r="Y29" s="182" t="str">
        <f ca="1">Result3!I46</f>
        <v/>
      </c>
      <c r="Z29" s="182" t="str">
        <f ca="1">Result3!J46</f>
        <v/>
      </c>
      <c r="AA29" s="182" t="str">
        <f ca="1">Result3!K46</f>
        <v/>
      </c>
      <c r="AB29" s="189"/>
      <c r="AC29" s="187" t="str">
        <f>Statistic!A48</f>
        <v/>
      </c>
      <c r="AD29" s="183"/>
      <c r="AE29" s="183"/>
      <c r="AF29" s="183"/>
      <c r="AG29" s="183"/>
      <c r="AH29" s="183"/>
      <c r="AI29" s="183"/>
      <c r="AJ29" s="183"/>
      <c r="AK29" s="183"/>
      <c r="AL29" s="183"/>
      <c r="AM29" s="183"/>
      <c r="AN29" s="182">
        <f>Statistic!L48</f>
        <v>0</v>
      </c>
      <c r="AO29" s="182">
        <f>Statistic!M48</f>
        <v>0</v>
      </c>
      <c r="AP29" s="182">
        <f>Statistic!N48</f>
        <v>0</v>
      </c>
      <c r="AQ29" s="182">
        <f>Statistic!O48</f>
        <v>0</v>
      </c>
      <c r="AR29" s="182">
        <f>Statistic!P48</f>
        <v>0</v>
      </c>
      <c r="AS29" s="181" t="str">
        <f>Statistic!A99</f>
        <v/>
      </c>
      <c r="AT29" s="183"/>
      <c r="AU29" s="183"/>
      <c r="AV29" s="183"/>
      <c r="AW29" s="183"/>
      <c r="AX29" s="183"/>
      <c r="AY29" s="183"/>
      <c r="AZ29" s="183"/>
      <c r="BA29" s="183"/>
      <c r="BB29" s="183"/>
      <c r="BC29" s="183"/>
      <c r="BD29" s="182">
        <f>Statistic!L99</f>
        <v>0</v>
      </c>
      <c r="BE29" s="182">
        <f>Statistic!M99</f>
        <v>0</v>
      </c>
      <c r="BF29" s="182">
        <f>Statistic!N99</f>
        <v>0</v>
      </c>
      <c r="BG29" s="182">
        <f>Statistic!O99</f>
        <v>0</v>
      </c>
      <c r="BH29" s="182">
        <f>Statistic!P99</f>
        <v>0</v>
      </c>
      <c r="BZ29" s="221" t="str">
        <f>RefStability!A30</f>
        <v/>
      </c>
      <c r="CA29" s="221" t="str">
        <f>RefStability!B30</f>
        <v/>
      </c>
      <c r="CB29" s="221" t="str">
        <f>RefStability!C30</f>
        <v/>
      </c>
      <c r="CC29" s="221" t="str">
        <f>RefStability!D30</f>
        <v/>
      </c>
      <c r="CD29" s="221" t="str">
        <f>RefStability!E30</f>
        <v/>
      </c>
      <c r="CE29" s="221" t="str">
        <f>RefStability!F30</f>
        <v/>
      </c>
      <c r="CF29" s="221" t="str">
        <f>RefStability!G30</f>
        <v/>
      </c>
      <c r="CI29" s="221" t="str">
        <f>RefStability!A64</f>
        <v/>
      </c>
      <c r="CJ29" s="221" t="str">
        <f>RefStability!B64</f>
        <v/>
      </c>
      <c r="CK29" s="221" t="str">
        <f>RefStability!C64</f>
        <v/>
      </c>
      <c r="CL29" s="221" t="str">
        <f>RefStability!D64</f>
        <v/>
      </c>
      <c r="CM29" s="221" t="str">
        <f>RefStability!E64</f>
        <v/>
      </c>
      <c r="CN29" s="221" t="str">
        <f>RefStability!F64</f>
        <v/>
      </c>
      <c r="CO29" s="221" t="str">
        <f>RefStability!G64</f>
        <v/>
      </c>
      <c r="CR29" s="221" t="str">
        <f t="shared" si="14"/>
        <v/>
      </c>
      <c r="CS29" s="221" t="str">
        <f ca="1">RefStability!I31</f>
        <v/>
      </c>
      <c r="CT29" s="221" t="str">
        <f ca="1">RefStability!J31</f>
        <v/>
      </c>
      <c r="CU29" s="221" t="str">
        <f>RefStability!K31</f>
        <v/>
      </c>
      <c r="CV29" s="221" t="str">
        <f>RefStability!L31</f>
        <v/>
      </c>
      <c r="CW29" s="221" t="str">
        <f>RefStability!M31</f>
        <v/>
      </c>
      <c r="CX29" s="221" t="str">
        <f>RefStability!N31</f>
        <v/>
      </c>
      <c r="DA29" s="221" t="str">
        <f t="shared" si="15"/>
        <v/>
      </c>
      <c r="DB29" s="221" t="str">
        <f ca="1">RefStability!I65</f>
        <v/>
      </c>
      <c r="DC29" s="221" t="str">
        <f ca="1">RefStability!J65</f>
        <v/>
      </c>
      <c r="DD29" s="221" t="str">
        <f>RefStability!K65</f>
        <v/>
      </c>
      <c r="DE29" s="221" t="str">
        <f>RefStability!L65</f>
        <v/>
      </c>
      <c r="DF29" s="221" t="str">
        <f>RefStability!M65</f>
        <v/>
      </c>
      <c r="DG29" s="221" t="str">
        <f>RefStability!N65</f>
        <v/>
      </c>
    </row>
    <row r="30" spans="1:111" x14ac:dyDescent="0.25">
      <c r="A30" s="189" t="str">
        <f>Details!E8</f>
        <v/>
      </c>
      <c r="B30" s="189" t="str">
        <f>IF(A30="","",Details!F8)</f>
        <v/>
      </c>
      <c r="C30" s="189" t="str">
        <f>IF(A30="","",Details!G8)</f>
        <v/>
      </c>
      <c r="D30" s="189" t="str">
        <f>IF(Details!H8=0,"",Details!H8)</f>
        <v/>
      </c>
      <c r="E30" s="168" t="str">
        <f t="shared" si="17"/>
        <v/>
      </c>
      <c r="S30" s="182" t="str">
        <f t="shared" si="16"/>
        <v/>
      </c>
      <c r="T30" s="182" t="str">
        <f>Result3!D47</f>
        <v/>
      </c>
      <c r="U30" s="182" t="str">
        <f ca="1">Result3!E47</f>
        <v/>
      </c>
      <c r="V30" s="182" t="str">
        <f ca="1">Result3!F47</f>
        <v/>
      </c>
      <c r="W30" s="182" t="str">
        <f ca="1">Result3!G47</f>
        <v/>
      </c>
      <c r="X30" s="182" t="str">
        <f ca="1">Result3!H47</f>
        <v/>
      </c>
      <c r="Y30" s="182" t="str">
        <f ca="1">Result3!I47</f>
        <v/>
      </c>
      <c r="Z30" s="182" t="str">
        <f ca="1">Result3!J47</f>
        <v/>
      </c>
      <c r="AA30" s="182" t="str">
        <f ca="1">Result3!K47</f>
        <v/>
      </c>
      <c r="AB30" s="189"/>
      <c r="AC30" s="187" t="str">
        <f>Statistic!A49</f>
        <v/>
      </c>
      <c r="AD30" s="183"/>
      <c r="AE30" s="183"/>
      <c r="AF30" s="183"/>
      <c r="AG30" s="183"/>
      <c r="AH30" s="183"/>
      <c r="AI30" s="183"/>
      <c r="AJ30" s="183"/>
      <c r="AK30" s="183"/>
      <c r="AL30" s="183"/>
      <c r="AM30" s="183"/>
      <c r="AN30" s="183"/>
      <c r="AO30" s="182">
        <f>Statistic!M49</f>
        <v>0</v>
      </c>
      <c r="AP30" s="182">
        <f>Statistic!N49</f>
        <v>0</v>
      </c>
      <c r="AQ30" s="182">
        <f>Statistic!O49</f>
        <v>0</v>
      </c>
      <c r="AR30" s="182">
        <f>Statistic!P49</f>
        <v>0</v>
      </c>
      <c r="AS30" s="181" t="str">
        <f>Statistic!A100</f>
        <v/>
      </c>
      <c r="AT30" s="183"/>
      <c r="AU30" s="183"/>
      <c r="AV30" s="183"/>
      <c r="AW30" s="183"/>
      <c r="AX30" s="183"/>
      <c r="AY30" s="183"/>
      <c r="AZ30" s="183"/>
      <c r="BA30" s="183"/>
      <c r="BB30" s="183"/>
      <c r="BC30" s="183"/>
      <c r="BD30" s="183"/>
      <c r="BE30" s="182">
        <f>Statistic!M100</f>
        <v>0</v>
      </c>
      <c r="BF30" s="182">
        <f>Statistic!N100</f>
        <v>0</v>
      </c>
      <c r="BG30" s="182">
        <f>Statistic!O100</f>
        <v>0</v>
      </c>
      <c r="BH30" s="182">
        <f>Statistic!P100</f>
        <v>0</v>
      </c>
      <c r="BZ30" s="221" t="str">
        <f>RefStability!A31</f>
        <v/>
      </c>
      <c r="CA30" s="221" t="str">
        <f>RefStability!B31</f>
        <v/>
      </c>
      <c r="CB30" s="221" t="str">
        <f>RefStability!C31</f>
        <v/>
      </c>
      <c r="CC30" s="221" t="str">
        <f>RefStability!D31</f>
        <v/>
      </c>
      <c r="CD30" s="221" t="str">
        <f>RefStability!E31</f>
        <v/>
      </c>
      <c r="CE30" s="221" t="str">
        <f>RefStability!F31</f>
        <v/>
      </c>
      <c r="CF30" s="221" t="str">
        <f>RefStability!G31</f>
        <v/>
      </c>
      <c r="CI30" s="221" t="str">
        <f>RefStability!A65</f>
        <v/>
      </c>
      <c r="CJ30" s="221" t="str">
        <f>RefStability!B65</f>
        <v/>
      </c>
      <c r="CK30" s="221" t="str">
        <f>RefStability!C65</f>
        <v/>
      </c>
      <c r="CL30" s="221" t="str">
        <f>RefStability!D65</f>
        <v/>
      </c>
      <c r="CM30" s="221" t="str">
        <f>RefStability!E65</f>
        <v/>
      </c>
      <c r="CN30" s="221" t="str">
        <f>RefStability!F65</f>
        <v/>
      </c>
      <c r="CO30" s="221" t="str">
        <f>RefStability!G65</f>
        <v/>
      </c>
      <c r="CR30" s="221" t="str">
        <f t="shared" si="14"/>
        <v/>
      </c>
      <c r="CS30" s="221" t="str">
        <f ca="1">RefStability!I32</f>
        <v/>
      </c>
      <c r="CT30" s="221" t="str">
        <f ca="1">RefStability!J32</f>
        <v/>
      </c>
      <c r="CU30" s="221" t="str">
        <f>RefStability!K32</f>
        <v/>
      </c>
      <c r="CV30" s="221" t="str">
        <f>RefStability!L32</f>
        <v/>
      </c>
      <c r="CW30" s="221" t="str">
        <f>RefStability!M32</f>
        <v/>
      </c>
      <c r="CX30" s="221" t="str">
        <f>RefStability!N32</f>
        <v/>
      </c>
      <c r="DA30" s="221" t="str">
        <f t="shared" si="15"/>
        <v/>
      </c>
      <c r="DB30" s="221" t="str">
        <f ca="1">RefStability!I66</f>
        <v/>
      </c>
      <c r="DC30" s="221" t="str">
        <f ca="1">RefStability!J66</f>
        <v/>
      </c>
      <c r="DD30" s="221" t="str">
        <f>RefStability!K66</f>
        <v/>
      </c>
      <c r="DE30" s="221" t="str">
        <f>RefStability!L66</f>
        <v/>
      </c>
      <c r="DF30" s="221" t="str">
        <f>RefStability!M66</f>
        <v/>
      </c>
      <c r="DG30" s="221" t="str">
        <f>RefStability!N66</f>
        <v/>
      </c>
    </row>
    <row r="31" spans="1:111" x14ac:dyDescent="0.25">
      <c r="A31" s="189" t="str">
        <f>Details!E9</f>
        <v/>
      </c>
      <c r="B31" s="189" t="str">
        <f>IF(A31="","",Details!F9)</f>
        <v/>
      </c>
      <c r="C31" s="189" t="str">
        <f>IF(A31="","",Details!G9)</f>
        <v/>
      </c>
      <c r="D31" s="189" t="str">
        <f>IF(Details!H9=0,"",Details!H9)</f>
        <v/>
      </c>
      <c r="E31" s="168" t="str">
        <f t="shared" si="17"/>
        <v/>
      </c>
      <c r="S31" s="182" t="str">
        <f t="shared" si="16"/>
        <v/>
      </c>
      <c r="T31" s="182" t="str">
        <f>Result3!D48</f>
        <v/>
      </c>
      <c r="U31" s="182" t="str">
        <f ca="1">Result3!E48</f>
        <v/>
      </c>
      <c r="V31" s="182" t="str">
        <f ca="1">Result3!F48</f>
        <v/>
      </c>
      <c r="W31" s="182" t="str">
        <f ca="1">Result3!G48</f>
        <v/>
      </c>
      <c r="X31" s="182" t="str">
        <f ca="1">Result3!H48</f>
        <v/>
      </c>
      <c r="Y31" s="182" t="str">
        <f ca="1">Result3!I48</f>
        <v/>
      </c>
      <c r="Z31" s="182" t="str">
        <f ca="1">Result3!J48</f>
        <v/>
      </c>
      <c r="AA31" s="182" t="str">
        <f ca="1">Result3!K48</f>
        <v/>
      </c>
      <c r="AB31" s="189"/>
      <c r="AC31" s="187" t="str">
        <f>Statistic!A50</f>
        <v/>
      </c>
      <c r="AD31" s="183"/>
      <c r="AE31" s="183"/>
      <c r="AF31" s="183"/>
      <c r="AG31" s="183"/>
      <c r="AH31" s="183"/>
      <c r="AI31" s="183"/>
      <c r="AJ31" s="183"/>
      <c r="AK31" s="183"/>
      <c r="AL31" s="183"/>
      <c r="AM31" s="183"/>
      <c r="AN31" s="183"/>
      <c r="AO31" s="183"/>
      <c r="AP31" s="182">
        <f>Statistic!N50</f>
        <v>0</v>
      </c>
      <c r="AQ31" s="182">
        <f>Statistic!O50</f>
        <v>0</v>
      </c>
      <c r="AR31" s="182">
        <f>Statistic!P50</f>
        <v>0</v>
      </c>
      <c r="AS31" s="181" t="str">
        <f>Statistic!A101</f>
        <v/>
      </c>
      <c r="AT31" s="183"/>
      <c r="AU31" s="183"/>
      <c r="AV31" s="183"/>
      <c r="AW31" s="183"/>
      <c r="AX31" s="183"/>
      <c r="AY31" s="183"/>
      <c r="AZ31" s="183"/>
      <c r="BA31" s="183"/>
      <c r="BB31" s="183"/>
      <c r="BC31" s="183"/>
      <c r="BD31" s="183"/>
      <c r="BE31" s="183"/>
      <c r="BF31" s="182">
        <f>Statistic!N101</f>
        <v>0</v>
      </c>
      <c r="BG31" s="182">
        <f>Statistic!O101</f>
        <v>0</v>
      </c>
      <c r="BH31" s="182">
        <f>Statistic!P101</f>
        <v>0</v>
      </c>
      <c r="BZ31" s="221" t="str">
        <f>RefStability!A32</f>
        <v/>
      </c>
      <c r="CA31" s="221" t="str">
        <f>RefStability!B32</f>
        <v/>
      </c>
      <c r="CB31" s="221" t="str">
        <f>RefStability!C32</f>
        <v/>
      </c>
      <c r="CC31" s="221" t="str">
        <f>RefStability!D32</f>
        <v/>
      </c>
      <c r="CD31" s="221" t="str">
        <f>RefStability!E32</f>
        <v/>
      </c>
      <c r="CE31" s="221" t="str">
        <f>RefStability!F32</f>
        <v/>
      </c>
      <c r="CF31" s="221" t="str">
        <f>RefStability!G32</f>
        <v/>
      </c>
      <c r="CI31" s="221" t="str">
        <f>RefStability!A66</f>
        <v/>
      </c>
      <c r="CJ31" s="221" t="str">
        <f>RefStability!B66</f>
        <v/>
      </c>
      <c r="CK31" s="221" t="str">
        <f>RefStability!C66</f>
        <v/>
      </c>
      <c r="CL31" s="221" t="str">
        <f>RefStability!D66</f>
        <v/>
      </c>
      <c r="CM31" s="221" t="str">
        <f>RefStability!E66</f>
        <v/>
      </c>
      <c r="CN31" s="221" t="str">
        <f>RefStability!F66</f>
        <v/>
      </c>
      <c r="CO31" s="221" t="str">
        <f>RefStability!G66</f>
        <v/>
      </c>
      <c r="CR31" s="221" t="str">
        <f t="shared" si="14"/>
        <v/>
      </c>
      <c r="CS31" s="221" t="str">
        <f ca="1">RefStability!I33</f>
        <v/>
      </c>
      <c r="CT31" s="221" t="str">
        <f ca="1">RefStability!J33</f>
        <v/>
      </c>
      <c r="CU31" s="221" t="str">
        <f>RefStability!K33</f>
        <v/>
      </c>
      <c r="CV31" s="221" t="str">
        <f>RefStability!L33</f>
        <v/>
      </c>
      <c r="CW31" s="221" t="str">
        <f>RefStability!M33</f>
        <v/>
      </c>
      <c r="CX31" s="221" t="str">
        <f>RefStability!N33</f>
        <v/>
      </c>
      <c r="DA31" s="221" t="str">
        <f t="shared" si="15"/>
        <v/>
      </c>
      <c r="DB31" s="221" t="str">
        <f ca="1">RefStability!I67</f>
        <v/>
      </c>
      <c r="DC31" s="221" t="str">
        <f ca="1">RefStability!J67</f>
        <v/>
      </c>
      <c r="DD31" s="221" t="str">
        <f>RefStability!K67</f>
        <v/>
      </c>
      <c r="DE31" s="221" t="str">
        <f>RefStability!L67</f>
        <v/>
      </c>
      <c r="DF31" s="221" t="str">
        <f>RefStability!M67</f>
        <v/>
      </c>
      <c r="DG31" s="221" t="str">
        <f>RefStability!N67</f>
        <v/>
      </c>
    </row>
    <row r="32" spans="1:111" x14ac:dyDescent="0.25">
      <c r="A32" s="189" t="str">
        <f>Details!E10</f>
        <v/>
      </c>
      <c r="B32" s="189" t="str">
        <f>IF(A32="","",Details!F10)</f>
        <v/>
      </c>
      <c r="C32" s="189" t="str">
        <f>IF(A32="","",Details!G10)</f>
        <v/>
      </c>
      <c r="D32" s="189" t="str">
        <f>IF(Details!H10=0,"",Details!H10)</f>
        <v/>
      </c>
      <c r="E32" s="168" t="str">
        <f t="shared" si="17"/>
        <v/>
      </c>
      <c r="S32" s="182" t="str">
        <f t="shared" si="16"/>
        <v/>
      </c>
      <c r="T32" s="182" t="str">
        <f>Result3!D49</f>
        <v/>
      </c>
      <c r="U32" s="182" t="str">
        <f ca="1">Result3!E49</f>
        <v/>
      </c>
      <c r="V32" s="182" t="str">
        <f ca="1">Result3!F49</f>
        <v/>
      </c>
      <c r="W32" s="182" t="str">
        <f ca="1">Result3!G49</f>
        <v/>
      </c>
      <c r="X32" s="182" t="str">
        <f ca="1">Result3!H49</f>
        <v/>
      </c>
      <c r="Y32" s="182" t="str">
        <f ca="1">Result3!I49</f>
        <v/>
      </c>
      <c r="Z32" s="182" t="str">
        <f ca="1">Result3!J49</f>
        <v/>
      </c>
      <c r="AA32" s="182" t="str">
        <f ca="1">Result3!K49</f>
        <v/>
      </c>
      <c r="AB32" s="189"/>
      <c r="AC32" s="187" t="str">
        <f>Statistic!A51</f>
        <v/>
      </c>
      <c r="AD32" s="183"/>
      <c r="AE32" s="183"/>
      <c r="AF32" s="183"/>
      <c r="AG32" s="183"/>
      <c r="AH32" s="183"/>
      <c r="AI32" s="183"/>
      <c r="AJ32" s="183"/>
      <c r="AK32" s="183"/>
      <c r="AL32" s="183"/>
      <c r="AM32" s="183"/>
      <c r="AN32" s="183"/>
      <c r="AO32" s="183"/>
      <c r="AP32" s="183"/>
      <c r="AQ32" s="182">
        <f>Statistic!O51</f>
        <v>0</v>
      </c>
      <c r="AR32" s="182">
        <f>Statistic!P51</f>
        <v>0</v>
      </c>
      <c r="AS32" s="181" t="str">
        <f>Statistic!A102</f>
        <v/>
      </c>
      <c r="AT32" s="183"/>
      <c r="AU32" s="183"/>
      <c r="AV32" s="183"/>
      <c r="AW32" s="183"/>
      <c r="AX32" s="183"/>
      <c r="AY32" s="183"/>
      <c r="AZ32" s="183"/>
      <c r="BA32" s="183"/>
      <c r="BB32" s="183"/>
      <c r="BC32" s="183"/>
      <c r="BD32" s="183"/>
      <c r="BE32" s="183"/>
      <c r="BF32" s="183"/>
      <c r="BG32" s="182">
        <f>Statistic!O102</f>
        <v>0</v>
      </c>
      <c r="BH32" s="182">
        <f>Statistic!P102</f>
        <v>0</v>
      </c>
      <c r="BZ32" s="221" t="str">
        <f>RefStability!A33</f>
        <v/>
      </c>
      <c r="CA32" s="221" t="str">
        <f>RefStability!B33</f>
        <v/>
      </c>
      <c r="CB32" s="221" t="str">
        <f>RefStability!C33</f>
        <v/>
      </c>
      <c r="CC32" s="221" t="str">
        <f>RefStability!D33</f>
        <v/>
      </c>
      <c r="CD32" s="221" t="str">
        <f>RefStability!E33</f>
        <v/>
      </c>
      <c r="CE32" s="221" t="str">
        <f>RefStability!F33</f>
        <v/>
      </c>
      <c r="CF32" s="221" t="str">
        <f>RefStability!G33</f>
        <v/>
      </c>
      <c r="CI32" s="221" t="str">
        <f>RefStability!A67</f>
        <v/>
      </c>
      <c r="CJ32" s="221" t="str">
        <f>RefStability!B67</f>
        <v/>
      </c>
      <c r="CK32" s="221" t="str">
        <f>RefStability!C67</f>
        <v/>
      </c>
      <c r="CL32" s="221" t="str">
        <f>RefStability!D67</f>
        <v/>
      </c>
      <c r="CM32" s="221" t="str">
        <f>RefStability!E67</f>
        <v/>
      </c>
      <c r="CN32" s="221" t="str">
        <f>RefStability!F67</f>
        <v/>
      </c>
      <c r="CO32" s="221" t="str">
        <f>RefStability!G67</f>
        <v/>
      </c>
      <c r="CR32" s="221" t="str">
        <f t="shared" si="14"/>
        <v/>
      </c>
      <c r="CS32" s="221" t="str">
        <f ca="1">RefStability!I34</f>
        <v/>
      </c>
      <c r="CT32" s="221" t="str">
        <f ca="1">RefStability!J34</f>
        <v/>
      </c>
      <c r="CU32" s="221" t="str">
        <f>RefStability!K34</f>
        <v/>
      </c>
      <c r="CV32" s="221" t="str">
        <f>RefStability!L34</f>
        <v/>
      </c>
      <c r="CW32" s="221" t="str">
        <f>RefStability!M34</f>
        <v/>
      </c>
      <c r="CX32" s="221" t="str">
        <f>RefStability!N34</f>
        <v/>
      </c>
      <c r="DA32" s="221" t="str">
        <f t="shared" si="15"/>
        <v/>
      </c>
      <c r="DB32" s="221" t="str">
        <f ca="1">RefStability!I68</f>
        <v/>
      </c>
      <c r="DC32" s="221" t="str">
        <f ca="1">RefStability!J68</f>
        <v/>
      </c>
      <c r="DD32" s="221" t="str">
        <f>RefStability!K68</f>
        <v/>
      </c>
      <c r="DE32" s="221" t="str">
        <f>RefStability!L68</f>
        <v/>
      </c>
      <c r="DF32" s="221" t="str">
        <f>RefStability!M68</f>
        <v/>
      </c>
      <c r="DG32" s="221" t="str">
        <f>RefStability!N68</f>
        <v/>
      </c>
    </row>
    <row r="33" spans="1:111" x14ac:dyDescent="0.25">
      <c r="A33" s="189" t="str">
        <f>Details!E11</f>
        <v/>
      </c>
      <c r="B33" s="189" t="str">
        <f>IF(A33="","",Details!F11)</f>
        <v/>
      </c>
      <c r="C33" s="189" t="str">
        <f>IF(A33="","",Details!G11)</f>
        <v/>
      </c>
      <c r="D33" s="189" t="str">
        <f>IF(Details!H11=0,"",Details!H11)</f>
        <v/>
      </c>
      <c r="E33" s="168" t="str">
        <f t="shared" si="17"/>
        <v/>
      </c>
      <c r="S33" s="182" t="str">
        <f t="shared" si="16"/>
        <v/>
      </c>
      <c r="T33" s="182" t="str">
        <f>Result3!D50</f>
        <v/>
      </c>
      <c r="U33" s="182" t="str">
        <f ca="1">Result3!E50</f>
        <v/>
      </c>
      <c r="V33" s="182" t="str">
        <f ca="1">Result3!F50</f>
        <v/>
      </c>
      <c r="W33" s="182" t="str">
        <f ca="1">Result3!G50</f>
        <v/>
      </c>
      <c r="X33" s="182" t="str">
        <f ca="1">Result3!H50</f>
        <v/>
      </c>
      <c r="Y33" s="182" t="str">
        <f ca="1">Result3!I50</f>
        <v/>
      </c>
      <c r="Z33" s="182" t="str">
        <f ca="1">Result3!J50</f>
        <v/>
      </c>
      <c r="AA33" s="182" t="str">
        <f ca="1">Result3!K50</f>
        <v/>
      </c>
      <c r="AB33" s="189"/>
      <c r="AC33" s="187" t="str">
        <f>Statistic!A52</f>
        <v/>
      </c>
      <c r="AD33" s="183"/>
      <c r="AE33" s="183"/>
      <c r="AF33" s="183"/>
      <c r="AG33" s="183"/>
      <c r="AH33" s="183"/>
      <c r="AI33" s="183"/>
      <c r="AJ33" s="183"/>
      <c r="AK33" s="183"/>
      <c r="AL33" s="183"/>
      <c r="AM33" s="183"/>
      <c r="AN33" s="183"/>
      <c r="AO33" s="183"/>
      <c r="AP33" s="183"/>
      <c r="AQ33" s="183"/>
      <c r="AR33" s="182">
        <f>Statistic!P52</f>
        <v>0</v>
      </c>
      <c r="AS33" s="181" t="str">
        <f>Statistic!A103</f>
        <v/>
      </c>
      <c r="AT33" s="183"/>
      <c r="AU33" s="183"/>
      <c r="AV33" s="183"/>
      <c r="AW33" s="183"/>
      <c r="AX33" s="183"/>
      <c r="AY33" s="183"/>
      <c r="AZ33" s="183"/>
      <c r="BA33" s="183"/>
      <c r="BB33" s="183"/>
      <c r="BC33" s="183"/>
      <c r="BD33" s="183"/>
      <c r="BE33" s="183"/>
      <c r="BF33" s="183"/>
      <c r="BG33" s="183"/>
      <c r="BH33" s="182">
        <f>Statistic!P103</f>
        <v>0</v>
      </c>
      <c r="BZ33" s="221" t="str">
        <f>RefStability!A34</f>
        <v/>
      </c>
      <c r="CA33" s="221" t="str">
        <f>RefStability!B34</f>
        <v/>
      </c>
      <c r="CB33" s="221" t="str">
        <f>RefStability!C34</f>
        <v/>
      </c>
      <c r="CC33" s="221" t="str">
        <f>RefStability!D34</f>
        <v/>
      </c>
      <c r="CD33" s="221" t="str">
        <f>RefStability!E34</f>
        <v/>
      </c>
      <c r="CE33" s="221" t="str">
        <f>RefStability!F34</f>
        <v/>
      </c>
      <c r="CF33" s="221" t="str">
        <f>RefStability!G34</f>
        <v/>
      </c>
      <c r="CI33" s="221" t="str">
        <f>RefStability!A68</f>
        <v/>
      </c>
      <c r="CJ33" s="221" t="str">
        <f>RefStability!B68</f>
        <v/>
      </c>
      <c r="CK33" s="221" t="str">
        <f>RefStability!C68</f>
        <v/>
      </c>
      <c r="CL33" s="221" t="str">
        <f>RefStability!D68</f>
        <v/>
      </c>
      <c r="CM33" s="221" t="str">
        <f>RefStability!E68</f>
        <v/>
      </c>
      <c r="CN33" s="221" t="str">
        <f>RefStability!F68</f>
        <v/>
      </c>
      <c r="CO33" s="221" t="str">
        <f>RefStability!G68</f>
        <v/>
      </c>
      <c r="CR33" s="221" t="str">
        <f t="shared" si="14"/>
        <v/>
      </c>
      <c r="CS33" s="221" t="str">
        <f ca="1">RefStability!I35</f>
        <v/>
      </c>
      <c r="CT33" s="221" t="str">
        <f ca="1">RefStability!J35</f>
        <v/>
      </c>
      <c r="CU33" s="221" t="str">
        <f>RefStability!K35</f>
        <v/>
      </c>
      <c r="CV33" s="221" t="str">
        <f>RefStability!L35</f>
        <v/>
      </c>
      <c r="CW33" s="221" t="str">
        <f>RefStability!M35</f>
        <v/>
      </c>
      <c r="CX33" s="221" t="str">
        <f>RefStability!N35</f>
        <v/>
      </c>
      <c r="DA33" s="221" t="str">
        <f t="shared" si="15"/>
        <v/>
      </c>
      <c r="DB33" s="221" t="str">
        <f ca="1">RefStability!I69</f>
        <v/>
      </c>
      <c r="DC33" s="221" t="str">
        <f ca="1">RefStability!J69</f>
        <v/>
      </c>
      <c r="DD33" s="221" t="str">
        <f>RefStability!K69</f>
        <v/>
      </c>
      <c r="DE33" s="221" t="str">
        <f>RefStability!L69</f>
        <v/>
      </c>
      <c r="DF33" s="221" t="str">
        <f>RefStability!M69</f>
        <v/>
      </c>
      <c r="DG33" s="221" t="str">
        <f>RefStability!N69</f>
        <v/>
      </c>
    </row>
    <row r="34" spans="1:111" x14ac:dyDescent="0.25">
      <c r="A34" s="189" t="str">
        <f>Details!E12</f>
        <v/>
      </c>
      <c r="B34" s="189" t="str">
        <f>IF(A34="","",Details!F12)</f>
        <v/>
      </c>
      <c r="C34" s="189" t="str">
        <f>IF(A34="","",Details!G12)</f>
        <v/>
      </c>
      <c r="D34" s="189" t="str">
        <f>IF(Details!H12=0,"",Details!H12)</f>
        <v/>
      </c>
      <c r="E34" s="168" t="str">
        <f t="shared" si="17"/>
        <v/>
      </c>
      <c r="S34" s="182" t="str">
        <f t="shared" si="16"/>
        <v/>
      </c>
      <c r="T34" s="182" t="str">
        <f>Result3!D51</f>
        <v/>
      </c>
      <c r="U34" s="182" t="str">
        <f ca="1">Result3!E51</f>
        <v/>
      </c>
      <c r="V34" s="182" t="str">
        <f ca="1">Result3!F51</f>
        <v/>
      </c>
      <c r="W34" s="182" t="str">
        <f ca="1">Result3!G51</f>
        <v/>
      </c>
      <c r="X34" s="182" t="str">
        <f ca="1">Result3!H51</f>
        <v/>
      </c>
      <c r="Y34" s="182" t="str">
        <f ca="1">Result3!I51</f>
        <v/>
      </c>
      <c r="Z34" s="182" t="str">
        <f ca="1">Result3!J51</f>
        <v/>
      </c>
      <c r="AA34" s="182" t="str">
        <f ca="1">Result3!K51</f>
        <v/>
      </c>
      <c r="AB34" s="189"/>
      <c r="AC34" s="187" t="str">
        <f>Statistic!A53</f>
        <v/>
      </c>
      <c r="AD34" s="183"/>
      <c r="AE34" s="183"/>
      <c r="AF34" s="183"/>
      <c r="AG34" s="183"/>
      <c r="AH34" s="183"/>
      <c r="AI34" s="183"/>
      <c r="AJ34" s="183"/>
      <c r="AK34" s="183"/>
      <c r="AL34" s="183"/>
      <c r="AM34" s="183"/>
      <c r="AN34" s="183"/>
      <c r="AO34" s="183"/>
      <c r="AP34" s="183"/>
      <c r="AQ34" s="183"/>
      <c r="AR34" s="183"/>
      <c r="AS34" s="181" t="str">
        <f>Statistic!A104</f>
        <v/>
      </c>
      <c r="AT34" s="183"/>
      <c r="AU34" s="183"/>
      <c r="AV34" s="183"/>
      <c r="AW34" s="183"/>
      <c r="AX34" s="183"/>
      <c r="AY34" s="183"/>
      <c r="AZ34" s="183"/>
      <c r="BA34" s="183"/>
      <c r="BB34" s="183"/>
      <c r="BC34" s="183"/>
      <c r="BD34" s="183"/>
      <c r="BE34" s="183"/>
      <c r="BF34" s="183"/>
      <c r="BG34" s="183"/>
      <c r="BH34" s="183"/>
      <c r="BZ34" s="221" t="str">
        <f>RefStability!A35</f>
        <v/>
      </c>
      <c r="CA34" s="221" t="str">
        <f>RefStability!B35</f>
        <v/>
      </c>
      <c r="CB34" s="221" t="str">
        <f>RefStability!C35</f>
        <v/>
      </c>
      <c r="CC34" s="221" t="str">
        <f>RefStability!D35</f>
        <v/>
      </c>
      <c r="CD34" s="221" t="str">
        <f>RefStability!E35</f>
        <v/>
      </c>
      <c r="CE34" s="221" t="str">
        <f>RefStability!F35</f>
        <v/>
      </c>
      <c r="CF34" s="221" t="str">
        <f>RefStability!G35</f>
        <v/>
      </c>
      <c r="CI34" s="221" t="str">
        <f>RefStability!A69</f>
        <v/>
      </c>
      <c r="CJ34" s="221" t="str">
        <f>RefStability!B69</f>
        <v/>
      </c>
      <c r="CK34" s="221" t="str">
        <f>RefStability!C69</f>
        <v/>
      </c>
      <c r="CL34" s="221" t="str">
        <f>RefStability!D69</f>
        <v/>
      </c>
      <c r="CM34" s="221" t="str">
        <f>RefStability!E69</f>
        <v/>
      </c>
      <c r="CN34" s="221" t="str">
        <f>RefStability!F69</f>
        <v/>
      </c>
      <c r="CO34" s="221" t="str">
        <f>RefStability!G69</f>
        <v/>
      </c>
      <c r="CR34" s="221" t="str">
        <f t="shared" si="14"/>
        <v/>
      </c>
      <c r="CS34" s="221" t="str">
        <f ca="1">RefStability!I36</f>
        <v/>
      </c>
      <c r="CT34" s="221" t="str">
        <f ca="1">RefStability!J36</f>
        <v/>
      </c>
      <c r="CU34" s="221" t="str">
        <f>RefStability!K36</f>
        <v/>
      </c>
      <c r="CV34" s="221" t="str">
        <f>RefStability!L36</f>
        <v/>
      </c>
      <c r="CW34" s="221" t="str">
        <f>RefStability!M36</f>
        <v/>
      </c>
      <c r="CX34" s="221" t="str">
        <f>RefStability!N36</f>
        <v/>
      </c>
      <c r="DA34" s="221" t="str">
        <f t="shared" si="15"/>
        <v/>
      </c>
      <c r="DB34" s="221" t="str">
        <f ca="1">RefStability!I70</f>
        <v/>
      </c>
      <c r="DC34" s="221" t="str">
        <f ca="1">RefStability!J70</f>
        <v/>
      </c>
      <c r="DD34" s="221" t="str">
        <f>RefStability!K70</f>
        <v/>
      </c>
      <c r="DE34" s="221" t="str">
        <f>RefStability!L70</f>
        <v/>
      </c>
      <c r="DF34" s="221" t="str">
        <f>RefStability!M70</f>
        <v/>
      </c>
      <c r="DG34" s="221" t="str">
        <f>RefStability!N70</f>
        <v/>
      </c>
    </row>
    <row r="35" spans="1:111" x14ac:dyDescent="0.25">
      <c r="A35" s="189" t="str">
        <f>Details!E13</f>
        <v/>
      </c>
      <c r="B35" s="189" t="str">
        <f>IF(A35="","",Details!F13)</f>
        <v/>
      </c>
      <c r="C35" s="189" t="str">
        <f>IF(A35="","",Details!G13)</f>
        <v/>
      </c>
      <c r="D35" s="189" t="str">
        <f>IF(Details!H13=0,"",Details!H13)</f>
        <v/>
      </c>
      <c r="E35" s="168" t="str">
        <f t="shared" si="17"/>
        <v/>
      </c>
      <c r="S35" s="182"/>
      <c r="T35" s="181" t="str">
        <f>Result3!D52</f>
        <v>SE(T/C)c</v>
      </c>
      <c r="U35" s="181" t="str">
        <f>Result3!E52</f>
        <v>SodA</v>
      </c>
      <c r="V35" s="181" t="str">
        <f>Result3!F52</f>
        <v>OtsA</v>
      </c>
      <c r="W35" s="181" t="str">
        <f>Result3!G52</f>
        <v>Rpon2</v>
      </c>
      <c r="X35" s="181" t="str">
        <f>Result3!H52</f>
        <v>aceA</v>
      </c>
      <c r="Y35" s="181" t="str">
        <f>Result3!I52</f>
        <v>ltpD</v>
      </c>
      <c r="Z35" s="181" t="str">
        <f>Result3!J52</f>
        <v>pspA</v>
      </c>
      <c r="AA35" s="181" t="str">
        <f>Result3!K52</f>
        <v/>
      </c>
      <c r="AB35" s="188"/>
      <c r="AC35" s="187" t="str">
        <f>Statistic!A55</f>
        <v>Rpon2</v>
      </c>
      <c r="AD35" s="181" t="str">
        <f>Statistic!B55</f>
        <v>Rpon2</v>
      </c>
      <c r="AE35" s="181">
        <f>Statistic!C55</f>
        <v>2</v>
      </c>
      <c r="AF35" s="181">
        <f>Statistic!D55</f>
        <v>3</v>
      </c>
      <c r="AG35" s="181" t="str">
        <f>Statistic!E55</f>
        <v/>
      </c>
      <c r="AH35" s="181" t="str">
        <f>Statistic!F55</f>
        <v/>
      </c>
      <c r="AI35" s="181" t="str">
        <f>Statistic!G55</f>
        <v/>
      </c>
      <c r="AJ35" s="181" t="str">
        <f>Statistic!H55</f>
        <v/>
      </c>
      <c r="AK35" s="181" t="str">
        <f>Statistic!I55</f>
        <v/>
      </c>
      <c r="AL35" s="181" t="str">
        <f>Statistic!J55</f>
        <v/>
      </c>
      <c r="AM35" s="181" t="str">
        <f>Statistic!K55</f>
        <v/>
      </c>
      <c r="AN35" s="181" t="str">
        <f>Statistic!L55</f>
        <v/>
      </c>
      <c r="AO35" s="181" t="str">
        <f>Statistic!M55</f>
        <v/>
      </c>
      <c r="AP35" s="181" t="str">
        <f>Statistic!N55</f>
        <v/>
      </c>
      <c r="AQ35" s="181" t="str">
        <f>Statistic!O55</f>
        <v/>
      </c>
      <c r="AR35" s="181" t="str">
        <f>Statistic!P55</f>
        <v/>
      </c>
      <c r="AS35" s="181" t="str">
        <f>Statistic!A106</f>
        <v>pspA</v>
      </c>
      <c r="AT35" s="181" t="str">
        <f>Statistic!B106</f>
        <v>pspA</v>
      </c>
      <c r="AU35" s="181">
        <f>Statistic!C106</f>
        <v>2</v>
      </c>
      <c r="AV35" s="181">
        <f>Statistic!D106</f>
        <v>3</v>
      </c>
      <c r="AW35" s="181" t="str">
        <f>Statistic!E106</f>
        <v/>
      </c>
      <c r="AX35" s="181" t="str">
        <f>Statistic!F106</f>
        <v/>
      </c>
      <c r="AY35" s="181" t="str">
        <f>Statistic!G106</f>
        <v/>
      </c>
      <c r="AZ35" s="181" t="str">
        <f>Statistic!H106</f>
        <v/>
      </c>
      <c r="BA35" s="181" t="str">
        <f>Statistic!I106</f>
        <v/>
      </c>
      <c r="BB35" s="181" t="str">
        <f>Statistic!J106</f>
        <v/>
      </c>
      <c r="BC35" s="181" t="str">
        <f>Statistic!K106</f>
        <v/>
      </c>
      <c r="BD35" s="181" t="str">
        <f>Statistic!L106</f>
        <v/>
      </c>
      <c r="BE35" s="181" t="str">
        <f>Statistic!M106</f>
        <v/>
      </c>
      <c r="BF35" s="181" t="str">
        <f>Statistic!N106</f>
        <v/>
      </c>
      <c r="BG35" s="181" t="str">
        <f>Statistic!O106</f>
        <v/>
      </c>
      <c r="BH35" s="181" t="str">
        <f>Statistic!P106</f>
        <v/>
      </c>
      <c r="BZ35" s="221" t="str">
        <f>RefStability!A36</f>
        <v/>
      </c>
      <c r="CA35" s="221" t="str">
        <f>RefStability!B36</f>
        <v/>
      </c>
      <c r="CB35" s="221" t="str">
        <f>RefStability!C36</f>
        <v/>
      </c>
      <c r="CC35" s="221" t="str">
        <f>RefStability!D36</f>
        <v/>
      </c>
      <c r="CD35" s="221" t="str">
        <f>RefStability!E36</f>
        <v/>
      </c>
      <c r="CE35" s="221" t="str">
        <f>RefStability!F36</f>
        <v/>
      </c>
      <c r="CF35" s="221" t="str">
        <f>RefStability!G36</f>
        <v/>
      </c>
      <c r="CI35" s="221" t="str">
        <f>RefStability!A70</f>
        <v/>
      </c>
      <c r="CJ35" s="221" t="str">
        <f>RefStability!B70</f>
        <v/>
      </c>
      <c r="CK35" s="221" t="str">
        <f>RefStability!C70</f>
        <v/>
      </c>
      <c r="CL35" s="221" t="str">
        <f>RefStability!D70</f>
        <v/>
      </c>
      <c r="CM35" s="221" t="str">
        <f>RefStability!E70</f>
        <v/>
      </c>
      <c r="CN35" s="221" t="str">
        <f>RefStability!F70</f>
        <v/>
      </c>
      <c r="CO35" s="221" t="str">
        <f>RefStability!G70</f>
        <v/>
      </c>
      <c r="CR35" s="221" t="str">
        <f t="shared" si="14"/>
        <v/>
      </c>
      <c r="CS35" s="221" t="str">
        <f ca="1">RefStability!I37</f>
        <v/>
      </c>
      <c r="CT35" s="221" t="str">
        <f ca="1">RefStability!J37</f>
        <v/>
      </c>
      <c r="CU35" s="221" t="str">
        <f>RefStability!K37</f>
        <v/>
      </c>
      <c r="CV35" s="221" t="str">
        <f>RefStability!L37</f>
        <v/>
      </c>
      <c r="CW35" s="221" t="str">
        <f>RefStability!M37</f>
        <v/>
      </c>
      <c r="CX35" s="221" t="str">
        <f>RefStability!N37</f>
        <v/>
      </c>
      <c r="DB35" s="189"/>
      <c r="DC35" s="189"/>
      <c r="DD35" s="189"/>
      <c r="DE35" s="189"/>
      <c r="DF35" s="189"/>
      <c r="DG35" s="189"/>
    </row>
    <row r="36" spans="1:111" x14ac:dyDescent="0.25">
      <c r="A36" s="189" t="str">
        <f>Details!E14</f>
        <v/>
      </c>
      <c r="B36" s="189" t="str">
        <f>IF(A36="","",Details!F14)</f>
        <v/>
      </c>
      <c r="C36" s="189" t="str">
        <f>IF(A36="","",Details!G14)</f>
        <v/>
      </c>
      <c r="D36" s="189" t="str">
        <f>IF(Details!H14=0,"",Details!H14)</f>
        <v/>
      </c>
      <c r="E36" s="168" t="str">
        <f t="shared" si="17"/>
        <v/>
      </c>
      <c r="S36" s="182" t="str">
        <f t="shared" si="16"/>
        <v>3N/3G</v>
      </c>
      <c r="T36" s="182">
        <f>Result3!D53</f>
        <v>2</v>
      </c>
      <c r="U36" s="182">
        <f ca="1">Result3!E53</f>
        <v>0.12411839926287581</v>
      </c>
      <c r="V36" s="182">
        <f ca="1">Result3!F53</f>
        <v>0.10194694275988794</v>
      </c>
      <c r="W36" s="182">
        <f ca="1">Result3!G53</f>
        <v>0.87061996654264329</v>
      </c>
      <c r="X36" s="182">
        <f ca="1">Result3!H53</f>
        <v>19.267511958799179</v>
      </c>
      <c r="Y36" s="182">
        <f ca="1">Result3!I53</f>
        <v>9.4754383336647541E-2</v>
      </c>
      <c r="Z36" s="182">
        <f ca="1">Result3!J53</f>
        <v>0.42017375660676087</v>
      </c>
      <c r="AA36" s="182" t="str">
        <f ca="1">Result3!K53</f>
        <v/>
      </c>
      <c r="AB36" s="189"/>
      <c r="AC36" s="187">
        <f>Statistic!A56</f>
        <v>1</v>
      </c>
      <c r="AD36" s="183"/>
      <c r="AE36" s="182">
        <f ca="1">Statistic!C56</f>
        <v>0.37746635128094119</v>
      </c>
      <c r="AF36" s="182" t="str">
        <f ca="1">Statistic!D56</f>
        <v/>
      </c>
      <c r="AG36" s="182">
        <f>Statistic!E56</f>
        <v>0</v>
      </c>
      <c r="AH36" s="182">
        <f>Statistic!F56</f>
        <v>0</v>
      </c>
      <c r="AI36" s="182">
        <f>Statistic!G56</f>
        <v>0</v>
      </c>
      <c r="AJ36" s="182">
        <f>Statistic!H56</f>
        <v>0</v>
      </c>
      <c r="AK36" s="182">
        <f>Statistic!I56</f>
        <v>0</v>
      </c>
      <c r="AL36" s="182">
        <f>Statistic!J56</f>
        <v>0</v>
      </c>
      <c r="AM36" s="182">
        <f>Statistic!K56</f>
        <v>0</v>
      </c>
      <c r="AN36" s="182">
        <f>Statistic!L56</f>
        <v>0</v>
      </c>
      <c r="AO36" s="182">
        <f>Statistic!M56</f>
        <v>0</v>
      </c>
      <c r="AP36" s="182">
        <f>Statistic!N56</f>
        <v>0</v>
      </c>
      <c r="AQ36" s="182">
        <f>Statistic!O56</f>
        <v>0</v>
      </c>
      <c r="AR36" s="182">
        <f>Statistic!P56</f>
        <v>0</v>
      </c>
      <c r="AS36" s="181">
        <f>Statistic!A107</f>
        <v>1</v>
      </c>
      <c r="AT36" s="183"/>
      <c r="AU36" s="182">
        <f ca="1">Statistic!C107</f>
        <v>0.16808026748954116</v>
      </c>
      <c r="AV36" s="182" t="str">
        <f ca="1">Statistic!D107</f>
        <v/>
      </c>
      <c r="AW36" s="182">
        <f>Statistic!E107</f>
        <v>0</v>
      </c>
      <c r="AX36" s="182">
        <f>Statistic!F107</f>
        <v>0</v>
      </c>
      <c r="AY36" s="182">
        <f>Statistic!G107</f>
        <v>0</v>
      </c>
      <c r="AZ36" s="182">
        <f>Statistic!H107</f>
        <v>0</v>
      </c>
      <c r="BA36" s="182">
        <f>Statistic!I107</f>
        <v>0</v>
      </c>
      <c r="BB36" s="182">
        <f>Statistic!J107</f>
        <v>0</v>
      </c>
      <c r="BC36" s="182">
        <f>Statistic!K107</f>
        <v>0</v>
      </c>
      <c r="BD36" s="182">
        <f>Statistic!L107</f>
        <v>0</v>
      </c>
      <c r="BE36" s="182">
        <f>Statistic!M107</f>
        <v>0</v>
      </c>
      <c r="BF36" s="182">
        <f>Statistic!N107</f>
        <v>0</v>
      </c>
      <c r="BG36" s="182">
        <f>Statistic!O107</f>
        <v>0</v>
      </c>
      <c r="BH36" s="182">
        <f>Statistic!P107</f>
        <v>0</v>
      </c>
      <c r="BZ36" s="221" t="str">
        <f>RefStability!A37</f>
        <v/>
      </c>
      <c r="CA36" s="221" t="str">
        <f>RefStability!B37</f>
        <v/>
      </c>
      <c r="CB36" s="221" t="str">
        <f>RefStability!C37</f>
        <v/>
      </c>
      <c r="CC36" s="221" t="str">
        <f>RefStability!D37</f>
        <v/>
      </c>
      <c r="CD36" s="221" t="str">
        <f>RefStability!E37</f>
        <v/>
      </c>
      <c r="CE36" s="221" t="str">
        <f>RefStability!F37</f>
        <v/>
      </c>
      <c r="CF36" s="221" t="str">
        <f>RefStability!G37</f>
        <v/>
      </c>
      <c r="CR36" s="221" t="str">
        <f t="shared" si="14"/>
        <v/>
      </c>
      <c r="CS36" s="221" t="str">
        <f ca="1">RefStability!I38</f>
        <v/>
      </c>
      <c r="CT36" s="221" t="str">
        <f ca="1">RefStability!J38</f>
        <v/>
      </c>
      <c r="CU36" s="221" t="str">
        <f>RefStability!K38</f>
        <v/>
      </c>
      <c r="CV36" s="221" t="str">
        <f>RefStability!L38</f>
        <v/>
      </c>
      <c r="CW36" s="221" t="str">
        <f>RefStability!M38</f>
        <v/>
      </c>
      <c r="CX36" s="221" t="str">
        <f>RefStability!N38</f>
        <v/>
      </c>
    </row>
    <row r="37" spans="1:111" x14ac:dyDescent="0.25">
      <c r="A37" s="189" t="str">
        <f>Details!E15</f>
        <v/>
      </c>
      <c r="B37" s="189" t="str">
        <f>IF(A37="","",Details!F15)</f>
        <v/>
      </c>
      <c r="C37" s="189" t="str">
        <f>IF(A37="","",Details!G15)</f>
        <v/>
      </c>
      <c r="D37" s="189" t="str">
        <f>IF(Details!H15=0,"",Details!H15)</f>
        <v/>
      </c>
      <c r="E37" s="168" t="str">
        <f t="shared" si="17"/>
        <v/>
      </c>
      <c r="S37" s="182" t="str">
        <f t="shared" si="16"/>
        <v>3B/3G</v>
      </c>
      <c r="T37" s="182">
        <f>Result3!D54</f>
        <v>3</v>
      </c>
      <c r="U37" s="182">
        <f ca="1">Result3!E54</f>
        <v>7.7777623326946294E-2</v>
      </c>
      <c r="V37" s="182">
        <f ca="1">Result3!F54</f>
        <v>0.31325762568260734</v>
      </c>
      <c r="W37" s="182">
        <f ca="1">Result3!G54</f>
        <v>1.1742330339723364</v>
      </c>
      <c r="X37" s="182">
        <f ca="1">Result3!H54</f>
        <v>1.1156898043378416</v>
      </c>
      <c r="Y37" s="182">
        <f ca="1">Result3!I54</f>
        <v>9.3039322307491651E-2</v>
      </c>
      <c r="Z37" s="182">
        <f ca="1">Result3!J54</f>
        <v>0.26503987369200299</v>
      </c>
      <c r="AA37" s="182" t="str">
        <f ca="1">Result3!K54</f>
        <v/>
      </c>
      <c r="AB37" s="189"/>
      <c r="AC37" s="187">
        <f>Statistic!A57</f>
        <v>2</v>
      </c>
      <c r="AD37" s="183"/>
      <c r="AE37" s="183"/>
      <c r="AF37" s="182" t="str">
        <f ca="1">Statistic!D57</f>
        <v/>
      </c>
      <c r="AG37" s="182">
        <f>Statistic!E57</f>
        <v>0</v>
      </c>
      <c r="AH37" s="182">
        <f>Statistic!F57</f>
        <v>0</v>
      </c>
      <c r="AI37" s="182">
        <f>Statistic!G57</f>
        <v>0</v>
      </c>
      <c r="AJ37" s="182">
        <f>Statistic!H57</f>
        <v>0</v>
      </c>
      <c r="AK37" s="182">
        <f>Statistic!I57</f>
        <v>0</v>
      </c>
      <c r="AL37" s="182">
        <f>Statistic!J57</f>
        <v>0</v>
      </c>
      <c r="AM37" s="182">
        <f>Statistic!K57</f>
        <v>0</v>
      </c>
      <c r="AN37" s="182">
        <f>Statistic!L57</f>
        <v>0</v>
      </c>
      <c r="AO37" s="182">
        <f>Statistic!M57</f>
        <v>0</v>
      </c>
      <c r="AP37" s="182">
        <f>Statistic!N57</f>
        <v>0</v>
      </c>
      <c r="AQ37" s="182">
        <f>Statistic!O57</f>
        <v>0</v>
      </c>
      <c r="AR37" s="182">
        <f>Statistic!P57</f>
        <v>0</v>
      </c>
      <c r="AS37" s="181">
        <f>Statistic!A108</f>
        <v>2</v>
      </c>
      <c r="AT37" s="183"/>
      <c r="AU37" s="183"/>
      <c r="AV37" s="182" t="str">
        <f ca="1">Statistic!D108</f>
        <v/>
      </c>
      <c r="AW37" s="182">
        <f>Statistic!E108</f>
        <v>0</v>
      </c>
      <c r="AX37" s="182">
        <f>Statistic!F108</f>
        <v>0</v>
      </c>
      <c r="AY37" s="182">
        <f>Statistic!G108</f>
        <v>0</v>
      </c>
      <c r="AZ37" s="182">
        <f>Statistic!H108</f>
        <v>0</v>
      </c>
      <c r="BA37" s="182">
        <f>Statistic!I108</f>
        <v>0</v>
      </c>
      <c r="BB37" s="182">
        <f>Statistic!J108</f>
        <v>0</v>
      </c>
      <c r="BC37" s="182">
        <f>Statistic!K108</f>
        <v>0</v>
      </c>
      <c r="BD37" s="182">
        <f>Statistic!L108</f>
        <v>0</v>
      </c>
      <c r="BE37" s="182">
        <f>Statistic!M108</f>
        <v>0</v>
      </c>
      <c r="BF37" s="182">
        <f>Statistic!N108</f>
        <v>0</v>
      </c>
      <c r="BG37" s="182">
        <f>Statistic!O108</f>
        <v>0</v>
      </c>
      <c r="BH37" s="182">
        <f>Statistic!P108</f>
        <v>0</v>
      </c>
      <c r="BZ37" s="221" t="str">
        <f>RefStability!A38</f>
        <v/>
      </c>
      <c r="CA37" s="221" t="str">
        <f>RefStability!B38</f>
        <v/>
      </c>
      <c r="CB37" s="221" t="str">
        <f>RefStability!C38</f>
        <v/>
      </c>
      <c r="CC37" s="221" t="str">
        <f>RefStability!D38</f>
        <v/>
      </c>
      <c r="CD37" s="221" t="str">
        <f>RefStability!E38</f>
        <v/>
      </c>
      <c r="CE37" s="221" t="str">
        <f>RefStability!F38</f>
        <v/>
      </c>
      <c r="CF37" s="221" t="str">
        <f>RefStability!G38</f>
        <v/>
      </c>
      <c r="CR37" s="221" t="str">
        <f t="shared" si="14"/>
        <v/>
      </c>
      <c r="CS37" s="221" t="str">
        <f ca="1">RefStability!I39</f>
        <v/>
      </c>
      <c r="CT37" s="221" t="str">
        <f ca="1">RefStability!J39</f>
        <v/>
      </c>
      <c r="CU37" s="221" t="str">
        <f>RefStability!K39</f>
        <v/>
      </c>
      <c r="CV37" s="221" t="str">
        <f>RefStability!L39</f>
        <v/>
      </c>
      <c r="CW37" s="221" t="str">
        <f>RefStability!M39</f>
        <v/>
      </c>
      <c r="CX37" s="221" t="str">
        <f>RefStability!N39</f>
        <v/>
      </c>
    </row>
    <row r="38" spans="1:111" x14ac:dyDescent="0.25">
      <c r="A38" s="189" t="str">
        <f>Details!E16</f>
        <v/>
      </c>
      <c r="B38" s="189" t="str">
        <f>IF(A38="","",Details!F16)</f>
        <v/>
      </c>
      <c r="C38" s="189" t="str">
        <f>IF(A38="","",Details!G16)</f>
        <v/>
      </c>
      <c r="D38" s="189" t="str">
        <f>IF(Details!H16=0,"",Details!H16)</f>
        <v/>
      </c>
      <c r="E38" s="168" t="str">
        <f t="shared" si="17"/>
        <v/>
      </c>
      <c r="S38" s="182" t="str">
        <f t="shared" si="16"/>
        <v>DNA/3G</v>
      </c>
      <c r="T38" s="182">
        <f>Result3!D55</f>
        <v>4</v>
      </c>
      <c r="U38" s="182" t="str">
        <f ca="1">Result3!E55</f>
        <v/>
      </c>
      <c r="V38" s="182" t="str">
        <f ca="1">Result3!F55</f>
        <v/>
      </c>
      <c r="W38" s="182" t="str">
        <f ca="1">Result3!G55</f>
        <v/>
      </c>
      <c r="X38" s="182" t="str">
        <f ca="1">Result3!H55</f>
        <v/>
      </c>
      <c r="Y38" s="182" t="str">
        <f ca="1">Result3!I55</f>
        <v/>
      </c>
      <c r="Z38" s="182" t="str">
        <f ca="1">Result3!J55</f>
        <v/>
      </c>
      <c r="AA38" s="182" t="str">
        <f ca="1">Result3!K55</f>
        <v/>
      </c>
      <c r="AB38" s="189"/>
      <c r="AC38" s="187">
        <f>Statistic!A58</f>
        <v>3</v>
      </c>
      <c r="AD38" s="183"/>
      <c r="AE38" s="183"/>
      <c r="AF38" s="183"/>
      <c r="AG38" s="182">
        <f>Statistic!E58</f>
        <v>0</v>
      </c>
      <c r="AH38" s="182">
        <f>Statistic!F58</f>
        <v>0</v>
      </c>
      <c r="AI38" s="182">
        <f>Statistic!G58</f>
        <v>0</v>
      </c>
      <c r="AJ38" s="182">
        <f>Statistic!H58</f>
        <v>0</v>
      </c>
      <c r="AK38" s="182">
        <f>Statistic!I58</f>
        <v>0</v>
      </c>
      <c r="AL38" s="182">
        <f>Statistic!J58</f>
        <v>0</v>
      </c>
      <c r="AM38" s="182">
        <f>Statistic!K58</f>
        <v>0</v>
      </c>
      <c r="AN38" s="182">
        <f>Statistic!L58</f>
        <v>0</v>
      </c>
      <c r="AO38" s="182">
        <f>Statistic!M58</f>
        <v>0</v>
      </c>
      <c r="AP38" s="182">
        <f>Statistic!N58</f>
        <v>0</v>
      </c>
      <c r="AQ38" s="182">
        <f>Statistic!O58</f>
        <v>0</v>
      </c>
      <c r="AR38" s="182">
        <f>Statistic!P58</f>
        <v>0</v>
      </c>
      <c r="AS38" s="181">
        <f>Statistic!A109</f>
        <v>3</v>
      </c>
      <c r="AT38" s="183"/>
      <c r="AU38" s="183"/>
      <c r="AV38" s="183"/>
      <c r="AW38" s="182">
        <f>Statistic!E109</f>
        <v>0</v>
      </c>
      <c r="AX38" s="182">
        <f>Statistic!F109</f>
        <v>0</v>
      </c>
      <c r="AY38" s="182">
        <f>Statistic!G109</f>
        <v>0</v>
      </c>
      <c r="AZ38" s="182">
        <f>Statistic!H109</f>
        <v>0</v>
      </c>
      <c r="BA38" s="182">
        <f>Statistic!I109</f>
        <v>0</v>
      </c>
      <c r="BB38" s="182">
        <f>Statistic!J109</f>
        <v>0</v>
      </c>
      <c r="BC38" s="182">
        <f>Statistic!K109</f>
        <v>0</v>
      </c>
      <c r="BD38" s="182">
        <f>Statistic!L109</f>
        <v>0</v>
      </c>
      <c r="BE38" s="182">
        <f>Statistic!M109</f>
        <v>0</v>
      </c>
      <c r="BF38" s="182">
        <f>Statistic!N109</f>
        <v>0</v>
      </c>
      <c r="BG38" s="182">
        <f>Statistic!O109</f>
        <v>0</v>
      </c>
      <c r="BH38" s="182">
        <f>Statistic!P109</f>
        <v>0</v>
      </c>
      <c r="BZ38" s="221" t="str">
        <f>RefStability!A39</f>
        <v/>
      </c>
      <c r="CA38" s="221" t="str">
        <f>RefStability!B39</f>
        <v/>
      </c>
      <c r="CB38" s="221" t="str">
        <f>RefStability!C39</f>
        <v/>
      </c>
      <c r="CC38" s="221" t="str">
        <f>RefStability!D39</f>
        <v/>
      </c>
      <c r="CD38" s="221" t="str">
        <f>RefStability!E39</f>
        <v/>
      </c>
      <c r="CE38" s="221" t="str">
        <f>RefStability!F39</f>
        <v/>
      </c>
      <c r="CF38" s="221" t="str">
        <f>RefStability!G39</f>
        <v/>
      </c>
      <c r="CR38" s="221" t="str">
        <f t="shared" si="14"/>
        <v/>
      </c>
      <c r="CS38" s="221" t="str">
        <f ca="1">RefStability!I40</f>
        <v/>
      </c>
      <c r="CT38" s="221" t="str">
        <f ca="1">RefStability!J40</f>
        <v/>
      </c>
      <c r="CU38" s="221" t="str">
        <f>RefStability!K40</f>
        <v/>
      </c>
      <c r="CV38" s="221" t="str">
        <f>RefStability!L40</f>
        <v/>
      </c>
      <c r="CW38" s="221" t="str">
        <f>RefStability!M40</f>
        <v/>
      </c>
      <c r="CX38" s="221" t="str">
        <f>RefStability!N40</f>
        <v/>
      </c>
    </row>
    <row r="39" spans="1:111" x14ac:dyDescent="0.25">
      <c r="A39" s="189" t="str">
        <f>Details!E17</f>
        <v/>
      </c>
      <c r="B39" s="189" t="str">
        <f>IF(A39="","",Details!F17)</f>
        <v/>
      </c>
      <c r="C39" s="189" t="str">
        <f>IF(A39="","",Details!G17)</f>
        <v/>
      </c>
      <c r="D39" s="189" t="str">
        <f>IF(Details!H17=0,"",Details!H17)</f>
        <v/>
      </c>
      <c r="E39" s="168" t="str">
        <f t="shared" si="17"/>
        <v/>
      </c>
      <c r="S39" s="182" t="str">
        <f t="shared" si="16"/>
        <v/>
      </c>
      <c r="T39" s="182" t="str">
        <f>Result3!D56</f>
        <v/>
      </c>
      <c r="U39" s="182" t="str">
        <f ca="1">Result3!E56</f>
        <v/>
      </c>
      <c r="V39" s="182" t="str">
        <f ca="1">Result3!F56</f>
        <v/>
      </c>
      <c r="W39" s="182" t="str">
        <f ca="1">Result3!G56</f>
        <v/>
      </c>
      <c r="X39" s="182" t="str">
        <f ca="1">Result3!H56</f>
        <v/>
      </c>
      <c r="Y39" s="182" t="str">
        <f ca="1">Result3!I56</f>
        <v/>
      </c>
      <c r="Z39" s="182" t="str">
        <f ca="1">Result3!J56</f>
        <v/>
      </c>
      <c r="AA39" s="182" t="str">
        <f ca="1">Result3!K56</f>
        <v/>
      </c>
      <c r="AB39" s="189"/>
      <c r="AC39" s="187" t="str">
        <f>Statistic!A59</f>
        <v/>
      </c>
      <c r="AD39" s="183"/>
      <c r="AE39" s="183"/>
      <c r="AF39" s="183"/>
      <c r="AG39" s="183"/>
      <c r="AH39" s="182">
        <f>Statistic!F59</f>
        <v>0</v>
      </c>
      <c r="AI39" s="182">
        <f>Statistic!G59</f>
        <v>0</v>
      </c>
      <c r="AJ39" s="182">
        <f>Statistic!H59</f>
        <v>0</v>
      </c>
      <c r="AK39" s="182">
        <f>Statistic!I59</f>
        <v>0</v>
      </c>
      <c r="AL39" s="182">
        <f>Statistic!J59</f>
        <v>0</v>
      </c>
      <c r="AM39" s="182">
        <f>Statistic!K59</f>
        <v>0</v>
      </c>
      <c r="AN39" s="182">
        <f>Statistic!L59</f>
        <v>0</v>
      </c>
      <c r="AO39" s="182">
        <f>Statistic!M59</f>
        <v>0</v>
      </c>
      <c r="AP39" s="182">
        <f>Statistic!N59</f>
        <v>0</v>
      </c>
      <c r="AQ39" s="182">
        <f>Statistic!O59</f>
        <v>0</v>
      </c>
      <c r="AR39" s="182">
        <f>Statistic!P59</f>
        <v>0</v>
      </c>
      <c r="AS39" s="181" t="str">
        <f>Statistic!A110</f>
        <v/>
      </c>
      <c r="AT39" s="183"/>
      <c r="AU39" s="183"/>
      <c r="AV39" s="183"/>
      <c r="AW39" s="183"/>
      <c r="AX39" s="182">
        <f>Statistic!F110</f>
        <v>0</v>
      </c>
      <c r="AY39" s="182">
        <f>Statistic!G110</f>
        <v>0</v>
      </c>
      <c r="AZ39" s="182">
        <f>Statistic!H110</f>
        <v>0</v>
      </c>
      <c r="BA39" s="182">
        <f>Statistic!I110</f>
        <v>0</v>
      </c>
      <c r="BB39" s="182">
        <f>Statistic!J110</f>
        <v>0</v>
      </c>
      <c r="BC39" s="182">
        <f>Statistic!K110</f>
        <v>0</v>
      </c>
      <c r="BD39" s="182">
        <f>Statistic!L110</f>
        <v>0</v>
      </c>
      <c r="BE39" s="182">
        <f>Statistic!M110</f>
        <v>0</v>
      </c>
      <c r="BF39" s="182">
        <f>Statistic!N110</f>
        <v>0</v>
      </c>
      <c r="BG39" s="182">
        <f>Statistic!O110</f>
        <v>0</v>
      </c>
      <c r="BH39" s="182">
        <f>Statistic!P110</f>
        <v>0</v>
      </c>
      <c r="BZ39" s="221" t="str">
        <f>RefStability!A40</f>
        <v/>
      </c>
      <c r="CA39" s="221" t="str">
        <f>RefStability!B40</f>
        <v/>
      </c>
      <c r="CB39" s="221" t="str">
        <f>RefStability!C40</f>
        <v/>
      </c>
      <c r="CC39" s="221" t="str">
        <f>RefStability!D40</f>
        <v/>
      </c>
      <c r="CD39" s="221" t="str">
        <f>RefStability!E40</f>
        <v/>
      </c>
      <c r="CE39" s="221" t="str">
        <f>RefStability!F40</f>
        <v/>
      </c>
      <c r="CF39" s="221" t="str">
        <f>RefStability!G40</f>
        <v/>
      </c>
    </row>
    <row r="40" spans="1:111" x14ac:dyDescent="0.25">
      <c r="S40" s="182" t="str">
        <f t="shared" si="16"/>
        <v/>
      </c>
      <c r="T40" s="182" t="str">
        <f>Result3!D57</f>
        <v/>
      </c>
      <c r="U40" s="182" t="str">
        <f ca="1">Result3!E57</f>
        <v/>
      </c>
      <c r="V40" s="182" t="str">
        <f ca="1">Result3!F57</f>
        <v/>
      </c>
      <c r="W40" s="182" t="str">
        <f ca="1">Result3!G57</f>
        <v/>
      </c>
      <c r="X40" s="182" t="str">
        <f ca="1">Result3!H57</f>
        <v/>
      </c>
      <c r="Y40" s="182" t="str">
        <f ca="1">Result3!I57</f>
        <v/>
      </c>
      <c r="Z40" s="182" t="str">
        <f ca="1">Result3!J57</f>
        <v/>
      </c>
      <c r="AA40" s="182" t="str">
        <f ca="1">Result3!K57</f>
        <v/>
      </c>
      <c r="AB40" s="189"/>
      <c r="AC40" s="187" t="str">
        <f>Statistic!A60</f>
        <v/>
      </c>
      <c r="AD40" s="183"/>
      <c r="AE40" s="183"/>
      <c r="AF40" s="183"/>
      <c r="AG40" s="183"/>
      <c r="AH40" s="183"/>
      <c r="AI40" s="182">
        <f>Statistic!G60</f>
        <v>0</v>
      </c>
      <c r="AJ40" s="182">
        <f>Statistic!H60</f>
        <v>0</v>
      </c>
      <c r="AK40" s="182">
        <f>Statistic!I60</f>
        <v>0</v>
      </c>
      <c r="AL40" s="182">
        <f>Statistic!J60</f>
        <v>0</v>
      </c>
      <c r="AM40" s="182">
        <f>Statistic!K60</f>
        <v>0</v>
      </c>
      <c r="AN40" s="182">
        <f>Statistic!L60</f>
        <v>0</v>
      </c>
      <c r="AO40" s="182">
        <f>Statistic!M60</f>
        <v>0</v>
      </c>
      <c r="AP40" s="182">
        <f>Statistic!N60</f>
        <v>0</v>
      </c>
      <c r="AQ40" s="182">
        <f>Statistic!O60</f>
        <v>0</v>
      </c>
      <c r="AR40" s="182">
        <f>Statistic!P60</f>
        <v>0</v>
      </c>
      <c r="AS40" s="181" t="str">
        <f>Statistic!A111</f>
        <v/>
      </c>
      <c r="AT40" s="183"/>
      <c r="AU40" s="183"/>
      <c r="AV40" s="183"/>
      <c r="AW40" s="183"/>
      <c r="AX40" s="183"/>
      <c r="AY40" s="182">
        <f>Statistic!G111</f>
        <v>0</v>
      </c>
      <c r="AZ40" s="182">
        <f>Statistic!H111</f>
        <v>0</v>
      </c>
      <c r="BA40" s="182">
        <f>Statistic!I111</f>
        <v>0</v>
      </c>
      <c r="BB40" s="182">
        <f>Statistic!J111</f>
        <v>0</v>
      </c>
      <c r="BC40" s="182">
        <f>Statistic!K111</f>
        <v>0</v>
      </c>
      <c r="BD40" s="182">
        <f>Statistic!L111</f>
        <v>0</v>
      </c>
      <c r="BE40" s="182">
        <f>Statistic!M111</f>
        <v>0</v>
      </c>
      <c r="BF40" s="182">
        <f>Statistic!N111</f>
        <v>0</v>
      </c>
      <c r="BG40" s="182">
        <f>Statistic!O111</f>
        <v>0</v>
      </c>
      <c r="BH40" s="182">
        <f>Statistic!P111</f>
        <v>0</v>
      </c>
    </row>
    <row r="41" spans="1:111" x14ac:dyDescent="0.25">
      <c r="S41" s="182" t="str">
        <f t="shared" si="16"/>
        <v/>
      </c>
      <c r="T41" s="182" t="str">
        <f>Result3!D58</f>
        <v/>
      </c>
      <c r="U41" s="182" t="str">
        <f ca="1">Result3!E58</f>
        <v/>
      </c>
      <c r="V41" s="182" t="str">
        <f ca="1">Result3!F58</f>
        <v/>
      </c>
      <c r="W41" s="182" t="str">
        <f ca="1">Result3!G58</f>
        <v/>
      </c>
      <c r="X41" s="182" t="str">
        <f ca="1">Result3!H58</f>
        <v/>
      </c>
      <c r="Y41" s="182" t="str">
        <f ca="1">Result3!I58</f>
        <v/>
      </c>
      <c r="Z41" s="182" t="str">
        <f ca="1">Result3!J58</f>
        <v/>
      </c>
      <c r="AA41" s="182" t="str">
        <f ca="1">Result3!K58</f>
        <v/>
      </c>
      <c r="AB41" s="189"/>
      <c r="AC41" s="187" t="str">
        <f>Statistic!A61</f>
        <v/>
      </c>
      <c r="AD41" s="183"/>
      <c r="AE41" s="183"/>
      <c r="AF41" s="183"/>
      <c r="AG41" s="183"/>
      <c r="AH41" s="183"/>
      <c r="AI41" s="183"/>
      <c r="AJ41" s="182">
        <f>Statistic!H61</f>
        <v>0</v>
      </c>
      <c r="AK41" s="182">
        <f>Statistic!I61</f>
        <v>0</v>
      </c>
      <c r="AL41" s="182">
        <f>Statistic!J61</f>
        <v>0</v>
      </c>
      <c r="AM41" s="182">
        <f>Statistic!K61</f>
        <v>0</v>
      </c>
      <c r="AN41" s="182">
        <f>Statistic!L61</f>
        <v>0</v>
      </c>
      <c r="AO41" s="182">
        <f>Statistic!M61</f>
        <v>0</v>
      </c>
      <c r="AP41" s="182">
        <f>Statistic!N61</f>
        <v>0</v>
      </c>
      <c r="AQ41" s="182">
        <f>Statistic!O61</f>
        <v>0</v>
      </c>
      <c r="AR41" s="182">
        <f>Statistic!P61</f>
        <v>0</v>
      </c>
      <c r="AS41" s="181" t="str">
        <f>Statistic!A112</f>
        <v/>
      </c>
      <c r="AT41" s="183"/>
      <c r="AU41" s="183"/>
      <c r="AV41" s="183"/>
      <c r="AW41" s="183"/>
      <c r="AX41" s="183"/>
      <c r="AY41" s="183"/>
      <c r="AZ41" s="182">
        <f>Statistic!H112</f>
        <v>0</v>
      </c>
      <c r="BA41" s="182">
        <f>Statistic!I112</f>
        <v>0</v>
      </c>
      <c r="BB41" s="182">
        <f>Statistic!J112</f>
        <v>0</v>
      </c>
      <c r="BC41" s="182">
        <f>Statistic!K112</f>
        <v>0</v>
      </c>
      <c r="BD41" s="182">
        <f>Statistic!L112</f>
        <v>0</v>
      </c>
      <c r="BE41" s="182">
        <f>Statistic!M112</f>
        <v>0</v>
      </c>
      <c r="BF41" s="182">
        <f>Statistic!N112</f>
        <v>0</v>
      </c>
      <c r="BG41" s="182">
        <f>Statistic!O112</f>
        <v>0</v>
      </c>
      <c r="BH41" s="182">
        <f>Statistic!P112</f>
        <v>0</v>
      </c>
    </row>
    <row r="42" spans="1:111" x14ac:dyDescent="0.25">
      <c r="S42" s="182" t="str">
        <f t="shared" si="16"/>
        <v/>
      </c>
      <c r="T42" s="182" t="str">
        <f>Result3!D59</f>
        <v/>
      </c>
      <c r="U42" s="182" t="str">
        <f ca="1">Result3!E59</f>
        <v/>
      </c>
      <c r="V42" s="182" t="str">
        <f ca="1">Result3!F59</f>
        <v/>
      </c>
      <c r="W42" s="182" t="str">
        <f ca="1">Result3!G59</f>
        <v/>
      </c>
      <c r="X42" s="182" t="str">
        <f ca="1">Result3!H59</f>
        <v/>
      </c>
      <c r="Y42" s="182" t="str">
        <f ca="1">Result3!I59</f>
        <v/>
      </c>
      <c r="Z42" s="182" t="str">
        <f ca="1">Result3!J59</f>
        <v/>
      </c>
      <c r="AA42" s="182" t="str">
        <f ca="1">Result3!K59</f>
        <v/>
      </c>
      <c r="AB42" s="189"/>
      <c r="AC42" s="187" t="str">
        <f>Statistic!A62</f>
        <v/>
      </c>
      <c r="AD42" s="183"/>
      <c r="AE42" s="183"/>
      <c r="AF42" s="183"/>
      <c r="AG42" s="183"/>
      <c r="AH42" s="183"/>
      <c r="AI42" s="183"/>
      <c r="AJ42" s="183"/>
      <c r="AK42" s="182">
        <f>Statistic!I62</f>
        <v>0</v>
      </c>
      <c r="AL42" s="182">
        <f>Statistic!J62</f>
        <v>0</v>
      </c>
      <c r="AM42" s="182">
        <f>Statistic!K62</f>
        <v>0</v>
      </c>
      <c r="AN42" s="182">
        <f>Statistic!L62</f>
        <v>0</v>
      </c>
      <c r="AO42" s="182">
        <f>Statistic!M62</f>
        <v>0</v>
      </c>
      <c r="AP42" s="182">
        <f>Statistic!N62</f>
        <v>0</v>
      </c>
      <c r="AQ42" s="182">
        <f>Statistic!O62</f>
        <v>0</v>
      </c>
      <c r="AR42" s="182">
        <f>Statistic!P62</f>
        <v>0</v>
      </c>
      <c r="AS42" s="181" t="str">
        <f>Statistic!A113</f>
        <v/>
      </c>
      <c r="AT42" s="183"/>
      <c r="AU42" s="183"/>
      <c r="AV42" s="183"/>
      <c r="AW42" s="183"/>
      <c r="AX42" s="183"/>
      <c r="AY42" s="183"/>
      <c r="AZ42" s="183"/>
      <c r="BA42" s="182">
        <f>Statistic!I113</f>
        <v>0</v>
      </c>
      <c r="BB42" s="182">
        <f>Statistic!J113</f>
        <v>0</v>
      </c>
      <c r="BC42" s="182">
        <f>Statistic!K113</f>
        <v>0</v>
      </c>
      <c r="BD42" s="182">
        <f>Statistic!L113</f>
        <v>0</v>
      </c>
      <c r="BE42" s="182">
        <f>Statistic!M113</f>
        <v>0</v>
      </c>
      <c r="BF42" s="182">
        <f>Statistic!N113</f>
        <v>0</v>
      </c>
      <c r="BG42" s="182">
        <f>Statistic!O113</f>
        <v>0</v>
      </c>
      <c r="BH42" s="182">
        <f>Statistic!P113</f>
        <v>0</v>
      </c>
    </row>
    <row r="43" spans="1:111" x14ac:dyDescent="0.25">
      <c r="S43" s="182" t="str">
        <f t="shared" si="16"/>
        <v/>
      </c>
      <c r="T43" s="182" t="str">
        <f>Result3!D60</f>
        <v/>
      </c>
      <c r="U43" s="182" t="str">
        <f ca="1">Result3!E60</f>
        <v/>
      </c>
      <c r="V43" s="182" t="str">
        <f ca="1">Result3!F60</f>
        <v/>
      </c>
      <c r="W43" s="182" t="str">
        <f ca="1">Result3!G60</f>
        <v/>
      </c>
      <c r="X43" s="182" t="str">
        <f ca="1">Result3!H60</f>
        <v/>
      </c>
      <c r="Y43" s="182" t="str">
        <f ca="1">Result3!I60</f>
        <v/>
      </c>
      <c r="Z43" s="182" t="str">
        <f ca="1">Result3!J60</f>
        <v/>
      </c>
      <c r="AA43" s="182" t="str">
        <f ca="1">Result3!K60</f>
        <v/>
      </c>
      <c r="AB43" s="189"/>
      <c r="AC43" s="187" t="str">
        <f>Statistic!A63</f>
        <v/>
      </c>
      <c r="AD43" s="183"/>
      <c r="AE43" s="183"/>
      <c r="AF43" s="183"/>
      <c r="AG43" s="183"/>
      <c r="AH43" s="183"/>
      <c r="AI43" s="183"/>
      <c r="AJ43" s="183"/>
      <c r="AK43" s="183"/>
      <c r="AL43" s="182">
        <f>Statistic!J63</f>
        <v>0</v>
      </c>
      <c r="AM43" s="182">
        <f>Statistic!K63</f>
        <v>0</v>
      </c>
      <c r="AN43" s="182">
        <f>Statistic!L63</f>
        <v>0</v>
      </c>
      <c r="AO43" s="182">
        <f>Statistic!M63</f>
        <v>0</v>
      </c>
      <c r="AP43" s="182">
        <f>Statistic!N63</f>
        <v>0</v>
      </c>
      <c r="AQ43" s="182">
        <f>Statistic!O63</f>
        <v>0</v>
      </c>
      <c r="AR43" s="182">
        <f>Statistic!P63</f>
        <v>0</v>
      </c>
      <c r="AS43" s="181" t="str">
        <f>Statistic!A114</f>
        <v/>
      </c>
      <c r="AT43" s="183"/>
      <c r="AU43" s="183"/>
      <c r="AV43" s="183"/>
      <c r="AW43" s="183"/>
      <c r="AX43" s="183"/>
      <c r="AY43" s="183"/>
      <c r="AZ43" s="183"/>
      <c r="BA43" s="183"/>
      <c r="BB43" s="182">
        <f>Statistic!J114</f>
        <v>0</v>
      </c>
      <c r="BC43" s="182">
        <f>Statistic!K114</f>
        <v>0</v>
      </c>
      <c r="BD43" s="182">
        <f>Statistic!L114</f>
        <v>0</v>
      </c>
      <c r="BE43" s="182">
        <f>Statistic!M114</f>
        <v>0</v>
      </c>
      <c r="BF43" s="182">
        <f>Statistic!N114</f>
        <v>0</v>
      </c>
      <c r="BG43" s="182">
        <f>Statistic!O114</f>
        <v>0</v>
      </c>
      <c r="BH43" s="182">
        <f>Statistic!P114</f>
        <v>0</v>
      </c>
    </row>
    <row r="44" spans="1:111" x14ac:dyDescent="0.25">
      <c r="S44" s="182" t="str">
        <f t="shared" si="16"/>
        <v/>
      </c>
      <c r="T44" s="182" t="str">
        <f>Result3!D61</f>
        <v/>
      </c>
      <c r="U44" s="182" t="str">
        <f ca="1">Result3!E61</f>
        <v/>
      </c>
      <c r="V44" s="182" t="str">
        <f ca="1">Result3!F61</f>
        <v/>
      </c>
      <c r="W44" s="182" t="str">
        <f ca="1">Result3!G61</f>
        <v/>
      </c>
      <c r="X44" s="182" t="str">
        <f ca="1">Result3!H61</f>
        <v/>
      </c>
      <c r="Y44" s="182" t="str">
        <f ca="1">Result3!I61</f>
        <v/>
      </c>
      <c r="Z44" s="182" t="str">
        <f ca="1">Result3!J61</f>
        <v/>
      </c>
      <c r="AA44" s="182" t="str">
        <f ca="1">Result3!K61</f>
        <v/>
      </c>
      <c r="AB44" s="189"/>
      <c r="AC44" s="187" t="str">
        <f>Statistic!A64</f>
        <v/>
      </c>
      <c r="AD44" s="183"/>
      <c r="AE44" s="183"/>
      <c r="AF44" s="183"/>
      <c r="AG44" s="183"/>
      <c r="AH44" s="183"/>
      <c r="AI44" s="183"/>
      <c r="AJ44" s="183"/>
      <c r="AK44" s="183"/>
      <c r="AL44" s="183"/>
      <c r="AM44" s="182">
        <f>Statistic!K64</f>
        <v>0</v>
      </c>
      <c r="AN44" s="182">
        <f>Statistic!L64</f>
        <v>0</v>
      </c>
      <c r="AO44" s="182">
        <f>Statistic!M64</f>
        <v>0</v>
      </c>
      <c r="AP44" s="182">
        <f>Statistic!N64</f>
        <v>0</v>
      </c>
      <c r="AQ44" s="182">
        <f>Statistic!O64</f>
        <v>0</v>
      </c>
      <c r="AR44" s="182">
        <f>Statistic!P64</f>
        <v>0</v>
      </c>
      <c r="AS44" s="181" t="str">
        <f>Statistic!A115</f>
        <v/>
      </c>
      <c r="AT44" s="183"/>
      <c r="AU44" s="183"/>
      <c r="AV44" s="183"/>
      <c r="AW44" s="183"/>
      <c r="AX44" s="183"/>
      <c r="AY44" s="183"/>
      <c r="AZ44" s="183"/>
      <c r="BA44" s="183"/>
      <c r="BB44" s="183"/>
      <c r="BC44" s="182">
        <f>Statistic!K115</f>
        <v>0</v>
      </c>
      <c r="BD44" s="182">
        <f>Statistic!L115</f>
        <v>0</v>
      </c>
      <c r="BE44" s="182">
        <f>Statistic!M115</f>
        <v>0</v>
      </c>
      <c r="BF44" s="182">
        <f>Statistic!N115</f>
        <v>0</v>
      </c>
      <c r="BG44" s="182">
        <f>Statistic!O115</f>
        <v>0</v>
      </c>
      <c r="BH44" s="182">
        <f>Statistic!P115</f>
        <v>0</v>
      </c>
    </row>
    <row r="45" spans="1:111" x14ac:dyDescent="0.25">
      <c r="S45" s="182" t="str">
        <f t="shared" si="16"/>
        <v/>
      </c>
      <c r="T45" s="182" t="str">
        <f>Result3!D62</f>
        <v/>
      </c>
      <c r="U45" s="182" t="str">
        <f ca="1">Result3!E62</f>
        <v/>
      </c>
      <c r="V45" s="182" t="str">
        <f ca="1">Result3!F62</f>
        <v/>
      </c>
      <c r="W45" s="182" t="str">
        <f ca="1">Result3!G62</f>
        <v/>
      </c>
      <c r="X45" s="182" t="str">
        <f ca="1">Result3!H62</f>
        <v/>
      </c>
      <c r="Y45" s="182" t="str">
        <f ca="1">Result3!I62</f>
        <v/>
      </c>
      <c r="Z45" s="182" t="str">
        <f ca="1">Result3!J62</f>
        <v/>
      </c>
      <c r="AA45" s="182" t="str">
        <f ca="1">Result3!K62</f>
        <v/>
      </c>
      <c r="AB45" s="189"/>
      <c r="AC45" s="187" t="str">
        <f>Statistic!A65</f>
        <v/>
      </c>
      <c r="AD45" s="183"/>
      <c r="AE45" s="183"/>
      <c r="AF45" s="183"/>
      <c r="AG45" s="183"/>
      <c r="AH45" s="183"/>
      <c r="AI45" s="183"/>
      <c r="AJ45" s="183"/>
      <c r="AK45" s="183"/>
      <c r="AL45" s="183"/>
      <c r="AM45" s="183"/>
      <c r="AN45" s="182">
        <f>Statistic!L65</f>
        <v>0</v>
      </c>
      <c r="AO45" s="182">
        <f>Statistic!M65</f>
        <v>0</v>
      </c>
      <c r="AP45" s="182">
        <f>Statistic!N65</f>
        <v>0</v>
      </c>
      <c r="AQ45" s="182">
        <f>Statistic!O65</f>
        <v>0</v>
      </c>
      <c r="AR45" s="182">
        <f>Statistic!P65</f>
        <v>0</v>
      </c>
      <c r="AS45" s="181" t="str">
        <f>Statistic!A116</f>
        <v/>
      </c>
      <c r="AT45" s="183"/>
      <c r="AU45" s="183"/>
      <c r="AV45" s="183"/>
      <c r="AW45" s="183"/>
      <c r="AX45" s="183"/>
      <c r="AY45" s="183"/>
      <c r="AZ45" s="183"/>
      <c r="BA45" s="183"/>
      <c r="BB45" s="183"/>
      <c r="BC45" s="183"/>
      <c r="BD45" s="182">
        <f>Statistic!L116</f>
        <v>0</v>
      </c>
      <c r="BE45" s="182">
        <f>Statistic!M116</f>
        <v>0</v>
      </c>
      <c r="BF45" s="182">
        <f>Statistic!N116</f>
        <v>0</v>
      </c>
      <c r="BG45" s="182">
        <f>Statistic!O116</f>
        <v>0</v>
      </c>
      <c r="BH45" s="182">
        <f>Statistic!P116</f>
        <v>0</v>
      </c>
    </row>
    <row r="46" spans="1:111" x14ac:dyDescent="0.25">
      <c r="S46" s="182" t="str">
        <f t="shared" si="16"/>
        <v/>
      </c>
      <c r="T46" s="182" t="str">
        <f>Result3!D63</f>
        <v/>
      </c>
      <c r="U46" s="182" t="str">
        <f ca="1">Result3!E63</f>
        <v/>
      </c>
      <c r="V46" s="182" t="str">
        <f ca="1">Result3!F63</f>
        <v/>
      </c>
      <c r="W46" s="182" t="str">
        <f ca="1">Result3!G63</f>
        <v/>
      </c>
      <c r="X46" s="182" t="str">
        <f ca="1">Result3!H63</f>
        <v/>
      </c>
      <c r="Y46" s="182" t="str">
        <f ca="1">Result3!I63</f>
        <v/>
      </c>
      <c r="Z46" s="182" t="str">
        <f ca="1">Result3!J63</f>
        <v/>
      </c>
      <c r="AA46" s="182" t="str">
        <f ca="1">Result3!K63</f>
        <v/>
      </c>
      <c r="AB46" s="189"/>
      <c r="AC46" s="187" t="str">
        <f>Statistic!A66</f>
        <v/>
      </c>
      <c r="AD46" s="183"/>
      <c r="AE46" s="183"/>
      <c r="AF46" s="183"/>
      <c r="AG46" s="183"/>
      <c r="AH46" s="183"/>
      <c r="AI46" s="183"/>
      <c r="AJ46" s="183"/>
      <c r="AK46" s="183"/>
      <c r="AL46" s="183"/>
      <c r="AM46" s="183"/>
      <c r="AN46" s="183"/>
      <c r="AO46" s="182">
        <f>Statistic!M66</f>
        <v>0</v>
      </c>
      <c r="AP46" s="182">
        <f>Statistic!N66</f>
        <v>0</v>
      </c>
      <c r="AQ46" s="182">
        <f>Statistic!O66</f>
        <v>0</v>
      </c>
      <c r="AR46" s="182">
        <f>Statistic!P66</f>
        <v>0</v>
      </c>
      <c r="AS46" s="181" t="str">
        <f>Statistic!A117</f>
        <v/>
      </c>
      <c r="AT46" s="183"/>
      <c r="AU46" s="183"/>
      <c r="AV46" s="183"/>
      <c r="AW46" s="183"/>
      <c r="AX46" s="183"/>
      <c r="AY46" s="183"/>
      <c r="AZ46" s="183"/>
      <c r="BA46" s="183"/>
      <c r="BB46" s="183"/>
      <c r="BC46" s="183"/>
      <c r="BD46" s="183"/>
      <c r="BE46" s="182">
        <f>Statistic!M117</f>
        <v>0</v>
      </c>
      <c r="BF46" s="182">
        <f>Statistic!N117</f>
        <v>0</v>
      </c>
      <c r="BG46" s="182">
        <f>Statistic!O117</f>
        <v>0</v>
      </c>
      <c r="BH46" s="182">
        <f>Statistic!P117</f>
        <v>0</v>
      </c>
    </row>
    <row r="47" spans="1:111" x14ac:dyDescent="0.25">
      <c r="J47" s="181" t="s">
        <v>690</v>
      </c>
      <c r="K47" s="182" t="str">
        <f>Result3!B4</f>
        <v>SE</v>
      </c>
      <c r="S47" s="182" t="str">
        <f t="shared" si="16"/>
        <v/>
      </c>
      <c r="T47" s="182" t="str">
        <f>Result3!D64</f>
        <v/>
      </c>
      <c r="U47" s="182" t="str">
        <f ca="1">Result3!E64</f>
        <v/>
      </c>
      <c r="V47" s="182" t="str">
        <f ca="1">Result3!F64</f>
        <v/>
      </c>
      <c r="W47" s="182" t="str">
        <f ca="1">Result3!G64</f>
        <v/>
      </c>
      <c r="X47" s="182" t="str">
        <f ca="1">Result3!H64</f>
        <v/>
      </c>
      <c r="Y47" s="182" t="str">
        <f ca="1">Result3!I64</f>
        <v/>
      </c>
      <c r="Z47" s="182" t="str">
        <f ca="1">Result3!J64</f>
        <v/>
      </c>
      <c r="AA47" s="182" t="str">
        <f ca="1">Result3!K64</f>
        <v/>
      </c>
      <c r="AB47" s="189"/>
      <c r="AC47" s="187" t="str">
        <f>Statistic!A67</f>
        <v/>
      </c>
      <c r="AD47" s="183"/>
      <c r="AE47" s="183"/>
      <c r="AF47" s="183"/>
      <c r="AG47" s="183"/>
      <c r="AH47" s="183"/>
      <c r="AI47" s="183"/>
      <c r="AJ47" s="183"/>
      <c r="AK47" s="183"/>
      <c r="AL47" s="183"/>
      <c r="AM47" s="183"/>
      <c r="AN47" s="183"/>
      <c r="AO47" s="183"/>
      <c r="AP47" s="182">
        <f>Statistic!N67</f>
        <v>0</v>
      </c>
      <c r="AQ47" s="182">
        <f>Statistic!O67</f>
        <v>0</v>
      </c>
      <c r="AR47" s="182">
        <f>Statistic!P67</f>
        <v>0</v>
      </c>
      <c r="AS47" s="181" t="str">
        <f>Statistic!A118</f>
        <v/>
      </c>
      <c r="AT47" s="183"/>
      <c r="AU47" s="183"/>
      <c r="AV47" s="183"/>
      <c r="AW47" s="183"/>
      <c r="AX47" s="183"/>
      <c r="AY47" s="183"/>
      <c r="AZ47" s="183"/>
      <c r="BA47" s="183"/>
      <c r="BB47" s="183"/>
      <c r="BC47" s="183"/>
      <c r="BD47" s="183"/>
      <c r="BE47" s="183"/>
      <c r="BF47" s="182">
        <f>Statistic!N118</f>
        <v>0</v>
      </c>
      <c r="BG47" s="182">
        <f>Statistic!O118</f>
        <v>0</v>
      </c>
      <c r="BH47" s="182">
        <f>Statistic!P118</f>
        <v>0</v>
      </c>
    </row>
    <row r="48" spans="1:111" x14ac:dyDescent="0.25">
      <c r="J48" s="181" t="s">
        <v>692</v>
      </c>
      <c r="K48" s="182" t="str">
        <f>Result3!B5</f>
        <v>On</v>
      </c>
      <c r="L48" s="182" t="s">
        <v>691</v>
      </c>
      <c r="M48" s="184">
        <f>Result3!D5</f>
        <v>2</v>
      </c>
      <c r="S48" s="182" t="str">
        <f t="shared" si="16"/>
        <v/>
      </c>
      <c r="T48" s="182" t="str">
        <f>Result3!D65</f>
        <v/>
      </c>
      <c r="U48" s="182" t="str">
        <f ca="1">Result3!E65</f>
        <v/>
      </c>
      <c r="V48" s="182" t="str">
        <f ca="1">Result3!F65</f>
        <v/>
      </c>
      <c r="W48" s="182" t="str">
        <f ca="1">Result3!G65</f>
        <v/>
      </c>
      <c r="X48" s="182" t="str">
        <f ca="1">Result3!H65</f>
        <v/>
      </c>
      <c r="Y48" s="182" t="str">
        <f ca="1">Result3!I65</f>
        <v/>
      </c>
      <c r="Z48" s="182" t="str">
        <f ca="1">Result3!J65</f>
        <v/>
      </c>
      <c r="AA48" s="182" t="str">
        <f ca="1">Result3!K65</f>
        <v/>
      </c>
      <c r="AB48" s="189"/>
      <c r="AC48" s="187" t="str">
        <f>Statistic!A68</f>
        <v/>
      </c>
      <c r="AD48" s="183"/>
      <c r="AE48" s="183"/>
      <c r="AF48" s="183"/>
      <c r="AG48" s="183"/>
      <c r="AH48" s="183"/>
      <c r="AI48" s="183"/>
      <c r="AJ48" s="183"/>
      <c r="AK48" s="183"/>
      <c r="AL48" s="183"/>
      <c r="AM48" s="183"/>
      <c r="AN48" s="183"/>
      <c r="AO48" s="183"/>
      <c r="AP48" s="183"/>
      <c r="AQ48" s="182">
        <f>Statistic!O68</f>
        <v>0</v>
      </c>
      <c r="AR48" s="182">
        <f>Statistic!P68</f>
        <v>0</v>
      </c>
      <c r="AS48" s="181" t="str">
        <f>Statistic!A119</f>
        <v/>
      </c>
      <c r="AT48" s="183"/>
      <c r="AU48" s="183"/>
      <c r="AV48" s="183"/>
      <c r="AW48" s="183"/>
      <c r="AX48" s="183"/>
      <c r="AY48" s="183"/>
      <c r="AZ48" s="183"/>
      <c r="BA48" s="183"/>
      <c r="BB48" s="183"/>
      <c r="BC48" s="183"/>
      <c r="BD48" s="183"/>
      <c r="BE48" s="183"/>
      <c r="BF48" s="183"/>
      <c r="BG48" s="182">
        <f>Statistic!O119</f>
        <v>0</v>
      </c>
      <c r="BH48" s="182">
        <f>Statistic!P119</f>
        <v>0</v>
      </c>
    </row>
    <row r="49" spans="19:60" x14ac:dyDescent="0.25">
      <c r="S49" s="182" t="str">
        <f t="shared" si="16"/>
        <v/>
      </c>
      <c r="T49" s="182" t="str">
        <f>Result3!D66</f>
        <v/>
      </c>
      <c r="U49" s="182" t="str">
        <f ca="1">Result3!E66</f>
        <v/>
      </c>
      <c r="V49" s="182" t="str">
        <f ca="1">Result3!F66</f>
        <v/>
      </c>
      <c r="W49" s="182" t="str">
        <f ca="1">Result3!G66</f>
        <v/>
      </c>
      <c r="X49" s="182" t="str">
        <f ca="1">Result3!H66</f>
        <v/>
      </c>
      <c r="Y49" s="182" t="str">
        <f ca="1">Result3!I66</f>
        <v/>
      </c>
      <c r="Z49" s="182" t="str">
        <f ca="1">Result3!J66</f>
        <v/>
      </c>
      <c r="AA49" s="182" t="str">
        <f ca="1">Result3!K66</f>
        <v/>
      </c>
      <c r="AB49" s="189"/>
      <c r="AC49" s="187" t="str">
        <f>Statistic!A69</f>
        <v/>
      </c>
      <c r="AD49" s="183"/>
      <c r="AE49" s="183"/>
      <c r="AF49" s="183"/>
      <c r="AG49" s="183"/>
      <c r="AH49" s="183"/>
      <c r="AI49" s="183"/>
      <c r="AJ49" s="183"/>
      <c r="AK49" s="183"/>
      <c r="AL49" s="183"/>
      <c r="AM49" s="183"/>
      <c r="AN49" s="183"/>
      <c r="AO49" s="183"/>
      <c r="AP49" s="183"/>
      <c r="AQ49" s="183"/>
      <c r="AR49" s="182">
        <f>Statistic!P69</f>
        <v>0</v>
      </c>
      <c r="AS49" s="181" t="str">
        <f>Statistic!A120</f>
        <v/>
      </c>
      <c r="AT49" s="183"/>
      <c r="AU49" s="183"/>
      <c r="AV49" s="183"/>
      <c r="AW49" s="183"/>
      <c r="AX49" s="183"/>
      <c r="AY49" s="183"/>
      <c r="AZ49" s="183"/>
      <c r="BA49" s="183"/>
      <c r="BB49" s="183"/>
      <c r="BC49" s="183"/>
      <c r="BD49" s="183"/>
      <c r="BE49" s="183"/>
      <c r="BF49" s="183"/>
      <c r="BG49" s="183"/>
      <c r="BH49" s="182">
        <f>Statistic!P120</f>
        <v>0</v>
      </c>
    </row>
    <row r="50" spans="19:60" x14ac:dyDescent="0.25">
      <c r="S50" s="182" t="str">
        <f t="shared" si="16"/>
        <v/>
      </c>
      <c r="T50" s="182" t="str">
        <f>Result3!D67</f>
        <v/>
      </c>
      <c r="U50" s="182" t="str">
        <f ca="1">Result3!E67</f>
        <v/>
      </c>
      <c r="V50" s="182" t="str">
        <f ca="1">Result3!F67</f>
        <v/>
      </c>
      <c r="W50" s="182" t="str">
        <f ca="1">Result3!G67</f>
        <v/>
      </c>
      <c r="X50" s="182" t="str">
        <f ca="1">Result3!H67</f>
        <v/>
      </c>
      <c r="Y50" s="182" t="str">
        <f ca="1">Result3!I67</f>
        <v/>
      </c>
      <c r="Z50" s="182" t="str">
        <f ca="1">Result3!J67</f>
        <v/>
      </c>
      <c r="AA50" s="182" t="str">
        <f ca="1">Result3!K67</f>
        <v/>
      </c>
      <c r="AB50" s="189"/>
      <c r="AC50" s="187" t="str">
        <f>Statistic!A70</f>
        <v/>
      </c>
      <c r="AD50" s="183"/>
      <c r="AE50" s="183"/>
      <c r="AF50" s="183"/>
      <c r="AG50" s="183"/>
      <c r="AH50" s="183"/>
      <c r="AI50" s="183"/>
      <c r="AJ50" s="183"/>
      <c r="AK50" s="183"/>
      <c r="AL50" s="183"/>
      <c r="AM50" s="183"/>
      <c r="AN50" s="183"/>
      <c r="AO50" s="183"/>
      <c r="AP50" s="183"/>
      <c r="AQ50" s="183"/>
      <c r="AR50" s="183"/>
      <c r="AS50" s="181" t="str">
        <f>Statistic!A121</f>
        <v/>
      </c>
      <c r="AT50" s="183"/>
      <c r="AU50" s="183"/>
      <c r="AV50" s="183"/>
      <c r="AW50" s="183"/>
      <c r="AX50" s="183"/>
      <c r="AY50" s="183"/>
      <c r="AZ50" s="183"/>
      <c r="BA50" s="183"/>
      <c r="BB50" s="183"/>
      <c r="BC50" s="183"/>
      <c r="BD50" s="183"/>
      <c r="BE50" s="183"/>
      <c r="BF50" s="183"/>
      <c r="BG50" s="183"/>
      <c r="BH50" s="183"/>
    </row>
  </sheetData>
  <sheetProtection password="C750" sheet="1" objects="1" scenarios="1" selectLockedCells="1"/>
  <mergeCells count="10">
    <mergeCell ref="DA1:DG1"/>
    <mergeCell ref="BZ1:CF1"/>
    <mergeCell ref="CI1:CO1"/>
    <mergeCell ref="AS1:BH1"/>
    <mergeCell ref="BI1:BX1"/>
    <mergeCell ref="A1:H1"/>
    <mergeCell ref="I1:Q1"/>
    <mergeCell ref="S1:AA1"/>
    <mergeCell ref="AC1:AR1"/>
    <mergeCell ref="CR1:CX1"/>
  </mergeCells>
  <conditionalFormatting sqref="E7:G7">
    <cfRule type="expression" dxfId="17" priority="25">
      <formula>$F$7=""</formula>
    </cfRule>
  </conditionalFormatting>
  <conditionalFormatting sqref="F8:G8">
    <cfRule type="expression" dxfId="16" priority="24">
      <formula>$F$8=""</formula>
    </cfRule>
  </conditionalFormatting>
  <conditionalFormatting sqref="A11:B11">
    <cfRule type="expression" dxfId="15" priority="19">
      <formula>($A11="")=FALSE</formula>
    </cfRule>
  </conditionalFormatting>
  <conditionalFormatting sqref="AC19:AR34">
    <cfRule type="expression" dxfId="14" priority="17">
      <formula>$AC$19="No_Gene"</formula>
    </cfRule>
  </conditionalFormatting>
  <conditionalFormatting sqref="AC35:AR50">
    <cfRule type="expression" dxfId="13" priority="16">
      <formula>$AC$35="No_Gene"</formula>
    </cfRule>
  </conditionalFormatting>
  <conditionalFormatting sqref="AS3:BH18">
    <cfRule type="expression" dxfId="12" priority="15">
      <formula>$AS$3="No_Gene"</formula>
    </cfRule>
  </conditionalFormatting>
  <conditionalFormatting sqref="AS19:BH34">
    <cfRule type="expression" dxfId="11" priority="14">
      <formula>$AS$19="No_Gene"</formula>
    </cfRule>
  </conditionalFormatting>
  <conditionalFormatting sqref="AS35:BH50">
    <cfRule type="expression" dxfId="10" priority="13">
      <formula>$AS$35="No_Gene"</formula>
    </cfRule>
  </conditionalFormatting>
  <conditionalFormatting sqref="BI3:BY17 BI18:BX18">
    <cfRule type="expression" dxfId="9" priority="12">
      <formula>$BI$3="No_Gene"</formula>
    </cfRule>
  </conditionalFormatting>
  <conditionalFormatting sqref="BI1:BZ1 CH1:CI1 DA1 CQ1:CR1">
    <cfRule type="expression" dxfId="8" priority="11">
      <formula>$BI$3="No_Gene"</formula>
    </cfRule>
  </conditionalFormatting>
  <conditionalFormatting sqref="AS1:BH1">
    <cfRule type="expression" dxfId="7" priority="10">
      <formula>$AS$3="No_Gene"</formula>
    </cfRule>
  </conditionalFormatting>
  <conditionalFormatting sqref="E7:F7">
    <cfRule type="expression" dxfId="6" priority="9">
      <formula>$F$7=""</formula>
    </cfRule>
  </conditionalFormatting>
  <conditionalFormatting sqref="E8:G8 G7">
    <cfRule type="expression" dxfId="5" priority="8">
      <formula>$F$7=""</formula>
    </cfRule>
  </conditionalFormatting>
  <conditionalFormatting sqref="A12:B12">
    <cfRule type="expression" dxfId="4" priority="4">
      <formula>($A12="")=FALSE</formula>
    </cfRule>
  </conditionalFormatting>
  <conditionalFormatting sqref="A13:B13">
    <cfRule type="expression" dxfId="3" priority="3">
      <formula>($A13="")=FALSE</formula>
    </cfRule>
  </conditionalFormatting>
  <conditionalFormatting sqref="A15:B21">
    <cfRule type="expression" dxfId="2" priority="2">
      <formula>($A15="")=FALSE</formula>
    </cfRule>
  </conditionalFormatting>
  <conditionalFormatting sqref="A24:E39">
    <cfRule type="expression" dxfId="1" priority="1">
      <formula>($A24="")=FALSE</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B70"/>
  <sheetViews>
    <sheetView workbookViewId="0">
      <selection activeCell="I7" sqref="I7"/>
    </sheetView>
  </sheetViews>
  <sheetFormatPr defaultRowHeight="15" x14ac:dyDescent="0.25"/>
  <cols>
    <col min="1" max="7" width="9.140625" style="23" customWidth="1"/>
    <col min="8" max="8" width="1.85546875" style="23" customWidth="1"/>
    <col min="9" max="14" width="11.85546875" style="23" customWidth="1"/>
    <col min="15" max="16384" width="9.140625" style="23"/>
  </cols>
  <sheetData>
    <row r="1" spans="1:28" ht="15.75" thickBot="1" x14ac:dyDescent="0.3">
      <c r="A1" s="35" t="s">
        <v>7</v>
      </c>
      <c r="B1" s="35" t="s">
        <v>8</v>
      </c>
      <c r="C1" s="3" t="s">
        <v>27</v>
      </c>
      <c r="D1" s="47" t="s">
        <v>9</v>
      </c>
      <c r="H1" s="27"/>
      <c r="I1" s="27" t="b">
        <f t="shared" ref="I1:N1" ca="1" si="0">IF(OR(INDIRECT("D"&amp;I3)="",INDIRECT("D"&amp;I4)=""),FALSE,TRUE)</f>
        <v>1</v>
      </c>
      <c r="J1" s="27" t="b">
        <f t="shared" ca="1" si="0"/>
        <v>0</v>
      </c>
      <c r="K1" s="27" t="b">
        <f t="shared" ca="1" si="0"/>
        <v>1</v>
      </c>
      <c r="L1" s="27" t="b">
        <f t="shared" ca="1" si="0"/>
        <v>0</v>
      </c>
      <c r="M1" s="27" t="b">
        <f t="shared" ca="1" si="0"/>
        <v>0</v>
      </c>
      <c r="N1" s="27" t="b">
        <f t="shared" ca="1" si="0"/>
        <v>0</v>
      </c>
      <c r="O1" s="27"/>
      <c r="P1" s="27"/>
      <c r="Q1" s="27"/>
      <c r="R1" s="27"/>
      <c r="S1" s="27"/>
      <c r="T1" s="27"/>
      <c r="U1" s="27"/>
      <c r="V1" s="27"/>
      <c r="W1" s="27"/>
      <c r="X1" s="27"/>
      <c r="Y1" s="27"/>
      <c r="Z1" s="27"/>
      <c r="AA1" s="27" t="s">
        <v>906</v>
      </c>
      <c r="AB1" s="27" t="str">
        <f>Result3!F1</f>
        <v>ParA</v>
      </c>
    </row>
    <row r="2" spans="1:28" x14ac:dyDescent="0.25">
      <c r="A2" s="47" t="s">
        <v>69</v>
      </c>
      <c r="B2" s="47" t="s">
        <v>600</v>
      </c>
      <c r="C2" s="47" t="s">
        <v>70</v>
      </c>
      <c r="D2" s="47" t="s">
        <v>621</v>
      </c>
      <c r="E2" s="27"/>
      <c r="H2" s="27">
        <f ca="1">SUM(I2:N2)</f>
        <v>0</v>
      </c>
      <c r="I2" s="27">
        <f t="shared" ref="I2:N2" ca="1" si="1">COUNTIF(I7:I70,"&lt;="&amp;$J$5)</f>
        <v>0</v>
      </c>
      <c r="J2" s="27">
        <f t="shared" ca="1" si="1"/>
        <v>0</v>
      </c>
      <c r="K2" s="27">
        <f t="shared" si="1"/>
        <v>0</v>
      </c>
      <c r="L2" s="27">
        <f t="shared" si="1"/>
        <v>0</v>
      </c>
      <c r="M2" s="27">
        <f t="shared" si="1"/>
        <v>0</v>
      </c>
      <c r="N2" s="27">
        <f t="shared" si="1"/>
        <v>0</v>
      </c>
      <c r="O2" s="27"/>
      <c r="P2" s="27"/>
      <c r="Q2" s="27"/>
      <c r="R2" s="27"/>
      <c r="S2" s="27"/>
      <c r="T2" s="27"/>
      <c r="U2" s="27"/>
      <c r="V2" s="27"/>
      <c r="W2" s="27"/>
      <c r="X2" s="27"/>
      <c r="Y2" s="27"/>
      <c r="Z2" s="27"/>
      <c r="AA2" s="27" t="s">
        <v>907</v>
      </c>
      <c r="AB2" s="27" t="str">
        <f>Result3!F2</f>
        <v/>
      </c>
    </row>
    <row r="3" spans="1:28" x14ac:dyDescent="0.25">
      <c r="A3" s="186"/>
      <c r="B3" s="88" t="s">
        <v>931</v>
      </c>
      <c r="H3" s="27" t="s">
        <v>571</v>
      </c>
      <c r="I3" s="27">
        <v>1</v>
      </c>
      <c r="J3" s="27">
        <v>1</v>
      </c>
      <c r="K3" s="27">
        <v>2</v>
      </c>
      <c r="L3" s="27">
        <v>2</v>
      </c>
      <c r="M3" s="27">
        <v>3</v>
      </c>
      <c r="N3" s="27">
        <v>3</v>
      </c>
      <c r="O3" s="27" t="str">
        <f t="shared" ref="O3:T4" ca="1" si="2">IF(I$1,INDEX(Ref_Names,I3),"")</f>
        <v>ParA</v>
      </c>
      <c r="P3" s="27" t="str">
        <f t="shared" ca="1" si="2"/>
        <v/>
      </c>
      <c r="Q3" s="27">
        <f t="shared" ca="1" si="2"/>
        <v>0</v>
      </c>
      <c r="R3" s="27" t="str">
        <f t="shared" ca="1" si="2"/>
        <v/>
      </c>
      <c r="S3" s="27" t="str">
        <f t="shared" ca="1" si="2"/>
        <v/>
      </c>
      <c r="T3" s="27" t="str">
        <f t="shared" ca="1" si="2"/>
        <v/>
      </c>
      <c r="U3" s="27" t="str">
        <f ca="1">U4&amp;V4&amp;W4&amp;X4&amp;Y4&amp;Z4</f>
        <v/>
      </c>
      <c r="V3" s="27"/>
      <c r="W3" s="27"/>
      <c r="X3" s="27"/>
      <c r="Y3" s="27"/>
      <c r="Z3" s="27"/>
      <c r="AA3" s="27" t="s">
        <v>908</v>
      </c>
      <c r="AB3" s="27" t="str">
        <f>Result3!F3</f>
        <v/>
      </c>
    </row>
    <row r="4" spans="1:28" x14ac:dyDescent="0.25">
      <c r="A4" s="218" t="s">
        <v>930</v>
      </c>
      <c r="B4" s="218" t="str">
        <f ca="1">O3</f>
        <v>ParA</v>
      </c>
      <c r="C4" s="218" t="str">
        <f t="shared" ref="C4:G4" ca="1" si="3">P3</f>
        <v/>
      </c>
      <c r="D4" s="218">
        <f t="shared" ca="1" si="3"/>
        <v>0</v>
      </c>
      <c r="E4" s="218" t="str">
        <f t="shared" ca="1" si="3"/>
        <v/>
      </c>
      <c r="F4" s="218" t="str">
        <f t="shared" ca="1" si="3"/>
        <v/>
      </c>
      <c r="G4" s="218" t="str">
        <f t="shared" ca="1" si="3"/>
        <v/>
      </c>
      <c r="H4" s="27" t="s">
        <v>909</v>
      </c>
      <c r="I4" s="27">
        <v>2</v>
      </c>
      <c r="J4" s="27">
        <v>3</v>
      </c>
      <c r="K4" s="27">
        <v>1</v>
      </c>
      <c r="L4" s="27">
        <v>3</v>
      </c>
      <c r="M4" s="27">
        <v>1</v>
      </c>
      <c r="N4" s="27">
        <v>2</v>
      </c>
      <c r="O4" s="27">
        <f t="shared" ca="1" si="2"/>
        <v>0</v>
      </c>
      <c r="P4" s="27" t="str">
        <f t="shared" ca="1" si="2"/>
        <v/>
      </c>
      <c r="Q4" s="27" t="str">
        <f t="shared" ca="1" si="2"/>
        <v>ParA</v>
      </c>
      <c r="R4" s="27" t="str">
        <f t="shared" ca="1" si="2"/>
        <v/>
      </c>
      <c r="S4" s="27" t="str">
        <f t="shared" ca="1" si="2"/>
        <v/>
      </c>
      <c r="T4" s="27" t="str">
        <f t="shared" ca="1" si="2"/>
        <v/>
      </c>
      <c r="U4" s="27" t="str">
        <f ca="1">IF(U5="","",O3&amp;" in the sample ("&amp;U5&amp;") using "&amp;O4&amp;" as reference. ")</f>
        <v/>
      </c>
      <c r="V4" s="27" t="str">
        <f t="shared" ref="V4:Z4" ca="1" si="4">IF(V5="","",P3&amp;" in the sample ("&amp;V5&amp;") using "&amp;P4&amp;" as reference. ")</f>
        <v/>
      </c>
      <c r="W4" s="27" t="str">
        <f t="shared" si="4"/>
        <v/>
      </c>
      <c r="X4" s="27" t="str">
        <f t="shared" si="4"/>
        <v/>
      </c>
      <c r="Y4" s="27" t="str">
        <f t="shared" si="4"/>
        <v/>
      </c>
      <c r="Z4" s="27" t="str">
        <f t="shared" si="4"/>
        <v/>
      </c>
    </row>
    <row r="5" spans="1:28" x14ac:dyDescent="0.25">
      <c r="A5" s="218" t="s">
        <v>589</v>
      </c>
      <c r="B5" s="218">
        <f ca="1">O4</f>
        <v>0</v>
      </c>
      <c r="C5" s="218" t="str">
        <f t="shared" ref="C5" ca="1" si="5">P4</f>
        <v/>
      </c>
      <c r="D5" s="218" t="str">
        <f t="shared" ref="D5" ca="1" si="6">Q4</f>
        <v>ParA</v>
      </c>
      <c r="E5" s="218" t="str">
        <f t="shared" ref="E5" ca="1" si="7">R4</f>
        <v/>
      </c>
      <c r="F5" s="218" t="str">
        <f t="shared" ref="F5" ca="1" si="8">S4</f>
        <v/>
      </c>
      <c r="G5" s="218" t="str">
        <f t="shared" ref="G5" ca="1" si="9">T4</f>
        <v/>
      </c>
      <c r="I5" s="283" t="s">
        <v>904</v>
      </c>
      <c r="J5" s="205">
        <v>0.05</v>
      </c>
      <c r="O5" s="27"/>
      <c r="P5" s="27"/>
      <c r="Q5" s="27"/>
      <c r="R5" s="27"/>
      <c r="S5" s="27"/>
      <c r="T5" s="27"/>
      <c r="U5" s="28" t="str">
        <f ca="1">U70</f>
        <v/>
      </c>
      <c r="V5" s="28" t="str">
        <f t="shared" ref="V5:Z5" ca="1" si="10">V70</f>
        <v/>
      </c>
      <c r="W5" s="28" t="str">
        <f t="shared" si="10"/>
        <v/>
      </c>
      <c r="X5" s="28" t="str">
        <f t="shared" si="10"/>
        <v/>
      </c>
      <c r="Y5" s="28" t="str">
        <f t="shared" si="10"/>
        <v/>
      </c>
      <c r="Z5" s="28" t="str">
        <f t="shared" si="10"/>
        <v/>
      </c>
    </row>
    <row r="6" spans="1:28" x14ac:dyDescent="0.25">
      <c r="A6" s="218" t="s">
        <v>509</v>
      </c>
      <c r="B6" s="218" t="str">
        <f ca="1">IF(B4="","","It_"&amp;B4)</f>
        <v>It_ParA</v>
      </c>
      <c r="C6" s="218" t="str">
        <f t="shared" ref="C6:G6" ca="1" si="11">IF(C4="","","It_"&amp;C4)</f>
        <v/>
      </c>
      <c r="D6" s="218" t="str">
        <f t="shared" ca="1" si="11"/>
        <v>It_0</v>
      </c>
      <c r="E6" s="218" t="str">
        <f t="shared" ca="1" si="11"/>
        <v/>
      </c>
      <c r="F6" s="218" t="str">
        <f t="shared" ca="1" si="11"/>
        <v/>
      </c>
      <c r="G6" s="218" t="str">
        <f t="shared" ca="1" si="11"/>
        <v/>
      </c>
      <c r="I6" s="218" t="str">
        <f ca="1">IF(B4="","","N_"&amp;B6)</f>
        <v>N_It_ParA</v>
      </c>
      <c r="J6" s="218" t="str">
        <f t="shared" ref="J6:N6" ca="1" si="12">IF(C4="","","N_"&amp;C6)</f>
        <v/>
      </c>
      <c r="K6" s="218" t="str">
        <f t="shared" ca="1" si="12"/>
        <v>N_It_0</v>
      </c>
      <c r="L6" s="218" t="str">
        <f t="shared" ca="1" si="12"/>
        <v/>
      </c>
      <c r="M6" s="218" t="str">
        <f t="shared" ca="1" si="12"/>
        <v/>
      </c>
      <c r="N6" s="218" t="str">
        <f t="shared" ca="1" si="12"/>
        <v/>
      </c>
      <c r="O6" s="28" t="str">
        <f ca="1">O3&amp;"/"&amp;O4</f>
        <v>ParA/0</v>
      </c>
      <c r="P6" s="28" t="str">
        <f t="shared" ref="P6:T6" ca="1" si="13">P3&amp;"/"&amp;P4</f>
        <v>/</v>
      </c>
      <c r="Q6" s="28" t="str">
        <f t="shared" ca="1" si="13"/>
        <v>0/ParA</v>
      </c>
      <c r="R6" s="28" t="str">
        <f t="shared" ca="1" si="13"/>
        <v>/</v>
      </c>
      <c r="S6" s="28" t="str">
        <f t="shared" ca="1" si="13"/>
        <v>/</v>
      </c>
      <c r="T6" s="28" t="str">
        <f t="shared" ca="1" si="13"/>
        <v>/</v>
      </c>
      <c r="U6" s="28" t="str">
        <f>""</f>
        <v/>
      </c>
      <c r="V6" s="28" t="str">
        <f>""</f>
        <v/>
      </c>
      <c r="W6" s="28" t="str">
        <f>""</f>
        <v/>
      </c>
      <c r="X6" s="28" t="str">
        <f>""</f>
        <v/>
      </c>
      <c r="Y6" s="28" t="str">
        <f>""</f>
        <v/>
      </c>
      <c r="Z6" s="28" t="str">
        <f>""</f>
        <v/>
      </c>
    </row>
    <row r="7" spans="1:28" x14ac:dyDescent="0.25">
      <c r="A7" s="276" t="str">
        <f>Ref_1!B5</f>
        <v>1_1</v>
      </c>
      <c r="B7" s="276" t="str">
        <f ca="1">Ref_1!AB5</f>
        <v/>
      </c>
      <c r="C7" s="276" t="str">
        <f ca="1">Ref_1!AE5</f>
        <v/>
      </c>
      <c r="D7" s="276" t="str">
        <f>Ref_2!AB5</f>
        <v/>
      </c>
      <c r="E7" s="276" t="str">
        <f>Ref_2!AE5</f>
        <v/>
      </c>
      <c r="F7" s="276" t="str">
        <f>Ref_3!AB5</f>
        <v/>
      </c>
      <c r="G7" s="276" t="str">
        <f>Ref_3!AE5</f>
        <v/>
      </c>
      <c r="I7" s="276" t="str">
        <f ca="1">IFERROR(_xlfn.NORM.DIST(B7,AVERAGE(B$7:B$70),_xlfn.STDEV.S(B$7:B$70),FALSE),"")</f>
        <v/>
      </c>
      <c r="J7" s="276" t="str">
        <f t="shared" ref="J7:N22" ca="1" si="14">IFERROR(_xlfn.NORM.DIST(C7,AVERAGE(C$7:C$70),_xlfn.STDEV.S(C$7:C$70),FALSE),"")</f>
        <v/>
      </c>
      <c r="K7" s="276" t="str">
        <f t="shared" si="14"/>
        <v/>
      </c>
      <c r="L7" s="276" t="str">
        <f t="shared" si="14"/>
        <v/>
      </c>
      <c r="M7" s="276" t="str">
        <f t="shared" si="14"/>
        <v/>
      </c>
      <c r="N7" s="276" t="str">
        <f t="shared" si="14"/>
        <v/>
      </c>
      <c r="O7" s="28" t="str">
        <f t="shared" ref="O7:O38" ca="1" si="15">IF(I7&lt;=$J$5,$A7,"")</f>
        <v/>
      </c>
      <c r="P7" s="28" t="str">
        <f t="shared" ref="P7:P38" ca="1" si="16">IF(J7&lt;=$J$5,$A7,"")</f>
        <v/>
      </c>
      <c r="Q7" s="28" t="str">
        <f t="shared" ref="Q7:Q38" si="17">IF(K7&lt;=$J$5,$A7,"")</f>
        <v/>
      </c>
      <c r="R7" s="28" t="str">
        <f t="shared" ref="R7:R38" si="18">IF(L7&lt;=$J$5,$A7,"")</f>
        <v/>
      </c>
      <c r="S7" s="28" t="str">
        <f t="shared" ref="S7:S38" si="19">IF(M7&lt;=$J$5,$A7,"")</f>
        <v/>
      </c>
      <c r="T7" s="28" t="str">
        <f t="shared" ref="T7:T38" si="20">IF(N7&lt;=$J$5,$A7,"")</f>
        <v/>
      </c>
      <c r="U7" s="51" t="str">
        <f t="shared" ref="U7:U38" ca="1" si="21">IF(O7="",U6,U6&amp;" "&amp;O7)</f>
        <v/>
      </c>
      <c r="V7" s="51" t="str">
        <f t="shared" ref="V7:V38" ca="1" si="22">IF(P7="",V6,V6&amp;" "&amp;P7)</f>
        <v/>
      </c>
      <c r="W7" s="51" t="str">
        <f t="shared" ref="W7:W38" si="23">IF(Q7="",W6,W6&amp;" "&amp;Q7)</f>
        <v/>
      </c>
      <c r="X7" s="51" t="str">
        <f t="shared" ref="X7:X38" si="24">IF(R7="",X6,X6&amp;" "&amp;R7)</f>
        <v/>
      </c>
      <c r="Y7" s="51" t="str">
        <f t="shared" ref="Y7:Y38" si="25">IF(S7="",Y6,Y6&amp;" "&amp;S7)</f>
        <v/>
      </c>
      <c r="Z7" s="51" t="str">
        <f t="shared" ref="Z7:Z38" si="26">IF(T7="",Z6,Z6&amp;" "&amp;T7)</f>
        <v/>
      </c>
    </row>
    <row r="8" spans="1:28" x14ac:dyDescent="0.25">
      <c r="A8" s="276" t="str">
        <f>Ref_1!B6</f>
        <v>1_2</v>
      </c>
      <c r="B8" s="276" t="str">
        <f ca="1">Ref_1!AB6</f>
        <v/>
      </c>
      <c r="C8" s="276" t="str">
        <f ca="1">Ref_1!AE6</f>
        <v/>
      </c>
      <c r="D8" s="276" t="str">
        <f>Ref_2!AB6</f>
        <v/>
      </c>
      <c r="E8" s="276" t="str">
        <f>Ref_2!AE6</f>
        <v/>
      </c>
      <c r="F8" s="276" t="str">
        <f>Ref_3!AB6</f>
        <v/>
      </c>
      <c r="G8" s="276" t="str">
        <f>Ref_3!AE6</f>
        <v/>
      </c>
      <c r="I8" s="276" t="str">
        <f t="shared" ref="I8:I70" ca="1" si="27">IFERROR(_xlfn.NORM.DIST(B8,AVERAGE(B$7:B$70),_xlfn.STDEV.S(B$7:B$70),FALSE),"")</f>
        <v/>
      </c>
      <c r="J8" s="276" t="str">
        <f t="shared" ca="1" si="14"/>
        <v/>
      </c>
      <c r="K8" s="276" t="str">
        <f t="shared" si="14"/>
        <v/>
      </c>
      <c r="L8" s="276" t="str">
        <f t="shared" si="14"/>
        <v/>
      </c>
      <c r="M8" s="276" t="str">
        <f t="shared" si="14"/>
        <v/>
      </c>
      <c r="N8" s="276" t="str">
        <f t="shared" si="14"/>
        <v/>
      </c>
      <c r="O8" s="28" t="str">
        <f t="shared" ca="1" si="15"/>
        <v/>
      </c>
      <c r="P8" s="28" t="str">
        <f t="shared" ca="1" si="16"/>
        <v/>
      </c>
      <c r="Q8" s="28" t="str">
        <f t="shared" si="17"/>
        <v/>
      </c>
      <c r="R8" s="28" t="str">
        <f t="shared" si="18"/>
        <v/>
      </c>
      <c r="S8" s="28" t="str">
        <f t="shared" si="19"/>
        <v/>
      </c>
      <c r="T8" s="28" t="str">
        <f t="shared" si="20"/>
        <v/>
      </c>
      <c r="U8" s="51" t="str">
        <f t="shared" ca="1" si="21"/>
        <v/>
      </c>
      <c r="V8" s="51" t="str">
        <f t="shared" ca="1" si="22"/>
        <v/>
      </c>
      <c r="W8" s="51" t="str">
        <f t="shared" si="23"/>
        <v/>
      </c>
      <c r="X8" s="51" t="str">
        <f t="shared" si="24"/>
        <v/>
      </c>
      <c r="Y8" s="51" t="str">
        <f t="shared" si="25"/>
        <v/>
      </c>
      <c r="Z8" s="51" t="str">
        <f t="shared" si="26"/>
        <v/>
      </c>
    </row>
    <row r="9" spans="1:28" x14ac:dyDescent="0.25">
      <c r="A9" s="276" t="str">
        <f>Ref_1!B7</f>
        <v>1_3</v>
      </c>
      <c r="B9" s="276" t="str">
        <f ca="1">Ref_1!AB7</f>
        <v/>
      </c>
      <c r="C9" s="276" t="str">
        <f ca="1">Ref_1!AE7</f>
        <v/>
      </c>
      <c r="D9" s="276" t="str">
        <f>Ref_2!AB7</f>
        <v/>
      </c>
      <c r="E9" s="276" t="str">
        <f>Ref_2!AE7</f>
        <v/>
      </c>
      <c r="F9" s="276" t="str">
        <f>Ref_3!AB7</f>
        <v/>
      </c>
      <c r="G9" s="276" t="str">
        <f>Ref_3!AE7</f>
        <v/>
      </c>
      <c r="I9" s="276" t="str">
        <f t="shared" ca="1" si="27"/>
        <v/>
      </c>
      <c r="J9" s="276" t="str">
        <f t="shared" ca="1" si="14"/>
        <v/>
      </c>
      <c r="K9" s="276" t="str">
        <f t="shared" si="14"/>
        <v/>
      </c>
      <c r="L9" s="276" t="str">
        <f t="shared" si="14"/>
        <v/>
      </c>
      <c r="M9" s="276" t="str">
        <f t="shared" si="14"/>
        <v/>
      </c>
      <c r="N9" s="276" t="str">
        <f t="shared" si="14"/>
        <v/>
      </c>
      <c r="O9" s="28" t="str">
        <f t="shared" ca="1" si="15"/>
        <v/>
      </c>
      <c r="P9" s="28" t="str">
        <f t="shared" ca="1" si="16"/>
        <v/>
      </c>
      <c r="Q9" s="28" t="str">
        <f t="shared" si="17"/>
        <v/>
      </c>
      <c r="R9" s="28" t="str">
        <f t="shared" si="18"/>
        <v/>
      </c>
      <c r="S9" s="28" t="str">
        <f t="shared" si="19"/>
        <v/>
      </c>
      <c r="T9" s="28" t="str">
        <f t="shared" si="20"/>
        <v/>
      </c>
      <c r="U9" s="51" t="str">
        <f t="shared" ca="1" si="21"/>
        <v/>
      </c>
      <c r="V9" s="51" t="str">
        <f t="shared" ca="1" si="22"/>
        <v/>
      </c>
      <c r="W9" s="51" t="str">
        <f t="shared" si="23"/>
        <v/>
      </c>
      <c r="X9" s="51" t="str">
        <f t="shared" si="24"/>
        <v/>
      </c>
      <c r="Y9" s="51" t="str">
        <f t="shared" si="25"/>
        <v/>
      </c>
      <c r="Z9" s="51" t="str">
        <f t="shared" si="26"/>
        <v/>
      </c>
    </row>
    <row r="10" spans="1:28" x14ac:dyDescent="0.25">
      <c r="A10" s="276" t="str">
        <f>Ref_1!B8</f>
        <v>2_1</v>
      </c>
      <c r="B10" s="276" t="str">
        <f ca="1">Ref_1!AB8</f>
        <v/>
      </c>
      <c r="C10" s="276" t="str">
        <f ca="1">Ref_1!AE8</f>
        <v/>
      </c>
      <c r="D10" s="276" t="str">
        <f>Ref_2!AB8</f>
        <v/>
      </c>
      <c r="E10" s="276" t="str">
        <f>Ref_2!AE8</f>
        <v/>
      </c>
      <c r="F10" s="276" t="str">
        <f>Ref_3!AB8</f>
        <v/>
      </c>
      <c r="G10" s="276" t="str">
        <f>Ref_3!AE8</f>
        <v/>
      </c>
      <c r="I10" s="276" t="str">
        <f t="shared" ca="1" si="27"/>
        <v/>
      </c>
      <c r="J10" s="276" t="str">
        <f t="shared" ca="1" si="14"/>
        <v/>
      </c>
      <c r="K10" s="276" t="str">
        <f t="shared" si="14"/>
        <v/>
      </c>
      <c r="L10" s="276" t="str">
        <f t="shared" si="14"/>
        <v/>
      </c>
      <c r="M10" s="276" t="str">
        <f t="shared" si="14"/>
        <v/>
      </c>
      <c r="N10" s="276" t="str">
        <f t="shared" si="14"/>
        <v/>
      </c>
      <c r="O10" s="28" t="str">
        <f t="shared" ca="1" si="15"/>
        <v/>
      </c>
      <c r="P10" s="28" t="str">
        <f t="shared" ca="1" si="16"/>
        <v/>
      </c>
      <c r="Q10" s="28" t="str">
        <f t="shared" si="17"/>
        <v/>
      </c>
      <c r="R10" s="28" t="str">
        <f t="shared" si="18"/>
        <v/>
      </c>
      <c r="S10" s="28" t="str">
        <f t="shared" si="19"/>
        <v/>
      </c>
      <c r="T10" s="28" t="str">
        <f t="shared" si="20"/>
        <v/>
      </c>
      <c r="U10" s="51" t="str">
        <f t="shared" ca="1" si="21"/>
        <v/>
      </c>
      <c r="V10" s="51" t="str">
        <f t="shared" ca="1" si="22"/>
        <v/>
      </c>
      <c r="W10" s="51" t="str">
        <f t="shared" si="23"/>
        <v/>
      </c>
      <c r="X10" s="51" t="str">
        <f t="shared" si="24"/>
        <v/>
      </c>
      <c r="Y10" s="51" t="str">
        <f t="shared" si="25"/>
        <v/>
      </c>
      <c r="Z10" s="51" t="str">
        <f t="shared" si="26"/>
        <v/>
      </c>
    </row>
    <row r="11" spans="1:28" x14ac:dyDescent="0.25">
      <c r="A11" s="276" t="str">
        <f>Ref_1!B9</f>
        <v>2_2</v>
      </c>
      <c r="B11" s="276" t="str">
        <f ca="1">Ref_1!AB9</f>
        <v/>
      </c>
      <c r="C11" s="276" t="str">
        <f ca="1">Ref_1!AE9</f>
        <v/>
      </c>
      <c r="D11" s="276" t="str">
        <f>Ref_2!AB9</f>
        <v/>
      </c>
      <c r="E11" s="276" t="str">
        <f>Ref_2!AE9</f>
        <v/>
      </c>
      <c r="F11" s="276" t="str">
        <f>Ref_3!AB9</f>
        <v/>
      </c>
      <c r="G11" s="276" t="str">
        <f>Ref_3!AE9</f>
        <v/>
      </c>
      <c r="I11" s="276" t="str">
        <f t="shared" ca="1" si="27"/>
        <v/>
      </c>
      <c r="J11" s="276" t="str">
        <f t="shared" ca="1" si="14"/>
        <v/>
      </c>
      <c r="K11" s="276" t="str">
        <f t="shared" si="14"/>
        <v/>
      </c>
      <c r="L11" s="276" t="str">
        <f t="shared" si="14"/>
        <v/>
      </c>
      <c r="M11" s="276" t="str">
        <f t="shared" si="14"/>
        <v/>
      </c>
      <c r="N11" s="276" t="str">
        <f t="shared" si="14"/>
        <v/>
      </c>
      <c r="O11" s="28" t="str">
        <f t="shared" ca="1" si="15"/>
        <v/>
      </c>
      <c r="P11" s="28" t="str">
        <f t="shared" ca="1" si="16"/>
        <v/>
      </c>
      <c r="Q11" s="28" t="str">
        <f t="shared" si="17"/>
        <v/>
      </c>
      <c r="R11" s="28" t="str">
        <f t="shared" si="18"/>
        <v/>
      </c>
      <c r="S11" s="28" t="str">
        <f t="shared" si="19"/>
        <v/>
      </c>
      <c r="T11" s="28" t="str">
        <f t="shared" si="20"/>
        <v/>
      </c>
      <c r="U11" s="51" t="str">
        <f t="shared" ca="1" si="21"/>
        <v/>
      </c>
      <c r="V11" s="51" t="str">
        <f t="shared" ca="1" si="22"/>
        <v/>
      </c>
      <c r="W11" s="51" t="str">
        <f t="shared" si="23"/>
        <v/>
      </c>
      <c r="X11" s="51" t="str">
        <f t="shared" si="24"/>
        <v/>
      </c>
      <c r="Y11" s="51" t="str">
        <f t="shared" si="25"/>
        <v/>
      </c>
      <c r="Z11" s="51" t="str">
        <f t="shared" si="26"/>
        <v/>
      </c>
    </row>
    <row r="12" spans="1:28" x14ac:dyDescent="0.25">
      <c r="A12" s="276" t="str">
        <f>Ref_1!B10</f>
        <v>2_3</v>
      </c>
      <c r="B12" s="276" t="str">
        <f ca="1">Ref_1!AB10</f>
        <v/>
      </c>
      <c r="C12" s="276" t="str">
        <f ca="1">Ref_1!AE10</f>
        <v/>
      </c>
      <c r="D12" s="276" t="str">
        <f>Ref_2!AB10</f>
        <v/>
      </c>
      <c r="E12" s="276" t="str">
        <f>Ref_2!AE10</f>
        <v/>
      </c>
      <c r="F12" s="276" t="str">
        <f>Ref_3!AB10</f>
        <v/>
      </c>
      <c r="G12" s="276" t="str">
        <f>Ref_3!AE10</f>
        <v/>
      </c>
      <c r="I12" s="276" t="str">
        <f t="shared" ca="1" si="27"/>
        <v/>
      </c>
      <c r="J12" s="276" t="str">
        <f t="shared" ca="1" si="14"/>
        <v/>
      </c>
      <c r="K12" s="276" t="str">
        <f t="shared" si="14"/>
        <v/>
      </c>
      <c r="L12" s="276" t="str">
        <f t="shared" si="14"/>
        <v/>
      </c>
      <c r="M12" s="276" t="str">
        <f t="shared" si="14"/>
        <v/>
      </c>
      <c r="N12" s="276" t="str">
        <f t="shared" si="14"/>
        <v/>
      </c>
      <c r="O12" s="28" t="str">
        <f t="shared" ca="1" si="15"/>
        <v/>
      </c>
      <c r="P12" s="28" t="str">
        <f t="shared" ca="1" si="16"/>
        <v/>
      </c>
      <c r="Q12" s="28" t="str">
        <f t="shared" si="17"/>
        <v/>
      </c>
      <c r="R12" s="28" t="str">
        <f t="shared" si="18"/>
        <v/>
      </c>
      <c r="S12" s="28" t="str">
        <f t="shared" si="19"/>
        <v/>
      </c>
      <c r="T12" s="28" t="str">
        <f t="shared" si="20"/>
        <v/>
      </c>
      <c r="U12" s="51" t="str">
        <f t="shared" ca="1" si="21"/>
        <v/>
      </c>
      <c r="V12" s="51" t="str">
        <f t="shared" ca="1" si="22"/>
        <v/>
      </c>
      <c r="W12" s="51" t="str">
        <f t="shared" si="23"/>
        <v/>
      </c>
      <c r="X12" s="51" t="str">
        <f t="shared" si="24"/>
        <v/>
      </c>
      <c r="Y12" s="51" t="str">
        <f t="shared" si="25"/>
        <v/>
      </c>
      <c r="Z12" s="51" t="str">
        <f t="shared" si="26"/>
        <v/>
      </c>
    </row>
    <row r="13" spans="1:28" x14ac:dyDescent="0.25">
      <c r="A13" s="276" t="str">
        <f>Ref_1!B11</f>
        <v>3_1</v>
      </c>
      <c r="B13" s="276" t="str">
        <f ca="1">Ref_1!AB11</f>
        <v/>
      </c>
      <c r="C13" s="276" t="str">
        <f ca="1">Ref_1!AE11</f>
        <v/>
      </c>
      <c r="D13" s="276" t="str">
        <f>Ref_2!AB11</f>
        <v/>
      </c>
      <c r="E13" s="276" t="str">
        <f>Ref_2!AE11</f>
        <v/>
      </c>
      <c r="F13" s="276" t="str">
        <f>Ref_3!AB11</f>
        <v/>
      </c>
      <c r="G13" s="276" t="str">
        <f>Ref_3!AE11</f>
        <v/>
      </c>
      <c r="I13" s="276" t="str">
        <f t="shared" ca="1" si="27"/>
        <v/>
      </c>
      <c r="J13" s="276" t="str">
        <f t="shared" ca="1" si="14"/>
        <v/>
      </c>
      <c r="K13" s="276" t="str">
        <f t="shared" si="14"/>
        <v/>
      </c>
      <c r="L13" s="276" t="str">
        <f t="shared" si="14"/>
        <v/>
      </c>
      <c r="M13" s="276" t="str">
        <f t="shared" si="14"/>
        <v/>
      </c>
      <c r="N13" s="276" t="str">
        <f t="shared" si="14"/>
        <v/>
      </c>
      <c r="O13" s="28" t="str">
        <f t="shared" ca="1" si="15"/>
        <v/>
      </c>
      <c r="P13" s="28" t="str">
        <f t="shared" ca="1" si="16"/>
        <v/>
      </c>
      <c r="Q13" s="28" t="str">
        <f t="shared" si="17"/>
        <v/>
      </c>
      <c r="R13" s="28" t="str">
        <f t="shared" si="18"/>
        <v/>
      </c>
      <c r="S13" s="28" t="str">
        <f t="shared" si="19"/>
        <v/>
      </c>
      <c r="T13" s="28" t="str">
        <f t="shared" si="20"/>
        <v/>
      </c>
      <c r="U13" s="51" t="str">
        <f t="shared" ca="1" si="21"/>
        <v/>
      </c>
      <c r="V13" s="51" t="str">
        <f t="shared" ca="1" si="22"/>
        <v/>
      </c>
      <c r="W13" s="51" t="str">
        <f t="shared" si="23"/>
        <v/>
      </c>
      <c r="X13" s="51" t="str">
        <f t="shared" si="24"/>
        <v/>
      </c>
      <c r="Y13" s="51" t="str">
        <f t="shared" si="25"/>
        <v/>
      </c>
      <c r="Z13" s="51" t="str">
        <f t="shared" si="26"/>
        <v/>
      </c>
    </row>
    <row r="14" spans="1:28" x14ac:dyDescent="0.25">
      <c r="A14" s="276" t="str">
        <f>Ref_1!B12</f>
        <v>3_2</v>
      </c>
      <c r="B14" s="276" t="str">
        <f ca="1">Ref_1!AB12</f>
        <v/>
      </c>
      <c r="C14" s="276" t="str">
        <f ca="1">Ref_1!AE12</f>
        <v/>
      </c>
      <c r="D14" s="276" t="str">
        <f>Ref_2!AB12</f>
        <v/>
      </c>
      <c r="E14" s="276" t="str">
        <f>Ref_2!AE12</f>
        <v/>
      </c>
      <c r="F14" s="276" t="str">
        <f>Ref_3!AB12</f>
        <v/>
      </c>
      <c r="G14" s="276" t="str">
        <f>Ref_3!AE12</f>
        <v/>
      </c>
      <c r="I14" s="276" t="str">
        <f t="shared" ca="1" si="27"/>
        <v/>
      </c>
      <c r="J14" s="276" t="str">
        <f t="shared" ca="1" si="14"/>
        <v/>
      </c>
      <c r="K14" s="276" t="str">
        <f t="shared" si="14"/>
        <v/>
      </c>
      <c r="L14" s="276" t="str">
        <f t="shared" si="14"/>
        <v/>
      </c>
      <c r="M14" s="276" t="str">
        <f t="shared" si="14"/>
        <v/>
      </c>
      <c r="N14" s="276" t="str">
        <f t="shared" si="14"/>
        <v/>
      </c>
      <c r="O14" s="28" t="str">
        <f t="shared" ca="1" si="15"/>
        <v/>
      </c>
      <c r="P14" s="28" t="str">
        <f t="shared" ca="1" si="16"/>
        <v/>
      </c>
      <c r="Q14" s="28" t="str">
        <f t="shared" si="17"/>
        <v/>
      </c>
      <c r="R14" s="28" t="str">
        <f t="shared" si="18"/>
        <v/>
      </c>
      <c r="S14" s="28" t="str">
        <f t="shared" si="19"/>
        <v/>
      </c>
      <c r="T14" s="28" t="str">
        <f t="shared" si="20"/>
        <v/>
      </c>
      <c r="U14" s="51" t="str">
        <f t="shared" ca="1" si="21"/>
        <v/>
      </c>
      <c r="V14" s="51" t="str">
        <f t="shared" ca="1" si="22"/>
        <v/>
      </c>
      <c r="W14" s="51" t="str">
        <f t="shared" si="23"/>
        <v/>
      </c>
      <c r="X14" s="51" t="str">
        <f t="shared" si="24"/>
        <v/>
      </c>
      <c r="Y14" s="51" t="str">
        <f t="shared" si="25"/>
        <v/>
      </c>
      <c r="Z14" s="51" t="str">
        <f t="shared" si="26"/>
        <v/>
      </c>
    </row>
    <row r="15" spans="1:28" x14ac:dyDescent="0.25">
      <c r="A15" s="276" t="str">
        <f>Ref_1!B13</f>
        <v>3_3</v>
      </c>
      <c r="B15" s="276" t="str">
        <f ca="1">Ref_1!AB13</f>
        <v/>
      </c>
      <c r="C15" s="276" t="str">
        <f ca="1">Ref_1!AE13</f>
        <v/>
      </c>
      <c r="D15" s="276" t="str">
        <f>Ref_2!AB13</f>
        <v/>
      </c>
      <c r="E15" s="276" t="str">
        <f>Ref_2!AE13</f>
        <v/>
      </c>
      <c r="F15" s="276" t="str">
        <f>Ref_3!AB13</f>
        <v/>
      </c>
      <c r="G15" s="276" t="str">
        <f>Ref_3!AE13</f>
        <v/>
      </c>
      <c r="I15" s="276" t="str">
        <f t="shared" ca="1" si="27"/>
        <v/>
      </c>
      <c r="J15" s="276" t="str">
        <f t="shared" ca="1" si="14"/>
        <v/>
      </c>
      <c r="K15" s="276" t="str">
        <f t="shared" si="14"/>
        <v/>
      </c>
      <c r="L15" s="276" t="str">
        <f t="shared" si="14"/>
        <v/>
      </c>
      <c r="M15" s="276" t="str">
        <f t="shared" si="14"/>
        <v/>
      </c>
      <c r="N15" s="276" t="str">
        <f t="shared" si="14"/>
        <v/>
      </c>
      <c r="O15" s="28" t="str">
        <f t="shared" ca="1" si="15"/>
        <v/>
      </c>
      <c r="P15" s="28" t="str">
        <f t="shared" ca="1" si="16"/>
        <v/>
      </c>
      <c r="Q15" s="28" t="str">
        <f t="shared" si="17"/>
        <v/>
      </c>
      <c r="R15" s="28" t="str">
        <f t="shared" si="18"/>
        <v/>
      </c>
      <c r="S15" s="28" t="str">
        <f t="shared" si="19"/>
        <v/>
      </c>
      <c r="T15" s="28" t="str">
        <f t="shared" si="20"/>
        <v/>
      </c>
      <c r="U15" s="51" t="str">
        <f t="shared" ca="1" si="21"/>
        <v/>
      </c>
      <c r="V15" s="51" t="str">
        <f t="shared" ca="1" si="22"/>
        <v/>
      </c>
      <c r="W15" s="51" t="str">
        <f t="shared" si="23"/>
        <v/>
      </c>
      <c r="X15" s="51" t="str">
        <f t="shared" si="24"/>
        <v/>
      </c>
      <c r="Y15" s="51" t="str">
        <f t="shared" si="25"/>
        <v/>
      </c>
      <c r="Z15" s="51" t="str">
        <f t="shared" si="26"/>
        <v/>
      </c>
    </row>
    <row r="16" spans="1:28" x14ac:dyDescent="0.25">
      <c r="A16" s="276" t="str">
        <f>Ref_1!B14</f>
        <v>4_1</v>
      </c>
      <c r="B16" s="276" t="str">
        <f ca="1">Ref_1!AB14</f>
        <v/>
      </c>
      <c r="C16" s="276" t="str">
        <f ca="1">Ref_1!AE14</f>
        <v/>
      </c>
      <c r="D16" s="276" t="str">
        <f>Ref_2!AB14</f>
        <v/>
      </c>
      <c r="E16" s="276" t="str">
        <f>Ref_2!AE14</f>
        <v/>
      </c>
      <c r="F16" s="276" t="str">
        <f>Ref_3!AB14</f>
        <v/>
      </c>
      <c r="G16" s="276" t="str">
        <f>Ref_3!AE14</f>
        <v/>
      </c>
      <c r="I16" s="276" t="str">
        <f t="shared" ca="1" si="27"/>
        <v/>
      </c>
      <c r="J16" s="276" t="str">
        <f t="shared" ca="1" si="14"/>
        <v/>
      </c>
      <c r="K16" s="276" t="str">
        <f t="shared" si="14"/>
        <v/>
      </c>
      <c r="L16" s="276" t="str">
        <f t="shared" si="14"/>
        <v/>
      </c>
      <c r="M16" s="276" t="str">
        <f t="shared" si="14"/>
        <v/>
      </c>
      <c r="N16" s="276" t="str">
        <f t="shared" si="14"/>
        <v/>
      </c>
      <c r="O16" s="28" t="str">
        <f t="shared" ca="1" si="15"/>
        <v/>
      </c>
      <c r="P16" s="28" t="str">
        <f t="shared" ca="1" si="16"/>
        <v/>
      </c>
      <c r="Q16" s="28" t="str">
        <f t="shared" si="17"/>
        <v/>
      </c>
      <c r="R16" s="28" t="str">
        <f t="shared" si="18"/>
        <v/>
      </c>
      <c r="S16" s="28" t="str">
        <f t="shared" si="19"/>
        <v/>
      </c>
      <c r="T16" s="28" t="str">
        <f t="shared" si="20"/>
        <v/>
      </c>
      <c r="U16" s="51" t="str">
        <f t="shared" ca="1" si="21"/>
        <v/>
      </c>
      <c r="V16" s="51" t="str">
        <f t="shared" ca="1" si="22"/>
        <v/>
      </c>
      <c r="W16" s="51" t="str">
        <f t="shared" si="23"/>
        <v/>
      </c>
      <c r="X16" s="51" t="str">
        <f t="shared" si="24"/>
        <v/>
      </c>
      <c r="Y16" s="51" t="str">
        <f t="shared" si="25"/>
        <v/>
      </c>
      <c r="Z16" s="51" t="str">
        <f t="shared" si="26"/>
        <v/>
      </c>
    </row>
    <row r="17" spans="1:26" x14ac:dyDescent="0.25">
      <c r="A17" s="276" t="str">
        <f>Ref_1!B15</f>
        <v>4_2</v>
      </c>
      <c r="B17" s="276" t="str">
        <f ca="1">Ref_1!AB15</f>
        <v/>
      </c>
      <c r="C17" s="276" t="str">
        <f ca="1">Ref_1!AE15</f>
        <v/>
      </c>
      <c r="D17" s="276" t="str">
        <f>Ref_2!AB15</f>
        <v/>
      </c>
      <c r="E17" s="276" t="str">
        <f>Ref_2!AE15</f>
        <v/>
      </c>
      <c r="F17" s="276" t="str">
        <f>Ref_3!AB15</f>
        <v/>
      </c>
      <c r="G17" s="276" t="str">
        <f>Ref_3!AE15</f>
        <v/>
      </c>
      <c r="I17" s="276" t="str">
        <f t="shared" ca="1" si="27"/>
        <v/>
      </c>
      <c r="J17" s="276" t="str">
        <f t="shared" ca="1" si="14"/>
        <v/>
      </c>
      <c r="K17" s="276" t="str">
        <f t="shared" si="14"/>
        <v/>
      </c>
      <c r="L17" s="276" t="str">
        <f t="shared" si="14"/>
        <v/>
      </c>
      <c r="M17" s="276" t="str">
        <f t="shared" si="14"/>
        <v/>
      </c>
      <c r="N17" s="276" t="str">
        <f t="shared" si="14"/>
        <v/>
      </c>
      <c r="O17" s="28" t="str">
        <f t="shared" ca="1" si="15"/>
        <v/>
      </c>
      <c r="P17" s="28" t="str">
        <f t="shared" ca="1" si="16"/>
        <v/>
      </c>
      <c r="Q17" s="28" t="str">
        <f t="shared" si="17"/>
        <v/>
      </c>
      <c r="R17" s="28" t="str">
        <f t="shared" si="18"/>
        <v/>
      </c>
      <c r="S17" s="28" t="str">
        <f t="shared" si="19"/>
        <v/>
      </c>
      <c r="T17" s="28" t="str">
        <f t="shared" si="20"/>
        <v/>
      </c>
      <c r="U17" s="51" t="str">
        <f t="shared" ca="1" si="21"/>
        <v/>
      </c>
      <c r="V17" s="51" t="str">
        <f t="shared" ca="1" si="22"/>
        <v/>
      </c>
      <c r="W17" s="51" t="str">
        <f t="shared" si="23"/>
        <v/>
      </c>
      <c r="X17" s="51" t="str">
        <f t="shared" si="24"/>
        <v/>
      </c>
      <c r="Y17" s="51" t="str">
        <f t="shared" si="25"/>
        <v/>
      </c>
      <c r="Z17" s="51" t="str">
        <f t="shared" si="26"/>
        <v/>
      </c>
    </row>
    <row r="18" spans="1:26" x14ac:dyDescent="0.25">
      <c r="A18" s="276" t="str">
        <f>Ref_1!B16</f>
        <v>4_3</v>
      </c>
      <c r="B18" s="276" t="str">
        <f ca="1">Ref_1!AB16</f>
        <v/>
      </c>
      <c r="C18" s="276" t="str">
        <f ca="1">Ref_1!AE16</f>
        <v/>
      </c>
      <c r="D18" s="276" t="str">
        <f>Ref_2!AB16</f>
        <v/>
      </c>
      <c r="E18" s="276" t="str">
        <f>Ref_2!AE16</f>
        <v/>
      </c>
      <c r="F18" s="276" t="str">
        <f>Ref_3!AB16</f>
        <v/>
      </c>
      <c r="G18" s="276" t="str">
        <f>Ref_3!AE16</f>
        <v/>
      </c>
      <c r="I18" s="276" t="str">
        <f t="shared" ca="1" si="27"/>
        <v/>
      </c>
      <c r="J18" s="276" t="str">
        <f t="shared" ca="1" si="14"/>
        <v/>
      </c>
      <c r="K18" s="276" t="str">
        <f t="shared" si="14"/>
        <v/>
      </c>
      <c r="L18" s="276" t="str">
        <f t="shared" si="14"/>
        <v/>
      </c>
      <c r="M18" s="276" t="str">
        <f t="shared" si="14"/>
        <v/>
      </c>
      <c r="N18" s="276" t="str">
        <f t="shared" si="14"/>
        <v/>
      </c>
      <c r="O18" s="28" t="str">
        <f t="shared" ca="1" si="15"/>
        <v/>
      </c>
      <c r="P18" s="28" t="str">
        <f t="shared" ca="1" si="16"/>
        <v/>
      </c>
      <c r="Q18" s="28" t="str">
        <f t="shared" si="17"/>
        <v/>
      </c>
      <c r="R18" s="28" t="str">
        <f t="shared" si="18"/>
        <v/>
      </c>
      <c r="S18" s="28" t="str">
        <f t="shared" si="19"/>
        <v/>
      </c>
      <c r="T18" s="28" t="str">
        <f t="shared" si="20"/>
        <v/>
      </c>
      <c r="U18" s="51" t="str">
        <f t="shared" ca="1" si="21"/>
        <v/>
      </c>
      <c r="V18" s="51" t="str">
        <f t="shared" ca="1" si="22"/>
        <v/>
      </c>
      <c r="W18" s="51" t="str">
        <f t="shared" si="23"/>
        <v/>
      </c>
      <c r="X18" s="51" t="str">
        <f t="shared" si="24"/>
        <v/>
      </c>
      <c r="Y18" s="51" t="str">
        <f t="shared" si="25"/>
        <v/>
      </c>
      <c r="Z18" s="51" t="str">
        <f t="shared" si="26"/>
        <v/>
      </c>
    </row>
    <row r="19" spans="1:26" x14ac:dyDescent="0.25">
      <c r="A19" s="276" t="str">
        <f>Ref_1!B17</f>
        <v/>
      </c>
      <c r="B19" s="276" t="str">
        <f>Ref_1!AB17</f>
        <v/>
      </c>
      <c r="C19" s="276" t="str">
        <f>Ref_1!AE17</f>
        <v/>
      </c>
      <c r="D19" s="276" t="str">
        <f>Ref_2!AB17</f>
        <v/>
      </c>
      <c r="E19" s="276" t="str">
        <f>Ref_2!AE17</f>
        <v/>
      </c>
      <c r="F19" s="276" t="str">
        <f>Ref_3!AB17</f>
        <v/>
      </c>
      <c r="G19" s="276" t="str">
        <f>Ref_3!AE17</f>
        <v/>
      </c>
      <c r="I19" s="276" t="str">
        <f t="shared" ca="1" si="27"/>
        <v/>
      </c>
      <c r="J19" s="276" t="str">
        <f t="shared" ca="1" si="14"/>
        <v/>
      </c>
      <c r="K19" s="276" t="str">
        <f t="shared" si="14"/>
        <v/>
      </c>
      <c r="L19" s="276" t="str">
        <f t="shared" si="14"/>
        <v/>
      </c>
      <c r="M19" s="276" t="str">
        <f t="shared" si="14"/>
        <v/>
      </c>
      <c r="N19" s="276" t="str">
        <f t="shared" si="14"/>
        <v/>
      </c>
      <c r="O19" s="28" t="str">
        <f t="shared" ca="1" si="15"/>
        <v/>
      </c>
      <c r="P19" s="28" t="str">
        <f t="shared" ca="1" si="16"/>
        <v/>
      </c>
      <c r="Q19" s="28" t="str">
        <f t="shared" si="17"/>
        <v/>
      </c>
      <c r="R19" s="28" t="str">
        <f t="shared" si="18"/>
        <v/>
      </c>
      <c r="S19" s="28" t="str">
        <f t="shared" si="19"/>
        <v/>
      </c>
      <c r="T19" s="28" t="str">
        <f t="shared" si="20"/>
        <v/>
      </c>
      <c r="U19" s="51" t="str">
        <f t="shared" ca="1" si="21"/>
        <v/>
      </c>
      <c r="V19" s="51" t="str">
        <f t="shared" ca="1" si="22"/>
        <v/>
      </c>
      <c r="W19" s="51" t="str">
        <f t="shared" si="23"/>
        <v/>
      </c>
      <c r="X19" s="51" t="str">
        <f t="shared" si="24"/>
        <v/>
      </c>
      <c r="Y19" s="51" t="str">
        <f t="shared" si="25"/>
        <v/>
      </c>
      <c r="Z19" s="51" t="str">
        <f t="shared" si="26"/>
        <v/>
      </c>
    </row>
    <row r="20" spans="1:26" x14ac:dyDescent="0.25">
      <c r="A20" s="276" t="str">
        <f>Ref_1!B18</f>
        <v/>
      </c>
      <c r="B20" s="276" t="str">
        <f>Ref_1!AB18</f>
        <v/>
      </c>
      <c r="C20" s="276" t="str">
        <f>Ref_1!AE18</f>
        <v/>
      </c>
      <c r="D20" s="276" t="str">
        <f>Ref_2!AB18</f>
        <v/>
      </c>
      <c r="E20" s="276" t="str">
        <f>Ref_2!AE18</f>
        <v/>
      </c>
      <c r="F20" s="276" t="str">
        <f>Ref_3!AB18</f>
        <v/>
      </c>
      <c r="G20" s="276" t="str">
        <f>Ref_3!AE18</f>
        <v/>
      </c>
      <c r="I20" s="276" t="str">
        <f t="shared" ca="1" si="27"/>
        <v/>
      </c>
      <c r="J20" s="276" t="str">
        <f t="shared" ca="1" si="14"/>
        <v/>
      </c>
      <c r="K20" s="276" t="str">
        <f t="shared" si="14"/>
        <v/>
      </c>
      <c r="L20" s="276" t="str">
        <f t="shared" si="14"/>
        <v/>
      </c>
      <c r="M20" s="276" t="str">
        <f t="shared" si="14"/>
        <v/>
      </c>
      <c r="N20" s="276" t="str">
        <f t="shared" si="14"/>
        <v/>
      </c>
      <c r="O20" s="28" t="str">
        <f t="shared" ca="1" si="15"/>
        <v/>
      </c>
      <c r="P20" s="28" t="str">
        <f t="shared" ca="1" si="16"/>
        <v/>
      </c>
      <c r="Q20" s="28" t="str">
        <f t="shared" si="17"/>
        <v/>
      </c>
      <c r="R20" s="28" t="str">
        <f t="shared" si="18"/>
        <v/>
      </c>
      <c r="S20" s="28" t="str">
        <f t="shared" si="19"/>
        <v/>
      </c>
      <c r="T20" s="28" t="str">
        <f t="shared" si="20"/>
        <v/>
      </c>
      <c r="U20" s="51" t="str">
        <f t="shared" ca="1" si="21"/>
        <v/>
      </c>
      <c r="V20" s="51" t="str">
        <f t="shared" ca="1" si="22"/>
        <v/>
      </c>
      <c r="W20" s="51" t="str">
        <f t="shared" si="23"/>
        <v/>
      </c>
      <c r="X20" s="51" t="str">
        <f t="shared" si="24"/>
        <v/>
      </c>
      <c r="Y20" s="51" t="str">
        <f t="shared" si="25"/>
        <v/>
      </c>
      <c r="Z20" s="51" t="str">
        <f t="shared" si="26"/>
        <v/>
      </c>
    </row>
    <row r="21" spans="1:26" x14ac:dyDescent="0.25">
      <c r="A21" s="276" t="str">
        <f>Ref_1!B19</f>
        <v/>
      </c>
      <c r="B21" s="276" t="str">
        <f>Ref_1!AB19</f>
        <v/>
      </c>
      <c r="C21" s="276" t="str">
        <f>Ref_1!AE19</f>
        <v/>
      </c>
      <c r="D21" s="276" t="str">
        <f>Ref_2!AB19</f>
        <v/>
      </c>
      <c r="E21" s="276" t="str">
        <f>Ref_2!AE19</f>
        <v/>
      </c>
      <c r="F21" s="276" t="str">
        <f>Ref_3!AB19</f>
        <v/>
      </c>
      <c r="G21" s="276" t="str">
        <f>Ref_3!AE19</f>
        <v/>
      </c>
      <c r="I21" s="276" t="str">
        <f t="shared" ca="1" si="27"/>
        <v/>
      </c>
      <c r="J21" s="276" t="str">
        <f t="shared" ca="1" si="14"/>
        <v/>
      </c>
      <c r="K21" s="276" t="str">
        <f t="shared" si="14"/>
        <v/>
      </c>
      <c r="L21" s="276" t="str">
        <f t="shared" si="14"/>
        <v/>
      </c>
      <c r="M21" s="276" t="str">
        <f t="shared" si="14"/>
        <v/>
      </c>
      <c r="N21" s="276" t="str">
        <f t="shared" si="14"/>
        <v/>
      </c>
      <c r="O21" s="28" t="str">
        <f t="shared" ca="1" si="15"/>
        <v/>
      </c>
      <c r="P21" s="28" t="str">
        <f t="shared" ca="1" si="16"/>
        <v/>
      </c>
      <c r="Q21" s="28" t="str">
        <f t="shared" si="17"/>
        <v/>
      </c>
      <c r="R21" s="28" t="str">
        <f t="shared" si="18"/>
        <v/>
      </c>
      <c r="S21" s="28" t="str">
        <f t="shared" si="19"/>
        <v/>
      </c>
      <c r="T21" s="28" t="str">
        <f t="shared" si="20"/>
        <v/>
      </c>
      <c r="U21" s="51" t="str">
        <f t="shared" ca="1" si="21"/>
        <v/>
      </c>
      <c r="V21" s="51" t="str">
        <f t="shared" ca="1" si="22"/>
        <v/>
      </c>
      <c r="W21" s="51" t="str">
        <f t="shared" si="23"/>
        <v/>
      </c>
      <c r="X21" s="51" t="str">
        <f t="shared" si="24"/>
        <v/>
      </c>
      <c r="Y21" s="51" t="str">
        <f t="shared" si="25"/>
        <v/>
      </c>
      <c r="Z21" s="51" t="str">
        <f t="shared" si="26"/>
        <v/>
      </c>
    </row>
    <row r="22" spans="1:26" x14ac:dyDescent="0.25">
      <c r="A22" s="276" t="str">
        <f>Ref_1!B20</f>
        <v/>
      </c>
      <c r="B22" s="276" t="str">
        <f>Ref_1!AB20</f>
        <v/>
      </c>
      <c r="C22" s="276" t="str">
        <f>Ref_1!AE20</f>
        <v/>
      </c>
      <c r="D22" s="276" t="str">
        <f>Ref_2!AB20</f>
        <v/>
      </c>
      <c r="E22" s="276" t="str">
        <f>Ref_2!AE20</f>
        <v/>
      </c>
      <c r="F22" s="276" t="str">
        <f>Ref_3!AB20</f>
        <v/>
      </c>
      <c r="G22" s="276" t="str">
        <f>Ref_3!AE20</f>
        <v/>
      </c>
      <c r="I22" s="276" t="str">
        <f t="shared" ca="1" si="27"/>
        <v/>
      </c>
      <c r="J22" s="276" t="str">
        <f t="shared" ca="1" si="14"/>
        <v/>
      </c>
      <c r="K22" s="276" t="str">
        <f t="shared" si="14"/>
        <v/>
      </c>
      <c r="L22" s="276" t="str">
        <f t="shared" si="14"/>
        <v/>
      </c>
      <c r="M22" s="276" t="str">
        <f t="shared" si="14"/>
        <v/>
      </c>
      <c r="N22" s="276" t="str">
        <f t="shared" si="14"/>
        <v/>
      </c>
      <c r="O22" s="28" t="str">
        <f t="shared" ca="1" si="15"/>
        <v/>
      </c>
      <c r="P22" s="28" t="str">
        <f t="shared" ca="1" si="16"/>
        <v/>
      </c>
      <c r="Q22" s="28" t="str">
        <f t="shared" si="17"/>
        <v/>
      </c>
      <c r="R22" s="28" t="str">
        <f t="shared" si="18"/>
        <v/>
      </c>
      <c r="S22" s="28" t="str">
        <f t="shared" si="19"/>
        <v/>
      </c>
      <c r="T22" s="28" t="str">
        <f t="shared" si="20"/>
        <v/>
      </c>
      <c r="U22" s="51" t="str">
        <f t="shared" ca="1" si="21"/>
        <v/>
      </c>
      <c r="V22" s="51" t="str">
        <f t="shared" ca="1" si="22"/>
        <v/>
      </c>
      <c r="W22" s="51" t="str">
        <f t="shared" si="23"/>
        <v/>
      </c>
      <c r="X22" s="51" t="str">
        <f t="shared" si="24"/>
        <v/>
      </c>
      <c r="Y22" s="51" t="str">
        <f t="shared" si="25"/>
        <v/>
      </c>
      <c r="Z22" s="51" t="str">
        <f t="shared" si="26"/>
        <v/>
      </c>
    </row>
    <row r="23" spans="1:26" x14ac:dyDescent="0.25">
      <c r="A23" s="276" t="str">
        <f>Ref_1!B21</f>
        <v/>
      </c>
      <c r="B23" s="276" t="str">
        <f>Ref_1!AB21</f>
        <v/>
      </c>
      <c r="C23" s="276" t="str">
        <f>Ref_1!AE21</f>
        <v/>
      </c>
      <c r="D23" s="276" t="str">
        <f>Ref_2!AB21</f>
        <v/>
      </c>
      <c r="E23" s="276" t="str">
        <f>Ref_2!AE21</f>
        <v/>
      </c>
      <c r="F23" s="276" t="str">
        <f>Ref_3!AB21</f>
        <v/>
      </c>
      <c r="G23" s="276" t="str">
        <f>Ref_3!AE21</f>
        <v/>
      </c>
      <c r="I23" s="276" t="str">
        <f t="shared" ca="1" si="27"/>
        <v/>
      </c>
      <c r="J23" s="276" t="str">
        <f t="shared" ref="J23:J70" ca="1" si="28">IFERROR(_xlfn.NORM.DIST(C23,AVERAGE(C$7:C$70),_xlfn.STDEV.S(C$7:C$70),FALSE),"")</f>
        <v/>
      </c>
      <c r="K23" s="276" t="str">
        <f t="shared" ref="K23:K70" si="29">IFERROR(_xlfn.NORM.DIST(D23,AVERAGE(D$7:D$70),_xlfn.STDEV.S(D$7:D$70),FALSE),"")</f>
        <v/>
      </c>
      <c r="L23" s="276" t="str">
        <f t="shared" ref="L23:L70" si="30">IFERROR(_xlfn.NORM.DIST(E23,AVERAGE(E$7:E$70),_xlfn.STDEV.S(E$7:E$70),FALSE),"")</f>
        <v/>
      </c>
      <c r="M23" s="276" t="str">
        <f t="shared" ref="M23:M70" si="31">IFERROR(_xlfn.NORM.DIST(F23,AVERAGE(F$7:F$70),_xlfn.STDEV.S(F$7:F$70),FALSE),"")</f>
        <v/>
      </c>
      <c r="N23" s="276" t="str">
        <f t="shared" ref="N23:N70" si="32">IFERROR(_xlfn.NORM.DIST(G23,AVERAGE(G$7:G$70),_xlfn.STDEV.S(G$7:G$70),FALSE),"")</f>
        <v/>
      </c>
      <c r="O23" s="28" t="str">
        <f t="shared" ca="1" si="15"/>
        <v/>
      </c>
      <c r="P23" s="28" t="str">
        <f t="shared" ca="1" si="16"/>
        <v/>
      </c>
      <c r="Q23" s="28" t="str">
        <f t="shared" si="17"/>
        <v/>
      </c>
      <c r="R23" s="28" t="str">
        <f t="shared" si="18"/>
        <v/>
      </c>
      <c r="S23" s="28" t="str">
        <f t="shared" si="19"/>
        <v/>
      </c>
      <c r="T23" s="28" t="str">
        <f t="shared" si="20"/>
        <v/>
      </c>
      <c r="U23" s="51" t="str">
        <f t="shared" ca="1" si="21"/>
        <v/>
      </c>
      <c r="V23" s="51" t="str">
        <f t="shared" ca="1" si="22"/>
        <v/>
      </c>
      <c r="W23" s="51" t="str">
        <f t="shared" si="23"/>
        <v/>
      </c>
      <c r="X23" s="51" t="str">
        <f t="shared" si="24"/>
        <v/>
      </c>
      <c r="Y23" s="51" t="str">
        <f t="shared" si="25"/>
        <v/>
      </c>
      <c r="Z23" s="51" t="str">
        <f t="shared" si="26"/>
        <v/>
      </c>
    </row>
    <row r="24" spans="1:26" x14ac:dyDescent="0.25">
      <c r="A24" s="276" t="str">
        <f>Ref_1!B22</f>
        <v/>
      </c>
      <c r="B24" s="276" t="str">
        <f>Ref_1!AB22</f>
        <v/>
      </c>
      <c r="C24" s="276" t="str">
        <f>Ref_1!AE22</f>
        <v/>
      </c>
      <c r="D24" s="276" t="str">
        <f>Ref_2!AB22</f>
        <v/>
      </c>
      <c r="E24" s="276" t="str">
        <f>Ref_2!AE22</f>
        <v/>
      </c>
      <c r="F24" s="276" t="str">
        <f>Ref_3!AB22</f>
        <v/>
      </c>
      <c r="G24" s="276" t="str">
        <f>Ref_3!AE22</f>
        <v/>
      </c>
      <c r="I24" s="276" t="str">
        <f t="shared" ca="1" si="27"/>
        <v/>
      </c>
      <c r="J24" s="276" t="str">
        <f t="shared" ca="1" si="28"/>
        <v/>
      </c>
      <c r="K24" s="276" t="str">
        <f t="shared" si="29"/>
        <v/>
      </c>
      <c r="L24" s="276" t="str">
        <f t="shared" si="30"/>
        <v/>
      </c>
      <c r="M24" s="276" t="str">
        <f t="shared" si="31"/>
        <v/>
      </c>
      <c r="N24" s="276" t="str">
        <f t="shared" si="32"/>
        <v/>
      </c>
      <c r="O24" s="28" t="str">
        <f t="shared" ca="1" si="15"/>
        <v/>
      </c>
      <c r="P24" s="28" t="str">
        <f t="shared" ca="1" si="16"/>
        <v/>
      </c>
      <c r="Q24" s="28" t="str">
        <f t="shared" si="17"/>
        <v/>
      </c>
      <c r="R24" s="28" t="str">
        <f t="shared" si="18"/>
        <v/>
      </c>
      <c r="S24" s="28" t="str">
        <f t="shared" si="19"/>
        <v/>
      </c>
      <c r="T24" s="28" t="str">
        <f t="shared" si="20"/>
        <v/>
      </c>
      <c r="U24" s="51" t="str">
        <f t="shared" ca="1" si="21"/>
        <v/>
      </c>
      <c r="V24" s="51" t="str">
        <f t="shared" ca="1" si="22"/>
        <v/>
      </c>
      <c r="W24" s="51" t="str">
        <f t="shared" si="23"/>
        <v/>
      </c>
      <c r="X24" s="51" t="str">
        <f t="shared" si="24"/>
        <v/>
      </c>
      <c r="Y24" s="51" t="str">
        <f t="shared" si="25"/>
        <v/>
      </c>
      <c r="Z24" s="51" t="str">
        <f t="shared" si="26"/>
        <v/>
      </c>
    </row>
    <row r="25" spans="1:26" x14ac:dyDescent="0.25">
      <c r="A25" s="276" t="str">
        <f>Ref_1!B23</f>
        <v/>
      </c>
      <c r="B25" s="276" t="str">
        <f>Ref_1!AB23</f>
        <v/>
      </c>
      <c r="C25" s="276" t="str">
        <f>Ref_1!AE23</f>
        <v/>
      </c>
      <c r="D25" s="276" t="str">
        <f>Ref_2!AB23</f>
        <v/>
      </c>
      <c r="E25" s="276" t="str">
        <f>Ref_2!AE23</f>
        <v/>
      </c>
      <c r="F25" s="276" t="str">
        <f>Ref_3!AB23</f>
        <v/>
      </c>
      <c r="G25" s="276" t="str">
        <f>Ref_3!AE23</f>
        <v/>
      </c>
      <c r="I25" s="276" t="str">
        <f t="shared" ca="1" si="27"/>
        <v/>
      </c>
      <c r="J25" s="276" t="str">
        <f t="shared" ca="1" si="28"/>
        <v/>
      </c>
      <c r="K25" s="276" t="str">
        <f t="shared" si="29"/>
        <v/>
      </c>
      <c r="L25" s="276" t="str">
        <f t="shared" si="30"/>
        <v/>
      </c>
      <c r="M25" s="276" t="str">
        <f t="shared" si="31"/>
        <v/>
      </c>
      <c r="N25" s="276" t="str">
        <f t="shared" si="32"/>
        <v/>
      </c>
      <c r="O25" s="28" t="str">
        <f t="shared" ca="1" si="15"/>
        <v/>
      </c>
      <c r="P25" s="28" t="str">
        <f t="shared" ca="1" si="16"/>
        <v/>
      </c>
      <c r="Q25" s="28" t="str">
        <f t="shared" si="17"/>
        <v/>
      </c>
      <c r="R25" s="28" t="str">
        <f t="shared" si="18"/>
        <v/>
      </c>
      <c r="S25" s="28" t="str">
        <f t="shared" si="19"/>
        <v/>
      </c>
      <c r="T25" s="28" t="str">
        <f t="shared" si="20"/>
        <v/>
      </c>
      <c r="U25" s="51" t="str">
        <f t="shared" ca="1" si="21"/>
        <v/>
      </c>
      <c r="V25" s="51" t="str">
        <f t="shared" ca="1" si="22"/>
        <v/>
      </c>
      <c r="W25" s="51" t="str">
        <f t="shared" si="23"/>
        <v/>
      </c>
      <c r="X25" s="51" t="str">
        <f t="shared" si="24"/>
        <v/>
      </c>
      <c r="Y25" s="51" t="str">
        <f t="shared" si="25"/>
        <v/>
      </c>
      <c r="Z25" s="51" t="str">
        <f t="shared" si="26"/>
        <v/>
      </c>
    </row>
    <row r="26" spans="1:26" x14ac:dyDescent="0.25">
      <c r="A26" s="276" t="str">
        <f>Ref_1!B24</f>
        <v/>
      </c>
      <c r="B26" s="276" t="str">
        <f>Ref_1!AB24</f>
        <v/>
      </c>
      <c r="C26" s="276" t="str">
        <f>Ref_1!AE24</f>
        <v/>
      </c>
      <c r="D26" s="276" t="str">
        <f>Ref_2!AB24</f>
        <v/>
      </c>
      <c r="E26" s="276" t="str">
        <f>Ref_2!AE24</f>
        <v/>
      </c>
      <c r="F26" s="276" t="str">
        <f>Ref_3!AB24</f>
        <v/>
      </c>
      <c r="G26" s="276" t="str">
        <f>Ref_3!AE24</f>
        <v/>
      </c>
      <c r="I26" s="276" t="str">
        <f t="shared" ca="1" si="27"/>
        <v/>
      </c>
      <c r="J26" s="276" t="str">
        <f t="shared" ca="1" si="28"/>
        <v/>
      </c>
      <c r="K26" s="276" t="str">
        <f t="shared" si="29"/>
        <v/>
      </c>
      <c r="L26" s="276" t="str">
        <f t="shared" si="30"/>
        <v/>
      </c>
      <c r="M26" s="276" t="str">
        <f t="shared" si="31"/>
        <v/>
      </c>
      <c r="N26" s="276" t="str">
        <f t="shared" si="32"/>
        <v/>
      </c>
      <c r="O26" s="28" t="str">
        <f t="shared" ca="1" si="15"/>
        <v/>
      </c>
      <c r="P26" s="28" t="str">
        <f t="shared" ca="1" si="16"/>
        <v/>
      </c>
      <c r="Q26" s="28" t="str">
        <f t="shared" si="17"/>
        <v/>
      </c>
      <c r="R26" s="28" t="str">
        <f t="shared" si="18"/>
        <v/>
      </c>
      <c r="S26" s="28" t="str">
        <f t="shared" si="19"/>
        <v/>
      </c>
      <c r="T26" s="28" t="str">
        <f t="shared" si="20"/>
        <v/>
      </c>
      <c r="U26" s="51" t="str">
        <f t="shared" ca="1" si="21"/>
        <v/>
      </c>
      <c r="V26" s="51" t="str">
        <f t="shared" ca="1" si="22"/>
        <v/>
      </c>
      <c r="W26" s="51" t="str">
        <f t="shared" si="23"/>
        <v/>
      </c>
      <c r="X26" s="51" t="str">
        <f t="shared" si="24"/>
        <v/>
      </c>
      <c r="Y26" s="51" t="str">
        <f t="shared" si="25"/>
        <v/>
      </c>
      <c r="Z26" s="51" t="str">
        <f t="shared" si="26"/>
        <v/>
      </c>
    </row>
    <row r="27" spans="1:26" x14ac:dyDescent="0.25">
      <c r="A27" s="276" t="str">
        <f>Ref_1!B25</f>
        <v/>
      </c>
      <c r="B27" s="276" t="str">
        <f>Ref_1!AB25</f>
        <v/>
      </c>
      <c r="C27" s="276" t="str">
        <f>Ref_1!AE25</f>
        <v/>
      </c>
      <c r="D27" s="276" t="str">
        <f>Ref_2!AB25</f>
        <v/>
      </c>
      <c r="E27" s="276" t="str">
        <f>Ref_2!AE25</f>
        <v/>
      </c>
      <c r="F27" s="276" t="str">
        <f>Ref_3!AB25</f>
        <v/>
      </c>
      <c r="G27" s="276" t="str">
        <f>Ref_3!AE25</f>
        <v/>
      </c>
      <c r="I27" s="276" t="str">
        <f t="shared" ca="1" si="27"/>
        <v/>
      </c>
      <c r="J27" s="276" t="str">
        <f t="shared" ca="1" si="28"/>
        <v/>
      </c>
      <c r="K27" s="276" t="str">
        <f t="shared" si="29"/>
        <v/>
      </c>
      <c r="L27" s="276" t="str">
        <f t="shared" si="30"/>
        <v/>
      </c>
      <c r="M27" s="276" t="str">
        <f t="shared" si="31"/>
        <v/>
      </c>
      <c r="N27" s="276" t="str">
        <f t="shared" si="32"/>
        <v/>
      </c>
      <c r="O27" s="28" t="str">
        <f t="shared" ca="1" si="15"/>
        <v/>
      </c>
      <c r="P27" s="28" t="str">
        <f t="shared" ca="1" si="16"/>
        <v/>
      </c>
      <c r="Q27" s="28" t="str">
        <f t="shared" si="17"/>
        <v/>
      </c>
      <c r="R27" s="28" t="str">
        <f t="shared" si="18"/>
        <v/>
      </c>
      <c r="S27" s="28" t="str">
        <f t="shared" si="19"/>
        <v/>
      </c>
      <c r="T27" s="28" t="str">
        <f t="shared" si="20"/>
        <v/>
      </c>
      <c r="U27" s="51" t="str">
        <f t="shared" ca="1" si="21"/>
        <v/>
      </c>
      <c r="V27" s="51" t="str">
        <f t="shared" ca="1" si="22"/>
        <v/>
      </c>
      <c r="W27" s="51" t="str">
        <f t="shared" si="23"/>
        <v/>
      </c>
      <c r="X27" s="51" t="str">
        <f t="shared" si="24"/>
        <v/>
      </c>
      <c r="Y27" s="51" t="str">
        <f t="shared" si="25"/>
        <v/>
      </c>
      <c r="Z27" s="51" t="str">
        <f t="shared" si="26"/>
        <v/>
      </c>
    </row>
    <row r="28" spans="1:26" x14ac:dyDescent="0.25">
      <c r="A28" s="276" t="str">
        <f>Ref_1!B26</f>
        <v/>
      </c>
      <c r="B28" s="276" t="str">
        <f>Ref_1!AB26</f>
        <v/>
      </c>
      <c r="C28" s="276" t="str">
        <f>Ref_1!AE26</f>
        <v/>
      </c>
      <c r="D28" s="276" t="str">
        <f>Ref_2!AB26</f>
        <v/>
      </c>
      <c r="E28" s="276" t="str">
        <f>Ref_2!AE26</f>
        <v/>
      </c>
      <c r="F28" s="276" t="str">
        <f>Ref_3!AB26</f>
        <v/>
      </c>
      <c r="G28" s="276" t="str">
        <f>Ref_3!AE26</f>
        <v/>
      </c>
      <c r="I28" s="276" t="str">
        <f t="shared" ca="1" si="27"/>
        <v/>
      </c>
      <c r="J28" s="276" t="str">
        <f t="shared" ca="1" si="28"/>
        <v/>
      </c>
      <c r="K28" s="276" t="str">
        <f t="shared" si="29"/>
        <v/>
      </c>
      <c r="L28" s="276" t="str">
        <f t="shared" si="30"/>
        <v/>
      </c>
      <c r="M28" s="276" t="str">
        <f t="shared" si="31"/>
        <v/>
      </c>
      <c r="N28" s="276" t="str">
        <f t="shared" si="32"/>
        <v/>
      </c>
      <c r="O28" s="28" t="str">
        <f t="shared" ca="1" si="15"/>
        <v/>
      </c>
      <c r="P28" s="28" t="str">
        <f t="shared" ca="1" si="16"/>
        <v/>
      </c>
      <c r="Q28" s="28" t="str">
        <f t="shared" si="17"/>
        <v/>
      </c>
      <c r="R28" s="28" t="str">
        <f t="shared" si="18"/>
        <v/>
      </c>
      <c r="S28" s="28" t="str">
        <f t="shared" si="19"/>
        <v/>
      </c>
      <c r="T28" s="28" t="str">
        <f t="shared" si="20"/>
        <v/>
      </c>
      <c r="U28" s="51" t="str">
        <f t="shared" ca="1" si="21"/>
        <v/>
      </c>
      <c r="V28" s="51" t="str">
        <f t="shared" ca="1" si="22"/>
        <v/>
      </c>
      <c r="W28" s="51" t="str">
        <f t="shared" si="23"/>
        <v/>
      </c>
      <c r="X28" s="51" t="str">
        <f t="shared" si="24"/>
        <v/>
      </c>
      <c r="Y28" s="51" t="str">
        <f t="shared" si="25"/>
        <v/>
      </c>
      <c r="Z28" s="51" t="str">
        <f t="shared" si="26"/>
        <v/>
      </c>
    </row>
    <row r="29" spans="1:26" x14ac:dyDescent="0.25">
      <c r="A29" s="276" t="str">
        <f>Ref_1!B27</f>
        <v/>
      </c>
      <c r="B29" s="276" t="str">
        <f>Ref_1!AB27</f>
        <v/>
      </c>
      <c r="C29" s="276" t="str">
        <f>Ref_1!AE27</f>
        <v/>
      </c>
      <c r="D29" s="276" t="str">
        <f>Ref_2!AB27</f>
        <v/>
      </c>
      <c r="E29" s="276" t="str">
        <f>Ref_2!AE27</f>
        <v/>
      </c>
      <c r="F29" s="276" t="str">
        <f>Ref_3!AB27</f>
        <v/>
      </c>
      <c r="G29" s="276" t="str">
        <f>Ref_3!AE27</f>
        <v/>
      </c>
      <c r="I29" s="276" t="str">
        <f t="shared" ca="1" si="27"/>
        <v/>
      </c>
      <c r="J29" s="276" t="str">
        <f t="shared" ca="1" si="28"/>
        <v/>
      </c>
      <c r="K29" s="276" t="str">
        <f t="shared" si="29"/>
        <v/>
      </c>
      <c r="L29" s="276" t="str">
        <f t="shared" si="30"/>
        <v/>
      </c>
      <c r="M29" s="276" t="str">
        <f t="shared" si="31"/>
        <v/>
      </c>
      <c r="N29" s="276" t="str">
        <f t="shared" si="32"/>
        <v/>
      </c>
      <c r="O29" s="28" t="str">
        <f t="shared" ca="1" si="15"/>
        <v/>
      </c>
      <c r="P29" s="28" t="str">
        <f t="shared" ca="1" si="16"/>
        <v/>
      </c>
      <c r="Q29" s="28" t="str">
        <f t="shared" si="17"/>
        <v/>
      </c>
      <c r="R29" s="28" t="str">
        <f t="shared" si="18"/>
        <v/>
      </c>
      <c r="S29" s="28" t="str">
        <f t="shared" si="19"/>
        <v/>
      </c>
      <c r="T29" s="28" t="str">
        <f t="shared" si="20"/>
        <v/>
      </c>
      <c r="U29" s="51" t="str">
        <f t="shared" ca="1" si="21"/>
        <v/>
      </c>
      <c r="V29" s="51" t="str">
        <f t="shared" ca="1" si="22"/>
        <v/>
      </c>
      <c r="W29" s="51" t="str">
        <f t="shared" si="23"/>
        <v/>
      </c>
      <c r="X29" s="51" t="str">
        <f t="shared" si="24"/>
        <v/>
      </c>
      <c r="Y29" s="51" t="str">
        <f t="shared" si="25"/>
        <v/>
      </c>
      <c r="Z29" s="51" t="str">
        <f t="shared" si="26"/>
        <v/>
      </c>
    </row>
    <row r="30" spans="1:26" x14ac:dyDescent="0.25">
      <c r="A30" s="276" t="str">
        <f>Ref_1!B28</f>
        <v/>
      </c>
      <c r="B30" s="276" t="str">
        <f>Ref_1!AB28</f>
        <v/>
      </c>
      <c r="C30" s="276" t="str">
        <f>Ref_1!AE28</f>
        <v/>
      </c>
      <c r="D30" s="276" t="str">
        <f>Ref_2!AB28</f>
        <v/>
      </c>
      <c r="E30" s="276" t="str">
        <f>Ref_2!AE28</f>
        <v/>
      </c>
      <c r="F30" s="276" t="str">
        <f>Ref_3!AB28</f>
        <v/>
      </c>
      <c r="G30" s="276" t="str">
        <f>Ref_3!AE28</f>
        <v/>
      </c>
      <c r="I30" s="276" t="str">
        <f t="shared" ca="1" si="27"/>
        <v/>
      </c>
      <c r="J30" s="276" t="str">
        <f t="shared" ca="1" si="28"/>
        <v/>
      </c>
      <c r="K30" s="276" t="str">
        <f t="shared" si="29"/>
        <v/>
      </c>
      <c r="L30" s="276" t="str">
        <f t="shared" si="30"/>
        <v/>
      </c>
      <c r="M30" s="276" t="str">
        <f t="shared" si="31"/>
        <v/>
      </c>
      <c r="N30" s="276" t="str">
        <f t="shared" si="32"/>
        <v/>
      </c>
      <c r="O30" s="28" t="str">
        <f t="shared" ca="1" si="15"/>
        <v/>
      </c>
      <c r="P30" s="28" t="str">
        <f t="shared" ca="1" si="16"/>
        <v/>
      </c>
      <c r="Q30" s="28" t="str">
        <f t="shared" si="17"/>
        <v/>
      </c>
      <c r="R30" s="28" t="str">
        <f t="shared" si="18"/>
        <v/>
      </c>
      <c r="S30" s="28" t="str">
        <f t="shared" si="19"/>
        <v/>
      </c>
      <c r="T30" s="28" t="str">
        <f t="shared" si="20"/>
        <v/>
      </c>
      <c r="U30" s="51" t="str">
        <f t="shared" ca="1" si="21"/>
        <v/>
      </c>
      <c r="V30" s="51" t="str">
        <f t="shared" ca="1" si="22"/>
        <v/>
      </c>
      <c r="W30" s="51" t="str">
        <f t="shared" si="23"/>
        <v/>
      </c>
      <c r="X30" s="51" t="str">
        <f t="shared" si="24"/>
        <v/>
      </c>
      <c r="Y30" s="51" t="str">
        <f t="shared" si="25"/>
        <v/>
      </c>
      <c r="Z30" s="51" t="str">
        <f t="shared" si="26"/>
        <v/>
      </c>
    </row>
    <row r="31" spans="1:26" x14ac:dyDescent="0.25">
      <c r="A31" s="276" t="str">
        <f>Ref_1!B29</f>
        <v/>
      </c>
      <c r="B31" s="276" t="str">
        <f>Ref_1!AB29</f>
        <v/>
      </c>
      <c r="C31" s="276" t="str">
        <f>Ref_1!AE29</f>
        <v/>
      </c>
      <c r="D31" s="276" t="str">
        <f>Ref_2!AB29</f>
        <v/>
      </c>
      <c r="E31" s="276" t="str">
        <f>Ref_2!AE29</f>
        <v/>
      </c>
      <c r="F31" s="276" t="str">
        <f>Ref_3!AB29</f>
        <v/>
      </c>
      <c r="G31" s="276" t="str">
        <f>Ref_3!AE29</f>
        <v/>
      </c>
      <c r="I31" s="276" t="str">
        <f t="shared" ca="1" si="27"/>
        <v/>
      </c>
      <c r="J31" s="276" t="str">
        <f t="shared" ca="1" si="28"/>
        <v/>
      </c>
      <c r="K31" s="276" t="str">
        <f t="shared" si="29"/>
        <v/>
      </c>
      <c r="L31" s="276" t="str">
        <f t="shared" si="30"/>
        <v/>
      </c>
      <c r="M31" s="276" t="str">
        <f t="shared" si="31"/>
        <v/>
      </c>
      <c r="N31" s="276" t="str">
        <f t="shared" si="32"/>
        <v/>
      </c>
      <c r="O31" s="28" t="str">
        <f t="shared" ca="1" si="15"/>
        <v/>
      </c>
      <c r="P31" s="28" t="str">
        <f t="shared" ca="1" si="16"/>
        <v/>
      </c>
      <c r="Q31" s="28" t="str">
        <f t="shared" si="17"/>
        <v/>
      </c>
      <c r="R31" s="28" t="str">
        <f t="shared" si="18"/>
        <v/>
      </c>
      <c r="S31" s="28" t="str">
        <f t="shared" si="19"/>
        <v/>
      </c>
      <c r="T31" s="28" t="str">
        <f t="shared" si="20"/>
        <v/>
      </c>
      <c r="U31" s="51" t="str">
        <f t="shared" ca="1" si="21"/>
        <v/>
      </c>
      <c r="V31" s="51" t="str">
        <f t="shared" ca="1" si="22"/>
        <v/>
      </c>
      <c r="W31" s="51" t="str">
        <f t="shared" si="23"/>
        <v/>
      </c>
      <c r="X31" s="51" t="str">
        <f t="shared" si="24"/>
        <v/>
      </c>
      <c r="Y31" s="51" t="str">
        <f t="shared" si="25"/>
        <v/>
      </c>
      <c r="Z31" s="51" t="str">
        <f t="shared" si="26"/>
        <v/>
      </c>
    </row>
    <row r="32" spans="1:26" x14ac:dyDescent="0.25">
      <c r="A32" s="276" t="str">
        <f>Ref_1!B30</f>
        <v/>
      </c>
      <c r="B32" s="276" t="str">
        <f>Ref_1!AB30</f>
        <v/>
      </c>
      <c r="C32" s="276" t="str">
        <f>Ref_1!AE30</f>
        <v/>
      </c>
      <c r="D32" s="276" t="str">
        <f>Ref_2!AB30</f>
        <v/>
      </c>
      <c r="E32" s="276" t="str">
        <f>Ref_2!AE30</f>
        <v/>
      </c>
      <c r="F32" s="276" t="str">
        <f>Ref_3!AB30</f>
        <v/>
      </c>
      <c r="G32" s="276" t="str">
        <f>Ref_3!AE30</f>
        <v/>
      </c>
      <c r="I32" s="276" t="str">
        <f t="shared" ca="1" si="27"/>
        <v/>
      </c>
      <c r="J32" s="276" t="str">
        <f t="shared" ca="1" si="28"/>
        <v/>
      </c>
      <c r="K32" s="276" t="str">
        <f t="shared" si="29"/>
        <v/>
      </c>
      <c r="L32" s="276" t="str">
        <f t="shared" si="30"/>
        <v/>
      </c>
      <c r="M32" s="276" t="str">
        <f t="shared" si="31"/>
        <v/>
      </c>
      <c r="N32" s="276" t="str">
        <f t="shared" si="32"/>
        <v/>
      </c>
      <c r="O32" s="28" t="str">
        <f t="shared" ca="1" si="15"/>
        <v/>
      </c>
      <c r="P32" s="28" t="str">
        <f t="shared" ca="1" si="16"/>
        <v/>
      </c>
      <c r="Q32" s="28" t="str">
        <f t="shared" si="17"/>
        <v/>
      </c>
      <c r="R32" s="28" t="str">
        <f t="shared" si="18"/>
        <v/>
      </c>
      <c r="S32" s="28" t="str">
        <f t="shared" si="19"/>
        <v/>
      </c>
      <c r="T32" s="28" t="str">
        <f t="shared" si="20"/>
        <v/>
      </c>
      <c r="U32" s="51" t="str">
        <f t="shared" ca="1" si="21"/>
        <v/>
      </c>
      <c r="V32" s="51" t="str">
        <f t="shared" ca="1" si="22"/>
        <v/>
      </c>
      <c r="W32" s="51" t="str">
        <f t="shared" si="23"/>
        <v/>
      </c>
      <c r="X32" s="51" t="str">
        <f t="shared" si="24"/>
        <v/>
      </c>
      <c r="Y32" s="51" t="str">
        <f t="shared" si="25"/>
        <v/>
      </c>
      <c r="Z32" s="51" t="str">
        <f t="shared" si="26"/>
        <v/>
      </c>
    </row>
    <row r="33" spans="1:26" x14ac:dyDescent="0.25">
      <c r="A33" s="276" t="str">
        <f>Ref_1!B31</f>
        <v/>
      </c>
      <c r="B33" s="276" t="str">
        <f>Ref_1!AB31</f>
        <v/>
      </c>
      <c r="C33" s="276" t="str">
        <f>Ref_1!AE31</f>
        <v/>
      </c>
      <c r="D33" s="276" t="str">
        <f>Ref_2!AB31</f>
        <v/>
      </c>
      <c r="E33" s="276" t="str">
        <f>Ref_2!AE31</f>
        <v/>
      </c>
      <c r="F33" s="276" t="str">
        <f>Ref_3!AB31</f>
        <v/>
      </c>
      <c r="G33" s="276" t="str">
        <f>Ref_3!AE31</f>
        <v/>
      </c>
      <c r="I33" s="276" t="str">
        <f t="shared" ca="1" si="27"/>
        <v/>
      </c>
      <c r="J33" s="276" t="str">
        <f t="shared" ca="1" si="28"/>
        <v/>
      </c>
      <c r="K33" s="276" t="str">
        <f t="shared" si="29"/>
        <v/>
      </c>
      <c r="L33" s="276" t="str">
        <f t="shared" si="30"/>
        <v/>
      </c>
      <c r="M33" s="276" t="str">
        <f t="shared" si="31"/>
        <v/>
      </c>
      <c r="N33" s="276" t="str">
        <f t="shared" si="32"/>
        <v/>
      </c>
      <c r="O33" s="28" t="str">
        <f t="shared" ca="1" si="15"/>
        <v/>
      </c>
      <c r="P33" s="28" t="str">
        <f t="shared" ca="1" si="16"/>
        <v/>
      </c>
      <c r="Q33" s="28" t="str">
        <f t="shared" si="17"/>
        <v/>
      </c>
      <c r="R33" s="28" t="str">
        <f t="shared" si="18"/>
        <v/>
      </c>
      <c r="S33" s="28" t="str">
        <f t="shared" si="19"/>
        <v/>
      </c>
      <c r="T33" s="28" t="str">
        <f t="shared" si="20"/>
        <v/>
      </c>
      <c r="U33" s="51" t="str">
        <f t="shared" ca="1" si="21"/>
        <v/>
      </c>
      <c r="V33" s="51" t="str">
        <f t="shared" ca="1" si="22"/>
        <v/>
      </c>
      <c r="W33" s="51" t="str">
        <f t="shared" si="23"/>
        <v/>
      </c>
      <c r="X33" s="51" t="str">
        <f t="shared" si="24"/>
        <v/>
      </c>
      <c r="Y33" s="51" t="str">
        <f t="shared" si="25"/>
        <v/>
      </c>
      <c r="Z33" s="51" t="str">
        <f t="shared" si="26"/>
        <v/>
      </c>
    </row>
    <row r="34" spans="1:26" x14ac:dyDescent="0.25">
      <c r="A34" s="276" t="str">
        <f>Ref_1!B32</f>
        <v/>
      </c>
      <c r="B34" s="276" t="str">
        <f>Ref_1!AB32</f>
        <v/>
      </c>
      <c r="C34" s="276" t="str">
        <f>Ref_1!AE32</f>
        <v/>
      </c>
      <c r="D34" s="276" t="str">
        <f>Ref_2!AB32</f>
        <v/>
      </c>
      <c r="E34" s="276" t="str">
        <f>Ref_2!AE32</f>
        <v/>
      </c>
      <c r="F34" s="276" t="str">
        <f>Ref_3!AB32</f>
        <v/>
      </c>
      <c r="G34" s="276" t="str">
        <f>Ref_3!AE32</f>
        <v/>
      </c>
      <c r="I34" s="276" t="str">
        <f t="shared" ca="1" si="27"/>
        <v/>
      </c>
      <c r="J34" s="276" t="str">
        <f t="shared" ca="1" si="28"/>
        <v/>
      </c>
      <c r="K34" s="276" t="str">
        <f t="shared" si="29"/>
        <v/>
      </c>
      <c r="L34" s="276" t="str">
        <f t="shared" si="30"/>
        <v/>
      </c>
      <c r="M34" s="276" t="str">
        <f t="shared" si="31"/>
        <v/>
      </c>
      <c r="N34" s="276" t="str">
        <f t="shared" si="32"/>
        <v/>
      </c>
      <c r="O34" s="28" t="str">
        <f t="shared" ca="1" si="15"/>
        <v/>
      </c>
      <c r="P34" s="28" t="str">
        <f t="shared" ca="1" si="16"/>
        <v/>
      </c>
      <c r="Q34" s="28" t="str">
        <f t="shared" si="17"/>
        <v/>
      </c>
      <c r="R34" s="28" t="str">
        <f t="shared" si="18"/>
        <v/>
      </c>
      <c r="S34" s="28" t="str">
        <f t="shared" si="19"/>
        <v/>
      </c>
      <c r="T34" s="28" t="str">
        <f t="shared" si="20"/>
        <v/>
      </c>
      <c r="U34" s="51" t="str">
        <f t="shared" ca="1" si="21"/>
        <v/>
      </c>
      <c r="V34" s="51" t="str">
        <f t="shared" ca="1" si="22"/>
        <v/>
      </c>
      <c r="W34" s="51" t="str">
        <f t="shared" si="23"/>
        <v/>
      </c>
      <c r="X34" s="51" t="str">
        <f t="shared" si="24"/>
        <v/>
      </c>
      <c r="Y34" s="51" t="str">
        <f t="shared" si="25"/>
        <v/>
      </c>
      <c r="Z34" s="51" t="str">
        <f t="shared" si="26"/>
        <v/>
      </c>
    </row>
    <row r="35" spans="1:26" x14ac:dyDescent="0.25">
      <c r="A35" s="276" t="str">
        <f>Ref_1!B33</f>
        <v/>
      </c>
      <c r="B35" s="276" t="str">
        <f>Ref_1!AB33</f>
        <v/>
      </c>
      <c r="C35" s="276" t="str">
        <f>Ref_1!AE33</f>
        <v/>
      </c>
      <c r="D35" s="276" t="str">
        <f>Ref_2!AB33</f>
        <v/>
      </c>
      <c r="E35" s="276" t="str">
        <f>Ref_2!AE33</f>
        <v/>
      </c>
      <c r="F35" s="276" t="str">
        <f>Ref_3!AB33</f>
        <v/>
      </c>
      <c r="G35" s="276" t="str">
        <f>Ref_3!AE33</f>
        <v/>
      </c>
      <c r="I35" s="276" t="str">
        <f t="shared" ca="1" si="27"/>
        <v/>
      </c>
      <c r="J35" s="276" t="str">
        <f t="shared" ca="1" si="28"/>
        <v/>
      </c>
      <c r="K35" s="276" t="str">
        <f t="shared" si="29"/>
        <v/>
      </c>
      <c r="L35" s="276" t="str">
        <f t="shared" si="30"/>
        <v/>
      </c>
      <c r="M35" s="276" t="str">
        <f t="shared" si="31"/>
        <v/>
      </c>
      <c r="N35" s="276" t="str">
        <f t="shared" si="32"/>
        <v/>
      </c>
      <c r="O35" s="28" t="str">
        <f t="shared" ca="1" si="15"/>
        <v/>
      </c>
      <c r="P35" s="28" t="str">
        <f t="shared" ca="1" si="16"/>
        <v/>
      </c>
      <c r="Q35" s="28" t="str">
        <f t="shared" si="17"/>
        <v/>
      </c>
      <c r="R35" s="28" t="str">
        <f t="shared" si="18"/>
        <v/>
      </c>
      <c r="S35" s="28" t="str">
        <f t="shared" si="19"/>
        <v/>
      </c>
      <c r="T35" s="28" t="str">
        <f t="shared" si="20"/>
        <v/>
      </c>
      <c r="U35" s="51" t="str">
        <f t="shared" ca="1" si="21"/>
        <v/>
      </c>
      <c r="V35" s="51" t="str">
        <f t="shared" ca="1" si="22"/>
        <v/>
      </c>
      <c r="W35" s="51" t="str">
        <f t="shared" si="23"/>
        <v/>
      </c>
      <c r="X35" s="51" t="str">
        <f t="shared" si="24"/>
        <v/>
      </c>
      <c r="Y35" s="51" t="str">
        <f t="shared" si="25"/>
        <v/>
      </c>
      <c r="Z35" s="51" t="str">
        <f t="shared" si="26"/>
        <v/>
      </c>
    </row>
    <row r="36" spans="1:26" x14ac:dyDescent="0.25">
      <c r="A36" s="276" t="str">
        <f>Ref_1!B34</f>
        <v/>
      </c>
      <c r="B36" s="276" t="str">
        <f>Ref_1!AB34</f>
        <v/>
      </c>
      <c r="C36" s="276" t="str">
        <f>Ref_1!AE34</f>
        <v/>
      </c>
      <c r="D36" s="276" t="str">
        <f>Ref_2!AB34</f>
        <v/>
      </c>
      <c r="E36" s="276" t="str">
        <f>Ref_2!AE34</f>
        <v/>
      </c>
      <c r="F36" s="276" t="str">
        <f>Ref_3!AB34</f>
        <v/>
      </c>
      <c r="G36" s="276" t="str">
        <f>Ref_3!AE34</f>
        <v/>
      </c>
      <c r="I36" s="276" t="str">
        <f t="shared" ca="1" si="27"/>
        <v/>
      </c>
      <c r="J36" s="276" t="str">
        <f t="shared" ca="1" si="28"/>
        <v/>
      </c>
      <c r="K36" s="276" t="str">
        <f t="shared" si="29"/>
        <v/>
      </c>
      <c r="L36" s="276" t="str">
        <f t="shared" si="30"/>
        <v/>
      </c>
      <c r="M36" s="276" t="str">
        <f t="shared" si="31"/>
        <v/>
      </c>
      <c r="N36" s="276" t="str">
        <f t="shared" si="32"/>
        <v/>
      </c>
      <c r="O36" s="28" t="str">
        <f t="shared" ca="1" si="15"/>
        <v/>
      </c>
      <c r="P36" s="28" t="str">
        <f t="shared" ca="1" si="16"/>
        <v/>
      </c>
      <c r="Q36" s="28" t="str">
        <f t="shared" si="17"/>
        <v/>
      </c>
      <c r="R36" s="28" t="str">
        <f t="shared" si="18"/>
        <v/>
      </c>
      <c r="S36" s="28" t="str">
        <f t="shared" si="19"/>
        <v/>
      </c>
      <c r="T36" s="28" t="str">
        <f t="shared" si="20"/>
        <v/>
      </c>
      <c r="U36" s="51" t="str">
        <f t="shared" ca="1" si="21"/>
        <v/>
      </c>
      <c r="V36" s="51" t="str">
        <f t="shared" ca="1" si="22"/>
        <v/>
      </c>
      <c r="W36" s="51" t="str">
        <f t="shared" si="23"/>
        <v/>
      </c>
      <c r="X36" s="51" t="str">
        <f t="shared" si="24"/>
        <v/>
      </c>
      <c r="Y36" s="51" t="str">
        <f t="shared" si="25"/>
        <v/>
      </c>
      <c r="Z36" s="51" t="str">
        <f t="shared" si="26"/>
        <v/>
      </c>
    </row>
    <row r="37" spans="1:26" x14ac:dyDescent="0.25">
      <c r="A37" s="276" t="str">
        <f>Ref_1!B35</f>
        <v/>
      </c>
      <c r="B37" s="276" t="str">
        <f>Ref_1!AB35</f>
        <v/>
      </c>
      <c r="C37" s="276" t="str">
        <f>Ref_1!AE35</f>
        <v/>
      </c>
      <c r="D37" s="276" t="str">
        <f>Ref_2!AB35</f>
        <v/>
      </c>
      <c r="E37" s="276" t="str">
        <f>Ref_2!AE35</f>
        <v/>
      </c>
      <c r="F37" s="276" t="str">
        <f>Ref_3!AB35</f>
        <v/>
      </c>
      <c r="G37" s="276" t="str">
        <f>Ref_3!AE35</f>
        <v/>
      </c>
      <c r="I37" s="276" t="str">
        <f t="shared" ca="1" si="27"/>
        <v/>
      </c>
      <c r="J37" s="276" t="str">
        <f t="shared" ca="1" si="28"/>
        <v/>
      </c>
      <c r="K37" s="276" t="str">
        <f t="shared" si="29"/>
        <v/>
      </c>
      <c r="L37" s="276" t="str">
        <f t="shared" si="30"/>
        <v/>
      </c>
      <c r="M37" s="276" t="str">
        <f t="shared" si="31"/>
        <v/>
      </c>
      <c r="N37" s="276" t="str">
        <f t="shared" si="32"/>
        <v/>
      </c>
      <c r="O37" s="28" t="str">
        <f t="shared" ca="1" si="15"/>
        <v/>
      </c>
      <c r="P37" s="28" t="str">
        <f t="shared" ca="1" si="16"/>
        <v/>
      </c>
      <c r="Q37" s="28" t="str">
        <f t="shared" si="17"/>
        <v/>
      </c>
      <c r="R37" s="28" t="str">
        <f t="shared" si="18"/>
        <v/>
      </c>
      <c r="S37" s="28" t="str">
        <f t="shared" si="19"/>
        <v/>
      </c>
      <c r="T37" s="28" t="str">
        <f t="shared" si="20"/>
        <v/>
      </c>
      <c r="U37" s="51" t="str">
        <f t="shared" ca="1" si="21"/>
        <v/>
      </c>
      <c r="V37" s="51" t="str">
        <f t="shared" ca="1" si="22"/>
        <v/>
      </c>
      <c r="W37" s="51" t="str">
        <f t="shared" si="23"/>
        <v/>
      </c>
      <c r="X37" s="51" t="str">
        <f t="shared" si="24"/>
        <v/>
      </c>
      <c r="Y37" s="51" t="str">
        <f t="shared" si="25"/>
        <v/>
      </c>
      <c r="Z37" s="51" t="str">
        <f t="shared" si="26"/>
        <v/>
      </c>
    </row>
    <row r="38" spans="1:26" x14ac:dyDescent="0.25">
      <c r="A38" s="276" t="str">
        <f>Ref_1!B36</f>
        <v/>
      </c>
      <c r="B38" s="276" t="str">
        <f>Ref_1!AB36</f>
        <v/>
      </c>
      <c r="C38" s="276" t="str">
        <f>Ref_1!AE36</f>
        <v/>
      </c>
      <c r="D38" s="276" t="str">
        <f>Ref_2!AB36</f>
        <v/>
      </c>
      <c r="E38" s="276" t="str">
        <f>Ref_2!AE36</f>
        <v/>
      </c>
      <c r="F38" s="276" t="str">
        <f>Ref_3!AB36</f>
        <v/>
      </c>
      <c r="G38" s="276" t="str">
        <f>Ref_3!AE36</f>
        <v/>
      </c>
      <c r="I38" s="276" t="str">
        <f t="shared" ca="1" si="27"/>
        <v/>
      </c>
      <c r="J38" s="276" t="str">
        <f t="shared" ca="1" si="28"/>
        <v/>
      </c>
      <c r="K38" s="276" t="str">
        <f t="shared" si="29"/>
        <v/>
      </c>
      <c r="L38" s="276" t="str">
        <f t="shared" si="30"/>
        <v/>
      </c>
      <c r="M38" s="276" t="str">
        <f t="shared" si="31"/>
        <v/>
      </c>
      <c r="N38" s="276" t="str">
        <f t="shared" si="32"/>
        <v/>
      </c>
      <c r="O38" s="28" t="str">
        <f t="shared" ca="1" si="15"/>
        <v/>
      </c>
      <c r="P38" s="28" t="str">
        <f t="shared" ca="1" si="16"/>
        <v/>
      </c>
      <c r="Q38" s="28" t="str">
        <f t="shared" si="17"/>
        <v/>
      </c>
      <c r="R38" s="28" t="str">
        <f t="shared" si="18"/>
        <v/>
      </c>
      <c r="S38" s="28" t="str">
        <f t="shared" si="19"/>
        <v/>
      </c>
      <c r="T38" s="28" t="str">
        <f t="shared" si="20"/>
        <v/>
      </c>
      <c r="U38" s="51" t="str">
        <f t="shared" ca="1" si="21"/>
        <v/>
      </c>
      <c r="V38" s="51" t="str">
        <f t="shared" ca="1" si="22"/>
        <v/>
      </c>
      <c r="W38" s="51" t="str">
        <f t="shared" si="23"/>
        <v/>
      </c>
      <c r="X38" s="51" t="str">
        <f t="shared" si="24"/>
        <v/>
      </c>
      <c r="Y38" s="51" t="str">
        <f t="shared" si="25"/>
        <v/>
      </c>
      <c r="Z38" s="51" t="str">
        <f t="shared" si="26"/>
        <v/>
      </c>
    </row>
    <row r="39" spans="1:26" x14ac:dyDescent="0.25">
      <c r="A39" s="276" t="str">
        <f>Ref_1!B37</f>
        <v/>
      </c>
      <c r="B39" s="276" t="str">
        <f>Ref_1!AB37</f>
        <v/>
      </c>
      <c r="C39" s="276" t="str">
        <f>Ref_1!AE37</f>
        <v/>
      </c>
      <c r="D39" s="276" t="str">
        <f>Ref_2!AB37</f>
        <v/>
      </c>
      <c r="E39" s="276" t="str">
        <f>Ref_2!AE37</f>
        <v/>
      </c>
      <c r="F39" s="276" t="str">
        <f>Ref_3!AB37</f>
        <v/>
      </c>
      <c r="G39" s="276" t="str">
        <f>Ref_3!AE37</f>
        <v/>
      </c>
      <c r="I39" s="276" t="str">
        <f t="shared" ca="1" si="27"/>
        <v/>
      </c>
      <c r="J39" s="276" t="str">
        <f t="shared" ca="1" si="28"/>
        <v/>
      </c>
      <c r="K39" s="276" t="str">
        <f t="shared" si="29"/>
        <v/>
      </c>
      <c r="L39" s="276" t="str">
        <f t="shared" si="30"/>
        <v/>
      </c>
      <c r="M39" s="276" t="str">
        <f t="shared" si="31"/>
        <v/>
      </c>
      <c r="N39" s="276" t="str">
        <f t="shared" si="32"/>
        <v/>
      </c>
      <c r="O39" s="28" t="str">
        <f t="shared" ref="O39:O70" ca="1" si="33">IF(I39&lt;=$J$5,$A39,"")</f>
        <v/>
      </c>
      <c r="P39" s="28" t="str">
        <f t="shared" ref="P39:P70" ca="1" si="34">IF(J39&lt;=$J$5,$A39,"")</f>
        <v/>
      </c>
      <c r="Q39" s="28" t="str">
        <f t="shared" ref="Q39:Q70" si="35">IF(K39&lt;=$J$5,$A39,"")</f>
        <v/>
      </c>
      <c r="R39" s="28" t="str">
        <f t="shared" ref="R39:R70" si="36">IF(L39&lt;=$J$5,$A39,"")</f>
        <v/>
      </c>
      <c r="S39" s="28" t="str">
        <f t="shared" ref="S39:S70" si="37">IF(M39&lt;=$J$5,$A39,"")</f>
        <v/>
      </c>
      <c r="T39" s="28" t="str">
        <f t="shared" ref="T39:T70" si="38">IF(N39&lt;=$J$5,$A39,"")</f>
        <v/>
      </c>
      <c r="U39" s="51" t="str">
        <f t="shared" ref="U39:U70" ca="1" si="39">IF(O39="",U38,U38&amp;" "&amp;O39)</f>
        <v/>
      </c>
      <c r="V39" s="51" t="str">
        <f t="shared" ref="V39:V70" ca="1" si="40">IF(P39="",V38,V38&amp;" "&amp;P39)</f>
        <v/>
      </c>
      <c r="W39" s="51" t="str">
        <f t="shared" ref="W39:W70" si="41">IF(Q39="",W38,W38&amp;" "&amp;Q39)</f>
        <v/>
      </c>
      <c r="X39" s="51" t="str">
        <f t="shared" ref="X39:X70" si="42">IF(R39="",X38,X38&amp;" "&amp;R39)</f>
        <v/>
      </c>
      <c r="Y39" s="51" t="str">
        <f t="shared" ref="Y39:Y70" si="43">IF(S39="",Y38,Y38&amp;" "&amp;S39)</f>
        <v/>
      </c>
      <c r="Z39" s="51" t="str">
        <f t="shared" ref="Z39:Z70" si="44">IF(T39="",Z38,Z38&amp;" "&amp;T39)</f>
        <v/>
      </c>
    </row>
    <row r="40" spans="1:26" x14ac:dyDescent="0.25">
      <c r="A40" s="276" t="str">
        <f>Ref_1!B38</f>
        <v/>
      </c>
      <c r="B40" s="276" t="str">
        <f>Ref_1!AB38</f>
        <v/>
      </c>
      <c r="C40" s="276" t="str">
        <f>Ref_1!AE38</f>
        <v/>
      </c>
      <c r="D40" s="276" t="str">
        <f>Ref_2!AB38</f>
        <v/>
      </c>
      <c r="E40" s="276" t="str">
        <f>Ref_2!AE38</f>
        <v/>
      </c>
      <c r="F40" s="276" t="str">
        <f>Ref_3!AB38</f>
        <v/>
      </c>
      <c r="G40" s="276" t="str">
        <f>Ref_3!AE38</f>
        <v/>
      </c>
      <c r="I40" s="276" t="str">
        <f t="shared" ca="1" si="27"/>
        <v/>
      </c>
      <c r="J40" s="276" t="str">
        <f t="shared" ca="1" si="28"/>
        <v/>
      </c>
      <c r="K40" s="276" t="str">
        <f t="shared" si="29"/>
        <v/>
      </c>
      <c r="L40" s="276" t="str">
        <f t="shared" si="30"/>
        <v/>
      </c>
      <c r="M40" s="276" t="str">
        <f t="shared" si="31"/>
        <v/>
      </c>
      <c r="N40" s="276" t="str">
        <f t="shared" si="32"/>
        <v/>
      </c>
      <c r="O40" s="28" t="str">
        <f t="shared" ca="1" si="33"/>
        <v/>
      </c>
      <c r="P40" s="28" t="str">
        <f t="shared" ca="1" si="34"/>
        <v/>
      </c>
      <c r="Q40" s="28" t="str">
        <f t="shared" si="35"/>
        <v/>
      </c>
      <c r="R40" s="28" t="str">
        <f t="shared" si="36"/>
        <v/>
      </c>
      <c r="S40" s="28" t="str">
        <f t="shared" si="37"/>
        <v/>
      </c>
      <c r="T40" s="28" t="str">
        <f t="shared" si="38"/>
        <v/>
      </c>
      <c r="U40" s="51" t="str">
        <f t="shared" ca="1" si="39"/>
        <v/>
      </c>
      <c r="V40" s="51" t="str">
        <f t="shared" ca="1" si="40"/>
        <v/>
      </c>
      <c r="W40" s="51" t="str">
        <f t="shared" si="41"/>
        <v/>
      </c>
      <c r="X40" s="51" t="str">
        <f t="shared" si="42"/>
        <v/>
      </c>
      <c r="Y40" s="51" t="str">
        <f t="shared" si="43"/>
        <v/>
      </c>
      <c r="Z40" s="51" t="str">
        <f t="shared" si="44"/>
        <v/>
      </c>
    </row>
    <row r="41" spans="1:26" x14ac:dyDescent="0.25">
      <c r="A41" s="276" t="str">
        <f>Ref_1!B39</f>
        <v/>
      </c>
      <c r="B41" s="276" t="str">
        <f>Ref_1!AB39</f>
        <v/>
      </c>
      <c r="C41" s="276" t="str">
        <f>Ref_1!AE39</f>
        <v/>
      </c>
      <c r="D41" s="276" t="str">
        <f>Ref_2!AB39</f>
        <v/>
      </c>
      <c r="E41" s="276" t="str">
        <f>Ref_2!AE39</f>
        <v/>
      </c>
      <c r="F41" s="276" t="str">
        <f>Ref_3!AB39</f>
        <v/>
      </c>
      <c r="G41" s="276" t="str">
        <f>Ref_3!AE39</f>
        <v/>
      </c>
      <c r="I41" s="276" t="str">
        <f t="shared" ca="1" si="27"/>
        <v/>
      </c>
      <c r="J41" s="276" t="str">
        <f t="shared" ca="1" si="28"/>
        <v/>
      </c>
      <c r="K41" s="276" t="str">
        <f t="shared" si="29"/>
        <v/>
      </c>
      <c r="L41" s="276" t="str">
        <f t="shared" si="30"/>
        <v/>
      </c>
      <c r="M41" s="276" t="str">
        <f t="shared" si="31"/>
        <v/>
      </c>
      <c r="N41" s="276" t="str">
        <f t="shared" si="32"/>
        <v/>
      </c>
      <c r="O41" s="28" t="str">
        <f t="shared" ca="1" si="33"/>
        <v/>
      </c>
      <c r="P41" s="28" t="str">
        <f t="shared" ca="1" si="34"/>
        <v/>
      </c>
      <c r="Q41" s="28" t="str">
        <f t="shared" si="35"/>
        <v/>
      </c>
      <c r="R41" s="28" t="str">
        <f t="shared" si="36"/>
        <v/>
      </c>
      <c r="S41" s="28" t="str">
        <f t="shared" si="37"/>
        <v/>
      </c>
      <c r="T41" s="28" t="str">
        <f t="shared" si="38"/>
        <v/>
      </c>
      <c r="U41" s="51" t="str">
        <f t="shared" ca="1" si="39"/>
        <v/>
      </c>
      <c r="V41" s="51" t="str">
        <f t="shared" ca="1" si="40"/>
        <v/>
      </c>
      <c r="W41" s="51" t="str">
        <f t="shared" si="41"/>
        <v/>
      </c>
      <c r="X41" s="51" t="str">
        <f t="shared" si="42"/>
        <v/>
      </c>
      <c r="Y41" s="51" t="str">
        <f t="shared" si="43"/>
        <v/>
      </c>
      <c r="Z41" s="51" t="str">
        <f t="shared" si="44"/>
        <v/>
      </c>
    </row>
    <row r="42" spans="1:26" x14ac:dyDescent="0.25">
      <c r="A42" s="276" t="str">
        <f>Ref_1!B40</f>
        <v/>
      </c>
      <c r="B42" s="276" t="str">
        <f>Ref_1!AB40</f>
        <v/>
      </c>
      <c r="C42" s="276" t="str">
        <f>Ref_1!AE40</f>
        <v/>
      </c>
      <c r="D42" s="276" t="str">
        <f>Ref_2!AB40</f>
        <v/>
      </c>
      <c r="E42" s="276" t="str">
        <f>Ref_2!AE40</f>
        <v/>
      </c>
      <c r="F42" s="276" t="str">
        <f>Ref_3!AB40</f>
        <v/>
      </c>
      <c r="G42" s="276" t="str">
        <f>Ref_3!AE40</f>
        <v/>
      </c>
      <c r="I42" s="276" t="str">
        <f t="shared" ca="1" si="27"/>
        <v/>
      </c>
      <c r="J42" s="276" t="str">
        <f t="shared" ca="1" si="28"/>
        <v/>
      </c>
      <c r="K42" s="276" t="str">
        <f t="shared" si="29"/>
        <v/>
      </c>
      <c r="L42" s="276" t="str">
        <f t="shared" si="30"/>
        <v/>
      </c>
      <c r="M42" s="276" t="str">
        <f t="shared" si="31"/>
        <v/>
      </c>
      <c r="N42" s="276" t="str">
        <f t="shared" si="32"/>
        <v/>
      </c>
      <c r="O42" s="28" t="str">
        <f t="shared" ca="1" si="33"/>
        <v/>
      </c>
      <c r="P42" s="28" t="str">
        <f t="shared" ca="1" si="34"/>
        <v/>
      </c>
      <c r="Q42" s="28" t="str">
        <f t="shared" si="35"/>
        <v/>
      </c>
      <c r="R42" s="28" t="str">
        <f t="shared" si="36"/>
        <v/>
      </c>
      <c r="S42" s="28" t="str">
        <f t="shared" si="37"/>
        <v/>
      </c>
      <c r="T42" s="28" t="str">
        <f t="shared" si="38"/>
        <v/>
      </c>
      <c r="U42" s="51" t="str">
        <f t="shared" ca="1" si="39"/>
        <v/>
      </c>
      <c r="V42" s="51" t="str">
        <f t="shared" ca="1" si="40"/>
        <v/>
      </c>
      <c r="W42" s="51" t="str">
        <f t="shared" si="41"/>
        <v/>
      </c>
      <c r="X42" s="51" t="str">
        <f t="shared" si="42"/>
        <v/>
      </c>
      <c r="Y42" s="51" t="str">
        <f t="shared" si="43"/>
        <v/>
      </c>
      <c r="Z42" s="51" t="str">
        <f t="shared" si="44"/>
        <v/>
      </c>
    </row>
    <row r="43" spans="1:26" x14ac:dyDescent="0.25">
      <c r="A43" s="276" t="str">
        <f>Ref_1!B41</f>
        <v/>
      </c>
      <c r="B43" s="276" t="str">
        <f>Ref_1!AB41</f>
        <v/>
      </c>
      <c r="C43" s="276" t="str">
        <f>Ref_1!AE41</f>
        <v/>
      </c>
      <c r="D43" s="276" t="str">
        <f>Ref_2!AB41</f>
        <v/>
      </c>
      <c r="E43" s="276" t="str">
        <f>Ref_2!AE41</f>
        <v/>
      </c>
      <c r="F43" s="276" t="str">
        <f>Ref_3!AB41</f>
        <v/>
      </c>
      <c r="G43" s="276" t="str">
        <f>Ref_3!AE41</f>
        <v/>
      </c>
      <c r="I43" s="276" t="str">
        <f t="shared" ca="1" si="27"/>
        <v/>
      </c>
      <c r="J43" s="276" t="str">
        <f t="shared" ca="1" si="28"/>
        <v/>
      </c>
      <c r="K43" s="276" t="str">
        <f t="shared" si="29"/>
        <v/>
      </c>
      <c r="L43" s="276" t="str">
        <f t="shared" si="30"/>
        <v/>
      </c>
      <c r="M43" s="276" t="str">
        <f t="shared" si="31"/>
        <v/>
      </c>
      <c r="N43" s="276" t="str">
        <f t="shared" si="32"/>
        <v/>
      </c>
      <c r="O43" s="28" t="str">
        <f t="shared" ca="1" si="33"/>
        <v/>
      </c>
      <c r="P43" s="28" t="str">
        <f t="shared" ca="1" si="34"/>
        <v/>
      </c>
      <c r="Q43" s="28" t="str">
        <f t="shared" si="35"/>
        <v/>
      </c>
      <c r="R43" s="28" t="str">
        <f t="shared" si="36"/>
        <v/>
      </c>
      <c r="S43" s="28" t="str">
        <f t="shared" si="37"/>
        <v/>
      </c>
      <c r="T43" s="28" t="str">
        <f t="shared" si="38"/>
        <v/>
      </c>
      <c r="U43" s="51" t="str">
        <f t="shared" ca="1" si="39"/>
        <v/>
      </c>
      <c r="V43" s="51" t="str">
        <f t="shared" ca="1" si="40"/>
        <v/>
      </c>
      <c r="W43" s="51" t="str">
        <f t="shared" si="41"/>
        <v/>
      </c>
      <c r="X43" s="51" t="str">
        <f t="shared" si="42"/>
        <v/>
      </c>
      <c r="Y43" s="51" t="str">
        <f t="shared" si="43"/>
        <v/>
      </c>
      <c r="Z43" s="51" t="str">
        <f t="shared" si="44"/>
        <v/>
      </c>
    </row>
    <row r="44" spans="1:26" x14ac:dyDescent="0.25">
      <c r="A44" s="276" t="str">
        <f>Ref_1!B42</f>
        <v/>
      </c>
      <c r="B44" s="276" t="str">
        <f>Ref_1!AB42</f>
        <v/>
      </c>
      <c r="C44" s="276" t="str">
        <f>Ref_1!AE42</f>
        <v/>
      </c>
      <c r="D44" s="276" t="str">
        <f>Ref_2!AB42</f>
        <v/>
      </c>
      <c r="E44" s="276" t="str">
        <f>Ref_2!AE42</f>
        <v/>
      </c>
      <c r="F44" s="276" t="str">
        <f>Ref_3!AB42</f>
        <v/>
      </c>
      <c r="G44" s="276" t="str">
        <f>Ref_3!AE42</f>
        <v/>
      </c>
      <c r="I44" s="276" t="str">
        <f t="shared" ca="1" si="27"/>
        <v/>
      </c>
      <c r="J44" s="276" t="str">
        <f t="shared" ca="1" si="28"/>
        <v/>
      </c>
      <c r="K44" s="276" t="str">
        <f t="shared" si="29"/>
        <v/>
      </c>
      <c r="L44" s="276" t="str">
        <f t="shared" si="30"/>
        <v/>
      </c>
      <c r="M44" s="276" t="str">
        <f t="shared" si="31"/>
        <v/>
      </c>
      <c r="N44" s="276" t="str">
        <f t="shared" si="32"/>
        <v/>
      </c>
      <c r="O44" s="28" t="str">
        <f t="shared" ca="1" si="33"/>
        <v/>
      </c>
      <c r="P44" s="28" t="str">
        <f t="shared" ca="1" si="34"/>
        <v/>
      </c>
      <c r="Q44" s="28" t="str">
        <f t="shared" si="35"/>
        <v/>
      </c>
      <c r="R44" s="28" t="str">
        <f t="shared" si="36"/>
        <v/>
      </c>
      <c r="S44" s="28" t="str">
        <f t="shared" si="37"/>
        <v/>
      </c>
      <c r="T44" s="28" t="str">
        <f t="shared" si="38"/>
        <v/>
      </c>
      <c r="U44" s="51" t="str">
        <f t="shared" ca="1" si="39"/>
        <v/>
      </c>
      <c r="V44" s="51" t="str">
        <f t="shared" ca="1" si="40"/>
        <v/>
      </c>
      <c r="W44" s="51" t="str">
        <f t="shared" si="41"/>
        <v/>
      </c>
      <c r="X44" s="51" t="str">
        <f t="shared" si="42"/>
        <v/>
      </c>
      <c r="Y44" s="51" t="str">
        <f t="shared" si="43"/>
        <v/>
      </c>
      <c r="Z44" s="51" t="str">
        <f t="shared" si="44"/>
        <v/>
      </c>
    </row>
    <row r="45" spans="1:26" x14ac:dyDescent="0.25">
      <c r="A45" s="276" t="str">
        <f>Ref_1!B43</f>
        <v/>
      </c>
      <c r="B45" s="276" t="str">
        <f>Ref_1!AB43</f>
        <v/>
      </c>
      <c r="C45" s="276" t="str">
        <f>Ref_1!AE43</f>
        <v/>
      </c>
      <c r="D45" s="276" t="str">
        <f>Ref_2!AB43</f>
        <v/>
      </c>
      <c r="E45" s="276" t="str">
        <f>Ref_2!AE43</f>
        <v/>
      </c>
      <c r="F45" s="276" t="str">
        <f>Ref_3!AB43</f>
        <v/>
      </c>
      <c r="G45" s="276" t="str">
        <f>Ref_3!AE43</f>
        <v/>
      </c>
      <c r="I45" s="276" t="str">
        <f t="shared" ca="1" si="27"/>
        <v/>
      </c>
      <c r="J45" s="276" t="str">
        <f t="shared" ca="1" si="28"/>
        <v/>
      </c>
      <c r="K45" s="276" t="str">
        <f t="shared" si="29"/>
        <v/>
      </c>
      <c r="L45" s="276" t="str">
        <f t="shared" si="30"/>
        <v/>
      </c>
      <c r="M45" s="276" t="str">
        <f t="shared" si="31"/>
        <v/>
      </c>
      <c r="N45" s="276" t="str">
        <f t="shared" si="32"/>
        <v/>
      </c>
      <c r="O45" s="28" t="str">
        <f t="shared" ca="1" si="33"/>
        <v/>
      </c>
      <c r="P45" s="28" t="str">
        <f t="shared" ca="1" si="34"/>
        <v/>
      </c>
      <c r="Q45" s="28" t="str">
        <f t="shared" si="35"/>
        <v/>
      </c>
      <c r="R45" s="28" t="str">
        <f t="shared" si="36"/>
        <v/>
      </c>
      <c r="S45" s="28" t="str">
        <f t="shared" si="37"/>
        <v/>
      </c>
      <c r="T45" s="28" t="str">
        <f t="shared" si="38"/>
        <v/>
      </c>
      <c r="U45" s="51" t="str">
        <f t="shared" ca="1" si="39"/>
        <v/>
      </c>
      <c r="V45" s="51" t="str">
        <f t="shared" ca="1" si="40"/>
        <v/>
      </c>
      <c r="W45" s="51" t="str">
        <f t="shared" si="41"/>
        <v/>
      </c>
      <c r="X45" s="51" t="str">
        <f t="shared" si="42"/>
        <v/>
      </c>
      <c r="Y45" s="51" t="str">
        <f t="shared" si="43"/>
        <v/>
      </c>
      <c r="Z45" s="51" t="str">
        <f t="shared" si="44"/>
        <v/>
      </c>
    </row>
    <row r="46" spans="1:26" x14ac:dyDescent="0.25">
      <c r="A46" s="276" t="str">
        <f>Ref_1!B44</f>
        <v/>
      </c>
      <c r="B46" s="276" t="str">
        <f>Ref_1!AB44</f>
        <v/>
      </c>
      <c r="C46" s="276" t="str">
        <f>Ref_1!AE44</f>
        <v/>
      </c>
      <c r="D46" s="276" t="str">
        <f>Ref_2!AB44</f>
        <v/>
      </c>
      <c r="E46" s="276" t="str">
        <f>Ref_2!AE44</f>
        <v/>
      </c>
      <c r="F46" s="276" t="str">
        <f>Ref_3!AB44</f>
        <v/>
      </c>
      <c r="G46" s="276" t="str">
        <f>Ref_3!AE44</f>
        <v/>
      </c>
      <c r="I46" s="276" t="str">
        <f t="shared" ca="1" si="27"/>
        <v/>
      </c>
      <c r="J46" s="276" t="str">
        <f t="shared" ca="1" si="28"/>
        <v/>
      </c>
      <c r="K46" s="276" t="str">
        <f t="shared" si="29"/>
        <v/>
      </c>
      <c r="L46" s="276" t="str">
        <f t="shared" si="30"/>
        <v/>
      </c>
      <c r="M46" s="276" t="str">
        <f t="shared" si="31"/>
        <v/>
      </c>
      <c r="N46" s="276" t="str">
        <f t="shared" si="32"/>
        <v/>
      </c>
      <c r="O46" s="28" t="str">
        <f t="shared" ca="1" si="33"/>
        <v/>
      </c>
      <c r="P46" s="28" t="str">
        <f t="shared" ca="1" si="34"/>
        <v/>
      </c>
      <c r="Q46" s="28" t="str">
        <f t="shared" si="35"/>
        <v/>
      </c>
      <c r="R46" s="28" t="str">
        <f t="shared" si="36"/>
        <v/>
      </c>
      <c r="S46" s="28" t="str">
        <f t="shared" si="37"/>
        <v/>
      </c>
      <c r="T46" s="28" t="str">
        <f t="shared" si="38"/>
        <v/>
      </c>
      <c r="U46" s="51" t="str">
        <f t="shared" ca="1" si="39"/>
        <v/>
      </c>
      <c r="V46" s="51" t="str">
        <f t="shared" ca="1" si="40"/>
        <v/>
      </c>
      <c r="W46" s="51" t="str">
        <f t="shared" si="41"/>
        <v/>
      </c>
      <c r="X46" s="51" t="str">
        <f t="shared" si="42"/>
        <v/>
      </c>
      <c r="Y46" s="51" t="str">
        <f t="shared" si="43"/>
        <v/>
      </c>
      <c r="Z46" s="51" t="str">
        <f t="shared" si="44"/>
        <v/>
      </c>
    </row>
    <row r="47" spans="1:26" x14ac:dyDescent="0.25">
      <c r="A47" s="276" t="str">
        <f>Ref_1!B45</f>
        <v/>
      </c>
      <c r="B47" s="276" t="str">
        <f>Ref_1!AB45</f>
        <v/>
      </c>
      <c r="C47" s="276" t="str">
        <f>Ref_1!AE45</f>
        <v/>
      </c>
      <c r="D47" s="276" t="str">
        <f>Ref_2!AB45</f>
        <v/>
      </c>
      <c r="E47" s="276" t="str">
        <f>Ref_2!AE45</f>
        <v/>
      </c>
      <c r="F47" s="276" t="str">
        <f>Ref_3!AB45</f>
        <v/>
      </c>
      <c r="G47" s="276" t="str">
        <f>Ref_3!AE45</f>
        <v/>
      </c>
      <c r="I47" s="276" t="str">
        <f t="shared" ca="1" si="27"/>
        <v/>
      </c>
      <c r="J47" s="276" t="str">
        <f t="shared" ca="1" si="28"/>
        <v/>
      </c>
      <c r="K47" s="276" t="str">
        <f t="shared" si="29"/>
        <v/>
      </c>
      <c r="L47" s="276" t="str">
        <f t="shared" si="30"/>
        <v/>
      </c>
      <c r="M47" s="276" t="str">
        <f t="shared" si="31"/>
        <v/>
      </c>
      <c r="N47" s="276" t="str">
        <f t="shared" si="32"/>
        <v/>
      </c>
      <c r="O47" s="28" t="str">
        <f t="shared" ca="1" si="33"/>
        <v/>
      </c>
      <c r="P47" s="28" t="str">
        <f t="shared" ca="1" si="34"/>
        <v/>
      </c>
      <c r="Q47" s="28" t="str">
        <f t="shared" si="35"/>
        <v/>
      </c>
      <c r="R47" s="28" t="str">
        <f t="shared" si="36"/>
        <v/>
      </c>
      <c r="S47" s="28" t="str">
        <f t="shared" si="37"/>
        <v/>
      </c>
      <c r="T47" s="28" t="str">
        <f t="shared" si="38"/>
        <v/>
      </c>
      <c r="U47" s="51" t="str">
        <f t="shared" ca="1" si="39"/>
        <v/>
      </c>
      <c r="V47" s="51" t="str">
        <f t="shared" ca="1" si="40"/>
        <v/>
      </c>
      <c r="W47" s="51" t="str">
        <f t="shared" si="41"/>
        <v/>
      </c>
      <c r="X47" s="51" t="str">
        <f t="shared" si="42"/>
        <v/>
      </c>
      <c r="Y47" s="51" t="str">
        <f t="shared" si="43"/>
        <v/>
      </c>
      <c r="Z47" s="51" t="str">
        <f t="shared" si="44"/>
        <v/>
      </c>
    </row>
    <row r="48" spans="1:26" x14ac:dyDescent="0.25">
      <c r="A48" s="276" t="str">
        <f>Ref_1!B46</f>
        <v/>
      </c>
      <c r="B48" s="276" t="str">
        <f>Ref_1!AB46</f>
        <v/>
      </c>
      <c r="C48" s="276" t="str">
        <f>Ref_1!AE46</f>
        <v/>
      </c>
      <c r="D48" s="276" t="str">
        <f>Ref_2!AB46</f>
        <v/>
      </c>
      <c r="E48" s="276" t="str">
        <f>Ref_2!AE46</f>
        <v/>
      </c>
      <c r="F48" s="276" t="str">
        <f>Ref_3!AB46</f>
        <v/>
      </c>
      <c r="G48" s="276" t="str">
        <f>Ref_3!AE46</f>
        <v/>
      </c>
      <c r="I48" s="276" t="str">
        <f t="shared" ca="1" si="27"/>
        <v/>
      </c>
      <c r="J48" s="276" t="str">
        <f t="shared" ca="1" si="28"/>
        <v/>
      </c>
      <c r="K48" s="276" t="str">
        <f t="shared" si="29"/>
        <v/>
      </c>
      <c r="L48" s="276" t="str">
        <f t="shared" si="30"/>
        <v/>
      </c>
      <c r="M48" s="276" t="str">
        <f t="shared" si="31"/>
        <v/>
      </c>
      <c r="N48" s="276" t="str">
        <f t="shared" si="32"/>
        <v/>
      </c>
      <c r="O48" s="28" t="str">
        <f t="shared" ca="1" si="33"/>
        <v/>
      </c>
      <c r="P48" s="28" t="str">
        <f t="shared" ca="1" si="34"/>
        <v/>
      </c>
      <c r="Q48" s="28" t="str">
        <f t="shared" si="35"/>
        <v/>
      </c>
      <c r="R48" s="28" t="str">
        <f t="shared" si="36"/>
        <v/>
      </c>
      <c r="S48" s="28" t="str">
        <f t="shared" si="37"/>
        <v/>
      </c>
      <c r="T48" s="28" t="str">
        <f t="shared" si="38"/>
        <v/>
      </c>
      <c r="U48" s="51" t="str">
        <f t="shared" ca="1" si="39"/>
        <v/>
      </c>
      <c r="V48" s="51" t="str">
        <f t="shared" ca="1" si="40"/>
        <v/>
      </c>
      <c r="W48" s="51" t="str">
        <f t="shared" si="41"/>
        <v/>
      </c>
      <c r="X48" s="51" t="str">
        <f t="shared" si="42"/>
        <v/>
      </c>
      <c r="Y48" s="51" t="str">
        <f t="shared" si="43"/>
        <v/>
      </c>
      <c r="Z48" s="51" t="str">
        <f t="shared" si="44"/>
        <v/>
      </c>
    </row>
    <row r="49" spans="1:26" x14ac:dyDescent="0.25">
      <c r="A49" s="276" t="str">
        <f>Ref_1!B47</f>
        <v/>
      </c>
      <c r="B49" s="276" t="str">
        <f>Ref_1!AB47</f>
        <v/>
      </c>
      <c r="C49" s="276" t="str">
        <f>Ref_1!AE47</f>
        <v/>
      </c>
      <c r="D49" s="276" t="str">
        <f>Ref_2!AB47</f>
        <v/>
      </c>
      <c r="E49" s="276" t="str">
        <f>Ref_2!AE47</f>
        <v/>
      </c>
      <c r="F49" s="276" t="str">
        <f>Ref_3!AB47</f>
        <v/>
      </c>
      <c r="G49" s="276" t="str">
        <f>Ref_3!AE47</f>
        <v/>
      </c>
      <c r="I49" s="276" t="str">
        <f t="shared" ca="1" si="27"/>
        <v/>
      </c>
      <c r="J49" s="276" t="str">
        <f t="shared" ca="1" si="28"/>
        <v/>
      </c>
      <c r="K49" s="276" t="str">
        <f t="shared" si="29"/>
        <v/>
      </c>
      <c r="L49" s="276" t="str">
        <f t="shared" si="30"/>
        <v/>
      </c>
      <c r="M49" s="276" t="str">
        <f t="shared" si="31"/>
        <v/>
      </c>
      <c r="N49" s="276" t="str">
        <f t="shared" si="32"/>
        <v/>
      </c>
      <c r="O49" s="28" t="str">
        <f t="shared" ca="1" si="33"/>
        <v/>
      </c>
      <c r="P49" s="28" t="str">
        <f t="shared" ca="1" si="34"/>
        <v/>
      </c>
      <c r="Q49" s="28" t="str">
        <f t="shared" si="35"/>
        <v/>
      </c>
      <c r="R49" s="28" t="str">
        <f t="shared" si="36"/>
        <v/>
      </c>
      <c r="S49" s="28" t="str">
        <f t="shared" si="37"/>
        <v/>
      </c>
      <c r="T49" s="28" t="str">
        <f t="shared" si="38"/>
        <v/>
      </c>
      <c r="U49" s="51" t="str">
        <f t="shared" ca="1" si="39"/>
        <v/>
      </c>
      <c r="V49" s="51" t="str">
        <f t="shared" ca="1" si="40"/>
        <v/>
      </c>
      <c r="W49" s="51" t="str">
        <f t="shared" si="41"/>
        <v/>
      </c>
      <c r="X49" s="51" t="str">
        <f t="shared" si="42"/>
        <v/>
      </c>
      <c r="Y49" s="51" t="str">
        <f t="shared" si="43"/>
        <v/>
      </c>
      <c r="Z49" s="51" t="str">
        <f t="shared" si="44"/>
        <v/>
      </c>
    </row>
    <row r="50" spans="1:26" x14ac:dyDescent="0.25">
      <c r="A50" s="276" t="str">
        <f>Ref_1!B48</f>
        <v/>
      </c>
      <c r="B50" s="276" t="str">
        <f>Ref_1!AB48</f>
        <v/>
      </c>
      <c r="C50" s="276" t="str">
        <f>Ref_1!AE48</f>
        <v/>
      </c>
      <c r="D50" s="276" t="str">
        <f>Ref_2!AB48</f>
        <v/>
      </c>
      <c r="E50" s="276" t="str">
        <f>Ref_2!AE48</f>
        <v/>
      </c>
      <c r="F50" s="276" t="str">
        <f>Ref_3!AB48</f>
        <v/>
      </c>
      <c r="G50" s="276" t="str">
        <f>Ref_3!AE48</f>
        <v/>
      </c>
      <c r="I50" s="276" t="str">
        <f t="shared" ca="1" si="27"/>
        <v/>
      </c>
      <c r="J50" s="276" t="str">
        <f t="shared" ca="1" si="28"/>
        <v/>
      </c>
      <c r="K50" s="276" t="str">
        <f t="shared" si="29"/>
        <v/>
      </c>
      <c r="L50" s="276" t="str">
        <f t="shared" si="30"/>
        <v/>
      </c>
      <c r="M50" s="276" t="str">
        <f t="shared" si="31"/>
        <v/>
      </c>
      <c r="N50" s="276" t="str">
        <f t="shared" si="32"/>
        <v/>
      </c>
      <c r="O50" s="28" t="str">
        <f t="shared" ca="1" si="33"/>
        <v/>
      </c>
      <c r="P50" s="28" t="str">
        <f t="shared" ca="1" si="34"/>
        <v/>
      </c>
      <c r="Q50" s="28" t="str">
        <f t="shared" si="35"/>
        <v/>
      </c>
      <c r="R50" s="28" t="str">
        <f t="shared" si="36"/>
        <v/>
      </c>
      <c r="S50" s="28" t="str">
        <f t="shared" si="37"/>
        <v/>
      </c>
      <c r="T50" s="28" t="str">
        <f t="shared" si="38"/>
        <v/>
      </c>
      <c r="U50" s="51" t="str">
        <f t="shared" ca="1" si="39"/>
        <v/>
      </c>
      <c r="V50" s="51" t="str">
        <f t="shared" ca="1" si="40"/>
        <v/>
      </c>
      <c r="W50" s="51" t="str">
        <f t="shared" si="41"/>
        <v/>
      </c>
      <c r="X50" s="51" t="str">
        <f t="shared" si="42"/>
        <v/>
      </c>
      <c r="Y50" s="51" t="str">
        <f t="shared" si="43"/>
        <v/>
      </c>
      <c r="Z50" s="51" t="str">
        <f t="shared" si="44"/>
        <v/>
      </c>
    </row>
    <row r="51" spans="1:26" x14ac:dyDescent="0.25">
      <c r="A51" s="276" t="str">
        <f>Ref_1!B49</f>
        <v/>
      </c>
      <c r="B51" s="276" t="str">
        <f>Ref_1!AB49</f>
        <v/>
      </c>
      <c r="C51" s="276" t="str">
        <f>Ref_1!AE49</f>
        <v/>
      </c>
      <c r="D51" s="276" t="str">
        <f>Ref_2!AB49</f>
        <v/>
      </c>
      <c r="E51" s="276" t="str">
        <f>Ref_2!AE49</f>
        <v/>
      </c>
      <c r="F51" s="276" t="str">
        <f>Ref_3!AB49</f>
        <v/>
      </c>
      <c r="G51" s="276" t="str">
        <f>Ref_3!AE49</f>
        <v/>
      </c>
      <c r="I51" s="276" t="str">
        <f t="shared" ca="1" si="27"/>
        <v/>
      </c>
      <c r="J51" s="276" t="str">
        <f t="shared" ca="1" si="28"/>
        <v/>
      </c>
      <c r="K51" s="276" t="str">
        <f t="shared" si="29"/>
        <v/>
      </c>
      <c r="L51" s="276" t="str">
        <f t="shared" si="30"/>
        <v/>
      </c>
      <c r="M51" s="276" t="str">
        <f t="shared" si="31"/>
        <v/>
      </c>
      <c r="N51" s="276" t="str">
        <f t="shared" si="32"/>
        <v/>
      </c>
      <c r="O51" s="28" t="str">
        <f t="shared" ca="1" si="33"/>
        <v/>
      </c>
      <c r="P51" s="28" t="str">
        <f t="shared" ca="1" si="34"/>
        <v/>
      </c>
      <c r="Q51" s="28" t="str">
        <f t="shared" si="35"/>
        <v/>
      </c>
      <c r="R51" s="28" t="str">
        <f t="shared" si="36"/>
        <v/>
      </c>
      <c r="S51" s="28" t="str">
        <f t="shared" si="37"/>
        <v/>
      </c>
      <c r="T51" s="28" t="str">
        <f t="shared" si="38"/>
        <v/>
      </c>
      <c r="U51" s="51" t="str">
        <f t="shared" ca="1" si="39"/>
        <v/>
      </c>
      <c r="V51" s="51" t="str">
        <f t="shared" ca="1" si="40"/>
        <v/>
      </c>
      <c r="W51" s="51" t="str">
        <f t="shared" si="41"/>
        <v/>
      </c>
      <c r="X51" s="51" t="str">
        <f t="shared" si="42"/>
        <v/>
      </c>
      <c r="Y51" s="51" t="str">
        <f t="shared" si="43"/>
        <v/>
      </c>
      <c r="Z51" s="51" t="str">
        <f t="shared" si="44"/>
        <v/>
      </c>
    </row>
    <row r="52" spans="1:26" x14ac:dyDescent="0.25">
      <c r="A52" s="276" t="str">
        <f>Ref_1!B50</f>
        <v/>
      </c>
      <c r="B52" s="276" t="str">
        <f>Ref_1!AB50</f>
        <v/>
      </c>
      <c r="C52" s="276" t="str">
        <f>Ref_1!AE50</f>
        <v/>
      </c>
      <c r="D52" s="276" t="str">
        <f>Ref_2!AB50</f>
        <v/>
      </c>
      <c r="E52" s="276" t="str">
        <f>Ref_2!AE50</f>
        <v/>
      </c>
      <c r="F52" s="276" t="str">
        <f>Ref_3!AB50</f>
        <v/>
      </c>
      <c r="G52" s="276" t="str">
        <f>Ref_3!AE50</f>
        <v/>
      </c>
      <c r="I52" s="276" t="str">
        <f t="shared" ca="1" si="27"/>
        <v/>
      </c>
      <c r="J52" s="276" t="str">
        <f t="shared" ca="1" si="28"/>
        <v/>
      </c>
      <c r="K52" s="276" t="str">
        <f t="shared" si="29"/>
        <v/>
      </c>
      <c r="L52" s="276" t="str">
        <f t="shared" si="30"/>
        <v/>
      </c>
      <c r="M52" s="276" t="str">
        <f t="shared" si="31"/>
        <v/>
      </c>
      <c r="N52" s="276" t="str">
        <f t="shared" si="32"/>
        <v/>
      </c>
      <c r="O52" s="28" t="str">
        <f t="shared" ca="1" si="33"/>
        <v/>
      </c>
      <c r="P52" s="28" t="str">
        <f t="shared" ca="1" si="34"/>
        <v/>
      </c>
      <c r="Q52" s="28" t="str">
        <f t="shared" si="35"/>
        <v/>
      </c>
      <c r="R52" s="28" t="str">
        <f t="shared" si="36"/>
        <v/>
      </c>
      <c r="S52" s="28" t="str">
        <f t="shared" si="37"/>
        <v/>
      </c>
      <c r="T52" s="28" t="str">
        <f t="shared" si="38"/>
        <v/>
      </c>
      <c r="U52" s="51" t="str">
        <f t="shared" ca="1" si="39"/>
        <v/>
      </c>
      <c r="V52" s="51" t="str">
        <f t="shared" ca="1" si="40"/>
        <v/>
      </c>
      <c r="W52" s="51" t="str">
        <f t="shared" si="41"/>
        <v/>
      </c>
      <c r="X52" s="51" t="str">
        <f t="shared" si="42"/>
        <v/>
      </c>
      <c r="Y52" s="51" t="str">
        <f t="shared" si="43"/>
        <v/>
      </c>
      <c r="Z52" s="51" t="str">
        <f t="shared" si="44"/>
        <v/>
      </c>
    </row>
    <row r="53" spans="1:26" x14ac:dyDescent="0.25">
      <c r="A53" s="276" t="str">
        <f>Ref_1!B51</f>
        <v/>
      </c>
      <c r="B53" s="276" t="str">
        <f>Ref_1!AB51</f>
        <v/>
      </c>
      <c r="C53" s="276" t="str">
        <f>Ref_1!AE51</f>
        <v/>
      </c>
      <c r="D53" s="276" t="str">
        <f>Ref_2!AB51</f>
        <v/>
      </c>
      <c r="E53" s="276" t="str">
        <f>Ref_2!AE51</f>
        <v/>
      </c>
      <c r="F53" s="276" t="str">
        <f>Ref_3!AB51</f>
        <v/>
      </c>
      <c r="G53" s="276" t="str">
        <f>Ref_3!AE51</f>
        <v/>
      </c>
      <c r="I53" s="276" t="str">
        <f t="shared" ca="1" si="27"/>
        <v/>
      </c>
      <c r="J53" s="276" t="str">
        <f t="shared" ca="1" si="28"/>
        <v/>
      </c>
      <c r="K53" s="276" t="str">
        <f t="shared" si="29"/>
        <v/>
      </c>
      <c r="L53" s="276" t="str">
        <f t="shared" si="30"/>
        <v/>
      </c>
      <c r="M53" s="276" t="str">
        <f t="shared" si="31"/>
        <v/>
      </c>
      <c r="N53" s="276" t="str">
        <f t="shared" si="32"/>
        <v/>
      </c>
      <c r="O53" s="28" t="str">
        <f t="shared" ca="1" si="33"/>
        <v/>
      </c>
      <c r="P53" s="28" t="str">
        <f t="shared" ca="1" si="34"/>
        <v/>
      </c>
      <c r="Q53" s="28" t="str">
        <f t="shared" si="35"/>
        <v/>
      </c>
      <c r="R53" s="28" t="str">
        <f t="shared" si="36"/>
        <v/>
      </c>
      <c r="S53" s="28" t="str">
        <f t="shared" si="37"/>
        <v/>
      </c>
      <c r="T53" s="28" t="str">
        <f t="shared" si="38"/>
        <v/>
      </c>
      <c r="U53" s="51" t="str">
        <f t="shared" ca="1" si="39"/>
        <v/>
      </c>
      <c r="V53" s="51" t="str">
        <f t="shared" ca="1" si="40"/>
        <v/>
      </c>
      <c r="W53" s="51" t="str">
        <f t="shared" si="41"/>
        <v/>
      </c>
      <c r="X53" s="51" t="str">
        <f t="shared" si="42"/>
        <v/>
      </c>
      <c r="Y53" s="51" t="str">
        <f t="shared" si="43"/>
        <v/>
      </c>
      <c r="Z53" s="51" t="str">
        <f t="shared" si="44"/>
        <v/>
      </c>
    </row>
    <row r="54" spans="1:26" x14ac:dyDescent="0.25">
      <c r="A54" s="276" t="str">
        <f>Ref_1!B52</f>
        <v/>
      </c>
      <c r="B54" s="276" t="str">
        <f>Ref_1!AB52</f>
        <v/>
      </c>
      <c r="C54" s="276" t="str">
        <f>Ref_1!AE52</f>
        <v/>
      </c>
      <c r="D54" s="276" t="str">
        <f>Ref_2!AB52</f>
        <v/>
      </c>
      <c r="E54" s="276" t="str">
        <f>Ref_2!AE52</f>
        <v/>
      </c>
      <c r="F54" s="276" t="str">
        <f>Ref_3!AB52</f>
        <v/>
      </c>
      <c r="G54" s="276" t="str">
        <f>Ref_3!AE52</f>
        <v/>
      </c>
      <c r="I54" s="276" t="str">
        <f t="shared" ca="1" si="27"/>
        <v/>
      </c>
      <c r="J54" s="276" t="str">
        <f t="shared" ca="1" si="28"/>
        <v/>
      </c>
      <c r="K54" s="276" t="str">
        <f t="shared" si="29"/>
        <v/>
      </c>
      <c r="L54" s="276" t="str">
        <f t="shared" si="30"/>
        <v/>
      </c>
      <c r="M54" s="276" t="str">
        <f t="shared" si="31"/>
        <v/>
      </c>
      <c r="N54" s="276" t="str">
        <f t="shared" si="32"/>
        <v/>
      </c>
      <c r="O54" s="28" t="str">
        <f t="shared" ca="1" si="33"/>
        <v/>
      </c>
      <c r="P54" s="28" t="str">
        <f t="shared" ca="1" si="34"/>
        <v/>
      </c>
      <c r="Q54" s="28" t="str">
        <f t="shared" si="35"/>
        <v/>
      </c>
      <c r="R54" s="28" t="str">
        <f t="shared" si="36"/>
        <v/>
      </c>
      <c r="S54" s="28" t="str">
        <f t="shared" si="37"/>
        <v/>
      </c>
      <c r="T54" s="28" t="str">
        <f t="shared" si="38"/>
        <v/>
      </c>
      <c r="U54" s="51" t="str">
        <f t="shared" ca="1" si="39"/>
        <v/>
      </c>
      <c r="V54" s="51" t="str">
        <f t="shared" ca="1" si="40"/>
        <v/>
      </c>
      <c r="W54" s="51" t="str">
        <f t="shared" si="41"/>
        <v/>
      </c>
      <c r="X54" s="51" t="str">
        <f t="shared" si="42"/>
        <v/>
      </c>
      <c r="Y54" s="51" t="str">
        <f t="shared" si="43"/>
        <v/>
      </c>
      <c r="Z54" s="51" t="str">
        <f t="shared" si="44"/>
        <v/>
      </c>
    </row>
    <row r="55" spans="1:26" x14ac:dyDescent="0.25">
      <c r="A55" s="276" t="str">
        <f>Ref_1!B53</f>
        <v/>
      </c>
      <c r="B55" s="276" t="str">
        <f>Ref_1!AB53</f>
        <v/>
      </c>
      <c r="C55" s="276" t="str">
        <f>Ref_1!AE53</f>
        <v/>
      </c>
      <c r="D55" s="276" t="str">
        <f>Ref_2!AB53</f>
        <v/>
      </c>
      <c r="E55" s="276" t="str">
        <f>Ref_2!AE53</f>
        <v/>
      </c>
      <c r="F55" s="276" t="str">
        <f>Ref_3!AB53</f>
        <v/>
      </c>
      <c r="G55" s="276" t="str">
        <f>Ref_3!AE53</f>
        <v/>
      </c>
      <c r="I55" s="276" t="str">
        <f t="shared" ca="1" si="27"/>
        <v/>
      </c>
      <c r="J55" s="276" t="str">
        <f t="shared" ca="1" si="28"/>
        <v/>
      </c>
      <c r="K55" s="276" t="str">
        <f t="shared" si="29"/>
        <v/>
      </c>
      <c r="L55" s="276" t="str">
        <f t="shared" si="30"/>
        <v/>
      </c>
      <c r="M55" s="276" t="str">
        <f t="shared" si="31"/>
        <v/>
      </c>
      <c r="N55" s="276" t="str">
        <f t="shared" si="32"/>
        <v/>
      </c>
      <c r="O55" s="28" t="str">
        <f t="shared" ca="1" si="33"/>
        <v/>
      </c>
      <c r="P55" s="28" t="str">
        <f t="shared" ca="1" si="34"/>
        <v/>
      </c>
      <c r="Q55" s="28" t="str">
        <f t="shared" si="35"/>
        <v/>
      </c>
      <c r="R55" s="28" t="str">
        <f t="shared" si="36"/>
        <v/>
      </c>
      <c r="S55" s="28" t="str">
        <f t="shared" si="37"/>
        <v/>
      </c>
      <c r="T55" s="28" t="str">
        <f t="shared" si="38"/>
        <v/>
      </c>
      <c r="U55" s="51" t="str">
        <f t="shared" ca="1" si="39"/>
        <v/>
      </c>
      <c r="V55" s="51" t="str">
        <f t="shared" ca="1" si="40"/>
        <v/>
      </c>
      <c r="W55" s="51" t="str">
        <f t="shared" si="41"/>
        <v/>
      </c>
      <c r="X55" s="51" t="str">
        <f t="shared" si="42"/>
        <v/>
      </c>
      <c r="Y55" s="51" t="str">
        <f t="shared" si="43"/>
        <v/>
      </c>
      <c r="Z55" s="51" t="str">
        <f t="shared" si="44"/>
        <v/>
      </c>
    </row>
    <row r="56" spans="1:26" x14ac:dyDescent="0.25">
      <c r="A56" s="276" t="str">
        <f>Ref_1!B54</f>
        <v/>
      </c>
      <c r="B56" s="276" t="str">
        <f>Ref_1!AB54</f>
        <v/>
      </c>
      <c r="C56" s="276" t="str">
        <f>Ref_1!AE54</f>
        <v/>
      </c>
      <c r="D56" s="276" t="str">
        <f>Ref_2!AB54</f>
        <v/>
      </c>
      <c r="E56" s="276" t="str">
        <f>Ref_2!AE54</f>
        <v/>
      </c>
      <c r="F56" s="276" t="str">
        <f>Ref_3!AB54</f>
        <v/>
      </c>
      <c r="G56" s="276" t="str">
        <f>Ref_3!AE54</f>
        <v/>
      </c>
      <c r="I56" s="276" t="str">
        <f t="shared" ca="1" si="27"/>
        <v/>
      </c>
      <c r="J56" s="276" t="str">
        <f t="shared" ca="1" si="28"/>
        <v/>
      </c>
      <c r="K56" s="276" t="str">
        <f t="shared" si="29"/>
        <v/>
      </c>
      <c r="L56" s="276" t="str">
        <f t="shared" si="30"/>
        <v/>
      </c>
      <c r="M56" s="276" t="str">
        <f t="shared" si="31"/>
        <v/>
      </c>
      <c r="N56" s="276" t="str">
        <f t="shared" si="32"/>
        <v/>
      </c>
      <c r="O56" s="28" t="str">
        <f t="shared" ca="1" si="33"/>
        <v/>
      </c>
      <c r="P56" s="28" t="str">
        <f t="shared" ca="1" si="34"/>
        <v/>
      </c>
      <c r="Q56" s="28" t="str">
        <f t="shared" si="35"/>
        <v/>
      </c>
      <c r="R56" s="28" t="str">
        <f t="shared" si="36"/>
        <v/>
      </c>
      <c r="S56" s="28" t="str">
        <f t="shared" si="37"/>
        <v/>
      </c>
      <c r="T56" s="28" t="str">
        <f t="shared" si="38"/>
        <v/>
      </c>
      <c r="U56" s="51" t="str">
        <f t="shared" ca="1" si="39"/>
        <v/>
      </c>
      <c r="V56" s="51" t="str">
        <f t="shared" ca="1" si="40"/>
        <v/>
      </c>
      <c r="W56" s="51" t="str">
        <f t="shared" si="41"/>
        <v/>
      </c>
      <c r="X56" s="51" t="str">
        <f t="shared" si="42"/>
        <v/>
      </c>
      <c r="Y56" s="51" t="str">
        <f t="shared" si="43"/>
        <v/>
      </c>
      <c r="Z56" s="51" t="str">
        <f t="shared" si="44"/>
        <v/>
      </c>
    </row>
    <row r="57" spans="1:26" x14ac:dyDescent="0.25">
      <c r="A57" s="276" t="str">
        <f>Ref_1!B55</f>
        <v/>
      </c>
      <c r="B57" s="276" t="str">
        <f>Ref_1!AB55</f>
        <v/>
      </c>
      <c r="C57" s="276" t="str">
        <f>Ref_1!AE55</f>
        <v/>
      </c>
      <c r="D57" s="276" t="str">
        <f>Ref_2!AB55</f>
        <v/>
      </c>
      <c r="E57" s="276" t="str">
        <f>Ref_2!AE55</f>
        <v/>
      </c>
      <c r="F57" s="276" t="str">
        <f>Ref_3!AB55</f>
        <v/>
      </c>
      <c r="G57" s="276" t="str">
        <f>Ref_3!AE55</f>
        <v/>
      </c>
      <c r="I57" s="276" t="str">
        <f t="shared" ca="1" si="27"/>
        <v/>
      </c>
      <c r="J57" s="276" t="str">
        <f t="shared" ca="1" si="28"/>
        <v/>
      </c>
      <c r="K57" s="276" t="str">
        <f t="shared" si="29"/>
        <v/>
      </c>
      <c r="L57" s="276" t="str">
        <f t="shared" si="30"/>
        <v/>
      </c>
      <c r="M57" s="276" t="str">
        <f t="shared" si="31"/>
        <v/>
      </c>
      <c r="N57" s="276" t="str">
        <f t="shared" si="32"/>
        <v/>
      </c>
      <c r="O57" s="28" t="str">
        <f t="shared" ca="1" si="33"/>
        <v/>
      </c>
      <c r="P57" s="28" t="str">
        <f t="shared" ca="1" si="34"/>
        <v/>
      </c>
      <c r="Q57" s="28" t="str">
        <f t="shared" si="35"/>
        <v/>
      </c>
      <c r="R57" s="28" t="str">
        <f t="shared" si="36"/>
        <v/>
      </c>
      <c r="S57" s="28" t="str">
        <f t="shared" si="37"/>
        <v/>
      </c>
      <c r="T57" s="28" t="str">
        <f t="shared" si="38"/>
        <v/>
      </c>
      <c r="U57" s="51" t="str">
        <f t="shared" ca="1" si="39"/>
        <v/>
      </c>
      <c r="V57" s="51" t="str">
        <f t="shared" ca="1" si="40"/>
        <v/>
      </c>
      <c r="W57" s="51" t="str">
        <f t="shared" si="41"/>
        <v/>
      </c>
      <c r="X57" s="51" t="str">
        <f t="shared" si="42"/>
        <v/>
      </c>
      <c r="Y57" s="51" t="str">
        <f t="shared" si="43"/>
        <v/>
      </c>
      <c r="Z57" s="51" t="str">
        <f t="shared" si="44"/>
        <v/>
      </c>
    </row>
    <row r="58" spans="1:26" x14ac:dyDescent="0.25">
      <c r="A58" s="276" t="str">
        <f>Ref_1!B56</f>
        <v/>
      </c>
      <c r="B58" s="276" t="str">
        <f>Ref_1!AB56</f>
        <v/>
      </c>
      <c r="C58" s="276" t="str">
        <f>Ref_1!AE56</f>
        <v/>
      </c>
      <c r="D58" s="276" t="str">
        <f>Ref_2!AB56</f>
        <v/>
      </c>
      <c r="E58" s="276" t="str">
        <f>Ref_2!AE56</f>
        <v/>
      </c>
      <c r="F58" s="276" t="str">
        <f>Ref_3!AB56</f>
        <v/>
      </c>
      <c r="G58" s="276" t="str">
        <f>Ref_3!AE56</f>
        <v/>
      </c>
      <c r="I58" s="276" t="str">
        <f t="shared" ca="1" si="27"/>
        <v/>
      </c>
      <c r="J58" s="276" t="str">
        <f t="shared" ca="1" si="28"/>
        <v/>
      </c>
      <c r="K58" s="276" t="str">
        <f t="shared" si="29"/>
        <v/>
      </c>
      <c r="L58" s="276" t="str">
        <f t="shared" si="30"/>
        <v/>
      </c>
      <c r="M58" s="276" t="str">
        <f t="shared" si="31"/>
        <v/>
      </c>
      <c r="N58" s="276" t="str">
        <f t="shared" si="32"/>
        <v/>
      </c>
      <c r="O58" s="28" t="str">
        <f t="shared" ca="1" si="33"/>
        <v/>
      </c>
      <c r="P58" s="28" t="str">
        <f t="shared" ca="1" si="34"/>
        <v/>
      </c>
      <c r="Q58" s="28" t="str">
        <f t="shared" si="35"/>
        <v/>
      </c>
      <c r="R58" s="28" t="str">
        <f t="shared" si="36"/>
        <v/>
      </c>
      <c r="S58" s="28" t="str">
        <f t="shared" si="37"/>
        <v/>
      </c>
      <c r="T58" s="28" t="str">
        <f t="shared" si="38"/>
        <v/>
      </c>
      <c r="U58" s="51" t="str">
        <f t="shared" ca="1" si="39"/>
        <v/>
      </c>
      <c r="V58" s="51" t="str">
        <f t="shared" ca="1" si="40"/>
        <v/>
      </c>
      <c r="W58" s="51" t="str">
        <f t="shared" si="41"/>
        <v/>
      </c>
      <c r="X58" s="51" t="str">
        <f t="shared" si="42"/>
        <v/>
      </c>
      <c r="Y58" s="51" t="str">
        <f t="shared" si="43"/>
        <v/>
      </c>
      <c r="Z58" s="51" t="str">
        <f t="shared" si="44"/>
        <v/>
      </c>
    </row>
    <row r="59" spans="1:26" x14ac:dyDescent="0.25">
      <c r="A59" s="276" t="str">
        <f>Ref_1!B57</f>
        <v/>
      </c>
      <c r="B59" s="276" t="str">
        <f>Ref_1!AB57</f>
        <v/>
      </c>
      <c r="C59" s="276" t="str">
        <f>Ref_1!AE57</f>
        <v/>
      </c>
      <c r="D59" s="276" t="str">
        <f>Ref_2!AB57</f>
        <v/>
      </c>
      <c r="E59" s="276" t="str">
        <f>Ref_2!AE57</f>
        <v/>
      </c>
      <c r="F59" s="276" t="str">
        <f>Ref_3!AB57</f>
        <v/>
      </c>
      <c r="G59" s="276" t="str">
        <f>Ref_3!AE57</f>
        <v/>
      </c>
      <c r="I59" s="276" t="str">
        <f t="shared" ca="1" si="27"/>
        <v/>
      </c>
      <c r="J59" s="276" t="str">
        <f t="shared" ca="1" si="28"/>
        <v/>
      </c>
      <c r="K59" s="276" t="str">
        <f t="shared" si="29"/>
        <v/>
      </c>
      <c r="L59" s="276" t="str">
        <f t="shared" si="30"/>
        <v/>
      </c>
      <c r="M59" s="276" t="str">
        <f t="shared" si="31"/>
        <v/>
      </c>
      <c r="N59" s="276" t="str">
        <f t="shared" si="32"/>
        <v/>
      </c>
      <c r="O59" s="28" t="str">
        <f t="shared" ca="1" si="33"/>
        <v/>
      </c>
      <c r="P59" s="28" t="str">
        <f t="shared" ca="1" si="34"/>
        <v/>
      </c>
      <c r="Q59" s="28" t="str">
        <f t="shared" si="35"/>
        <v/>
      </c>
      <c r="R59" s="28" t="str">
        <f t="shared" si="36"/>
        <v/>
      </c>
      <c r="S59" s="28" t="str">
        <f t="shared" si="37"/>
        <v/>
      </c>
      <c r="T59" s="28" t="str">
        <f t="shared" si="38"/>
        <v/>
      </c>
      <c r="U59" s="51" t="str">
        <f t="shared" ca="1" si="39"/>
        <v/>
      </c>
      <c r="V59" s="51" t="str">
        <f t="shared" ca="1" si="40"/>
        <v/>
      </c>
      <c r="W59" s="51" t="str">
        <f t="shared" si="41"/>
        <v/>
      </c>
      <c r="X59" s="51" t="str">
        <f t="shared" si="42"/>
        <v/>
      </c>
      <c r="Y59" s="51" t="str">
        <f t="shared" si="43"/>
        <v/>
      </c>
      <c r="Z59" s="51" t="str">
        <f t="shared" si="44"/>
        <v/>
      </c>
    </row>
    <row r="60" spans="1:26" x14ac:dyDescent="0.25">
      <c r="A60" s="276" t="str">
        <f>Ref_1!B58</f>
        <v/>
      </c>
      <c r="B60" s="276" t="str">
        <f>Ref_1!AB58</f>
        <v/>
      </c>
      <c r="C60" s="276" t="str">
        <f>Ref_1!AE58</f>
        <v/>
      </c>
      <c r="D60" s="276" t="str">
        <f>Ref_2!AB58</f>
        <v/>
      </c>
      <c r="E60" s="276" t="str">
        <f>Ref_2!AE58</f>
        <v/>
      </c>
      <c r="F60" s="276" t="str">
        <f>Ref_3!AB58</f>
        <v/>
      </c>
      <c r="G60" s="276" t="str">
        <f>Ref_3!AE58</f>
        <v/>
      </c>
      <c r="I60" s="276" t="str">
        <f t="shared" ca="1" si="27"/>
        <v/>
      </c>
      <c r="J60" s="276" t="str">
        <f t="shared" ca="1" si="28"/>
        <v/>
      </c>
      <c r="K60" s="276" t="str">
        <f t="shared" si="29"/>
        <v/>
      </c>
      <c r="L60" s="276" t="str">
        <f t="shared" si="30"/>
        <v/>
      </c>
      <c r="M60" s="276" t="str">
        <f t="shared" si="31"/>
        <v/>
      </c>
      <c r="N60" s="276" t="str">
        <f t="shared" si="32"/>
        <v/>
      </c>
      <c r="O60" s="28" t="str">
        <f t="shared" ca="1" si="33"/>
        <v/>
      </c>
      <c r="P60" s="28" t="str">
        <f t="shared" ca="1" si="34"/>
        <v/>
      </c>
      <c r="Q60" s="28" t="str">
        <f t="shared" si="35"/>
        <v/>
      </c>
      <c r="R60" s="28" t="str">
        <f t="shared" si="36"/>
        <v/>
      </c>
      <c r="S60" s="28" t="str">
        <f t="shared" si="37"/>
        <v/>
      </c>
      <c r="T60" s="28" t="str">
        <f t="shared" si="38"/>
        <v/>
      </c>
      <c r="U60" s="51" t="str">
        <f t="shared" ca="1" si="39"/>
        <v/>
      </c>
      <c r="V60" s="51" t="str">
        <f t="shared" ca="1" si="40"/>
        <v/>
      </c>
      <c r="W60" s="51" t="str">
        <f t="shared" si="41"/>
        <v/>
      </c>
      <c r="X60" s="51" t="str">
        <f t="shared" si="42"/>
        <v/>
      </c>
      <c r="Y60" s="51" t="str">
        <f t="shared" si="43"/>
        <v/>
      </c>
      <c r="Z60" s="51" t="str">
        <f t="shared" si="44"/>
        <v/>
      </c>
    </row>
    <row r="61" spans="1:26" x14ac:dyDescent="0.25">
      <c r="A61" s="276" t="str">
        <f>Ref_1!B59</f>
        <v/>
      </c>
      <c r="B61" s="276" t="str">
        <f>Ref_1!AB59</f>
        <v/>
      </c>
      <c r="C61" s="276" t="str">
        <f>Ref_1!AE59</f>
        <v/>
      </c>
      <c r="D61" s="276" t="str">
        <f>Ref_2!AB59</f>
        <v/>
      </c>
      <c r="E61" s="276" t="str">
        <f>Ref_2!AE59</f>
        <v/>
      </c>
      <c r="F61" s="276" t="str">
        <f>Ref_3!AB59</f>
        <v/>
      </c>
      <c r="G61" s="276" t="str">
        <f>Ref_3!AE59</f>
        <v/>
      </c>
      <c r="I61" s="276" t="str">
        <f t="shared" ca="1" si="27"/>
        <v/>
      </c>
      <c r="J61" s="276" t="str">
        <f t="shared" ca="1" si="28"/>
        <v/>
      </c>
      <c r="K61" s="276" t="str">
        <f t="shared" si="29"/>
        <v/>
      </c>
      <c r="L61" s="276" t="str">
        <f t="shared" si="30"/>
        <v/>
      </c>
      <c r="M61" s="276" t="str">
        <f t="shared" si="31"/>
        <v/>
      </c>
      <c r="N61" s="276" t="str">
        <f t="shared" si="32"/>
        <v/>
      </c>
      <c r="O61" s="28" t="str">
        <f t="shared" ca="1" si="33"/>
        <v/>
      </c>
      <c r="P61" s="28" t="str">
        <f t="shared" ca="1" si="34"/>
        <v/>
      </c>
      <c r="Q61" s="28" t="str">
        <f t="shared" si="35"/>
        <v/>
      </c>
      <c r="R61" s="28" t="str">
        <f t="shared" si="36"/>
        <v/>
      </c>
      <c r="S61" s="28" t="str">
        <f t="shared" si="37"/>
        <v/>
      </c>
      <c r="T61" s="28" t="str">
        <f t="shared" si="38"/>
        <v/>
      </c>
      <c r="U61" s="51" t="str">
        <f t="shared" ca="1" si="39"/>
        <v/>
      </c>
      <c r="V61" s="51" t="str">
        <f t="shared" ca="1" si="40"/>
        <v/>
      </c>
      <c r="W61" s="51" t="str">
        <f t="shared" si="41"/>
        <v/>
      </c>
      <c r="X61" s="51" t="str">
        <f t="shared" si="42"/>
        <v/>
      </c>
      <c r="Y61" s="51" t="str">
        <f t="shared" si="43"/>
        <v/>
      </c>
      <c r="Z61" s="51" t="str">
        <f t="shared" si="44"/>
        <v/>
      </c>
    </row>
    <row r="62" spans="1:26" x14ac:dyDescent="0.25">
      <c r="A62" s="276" t="str">
        <f>Ref_1!B60</f>
        <v/>
      </c>
      <c r="B62" s="276" t="str">
        <f>Ref_1!AB60</f>
        <v/>
      </c>
      <c r="C62" s="276" t="str">
        <f>Ref_1!AE60</f>
        <v/>
      </c>
      <c r="D62" s="276" t="str">
        <f>Ref_2!AB60</f>
        <v/>
      </c>
      <c r="E62" s="276" t="str">
        <f>Ref_2!AE60</f>
        <v/>
      </c>
      <c r="F62" s="276" t="str">
        <f>Ref_3!AB60</f>
        <v/>
      </c>
      <c r="G62" s="276" t="str">
        <f>Ref_3!AE60</f>
        <v/>
      </c>
      <c r="I62" s="276" t="str">
        <f t="shared" ca="1" si="27"/>
        <v/>
      </c>
      <c r="J62" s="276" t="str">
        <f t="shared" ca="1" si="28"/>
        <v/>
      </c>
      <c r="K62" s="276" t="str">
        <f t="shared" si="29"/>
        <v/>
      </c>
      <c r="L62" s="276" t="str">
        <f t="shared" si="30"/>
        <v/>
      </c>
      <c r="M62" s="276" t="str">
        <f t="shared" si="31"/>
        <v/>
      </c>
      <c r="N62" s="276" t="str">
        <f t="shared" si="32"/>
        <v/>
      </c>
      <c r="O62" s="28" t="str">
        <f t="shared" ca="1" si="33"/>
        <v/>
      </c>
      <c r="P62" s="28" t="str">
        <f t="shared" ca="1" si="34"/>
        <v/>
      </c>
      <c r="Q62" s="28" t="str">
        <f t="shared" si="35"/>
        <v/>
      </c>
      <c r="R62" s="28" t="str">
        <f t="shared" si="36"/>
        <v/>
      </c>
      <c r="S62" s="28" t="str">
        <f t="shared" si="37"/>
        <v/>
      </c>
      <c r="T62" s="28" t="str">
        <f t="shared" si="38"/>
        <v/>
      </c>
      <c r="U62" s="51" t="str">
        <f t="shared" ca="1" si="39"/>
        <v/>
      </c>
      <c r="V62" s="51" t="str">
        <f t="shared" ca="1" si="40"/>
        <v/>
      </c>
      <c r="W62" s="51" t="str">
        <f t="shared" si="41"/>
        <v/>
      </c>
      <c r="X62" s="51" t="str">
        <f t="shared" si="42"/>
        <v/>
      </c>
      <c r="Y62" s="51" t="str">
        <f t="shared" si="43"/>
        <v/>
      </c>
      <c r="Z62" s="51" t="str">
        <f t="shared" si="44"/>
        <v/>
      </c>
    </row>
    <row r="63" spans="1:26" x14ac:dyDescent="0.25">
      <c r="A63" s="276" t="str">
        <f>Ref_1!B61</f>
        <v/>
      </c>
      <c r="B63" s="276" t="str">
        <f>Ref_1!AB61</f>
        <v/>
      </c>
      <c r="C63" s="276" t="str">
        <f>Ref_1!AE61</f>
        <v/>
      </c>
      <c r="D63" s="276" t="str">
        <f>Ref_2!AB61</f>
        <v/>
      </c>
      <c r="E63" s="276" t="str">
        <f>Ref_2!AE61</f>
        <v/>
      </c>
      <c r="F63" s="276" t="str">
        <f>Ref_3!AB61</f>
        <v/>
      </c>
      <c r="G63" s="276" t="str">
        <f>Ref_3!AE61</f>
        <v/>
      </c>
      <c r="I63" s="276" t="str">
        <f t="shared" ca="1" si="27"/>
        <v/>
      </c>
      <c r="J63" s="276" t="str">
        <f t="shared" ca="1" si="28"/>
        <v/>
      </c>
      <c r="K63" s="276" t="str">
        <f t="shared" si="29"/>
        <v/>
      </c>
      <c r="L63" s="276" t="str">
        <f t="shared" si="30"/>
        <v/>
      </c>
      <c r="M63" s="276" t="str">
        <f t="shared" si="31"/>
        <v/>
      </c>
      <c r="N63" s="276" t="str">
        <f t="shared" si="32"/>
        <v/>
      </c>
      <c r="O63" s="28" t="str">
        <f t="shared" ca="1" si="33"/>
        <v/>
      </c>
      <c r="P63" s="28" t="str">
        <f t="shared" ca="1" si="34"/>
        <v/>
      </c>
      <c r="Q63" s="28" t="str">
        <f t="shared" si="35"/>
        <v/>
      </c>
      <c r="R63" s="28" t="str">
        <f t="shared" si="36"/>
        <v/>
      </c>
      <c r="S63" s="28" t="str">
        <f t="shared" si="37"/>
        <v/>
      </c>
      <c r="T63" s="28" t="str">
        <f t="shared" si="38"/>
        <v/>
      </c>
      <c r="U63" s="51" t="str">
        <f t="shared" ca="1" si="39"/>
        <v/>
      </c>
      <c r="V63" s="51" t="str">
        <f t="shared" ca="1" si="40"/>
        <v/>
      </c>
      <c r="W63" s="51" t="str">
        <f t="shared" si="41"/>
        <v/>
      </c>
      <c r="X63" s="51" t="str">
        <f t="shared" si="42"/>
        <v/>
      </c>
      <c r="Y63" s="51" t="str">
        <f t="shared" si="43"/>
        <v/>
      </c>
      <c r="Z63" s="51" t="str">
        <f t="shared" si="44"/>
        <v/>
      </c>
    </row>
    <row r="64" spans="1:26" x14ac:dyDescent="0.25">
      <c r="A64" s="276" t="str">
        <f>Ref_1!B62</f>
        <v/>
      </c>
      <c r="B64" s="276" t="str">
        <f>Ref_1!AB62</f>
        <v/>
      </c>
      <c r="C64" s="276" t="str">
        <f>Ref_1!AE62</f>
        <v/>
      </c>
      <c r="D64" s="276" t="str">
        <f>Ref_2!AB62</f>
        <v/>
      </c>
      <c r="E64" s="276" t="str">
        <f>Ref_2!AE62</f>
        <v/>
      </c>
      <c r="F64" s="276" t="str">
        <f>Ref_3!AB62</f>
        <v/>
      </c>
      <c r="G64" s="276" t="str">
        <f>Ref_3!AE62</f>
        <v/>
      </c>
      <c r="I64" s="276" t="str">
        <f t="shared" ca="1" si="27"/>
        <v/>
      </c>
      <c r="J64" s="276" t="str">
        <f t="shared" ca="1" si="28"/>
        <v/>
      </c>
      <c r="K64" s="276" t="str">
        <f t="shared" si="29"/>
        <v/>
      </c>
      <c r="L64" s="276" t="str">
        <f t="shared" si="30"/>
        <v/>
      </c>
      <c r="M64" s="276" t="str">
        <f t="shared" si="31"/>
        <v/>
      </c>
      <c r="N64" s="276" t="str">
        <f t="shared" si="32"/>
        <v/>
      </c>
      <c r="O64" s="28" t="str">
        <f t="shared" ca="1" si="33"/>
        <v/>
      </c>
      <c r="P64" s="28" t="str">
        <f t="shared" ca="1" si="34"/>
        <v/>
      </c>
      <c r="Q64" s="28" t="str">
        <f t="shared" si="35"/>
        <v/>
      </c>
      <c r="R64" s="28" t="str">
        <f t="shared" si="36"/>
        <v/>
      </c>
      <c r="S64" s="28" t="str">
        <f t="shared" si="37"/>
        <v/>
      </c>
      <c r="T64" s="28" t="str">
        <f t="shared" si="38"/>
        <v/>
      </c>
      <c r="U64" s="51" t="str">
        <f t="shared" ca="1" si="39"/>
        <v/>
      </c>
      <c r="V64" s="51" t="str">
        <f t="shared" ca="1" si="40"/>
        <v/>
      </c>
      <c r="W64" s="51" t="str">
        <f t="shared" si="41"/>
        <v/>
      </c>
      <c r="X64" s="51" t="str">
        <f t="shared" si="42"/>
        <v/>
      </c>
      <c r="Y64" s="51" t="str">
        <f t="shared" si="43"/>
        <v/>
      </c>
      <c r="Z64" s="51" t="str">
        <f t="shared" si="44"/>
        <v/>
      </c>
    </row>
    <row r="65" spans="1:26" x14ac:dyDescent="0.25">
      <c r="A65" s="276" t="str">
        <f>Ref_1!B63</f>
        <v/>
      </c>
      <c r="B65" s="276" t="str">
        <f>Ref_1!AB63</f>
        <v/>
      </c>
      <c r="C65" s="276" t="str">
        <f>Ref_1!AE63</f>
        <v/>
      </c>
      <c r="D65" s="276" t="str">
        <f>Ref_2!AB63</f>
        <v/>
      </c>
      <c r="E65" s="276" t="str">
        <f>Ref_2!AE63</f>
        <v/>
      </c>
      <c r="F65" s="276" t="str">
        <f>Ref_3!AB63</f>
        <v/>
      </c>
      <c r="G65" s="276" t="str">
        <f>Ref_3!AE63</f>
        <v/>
      </c>
      <c r="I65" s="276" t="str">
        <f t="shared" ca="1" si="27"/>
        <v/>
      </c>
      <c r="J65" s="276" t="str">
        <f t="shared" ca="1" si="28"/>
        <v/>
      </c>
      <c r="K65" s="276" t="str">
        <f t="shared" si="29"/>
        <v/>
      </c>
      <c r="L65" s="276" t="str">
        <f t="shared" si="30"/>
        <v/>
      </c>
      <c r="M65" s="276" t="str">
        <f t="shared" si="31"/>
        <v/>
      </c>
      <c r="N65" s="276" t="str">
        <f t="shared" si="32"/>
        <v/>
      </c>
      <c r="O65" s="28" t="str">
        <f t="shared" ca="1" si="33"/>
        <v/>
      </c>
      <c r="P65" s="28" t="str">
        <f t="shared" ca="1" si="34"/>
        <v/>
      </c>
      <c r="Q65" s="28" t="str">
        <f t="shared" si="35"/>
        <v/>
      </c>
      <c r="R65" s="28" t="str">
        <f t="shared" si="36"/>
        <v/>
      </c>
      <c r="S65" s="28" t="str">
        <f t="shared" si="37"/>
        <v/>
      </c>
      <c r="T65" s="28" t="str">
        <f t="shared" si="38"/>
        <v/>
      </c>
      <c r="U65" s="51" t="str">
        <f t="shared" ca="1" si="39"/>
        <v/>
      </c>
      <c r="V65" s="51" t="str">
        <f t="shared" ca="1" si="40"/>
        <v/>
      </c>
      <c r="W65" s="51" t="str">
        <f t="shared" si="41"/>
        <v/>
      </c>
      <c r="X65" s="51" t="str">
        <f t="shared" si="42"/>
        <v/>
      </c>
      <c r="Y65" s="51" t="str">
        <f t="shared" si="43"/>
        <v/>
      </c>
      <c r="Z65" s="51" t="str">
        <f t="shared" si="44"/>
        <v/>
      </c>
    </row>
    <row r="66" spans="1:26" x14ac:dyDescent="0.25">
      <c r="A66" s="276" t="str">
        <f>Ref_1!B64</f>
        <v/>
      </c>
      <c r="B66" s="276" t="str">
        <f>Ref_1!AB64</f>
        <v/>
      </c>
      <c r="C66" s="276" t="str">
        <f>Ref_1!AE64</f>
        <v/>
      </c>
      <c r="D66" s="276" t="str">
        <f>Ref_2!AB64</f>
        <v/>
      </c>
      <c r="E66" s="276" t="str">
        <f>Ref_2!AE64</f>
        <v/>
      </c>
      <c r="F66" s="276" t="str">
        <f>Ref_3!AB64</f>
        <v/>
      </c>
      <c r="G66" s="276" t="str">
        <f>Ref_3!AE64</f>
        <v/>
      </c>
      <c r="I66" s="276" t="str">
        <f t="shared" ca="1" si="27"/>
        <v/>
      </c>
      <c r="J66" s="276" t="str">
        <f t="shared" ca="1" si="28"/>
        <v/>
      </c>
      <c r="K66" s="276" t="str">
        <f t="shared" si="29"/>
        <v/>
      </c>
      <c r="L66" s="276" t="str">
        <f t="shared" si="30"/>
        <v/>
      </c>
      <c r="M66" s="276" t="str">
        <f t="shared" si="31"/>
        <v/>
      </c>
      <c r="N66" s="276" t="str">
        <f t="shared" si="32"/>
        <v/>
      </c>
      <c r="O66" s="28" t="str">
        <f t="shared" ca="1" si="33"/>
        <v/>
      </c>
      <c r="P66" s="28" t="str">
        <f t="shared" ca="1" si="34"/>
        <v/>
      </c>
      <c r="Q66" s="28" t="str">
        <f t="shared" si="35"/>
        <v/>
      </c>
      <c r="R66" s="28" t="str">
        <f t="shared" si="36"/>
        <v/>
      </c>
      <c r="S66" s="28" t="str">
        <f t="shared" si="37"/>
        <v/>
      </c>
      <c r="T66" s="28" t="str">
        <f t="shared" si="38"/>
        <v/>
      </c>
      <c r="U66" s="51" t="str">
        <f t="shared" ca="1" si="39"/>
        <v/>
      </c>
      <c r="V66" s="51" t="str">
        <f t="shared" ca="1" si="40"/>
        <v/>
      </c>
      <c r="W66" s="51" t="str">
        <f t="shared" si="41"/>
        <v/>
      </c>
      <c r="X66" s="51" t="str">
        <f t="shared" si="42"/>
        <v/>
      </c>
      <c r="Y66" s="51" t="str">
        <f t="shared" si="43"/>
        <v/>
      </c>
      <c r="Z66" s="51" t="str">
        <f t="shared" si="44"/>
        <v/>
      </c>
    </row>
    <row r="67" spans="1:26" x14ac:dyDescent="0.25">
      <c r="A67" s="276" t="str">
        <f>Ref_1!B65</f>
        <v/>
      </c>
      <c r="B67" s="276" t="str">
        <f>Ref_1!AB65</f>
        <v/>
      </c>
      <c r="C67" s="276" t="str">
        <f>Ref_1!AE65</f>
        <v/>
      </c>
      <c r="D67" s="276" t="str">
        <f>Ref_2!AB65</f>
        <v/>
      </c>
      <c r="E67" s="276" t="str">
        <f>Ref_2!AE65</f>
        <v/>
      </c>
      <c r="F67" s="276" t="str">
        <f>Ref_3!AB65</f>
        <v/>
      </c>
      <c r="G67" s="276" t="str">
        <f>Ref_3!AE65</f>
        <v/>
      </c>
      <c r="I67" s="276" t="str">
        <f t="shared" ca="1" si="27"/>
        <v/>
      </c>
      <c r="J67" s="276" t="str">
        <f t="shared" ca="1" si="28"/>
        <v/>
      </c>
      <c r="K67" s="276" t="str">
        <f t="shared" si="29"/>
        <v/>
      </c>
      <c r="L67" s="276" t="str">
        <f t="shared" si="30"/>
        <v/>
      </c>
      <c r="M67" s="276" t="str">
        <f t="shared" si="31"/>
        <v/>
      </c>
      <c r="N67" s="276" t="str">
        <f t="shared" si="32"/>
        <v/>
      </c>
      <c r="O67" s="28" t="str">
        <f t="shared" ca="1" si="33"/>
        <v/>
      </c>
      <c r="P67" s="28" t="str">
        <f t="shared" ca="1" si="34"/>
        <v/>
      </c>
      <c r="Q67" s="28" t="str">
        <f t="shared" si="35"/>
        <v/>
      </c>
      <c r="R67" s="28" t="str">
        <f t="shared" si="36"/>
        <v/>
      </c>
      <c r="S67" s="28" t="str">
        <f t="shared" si="37"/>
        <v/>
      </c>
      <c r="T67" s="28" t="str">
        <f t="shared" si="38"/>
        <v/>
      </c>
      <c r="U67" s="51" t="str">
        <f t="shared" ca="1" si="39"/>
        <v/>
      </c>
      <c r="V67" s="51" t="str">
        <f t="shared" ca="1" si="40"/>
        <v/>
      </c>
      <c r="W67" s="51" t="str">
        <f t="shared" si="41"/>
        <v/>
      </c>
      <c r="X67" s="51" t="str">
        <f t="shared" si="42"/>
        <v/>
      </c>
      <c r="Y67" s="51" t="str">
        <f t="shared" si="43"/>
        <v/>
      </c>
      <c r="Z67" s="51" t="str">
        <f t="shared" si="44"/>
        <v/>
      </c>
    </row>
    <row r="68" spans="1:26" x14ac:dyDescent="0.25">
      <c r="A68" s="276" t="str">
        <f>Ref_1!B66</f>
        <v/>
      </c>
      <c r="B68" s="276" t="str">
        <f>Ref_1!AB66</f>
        <v/>
      </c>
      <c r="C68" s="276" t="str">
        <f>Ref_1!AE66</f>
        <v/>
      </c>
      <c r="D68" s="276" t="str">
        <f>Ref_2!AB66</f>
        <v/>
      </c>
      <c r="E68" s="276" t="str">
        <f>Ref_2!AE66</f>
        <v/>
      </c>
      <c r="F68" s="276" t="str">
        <f>Ref_3!AB66</f>
        <v/>
      </c>
      <c r="G68" s="276" t="str">
        <f>Ref_3!AE66</f>
        <v/>
      </c>
      <c r="I68" s="276" t="str">
        <f t="shared" ca="1" si="27"/>
        <v/>
      </c>
      <c r="J68" s="276" t="str">
        <f t="shared" ca="1" si="28"/>
        <v/>
      </c>
      <c r="K68" s="276" t="str">
        <f t="shared" si="29"/>
        <v/>
      </c>
      <c r="L68" s="276" t="str">
        <f t="shared" si="30"/>
        <v/>
      </c>
      <c r="M68" s="276" t="str">
        <f t="shared" si="31"/>
        <v/>
      </c>
      <c r="N68" s="276" t="str">
        <f t="shared" si="32"/>
        <v/>
      </c>
      <c r="O68" s="28" t="str">
        <f t="shared" ca="1" si="33"/>
        <v/>
      </c>
      <c r="P68" s="28" t="str">
        <f t="shared" ca="1" si="34"/>
        <v/>
      </c>
      <c r="Q68" s="28" t="str">
        <f t="shared" si="35"/>
        <v/>
      </c>
      <c r="R68" s="28" t="str">
        <f t="shared" si="36"/>
        <v/>
      </c>
      <c r="S68" s="28" t="str">
        <f t="shared" si="37"/>
        <v/>
      </c>
      <c r="T68" s="28" t="str">
        <f t="shared" si="38"/>
        <v/>
      </c>
      <c r="U68" s="51" t="str">
        <f t="shared" ca="1" si="39"/>
        <v/>
      </c>
      <c r="V68" s="51" t="str">
        <f t="shared" ca="1" si="40"/>
        <v/>
      </c>
      <c r="W68" s="51" t="str">
        <f t="shared" si="41"/>
        <v/>
      </c>
      <c r="X68" s="51" t="str">
        <f t="shared" si="42"/>
        <v/>
      </c>
      <c r="Y68" s="51" t="str">
        <f t="shared" si="43"/>
        <v/>
      </c>
      <c r="Z68" s="51" t="str">
        <f t="shared" si="44"/>
        <v/>
      </c>
    </row>
    <row r="69" spans="1:26" x14ac:dyDescent="0.25">
      <c r="A69" s="276" t="str">
        <f>Ref_1!B67</f>
        <v/>
      </c>
      <c r="B69" s="276" t="str">
        <f>Ref_1!AB67</f>
        <v/>
      </c>
      <c r="C69" s="276" t="str">
        <f>Ref_1!AE67</f>
        <v/>
      </c>
      <c r="D69" s="276" t="str">
        <f>Ref_2!AB67</f>
        <v/>
      </c>
      <c r="E69" s="276" t="str">
        <f>Ref_2!AE67</f>
        <v/>
      </c>
      <c r="F69" s="276" t="str">
        <f>Ref_3!AB67</f>
        <v/>
      </c>
      <c r="G69" s="276" t="str">
        <f>Ref_3!AE67</f>
        <v/>
      </c>
      <c r="I69" s="276" t="str">
        <f t="shared" ca="1" si="27"/>
        <v/>
      </c>
      <c r="J69" s="276" t="str">
        <f t="shared" ca="1" si="28"/>
        <v/>
      </c>
      <c r="K69" s="276" t="str">
        <f t="shared" si="29"/>
        <v/>
      </c>
      <c r="L69" s="276" t="str">
        <f t="shared" si="30"/>
        <v/>
      </c>
      <c r="M69" s="276" t="str">
        <f t="shared" si="31"/>
        <v/>
      </c>
      <c r="N69" s="276" t="str">
        <f t="shared" si="32"/>
        <v/>
      </c>
      <c r="O69" s="28" t="str">
        <f t="shared" ca="1" si="33"/>
        <v/>
      </c>
      <c r="P69" s="28" t="str">
        <f t="shared" ca="1" si="34"/>
        <v/>
      </c>
      <c r="Q69" s="28" t="str">
        <f t="shared" si="35"/>
        <v/>
      </c>
      <c r="R69" s="28" t="str">
        <f t="shared" si="36"/>
        <v/>
      </c>
      <c r="S69" s="28" t="str">
        <f t="shared" si="37"/>
        <v/>
      </c>
      <c r="T69" s="28" t="str">
        <f t="shared" si="38"/>
        <v/>
      </c>
      <c r="U69" s="51" t="str">
        <f t="shared" ca="1" si="39"/>
        <v/>
      </c>
      <c r="V69" s="51" t="str">
        <f t="shared" ca="1" si="40"/>
        <v/>
      </c>
      <c r="W69" s="51" t="str">
        <f t="shared" si="41"/>
        <v/>
      </c>
      <c r="X69" s="51" t="str">
        <f t="shared" si="42"/>
        <v/>
      </c>
      <c r="Y69" s="51" t="str">
        <f t="shared" si="43"/>
        <v/>
      </c>
      <c r="Z69" s="51" t="str">
        <f t="shared" si="44"/>
        <v/>
      </c>
    </row>
    <row r="70" spans="1:26" x14ac:dyDescent="0.25">
      <c r="A70" s="276" t="str">
        <f>Ref_1!B68</f>
        <v/>
      </c>
      <c r="B70" s="276" t="str">
        <f>Ref_1!AB68</f>
        <v/>
      </c>
      <c r="C70" s="276" t="str">
        <f>Ref_1!AE68</f>
        <v/>
      </c>
      <c r="D70" s="276" t="str">
        <f>Ref_2!AB68</f>
        <v/>
      </c>
      <c r="E70" s="276" t="str">
        <f>Ref_2!AE68</f>
        <v/>
      </c>
      <c r="F70" s="276" t="str">
        <f>Ref_3!AB68</f>
        <v/>
      </c>
      <c r="G70" s="276" t="str">
        <f>Ref_3!AE68</f>
        <v/>
      </c>
      <c r="I70" s="276" t="str">
        <f t="shared" ca="1" si="27"/>
        <v/>
      </c>
      <c r="J70" s="276" t="str">
        <f t="shared" ca="1" si="28"/>
        <v/>
      </c>
      <c r="K70" s="276" t="str">
        <f t="shared" si="29"/>
        <v/>
      </c>
      <c r="L70" s="276" t="str">
        <f t="shared" si="30"/>
        <v/>
      </c>
      <c r="M70" s="276" t="str">
        <f t="shared" si="31"/>
        <v/>
      </c>
      <c r="N70" s="276" t="str">
        <f t="shared" si="32"/>
        <v/>
      </c>
      <c r="O70" s="28" t="str">
        <f t="shared" ca="1" si="33"/>
        <v/>
      </c>
      <c r="P70" s="28" t="str">
        <f t="shared" ca="1" si="34"/>
        <v/>
      </c>
      <c r="Q70" s="28" t="str">
        <f t="shared" si="35"/>
        <v/>
      </c>
      <c r="R70" s="28" t="str">
        <f t="shared" si="36"/>
        <v/>
      </c>
      <c r="S70" s="28" t="str">
        <f t="shared" si="37"/>
        <v/>
      </c>
      <c r="T70" s="28" t="str">
        <f t="shared" si="38"/>
        <v/>
      </c>
      <c r="U70" s="51" t="str">
        <f t="shared" ca="1" si="39"/>
        <v/>
      </c>
      <c r="V70" s="51" t="str">
        <f t="shared" ca="1" si="40"/>
        <v/>
      </c>
      <c r="W70" s="51" t="str">
        <f t="shared" si="41"/>
        <v/>
      </c>
      <c r="X70" s="51" t="str">
        <f t="shared" si="42"/>
        <v/>
      </c>
      <c r="Y70" s="51" t="str">
        <f t="shared" si="43"/>
        <v/>
      </c>
      <c r="Z70" s="51" t="str">
        <f t="shared" si="44"/>
        <v/>
      </c>
    </row>
  </sheetData>
  <sheetProtection password="C750" sheet="1" objects="1" scenarios="1" selectLockedCells="1"/>
  <conditionalFormatting sqref="I7:N70">
    <cfRule type="cellIs" dxfId="0" priority="2353" operator="lessThanOrEqual">
      <formula>$J$5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58</vt:i4>
      </vt:variant>
    </vt:vector>
  </HeadingPairs>
  <TitlesOfParts>
    <vt:vector size="96" baseType="lpstr">
      <vt:lpstr>List</vt:lpstr>
      <vt:lpstr>Details</vt:lpstr>
      <vt:lpstr>Plate1</vt:lpstr>
      <vt:lpstr>Plate1_S</vt:lpstr>
      <vt:lpstr>Plate1_G</vt:lpstr>
      <vt:lpstr>Plate1_C</vt:lpstr>
      <vt:lpstr>Plate1_E</vt:lpstr>
      <vt:lpstr>Plate2</vt:lpstr>
      <vt:lpstr>Plate2_S</vt:lpstr>
      <vt:lpstr>Plate2_G</vt:lpstr>
      <vt:lpstr>Plate2_C</vt:lpstr>
      <vt:lpstr>Plate2_E</vt:lpstr>
      <vt:lpstr>Plate3</vt:lpstr>
      <vt:lpstr>Plate3_S</vt:lpstr>
      <vt:lpstr>Plate3_G</vt:lpstr>
      <vt:lpstr>Plate3_C</vt:lpstr>
      <vt:lpstr>Plate3_E</vt:lpstr>
      <vt:lpstr>Data_Chart</vt:lpstr>
      <vt:lpstr>Results</vt:lpstr>
      <vt:lpstr>Data</vt:lpstr>
      <vt:lpstr>Data_Initial</vt:lpstr>
      <vt:lpstr>Data_Noise</vt:lpstr>
      <vt:lpstr>Data_Background</vt:lpstr>
      <vt:lpstr>Data_Baseline</vt:lpstr>
      <vt:lpstr>Data_Amplitude</vt:lpstr>
      <vt:lpstr>Data_Analysis</vt:lpstr>
      <vt:lpstr>Result2</vt:lpstr>
      <vt:lpstr>Result3</vt:lpstr>
      <vt:lpstr>Ref_1</vt:lpstr>
      <vt:lpstr>Ref_2</vt:lpstr>
      <vt:lpstr>Ref_3</vt:lpstr>
      <vt:lpstr>Independent</vt:lpstr>
      <vt:lpstr>Dependent</vt:lpstr>
      <vt:lpstr>Solver</vt:lpstr>
      <vt:lpstr>Statistic</vt:lpstr>
      <vt:lpstr>Plate_Correction</vt:lpstr>
      <vt:lpstr>Print</vt:lpstr>
      <vt:lpstr>RefStability</vt:lpstr>
      <vt:lpstr>blank</vt:lpstr>
      <vt:lpstr>Chart_Number</vt:lpstr>
      <vt:lpstr>Chart_Singlepoint</vt:lpstr>
      <vt:lpstr>Data_Chart</vt:lpstr>
      <vt:lpstr>Data_ChartNumber</vt:lpstr>
      <vt:lpstr>Data_Code_Raw</vt:lpstr>
      <vt:lpstr>Data_input</vt:lpstr>
      <vt:lpstr>Data_Order</vt:lpstr>
      <vt:lpstr>Data_OrderChart</vt:lpstr>
      <vt:lpstr>Data_qPCR</vt:lpstr>
      <vt:lpstr>Data_RAW</vt:lpstr>
      <vt:lpstr>Data_Singlepoint</vt:lpstr>
      <vt:lpstr>Data_Wells</vt:lpstr>
      <vt:lpstr>Dependency</vt:lpstr>
      <vt:lpstr>Dependent_Results</vt:lpstr>
      <vt:lpstr>Error_Bar</vt:lpstr>
      <vt:lpstr>Genes_Color</vt:lpstr>
      <vt:lpstr>Genes_List</vt:lpstr>
      <vt:lpstr>Genes_Names</vt:lpstr>
      <vt:lpstr>Independent_Position</vt:lpstr>
      <vt:lpstr>Independent_Results</vt:lpstr>
      <vt:lpstr>Log_Chart</vt:lpstr>
      <vt:lpstr>Noise_BackSub</vt:lpstr>
      <vt:lpstr>On_Off</vt:lpstr>
      <vt:lpstr>Plate_Compensation</vt:lpstr>
      <vt:lpstr>Plates_Number</vt:lpstr>
      <vt:lpstr>Plates_Size</vt:lpstr>
      <vt:lpstr>Plates_Use</vt:lpstr>
      <vt:lpstr>Ref_Names</vt:lpstr>
      <vt:lpstr>Rep_Bio</vt:lpstr>
      <vt:lpstr>Rep_Samples</vt:lpstr>
      <vt:lpstr>Result_TechRep</vt:lpstr>
      <vt:lpstr>Result3_Genes</vt:lpstr>
      <vt:lpstr>Result3_N</vt:lpstr>
      <vt:lpstr>Result3_Q</vt:lpstr>
      <vt:lpstr>Result3_Samples</vt:lpstr>
      <vt:lpstr>Result3_SD</vt:lpstr>
      <vt:lpstr>Results</vt:lpstr>
      <vt:lpstr>Results_2</vt:lpstr>
      <vt:lpstr>Results_Genes_order</vt:lpstr>
      <vt:lpstr>Results_R1</vt:lpstr>
      <vt:lpstr>Results_R1_Gene</vt:lpstr>
      <vt:lpstr>Results_R2</vt:lpstr>
      <vt:lpstr>Results_R2_Gene</vt:lpstr>
      <vt:lpstr>Results_R3</vt:lpstr>
      <vt:lpstr>Results_R3_Gene</vt:lpstr>
      <vt:lpstr>Results_TechRep_Well</vt:lpstr>
      <vt:lpstr>Sample_Group</vt:lpstr>
      <vt:lpstr>Sample_List</vt:lpstr>
      <vt:lpstr>Samples_Chart_Show</vt:lpstr>
      <vt:lpstr>Samples_Color</vt:lpstr>
      <vt:lpstr>Samples_Names</vt:lpstr>
      <vt:lpstr>Samples_Names_b</vt:lpstr>
      <vt:lpstr>Size_Col</vt:lpstr>
      <vt:lpstr>Size_Row</vt:lpstr>
      <vt:lpstr>Treatment_link</vt:lpstr>
      <vt:lpstr>Treatment_Samples</vt:lpstr>
      <vt:lpstr>tTest_result</vt:lpstr>
    </vt:vector>
  </TitlesOfParts>
  <Company>University of Sydney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2014-05-09T16:51:26Z</cp:lastPrinted>
  <dcterms:created xsi:type="dcterms:W3CDTF">2014-04-12T11:50:30Z</dcterms:created>
  <dcterms:modified xsi:type="dcterms:W3CDTF">2014-09-17T16:43:11Z</dcterms:modified>
</cp:coreProperties>
</file>